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2.xml" ContentType="application/vnd.openxmlformats-officedocument.drawing+xml"/>
  <Override PartName="/xl/charts/chart7.xml" ContentType="application/vnd.openxmlformats-officedocument.drawingml.chart+xml"/>
  <Override PartName="/xl/drawings/drawing3.xml" ContentType="application/vnd.openxmlformats-officedocument.drawing+xml"/>
  <Override PartName="/xl/charts/chart8.xml" ContentType="application/vnd.openxmlformats-officedocument.drawingml.chart+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4.xml" ContentType="application/vnd.openxmlformats-officedocument.spreadsheetml.comments+xml"/>
  <Override PartName="/xl/drawings/drawing11.xml" ContentType="application/vnd.openxmlformats-officedocument.drawing+xml"/>
  <Override PartName="/xl/comments5.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omments6.xml" ContentType="application/vnd.openxmlformats-officedocument.spreadsheetml.comments+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user\Desktop\EXCEL\"/>
    </mc:Choice>
  </mc:AlternateContent>
  <bookViews>
    <workbookView xWindow="0" yWindow="0" windowWidth="15315" windowHeight="4965" tabRatio="936" firstSheet="7" activeTab="8"/>
  </bookViews>
  <sheets>
    <sheet name="Strategy" sheetId="123" r:id="rId1"/>
    <sheet name="A.Grant Profiles " sheetId="124" r:id="rId2"/>
    <sheet name="B.SectorandLocation" sheetId="4" state="hidden" r:id="rId3"/>
    <sheet name="D. ITT_All_Grants" sheetId="27" state="hidden" r:id="rId4"/>
    <sheet name="B.Sector &amp; Location" sheetId="105" r:id="rId5"/>
    <sheet name="D.Reporting Calendar" sheetId="134" r:id="rId6"/>
    <sheet name="Guidance Notes " sheetId="135" r:id="rId7"/>
    <sheet name="C. Portfolio Financial Status" sheetId="133" r:id="rId8"/>
    <sheet name="DASHBOARD" sheetId="107" r:id="rId9"/>
    <sheet name="Beneficiary Table" sheetId="117" r:id="rId10"/>
    <sheet name="ARC." sheetId="121" r:id="rId11"/>
    <sheet name="UNHCR." sheetId="126" r:id="rId12"/>
    <sheet name="HPF." sheetId="128" r:id="rId13"/>
    <sheet name="SSJR" sheetId="122" r:id="rId14"/>
    <sheet name="SDC." sheetId="120" r:id="rId15"/>
    <sheet name="UNICEF-NUT." sheetId="129" r:id="rId16"/>
    <sheet name="WFP." sheetId="137" r:id="rId17"/>
    <sheet name="CHF-HEALTH" sheetId="142" r:id="rId18"/>
    <sheet name="CHF-NUTRITION" sheetId="136" r:id="rId19"/>
    <sheet name="FEED." sheetId="93" r:id="rId20"/>
    <sheet name="SAFPAC-SRH" sheetId="139" r:id="rId21"/>
    <sheet name="LDS." sheetId="130" r:id="rId22"/>
    <sheet name="UNICEF SM." sheetId="132" r:id="rId23"/>
    <sheet name="DEC" sheetId="141" r:id="rId24"/>
    <sheet name="FAO-EE(SS0006)." sheetId="125" r:id="rId25"/>
    <sheet name="FAO-UNS(SS0005)" sheetId="119" r:id="rId26"/>
    <sheet name="FAO-J&amp;UP(SS0007)" sheetId="140" r:id="rId27"/>
    <sheet name="RRF." sheetId="131" r:id="rId28"/>
    <sheet name="GE. " sheetId="84" r:id="rId29"/>
    <sheet name="HELSEL " sheetId="138" r:id="rId30"/>
    <sheet name="NUTRITION- NIS" sheetId="144" r:id="rId31"/>
    <sheet name="Staff Tracking" sheetId="54" r:id="rId32"/>
    <sheet name="Donor Engagement Schedule" sheetId="55"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s>
  <definedNames>
    <definedName name="\a" localSheetId="17">#REF!</definedName>
    <definedName name="\a" localSheetId="5">#REF!</definedName>
    <definedName name="\a" localSheetId="23">#REF!</definedName>
    <definedName name="\a" localSheetId="24">#REF!</definedName>
    <definedName name="\a" localSheetId="26">#REF!</definedName>
    <definedName name="\a" localSheetId="12">#REF!</definedName>
    <definedName name="\a" localSheetId="21">#REF!</definedName>
    <definedName name="\a" localSheetId="30">#REF!</definedName>
    <definedName name="\a" localSheetId="27">#REF!</definedName>
    <definedName name="\a" localSheetId="11">#REF!</definedName>
    <definedName name="\a" localSheetId="22">#REF!</definedName>
    <definedName name="\a" localSheetId="15">#REF!</definedName>
    <definedName name="\a">#REF!</definedName>
    <definedName name="\b" localSheetId="17">#REF!</definedName>
    <definedName name="\b" localSheetId="5">#REF!</definedName>
    <definedName name="\b" localSheetId="23">#REF!</definedName>
    <definedName name="\b" localSheetId="24">#REF!</definedName>
    <definedName name="\b" localSheetId="26">#REF!</definedName>
    <definedName name="\b" localSheetId="12">#REF!</definedName>
    <definedName name="\b" localSheetId="21">#REF!</definedName>
    <definedName name="\b" localSheetId="30">#REF!</definedName>
    <definedName name="\b" localSheetId="27">#REF!</definedName>
    <definedName name="\b" localSheetId="11">#REF!</definedName>
    <definedName name="\b" localSheetId="22">#REF!</definedName>
    <definedName name="\b" localSheetId="15">#REF!</definedName>
    <definedName name="\b">#REF!</definedName>
    <definedName name="\D" localSheetId="17">#REF!</definedName>
    <definedName name="\D" localSheetId="23">#REF!</definedName>
    <definedName name="\D" localSheetId="24">#REF!</definedName>
    <definedName name="\D" localSheetId="26">#REF!</definedName>
    <definedName name="\D" localSheetId="12">#REF!</definedName>
    <definedName name="\D" localSheetId="21">#REF!</definedName>
    <definedName name="\D" localSheetId="30">#REF!</definedName>
    <definedName name="\D" localSheetId="27">#REF!</definedName>
    <definedName name="\D" localSheetId="11">#REF!</definedName>
    <definedName name="\D" localSheetId="22">#REF!</definedName>
    <definedName name="\D" localSheetId="15">#REF!</definedName>
    <definedName name="\D">#REF!</definedName>
    <definedName name="\F" localSheetId="17">#REF!</definedName>
    <definedName name="\F" localSheetId="23">#REF!</definedName>
    <definedName name="\F" localSheetId="24">#REF!</definedName>
    <definedName name="\F" localSheetId="26">#REF!</definedName>
    <definedName name="\F" localSheetId="12">#REF!</definedName>
    <definedName name="\F" localSheetId="21">#REF!</definedName>
    <definedName name="\F" localSheetId="30">#REF!</definedName>
    <definedName name="\F" localSheetId="27">#REF!</definedName>
    <definedName name="\F" localSheetId="11">#REF!</definedName>
    <definedName name="\F" localSheetId="22">#REF!</definedName>
    <definedName name="\F" localSheetId="15">#REF!</definedName>
    <definedName name="\F">#REF!</definedName>
    <definedName name="\M" localSheetId="17">#REF!</definedName>
    <definedName name="\M" localSheetId="23">#REF!</definedName>
    <definedName name="\M" localSheetId="24">#REF!</definedName>
    <definedName name="\M" localSheetId="26">#REF!</definedName>
    <definedName name="\M" localSheetId="12">#REF!</definedName>
    <definedName name="\M" localSheetId="21">#REF!</definedName>
    <definedName name="\M" localSheetId="30">#REF!</definedName>
    <definedName name="\M" localSheetId="27">#REF!</definedName>
    <definedName name="\M" localSheetId="11">#REF!</definedName>
    <definedName name="\M" localSheetId="22">#REF!</definedName>
    <definedName name="\M" localSheetId="15">#REF!</definedName>
    <definedName name="\M">#REF!</definedName>
    <definedName name="\U" localSheetId="17">#REF!</definedName>
    <definedName name="\U" localSheetId="23">#REF!</definedName>
    <definedName name="\U" localSheetId="24">#REF!</definedName>
    <definedName name="\U" localSheetId="26">#REF!</definedName>
    <definedName name="\U" localSheetId="12">#REF!</definedName>
    <definedName name="\U" localSheetId="21">#REF!</definedName>
    <definedName name="\U" localSheetId="30">#REF!</definedName>
    <definedName name="\U" localSheetId="27">#REF!</definedName>
    <definedName name="\U" localSheetId="11">#REF!</definedName>
    <definedName name="\U" localSheetId="22">#REF!</definedName>
    <definedName name="\U" localSheetId="15">#REF!</definedName>
    <definedName name="\U">#REF!</definedName>
    <definedName name="_" localSheetId="17" hidden="1">[1]IPA!#REF!</definedName>
    <definedName name="_" localSheetId="23" hidden="1">[1]IPA!#REF!</definedName>
    <definedName name="_" localSheetId="24" hidden="1">[1]IPA!#REF!</definedName>
    <definedName name="_" localSheetId="26" hidden="1">[1]IPA!#REF!</definedName>
    <definedName name="_" localSheetId="12" hidden="1">[1]IPA!#REF!</definedName>
    <definedName name="_" localSheetId="21" hidden="1">[1]IPA!#REF!</definedName>
    <definedName name="_" localSheetId="30" hidden="1">[1]IPA!#REF!</definedName>
    <definedName name="_" localSheetId="27" hidden="1">[1]IPA!#REF!</definedName>
    <definedName name="_" localSheetId="11" hidden="1">[1]IPA!#REF!</definedName>
    <definedName name="_" localSheetId="22" hidden="1">[1]IPA!#REF!</definedName>
    <definedName name="_" localSheetId="15" hidden="1">[1]IPA!#REF!</definedName>
    <definedName name="_" hidden="1">[1]IPA!#REF!</definedName>
    <definedName name="__" localSheetId="17" hidden="1">[2]IPA!#REF!</definedName>
    <definedName name="__" localSheetId="23" hidden="1">[2]IPA!#REF!</definedName>
    <definedName name="__" localSheetId="24" hidden="1">[2]IPA!#REF!</definedName>
    <definedName name="__" localSheetId="26" hidden="1">[2]IPA!#REF!</definedName>
    <definedName name="__" localSheetId="12" hidden="1">[2]IPA!#REF!</definedName>
    <definedName name="__" localSheetId="21" hidden="1">[2]IPA!#REF!</definedName>
    <definedName name="__" localSheetId="30" hidden="1">[2]IPA!#REF!</definedName>
    <definedName name="__" localSheetId="27" hidden="1">[2]IPA!#REF!</definedName>
    <definedName name="__" localSheetId="11" hidden="1">[2]IPA!#REF!</definedName>
    <definedName name="__" localSheetId="22" hidden="1">[2]IPA!#REF!</definedName>
    <definedName name="__" localSheetId="15" hidden="1">[2]IPA!#REF!</definedName>
    <definedName name="__" hidden="1">[2]IPA!#REF!</definedName>
    <definedName name="____________________________________pc2" localSheetId="1" hidden="1">{#N/A,#N/A,FALSE,"Benefits 01-06"}</definedName>
    <definedName name="____________________________________pc2" localSheetId="5" hidden="1">{#N/A,#N/A,FALSE,"Benefits 01-06"}</definedName>
    <definedName name="____________________________________pc2" hidden="1">{#N/A,#N/A,FALSE,"Benefits 01-06"}</definedName>
    <definedName name="___________________________________pc2" localSheetId="1" hidden="1">{#N/A,#N/A,FALSE,"Benefits 01-06"}</definedName>
    <definedName name="___________________________________pc2" localSheetId="5" hidden="1">{#N/A,#N/A,FALSE,"Benefits 01-06"}</definedName>
    <definedName name="___________________________________pc2" hidden="1">{#N/A,#N/A,FALSE,"Benefits 01-06"}</definedName>
    <definedName name="__________________________________pc1" localSheetId="1" hidden="1">{#N/A,#N/A,FALSE,"Benefits 01-06"}</definedName>
    <definedName name="__________________________________pc1" localSheetId="5" hidden="1">{#N/A,#N/A,FALSE,"Benefits 01-06"}</definedName>
    <definedName name="__________________________________pc1" hidden="1">{#N/A,#N/A,FALSE,"Benefits 01-06"}</definedName>
    <definedName name="__________________________________pc2" localSheetId="1" hidden="1">{#N/A,#N/A,FALSE,"Benefits 01-06"}</definedName>
    <definedName name="__________________________________pc2" localSheetId="5" hidden="1">{#N/A,#N/A,FALSE,"Benefits 01-06"}</definedName>
    <definedName name="__________________________________pc2" hidden="1">{#N/A,#N/A,FALSE,"Benefits 01-06"}</definedName>
    <definedName name="_________________________________pc1" localSheetId="1" hidden="1">{#N/A,#N/A,FALSE,"Benefits 01-06"}</definedName>
    <definedName name="_________________________________pc1" localSheetId="5" hidden="1">{#N/A,#N/A,FALSE,"Benefits 01-06"}</definedName>
    <definedName name="_________________________________pc1" hidden="1">{#N/A,#N/A,FALSE,"Benefits 01-06"}</definedName>
    <definedName name="_________________________________pc2" localSheetId="1" hidden="1">{#N/A,#N/A,FALSE,"Benefits 01-06"}</definedName>
    <definedName name="_________________________________pc2" localSheetId="5" hidden="1">{#N/A,#N/A,FALSE,"Benefits 01-06"}</definedName>
    <definedName name="_________________________________pc2" hidden="1">{#N/A,#N/A,FALSE,"Benefits 01-06"}</definedName>
    <definedName name="________________________________pc1" localSheetId="1" hidden="1">{#N/A,#N/A,FALSE,"Benefits 01-06"}</definedName>
    <definedName name="________________________________pc1" localSheetId="5" hidden="1">{#N/A,#N/A,FALSE,"Benefits 01-06"}</definedName>
    <definedName name="________________________________pc1" hidden="1">{#N/A,#N/A,FALSE,"Benefits 01-06"}</definedName>
    <definedName name="________________________________pc2" localSheetId="1" hidden="1">{#N/A,#N/A,FALSE,"Benefits 01-06"}</definedName>
    <definedName name="________________________________pc2" localSheetId="5" hidden="1">{#N/A,#N/A,FALSE,"Benefits 01-06"}</definedName>
    <definedName name="________________________________pc2" hidden="1">{#N/A,#N/A,FALSE,"Benefits 01-06"}</definedName>
    <definedName name="_______________________________pc1" localSheetId="1" hidden="1">{#N/A,#N/A,FALSE,"Benefits 01-06"}</definedName>
    <definedName name="_______________________________pc1" localSheetId="5" hidden="1">{#N/A,#N/A,FALSE,"Benefits 01-06"}</definedName>
    <definedName name="_______________________________pc1" hidden="1">{#N/A,#N/A,FALSE,"Benefits 01-06"}</definedName>
    <definedName name="______________________________pc1" localSheetId="1" hidden="1">{#N/A,#N/A,FALSE,"Benefits 01-06"}</definedName>
    <definedName name="______________________________pc1" localSheetId="5" hidden="1">{#N/A,#N/A,FALSE,"Benefits 01-06"}</definedName>
    <definedName name="______________________________pc1" hidden="1">{#N/A,#N/A,FALSE,"Benefits 01-06"}</definedName>
    <definedName name="______________________________pc2" localSheetId="1" hidden="1">{#N/A,#N/A,FALSE,"Benefits 01-06"}</definedName>
    <definedName name="______________________________pc2" localSheetId="5" hidden="1">{#N/A,#N/A,FALSE,"Benefits 01-06"}</definedName>
    <definedName name="______________________________pc2" hidden="1">{#N/A,#N/A,FALSE,"Benefits 01-06"}</definedName>
    <definedName name="_____________________________pc2" localSheetId="1" hidden="1">{#N/A,#N/A,FALSE,"Benefits 01-06"}</definedName>
    <definedName name="_____________________________pc2" localSheetId="5" hidden="1">{#N/A,#N/A,FALSE,"Benefits 01-06"}</definedName>
    <definedName name="_____________________________pc2" hidden="1">{#N/A,#N/A,FALSE,"Benefits 01-06"}</definedName>
    <definedName name="____________________________pc1" localSheetId="1" hidden="1">{#N/A,#N/A,FALSE,"Benefits 01-06"}</definedName>
    <definedName name="____________________________pc1" localSheetId="5" hidden="1">{#N/A,#N/A,FALSE,"Benefits 01-06"}</definedName>
    <definedName name="____________________________pc1" hidden="1">{#N/A,#N/A,FALSE,"Benefits 01-06"}</definedName>
    <definedName name="___________________________pc1" localSheetId="1" hidden="1">{#N/A,#N/A,FALSE,"Benefits 01-06"}</definedName>
    <definedName name="___________________________pc1" localSheetId="5" hidden="1">{#N/A,#N/A,FALSE,"Benefits 01-06"}</definedName>
    <definedName name="___________________________pc1" hidden="1">{#N/A,#N/A,FALSE,"Benefits 01-06"}</definedName>
    <definedName name="_______________________pc1" localSheetId="1" hidden="1">{#N/A,#N/A,FALSE,"Benefits 01-06"}</definedName>
    <definedName name="_______________________pc1" localSheetId="5" hidden="1">{#N/A,#N/A,FALSE,"Benefits 01-06"}</definedName>
    <definedName name="_______________________pc1" hidden="1">{#N/A,#N/A,FALSE,"Benefits 01-06"}</definedName>
    <definedName name="_______________________pc2" localSheetId="1" hidden="1">{#N/A,#N/A,FALSE,"Benefits 01-06"}</definedName>
    <definedName name="_______________________pc2" localSheetId="5" hidden="1">{#N/A,#N/A,FALSE,"Benefits 01-06"}</definedName>
    <definedName name="_______________________pc2" hidden="1">{#N/A,#N/A,FALSE,"Benefits 01-06"}</definedName>
    <definedName name="__________________pc1" localSheetId="1" hidden="1">{#N/A,#N/A,FALSE,"Benefits 01-06"}</definedName>
    <definedName name="__________________pc1" localSheetId="5" hidden="1">{#N/A,#N/A,FALSE,"Benefits 01-06"}</definedName>
    <definedName name="__________________pc1" hidden="1">{#N/A,#N/A,FALSE,"Benefits 01-06"}</definedName>
    <definedName name="__________________pc2" localSheetId="1" hidden="1">{#N/A,#N/A,FALSE,"Benefits 01-06"}</definedName>
    <definedName name="__________________pc2" localSheetId="5" hidden="1">{#N/A,#N/A,FALSE,"Benefits 01-06"}</definedName>
    <definedName name="__________________pc2" hidden="1">{#N/A,#N/A,FALSE,"Benefits 01-06"}</definedName>
    <definedName name="__________________U1000" localSheetId="1" hidden="1">{#N/A,#N/A,FALSE,"Grant to date"}</definedName>
    <definedName name="__________________U1000" localSheetId="5" hidden="1">{#N/A,#N/A,FALSE,"Grant to date"}</definedName>
    <definedName name="__________________U1000" hidden="1">{#N/A,#N/A,FALSE,"Grant to date"}</definedName>
    <definedName name="________________na23" localSheetId="1" hidden="1">{#N/A,#N/A,FALSE,"Benefits 01-06"}</definedName>
    <definedName name="________________na23" localSheetId="5" hidden="1">{#N/A,#N/A,FALSE,"Benefits 01-06"}</definedName>
    <definedName name="________________na23" hidden="1">{#N/A,#N/A,FALSE,"Benefits 01-06"}</definedName>
    <definedName name="_______________na23" localSheetId="1" hidden="1">{#N/A,#N/A,FALSE,"Benefits 01-06"}</definedName>
    <definedName name="_______________na23" localSheetId="5" hidden="1">{#N/A,#N/A,FALSE,"Benefits 01-06"}</definedName>
    <definedName name="_______________na23" hidden="1">{#N/A,#N/A,FALSE,"Benefits 01-06"}</definedName>
    <definedName name="_______________pc1" localSheetId="1" hidden="1">{#N/A,#N/A,FALSE,"Benefits 01-06"}</definedName>
    <definedName name="_______________pc1" localSheetId="5" hidden="1">{#N/A,#N/A,FALSE,"Benefits 01-06"}</definedName>
    <definedName name="_______________pc1" hidden="1">{#N/A,#N/A,FALSE,"Benefits 01-06"}</definedName>
    <definedName name="_______________pc2" localSheetId="1" hidden="1">{#N/A,#N/A,FALSE,"Benefits 01-06"}</definedName>
    <definedName name="_______________pc2" localSheetId="5" hidden="1">{#N/A,#N/A,FALSE,"Benefits 01-06"}</definedName>
    <definedName name="_______________pc2" hidden="1">{#N/A,#N/A,FALSE,"Benefits 01-06"}</definedName>
    <definedName name="_______________U1000" localSheetId="1" hidden="1">{#N/A,#N/A,FALSE,"Grant to date"}</definedName>
    <definedName name="_______________U1000" localSheetId="5" hidden="1">{#N/A,#N/A,FALSE,"Grant to date"}</definedName>
    <definedName name="_______________U1000" hidden="1">{#N/A,#N/A,FALSE,"Grant to date"}</definedName>
    <definedName name="______________pc1" localSheetId="1" hidden="1">{#N/A,#N/A,FALSE,"Benefits 01-06"}</definedName>
    <definedName name="______________pc1" localSheetId="5" hidden="1">{#N/A,#N/A,FALSE,"Benefits 01-06"}</definedName>
    <definedName name="______________pc1" hidden="1">{#N/A,#N/A,FALSE,"Benefits 01-06"}</definedName>
    <definedName name="______________pc2" localSheetId="1" hidden="1">{#N/A,#N/A,FALSE,"Benefits 01-06"}</definedName>
    <definedName name="______________pc2" localSheetId="5" hidden="1">{#N/A,#N/A,FALSE,"Benefits 01-06"}</definedName>
    <definedName name="______________pc2" hidden="1">{#N/A,#N/A,FALSE,"Benefits 01-06"}</definedName>
    <definedName name="______________U1000" localSheetId="1" hidden="1">{#N/A,#N/A,FALSE,"Grant to date"}</definedName>
    <definedName name="______________U1000" localSheetId="5" hidden="1">{#N/A,#N/A,FALSE,"Grant to date"}</definedName>
    <definedName name="______________U1000" hidden="1">{#N/A,#N/A,FALSE,"Grant to date"}</definedName>
    <definedName name="_____________na23" localSheetId="1" hidden="1">{#N/A,#N/A,FALSE,"Benefits 01-06"}</definedName>
    <definedName name="_____________na23" localSheetId="5" hidden="1">{#N/A,#N/A,FALSE,"Benefits 01-06"}</definedName>
    <definedName name="_____________na23" hidden="1">{#N/A,#N/A,FALSE,"Benefits 01-06"}</definedName>
    <definedName name="_____________pc1" localSheetId="1" hidden="1">{#N/A,#N/A,FALSE,"Benefits 01-06"}</definedName>
    <definedName name="_____________pc1" localSheetId="5" hidden="1">{#N/A,#N/A,FALSE,"Benefits 01-06"}</definedName>
    <definedName name="_____________pc1" hidden="1">{#N/A,#N/A,FALSE,"Benefits 01-06"}</definedName>
    <definedName name="_____________pc2" localSheetId="1" hidden="1">{#N/A,#N/A,FALSE,"Benefits 01-06"}</definedName>
    <definedName name="_____________pc2" localSheetId="5" hidden="1">{#N/A,#N/A,FALSE,"Benefits 01-06"}</definedName>
    <definedName name="_____________pc2" hidden="1">{#N/A,#N/A,FALSE,"Benefits 01-06"}</definedName>
    <definedName name="_____________U1000" localSheetId="1" hidden="1">{#N/A,#N/A,FALSE,"Grant to date"}</definedName>
    <definedName name="_____________U1000" localSheetId="5" hidden="1">{#N/A,#N/A,FALSE,"Grant to date"}</definedName>
    <definedName name="_____________U1000" hidden="1">{#N/A,#N/A,FALSE,"Grant to date"}</definedName>
    <definedName name="____________na23" localSheetId="1" hidden="1">{#N/A,#N/A,FALSE,"Benefits 01-06"}</definedName>
    <definedName name="____________na23" localSheetId="5" hidden="1">{#N/A,#N/A,FALSE,"Benefits 01-06"}</definedName>
    <definedName name="____________na23" hidden="1">{#N/A,#N/A,FALSE,"Benefits 01-06"}</definedName>
    <definedName name="____________pc1" localSheetId="1" hidden="1">{#N/A,#N/A,FALSE,"Benefits 01-06"}</definedName>
    <definedName name="____________pc1" localSheetId="5" hidden="1">{#N/A,#N/A,FALSE,"Benefits 01-06"}</definedName>
    <definedName name="____________pc1" hidden="1">{#N/A,#N/A,FALSE,"Benefits 01-06"}</definedName>
    <definedName name="____________pc2" localSheetId="1" hidden="1">{#N/A,#N/A,FALSE,"Benefits 01-06"}</definedName>
    <definedName name="____________pc2" localSheetId="5" hidden="1">{#N/A,#N/A,FALSE,"Benefits 01-06"}</definedName>
    <definedName name="____________pc2" hidden="1">{#N/A,#N/A,FALSE,"Benefits 01-06"}</definedName>
    <definedName name="____________U1000" localSheetId="1" hidden="1">{#N/A,#N/A,FALSE,"Grant to date"}</definedName>
    <definedName name="____________U1000" localSheetId="5" hidden="1">{#N/A,#N/A,FALSE,"Grant to date"}</definedName>
    <definedName name="____________U1000" hidden="1">{#N/A,#N/A,FALSE,"Grant to date"}</definedName>
    <definedName name="___________pc1" localSheetId="1" hidden="1">{#N/A,#N/A,FALSE,"Benefits 01-06"}</definedName>
    <definedName name="___________pc1" localSheetId="5" hidden="1">{#N/A,#N/A,FALSE,"Benefits 01-06"}</definedName>
    <definedName name="___________pc1" hidden="1">{#N/A,#N/A,FALSE,"Benefits 01-06"}</definedName>
    <definedName name="___________pc2" localSheetId="1" hidden="1">{#N/A,#N/A,FALSE,"Benefits 01-06"}</definedName>
    <definedName name="___________pc2" localSheetId="5" hidden="1">{#N/A,#N/A,FALSE,"Benefits 01-06"}</definedName>
    <definedName name="___________pc2" hidden="1">{#N/A,#N/A,FALSE,"Benefits 01-06"}</definedName>
    <definedName name="__________pc1" localSheetId="1" hidden="1">{#N/A,#N/A,FALSE,"Benefits 01-06"}</definedName>
    <definedName name="__________pc1" localSheetId="5" hidden="1">{#N/A,#N/A,FALSE,"Benefits 01-06"}</definedName>
    <definedName name="__________pc1" hidden="1">{#N/A,#N/A,FALSE,"Benefits 01-06"}</definedName>
    <definedName name="__________pc2" localSheetId="1" hidden="1">{#N/A,#N/A,FALSE,"Benefits 01-06"}</definedName>
    <definedName name="__________pc2" localSheetId="5" hidden="1">{#N/A,#N/A,FALSE,"Benefits 01-06"}</definedName>
    <definedName name="__________pc2" hidden="1">{#N/A,#N/A,FALSE,"Benefits 01-06"}</definedName>
    <definedName name="_________na23" localSheetId="1" hidden="1">{#N/A,#N/A,FALSE,"Benefits 01-06"}</definedName>
    <definedName name="_________na23" localSheetId="5" hidden="1">{#N/A,#N/A,FALSE,"Benefits 01-06"}</definedName>
    <definedName name="_________na23" hidden="1">{#N/A,#N/A,FALSE,"Benefits 01-06"}</definedName>
    <definedName name="_________pc1" localSheetId="1" hidden="1">{#N/A,#N/A,FALSE,"Benefits 01-06"}</definedName>
    <definedName name="_________pc1" localSheetId="5" hidden="1">{#N/A,#N/A,FALSE,"Benefits 01-06"}</definedName>
    <definedName name="_________pc1" hidden="1">{#N/A,#N/A,FALSE,"Benefits 01-06"}</definedName>
    <definedName name="_________pc2" localSheetId="1" hidden="1">{#N/A,#N/A,FALSE,"Benefits 01-06"}</definedName>
    <definedName name="_________pc2" localSheetId="5" hidden="1">{#N/A,#N/A,FALSE,"Benefits 01-06"}</definedName>
    <definedName name="_________pc2" hidden="1">{#N/A,#N/A,FALSE,"Benefits 01-06"}</definedName>
    <definedName name="_________U1000" localSheetId="1" hidden="1">{#N/A,#N/A,FALSE,"Grant to date"}</definedName>
    <definedName name="_________U1000" localSheetId="5" hidden="1">{#N/A,#N/A,FALSE,"Grant to date"}</definedName>
    <definedName name="_________U1000" hidden="1">{#N/A,#N/A,FALSE,"Grant to date"}</definedName>
    <definedName name="________na23" localSheetId="1" hidden="1">{#N/A,#N/A,FALSE,"Benefits 01-06"}</definedName>
    <definedName name="________na23" localSheetId="5" hidden="1">{#N/A,#N/A,FALSE,"Benefits 01-06"}</definedName>
    <definedName name="________na23" hidden="1">{#N/A,#N/A,FALSE,"Benefits 01-06"}</definedName>
    <definedName name="________pc1" localSheetId="1" hidden="1">{#N/A,#N/A,FALSE,"Benefits 01-06"}</definedName>
    <definedName name="________pc1" localSheetId="5" hidden="1">{#N/A,#N/A,FALSE,"Benefits 01-06"}</definedName>
    <definedName name="________pc1" hidden="1">{#N/A,#N/A,FALSE,"Benefits 01-06"}</definedName>
    <definedName name="________pc2" localSheetId="1" hidden="1">{#N/A,#N/A,FALSE,"Benefits 01-06"}</definedName>
    <definedName name="________pc2" localSheetId="5" hidden="1">{#N/A,#N/A,FALSE,"Benefits 01-06"}</definedName>
    <definedName name="________pc2" hidden="1">{#N/A,#N/A,FALSE,"Benefits 01-06"}</definedName>
    <definedName name="________U1000" localSheetId="1" hidden="1">{#N/A,#N/A,FALSE,"Grant to date"}</definedName>
    <definedName name="________U1000" localSheetId="5" hidden="1">{#N/A,#N/A,FALSE,"Grant to date"}</definedName>
    <definedName name="________U1000" hidden="1">{#N/A,#N/A,FALSE,"Grant to date"}</definedName>
    <definedName name="_______na23" localSheetId="1" hidden="1">{#N/A,#N/A,FALSE,"Benefits 01-06"}</definedName>
    <definedName name="_______na23" localSheetId="5" hidden="1">{#N/A,#N/A,FALSE,"Benefits 01-06"}</definedName>
    <definedName name="_______na23" hidden="1">{#N/A,#N/A,FALSE,"Benefits 01-06"}</definedName>
    <definedName name="_______pc1" localSheetId="1" hidden="1">{#N/A,#N/A,FALSE,"Benefits 01-06"}</definedName>
    <definedName name="_______pc1" localSheetId="5" hidden="1">{#N/A,#N/A,FALSE,"Benefits 01-06"}</definedName>
    <definedName name="_______pc1" hidden="1">{#N/A,#N/A,FALSE,"Benefits 01-06"}</definedName>
    <definedName name="_______pc2" localSheetId="1" hidden="1">{#N/A,#N/A,FALSE,"Benefits 01-06"}</definedName>
    <definedName name="_______pc2" localSheetId="5" hidden="1">{#N/A,#N/A,FALSE,"Benefits 01-06"}</definedName>
    <definedName name="_______pc2" hidden="1">{#N/A,#N/A,FALSE,"Benefits 01-06"}</definedName>
    <definedName name="_______U1000" localSheetId="1" hidden="1">{#N/A,#N/A,FALSE,"Grant to date"}</definedName>
    <definedName name="_______U1000" localSheetId="5" hidden="1">{#N/A,#N/A,FALSE,"Grant to date"}</definedName>
    <definedName name="_______U1000" hidden="1">{#N/A,#N/A,FALSE,"Grant to date"}</definedName>
    <definedName name="______na23" localSheetId="1" hidden="1">{#N/A,#N/A,FALSE,"Benefits 01-06"}</definedName>
    <definedName name="______na23" localSheetId="5" hidden="1">{#N/A,#N/A,FALSE,"Benefits 01-06"}</definedName>
    <definedName name="______na23" hidden="1">{#N/A,#N/A,FALSE,"Benefits 01-06"}</definedName>
    <definedName name="______pc1" localSheetId="1" hidden="1">{#N/A,#N/A,FALSE,"Benefits 01-06"}</definedName>
    <definedName name="______pc1" localSheetId="5" hidden="1">{#N/A,#N/A,FALSE,"Benefits 01-06"}</definedName>
    <definedName name="______pc1" hidden="1">{#N/A,#N/A,FALSE,"Benefits 01-06"}</definedName>
    <definedName name="______pc2" localSheetId="1" hidden="1">{#N/A,#N/A,FALSE,"Benefits 01-06"}</definedName>
    <definedName name="______pc2" localSheetId="5" hidden="1">{#N/A,#N/A,FALSE,"Benefits 01-06"}</definedName>
    <definedName name="______pc2" hidden="1">{#N/A,#N/A,FALSE,"Benefits 01-06"}</definedName>
    <definedName name="______U1000" localSheetId="1" hidden="1">{#N/A,#N/A,FALSE,"Grant to date"}</definedName>
    <definedName name="______U1000" localSheetId="5" hidden="1">{#N/A,#N/A,FALSE,"Grant to date"}</definedName>
    <definedName name="______U1000" hidden="1">{#N/A,#N/A,FALSE,"Grant to date"}</definedName>
    <definedName name="_____na23" localSheetId="1" hidden="1">{#N/A,#N/A,FALSE,"Benefits 01-06"}</definedName>
    <definedName name="_____na23" localSheetId="5" hidden="1">{#N/A,#N/A,FALSE,"Benefits 01-06"}</definedName>
    <definedName name="_____na23" hidden="1">{#N/A,#N/A,FALSE,"Benefits 01-06"}</definedName>
    <definedName name="_____pc1" localSheetId="1" hidden="1">{#N/A,#N/A,FALSE,"Benefits 01-06"}</definedName>
    <definedName name="_____pc1" localSheetId="5" hidden="1">{#N/A,#N/A,FALSE,"Benefits 01-06"}</definedName>
    <definedName name="_____pc1" hidden="1">{#N/A,#N/A,FALSE,"Benefits 01-06"}</definedName>
    <definedName name="_____pc2" localSheetId="1" hidden="1">{#N/A,#N/A,FALSE,"Benefits 01-06"}</definedName>
    <definedName name="_____pc2" localSheetId="5" hidden="1">{#N/A,#N/A,FALSE,"Benefits 01-06"}</definedName>
    <definedName name="_____pc2" hidden="1">{#N/A,#N/A,FALSE,"Benefits 01-06"}</definedName>
    <definedName name="_____U1000" localSheetId="1" hidden="1">{#N/A,#N/A,FALSE,"Grant to date"}</definedName>
    <definedName name="_____U1000" localSheetId="5" hidden="1">{#N/A,#N/A,FALSE,"Grant to date"}</definedName>
    <definedName name="_____U1000" hidden="1">{#N/A,#N/A,FALSE,"Grant to date"}</definedName>
    <definedName name="____na23" localSheetId="1" hidden="1">{#N/A,#N/A,FALSE,"Benefits 01-06"}</definedName>
    <definedName name="____na23" localSheetId="5" hidden="1">{#N/A,#N/A,FALSE,"Benefits 01-06"}</definedName>
    <definedName name="____na23" hidden="1">{#N/A,#N/A,FALSE,"Benefits 01-06"}</definedName>
    <definedName name="____pc1" localSheetId="1" hidden="1">{#N/A,#N/A,FALSE,"Benefits 01-06"}</definedName>
    <definedName name="____pc1" localSheetId="5" hidden="1">{#N/A,#N/A,FALSE,"Benefits 01-06"}</definedName>
    <definedName name="____pc1" hidden="1">{#N/A,#N/A,FALSE,"Benefits 01-06"}</definedName>
    <definedName name="____pc2" localSheetId="1" hidden="1">{#N/A,#N/A,FALSE,"Benefits 01-06"}</definedName>
    <definedName name="____pc2" localSheetId="5" hidden="1">{#N/A,#N/A,FALSE,"Benefits 01-06"}</definedName>
    <definedName name="____pc2" hidden="1">{#N/A,#N/A,FALSE,"Benefits 01-06"}</definedName>
    <definedName name="____TAB1" localSheetId="17">#REF!</definedName>
    <definedName name="____TAB1" localSheetId="5">#REF!</definedName>
    <definedName name="____TAB1" localSheetId="23">#REF!</definedName>
    <definedName name="____TAB1" localSheetId="24">#REF!</definedName>
    <definedName name="____TAB1" localSheetId="26">#REF!</definedName>
    <definedName name="____TAB1" localSheetId="12">#REF!</definedName>
    <definedName name="____TAB1" localSheetId="21">#REF!</definedName>
    <definedName name="____TAB1" localSheetId="30">#REF!</definedName>
    <definedName name="____TAB1" localSheetId="27">#REF!</definedName>
    <definedName name="____TAB1" localSheetId="11">#REF!</definedName>
    <definedName name="____TAB1" localSheetId="22">#REF!</definedName>
    <definedName name="____TAB1" localSheetId="15">#REF!</definedName>
    <definedName name="____TAB1">#REF!</definedName>
    <definedName name="____TAB2" localSheetId="17">#REF!</definedName>
    <definedName name="____TAB2" localSheetId="5">#REF!</definedName>
    <definedName name="____TAB2" localSheetId="23">#REF!</definedName>
    <definedName name="____TAB2" localSheetId="24">#REF!</definedName>
    <definedName name="____TAB2" localSheetId="26">#REF!</definedName>
    <definedName name="____TAB2" localSheetId="12">#REF!</definedName>
    <definedName name="____TAB2" localSheetId="21">#REF!</definedName>
    <definedName name="____TAB2" localSheetId="30">#REF!</definedName>
    <definedName name="____TAB2" localSheetId="27">#REF!</definedName>
    <definedName name="____TAB2" localSheetId="11">#REF!</definedName>
    <definedName name="____TAB2" localSheetId="22">#REF!</definedName>
    <definedName name="____TAB2" localSheetId="15">#REF!</definedName>
    <definedName name="____TAB2">#REF!</definedName>
    <definedName name="____TAB3" localSheetId="17">#REF!</definedName>
    <definedName name="____TAB3" localSheetId="5">#REF!</definedName>
    <definedName name="____TAB3" localSheetId="23">#REF!</definedName>
    <definedName name="____TAB3" localSheetId="24">#REF!</definedName>
    <definedName name="____TAB3" localSheetId="26">#REF!</definedName>
    <definedName name="____TAB3" localSheetId="12">#REF!</definedName>
    <definedName name="____TAB3" localSheetId="21">#REF!</definedName>
    <definedName name="____TAB3" localSheetId="30">#REF!</definedName>
    <definedName name="____TAB3" localSheetId="27">#REF!</definedName>
    <definedName name="____TAB3" localSheetId="11">#REF!</definedName>
    <definedName name="____TAB3" localSheetId="22">#REF!</definedName>
    <definedName name="____TAB3" localSheetId="15">#REF!</definedName>
    <definedName name="____TAB3">#REF!</definedName>
    <definedName name="____TAB4" localSheetId="17">#REF!</definedName>
    <definedName name="____TAB4" localSheetId="23">#REF!</definedName>
    <definedName name="____TAB4" localSheetId="24">#REF!</definedName>
    <definedName name="____TAB4" localSheetId="26">#REF!</definedName>
    <definedName name="____TAB4" localSheetId="12">#REF!</definedName>
    <definedName name="____TAB4" localSheetId="21">#REF!</definedName>
    <definedName name="____TAB4" localSheetId="30">#REF!</definedName>
    <definedName name="____TAB4" localSheetId="27">#REF!</definedName>
    <definedName name="____TAB4" localSheetId="11">#REF!</definedName>
    <definedName name="____TAB4" localSheetId="22">#REF!</definedName>
    <definedName name="____TAB4" localSheetId="15">#REF!</definedName>
    <definedName name="____TAB4">#REF!</definedName>
    <definedName name="____TAB5" localSheetId="17">#REF!</definedName>
    <definedName name="____TAB5" localSheetId="23">#REF!</definedName>
    <definedName name="____TAB5" localSheetId="24">#REF!</definedName>
    <definedName name="____TAB5" localSheetId="26">#REF!</definedName>
    <definedName name="____TAB5" localSheetId="12">#REF!</definedName>
    <definedName name="____TAB5" localSheetId="21">#REF!</definedName>
    <definedName name="____TAB5" localSheetId="30">#REF!</definedName>
    <definedName name="____TAB5" localSheetId="27">#REF!</definedName>
    <definedName name="____TAB5" localSheetId="11">#REF!</definedName>
    <definedName name="____TAB5" localSheetId="22">#REF!</definedName>
    <definedName name="____TAB5" localSheetId="15">#REF!</definedName>
    <definedName name="____TAB5">#REF!</definedName>
    <definedName name="____TAB6" localSheetId="17">#REF!</definedName>
    <definedName name="____TAB6" localSheetId="23">#REF!</definedName>
    <definedName name="____TAB6" localSheetId="24">#REF!</definedName>
    <definedName name="____TAB6" localSheetId="26">#REF!</definedName>
    <definedName name="____TAB6" localSheetId="12">#REF!</definedName>
    <definedName name="____TAB6" localSheetId="21">#REF!</definedName>
    <definedName name="____TAB6" localSheetId="30">#REF!</definedName>
    <definedName name="____TAB6" localSheetId="27">#REF!</definedName>
    <definedName name="____TAB6" localSheetId="11">#REF!</definedName>
    <definedName name="____TAB6" localSheetId="22">#REF!</definedName>
    <definedName name="____TAB6" localSheetId="15">#REF!</definedName>
    <definedName name="____TAB6">#REF!</definedName>
    <definedName name="____U1000" localSheetId="1" hidden="1">{#N/A,#N/A,FALSE,"Grant to date"}</definedName>
    <definedName name="____U1000" localSheetId="5" hidden="1">{#N/A,#N/A,FALSE,"Grant to date"}</definedName>
    <definedName name="____U1000" hidden="1">{#N/A,#N/A,FALSE,"Grant to date"}</definedName>
    <definedName name="___na23" localSheetId="1" hidden="1">{#N/A,#N/A,FALSE,"Benefits 01-06"}</definedName>
    <definedName name="___na23" localSheetId="5" hidden="1">{#N/A,#N/A,FALSE,"Benefits 01-06"}</definedName>
    <definedName name="___na23" hidden="1">{#N/A,#N/A,FALSE,"Benefits 01-06"}</definedName>
    <definedName name="___pc1" localSheetId="1" hidden="1">{#N/A,#N/A,FALSE,"Benefits 01-06"}</definedName>
    <definedName name="___pc1" localSheetId="5" hidden="1">{#N/A,#N/A,FALSE,"Benefits 01-06"}</definedName>
    <definedName name="___pc1" hidden="1">{#N/A,#N/A,FALSE,"Benefits 01-06"}</definedName>
    <definedName name="___pc2" localSheetId="1" hidden="1">{#N/A,#N/A,FALSE,"Benefits 01-06"}</definedName>
    <definedName name="___pc2" localSheetId="5" hidden="1">{#N/A,#N/A,FALSE,"Benefits 01-06"}</definedName>
    <definedName name="___pc2" hidden="1">{#N/A,#N/A,FALSE,"Benefits 01-06"}</definedName>
    <definedName name="___TAB1" localSheetId="17">#REF!</definedName>
    <definedName name="___TAB1" localSheetId="5">#REF!</definedName>
    <definedName name="___TAB1" localSheetId="23">#REF!</definedName>
    <definedName name="___TAB1" localSheetId="24">#REF!</definedName>
    <definedName name="___TAB1" localSheetId="26">#REF!</definedName>
    <definedName name="___TAB1" localSheetId="12">#REF!</definedName>
    <definedName name="___TAB1" localSheetId="21">#REF!</definedName>
    <definedName name="___TAB1" localSheetId="30">#REF!</definedName>
    <definedName name="___TAB1" localSheetId="27">#REF!</definedName>
    <definedName name="___TAB1" localSheetId="11">#REF!</definedName>
    <definedName name="___TAB1" localSheetId="22">#REF!</definedName>
    <definedName name="___TAB1" localSheetId="15">#REF!</definedName>
    <definedName name="___TAB1">#REF!</definedName>
    <definedName name="___TAB2" localSheetId="17">#REF!</definedName>
    <definedName name="___TAB2" localSheetId="5">#REF!</definedName>
    <definedName name="___TAB2" localSheetId="23">#REF!</definedName>
    <definedName name="___TAB2" localSheetId="24">#REF!</definedName>
    <definedName name="___TAB2" localSheetId="26">#REF!</definedName>
    <definedName name="___TAB2" localSheetId="12">#REF!</definedName>
    <definedName name="___TAB2" localSheetId="21">#REF!</definedName>
    <definedName name="___TAB2" localSheetId="30">#REF!</definedName>
    <definedName name="___TAB2" localSheetId="27">#REF!</definedName>
    <definedName name="___TAB2" localSheetId="11">#REF!</definedName>
    <definedName name="___TAB2" localSheetId="22">#REF!</definedName>
    <definedName name="___TAB2" localSheetId="15">#REF!</definedName>
    <definedName name="___TAB2">#REF!</definedName>
    <definedName name="___TAB3" localSheetId="17">#REF!</definedName>
    <definedName name="___TAB3" localSheetId="5">#REF!</definedName>
    <definedName name="___TAB3" localSheetId="23">#REF!</definedName>
    <definedName name="___TAB3" localSheetId="24">#REF!</definedName>
    <definedName name="___TAB3" localSheetId="26">#REF!</definedName>
    <definedName name="___TAB3" localSheetId="12">#REF!</definedName>
    <definedName name="___TAB3" localSheetId="21">#REF!</definedName>
    <definedName name="___TAB3" localSheetId="30">#REF!</definedName>
    <definedName name="___TAB3" localSheetId="27">#REF!</definedName>
    <definedName name="___TAB3" localSheetId="11">#REF!</definedName>
    <definedName name="___TAB3" localSheetId="22">#REF!</definedName>
    <definedName name="___TAB3" localSheetId="15">#REF!</definedName>
    <definedName name="___TAB3">#REF!</definedName>
    <definedName name="___TAB4" localSheetId="17">#REF!</definedName>
    <definedName name="___TAB4" localSheetId="23">#REF!</definedName>
    <definedName name="___TAB4" localSheetId="24">#REF!</definedName>
    <definedName name="___TAB4" localSheetId="26">#REF!</definedName>
    <definedName name="___TAB4" localSheetId="12">#REF!</definedName>
    <definedName name="___TAB4" localSheetId="21">#REF!</definedName>
    <definedName name="___TAB4" localSheetId="30">#REF!</definedName>
    <definedName name="___TAB4" localSheetId="27">#REF!</definedName>
    <definedName name="___TAB4" localSheetId="11">#REF!</definedName>
    <definedName name="___TAB4" localSheetId="22">#REF!</definedName>
    <definedName name="___TAB4" localSheetId="15">#REF!</definedName>
    <definedName name="___TAB4">#REF!</definedName>
    <definedName name="___TAB5" localSheetId="17">#REF!</definedName>
    <definedName name="___TAB5" localSheetId="23">#REF!</definedName>
    <definedName name="___TAB5" localSheetId="24">#REF!</definedName>
    <definedName name="___TAB5" localSheetId="26">#REF!</definedName>
    <definedName name="___TAB5" localSheetId="12">#REF!</definedName>
    <definedName name="___TAB5" localSheetId="21">#REF!</definedName>
    <definedName name="___TAB5" localSheetId="30">#REF!</definedName>
    <definedName name="___TAB5" localSheetId="27">#REF!</definedName>
    <definedName name="___TAB5" localSheetId="11">#REF!</definedName>
    <definedName name="___TAB5" localSheetId="22">#REF!</definedName>
    <definedName name="___TAB5" localSheetId="15">#REF!</definedName>
    <definedName name="___TAB5">#REF!</definedName>
    <definedName name="___TAB6" localSheetId="17">#REF!</definedName>
    <definedName name="___TAB6" localSheetId="23">#REF!</definedName>
    <definedName name="___TAB6" localSheetId="24">#REF!</definedName>
    <definedName name="___TAB6" localSheetId="26">#REF!</definedName>
    <definedName name="___TAB6" localSheetId="12">#REF!</definedName>
    <definedName name="___TAB6" localSheetId="21">#REF!</definedName>
    <definedName name="___TAB6" localSheetId="30">#REF!</definedName>
    <definedName name="___TAB6" localSheetId="27">#REF!</definedName>
    <definedName name="___TAB6" localSheetId="11">#REF!</definedName>
    <definedName name="___TAB6" localSheetId="22">#REF!</definedName>
    <definedName name="___TAB6" localSheetId="15">#REF!</definedName>
    <definedName name="___TAB6">#REF!</definedName>
    <definedName name="___U1000" localSheetId="1" hidden="1">{#N/A,#N/A,FALSE,"Grant to date"}</definedName>
    <definedName name="___U1000" localSheetId="5" hidden="1">{#N/A,#N/A,FALSE,"Grant to date"}</definedName>
    <definedName name="___U1000" hidden="1">{#N/A,#N/A,FALSE,"Grant to date"}</definedName>
    <definedName name="__1_0__123Grap" localSheetId="17" hidden="1">#REF!</definedName>
    <definedName name="__1_0__123Grap" localSheetId="5" hidden="1">#REF!</definedName>
    <definedName name="__1_0__123Grap" localSheetId="23" hidden="1">#REF!</definedName>
    <definedName name="__1_0__123Grap" localSheetId="24" hidden="1">#REF!</definedName>
    <definedName name="__1_0__123Grap" localSheetId="26" hidden="1">#REF!</definedName>
    <definedName name="__1_0__123Grap" localSheetId="12" hidden="1">#REF!</definedName>
    <definedName name="__1_0__123Grap" localSheetId="21" hidden="1">#REF!</definedName>
    <definedName name="__1_0__123Grap" localSheetId="30" hidden="1">#REF!</definedName>
    <definedName name="__1_0__123Grap" localSheetId="27" hidden="1">#REF!</definedName>
    <definedName name="__1_0__123Grap" localSheetId="11" hidden="1">#REF!</definedName>
    <definedName name="__1_0__123Grap" localSheetId="22" hidden="1">#REF!</definedName>
    <definedName name="__1_0__123Grap" localSheetId="15" hidden="1">#REF!</definedName>
    <definedName name="__1_0__123Grap" hidden="1">#REF!</definedName>
    <definedName name="__123Graph_A" localSheetId="17" hidden="1">[2]IPA!#REF!</definedName>
    <definedName name="__123Graph_A" localSheetId="23" hidden="1">[2]IPA!#REF!</definedName>
    <definedName name="__123Graph_A" localSheetId="24" hidden="1">[2]IPA!#REF!</definedName>
    <definedName name="__123Graph_A" localSheetId="26" hidden="1">[2]IPA!#REF!</definedName>
    <definedName name="__123Graph_A" localSheetId="12" hidden="1">[2]IPA!#REF!</definedName>
    <definedName name="__123Graph_A" localSheetId="21" hidden="1">[2]IPA!#REF!</definedName>
    <definedName name="__123Graph_A" localSheetId="30" hidden="1">[2]IPA!#REF!</definedName>
    <definedName name="__123Graph_A" localSheetId="27" hidden="1">[2]IPA!#REF!</definedName>
    <definedName name="__123Graph_A" localSheetId="11" hidden="1">[2]IPA!#REF!</definedName>
    <definedName name="__123Graph_A" localSheetId="22" hidden="1">[2]IPA!#REF!</definedName>
    <definedName name="__123Graph_A" localSheetId="15" hidden="1">[2]IPA!#REF!</definedName>
    <definedName name="__123Graph_A" hidden="1">[2]IPA!#REF!</definedName>
    <definedName name="__123Graph_B" localSheetId="17" hidden="1">[2]IPA!#REF!</definedName>
    <definedName name="__123Graph_B" localSheetId="23" hidden="1">[2]IPA!#REF!</definedName>
    <definedName name="__123Graph_B" localSheetId="24" hidden="1">[2]IPA!#REF!</definedName>
    <definedName name="__123Graph_B" localSheetId="26" hidden="1">[2]IPA!#REF!</definedName>
    <definedName name="__123Graph_B" localSheetId="12" hidden="1">[2]IPA!#REF!</definedName>
    <definedName name="__123Graph_B" localSheetId="21" hidden="1">[2]IPA!#REF!</definedName>
    <definedName name="__123Graph_B" localSheetId="30" hidden="1">[2]IPA!#REF!</definedName>
    <definedName name="__123Graph_B" localSheetId="27" hidden="1">[2]IPA!#REF!</definedName>
    <definedName name="__123Graph_B" localSheetId="11" hidden="1">[2]IPA!#REF!</definedName>
    <definedName name="__123Graph_B" localSheetId="22" hidden="1">[2]IPA!#REF!</definedName>
    <definedName name="__123Graph_B" localSheetId="15" hidden="1">[2]IPA!#REF!</definedName>
    <definedName name="__123Graph_B" hidden="1">[2]IPA!#REF!</definedName>
    <definedName name="__123Graph_C" localSheetId="17" hidden="1">[2]IPA!#REF!</definedName>
    <definedName name="__123Graph_C" localSheetId="23" hidden="1">[2]IPA!#REF!</definedName>
    <definedName name="__123Graph_C" localSheetId="24" hidden="1">[2]IPA!#REF!</definedName>
    <definedName name="__123Graph_C" localSheetId="26" hidden="1">[2]IPA!#REF!</definedName>
    <definedName name="__123Graph_C" localSheetId="12" hidden="1">[2]IPA!#REF!</definedName>
    <definedName name="__123Graph_C" localSheetId="21" hidden="1">[2]IPA!#REF!</definedName>
    <definedName name="__123Graph_C" localSheetId="30" hidden="1">[2]IPA!#REF!</definedName>
    <definedName name="__123Graph_C" localSheetId="27" hidden="1">[2]IPA!#REF!</definedName>
    <definedName name="__123Graph_C" localSheetId="11" hidden="1">[2]IPA!#REF!</definedName>
    <definedName name="__123Graph_C" localSheetId="22" hidden="1">[2]IPA!#REF!</definedName>
    <definedName name="__123Graph_C" localSheetId="15" hidden="1">[2]IPA!#REF!</definedName>
    <definedName name="__123Graph_C" hidden="1">[2]IPA!#REF!</definedName>
    <definedName name="__B" localSheetId="17" hidden="1">[2]IPA!#REF!</definedName>
    <definedName name="__B" localSheetId="23" hidden="1">[2]IPA!#REF!</definedName>
    <definedName name="__B" localSheetId="24" hidden="1">[2]IPA!#REF!</definedName>
    <definedName name="__B" localSheetId="26" hidden="1">[2]IPA!#REF!</definedName>
    <definedName name="__B" localSheetId="12" hidden="1">[2]IPA!#REF!</definedName>
    <definedName name="__B" localSheetId="21" hidden="1">[2]IPA!#REF!</definedName>
    <definedName name="__B" localSheetId="30" hidden="1">[2]IPA!#REF!</definedName>
    <definedName name="__B" localSheetId="27" hidden="1">[2]IPA!#REF!</definedName>
    <definedName name="__B" localSheetId="11" hidden="1">[2]IPA!#REF!</definedName>
    <definedName name="__B" localSheetId="22" hidden="1">[2]IPA!#REF!</definedName>
    <definedName name="__B" localSheetId="15" hidden="1">[2]IPA!#REF!</definedName>
    <definedName name="__B" hidden="1">[2]IPA!#REF!</definedName>
    <definedName name="__na23" localSheetId="1" hidden="1">{#N/A,#N/A,FALSE,"Benefits 01-06"}</definedName>
    <definedName name="__na23" localSheetId="5" hidden="1">{#N/A,#N/A,FALSE,"Benefits 01-06"}</definedName>
    <definedName name="__na23" hidden="1">{#N/A,#N/A,FALSE,"Benefits 01-06"}</definedName>
    <definedName name="__pc1" localSheetId="1" hidden="1">{#N/A,#N/A,FALSE,"Benefits 01-06"}</definedName>
    <definedName name="__pc1" localSheetId="5" hidden="1">{#N/A,#N/A,FALSE,"Benefits 01-06"}</definedName>
    <definedName name="__pc1" hidden="1">{#N/A,#N/A,FALSE,"Benefits 01-06"}</definedName>
    <definedName name="__pc2" localSheetId="1" hidden="1">{#N/A,#N/A,FALSE,"Benefits 01-06"}</definedName>
    <definedName name="__pc2" localSheetId="5" hidden="1">{#N/A,#N/A,FALSE,"Benefits 01-06"}</definedName>
    <definedName name="__pc2" hidden="1">{#N/A,#N/A,FALSE,"Benefits 01-06"}</definedName>
    <definedName name="__TAB1" localSheetId="17">#REF!</definedName>
    <definedName name="__TAB1" localSheetId="5">#REF!</definedName>
    <definedName name="__TAB1" localSheetId="23">#REF!</definedName>
    <definedName name="__TAB1" localSheetId="24">#REF!</definedName>
    <definedName name="__TAB1" localSheetId="26">#REF!</definedName>
    <definedName name="__TAB1" localSheetId="12">#REF!</definedName>
    <definedName name="__TAB1" localSheetId="21">#REF!</definedName>
    <definedName name="__TAB1" localSheetId="30">#REF!</definedName>
    <definedName name="__TAB1" localSheetId="27">#REF!</definedName>
    <definedName name="__TAB1" localSheetId="11">#REF!</definedName>
    <definedName name="__TAB1" localSheetId="22">#REF!</definedName>
    <definedName name="__TAB1" localSheetId="15">#REF!</definedName>
    <definedName name="__TAB1">#REF!</definedName>
    <definedName name="__TAB2" localSheetId="17">#REF!</definedName>
    <definedName name="__TAB2" localSheetId="5">#REF!</definedName>
    <definedName name="__TAB2" localSheetId="23">#REF!</definedName>
    <definedName name="__TAB2" localSheetId="24">#REF!</definedName>
    <definedName name="__TAB2" localSheetId="26">#REF!</definedName>
    <definedName name="__TAB2" localSheetId="12">#REF!</definedName>
    <definedName name="__TAB2" localSheetId="21">#REF!</definedName>
    <definedName name="__TAB2" localSheetId="30">#REF!</definedName>
    <definedName name="__TAB2" localSheetId="27">#REF!</definedName>
    <definedName name="__TAB2" localSheetId="11">#REF!</definedName>
    <definedName name="__TAB2" localSheetId="22">#REF!</definedName>
    <definedName name="__TAB2" localSheetId="15">#REF!</definedName>
    <definedName name="__TAB2">#REF!</definedName>
    <definedName name="__TAB3" localSheetId="17">#REF!</definedName>
    <definedName name="__TAB3" localSheetId="5">#REF!</definedName>
    <definedName name="__TAB3" localSheetId="23">#REF!</definedName>
    <definedName name="__TAB3" localSheetId="24">#REF!</definedName>
    <definedName name="__TAB3" localSheetId="26">#REF!</definedName>
    <definedName name="__TAB3" localSheetId="12">#REF!</definedName>
    <definedName name="__TAB3" localSheetId="21">#REF!</definedName>
    <definedName name="__TAB3" localSheetId="30">#REF!</definedName>
    <definedName name="__TAB3" localSheetId="27">#REF!</definedName>
    <definedName name="__TAB3" localSheetId="11">#REF!</definedName>
    <definedName name="__TAB3" localSheetId="22">#REF!</definedName>
    <definedName name="__TAB3" localSheetId="15">#REF!</definedName>
    <definedName name="__TAB3">#REF!</definedName>
    <definedName name="__TAB4" localSheetId="17">#REF!</definedName>
    <definedName name="__TAB4" localSheetId="23">#REF!</definedName>
    <definedName name="__TAB4" localSheetId="24">#REF!</definedName>
    <definedName name="__TAB4" localSheetId="26">#REF!</definedName>
    <definedName name="__TAB4" localSheetId="12">#REF!</definedName>
    <definedName name="__TAB4" localSheetId="21">#REF!</definedName>
    <definedName name="__TAB4" localSheetId="30">#REF!</definedName>
    <definedName name="__TAB4" localSheetId="27">#REF!</definedName>
    <definedName name="__TAB4" localSheetId="11">#REF!</definedName>
    <definedName name="__TAB4" localSheetId="22">#REF!</definedName>
    <definedName name="__TAB4" localSheetId="15">#REF!</definedName>
    <definedName name="__TAB4">#REF!</definedName>
    <definedName name="__TAB5" localSheetId="17">#REF!</definedName>
    <definedName name="__TAB5" localSheetId="23">#REF!</definedName>
    <definedName name="__TAB5" localSheetId="24">#REF!</definedName>
    <definedName name="__TAB5" localSheetId="26">#REF!</definedName>
    <definedName name="__TAB5" localSheetId="12">#REF!</definedName>
    <definedName name="__TAB5" localSheetId="21">#REF!</definedName>
    <definedName name="__TAB5" localSheetId="30">#REF!</definedName>
    <definedName name="__TAB5" localSheetId="27">#REF!</definedName>
    <definedName name="__TAB5" localSheetId="11">#REF!</definedName>
    <definedName name="__TAB5" localSheetId="22">#REF!</definedName>
    <definedName name="__TAB5" localSheetId="15">#REF!</definedName>
    <definedName name="__TAB5">#REF!</definedName>
    <definedName name="__TAB6" localSheetId="17">#REF!</definedName>
    <definedName name="__TAB6" localSheetId="23">#REF!</definedName>
    <definedName name="__TAB6" localSheetId="24">#REF!</definedName>
    <definedName name="__TAB6" localSheetId="26">#REF!</definedName>
    <definedName name="__TAB6" localSheetId="12">#REF!</definedName>
    <definedName name="__TAB6" localSheetId="21">#REF!</definedName>
    <definedName name="__TAB6" localSheetId="30">#REF!</definedName>
    <definedName name="__TAB6" localSheetId="27">#REF!</definedName>
    <definedName name="__TAB6" localSheetId="11">#REF!</definedName>
    <definedName name="__TAB6" localSheetId="22">#REF!</definedName>
    <definedName name="__TAB6" localSheetId="15">#REF!</definedName>
    <definedName name="__TAB6">#REF!</definedName>
    <definedName name="__U1000" localSheetId="1" hidden="1">{#N/A,#N/A,FALSE,"Grant to date"}</definedName>
    <definedName name="__U1000" localSheetId="5" hidden="1">{#N/A,#N/A,FALSE,"Grant to date"}</definedName>
    <definedName name="__U1000" hidden="1">{#N/A,#N/A,FALSE,"Grant to date"}</definedName>
    <definedName name="_0009" localSheetId="17">[3]Original!#REF!</definedName>
    <definedName name="_0009" localSheetId="5">[3]Original!#REF!</definedName>
    <definedName name="_0009" localSheetId="23">[3]Original!#REF!</definedName>
    <definedName name="_0009" localSheetId="24">[3]Original!#REF!</definedName>
    <definedName name="_0009" localSheetId="26">[3]Original!#REF!</definedName>
    <definedName name="_0009" localSheetId="12">[3]Original!#REF!</definedName>
    <definedName name="_0009" localSheetId="21">[3]Original!#REF!</definedName>
    <definedName name="_0009" localSheetId="30">[3]Original!#REF!</definedName>
    <definedName name="_0009" localSheetId="27">[3]Original!#REF!</definedName>
    <definedName name="_0009" localSheetId="11">[3]Original!#REF!</definedName>
    <definedName name="_0009" localSheetId="22">[3]Original!#REF!</definedName>
    <definedName name="_0009" localSheetId="15">[3]Original!#REF!</definedName>
    <definedName name="_0009">[3]Original!#REF!</definedName>
    <definedName name="_0009_5" localSheetId="17">[3]Original!#REF!</definedName>
    <definedName name="_0009_5" localSheetId="5">[3]Original!#REF!</definedName>
    <definedName name="_0009_5" localSheetId="23">[3]Original!#REF!</definedName>
    <definedName name="_0009_5" localSheetId="24">[3]Original!#REF!</definedName>
    <definedName name="_0009_5" localSheetId="26">[3]Original!#REF!</definedName>
    <definedName name="_0009_5" localSheetId="12">[3]Original!#REF!</definedName>
    <definedName name="_0009_5" localSheetId="21">[3]Original!#REF!</definedName>
    <definedName name="_0009_5" localSheetId="30">[3]Original!#REF!</definedName>
    <definedName name="_0009_5" localSheetId="27">[3]Original!#REF!</definedName>
    <definedName name="_0009_5" localSheetId="11">[3]Original!#REF!</definedName>
    <definedName name="_0009_5" localSheetId="22">[3]Original!#REF!</definedName>
    <definedName name="_0009_5" localSheetId="15">[3]Original!#REF!</definedName>
    <definedName name="_0009_5">[3]Original!#REF!</definedName>
    <definedName name="_0009_8" localSheetId="17">[3]Original!#REF!</definedName>
    <definedName name="_0009_8" localSheetId="5">[3]Original!#REF!</definedName>
    <definedName name="_0009_8" localSheetId="23">[3]Original!#REF!</definedName>
    <definedName name="_0009_8" localSheetId="24">[3]Original!#REF!</definedName>
    <definedName name="_0009_8" localSheetId="26">[3]Original!#REF!</definedName>
    <definedName name="_0009_8" localSheetId="12">[3]Original!#REF!</definedName>
    <definedName name="_0009_8" localSheetId="21">[3]Original!#REF!</definedName>
    <definedName name="_0009_8" localSheetId="30">[3]Original!#REF!</definedName>
    <definedName name="_0009_8" localSheetId="27">[3]Original!#REF!</definedName>
    <definedName name="_0009_8" localSheetId="11">[3]Original!#REF!</definedName>
    <definedName name="_0009_8" localSheetId="22">[3]Original!#REF!</definedName>
    <definedName name="_0009_8" localSheetId="15">[3]Original!#REF!</definedName>
    <definedName name="_0009_8">[3]Original!#REF!</definedName>
    <definedName name="_0016" localSheetId="17">[3]Original!#REF!</definedName>
    <definedName name="_0016" localSheetId="5">[3]Original!#REF!</definedName>
    <definedName name="_0016" localSheetId="23">[3]Original!#REF!</definedName>
    <definedName name="_0016" localSheetId="24">[3]Original!#REF!</definedName>
    <definedName name="_0016" localSheetId="26">[3]Original!#REF!</definedName>
    <definedName name="_0016" localSheetId="12">[3]Original!#REF!</definedName>
    <definedName name="_0016" localSheetId="21">[3]Original!#REF!</definedName>
    <definedName name="_0016" localSheetId="30">[3]Original!#REF!</definedName>
    <definedName name="_0016" localSheetId="27">[3]Original!#REF!</definedName>
    <definedName name="_0016" localSheetId="11">[3]Original!#REF!</definedName>
    <definedName name="_0016" localSheetId="22">[3]Original!#REF!</definedName>
    <definedName name="_0016" localSheetId="15">[3]Original!#REF!</definedName>
    <definedName name="_0016">[3]Original!#REF!</definedName>
    <definedName name="_0016_5" localSheetId="17">[3]Original!#REF!</definedName>
    <definedName name="_0016_5" localSheetId="5">[3]Original!#REF!</definedName>
    <definedName name="_0016_5" localSheetId="23">[3]Original!#REF!</definedName>
    <definedName name="_0016_5" localSheetId="24">[3]Original!#REF!</definedName>
    <definedName name="_0016_5" localSheetId="26">[3]Original!#REF!</definedName>
    <definedName name="_0016_5" localSheetId="12">[3]Original!#REF!</definedName>
    <definedName name="_0016_5" localSheetId="21">[3]Original!#REF!</definedName>
    <definedName name="_0016_5" localSheetId="30">[3]Original!#REF!</definedName>
    <definedName name="_0016_5" localSheetId="27">[3]Original!#REF!</definedName>
    <definedName name="_0016_5" localSheetId="11">[3]Original!#REF!</definedName>
    <definedName name="_0016_5" localSheetId="22">[3]Original!#REF!</definedName>
    <definedName name="_0016_5" localSheetId="15">[3]Original!#REF!</definedName>
    <definedName name="_0016_5">[3]Original!#REF!</definedName>
    <definedName name="_0016_8" localSheetId="17">[3]Original!#REF!</definedName>
    <definedName name="_0016_8" localSheetId="5">[3]Original!#REF!</definedName>
    <definedName name="_0016_8" localSheetId="23">[3]Original!#REF!</definedName>
    <definedName name="_0016_8" localSheetId="24">[3]Original!#REF!</definedName>
    <definedName name="_0016_8" localSheetId="26">[3]Original!#REF!</definedName>
    <definedName name="_0016_8" localSheetId="12">[3]Original!#REF!</definedName>
    <definedName name="_0016_8" localSheetId="21">[3]Original!#REF!</definedName>
    <definedName name="_0016_8" localSheetId="30">[3]Original!#REF!</definedName>
    <definedName name="_0016_8" localSheetId="27">[3]Original!#REF!</definedName>
    <definedName name="_0016_8" localSheetId="11">[3]Original!#REF!</definedName>
    <definedName name="_0016_8" localSheetId="22">[3]Original!#REF!</definedName>
    <definedName name="_0016_8" localSheetId="15">[3]Original!#REF!</definedName>
    <definedName name="_0016_8">[3]Original!#REF!</definedName>
    <definedName name="_0020" localSheetId="17">[3]Original!#REF!</definedName>
    <definedName name="_0020" localSheetId="5">[3]Original!#REF!</definedName>
    <definedName name="_0020" localSheetId="23">[3]Original!#REF!</definedName>
    <definedName name="_0020" localSheetId="24">[3]Original!#REF!</definedName>
    <definedName name="_0020" localSheetId="26">[3]Original!#REF!</definedName>
    <definedName name="_0020" localSheetId="12">[3]Original!#REF!</definedName>
    <definedName name="_0020" localSheetId="21">[3]Original!#REF!</definedName>
    <definedName name="_0020" localSheetId="30">[3]Original!#REF!</definedName>
    <definedName name="_0020" localSheetId="27">[3]Original!#REF!</definedName>
    <definedName name="_0020" localSheetId="11">[3]Original!#REF!</definedName>
    <definedName name="_0020" localSheetId="22">[3]Original!#REF!</definedName>
    <definedName name="_0020" localSheetId="15">[3]Original!#REF!</definedName>
    <definedName name="_0020">[3]Original!#REF!</definedName>
    <definedName name="_0020_5" localSheetId="17">[3]Original!#REF!</definedName>
    <definedName name="_0020_5" localSheetId="5">[3]Original!#REF!</definedName>
    <definedName name="_0020_5" localSheetId="23">[3]Original!#REF!</definedName>
    <definedName name="_0020_5" localSheetId="24">[3]Original!#REF!</definedName>
    <definedName name="_0020_5" localSheetId="26">[3]Original!#REF!</definedName>
    <definedName name="_0020_5" localSheetId="12">[3]Original!#REF!</definedName>
    <definedName name="_0020_5" localSheetId="21">[3]Original!#REF!</definedName>
    <definedName name="_0020_5" localSheetId="30">[3]Original!#REF!</definedName>
    <definedName name="_0020_5" localSheetId="27">[3]Original!#REF!</definedName>
    <definedName name="_0020_5" localSheetId="11">[3]Original!#REF!</definedName>
    <definedName name="_0020_5" localSheetId="22">[3]Original!#REF!</definedName>
    <definedName name="_0020_5" localSheetId="15">[3]Original!#REF!</definedName>
    <definedName name="_0020_5">[3]Original!#REF!</definedName>
    <definedName name="_0020_8" localSheetId="17">[3]Original!#REF!</definedName>
    <definedName name="_0020_8" localSheetId="5">[3]Original!#REF!</definedName>
    <definedName name="_0020_8" localSheetId="23">[3]Original!#REF!</definedName>
    <definedName name="_0020_8" localSheetId="24">[3]Original!#REF!</definedName>
    <definedName name="_0020_8" localSheetId="26">[3]Original!#REF!</definedName>
    <definedName name="_0020_8" localSheetId="12">[3]Original!#REF!</definedName>
    <definedName name="_0020_8" localSheetId="21">[3]Original!#REF!</definedName>
    <definedName name="_0020_8" localSheetId="30">[3]Original!#REF!</definedName>
    <definedName name="_0020_8" localSheetId="27">[3]Original!#REF!</definedName>
    <definedName name="_0020_8" localSheetId="11">[3]Original!#REF!</definedName>
    <definedName name="_0020_8" localSheetId="22">[3]Original!#REF!</definedName>
    <definedName name="_0020_8" localSheetId="15">[3]Original!#REF!</definedName>
    <definedName name="_0020_8">[3]Original!#REF!</definedName>
    <definedName name="_0034" localSheetId="17">[3]Original!#REF!</definedName>
    <definedName name="_0034" localSheetId="5">[3]Original!#REF!</definedName>
    <definedName name="_0034" localSheetId="23">[3]Original!#REF!</definedName>
    <definedName name="_0034" localSheetId="24">[3]Original!#REF!</definedName>
    <definedName name="_0034" localSheetId="26">[3]Original!#REF!</definedName>
    <definedName name="_0034" localSheetId="12">[3]Original!#REF!</definedName>
    <definedName name="_0034" localSheetId="21">[3]Original!#REF!</definedName>
    <definedName name="_0034" localSheetId="30">[3]Original!#REF!</definedName>
    <definedName name="_0034" localSheetId="27">[3]Original!#REF!</definedName>
    <definedName name="_0034" localSheetId="11">[3]Original!#REF!</definedName>
    <definedName name="_0034" localSheetId="22">[3]Original!#REF!</definedName>
    <definedName name="_0034" localSheetId="15">[3]Original!#REF!</definedName>
    <definedName name="_0034">[3]Original!#REF!</definedName>
    <definedName name="_0034_5" localSheetId="17">[3]Original!#REF!</definedName>
    <definedName name="_0034_5" localSheetId="5">[3]Original!#REF!</definedName>
    <definedName name="_0034_5" localSheetId="23">[3]Original!#REF!</definedName>
    <definedName name="_0034_5" localSheetId="24">[3]Original!#REF!</definedName>
    <definedName name="_0034_5" localSheetId="26">[3]Original!#REF!</definedName>
    <definedName name="_0034_5" localSheetId="12">[3]Original!#REF!</definedName>
    <definedName name="_0034_5" localSheetId="21">[3]Original!#REF!</definedName>
    <definedName name="_0034_5" localSheetId="30">[3]Original!#REF!</definedName>
    <definedName name="_0034_5" localSheetId="27">[3]Original!#REF!</definedName>
    <definedName name="_0034_5" localSheetId="11">[3]Original!#REF!</definedName>
    <definedName name="_0034_5" localSheetId="22">[3]Original!#REF!</definedName>
    <definedName name="_0034_5" localSheetId="15">[3]Original!#REF!</definedName>
    <definedName name="_0034_5">[3]Original!#REF!</definedName>
    <definedName name="_0034_8" localSheetId="17">[3]Original!#REF!</definedName>
    <definedName name="_0034_8" localSheetId="5">[3]Original!#REF!</definedName>
    <definedName name="_0034_8" localSheetId="23">[3]Original!#REF!</definedName>
    <definedName name="_0034_8" localSheetId="24">[3]Original!#REF!</definedName>
    <definedName name="_0034_8" localSheetId="26">[3]Original!#REF!</definedName>
    <definedName name="_0034_8" localSheetId="12">[3]Original!#REF!</definedName>
    <definedName name="_0034_8" localSheetId="21">[3]Original!#REF!</definedName>
    <definedName name="_0034_8" localSheetId="30">[3]Original!#REF!</definedName>
    <definedName name="_0034_8" localSheetId="27">[3]Original!#REF!</definedName>
    <definedName name="_0034_8" localSheetId="11">[3]Original!#REF!</definedName>
    <definedName name="_0034_8" localSheetId="22">[3]Original!#REF!</definedName>
    <definedName name="_0034_8" localSheetId="15">[3]Original!#REF!</definedName>
    <definedName name="_0034_8">[3]Original!#REF!</definedName>
    <definedName name="_0038" localSheetId="17">[3]Original!#REF!</definedName>
    <definedName name="_0038" localSheetId="5">[3]Original!#REF!</definedName>
    <definedName name="_0038" localSheetId="23">[3]Original!#REF!</definedName>
    <definedName name="_0038" localSheetId="24">[3]Original!#REF!</definedName>
    <definedName name="_0038" localSheetId="26">[3]Original!#REF!</definedName>
    <definedName name="_0038" localSheetId="12">[3]Original!#REF!</definedName>
    <definedName name="_0038" localSheetId="21">[3]Original!#REF!</definedName>
    <definedName name="_0038" localSheetId="30">[3]Original!#REF!</definedName>
    <definedName name="_0038" localSheetId="27">[3]Original!#REF!</definedName>
    <definedName name="_0038" localSheetId="11">[3]Original!#REF!</definedName>
    <definedName name="_0038" localSheetId="22">[3]Original!#REF!</definedName>
    <definedName name="_0038" localSheetId="15">[3]Original!#REF!</definedName>
    <definedName name="_0038">[3]Original!#REF!</definedName>
    <definedName name="_0038_5" localSheetId="17">[3]Original!#REF!</definedName>
    <definedName name="_0038_5" localSheetId="5">[3]Original!#REF!</definedName>
    <definedName name="_0038_5" localSheetId="23">[3]Original!#REF!</definedName>
    <definedName name="_0038_5" localSheetId="24">[3]Original!#REF!</definedName>
    <definedName name="_0038_5" localSheetId="26">[3]Original!#REF!</definedName>
    <definedName name="_0038_5" localSheetId="12">[3]Original!#REF!</definedName>
    <definedName name="_0038_5" localSheetId="21">[3]Original!#REF!</definedName>
    <definedName name="_0038_5" localSheetId="30">[3]Original!#REF!</definedName>
    <definedName name="_0038_5" localSheetId="27">[3]Original!#REF!</definedName>
    <definedName name="_0038_5" localSheetId="11">[3]Original!#REF!</definedName>
    <definedName name="_0038_5" localSheetId="22">[3]Original!#REF!</definedName>
    <definedName name="_0038_5" localSheetId="15">[3]Original!#REF!</definedName>
    <definedName name="_0038_5">[3]Original!#REF!</definedName>
    <definedName name="_0038_8" localSheetId="17">[3]Original!#REF!</definedName>
    <definedName name="_0038_8" localSheetId="5">[3]Original!#REF!</definedName>
    <definedName name="_0038_8" localSheetId="23">[3]Original!#REF!</definedName>
    <definedName name="_0038_8" localSheetId="24">[3]Original!#REF!</definedName>
    <definedName name="_0038_8" localSheetId="26">[3]Original!#REF!</definedName>
    <definedName name="_0038_8" localSheetId="12">[3]Original!#REF!</definedName>
    <definedName name="_0038_8" localSheetId="21">[3]Original!#REF!</definedName>
    <definedName name="_0038_8" localSheetId="30">[3]Original!#REF!</definedName>
    <definedName name="_0038_8" localSheetId="27">[3]Original!#REF!</definedName>
    <definedName name="_0038_8" localSheetId="11">[3]Original!#REF!</definedName>
    <definedName name="_0038_8" localSheetId="22">[3]Original!#REF!</definedName>
    <definedName name="_0038_8" localSheetId="15">[3]Original!#REF!</definedName>
    <definedName name="_0038_8">[3]Original!#REF!</definedName>
    <definedName name="_0039" localSheetId="17">[3]Original!#REF!</definedName>
    <definedName name="_0039" localSheetId="5">[3]Original!#REF!</definedName>
    <definedName name="_0039" localSheetId="23">[3]Original!#REF!</definedName>
    <definedName name="_0039" localSheetId="24">[3]Original!#REF!</definedName>
    <definedName name="_0039" localSheetId="26">[3]Original!#REF!</definedName>
    <definedName name="_0039" localSheetId="12">[3]Original!#REF!</definedName>
    <definedName name="_0039" localSheetId="21">[3]Original!#REF!</definedName>
    <definedName name="_0039" localSheetId="30">[3]Original!#REF!</definedName>
    <definedName name="_0039" localSheetId="27">[3]Original!#REF!</definedName>
    <definedName name="_0039" localSheetId="11">[3]Original!#REF!</definedName>
    <definedName name="_0039" localSheetId="22">[3]Original!#REF!</definedName>
    <definedName name="_0039" localSheetId="15">[3]Original!#REF!</definedName>
    <definedName name="_0039">[3]Original!#REF!</definedName>
    <definedName name="_0039_5" localSheetId="17">[3]Original!#REF!</definedName>
    <definedName name="_0039_5" localSheetId="5">[3]Original!#REF!</definedName>
    <definedName name="_0039_5" localSheetId="23">[3]Original!#REF!</definedName>
    <definedName name="_0039_5" localSheetId="24">[3]Original!#REF!</definedName>
    <definedName name="_0039_5" localSheetId="26">[3]Original!#REF!</definedName>
    <definedName name="_0039_5" localSheetId="12">[3]Original!#REF!</definedName>
    <definedName name="_0039_5" localSheetId="21">[3]Original!#REF!</definedName>
    <definedName name="_0039_5" localSheetId="30">[3]Original!#REF!</definedName>
    <definedName name="_0039_5" localSheetId="27">[3]Original!#REF!</definedName>
    <definedName name="_0039_5" localSheetId="11">[3]Original!#REF!</definedName>
    <definedName name="_0039_5" localSheetId="22">[3]Original!#REF!</definedName>
    <definedName name="_0039_5" localSheetId="15">[3]Original!#REF!</definedName>
    <definedName name="_0039_5">[3]Original!#REF!</definedName>
    <definedName name="_0039_8" localSheetId="17">[3]Original!#REF!</definedName>
    <definedName name="_0039_8" localSheetId="5">[3]Original!#REF!</definedName>
    <definedName name="_0039_8" localSheetId="23">[3]Original!#REF!</definedName>
    <definedName name="_0039_8" localSheetId="24">[3]Original!#REF!</definedName>
    <definedName name="_0039_8" localSheetId="26">[3]Original!#REF!</definedName>
    <definedName name="_0039_8" localSheetId="12">[3]Original!#REF!</definedName>
    <definedName name="_0039_8" localSheetId="21">[3]Original!#REF!</definedName>
    <definedName name="_0039_8" localSheetId="30">[3]Original!#REF!</definedName>
    <definedName name="_0039_8" localSheetId="27">[3]Original!#REF!</definedName>
    <definedName name="_0039_8" localSheetId="11">[3]Original!#REF!</definedName>
    <definedName name="_0039_8" localSheetId="22">[3]Original!#REF!</definedName>
    <definedName name="_0039_8" localSheetId="15">[3]Original!#REF!</definedName>
    <definedName name="_0039_8">[3]Original!#REF!</definedName>
    <definedName name="_0043" localSheetId="17">[3]Original!#REF!</definedName>
    <definedName name="_0043" localSheetId="5">[3]Original!#REF!</definedName>
    <definedName name="_0043" localSheetId="23">[3]Original!#REF!</definedName>
    <definedName name="_0043" localSheetId="24">[3]Original!#REF!</definedName>
    <definedName name="_0043" localSheetId="26">[3]Original!#REF!</definedName>
    <definedName name="_0043" localSheetId="12">[3]Original!#REF!</definedName>
    <definedName name="_0043" localSheetId="21">[3]Original!#REF!</definedName>
    <definedName name="_0043" localSheetId="30">[3]Original!#REF!</definedName>
    <definedName name="_0043" localSheetId="27">[3]Original!#REF!</definedName>
    <definedName name="_0043" localSheetId="11">[3]Original!#REF!</definedName>
    <definedName name="_0043" localSheetId="22">[3]Original!#REF!</definedName>
    <definedName name="_0043" localSheetId="15">[3]Original!#REF!</definedName>
    <definedName name="_0043">[3]Original!#REF!</definedName>
    <definedName name="_0043_5" localSheetId="17">[3]Original!#REF!</definedName>
    <definedName name="_0043_5" localSheetId="5">[3]Original!#REF!</definedName>
    <definedName name="_0043_5" localSheetId="23">[3]Original!#REF!</definedName>
    <definedName name="_0043_5" localSheetId="24">[3]Original!#REF!</definedName>
    <definedName name="_0043_5" localSheetId="26">[3]Original!#REF!</definedName>
    <definedName name="_0043_5" localSheetId="12">[3]Original!#REF!</definedName>
    <definedName name="_0043_5" localSheetId="21">[3]Original!#REF!</definedName>
    <definedName name="_0043_5" localSheetId="30">[3]Original!#REF!</definedName>
    <definedName name="_0043_5" localSheetId="27">[3]Original!#REF!</definedName>
    <definedName name="_0043_5" localSheetId="11">[3]Original!#REF!</definedName>
    <definedName name="_0043_5" localSheetId="22">[3]Original!#REF!</definedName>
    <definedName name="_0043_5" localSheetId="15">[3]Original!#REF!</definedName>
    <definedName name="_0043_5">[3]Original!#REF!</definedName>
    <definedName name="_0043_8" localSheetId="17">[3]Original!#REF!</definedName>
    <definedName name="_0043_8" localSheetId="5">[3]Original!#REF!</definedName>
    <definedName name="_0043_8" localSheetId="23">[3]Original!#REF!</definedName>
    <definedName name="_0043_8" localSheetId="24">[3]Original!#REF!</definedName>
    <definedName name="_0043_8" localSheetId="26">[3]Original!#REF!</definedName>
    <definedName name="_0043_8" localSheetId="12">[3]Original!#REF!</definedName>
    <definedName name="_0043_8" localSheetId="21">[3]Original!#REF!</definedName>
    <definedName name="_0043_8" localSheetId="30">[3]Original!#REF!</definedName>
    <definedName name="_0043_8" localSheetId="27">[3]Original!#REF!</definedName>
    <definedName name="_0043_8" localSheetId="11">[3]Original!#REF!</definedName>
    <definedName name="_0043_8" localSheetId="22">[3]Original!#REF!</definedName>
    <definedName name="_0043_8" localSheetId="15">[3]Original!#REF!</definedName>
    <definedName name="_0043_8">[3]Original!#REF!</definedName>
    <definedName name="_0046" localSheetId="17">[3]Original!#REF!</definedName>
    <definedName name="_0046" localSheetId="5">[3]Original!#REF!</definedName>
    <definedName name="_0046" localSheetId="23">[3]Original!#REF!</definedName>
    <definedName name="_0046" localSheetId="24">[3]Original!#REF!</definedName>
    <definedName name="_0046" localSheetId="26">[3]Original!#REF!</definedName>
    <definedName name="_0046" localSheetId="12">[3]Original!#REF!</definedName>
    <definedName name="_0046" localSheetId="21">[3]Original!#REF!</definedName>
    <definedName name="_0046" localSheetId="30">[3]Original!#REF!</definedName>
    <definedName name="_0046" localSheetId="27">[3]Original!#REF!</definedName>
    <definedName name="_0046" localSheetId="11">[3]Original!#REF!</definedName>
    <definedName name="_0046" localSheetId="22">[3]Original!#REF!</definedName>
    <definedName name="_0046" localSheetId="15">[3]Original!#REF!</definedName>
    <definedName name="_0046">[3]Original!#REF!</definedName>
    <definedName name="_0046_5" localSheetId="17">[3]Original!#REF!</definedName>
    <definedName name="_0046_5" localSheetId="5">[3]Original!#REF!</definedName>
    <definedName name="_0046_5" localSheetId="23">[3]Original!#REF!</definedName>
    <definedName name="_0046_5" localSheetId="24">[3]Original!#REF!</definedName>
    <definedName name="_0046_5" localSheetId="26">[3]Original!#REF!</definedName>
    <definedName name="_0046_5" localSheetId="12">[3]Original!#REF!</definedName>
    <definedName name="_0046_5" localSheetId="21">[3]Original!#REF!</definedName>
    <definedName name="_0046_5" localSheetId="30">[3]Original!#REF!</definedName>
    <definedName name="_0046_5" localSheetId="27">[3]Original!#REF!</definedName>
    <definedName name="_0046_5" localSheetId="11">[3]Original!#REF!</definedName>
    <definedName name="_0046_5" localSheetId="22">[3]Original!#REF!</definedName>
    <definedName name="_0046_5" localSheetId="15">[3]Original!#REF!</definedName>
    <definedName name="_0046_5">[3]Original!#REF!</definedName>
    <definedName name="_0046_8" localSheetId="17">[3]Original!#REF!</definedName>
    <definedName name="_0046_8" localSheetId="5">[3]Original!#REF!</definedName>
    <definedName name="_0046_8" localSheetId="23">[3]Original!#REF!</definedName>
    <definedName name="_0046_8" localSheetId="24">[3]Original!#REF!</definedName>
    <definedName name="_0046_8" localSheetId="26">[3]Original!#REF!</definedName>
    <definedName name="_0046_8" localSheetId="12">[3]Original!#REF!</definedName>
    <definedName name="_0046_8" localSheetId="21">[3]Original!#REF!</definedName>
    <definedName name="_0046_8" localSheetId="30">[3]Original!#REF!</definedName>
    <definedName name="_0046_8" localSheetId="27">[3]Original!#REF!</definedName>
    <definedName name="_0046_8" localSheetId="11">[3]Original!#REF!</definedName>
    <definedName name="_0046_8" localSheetId="22">[3]Original!#REF!</definedName>
    <definedName name="_0046_8" localSheetId="15">[3]Original!#REF!</definedName>
    <definedName name="_0046_8">[3]Original!#REF!</definedName>
    <definedName name="_0049" localSheetId="17">[3]Original!#REF!</definedName>
    <definedName name="_0049" localSheetId="5">[3]Original!#REF!</definedName>
    <definedName name="_0049" localSheetId="23">[3]Original!#REF!</definedName>
    <definedName name="_0049" localSheetId="24">[3]Original!#REF!</definedName>
    <definedName name="_0049" localSheetId="26">[3]Original!#REF!</definedName>
    <definedName name="_0049" localSheetId="12">[3]Original!#REF!</definedName>
    <definedName name="_0049" localSheetId="21">[3]Original!#REF!</definedName>
    <definedName name="_0049" localSheetId="30">[3]Original!#REF!</definedName>
    <definedName name="_0049" localSheetId="27">[3]Original!#REF!</definedName>
    <definedName name="_0049" localSheetId="11">[3]Original!#REF!</definedName>
    <definedName name="_0049" localSheetId="22">[3]Original!#REF!</definedName>
    <definedName name="_0049" localSheetId="15">[3]Original!#REF!</definedName>
    <definedName name="_0049">[3]Original!#REF!</definedName>
    <definedName name="_0049_5" localSheetId="17">[3]Original!#REF!</definedName>
    <definedName name="_0049_5" localSheetId="5">[3]Original!#REF!</definedName>
    <definedName name="_0049_5" localSheetId="23">[3]Original!#REF!</definedName>
    <definedName name="_0049_5" localSheetId="24">[3]Original!#REF!</definedName>
    <definedName name="_0049_5" localSheetId="26">[3]Original!#REF!</definedName>
    <definedName name="_0049_5" localSheetId="12">[3]Original!#REF!</definedName>
    <definedName name="_0049_5" localSheetId="21">[3]Original!#REF!</definedName>
    <definedName name="_0049_5" localSheetId="30">[3]Original!#REF!</definedName>
    <definedName name="_0049_5" localSheetId="27">[3]Original!#REF!</definedName>
    <definedName name="_0049_5" localSheetId="11">[3]Original!#REF!</definedName>
    <definedName name="_0049_5" localSheetId="22">[3]Original!#REF!</definedName>
    <definedName name="_0049_5" localSheetId="15">[3]Original!#REF!</definedName>
    <definedName name="_0049_5">[3]Original!#REF!</definedName>
    <definedName name="_0049_8" localSheetId="17">[3]Original!#REF!</definedName>
    <definedName name="_0049_8" localSheetId="5">[3]Original!#REF!</definedName>
    <definedName name="_0049_8" localSheetId="23">[3]Original!#REF!</definedName>
    <definedName name="_0049_8" localSheetId="24">[3]Original!#REF!</definedName>
    <definedName name="_0049_8" localSheetId="26">[3]Original!#REF!</definedName>
    <definedName name="_0049_8" localSheetId="12">[3]Original!#REF!</definedName>
    <definedName name="_0049_8" localSheetId="21">[3]Original!#REF!</definedName>
    <definedName name="_0049_8" localSheetId="30">[3]Original!#REF!</definedName>
    <definedName name="_0049_8" localSheetId="27">[3]Original!#REF!</definedName>
    <definedName name="_0049_8" localSheetId="11">[3]Original!#REF!</definedName>
    <definedName name="_0049_8" localSheetId="22">[3]Original!#REF!</definedName>
    <definedName name="_0049_8" localSheetId="15">[3]Original!#REF!</definedName>
    <definedName name="_0049_8">[3]Original!#REF!</definedName>
    <definedName name="_0051" localSheetId="17">[3]Original!#REF!</definedName>
    <definedName name="_0051" localSheetId="5">[3]Original!#REF!</definedName>
    <definedName name="_0051" localSheetId="23">[3]Original!#REF!</definedName>
    <definedName name="_0051" localSheetId="24">[3]Original!#REF!</definedName>
    <definedName name="_0051" localSheetId="26">[3]Original!#REF!</definedName>
    <definedName name="_0051" localSheetId="12">[3]Original!#REF!</definedName>
    <definedName name="_0051" localSheetId="21">[3]Original!#REF!</definedName>
    <definedName name="_0051" localSheetId="30">[3]Original!#REF!</definedName>
    <definedName name="_0051" localSheetId="27">[3]Original!#REF!</definedName>
    <definedName name="_0051" localSheetId="11">[3]Original!#REF!</definedName>
    <definedName name="_0051" localSheetId="22">[3]Original!#REF!</definedName>
    <definedName name="_0051" localSheetId="15">[3]Original!#REF!</definedName>
    <definedName name="_0051">[3]Original!#REF!</definedName>
    <definedName name="_0051_5" localSheetId="17">[3]Original!#REF!</definedName>
    <definedName name="_0051_5" localSheetId="5">[3]Original!#REF!</definedName>
    <definedName name="_0051_5" localSheetId="23">[3]Original!#REF!</definedName>
    <definedName name="_0051_5" localSheetId="24">[3]Original!#REF!</definedName>
    <definedName name="_0051_5" localSheetId="26">[3]Original!#REF!</definedName>
    <definedName name="_0051_5" localSheetId="12">[3]Original!#REF!</definedName>
    <definedName name="_0051_5" localSheetId="21">[3]Original!#REF!</definedName>
    <definedName name="_0051_5" localSheetId="30">[3]Original!#REF!</definedName>
    <definedName name="_0051_5" localSheetId="27">[3]Original!#REF!</definedName>
    <definedName name="_0051_5" localSheetId="11">[3]Original!#REF!</definedName>
    <definedName name="_0051_5" localSheetId="22">[3]Original!#REF!</definedName>
    <definedName name="_0051_5" localSheetId="15">[3]Original!#REF!</definedName>
    <definedName name="_0051_5">[3]Original!#REF!</definedName>
    <definedName name="_0051_8" localSheetId="17">[3]Original!#REF!</definedName>
    <definedName name="_0051_8" localSheetId="5">[3]Original!#REF!</definedName>
    <definedName name="_0051_8" localSheetId="23">[3]Original!#REF!</definedName>
    <definedName name="_0051_8" localSheetId="24">[3]Original!#REF!</definedName>
    <definedName name="_0051_8" localSheetId="26">[3]Original!#REF!</definedName>
    <definedName name="_0051_8" localSheetId="12">[3]Original!#REF!</definedName>
    <definedName name="_0051_8" localSheetId="21">[3]Original!#REF!</definedName>
    <definedName name="_0051_8" localSheetId="30">[3]Original!#REF!</definedName>
    <definedName name="_0051_8" localSheetId="27">[3]Original!#REF!</definedName>
    <definedName name="_0051_8" localSheetId="11">[3]Original!#REF!</definedName>
    <definedName name="_0051_8" localSheetId="22">[3]Original!#REF!</definedName>
    <definedName name="_0051_8" localSheetId="15">[3]Original!#REF!</definedName>
    <definedName name="_0051_8">[3]Original!#REF!</definedName>
    <definedName name="_0066" localSheetId="17">[3]Original!#REF!</definedName>
    <definedName name="_0066" localSheetId="5">[3]Original!#REF!</definedName>
    <definedName name="_0066" localSheetId="23">[3]Original!#REF!</definedName>
    <definedName name="_0066" localSheetId="24">[3]Original!#REF!</definedName>
    <definedName name="_0066" localSheetId="26">[3]Original!#REF!</definedName>
    <definedName name="_0066" localSheetId="12">[3]Original!#REF!</definedName>
    <definedName name="_0066" localSheetId="21">[3]Original!#REF!</definedName>
    <definedName name="_0066" localSheetId="30">[3]Original!#REF!</definedName>
    <definedName name="_0066" localSheetId="27">[3]Original!#REF!</definedName>
    <definedName name="_0066" localSheetId="11">[3]Original!#REF!</definedName>
    <definedName name="_0066" localSheetId="22">[3]Original!#REF!</definedName>
    <definedName name="_0066" localSheetId="15">[3]Original!#REF!</definedName>
    <definedName name="_0066">[3]Original!#REF!</definedName>
    <definedName name="_0066_5" localSheetId="17">[3]Original!#REF!</definedName>
    <definedName name="_0066_5" localSheetId="5">[3]Original!#REF!</definedName>
    <definedName name="_0066_5" localSheetId="23">[3]Original!#REF!</definedName>
    <definedName name="_0066_5" localSheetId="24">[3]Original!#REF!</definedName>
    <definedName name="_0066_5" localSheetId="26">[3]Original!#REF!</definedName>
    <definedName name="_0066_5" localSheetId="12">[3]Original!#REF!</definedName>
    <definedName name="_0066_5" localSheetId="21">[3]Original!#REF!</definedName>
    <definedName name="_0066_5" localSheetId="30">[3]Original!#REF!</definedName>
    <definedName name="_0066_5" localSheetId="27">[3]Original!#REF!</definedName>
    <definedName name="_0066_5" localSheetId="11">[3]Original!#REF!</definedName>
    <definedName name="_0066_5" localSheetId="22">[3]Original!#REF!</definedName>
    <definedName name="_0066_5" localSheetId="15">[3]Original!#REF!</definedName>
    <definedName name="_0066_5">[3]Original!#REF!</definedName>
    <definedName name="_0066_8" localSheetId="17">[3]Original!#REF!</definedName>
    <definedName name="_0066_8" localSheetId="5">[3]Original!#REF!</definedName>
    <definedName name="_0066_8" localSheetId="23">[3]Original!#REF!</definedName>
    <definedName name="_0066_8" localSheetId="24">[3]Original!#REF!</definedName>
    <definedName name="_0066_8" localSheetId="26">[3]Original!#REF!</definedName>
    <definedName name="_0066_8" localSheetId="12">[3]Original!#REF!</definedName>
    <definedName name="_0066_8" localSheetId="21">[3]Original!#REF!</definedName>
    <definedName name="_0066_8" localSheetId="30">[3]Original!#REF!</definedName>
    <definedName name="_0066_8" localSheetId="27">[3]Original!#REF!</definedName>
    <definedName name="_0066_8" localSheetId="11">[3]Original!#REF!</definedName>
    <definedName name="_0066_8" localSheetId="22">[3]Original!#REF!</definedName>
    <definedName name="_0066_8" localSheetId="15">[3]Original!#REF!</definedName>
    <definedName name="_0066_8">[3]Original!#REF!</definedName>
    <definedName name="_0067" localSheetId="17">[3]Original!#REF!</definedName>
    <definedName name="_0067" localSheetId="5">[3]Original!#REF!</definedName>
    <definedName name="_0067" localSheetId="23">[3]Original!#REF!</definedName>
    <definedName name="_0067" localSheetId="24">[3]Original!#REF!</definedName>
    <definedName name="_0067" localSheetId="26">[3]Original!#REF!</definedName>
    <definedName name="_0067" localSheetId="12">[3]Original!#REF!</definedName>
    <definedName name="_0067" localSheetId="21">[3]Original!#REF!</definedName>
    <definedName name="_0067" localSheetId="30">[3]Original!#REF!</definedName>
    <definedName name="_0067" localSheetId="27">[3]Original!#REF!</definedName>
    <definedName name="_0067" localSheetId="11">[3]Original!#REF!</definedName>
    <definedName name="_0067" localSheetId="22">[3]Original!#REF!</definedName>
    <definedName name="_0067" localSheetId="15">[3]Original!#REF!</definedName>
    <definedName name="_0067">[3]Original!#REF!</definedName>
    <definedName name="_0067_5" localSheetId="17">[3]Original!#REF!</definedName>
    <definedName name="_0067_5" localSheetId="5">[3]Original!#REF!</definedName>
    <definedName name="_0067_5" localSheetId="23">[3]Original!#REF!</definedName>
    <definedName name="_0067_5" localSheetId="24">[3]Original!#REF!</definedName>
    <definedName name="_0067_5" localSheetId="26">[3]Original!#REF!</definedName>
    <definedName name="_0067_5" localSheetId="12">[3]Original!#REF!</definedName>
    <definedName name="_0067_5" localSheetId="21">[3]Original!#REF!</definedName>
    <definedName name="_0067_5" localSheetId="30">[3]Original!#REF!</definedName>
    <definedName name="_0067_5" localSheetId="27">[3]Original!#REF!</definedName>
    <definedName name="_0067_5" localSheetId="11">[3]Original!#REF!</definedName>
    <definedName name="_0067_5" localSheetId="22">[3]Original!#REF!</definedName>
    <definedName name="_0067_5" localSheetId="15">[3]Original!#REF!</definedName>
    <definedName name="_0067_5">[3]Original!#REF!</definedName>
    <definedName name="_0067_8" localSheetId="17">[3]Original!#REF!</definedName>
    <definedName name="_0067_8" localSheetId="5">[3]Original!#REF!</definedName>
    <definedName name="_0067_8" localSheetId="23">[3]Original!#REF!</definedName>
    <definedName name="_0067_8" localSheetId="24">[3]Original!#REF!</definedName>
    <definedName name="_0067_8" localSheetId="26">[3]Original!#REF!</definedName>
    <definedName name="_0067_8" localSheetId="12">[3]Original!#REF!</definedName>
    <definedName name="_0067_8" localSheetId="21">[3]Original!#REF!</definedName>
    <definedName name="_0067_8" localSheetId="30">[3]Original!#REF!</definedName>
    <definedName name="_0067_8" localSheetId="27">[3]Original!#REF!</definedName>
    <definedName name="_0067_8" localSheetId="11">[3]Original!#REF!</definedName>
    <definedName name="_0067_8" localSheetId="22">[3]Original!#REF!</definedName>
    <definedName name="_0067_8" localSheetId="15">[3]Original!#REF!</definedName>
    <definedName name="_0067_8">[3]Original!#REF!</definedName>
    <definedName name="_0068" localSheetId="17">[3]Original!#REF!</definedName>
    <definedName name="_0068" localSheetId="5">[3]Original!#REF!</definedName>
    <definedName name="_0068" localSheetId="23">[3]Original!#REF!</definedName>
    <definedName name="_0068" localSheetId="24">[3]Original!#REF!</definedName>
    <definedName name="_0068" localSheetId="26">[3]Original!#REF!</definedName>
    <definedName name="_0068" localSheetId="12">[3]Original!#REF!</definedName>
    <definedName name="_0068" localSheetId="21">[3]Original!#REF!</definedName>
    <definedName name="_0068" localSheetId="30">[3]Original!#REF!</definedName>
    <definedName name="_0068" localSheetId="27">[3]Original!#REF!</definedName>
    <definedName name="_0068" localSheetId="11">[3]Original!#REF!</definedName>
    <definedName name="_0068" localSheetId="22">[3]Original!#REF!</definedName>
    <definedName name="_0068" localSheetId="15">[3]Original!#REF!</definedName>
    <definedName name="_0068">[3]Original!#REF!</definedName>
    <definedName name="_0068_5" localSheetId="17">[3]Original!#REF!</definedName>
    <definedName name="_0068_5" localSheetId="5">[3]Original!#REF!</definedName>
    <definedName name="_0068_5" localSheetId="23">[3]Original!#REF!</definedName>
    <definedName name="_0068_5" localSheetId="24">[3]Original!#REF!</definedName>
    <definedName name="_0068_5" localSheetId="26">[3]Original!#REF!</definedName>
    <definedName name="_0068_5" localSheetId="12">[3]Original!#REF!</definedName>
    <definedName name="_0068_5" localSheetId="21">[3]Original!#REF!</definedName>
    <definedName name="_0068_5" localSheetId="30">[3]Original!#REF!</definedName>
    <definedName name="_0068_5" localSheetId="27">[3]Original!#REF!</definedName>
    <definedName name="_0068_5" localSheetId="11">[3]Original!#REF!</definedName>
    <definedName name="_0068_5" localSheetId="22">[3]Original!#REF!</definedName>
    <definedName name="_0068_5" localSheetId="15">[3]Original!#REF!</definedName>
    <definedName name="_0068_5">[3]Original!#REF!</definedName>
    <definedName name="_0068_8" localSheetId="17">[3]Original!#REF!</definedName>
    <definedName name="_0068_8" localSheetId="5">[3]Original!#REF!</definedName>
    <definedName name="_0068_8" localSheetId="23">[3]Original!#REF!</definedName>
    <definedName name="_0068_8" localSheetId="24">[3]Original!#REF!</definedName>
    <definedName name="_0068_8" localSheetId="26">[3]Original!#REF!</definedName>
    <definedName name="_0068_8" localSheetId="12">[3]Original!#REF!</definedName>
    <definedName name="_0068_8" localSheetId="21">[3]Original!#REF!</definedName>
    <definedName name="_0068_8" localSheetId="30">[3]Original!#REF!</definedName>
    <definedName name="_0068_8" localSheetId="27">[3]Original!#REF!</definedName>
    <definedName name="_0068_8" localSheetId="11">[3]Original!#REF!</definedName>
    <definedName name="_0068_8" localSheetId="22">[3]Original!#REF!</definedName>
    <definedName name="_0068_8" localSheetId="15">[3]Original!#REF!</definedName>
    <definedName name="_0068_8">[3]Original!#REF!</definedName>
    <definedName name="_0073" localSheetId="17">[3]Original!#REF!</definedName>
    <definedName name="_0073" localSheetId="5">[3]Original!#REF!</definedName>
    <definedName name="_0073" localSheetId="23">[3]Original!#REF!</definedName>
    <definedName name="_0073" localSheetId="24">[3]Original!#REF!</definedName>
    <definedName name="_0073" localSheetId="26">[3]Original!#REF!</definedName>
    <definedName name="_0073" localSheetId="12">[3]Original!#REF!</definedName>
    <definedName name="_0073" localSheetId="21">[3]Original!#REF!</definedName>
    <definedName name="_0073" localSheetId="30">[3]Original!#REF!</definedName>
    <definedName name="_0073" localSheetId="27">[3]Original!#REF!</definedName>
    <definedName name="_0073" localSheetId="11">[3]Original!#REF!</definedName>
    <definedName name="_0073" localSheetId="22">[3]Original!#REF!</definedName>
    <definedName name="_0073" localSheetId="15">[3]Original!#REF!</definedName>
    <definedName name="_0073">[3]Original!#REF!</definedName>
    <definedName name="_0073_5" localSheetId="17">[3]Original!#REF!</definedName>
    <definedName name="_0073_5" localSheetId="5">[3]Original!#REF!</definedName>
    <definedName name="_0073_5" localSheetId="23">[3]Original!#REF!</definedName>
    <definedName name="_0073_5" localSheetId="24">[3]Original!#REF!</definedName>
    <definedName name="_0073_5" localSheetId="26">[3]Original!#REF!</definedName>
    <definedName name="_0073_5" localSheetId="12">[3]Original!#REF!</definedName>
    <definedName name="_0073_5" localSheetId="21">[3]Original!#REF!</definedName>
    <definedName name="_0073_5" localSheetId="30">[3]Original!#REF!</definedName>
    <definedName name="_0073_5" localSheetId="27">[3]Original!#REF!</definedName>
    <definedName name="_0073_5" localSheetId="11">[3]Original!#REF!</definedName>
    <definedName name="_0073_5" localSheetId="22">[3]Original!#REF!</definedName>
    <definedName name="_0073_5" localSheetId="15">[3]Original!#REF!</definedName>
    <definedName name="_0073_5">[3]Original!#REF!</definedName>
    <definedName name="_0073_8" localSheetId="17">[3]Original!#REF!</definedName>
    <definedName name="_0073_8" localSheetId="5">[3]Original!#REF!</definedName>
    <definedName name="_0073_8" localSheetId="23">[3]Original!#REF!</definedName>
    <definedName name="_0073_8" localSheetId="24">[3]Original!#REF!</definedName>
    <definedName name="_0073_8" localSheetId="26">[3]Original!#REF!</definedName>
    <definedName name="_0073_8" localSheetId="12">[3]Original!#REF!</definedName>
    <definedName name="_0073_8" localSheetId="21">[3]Original!#REF!</definedName>
    <definedName name="_0073_8" localSheetId="30">[3]Original!#REF!</definedName>
    <definedName name="_0073_8" localSheetId="27">[3]Original!#REF!</definedName>
    <definedName name="_0073_8" localSheetId="11">[3]Original!#REF!</definedName>
    <definedName name="_0073_8" localSheetId="22">[3]Original!#REF!</definedName>
    <definedName name="_0073_8" localSheetId="15">[3]Original!#REF!</definedName>
    <definedName name="_0073_8">[3]Original!#REF!</definedName>
    <definedName name="_0074" localSheetId="17">[3]Original!#REF!</definedName>
    <definedName name="_0074" localSheetId="5">[3]Original!#REF!</definedName>
    <definedName name="_0074" localSheetId="23">[3]Original!#REF!</definedName>
    <definedName name="_0074" localSheetId="24">[3]Original!#REF!</definedName>
    <definedName name="_0074" localSheetId="26">[3]Original!#REF!</definedName>
    <definedName name="_0074" localSheetId="12">[3]Original!#REF!</definedName>
    <definedName name="_0074" localSheetId="21">[3]Original!#REF!</definedName>
    <definedName name="_0074" localSheetId="30">[3]Original!#REF!</definedName>
    <definedName name="_0074" localSheetId="27">[3]Original!#REF!</definedName>
    <definedName name="_0074" localSheetId="11">[3]Original!#REF!</definedName>
    <definedName name="_0074" localSheetId="22">[3]Original!#REF!</definedName>
    <definedName name="_0074" localSheetId="15">[3]Original!#REF!</definedName>
    <definedName name="_0074">[3]Original!#REF!</definedName>
    <definedName name="_0074_5" localSheetId="17">[3]Original!#REF!</definedName>
    <definedName name="_0074_5" localSheetId="5">[3]Original!#REF!</definedName>
    <definedName name="_0074_5" localSheetId="23">[3]Original!#REF!</definedName>
    <definedName name="_0074_5" localSheetId="24">[3]Original!#REF!</definedName>
    <definedName name="_0074_5" localSheetId="26">[3]Original!#REF!</definedName>
    <definedName name="_0074_5" localSheetId="12">[3]Original!#REF!</definedName>
    <definedName name="_0074_5" localSheetId="21">[3]Original!#REF!</definedName>
    <definedName name="_0074_5" localSheetId="30">[3]Original!#REF!</definedName>
    <definedName name="_0074_5" localSheetId="27">[3]Original!#REF!</definedName>
    <definedName name="_0074_5" localSheetId="11">[3]Original!#REF!</definedName>
    <definedName name="_0074_5" localSheetId="22">[3]Original!#REF!</definedName>
    <definedName name="_0074_5" localSheetId="15">[3]Original!#REF!</definedName>
    <definedName name="_0074_5">[3]Original!#REF!</definedName>
    <definedName name="_0074_8" localSheetId="17">[3]Original!#REF!</definedName>
    <definedName name="_0074_8" localSheetId="5">[3]Original!#REF!</definedName>
    <definedName name="_0074_8" localSheetId="23">[3]Original!#REF!</definedName>
    <definedName name="_0074_8" localSheetId="24">[3]Original!#REF!</definedName>
    <definedName name="_0074_8" localSheetId="26">[3]Original!#REF!</definedName>
    <definedName name="_0074_8" localSheetId="12">[3]Original!#REF!</definedName>
    <definedName name="_0074_8" localSheetId="21">[3]Original!#REF!</definedName>
    <definedName name="_0074_8" localSheetId="30">[3]Original!#REF!</definedName>
    <definedName name="_0074_8" localSheetId="27">[3]Original!#REF!</definedName>
    <definedName name="_0074_8" localSheetId="11">[3]Original!#REF!</definedName>
    <definedName name="_0074_8" localSheetId="22">[3]Original!#REF!</definedName>
    <definedName name="_0074_8" localSheetId="15">[3]Original!#REF!</definedName>
    <definedName name="_0074_8">[3]Original!#REF!</definedName>
    <definedName name="_0077" localSheetId="17">[3]Original!#REF!</definedName>
    <definedName name="_0077" localSheetId="5">[3]Original!#REF!</definedName>
    <definedName name="_0077" localSheetId="23">[3]Original!#REF!</definedName>
    <definedName name="_0077" localSheetId="24">[3]Original!#REF!</definedName>
    <definedName name="_0077" localSheetId="26">[3]Original!#REF!</definedName>
    <definedName name="_0077" localSheetId="12">[3]Original!#REF!</definedName>
    <definedName name="_0077" localSheetId="21">[3]Original!#REF!</definedName>
    <definedName name="_0077" localSheetId="30">[3]Original!#REF!</definedName>
    <definedName name="_0077" localSheetId="27">[3]Original!#REF!</definedName>
    <definedName name="_0077" localSheetId="11">[3]Original!#REF!</definedName>
    <definedName name="_0077" localSheetId="22">[3]Original!#REF!</definedName>
    <definedName name="_0077" localSheetId="15">[3]Original!#REF!</definedName>
    <definedName name="_0077">[3]Original!#REF!</definedName>
    <definedName name="_0077_5" localSheetId="17">[3]Original!#REF!</definedName>
    <definedName name="_0077_5" localSheetId="5">[3]Original!#REF!</definedName>
    <definedName name="_0077_5" localSheetId="23">[3]Original!#REF!</definedName>
    <definedName name="_0077_5" localSheetId="24">[3]Original!#REF!</definedName>
    <definedName name="_0077_5" localSheetId="26">[3]Original!#REF!</definedName>
    <definedName name="_0077_5" localSheetId="12">[3]Original!#REF!</definedName>
    <definedName name="_0077_5" localSheetId="21">[3]Original!#REF!</definedName>
    <definedName name="_0077_5" localSheetId="30">[3]Original!#REF!</definedName>
    <definedName name="_0077_5" localSheetId="27">[3]Original!#REF!</definedName>
    <definedName name="_0077_5" localSheetId="11">[3]Original!#REF!</definedName>
    <definedName name="_0077_5" localSheetId="22">[3]Original!#REF!</definedName>
    <definedName name="_0077_5" localSheetId="15">[3]Original!#REF!</definedName>
    <definedName name="_0077_5">[3]Original!#REF!</definedName>
    <definedName name="_0077_8" localSheetId="17">[3]Original!#REF!</definedName>
    <definedName name="_0077_8" localSheetId="5">[3]Original!#REF!</definedName>
    <definedName name="_0077_8" localSheetId="23">[3]Original!#REF!</definedName>
    <definedName name="_0077_8" localSheetId="24">[3]Original!#REF!</definedName>
    <definedName name="_0077_8" localSheetId="26">[3]Original!#REF!</definedName>
    <definedName name="_0077_8" localSheetId="12">[3]Original!#REF!</definedName>
    <definedName name="_0077_8" localSheetId="21">[3]Original!#REF!</definedName>
    <definedName name="_0077_8" localSheetId="30">[3]Original!#REF!</definedName>
    <definedName name="_0077_8" localSheetId="27">[3]Original!#REF!</definedName>
    <definedName name="_0077_8" localSheetId="11">[3]Original!#REF!</definedName>
    <definedName name="_0077_8" localSheetId="22">[3]Original!#REF!</definedName>
    <definedName name="_0077_8" localSheetId="15">[3]Original!#REF!</definedName>
    <definedName name="_0077_8">[3]Original!#REF!</definedName>
    <definedName name="_0083" localSheetId="17">[3]Original!#REF!</definedName>
    <definedName name="_0083" localSheetId="5">[3]Original!#REF!</definedName>
    <definedName name="_0083" localSheetId="23">[3]Original!#REF!</definedName>
    <definedName name="_0083" localSheetId="24">[3]Original!#REF!</definedName>
    <definedName name="_0083" localSheetId="26">[3]Original!#REF!</definedName>
    <definedName name="_0083" localSheetId="12">[3]Original!#REF!</definedName>
    <definedName name="_0083" localSheetId="21">[3]Original!#REF!</definedName>
    <definedName name="_0083" localSheetId="30">[3]Original!#REF!</definedName>
    <definedName name="_0083" localSheetId="27">[3]Original!#REF!</definedName>
    <definedName name="_0083" localSheetId="11">[3]Original!#REF!</definedName>
    <definedName name="_0083" localSheetId="22">[3]Original!#REF!</definedName>
    <definedName name="_0083" localSheetId="15">[3]Original!#REF!</definedName>
    <definedName name="_0083">[3]Original!#REF!</definedName>
    <definedName name="_0083_5" localSheetId="17">[3]Original!#REF!</definedName>
    <definedName name="_0083_5" localSheetId="5">[3]Original!#REF!</definedName>
    <definedName name="_0083_5" localSheetId="23">[3]Original!#REF!</definedName>
    <definedName name="_0083_5" localSheetId="24">[3]Original!#REF!</definedName>
    <definedName name="_0083_5" localSheetId="26">[3]Original!#REF!</definedName>
    <definedName name="_0083_5" localSheetId="12">[3]Original!#REF!</definedName>
    <definedName name="_0083_5" localSheetId="21">[3]Original!#REF!</definedName>
    <definedName name="_0083_5" localSheetId="30">[3]Original!#REF!</definedName>
    <definedName name="_0083_5" localSheetId="27">[3]Original!#REF!</definedName>
    <definedName name="_0083_5" localSheetId="11">[3]Original!#REF!</definedName>
    <definedName name="_0083_5" localSheetId="22">[3]Original!#REF!</definedName>
    <definedName name="_0083_5" localSheetId="15">[3]Original!#REF!</definedName>
    <definedName name="_0083_5">[3]Original!#REF!</definedName>
    <definedName name="_0083_8" localSheetId="17">[3]Original!#REF!</definedName>
    <definedName name="_0083_8" localSheetId="5">[3]Original!#REF!</definedName>
    <definedName name="_0083_8" localSheetId="23">[3]Original!#REF!</definedName>
    <definedName name="_0083_8" localSheetId="24">[3]Original!#REF!</definedName>
    <definedName name="_0083_8" localSheetId="26">[3]Original!#REF!</definedName>
    <definedName name="_0083_8" localSheetId="12">[3]Original!#REF!</definedName>
    <definedName name="_0083_8" localSheetId="21">[3]Original!#REF!</definedName>
    <definedName name="_0083_8" localSheetId="30">[3]Original!#REF!</definedName>
    <definedName name="_0083_8" localSheetId="27">[3]Original!#REF!</definedName>
    <definedName name="_0083_8" localSheetId="11">[3]Original!#REF!</definedName>
    <definedName name="_0083_8" localSheetId="22">[3]Original!#REF!</definedName>
    <definedName name="_0083_8" localSheetId="15">[3]Original!#REF!</definedName>
    <definedName name="_0083_8">[3]Original!#REF!</definedName>
    <definedName name="_0084" localSheetId="17">[3]Original!#REF!</definedName>
    <definedName name="_0084" localSheetId="5">[3]Original!#REF!</definedName>
    <definedName name="_0084" localSheetId="23">[3]Original!#REF!</definedName>
    <definedName name="_0084" localSheetId="24">[3]Original!#REF!</definedName>
    <definedName name="_0084" localSheetId="26">[3]Original!#REF!</definedName>
    <definedName name="_0084" localSheetId="12">[3]Original!#REF!</definedName>
    <definedName name="_0084" localSheetId="21">[3]Original!#REF!</definedName>
    <definedName name="_0084" localSheetId="30">[3]Original!#REF!</definedName>
    <definedName name="_0084" localSheetId="27">[3]Original!#REF!</definedName>
    <definedName name="_0084" localSheetId="11">[3]Original!#REF!</definedName>
    <definedName name="_0084" localSheetId="22">[3]Original!#REF!</definedName>
    <definedName name="_0084" localSheetId="15">[3]Original!#REF!</definedName>
    <definedName name="_0084">[3]Original!#REF!</definedName>
    <definedName name="_0084_5" localSheetId="17">[3]Original!#REF!</definedName>
    <definedName name="_0084_5" localSheetId="5">[3]Original!#REF!</definedName>
    <definedName name="_0084_5" localSheetId="23">[3]Original!#REF!</definedName>
    <definedName name="_0084_5" localSheetId="24">[3]Original!#REF!</definedName>
    <definedName name="_0084_5" localSheetId="26">[3]Original!#REF!</definedName>
    <definedName name="_0084_5" localSheetId="12">[3]Original!#REF!</definedName>
    <definedName name="_0084_5" localSheetId="21">[3]Original!#REF!</definedName>
    <definedName name="_0084_5" localSheetId="30">[3]Original!#REF!</definedName>
    <definedName name="_0084_5" localSheetId="27">[3]Original!#REF!</definedName>
    <definedName name="_0084_5" localSheetId="11">[3]Original!#REF!</definedName>
    <definedName name="_0084_5" localSheetId="22">[3]Original!#REF!</definedName>
    <definedName name="_0084_5" localSheetId="15">[3]Original!#REF!</definedName>
    <definedName name="_0084_5">[3]Original!#REF!</definedName>
    <definedName name="_0084_8" localSheetId="17">[3]Original!#REF!</definedName>
    <definedName name="_0084_8" localSheetId="5">[3]Original!#REF!</definedName>
    <definedName name="_0084_8" localSheetId="23">[3]Original!#REF!</definedName>
    <definedName name="_0084_8" localSheetId="24">[3]Original!#REF!</definedName>
    <definedName name="_0084_8" localSheetId="26">[3]Original!#REF!</definedName>
    <definedName name="_0084_8" localSheetId="12">[3]Original!#REF!</definedName>
    <definedName name="_0084_8" localSheetId="21">[3]Original!#REF!</definedName>
    <definedName name="_0084_8" localSheetId="30">[3]Original!#REF!</definedName>
    <definedName name="_0084_8" localSheetId="27">[3]Original!#REF!</definedName>
    <definedName name="_0084_8" localSheetId="11">[3]Original!#REF!</definedName>
    <definedName name="_0084_8" localSheetId="22">[3]Original!#REF!</definedName>
    <definedName name="_0084_8" localSheetId="15">[3]Original!#REF!</definedName>
    <definedName name="_0084_8">[3]Original!#REF!</definedName>
    <definedName name="_0092" localSheetId="17">[3]Original!#REF!</definedName>
    <definedName name="_0092" localSheetId="5">[3]Original!#REF!</definedName>
    <definedName name="_0092" localSheetId="23">[3]Original!#REF!</definedName>
    <definedName name="_0092" localSheetId="24">[3]Original!#REF!</definedName>
    <definedName name="_0092" localSheetId="26">[3]Original!#REF!</definedName>
    <definedName name="_0092" localSheetId="12">[3]Original!#REF!</definedName>
    <definedName name="_0092" localSheetId="21">[3]Original!#REF!</definedName>
    <definedName name="_0092" localSheetId="30">[3]Original!#REF!</definedName>
    <definedName name="_0092" localSheetId="27">[3]Original!#REF!</definedName>
    <definedName name="_0092" localSheetId="11">[3]Original!#REF!</definedName>
    <definedName name="_0092" localSheetId="22">[3]Original!#REF!</definedName>
    <definedName name="_0092" localSheetId="15">[3]Original!#REF!</definedName>
    <definedName name="_0092">[3]Original!#REF!</definedName>
    <definedName name="_0092_5" localSheetId="17">[3]Original!#REF!</definedName>
    <definedName name="_0092_5" localSheetId="5">[3]Original!#REF!</definedName>
    <definedName name="_0092_5" localSheetId="23">[3]Original!#REF!</definedName>
    <definedName name="_0092_5" localSheetId="24">[3]Original!#REF!</definedName>
    <definedName name="_0092_5" localSheetId="26">[3]Original!#REF!</definedName>
    <definedName name="_0092_5" localSheetId="12">[3]Original!#REF!</definedName>
    <definedName name="_0092_5" localSheetId="21">[3]Original!#REF!</definedName>
    <definedName name="_0092_5" localSheetId="30">[3]Original!#REF!</definedName>
    <definedName name="_0092_5" localSheetId="27">[3]Original!#REF!</definedName>
    <definedName name="_0092_5" localSheetId="11">[3]Original!#REF!</definedName>
    <definedName name="_0092_5" localSheetId="22">[3]Original!#REF!</definedName>
    <definedName name="_0092_5" localSheetId="15">[3]Original!#REF!</definedName>
    <definedName name="_0092_5">[3]Original!#REF!</definedName>
    <definedName name="_0092_8" localSheetId="17">[3]Original!#REF!</definedName>
    <definedName name="_0092_8" localSheetId="5">[3]Original!#REF!</definedName>
    <definedName name="_0092_8" localSheetId="23">[3]Original!#REF!</definedName>
    <definedName name="_0092_8" localSheetId="24">[3]Original!#REF!</definedName>
    <definedName name="_0092_8" localSheetId="26">[3]Original!#REF!</definedName>
    <definedName name="_0092_8" localSheetId="12">[3]Original!#REF!</definedName>
    <definedName name="_0092_8" localSheetId="21">[3]Original!#REF!</definedName>
    <definedName name="_0092_8" localSheetId="30">[3]Original!#REF!</definedName>
    <definedName name="_0092_8" localSheetId="27">[3]Original!#REF!</definedName>
    <definedName name="_0092_8" localSheetId="11">[3]Original!#REF!</definedName>
    <definedName name="_0092_8" localSheetId="22">[3]Original!#REF!</definedName>
    <definedName name="_0092_8" localSheetId="15">[3]Original!#REF!</definedName>
    <definedName name="_0092_8">[3]Original!#REF!</definedName>
    <definedName name="_0094" localSheetId="17">[3]Original!#REF!</definedName>
    <definedName name="_0094" localSheetId="5">[3]Original!#REF!</definedName>
    <definedName name="_0094" localSheetId="23">[3]Original!#REF!</definedName>
    <definedName name="_0094" localSheetId="24">[3]Original!#REF!</definedName>
    <definedName name="_0094" localSheetId="26">[3]Original!#REF!</definedName>
    <definedName name="_0094" localSheetId="12">[3]Original!#REF!</definedName>
    <definedName name="_0094" localSheetId="21">[3]Original!#REF!</definedName>
    <definedName name="_0094" localSheetId="30">[3]Original!#REF!</definedName>
    <definedName name="_0094" localSheetId="27">[3]Original!#REF!</definedName>
    <definedName name="_0094" localSheetId="11">[3]Original!#REF!</definedName>
    <definedName name="_0094" localSheetId="22">[3]Original!#REF!</definedName>
    <definedName name="_0094" localSheetId="15">[3]Original!#REF!</definedName>
    <definedName name="_0094">[3]Original!#REF!</definedName>
    <definedName name="_0094_5" localSheetId="17">[3]Original!#REF!</definedName>
    <definedName name="_0094_5" localSheetId="5">[3]Original!#REF!</definedName>
    <definedName name="_0094_5" localSheetId="23">[3]Original!#REF!</definedName>
    <definedName name="_0094_5" localSheetId="24">[3]Original!#REF!</definedName>
    <definedName name="_0094_5" localSheetId="26">[3]Original!#REF!</definedName>
    <definedName name="_0094_5" localSheetId="12">[3]Original!#REF!</definedName>
    <definedName name="_0094_5" localSheetId="21">[3]Original!#REF!</definedName>
    <definedName name="_0094_5" localSheetId="30">[3]Original!#REF!</definedName>
    <definedName name="_0094_5" localSheetId="27">[3]Original!#REF!</definedName>
    <definedName name="_0094_5" localSheetId="11">[3]Original!#REF!</definedName>
    <definedName name="_0094_5" localSheetId="22">[3]Original!#REF!</definedName>
    <definedName name="_0094_5" localSheetId="15">[3]Original!#REF!</definedName>
    <definedName name="_0094_5">[3]Original!#REF!</definedName>
    <definedName name="_0094_8" localSheetId="17">[3]Original!#REF!</definedName>
    <definedName name="_0094_8" localSheetId="5">[3]Original!#REF!</definedName>
    <definedName name="_0094_8" localSheetId="23">[3]Original!#REF!</definedName>
    <definedName name="_0094_8" localSheetId="24">[3]Original!#REF!</definedName>
    <definedName name="_0094_8" localSheetId="26">[3]Original!#REF!</definedName>
    <definedName name="_0094_8" localSheetId="12">[3]Original!#REF!</definedName>
    <definedName name="_0094_8" localSheetId="21">[3]Original!#REF!</definedName>
    <definedName name="_0094_8" localSheetId="30">[3]Original!#REF!</definedName>
    <definedName name="_0094_8" localSheetId="27">[3]Original!#REF!</definedName>
    <definedName name="_0094_8" localSheetId="11">[3]Original!#REF!</definedName>
    <definedName name="_0094_8" localSheetId="22">[3]Original!#REF!</definedName>
    <definedName name="_0094_8" localSheetId="15">[3]Original!#REF!</definedName>
    <definedName name="_0094_8">[3]Original!#REF!</definedName>
    <definedName name="_00AB" localSheetId="17">[3]Original!#REF!</definedName>
    <definedName name="_00AB" localSheetId="5">[3]Original!#REF!</definedName>
    <definedName name="_00AB" localSheetId="23">[3]Original!#REF!</definedName>
    <definedName name="_00AB" localSheetId="24">[3]Original!#REF!</definedName>
    <definedName name="_00AB" localSheetId="26">[3]Original!#REF!</definedName>
    <definedName name="_00AB" localSheetId="12">[3]Original!#REF!</definedName>
    <definedName name="_00AB" localSheetId="21">[3]Original!#REF!</definedName>
    <definedName name="_00AB" localSheetId="30">[3]Original!#REF!</definedName>
    <definedName name="_00AB" localSheetId="27">[3]Original!#REF!</definedName>
    <definedName name="_00AB" localSheetId="11">[3]Original!#REF!</definedName>
    <definedName name="_00AB" localSheetId="22">[3]Original!#REF!</definedName>
    <definedName name="_00AB" localSheetId="15">[3]Original!#REF!</definedName>
    <definedName name="_00AB">[3]Original!#REF!</definedName>
    <definedName name="_00AB_5" localSheetId="17">[3]Original!#REF!</definedName>
    <definedName name="_00AB_5" localSheetId="5">[3]Original!#REF!</definedName>
    <definedName name="_00AB_5" localSheetId="23">[3]Original!#REF!</definedName>
    <definedName name="_00AB_5" localSheetId="24">[3]Original!#REF!</definedName>
    <definedName name="_00AB_5" localSheetId="26">[3]Original!#REF!</definedName>
    <definedName name="_00AB_5" localSheetId="12">[3]Original!#REF!</definedName>
    <definedName name="_00AB_5" localSheetId="21">[3]Original!#REF!</definedName>
    <definedName name="_00AB_5" localSheetId="30">[3]Original!#REF!</definedName>
    <definedName name="_00AB_5" localSheetId="27">[3]Original!#REF!</definedName>
    <definedName name="_00AB_5" localSheetId="11">[3]Original!#REF!</definedName>
    <definedName name="_00AB_5" localSheetId="22">[3]Original!#REF!</definedName>
    <definedName name="_00AB_5" localSheetId="15">[3]Original!#REF!</definedName>
    <definedName name="_00AB_5">[3]Original!#REF!</definedName>
    <definedName name="_00AB_8" localSheetId="17">[3]Original!#REF!</definedName>
    <definedName name="_00AB_8" localSheetId="5">[3]Original!#REF!</definedName>
    <definedName name="_00AB_8" localSheetId="23">[3]Original!#REF!</definedName>
    <definedName name="_00AB_8" localSheetId="24">[3]Original!#REF!</definedName>
    <definedName name="_00AB_8" localSheetId="26">[3]Original!#REF!</definedName>
    <definedName name="_00AB_8" localSheetId="12">[3]Original!#REF!</definedName>
    <definedName name="_00AB_8" localSheetId="21">[3]Original!#REF!</definedName>
    <definedName name="_00AB_8" localSheetId="30">[3]Original!#REF!</definedName>
    <definedName name="_00AB_8" localSheetId="27">[3]Original!#REF!</definedName>
    <definedName name="_00AB_8" localSheetId="11">[3]Original!#REF!</definedName>
    <definedName name="_00AB_8" localSheetId="22">[3]Original!#REF!</definedName>
    <definedName name="_00AB_8" localSheetId="15">[3]Original!#REF!</definedName>
    <definedName name="_00AB_8">[3]Original!#REF!</definedName>
    <definedName name="_00AD" localSheetId="17">[3]Original!#REF!</definedName>
    <definedName name="_00AD" localSheetId="5">[3]Original!#REF!</definedName>
    <definedName name="_00AD" localSheetId="23">[3]Original!#REF!</definedName>
    <definedName name="_00AD" localSheetId="24">[3]Original!#REF!</definedName>
    <definedName name="_00AD" localSheetId="26">[3]Original!#REF!</definedName>
    <definedName name="_00AD" localSheetId="12">[3]Original!#REF!</definedName>
    <definedName name="_00AD" localSheetId="21">[3]Original!#REF!</definedName>
    <definedName name="_00AD" localSheetId="30">[3]Original!#REF!</definedName>
    <definedName name="_00AD" localSheetId="27">[3]Original!#REF!</definedName>
    <definedName name="_00AD" localSheetId="11">[3]Original!#REF!</definedName>
    <definedName name="_00AD" localSheetId="22">[3]Original!#REF!</definedName>
    <definedName name="_00AD" localSheetId="15">[3]Original!#REF!</definedName>
    <definedName name="_00AD">[3]Original!#REF!</definedName>
    <definedName name="_00AD_5" localSheetId="17">[3]Original!#REF!</definedName>
    <definedName name="_00AD_5" localSheetId="5">[3]Original!#REF!</definedName>
    <definedName name="_00AD_5" localSheetId="23">[3]Original!#REF!</definedName>
    <definedName name="_00AD_5" localSheetId="24">[3]Original!#REF!</definedName>
    <definedName name="_00AD_5" localSheetId="26">[3]Original!#REF!</definedName>
    <definedName name="_00AD_5" localSheetId="12">[3]Original!#REF!</definedName>
    <definedName name="_00AD_5" localSheetId="21">[3]Original!#REF!</definedName>
    <definedName name="_00AD_5" localSheetId="30">[3]Original!#REF!</definedName>
    <definedName name="_00AD_5" localSheetId="27">[3]Original!#REF!</definedName>
    <definedName name="_00AD_5" localSheetId="11">[3]Original!#REF!</definedName>
    <definedName name="_00AD_5" localSheetId="22">[3]Original!#REF!</definedName>
    <definedName name="_00AD_5" localSheetId="15">[3]Original!#REF!</definedName>
    <definedName name="_00AD_5">[3]Original!#REF!</definedName>
    <definedName name="_00AD_8" localSheetId="17">[3]Original!#REF!</definedName>
    <definedName name="_00AD_8" localSheetId="5">[3]Original!#REF!</definedName>
    <definedName name="_00AD_8" localSheetId="23">[3]Original!#REF!</definedName>
    <definedName name="_00AD_8" localSheetId="24">[3]Original!#REF!</definedName>
    <definedName name="_00AD_8" localSheetId="26">[3]Original!#REF!</definedName>
    <definedName name="_00AD_8" localSheetId="12">[3]Original!#REF!</definedName>
    <definedName name="_00AD_8" localSheetId="21">[3]Original!#REF!</definedName>
    <definedName name="_00AD_8" localSheetId="30">[3]Original!#REF!</definedName>
    <definedName name="_00AD_8" localSheetId="27">[3]Original!#REF!</definedName>
    <definedName name="_00AD_8" localSheetId="11">[3]Original!#REF!</definedName>
    <definedName name="_00AD_8" localSheetId="22">[3]Original!#REF!</definedName>
    <definedName name="_00AD_8" localSheetId="15">[3]Original!#REF!</definedName>
    <definedName name="_00AD_8">[3]Original!#REF!</definedName>
    <definedName name="_00AM" localSheetId="17">[3]Original!#REF!</definedName>
    <definedName name="_00AM" localSheetId="5">[3]Original!#REF!</definedName>
    <definedName name="_00AM" localSheetId="23">[3]Original!#REF!</definedName>
    <definedName name="_00AM" localSheetId="24">[3]Original!#REF!</definedName>
    <definedName name="_00AM" localSheetId="26">[3]Original!#REF!</definedName>
    <definedName name="_00AM" localSheetId="12">[3]Original!#REF!</definedName>
    <definedName name="_00AM" localSheetId="21">[3]Original!#REF!</definedName>
    <definedName name="_00AM" localSheetId="30">[3]Original!#REF!</definedName>
    <definedName name="_00AM" localSheetId="27">[3]Original!#REF!</definedName>
    <definedName name="_00AM" localSheetId="11">[3]Original!#REF!</definedName>
    <definedName name="_00AM" localSheetId="22">[3]Original!#REF!</definedName>
    <definedName name="_00AM" localSheetId="15">[3]Original!#REF!</definedName>
    <definedName name="_00AM">[3]Original!#REF!</definedName>
    <definedName name="_00AM_5" localSheetId="17">[3]Original!#REF!</definedName>
    <definedName name="_00AM_5" localSheetId="5">[3]Original!#REF!</definedName>
    <definedName name="_00AM_5" localSheetId="23">[3]Original!#REF!</definedName>
    <definedName name="_00AM_5" localSheetId="24">[3]Original!#REF!</definedName>
    <definedName name="_00AM_5" localSheetId="26">[3]Original!#REF!</definedName>
    <definedName name="_00AM_5" localSheetId="12">[3]Original!#REF!</definedName>
    <definedName name="_00AM_5" localSheetId="21">[3]Original!#REF!</definedName>
    <definedName name="_00AM_5" localSheetId="30">[3]Original!#REF!</definedName>
    <definedName name="_00AM_5" localSheetId="27">[3]Original!#REF!</definedName>
    <definedName name="_00AM_5" localSheetId="11">[3]Original!#REF!</definedName>
    <definedName name="_00AM_5" localSheetId="22">[3]Original!#REF!</definedName>
    <definedName name="_00AM_5" localSheetId="15">[3]Original!#REF!</definedName>
    <definedName name="_00AM_5">[3]Original!#REF!</definedName>
    <definedName name="_00AM_8" localSheetId="17">[3]Original!#REF!</definedName>
    <definedName name="_00AM_8" localSheetId="5">[3]Original!#REF!</definedName>
    <definedName name="_00AM_8" localSheetId="23">[3]Original!#REF!</definedName>
    <definedName name="_00AM_8" localSheetId="24">[3]Original!#REF!</definedName>
    <definedName name="_00AM_8" localSheetId="26">[3]Original!#REF!</definedName>
    <definedName name="_00AM_8" localSheetId="12">[3]Original!#REF!</definedName>
    <definedName name="_00AM_8" localSheetId="21">[3]Original!#REF!</definedName>
    <definedName name="_00AM_8" localSheetId="30">[3]Original!#REF!</definedName>
    <definedName name="_00AM_8" localSheetId="27">[3]Original!#REF!</definedName>
    <definedName name="_00AM_8" localSheetId="11">[3]Original!#REF!</definedName>
    <definedName name="_00AM_8" localSheetId="22">[3]Original!#REF!</definedName>
    <definedName name="_00AM_8" localSheetId="15">[3]Original!#REF!</definedName>
    <definedName name="_00AM_8">[3]Original!#REF!</definedName>
    <definedName name="_00AN" localSheetId="17">[3]Original!#REF!</definedName>
    <definedName name="_00AN" localSheetId="5">[3]Original!#REF!</definedName>
    <definedName name="_00AN" localSheetId="23">[3]Original!#REF!</definedName>
    <definedName name="_00AN" localSheetId="24">[3]Original!#REF!</definedName>
    <definedName name="_00AN" localSheetId="26">[3]Original!#REF!</definedName>
    <definedName name="_00AN" localSheetId="12">[3]Original!#REF!</definedName>
    <definedName name="_00AN" localSheetId="21">[3]Original!#REF!</definedName>
    <definedName name="_00AN" localSheetId="30">[3]Original!#REF!</definedName>
    <definedName name="_00AN" localSheetId="27">[3]Original!#REF!</definedName>
    <definedName name="_00AN" localSheetId="11">[3]Original!#REF!</definedName>
    <definedName name="_00AN" localSheetId="22">[3]Original!#REF!</definedName>
    <definedName name="_00AN" localSheetId="15">[3]Original!#REF!</definedName>
    <definedName name="_00AN">[3]Original!#REF!</definedName>
    <definedName name="_00AN_5" localSheetId="17">[3]Original!#REF!</definedName>
    <definedName name="_00AN_5" localSheetId="5">[3]Original!#REF!</definedName>
    <definedName name="_00AN_5" localSheetId="23">[3]Original!#REF!</definedName>
    <definedName name="_00AN_5" localSheetId="24">[3]Original!#REF!</definedName>
    <definedName name="_00AN_5" localSheetId="26">[3]Original!#REF!</definedName>
    <definedName name="_00AN_5" localSheetId="12">[3]Original!#REF!</definedName>
    <definedName name="_00AN_5" localSheetId="21">[3]Original!#REF!</definedName>
    <definedName name="_00AN_5" localSheetId="30">[3]Original!#REF!</definedName>
    <definedName name="_00AN_5" localSheetId="27">[3]Original!#REF!</definedName>
    <definedName name="_00AN_5" localSheetId="11">[3]Original!#REF!</definedName>
    <definedName name="_00AN_5" localSheetId="22">[3]Original!#REF!</definedName>
    <definedName name="_00AN_5" localSheetId="15">[3]Original!#REF!</definedName>
    <definedName name="_00AN_5">[3]Original!#REF!</definedName>
    <definedName name="_00AN_8" localSheetId="17">[3]Original!#REF!</definedName>
    <definedName name="_00AN_8" localSheetId="5">[3]Original!#REF!</definedName>
    <definedName name="_00AN_8" localSheetId="23">[3]Original!#REF!</definedName>
    <definedName name="_00AN_8" localSheetId="24">[3]Original!#REF!</definedName>
    <definedName name="_00AN_8" localSheetId="26">[3]Original!#REF!</definedName>
    <definedName name="_00AN_8" localSheetId="12">[3]Original!#REF!</definedName>
    <definedName name="_00AN_8" localSheetId="21">[3]Original!#REF!</definedName>
    <definedName name="_00AN_8" localSheetId="30">[3]Original!#REF!</definedName>
    <definedName name="_00AN_8" localSheetId="27">[3]Original!#REF!</definedName>
    <definedName name="_00AN_8" localSheetId="11">[3]Original!#REF!</definedName>
    <definedName name="_00AN_8" localSheetId="22">[3]Original!#REF!</definedName>
    <definedName name="_00AN_8" localSheetId="15">[3]Original!#REF!</definedName>
    <definedName name="_00AN_8">[3]Original!#REF!</definedName>
    <definedName name="_00AO" localSheetId="17">[3]Original!#REF!</definedName>
    <definedName name="_00AO" localSheetId="5">[3]Original!#REF!</definedName>
    <definedName name="_00AO" localSheetId="23">[3]Original!#REF!</definedName>
    <definedName name="_00AO" localSheetId="24">[3]Original!#REF!</definedName>
    <definedName name="_00AO" localSheetId="26">[3]Original!#REF!</definedName>
    <definedName name="_00AO" localSheetId="12">[3]Original!#REF!</definedName>
    <definedName name="_00AO" localSheetId="21">[3]Original!#REF!</definedName>
    <definedName name="_00AO" localSheetId="30">[3]Original!#REF!</definedName>
    <definedName name="_00AO" localSheetId="27">[3]Original!#REF!</definedName>
    <definedName name="_00AO" localSheetId="11">[3]Original!#REF!</definedName>
    <definedName name="_00AO" localSheetId="22">[3]Original!#REF!</definedName>
    <definedName name="_00AO" localSheetId="15">[3]Original!#REF!</definedName>
    <definedName name="_00AO">[3]Original!#REF!</definedName>
    <definedName name="_00AO_5" localSheetId="17">[3]Original!#REF!</definedName>
    <definedName name="_00AO_5" localSheetId="5">[3]Original!#REF!</definedName>
    <definedName name="_00AO_5" localSheetId="23">[3]Original!#REF!</definedName>
    <definedName name="_00AO_5" localSheetId="24">[3]Original!#REF!</definedName>
    <definedName name="_00AO_5" localSheetId="26">[3]Original!#REF!</definedName>
    <definedName name="_00AO_5" localSheetId="12">[3]Original!#REF!</definedName>
    <definedName name="_00AO_5" localSheetId="21">[3]Original!#REF!</definedName>
    <definedName name="_00AO_5" localSheetId="30">[3]Original!#REF!</definedName>
    <definedName name="_00AO_5" localSheetId="27">[3]Original!#REF!</definedName>
    <definedName name="_00AO_5" localSheetId="11">[3]Original!#REF!</definedName>
    <definedName name="_00AO_5" localSheetId="22">[3]Original!#REF!</definedName>
    <definedName name="_00AO_5" localSheetId="15">[3]Original!#REF!</definedName>
    <definedName name="_00AO_5">[3]Original!#REF!</definedName>
    <definedName name="_00AO_8" localSheetId="17">[3]Original!#REF!</definedName>
    <definedName name="_00AO_8" localSheetId="5">[3]Original!#REF!</definedName>
    <definedName name="_00AO_8" localSheetId="23">[3]Original!#REF!</definedName>
    <definedName name="_00AO_8" localSheetId="24">[3]Original!#REF!</definedName>
    <definedName name="_00AO_8" localSheetId="26">[3]Original!#REF!</definedName>
    <definedName name="_00AO_8" localSheetId="12">[3]Original!#REF!</definedName>
    <definedName name="_00AO_8" localSheetId="21">[3]Original!#REF!</definedName>
    <definedName name="_00AO_8" localSheetId="30">[3]Original!#REF!</definedName>
    <definedName name="_00AO_8" localSheetId="27">[3]Original!#REF!</definedName>
    <definedName name="_00AO_8" localSheetId="11">[3]Original!#REF!</definedName>
    <definedName name="_00AO_8" localSheetId="22">[3]Original!#REF!</definedName>
    <definedName name="_00AO_8" localSheetId="15">[3]Original!#REF!</definedName>
    <definedName name="_00AO_8">[3]Original!#REF!</definedName>
    <definedName name="_00AS" localSheetId="17">[3]Original!#REF!</definedName>
    <definedName name="_00AS" localSheetId="5">[3]Original!#REF!</definedName>
    <definedName name="_00AS" localSheetId="23">[3]Original!#REF!</definedName>
    <definedName name="_00AS" localSheetId="24">[3]Original!#REF!</definedName>
    <definedName name="_00AS" localSheetId="26">[3]Original!#REF!</definedName>
    <definedName name="_00AS" localSheetId="12">[3]Original!#REF!</definedName>
    <definedName name="_00AS" localSheetId="21">[3]Original!#REF!</definedName>
    <definedName name="_00AS" localSheetId="30">[3]Original!#REF!</definedName>
    <definedName name="_00AS" localSheetId="27">[3]Original!#REF!</definedName>
    <definedName name="_00AS" localSheetId="11">[3]Original!#REF!</definedName>
    <definedName name="_00AS" localSheetId="22">[3]Original!#REF!</definedName>
    <definedName name="_00AS" localSheetId="15">[3]Original!#REF!</definedName>
    <definedName name="_00AS">[3]Original!#REF!</definedName>
    <definedName name="_00AS_5" localSheetId="17">[3]Original!#REF!</definedName>
    <definedName name="_00AS_5" localSheetId="5">[3]Original!#REF!</definedName>
    <definedName name="_00AS_5" localSheetId="23">[3]Original!#REF!</definedName>
    <definedName name="_00AS_5" localSheetId="24">[3]Original!#REF!</definedName>
    <definedName name="_00AS_5" localSheetId="26">[3]Original!#REF!</definedName>
    <definedName name="_00AS_5" localSheetId="12">[3]Original!#REF!</definedName>
    <definedName name="_00AS_5" localSheetId="21">[3]Original!#REF!</definedName>
    <definedName name="_00AS_5" localSheetId="30">[3]Original!#REF!</definedName>
    <definedName name="_00AS_5" localSheetId="27">[3]Original!#REF!</definedName>
    <definedName name="_00AS_5" localSheetId="11">[3]Original!#REF!</definedName>
    <definedName name="_00AS_5" localSheetId="22">[3]Original!#REF!</definedName>
    <definedName name="_00AS_5" localSheetId="15">[3]Original!#REF!</definedName>
    <definedName name="_00AS_5">[3]Original!#REF!</definedName>
    <definedName name="_00AS_8" localSheetId="17">[3]Original!#REF!</definedName>
    <definedName name="_00AS_8" localSheetId="5">[3]Original!#REF!</definedName>
    <definedName name="_00AS_8" localSheetId="23">[3]Original!#REF!</definedName>
    <definedName name="_00AS_8" localSheetId="24">[3]Original!#REF!</definedName>
    <definedName name="_00AS_8" localSheetId="26">[3]Original!#REF!</definedName>
    <definedName name="_00AS_8" localSheetId="12">[3]Original!#REF!</definedName>
    <definedName name="_00AS_8" localSheetId="21">[3]Original!#REF!</definedName>
    <definedName name="_00AS_8" localSheetId="30">[3]Original!#REF!</definedName>
    <definedName name="_00AS_8" localSheetId="27">[3]Original!#REF!</definedName>
    <definedName name="_00AS_8" localSheetId="11">[3]Original!#REF!</definedName>
    <definedName name="_00AS_8" localSheetId="22">[3]Original!#REF!</definedName>
    <definedName name="_00AS_8" localSheetId="15">[3]Original!#REF!</definedName>
    <definedName name="_00AS_8">[3]Original!#REF!</definedName>
    <definedName name="_00AT" localSheetId="17">[3]Original!#REF!</definedName>
    <definedName name="_00AT" localSheetId="5">[3]Original!#REF!</definedName>
    <definedName name="_00AT" localSheetId="23">[3]Original!#REF!</definedName>
    <definedName name="_00AT" localSheetId="24">[3]Original!#REF!</definedName>
    <definedName name="_00AT" localSheetId="26">[3]Original!#REF!</definedName>
    <definedName name="_00AT" localSheetId="12">[3]Original!#REF!</definedName>
    <definedName name="_00AT" localSheetId="21">[3]Original!#REF!</definedName>
    <definedName name="_00AT" localSheetId="30">[3]Original!#REF!</definedName>
    <definedName name="_00AT" localSheetId="27">[3]Original!#REF!</definedName>
    <definedName name="_00AT" localSheetId="11">[3]Original!#REF!</definedName>
    <definedName name="_00AT" localSheetId="22">[3]Original!#REF!</definedName>
    <definedName name="_00AT" localSheetId="15">[3]Original!#REF!</definedName>
    <definedName name="_00AT">[3]Original!#REF!</definedName>
    <definedName name="_00AT_5" localSheetId="17">[3]Original!#REF!</definedName>
    <definedName name="_00AT_5" localSheetId="5">[3]Original!#REF!</definedName>
    <definedName name="_00AT_5" localSheetId="23">[3]Original!#REF!</definedName>
    <definedName name="_00AT_5" localSheetId="24">[3]Original!#REF!</definedName>
    <definedName name="_00AT_5" localSheetId="26">[3]Original!#REF!</definedName>
    <definedName name="_00AT_5" localSheetId="12">[3]Original!#REF!</definedName>
    <definedName name="_00AT_5" localSheetId="21">[3]Original!#REF!</definedName>
    <definedName name="_00AT_5" localSheetId="30">[3]Original!#REF!</definedName>
    <definedName name="_00AT_5" localSheetId="27">[3]Original!#REF!</definedName>
    <definedName name="_00AT_5" localSheetId="11">[3]Original!#REF!</definedName>
    <definedName name="_00AT_5" localSheetId="22">[3]Original!#REF!</definedName>
    <definedName name="_00AT_5" localSheetId="15">[3]Original!#REF!</definedName>
    <definedName name="_00AT_5">[3]Original!#REF!</definedName>
    <definedName name="_00AT_8" localSheetId="17">[3]Original!#REF!</definedName>
    <definedName name="_00AT_8" localSheetId="5">[3]Original!#REF!</definedName>
    <definedName name="_00AT_8" localSheetId="23">[3]Original!#REF!</definedName>
    <definedName name="_00AT_8" localSheetId="24">[3]Original!#REF!</definedName>
    <definedName name="_00AT_8" localSheetId="26">[3]Original!#REF!</definedName>
    <definedName name="_00AT_8" localSheetId="12">[3]Original!#REF!</definedName>
    <definedName name="_00AT_8" localSheetId="21">[3]Original!#REF!</definedName>
    <definedName name="_00AT_8" localSheetId="30">[3]Original!#REF!</definedName>
    <definedName name="_00AT_8" localSheetId="27">[3]Original!#REF!</definedName>
    <definedName name="_00AT_8" localSheetId="11">[3]Original!#REF!</definedName>
    <definedName name="_00AT_8" localSheetId="22">[3]Original!#REF!</definedName>
    <definedName name="_00AT_8" localSheetId="15">[3]Original!#REF!</definedName>
    <definedName name="_00AT_8">[3]Original!#REF!</definedName>
    <definedName name="_00AZ" localSheetId="17">[3]Original!#REF!</definedName>
    <definedName name="_00AZ" localSheetId="5">[3]Original!#REF!</definedName>
    <definedName name="_00AZ" localSheetId="23">[3]Original!#REF!</definedName>
    <definedName name="_00AZ" localSheetId="24">[3]Original!#REF!</definedName>
    <definedName name="_00AZ" localSheetId="26">[3]Original!#REF!</definedName>
    <definedName name="_00AZ" localSheetId="12">[3]Original!#REF!</definedName>
    <definedName name="_00AZ" localSheetId="21">[3]Original!#REF!</definedName>
    <definedName name="_00AZ" localSheetId="30">[3]Original!#REF!</definedName>
    <definedName name="_00AZ" localSheetId="27">[3]Original!#REF!</definedName>
    <definedName name="_00AZ" localSheetId="11">[3]Original!#REF!</definedName>
    <definedName name="_00AZ" localSheetId="22">[3]Original!#REF!</definedName>
    <definedName name="_00AZ" localSheetId="15">[3]Original!#REF!</definedName>
    <definedName name="_00AZ">[3]Original!#REF!</definedName>
    <definedName name="_00AZ_5" localSheetId="17">[3]Original!#REF!</definedName>
    <definedName name="_00AZ_5" localSheetId="5">[3]Original!#REF!</definedName>
    <definedName name="_00AZ_5" localSheetId="23">[3]Original!#REF!</definedName>
    <definedName name="_00AZ_5" localSheetId="24">[3]Original!#REF!</definedName>
    <definedName name="_00AZ_5" localSheetId="26">[3]Original!#REF!</definedName>
    <definedName name="_00AZ_5" localSheetId="12">[3]Original!#REF!</definedName>
    <definedName name="_00AZ_5" localSheetId="21">[3]Original!#REF!</definedName>
    <definedName name="_00AZ_5" localSheetId="30">[3]Original!#REF!</definedName>
    <definedName name="_00AZ_5" localSheetId="27">[3]Original!#REF!</definedName>
    <definedName name="_00AZ_5" localSheetId="11">[3]Original!#REF!</definedName>
    <definedName name="_00AZ_5" localSheetId="22">[3]Original!#REF!</definedName>
    <definedName name="_00AZ_5" localSheetId="15">[3]Original!#REF!</definedName>
    <definedName name="_00AZ_5">[3]Original!#REF!</definedName>
    <definedName name="_00AZ_8" localSheetId="17">[3]Original!#REF!</definedName>
    <definedName name="_00AZ_8" localSheetId="5">[3]Original!#REF!</definedName>
    <definedName name="_00AZ_8" localSheetId="23">[3]Original!#REF!</definedName>
    <definedName name="_00AZ_8" localSheetId="24">[3]Original!#REF!</definedName>
    <definedName name="_00AZ_8" localSheetId="26">[3]Original!#REF!</definedName>
    <definedName name="_00AZ_8" localSheetId="12">[3]Original!#REF!</definedName>
    <definedName name="_00AZ_8" localSheetId="21">[3]Original!#REF!</definedName>
    <definedName name="_00AZ_8" localSheetId="30">[3]Original!#REF!</definedName>
    <definedName name="_00AZ_8" localSheetId="27">[3]Original!#REF!</definedName>
    <definedName name="_00AZ_8" localSheetId="11">[3]Original!#REF!</definedName>
    <definedName name="_00AZ_8" localSheetId="22">[3]Original!#REF!</definedName>
    <definedName name="_00AZ_8" localSheetId="15">[3]Original!#REF!</definedName>
    <definedName name="_00AZ_8">[3]Original!#REF!</definedName>
    <definedName name="_00BS" localSheetId="17">[3]Original!#REF!</definedName>
    <definedName name="_00BS" localSheetId="5">[3]Original!#REF!</definedName>
    <definedName name="_00BS" localSheetId="23">[3]Original!#REF!</definedName>
    <definedName name="_00BS" localSheetId="24">[3]Original!#REF!</definedName>
    <definedName name="_00BS" localSheetId="26">[3]Original!#REF!</definedName>
    <definedName name="_00BS" localSheetId="12">[3]Original!#REF!</definedName>
    <definedName name="_00BS" localSheetId="21">[3]Original!#REF!</definedName>
    <definedName name="_00BS" localSheetId="30">[3]Original!#REF!</definedName>
    <definedName name="_00BS" localSheetId="27">[3]Original!#REF!</definedName>
    <definedName name="_00BS" localSheetId="11">[3]Original!#REF!</definedName>
    <definedName name="_00BS" localSheetId="22">[3]Original!#REF!</definedName>
    <definedName name="_00BS" localSheetId="15">[3]Original!#REF!</definedName>
    <definedName name="_00BS">[3]Original!#REF!</definedName>
    <definedName name="_00BS_5" localSheetId="17">[3]Original!#REF!</definedName>
    <definedName name="_00BS_5" localSheetId="5">[3]Original!#REF!</definedName>
    <definedName name="_00BS_5" localSheetId="23">[3]Original!#REF!</definedName>
    <definedName name="_00BS_5" localSheetId="24">[3]Original!#REF!</definedName>
    <definedName name="_00BS_5" localSheetId="26">[3]Original!#REF!</definedName>
    <definedName name="_00BS_5" localSheetId="12">[3]Original!#REF!</definedName>
    <definedName name="_00BS_5" localSheetId="21">[3]Original!#REF!</definedName>
    <definedName name="_00BS_5" localSheetId="30">[3]Original!#REF!</definedName>
    <definedName name="_00BS_5" localSheetId="27">[3]Original!#REF!</definedName>
    <definedName name="_00BS_5" localSheetId="11">[3]Original!#REF!</definedName>
    <definedName name="_00BS_5" localSheetId="22">[3]Original!#REF!</definedName>
    <definedName name="_00BS_5" localSheetId="15">[3]Original!#REF!</definedName>
    <definedName name="_00BS_5">[3]Original!#REF!</definedName>
    <definedName name="_00BS_8" localSheetId="17">[3]Original!#REF!</definedName>
    <definedName name="_00BS_8" localSheetId="5">[3]Original!#REF!</definedName>
    <definedName name="_00BS_8" localSheetId="23">[3]Original!#REF!</definedName>
    <definedName name="_00BS_8" localSheetId="24">[3]Original!#REF!</definedName>
    <definedName name="_00BS_8" localSheetId="26">[3]Original!#REF!</definedName>
    <definedName name="_00BS_8" localSheetId="12">[3]Original!#REF!</definedName>
    <definedName name="_00BS_8" localSheetId="21">[3]Original!#REF!</definedName>
    <definedName name="_00BS_8" localSheetId="30">[3]Original!#REF!</definedName>
    <definedName name="_00BS_8" localSheetId="27">[3]Original!#REF!</definedName>
    <definedName name="_00BS_8" localSheetId="11">[3]Original!#REF!</definedName>
    <definedName name="_00BS_8" localSheetId="22">[3]Original!#REF!</definedName>
    <definedName name="_00BS_8" localSheetId="15">[3]Original!#REF!</definedName>
    <definedName name="_00BS_8">[3]Original!#REF!</definedName>
    <definedName name="_00CR" localSheetId="17">[3]Original!#REF!</definedName>
    <definedName name="_00CR" localSheetId="5">[3]Original!#REF!</definedName>
    <definedName name="_00CR" localSheetId="23">[3]Original!#REF!</definedName>
    <definedName name="_00CR" localSheetId="24">[3]Original!#REF!</definedName>
    <definedName name="_00CR" localSheetId="26">[3]Original!#REF!</definedName>
    <definedName name="_00CR" localSheetId="12">[3]Original!#REF!</definedName>
    <definedName name="_00CR" localSheetId="21">[3]Original!#REF!</definedName>
    <definedName name="_00CR" localSheetId="30">[3]Original!#REF!</definedName>
    <definedName name="_00CR" localSheetId="27">[3]Original!#REF!</definedName>
    <definedName name="_00CR" localSheetId="11">[3]Original!#REF!</definedName>
    <definedName name="_00CR" localSheetId="22">[3]Original!#REF!</definedName>
    <definedName name="_00CR" localSheetId="15">[3]Original!#REF!</definedName>
    <definedName name="_00CR">[3]Original!#REF!</definedName>
    <definedName name="_00CR_5" localSheetId="17">[3]Original!#REF!</definedName>
    <definedName name="_00CR_5" localSheetId="5">[3]Original!#REF!</definedName>
    <definedName name="_00CR_5" localSheetId="23">[3]Original!#REF!</definedName>
    <definedName name="_00CR_5" localSheetId="24">[3]Original!#REF!</definedName>
    <definedName name="_00CR_5" localSheetId="26">[3]Original!#REF!</definedName>
    <definedName name="_00CR_5" localSheetId="12">[3]Original!#REF!</definedName>
    <definedName name="_00CR_5" localSheetId="21">[3]Original!#REF!</definedName>
    <definedName name="_00CR_5" localSheetId="30">[3]Original!#REF!</definedName>
    <definedName name="_00CR_5" localSheetId="27">[3]Original!#REF!</definedName>
    <definedName name="_00CR_5" localSheetId="11">[3]Original!#REF!</definedName>
    <definedName name="_00CR_5" localSheetId="22">[3]Original!#REF!</definedName>
    <definedName name="_00CR_5" localSheetId="15">[3]Original!#REF!</definedName>
    <definedName name="_00CR_5">[3]Original!#REF!</definedName>
    <definedName name="_00CR_8" localSheetId="17">[3]Original!#REF!</definedName>
    <definedName name="_00CR_8" localSheetId="5">[3]Original!#REF!</definedName>
    <definedName name="_00CR_8" localSheetId="23">[3]Original!#REF!</definedName>
    <definedName name="_00CR_8" localSheetId="24">[3]Original!#REF!</definedName>
    <definedName name="_00CR_8" localSheetId="26">[3]Original!#REF!</definedName>
    <definedName name="_00CR_8" localSheetId="12">[3]Original!#REF!</definedName>
    <definedName name="_00CR_8" localSheetId="21">[3]Original!#REF!</definedName>
    <definedName name="_00CR_8" localSheetId="30">[3]Original!#REF!</definedName>
    <definedName name="_00CR_8" localSheetId="27">[3]Original!#REF!</definedName>
    <definedName name="_00CR_8" localSheetId="11">[3]Original!#REF!</definedName>
    <definedName name="_00CR_8" localSheetId="22">[3]Original!#REF!</definedName>
    <definedName name="_00CR_8" localSheetId="15">[3]Original!#REF!</definedName>
    <definedName name="_00CR_8">[3]Original!#REF!</definedName>
    <definedName name="_00CU" localSheetId="17">#REF!</definedName>
    <definedName name="_00CU" localSheetId="5">#REF!</definedName>
    <definedName name="_00CU" localSheetId="23">#REF!</definedName>
    <definedName name="_00CU" localSheetId="24">#REF!</definedName>
    <definedName name="_00CU" localSheetId="26">#REF!</definedName>
    <definedName name="_00CU" localSheetId="12">#REF!</definedName>
    <definedName name="_00CU" localSheetId="21">#REF!</definedName>
    <definedName name="_00CU" localSheetId="30">#REF!</definedName>
    <definedName name="_00CU" localSheetId="27">#REF!</definedName>
    <definedName name="_00CU" localSheetId="11">#REF!</definedName>
    <definedName name="_00CU" localSheetId="22">#REF!</definedName>
    <definedName name="_00CU" localSheetId="15">#REF!</definedName>
    <definedName name="_00CU">#REF!</definedName>
    <definedName name="_00CU_5" localSheetId="17">#REF!</definedName>
    <definedName name="_00CU_5" localSheetId="23">#REF!</definedName>
    <definedName name="_00CU_5" localSheetId="24">#REF!</definedName>
    <definedName name="_00CU_5" localSheetId="26">#REF!</definedName>
    <definedName name="_00CU_5" localSheetId="12">#REF!</definedName>
    <definedName name="_00CU_5" localSheetId="21">#REF!</definedName>
    <definedName name="_00CU_5" localSheetId="30">#REF!</definedName>
    <definedName name="_00CU_5" localSheetId="27">#REF!</definedName>
    <definedName name="_00CU_5" localSheetId="11">#REF!</definedName>
    <definedName name="_00CU_5" localSheetId="22">#REF!</definedName>
    <definedName name="_00CU_5" localSheetId="15">#REF!</definedName>
    <definedName name="_00CU_5">#REF!</definedName>
    <definedName name="_00CU_8" localSheetId="17">#REF!</definedName>
    <definedName name="_00CU_8" localSheetId="23">#REF!</definedName>
    <definedName name="_00CU_8" localSheetId="24">#REF!</definedName>
    <definedName name="_00CU_8" localSheetId="26">#REF!</definedName>
    <definedName name="_00CU_8" localSheetId="12">#REF!</definedName>
    <definedName name="_00CU_8" localSheetId="21">#REF!</definedName>
    <definedName name="_00CU_8" localSheetId="30">#REF!</definedName>
    <definedName name="_00CU_8" localSheetId="27">#REF!</definedName>
    <definedName name="_00CU_8" localSheetId="11">#REF!</definedName>
    <definedName name="_00CU_8" localSheetId="22">#REF!</definedName>
    <definedName name="_00CU_8" localSheetId="15">#REF!</definedName>
    <definedName name="_00CU_8">#REF!</definedName>
    <definedName name="_1__123Graph_ACHART_3" hidden="1">[4]Rates!$C$3:$P$3</definedName>
    <definedName name="_1_0__123Grap" localSheetId="17" hidden="1">#REF!</definedName>
    <definedName name="_1_0__123Grap" localSheetId="5" hidden="1">#REF!</definedName>
    <definedName name="_1_0__123Grap" localSheetId="23" hidden="1">#REF!</definedName>
    <definedName name="_1_0__123Grap" localSheetId="24" hidden="1">#REF!</definedName>
    <definedName name="_1_0__123Grap" localSheetId="26" hidden="1">#REF!</definedName>
    <definedName name="_1_0__123Grap" localSheetId="12" hidden="1">#REF!</definedName>
    <definedName name="_1_0__123Grap" localSheetId="21" hidden="1">#REF!</definedName>
    <definedName name="_1_0__123Grap" localSheetId="30" hidden="1">#REF!</definedName>
    <definedName name="_1_0__123Grap" localSheetId="27" hidden="1">#REF!</definedName>
    <definedName name="_1_0__123Grap" localSheetId="11" hidden="1">#REF!</definedName>
    <definedName name="_1_0__123Grap" localSheetId="22" hidden="1">#REF!</definedName>
    <definedName name="_1_0__123Grap" localSheetId="15" hidden="1">#REF!</definedName>
    <definedName name="_1_0__123Grap" hidden="1">#REF!</definedName>
    <definedName name="_1023" localSheetId="17">[3]Original!#REF!</definedName>
    <definedName name="_1023" localSheetId="5">[3]Original!#REF!</definedName>
    <definedName name="_1023" localSheetId="23">[3]Original!#REF!</definedName>
    <definedName name="_1023" localSheetId="24">[3]Original!#REF!</definedName>
    <definedName name="_1023" localSheetId="26">[3]Original!#REF!</definedName>
    <definedName name="_1023" localSheetId="12">[3]Original!#REF!</definedName>
    <definedName name="_1023" localSheetId="21">[3]Original!#REF!</definedName>
    <definedName name="_1023" localSheetId="30">[3]Original!#REF!</definedName>
    <definedName name="_1023" localSheetId="27">[3]Original!#REF!</definedName>
    <definedName name="_1023" localSheetId="11">[3]Original!#REF!</definedName>
    <definedName name="_1023" localSheetId="22">[3]Original!#REF!</definedName>
    <definedName name="_1023" localSheetId="15">[3]Original!#REF!</definedName>
    <definedName name="_1023">[3]Original!#REF!</definedName>
    <definedName name="_1023_5" localSheetId="17">[3]Original!#REF!</definedName>
    <definedName name="_1023_5" localSheetId="5">[3]Original!#REF!</definedName>
    <definedName name="_1023_5" localSheetId="23">[3]Original!#REF!</definedName>
    <definedName name="_1023_5" localSheetId="24">[3]Original!#REF!</definedName>
    <definedName name="_1023_5" localSheetId="26">[3]Original!#REF!</definedName>
    <definedName name="_1023_5" localSheetId="12">[3]Original!#REF!</definedName>
    <definedName name="_1023_5" localSheetId="21">[3]Original!#REF!</definedName>
    <definedName name="_1023_5" localSheetId="30">[3]Original!#REF!</definedName>
    <definedName name="_1023_5" localSheetId="27">[3]Original!#REF!</definedName>
    <definedName name="_1023_5" localSheetId="11">[3]Original!#REF!</definedName>
    <definedName name="_1023_5" localSheetId="22">[3]Original!#REF!</definedName>
    <definedName name="_1023_5" localSheetId="15">[3]Original!#REF!</definedName>
    <definedName name="_1023_5">[3]Original!#REF!</definedName>
    <definedName name="_1023_8" localSheetId="17">[3]Original!#REF!</definedName>
    <definedName name="_1023_8" localSheetId="5">[3]Original!#REF!</definedName>
    <definedName name="_1023_8" localSheetId="23">[3]Original!#REF!</definedName>
    <definedName name="_1023_8" localSheetId="24">[3]Original!#REF!</definedName>
    <definedName name="_1023_8" localSheetId="26">[3]Original!#REF!</definedName>
    <definedName name="_1023_8" localSheetId="12">[3]Original!#REF!</definedName>
    <definedName name="_1023_8" localSheetId="21">[3]Original!#REF!</definedName>
    <definedName name="_1023_8" localSheetId="30">[3]Original!#REF!</definedName>
    <definedName name="_1023_8" localSheetId="27">[3]Original!#REF!</definedName>
    <definedName name="_1023_8" localSheetId="11">[3]Original!#REF!</definedName>
    <definedName name="_1023_8" localSheetId="22">[3]Original!#REF!</definedName>
    <definedName name="_1023_8" localSheetId="15">[3]Original!#REF!</definedName>
    <definedName name="_1023_8">[3]Original!#REF!</definedName>
    <definedName name="_10AZ" localSheetId="17">[3]Original!#REF!</definedName>
    <definedName name="_10AZ" localSheetId="5">[3]Original!#REF!</definedName>
    <definedName name="_10AZ" localSheetId="23">[3]Original!#REF!</definedName>
    <definedName name="_10AZ" localSheetId="24">[3]Original!#REF!</definedName>
    <definedName name="_10AZ" localSheetId="26">[3]Original!#REF!</definedName>
    <definedName name="_10AZ" localSheetId="12">[3]Original!#REF!</definedName>
    <definedName name="_10AZ" localSheetId="21">[3]Original!#REF!</definedName>
    <definedName name="_10AZ" localSheetId="30">[3]Original!#REF!</definedName>
    <definedName name="_10AZ" localSheetId="27">[3]Original!#REF!</definedName>
    <definedName name="_10AZ" localSheetId="11">[3]Original!#REF!</definedName>
    <definedName name="_10AZ" localSheetId="22">[3]Original!#REF!</definedName>
    <definedName name="_10AZ" localSheetId="15">[3]Original!#REF!</definedName>
    <definedName name="_10AZ">[3]Original!#REF!</definedName>
    <definedName name="_10AZ_5" localSheetId="17">[3]Original!#REF!</definedName>
    <definedName name="_10AZ_5" localSheetId="5">[3]Original!#REF!</definedName>
    <definedName name="_10AZ_5" localSheetId="23">[3]Original!#REF!</definedName>
    <definedName name="_10AZ_5" localSheetId="24">[3]Original!#REF!</definedName>
    <definedName name="_10AZ_5" localSheetId="26">[3]Original!#REF!</definedName>
    <definedName name="_10AZ_5" localSheetId="12">[3]Original!#REF!</definedName>
    <definedName name="_10AZ_5" localSheetId="21">[3]Original!#REF!</definedName>
    <definedName name="_10AZ_5" localSheetId="30">[3]Original!#REF!</definedName>
    <definedName name="_10AZ_5" localSheetId="27">[3]Original!#REF!</definedName>
    <definedName name="_10AZ_5" localSheetId="11">[3]Original!#REF!</definedName>
    <definedName name="_10AZ_5" localSheetId="22">[3]Original!#REF!</definedName>
    <definedName name="_10AZ_5" localSheetId="15">[3]Original!#REF!</definedName>
    <definedName name="_10AZ_5">[3]Original!#REF!</definedName>
    <definedName name="_10AZ_8" localSheetId="17">[3]Original!#REF!</definedName>
    <definedName name="_10AZ_8" localSheetId="5">[3]Original!#REF!</definedName>
    <definedName name="_10AZ_8" localSheetId="23">[3]Original!#REF!</definedName>
    <definedName name="_10AZ_8" localSheetId="24">[3]Original!#REF!</definedName>
    <definedName name="_10AZ_8" localSheetId="26">[3]Original!#REF!</definedName>
    <definedName name="_10AZ_8" localSheetId="12">[3]Original!#REF!</definedName>
    <definedName name="_10AZ_8" localSheetId="21">[3]Original!#REF!</definedName>
    <definedName name="_10AZ_8" localSheetId="30">[3]Original!#REF!</definedName>
    <definedName name="_10AZ_8" localSheetId="27">[3]Original!#REF!</definedName>
    <definedName name="_10AZ_8" localSheetId="11">[3]Original!#REF!</definedName>
    <definedName name="_10AZ_8" localSheetId="22">[3]Original!#REF!</definedName>
    <definedName name="_10AZ_8" localSheetId="15">[3]Original!#REF!</definedName>
    <definedName name="_10AZ_8">[3]Original!#REF!</definedName>
    <definedName name="_10BE" localSheetId="17">[3]Original!#REF!</definedName>
    <definedName name="_10BE" localSheetId="5">[3]Original!#REF!</definedName>
    <definedName name="_10BE" localSheetId="23">[3]Original!#REF!</definedName>
    <definedName name="_10BE" localSheetId="24">[3]Original!#REF!</definedName>
    <definedName name="_10BE" localSheetId="26">[3]Original!#REF!</definedName>
    <definedName name="_10BE" localSheetId="12">[3]Original!#REF!</definedName>
    <definedName name="_10BE" localSheetId="21">[3]Original!#REF!</definedName>
    <definedName name="_10BE" localSheetId="30">[3]Original!#REF!</definedName>
    <definedName name="_10BE" localSheetId="27">[3]Original!#REF!</definedName>
    <definedName name="_10BE" localSheetId="11">[3]Original!#REF!</definedName>
    <definedName name="_10BE" localSheetId="22">[3]Original!#REF!</definedName>
    <definedName name="_10BE" localSheetId="15">[3]Original!#REF!</definedName>
    <definedName name="_10BE">[3]Original!#REF!</definedName>
    <definedName name="_10BE_5" localSheetId="17">[3]Original!#REF!</definedName>
    <definedName name="_10BE_5" localSheetId="5">[3]Original!#REF!</definedName>
    <definedName name="_10BE_5" localSheetId="23">[3]Original!#REF!</definedName>
    <definedName name="_10BE_5" localSheetId="24">[3]Original!#REF!</definedName>
    <definedName name="_10BE_5" localSheetId="26">[3]Original!#REF!</definedName>
    <definedName name="_10BE_5" localSheetId="12">[3]Original!#REF!</definedName>
    <definedName name="_10BE_5" localSheetId="21">[3]Original!#REF!</definedName>
    <definedName name="_10BE_5" localSheetId="30">[3]Original!#REF!</definedName>
    <definedName name="_10BE_5" localSheetId="27">[3]Original!#REF!</definedName>
    <definedName name="_10BE_5" localSheetId="11">[3]Original!#REF!</definedName>
    <definedName name="_10BE_5" localSheetId="22">[3]Original!#REF!</definedName>
    <definedName name="_10BE_5" localSheetId="15">[3]Original!#REF!</definedName>
    <definedName name="_10BE_5">[3]Original!#REF!</definedName>
    <definedName name="_10BE_8" localSheetId="17">[3]Original!#REF!</definedName>
    <definedName name="_10BE_8" localSheetId="5">[3]Original!#REF!</definedName>
    <definedName name="_10BE_8" localSheetId="23">[3]Original!#REF!</definedName>
    <definedName name="_10BE_8" localSheetId="24">[3]Original!#REF!</definedName>
    <definedName name="_10BE_8" localSheetId="26">[3]Original!#REF!</definedName>
    <definedName name="_10BE_8" localSheetId="12">[3]Original!#REF!</definedName>
    <definedName name="_10BE_8" localSheetId="21">[3]Original!#REF!</definedName>
    <definedName name="_10BE_8" localSheetId="30">[3]Original!#REF!</definedName>
    <definedName name="_10BE_8" localSheetId="27">[3]Original!#REF!</definedName>
    <definedName name="_10BE_8" localSheetId="11">[3]Original!#REF!</definedName>
    <definedName name="_10BE_8" localSheetId="22">[3]Original!#REF!</definedName>
    <definedName name="_10BE_8" localSheetId="15">[3]Original!#REF!</definedName>
    <definedName name="_10BE_8">[3]Original!#REF!</definedName>
    <definedName name="_10CA" localSheetId="17">[3]Original!#REF!</definedName>
    <definedName name="_10CA" localSheetId="5">[3]Original!#REF!</definedName>
    <definedName name="_10CA" localSheetId="23">[3]Original!#REF!</definedName>
    <definedName name="_10CA" localSheetId="24">[3]Original!#REF!</definedName>
    <definedName name="_10CA" localSheetId="26">[3]Original!#REF!</definedName>
    <definedName name="_10CA" localSheetId="12">[3]Original!#REF!</definedName>
    <definedName name="_10CA" localSheetId="21">[3]Original!#REF!</definedName>
    <definedName name="_10CA" localSheetId="30">[3]Original!#REF!</definedName>
    <definedName name="_10CA" localSheetId="27">[3]Original!#REF!</definedName>
    <definedName name="_10CA" localSheetId="11">[3]Original!#REF!</definedName>
    <definedName name="_10CA" localSheetId="22">[3]Original!#REF!</definedName>
    <definedName name="_10CA" localSheetId="15">[3]Original!#REF!</definedName>
    <definedName name="_10CA">[3]Original!#REF!</definedName>
    <definedName name="_10CA_5" localSheetId="17">[3]Original!#REF!</definedName>
    <definedName name="_10CA_5" localSheetId="5">[3]Original!#REF!</definedName>
    <definedName name="_10CA_5" localSheetId="23">[3]Original!#REF!</definedName>
    <definedName name="_10CA_5" localSheetId="24">[3]Original!#REF!</definedName>
    <definedName name="_10CA_5" localSheetId="26">[3]Original!#REF!</definedName>
    <definedName name="_10CA_5" localSheetId="12">[3]Original!#REF!</definedName>
    <definedName name="_10CA_5" localSheetId="21">[3]Original!#REF!</definedName>
    <definedName name="_10CA_5" localSheetId="30">[3]Original!#REF!</definedName>
    <definedName name="_10CA_5" localSheetId="27">[3]Original!#REF!</definedName>
    <definedName name="_10CA_5" localSheetId="11">[3]Original!#REF!</definedName>
    <definedName name="_10CA_5" localSheetId="22">[3]Original!#REF!</definedName>
    <definedName name="_10CA_5" localSheetId="15">[3]Original!#REF!</definedName>
    <definedName name="_10CA_5">[3]Original!#REF!</definedName>
    <definedName name="_10CA_8" localSheetId="17">[3]Original!#REF!</definedName>
    <definedName name="_10CA_8" localSheetId="5">[3]Original!#REF!</definedName>
    <definedName name="_10CA_8" localSheetId="23">[3]Original!#REF!</definedName>
    <definedName name="_10CA_8" localSheetId="24">[3]Original!#REF!</definedName>
    <definedName name="_10CA_8" localSheetId="26">[3]Original!#REF!</definedName>
    <definedName name="_10CA_8" localSheetId="12">[3]Original!#REF!</definedName>
    <definedName name="_10CA_8" localSheetId="21">[3]Original!#REF!</definedName>
    <definedName name="_10CA_8" localSheetId="30">[3]Original!#REF!</definedName>
    <definedName name="_10CA_8" localSheetId="27">[3]Original!#REF!</definedName>
    <definedName name="_10CA_8" localSheetId="11">[3]Original!#REF!</definedName>
    <definedName name="_10CA_8" localSheetId="22">[3]Original!#REF!</definedName>
    <definedName name="_10CA_8" localSheetId="15">[3]Original!#REF!</definedName>
    <definedName name="_10CA_8">[3]Original!#REF!</definedName>
    <definedName name="_10CC" localSheetId="17">[3]Original!#REF!</definedName>
    <definedName name="_10CC" localSheetId="5">[3]Original!#REF!</definedName>
    <definedName name="_10CC" localSheetId="23">[3]Original!#REF!</definedName>
    <definedName name="_10CC" localSheetId="24">[3]Original!#REF!</definedName>
    <definedName name="_10CC" localSheetId="26">[3]Original!#REF!</definedName>
    <definedName name="_10CC" localSheetId="12">[3]Original!#REF!</definedName>
    <definedName name="_10CC" localSheetId="21">[3]Original!#REF!</definedName>
    <definedName name="_10CC" localSheetId="30">[3]Original!#REF!</definedName>
    <definedName name="_10CC" localSheetId="27">[3]Original!#REF!</definedName>
    <definedName name="_10CC" localSheetId="11">[3]Original!#REF!</definedName>
    <definedName name="_10CC" localSheetId="22">[3]Original!#REF!</definedName>
    <definedName name="_10CC" localSheetId="15">[3]Original!#REF!</definedName>
    <definedName name="_10CC">[3]Original!#REF!</definedName>
    <definedName name="_10CC_5" localSheetId="17">[3]Original!#REF!</definedName>
    <definedName name="_10CC_5" localSheetId="5">[3]Original!#REF!</definedName>
    <definedName name="_10CC_5" localSheetId="23">[3]Original!#REF!</definedName>
    <definedName name="_10CC_5" localSheetId="24">[3]Original!#REF!</definedName>
    <definedName name="_10CC_5" localSheetId="26">[3]Original!#REF!</definedName>
    <definedName name="_10CC_5" localSheetId="12">[3]Original!#REF!</definedName>
    <definedName name="_10CC_5" localSheetId="21">[3]Original!#REF!</definedName>
    <definedName name="_10CC_5" localSheetId="30">[3]Original!#REF!</definedName>
    <definedName name="_10CC_5" localSheetId="27">[3]Original!#REF!</definedName>
    <definedName name="_10CC_5" localSheetId="11">[3]Original!#REF!</definedName>
    <definedName name="_10CC_5" localSheetId="22">[3]Original!#REF!</definedName>
    <definedName name="_10CC_5" localSheetId="15">[3]Original!#REF!</definedName>
    <definedName name="_10CC_5">[3]Original!#REF!</definedName>
    <definedName name="_10CC_8" localSheetId="17">[3]Original!#REF!</definedName>
    <definedName name="_10CC_8" localSheetId="5">[3]Original!#REF!</definedName>
    <definedName name="_10CC_8" localSheetId="23">[3]Original!#REF!</definedName>
    <definedName name="_10CC_8" localSheetId="24">[3]Original!#REF!</definedName>
    <definedName name="_10CC_8" localSheetId="26">[3]Original!#REF!</definedName>
    <definedName name="_10CC_8" localSheetId="12">[3]Original!#REF!</definedName>
    <definedName name="_10CC_8" localSheetId="21">[3]Original!#REF!</definedName>
    <definedName name="_10CC_8" localSheetId="30">[3]Original!#REF!</definedName>
    <definedName name="_10CC_8" localSheetId="27">[3]Original!#REF!</definedName>
    <definedName name="_10CC_8" localSheetId="11">[3]Original!#REF!</definedName>
    <definedName name="_10CC_8" localSheetId="22">[3]Original!#REF!</definedName>
    <definedName name="_10CC_8" localSheetId="15">[3]Original!#REF!</definedName>
    <definedName name="_10CC_8">[3]Original!#REF!</definedName>
    <definedName name="_10CZ" localSheetId="17">[3]Original!#REF!</definedName>
    <definedName name="_10CZ" localSheetId="5">[3]Original!#REF!</definedName>
    <definedName name="_10CZ" localSheetId="23">[3]Original!#REF!</definedName>
    <definedName name="_10CZ" localSheetId="24">[3]Original!#REF!</definedName>
    <definedName name="_10CZ" localSheetId="26">[3]Original!#REF!</definedName>
    <definedName name="_10CZ" localSheetId="12">[3]Original!#REF!</definedName>
    <definedName name="_10CZ" localSheetId="21">[3]Original!#REF!</definedName>
    <definedName name="_10CZ" localSheetId="30">[3]Original!#REF!</definedName>
    <definedName name="_10CZ" localSheetId="27">[3]Original!#REF!</definedName>
    <definedName name="_10CZ" localSheetId="11">[3]Original!#REF!</definedName>
    <definedName name="_10CZ" localSheetId="22">[3]Original!#REF!</definedName>
    <definedName name="_10CZ" localSheetId="15">[3]Original!#REF!</definedName>
    <definedName name="_10CZ">[3]Original!#REF!</definedName>
    <definedName name="_10CZ_5" localSheetId="17">[3]Original!#REF!</definedName>
    <definedName name="_10CZ_5" localSheetId="5">[3]Original!#REF!</definedName>
    <definedName name="_10CZ_5" localSheetId="23">[3]Original!#REF!</definedName>
    <definedName name="_10CZ_5" localSheetId="24">[3]Original!#REF!</definedName>
    <definedName name="_10CZ_5" localSheetId="26">[3]Original!#REF!</definedName>
    <definedName name="_10CZ_5" localSheetId="12">[3]Original!#REF!</definedName>
    <definedName name="_10CZ_5" localSheetId="21">[3]Original!#REF!</definedName>
    <definedName name="_10CZ_5" localSheetId="30">[3]Original!#REF!</definedName>
    <definedName name="_10CZ_5" localSheetId="27">[3]Original!#REF!</definedName>
    <definedName name="_10CZ_5" localSheetId="11">[3]Original!#REF!</definedName>
    <definedName name="_10CZ_5" localSheetId="22">[3]Original!#REF!</definedName>
    <definedName name="_10CZ_5" localSheetId="15">[3]Original!#REF!</definedName>
    <definedName name="_10CZ_5">[3]Original!#REF!</definedName>
    <definedName name="_10CZ_8" localSheetId="17">[3]Original!#REF!</definedName>
    <definedName name="_10CZ_8" localSheetId="5">[3]Original!#REF!</definedName>
    <definedName name="_10CZ_8" localSheetId="23">[3]Original!#REF!</definedName>
    <definedName name="_10CZ_8" localSheetId="24">[3]Original!#REF!</definedName>
    <definedName name="_10CZ_8" localSheetId="26">[3]Original!#REF!</definedName>
    <definedName name="_10CZ_8" localSheetId="12">[3]Original!#REF!</definedName>
    <definedName name="_10CZ_8" localSheetId="21">[3]Original!#REF!</definedName>
    <definedName name="_10CZ_8" localSheetId="30">[3]Original!#REF!</definedName>
    <definedName name="_10CZ_8" localSheetId="27">[3]Original!#REF!</definedName>
    <definedName name="_10CZ_8" localSheetId="11">[3]Original!#REF!</definedName>
    <definedName name="_10CZ_8" localSheetId="22">[3]Original!#REF!</definedName>
    <definedName name="_10CZ_8" localSheetId="15">[3]Original!#REF!</definedName>
    <definedName name="_10CZ_8">[3]Original!#REF!</definedName>
    <definedName name="_1132" localSheetId="17">[3]Original!#REF!</definedName>
    <definedName name="_1132" localSheetId="5">[3]Original!#REF!</definedName>
    <definedName name="_1132" localSheetId="23">[3]Original!#REF!</definedName>
    <definedName name="_1132" localSheetId="24">[3]Original!#REF!</definedName>
    <definedName name="_1132" localSheetId="26">[3]Original!#REF!</definedName>
    <definedName name="_1132" localSheetId="12">[3]Original!#REF!</definedName>
    <definedName name="_1132" localSheetId="21">[3]Original!#REF!</definedName>
    <definedName name="_1132" localSheetId="30">[3]Original!#REF!</definedName>
    <definedName name="_1132" localSheetId="27">[3]Original!#REF!</definedName>
    <definedName name="_1132" localSheetId="11">[3]Original!#REF!</definedName>
    <definedName name="_1132" localSheetId="22">[3]Original!#REF!</definedName>
    <definedName name="_1132" localSheetId="15">[3]Original!#REF!</definedName>
    <definedName name="_1132">[3]Original!#REF!</definedName>
    <definedName name="_1132_5" localSheetId="17">[3]Original!#REF!</definedName>
    <definedName name="_1132_5" localSheetId="5">[3]Original!#REF!</definedName>
    <definedName name="_1132_5" localSheetId="23">[3]Original!#REF!</definedName>
    <definedName name="_1132_5" localSheetId="24">[3]Original!#REF!</definedName>
    <definedName name="_1132_5" localSheetId="26">[3]Original!#REF!</definedName>
    <definedName name="_1132_5" localSheetId="12">[3]Original!#REF!</definedName>
    <definedName name="_1132_5" localSheetId="21">[3]Original!#REF!</definedName>
    <definedName name="_1132_5" localSheetId="30">[3]Original!#REF!</definedName>
    <definedName name="_1132_5" localSheetId="27">[3]Original!#REF!</definedName>
    <definedName name="_1132_5" localSheetId="11">[3]Original!#REF!</definedName>
    <definedName name="_1132_5" localSheetId="22">[3]Original!#REF!</definedName>
    <definedName name="_1132_5" localSheetId="15">[3]Original!#REF!</definedName>
    <definedName name="_1132_5">[3]Original!#REF!</definedName>
    <definedName name="_1132_8" localSheetId="17">[3]Original!#REF!</definedName>
    <definedName name="_1132_8" localSheetId="5">[3]Original!#REF!</definedName>
    <definedName name="_1132_8" localSheetId="23">[3]Original!#REF!</definedName>
    <definedName name="_1132_8" localSheetId="24">[3]Original!#REF!</definedName>
    <definedName name="_1132_8" localSheetId="26">[3]Original!#REF!</definedName>
    <definedName name="_1132_8" localSheetId="12">[3]Original!#REF!</definedName>
    <definedName name="_1132_8" localSheetId="21">[3]Original!#REF!</definedName>
    <definedName name="_1132_8" localSheetId="30">[3]Original!#REF!</definedName>
    <definedName name="_1132_8" localSheetId="27">[3]Original!#REF!</definedName>
    <definedName name="_1132_8" localSheetId="11">[3]Original!#REF!</definedName>
    <definedName name="_1132_8" localSheetId="22">[3]Original!#REF!</definedName>
    <definedName name="_1132_8" localSheetId="15">[3]Original!#REF!</definedName>
    <definedName name="_1132_8">[3]Original!#REF!</definedName>
    <definedName name="_1226" localSheetId="17">[3]Original!#REF!</definedName>
    <definedName name="_1226" localSheetId="5">[3]Original!#REF!</definedName>
    <definedName name="_1226" localSheetId="23">[3]Original!#REF!</definedName>
    <definedName name="_1226" localSheetId="24">[3]Original!#REF!</definedName>
    <definedName name="_1226" localSheetId="26">[3]Original!#REF!</definedName>
    <definedName name="_1226" localSheetId="12">[3]Original!#REF!</definedName>
    <definedName name="_1226" localSheetId="21">[3]Original!#REF!</definedName>
    <definedName name="_1226" localSheetId="30">[3]Original!#REF!</definedName>
    <definedName name="_1226" localSheetId="27">[3]Original!#REF!</definedName>
    <definedName name="_1226" localSheetId="11">[3]Original!#REF!</definedName>
    <definedName name="_1226" localSheetId="22">[3]Original!#REF!</definedName>
    <definedName name="_1226" localSheetId="15">[3]Original!#REF!</definedName>
    <definedName name="_1226">[3]Original!#REF!</definedName>
    <definedName name="_1226_5" localSheetId="17">[3]Original!#REF!</definedName>
    <definedName name="_1226_5" localSheetId="5">[3]Original!#REF!</definedName>
    <definedName name="_1226_5" localSheetId="23">[3]Original!#REF!</definedName>
    <definedName name="_1226_5" localSheetId="24">[3]Original!#REF!</definedName>
    <definedName name="_1226_5" localSheetId="26">[3]Original!#REF!</definedName>
    <definedName name="_1226_5" localSheetId="12">[3]Original!#REF!</definedName>
    <definedName name="_1226_5" localSheetId="21">[3]Original!#REF!</definedName>
    <definedName name="_1226_5" localSheetId="30">[3]Original!#REF!</definedName>
    <definedName name="_1226_5" localSheetId="27">[3]Original!#REF!</definedName>
    <definedName name="_1226_5" localSheetId="11">[3]Original!#REF!</definedName>
    <definedName name="_1226_5" localSheetId="22">[3]Original!#REF!</definedName>
    <definedName name="_1226_5" localSheetId="15">[3]Original!#REF!</definedName>
    <definedName name="_1226_5">[3]Original!#REF!</definedName>
    <definedName name="_1226_8" localSheetId="17">[3]Original!#REF!</definedName>
    <definedName name="_1226_8" localSheetId="5">[3]Original!#REF!</definedName>
    <definedName name="_1226_8" localSheetId="23">[3]Original!#REF!</definedName>
    <definedName name="_1226_8" localSheetId="24">[3]Original!#REF!</definedName>
    <definedName name="_1226_8" localSheetId="26">[3]Original!#REF!</definedName>
    <definedName name="_1226_8" localSheetId="12">[3]Original!#REF!</definedName>
    <definedName name="_1226_8" localSheetId="21">[3]Original!#REF!</definedName>
    <definedName name="_1226_8" localSheetId="30">[3]Original!#REF!</definedName>
    <definedName name="_1226_8" localSheetId="27">[3]Original!#REF!</definedName>
    <definedName name="_1226_8" localSheetId="11">[3]Original!#REF!</definedName>
    <definedName name="_1226_8" localSheetId="22">[3]Original!#REF!</definedName>
    <definedName name="_1226_8" localSheetId="15">[3]Original!#REF!</definedName>
    <definedName name="_1226_8">[3]Original!#REF!</definedName>
    <definedName name="_12AD" localSheetId="17">[3]Original!#REF!</definedName>
    <definedName name="_12AD" localSheetId="5">[3]Original!#REF!</definedName>
    <definedName name="_12AD" localSheetId="23">[3]Original!#REF!</definedName>
    <definedName name="_12AD" localSheetId="24">[3]Original!#REF!</definedName>
    <definedName name="_12AD" localSheetId="26">[3]Original!#REF!</definedName>
    <definedName name="_12AD" localSheetId="12">[3]Original!#REF!</definedName>
    <definedName name="_12AD" localSheetId="21">[3]Original!#REF!</definedName>
    <definedName name="_12AD" localSheetId="30">[3]Original!#REF!</definedName>
    <definedName name="_12AD" localSheetId="27">[3]Original!#REF!</definedName>
    <definedName name="_12AD" localSheetId="11">[3]Original!#REF!</definedName>
    <definedName name="_12AD" localSheetId="22">[3]Original!#REF!</definedName>
    <definedName name="_12AD" localSheetId="15">[3]Original!#REF!</definedName>
    <definedName name="_12AD">[3]Original!#REF!</definedName>
    <definedName name="_12AD_5" localSheetId="17">[3]Original!#REF!</definedName>
    <definedName name="_12AD_5" localSheetId="5">[3]Original!#REF!</definedName>
    <definedName name="_12AD_5" localSheetId="23">[3]Original!#REF!</definedName>
    <definedName name="_12AD_5" localSheetId="24">[3]Original!#REF!</definedName>
    <definedName name="_12AD_5" localSheetId="26">[3]Original!#REF!</definedName>
    <definedName name="_12AD_5" localSheetId="12">[3]Original!#REF!</definedName>
    <definedName name="_12AD_5" localSheetId="21">[3]Original!#REF!</definedName>
    <definedName name="_12AD_5" localSheetId="30">[3]Original!#REF!</definedName>
    <definedName name="_12AD_5" localSheetId="27">[3]Original!#REF!</definedName>
    <definedName name="_12AD_5" localSheetId="11">[3]Original!#REF!</definedName>
    <definedName name="_12AD_5" localSheetId="22">[3]Original!#REF!</definedName>
    <definedName name="_12AD_5" localSheetId="15">[3]Original!#REF!</definedName>
    <definedName name="_12AD_5">[3]Original!#REF!</definedName>
    <definedName name="_12AD_8" localSheetId="17">[3]Original!#REF!</definedName>
    <definedName name="_12AD_8" localSheetId="5">[3]Original!#REF!</definedName>
    <definedName name="_12AD_8" localSheetId="23">[3]Original!#REF!</definedName>
    <definedName name="_12AD_8" localSheetId="24">[3]Original!#REF!</definedName>
    <definedName name="_12AD_8" localSheetId="26">[3]Original!#REF!</definedName>
    <definedName name="_12AD_8" localSheetId="12">[3]Original!#REF!</definedName>
    <definedName name="_12AD_8" localSheetId="21">[3]Original!#REF!</definedName>
    <definedName name="_12AD_8" localSheetId="30">[3]Original!#REF!</definedName>
    <definedName name="_12AD_8" localSheetId="27">[3]Original!#REF!</definedName>
    <definedName name="_12AD_8" localSheetId="11">[3]Original!#REF!</definedName>
    <definedName name="_12AD_8" localSheetId="22">[3]Original!#REF!</definedName>
    <definedName name="_12AD_8" localSheetId="15">[3]Original!#REF!</definedName>
    <definedName name="_12AD_8">[3]Original!#REF!</definedName>
    <definedName name="_12BD" localSheetId="17">[3]Original!#REF!</definedName>
    <definedName name="_12BD" localSheetId="5">[3]Original!#REF!</definedName>
    <definedName name="_12BD" localSheetId="23">[3]Original!#REF!</definedName>
    <definedName name="_12BD" localSheetId="24">[3]Original!#REF!</definedName>
    <definedName name="_12BD" localSheetId="26">[3]Original!#REF!</definedName>
    <definedName name="_12BD" localSheetId="12">[3]Original!#REF!</definedName>
    <definedName name="_12BD" localSheetId="21">[3]Original!#REF!</definedName>
    <definedName name="_12BD" localSheetId="30">[3]Original!#REF!</definedName>
    <definedName name="_12BD" localSheetId="27">[3]Original!#REF!</definedName>
    <definedName name="_12BD" localSheetId="11">[3]Original!#REF!</definedName>
    <definedName name="_12BD" localSheetId="22">[3]Original!#REF!</definedName>
    <definedName name="_12BD" localSheetId="15">[3]Original!#REF!</definedName>
    <definedName name="_12BD">[3]Original!#REF!</definedName>
    <definedName name="_12BD_5" localSheetId="17">[3]Original!#REF!</definedName>
    <definedName name="_12BD_5" localSheetId="5">[3]Original!#REF!</definedName>
    <definedName name="_12BD_5" localSheetId="23">[3]Original!#REF!</definedName>
    <definedName name="_12BD_5" localSheetId="24">[3]Original!#REF!</definedName>
    <definedName name="_12BD_5" localSheetId="26">[3]Original!#REF!</definedName>
    <definedName name="_12BD_5" localSheetId="12">[3]Original!#REF!</definedName>
    <definedName name="_12BD_5" localSheetId="21">[3]Original!#REF!</definedName>
    <definedName name="_12BD_5" localSheetId="30">[3]Original!#REF!</definedName>
    <definedName name="_12BD_5" localSheetId="27">[3]Original!#REF!</definedName>
    <definedName name="_12BD_5" localSheetId="11">[3]Original!#REF!</definedName>
    <definedName name="_12BD_5" localSheetId="22">[3]Original!#REF!</definedName>
    <definedName name="_12BD_5" localSheetId="15">[3]Original!#REF!</definedName>
    <definedName name="_12BD_5">[3]Original!#REF!</definedName>
    <definedName name="_12BD_8" localSheetId="17">[3]Original!#REF!</definedName>
    <definedName name="_12BD_8" localSheetId="5">[3]Original!#REF!</definedName>
    <definedName name="_12BD_8" localSheetId="23">[3]Original!#REF!</definedName>
    <definedName name="_12BD_8" localSheetId="24">[3]Original!#REF!</definedName>
    <definedName name="_12BD_8" localSheetId="26">[3]Original!#REF!</definedName>
    <definedName name="_12BD_8" localSheetId="12">[3]Original!#REF!</definedName>
    <definedName name="_12BD_8" localSheetId="21">[3]Original!#REF!</definedName>
    <definedName name="_12BD_8" localSheetId="30">[3]Original!#REF!</definedName>
    <definedName name="_12BD_8" localSheetId="27">[3]Original!#REF!</definedName>
    <definedName name="_12BD_8" localSheetId="11">[3]Original!#REF!</definedName>
    <definedName name="_12BD_8" localSheetId="22">[3]Original!#REF!</definedName>
    <definedName name="_12BD_8" localSheetId="15">[3]Original!#REF!</definedName>
    <definedName name="_12BD_8">[3]Original!#REF!</definedName>
    <definedName name="_12BF" localSheetId="17">[3]Original!#REF!</definedName>
    <definedName name="_12BF" localSheetId="5">[3]Original!#REF!</definedName>
    <definedName name="_12BF" localSheetId="23">[3]Original!#REF!</definedName>
    <definedName name="_12BF" localSheetId="24">[3]Original!#REF!</definedName>
    <definedName name="_12BF" localSheetId="26">[3]Original!#REF!</definedName>
    <definedName name="_12BF" localSheetId="12">[3]Original!#REF!</definedName>
    <definedName name="_12BF" localSheetId="21">[3]Original!#REF!</definedName>
    <definedName name="_12BF" localSheetId="30">[3]Original!#REF!</definedName>
    <definedName name="_12BF" localSheetId="27">[3]Original!#REF!</definedName>
    <definedName name="_12BF" localSheetId="11">[3]Original!#REF!</definedName>
    <definedName name="_12BF" localSheetId="22">[3]Original!#REF!</definedName>
    <definedName name="_12BF" localSheetId="15">[3]Original!#REF!</definedName>
    <definedName name="_12BF">[3]Original!#REF!</definedName>
    <definedName name="_12BF_5" localSheetId="17">[3]Original!#REF!</definedName>
    <definedName name="_12BF_5" localSheetId="5">[3]Original!#REF!</definedName>
    <definedName name="_12BF_5" localSheetId="23">[3]Original!#REF!</definedName>
    <definedName name="_12BF_5" localSheetId="24">[3]Original!#REF!</definedName>
    <definedName name="_12BF_5" localSheetId="26">[3]Original!#REF!</definedName>
    <definedName name="_12BF_5" localSheetId="12">[3]Original!#REF!</definedName>
    <definedName name="_12BF_5" localSheetId="21">[3]Original!#REF!</definedName>
    <definedName name="_12BF_5" localSheetId="30">[3]Original!#REF!</definedName>
    <definedName name="_12BF_5" localSheetId="27">[3]Original!#REF!</definedName>
    <definedName name="_12BF_5" localSheetId="11">[3]Original!#REF!</definedName>
    <definedName name="_12BF_5" localSheetId="22">[3]Original!#REF!</definedName>
    <definedName name="_12BF_5" localSheetId="15">[3]Original!#REF!</definedName>
    <definedName name="_12BF_5">[3]Original!#REF!</definedName>
    <definedName name="_12BF_8" localSheetId="17">[3]Original!#REF!</definedName>
    <definedName name="_12BF_8" localSheetId="5">[3]Original!#REF!</definedName>
    <definedName name="_12BF_8" localSheetId="23">[3]Original!#REF!</definedName>
    <definedName name="_12BF_8" localSheetId="24">[3]Original!#REF!</definedName>
    <definedName name="_12BF_8" localSheetId="26">[3]Original!#REF!</definedName>
    <definedName name="_12BF_8" localSheetId="12">[3]Original!#REF!</definedName>
    <definedName name="_12BF_8" localSheetId="21">[3]Original!#REF!</definedName>
    <definedName name="_12BF_8" localSheetId="30">[3]Original!#REF!</definedName>
    <definedName name="_12BF_8" localSheetId="27">[3]Original!#REF!</definedName>
    <definedName name="_12BF_8" localSheetId="11">[3]Original!#REF!</definedName>
    <definedName name="_12BF_8" localSheetId="22">[3]Original!#REF!</definedName>
    <definedName name="_12BF_8" localSheetId="15">[3]Original!#REF!</definedName>
    <definedName name="_12BF_8">[3]Original!#REF!</definedName>
    <definedName name="_12CD" localSheetId="17">[3]Original!#REF!</definedName>
    <definedName name="_12CD" localSheetId="5">[3]Original!#REF!</definedName>
    <definedName name="_12CD" localSheetId="23">[3]Original!#REF!</definedName>
    <definedName name="_12CD" localSheetId="24">[3]Original!#REF!</definedName>
    <definedName name="_12CD" localSheetId="26">[3]Original!#REF!</definedName>
    <definedName name="_12CD" localSheetId="12">[3]Original!#REF!</definedName>
    <definedName name="_12CD" localSheetId="21">[3]Original!#REF!</definedName>
    <definedName name="_12CD" localSheetId="30">[3]Original!#REF!</definedName>
    <definedName name="_12CD" localSheetId="27">[3]Original!#REF!</definedName>
    <definedName name="_12CD" localSheetId="11">[3]Original!#REF!</definedName>
    <definedName name="_12CD" localSheetId="22">[3]Original!#REF!</definedName>
    <definedName name="_12CD" localSheetId="15">[3]Original!#REF!</definedName>
    <definedName name="_12CD">[3]Original!#REF!</definedName>
    <definedName name="_12CD_5" localSheetId="17">[3]Original!#REF!</definedName>
    <definedName name="_12CD_5" localSheetId="5">[3]Original!#REF!</definedName>
    <definedName name="_12CD_5" localSheetId="23">[3]Original!#REF!</definedName>
    <definedName name="_12CD_5" localSheetId="24">[3]Original!#REF!</definedName>
    <definedName name="_12CD_5" localSheetId="26">[3]Original!#REF!</definedName>
    <definedName name="_12CD_5" localSheetId="12">[3]Original!#REF!</definedName>
    <definedName name="_12CD_5" localSheetId="21">[3]Original!#REF!</definedName>
    <definedName name="_12CD_5" localSheetId="30">[3]Original!#REF!</definedName>
    <definedName name="_12CD_5" localSheetId="27">[3]Original!#REF!</definedName>
    <definedName name="_12CD_5" localSheetId="11">[3]Original!#REF!</definedName>
    <definedName name="_12CD_5" localSheetId="22">[3]Original!#REF!</definedName>
    <definedName name="_12CD_5" localSheetId="15">[3]Original!#REF!</definedName>
    <definedName name="_12CD_5">[3]Original!#REF!</definedName>
    <definedName name="_12CD_8" localSheetId="17">[3]Original!#REF!</definedName>
    <definedName name="_12CD_8" localSheetId="5">[3]Original!#REF!</definedName>
    <definedName name="_12CD_8" localSheetId="23">[3]Original!#REF!</definedName>
    <definedName name="_12CD_8" localSheetId="24">[3]Original!#REF!</definedName>
    <definedName name="_12CD_8" localSheetId="26">[3]Original!#REF!</definedName>
    <definedName name="_12CD_8" localSheetId="12">[3]Original!#REF!</definedName>
    <definedName name="_12CD_8" localSheetId="21">[3]Original!#REF!</definedName>
    <definedName name="_12CD_8" localSheetId="30">[3]Original!#REF!</definedName>
    <definedName name="_12CD_8" localSheetId="27">[3]Original!#REF!</definedName>
    <definedName name="_12CD_8" localSheetId="11">[3]Original!#REF!</definedName>
    <definedName name="_12CD_8" localSheetId="22">[3]Original!#REF!</definedName>
    <definedName name="_12CD_8" localSheetId="15">[3]Original!#REF!</definedName>
    <definedName name="_12CD_8">[3]Original!#REF!</definedName>
    <definedName name="_1357" localSheetId="17">[3]Original!#REF!</definedName>
    <definedName name="_1357" localSheetId="5">[3]Original!#REF!</definedName>
    <definedName name="_1357" localSheetId="23">[3]Original!#REF!</definedName>
    <definedName name="_1357" localSheetId="24">[3]Original!#REF!</definedName>
    <definedName name="_1357" localSheetId="26">[3]Original!#REF!</definedName>
    <definedName name="_1357" localSheetId="12">[3]Original!#REF!</definedName>
    <definedName name="_1357" localSheetId="21">[3]Original!#REF!</definedName>
    <definedName name="_1357" localSheetId="30">[3]Original!#REF!</definedName>
    <definedName name="_1357" localSheetId="27">[3]Original!#REF!</definedName>
    <definedName name="_1357" localSheetId="11">[3]Original!#REF!</definedName>
    <definedName name="_1357" localSheetId="22">[3]Original!#REF!</definedName>
    <definedName name="_1357" localSheetId="15">[3]Original!#REF!</definedName>
    <definedName name="_1357">[3]Original!#REF!</definedName>
    <definedName name="_1357_5" localSheetId="17">[3]Original!#REF!</definedName>
    <definedName name="_1357_5" localSheetId="5">[3]Original!#REF!</definedName>
    <definedName name="_1357_5" localSheetId="23">[3]Original!#REF!</definedName>
    <definedName name="_1357_5" localSheetId="24">[3]Original!#REF!</definedName>
    <definedName name="_1357_5" localSheetId="26">[3]Original!#REF!</definedName>
    <definedName name="_1357_5" localSheetId="12">[3]Original!#REF!</definedName>
    <definedName name="_1357_5" localSheetId="21">[3]Original!#REF!</definedName>
    <definedName name="_1357_5" localSheetId="30">[3]Original!#REF!</definedName>
    <definedName name="_1357_5" localSheetId="27">[3]Original!#REF!</definedName>
    <definedName name="_1357_5" localSheetId="11">[3]Original!#REF!</definedName>
    <definedName name="_1357_5" localSheetId="22">[3]Original!#REF!</definedName>
    <definedName name="_1357_5" localSheetId="15">[3]Original!#REF!</definedName>
    <definedName name="_1357_5">[3]Original!#REF!</definedName>
    <definedName name="_1357_8" localSheetId="17">[3]Original!#REF!</definedName>
    <definedName name="_1357_8" localSheetId="5">[3]Original!#REF!</definedName>
    <definedName name="_1357_8" localSheetId="23">[3]Original!#REF!</definedName>
    <definedName name="_1357_8" localSheetId="24">[3]Original!#REF!</definedName>
    <definedName name="_1357_8" localSheetId="26">[3]Original!#REF!</definedName>
    <definedName name="_1357_8" localSheetId="12">[3]Original!#REF!</definedName>
    <definedName name="_1357_8" localSheetId="21">[3]Original!#REF!</definedName>
    <definedName name="_1357_8" localSheetId="30">[3]Original!#REF!</definedName>
    <definedName name="_1357_8" localSheetId="27">[3]Original!#REF!</definedName>
    <definedName name="_1357_8" localSheetId="11">[3]Original!#REF!</definedName>
    <definedName name="_1357_8" localSheetId="22">[3]Original!#REF!</definedName>
    <definedName name="_1357_8" localSheetId="15">[3]Original!#REF!</definedName>
    <definedName name="_1357_8">[3]Original!#REF!</definedName>
    <definedName name="_1380" localSheetId="17">[3]Original!#REF!</definedName>
    <definedName name="_1380" localSheetId="5">[3]Original!#REF!</definedName>
    <definedName name="_1380" localSheetId="23">[3]Original!#REF!</definedName>
    <definedName name="_1380" localSheetId="24">[3]Original!#REF!</definedName>
    <definedName name="_1380" localSheetId="26">[3]Original!#REF!</definedName>
    <definedName name="_1380" localSheetId="12">[3]Original!#REF!</definedName>
    <definedName name="_1380" localSheetId="21">[3]Original!#REF!</definedName>
    <definedName name="_1380" localSheetId="30">[3]Original!#REF!</definedName>
    <definedName name="_1380" localSheetId="27">[3]Original!#REF!</definedName>
    <definedName name="_1380" localSheetId="11">[3]Original!#REF!</definedName>
    <definedName name="_1380" localSheetId="22">[3]Original!#REF!</definedName>
    <definedName name="_1380" localSheetId="15">[3]Original!#REF!</definedName>
    <definedName name="_1380">[3]Original!#REF!</definedName>
    <definedName name="_1380_5" localSheetId="17">[3]Original!#REF!</definedName>
    <definedName name="_1380_5" localSheetId="5">[3]Original!#REF!</definedName>
    <definedName name="_1380_5" localSheetId="23">[3]Original!#REF!</definedName>
    <definedName name="_1380_5" localSheetId="24">[3]Original!#REF!</definedName>
    <definedName name="_1380_5" localSheetId="26">[3]Original!#REF!</definedName>
    <definedName name="_1380_5" localSheetId="12">[3]Original!#REF!</definedName>
    <definedName name="_1380_5" localSheetId="21">[3]Original!#REF!</definedName>
    <definedName name="_1380_5" localSheetId="30">[3]Original!#REF!</definedName>
    <definedName name="_1380_5" localSheetId="27">[3]Original!#REF!</definedName>
    <definedName name="_1380_5" localSheetId="11">[3]Original!#REF!</definedName>
    <definedName name="_1380_5" localSheetId="22">[3]Original!#REF!</definedName>
    <definedName name="_1380_5" localSheetId="15">[3]Original!#REF!</definedName>
    <definedName name="_1380_5">[3]Original!#REF!</definedName>
    <definedName name="_1380_8" localSheetId="17">[3]Original!#REF!</definedName>
    <definedName name="_1380_8" localSheetId="5">[3]Original!#REF!</definedName>
    <definedName name="_1380_8" localSheetId="23">[3]Original!#REF!</definedName>
    <definedName name="_1380_8" localSheetId="24">[3]Original!#REF!</definedName>
    <definedName name="_1380_8" localSheetId="26">[3]Original!#REF!</definedName>
    <definedName name="_1380_8" localSheetId="12">[3]Original!#REF!</definedName>
    <definedName name="_1380_8" localSheetId="21">[3]Original!#REF!</definedName>
    <definedName name="_1380_8" localSheetId="30">[3]Original!#REF!</definedName>
    <definedName name="_1380_8" localSheetId="27">[3]Original!#REF!</definedName>
    <definedName name="_1380_8" localSheetId="11">[3]Original!#REF!</definedName>
    <definedName name="_1380_8" localSheetId="22">[3]Original!#REF!</definedName>
    <definedName name="_1380_8" localSheetId="15">[3]Original!#REF!</definedName>
    <definedName name="_1380_8">[3]Original!#REF!</definedName>
    <definedName name="_1381" localSheetId="17">[3]Original!#REF!</definedName>
    <definedName name="_1381" localSheetId="5">[3]Original!#REF!</definedName>
    <definedName name="_1381" localSheetId="23">[3]Original!#REF!</definedName>
    <definedName name="_1381" localSheetId="24">[3]Original!#REF!</definedName>
    <definedName name="_1381" localSheetId="26">[3]Original!#REF!</definedName>
    <definedName name="_1381" localSheetId="12">[3]Original!#REF!</definedName>
    <definedName name="_1381" localSheetId="21">[3]Original!#REF!</definedName>
    <definedName name="_1381" localSheetId="30">[3]Original!#REF!</definedName>
    <definedName name="_1381" localSheetId="27">[3]Original!#REF!</definedName>
    <definedName name="_1381" localSheetId="11">[3]Original!#REF!</definedName>
    <definedName name="_1381" localSheetId="22">[3]Original!#REF!</definedName>
    <definedName name="_1381" localSheetId="15">[3]Original!#REF!</definedName>
    <definedName name="_1381">[3]Original!#REF!</definedName>
    <definedName name="_1381_5" localSheetId="17">[3]Original!#REF!</definedName>
    <definedName name="_1381_5" localSheetId="5">[3]Original!#REF!</definedName>
    <definedName name="_1381_5" localSheetId="23">[3]Original!#REF!</definedName>
    <definedName name="_1381_5" localSheetId="24">[3]Original!#REF!</definedName>
    <definedName name="_1381_5" localSheetId="26">[3]Original!#REF!</definedName>
    <definedName name="_1381_5" localSheetId="12">[3]Original!#REF!</definedName>
    <definedName name="_1381_5" localSheetId="21">[3]Original!#REF!</definedName>
    <definedName name="_1381_5" localSheetId="30">[3]Original!#REF!</definedName>
    <definedName name="_1381_5" localSheetId="27">[3]Original!#REF!</definedName>
    <definedName name="_1381_5" localSheetId="11">[3]Original!#REF!</definedName>
    <definedName name="_1381_5" localSheetId="22">[3]Original!#REF!</definedName>
    <definedName name="_1381_5" localSheetId="15">[3]Original!#REF!</definedName>
    <definedName name="_1381_5">[3]Original!#REF!</definedName>
    <definedName name="_1381_8" localSheetId="17">[3]Original!#REF!</definedName>
    <definedName name="_1381_8" localSheetId="5">[3]Original!#REF!</definedName>
    <definedName name="_1381_8" localSheetId="23">[3]Original!#REF!</definedName>
    <definedName name="_1381_8" localSheetId="24">[3]Original!#REF!</definedName>
    <definedName name="_1381_8" localSheetId="26">[3]Original!#REF!</definedName>
    <definedName name="_1381_8" localSheetId="12">[3]Original!#REF!</definedName>
    <definedName name="_1381_8" localSheetId="21">[3]Original!#REF!</definedName>
    <definedName name="_1381_8" localSheetId="30">[3]Original!#REF!</definedName>
    <definedName name="_1381_8" localSheetId="27">[3]Original!#REF!</definedName>
    <definedName name="_1381_8" localSheetId="11">[3]Original!#REF!</definedName>
    <definedName name="_1381_8" localSheetId="22">[3]Original!#REF!</definedName>
    <definedName name="_1381_8" localSheetId="15">[3]Original!#REF!</definedName>
    <definedName name="_1381_8">[3]Original!#REF!</definedName>
    <definedName name="_1814" localSheetId="17">[3]Original!#REF!</definedName>
    <definedName name="_1814" localSheetId="5">[3]Original!#REF!</definedName>
    <definedName name="_1814" localSheetId="23">[3]Original!#REF!</definedName>
    <definedName name="_1814" localSheetId="24">[3]Original!#REF!</definedName>
    <definedName name="_1814" localSheetId="26">[3]Original!#REF!</definedName>
    <definedName name="_1814" localSheetId="12">[3]Original!#REF!</definedName>
    <definedName name="_1814" localSheetId="21">[3]Original!#REF!</definedName>
    <definedName name="_1814" localSheetId="30">[3]Original!#REF!</definedName>
    <definedName name="_1814" localSheetId="27">[3]Original!#REF!</definedName>
    <definedName name="_1814" localSheetId="11">[3]Original!#REF!</definedName>
    <definedName name="_1814" localSheetId="22">[3]Original!#REF!</definedName>
    <definedName name="_1814" localSheetId="15">[3]Original!#REF!</definedName>
    <definedName name="_1814">[3]Original!#REF!</definedName>
    <definedName name="_1814_5" localSheetId="17">[3]Original!#REF!</definedName>
    <definedName name="_1814_5" localSheetId="5">[3]Original!#REF!</definedName>
    <definedName name="_1814_5" localSheetId="23">[3]Original!#REF!</definedName>
    <definedName name="_1814_5" localSheetId="24">[3]Original!#REF!</definedName>
    <definedName name="_1814_5" localSheetId="26">[3]Original!#REF!</definedName>
    <definedName name="_1814_5" localSheetId="12">[3]Original!#REF!</definedName>
    <definedName name="_1814_5" localSheetId="21">[3]Original!#REF!</definedName>
    <definedName name="_1814_5" localSheetId="30">[3]Original!#REF!</definedName>
    <definedName name="_1814_5" localSheetId="27">[3]Original!#REF!</definedName>
    <definedName name="_1814_5" localSheetId="11">[3]Original!#REF!</definedName>
    <definedName name="_1814_5" localSheetId="22">[3]Original!#REF!</definedName>
    <definedName name="_1814_5" localSheetId="15">[3]Original!#REF!</definedName>
    <definedName name="_1814_5">[3]Original!#REF!</definedName>
    <definedName name="_1814_8" localSheetId="17">[3]Original!#REF!</definedName>
    <definedName name="_1814_8" localSheetId="5">[3]Original!#REF!</definedName>
    <definedName name="_1814_8" localSheetId="23">[3]Original!#REF!</definedName>
    <definedName name="_1814_8" localSheetId="24">[3]Original!#REF!</definedName>
    <definedName name="_1814_8" localSheetId="26">[3]Original!#REF!</definedName>
    <definedName name="_1814_8" localSheetId="12">[3]Original!#REF!</definedName>
    <definedName name="_1814_8" localSheetId="21">[3]Original!#REF!</definedName>
    <definedName name="_1814_8" localSheetId="30">[3]Original!#REF!</definedName>
    <definedName name="_1814_8" localSheetId="27">[3]Original!#REF!</definedName>
    <definedName name="_1814_8" localSheetId="11">[3]Original!#REF!</definedName>
    <definedName name="_1814_8" localSheetId="22">[3]Original!#REF!</definedName>
    <definedName name="_1814_8" localSheetId="15">[3]Original!#REF!</definedName>
    <definedName name="_1814_8">[3]Original!#REF!</definedName>
    <definedName name="_1817" localSheetId="17">[3]Original!#REF!</definedName>
    <definedName name="_1817" localSheetId="5">[3]Original!#REF!</definedName>
    <definedName name="_1817" localSheetId="23">[3]Original!#REF!</definedName>
    <definedName name="_1817" localSheetId="24">[3]Original!#REF!</definedName>
    <definedName name="_1817" localSheetId="26">[3]Original!#REF!</definedName>
    <definedName name="_1817" localSheetId="12">[3]Original!#REF!</definedName>
    <definedName name="_1817" localSheetId="21">[3]Original!#REF!</definedName>
    <definedName name="_1817" localSheetId="30">[3]Original!#REF!</definedName>
    <definedName name="_1817" localSheetId="27">[3]Original!#REF!</definedName>
    <definedName name="_1817" localSheetId="11">[3]Original!#REF!</definedName>
    <definedName name="_1817" localSheetId="22">[3]Original!#REF!</definedName>
    <definedName name="_1817" localSheetId="15">[3]Original!#REF!</definedName>
    <definedName name="_1817">[3]Original!#REF!</definedName>
    <definedName name="_1817_5" localSheetId="17">[3]Original!#REF!</definedName>
    <definedName name="_1817_5" localSheetId="5">[3]Original!#REF!</definedName>
    <definedName name="_1817_5" localSheetId="23">[3]Original!#REF!</definedName>
    <definedName name="_1817_5" localSheetId="24">[3]Original!#REF!</definedName>
    <definedName name="_1817_5" localSheetId="26">[3]Original!#REF!</definedName>
    <definedName name="_1817_5" localSheetId="12">[3]Original!#REF!</definedName>
    <definedName name="_1817_5" localSheetId="21">[3]Original!#REF!</definedName>
    <definedName name="_1817_5" localSheetId="30">[3]Original!#REF!</definedName>
    <definedName name="_1817_5" localSheetId="27">[3]Original!#REF!</definedName>
    <definedName name="_1817_5" localSheetId="11">[3]Original!#REF!</definedName>
    <definedName name="_1817_5" localSheetId="22">[3]Original!#REF!</definedName>
    <definedName name="_1817_5" localSheetId="15">[3]Original!#REF!</definedName>
    <definedName name="_1817_5">[3]Original!#REF!</definedName>
    <definedName name="_1817_8" localSheetId="17">[3]Original!#REF!</definedName>
    <definedName name="_1817_8" localSheetId="5">[3]Original!#REF!</definedName>
    <definedName name="_1817_8" localSheetId="23">[3]Original!#REF!</definedName>
    <definedName name="_1817_8" localSheetId="24">[3]Original!#REF!</definedName>
    <definedName name="_1817_8" localSheetId="26">[3]Original!#REF!</definedName>
    <definedName name="_1817_8" localSheetId="12">[3]Original!#REF!</definedName>
    <definedName name="_1817_8" localSheetId="21">[3]Original!#REF!</definedName>
    <definedName name="_1817_8" localSheetId="30">[3]Original!#REF!</definedName>
    <definedName name="_1817_8" localSheetId="27">[3]Original!#REF!</definedName>
    <definedName name="_1817_8" localSheetId="11">[3]Original!#REF!</definedName>
    <definedName name="_1817_8" localSheetId="22">[3]Original!#REF!</definedName>
    <definedName name="_1817_8" localSheetId="15">[3]Original!#REF!</definedName>
    <definedName name="_1817_8">[3]Original!#REF!</definedName>
    <definedName name="_1820" localSheetId="17">[3]Original!#REF!</definedName>
    <definedName name="_1820" localSheetId="5">[3]Original!#REF!</definedName>
    <definedName name="_1820" localSheetId="23">[3]Original!#REF!</definedName>
    <definedName name="_1820" localSheetId="24">[3]Original!#REF!</definedName>
    <definedName name="_1820" localSheetId="26">[3]Original!#REF!</definedName>
    <definedName name="_1820" localSheetId="12">[3]Original!#REF!</definedName>
    <definedName name="_1820" localSheetId="21">[3]Original!#REF!</definedName>
    <definedName name="_1820" localSheetId="30">[3]Original!#REF!</definedName>
    <definedName name="_1820" localSheetId="27">[3]Original!#REF!</definedName>
    <definedName name="_1820" localSheetId="11">[3]Original!#REF!</definedName>
    <definedName name="_1820" localSheetId="22">[3]Original!#REF!</definedName>
    <definedName name="_1820" localSheetId="15">[3]Original!#REF!</definedName>
    <definedName name="_1820">[3]Original!#REF!</definedName>
    <definedName name="_1820_5" localSheetId="17">[3]Original!#REF!</definedName>
    <definedName name="_1820_5" localSheetId="5">[3]Original!#REF!</definedName>
    <definedName name="_1820_5" localSheetId="23">[3]Original!#REF!</definedName>
    <definedName name="_1820_5" localSheetId="24">[3]Original!#REF!</definedName>
    <definedName name="_1820_5" localSheetId="26">[3]Original!#REF!</definedName>
    <definedName name="_1820_5" localSheetId="12">[3]Original!#REF!</definedName>
    <definedName name="_1820_5" localSheetId="21">[3]Original!#REF!</definedName>
    <definedName name="_1820_5" localSheetId="30">[3]Original!#REF!</definedName>
    <definedName name="_1820_5" localSheetId="27">[3]Original!#REF!</definedName>
    <definedName name="_1820_5" localSheetId="11">[3]Original!#REF!</definedName>
    <definedName name="_1820_5" localSheetId="22">[3]Original!#REF!</definedName>
    <definedName name="_1820_5" localSheetId="15">[3]Original!#REF!</definedName>
    <definedName name="_1820_5">[3]Original!#REF!</definedName>
    <definedName name="_1820_8" localSheetId="17">[3]Original!#REF!</definedName>
    <definedName name="_1820_8" localSheetId="5">[3]Original!#REF!</definedName>
    <definedName name="_1820_8" localSheetId="23">[3]Original!#REF!</definedName>
    <definedName name="_1820_8" localSheetId="24">[3]Original!#REF!</definedName>
    <definedName name="_1820_8" localSheetId="26">[3]Original!#REF!</definedName>
    <definedName name="_1820_8" localSheetId="12">[3]Original!#REF!</definedName>
    <definedName name="_1820_8" localSheetId="21">[3]Original!#REF!</definedName>
    <definedName name="_1820_8" localSheetId="30">[3]Original!#REF!</definedName>
    <definedName name="_1820_8" localSheetId="27">[3]Original!#REF!</definedName>
    <definedName name="_1820_8" localSheetId="11">[3]Original!#REF!</definedName>
    <definedName name="_1820_8" localSheetId="22">[3]Original!#REF!</definedName>
    <definedName name="_1820_8" localSheetId="15">[3]Original!#REF!</definedName>
    <definedName name="_1820_8">[3]Original!#REF!</definedName>
    <definedName name="_1821" localSheetId="17">[3]Original!#REF!</definedName>
    <definedName name="_1821" localSheetId="5">[3]Original!#REF!</definedName>
    <definedName name="_1821" localSheetId="23">[3]Original!#REF!</definedName>
    <definedName name="_1821" localSheetId="24">[3]Original!#REF!</definedName>
    <definedName name="_1821" localSheetId="26">[3]Original!#REF!</definedName>
    <definedName name="_1821" localSheetId="12">[3]Original!#REF!</definedName>
    <definedName name="_1821" localSheetId="21">[3]Original!#REF!</definedName>
    <definedName name="_1821" localSheetId="30">[3]Original!#REF!</definedName>
    <definedName name="_1821" localSheetId="27">[3]Original!#REF!</definedName>
    <definedName name="_1821" localSheetId="11">[3]Original!#REF!</definedName>
    <definedName name="_1821" localSheetId="22">[3]Original!#REF!</definedName>
    <definedName name="_1821" localSheetId="15">[3]Original!#REF!</definedName>
    <definedName name="_1821">[3]Original!#REF!</definedName>
    <definedName name="_1821_5" localSheetId="17">[3]Original!#REF!</definedName>
    <definedName name="_1821_5" localSheetId="5">[3]Original!#REF!</definedName>
    <definedName name="_1821_5" localSheetId="23">[3]Original!#REF!</definedName>
    <definedName name="_1821_5" localSheetId="24">[3]Original!#REF!</definedName>
    <definedName name="_1821_5" localSheetId="26">[3]Original!#REF!</definedName>
    <definedName name="_1821_5" localSheetId="12">[3]Original!#REF!</definedName>
    <definedName name="_1821_5" localSheetId="21">[3]Original!#REF!</definedName>
    <definedName name="_1821_5" localSheetId="30">[3]Original!#REF!</definedName>
    <definedName name="_1821_5" localSheetId="27">[3]Original!#REF!</definedName>
    <definedName name="_1821_5" localSheetId="11">[3]Original!#REF!</definedName>
    <definedName name="_1821_5" localSheetId="22">[3]Original!#REF!</definedName>
    <definedName name="_1821_5" localSheetId="15">[3]Original!#REF!</definedName>
    <definedName name="_1821_5">[3]Original!#REF!</definedName>
    <definedName name="_1821_8" localSheetId="17">[3]Original!#REF!</definedName>
    <definedName name="_1821_8" localSheetId="5">[3]Original!#REF!</definedName>
    <definedName name="_1821_8" localSheetId="23">[3]Original!#REF!</definedName>
    <definedName name="_1821_8" localSheetId="24">[3]Original!#REF!</definedName>
    <definedName name="_1821_8" localSheetId="26">[3]Original!#REF!</definedName>
    <definedName name="_1821_8" localSheetId="12">[3]Original!#REF!</definedName>
    <definedName name="_1821_8" localSheetId="21">[3]Original!#REF!</definedName>
    <definedName name="_1821_8" localSheetId="30">[3]Original!#REF!</definedName>
    <definedName name="_1821_8" localSheetId="27">[3]Original!#REF!</definedName>
    <definedName name="_1821_8" localSheetId="11">[3]Original!#REF!</definedName>
    <definedName name="_1821_8" localSheetId="22">[3]Original!#REF!</definedName>
    <definedName name="_1821_8" localSheetId="15">[3]Original!#REF!</definedName>
    <definedName name="_1821_8">[3]Original!#REF!</definedName>
    <definedName name="_1828" localSheetId="17">[3]Original!#REF!</definedName>
    <definedName name="_1828" localSheetId="5">[3]Original!#REF!</definedName>
    <definedName name="_1828" localSheetId="23">[3]Original!#REF!</definedName>
    <definedName name="_1828" localSheetId="24">[3]Original!#REF!</definedName>
    <definedName name="_1828" localSheetId="26">[3]Original!#REF!</definedName>
    <definedName name="_1828" localSheetId="12">[3]Original!#REF!</definedName>
    <definedName name="_1828" localSheetId="21">[3]Original!#REF!</definedName>
    <definedName name="_1828" localSheetId="30">[3]Original!#REF!</definedName>
    <definedName name="_1828" localSheetId="27">[3]Original!#REF!</definedName>
    <definedName name="_1828" localSheetId="11">[3]Original!#REF!</definedName>
    <definedName name="_1828" localSheetId="22">[3]Original!#REF!</definedName>
    <definedName name="_1828" localSheetId="15">[3]Original!#REF!</definedName>
    <definedName name="_1828">[3]Original!#REF!</definedName>
    <definedName name="_1828_5" localSheetId="17">[3]Original!#REF!</definedName>
    <definedName name="_1828_5" localSheetId="5">[3]Original!#REF!</definedName>
    <definedName name="_1828_5" localSheetId="23">[3]Original!#REF!</definedName>
    <definedName name="_1828_5" localSheetId="24">[3]Original!#REF!</definedName>
    <definedName name="_1828_5" localSheetId="26">[3]Original!#REF!</definedName>
    <definedName name="_1828_5" localSheetId="12">[3]Original!#REF!</definedName>
    <definedName name="_1828_5" localSheetId="21">[3]Original!#REF!</definedName>
    <definedName name="_1828_5" localSheetId="30">[3]Original!#REF!</definedName>
    <definedName name="_1828_5" localSheetId="27">[3]Original!#REF!</definedName>
    <definedName name="_1828_5" localSheetId="11">[3]Original!#REF!</definedName>
    <definedName name="_1828_5" localSheetId="22">[3]Original!#REF!</definedName>
    <definedName name="_1828_5" localSheetId="15">[3]Original!#REF!</definedName>
    <definedName name="_1828_5">[3]Original!#REF!</definedName>
    <definedName name="_1828_8" localSheetId="17">[3]Original!#REF!</definedName>
    <definedName name="_1828_8" localSheetId="5">[3]Original!#REF!</definedName>
    <definedName name="_1828_8" localSheetId="23">[3]Original!#REF!</definedName>
    <definedName name="_1828_8" localSheetId="24">[3]Original!#REF!</definedName>
    <definedName name="_1828_8" localSheetId="26">[3]Original!#REF!</definedName>
    <definedName name="_1828_8" localSheetId="12">[3]Original!#REF!</definedName>
    <definedName name="_1828_8" localSheetId="21">[3]Original!#REF!</definedName>
    <definedName name="_1828_8" localSheetId="30">[3]Original!#REF!</definedName>
    <definedName name="_1828_8" localSheetId="27">[3]Original!#REF!</definedName>
    <definedName name="_1828_8" localSheetId="11">[3]Original!#REF!</definedName>
    <definedName name="_1828_8" localSheetId="22">[3]Original!#REF!</definedName>
    <definedName name="_1828_8" localSheetId="15">[3]Original!#REF!</definedName>
    <definedName name="_1828_8">[3]Original!#REF!</definedName>
    <definedName name="_1829" localSheetId="17">[3]Original!#REF!</definedName>
    <definedName name="_1829" localSheetId="5">[3]Original!#REF!</definedName>
    <definedName name="_1829" localSheetId="23">[3]Original!#REF!</definedName>
    <definedName name="_1829" localSheetId="24">[3]Original!#REF!</definedName>
    <definedName name="_1829" localSheetId="26">[3]Original!#REF!</definedName>
    <definedName name="_1829" localSheetId="12">[3]Original!#REF!</definedName>
    <definedName name="_1829" localSheetId="21">[3]Original!#REF!</definedName>
    <definedName name="_1829" localSheetId="30">[3]Original!#REF!</definedName>
    <definedName name="_1829" localSheetId="27">[3]Original!#REF!</definedName>
    <definedName name="_1829" localSheetId="11">[3]Original!#REF!</definedName>
    <definedName name="_1829" localSheetId="22">[3]Original!#REF!</definedName>
    <definedName name="_1829" localSheetId="15">[3]Original!#REF!</definedName>
    <definedName name="_1829">[3]Original!#REF!</definedName>
    <definedName name="_1829_5" localSheetId="17">[3]Original!#REF!</definedName>
    <definedName name="_1829_5" localSheetId="5">[3]Original!#REF!</definedName>
    <definedName name="_1829_5" localSheetId="23">[3]Original!#REF!</definedName>
    <definedName name="_1829_5" localSheetId="24">[3]Original!#REF!</definedName>
    <definedName name="_1829_5" localSheetId="26">[3]Original!#REF!</definedName>
    <definedName name="_1829_5" localSheetId="12">[3]Original!#REF!</definedName>
    <definedName name="_1829_5" localSheetId="21">[3]Original!#REF!</definedName>
    <definedName name="_1829_5" localSheetId="30">[3]Original!#REF!</definedName>
    <definedName name="_1829_5" localSheetId="27">[3]Original!#REF!</definedName>
    <definedName name="_1829_5" localSheetId="11">[3]Original!#REF!</definedName>
    <definedName name="_1829_5" localSheetId="22">[3]Original!#REF!</definedName>
    <definedName name="_1829_5" localSheetId="15">[3]Original!#REF!</definedName>
    <definedName name="_1829_5">[3]Original!#REF!</definedName>
    <definedName name="_1829_8" localSheetId="17">[3]Original!#REF!</definedName>
    <definedName name="_1829_8" localSheetId="5">[3]Original!#REF!</definedName>
    <definedName name="_1829_8" localSheetId="23">[3]Original!#REF!</definedName>
    <definedName name="_1829_8" localSheetId="24">[3]Original!#REF!</definedName>
    <definedName name="_1829_8" localSheetId="26">[3]Original!#REF!</definedName>
    <definedName name="_1829_8" localSheetId="12">[3]Original!#REF!</definedName>
    <definedName name="_1829_8" localSheetId="21">[3]Original!#REF!</definedName>
    <definedName name="_1829_8" localSheetId="30">[3]Original!#REF!</definedName>
    <definedName name="_1829_8" localSheetId="27">[3]Original!#REF!</definedName>
    <definedName name="_1829_8" localSheetId="11">[3]Original!#REF!</definedName>
    <definedName name="_1829_8" localSheetId="22">[3]Original!#REF!</definedName>
    <definedName name="_1829_8" localSheetId="15">[3]Original!#REF!</definedName>
    <definedName name="_1829_8">[3]Original!#REF!</definedName>
    <definedName name="_1830" localSheetId="17">[3]Original!#REF!</definedName>
    <definedName name="_1830" localSheetId="5">[3]Original!#REF!</definedName>
    <definedName name="_1830" localSheetId="23">[3]Original!#REF!</definedName>
    <definedName name="_1830" localSheetId="24">[3]Original!#REF!</definedName>
    <definedName name="_1830" localSheetId="26">[3]Original!#REF!</definedName>
    <definedName name="_1830" localSheetId="12">[3]Original!#REF!</definedName>
    <definedName name="_1830" localSheetId="21">[3]Original!#REF!</definedName>
    <definedName name="_1830" localSheetId="30">[3]Original!#REF!</definedName>
    <definedName name="_1830" localSheetId="27">[3]Original!#REF!</definedName>
    <definedName name="_1830" localSheetId="11">[3]Original!#REF!</definedName>
    <definedName name="_1830" localSheetId="22">[3]Original!#REF!</definedName>
    <definedName name="_1830" localSheetId="15">[3]Original!#REF!</definedName>
    <definedName name="_1830">[3]Original!#REF!</definedName>
    <definedName name="_1830_5" localSheetId="17">[3]Original!#REF!</definedName>
    <definedName name="_1830_5" localSheetId="5">[3]Original!#REF!</definedName>
    <definedName name="_1830_5" localSheetId="23">[3]Original!#REF!</definedName>
    <definedName name="_1830_5" localSheetId="24">[3]Original!#REF!</definedName>
    <definedName name="_1830_5" localSheetId="26">[3]Original!#REF!</definedName>
    <definedName name="_1830_5" localSheetId="12">[3]Original!#REF!</definedName>
    <definedName name="_1830_5" localSheetId="21">[3]Original!#REF!</definedName>
    <definedName name="_1830_5" localSheetId="30">[3]Original!#REF!</definedName>
    <definedName name="_1830_5" localSheetId="27">[3]Original!#REF!</definedName>
    <definedName name="_1830_5" localSheetId="11">[3]Original!#REF!</definedName>
    <definedName name="_1830_5" localSheetId="22">[3]Original!#REF!</definedName>
    <definedName name="_1830_5" localSheetId="15">[3]Original!#REF!</definedName>
    <definedName name="_1830_5">[3]Original!#REF!</definedName>
    <definedName name="_1830_8" localSheetId="17">[3]Original!#REF!</definedName>
    <definedName name="_1830_8" localSheetId="5">[3]Original!#REF!</definedName>
    <definedName name="_1830_8" localSheetId="23">[3]Original!#REF!</definedName>
    <definedName name="_1830_8" localSheetId="24">[3]Original!#REF!</definedName>
    <definedName name="_1830_8" localSheetId="26">[3]Original!#REF!</definedName>
    <definedName name="_1830_8" localSheetId="12">[3]Original!#REF!</definedName>
    <definedName name="_1830_8" localSheetId="21">[3]Original!#REF!</definedName>
    <definedName name="_1830_8" localSheetId="30">[3]Original!#REF!</definedName>
    <definedName name="_1830_8" localSheetId="27">[3]Original!#REF!</definedName>
    <definedName name="_1830_8" localSheetId="11">[3]Original!#REF!</definedName>
    <definedName name="_1830_8" localSheetId="22">[3]Original!#REF!</definedName>
    <definedName name="_1830_8" localSheetId="15">[3]Original!#REF!</definedName>
    <definedName name="_1830_8">[3]Original!#REF!</definedName>
    <definedName name="_1833" localSheetId="17">[3]Original!#REF!</definedName>
    <definedName name="_1833" localSheetId="5">[3]Original!#REF!</definedName>
    <definedName name="_1833" localSheetId="23">[3]Original!#REF!</definedName>
    <definedName name="_1833" localSheetId="24">[3]Original!#REF!</definedName>
    <definedName name="_1833" localSheetId="26">[3]Original!#REF!</definedName>
    <definedName name="_1833" localSheetId="12">[3]Original!#REF!</definedName>
    <definedName name="_1833" localSheetId="21">[3]Original!#REF!</definedName>
    <definedName name="_1833" localSheetId="30">[3]Original!#REF!</definedName>
    <definedName name="_1833" localSheetId="27">[3]Original!#REF!</definedName>
    <definedName name="_1833" localSheetId="11">[3]Original!#REF!</definedName>
    <definedName name="_1833" localSheetId="22">[3]Original!#REF!</definedName>
    <definedName name="_1833" localSheetId="15">[3]Original!#REF!</definedName>
    <definedName name="_1833">[3]Original!#REF!</definedName>
    <definedName name="_1833_5" localSheetId="17">[3]Original!#REF!</definedName>
    <definedName name="_1833_5" localSheetId="5">[3]Original!#REF!</definedName>
    <definedName name="_1833_5" localSheetId="23">[3]Original!#REF!</definedName>
    <definedName name="_1833_5" localSheetId="24">[3]Original!#REF!</definedName>
    <definedName name="_1833_5" localSheetId="26">[3]Original!#REF!</definedName>
    <definedName name="_1833_5" localSheetId="12">[3]Original!#REF!</definedName>
    <definedName name="_1833_5" localSheetId="21">[3]Original!#REF!</definedName>
    <definedName name="_1833_5" localSheetId="30">[3]Original!#REF!</definedName>
    <definedName name="_1833_5" localSheetId="27">[3]Original!#REF!</definedName>
    <definedName name="_1833_5" localSheetId="11">[3]Original!#REF!</definedName>
    <definedName name="_1833_5" localSheetId="22">[3]Original!#REF!</definedName>
    <definedName name="_1833_5" localSheetId="15">[3]Original!#REF!</definedName>
    <definedName name="_1833_5">[3]Original!#REF!</definedName>
    <definedName name="_1833_8" localSheetId="17">[3]Original!#REF!</definedName>
    <definedName name="_1833_8" localSheetId="5">[3]Original!#REF!</definedName>
    <definedName name="_1833_8" localSheetId="23">[3]Original!#REF!</definedName>
    <definedName name="_1833_8" localSheetId="24">[3]Original!#REF!</definedName>
    <definedName name="_1833_8" localSheetId="26">[3]Original!#REF!</definedName>
    <definedName name="_1833_8" localSheetId="12">[3]Original!#REF!</definedName>
    <definedName name="_1833_8" localSheetId="21">[3]Original!#REF!</definedName>
    <definedName name="_1833_8" localSheetId="30">[3]Original!#REF!</definedName>
    <definedName name="_1833_8" localSheetId="27">[3]Original!#REF!</definedName>
    <definedName name="_1833_8" localSheetId="11">[3]Original!#REF!</definedName>
    <definedName name="_1833_8" localSheetId="22">[3]Original!#REF!</definedName>
    <definedName name="_1833_8" localSheetId="15">[3]Original!#REF!</definedName>
    <definedName name="_1833_8">[3]Original!#REF!</definedName>
    <definedName name="_1837" localSheetId="17">[3]Original!#REF!</definedName>
    <definedName name="_1837" localSheetId="5">[3]Original!#REF!</definedName>
    <definedName name="_1837" localSheetId="23">[3]Original!#REF!</definedName>
    <definedName name="_1837" localSheetId="24">[3]Original!#REF!</definedName>
    <definedName name="_1837" localSheetId="26">[3]Original!#REF!</definedName>
    <definedName name="_1837" localSheetId="12">[3]Original!#REF!</definedName>
    <definedName name="_1837" localSheetId="21">[3]Original!#REF!</definedName>
    <definedName name="_1837" localSheetId="30">[3]Original!#REF!</definedName>
    <definedName name="_1837" localSheetId="27">[3]Original!#REF!</definedName>
    <definedName name="_1837" localSheetId="11">[3]Original!#REF!</definedName>
    <definedName name="_1837" localSheetId="22">[3]Original!#REF!</definedName>
    <definedName name="_1837" localSheetId="15">[3]Original!#REF!</definedName>
    <definedName name="_1837">[3]Original!#REF!</definedName>
    <definedName name="_1837_5" localSheetId="17">[3]Original!#REF!</definedName>
    <definedName name="_1837_5" localSheetId="5">[3]Original!#REF!</definedName>
    <definedName name="_1837_5" localSheetId="23">[3]Original!#REF!</definedName>
    <definedName name="_1837_5" localSheetId="24">[3]Original!#REF!</definedName>
    <definedName name="_1837_5" localSheetId="26">[3]Original!#REF!</definedName>
    <definedName name="_1837_5" localSheetId="12">[3]Original!#REF!</definedName>
    <definedName name="_1837_5" localSheetId="21">[3]Original!#REF!</definedName>
    <definedName name="_1837_5" localSheetId="30">[3]Original!#REF!</definedName>
    <definedName name="_1837_5" localSheetId="27">[3]Original!#REF!</definedName>
    <definedName name="_1837_5" localSheetId="11">[3]Original!#REF!</definedName>
    <definedName name="_1837_5" localSheetId="22">[3]Original!#REF!</definedName>
    <definedName name="_1837_5" localSheetId="15">[3]Original!#REF!</definedName>
    <definedName name="_1837_5">[3]Original!#REF!</definedName>
    <definedName name="_1837_8" localSheetId="17">[3]Original!#REF!</definedName>
    <definedName name="_1837_8" localSheetId="5">[3]Original!#REF!</definedName>
    <definedName name="_1837_8" localSheetId="23">[3]Original!#REF!</definedName>
    <definedName name="_1837_8" localSheetId="24">[3]Original!#REF!</definedName>
    <definedName name="_1837_8" localSheetId="26">[3]Original!#REF!</definedName>
    <definedName name="_1837_8" localSheetId="12">[3]Original!#REF!</definedName>
    <definedName name="_1837_8" localSheetId="21">[3]Original!#REF!</definedName>
    <definedName name="_1837_8" localSheetId="30">[3]Original!#REF!</definedName>
    <definedName name="_1837_8" localSheetId="27">[3]Original!#REF!</definedName>
    <definedName name="_1837_8" localSheetId="11">[3]Original!#REF!</definedName>
    <definedName name="_1837_8" localSheetId="22">[3]Original!#REF!</definedName>
    <definedName name="_1837_8" localSheetId="15">[3]Original!#REF!</definedName>
    <definedName name="_1837_8">[3]Original!#REF!</definedName>
    <definedName name="_1848" localSheetId="17">[3]Original!#REF!</definedName>
    <definedName name="_1848" localSheetId="5">[3]Original!#REF!</definedName>
    <definedName name="_1848" localSheetId="23">[3]Original!#REF!</definedName>
    <definedName name="_1848" localSheetId="24">[3]Original!#REF!</definedName>
    <definedName name="_1848" localSheetId="26">[3]Original!#REF!</definedName>
    <definedName name="_1848" localSheetId="12">[3]Original!#REF!</definedName>
    <definedName name="_1848" localSheetId="21">[3]Original!#REF!</definedName>
    <definedName name="_1848" localSheetId="30">[3]Original!#REF!</definedName>
    <definedName name="_1848" localSheetId="27">[3]Original!#REF!</definedName>
    <definedName name="_1848" localSheetId="11">[3]Original!#REF!</definedName>
    <definedName name="_1848" localSheetId="22">[3]Original!#REF!</definedName>
    <definedName name="_1848" localSheetId="15">[3]Original!#REF!</definedName>
    <definedName name="_1848">[3]Original!#REF!</definedName>
    <definedName name="_1848_5" localSheetId="17">[3]Original!#REF!</definedName>
    <definedName name="_1848_5" localSheetId="5">[3]Original!#REF!</definedName>
    <definedName name="_1848_5" localSheetId="23">[3]Original!#REF!</definedName>
    <definedName name="_1848_5" localSheetId="24">[3]Original!#REF!</definedName>
    <definedName name="_1848_5" localSheetId="26">[3]Original!#REF!</definedName>
    <definedName name="_1848_5" localSheetId="12">[3]Original!#REF!</definedName>
    <definedName name="_1848_5" localSheetId="21">[3]Original!#REF!</definedName>
    <definedName name="_1848_5" localSheetId="30">[3]Original!#REF!</definedName>
    <definedName name="_1848_5" localSheetId="27">[3]Original!#REF!</definedName>
    <definedName name="_1848_5" localSheetId="11">[3]Original!#REF!</definedName>
    <definedName name="_1848_5" localSheetId="22">[3]Original!#REF!</definedName>
    <definedName name="_1848_5" localSheetId="15">[3]Original!#REF!</definedName>
    <definedName name="_1848_5">[3]Original!#REF!</definedName>
    <definedName name="_1848_8" localSheetId="17">[3]Original!#REF!</definedName>
    <definedName name="_1848_8" localSheetId="5">[3]Original!#REF!</definedName>
    <definedName name="_1848_8" localSheetId="23">[3]Original!#REF!</definedName>
    <definedName name="_1848_8" localSheetId="24">[3]Original!#REF!</definedName>
    <definedName name="_1848_8" localSheetId="26">[3]Original!#REF!</definedName>
    <definedName name="_1848_8" localSheetId="12">[3]Original!#REF!</definedName>
    <definedName name="_1848_8" localSheetId="21">[3]Original!#REF!</definedName>
    <definedName name="_1848_8" localSheetId="30">[3]Original!#REF!</definedName>
    <definedName name="_1848_8" localSheetId="27">[3]Original!#REF!</definedName>
    <definedName name="_1848_8" localSheetId="11">[3]Original!#REF!</definedName>
    <definedName name="_1848_8" localSheetId="22">[3]Original!#REF!</definedName>
    <definedName name="_1848_8" localSheetId="15">[3]Original!#REF!</definedName>
    <definedName name="_1848_8">[3]Original!#REF!</definedName>
    <definedName name="_1850" localSheetId="17">[3]Original!#REF!</definedName>
    <definedName name="_1850" localSheetId="5">[3]Original!#REF!</definedName>
    <definedName name="_1850" localSheetId="23">[3]Original!#REF!</definedName>
    <definedName name="_1850" localSheetId="24">[3]Original!#REF!</definedName>
    <definedName name="_1850" localSheetId="26">[3]Original!#REF!</definedName>
    <definedName name="_1850" localSheetId="12">[3]Original!#REF!</definedName>
    <definedName name="_1850" localSheetId="21">[3]Original!#REF!</definedName>
    <definedName name="_1850" localSheetId="30">[3]Original!#REF!</definedName>
    <definedName name="_1850" localSheetId="27">[3]Original!#REF!</definedName>
    <definedName name="_1850" localSheetId="11">[3]Original!#REF!</definedName>
    <definedName name="_1850" localSheetId="22">[3]Original!#REF!</definedName>
    <definedName name="_1850" localSheetId="15">[3]Original!#REF!</definedName>
    <definedName name="_1850">[3]Original!#REF!</definedName>
    <definedName name="_1850_5" localSheetId="17">[3]Original!#REF!</definedName>
    <definedName name="_1850_5" localSheetId="5">[3]Original!#REF!</definedName>
    <definedName name="_1850_5" localSheetId="23">[3]Original!#REF!</definedName>
    <definedName name="_1850_5" localSheetId="24">[3]Original!#REF!</definedName>
    <definedName name="_1850_5" localSheetId="26">[3]Original!#REF!</definedName>
    <definedName name="_1850_5" localSheetId="12">[3]Original!#REF!</definedName>
    <definedName name="_1850_5" localSheetId="21">[3]Original!#REF!</definedName>
    <definedName name="_1850_5" localSheetId="30">[3]Original!#REF!</definedName>
    <definedName name="_1850_5" localSheetId="27">[3]Original!#REF!</definedName>
    <definedName name="_1850_5" localSheetId="11">[3]Original!#REF!</definedName>
    <definedName name="_1850_5" localSheetId="22">[3]Original!#REF!</definedName>
    <definedName name="_1850_5" localSheetId="15">[3]Original!#REF!</definedName>
    <definedName name="_1850_5">[3]Original!#REF!</definedName>
    <definedName name="_1850_8" localSheetId="17">[3]Original!#REF!</definedName>
    <definedName name="_1850_8" localSheetId="5">[3]Original!#REF!</definedName>
    <definedName name="_1850_8" localSheetId="23">[3]Original!#REF!</definedName>
    <definedName name="_1850_8" localSheetId="24">[3]Original!#REF!</definedName>
    <definedName name="_1850_8" localSheetId="26">[3]Original!#REF!</definedName>
    <definedName name="_1850_8" localSheetId="12">[3]Original!#REF!</definedName>
    <definedName name="_1850_8" localSheetId="21">[3]Original!#REF!</definedName>
    <definedName name="_1850_8" localSheetId="30">[3]Original!#REF!</definedName>
    <definedName name="_1850_8" localSheetId="27">[3]Original!#REF!</definedName>
    <definedName name="_1850_8" localSheetId="11">[3]Original!#REF!</definedName>
    <definedName name="_1850_8" localSheetId="22">[3]Original!#REF!</definedName>
    <definedName name="_1850_8" localSheetId="15">[3]Original!#REF!</definedName>
    <definedName name="_1850_8">[3]Original!#REF!</definedName>
    <definedName name="_1853" localSheetId="17">[3]Original!#REF!</definedName>
    <definedName name="_1853" localSheetId="5">[3]Original!#REF!</definedName>
    <definedName name="_1853" localSheetId="23">[3]Original!#REF!</definedName>
    <definedName name="_1853" localSheetId="24">[3]Original!#REF!</definedName>
    <definedName name="_1853" localSheetId="26">[3]Original!#REF!</definedName>
    <definedName name="_1853" localSheetId="12">[3]Original!#REF!</definedName>
    <definedName name="_1853" localSheetId="21">[3]Original!#REF!</definedName>
    <definedName name="_1853" localSheetId="30">[3]Original!#REF!</definedName>
    <definedName name="_1853" localSheetId="27">[3]Original!#REF!</definedName>
    <definedName name="_1853" localSheetId="11">[3]Original!#REF!</definedName>
    <definedName name="_1853" localSheetId="22">[3]Original!#REF!</definedName>
    <definedName name="_1853" localSheetId="15">[3]Original!#REF!</definedName>
    <definedName name="_1853">[3]Original!#REF!</definedName>
    <definedName name="_1853_5" localSheetId="17">[3]Original!#REF!</definedName>
    <definedName name="_1853_5" localSheetId="5">[3]Original!#REF!</definedName>
    <definedName name="_1853_5" localSheetId="23">[3]Original!#REF!</definedName>
    <definedName name="_1853_5" localSheetId="24">[3]Original!#REF!</definedName>
    <definedName name="_1853_5" localSheetId="26">[3]Original!#REF!</definedName>
    <definedName name="_1853_5" localSheetId="12">[3]Original!#REF!</definedName>
    <definedName name="_1853_5" localSheetId="21">[3]Original!#REF!</definedName>
    <definedName name="_1853_5" localSheetId="30">[3]Original!#REF!</definedName>
    <definedName name="_1853_5" localSheetId="27">[3]Original!#REF!</definedName>
    <definedName name="_1853_5" localSheetId="11">[3]Original!#REF!</definedName>
    <definedName name="_1853_5" localSheetId="22">[3]Original!#REF!</definedName>
    <definedName name="_1853_5" localSheetId="15">[3]Original!#REF!</definedName>
    <definedName name="_1853_5">[3]Original!#REF!</definedName>
    <definedName name="_1853_8" localSheetId="17">[3]Original!#REF!</definedName>
    <definedName name="_1853_8" localSheetId="5">[3]Original!#REF!</definedName>
    <definedName name="_1853_8" localSheetId="23">[3]Original!#REF!</definedName>
    <definedName name="_1853_8" localSheetId="24">[3]Original!#REF!</definedName>
    <definedName name="_1853_8" localSheetId="26">[3]Original!#REF!</definedName>
    <definedName name="_1853_8" localSheetId="12">[3]Original!#REF!</definedName>
    <definedName name="_1853_8" localSheetId="21">[3]Original!#REF!</definedName>
    <definedName name="_1853_8" localSheetId="30">[3]Original!#REF!</definedName>
    <definedName name="_1853_8" localSheetId="27">[3]Original!#REF!</definedName>
    <definedName name="_1853_8" localSheetId="11">[3]Original!#REF!</definedName>
    <definedName name="_1853_8" localSheetId="22">[3]Original!#REF!</definedName>
    <definedName name="_1853_8" localSheetId="15">[3]Original!#REF!</definedName>
    <definedName name="_1853_8">[3]Original!#REF!</definedName>
    <definedName name="_1854" localSheetId="17">[3]Original!#REF!</definedName>
    <definedName name="_1854" localSheetId="5">[3]Original!#REF!</definedName>
    <definedName name="_1854" localSheetId="23">[3]Original!#REF!</definedName>
    <definedName name="_1854" localSheetId="24">[3]Original!#REF!</definedName>
    <definedName name="_1854" localSheetId="26">[3]Original!#REF!</definedName>
    <definedName name="_1854" localSheetId="12">[3]Original!#REF!</definedName>
    <definedName name="_1854" localSheetId="21">[3]Original!#REF!</definedName>
    <definedName name="_1854" localSheetId="30">[3]Original!#REF!</definedName>
    <definedName name="_1854" localSheetId="27">[3]Original!#REF!</definedName>
    <definedName name="_1854" localSheetId="11">[3]Original!#REF!</definedName>
    <definedName name="_1854" localSheetId="22">[3]Original!#REF!</definedName>
    <definedName name="_1854" localSheetId="15">[3]Original!#REF!</definedName>
    <definedName name="_1854">[3]Original!#REF!</definedName>
    <definedName name="_1854_5" localSheetId="17">[3]Original!#REF!</definedName>
    <definedName name="_1854_5" localSheetId="5">[3]Original!#REF!</definedName>
    <definedName name="_1854_5" localSheetId="23">[3]Original!#REF!</definedName>
    <definedName name="_1854_5" localSheetId="24">[3]Original!#REF!</definedName>
    <definedName name="_1854_5" localSheetId="26">[3]Original!#REF!</definedName>
    <definedName name="_1854_5" localSheetId="12">[3]Original!#REF!</definedName>
    <definedName name="_1854_5" localSheetId="21">[3]Original!#REF!</definedName>
    <definedName name="_1854_5" localSheetId="30">[3]Original!#REF!</definedName>
    <definedName name="_1854_5" localSheetId="27">[3]Original!#REF!</definedName>
    <definedName name="_1854_5" localSheetId="11">[3]Original!#REF!</definedName>
    <definedName name="_1854_5" localSheetId="22">[3]Original!#REF!</definedName>
    <definedName name="_1854_5" localSheetId="15">[3]Original!#REF!</definedName>
    <definedName name="_1854_5">[3]Original!#REF!</definedName>
    <definedName name="_1854_8" localSheetId="17">[3]Original!#REF!</definedName>
    <definedName name="_1854_8" localSheetId="5">[3]Original!#REF!</definedName>
    <definedName name="_1854_8" localSheetId="23">[3]Original!#REF!</definedName>
    <definedName name="_1854_8" localSheetId="24">[3]Original!#REF!</definedName>
    <definedName name="_1854_8" localSheetId="26">[3]Original!#REF!</definedName>
    <definedName name="_1854_8" localSheetId="12">[3]Original!#REF!</definedName>
    <definedName name="_1854_8" localSheetId="21">[3]Original!#REF!</definedName>
    <definedName name="_1854_8" localSheetId="30">[3]Original!#REF!</definedName>
    <definedName name="_1854_8" localSheetId="27">[3]Original!#REF!</definedName>
    <definedName name="_1854_8" localSheetId="11">[3]Original!#REF!</definedName>
    <definedName name="_1854_8" localSheetId="22">[3]Original!#REF!</definedName>
    <definedName name="_1854_8" localSheetId="15">[3]Original!#REF!</definedName>
    <definedName name="_1854_8">[3]Original!#REF!</definedName>
    <definedName name="_1858" localSheetId="17">[3]Original!#REF!</definedName>
    <definedName name="_1858" localSheetId="5">[3]Original!#REF!</definedName>
    <definedName name="_1858" localSheetId="23">[3]Original!#REF!</definedName>
    <definedName name="_1858" localSheetId="24">[3]Original!#REF!</definedName>
    <definedName name="_1858" localSheetId="26">[3]Original!#REF!</definedName>
    <definedName name="_1858" localSheetId="12">[3]Original!#REF!</definedName>
    <definedName name="_1858" localSheetId="21">[3]Original!#REF!</definedName>
    <definedName name="_1858" localSheetId="30">[3]Original!#REF!</definedName>
    <definedName name="_1858" localSheetId="27">[3]Original!#REF!</definedName>
    <definedName name="_1858" localSheetId="11">[3]Original!#REF!</definedName>
    <definedName name="_1858" localSheetId="22">[3]Original!#REF!</definedName>
    <definedName name="_1858" localSheetId="15">[3]Original!#REF!</definedName>
    <definedName name="_1858">[3]Original!#REF!</definedName>
    <definedName name="_1858_5" localSheetId="17">[3]Original!#REF!</definedName>
    <definedName name="_1858_5" localSheetId="5">[3]Original!#REF!</definedName>
    <definedName name="_1858_5" localSheetId="23">[3]Original!#REF!</definedName>
    <definedName name="_1858_5" localSheetId="24">[3]Original!#REF!</definedName>
    <definedName name="_1858_5" localSheetId="26">[3]Original!#REF!</definedName>
    <definedName name="_1858_5" localSheetId="12">[3]Original!#REF!</definedName>
    <definedName name="_1858_5" localSheetId="21">[3]Original!#REF!</definedName>
    <definedName name="_1858_5" localSheetId="30">[3]Original!#REF!</definedName>
    <definedName name="_1858_5" localSheetId="27">[3]Original!#REF!</definedName>
    <definedName name="_1858_5" localSheetId="11">[3]Original!#REF!</definedName>
    <definedName name="_1858_5" localSheetId="22">[3]Original!#REF!</definedName>
    <definedName name="_1858_5" localSheetId="15">[3]Original!#REF!</definedName>
    <definedName name="_1858_5">[3]Original!#REF!</definedName>
    <definedName name="_1858_8" localSheetId="17">[3]Original!#REF!</definedName>
    <definedName name="_1858_8" localSheetId="5">[3]Original!#REF!</definedName>
    <definedName name="_1858_8" localSheetId="23">[3]Original!#REF!</definedName>
    <definedName name="_1858_8" localSheetId="24">[3]Original!#REF!</definedName>
    <definedName name="_1858_8" localSheetId="26">[3]Original!#REF!</definedName>
    <definedName name="_1858_8" localSheetId="12">[3]Original!#REF!</definedName>
    <definedName name="_1858_8" localSheetId="21">[3]Original!#REF!</definedName>
    <definedName name="_1858_8" localSheetId="30">[3]Original!#REF!</definedName>
    <definedName name="_1858_8" localSheetId="27">[3]Original!#REF!</definedName>
    <definedName name="_1858_8" localSheetId="11">[3]Original!#REF!</definedName>
    <definedName name="_1858_8" localSheetId="22">[3]Original!#REF!</definedName>
    <definedName name="_1858_8" localSheetId="15">[3]Original!#REF!</definedName>
    <definedName name="_1858_8">[3]Original!#REF!</definedName>
    <definedName name="_1860" localSheetId="17">[3]Original!#REF!</definedName>
    <definedName name="_1860" localSheetId="5">[3]Original!#REF!</definedName>
    <definedName name="_1860" localSheetId="23">[3]Original!#REF!</definedName>
    <definedName name="_1860" localSheetId="24">[3]Original!#REF!</definedName>
    <definedName name="_1860" localSheetId="26">[3]Original!#REF!</definedName>
    <definedName name="_1860" localSheetId="12">[3]Original!#REF!</definedName>
    <definedName name="_1860" localSheetId="21">[3]Original!#REF!</definedName>
    <definedName name="_1860" localSheetId="30">[3]Original!#REF!</definedName>
    <definedName name="_1860" localSheetId="27">[3]Original!#REF!</definedName>
    <definedName name="_1860" localSheetId="11">[3]Original!#REF!</definedName>
    <definedName name="_1860" localSheetId="22">[3]Original!#REF!</definedName>
    <definedName name="_1860" localSheetId="15">[3]Original!#REF!</definedName>
    <definedName name="_1860">[3]Original!#REF!</definedName>
    <definedName name="_1860_5" localSheetId="17">[3]Original!#REF!</definedName>
    <definedName name="_1860_5" localSheetId="5">[3]Original!#REF!</definedName>
    <definedName name="_1860_5" localSheetId="23">[3]Original!#REF!</definedName>
    <definedName name="_1860_5" localSheetId="24">[3]Original!#REF!</definedName>
    <definedName name="_1860_5" localSheetId="26">[3]Original!#REF!</definedName>
    <definedName name="_1860_5" localSheetId="12">[3]Original!#REF!</definedName>
    <definedName name="_1860_5" localSheetId="21">[3]Original!#REF!</definedName>
    <definedName name="_1860_5" localSheetId="30">[3]Original!#REF!</definedName>
    <definedName name="_1860_5" localSheetId="27">[3]Original!#REF!</definedName>
    <definedName name="_1860_5" localSheetId="11">[3]Original!#REF!</definedName>
    <definedName name="_1860_5" localSheetId="22">[3]Original!#REF!</definedName>
    <definedName name="_1860_5" localSheetId="15">[3]Original!#REF!</definedName>
    <definedName name="_1860_5">[3]Original!#REF!</definedName>
    <definedName name="_1860_8" localSheetId="17">[3]Original!#REF!</definedName>
    <definedName name="_1860_8" localSheetId="5">[3]Original!#REF!</definedName>
    <definedName name="_1860_8" localSheetId="23">[3]Original!#REF!</definedName>
    <definedName name="_1860_8" localSheetId="24">[3]Original!#REF!</definedName>
    <definedName name="_1860_8" localSheetId="26">[3]Original!#REF!</definedName>
    <definedName name="_1860_8" localSheetId="12">[3]Original!#REF!</definedName>
    <definedName name="_1860_8" localSheetId="21">[3]Original!#REF!</definedName>
    <definedName name="_1860_8" localSheetId="30">[3]Original!#REF!</definedName>
    <definedName name="_1860_8" localSheetId="27">[3]Original!#REF!</definedName>
    <definedName name="_1860_8" localSheetId="11">[3]Original!#REF!</definedName>
    <definedName name="_1860_8" localSheetId="22">[3]Original!#REF!</definedName>
    <definedName name="_1860_8" localSheetId="15">[3]Original!#REF!</definedName>
    <definedName name="_1860_8">[3]Original!#REF!</definedName>
    <definedName name="_1863" localSheetId="17">[3]Original!#REF!</definedName>
    <definedName name="_1863" localSheetId="5">[3]Original!#REF!</definedName>
    <definedName name="_1863" localSheetId="23">[3]Original!#REF!</definedName>
    <definedName name="_1863" localSheetId="24">[3]Original!#REF!</definedName>
    <definedName name="_1863" localSheetId="26">[3]Original!#REF!</definedName>
    <definedName name="_1863" localSheetId="12">[3]Original!#REF!</definedName>
    <definedName name="_1863" localSheetId="21">[3]Original!#REF!</definedName>
    <definedName name="_1863" localSheetId="30">[3]Original!#REF!</definedName>
    <definedName name="_1863" localSheetId="27">[3]Original!#REF!</definedName>
    <definedName name="_1863" localSheetId="11">[3]Original!#REF!</definedName>
    <definedName name="_1863" localSheetId="22">[3]Original!#REF!</definedName>
    <definedName name="_1863" localSheetId="15">[3]Original!#REF!</definedName>
    <definedName name="_1863">[3]Original!#REF!</definedName>
    <definedName name="_1863_5" localSheetId="17">[3]Original!#REF!</definedName>
    <definedName name="_1863_5" localSheetId="5">[3]Original!#REF!</definedName>
    <definedName name="_1863_5" localSheetId="23">[3]Original!#REF!</definedName>
    <definedName name="_1863_5" localSheetId="24">[3]Original!#REF!</definedName>
    <definedName name="_1863_5" localSheetId="26">[3]Original!#REF!</definedName>
    <definedName name="_1863_5" localSheetId="12">[3]Original!#REF!</definedName>
    <definedName name="_1863_5" localSheetId="21">[3]Original!#REF!</definedName>
    <definedName name="_1863_5" localSheetId="30">[3]Original!#REF!</definedName>
    <definedName name="_1863_5" localSheetId="27">[3]Original!#REF!</definedName>
    <definedName name="_1863_5" localSheetId="11">[3]Original!#REF!</definedName>
    <definedName name="_1863_5" localSheetId="22">[3]Original!#REF!</definedName>
    <definedName name="_1863_5" localSheetId="15">[3]Original!#REF!</definedName>
    <definedName name="_1863_5">[3]Original!#REF!</definedName>
    <definedName name="_1863_8" localSheetId="17">[3]Original!#REF!</definedName>
    <definedName name="_1863_8" localSheetId="5">[3]Original!#REF!</definedName>
    <definedName name="_1863_8" localSheetId="23">[3]Original!#REF!</definedName>
    <definedName name="_1863_8" localSheetId="24">[3]Original!#REF!</definedName>
    <definedName name="_1863_8" localSheetId="26">[3]Original!#REF!</definedName>
    <definedName name="_1863_8" localSheetId="12">[3]Original!#REF!</definedName>
    <definedName name="_1863_8" localSheetId="21">[3]Original!#REF!</definedName>
    <definedName name="_1863_8" localSheetId="30">[3]Original!#REF!</definedName>
    <definedName name="_1863_8" localSheetId="27">[3]Original!#REF!</definedName>
    <definedName name="_1863_8" localSheetId="11">[3]Original!#REF!</definedName>
    <definedName name="_1863_8" localSheetId="22">[3]Original!#REF!</definedName>
    <definedName name="_1863_8" localSheetId="15">[3]Original!#REF!</definedName>
    <definedName name="_1863_8">[3]Original!#REF!</definedName>
    <definedName name="_1864" localSheetId="17">[3]Original!#REF!</definedName>
    <definedName name="_1864" localSheetId="5">[3]Original!#REF!</definedName>
    <definedName name="_1864" localSheetId="23">[3]Original!#REF!</definedName>
    <definedName name="_1864" localSheetId="24">[3]Original!#REF!</definedName>
    <definedName name="_1864" localSheetId="26">[3]Original!#REF!</definedName>
    <definedName name="_1864" localSheetId="12">[3]Original!#REF!</definedName>
    <definedName name="_1864" localSheetId="21">[3]Original!#REF!</definedName>
    <definedName name="_1864" localSheetId="30">[3]Original!#REF!</definedName>
    <definedName name="_1864" localSheetId="27">[3]Original!#REF!</definedName>
    <definedName name="_1864" localSheetId="11">[3]Original!#REF!</definedName>
    <definedName name="_1864" localSheetId="22">[3]Original!#REF!</definedName>
    <definedName name="_1864" localSheetId="15">[3]Original!#REF!</definedName>
    <definedName name="_1864">[3]Original!#REF!</definedName>
    <definedName name="_1864_5" localSheetId="17">[3]Original!#REF!</definedName>
    <definedName name="_1864_5" localSheetId="5">[3]Original!#REF!</definedName>
    <definedName name="_1864_5" localSheetId="23">[3]Original!#REF!</definedName>
    <definedName name="_1864_5" localSheetId="24">[3]Original!#REF!</definedName>
    <definedName name="_1864_5" localSheetId="26">[3]Original!#REF!</definedName>
    <definedName name="_1864_5" localSheetId="12">[3]Original!#REF!</definedName>
    <definedName name="_1864_5" localSheetId="21">[3]Original!#REF!</definedName>
    <definedName name="_1864_5" localSheetId="30">[3]Original!#REF!</definedName>
    <definedName name="_1864_5" localSheetId="27">[3]Original!#REF!</definedName>
    <definedName name="_1864_5" localSheetId="11">[3]Original!#REF!</definedName>
    <definedName name="_1864_5" localSheetId="22">[3]Original!#REF!</definedName>
    <definedName name="_1864_5" localSheetId="15">[3]Original!#REF!</definedName>
    <definedName name="_1864_5">[3]Original!#REF!</definedName>
    <definedName name="_1864_8" localSheetId="17">[3]Original!#REF!</definedName>
    <definedName name="_1864_8" localSheetId="5">[3]Original!#REF!</definedName>
    <definedName name="_1864_8" localSheetId="23">[3]Original!#REF!</definedName>
    <definedName name="_1864_8" localSheetId="24">[3]Original!#REF!</definedName>
    <definedName name="_1864_8" localSheetId="26">[3]Original!#REF!</definedName>
    <definedName name="_1864_8" localSheetId="12">[3]Original!#REF!</definedName>
    <definedName name="_1864_8" localSheetId="21">[3]Original!#REF!</definedName>
    <definedName name="_1864_8" localSheetId="30">[3]Original!#REF!</definedName>
    <definedName name="_1864_8" localSheetId="27">[3]Original!#REF!</definedName>
    <definedName name="_1864_8" localSheetId="11">[3]Original!#REF!</definedName>
    <definedName name="_1864_8" localSheetId="22">[3]Original!#REF!</definedName>
    <definedName name="_1864_8" localSheetId="15">[3]Original!#REF!</definedName>
    <definedName name="_1864_8">[3]Original!#REF!</definedName>
    <definedName name="_1923" localSheetId="17">[3]Original!#REF!</definedName>
    <definedName name="_1923" localSheetId="5">[3]Original!#REF!</definedName>
    <definedName name="_1923" localSheetId="23">[3]Original!#REF!</definedName>
    <definedName name="_1923" localSheetId="24">[3]Original!#REF!</definedName>
    <definedName name="_1923" localSheetId="26">[3]Original!#REF!</definedName>
    <definedName name="_1923" localSheetId="12">[3]Original!#REF!</definedName>
    <definedName name="_1923" localSheetId="21">[3]Original!#REF!</definedName>
    <definedName name="_1923" localSheetId="30">[3]Original!#REF!</definedName>
    <definedName name="_1923" localSheetId="27">[3]Original!#REF!</definedName>
    <definedName name="_1923" localSheetId="11">[3]Original!#REF!</definedName>
    <definedName name="_1923" localSheetId="22">[3]Original!#REF!</definedName>
    <definedName name="_1923" localSheetId="15">[3]Original!#REF!</definedName>
    <definedName name="_1923">[3]Original!#REF!</definedName>
    <definedName name="_1923_5" localSheetId="17">[3]Original!#REF!</definedName>
    <definedName name="_1923_5" localSheetId="5">[3]Original!#REF!</definedName>
    <definedName name="_1923_5" localSheetId="23">[3]Original!#REF!</definedName>
    <definedName name="_1923_5" localSheetId="24">[3]Original!#REF!</definedName>
    <definedName name="_1923_5" localSheetId="26">[3]Original!#REF!</definedName>
    <definedName name="_1923_5" localSheetId="12">[3]Original!#REF!</definedName>
    <definedName name="_1923_5" localSheetId="21">[3]Original!#REF!</definedName>
    <definedName name="_1923_5" localSheetId="30">[3]Original!#REF!</definedName>
    <definedName name="_1923_5" localSheetId="27">[3]Original!#REF!</definedName>
    <definedName name="_1923_5" localSheetId="11">[3]Original!#REF!</definedName>
    <definedName name="_1923_5" localSheetId="22">[3]Original!#REF!</definedName>
    <definedName name="_1923_5" localSheetId="15">[3]Original!#REF!</definedName>
    <definedName name="_1923_5">[3]Original!#REF!</definedName>
    <definedName name="_1923_8" localSheetId="17">[3]Original!#REF!</definedName>
    <definedName name="_1923_8" localSheetId="5">[3]Original!#REF!</definedName>
    <definedName name="_1923_8" localSheetId="23">[3]Original!#REF!</definedName>
    <definedName name="_1923_8" localSheetId="24">[3]Original!#REF!</definedName>
    <definedName name="_1923_8" localSheetId="26">[3]Original!#REF!</definedName>
    <definedName name="_1923_8" localSheetId="12">[3]Original!#REF!</definedName>
    <definedName name="_1923_8" localSheetId="21">[3]Original!#REF!</definedName>
    <definedName name="_1923_8" localSheetId="30">[3]Original!#REF!</definedName>
    <definedName name="_1923_8" localSheetId="27">[3]Original!#REF!</definedName>
    <definedName name="_1923_8" localSheetId="11">[3]Original!#REF!</definedName>
    <definedName name="_1923_8" localSheetId="22">[3]Original!#REF!</definedName>
    <definedName name="_1923_8" localSheetId="15">[3]Original!#REF!</definedName>
    <definedName name="_1923_8">[3]Original!#REF!</definedName>
    <definedName name="_1931" localSheetId="17">[3]Original!#REF!</definedName>
    <definedName name="_1931" localSheetId="5">[3]Original!#REF!</definedName>
    <definedName name="_1931" localSheetId="23">[3]Original!#REF!</definedName>
    <definedName name="_1931" localSheetId="24">[3]Original!#REF!</definedName>
    <definedName name="_1931" localSheetId="26">[3]Original!#REF!</definedName>
    <definedName name="_1931" localSheetId="12">[3]Original!#REF!</definedName>
    <definedName name="_1931" localSheetId="21">[3]Original!#REF!</definedName>
    <definedName name="_1931" localSheetId="30">[3]Original!#REF!</definedName>
    <definedName name="_1931" localSheetId="27">[3]Original!#REF!</definedName>
    <definedName name="_1931" localSheetId="11">[3]Original!#REF!</definedName>
    <definedName name="_1931" localSheetId="22">[3]Original!#REF!</definedName>
    <definedName name="_1931" localSheetId="15">[3]Original!#REF!</definedName>
    <definedName name="_1931">[3]Original!#REF!</definedName>
    <definedName name="_1931_5" localSheetId="17">[3]Original!#REF!</definedName>
    <definedName name="_1931_5" localSheetId="5">[3]Original!#REF!</definedName>
    <definedName name="_1931_5" localSheetId="23">[3]Original!#REF!</definedName>
    <definedName name="_1931_5" localSheetId="24">[3]Original!#REF!</definedName>
    <definedName name="_1931_5" localSheetId="26">[3]Original!#REF!</definedName>
    <definedName name="_1931_5" localSheetId="12">[3]Original!#REF!</definedName>
    <definedName name="_1931_5" localSheetId="21">[3]Original!#REF!</definedName>
    <definedName name="_1931_5" localSheetId="30">[3]Original!#REF!</definedName>
    <definedName name="_1931_5" localSheetId="27">[3]Original!#REF!</definedName>
    <definedName name="_1931_5" localSheetId="11">[3]Original!#REF!</definedName>
    <definedName name="_1931_5" localSheetId="22">[3]Original!#REF!</definedName>
    <definedName name="_1931_5" localSheetId="15">[3]Original!#REF!</definedName>
    <definedName name="_1931_5">[3]Original!#REF!</definedName>
    <definedName name="_1931_8" localSheetId="17">[3]Original!#REF!</definedName>
    <definedName name="_1931_8" localSheetId="5">[3]Original!#REF!</definedName>
    <definedName name="_1931_8" localSheetId="23">[3]Original!#REF!</definedName>
    <definedName name="_1931_8" localSheetId="24">[3]Original!#REF!</definedName>
    <definedName name="_1931_8" localSheetId="26">[3]Original!#REF!</definedName>
    <definedName name="_1931_8" localSheetId="12">[3]Original!#REF!</definedName>
    <definedName name="_1931_8" localSheetId="21">[3]Original!#REF!</definedName>
    <definedName name="_1931_8" localSheetId="30">[3]Original!#REF!</definedName>
    <definedName name="_1931_8" localSheetId="27">[3]Original!#REF!</definedName>
    <definedName name="_1931_8" localSheetId="11">[3]Original!#REF!</definedName>
    <definedName name="_1931_8" localSheetId="22">[3]Original!#REF!</definedName>
    <definedName name="_1931_8" localSheetId="15">[3]Original!#REF!</definedName>
    <definedName name="_1931_8">[3]Original!#REF!</definedName>
    <definedName name="_1932" localSheetId="17">[3]Original!#REF!</definedName>
    <definedName name="_1932" localSheetId="5">[3]Original!#REF!</definedName>
    <definedName name="_1932" localSheetId="23">[3]Original!#REF!</definedName>
    <definedName name="_1932" localSheetId="24">[3]Original!#REF!</definedName>
    <definedName name="_1932" localSheetId="26">[3]Original!#REF!</definedName>
    <definedName name="_1932" localSheetId="12">[3]Original!#REF!</definedName>
    <definedName name="_1932" localSheetId="21">[3]Original!#REF!</definedName>
    <definedName name="_1932" localSheetId="30">[3]Original!#REF!</definedName>
    <definedName name="_1932" localSheetId="27">[3]Original!#REF!</definedName>
    <definedName name="_1932" localSheetId="11">[3]Original!#REF!</definedName>
    <definedName name="_1932" localSheetId="22">[3]Original!#REF!</definedName>
    <definedName name="_1932" localSheetId="15">[3]Original!#REF!</definedName>
    <definedName name="_1932">[3]Original!#REF!</definedName>
    <definedName name="_1932_5" localSheetId="17">[3]Original!#REF!</definedName>
    <definedName name="_1932_5" localSheetId="5">[3]Original!#REF!</definedName>
    <definedName name="_1932_5" localSheetId="23">[3]Original!#REF!</definedName>
    <definedName name="_1932_5" localSheetId="24">[3]Original!#REF!</definedName>
    <definedName name="_1932_5" localSheetId="26">[3]Original!#REF!</definedName>
    <definedName name="_1932_5" localSheetId="12">[3]Original!#REF!</definedName>
    <definedName name="_1932_5" localSheetId="21">[3]Original!#REF!</definedName>
    <definedName name="_1932_5" localSheetId="30">[3]Original!#REF!</definedName>
    <definedName name="_1932_5" localSheetId="27">[3]Original!#REF!</definedName>
    <definedName name="_1932_5" localSheetId="11">[3]Original!#REF!</definedName>
    <definedName name="_1932_5" localSheetId="22">[3]Original!#REF!</definedName>
    <definedName name="_1932_5" localSheetId="15">[3]Original!#REF!</definedName>
    <definedName name="_1932_5">[3]Original!#REF!</definedName>
    <definedName name="_1932_8" localSheetId="17">[3]Original!#REF!</definedName>
    <definedName name="_1932_8" localSheetId="5">[3]Original!#REF!</definedName>
    <definedName name="_1932_8" localSheetId="23">[3]Original!#REF!</definedName>
    <definedName name="_1932_8" localSheetId="24">[3]Original!#REF!</definedName>
    <definedName name="_1932_8" localSheetId="26">[3]Original!#REF!</definedName>
    <definedName name="_1932_8" localSheetId="12">[3]Original!#REF!</definedName>
    <definedName name="_1932_8" localSheetId="21">[3]Original!#REF!</definedName>
    <definedName name="_1932_8" localSheetId="30">[3]Original!#REF!</definedName>
    <definedName name="_1932_8" localSheetId="27">[3]Original!#REF!</definedName>
    <definedName name="_1932_8" localSheetId="11">[3]Original!#REF!</definedName>
    <definedName name="_1932_8" localSheetId="22">[3]Original!#REF!</definedName>
    <definedName name="_1932_8" localSheetId="15">[3]Original!#REF!</definedName>
    <definedName name="_1932_8">[3]Original!#REF!</definedName>
    <definedName name="_1940" localSheetId="17">[3]Original!#REF!</definedName>
    <definedName name="_1940" localSheetId="5">[3]Original!#REF!</definedName>
    <definedName name="_1940" localSheetId="23">[3]Original!#REF!</definedName>
    <definedName name="_1940" localSheetId="24">[3]Original!#REF!</definedName>
    <definedName name="_1940" localSheetId="26">[3]Original!#REF!</definedName>
    <definedName name="_1940" localSheetId="12">[3]Original!#REF!</definedName>
    <definedName name="_1940" localSheetId="21">[3]Original!#REF!</definedName>
    <definedName name="_1940" localSheetId="30">[3]Original!#REF!</definedName>
    <definedName name="_1940" localSheetId="27">[3]Original!#REF!</definedName>
    <definedName name="_1940" localSheetId="11">[3]Original!#REF!</definedName>
    <definedName name="_1940" localSheetId="22">[3]Original!#REF!</definedName>
    <definedName name="_1940" localSheetId="15">[3]Original!#REF!</definedName>
    <definedName name="_1940">[3]Original!#REF!</definedName>
    <definedName name="_1940_5" localSheetId="17">[3]Original!#REF!</definedName>
    <definedName name="_1940_5" localSheetId="5">[3]Original!#REF!</definedName>
    <definedName name="_1940_5" localSheetId="23">[3]Original!#REF!</definedName>
    <definedName name="_1940_5" localSheetId="24">[3]Original!#REF!</definedName>
    <definedName name="_1940_5" localSheetId="26">[3]Original!#REF!</definedName>
    <definedName name="_1940_5" localSheetId="12">[3]Original!#REF!</definedName>
    <definedName name="_1940_5" localSheetId="21">[3]Original!#REF!</definedName>
    <definedName name="_1940_5" localSheetId="30">[3]Original!#REF!</definedName>
    <definedName name="_1940_5" localSheetId="27">[3]Original!#REF!</definedName>
    <definedName name="_1940_5" localSheetId="11">[3]Original!#REF!</definedName>
    <definedName name="_1940_5" localSheetId="22">[3]Original!#REF!</definedName>
    <definedName name="_1940_5" localSheetId="15">[3]Original!#REF!</definedName>
    <definedName name="_1940_5">[3]Original!#REF!</definedName>
    <definedName name="_1940_8" localSheetId="17">[3]Original!#REF!</definedName>
    <definedName name="_1940_8" localSheetId="5">[3]Original!#REF!</definedName>
    <definedName name="_1940_8" localSheetId="23">[3]Original!#REF!</definedName>
    <definedName name="_1940_8" localSheetId="24">[3]Original!#REF!</definedName>
    <definedName name="_1940_8" localSheetId="26">[3]Original!#REF!</definedName>
    <definedName name="_1940_8" localSheetId="12">[3]Original!#REF!</definedName>
    <definedName name="_1940_8" localSheetId="21">[3]Original!#REF!</definedName>
    <definedName name="_1940_8" localSheetId="30">[3]Original!#REF!</definedName>
    <definedName name="_1940_8" localSheetId="27">[3]Original!#REF!</definedName>
    <definedName name="_1940_8" localSheetId="11">[3]Original!#REF!</definedName>
    <definedName name="_1940_8" localSheetId="22">[3]Original!#REF!</definedName>
    <definedName name="_1940_8" localSheetId="15">[3]Original!#REF!</definedName>
    <definedName name="_1940_8">[3]Original!#REF!</definedName>
    <definedName name="_2__123Graph_BCHART_3" hidden="1">[4]Rates!$C$4:$P$4</definedName>
    <definedName name="_202E" localSheetId="17">[3]Original!#REF!</definedName>
    <definedName name="_202E" localSheetId="5">[3]Original!#REF!</definedName>
    <definedName name="_202E" localSheetId="23">[3]Original!#REF!</definedName>
    <definedName name="_202E" localSheetId="24">[3]Original!#REF!</definedName>
    <definedName name="_202E" localSheetId="26">[3]Original!#REF!</definedName>
    <definedName name="_202E" localSheetId="12">[3]Original!#REF!</definedName>
    <definedName name="_202E" localSheetId="21">[3]Original!#REF!</definedName>
    <definedName name="_202E" localSheetId="30">[3]Original!#REF!</definedName>
    <definedName name="_202E" localSheetId="27">[3]Original!#REF!</definedName>
    <definedName name="_202E" localSheetId="11">[3]Original!#REF!</definedName>
    <definedName name="_202E" localSheetId="22">[3]Original!#REF!</definedName>
    <definedName name="_202E" localSheetId="15">[3]Original!#REF!</definedName>
    <definedName name="_202E">[3]Original!#REF!</definedName>
    <definedName name="_202E_5" localSheetId="17">[3]Original!#REF!</definedName>
    <definedName name="_202E_5" localSheetId="5">[3]Original!#REF!</definedName>
    <definedName name="_202E_5" localSheetId="23">[3]Original!#REF!</definedName>
    <definedName name="_202E_5" localSheetId="24">[3]Original!#REF!</definedName>
    <definedName name="_202E_5" localSheetId="26">[3]Original!#REF!</definedName>
    <definedName name="_202E_5" localSheetId="12">[3]Original!#REF!</definedName>
    <definedName name="_202E_5" localSheetId="21">[3]Original!#REF!</definedName>
    <definedName name="_202E_5" localSheetId="30">[3]Original!#REF!</definedName>
    <definedName name="_202E_5" localSheetId="27">[3]Original!#REF!</definedName>
    <definedName name="_202E_5" localSheetId="11">[3]Original!#REF!</definedName>
    <definedName name="_202E_5" localSheetId="22">[3]Original!#REF!</definedName>
    <definedName name="_202E_5" localSheetId="15">[3]Original!#REF!</definedName>
    <definedName name="_202E_5">[3]Original!#REF!</definedName>
    <definedName name="_202E_8" localSheetId="17">[3]Original!#REF!</definedName>
    <definedName name="_202E_8" localSheetId="5">[3]Original!#REF!</definedName>
    <definedName name="_202E_8" localSheetId="23">[3]Original!#REF!</definedName>
    <definedName name="_202E_8" localSheetId="24">[3]Original!#REF!</definedName>
    <definedName name="_202E_8" localSheetId="26">[3]Original!#REF!</definedName>
    <definedName name="_202E_8" localSheetId="12">[3]Original!#REF!</definedName>
    <definedName name="_202E_8" localSheetId="21">[3]Original!#REF!</definedName>
    <definedName name="_202E_8" localSheetId="30">[3]Original!#REF!</definedName>
    <definedName name="_202E_8" localSheetId="27">[3]Original!#REF!</definedName>
    <definedName name="_202E_8" localSheetId="11">[3]Original!#REF!</definedName>
    <definedName name="_202E_8" localSheetId="22">[3]Original!#REF!</definedName>
    <definedName name="_202E_8" localSheetId="15">[3]Original!#REF!</definedName>
    <definedName name="_202E_8">[3]Original!#REF!</definedName>
    <definedName name="_2079" localSheetId="17">[3]Original!#REF!</definedName>
    <definedName name="_2079" localSheetId="5">[3]Original!#REF!</definedName>
    <definedName name="_2079" localSheetId="23">[3]Original!#REF!</definedName>
    <definedName name="_2079" localSheetId="24">[3]Original!#REF!</definedName>
    <definedName name="_2079" localSheetId="26">[3]Original!#REF!</definedName>
    <definedName name="_2079" localSheetId="12">[3]Original!#REF!</definedName>
    <definedName name="_2079" localSheetId="21">[3]Original!#REF!</definedName>
    <definedName name="_2079" localSheetId="30">[3]Original!#REF!</definedName>
    <definedName name="_2079" localSheetId="27">[3]Original!#REF!</definedName>
    <definedName name="_2079" localSheetId="11">[3]Original!#REF!</definedName>
    <definedName name="_2079" localSheetId="22">[3]Original!#REF!</definedName>
    <definedName name="_2079" localSheetId="15">[3]Original!#REF!</definedName>
    <definedName name="_2079">[3]Original!#REF!</definedName>
    <definedName name="_2079_5" localSheetId="17">[3]Original!#REF!</definedName>
    <definedName name="_2079_5" localSheetId="5">[3]Original!#REF!</definedName>
    <definedName name="_2079_5" localSheetId="23">[3]Original!#REF!</definedName>
    <definedName name="_2079_5" localSheetId="24">[3]Original!#REF!</definedName>
    <definedName name="_2079_5" localSheetId="26">[3]Original!#REF!</definedName>
    <definedName name="_2079_5" localSheetId="12">[3]Original!#REF!</definedName>
    <definedName name="_2079_5" localSheetId="21">[3]Original!#REF!</definedName>
    <definedName name="_2079_5" localSheetId="30">[3]Original!#REF!</definedName>
    <definedName name="_2079_5" localSheetId="27">[3]Original!#REF!</definedName>
    <definedName name="_2079_5" localSheetId="11">[3]Original!#REF!</definedName>
    <definedName name="_2079_5" localSheetId="22">[3]Original!#REF!</definedName>
    <definedName name="_2079_5" localSheetId="15">[3]Original!#REF!</definedName>
    <definedName name="_2079_5">[3]Original!#REF!</definedName>
    <definedName name="_2079_8" localSheetId="17">[3]Original!#REF!</definedName>
    <definedName name="_2079_8" localSheetId="5">[3]Original!#REF!</definedName>
    <definedName name="_2079_8" localSheetId="23">[3]Original!#REF!</definedName>
    <definedName name="_2079_8" localSheetId="24">[3]Original!#REF!</definedName>
    <definedName name="_2079_8" localSheetId="26">[3]Original!#REF!</definedName>
    <definedName name="_2079_8" localSheetId="12">[3]Original!#REF!</definedName>
    <definedName name="_2079_8" localSheetId="21">[3]Original!#REF!</definedName>
    <definedName name="_2079_8" localSheetId="30">[3]Original!#REF!</definedName>
    <definedName name="_2079_8" localSheetId="27">[3]Original!#REF!</definedName>
    <definedName name="_2079_8" localSheetId="11">[3]Original!#REF!</definedName>
    <definedName name="_2079_8" localSheetId="22">[3]Original!#REF!</definedName>
    <definedName name="_2079_8" localSheetId="15">[3]Original!#REF!</definedName>
    <definedName name="_2079_8">[3]Original!#REF!</definedName>
    <definedName name="_2092" localSheetId="17">[3]Original!#REF!</definedName>
    <definedName name="_2092" localSheetId="5">[3]Original!#REF!</definedName>
    <definedName name="_2092" localSheetId="23">[3]Original!#REF!</definedName>
    <definedName name="_2092" localSheetId="24">[3]Original!#REF!</definedName>
    <definedName name="_2092" localSheetId="26">[3]Original!#REF!</definedName>
    <definedName name="_2092" localSheetId="12">[3]Original!#REF!</definedName>
    <definedName name="_2092" localSheetId="21">[3]Original!#REF!</definedName>
    <definedName name="_2092" localSheetId="30">[3]Original!#REF!</definedName>
    <definedName name="_2092" localSheetId="27">[3]Original!#REF!</definedName>
    <definedName name="_2092" localSheetId="11">[3]Original!#REF!</definedName>
    <definedName name="_2092" localSheetId="22">[3]Original!#REF!</definedName>
    <definedName name="_2092" localSheetId="15">[3]Original!#REF!</definedName>
    <definedName name="_2092">[3]Original!#REF!</definedName>
    <definedName name="_2092_5" localSheetId="17">[3]Original!#REF!</definedName>
    <definedName name="_2092_5" localSheetId="5">[3]Original!#REF!</definedName>
    <definedName name="_2092_5" localSheetId="23">[3]Original!#REF!</definedName>
    <definedName name="_2092_5" localSheetId="24">[3]Original!#REF!</definedName>
    <definedName name="_2092_5" localSheetId="26">[3]Original!#REF!</definedName>
    <definedName name="_2092_5" localSheetId="12">[3]Original!#REF!</definedName>
    <definedName name="_2092_5" localSheetId="21">[3]Original!#REF!</definedName>
    <definedName name="_2092_5" localSheetId="30">[3]Original!#REF!</definedName>
    <definedName name="_2092_5" localSheetId="27">[3]Original!#REF!</definedName>
    <definedName name="_2092_5" localSheetId="11">[3]Original!#REF!</definedName>
    <definedName name="_2092_5" localSheetId="22">[3]Original!#REF!</definedName>
    <definedName name="_2092_5" localSheetId="15">[3]Original!#REF!</definedName>
    <definedName name="_2092_5">[3]Original!#REF!</definedName>
    <definedName name="_2092_8" localSheetId="17">[3]Original!#REF!</definedName>
    <definedName name="_2092_8" localSheetId="5">[3]Original!#REF!</definedName>
    <definedName name="_2092_8" localSheetId="23">[3]Original!#REF!</definedName>
    <definedName name="_2092_8" localSheetId="24">[3]Original!#REF!</definedName>
    <definedName name="_2092_8" localSheetId="26">[3]Original!#REF!</definedName>
    <definedName name="_2092_8" localSheetId="12">[3]Original!#REF!</definedName>
    <definedName name="_2092_8" localSheetId="21">[3]Original!#REF!</definedName>
    <definedName name="_2092_8" localSheetId="30">[3]Original!#REF!</definedName>
    <definedName name="_2092_8" localSheetId="27">[3]Original!#REF!</definedName>
    <definedName name="_2092_8" localSheetId="11">[3]Original!#REF!</definedName>
    <definedName name="_2092_8" localSheetId="22">[3]Original!#REF!</definedName>
    <definedName name="_2092_8" localSheetId="15">[3]Original!#REF!</definedName>
    <definedName name="_2092_8">[3]Original!#REF!</definedName>
    <definedName name="_20AQ" localSheetId="17">[3]Original!#REF!</definedName>
    <definedName name="_20AQ" localSheetId="5">[3]Original!#REF!</definedName>
    <definedName name="_20AQ" localSheetId="23">[3]Original!#REF!</definedName>
    <definedName name="_20AQ" localSheetId="24">[3]Original!#REF!</definedName>
    <definedName name="_20AQ" localSheetId="26">[3]Original!#REF!</definedName>
    <definedName name="_20AQ" localSheetId="12">[3]Original!#REF!</definedName>
    <definedName name="_20AQ" localSheetId="21">[3]Original!#REF!</definedName>
    <definedName name="_20AQ" localSheetId="30">[3]Original!#REF!</definedName>
    <definedName name="_20AQ" localSheetId="27">[3]Original!#REF!</definedName>
    <definedName name="_20AQ" localSheetId="11">[3]Original!#REF!</definedName>
    <definedName name="_20AQ" localSheetId="22">[3]Original!#REF!</definedName>
    <definedName name="_20AQ" localSheetId="15">[3]Original!#REF!</definedName>
    <definedName name="_20AQ">[3]Original!#REF!</definedName>
    <definedName name="_20AQ_5" localSheetId="17">[3]Original!#REF!</definedName>
    <definedName name="_20AQ_5" localSheetId="5">[3]Original!#REF!</definedName>
    <definedName name="_20AQ_5" localSheetId="23">[3]Original!#REF!</definedName>
    <definedName name="_20AQ_5" localSheetId="24">[3]Original!#REF!</definedName>
    <definedName name="_20AQ_5" localSheetId="26">[3]Original!#REF!</definedName>
    <definedName name="_20AQ_5" localSheetId="12">[3]Original!#REF!</definedName>
    <definedName name="_20AQ_5" localSheetId="21">[3]Original!#REF!</definedName>
    <definedName name="_20AQ_5" localSheetId="30">[3]Original!#REF!</definedName>
    <definedName name="_20AQ_5" localSheetId="27">[3]Original!#REF!</definedName>
    <definedName name="_20AQ_5" localSheetId="11">[3]Original!#REF!</definedName>
    <definedName name="_20AQ_5" localSheetId="22">[3]Original!#REF!</definedName>
    <definedName name="_20AQ_5" localSheetId="15">[3]Original!#REF!</definedName>
    <definedName name="_20AQ_5">[3]Original!#REF!</definedName>
    <definedName name="_20AQ_8" localSheetId="17">[3]Original!#REF!</definedName>
    <definedName name="_20AQ_8" localSheetId="5">[3]Original!#REF!</definedName>
    <definedName name="_20AQ_8" localSheetId="23">[3]Original!#REF!</definedName>
    <definedName name="_20AQ_8" localSheetId="24">[3]Original!#REF!</definedName>
    <definedName name="_20AQ_8" localSheetId="26">[3]Original!#REF!</definedName>
    <definedName name="_20AQ_8" localSheetId="12">[3]Original!#REF!</definedName>
    <definedName name="_20AQ_8" localSheetId="21">[3]Original!#REF!</definedName>
    <definedName name="_20AQ_8" localSheetId="30">[3]Original!#REF!</definedName>
    <definedName name="_20AQ_8" localSheetId="27">[3]Original!#REF!</definedName>
    <definedName name="_20AQ_8" localSheetId="11">[3]Original!#REF!</definedName>
    <definedName name="_20AQ_8" localSheetId="22">[3]Original!#REF!</definedName>
    <definedName name="_20AQ_8" localSheetId="15">[3]Original!#REF!</definedName>
    <definedName name="_20AQ_8">[3]Original!#REF!</definedName>
    <definedName name="_20AR" localSheetId="17">[3]Original!#REF!</definedName>
    <definedName name="_20AR" localSheetId="5">[3]Original!#REF!</definedName>
    <definedName name="_20AR" localSheetId="23">[3]Original!#REF!</definedName>
    <definedName name="_20AR" localSheetId="24">[3]Original!#REF!</definedName>
    <definedName name="_20AR" localSheetId="26">[3]Original!#REF!</definedName>
    <definedName name="_20AR" localSheetId="12">[3]Original!#REF!</definedName>
    <definedName name="_20AR" localSheetId="21">[3]Original!#REF!</definedName>
    <definedName name="_20AR" localSheetId="30">[3]Original!#REF!</definedName>
    <definedName name="_20AR" localSheetId="27">[3]Original!#REF!</definedName>
    <definedName name="_20AR" localSheetId="11">[3]Original!#REF!</definedName>
    <definedName name="_20AR" localSheetId="22">[3]Original!#REF!</definedName>
    <definedName name="_20AR" localSheetId="15">[3]Original!#REF!</definedName>
    <definedName name="_20AR">[3]Original!#REF!</definedName>
    <definedName name="_20AR_5" localSheetId="17">[3]Original!#REF!</definedName>
    <definedName name="_20AR_5" localSheetId="5">[3]Original!#REF!</definedName>
    <definedName name="_20AR_5" localSheetId="23">[3]Original!#REF!</definedName>
    <definedName name="_20AR_5" localSheetId="24">[3]Original!#REF!</definedName>
    <definedName name="_20AR_5" localSheetId="26">[3]Original!#REF!</definedName>
    <definedName name="_20AR_5" localSheetId="12">[3]Original!#REF!</definedName>
    <definedName name="_20AR_5" localSheetId="21">[3]Original!#REF!</definedName>
    <definedName name="_20AR_5" localSheetId="30">[3]Original!#REF!</definedName>
    <definedName name="_20AR_5" localSheetId="27">[3]Original!#REF!</definedName>
    <definedName name="_20AR_5" localSheetId="11">[3]Original!#REF!</definedName>
    <definedName name="_20AR_5" localSheetId="22">[3]Original!#REF!</definedName>
    <definedName name="_20AR_5" localSheetId="15">[3]Original!#REF!</definedName>
    <definedName name="_20AR_5">[3]Original!#REF!</definedName>
    <definedName name="_20AR_8" localSheetId="17">[3]Original!#REF!</definedName>
    <definedName name="_20AR_8" localSheetId="5">[3]Original!#REF!</definedName>
    <definedName name="_20AR_8" localSheetId="23">[3]Original!#REF!</definedName>
    <definedName name="_20AR_8" localSheetId="24">[3]Original!#REF!</definedName>
    <definedName name="_20AR_8" localSheetId="26">[3]Original!#REF!</definedName>
    <definedName name="_20AR_8" localSheetId="12">[3]Original!#REF!</definedName>
    <definedName name="_20AR_8" localSheetId="21">[3]Original!#REF!</definedName>
    <definedName name="_20AR_8" localSheetId="30">[3]Original!#REF!</definedName>
    <definedName name="_20AR_8" localSheetId="27">[3]Original!#REF!</definedName>
    <definedName name="_20AR_8" localSheetId="11">[3]Original!#REF!</definedName>
    <definedName name="_20AR_8" localSheetId="22">[3]Original!#REF!</definedName>
    <definedName name="_20AR_8" localSheetId="15">[3]Original!#REF!</definedName>
    <definedName name="_20AR_8">[3]Original!#REF!</definedName>
    <definedName name="_20AU" localSheetId="17">[3]Original!#REF!</definedName>
    <definedName name="_20AU" localSheetId="5">[3]Original!#REF!</definedName>
    <definedName name="_20AU" localSheetId="23">[3]Original!#REF!</definedName>
    <definedName name="_20AU" localSheetId="24">[3]Original!#REF!</definedName>
    <definedName name="_20AU" localSheetId="26">[3]Original!#REF!</definedName>
    <definedName name="_20AU" localSheetId="12">[3]Original!#REF!</definedName>
    <definedName name="_20AU" localSheetId="21">[3]Original!#REF!</definedName>
    <definedName name="_20AU" localSheetId="30">[3]Original!#REF!</definedName>
    <definedName name="_20AU" localSheetId="27">[3]Original!#REF!</definedName>
    <definedName name="_20AU" localSheetId="11">[3]Original!#REF!</definedName>
    <definedName name="_20AU" localSheetId="22">[3]Original!#REF!</definedName>
    <definedName name="_20AU" localSheetId="15">[3]Original!#REF!</definedName>
    <definedName name="_20AU">[3]Original!#REF!</definedName>
    <definedName name="_20AU_5" localSheetId="17">[3]Original!#REF!</definedName>
    <definedName name="_20AU_5" localSheetId="5">[3]Original!#REF!</definedName>
    <definedName name="_20AU_5" localSheetId="23">[3]Original!#REF!</definedName>
    <definedName name="_20AU_5" localSheetId="24">[3]Original!#REF!</definedName>
    <definedName name="_20AU_5" localSheetId="26">[3]Original!#REF!</definedName>
    <definedName name="_20AU_5" localSheetId="12">[3]Original!#REF!</definedName>
    <definedName name="_20AU_5" localSheetId="21">[3]Original!#REF!</definedName>
    <definedName name="_20AU_5" localSheetId="30">[3]Original!#REF!</definedName>
    <definedName name="_20AU_5" localSheetId="27">[3]Original!#REF!</definedName>
    <definedName name="_20AU_5" localSheetId="11">[3]Original!#REF!</definedName>
    <definedName name="_20AU_5" localSheetId="22">[3]Original!#REF!</definedName>
    <definedName name="_20AU_5" localSheetId="15">[3]Original!#REF!</definedName>
    <definedName name="_20AU_5">[3]Original!#REF!</definedName>
    <definedName name="_20AU_8" localSheetId="17">[3]Original!#REF!</definedName>
    <definedName name="_20AU_8" localSheetId="5">[3]Original!#REF!</definedName>
    <definedName name="_20AU_8" localSheetId="23">[3]Original!#REF!</definedName>
    <definedName name="_20AU_8" localSheetId="24">[3]Original!#REF!</definedName>
    <definedName name="_20AU_8" localSheetId="26">[3]Original!#REF!</definedName>
    <definedName name="_20AU_8" localSheetId="12">[3]Original!#REF!</definedName>
    <definedName name="_20AU_8" localSheetId="21">[3]Original!#REF!</definedName>
    <definedName name="_20AU_8" localSheetId="30">[3]Original!#REF!</definedName>
    <definedName name="_20AU_8" localSheetId="27">[3]Original!#REF!</definedName>
    <definedName name="_20AU_8" localSheetId="11">[3]Original!#REF!</definedName>
    <definedName name="_20AU_8" localSheetId="22">[3]Original!#REF!</definedName>
    <definedName name="_20AU_8" localSheetId="15">[3]Original!#REF!</definedName>
    <definedName name="_20AU_8">[3]Original!#REF!</definedName>
    <definedName name="_20BS" localSheetId="17">[3]Original!#REF!</definedName>
    <definedName name="_20BS" localSheetId="5">[3]Original!#REF!</definedName>
    <definedName name="_20BS" localSheetId="23">[3]Original!#REF!</definedName>
    <definedName name="_20BS" localSheetId="24">[3]Original!#REF!</definedName>
    <definedName name="_20BS" localSheetId="26">[3]Original!#REF!</definedName>
    <definedName name="_20BS" localSheetId="12">[3]Original!#REF!</definedName>
    <definedName name="_20BS" localSheetId="21">[3]Original!#REF!</definedName>
    <definedName name="_20BS" localSheetId="30">[3]Original!#REF!</definedName>
    <definedName name="_20BS" localSheetId="27">[3]Original!#REF!</definedName>
    <definedName name="_20BS" localSheetId="11">[3]Original!#REF!</definedName>
    <definedName name="_20BS" localSheetId="22">[3]Original!#REF!</definedName>
    <definedName name="_20BS" localSheetId="15">[3]Original!#REF!</definedName>
    <definedName name="_20BS">[3]Original!#REF!</definedName>
    <definedName name="_20BS_5" localSheetId="17">[3]Original!#REF!</definedName>
    <definedName name="_20BS_5" localSheetId="5">[3]Original!#REF!</definedName>
    <definedName name="_20BS_5" localSheetId="23">[3]Original!#REF!</definedName>
    <definedName name="_20BS_5" localSheetId="24">[3]Original!#REF!</definedName>
    <definedName name="_20BS_5" localSheetId="26">[3]Original!#REF!</definedName>
    <definedName name="_20BS_5" localSheetId="12">[3]Original!#REF!</definedName>
    <definedName name="_20BS_5" localSheetId="21">[3]Original!#REF!</definedName>
    <definedName name="_20BS_5" localSheetId="30">[3]Original!#REF!</definedName>
    <definedName name="_20BS_5" localSheetId="27">[3]Original!#REF!</definedName>
    <definedName name="_20BS_5" localSheetId="11">[3]Original!#REF!</definedName>
    <definedName name="_20BS_5" localSheetId="22">[3]Original!#REF!</definedName>
    <definedName name="_20BS_5" localSheetId="15">[3]Original!#REF!</definedName>
    <definedName name="_20BS_5">[3]Original!#REF!</definedName>
    <definedName name="_20BS_8" localSheetId="17">[3]Original!#REF!</definedName>
    <definedName name="_20BS_8" localSheetId="5">[3]Original!#REF!</definedName>
    <definedName name="_20BS_8" localSheetId="23">[3]Original!#REF!</definedName>
    <definedName name="_20BS_8" localSheetId="24">[3]Original!#REF!</definedName>
    <definedName name="_20BS_8" localSheetId="26">[3]Original!#REF!</definedName>
    <definedName name="_20BS_8" localSheetId="12">[3]Original!#REF!</definedName>
    <definedName name="_20BS_8" localSheetId="21">[3]Original!#REF!</definedName>
    <definedName name="_20BS_8" localSheetId="30">[3]Original!#REF!</definedName>
    <definedName name="_20BS_8" localSheetId="27">[3]Original!#REF!</definedName>
    <definedName name="_20BS_8" localSheetId="11">[3]Original!#REF!</definedName>
    <definedName name="_20BS_8" localSheetId="22">[3]Original!#REF!</definedName>
    <definedName name="_20BS_8" localSheetId="15">[3]Original!#REF!</definedName>
    <definedName name="_20BS_8">[3]Original!#REF!</definedName>
    <definedName name="_20BV" localSheetId="17">[3]Original!#REF!</definedName>
    <definedName name="_20BV" localSheetId="5">[3]Original!#REF!</definedName>
    <definedName name="_20BV" localSheetId="23">[3]Original!#REF!</definedName>
    <definedName name="_20BV" localSheetId="24">[3]Original!#REF!</definedName>
    <definedName name="_20BV" localSheetId="26">[3]Original!#REF!</definedName>
    <definedName name="_20BV" localSheetId="12">[3]Original!#REF!</definedName>
    <definedName name="_20BV" localSheetId="21">[3]Original!#REF!</definedName>
    <definedName name="_20BV" localSheetId="30">[3]Original!#REF!</definedName>
    <definedName name="_20BV" localSheetId="27">[3]Original!#REF!</definedName>
    <definedName name="_20BV" localSheetId="11">[3]Original!#REF!</definedName>
    <definedName name="_20BV" localSheetId="22">[3]Original!#REF!</definedName>
    <definedName name="_20BV" localSheetId="15">[3]Original!#REF!</definedName>
    <definedName name="_20BV">[3]Original!#REF!</definedName>
    <definedName name="_20BV_5" localSheetId="17">[3]Original!#REF!</definedName>
    <definedName name="_20BV_5" localSheetId="5">[3]Original!#REF!</definedName>
    <definedName name="_20BV_5" localSheetId="23">[3]Original!#REF!</definedName>
    <definedName name="_20BV_5" localSheetId="24">[3]Original!#REF!</definedName>
    <definedName name="_20BV_5" localSheetId="26">[3]Original!#REF!</definedName>
    <definedName name="_20BV_5" localSheetId="12">[3]Original!#REF!</definedName>
    <definedName name="_20BV_5" localSheetId="21">[3]Original!#REF!</definedName>
    <definedName name="_20BV_5" localSheetId="30">[3]Original!#REF!</definedName>
    <definedName name="_20BV_5" localSheetId="27">[3]Original!#REF!</definedName>
    <definedName name="_20BV_5" localSheetId="11">[3]Original!#REF!</definedName>
    <definedName name="_20BV_5" localSheetId="22">[3]Original!#REF!</definedName>
    <definedName name="_20BV_5" localSheetId="15">[3]Original!#REF!</definedName>
    <definedName name="_20BV_5">[3]Original!#REF!</definedName>
    <definedName name="_20BV_8" localSheetId="17">[3]Original!#REF!</definedName>
    <definedName name="_20BV_8" localSheetId="5">[3]Original!#REF!</definedName>
    <definedName name="_20BV_8" localSheetId="23">[3]Original!#REF!</definedName>
    <definedName name="_20BV_8" localSheetId="24">[3]Original!#REF!</definedName>
    <definedName name="_20BV_8" localSheetId="26">[3]Original!#REF!</definedName>
    <definedName name="_20BV_8" localSheetId="12">[3]Original!#REF!</definedName>
    <definedName name="_20BV_8" localSheetId="21">[3]Original!#REF!</definedName>
    <definedName name="_20BV_8" localSheetId="30">[3]Original!#REF!</definedName>
    <definedName name="_20BV_8" localSheetId="27">[3]Original!#REF!</definedName>
    <definedName name="_20BV_8" localSheetId="11">[3]Original!#REF!</definedName>
    <definedName name="_20BV_8" localSheetId="22">[3]Original!#REF!</definedName>
    <definedName name="_20BV_8" localSheetId="15">[3]Original!#REF!</definedName>
    <definedName name="_20BV_8">[3]Original!#REF!</definedName>
    <definedName name="_20DB" localSheetId="17">[3]Original!#REF!</definedName>
    <definedName name="_20DB" localSheetId="5">[3]Original!#REF!</definedName>
    <definedName name="_20DB" localSheetId="23">[3]Original!#REF!</definedName>
    <definedName name="_20DB" localSheetId="24">[3]Original!#REF!</definedName>
    <definedName name="_20DB" localSheetId="26">[3]Original!#REF!</definedName>
    <definedName name="_20DB" localSheetId="12">[3]Original!#REF!</definedName>
    <definedName name="_20DB" localSheetId="21">[3]Original!#REF!</definedName>
    <definedName name="_20DB" localSheetId="30">[3]Original!#REF!</definedName>
    <definedName name="_20DB" localSheetId="27">[3]Original!#REF!</definedName>
    <definedName name="_20DB" localSheetId="11">[3]Original!#REF!</definedName>
    <definedName name="_20DB" localSheetId="22">[3]Original!#REF!</definedName>
    <definedName name="_20DB" localSheetId="15">[3]Original!#REF!</definedName>
    <definedName name="_20DB">[3]Original!#REF!</definedName>
    <definedName name="_20DB_5" localSheetId="17">[3]Original!#REF!</definedName>
    <definedName name="_20DB_5" localSheetId="5">[3]Original!#REF!</definedName>
    <definedName name="_20DB_5" localSheetId="23">[3]Original!#REF!</definedName>
    <definedName name="_20DB_5" localSheetId="24">[3]Original!#REF!</definedName>
    <definedName name="_20DB_5" localSheetId="26">[3]Original!#REF!</definedName>
    <definedName name="_20DB_5" localSheetId="12">[3]Original!#REF!</definedName>
    <definedName name="_20DB_5" localSheetId="21">[3]Original!#REF!</definedName>
    <definedName name="_20DB_5" localSheetId="30">[3]Original!#REF!</definedName>
    <definedName name="_20DB_5" localSheetId="27">[3]Original!#REF!</definedName>
    <definedName name="_20DB_5" localSheetId="11">[3]Original!#REF!</definedName>
    <definedName name="_20DB_5" localSheetId="22">[3]Original!#REF!</definedName>
    <definedName name="_20DB_5" localSheetId="15">[3]Original!#REF!</definedName>
    <definedName name="_20DB_5">[3]Original!#REF!</definedName>
    <definedName name="_20DB_8" localSheetId="17">[3]Original!#REF!</definedName>
    <definedName name="_20DB_8" localSheetId="5">[3]Original!#REF!</definedName>
    <definedName name="_20DB_8" localSheetId="23">[3]Original!#REF!</definedName>
    <definedName name="_20DB_8" localSheetId="24">[3]Original!#REF!</definedName>
    <definedName name="_20DB_8" localSheetId="26">[3]Original!#REF!</definedName>
    <definedName name="_20DB_8" localSheetId="12">[3]Original!#REF!</definedName>
    <definedName name="_20DB_8" localSheetId="21">[3]Original!#REF!</definedName>
    <definedName name="_20DB_8" localSheetId="30">[3]Original!#REF!</definedName>
    <definedName name="_20DB_8" localSheetId="27">[3]Original!#REF!</definedName>
    <definedName name="_20DB_8" localSheetId="11">[3]Original!#REF!</definedName>
    <definedName name="_20DB_8" localSheetId="22">[3]Original!#REF!</definedName>
    <definedName name="_20DB_8" localSheetId="15">[3]Original!#REF!</definedName>
    <definedName name="_20DB_8">[3]Original!#REF!</definedName>
    <definedName name="_20DG" localSheetId="17">[3]Original!#REF!</definedName>
    <definedName name="_20DG" localSheetId="5">[3]Original!#REF!</definedName>
    <definedName name="_20DG" localSheetId="23">[3]Original!#REF!</definedName>
    <definedName name="_20DG" localSheetId="24">[3]Original!#REF!</definedName>
    <definedName name="_20DG" localSheetId="26">[3]Original!#REF!</definedName>
    <definedName name="_20DG" localSheetId="12">[3]Original!#REF!</definedName>
    <definedName name="_20DG" localSheetId="21">[3]Original!#REF!</definedName>
    <definedName name="_20DG" localSheetId="30">[3]Original!#REF!</definedName>
    <definedName name="_20DG" localSheetId="27">[3]Original!#REF!</definedName>
    <definedName name="_20DG" localSheetId="11">[3]Original!#REF!</definedName>
    <definedName name="_20DG" localSheetId="22">[3]Original!#REF!</definedName>
    <definedName name="_20DG" localSheetId="15">[3]Original!#REF!</definedName>
    <definedName name="_20DG">[3]Original!#REF!</definedName>
    <definedName name="_20DG_5" localSheetId="17">[3]Original!#REF!</definedName>
    <definedName name="_20DG_5" localSheetId="5">[3]Original!#REF!</definedName>
    <definedName name="_20DG_5" localSheetId="23">[3]Original!#REF!</definedName>
    <definedName name="_20DG_5" localSheetId="24">[3]Original!#REF!</definedName>
    <definedName name="_20DG_5" localSheetId="26">[3]Original!#REF!</definedName>
    <definedName name="_20DG_5" localSheetId="12">[3]Original!#REF!</definedName>
    <definedName name="_20DG_5" localSheetId="21">[3]Original!#REF!</definedName>
    <definedName name="_20DG_5" localSheetId="30">[3]Original!#REF!</definedName>
    <definedName name="_20DG_5" localSheetId="27">[3]Original!#REF!</definedName>
    <definedName name="_20DG_5" localSheetId="11">[3]Original!#REF!</definedName>
    <definedName name="_20DG_5" localSheetId="22">[3]Original!#REF!</definedName>
    <definedName name="_20DG_5" localSheetId="15">[3]Original!#REF!</definedName>
    <definedName name="_20DG_5">[3]Original!#REF!</definedName>
    <definedName name="_20DG_8" localSheetId="17">[3]Original!#REF!</definedName>
    <definedName name="_20DG_8" localSheetId="5">[3]Original!#REF!</definedName>
    <definedName name="_20DG_8" localSheetId="23">[3]Original!#REF!</definedName>
    <definedName name="_20DG_8" localSheetId="24">[3]Original!#REF!</definedName>
    <definedName name="_20DG_8" localSheetId="26">[3]Original!#REF!</definedName>
    <definedName name="_20DG_8" localSheetId="12">[3]Original!#REF!</definedName>
    <definedName name="_20DG_8" localSheetId="21">[3]Original!#REF!</definedName>
    <definedName name="_20DG_8" localSheetId="30">[3]Original!#REF!</definedName>
    <definedName name="_20DG_8" localSheetId="27">[3]Original!#REF!</definedName>
    <definedName name="_20DG_8" localSheetId="11">[3]Original!#REF!</definedName>
    <definedName name="_20DG_8" localSheetId="22">[3]Original!#REF!</definedName>
    <definedName name="_20DG_8" localSheetId="15">[3]Original!#REF!</definedName>
    <definedName name="_20DG_8">[3]Original!#REF!</definedName>
    <definedName name="_20DX" localSheetId="17">[3]Original!#REF!</definedName>
    <definedName name="_20DX" localSheetId="5">[3]Original!#REF!</definedName>
    <definedName name="_20DX" localSheetId="23">[3]Original!#REF!</definedName>
    <definedName name="_20DX" localSheetId="24">[3]Original!#REF!</definedName>
    <definedName name="_20DX" localSheetId="26">[3]Original!#REF!</definedName>
    <definedName name="_20DX" localSheetId="12">[3]Original!#REF!</definedName>
    <definedName name="_20DX" localSheetId="21">[3]Original!#REF!</definedName>
    <definedName name="_20DX" localSheetId="30">[3]Original!#REF!</definedName>
    <definedName name="_20DX" localSheetId="27">[3]Original!#REF!</definedName>
    <definedName name="_20DX" localSheetId="11">[3]Original!#REF!</definedName>
    <definedName name="_20DX" localSheetId="22">[3]Original!#REF!</definedName>
    <definedName name="_20DX" localSheetId="15">[3]Original!#REF!</definedName>
    <definedName name="_20DX">[3]Original!#REF!</definedName>
    <definedName name="_20DX_5" localSheetId="17">[3]Original!#REF!</definedName>
    <definedName name="_20DX_5" localSheetId="5">[3]Original!#REF!</definedName>
    <definedName name="_20DX_5" localSheetId="23">[3]Original!#REF!</definedName>
    <definedName name="_20DX_5" localSheetId="24">[3]Original!#REF!</definedName>
    <definedName name="_20DX_5" localSheetId="26">[3]Original!#REF!</definedName>
    <definedName name="_20DX_5" localSheetId="12">[3]Original!#REF!</definedName>
    <definedName name="_20DX_5" localSheetId="21">[3]Original!#REF!</definedName>
    <definedName name="_20DX_5" localSheetId="30">[3]Original!#REF!</definedName>
    <definedName name="_20DX_5" localSheetId="27">[3]Original!#REF!</definedName>
    <definedName name="_20DX_5" localSheetId="11">[3]Original!#REF!</definedName>
    <definedName name="_20DX_5" localSheetId="22">[3]Original!#REF!</definedName>
    <definedName name="_20DX_5" localSheetId="15">[3]Original!#REF!</definedName>
    <definedName name="_20DX_5">[3]Original!#REF!</definedName>
    <definedName name="_20DX_8" localSheetId="17">[3]Original!#REF!</definedName>
    <definedName name="_20DX_8" localSheetId="5">[3]Original!#REF!</definedName>
    <definedName name="_20DX_8" localSheetId="23">[3]Original!#REF!</definedName>
    <definedName name="_20DX_8" localSheetId="24">[3]Original!#REF!</definedName>
    <definedName name="_20DX_8" localSheetId="26">[3]Original!#REF!</definedName>
    <definedName name="_20DX_8" localSheetId="12">[3]Original!#REF!</definedName>
    <definedName name="_20DX_8" localSheetId="21">[3]Original!#REF!</definedName>
    <definedName name="_20DX_8" localSheetId="30">[3]Original!#REF!</definedName>
    <definedName name="_20DX_8" localSheetId="27">[3]Original!#REF!</definedName>
    <definedName name="_20DX_8" localSheetId="11">[3]Original!#REF!</definedName>
    <definedName name="_20DX_8" localSheetId="22">[3]Original!#REF!</definedName>
    <definedName name="_20DX_8" localSheetId="15">[3]Original!#REF!</definedName>
    <definedName name="_20DX_8">[3]Original!#REF!</definedName>
    <definedName name="_2150" localSheetId="17">[3]Original!#REF!</definedName>
    <definedName name="_2150" localSheetId="5">[3]Original!#REF!</definedName>
    <definedName name="_2150" localSheetId="23">[3]Original!#REF!</definedName>
    <definedName name="_2150" localSheetId="24">[3]Original!#REF!</definedName>
    <definedName name="_2150" localSheetId="26">[3]Original!#REF!</definedName>
    <definedName name="_2150" localSheetId="12">[3]Original!#REF!</definedName>
    <definedName name="_2150" localSheetId="21">[3]Original!#REF!</definedName>
    <definedName name="_2150" localSheetId="30">[3]Original!#REF!</definedName>
    <definedName name="_2150" localSheetId="27">[3]Original!#REF!</definedName>
    <definedName name="_2150" localSheetId="11">[3]Original!#REF!</definedName>
    <definedName name="_2150" localSheetId="22">[3]Original!#REF!</definedName>
    <definedName name="_2150" localSheetId="15">[3]Original!#REF!</definedName>
    <definedName name="_2150">[3]Original!#REF!</definedName>
    <definedName name="_2150_5" localSheetId="17">[3]Original!#REF!</definedName>
    <definedName name="_2150_5" localSheetId="5">[3]Original!#REF!</definedName>
    <definedName name="_2150_5" localSheetId="23">[3]Original!#REF!</definedName>
    <definedName name="_2150_5" localSheetId="24">[3]Original!#REF!</definedName>
    <definedName name="_2150_5" localSheetId="26">[3]Original!#REF!</definedName>
    <definedName name="_2150_5" localSheetId="12">[3]Original!#REF!</definedName>
    <definedName name="_2150_5" localSheetId="21">[3]Original!#REF!</definedName>
    <definedName name="_2150_5" localSheetId="30">[3]Original!#REF!</definedName>
    <definedName name="_2150_5" localSheetId="27">[3]Original!#REF!</definedName>
    <definedName name="_2150_5" localSheetId="11">[3]Original!#REF!</definedName>
    <definedName name="_2150_5" localSheetId="22">[3]Original!#REF!</definedName>
    <definedName name="_2150_5" localSheetId="15">[3]Original!#REF!</definedName>
    <definedName name="_2150_5">[3]Original!#REF!</definedName>
    <definedName name="_2150_8" localSheetId="17">[3]Original!#REF!</definedName>
    <definedName name="_2150_8" localSheetId="5">[3]Original!#REF!</definedName>
    <definedName name="_2150_8" localSheetId="23">[3]Original!#REF!</definedName>
    <definedName name="_2150_8" localSheetId="24">[3]Original!#REF!</definedName>
    <definedName name="_2150_8" localSheetId="26">[3]Original!#REF!</definedName>
    <definedName name="_2150_8" localSheetId="12">[3]Original!#REF!</definedName>
    <definedName name="_2150_8" localSheetId="21">[3]Original!#REF!</definedName>
    <definedName name="_2150_8" localSheetId="30">[3]Original!#REF!</definedName>
    <definedName name="_2150_8" localSheetId="27">[3]Original!#REF!</definedName>
    <definedName name="_2150_8" localSheetId="11">[3]Original!#REF!</definedName>
    <definedName name="_2150_8" localSheetId="22">[3]Original!#REF!</definedName>
    <definedName name="_2150_8" localSheetId="15">[3]Original!#REF!</definedName>
    <definedName name="_2150_8">[3]Original!#REF!</definedName>
    <definedName name="_2151" localSheetId="17">[3]Original!#REF!</definedName>
    <definedName name="_2151" localSheetId="5">[3]Original!#REF!</definedName>
    <definedName name="_2151" localSheetId="23">[3]Original!#REF!</definedName>
    <definedName name="_2151" localSheetId="24">[3]Original!#REF!</definedName>
    <definedName name="_2151" localSheetId="26">[3]Original!#REF!</definedName>
    <definedName name="_2151" localSheetId="12">[3]Original!#REF!</definedName>
    <definedName name="_2151" localSheetId="21">[3]Original!#REF!</definedName>
    <definedName name="_2151" localSheetId="30">[3]Original!#REF!</definedName>
    <definedName name="_2151" localSheetId="27">[3]Original!#REF!</definedName>
    <definedName name="_2151" localSheetId="11">[3]Original!#REF!</definedName>
    <definedName name="_2151" localSheetId="22">[3]Original!#REF!</definedName>
    <definedName name="_2151" localSheetId="15">[3]Original!#REF!</definedName>
    <definedName name="_2151">[3]Original!#REF!</definedName>
    <definedName name="_2151_5" localSheetId="17">[3]Original!#REF!</definedName>
    <definedName name="_2151_5" localSheetId="5">[3]Original!#REF!</definedName>
    <definedName name="_2151_5" localSheetId="23">[3]Original!#REF!</definedName>
    <definedName name="_2151_5" localSheetId="24">[3]Original!#REF!</definedName>
    <definedName name="_2151_5" localSheetId="26">[3]Original!#REF!</definedName>
    <definedName name="_2151_5" localSheetId="12">[3]Original!#REF!</definedName>
    <definedName name="_2151_5" localSheetId="21">[3]Original!#REF!</definedName>
    <definedName name="_2151_5" localSheetId="30">[3]Original!#REF!</definedName>
    <definedName name="_2151_5" localSheetId="27">[3]Original!#REF!</definedName>
    <definedName name="_2151_5" localSheetId="11">[3]Original!#REF!</definedName>
    <definedName name="_2151_5" localSheetId="22">[3]Original!#REF!</definedName>
    <definedName name="_2151_5" localSheetId="15">[3]Original!#REF!</definedName>
    <definedName name="_2151_5">[3]Original!#REF!</definedName>
    <definedName name="_2151_8" localSheetId="17">[3]Original!#REF!</definedName>
    <definedName name="_2151_8" localSheetId="5">[3]Original!#REF!</definedName>
    <definedName name="_2151_8" localSheetId="23">[3]Original!#REF!</definedName>
    <definedName name="_2151_8" localSheetId="24">[3]Original!#REF!</definedName>
    <definedName name="_2151_8" localSheetId="26">[3]Original!#REF!</definedName>
    <definedName name="_2151_8" localSheetId="12">[3]Original!#REF!</definedName>
    <definedName name="_2151_8" localSheetId="21">[3]Original!#REF!</definedName>
    <definedName name="_2151_8" localSheetId="30">[3]Original!#REF!</definedName>
    <definedName name="_2151_8" localSheetId="27">[3]Original!#REF!</definedName>
    <definedName name="_2151_8" localSheetId="11">[3]Original!#REF!</definedName>
    <definedName name="_2151_8" localSheetId="22">[3]Original!#REF!</definedName>
    <definedName name="_2151_8" localSheetId="15">[3]Original!#REF!</definedName>
    <definedName name="_2151_8">[3]Original!#REF!</definedName>
    <definedName name="_2161" localSheetId="17">[3]Original!#REF!</definedName>
    <definedName name="_2161" localSheetId="5">[3]Original!#REF!</definedName>
    <definedName name="_2161" localSheetId="23">[3]Original!#REF!</definedName>
    <definedName name="_2161" localSheetId="24">[3]Original!#REF!</definedName>
    <definedName name="_2161" localSheetId="26">[3]Original!#REF!</definedName>
    <definedName name="_2161" localSheetId="12">[3]Original!#REF!</definedName>
    <definedName name="_2161" localSheetId="21">[3]Original!#REF!</definedName>
    <definedName name="_2161" localSheetId="30">[3]Original!#REF!</definedName>
    <definedName name="_2161" localSheetId="27">[3]Original!#REF!</definedName>
    <definedName name="_2161" localSheetId="11">[3]Original!#REF!</definedName>
    <definedName name="_2161" localSheetId="22">[3]Original!#REF!</definedName>
    <definedName name="_2161" localSheetId="15">[3]Original!#REF!</definedName>
    <definedName name="_2161">[3]Original!#REF!</definedName>
    <definedName name="_2161_5" localSheetId="17">[3]Original!#REF!</definedName>
    <definedName name="_2161_5" localSheetId="5">[3]Original!#REF!</definedName>
    <definedName name="_2161_5" localSheetId="23">[3]Original!#REF!</definedName>
    <definedName name="_2161_5" localSheetId="24">[3]Original!#REF!</definedName>
    <definedName name="_2161_5" localSheetId="26">[3]Original!#REF!</definedName>
    <definedName name="_2161_5" localSheetId="12">[3]Original!#REF!</definedName>
    <definedName name="_2161_5" localSheetId="21">[3]Original!#REF!</definedName>
    <definedName name="_2161_5" localSheetId="30">[3]Original!#REF!</definedName>
    <definedName name="_2161_5" localSheetId="27">[3]Original!#REF!</definedName>
    <definedName name="_2161_5" localSheetId="11">[3]Original!#REF!</definedName>
    <definedName name="_2161_5" localSheetId="22">[3]Original!#REF!</definedName>
    <definedName name="_2161_5" localSheetId="15">[3]Original!#REF!</definedName>
    <definedName name="_2161_5">[3]Original!#REF!</definedName>
    <definedName name="_2161_8" localSheetId="17">[3]Original!#REF!</definedName>
    <definedName name="_2161_8" localSheetId="5">[3]Original!#REF!</definedName>
    <definedName name="_2161_8" localSheetId="23">[3]Original!#REF!</definedName>
    <definedName name="_2161_8" localSheetId="24">[3]Original!#REF!</definedName>
    <definedName name="_2161_8" localSheetId="26">[3]Original!#REF!</definedName>
    <definedName name="_2161_8" localSheetId="12">[3]Original!#REF!</definedName>
    <definedName name="_2161_8" localSheetId="21">[3]Original!#REF!</definedName>
    <definedName name="_2161_8" localSheetId="30">[3]Original!#REF!</definedName>
    <definedName name="_2161_8" localSheetId="27">[3]Original!#REF!</definedName>
    <definedName name="_2161_8" localSheetId="11">[3]Original!#REF!</definedName>
    <definedName name="_2161_8" localSheetId="22">[3]Original!#REF!</definedName>
    <definedName name="_2161_8" localSheetId="15">[3]Original!#REF!</definedName>
    <definedName name="_2161_8">[3]Original!#REF!</definedName>
    <definedName name="_2181" localSheetId="17">[3]Original!#REF!</definedName>
    <definedName name="_2181" localSheetId="5">[3]Original!#REF!</definedName>
    <definedName name="_2181" localSheetId="23">[3]Original!#REF!</definedName>
    <definedName name="_2181" localSheetId="24">[3]Original!#REF!</definedName>
    <definedName name="_2181" localSheetId="26">[3]Original!#REF!</definedName>
    <definedName name="_2181" localSheetId="12">[3]Original!#REF!</definedName>
    <definedName name="_2181" localSheetId="21">[3]Original!#REF!</definedName>
    <definedName name="_2181" localSheetId="30">[3]Original!#REF!</definedName>
    <definedName name="_2181" localSheetId="27">[3]Original!#REF!</definedName>
    <definedName name="_2181" localSheetId="11">[3]Original!#REF!</definedName>
    <definedName name="_2181" localSheetId="22">[3]Original!#REF!</definedName>
    <definedName name="_2181" localSheetId="15">[3]Original!#REF!</definedName>
    <definedName name="_2181">[3]Original!#REF!</definedName>
    <definedName name="_2181_5" localSheetId="17">[3]Original!#REF!</definedName>
    <definedName name="_2181_5" localSheetId="5">[3]Original!#REF!</definedName>
    <definedName name="_2181_5" localSheetId="23">[3]Original!#REF!</definedName>
    <definedName name="_2181_5" localSheetId="24">[3]Original!#REF!</definedName>
    <definedName name="_2181_5" localSheetId="26">[3]Original!#REF!</definedName>
    <definedName name="_2181_5" localSheetId="12">[3]Original!#REF!</definedName>
    <definedName name="_2181_5" localSheetId="21">[3]Original!#REF!</definedName>
    <definedName name="_2181_5" localSheetId="30">[3]Original!#REF!</definedName>
    <definedName name="_2181_5" localSheetId="27">[3]Original!#REF!</definedName>
    <definedName name="_2181_5" localSheetId="11">[3]Original!#REF!</definedName>
    <definedName name="_2181_5" localSheetId="22">[3]Original!#REF!</definedName>
    <definedName name="_2181_5" localSheetId="15">[3]Original!#REF!</definedName>
    <definedName name="_2181_5">[3]Original!#REF!</definedName>
    <definedName name="_2181_8" localSheetId="17">[3]Original!#REF!</definedName>
    <definedName name="_2181_8" localSheetId="5">[3]Original!#REF!</definedName>
    <definedName name="_2181_8" localSheetId="23">[3]Original!#REF!</definedName>
    <definedName name="_2181_8" localSheetId="24">[3]Original!#REF!</definedName>
    <definedName name="_2181_8" localSheetId="26">[3]Original!#REF!</definedName>
    <definedName name="_2181_8" localSheetId="12">[3]Original!#REF!</definedName>
    <definedName name="_2181_8" localSheetId="21">[3]Original!#REF!</definedName>
    <definedName name="_2181_8" localSheetId="30">[3]Original!#REF!</definedName>
    <definedName name="_2181_8" localSheetId="27">[3]Original!#REF!</definedName>
    <definedName name="_2181_8" localSheetId="11">[3]Original!#REF!</definedName>
    <definedName name="_2181_8" localSheetId="22">[3]Original!#REF!</definedName>
    <definedName name="_2181_8" localSheetId="15">[3]Original!#REF!</definedName>
    <definedName name="_2181_8">[3]Original!#REF!</definedName>
    <definedName name="_2273" localSheetId="17">[3]Original!#REF!</definedName>
    <definedName name="_2273" localSheetId="5">[3]Original!#REF!</definedName>
    <definedName name="_2273" localSheetId="23">[3]Original!#REF!</definedName>
    <definedName name="_2273" localSheetId="24">[3]Original!#REF!</definedName>
    <definedName name="_2273" localSheetId="26">[3]Original!#REF!</definedName>
    <definedName name="_2273" localSheetId="12">[3]Original!#REF!</definedName>
    <definedName name="_2273" localSheetId="21">[3]Original!#REF!</definedName>
    <definedName name="_2273" localSheetId="30">[3]Original!#REF!</definedName>
    <definedName name="_2273" localSheetId="27">[3]Original!#REF!</definedName>
    <definedName name="_2273" localSheetId="11">[3]Original!#REF!</definedName>
    <definedName name="_2273" localSheetId="22">[3]Original!#REF!</definedName>
    <definedName name="_2273" localSheetId="15">[3]Original!#REF!</definedName>
    <definedName name="_2273">[3]Original!#REF!</definedName>
    <definedName name="_2273_5" localSheetId="17">[3]Original!#REF!</definedName>
    <definedName name="_2273_5" localSheetId="5">[3]Original!#REF!</definedName>
    <definedName name="_2273_5" localSheetId="23">[3]Original!#REF!</definedName>
    <definedName name="_2273_5" localSheetId="24">[3]Original!#REF!</definedName>
    <definedName name="_2273_5" localSheetId="26">[3]Original!#REF!</definedName>
    <definedName name="_2273_5" localSheetId="12">[3]Original!#REF!</definedName>
    <definedName name="_2273_5" localSheetId="21">[3]Original!#REF!</definedName>
    <definedName name="_2273_5" localSheetId="30">[3]Original!#REF!</definedName>
    <definedName name="_2273_5" localSheetId="27">[3]Original!#REF!</definedName>
    <definedName name="_2273_5" localSheetId="11">[3]Original!#REF!</definedName>
    <definedName name="_2273_5" localSheetId="22">[3]Original!#REF!</definedName>
    <definedName name="_2273_5" localSheetId="15">[3]Original!#REF!</definedName>
    <definedName name="_2273_5">[3]Original!#REF!</definedName>
    <definedName name="_2273_8" localSheetId="17">[3]Original!#REF!</definedName>
    <definedName name="_2273_8" localSheetId="5">[3]Original!#REF!</definedName>
    <definedName name="_2273_8" localSheetId="23">[3]Original!#REF!</definedName>
    <definedName name="_2273_8" localSheetId="24">[3]Original!#REF!</definedName>
    <definedName name="_2273_8" localSheetId="26">[3]Original!#REF!</definedName>
    <definedName name="_2273_8" localSheetId="12">[3]Original!#REF!</definedName>
    <definedName name="_2273_8" localSheetId="21">[3]Original!#REF!</definedName>
    <definedName name="_2273_8" localSheetId="30">[3]Original!#REF!</definedName>
    <definedName name="_2273_8" localSheetId="27">[3]Original!#REF!</definedName>
    <definedName name="_2273_8" localSheetId="11">[3]Original!#REF!</definedName>
    <definedName name="_2273_8" localSheetId="22">[3]Original!#REF!</definedName>
    <definedName name="_2273_8" localSheetId="15">[3]Original!#REF!</definedName>
    <definedName name="_2273_8">[3]Original!#REF!</definedName>
    <definedName name="_2276" localSheetId="17">[3]Original!#REF!</definedName>
    <definedName name="_2276" localSheetId="5">[3]Original!#REF!</definedName>
    <definedName name="_2276" localSheetId="23">[3]Original!#REF!</definedName>
    <definedName name="_2276" localSheetId="24">[3]Original!#REF!</definedName>
    <definedName name="_2276" localSheetId="26">[3]Original!#REF!</definedName>
    <definedName name="_2276" localSheetId="12">[3]Original!#REF!</definedName>
    <definedName name="_2276" localSheetId="21">[3]Original!#REF!</definedName>
    <definedName name="_2276" localSheetId="30">[3]Original!#REF!</definedName>
    <definedName name="_2276" localSheetId="27">[3]Original!#REF!</definedName>
    <definedName name="_2276" localSheetId="11">[3]Original!#REF!</definedName>
    <definedName name="_2276" localSheetId="22">[3]Original!#REF!</definedName>
    <definedName name="_2276" localSheetId="15">[3]Original!#REF!</definedName>
    <definedName name="_2276">[3]Original!#REF!</definedName>
    <definedName name="_2276_5" localSheetId="17">[3]Original!#REF!</definedName>
    <definedName name="_2276_5" localSheetId="5">[3]Original!#REF!</definedName>
    <definedName name="_2276_5" localSheetId="23">[3]Original!#REF!</definedName>
    <definedName name="_2276_5" localSheetId="24">[3]Original!#REF!</definedName>
    <definedName name="_2276_5" localSheetId="26">[3]Original!#REF!</definedName>
    <definedName name="_2276_5" localSheetId="12">[3]Original!#REF!</definedName>
    <definedName name="_2276_5" localSheetId="21">[3]Original!#REF!</definedName>
    <definedName name="_2276_5" localSheetId="30">[3]Original!#REF!</definedName>
    <definedName name="_2276_5" localSheetId="27">[3]Original!#REF!</definedName>
    <definedName name="_2276_5" localSheetId="11">[3]Original!#REF!</definedName>
    <definedName name="_2276_5" localSheetId="22">[3]Original!#REF!</definedName>
    <definedName name="_2276_5" localSheetId="15">[3]Original!#REF!</definedName>
    <definedName name="_2276_5">[3]Original!#REF!</definedName>
    <definedName name="_2276_8" localSheetId="17">[3]Original!#REF!</definedName>
    <definedName name="_2276_8" localSheetId="5">[3]Original!#REF!</definedName>
    <definedName name="_2276_8" localSheetId="23">[3]Original!#REF!</definedName>
    <definedName name="_2276_8" localSheetId="24">[3]Original!#REF!</definedName>
    <definedName name="_2276_8" localSheetId="26">[3]Original!#REF!</definedName>
    <definedName name="_2276_8" localSheetId="12">[3]Original!#REF!</definedName>
    <definedName name="_2276_8" localSheetId="21">[3]Original!#REF!</definedName>
    <definedName name="_2276_8" localSheetId="30">[3]Original!#REF!</definedName>
    <definedName name="_2276_8" localSheetId="27">[3]Original!#REF!</definedName>
    <definedName name="_2276_8" localSheetId="11">[3]Original!#REF!</definedName>
    <definedName name="_2276_8" localSheetId="22">[3]Original!#REF!</definedName>
    <definedName name="_2276_8" localSheetId="15">[3]Original!#REF!</definedName>
    <definedName name="_2276_8">[3]Original!#REF!</definedName>
    <definedName name="_2281" localSheetId="17">[3]Original!#REF!</definedName>
    <definedName name="_2281" localSheetId="5">[3]Original!#REF!</definedName>
    <definedName name="_2281" localSheetId="23">[3]Original!#REF!</definedName>
    <definedName name="_2281" localSheetId="24">[3]Original!#REF!</definedName>
    <definedName name="_2281" localSheetId="26">[3]Original!#REF!</definedName>
    <definedName name="_2281" localSheetId="12">[3]Original!#REF!</definedName>
    <definedName name="_2281" localSheetId="21">[3]Original!#REF!</definedName>
    <definedName name="_2281" localSheetId="30">[3]Original!#REF!</definedName>
    <definedName name="_2281" localSheetId="27">[3]Original!#REF!</definedName>
    <definedName name="_2281" localSheetId="11">[3]Original!#REF!</definedName>
    <definedName name="_2281" localSheetId="22">[3]Original!#REF!</definedName>
    <definedName name="_2281" localSheetId="15">[3]Original!#REF!</definedName>
    <definedName name="_2281">[3]Original!#REF!</definedName>
    <definedName name="_2281_5" localSheetId="17">[3]Original!#REF!</definedName>
    <definedName name="_2281_5" localSheetId="5">[3]Original!#REF!</definedName>
    <definedName name="_2281_5" localSheetId="23">[3]Original!#REF!</definedName>
    <definedName name="_2281_5" localSheetId="24">[3]Original!#REF!</definedName>
    <definedName name="_2281_5" localSheetId="26">[3]Original!#REF!</definedName>
    <definedName name="_2281_5" localSheetId="12">[3]Original!#REF!</definedName>
    <definedName name="_2281_5" localSheetId="21">[3]Original!#REF!</definedName>
    <definedName name="_2281_5" localSheetId="30">[3]Original!#REF!</definedName>
    <definedName name="_2281_5" localSheetId="27">[3]Original!#REF!</definedName>
    <definedName name="_2281_5" localSheetId="11">[3]Original!#REF!</definedName>
    <definedName name="_2281_5" localSheetId="22">[3]Original!#REF!</definedName>
    <definedName name="_2281_5" localSheetId="15">[3]Original!#REF!</definedName>
    <definedName name="_2281_5">[3]Original!#REF!</definedName>
    <definedName name="_2281_8" localSheetId="17">[3]Original!#REF!</definedName>
    <definedName name="_2281_8" localSheetId="5">[3]Original!#REF!</definedName>
    <definedName name="_2281_8" localSheetId="23">[3]Original!#REF!</definedName>
    <definedName name="_2281_8" localSheetId="24">[3]Original!#REF!</definedName>
    <definedName name="_2281_8" localSheetId="26">[3]Original!#REF!</definedName>
    <definedName name="_2281_8" localSheetId="12">[3]Original!#REF!</definedName>
    <definedName name="_2281_8" localSheetId="21">[3]Original!#REF!</definedName>
    <definedName name="_2281_8" localSheetId="30">[3]Original!#REF!</definedName>
    <definedName name="_2281_8" localSheetId="27">[3]Original!#REF!</definedName>
    <definedName name="_2281_8" localSheetId="11">[3]Original!#REF!</definedName>
    <definedName name="_2281_8" localSheetId="22">[3]Original!#REF!</definedName>
    <definedName name="_2281_8" localSheetId="15">[3]Original!#REF!</definedName>
    <definedName name="_2281_8">[3]Original!#REF!</definedName>
    <definedName name="_2285" localSheetId="17">[3]Original!#REF!</definedName>
    <definedName name="_2285" localSheetId="5">[3]Original!#REF!</definedName>
    <definedName name="_2285" localSheetId="23">[3]Original!#REF!</definedName>
    <definedName name="_2285" localSheetId="24">[3]Original!#REF!</definedName>
    <definedName name="_2285" localSheetId="26">[3]Original!#REF!</definedName>
    <definedName name="_2285" localSheetId="12">[3]Original!#REF!</definedName>
    <definedName name="_2285" localSheetId="21">[3]Original!#REF!</definedName>
    <definedName name="_2285" localSheetId="30">[3]Original!#REF!</definedName>
    <definedName name="_2285" localSheetId="27">[3]Original!#REF!</definedName>
    <definedName name="_2285" localSheetId="11">[3]Original!#REF!</definedName>
    <definedName name="_2285" localSheetId="22">[3]Original!#REF!</definedName>
    <definedName name="_2285" localSheetId="15">[3]Original!#REF!</definedName>
    <definedName name="_2285">[3]Original!#REF!</definedName>
    <definedName name="_2285_5" localSheetId="17">[3]Original!#REF!</definedName>
    <definedName name="_2285_5" localSheetId="5">[3]Original!#REF!</definedName>
    <definedName name="_2285_5" localSheetId="23">[3]Original!#REF!</definedName>
    <definedName name="_2285_5" localSheetId="24">[3]Original!#REF!</definedName>
    <definedName name="_2285_5" localSheetId="26">[3]Original!#REF!</definedName>
    <definedName name="_2285_5" localSheetId="12">[3]Original!#REF!</definedName>
    <definedName name="_2285_5" localSheetId="21">[3]Original!#REF!</definedName>
    <definedName name="_2285_5" localSheetId="30">[3]Original!#REF!</definedName>
    <definedName name="_2285_5" localSheetId="27">[3]Original!#REF!</definedName>
    <definedName name="_2285_5" localSheetId="11">[3]Original!#REF!</definedName>
    <definedName name="_2285_5" localSheetId="22">[3]Original!#REF!</definedName>
    <definedName name="_2285_5" localSheetId="15">[3]Original!#REF!</definedName>
    <definedName name="_2285_5">[3]Original!#REF!</definedName>
    <definedName name="_2285_8" localSheetId="17">[3]Original!#REF!</definedName>
    <definedName name="_2285_8" localSheetId="5">[3]Original!#REF!</definedName>
    <definedName name="_2285_8" localSheetId="23">[3]Original!#REF!</definedName>
    <definedName name="_2285_8" localSheetId="24">[3]Original!#REF!</definedName>
    <definedName name="_2285_8" localSheetId="26">[3]Original!#REF!</definedName>
    <definedName name="_2285_8" localSheetId="12">[3]Original!#REF!</definedName>
    <definedName name="_2285_8" localSheetId="21">[3]Original!#REF!</definedName>
    <definedName name="_2285_8" localSheetId="30">[3]Original!#REF!</definedName>
    <definedName name="_2285_8" localSheetId="27">[3]Original!#REF!</definedName>
    <definedName name="_2285_8" localSheetId="11">[3]Original!#REF!</definedName>
    <definedName name="_2285_8" localSheetId="22">[3]Original!#REF!</definedName>
    <definedName name="_2285_8" localSheetId="15">[3]Original!#REF!</definedName>
    <definedName name="_2285_8">[3]Original!#REF!</definedName>
    <definedName name="_22AE" localSheetId="17">[3]Original!#REF!</definedName>
    <definedName name="_22AE" localSheetId="5">[3]Original!#REF!</definedName>
    <definedName name="_22AE" localSheetId="23">[3]Original!#REF!</definedName>
    <definedName name="_22AE" localSheetId="24">[3]Original!#REF!</definedName>
    <definedName name="_22AE" localSheetId="26">[3]Original!#REF!</definedName>
    <definedName name="_22AE" localSheetId="12">[3]Original!#REF!</definedName>
    <definedName name="_22AE" localSheetId="21">[3]Original!#REF!</definedName>
    <definedName name="_22AE" localSheetId="30">[3]Original!#REF!</definedName>
    <definedName name="_22AE" localSheetId="27">[3]Original!#REF!</definedName>
    <definedName name="_22AE" localSheetId="11">[3]Original!#REF!</definedName>
    <definedName name="_22AE" localSheetId="22">[3]Original!#REF!</definedName>
    <definedName name="_22AE" localSheetId="15">[3]Original!#REF!</definedName>
    <definedName name="_22AE">[3]Original!#REF!</definedName>
    <definedName name="_22AE_5" localSheetId="17">[3]Original!#REF!</definedName>
    <definedName name="_22AE_5" localSheetId="5">[3]Original!#REF!</definedName>
    <definedName name="_22AE_5" localSheetId="23">[3]Original!#REF!</definedName>
    <definedName name="_22AE_5" localSheetId="24">[3]Original!#REF!</definedName>
    <definedName name="_22AE_5" localSheetId="26">[3]Original!#REF!</definedName>
    <definedName name="_22AE_5" localSheetId="12">[3]Original!#REF!</definedName>
    <definedName name="_22AE_5" localSheetId="21">[3]Original!#REF!</definedName>
    <definedName name="_22AE_5" localSheetId="30">[3]Original!#REF!</definedName>
    <definedName name="_22AE_5" localSheetId="27">[3]Original!#REF!</definedName>
    <definedName name="_22AE_5" localSheetId="11">[3]Original!#REF!</definedName>
    <definedName name="_22AE_5" localSheetId="22">[3]Original!#REF!</definedName>
    <definedName name="_22AE_5" localSheetId="15">[3]Original!#REF!</definedName>
    <definedName name="_22AE_5">[3]Original!#REF!</definedName>
    <definedName name="_22AE_8" localSheetId="17">[3]Original!#REF!</definedName>
    <definedName name="_22AE_8" localSheetId="5">[3]Original!#REF!</definedName>
    <definedName name="_22AE_8" localSheetId="23">[3]Original!#REF!</definedName>
    <definedName name="_22AE_8" localSheetId="24">[3]Original!#REF!</definedName>
    <definedName name="_22AE_8" localSheetId="26">[3]Original!#REF!</definedName>
    <definedName name="_22AE_8" localSheetId="12">[3]Original!#REF!</definedName>
    <definedName name="_22AE_8" localSheetId="21">[3]Original!#REF!</definedName>
    <definedName name="_22AE_8" localSheetId="30">[3]Original!#REF!</definedName>
    <definedName name="_22AE_8" localSheetId="27">[3]Original!#REF!</definedName>
    <definedName name="_22AE_8" localSheetId="11">[3]Original!#REF!</definedName>
    <definedName name="_22AE_8" localSheetId="22">[3]Original!#REF!</definedName>
    <definedName name="_22AE_8" localSheetId="15">[3]Original!#REF!</definedName>
    <definedName name="_22AE_8">[3]Original!#REF!</definedName>
    <definedName name="_22AG" localSheetId="17">[3]Original!#REF!</definedName>
    <definedName name="_22AG" localSheetId="5">[3]Original!#REF!</definedName>
    <definedName name="_22AG" localSheetId="23">[3]Original!#REF!</definedName>
    <definedName name="_22AG" localSheetId="24">[3]Original!#REF!</definedName>
    <definedName name="_22AG" localSheetId="26">[3]Original!#REF!</definedName>
    <definedName name="_22AG" localSheetId="12">[3]Original!#REF!</definedName>
    <definedName name="_22AG" localSheetId="21">[3]Original!#REF!</definedName>
    <definedName name="_22AG" localSheetId="30">[3]Original!#REF!</definedName>
    <definedName name="_22AG" localSheetId="27">[3]Original!#REF!</definedName>
    <definedName name="_22AG" localSheetId="11">[3]Original!#REF!</definedName>
    <definedName name="_22AG" localSheetId="22">[3]Original!#REF!</definedName>
    <definedName name="_22AG" localSheetId="15">[3]Original!#REF!</definedName>
    <definedName name="_22AG">[3]Original!#REF!</definedName>
    <definedName name="_22AG_5" localSheetId="17">[3]Original!#REF!</definedName>
    <definedName name="_22AG_5" localSheetId="5">[3]Original!#REF!</definedName>
    <definedName name="_22AG_5" localSheetId="23">[3]Original!#REF!</definedName>
    <definedName name="_22AG_5" localSheetId="24">[3]Original!#REF!</definedName>
    <definedName name="_22AG_5" localSheetId="26">[3]Original!#REF!</definedName>
    <definedName name="_22AG_5" localSheetId="12">[3]Original!#REF!</definedName>
    <definedName name="_22AG_5" localSheetId="21">[3]Original!#REF!</definedName>
    <definedName name="_22AG_5" localSheetId="30">[3]Original!#REF!</definedName>
    <definedName name="_22AG_5" localSheetId="27">[3]Original!#REF!</definedName>
    <definedName name="_22AG_5" localSheetId="11">[3]Original!#REF!</definedName>
    <definedName name="_22AG_5" localSheetId="22">[3]Original!#REF!</definedName>
    <definedName name="_22AG_5" localSheetId="15">[3]Original!#REF!</definedName>
    <definedName name="_22AG_5">[3]Original!#REF!</definedName>
    <definedName name="_22AG_8" localSheetId="17">[3]Original!#REF!</definedName>
    <definedName name="_22AG_8" localSheetId="5">[3]Original!#REF!</definedName>
    <definedName name="_22AG_8" localSheetId="23">[3]Original!#REF!</definedName>
    <definedName name="_22AG_8" localSheetId="24">[3]Original!#REF!</definedName>
    <definedName name="_22AG_8" localSheetId="26">[3]Original!#REF!</definedName>
    <definedName name="_22AG_8" localSheetId="12">[3]Original!#REF!</definedName>
    <definedName name="_22AG_8" localSheetId="21">[3]Original!#REF!</definedName>
    <definedName name="_22AG_8" localSheetId="30">[3]Original!#REF!</definedName>
    <definedName name="_22AG_8" localSheetId="27">[3]Original!#REF!</definedName>
    <definedName name="_22AG_8" localSheetId="11">[3]Original!#REF!</definedName>
    <definedName name="_22AG_8" localSheetId="22">[3]Original!#REF!</definedName>
    <definedName name="_22AG_8" localSheetId="15">[3]Original!#REF!</definedName>
    <definedName name="_22AG_8">[3]Original!#REF!</definedName>
    <definedName name="_22AN" localSheetId="17">[3]Original!#REF!</definedName>
    <definedName name="_22AN" localSheetId="5">[3]Original!#REF!</definedName>
    <definedName name="_22AN" localSheetId="23">[3]Original!#REF!</definedName>
    <definedName name="_22AN" localSheetId="24">[3]Original!#REF!</definedName>
    <definedName name="_22AN" localSheetId="26">[3]Original!#REF!</definedName>
    <definedName name="_22AN" localSheetId="12">[3]Original!#REF!</definedName>
    <definedName name="_22AN" localSheetId="21">[3]Original!#REF!</definedName>
    <definedName name="_22AN" localSheetId="30">[3]Original!#REF!</definedName>
    <definedName name="_22AN" localSheetId="27">[3]Original!#REF!</definedName>
    <definedName name="_22AN" localSheetId="11">[3]Original!#REF!</definedName>
    <definedName name="_22AN" localSheetId="22">[3]Original!#REF!</definedName>
    <definedName name="_22AN" localSheetId="15">[3]Original!#REF!</definedName>
    <definedName name="_22AN">[3]Original!#REF!</definedName>
    <definedName name="_22AN_5" localSheetId="17">[3]Original!#REF!</definedName>
    <definedName name="_22AN_5" localSheetId="5">[3]Original!#REF!</definedName>
    <definedName name="_22AN_5" localSheetId="23">[3]Original!#REF!</definedName>
    <definedName name="_22AN_5" localSheetId="24">[3]Original!#REF!</definedName>
    <definedName name="_22AN_5" localSheetId="26">[3]Original!#REF!</definedName>
    <definedName name="_22AN_5" localSheetId="12">[3]Original!#REF!</definedName>
    <definedName name="_22AN_5" localSheetId="21">[3]Original!#REF!</definedName>
    <definedName name="_22AN_5" localSheetId="30">[3]Original!#REF!</definedName>
    <definedName name="_22AN_5" localSheetId="27">[3]Original!#REF!</definedName>
    <definedName name="_22AN_5" localSheetId="11">[3]Original!#REF!</definedName>
    <definedName name="_22AN_5" localSheetId="22">[3]Original!#REF!</definedName>
    <definedName name="_22AN_5" localSheetId="15">[3]Original!#REF!</definedName>
    <definedName name="_22AN_5">[3]Original!#REF!</definedName>
    <definedName name="_22AN_8" localSheetId="17">[3]Original!#REF!</definedName>
    <definedName name="_22AN_8" localSheetId="5">[3]Original!#REF!</definedName>
    <definedName name="_22AN_8" localSheetId="23">[3]Original!#REF!</definedName>
    <definedName name="_22AN_8" localSheetId="24">[3]Original!#REF!</definedName>
    <definedName name="_22AN_8" localSheetId="26">[3]Original!#REF!</definedName>
    <definedName name="_22AN_8" localSheetId="12">[3]Original!#REF!</definedName>
    <definedName name="_22AN_8" localSheetId="21">[3]Original!#REF!</definedName>
    <definedName name="_22AN_8" localSheetId="30">[3]Original!#REF!</definedName>
    <definedName name="_22AN_8" localSheetId="27">[3]Original!#REF!</definedName>
    <definedName name="_22AN_8" localSheetId="11">[3]Original!#REF!</definedName>
    <definedName name="_22AN_8" localSheetId="22">[3]Original!#REF!</definedName>
    <definedName name="_22AN_8" localSheetId="15">[3]Original!#REF!</definedName>
    <definedName name="_22AN_8">[3]Original!#REF!</definedName>
    <definedName name="_22AO" localSheetId="17">[3]Original!#REF!</definedName>
    <definedName name="_22AO" localSheetId="5">[3]Original!#REF!</definedName>
    <definedName name="_22AO" localSheetId="23">[3]Original!#REF!</definedName>
    <definedName name="_22AO" localSheetId="24">[3]Original!#REF!</definedName>
    <definedName name="_22AO" localSheetId="26">[3]Original!#REF!</definedName>
    <definedName name="_22AO" localSheetId="12">[3]Original!#REF!</definedName>
    <definedName name="_22AO" localSheetId="21">[3]Original!#REF!</definedName>
    <definedName name="_22AO" localSheetId="30">[3]Original!#REF!</definedName>
    <definedName name="_22AO" localSheetId="27">[3]Original!#REF!</definedName>
    <definedName name="_22AO" localSheetId="11">[3]Original!#REF!</definedName>
    <definedName name="_22AO" localSheetId="22">[3]Original!#REF!</definedName>
    <definedName name="_22AO" localSheetId="15">[3]Original!#REF!</definedName>
    <definedName name="_22AO">[3]Original!#REF!</definedName>
    <definedName name="_22AO_5" localSheetId="17">[3]Original!#REF!</definedName>
    <definedName name="_22AO_5" localSheetId="5">[3]Original!#REF!</definedName>
    <definedName name="_22AO_5" localSheetId="23">[3]Original!#REF!</definedName>
    <definedName name="_22AO_5" localSheetId="24">[3]Original!#REF!</definedName>
    <definedName name="_22AO_5" localSheetId="26">[3]Original!#REF!</definedName>
    <definedName name="_22AO_5" localSheetId="12">[3]Original!#REF!</definedName>
    <definedName name="_22AO_5" localSheetId="21">[3]Original!#REF!</definedName>
    <definedName name="_22AO_5" localSheetId="30">[3]Original!#REF!</definedName>
    <definedName name="_22AO_5" localSheetId="27">[3]Original!#REF!</definedName>
    <definedName name="_22AO_5" localSheetId="11">[3]Original!#REF!</definedName>
    <definedName name="_22AO_5" localSheetId="22">[3]Original!#REF!</definedName>
    <definedName name="_22AO_5" localSheetId="15">[3]Original!#REF!</definedName>
    <definedName name="_22AO_5">[3]Original!#REF!</definedName>
    <definedName name="_22AO_8" localSheetId="17">[3]Original!#REF!</definedName>
    <definedName name="_22AO_8" localSheetId="5">[3]Original!#REF!</definedName>
    <definedName name="_22AO_8" localSheetId="23">[3]Original!#REF!</definedName>
    <definedName name="_22AO_8" localSheetId="24">[3]Original!#REF!</definedName>
    <definedName name="_22AO_8" localSheetId="26">[3]Original!#REF!</definedName>
    <definedName name="_22AO_8" localSheetId="12">[3]Original!#REF!</definedName>
    <definedName name="_22AO_8" localSheetId="21">[3]Original!#REF!</definedName>
    <definedName name="_22AO_8" localSheetId="30">[3]Original!#REF!</definedName>
    <definedName name="_22AO_8" localSheetId="27">[3]Original!#REF!</definedName>
    <definedName name="_22AO_8" localSheetId="11">[3]Original!#REF!</definedName>
    <definedName name="_22AO_8" localSheetId="22">[3]Original!#REF!</definedName>
    <definedName name="_22AO_8" localSheetId="15">[3]Original!#REF!</definedName>
    <definedName name="_22AO_8">[3]Original!#REF!</definedName>
    <definedName name="_22AR" localSheetId="17">[3]Original!#REF!</definedName>
    <definedName name="_22AR" localSheetId="5">[3]Original!#REF!</definedName>
    <definedName name="_22AR" localSheetId="23">[3]Original!#REF!</definedName>
    <definedName name="_22AR" localSheetId="24">[3]Original!#REF!</definedName>
    <definedName name="_22AR" localSheetId="26">[3]Original!#REF!</definedName>
    <definedName name="_22AR" localSheetId="12">[3]Original!#REF!</definedName>
    <definedName name="_22AR" localSheetId="21">[3]Original!#REF!</definedName>
    <definedName name="_22AR" localSheetId="30">[3]Original!#REF!</definedName>
    <definedName name="_22AR" localSheetId="27">[3]Original!#REF!</definedName>
    <definedName name="_22AR" localSheetId="11">[3]Original!#REF!</definedName>
    <definedName name="_22AR" localSheetId="22">[3]Original!#REF!</definedName>
    <definedName name="_22AR" localSheetId="15">[3]Original!#REF!</definedName>
    <definedName name="_22AR">[3]Original!#REF!</definedName>
    <definedName name="_22AR_5" localSheetId="17">[3]Original!#REF!</definedName>
    <definedName name="_22AR_5" localSheetId="5">[3]Original!#REF!</definedName>
    <definedName name="_22AR_5" localSheetId="23">[3]Original!#REF!</definedName>
    <definedName name="_22AR_5" localSheetId="24">[3]Original!#REF!</definedName>
    <definedName name="_22AR_5" localSheetId="26">[3]Original!#REF!</definedName>
    <definedName name="_22AR_5" localSheetId="12">[3]Original!#REF!</definedName>
    <definedName name="_22AR_5" localSheetId="21">[3]Original!#REF!</definedName>
    <definedName name="_22AR_5" localSheetId="30">[3]Original!#REF!</definedName>
    <definedName name="_22AR_5" localSheetId="27">[3]Original!#REF!</definedName>
    <definedName name="_22AR_5" localSheetId="11">[3]Original!#REF!</definedName>
    <definedName name="_22AR_5" localSheetId="22">[3]Original!#REF!</definedName>
    <definedName name="_22AR_5" localSheetId="15">[3]Original!#REF!</definedName>
    <definedName name="_22AR_5">[3]Original!#REF!</definedName>
    <definedName name="_22AR_8" localSheetId="17">[3]Original!#REF!</definedName>
    <definedName name="_22AR_8" localSheetId="5">[3]Original!#REF!</definedName>
    <definedName name="_22AR_8" localSheetId="23">[3]Original!#REF!</definedName>
    <definedName name="_22AR_8" localSheetId="24">[3]Original!#REF!</definedName>
    <definedName name="_22AR_8" localSheetId="26">[3]Original!#REF!</definedName>
    <definedName name="_22AR_8" localSheetId="12">[3]Original!#REF!</definedName>
    <definedName name="_22AR_8" localSheetId="21">[3]Original!#REF!</definedName>
    <definedName name="_22AR_8" localSheetId="30">[3]Original!#REF!</definedName>
    <definedName name="_22AR_8" localSheetId="27">[3]Original!#REF!</definedName>
    <definedName name="_22AR_8" localSheetId="11">[3]Original!#REF!</definedName>
    <definedName name="_22AR_8" localSheetId="22">[3]Original!#REF!</definedName>
    <definedName name="_22AR_8" localSheetId="15">[3]Original!#REF!</definedName>
    <definedName name="_22AR_8">[3]Original!#REF!</definedName>
    <definedName name="_22AU" localSheetId="17">[3]Original!#REF!</definedName>
    <definedName name="_22AU" localSheetId="5">[3]Original!#REF!</definedName>
    <definedName name="_22AU" localSheetId="23">[3]Original!#REF!</definedName>
    <definedName name="_22AU" localSheetId="24">[3]Original!#REF!</definedName>
    <definedName name="_22AU" localSheetId="26">[3]Original!#REF!</definedName>
    <definedName name="_22AU" localSheetId="12">[3]Original!#REF!</definedName>
    <definedName name="_22AU" localSheetId="21">[3]Original!#REF!</definedName>
    <definedName name="_22AU" localSheetId="30">[3]Original!#REF!</definedName>
    <definedName name="_22AU" localSheetId="27">[3]Original!#REF!</definedName>
    <definedName name="_22AU" localSheetId="11">[3]Original!#REF!</definedName>
    <definedName name="_22AU" localSheetId="22">[3]Original!#REF!</definedName>
    <definedName name="_22AU" localSheetId="15">[3]Original!#REF!</definedName>
    <definedName name="_22AU">[3]Original!#REF!</definedName>
    <definedName name="_22AU_5" localSheetId="17">[3]Original!#REF!</definedName>
    <definedName name="_22AU_5" localSheetId="5">[3]Original!#REF!</definedName>
    <definedName name="_22AU_5" localSheetId="23">[3]Original!#REF!</definedName>
    <definedName name="_22AU_5" localSheetId="24">[3]Original!#REF!</definedName>
    <definedName name="_22AU_5" localSheetId="26">[3]Original!#REF!</definedName>
    <definedName name="_22AU_5" localSheetId="12">[3]Original!#REF!</definedName>
    <definedName name="_22AU_5" localSheetId="21">[3]Original!#REF!</definedName>
    <definedName name="_22AU_5" localSheetId="30">[3]Original!#REF!</definedName>
    <definedName name="_22AU_5" localSheetId="27">[3]Original!#REF!</definedName>
    <definedName name="_22AU_5" localSheetId="11">[3]Original!#REF!</definedName>
    <definedName name="_22AU_5" localSheetId="22">[3]Original!#REF!</definedName>
    <definedName name="_22AU_5" localSheetId="15">[3]Original!#REF!</definedName>
    <definedName name="_22AU_5">[3]Original!#REF!</definedName>
    <definedName name="_22AU_8" localSheetId="17">[3]Original!#REF!</definedName>
    <definedName name="_22AU_8" localSheetId="5">[3]Original!#REF!</definedName>
    <definedName name="_22AU_8" localSheetId="23">[3]Original!#REF!</definedName>
    <definedName name="_22AU_8" localSheetId="24">[3]Original!#REF!</definedName>
    <definedName name="_22AU_8" localSheetId="26">[3]Original!#REF!</definedName>
    <definedName name="_22AU_8" localSheetId="12">[3]Original!#REF!</definedName>
    <definedName name="_22AU_8" localSheetId="21">[3]Original!#REF!</definedName>
    <definedName name="_22AU_8" localSheetId="30">[3]Original!#REF!</definedName>
    <definedName name="_22AU_8" localSheetId="27">[3]Original!#REF!</definedName>
    <definedName name="_22AU_8" localSheetId="11">[3]Original!#REF!</definedName>
    <definedName name="_22AU_8" localSheetId="22">[3]Original!#REF!</definedName>
    <definedName name="_22AU_8" localSheetId="15">[3]Original!#REF!</definedName>
    <definedName name="_22AU_8">[3]Original!#REF!</definedName>
    <definedName name="_22AV" localSheetId="17">[3]Original!#REF!</definedName>
    <definedName name="_22AV" localSheetId="5">[3]Original!#REF!</definedName>
    <definedName name="_22AV" localSheetId="23">[3]Original!#REF!</definedName>
    <definedName name="_22AV" localSheetId="24">[3]Original!#REF!</definedName>
    <definedName name="_22AV" localSheetId="26">[3]Original!#REF!</definedName>
    <definedName name="_22AV" localSheetId="12">[3]Original!#REF!</definedName>
    <definedName name="_22AV" localSheetId="21">[3]Original!#REF!</definedName>
    <definedName name="_22AV" localSheetId="30">[3]Original!#REF!</definedName>
    <definedName name="_22AV" localSheetId="27">[3]Original!#REF!</definedName>
    <definedName name="_22AV" localSheetId="11">[3]Original!#REF!</definedName>
    <definedName name="_22AV" localSheetId="22">[3]Original!#REF!</definedName>
    <definedName name="_22AV" localSheetId="15">[3]Original!#REF!</definedName>
    <definedName name="_22AV">[3]Original!#REF!</definedName>
    <definedName name="_22AV_5" localSheetId="17">[3]Original!#REF!</definedName>
    <definedName name="_22AV_5" localSheetId="5">[3]Original!#REF!</definedName>
    <definedName name="_22AV_5" localSheetId="23">[3]Original!#REF!</definedName>
    <definedName name="_22AV_5" localSheetId="24">[3]Original!#REF!</definedName>
    <definedName name="_22AV_5" localSheetId="26">[3]Original!#REF!</definedName>
    <definedName name="_22AV_5" localSheetId="12">[3]Original!#REF!</definedName>
    <definedName name="_22AV_5" localSheetId="21">[3]Original!#REF!</definedName>
    <definedName name="_22AV_5" localSheetId="30">[3]Original!#REF!</definedName>
    <definedName name="_22AV_5" localSheetId="27">[3]Original!#REF!</definedName>
    <definedName name="_22AV_5" localSheetId="11">[3]Original!#REF!</definedName>
    <definedName name="_22AV_5" localSheetId="22">[3]Original!#REF!</definedName>
    <definedName name="_22AV_5" localSheetId="15">[3]Original!#REF!</definedName>
    <definedName name="_22AV_5">[3]Original!#REF!</definedName>
    <definedName name="_22AV_8" localSheetId="17">[3]Original!#REF!</definedName>
    <definedName name="_22AV_8" localSheetId="5">[3]Original!#REF!</definedName>
    <definedName name="_22AV_8" localSheetId="23">[3]Original!#REF!</definedName>
    <definedName name="_22AV_8" localSheetId="24">[3]Original!#REF!</definedName>
    <definedName name="_22AV_8" localSheetId="26">[3]Original!#REF!</definedName>
    <definedName name="_22AV_8" localSheetId="12">[3]Original!#REF!</definedName>
    <definedName name="_22AV_8" localSheetId="21">[3]Original!#REF!</definedName>
    <definedName name="_22AV_8" localSheetId="30">[3]Original!#REF!</definedName>
    <definedName name="_22AV_8" localSheetId="27">[3]Original!#REF!</definedName>
    <definedName name="_22AV_8" localSheetId="11">[3]Original!#REF!</definedName>
    <definedName name="_22AV_8" localSheetId="22">[3]Original!#REF!</definedName>
    <definedName name="_22AV_8" localSheetId="15">[3]Original!#REF!</definedName>
    <definedName name="_22AV_8">[3]Original!#REF!</definedName>
    <definedName name="_22AZ" localSheetId="17">[3]Original!#REF!</definedName>
    <definedName name="_22AZ" localSheetId="5">[3]Original!#REF!</definedName>
    <definedName name="_22AZ" localSheetId="23">[3]Original!#REF!</definedName>
    <definedName name="_22AZ" localSheetId="24">[3]Original!#REF!</definedName>
    <definedName name="_22AZ" localSheetId="26">[3]Original!#REF!</definedName>
    <definedName name="_22AZ" localSheetId="12">[3]Original!#REF!</definedName>
    <definedName name="_22AZ" localSheetId="21">[3]Original!#REF!</definedName>
    <definedName name="_22AZ" localSheetId="30">[3]Original!#REF!</definedName>
    <definedName name="_22AZ" localSheetId="27">[3]Original!#REF!</definedName>
    <definedName name="_22AZ" localSheetId="11">[3]Original!#REF!</definedName>
    <definedName name="_22AZ" localSheetId="22">[3]Original!#REF!</definedName>
    <definedName name="_22AZ" localSheetId="15">[3]Original!#REF!</definedName>
    <definedName name="_22AZ">[3]Original!#REF!</definedName>
    <definedName name="_22AZ_5" localSheetId="17">[3]Original!#REF!</definedName>
    <definedName name="_22AZ_5" localSheetId="5">[3]Original!#REF!</definedName>
    <definedName name="_22AZ_5" localSheetId="23">[3]Original!#REF!</definedName>
    <definedName name="_22AZ_5" localSheetId="24">[3]Original!#REF!</definedName>
    <definedName name="_22AZ_5" localSheetId="26">[3]Original!#REF!</definedName>
    <definedName name="_22AZ_5" localSheetId="12">[3]Original!#REF!</definedName>
    <definedName name="_22AZ_5" localSheetId="21">[3]Original!#REF!</definedName>
    <definedName name="_22AZ_5" localSheetId="30">[3]Original!#REF!</definedName>
    <definedName name="_22AZ_5" localSheetId="27">[3]Original!#REF!</definedName>
    <definedName name="_22AZ_5" localSheetId="11">[3]Original!#REF!</definedName>
    <definedName name="_22AZ_5" localSheetId="22">[3]Original!#REF!</definedName>
    <definedName name="_22AZ_5" localSheetId="15">[3]Original!#REF!</definedName>
    <definedName name="_22AZ_5">[3]Original!#REF!</definedName>
    <definedName name="_22AZ_8" localSheetId="17">[3]Original!#REF!</definedName>
    <definedName name="_22AZ_8" localSheetId="5">[3]Original!#REF!</definedName>
    <definedName name="_22AZ_8" localSheetId="23">[3]Original!#REF!</definedName>
    <definedName name="_22AZ_8" localSheetId="24">[3]Original!#REF!</definedName>
    <definedName name="_22AZ_8" localSheetId="26">[3]Original!#REF!</definedName>
    <definedName name="_22AZ_8" localSheetId="12">[3]Original!#REF!</definedName>
    <definedName name="_22AZ_8" localSheetId="21">[3]Original!#REF!</definedName>
    <definedName name="_22AZ_8" localSheetId="30">[3]Original!#REF!</definedName>
    <definedName name="_22AZ_8" localSheetId="27">[3]Original!#REF!</definedName>
    <definedName name="_22AZ_8" localSheetId="11">[3]Original!#REF!</definedName>
    <definedName name="_22AZ_8" localSheetId="22">[3]Original!#REF!</definedName>
    <definedName name="_22AZ_8" localSheetId="15">[3]Original!#REF!</definedName>
    <definedName name="_22AZ_8">[3]Original!#REF!</definedName>
    <definedName name="_22BE" localSheetId="17">[3]Original!#REF!</definedName>
    <definedName name="_22BE" localSheetId="5">[3]Original!#REF!</definedName>
    <definedName name="_22BE" localSheetId="23">[3]Original!#REF!</definedName>
    <definedName name="_22BE" localSheetId="24">[3]Original!#REF!</definedName>
    <definedName name="_22BE" localSheetId="26">[3]Original!#REF!</definedName>
    <definedName name="_22BE" localSheetId="12">[3]Original!#REF!</definedName>
    <definedName name="_22BE" localSheetId="21">[3]Original!#REF!</definedName>
    <definedName name="_22BE" localSheetId="30">[3]Original!#REF!</definedName>
    <definedName name="_22BE" localSheetId="27">[3]Original!#REF!</definedName>
    <definedName name="_22BE" localSheetId="11">[3]Original!#REF!</definedName>
    <definedName name="_22BE" localSheetId="22">[3]Original!#REF!</definedName>
    <definedName name="_22BE" localSheetId="15">[3]Original!#REF!</definedName>
    <definedName name="_22BE">[3]Original!#REF!</definedName>
    <definedName name="_22BE_5" localSheetId="17">[3]Original!#REF!</definedName>
    <definedName name="_22BE_5" localSheetId="5">[3]Original!#REF!</definedName>
    <definedName name="_22BE_5" localSheetId="23">[3]Original!#REF!</definedName>
    <definedName name="_22BE_5" localSheetId="24">[3]Original!#REF!</definedName>
    <definedName name="_22BE_5" localSheetId="26">[3]Original!#REF!</definedName>
    <definedName name="_22BE_5" localSheetId="12">[3]Original!#REF!</definedName>
    <definedName name="_22BE_5" localSheetId="21">[3]Original!#REF!</definedName>
    <definedName name="_22BE_5" localSheetId="30">[3]Original!#REF!</definedName>
    <definedName name="_22BE_5" localSheetId="27">[3]Original!#REF!</definedName>
    <definedName name="_22BE_5" localSheetId="11">[3]Original!#REF!</definedName>
    <definedName name="_22BE_5" localSheetId="22">[3]Original!#REF!</definedName>
    <definedName name="_22BE_5" localSheetId="15">[3]Original!#REF!</definedName>
    <definedName name="_22BE_5">[3]Original!#REF!</definedName>
    <definedName name="_22BE_8" localSheetId="17">[3]Original!#REF!</definedName>
    <definedName name="_22BE_8" localSheetId="5">[3]Original!#REF!</definedName>
    <definedName name="_22BE_8" localSheetId="23">[3]Original!#REF!</definedName>
    <definedName name="_22BE_8" localSheetId="24">[3]Original!#REF!</definedName>
    <definedName name="_22BE_8" localSheetId="26">[3]Original!#REF!</definedName>
    <definedName name="_22BE_8" localSheetId="12">[3]Original!#REF!</definedName>
    <definedName name="_22BE_8" localSheetId="21">[3]Original!#REF!</definedName>
    <definedName name="_22BE_8" localSheetId="30">[3]Original!#REF!</definedName>
    <definedName name="_22BE_8" localSheetId="27">[3]Original!#REF!</definedName>
    <definedName name="_22BE_8" localSheetId="11">[3]Original!#REF!</definedName>
    <definedName name="_22BE_8" localSheetId="22">[3]Original!#REF!</definedName>
    <definedName name="_22BE_8" localSheetId="15">[3]Original!#REF!</definedName>
    <definedName name="_22BE_8">[3]Original!#REF!</definedName>
    <definedName name="_22BF" localSheetId="17">[3]Original!#REF!</definedName>
    <definedName name="_22BF" localSheetId="5">[3]Original!#REF!</definedName>
    <definedName name="_22BF" localSheetId="23">[3]Original!#REF!</definedName>
    <definedName name="_22BF" localSheetId="24">[3]Original!#REF!</definedName>
    <definedName name="_22BF" localSheetId="26">[3]Original!#REF!</definedName>
    <definedName name="_22BF" localSheetId="12">[3]Original!#REF!</definedName>
    <definedName name="_22BF" localSheetId="21">[3]Original!#REF!</definedName>
    <definedName name="_22BF" localSheetId="30">[3]Original!#REF!</definedName>
    <definedName name="_22BF" localSheetId="27">[3]Original!#REF!</definedName>
    <definedName name="_22BF" localSheetId="11">[3]Original!#REF!</definedName>
    <definedName name="_22BF" localSheetId="22">[3]Original!#REF!</definedName>
    <definedName name="_22BF" localSheetId="15">[3]Original!#REF!</definedName>
    <definedName name="_22BF">[3]Original!#REF!</definedName>
    <definedName name="_22BF_5" localSheetId="17">[3]Original!#REF!</definedName>
    <definedName name="_22BF_5" localSheetId="5">[3]Original!#REF!</definedName>
    <definedName name="_22BF_5" localSheetId="23">[3]Original!#REF!</definedName>
    <definedName name="_22BF_5" localSheetId="24">[3]Original!#REF!</definedName>
    <definedName name="_22BF_5" localSheetId="26">[3]Original!#REF!</definedName>
    <definedName name="_22BF_5" localSheetId="12">[3]Original!#REF!</definedName>
    <definedName name="_22BF_5" localSheetId="21">[3]Original!#REF!</definedName>
    <definedName name="_22BF_5" localSheetId="30">[3]Original!#REF!</definedName>
    <definedName name="_22BF_5" localSheetId="27">[3]Original!#REF!</definedName>
    <definedName name="_22BF_5" localSheetId="11">[3]Original!#REF!</definedName>
    <definedName name="_22BF_5" localSheetId="22">[3]Original!#REF!</definedName>
    <definedName name="_22BF_5" localSheetId="15">[3]Original!#REF!</definedName>
    <definedName name="_22BF_5">[3]Original!#REF!</definedName>
    <definedName name="_22BF_8" localSheetId="17">[3]Original!#REF!</definedName>
    <definedName name="_22BF_8" localSheetId="5">[3]Original!#REF!</definedName>
    <definedName name="_22BF_8" localSheetId="23">[3]Original!#REF!</definedName>
    <definedName name="_22BF_8" localSheetId="24">[3]Original!#REF!</definedName>
    <definedName name="_22BF_8" localSheetId="26">[3]Original!#REF!</definedName>
    <definedName name="_22BF_8" localSheetId="12">[3]Original!#REF!</definedName>
    <definedName name="_22BF_8" localSheetId="21">[3]Original!#REF!</definedName>
    <definedName name="_22BF_8" localSheetId="30">[3]Original!#REF!</definedName>
    <definedName name="_22BF_8" localSheetId="27">[3]Original!#REF!</definedName>
    <definedName name="_22BF_8" localSheetId="11">[3]Original!#REF!</definedName>
    <definedName name="_22BF_8" localSheetId="22">[3]Original!#REF!</definedName>
    <definedName name="_22BF_8" localSheetId="15">[3]Original!#REF!</definedName>
    <definedName name="_22BF_8">[3]Original!#REF!</definedName>
    <definedName name="_22BG" localSheetId="17">[3]Original!#REF!</definedName>
    <definedName name="_22BG" localSheetId="5">[3]Original!#REF!</definedName>
    <definedName name="_22BG" localSheetId="23">[3]Original!#REF!</definedName>
    <definedName name="_22BG" localSheetId="24">[3]Original!#REF!</definedName>
    <definedName name="_22BG" localSheetId="26">[3]Original!#REF!</definedName>
    <definedName name="_22BG" localSheetId="12">[3]Original!#REF!</definedName>
    <definedName name="_22BG" localSheetId="21">[3]Original!#REF!</definedName>
    <definedName name="_22BG" localSheetId="30">[3]Original!#REF!</definedName>
    <definedName name="_22BG" localSheetId="27">[3]Original!#REF!</definedName>
    <definedName name="_22BG" localSheetId="11">[3]Original!#REF!</definedName>
    <definedName name="_22BG" localSheetId="22">[3]Original!#REF!</definedName>
    <definedName name="_22BG" localSheetId="15">[3]Original!#REF!</definedName>
    <definedName name="_22BG">[3]Original!#REF!</definedName>
    <definedName name="_22BG_5" localSheetId="17">[3]Original!#REF!</definedName>
    <definedName name="_22BG_5" localSheetId="5">[3]Original!#REF!</definedName>
    <definedName name="_22BG_5" localSheetId="23">[3]Original!#REF!</definedName>
    <definedName name="_22BG_5" localSheetId="24">[3]Original!#REF!</definedName>
    <definedName name="_22BG_5" localSheetId="26">[3]Original!#REF!</definedName>
    <definedName name="_22BG_5" localSheetId="12">[3]Original!#REF!</definedName>
    <definedName name="_22BG_5" localSheetId="21">[3]Original!#REF!</definedName>
    <definedName name="_22BG_5" localSheetId="30">[3]Original!#REF!</definedName>
    <definedName name="_22BG_5" localSheetId="27">[3]Original!#REF!</definedName>
    <definedName name="_22BG_5" localSheetId="11">[3]Original!#REF!</definedName>
    <definedName name="_22BG_5" localSheetId="22">[3]Original!#REF!</definedName>
    <definedName name="_22BG_5" localSheetId="15">[3]Original!#REF!</definedName>
    <definedName name="_22BG_5">[3]Original!#REF!</definedName>
    <definedName name="_22BG_8" localSheetId="17">[3]Original!#REF!</definedName>
    <definedName name="_22BG_8" localSheetId="5">[3]Original!#REF!</definedName>
    <definedName name="_22BG_8" localSheetId="23">[3]Original!#REF!</definedName>
    <definedName name="_22BG_8" localSheetId="24">[3]Original!#REF!</definedName>
    <definedName name="_22BG_8" localSheetId="26">[3]Original!#REF!</definedName>
    <definedName name="_22BG_8" localSheetId="12">[3]Original!#REF!</definedName>
    <definedName name="_22BG_8" localSheetId="21">[3]Original!#REF!</definedName>
    <definedName name="_22BG_8" localSheetId="30">[3]Original!#REF!</definedName>
    <definedName name="_22BG_8" localSheetId="27">[3]Original!#REF!</definedName>
    <definedName name="_22BG_8" localSheetId="11">[3]Original!#REF!</definedName>
    <definedName name="_22BG_8" localSheetId="22">[3]Original!#REF!</definedName>
    <definedName name="_22BG_8" localSheetId="15">[3]Original!#REF!</definedName>
    <definedName name="_22BG_8">[3]Original!#REF!</definedName>
    <definedName name="_22BH" localSheetId="17">[3]Original!#REF!</definedName>
    <definedName name="_22BH" localSheetId="5">[3]Original!#REF!</definedName>
    <definedName name="_22BH" localSheetId="23">[3]Original!#REF!</definedName>
    <definedName name="_22BH" localSheetId="24">[3]Original!#REF!</definedName>
    <definedName name="_22BH" localSheetId="26">[3]Original!#REF!</definedName>
    <definedName name="_22BH" localSheetId="12">[3]Original!#REF!</definedName>
    <definedName name="_22BH" localSheetId="21">[3]Original!#REF!</definedName>
    <definedName name="_22BH" localSheetId="30">[3]Original!#REF!</definedName>
    <definedName name="_22BH" localSheetId="27">[3]Original!#REF!</definedName>
    <definedName name="_22BH" localSheetId="11">[3]Original!#REF!</definedName>
    <definedName name="_22BH" localSheetId="22">[3]Original!#REF!</definedName>
    <definedName name="_22BH" localSheetId="15">[3]Original!#REF!</definedName>
    <definedName name="_22BH">[3]Original!#REF!</definedName>
    <definedName name="_22BH_5" localSheetId="17">[3]Original!#REF!</definedName>
    <definedName name="_22BH_5" localSheetId="5">[3]Original!#REF!</definedName>
    <definedName name="_22BH_5" localSheetId="23">[3]Original!#REF!</definedName>
    <definedName name="_22BH_5" localSheetId="24">[3]Original!#REF!</definedName>
    <definedName name="_22BH_5" localSheetId="26">[3]Original!#REF!</definedName>
    <definedName name="_22BH_5" localSheetId="12">[3]Original!#REF!</definedName>
    <definedName name="_22BH_5" localSheetId="21">[3]Original!#REF!</definedName>
    <definedName name="_22BH_5" localSheetId="30">[3]Original!#REF!</definedName>
    <definedName name="_22BH_5" localSheetId="27">[3]Original!#REF!</definedName>
    <definedName name="_22BH_5" localSheetId="11">[3]Original!#REF!</definedName>
    <definedName name="_22BH_5" localSheetId="22">[3]Original!#REF!</definedName>
    <definedName name="_22BH_5" localSheetId="15">[3]Original!#REF!</definedName>
    <definedName name="_22BH_5">[3]Original!#REF!</definedName>
    <definedName name="_22BH_8" localSheetId="17">[3]Original!#REF!</definedName>
    <definedName name="_22BH_8" localSheetId="5">[3]Original!#REF!</definedName>
    <definedName name="_22BH_8" localSheetId="23">[3]Original!#REF!</definedName>
    <definedName name="_22BH_8" localSheetId="24">[3]Original!#REF!</definedName>
    <definedName name="_22BH_8" localSheetId="26">[3]Original!#REF!</definedName>
    <definedName name="_22BH_8" localSheetId="12">[3]Original!#REF!</definedName>
    <definedName name="_22BH_8" localSheetId="21">[3]Original!#REF!</definedName>
    <definedName name="_22BH_8" localSheetId="30">[3]Original!#REF!</definedName>
    <definedName name="_22BH_8" localSheetId="27">[3]Original!#REF!</definedName>
    <definedName name="_22BH_8" localSheetId="11">[3]Original!#REF!</definedName>
    <definedName name="_22BH_8" localSheetId="22">[3]Original!#REF!</definedName>
    <definedName name="_22BH_8" localSheetId="15">[3]Original!#REF!</definedName>
    <definedName name="_22BH_8">[3]Original!#REF!</definedName>
    <definedName name="_22BJ" localSheetId="17">[3]Original!#REF!</definedName>
    <definedName name="_22BJ" localSheetId="5">[3]Original!#REF!</definedName>
    <definedName name="_22BJ" localSheetId="23">[3]Original!#REF!</definedName>
    <definedName name="_22BJ" localSheetId="24">[3]Original!#REF!</definedName>
    <definedName name="_22BJ" localSheetId="26">[3]Original!#REF!</definedName>
    <definedName name="_22BJ" localSheetId="12">[3]Original!#REF!</definedName>
    <definedName name="_22BJ" localSheetId="21">[3]Original!#REF!</definedName>
    <definedName name="_22BJ" localSheetId="30">[3]Original!#REF!</definedName>
    <definedName name="_22BJ" localSheetId="27">[3]Original!#REF!</definedName>
    <definedName name="_22BJ" localSheetId="11">[3]Original!#REF!</definedName>
    <definedName name="_22BJ" localSheetId="22">[3]Original!#REF!</definedName>
    <definedName name="_22BJ" localSheetId="15">[3]Original!#REF!</definedName>
    <definedName name="_22BJ">[3]Original!#REF!</definedName>
    <definedName name="_22BJ_5" localSheetId="17">[3]Original!#REF!</definedName>
    <definedName name="_22BJ_5" localSheetId="5">[3]Original!#REF!</definedName>
    <definedName name="_22BJ_5" localSheetId="23">[3]Original!#REF!</definedName>
    <definedName name="_22BJ_5" localSheetId="24">[3]Original!#REF!</definedName>
    <definedName name="_22BJ_5" localSheetId="26">[3]Original!#REF!</definedName>
    <definedName name="_22BJ_5" localSheetId="12">[3]Original!#REF!</definedName>
    <definedName name="_22BJ_5" localSheetId="21">[3]Original!#REF!</definedName>
    <definedName name="_22BJ_5" localSheetId="30">[3]Original!#REF!</definedName>
    <definedName name="_22BJ_5" localSheetId="27">[3]Original!#REF!</definedName>
    <definedName name="_22BJ_5" localSheetId="11">[3]Original!#REF!</definedName>
    <definedName name="_22BJ_5" localSheetId="22">[3]Original!#REF!</definedName>
    <definedName name="_22BJ_5" localSheetId="15">[3]Original!#REF!</definedName>
    <definedName name="_22BJ_5">[3]Original!#REF!</definedName>
    <definedName name="_22BJ_8" localSheetId="17">[3]Original!#REF!</definedName>
    <definedName name="_22BJ_8" localSheetId="5">[3]Original!#REF!</definedName>
    <definedName name="_22BJ_8" localSheetId="23">[3]Original!#REF!</definedName>
    <definedName name="_22BJ_8" localSheetId="24">[3]Original!#REF!</definedName>
    <definedName name="_22BJ_8" localSheetId="26">[3]Original!#REF!</definedName>
    <definedName name="_22BJ_8" localSheetId="12">[3]Original!#REF!</definedName>
    <definedName name="_22BJ_8" localSheetId="21">[3]Original!#REF!</definedName>
    <definedName name="_22BJ_8" localSheetId="30">[3]Original!#REF!</definedName>
    <definedName name="_22BJ_8" localSheetId="27">[3]Original!#REF!</definedName>
    <definedName name="_22BJ_8" localSheetId="11">[3]Original!#REF!</definedName>
    <definedName name="_22BJ_8" localSheetId="22">[3]Original!#REF!</definedName>
    <definedName name="_22BJ_8" localSheetId="15">[3]Original!#REF!</definedName>
    <definedName name="_22BJ_8">[3]Original!#REF!</definedName>
    <definedName name="_22CA" localSheetId="17">[3]Original!#REF!</definedName>
    <definedName name="_22CA" localSheetId="5">[3]Original!#REF!</definedName>
    <definedName name="_22CA" localSheetId="23">[3]Original!#REF!</definedName>
    <definedName name="_22CA" localSheetId="24">[3]Original!#REF!</definedName>
    <definedName name="_22CA" localSheetId="26">[3]Original!#REF!</definedName>
    <definedName name="_22CA" localSheetId="12">[3]Original!#REF!</definedName>
    <definedName name="_22CA" localSheetId="21">[3]Original!#REF!</definedName>
    <definedName name="_22CA" localSheetId="30">[3]Original!#REF!</definedName>
    <definedName name="_22CA" localSheetId="27">[3]Original!#REF!</definedName>
    <definedName name="_22CA" localSheetId="11">[3]Original!#REF!</definedName>
    <definedName name="_22CA" localSheetId="22">[3]Original!#REF!</definedName>
    <definedName name="_22CA" localSheetId="15">[3]Original!#REF!</definedName>
    <definedName name="_22CA">[3]Original!#REF!</definedName>
    <definedName name="_22CA_5" localSheetId="17">[3]Original!#REF!</definedName>
    <definedName name="_22CA_5" localSheetId="5">[3]Original!#REF!</definedName>
    <definedName name="_22CA_5" localSheetId="23">[3]Original!#REF!</definedName>
    <definedName name="_22CA_5" localSheetId="24">[3]Original!#REF!</definedName>
    <definedName name="_22CA_5" localSheetId="26">[3]Original!#REF!</definedName>
    <definedName name="_22CA_5" localSheetId="12">[3]Original!#REF!</definedName>
    <definedName name="_22CA_5" localSheetId="21">[3]Original!#REF!</definedName>
    <definedName name="_22CA_5" localSheetId="30">[3]Original!#REF!</definedName>
    <definedName name="_22CA_5" localSheetId="27">[3]Original!#REF!</definedName>
    <definedName name="_22CA_5" localSheetId="11">[3]Original!#REF!</definedName>
    <definedName name="_22CA_5" localSheetId="22">[3]Original!#REF!</definedName>
    <definedName name="_22CA_5" localSheetId="15">[3]Original!#REF!</definedName>
    <definedName name="_22CA_5">[3]Original!#REF!</definedName>
    <definedName name="_22CA_8" localSheetId="17">[3]Original!#REF!</definedName>
    <definedName name="_22CA_8" localSheetId="5">[3]Original!#REF!</definedName>
    <definedName name="_22CA_8" localSheetId="23">[3]Original!#REF!</definedName>
    <definedName name="_22CA_8" localSheetId="24">[3]Original!#REF!</definedName>
    <definedName name="_22CA_8" localSheetId="26">[3]Original!#REF!</definedName>
    <definedName name="_22CA_8" localSheetId="12">[3]Original!#REF!</definedName>
    <definedName name="_22CA_8" localSheetId="21">[3]Original!#REF!</definedName>
    <definedName name="_22CA_8" localSheetId="30">[3]Original!#REF!</definedName>
    <definedName name="_22CA_8" localSheetId="27">[3]Original!#REF!</definedName>
    <definedName name="_22CA_8" localSheetId="11">[3]Original!#REF!</definedName>
    <definedName name="_22CA_8" localSheetId="22">[3]Original!#REF!</definedName>
    <definedName name="_22CA_8" localSheetId="15">[3]Original!#REF!</definedName>
    <definedName name="_22CA_8">[3]Original!#REF!</definedName>
    <definedName name="_22CB" localSheetId="17">[3]Original!#REF!</definedName>
    <definedName name="_22CB" localSheetId="5">[3]Original!#REF!</definedName>
    <definedName name="_22CB" localSheetId="23">[3]Original!#REF!</definedName>
    <definedName name="_22CB" localSheetId="24">[3]Original!#REF!</definedName>
    <definedName name="_22CB" localSheetId="26">[3]Original!#REF!</definedName>
    <definedName name="_22CB" localSheetId="12">[3]Original!#REF!</definedName>
    <definedName name="_22CB" localSheetId="21">[3]Original!#REF!</definedName>
    <definedName name="_22CB" localSheetId="30">[3]Original!#REF!</definedName>
    <definedName name="_22CB" localSheetId="27">[3]Original!#REF!</definedName>
    <definedName name="_22CB" localSheetId="11">[3]Original!#REF!</definedName>
    <definedName name="_22CB" localSheetId="22">[3]Original!#REF!</definedName>
    <definedName name="_22CB" localSheetId="15">[3]Original!#REF!</definedName>
    <definedName name="_22CB">[3]Original!#REF!</definedName>
    <definedName name="_22CB_5" localSheetId="17">[3]Original!#REF!</definedName>
    <definedName name="_22CB_5" localSheetId="5">[3]Original!#REF!</definedName>
    <definedName name="_22CB_5" localSheetId="23">[3]Original!#REF!</definedName>
    <definedName name="_22CB_5" localSheetId="24">[3]Original!#REF!</definedName>
    <definedName name="_22CB_5" localSheetId="26">[3]Original!#REF!</definedName>
    <definedName name="_22CB_5" localSheetId="12">[3]Original!#REF!</definedName>
    <definedName name="_22CB_5" localSheetId="21">[3]Original!#REF!</definedName>
    <definedName name="_22CB_5" localSheetId="30">[3]Original!#REF!</definedName>
    <definedName name="_22CB_5" localSheetId="27">[3]Original!#REF!</definedName>
    <definedName name="_22CB_5" localSheetId="11">[3]Original!#REF!</definedName>
    <definedName name="_22CB_5" localSheetId="22">[3]Original!#REF!</definedName>
    <definedName name="_22CB_5" localSheetId="15">[3]Original!#REF!</definedName>
    <definedName name="_22CB_5">[3]Original!#REF!</definedName>
    <definedName name="_22CB_8" localSheetId="17">[3]Original!#REF!</definedName>
    <definedName name="_22CB_8" localSheetId="5">[3]Original!#REF!</definedName>
    <definedName name="_22CB_8" localSheetId="23">[3]Original!#REF!</definedName>
    <definedName name="_22CB_8" localSheetId="24">[3]Original!#REF!</definedName>
    <definedName name="_22CB_8" localSheetId="26">[3]Original!#REF!</definedName>
    <definedName name="_22CB_8" localSheetId="12">[3]Original!#REF!</definedName>
    <definedName name="_22CB_8" localSheetId="21">[3]Original!#REF!</definedName>
    <definedName name="_22CB_8" localSheetId="30">[3]Original!#REF!</definedName>
    <definedName name="_22CB_8" localSheetId="27">[3]Original!#REF!</definedName>
    <definedName name="_22CB_8" localSheetId="11">[3]Original!#REF!</definedName>
    <definedName name="_22CB_8" localSheetId="22">[3]Original!#REF!</definedName>
    <definedName name="_22CB_8" localSheetId="15">[3]Original!#REF!</definedName>
    <definedName name="_22CB_8">[3]Original!#REF!</definedName>
    <definedName name="_22CC" localSheetId="17">[3]Original!#REF!</definedName>
    <definedName name="_22CC" localSheetId="5">[3]Original!#REF!</definedName>
    <definedName name="_22CC" localSheetId="23">[3]Original!#REF!</definedName>
    <definedName name="_22CC" localSheetId="24">[3]Original!#REF!</definedName>
    <definedName name="_22CC" localSheetId="26">[3]Original!#REF!</definedName>
    <definedName name="_22CC" localSheetId="12">[3]Original!#REF!</definedName>
    <definedName name="_22CC" localSheetId="21">[3]Original!#REF!</definedName>
    <definedName name="_22CC" localSheetId="30">[3]Original!#REF!</definedName>
    <definedName name="_22CC" localSheetId="27">[3]Original!#REF!</definedName>
    <definedName name="_22CC" localSheetId="11">[3]Original!#REF!</definedName>
    <definedName name="_22CC" localSheetId="22">[3]Original!#REF!</definedName>
    <definedName name="_22CC" localSheetId="15">[3]Original!#REF!</definedName>
    <definedName name="_22CC">[3]Original!#REF!</definedName>
    <definedName name="_22CC_5" localSheetId="17">[3]Original!#REF!</definedName>
    <definedName name="_22CC_5" localSheetId="5">[3]Original!#REF!</definedName>
    <definedName name="_22CC_5" localSheetId="23">[3]Original!#REF!</definedName>
    <definedName name="_22CC_5" localSheetId="24">[3]Original!#REF!</definedName>
    <definedName name="_22CC_5" localSheetId="26">[3]Original!#REF!</definedName>
    <definedName name="_22CC_5" localSheetId="12">[3]Original!#REF!</definedName>
    <definedName name="_22CC_5" localSheetId="21">[3]Original!#REF!</definedName>
    <definedName name="_22CC_5" localSheetId="30">[3]Original!#REF!</definedName>
    <definedName name="_22CC_5" localSheetId="27">[3]Original!#REF!</definedName>
    <definedName name="_22CC_5" localSheetId="11">[3]Original!#REF!</definedName>
    <definedName name="_22CC_5" localSheetId="22">[3]Original!#REF!</definedName>
    <definedName name="_22CC_5" localSheetId="15">[3]Original!#REF!</definedName>
    <definedName name="_22CC_5">[3]Original!#REF!</definedName>
    <definedName name="_22CC_8" localSheetId="17">[3]Original!#REF!</definedName>
    <definedName name="_22CC_8" localSheetId="5">[3]Original!#REF!</definedName>
    <definedName name="_22CC_8" localSheetId="23">[3]Original!#REF!</definedName>
    <definedName name="_22CC_8" localSheetId="24">[3]Original!#REF!</definedName>
    <definedName name="_22CC_8" localSheetId="26">[3]Original!#REF!</definedName>
    <definedName name="_22CC_8" localSheetId="12">[3]Original!#REF!</definedName>
    <definedName name="_22CC_8" localSheetId="21">[3]Original!#REF!</definedName>
    <definedName name="_22CC_8" localSheetId="30">[3]Original!#REF!</definedName>
    <definedName name="_22CC_8" localSheetId="27">[3]Original!#REF!</definedName>
    <definedName name="_22CC_8" localSheetId="11">[3]Original!#REF!</definedName>
    <definedName name="_22CC_8" localSheetId="22">[3]Original!#REF!</definedName>
    <definedName name="_22CC_8" localSheetId="15">[3]Original!#REF!</definedName>
    <definedName name="_22CC_8">[3]Original!#REF!</definedName>
    <definedName name="_22CJ" localSheetId="17">[3]Original!#REF!</definedName>
    <definedName name="_22CJ" localSheetId="5">[3]Original!#REF!</definedName>
    <definedName name="_22CJ" localSheetId="23">[3]Original!#REF!</definedName>
    <definedName name="_22CJ" localSheetId="24">[3]Original!#REF!</definedName>
    <definedName name="_22CJ" localSheetId="26">[3]Original!#REF!</definedName>
    <definedName name="_22CJ" localSheetId="12">[3]Original!#REF!</definedName>
    <definedName name="_22CJ" localSheetId="21">[3]Original!#REF!</definedName>
    <definedName name="_22CJ" localSheetId="30">[3]Original!#REF!</definedName>
    <definedName name="_22CJ" localSheetId="27">[3]Original!#REF!</definedName>
    <definedName name="_22CJ" localSheetId="11">[3]Original!#REF!</definedName>
    <definedName name="_22CJ" localSheetId="22">[3]Original!#REF!</definedName>
    <definedName name="_22CJ" localSheetId="15">[3]Original!#REF!</definedName>
    <definedName name="_22CJ">[3]Original!#REF!</definedName>
    <definedName name="_22CJ_5" localSheetId="17">[3]Original!#REF!</definedName>
    <definedName name="_22CJ_5" localSheetId="5">[3]Original!#REF!</definedName>
    <definedName name="_22CJ_5" localSheetId="23">[3]Original!#REF!</definedName>
    <definedName name="_22CJ_5" localSheetId="24">[3]Original!#REF!</definedName>
    <definedName name="_22CJ_5" localSheetId="26">[3]Original!#REF!</definedName>
    <definedName name="_22CJ_5" localSheetId="12">[3]Original!#REF!</definedName>
    <definedName name="_22CJ_5" localSheetId="21">[3]Original!#REF!</definedName>
    <definedName name="_22CJ_5" localSheetId="30">[3]Original!#REF!</definedName>
    <definedName name="_22CJ_5" localSheetId="27">[3]Original!#REF!</definedName>
    <definedName name="_22CJ_5" localSheetId="11">[3]Original!#REF!</definedName>
    <definedName name="_22CJ_5" localSheetId="22">[3]Original!#REF!</definedName>
    <definedName name="_22CJ_5" localSheetId="15">[3]Original!#REF!</definedName>
    <definedName name="_22CJ_5">[3]Original!#REF!</definedName>
    <definedName name="_22CJ_8" localSheetId="17">[3]Original!#REF!</definedName>
    <definedName name="_22CJ_8" localSheetId="5">[3]Original!#REF!</definedName>
    <definedName name="_22CJ_8" localSheetId="23">[3]Original!#REF!</definedName>
    <definedName name="_22CJ_8" localSheetId="24">[3]Original!#REF!</definedName>
    <definedName name="_22CJ_8" localSheetId="26">[3]Original!#REF!</definedName>
    <definedName name="_22CJ_8" localSheetId="12">[3]Original!#REF!</definedName>
    <definedName name="_22CJ_8" localSheetId="21">[3]Original!#REF!</definedName>
    <definedName name="_22CJ_8" localSheetId="30">[3]Original!#REF!</definedName>
    <definedName name="_22CJ_8" localSheetId="27">[3]Original!#REF!</definedName>
    <definedName name="_22CJ_8" localSheetId="11">[3]Original!#REF!</definedName>
    <definedName name="_22CJ_8" localSheetId="22">[3]Original!#REF!</definedName>
    <definedName name="_22CJ_8" localSheetId="15">[3]Original!#REF!</definedName>
    <definedName name="_22CJ_8">[3]Original!#REF!</definedName>
    <definedName name="_22CU" localSheetId="17">[3]Original!#REF!</definedName>
    <definedName name="_22CU" localSheetId="5">[3]Original!#REF!</definedName>
    <definedName name="_22CU" localSheetId="23">[3]Original!#REF!</definedName>
    <definedName name="_22CU" localSheetId="24">[3]Original!#REF!</definedName>
    <definedName name="_22CU" localSheetId="26">[3]Original!#REF!</definedName>
    <definedName name="_22CU" localSheetId="12">[3]Original!#REF!</definedName>
    <definedName name="_22CU" localSheetId="21">[3]Original!#REF!</definedName>
    <definedName name="_22CU" localSheetId="30">[3]Original!#REF!</definedName>
    <definedName name="_22CU" localSheetId="27">[3]Original!#REF!</definedName>
    <definedName name="_22CU" localSheetId="11">[3]Original!#REF!</definedName>
    <definedName name="_22CU" localSheetId="22">[3]Original!#REF!</definedName>
    <definedName name="_22CU" localSheetId="15">[3]Original!#REF!</definedName>
    <definedName name="_22CU">[3]Original!#REF!</definedName>
    <definedName name="_22CU_5" localSheetId="17">[3]Original!#REF!</definedName>
    <definedName name="_22CU_5" localSheetId="5">[3]Original!#REF!</definedName>
    <definedName name="_22CU_5" localSheetId="23">[3]Original!#REF!</definedName>
    <definedName name="_22CU_5" localSheetId="24">[3]Original!#REF!</definedName>
    <definedName name="_22CU_5" localSheetId="26">[3]Original!#REF!</definedName>
    <definedName name="_22CU_5" localSheetId="12">[3]Original!#REF!</definedName>
    <definedName name="_22CU_5" localSheetId="21">[3]Original!#REF!</definedName>
    <definedName name="_22CU_5" localSheetId="30">[3]Original!#REF!</definedName>
    <definedName name="_22CU_5" localSheetId="27">[3]Original!#REF!</definedName>
    <definedName name="_22CU_5" localSheetId="11">[3]Original!#REF!</definedName>
    <definedName name="_22CU_5" localSheetId="22">[3]Original!#REF!</definedName>
    <definedName name="_22CU_5" localSheetId="15">[3]Original!#REF!</definedName>
    <definedName name="_22CU_5">[3]Original!#REF!</definedName>
    <definedName name="_22CU_8" localSheetId="17">[3]Original!#REF!</definedName>
    <definedName name="_22CU_8" localSheetId="5">[3]Original!#REF!</definedName>
    <definedName name="_22CU_8" localSheetId="23">[3]Original!#REF!</definedName>
    <definedName name="_22CU_8" localSheetId="24">[3]Original!#REF!</definedName>
    <definedName name="_22CU_8" localSheetId="26">[3]Original!#REF!</definedName>
    <definedName name="_22CU_8" localSheetId="12">[3]Original!#REF!</definedName>
    <definedName name="_22CU_8" localSheetId="21">[3]Original!#REF!</definedName>
    <definedName name="_22CU_8" localSheetId="30">[3]Original!#REF!</definedName>
    <definedName name="_22CU_8" localSheetId="27">[3]Original!#REF!</definedName>
    <definedName name="_22CU_8" localSheetId="11">[3]Original!#REF!</definedName>
    <definedName name="_22CU_8" localSheetId="22">[3]Original!#REF!</definedName>
    <definedName name="_22CU_8" localSheetId="15">[3]Original!#REF!</definedName>
    <definedName name="_22CU_8">[3]Original!#REF!</definedName>
    <definedName name="_22CY" localSheetId="17">[3]Original!#REF!</definedName>
    <definedName name="_22CY" localSheetId="5">[3]Original!#REF!</definedName>
    <definedName name="_22CY" localSheetId="23">[3]Original!#REF!</definedName>
    <definedName name="_22CY" localSheetId="24">[3]Original!#REF!</definedName>
    <definedName name="_22CY" localSheetId="26">[3]Original!#REF!</definedName>
    <definedName name="_22CY" localSheetId="12">[3]Original!#REF!</definedName>
    <definedName name="_22CY" localSheetId="21">[3]Original!#REF!</definedName>
    <definedName name="_22CY" localSheetId="30">[3]Original!#REF!</definedName>
    <definedName name="_22CY" localSheetId="27">[3]Original!#REF!</definedName>
    <definedName name="_22CY" localSheetId="11">[3]Original!#REF!</definedName>
    <definedName name="_22CY" localSheetId="22">[3]Original!#REF!</definedName>
    <definedName name="_22CY" localSheetId="15">[3]Original!#REF!</definedName>
    <definedName name="_22CY">[3]Original!#REF!</definedName>
    <definedName name="_22CY_5" localSheetId="17">[3]Original!#REF!</definedName>
    <definedName name="_22CY_5" localSheetId="5">[3]Original!#REF!</definedName>
    <definedName name="_22CY_5" localSheetId="23">[3]Original!#REF!</definedName>
    <definedName name="_22CY_5" localSheetId="24">[3]Original!#REF!</definedName>
    <definedName name="_22CY_5" localSheetId="26">[3]Original!#REF!</definedName>
    <definedName name="_22CY_5" localSheetId="12">[3]Original!#REF!</definedName>
    <definedName name="_22CY_5" localSheetId="21">[3]Original!#REF!</definedName>
    <definedName name="_22CY_5" localSheetId="30">[3]Original!#REF!</definedName>
    <definedName name="_22CY_5" localSheetId="27">[3]Original!#REF!</definedName>
    <definedName name="_22CY_5" localSheetId="11">[3]Original!#REF!</definedName>
    <definedName name="_22CY_5" localSheetId="22">[3]Original!#REF!</definedName>
    <definedName name="_22CY_5" localSheetId="15">[3]Original!#REF!</definedName>
    <definedName name="_22CY_5">[3]Original!#REF!</definedName>
    <definedName name="_22CY_8" localSheetId="17">[3]Original!#REF!</definedName>
    <definedName name="_22CY_8" localSheetId="5">[3]Original!#REF!</definedName>
    <definedName name="_22CY_8" localSheetId="23">[3]Original!#REF!</definedName>
    <definedName name="_22CY_8" localSheetId="24">[3]Original!#REF!</definedName>
    <definedName name="_22CY_8" localSheetId="26">[3]Original!#REF!</definedName>
    <definedName name="_22CY_8" localSheetId="12">[3]Original!#REF!</definedName>
    <definedName name="_22CY_8" localSheetId="21">[3]Original!#REF!</definedName>
    <definedName name="_22CY_8" localSheetId="30">[3]Original!#REF!</definedName>
    <definedName name="_22CY_8" localSheetId="27">[3]Original!#REF!</definedName>
    <definedName name="_22CY_8" localSheetId="11">[3]Original!#REF!</definedName>
    <definedName name="_22CY_8" localSheetId="22">[3]Original!#REF!</definedName>
    <definedName name="_22CY_8" localSheetId="15">[3]Original!#REF!</definedName>
    <definedName name="_22CY_8">[3]Original!#REF!</definedName>
    <definedName name="_22DN" localSheetId="17">[3]Original!#REF!</definedName>
    <definedName name="_22DN" localSheetId="5">[3]Original!#REF!</definedName>
    <definedName name="_22DN" localSheetId="23">[3]Original!#REF!</definedName>
    <definedName name="_22DN" localSheetId="24">[3]Original!#REF!</definedName>
    <definedName name="_22DN" localSheetId="26">[3]Original!#REF!</definedName>
    <definedName name="_22DN" localSheetId="12">[3]Original!#REF!</definedName>
    <definedName name="_22DN" localSheetId="21">[3]Original!#REF!</definedName>
    <definedName name="_22DN" localSheetId="30">[3]Original!#REF!</definedName>
    <definedName name="_22DN" localSheetId="27">[3]Original!#REF!</definedName>
    <definedName name="_22DN" localSheetId="11">[3]Original!#REF!</definedName>
    <definedName name="_22DN" localSheetId="22">[3]Original!#REF!</definedName>
    <definedName name="_22DN" localSheetId="15">[3]Original!#REF!</definedName>
    <definedName name="_22DN">[3]Original!#REF!</definedName>
    <definedName name="_22DN_5" localSheetId="17">[3]Original!#REF!</definedName>
    <definedName name="_22DN_5" localSheetId="5">[3]Original!#REF!</definedName>
    <definedName name="_22DN_5" localSheetId="23">[3]Original!#REF!</definedName>
    <definedName name="_22DN_5" localSheetId="24">[3]Original!#REF!</definedName>
    <definedName name="_22DN_5" localSheetId="26">[3]Original!#REF!</definedName>
    <definedName name="_22DN_5" localSheetId="12">[3]Original!#REF!</definedName>
    <definedName name="_22DN_5" localSheetId="21">[3]Original!#REF!</definedName>
    <definedName name="_22DN_5" localSheetId="30">[3]Original!#REF!</definedName>
    <definedName name="_22DN_5" localSheetId="27">[3]Original!#REF!</definedName>
    <definedName name="_22DN_5" localSheetId="11">[3]Original!#REF!</definedName>
    <definedName name="_22DN_5" localSheetId="22">[3]Original!#REF!</definedName>
    <definedName name="_22DN_5" localSheetId="15">[3]Original!#REF!</definedName>
    <definedName name="_22DN_5">[3]Original!#REF!</definedName>
    <definedName name="_22DN_8" localSheetId="17">[3]Original!#REF!</definedName>
    <definedName name="_22DN_8" localSheetId="5">[3]Original!#REF!</definedName>
    <definedName name="_22DN_8" localSheetId="23">[3]Original!#REF!</definedName>
    <definedName name="_22DN_8" localSheetId="24">[3]Original!#REF!</definedName>
    <definedName name="_22DN_8" localSheetId="26">[3]Original!#REF!</definedName>
    <definedName name="_22DN_8" localSheetId="12">[3]Original!#REF!</definedName>
    <definedName name="_22DN_8" localSheetId="21">[3]Original!#REF!</definedName>
    <definedName name="_22DN_8" localSheetId="30">[3]Original!#REF!</definedName>
    <definedName name="_22DN_8" localSheetId="27">[3]Original!#REF!</definedName>
    <definedName name="_22DN_8" localSheetId="11">[3]Original!#REF!</definedName>
    <definedName name="_22DN_8" localSheetId="22">[3]Original!#REF!</definedName>
    <definedName name="_22DN_8" localSheetId="15">[3]Original!#REF!</definedName>
    <definedName name="_22DN_8">[3]Original!#REF!</definedName>
    <definedName name="_22DO" localSheetId="17">[3]Original!#REF!</definedName>
    <definedName name="_22DO" localSheetId="5">[3]Original!#REF!</definedName>
    <definedName name="_22DO" localSheetId="23">[3]Original!#REF!</definedName>
    <definedName name="_22DO" localSheetId="24">[3]Original!#REF!</definedName>
    <definedName name="_22DO" localSheetId="26">[3]Original!#REF!</definedName>
    <definedName name="_22DO" localSheetId="12">[3]Original!#REF!</definedName>
    <definedName name="_22DO" localSheetId="21">[3]Original!#REF!</definedName>
    <definedName name="_22DO" localSheetId="30">[3]Original!#REF!</definedName>
    <definedName name="_22DO" localSheetId="27">[3]Original!#REF!</definedName>
    <definedName name="_22DO" localSheetId="11">[3]Original!#REF!</definedName>
    <definedName name="_22DO" localSheetId="22">[3]Original!#REF!</definedName>
    <definedName name="_22DO" localSheetId="15">[3]Original!#REF!</definedName>
    <definedName name="_22DO">[3]Original!#REF!</definedName>
    <definedName name="_22DO_5" localSheetId="17">[3]Original!#REF!</definedName>
    <definedName name="_22DO_5" localSheetId="5">[3]Original!#REF!</definedName>
    <definedName name="_22DO_5" localSheetId="23">[3]Original!#REF!</definedName>
    <definedName name="_22DO_5" localSheetId="24">[3]Original!#REF!</definedName>
    <definedName name="_22DO_5" localSheetId="26">[3]Original!#REF!</definedName>
    <definedName name="_22DO_5" localSheetId="12">[3]Original!#REF!</definedName>
    <definedName name="_22DO_5" localSheetId="21">[3]Original!#REF!</definedName>
    <definedName name="_22DO_5" localSheetId="30">[3]Original!#REF!</definedName>
    <definedName name="_22DO_5" localSheetId="27">[3]Original!#REF!</definedName>
    <definedName name="_22DO_5" localSheetId="11">[3]Original!#REF!</definedName>
    <definedName name="_22DO_5" localSheetId="22">[3]Original!#REF!</definedName>
    <definedName name="_22DO_5" localSheetId="15">[3]Original!#REF!</definedName>
    <definedName name="_22DO_5">[3]Original!#REF!</definedName>
    <definedName name="_22DO_8" localSheetId="17">[3]Original!#REF!</definedName>
    <definedName name="_22DO_8" localSheetId="5">[3]Original!#REF!</definedName>
    <definedName name="_22DO_8" localSheetId="23">[3]Original!#REF!</definedName>
    <definedName name="_22DO_8" localSheetId="24">[3]Original!#REF!</definedName>
    <definedName name="_22DO_8" localSheetId="26">[3]Original!#REF!</definedName>
    <definedName name="_22DO_8" localSheetId="12">[3]Original!#REF!</definedName>
    <definedName name="_22DO_8" localSheetId="21">[3]Original!#REF!</definedName>
    <definedName name="_22DO_8" localSheetId="30">[3]Original!#REF!</definedName>
    <definedName name="_22DO_8" localSheetId="27">[3]Original!#REF!</definedName>
    <definedName name="_22DO_8" localSheetId="11">[3]Original!#REF!</definedName>
    <definedName name="_22DO_8" localSheetId="22">[3]Original!#REF!</definedName>
    <definedName name="_22DO_8" localSheetId="15">[3]Original!#REF!</definedName>
    <definedName name="_22DO_8">[3]Original!#REF!</definedName>
    <definedName name="_22EG" localSheetId="17">[3]Original!#REF!</definedName>
    <definedName name="_22EG" localSheetId="5">[3]Original!#REF!</definedName>
    <definedName name="_22EG" localSheetId="23">[3]Original!#REF!</definedName>
    <definedName name="_22EG" localSheetId="24">[3]Original!#REF!</definedName>
    <definedName name="_22EG" localSheetId="26">[3]Original!#REF!</definedName>
    <definedName name="_22EG" localSheetId="12">[3]Original!#REF!</definedName>
    <definedName name="_22EG" localSheetId="21">[3]Original!#REF!</definedName>
    <definedName name="_22EG" localSheetId="30">[3]Original!#REF!</definedName>
    <definedName name="_22EG" localSheetId="27">[3]Original!#REF!</definedName>
    <definedName name="_22EG" localSheetId="11">[3]Original!#REF!</definedName>
    <definedName name="_22EG" localSheetId="22">[3]Original!#REF!</definedName>
    <definedName name="_22EG" localSheetId="15">[3]Original!#REF!</definedName>
    <definedName name="_22EG">[3]Original!#REF!</definedName>
    <definedName name="_22EG_5" localSheetId="17">[3]Original!#REF!</definedName>
    <definedName name="_22EG_5" localSheetId="5">[3]Original!#REF!</definedName>
    <definedName name="_22EG_5" localSheetId="23">[3]Original!#REF!</definedName>
    <definedName name="_22EG_5" localSheetId="24">[3]Original!#REF!</definedName>
    <definedName name="_22EG_5" localSheetId="26">[3]Original!#REF!</definedName>
    <definedName name="_22EG_5" localSheetId="12">[3]Original!#REF!</definedName>
    <definedName name="_22EG_5" localSheetId="21">[3]Original!#REF!</definedName>
    <definedName name="_22EG_5" localSheetId="30">[3]Original!#REF!</definedName>
    <definedName name="_22EG_5" localSheetId="27">[3]Original!#REF!</definedName>
    <definedName name="_22EG_5" localSheetId="11">[3]Original!#REF!</definedName>
    <definedName name="_22EG_5" localSheetId="22">[3]Original!#REF!</definedName>
    <definedName name="_22EG_5" localSheetId="15">[3]Original!#REF!</definedName>
    <definedName name="_22EG_5">[3]Original!#REF!</definedName>
    <definedName name="_22EG_8" localSheetId="17">[3]Original!#REF!</definedName>
    <definedName name="_22EG_8" localSheetId="5">[3]Original!#REF!</definedName>
    <definedName name="_22EG_8" localSheetId="23">[3]Original!#REF!</definedName>
    <definedName name="_22EG_8" localSheetId="24">[3]Original!#REF!</definedName>
    <definedName name="_22EG_8" localSheetId="26">[3]Original!#REF!</definedName>
    <definedName name="_22EG_8" localSheetId="12">[3]Original!#REF!</definedName>
    <definedName name="_22EG_8" localSheetId="21">[3]Original!#REF!</definedName>
    <definedName name="_22EG_8" localSheetId="30">[3]Original!#REF!</definedName>
    <definedName name="_22EG_8" localSheetId="27">[3]Original!#REF!</definedName>
    <definedName name="_22EG_8" localSheetId="11">[3]Original!#REF!</definedName>
    <definedName name="_22EG_8" localSheetId="22">[3]Original!#REF!</definedName>
    <definedName name="_22EG_8" localSheetId="15">[3]Original!#REF!</definedName>
    <definedName name="_22EG_8">[3]Original!#REF!</definedName>
    <definedName name="_22EH" localSheetId="17">[3]Original!#REF!</definedName>
    <definedName name="_22EH" localSheetId="5">[3]Original!#REF!</definedName>
    <definedName name="_22EH" localSheetId="23">[3]Original!#REF!</definedName>
    <definedName name="_22EH" localSheetId="24">[3]Original!#REF!</definedName>
    <definedName name="_22EH" localSheetId="26">[3]Original!#REF!</definedName>
    <definedName name="_22EH" localSheetId="12">[3]Original!#REF!</definedName>
    <definedName name="_22EH" localSheetId="21">[3]Original!#REF!</definedName>
    <definedName name="_22EH" localSheetId="30">[3]Original!#REF!</definedName>
    <definedName name="_22EH" localSheetId="27">[3]Original!#REF!</definedName>
    <definedName name="_22EH" localSheetId="11">[3]Original!#REF!</definedName>
    <definedName name="_22EH" localSheetId="22">[3]Original!#REF!</definedName>
    <definedName name="_22EH" localSheetId="15">[3]Original!#REF!</definedName>
    <definedName name="_22EH">[3]Original!#REF!</definedName>
    <definedName name="_22EH_5" localSheetId="17">[3]Original!#REF!</definedName>
    <definedName name="_22EH_5" localSheetId="5">[3]Original!#REF!</definedName>
    <definedName name="_22EH_5" localSheetId="23">[3]Original!#REF!</definedName>
    <definedName name="_22EH_5" localSheetId="24">[3]Original!#REF!</definedName>
    <definedName name="_22EH_5" localSheetId="26">[3]Original!#REF!</definedName>
    <definedName name="_22EH_5" localSheetId="12">[3]Original!#REF!</definedName>
    <definedName name="_22EH_5" localSheetId="21">[3]Original!#REF!</definedName>
    <definedName name="_22EH_5" localSheetId="30">[3]Original!#REF!</definedName>
    <definedName name="_22EH_5" localSheetId="27">[3]Original!#REF!</definedName>
    <definedName name="_22EH_5" localSheetId="11">[3]Original!#REF!</definedName>
    <definedName name="_22EH_5" localSheetId="22">[3]Original!#REF!</definedName>
    <definedName name="_22EH_5" localSheetId="15">[3]Original!#REF!</definedName>
    <definedName name="_22EH_5">[3]Original!#REF!</definedName>
    <definedName name="_22EH_8" localSheetId="17">[3]Original!#REF!</definedName>
    <definedName name="_22EH_8" localSheetId="5">[3]Original!#REF!</definedName>
    <definedName name="_22EH_8" localSheetId="23">[3]Original!#REF!</definedName>
    <definedName name="_22EH_8" localSheetId="24">[3]Original!#REF!</definedName>
    <definedName name="_22EH_8" localSheetId="26">[3]Original!#REF!</definedName>
    <definedName name="_22EH_8" localSheetId="12">[3]Original!#REF!</definedName>
    <definedName name="_22EH_8" localSheetId="21">[3]Original!#REF!</definedName>
    <definedName name="_22EH_8" localSheetId="30">[3]Original!#REF!</definedName>
    <definedName name="_22EH_8" localSheetId="27">[3]Original!#REF!</definedName>
    <definedName name="_22EH_8" localSheetId="11">[3]Original!#REF!</definedName>
    <definedName name="_22EH_8" localSheetId="22">[3]Original!#REF!</definedName>
    <definedName name="_22EH_8" localSheetId="15">[3]Original!#REF!</definedName>
    <definedName name="_22EH_8">[3]Original!#REF!</definedName>
    <definedName name="_2314" localSheetId="17">[3]Original!#REF!</definedName>
    <definedName name="_2314" localSheetId="5">[3]Original!#REF!</definedName>
    <definedName name="_2314" localSheetId="23">[3]Original!#REF!</definedName>
    <definedName name="_2314" localSheetId="24">[3]Original!#REF!</definedName>
    <definedName name="_2314" localSheetId="26">[3]Original!#REF!</definedName>
    <definedName name="_2314" localSheetId="12">[3]Original!#REF!</definedName>
    <definedName name="_2314" localSheetId="21">[3]Original!#REF!</definedName>
    <definedName name="_2314" localSheetId="30">[3]Original!#REF!</definedName>
    <definedName name="_2314" localSheetId="27">[3]Original!#REF!</definedName>
    <definedName name="_2314" localSheetId="11">[3]Original!#REF!</definedName>
    <definedName name="_2314" localSheetId="22">[3]Original!#REF!</definedName>
    <definedName name="_2314" localSheetId="15">[3]Original!#REF!</definedName>
    <definedName name="_2314">[3]Original!#REF!</definedName>
    <definedName name="_2314_5" localSheetId="17">[3]Original!#REF!</definedName>
    <definedName name="_2314_5" localSheetId="5">[3]Original!#REF!</definedName>
    <definedName name="_2314_5" localSheetId="23">[3]Original!#REF!</definedName>
    <definedName name="_2314_5" localSheetId="24">[3]Original!#REF!</definedName>
    <definedName name="_2314_5" localSheetId="26">[3]Original!#REF!</definedName>
    <definedName name="_2314_5" localSheetId="12">[3]Original!#REF!</definedName>
    <definedName name="_2314_5" localSheetId="21">[3]Original!#REF!</definedName>
    <definedName name="_2314_5" localSheetId="30">[3]Original!#REF!</definedName>
    <definedName name="_2314_5" localSheetId="27">[3]Original!#REF!</definedName>
    <definedName name="_2314_5" localSheetId="11">[3]Original!#REF!</definedName>
    <definedName name="_2314_5" localSheetId="22">[3]Original!#REF!</definedName>
    <definedName name="_2314_5" localSheetId="15">[3]Original!#REF!</definedName>
    <definedName name="_2314_5">[3]Original!#REF!</definedName>
    <definedName name="_2314_8" localSheetId="17">[3]Original!#REF!</definedName>
    <definedName name="_2314_8" localSheetId="5">[3]Original!#REF!</definedName>
    <definedName name="_2314_8" localSheetId="23">[3]Original!#REF!</definedName>
    <definedName name="_2314_8" localSheetId="24">[3]Original!#REF!</definedName>
    <definedName name="_2314_8" localSheetId="26">[3]Original!#REF!</definedName>
    <definedName name="_2314_8" localSheetId="12">[3]Original!#REF!</definedName>
    <definedName name="_2314_8" localSheetId="21">[3]Original!#REF!</definedName>
    <definedName name="_2314_8" localSheetId="30">[3]Original!#REF!</definedName>
    <definedName name="_2314_8" localSheetId="27">[3]Original!#REF!</definedName>
    <definedName name="_2314_8" localSheetId="11">[3]Original!#REF!</definedName>
    <definedName name="_2314_8" localSheetId="22">[3]Original!#REF!</definedName>
    <definedName name="_2314_8" localSheetId="15">[3]Original!#REF!</definedName>
    <definedName name="_2314_8">[3]Original!#REF!</definedName>
    <definedName name="_2338" localSheetId="17">[3]Original!#REF!</definedName>
    <definedName name="_2338" localSheetId="5">[3]Original!#REF!</definedName>
    <definedName name="_2338" localSheetId="23">[3]Original!#REF!</definedName>
    <definedName name="_2338" localSheetId="24">[3]Original!#REF!</definedName>
    <definedName name="_2338" localSheetId="26">[3]Original!#REF!</definedName>
    <definedName name="_2338" localSheetId="12">[3]Original!#REF!</definedName>
    <definedName name="_2338" localSheetId="21">[3]Original!#REF!</definedName>
    <definedName name="_2338" localSheetId="30">[3]Original!#REF!</definedName>
    <definedName name="_2338" localSheetId="27">[3]Original!#REF!</definedName>
    <definedName name="_2338" localSheetId="11">[3]Original!#REF!</definedName>
    <definedName name="_2338" localSheetId="22">[3]Original!#REF!</definedName>
    <definedName name="_2338" localSheetId="15">[3]Original!#REF!</definedName>
    <definedName name="_2338">[3]Original!#REF!</definedName>
    <definedName name="_2338_5" localSheetId="17">[3]Original!#REF!</definedName>
    <definedName name="_2338_5" localSheetId="5">[3]Original!#REF!</definedName>
    <definedName name="_2338_5" localSheetId="23">[3]Original!#REF!</definedName>
    <definedName name="_2338_5" localSheetId="24">[3]Original!#REF!</definedName>
    <definedName name="_2338_5" localSheetId="26">[3]Original!#REF!</definedName>
    <definedName name="_2338_5" localSheetId="12">[3]Original!#REF!</definedName>
    <definedName name="_2338_5" localSheetId="21">[3]Original!#REF!</definedName>
    <definedName name="_2338_5" localSheetId="30">[3]Original!#REF!</definedName>
    <definedName name="_2338_5" localSheetId="27">[3]Original!#REF!</definedName>
    <definedName name="_2338_5" localSheetId="11">[3]Original!#REF!</definedName>
    <definedName name="_2338_5" localSheetId="22">[3]Original!#REF!</definedName>
    <definedName name="_2338_5" localSheetId="15">[3]Original!#REF!</definedName>
    <definedName name="_2338_5">[3]Original!#REF!</definedName>
    <definedName name="_2338_8" localSheetId="17">[3]Original!#REF!</definedName>
    <definedName name="_2338_8" localSheetId="5">[3]Original!#REF!</definedName>
    <definedName name="_2338_8" localSheetId="23">[3]Original!#REF!</definedName>
    <definedName name="_2338_8" localSheetId="24">[3]Original!#REF!</definedName>
    <definedName name="_2338_8" localSheetId="26">[3]Original!#REF!</definedName>
    <definedName name="_2338_8" localSheetId="12">[3]Original!#REF!</definedName>
    <definedName name="_2338_8" localSheetId="21">[3]Original!#REF!</definedName>
    <definedName name="_2338_8" localSheetId="30">[3]Original!#REF!</definedName>
    <definedName name="_2338_8" localSheetId="27">[3]Original!#REF!</definedName>
    <definedName name="_2338_8" localSheetId="11">[3]Original!#REF!</definedName>
    <definedName name="_2338_8" localSheetId="22">[3]Original!#REF!</definedName>
    <definedName name="_2338_8" localSheetId="15">[3]Original!#REF!</definedName>
    <definedName name="_2338_8">[3]Original!#REF!</definedName>
    <definedName name="_2344" localSheetId="17">[3]Original!#REF!</definedName>
    <definedName name="_2344" localSheetId="5">[3]Original!#REF!</definedName>
    <definedName name="_2344" localSheetId="23">[3]Original!#REF!</definedName>
    <definedName name="_2344" localSheetId="24">[3]Original!#REF!</definedName>
    <definedName name="_2344" localSheetId="26">[3]Original!#REF!</definedName>
    <definedName name="_2344" localSheetId="12">[3]Original!#REF!</definedName>
    <definedName name="_2344" localSheetId="21">[3]Original!#REF!</definedName>
    <definedName name="_2344" localSheetId="30">[3]Original!#REF!</definedName>
    <definedName name="_2344" localSheetId="27">[3]Original!#REF!</definedName>
    <definedName name="_2344" localSheetId="11">[3]Original!#REF!</definedName>
    <definedName name="_2344" localSheetId="22">[3]Original!#REF!</definedName>
    <definedName name="_2344" localSheetId="15">[3]Original!#REF!</definedName>
    <definedName name="_2344">[3]Original!#REF!</definedName>
    <definedName name="_2344_5" localSheetId="17">[3]Original!#REF!</definedName>
    <definedName name="_2344_5" localSheetId="5">[3]Original!#REF!</definedName>
    <definedName name="_2344_5" localSheetId="23">[3]Original!#REF!</definedName>
    <definedName name="_2344_5" localSheetId="24">[3]Original!#REF!</definedName>
    <definedName name="_2344_5" localSheetId="26">[3]Original!#REF!</definedName>
    <definedName name="_2344_5" localSheetId="12">[3]Original!#REF!</definedName>
    <definedName name="_2344_5" localSheetId="21">[3]Original!#REF!</definedName>
    <definedName name="_2344_5" localSheetId="30">[3]Original!#REF!</definedName>
    <definedName name="_2344_5" localSheetId="27">[3]Original!#REF!</definedName>
    <definedName name="_2344_5" localSheetId="11">[3]Original!#REF!</definedName>
    <definedName name="_2344_5" localSheetId="22">[3]Original!#REF!</definedName>
    <definedName name="_2344_5" localSheetId="15">[3]Original!#REF!</definedName>
    <definedName name="_2344_5">[3]Original!#REF!</definedName>
    <definedName name="_2344_8" localSheetId="17">[3]Original!#REF!</definedName>
    <definedName name="_2344_8" localSheetId="5">[3]Original!#REF!</definedName>
    <definedName name="_2344_8" localSheetId="23">[3]Original!#REF!</definedName>
    <definedName name="_2344_8" localSheetId="24">[3]Original!#REF!</definedName>
    <definedName name="_2344_8" localSheetId="26">[3]Original!#REF!</definedName>
    <definedName name="_2344_8" localSheetId="12">[3]Original!#REF!</definedName>
    <definedName name="_2344_8" localSheetId="21">[3]Original!#REF!</definedName>
    <definedName name="_2344_8" localSheetId="30">[3]Original!#REF!</definedName>
    <definedName name="_2344_8" localSheetId="27">[3]Original!#REF!</definedName>
    <definedName name="_2344_8" localSheetId="11">[3]Original!#REF!</definedName>
    <definedName name="_2344_8" localSheetId="22">[3]Original!#REF!</definedName>
    <definedName name="_2344_8" localSheetId="15">[3]Original!#REF!</definedName>
    <definedName name="_2344_8">[3]Original!#REF!</definedName>
    <definedName name="_2347" localSheetId="17">[3]Original!#REF!</definedName>
    <definedName name="_2347" localSheetId="5">[3]Original!#REF!</definedName>
    <definedName name="_2347" localSheetId="23">[3]Original!#REF!</definedName>
    <definedName name="_2347" localSheetId="24">[3]Original!#REF!</definedName>
    <definedName name="_2347" localSheetId="26">[3]Original!#REF!</definedName>
    <definedName name="_2347" localSheetId="12">[3]Original!#REF!</definedName>
    <definedName name="_2347" localSheetId="21">[3]Original!#REF!</definedName>
    <definedName name="_2347" localSheetId="30">[3]Original!#REF!</definedName>
    <definedName name="_2347" localSheetId="27">[3]Original!#REF!</definedName>
    <definedName name="_2347" localSheetId="11">[3]Original!#REF!</definedName>
    <definedName name="_2347" localSheetId="22">[3]Original!#REF!</definedName>
    <definedName name="_2347" localSheetId="15">[3]Original!#REF!</definedName>
    <definedName name="_2347">[3]Original!#REF!</definedName>
    <definedName name="_2347_5" localSheetId="17">[3]Original!#REF!</definedName>
    <definedName name="_2347_5" localSheetId="5">[3]Original!#REF!</definedName>
    <definedName name="_2347_5" localSheetId="23">[3]Original!#REF!</definedName>
    <definedName name="_2347_5" localSheetId="24">[3]Original!#REF!</definedName>
    <definedName name="_2347_5" localSheetId="26">[3]Original!#REF!</definedName>
    <definedName name="_2347_5" localSheetId="12">[3]Original!#REF!</definedName>
    <definedName name="_2347_5" localSheetId="21">[3]Original!#REF!</definedName>
    <definedName name="_2347_5" localSheetId="30">[3]Original!#REF!</definedName>
    <definedName name="_2347_5" localSheetId="27">[3]Original!#REF!</definedName>
    <definedName name="_2347_5" localSheetId="11">[3]Original!#REF!</definedName>
    <definedName name="_2347_5" localSheetId="22">[3]Original!#REF!</definedName>
    <definedName name="_2347_5" localSheetId="15">[3]Original!#REF!</definedName>
    <definedName name="_2347_5">[3]Original!#REF!</definedName>
    <definedName name="_2347_8" localSheetId="17">[3]Original!#REF!</definedName>
    <definedName name="_2347_8" localSheetId="5">[3]Original!#REF!</definedName>
    <definedName name="_2347_8" localSheetId="23">[3]Original!#REF!</definedName>
    <definedName name="_2347_8" localSheetId="24">[3]Original!#REF!</definedName>
    <definedName name="_2347_8" localSheetId="26">[3]Original!#REF!</definedName>
    <definedName name="_2347_8" localSheetId="12">[3]Original!#REF!</definedName>
    <definedName name="_2347_8" localSheetId="21">[3]Original!#REF!</definedName>
    <definedName name="_2347_8" localSheetId="30">[3]Original!#REF!</definedName>
    <definedName name="_2347_8" localSheetId="27">[3]Original!#REF!</definedName>
    <definedName name="_2347_8" localSheetId="11">[3]Original!#REF!</definedName>
    <definedName name="_2347_8" localSheetId="22">[3]Original!#REF!</definedName>
    <definedName name="_2347_8" localSheetId="15">[3]Original!#REF!</definedName>
    <definedName name="_2347_8">[3]Original!#REF!</definedName>
    <definedName name="_2361" localSheetId="17">[3]Original!#REF!</definedName>
    <definedName name="_2361" localSheetId="5">[3]Original!#REF!</definedName>
    <definedName name="_2361" localSheetId="23">[3]Original!#REF!</definedName>
    <definedName name="_2361" localSheetId="24">[3]Original!#REF!</definedName>
    <definedName name="_2361" localSheetId="26">[3]Original!#REF!</definedName>
    <definedName name="_2361" localSheetId="12">[3]Original!#REF!</definedName>
    <definedName name="_2361" localSheetId="21">[3]Original!#REF!</definedName>
    <definedName name="_2361" localSheetId="30">[3]Original!#REF!</definedName>
    <definedName name="_2361" localSheetId="27">[3]Original!#REF!</definedName>
    <definedName name="_2361" localSheetId="11">[3]Original!#REF!</definedName>
    <definedName name="_2361" localSheetId="22">[3]Original!#REF!</definedName>
    <definedName name="_2361" localSheetId="15">[3]Original!#REF!</definedName>
    <definedName name="_2361">[3]Original!#REF!</definedName>
    <definedName name="_2361_5" localSheetId="17">[3]Original!#REF!</definedName>
    <definedName name="_2361_5" localSheetId="5">[3]Original!#REF!</definedName>
    <definedName name="_2361_5" localSheetId="23">[3]Original!#REF!</definedName>
    <definedName name="_2361_5" localSheetId="24">[3]Original!#REF!</definedName>
    <definedName name="_2361_5" localSheetId="26">[3]Original!#REF!</definedName>
    <definedName name="_2361_5" localSheetId="12">[3]Original!#REF!</definedName>
    <definedName name="_2361_5" localSheetId="21">[3]Original!#REF!</definedName>
    <definedName name="_2361_5" localSheetId="30">[3]Original!#REF!</definedName>
    <definedName name="_2361_5" localSheetId="27">[3]Original!#REF!</definedName>
    <definedName name="_2361_5" localSheetId="11">[3]Original!#REF!</definedName>
    <definedName name="_2361_5" localSheetId="22">[3]Original!#REF!</definedName>
    <definedName name="_2361_5" localSheetId="15">[3]Original!#REF!</definedName>
    <definedName name="_2361_5">[3]Original!#REF!</definedName>
    <definedName name="_2361_8" localSheetId="17">[3]Original!#REF!</definedName>
    <definedName name="_2361_8" localSheetId="5">[3]Original!#REF!</definedName>
    <definedName name="_2361_8" localSheetId="23">[3]Original!#REF!</definedName>
    <definedName name="_2361_8" localSheetId="24">[3]Original!#REF!</definedName>
    <definedName name="_2361_8" localSheetId="26">[3]Original!#REF!</definedName>
    <definedName name="_2361_8" localSheetId="12">[3]Original!#REF!</definedName>
    <definedName name="_2361_8" localSheetId="21">[3]Original!#REF!</definedName>
    <definedName name="_2361_8" localSheetId="30">[3]Original!#REF!</definedName>
    <definedName name="_2361_8" localSheetId="27">[3]Original!#REF!</definedName>
    <definedName name="_2361_8" localSheetId="11">[3]Original!#REF!</definedName>
    <definedName name="_2361_8" localSheetId="22">[3]Original!#REF!</definedName>
    <definedName name="_2361_8" localSheetId="15">[3]Original!#REF!</definedName>
    <definedName name="_2361_8">[3]Original!#REF!</definedName>
    <definedName name="_2365" localSheetId="17">[3]Original!#REF!</definedName>
    <definedName name="_2365" localSheetId="5">[3]Original!#REF!</definedName>
    <definedName name="_2365" localSheetId="23">[3]Original!#REF!</definedName>
    <definedName name="_2365" localSheetId="24">[3]Original!#REF!</definedName>
    <definedName name="_2365" localSheetId="26">[3]Original!#REF!</definedName>
    <definedName name="_2365" localSheetId="12">[3]Original!#REF!</definedName>
    <definedName name="_2365" localSheetId="21">[3]Original!#REF!</definedName>
    <definedName name="_2365" localSheetId="30">[3]Original!#REF!</definedName>
    <definedName name="_2365" localSheetId="27">[3]Original!#REF!</definedName>
    <definedName name="_2365" localSheetId="11">[3]Original!#REF!</definedName>
    <definedName name="_2365" localSheetId="22">[3]Original!#REF!</definedName>
    <definedName name="_2365" localSheetId="15">[3]Original!#REF!</definedName>
    <definedName name="_2365">[3]Original!#REF!</definedName>
    <definedName name="_2365_5" localSheetId="17">[3]Original!#REF!</definedName>
    <definedName name="_2365_5" localSheetId="5">[3]Original!#REF!</definedName>
    <definedName name="_2365_5" localSheetId="23">[3]Original!#REF!</definedName>
    <definedName name="_2365_5" localSheetId="24">[3]Original!#REF!</definedName>
    <definedName name="_2365_5" localSheetId="26">[3]Original!#REF!</definedName>
    <definedName name="_2365_5" localSheetId="12">[3]Original!#REF!</definedName>
    <definedName name="_2365_5" localSheetId="21">[3]Original!#REF!</definedName>
    <definedName name="_2365_5" localSheetId="30">[3]Original!#REF!</definedName>
    <definedName name="_2365_5" localSheetId="27">[3]Original!#REF!</definedName>
    <definedName name="_2365_5" localSheetId="11">[3]Original!#REF!</definedName>
    <definedName name="_2365_5" localSheetId="22">[3]Original!#REF!</definedName>
    <definedName name="_2365_5" localSheetId="15">[3]Original!#REF!</definedName>
    <definedName name="_2365_5">[3]Original!#REF!</definedName>
    <definedName name="_2365_8" localSheetId="17">[3]Original!#REF!</definedName>
    <definedName name="_2365_8" localSheetId="5">[3]Original!#REF!</definedName>
    <definedName name="_2365_8" localSheetId="23">[3]Original!#REF!</definedName>
    <definedName name="_2365_8" localSheetId="24">[3]Original!#REF!</definedName>
    <definedName name="_2365_8" localSheetId="26">[3]Original!#REF!</definedName>
    <definedName name="_2365_8" localSheetId="12">[3]Original!#REF!</definedName>
    <definedName name="_2365_8" localSheetId="21">[3]Original!#REF!</definedName>
    <definedName name="_2365_8" localSheetId="30">[3]Original!#REF!</definedName>
    <definedName name="_2365_8" localSheetId="27">[3]Original!#REF!</definedName>
    <definedName name="_2365_8" localSheetId="11">[3]Original!#REF!</definedName>
    <definedName name="_2365_8" localSheetId="22">[3]Original!#REF!</definedName>
    <definedName name="_2365_8" localSheetId="15">[3]Original!#REF!</definedName>
    <definedName name="_2365_8">[3]Original!#REF!</definedName>
    <definedName name="_2366" localSheetId="17">[3]Original!#REF!</definedName>
    <definedName name="_2366" localSheetId="5">[3]Original!#REF!</definedName>
    <definedName name="_2366" localSheetId="23">[3]Original!#REF!</definedName>
    <definedName name="_2366" localSheetId="24">[3]Original!#REF!</definedName>
    <definedName name="_2366" localSheetId="26">[3]Original!#REF!</definedName>
    <definedName name="_2366" localSheetId="12">[3]Original!#REF!</definedName>
    <definedName name="_2366" localSheetId="21">[3]Original!#REF!</definedName>
    <definedName name="_2366" localSheetId="30">[3]Original!#REF!</definedName>
    <definedName name="_2366" localSheetId="27">[3]Original!#REF!</definedName>
    <definedName name="_2366" localSheetId="11">[3]Original!#REF!</definedName>
    <definedName name="_2366" localSheetId="22">[3]Original!#REF!</definedName>
    <definedName name="_2366" localSheetId="15">[3]Original!#REF!</definedName>
    <definedName name="_2366">[3]Original!#REF!</definedName>
    <definedName name="_2366_5" localSheetId="17">[3]Original!#REF!</definedName>
    <definedName name="_2366_5" localSheetId="5">[3]Original!#REF!</definedName>
    <definedName name="_2366_5" localSheetId="23">[3]Original!#REF!</definedName>
    <definedName name="_2366_5" localSheetId="24">[3]Original!#REF!</definedName>
    <definedName name="_2366_5" localSheetId="26">[3]Original!#REF!</definedName>
    <definedName name="_2366_5" localSheetId="12">[3]Original!#REF!</definedName>
    <definedName name="_2366_5" localSheetId="21">[3]Original!#REF!</definedName>
    <definedName name="_2366_5" localSheetId="30">[3]Original!#REF!</definedName>
    <definedName name="_2366_5" localSheetId="27">[3]Original!#REF!</definedName>
    <definedName name="_2366_5" localSheetId="11">[3]Original!#REF!</definedName>
    <definedName name="_2366_5" localSheetId="22">[3]Original!#REF!</definedName>
    <definedName name="_2366_5" localSheetId="15">[3]Original!#REF!</definedName>
    <definedName name="_2366_5">[3]Original!#REF!</definedName>
    <definedName name="_2366_8" localSheetId="17">[3]Original!#REF!</definedName>
    <definedName name="_2366_8" localSheetId="5">[3]Original!#REF!</definedName>
    <definedName name="_2366_8" localSheetId="23">[3]Original!#REF!</definedName>
    <definedName name="_2366_8" localSheetId="24">[3]Original!#REF!</definedName>
    <definedName name="_2366_8" localSheetId="26">[3]Original!#REF!</definedName>
    <definedName name="_2366_8" localSheetId="12">[3]Original!#REF!</definedName>
    <definedName name="_2366_8" localSheetId="21">[3]Original!#REF!</definedName>
    <definedName name="_2366_8" localSheetId="30">[3]Original!#REF!</definedName>
    <definedName name="_2366_8" localSheetId="27">[3]Original!#REF!</definedName>
    <definedName name="_2366_8" localSheetId="11">[3]Original!#REF!</definedName>
    <definedName name="_2366_8" localSheetId="22">[3]Original!#REF!</definedName>
    <definedName name="_2366_8" localSheetId="15">[3]Original!#REF!</definedName>
    <definedName name="_2366_8">[3]Original!#REF!</definedName>
    <definedName name="_2367" localSheetId="17">[3]Original!#REF!</definedName>
    <definedName name="_2367" localSheetId="5">[3]Original!#REF!</definedName>
    <definedName name="_2367" localSheetId="23">[3]Original!#REF!</definedName>
    <definedName name="_2367" localSheetId="24">[3]Original!#REF!</definedName>
    <definedName name="_2367" localSheetId="26">[3]Original!#REF!</definedName>
    <definedName name="_2367" localSheetId="12">[3]Original!#REF!</definedName>
    <definedName name="_2367" localSheetId="21">[3]Original!#REF!</definedName>
    <definedName name="_2367" localSheetId="30">[3]Original!#REF!</definedName>
    <definedName name="_2367" localSheetId="27">[3]Original!#REF!</definedName>
    <definedName name="_2367" localSheetId="11">[3]Original!#REF!</definedName>
    <definedName name="_2367" localSheetId="22">[3]Original!#REF!</definedName>
    <definedName name="_2367" localSheetId="15">[3]Original!#REF!</definedName>
    <definedName name="_2367">[3]Original!#REF!</definedName>
    <definedName name="_2367_5" localSheetId="17">[3]Original!#REF!</definedName>
    <definedName name="_2367_5" localSheetId="5">[3]Original!#REF!</definedName>
    <definedName name="_2367_5" localSheetId="23">[3]Original!#REF!</definedName>
    <definedName name="_2367_5" localSheetId="24">[3]Original!#REF!</definedName>
    <definedName name="_2367_5" localSheetId="26">[3]Original!#REF!</definedName>
    <definedName name="_2367_5" localSheetId="12">[3]Original!#REF!</definedName>
    <definedName name="_2367_5" localSheetId="21">[3]Original!#REF!</definedName>
    <definedName name="_2367_5" localSheetId="30">[3]Original!#REF!</definedName>
    <definedName name="_2367_5" localSheetId="27">[3]Original!#REF!</definedName>
    <definedName name="_2367_5" localSheetId="11">[3]Original!#REF!</definedName>
    <definedName name="_2367_5" localSheetId="22">[3]Original!#REF!</definedName>
    <definedName name="_2367_5" localSheetId="15">[3]Original!#REF!</definedName>
    <definedName name="_2367_5">[3]Original!#REF!</definedName>
    <definedName name="_2367_8" localSheetId="17">[3]Original!#REF!</definedName>
    <definedName name="_2367_8" localSheetId="5">[3]Original!#REF!</definedName>
    <definedName name="_2367_8" localSheetId="23">[3]Original!#REF!</definedName>
    <definedName name="_2367_8" localSheetId="24">[3]Original!#REF!</definedName>
    <definedName name="_2367_8" localSheetId="26">[3]Original!#REF!</definedName>
    <definedName name="_2367_8" localSheetId="12">[3]Original!#REF!</definedName>
    <definedName name="_2367_8" localSheetId="21">[3]Original!#REF!</definedName>
    <definedName name="_2367_8" localSheetId="30">[3]Original!#REF!</definedName>
    <definedName name="_2367_8" localSheetId="27">[3]Original!#REF!</definedName>
    <definedName name="_2367_8" localSheetId="11">[3]Original!#REF!</definedName>
    <definedName name="_2367_8" localSheetId="22">[3]Original!#REF!</definedName>
    <definedName name="_2367_8" localSheetId="15">[3]Original!#REF!</definedName>
    <definedName name="_2367_8">[3]Original!#REF!</definedName>
    <definedName name="_2374" localSheetId="17">[3]Original!#REF!</definedName>
    <definedName name="_2374" localSheetId="5">[3]Original!#REF!</definedName>
    <definedName name="_2374" localSheetId="23">[3]Original!#REF!</definedName>
    <definedName name="_2374" localSheetId="24">[3]Original!#REF!</definedName>
    <definedName name="_2374" localSheetId="26">[3]Original!#REF!</definedName>
    <definedName name="_2374" localSheetId="12">[3]Original!#REF!</definedName>
    <definedName name="_2374" localSheetId="21">[3]Original!#REF!</definedName>
    <definedName name="_2374" localSheetId="30">[3]Original!#REF!</definedName>
    <definedName name="_2374" localSheetId="27">[3]Original!#REF!</definedName>
    <definedName name="_2374" localSheetId="11">[3]Original!#REF!</definedName>
    <definedName name="_2374" localSheetId="22">[3]Original!#REF!</definedName>
    <definedName name="_2374" localSheetId="15">[3]Original!#REF!</definedName>
    <definedName name="_2374">[3]Original!#REF!</definedName>
    <definedName name="_2374_5" localSheetId="17">[3]Original!#REF!</definedName>
    <definedName name="_2374_5" localSheetId="5">[3]Original!#REF!</definedName>
    <definedName name="_2374_5" localSheetId="23">[3]Original!#REF!</definedName>
    <definedName name="_2374_5" localSheetId="24">[3]Original!#REF!</definedName>
    <definedName name="_2374_5" localSheetId="26">[3]Original!#REF!</definedName>
    <definedName name="_2374_5" localSheetId="12">[3]Original!#REF!</definedName>
    <definedName name="_2374_5" localSheetId="21">[3]Original!#REF!</definedName>
    <definedName name="_2374_5" localSheetId="30">[3]Original!#REF!</definedName>
    <definedName name="_2374_5" localSheetId="27">[3]Original!#REF!</definedName>
    <definedName name="_2374_5" localSheetId="11">[3]Original!#REF!</definedName>
    <definedName name="_2374_5" localSheetId="22">[3]Original!#REF!</definedName>
    <definedName name="_2374_5" localSheetId="15">[3]Original!#REF!</definedName>
    <definedName name="_2374_5">[3]Original!#REF!</definedName>
    <definedName name="_2374_8" localSheetId="17">[3]Original!#REF!</definedName>
    <definedName name="_2374_8" localSheetId="5">[3]Original!#REF!</definedName>
    <definedName name="_2374_8" localSheetId="23">[3]Original!#REF!</definedName>
    <definedName name="_2374_8" localSheetId="24">[3]Original!#REF!</definedName>
    <definedName name="_2374_8" localSheetId="26">[3]Original!#REF!</definedName>
    <definedName name="_2374_8" localSheetId="12">[3]Original!#REF!</definedName>
    <definedName name="_2374_8" localSheetId="21">[3]Original!#REF!</definedName>
    <definedName name="_2374_8" localSheetId="30">[3]Original!#REF!</definedName>
    <definedName name="_2374_8" localSheetId="27">[3]Original!#REF!</definedName>
    <definedName name="_2374_8" localSheetId="11">[3]Original!#REF!</definedName>
    <definedName name="_2374_8" localSheetId="22">[3]Original!#REF!</definedName>
    <definedName name="_2374_8" localSheetId="15">[3]Original!#REF!</definedName>
    <definedName name="_2374_8">[3]Original!#REF!</definedName>
    <definedName name="_2375" localSheetId="17">[3]Original!#REF!</definedName>
    <definedName name="_2375" localSheetId="5">[3]Original!#REF!</definedName>
    <definedName name="_2375" localSheetId="23">[3]Original!#REF!</definedName>
    <definedName name="_2375" localSheetId="24">[3]Original!#REF!</definedName>
    <definedName name="_2375" localSheetId="26">[3]Original!#REF!</definedName>
    <definedName name="_2375" localSheetId="12">[3]Original!#REF!</definedName>
    <definedName name="_2375" localSheetId="21">[3]Original!#REF!</definedName>
    <definedName name="_2375" localSheetId="30">[3]Original!#REF!</definedName>
    <definedName name="_2375" localSheetId="27">[3]Original!#REF!</definedName>
    <definedName name="_2375" localSheetId="11">[3]Original!#REF!</definedName>
    <definedName name="_2375" localSheetId="22">[3]Original!#REF!</definedName>
    <definedName name="_2375" localSheetId="15">[3]Original!#REF!</definedName>
    <definedName name="_2375">[3]Original!#REF!</definedName>
    <definedName name="_2375_5" localSheetId="17">[3]Original!#REF!</definedName>
    <definedName name="_2375_5" localSheetId="5">[3]Original!#REF!</definedName>
    <definedName name="_2375_5" localSheetId="23">[3]Original!#REF!</definedName>
    <definedName name="_2375_5" localSheetId="24">[3]Original!#REF!</definedName>
    <definedName name="_2375_5" localSheetId="26">[3]Original!#REF!</definedName>
    <definedName name="_2375_5" localSheetId="12">[3]Original!#REF!</definedName>
    <definedName name="_2375_5" localSheetId="21">[3]Original!#REF!</definedName>
    <definedName name="_2375_5" localSheetId="30">[3]Original!#REF!</definedName>
    <definedName name="_2375_5" localSheetId="27">[3]Original!#REF!</definedName>
    <definedName name="_2375_5" localSheetId="11">[3]Original!#REF!</definedName>
    <definedName name="_2375_5" localSheetId="22">[3]Original!#REF!</definedName>
    <definedName name="_2375_5" localSheetId="15">[3]Original!#REF!</definedName>
    <definedName name="_2375_5">[3]Original!#REF!</definedName>
    <definedName name="_2375_8" localSheetId="17">[3]Original!#REF!</definedName>
    <definedName name="_2375_8" localSheetId="5">[3]Original!#REF!</definedName>
    <definedName name="_2375_8" localSheetId="23">[3]Original!#REF!</definedName>
    <definedName name="_2375_8" localSheetId="24">[3]Original!#REF!</definedName>
    <definedName name="_2375_8" localSheetId="26">[3]Original!#REF!</definedName>
    <definedName name="_2375_8" localSheetId="12">[3]Original!#REF!</definedName>
    <definedName name="_2375_8" localSheetId="21">[3]Original!#REF!</definedName>
    <definedName name="_2375_8" localSheetId="30">[3]Original!#REF!</definedName>
    <definedName name="_2375_8" localSheetId="27">[3]Original!#REF!</definedName>
    <definedName name="_2375_8" localSheetId="11">[3]Original!#REF!</definedName>
    <definedName name="_2375_8" localSheetId="22">[3]Original!#REF!</definedName>
    <definedName name="_2375_8" localSheetId="15">[3]Original!#REF!</definedName>
    <definedName name="_2375_8">[3]Original!#REF!</definedName>
    <definedName name="_2378" localSheetId="17">[3]Original!#REF!</definedName>
    <definedName name="_2378" localSheetId="5">[3]Original!#REF!</definedName>
    <definedName name="_2378" localSheetId="23">[3]Original!#REF!</definedName>
    <definedName name="_2378" localSheetId="24">[3]Original!#REF!</definedName>
    <definedName name="_2378" localSheetId="26">[3]Original!#REF!</definedName>
    <definedName name="_2378" localSheetId="12">[3]Original!#REF!</definedName>
    <definedName name="_2378" localSheetId="21">[3]Original!#REF!</definedName>
    <definedName name="_2378" localSheetId="30">[3]Original!#REF!</definedName>
    <definedName name="_2378" localSheetId="27">[3]Original!#REF!</definedName>
    <definedName name="_2378" localSheetId="11">[3]Original!#REF!</definedName>
    <definedName name="_2378" localSheetId="22">[3]Original!#REF!</definedName>
    <definedName name="_2378" localSheetId="15">[3]Original!#REF!</definedName>
    <definedName name="_2378">[3]Original!#REF!</definedName>
    <definedName name="_2378_5" localSheetId="17">[3]Original!#REF!</definedName>
    <definedName name="_2378_5" localSheetId="5">[3]Original!#REF!</definedName>
    <definedName name="_2378_5" localSheetId="23">[3]Original!#REF!</definedName>
    <definedName name="_2378_5" localSheetId="24">[3]Original!#REF!</definedName>
    <definedName name="_2378_5" localSheetId="26">[3]Original!#REF!</definedName>
    <definedName name="_2378_5" localSheetId="12">[3]Original!#REF!</definedName>
    <definedName name="_2378_5" localSheetId="21">[3]Original!#REF!</definedName>
    <definedName name="_2378_5" localSheetId="30">[3]Original!#REF!</definedName>
    <definedName name="_2378_5" localSheetId="27">[3]Original!#REF!</definedName>
    <definedName name="_2378_5" localSheetId="11">[3]Original!#REF!</definedName>
    <definedName name="_2378_5" localSheetId="22">[3]Original!#REF!</definedName>
    <definedName name="_2378_5" localSheetId="15">[3]Original!#REF!</definedName>
    <definedName name="_2378_5">[3]Original!#REF!</definedName>
    <definedName name="_2378_8" localSheetId="17">[3]Original!#REF!</definedName>
    <definedName name="_2378_8" localSheetId="5">[3]Original!#REF!</definedName>
    <definedName name="_2378_8" localSheetId="23">[3]Original!#REF!</definedName>
    <definedName name="_2378_8" localSheetId="24">[3]Original!#REF!</definedName>
    <definedName name="_2378_8" localSheetId="26">[3]Original!#REF!</definedName>
    <definedName name="_2378_8" localSheetId="12">[3]Original!#REF!</definedName>
    <definedName name="_2378_8" localSheetId="21">[3]Original!#REF!</definedName>
    <definedName name="_2378_8" localSheetId="30">[3]Original!#REF!</definedName>
    <definedName name="_2378_8" localSheetId="27">[3]Original!#REF!</definedName>
    <definedName name="_2378_8" localSheetId="11">[3]Original!#REF!</definedName>
    <definedName name="_2378_8" localSheetId="22">[3]Original!#REF!</definedName>
    <definedName name="_2378_8" localSheetId="15">[3]Original!#REF!</definedName>
    <definedName name="_2378_8">[3]Original!#REF!</definedName>
    <definedName name="_2382" localSheetId="17">[3]Original!#REF!</definedName>
    <definedName name="_2382" localSheetId="5">[3]Original!#REF!</definedName>
    <definedName name="_2382" localSheetId="23">[3]Original!#REF!</definedName>
    <definedName name="_2382" localSheetId="24">[3]Original!#REF!</definedName>
    <definedName name="_2382" localSheetId="26">[3]Original!#REF!</definedName>
    <definedName name="_2382" localSheetId="12">[3]Original!#REF!</definedName>
    <definedName name="_2382" localSheetId="21">[3]Original!#REF!</definedName>
    <definedName name="_2382" localSheetId="30">[3]Original!#REF!</definedName>
    <definedName name="_2382" localSheetId="27">[3]Original!#REF!</definedName>
    <definedName name="_2382" localSheetId="11">[3]Original!#REF!</definedName>
    <definedName name="_2382" localSheetId="22">[3]Original!#REF!</definedName>
    <definedName name="_2382" localSheetId="15">[3]Original!#REF!</definedName>
    <definedName name="_2382">[3]Original!#REF!</definedName>
    <definedName name="_2382_5" localSheetId="17">[3]Original!#REF!</definedName>
    <definedName name="_2382_5" localSheetId="5">[3]Original!#REF!</definedName>
    <definedName name="_2382_5" localSheetId="23">[3]Original!#REF!</definedName>
    <definedName name="_2382_5" localSheetId="24">[3]Original!#REF!</definedName>
    <definedName name="_2382_5" localSheetId="26">[3]Original!#REF!</definedName>
    <definedName name="_2382_5" localSheetId="12">[3]Original!#REF!</definedName>
    <definedName name="_2382_5" localSheetId="21">[3]Original!#REF!</definedName>
    <definedName name="_2382_5" localSheetId="30">[3]Original!#REF!</definedName>
    <definedName name="_2382_5" localSheetId="27">[3]Original!#REF!</definedName>
    <definedName name="_2382_5" localSheetId="11">[3]Original!#REF!</definedName>
    <definedName name="_2382_5" localSheetId="22">[3]Original!#REF!</definedName>
    <definedName name="_2382_5" localSheetId="15">[3]Original!#REF!</definedName>
    <definedName name="_2382_5">[3]Original!#REF!</definedName>
    <definedName name="_2382_8" localSheetId="17">[3]Original!#REF!</definedName>
    <definedName name="_2382_8" localSheetId="5">[3]Original!#REF!</definedName>
    <definedName name="_2382_8" localSheetId="23">[3]Original!#REF!</definedName>
    <definedName name="_2382_8" localSheetId="24">[3]Original!#REF!</definedName>
    <definedName name="_2382_8" localSheetId="26">[3]Original!#REF!</definedName>
    <definedName name="_2382_8" localSheetId="12">[3]Original!#REF!</definedName>
    <definedName name="_2382_8" localSheetId="21">[3]Original!#REF!</definedName>
    <definedName name="_2382_8" localSheetId="30">[3]Original!#REF!</definedName>
    <definedName name="_2382_8" localSheetId="27">[3]Original!#REF!</definedName>
    <definedName name="_2382_8" localSheetId="11">[3]Original!#REF!</definedName>
    <definedName name="_2382_8" localSheetId="22">[3]Original!#REF!</definedName>
    <definedName name="_2382_8" localSheetId="15">[3]Original!#REF!</definedName>
    <definedName name="_2382_8">[3]Original!#REF!</definedName>
    <definedName name="_2385" localSheetId="17">[3]Original!#REF!</definedName>
    <definedName name="_2385" localSheetId="5">[3]Original!#REF!</definedName>
    <definedName name="_2385" localSheetId="23">[3]Original!#REF!</definedName>
    <definedName name="_2385" localSheetId="24">[3]Original!#REF!</definedName>
    <definedName name="_2385" localSheetId="26">[3]Original!#REF!</definedName>
    <definedName name="_2385" localSheetId="12">[3]Original!#REF!</definedName>
    <definedName name="_2385" localSheetId="21">[3]Original!#REF!</definedName>
    <definedName name="_2385" localSheetId="30">[3]Original!#REF!</definedName>
    <definedName name="_2385" localSheetId="27">[3]Original!#REF!</definedName>
    <definedName name="_2385" localSheetId="11">[3]Original!#REF!</definedName>
    <definedName name="_2385" localSheetId="22">[3]Original!#REF!</definedName>
    <definedName name="_2385" localSheetId="15">[3]Original!#REF!</definedName>
    <definedName name="_2385">[3]Original!#REF!</definedName>
    <definedName name="_2385_5" localSheetId="17">[3]Original!#REF!</definedName>
    <definedName name="_2385_5" localSheetId="5">[3]Original!#REF!</definedName>
    <definedName name="_2385_5" localSheetId="23">[3]Original!#REF!</definedName>
    <definedName name="_2385_5" localSheetId="24">[3]Original!#REF!</definedName>
    <definedName name="_2385_5" localSheetId="26">[3]Original!#REF!</definedName>
    <definedName name="_2385_5" localSheetId="12">[3]Original!#REF!</definedName>
    <definedName name="_2385_5" localSheetId="21">[3]Original!#REF!</definedName>
    <definedName name="_2385_5" localSheetId="30">[3]Original!#REF!</definedName>
    <definedName name="_2385_5" localSheetId="27">[3]Original!#REF!</definedName>
    <definedName name="_2385_5" localSheetId="11">[3]Original!#REF!</definedName>
    <definedName name="_2385_5" localSheetId="22">[3]Original!#REF!</definedName>
    <definedName name="_2385_5" localSheetId="15">[3]Original!#REF!</definedName>
    <definedName name="_2385_5">[3]Original!#REF!</definedName>
    <definedName name="_2385_8" localSheetId="17">[3]Original!#REF!</definedName>
    <definedName name="_2385_8" localSheetId="5">[3]Original!#REF!</definedName>
    <definedName name="_2385_8" localSheetId="23">[3]Original!#REF!</definedName>
    <definedName name="_2385_8" localSheetId="24">[3]Original!#REF!</definedName>
    <definedName name="_2385_8" localSheetId="26">[3]Original!#REF!</definedName>
    <definedName name="_2385_8" localSheetId="12">[3]Original!#REF!</definedName>
    <definedName name="_2385_8" localSheetId="21">[3]Original!#REF!</definedName>
    <definedName name="_2385_8" localSheetId="30">[3]Original!#REF!</definedName>
    <definedName name="_2385_8" localSheetId="27">[3]Original!#REF!</definedName>
    <definedName name="_2385_8" localSheetId="11">[3]Original!#REF!</definedName>
    <definedName name="_2385_8" localSheetId="22">[3]Original!#REF!</definedName>
    <definedName name="_2385_8" localSheetId="15">[3]Original!#REF!</definedName>
    <definedName name="_2385_8">[3]Original!#REF!</definedName>
    <definedName name="_2391" localSheetId="17">[3]Original!#REF!</definedName>
    <definedName name="_2391" localSheetId="5">[3]Original!#REF!</definedName>
    <definedName name="_2391" localSheetId="23">[3]Original!#REF!</definedName>
    <definedName name="_2391" localSheetId="24">[3]Original!#REF!</definedName>
    <definedName name="_2391" localSheetId="26">[3]Original!#REF!</definedName>
    <definedName name="_2391" localSheetId="12">[3]Original!#REF!</definedName>
    <definedName name="_2391" localSheetId="21">[3]Original!#REF!</definedName>
    <definedName name="_2391" localSheetId="30">[3]Original!#REF!</definedName>
    <definedName name="_2391" localSheetId="27">[3]Original!#REF!</definedName>
    <definedName name="_2391" localSheetId="11">[3]Original!#REF!</definedName>
    <definedName name="_2391" localSheetId="22">[3]Original!#REF!</definedName>
    <definedName name="_2391" localSheetId="15">[3]Original!#REF!</definedName>
    <definedName name="_2391">[3]Original!#REF!</definedName>
    <definedName name="_2391_5" localSheetId="17">[3]Original!#REF!</definedName>
    <definedName name="_2391_5" localSheetId="5">[3]Original!#REF!</definedName>
    <definedName name="_2391_5" localSheetId="23">[3]Original!#REF!</definedName>
    <definedName name="_2391_5" localSheetId="24">[3]Original!#REF!</definedName>
    <definedName name="_2391_5" localSheetId="26">[3]Original!#REF!</definedName>
    <definedName name="_2391_5" localSheetId="12">[3]Original!#REF!</definedName>
    <definedName name="_2391_5" localSheetId="21">[3]Original!#REF!</definedName>
    <definedName name="_2391_5" localSheetId="30">[3]Original!#REF!</definedName>
    <definedName name="_2391_5" localSheetId="27">[3]Original!#REF!</definedName>
    <definedName name="_2391_5" localSheetId="11">[3]Original!#REF!</definedName>
    <definedName name="_2391_5" localSheetId="22">[3]Original!#REF!</definedName>
    <definedName name="_2391_5" localSheetId="15">[3]Original!#REF!</definedName>
    <definedName name="_2391_5">[3]Original!#REF!</definedName>
    <definedName name="_2391_8" localSheetId="17">[3]Original!#REF!</definedName>
    <definedName name="_2391_8" localSheetId="5">[3]Original!#REF!</definedName>
    <definedName name="_2391_8" localSheetId="23">[3]Original!#REF!</definedName>
    <definedName name="_2391_8" localSheetId="24">[3]Original!#REF!</definedName>
    <definedName name="_2391_8" localSheetId="26">[3]Original!#REF!</definedName>
    <definedName name="_2391_8" localSheetId="12">[3]Original!#REF!</definedName>
    <definedName name="_2391_8" localSheetId="21">[3]Original!#REF!</definedName>
    <definedName name="_2391_8" localSheetId="30">[3]Original!#REF!</definedName>
    <definedName name="_2391_8" localSheetId="27">[3]Original!#REF!</definedName>
    <definedName name="_2391_8" localSheetId="11">[3]Original!#REF!</definedName>
    <definedName name="_2391_8" localSheetId="22">[3]Original!#REF!</definedName>
    <definedName name="_2391_8" localSheetId="15">[3]Original!#REF!</definedName>
    <definedName name="_2391_8">[3]Original!#REF!</definedName>
    <definedName name="_23AF" localSheetId="17">[3]Original!#REF!</definedName>
    <definedName name="_23AF" localSheetId="5">[3]Original!#REF!</definedName>
    <definedName name="_23AF" localSheetId="23">[3]Original!#REF!</definedName>
    <definedName name="_23AF" localSheetId="24">[3]Original!#REF!</definedName>
    <definedName name="_23AF" localSheetId="26">[3]Original!#REF!</definedName>
    <definedName name="_23AF" localSheetId="12">[3]Original!#REF!</definedName>
    <definedName name="_23AF" localSheetId="21">[3]Original!#REF!</definedName>
    <definedName name="_23AF" localSheetId="30">[3]Original!#REF!</definedName>
    <definedName name="_23AF" localSheetId="27">[3]Original!#REF!</definedName>
    <definedName name="_23AF" localSheetId="11">[3]Original!#REF!</definedName>
    <definedName name="_23AF" localSheetId="22">[3]Original!#REF!</definedName>
    <definedName name="_23AF" localSheetId="15">[3]Original!#REF!</definedName>
    <definedName name="_23AF">[3]Original!#REF!</definedName>
    <definedName name="_23AF_5" localSheetId="17">[3]Original!#REF!</definedName>
    <definedName name="_23AF_5" localSheetId="5">[3]Original!#REF!</definedName>
    <definedName name="_23AF_5" localSheetId="23">[3]Original!#REF!</definedName>
    <definedName name="_23AF_5" localSheetId="24">[3]Original!#REF!</definedName>
    <definedName name="_23AF_5" localSheetId="26">[3]Original!#REF!</definedName>
    <definedName name="_23AF_5" localSheetId="12">[3]Original!#REF!</definedName>
    <definedName name="_23AF_5" localSheetId="21">[3]Original!#REF!</definedName>
    <definedName name="_23AF_5" localSheetId="30">[3]Original!#REF!</definedName>
    <definedName name="_23AF_5" localSheetId="27">[3]Original!#REF!</definedName>
    <definedName name="_23AF_5" localSheetId="11">[3]Original!#REF!</definedName>
    <definedName name="_23AF_5" localSheetId="22">[3]Original!#REF!</definedName>
    <definedName name="_23AF_5" localSheetId="15">[3]Original!#REF!</definedName>
    <definedName name="_23AF_5">[3]Original!#REF!</definedName>
    <definedName name="_23AF_8" localSheetId="17">[3]Original!#REF!</definedName>
    <definedName name="_23AF_8" localSheetId="5">[3]Original!#REF!</definedName>
    <definedName name="_23AF_8" localSheetId="23">[3]Original!#REF!</definedName>
    <definedName name="_23AF_8" localSheetId="24">[3]Original!#REF!</definedName>
    <definedName name="_23AF_8" localSheetId="26">[3]Original!#REF!</definedName>
    <definedName name="_23AF_8" localSheetId="12">[3]Original!#REF!</definedName>
    <definedName name="_23AF_8" localSheetId="21">[3]Original!#REF!</definedName>
    <definedName name="_23AF_8" localSheetId="30">[3]Original!#REF!</definedName>
    <definedName name="_23AF_8" localSheetId="27">[3]Original!#REF!</definedName>
    <definedName name="_23AF_8" localSheetId="11">[3]Original!#REF!</definedName>
    <definedName name="_23AF_8" localSheetId="22">[3]Original!#REF!</definedName>
    <definedName name="_23AF_8" localSheetId="15">[3]Original!#REF!</definedName>
    <definedName name="_23AF_8">[3]Original!#REF!</definedName>
    <definedName name="_23AG" localSheetId="17">[3]Original!#REF!</definedName>
    <definedName name="_23AG" localSheetId="5">[3]Original!#REF!</definedName>
    <definedName name="_23AG" localSheetId="23">[3]Original!#REF!</definedName>
    <definedName name="_23AG" localSheetId="24">[3]Original!#REF!</definedName>
    <definedName name="_23AG" localSheetId="26">[3]Original!#REF!</definedName>
    <definedName name="_23AG" localSheetId="12">[3]Original!#REF!</definedName>
    <definedName name="_23AG" localSheetId="21">[3]Original!#REF!</definedName>
    <definedName name="_23AG" localSheetId="30">[3]Original!#REF!</definedName>
    <definedName name="_23AG" localSheetId="27">[3]Original!#REF!</definedName>
    <definedName name="_23AG" localSheetId="11">[3]Original!#REF!</definedName>
    <definedName name="_23AG" localSheetId="22">[3]Original!#REF!</definedName>
    <definedName name="_23AG" localSheetId="15">[3]Original!#REF!</definedName>
    <definedName name="_23AG">[3]Original!#REF!</definedName>
    <definedName name="_23AG_5" localSheetId="17">[3]Original!#REF!</definedName>
    <definedName name="_23AG_5" localSheetId="5">[3]Original!#REF!</definedName>
    <definedName name="_23AG_5" localSheetId="23">[3]Original!#REF!</definedName>
    <definedName name="_23AG_5" localSheetId="24">[3]Original!#REF!</definedName>
    <definedName name="_23AG_5" localSheetId="26">[3]Original!#REF!</definedName>
    <definedName name="_23AG_5" localSheetId="12">[3]Original!#REF!</definedName>
    <definedName name="_23AG_5" localSheetId="21">[3]Original!#REF!</definedName>
    <definedName name="_23AG_5" localSheetId="30">[3]Original!#REF!</definedName>
    <definedName name="_23AG_5" localSheetId="27">[3]Original!#REF!</definedName>
    <definedName name="_23AG_5" localSheetId="11">[3]Original!#REF!</definedName>
    <definedName name="_23AG_5" localSheetId="22">[3]Original!#REF!</definedName>
    <definedName name="_23AG_5" localSheetId="15">[3]Original!#REF!</definedName>
    <definedName name="_23AG_5">[3]Original!#REF!</definedName>
    <definedName name="_23AG_8" localSheetId="17">[3]Original!#REF!</definedName>
    <definedName name="_23AG_8" localSheetId="5">[3]Original!#REF!</definedName>
    <definedName name="_23AG_8" localSheetId="23">[3]Original!#REF!</definedName>
    <definedName name="_23AG_8" localSheetId="24">[3]Original!#REF!</definedName>
    <definedName name="_23AG_8" localSheetId="26">[3]Original!#REF!</definedName>
    <definedName name="_23AG_8" localSheetId="12">[3]Original!#REF!</definedName>
    <definedName name="_23AG_8" localSheetId="21">[3]Original!#REF!</definedName>
    <definedName name="_23AG_8" localSheetId="30">[3]Original!#REF!</definedName>
    <definedName name="_23AG_8" localSheetId="27">[3]Original!#REF!</definedName>
    <definedName name="_23AG_8" localSheetId="11">[3]Original!#REF!</definedName>
    <definedName name="_23AG_8" localSheetId="22">[3]Original!#REF!</definedName>
    <definedName name="_23AG_8" localSheetId="15">[3]Original!#REF!</definedName>
    <definedName name="_23AG_8">[3]Original!#REF!</definedName>
    <definedName name="_23AS" localSheetId="17">[3]Original!#REF!</definedName>
    <definedName name="_23AS" localSheetId="5">[3]Original!#REF!</definedName>
    <definedName name="_23AS" localSheetId="23">[3]Original!#REF!</definedName>
    <definedName name="_23AS" localSheetId="24">[3]Original!#REF!</definedName>
    <definedName name="_23AS" localSheetId="26">[3]Original!#REF!</definedName>
    <definedName name="_23AS" localSheetId="12">[3]Original!#REF!</definedName>
    <definedName name="_23AS" localSheetId="21">[3]Original!#REF!</definedName>
    <definedName name="_23AS" localSheetId="30">[3]Original!#REF!</definedName>
    <definedName name="_23AS" localSheetId="27">[3]Original!#REF!</definedName>
    <definedName name="_23AS" localSheetId="11">[3]Original!#REF!</definedName>
    <definedName name="_23AS" localSheetId="22">[3]Original!#REF!</definedName>
    <definedName name="_23AS" localSheetId="15">[3]Original!#REF!</definedName>
    <definedName name="_23AS">[3]Original!#REF!</definedName>
    <definedName name="_23AS_5" localSheetId="17">[3]Original!#REF!</definedName>
    <definedName name="_23AS_5" localSheetId="5">[3]Original!#REF!</definedName>
    <definedName name="_23AS_5" localSheetId="23">[3]Original!#REF!</definedName>
    <definedName name="_23AS_5" localSheetId="24">[3]Original!#REF!</definedName>
    <definedName name="_23AS_5" localSheetId="26">[3]Original!#REF!</definedName>
    <definedName name="_23AS_5" localSheetId="12">[3]Original!#REF!</definedName>
    <definedName name="_23AS_5" localSheetId="21">[3]Original!#REF!</definedName>
    <definedName name="_23AS_5" localSheetId="30">[3]Original!#REF!</definedName>
    <definedName name="_23AS_5" localSheetId="27">[3]Original!#REF!</definedName>
    <definedName name="_23AS_5" localSheetId="11">[3]Original!#REF!</definedName>
    <definedName name="_23AS_5" localSheetId="22">[3]Original!#REF!</definedName>
    <definedName name="_23AS_5" localSheetId="15">[3]Original!#REF!</definedName>
    <definedName name="_23AS_5">[3]Original!#REF!</definedName>
    <definedName name="_23AS_8" localSheetId="17">[3]Original!#REF!</definedName>
    <definedName name="_23AS_8" localSheetId="5">[3]Original!#REF!</definedName>
    <definedName name="_23AS_8" localSheetId="23">[3]Original!#REF!</definedName>
    <definedName name="_23AS_8" localSheetId="24">[3]Original!#REF!</definedName>
    <definedName name="_23AS_8" localSheetId="26">[3]Original!#REF!</definedName>
    <definedName name="_23AS_8" localSheetId="12">[3]Original!#REF!</definedName>
    <definedName name="_23AS_8" localSheetId="21">[3]Original!#REF!</definedName>
    <definedName name="_23AS_8" localSheetId="30">[3]Original!#REF!</definedName>
    <definedName name="_23AS_8" localSheetId="27">[3]Original!#REF!</definedName>
    <definedName name="_23AS_8" localSheetId="11">[3]Original!#REF!</definedName>
    <definedName name="_23AS_8" localSheetId="22">[3]Original!#REF!</definedName>
    <definedName name="_23AS_8" localSheetId="15">[3]Original!#REF!</definedName>
    <definedName name="_23AS_8">[3]Original!#REF!</definedName>
    <definedName name="_23BG" localSheetId="17">[3]Original!#REF!</definedName>
    <definedName name="_23BG" localSheetId="5">[3]Original!#REF!</definedName>
    <definedName name="_23BG" localSheetId="23">[3]Original!#REF!</definedName>
    <definedName name="_23BG" localSheetId="24">[3]Original!#REF!</definedName>
    <definedName name="_23BG" localSheetId="26">[3]Original!#REF!</definedName>
    <definedName name="_23BG" localSheetId="12">[3]Original!#REF!</definedName>
    <definedName name="_23BG" localSheetId="21">[3]Original!#REF!</definedName>
    <definedName name="_23BG" localSheetId="30">[3]Original!#REF!</definedName>
    <definedName name="_23BG" localSheetId="27">[3]Original!#REF!</definedName>
    <definedName name="_23BG" localSheetId="11">[3]Original!#REF!</definedName>
    <definedName name="_23BG" localSheetId="22">[3]Original!#REF!</definedName>
    <definedName name="_23BG" localSheetId="15">[3]Original!#REF!</definedName>
    <definedName name="_23BG">[3]Original!#REF!</definedName>
    <definedName name="_23BG_5" localSheetId="17">[3]Original!#REF!</definedName>
    <definedName name="_23BG_5" localSheetId="5">[3]Original!#REF!</definedName>
    <definedName name="_23BG_5" localSheetId="23">[3]Original!#REF!</definedName>
    <definedName name="_23BG_5" localSheetId="24">[3]Original!#REF!</definedName>
    <definedName name="_23BG_5" localSheetId="26">[3]Original!#REF!</definedName>
    <definedName name="_23BG_5" localSheetId="12">[3]Original!#REF!</definedName>
    <definedName name="_23BG_5" localSheetId="21">[3]Original!#REF!</definedName>
    <definedName name="_23BG_5" localSheetId="30">[3]Original!#REF!</definedName>
    <definedName name="_23BG_5" localSheetId="27">[3]Original!#REF!</definedName>
    <definedName name="_23BG_5" localSheetId="11">[3]Original!#REF!</definedName>
    <definedName name="_23BG_5" localSheetId="22">[3]Original!#REF!</definedName>
    <definedName name="_23BG_5" localSheetId="15">[3]Original!#REF!</definedName>
    <definedName name="_23BG_5">[3]Original!#REF!</definedName>
    <definedName name="_23BG_8" localSheetId="17">[3]Original!#REF!</definedName>
    <definedName name="_23BG_8" localSheetId="5">[3]Original!#REF!</definedName>
    <definedName name="_23BG_8" localSheetId="23">[3]Original!#REF!</definedName>
    <definedName name="_23BG_8" localSheetId="24">[3]Original!#REF!</definedName>
    <definedName name="_23BG_8" localSheetId="26">[3]Original!#REF!</definedName>
    <definedName name="_23BG_8" localSheetId="12">[3]Original!#REF!</definedName>
    <definedName name="_23BG_8" localSheetId="21">[3]Original!#REF!</definedName>
    <definedName name="_23BG_8" localSheetId="30">[3]Original!#REF!</definedName>
    <definedName name="_23BG_8" localSheetId="27">[3]Original!#REF!</definedName>
    <definedName name="_23BG_8" localSheetId="11">[3]Original!#REF!</definedName>
    <definedName name="_23BG_8" localSheetId="22">[3]Original!#REF!</definedName>
    <definedName name="_23BG_8" localSheetId="15">[3]Original!#REF!</definedName>
    <definedName name="_23BG_8">[3]Original!#REF!</definedName>
    <definedName name="_23BI" localSheetId="17">[3]Original!#REF!</definedName>
    <definedName name="_23BI" localSheetId="5">[3]Original!#REF!</definedName>
    <definedName name="_23BI" localSheetId="23">[3]Original!#REF!</definedName>
    <definedName name="_23BI" localSheetId="24">[3]Original!#REF!</definedName>
    <definedName name="_23BI" localSheetId="26">[3]Original!#REF!</definedName>
    <definedName name="_23BI" localSheetId="12">[3]Original!#REF!</definedName>
    <definedName name="_23BI" localSheetId="21">[3]Original!#REF!</definedName>
    <definedName name="_23BI" localSheetId="30">[3]Original!#REF!</definedName>
    <definedName name="_23BI" localSheetId="27">[3]Original!#REF!</definedName>
    <definedName name="_23BI" localSheetId="11">[3]Original!#REF!</definedName>
    <definedName name="_23BI" localSheetId="22">[3]Original!#REF!</definedName>
    <definedName name="_23BI" localSheetId="15">[3]Original!#REF!</definedName>
    <definedName name="_23BI">[3]Original!#REF!</definedName>
    <definedName name="_23BI_5" localSheetId="17">[3]Original!#REF!</definedName>
    <definedName name="_23BI_5" localSheetId="5">[3]Original!#REF!</definedName>
    <definedName name="_23BI_5" localSheetId="23">[3]Original!#REF!</definedName>
    <definedName name="_23BI_5" localSheetId="24">[3]Original!#REF!</definedName>
    <definedName name="_23BI_5" localSheetId="26">[3]Original!#REF!</definedName>
    <definedName name="_23BI_5" localSheetId="12">[3]Original!#REF!</definedName>
    <definedName name="_23BI_5" localSheetId="21">[3]Original!#REF!</definedName>
    <definedName name="_23BI_5" localSheetId="30">[3]Original!#REF!</definedName>
    <definedName name="_23BI_5" localSheetId="27">[3]Original!#REF!</definedName>
    <definedName name="_23BI_5" localSheetId="11">[3]Original!#REF!</definedName>
    <definedName name="_23BI_5" localSheetId="22">[3]Original!#REF!</definedName>
    <definedName name="_23BI_5" localSheetId="15">[3]Original!#REF!</definedName>
    <definedName name="_23BI_5">[3]Original!#REF!</definedName>
    <definedName name="_23BI_8" localSheetId="17">[3]Original!#REF!</definedName>
    <definedName name="_23BI_8" localSheetId="5">[3]Original!#REF!</definedName>
    <definedName name="_23BI_8" localSheetId="23">[3]Original!#REF!</definedName>
    <definedName name="_23BI_8" localSheetId="24">[3]Original!#REF!</definedName>
    <definedName name="_23BI_8" localSheetId="26">[3]Original!#REF!</definedName>
    <definedName name="_23BI_8" localSheetId="12">[3]Original!#REF!</definedName>
    <definedName name="_23BI_8" localSheetId="21">[3]Original!#REF!</definedName>
    <definedName name="_23BI_8" localSheetId="30">[3]Original!#REF!</definedName>
    <definedName name="_23BI_8" localSheetId="27">[3]Original!#REF!</definedName>
    <definedName name="_23BI_8" localSheetId="11">[3]Original!#REF!</definedName>
    <definedName name="_23BI_8" localSheetId="22">[3]Original!#REF!</definedName>
    <definedName name="_23BI_8" localSheetId="15">[3]Original!#REF!</definedName>
    <definedName name="_23BI_8">[3]Original!#REF!</definedName>
    <definedName name="_23BP" localSheetId="17">[3]Original!#REF!</definedName>
    <definedName name="_23BP" localSheetId="5">[3]Original!#REF!</definedName>
    <definedName name="_23BP" localSheetId="23">[3]Original!#REF!</definedName>
    <definedName name="_23BP" localSheetId="24">[3]Original!#REF!</definedName>
    <definedName name="_23BP" localSheetId="26">[3]Original!#REF!</definedName>
    <definedName name="_23BP" localSheetId="12">[3]Original!#REF!</definedName>
    <definedName name="_23BP" localSheetId="21">[3]Original!#REF!</definedName>
    <definedName name="_23BP" localSheetId="30">[3]Original!#REF!</definedName>
    <definedName name="_23BP" localSheetId="27">[3]Original!#REF!</definedName>
    <definedName name="_23BP" localSheetId="11">[3]Original!#REF!</definedName>
    <definedName name="_23BP" localSheetId="22">[3]Original!#REF!</definedName>
    <definedName name="_23BP" localSheetId="15">[3]Original!#REF!</definedName>
    <definedName name="_23BP">[3]Original!#REF!</definedName>
    <definedName name="_23BP_5" localSheetId="17">[3]Original!#REF!</definedName>
    <definedName name="_23BP_5" localSheetId="5">[3]Original!#REF!</definedName>
    <definedName name="_23BP_5" localSheetId="23">[3]Original!#REF!</definedName>
    <definedName name="_23BP_5" localSheetId="24">[3]Original!#REF!</definedName>
    <definedName name="_23BP_5" localSheetId="26">[3]Original!#REF!</definedName>
    <definedName name="_23BP_5" localSheetId="12">[3]Original!#REF!</definedName>
    <definedName name="_23BP_5" localSheetId="21">[3]Original!#REF!</definedName>
    <definedName name="_23BP_5" localSheetId="30">[3]Original!#REF!</definedName>
    <definedName name="_23BP_5" localSheetId="27">[3]Original!#REF!</definedName>
    <definedName name="_23BP_5" localSheetId="11">[3]Original!#REF!</definedName>
    <definedName name="_23BP_5" localSheetId="22">[3]Original!#REF!</definedName>
    <definedName name="_23BP_5" localSheetId="15">[3]Original!#REF!</definedName>
    <definedName name="_23BP_5">[3]Original!#REF!</definedName>
    <definedName name="_23BP_8" localSheetId="17">[3]Original!#REF!</definedName>
    <definedName name="_23BP_8" localSheetId="5">[3]Original!#REF!</definedName>
    <definedName name="_23BP_8" localSheetId="23">[3]Original!#REF!</definedName>
    <definedName name="_23BP_8" localSheetId="24">[3]Original!#REF!</definedName>
    <definedName name="_23BP_8" localSheetId="26">[3]Original!#REF!</definedName>
    <definedName name="_23BP_8" localSheetId="12">[3]Original!#REF!</definedName>
    <definedName name="_23BP_8" localSheetId="21">[3]Original!#REF!</definedName>
    <definedName name="_23BP_8" localSheetId="30">[3]Original!#REF!</definedName>
    <definedName name="_23BP_8" localSheetId="27">[3]Original!#REF!</definedName>
    <definedName name="_23BP_8" localSheetId="11">[3]Original!#REF!</definedName>
    <definedName name="_23BP_8" localSheetId="22">[3]Original!#REF!</definedName>
    <definedName name="_23BP_8" localSheetId="15">[3]Original!#REF!</definedName>
    <definedName name="_23BP_8">[3]Original!#REF!</definedName>
    <definedName name="_23CL" localSheetId="17">[3]Original!#REF!</definedName>
    <definedName name="_23CL" localSheetId="5">[3]Original!#REF!</definedName>
    <definedName name="_23CL" localSheetId="23">[3]Original!#REF!</definedName>
    <definedName name="_23CL" localSheetId="24">[3]Original!#REF!</definedName>
    <definedName name="_23CL" localSheetId="26">[3]Original!#REF!</definedName>
    <definedName name="_23CL" localSheetId="12">[3]Original!#REF!</definedName>
    <definedName name="_23CL" localSheetId="21">[3]Original!#REF!</definedName>
    <definedName name="_23CL" localSheetId="30">[3]Original!#REF!</definedName>
    <definedName name="_23CL" localSheetId="27">[3]Original!#REF!</definedName>
    <definedName name="_23CL" localSheetId="11">[3]Original!#REF!</definedName>
    <definedName name="_23CL" localSheetId="22">[3]Original!#REF!</definedName>
    <definedName name="_23CL" localSheetId="15">[3]Original!#REF!</definedName>
    <definedName name="_23CL">[3]Original!#REF!</definedName>
    <definedName name="_23CL_5" localSheetId="17">[3]Original!#REF!</definedName>
    <definedName name="_23CL_5" localSheetId="5">[3]Original!#REF!</definedName>
    <definedName name="_23CL_5" localSheetId="23">[3]Original!#REF!</definedName>
    <definedName name="_23CL_5" localSheetId="24">[3]Original!#REF!</definedName>
    <definedName name="_23CL_5" localSheetId="26">[3]Original!#REF!</definedName>
    <definedName name="_23CL_5" localSheetId="12">[3]Original!#REF!</definedName>
    <definedName name="_23CL_5" localSheetId="21">[3]Original!#REF!</definedName>
    <definedName name="_23CL_5" localSheetId="30">[3]Original!#REF!</definedName>
    <definedName name="_23CL_5" localSheetId="27">[3]Original!#REF!</definedName>
    <definedName name="_23CL_5" localSheetId="11">[3]Original!#REF!</definedName>
    <definedName name="_23CL_5" localSheetId="22">[3]Original!#REF!</definedName>
    <definedName name="_23CL_5" localSheetId="15">[3]Original!#REF!</definedName>
    <definedName name="_23CL_5">[3]Original!#REF!</definedName>
    <definedName name="_23CL_8" localSheetId="17">[3]Original!#REF!</definedName>
    <definedName name="_23CL_8" localSheetId="5">[3]Original!#REF!</definedName>
    <definedName name="_23CL_8" localSheetId="23">[3]Original!#REF!</definedName>
    <definedName name="_23CL_8" localSheetId="24">[3]Original!#REF!</definedName>
    <definedName name="_23CL_8" localSheetId="26">[3]Original!#REF!</definedName>
    <definedName name="_23CL_8" localSheetId="12">[3]Original!#REF!</definedName>
    <definedName name="_23CL_8" localSheetId="21">[3]Original!#REF!</definedName>
    <definedName name="_23CL_8" localSheetId="30">[3]Original!#REF!</definedName>
    <definedName name="_23CL_8" localSheetId="27">[3]Original!#REF!</definedName>
    <definedName name="_23CL_8" localSheetId="11">[3]Original!#REF!</definedName>
    <definedName name="_23CL_8" localSheetId="22">[3]Original!#REF!</definedName>
    <definedName name="_23CL_8" localSheetId="15">[3]Original!#REF!</definedName>
    <definedName name="_23CL_8">[3]Original!#REF!</definedName>
    <definedName name="_2445" localSheetId="17">[3]Original!#REF!</definedName>
    <definedName name="_2445" localSheetId="5">[3]Original!#REF!</definedName>
    <definedName name="_2445" localSheetId="23">[3]Original!#REF!</definedName>
    <definedName name="_2445" localSheetId="24">[3]Original!#REF!</definedName>
    <definedName name="_2445" localSheetId="26">[3]Original!#REF!</definedName>
    <definedName name="_2445" localSheetId="12">[3]Original!#REF!</definedName>
    <definedName name="_2445" localSheetId="21">[3]Original!#REF!</definedName>
    <definedName name="_2445" localSheetId="30">[3]Original!#REF!</definedName>
    <definedName name="_2445" localSheetId="27">[3]Original!#REF!</definedName>
    <definedName name="_2445" localSheetId="11">[3]Original!#REF!</definedName>
    <definedName name="_2445" localSheetId="22">[3]Original!#REF!</definedName>
    <definedName name="_2445" localSheetId="15">[3]Original!#REF!</definedName>
    <definedName name="_2445">[3]Original!#REF!</definedName>
    <definedName name="_2445_5" localSheetId="17">[3]Original!#REF!</definedName>
    <definedName name="_2445_5" localSheetId="5">[3]Original!#REF!</definedName>
    <definedName name="_2445_5" localSheetId="23">[3]Original!#REF!</definedName>
    <definedName name="_2445_5" localSheetId="24">[3]Original!#REF!</definedName>
    <definedName name="_2445_5" localSheetId="26">[3]Original!#REF!</definedName>
    <definedName name="_2445_5" localSheetId="12">[3]Original!#REF!</definedName>
    <definedName name="_2445_5" localSheetId="21">[3]Original!#REF!</definedName>
    <definedName name="_2445_5" localSheetId="30">[3]Original!#REF!</definedName>
    <definedName name="_2445_5" localSheetId="27">[3]Original!#REF!</definedName>
    <definedName name="_2445_5" localSheetId="11">[3]Original!#REF!</definedName>
    <definedName name="_2445_5" localSheetId="22">[3]Original!#REF!</definedName>
    <definedName name="_2445_5" localSheetId="15">[3]Original!#REF!</definedName>
    <definedName name="_2445_5">[3]Original!#REF!</definedName>
    <definedName name="_2445_8" localSheetId="17">[3]Original!#REF!</definedName>
    <definedName name="_2445_8" localSheetId="5">[3]Original!#REF!</definedName>
    <definedName name="_2445_8" localSheetId="23">[3]Original!#REF!</definedName>
    <definedName name="_2445_8" localSheetId="24">[3]Original!#REF!</definedName>
    <definedName name="_2445_8" localSheetId="26">[3]Original!#REF!</definedName>
    <definedName name="_2445_8" localSheetId="12">[3]Original!#REF!</definedName>
    <definedName name="_2445_8" localSheetId="21">[3]Original!#REF!</definedName>
    <definedName name="_2445_8" localSheetId="30">[3]Original!#REF!</definedName>
    <definedName name="_2445_8" localSheetId="27">[3]Original!#REF!</definedName>
    <definedName name="_2445_8" localSheetId="11">[3]Original!#REF!</definedName>
    <definedName name="_2445_8" localSheetId="22">[3]Original!#REF!</definedName>
    <definedName name="_2445_8" localSheetId="15">[3]Original!#REF!</definedName>
    <definedName name="_2445_8">[3]Original!#REF!</definedName>
    <definedName name="_2451" localSheetId="17">[3]Original!#REF!</definedName>
    <definedName name="_2451" localSheetId="5">[3]Original!#REF!</definedName>
    <definedName name="_2451" localSheetId="23">[3]Original!#REF!</definedName>
    <definedName name="_2451" localSheetId="24">[3]Original!#REF!</definedName>
    <definedName name="_2451" localSheetId="26">[3]Original!#REF!</definedName>
    <definedName name="_2451" localSheetId="12">[3]Original!#REF!</definedName>
    <definedName name="_2451" localSheetId="21">[3]Original!#REF!</definedName>
    <definedName name="_2451" localSheetId="30">[3]Original!#REF!</definedName>
    <definedName name="_2451" localSheetId="27">[3]Original!#REF!</definedName>
    <definedName name="_2451" localSheetId="11">[3]Original!#REF!</definedName>
    <definedName name="_2451" localSheetId="22">[3]Original!#REF!</definedName>
    <definedName name="_2451" localSheetId="15">[3]Original!#REF!</definedName>
    <definedName name="_2451">[3]Original!#REF!</definedName>
    <definedName name="_2451_5" localSheetId="17">[3]Original!#REF!</definedName>
    <definedName name="_2451_5" localSheetId="5">[3]Original!#REF!</definedName>
    <definedName name="_2451_5" localSheetId="23">[3]Original!#REF!</definedName>
    <definedName name="_2451_5" localSheetId="24">[3]Original!#REF!</definedName>
    <definedName name="_2451_5" localSheetId="26">[3]Original!#REF!</definedName>
    <definedName name="_2451_5" localSheetId="12">[3]Original!#REF!</definedName>
    <definedName name="_2451_5" localSheetId="21">[3]Original!#REF!</definedName>
    <definedName name="_2451_5" localSheetId="30">[3]Original!#REF!</definedName>
    <definedName name="_2451_5" localSheetId="27">[3]Original!#REF!</definedName>
    <definedName name="_2451_5" localSheetId="11">[3]Original!#REF!</definedName>
    <definedName name="_2451_5" localSheetId="22">[3]Original!#REF!</definedName>
    <definedName name="_2451_5" localSheetId="15">[3]Original!#REF!</definedName>
    <definedName name="_2451_5">[3]Original!#REF!</definedName>
    <definedName name="_2451_8" localSheetId="17">[3]Original!#REF!</definedName>
    <definedName name="_2451_8" localSheetId="5">[3]Original!#REF!</definedName>
    <definedName name="_2451_8" localSheetId="23">[3]Original!#REF!</definedName>
    <definedName name="_2451_8" localSheetId="24">[3]Original!#REF!</definedName>
    <definedName name="_2451_8" localSheetId="26">[3]Original!#REF!</definedName>
    <definedName name="_2451_8" localSheetId="12">[3]Original!#REF!</definedName>
    <definedName name="_2451_8" localSheetId="21">[3]Original!#REF!</definedName>
    <definedName name="_2451_8" localSheetId="30">[3]Original!#REF!</definedName>
    <definedName name="_2451_8" localSheetId="27">[3]Original!#REF!</definedName>
    <definedName name="_2451_8" localSheetId="11">[3]Original!#REF!</definedName>
    <definedName name="_2451_8" localSheetId="22">[3]Original!#REF!</definedName>
    <definedName name="_2451_8" localSheetId="15">[3]Original!#REF!</definedName>
    <definedName name="_2451_8">[3]Original!#REF!</definedName>
    <definedName name="_2458" localSheetId="17">[3]Original!#REF!</definedName>
    <definedName name="_2458" localSheetId="5">[3]Original!#REF!</definedName>
    <definedName name="_2458" localSheetId="23">[3]Original!#REF!</definedName>
    <definedName name="_2458" localSheetId="24">[3]Original!#REF!</definedName>
    <definedName name="_2458" localSheetId="26">[3]Original!#REF!</definedName>
    <definedName name="_2458" localSheetId="12">[3]Original!#REF!</definedName>
    <definedName name="_2458" localSheetId="21">[3]Original!#REF!</definedName>
    <definedName name="_2458" localSheetId="30">[3]Original!#REF!</definedName>
    <definedName name="_2458" localSheetId="27">[3]Original!#REF!</definedName>
    <definedName name="_2458" localSheetId="11">[3]Original!#REF!</definedName>
    <definedName name="_2458" localSheetId="22">[3]Original!#REF!</definedName>
    <definedName name="_2458" localSheetId="15">[3]Original!#REF!</definedName>
    <definedName name="_2458">[3]Original!#REF!</definedName>
    <definedName name="_2458_5" localSheetId="17">[3]Original!#REF!</definedName>
    <definedName name="_2458_5" localSheetId="5">[3]Original!#REF!</definedName>
    <definedName name="_2458_5" localSheetId="23">[3]Original!#REF!</definedName>
    <definedName name="_2458_5" localSheetId="24">[3]Original!#REF!</definedName>
    <definedName name="_2458_5" localSheetId="26">[3]Original!#REF!</definedName>
    <definedName name="_2458_5" localSheetId="12">[3]Original!#REF!</definedName>
    <definedName name="_2458_5" localSheetId="21">[3]Original!#REF!</definedName>
    <definedName name="_2458_5" localSheetId="30">[3]Original!#REF!</definedName>
    <definedName name="_2458_5" localSheetId="27">[3]Original!#REF!</definedName>
    <definedName name="_2458_5" localSheetId="11">[3]Original!#REF!</definedName>
    <definedName name="_2458_5" localSheetId="22">[3]Original!#REF!</definedName>
    <definedName name="_2458_5" localSheetId="15">[3]Original!#REF!</definedName>
    <definedName name="_2458_5">[3]Original!#REF!</definedName>
    <definedName name="_2458_8" localSheetId="17">[3]Original!#REF!</definedName>
    <definedName name="_2458_8" localSheetId="5">[3]Original!#REF!</definedName>
    <definedName name="_2458_8" localSheetId="23">[3]Original!#REF!</definedName>
    <definedName name="_2458_8" localSheetId="24">[3]Original!#REF!</definedName>
    <definedName name="_2458_8" localSheetId="26">[3]Original!#REF!</definedName>
    <definedName name="_2458_8" localSheetId="12">[3]Original!#REF!</definedName>
    <definedName name="_2458_8" localSheetId="21">[3]Original!#REF!</definedName>
    <definedName name="_2458_8" localSheetId="30">[3]Original!#REF!</definedName>
    <definedName name="_2458_8" localSheetId="27">[3]Original!#REF!</definedName>
    <definedName name="_2458_8" localSheetId="11">[3]Original!#REF!</definedName>
    <definedName name="_2458_8" localSheetId="22">[3]Original!#REF!</definedName>
    <definedName name="_2458_8" localSheetId="15">[3]Original!#REF!</definedName>
    <definedName name="_2458_8">[3]Original!#REF!</definedName>
    <definedName name="_2463" localSheetId="17">[3]Original!#REF!</definedName>
    <definedName name="_2463" localSheetId="5">[3]Original!#REF!</definedName>
    <definedName name="_2463" localSheetId="23">[3]Original!#REF!</definedName>
    <definedName name="_2463" localSheetId="24">[3]Original!#REF!</definedName>
    <definedName name="_2463" localSheetId="26">[3]Original!#REF!</definedName>
    <definedName name="_2463" localSheetId="12">[3]Original!#REF!</definedName>
    <definedName name="_2463" localSheetId="21">[3]Original!#REF!</definedName>
    <definedName name="_2463" localSheetId="30">[3]Original!#REF!</definedName>
    <definedName name="_2463" localSheetId="27">[3]Original!#REF!</definedName>
    <definedName name="_2463" localSheetId="11">[3]Original!#REF!</definedName>
    <definedName name="_2463" localSheetId="22">[3]Original!#REF!</definedName>
    <definedName name="_2463" localSheetId="15">[3]Original!#REF!</definedName>
    <definedName name="_2463">[3]Original!#REF!</definedName>
    <definedName name="_2463_5" localSheetId="17">[3]Original!#REF!</definedName>
    <definedName name="_2463_5" localSheetId="5">[3]Original!#REF!</definedName>
    <definedName name="_2463_5" localSheetId="23">[3]Original!#REF!</definedName>
    <definedName name="_2463_5" localSheetId="24">[3]Original!#REF!</definedName>
    <definedName name="_2463_5" localSheetId="26">[3]Original!#REF!</definedName>
    <definedName name="_2463_5" localSheetId="12">[3]Original!#REF!</definedName>
    <definedName name="_2463_5" localSheetId="21">[3]Original!#REF!</definedName>
    <definedName name="_2463_5" localSheetId="30">[3]Original!#REF!</definedName>
    <definedName name="_2463_5" localSheetId="27">[3]Original!#REF!</definedName>
    <definedName name="_2463_5" localSheetId="11">[3]Original!#REF!</definedName>
    <definedName name="_2463_5" localSheetId="22">[3]Original!#REF!</definedName>
    <definedName name="_2463_5" localSheetId="15">[3]Original!#REF!</definedName>
    <definedName name="_2463_5">[3]Original!#REF!</definedName>
    <definedName name="_2463_8" localSheetId="17">[3]Original!#REF!</definedName>
    <definedName name="_2463_8" localSheetId="5">[3]Original!#REF!</definedName>
    <definedName name="_2463_8" localSheetId="23">[3]Original!#REF!</definedName>
    <definedName name="_2463_8" localSheetId="24">[3]Original!#REF!</definedName>
    <definedName name="_2463_8" localSheetId="26">[3]Original!#REF!</definedName>
    <definedName name="_2463_8" localSheetId="12">[3]Original!#REF!</definedName>
    <definedName name="_2463_8" localSheetId="21">[3]Original!#REF!</definedName>
    <definedName name="_2463_8" localSheetId="30">[3]Original!#REF!</definedName>
    <definedName name="_2463_8" localSheetId="27">[3]Original!#REF!</definedName>
    <definedName name="_2463_8" localSheetId="11">[3]Original!#REF!</definedName>
    <definedName name="_2463_8" localSheetId="22">[3]Original!#REF!</definedName>
    <definedName name="_2463_8" localSheetId="15">[3]Original!#REF!</definedName>
    <definedName name="_2463_8">[3]Original!#REF!</definedName>
    <definedName name="_2470" localSheetId="17">[3]Original!#REF!</definedName>
    <definedName name="_2470" localSheetId="5">[3]Original!#REF!</definedName>
    <definedName name="_2470" localSheetId="23">[3]Original!#REF!</definedName>
    <definedName name="_2470" localSheetId="24">[3]Original!#REF!</definedName>
    <definedName name="_2470" localSheetId="26">[3]Original!#REF!</definedName>
    <definedName name="_2470" localSheetId="12">[3]Original!#REF!</definedName>
    <definedName name="_2470" localSheetId="21">[3]Original!#REF!</definedName>
    <definedName name="_2470" localSheetId="30">[3]Original!#REF!</definedName>
    <definedName name="_2470" localSheetId="27">[3]Original!#REF!</definedName>
    <definedName name="_2470" localSheetId="11">[3]Original!#REF!</definedName>
    <definedName name="_2470" localSheetId="22">[3]Original!#REF!</definedName>
    <definedName name="_2470" localSheetId="15">[3]Original!#REF!</definedName>
    <definedName name="_2470">[3]Original!#REF!</definedName>
    <definedName name="_2470_5" localSheetId="17">[3]Original!#REF!</definedName>
    <definedName name="_2470_5" localSheetId="5">[3]Original!#REF!</definedName>
    <definedName name="_2470_5" localSheetId="23">[3]Original!#REF!</definedName>
    <definedName name="_2470_5" localSheetId="24">[3]Original!#REF!</definedName>
    <definedName name="_2470_5" localSheetId="26">[3]Original!#REF!</definedName>
    <definedName name="_2470_5" localSheetId="12">[3]Original!#REF!</definedName>
    <definedName name="_2470_5" localSheetId="21">[3]Original!#REF!</definedName>
    <definedName name="_2470_5" localSheetId="30">[3]Original!#REF!</definedName>
    <definedName name="_2470_5" localSheetId="27">[3]Original!#REF!</definedName>
    <definedName name="_2470_5" localSheetId="11">[3]Original!#REF!</definedName>
    <definedName name="_2470_5" localSheetId="22">[3]Original!#REF!</definedName>
    <definedName name="_2470_5" localSheetId="15">[3]Original!#REF!</definedName>
    <definedName name="_2470_5">[3]Original!#REF!</definedName>
    <definedName name="_2470_8" localSheetId="17">[3]Original!#REF!</definedName>
    <definedName name="_2470_8" localSheetId="5">[3]Original!#REF!</definedName>
    <definedName name="_2470_8" localSheetId="23">[3]Original!#REF!</definedName>
    <definedName name="_2470_8" localSheetId="24">[3]Original!#REF!</definedName>
    <definedName name="_2470_8" localSheetId="26">[3]Original!#REF!</definedName>
    <definedName name="_2470_8" localSheetId="12">[3]Original!#REF!</definedName>
    <definedName name="_2470_8" localSheetId="21">[3]Original!#REF!</definedName>
    <definedName name="_2470_8" localSheetId="30">[3]Original!#REF!</definedName>
    <definedName name="_2470_8" localSheetId="27">[3]Original!#REF!</definedName>
    <definedName name="_2470_8" localSheetId="11">[3]Original!#REF!</definedName>
    <definedName name="_2470_8" localSheetId="22">[3]Original!#REF!</definedName>
    <definedName name="_2470_8" localSheetId="15">[3]Original!#REF!</definedName>
    <definedName name="_2470_8">[3]Original!#REF!</definedName>
    <definedName name="_2473" localSheetId="17">[3]Original!#REF!</definedName>
    <definedName name="_2473" localSheetId="5">[3]Original!#REF!</definedName>
    <definedName name="_2473" localSheetId="23">[3]Original!#REF!</definedName>
    <definedName name="_2473" localSheetId="24">[3]Original!#REF!</definedName>
    <definedName name="_2473" localSheetId="26">[3]Original!#REF!</definedName>
    <definedName name="_2473" localSheetId="12">[3]Original!#REF!</definedName>
    <definedName name="_2473" localSheetId="21">[3]Original!#REF!</definedName>
    <definedName name="_2473" localSheetId="30">[3]Original!#REF!</definedName>
    <definedName name="_2473" localSheetId="27">[3]Original!#REF!</definedName>
    <definedName name="_2473" localSheetId="11">[3]Original!#REF!</definedName>
    <definedName name="_2473" localSheetId="22">[3]Original!#REF!</definedName>
    <definedName name="_2473" localSheetId="15">[3]Original!#REF!</definedName>
    <definedName name="_2473">[3]Original!#REF!</definedName>
    <definedName name="_2473_5" localSheetId="17">[3]Original!#REF!</definedName>
    <definedName name="_2473_5" localSheetId="5">[3]Original!#REF!</definedName>
    <definedName name="_2473_5" localSheetId="23">[3]Original!#REF!</definedName>
    <definedName name="_2473_5" localSheetId="24">[3]Original!#REF!</definedName>
    <definedName name="_2473_5" localSheetId="26">[3]Original!#REF!</definedName>
    <definedName name="_2473_5" localSheetId="12">[3]Original!#REF!</definedName>
    <definedName name="_2473_5" localSheetId="21">[3]Original!#REF!</definedName>
    <definedName name="_2473_5" localSheetId="30">[3]Original!#REF!</definedName>
    <definedName name="_2473_5" localSheetId="27">[3]Original!#REF!</definedName>
    <definedName name="_2473_5" localSheetId="11">[3]Original!#REF!</definedName>
    <definedName name="_2473_5" localSheetId="22">[3]Original!#REF!</definedName>
    <definedName name="_2473_5" localSheetId="15">[3]Original!#REF!</definedName>
    <definedName name="_2473_5">[3]Original!#REF!</definedName>
    <definedName name="_2473_8" localSheetId="17">[3]Original!#REF!</definedName>
    <definedName name="_2473_8" localSheetId="5">[3]Original!#REF!</definedName>
    <definedName name="_2473_8" localSheetId="23">[3]Original!#REF!</definedName>
    <definedName name="_2473_8" localSheetId="24">[3]Original!#REF!</definedName>
    <definedName name="_2473_8" localSheetId="26">[3]Original!#REF!</definedName>
    <definedName name="_2473_8" localSheetId="12">[3]Original!#REF!</definedName>
    <definedName name="_2473_8" localSheetId="21">[3]Original!#REF!</definedName>
    <definedName name="_2473_8" localSheetId="30">[3]Original!#REF!</definedName>
    <definedName name="_2473_8" localSheetId="27">[3]Original!#REF!</definedName>
    <definedName name="_2473_8" localSheetId="11">[3]Original!#REF!</definedName>
    <definedName name="_2473_8" localSheetId="22">[3]Original!#REF!</definedName>
    <definedName name="_2473_8" localSheetId="15">[3]Original!#REF!</definedName>
    <definedName name="_2473_8">[3]Original!#REF!</definedName>
    <definedName name="_2482" localSheetId="17">[3]Original!#REF!</definedName>
    <definedName name="_2482" localSheetId="5">[3]Original!#REF!</definedName>
    <definedName name="_2482" localSheetId="23">[3]Original!#REF!</definedName>
    <definedName name="_2482" localSheetId="24">[3]Original!#REF!</definedName>
    <definedName name="_2482" localSheetId="26">[3]Original!#REF!</definedName>
    <definedName name="_2482" localSheetId="12">[3]Original!#REF!</definedName>
    <definedName name="_2482" localSheetId="21">[3]Original!#REF!</definedName>
    <definedName name="_2482" localSheetId="30">[3]Original!#REF!</definedName>
    <definedName name="_2482" localSheetId="27">[3]Original!#REF!</definedName>
    <definedName name="_2482" localSheetId="11">[3]Original!#REF!</definedName>
    <definedName name="_2482" localSheetId="22">[3]Original!#REF!</definedName>
    <definedName name="_2482" localSheetId="15">[3]Original!#REF!</definedName>
    <definedName name="_2482">[3]Original!#REF!</definedName>
    <definedName name="_2482_5" localSheetId="17">[3]Original!#REF!</definedName>
    <definedName name="_2482_5" localSheetId="5">[3]Original!#REF!</definedName>
    <definedName name="_2482_5" localSheetId="23">[3]Original!#REF!</definedName>
    <definedName name="_2482_5" localSheetId="24">[3]Original!#REF!</definedName>
    <definedName name="_2482_5" localSheetId="26">[3]Original!#REF!</definedName>
    <definedName name="_2482_5" localSheetId="12">[3]Original!#REF!</definedName>
    <definedName name="_2482_5" localSheetId="21">[3]Original!#REF!</definedName>
    <definedName name="_2482_5" localSheetId="30">[3]Original!#REF!</definedName>
    <definedName name="_2482_5" localSheetId="27">[3]Original!#REF!</definedName>
    <definedName name="_2482_5" localSheetId="11">[3]Original!#REF!</definedName>
    <definedName name="_2482_5" localSheetId="22">[3]Original!#REF!</definedName>
    <definedName name="_2482_5" localSheetId="15">[3]Original!#REF!</definedName>
    <definedName name="_2482_5">[3]Original!#REF!</definedName>
    <definedName name="_2482_8" localSheetId="17">[3]Original!#REF!</definedName>
    <definedName name="_2482_8" localSheetId="5">[3]Original!#REF!</definedName>
    <definedName name="_2482_8" localSheetId="23">[3]Original!#REF!</definedName>
    <definedName name="_2482_8" localSheetId="24">[3]Original!#REF!</definedName>
    <definedName name="_2482_8" localSheetId="26">[3]Original!#REF!</definedName>
    <definedName name="_2482_8" localSheetId="12">[3]Original!#REF!</definedName>
    <definedName name="_2482_8" localSheetId="21">[3]Original!#REF!</definedName>
    <definedName name="_2482_8" localSheetId="30">[3]Original!#REF!</definedName>
    <definedName name="_2482_8" localSheetId="27">[3]Original!#REF!</definedName>
    <definedName name="_2482_8" localSheetId="11">[3]Original!#REF!</definedName>
    <definedName name="_2482_8" localSheetId="22">[3]Original!#REF!</definedName>
    <definedName name="_2482_8" localSheetId="15">[3]Original!#REF!</definedName>
    <definedName name="_2482_8">[3]Original!#REF!</definedName>
    <definedName name="_24AA" localSheetId="17">[3]Original!#REF!</definedName>
    <definedName name="_24AA" localSheetId="5">[3]Original!#REF!</definedName>
    <definedName name="_24AA" localSheetId="23">[3]Original!#REF!</definedName>
    <definedName name="_24AA" localSheetId="24">[3]Original!#REF!</definedName>
    <definedName name="_24AA" localSheetId="26">[3]Original!#REF!</definedName>
    <definedName name="_24AA" localSheetId="12">[3]Original!#REF!</definedName>
    <definedName name="_24AA" localSheetId="21">[3]Original!#REF!</definedName>
    <definedName name="_24AA" localSheetId="30">[3]Original!#REF!</definedName>
    <definedName name="_24AA" localSheetId="27">[3]Original!#REF!</definedName>
    <definedName name="_24AA" localSheetId="11">[3]Original!#REF!</definedName>
    <definedName name="_24AA" localSheetId="22">[3]Original!#REF!</definedName>
    <definedName name="_24AA" localSheetId="15">[3]Original!#REF!</definedName>
    <definedName name="_24AA">[3]Original!#REF!</definedName>
    <definedName name="_24AA_5" localSheetId="17">[3]Original!#REF!</definedName>
    <definedName name="_24AA_5" localSheetId="5">[3]Original!#REF!</definedName>
    <definedName name="_24AA_5" localSheetId="23">[3]Original!#REF!</definedName>
    <definedName name="_24AA_5" localSheetId="24">[3]Original!#REF!</definedName>
    <definedName name="_24AA_5" localSheetId="26">[3]Original!#REF!</definedName>
    <definedName name="_24AA_5" localSheetId="12">[3]Original!#REF!</definedName>
    <definedName name="_24AA_5" localSheetId="21">[3]Original!#REF!</definedName>
    <definedName name="_24AA_5" localSheetId="30">[3]Original!#REF!</definedName>
    <definedName name="_24AA_5" localSheetId="27">[3]Original!#REF!</definedName>
    <definedName name="_24AA_5" localSheetId="11">[3]Original!#REF!</definedName>
    <definedName name="_24AA_5" localSheetId="22">[3]Original!#REF!</definedName>
    <definedName name="_24AA_5" localSheetId="15">[3]Original!#REF!</definedName>
    <definedName name="_24AA_5">[3]Original!#REF!</definedName>
    <definedName name="_24AA_8" localSheetId="17">[3]Original!#REF!</definedName>
    <definedName name="_24AA_8" localSheetId="5">[3]Original!#REF!</definedName>
    <definedName name="_24AA_8" localSheetId="23">[3]Original!#REF!</definedName>
    <definedName name="_24AA_8" localSheetId="24">[3]Original!#REF!</definedName>
    <definedName name="_24AA_8" localSheetId="26">[3]Original!#REF!</definedName>
    <definedName name="_24AA_8" localSheetId="12">[3]Original!#REF!</definedName>
    <definedName name="_24AA_8" localSheetId="21">[3]Original!#REF!</definedName>
    <definedName name="_24AA_8" localSheetId="30">[3]Original!#REF!</definedName>
    <definedName name="_24AA_8" localSheetId="27">[3]Original!#REF!</definedName>
    <definedName name="_24AA_8" localSheetId="11">[3]Original!#REF!</definedName>
    <definedName name="_24AA_8" localSheetId="22">[3]Original!#REF!</definedName>
    <definedName name="_24AA_8" localSheetId="15">[3]Original!#REF!</definedName>
    <definedName name="_24AA_8">[3]Original!#REF!</definedName>
    <definedName name="_24AS" localSheetId="17">[3]Original!#REF!</definedName>
    <definedName name="_24AS" localSheetId="5">[3]Original!#REF!</definedName>
    <definedName name="_24AS" localSheetId="23">[3]Original!#REF!</definedName>
    <definedName name="_24AS" localSheetId="24">[3]Original!#REF!</definedName>
    <definedName name="_24AS" localSheetId="26">[3]Original!#REF!</definedName>
    <definedName name="_24AS" localSheetId="12">[3]Original!#REF!</definedName>
    <definedName name="_24AS" localSheetId="21">[3]Original!#REF!</definedName>
    <definedName name="_24AS" localSheetId="30">[3]Original!#REF!</definedName>
    <definedName name="_24AS" localSheetId="27">[3]Original!#REF!</definedName>
    <definedName name="_24AS" localSheetId="11">[3]Original!#REF!</definedName>
    <definedName name="_24AS" localSheetId="22">[3]Original!#REF!</definedName>
    <definedName name="_24AS" localSheetId="15">[3]Original!#REF!</definedName>
    <definedName name="_24AS">[3]Original!#REF!</definedName>
    <definedName name="_24AS_5" localSheetId="17">[3]Original!#REF!</definedName>
    <definedName name="_24AS_5" localSheetId="5">[3]Original!#REF!</definedName>
    <definedName name="_24AS_5" localSheetId="23">[3]Original!#REF!</definedName>
    <definedName name="_24AS_5" localSheetId="24">[3]Original!#REF!</definedName>
    <definedName name="_24AS_5" localSheetId="26">[3]Original!#REF!</definedName>
    <definedName name="_24AS_5" localSheetId="12">[3]Original!#REF!</definedName>
    <definedName name="_24AS_5" localSheetId="21">[3]Original!#REF!</definedName>
    <definedName name="_24AS_5" localSheetId="30">[3]Original!#REF!</definedName>
    <definedName name="_24AS_5" localSheetId="27">[3]Original!#REF!</definedName>
    <definedName name="_24AS_5" localSheetId="11">[3]Original!#REF!</definedName>
    <definedName name="_24AS_5" localSheetId="22">[3]Original!#REF!</definedName>
    <definedName name="_24AS_5" localSheetId="15">[3]Original!#REF!</definedName>
    <definedName name="_24AS_5">[3]Original!#REF!</definedName>
    <definedName name="_24AS_8" localSheetId="17">[3]Original!#REF!</definedName>
    <definedName name="_24AS_8" localSheetId="5">[3]Original!#REF!</definedName>
    <definedName name="_24AS_8" localSheetId="23">[3]Original!#REF!</definedName>
    <definedName name="_24AS_8" localSheetId="24">[3]Original!#REF!</definedName>
    <definedName name="_24AS_8" localSheetId="26">[3]Original!#REF!</definedName>
    <definedName name="_24AS_8" localSheetId="12">[3]Original!#REF!</definedName>
    <definedName name="_24AS_8" localSheetId="21">[3]Original!#REF!</definedName>
    <definedName name="_24AS_8" localSheetId="30">[3]Original!#REF!</definedName>
    <definedName name="_24AS_8" localSheetId="27">[3]Original!#REF!</definedName>
    <definedName name="_24AS_8" localSheetId="11">[3]Original!#REF!</definedName>
    <definedName name="_24AS_8" localSheetId="22">[3]Original!#REF!</definedName>
    <definedName name="_24AS_8" localSheetId="15">[3]Original!#REF!</definedName>
    <definedName name="_24AS_8">[3]Original!#REF!</definedName>
    <definedName name="_24AT" localSheetId="17">[3]Original!#REF!</definedName>
    <definedName name="_24AT" localSheetId="5">[3]Original!#REF!</definedName>
    <definedName name="_24AT" localSheetId="23">[3]Original!#REF!</definedName>
    <definedName name="_24AT" localSheetId="24">[3]Original!#REF!</definedName>
    <definedName name="_24AT" localSheetId="26">[3]Original!#REF!</definedName>
    <definedName name="_24AT" localSheetId="12">[3]Original!#REF!</definedName>
    <definedName name="_24AT" localSheetId="21">[3]Original!#REF!</definedName>
    <definedName name="_24AT" localSheetId="30">[3]Original!#REF!</definedName>
    <definedName name="_24AT" localSheetId="27">[3]Original!#REF!</definedName>
    <definedName name="_24AT" localSheetId="11">[3]Original!#REF!</definedName>
    <definedName name="_24AT" localSheetId="22">[3]Original!#REF!</definedName>
    <definedName name="_24AT" localSheetId="15">[3]Original!#REF!</definedName>
    <definedName name="_24AT">[3]Original!#REF!</definedName>
    <definedName name="_24AT_5" localSheetId="17">[3]Original!#REF!</definedName>
    <definedName name="_24AT_5" localSheetId="5">[3]Original!#REF!</definedName>
    <definedName name="_24AT_5" localSheetId="23">[3]Original!#REF!</definedName>
    <definedName name="_24AT_5" localSheetId="24">[3]Original!#REF!</definedName>
    <definedName name="_24AT_5" localSheetId="26">[3]Original!#REF!</definedName>
    <definedName name="_24AT_5" localSheetId="12">[3]Original!#REF!</definedName>
    <definedName name="_24AT_5" localSheetId="21">[3]Original!#REF!</definedName>
    <definedName name="_24AT_5" localSheetId="30">[3]Original!#REF!</definedName>
    <definedName name="_24AT_5" localSheetId="27">[3]Original!#REF!</definedName>
    <definedName name="_24AT_5" localSheetId="11">[3]Original!#REF!</definedName>
    <definedName name="_24AT_5" localSheetId="22">[3]Original!#REF!</definedName>
    <definedName name="_24AT_5" localSheetId="15">[3]Original!#REF!</definedName>
    <definedName name="_24AT_5">[3]Original!#REF!</definedName>
    <definedName name="_24AT_8" localSheetId="17">[3]Original!#REF!</definedName>
    <definedName name="_24AT_8" localSheetId="5">[3]Original!#REF!</definedName>
    <definedName name="_24AT_8" localSheetId="23">[3]Original!#REF!</definedName>
    <definedName name="_24AT_8" localSheetId="24">[3]Original!#REF!</definedName>
    <definedName name="_24AT_8" localSheetId="26">[3]Original!#REF!</definedName>
    <definedName name="_24AT_8" localSheetId="12">[3]Original!#REF!</definedName>
    <definedName name="_24AT_8" localSheetId="21">[3]Original!#REF!</definedName>
    <definedName name="_24AT_8" localSheetId="30">[3]Original!#REF!</definedName>
    <definedName name="_24AT_8" localSheetId="27">[3]Original!#REF!</definedName>
    <definedName name="_24AT_8" localSheetId="11">[3]Original!#REF!</definedName>
    <definedName name="_24AT_8" localSheetId="22">[3]Original!#REF!</definedName>
    <definedName name="_24AT_8" localSheetId="15">[3]Original!#REF!</definedName>
    <definedName name="_24AT_8">[3]Original!#REF!</definedName>
    <definedName name="_24AY" localSheetId="17">[3]Original!#REF!</definedName>
    <definedName name="_24AY" localSheetId="5">[3]Original!#REF!</definedName>
    <definedName name="_24AY" localSheetId="23">[3]Original!#REF!</definedName>
    <definedName name="_24AY" localSheetId="24">[3]Original!#REF!</definedName>
    <definedName name="_24AY" localSheetId="26">[3]Original!#REF!</definedName>
    <definedName name="_24AY" localSheetId="12">[3]Original!#REF!</definedName>
    <definedName name="_24AY" localSheetId="21">[3]Original!#REF!</definedName>
    <definedName name="_24AY" localSheetId="30">[3]Original!#REF!</definedName>
    <definedName name="_24AY" localSheetId="27">[3]Original!#REF!</definedName>
    <definedName name="_24AY" localSheetId="11">[3]Original!#REF!</definedName>
    <definedName name="_24AY" localSheetId="22">[3]Original!#REF!</definedName>
    <definedName name="_24AY" localSheetId="15">[3]Original!#REF!</definedName>
    <definedName name="_24AY">[3]Original!#REF!</definedName>
    <definedName name="_24AY_5" localSheetId="17">[3]Original!#REF!</definedName>
    <definedName name="_24AY_5" localSheetId="5">[3]Original!#REF!</definedName>
    <definedName name="_24AY_5" localSheetId="23">[3]Original!#REF!</definedName>
    <definedName name="_24AY_5" localSheetId="24">[3]Original!#REF!</definedName>
    <definedName name="_24AY_5" localSheetId="26">[3]Original!#REF!</definedName>
    <definedName name="_24AY_5" localSheetId="12">[3]Original!#REF!</definedName>
    <definedName name="_24AY_5" localSheetId="21">[3]Original!#REF!</definedName>
    <definedName name="_24AY_5" localSheetId="30">[3]Original!#REF!</definedName>
    <definedName name="_24AY_5" localSheetId="27">[3]Original!#REF!</definedName>
    <definedName name="_24AY_5" localSheetId="11">[3]Original!#REF!</definedName>
    <definedName name="_24AY_5" localSheetId="22">[3]Original!#REF!</definedName>
    <definedName name="_24AY_5" localSheetId="15">[3]Original!#REF!</definedName>
    <definedName name="_24AY_5">[3]Original!#REF!</definedName>
    <definedName name="_24AY_8" localSheetId="17">[3]Original!#REF!</definedName>
    <definedName name="_24AY_8" localSheetId="5">[3]Original!#REF!</definedName>
    <definedName name="_24AY_8" localSheetId="23">[3]Original!#REF!</definedName>
    <definedName name="_24AY_8" localSheetId="24">[3]Original!#REF!</definedName>
    <definedName name="_24AY_8" localSheetId="26">[3]Original!#REF!</definedName>
    <definedName name="_24AY_8" localSheetId="12">[3]Original!#REF!</definedName>
    <definedName name="_24AY_8" localSheetId="21">[3]Original!#REF!</definedName>
    <definedName name="_24AY_8" localSheetId="30">[3]Original!#REF!</definedName>
    <definedName name="_24AY_8" localSheetId="27">[3]Original!#REF!</definedName>
    <definedName name="_24AY_8" localSheetId="11">[3]Original!#REF!</definedName>
    <definedName name="_24AY_8" localSheetId="22">[3]Original!#REF!</definedName>
    <definedName name="_24AY_8" localSheetId="15">[3]Original!#REF!</definedName>
    <definedName name="_24AY_8">[3]Original!#REF!</definedName>
    <definedName name="_2524" localSheetId="17">[3]Original!#REF!</definedName>
    <definedName name="_2524" localSheetId="5">[3]Original!#REF!</definedName>
    <definedName name="_2524" localSheetId="23">[3]Original!#REF!</definedName>
    <definedName name="_2524" localSheetId="24">[3]Original!#REF!</definedName>
    <definedName name="_2524" localSheetId="26">[3]Original!#REF!</definedName>
    <definedName name="_2524" localSheetId="12">[3]Original!#REF!</definedName>
    <definedName name="_2524" localSheetId="21">[3]Original!#REF!</definedName>
    <definedName name="_2524" localSheetId="30">[3]Original!#REF!</definedName>
    <definedName name="_2524" localSheetId="27">[3]Original!#REF!</definedName>
    <definedName name="_2524" localSheetId="11">[3]Original!#REF!</definedName>
    <definedName name="_2524" localSheetId="22">[3]Original!#REF!</definedName>
    <definedName name="_2524" localSheetId="15">[3]Original!#REF!</definedName>
    <definedName name="_2524">[3]Original!#REF!</definedName>
    <definedName name="_2524_5" localSheetId="17">[3]Original!#REF!</definedName>
    <definedName name="_2524_5" localSheetId="5">[3]Original!#REF!</definedName>
    <definedName name="_2524_5" localSheetId="23">[3]Original!#REF!</definedName>
    <definedName name="_2524_5" localSheetId="24">[3]Original!#REF!</definedName>
    <definedName name="_2524_5" localSheetId="26">[3]Original!#REF!</definedName>
    <definedName name="_2524_5" localSheetId="12">[3]Original!#REF!</definedName>
    <definedName name="_2524_5" localSheetId="21">[3]Original!#REF!</definedName>
    <definedName name="_2524_5" localSheetId="30">[3]Original!#REF!</definedName>
    <definedName name="_2524_5" localSheetId="27">[3]Original!#REF!</definedName>
    <definedName name="_2524_5" localSheetId="11">[3]Original!#REF!</definedName>
    <definedName name="_2524_5" localSheetId="22">[3]Original!#REF!</definedName>
    <definedName name="_2524_5" localSheetId="15">[3]Original!#REF!</definedName>
    <definedName name="_2524_5">[3]Original!#REF!</definedName>
    <definedName name="_2524_8" localSheetId="17">[3]Original!#REF!</definedName>
    <definedName name="_2524_8" localSheetId="5">[3]Original!#REF!</definedName>
    <definedName name="_2524_8" localSheetId="23">[3]Original!#REF!</definedName>
    <definedName name="_2524_8" localSheetId="24">[3]Original!#REF!</definedName>
    <definedName name="_2524_8" localSheetId="26">[3]Original!#REF!</definedName>
    <definedName name="_2524_8" localSheetId="12">[3]Original!#REF!</definedName>
    <definedName name="_2524_8" localSheetId="21">[3]Original!#REF!</definedName>
    <definedName name="_2524_8" localSheetId="30">[3]Original!#REF!</definedName>
    <definedName name="_2524_8" localSheetId="27">[3]Original!#REF!</definedName>
    <definedName name="_2524_8" localSheetId="11">[3]Original!#REF!</definedName>
    <definedName name="_2524_8" localSheetId="22">[3]Original!#REF!</definedName>
    <definedName name="_2524_8" localSheetId="15">[3]Original!#REF!</definedName>
    <definedName name="_2524_8">[3]Original!#REF!</definedName>
    <definedName name="_2527" localSheetId="17">[3]Original!#REF!</definedName>
    <definedName name="_2527" localSheetId="5">[3]Original!#REF!</definedName>
    <definedName name="_2527" localSheetId="23">[3]Original!#REF!</definedName>
    <definedName name="_2527" localSheetId="24">[3]Original!#REF!</definedName>
    <definedName name="_2527" localSheetId="26">[3]Original!#REF!</definedName>
    <definedName name="_2527" localSheetId="12">[3]Original!#REF!</definedName>
    <definedName name="_2527" localSheetId="21">[3]Original!#REF!</definedName>
    <definedName name="_2527" localSheetId="30">[3]Original!#REF!</definedName>
    <definedName name="_2527" localSheetId="27">[3]Original!#REF!</definedName>
    <definedName name="_2527" localSheetId="11">[3]Original!#REF!</definedName>
    <definedName name="_2527" localSheetId="22">[3]Original!#REF!</definedName>
    <definedName name="_2527" localSheetId="15">[3]Original!#REF!</definedName>
    <definedName name="_2527">[3]Original!#REF!</definedName>
    <definedName name="_2527_5" localSheetId="17">[3]Original!#REF!</definedName>
    <definedName name="_2527_5" localSheetId="5">[3]Original!#REF!</definedName>
    <definedName name="_2527_5" localSheetId="23">[3]Original!#REF!</definedName>
    <definedName name="_2527_5" localSheetId="24">[3]Original!#REF!</definedName>
    <definedName name="_2527_5" localSheetId="26">[3]Original!#REF!</definedName>
    <definedName name="_2527_5" localSheetId="12">[3]Original!#REF!</definedName>
    <definedName name="_2527_5" localSheetId="21">[3]Original!#REF!</definedName>
    <definedName name="_2527_5" localSheetId="30">[3]Original!#REF!</definedName>
    <definedName name="_2527_5" localSheetId="27">[3]Original!#REF!</definedName>
    <definedName name="_2527_5" localSheetId="11">[3]Original!#REF!</definedName>
    <definedName name="_2527_5" localSheetId="22">[3]Original!#REF!</definedName>
    <definedName name="_2527_5" localSheetId="15">[3]Original!#REF!</definedName>
    <definedName name="_2527_5">[3]Original!#REF!</definedName>
    <definedName name="_2527_8" localSheetId="17">[3]Original!#REF!</definedName>
    <definedName name="_2527_8" localSheetId="5">[3]Original!#REF!</definedName>
    <definedName name="_2527_8" localSheetId="23">[3]Original!#REF!</definedName>
    <definedName name="_2527_8" localSheetId="24">[3]Original!#REF!</definedName>
    <definedName name="_2527_8" localSheetId="26">[3]Original!#REF!</definedName>
    <definedName name="_2527_8" localSheetId="12">[3]Original!#REF!</definedName>
    <definedName name="_2527_8" localSheetId="21">[3]Original!#REF!</definedName>
    <definedName name="_2527_8" localSheetId="30">[3]Original!#REF!</definedName>
    <definedName name="_2527_8" localSheetId="27">[3]Original!#REF!</definedName>
    <definedName name="_2527_8" localSheetId="11">[3]Original!#REF!</definedName>
    <definedName name="_2527_8" localSheetId="22">[3]Original!#REF!</definedName>
    <definedName name="_2527_8" localSheetId="15">[3]Original!#REF!</definedName>
    <definedName name="_2527_8">[3]Original!#REF!</definedName>
    <definedName name="_2537" localSheetId="17">[3]Original!#REF!</definedName>
    <definedName name="_2537" localSheetId="5">[3]Original!#REF!</definedName>
    <definedName name="_2537" localSheetId="23">[3]Original!#REF!</definedName>
    <definedName name="_2537" localSheetId="24">[3]Original!#REF!</definedName>
    <definedName name="_2537" localSheetId="26">[3]Original!#REF!</definedName>
    <definedName name="_2537" localSheetId="12">[3]Original!#REF!</definedName>
    <definedName name="_2537" localSheetId="21">[3]Original!#REF!</definedName>
    <definedName name="_2537" localSheetId="30">[3]Original!#REF!</definedName>
    <definedName name="_2537" localSheetId="27">[3]Original!#REF!</definedName>
    <definedName name="_2537" localSheetId="11">[3]Original!#REF!</definedName>
    <definedName name="_2537" localSheetId="22">[3]Original!#REF!</definedName>
    <definedName name="_2537" localSheetId="15">[3]Original!#REF!</definedName>
    <definedName name="_2537">[3]Original!#REF!</definedName>
    <definedName name="_2537_5" localSheetId="17">[3]Original!#REF!</definedName>
    <definedName name="_2537_5" localSheetId="5">[3]Original!#REF!</definedName>
    <definedName name="_2537_5" localSheetId="23">[3]Original!#REF!</definedName>
    <definedName name="_2537_5" localSheetId="24">[3]Original!#REF!</definedName>
    <definedName name="_2537_5" localSheetId="26">[3]Original!#REF!</definedName>
    <definedName name="_2537_5" localSheetId="12">[3]Original!#REF!</definedName>
    <definedName name="_2537_5" localSheetId="21">[3]Original!#REF!</definedName>
    <definedName name="_2537_5" localSheetId="30">[3]Original!#REF!</definedName>
    <definedName name="_2537_5" localSheetId="27">[3]Original!#REF!</definedName>
    <definedName name="_2537_5" localSheetId="11">[3]Original!#REF!</definedName>
    <definedName name="_2537_5" localSheetId="22">[3]Original!#REF!</definedName>
    <definedName name="_2537_5" localSheetId="15">[3]Original!#REF!</definedName>
    <definedName name="_2537_5">[3]Original!#REF!</definedName>
    <definedName name="_2537_8" localSheetId="17">[3]Original!#REF!</definedName>
    <definedName name="_2537_8" localSheetId="5">[3]Original!#REF!</definedName>
    <definedName name="_2537_8" localSheetId="23">[3]Original!#REF!</definedName>
    <definedName name="_2537_8" localSheetId="24">[3]Original!#REF!</definedName>
    <definedName name="_2537_8" localSheetId="26">[3]Original!#REF!</definedName>
    <definedName name="_2537_8" localSheetId="12">[3]Original!#REF!</definedName>
    <definedName name="_2537_8" localSheetId="21">[3]Original!#REF!</definedName>
    <definedName name="_2537_8" localSheetId="30">[3]Original!#REF!</definedName>
    <definedName name="_2537_8" localSheetId="27">[3]Original!#REF!</definedName>
    <definedName name="_2537_8" localSheetId="11">[3]Original!#REF!</definedName>
    <definedName name="_2537_8" localSheetId="22">[3]Original!#REF!</definedName>
    <definedName name="_2537_8" localSheetId="15">[3]Original!#REF!</definedName>
    <definedName name="_2537_8">[3]Original!#REF!</definedName>
    <definedName name="_2542" localSheetId="17">[3]Original!#REF!</definedName>
    <definedName name="_2542" localSheetId="5">[3]Original!#REF!</definedName>
    <definedName name="_2542" localSheetId="23">[3]Original!#REF!</definedName>
    <definedName name="_2542" localSheetId="24">[3]Original!#REF!</definedName>
    <definedName name="_2542" localSheetId="26">[3]Original!#REF!</definedName>
    <definedName name="_2542" localSheetId="12">[3]Original!#REF!</definedName>
    <definedName name="_2542" localSheetId="21">[3]Original!#REF!</definedName>
    <definedName name="_2542" localSheetId="30">[3]Original!#REF!</definedName>
    <definedName name="_2542" localSheetId="27">[3]Original!#REF!</definedName>
    <definedName name="_2542" localSheetId="11">[3]Original!#REF!</definedName>
    <definedName name="_2542" localSheetId="22">[3]Original!#REF!</definedName>
    <definedName name="_2542" localSheetId="15">[3]Original!#REF!</definedName>
    <definedName name="_2542">[3]Original!#REF!</definedName>
    <definedName name="_2542_5" localSheetId="17">[3]Original!#REF!</definedName>
    <definedName name="_2542_5" localSheetId="5">[3]Original!#REF!</definedName>
    <definedName name="_2542_5" localSheetId="23">[3]Original!#REF!</definedName>
    <definedName name="_2542_5" localSheetId="24">[3]Original!#REF!</definedName>
    <definedName name="_2542_5" localSheetId="26">[3]Original!#REF!</definedName>
    <definedName name="_2542_5" localSheetId="12">[3]Original!#REF!</definedName>
    <definedName name="_2542_5" localSheetId="21">[3]Original!#REF!</definedName>
    <definedName name="_2542_5" localSheetId="30">[3]Original!#REF!</definedName>
    <definedName name="_2542_5" localSheetId="27">[3]Original!#REF!</definedName>
    <definedName name="_2542_5" localSheetId="11">[3]Original!#REF!</definedName>
    <definedName name="_2542_5" localSheetId="22">[3]Original!#REF!</definedName>
    <definedName name="_2542_5" localSheetId="15">[3]Original!#REF!</definedName>
    <definedName name="_2542_5">[3]Original!#REF!</definedName>
    <definedName name="_2542_8" localSheetId="17">[3]Original!#REF!</definedName>
    <definedName name="_2542_8" localSheetId="5">[3]Original!#REF!</definedName>
    <definedName name="_2542_8" localSheetId="23">[3]Original!#REF!</definedName>
    <definedName name="_2542_8" localSheetId="24">[3]Original!#REF!</definedName>
    <definedName name="_2542_8" localSheetId="26">[3]Original!#REF!</definedName>
    <definedName name="_2542_8" localSheetId="12">[3]Original!#REF!</definedName>
    <definedName name="_2542_8" localSheetId="21">[3]Original!#REF!</definedName>
    <definedName name="_2542_8" localSheetId="30">[3]Original!#REF!</definedName>
    <definedName name="_2542_8" localSheetId="27">[3]Original!#REF!</definedName>
    <definedName name="_2542_8" localSheetId="11">[3]Original!#REF!</definedName>
    <definedName name="_2542_8" localSheetId="22">[3]Original!#REF!</definedName>
    <definedName name="_2542_8" localSheetId="15">[3]Original!#REF!</definedName>
    <definedName name="_2542_8">[3]Original!#REF!</definedName>
    <definedName name="_2546" localSheetId="17">[3]Original!#REF!</definedName>
    <definedName name="_2546" localSheetId="5">[3]Original!#REF!</definedName>
    <definedName name="_2546" localSheetId="23">[3]Original!#REF!</definedName>
    <definedName name="_2546" localSheetId="24">[3]Original!#REF!</definedName>
    <definedName name="_2546" localSheetId="26">[3]Original!#REF!</definedName>
    <definedName name="_2546" localSheetId="12">[3]Original!#REF!</definedName>
    <definedName name="_2546" localSheetId="21">[3]Original!#REF!</definedName>
    <definedName name="_2546" localSheetId="30">[3]Original!#REF!</definedName>
    <definedName name="_2546" localSheetId="27">[3]Original!#REF!</definedName>
    <definedName name="_2546" localSheetId="11">[3]Original!#REF!</definedName>
    <definedName name="_2546" localSheetId="22">[3]Original!#REF!</definedName>
    <definedName name="_2546" localSheetId="15">[3]Original!#REF!</definedName>
    <definedName name="_2546">[3]Original!#REF!</definedName>
    <definedName name="_2546_5" localSheetId="17">[3]Original!#REF!</definedName>
    <definedName name="_2546_5" localSheetId="5">[3]Original!#REF!</definedName>
    <definedName name="_2546_5" localSheetId="23">[3]Original!#REF!</definedName>
    <definedName name="_2546_5" localSheetId="24">[3]Original!#REF!</definedName>
    <definedName name="_2546_5" localSheetId="26">[3]Original!#REF!</definedName>
    <definedName name="_2546_5" localSheetId="12">[3]Original!#REF!</definedName>
    <definedName name="_2546_5" localSheetId="21">[3]Original!#REF!</definedName>
    <definedName name="_2546_5" localSheetId="30">[3]Original!#REF!</definedName>
    <definedName name="_2546_5" localSheetId="27">[3]Original!#REF!</definedName>
    <definedName name="_2546_5" localSheetId="11">[3]Original!#REF!</definedName>
    <definedName name="_2546_5" localSheetId="22">[3]Original!#REF!</definedName>
    <definedName name="_2546_5" localSheetId="15">[3]Original!#REF!</definedName>
    <definedName name="_2546_5">[3]Original!#REF!</definedName>
    <definedName name="_2546_8" localSheetId="17">[3]Original!#REF!</definedName>
    <definedName name="_2546_8" localSheetId="5">[3]Original!#REF!</definedName>
    <definedName name="_2546_8" localSheetId="23">[3]Original!#REF!</definedName>
    <definedName name="_2546_8" localSheetId="24">[3]Original!#REF!</definedName>
    <definedName name="_2546_8" localSheetId="26">[3]Original!#REF!</definedName>
    <definedName name="_2546_8" localSheetId="12">[3]Original!#REF!</definedName>
    <definedName name="_2546_8" localSheetId="21">[3]Original!#REF!</definedName>
    <definedName name="_2546_8" localSheetId="30">[3]Original!#REF!</definedName>
    <definedName name="_2546_8" localSheetId="27">[3]Original!#REF!</definedName>
    <definedName name="_2546_8" localSheetId="11">[3]Original!#REF!</definedName>
    <definedName name="_2546_8" localSheetId="22">[3]Original!#REF!</definedName>
    <definedName name="_2546_8" localSheetId="15">[3]Original!#REF!</definedName>
    <definedName name="_2546_8">[3]Original!#REF!</definedName>
    <definedName name="_2547" localSheetId="17">[3]Original!#REF!</definedName>
    <definedName name="_2547" localSheetId="5">[3]Original!#REF!</definedName>
    <definedName name="_2547" localSheetId="23">[3]Original!#REF!</definedName>
    <definedName name="_2547" localSheetId="24">[3]Original!#REF!</definedName>
    <definedName name="_2547" localSheetId="26">[3]Original!#REF!</definedName>
    <definedName name="_2547" localSheetId="12">[3]Original!#REF!</definedName>
    <definedName name="_2547" localSheetId="21">[3]Original!#REF!</definedName>
    <definedName name="_2547" localSheetId="30">[3]Original!#REF!</definedName>
    <definedName name="_2547" localSheetId="27">[3]Original!#REF!</definedName>
    <definedName name="_2547" localSheetId="11">[3]Original!#REF!</definedName>
    <definedName name="_2547" localSheetId="22">[3]Original!#REF!</definedName>
    <definedName name="_2547" localSheetId="15">[3]Original!#REF!</definedName>
    <definedName name="_2547">[3]Original!#REF!</definedName>
    <definedName name="_2547_5" localSheetId="17">[3]Original!#REF!</definedName>
    <definedName name="_2547_5" localSheetId="5">[3]Original!#REF!</definedName>
    <definedName name="_2547_5" localSheetId="23">[3]Original!#REF!</definedName>
    <definedName name="_2547_5" localSheetId="24">[3]Original!#REF!</definedName>
    <definedName name="_2547_5" localSheetId="26">[3]Original!#REF!</definedName>
    <definedName name="_2547_5" localSheetId="12">[3]Original!#REF!</definedName>
    <definedName name="_2547_5" localSheetId="21">[3]Original!#REF!</definedName>
    <definedName name="_2547_5" localSheetId="30">[3]Original!#REF!</definedName>
    <definedName name="_2547_5" localSheetId="27">[3]Original!#REF!</definedName>
    <definedName name="_2547_5" localSheetId="11">[3]Original!#REF!</definedName>
    <definedName name="_2547_5" localSheetId="22">[3]Original!#REF!</definedName>
    <definedName name="_2547_5" localSheetId="15">[3]Original!#REF!</definedName>
    <definedName name="_2547_5">[3]Original!#REF!</definedName>
    <definedName name="_2547_8" localSheetId="17">[3]Original!#REF!</definedName>
    <definedName name="_2547_8" localSheetId="5">[3]Original!#REF!</definedName>
    <definedName name="_2547_8" localSheetId="23">[3]Original!#REF!</definedName>
    <definedName name="_2547_8" localSheetId="24">[3]Original!#REF!</definedName>
    <definedName name="_2547_8" localSheetId="26">[3]Original!#REF!</definedName>
    <definedName name="_2547_8" localSheetId="12">[3]Original!#REF!</definedName>
    <definedName name="_2547_8" localSheetId="21">[3]Original!#REF!</definedName>
    <definedName name="_2547_8" localSheetId="30">[3]Original!#REF!</definedName>
    <definedName name="_2547_8" localSheetId="27">[3]Original!#REF!</definedName>
    <definedName name="_2547_8" localSheetId="11">[3]Original!#REF!</definedName>
    <definedName name="_2547_8" localSheetId="22">[3]Original!#REF!</definedName>
    <definedName name="_2547_8" localSheetId="15">[3]Original!#REF!</definedName>
    <definedName name="_2547_8">[3]Original!#REF!</definedName>
    <definedName name="_2555" localSheetId="17">[3]Original!#REF!</definedName>
    <definedName name="_2555" localSheetId="5">[3]Original!#REF!</definedName>
    <definedName name="_2555" localSheetId="23">[3]Original!#REF!</definedName>
    <definedName name="_2555" localSheetId="24">[3]Original!#REF!</definedName>
    <definedName name="_2555" localSheetId="26">[3]Original!#REF!</definedName>
    <definedName name="_2555" localSheetId="12">[3]Original!#REF!</definedName>
    <definedName name="_2555" localSheetId="21">[3]Original!#REF!</definedName>
    <definedName name="_2555" localSheetId="30">[3]Original!#REF!</definedName>
    <definedName name="_2555" localSheetId="27">[3]Original!#REF!</definedName>
    <definedName name="_2555" localSheetId="11">[3]Original!#REF!</definedName>
    <definedName name="_2555" localSheetId="22">[3]Original!#REF!</definedName>
    <definedName name="_2555" localSheetId="15">[3]Original!#REF!</definedName>
    <definedName name="_2555">[3]Original!#REF!</definedName>
    <definedName name="_2555_5" localSheetId="17">[3]Original!#REF!</definedName>
    <definedName name="_2555_5" localSheetId="5">[3]Original!#REF!</definedName>
    <definedName name="_2555_5" localSheetId="23">[3]Original!#REF!</definedName>
    <definedName name="_2555_5" localSheetId="24">[3]Original!#REF!</definedName>
    <definedName name="_2555_5" localSheetId="26">[3]Original!#REF!</definedName>
    <definedName name="_2555_5" localSheetId="12">[3]Original!#REF!</definedName>
    <definedName name="_2555_5" localSheetId="21">[3]Original!#REF!</definedName>
    <definedName name="_2555_5" localSheetId="30">[3]Original!#REF!</definedName>
    <definedName name="_2555_5" localSheetId="27">[3]Original!#REF!</definedName>
    <definedName name="_2555_5" localSheetId="11">[3]Original!#REF!</definedName>
    <definedName name="_2555_5" localSheetId="22">[3]Original!#REF!</definedName>
    <definedName name="_2555_5" localSheetId="15">[3]Original!#REF!</definedName>
    <definedName name="_2555_5">[3]Original!#REF!</definedName>
    <definedName name="_2555_8" localSheetId="17">[3]Original!#REF!</definedName>
    <definedName name="_2555_8" localSheetId="5">[3]Original!#REF!</definedName>
    <definedName name="_2555_8" localSheetId="23">[3]Original!#REF!</definedName>
    <definedName name="_2555_8" localSheetId="24">[3]Original!#REF!</definedName>
    <definedName name="_2555_8" localSheetId="26">[3]Original!#REF!</definedName>
    <definedName name="_2555_8" localSheetId="12">[3]Original!#REF!</definedName>
    <definedName name="_2555_8" localSheetId="21">[3]Original!#REF!</definedName>
    <definedName name="_2555_8" localSheetId="30">[3]Original!#REF!</definedName>
    <definedName name="_2555_8" localSheetId="27">[3]Original!#REF!</definedName>
    <definedName name="_2555_8" localSheetId="11">[3]Original!#REF!</definedName>
    <definedName name="_2555_8" localSheetId="22">[3]Original!#REF!</definedName>
    <definedName name="_2555_8" localSheetId="15">[3]Original!#REF!</definedName>
    <definedName name="_2555_8">[3]Original!#REF!</definedName>
    <definedName name="_2559" localSheetId="17">[3]Original!#REF!</definedName>
    <definedName name="_2559" localSheetId="5">[3]Original!#REF!</definedName>
    <definedName name="_2559" localSheetId="23">[3]Original!#REF!</definedName>
    <definedName name="_2559" localSheetId="24">[3]Original!#REF!</definedName>
    <definedName name="_2559" localSheetId="26">[3]Original!#REF!</definedName>
    <definedName name="_2559" localSheetId="12">[3]Original!#REF!</definedName>
    <definedName name="_2559" localSheetId="21">[3]Original!#REF!</definedName>
    <definedName name="_2559" localSheetId="30">[3]Original!#REF!</definedName>
    <definedName name="_2559" localSheetId="27">[3]Original!#REF!</definedName>
    <definedName name="_2559" localSheetId="11">[3]Original!#REF!</definedName>
    <definedName name="_2559" localSheetId="22">[3]Original!#REF!</definedName>
    <definedName name="_2559" localSheetId="15">[3]Original!#REF!</definedName>
    <definedName name="_2559">[3]Original!#REF!</definedName>
    <definedName name="_2559_5" localSheetId="17">[3]Original!#REF!</definedName>
    <definedName name="_2559_5" localSheetId="5">[3]Original!#REF!</definedName>
    <definedName name="_2559_5" localSheetId="23">[3]Original!#REF!</definedName>
    <definedName name="_2559_5" localSheetId="24">[3]Original!#REF!</definedName>
    <definedName name="_2559_5" localSheetId="26">[3]Original!#REF!</definedName>
    <definedName name="_2559_5" localSheetId="12">[3]Original!#REF!</definedName>
    <definedName name="_2559_5" localSheetId="21">[3]Original!#REF!</definedName>
    <definedName name="_2559_5" localSheetId="30">[3]Original!#REF!</definedName>
    <definedName name="_2559_5" localSheetId="27">[3]Original!#REF!</definedName>
    <definedName name="_2559_5" localSheetId="11">[3]Original!#REF!</definedName>
    <definedName name="_2559_5" localSheetId="22">[3]Original!#REF!</definedName>
    <definedName name="_2559_5" localSheetId="15">[3]Original!#REF!</definedName>
    <definedName name="_2559_5">[3]Original!#REF!</definedName>
    <definedName name="_2559_8" localSheetId="17">[3]Original!#REF!</definedName>
    <definedName name="_2559_8" localSheetId="5">[3]Original!#REF!</definedName>
    <definedName name="_2559_8" localSheetId="23">[3]Original!#REF!</definedName>
    <definedName name="_2559_8" localSheetId="24">[3]Original!#REF!</definedName>
    <definedName name="_2559_8" localSheetId="26">[3]Original!#REF!</definedName>
    <definedName name="_2559_8" localSheetId="12">[3]Original!#REF!</definedName>
    <definedName name="_2559_8" localSheetId="21">[3]Original!#REF!</definedName>
    <definedName name="_2559_8" localSheetId="30">[3]Original!#REF!</definedName>
    <definedName name="_2559_8" localSheetId="27">[3]Original!#REF!</definedName>
    <definedName name="_2559_8" localSheetId="11">[3]Original!#REF!</definedName>
    <definedName name="_2559_8" localSheetId="22">[3]Original!#REF!</definedName>
    <definedName name="_2559_8" localSheetId="15">[3]Original!#REF!</definedName>
    <definedName name="_2559_8">[3]Original!#REF!</definedName>
    <definedName name="_2580" localSheetId="17">[3]Original!#REF!</definedName>
    <definedName name="_2580" localSheetId="5">[3]Original!#REF!</definedName>
    <definedName name="_2580" localSheetId="23">[3]Original!#REF!</definedName>
    <definedName name="_2580" localSheetId="24">[3]Original!#REF!</definedName>
    <definedName name="_2580" localSheetId="26">[3]Original!#REF!</definedName>
    <definedName name="_2580" localSheetId="12">[3]Original!#REF!</definedName>
    <definedName name="_2580" localSheetId="21">[3]Original!#REF!</definedName>
    <definedName name="_2580" localSheetId="30">[3]Original!#REF!</definedName>
    <definedName name="_2580" localSheetId="27">[3]Original!#REF!</definedName>
    <definedName name="_2580" localSheetId="11">[3]Original!#REF!</definedName>
    <definedName name="_2580" localSheetId="22">[3]Original!#REF!</definedName>
    <definedName name="_2580" localSheetId="15">[3]Original!#REF!</definedName>
    <definedName name="_2580">[3]Original!#REF!</definedName>
    <definedName name="_2580_5" localSheetId="17">[3]Original!#REF!</definedName>
    <definedName name="_2580_5" localSheetId="5">[3]Original!#REF!</definedName>
    <definedName name="_2580_5" localSheetId="23">[3]Original!#REF!</definedName>
    <definedName name="_2580_5" localSheetId="24">[3]Original!#REF!</definedName>
    <definedName name="_2580_5" localSheetId="26">[3]Original!#REF!</definedName>
    <definedName name="_2580_5" localSheetId="12">[3]Original!#REF!</definedName>
    <definedName name="_2580_5" localSheetId="21">[3]Original!#REF!</definedName>
    <definedName name="_2580_5" localSheetId="30">[3]Original!#REF!</definedName>
    <definedName name="_2580_5" localSheetId="27">[3]Original!#REF!</definedName>
    <definedName name="_2580_5" localSheetId="11">[3]Original!#REF!</definedName>
    <definedName name="_2580_5" localSheetId="22">[3]Original!#REF!</definedName>
    <definedName name="_2580_5" localSheetId="15">[3]Original!#REF!</definedName>
    <definedName name="_2580_5">[3]Original!#REF!</definedName>
    <definedName name="_2580_8" localSheetId="17">[3]Original!#REF!</definedName>
    <definedName name="_2580_8" localSheetId="5">[3]Original!#REF!</definedName>
    <definedName name="_2580_8" localSheetId="23">[3]Original!#REF!</definedName>
    <definedName name="_2580_8" localSheetId="24">[3]Original!#REF!</definedName>
    <definedName name="_2580_8" localSheetId="26">[3]Original!#REF!</definedName>
    <definedName name="_2580_8" localSheetId="12">[3]Original!#REF!</definedName>
    <definedName name="_2580_8" localSheetId="21">[3]Original!#REF!</definedName>
    <definedName name="_2580_8" localSheetId="30">[3]Original!#REF!</definedName>
    <definedName name="_2580_8" localSheetId="27">[3]Original!#REF!</definedName>
    <definedName name="_2580_8" localSheetId="11">[3]Original!#REF!</definedName>
    <definedName name="_2580_8" localSheetId="22">[3]Original!#REF!</definedName>
    <definedName name="_2580_8" localSheetId="15">[3]Original!#REF!</definedName>
    <definedName name="_2580_8">[3]Original!#REF!</definedName>
    <definedName name="_2586" localSheetId="17">[3]Original!#REF!</definedName>
    <definedName name="_2586" localSheetId="5">[3]Original!#REF!</definedName>
    <definedName name="_2586" localSheetId="23">[3]Original!#REF!</definedName>
    <definedName name="_2586" localSheetId="24">[3]Original!#REF!</definedName>
    <definedName name="_2586" localSheetId="26">[3]Original!#REF!</definedName>
    <definedName name="_2586" localSheetId="12">[3]Original!#REF!</definedName>
    <definedName name="_2586" localSheetId="21">[3]Original!#REF!</definedName>
    <definedName name="_2586" localSheetId="30">[3]Original!#REF!</definedName>
    <definedName name="_2586" localSheetId="27">[3]Original!#REF!</definedName>
    <definedName name="_2586" localSheetId="11">[3]Original!#REF!</definedName>
    <definedName name="_2586" localSheetId="22">[3]Original!#REF!</definedName>
    <definedName name="_2586" localSheetId="15">[3]Original!#REF!</definedName>
    <definedName name="_2586">[3]Original!#REF!</definedName>
    <definedName name="_2586_5" localSheetId="17">[3]Original!#REF!</definedName>
    <definedName name="_2586_5" localSheetId="5">[3]Original!#REF!</definedName>
    <definedName name="_2586_5" localSheetId="23">[3]Original!#REF!</definedName>
    <definedName name="_2586_5" localSheetId="24">[3]Original!#REF!</definedName>
    <definedName name="_2586_5" localSheetId="26">[3]Original!#REF!</definedName>
    <definedName name="_2586_5" localSheetId="12">[3]Original!#REF!</definedName>
    <definedName name="_2586_5" localSheetId="21">[3]Original!#REF!</definedName>
    <definedName name="_2586_5" localSheetId="30">[3]Original!#REF!</definedName>
    <definedName name="_2586_5" localSheetId="27">[3]Original!#REF!</definedName>
    <definedName name="_2586_5" localSheetId="11">[3]Original!#REF!</definedName>
    <definedName name="_2586_5" localSheetId="22">[3]Original!#REF!</definedName>
    <definedName name="_2586_5" localSheetId="15">[3]Original!#REF!</definedName>
    <definedName name="_2586_5">[3]Original!#REF!</definedName>
    <definedName name="_2586_8" localSheetId="17">[3]Original!#REF!</definedName>
    <definedName name="_2586_8" localSheetId="5">[3]Original!#REF!</definedName>
    <definedName name="_2586_8" localSheetId="23">[3]Original!#REF!</definedName>
    <definedName name="_2586_8" localSheetId="24">[3]Original!#REF!</definedName>
    <definedName name="_2586_8" localSheetId="26">[3]Original!#REF!</definedName>
    <definedName name="_2586_8" localSheetId="12">[3]Original!#REF!</definedName>
    <definedName name="_2586_8" localSheetId="21">[3]Original!#REF!</definedName>
    <definedName name="_2586_8" localSheetId="30">[3]Original!#REF!</definedName>
    <definedName name="_2586_8" localSheetId="27">[3]Original!#REF!</definedName>
    <definedName name="_2586_8" localSheetId="11">[3]Original!#REF!</definedName>
    <definedName name="_2586_8" localSheetId="22">[3]Original!#REF!</definedName>
    <definedName name="_2586_8" localSheetId="15">[3]Original!#REF!</definedName>
    <definedName name="_2586_8">[3]Original!#REF!</definedName>
    <definedName name="_25AH" localSheetId="17">[3]Original!#REF!</definedName>
    <definedName name="_25AH" localSheetId="5">[3]Original!#REF!</definedName>
    <definedName name="_25AH" localSheetId="23">[3]Original!#REF!</definedName>
    <definedName name="_25AH" localSheetId="24">[3]Original!#REF!</definedName>
    <definedName name="_25AH" localSheetId="26">[3]Original!#REF!</definedName>
    <definedName name="_25AH" localSheetId="12">[3]Original!#REF!</definedName>
    <definedName name="_25AH" localSheetId="21">[3]Original!#REF!</definedName>
    <definedName name="_25AH" localSheetId="30">[3]Original!#REF!</definedName>
    <definedName name="_25AH" localSheetId="27">[3]Original!#REF!</definedName>
    <definedName name="_25AH" localSheetId="11">[3]Original!#REF!</definedName>
    <definedName name="_25AH" localSheetId="22">[3]Original!#REF!</definedName>
    <definedName name="_25AH" localSheetId="15">[3]Original!#REF!</definedName>
    <definedName name="_25AH">[3]Original!#REF!</definedName>
    <definedName name="_25AH_5" localSheetId="17">[3]Original!#REF!</definedName>
    <definedName name="_25AH_5" localSheetId="5">[3]Original!#REF!</definedName>
    <definedName name="_25AH_5" localSheetId="23">[3]Original!#REF!</definedName>
    <definedName name="_25AH_5" localSheetId="24">[3]Original!#REF!</definedName>
    <definedName name="_25AH_5" localSheetId="26">[3]Original!#REF!</definedName>
    <definedName name="_25AH_5" localSheetId="12">[3]Original!#REF!</definedName>
    <definedName name="_25AH_5" localSheetId="21">[3]Original!#REF!</definedName>
    <definedName name="_25AH_5" localSheetId="30">[3]Original!#REF!</definedName>
    <definedName name="_25AH_5" localSheetId="27">[3]Original!#REF!</definedName>
    <definedName name="_25AH_5" localSheetId="11">[3]Original!#REF!</definedName>
    <definedName name="_25AH_5" localSheetId="22">[3]Original!#REF!</definedName>
    <definedName name="_25AH_5" localSheetId="15">[3]Original!#REF!</definedName>
    <definedName name="_25AH_5">[3]Original!#REF!</definedName>
    <definedName name="_25AH_8" localSheetId="17">[3]Original!#REF!</definedName>
    <definedName name="_25AH_8" localSheetId="5">[3]Original!#REF!</definedName>
    <definedName name="_25AH_8" localSheetId="23">[3]Original!#REF!</definedName>
    <definedName name="_25AH_8" localSheetId="24">[3]Original!#REF!</definedName>
    <definedName name="_25AH_8" localSheetId="26">[3]Original!#REF!</definedName>
    <definedName name="_25AH_8" localSheetId="12">[3]Original!#REF!</definedName>
    <definedName name="_25AH_8" localSheetId="21">[3]Original!#REF!</definedName>
    <definedName name="_25AH_8" localSheetId="30">[3]Original!#REF!</definedName>
    <definedName name="_25AH_8" localSheetId="27">[3]Original!#REF!</definedName>
    <definedName name="_25AH_8" localSheetId="11">[3]Original!#REF!</definedName>
    <definedName name="_25AH_8" localSheetId="22">[3]Original!#REF!</definedName>
    <definedName name="_25AH_8" localSheetId="15">[3]Original!#REF!</definedName>
    <definedName name="_25AH_8">[3]Original!#REF!</definedName>
    <definedName name="_2626" localSheetId="17">[3]Original!#REF!</definedName>
    <definedName name="_2626" localSheetId="5">[3]Original!#REF!</definedName>
    <definedName name="_2626" localSheetId="23">[3]Original!#REF!</definedName>
    <definedName name="_2626" localSheetId="24">[3]Original!#REF!</definedName>
    <definedName name="_2626" localSheetId="26">[3]Original!#REF!</definedName>
    <definedName name="_2626" localSheetId="12">[3]Original!#REF!</definedName>
    <definedName name="_2626" localSheetId="21">[3]Original!#REF!</definedName>
    <definedName name="_2626" localSheetId="30">[3]Original!#REF!</definedName>
    <definedName name="_2626" localSheetId="27">[3]Original!#REF!</definedName>
    <definedName name="_2626" localSheetId="11">[3]Original!#REF!</definedName>
    <definedName name="_2626" localSheetId="22">[3]Original!#REF!</definedName>
    <definedName name="_2626" localSheetId="15">[3]Original!#REF!</definedName>
    <definedName name="_2626">[3]Original!#REF!</definedName>
    <definedName name="_2626_5" localSheetId="17">[3]Original!#REF!</definedName>
    <definedName name="_2626_5" localSheetId="5">[3]Original!#REF!</definedName>
    <definedName name="_2626_5" localSheetId="23">[3]Original!#REF!</definedName>
    <definedName name="_2626_5" localSheetId="24">[3]Original!#REF!</definedName>
    <definedName name="_2626_5" localSheetId="26">[3]Original!#REF!</definedName>
    <definedName name="_2626_5" localSheetId="12">[3]Original!#REF!</definedName>
    <definedName name="_2626_5" localSheetId="21">[3]Original!#REF!</definedName>
    <definedName name="_2626_5" localSheetId="30">[3]Original!#REF!</definedName>
    <definedName name="_2626_5" localSheetId="27">[3]Original!#REF!</definedName>
    <definedName name="_2626_5" localSheetId="11">[3]Original!#REF!</definedName>
    <definedName name="_2626_5" localSheetId="22">[3]Original!#REF!</definedName>
    <definedName name="_2626_5" localSheetId="15">[3]Original!#REF!</definedName>
    <definedName name="_2626_5">[3]Original!#REF!</definedName>
    <definedName name="_2626_8" localSheetId="17">[3]Original!#REF!</definedName>
    <definedName name="_2626_8" localSheetId="5">[3]Original!#REF!</definedName>
    <definedName name="_2626_8" localSheetId="23">[3]Original!#REF!</definedName>
    <definedName name="_2626_8" localSheetId="24">[3]Original!#REF!</definedName>
    <definedName name="_2626_8" localSheetId="26">[3]Original!#REF!</definedName>
    <definedName name="_2626_8" localSheetId="12">[3]Original!#REF!</definedName>
    <definedName name="_2626_8" localSheetId="21">[3]Original!#REF!</definedName>
    <definedName name="_2626_8" localSheetId="30">[3]Original!#REF!</definedName>
    <definedName name="_2626_8" localSheetId="27">[3]Original!#REF!</definedName>
    <definedName name="_2626_8" localSheetId="11">[3]Original!#REF!</definedName>
    <definedName name="_2626_8" localSheetId="22">[3]Original!#REF!</definedName>
    <definedName name="_2626_8" localSheetId="15">[3]Original!#REF!</definedName>
    <definedName name="_2626_8">[3]Original!#REF!</definedName>
    <definedName name="_2662" localSheetId="17">[3]Original!#REF!</definedName>
    <definedName name="_2662" localSheetId="5">[3]Original!#REF!</definedName>
    <definedName name="_2662" localSheetId="23">[3]Original!#REF!</definedName>
    <definedName name="_2662" localSheetId="24">[3]Original!#REF!</definedName>
    <definedName name="_2662" localSheetId="26">[3]Original!#REF!</definedName>
    <definedName name="_2662" localSheetId="12">[3]Original!#REF!</definedName>
    <definedName name="_2662" localSheetId="21">[3]Original!#REF!</definedName>
    <definedName name="_2662" localSheetId="30">[3]Original!#REF!</definedName>
    <definedName name="_2662" localSheetId="27">[3]Original!#REF!</definedName>
    <definedName name="_2662" localSheetId="11">[3]Original!#REF!</definedName>
    <definedName name="_2662" localSheetId="22">[3]Original!#REF!</definedName>
    <definedName name="_2662" localSheetId="15">[3]Original!#REF!</definedName>
    <definedName name="_2662">[3]Original!#REF!</definedName>
    <definedName name="_2662_5" localSheetId="17">[3]Original!#REF!</definedName>
    <definedName name="_2662_5" localSheetId="5">[3]Original!#REF!</definedName>
    <definedName name="_2662_5" localSheetId="23">[3]Original!#REF!</definedName>
    <definedName name="_2662_5" localSheetId="24">[3]Original!#REF!</definedName>
    <definedName name="_2662_5" localSheetId="26">[3]Original!#REF!</definedName>
    <definedName name="_2662_5" localSheetId="12">[3]Original!#REF!</definedName>
    <definedName name="_2662_5" localSheetId="21">[3]Original!#REF!</definedName>
    <definedName name="_2662_5" localSheetId="30">[3]Original!#REF!</definedName>
    <definedName name="_2662_5" localSheetId="27">[3]Original!#REF!</definedName>
    <definedName name="_2662_5" localSheetId="11">[3]Original!#REF!</definedName>
    <definedName name="_2662_5" localSheetId="22">[3]Original!#REF!</definedName>
    <definedName name="_2662_5" localSheetId="15">[3]Original!#REF!</definedName>
    <definedName name="_2662_5">[3]Original!#REF!</definedName>
    <definedName name="_2662_8" localSheetId="17">[3]Original!#REF!</definedName>
    <definedName name="_2662_8" localSheetId="5">[3]Original!#REF!</definedName>
    <definedName name="_2662_8" localSheetId="23">[3]Original!#REF!</definedName>
    <definedName name="_2662_8" localSheetId="24">[3]Original!#REF!</definedName>
    <definedName name="_2662_8" localSheetId="26">[3]Original!#REF!</definedName>
    <definedName name="_2662_8" localSheetId="12">[3]Original!#REF!</definedName>
    <definedName name="_2662_8" localSheetId="21">[3]Original!#REF!</definedName>
    <definedName name="_2662_8" localSheetId="30">[3]Original!#REF!</definedName>
    <definedName name="_2662_8" localSheetId="27">[3]Original!#REF!</definedName>
    <definedName name="_2662_8" localSheetId="11">[3]Original!#REF!</definedName>
    <definedName name="_2662_8" localSheetId="22">[3]Original!#REF!</definedName>
    <definedName name="_2662_8" localSheetId="15">[3]Original!#REF!</definedName>
    <definedName name="_2662_8">[3]Original!#REF!</definedName>
    <definedName name="_2669" localSheetId="17">[3]Original!#REF!</definedName>
    <definedName name="_2669" localSheetId="5">[3]Original!#REF!</definedName>
    <definedName name="_2669" localSheetId="23">[3]Original!#REF!</definedName>
    <definedName name="_2669" localSheetId="24">[3]Original!#REF!</definedName>
    <definedName name="_2669" localSheetId="26">[3]Original!#REF!</definedName>
    <definedName name="_2669" localSheetId="12">[3]Original!#REF!</definedName>
    <definedName name="_2669" localSheetId="21">[3]Original!#REF!</definedName>
    <definedName name="_2669" localSheetId="30">[3]Original!#REF!</definedName>
    <definedName name="_2669" localSheetId="27">[3]Original!#REF!</definedName>
    <definedName name="_2669" localSheetId="11">[3]Original!#REF!</definedName>
    <definedName name="_2669" localSheetId="22">[3]Original!#REF!</definedName>
    <definedName name="_2669" localSheetId="15">[3]Original!#REF!</definedName>
    <definedName name="_2669">[3]Original!#REF!</definedName>
    <definedName name="_2669_5" localSheetId="17">[3]Original!#REF!</definedName>
    <definedName name="_2669_5" localSheetId="5">[3]Original!#REF!</definedName>
    <definedName name="_2669_5" localSheetId="23">[3]Original!#REF!</definedName>
    <definedName name="_2669_5" localSheetId="24">[3]Original!#REF!</definedName>
    <definedName name="_2669_5" localSheetId="26">[3]Original!#REF!</definedName>
    <definedName name="_2669_5" localSheetId="12">[3]Original!#REF!</definedName>
    <definedName name="_2669_5" localSheetId="21">[3]Original!#REF!</definedName>
    <definedName name="_2669_5" localSheetId="30">[3]Original!#REF!</definedName>
    <definedName name="_2669_5" localSheetId="27">[3]Original!#REF!</definedName>
    <definedName name="_2669_5" localSheetId="11">[3]Original!#REF!</definedName>
    <definedName name="_2669_5" localSheetId="22">[3]Original!#REF!</definedName>
    <definedName name="_2669_5" localSheetId="15">[3]Original!#REF!</definedName>
    <definedName name="_2669_5">[3]Original!#REF!</definedName>
    <definedName name="_2669_8" localSheetId="17">[3]Original!#REF!</definedName>
    <definedName name="_2669_8" localSheetId="5">[3]Original!#REF!</definedName>
    <definedName name="_2669_8" localSheetId="23">[3]Original!#REF!</definedName>
    <definedName name="_2669_8" localSheetId="24">[3]Original!#REF!</definedName>
    <definedName name="_2669_8" localSheetId="26">[3]Original!#REF!</definedName>
    <definedName name="_2669_8" localSheetId="12">[3]Original!#REF!</definedName>
    <definedName name="_2669_8" localSheetId="21">[3]Original!#REF!</definedName>
    <definedName name="_2669_8" localSheetId="30">[3]Original!#REF!</definedName>
    <definedName name="_2669_8" localSheetId="27">[3]Original!#REF!</definedName>
    <definedName name="_2669_8" localSheetId="11">[3]Original!#REF!</definedName>
    <definedName name="_2669_8" localSheetId="22">[3]Original!#REF!</definedName>
    <definedName name="_2669_8" localSheetId="15">[3]Original!#REF!</definedName>
    <definedName name="_2669_8">[3]Original!#REF!</definedName>
    <definedName name="_2682" localSheetId="17">[3]Original!#REF!</definedName>
    <definedName name="_2682" localSheetId="5">[3]Original!#REF!</definedName>
    <definedName name="_2682" localSheetId="23">[3]Original!#REF!</definedName>
    <definedName name="_2682" localSheetId="24">[3]Original!#REF!</definedName>
    <definedName name="_2682" localSheetId="26">[3]Original!#REF!</definedName>
    <definedName name="_2682" localSheetId="12">[3]Original!#REF!</definedName>
    <definedName name="_2682" localSheetId="21">[3]Original!#REF!</definedName>
    <definedName name="_2682" localSheetId="30">[3]Original!#REF!</definedName>
    <definedName name="_2682" localSheetId="27">[3]Original!#REF!</definedName>
    <definedName name="_2682" localSheetId="11">[3]Original!#REF!</definedName>
    <definedName name="_2682" localSheetId="22">[3]Original!#REF!</definedName>
    <definedName name="_2682" localSheetId="15">[3]Original!#REF!</definedName>
    <definedName name="_2682">[3]Original!#REF!</definedName>
    <definedName name="_2682_5" localSheetId="17">[3]Original!#REF!</definedName>
    <definedName name="_2682_5" localSheetId="5">[3]Original!#REF!</definedName>
    <definedName name="_2682_5" localSheetId="23">[3]Original!#REF!</definedName>
    <definedName name="_2682_5" localSheetId="24">[3]Original!#REF!</definedName>
    <definedName name="_2682_5" localSheetId="26">[3]Original!#REF!</definedName>
    <definedName name="_2682_5" localSheetId="12">[3]Original!#REF!</definedName>
    <definedName name="_2682_5" localSheetId="21">[3]Original!#REF!</definedName>
    <definedName name="_2682_5" localSheetId="30">[3]Original!#REF!</definedName>
    <definedName name="_2682_5" localSheetId="27">[3]Original!#REF!</definedName>
    <definedName name="_2682_5" localSheetId="11">[3]Original!#REF!</definedName>
    <definedName name="_2682_5" localSheetId="22">[3]Original!#REF!</definedName>
    <definedName name="_2682_5" localSheetId="15">[3]Original!#REF!</definedName>
    <definedName name="_2682_5">[3]Original!#REF!</definedName>
    <definedName name="_2682_8" localSheetId="17">[3]Original!#REF!</definedName>
    <definedName name="_2682_8" localSheetId="5">[3]Original!#REF!</definedName>
    <definedName name="_2682_8" localSheetId="23">[3]Original!#REF!</definedName>
    <definedName name="_2682_8" localSheetId="24">[3]Original!#REF!</definedName>
    <definedName name="_2682_8" localSheetId="26">[3]Original!#REF!</definedName>
    <definedName name="_2682_8" localSheetId="12">[3]Original!#REF!</definedName>
    <definedName name="_2682_8" localSheetId="21">[3]Original!#REF!</definedName>
    <definedName name="_2682_8" localSheetId="30">[3]Original!#REF!</definedName>
    <definedName name="_2682_8" localSheetId="27">[3]Original!#REF!</definedName>
    <definedName name="_2682_8" localSheetId="11">[3]Original!#REF!</definedName>
    <definedName name="_2682_8" localSheetId="22">[3]Original!#REF!</definedName>
    <definedName name="_2682_8" localSheetId="15">[3]Original!#REF!</definedName>
    <definedName name="_2682_8">[3]Original!#REF!</definedName>
    <definedName name="_2683" localSheetId="17">[3]Original!#REF!</definedName>
    <definedName name="_2683" localSheetId="5">[3]Original!#REF!</definedName>
    <definedName name="_2683" localSheetId="23">[3]Original!#REF!</definedName>
    <definedName name="_2683" localSheetId="24">[3]Original!#REF!</definedName>
    <definedName name="_2683" localSheetId="26">[3]Original!#REF!</definedName>
    <definedName name="_2683" localSheetId="12">[3]Original!#REF!</definedName>
    <definedName name="_2683" localSheetId="21">[3]Original!#REF!</definedName>
    <definedName name="_2683" localSheetId="30">[3]Original!#REF!</definedName>
    <definedName name="_2683" localSheetId="27">[3]Original!#REF!</definedName>
    <definedName name="_2683" localSheetId="11">[3]Original!#REF!</definedName>
    <definedName name="_2683" localSheetId="22">[3]Original!#REF!</definedName>
    <definedName name="_2683" localSheetId="15">[3]Original!#REF!</definedName>
    <definedName name="_2683">[3]Original!#REF!</definedName>
    <definedName name="_2683_5" localSheetId="17">[3]Original!#REF!</definedName>
    <definedName name="_2683_5" localSheetId="5">[3]Original!#REF!</definedName>
    <definedName name="_2683_5" localSheetId="23">[3]Original!#REF!</definedName>
    <definedName name="_2683_5" localSheetId="24">[3]Original!#REF!</definedName>
    <definedName name="_2683_5" localSheetId="26">[3]Original!#REF!</definedName>
    <definedName name="_2683_5" localSheetId="12">[3]Original!#REF!</definedName>
    <definedName name="_2683_5" localSheetId="21">[3]Original!#REF!</definedName>
    <definedName name="_2683_5" localSheetId="30">[3]Original!#REF!</definedName>
    <definedName name="_2683_5" localSheetId="27">[3]Original!#REF!</definedName>
    <definedName name="_2683_5" localSheetId="11">[3]Original!#REF!</definedName>
    <definedName name="_2683_5" localSheetId="22">[3]Original!#REF!</definedName>
    <definedName name="_2683_5" localSheetId="15">[3]Original!#REF!</definedName>
    <definedName name="_2683_5">[3]Original!#REF!</definedName>
    <definedName name="_2683_8" localSheetId="17">[3]Original!#REF!</definedName>
    <definedName name="_2683_8" localSheetId="5">[3]Original!#REF!</definedName>
    <definedName name="_2683_8" localSheetId="23">[3]Original!#REF!</definedName>
    <definedName name="_2683_8" localSheetId="24">[3]Original!#REF!</definedName>
    <definedName name="_2683_8" localSheetId="26">[3]Original!#REF!</definedName>
    <definedName name="_2683_8" localSheetId="12">[3]Original!#REF!</definedName>
    <definedName name="_2683_8" localSheetId="21">[3]Original!#REF!</definedName>
    <definedName name="_2683_8" localSheetId="30">[3]Original!#REF!</definedName>
    <definedName name="_2683_8" localSheetId="27">[3]Original!#REF!</definedName>
    <definedName name="_2683_8" localSheetId="11">[3]Original!#REF!</definedName>
    <definedName name="_2683_8" localSheetId="22">[3]Original!#REF!</definedName>
    <definedName name="_2683_8" localSheetId="15">[3]Original!#REF!</definedName>
    <definedName name="_2683_8">[3]Original!#REF!</definedName>
    <definedName name="_2686" localSheetId="17">[3]Original!#REF!</definedName>
    <definedName name="_2686" localSheetId="5">[3]Original!#REF!</definedName>
    <definedName name="_2686" localSheetId="23">[3]Original!#REF!</definedName>
    <definedName name="_2686" localSheetId="24">[3]Original!#REF!</definedName>
    <definedName name="_2686" localSheetId="26">[3]Original!#REF!</definedName>
    <definedName name="_2686" localSheetId="12">[3]Original!#REF!</definedName>
    <definedName name="_2686" localSheetId="21">[3]Original!#REF!</definedName>
    <definedName name="_2686" localSheetId="30">[3]Original!#REF!</definedName>
    <definedName name="_2686" localSheetId="27">[3]Original!#REF!</definedName>
    <definedName name="_2686" localSheetId="11">[3]Original!#REF!</definedName>
    <definedName name="_2686" localSheetId="22">[3]Original!#REF!</definedName>
    <definedName name="_2686" localSheetId="15">[3]Original!#REF!</definedName>
    <definedName name="_2686">[3]Original!#REF!</definedName>
    <definedName name="_2686_5" localSheetId="17">[3]Original!#REF!</definedName>
    <definedName name="_2686_5" localSheetId="5">[3]Original!#REF!</definedName>
    <definedName name="_2686_5" localSheetId="23">[3]Original!#REF!</definedName>
    <definedName name="_2686_5" localSheetId="24">[3]Original!#REF!</definedName>
    <definedName name="_2686_5" localSheetId="26">[3]Original!#REF!</definedName>
    <definedName name="_2686_5" localSheetId="12">[3]Original!#REF!</definedName>
    <definedName name="_2686_5" localSheetId="21">[3]Original!#REF!</definedName>
    <definedName name="_2686_5" localSheetId="30">[3]Original!#REF!</definedName>
    <definedName name="_2686_5" localSheetId="27">[3]Original!#REF!</definedName>
    <definedName name="_2686_5" localSheetId="11">[3]Original!#REF!</definedName>
    <definedName name="_2686_5" localSheetId="22">[3]Original!#REF!</definedName>
    <definedName name="_2686_5" localSheetId="15">[3]Original!#REF!</definedName>
    <definedName name="_2686_5">[3]Original!#REF!</definedName>
    <definedName name="_2686_8" localSheetId="17">[3]Original!#REF!</definedName>
    <definedName name="_2686_8" localSheetId="5">[3]Original!#REF!</definedName>
    <definedName name="_2686_8" localSheetId="23">[3]Original!#REF!</definedName>
    <definedName name="_2686_8" localSheetId="24">[3]Original!#REF!</definedName>
    <definedName name="_2686_8" localSheetId="26">[3]Original!#REF!</definedName>
    <definedName name="_2686_8" localSheetId="12">[3]Original!#REF!</definedName>
    <definedName name="_2686_8" localSheetId="21">[3]Original!#REF!</definedName>
    <definedName name="_2686_8" localSheetId="30">[3]Original!#REF!</definedName>
    <definedName name="_2686_8" localSheetId="27">[3]Original!#REF!</definedName>
    <definedName name="_2686_8" localSheetId="11">[3]Original!#REF!</definedName>
    <definedName name="_2686_8" localSheetId="22">[3]Original!#REF!</definedName>
    <definedName name="_2686_8" localSheetId="15">[3]Original!#REF!</definedName>
    <definedName name="_2686_8">[3]Original!#REF!</definedName>
    <definedName name="_2693" localSheetId="17">[3]Original!#REF!</definedName>
    <definedName name="_2693" localSheetId="5">[3]Original!#REF!</definedName>
    <definedName name="_2693" localSheetId="23">[3]Original!#REF!</definedName>
    <definedName name="_2693" localSheetId="24">[3]Original!#REF!</definedName>
    <definedName name="_2693" localSheetId="26">[3]Original!#REF!</definedName>
    <definedName name="_2693" localSheetId="12">[3]Original!#REF!</definedName>
    <definedName name="_2693" localSheetId="21">[3]Original!#REF!</definedName>
    <definedName name="_2693" localSheetId="30">[3]Original!#REF!</definedName>
    <definedName name="_2693" localSheetId="27">[3]Original!#REF!</definedName>
    <definedName name="_2693" localSheetId="11">[3]Original!#REF!</definedName>
    <definedName name="_2693" localSheetId="22">[3]Original!#REF!</definedName>
    <definedName name="_2693" localSheetId="15">[3]Original!#REF!</definedName>
    <definedName name="_2693">[3]Original!#REF!</definedName>
    <definedName name="_2693_5" localSheetId="17">[3]Original!#REF!</definedName>
    <definedName name="_2693_5" localSheetId="5">[3]Original!#REF!</definedName>
    <definedName name="_2693_5" localSheetId="23">[3]Original!#REF!</definedName>
    <definedName name="_2693_5" localSheetId="24">[3]Original!#REF!</definedName>
    <definedName name="_2693_5" localSheetId="26">[3]Original!#REF!</definedName>
    <definedName name="_2693_5" localSheetId="12">[3]Original!#REF!</definedName>
    <definedName name="_2693_5" localSheetId="21">[3]Original!#REF!</definedName>
    <definedName name="_2693_5" localSheetId="30">[3]Original!#REF!</definedName>
    <definedName name="_2693_5" localSheetId="27">[3]Original!#REF!</definedName>
    <definedName name="_2693_5" localSheetId="11">[3]Original!#REF!</definedName>
    <definedName name="_2693_5" localSheetId="22">[3]Original!#REF!</definedName>
    <definedName name="_2693_5" localSheetId="15">[3]Original!#REF!</definedName>
    <definedName name="_2693_5">[3]Original!#REF!</definedName>
    <definedName name="_2693_8" localSheetId="17">[3]Original!#REF!</definedName>
    <definedName name="_2693_8" localSheetId="5">[3]Original!#REF!</definedName>
    <definedName name="_2693_8" localSheetId="23">[3]Original!#REF!</definedName>
    <definedName name="_2693_8" localSheetId="24">[3]Original!#REF!</definedName>
    <definedName name="_2693_8" localSheetId="26">[3]Original!#REF!</definedName>
    <definedName name="_2693_8" localSheetId="12">[3]Original!#REF!</definedName>
    <definedName name="_2693_8" localSheetId="21">[3]Original!#REF!</definedName>
    <definedName name="_2693_8" localSheetId="30">[3]Original!#REF!</definedName>
    <definedName name="_2693_8" localSheetId="27">[3]Original!#REF!</definedName>
    <definedName name="_2693_8" localSheetId="11">[3]Original!#REF!</definedName>
    <definedName name="_2693_8" localSheetId="22">[3]Original!#REF!</definedName>
    <definedName name="_2693_8" localSheetId="15">[3]Original!#REF!</definedName>
    <definedName name="_2693_8">[3]Original!#REF!</definedName>
    <definedName name="_2854" localSheetId="17">[3]Original!#REF!</definedName>
    <definedName name="_2854" localSheetId="5">[3]Original!#REF!</definedName>
    <definedName name="_2854" localSheetId="23">[3]Original!#REF!</definedName>
    <definedName name="_2854" localSheetId="24">[3]Original!#REF!</definedName>
    <definedName name="_2854" localSheetId="26">[3]Original!#REF!</definedName>
    <definedName name="_2854" localSheetId="12">[3]Original!#REF!</definedName>
    <definedName name="_2854" localSheetId="21">[3]Original!#REF!</definedName>
    <definedName name="_2854" localSheetId="30">[3]Original!#REF!</definedName>
    <definedName name="_2854" localSheetId="27">[3]Original!#REF!</definedName>
    <definedName name="_2854" localSheetId="11">[3]Original!#REF!</definedName>
    <definedName name="_2854" localSheetId="22">[3]Original!#REF!</definedName>
    <definedName name="_2854" localSheetId="15">[3]Original!#REF!</definedName>
    <definedName name="_2854">[3]Original!#REF!</definedName>
    <definedName name="_2854_5" localSheetId="17">[3]Original!#REF!</definedName>
    <definedName name="_2854_5" localSheetId="5">[3]Original!#REF!</definedName>
    <definedName name="_2854_5" localSheetId="23">[3]Original!#REF!</definedName>
    <definedName name="_2854_5" localSheetId="24">[3]Original!#REF!</definedName>
    <definedName name="_2854_5" localSheetId="26">[3]Original!#REF!</definedName>
    <definedName name="_2854_5" localSheetId="12">[3]Original!#REF!</definedName>
    <definedName name="_2854_5" localSheetId="21">[3]Original!#REF!</definedName>
    <definedName name="_2854_5" localSheetId="30">[3]Original!#REF!</definedName>
    <definedName name="_2854_5" localSheetId="27">[3]Original!#REF!</definedName>
    <definedName name="_2854_5" localSheetId="11">[3]Original!#REF!</definedName>
    <definedName name="_2854_5" localSheetId="22">[3]Original!#REF!</definedName>
    <definedName name="_2854_5" localSheetId="15">[3]Original!#REF!</definedName>
    <definedName name="_2854_5">[3]Original!#REF!</definedName>
    <definedName name="_2854_8" localSheetId="17">[3]Original!#REF!</definedName>
    <definedName name="_2854_8" localSheetId="5">[3]Original!#REF!</definedName>
    <definedName name="_2854_8" localSheetId="23">[3]Original!#REF!</definedName>
    <definedName name="_2854_8" localSheetId="24">[3]Original!#REF!</definedName>
    <definedName name="_2854_8" localSheetId="26">[3]Original!#REF!</definedName>
    <definedName name="_2854_8" localSheetId="12">[3]Original!#REF!</definedName>
    <definedName name="_2854_8" localSheetId="21">[3]Original!#REF!</definedName>
    <definedName name="_2854_8" localSheetId="30">[3]Original!#REF!</definedName>
    <definedName name="_2854_8" localSheetId="27">[3]Original!#REF!</definedName>
    <definedName name="_2854_8" localSheetId="11">[3]Original!#REF!</definedName>
    <definedName name="_2854_8" localSheetId="22">[3]Original!#REF!</definedName>
    <definedName name="_2854_8" localSheetId="15">[3]Original!#REF!</definedName>
    <definedName name="_2854_8">[3]Original!#REF!</definedName>
    <definedName name="_28CF" localSheetId="17">[3]Original!#REF!</definedName>
    <definedName name="_28CF" localSheetId="5">[3]Original!#REF!</definedName>
    <definedName name="_28CF" localSheetId="23">[3]Original!#REF!</definedName>
    <definedName name="_28CF" localSheetId="24">[3]Original!#REF!</definedName>
    <definedName name="_28CF" localSheetId="26">[3]Original!#REF!</definedName>
    <definedName name="_28CF" localSheetId="12">[3]Original!#REF!</definedName>
    <definedName name="_28CF" localSheetId="21">[3]Original!#REF!</definedName>
    <definedName name="_28CF" localSheetId="30">[3]Original!#REF!</definedName>
    <definedName name="_28CF" localSheetId="27">[3]Original!#REF!</definedName>
    <definedName name="_28CF" localSheetId="11">[3]Original!#REF!</definedName>
    <definedName name="_28CF" localSheetId="22">[3]Original!#REF!</definedName>
    <definedName name="_28CF" localSheetId="15">[3]Original!#REF!</definedName>
    <definedName name="_28CF">[3]Original!#REF!</definedName>
    <definedName name="_28CF_5" localSheetId="17">[3]Original!#REF!</definedName>
    <definedName name="_28CF_5" localSheetId="5">[3]Original!#REF!</definedName>
    <definedName name="_28CF_5" localSheetId="23">[3]Original!#REF!</definedName>
    <definedName name="_28CF_5" localSheetId="24">[3]Original!#REF!</definedName>
    <definedName name="_28CF_5" localSheetId="26">[3]Original!#REF!</definedName>
    <definedName name="_28CF_5" localSheetId="12">[3]Original!#REF!</definedName>
    <definedName name="_28CF_5" localSheetId="21">[3]Original!#REF!</definedName>
    <definedName name="_28CF_5" localSheetId="30">[3]Original!#REF!</definedName>
    <definedName name="_28CF_5" localSheetId="27">[3]Original!#REF!</definedName>
    <definedName name="_28CF_5" localSheetId="11">[3]Original!#REF!</definedName>
    <definedName name="_28CF_5" localSheetId="22">[3]Original!#REF!</definedName>
    <definedName name="_28CF_5" localSheetId="15">[3]Original!#REF!</definedName>
    <definedName name="_28CF_5">[3]Original!#REF!</definedName>
    <definedName name="_28CF_8" localSheetId="17">[3]Original!#REF!</definedName>
    <definedName name="_28CF_8" localSheetId="5">[3]Original!#REF!</definedName>
    <definedName name="_28CF_8" localSheetId="23">[3]Original!#REF!</definedName>
    <definedName name="_28CF_8" localSheetId="24">[3]Original!#REF!</definedName>
    <definedName name="_28CF_8" localSheetId="26">[3]Original!#REF!</definedName>
    <definedName name="_28CF_8" localSheetId="12">[3]Original!#REF!</definedName>
    <definedName name="_28CF_8" localSheetId="21">[3]Original!#REF!</definedName>
    <definedName name="_28CF_8" localSheetId="30">[3]Original!#REF!</definedName>
    <definedName name="_28CF_8" localSheetId="27">[3]Original!#REF!</definedName>
    <definedName name="_28CF_8" localSheetId="11">[3]Original!#REF!</definedName>
    <definedName name="_28CF_8" localSheetId="22">[3]Original!#REF!</definedName>
    <definedName name="_28CF_8" localSheetId="15">[3]Original!#REF!</definedName>
    <definedName name="_28CF_8">[3]Original!#REF!</definedName>
    <definedName name="_28CI" localSheetId="17">[3]Original!#REF!</definedName>
    <definedName name="_28CI" localSheetId="5">[3]Original!#REF!</definedName>
    <definedName name="_28CI" localSheetId="23">[3]Original!#REF!</definedName>
    <definedName name="_28CI" localSheetId="24">[3]Original!#REF!</definedName>
    <definedName name="_28CI" localSheetId="26">[3]Original!#REF!</definedName>
    <definedName name="_28CI" localSheetId="12">[3]Original!#REF!</definedName>
    <definedName name="_28CI" localSheetId="21">[3]Original!#REF!</definedName>
    <definedName name="_28CI" localSheetId="30">[3]Original!#REF!</definedName>
    <definedName name="_28CI" localSheetId="27">[3]Original!#REF!</definedName>
    <definedName name="_28CI" localSheetId="11">[3]Original!#REF!</definedName>
    <definedName name="_28CI" localSheetId="22">[3]Original!#REF!</definedName>
    <definedName name="_28CI" localSheetId="15">[3]Original!#REF!</definedName>
    <definedName name="_28CI">[3]Original!#REF!</definedName>
    <definedName name="_28CI_5" localSheetId="17">[3]Original!#REF!</definedName>
    <definedName name="_28CI_5" localSheetId="5">[3]Original!#REF!</definedName>
    <definedName name="_28CI_5" localSheetId="23">[3]Original!#REF!</definedName>
    <definedName name="_28CI_5" localSheetId="24">[3]Original!#REF!</definedName>
    <definedName name="_28CI_5" localSheetId="26">[3]Original!#REF!</definedName>
    <definedName name="_28CI_5" localSheetId="12">[3]Original!#REF!</definedName>
    <definedName name="_28CI_5" localSheetId="21">[3]Original!#REF!</definedName>
    <definedName name="_28CI_5" localSheetId="30">[3]Original!#REF!</definedName>
    <definedName name="_28CI_5" localSheetId="27">[3]Original!#REF!</definedName>
    <definedName name="_28CI_5" localSheetId="11">[3]Original!#REF!</definedName>
    <definedName name="_28CI_5" localSheetId="22">[3]Original!#REF!</definedName>
    <definedName name="_28CI_5" localSheetId="15">[3]Original!#REF!</definedName>
    <definedName name="_28CI_5">[3]Original!#REF!</definedName>
    <definedName name="_28CI_8" localSheetId="17">[3]Original!#REF!</definedName>
    <definedName name="_28CI_8" localSheetId="5">[3]Original!#REF!</definedName>
    <definedName name="_28CI_8" localSheetId="23">[3]Original!#REF!</definedName>
    <definedName name="_28CI_8" localSheetId="24">[3]Original!#REF!</definedName>
    <definedName name="_28CI_8" localSheetId="26">[3]Original!#REF!</definedName>
    <definedName name="_28CI_8" localSheetId="12">[3]Original!#REF!</definedName>
    <definedName name="_28CI_8" localSheetId="21">[3]Original!#REF!</definedName>
    <definedName name="_28CI_8" localSheetId="30">[3]Original!#REF!</definedName>
    <definedName name="_28CI_8" localSheetId="27">[3]Original!#REF!</definedName>
    <definedName name="_28CI_8" localSheetId="11">[3]Original!#REF!</definedName>
    <definedName name="_28CI_8" localSheetId="22">[3]Original!#REF!</definedName>
    <definedName name="_28CI_8" localSheetId="15">[3]Original!#REF!</definedName>
    <definedName name="_28CI_8">[3]Original!#REF!</definedName>
    <definedName name="_28CL" localSheetId="17">[3]Original!#REF!</definedName>
    <definedName name="_28CL" localSheetId="5">[3]Original!#REF!</definedName>
    <definedName name="_28CL" localSheetId="23">[3]Original!#REF!</definedName>
    <definedName name="_28CL" localSheetId="24">[3]Original!#REF!</definedName>
    <definedName name="_28CL" localSheetId="26">[3]Original!#REF!</definedName>
    <definedName name="_28CL" localSheetId="12">[3]Original!#REF!</definedName>
    <definedName name="_28CL" localSheetId="21">[3]Original!#REF!</definedName>
    <definedName name="_28CL" localSheetId="30">[3]Original!#REF!</definedName>
    <definedName name="_28CL" localSheetId="27">[3]Original!#REF!</definedName>
    <definedName name="_28CL" localSheetId="11">[3]Original!#REF!</definedName>
    <definedName name="_28CL" localSheetId="22">[3]Original!#REF!</definedName>
    <definedName name="_28CL" localSheetId="15">[3]Original!#REF!</definedName>
    <definedName name="_28CL">[3]Original!#REF!</definedName>
    <definedName name="_28CL_5" localSheetId="17">[3]Original!#REF!</definedName>
    <definedName name="_28CL_5" localSheetId="5">[3]Original!#REF!</definedName>
    <definedName name="_28CL_5" localSheetId="23">[3]Original!#REF!</definedName>
    <definedName name="_28CL_5" localSheetId="24">[3]Original!#REF!</definedName>
    <definedName name="_28CL_5" localSheetId="26">[3]Original!#REF!</definedName>
    <definedName name="_28CL_5" localSheetId="12">[3]Original!#REF!</definedName>
    <definedName name="_28CL_5" localSheetId="21">[3]Original!#REF!</definedName>
    <definedName name="_28CL_5" localSheetId="30">[3]Original!#REF!</definedName>
    <definedName name="_28CL_5" localSheetId="27">[3]Original!#REF!</definedName>
    <definedName name="_28CL_5" localSheetId="11">[3]Original!#REF!</definedName>
    <definedName name="_28CL_5" localSheetId="22">[3]Original!#REF!</definedName>
    <definedName name="_28CL_5" localSheetId="15">[3]Original!#REF!</definedName>
    <definedName name="_28CL_5">[3]Original!#REF!</definedName>
    <definedName name="_28CL_8" localSheetId="17">[3]Original!#REF!</definedName>
    <definedName name="_28CL_8" localSheetId="5">[3]Original!#REF!</definedName>
    <definedName name="_28CL_8" localSheetId="23">[3]Original!#REF!</definedName>
    <definedName name="_28CL_8" localSheetId="24">[3]Original!#REF!</definedName>
    <definedName name="_28CL_8" localSheetId="26">[3]Original!#REF!</definedName>
    <definedName name="_28CL_8" localSheetId="12">[3]Original!#REF!</definedName>
    <definedName name="_28CL_8" localSheetId="21">[3]Original!#REF!</definedName>
    <definedName name="_28CL_8" localSheetId="30">[3]Original!#REF!</definedName>
    <definedName name="_28CL_8" localSheetId="27">[3]Original!#REF!</definedName>
    <definedName name="_28CL_8" localSheetId="11">[3]Original!#REF!</definedName>
    <definedName name="_28CL_8" localSheetId="22">[3]Original!#REF!</definedName>
    <definedName name="_28CL_8" localSheetId="15">[3]Original!#REF!</definedName>
    <definedName name="_28CL_8">[3]Original!#REF!</definedName>
    <definedName name="_28DA" localSheetId="17">[3]Original!#REF!</definedName>
    <definedName name="_28DA" localSheetId="5">[3]Original!#REF!</definedName>
    <definedName name="_28DA" localSheetId="23">[3]Original!#REF!</definedName>
    <definedName name="_28DA" localSheetId="24">[3]Original!#REF!</definedName>
    <definedName name="_28DA" localSheetId="26">[3]Original!#REF!</definedName>
    <definedName name="_28DA" localSheetId="12">[3]Original!#REF!</definedName>
    <definedName name="_28DA" localSheetId="21">[3]Original!#REF!</definedName>
    <definedName name="_28DA" localSheetId="30">[3]Original!#REF!</definedName>
    <definedName name="_28DA" localSheetId="27">[3]Original!#REF!</definedName>
    <definedName name="_28DA" localSheetId="11">[3]Original!#REF!</definedName>
    <definedName name="_28DA" localSheetId="22">[3]Original!#REF!</definedName>
    <definedName name="_28DA" localSheetId="15">[3]Original!#REF!</definedName>
    <definedName name="_28DA">[3]Original!#REF!</definedName>
    <definedName name="_28DA_5" localSheetId="17">[3]Original!#REF!</definedName>
    <definedName name="_28DA_5" localSheetId="5">[3]Original!#REF!</definedName>
    <definedName name="_28DA_5" localSheetId="23">[3]Original!#REF!</definedName>
    <definedName name="_28DA_5" localSheetId="24">[3]Original!#REF!</definedName>
    <definedName name="_28DA_5" localSheetId="26">[3]Original!#REF!</definedName>
    <definedName name="_28DA_5" localSheetId="12">[3]Original!#REF!</definedName>
    <definedName name="_28DA_5" localSheetId="21">[3]Original!#REF!</definedName>
    <definedName name="_28DA_5" localSheetId="30">[3]Original!#REF!</definedName>
    <definedName name="_28DA_5" localSheetId="27">[3]Original!#REF!</definedName>
    <definedName name="_28DA_5" localSheetId="11">[3]Original!#REF!</definedName>
    <definedName name="_28DA_5" localSheetId="22">[3]Original!#REF!</definedName>
    <definedName name="_28DA_5" localSheetId="15">[3]Original!#REF!</definedName>
    <definedName name="_28DA_5">[3]Original!#REF!</definedName>
    <definedName name="_28DA_8" localSheetId="17">[3]Original!#REF!</definedName>
    <definedName name="_28DA_8" localSheetId="5">[3]Original!#REF!</definedName>
    <definedName name="_28DA_8" localSheetId="23">[3]Original!#REF!</definedName>
    <definedName name="_28DA_8" localSheetId="24">[3]Original!#REF!</definedName>
    <definedName name="_28DA_8" localSheetId="26">[3]Original!#REF!</definedName>
    <definedName name="_28DA_8" localSheetId="12">[3]Original!#REF!</definedName>
    <definedName name="_28DA_8" localSheetId="21">[3]Original!#REF!</definedName>
    <definedName name="_28DA_8" localSheetId="30">[3]Original!#REF!</definedName>
    <definedName name="_28DA_8" localSheetId="27">[3]Original!#REF!</definedName>
    <definedName name="_28DA_8" localSheetId="11">[3]Original!#REF!</definedName>
    <definedName name="_28DA_8" localSheetId="22">[3]Original!#REF!</definedName>
    <definedName name="_28DA_8" localSheetId="15">[3]Original!#REF!</definedName>
    <definedName name="_28DA_8">[3]Original!#REF!</definedName>
    <definedName name="_2980" localSheetId="17">[3]Original!#REF!</definedName>
    <definedName name="_2980" localSheetId="5">[3]Original!#REF!</definedName>
    <definedName name="_2980" localSheetId="23">[3]Original!#REF!</definedName>
    <definedName name="_2980" localSheetId="24">[3]Original!#REF!</definedName>
    <definedName name="_2980" localSheetId="26">[3]Original!#REF!</definedName>
    <definedName name="_2980" localSheetId="12">[3]Original!#REF!</definedName>
    <definedName name="_2980" localSheetId="21">[3]Original!#REF!</definedName>
    <definedName name="_2980" localSheetId="30">[3]Original!#REF!</definedName>
    <definedName name="_2980" localSheetId="27">[3]Original!#REF!</definedName>
    <definedName name="_2980" localSheetId="11">[3]Original!#REF!</definedName>
    <definedName name="_2980" localSheetId="22">[3]Original!#REF!</definedName>
    <definedName name="_2980" localSheetId="15">[3]Original!#REF!</definedName>
    <definedName name="_2980">[3]Original!#REF!</definedName>
    <definedName name="_2980_5" localSheetId="17">[3]Original!#REF!</definedName>
    <definedName name="_2980_5" localSheetId="5">[3]Original!#REF!</definedName>
    <definedName name="_2980_5" localSheetId="23">[3]Original!#REF!</definedName>
    <definedName name="_2980_5" localSheetId="24">[3]Original!#REF!</definedName>
    <definedName name="_2980_5" localSheetId="26">[3]Original!#REF!</definedName>
    <definedName name="_2980_5" localSheetId="12">[3]Original!#REF!</definedName>
    <definedName name="_2980_5" localSheetId="21">[3]Original!#REF!</definedName>
    <definedName name="_2980_5" localSheetId="30">[3]Original!#REF!</definedName>
    <definedName name="_2980_5" localSheetId="27">[3]Original!#REF!</definedName>
    <definedName name="_2980_5" localSheetId="11">[3]Original!#REF!</definedName>
    <definedName name="_2980_5" localSheetId="22">[3]Original!#REF!</definedName>
    <definedName name="_2980_5" localSheetId="15">[3]Original!#REF!</definedName>
    <definedName name="_2980_5">[3]Original!#REF!</definedName>
    <definedName name="_2980_8" localSheetId="17">[3]Original!#REF!</definedName>
    <definedName name="_2980_8" localSheetId="5">[3]Original!#REF!</definedName>
    <definedName name="_2980_8" localSheetId="23">[3]Original!#REF!</definedName>
    <definedName name="_2980_8" localSheetId="24">[3]Original!#REF!</definedName>
    <definedName name="_2980_8" localSheetId="26">[3]Original!#REF!</definedName>
    <definedName name="_2980_8" localSheetId="12">[3]Original!#REF!</definedName>
    <definedName name="_2980_8" localSheetId="21">[3]Original!#REF!</definedName>
    <definedName name="_2980_8" localSheetId="30">[3]Original!#REF!</definedName>
    <definedName name="_2980_8" localSheetId="27">[3]Original!#REF!</definedName>
    <definedName name="_2980_8" localSheetId="11">[3]Original!#REF!</definedName>
    <definedName name="_2980_8" localSheetId="22">[3]Original!#REF!</definedName>
    <definedName name="_2980_8" localSheetId="15">[3]Original!#REF!</definedName>
    <definedName name="_2980_8">[3]Original!#REF!</definedName>
    <definedName name="_29BU" localSheetId="17">[3]Original!#REF!</definedName>
    <definedName name="_29BU" localSheetId="5">[3]Original!#REF!</definedName>
    <definedName name="_29BU" localSheetId="23">[3]Original!#REF!</definedName>
    <definedName name="_29BU" localSheetId="24">[3]Original!#REF!</definedName>
    <definedName name="_29BU" localSheetId="26">[3]Original!#REF!</definedName>
    <definedName name="_29BU" localSheetId="12">[3]Original!#REF!</definedName>
    <definedName name="_29BU" localSheetId="21">[3]Original!#REF!</definedName>
    <definedName name="_29BU" localSheetId="30">[3]Original!#REF!</definedName>
    <definedName name="_29BU" localSheetId="27">[3]Original!#REF!</definedName>
    <definedName name="_29BU" localSheetId="11">[3]Original!#REF!</definedName>
    <definedName name="_29BU" localSheetId="22">[3]Original!#REF!</definedName>
    <definedName name="_29BU" localSheetId="15">[3]Original!#REF!</definedName>
    <definedName name="_29BU">[3]Original!#REF!</definedName>
    <definedName name="_29BU_5" localSheetId="17">[3]Original!#REF!</definedName>
    <definedName name="_29BU_5" localSheetId="5">[3]Original!#REF!</definedName>
    <definedName name="_29BU_5" localSheetId="23">[3]Original!#REF!</definedName>
    <definedName name="_29BU_5" localSheetId="24">[3]Original!#REF!</definedName>
    <definedName name="_29BU_5" localSheetId="26">[3]Original!#REF!</definedName>
    <definedName name="_29BU_5" localSheetId="12">[3]Original!#REF!</definedName>
    <definedName name="_29BU_5" localSheetId="21">[3]Original!#REF!</definedName>
    <definedName name="_29BU_5" localSheetId="30">[3]Original!#REF!</definedName>
    <definedName name="_29BU_5" localSheetId="27">[3]Original!#REF!</definedName>
    <definedName name="_29BU_5" localSheetId="11">[3]Original!#REF!</definedName>
    <definedName name="_29BU_5" localSheetId="22">[3]Original!#REF!</definedName>
    <definedName name="_29BU_5" localSheetId="15">[3]Original!#REF!</definedName>
    <definedName name="_29BU_5">[3]Original!#REF!</definedName>
    <definedName name="_29BU_8" localSheetId="17">[3]Original!#REF!</definedName>
    <definedName name="_29BU_8" localSheetId="5">[3]Original!#REF!</definedName>
    <definedName name="_29BU_8" localSheetId="23">[3]Original!#REF!</definedName>
    <definedName name="_29BU_8" localSheetId="24">[3]Original!#REF!</definedName>
    <definedName name="_29BU_8" localSheetId="26">[3]Original!#REF!</definedName>
    <definedName name="_29BU_8" localSheetId="12">[3]Original!#REF!</definedName>
    <definedName name="_29BU_8" localSheetId="21">[3]Original!#REF!</definedName>
    <definedName name="_29BU_8" localSheetId="30">[3]Original!#REF!</definedName>
    <definedName name="_29BU_8" localSheetId="27">[3]Original!#REF!</definedName>
    <definedName name="_29BU_8" localSheetId="11">[3]Original!#REF!</definedName>
    <definedName name="_29BU_8" localSheetId="22">[3]Original!#REF!</definedName>
    <definedName name="_29BU_8" localSheetId="15">[3]Original!#REF!</definedName>
    <definedName name="_29BU_8">[3]Original!#REF!</definedName>
    <definedName name="_29DZ" localSheetId="17">[3]Original!#REF!</definedName>
    <definedName name="_29DZ" localSheetId="5">[3]Original!#REF!</definedName>
    <definedName name="_29DZ" localSheetId="23">[3]Original!#REF!</definedName>
    <definedName name="_29DZ" localSheetId="24">[3]Original!#REF!</definedName>
    <definedName name="_29DZ" localSheetId="26">[3]Original!#REF!</definedName>
    <definedName name="_29DZ" localSheetId="12">[3]Original!#REF!</definedName>
    <definedName name="_29DZ" localSheetId="21">[3]Original!#REF!</definedName>
    <definedName name="_29DZ" localSheetId="30">[3]Original!#REF!</definedName>
    <definedName name="_29DZ" localSheetId="27">[3]Original!#REF!</definedName>
    <definedName name="_29DZ" localSheetId="11">[3]Original!#REF!</definedName>
    <definedName name="_29DZ" localSheetId="22">[3]Original!#REF!</definedName>
    <definedName name="_29DZ" localSheetId="15">[3]Original!#REF!</definedName>
    <definedName name="_29DZ">[3]Original!#REF!</definedName>
    <definedName name="_29DZ_5" localSheetId="17">[3]Original!#REF!</definedName>
    <definedName name="_29DZ_5" localSheetId="5">[3]Original!#REF!</definedName>
    <definedName name="_29DZ_5" localSheetId="23">[3]Original!#REF!</definedName>
    <definedName name="_29DZ_5" localSheetId="24">[3]Original!#REF!</definedName>
    <definedName name="_29DZ_5" localSheetId="26">[3]Original!#REF!</definedName>
    <definedName name="_29DZ_5" localSheetId="12">[3]Original!#REF!</definedName>
    <definedName name="_29DZ_5" localSheetId="21">[3]Original!#REF!</definedName>
    <definedName name="_29DZ_5" localSheetId="30">[3]Original!#REF!</definedName>
    <definedName name="_29DZ_5" localSheetId="27">[3]Original!#REF!</definedName>
    <definedName name="_29DZ_5" localSheetId="11">[3]Original!#REF!</definedName>
    <definedName name="_29DZ_5" localSheetId="22">[3]Original!#REF!</definedName>
    <definedName name="_29DZ_5" localSheetId="15">[3]Original!#REF!</definedName>
    <definedName name="_29DZ_5">[3]Original!#REF!</definedName>
    <definedName name="_29DZ_8" localSheetId="17">[3]Original!#REF!</definedName>
    <definedName name="_29DZ_8" localSheetId="5">[3]Original!#REF!</definedName>
    <definedName name="_29DZ_8" localSheetId="23">[3]Original!#REF!</definedName>
    <definedName name="_29DZ_8" localSheetId="24">[3]Original!#REF!</definedName>
    <definedName name="_29DZ_8" localSheetId="26">[3]Original!#REF!</definedName>
    <definedName name="_29DZ_8" localSheetId="12">[3]Original!#REF!</definedName>
    <definedName name="_29DZ_8" localSheetId="21">[3]Original!#REF!</definedName>
    <definedName name="_29DZ_8" localSheetId="30">[3]Original!#REF!</definedName>
    <definedName name="_29DZ_8" localSheetId="27">[3]Original!#REF!</definedName>
    <definedName name="_29DZ_8" localSheetId="11">[3]Original!#REF!</definedName>
    <definedName name="_29DZ_8" localSheetId="22">[3]Original!#REF!</definedName>
    <definedName name="_29DZ_8" localSheetId="15">[3]Original!#REF!</definedName>
    <definedName name="_29DZ_8">[3]Original!#REF!</definedName>
    <definedName name="_29EI" localSheetId="17">[3]Original!#REF!</definedName>
    <definedName name="_29EI" localSheetId="5">[3]Original!#REF!</definedName>
    <definedName name="_29EI" localSheetId="23">[3]Original!#REF!</definedName>
    <definedName name="_29EI" localSheetId="24">[3]Original!#REF!</definedName>
    <definedName name="_29EI" localSheetId="26">[3]Original!#REF!</definedName>
    <definedName name="_29EI" localSheetId="12">[3]Original!#REF!</definedName>
    <definedName name="_29EI" localSheetId="21">[3]Original!#REF!</definedName>
    <definedName name="_29EI" localSheetId="30">[3]Original!#REF!</definedName>
    <definedName name="_29EI" localSheetId="27">[3]Original!#REF!</definedName>
    <definedName name="_29EI" localSheetId="11">[3]Original!#REF!</definedName>
    <definedName name="_29EI" localSheetId="22">[3]Original!#REF!</definedName>
    <definedName name="_29EI" localSheetId="15">[3]Original!#REF!</definedName>
    <definedName name="_29EI">[3]Original!#REF!</definedName>
    <definedName name="_29EI_5" localSheetId="17">[3]Original!#REF!</definedName>
    <definedName name="_29EI_5" localSheetId="5">[3]Original!#REF!</definedName>
    <definedName name="_29EI_5" localSheetId="23">[3]Original!#REF!</definedName>
    <definedName name="_29EI_5" localSheetId="24">[3]Original!#REF!</definedName>
    <definedName name="_29EI_5" localSheetId="26">[3]Original!#REF!</definedName>
    <definedName name="_29EI_5" localSheetId="12">[3]Original!#REF!</definedName>
    <definedName name="_29EI_5" localSheetId="21">[3]Original!#REF!</definedName>
    <definedName name="_29EI_5" localSheetId="30">[3]Original!#REF!</definedName>
    <definedName name="_29EI_5" localSheetId="27">[3]Original!#REF!</definedName>
    <definedName name="_29EI_5" localSheetId="11">[3]Original!#REF!</definedName>
    <definedName name="_29EI_5" localSheetId="22">[3]Original!#REF!</definedName>
    <definedName name="_29EI_5" localSheetId="15">[3]Original!#REF!</definedName>
    <definedName name="_29EI_5">[3]Original!#REF!</definedName>
    <definedName name="_29EI_8" localSheetId="17">[3]Original!#REF!</definedName>
    <definedName name="_29EI_8" localSheetId="5">[3]Original!#REF!</definedName>
    <definedName name="_29EI_8" localSheetId="23">[3]Original!#REF!</definedName>
    <definedName name="_29EI_8" localSheetId="24">[3]Original!#REF!</definedName>
    <definedName name="_29EI_8" localSheetId="26">[3]Original!#REF!</definedName>
    <definedName name="_29EI_8" localSheetId="12">[3]Original!#REF!</definedName>
    <definedName name="_29EI_8" localSheetId="21">[3]Original!#REF!</definedName>
    <definedName name="_29EI_8" localSheetId="30">[3]Original!#REF!</definedName>
    <definedName name="_29EI_8" localSheetId="27">[3]Original!#REF!</definedName>
    <definedName name="_29EI_8" localSheetId="11">[3]Original!#REF!</definedName>
    <definedName name="_29EI_8" localSheetId="22">[3]Original!#REF!</definedName>
    <definedName name="_29EI_8" localSheetId="15">[3]Original!#REF!</definedName>
    <definedName name="_29EI_8">[3]Original!#REF!</definedName>
    <definedName name="_29EK" localSheetId="17">[3]Original!#REF!</definedName>
    <definedName name="_29EK" localSheetId="5">[3]Original!#REF!</definedName>
    <definedName name="_29EK" localSheetId="23">[3]Original!#REF!</definedName>
    <definedName name="_29EK" localSheetId="24">[3]Original!#REF!</definedName>
    <definedName name="_29EK" localSheetId="26">[3]Original!#REF!</definedName>
    <definedName name="_29EK" localSheetId="12">[3]Original!#REF!</definedName>
    <definedName name="_29EK" localSheetId="21">[3]Original!#REF!</definedName>
    <definedName name="_29EK" localSheetId="30">[3]Original!#REF!</definedName>
    <definedName name="_29EK" localSheetId="27">[3]Original!#REF!</definedName>
    <definedName name="_29EK" localSheetId="11">[3]Original!#REF!</definedName>
    <definedName name="_29EK" localSheetId="22">[3]Original!#REF!</definedName>
    <definedName name="_29EK" localSheetId="15">[3]Original!#REF!</definedName>
    <definedName name="_29EK">[3]Original!#REF!</definedName>
    <definedName name="_29EK_5" localSheetId="17">[3]Original!#REF!</definedName>
    <definedName name="_29EK_5" localSheetId="5">[3]Original!#REF!</definedName>
    <definedName name="_29EK_5" localSheetId="23">[3]Original!#REF!</definedName>
    <definedName name="_29EK_5" localSheetId="24">[3]Original!#REF!</definedName>
    <definedName name="_29EK_5" localSheetId="26">[3]Original!#REF!</definedName>
    <definedName name="_29EK_5" localSheetId="12">[3]Original!#REF!</definedName>
    <definedName name="_29EK_5" localSheetId="21">[3]Original!#REF!</definedName>
    <definedName name="_29EK_5" localSheetId="30">[3]Original!#REF!</definedName>
    <definedName name="_29EK_5" localSheetId="27">[3]Original!#REF!</definedName>
    <definedName name="_29EK_5" localSheetId="11">[3]Original!#REF!</definedName>
    <definedName name="_29EK_5" localSheetId="22">[3]Original!#REF!</definedName>
    <definedName name="_29EK_5" localSheetId="15">[3]Original!#REF!</definedName>
    <definedName name="_29EK_5">[3]Original!#REF!</definedName>
    <definedName name="_29EK_8" localSheetId="17">[3]Original!#REF!</definedName>
    <definedName name="_29EK_8" localSheetId="5">[3]Original!#REF!</definedName>
    <definedName name="_29EK_8" localSheetId="23">[3]Original!#REF!</definedName>
    <definedName name="_29EK_8" localSheetId="24">[3]Original!#REF!</definedName>
    <definedName name="_29EK_8" localSheetId="26">[3]Original!#REF!</definedName>
    <definedName name="_29EK_8" localSheetId="12">[3]Original!#REF!</definedName>
    <definedName name="_29EK_8" localSheetId="21">[3]Original!#REF!</definedName>
    <definedName name="_29EK_8" localSheetId="30">[3]Original!#REF!</definedName>
    <definedName name="_29EK_8" localSheetId="27">[3]Original!#REF!</definedName>
    <definedName name="_29EK_8" localSheetId="11">[3]Original!#REF!</definedName>
    <definedName name="_29EK_8" localSheetId="22">[3]Original!#REF!</definedName>
    <definedName name="_29EK_8" localSheetId="15">[3]Original!#REF!</definedName>
    <definedName name="_29EK_8">[3]Original!#REF!</definedName>
    <definedName name="_29FM" localSheetId="17">[3]Original!#REF!</definedName>
    <definedName name="_29FM" localSheetId="5">[3]Original!#REF!</definedName>
    <definedName name="_29FM" localSheetId="23">[3]Original!#REF!</definedName>
    <definedName name="_29FM" localSheetId="24">[3]Original!#REF!</definedName>
    <definedName name="_29FM" localSheetId="26">[3]Original!#REF!</definedName>
    <definedName name="_29FM" localSheetId="12">[3]Original!#REF!</definedName>
    <definedName name="_29FM" localSheetId="21">[3]Original!#REF!</definedName>
    <definedName name="_29FM" localSheetId="30">[3]Original!#REF!</definedName>
    <definedName name="_29FM" localSheetId="27">[3]Original!#REF!</definedName>
    <definedName name="_29FM" localSheetId="11">[3]Original!#REF!</definedName>
    <definedName name="_29FM" localSheetId="22">[3]Original!#REF!</definedName>
    <definedName name="_29FM" localSheetId="15">[3]Original!#REF!</definedName>
    <definedName name="_29FM">[3]Original!#REF!</definedName>
    <definedName name="_29FM_5" localSheetId="17">[3]Original!#REF!</definedName>
    <definedName name="_29FM_5" localSheetId="5">[3]Original!#REF!</definedName>
    <definedName name="_29FM_5" localSheetId="23">[3]Original!#REF!</definedName>
    <definedName name="_29FM_5" localSheetId="24">[3]Original!#REF!</definedName>
    <definedName name="_29FM_5" localSheetId="26">[3]Original!#REF!</definedName>
    <definedName name="_29FM_5" localSheetId="12">[3]Original!#REF!</definedName>
    <definedName name="_29FM_5" localSheetId="21">[3]Original!#REF!</definedName>
    <definedName name="_29FM_5" localSheetId="30">[3]Original!#REF!</definedName>
    <definedName name="_29FM_5" localSheetId="27">[3]Original!#REF!</definedName>
    <definedName name="_29FM_5" localSheetId="11">[3]Original!#REF!</definedName>
    <definedName name="_29FM_5" localSheetId="22">[3]Original!#REF!</definedName>
    <definedName name="_29FM_5" localSheetId="15">[3]Original!#REF!</definedName>
    <definedName name="_29FM_5">[3]Original!#REF!</definedName>
    <definedName name="_29FM_8" localSheetId="17">[3]Original!#REF!</definedName>
    <definedName name="_29FM_8" localSheetId="5">[3]Original!#REF!</definedName>
    <definedName name="_29FM_8" localSheetId="23">[3]Original!#REF!</definedName>
    <definedName name="_29FM_8" localSheetId="24">[3]Original!#REF!</definedName>
    <definedName name="_29FM_8" localSheetId="26">[3]Original!#REF!</definedName>
    <definedName name="_29FM_8" localSheetId="12">[3]Original!#REF!</definedName>
    <definedName name="_29FM_8" localSheetId="21">[3]Original!#REF!</definedName>
    <definedName name="_29FM_8" localSheetId="30">[3]Original!#REF!</definedName>
    <definedName name="_29FM_8" localSheetId="27">[3]Original!#REF!</definedName>
    <definedName name="_29FM_8" localSheetId="11">[3]Original!#REF!</definedName>
    <definedName name="_29FM_8" localSheetId="22">[3]Original!#REF!</definedName>
    <definedName name="_29FM_8" localSheetId="15">[3]Original!#REF!</definedName>
    <definedName name="_29FM_8">[3]Original!#REF!</definedName>
    <definedName name="_3__123Graph_XCHART_3" hidden="1">[4]Rates!$C$2:$P$2</definedName>
    <definedName name="_3124" localSheetId="17">[3]Original!#REF!</definedName>
    <definedName name="_3124" localSheetId="5">[3]Original!#REF!</definedName>
    <definedName name="_3124" localSheetId="23">[3]Original!#REF!</definedName>
    <definedName name="_3124" localSheetId="24">[3]Original!#REF!</definedName>
    <definedName name="_3124" localSheetId="26">[3]Original!#REF!</definedName>
    <definedName name="_3124" localSheetId="12">[3]Original!#REF!</definedName>
    <definedName name="_3124" localSheetId="21">[3]Original!#REF!</definedName>
    <definedName name="_3124" localSheetId="30">[3]Original!#REF!</definedName>
    <definedName name="_3124" localSheetId="27">[3]Original!#REF!</definedName>
    <definedName name="_3124" localSheetId="11">[3]Original!#REF!</definedName>
    <definedName name="_3124" localSheetId="22">[3]Original!#REF!</definedName>
    <definedName name="_3124" localSheetId="15">[3]Original!#REF!</definedName>
    <definedName name="_3124">[3]Original!#REF!</definedName>
    <definedName name="_3124_5" localSheetId="17">[3]Original!#REF!</definedName>
    <definedName name="_3124_5" localSheetId="5">[3]Original!#REF!</definedName>
    <definedName name="_3124_5" localSheetId="23">[3]Original!#REF!</definedName>
    <definedName name="_3124_5" localSheetId="24">[3]Original!#REF!</definedName>
    <definedName name="_3124_5" localSheetId="26">[3]Original!#REF!</definedName>
    <definedName name="_3124_5" localSheetId="12">[3]Original!#REF!</definedName>
    <definedName name="_3124_5" localSheetId="21">[3]Original!#REF!</definedName>
    <definedName name="_3124_5" localSheetId="30">[3]Original!#REF!</definedName>
    <definedName name="_3124_5" localSheetId="27">[3]Original!#REF!</definedName>
    <definedName name="_3124_5" localSheetId="11">[3]Original!#REF!</definedName>
    <definedName name="_3124_5" localSheetId="22">[3]Original!#REF!</definedName>
    <definedName name="_3124_5" localSheetId="15">[3]Original!#REF!</definedName>
    <definedName name="_3124_5">[3]Original!#REF!</definedName>
    <definedName name="_3124_8" localSheetId="17">[3]Original!#REF!</definedName>
    <definedName name="_3124_8" localSheetId="5">[3]Original!#REF!</definedName>
    <definedName name="_3124_8" localSheetId="23">[3]Original!#REF!</definedName>
    <definedName name="_3124_8" localSheetId="24">[3]Original!#REF!</definedName>
    <definedName name="_3124_8" localSheetId="26">[3]Original!#REF!</definedName>
    <definedName name="_3124_8" localSheetId="12">[3]Original!#REF!</definedName>
    <definedName name="_3124_8" localSheetId="21">[3]Original!#REF!</definedName>
    <definedName name="_3124_8" localSheetId="30">[3]Original!#REF!</definedName>
    <definedName name="_3124_8" localSheetId="27">[3]Original!#REF!</definedName>
    <definedName name="_3124_8" localSheetId="11">[3]Original!#REF!</definedName>
    <definedName name="_3124_8" localSheetId="22">[3]Original!#REF!</definedName>
    <definedName name="_3124_8" localSheetId="15">[3]Original!#REF!</definedName>
    <definedName name="_3124_8">[3]Original!#REF!</definedName>
    <definedName name="_3151" localSheetId="17">[3]Original!#REF!</definedName>
    <definedName name="_3151" localSheetId="5">[3]Original!#REF!</definedName>
    <definedName name="_3151" localSheetId="23">[3]Original!#REF!</definedName>
    <definedName name="_3151" localSheetId="24">[3]Original!#REF!</definedName>
    <definedName name="_3151" localSheetId="26">[3]Original!#REF!</definedName>
    <definedName name="_3151" localSheetId="12">[3]Original!#REF!</definedName>
    <definedName name="_3151" localSheetId="21">[3]Original!#REF!</definedName>
    <definedName name="_3151" localSheetId="30">[3]Original!#REF!</definedName>
    <definedName name="_3151" localSheetId="27">[3]Original!#REF!</definedName>
    <definedName name="_3151" localSheetId="11">[3]Original!#REF!</definedName>
    <definedName name="_3151" localSheetId="22">[3]Original!#REF!</definedName>
    <definedName name="_3151" localSheetId="15">[3]Original!#REF!</definedName>
    <definedName name="_3151">[3]Original!#REF!</definedName>
    <definedName name="_3151_5" localSheetId="17">[3]Original!#REF!</definedName>
    <definedName name="_3151_5" localSheetId="5">[3]Original!#REF!</definedName>
    <definedName name="_3151_5" localSheetId="23">[3]Original!#REF!</definedName>
    <definedName name="_3151_5" localSheetId="24">[3]Original!#REF!</definedName>
    <definedName name="_3151_5" localSheetId="26">[3]Original!#REF!</definedName>
    <definedName name="_3151_5" localSheetId="12">[3]Original!#REF!</definedName>
    <definedName name="_3151_5" localSheetId="21">[3]Original!#REF!</definedName>
    <definedName name="_3151_5" localSheetId="30">[3]Original!#REF!</definedName>
    <definedName name="_3151_5" localSheetId="27">[3]Original!#REF!</definedName>
    <definedName name="_3151_5" localSheetId="11">[3]Original!#REF!</definedName>
    <definedName name="_3151_5" localSheetId="22">[3]Original!#REF!</definedName>
    <definedName name="_3151_5" localSheetId="15">[3]Original!#REF!</definedName>
    <definedName name="_3151_5">[3]Original!#REF!</definedName>
    <definedName name="_3151_8" localSheetId="17">[3]Original!#REF!</definedName>
    <definedName name="_3151_8" localSheetId="5">[3]Original!#REF!</definedName>
    <definedName name="_3151_8" localSheetId="23">[3]Original!#REF!</definedName>
    <definedName name="_3151_8" localSheetId="24">[3]Original!#REF!</definedName>
    <definedName name="_3151_8" localSheetId="26">[3]Original!#REF!</definedName>
    <definedName name="_3151_8" localSheetId="12">[3]Original!#REF!</definedName>
    <definedName name="_3151_8" localSheetId="21">[3]Original!#REF!</definedName>
    <definedName name="_3151_8" localSheetId="30">[3]Original!#REF!</definedName>
    <definedName name="_3151_8" localSheetId="27">[3]Original!#REF!</definedName>
    <definedName name="_3151_8" localSheetId="11">[3]Original!#REF!</definedName>
    <definedName name="_3151_8" localSheetId="22">[3]Original!#REF!</definedName>
    <definedName name="_3151_8" localSheetId="15">[3]Original!#REF!</definedName>
    <definedName name="_3151_8">[3]Original!#REF!</definedName>
    <definedName name="_3152" localSheetId="17">[3]Original!#REF!</definedName>
    <definedName name="_3152" localSheetId="5">[3]Original!#REF!</definedName>
    <definedName name="_3152" localSheetId="23">[3]Original!#REF!</definedName>
    <definedName name="_3152" localSheetId="24">[3]Original!#REF!</definedName>
    <definedName name="_3152" localSheetId="26">[3]Original!#REF!</definedName>
    <definedName name="_3152" localSheetId="12">[3]Original!#REF!</definedName>
    <definedName name="_3152" localSheetId="21">[3]Original!#REF!</definedName>
    <definedName name="_3152" localSheetId="30">[3]Original!#REF!</definedName>
    <definedName name="_3152" localSheetId="27">[3]Original!#REF!</definedName>
    <definedName name="_3152" localSheetId="11">[3]Original!#REF!</definedName>
    <definedName name="_3152" localSheetId="22">[3]Original!#REF!</definedName>
    <definedName name="_3152" localSheetId="15">[3]Original!#REF!</definedName>
    <definedName name="_3152">[3]Original!#REF!</definedName>
    <definedName name="_3152_5" localSheetId="17">[3]Original!#REF!</definedName>
    <definedName name="_3152_5" localSheetId="5">[3]Original!#REF!</definedName>
    <definedName name="_3152_5" localSheetId="23">[3]Original!#REF!</definedName>
    <definedName name="_3152_5" localSheetId="24">[3]Original!#REF!</definedName>
    <definedName name="_3152_5" localSheetId="26">[3]Original!#REF!</definedName>
    <definedName name="_3152_5" localSheetId="12">[3]Original!#REF!</definedName>
    <definedName name="_3152_5" localSheetId="21">[3]Original!#REF!</definedName>
    <definedName name="_3152_5" localSheetId="30">[3]Original!#REF!</definedName>
    <definedName name="_3152_5" localSheetId="27">[3]Original!#REF!</definedName>
    <definedName name="_3152_5" localSheetId="11">[3]Original!#REF!</definedName>
    <definedName name="_3152_5" localSheetId="22">[3]Original!#REF!</definedName>
    <definedName name="_3152_5" localSheetId="15">[3]Original!#REF!</definedName>
    <definedName name="_3152_5">[3]Original!#REF!</definedName>
    <definedName name="_3152_8" localSheetId="17">[3]Original!#REF!</definedName>
    <definedName name="_3152_8" localSheetId="5">[3]Original!#REF!</definedName>
    <definedName name="_3152_8" localSheetId="23">[3]Original!#REF!</definedName>
    <definedName name="_3152_8" localSheetId="24">[3]Original!#REF!</definedName>
    <definedName name="_3152_8" localSheetId="26">[3]Original!#REF!</definedName>
    <definedName name="_3152_8" localSheetId="12">[3]Original!#REF!</definedName>
    <definedName name="_3152_8" localSheetId="21">[3]Original!#REF!</definedName>
    <definedName name="_3152_8" localSheetId="30">[3]Original!#REF!</definedName>
    <definedName name="_3152_8" localSheetId="27">[3]Original!#REF!</definedName>
    <definedName name="_3152_8" localSheetId="11">[3]Original!#REF!</definedName>
    <definedName name="_3152_8" localSheetId="22">[3]Original!#REF!</definedName>
    <definedName name="_3152_8" localSheetId="15">[3]Original!#REF!</definedName>
    <definedName name="_3152_8">[3]Original!#REF!</definedName>
    <definedName name="_3161" localSheetId="17">[3]Original!#REF!</definedName>
    <definedName name="_3161" localSheetId="5">[3]Original!#REF!</definedName>
    <definedName name="_3161" localSheetId="23">[3]Original!#REF!</definedName>
    <definedName name="_3161" localSheetId="24">[3]Original!#REF!</definedName>
    <definedName name="_3161" localSheetId="26">[3]Original!#REF!</definedName>
    <definedName name="_3161" localSheetId="12">[3]Original!#REF!</definedName>
    <definedName name="_3161" localSheetId="21">[3]Original!#REF!</definedName>
    <definedName name="_3161" localSheetId="30">[3]Original!#REF!</definedName>
    <definedName name="_3161" localSheetId="27">[3]Original!#REF!</definedName>
    <definedName name="_3161" localSheetId="11">[3]Original!#REF!</definedName>
    <definedName name="_3161" localSheetId="22">[3]Original!#REF!</definedName>
    <definedName name="_3161" localSheetId="15">[3]Original!#REF!</definedName>
    <definedName name="_3161">[3]Original!#REF!</definedName>
    <definedName name="_3161_5" localSheetId="17">[3]Original!#REF!</definedName>
    <definedName name="_3161_5" localSheetId="5">[3]Original!#REF!</definedName>
    <definedName name="_3161_5" localSheetId="23">[3]Original!#REF!</definedName>
    <definedName name="_3161_5" localSheetId="24">[3]Original!#REF!</definedName>
    <definedName name="_3161_5" localSheetId="26">[3]Original!#REF!</definedName>
    <definedName name="_3161_5" localSheetId="12">[3]Original!#REF!</definedName>
    <definedName name="_3161_5" localSheetId="21">[3]Original!#REF!</definedName>
    <definedName name="_3161_5" localSheetId="30">[3]Original!#REF!</definedName>
    <definedName name="_3161_5" localSheetId="27">[3]Original!#REF!</definedName>
    <definedName name="_3161_5" localSheetId="11">[3]Original!#REF!</definedName>
    <definedName name="_3161_5" localSheetId="22">[3]Original!#REF!</definedName>
    <definedName name="_3161_5" localSheetId="15">[3]Original!#REF!</definedName>
    <definedName name="_3161_5">[3]Original!#REF!</definedName>
    <definedName name="_3161_8" localSheetId="17">[3]Original!#REF!</definedName>
    <definedName name="_3161_8" localSheetId="5">[3]Original!#REF!</definedName>
    <definedName name="_3161_8" localSheetId="23">[3]Original!#REF!</definedName>
    <definedName name="_3161_8" localSheetId="24">[3]Original!#REF!</definedName>
    <definedName name="_3161_8" localSheetId="26">[3]Original!#REF!</definedName>
    <definedName name="_3161_8" localSheetId="12">[3]Original!#REF!</definedName>
    <definedName name="_3161_8" localSheetId="21">[3]Original!#REF!</definedName>
    <definedName name="_3161_8" localSheetId="30">[3]Original!#REF!</definedName>
    <definedName name="_3161_8" localSheetId="27">[3]Original!#REF!</definedName>
    <definedName name="_3161_8" localSheetId="11">[3]Original!#REF!</definedName>
    <definedName name="_3161_8" localSheetId="22">[3]Original!#REF!</definedName>
    <definedName name="_3161_8" localSheetId="15">[3]Original!#REF!</definedName>
    <definedName name="_3161_8">[3]Original!#REF!</definedName>
    <definedName name="_3164" localSheetId="17">[3]Original!#REF!</definedName>
    <definedName name="_3164" localSheetId="5">[3]Original!#REF!</definedName>
    <definedName name="_3164" localSheetId="23">[3]Original!#REF!</definedName>
    <definedName name="_3164" localSheetId="24">[3]Original!#REF!</definedName>
    <definedName name="_3164" localSheetId="26">[3]Original!#REF!</definedName>
    <definedName name="_3164" localSheetId="12">[3]Original!#REF!</definedName>
    <definedName name="_3164" localSheetId="21">[3]Original!#REF!</definedName>
    <definedName name="_3164" localSheetId="30">[3]Original!#REF!</definedName>
    <definedName name="_3164" localSheetId="27">[3]Original!#REF!</definedName>
    <definedName name="_3164" localSheetId="11">[3]Original!#REF!</definedName>
    <definedName name="_3164" localSheetId="22">[3]Original!#REF!</definedName>
    <definedName name="_3164" localSheetId="15">[3]Original!#REF!</definedName>
    <definedName name="_3164">[3]Original!#REF!</definedName>
    <definedName name="_3164_5" localSheetId="17">[3]Original!#REF!</definedName>
    <definedName name="_3164_5" localSheetId="5">[3]Original!#REF!</definedName>
    <definedName name="_3164_5" localSheetId="23">[3]Original!#REF!</definedName>
    <definedName name="_3164_5" localSheetId="24">[3]Original!#REF!</definedName>
    <definedName name="_3164_5" localSheetId="26">[3]Original!#REF!</definedName>
    <definedName name="_3164_5" localSheetId="12">[3]Original!#REF!</definedName>
    <definedName name="_3164_5" localSheetId="21">[3]Original!#REF!</definedName>
    <definedName name="_3164_5" localSheetId="30">[3]Original!#REF!</definedName>
    <definedName name="_3164_5" localSheetId="27">[3]Original!#REF!</definedName>
    <definedName name="_3164_5" localSheetId="11">[3]Original!#REF!</definedName>
    <definedName name="_3164_5" localSheetId="22">[3]Original!#REF!</definedName>
    <definedName name="_3164_5" localSheetId="15">[3]Original!#REF!</definedName>
    <definedName name="_3164_5">[3]Original!#REF!</definedName>
    <definedName name="_3164_8" localSheetId="17">[3]Original!#REF!</definedName>
    <definedName name="_3164_8" localSheetId="5">[3]Original!#REF!</definedName>
    <definedName name="_3164_8" localSheetId="23">[3]Original!#REF!</definedName>
    <definedName name="_3164_8" localSheetId="24">[3]Original!#REF!</definedName>
    <definedName name="_3164_8" localSheetId="26">[3]Original!#REF!</definedName>
    <definedName name="_3164_8" localSheetId="12">[3]Original!#REF!</definedName>
    <definedName name="_3164_8" localSheetId="21">[3]Original!#REF!</definedName>
    <definedName name="_3164_8" localSheetId="30">[3]Original!#REF!</definedName>
    <definedName name="_3164_8" localSheetId="27">[3]Original!#REF!</definedName>
    <definedName name="_3164_8" localSheetId="11">[3]Original!#REF!</definedName>
    <definedName name="_3164_8" localSheetId="22">[3]Original!#REF!</definedName>
    <definedName name="_3164_8" localSheetId="15">[3]Original!#REF!</definedName>
    <definedName name="_3164_8">[3]Original!#REF!</definedName>
    <definedName name="_3166" localSheetId="17">[3]Original!#REF!</definedName>
    <definedName name="_3166" localSheetId="5">[3]Original!#REF!</definedName>
    <definedName name="_3166" localSheetId="23">[3]Original!#REF!</definedName>
    <definedName name="_3166" localSheetId="24">[3]Original!#REF!</definedName>
    <definedName name="_3166" localSheetId="26">[3]Original!#REF!</definedName>
    <definedName name="_3166" localSheetId="12">[3]Original!#REF!</definedName>
    <definedName name="_3166" localSheetId="21">[3]Original!#REF!</definedName>
    <definedName name="_3166" localSheetId="30">[3]Original!#REF!</definedName>
    <definedName name="_3166" localSheetId="27">[3]Original!#REF!</definedName>
    <definedName name="_3166" localSheetId="11">[3]Original!#REF!</definedName>
    <definedName name="_3166" localSheetId="22">[3]Original!#REF!</definedName>
    <definedName name="_3166" localSheetId="15">[3]Original!#REF!</definedName>
    <definedName name="_3166">[3]Original!#REF!</definedName>
    <definedName name="_3166_5" localSheetId="17">[3]Original!#REF!</definedName>
    <definedName name="_3166_5" localSheetId="5">[3]Original!#REF!</definedName>
    <definedName name="_3166_5" localSheetId="23">[3]Original!#REF!</definedName>
    <definedName name="_3166_5" localSheetId="24">[3]Original!#REF!</definedName>
    <definedName name="_3166_5" localSheetId="26">[3]Original!#REF!</definedName>
    <definedName name="_3166_5" localSheetId="12">[3]Original!#REF!</definedName>
    <definedName name="_3166_5" localSheetId="21">[3]Original!#REF!</definedName>
    <definedName name="_3166_5" localSheetId="30">[3]Original!#REF!</definedName>
    <definedName name="_3166_5" localSheetId="27">[3]Original!#REF!</definedName>
    <definedName name="_3166_5" localSheetId="11">[3]Original!#REF!</definedName>
    <definedName name="_3166_5" localSheetId="22">[3]Original!#REF!</definedName>
    <definedName name="_3166_5" localSheetId="15">[3]Original!#REF!</definedName>
    <definedName name="_3166_5">[3]Original!#REF!</definedName>
    <definedName name="_3166_8" localSheetId="17">[3]Original!#REF!</definedName>
    <definedName name="_3166_8" localSheetId="5">[3]Original!#REF!</definedName>
    <definedName name="_3166_8" localSheetId="23">[3]Original!#REF!</definedName>
    <definedName name="_3166_8" localSheetId="24">[3]Original!#REF!</definedName>
    <definedName name="_3166_8" localSheetId="26">[3]Original!#REF!</definedName>
    <definedName name="_3166_8" localSheetId="12">[3]Original!#REF!</definedName>
    <definedName name="_3166_8" localSheetId="21">[3]Original!#REF!</definedName>
    <definedName name="_3166_8" localSheetId="30">[3]Original!#REF!</definedName>
    <definedName name="_3166_8" localSheetId="27">[3]Original!#REF!</definedName>
    <definedName name="_3166_8" localSheetId="11">[3]Original!#REF!</definedName>
    <definedName name="_3166_8" localSheetId="22">[3]Original!#REF!</definedName>
    <definedName name="_3166_8" localSheetId="15">[3]Original!#REF!</definedName>
    <definedName name="_3166_8">[3]Original!#REF!</definedName>
    <definedName name="_3171" localSheetId="17">[3]Original!#REF!</definedName>
    <definedName name="_3171" localSheetId="5">[3]Original!#REF!</definedName>
    <definedName name="_3171" localSheetId="23">[3]Original!#REF!</definedName>
    <definedName name="_3171" localSheetId="24">[3]Original!#REF!</definedName>
    <definedName name="_3171" localSheetId="26">[3]Original!#REF!</definedName>
    <definedName name="_3171" localSheetId="12">[3]Original!#REF!</definedName>
    <definedName name="_3171" localSheetId="21">[3]Original!#REF!</definedName>
    <definedName name="_3171" localSheetId="30">[3]Original!#REF!</definedName>
    <definedName name="_3171" localSheetId="27">[3]Original!#REF!</definedName>
    <definedName name="_3171" localSheetId="11">[3]Original!#REF!</definedName>
    <definedName name="_3171" localSheetId="22">[3]Original!#REF!</definedName>
    <definedName name="_3171" localSheetId="15">[3]Original!#REF!</definedName>
    <definedName name="_3171">[3]Original!#REF!</definedName>
    <definedName name="_3171_5" localSheetId="17">[3]Original!#REF!</definedName>
    <definedName name="_3171_5" localSheetId="5">[3]Original!#REF!</definedName>
    <definedName name="_3171_5" localSheetId="23">[3]Original!#REF!</definedName>
    <definedName name="_3171_5" localSheetId="24">[3]Original!#REF!</definedName>
    <definedName name="_3171_5" localSheetId="26">[3]Original!#REF!</definedName>
    <definedName name="_3171_5" localSheetId="12">[3]Original!#REF!</definedName>
    <definedName name="_3171_5" localSheetId="21">[3]Original!#REF!</definedName>
    <definedName name="_3171_5" localSheetId="30">[3]Original!#REF!</definedName>
    <definedName name="_3171_5" localSheetId="27">[3]Original!#REF!</definedName>
    <definedName name="_3171_5" localSheetId="11">[3]Original!#REF!</definedName>
    <definedName name="_3171_5" localSheetId="22">[3]Original!#REF!</definedName>
    <definedName name="_3171_5" localSheetId="15">[3]Original!#REF!</definedName>
    <definedName name="_3171_5">[3]Original!#REF!</definedName>
    <definedName name="_3171_8" localSheetId="17">[3]Original!#REF!</definedName>
    <definedName name="_3171_8" localSheetId="5">[3]Original!#REF!</definedName>
    <definedName name="_3171_8" localSheetId="23">[3]Original!#REF!</definedName>
    <definedName name="_3171_8" localSheetId="24">[3]Original!#REF!</definedName>
    <definedName name="_3171_8" localSheetId="26">[3]Original!#REF!</definedName>
    <definedName name="_3171_8" localSheetId="12">[3]Original!#REF!</definedName>
    <definedName name="_3171_8" localSheetId="21">[3]Original!#REF!</definedName>
    <definedName name="_3171_8" localSheetId="30">[3]Original!#REF!</definedName>
    <definedName name="_3171_8" localSheetId="27">[3]Original!#REF!</definedName>
    <definedName name="_3171_8" localSheetId="11">[3]Original!#REF!</definedName>
    <definedName name="_3171_8" localSheetId="22">[3]Original!#REF!</definedName>
    <definedName name="_3171_8" localSheetId="15">[3]Original!#REF!</definedName>
    <definedName name="_3171_8">[3]Original!#REF!</definedName>
    <definedName name="_3183" localSheetId="17">[3]Original!#REF!</definedName>
    <definedName name="_3183" localSheetId="5">[3]Original!#REF!</definedName>
    <definedName name="_3183" localSheetId="23">[3]Original!#REF!</definedName>
    <definedName name="_3183" localSheetId="24">[3]Original!#REF!</definedName>
    <definedName name="_3183" localSheetId="26">[3]Original!#REF!</definedName>
    <definedName name="_3183" localSheetId="12">[3]Original!#REF!</definedName>
    <definedName name="_3183" localSheetId="21">[3]Original!#REF!</definedName>
    <definedName name="_3183" localSheetId="30">[3]Original!#REF!</definedName>
    <definedName name="_3183" localSheetId="27">[3]Original!#REF!</definedName>
    <definedName name="_3183" localSheetId="11">[3]Original!#REF!</definedName>
    <definedName name="_3183" localSheetId="22">[3]Original!#REF!</definedName>
    <definedName name="_3183" localSheetId="15">[3]Original!#REF!</definedName>
    <definedName name="_3183">[3]Original!#REF!</definedName>
    <definedName name="_3183_5" localSheetId="17">[3]Original!#REF!</definedName>
    <definedName name="_3183_5" localSheetId="5">[3]Original!#REF!</definedName>
    <definedName name="_3183_5" localSheetId="23">[3]Original!#REF!</definedName>
    <definedName name="_3183_5" localSheetId="24">[3]Original!#REF!</definedName>
    <definedName name="_3183_5" localSheetId="26">[3]Original!#REF!</definedName>
    <definedName name="_3183_5" localSheetId="12">[3]Original!#REF!</definedName>
    <definedName name="_3183_5" localSheetId="21">[3]Original!#REF!</definedName>
    <definedName name="_3183_5" localSheetId="30">[3]Original!#REF!</definedName>
    <definedName name="_3183_5" localSheetId="27">[3]Original!#REF!</definedName>
    <definedName name="_3183_5" localSheetId="11">[3]Original!#REF!</definedName>
    <definedName name="_3183_5" localSheetId="22">[3]Original!#REF!</definedName>
    <definedName name="_3183_5" localSheetId="15">[3]Original!#REF!</definedName>
    <definedName name="_3183_5">[3]Original!#REF!</definedName>
    <definedName name="_3183_8" localSheetId="17">[3]Original!#REF!</definedName>
    <definedName name="_3183_8" localSheetId="5">[3]Original!#REF!</definedName>
    <definedName name="_3183_8" localSheetId="23">[3]Original!#REF!</definedName>
    <definedName name="_3183_8" localSheetId="24">[3]Original!#REF!</definedName>
    <definedName name="_3183_8" localSheetId="26">[3]Original!#REF!</definedName>
    <definedName name="_3183_8" localSheetId="12">[3]Original!#REF!</definedName>
    <definedName name="_3183_8" localSheetId="21">[3]Original!#REF!</definedName>
    <definedName name="_3183_8" localSheetId="30">[3]Original!#REF!</definedName>
    <definedName name="_3183_8" localSheetId="27">[3]Original!#REF!</definedName>
    <definedName name="_3183_8" localSheetId="11">[3]Original!#REF!</definedName>
    <definedName name="_3183_8" localSheetId="22">[3]Original!#REF!</definedName>
    <definedName name="_3183_8" localSheetId="15">[3]Original!#REF!</definedName>
    <definedName name="_3183_8">[3]Original!#REF!</definedName>
    <definedName name="_3184" localSheetId="17">[3]Original!#REF!</definedName>
    <definedName name="_3184" localSheetId="5">[3]Original!#REF!</definedName>
    <definedName name="_3184" localSheetId="23">[3]Original!#REF!</definedName>
    <definedName name="_3184" localSheetId="24">[3]Original!#REF!</definedName>
    <definedName name="_3184" localSheetId="26">[3]Original!#REF!</definedName>
    <definedName name="_3184" localSheetId="12">[3]Original!#REF!</definedName>
    <definedName name="_3184" localSheetId="21">[3]Original!#REF!</definedName>
    <definedName name="_3184" localSheetId="30">[3]Original!#REF!</definedName>
    <definedName name="_3184" localSheetId="27">[3]Original!#REF!</definedName>
    <definedName name="_3184" localSheetId="11">[3]Original!#REF!</definedName>
    <definedName name="_3184" localSheetId="22">[3]Original!#REF!</definedName>
    <definedName name="_3184" localSheetId="15">[3]Original!#REF!</definedName>
    <definedName name="_3184">[3]Original!#REF!</definedName>
    <definedName name="_3184_5" localSheetId="17">[3]Original!#REF!</definedName>
    <definedName name="_3184_5" localSheetId="5">[3]Original!#REF!</definedName>
    <definedName name="_3184_5" localSheetId="23">[3]Original!#REF!</definedName>
    <definedName name="_3184_5" localSheetId="24">[3]Original!#REF!</definedName>
    <definedName name="_3184_5" localSheetId="26">[3]Original!#REF!</definedName>
    <definedName name="_3184_5" localSheetId="12">[3]Original!#REF!</definedName>
    <definedName name="_3184_5" localSheetId="21">[3]Original!#REF!</definedName>
    <definedName name="_3184_5" localSheetId="30">[3]Original!#REF!</definedName>
    <definedName name="_3184_5" localSheetId="27">[3]Original!#REF!</definedName>
    <definedName name="_3184_5" localSheetId="11">[3]Original!#REF!</definedName>
    <definedName name="_3184_5" localSheetId="22">[3]Original!#REF!</definedName>
    <definedName name="_3184_5" localSheetId="15">[3]Original!#REF!</definedName>
    <definedName name="_3184_5">[3]Original!#REF!</definedName>
    <definedName name="_3184_8" localSheetId="17">[3]Original!#REF!</definedName>
    <definedName name="_3184_8" localSheetId="5">[3]Original!#REF!</definedName>
    <definedName name="_3184_8" localSheetId="23">[3]Original!#REF!</definedName>
    <definedName name="_3184_8" localSheetId="24">[3]Original!#REF!</definedName>
    <definedName name="_3184_8" localSheetId="26">[3]Original!#REF!</definedName>
    <definedName name="_3184_8" localSheetId="12">[3]Original!#REF!</definedName>
    <definedName name="_3184_8" localSheetId="21">[3]Original!#REF!</definedName>
    <definedName name="_3184_8" localSheetId="30">[3]Original!#REF!</definedName>
    <definedName name="_3184_8" localSheetId="27">[3]Original!#REF!</definedName>
    <definedName name="_3184_8" localSheetId="11">[3]Original!#REF!</definedName>
    <definedName name="_3184_8" localSheetId="22">[3]Original!#REF!</definedName>
    <definedName name="_3184_8" localSheetId="15">[3]Original!#REF!</definedName>
    <definedName name="_3184_8">[3]Original!#REF!</definedName>
    <definedName name="_31AM" localSheetId="17">[3]Original!#REF!</definedName>
    <definedName name="_31AM" localSheetId="5">[3]Original!#REF!</definedName>
    <definedName name="_31AM" localSheetId="23">[3]Original!#REF!</definedName>
    <definedName name="_31AM" localSheetId="24">[3]Original!#REF!</definedName>
    <definedName name="_31AM" localSheetId="26">[3]Original!#REF!</definedName>
    <definedName name="_31AM" localSheetId="12">[3]Original!#REF!</definedName>
    <definedName name="_31AM" localSheetId="21">[3]Original!#REF!</definedName>
    <definedName name="_31AM" localSheetId="30">[3]Original!#REF!</definedName>
    <definedName name="_31AM" localSheetId="27">[3]Original!#REF!</definedName>
    <definedName name="_31AM" localSheetId="11">[3]Original!#REF!</definedName>
    <definedName name="_31AM" localSheetId="22">[3]Original!#REF!</definedName>
    <definedName name="_31AM" localSheetId="15">[3]Original!#REF!</definedName>
    <definedName name="_31AM">[3]Original!#REF!</definedName>
    <definedName name="_31AM_5" localSheetId="17">[3]Original!#REF!</definedName>
    <definedName name="_31AM_5" localSheetId="5">[3]Original!#REF!</definedName>
    <definedName name="_31AM_5" localSheetId="23">[3]Original!#REF!</definedName>
    <definedName name="_31AM_5" localSheetId="24">[3]Original!#REF!</definedName>
    <definedName name="_31AM_5" localSheetId="26">[3]Original!#REF!</definedName>
    <definedName name="_31AM_5" localSheetId="12">[3]Original!#REF!</definedName>
    <definedName name="_31AM_5" localSheetId="21">[3]Original!#REF!</definedName>
    <definedName name="_31AM_5" localSheetId="30">[3]Original!#REF!</definedName>
    <definedName name="_31AM_5" localSheetId="27">[3]Original!#REF!</definedName>
    <definedName name="_31AM_5" localSheetId="11">[3]Original!#REF!</definedName>
    <definedName name="_31AM_5" localSheetId="22">[3]Original!#REF!</definedName>
    <definedName name="_31AM_5" localSheetId="15">[3]Original!#REF!</definedName>
    <definedName name="_31AM_5">[3]Original!#REF!</definedName>
    <definedName name="_31AM_8" localSheetId="17">[3]Original!#REF!</definedName>
    <definedName name="_31AM_8" localSheetId="5">[3]Original!#REF!</definedName>
    <definedName name="_31AM_8" localSheetId="23">[3]Original!#REF!</definedName>
    <definedName name="_31AM_8" localSheetId="24">[3]Original!#REF!</definedName>
    <definedName name="_31AM_8" localSheetId="26">[3]Original!#REF!</definedName>
    <definedName name="_31AM_8" localSheetId="12">[3]Original!#REF!</definedName>
    <definedName name="_31AM_8" localSheetId="21">[3]Original!#REF!</definedName>
    <definedName name="_31AM_8" localSheetId="30">[3]Original!#REF!</definedName>
    <definedName name="_31AM_8" localSheetId="27">[3]Original!#REF!</definedName>
    <definedName name="_31AM_8" localSheetId="11">[3]Original!#REF!</definedName>
    <definedName name="_31AM_8" localSheetId="22">[3]Original!#REF!</definedName>
    <definedName name="_31AM_8" localSheetId="15">[3]Original!#REF!</definedName>
    <definedName name="_31AM_8">[3]Original!#REF!</definedName>
    <definedName name="_31AU" localSheetId="17">[3]Original!#REF!</definedName>
    <definedName name="_31AU" localSheetId="5">[3]Original!#REF!</definedName>
    <definedName name="_31AU" localSheetId="23">[3]Original!#REF!</definedName>
    <definedName name="_31AU" localSheetId="24">[3]Original!#REF!</definedName>
    <definedName name="_31AU" localSheetId="26">[3]Original!#REF!</definedName>
    <definedName name="_31AU" localSheetId="12">[3]Original!#REF!</definedName>
    <definedName name="_31AU" localSheetId="21">[3]Original!#REF!</definedName>
    <definedName name="_31AU" localSheetId="30">[3]Original!#REF!</definedName>
    <definedName name="_31AU" localSheetId="27">[3]Original!#REF!</definedName>
    <definedName name="_31AU" localSheetId="11">[3]Original!#REF!</definedName>
    <definedName name="_31AU" localSheetId="22">[3]Original!#REF!</definedName>
    <definedName name="_31AU" localSheetId="15">[3]Original!#REF!</definedName>
    <definedName name="_31AU">[3]Original!#REF!</definedName>
    <definedName name="_31AU_5" localSheetId="17">[3]Original!#REF!</definedName>
    <definedName name="_31AU_5" localSheetId="5">[3]Original!#REF!</definedName>
    <definedName name="_31AU_5" localSheetId="23">[3]Original!#REF!</definedName>
    <definedName name="_31AU_5" localSheetId="24">[3]Original!#REF!</definedName>
    <definedName name="_31AU_5" localSheetId="26">[3]Original!#REF!</definedName>
    <definedName name="_31AU_5" localSheetId="12">[3]Original!#REF!</definedName>
    <definedName name="_31AU_5" localSheetId="21">[3]Original!#REF!</definedName>
    <definedName name="_31AU_5" localSheetId="30">[3]Original!#REF!</definedName>
    <definedName name="_31AU_5" localSheetId="27">[3]Original!#REF!</definedName>
    <definedName name="_31AU_5" localSheetId="11">[3]Original!#REF!</definedName>
    <definedName name="_31AU_5" localSheetId="22">[3]Original!#REF!</definedName>
    <definedName name="_31AU_5" localSheetId="15">[3]Original!#REF!</definedName>
    <definedName name="_31AU_5">[3]Original!#REF!</definedName>
    <definedName name="_31AU_8" localSheetId="17">[3]Original!#REF!</definedName>
    <definedName name="_31AU_8" localSheetId="5">[3]Original!#REF!</definedName>
    <definedName name="_31AU_8" localSheetId="23">[3]Original!#REF!</definedName>
    <definedName name="_31AU_8" localSheetId="24">[3]Original!#REF!</definedName>
    <definedName name="_31AU_8" localSheetId="26">[3]Original!#REF!</definedName>
    <definedName name="_31AU_8" localSheetId="12">[3]Original!#REF!</definedName>
    <definedName name="_31AU_8" localSheetId="21">[3]Original!#REF!</definedName>
    <definedName name="_31AU_8" localSheetId="30">[3]Original!#REF!</definedName>
    <definedName name="_31AU_8" localSheetId="27">[3]Original!#REF!</definedName>
    <definedName name="_31AU_8" localSheetId="11">[3]Original!#REF!</definedName>
    <definedName name="_31AU_8" localSheetId="22">[3]Original!#REF!</definedName>
    <definedName name="_31AU_8" localSheetId="15">[3]Original!#REF!</definedName>
    <definedName name="_31AU_8">[3]Original!#REF!</definedName>
    <definedName name="_31AV" localSheetId="17">[3]Original!#REF!</definedName>
    <definedName name="_31AV" localSheetId="5">[3]Original!#REF!</definedName>
    <definedName name="_31AV" localSheetId="23">[3]Original!#REF!</definedName>
    <definedName name="_31AV" localSheetId="24">[3]Original!#REF!</definedName>
    <definedName name="_31AV" localSheetId="26">[3]Original!#REF!</definedName>
    <definedName name="_31AV" localSheetId="12">[3]Original!#REF!</definedName>
    <definedName name="_31AV" localSheetId="21">[3]Original!#REF!</definedName>
    <definedName name="_31AV" localSheetId="30">[3]Original!#REF!</definedName>
    <definedName name="_31AV" localSheetId="27">[3]Original!#REF!</definedName>
    <definedName name="_31AV" localSheetId="11">[3]Original!#REF!</definedName>
    <definedName name="_31AV" localSheetId="22">[3]Original!#REF!</definedName>
    <definedName name="_31AV" localSheetId="15">[3]Original!#REF!</definedName>
    <definedName name="_31AV">[3]Original!#REF!</definedName>
    <definedName name="_31AV_5" localSheetId="17">[3]Original!#REF!</definedName>
    <definedName name="_31AV_5" localSheetId="5">[3]Original!#REF!</definedName>
    <definedName name="_31AV_5" localSheetId="23">[3]Original!#REF!</definedName>
    <definedName name="_31AV_5" localSheetId="24">[3]Original!#REF!</definedName>
    <definedName name="_31AV_5" localSheetId="26">[3]Original!#REF!</definedName>
    <definedName name="_31AV_5" localSheetId="12">[3]Original!#REF!</definedName>
    <definedName name="_31AV_5" localSheetId="21">[3]Original!#REF!</definedName>
    <definedName name="_31AV_5" localSheetId="30">[3]Original!#REF!</definedName>
    <definedName name="_31AV_5" localSheetId="27">[3]Original!#REF!</definedName>
    <definedName name="_31AV_5" localSheetId="11">[3]Original!#REF!</definedName>
    <definedName name="_31AV_5" localSheetId="22">[3]Original!#REF!</definedName>
    <definedName name="_31AV_5" localSheetId="15">[3]Original!#REF!</definedName>
    <definedName name="_31AV_5">[3]Original!#REF!</definedName>
    <definedName name="_31AV_8" localSheetId="17">[3]Original!#REF!</definedName>
    <definedName name="_31AV_8" localSheetId="5">[3]Original!#REF!</definedName>
    <definedName name="_31AV_8" localSheetId="23">[3]Original!#REF!</definedName>
    <definedName name="_31AV_8" localSheetId="24">[3]Original!#REF!</definedName>
    <definedName name="_31AV_8" localSheetId="26">[3]Original!#REF!</definedName>
    <definedName name="_31AV_8" localSheetId="12">[3]Original!#REF!</definedName>
    <definedName name="_31AV_8" localSheetId="21">[3]Original!#REF!</definedName>
    <definedName name="_31AV_8" localSheetId="30">[3]Original!#REF!</definedName>
    <definedName name="_31AV_8" localSheetId="27">[3]Original!#REF!</definedName>
    <definedName name="_31AV_8" localSheetId="11">[3]Original!#REF!</definedName>
    <definedName name="_31AV_8" localSheetId="22">[3]Original!#REF!</definedName>
    <definedName name="_31AV_8" localSheetId="15">[3]Original!#REF!</definedName>
    <definedName name="_31AV_8">[3]Original!#REF!</definedName>
    <definedName name="_31BI" localSheetId="17">[3]Original!#REF!</definedName>
    <definedName name="_31BI" localSheetId="5">[3]Original!#REF!</definedName>
    <definedName name="_31BI" localSheetId="23">[3]Original!#REF!</definedName>
    <definedName name="_31BI" localSheetId="24">[3]Original!#REF!</definedName>
    <definedName name="_31BI" localSheetId="26">[3]Original!#REF!</definedName>
    <definedName name="_31BI" localSheetId="12">[3]Original!#REF!</definedName>
    <definedName name="_31BI" localSheetId="21">[3]Original!#REF!</definedName>
    <definedName name="_31BI" localSheetId="30">[3]Original!#REF!</definedName>
    <definedName name="_31BI" localSheetId="27">[3]Original!#REF!</definedName>
    <definedName name="_31BI" localSheetId="11">[3]Original!#REF!</definedName>
    <definedName name="_31BI" localSheetId="22">[3]Original!#REF!</definedName>
    <definedName name="_31BI" localSheetId="15">[3]Original!#REF!</definedName>
    <definedName name="_31BI">[3]Original!#REF!</definedName>
    <definedName name="_31BI_5" localSheetId="17">[3]Original!#REF!</definedName>
    <definedName name="_31BI_5" localSheetId="5">[3]Original!#REF!</definedName>
    <definedName name="_31BI_5" localSheetId="23">[3]Original!#REF!</definedName>
    <definedName name="_31BI_5" localSheetId="24">[3]Original!#REF!</definedName>
    <definedName name="_31BI_5" localSheetId="26">[3]Original!#REF!</definedName>
    <definedName name="_31BI_5" localSheetId="12">[3]Original!#REF!</definedName>
    <definedName name="_31BI_5" localSheetId="21">[3]Original!#REF!</definedName>
    <definedName name="_31BI_5" localSheetId="30">[3]Original!#REF!</definedName>
    <definedName name="_31BI_5" localSheetId="27">[3]Original!#REF!</definedName>
    <definedName name="_31BI_5" localSheetId="11">[3]Original!#REF!</definedName>
    <definedName name="_31BI_5" localSheetId="22">[3]Original!#REF!</definedName>
    <definedName name="_31BI_5" localSheetId="15">[3]Original!#REF!</definedName>
    <definedName name="_31BI_5">[3]Original!#REF!</definedName>
    <definedName name="_31BI_8" localSheetId="17">[3]Original!#REF!</definedName>
    <definedName name="_31BI_8" localSheetId="5">[3]Original!#REF!</definedName>
    <definedName name="_31BI_8" localSheetId="23">[3]Original!#REF!</definedName>
    <definedName name="_31BI_8" localSheetId="24">[3]Original!#REF!</definedName>
    <definedName name="_31BI_8" localSheetId="26">[3]Original!#REF!</definedName>
    <definedName name="_31BI_8" localSheetId="12">[3]Original!#REF!</definedName>
    <definedName name="_31BI_8" localSheetId="21">[3]Original!#REF!</definedName>
    <definedName name="_31BI_8" localSheetId="30">[3]Original!#REF!</definedName>
    <definedName name="_31BI_8" localSheetId="27">[3]Original!#REF!</definedName>
    <definedName name="_31BI_8" localSheetId="11">[3]Original!#REF!</definedName>
    <definedName name="_31BI_8" localSheetId="22">[3]Original!#REF!</definedName>
    <definedName name="_31BI_8" localSheetId="15">[3]Original!#REF!</definedName>
    <definedName name="_31BI_8">[3]Original!#REF!</definedName>
    <definedName name="_3336" localSheetId="17">[3]Original!#REF!</definedName>
    <definedName name="_3336" localSheetId="5">[3]Original!#REF!</definedName>
    <definedName name="_3336" localSheetId="23">[3]Original!#REF!</definedName>
    <definedName name="_3336" localSheetId="24">[3]Original!#REF!</definedName>
    <definedName name="_3336" localSheetId="26">[3]Original!#REF!</definedName>
    <definedName name="_3336" localSheetId="12">[3]Original!#REF!</definedName>
    <definedName name="_3336" localSheetId="21">[3]Original!#REF!</definedName>
    <definedName name="_3336" localSheetId="30">[3]Original!#REF!</definedName>
    <definedName name="_3336" localSheetId="27">[3]Original!#REF!</definedName>
    <definedName name="_3336" localSheetId="11">[3]Original!#REF!</definedName>
    <definedName name="_3336" localSheetId="22">[3]Original!#REF!</definedName>
    <definedName name="_3336" localSheetId="15">[3]Original!#REF!</definedName>
    <definedName name="_3336">[3]Original!#REF!</definedName>
    <definedName name="_3336_5" localSheetId="17">[3]Original!#REF!</definedName>
    <definedName name="_3336_5" localSheetId="5">[3]Original!#REF!</definedName>
    <definedName name="_3336_5" localSheetId="23">[3]Original!#REF!</definedName>
    <definedName name="_3336_5" localSheetId="24">[3]Original!#REF!</definedName>
    <definedName name="_3336_5" localSheetId="26">[3]Original!#REF!</definedName>
    <definedName name="_3336_5" localSheetId="12">[3]Original!#REF!</definedName>
    <definedName name="_3336_5" localSheetId="21">[3]Original!#REF!</definedName>
    <definedName name="_3336_5" localSheetId="30">[3]Original!#REF!</definedName>
    <definedName name="_3336_5" localSheetId="27">[3]Original!#REF!</definedName>
    <definedName name="_3336_5" localSheetId="11">[3]Original!#REF!</definedName>
    <definedName name="_3336_5" localSheetId="22">[3]Original!#REF!</definedName>
    <definedName name="_3336_5" localSheetId="15">[3]Original!#REF!</definedName>
    <definedName name="_3336_5">[3]Original!#REF!</definedName>
    <definedName name="_3336_8" localSheetId="17">[3]Original!#REF!</definedName>
    <definedName name="_3336_8" localSheetId="5">[3]Original!#REF!</definedName>
    <definedName name="_3336_8" localSheetId="23">[3]Original!#REF!</definedName>
    <definedName name="_3336_8" localSheetId="24">[3]Original!#REF!</definedName>
    <definedName name="_3336_8" localSheetId="26">[3]Original!#REF!</definedName>
    <definedName name="_3336_8" localSheetId="12">[3]Original!#REF!</definedName>
    <definedName name="_3336_8" localSheetId="21">[3]Original!#REF!</definedName>
    <definedName name="_3336_8" localSheetId="30">[3]Original!#REF!</definedName>
    <definedName name="_3336_8" localSheetId="27">[3]Original!#REF!</definedName>
    <definedName name="_3336_8" localSheetId="11">[3]Original!#REF!</definedName>
    <definedName name="_3336_8" localSheetId="22">[3]Original!#REF!</definedName>
    <definedName name="_3336_8" localSheetId="15">[3]Original!#REF!</definedName>
    <definedName name="_3336_8">[3]Original!#REF!</definedName>
    <definedName name="_3337" localSheetId="17">[3]Original!#REF!</definedName>
    <definedName name="_3337" localSheetId="5">[3]Original!#REF!</definedName>
    <definedName name="_3337" localSheetId="23">[3]Original!#REF!</definedName>
    <definedName name="_3337" localSheetId="24">[3]Original!#REF!</definedName>
    <definedName name="_3337" localSheetId="26">[3]Original!#REF!</definedName>
    <definedName name="_3337" localSheetId="12">[3]Original!#REF!</definedName>
    <definedName name="_3337" localSheetId="21">[3]Original!#REF!</definedName>
    <definedName name="_3337" localSheetId="30">[3]Original!#REF!</definedName>
    <definedName name="_3337" localSheetId="27">[3]Original!#REF!</definedName>
    <definedName name="_3337" localSheetId="11">[3]Original!#REF!</definedName>
    <definedName name="_3337" localSheetId="22">[3]Original!#REF!</definedName>
    <definedName name="_3337" localSheetId="15">[3]Original!#REF!</definedName>
    <definedName name="_3337">[3]Original!#REF!</definedName>
    <definedName name="_3337_5" localSheetId="17">[3]Original!#REF!</definedName>
    <definedName name="_3337_5" localSheetId="5">[3]Original!#REF!</definedName>
    <definedName name="_3337_5" localSheetId="23">[3]Original!#REF!</definedName>
    <definedName name="_3337_5" localSheetId="24">[3]Original!#REF!</definedName>
    <definedName name="_3337_5" localSheetId="26">[3]Original!#REF!</definedName>
    <definedName name="_3337_5" localSheetId="12">[3]Original!#REF!</definedName>
    <definedName name="_3337_5" localSheetId="21">[3]Original!#REF!</definedName>
    <definedName name="_3337_5" localSheetId="30">[3]Original!#REF!</definedName>
    <definedName name="_3337_5" localSheetId="27">[3]Original!#REF!</definedName>
    <definedName name="_3337_5" localSheetId="11">[3]Original!#REF!</definedName>
    <definedName name="_3337_5" localSheetId="22">[3]Original!#REF!</definedName>
    <definedName name="_3337_5" localSheetId="15">[3]Original!#REF!</definedName>
    <definedName name="_3337_5">[3]Original!#REF!</definedName>
    <definedName name="_3337_8" localSheetId="17">[3]Original!#REF!</definedName>
    <definedName name="_3337_8" localSheetId="5">[3]Original!#REF!</definedName>
    <definedName name="_3337_8" localSheetId="23">[3]Original!#REF!</definedName>
    <definedName name="_3337_8" localSheetId="24">[3]Original!#REF!</definedName>
    <definedName name="_3337_8" localSheetId="26">[3]Original!#REF!</definedName>
    <definedName name="_3337_8" localSheetId="12">[3]Original!#REF!</definedName>
    <definedName name="_3337_8" localSheetId="21">[3]Original!#REF!</definedName>
    <definedName name="_3337_8" localSheetId="30">[3]Original!#REF!</definedName>
    <definedName name="_3337_8" localSheetId="27">[3]Original!#REF!</definedName>
    <definedName name="_3337_8" localSheetId="11">[3]Original!#REF!</definedName>
    <definedName name="_3337_8" localSheetId="22">[3]Original!#REF!</definedName>
    <definedName name="_3337_8" localSheetId="15">[3]Original!#REF!</definedName>
    <definedName name="_3337_8">[3]Original!#REF!</definedName>
    <definedName name="_3377" localSheetId="17">[3]Original!#REF!</definedName>
    <definedName name="_3377" localSheetId="5">[3]Original!#REF!</definedName>
    <definedName name="_3377" localSheetId="23">[3]Original!#REF!</definedName>
    <definedName name="_3377" localSheetId="24">[3]Original!#REF!</definedName>
    <definedName name="_3377" localSheetId="26">[3]Original!#REF!</definedName>
    <definedName name="_3377" localSheetId="12">[3]Original!#REF!</definedName>
    <definedName name="_3377" localSheetId="21">[3]Original!#REF!</definedName>
    <definedName name="_3377" localSheetId="30">[3]Original!#REF!</definedName>
    <definedName name="_3377" localSheetId="27">[3]Original!#REF!</definedName>
    <definedName name="_3377" localSheetId="11">[3]Original!#REF!</definedName>
    <definedName name="_3377" localSheetId="22">[3]Original!#REF!</definedName>
    <definedName name="_3377" localSheetId="15">[3]Original!#REF!</definedName>
    <definedName name="_3377">[3]Original!#REF!</definedName>
    <definedName name="_3377_5" localSheetId="17">[3]Original!#REF!</definedName>
    <definedName name="_3377_5" localSheetId="5">[3]Original!#REF!</definedName>
    <definedName name="_3377_5" localSheetId="23">[3]Original!#REF!</definedName>
    <definedName name="_3377_5" localSheetId="24">[3]Original!#REF!</definedName>
    <definedName name="_3377_5" localSheetId="26">[3]Original!#REF!</definedName>
    <definedName name="_3377_5" localSheetId="12">[3]Original!#REF!</definedName>
    <definedName name="_3377_5" localSheetId="21">[3]Original!#REF!</definedName>
    <definedName name="_3377_5" localSheetId="30">[3]Original!#REF!</definedName>
    <definedName name="_3377_5" localSheetId="27">[3]Original!#REF!</definedName>
    <definedName name="_3377_5" localSheetId="11">[3]Original!#REF!</definedName>
    <definedName name="_3377_5" localSheetId="22">[3]Original!#REF!</definedName>
    <definedName name="_3377_5" localSheetId="15">[3]Original!#REF!</definedName>
    <definedName name="_3377_5">[3]Original!#REF!</definedName>
    <definedName name="_3377_8" localSheetId="17">[3]Original!#REF!</definedName>
    <definedName name="_3377_8" localSheetId="5">[3]Original!#REF!</definedName>
    <definedName name="_3377_8" localSheetId="23">[3]Original!#REF!</definedName>
    <definedName name="_3377_8" localSheetId="24">[3]Original!#REF!</definedName>
    <definedName name="_3377_8" localSheetId="26">[3]Original!#REF!</definedName>
    <definedName name="_3377_8" localSheetId="12">[3]Original!#REF!</definedName>
    <definedName name="_3377_8" localSheetId="21">[3]Original!#REF!</definedName>
    <definedName name="_3377_8" localSheetId="30">[3]Original!#REF!</definedName>
    <definedName name="_3377_8" localSheetId="27">[3]Original!#REF!</definedName>
    <definedName name="_3377_8" localSheetId="11">[3]Original!#REF!</definedName>
    <definedName name="_3377_8" localSheetId="22">[3]Original!#REF!</definedName>
    <definedName name="_3377_8" localSheetId="15">[3]Original!#REF!</definedName>
    <definedName name="_3377_8">[3]Original!#REF!</definedName>
    <definedName name="_3383" localSheetId="17">[3]Original!#REF!</definedName>
    <definedName name="_3383" localSheetId="5">[3]Original!#REF!</definedName>
    <definedName name="_3383" localSheetId="23">[3]Original!#REF!</definedName>
    <definedName name="_3383" localSheetId="24">[3]Original!#REF!</definedName>
    <definedName name="_3383" localSheetId="26">[3]Original!#REF!</definedName>
    <definedName name="_3383" localSheetId="12">[3]Original!#REF!</definedName>
    <definedName name="_3383" localSheetId="21">[3]Original!#REF!</definedName>
    <definedName name="_3383" localSheetId="30">[3]Original!#REF!</definedName>
    <definedName name="_3383" localSheetId="27">[3]Original!#REF!</definedName>
    <definedName name="_3383" localSheetId="11">[3]Original!#REF!</definedName>
    <definedName name="_3383" localSheetId="22">[3]Original!#REF!</definedName>
    <definedName name="_3383" localSheetId="15">[3]Original!#REF!</definedName>
    <definedName name="_3383">[3]Original!#REF!</definedName>
    <definedName name="_3383_5" localSheetId="17">[3]Original!#REF!</definedName>
    <definedName name="_3383_5" localSheetId="5">[3]Original!#REF!</definedName>
    <definedName name="_3383_5" localSheetId="23">[3]Original!#REF!</definedName>
    <definedName name="_3383_5" localSheetId="24">[3]Original!#REF!</definedName>
    <definedName name="_3383_5" localSheetId="26">[3]Original!#REF!</definedName>
    <definedName name="_3383_5" localSheetId="12">[3]Original!#REF!</definedName>
    <definedName name="_3383_5" localSheetId="21">[3]Original!#REF!</definedName>
    <definedName name="_3383_5" localSheetId="30">[3]Original!#REF!</definedName>
    <definedName name="_3383_5" localSheetId="27">[3]Original!#REF!</definedName>
    <definedName name="_3383_5" localSheetId="11">[3]Original!#REF!</definedName>
    <definedName name="_3383_5" localSheetId="22">[3]Original!#REF!</definedName>
    <definedName name="_3383_5" localSheetId="15">[3]Original!#REF!</definedName>
    <definedName name="_3383_5">[3]Original!#REF!</definedName>
    <definedName name="_3383_8" localSheetId="17">[3]Original!#REF!</definedName>
    <definedName name="_3383_8" localSheetId="5">[3]Original!#REF!</definedName>
    <definedName name="_3383_8" localSheetId="23">[3]Original!#REF!</definedName>
    <definedName name="_3383_8" localSheetId="24">[3]Original!#REF!</definedName>
    <definedName name="_3383_8" localSheetId="26">[3]Original!#REF!</definedName>
    <definedName name="_3383_8" localSheetId="12">[3]Original!#REF!</definedName>
    <definedName name="_3383_8" localSheetId="21">[3]Original!#REF!</definedName>
    <definedName name="_3383_8" localSheetId="30">[3]Original!#REF!</definedName>
    <definedName name="_3383_8" localSheetId="27">[3]Original!#REF!</definedName>
    <definedName name="_3383_8" localSheetId="11">[3]Original!#REF!</definedName>
    <definedName name="_3383_8" localSheetId="22">[3]Original!#REF!</definedName>
    <definedName name="_3383_8" localSheetId="15">[3]Original!#REF!</definedName>
    <definedName name="_3383_8">[3]Original!#REF!</definedName>
    <definedName name="_3384" localSheetId="17">[3]Original!#REF!</definedName>
    <definedName name="_3384" localSheetId="5">[3]Original!#REF!</definedName>
    <definedName name="_3384" localSheetId="23">[3]Original!#REF!</definedName>
    <definedName name="_3384" localSheetId="24">[3]Original!#REF!</definedName>
    <definedName name="_3384" localSheetId="26">[3]Original!#REF!</definedName>
    <definedName name="_3384" localSheetId="12">[3]Original!#REF!</definedName>
    <definedName name="_3384" localSheetId="21">[3]Original!#REF!</definedName>
    <definedName name="_3384" localSheetId="30">[3]Original!#REF!</definedName>
    <definedName name="_3384" localSheetId="27">[3]Original!#REF!</definedName>
    <definedName name="_3384" localSheetId="11">[3]Original!#REF!</definedName>
    <definedName name="_3384" localSheetId="22">[3]Original!#REF!</definedName>
    <definedName name="_3384" localSheetId="15">[3]Original!#REF!</definedName>
    <definedName name="_3384">[3]Original!#REF!</definedName>
    <definedName name="_3384_5" localSheetId="17">[3]Original!#REF!</definedName>
    <definedName name="_3384_5" localSheetId="5">[3]Original!#REF!</definedName>
    <definedName name="_3384_5" localSheetId="23">[3]Original!#REF!</definedName>
    <definedName name="_3384_5" localSheetId="24">[3]Original!#REF!</definedName>
    <definedName name="_3384_5" localSheetId="26">[3]Original!#REF!</definedName>
    <definedName name="_3384_5" localSheetId="12">[3]Original!#REF!</definedName>
    <definedName name="_3384_5" localSheetId="21">[3]Original!#REF!</definedName>
    <definedName name="_3384_5" localSheetId="30">[3]Original!#REF!</definedName>
    <definedName name="_3384_5" localSheetId="27">[3]Original!#REF!</definedName>
    <definedName name="_3384_5" localSheetId="11">[3]Original!#REF!</definedName>
    <definedName name="_3384_5" localSheetId="22">[3]Original!#REF!</definedName>
    <definedName name="_3384_5" localSheetId="15">[3]Original!#REF!</definedName>
    <definedName name="_3384_5">[3]Original!#REF!</definedName>
    <definedName name="_3384_8" localSheetId="17">[3]Original!#REF!</definedName>
    <definedName name="_3384_8" localSheetId="5">[3]Original!#REF!</definedName>
    <definedName name="_3384_8" localSheetId="23">[3]Original!#REF!</definedName>
    <definedName name="_3384_8" localSheetId="24">[3]Original!#REF!</definedName>
    <definedName name="_3384_8" localSheetId="26">[3]Original!#REF!</definedName>
    <definedName name="_3384_8" localSheetId="12">[3]Original!#REF!</definedName>
    <definedName name="_3384_8" localSheetId="21">[3]Original!#REF!</definedName>
    <definedName name="_3384_8" localSheetId="30">[3]Original!#REF!</definedName>
    <definedName name="_3384_8" localSheetId="27">[3]Original!#REF!</definedName>
    <definedName name="_3384_8" localSheetId="11">[3]Original!#REF!</definedName>
    <definedName name="_3384_8" localSheetId="22">[3]Original!#REF!</definedName>
    <definedName name="_3384_8" localSheetId="15">[3]Original!#REF!</definedName>
    <definedName name="_3384_8">[3]Original!#REF!</definedName>
    <definedName name="_34AJ" localSheetId="17">[3]Original!#REF!</definedName>
    <definedName name="_34AJ" localSheetId="5">[3]Original!#REF!</definedName>
    <definedName name="_34AJ" localSheetId="23">[3]Original!#REF!</definedName>
    <definedName name="_34AJ" localSheetId="24">[3]Original!#REF!</definedName>
    <definedName name="_34AJ" localSheetId="26">[3]Original!#REF!</definedName>
    <definedName name="_34AJ" localSheetId="12">[3]Original!#REF!</definedName>
    <definedName name="_34AJ" localSheetId="21">[3]Original!#REF!</definedName>
    <definedName name="_34AJ" localSheetId="30">[3]Original!#REF!</definedName>
    <definedName name="_34AJ" localSheetId="27">[3]Original!#REF!</definedName>
    <definedName name="_34AJ" localSheetId="11">[3]Original!#REF!</definedName>
    <definedName name="_34AJ" localSheetId="22">[3]Original!#REF!</definedName>
    <definedName name="_34AJ" localSheetId="15">[3]Original!#REF!</definedName>
    <definedName name="_34AJ">[3]Original!#REF!</definedName>
    <definedName name="_34AJ_5" localSheetId="17">[3]Original!#REF!</definedName>
    <definedName name="_34AJ_5" localSheetId="5">[3]Original!#REF!</definedName>
    <definedName name="_34AJ_5" localSheetId="23">[3]Original!#REF!</definedName>
    <definedName name="_34AJ_5" localSheetId="24">[3]Original!#REF!</definedName>
    <definedName name="_34AJ_5" localSheetId="26">[3]Original!#REF!</definedName>
    <definedName name="_34AJ_5" localSheetId="12">[3]Original!#REF!</definedName>
    <definedName name="_34AJ_5" localSheetId="21">[3]Original!#REF!</definedName>
    <definedName name="_34AJ_5" localSheetId="30">[3]Original!#REF!</definedName>
    <definedName name="_34AJ_5" localSheetId="27">[3]Original!#REF!</definedName>
    <definedName name="_34AJ_5" localSheetId="11">[3]Original!#REF!</definedName>
    <definedName name="_34AJ_5" localSheetId="22">[3]Original!#REF!</definedName>
    <definedName name="_34AJ_5" localSheetId="15">[3]Original!#REF!</definedName>
    <definedName name="_34AJ_5">[3]Original!#REF!</definedName>
    <definedName name="_34AJ_8" localSheetId="17">[3]Original!#REF!</definedName>
    <definedName name="_34AJ_8" localSheetId="5">[3]Original!#REF!</definedName>
    <definedName name="_34AJ_8" localSheetId="23">[3]Original!#REF!</definedName>
    <definedName name="_34AJ_8" localSheetId="24">[3]Original!#REF!</definedName>
    <definedName name="_34AJ_8" localSheetId="26">[3]Original!#REF!</definedName>
    <definedName name="_34AJ_8" localSheetId="12">[3]Original!#REF!</definedName>
    <definedName name="_34AJ_8" localSheetId="21">[3]Original!#REF!</definedName>
    <definedName name="_34AJ_8" localSheetId="30">[3]Original!#REF!</definedName>
    <definedName name="_34AJ_8" localSheetId="27">[3]Original!#REF!</definedName>
    <definedName name="_34AJ_8" localSheetId="11">[3]Original!#REF!</definedName>
    <definedName name="_34AJ_8" localSheetId="22">[3]Original!#REF!</definedName>
    <definedName name="_34AJ_8" localSheetId="15">[3]Original!#REF!</definedName>
    <definedName name="_34AJ_8">[3]Original!#REF!</definedName>
    <definedName name="_3526" localSheetId="17">[3]Original!#REF!</definedName>
    <definedName name="_3526" localSheetId="5">[3]Original!#REF!</definedName>
    <definedName name="_3526" localSheetId="23">[3]Original!#REF!</definedName>
    <definedName name="_3526" localSheetId="24">[3]Original!#REF!</definedName>
    <definedName name="_3526" localSheetId="26">[3]Original!#REF!</definedName>
    <definedName name="_3526" localSheetId="12">[3]Original!#REF!</definedName>
    <definedName name="_3526" localSheetId="21">[3]Original!#REF!</definedName>
    <definedName name="_3526" localSheetId="30">[3]Original!#REF!</definedName>
    <definedName name="_3526" localSheetId="27">[3]Original!#REF!</definedName>
    <definedName name="_3526" localSheetId="11">[3]Original!#REF!</definedName>
    <definedName name="_3526" localSheetId="22">[3]Original!#REF!</definedName>
    <definedName name="_3526" localSheetId="15">[3]Original!#REF!</definedName>
    <definedName name="_3526">[3]Original!#REF!</definedName>
    <definedName name="_3526_5" localSheetId="17">[3]Original!#REF!</definedName>
    <definedName name="_3526_5" localSheetId="5">[3]Original!#REF!</definedName>
    <definedName name="_3526_5" localSheetId="23">[3]Original!#REF!</definedName>
    <definedName name="_3526_5" localSheetId="24">[3]Original!#REF!</definedName>
    <definedName name="_3526_5" localSheetId="26">[3]Original!#REF!</definedName>
    <definedName name="_3526_5" localSheetId="12">[3]Original!#REF!</definedName>
    <definedName name="_3526_5" localSheetId="21">[3]Original!#REF!</definedName>
    <definedName name="_3526_5" localSheetId="30">[3]Original!#REF!</definedName>
    <definedName name="_3526_5" localSheetId="27">[3]Original!#REF!</definedName>
    <definedName name="_3526_5" localSheetId="11">[3]Original!#REF!</definedName>
    <definedName name="_3526_5" localSheetId="22">[3]Original!#REF!</definedName>
    <definedName name="_3526_5" localSheetId="15">[3]Original!#REF!</definedName>
    <definedName name="_3526_5">[3]Original!#REF!</definedName>
    <definedName name="_3526_8" localSheetId="17">[3]Original!#REF!</definedName>
    <definedName name="_3526_8" localSheetId="5">[3]Original!#REF!</definedName>
    <definedName name="_3526_8" localSheetId="23">[3]Original!#REF!</definedName>
    <definedName name="_3526_8" localSheetId="24">[3]Original!#REF!</definedName>
    <definedName name="_3526_8" localSheetId="26">[3]Original!#REF!</definedName>
    <definedName name="_3526_8" localSheetId="12">[3]Original!#REF!</definedName>
    <definedName name="_3526_8" localSheetId="21">[3]Original!#REF!</definedName>
    <definedName name="_3526_8" localSheetId="30">[3]Original!#REF!</definedName>
    <definedName name="_3526_8" localSheetId="27">[3]Original!#REF!</definedName>
    <definedName name="_3526_8" localSheetId="11">[3]Original!#REF!</definedName>
    <definedName name="_3526_8" localSheetId="22">[3]Original!#REF!</definedName>
    <definedName name="_3526_8" localSheetId="15">[3]Original!#REF!</definedName>
    <definedName name="_3526_8">[3]Original!#REF!</definedName>
    <definedName name="_3537" localSheetId="17">[3]Original!#REF!</definedName>
    <definedName name="_3537" localSheetId="5">[3]Original!#REF!</definedName>
    <definedName name="_3537" localSheetId="23">[3]Original!#REF!</definedName>
    <definedName name="_3537" localSheetId="24">[3]Original!#REF!</definedName>
    <definedName name="_3537" localSheetId="26">[3]Original!#REF!</definedName>
    <definedName name="_3537" localSheetId="12">[3]Original!#REF!</definedName>
    <definedName name="_3537" localSheetId="21">[3]Original!#REF!</definedName>
    <definedName name="_3537" localSheetId="30">[3]Original!#REF!</definedName>
    <definedName name="_3537" localSheetId="27">[3]Original!#REF!</definedName>
    <definedName name="_3537" localSheetId="11">[3]Original!#REF!</definedName>
    <definedName name="_3537" localSheetId="22">[3]Original!#REF!</definedName>
    <definedName name="_3537" localSheetId="15">[3]Original!#REF!</definedName>
    <definedName name="_3537">[3]Original!#REF!</definedName>
    <definedName name="_3537_5" localSheetId="17">[3]Original!#REF!</definedName>
    <definedName name="_3537_5" localSheetId="5">[3]Original!#REF!</definedName>
    <definedName name="_3537_5" localSheetId="23">[3]Original!#REF!</definedName>
    <definedName name="_3537_5" localSheetId="24">[3]Original!#REF!</definedName>
    <definedName name="_3537_5" localSheetId="26">[3]Original!#REF!</definedName>
    <definedName name="_3537_5" localSheetId="12">[3]Original!#REF!</definedName>
    <definedName name="_3537_5" localSheetId="21">[3]Original!#REF!</definedName>
    <definedName name="_3537_5" localSheetId="30">[3]Original!#REF!</definedName>
    <definedName name="_3537_5" localSheetId="27">[3]Original!#REF!</definedName>
    <definedName name="_3537_5" localSheetId="11">[3]Original!#REF!</definedName>
    <definedName name="_3537_5" localSheetId="22">[3]Original!#REF!</definedName>
    <definedName name="_3537_5" localSheetId="15">[3]Original!#REF!</definedName>
    <definedName name="_3537_5">[3]Original!#REF!</definedName>
    <definedName name="_3537_8" localSheetId="17">[3]Original!#REF!</definedName>
    <definedName name="_3537_8" localSheetId="5">[3]Original!#REF!</definedName>
    <definedName name="_3537_8" localSheetId="23">[3]Original!#REF!</definedName>
    <definedName name="_3537_8" localSheetId="24">[3]Original!#REF!</definedName>
    <definedName name="_3537_8" localSheetId="26">[3]Original!#REF!</definedName>
    <definedName name="_3537_8" localSheetId="12">[3]Original!#REF!</definedName>
    <definedName name="_3537_8" localSheetId="21">[3]Original!#REF!</definedName>
    <definedName name="_3537_8" localSheetId="30">[3]Original!#REF!</definedName>
    <definedName name="_3537_8" localSheetId="27">[3]Original!#REF!</definedName>
    <definedName name="_3537_8" localSheetId="11">[3]Original!#REF!</definedName>
    <definedName name="_3537_8" localSheetId="22">[3]Original!#REF!</definedName>
    <definedName name="_3537_8" localSheetId="15">[3]Original!#REF!</definedName>
    <definedName name="_3537_8">[3]Original!#REF!</definedName>
    <definedName name="_3561" localSheetId="17">[3]Original!#REF!</definedName>
    <definedName name="_3561" localSheetId="5">[3]Original!#REF!</definedName>
    <definedName name="_3561" localSheetId="23">[3]Original!#REF!</definedName>
    <definedName name="_3561" localSheetId="24">[3]Original!#REF!</definedName>
    <definedName name="_3561" localSheetId="26">[3]Original!#REF!</definedName>
    <definedName name="_3561" localSheetId="12">[3]Original!#REF!</definedName>
    <definedName name="_3561" localSheetId="21">[3]Original!#REF!</definedName>
    <definedName name="_3561" localSheetId="30">[3]Original!#REF!</definedName>
    <definedName name="_3561" localSheetId="27">[3]Original!#REF!</definedName>
    <definedName name="_3561" localSheetId="11">[3]Original!#REF!</definedName>
    <definedName name="_3561" localSheetId="22">[3]Original!#REF!</definedName>
    <definedName name="_3561" localSheetId="15">[3]Original!#REF!</definedName>
    <definedName name="_3561">[3]Original!#REF!</definedName>
    <definedName name="_3561_5" localSheetId="17">[3]Original!#REF!</definedName>
    <definedName name="_3561_5" localSheetId="5">[3]Original!#REF!</definedName>
    <definedName name="_3561_5" localSheetId="23">[3]Original!#REF!</definedName>
    <definedName name="_3561_5" localSheetId="24">[3]Original!#REF!</definedName>
    <definedName name="_3561_5" localSheetId="26">[3]Original!#REF!</definedName>
    <definedName name="_3561_5" localSheetId="12">[3]Original!#REF!</definedName>
    <definedName name="_3561_5" localSheetId="21">[3]Original!#REF!</definedName>
    <definedName name="_3561_5" localSheetId="30">[3]Original!#REF!</definedName>
    <definedName name="_3561_5" localSheetId="27">[3]Original!#REF!</definedName>
    <definedName name="_3561_5" localSheetId="11">[3]Original!#REF!</definedName>
    <definedName name="_3561_5" localSheetId="22">[3]Original!#REF!</definedName>
    <definedName name="_3561_5" localSheetId="15">[3]Original!#REF!</definedName>
    <definedName name="_3561_5">[3]Original!#REF!</definedName>
    <definedName name="_3561_8" localSheetId="17">[3]Original!#REF!</definedName>
    <definedName name="_3561_8" localSheetId="5">[3]Original!#REF!</definedName>
    <definedName name="_3561_8" localSheetId="23">[3]Original!#REF!</definedName>
    <definedName name="_3561_8" localSheetId="24">[3]Original!#REF!</definedName>
    <definedName name="_3561_8" localSheetId="26">[3]Original!#REF!</definedName>
    <definedName name="_3561_8" localSheetId="12">[3]Original!#REF!</definedName>
    <definedName name="_3561_8" localSheetId="21">[3]Original!#REF!</definedName>
    <definedName name="_3561_8" localSheetId="30">[3]Original!#REF!</definedName>
    <definedName name="_3561_8" localSheetId="27">[3]Original!#REF!</definedName>
    <definedName name="_3561_8" localSheetId="11">[3]Original!#REF!</definedName>
    <definedName name="_3561_8" localSheetId="22">[3]Original!#REF!</definedName>
    <definedName name="_3561_8" localSheetId="15">[3]Original!#REF!</definedName>
    <definedName name="_3561_8">[3]Original!#REF!</definedName>
    <definedName name="_3571" localSheetId="17">[3]Original!#REF!</definedName>
    <definedName name="_3571" localSheetId="5">[3]Original!#REF!</definedName>
    <definedName name="_3571" localSheetId="23">[3]Original!#REF!</definedName>
    <definedName name="_3571" localSheetId="24">[3]Original!#REF!</definedName>
    <definedName name="_3571" localSheetId="26">[3]Original!#REF!</definedName>
    <definedName name="_3571" localSheetId="12">[3]Original!#REF!</definedName>
    <definedName name="_3571" localSheetId="21">[3]Original!#REF!</definedName>
    <definedName name="_3571" localSheetId="30">[3]Original!#REF!</definedName>
    <definedName name="_3571" localSheetId="27">[3]Original!#REF!</definedName>
    <definedName name="_3571" localSheetId="11">[3]Original!#REF!</definedName>
    <definedName name="_3571" localSheetId="22">[3]Original!#REF!</definedName>
    <definedName name="_3571" localSheetId="15">[3]Original!#REF!</definedName>
    <definedName name="_3571">[3]Original!#REF!</definedName>
    <definedName name="_3571_5" localSheetId="17">[3]Original!#REF!</definedName>
    <definedName name="_3571_5" localSheetId="5">[3]Original!#REF!</definedName>
    <definedName name="_3571_5" localSheetId="23">[3]Original!#REF!</definedName>
    <definedName name="_3571_5" localSheetId="24">[3]Original!#REF!</definedName>
    <definedName name="_3571_5" localSheetId="26">[3]Original!#REF!</definedName>
    <definedName name="_3571_5" localSheetId="12">[3]Original!#REF!</definedName>
    <definedName name="_3571_5" localSheetId="21">[3]Original!#REF!</definedName>
    <definedName name="_3571_5" localSheetId="30">[3]Original!#REF!</definedName>
    <definedName name="_3571_5" localSheetId="27">[3]Original!#REF!</definedName>
    <definedName name="_3571_5" localSheetId="11">[3]Original!#REF!</definedName>
    <definedName name="_3571_5" localSheetId="22">[3]Original!#REF!</definedName>
    <definedName name="_3571_5" localSheetId="15">[3]Original!#REF!</definedName>
    <definedName name="_3571_5">[3]Original!#REF!</definedName>
    <definedName name="_3571_8" localSheetId="17">[3]Original!#REF!</definedName>
    <definedName name="_3571_8" localSheetId="5">[3]Original!#REF!</definedName>
    <definedName name="_3571_8" localSheetId="23">[3]Original!#REF!</definedName>
    <definedName name="_3571_8" localSheetId="24">[3]Original!#REF!</definedName>
    <definedName name="_3571_8" localSheetId="26">[3]Original!#REF!</definedName>
    <definedName name="_3571_8" localSheetId="12">[3]Original!#REF!</definedName>
    <definedName name="_3571_8" localSheetId="21">[3]Original!#REF!</definedName>
    <definedName name="_3571_8" localSheetId="30">[3]Original!#REF!</definedName>
    <definedName name="_3571_8" localSheetId="27">[3]Original!#REF!</definedName>
    <definedName name="_3571_8" localSheetId="11">[3]Original!#REF!</definedName>
    <definedName name="_3571_8" localSheetId="22">[3]Original!#REF!</definedName>
    <definedName name="_3571_8" localSheetId="15">[3]Original!#REF!</definedName>
    <definedName name="_3571_8">[3]Original!#REF!</definedName>
    <definedName name="_3576" localSheetId="17">[3]Original!#REF!</definedName>
    <definedName name="_3576" localSheetId="5">[3]Original!#REF!</definedName>
    <definedName name="_3576" localSheetId="23">[3]Original!#REF!</definedName>
    <definedName name="_3576" localSheetId="24">[3]Original!#REF!</definedName>
    <definedName name="_3576" localSheetId="26">[3]Original!#REF!</definedName>
    <definedName name="_3576" localSheetId="12">[3]Original!#REF!</definedName>
    <definedName name="_3576" localSheetId="21">[3]Original!#REF!</definedName>
    <definedName name="_3576" localSheetId="30">[3]Original!#REF!</definedName>
    <definedName name="_3576" localSheetId="27">[3]Original!#REF!</definedName>
    <definedName name="_3576" localSheetId="11">[3]Original!#REF!</definedName>
    <definedName name="_3576" localSheetId="22">[3]Original!#REF!</definedName>
    <definedName name="_3576" localSheetId="15">[3]Original!#REF!</definedName>
    <definedName name="_3576">[3]Original!#REF!</definedName>
    <definedName name="_3576_5" localSheetId="17">[3]Original!#REF!</definedName>
    <definedName name="_3576_5" localSheetId="5">[3]Original!#REF!</definedName>
    <definedName name="_3576_5" localSheetId="23">[3]Original!#REF!</definedName>
    <definedName name="_3576_5" localSheetId="24">[3]Original!#REF!</definedName>
    <definedName name="_3576_5" localSheetId="26">[3]Original!#REF!</definedName>
    <definedName name="_3576_5" localSheetId="12">[3]Original!#REF!</definedName>
    <definedName name="_3576_5" localSheetId="21">[3]Original!#REF!</definedName>
    <definedName name="_3576_5" localSheetId="30">[3]Original!#REF!</definedName>
    <definedName name="_3576_5" localSheetId="27">[3]Original!#REF!</definedName>
    <definedName name="_3576_5" localSheetId="11">[3]Original!#REF!</definedName>
    <definedName name="_3576_5" localSheetId="22">[3]Original!#REF!</definedName>
    <definedName name="_3576_5" localSheetId="15">[3]Original!#REF!</definedName>
    <definedName name="_3576_5">[3]Original!#REF!</definedName>
    <definedName name="_3576_8" localSheetId="17">[3]Original!#REF!</definedName>
    <definedName name="_3576_8" localSheetId="5">[3]Original!#REF!</definedName>
    <definedName name="_3576_8" localSheetId="23">[3]Original!#REF!</definedName>
    <definedName name="_3576_8" localSheetId="24">[3]Original!#REF!</definedName>
    <definedName name="_3576_8" localSheetId="26">[3]Original!#REF!</definedName>
    <definedName name="_3576_8" localSheetId="12">[3]Original!#REF!</definedName>
    <definedName name="_3576_8" localSheetId="21">[3]Original!#REF!</definedName>
    <definedName name="_3576_8" localSheetId="30">[3]Original!#REF!</definedName>
    <definedName name="_3576_8" localSheetId="27">[3]Original!#REF!</definedName>
    <definedName name="_3576_8" localSheetId="11">[3]Original!#REF!</definedName>
    <definedName name="_3576_8" localSheetId="22">[3]Original!#REF!</definedName>
    <definedName name="_3576_8" localSheetId="15">[3]Original!#REF!</definedName>
    <definedName name="_3576_8">[3]Original!#REF!</definedName>
    <definedName name="_3579" localSheetId="17">[3]Original!#REF!</definedName>
    <definedName name="_3579" localSheetId="5">[3]Original!#REF!</definedName>
    <definedName name="_3579" localSheetId="23">[3]Original!#REF!</definedName>
    <definedName name="_3579" localSheetId="24">[3]Original!#REF!</definedName>
    <definedName name="_3579" localSheetId="26">[3]Original!#REF!</definedName>
    <definedName name="_3579" localSheetId="12">[3]Original!#REF!</definedName>
    <definedName name="_3579" localSheetId="21">[3]Original!#REF!</definedName>
    <definedName name="_3579" localSheetId="30">[3]Original!#REF!</definedName>
    <definedName name="_3579" localSheetId="27">[3]Original!#REF!</definedName>
    <definedName name="_3579" localSheetId="11">[3]Original!#REF!</definedName>
    <definedName name="_3579" localSheetId="22">[3]Original!#REF!</definedName>
    <definedName name="_3579" localSheetId="15">[3]Original!#REF!</definedName>
    <definedName name="_3579">[3]Original!#REF!</definedName>
    <definedName name="_3579_5" localSheetId="17">[3]Original!#REF!</definedName>
    <definedName name="_3579_5" localSheetId="5">[3]Original!#REF!</definedName>
    <definedName name="_3579_5" localSheetId="23">[3]Original!#REF!</definedName>
    <definedName name="_3579_5" localSheetId="24">[3]Original!#REF!</definedName>
    <definedName name="_3579_5" localSheetId="26">[3]Original!#REF!</definedName>
    <definedName name="_3579_5" localSheetId="12">[3]Original!#REF!</definedName>
    <definedName name="_3579_5" localSheetId="21">[3]Original!#REF!</definedName>
    <definedName name="_3579_5" localSheetId="30">[3]Original!#REF!</definedName>
    <definedName name="_3579_5" localSheetId="27">[3]Original!#REF!</definedName>
    <definedName name="_3579_5" localSheetId="11">[3]Original!#REF!</definedName>
    <definedName name="_3579_5" localSheetId="22">[3]Original!#REF!</definedName>
    <definedName name="_3579_5" localSheetId="15">[3]Original!#REF!</definedName>
    <definedName name="_3579_5">[3]Original!#REF!</definedName>
    <definedName name="_3579_8" localSheetId="17">[3]Original!#REF!</definedName>
    <definedName name="_3579_8" localSheetId="5">[3]Original!#REF!</definedName>
    <definedName name="_3579_8" localSheetId="23">[3]Original!#REF!</definedName>
    <definedName name="_3579_8" localSheetId="24">[3]Original!#REF!</definedName>
    <definedName name="_3579_8" localSheetId="26">[3]Original!#REF!</definedName>
    <definedName name="_3579_8" localSheetId="12">[3]Original!#REF!</definedName>
    <definedName name="_3579_8" localSheetId="21">[3]Original!#REF!</definedName>
    <definedName name="_3579_8" localSheetId="30">[3]Original!#REF!</definedName>
    <definedName name="_3579_8" localSheetId="27">[3]Original!#REF!</definedName>
    <definedName name="_3579_8" localSheetId="11">[3]Original!#REF!</definedName>
    <definedName name="_3579_8" localSheetId="22">[3]Original!#REF!</definedName>
    <definedName name="_3579_8" localSheetId="15">[3]Original!#REF!</definedName>
    <definedName name="_3579_8">[3]Original!#REF!</definedName>
    <definedName name="_3587" localSheetId="17">[3]Original!#REF!</definedName>
    <definedName name="_3587" localSheetId="5">[3]Original!#REF!</definedName>
    <definedName name="_3587" localSheetId="23">[3]Original!#REF!</definedName>
    <definedName name="_3587" localSheetId="24">[3]Original!#REF!</definedName>
    <definedName name="_3587" localSheetId="26">[3]Original!#REF!</definedName>
    <definedName name="_3587" localSheetId="12">[3]Original!#REF!</definedName>
    <definedName name="_3587" localSheetId="21">[3]Original!#REF!</definedName>
    <definedName name="_3587" localSheetId="30">[3]Original!#REF!</definedName>
    <definedName name="_3587" localSheetId="27">[3]Original!#REF!</definedName>
    <definedName name="_3587" localSheetId="11">[3]Original!#REF!</definedName>
    <definedName name="_3587" localSheetId="22">[3]Original!#REF!</definedName>
    <definedName name="_3587" localSheetId="15">[3]Original!#REF!</definedName>
    <definedName name="_3587">[3]Original!#REF!</definedName>
    <definedName name="_3587_5" localSheetId="17">[3]Original!#REF!</definedName>
    <definedName name="_3587_5" localSheetId="5">[3]Original!#REF!</definedName>
    <definedName name="_3587_5" localSheetId="23">[3]Original!#REF!</definedName>
    <definedName name="_3587_5" localSheetId="24">[3]Original!#REF!</definedName>
    <definedName name="_3587_5" localSheetId="26">[3]Original!#REF!</definedName>
    <definedName name="_3587_5" localSheetId="12">[3]Original!#REF!</definedName>
    <definedName name="_3587_5" localSheetId="21">[3]Original!#REF!</definedName>
    <definedName name="_3587_5" localSheetId="30">[3]Original!#REF!</definedName>
    <definedName name="_3587_5" localSheetId="27">[3]Original!#REF!</definedName>
    <definedName name="_3587_5" localSheetId="11">[3]Original!#REF!</definedName>
    <definedName name="_3587_5" localSheetId="22">[3]Original!#REF!</definedName>
    <definedName name="_3587_5" localSheetId="15">[3]Original!#REF!</definedName>
    <definedName name="_3587_5">[3]Original!#REF!</definedName>
    <definedName name="_3587_8" localSheetId="17">[3]Original!#REF!</definedName>
    <definedName name="_3587_8" localSheetId="5">[3]Original!#REF!</definedName>
    <definedName name="_3587_8" localSheetId="23">[3]Original!#REF!</definedName>
    <definedName name="_3587_8" localSheetId="24">[3]Original!#REF!</definedName>
    <definedName name="_3587_8" localSheetId="26">[3]Original!#REF!</definedName>
    <definedName name="_3587_8" localSheetId="12">[3]Original!#REF!</definedName>
    <definedName name="_3587_8" localSheetId="21">[3]Original!#REF!</definedName>
    <definedName name="_3587_8" localSheetId="30">[3]Original!#REF!</definedName>
    <definedName name="_3587_8" localSheetId="27">[3]Original!#REF!</definedName>
    <definedName name="_3587_8" localSheetId="11">[3]Original!#REF!</definedName>
    <definedName name="_3587_8" localSheetId="22">[3]Original!#REF!</definedName>
    <definedName name="_3587_8" localSheetId="15">[3]Original!#REF!</definedName>
    <definedName name="_3587_8">[3]Original!#REF!</definedName>
    <definedName name="_3589" localSheetId="17">[3]Original!#REF!</definedName>
    <definedName name="_3589" localSheetId="5">[3]Original!#REF!</definedName>
    <definedName name="_3589" localSheetId="23">[3]Original!#REF!</definedName>
    <definedName name="_3589" localSheetId="24">[3]Original!#REF!</definedName>
    <definedName name="_3589" localSheetId="26">[3]Original!#REF!</definedName>
    <definedName name="_3589" localSheetId="12">[3]Original!#REF!</definedName>
    <definedName name="_3589" localSheetId="21">[3]Original!#REF!</definedName>
    <definedName name="_3589" localSheetId="30">[3]Original!#REF!</definedName>
    <definedName name="_3589" localSheetId="27">[3]Original!#REF!</definedName>
    <definedName name="_3589" localSheetId="11">[3]Original!#REF!</definedName>
    <definedName name="_3589" localSheetId="22">[3]Original!#REF!</definedName>
    <definedName name="_3589" localSheetId="15">[3]Original!#REF!</definedName>
    <definedName name="_3589">[3]Original!#REF!</definedName>
    <definedName name="_3589_5" localSheetId="17">[3]Original!#REF!</definedName>
    <definedName name="_3589_5" localSheetId="5">[3]Original!#REF!</definedName>
    <definedName name="_3589_5" localSheetId="23">[3]Original!#REF!</definedName>
    <definedName name="_3589_5" localSheetId="24">[3]Original!#REF!</definedName>
    <definedName name="_3589_5" localSheetId="26">[3]Original!#REF!</definedName>
    <definedName name="_3589_5" localSheetId="12">[3]Original!#REF!</definedName>
    <definedName name="_3589_5" localSheetId="21">[3]Original!#REF!</definedName>
    <definedName name="_3589_5" localSheetId="30">[3]Original!#REF!</definedName>
    <definedName name="_3589_5" localSheetId="27">[3]Original!#REF!</definedName>
    <definedName name="_3589_5" localSheetId="11">[3]Original!#REF!</definedName>
    <definedName name="_3589_5" localSheetId="22">[3]Original!#REF!</definedName>
    <definedName name="_3589_5" localSheetId="15">[3]Original!#REF!</definedName>
    <definedName name="_3589_5">[3]Original!#REF!</definedName>
    <definedName name="_3589_8" localSheetId="17">[3]Original!#REF!</definedName>
    <definedName name="_3589_8" localSheetId="5">[3]Original!#REF!</definedName>
    <definedName name="_3589_8" localSheetId="23">[3]Original!#REF!</definedName>
    <definedName name="_3589_8" localSheetId="24">[3]Original!#REF!</definedName>
    <definedName name="_3589_8" localSheetId="26">[3]Original!#REF!</definedName>
    <definedName name="_3589_8" localSheetId="12">[3]Original!#REF!</definedName>
    <definedName name="_3589_8" localSheetId="21">[3]Original!#REF!</definedName>
    <definedName name="_3589_8" localSheetId="30">[3]Original!#REF!</definedName>
    <definedName name="_3589_8" localSheetId="27">[3]Original!#REF!</definedName>
    <definedName name="_3589_8" localSheetId="11">[3]Original!#REF!</definedName>
    <definedName name="_3589_8" localSheetId="22">[3]Original!#REF!</definedName>
    <definedName name="_3589_8" localSheetId="15">[3]Original!#REF!</definedName>
    <definedName name="_3589_8">[3]Original!#REF!</definedName>
    <definedName name="_35AQ" localSheetId="17">[3]Original!#REF!</definedName>
    <definedName name="_35AQ" localSheetId="5">[3]Original!#REF!</definedName>
    <definedName name="_35AQ" localSheetId="23">[3]Original!#REF!</definedName>
    <definedName name="_35AQ" localSheetId="24">[3]Original!#REF!</definedName>
    <definedName name="_35AQ" localSheetId="26">[3]Original!#REF!</definedName>
    <definedName name="_35AQ" localSheetId="12">[3]Original!#REF!</definedName>
    <definedName name="_35AQ" localSheetId="21">[3]Original!#REF!</definedName>
    <definedName name="_35AQ" localSheetId="30">[3]Original!#REF!</definedName>
    <definedName name="_35AQ" localSheetId="27">[3]Original!#REF!</definedName>
    <definedName name="_35AQ" localSheetId="11">[3]Original!#REF!</definedName>
    <definedName name="_35AQ" localSheetId="22">[3]Original!#REF!</definedName>
    <definedName name="_35AQ" localSheetId="15">[3]Original!#REF!</definedName>
    <definedName name="_35AQ">[3]Original!#REF!</definedName>
    <definedName name="_35AQ_5" localSheetId="17">[3]Original!#REF!</definedName>
    <definedName name="_35AQ_5" localSheetId="5">[3]Original!#REF!</definedName>
    <definedName name="_35AQ_5" localSheetId="23">[3]Original!#REF!</definedName>
    <definedName name="_35AQ_5" localSheetId="24">[3]Original!#REF!</definedName>
    <definedName name="_35AQ_5" localSheetId="26">[3]Original!#REF!</definedName>
    <definedName name="_35AQ_5" localSheetId="12">[3]Original!#REF!</definedName>
    <definedName name="_35AQ_5" localSheetId="21">[3]Original!#REF!</definedName>
    <definedName name="_35AQ_5" localSheetId="30">[3]Original!#REF!</definedName>
    <definedName name="_35AQ_5" localSheetId="27">[3]Original!#REF!</definedName>
    <definedName name="_35AQ_5" localSheetId="11">[3]Original!#REF!</definedName>
    <definedName name="_35AQ_5" localSheetId="22">[3]Original!#REF!</definedName>
    <definedName name="_35AQ_5" localSheetId="15">[3]Original!#REF!</definedName>
    <definedName name="_35AQ_5">[3]Original!#REF!</definedName>
    <definedName name="_35AQ_8" localSheetId="17">[3]Original!#REF!</definedName>
    <definedName name="_35AQ_8" localSheetId="5">[3]Original!#REF!</definedName>
    <definedName name="_35AQ_8" localSheetId="23">[3]Original!#REF!</definedName>
    <definedName name="_35AQ_8" localSheetId="24">[3]Original!#REF!</definedName>
    <definedName name="_35AQ_8" localSheetId="26">[3]Original!#REF!</definedName>
    <definedName name="_35AQ_8" localSheetId="12">[3]Original!#REF!</definedName>
    <definedName name="_35AQ_8" localSheetId="21">[3]Original!#REF!</definedName>
    <definedName name="_35AQ_8" localSheetId="30">[3]Original!#REF!</definedName>
    <definedName name="_35AQ_8" localSheetId="27">[3]Original!#REF!</definedName>
    <definedName name="_35AQ_8" localSheetId="11">[3]Original!#REF!</definedName>
    <definedName name="_35AQ_8" localSheetId="22">[3]Original!#REF!</definedName>
    <definedName name="_35AQ_8" localSheetId="15">[3]Original!#REF!</definedName>
    <definedName name="_35AQ_8">[3]Original!#REF!</definedName>
    <definedName name="_35AT" localSheetId="17">[3]Original!#REF!</definedName>
    <definedName name="_35AT" localSheetId="5">[3]Original!#REF!</definedName>
    <definedName name="_35AT" localSheetId="23">[3]Original!#REF!</definedName>
    <definedName name="_35AT" localSheetId="24">[3]Original!#REF!</definedName>
    <definedName name="_35AT" localSheetId="26">[3]Original!#REF!</definedName>
    <definedName name="_35AT" localSheetId="12">[3]Original!#REF!</definedName>
    <definedName name="_35AT" localSheetId="21">[3]Original!#REF!</definedName>
    <definedName name="_35AT" localSheetId="30">[3]Original!#REF!</definedName>
    <definedName name="_35AT" localSheetId="27">[3]Original!#REF!</definedName>
    <definedName name="_35AT" localSheetId="11">[3]Original!#REF!</definedName>
    <definedName name="_35AT" localSheetId="22">[3]Original!#REF!</definedName>
    <definedName name="_35AT" localSheetId="15">[3]Original!#REF!</definedName>
    <definedName name="_35AT">[3]Original!#REF!</definedName>
    <definedName name="_35AT_5" localSheetId="17">[3]Original!#REF!</definedName>
    <definedName name="_35AT_5" localSheetId="5">[3]Original!#REF!</definedName>
    <definedName name="_35AT_5" localSheetId="23">[3]Original!#REF!</definedName>
    <definedName name="_35AT_5" localSheetId="24">[3]Original!#REF!</definedName>
    <definedName name="_35AT_5" localSheetId="26">[3]Original!#REF!</definedName>
    <definedName name="_35AT_5" localSheetId="12">[3]Original!#REF!</definedName>
    <definedName name="_35AT_5" localSheetId="21">[3]Original!#REF!</definedName>
    <definedName name="_35AT_5" localSheetId="30">[3]Original!#REF!</definedName>
    <definedName name="_35AT_5" localSheetId="27">[3]Original!#REF!</definedName>
    <definedName name="_35AT_5" localSheetId="11">[3]Original!#REF!</definedName>
    <definedName name="_35AT_5" localSheetId="22">[3]Original!#REF!</definedName>
    <definedName name="_35AT_5" localSheetId="15">[3]Original!#REF!</definedName>
    <definedName name="_35AT_5">[3]Original!#REF!</definedName>
    <definedName name="_35AT_8" localSheetId="17">[3]Original!#REF!</definedName>
    <definedName name="_35AT_8" localSheetId="5">[3]Original!#REF!</definedName>
    <definedName name="_35AT_8" localSheetId="23">[3]Original!#REF!</definedName>
    <definedName name="_35AT_8" localSheetId="24">[3]Original!#REF!</definedName>
    <definedName name="_35AT_8" localSheetId="26">[3]Original!#REF!</definedName>
    <definedName name="_35AT_8" localSheetId="12">[3]Original!#REF!</definedName>
    <definedName name="_35AT_8" localSheetId="21">[3]Original!#REF!</definedName>
    <definedName name="_35AT_8" localSheetId="30">[3]Original!#REF!</definedName>
    <definedName name="_35AT_8" localSheetId="27">[3]Original!#REF!</definedName>
    <definedName name="_35AT_8" localSheetId="11">[3]Original!#REF!</definedName>
    <definedName name="_35AT_8" localSheetId="22">[3]Original!#REF!</definedName>
    <definedName name="_35AT_8" localSheetId="15">[3]Original!#REF!</definedName>
    <definedName name="_35AT_8">[3]Original!#REF!</definedName>
    <definedName name="_35BF" localSheetId="17">[3]Original!#REF!</definedName>
    <definedName name="_35BF" localSheetId="5">[3]Original!#REF!</definedName>
    <definedName name="_35BF" localSheetId="23">[3]Original!#REF!</definedName>
    <definedName name="_35BF" localSheetId="24">[3]Original!#REF!</definedName>
    <definedName name="_35BF" localSheetId="26">[3]Original!#REF!</definedName>
    <definedName name="_35BF" localSheetId="12">[3]Original!#REF!</definedName>
    <definedName name="_35BF" localSheetId="21">[3]Original!#REF!</definedName>
    <definedName name="_35BF" localSheetId="30">[3]Original!#REF!</definedName>
    <definedName name="_35BF" localSheetId="27">[3]Original!#REF!</definedName>
    <definedName name="_35BF" localSheetId="11">[3]Original!#REF!</definedName>
    <definedName name="_35BF" localSheetId="22">[3]Original!#REF!</definedName>
    <definedName name="_35BF" localSheetId="15">[3]Original!#REF!</definedName>
    <definedName name="_35BF">[3]Original!#REF!</definedName>
    <definedName name="_35BF_5" localSheetId="17">[3]Original!#REF!</definedName>
    <definedName name="_35BF_5" localSheetId="5">[3]Original!#REF!</definedName>
    <definedName name="_35BF_5" localSheetId="23">[3]Original!#REF!</definedName>
    <definedName name="_35BF_5" localSheetId="24">[3]Original!#REF!</definedName>
    <definedName name="_35BF_5" localSheetId="26">[3]Original!#REF!</definedName>
    <definedName name="_35BF_5" localSheetId="12">[3]Original!#REF!</definedName>
    <definedName name="_35BF_5" localSheetId="21">[3]Original!#REF!</definedName>
    <definedName name="_35BF_5" localSheetId="30">[3]Original!#REF!</definedName>
    <definedName name="_35BF_5" localSheetId="27">[3]Original!#REF!</definedName>
    <definedName name="_35BF_5" localSheetId="11">[3]Original!#REF!</definedName>
    <definedName name="_35BF_5" localSheetId="22">[3]Original!#REF!</definedName>
    <definedName name="_35BF_5" localSheetId="15">[3]Original!#REF!</definedName>
    <definedName name="_35BF_5">[3]Original!#REF!</definedName>
    <definedName name="_35BF_8" localSheetId="17">[3]Original!#REF!</definedName>
    <definedName name="_35BF_8" localSheetId="5">[3]Original!#REF!</definedName>
    <definedName name="_35BF_8" localSheetId="23">[3]Original!#REF!</definedName>
    <definedName name="_35BF_8" localSheetId="24">[3]Original!#REF!</definedName>
    <definedName name="_35BF_8" localSheetId="26">[3]Original!#REF!</definedName>
    <definedName name="_35BF_8" localSheetId="12">[3]Original!#REF!</definedName>
    <definedName name="_35BF_8" localSheetId="21">[3]Original!#REF!</definedName>
    <definedName name="_35BF_8" localSheetId="30">[3]Original!#REF!</definedName>
    <definedName name="_35BF_8" localSheetId="27">[3]Original!#REF!</definedName>
    <definedName name="_35BF_8" localSheetId="11">[3]Original!#REF!</definedName>
    <definedName name="_35BF_8" localSheetId="22">[3]Original!#REF!</definedName>
    <definedName name="_35BF_8" localSheetId="15">[3]Original!#REF!</definedName>
    <definedName name="_35BF_8">[3]Original!#REF!</definedName>
    <definedName name="_35BH" localSheetId="17">[3]Original!#REF!</definedName>
    <definedName name="_35BH" localSheetId="5">[3]Original!#REF!</definedName>
    <definedName name="_35BH" localSheetId="23">[3]Original!#REF!</definedName>
    <definedName name="_35BH" localSheetId="24">[3]Original!#REF!</definedName>
    <definedName name="_35BH" localSheetId="26">[3]Original!#REF!</definedName>
    <definedName name="_35BH" localSheetId="12">[3]Original!#REF!</definedName>
    <definedName name="_35BH" localSheetId="21">[3]Original!#REF!</definedName>
    <definedName name="_35BH" localSheetId="30">[3]Original!#REF!</definedName>
    <definedName name="_35BH" localSheetId="27">[3]Original!#REF!</definedName>
    <definedName name="_35BH" localSheetId="11">[3]Original!#REF!</definedName>
    <definedName name="_35BH" localSheetId="22">[3]Original!#REF!</definedName>
    <definedName name="_35BH" localSheetId="15">[3]Original!#REF!</definedName>
    <definedName name="_35BH">[3]Original!#REF!</definedName>
    <definedName name="_35BH_5" localSheetId="17">[3]Original!#REF!</definedName>
    <definedName name="_35BH_5" localSheetId="5">[3]Original!#REF!</definedName>
    <definedName name="_35BH_5" localSheetId="23">[3]Original!#REF!</definedName>
    <definedName name="_35BH_5" localSheetId="24">[3]Original!#REF!</definedName>
    <definedName name="_35BH_5" localSheetId="26">[3]Original!#REF!</definedName>
    <definedName name="_35BH_5" localSheetId="12">[3]Original!#REF!</definedName>
    <definedName name="_35BH_5" localSheetId="21">[3]Original!#REF!</definedName>
    <definedName name="_35BH_5" localSheetId="30">[3]Original!#REF!</definedName>
    <definedName name="_35BH_5" localSheetId="27">[3]Original!#REF!</definedName>
    <definedName name="_35BH_5" localSheetId="11">[3]Original!#REF!</definedName>
    <definedName name="_35BH_5" localSheetId="22">[3]Original!#REF!</definedName>
    <definedName name="_35BH_5" localSheetId="15">[3]Original!#REF!</definedName>
    <definedName name="_35BH_5">[3]Original!#REF!</definedName>
    <definedName name="_35BH_8" localSheetId="17">[3]Original!#REF!</definedName>
    <definedName name="_35BH_8" localSheetId="5">[3]Original!#REF!</definedName>
    <definedName name="_35BH_8" localSheetId="23">[3]Original!#REF!</definedName>
    <definedName name="_35BH_8" localSheetId="24">[3]Original!#REF!</definedName>
    <definedName name="_35BH_8" localSheetId="26">[3]Original!#REF!</definedName>
    <definedName name="_35BH_8" localSheetId="12">[3]Original!#REF!</definedName>
    <definedName name="_35BH_8" localSheetId="21">[3]Original!#REF!</definedName>
    <definedName name="_35BH_8" localSheetId="30">[3]Original!#REF!</definedName>
    <definedName name="_35BH_8" localSheetId="27">[3]Original!#REF!</definedName>
    <definedName name="_35BH_8" localSheetId="11">[3]Original!#REF!</definedName>
    <definedName name="_35BH_8" localSheetId="22">[3]Original!#REF!</definedName>
    <definedName name="_35BH_8" localSheetId="15">[3]Original!#REF!</definedName>
    <definedName name="_35BH_8">[3]Original!#REF!</definedName>
    <definedName name="_3757" localSheetId="17">[3]Original!#REF!</definedName>
    <definedName name="_3757" localSheetId="5">[3]Original!#REF!</definedName>
    <definedName name="_3757" localSheetId="23">[3]Original!#REF!</definedName>
    <definedName name="_3757" localSheetId="24">[3]Original!#REF!</definedName>
    <definedName name="_3757" localSheetId="26">[3]Original!#REF!</definedName>
    <definedName name="_3757" localSheetId="12">[3]Original!#REF!</definedName>
    <definedName name="_3757" localSheetId="21">[3]Original!#REF!</definedName>
    <definedName name="_3757" localSheetId="30">[3]Original!#REF!</definedName>
    <definedName name="_3757" localSheetId="27">[3]Original!#REF!</definedName>
    <definedName name="_3757" localSheetId="11">[3]Original!#REF!</definedName>
    <definedName name="_3757" localSheetId="22">[3]Original!#REF!</definedName>
    <definedName name="_3757" localSheetId="15">[3]Original!#REF!</definedName>
    <definedName name="_3757">[3]Original!#REF!</definedName>
    <definedName name="_3757_5" localSheetId="17">[3]Original!#REF!</definedName>
    <definedName name="_3757_5" localSheetId="5">[3]Original!#REF!</definedName>
    <definedName name="_3757_5" localSheetId="23">[3]Original!#REF!</definedName>
    <definedName name="_3757_5" localSheetId="24">[3]Original!#REF!</definedName>
    <definedName name="_3757_5" localSheetId="26">[3]Original!#REF!</definedName>
    <definedName name="_3757_5" localSheetId="12">[3]Original!#REF!</definedName>
    <definedName name="_3757_5" localSheetId="21">[3]Original!#REF!</definedName>
    <definedName name="_3757_5" localSheetId="30">[3]Original!#REF!</definedName>
    <definedName name="_3757_5" localSheetId="27">[3]Original!#REF!</definedName>
    <definedName name="_3757_5" localSheetId="11">[3]Original!#REF!</definedName>
    <definedName name="_3757_5" localSheetId="22">[3]Original!#REF!</definedName>
    <definedName name="_3757_5" localSheetId="15">[3]Original!#REF!</definedName>
    <definedName name="_3757_5">[3]Original!#REF!</definedName>
    <definedName name="_3757_8" localSheetId="17">[3]Original!#REF!</definedName>
    <definedName name="_3757_8" localSheetId="5">[3]Original!#REF!</definedName>
    <definedName name="_3757_8" localSheetId="23">[3]Original!#REF!</definedName>
    <definedName name="_3757_8" localSheetId="24">[3]Original!#REF!</definedName>
    <definedName name="_3757_8" localSheetId="26">[3]Original!#REF!</definedName>
    <definedName name="_3757_8" localSheetId="12">[3]Original!#REF!</definedName>
    <definedName name="_3757_8" localSheetId="21">[3]Original!#REF!</definedName>
    <definedName name="_3757_8" localSheetId="30">[3]Original!#REF!</definedName>
    <definedName name="_3757_8" localSheetId="27">[3]Original!#REF!</definedName>
    <definedName name="_3757_8" localSheetId="11">[3]Original!#REF!</definedName>
    <definedName name="_3757_8" localSheetId="22">[3]Original!#REF!</definedName>
    <definedName name="_3757_8" localSheetId="15">[3]Original!#REF!</definedName>
    <definedName name="_3757_8">[3]Original!#REF!</definedName>
    <definedName name="_3784" localSheetId="17">[3]Original!#REF!</definedName>
    <definedName name="_3784" localSheetId="5">[3]Original!#REF!</definedName>
    <definedName name="_3784" localSheetId="23">[3]Original!#REF!</definedName>
    <definedName name="_3784" localSheetId="24">[3]Original!#REF!</definedName>
    <definedName name="_3784" localSheetId="26">[3]Original!#REF!</definedName>
    <definedName name="_3784" localSheetId="12">[3]Original!#REF!</definedName>
    <definedName name="_3784" localSheetId="21">[3]Original!#REF!</definedName>
    <definedName name="_3784" localSheetId="30">[3]Original!#REF!</definedName>
    <definedName name="_3784" localSheetId="27">[3]Original!#REF!</definedName>
    <definedName name="_3784" localSheetId="11">[3]Original!#REF!</definedName>
    <definedName name="_3784" localSheetId="22">[3]Original!#REF!</definedName>
    <definedName name="_3784" localSheetId="15">[3]Original!#REF!</definedName>
    <definedName name="_3784">[3]Original!#REF!</definedName>
    <definedName name="_3784_5" localSheetId="17">[3]Original!#REF!</definedName>
    <definedName name="_3784_5" localSheetId="5">[3]Original!#REF!</definedName>
    <definedName name="_3784_5" localSheetId="23">[3]Original!#REF!</definedName>
    <definedName name="_3784_5" localSheetId="24">[3]Original!#REF!</definedName>
    <definedName name="_3784_5" localSheetId="26">[3]Original!#REF!</definedName>
    <definedName name="_3784_5" localSheetId="12">[3]Original!#REF!</definedName>
    <definedName name="_3784_5" localSheetId="21">[3]Original!#REF!</definedName>
    <definedName name="_3784_5" localSheetId="30">[3]Original!#REF!</definedName>
    <definedName name="_3784_5" localSheetId="27">[3]Original!#REF!</definedName>
    <definedName name="_3784_5" localSheetId="11">[3]Original!#REF!</definedName>
    <definedName name="_3784_5" localSheetId="22">[3]Original!#REF!</definedName>
    <definedName name="_3784_5" localSheetId="15">[3]Original!#REF!</definedName>
    <definedName name="_3784_5">[3]Original!#REF!</definedName>
    <definedName name="_3784_8" localSheetId="17">[3]Original!#REF!</definedName>
    <definedName name="_3784_8" localSheetId="5">[3]Original!#REF!</definedName>
    <definedName name="_3784_8" localSheetId="23">[3]Original!#REF!</definedName>
    <definedName name="_3784_8" localSheetId="24">[3]Original!#REF!</definedName>
    <definedName name="_3784_8" localSheetId="26">[3]Original!#REF!</definedName>
    <definedName name="_3784_8" localSheetId="12">[3]Original!#REF!</definedName>
    <definedName name="_3784_8" localSheetId="21">[3]Original!#REF!</definedName>
    <definedName name="_3784_8" localSheetId="30">[3]Original!#REF!</definedName>
    <definedName name="_3784_8" localSheetId="27">[3]Original!#REF!</definedName>
    <definedName name="_3784_8" localSheetId="11">[3]Original!#REF!</definedName>
    <definedName name="_3784_8" localSheetId="22">[3]Original!#REF!</definedName>
    <definedName name="_3784_8" localSheetId="15">[3]Original!#REF!</definedName>
    <definedName name="_3784_8">[3]Original!#REF!</definedName>
    <definedName name="_37AN" localSheetId="17">[3]Original!#REF!</definedName>
    <definedName name="_37AN" localSheetId="5">[3]Original!#REF!</definedName>
    <definedName name="_37AN" localSheetId="23">[3]Original!#REF!</definedName>
    <definedName name="_37AN" localSheetId="24">[3]Original!#REF!</definedName>
    <definedName name="_37AN" localSheetId="26">[3]Original!#REF!</definedName>
    <definedName name="_37AN" localSheetId="12">[3]Original!#REF!</definedName>
    <definedName name="_37AN" localSheetId="21">[3]Original!#REF!</definedName>
    <definedName name="_37AN" localSheetId="30">[3]Original!#REF!</definedName>
    <definedName name="_37AN" localSheetId="27">[3]Original!#REF!</definedName>
    <definedName name="_37AN" localSheetId="11">[3]Original!#REF!</definedName>
    <definedName name="_37AN" localSheetId="22">[3]Original!#REF!</definedName>
    <definedName name="_37AN" localSheetId="15">[3]Original!#REF!</definedName>
    <definedName name="_37AN">[3]Original!#REF!</definedName>
    <definedName name="_37AN_5" localSheetId="17">[3]Original!#REF!</definedName>
    <definedName name="_37AN_5" localSheetId="5">[3]Original!#REF!</definedName>
    <definedName name="_37AN_5" localSheetId="23">[3]Original!#REF!</definedName>
    <definedName name="_37AN_5" localSheetId="24">[3]Original!#REF!</definedName>
    <definedName name="_37AN_5" localSheetId="26">[3]Original!#REF!</definedName>
    <definedName name="_37AN_5" localSheetId="12">[3]Original!#REF!</definedName>
    <definedName name="_37AN_5" localSheetId="21">[3]Original!#REF!</definedName>
    <definedName name="_37AN_5" localSheetId="30">[3]Original!#REF!</definedName>
    <definedName name="_37AN_5" localSheetId="27">[3]Original!#REF!</definedName>
    <definedName name="_37AN_5" localSheetId="11">[3]Original!#REF!</definedName>
    <definedName name="_37AN_5" localSheetId="22">[3]Original!#REF!</definedName>
    <definedName name="_37AN_5" localSheetId="15">[3]Original!#REF!</definedName>
    <definedName name="_37AN_5">[3]Original!#REF!</definedName>
    <definedName name="_37AN_8" localSheetId="17">[3]Original!#REF!</definedName>
    <definedName name="_37AN_8" localSheetId="5">[3]Original!#REF!</definedName>
    <definedName name="_37AN_8" localSheetId="23">[3]Original!#REF!</definedName>
    <definedName name="_37AN_8" localSheetId="24">[3]Original!#REF!</definedName>
    <definedName name="_37AN_8" localSheetId="26">[3]Original!#REF!</definedName>
    <definedName name="_37AN_8" localSheetId="12">[3]Original!#REF!</definedName>
    <definedName name="_37AN_8" localSheetId="21">[3]Original!#REF!</definedName>
    <definedName name="_37AN_8" localSheetId="30">[3]Original!#REF!</definedName>
    <definedName name="_37AN_8" localSheetId="27">[3]Original!#REF!</definedName>
    <definedName name="_37AN_8" localSheetId="11">[3]Original!#REF!</definedName>
    <definedName name="_37AN_8" localSheetId="22">[3]Original!#REF!</definedName>
    <definedName name="_37AN_8" localSheetId="15">[3]Original!#REF!</definedName>
    <definedName name="_37AN_8">[3]Original!#REF!</definedName>
    <definedName name="_37BY" localSheetId="17">[3]Original!#REF!</definedName>
    <definedName name="_37BY" localSheetId="5">[3]Original!#REF!</definedName>
    <definedName name="_37BY" localSheetId="23">[3]Original!#REF!</definedName>
    <definedName name="_37BY" localSheetId="24">[3]Original!#REF!</definedName>
    <definedName name="_37BY" localSheetId="26">[3]Original!#REF!</definedName>
    <definedName name="_37BY" localSheetId="12">[3]Original!#REF!</definedName>
    <definedName name="_37BY" localSheetId="21">[3]Original!#REF!</definedName>
    <definedName name="_37BY" localSheetId="30">[3]Original!#REF!</definedName>
    <definedName name="_37BY" localSheetId="27">[3]Original!#REF!</definedName>
    <definedName name="_37BY" localSheetId="11">[3]Original!#REF!</definedName>
    <definedName name="_37BY" localSheetId="22">[3]Original!#REF!</definedName>
    <definedName name="_37BY" localSheetId="15">[3]Original!#REF!</definedName>
    <definedName name="_37BY">[3]Original!#REF!</definedName>
    <definedName name="_37BY_5" localSheetId="17">[3]Original!#REF!</definedName>
    <definedName name="_37BY_5" localSheetId="5">[3]Original!#REF!</definedName>
    <definedName name="_37BY_5" localSheetId="23">[3]Original!#REF!</definedName>
    <definedName name="_37BY_5" localSheetId="24">[3]Original!#REF!</definedName>
    <definedName name="_37BY_5" localSheetId="26">[3]Original!#REF!</definedName>
    <definedName name="_37BY_5" localSheetId="12">[3]Original!#REF!</definedName>
    <definedName name="_37BY_5" localSheetId="21">[3]Original!#REF!</definedName>
    <definedName name="_37BY_5" localSheetId="30">[3]Original!#REF!</definedName>
    <definedName name="_37BY_5" localSheetId="27">[3]Original!#REF!</definedName>
    <definedName name="_37BY_5" localSheetId="11">[3]Original!#REF!</definedName>
    <definedName name="_37BY_5" localSheetId="22">[3]Original!#REF!</definedName>
    <definedName name="_37BY_5" localSheetId="15">[3]Original!#REF!</definedName>
    <definedName name="_37BY_5">[3]Original!#REF!</definedName>
    <definedName name="_37BY_8" localSheetId="17">[3]Original!#REF!</definedName>
    <definedName name="_37BY_8" localSheetId="5">[3]Original!#REF!</definedName>
    <definedName name="_37BY_8" localSheetId="23">[3]Original!#REF!</definedName>
    <definedName name="_37BY_8" localSheetId="24">[3]Original!#REF!</definedName>
    <definedName name="_37BY_8" localSheetId="26">[3]Original!#REF!</definedName>
    <definedName name="_37BY_8" localSheetId="12">[3]Original!#REF!</definedName>
    <definedName name="_37BY_8" localSheetId="21">[3]Original!#REF!</definedName>
    <definedName name="_37BY_8" localSheetId="30">[3]Original!#REF!</definedName>
    <definedName name="_37BY_8" localSheetId="27">[3]Original!#REF!</definedName>
    <definedName name="_37BY_8" localSheetId="11">[3]Original!#REF!</definedName>
    <definedName name="_37BY_8" localSheetId="22">[3]Original!#REF!</definedName>
    <definedName name="_37BY_8" localSheetId="15">[3]Original!#REF!</definedName>
    <definedName name="_37BY_8">[3]Original!#REF!</definedName>
    <definedName name="_37C0" localSheetId="17">[3]Original!#REF!</definedName>
    <definedName name="_37C0" localSheetId="5">[3]Original!#REF!</definedName>
    <definedName name="_37C0" localSheetId="23">[3]Original!#REF!</definedName>
    <definedName name="_37C0" localSheetId="24">[3]Original!#REF!</definedName>
    <definedName name="_37C0" localSheetId="26">[3]Original!#REF!</definedName>
    <definedName name="_37C0" localSheetId="12">[3]Original!#REF!</definedName>
    <definedName name="_37C0" localSheetId="21">[3]Original!#REF!</definedName>
    <definedName name="_37C0" localSheetId="30">[3]Original!#REF!</definedName>
    <definedName name="_37C0" localSheetId="27">[3]Original!#REF!</definedName>
    <definedName name="_37C0" localSheetId="11">[3]Original!#REF!</definedName>
    <definedName name="_37C0" localSheetId="22">[3]Original!#REF!</definedName>
    <definedName name="_37C0" localSheetId="15">[3]Original!#REF!</definedName>
    <definedName name="_37C0">[3]Original!#REF!</definedName>
    <definedName name="_37C0_5" localSheetId="17">[3]Original!#REF!</definedName>
    <definedName name="_37C0_5" localSheetId="5">[3]Original!#REF!</definedName>
    <definedName name="_37C0_5" localSheetId="23">[3]Original!#REF!</definedName>
    <definedName name="_37C0_5" localSheetId="24">[3]Original!#REF!</definedName>
    <definedName name="_37C0_5" localSheetId="26">[3]Original!#REF!</definedName>
    <definedName name="_37C0_5" localSheetId="12">[3]Original!#REF!</definedName>
    <definedName name="_37C0_5" localSheetId="21">[3]Original!#REF!</definedName>
    <definedName name="_37C0_5" localSheetId="30">[3]Original!#REF!</definedName>
    <definedName name="_37C0_5" localSheetId="27">[3]Original!#REF!</definedName>
    <definedName name="_37C0_5" localSheetId="11">[3]Original!#REF!</definedName>
    <definedName name="_37C0_5" localSheetId="22">[3]Original!#REF!</definedName>
    <definedName name="_37C0_5" localSheetId="15">[3]Original!#REF!</definedName>
    <definedName name="_37C0_5">[3]Original!#REF!</definedName>
    <definedName name="_37C0_8" localSheetId="17">[3]Original!#REF!</definedName>
    <definedName name="_37C0_8" localSheetId="5">[3]Original!#REF!</definedName>
    <definedName name="_37C0_8" localSheetId="23">[3]Original!#REF!</definedName>
    <definedName name="_37C0_8" localSheetId="24">[3]Original!#REF!</definedName>
    <definedName name="_37C0_8" localSheetId="26">[3]Original!#REF!</definedName>
    <definedName name="_37C0_8" localSheetId="12">[3]Original!#REF!</definedName>
    <definedName name="_37C0_8" localSheetId="21">[3]Original!#REF!</definedName>
    <definedName name="_37C0_8" localSheetId="30">[3]Original!#REF!</definedName>
    <definedName name="_37C0_8" localSheetId="27">[3]Original!#REF!</definedName>
    <definedName name="_37C0_8" localSheetId="11">[3]Original!#REF!</definedName>
    <definedName name="_37C0_8" localSheetId="22">[3]Original!#REF!</definedName>
    <definedName name="_37C0_8" localSheetId="15">[3]Original!#REF!</definedName>
    <definedName name="_37C0_8">[3]Original!#REF!</definedName>
    <definedName name="_37CH" localSheetId="17">[3]Original!#REF!</definedName>
    <definedName name="_37CH" localSheetId="5">[3]Original!#REF!</definedName>
    <definedName name="_37CH" localSheetId="23">[3]Original!#REF!</definedName>
    <definedName name="_37CH" localSheetId="24">[3]Original!#REF!</definedName>
    <definedName name="_37CH" localSheetId="26">[3]Original!#REF!</definedName>
    <definedName name="_37CH" localSheetId="12">[3]Original!#REF!</definedName>
    <definedName name="_37CH" localSheetId="21">[3]Original!#REF!</definedName>
    <definedName name="_37CH" localSheetId="30">[3]Original!#REF!</definedName>
    <definedName name="_37CH" localSheetId="27">[3]Original!#REF!</definedName>
    <definedName name="_37CH" localSheetId="11">[3]Original!#REF!</definedName>
    <definedName name="_37CH" localSheetId="22">[3]Original!#REF!</definedName>
    <definedName name="_37CH" localSheetId="15">[3]Original!#REF!</definedName>
    <definedName name="_37CH">[3]Original!#REF!</definedName>
    <definedName name="_37CH_5" localSheetId="17">[3]Original!#REF!</definedName>
    <definedName name="_37CH_5" localSheetId="5">[3]Original!#REF!</definedName>
    <definedName name="_37CH_5" localSheetId="23">[3]Original!#REF!</definedName>
    <definedName name="_37CH_5" localSheetId="24">[3]Original!#REF!</definedName>
    <definedName name="_37CH_5" localSheetId="26">[3]Original!#REF!</definedName>
    <definedName name="_37CH_5" localSheetId="12">[3]Original!#REF!</definedName>
    <definedName name="_37CH_5" localSheetId="21">[3]Original!#REF!</definedName>
    <definedName name="_37CH_5" localSheetId="30">[3]Original!#REF!</definedName>
    <definedName name="_37CH_5" localSheetId="27">[3]Original!#REF!</definedName>
    <definedName name="_37CH_5" localSheetId="11">[3]Original!#REF!</definedName>
    <definedName name="_37CH_5" localSheetId="22">[3]Original!#REF!</definedName>
    <definedName name="_37CH_5" localSheetId="15">[3]Original!#REF!</definedName>
    <definedName name="_37CH_5">[3]Original!#REF!</definedName>
    <definedName name="_37CH_8" localSheetId="17">[3]Original!#REF!</definedName>
    <definedName name="_37CH_8" localSheetId="5">[3]Original!#REF!</definedName>
    <definedName name="_37CH_8" localSheetId="23">[3]Original!#REF!</definedName>
    <definedName name="_37CH_8" localSheetId="24">[3]Original!#REF!</definedName>
    <definedName name="_37CH_8" localSheetId="26">[3]Original!#REF!</definedName>
    <definedName name="_37CH_8" localSheetId="12">[3]Original!#REF!</definedName>
    <definedName name="_37CH_8" localSheetId="21">[3]Original!#REF!</definedName>
    <definedName name="_37CH_8" localSheetId="30">[3]Original!#REF!</definedName>
    <definedName name="_37CH_8" localSheetId="27">[3]Original!#REF!</definedName>
    <definedName name="_37CH_8" localSheetId="11">[3]Original!#REF!</definedName>
    <definedName name="_37CH_8" localSheetId="22">[3]Original!#REF!</definedName>
    <definedName name="_37CH_8" localSheetId="15">[3]Original!#REF!</definedName>
    <definedName name="_37CH_8">[3]Original!#REF!</definedName>
    <definedName name="_37CO" localSheetId="17">[3]Original!#REF!</definedName>
    <definedName name="_37CO" localSheetId="5">[3]Original!#REF!</definedName>
    <definedName name="_37CO" localSheetId="23">[3]Original!#REF!</definedName>
    <definedName name="_37CO" localSheetId="24">[3]Original!#REF!</definedName>
    <definedName name="_37CO" localSheetId="26">[3]Original!#REF!</definedName>
    <definedName name="_37CO" localSheetId="12">[3]Original!#REF!</definedName>
    <definedName name="_37CO" localSheetId="21">[3]Original!#REF!</definedName>
    <definedName name="_37CO" localSheetId="30">[3]Original!#REF!</definedName>
    <definedName name="_37CO" localSheetId="27">[3]Original!#REF!</definedName>
    <definedName name="_37CO" localSheetId="11">[3]Original!#REF!</definedName>
    <definedName name="_37CO" localSheetId="22">[3]Original!#REF!</definedName>
    <definedName name="_37CO" localSheetId="15">[3]Original!#REF!</definedName>
    <definedName name="_37CO">[3]Original!#REF!</definedName>
    <definedName name="_37CO_5" localSheetId="17">[3]Original!#REF!</definedName>
    <definedName name="_37CO_5" localSheetId="5">[3]Original!#REF!</definedName>
    <definedName name="_37CO_5" localSheetId="23">[3]Original!#REF!</definedName>
    <definedName name="_37CO_5" localSheetId="24">[3]Original!#REF!</definedName>
    <definedName name="_37CO_5" localSheetId="26">[3]Original!#REF!</definedName>
    <definedName name="_37CO_5" localSheetId="12">[3]Original!#REF!</definedName>
    <definedName name="_37CO_5" localSheetId="21">[3]Original!#REF!</definedName>
    <definedName name="_37CO_5" localSheetId="30">[3]Original!#REF!</definedName>
    <definedName name="_37CO_5" localSheetId="27">[3]Original!#REF!</definedName>
    <definedName name="_37CO_5" localSheetId="11">[3]Original!#REF!</definedName>
    <definedName name="_37CO_5" localSheetId="22">[3]Original!#REF!</definedName>
    <definedName name="_37CO_5" localSheetId="15">[3]Original!#REF!</definedName>
    <definedName name="_37CO_5">[3]Original!#REF!</definedName>
    <definedName name="_37CO_8" localSheetId="17">[3]Original!#REF!</definedName>
    <definedName name="_37CO_8" localSheetId="5">[3]Original!#REF!</definedName>
    <definedName name="_37CO_8" localSheetId="23">[3]Original!#REF!</definedName>
    <definedName name="_37CO_8" localSheetId="24">[3]Original!#REF!</definedName>
    <definedName name="_37CO_8" localSheetId="26">[3]Original!#REF!</definedName>
    <definedName name="_37CO_8" localSheetId="12">[3]Original!#REF!</definedName>
    <definedName name="_37CO_8" localSheetId="21">[3]Original!#REF!</definedName>
    <definedName name="_37CO_8" localSheetId="30">[3]Original!#REF!</definedName>
    <definedName name="_37CO_8" localSheetId="27">[3]Original!#REF!</definedName>
    <definedName name="_37CO_8" localSheetId="11">[3]Original!#REF!</definedName>
    <definedName name="_37CO_8" localSheetId="22">[3]Original!#REF!</definedName>
    <definedName name="_37CO_8" localSheetId="15">[3]Original!#REF!</definedName>
    <definedName name="_37CO_8">[3]Original!#REF!</definedName>
    <definedName name="_37CQ" localSheetId="17">[3]Original!#REF!</definedName>
    <definedName name="_37CQ" localSheetId="5">[3]Original!#REF!</definedName>
    <definedName name="_37CQ" localSheetId="23">[3]Original!#REF!</definedName>
    <definedName name="_37CQ" localSheetId="24">[3]Original!#REF!</definedName>
    <definedName name="_37CQ" localSheetId="26">[3]Original!#REF!</definedName>
    <definedName name="_37CQ" localSheetId="12">[3]Original!#REF!</definedName>
    <definedName name="_37CQ" localSheetId="21">[3]Original!#REF!</definedName>
    <definedName name="_37CQ" localSheetId="30">[3]Original!#REF!</definedName>
    <definedName name="_37CQ" localSheetId="27">[3]Original!#REF!</definedName>
    <definedName name="_37CQ" localSheetId="11">[3]Original!#REF!</definedName>
    <definedName name="_37CQ" localSheetId="22">[3]Original!#REF!</definedName>
    <definedName name="_37CQ" localSheetId="15">[3]Original!#REF!</definedName>
    <definedName name="_37CQ">[3]Original!#REF!</definedName>
    <definedName name="_37CQ_5" localSheetId="17">[3]Original!#REF!</definedName>
    <definedName name="_37CQ_5" localSheetId="5">[3]Original!#REF!</definedName>
    <definedName name="_37CQ_5" localSheetId="23">[3]Original!#REF!</definedName>
    <definedName name="_37CQ_5" localSheetId="24">[3]Original!#REF!</definedName>
    <definedName name="_37CQ_5" localSheetId="26">[3]Original!#REF!</definedName>
    <definedName name="_37CQ_5" localSheetId="12">[3]Original!#REF!</definedName>
    <definedName name="_37CQ_5" localSheetId="21">[3]Original!#REF!</definedName>
    <definedName name="_37CQ_5" localSheetId="30">[3]Original!#REF!</definedName>
    <definedName name="_37CQ_5" localSheetId="27">[3]Original!#REF!</definedName>
    <definedName name="_37CQ_5" localSheetId="11">[3]Original!#REF!</definedName>
    <definedName name="_37CQ_5" localSheetId="22">[3]Original!#REF!</definedName>
    <definedName name="_37CQ_5" localSheetId="15">[3]Original!#REF!</definedName>
    <definedName name="_37CQ_5">[3]Original!#REF!</definedName>
    <definedName name="_37CQ_8" localSheetId="17">[3]Original!#REF!</definedName>
    <definedName name="_37CQ_8" localSheetId="5">[3]Original!#REF!</definedName>
    <definedName name="_37CQ_8" localSheetId="23">[3]Original!#REF!</definedName>
    <definedName name="_37CQ_8" localSheetId="24">[3]Original!#REF!</definedName>
    <definedName name="_37CQ_8" localSheetId="26">[3]Original!#REF!</definedName>
    <definedName name="_37CQ_8" localSheetId="12">[3]Original!#REF!</definedName>
    <definedName name="_37CQ_8" localSheetId="21">[3]Original!#REF!</definedName>
    <definedName name="_37CQ_8" localSheetId="30">[3]Original!#REF!</definedName>
    <definedName name="_37CQ_8" localSheetId="27">[3]Original!#REF!</definedName>
    <definedName name="_37CQ_8" localSheetId="11">[3]Original!#REF!</definedName>
    <definedName name="_37CQ_8" localSheetId="22">[3]Original!#REF!</definedName>
    <definedName name="_37CQ_8" localSheetId="15">[3]Original!#REF!</definedName>
    <definedName name="_37CQ_8">[3]Original!#REF!</definedName>
    <definedName name="_37CV" localSheetId="17">[3]Original!#REF!</definedName>
    <definedName name="_37CV" localSheetId="5">[3]Original!#REF!</definedName>
    <definedName name="_37CV" localSheetId="23">[3]Original!#REF!</definedName>
    <definedName name="_37CV" localSheetId="24">[3]Original!#REF!</definedName>
    <definedName name="_37CV" localSheetId="26">[3]Original!#REF!</definedName>
    <definedName name="_37CV" localSheetId="12">[3]Original!#REF!</definedName>
    <definedName name="_37CV" localSheetId="21">[3]Original!#REF!</definedName>
    <definedName name="_37CV" localSheetId="30">[3]Original!#REF!</definedName>
    <definedName name="_37CV" localSheetId="27">[3]Original!#REF!</definedName>
    <definedName name="_37CV" localSheetId="11">[3]Original!#REF!</definedName>
    <definedName name="_37CV" localSheetId="22">[3]Original!#REF!</definedName>
    <definedName name="_37CV" localSheetId="15">[3]Original!#REF!</definedName>
    <definedName name="_37CV">[3]Original!#REF!</definedName>
    <definedName name="_37CV_5" localSheetId="17">[3]Original!#REF!</definedName>
    <definedName name="_37CV_5" localSheetId="5">[3]Original!#REF!</definedName>
    <definedName name="_37CV_5" localSheetId="23">[3]Original!#REF!</definedName>
    <definedName name="_37CV_5" localSheetId="24">[3]Original!#REF!</definedName>
    <definedName name="_37CV_5" localSheetId="26">[3]Original!#REF!</definedName>
    <definedName name="_37CV_5" localSheetId="12">[3]Original!#REF!</definedName>
    <definedName name="_37CV_5" localSheetId="21">[3]Original!#REF!</definedName>
    <definedName name="_37CV_5" localSheetId="30">[3]Original!#REF!</definedName>
    <definedName name="_37CV_5" localSheetId="27">[3]Original!#REF!</definedName>
    <definedName name="_37CV_5" localSheetId="11">[3]Original!#REF!</definedName>
    <definedName name="_37CV_5" localSheetId="22">[3]Original!#REF!</definedName>
    <definedName name="_37CV_5" localSheetId="15">[3]Original!#REF!</definedName>
    <definedName name="_37CV_5">[3]Original!#REF!</definedName>
    <definedName name="_37CV_8" localSheetId="17">[3]Original!#REF!</definedName>
    <definedName name="_37CV_8" localSheetId="5">[3]Original!#REF!</definedName>
    <definedName name="_37CV_8" localSheetId="23">[3]Original!#REF!</definedName>
    <definedName name="_37CV_8" localSheetId="24">[3]Original!#REF!</definedName>
    <definedName name="_37CV_8" localSheetId="26">[3]Original!#REF!</definedName>
    <definedName name="_37CV_8" localSheetId="12">[3]Original!#REF!</definedName>
    <definedName name="_37CV_8" localSheetId="21">[3]Original!#REF!</definedName>
    <definedName name="_37CV_8" localSheetId="30">[3]Original!#REF!</definedName>
    <definedName name="_37CV_8" localSheetId="27">[3]Original!#REF!</definedName>
    <definedName name="_37CV_8" localSheetId="11">[3]Original!#REF!</definedName>
    <definedName name="_37CV_8" localSheetId="22">[3]Original!#REF!</definedName>
    <definedName name="_37CV_8" localSheetId="15">[3]Original!#REF!</definedName>
    <definedName name="_37CV_8">[3]Original!#REF!</definedName>
    <definedName name="_37CY" localSheetId="17">[3]Original!#REF!</definedName>
    <definedName name="_37CY" localSheetId="5">[3]Original!#REF!</definedName>
    <definedName name="_37CY" localSheetId="23">[3]Original!#REF!</definedName>
    <definedName name="_37CY" localSheetId="24">[3]Original!#REF!</definedName>
    <definedName name="_37CY" localSheetId="26">[3]Original!#REF!</definedName>
    <definedName name="_37CY" localSheetId="12">[3]Original!#REF!</definedName>
    <definedName name="_37CY" localSheetId="21">[3]Original!#REF!</definedName>
    <definedName name="_37CY" localSheetId="30">[3]Original!#REF!</definedName>
    <definedName name="_37CY" localSheetId="27">[3]Original!#REF!</definedName>
    <definedName name="_37CY" localSheetId="11">[3]Original!#REF!</definedName>
    <definedName name="_37CY" localSheetId="22">[3]Original!#REF!</definedName>
    <definedName name="_37CY" localSheetId="15">[3]Original!#REF!</definedName>
    <definedName name="_37CY">[3]Original!#REF!</definedName>
    <definedName name="_37CY_5" localSheetId="17">[3]Original!#REF!</definedName>
    <definedName name="_37CY_5" localSheetId="5">[3]Original!#REF!</definedName>
    <definedName name="_37CY_5" localSheetId="23">[3]Original!#REF!</definedName>
    <definedName name="_37CY_5" localSheetId="24">[3]Original!#REF!</definedName>
    <definedName name="_37CY_5" localSheetId="26">[3]Original!#REF!</definedName>
    <definedName name="_37CY_5" localSheetId="12">[3]Original!#REF!</definedName>
    <definedName name="_37CY_5" localSheetId="21">[3]Original!#REF!</definedName>
    <definedName name="_37CY_5" localSheetId="30">[3]Original!#REF!</definedName>
    <definedName name="_37CY_5" localSheetId="27">[3]Original!#REF!</definedName>
    <definedName name="_37CY_5" localSheetId="11">[3]Original!#REF!</definedName>
    <definedName name="_37CY_5" localSheetId="22">[3]Original!#REF!</definedName>
    <definedName name="_37CY_5" localSheetId="15">[3]Original!#REF!</definedName>
    <definedName name="_37CY_5">[3]Original!#REF!</definedName>
    <definedName name="_37CY_8" localSheetId="17">[3]Original!#REF!</definedName>
    <definedName name="_37CY_8" localSheetId="5">[3]Original!#REF!</definedName>
    <definedName name="_37CY_8" localSheetId="23">[3]Original!#REF!</definedName>
    <definedName name="_37CY_8" localSheetId="24">[3]Original!#REF!</definedName>
    <definedName name="_37CY_8" localSheetId="26">[3]Original!#REF!</definedName>
    <definedName name="_37CY_8" localSheetId="12">[3]Original!#REF!</definedName>
    <definedName name="_37CY_8" localSheetId="21">[3]Original!#REF!</definedName>
    <definedName name="_37CY_8" localSheetId="30">[3]Original!#REF!</definedName>
    <definedName name="_37CY_8" localSheetId="27">[3]Original!#REF!</definedName>
    <definedName name="_37CY_8" localSheetId="11">[3]Original!#REF!</definedName>
    <definedName name="_37CY_8" localSheetId="22">[3]Original!#REF!</definedName>
    <definedName name="_37CY_8" localSheetId="15">[3]Original!#REF!</definedName>
    <definedName name="_37CY_8">[3]Original!#REF!</definedName>
    <definedName name="_37DD" localSheetId="17">[3]Original!#REF!</definedName>
    <definedName name="_37DD" localSheetId="5">[3]Original!#REF!</definedName>
    <definedName name="_37DD" localSheetId="23">[3]Original!#REF!</definedName>
    <definedName name="_37DD" localSheetId="24">[3]Original!#REF!</definedName>
    <definedName name="_37DD" localSheetId="26">[3]Original!#REF!</definedName>
    <definedName name="_37DD" localSheetId="12">[3]Original!#REF!</definedName>
    <definedName name="_37DD" localSheetId="21">[3]Original!#REF!</definedName>
    <definedName name="_37DD" localSheetId="30">[3]Original!#REF!</definedName>
    <definedName name="_37DD" localSheetId="27">[3]Original!#REF!</definedName>
    <definedName name="_37DD" localSheetId="11">[3]Original!#REF!</definedName>
    <definedName name="_37DD" localSheetId="22">[3]Original!#REF!</definedName>
    <definedName name="_37DD" localSheetId="15">[3]Original!#REF!</definedName>
    <definedName name="_37DD">[3]Original!#REF!</definedName>
    <definedName name="_37DD_5" localSheetId="17">[3]Original!#REF!</definedName>
    <definedName name="_37DD_5" localSheetId="5">[3]Original!#REF!</definedName>
    <definedName name="_37DD_5" localSheetId="23">[3]Original!#REF!</definedName>
    <definedName name="_37DD_5" localSheetId="24">[3]Original!#REF!</definedName>
    <definedName name="_37DD_5" localSheetId="26">[3]Original!#REF!</definedName>
    <definedName name="_37DD_5" localSheetId="12">[3]Original!#REF!</definedName>
    <definedName name="_37DD_5" localSheetId="21">[3]Original!#REF!</definedName>
    <definedName name="_37DD_5" localSheetId="30">[3]Original!#REF!</definedName>
    <definedName name="_37DD_5" localSheetId="27">[3]Original!#REF!</definedName>
    <definedName name="_37DD_5" localSheetId="11">[3]Original!#REF!</definedName>
    <definedName name="_37DD_5" localSheetId="22">[3]Original!#REF!</definedName>
    <definedName name="_37DD_5" localSheetId="15">[3]Original!#REF!</definedName>
    <definedName name="_37DD_5">[3]Original!#REF!</definedName>
    <definedName name="_37DD_8" localSheetId="17">[3]Original!#REF!</definedName>
    <definedName name="_37DD_8" localSheetId="5">[3]Original!#REF!</definedName>
    <definedName name="_37DD_8" localSheetId="23">[3]Original!#REF!</definedName>
    <definedName name="_37DD_8" localSheetId="24">[3]Original!#REF!</definedName>
    <definedName name="_37DD_8" localSheetId="26">[3]Original!#REF!</definedName>
    <definedName name="_37DD_8" localSheetId="12">[3]Original!#REF!</definedName>
    <definedName name="_37DD_8" localSheetId="21">[3]Original!#REF!</definedName>
    <definedName name="_37DD_8" localSheetId="30">[3]Original!#REF!</definedName>
    <definedName name="_37DD_8" localSheetId="27">[3]Original!#REF!</definedName>
    <definedName name="_37DD_8" localSheetId="11">[3]Original!#REF!</definedName>
    <definedName name="_37DD_8" localSheetId="22">[3]Original!#REF!</definedName>
    <definedName name="_37DD_8" localSheetId="15">[3]Original!#REF!</definedName>
    <definedName name="_37DD_8">[3]Original!#REF!</definedName>
    <definedName name="_37DU" localSheetId="17">[3]Original!#REF!</definedName>
    <definedName name="_37DU" localSheetId="5">[3]Original!#REF!</definedName>
    <definedName name="_37DU" localSheetId="23">[3]Original!#REF!</definedName>
    <definedName name="_37DU" localSheetId="24">[3]Original!#REF!</definedName>
    <definedName name="_37DU" localSheetId="26">[3]Original!#REF!</definedName>
    <definedName name="_37DU" localSheetId="12">[3]Original!#REF!</definedName>
    <definedName name="_37DU" localSheetId="21">[3]Original!#REF!</definedName>
    <definedName name="_37DU" localSheetId="30">[3]Original!#REF!</definedName>
    <definedName name="_37DU" localSheetId="27">[3]Original!#REF!</definedName>
    <definedName name="_37DU" localSheetId="11">[3]Original!#REF!</definedName>
    <definedName name="_37DU" localSheetId="22">[3]Original!#REF!</definedName>
    <definedName name="_37DU" localSheetId="15">[3]Original!#REF!</definedName>
    <definedName name="_37DU">[3]Original!#REF!</definedName>
    <definedName name="_37DU_5" localSheetId="17">[3]Original!#REF!</definedName>
    <definedName name="_37DU_5" localSheetId="5">[3]Original!#REF!</definedName>
    <definedName name="_37DU_5" localSheetId="23">[3]Original!#REF!</definedName>
    <definedName name="_37DU_5" localSheetId="24">[3]Original!#REF!</definedName>
    <definedName name="_37DU_5" localSheetId="26">[3]Original!#REF!</definedName>
    <definedName name="_37DU_5" localSheetId="12">[3]Original!#REF!</definedName>
    <definedName name="_37DU_5" localSheetId="21">[3]Original!#REF!</definedName>
    <definedName name="_37DU_5" localSheetId="30">[3]Original!#REF!</definedName>
    <definedName name="_37DU_5" localSheetId="27">[3]Original!#REF!</definedName>
    <definedName name="_37DU_5" localSheetId="11">[3]Original!#REF!</definedName>
    <definedName name="_37DU_5" localSheetId="22">[3]Original!#REF!</definedName>
    <definedName name="_37DU_5" localSheetId="15">[3]Original!#REF!</definedName>
    <definedName name="_37DU_5">[3]Original!#REF!</definedName>
    <definedName name="_37DU_8" localSheetId="17">[3]Original!#REF!</definedName>
    <definedName name="_37DU_8" localSheetId="5">[3]Original!#REF!</definedName>
    <definedName name="_37DU_8" localSheetId="23">[3]Original!#REF!</definedName>
    <definedName name="_37DU_8" localSheetId="24">[3]Original!#REF!</definedName>
    <definedName name="_37DU_8" localSheetId="26">[3]Original!#REF!</definedName>
    <definedName name="_37DU_8" localSheetId="12">[3]Original!#REF!</definedName>
    <definedName name="_37DU_8" localSheetId="21">[3]Original!#REF!</definedName>
    <definedName name="_37DU_8" localSheetId="30">[3]Original!#REF!</definedName>
    <definedName name="_37DU_8" localSheetId="27">[3]Original!#REF!</definedName>
    <definedName name="_37DU_8" localSheetId="11">[3]Original!#REF!</definedName>
    <definedName name="_37DU_8" localSheetId="22">[3]Original!#REF!</definedName>
    <definedName name="_37DU_8" localSheetId="15">[3]Original!#REF!</definedName>
    <definedName name="_37DU_8">[3]Original!#REF!</definedName>
    <definedName name="_37EB" localSheetId="17">[3]Original!#REF!</definedName>
    <definedName name="_37EB" localSheetId="5">[3]Original!#REF!</definedName>
    <definedName name="_37EB" localSheetId="23">[3]Original!#REF!</definedName>
    <definedName name="_37EB" localSheetId="24">[3]Original!#REF!</definedName>
    <definedName name="_37EB" localSheetId="26">[3]Original!#REF!</definedName>
    <definedName name="_37EB" localSheetId="12">[3]Original!#REF!</definedName>
    <definedName name="_37EB" localSheetId="21">[3]Original!#REF!</definedName>
    <definedName name="_37EB" localSheetId="30">[3]Original!#REF!</definedName>
    <definedName name="_37EB" localSheetId="27">[3]Original!#REF!</definedName>
    <definedName name="_37EB" localSheetId="11">[3]Original!#REF!</definedName>
    <definedName name="_37EB" localSheetId="22">[3]Original!#REF!</definedName>
    <definedName name="_37EB" localSheetId="15">[3]Original!#REF!</definedName>
    <definedName name="_37EB">[3]Original!#REF!</definedName>
    <definedName name="_37EB_5" localSheetId="17">[3]Original!#REF!</definedName>
    <definedName name="_37EB_5" localSheetId="5">[3]Original!#REF!</definedName>
    <definedName name="_37EB_5" localSheetId="23">[3]Original!#REF!</definedName>
    <definedName name="_37EB_5" localSheetId="24">[3]Original!#REF!</definedName>
    <definedName name="_37EB_5" localSheetId="26">[3]Original!#REF!</definedName>
    <definedName name="_37EB_5" localSheetId="12">[3]Original!#REF!</definedName>
    <definedName name="_37EB_5" localSheetId="21">[3]Original!#REF!</definedName>
    <definedName name="_37EB_5" localSheetId="30">[3]Original!#REF!</definedName>
    <definedName name="_37EB_5" localSheetId="27">[3]Original!#REF!</definedName>
    <definedName name="_37EB_5" localSheetId="11">[3]Original!#REF!</definedName>
    <definedName name="_37EB_5" localSheetId="22">[3]Original!#REF!</definedName>
    <definedName name="_37EB_5" localSheetId="15">[3]Original!#REF!</definedName>
    <definedName name="_37EB_5">[3]Original!#REF!</definedName>
    <definedName name="_37EB_8" localSheetId="17">[3]Original!#REF!</definedName>
    <definedName name="_37EB_8" localSheetId="5">[3]Original!#REF!</definedName>
    <definedName name="_37EB_8" localSheetId="23">[3]Original!#REF!</definedName>
    <definedName name="_37EB_8" localSheetId="24">[3]Original!#REF!</definedName>
    <definedName name="_37EB_8" localSheetId="26">[3]Original!#REF!</definedName>
    <definedName name="_37EB_8" localSheetId="12">[3]Original!#REF!</definedName>
    <definedName name="_37EB_8" localSheetId="21">[3]Original!#REF!</definedName>
    <definedName name="_37EB_8" localSheetId="30">[3]Original!#REF!</definedName>
    <definedName name="_37EB_8" localSheetId="27">[3]Original!#REF!</definedName>
    <definedName name="_37EB_8" localSheetId="11">[3]Original!#REF!</definedName>
    <definedName name="_37EB_8" localSheetId="22">[3]Original!#REF!</definedName>
    <definedName name="_37EB_8" localSheetId="15">[3]Original!#REF!</definedName>
    <definedName name="_37EB_8">[3]Original!#REF!</definedName>
    <definedName name="_37EE" localSheetId="17">[3]Original!#REF!</definedName>
    <definedName name="_37EE" localSheetId="5">[3]Original!#REF!</definedName>
    <definedName name="_37EE" localSheetId="23">[3]Original!#REF!</definedName>
    <definedName name="_37EE" localSheetId="24">[3]Original!#REF!</definedName>
    <definedName name="_37EE" localSheetId="26">[3]Original!#REF!</definedName>
    <definedName name="_37EE" localSheetId="12">[3]Original!#REF!</definedName>
    <definedName name="_37EE" localSheetId="21">[3]Original!#REF!</definedName>
    <definedName name="_37EE" localSheetId="30">[3]Original!#REF!</definedName>
    <definedName name="_37EE" localSheetId="27">[3]Original!#REF!</definedName>
    <definedName name="_37EE" localSheetId="11">[3]Original!#REF!</definedName>
    <definedName name="_37EE" localSheetId="22">[3]Original!#REF!</definedName>
    <definedName name="_37EE" localSheetId="15">[3]Original!#REF!</definedName>
    <definedName name="_37EE">[3]Original!#REF!</definedName>
    <definedName name="_37EE_5" localSheetId="17">[3]Original!#REF!</definedName>
    <definedName name="_37EE_5" localSheetId="5">[3]Original!#REF!</definedName>
    <definedName name="_37EE_5" localSheetId="23">[3]Original!#REF!</definedName>
    <definedName name="_37EE_5" localSheetId="24">[3]Original!#REF!</definedName>
    <definedName name="_37EE_5" localSheetId="26">[3]Original!#REF!</definedName>
    <definedName name="_37EE_5" localSheetId="12">[3]Original!#REF!</definedName>
    <definedName name="_37EE_5" localSheetId="21">[3]Original!#REF!</definedName>
    <definedName name="_37EE_5" localSheetId="30">[3]Original!#REF!</definedName>
    <definedName name="_37EE_5" localSheetId="27">[3]Original!#REF!</definedName>
    <definedName name="_37EE_5" localSheetId="11">[3]Original!#REF!</definedName>
    <definedName name="_37EE_5" localSheetId="22">[3]Original!#REF!</definedName>
    <definedName name="_37EE_5" localSheetId="15">[3]Original!#REF!</definedName>
    <definedName name="_37EE_5">[3]Original!#REF!</definedName>
    <definedName name="_37EE_8" localSheetId="17">[3]Original!#REF!</definedName>
    <definedName name="_37EE_8" localSheetId="5">[3]Original!#REF!</definedName>
    <definedName name="_37EE_8" localSheetId="23">[3]Original!#REF!</definedName>
    <definedName name="_37EE_8" localSheetId="24">[3]Original!#REF!</definedName>
    <definedName name="_37EE_8" localSheetId="26">[3]Original!#REF!</definedName>
    <definedName name="_37EE_8" localSheetId="12">[3]Original!#REF!</definedName>
    <definedName name="_37EE_8" localSheetId="21">[3]Original!#REF!</definedName>
    <definedName name="_37EE_8" localSheetId="30">[3]Original!#REF!</definedName>
    <definedName name="_37EE_8" localSheetId="27">[3]Original!#REF!</definedName>
    <definedName name="_37EE_8" localSheetId="11">[3]Original!#REF!</definedName>
    <definedName name="_37EE_8" localSheetId="22">[3]Original!#REF!</definedName>
    <definedName name="_37EE_8" localSheetId="15">[3]Original!#REF!</definedName>
    <definedName name="_37EE_8">[3]Original!#REF!</definedName>
    <definedName name="_37EU" localSheetId="17">[3]Original!#REF!</definedName>
    <definedName name="_37EU" localSheetId="5">[3]Original!#REF!</definedName>
    <definedName name="_37EU" localSheetId="23">[3]Original!#REF!</definedName>
    <definedName name="_37EU" localSheetId="24">[3]Original!#REF!</definedName>
    <definedName name="_37EU" localSheetId="26">[3]Original!#REF!</definedName>
    <definedName name="_37EU" localSheetId="12">[3]Original!#REF!</definedName>
    <definedName name="_37EU" localSheetId="21">[3]Original!#REF!</definedName>
    <definedName name="_37EU" localSheetId="30">[3]Original!#REF!</definedName>
    <definedName name="_37EU" localSheetId="27">[3]Original!#REF!</definedName>
    <definedName name="_37EU" localSheetId="11">[3]Original!#REF!</definedName>
    <definedName name="_37EU" localSheetId="22">[3]Original!#REF!</definedName>
    <definedName name="_37EU" localSheetId="15">[3]Original!#REF!</definedName>
    <definedName name="_37EU">[3]Original!#REF!</definedName>
    <definedName name="_37EU_5" localSheetId="17">[3]Original!#REF!</definedName>
    <definedName name="_37EU_5" localSheetId="5">[3]Original!#REF!</definedName>
    <definedName name="_37EU_5" localSheetId="23">[3]Original!#REF!</definedName>
    <definedName name="_37EU_5" localSheetId="24">[3]Original!#REF!</definedName>
    <definedName name="_37EU_5" localSheetId="26">[3]Original!#REF!</definedName>
    <definedName name="_37EU_5" localSheetId="12">[3]Original!#REF!</definedName>
    <definedName name="_37EU_5" localSheetId="21">[3]Original!#REF!</definedName>
    <definedName name="_37EU_5" localSheetId="30">[3]Original!#REF!</definedName>
    <definedName name="_37EU_5" localSheetId="27">[3]Original!#REF!</definedName>
    <definedName name="_37EU_5" localSheetId="11">[3]Original!#REF!</definedName>
    <definedName name="_37EU_5" localSheetId="22">[3]Original!#REF!</definedName>
    <definedName name="_37EU_5" localSheetId="15">[3]Original!#REF!</definedName>
    <definedName name="_37EU_5">[3]Original!#REF!</definedName>
    <definedName name="_37EU_8" localSheetId="17">[3]Original!#REF!</definedName>
    <definedName name="_37EU_8" localSheetId="5">[3]Original!#REF!</definedName>
    <definedName name="_37EU_8" localSheetId="23">[3]Original!#REF!</definedName>
    <definedName name="_37EU_8" localSheetId="24">[3]Original!#REF!</definedName>
    <definedName name="_37EU_8" localSheetId="26">[3]Original!#REF!</definedName>
    <definedName name="_37EU_8" localSheetId="12">[3]Original!#REF!</definedName>
    <definedName name="_37EU_8" localSheetId="21">[3]Original!#REF!</definedName>
    <definedName name="_37EU_8" localSheetId="30">[3]Original!#REF!</definedName>
    <definedName name="_37EU_8" localSheetId="27">[3]Original!#REF!</definedName>
    <definedName name="_37EU_8" localSheetId="11">[3]Original!#REF!</definedName>
    <definedName name="_37EU_8" localSheetId="22">[3]Original!#REF!</definedName>
    <definedName name="_37EU_8" localSheetId="15">[3]Original!#REF!</definedName>
    <definedName name="_37EU_8">[3]Original!#REF!</definedName>
    <definedName name="_3855" localSheetId="17">[3]Original!#REF!</definedName>
    <definedName name="_3855" localSheetId="5">[3]Original!#REF!</definedName>
    <definedName name="_3855" localSheetId="23">[3]Original!#REF!</definedName>
    <definedName name="_3855" localSheetId="24">[3]Original!#REF!</definedName>
    <definedName name="_3855" localSheetId="26">[3]Original!#REF!</definedName>
    <definedName name="_3855" localSheetId="12">[3]Original!#REF!</definedName>
    <definedName name="_3855" localSheetId="21">[3]Original!#REF!</definedName>
    <definedName name="_3855" localSheetId="30">[3]Original!#REF!</definedName>
    <definedName name="_3855" localSheetId="27">[3]Original!#REF!</definedName>
    <definedName name="_3855" localSheetId="11">[3]Original!#REF!</definedName>
    <definedName name="_3855" localSheetId="22">[3]Original!#REF!</definedName>
    <definedName name="_3855" localSheetId="15">[3]Original!#REF!</definedName>
    <definedName name="_3855">[3]Original!#REF!</definedName>
    <definedName name="_3855_5" localSheetId="17">[3]Original!#REF!</definedName>
    <definedName name="_3855_5" localSheetId="5">[3]Original!#REF!</definedName>
    <definedName name="_3855_5" localSheetId="23">[3]Original!#REF!</definedName>
    <definedName name="_3855_5" localSheetId="24">[3]Original!#REF!</definedName>
    <definedName name="_3855_5" localSheetId="26">[3]Original!#REF!</definedName>
    <definedName name="_3855_5" localSheetId="12">[3]Original!#REF!</definedName>
    <definedName name="_3855_5" localSheetId="21">[3]Original!#REF!</definedName>
    <definedName name="_3855_5" localSheetId="30">[3]Original!#REF!</definedName>
    <definedName name="_3855_5" localSheetId="27">[3]Original!#REF!</definedName>
    <definedName name="_3855_5" localSheetId="11">[3]Original!#REF!</definedName>
    <definedName name="_3855_5" localSheetId="22">[3]Original!#REF!</definedName>
    <definedName name="_3855_5" localSheetId="15">[3]Original!#REF!</definedName>
    <definedName name="_3855_5">[3]Original!#REF!</definedName>
    <definedName name="_3855_8" localSheetId="17">[3]Original!#REF!</definedName>
    <definedName name="_3855_8" localSheetId="5">[3]Original!#REF!</definedName>
    <definedName name="_3855_8" localSheetId="23">[3]Original!#REF!</definedName>
    <definedName name="_3855_8" localSheetId="24">[3]Original!#REF!</definedName>
    <definedName name="_3855_8" localSheetId="26">[3]Original!#REF!</definedName>
    <definedName name="_3855_8" localSheetId="12">[3]Original!#REF!</definedName>
    <definedName name="_3855_8" localSheetId="21">[3]Original!#REF!</definedName>
    <definedName name="_3855_8" localSheetId="30">[3]Original!#REF!</definedName>
    <definedName name="_3855_8" localSheetId="27">[3]Original!#REF!</definedName>
    <definedName name="_3855_8" localSheetId="11">[3]Original!#REF!</definedName>
    <definedName name="_3855_8" localSheetId="22">[3]Original!#REF!</definedName>
    <definedName name="_3855_8" localSheetId="15">[3]Original!#REF!</definedName>
    <definedName name="_3855_8">[3]Original!#REF!</definedName>
    <definedName name="_3856" localSheetId="17">[3]Original!#REF!</definedName>
    <definedName name="_3856" localSheetId="5">[3]Original!#REF!</definedName>
    <definedName name="_3856" localSheetId="23">[3]Original!#REF!</definedName>
    <definedName name="_3856" localSheetId="24">[3]Original!#REF!</definedName>
    <definedName name="_3856" localSheetId="26">[3]Original!#REF!</definedName>
    <definedName name="_3856" localSheetId="12">[3]Original!#REF!</definedName>
    <definedName name="_3856" localSheetId="21">[3]Original!#REF!</definedName>
    <definedName name="_3856" localSheetId="30">[3]Original!#REF!</definedName>
    <definedName name="_3856" localSheetId="27">[3]Original!#REF!</definedName>
    <definedName name="_3856" localSheetId="11">[3]Original!#REF!</definedName>
    <definedName name="_3856" localSheetId="22">[3]Original!#REF!</definedName>
    <definedName name="_3856" localSheetId="15">[3]Original!#REF!</definedName>
    <definedName name="_3856">[3]Original!#REF!</definedName>
    <definedName name="_3856_5" localSheetId="17">[3]Original!#REF!</definedName>
    <definedName name="_3856_5" localSheetId="5">[3]Original!#REF!</definedName>
    <definedName name="_3856_5" localSheetId="23">[3]Original!#REF!</definedName>
    <definedName name="_3856_5" localSheetId="24">[3]Original!#REF!</definedName>
    <definedName name="_3856_5" localSheetId="26">[3]Original!#REF!</definedName>
    <definedName name="_3856_5" localSheetId="12">[3]Original!#REF!</definedName>
    <definedName name="_3856_5" localSheetId="21">[3]Original!#REF!</definedName>
    <definedName name="_3856_5" localSheetId="30">[3]Original!#REF!</definedName>
    <definedName name="_3856_5" localSheetId="27">[3]Original!#REF!</definedName>
    <definedName name="_3856_5" localSheetId="11">[3]Original!#REF!</definedName>
    <definedName name="_3856_5" localSheetId="22">[3]Original!#REF!</definedName>
    <definedName name="_3856_5" localSheetId="15">[3]Original!#REF!</definedName>
    <definedName name="_3856_5">[3]Original!#REF!</definedName>
    <definedName name="_3856_8" localSheetId="17">[3]Original!#REF!</definedName>
    <definedName name="_3856_8" localSheetId="5">[3]Original!#REF!</definedName>
    <definedName name="_3856_8" localSheetId="23">[3]Original!#REF!</definedName>
    <definedName name="_3856_8" localSheetId="24">[3]Original!#REF!</definedName>
    <definedName name="_3856_8" localSheetId="26">[3]Original!#REF!</definedName>
    <definedName name="_3856_8" localSheetId="12">[3]Original!#REF!</definedName>
    <definedName name="_3856_8" localSheetId="21">[3]Original!#REF!</definedName>
    <definedName name="_3856_8" localSheetId="30">[3]Original!#REF!</definedName>
    <definedName name="_3856_8" localSheetId="27">[3]Original!#REF!</definedName>
    <definedName name="_3856_8" localSheetId="11">[3]Original!#REF!</definedName>
    <definedName name="_3856_8" localSheetId="22">[3]Original!#REF!</definedName>
    <definedName name="_3856_8" localSheetId="15">[3]Original!#REF!</definedName>
    <definedName name="_3856_8">[3]Original!#REF!</definedName>
    <definedName name="_3870" localSheetId="17">[3]Original!#REF!</definedName>
    <definedName name="_3870" localSheetId="5">[3]Original!#REF!</definedName>
    <definedName name="_3870" localSheetId="23">[3]Original!#REF!</definedName>
    <definedName name="_3870" localSheetId="24">[3]Original!#REF!</definedName>
    <definedName name="_3870" localSheetId="26">[3]Original!#REF!</definedName>
    <definedName name="_3870" localSheetId="12">[3]Original!#REF!</definedName>
    <definedName name="_3870" localSheetId="21">[3]Original!#REF!</definedName>
    <definedName name="_3870" localSheetId="30">[3]Original!#REF!</definedName>
    <definedName name="_3870" localSheetId="27">[3]Original!#REF!</definedName>
    <definedName name="_3870" localSheetId="11">[3]Original!#REF!</definedName>
    <definedName name="_3870" localSheetId="22">[3]Original!#REF!</definedName>
    <definedName name="_3870" localSheetId="15">[3]Original!#REF!</definedName>
    <definedName name="_3870">[3]Original!#REF!</definedName>
    <definedName name="_3870_5" localSheetId="17">[3]Original!#REF!</definedName>
    <definedName name="_3870_5" localSheetId="5">[3]Original!#REF!</definedName>
    <definedName name="_3870_5" localSheetId="23">[3]Original!#REF!</definedName>
    <definedName name="_3870_5" localSheetId="24">[3]Original!#REF!</definedName>
    <definedName name="_3870_5" localSheetId="26">[3]Original!#REF!</definedName>
    <definedName name="_3870_5" localSheetId="12">[3]Original!#REF!</definedName>
    <definedName name="_3870_5" localSheetId="21">[3]Original!#REF!</definedName>
    <definedName name="_3870_5" localSheetId="30">[3]Original!#REF!</definedName>
    <definedName name="_3870_5" localSheetId="27">[3]Original!#REF!</definedName>
    <definedName name="_3870_5" localSheetId="11">[3]Original!#REF!</definedName>
    <definedName name="_3870_5" localSheetId="22">[3]Original!#REF!</definedName>
    <definedName name="_3870_5" localSheetId="15">[3]Original!#REF!</definedName>
    <definedName name="_3870_5">[3]Original!#REF!</definedName>
    <definedName name="_3870_8" localSheetId="17">[3]Original!#REF!</definedName>
    <definedName name="_3870_8" localSheetId="5">[3]Original!#REF!</definedName>
    <definedName name="_3870_8" localSheetId="23">[3]Original!#REF!</definedName>
    <definedName name="_3870_8" localSheetId="24">[3]Original!#REF!</definedName>
    <definedName name="_3870_8" localSheetId="26">[3]Original!#REF!</definedName>
    <definedName name="_3870_8" localSheetId="12">[3]Original!#REF!</definedName>
    <definedName name="_3870_8" localSheetId="21">[3]Original!#REF!</definedName>
    <definedName name="_3870_8" localSheetId="30">[3]Original!#REF!</definedName>
    <definedName name="_3870_8" localSheetId="27">[3]Original!#REF!</definedName>
    <definedName name="_3870_8" localSheetId="11">[3]Original!#REF!</definedName>
    <definedName name="_3870_8" localSheetId="22">[3]Original!#REF!</definedName>
    <definedName name="_3870_8" localSheetId="15">[3]Original!#REF!</definedName>
    <definedName name="_3870_8">[3]Original!#REF!</definedName>
    <definedName name="_3875" localSheetId="17">[3]Original!#REF!</definedName>
    <definedName name="_3875" localSheetId="5">[3]Original!#REF!</definedName>
    <definedName name="_3875" localSheetId="23">[3]Original!#REF!</definedName>
    <definedName name="_3875" localSheetId="24">[3]Original!#REF!</definedName>
    <definedName name="_3875" localSheetId="26">[3]Original!#REF!</definedName>
    <definedName name="_3875" localSheetId="12">[3]Original!#REF!</definedName>
    <definedName name="_3875" localSheetId="21">[3]Original!#REF!</definedName>
    <definedName name="_3875" localSheetId="30">[3]Original!#REF!</definedName>
    <definedName name="_3875" localSheetId="27">[3]Original!#REF!</definedName>
    <definedName name="_3875" localSheetId="11">[3]Original!#REF!</definedName>
    <definedName name="_3875" localSheetId="22">[3]Original!#REF!</definedName>
    <definedName name="_3875" localSheetId="15">[3]Original!#REF!</definedName>
    <definedName name="_3875">[3]Original!#REF!</definedName>
    <definedName name="_3875_5" localSheetId="17">[3]Original!#REF!</definedName>
    <definedName name="_3875_5" localSheetId="5">[3]Original!#REF!</definedName>
    <definedName name="_3875_5" localSheetId="23">[3]Original!#REF!</definedName>
    <definedName name="_3875_5" localSheetId="24">[3]Original!#REF!</definedName>
    <definedName name="_3875_5" localSheetId="26">[3]Original!#REF!</definedName>
    <definedName name="_3875_5" localSheetId="12">[3]Original!#REF!</definedName>
    <definedName name="_3875_5" localSheetId="21">[3]Original!#REF!</definedName>
    <definedName name="_3875_5" localSheetId="30">[3]Original!#REF!</definedName>
    <definedName name="_3875_5" localSheetId="27">[3]Original!#REF!</definedName>
    <definedName name="_3875_5" localSheetId="11">[3]Original!#REF!</definedName>
    <definedName name="_3875_5" localSheetId="22">[3]Original!#REF!</definedName>
    <definedName name="_3875_5" localSheetId="15">[3]Original!#REF!</definedName>
    <definedName name="_3875_5">[3]Original!#REF!</definedName>
    <definedName name="_3875_8" localSheetId="17">[3]Original!#REF!</definedName>
    <definedName name="_3875_8" localSheetId="5">[3]Original!#REF!</definedName>
    <definedName name="_3875_8" localSheetId="23">[3]Original!#REF!</definedName>
    <definedName name="_3875_8" localSheetId="24">[3]Original!#REF!</definedName>
    <definedName name="_3875_8" localSheetId="26">[3]Original!#REF!</definedName>
    <definedName name="_3875_8" localSheetId="12">[3]Original!#REF!</definedName>
    <definedName name="_3875_8" localSheetId="21">[3]Original!#REF!</definedName>
    <definedName name="_3875_8" localSheetId="30">[3]Original!#REF!</definedName>
    <definedName name="_3875_8" localSheetId="27">[3]Original!#REF!</definedName>
    <definedName name="_3875_8" localSheetId="11">[3]Original!#REF!</definedName>
    <definedName name="_3875_8" localSheetId="22">[3]Original!#REF!</definedName>
    <definedName name="_3875_8" localSheetId="15">[3]Original!#REF!</definedName>
    <definedName name="_3875_8">[3]Original!#REF!</definedName>
    <definedName name="_3877" localSheetId="17">[3]Original!#REF!</definedName>
    <definedName name="_3877" localSheetId="5">[3]Original!#REF!</definedName>
    <definedName name="_3877" localSheetId="23">[3]Original!#REF!</definedName>
    <definedName name="_3877" localSheetId="24">[3]Original!#REF!</definedName>
    <definedName name="_3877" localSheetId="26">[3]Original!#REF!</definedName>
    <definedName name="_3877" localSheetId="12">[3]Original!#REF!</definedName>
    <definedName name="_3877" localSheetId="21">[3]Original!#REF!</definedName>
    <definedName name="_3877" localSheetId="30">[3]Original!#REF!</definedName>
    <definedName name="_3877" localSheetId="27">[3]Original!#REF!</definedName>
    <definedName name="_3877" localSheetId="11">[3]Original!#REF!</definedName>
    <definedName name="_3877" localSheetId="22">[3]Original!#REF!</definedName>
    <definedName name="_3877" localSheetId="15">[3]Original!#REF!</definedName>
    <definedName name="_3877">[3]Original!#REF!</definedName>
    <definedName name="_3877_5" localSheetId="17">[3]Original!#REF!</definedName>
    <definedName name="_3877_5" localSheetId="5">[3]Original!#REF!</definedName>
    <definedName name="_3877_5" localSheetId="23">[3]Original!#REF!</definedName>
    <definedName name="_3877_5" localSheetId="24">[3]Original!#REF!</definedName>
    <definedName name="_3877_5" localSheetId="26">[3]Original!#REF!</definedName>
    <definedName name="_3877_5" localSheetId="12">[3]Original!#REF!</definedName>
    <definedName name="_3877_5" localSheetId="21">[3]Original!#REF!</definedName>
    <definedName name="_3877_5" localSheetId="30">[3]Original!#REF!</definedName>
    <definedName name="_3877_5" localSheetId="27">[3]Original!#REF!</definedName>
    <definedName name="_3877_5" localSheetId="11">[3]Original!#REF!</definedName>
    <definedName name="_3877_5" localSheetId="22">[3]Original!#REF!</definedName>
    <definedName name="_3877_5" localSheetId="15">[3]Original!#REF!</definedName>
    <definedName name="_3877_5">[3]Original!#REF!</definedName>
    <definedName name="_3877_8" localSheetId="17">[3]Original!#REF!</definedName>
    <definedName name="_3877_8" localSheetId="5">[3]Original!#REF!</definedName>
    <definedName name="_3877_8" localSheetId="23">[3]Original!#REF!</definedName>
    <definedName name="_3877_8" localSheetId="24">[3]Original!#REF!</definedName>
    <definedName name="_3877_8" localSheetId="26">[3]Original!#REF!</definedName>
    <definedName name="_3877_8" localSheetId="12">[3]Original!#REF!</definedName>
    <definedName name="_3877_8" localSheetId="21">[3]Original!#REF!</definedName>
    <definedName name="_3877_8" localSheetId="30">[3]Original!#REF!</definedName>
    <definedName name="_3877_8" localSheetId="27">[3]Original!#REF!</definedName>
    <definedName name="_3877_8" localSheetId="11">[3]Original!#REF!</definedName>
    <definedName name="_3877_8" localSheetId="22">[3]Original!#REF!</definedName>
    <definedName name="_3877_8" localSheetId="15">[3]Original!#REF!</definedName>
    <definedName name="_3877_8">[3]Original!#REF!</definedName>
    <definedName name="_3879" localSheetId="17">[3]Original!#REF!</definedName>
    <definedName name="_3879" localSheetId="5">[3]Original!#REF!</definedName>
    <definedName name="_3879" localSheetId="23">[3]Original!#REF!</definedName>
    <definedName name="_3879" localSheetId="24">[3]Original!#REF!</definedName>
    <definedName name="_3879" localSheetId="26">[3]Original!#REF!</definedName>
    <definedName name="_3879" localSheetId="12">[3]Original!#REF!</definedName>
    <definedName name="_3879" localSheetId="21">[3]Original!#REF!</definedName>
    <definedName name="_3879" localSheetId="30">[3]Original!#REF!</definedName>
    <definedName name="_3879" localSheetId="27">[3]Original!#REF!</definedName>
    <definedName name="_3879" localSheetId="11">[3]Original!#REF!</definedName>
    <definedName name="_3879" localSheetId="22">[3]Original!#REF!</definedName>
    <definedName name="_3879" localSheetId="15">[3]Original!#REF!</definedName>
    <definedName name="_3879">[3]Original!#REF!</definedName>
    <definedName name="_3879_5" localSheetId="17">[3]Original!#REF!</definedName>
    <definedName name="_3879_5" localSheetId="5">[3]Original!#REF!</definedName>
    <definedName name="_3879_5" localSheetId="23">[3]Original!#REF!</definedName>
    <definedName name="_3879_5" localSheetId="24">[3]Original!#REF!</definedName>
    <definedName name="_3879_5" localSheetId="26">[3]Original!#REF!</definedName>
    <definedName name="_3879_5" localSheetId="12">[3]Original!#REF!</definedName>
    <definedName name="_3879_5" localSheetId="21">[3]Original!#REF!</definedName>
    <definedName name="_3879_5" localSheetId="30">[3]Original!#REF!</definedName>
    <definedName name="_3879_5" localSheetId="27">[3]Original!#REF!</definedName>
    <definedName name="_3879_5" localSheetId="11">[3]Original!#REF!</definedName>
    <definedName name="_3879_5" localSheetId="22">[3]Original!#REF!</definedName>
    <definedName name="_3879_5" localSheetId="15">[3]Original!#REF!</definedName>
    <definedName name="_3879_5">[3]Original!#REF!</definedName>
    <definedName name="_3879_8" localSheetId="17">[3]Original!#REF!</definedName>
    <definedName name="_3879_8" localSheetId="5">[3]Original!#REF!</definedName>
    <definedName name="_3879_8" localSheetId="23">[3]Original!#REF!</definedName>
    <definedName name="_3879_8" localSheetId="24">[3]Original!#REF!</definedName>
    <definedName name="_3879_8" localSheetId="26">[3]Original!#REF!</definedName>
    <definedName name="_3879_8" localSheetId="12">[3]Original!#REF!</definedName>
    <definedName name="_3879_8" localSheetId="21">[3]Original!#REF!</definedName>
    <definedName name="_3879_8" localSheetId="30">[3]Original!#REF!</definedName>
    <definedName name="_3879_8" localSheetId="27">[3]Original!#REF!</definedName>
    <definedName name="_3879_8" localSheetId="11">[3]Original!#REF!</definedName>
    <definedName name="_3879_8" localSheetId="22">[3]Original!#REF!</definedName>
    <definedName name="_3879_8" localSheetId="15">[3]Original!#REF!</definedName>
    <definedName name="_3879_8">[3]Original!#REF!</definedName>
    <definedName name="_3886" localSheetId="17">[3]Original!#REF!</definedName>
    <definedName name="_3886" localSheetId="5">[3]Original!#REF!</definedName>
    <definedName name="_3886" localSheetId="23">[3]Original!#REF!</definedName>
    <definedName name="_3886" localSheetId="24">[3]Original!#REF!</definedName>
    <definedName name="_3886" localSheetId="26">[3]Original!#REF!</definedName>
    <definedName name="_3886" localSheetId="12">[3]Original!#REF!</definedName>
    <definedName name="_3886" localSheetId="21">[3]Original!#REF!</definedName>
    <definedName name="_3886" localSheetId="30">[3]Original!#REF!</definedName>
    <definedName name="_3886" localSheetId="27">[3]Original!#REF!</definedName>
    <definedName name="_3886" localSheetId="11">[3]Original!#REF!</definedName>
    <definedName name="_3886" localSheetId="22">[3]Original!#REF!</definedName>
    <definedName name="_3886" localSheetId="15">[3]Original!#REF!</definedName>
    <definedName name="_3886">[3]Original!#REF!</definedName>
    <definedName name="_3886_5" localSheetId="17">[3]Original!#REF!</definedName>
    <definedName name="_3886_5" localSheetId="5">[3]Original!#REF!</definedName>
    <definedName name="_3886_5" localSheetId="23">[3]Original!#REF!</definedName>
    <definedName name="_3886_5" localSheetId="24">[3]Original!#REF!</definedName>
    <definedName name="_3886_5" localSheetId="26">[3]Original!#REF!</definedName>
    <definedName name="_3886_5" localSheetId="12">[3]Original!#REF!</definedName>
    <definedName name="_3886_5" localSheetId="21">[3]Original!#REF!</definedName>
    <definedName name="_3886_5" localSheetId="30">[3]Original!#REF!</definedName>
    <definedName name="_3886_5" localSheetId="27">[3]Original!#REF!</definedName>
    <definedName name="_3886_5" localSheetId="11">[3]Original!#REF!</definedName>
    <definedName name="_3886_5" localSheetId="22">[3]Original!#REF!</definedName>
    <definedName name="_3886_5" localSheetId="15">[3]Original!#REF!</definedName>
    <definedName name="_3886_5">[3]Original!#REF!</definedName>
    <definedName name="_3886_8" localSheetId="17">[3]Original!#REF!</definedName>
    <definedName name="_3886_8" localSheetId="5">[3]Original!#REF!</definedName>
    <definedName name="_3886_8" localSheetId="23">[3]Original!#REF!</definedName>
    <definedName name="_3886_8" localSheetId="24">[3]Original!#REF!</definedName>
    <definedName name="_3886_8" localSheetId="26">[3]Original!#REF!</definedName>
    <definedName name="_3886_8" localSheetId="12">[3]Original!#REF!</definedName>
    <definedName name="_3886_8" localSheetId="21">[3]Original!#REF!</definedName>
    <definedName name="_3886_8" localSheetId="30">[3]Original!#REF!</definedName>
    <definedName name="_3886_8" localSheetId="27">[3]Original!#REF!</definedName>
    <definedName name="_3886_8" localSheetId="11">[3]Original!#REF!</definedName>
    <definedName name="_3886_8" localSheetId="22">[3]Original!#REF!</definedName>
    <definedName name="_3886_8" localSheetId="15">[3]Original!#REF!</definedName>
    <definedName name="_3886_8">[3]Original!#REF!</definedName>
    <definedName name="_4_0__123Grap" localSheetId="17" hidden="1">#REF!</definedName>
    <definedName name="_4_0__123Grap" localSheetId="5" hidden="1">#REF!</definedName>
    <definedName name="_4_0__123Grap" localSheetId="23" hidden="1">#REF!</definedName>
    <definedName name="_4_0__123Grap" localSheetId="24" hidden="1">#REF!</definedName>
    <definedName name="_4_0__123Grap" localSheetId="26" hidden="1">#REF!</definedName>
    <definedName name="_4_0__123Grap" localSheetId="12" hidden="1">#REF!</definedName>
    <definedName name="_4_0__123Grap" localSheetId="21" hidden="1">#REF!</definedName>
    <definedName name="_4_0__123Grap" localSheetId="30" hidden="1">#REF!</definedName>
    <definedName name="_4_0__123Grap" localSheetId="27" hidden="1">#REF!</definedName>
    <definedName name="_4_0__123Grap" localSheetId="11" hidden="1">#REF!</definedName>
    <definedName name="_4_0__123Grap" localSheetId="22" hidden="1">#REF!</definedName>
    <definedName name="_4_0__123Grap" localSheetId="15" hidden="1">#REF!</definedName>
    <definedName name="_4_0__123Grap" hidden="1">#REF!</definedName>
    <definedName name="_4072" localSheetId="17">[3]Original!#REF!</definedName>
    <definedName name="_4072" localSheetId="5">[3]Original!#REF!</definedName>
    <definedName name="_4072" localSheetId="23">[3]Original!#REF!</definedName>
    <definedName name="_4072" localSheetId="24">[3]Original!#REF!</definedName>
    <definedName name="_4072" localSheetId="26">[3]Original!#REF!</definedName>
    <definedName name="_4072" localSheetId="12">[3]Original!#REF!</definedName>
    <definedName name="_4072" localSheetId="21">[3]Original!#REF!</definedName>
    <definedName name="_4072" localSheetId="30">[3]Original!#REF!</definedName>
    <definedName name="_4072" localSheetId="27">[3]Original!#REF!</definedName>
    <definedName name="_4072" localSheetId="11">[3]Original!#REF!</definedName>
    <definedName name="_4072" localSheetId="22">[3]Original!#REF!</definedName>
    <definedName name="_4072" localSheetId="15">[3]Original!#REF!</definedName>
    <definedName name="_4072">[3]Original!#REF!</definedName>
    <definedName name="_4072_5" localSheetId="17">[3]Original!#REF!</definedName>
    <definedName name="_4072_5" localSheetId="5">[3]Original!#REF!</definedName>
    <definedName name="_4072_5" localSheetId="23">[3]Original!#REF!</definedName>
    <definedName name="_4072_5" localSheetId="24">[3]Original!#REF!</definedName>
    <definedName name="_4072_5" localSheetId="26">[3]Original!#REF!</definedName>
    <definedName name="_4072_5" localSheetId="12">[3]Original!#REF!</definedName>
    <definedName name="_4072_5" localSheetId="21">[3]Original!#REF!</definedName>
    <definedName name="_4072_5" localSheetId="30">[3]Original!#REF!</definedName>
    <definedName name="_4072_5" localSheetId="27">[3]Original!#REF!</definedName>
    <definedName name="_4072_5" localSheetId="11">[3]Original!#REF!</definedName>
    <definedName name="_4072_5" localSheetId="22">[3]Original!#REF!</definedName>
    <definedName name="_4072_5" localSheetId="15">[3]Original!#REF!</definedName>
    <definedName name="_4072_5">[3]Original!#REF!</definedName>
    <definedName name="_4072_8" localSheetId="17">[3]Original!#REF!</definedName>
    <definedName name="_4072_8" localSheetId="5">[3]Original!#REF!</definedName>
    <definedName name="_4072_8" localSheetId="23">[3]Original!#REF!</definedName>
    <definedName name="_4072_8" localSheetId="24">[3]Original!#REF!</definedName>
    <definedName name="_4072_8" localSheetId="26">[3]Original!#REF!</definedName>
    <definedName name="_4072_8" localSheetId="12">[3]Original!#REF!</definedName>
    <definedName name="_4072_8" localSheetId="21">[3]Original!#REF!</definedName>
    <definedName name="_4072_8" localSheetId="30">[3]Original!#REF!</definedName>
    <definedName name="_4072_8" localSheetId="27">[3]Original!#REF!</definedName>
    <definedName name="_4072_8" localSheetId="11">[3]Original!#REF!</definedName>
    <definedName name="_4072_8" localSheetId="22">[3]Original!#REF!</definedName>
    <definedName name="_4072_8" localSheetId="15">[3]Original!#REF!</definedName>
    <definedName name="_4072_8">[3]Original!#REF!</definedName>
    <definedName name="_4074" localSheetId="17">[3]Original!#REF!</definedName>
    <definedName name="_4074" localSheetId="5">[3]Original!#REF!</definedName>
    <definedName name="_4074" localSheetId="23">[3]Original!#REF!</definedName>
    <definedName name="_4074" localSheetId="24">[3]Original!#REF!</definedName>
    <definedName name="_4074" localSheetId="26">[3]Original!#REF!</definedName>
    <definedName name="_4074" localSheetId="12">[3]Original!#REF!</definedName>
    <definedName name="_4074" localSheetId="21">[3]Original!#REF!</definedName>
    <definedName name="_4074" localSheetId="30">[3]Original!#REF!</definedName>
    <definedName name="_4074" localSheetId="27">[3]Original!#REF!</definedName>
    <definedName name="_4074" localSheetId="11">[3]Original!#REF!</definedName>
    <definedName name="_4074" localSheetId="22">[3]Original!#REF!</definedName>
    <definedName name="_4074" localSheetId="15">[3]Original!#REF!</definedName>
    <definedName name="_4074">[3]Original!#REF!</definedName>
    <definedName name="_4074_5" localSheetId="17">[3]Original!#REF!</definedName>
    <definedName name="_4074_5" localSheetId="5">[3]Original!#REF!</definedName>
    <definedName name="_4074_5" localSheetId="23">[3]Original!#REF!</definedName>
    <definedName name="_4074_5" localSheetId="24">[3]Original!#REF!</definedName>
    <definedName name="_4074_5" localSheetId="26">[3]Original!#REF!</definedName>
    <definedName name="_4074_5" localSheetId="12">[3]Original!#REF!</definedName>
    <definedName name="_4074_5" localSheetId="21">[3]Original!#REF!</definedName>
    <definedName name="_4074_5" localSheetId="30">[3]Original!#REF!</definedName>
    <definedName name="_4074_5" localSheetId="27">[3]Original!#REF!</definedName>
    <definedName name="_4074_5" localSheetId="11">[3]Original!#REF!</definedName>
    <definedName name="_4074_5" localSheetId="22">[3]Original!#REF!</definedName>
    <definedName name="_4074_5" localSheetId="15">[3]Original!#REF!</definedName>
    <definedName name="_4074_5">[3]Original!#REF!</definedName>
    <definedName name="_4074_8" localSheetId="17">[3]Original!#REF!</definedName>
    <definedName name="_4074_8" localSheetId="5">[3]Original!#REF!</definedName>
    <definedName name="_4074_8" localSheetId="23">[3]Original!#REF!</definedName>
    <definedName name="_4074_8" localSheetId="24">[3]Original!#REF!</definedName>
    <definedName name="_4074_8" localSheetId="26">[3]Original!#REF!</definedName>
    <definedName name="_4074_8" localSheetId="12">[3]Original!#REF!</definedName>
    <definedName name="_4074_8" localSheetId="21">[3]Original!#REF!</definedName>
    <definedName name="_4074_8" localSheetId="30">[3]Original!#REF!</definedName>
    <definedName name="_4074_8" localSheetId="27">[3]Original!#REF!</definedName>
    <definedName name="_4074_8" localSheetId="11">[3]Original!#REF!</definedName>
    <definedName name="_4074_8" localSheetId="22">[3]Original!#REF!</definedName>
    <definedName name="_4074_8" localSheetId="15">[3]Original!#REF!</definedName>
    <definedName name="_4074_8">[3]Original!#REF!</definedName>
    <definedName name="_4078" localSheetId="17">[3]Original!#REF!</definedName>
    <definedName name="_4078" localSheetId="5">[3]Original!#REF!</definedName>
    <definedName name="_4078" localSheetId="23">[3]Original!#REF!</definedName>
    <definedName name="_4078" localSheetId="24">[3]Original!#REF!</definedName>
    <definedName name="_4078" localSheetId="26">[3]Original!#REF!</definedName>
    <definedName name="_4078" localSheetId="12">[3]Original!#REF!</definedName>
    <definedName name="_4078" localSheetId="21">[3]Original!#REF!</definedName>
    <definedName name="_4078" localSheetId="30">[3]Original!#REF!</definedName>
    <definedName name="_4078" localSheetId="27">[3]Original!#REF!</definedName>
    <definedName name="_4078" localSheetId="11">[3]Original!#REF!</definedName>
    <definedName name="_4078" localSheetId="22">[3]Original!#REF!</definedName>
    <definedName name="_4078" localSheetId="15">[3]Original!#REF!</definedName>
    <definedName name="_4078">[3]Original!#REF!</definedName>
    <definedName name="_4078_5" localSheetId="17">[3]Original!#REF!</definedName>
    <definedName name="_4078_5" localSheetId="5">[3]Original!#REF!</definedName>
    <definedName name="_4078_5" localSheetId="23">[3]Original!#REF!</definedName>
    <definedName name="_4078_5" localSheetId="24">[3]Original!#REF!</definedName>
    <definedName name="_4078_5" localSheetId="26">[3]Original!#REF!</definedName>
    <definedName name="_4078_5" localSheetId="12">[3]Original!#REF!</definedName>
    <definedName name="_4078_5" localSheetId="21">[3]Original!#REF!</definedName>
    <definedName name="_4078_5" localSheetId="30">[3]Original!#REF!</definedName>
    <definedName name="_4078_5" localSheetId="27">[3]Original!#REF!</definedName>
    <definedName name="_4078_5" localSheetId="11">[3]Original!#REF!</definedName>
    <definedName name="_4078_5" localSheetId="22">[3]Original!#REF!</definedName>
    <definedName name="_4078_5" localSheetId="15">[3]Original!#REF!</definedName>
    <definedName name="_4078_5">[3]Original!#REF!</definedName>
    <definedName name="_4078_8" localSheetId="17">[3]Original!#REF!</definedName>
    <definedName name="_4078_8" localSheetId="5">[3]Original!#REF!</definedName>
    <definedName name="_4078_8" localSheetId="23">[3]Original!#REF!</definedName>
    <definedName name="_4078_8" localSheetId="24">[3]Original!#REF!</definedName>
    <definedName name="_4078_8" localSheetId="26">[3]Original!#REF!</definedName>
    <definedName name="_4078_8" localSheetId="12">[3]Original!#REF!</definedName>
    <definedName name="_4078_8" localSheetId="21">[3]Original!#REF!</definedName>
    <definedName name="_4078_8" localSheetId="30">[3]Original!#REF!</definedName>
    <definedName name="_4078_8" localSheetId="27">[3]Original!#REF!</definedName>
    <definedName name="_4078_8" localSheetId="11">[3]Original!#REF!</definedName>
    <definedName name="_4078_8" localSheetId="22">[3]Original!#REF!</definedName>
    <definedName name="_4078_8" localSheetId="15">[3]Original!#REF!</definedName>
    <definedName name="_4078_8">[3]Original!#REF!</definedName>
    <definedName name="_40AH" localSheetId="17">[3]Original!#REF!</definedName>
    <definedName name="_40AH" localSheetId="5">[3]Original!#REF!</definedName>
    <definedName name="_40AH" localSheetId="23">[3]Original!#REF!</definedName>
    <definedName name="_40AH" localSheetId="24">[3]Original!#REF!</definedName>
    <definedName name="_40AH" localSheetId="26">[3]Original!#REF!</definedName>
    <definedName name="_40AH" localSheetId="12">[3]Original!#REF!</definedName>
    <definedName name="_40AH" localSheetId="21">[3]Original!#REF!</definedName>
    <definedName name="_40AH" localSheetId="30">[3]Original!#REF!</definedName>
    <definedName name="_40AH" localSheetId="27">[3]Original!#REF!</definedName>
    <definedName name="_40AH" localSheetId="11">[3]Original!#REF!</definedName>
    <definedName name="_40AH" localSheetId="22">[3]Original!#REF!</definedName>
    <definedName name="_40AH" localSheetId="15">[3]Original!#REF!</definedName>
    <definedName name="_40AH">[3]Original!#REF!</definedName>
    <definedName name="_40AH_5" localSheetId="17">[3]Original!#REF!</definedName>
    <definedName name="_40AH_5" localSheetId="5">[3]Original!#REF!</definedName>
    <definedName name="_40AH_5" localSheetId="23">[3]Original!#REF!</definedName>
    <definedName name="_40AH_5" localSheetId="24">[3]Original!#REF!</definedName>
    <definedName name="_40AH_5" localSheetId="26">[3]Original!#REF!</definedName>
    <definedName name="_40AH_5" localSheetId="12">[3]Original!#REF!</definedName>
    <definedName name="_40AH_5" localSheetId="21">[3]Original!#REF!</definedName>
    <definedName name="_40AH_5" localSheetId="30">[3]Original!#REF!</definedName>
    <definedName name="_40AH_5" localSheetId="27">[3]Original!#REF!</definedName>
    <definedName name="_40AH_5" localSheetId="11">[3]Original!#REF!</definedName>
    <definedName name="_40AH_5" localSheetId="22">[3]Original!#REF!</definedName>
    <definedName name="_40AH_5" localSheetId="15">[3]Original!#REF!</definedName>
    <definedName name="_40AH_5">[3]Original!#REF!</definedName>
    <definedName name="_40AH_8" localSheetId="17">[3]Original!#REF!</definedName>
    <definedName name="_40AH_8" localSheetId="5">[3]Original!#REF!</definedName>
    <definedName name="_40AH_8" localSheetId="23">[3]Original!#REF!</definedName>
    <definedName name="_40AH_8" localSheetId="24">[3]Original!#REF!</definedName>
    <definedName name="_40AH_8" localSheetId="26">[3]Original!#REF!</definedName>
    <definedName name="_40AH_8" localSheetId="12">[3]Original!#REF!</definedName>
    <definedName name="_40AH_8" localSheetId="21">[3]Original!#REF!</definedName>
    <definedName name="_40AH_8" localSheetId="30">[3]Original!#REF!</definedName>
    <definedName name="_40AH_8" localSheetId="27">[3]Original!#REF!</definedName>
    <definedName name="_40AH_8" localSheetId="11">[3]Original!#REF!</definedName>
    <definedName name="_40AH_8" localSheetId="22">[3]Original!#REF!</definedName>
    <definedName name="_40AH_8" localSheetId="15">[3]Original!#REF!</definedName>
    <definedName name="_40AH_8">[3]Original!#REF!</definedName>
    <definedName name="_40AL" localSheetId="17">[3]Original!#REF!</definedName>
    <definedName name="_40AL" localSheetId="5">[3]Original!#REF!</definedName>
    <definedName name="_40AL" localSheetId="23">[3]Original!#REF!</definedName>
    <definedName name="_40AL" localSheetId="24">[3]Original!#REF!</definedName>
    <definedName name="_40AL" localSheetId="26">[3]Original!#REF!</definedName>
    <definedName name="_40AL" localSheetId="12">[3]Original!#REF!</definedName>
    <definedName name="_40AL" localSheetId="21">[3]Original!#REF!</definedName>
    <definedName name="_40AL" localSheetId="30">[3]Original!#REF!</definedName>
    <definedName name="_40AL" localSheetId="27">[3]Original!#REF!</definedName>
    <definedName name="_40AL" localSheetId="11">[3]Original!#REF!</definedName>
    <definedName name="_40AL" localSheetId="22">[3]Original!#REF!</definedName>
    <definedName name="_40AL" localSheetId="15">[3]Original!#REF!</definedName>
    <definedName name="_40AL">[3]Original!#REF!</definedName>
    <definedName name="_40AL_5" localSheetId="17">[3]Original!#REF!</definedName>
    <definedName name="_40AL_5" localSheetId="5">[3]Original!#REF!</definedName>
    <definedName name="_40AL_5" localSheetId="23">[3]Original!#REF!</definedName>
    <definedName name="_40AL_5" localSheetId="24">[3]Original!#REF!</definedName>
    <definedName name="_40AL_5" localSheetId="26">[3]Original!#REF!</definedName>
    <definedName name="_40AL_5" localSheetId="12">[3]Original!#REF!</definedName>
    <definedName name="_40AL_5" localSheetId="21">[3]Original!#REF!</definedName>
    <definedName name="_40AL_5" localSheetId="30">[3]Original!#REF!</definedName>
    <definedName name="_40AL_5" localSheetId="27">[3]Original!#REF!</definedName>
    <definedName name="_40AL_5" localSheetId="11">[3]Original!#REF!</definedName>
    <definedName name="_40AL_5" localSheetId="22">[3]Original!#REF!</definedName>
    <definedName name="_40AL_5" localSheetId="15">[3]Original!#REF!</definedName>
    <definedName name="_40AL_5">[3]Original!#REF!</definedName>
    <definedName name="_40AL_8" localSheetId="17">[3]Original!#REF!</definedName>
    <definedName name="_40AL_8" localSheetId="5">[3]Original!#REF!</definedName>
    <definedName name="_40AL_8" localSheetId="23">[3]Original!#REF!</definedName>
    <definedName name="_40AL_8" localSheetId="24">[3]Original!#REF!</definedName>
    <definedName name="_40AL_8" localSheetId="26">[3]Original!#REF!</definedName>
    <definedName name="_40AL_8" localSheetId="12">[3]Original!#REF!</definedName>
    <definedName name="_40AL_8" localSheetId="21">[3]Original!#REF!</definedName>
    <definedName name="_40AL_8" localSheetId="30">[3]Original!#REF!</definedName>
    <definedName name="_40AL_8" localSheetId="27">[3]Original!#REF!</definedName>
    <definedName name="_40AL_8" localSheetId="11">[3]Original!#REF!</definedName>
    <definedName name="_40AL_8" localSheetId="22">[3]Original!#REF!</definedName>
    <definedName name="_40AL_8" localSheetId="15">[3]Original!#REF!</definedName>
    <definedName name="_40AL_8">[3]Original!#REF!</definedName>
    <definedName name="_4179" localSheetId="17">[3]Original!#REF!</definedName>
    <definedName name="_4179" localSheetId="5">[3]Original!#REF!</definedName>
    <definedName name="_4179" localSheetId="23">[3]Original!#REF!</definedName>
    <definedName name="_4179" localSheetId="24">[3]Original!#REF!</definedName>
    <definedName name="_4179" localSheetId="26">[3]Original!#REF!</definedName>
    <definedName name="_4179" localSheetId="12">[3]Original!#REF!</definedName>
    <definedName name="_4179" localSheetId="21">[3]Original!#REF!</definedName>
    <definedName name="_4179" localSheetId="30">[3]Original!#REF!</definedName>
    <definedName name="_4179" localSheetId="27">[3]Original!#REF!</definedName>
    <definedName name="_4179" localSheetId="11">[3]Original!#REF!</definedName>
    <definedName name="_4179" localSheetId="22">[3]Original!#REF!</definedName>
    <definedName name="_4179" localSheetId="15">[3]Original!#REF!</definedName>
    <definedName name="_4179">[3]Original!#REF!</definedName>
    <definedName name="_4179_5" localSheetId="17">[3]Original!#REF!</definedName>
    <definedName name="_4179_5" localSheetId="5">[3]Original!#REF!</definedName>
    <definedName name="_4179_5" localSheetId="23">[3]Original!#REF!</definedName>
    <definedName name="_4179_5" localSheetId="24">[3]Original!#REF!</definedName>
    <definedName name="_4179_5" localSheetId="26">[3]Original!#REF!</definedName>
    <definedName name="_4179_5" localSheetId="12">[3]Original!#REF!</definedName>
    <definedName name="_4179_5" localSheetId="21">[3]Original!#REF!</definedName>
    <definedName name="_4179_5" localSheetId="30">[3]Original!#REF!</definedName>
    <definedName name="_4179_5" localSheetId="27">[3]Original!#REF!</definedName>
    <definedName name="_4179_5" localSheetId="11">[3]Original!#REF!</definedName>
    <definedName name="_4179_5" localSheetId="22">[3]Original!#REF!</definedName>
    <definedName name="_4179_5" localSheetId="15">[3]Original!#REF!</definedName>
    <definedName name="_4179_5">[3]Original!#REF!</definedName>
    <definedName name="_4179_8" localSheetId="17">[3]Original!#REF!</definedName>
    <definedName name="_4179_8" localSheetId="5">[3]Original!#REF!</definedName>
    <definedName name="_4179_8" localSheetId="23">[3]Original!#REF!</definedName>
    <definedName name="_4179_8" localSheetId="24">[3]Original!#REF!</definedName>
    <definedName name="_4179_8" localSheetId="26">[3]Original!#REF!</definedName>
    <definedName name="_4179_8" localSheetId="12">[3]Original!#REF!</definedName>
    <definedName name="_4179_8" localSheetId="21">[3]Original!#REF!</definedName>
    <definedName name="_4179_8" localSheetId="30">[3]Original!#REF!</definedName>
    <definedName name="_4179_8" localSheetId="27">[3]Original!#REF!</definedName>
    <definedName name="_4179_8" localSheetId="11">[3]Original!#REF!</definedName>
    <definedName name="_4179_8" localSheetId="22">[3]Original!#REF!</definedName>
    <definedName name="_4179_8" localSheetId="15">[3]Original!#REF!</definedName>
    <definedName name="_4179_8">[3]Original!#REF!</definedName>
    <definedName name="_41AI" localSheetId="17">[3]Original!#REF!</definedName>
    <definedName name="_41AI" localSheetId="5">[3]Original!#REF!</definedName>
    <definedName name="_41AI" localSheetId="23">[3]Original!#REF!</definedName>
    <definedName name="_41AI" localSheetId="24">[3]Original!#REF!</definedName>
    <definedName name="_41AI" localSheetId="26">[3]Original!#REF!</definedName>
    <definedName name="_41AI" localSheetId="12">[3]Original!#REF!</definedName>
    <definedName name="_41AI" localSheetId="21">[3]Original!#REF!</definedName>
    <definedName name="_41AI" localSheetId="30">[3]Original!#REF!</definedName>
    <definedName name="_41AI" localSheetId="27">[3]Original!#REF!</definedName>
    <definedName name="_41AI" localSheetId="11">[3]Original!#REF!</definedName>
    <definedName name="_41AI" localSheetId="22">[3]Original!#REF!</definedName>
    <definedName name="_41AI" localSheetId="15">[3]Original!#REF!</definedName>
    <definedName name="_41AI">[3]Original!#REF!</definedName>
    <definedName name="_41AI_5" localSheetId="17">[3]Original!#REF!</definedName>
    <definedName name="_41AI_5" localSheetId="5">[3]Original!#REF!</definedName>
    <definedName name="_41AI_5" localSheetId="23">[3]Original!#REF!</definedName>
    <definedName name="_41AI_5" localSheetId="24">[3]Original!#REF!</definedName>
    <definedName name="_41AI_5" localSheetId="26">[3]Original!#REF!</definedName>
    <definedName name="_41AI_5" localSheetId="12">[3]Original!#REF!</definedName>
    <definedName name="_41AI_5" localSheetId="21">[3]Original!#REF!</definedName>
    <definedName name="_41AI_5" localSheetId="30">[3]Original!#REF!</definedName>
    <definedName name="_41AI_5" localSheetId="27">[3]Original!#REF!</definedName>
    <definedName name="_41AI_5" localSheetId="11">[3]Original!#REF!</definedName>
    <definedName name="_41AI_5" localSheetId="22">[3]Original!#REF!</definedName>
    <definedName name="_41AI_5" localSheetId="15">[3]Original!#REF!</definedName>
    <definedName name="_41AI_5">[3]Original!#REF!</definedName>
    <definedName name="_41AI_8" localSheetId="17">[3]Original!#REF!</definedName>
    <definedName name="_41AI_8" localSheetId="5">[3]Original!#REF!</definedName>
    <definedName name="_41AI_8" localSheetId="23">[3]Original!#REF!</definedName>
    <definedName name="_41AI_8" localSheetId="24">[3]Original!#REF!</definedName>
    <definedName name="_41AI_8" localSheetId="26">[3]Original!#REF!</definedName>
    <definedName name="_41AI_8" localSheetId="12">[3]Original!#REF!</definedName>
    <definedName name="_41AI_8" localSheetId="21">[3]Original!#REF!</definedName>
    <definedName name="_41AI_8" localSheetId="30">[3]Original!#REF!</definedName>
    <definedName name="_41AI_8" localSheetId="27">[3]Original!#REF!</definedName>
    <definedName name="_41AI_8" localSheetId="11">[3]Original!#REF!</definedName>
    <definedName name="_41AI_8" localSheetId="22">[3]Original!#REF!</definedName>
    <definedName name="_41AI_8" localSheetId="15">[3]Original!#REF!</definedName>
    <definedName name="_41AI_8">[3]Original!#REF!</definedName>
    <definedName name="_41AM" localSheetId="17">[3]Original!#REF!</definedName>
    <definedName name="_41AM" localSheetId="5">[3]Original!#REF!</definedName>
    <definedName name="_41AM" localSheetId="23">[3]Original!#REF!</definedName>
    <definedName name="_41AM" localSheetId="24">[3]Original!#REF!</definedName>
    <definedName name="_41AM" localSheetId="26">[3]Original!#REF!</definedName>
    <definedName name="_41AM" localSheetId="12">[3]Original!#REF!</definedName>
    <definedName name="_41AM" localSheetId="21">[3]Original!#REF!</definedName>
    <definedName name="_41AM" localSheetId="30">[3]Original!#REF!</definedName>
    <definedName name="_41AM" localSheetId="27">[3]Original!#REF!</definedName>
    <definedName name="_41AM" localSheetId="11">[3]Original!#REF!</definedName>
    <definedName name="_41AM" localSheetId="22">[3]Original!#REF!</definedName>
    <definedName name="_41AM" localSheetId="15">[3]Original!#REF!</definedName>
    <definedName name="_41AM">[3]Original!#REF!</definedName>
    <definedName name="_41AM_5" localSheetId="17">[3]Original!#REF!</definedName>
    <definedName name="_41AM_5" localSheetId="5">[3]Original!#REF!</definedName>
    <definedName name="_41AM_5" localSheetId="23">[3]Original!#REF!</definedName>
    <definedName name="_41AM_5" localSheetId="24">[3]Original!#REF!</definedName>
    <definedName name="_41AM_5" localSheetId="26">[3]Original!#REF!</definedName>
    <definedName name="_41AM_5" localSheetId="12">[3]Original!#REF!</definedName>
    <definedName name="_41AM_5" localSheetId="21">[3]Original!#REF!</definedName>
    <definedName name="_41AM_5" localSheetId="30">[3]Original!#REF!</definedName>
    <definedName name="_41AM_5" localSheetId="27">[3]Original!#REF!</definedName>
    <definedName name="_41AM_5" localSheetId="11">[3]Original!#REF!</definedName>
    <definedName name="_41AM_5" localSheetId="22">[3]Original!#REF!</definedName>
    <definedName name="_41AM_5" localSheetId="15">[3]Original!#REF!</definedName>
    <definedName name="_41AM_5">[3]Original!#REF!</definedName>
    <definedName name="_41AM_8" localSheetId="17">[3]Original!#REF!</definedName>
    <definedName name="_41AM_8" localSheetId="5">[3]Original!#REF!</definedName>
    <definedName name="_41AM_8" localSheetId="23">[3]Original!#REF!</definedName>
    <definedName name="_41AM_8" localSheetId="24">[3]Original!#REF!</definedName>
    <definedName name="_41AM_8" localSheetId="26">[3]Original!#REF!</definedName>
    <definedName name="_41AM_8" localSheetId="12">[3]Original!#REF!</definedName>
    <definedName name="_41AM_8" localSheetId="21">[3]Original!#REF!</definedName>
    <definedName name="_41AM_8" localSheetId="30">[3]Original!#REF!</definedName>
    <definedName name="_41AM_8" localSheetId="27">[3]Original!#REF!</definedName>
    <definedName name="_41AM_8" localSheetId="11">[3]Original!#REF!</definedName>
    <definedName name="_41AM_8" localSheetId="22">[3]Original!#REF!</definedName>
    <definedName name="_41AM_8" localSheetId="15">[3]Original!#REF!</definedName>
    <definedName name="_41AM_8">[3]Original!#REF!</definedName>
    <definedName name="_41BC" localSheetId="17">[3]Original!#REF!</definedName>
    <definedName name="_41BC" localSheetId="5">[3]Original!#REF!</definedName>
    <definedName name="_41BC" localSheetId="23">[3]Original!#REF!</definedName>
    <definedName name="_41BC" localSheetId="24">[3]Original!#REF!</definedName>
    <definedName name="_41BC" localSheetId="26">[3]Original!#REF!</definedName>
    <definedName name="_41BC" localSheetId="12">[3]Original!#REF!</definedName>
    <definedName name="_41BC" localSheetId="21">[3]Original!#REF!</definedName>
    <definedName name="_41BC" localSheetId="30">[3]Original!#REF!</definedName>
    <definedName name="_41BC" localSheetId="27">[3]Original!#REF!</definedName>
    <definedName name="_41BC" localSheetId="11">[3]Original!#REF!</definedName>
    <definedName name="_41BC" localSheetId="22">[3]Original!#REF!</definedName>
    <definedName name="_41BC" localSheetId="15">[3]Original!#REF!</definedName>
    <definedName name="_41BC">[3]Original!#REF!</definedName>
    <definedName name="_41BC_5" localSheetId="17">[3]Original!#REF!</definedName>
    <definedName name="_41BC_5" localSheetId="5">[3]Original!#REF!</definedName>
    <definedName name="_41BC_5" localSheetId="23">[3]Original!#REF!</definedName>
    <definedName name="_41BC_5" localSheetId="24">[3]Original!#REF!</definedName>
    <definedName name="_41BC_5" localSheetId="26">[3]Original!#REF!</definedName>
    <definedName name="_41BC_5" localSheetId="12">[3]Original!#REF!</definedName>
    <definedName name="_41BC_5" localSheetId="21">[3]Original!#REF!</definedName>
    <definedName name="_41BC_5" localSheetId="30">[3]Original!#REF!</definedName>
    <definedName name="_41BC_5" localSheetId="27">[3]Original!#REF!</definedName>
    <definedName name="_41BC_5" localSheetId="11">[3]Original!#REF!</definedName>
    <definedName name="_41BC_5" localSheetId="22">[3]Original!#REF!</definedName>
    <definedName name="_41BC_5" localSheetId="15">[3]Original!#REF!</definedName>
    <definedName name="_41BC_5">[3]Original!#REF!</definedName>
    <definedName name="_41BC_8" localSheetId="17">[3]Original!#REF!</definedName>
    <definedName name="_41BC_8" localSheetId="5">[3]Original!#REF!</definedName>
    <definedName name="_41BC_8" localSheetId="23">[3]Original!#REF!</definedName>
    <definedName name="_41BC_8" localSheetId="24">[3]Original!#REF!</definedName>
    <definedName name="_41BC_8" localSheetId="26">[3]Original!#REF!</definedName>
    <definedName name="_41BC_8" localSheetId="12">[3]Original!#REF!</definedName>
    <definedName name="_41BC_8" localSheetId="21">[3]Original!#REF!</definedName>
    <definedName name="_41BC_8" localSheetId="30">[3]Original!#REF!</definedName>
    <definedName name="_41BC_8" localSheetId="27">[3]Original!#REF!</definedName>
    <definedName name="_41BC_8" localSheetId="11">[3]Original!#REF!</definedName>
    <definedName name="_41BC_8" localSheetId="22">[3]Original!#REF!</definedName>
    <definedName name="_41BC_8" localSheetId="15">[3]Original!#REF!</definedName>
    <definedName name="_41BC_8">[3]Original!#REF!</definedName>
    <definedName name="_4242" localSheetId="17">[3]Original!#REF!</definedName>
    <definedName name="_4242" localSheetId="5">[3]Original!#REF!</definedName>
    <definedName name="_4242" localSheetId="23">[3]Original!#REF!</definedName>
    <definedName name="_4242" localSheetId="24">[3]Original!#REF!</definedName>
    <definedName name="_4242" localSheetId="26">[3]Original!#REF!</definedName>
    <definedName name="_4242" localSheetId="12">[3]Original!#REF!</definedName>
    <definedName name="_4242" localSheetId="21">[3]Original!#REF!</definedName>
    <definedName name="_4242" localSheetId="30">[3]Original!#REF!</definedName>
    <definedName name="_4242" localSheetId="27">[3]Original!#REF!</definedName>
    <definedName name="_4242" localSheetId="11">[3]Original!#REF!</definedName>
    <definedName name="_4242" localSheetId="22">[3]Original!#REF!</definedName>
    <definedName name="_4242" localSheetId="15">[3]Original!#REF!</definedName>
    <definedName name="_4242">[3]Original!#REF!</definedName>
    <definedName name="_4242_5" localSheetId="17">[3]Original!#REF!</definedName>
    <definedName name="_4242_5" localSheetId="5">[3]Original!#REF!</definedName>
    <definedName name="_4242_5" localSheetId="23">[3]Original!#REF!</definedName>
    <definedName name="_4242_5" localSheetId="24">[3]Original!#REF!</definedName>
    <definedName name="_4242_5" localSheetId="26">[3]Original!#REF!</definedName>
    <definedName name="_4242_5" localSheetId="12">[3]Original!#REF!</definedName>
    <definedName name="_4242_5" localSheetId="21">[3]Original!#REF!</definedName>
    <definedName name="_4242_5" localSheetId="30">[3]Original!#REF!</definedName>
    <definedName name="_4242_5" localSheetId="27">[3]Original!#REF!</definedName>
    <definedName name="_4242_5" localSheetId="11">[3]Original!#REF!</definedName>
    <definedName name="_4242_5" localSheetId="22">[3]Original!#REF!</definedName>
    <definedName name="_4242_5" localSheetId="15">[3]Original!#REF!</definedName>
    <definedName name="_4242_5">[3]Original!#REF!</definedName>
    <definedName name="_4242_8" localSheetId="17">[3]Original!#REF!</definedName>
    <definedName name="_4242_8" localSheetId="5">[3]Original!#REF!</definedName>
    <definedName name="_4242_8" localSheetId="23">[3]Original!#REF!</definedName>
    <definedName name="_4242_8" localSheetId="24">[3]Original!#REF!</definedName>
    <definedName name="_4242_8" localSheetId="26">[3]Original!#REF!</definedName>
    <definedName name="_4242_8" localSheetId="12">[3]Original!#REF!</definedName>
    <definedName name="_4242_8" localSheetId="21">[3]Original!#REF!</definedName>
    <definedName name="_4242_8" localSheetId="30">[3]Original!#REF!</definedName>
    <definedName name="_4242_8" localSheetId="27">[3]Original!#REF!</definedName>
    <definedName name="_4242_8" localSheetId="11">[3]Original!#REF!</definedName>
    <definedName name="_4242_8" localSheetId="22">[3]Original!#REF!</definedName>
    <definedName name="_4242_8" localSheetId="15">[3]Original!#REF!</definedName>
    <definedName name="_4242_8">[3]Original!#REF!</definedName>
    <definedName name="_4263" localSheetId="17">[3]Original!#REF!</definedName>
    <definedName name="_4263" localSheetId="5">[3]Original!#REF!</definedName>
    <definedName name="_4263" localSheetId="23">[3]Original!#REF!</definedName>
    <definedName name="_4263" localSheetId="24">[3]Original!#REF!</definedName>
    <definedName name="_4263" localSheetId="26">[3]Original!#REF!</definedName>
    <definedName name="_4263" localSheetId="12">[3]Original!#REF!</definedName>
    <definedName name="_4263" localSheetId="21">[3]Original!#REF!</definedName>
    <definedName name="_4263" localSheetId="30">[3]Original!#REF!</definedName>
    <definedName name="_4263" localSheetId="27">[3]Original!#REF!</definedName>
    <definedName name="_4263" localSheetId="11">[3]Original!#REF!</definedName>
    <definedName name="_4263" localSheetId="22">[3]Original!#REF!</definedName>
    <definedName name="_4263" localSheetId="15">[3]Original!#REF!</definedName>
    <definedName name="_4263">[3]Original!#REF!</definedName>
    <definedName name="_4263_5" localSheetId="17">[3]Original!#REF!</definedName>
    <definedName name="_4263_5" localSheetId="5">[3]Original!#REF!</definedName>
    <definedName name="_4263_5" localSheetId="23">[3]Original!#REF!</definedName>
    <definedName name="_4263_5" localSheetId="24">[3]Original!#REF!</definedName>
    <definedName name="_4263_5" localSheetId="26">[3]Original!#REF!</definedName>
    <definedName name="_4263_5" localSheetId="12">[3]Original!#REF!</definedName>
    <definedName name="_4263_5" localSheetId="21">[3]Original!#REF!</definedName>
    <definedName name="_4263_5" localSheetId="30">[3]Original!#REF!</definedName>
    <definedName name="_4263_5" localSheetId="27">[3]Original!#REF!</definedName>
    <definedName name="_4263_5" localSheetId="11">[3]Original!#REF!</definedName>
    <definedName name="_4263_5" localSheetId="22">[3]Original!#REF!</definedName>
    <definedName name="_4263_5" localSheetId="15">[3]Original!#REF!</definedName>
    <definedName name="_4263_5">[3]Original!#REF!</definedName>
    <definedName name="_4263_8" localSheetId="17">[3]Original!#REF!</definedName>
    <definedName name="_4263_8" localSheetId="5">[3]Original!#REF!</definedName>
    <definedName name="_4263_8" localSheetId="23">[3]Original!#REF!</definedName>
    <definedName name="_4263_8" localSheetId="24">[3]Original!#REF!</definedName>
    <definedName name="_4263_8" localSheetId="26">[3]Original!#REF!</definedName>
    <definedName name="_4263_8" localSheetId="12">[3]Original!#REF!</definedName>
    <definedName name="_4263_8" localSheetId="21">[3]Original!#REF!</definedName>
    <definedName name="_4263_8" localSheetId="30">[3]Original!#REF!</definedName>
    <definedName name="_4263_8" localSheetId="27">[3]Original!#REF!</definedName>
    <definedName name="_4263_8" localSheetId="11">[3]Original!#REF!</definedName>
    <definedName name="_4263_8" localSheetId="22">[3]Original!#REF!</definedName>
    <definedName name="_4263_8" localSheetId="15">[3]Original!#REF!</definedName>
    <definedName name="_4263_8">[3]Original!#REF!</definedName>
    <definedName name="_4283" localSheetId="17">[3]Original!#REF!</definedName>
    <definedName name="_4283" localSheetId="5">[3]Original!#REF!</definedName>
    <definedName name="_4283" localSheetId="23">[3]Original!#REF!</definedName>
    <definedName name="_4283" localSheetId="24">[3]Original!#REF!</definedName>
    <definedName name="_4283" localSheetId="26">[3]Original!#REF!</definedName>
    <definedName name="_4283" localSheetId="12">[3]Original!#REF!</definedName>
    <definedName name="_4283" localSheetId="21">[3]Original!#REF!</definedName>
    <definedName name="_4283" localSheetId="30">[3]Original!#REF!</definedName>
    <definedName name="_4283" localSheetId="27">[3]Original!#REF!</definedName>
    <definedName name="_4283" localSheetId="11">[3]Original!#REF!</definedName>
    <definedName name="_4283" localSheetId="22">[3]Original!#REF!</definedName>
    <definedName name="_4283" localSheetId="15">[3]Original!#REF!</definedName>
    <definedName name="_4283">[3]Original!#REF!</definedName>
    <definedName name="_4283_5" localSheetId="17">[3]Original!#REF!</definedName>
    <definedName name="_4283_5" localSheetId="5">[3]Original!#REF!</definedName>
    <definedName name="_4283_5" localSheetId="23">[3]Original!#REF!</definedName>
    <definedName name="_4283_5" localSheetId="24">[3]Original!#REF!</definedName>
    <definedName name="_4283_5" localSheetId="26">[3]Original!#REF!</definedName>
    <definedName name="_4283_5" localSheetId="12">[3]Original!#REF!</definedName>
    <definedName name="_4283_5" localSheetId="21">[3]Original!#REF!</definedName>
    <definedName name="_4283_5" localSheetId="30">[3]Original!#REF!</definedName>
    <definedName name="_4283_5" localSheetId="27">[3]Original!#REF!</definedName>
    <definedName name="_4283_5" localSheetId="11">[3]Original!#REF!</definedName>
    <definedName name="_4283_5" localSheetId="22">[3]Original!#REF!</definedName>
    <definedName name="_4283_5" localSheetId="15">[3]Original!#REF!</definedName>
    <definedName name="_4283_5">[3]Original!#REF!</definedName>
    <definedName name="_4283_8" localSheetId="17">[3]Original!#REF!</definedName>
    <definedName name="_4283_8" localSheetId="5">[3]Original!#REF!</definedName>
    <definedName name="_4283_8" localSheetId="23">[3]Original!#REF!</definedName>
    <definedName name="_4283_8" localSheetId="24">[3]Original!#REF!</definedName>
    <definedName name="_4283_8" localSheetId="26">[3]Original!#REF!</definedName>
    <definedName name="_4283_8" localSheetId="12">[3]Original!#REF!</definedName>
    <definedName name="_4283_8" localSheetId="21">[3]Original!#REF!</definedName>
    <definedName name="_4283_8" localSheetId="30">[3]Original!#REF!</definedName>
    <definedName name="_4283_8" localSheetId="27">[3]Original!#REF!</definedName>
    <definedName name="_4283_8" localSheetId="11">[3]Original!#REF!</definedName>
    <definedName name="_4283_8" localSheetId="22">[3]Original!#REF!</definedName>
    <definedName name="_4283_8" localSheetId="15">[3]Original!#REF!</definedName>
    <definedName name="_4283_8">[3]Original!#REF!</definedName>
    <definedName name="_4292" localSheetId="17">[3]Original!#REF!</definedName>
    <definedName name="_4292" localSheetId="5">[3]Original!#REF!</definedName>
    <definedName name="_4292" localSheetId="23">[3]Original!#REF!</definedName>
    <definedName name="_4292" localSheetId="24">[3]Original!#REF!</definedName>
    <definedName name="_4292" localSheetId="26">[3]Original!#REF!</definedName>
    <definedName name="_4292" localSheetId="12">[3]Original!#REF!</definedName>
    <definedName name="_4292" localSheetId="21">[3]Original!#REF!</definedName>
    <definedName name="_4292" localSheetId="30">[3]Original!#REF!</definedName>
    <definedName name="_4292" localSheetId="27">[3]Original!#REF!</definedName>
    <definedName name="_4292" localSheetId="11">[3]Original!#REF!</definedName>
    <definedName name="_4292" localSheetId="22">[3]Original!#REF!</definedName>
    <definedName name="_4292" localSheetId="15">[3]Original!#REF!</definedName>
    <definedName name="_4292">[3]Original!#REF!</definedName>
    <definedName name="_4292_5" localSheetId="17">[3]Original!#REF!</definedName>
    <definedName name="_4292_5" localSheetId="5">[3]Original!#REF!</definedName>
    <definedName name="_4292_5" localSheetId="23">[3]Original!#REF!</definedName>
    <definedName name="_4292_5" localSheetId="24">[3]Original!#REF!</definedName>
    <definedName name="_4292_5" localSheetId="26">[3]Original!#REF!</definedName>
    <definedName name="_4292_5" localSheetId="12">[3]Original!#REF!</definedName>
    <definedName name="_4292_5" localSheetId="21">[3]Original!#REF!</definedName>
    <definedName name="_4292_5" localSheetId="30">[3]Original!#REF!</definedName>
    <definedName name="_4292_5" localSheetId="27">[3]Original!#REF!</definedName>
    <definedName name="_4292_5" localSheetId="11">[3]Original!#REF!</definedName>
    <definedName name="_4292_5" localSheetId="22">[3]Original!#REF!</definedName>
    <definedName name="_4292_5" localSheetId="15">[3]Original!#REF!</definedName>
    <definedName name="_4292_5">[3]Original!#REF!</definedName>
    <definedName name="_4292_8" localSheetId="17">[3]Original!#REF!</definedName>
    <definedName name="_4292_8" localSheetId="5">[3]Original!#REF!</definedName>
    <definedName name="_4292_8" localSheetId="23">[3]Original!#REF!</definedName>
    <definedName name="_4292_8" localSheetId="24">[3]Original!#REF!</definedName>
    <definedName name="_4292_8" localSheetId="26">[3]Original!#REF!</definedName>
    <definedName name="_4292_8" localSheetId="12">[3]Original!#REF!</definedName>
    <definedName name="_4292_8" localSheetId="21">[3]Original!#REF!</definedName>
    <definedName name="_4292_8" localSheetId="30">[3]Original!#REF!</definedName>
    <definedName name="_4292_8" localSheetId="27">[3]Original!#REF!</definedName>
    <definedName name="_4292_8" localSheetId="11">[3]Original!#REF!</definedName>
    <definedName name="_4292_8" localSheetId="22">[3]Original!#REF!</definedName>
    <definedName name="_4292_8" localSheetId="15">[3]Original!#REF!</definedName>
    <definedName name="_4292_8">[3]Original!#REF!</definedName>
    <definedName name="_42AA" localSheetId="17">[3]Original!#REF!</definedName>
    <definedName name="_42AA" localSheetId="5">[3]Original!#REF!</definedName>
    <definedName name="_42AA" localSheetId="23">[3]Original!#REF!</definedName>
    <definedName name="_42AA" localSheetId="24">[3]Original!#REF!</definedName>
    <definedName name="_42AA" localSheetId="26">[3]Original!#REF!</definedName>
    <definedName name="_42AA" localSheetId="12">[3]Original!#REF!</definedName>
    <definedName name="_42AA" localSheetId="21">[3]Original!#REF!</definedName>
    <definedName name="_42AA" localSheetId="30">[3]Original!#REF!</definedName>
    <definedName name="_42AA" localSheetId="27">[3]Original!#REF!</definedName>
    <definedName name="_42AA" localSheetId="11">[3]Original!#REF!</definedName>
    <definedName name="_42AA" localSheetId="22">[3]Original!#REF!</definedName>
    <definedName name="_42AA" localSheetId="15">[3]Original!#REF!</definedName>
    <definedName name="_42AA">[3]Original!#REF!</definedName>
    <definedName name="_42AA_5" localSheetId="17">[3]Original!#REF!</definedName>
    <definedName name="_42AA_5" localSheetId="5">[3]Original!#REF!</definedName>
    <definedName name="_42AA_5" localSheetId="23">[3]Original!#REF!</definedName>
    <definedName name="_42AA_5" localSheetId="24">[3]Original!#REF!</definedName>
    <definedName name="_42AA_5" localSheetId="26">[3]Original!#REF!</definedName>
    <definedName name="_42AA_5" localSheetId="12">[3]Original!#REF!</definedName>
    <definedName name="_42AA_5" localSheetId="21">[3]Original!#REF!</definedName>
    <definedName name="_42AA_5" localSheetId="30">[3]Original!#REF!</definedName>
    <definedName name="_42AA_5" localSheetId="27">[3]Original!#REF!</definedName>
    <definedName name="_42AA_5" localSheetId="11">[3]Original!#REF!</definedName>
    <definedName name="_42AA_5" localSheetId="22">[3]Original!#REF!</definedName>
    <definedName name="_42AA_5" localSheetId="15">[3]Original!#REF!</definedName>
    <definedName name="_42AA_5">[3]Original!#REF!</definedName>
    <definedName name="_42AA_8" localSheetId="17">[3]Original!#REF!</definedName>
    <definedName name="_42AA_8" localSheetId="5">[3]Original!#REF!</definedName>
    <definedName name="_42AA_8" localSheetId="23">[3]Original!#REF!</definedName>
    <definedName name="_42AA_8" localSheetId="24">[3]Original!#REF!</definedName>
    <definedName name="_42AA_8" localSheetId="26">[3]Original!#REF!</definedName>
    <definedName name="_42AA_8" localSheetId="12">[3]Original!#REF!</definedName>
    <definedName name="_42AA_8" localSheetId="21">[3]Original!#REF!</definedName>
    <definedName name="_42AA_8" localSheetId="30">[3]Original!#REF!</definedName>
    <definedName name="_42AA_8" localSheetId="27">[3]Original!#REF!</definedName>
    <definedName name="_42AA_8" localSheetId="11">[3]Original!#REF!</definedName>
    <definedName name="_42AA_8" localSheetId="22">[3]Original!#REF!</definedName>
    <definedName name="_42AA_8" localSheetId="15">[3]Original!#REF!</definedName>
    <definedName name="_42AA_8">[3]Original!#REF!</definedName>
    <definedName name="_4350" localSheetId="17">[3]Original!#REF!</definedName>
    <definedName name="_4350" localSheetId="5">[3]Original!#REF!</definedName>
    <definedName name="_4350" localSheetId="23">[3]Original!#REF!</definedName>
    <definedName name="_4350" localSheetId="24">[3]Original!#REF!</definedName>
    <definedName name="_4350" localSheetId="26">[3]Original!#REF!</definedName>
    <definedName name="_4350" localSheetId="12">[3]Original!#REF!</definedName>
    <definedName name="_4350" localSheetId="21">[3]Original!#REF!</definedName>
    <definedName name="_4350" localSheetId="30">[3]Original!#REF!</definedName>
    <definedName name="_4350" localSheetId="27">[3]Original!#REF!</definedName>
    <definedName name="_4350" localSheetId="11">[3]Original!#REF!</definedName>
    <definedName name="_4350" localSheetId="22">[3]Original!#REF!</definedName>
    <definedName name="_4350" localSheetId="15">[3]Original!#REF!</definedName>
    <definedName name="_4350">[3]Original!#REF!</definedName>
    <definedName name="_4350_5" localSheetId="17">[3]Original!#REF!</definedName>
    <definedName name="_4350_5" localSheetId="5">[3]Original!#REF!</definedName>
    <definedName name="_4350_5" localSheetId="23">[3]Original!#REF!</definedName>
    <definedName name="_4350_5" localSheetId="24">[3]Original!#REF!</definedName>
    <definedName name="_4350_5" localSheetId="26">[3]Original!#REF!</definedName>
    <definedName name="_4350_5" localSheetId="12">[3]Original!#REF!</definedName>
    <definedName name="_4350_5" localSheetId="21">[3]Original!#REF!</definedName>
    <definedName name="_4350_5" localSheetId="30">[3]Original!#REF!</definedName>
    <definedName name="_4350_5" localSheetId="27">[3]Original!#REF!</definedName>
    <definedName name="_4350_5" localSheetId="11">[3]Original!#REF!</definedName>
    <definedName name="_4350_5" localSheetId="22">[3]Original!#REF!</definedName>
    <definedName name="_4350_5" localSheetId="15">[3]Original!#REF!</definedName>
    <definedName name="_4350_5">[3]Original!#REF!</definedName>
    <definedName name="_4350_8" localSheetId="17">[3]Original!#REF!</definedName>
    <definedName name="_4350_8" localSheetId="5">[3]Original!#REF!</definedName>
    <definedName name="_4350_8" localSheetId="23">[3]Original!#REF!</definedName>
    <definedName name="_4350_8" localSheetId="24">[3]Original!#REF!</definedName>
    <definedName name="_4350_8" localSheetId="26">[3]Original!#REF!</definedName>
    <definedName name="_4350_8" localSheetId="12">[3]Original!#REF!</definedName>
    <definedName name="_4350_8" localSheetId="21">[3]Original!#REF!</definedName>
    <definedName name="_4350_8" localSheetId="30">[3]Original!#REF!</definedName>
    <definedName name="_4350_8" localSheetId="27">[3]Original!#REF!</definedName>
    <definedName name="_4350_8" localSheetId="11">[3]Original!#REF!</definedName>
    <definedName name="_4350_8" localSheetId="22">[3]Original!#REF!</definedName>
    <definedName name="_4350_8" localSheetId="15">[3]Original!#REF!</definedName>
    <definedName name="_4350_8">[3]Original!#REF!</definedName>
    <definedName name="_43AC" localSheetId="17">[3]Original!#REF!</definedName>
    <definedName name="_43AC" localSheetId="5">[3]Original!#REF!</definedName>
    <definedName name="_43AC" localSheetId="23">[3]Original!#REF!</definedName>
    <definedName name="_43AC" localSheetId="24">[3]Original!#REF!</definedName>
    <definedName name="_43AC" localSheetId="26">[3]Original!#REF!</definedName>
    <definedName name="_43AC" localSheetId="12">[3]Original!#REF!</definedName>
    <definedName name="_43AC" localSheetId="21">[3]Original!#REF!</definedName>
    <definedName name="_43AC" localSheetId="30">[3]Original!#REF!</definedName>
    <definedName name="_43AC" localSheetId="27">[3]Original!#REF!</definedName>
    <definedName name="_43AC" localSheetId="11">[3]Original!#REF!</definedName>
    <definedName name="_43AC" localSheetId="22">[3]Original!#REF!</definedName>
    <definedName name="_43AC" localSheetId="15">[3]Original!#REF!</definedName>
    <definedName name="_43AC">[3]Original!#REF!</definedName>
    <definedName name="_43AC_5" localSheetId="17">[3]Original!#REF!</definedName>
    <definedName name="_43AC_5" localSheetId="5">[3]Original!#REF!</definedName>
    <definedName name="_43AC_5" localSheetId="23">[3]Original!#REF!</definedName>
    <definedName name="_43AC_5" localSheetId="24">[3]Original!#REF!</definedName>
    <definedName name="_43AC_5" localSheetId="26">[3]Original!#REF!</definedName>
    <definedName name="_43AC_5" localSheetId="12">[3]Original!#REF!</definedName>
    <definedName name="_43AC_5" localSheetId="21">[3]Original!#REF!</definedName>
    <definedName name="_43AC_5" localSheetId="30">[3]Original!#REF!</definedName>
    <definedName name="_43AC_5" localSheetId="27">[3]Original!#REF!</definedName>
    <definedName name="_43AC_5" localSheetId="11">[3]Original!#REF!</definedName>
    <definedName name="_43AC_5" localSheetId="22">[3]Original!#REF!</definedName>
    <definedName name="_43AC_5" localSheetId="15">[3]Original!#REF!</definedName>
    <definedName name="_43AC_5">[3]Original!#REF!</definedName>
    <definedName name="_43AC_8" localSheetId="17">[3]Original!#REF!</definedName>
    <definedName name="_43AC_8" localSheetId="5">[3]Original!#REF!</definedName>
    <definedName name="_43AC_8" localSheetId="23">[3]Original!#REF!</definedName>
    <definedName name="_43AC_8" localSheetId="24">[3]Original!#REF!</definedName>
    <definedName name="_43AC_8" localSheetId="26">[3]Original!#REF!</definedName>
    <definedName name="_43AC_8" localSheetId="12">[3]Original!#REF!</definedName>
    <definedName name="_43AC_8" localSheetId="21">[3]Original!#REF!</definedName>
    <definedName name="_43AC_8" localSheetId="30">[3]Original!#REF!</definedName>
    <definedName name="_43AC_8" localSheetId="27">[3]Original!#REF!</definedName>
    <definedName name="_43AC_8" localSheetId="11">[3]Original!#REF!</definedName>
    <definedName name="_43AC_8" localSheetId="22">[3]Original!#REF!</definedName>
    <definedName name="_43AC_8" localSheetId="15">[3]Original!#REF!</definedName>
    <definedName name="_43AC_8">[3]Original!#REF!</definedName>
    <definedName name="_43AY" localSheetId="17">[3]Original!#REF!</definedName>
    <definedName name="_43AY" localSheetId="5">[3]Original!#REF!</definedName>
    <definedName name="_43AY" localSheetId="23">[3]Original!#REF!</definedName>
    <definedName name="_43AY" localSheetId="24">[3]Original!#REF!</definedName>
    <definedName name="_43AY" localSheetId="26">[3]Original!#REF!</definedName>
    <definedName name="_43AY" localSheetId="12">[3]Original!#REF!</definedName>
    <definedName name="_43AY" localSheetId="21">[3]Original!#REF!</definedName>
    <definedName name="_43AY" localSheetId="30">[3]Original!#REF!</definedName>
    <definedName name="_43AY" localSheetId="27">[3]Original!#REF!</definedName>
    <definedName name="_43AY" localSheetId="11">[3]Original!#REF!</definedName>
    <definedName name="_43AY" localSheetId="22">[3]Original!#REF!</definedName>
    <definedName name="_43AY" localSheetId="15">[3]Original!#REF!</definedName>
    <definedName name="_43AY">[3]Original!#REF!</definedName>
    <definedName name="_43AY_5" localSheetId="17">[3]Original!#REF!</definedName>
    <definedName name="_43AY_5" localSheetId="5">[3]Original!#REF!</definedName>
    <definedName name="_43AY_5" localSheetId="23">[3]Original!#REF!</definedName>
    <definedName name="_43AY_5" localSheetId="24">[3]Original!#REF!</definedName>
    <definedName name="_43AY_5" localSheetId="26">[3]Original!#REF!</definedName>
    <definedName name="_43AY_5" localSheetId="12">[3]Original!#REF!</definedName>
    <definedName name="_43AY_5" localSheetId="21">[3]Original!#REF!</definedName>
    <definedName name="_43AY_5" localSheetId="30">[3]Original!#REF!</definedName>
    <definedName name="_43AY_5" localSheetId="27">[3]Original!#REF!</definedName>
    <definedName name="_43AY_5" localSheetId="11">[3]Original!#REF!</definedName>
    <definedName name="_43AY_5" localSheetId="22">[3]Original!#REF!</definedName>
    <definedName name="_43AY_5" localSheetId="15">[3]Original!#REF!</definedName>
    <definedName name="_43AY_5">[3]Original!#REF!</definedName>
    <definedName name="_43AY_8" localSheetId="17">[3]Original!#REF!</definedName>
    <definedName name="_43AY_8" localSheetId="5">[3]Original!#REF!</definedName>
    <definedName name="_43AY_8" localSheetId="23">[3]Original!#REF!</definedName>
    <definedName name="_43AY_8" localSheetId="24">[3]Original!#REF!</definedName>
    <definedName name="_43AY_8" localSheetId="26">[3]Original!#REF!</definedName>
    <definedName name="_43AY_8" localSheetId="12">[3]Original!#REF!</definedName>
    <definedName name="_43AY_8" localSheetId="21">[3]Original!#REF!</definedName>
    <definedName name="_43AY_8" localSheetId="30">[3]Original!#REF!</definedName>
    <definedName name="_43AY_8" localSheetId="27">[3]Original!#REF!</definedName>
    <definedName name="_43AY_8" localSheetId="11">[3]Original!#REF!</definedName>
    <definedName name="_43AY_8" localSheetId="22">[3]Original!#REF!</definedName>
    <definedName name="_43AY_8" localSheetId="15">[3]Original!#REF!</definedName>
    <definedName name="_43AY_8">[3]Original!#REF!</definedName>
    <definedName name="_43CN" localSheetId="17">[3]Original!#REF!</definedName>
    <definedName name="_43CN" localSheetId="5">[3]Original!#REF!</definedName>
    <definedName name="_43CN" localSheetId="23">[3]Original!#REF!</definedName>
    <definedName name="_43CN" localSheetId="24">[3]Original!#REF!</definedName>
    <definedName name="_43CN" localSheetId="26">[3]Original!#REF!</definedName>
    <definedName name="_43CN" localSheetId="12">[3]Original!#REF!</definedName>
    <definedName name="_43CN" localSheetId="21">[3]Original!#REF!</definedName>
    <definedName name="_43CN" localSheetId="30">[3]Original!#REF!</definedName>
    <definedName name="_43CN" localSheetId="27">[3]Original!#REF!</definedName>
    <definedName name="_43CN" localSheetId="11">[3]Original!#REF!</definedName>
    <definedName name="_43CN" localSheetId="22">[3]Original!#REF!</definedName>
    <definedName name="_43CN" localSheetId="15">[3]Original!#REF!</definedName>
    <definedName name="_43CN">[3]Original!#REF!</definedName>
    <definedName name="_43CN_5" localSheetId="17">[3]Original!#REF!</definedName>
    <definedName name="_43CN_5" localSheetId="5">[3]Original!#REF!</definedName>
    <definedName name="_43CN_5" localSheetId="23">[3]Original!#REF!</definedName>
    <definedName name="_43CN_5" localSheetId="24">[3]Original!#REF!</definedName>
    <definedName name="_43CN_5" localSheetId="26">[3]Original!#REF!</definedName>
    <definedName name="_43CN_5" localSheetId="12">[3]Original!#REF!</definedName>
    <definedName name="_43CN_5" localSheetId="21">[3]Original!#REF!</definedName>
    <definedName name="_43CN_5" localSheetId="30">[3]Original!#REF!</definedName>
    <definedName name="_43CN_5" localSheetId="27">[3]Original!#REF!</definedName>
    <definedName name="_43CN_5" localSheetId="11">[3]Original!#REF!</definedName>
    <definedName name="_43CN_5" localSheetId="22">[3]Original!#REF!</definedName>
    <definedName name="_43CN_5" localSheetId="15">[3]Original!#REF!</definedName>
    <definedName name="_43CN_5">[3]Original!#REF!</definedName>
    <definedName name="_43CN_8" localSheetId="17">[3]Original!#REF!</definedName>
    <definedName name="_43CN_8" localSheetId="5">[3]Original!#REF!</definedName>
    <definedName name="_43CN_8" localSheetId="23">[3]Original!#REF!</definedName>
    <definedName name="_43CN_8" localSheetId="24">[3]Original!#REF!</definedName>
    <definedName name="_43CN_8" localSheetId="26">[3]Original!#REF!</definedName>
    <definedName name="_43CN_8" localSheetId="12">[3]Original!#REF!</definedName>
    <definedName name="_43CN_8" localSheetId="21">[3]Original!#REF!</definedName>
    <definedName name="_43CN_8" localSheetId="30">[3]Original!#REF!</definedName>
    <definedName name="_43CN_8" localSheetId="27">[3]Original!#REF!</definedName>
    <definedName name="_43CN_8" localSheetId="11">[3]Original!#REF!</definedName>
    <definedName name="_43CN_8" localSheetId="22">[3]Original!#REF!</definedName>
    <definedName name="_43CN_8" localSheetId="15">[3]Original!#REF!</definedName>
    <definedName name="_43CN_8">[3]Original!#REF!</definedName>
    <definedName name="_43ET" localSheetId="17">[3]Original!#REF!</definedName>
    <definedName name="_43ET" localSheetId="5">[3]Original!#REF!</definedName>
    <definedName name="_43ET" localSheetId="23">[3]Original!#REF!</definedName>
    <definedName name="_43ET" localSheetId="24">[3]Original!#REF!</definedName>
    <definedName name="_43ET" localSheetId="26">[3]Original!#REF!</definedName>
    <definedName name="_43ET" localSheetId="12">[3]Original!#REF!</definedName>
    <definedName name="_43ET" localSheetId="21">[3]Original!#REF!</definedName>
    <definedName name="_43ET" localSheetId="30">[3]Original!#REF!</definedName>
    <definedName name="_43ET" localSheetId="27">[3]Original!#REF!</definedName>
    <definedName name="_43ET" localSheetId="11">[3]Original!#REF!</definedName>
    <definedName name="_43ET" localSheetId="22">[3]Original!#REF!</definedName>
    <definedName name="_43ET" localSheetId="15">[3]Original!#REF!</definedName>
    <definedName name="_43ET">[3]Original!#REF!</definedName>
    <definedName name="_43ET_5" localSheetId="17">[3]Original!#REF!</definedName>
    <definedName name="_43ET_5" localSheetId="5">[3]Original!#REF!</definedName>
    <definedName name="_43ET_5" localSheetId="23">[3]Original!#REF!</definedName>
    <definedName name="_43ET_5" localSheetId="24">[3]Original!#REF!</definedName>
    <definedName name="_43ET_5" localSheetId="26">[3]Original!#REF!</definedName>
    <definedName name="_43ET_5" localSheetId="12">[3]Original!#REF!</definedName>
    <definedName name="_43ET_5" localSheetId="21">[3]Original!#REF!</definedName>
    <definedName name="_43ET_5" localSheetId="30">[3]Original!#REF!</definedName>
    <definedName name="_43ET_5" localSheetId="27">[3]Original!#REF!</definedName>
    <definedName name="_43ET_5" localSheetId="11">[3]Original!#REF!</definedName>
    <definedName name="_43ET_5" localSheetId="22">[3]Original!#REF!</definedName>
    <definedName name="_43ET_5" localSheetId="15">[3]Original!#REF!</definedName>
    <definedName name="_43ET_5">[3]Original!#REF!</definedName>
    <definedName name="_43ET_8" localSheetId="17">[3]Original!#REF!</definedName>
    <definedName name="_43ET_8" localSheetId="5">[3]Original!#REF!</definedName>
    <definedName name="_43ET_8" localSheetId="23">[3]Original!#REF!</definedName>
    <definedName name="_43ET_8" localSheetId="24">[3]Original!#REF!</definedName>
    <definedName name="_43ET_8" localSheetId="26">[3]Original!#REF!</definedName>
    <definedName name="_43ET_8" localSheetId="12">[3]Original!#REF!</definedName>
    <definedName name="_43ET_8" localSheetId="21">[3]Original!#REF!</definedName>
    <definedName name="_43ET_8" localSheetId="30">[3]Original!#REF!</definedName>
    <definedName name="_43ET_8" localSheetId="27">[3]Original!#REF!</definedName>
    <definedName name="_43ET_8" localSheetId="11">[3]Original!#REF!</definedName>
    <definedName name="_43ET_8" localSheetId="22">[3]Original!#REF!</definedName>
    <definedName name="_43ET_8" localSheetId="15">[3]Original!#REF!</definedName>
    <definedName name="_43ET_8">[3]Original!#REF!</definedName>
    <definedName name="_43EW" localSheetId="17">[3]Original!#REF!</definedName>
    <definedName name="_43EW" localSheetId="5">[3]Original!#REF!</definedName>
    <definedName name="_43EW" localSheetId="23">[3]Original!#REF!</definedName>
    <definedName name="_43EW" localSheetId="24">[3]Original!#REF!</definedName>
    <definedName name="_43EW" localSheetId="26">[3]Original!#REF!</definedName>
    <definedName name="_43EW" localSheetId="12">[3]Original!#REF!</definedName>
    <definedName name="_43EW" localSheetId="21">[3]Original!#REF!</definedName>
    <definedName name="_43EW" localSheetId="30">[3]Original!#REF!</definedName>
    <definedName name="_43EW" localSheetId="27">[3]Original!#REF!</definedName>
    <definedName name="_43EW" localSheetId="11">[3]Original!#REF!</definedName>
    <definedName name="_43EW" localSheetId="22">[3]Original!#REF!</definedName>
    <definedName name="_43EW" localSheetId="15">[3]Original!#REF!</definedName>
    <definedName name="_43EW">[3]Original!#REF!</definedName>
    <definedName name="_43EW_5" localSheetId="17">[3]Original!#REF!</definedName>
    <definedName name="_43EW_5" localSheetId="5">[3]Original!#REF!</definedName>
    <definedName name="_43EW_5" localSheetId="23">[3]Original!#REF!</definedName>
    <definedName name="_43EW_5" localSheetId="24">[3]Original!#REF!</definedName>
    <definedName name="_43EW_5" localSheetId="26">[3]Original!#REF!</definedName>
    <definedName name="_43EW_5" localSheetId="12">[3]Original!#REF!</definedName>
    <definedName name="_43EW_5" localSheetId="21">[3]Original!#REF!</definedName>
    <definedName name="_43EW_5" localSheetId="30">[3]Original!#REF!</definedName>
    <definedName name="_43EW_5" localSheetId="27">[3]Original!#REF!</definedName>
    <definedName name="_43EW_5" localSheetId="11">[3]Original!#REF!</definedName>
    <definedName name="_43EW_5" localSheetId="22">[3]Original!#REF!</definedName>
    <definedName name="_43EW_5" localSheetId="15">[3]Original!#REF!</definedName>
    <definedName name="_43EW_5">[3]Original!#REF!</definedName>
    <definedName name="_43EW_8" localSheetId="17">[3]Original!#REF!</definedName>
    <definedName name="_43EW_8" localSheetId="5">[3]Original!#REF!</definedName>
    <definedName name="_43EW_8" localSheetId="23">[3]Original!#REF!</definedName>
    <definedName name="_43EW_8" localSheetId="24">[3]Original!#REF!</definedName>
    <definedName name="_43EW_8" localSheetId="26">[3]Original!#REF!</definedName>
    <definedName name="_43EW_8" localSheetId="12">[3]Original!#REF!</definedName>
    <definedName name="_43EW_8" localSheetId="21">[3]Original!#REF!</definedName>
    <definedName name="_43EW_8" localSheetId="30">[3]Original!#REF!</definedName>
    <definedName name="_43EW_8" localSheetId="27">[3]Original!#REF!</definedName>
    <definedName name="_43EW_8" localSheetId="11">[3]Original!#REF!</definedName>
    <definedName name="_43EW_8" localSheetId="22">[3]Original!#REF!</definedName>
    <definedName name="_43EW_8" localSheetId="15">[3]Original!#REF!</definedName>
    <definedName name="_43EW_8">[3]Original!#REF!</definedName>
    <definedName name="_43FE" localSheetId="17">[3]Original!#REF!</definedName>
    <definedName name="_43FE" localSheetId="5">[3]Original!#REF!</definedName>
    <definedName name="_43FE" localSheetId="23">[3]Original!#REF!</definedName>
    <definedName name="_43FE" localSheetId="24">[3]Original!#REF!</definedName>
    <definedName name="_43FE" localSheetId="26">[3]Original!#REF!</definedName>
    <definedName name="_43FE" localSheetId="12">[3]Original!#REF!</definedName>
    <definedName name="_43FE" localSheetId="21">[3]Original!#REF!</definedName>
    <definedName name="_43FE" localSheetId="30">[3]Original!#REF!</definedName>
    <definedName name="_43FE" localSheetId="27">[3]Original!#REF!</definedName>
    <definedName name="_43FE" localSheetId="11">[3]Original!#REF!</definedName>
    <definedName name="_43FE" localSheetId="22">[3]Original!#REF!</definedName>
    <definedName name="_43FE" localSheetId="15">[3]Original!#REF!</definedName>
    <definedName name="_43FE">[3]Original!#REF!</definedName>
    <definedName name="_43FE_5" localSheetId="17">[3]Original!#REF!</definedName>
    <definedName name="_43FE_5" localSheetId="5">[3]Original!#REF!</definedName>
    <definedName name="_43FE_5" localSheetId="23">[3]Original!#REF!</definedName>
    <definedName name="_43FE_5" localSheetId="24">[3]Original!#REF!</definedName>
    <definedName name="_43FE_5" localSheetId="26">[3]Original!#REF!</definedName>
    <definedName name="_43FE_5" localSheetId="12">[3]Original!#REF!</definedName>
    <definedName name="_43FE_5" localSheetId="21">[3]Original!#REF!</definedName>
    <definedName name="_43FE_5" localSheetId="30">[3]Original!#REF!</definedName>
    <definedName name="_43FE_5" localSheetId="27">[3]Original!#REF!</definedName>
    <definedName name="_43FE_5" localSheetId="11">[3]Original!#REF!</definedName>
    <definedName name="_43FE_5" localSheetId="22">[3]Original!#REF!</definedName>
    <definedName name="_43FE_5" localSheetId="15">[3]Original!#REF!</definedName>
    <definedName name="_43FE_5">[3]Original!#REF!</definedName>
    <definedName name="_43FE_8" localSheetId="17">[3]Original!#REF!</definedName>
    <definedName name="_43FE_8" localSheetId="5">[3]Original!#REF!</definedName>
    <definedName name="_43FE_8" localSheetId="23">[3]Original!#REF!</definedName>
    <definedName name="_43FE_8" localSheetId="24">[3]Original!#REF!</definedName>
    <definedName name="_43FE_8" localSheetId="26">[3]Original!#REF!</definedName>
    <definedName name="_43FE_8" localSheetId="12">[3]Original!#REF!</definedName>
    <definedName name="_43FE_8" localSheetId="21">[3]Original!#REF!</definedName>
    <definedName name="_43FE_8" localSheetId="30">[3]Original!#REF!</definedName>
    <definedName name="_43FE_8" localSheetId="27">[3]Original!#REF!</definedName>
    <definedName name="_43FE_8" localSheetId="11">[3]Original!#REF!</definedName>
    <definedName name="_43FE_8" localSheetId="22">[3]Original!#REF!</definedName>
    <definedName name="_43FE_8" localSheetId="15">[3]Original!#REF!</definedName>
    <definedName name="_43FE_8">[3]Original!#REF!</definedName>
    <definedName name="_43KF" localSheetId="17">[3]Original!#REF!</definedName>
    <definedName name="_43KF" localSheetId="5">[3]Original!#REF!</definedName>
    <definedName name="_43KF" localSheetId="23">[3]Original!#REF!</definedName>
    <definedName name="_43KF" localSheetId="24">[3]Original!#REF!</definedName>
    <definedName name="_43KF" localSheetId="26">[3]Original!#REF!</definedName>
    <definedName name="_43KF" localSheetId="12">[3]Original!#REF!</definedName>
    <definedName name="_43KF" localSheetId="21">[3]Original!#REF!</definedName>
    <definedName name="_43KF" localSheetId="30">[3]Original!#REF!</definedName>
    <definedName name="_43KF" localSheetId="27">[3]Original!#REF!</definedName>
    <definedName name="_43KF" localSheetId="11">[3]Original!#REF!</definedName>
    <definedName name="_43KF" localSheetId="22">[3]Original!#REF!</definedName>
    <definedName name="_43KF" localSheetId="15">[3]Original!#REF!</definedName>
    <definedName name="_43KF">[3]Original!#REF!</definedName>
    <definedName name="_43KF_5" localSheetId="17">[3]Original!#REF!</definedName>
    <definedName name="_43KF_5" localSheetId="5">[3]Original!#REF!</definedName>
    <definedName name="_43KF_5" localSheetId="23">[3]Original!#REF!</definedName>
    <definedName name="_43KF_5" localSheetId="24">[3]Original!#REF!</definedName>
    <definedName name="_43KF_5" localSheetId="26">[3]Original!#REF!</definedName>
    <definedName name="_43KF_5" localSheetId="12">[3]Original!#REF!</definedName>
    <definedName name="_43KF_5" localSheetId="21">[3]Original!#REF!</definedName>
    <definedName name="_43KF_5" localSheetId="30">[3]Original!#REF!</definedName>
    <definedName name="_43KF_5" localSheetId="27">[3]Original!#REF!</definedName>
    <definedName name="_43KF_5" localSheetId="11">[3]Original!#REF!</definedName>
    <definedName name="_43KF_5" localSheetId="22">[3]Original!#REF!</definedName>
    <definedName name="_43KF_5" localSheetId="15">[3]Original!#REF!</definedName>
    <definedName name="_43KF_5">[3]Original!#REF!</definedName>
    <definedName name="_43KF_8" localSheetId="17">[3]Original!#REF!</definedName>
    <definedName name="_43KF_8" localSheetId="5">[3]Original!#REF!</definedName>
    <definedName name="_43KF_8" localSheetId="23">[3]Original!#REF!</definedName>
    <definedName name="_43KF_8" localSheetId="24">[3]Original!#REF!</definedName>
    <definedName name="_43KF_8" localSheetId="26">[3]Original!#REF!</definedName>
    <definedName name="_43KF_8" localSheetId="12">[3]Original!#REF!</definedName>
    <definedName name="_43KF_8" localSheetId="21">[3]Original!#REF!</definedName>
    <definedName name="_43KF_8" localSheetId="30">[3]Original!#REF!</definedName>
    <definedName name="_43KF_8" localSheetId="27">[3]Original!#REF!</definedName>
    <definedName name="_43KF_8" localSheetId="11">[3]Original!#REF!</definedName>
    <definedName name="_43KF_8" localSheetId="22">[3]Original!#REF!</definedName>
    <definedName name="_43KF_8" localSheetId="15">[3]Original!#REF!</definedName>
    <definedName name="_43KF_8">[3]Original!#REF!</definedName>
    <definedName name="_4452" localSheetId="17">[3]Original!#REF!</definedName>
    <definedName name="_4452" localSheetId="5">[3]Original!#REF!</definedName>
    <definedName name="_4452" localSheetId="23">[3]Original!#REF!</definedName>
    <definedName name="_4452" localSheetId="24">[3]Original!#REF!</definedName>
    <definedName name="_4452" localSheetId="26">[3]Original!#REF!</definedName>
    <definedName name="_4452" localSheetId="12">[3]Original!#REF!</definedName>
    <definedName name="_4452" localSheetId="21">[3]Original!#REF!</definedName>
    <definedName name="_4452" localSheetId="30">[3]Original!#REF!</definedName>
    <definedName name="_4452" localSheetId="27">[3]Original!#REF!</definedName>
    <definedName name="_4452" localSheetId="11">[3]Original!#REF!</definedName>
    <definedName name="_4452" localSheetId="22">[3]Original!#REF!</definedName>
    <definedName name="_4452" localSheetId="15">[3]Original!#REF!</definedName>
    <definedName name="_4452">[3]Original!#REF!</definedName>
    <definedName name="_4452_5" localSheetId="17">[3]Original!#REF!</definedName>
    <definedName name="_4452_5" localSheetId="5">[3]Original!#REF!</definedName>
    <definedName name="_4452_5" localSheetId="23">[3]Original!#REF!</definedName>
    <definedName name="_4452_5" localSheetId="24">[3]Original!#REF!</definedName>
    <definedName name="_4452_5" localSheetId="26">[3]Original!#REF!</definedName>
    <definedName name="_4452_5" localSheetId="12">[3]Original!#REF!</definedName>
    <definedName name="_4452_5" localSheetId="21">[3]Original!#REF!</definedName>
    <definedName name="_4452_5" localSheetId="30">[3]Original!#REF!</definedName>
    <definedName name="_4452_5" localSheetId="27">[3]Original!#REF!</definedName>
    <definedName name="_4452_5" localSheetId="11">[3]Original!#REF!</definedName>
    <definedName name="_4452_5" localSheetId="22">[3]Original!#REF!</definedName>
    <definedName name="_4452_5" localSheetId="15">[3]Original!#REF!</definedName>
    <definedName name="_4452_5">[3]Original!#REF!</definedName>
    <definedName name="_4452_8" localSheetId="17">[3]Original!#REF!</definedName>
    <definedName name="_4452_8" localSheetId="5">[3]Original!#REF!</definedName>
    <definedName name="_4452_8" localSheetId="23">[3]Original!#REF!</definedName>
    <definedName name="_4452_8" localSheetId="24">[3]Original!#REF!</definedName>
    <definedName name="_4452_8" localSheetId="26">[3]Original!#REF!</definedName>
    <definedName name="_4452_8" localSheetId="12">[3]Original!#REF!</definedName>
    <definedName name="_4452_8" localSheetId="21">[3]Original!#REF!</definedName>
    <definedName name="_4452_8" localSheetId="30">[3]Original!#REF!</definedName>
    <definedName name="_4452_8" localSheetId="27">[3]Original!#REF!</definedName>
    <definedName name="_4452_8" localSheetId="11">[3]Original!#REF!</definedName>
    <definedName name="_4452_8" localSheetId="22">[3]Original!#REF!</definedName>
    <definedName name="_4452_8" localSheetId="15">[3]Original!#REF!</definedName>
    <definedName name="_4452_8">[3]Original!#REF!</definedName>
    <definedName name="_4462" localSheetId="17">[3]Original!#REF!</definedName>
    <definedName name="_4462" localSheetId="5">[3]Original!#REF!</definedName>
    <definedName name="_4462" localSheetId="23">[3]Original!#REF!</definedName>
    <definedName name="_4462" localSheetId="24">[3]Original!#REF!</definedName>
    <definedName name="_4462" localSheetId="26">[3]Original!#REF!</definedName>
    <definedName name="_4462" localSheetId="12">[3]Original!#REF!</definedName>
    <definedName name="_4462" localSheetId="21">[3]Original!#REF!</definedName>
    <definedName name="_4462" localSheetId="30">[3]Original!#REF!</definedName>
    <definedName name="_4462" localSheetId="27">[3]Original!#REF!</definedName>
    <definedName name="_4462" localSheetId="11">[3]Original!#REF!</definedName>
    <definedName name="_4462" localSheetId="22">[3]Original!#REF!</definedName>
    <definedName name="_4462" localSheetId="15">[3]Original!#REF!</definedName>
    <definedName name="_4462">[3]Original!#REF!</definedName>
    <definedName name="_4462_5" localSheetId="17">[3]Original!#REF!</definedName>
    <definedName name="_4462_5" localSheetId="5">[3]Original!#REF!</definedName>
    <definedName name="_4462_5" localSheetId="23">[3]Original!#REF!</definedName>
    <definedName name="_4462_5" localSheetId="24">[3]Original!#REF!</definedName>
    <definedName name="_4462_5" localSheetId="26">[3]Original!#REF!</definedName>
    <definedName name="_4462_5" localSheetId="12">[3]Original!#REF!</definedName>
    <definedName name="_4462_5" localSheetId="21">[3]Original!#REF!</definedName>
    <definedName name="_4462_5" localSheetId="30">[3]Original!#REF!</definedName>
    <definedName name="_4462_5" localSheetId="27">[3]Original!#REF!</definedName>
    <definedName name="_4462_5" localSheetId="11">[3]Original!#REF!</definedName>
    <definedName name="_4462_5" localSheetId="22">[3]Original!#REF!</definedName>
    <definedName name="_4462_5" localSheetId="15">[3]Original!#REF!</definedName>
    <definedName name="_4462_5">[3]Original!#REF!</definedName>
    <definedName name="_4462_8" localSheetId="17">[3]Original!#REF!</definedName>
    <definedName name="_4462_8" localSheetId="5">[3]Original!#REF!</definedName>
    <definedName name="_4462_8" localSheetId="23">[3]Original!#REF!</definedName>
    <definedName name="_4462_8" localSheetId="24">[3]Original!#REF!</definedName>
    <definedName name="_4462_8" localSheetId="26">[3]Original!#REF!</definedName>
    <definedName name="_4462_8" localSheetId="12">[3]Original!#REF!</definedName>
    <definedName name="_4462_8" localSheetId="21">[3]Original!#REF!</definedName>
    <definedName name="_4462_8" localSheetId="30">[3]Original!#REF!</definedName>
    <definedName name="_4462_8" localSheetId="27">[3]Original!#REF!</definedName>
    <definedName name="_4462_8" localSheetId="11">[3]Original!#REF!</definedName>
    <definedName name="_4462_8" localSheetId="22">[3]Original!#REF!</definedName>
    <definedName name="_4462_8" localSheetId="15">[3]Original!#REF!</definedName>
    <definedName name="_4462_8">[3]Original!#REF!</definedName>
    <definedName name="_4463" localSheetId="17">[3]Original!#REF!</definedName>
    <definedName name="_4463" localSheetId="5">[3]Original!#REF!</definedName>
    <definedName name="_4463" localSheetId="23">[3]Original!#REF!</definedName>
    <definedName name="_4463" localSheetId="24">[3]Original!#REF!</definedName>
    <definedName name="_4463" localSheetId="26">[3]Original!#REF!</definedName>
    <definedName name="_4463" localSheetId="12">[3]Original!#REF!</definedName>
    <definedName name="_4463" localSheetId="21">[3]Original!#REF!</definedName>
    <definedName name="_4463" localSheetId="30">[3]Original!#REF!</definedName>
    <definedName name="_4463" localSheetId="27">[3]Original!#REF!</definedName>
    <definedName name="_4463" localSheetId="11">[3]Original!#REF!</definedName>
    <definedName name="_4463" localSheetId="22">[3]Original!#REF!</definedName>
    <definedName name="_4463" localSheetId="15">[3]Original!#REF!</definedName>
    <definedName name="_4463">[3]Original!#REF!</definedName>
    <definedName name="_4463_5" localSheetId="17">[3]Original!#REF!</definedName>
    <definedName name="_4463_5" localSheetId="5">[3]Original!#REF!</definedName>
    <definedName name="_4463_5" localSheetId="23">[3]Original!#REF!</definedName>
    <definedName name="_4463_5" localSheetId="24">[3]Original!#REF!</definedName>
    <definedName name="_4463_5" localSheetId="26">[3]Original!#REF!</definedName>
    <definedName name="_4463_5" localSheetId="12">[3]Original!#REF!</definedName>
    <definedName name="_4463_5" localSheetId="21">[3]Original!#REF!</definedName>
    <definedName name="_4463_5" localSheetId="30">[3]Original!#REF!</definedName>
    <definedName name="_4463_5" localSheetId="27">[3]Original!#REF!</definedName>
    <definedName name="_4463_5" localSheetId="11">[3]Original!#REF!</definedName>
    <definedName name="_4463_5" localSheetId="22">[3]Original!#REF!</definedName>
    <definedName name="_4463_5" localSheetId="15">[3]Original!#REF!</definedName>
    <definedName name="_4463_5">[3]Original!#REF!</definedName>
    <definedName name="_4463_8" localSheetId="17">[3]Original!#REF!</definedName>
    <definedName name="_4463_8" localSheetId="5">[3]Original!#REF!</definedName>
    <definedName name="_4463_8" localSheetId="23">[3]Original!#REF!</definedName>
    <definedName name="_4463_8" localSheetId="24">[3]Original!#REF!</definedName>
    <definedName name="_4463_8" localSheetId="26">[3]Original!#REF!</definedName>
    <definedName name="_4463_8" localSheetId="12">[3]Original!#REF!</definedName>
    <definedName name="_4463_8" localSheetId="21">[3]Original!#REF!</definedName>
    <definedName name="_4463_8" localSheetId="30">[3]Original!#REF!</definedName>
    <definedName name="_4463_8" localSheetId="27">[3]Original!#REF!</definedName>
    <definedName name="_4463_8" localSheetId="11">[3]Original!#REF!</definedName>
    <definedName name="_4463_8" localSheetId="22">[3]Original!#REF!</definedName>
    <definedName name="_4463_8" localSheetId="15">[3]Original!#REF!</definedName>
    <definedName name="_4463_8">[3]Original!#REF!</definedName>
    <definedName name="_4470" localSheetId="17">[3]Original!#REF!</definedName>
    <definedName name="_4470" localSheetId="5">[3]Original!#REF!</definedName>
    <definedName name="_4470" localSheetId="23">[3]Original!#REF!</definedName>
    <definedName name="_4470" localSheetId="24">[3]Original!#REF!</definedName>
    <definedName name="_4470" localSheetId="26">[3]Original!#REF!</definedName>
    <definedName name="_4470" localSheetId="12">[3]Original!#REF!</definedName>
    <definedName name="_4470" localSheetId="21">[3]Original!#REF!</definedName>
    <definedName name="_4470" localSheetId="30">[3]Original!#REF!</definedName>
    <definedName name="_4470" localSheetId="27">[3]Original!#REF!</definedName>
    <definedName name="_4470" localSheetId="11">[3]Original!#REF!</definedName>
    <definedName name="_4470" localSheetId="22">[3]Original!#REF!</definedName>
    <definedName name="_4470" localSheetId="15">[3]Original!#REF!</definedName>
    <definedName name="_4470">[3]Original!#REF!</definedName>
    <definedName name="_4470_5" localSheetId="17">[3]Original!#REF!</definedName>
    <definedName name="_4470_5" localSheetId="5">[3]Original!#REF!</definedName>
    <definedName name="_4470_5" localSheetId="23">[3]Original!#REF!</definedName>
    <definedName name="_4470_5" localSheetId="24">[3]Original!#REF!</definedName>
    <definedName name="_4470_5" localSheetId="26">[3]Original!#REF!</definedName>
    <definedName name="_4470_5" localSheetId="12">[3]Original!#REF!</definedName>
    <definedName name="_4470_5" localSheetId="21">[3]Original!#REF!</definedName>
    <definedName name="_4470_5" localSheetId="30">[3]Original!#REF!</definedName>
    <definedName name="_4470_5" localSheetId="27">[3]Original!#REF!</definedName>
    <definedName name="_4470_5" localSheetId="11">[3]Original!#REF!</definedName>
    <definedName name="_4470_5" localSheetId="22">[3]Original!#REF!</definedName>
    <definedName name="_4470_5" localSheetId="15">[3]Original!#REF!</definedName>
    <definedName name="_4470_5">[3]Original!#REF!</definedName>
    <definedName name="_4470_8" localSheetId="17">[3]Original!#REF!</definedName>
    <definedName name="_4470_8" localSheetId="5">[3]Original!#REF!</definedName>
    <definedName name="_4470_8" localSheetId="23">[3]Original!#REF!</definedName>
    <definedName name="_4470_8" localSheetId="24">[3]Original!#REF!</definedName>
    <definedName name="_4470_8" localSheetId="26">[3]Original!#REF!</definedName>
    <definedName name="_4470_8" localSheetId="12">[3]Original!#REF!</definedName>
    <definedName name="_4470_8" localSheetId="21">[3]Original!#REF!</definedName>
    <definedName name="_4470_8" localSheetId="30">[3]Original!#REF!</definedName>
    <definedName name="_4470_8" localSheetId="27">[3]Original!#REF!</definedName>
    <definedName name="_4470_8" localSheetId="11">[3]Original!#REF!</definedName>
    <definedName name="_4470_8" localSheetId="22">[3]Original!#REF!</definedName>
    <definedName name="_4470_8" localSheetId="15">[3]Original!#REF!</definedName>
    <definedName name="_4470_8">[3]Original!#REF!</definedName>
    <definedName name="_4471" localSheetId="17">[3]Original!#REF!</definedName>
    <definedName name="_4471" localSheetId="5">[3]Original!#REF!</definedName>
    <definedName name="_4471" localSheetId="23">[3]Original!#REF!</definedName>
    <definedName name="_4471" localSheetId="24">[3]Original!#REF!</definedName>
    <definedName name="_4471" localSheetId="26">[3]Original!#REF!</definedName>
    <definedName name="_4471" localSheetId="12">[3]Original!#REF!</definedName>
    <definedName name="_4471" localSheetId="21">[3]Original!#REF!</definedName>
    <definedName name="_4471" localSheetId="30">[3]Original!#REF!</definedName>
    <definedName name="_4471" localSheetId="27">[3]Original!#REF!</definedName>
    <definedName name="_4471" localSheetId="11">[3]Original!#REF!</definedName>
    <definedName name="_4471" localSheetId="22">[3]Original!#REF!</definedName>
    <definedName name="_4471" localSheetId="15">[3]Original!#REF!</definedName>
    <definedName name="_4471">[3]Original!#REF!</definedName>
    <definedName name="_4471_5" localSheetId="17">[3]Original!#REF!</definedName>
    <definedName name="_4471_5" localSheetId="5">[3]Original!#REF!</definedName>
    <definedName name="_4471_5" localSheetId="23">[3]Original!#REF!</definedName>
    <definedName name="_4471_5" localSheetId="24">[3]Original!#REF!</definedName>
    <definedName name="_4471_5" localSheetId="26">[3]Original!#REF!</definedName>
    <definedName name="_4471_5" localSheetId="12">[3]Original!#REF!</definedName>
    <definedName name="_4471_5" localSheetId="21">[3]Original!#REF!</definedName>
    <definedName name="_4471_5" localSheetId="30">[3]Original!#REF!</definedName>
    <definedName name="_4471_5" localSheetId="27">[3]Original!#REF!</definedName>
    <definedName name="_4471_5" localSheetId="11">[3]Original!#REF!</definedName>
    <definedName name="_4471_5" localSheetId="22">[3]Original!#REF!</definedName>
    <definedName name="_4471_5" localSheetId="15">[3]Original!#REF!</definedName>
    <definedName name="_4471_5">[3]Original!#REF!</definedName>
    <definedName name="_4471_8" localSheetId="17">[3]Original!#REF!</definedName>
    <definedName name="_4471_8" localSheetId="5">[3]Original!#REF!</definedName>
    <definedName name="_4471_8" localSheetId="23">[3]Original!#REF!</definedName>
    <definedName name="_4471_8" localSheetId="24">[3]Original!#REF!</definedName>
    <definedName name="_4471_8" localSheetId="26">[3]Original!#REF!</definedName>
    <definedName name="_4471_8" localSheetId="12">[3]Original!#REF!</definedName>
    <definedName name="_4471_8" localSheetId="21">[3]Original!#REF!</definedName>
    <definedName name="_4471_8" localSheetId="30">[3]Original!#REF!</definedName>
    <definedName name="_4471_8" localSheetId="27">[3]Original!#REF!</definedName>
    <definedName name="_4471_8" localSheetId="11">[3]Original!#REF!</definedName>
    <definedName name="_4471_8" localSheetId="22">[3]Original!#REF!</definedName>
    <definedName name="_4471_8" localSheetId="15">[3]Original!#REF!</definedName>
    <definedName name="_4471_8">[3]Original!#REF!</definedName>
    <definedName name="_4474" localSheetId="17">[3]Original!#REF!</definedName>
    <definedName name="_4474" localSheetId="5">[3]Original!#REF!</definedName>
    <definedName name="_4474" localSheetId="23">[3]Original!#REF!</definedName>
    <definedName name="_4474" localSheetId="24">[3]Original!#REF!</definedName>
    <definedName name="_4474" localSheetId="26">[3]Original!#REF!</definedName>
    <definedName name="_4474" localSheetId="12">[3]Original!#REF!</definedName>
    <definedName name="_4474" localSheetId="21">[3]Original!#REF!</definedName>
    <definedName name="_4474" localSheetId="30">[3]Original!#REF!</definedName>
    <definedName name="_4474" localSheetId="27">[3]Original!#REF!</definedName>
    <definedName name="_4474" localSheetId="11">[3]Original!#REF!</definedName>
    <definedName name="_4474" localSheetId="22">[3]Original!#REF!</definedName>
    <definedName name="_4474" localSheetId="15">[3]Original!#REF!</definedName>
    <definedName name="_4474">[3]Original!#REF!</definedName>
    <definedName name="_4474_5" localSheetId="17">[3]Original!#REF!</definedName>
    <definedName name="_4474_5" localSheetId="5">[3]Original!#REF!</definedName>
    <definedName name="_4474_5" localSheetId="23">[3]Original!#REF!</definedName>
    <definedName name="_4474_5" localSheetId="24">[3]Original!#REF!</definedName>
    <definedName name="_4474_5" localSheetId="26">[3]Original!#REF!</definedName>
    <definedName name="_4474_5" localSheetId="12">[3]Original!#REF!</definedName>
    <definedName name="_4474_5" localSheetId="21">[3]Original!#REF!</definedName>
    <definedName name="_4474_5" localSheetId="30">[3]Original!#REF!</definedName>
    <definedName name="_4474_5" localSheetId="27">[3]Original!#REF!</definedName>
    <definedName name="_4474_5" localSheetId="11">[3]Original!#REF!</definedName>
    <definedName name="_4474_5" localSheetId="22">[3]Original!#REF!</definedName>
    <definedName name="_4474_5" localSheetId="15">[3]Original!#REF!</definedName>
    <definedName name="_4474_5">[3]Original!#REF!</definedName>
    <definedName name="_4474_8" localSheetId="17">[3]Original!#REF!</definedName>
    <definedName name="_4474_8" localSheetId="5">[3]Original!#REF!</definedName>
    <definedName name="_4474_8" localSheetId="23">[3]Original!#REF!</definedName>
    <definedName name="_4474_8" localSheetId="24">[3]Original!#REF!</definedName>
    <definedName name="_4474_8" localSheetId="26">[3]Original!#REF!</definedName>
    <definedName name="_4474_8" localSheetId="12">[3]Original!#REF!</definedName>
    <definedName name="_4474_8" localSheetId="21">[3]Original!#REF!</definedName>
    <definedName name="_4474_8" localSheetId="30">[3]Original!#REF!</definedName>
    <definedName name="_4474_8" localSheetId="27">[3]Original!#REF!</definedName>
    <definedName name="_4474_8" localSheetId="11">[3]Original!#REF!</definedName>
    <definedName name="_4474_8" localSheetId="22">[3]Original!#REF!</definedName>
    <definedName name="_4474_8" localSheetId="15">[3]Original!#REF!</definedName>
    <definedName name="_4474_8">[3]Original!#REF!</definedName>
    <definedName name="_44AI" localSheetId="17">[3]Original!#REF!</definedName>
    <definedName name="_44AI" localSheetId="5">[3]Original!#REF!</definedName>
    <definedName name="_44AI" localSheetId="23">[3]Original!#REF!</definedName>
    <definedName name="_44AI" localSheetId="24">[3]Original!#REF!</definedName>
    <definedName name="_44AI" localSheetId="26">[3]Original!#REF!</definedName>
    <definedName name="_44AI" localSheetId="12">[3]Original!#REF!</definedName>
    <definedName name="_44AI" localSheetId="21">[3]Original!#REF!</definedName>
    <definedName name="_44AI" localSheetId="30">[3]Original!#REF!</definedName>
    <definedName name="_44AI" localSheetId="27">[3]Original!#REF!</definedName>
    <definedName name="_44AI" localSheetId="11">[3]Original!#REF!</definedName>
    <definedName name="_44AI" localSheetId="22">[3]Original!#REF!</definedName>
    <definedName name="_44AI" localSheetId="15">[3]Original!#REF!</definedName>
    <definedName name="_44AI">[3]Original!#REF!</definedName>
    <definedName name="_44AI_5" localSheetId="17">[3]Original!#REF!</definedName>
    <definedName name="_44AI_5" localSheetId="5">[3]Original!#REF!</definedName>
    <definedName name="_44AI_5" localSheetId="23">[3]Original!#REF!</definedName>
    <definedName name="_44AI_5" localSheetId="24">[3]Original!#REF!</definedName>
    <definedName name="_44AI_5" localSheetId="26">[3]Original!#REF!</definedName>
    <definedName name="_44AI_5" localSheetId="12">[3]Original!#REF!</definedName>
    <definedName name="_44AI_5" localSheetId="21">[3]Original!#REF!</definedName>
    <definedName name="_44AI_5" localSheetId="30">[3]Original!#REF!</definedName>
    <definedName name="_44AI_5" localSheetId="27">[3]Original!#REF!</definedName>
    <definedName name="_44AI_5" localSheetId="11">[3]Original!#REF!</definedName>
    <definedName name="_44AI_5" localSheetId="22">[3]Original!#REF!</definedName>
    <definedName name="_44AI_5" localSheetId="15">[3]Original!#REF!</definedName>
    <definedName name="_44AI_5">[3]Original!#REF!</definedName>
    <definedName name="_44AI_8" localSheetId="17">[3]Original!#REF!</definedName>
    <definedName name="_44AI_8" localSheetId="5">[3]Original!#REF!</definedName>
    <definedName name="_44AI_8" localSheetId="23">[3]Original!#REF!</definedName>
    <definedName name="_44AI_8" localSheetId="24">[3]Original!#REF!</definedName>
    <definedName name="_44AI_8" localSheetId="26">[3]Original!#REF!</definedName>
    <definedName name="_44AI_8" localSheetId="12">[3]Original!#REF!</definedName>
    <definedName name="_44AI_8" localSheetId="21">[3]Original!#REF!</definedName>
    <definedName name="_44AI_8" localSheetId="30">[3]Original!#REF!</definedName>
    <definedName name="_44AI_8" localSheetId="27">[3]Original!#REF!</definedName>
    <definedName name="_44AI_8" localSheetId="11">[3]Original!#REF!</definedName>
    <definedName name="_44AI_8" localSheetId="22">[3]Original!#REF!</definedName>
    <definedName name="_44AI_8" localSheetId="15">[3]Original!#REF!</definedName>
    <definedName name="_44AI_8">[3]Original!#REF!</definedName>
    <definedName name="_44AJ" localSheetId="17">[3]Original!#REF!</definedName>
    <definedName name="_44AJ" localSheetId="5">[3]Original!#REF!</definedName>
    <definedName name="_44AJ" localSheetId="23">[3]Original!#REF!</definedName>
    <definedName name="_44AJ" localSheetId="24">[3]Original!#REF!</definedName>
    <definedName name="_44AJ" localSheetId="26">[3]Original!#REF!</definedName>
    <definedName name="_44AJ" localSheetId="12">[3]Original!#REF!</definedName>
    <definedName name="_44AJ" localSheetId="21">[3]Original!#REF!</definedName>
    <definedName name="_44AJ" localSheetId="30">[3]Original!#REF!</definedName>
    <definedName name="_44AJ" localSheetId="27">[3]Original!#REF!</definedName>
    <definedName name="_44AJ" localSheetId="11">[3]Original!#REF!</definedName>
    <definedName name="_44AJ" localSheetId="22">[3]Original!#REF!</definedName>
    <definedName name="_44AJ" localSheetId="15">[3]Original!#REF!</definedName>
    <definedName name="_44AJ">[3]Original!#REF!</definedName>
    <definedName name="_44AJ_5" localSheetId="17">[3]Original!#REF!</definedName>
    <definedName name="_44AJ_5" localSheetId="5">[3]Original!#REF!</definedName>
    <definedName name="_44AJ_5" localSheetId="23">[3]Original!#REF!</definedName>
    <definedName name="_44AJ_5" localSheetId="24">[3]Original!#REF!</definedName>
    <definedName name="_44AJ_5" localSheetId="26">[3]Original!#REF!</definedName>
    <definedName name="_44AJ_5" localSheetId="12">[3]Original!#REF!</definedName>
    <definedName name="_44AJ_5" localSheetId="21">[3]Original!#REF!</definedName>
    <definedName name="_44AJ_5" localSheetId="30">[3]Original!#REF!</definedName>
    <definedName name="_44AJ_5" localSheetId="27">[3]Original!#REF!</definedName>
    <definedName name="_44AJ_5" localSheetId="11">[3]Original!#REF!</definedName>
    <definedName name="_44AJ_5" localSheetId="22">[3]Original!#REF!</definedName>
    <definedName name="_44AJ_5" localSheetId="15">[3]Original!#REF!</definedName>
    <definedName name="_44AJ_5">[3]Original!#REF!</definedName>
    <definedName name="_44AJ_8" localSheetId="17">[3]Original!#REF!</definedName>
    <definedName name="_44AJ_8" localSheetId="5">[3]Original!#REF!</definedName>
    <definedName name="_44AJ_8" localSheetId="23">[3]Original!#REF!</definedName>
    <definedName name="_44AJ_8" localSheetId="24">[3]Original!#REF!</definedName>
    <definedName name="_44AJ_8" localSheetId="26">[3]Original!#REF!</definedName>
    <definedName name="_44AJ_8" localSheetId="12">[3]Original!#REF!</definedName>
    <definedName name="_44AJ_8" localSheetId="21">[3]Original!#REF!</definedName>
    <definedName name="_44AJ_8" localSheetId="30">[3]Original!#REF!</definedName>
    <definedName name="_44AJ_8" localSheetId="27">[3]Original!#REF!</definedName>
    <definedName name="_44AJ_8" localSheetId="11">[3]Original!#REF!</definedName>
    <definedName name="_44AJ_8" localSheetId="22">[3]Original!#REF!</definedName>
    <definedName name="_44AJ_8" localSheetId="15">[3]Original!#REF!</definedName>
    <definedName name="_44AJ_8">[3]Original!#REF!</definedName>
    <definedName name="_44AM" localSheetId="17">[3]Original!#REF!</definedName>
    <definedName name="_44AM" localSheetId="5">[3]Original!#REF!</definedName>
    <definedName name="_44AM" localSheetId="23">[3]Original!#REF!</definedName>
    <definedName name="_44AM" localSheetId="24">[3]Original!#REF!</definedName>
    <definedName name="_44AM" localSheetId="26">[3]Original!#REF!</definedName>
    <definedName name="_44AM" localSheetId="12">[3]Original!#REF!</definedName>
    <definedName name="_44AM" localSheetId="21">[3]Original!#REF!</definedName>
    <definedName name="_44AM" localSheetId="30">[3]Original!#REF!</definedName>
    <definedName name="_44AM" localSheetId="27">[3]Original!#REF!</definedName>
    <definedName name="_44AM" localSheetId="11">[3]Original!#REF!</definedName>
    <definedName name="_44AM" localSheetId="22">[3]Original!#REF!</definedName>
    <definedName name="_44AM" localSheetId="15">[3]Original!#REF!</definedName>
    <definedName name="_44AM">[3]Original!#REF!</definedName>
    <definedName name="_44AM_5" localSheetId="17">[3]Original!#REF!</definedName>
    <definedName name="_44AM_5" localSheetId="5">[3]Original!#REF!</definedName>
    <definedName name="_44AM_5" localSheetId="23">[3]Original!#REF!</definedName>
    <definedName name="_44AM_5" localSheetId="24">[3]Original!#REF!</definedName>
    <definedName name="_44AM_5" localSheetId="26">[3]Original!#REF!</definedName>
    <definedName name="_44AM_5" localSheetId="12">[3]Original!#REF!</definedName>
    <definedName name="_44AM_5" localSheetId="21">[3]Original!#REF!</definedName>
    <definedName name="_44AM_5" localSheetId="30">[3]Original!#REF!</definedName>
    <definedName name="_44AM_5" localSheetId="27">[3]Original!#REF!</definedName>
    <definedName name="_44AM_5" localSheetId="11">[3]Original!#REF!</definedName>
    <definedName name="_44AM_5" localSheetId="22">[3]Original!#REF!</definedName>
    <definedName name="_44AM_5" localSheetId="15">[3]Original!#REF!</definedName>
    <definedName name="_44AM_5">[3]Original!#REF!</definedName>
    <definedName name="_44AM_8" localSheetId="17">[3]Original!#REF!</definedName>
    <definedName name="_44AM_8" localSheetId="5">[3]Original!#REF!</definedName>
    <definedName name="_44AM_8" localSheetId="23">[3]Original!#REF!</definedName>
    <definedName name="_44AM_8" localSheetId="24">[3]Original!#REF!</definedName>
    <definedName name="_44AM_8" localSheetId="26">[3]Original!#REF!</definedName>
    <definedName name="_44AM_8" localSheetId="12">[3]Original!#REF!</definedName>
    <definedName name="_44AM_8" localSheetId="21">[3]Original!#REF!</definedName>
    <definedName name="_44AM_8" localSheetId="30">[3]Original!#REF!</definedName>
    <definedName name="_44AM_8" localSheetId="27">[3]Original!#REF!</definedName>
    <definedName name="_44AM_8" localSheetId="11">[3]Original!#REF!</definedName>
    <definedName name="_44AM_8" localSheetId="22">[3]Original!#REF!</definedName>
    <definedName name="_44AM_8" localSheetId="15">[3]Original!#REF!</definedName>
    <definedName name="_44AM_8">[3]Original!#REF!</definedName>
    <definedName name="_44AT" localSheetId="17">[3]Original!#REF!</definedName>
    <definedName name="_44AT" localSheetId="5">[3]Original!#REF!</definedName>
    <definedName name="_44AT" localSheetId="23">[3]Original!#REF!</definedName>
    <definedName name="_44AT" localSheetId="24">[3]Original!#REF!</definedName>
    <definedName name="_44AT" localSheetId="26">[3]Original!#REF!</definedName>
    <definedName name="_44AT" localSheetId="12">[3]Original!#REF!</definedName>
    <definedName name="_44AT" localSheetId="21">[3]Original!#REF!</definedName>
    <definedName name="_44AT" localSheetId="30">[3]Original!#REF!</definedName>
    <definedName name="_44AT" localSheetId="27">[3]Original!#REF!</definedName>
    <definedName name="_44AT" localSheetId="11">[3]Original!#REF!</definedName>
    <definedName name="_44AT" localSheetId="22">[3]Original!#REF!</definedName>
    <definedName name="_44AT" localSheetId="15">[3]Original!#REF!</definedName>
    <definedName name="_44AT">[3]Original!#REF!</definedName>
    <definedName name="_44AT_5" localSheetId="17">[3]Original!#REF!</definedName>
    <definedName name="_44AT_5" localSheetId="5">[3]Original!#REF!</definedName>
    <definedName name="_44AT_5" localSheetId="23">[3]Original!#REF!</definedName>
    <definedName name="_44AT_5" localSheetId="24">[3]Original!#REF!</definedName>
    <definedName name="_44AT_5" localSheetId="26">[3]Original!#REF!</definedName>
    <definedName name="_44AT_5" localSheetId="12">[3]Original!#REF!</definedName>
    <definedName name="_44AT_5" localSheetId="21">[3]Original!#REF!</definedName>
    <definedName name="_44AT_5" localSheetId="30">[3]Original!#REF!</definedName>
    <definedName name="_44AT_5" localSheetId="27">[3]Original!#REF!</definedName>
    <definedName name="_44AT_5" localSheetId="11">[3]Original!#REF!</definedName>
    <definedName name="_44AT_5" localSheetId="22">[3]Original!#REF!</definedName>
    <definedName name="_44AT_5" localSheetId="15">[3]Original!#REF!</definedName>
    <definedName name="_44AT_5">[3]Original!#REF!</definedName>
    <definedName name="_44AT_8" localSheetId="17">[3]Original!#REF!</definedName>
    <definedName name="_44AT_8" localSheetId="5">[3]Original!#REF!</definedName>
    <definedName name="_44AT_8" localSheetId="23">[3]Original!#REF!</definedName>
    <definedName name="_44AT_8" localSheetId="24">[3]Original!#REF!</definedName>
    <definedName name="_44AT_8" localSheetId="26">[3]Original!#REF!</definedName>
    <definedName name="_44AT_8" localSheetId="12">[3]Original!#REF!</definedName>
    <definedName name="_44AT_8" localSheetId="21">[3]Original!#REF!</definedName>
    <definedName name="_44AT_8" localSheetId="30">[3]Original!#REF!</definedName>
    <definedName name="_44AT_8" localSheetId="27">[3]Original!#REF!</definedName>
    <definedName name="_44AT_8" localSheetId="11">[3]Original!#REF!</definedName>
    <definedName name="_44AT_8" localSheetId="22">[3]Original!#REF!</definedName>
    <definedName name="_44AT_8" localSheetId="15">[3]Original!#REF!</definedName>
    <definedName name="_44AT_8">[3]Original!#REF!</definedName>
    <definedName name="_44BR" localSheetId="17">[3]Original!#REF!</definedName>
    <definedName name="_44BR" localSheetId="5">[3]Original!#REF!</definedName>
    <definedName name="_44BR" localSheetId="23">[3]Original!#REF!</definedName>
    <definedName name="_44BR" localSheetId="24">[3]Original!#REF!</definedName>
    <definedName name="_44BR" localSheetId="26">[3]Original!#REF!</definedName>
    <definedName name="_44BR" localSheetId="12">[3]Original!#REF!</definedName>
    <definedName name="_44BR" localSheetId="21">[3]Original!#REF!</definedName>
    <definedName name="_44BR" localSheetId="30">[3]Original!#REF!</definedName>
    <definedName name="_44BR" localSheetId="27">[3]Original!#REF!</definedName>
    <definedName name="_44BR" localSheetId="11">[3]Original!#REF!</definedName>
    <definedName name="_44BR" localSheetId="22">[3]Original!#REF!</definedName>
    <definedName name="_44BR" localSheetId="15">[3]Original!#REF!</definedName>
    <definedName name="_44BR">[3]Original!#REF!</definedName>
    <definedName name="_44BR_5" localSheetId="17">[3]Original!#REF!</definedName>
    <definedName name="_44BR_5" localSheetId="5">[3]Original!#REF!</definedName>
    <definedName name="_44BR_5" localSheetId="23">[3]Original!#REF!</definedName>
    <definedName name="_44BR_5" localSheetId="24">[3]Original!#REF!</definedName>
    <definedName name="_44BR_5" localSheetId="26">[3]Original!#REF!</definedName>
    <definedName name="_44BR_5" localSheetId="12">[3]Original!#REF!</definedName>
    <definedName name="_44BR_5" localSheetId="21">[3]Original!#REF!</definedName>
    <definedName name="_44BR_5" localSheetId="30">[3]Original!#REF!</definedName>
    <definedName name="_44BR_5" localSheetId="27">[3]Original!#REF!</definedName>
    <definedName name="_44BR_5" localSheetId="11">[3]Original!#REF!</definedName>
    <definedName name="_44BR_5" localSheetId="22">[3]Original!#REF!</definedName>
    <definedName name="_44BR_5" localSheetId="15">[3]Original!#REF!</definedName>
    <definedName name="_44BR_5">[3]Original!#REF!</definedName>
    <definedName name="_44BR_8" localSheetId="17">[3]Original!#REF!</definedName>
    <definedName name="_44BR_8" localSheetId="5">[3]Original!#REF!</definedName>
    <definedName name="_44BR_8" localSheetId="23">[3]Original!#REF!</definedName>
    <definedName name="_44BR_8" localSheetId="24">[3]Original!#REF!</definedName>
    <definedName name="_44BR_8" localSheetId="26">[3]Original!#REF!</definedName>
    <definedName name="_44BR_8" localSheetId="12">[3]Original!#REF!</definedName>
    <definedName name="_44BR_8" localSheetId="21">[3]Original!#REF!</definedName>
    <definedName name="_44BR_8" localSheetId="30">[3]Original!#REF!</definedName>
    <definedName name="_44BR_8" localSheetId="27">[3]Original!#REF!</definedName>
    <definedName name="_44BR_8" localSheetId="11">[3]Original!#REF!</definedName>
    <definedName name="_44BR_8" localSheetId="22">[3]Original!#REF!</definedName>
    <definedName name="_44BR_8" localSheetId="15">[3]Original!#REF!</definedName>
    <definedName name="_44BR_8">[3]Original!#REF!</definedName>
    <definedName name="_4514" localSheetId="17">[3]Original!#REF!</definedName>
    <definedName name="_4514" localSheetId="5">[3]Original!#REF!</definedName>
    <definedName name="_4514" localSheetId="23">[3]Original!#REF!</definedName>
    <definedName name="_4514" localSheetId="24">[3]Original!#REF!</definedName>
    <definedName name="_4514" localSheetId="26">[3]Original!#REF!</definedName>
    <definedName name="_4514" localSheetId="12">[3]Original!#REF!</definedName>
    <definedName name="_4514" localSheetId="21">[3]Original!#REF!</definedName>
    <definedName name="_4514" localSheetId="30">[3]Original!#REF!</definedName>
    <definedName name="_4514" localSheetId="27">[3]Original!#REF!</definedName>
    <definedName name="_4514" localSheetId="11">[3]Original!#REF!</definedName>
    <definedName name="_4514" localSheetId="22">[3]Original!#REF!</definedName>
    <definedName name="_4514" localSheetId="15">[3]Original!#REF!</definedName>
    <definedName name="_4514">[3]Original!#REF!</definedName>
    <definedName name="_4514_5" localSheetId="17">[3]Original!#REF!</definedName>
    <definedName name="_4514_5" localSheetId="5">[3]Original!#REF!</definedName>
    <definedName name="_4514_5" localSheetId="23">[3]Original!#REF!</definedName>
    <definedName name="_4514_5" localSheetId="24">[3]Original!#REF!</definedName>
    <definedName name="_4514_5" localSheetId="26">[3]Original!#REF!</definedName>
    <definedName name="_4514_5" localSheetId="12">[3]Original!#REF!</definedName>
    <definedName name="_4514_5" localSheetId="21">[3]Original!#REF!</definedName>
    <definedName name="_4514_5" localSheetId="30">[3]Original!#REF!</definedName>
    <definedName name="_4514_5" localSheetId="27">[3]Original!#REF!</definedName>
    <definedName name="_4514_5" localSheetId="11">[3]Original!#REF!</definedName>
    <definedName name="_4514_5" localSheetId="22">[3]Original!#REF!</definedName>
    <definedName name="_4514_5" localSheetId="15">[3]Original!#REF!</definedName>
    <definedName name="_4514_5">[3]Original!#REF!</definedName>
    <definedName name="_4514_8" localSheetId="17">[3]Original!#REF!</definedName>
    <definedName name="_4514_8" localSheetId="5">[3]Original!#REF!</definedName>
    <definedName name="_4514_8" localSheetId="23">[3]Original!#REF!</definedName>
    <definedName name="_4514_8" localSheetId="24">[3]Original!#REF!</definedName>
    <definedName name="_4514_8" localSheetId="26">[3]Original!#REF!</definedName>
    <definedName name="_4514_8" localSheetId="12">[3]Original!#REF!</definedName>
    <definedName name="_4514_8" localSheetId="21">[3]Original!#REF!</definedName>
    <definedName name="_4514_8" localSheetId="30">[3]Original!#REF!</definedName>
    <definedName name="_4514_8" localSheetId="27">[3]Original!#REF!</definedName>
    <definedName name="_4514_8" localSheetId="11">[3]Original!#REF!</definedName>
    <definedName name="_4514_8" localSheetId="22">[3]Original!#REF!</definedName>
    <definedName name="_4514_8" localSheetId="15">[3]Original!#REF!</definedName>
    <definedName name="_4514_8">[3]Original!#REF!</definedName>
    <definedName name="_4541">#N/A</definedName>
    <definedName name="_4547" localSheetId="17">[3]Original!#REF!</definedName>
    <definedName name="_4547" localSheetId="5">[3]Original!#REF!</definedName>
    <definedName name="_4547" localSheetId="23">[3]Original!#REF!</definedName>
    <definedName name="_4547" localSheetId="24">[3]Original!#REF!</definedName>
    <definedName name="_4547" localSheetId="26">[3]Original!#REF!</definedName>
    <definedName name="_4547" localSheetId="12">[3]Original!#REF!</definedName>
    <definedName name="_4547" localSheetId="21">[3]Original!#REF!</definedName>
    <definedName name="_4547" localSheetId="30">[3]Original!#REF!</definedName>
    <definedName name="_4547" localSheetId="27">[3]Original!#REF!</definedName>
    <definedName name="_4547" localSheetId="11">[3]Original!#REF!</definedName>
    <definedName name="_4547" localSheetId="22">[3]Original!#REF!</definedName>
    <definedName name="_4547" localSheetId="15">[3]Original!#REF!</definedName>
    <definedName name="_4547">[3]Original!#REF!</definedName>
    <definedName name="_4547_5" localSheetId="17">[3]Original!#REF!</definedName>
    <definedName name="_4547_5" localSheetId="5">[3]Original!#REF!</definedName>
    <definedName name="_4547_5" localSheetId="23">[3]Original!#REF!</definedName>
    <definedName name="_4547_5" localSheetId="24">[3]Original!#REF!</definedName>
    <definedName name="_4547_5" localSheetId="26">[3]Original!#REF!</definedName>
    <definedName name="_4547_5" localSheetId="12">[3]Original!#REF!</definedName>
    <definedName name="_4547_5" localSheetId="21">[3]Original!#REF!</definedName>
    <definedName name="_4547_5" localSheetId="30">[3]Original!#REF!</definedName>
    <definedName name="_4547_5" localSheetId="27">[3]Original!#REF!</definedName>
    <definedName name="_4547_5" localSheetId="11">[3]Original!#REF!</definedName>
    <definedName name="_4547_5" localSheetId="22">[3]Original!#REF!</definedName>
    <definedName name="_4547_5" localSheetId="15">[3]Original!#REF!</definedName>
    <definedName name="_4547_5">[3]Original!#REF!</definedName>
    <definedName name="_4547_8" localSheetId="17">[3]Original!#REF!</definedName>
    <definedName name="_4547_8" localSheetId="5">[3]Original!#REF!</definedName>
    <definedName name="_4547_8" localSheetId="23">[3]Original!#REF!</definedName>
    <definedName name="_4547_8" localSheetId="24">[3]Original!#REF!</definedName>
    <definedName name="_4547_8" localSheetId="26">[3]Original!#REF!</definedName>
    <definedName name="_4547_8" localSheetId="12">[3]Original!#REF!</definedName>
    <definedName name="_4547_8" localSheetId="21">[3]Original!#REF!</definedName>
    <definedName name="_4547_8" localSheetId="30">[3]Original!#REF!</definedName>
    <definedName name="_4547_8" localSheetId="27">[3]Original!#REF!</definedName>
    <definedName name="_4547_8" localSheetId="11">[3]Original!#REF!</definedName>
    <definedName name="_4547_8" localSheetId="22">[3]Original!#REF!</definedName>
    <definedName name="_4547_8" localSheetId="15">[3]Original!#REF!</definedName>
    <definedName name="_4547_8">[3]Original!#REF!</definedName>
    <definedName name="_4556" localSheetId="17">[3]Original!#REF!</definedName>
    <definedName name="_4556" localSheetId="5">[3]Original!#REF!</definedName>
    <definedName name="_4556" localSheetId="23">[3]Original!#REF!</definedName>
    <definedName name="_4556" localSheetId="24">[3]Original!#REF!</definedName>
    <definedName name="_4556" localSheetId="26">[3]Original!#REF!</definedName>
    <definedName name="_4556" localSheetId="12">[3]Original!#REF!</definedName>
    <definedName name="_4556" localSheetId="21">[3]Original!#REF!</definedName>
    <definedName name="_4556" localSheetId="30">[3]Original!#REF!</definedName>
    <definedName name="_4556" localSheetId="27">[3]Original!#REF!</definedName>
    <definedName name="_4556" localSheetId="11">[3]Original!#REF!</definedName>
    <definedName name="_4556" localSheetId="22">[3]Original!#REF!</definedName>
    <definedName name="_4556" localSheetId="15">[3]Original!#REF!</definedName>
    <definedName name="_4556">[3]Original!#REF!</definedName>
    <definedName name="_4556_5" localSheetId="17">[3]Original!#REF!</definedName>
    <definedName name="_4556_5" localSheetId="5">[3]Original!#REF!</definedName>
    <definedName name="_4556_5" localSheetId="23">[3]Original!#REF!</definedName>
    <definedName name="_4556_5" localSheetId="24">[3]Original!#REF!</definedName>
    <definedName name="_4556_5" localSheetId="26">[3]Original!#REF!</definedName>
    <definedName name="_4556_5" localSheetId="12">[3]Original!#REF!</definedName>
    <definedName name="_4556_5" localSheetId="21">[3]Original!#REF!</definedName>
    <definedName name="_4556_5" localSheetId="30">[3]Original!#REF!</definedName>
    <definedName name="_4556_5" localSheetId="27">[3]Original!#REF!</definedName>
    <definedName name="_4556_5" localSheetId="11">[3]Original!#REF!</definedName>
    <definedName name="_4556_5" localSheetId="22">[3]Original!#REF!</definedName>
    <definedName name="_4556_5" localSheetId="15">[3]Original!#REF!</definedName>
    <definedName name="_4556_5">[3]Original!#REF!</definedName>
    <definedName name="_4556_8" localSheetId="17">[3]Original!#REF!</definedName>
    <definedName name="_4556_8" localSheetId="5">[3]Original!#REF!</definedName>
    <definedName name="_4556_8" localSheetId="23">[3]Original!#REF!</definedName>
    <definedName name="_4556_8" localSheetId="24">[3]Original!#REF!</definedName>
    <definedName name="_4556_8" localSheetId="26">[3]Original!#REF!</definedName>
    <definedName name="_4556_8" localSheetId="12">[3]Original!#REF!</definedName>
    <definedName name="_4556_8" localSheetId="21">[3]Original!#REF!</definedName>
    <definedName name="_4556_8" localSheetId="30">[3]Original!#REF!</definedName>
    <definedName name="_4556_8" localSheetId="27">[3]Original!#REF!</definedName>
    <definedName name="_4556_8" localSheetId="11">[3]Original!#REF!</definedName>
    <definedName name="_4556_8" localSheetId="22">[3]Original!#REF!</definedName>
    <definedName name="_4556_8" localSheetId="15">[3]Original!#REF!</definedName>
    <definedName name="_4556_8">[3]Original!#REF!</definedName>
    <definedName name="_4587" localSheetId="17">[3]Original!#REF!</definedName>
    <definedName name="_4587" localSheetId="5">[3]Original!#REF!</definedName>
    <definedName name="_4587" localSheetId="23">[3]Original!#REF!</definedName>
    <definedName name="_4587" localSheetId="24">[3]Original!#REF!</definedName>
    <definedName name="_4587" localSheetId="26">[3]Original!#REF!</definedName>
    <definedName name="_4587" localSheetId="12">[3]Original!#REF!</definedName>
    <definedName name="_4587" localSheetId="21">[3]Original!#REF!</definedName>
    <definedName name="_4587" localSheetId="30">[3]Original!#REF!</definedName>
    <definedName name="_4587" localSheetId="27">[3]Original!#REF!</definedName>
    <definedName name="_4587" localSheetId="11">[3]Original!#REF!</definedName>
    <definedName name="_4587" localSheetId="22">[3]Original!#REF!</definedName>
    <definedName name="_4587" localSheetId="15">[3]Original!#REF!</definedName>
    <definedName name="_4587">[3]Original!#REF!</definedName>
    <definedName name="_4587_5" localSheetId="17">[3]Original!#REF!</definedName>
    <definedName name="_4587_5" localSheetId="5">[3]Original!#REF!</definedName>
    <definedName name="_4587_5" localSheetId="23">[3]Original!#REF!</definedName>
    <definedName name="_4587_5" localSheetId="24">[3]Original!#REF!</definedName>
    <definedName name="_4587_5" localSheetId="26">[3]Original!#REF!</definedName>
    <definedName name="_4587_5" localSheetId="12">[3]Original!#REF!</definedName>
    <definedName name="_4587_5" localSheetId="21">[3]Original!#REF!</definedName>
    <definedName name="_4587_5" localSheetId="30">[3]Original!#REF!</definedName>
    <definedName name="_4587_5" localSheetId="27">[3]Original!#REF!</definedName>
    <definedName name="_4587_5" localSheetId="11">[3]Original!#REF!</definedName>
    <definedName name="_4587_5" localSheetId="22">[3]Original!#REF!</definedName>
    <definedName name="_4587_5" localSheetId="15">[3]Original!#REF!</definedName>
    <definedName name="_4587_5">[3]Original!#REF!</definedName>
    <definedName name="_4587_8" localSheetId="17">[3]Original!#REF!</definedName>
    <definedName name="_4587_8" localSheetId="5">[3]Original!#REF!</definedName>
    <definedName name="_4587_8" localSheetId="23">[3]Original!#REF!</definedName>
    <definedName name="_4587_8" localSheetId="24">[3]Original!#REF!</definedName>
    <definedName name="_4587_8" localSheetId="26">[3]Original!#REF!</definedName>
    <definedName name="_4587_8" localSheetId="12">[3]Original!#REF!</definedName>
    <definedName name="_4587_8" localSheetId="21">[3]Original!#REF!</definedName>
    <definedName name="_4587_8" localSheetId="30">[3]Original!#REF!</definedName>
    <definedName name="_4587_8" localSheetId="27">[3]Original!#REF!</definedName>
    <definedName name="_4587_8" localSheetId="11">[3]Original!#REF!</definedName>
    <definedName name="_4587_8" localSheetId="22">[3]Original!#REF!</definedName>
    <definedName name="_4587_8" localSheetId="15">[3]Original!#REF!</definedName>
    <definedName name="_4587_8">[3]Original!#REF!</definedName>
    <definedName name="_45AE" localSheetId="17">[3]Original!#REF!</definedName>
    <definedName name="_45AE" localSheetId="5">[3]Original!#REF!</definedName>
    <definedName name="_45AE" localSheetId="23">[3]Original!#REF!</definedName>
    <definedName name="_45AE" localSheetId="24">[3]Original!#REF!</definedName>
    <definedName name="_45AE" localSheetId="26">[3]Original!#REF!</definedName>
    <definedName name="_45AE" localSheetId="12">[3]Original!#REF!</definedName>
    <definedName name="_45AE" localSheetId="21">[3]Original!#REF!</definedName>
    <definedName name="_45AE" localSheetId="30">[3]Original!#REF!</definedName>
    <definedName name="_45AE" localSheetId="27">[3]Original!#REF!</definedName>
    <definedName name="_45AE" localSheetId="11">[3]Original!#REF!</definedName>
    <definedName name="_45AE" localSheetId="22">[3]Original!#REF!</definedName>
    <definedName name="_45AE" localSheetId="15">[3]Original!#REF!</definedName>
    <definedName name="_45AE">[3]Original!#REF!</definedName>
    <definedName name="_45AE_5" localSheetId="17">[3]Original!#REF!</definedName>
    <definedName name="_45AE_5" localSheetId="5">[3]Original!#REF!</definedName>
    <definedName name="_45AE_5" localSheetId="23">[3]Original!#REF!</definedName>
    <definedName name="_45AE_5" localSheetId="24">[3]Original!#REF!</definedName>
    <definedName name="_45AE_5" localSheetId="26">[3]Original!#REF!</definedName>
    <definedName name="_45AE_5" localSheetId="12">[3]Original!#REF!</definedName>
    <definedName name="_45AE_5" localSheetId="21">[3]Original!#REF!</definedName>
    <definedName name="_45AE_5" localSheetId="30">[3]Original!#REF!</definedName>
    <definedName name="_45AE_5" localSheetId="27">[3]Original!#REF!</definedName>
    <definedName name="_45AE_5" localSheetId="11">[3]Original!#REF!</definedName>
    <definedName name="_45AE_5" localSheetId="22">[3]Original!#REF!</definedName>
    <definedName name="_45AE_5" localSheetId="15">[3]Original!#REF!</definedName>
    <definedName name="_45AE_5">[3]Original!#REF!</definedName>
    <definedName name="_45AE_8" localSheetId="17">[3]Original!#REF!</definedName>
    <definedName name="_45AE_8" localSheetId="5">[3]Original!#REF!</definedName>
    <definedName name="_45AE_8" localSheetId="23">[3]Original!#REF!</definedName>
    <definedName name="_45AE_8" localSheetId="24">[3]Original!#REF!</definedName>
    <definedName name="_45AE_8" localSheetId="26">[3]Original!#REF!</definedName>
    <definedName name="_45AE_8" localSheetId="12">[3]Original!#REF!</definedName>
    <definedName name="_45AE_8" localSheetId="21">[3]Original!#REF!</definedName>
    <definedName name="_45AE_8" localSheetId="30">[3]Original!#REF!</definedName>
    <definedName name="_45AE_8" localSheetId="27">[3]Original!#REF!</definedName>
    <definedName name="_45AE_8" localSheetId="11">[3]Original!#REF!</definedName>
    <definedName name="_45AE_8" localSheetId="22">[3]Original!#REF!</definedName>
    <definedName name="_45AE_8" localSheetId="15">[3]Original!#REF!</definedName>
    <definedName name="_45AE_8">[3]Original!#REF!</definedName>
    <definedName name="_4604" localSheetId="17">[3]Original!#REF!</definedName>
    <definedName name="_4604" localSheetId="5">[3]Original!#REF!</definedName>
    <definedName name="_4604" localSheetId="23">[3]Original!#REF!</definedName>
    <definedName name="_4604" localSheetId="24">[3]Original!#REF!</definedName>
    <definedName name="_4604" localSheetId="26">[3]Original!#REF!</definedName>
    <definedName name="_4604" localSheetId="12">[3]Original!#REF!</definedName>
    <definedName name="_4604" localSheetId="21">[3]Original!#REF!</definedName>
    <definedName name="_4604" localSheetId="30">[3]Original!#REF!</definedName>
    <definedName name="_4604" localSheetId="27">[3]Original!#REF!</definedName>
    <definedName name="_4604" localSheetId="11">[3]Original!#REF!</definedName>
    <definedName name="_4604" localSheetId="22">[3]Original!#REF!</definedName>
    <definedName name="_4604" localSheetId="15">[3]Original!#REF!</definedName>
    <definedName name="_4604">[3]Original!#REF!</definedName>
    <definedName name="_4604_5" localSheetId="17">[3]Original!#REF!</definedName>
    <definedName name="_4604_5" localSheetId="5">[3]Original!#REF!</definedName>
    <definedName name="_4604_5" localSheetId="23">[3]Original!#REF!</definedName>
    <definedName name="_4604_5" localSheetId="24">[3]Original!#REF!</definedName>
    <definedName name="_4604_5" localSheetId="26">[3]Original!#REF!</definedName>
    <definedName name="_4604_5" localSheetId="12">[3]Original!#REF!</definedName>
    <definedName name="_4604_5" localSheetId="21">[3]Original!#REF!</definedName>
    <definedName name="_4604_5" localSheetId="30">[3]Original!#REF!</definedName>
    <definedName name="_4604_5" localSheetId="27">[3]Original!#REF!</definedName>
    <definedName name="_4604_5" localSheetId="11">[3]Original!#REF!</definedName>
    <definedName name="_4604_5" localSheetId="22">[3]Original!#REF!</definedName>
    <definedName name="_4604_5" localSheetId="15">[3]Original!#REF!</definedName>
    <definedName name="_4604_5">[3]Original!#REF!</definedName>
    <definedName name="_4604_8" localSheetId="17">[3]Original!#REF!</definedName>
    <definedName name="_4604_8" localSheetId="5">[3]Original!#REF!</definedName>
    <definedName name="_4604_8" localSheetId="23">[3]Original!#REF!</definedName>
    <definedName name="_4604_8" localSheetId="24">[3]Original!#REF!</definedName>
    <definedName name="_4604_8" localSheetId="26">[3]Original!#REF!</definedName>
    <definedName name="_4604_8" localSheetId="12">[3]Original!#REF!</definedName>
    <definedName name="_4604_8" localSheetId="21">[3]Original!#REF!</definedName>
    <definedName name="_4604_8" localSheetId="30">[3]Original!#REF!</definedName>
    <definedName name="_4604_8" localSheetId="27">[3]Original!#REF!</definedName>
    <definedName name="_4604_8" localSheetId="11">[3]Original!#REF!</definedName>
    <definedName name="_4604_8" localSheetId="22">[3]Original!#REF!</definedName>
    <definedName name="_4604_8" localSheetId="15">[3]Original!#REF!</definedName>
    <definedName name="_4604_8">[3]Original!#REF!</definedName>
    <definedName name="_4720" localSheetId="17">[3]Original!#REF!</definedName>
    <definedName name="_4720" localSheetId="5">[3]Original!#REF!</definedName>
    <definedName name="_4720" localSheetId="23">[3]Original!#REF!</definedName>
    <definedName name="_4720" localSheetId="24">[3]Original!#REF!</definedName>
    <definedName name="_4720" localSheetId="26">[3]Original!#REF!</definedName>
    <definedName name="_4720" localSheetId="12">[3]Original!#REF!</definedName>
    <definedName name="_4720" localSheetId="21">[3]Original!#REF!</definedName>
    <definedName name="_4720" localSheetId="30">[3]Original!#REF!</definedName>
    <definedName name="_4720" localSheetId="27">[3]Original!#REF!</definedName>
    <definedName name="_4720" localSheetId="11">[3]Original!#REF!</definedName>
    <definedName name="_4720" localSheetId="22">[3]Original!#REF!</definedName>
    <definedName name="_4720" localSheetId="15">[3]Original!#REF!</definedName>
    <definedName name="_4720">[3]Original!#REF!</definedName>
    <definedName name="_4720_5" localSheetId="17">[3]Original!#REF!</definedName>
    <definedName name="_4720_5" localSheetId="5">[3]Original!#REF!</definedName>
    <definedName name="_4720_5" localSheetId="23">[3]Original!#REF!</definedName>
    <definedName name="_4720_5" localSheetId="24">[3]Original!#REF!</definedName>
    <definedName name="_4720_5" localSheetId="26">[3]Original!#REF!</definedName>
    <definedName name="_4720_5" localSheetId="12">[3]Original!#REF!</definedName>
    <definedName name="_4720_5" localSheetId="21">[3]Original!#REF!</definedName>
    <definedName name="_4720_5" localSheetId="30">[3]Original!#REF!</definedName>
    <definedName name="_4720_5" localSheetId="27">[3]Original!#REF!</definedName>
    <definedName name="_4720_5" localSheetId="11">[3]Original!#REF!</definedName>
    <definedName name="_4720_5" localSheetId="22">[3]Original!#REF!</definedName>
    <definedName name="_4720_5" localSheetId="15">[3]Original!#REF!</definedName>
    <definedName name="_4720_5">[3]Original!#REF!</definedName>
    <definedName name="_4720_8" localSheetId="17">[3]Original!#REF!</definedName>
    <definedName name="_4720_8" localSheetId="5">[3]Original!#REF!</definedName>
    <definedName name="_4720_8" localSheetId="23">[3]Original!#REF!</definedName>
    <definedName name="_4720_8" localSheetId="24">[3]Original!#REF!</definedName>
    <definedName name="_4720_8" localSheetId="26">[3]Original!#REF!</definedName>
    <definedName name="_4720_8" localSheetId="12">[3]Original!#REF!</definedName>
    <definedName name="_4720_8" localSheetId="21">[3]Original!#REF!</definedName>
    <definedName name="_4720_8" localSheetId="30">[3]Original!#REF!</definedName>
    <definedName name="_4720_8" localSheetId="27">[3]Original!#REF!</definedName>
    <definedName name="_4720_8" localSheetId="11">[3]Original!#REF!</definedName>
    <definedName name="_4720_8" localSheetId="22">[3]Original!#REF!</definedName>
    <definedName name="_4720_8" localSheetId="15">[3]Original!#REF!</definedName>
    <definedName name="_4720_8">[3]Original!#REF!</definedName>
    <definedName name="_4721" localSheetId="17">[3]Original!#REF!</definedName>
    <definedName name="_4721" localSheetId="5">[3]Original!#REF!</definedName>
    <definedName name="_4721" localSheetId="23">[3]Original!#REF!</definedName>
    <definedName name="_4721" localSheetId="24">[3]Original!#REF!</definedName>
    <definedName name="_4721" localSheetId="26">[3]Original!#REF!</definedName>
    <definedName name="_4721" localSheetId="12">[3]Original!#REF!</definedName>
    <definedName name="_4721" localSheetId="21">[3]Original!#REF!</definedName>
    <definedName name="_4721" localSheetId="30">[3]Original!#REF!</definedName>
    <definedName name="_4721" localSheetId="27">[3]Original!#REF!</definedName>
    <definedName name="_4721" localSheetId="11">[3]Original!#REF!</definedName>
    <definedName name="_4721" localSheetId="22">[3]Original!#REF!</definedName>
    <definedName name="_4721" localSheetId="15">[3]Original!#REF!</definedName>
    <definedName name="_4721">[3]Original!#REF!</definedName>
    <definedName name="_4721_5" localSheetId="17">[3]Original!#REF!</definedName>
    <definedName name="_4721_5" localSheetId="5">[3]Original!#REF!</definedName>
    <definedName name="_4721_5" localSheetId="23">[3]Original!#REF!</definedName>
    <definedName name="_4721_5" localSheetId="24">[3]Original!#REF!</definedName>
    <definedName name="_4721_5" localSheetId="26">[3]Original!#REF!</definedName>
    <definedName name="_4721_5" localSheetId="12">[3]Original!#REF!</definedName>
    <definedName name="_4721_5" localSheetId="21">[3]Original!#REF!</definedName>
    <definedName name="_4721_5" localSheetId="30">[3]Original!#REF!</definedName>
    <definedName name="_4721_5" localSheetId="27">[3]Original!#REF!</definedName>
    <definedName name="_4721_5" localSheetId="11">[3]Original!#REF!</definedName>
    <definedName name="_4721_5" localSheetId="22">[3]Original!#REF!</definedName>
    <definedName name="_4721_5" localSheetId="15">[3]Original!#REF!</definedName>
    <definedName name="_4721_5">[3]Original!#REF!</definedName>
    <definedName name="_4721_8" localSheetId="17">[3]Original!#REF!</definedName>
    <definedName name="_4721_8" localSheetId="5">[3]Original!#REF!</definedName>
    <definedName name="_4721_8" localSheetId="23">[3]Original!#REF!</definedName>
    <definedName name="_4721_8" localSheetId="24">[3]Original!#REF!</definedName>
    <definedName name="_4721_8" localSheetId="26">[3]Original!#REF!</definedName>
    <definedName name="_4721_8" localSheetId="12">[3]Original!#REF!</definedName>
    <definedName name="_4721_8" localSheetId="21">[3]Original!#REF!</definedName>
    <definedName name="_4721_8" localSheetId="30">[3]Original!#REF!</definedName>
    <definedName name="_4721_8" localSheetId="27">[3]Original!#REF!</definedName>
    <definedName name="_4721_8" localSheetId="11">[3]Original!#REF!</definedName>
    <definedName name="_4721_8" localSheetId="22">[3]Original!#REF!</definedName>
    <definedName name="_4721_8" localSheetId="15">[3]Original!#REF!</definedName>
    <definedName name="_4721_8">[3]Original!#REF!</definedName>
    <definedName name="_4735" localSheetId="17">[3]Original!#REF!</definedName>
    <definedName name="_4735" localSheetId="5">[3]Original!#REF!</definedName>
    <definedName name="_4735" localSheetId="23">[3]Original!#REF!</definedName>
    <definedName name="_4735" localSheetId="24">[3]Original!#REF!</definedName>
    <definedName name="_4735" localSheetId="26">[3]Original!#REF!</definedName>
    <definedName name="_4735" localSheetId="12">[3]Original!#REF!</definedName>
    <definedName name="_4735" localSheetId="21">[3]Original!#REF!</definedName>
    <definedName name="_4735" localSheetId="30">[3]Original!#REF!</definedName>
    <definedName name="_4735" localSheetId="27">[3]Original!#REF!</definedName>
    <definedName name="_4735" localSheetId="11">[3]Original!#REF!</definedName>
    <definedName name="_4735" localSheetId="22">[3]Original!#REF!</definedName>
    <definedName name="_4735" localSheetId="15">[3]Original!#REF!</definedName>
    <definedName name="_4735">[3]Original!#REF!</definedName>
    <definedName name="_4735_5" localSheetId="17">[3]Original!#REF!</definedName>
    <definedName name="_4735_5" localSheetId="5">[3]Original!#REF!</definedName>
    <definedName name="_4735_5" localSheetId="23">[3]Original!#REF!</definedName>
    <definedName name="_4735_5" localSheetId="24">[3]Original!#REF!</definedName>
    <definedName name="_4735_5" localSheetId="26">[3]Original!#REF!</definedName>
    <definedName name="_4735_5" localSheetId="12">[3]Original!#REF!</definedName>
    <definedName name="_4735_5" localSheetId="21">[3]Original!#REF!</definedName>
    <definedName name="_4735_5" localSheetId="30">[3]Original!#REF!</definedName>
    <definedName name="_4735_5" localSheetId="27">[3]Original!#REF!</definedName>
    <definedName name="_4735_5" localSheetId="11">[3]Original!#REF!</definedName>
    <definedName name="_4735_5" localSheetId="22">[3]Original!#REF!</definedName>
    <definedName name="_4735_5" localSheetId="15">[3]Original!#REF!</definedName>
    <definedName name="_4735_5">[3]Original!#REF!</definedName>
    <definedName name="_4735_8" localSheetId="17">[3]Original!#REF!</definedName>
    <definedName name="_4735_8" localSheetId="5">[3]Original!#REF!</definedName>
    <definedName name="_4735_8" localSheetId="23">[3]Original!#REF!</definedName>
    <definedName name="_4735_8" localSheetId="24">[3]Original!#REF!</definedName>
    <definedName name="_4735_8" localSheetId="26">[3]Original!#REF!</definedName>
    <definedName name="_4735_8" localSheetId="12">[3]Original!#REF!</definedName>
    <definedName name="_4735_8" localSheetId="21">[3]Original!#REF!</definedName>
    <definedName name="_4735_8" localSheetId="30">[3]Original!#REF!</definedName>
    <definedName name="_4735_8" localSheetId="27">[3]Original!#REF!</definedName>
    <definedName name="_4735_8" localSheetId="11">[3]Original!#REF!</definedName>
    <definedName name="_4735_8" localSheetId="22">[3]Original!#REF!</definedName>
    <definedName name="_4735_8" localSheetId="15">[3]Original!#REF!</definedName>
    <definedName name="_4735_8">[3]Original!#REF!</definedName>
    <definedName name="_4743" localSheetId="17">[3]Original!#REF!</definedName>
    <definedName name="_4743" localSheetId="5">[3]Original!#REF!</definedName>
    <definedName name="_4743" localSheetId="23">[3]Original!#REF!</definedName>
    <definedName name="_4743" localSheetId="24">[3]Original!#REF!</definedName>
    <definedName name="_4743" localSheetId="26">[3]Original!#REF!</definedName>
    <definedName name="_4743" localSheetId="12">[3]Original!#REF!</definedName>
    <definedName name="_4743" localSheetId="21">[3]Original!#REF!</definedName>
    <definedName name="_4743" localSheetId="30">[3]Original!#REF!</definedName>
    <definedName name="_4743" localSheetId="27">[3]Original!#REF!</definedName>
    <definedName name="_4743" localSheetId="11">[3]Original!#REF!</definedName>
    <definedName name="_4743" localSheetId="22">[3]Original!#REF!</definedName>
    <definedName name="_4743" localSheetId="15">[3]Original!#REF!</definedName>
    <definedName name="_4743">[3]Original!#REF!</definedName>
    <definedName name="_4743_5" localSheetId="17">[3]Original!#REF!</definedName>
    <definedName name="_4743_5" localSheetId="5">[3]Original!#REF!</definedName>
    <definedName name="_4743_5" localSheetId="23">[3]Original!#REF!</definedName>
    <definedName name="_4743_5" localSheetId="24">[3]Original!#REF!</definedName>
    <definedName name="_4743_5" localSheetId="26">[3]Original!#REF!</definedName>
    <definedName name="_4743_5" localSheetId="12">[3]Original!#REF!</definedName>
    <definedName name="_4743_5" localSheetId="21">[3]Original!#REF!</definedName>
    <definedName name="_4743_5" localSheetId="30">[3]Original!#REF!</definedName>
    <definedName name="_4743_5" localSheetId="27">[3]Original!#REF!</definedName>
    <definedName name="_4743_5" localSheetId="11">[3]Original!#REF!</definedName>
    <definedName name="_4743_5" localSheetId="22">[3]Original!#REF!</definedName>
    <definedName name="_4743_5" localSheetId="15">[3]Original!#REF!</definedName>
    <definedName name="_4743_5">[3]Original!#REF!</definedName>
    <definedName name="_4743_8" localSheetId="17">[3]Original!#REF!</definedName>
    <definedName name="_4743_8" localSheetId="5">[3]Original!#REF!</definedName>
    <definedName name="_4743_8" localSheetId="23">[3]Original!#REF!</definedName>
    <definedName name="_4743_8" localSheetId="24">[3]Original!#REF!</definedName>
    <definedName name="_4743_8" localSheetId="26">[3]Original!#REF!</definedName>
    <definedName name="_4743_8" localSheetId="12">[3]Original!#REF!</definedName>
    <definedName name="_4743_8" localSheetId="21">[3]Original!#REF!</definedName>
    <definedName name="_4743_8" localSheetId="30">[3]Original!#REF!</definedName>
    <definedName name="_4743_8" localSheetId="27">[3]Original!#REF!</definedName>
    <definedName name="_4743_8" localSheetId="11">[3]Original!#REF!</definedName>
    <definedName name="_4743_8" localSheetId="22">[3]Original!#REF!</definedName>
    <definedName name="_4743_8" localSheetId="15">[3]Original!#REF!</definedName>
    <definedName name="_4743_8">[3]Original!#REF!</definedName>
    <definedName name="_4754" localSheetId="17">[3]Original!#REF!</definedName>
    <definedName name="_4754" localSheetId="5">[3]Original!#REF!</definedName>
    <definedName name="_4754" localSheetId="23">[3]Original!#REF!</definedName>
    <definedName name="_4754" localSheetId="24">[3]Original!#REF!</definedName>
    <definedName name="_4754" localSheetId="26">[3]Original!#REF!</definedName>
    <definedName name="_4754" localSheetId="12">[3]Original!#REF!</definedName>
    <definedName name="_4754" localSheetId="21">[3]Original!#REF!</definedName>
    <definedName name="_4754" localSheetId="30">[3]Original!#REF!</definedName>
    <definedName name="_4754" localSheetId="27">[3]Original!#REF!</definedName>
    <definedName name="_4754" localSheetId="11">[3]Original!#REF!</definedName>
    <definedName name="_4754" localSheetId="22">[3]Original!#REF!</definedName>
    <definedName name="_4754" localSheetId="15">[3]Original!#REF!</definedName>
    <definedName name="_4754">[3]Original!#REF!</definedName>
    <definedName name="_4754_5" localSheetId="17">[3]Original!#REF!</definedName>
    <definedName name="_4754_5" localSheetId="5">[3]Original!#REF!</definedName>
    <definedName name="_4754_5" localSheetId="23">[3]Original!#REF!</definedName>
    <definedName name="_4754_5" localSheetId="24">[3]Original!#REF!</definedName>
    <definedName name="_4754_5" localSheetId="26">[3]Original!#REF!</definedName>
    <definedName name="_4754_5" localSheetId="12">[3]Original!#REF!</definedName>
    <definedName name="_4754_5" localSheetId="21">[3]Original!#REF!</definedName>
    <definedName name="_4754_5" localSheetId="30">[3]Original!#REF!</definedName>
    <definedName name="_4754_5" localSheetId="27">[3]Original!#REF!</definedName>
    <definedName name="_4754_5" localSheetId="11">[3]Original!#REF!</definedName>
    <definedName name="_4754_5" localSheetId="22">[3]Original!#REF!</definedName>
    <definedName name="_4754_5" localSheetId="15">[3]Original!#REF!</definedName>
    <definedName name="_4754_5">[3]Original!#REF!</definedName>
    <definedName name="_4754_8" localSheetId="17">[3]Original!#REF!</definedName>
    <definedName name="_4754_8" localSheetId="5">[3]Original!#REF!</definedName>
    <definedName name="_4754_8" localSheetId="23">[3]Original!#REF!</definedName>
    <definedName name="_4754_8" localSheetId="24">[3]Original!#REF!</definedName>
    <definedName name="_4754_8" localSheetId="26">[3]Original!#REF!</definedName>
    <definedName name="_4754_8" localSheetId="12">[3]Original!#REF!</definedName>
    <definedName name="_4754_8" localSheetId="21">[3]Original!#REF!</definedName>
    <definedName name="_4754_8" localSheetId="30">[3]Original!#REF!</definedName>
    <definedName name="_4754_8" localSheetId="27">[3]Original!#REF!</definedName>
    <definedName name="_4754_8" localSheetId="11">[3]Original!#REF!</definedName>
    <definedName name="_4754_8" localSheetId="22">[3]Original!#REF!</definedName>
    <definedName name="_4754_8" localSheetId="15">[3]Original!#REF!</definedName>
    <definedName name="_4754_8">[3]Original!#REF!</definedName>
    <definedName name="_4755" localSheetId="17">[3]Original!#REF!</definedName>
    <definedName name="_4755" localSheetId="5">[3]Original!#REF!</definedName>
    <definedName name="_4755" localSheetId="23">[3]Original!#REF!</definedName>
    <definedName name="_4755" localSheetId="24">[3]Original!#REF!</definedName>
    <definedName name="_4755" localSheetId="26">[3]Original!#REF!</definedName>
    <definedName name="_4755" localSheetId="12">[3]Original!#REF!</definedName>
    <definedName name="_4755" localSheetId="21">[3]Original!#REF!</definedName>
    <definedName name="_4755" localSheetId="30">[3]Original!#REF!</definedName>
    <definedName name="_4755" localSheetId="27">[3]Original!#REF!</definedName>
    <definedName name="_4755" localSheetId="11">[3]Original!#REF!</definedName>
    <definedName name="_4755" localSheetId="22">[3]Original!#REF!</definedName>
    <definedName name="_4755" localSheetId="15">[3]Original!#REF!</definedName>
    <definedName name="_4755">[3]Original!#REF!</definedName>
    <definedName name="_4755_5" localSheetId="17">[3]Original!#REF!</definedName>
    <definedName name="_4755_5" localSheetId="5">[3]Original!#REF!</definedName>
    <definedName name="_4755_5" localSheetId="23">[3]Original!#REF!</definedName>
    <definedName name="_4755_5" localSheetId="24">[3]Original!#REF!</definedName>
    <definedName name="_4755_5" localSheetId="26">[3]Original!#REF!</definedName>
    <definedName name="_4755_5" localSheetId="12">[3]Original!#REF!</definedName>
    <definedName name="_4755_5" localSheetId="21">[3]Original!#REF!</definedName>
    <definedName name="_4755_5" localSheetId="30">[3]Original!#REF!</definedName>
    <definedName name="_4755_5" localSheetId="27">[3]Original!#REF!</definedName>
    <definedName name="_4755_5" localSheetId="11">[3]Original!#REF!</definedName>
    <definedName name="_4755_5" localSheetId="22">[3]Original!#REF!</definedName>
    <definedName name="_4755_5" localSheetId="15">[3]Original!#REF!</definedName>
    <definedName name="_4755_5">[3]Original!#REF!</definedName>
    <definedName name="_4755_8" localSheetId="17">[3]Original!#REF!</definedName>
    <definedName name="_4755_8" localSheetId="5">[3]Original!#REF!</definedName>
    <definedName name="_4755_8" localSheetId="23">[3]Original!#REF!</definedName>
    <definedName name="_4755_8" localSheetId="24">[3]Original!#REF!</definedName>
    <definedName name="_4755_8" localSheetId="26">[3]Original!#REF!</definedName>
    <definedName name="_4755_8" localSheetId="12">[3]Original!#REF!</definedName>
    <definedName name="_4755_8" localSheetId="21">[3]Original!#REF!</definedName>
    <definedName name="_4755_8" localSheetId="30">[3]Original!#REF!</definedName>
    <definedName name="_4755_8" localSheetId="27">[3]Original!#REF!</definedName>
    <definedName name="_4755_8" localSheetId="11">[3]Original!#REF!</definedName>
    <definedName name="_4755_8" localSheetId="22">[3]Original!#REF!</definedName>
    <definedName name="_4755_8" localSheetId="15">[3]Original!#REF!</definedName>
    <definedName name="_4755_8">[3]Original!#REF!</definedName>
    <definedName name="_4760" localSheetId="17">[3]Original!#REF!</definedName>
    <definedName name="_4760" localSheetId="5">[3]Original!#REF!</definedName>
    <definedName name="_4760" localSheetId="23">[3]Original!#REF!</definedName>
    <definedName name="_4760" localSheetId="24">[3]Original!#REF!</definedName>
    <definedName name="_4760" localSheetId="26">[3]Original!#REF!</definedName>
    <definedName name="_4760" localSheetId="12">[3]Original!#REF!</definedName>
    <definedName name="_4760" localSheetId="21">[3]Original!#REF!</definedName>
    <definedName name="_4760" localSheetId="30">[3]Original!#REF!</definedName>
    <definedName name="_4760" localSheetId="27">[3]Original!#REF!</definedName>
    <definedName name="_4760" localSheetId="11">[3]Original!#REF!</definedName>
    <definedName name="_4760" localSheetId="22">[3]Original!#REF!</definedName>
    <definedName name="_4760" localSheetId="15">[3]Original!#REF!</definedName>
    <definedName name="_4760">[3]Original!#REF!</definedName>
    <definedName name="_4760_5" localSheetId="17">[3]Original!#REF!</definedName>
    <definedName name="_4760_5" localSheetId="5">[3]Original!#REF!</definedName>
    <definedName name="_4760_5" localSheetId="23">[3]Original!#REF!</definedName>
    <definedName name="_4760_5" localSheetId="24">[3]Original!#REF!</definedName>
    <definedName name="_4760_5" localSheetId="26">[3]Original!#REF!</definedName>
    <definedName name="_4760_5" localSheetId="12">[3]Original!#REF!</definedName>
    <definedName name="_4760_5" localSheetId="21">[3]Original!#REF!</definedName>
    <definedName name="_4760_5" localSheetId="30">[3]Original!#REF!</definedName>
    <definedName name="_4760_5" localSheetId="27">[3]Original!#REF!</definedName>
    <definedName name="_4760_5" localSheetId="11">[3]Original!#REF!</definedName>
    <definedName name="_4760_5" localSheetId="22">[3]Original!#REF!</definedName>
    <definedName name="_4760_5" localSheetId="15">[3]Original!#REF!</definedName>
    <definedName name="_4760_5">[3]Original!#REF!</definedName>
    <definedName name="_4760_8" localSheetId="17">[3]Original!#REF!</definedName>
    <definedName name="_4760_8" localSheetId="5">[3]Original!#REF!</definedName>
    <definedName name="_4760_8" localSheetId="23">[3]Original!#REF!</definedName>
    <definedName name="_4760_8" localSheetId="24">[3]Original!#REF!</definedName>
    <definedName name="_4760_8" localSheetId="26">[3]Original!#REF!</definedName>
    <definedName name="_4760_8" localSheetId="12">[3]Original!#REF!</definedName>
    <definedName name="_4760_8" localSheetId="21">[3]Original!#REF!</definedName>
    <definedName name="_4760_8" localSheetId="30">[3]Original!#REF!</definedName>
    <definedName name="_4760_8" localSheetId="27">[3]Original!#REF!</definedName>
    <definedName name="_4760_8" localSheetId="11">[3]Original!#REF!</definedName>
    <definedName name="_4760_8" localSheetId="22">[3]Original!#REF!</definedName>
    <definedName name="_4760_8" localSheetId="15">[3]Original!#REF!</definedName>
    <definedName name="_4760_8">[3]Original!#REF!</definedName>
    <definedName name="_4776" localSheetId="17">[3]Original!#REF!</definedName>
    <definedName name="_4776" localSheetId="5">[3]Original!#REF!</definedName>
    <definedName name="_4776" localSheetId="23">[3]Original!#REF!</definedName>
    <definedName name="_4776" localSheetId="24">[3]Original!#REF!</definedName>
    <definedName name="_4776" localSheetId="26">[3]Original!#REF!</definedName>
    <definedName name="_4776" localSheetId="12">[3]Original!#REF!</definedName>
    <definedName name="_4776" localSheetId="21">[3]Original!#REF!</definedName>
    <definedName name="_4776" localSheetId="30">[3]Original!#REF!</definedName>
    <definedName name="_4776" localSheetId="27">[3]Original!#REF!</definedName>
    <definedName name="_4776" localSheetId="11">[3]Original!#REF!</definedName>
    <definedName name="_4776" localSheetId="22">[3]Original!#REF!</definedName>
    <definedName name="_4776" localSheetId="15">[3]Original!#REF!</definedName>
    <definedName name="_4776">[3]Original!#REF!</definedName>
    <definedName name="_4776_5" localSheetId="17">[3]Original!#REF!</definedName>
    <definedName name="_4776_5" localSheetId="5">[3]Original!#REF!</definedName>
    <definedName name="_4776_5" localSheetId="23">[3]Original!#REF!</definedName>
    <definedName name="_4776_5" localSheetId="24">[3]Original!#REF!</definedName>
    <definedName name="_4776_5" localSheetId="26">[3]Original!#REF!</definedName>
    <definedName name="_4776_5" localSheetId="12">[3]Original!#REF!</definedName>
    <definedName name="_4776_5" localSheetId="21">[3]Original!#REF!</definedName>
    <definedName name="_4776_5" localSheetId="30">[3]Original!#REF!</definedName>
    <definedName name="_4776_5" localSheetId="27">[3]Original!#REF!</definedName>
    <definedName name="_4776_5" localSheetId="11">[3]Original!#REF!</definedName>
    <definedName name="_4776_5" localSheetId="22">[3]Original!#REF!</definedName>
    <definedName name="_4776_5" localSheetId="15">[3]Original!#REF!</definedName>
    <definedName name="_4776_5">[3]Original!#REF!</definedName>
    <definedName name="_4776_8" localSheetId="17">[3]Original!#REF!</definedName>
    <definedName name="_4776_8" localSheetId="5">[3]Original!#REF!</definedName>
    <definedName name="_4776_8" localSheetId="23">[3]Original!#REF!</definedName>
    <definedName name="_4776_8" localSheetId="24">[3]Original!#REF!</definedName>
    <definedName name="_4776_8" localSheetId="26">[3]Original!#REF!</definedName>
    <definedName name="_4776_8" localSheetId="12">[3]Original!#REF!</definedName>
    <definedName name="_4776_8" localSheetId="21">[3]Original!#REF!</definedName>
    <definedName name="_4776_8" localSheetId="30">[3]Original!#REF!</definedName>
    <definedName name="_4776_8" localSheetId="27">[3]Original!#REF!</definedName>
    <definedName name="_4776_8" localSheetId="11">[3]Original!#REF!</definedName>
    <definedName name="_4776_8" localSheetId="22">[3]Original!#REF!</definedName>
    <definedName name="_4776_8" localSheetId="15">[3]Original!#REF!</definedName>
    <definedName name="_4776_8">[3]Original!#REF!</definedName>
    <definedName name="_4782" localSheetId="17">[3]Original!#REF!</definedName>
    <definedName name="_4782" localSheetId="5">[3]Original!#REF!</definedName>
    <definedName name="_4782" localSheetId="23">[3]Original!#REF!</definedName>
    <definedName name="_4782" localSheetId="24">[3]Original!#REF!</definedName>
    <definedName name="_4782" localSheetId="26">[3]Original!#REF!</definedName>
    <definedName name="_4782" localSheetId="12">[3]Original!#REF!</definedName>
    <definedName name="_4782" localSheetId="21">[3]Original!#REF!</definedName>
    <definedName name="_4782" localSheetId="30">[3]Original!#REF!</definedName>
    <definedName name="_4782" localSheetId="27">[3]Original!#REF!</definedName>
    <definedName name="_4782" localSheetId="11">[3]Original!#REF!</definedName>
    <definedName name="_4782" localSheetId="22">[3]Original!#REF!</definedName>
    <definedName name="_4782" localSheetId="15">[3]Original!#REF!</definedName>
    <definedName name="_4782">[3]Original!#REF!</definedName>
    <definedName name="_4782_5" localSheetId="17">[3]Original!#REF!</definedName>
    <definedName name="_4782_5" localSheetId="5">[3]Original!#REF!</definedName>
    <definedName name="_4782_5" localSheetId="23">[3]Original!#REF!</definedName>
    <definedName name="_4782_5" localSheetId="24">[3]Original!#REF!</definedName>
    <definedName name="_4782_5" localSheetId="26">[3]Original!#REF!</definedName>
    <definedName name="_4782_5" localSheetId="12">[3]Original!#REF!</definedName>
    <definedName name="_4782_5" localSheetId="21">[3]Original!#REF!</definedName>
    <definedName name="_4782_5" localSheetId="30">[3]Original!#REF!</definedName>
    <definedName name="_4782_5" localSheetId="27">[3]Original!#REF!</definedName>
    <definedName name="_4782_5" localSheetId="11">[3]Original!#REF!</definedName>
    <definedName name="_4782_5" localSheetId="22">[3]Original!#REF!</definedName>
    <definedName name="_4782_5" localSheetId="15">[3]Original!#REF!</definedName>
    <definedName name="_4782_5">[3]Original!#REF!</definedName>
    <definedName name="_4782_8" localSheetId="17">[3]Original!#REF!</definedName>
    <definedName name="_4782_8" localSheetId="5">[3]Original!#REF!</definedName>
    <definedName name="_4782_8" localSheetId="23">[3]Original!#REF!</definedName>
    <definedName name="_4782_8" localSheetId="24">[3]Original!#REF!</definedName>
    <definedName name="_4782_8" localSheetId="26">[3]Original!#REF!</definedName>
    <definedName name="_4782_8" localSheetId="12">[3]Original!#REF!</definedName>
    <definedName name="_4782_8" localSheetId="21">[3]Original!#REF!</definedName>
    <definedName name="_4782_8" localSheetId="30">[3]Original!#REF!</definedName>
    <definedName name="_4782_8" localSheetId="27">[3]Original!#REF!</definedName>
    <definedName name="_4782_8" localSheetId="11">[3]Original!#REF!</definedName>
    <definedName name="_4782_8" localSheetId="22">[3]Original!#REF!</definedName>
    <definedName name="_4782_8" localSheetId="15">[3]Original!#REF!</definedName>
    <definedName name="_4782_8">[3]Original!#REF!</definedName>
    <definedName name="_4787" localSheetId="17">[3]Original!#REF!</definedName>
    <definedName name="_4787" localSheetId="5">[3]Original!#REF!</definedName>
    <definedName name="_4787" localSheetId="23">[3]Original!#REF!</definedName>
    <definedName name="_4787" localSheetId="24">[3]Original!#REF!</definedName>
    <definedName name="_4787" localSheetId="26">[3]Original!#REF!</definedName>
    <definedName name="_4787" localSheetId="12">[3]Original!#REF!</definedName>
    <definedName name="_4787" localSheetId="21">[3]Original!#REF!</definedName>
    <definedName name="_4787" localSheetId="30">[3]Original!#REF!</definedName>
    <definedName name="_4787" localSheetId="27">[3]Original!#REF!</definedName>
    <definedName name="_4787" localSheetId="11">[3]Original!#REF!</definedName>
    <definedName name="_4787" localSheetId="22">[3]Original!#REF!</definedName>
    <definedName name="_4787" localSheetId="15">[3]Original!#REF!</definedName>
    <definedName name="_4787">[3]Original!#REF!</definedName>
    <definedName name="_4787_5" localSheetId="17">[3]Original!#REF!</definedName>
    <definedName name="_4787_5" localSheetId="5">[3]Original!#REF!</definedName>
    <definedName name="_4787_5" localSheetId="23">[3]Original!#REF!</definedName>
    <definedName name="_4787_5" localSheetId="24">[3]Original!#REF!</definedName>
    <definedName name="_4787_5" localSheetId="26">[3]Original!#REF!</definedName>
    <definedName name="_4787_5" localSheetId="12">[3]Original!#REF!</definedName>
    <definedName name="_4787_5" localSheetId="21">[3]Original!#REF!</definedName>
    <definedName name="_4787_5" localSheetId="30">[3]Original!#REF!</definedName>
    <definedName name="_4787_5" localSheetId="27">[3]Original!#REF!</definedName>
    <definedName name="_4787_5" localSheetId="11">[3]Original!#REF!</definedName>
    <definedName name="_4787_5" localSheetId="22">[3]Original!#REF!</definedName>
    <definedName name="_4787_5" localSheetId="15">[3]Original!#REF!</definedName>
    <definedName name="_4787_5">[3]Original!#REF!</definedName>
    <definedName name="_4787_8" localSheetId="17">[3]Original!#REF!</definedName>
    <definedName name="_4787_8" localSheetId="5">[3]Original!#REF!</definedName>
    <definedName name="_4787_8" localSheetId="23">[3]Original!#REF!</definedName>
    <definedName name="_4787_8" localSheetId="24">[3]Original!#REF!</definedName>
    <definedName name="_4787_8" localSheetId="26">[3]Original!#REF!</definedName>
    <definedName name="_4787_8" localSheetId="12">[3]Original!#REF!</definedName>
    <definedName name="_4787_8" localSheetId="21">[3]Original!#REF!</definedName>
    <definedName name="_4787_8" localSheetId="30">[3]Original!#REF!</definedName>
    <definedName name="_4787_8" localSheetId="27">[3]Original!#REF!</definedName>
    <definedName name="_4787_8" localSheetId="11">[3]Original!#REF!</definedName>
    <definedName name="_4787_8" localSheetId="22">[3]Original!#REF!</definedName>
    <definedName name="_4787_8" localSheetId="15">[3]Original!#REF!</definedName>
    <definedName name="_4787_8">[3]Original!#REF!</definedName>
    <definedName name="_4792" localSheetId="17">[3]Original!#REF!</definedName>
    <definedName name="_4792" localSheetId="5">[3]Original!#REF!</definedName>
    <definedName name="_4792" localSheetId="23">[3]Original!#REF!</definedName>
    <definedName name="_4792" localSheetId="24">[3]Original!#REF!</definedName>
    <definedName name="_4792" localSheetId="26">[3]Original!#REF!</definedName>
    <definedName name="_4792" localSheetId="12">[3]Original!#REF!</definedName>
    <definedName name="_4792" localSheetId="21">[3]Original!#REF!</definedName>
    <definedName name="_4792" localSheetId="30">[3]Original!#REF!</definedName>
    <definedName name="_4792" localSheetId="27">[3]Original!#REF!</definedName>
    <definedName name="_4792" localSheetId="11">[3]Original!#REF!</definedName>
    <definedName name="_4792" localSheetId="22">[3]Original!#REF!</definedName>
    <definedName name="_4792" localSheetId="15">[3]Original!#REF!</definedName>
    <definedName name="_4792">[3]Original!#REF!</definedName>
    <definedName name="_4792_5" localSheetId="17">[3]Original!#REF!</definedName>
    <definedName name="_4792_5" localSheetId="5">[3]Original!#REF!</definedName>
    <definedName name="_4792_5" localSheetId="23">[3]Original!#REF!</definedName>
    <definedName name="_4792_5" localSheetId="24">[3]Original!#REF!</definedName>
    <definedName name="_4792_5" localSheetId="26">[3]Original!#REF!</definedName>
    <definedName name="_4792_5" localSheetId="12">[3]Original!#REF!</definedName>
    <definedName name="_4792_5" localSheetId="21">[3]Original!#REF!</definedName>
    <definedName name="_4792_5" localSheetId="30">[3]Original!#REF!</definedName>
    <definedName name="_4792_5" localSheetId="27">[3]Original!#REF!</definedName>
    <definedName name="_4792_5" localSheetId="11">[3]Original!#REF!</definedName>
    <definedName name="_4792_5" localSheetId="22">[3]Original!#REF!</definedName>
    <definedName name="_4792_5" localSheetId="15">[3]Original!#REF!</definedName>
    <definedName name="_4792_5">[3]Original!#REF!</definedName>
    <definedName name="_4792_8" localSheetId="17">[3]Original!#REF!</definedName>
    <definedName name="_4792_8" localSheetId="5">[3]Original!#REF!</definedName>
    <definedName name="_4792_8" localSheetId="23">[3]Original!#REF!</definedName>
    <definedName name="_4792_8" localSheetId="24">[3]Original!#REF!</definedName>
    <definedName name="_4792_8" localSheetId="26">[3]Original!#REF!</definedName>
    <definedName name="_4792_8" localSheetId="12">[3]Original!#REF!</definedName>
    <definedName name="_4792_8" localSheetId="21">[3]Original!#REF!</definedName>
    <definedName name="_4792_8" localSheetId="30">[3]Original!#REF!</definedName>
    <definedName name="_4792_8" localSheetId="27">[3]Original!#REF!</definedName>
    <definedName name="_4792_8" localSheetId="11">[3]Original!#REF!</definedName>
    <definedName name="_4792_8" localSheetId="22">[3]Original!#REF!</definedName>
    <definedName name="_4792_8" localSheetId="15">[3]Original!#REF!</definedName>
    <definedName name="_4792_8">[3]Original!#REF!</definedName>
    <definedName name="_4793" localSheetId="17">[3]Original!#REF!</definedName>
    <definedName name="_4793" localSheetId="5">[3]Original!#REF!</definedName>
    <definedName name="_4793" localSheetId="23">[3]Original!#REF!</definedName>
    <definedName name="_4793" localSheetId="24">[3]Original!#REF!</definedName>
    <definedName name="_4793" localSheetId="26">[3]Original!#REF!</definedName>
    <definedName name="_4793" localSheetId="12">[3]Original!#REF!</definedName>
    <definedName name="_4793" localSheetId="21">[3]Original!#REF!</definedName>
    <definedName name="_4793" localSheetId="30">[3]Original!#REF!</definedName>
    <definedName name="_4793" localSheetId="27">[3]Original!#REF!</definedName>
    <definedName name="_4793" localSheetId="11">[3]Original!#REF!</definedName>
    <definedName name="_4793" localSheetId="22">[3]Original!#REF!</definedName>
    <definedName name="_4793" localSheetId="15">[3]Original!#REF!</definedName>
    <definedName name="_4793">[3]Original!#REF!</definedName>
    <definedName name="_4793_5" localSheetId="17">[3]Original!#REF!</definedName>
    <definedName name="_4793_5" localSheetId="5">[3]Original!#REF!</definedName>
    <definedName name="_4793_5" localSheetId="23">[3]Original!#REF!</definedName>
    <definedName name="_4793_5" localSheetId="24">[3]Original!#REF!</definedName>
    <definedName name="_4793_5" localSheetId="26">[3]Original!#REF!</definedName>
    <definedName name="_4793_5" localSheetId="12">[3]Original!#REF!</definedName>
    <definedName name="_4793_5" localSheetId="21">[3]Original!#REF!</definedName>
    <definedName name="_4793_5" localSheetId="30">[3]Original!#REF!</definedName>
    <definedName name="_4793_5" localSheetId="27">[3]Original!#REF!</definedName>
    <definedName name="_4793_5" localSheetId="11">[3]Original!#REF!</definedName>
    <definedName name="_4793_5" localSheetId="22">[3]Original!#REF!</definedName>
    <definedName name="_4793_5" localSheetId="15">[3]Original!#REF!</definedName>
    <definedName name="_4793_5">[3]Original!#REF!</definedName>
    <definedName name="_4793_8" localSheetId="17">[3]Original!#REF!</definedName>
    <definedName name="_4793_8" localSheetId="5">[3]Original!#REF!</definedName>
    <definedName name="_4793_8" localSheetId="23">[3]Original!#REF!</definedName>
    <definedName name="_4793_8" localSheetId="24">[3]Original!#REF!</definedName>
    <definedName name="_4793_8" localSheetId="26">[3]Original!#REF!</definedName>
    <definedName name="_4793_8" localSheetId="12">[3]Original!#REF!</definedName>
    <definedName name="_4793_8" localSheetId="21">[3]Original!#REF!</definedName>
    <definedName name="_4793_8" localSheetId="30">[3]Original!#REF!</definedName>
    <definedName name="_4793_8" localSheetId="27">[3]Original!#REF!</definedName>
    <definedName name="_4793_8" localSheetId="11">[3]Original!#REF!</definedName>
    <definedName name="_4793_8" localSheetId="22">[3]Original!#REF!</definedName>
    <definedName name="_4793_8" localSheetId="15">[3]Original!#REF!</definedName>
    <definedName name="_4793_8">[3]Original!#REF!</definedName>
    <definedName name="_47BR" localSheetId="17">[3]Original!#REF!</definedName>
    <definedName name="_47BR" localSheetId="5">[3]Original!#REF!</definedName>
    <definedName name="_47BR" localSheetId="23">[3]Original!#REF!</definedName>
    <definedName name="_47BR" localSheetId="24">[3]Original!#REF!</definedName>
    <definedName name="_47BR" localSheetId="26">[3]Original!#REF!</definedName>
    <definedName name="_47BR" localSheetId="12">[3]Original!#REF!</definedName>
    <definedName name="_47BR" localSheetId="21">[3]Original!#REF!</definedName>
    <definedName name="_47BR" localSheetId="30">[3]Original!#REF!</definedName>
    <definedName name="_47BR" localSheetId="27">[3]Original!#REF!</definedName>
    <definedName name="_47BR" localSheetId="11">[3]Original!#REF!</definedName>
    <definedName name="_47BR" localSheetId="22">[3]Original!#REF!</definedName>
    <definedName name="_47BR" localSheetId="15">[3]Original!#REF!</definedName>
    <definedName name="_47BR">[3]Original!#REF!</definedName>
    <definedName name="_47BR_5" localSheetId="17">[3]Original!#REF!</definedName>
    <definedName name="_47BR_5" localSheetId="5">[3]Original!#REF!</definedName>
    <definedName name="_47BR_5" localSheetId="23">[3]Original!#REF!</definedName>
    <definedName name="_47BR_5" localSheetId="24">[3]Original!#REF!</definedName>
    <definedName name="_47BR_5" localSheetId="26">[3]Original!#REF!</definedName>
    <definedName name="_47BR_5" localSheetId="12">[3]Original!#REF!</definedName>
    <definedName name="_47BR_5" localSheetId="21">[3]Original!#REF!</definedName>
    <definedName name="_47BR_5" localSheetId="30">[3]Original!#REF!</definedName>
    <definedName name="_47BR_5" localSheetId="27">[3]Original!#REF!</definedName>
    <definedName name="_47BR_5" localSheetId="11">[3]Original!#REF!</definedName>
    <definedName name="_47BR_5" localSheetId="22">[3]Original!#REF!</definedName>
    <definedName name="_47BR_5" localSheetId="15">[3]Original!#REF!</definedName>
    <definedName name="_47BR_5">[3]Original!#REF!</definedName>
    <definedName name="_47BR_8" localSheetId="17">[3]Original!#REF!</definedName>
    <definedName name="_47BR_8" localSheetId="5">[3]Original!#REF!</definedName>
    <definedName name="_47BR_8" localSheetId="23">[3]Original!#REF!</definedName>
    <definedName name="_47BR_8" localSheetId="24">[3]Original!#REF!</definedName>
    <definedName name="_47BR_8" localSheetId="26">[3]Original!#REF!</definedName>
    <definedName name="_47BR_8" localSheetId="12">[3]Original!#REF!</definedName>
    <definedName name="_47BR_8" localSheetId="21">[3]Original!#REF!</definedName>
    <definedName name="_47BR_8" localSheetId="30">[3]Original!#REF!</definedName>
    <definedName name="_47BR_8" localSheetId="27">[3]Original!#REF!</definedName>
    <definedName name="_47BR_8" localSheetId="11">[3]Original!#REF!</definedName>
    <definedName name="_47BR_8" localSheetId="22">[3]Original!#REF!</definedName>
    <definedName name="_47BR_8" localSheetId="15">[3]Original!#REF!</definedName>
    <definedName name="_47BR_8">[3]Original!#REF!</definedName>
    <definedName name="_47BS" localSheetId="17">[3]Original!#REF!</definedName>
    <definedName name="_47BS" localSheetId="5">[3]Original!#REF!</definedName>
    <definedName name="_47BS" localSheetId="23">[3]Original!#REF!</definedName>
    <definedName name="_47BS" localSheetId="24">[3]Original!#REF!</definedName>
    <definedName name="_47BS" localSheetId="26">[3]Original!#REF!</definedName>
    <definedName name="_47BS" localSheetId="12">[3]Original!#REF!</definedName>
    <definedName name="_47BS" localSheetId="21">[3]Original!#REF!</definedName>
    <definedName name="_47BS" localSheetId="30">[3]Original!#REF!</definedName>
    <definedName name="_47BS" localSheetId="27">[3]Original!#REF!</definedName>
    <definedName name="_47BS" localSheetId="11">[3]Original!#REF!</definedName>
    <definedName name="_47BS" localSheetId="22">[3]Original!#REF!</definedName>
    <definedName name="_47BS" localSheetId="15">[3]Original!#REF!</definedName>
    <definedName name="_47BS">[3]Original!#REF!</definedName>
    <definedName name="_47BS_5" localSheetId="17">[3]Original!#REF!</definedName>
    <definedName name="_47BS_5" localSheetId="5">[3]Original!#REF!</definedName>
    <definedName name="_47BS_5" localSheetId="23">[3]Original!#REF!</definedName>
    <definedName name="_47BS_5" localSheetId="24">[3]Original!#REF!</definedName>
    <definedName name="_47BS_5" localSheetId="26">[3]Original!#REF!</definedName>
    <definedName name="_47BS_5" localSheetId="12">[3]Original!#REF!</definedName>
    <definedName name="_47BS_5" localSheetId="21">[3]Original!#REF!</definedName>
    <definedName name="_47BS_5" localSheetId="30">[3]Original!#REF!</definedName>
    <definedName name="_47BS_5" localSheetId="27">[3]Original!#REF!</definedName>
    <definedName name="_47BS_5" localSheetId="11">[3]Original!#REF!</definedName>
    <definedName name="_47BS_5" localSheetId="22">[3]Original!#REF!</definedName>
    <definedName name="_47BS_5" localSheetId="15">[3]Original!#REF!</definedName>
    <definedName name="_47BS_5">[3]Original!#REF!</definedName>
    <definedName name="_47BS_8" localSheetId="17">[3]Original!#REF!</definedName>
    <definedName name="_47BS_8" localSheetId="5">[3]Original!#REF!</definedName>
    <definedName name="_47BS_8" localSheetId="23">[3]Original!#REF!</definedName>
    <definedName name="_47BS_8" localSheetId="24">[3]Original!#REF!</definedName>
    <definedName name="_47BS_8" localSheetId="26">[3]Original!#REF!</definedName>
    <definedName name="_47BS_8" localSheetId="12">[3]Original!#REF!</definedName>
    <definedName name="_47BS_8" localSheetId="21">[3]Original!#REF!</definedName>
    <definedName name="_47BS_8" localSheetId="30">[3]Original!#REF!</definedName>
    <definedName name="_47BS_8" localSheetId="27">[3]Original!#REF!</definedName>
    <definedName name="_47BS_8" localSheetId="11">[3]Original!#REF!</definedName>
    <definedName name="_47BS_8" localSheetId="22">[3]Original!#REF!</definedName>
    <definedName name="_47BS_8" localSheetId="15">[3]Original!#REF!</definedName>
    <definedName name="_47BS_8">[3]Original!#REF!</definedName>
    <definedName name="_49AD" localSheetId="17">[3]Original!#REF!</definedName>
    <definedName name="_49AD" localSheetId="5">[3]Original!#REF!</definedName>
    <definedName name="_49AD" localSheetId="23">[3]Original!#REF!</definedName>
    <definedName name="_49AD" localSheetId="24">[3]Original!#REF!</definedName>
    <definedName name="_49AD" localSheetId="26">[3]Original!#REF!</definedName>
    <definedName name="_49AD" localSheetId="12">[3]Original!#REF!</definedName>
    <definedName name="_49AD" localSheetId="21">[3]Original!#REF!</definedName>
    <definedName name="_49AD" localSheetId="30">[3]Original!#REF!</definedName>
    <definedName name="_49AD" localSheetId="27">[3]Original!#REF!</definedName>
    <definedName name="_49AD" localSheetId="11">[3]Original!#REF!</definedName>
    <definedName name="_49AD" localSheetId="22">[3]Original!#REF!</definedName>
    <definedName name="_49AD" localSheetId="15">[3]Original!#REF!</definedName>
    <definedName name="_49AD">[3]Original!#REF!</definedName>
    <definedName name="_49AD_5" localSheetId="17">[3]Original!#REF!</definedName>
    <definedName name="_49AD_5" localSheetId="5">[3]Original!#REF!</definedName>
    <definedName name="_49AD_5" localSheetId="23">[3]Original!#REF!</definedName>
    <definedName name="_49AD_5" localSheetId="24">[3]Original!#REF!</definedName>
    <definedName name="_49AD_5" localSheetId="26">[3]Original!#REF!</definedName>
    <definedName name="_49AD_5" localSheetId="12">[3]Original!#REF!</definedName>
    <definedName name="_49AD_5" localSheetId="21">[3]Original!#REF!</definedName>
    <definedName name="_49AD_5" localSheetId="30">[3]Original!#REF!</definedName>
    <definedName name="_49AD_5" localSheetId="27">[3]Original!#REF!</definedName>
    <definedName name="_49AD_5" localSheetId="11">[3]Original!#REF!</definedName>
    <definedName name="_49AD_5" localSheetId="22">[3]Original!#REF!</definedName>
    <definedName name="_49AD_5" localSheetId="15">[3]Original!#REF!</definedName>
    <definedName name="_49AD_5">[3]Original!#REF!</definedName>
    <definedName name="_49AD_8" localSheetId="17">[3]Original!#REF!</definedName>
    <definedName name="_49AD_8" localSheetId="5">[3]Original!#REF!</definedName>
    <definedName name="_49AD_8" localSheetId="23">[3]Original!#REF!</definedName>
    <definedName name="_49AD_8" localSheetId="24">[3]Original!#REF!</definedName>
    <definedName name="_49AD_8" localSheetId="26">[3]Original!#REF!</definedName>
    <definedName name="_49AD_8" localSheetId="12">[3]Original!#REF!</definedName>
    <definedName name="_49AD_8" localSheetId="21">[3]Original!#REF!</definedName>
    <definedName name="_49AD_8" localSheetId="30">[3]Original!#REF!</definedName>
    <definedName name="_49AD_8" localSheetId="27">[3]Original!#REF!</definedName>
    <definedName name="_49AD_8" localSheetId="11">[3]Original!#REF!</definedName>
    <definedName name="_49AD_8" localSheetId="22">[3]Original!#REF!</definedName>
    <definedName name="_49AD_8" localSheetId="15">[3]Original!#REF!</definedName>
    <definedName name="_49AD_8">[3]Original!#REF!</definedName>
    <definedName name="_49AP" localSheetId="17">[3]Original!#REF!</definedName>
    <definedName name="_49AP" localSheetId="5">[3]Original!#REF!</definedName>
    <definedName name="_49AP" localSheetId="23">[3]Original!#REF!</definedName>
    <definedName name="_49AP" localSheetId="24">[3]Original!#REF!</definedName>
    <definedName name="_49AP" localSheetId="26">[3]Original!#REF!</definedName>
    <definedName name="_49AP" localSheetId="12">[3]Original!#REF!</definedName>
    <definedName name="_49AP" localSheetId="21">[3]Original!#REF!</definedName>
    <definedName name="_49AP" localSheetId="30">[3]Original!#REF!</definedName>
    <definedName name="_49AP" localSheetId="27">[3]Original!#REF!</definedName>
    <definedName name="_49AP" localSheetId="11">[3]Original!#REF!</definedName>
    <definedName name="_49AP" localSheetId="22">[3]Original!#REF!</definedName>
    <definedName name="_49AP" localSheetId="15">[3]Original!#REF!</definedName>
    <definedName name="_49AP">[3]Original!#REF!</definedName>
    <definedName name="_49AP_5" localSheetId="17">[3]Original!#REF!</definedName>
    <definedName name="_49AP_5" localSheetId="5">[3]Original!#REF!</definedName>
    <definedName name="_49AP_5" localSheetId="23">[3]Original!#REF!</definedName>
    <definedName name="_49AP_5" localSheetId="24">[3]Original!#REF!</definedName>
    <definedName name="_49AP_5" localSheetId="26">[3]Original!#REF!</definedName>
    <definedName name="_49AP_5" localSheetId="12">[3]Original!#REF!</definedName>
    <definedName name="_49AP_5" localSheetId="21">[3]Original!#REF!</definedName>
    <definedName name="_49AP_5" localSheetId="30">[3]Original!#REF!</definedName>
    <definedName name="_49AP_5" localSheetId="27">[3]Original!#REF!</definedName>
    <definedName name="_49AP_5" localSheetId="11">[3]Original!#REF!</definedName>
    <definedName name="_49AP_5" localSheetId="22">[3]Original!#REF!</definedName>
    <definedName name="_49AP_5" localSheetId="15">[3]Original!#REF!</definedName>
    <definedName name="_49AP_5">[3]Original!#REF!</definedName>
    <definedName name="_49AP_8" localSheetId="17">[3]Original!#REF!</definedName>
    <definedName name="_49AP_8" localSheetId="5">[3]Original!#REF!</definedName>
    <definedName name="_49AP_8" localSheetId="23">[3]Original!#REF!</definedName>
    <definedName name="_49AP_8" localSheetId="24">[3]Original!#REF!</definedName>
    <definedName name="_49AP_8" localSheetId="26">[3]Original!#REF!</definedName>
    <definedName name="_49AP_8" localSheetId="12">[3]Original!#REF!</definedName>
    <definedName name="_49AP_8" localSheetId="21">[3]Original!#REF!</definedName>
    <definedName name="_49AP_8" localSheetId="30">[3]Original!#REF!</definedName>
    <definedName name="_49AP_8" localSheetId="27">[3]Original!#REF!</definedName>
    <definedName name="_49AP_8" localSheetId="11">[3]Original!#REF!</definedName>
    <definedName name="_49AP_8" localSheetId="22">[3]Original!#REF!</definedName>
    <definedName name="_49AP_8" localSheetId="15">[3]Original!#REF!</definedName>
    <definedName name="_49AP_8">[3]Original!#REF!</definedName>
    <definedName name="_49AQ" localSheetId="17">[3]Original!#REF!</definedName>
    <definedName name="_49AQ" localSheetId="5">[3]Original!#REF!</definedName>
    <definedName name="_49AQ" localSheetId="23">[3]Original!#REF!</definedName>
    <definedName name="_49AQ" localSheetId="24">[3]Original!#REF!</definedName>
    <definedName name="_49AQ" localSheetId="26">[3]Original!#REF!</definedName>
    <definedName name="_49AQ" localSheetId="12">[3]Original!#REF!</definedName>
    <definedName name="_49AQ" localSheetId="21">[3]Original!#REF!</definedName>
    <definedName name="_49AQ" localSheetId="30">[3]Original!#REF!</definedName>
    <definedName name="_49AQ" localSheetId="27">[3]Original!#REF!</definedName>
    <definedName name="_49AQ" localSheetId="11">[3]Original!#REF!</definedName>
    <definedName name="_49AQ" localSheetId="22">[3]Original!#REF!</definedName>
    <definedName name="_49AQ" localSheetId="15">[3]Original!#REF!</definedName>
    <definedName name="_49AQ">[3]Original!#REF!</definedName>
    <definedName name="_49AQ_5" localSheetId="17">[3]Original!#REF!</definedName>
    <definedName name="_49AQ_5" localSheetId="5">[3]Original!#REF!</definedName>
    <definedName name="_49AQ_5" localSheetId="23">[3]Original!#REF!</definedName>
    <definedName name="_49AQ_5" localSheetId="24">[3]Original!#REF!</definedName>
    <definedName name="_49AQ_5" localSheetId="26">[3]Original!#REF!</definedName>
    <definedName name="_49AQ_5" localSheetId="12">[3]Original!#REF!</definedName>
    <definedName name="_49AQ_5" localSheetId="21">[3]Original!#REF!</definedName>
    <definedName name="_49AQ_5" localSheetId="30">[3]Original!#REF!</definedName>
    <definedName name="_49AQ_5" localSheetId="27">[3]Original!#REF!</definedName>
    <definedName name="_49AQ_5" localSheetId="11">[3]Original!#REF!</definedName>
    <definedName name="_49AQ_5" localSheetId="22">[3]Original!#REF!</definedName>
    <definedName name="_49AQ_5" localSheetId="15">[3]Original!#REF!</definedName>
    <definedName name="_49AQ_5">[3]Original!#REF!</definedName>
    <definedName name="_49AQ_8" localSheetId="17">[3]Original!#REF!</definedName>
    <definedName name="_49AQ_8" localSheetId="5">[3]Original!#REF!</definedName>
    <definedName name="_49AQ_8" localSheetId="23">[3]Original!#REF!</definedName>
    <definedName name="_49AQ_8" localSheetId="24">[3]Original!#REF!</definedName>
    <definedName name="_49AQ_8" localSheetId="26">[3]Original!#REF!</definedName>
    <definedName name="_49AQ_8" localSheetId="12">[3]Original!#REF!</definedName>
    <definedName name="_49AQ_8" localSheetId="21">[3]Original!#REF!</definedName>
    <definedName name="_49AQ_8" localSheetId="30">[3]Original!#REF!</definedName>
    <definedName name="_49AQ_8" localSheetId="27">[3]Original!#REF!</definedName>
    <definedName name="_49AQ_8" localSheetId="11">[3]Original!#REF!</definedName>
    <definedName name="_49AQ_8" localSheetId="22">[3]Original!#REF!</definedName>
    <definedName name="_49AQ_8" localSheetId="15">[3]Original!#REF!</definedName>
    <definedName name="_49AQ_8">[3]Original!#REF!</definedName>
    <definedName name="_49AR" localSheetId="17">[3]Original!#REF!</definedName>
    <definedName name="_49AR" localSheetId="5">[3]Original!#REF!</definedName>
    <definedName name="_49AR" localSheetId="23">[3]Original!#REF!</definedName>
    <definedName name="_49AR" localSheetId="24">[3]Original!#REF!</definedName>
    <definedName name="_49AR" localSheetId="26">[3]Original!#REF!</definedName>
    <definedName name="_49AR" localSheetId="12">[3]Original!#REF!</definedName>
    <definedName name="_49AR" localSheetId="21">[3]Original!#REF!</definedName>
    <definedName name="_49AR" localSheetId="30">[3]Original!#REF!</definedName>
    <definedName name="_49AR" localSheetId="27">[3]Original!#REF!</definedName>
    <definedName name="_49AR" localSheetId="11">[3]Original!#REF!</definedName>
    <definedName name="_49AR" localSheetId="22">[3]Original!#REF!</definedName>
    <definedName name="_49AR" localSheetId="15">[3]Original!#REF!</definedName>
    <definedName name="_49AR">[3]Original!#REF!</definedName>
    <definedName name="_49AR_5" localSheetId="17">[3]Original!#REF!</definedName>
    <definedName name="_49AR_5" localSheetId="5">[3]Original!#REF!</definedName>
    <definedName name="_49AR_5" localSheetId="23">[3]Original!#REF!</definedName>
    <definedName name="_49AR_5" localSheetId="24">[3]Original!#REF!</definedName>
    <definedName name="_49AR_5" localSheetId="26">[3]Original!#REF!</definedName>
    <definedName name="_49AR_5" localSheetId="12">[3]Original!#REF!</definedName>
    <definedName name="_49AR_5" localSheetId="21">[3]Original!#REF!</definedName>
    <definedName name="_49AR_5" localSheetId="30">[3]Original!#REF!</definedName>
    <definedName name="_49AR_5" localSheetId="27">[3]Original!#REF!</definedName>
    <definedName name="_49AR_5" localSheetId="11">[3]Original!#REF!</definedName>
    <definedName name="_49AR_5" localSheetId="22">[3]Original!#REF!</definedName>
    <definedName name="_49AR_5" localSheetId="15">[3]Original!#REF!</definedName>
    <definedName name="_49AR_5">[3]Original!#REF!</definedName>
    <definedName name="_49AR_8" localSheetId="17">[3]Original!#REF!</definedName>
    <definedName name="_49AR_8" localSheetId="5">[3]Original!#REF!</definedName>
    <definedName name="_49AR_8" localSheetId="23">[3]Original!#REF!</definedName>
    <definedName name="_49AR_8" localSheetId="24">[3]Original!#REF!</definedName>
    <definedName name="_49AR_8" localSheetId="26">[3]Original!#REF!</definedName>
    <definedName name="_49AR_8" localSheetId="12">[3]Original!#REF!</definedName>
    <definedName name="_49AR_8" localSheetId="21">[3]Original!#REF!</definedName>
    <definedName name="_49AR_8" localSheetId="30">[3]Original!#REF!</definedName>
    <definedName name="_49AR_8" localSheetId="27">[3]Original!#REF!</definedName>
    <definedName name="_49AR_8" localSheetId="11">[3]Original!#REF!</definedName>
    <definedName name="_49AR_8" localSheetId="22">[3]Original!#REF!</definedName>
    <definedName name="_49AR_8" localSheetId="15">[3]Original!#REF!</definedName>
    <definedName name="_49AR_8">[3]Original!#REF!</definedName>
    <definedName name="_49BL" localSheetId="17">[3]Original!#REF!</definedName>
    <definedName name="_49BL" localSheetId="5">[3]Original!#REF!</definedName>
    <definedName name="_49BL" localSheetId="23">[3]Original!#REF!</definedName>
    <definedName name="_49BL" localSheetId="24">[3]Original!#REF!</definedName>
    <definedName name="_49BL" localSheetId="26">[3]Original!#REF!</definedName>
    <definedName name="_49BL" localSheetId="12">[3]Original!#REF!</definedName>
    <definedName name="_49BL" localSheetId="21">[3]Original!#REF!</definedName>
    <definedName name="_49BL" localSheetId="30">[3]Original!#REF!</definedName>
    <definedName name="_49BL" localSheetId="27">[3]Original!#REF!</definedName>
    <definedName name="_49BL" localSheetId="11">[3]Original!#REF!</definedName>
    <definedName name="_49BL" localSheetId="22">[3]Original!#REF!</definedName>
    <definedName name="_49BL" localSheetId="15">[3]Original!#REF!</definedName>
    <definedName name="_49BL">[3]Original!#REF!</definedName>
    <definedName name="_49BL_5" localSheetId="17">[3]Original!#REF!</definedName>
    <definedName name="_49BL_5" localSheetId="5">[3]Original!#REF!</definedName>
    <definedName name="_49BL_5" localSheetId="23">[3]Original!#REF!</definedName>
    <definedName name="_49BL_5" localSheetId="24">[3]Original!#REF!</definedName>
    <definedName name="_49BL_5" localSheetId="26">[3]Original!#REF!</definedName>
    <definedName name="_49BL_5" localSheetId="12">[3]Original!#REF!</definedName>
    <definedName name="_49BL_5" localSheetId="21">[3]Original!#REF!</definedName>
    <definedName name="_49BL_5" localSheetId="30">[3]Original!#REF!</definedName>
    <definedName name="_49BL_5" localSheetId="27">[3]Original!#REF!</definedName>
    <definedName name="_49BL_5" localSheetId="11">[3]Original!#REF!</definedName>
    <definedName name="_49BL_5" localSheetId="22">[3]Original!#REF!</definedName>
    <definedName name="_49BL_5" localSheetId="15">[3]Original!#REF!</definedName>
    <definedName name="_49BL_5">[3]Original!#REF!</definedName>
    <definedName name="_49BL_8" localSheetId="17">[3]Original!#REF!</definedName>
    <definedName name="_49BL_8" localSheetId="5">[3]Original!#REF!</definedName>
    <definedName name="_49BL_8" localSheetId="23">[3]Original!#REF!</definedName>
    <definedName name="_49BL_8" localSheetId="24">[3]Original!#REF!</definedName>
    <definedName name="_49BL_8" localSheetId="26">[3]Original!#REF!</definedName>
    <definedName name="_49BL_8" localSheetId="12">[3]Original!#REF!</definedName>
    <definedName name="_49BL_8" localSheetId="21">[3]Original!#REF!</definedName>
    <definedName name="_49BL_8" localSheetId="30">[3]Original!#REF!</definedName>
    <definedName name="_49BL_8" localSheetId="27">[3]Original!#REF!</definedName>
    <definedName name="_49BL_8" localSheetId="11">[3]Original!#REF!</definedName>
    <definedName name="_49BL_8" localSheetId="22">[3]Original!#REF!</definedName>
    <definedName name="_49BL_8" localSheetId="15">[3]Original!#REF!</definedName>
    <definedName name="_49BL_8">[3]Original!#REF!</definedName>
    <definedName name="_49BP" localSheetId="17">[3]Original!#REF!</definedName>
    <definedName name="_49BP" localSheetId="5">[3]Original!#REF!</definedName>
    <definedName name="_49BP" localSheetId="23">[3]Original!#REF!</definedName>
    <definedName name="_49BP" localSheetId="24">[3]Original!#REF!</definedName>
    <definedName name="_49BP" localSheetId="26">[3]Original!#REF!</definedName>
    <definedName name="_49BP" localSheetId="12">[3]Original!#REF!</definedName>
    <definedName name="_49BP" localSheetId="21">[3]Original!#REF!</definedName>
    <definedName name="_49BP" localSheetId="30">[3]Original!#REF!</definedName>
    <definedName name="_49BP" localSheetId="27">[3]Original!#REF!</definedName>
    <definedName name="_49BP" localSheetId="11">[3]Original!#REF!</definedName>
    <definedName name="_49BP" localSheetId="22">[3]Original!#REF!</definedName>
    <definedName name="_49BP" localSheetId="15">[3]Original!#REF!</definedName>
    <definedName name="_49BP">[3]Original!#REF!</definedName>
    <definedName name="_49BP_5" localSheetId="17">[3]Original!#REF!</definedName>
    <definedName name="_49BP_5" localSheetId="5">[3]Original!#REF!</definedName>
    <definedName name="_49BP_5" localSheetId="23">[3]Original!#REF!</definedName>
    <definedName name="_49BP_5" localSheetId="24">[3]Original!#REF!</definedName>
    <definedName name="_49BP_5" localSheetId="26">[3]Original!#REF!</definedName>
    <definedName name="_49BP_5" localSheetId="12">[3]Original!#REF!</definedName>
    <definedName name="_49BP_5" localSheetId="21">[3]Original!#REF!</definedName>
    <definedName name="_49BP_5" localSheetId="30">[3]Original!#REF!</definedName>
    <definedName name="_49BP_5" localSheetId="27">[3]Original!#REF!</definedName>
    <definedName name="_49BP_5" localSheetId="11">[3]Original!#REF!</definedName>
    <definedName name="_49BP_5" localSheetId="22">[3]Original!#REF!</definedName>
    <definedName name="_49BP_5" localSheetId="15">[3]Original!#REF!</definedName>
    <definedName name="_49BP_5">[3]Original!#REF!</definedName>
    <definedName name="_49BP_8" localSheetId="17">[3]Original!#REF!</definedName>
    <definedName name="_49BP_8" localSheetId="5">[3]Original!#REF!</definedName>
    <definedName name="_49BP_8" localSheetId="23">[3]Original!#REF!</definedName>
    <definedName name="_49BP_8" localSheetId="24">[3]Original!#REF!</definedName>
    <definedName name="_49BP_8" localSheetId="26">[3]Original!#REF!</definedName>
    <definedName name="_49BP_8" localSheetId="12">[3]Original!#REF!</definedName>
    <definedName name="_49BP_8" localSheetId="21">[3]Original!#REF!</definedName>
    <definedName name="_49BP_8" localSheetId="30">[3]Original!#REF!</definedName>
    <definedName name="_49BP_8" localSheetId="27">[3]Original!#REF!</definedName>
    <definedName name="_49BP_8" localSheetId="11">[3]Original!#REF!</definedName>
    <definedName name="_49BP_8" localSheetId="22">[3]Original!#REF!</definedName>
    <definedName name="_49BP_8" localSheetId="15">[3]Original!#REF!</definedName>
    <definedName name="_49BP_8">[3]Original!#REF!</definedName>
    <definedName name="_49BT" localSheetId="17">[3]Original!#REF!</definedName>
    <definedName name="_49BT" localSheetId="5">[3]Original!#REF!</definedName>
    <definedName name="_49BT" localSheetId="23">[3]Original!#REF!</definedName>
    <definedName name="_49BT" localSheetId="24">[3]Original!#REF!</definedName>
    <definedName name="_49BT" localSheetId="26">[3]Original!#REF!</definedName>
    <definedName name="_49BT" localSheetId="12">[3]Original!#REF!</definedName>
    <definedName name="_49BT" localSheetId="21">[3]Original!#REF!</definedName>
    <definedName name="_49BT" localSheetId="30">[3]Original!#REF!</definedName>
    <definedName name="_49BT" localSheetId="27">[3]Original!#REF!</definedName>
    <definedName name="_49BT" localSheetId="11">[3]Original!#REF!</definedName>
    <definedName name="_49BT" localSheetId="22">[3]Original!#REF!</definedName>
    <definedName name="_49BT" localSheetId="15">[3]Original!#REF!</definedName>
    <definedName name="_49BT">[3]Original!#REF!</definedName>
    <definedName name="_49BT_5" localSheetId="17">[3]Original!#REF!</definedName>
    <definedName name="_49BT_5" localSheetId="5">[3]Original!#REF!</definedName>
    <definedName name="_49BT_5" localSheetId="23">[3]Original!#REF!</definedName>
    <definedName name="_49BT_5" localSheetId="24">[3]Original!#REF!</definedName>
    <definedName name="_49BT_5" localSheetId="26">[3]Original!#REF!</definedName>
    <definedName name="_49BT_5" localSheetId="12">[3]Original!#REF!</definedName>
    <definedName name="_49BT_5" localSheetId="21">[3]Original!#REF!</definedName>
    <definedName name="_49BT_5" localSheetId="30">[3]Original!#REF!</definedName>
    <definedName name="_49BT_5" localSheetId="27">[3]Original!#REF!</definedName>
    <definedName name="_49BT_5" localSheetId="11">[3]Original!#REF!</definedName>
    <definedName name="_49BT_5" localSheetId="22">[3]Original!#REF!</definedName>
    <definedName name="_49BT_5" localSheetId="15">[3]Original!#REF!</definedName>
    <definedName name="_49BT_5">[3]Original!#REF!</definedName>
    <definedName name="_49BT_8" localSheetId="17">[3]Original!#REF!</definedName>
    <definedName name="_49BT_8" localSheetId="5">[3]Original!#REF!</definedName>
    <definedName name="_49BT_8" localSheetId="23">[3]Original!#REF!</definedName>
    <definedName name="_49BT_8" localSheetId="24">[3]Original!#REF!</definedName>
    <definedName name="_49BT_8" localSheetId="26">[3]Original!#REF!</definedName>
    <definedName name="_49BT_8" localSheetId="12">[3]Original!#REF!</definedName>
    <definedName name="_49BT_8" localSheetId="21">[3]Original!#REF!</definedName>
    <definedName name="_49BT_8" localSheetId="30">[3]Original!#REF!</definedName>
    <definedName name="_49BT_8" localSheetId="27">[3]Original!#REF!</definedName>
    <definedName name="_49BT_8" localSheetId="11">[3]Original!#REF!</definedName>
    <definedName name="_49BT_8" localSheetId="22">[3]Original!#REF!</definedName>
    <definedName name="_49BT_8" localSheetId="15">[3]Original!#REF!</definedName>
    <definedName name="_49BT_8">[3]Original!#REF!</definedName>
    <definedName name="_49BU" localSheetId="17">[3]Original!#REF!</definedName>
    <definedName name="_49BU" localSheetId="5">[3]Original!#REF!</definedName>
    <definedName name="_49BU" localSheetId="23">[3]Original!#REF!</definedName>
    <definedName name="_49BU" localSheetId="24">[3]Original!#REF!</definedName>
    <definedName name="_49BU" localSheetId="26">[3]Original!#REF!</definedName>
    <definedName name="_49BU" localSheetId="12">[3]Original!#REF!</definedName>
    <definedName name="_49BU" localSheetId="21">[3]Original!#REF!</definedName>
    <definedName name="_49BU" localSheetId="30">[3]Original!#REF!</definedName>
    <definedName name="_49BU" localSheetId="27">[3]Original!#REF!</definedName>
    <definedName name="_49BU" localSheetId="11">[3]Original!#REF!</definedName>
    <definedName name="_49BU" localSheetId="22">[3]Original!#REF!</definedName>
    <definedName name="_49BU" localSheetId="15">[3]Original!#REF!</definedName>
    <definedName name="_49BU">[3]Original!#REF!</definedName>
    <definedName name="_49BU_5" localSheetId="17">[3]Original!#REF!</definedName>
    <definedName name="_49BU_5" localSheetId="5">[3]Original!#REF!</definedName>
    <definedName name="_49BU_5" localSheetId="23">[3]Original!#REF!</definedName>
    <definedName name="_49BU_5" localSheetId="24">[3]Original!#REF!</definedName>
    <definedName name="_49BU_5" localSheetId="26">[3]Original!#REF!</definedName>
    <definedName name="_49BU_5" localSheetId="12">[3]Original!#REF!</definedName>
    <definedName name="_49BU_5" localSheetId="21">[3]Original!#REF!</definedName>
    <definedName name="_49BU_5" localSheetId="30">[3]Original!#REF!</definedName>
    <definedName name="_49BU_5" localSheetId="27">[3]Original!#REF!</definedName>
    <definedName name="_49BU_5" localSheetId="11">[3]Original!#REF!</definedName>
    <definedName name="_49BU_5" localSheetId="22">[3]Original!#REF!</definedName>
    <definedName name="_49BU_5" localSheetId="15">[3]Original!#REF!</definedName>
    <definedName name="_49BU_5">[3]Original!#REF!</definedName>
    <definedName name="_49BU_8" localSheetId="17">[3]Original!#REF!</definedName>
    <definedName name="_49BU_8" localSheetId="5">[3]Original!#REF!</definedName>
    <definedName name="_49BU_8" localSheetId="23">[3]Original!#REF!</definedName>
    <definedName name="_49BU_8" localSheetId="24">[3]Original!#REF!</definedName>
    <definedName name="_49BU_8" localSheetId="26">[3]Original!#REF!</definedName>
    <definedName name="_49BU_8" localSheetId="12">[3]Original!#REF!</definedName>
    <definedName name="_49BU_8" localSheetId="21">[3]Original!#REF!</definedName>
    <definedName name="_49BU_8" localSheetId="30">[3]Original!#REF!</definedName>
    <definedName name="_49BU_8" localSheetId="27">[3]Original!#REF!</definedName>
    <definedName name="_49BU_8" localSheetId="11">[3]Original!#REF!</definedName>
    <definedName name="_49BU_8" localSheetId="22">[3]Original!#REF!</definedName>
    <definedName name="_49BU_8" localSheetId="15">[3]Original!#REF!</definedName>
    <definedName name="_49BU_8">[3]Original!#REF!</definedName>
    <definedName name="_49BW" localSheetId="17">[3]Original!#REF!</definedName>
    <definedName name="_49BW" localSheetId="5">[3]Original!#REF!</definedName>
    <definedName name="_49BW" localSheetId="23">[3]Original!#REF!</definedName>
    <definedName name="_49BW" localSheetId="24">[3]Original!#REF!</definedName>
    <definedName name="_49BW" localSheetId="26">[3]Original!#REF!</definedName>
    <definedName name="_49BW" localSheetId="12">[3]Original!#REF!</definedName>
    <definedName name="_49BW" localSheetId="21">[3]Original!#REF!</definedName>
    <definedName name="_49BW" localSheetId="30">[3]Original!#REF!</definedName>
    <definedName name="_49BW" localSheetId="27">[3]Original!#REF!</definedName>
    <definedName name="_49BW" localSheetId="11">[3]Original!#REF!</definedName>
    <definedName name="_49BW" localSheetId="22">[3]Original!#REF!</definedName>
    <definedName name="_49BW" localSheetId="15">[3]Original!#REF!</definedName>
    <definedName name="_49BW">[3]Original!#REF!</definedName>
    <definedName name="_49BW_5" localSheetId="17">[3]Original!#REF!</definedName>
    <definedName name="_49BW_5" localSheetId="5">[3]Original!#REF!</definedName>
    <definedName name="_49BW_5" localSheetId="23">[3]Original!#REF!</definedName>
    <definedName name="_49BW_5" localSheetId="24">[3]Original!#REF!</definedName>
    <definedName name="_49BW_5" localSheetId="26">[3]Original!#REF!</definedName>
    <definedName name="_49BW_5" localSheetId="12">[3]Original!#REF!</definedName>
    <definedName name="_49BW_5" localSheetId="21">[3]Original!#REF!</definedName>
    <definedName name="_49BW_5" localSheetId="30">[3]Original!#REF!</definedName>
    <definedName name="_49BW_5" localSheetId="27">[3]Original!#REF!</definedName>
    <definedName name="_49BW_5" localSheetId="11">[3]Original!#REF!</definedName>
    <definedName name="_49BW_5" localSheetId="22">[3]Original!#REF!</definedName>
    <definedName name="_49BW_5" localSheetId="15">[3]Original!#REF!</definedName>
    <definedName name="_49BW_5">[3]Original!#REF!</definedName>
    <definedName name="_49BW_8" localSheetId="17">[3]Original!#REF!</definedName>
    <definedName name="_49BW_8" localSheetId="5">[3]Original!#REF!</definedName>
    <definedName name="_49BW_8" localSheetId="23">[3]Original!#REF!</definedName>
    <definedName name="_49BW_8" localSheetId="24">[3]Original!#REF!</definedName>
    <definedName name="_49BW_8" localSheetId="26">[3]Original!#REF!</definedName>
    <definedName name="_49BW_8" localSheetId="12">[3]Original!#REF!</definedName>
    <definedName name="_49BW_8" localSheetId="21">[3]Original!#REF!</definedName>
    <definedName name="_49BW_8" localSheetId="30">[3]Original!#REF!</definedName>
    <definedName name="_49BW_8" localSheetId="27">[3]Original!#REF!</definedName>
    <definedName name="_49BW_8" localSheetId="11">[3]Original!#REF!</definedName>
    <definedName name="_49BW_8" localSheetId="22">[3]Original!#REF!</definedName>
    <definedName name="_49BW_8" localSheetId="15">[3]Original!#REF!</definedName>
    <definedName name="_49BW_8">[3]Original!#REF!</definedName>
    <definedName name="_49CB" localSheetId="17">[3]Original!#REF!</definedName>
    <definedName name="_49CB" localSheetId="5">[3]Original!#REF!</definedName>
    <definedName name="_49CB" localSheetId="23">[3]Original!#REF!</definedName>
    <definedName name="_49CB" localSheetId="24">[3]Original!#REF!</definedName>
    <definedName name="_49CB" localSheetId="26">[3]Original!#REF!</definedName>
    <definedName name="_49CB" localSheetId="12">[3]Original!#REF!</definedName>
    <definedName name="_49CB" localSheetId="21">[3]Original!#REF!</definedName>
    <definedName name="_49CB" localSheetId="30">[3]Original!#REF!</definedName>
    <definedName name="_49CB" localSheetId="27">[3]Original!#REF!</definedName>
    <definedName name="_49CB" localSheetId="11">[3]Original!#REF!</definedName>
    <definedName name="_49CB" localSheetId="22">[3]Original!#REF!</definedName>
    <definedName name="_49CB" localSheetId="15">[3]Original!#REF!</definedName>
    <definedName name="_49CB">[3]Original!#REF!</definedName>
    <definedName name="_49CB_5" localSheetId="17">[3]Original!#REF!</definedName>
    <definedName name="_49CB_5" localSheetId="5">[3]Original!#REF!</definedName>
    <definedName name="_49CB_5" localSheetId="23">[3]Original!#REF!</definedName>
    <definedName name="_49CB_5" localSheetId="24">[3]Original!#REF!</definedName>
    <definedName name="_49CB_5" localSheetId="26">[3]Original!#REF!</definedName>
    <definedName name="_49CB_5" localSheetId="12">[3]Original!#REF!</definedName>
    <definedName name="_49CB_5" localSheetId="21">[3]Original!#REF!</definedName>
    <definedName name="_49CB_5" localSheetId="30">[3]Original!#REF!</definedName>
    <definedName name="_49CB_5" localSheetId="27">[3]Original!#REF!</definedName>
    <definedName name="_49CB_5" localSheetId="11">[3]Original!#REF!</definedName>
    <definedName name="_49CB_5" localSheetId="22">[3]Original!#REF!</definedName>
    <definedName name="_49CB_5" localSheetId="15">[3]Original!#REF!</definedName>
    <definedName name="_49CB_5">[3]Original!#REF!</definedName>
    <definedName name="_49CB_8" localSheetId="17">[3]Original!#REF!</definedName>
    <definedName name="_49CB_8" localSheetId="5">[3]Original!#REF!</definedName>
    <definedName name="_49CB_8" localSheetId="23">[3]Original!#REF!</definedName>
    <definedName name="_49CB_8" localSheetId="24">[3]Original!#REF!</definedName>
    <definedName name="_49CB_8" localSheetId="26">[3]Original!#REF!</definedName>
    <definedName name="_49CB_8" localSheetId="12">[3]Original!#REF!</definedName>
    <definedName name="_49CB_8" localSheetId="21">[3]Original!#REF!</definedName>
    <definedName name="_49CB_8" localSheetId="30">[3]Original!#REF!</definedName>
    <definedName name="_49CB_8" localSheetId="27">[3]Original!#REF!</definedName>
    <definedName name="_49CB_8" localSheetId="11">[3]Original!#REF!</definedName>
    <definedName name="_49CB_8" localSheetId="22">[3]Original!#REF!</definedName>
    <definedName name="_49CB_8" localSheetId="15">[3]Original!#REF!</definedName>
    <definedName name="_49CB_8">[3]Original!#REF!</definedName>
    <definedName name="_49CF" localSheetId="17">[3]Original!#REF!</definedName>
    <definedName name="_49CF" localSheetId="5">[3]Original!#REF!</definedName>
    <definedName name="_49CF" localSheetId="23">[3]Original!#REF!</definedName>
    <definedName name="_49CF" localSheetId="24">[3]Original!#REF!</definedName>
    <definedName name="_49CF" localSheetId="26">[3]Original!#REF!</definedName>
    <definedName name="_49CF" localSheetId="12">[3]Original!#REF!</definedName>
    <definedName name="_49CF" localSheetId="21">[3]Original!#REF!</definedName>
    <definedName name="_49CF" localSheetId="30">[3]Original!#REF!</definedName>
    <definedName name="_49CF" localSheetId="27">[3]Original!#REF!</definedName>
    <definedName name="_49CF" localSheetId="11">[3]Original!#REF!</definedName>
    <definedName name="_49CF" localSheetId="22">[3]Original!#REF!</definedName>
    <definedName name="_49CF" localSheetId="15">[3]Original!#REF!</definedName>
    <definedName name="_49CF">[3]Original!#REF!</definedName>
    <definedName name="_49CF_5" localSheetId="17">[3]Original!#REF!</definedName>
    <definedName name="_49CF_5" localSheetId="5">[3]Original!#REF!</definedName>
    <definedName name="_49CF_5" localSheetId="23">[3]Original!#REF!</definedName>
    <definedName name="_49CF_5" localSheetId="24">[3]Original!#REF!</definedName>
    <definedName name="_49CF_5" localSheetId="26">[3]Original!#REF!</definedName>
    <definedName name="_49CF_5" localSheetId="12">[3]Original!#REF!</definedName>
    <definedName name="_49CF_5" localSheetId="21">[3]Original!#REF!</definedName>
    <definedName name="_49CF_5" localSheetId="30">[3]Original!#REF!</definedName>
    <definedName name="_49CF_5" localSheetId="27">[3]Original!#REF!</definedName>
    <definedName name="_49CF_5" localSheetId="11">[3]Original!#REF!</definedName>
    <definedName name="_49CF_5" localSheetId="22">[3]Original!#REF!</definedName>
    <definedName name="_49CF_5" localSheetId="15">[3]Original!#REF!</definedName>
    <definedName name="_49CF_5">[3]Original!#REF!</definedName>
    <definedName name="_49CF_8" localSheetId="17">[3]Original!#REF!</definedName>
    <definedName name="_49CF_8" localSheetId="5">[3]Original!#REF!</definedName>
    <definedName name="_49CF_8" localSheetId="23">[3]Original!#REF!</definedName>
    <definedName name="_49CF_8" localSheetId="24">[3]Original!#REF!</definedName>
    <definedName name="_49CF_8" localSheetId="26">[3]Original!#REF!</definedName>
    <definedName name="_49CF_8" localSheetId="12">[3]Original!#REF!</definedName>
    <definedName name="_49CF_8" localSheetId="21">[3]Original!#REF!</definedName>
    <definedName name="_49CF_8" localSheetId="30">[3]Original!#REF!</definedName>
    <definedName name="_49CF_8" localSheetId="27">[3]Original!#REF!</definedName>
    <definedName name="_49CF_8" localSheetId="11">[3]Original!#REF!</definedName>
    <definedName name="_49CF_8" localSheetId="22">[3]Original!#REF!</definedName>
    <definedName name="_49CF_8" localSheetId="15">[3]Original!#REF!</definedName>
    <definedName name="_49CF_8">[3]Original!#REF!</definedName>
    <definedName name="_49CG" localSheetId="17">[3]Original!#REF!</definedName>
    <definedName name="_49CG" localSheetId="5">[3]Original!#REF!</definedName>
    <definedName name="_49CG" localSheetId="23">[3]Original!#REF!</definedName>
    <definedName name="_49CG" localSheetId="24">[3]Original!#REF!</definedName>
    <definedName name="_49CG" localSheetId="26">[3]Original!#REF!</definedName>
    <definedName name="_49CG" localSheetId="12">[3]Original!#REF!</definedName>
    <definedName name="_49CG" localSheetId="21">[3]Original!#REF!</definedName>
    <definedName name="_49CG" localSheetId="30">[3]Original!#REF!</definedName>
    <definedName name="_49CG" localSheetId="27">[3]Original!#REF!</definedName>
    <definedName name="_49CG" localSheetId="11">[3]Original!#REF!</definedName>
    <definedName name="_49CG" localSheetId="22">[3]Original!#REF!</definedName>
    <definedName name="_49CG" localSheetId="15">[3]Original!#REF!</definedName>
    <definedName name="_49CG">[3]Original!#REF!</definedName>
    <definedName name="_49CG_5" localSheetId="17">[3]Original!#REF!</definedName>
    <definedName name="_49CG_5" localSheetId="5">[3]Original!#REF!</definedName>
    <definedName name="_49CG_5" localSheetId="23">[3]Original!#REF!</definedName>
    <definedName name="_49CG_5" localSheetId="24">[3]Original!#REF!</definedName>
    <definedName name="_49CG_5" localSheetId="26">[3]Original!#REF!</definedName>
    <definedName name="_49CG_5" localSheetId="12">[3]Original!#REF!</definedName>
    <definedName name="_49CG_5" localSheetId="21">[3]Original!#REF!</definedName>
    <definedName name="_49CG_5" localSheetId="30">[3]Original!#REF!</definedName>
    <definedName name="_49CG_5" localSheetId="27">[3]Original!#REF!</definedName>
    <definedName name="_49CG_5" localSheetId="11">[3]Original!#REF!</definedName>
    <definedName name="_49CG_5" localSheetId="22">[3]Original!#REF!</definedName>
    <definedName name="_49CG_5" localSheetId="15">[3]Original!#REF!</definedName>
    <definedName name="_49CG_5">[3]Original!#REF!</definedName>
    <definedName name="_49CG_8" localSheetId="17">[3]Original!#REF!</definedName>
    <definedName name="_49CG_8" localSheetId="5">[3]Original!#REF!</definedName>
    <definedName name="_49CG_8" localSheetId="23">[3]Original!#REF!</definedName>
    <definedName name="_49CG_8" localSheetId="24">[3]Original!#REF!</definedName>
    <definedName name="_49CG_8" localSheetId="26">[3]Original!#REF!</definedName>
    <definedName name="_49CG_8" localSheetId="12">[3]Original!#REF!</definedName>
    <definedName name="_49CG_8" localSheetId="21">[3]Original!#REF!</definedName>
    <definedName name="_49CG_8" localSheetId="30">[3]Original!#REF!</definedName>
    <definedName name="_49CG_8" localSheetId="27">[3]Original!#REF!</definedName>
    <definedName name="_49CG_8" localSheetId="11">[3]Original!#REF!</definedName>
    <definedName name="_49CG_8" localSheetId="22">[3]Original!#REF!</definedName>
    <definedName name="_49CG_8" localSheetId="15">[3]Original!#REF!</definedName>
    <definedName name="_49CG_8">[3]Original!#REF!</definedName>
    <definedName name="_49CK" localSheetId="17">[3]Original!#REF!</definedName>
    <definedName name="_49CK" localSheetId="5">[3]Original!#REF!</definedName>
    <definedName name="_49CK" localSheetId="23">[3]Original!#REF!</definedName>
    <definedName name="_49CK" localSheetId="24">[3]Original!#REF!</definedName>
    <definedName name="_49CK" localSheetId="26">[3]Original!#REF!</definedName>
    <definedName name="_49CK" localSheetId="12">[3]Original!#REF!</definedName>
    <definedName name="_49CK" localSheetId="21">[3]Original!#REF!</definedName>
    <definedName name="_49CK" localSheetId="30">[3]Original!#REF!</definedName>
    <definedName name="_49CK" localSheetId="27">[3]Original!#REF!</definedName>
    <definedName name="_49CK" localSheetId="11">[3]Original!#REF!</definedName>
    <definedName name="_49CK" localSheetId="22">[3]Original!#REF!</definedName>
    <definedName name="_49CK" localSheetId="15">[3]Original!#REF!</definedName>
    <definedName name="_49CK">[3]Original!#REF!</definedName>
    <definedName name="_49CK_5" localSheetId="17">[3]Original!#REF!</definedName>
    <definedName name="_49CK_5" localSheetId="5">[3]Original!#REF!</definedName>
    <definedName name="_49CK_5" localSheetId="23">[3]Original!#REF!</definedName>
    <definedName name="_49CK_5" localSheetId="24">[3]Original!#REF!</definedName>
    <definedName name="_49CK_5" localSheetId="26">[3]Original!#REF!</definedName>
    <definedName name="_49CK_5" localSheetId="12">[3]Original!#REF!</definedName>
    <definedName name="_49CK_5" localSheetId="21">[3]Original!#REF!</definedName>
    <definedName name="_49CK_5" localSheetId="30">[3]Original!#REF!</definedName>
    <definedName name="_49CK_5" localSheetId="27">[3]Original!#REF!</definedName>
    <definedName name="_49CK_5" localSheetId="11">[3]Original!#REF!</definedName>
    <definedName name="_49CK_5" localSheetId="22">[3]Original!#REF!</definedName>
    <definedName name="_49CK_5" localSheetId="15">[3]Original!#REF!</definedName>
    <definedName name="_49CK_5">[3]Original!#REF!</definedName>
    <definedName name="_49CK_8" localSheetId="17">[3]Original!#REF!</definedName>
    <definedName name="_49CK_8" localSheetId="5">[3]Original!#REF!</definedName>
    <definedName name="_49CK_8" localSheetId="23">[3]Original!#REF!</definedName>
    <definedName name="_49CK_8" localSheetId="24">[3]Original!#REF!</definedName>
    <definedName name="_49CK_8" localSheetId="26">[3]Original!#REF!</definedName>
    <definedName name="_49CK_8" localSheetId="12">[3]Original!#REF!</definedName>
    <definedName name="_49CK_8" localSheetId="21">[3]Original!#REF!</definedName>
    <definedName name="_49CK_8" localSheetId="30">[3]Original!#REF!</definedName>
    <definedName name="_49CK_8" localSheetId="27">[3]Original!#REF!</definedName>
    <definedName name="_49CK_8" localSheetId="11">[3]Original!#REF!</definedName>
    <definedName name="_49CK_8" localSheetId="22">[3]Original!#REF!</definedName>
    <definedName name="_49CK_8" localSheetId="15">[3]Original!#REF!</definedName>
    <definedName name="_49CK_8">[3]Original!#REF!</definedName>
    <definedName name="_49CL" localSheetId="17">[3]Original!#REF!</definedName>
    <definedName name="_49CL" localSheetId="5">[3]Original!#REF!</definedName>
    <definedName name="_49CL" localSheetId="23">[3]Original!#REF!</definedName>
    <definedName name="_49CL" localSheetId="24">[3]Original!#REF!</definedName>
    <definedName name="_49CL" localSheetId="26">[3]Original!#REF!</definedName>
    <definedName name="_49CL" localSheetId="12">[3]Original!#REF!</definedName>
    <definedName name="_49CL" localSheetId="21">[3]Original!#REF!</definedName>
    <definedName name="_49CL" localSheetId="30">[3]Original!#REF!</definedName>
    <definedName name="_49CL" localSheetId="27">[3]Original!#REF!</definedName>
    <definedName name="_49CL" localSheetId="11">[3]Original!#REF!</definedName>
    <definedName name="_49CL" localSheetId="22">[3]Original!#REF!</definedName>
    <definedName name="_49CL" localSheetId="15">[3]Original!#REF!</definedName>
    <definedName name="_49CL">[3]Original!#REF!</definedName>
    <definedName name="_49CL_5" localSheetId="17">[3]Original!#REF!</definedName>
    <definedName name="_49CL_5" localSheetId="5">[3]Original!#REF!</definedName>
    <definedName name="_49CL_5" localSheetId="23">[3]Original!#REF!</definedName>
    <definedName name="_49CL_5" localSheetId="24">[3]Original!#REF!</definedName>
    <definedName name="_49CL_5" localSheetId="26">[3]Original!#REF!</definedName>
    <definedName name="_49CL_5" localSheetId="12">[3]Original!#REF!</definedName>
    <definedName name="_49CL_5" localSheetId="21">[3]Original!#REF!</definedName>
    <definedName name="_49CL_5" localSheetId="30">[3]Original!#REF!</definedName>
    <definedName name="_49CL_5" localSheetId="27">[3]Original!#REF!</definedName>
    <definedName name="_49CL_5" localSheetId="11">[3]Original!#REF!</definedName>
    <definedName name="_49CL_5" localSheetId="22">[3]Original!#REF!</definedName>
    <definedName name="_49CL_5" localSheetId="15">[3]Original!#REF!</definedName>
    <definedName name="_49CL_5">[3]Original!#REF!</definedName>
    <definedName name="_49CL_8" localSheetId="17">[3]Original!#REF!</definedName>
    <definedName name="_49CL_8" localSheetId="5">[3]Original!#REF!</definedName>
    <definedName name="_49CL_8" localSheetId="23">[3]Original!#REF!</definedName>
    <definedName name="_49CL_8" localSheetId="24">[3]Original!#REF!</definedName>
    <definedName name="_49CL_8" localSheetId="26">[3]Original!#REF!</definedName>
    <definedName name="_49CL_8" localSheetId="12">[3]Original!#REF!</definedName>
    <definedName name="_49CL_8" localSheetId="21">[3]Original!#REF!</definedName>
    <definedName name="_49CL_8" localSheetId="30">[3]Original!#REF!</definedName>
    <definedName name="_49CL_8" localSheetId="27">[3]Original!#REF!</definedName>
    <definedName name="_49CL_8" localSheetId="11">[3]Original!#REF!</definedName>
    <definedName name="_49CL_8" localSheetId="22">[3]Original!#REF!</definedName>
    <definedName name="_49CL_8" localSheetId="15">[3]Original!#REF!</definedName>
    <definedName name="_49CL_8">[3]Original!#REF!</definedName>
    <definedName name="_49CO" localSheetId="17">[3]Original!#REF!</definedName>
    <definedName name="_49CO" localSheetId="5">[3]Original!#REF!</definedName>
    <definedName name="_49CO" localSheetId="23">[3]Original!#REF!</definedName>
    <definedName name="_49CO" localSheetId="24">[3]Original!#REF!</definedName>
    <definedName name="_49CO" localSheetId="26">[3]Original!#REF!</definedName>
    <definedName name="_49CO" localSheetId="12">[3]Original!#REF!</definedName>
    <definedName name="_49CO" localSheetId="21">[3]Original!#REF!</definedName>
    <definedName name="_49CO" localSheetId="30">[3]Original!#REF!</definedName>
    <definedName name="_49CO" localSheetId="27">[3]Original!#REF!</definedName>
    <definedName name="_49CO" localSheetId="11">[3]Original!#REF!</definedName>
    <definedName name="_49CO" localSheetId="22">[3]Original!#REF!</definedName>
    <definedName name="_49CO" localSheetId="15">[3]Original!#REF!</definedName>
    <definedName name="_49CO">[3]Original!#REF!</definedName>
    <definedName name="_49CO_5" localSheetId="17">[3]Original!#REF!</definedName>
    <definedName name="_49CO_5" localSheetId="5">[3]Original!#REF!</definedName>
    <definedName name="_49CO_5" localSheetId="23">[3]Original!#REF!</definedName>
    <definedName name="_49CO_5" localSheetId="24">[3]Original!#REF!</definedName>
    <definedName name="_49CO_5" localSheetId="26">[3]Original!#REF!</definedName>
    <definedName name="_49CO_5" localSheetId="12">[3]Original!#REF!</definedName>
    <definedName name="_49CO_5" localSheetId="21">[3]Original!#REF!</definedName>
    <definedName name="_49CO_5" localSheetId="30">[3]Original!#REF!</definedName>
    <definedName name="_49CO_5" localSheetId="27">[3]Original!#REF!</definedName>
    <definedName name="_49CO_5" localSheetId="11">[3]Original!#REF!</definedName>
    <definedName name="_49CO_5" localSheetId="22">[3]Original!#REF!</definedName>
    <definedName name="_49CO_5" localSheetId="15">[3]Original!#REF!</definedName>
    <definedName name="_49CO_5">[3]Original!#REF!</definedName>
    <definedName name="_49CO_8" localSheetId="17">[3]Original!#REF!</definedName>
    <definedName name="_49CO_8" localSheetId="5">[3]Original!#REF!</definedName>
    <definedName name="_49CO_8" localSheetId="23">[3]Original!#REF!</definedName>
    <definedName name="_49CO_8" localSheetId="24">[3]Original!#REF!</definedName>
    <definedName name="_49CO_8" localSheetId="26">[3]Original!#REF!</definedName>
    <definedName name="_49CO_8" localSheetId="12">[3]Original!#REF!</definedName>
    <definedName name="_49CO_8" localSheetId="21">[3]Original!#REF!</definedName>
    <definedName name="_49CO_8" localSheetId="30">[3]Original!#REF!</definedName>
    <definedName name="_49CO_8" localSheetId="27">[3]Original!#REF!</definedName>
    <definedName name="_49CO_8" localSheetId="11">[3]Original!#REF!</definedName>
    <definedName name="_49CO_8" localSheetId="22">[3]Original!#REF!</definedName>
    <definedName name="_49CO_8" localSheetId="15">[3]Original!#REF!</definedName>
    <definedName name="_49CO_8">[3]Original!#REF!</definedName>
    <definedName name="_49CS" localSheetId="17">[3]Original!#REF!</definedName>
    <definedName name="_49CS" localSheetId="5">[3]Original!#REF!</definedName>
    <definedName name="_49CS" localSheetId="23">[3]Original!#REF!</definedName>
    <definedName name="_49CS" localSheetId="24">[3]Original!#REF!</definedName>
    <definedName name="_49CS" localSheetId="26">[3]Original!#REF!</definedName>
    <definedName name="_49CS" localSheetId="12">[3]Original!#REF!</definedName>
    <definedName name="_49CS" localSheetId="21">[3]Original!#REF!</definedName>
    <definedName name="_49CS" localSheetId="30">[3]Original!#REF!</definedName>
    <definedName name="_49CS" localSheetId="27">[3]Original!#REF!</definedName>
    <definedName name="_49CS" localSheetId="11">[3]Original!#REF!</definedName>
    <definedName name="_49CS" localSheetId="22">[3]Original!#REF!</definedName>
    <definedName name="_49CS" localSheetId="15">[3]Original!#REF!</definedName>
    <definedName name="_49CS">[3]Original!#REF!</definedName>
    <definedName name="_49CS_5" localSheetId="17">[3]Original!#REF!</definedName>
    <definedName name="_49CS_5" localSheetId="5">[3]Original!#REF!</definedName>
    <definedName name="_49CS_5" localSheetId="23">[3]Original!#REF!</definedName>
    <definedName name="_49CS_5" localSheetId="24">[3]Original!#REF!</definedName>
    <definedName name="_49CS_5" localSheetId="26">[3]Original!#REF!</definedName>
    <definedName name="_49CS_5" localSheetId="12">[3]Original!#REF!</definedName>
    <definedName name="_49CS_5" localSheetId="21">[3]Original!#REF!</definedName>
    <definedName name="_49CS_5" localSheetId="30">[3]Original!#REF!</definedName>
    <definedName name="_49CS_5" localSheetId="27">[3]Original!#REF!</definedName>
    <definedName name="_49CS_5" localSheetId="11">[3]Original!#REF!</definedName>
    <definedName name="_49CS_5" localSheetId="22">[3]Original!#REF!</definedName>
    <definedName name="_49CS_5" localSheetId="15">[3]Original!#REF!</definedName>
    <definedName name="_49CS_5">[3]Original!#REF!</definedName>
    <definedName name="_49CS_8" localSheetId="17">[3]Original!#REF!</definedName>
    <definedName name="_49CS_8" localSheetId="5">[3]Original!#REF!</definedName>
    <definedName name="_49CS_8" localSheetId="23">[3]Original!#REF!</definedName>
    <definedName name="_49CS_8" localSheetId="24">[3]Original!#REF!</definedName>
    <definedName name="_49CS_8" localSheetId="26">[3]Original!#REF!</definedName>
    <definedName name="_49CS_8" localSheetId="12">[3]Original!#REF!</definedName>
    <definedName name="_49CS_8" localSheetId="21">[3]Original!#REF!</definedName>
    <definedName name="_49CS_8" localSheetId="30">[3]Original!#REF!</definedName>
    <definedName name="_49CS_8" localSheetId="27">[3]Original!#REF!</definedName>
    <definedName name="_49CS_8" localSheetId="11">[3]Original!#REF!</definedName>
    <definedName name="_49CS_8" localSheetId="22">[3]Original!#REF!</definedName>
    <definedName name="_49CS_8" localSheetId="15">[3]Original!#REF!</definedName>
    <definedName name="_49CS_8">[3]Original!#REF!</definedName>
    <definedName name="_49CW" localSheetId="17">[3]Original!#REF!</definedName>
    <definedName name="_49CW" localSheetId="5">[3]Original!#REF!</definedName>
    <definedName name="_49CW" localSheetId="23">[3]Original!#REF!</definedName>
    <definedName name="_49CW" localSheetId="24">[3]Original!#REF!</definedName>
    <definedName name="_49CW" localSheetId="26">[3]Original!#REF!</definedName>
    <definedName name="_49CW" localSheetId="12">[3]Original!#REF!</definedName>
    <definedName name="_49CW" localSheetId="21">[3]Original!#REF!</definedName>
    <definedName name="_49CW" localSheetId="30">[3]Original!#REF!</definedName>
    <definedName name="_49CW" localSheetId="27">[3]Original!#REF!</definedName>
    <definedName name="_49CW" localSheetId="11">[3]Original!#REF!</definedName>
    <definedName name="_49CW" localSheetId="22">[3]Original!#REF!</definedName>
    <definedName name="_49CW" localSheetId="15">[3]Original!#REF!</definedName>
    <definedName name="_49CW">[3]Original!#REF!</definedName>
    <definedName name="_49CW_5" localSheetId="17">[3]Original!#REF!</definedName>
    <definedName name="_49CW_5" localSheetId="5">[3]Original!#REF!</definedName>
    <definedName name="_49CW_5" localSheetId="23">[3]Original!#REF!</definedName>
    <definedName name="_49CW_5" localSheetId="24">[3]Original!#REF!</definedName>
    <definedName name="_49CW_5" localSheetId="26">[3]Original!#REF!</definedName>
    <definedName name="_49CW_5" localSheetId="12">[3]Original!#REF!</definedName>
    <definedName name="_49CW_5" localSheetId="21">[3]Original!#REF!</definedName>
    <definedName name="_49CW_5" localSheetId="30">[3]Original!#REF!</definedName>
    <definedName name="_49CW_5" localSheetId="27">[3]Original!#REF!</definedName>
    <definedName name="_49CW_5" localSheetId="11">[3]Original!#REF!</definedName>
    <definedName name="_49CW_5" localSheetId="22">[3]Original!#REF!</definedName>
    <definedName name="_49CW_5" localSheetId="15">[3]Original!#REF!</definedName>
    <definedName name="_49CW_5">[3]Original!#REF!</definedName>
    <definedName name="_49CW_8" localSheetId="17">[3]Original!#REF!</definedName>
    <definedName name="_49CW_8" localSheetId="5">[3]Original!#REF!</definedName>
    <definedName name="_49CW_8" localSheetId="23">[3]Original!#REF!</definedName>
    <definedName name="_49CW_8" localSheetId="24">[3]Original!#REF!</definedName>
    <definedName name="_49CW_8" localSheetId="26">[3]Original!#REF!</definedName>
    <definedName name="_49CW_8" localSheetId="12">[3]Original!#REF!</definedName>
    <definedName name="_49CW_8" localSheetId="21">[3]Original!#REF!</definedName>
    <definedName name="_49CW_8" localSheetId="30">[3]Original!#REF!</definedName>
    <definedName name="_49CW_8" localSheetId="27">[3]Original!#REF!</definedName>
    <definedName name="_49CW_8" localSheetId="11">[3]Original!#REF!</definedName>
    <definedName name="_49CW_8" localSheetId="22">[3]Original!#REF!</definedName>
    <definedName name="_49CW_8" localSheetId="15">[3]Original!#REF!</definedName>
    <definedName name="_49CW_8">[3]Original!#REF!</definedName>
    <definedName name="_49DB" localSheetId="17">[3]Original!#REF!</definedName>
    <definedName name="_49DB" localSheetId="5">[3]Original!#REF!</definedName>
    <definedName name="_49DB" localSheetId="23">[3]Original!#REF!</definedName>
    <definedName name="_49DB" localSheetId="24">[3]Original!#REF!</definedName>
    <definedName name="_49DB" localSheetId="26">[3]Original!#REF!</definedName>
    <definedName name="_49DB" localSheetId="12">[3]Original!#REF!</definedName>
    <definedName name="_49DB" localSheetId="21">[3]Original!#REF!</definedName>
    <definedName name="_49DB" localSheetId="30">[3]Original!#REF!</definedName>
    <definedName name="_49DB" localSheetId="27">[3]Original!#REF!</definedName>
    <definedName name="_49DB" localSheetId="11">[3]Original!#REF!</definedName>
    <definedName name="_49DB" localSheetId="22">[3]Original!#REF!</definedName>
    <definedName name="_49DB" localSheetId="15">[3]Original!#REF!</definedName>
    <definedName name="_49DB">[3]Original!#REF!</definedName>
    <definedName name="_49DB_5" localSheetId="17">[3]Original!#REF!</definedName>
    <definedName name="_49DB_5" localSheetId="5">[3]Original!#REF!</definedName>
    <definedName name="_49DB_5" localSheetId="23">[3]Original!#REF!</definedName>
    <definedName name="_49DB_5" localSheetId="24">[3]Original!#REF!</definedName>
    <definedName name="_49DB_5" localSheetId="26">[3]Original!#REF!</definedName>
    <definedName name="_49DB_5" localSheetId="12">[3]Original!#REF!</definedName>
    <definedName name="_49DB_5" localSheetId="21">[3]Original!#REF!</definedName>
    <definedName name="_49DB_5" localSheetId="30">[3]Original!#REF!</definedName>
    <definedName name="_49DB_5" localSheetId="27">[3]Original!#REF!</definedName>
    <definedName name="_49DB_5" localSheetId="11">[3]Original!#REF!</definedName>
    <definedName name="_49DB_5" localSheetId="22">[3]Original!#REF!</definedName>
    <definedName name="_49DB_5" localSheetId="15">[3]Original!#REF!</definedName>
    <definedName name="_49DB_5">[3]Original!#REF!</definedName>
    <definedName name="_49DB_8" localSheetId="17">[3]Original!#REF!</definedName>
    <definedName name="_49DB_8" localSheetId="5">[3]Original!#REF!</definedName>
    <definedName name="_49DB_8" localSheetId="23">[3]Original!#REF!</definedName>
    <definedName name="_49DB_8" localSheetId="24">[3]Original!#REF!</definedName>
    <definedName name="_49DB_8" localSheetId="26">[3]Original!#REF!</definedName>
    <definedName name="_49DB_8" localSheetId="12">[3]Original!#REF!</definedName>
    <definedName name="_49DB_8" localSheetId="21">[3]Original!#REF!</definedName>
    <definedName name="_49DB_8" localSheetId="30">[3]Original!#REF!</definedName>
    <definedName name="_49DB_8" localSheetId="27">[3]Original!#REF!</definedName>
    <definedName name="_49DB_8" localSheetId="11">[3]Original!#REF!</definedName>
    <definedName name="_49DB_8" localSheetId="22">[3]Original!#REF!</definedName>
    <definedName name="_49DB_8" localSheetId="15">[3]Original!#REF!</definedName>
    <definedName name="_49DB_8">[3]Original!#REF!</definedName>
    <definedName name="_49DK" localSheetId="17">[3]Original!#REF!</definedName>
    <definedName name="_49DK" localSheetId="5">[3]Original!#REF!</definedName>
    <definedName name="_49DK" localSheetId="23">[3]Original!#REF!</definedName>
    <definedName name="_49DK" localSheetId="24">[3]Original!#REF!</definedName>
    <definedName name="_49DK" localSheetId="26">[3]Original!#REF!</definedName>
    <definedName name="_49DK" localSheetId="12">[3]Original!#REF!</definedName>
    <definedName name="_49DK" localSheetId="21">[3]Original!#REF!</definedName>
    <definedName name="_49DK" localSheetId="30">[3]Original!#REF!</definedName>
    <definedName name="_49DK" localSheetId="27">[3]Original!#REF!</definedName>
    <definedName name="_49DK" localSheetId="11">[3]Original!#REF!</definedName>
    <definedName name="_49DK" localSheetId="22">[3]Original!#REF!</definedName>
    <definedName name="_49DK" localSheetId="15">[3]Original!#REF!</definedName>
    <definedName name="_49DK">[3]Original!#REF!</definedName>
    <definedName name="_49DK_5" localSheetId="17">[3]Original!#REF!</definedName>
    <definedName name="_49DK_5" localSheetId="5">[3]Original!#REF!</definedName>
    <definedName name="_49DK_5" localSheetId="23">[3]Original!#REF!</definedName>
    <definedName name="_49DK_5" localSheetId="24">[3]Original!#REF!</definedName>
    <definedName name="_49DK_5" localSheetId="26">[3]Original!#REF!</definedName>
    <definedName name="_49DK_5" localSheetId="12">[3]Original!#REF!</definedName>
    <definedName name="_49DK_5" localSheetId="21">[3]Original!#REF!</definedName>
    <definedName name="_49DK_5" localSheetId="30">[3]Original!#REF!</definedName>
    <definedName name="_49DK_5" localSheetId="27">[3]Original!#REF!</definedName>
    <definedName name="_49DK_5" localSheetId="11">[3]Original!#REF!</definedName>
    <definedName name="_49DK_5" localSheetId="22">[3]Original!#REF!</definedName>
    <definedName name="_49DK_5" localSheetId="15">[3]Original!#REF!</definedName>
    <definedName name="_49DK_5">[3]Original!#REF!</definedName>
    <definedName name="_49DK_8" localSheetId="17">[3]Original!#REF!</definedName>
    <definedName name="_49DK_8" localSheetId="5">[3]Original!#REF!</definedName>
    <definedName name="_49DK_8" localSheetId="23">[3]Original!#REF!</definedName>
    <definedName name="_49DK_8" localSheetId="24">[3]Original!#REF!</definedName>
    <definedName name="_49DK_8" localSheetId="26">[3]Original!#REF!</definedName>
    <definedName name="_49DK_8" localSheetId="12">[3]Original!#REF!</definedName>
    <definedName name="_49DK_8" localSheetId="21">[3]Original!#REF!</definedName>
    <definedName name="_49DK_8" localSheetId="30">[3]Original!#REF!</definedName>
    <definedName name="_49DK_8" localSheetId="27">[3]Original!#REF!</definedName>
    <definedName name="_49DK_8" localSheetId="11">[3]Original!#REF!</definedName>
    <definedName name="_49DK_8" localSheetId="22">[3]Original!#REF!</definedName>
    <definedName name="_49DK_8" localSheetId="15">[3]Original!#REF!</definedName>
    <definedName name="_49DK_8">[3]Original!#REF!</definedName>
    <definedName name="_49DM" localSheetId="17">[3]Original!#REF!</definedName>
    <definedName name="_49DM" localSheetId="5">[3]Original!#REF!</definedName>
    <definedName name="_49DM" localSheetId="23">[3]Original!#REF!</definedName>
    <definedName name="_49DM" localSheetId="24">[3]Original!#REF!</definedName>
    <definedName name="_49DM" localSheetId="26">[3]Original!#REF!</definedName>
    <definedName name="_49DM" localSheetId="12">[3]Original!#REF!</definedName>
    <definedName name="_49DM" localSheetId="21">[3]Original!#REF!</definedName>
    <definedName name="_49DM" localSheetId="30">[3]Original!#REF!</definedName>
    <definedName name="_49DM" localSheetId="27">[3]Original!#REF!</definedName>
    <definedName name="_49DM" localSheetId="11">[3]Original!#REF!</definedName>
    <definedName name="_49DM" localSheetId="22">[3]Original!#REF!</definedName>
    <definedName name="_49DM" localSheetId="15">[3]Original!#REF!</definedName>
    <definedName name="_49DM">[3]Original!#REF!</definedName>
    <definedName name="_49DM_5" localSheetId="17">[3]Original!#REF!</definedName>
    <definedName name="_49DM_5" localSheetId="5">[3]Original!#REF!</definedName>
    <definedName name="_49DM_5" localSheetId="23">[3]Original!#REF!</definedName>
    <definedName name="_49DM_5" localSheetId="24">[3]Original!#REF!</definedName>
    <definedName name="_49DM_5" localSheetId="26">[3]Original!#REF!</definedName>
    <definedName name="_49DM_5" localSheetId="12">[3]Original!#REF!</definedName>
    <definedName name="_49DM_5" localSheetId="21">[3]Original!#REF!</definedName>
    <definedName name="_49DM_5" localSheetId="30">[3]Original!#REF!</definedName>
    <definedName name="_49DM_5" localSheetId="27">[3]Original!#REF!</definedName>
    <definedName name="_49DM_5" localSheetId="11">[3]Original!#REF!</definedName>
    <definedName name="_49DM_5" localSheetId="22">[3]Original!#REF!</definedName>
    <definedName name="_49DM_5" localSheetId="15">[3]Original!#REF!</definedName>
    <definedName name="_49DM_5">[3]Original!#REF!</definedName>
    <definedName name="_49DM_8" localSheetId="17">[3]Original!#REF!</definedName>
    <definedName name="_49DM_8" localSheetId="5">[3]Original!#REF!</definedName>
    <definedName name="_49DM_8" localSheetId="23">[3]Original!#REF!</definedName>
    <definedName name="_49DM_8" localSheetId="24">[3]Original!#REF!</definedName>
    <definedName name="_49DM_8" localSheetId="26">[3]Original!#REF!</definedName>
    <definedName name="_49DM_8" localSheetId="12">[3]Original!#REF!</definedName>
    <definedName name="_49DM_8" localSheetId="21">[3]Original!#REF!</definedName>
    <definedName name="_49DM_8" localSheetId="30">[3]Original!#REF!</definedName>
    <definedName name="_49DM_8" localSheetId="27">[3]Original!#REF!</definedName>
    <definedName name="_49DM_8" localSheetId="11">[3]Original!#REF!</definedName>
    <definedName name="_49DM_8" localSheetId="22">[3]Original!#REF!</definedName>
    <definedName name="_49DM_8" localSheetId="15">[3]Original!#REF!</definedName>
    <definedName name="_49DM_8">[3]Original!#REF!</definedName>
    <definedName name="_49DR" localSheetId="17">[3]Original!#REF!</definedName>
    <definedName name="_49DR" localSheetId="5">[3]Original!#REF!</definedName>
    <definedName name="_49DR" localSheetId="23">[3]Original!#REF!</definedName>
    <definedName name="_49DR" localSheetId="24">[3]Original!#REF!</definedName>
    <definedName name="_49DR" localSheetId="26">[3]Original!#REF!</definedName>
    <definedName name="_49DR" localSheetId="12">[3]Original!#REF!</definedName>
    <definedName name="_49DR" localSheetId="21">[3]Original!#REF!</definedName>
    <definedName name="_49DR" localSheetId="30">[3]Original!#REF!</definedName>
    <definedName name="_49DR" localSheetId="27">[3]Original!#REF!</definedName>
    <definedName name="_49DR" localSheetId="11">[3]Original!#REF!</definedName>
    <definedName name="_49DR" localSheetId="22">[3]Original!#REF!</definedName>
    <definedName name="_49DR" localSheetId="15">[3]Original!#REF!</definedName>
    <definedName name="_49DR">[3]Original!#REF!</definedName>
    <definedName name="_49DR_5" localSheetId="17">[3]Original!#REF!</definedName>
    <definedName name="_49DR_5" localSheetId="5">[3]Original!#REF!</definedName>
    <definedName name="_49DR_5" localSheetId="23">[3]Original!#REF!</definedName>
    <definedName name="_49DR_5" localSheetId="24">[3]Original!#REF!</definedName>
    <definedName name="_49DR_5" localSheetId="26">[3]Original!#REF!</definedName>
    <definedName name="_49DR_5" localSheetId="12">[3]Original!#REF!</definedName>
    <definedName name="_49DR_5" localSheetId="21">[3]Original!#REF!</definedName>
    <definedName name="_49DR_5" localSheetId="30">[3]Original!#REF!</definedName>
    <definedName name="_49DR_5" localSheetId="27">[3]Original!#REF!</definedName>
    <definedName name="_49DR_5" localSheetId="11">[3]Original!#REF!</definedName>
    <definedName name="_49DR_5" localSheetId="22">[3]Original!#REF!</definedName>
    <definedName name="_49DR_5" localSheetId="15">[3]Original!#REF!</definedName>
    <definedName name="_49DR_5">[3]Original!#REF!</definedName>
    <definedName name="_49DR_8" localSheetId="17">[3]Original!#REF!</definedName>
    <definedName name="_49DR_8" localSheetId="5">[3]Original!#REF!</definedName>
    <definedName name="_49DR_8" localSheetId="23">[3]Original!#REF!</definedName>
    <definedName name="_49DR_8" localSheetId="24">[3]Original!#REF!</definedName>
    <definedName name="_49DR_8" localSheetId="26">[3]Original!#REF!</definedName>
    <definedName name="_49DR_8" localSheetId="12">[3]Original!#REF!</definedName>
    <definedName name="_49DR_8" localSheetId="21">[3]Original!#REF!</definedName>
    <definedName name="_49DR_8" localSheetId="30">[3]Original!#REF!</definedName>
    <definedName name="_49DR_8" localSheetId="27">[3]Original!#REF!</definedName>
    <definedName name="_49DR_8" localSheetId="11">[3]Original!#REF!</definedName>
    <definedName name="_49DR_8" localSheetId="22">[3]Original!#REF!</definedName>
    <definedName name="_49DR_8" localSheetId="15">[3]Original!#REF!</definedName>
    <definedName name="_49DR_8">[3]Original!#REF!</definedName>
    <definedName name="_49EB" localSheetId="17">[3]Original!#REF!</definedName>
    <definedName name="_49EB" localSheetId="5">[3]Original!#REF!</definedName>
    <definedName name="_49EB" localSheetId="23">[3]Original!#REF!</definedName>
    <definedName name="_49EB" localSheetId="24">[3]Original!#REF!</definedName>
    <definedName name="_49EB" localSheetId="26">[3]Original!#REF!</definedName>
    <definedName name="_49EB" localSheetId="12">[3]Original!#REF!</definedName>
    <definedName name="_49EB" localSheetId="21">[3]Original!#REF!</definedName>
    <definedName name="_49EB" localSheetId="30">[3]Original!#REF!</definedName>
    <definedName name="_49EB" localSheetId="27">[3]Original!#REF!</definedName>
    <definedName name="_49EB" localSheetId="11">[3]Original!#REF!</definedName>
    <definedName name="_49EB" localSheetId="22">[3]Original!#REF!</definedName>
    <definedName name="_49EB" localSheetId="15">[3]Original!#REF!</definedName>
    <definedName name="_49EB">[3]Original!#REF!</definedName>
    <definedName name="_49EB_5" localSheetId="17">[3]Original!#REF!</definedName>
    <definedName name="_49EB_5" localSheetId="5">[3]Original!#REF!</definedName>
    <definedName name="_49EB_5" localSheetId="23">[3]Original!#REF!</definedName>
    <definedName name="_49EB_5" localSheetId="24">[3]Original!#REF!</definedName>
    <definedName name="_49EB_5" localSheetId="26">[3]Original!#REF!</definedName>
    <definedName name="_49EB_5" localSheetId="12">[3]Original!#REF!</definedName>
    <definedName name="_49EB_5" localSheetId="21">[3]Original!#REF!</definedName>
    <definedName name="_49EB_5" localSheetId="30">[3]Original!#REF!</definedName>
    <definedName name="_49EB_5" localSheetId="27">[3]Original!#REF!</definedName>
    <definedName name="_49EB_5" localSheetId="11">[3]Original!#REF!</definedName>
    <definedName name="_49EB_5" localSheetId="22">[3]Original!#REF!</definedName>
    <definedName name="_49EB_5" localSheetId="15">[3]Original!#REF!</definedName>
    <definedName name="_49EB_5">[3]Original!#REF!</definedName>
    <definedName name="_49EB_8" localSheetId="17">[3]Original!#REF!</definedName>
    <definedName name="_49EB_8" localSheetId="5">[3]Original!#REF!</definedName>
    <definedName name="_49EB_8" localSheetId="23">[3]Original!#REF!</definedName>
    <definedName name="_49EB_8" localSheetId="24">[3]Original!#REF!</definedName>
    <definedName name="_49EB_8" localSheetId="26">[3]Original!#REF!</definedName>
    <definedName name="_49EB_8" localSheetId="12">[3]Original!#REF!</definedName>
    <definedName name="_49EB_8" localSheetId="21">[3]Original!#REF!</definedName>
    <definedName name="_49EB_8" localSheetId="30">[3]Original!#REF!</definedName>
    <definedName name="_49EB_8" localSheetId="27">[3]Original!#REF!</definedName>
    <definedName name="_49EB_8" localSheetId="11">[3]Original!#REF!</definedName>
    <definedName name="_49EB_8" localSheetId="22">[3]Original!#REF!</definedName>
    <definedName name="_49EB_8" localSheetId="15">[3]Original!#REF!</definedName>
    <definedName name="_49EB_8">[3]Original!#REF!</definedName>
    <definedName name="_49EM" localSheetId="17">[3]Original!#REF!</definedName>
    <definedName name="_49EM" localSheetId="5">[3]Original!#REF!</definedName>
    <definedName name="_49EM" localSheetId="23">[3]Original!#REF!</definedName>
    <definedName name="_49EM" localSheetId="24">[3]Original!#REF!</definedName>
    <definedName name="_49EM" localSheetId="26">[3]Original!#REF!</definedName>
    <definedName name="_49EM" localSheetId="12">[3]Original!#REF!</definedName>
    <definedName name="_49EM" localSheetId="21">[3]Original!#REF!</definedName>
    <definedName name="_49EM" localSheetId="30">[3]Original!#REF!</definedName>
    <definedName name="_49EM" localSheetId="27">[3]Original!#REF!</definedName>
    <definedName name="_49EM" localSheetId="11">[3]Original!#REF!</definedName>
    <definedName name="_49EM" localSheetId="22">[3]Original!#REF!</definedName>
    <definedName name="_49EM" localSheetId="15">[3]Original!#REF!</definedName>
    <definedName name="_49EM">[3]Original!#REF!</definedName>
    <definedName name="_49EM_5" localSheetId="17">[3]Original!#REF!</definedName>
    <definedName name="_49EM_5" localSheetId="5">[3]Original!#REF!</definedName>
    <definedName name="_49EM_5" localSheetId="23">[3]Original!#REF!</definedName>
    <definedName name="_49EM_5" localSheetId="24">[3]Original!#REF!</definedName>
    <definedName name="_49EM_5" localSheetId="26">[3]Original!#REF!</definedName>
    <definedName name="_49EM_5" localSheetId="12">[3]Original!#REF!</definedName>
    <definedName name="_49EM_5" localSheetId="21">[3]Original!#REF!</definedName>
    <definedName name="_49EM_5" localSheetId="30">[3]Original!#REF!</definedName>
    <definedName name="_49EM_5" localSheetId="27">[3]Original!#REF!</definedName>
    <definedName name="_49EM_5" localSheetId="11">[3]Original!#REF!</definedName>
    <definedName name="_49EM_5" localSheetId="22">[3]Original!#REF!</definedName>
    <definedName name="_49EM_5" localSheetId="15">[3]Original!#REF!</definedName>
    <definedName name="_49EM_5">[3]Original!#REF!</definedName>
    <definedName name="_49EM_8" localSheetId="17">[3]Original!#REF!</definedName>
    <definedName name="_49EM_8" localSheetId="5">[3]Original!#REF!</definedName>
    <definedName name="_49EM_8" localSheetId="23">[3]Original!#REF!</definedName>
    <definedName name="_49EM_8" localSheetId="24">[3]Original!#REF!</definedName>
    <definedName name="_49EM_8" localSheetId="26">[3]Original!#REF!</definedName>
    <definedName name="_49EM_8" localSheetId="12">[3]Original!#REF!</definedName>
    <definedName name="_49EM_8" localSheetId="21">[3]Original!#REF!</definedName>
    <definedName name="_49EM_8" localSheetId="30">[3]Original!#REF!</definedName>
    <definedName name="_49EM_8" localSheetId="27">[3]Original!#REF!</definedName>
    <definedName name="_49EM_8" localSheetId="11">[3]Original!#REF!</definedName>
    <definedName name="_49EM_8" localSheetId="22">[3]Original!#REF!</definedName>
    <definedName name="_49EM_8" localSheetId="15">[3]Original!#REF!</definedName>
    <definedName name="_49EM_8">[3]Original!#REF!</definedName>
    <definedName name="_49EP" localSheetId="17">[3]Original!#REF!</definedName>
    <definedName name="_49EP" localSheetId="5">[3]Original!#REF!</definedName>
    <definedName name="_49EP" localSheetId="23">[3]Original!#REF!</definedName>
    <definedName name="_49EP" localSheetId="24">[3]Original!#REF!</definedName>
    <definedName name="_49EP" localSheetId="26">[3]Original!#REF!</definedName>
    <definedName name="_49EP" localSheetId="12">[3]Original!#REF!</definedName>
    <definedName name="_49EP" localSheetId="21">[3]Original!#REF!</definedName>
    <definedName name="_49EP" localSheetId="30">[3]Original!#REF!</definedName>
    <definedName name="_49EP" localSheetId="27">[3]Original!#REF!</definedName>
    <definedName name="_49EP" localSheetId="11">[3]Original!#REF!</definedName>
    <definedName name="_49EP" localSheetId="22">[3]Original!#REF!</definedName>
    <definedName name="_49EP" localSheetId="15">[3]Original!#REF!</definedName>
    <definedName name="_49EP">[3]Original!#REF!</definedName>
    <definedName name="_49EP_5" localSheetId="17">[3]Original!#REF!</definedName>
    <definedName name="_49EP_5" localSheetId="5">[3]Original!#REF!</definedName>
    <definedName name="_49EP_5" localSheetId="23">[3]Original!#REF!</definedName>
    <definedName name="_49EP_5" localSheetId="24">[3]Original!#REF!</definedName>
    <definedName name="_49EP_5" localSheetId="26">[3]Original!#REF!</definedName>
    <definedName name="_49EP_5" localSheetId="12">[3]Original!#REF!</definedName>
    <definedName name="_49EP_5" localSheetId="21">[3]Original!#REF!</definedName>
    <definedName name="_49EP_5" localSheetId="30">[3]Original!#REF!</definedName>
    <definedName name="_49EP_5" localSheetId="27">[3]Original!#REF!</definedName>
    <definedName name="_49EP_5" localSheetId="11">[3]Original!#REF!</definedName>
    <definedName name="_49EP_5" localSheetId="22">[3]Original!#REF!</definedName>
    <definedName name="_49EP_5" localSheetId="15">[3]Original!#REF!</definedName>
    <definedName name="_49EP_5">[3]Original!#REF!</definedName>
    <definedName name="_49EP_8" localSheetId="17">[3]Original!#REF!</definedName>
    <definedName name="_49EP_8" localSheetId="5">[3]Original!#REF!</definedName>
    <definedName name="_49EP_8" localSheetId="23">[3]Original!#REF!</definedName>
    <definedName name="_49EP_8" localSheetId="24">[3]Original!#REF!</definedName>
    <definedName name="_49EP_8" localSheetId="26">[3]Original!#REF!</definedName>
    <definedName name="_49EP_8" localSheetId="12">[3]Original!#REF!</definedName>
    <definedName name="_49EP_8" localSheetId="21">[3]Original!#REF!</definedName>
    <definedName name="_49EP_8" localSheetId="30">[3]Original!#REF!</definedName>
    <definedName name="_49EP_8" localSheetId="27">[3]Original!#REF!</definedName>
    <definedName name="_49EP_8" localSheetId="11">[3]Original!#REF!</definedName>
    <definedName name="_49EP_8" localSheetId="22">[3]Original!#REF!</definedName>
    <definedName name="_49EP_8" localSheetId="15">[3]Original!#REF!</definedName>
    <definedName name="_49EP_8">[3]Original!#REF!</definedName>
    <definedName name="_49EQ" localSheetId="17">[3]Original!#REF!</definedName>
    <definedName name="_49EQ" localSheetId="5">[3]Original!#REF!</definedName>
    <definedName name="_49EQ" localSheetId="23">[3]Original!#REF!</definedName>
    <definedName name="_49EQ" localSheetId="24">[3]Original!#REF!</definedName>
    <definedName name="_49EQ" localSheetId="26">[3]Original!#REF!</definedName>
    <definedName name="_49EQ" localSheetId="12">[3]Original!#REF!</definedName>
    <definedName name="_49EQ" localSheetId="21">[3]Original!#REF!</definedName>
    <definedName name="_49EQ" localSheetId="30">[3]Original!#REF!</definedName>
    <definedName name="_49EQ" localSheetId="27">[3]Original!#REF!</definedName>
    <definedName name="_49EQ" localSheetId="11">[3]Original!#REF!</definedName>
    <definedName name="_49EQ" localSheetId="22">[3]Original!#REF!</definedName>
    <definedName name="_49EQ" localSheetId="15">[3]Original!#REF!</definedName>
    <definedName name="_49EQ">[3]Original!#REF!</definedName>
    <definedName name="_49EQ_5" localSheetId="17">[3]Original!#REF!</definedName>
    <definedName name="_49EQ_5" localSheetId="5">[3]Original!#REF!</definedName>
    <definedName name="_49EQ_5" localSheetId="23">[3]Original!#REF!</definedName>
    <definedName name="_49EQ_5" localSheetId="24">[3]Original!#REF!</definedName>
    <definedName name="_49EQ_5" localSheetId="26">[3]Original!#REF!</definedName>
    <definedName name="_49EQ_5" localSheetId="12">[3]Original!#REF!</definedName>
    <definedName name="_49EQ_5" localSheetId="21">[3]Original!#REF!</definedName>
    <definedName name="_49EQ_5" localSheetId="30">[3]Original!#REF!</definedName>
    <definedName name="_49EQ_5" localSheetId="27">[3]Original!#REF!</definedName>
    <definedName name="_49EQ_5" localSheetId="11">[3]Original!#REF!</definedName>
    <definedName name="_49EQ_5" localSheetId="22">[3]Original!#REF!</definedName>
    <definedName name="_49EQ_5" localSheetId="15">[3]Original!#REF!</definedName>
    <definedName name="_49EQ_5">[3]Original!#REF!</definedName>
    <definedName name="_49EQ_8" localSheetId="17">[3]Original!#REF!</definedName>
    <definedName name="_49EQ_8" localSheetId="5">[3]Original!#REF!</definedName>
    <definedName name="_49EQ_8" localSheetId="23">[3]Original!#REF!</definedName>
    <definedName name="_49EQ_8" localSheetId="24">[3]Original!#REF!</definedName>
    <definedName name="_49EQ_8" localSheetId="26">[3]Original!#REF!</definedName>
    <definedName name="_49EQ_8" localSheetId="12">[3]Original!#REF!</definedName>
    <definedName name="_49EQ_8" localSheetId="21">[3]Original!#REF!</definedName>
    <definedName name="_49EQ_8" localSheetId="30">[3]Original!#REF!</definedName>
    <definedName name="_49EQ_8" localSheetId="27">[3]Original!#REF!</definedName>
    <definedName name="_49EQ_8" localSheetId="11">[3]Original!#REF!</definedName>
    <definedName name="_49EQ_8" localSheetId="22">[3]Original!#REF!</definedName>
    <definedName name="_49EQ_8" localSheetId="15">[3]Original!#REF!</definedName>
    <definedName name="_49EQ_8">[3]Original!#REF!</definedName>
    <definedName name="_49EU" localSheetId="17">[3]Original!#REF!</definedName>
    <definedName name="_49EU" localSheetId="5">[3]Original!#REF!</definedName>
    <definedName name="_49EU" localSheetId="23">[3]Original!#REF!</definedName>
    <definedName name="_49EU" localSheetId="24">[3]Original!#REF!</definedName>
    <definedName name="_49EU" localSheetId="26">[3]Original!#REF!</definedName>
    <definedName name="_49EU" localSheetId="12">[3]Original!#REF!</definedName>
    <definedName name="_49EU" localSheetId="21">[3]Original!#REF!</definedName>
    <definedName name="_49EU" localSheetId="30">[3]Original!#REF!</definedName>
    <definedName name="_49EU" localSheetId="27">[3]Original!#REF!</definedName>
    <definedName name="_49EU" localSheetId="11">[3]Original!#REF!</definedName>
    <definedName name="_49EU" localSheetId="22">[3]Original!#REF!</definedName>
    <definedName name="_49EU" localSheetId="15">[3]Original!#REF!</definedName>
    <definedName name="_49EU">[3]Original!#REF!</definedName>
    <definedName name="_49EU_5" localSheetId="17">[3]Original!#REF!</definedName>
    <definedName name="_49EU_5" localSheetId="5">[3]Original!#REF!</definedName>
    <definedName name="_49EU_5" localSheetId="23">[3]Original!#REF!</definedName>
    <definedName name="_49EU_5" localSheetId="24">[3]Original!#REF!</definedName>
    <definedName name="_49EU_5" localSheetId="26">[3]Original!#REF!</definedName>
    <definedName name="_49EU_5" localSheetId="12">[3]Original!#REF!</definedName>
    <definedName name="_49EU_5" localSheetId="21">[3]Original!#REF!</definedName>
    <definedName name="_49EU_5" localSheetId="30">[3]Original!#REF!</definedName>
    <definedName name="_49EU_5" localSheetId="27">[3]Original!#REF!</definedName>
    <definedName name="_49EU_5" localSheetId="11">[3]Original!#REF!</definedName>
    <definedName name="_49EU_5" localSheetId="22">[3]Original!#REF!</definedName>
    <definedName name="_49EU_5" localSheetId="15">[3]Original!#REF!</definedName>
    <definedName name="_49EU_5">[3]Original!#REF!</definedName>
    <definedName name="_49EU_8" localSheetId="17">[3]Original!#REF!</definedName>
    <definedName name="_49EU_8" localSheetId="5">[3]Original!#REF!</definedName>
    <definedName name="_49EU_8" localSheetId="23">[3]Original!#REF!</definedName>
    <definedName name="_49EU_8" localSheetId="24">[3]Original!#REF!</definedName>
    <definedName name="_49EU_8" localSheetId="26">[3]Original!#REF!</definedName>
    <definedName name="_49EU_8" localSheetId="12">[3]Original!#REF!</definedName>
    <definedName name="_49EU_8" localSheetId="21">[3]Original!#REF!</definedName>
    <definedName name="_49EU_8" localSheetId="30">[3]Original!#REF!</definedName>
    <definedName name="_49EU_8" localSheetId="27">[3]Original!#REF!</definedName>
    <definedName name="_49EU_8" localSheetId="11">[3]Original!#REF!</definedName>
    <definedName name="_49EU_8" localSheetId="22">[3]Original!#REF!</definedName>
    <definedName name="_49EU_8" localSheetId="15">[3]Original!#REF!</definedName>
    <definedName name="_49EU_8">[3]Original!#REF!</definedName>
    <definedName name="_49FG" localSheetId="17">[3]Original!#REF!</definedName>
    <definedName name="_49FG" localSheetId="5">[3]Original!#REF!</definedName>
    <definedName name="_49FG" localSheetId="23">[3]Original!#REF!</definedName>
    <definedName name="_49FG" localSheetId="24">[3]Original!#REF!</definedName>
    <definedName name="_49FG" localSheetId="26">[3]Original!#REF!</definedName>
    <definedName name="_49FG" localSheetId="12">[3]Original!#REF!</definedName>
    <definedName name="_49FG" localSheetId="21">[3]Original!#REF!</definedName>
    <definedName name="_49FG" localSheetId="30">[3]Original!#REF!</definedName>
    <definedName name="_49FG" localSheetId="27">[3]Original!#REF!</definedName>
    <definedName name="_49FG" localSheetId="11">[3]Original!#REF!</definedName>
    <definedName name="_49FG" localSheetId="22">[3]Original!#REF!</definedName>
    <definedName name="_49FG" localSheetId="15">[3]Original!#REF!</definedName>
    <definedName name="_49FG">[3]Original!#REF!</definedName>
    <definedName name="_49FG_5" localSheetId="17">[3]Original!#REF!</definedName>
    <definedName name="_49FG_5" localSheetId="5">[3]Original!#REF!</definedName>
    <definedName name="_49FG_5" localSheetId="23">[3]Original!#REF!</definedName>
    <definedName name="_49FG_5" localSheetId="24">[3]Original!#REF!</definedName>
    <definedName name="_49FG_5" localSheetId="26">[3]Original!#REF!</definedName>
    <definedName name="_49FG_5" localSheetId="12">[3]Original!#REF!</definedName>
    <definedName name="_49FG_5" localSheetId="21">[3]Original!#REF!</definedName>
    <definedName name="_49FG_5" localSheetId="30">[3]Original!#REF!</definedName>
    <definedName name="_49FG_5" localSheetId="27">[3]Original!#REF!</definedName>
    <definedName name="_49FG_5" localSheetId="11">[3]Original!#REF!</definedName>
    <definedName name="_49FG_5" localSheetId="22">[3]Original!#REF!</definedName>
    <definedName name="_49FG_5" localSheetId="15">[3]Original!#REF!</definedName>
    <definedName name="_49FG_5">[3]Original!#REF!</definedName>
    <definedName name="_49FG_8" localSheetId="17">[3]Original!#REF!</definedName>
    <definedName name="_49FG_8" localSheetId="5">[3]Original!#REF!</definedName>
    <definedName name="_49FG_8" localSheetId="23">[3]Original!#REF!</definedName>
    <definedName name="_49FG_8" localSheetId="24">[3]Original!#REF!</definedName>
    <definedName name="_49FG_8" localSheetId="26">[3]Original!#REF!</definedName>
    <definedName name="_49FG_8" localSheetId="12">[3]Original!#REF!</definedName>
    <definedName name="_49FG_8" localSheetId="21">[3]Original!#REF!</definedName>
    <definedName name="_49FG_8" localSheetId="30">[3]Original!#REF!</definedName>
    <definedName name="_49FG_8" localSheetId="27">[3]Original!#REF!</definedName>
    <definedName name="_49FG_8" localSheetId="11">[3]Original!#REF!</definedName>
    <definedName name="_49FG_8" localSheetId="22">[3]Original!#REF!</definedName>
    <definedName name="_49FG_8" localSheetId="15">[3]Original!#REF!</definedName>
    <definedName name="_49FG_8">[3]Original!#REF!</definedName>
    <definedName name="_49FH" localSheetId="17">[3]Original!#REF!</definedName>
    <definedName name="_49FH" localSheetId="5">[3]Original!#REF!</definedName>
    <definedName name="_49FH" localSheetId="23">[3]Original!#REF!</definedName>
    <definedName name="_49FH" localSheetId="24">[3]Original!#REF!</definedName>
    <definedName name="_49FH" localSheetId="26">[3]Original!#REF!</definedName>
    <definedName name="_49FH" localSheetId="12">[3]Original!#REF!</definedName>
    <definedName name="_49FH" localSheetId="21">[3]Original!#REF!</definedName>
    <definedName name="_49FH" localSheetId="30">[3]Original!#REF!</definedName>
    <definedName name="_49FH" localSheetId="27">[3]Original!#REF!</definedName>
    <definedName name="_49FH" localSheetId="11">[3]Original!#REF!</definedName>
    <definedName name="_49FH" localSheetId="22">[3]Original!#REF!</definedName>
    <definedName name="_49FH" localSheetId="15">[3]Original!#REF!</definedName>
    <definedName name="_49FH">[3]Original!#REF!</definedName>
    <definedName name="_49FH_5" localSheetId="17">[3]Original!#REF!</definedName>
    <definedName name="_49FH_5" localSheetId="5">[3]Original!#REF!</definedName>
    <definedName name="_49FH_5" localSheetId="23">[3]Original!#REF!</definedName>
    <definedName name="_49FH_5" localSheetId="24">[3]Original!#REF!</definedName>
    <definedName name="_49FH_5" localSheetId="26">[3]Original!#REF!</definedName>
    <definedName name="_49FH_5" localSheetId="12">[3]Original!#REF!</definedName>
    <definedName name="_49FH_5" localSheetId="21">[3]Original!#REF!</definedName>
    <definedName name="_49FH_5" localSheetId="30">[3]Original!#REF!</definedName>
    <definedName name="_49FH_5" localSheetId="27">[3]Original!#REF!</definedName>
    <definedName name="_49FH_5" localSheetId="11">[3]Original!#REF!</definedName>
    <definedName name="_49FH_5" localSheetId="22">[3]Original!#REF!</definedName>
    <definedName name="_49FH_5" localSheetId="15">[3]Original!#REF!</definedName>
    <definedName name="_49FH_5">[3]Original!#REF!</definedName>
    <definedName name="_49FH_8" localSheetId="17">[3]Original!#REF!</definedName>
    <definedName name="_49FH_8" localSheetId="5">[3]Original!#REF!</definedName>
    <definedName name="_49FH_8" localSheetId="23">[3]Original!#REF!</definedName>
    <definedName name="_49FH_8" localSheetId="24">[3]Original!#REF!</definedName>
    <definedName name="_49FH_8" localSheetId="26">[3]Original!#REF!</definedName>
    <definedName name="_49FH_8" localSheetId="12">[3]Original!#REF!</definedName>
    <definedName name="_49FH_8" localSheetId="21">[3]Original!#REF!</definedName>
    <definedName name="_49FH_8" localSheetId="30">[3]Original!#REF!</definedName>
    <definedName name="_49FH_8" localSheetId="27">[3]Original!#REF!</definedName>
    <definedName name="_49FH_8" localSheetId="11">[3]Original!#REF!</definedName>
    <definedName name="_49FH_8" localSheetId="22">[3]Original!#REF!</definedName>
    <definedName name="_49FH_8" localSheetId="15">[3]Original!#REF!</definedName>
    <definedName name="_49FH_8">[3]Original!#REF!</definedName>
    <definedName name="_49FZ" localSheetId="17">[3]Original!#REF!</definedName>
    <definedName name="_49FZ" localSheetId="5">[3]Original!#REF!</definedName>
    <definedName name="_49FZ" localSheetId="23">[3]Original!#REF!</definedName>
    <definedName name="_49FZ" localSheetId="24">[3]Original!#REF!</definedName>
    <definedName name="_49FZ" localSheetId="26">[3]Original!#REF!</definedName>
    <definedName name="_49FZ" localSheetId="12">[3]Original!#REF!</definedName>
    <definedName name="_49FZ" localSheetId="21">[3]Original!#REF!</definedName>
    <definedName name="_49FZ" localSheetId="30">[3]Original!#REF!</definedName>
    <definedName name="_49FZ" localSheetId="27">[3]Original!#REF!</definedName>
    <definedName name="_49FZ" localSheetId="11">[3]Original!#REF!</definedName>
    <definedName name="_49FZ" localSheetId="22">[3]Original!#REF!</definedName>
    <definedName name="_49FZ" localSheetId="15">[3]Original!#REF!</definedName>
    <definedName name="_49FZ">[3]Original!#REF!</definedName>
    <definedName name="_49FZ_5" localSheetId="17">[3]Original!#REF!</definedName>
    <definedName name="_49FZ_5" localSheetId="5">[3]Original!#REF!</definedName>
    <definedName name="_49FZ_5" localSheetId="23">[3]Original!#REF!</definedName>
    <definedName name="_49FZ_5" localSheetId="24">[3]Original!#REF!</definedName>
    <definedName name="_49FZ_5" localSheetId="26">[3]Original!#REF!</definedName>
    <definedName name="_49FZ_5" localSheetId="12">[3]Original!#REF!</definedName>
    <definedName name="_49FZ_5" localSheetId="21">[3]Original!#REF!</definedName>
    <definedName name="_49FZ_5" localSheetId="30">[3]Original!#REF!</definedName>
    <definedName name="_49FZ_5" localSheetId="27">[3]Original!#REF!</definedName>
    <definedName name="_49FZ_5" localSheetId="11">[3]Original!#REF!</definedName>
    <definedName name="_49FZ_5" localSheetId="22">[3]Original!#REF!</definedName>
    <definedName name="_49FZ_5" localSheetId="15">[3]Original!#REF!</definedName>
    <definedName name="_49FZ_5">[3]Original!#REF!</definedName>
    <definedName name="_49FZ_8" localSheetId="17">[3]Original!#REF!</definedName>
    <definedName name="_49FZ_8" localSheetId="5">[3]Original!#REF!</definedName>
    <definedName name="_49FZ_8" localSheetId="23">[3]Original!#REF!</definedName>
    <definedName name="_49FZ_8" localSheetId="24">[3]Original!#REF!</definedName>
    <definedName name="_49FZ_8" localSheetId="26">[3]Original!#REF!</definedName>
    <definedName name="_49FZ_8" localSheetId="12">[3]Original!#REF!</definedName>
    <definedName name="_49FZ_8" localSheetId="21">[3]Original!#REF!</definedName>
    <definedName name="_49FZ_8" localSheetId="30">[3]Original!#REF!</definedName>
    <definedName name="_49FZ_8" localSheetId="27">[3]Original!#REF!</definedName>
    <definedName name="_49FZ_8" localSheetId="11">[3]Original!#REF!</definedName>
    <definedName name="_49FZ_8" localSheetId="22">[3]Original!#REF!</definedName>
    <definedName name="_49FZ_8" localSheetId="15">[3]Original!#REF!</definedName>
    <definedName name="_49FZ_8">[3]Original!#REF!</definedName>
    <definedName name="_5007" localSheetId="17">[3]Original!#REF!</definedName>
    <definedName name="_5007" localSheetId="5">[3]Original!#REF!</definedName>
    <definedName name="_5007" localSheetId="23">[3]Original!#REF!</definedName>
    <definedName name="_5007" localSheetId="24">[3]Original!#REF!</definedName>
    <definedName name="_5007" localSheetId="26">[3]Original!#REF!</definedName>
    <definedName name="_5007" localSheetId="12">[3]Original!#REF!</definedName>
    <definedName name="_5007" localSheetId="21">[3]Original!#REF!</definedName>
    <definedName name="_5007" localSheetId="30">[3]Original!#REF!</definedName>
    <definedName name="_5007" localSheetId="27">[3]Original!#REF!</definedName>
    <definedName name="_5007" localSheetId="11">[3]Original!#REF!</definedName>
    <definedName name="_5007" localSheetId="22">[3]Original!#REF!</definedName>
    <definedName name="_5007" localSheetId="15">[3]Original!#REF!</definedName>
    <definedName name="_5007">[3]Original!#REF!</definedName>
    <definedName name="_5007_5" localSheetId="17">[3]Original!#REF!</definedName>
    <definedName name="_5007_5" localSheetId="5">[3]Original!#REF!</definedName>
    <definedName name="_5007_5" localSheetId="23">[3]Original!#REF!</definedName>
    <definedName name="_5007_5" localSheetId="24">[3]Original!#REF!</definedName>
    <definedName name="_5007_5" localSheetId="26">[3]Original!#REF!</definedName>
    <definedName name="_5007_5" localSheetId="12">[3]Original!#REF!</definedName>
    <definedName name="_5007_5" localSheetId="21">[3]Original!#REF!</definedName>
    <definedName name="_5007_5" localSheetId="30">[3]Original!#REF!</definedName>
    <definedName name="_5007_5" localSheetId="27">[3]Original!#REF!</definedName>
    <definedName name="_5007_5" localSheetId="11">[3]Original!#REF!</definedName>
    <definedName name="_5007_5" localSheetId="22">[3]Original!#REF!</definedName>
    <definedName name="_5007_5" localSheetId="15">[3]Original!#REF!</definedName>
    <definedName name="_5007_5">[3]Original!#REF!</definedName>
    <definedName name="_5007_8" localSheetId="17">[3]Original!#REF!</definedName>
    <definedName name="_5007_8" localSheetId="5">[3]Original!#REF!</definedName>
    <definedName name="_5007_8" localSheetId="23">[3]Original!#REF!</definedName>
    <definedName name="_5007_8" localSheetId="24">[3]Original!#REF!</definedName>
    <definedName name="_5007_8" localSheetId="26">[3]Original!#REF!</definedName>
    <definedName name="_5007_8" localSheetId="12">[3]Original!#REF!</definedName>
    <definedName name="_5007_8" localSheetId="21">[3]Original!#REF!</definedName>
    <definedName name="_5007_8" localSheetId="30">[3]Original!#REF!</definedName>
    <definedName name="_5007_8" localSheetId="27">[3]Original!#REF!</definedName>
    <definedName name="_5007_8" localSheetId="11">[3]Original!#REF!</definedName>
    <definedName name="_5007_8" localSheetId="22">[3]Original!#REF!</definedName>
    <definedName name="_5007_8" localSheetId="15">[3]Original!#REF!</definedName>
    <definedName name="_5007_8">[3]Original!#REF!</definedName>
    <definedName name="_5008" localSheetId="17">[3]Original!#REF!</definedName>
    <definedName name="_5008" localSheetId="5">[3]Original!#REF!</definedName>
    <definedName name="_5008" localSheetId="23">[3]Original!#REF!</definedName>
    <definedName name="_5008" localSheetId="24">[3]Original!#REF!</definedName>
    <definedName name="_5008" localSheetId="26">[3]Original!#REF!</definedName>
    <definedName name="_5008" localSheetId="12">[3]Original!#REF!</definedName>
    <definedName name="_5008" localSheetId="21">[3]Original!#REF!</definedName>
    <definedName name="_5008" localSheetId="30">[3]Original!#REF!</definedName>
    <definedName name="_5008" localSheetId="27">[3]Original!#REF!</definedName>
    <definedName name="_5008" localSheetId="11">[3]Original!#REF!</definedName>
    <definedName name="_5008" localSheetId="22">[3]Original!#REF!</definedName>
    <definedName name="_5008" localSheetId="15">[3]Original!#REF!</definedName>
    <definedName name="_5008">[3]Original!#REF!</definedName>
    <definedName name="_5008_5" localSheetId="17">[3]Original!#REF!</definedName>
    <definedName name="_5008_5" localSheetId="5">[3]Original!#REF!</definedName>
    <definedName name="_5008_5" localSheetId="23">[3]Original!#REF!</definedName>
    <definedName name="_5008_5" localSheetId="24">[3]Original!#REF!</definedName>
    <definedName name="_5008_5" localSheetId="26">[3]Original!#REF!</definedName>
    <definedName name="_5008_5" localSheetId="12">[3]Original!#REF!</definedName>
    <definedName name="_5008_5" localSheetId="21">[3]Original!#REF!</definedName>
    <definedName name="_5008_5" localSheetId="30">[3]Original!#REF!</definedName>
    <definedName name="_5008_5" localSheetId="27">[3]Original!#REF!</definedName>
    <definedName name="_5008_5" localSheetId="11">[3]Original!#REF!</definedName>
    <definedName name="_5008_5" localSheetId="22">[3]Original!#REF!</definedName>
    <definedName name="_5008_5" localSheetId="15">[3]Original!#REF!</definedName>
    <definedName name="_5008_5">[3]Original!#REF!</definedName>
    <definedName name="_5008_8" localSheetId="17">[3]Original!#REF!</definedName>
    <definedName name="_5008_8" localSheetId="5">[3]Original!#REF!</definedName>
    <definedName name="_5008_8" localSheetId="23">[3]Original!#REF!</definedName>
    <definedName name="_5008_8" localSheetId="24">[3]Original!#REF!</definedName>
    <definedName name="_5008_8" localSheetId="26">[3]Original!#REF!</definedName>
    <definedName name="_5008_8" localSheetId="12">[3]Original!#REF!</definedName>
    <definedName name="_5008_8" localSheetId="21">[3]Original!#REF!</definedName>
    <definedName name="_5008_8" localSheetId="30">[3]Original!#REF!</definedName>
    <definedName name="_5008_8" localSheetId="27">[3]Original!#REF!</definedName>
    <definedName name="_5008_8" localSheetId="11">[3]Original!#REF!</definedName>
    <definedName name="_5008_8" localSheetId="22">[3]Original!#REF!</definedName>
    <definedName name="_5008_8" localSheetId="15">[3]Original!#REF!</definedName>
    <definedName name="_5008_8">[3]Original!#REF!</definedName>
    <definedName name="_5019" localSheetId="17">[3]Original!#REF!</definedName>
    <definedName name="_5019" localSheetId="5">[3]Original!#REF!</definedName>
    <definedName name="_5019" localSheetId="23">[3]Original!#REF!</definedName>
    <definedName name="_5019" localSheetId="24">[3]Original!#REF!</definedName>
    <definedName name="_5019" localSheetId="26">[3]Original!#REF!</definedName>
    <definedName name="_5019" localSheetId="12">[3]Original!#REF!</definedName>
    <definedName name="_5019" localSheetId="21">[3]Original!#REF!</definedName>
    <definedName name="_5019" localSheetId="30">[3]Original!#REF!</definedName>
    <definedName name="_5019" localSheetId="27">[3]Original!#REF!</definedName>
    <definedName name="_5019" localSheetId="11">[3]Original!#REF!</definedName>
    <definedName name="_5019" localSheetId="22">[3]Original!#REF!</definedName>
    <definedName name="_5019" localSheetId="15">[3]Original!#REF!</definedName>
    <definedName name="_5019">[3]Original!#REF!</definedName>
    <definedName name="_5019_5" localSheetId="17">[3]Original!#REF!</definedName>
    <definedName name="_5019_5" localSheetId="5">[3]Original!#REF!</definedName>
    <definedName name="_5019_5" localSheetId="23">[3]Original!#REF!</definedName>
    <definedName name="_5019_5" localSheetId="24">[3]Original!#REF!</definedName>
    <definedName name="_5019_5" localSheetId="26">[3]Original!#REF!</definedName>
    <definedName name="_5019_5" localSheetId="12">[3]Original!#REF!</definedName>
    <definedName name="_5019_5" localSheetId="21">[3]Original!#REF!</definedName>
    <definedName name="_5019_5" localSheetId="30">[3]Original!#REF!</definedName>
    <definedName name="_5019_5" localSheetId="27">[3]Original!#REF!</definedName>
    <definedName name="_5019_5" localSheetId="11">[3]Original!#REF!</definedName>
    <definedName name="_5019_5" localSheetId="22">[3]Original!#REF!</definedName>
    <definedName name="_5019_5" localSheetId="15">[3]Original!#REF!</definedName>
    <definedName name="_5019_5">[3]Original!#REF!</definedName>
    <definedName name="_5019_8" localSheetId="17">[3]Original!#REF!</definedName>
    <definedName name="_5019_8" localSheetId="5">[3]Original!#REF!</definedName>
    <definedName name="_5019_8" localSheetId="23">[3]Original!#REF!</definedName>
    <definedName name="_5019_8" localSheetId="24">[3]Original!#REF!</definedName>
    <definedName name="_5019_8" localSheetId="26">[3]Original!#REF!</definedName>
    <definedName name="_5019_8" localSheetId="12">[3]Original!#REF!</definedName>
    <definedName name="_5019_8" localSheetId="21">[3]Original!#REF!</definedName>
    <definedName name="_5019_8" localSheetId="30">[3]Original!#REF!</definedName>
    <definedName name="_5019_8" localSheetId="27">[3]Original!#REF!</definedName>
    <definedName name="_5019_8" localSheetId="11">[3]Original!#REF!</definedName>
    <definedName name="_5019_8" localSheetId="22">[3]Original!#REF!</definedName>
    <definedName name="_5019_8" localSheetId="15">[3]Original!#REF!</definedName>
    <definedName name="_5019_8">[3]Original!#REF!</definedName>
    <definedName name="_5020" localSheetId="17">[3]Original!#REF!</definedName>
    <definedName name="_5020" localSheetId="5">[3]Original!#REF!</definedName>
    <definedName name="_5020" localSheetId="23">[3]Original!#REF!</definedName>
    <definedName name="_5020" localSheetId="24">[3]Original!#REF!</definedName>
    <definedName name="_5020" localSheetId="26">[3]Original!#REF!</definedName>
    <definedName name="_5020" localSheetId="12">[3]Original!#REF!</definedName>
    <definedName name="_5020" localSheetId="21">[3]Original!#REF!</definedName>
    <definedName name="_5020" localSheetId="30">[3]Original!#REF!</definedName>
    <definedName name="_5020" localSheetId="27">[3]Original!#REF!</definedName>
    <definedName name="_5020" localSheetId="11">[3]Original!#REF!</definedName>
    <definedName name="_5020" localSheetId="22">[3]Original!#REF!</definedName>
    <definedName name="_5020" localSheetId="15">[3]Original!#REF!</definedName>
    <definedName name="_5020">[3]Original!#REF!</definedName>
    <definedName name="_5020_5" localSheetId="17">[3]Original!#REF!</definedName>
    <definedName name="_5020_5" localSheetId="5">[3]Original!#REF!</definedName>
    <definedName name="_5020_5" localSheetId="23">[3]Original!#REF!</definedName>
    <definedName name="_5020_5" localSheetId="24">[3]Original!#REF!</definedName>
    <definedName name="_5020_5" localSheetId="26">[3]Original!#REF!</definedName>
    <definedName name="_5020_5" localSheetId="12">[3]Original!#REF!</definedName>
    <definedName name="_5020_5" localSheetId="21">[3]Original!#REF!</definedName>
    <definedName name="_5020_5" localSheetId="30">[3]Original!#REF!</definedName>
    <definedName name="_5020_5" localSheetId="27">[3]Original!#REF!</definedName>
    <definedName name="_5020_5" localSheetId="11">[3]Original!#REF!</definedName>
    <definedName name="_5020_5" localSheetId="22">[3]Original!#REF!</definedName>
    <definedName name="_5020_5" localSheetId="15">[3]Original!#REF!</definedName>
    <definedName name="_5020_5">[3]Original!#REF!</definedName>
    <definedName name="_5020_8" localSheetId="17">[3]Original!#REF!</definedName>
    <definedName name="_5020_8" localSheetId="5">[3]Original!#REF!</definedName>
    <definedName name="_5020_8" localSheetId="23">[3]Original!#REF!</definedName>
    <definedName name="_5020_8" localSheetId="24">[3]Original!#REF!</definedName>
    <definedName name="_5020_8" localSheetId="26">[3]Original!#REF!</definedName>
    <definedName name="_5020_8" localSheetId="12">[3]Original!#REF!</definedName>
    <definedName name="_5020_8" localSheetId="21">[3]Original!#REF!</definedName>
    <definedName name="_5020_8" localSheetId="30">[3]Original!#REF!</definedName>
    <definedName name="_5020_8" localSheetId="27">[3]Original!#REF!</definedName>
    <definedName name="_5020_8" localSheetId="11">[3]Original!#REF!</definedName>
    <definedName name="_5020_8" localSheetId="22">[3]Original!#REF!</definedName>
    <definedName name="_5020_8" localSheetId="15">[3]Original!#REF!</definedName>
    <definedName name="_5020_8">[3]Original!#REF!</definedName>
    <definedName name="_5023" localSheetId="17">[3]Original!#REF!</definedName>
    <definedName name="_5023" localSheetId="5">[3]Original!#REF!</definedName>
    <definedName name="_5023" localSheetId="23">[3]Original!#REF!</definedName>
    <definedName name="_5023" localSheetId="24">[3]Original!#REF!</definedName>
    <definedName name="_5023" localSheetId="26">[3]Original!#REF!</definedName>
    <definedName name="_5023" localSheetId="12">[3]Original!#REF!</definedName>
    <definedName name="_5023" localSheetId="21">[3]Original!#REF!</definedName>
    <definedName name="_5023" localSheetId="30">[3]Original!#REF!</definedName>
    <definedName name="_5023" localSheetId="27">[3]Original!#REF!</definedName>
    <definedName name="_5023" localSheetId="11">[3]Original!#REF!</definedName>
    <definedName name="_5023" localSheetId="22">[3]Original!#REF!</definedName>
    <definedName name="_5023" localSheetId="15">[3]Original!#REF!</definedName>
    <definedName name="_5023">[3]Original!#REF!</definedName>
    <definedName name="_5023_5" localSheetId="17">[3]Original!#REF!</definedName>
    <definedName name="_5023_5" localSheetId="5">[3]Original!#REF!</definedName>
    <definedName name="_5023_5" localSheetId="23">[3]Original!#REF!</definedName>
    <definedName name="_5023_5" localSheetId="24">[3]Original!#REF!</definedName>
    <definedName name="_5023_5" localSheetId="26">[3]Original!#REF!</definedName>
    <definedName name="_5023_5" localSheetId="12">[3]Original!#REF!</definedName>
    <definedName name="_5023_5" localSheetId="21">[3]Original!#REF!</definedName>
    <definedName name="_5023_5" localSheetId="30">[3]Original!#REF!</definedName>
    <definedName name="_5023_5" localSheetId="27">[3]Original!#REF!</definedName>
    <definedName name="_5023_5" localSheetId="11">[3]Original!#REF!</definedName>
    <definedName name="_5023_5" localSheetId="22">[3]Original!#REF!</definedName>
    <definedName name="_5023_5" localSheetId="15">[3]Original!#REF!</definedName>
    <definedName name="_5023_5">[3]Original!#REF!</definedName>
    <definedName name="_5023_8" localSheetId="17">[3]Original!#REF!</definedName>
    <definedName name="_5023_8" localSheetId="5">[3]Original!#REF!</definedName>
    <definedName name="_5023_8" localSheetId="23">[3]Original!#REF!</definedName>
    <definedName name="_5023_8" localSheetId="24">[3]Original!#REF!</definedName>
    <definedName name="_5023_8" localSheetId="26">[3]Original!#REF!</definedName>
    <definedName name="_5023_8" localSheetId="12">[3]Original!#REF!</definedName>
    <definedName name="_5023_8" localSheetId="21">[3]Original!#REF!</definedName>
    <definedName name="_5023_8" localSheetId="30">[3]Original!#REF!</definedName>
    <definedName name="_5023_8" localSheetId="27">[3]Original!#REF!</definedName>
    <definedName name="_5023_8" localSheetId="11">[3]Original!#REF!</definedName>
    <definedName name="_5023_8" localSheetId="22">[3]Original!#REF!</definedName>
    <definedName name="_5023_8" localSheetId="15">[3]Original!#REF!</definedName>
    <definedName name="_5023_8">[3]Original!#REF!</definedName>
    <definedName name="_5024" localSheetId="17">[3]Original!#REF!</definedName>
    <definedName name="_5024" localSheetId="5">[3]Original!#REF!</definedName>
    <definedName name="_5024" localSheetId="23">[3]Original!#REF!</definedName>
    <definedName name="_5024" localSheetId="24">[3]Original!#REF!</definedName>
    <definedName name="_5024" localSheetId="26">[3]Original!#REF!</definedName>
    <definedName name="_5024" localSheetId="12">[3]Original!#REF!</definedName>
    <definedName name="_5024" localSheetId="21">[3]Original!#REF!</definedName>
    <definedName name="_5024" localSheetId="30">[3]Original!#REF!</definedName>
    <definedName name="_5024" localSheetId="27">[3]Original!#REF!</definedName>
    <definedName name="_5024" localSheetId="11">[3]Original!#REF!</definedName>
    <definedName name="_5024" localSheetId="22">[3]Original!#REF!</definedName>
    <definedName name="_5024" localSheetId="15">[3]Original!#REF!</definedName>
    <definedName name="_5024">[3]Original!#REF!</definedName>
    <definedName name="_5024_5" localSheetId="17">[3]Original!#REF!</definedName>
    <definedName name="_5024_5" localSheetId="5">[3]Original!#REF!</definedName>
    <definedName name="_5024_5" localSheetId="23">[3]Original!#REF!</definedName>
    <definedName name="_5024_5" localSheetId="24">[3]Original!#REF!</definedName>
    <definedName name="_5024_5" localSheetId="26">[3]Original!#REF!</definedName>
    <definedName name="_5024_5" localSheetId="12">[3]Original!#REF!</definedName>
    <definedName name="_5024_5" localSheetId="21">[3]Original!#REF!</definedName>
    <definedName name="_5024_5" localSheetId="30">[3]Original!#REF!</definedName>
    <definedName name="_5024_5" localSheetId="27">[3]Original!#REF!</definedName>
    <definedName name="_5024_5" localSheetId="11">[3]Original!#REF!</definedName>
    <definedName name="_5024_5" localSheetId="22">[3]Original!#REF!</definedName>
    <definedName name="_5024_5" localSheetId="15">[3]Original!#REF!</definedName>
    <definedName name="_5024_5">[3]Original!#REF!</definedName>
    <definedName name="_5024_8" localSheetId="17">[3]Original!#REF!</definedName>
    <definedName name="_5024_8" localSheetId="5">[3]Original!#REF!</definedName>
    <definedName name="_5024_8" localSheetId="23">[3]Original!#REF!</definedName>
    <definedName name="_5024_8" localSheetId="24">[3]Original!#REF!</definedName>
    <definedName name="_5024_8" localSheetId="26">[3]Original!#REF!</definedName>
    <definedName name="_5024_8" localSheetId="12">[3]Original!#REF!</definedName>
    <definedName name="_5024_8" localSheetId="21">[3]Original!#REF!</definedName>
    <definedName name="_5024_8" localSheetId="30">[3]Original!#REF!</definedName>
    <definedName name="_5024_8" localSheetId="27">[3]Original!#REF!</definedName>
    <definedName name="_5024_8" localSheetId="11">[3]Original!#REF!</definedName>
    <definedName name="_5024_8" localSheetId="22">[3]Original!#REF!</definedName>
    <definedName name="_5024_8" localSheetId="15">[3]Original!#REF!</definedName>
    <definedName name="_5024_8">[3]Original!#REF!</definedName>
    <definedName name="_5105" localSheetId="17">[3]Original!#REF!</definedName>
    <definedName name="_5105" localSheetId="5">[3]Original!#REF!</definedName>
    <definedName name="_5105" localSheetId="23">[3]Original!#REF!</definedName>
    <definedName name="_5105" localSheetId="24">[3]Original!#REF!</definedName>
    <definedName name="_5105" localSheetId="26">[3]Original!#REF!</definedName>
    <definedName name="_5105" localSheetId="12">[3]Original!#REF!</definedName>
    <definedName name="_5105" localSheetId="21">[3]Original!#REF!</definedName>
    <definedName name="_5105" localSheetId="30">[3]Original!#REF!</definedName>
    <definedName name="_5105" localSheetId="27">[3]Original!#REF!</definedName>
    <definedName name="_5105" localSheetId="11">[3]Original!#REF!</definedName>
    <definedName name="_5105" localSheetId="22">[3]Original!#REF!</definedName>
    <definedName name="_5105" localSheetId="15">[3]Original!#REF!</definedName>
    <definedName name="_5105">[3]Original!#REF!</definedName>
    <definedName name="_5105_5" localSheetId="17">[3]Original!#REF!</definedName>
    <definedName name="_5105_5" localSheetId="5">[3]Original!#REF!</definedName>
    <definedName name="_5105_5" localSheetId="23">[3]Original!#REF!</definedName>
    <definedName name="_5105_5" localSheetId="24">[3]Original!#REF!</definedName>
    <definedName name="_5105_5" localSheetId="26">[3]Original!#REF!</definedName>
    <definedName name="_5105_5" localSheetId="12">[3]Original!#REF!</definedName>
    <definedName name="_5105_5" localSheetId="21">[3]Original!#REF!</definedName>
    <definedName name="_5105_5" localSheetId="30">[3]Original!#REF!</definedName>
    <definedName name="_5105_5" localSheetId="27">[3]Original!#REF!</definedName>
    <definedName name="_5105_5" localSheetId="11">[3]Original!#REF!</definedName>
    <definedName name="_5105_5" localSheetId="22">[3]Original!#REF!</definedName>
    <definedName name="_5105_5" localSheetId="15">[3]Original!#REF!</definedName>
    <definedName name="_5105_5">[3]Original!#REF!</definedName>
    <definedName name="_5105_8" localSheetId="17">[3]Original!#REF!</definedName>
    <definedName name="_5105_8" localSheetId="5">[3]Original!#REF!</definedName>
    <definedName name="_5105_8" localSheetId="23">[3]Original!#REF!</definedName>
    <definedName name="_5105_8" localSheetId="24">[3]Original!#REF!</definedName>
    <definedName name="_5105_8" localSheetId="26">[3]Original!#REF!</definedName>
    <definedName name="_5105_8" localSheetId="12">[3]Original!#REF!</definedName>
    <definedName name="_5105_8" localSheetId="21">[3]Original!#REF!</definedName>
    <definedName name="_5105_8" localSheetId="30">[3]Original!#REF!</definedName>
    <definedName name="_5105_8" localSheetId="27">[3]Original!#REF!</definedName>
    <definedName name="_5105_8" localSheetId="11">[3]Original!#REF!</definedName>
    <definedName name="_5105_8" localSheetId="22">[3]Original!#REF!</definedName>
    <definedName name="_5105_8" localSheetId="15">[3]Original!#REF!</definedName>
    <definedName name="_5105_8">[3]Original!#REF!</definedName>
    <definedName name="_5106" localSheetId="17">[3]Original!#REF!</definedName>
    <definedName name="_5106" localSheetId="5">[3]Original!#REF!</definedName>
    <definedName name="_5106" localSheetId="23">[3]Original!#REF!</definedName>
    <definedName name="_5106" localSheetId="24">[3]Original!#REF!</definedName>
    <definedName name="_5106" localSheetId="26">[3]Original!#REF!</definedName>
    <definedName name="_5106" localSheetId="12">[3]Original!#REF!</definedName>
    <definedName name="_5106" localSheetId="21">[3]Original!#REF!</definedName>
    <definedName name="_5106" localSheetId="30">[3]Original!#REF!</definedName>
    <definedName name="_5106" localSheetId="27">[3]Original!#REF!</definedName>
    <definedName name="_5106" localSheetId="11">[3]Original!#REF!</definedName>
    <definedName name="_5106" localSheetId="22">[3]Original!#REF!</definedName>
    <definedName name="_5106" localSheetId="15">[3]Original!#REF!</definedName>
    <definedName name="_5106">[3]Original!#REF!</definedName>
    <definedName name="_5106_5" localSheetId="17">[3]Original!#REF!</definedName>
    <definedName name="_5106_5" localSheetId="5">[3]Original!#REF!</definedName>
    <definedName name="_5106_5" localSheetId="23">[3]Original!#REF!</definedName>
    <definedName name="_5106_5" localSheetId="24">[3]Original!#REF!</definedName>
    <definedName name="_5106_5" localSheetId="26">[3]Original!#REF!</definedName>
    <definedName name="_5106_5" localSheetId="12">[3]Original!#REF!</definedName>
    <definedName name="_5106_5" localSheetId="21">[3]Original!#REF!</definedName>
    <definedName name="_5106_5" localSheetId="30">[3]Original!#REF!</definedName>
    <definedName name="_5106_5" localSheetId="27">[3]Original!#REF!</definedName>
    <definedName name="_5106_5" localSheetId="11">[3]Original!#REF!</definedName>
    <definedName name="_5106_5" localSheetId="22">[3]Original!#REF!</definedName>
    <definedName name="_5106_5" localSheetId="15">[3]Original!#REF!</definedName>
    <definedName name="_5106_5">[3]Original!#REF!</definedName>
    <definedName name="_5106_8" localSheetId="17">[3]Original!#REF!</definedName>
    <definedName name="_5106_8" localSheetId="5">[3]Original!#REF!</definedName>
    <definedName name="_5106_8" localSheetId="23">[3]Original!#REF!</definedName>
    <definedName name="_5106_8" localSheetId="24">[3]Original!#REF!</definedName>
    <definedName name="_5106_8" localSheetId="26">[3]Original!#REF!</definedName>
    <definedName name="_5106_8" localSheetId="12">[3]Original!#REF!</definedName>
    <definedName name="_5106_8" localSheetId="21">[3]Original!#REF!</definedName>
    <definedName name="_5106_8" localSheetId="30">[3]Original!#REF!</definedName>
    <definedName name="_5106_8" localSheetId="27">[3]Original!#REF!</definedName>
    <definedName name="_5106_8" localSheetId="11">[3]Original!#REF!</definedName>
    <definedName name="_5106_8" localSheetId="22">[3]Original!#REF!</definedName>
    <definedName name="_5106_8" localSheetId="15">[3]Original!#REF!</definedName>
    <definedName name="_5106_8">[3]Original!#REF!</definedName>
    <definedName name="_5114" localSheetId="17">[3]Original!#REF!</definedName>
    <definedName name="_5114" localSheetId="5">[3]Original!#REF!</definedName>
    <definedName name="_5114" localSheetId="23">[3]Original!#REF!</definedName>
    <definedName name="_5114" localSheetId="24">[3]Original!#REF!</definedName>
    <definedName name="_5114" localSheetId="26">[3]Original!#REF!</definedName>
    <definedName name="_5114" localSheetId="12">[3]Original!#REF!</definedName>
    <definedName name="_5114" localSheetId="21">[3]Original!#REF!</definedName>
    <definedName name="_5114" localSheetId="30">[3]Original!#REF!</definedName>
    <definedName name="_5114" localSheetId="27">[3]Original!#REF!</definedName>
    <definedName name="_5114" localSheetId="11">[3]Original!#REF!</definedName>
    <definedName name="_5114" localSheetId="22">[3]Original!#REF!</definedName>
    <definedName name="_5114" localSheetId="15">[3]Original!#REF!</definedName>
    <definedName name="_5114">[3]Original!#REF!</definedName>
    <definedName name="_5114_5" localSheetId="17">[3]Original!#REF!</definedName>
    <definedName name="_5114_5" localSheetId="5">[3]Original!#REF!</definedName>
    <definedName name="_5114_5" localSheetId="23">[3]Original!#REF!</definedName>
    <definedName name="_5114_5" localSheetId="24">[3]Original!#REF!</definedName>
    <definedName name="_5114_5" localSheetId="26">[3]Original!#REF!</definedName>
    <definedName name="_5114_5" localSheetId="12">[3]Original!#REF!</definedName>
    <definedName name="_5114_5" localSheetId="21">[3]Original!#REF!</definedName>
    <definedName name="_5114_5" localSheetId="30">[3]Original!#REF!</definedName>
    <definedName name="_5114_5" localSheetId="27">[3]Original!#REF!</definedName>
    <definedName name="_5114_5" localSheetId="11">[3]Original!#REF!</definedName>
    <definedName name="_5114_5" localSheetId="22">[3]Original!#REF!</definedName>
    <definedName name="_5114_5" localSheetId="15">[3]Original!#REF!</definedName>
    <definedName name="_5114_5">[3]Original!#REF!</definedName>
    <definedName name="_5114_8" localSheetId="17">[3]Original!#REF!</definedName>
    <definedName name="_5114_8" localSheetId="5">[3]Original!#REF!</definedName>
    <definedName name="_5114_8" localSheetId="23">[3]Original!#REF!</definedName>
    <definedName name="_5114_8" localSheetId="24">[3]Original!#REF!</definedName>
    <definedName name="_5114_8" localSheetId="26">[3]Original!#REF!</definedName>
    <definedName name="_5114_8" localSheetId="12">[3]Original!#REF!</definedName>
    <definedName name="_5114_8" localSheetId="21">[3]Original!#REF!</definedName>
    <definedName name="_5114_8" localSheetId="30">[3]Original!#REF!</definedName>
    <definedName name="_5114_8" localSheetId="27">[3]Original!#REF!</definedName>
    <definedName name="_5114_8" localSheetId="11">[3]Original!#REF!</definedName>
    <definedName name="_5114_8" localSheetId="22">[3]Original!#REF!</definedName>
    <definedName name="_5114_8" localSheetId="15">[3]Original!#REF!</definedName>
    <definedName name="_5114_8">[3]Original!#REF!</definedName>
    <definedName name="_5115" localSheetId="17">[3]Original!#REF!</definedName>
    <definedName name="_5115" localSheetId="5">[3]Original!#REF!</definedName>
    <definedName name="_5115" localSheetId="23">[3]Original!#REF!</definedName>
    <definedName name="_5115" localSheetId="24">[3]Original!#REF!</definedName>
    <definedName name="_5115" localSheetId="26">[3]Original!#REF!</definedName>
    <definedName name="_5115" localSheetId="12">[3]Original!#REF!</definedName>
    <definedName name="_5115" localSheetId="21">[3]Original!#REF!</definedName>
    <definedName name="_5115" localSheetId="30">[3]Original!#REF!</definedName>
    <definedName name="_5115" localSheetId="27">[3]Original!#REF!</definedName>
    <definedName name="_5115" localSheetId="11">[3]Original!#REF!</definedName>
    <definedName name="_5115" localSheetId="22">[3]Original!#REF!</definedName>
    <definedName name="_5115" localSheetId="15">[3]Original!#REF!</definedName>
    <definedName name="_5115">[3]Original!#REF!</definedName>
    <definedName name="_5115_5" localSheetId="17">[3]Original!#REF!</definedName>
    <definedName name="_5115_5" localSheetId="5">[3]Original!#REF!</definedName>
    <definedName name="_5115_5" localSheetId="23">[3]Original!#REF!</definedName>
    <definedName name="_5115_5" localSheetId="24">[3]Original!#REF!</definedName>
    <definedName name="_5115_5" localSheetId="26">[3]Original!#REF!</definedName>
    <definedName name="_5115_5" localSheetId="12">[3]Original!#REF!</definedName>
    <definedName name="_5115_5" localSheetId="21">[3]Original!#REF!</definedName>
    <definedName name="_5115_5" localSheetId="30">[3]Original!#REF!</definedName>
    <definedName name="_5115_5" localSheetId="27">[3]Original!#REF!</definedName>
    <definedName name="_5115_5" localSheetId="11">[3]Original!#REF!</definedName>
    <definedName name="_5115_5" localSheetId="22">[3]Original!#REF!</definedName>
    <definedName name="_5115_5" localSheetId="15">[3]Original!#REF!</definedName>
    <definedName name="_5115_5">[3]Original!#REF!</definedName>
    <definedName name="_5115_8" localSheetId="17">[3]Original!#REF!</definedName>
    <definedName name="_5115_8" localSheetId="5">[3]Original!#REF!</definedName>
    <definedName name="_5115_8" localSheetId="23">[3]Original!#REF!</definedName>
    <definedName name="_5115_8" localSheetId="24">[3]Original!#REF!</definedName>
    <definedName name="_5115_8" localSheetId="26">[3]Original!#REF!</definedName>
    <definedName name="_5115_8" localSheetId="12">[3]Original!#REF!</definedName>
    <definedName name="_5115_8" localSheetId="21">[3]Original!#REF!</definedName>
    <definedName name="_5115_8" localSheetId="30">[3]Original!#REF!</definedName>
    <definedName name="_5115_8" localSheetId="27">[3]Original!#REF!</definedName>
    <definedName name="_5115_8" localSheetId="11">[3]Original!#REF!</definedName>
    <definedName name="_5115_8" localSheetId="22">[3]Original!#REF!</definedName>
    <definedName name="_5115_8" localSheetId="15">[3]Original!#REF!</definedName>
    <definedName name="_5115_8">[3]Original!#REF!</definedName>
    <definedName name="_5116" localSheetId="17">[3]Original!#REF!</definedName>
    <definedName name="_5116" localSheetId="5">[3]Original!#REF!</definedName>
    <definedName name="_5116" localSheetId="23">[3]Original!#REF!</definedName>
    <definedName name="_5116" localSheetId="24">[3]Original!#REF!</definedName>
    <definedName name="_5116" localSheetId="26">[3]Original!#REF!</definedName>
    <definedName name="_5116" localSheetId="12">[3]Original!#REF!</definedName>
    <definedName name="_5116" localSheetId="21">[3]Original!#REF!</definedName>
    <definedName name="_5116" localSheetId="30">[3]Original!#REF!</definedName>
    <definedName name="_5116" localSheetId="27">[3]Original!#REF!</definedName>
    <definedName name="_5116" localSheetId="11">[3]Original!#REF!</definedName>
    <definedName name="_5116" localSheetId="22">[3]Original!#REF!</definedName>
    <definedName name="_5116" localSheetId="15">[3]Original!#REF!</definedName>
    <definedName name="_5116">[3]Original!#REF!</definedName>
    <definedName name="_5116_5" localSheetId="17">[3]Original!#REF!</definedName>
    <definedName name="_5116_5" localSheetId="5">[3]Original!#REF!</definedName>
    <definedName name="_5116_5" localSheetId="23">[3]Original!#REF!</definedName>
    <definedName name="_5116_5" localSheetId="24">[3]Original!#REF!</definedName>
    <definedName name="_5116_5" localSheetId="26">[3]Original!#REF!</definedName>
    <definedName name="_5116_5" localSheetId="12">[3]Original!#REF!</definedName>
    <definedName name="_5116_5" localSheetId="21">[3]Original!#REF!</definedName>
    <definedName name="_5116_5" localSheetId="30">[3]Original!#REF!</definedName>
    <definedName name="_5116_5" localSheetId="27">[3]Original!#REF!</definedName>
    <definedName name="_5116_5" localSheetId="11">[3]Original!#REF!</definedName>
    <definedName name="_5116_5" localSheetId="22">[3]Original!#REF!</definedName>
    <definedName name="_5116_5" localSheetId="15">[3]Original!#REF!</definedName>
    <definedName name="_5116_5">[3]Original!#REF!</definedName>
    <definedName name="_5116_8" localSheetId="17">[3]Original!#REF!</definedName>
    <definedName name="_5116_8" localSheetId="5">[3]Original!#REF!</definedName>
    <definedName name="_5116_8" localSheetId="23">[3]Original!#REF!</definedName>
    <definedName name="_5116_8" localSheetId="24">[3]Original!#REF!</definedName>
    <definedName name="_5116_8" localSheetId="26">[3]Original!#REF!</definedName>
    <definedName name="_5116_8" localSheetId="12">[3]Original!#REF!</definedName>
    <definedName name="_5116_8" localSheetId="21">[3]Original!#REF!</definedName>
    <definedName name="_5116_8" localSheetId="30">[3]Original!#REF!</definedName>
    <definedName name="_5116_8" localSheetId="27">[3]Original!#REF!</definedName>
    <definedName name="_5116_8" localSheetId="11">[3]Original!#REF!</definedName>
    <definedName name="_5116_8" localSheetId="22">[3]Original!#REF!</definedName>
    <definedName name="_5116_8" localSheetId="15">[3]Original!#REF!</definedName>
    <definedName name="_5116_8">[3]Original!#REF!</definedName>
    <definedName name="_5127" localSheetId="17">[3]Original!#REF!</definedName>
    <definedName name="_5127" localSheetId="5">[3]Original!#REF!</definedName>
    <definedName name="_5127" localSheetId="23">[3]Original!#REF!</definedName>
    <definedName name="_5127" localSheetId="24">[3]Original!#REF!</definedName>
    <definedName name="_5127" localSheetId="26">[3]Original!#REF!</definedName>
    <definedName name="_5127" localSheetId="12">[3]Original!#REF!</definedName>
    <definedName name="_5127" localSheetId="21">[3]Original!#REF!</definedName>
    <definedName name="_5127" localSheetId="30">[3]Original!#REF!</definedName>
    <definedName name="_5127" localSheetId="27">[3]Original!#REF!</definedName>
    <definedName name="_5127" localSheetId="11">[3]Original!#REF!</definedName>
    <definedName name="_5127" localSheetId="22">[3]Original!#REF!</definedName>
    <definedName name="_5127" localSheetId="15">[3]Original!#REF!</definedName>
    <definedName name="_5127">[3]Original!#REF!</definedName>
    <definedName name="_5127_5" localSheetId="17">[3]Original!#REF!</definedName>
    <definedName name="_5127_5" localSheetId="5">[3]Original!#REF!</definedName>
    <definedName name="_5127_5" localSheetId="23">[3]Original!#REF!</definedName>
    <definedName name="_5127_5" localSheetId="24">[3]Original!#REF!</definedName>
    <definedName name="_5127_5" localSheetId="26">[3]Original!#REF!</definedName>
    <definedName name="_5127_5" localSheetId="12">[3]Original!#REF!</definedName>
    <definedName name="_5127_5" localSheetId="21">[3]Original!#REF!</definedName>
    <definedName name="_5127_5" localSheetId="30">[3]Original!#REF!</definedName>
    <definedName name="_5127_5" localSheetId="27">[3]Original!#REF!</definedName>
    <definedName name="_5127_5" localSheetId="11">[3]Original!#REF!</definedName>
    <definedName name="_5127_5" localSheetId="22">[3]Original!#REF!</definedName>
    <definedName name="_5127_5" localSheetId="15">[3]Original!#REF!</definedName>
    <definedName name="_5127_5">[3]Original!#REF!</definedName>
    <definedName name="_5127_8" localSheetId="17">[3]Original!#REF!</definedName>
    <definedName name="_5127_8" localSheetId="5">[3]Original!#REF!</definedName>
    <definedName name="_5127_8" localSheetId="23">[3]Original!#REF!</definedName>
    <definedName name="_5127_8" localSheetId="24">[3]Original!#REF!</definedName>
    <definedName name="_5127_8" localSheetId="26">[3]Original!#REF!</definedName>
    <definedName name="_5127_8" localSheetId="12">[3]Original!#REF!</definedName>
    <definedName name="_5127_8" localSheetId="21">[3]Original!#REF!</definedName>
    <definedName name="_5127_8" localSheetId="30">[3]Original!#REF!</definedName>
    <definedName name="_5127_8" localSheetId="27">[3]Original!#REF!</definedName>
    <definedName name="_5127_8" localSheetId="11">[3]Original!#REF!</definedName>
    <definedName name="_5127_8" localSheetId="22">[3]Original!#REF!</definedName>
    <definedName name="_5127_8" localSheetId="15">[3]Original!#REF!</definedName>
    <definedName name="_5127_8">[3]Original!#REF!</definedName>
    <definedName name="_5128" localSheetId="17">[3]Original!#REF!</definedName>
    <definedName name="_5128" localSheetId="5">[3]Original!#REF!</definedName>
    <definedName name="_5128" localSheetId="23">[3]Original!#REF!</definedName>
    <definedName name="_5128" localSheetId="24">[3]Original!#REF!</definedName>
    <definedName name="_5128" localSheetId="26">[3]Original!#REF!</definedName>
    <definedName name="_5128" localSheetId="12">[3]Original!#REF!</definedName>
    <definedName name="_5128" localSheetId="21">[3]Original!#REF!</definedName>
    <definedName name="_5128" localSheetId="30">[3]Original!#REF!</definedName>
    <definedName name="_5128" localSheetId="27">[3]Original!#REF!</definedName>
    <definedName name="_5128" localSheetId="11">[3]Original!#REF!</definedName>
    <definedName name="_5128" localSheetId="22">[3]Original!#REF!</definedName>
    <definedName name="_5128" localSheetId="15">[3]Original!#REF!</definedName>
    <definedName name="_5128">[3]Original!#REF!</definedName>
    <definedName name="_5128_5" localSheetId="17">[3]Original!#REF!</definedName>
    <definedName name="_5128_5" localSheetId="5">[3]Original!#REF!</definedName>
    <definedName name="_5128_5" localSheetId="23">[3]Original!#REF!</definedName>
    <definedName name="_5128_5" localSheetId="24">[3]Original!#REF!</definedName>
    <definedName name="_5128_5" localSheetId="26">[3]Original!#REF!</definedName>
    <definedName name="_5128_5" localSheetId="12">[3]Original!#REF!</definedName>
    <definedName name="_5128_5" localSheetId="21">[3]Original!#REF!</definedName>
    <definedName name="_5128_5" localSheetId="30">[3]Original!#REF!</definedName>
    <definedName name="_5128_5" localSheetId="27">[3]Original!#REF!</definedName>
    <definedName name="_5128_5" localSheetId="11">[3]Original!#REF!</definedName>
    <definedName name="_5128_5" localSheetId="22">[3]Original!#REF!</definedName>
    <definedName name="_5128_5" localSheetId="15">[3]Original!#REF!</definedName>
    <definedName name="_5128_5">[3]Original!#REF!</definedName>
    <definedName name="_5128_8" localSheetId="17">[3]Original!#REF!</definedName>
    <definedName name="_5128_8" localSheetId="5">[3]Original!#REF!</definedName>
    <definedName name="_5128_8" localSheetId="23">[3]Original!#REF!</definedName>
    <definedName name="_5128_8" localSheetId="24">[3]Original!#REF!</definedName>
    <definedName name="_5128_8" localSheetId="26">[3]Original!#REF!</definedName>
    <definedName name="_5128_8" localSheetId="12">[3]Original!#REF!</definedName>
    <definedName name="_5128_8" localSheetId="21">[3]Original!#REF!</definedName>
    <definedName name="_5128_8" localSheetId="30">[3]Original!#REF!</definedName>
    <definedName name="_5128_8" localSheetId="27">[3]Original!#REF!</definedName>
    <definedName name="_5128_8" localSheetId="11">[3]Original!#REF!</definedName>
    <definedName name="_5128_8" localSheetId="22">[3]Original!#REF!</definedName>
    <definedName name="_5128_8" localSheetId="15">[3]Original!#REF!</definedName>
    <definedName name="_5128_8">[3]Original!#REF!</definedName>
    <definedName name="_5134" localSheetId="17">[3]Original!#REF!</definedName>
    <definedName name="_5134" localSheetId="5">[3]Original!#REF!</definedName>
    <definedName name="_5134" localSheetId="23">[3]Original!#REF!</definedName>
    <definedName name="_5134" localSheetId="24">[3]Original!#REF!</definedName>
    <definedName name="_5134" localSheetId="26">[3]Original!#REF!</definedName>
    <definedName name="_5134" localSheetId="12">[3]Original!#REF!</definedName>
    <definedName name="_5134" localSheetId="21">[3]Original!#REF!</definedName>
    <definedName name="_5134" localSheetId="30">[3]Original!#REF!</definedName>
    <definedName name="_5134" localSheetId="27">[3]Original!#REF!</definedName>
    <definedName name="_5134" localSheetId="11">[3]Original!#REF!</definedName>
    <definedName name="_5134" localSheetId="22">[3]Original!#REF!</definedName>
    <definedName name="_5134" localSheetId="15">[3]Original!#REF!</definedName>
    <definedName name="_5134">[3]Original!#REF!</definedName>
    <definedName name="_5134_5" localSheetId="17">[3]Original!#REF!</definedName>
    <definedName name="_5134_5" localSheetId="5">[3]Original!#REF!</definedName>
    <definedName name="_5134_5" localSheetId="23">[3]Original!#REF!</definedName>
    <definedName name="_5134_5" localSheetId="24">[3]Original!#REF!</definedName>
    <definedName name="_5134_5" localSheetId="26">[3]Original!#REF!</definedName>
    <definedName name="_5134_5" localSheetId="12">[3]Original!#REF!</definedName>
    <definedName name="_5134_5" localSheetId="21">[3]Original!#REF!</definedName>
    <definedName name="_5134_5" localSheetId="30">[3]Original!#REF!</definedName>
    <definedName name="_5134_5" localSheetId="27">[3]Original!#REF!</definedName>
    <definedName name="_5134_5" localSheetId="11">[3]Original!#REF!</definedName>
    <definedName name="_5134_5" localSheetId="22">[3]Original!#REF!</definedName>
    <definedName name="_5134_5" localSheetId="15">[3]Original!#REF!</definedName>
    <definedName name="_5134_5">[3]Original!#REF!</definedName>
    <definedName name="_5134_8" localSheetId="17">[3]Original!#REF!</definedName>
    <definedName name="_5134_8" localSheetId="5">[3]Original!#REF!</definedName>
    <definedName name="_5134_8" localSheetId="23">[3]Original!#REF!</definedName>
    <definedName name="_5134_8" localSheetId="24">[3]Original!#REF!</definedName>
    <definedName name="_5134_8" localSheetId="26">[3]Original!#REF!</definedName>
    <definedName name="_5134_8" localSheetId="12">[3]Original!#REF!</definedName>
    <definedName name="_5134_8" localSheetId="21">[3]Original!#REF!</definedName>
    <definedName name="_5134_8" localSheetId="30">[3]Original!#REF!</definedName>
    <definedName name="_5134_8" localSheetId="27">[3]Original!#REF!</definedName>
    <definedName name="_5134_8" localSheetId="11">[3]Original!#REF!</definedName>
    <definedName name="_5134_8" localSheetId="22">[3]Original!#REF!</definedName>
    <definedName name="_5134_8" localSheetId="15">[3]Original!#REF!</definedName>
    <definedName name="_5134_8">[3]Original!#REF!</definedName>
    <definedName name="_5140" localSheetId="17">[3]Original!#REF!</definedName>
    <definedName name="_5140" localSheetId="5">[3]Original!#REF!</definedName>
    <definedName name="_5140" localSheetId="23">[3]Original!#REF!</definedName>
    <definedName name="_5140" localSheetId="24">[3]Original!#REF!</definedName>
    <definedName name="_5140" localSheetId="26">[3]Original!#REF!</definedName>
    <definedName name="_5140" localSheetId="12">[3]Original!#REF!</definedName>
    <definedName name="_5140" localSheetId="21">[3]Original!#REF!</definedName>
    <definedName name="_5140" localSheetId="30">[3]Original!#REF!</definedName>
    <definedName name="_5140" localSheetId="27">[3]Original!#REF!</definedName>
    <definedName name="_5140" localSheetId="11">[3]Original!#REF!</definedName>
    <definedName name="_5140" localSheetId="22">[3]Original!#REF!</definedName>
    <definedName name="_5140" localSheetId="15">[3]Original!#REF!</definedName>
    <definedName name="_5140">[3]Original!#REF!</definedName>
    <definedName name="_5140_5" localSheetId="17">[3]Original!#REF!</definedName>
    <definedName name="_5140_5" localSheetId="5">[3]Original!#REF!</definedName>
    <definedName name="_5140_5" localSheetId="23">[3]Original!#REF!</definedName>
    <definedName name="_5140_5" localSheetId="24">[3]Original!#REF!</definedName>
    <definedName name="_5140_5" localSheetId="26">[3]Original!#REF!</definedName>
    <definedName name="_5140_5" localSheetId="12">[3]Original!#REF!</definedName>
    <definedName name="_5140_5" localSheetId="21">[3]Original!#REF!</definedName>
    <definedName name="_5140_5" localSheetId="30">[3]Original!#REF!</definedName>
    <definedName name="_5140_5" localSheetId="27">[3]Original!#REF!</definedName>
    <definedName name="_5140_5" localSheetId="11">[3]Original!#REF!</definedName>
    <definedName name="_5140_5" localSheetId="22">[3]Original!#REF!</definedName>
    <definedName name="_5140_5" localSheetId="15">[3]Original!#REF!</definedName>
    <definedName name="_5140_5">[3]Original!#REF!</definedName>
    <definedName name="_5140_8" localSheetId="17">[3]Original!#REF!</definedName>
    <definedName name="_5140_8" localSheetId="5">[3]Original!#REF!</definedName>
    <definedName name="_5140_8" localSheetId="23">[3]Original!#REF!</definedName>
    <definedName name="_5140_8" localSheetId="24">[3]Original!#REF!</definedName>
    <definedName name="_5140_8" localSheetId="26">[3]Original!#REF!</definedName>
    <definedName name="_5140_8" localSheetId="12">[3]Original!#REF!</definedName>
    <definedName name="_5140_8" localSheetId="21">[3]Original!#REF!</definedName>
    <definedName name="_5140_8" localSheetId="30">[3]Original!#REF!</definedName>
    <definedName name="_5140_8" localSheetId="27">[3]Original!#REF!</definedName>
    <definedName name="_5140_8" localSheetId="11">[3]Original!#REF!</definedName>
    <definedName name="_5140_8" localSheetId="22">[3]Original!#REF!</definedName>
    <definedName name="_5140_8" localSheetId="15">[3]Original!#REF!</definedName>
    <definedName name="_5140_8">[3]Original!#REF!</definedName>
    <definedName name="_5141" localSheetId="17">[3]Original!#REF!</definedName>
    <definedName name="_5141" localSheetId="5">[3]Original!#REF!</definedName>
    <definedName name="_5141" localSheetId="23">[3]Original!#REF!</definedName>
    <definedName name="_5141" localSheetId="24">[3]Original!#REF!</definedName>
    <definedName name="_5141" localSheetId="26">[3]Original!#REF!</definedName>
    <definedName name="_5141" localSheetId="12">[3]Original!#REF!</definedName>
    <definedName name="_5141" localSheetId="21">[3]Original!#REF!</definedName>
    <definedName name="_5141" localSheetId="30">[3]Original!#REF!</definedName>
    <definedName name="_5141" localSheetId="27">[3]Original!#REF!</definedName>
    <definedName name="_5141" localSheetId="11">[3]Original!#REF!</definedName>
    <definedName name="_5141" localSheetId="22">[3]Original!#REF!</definedName>
    <definedName name="_5141" localSheetId="15">[3]Original!#REF!</definedName>
    <definedName name="_5141">[3]Original!#REF!</definedName>
    <definedName name="_5141_5" localSheetId="17">[3]Original!#REF!</definedName>
    <definedName name="_5141_5" localSheetId="5">[3]Original!#REF!</definedName>
    <definedName name="_5141_5" localSheetId="23">[3]Original!#REF!</definedName>
    <definedName name="_5141_5" localSheetId="24">[3]Original!#REF!</definedName>
    <definedName name="_5141_5" localSheetId="26">[3]Original!#REF!</definedName>
    <definedName name="_5141_5" localSheetId="12">[3]Original!#REF!</definedName>
    <definedName name="_5141_5" localSheetId="21">[3]Original!#REF!</definedName>
    <definedName name="_5141_5" localSheetId="30">[3]Original!#REF!</definedName>
    <definedName name="_5141_5" localSheetId="27">[3]Original!#REF!</definedName>
    <definedName name="_5141_5" localSheetId="11">[3]Original!#REF!</definedName>
    <definedName name="_5141_5" localSheetId="22">[3]Original!#REF!</definedName>
    <definedName name="_5141_5" localSheetId="15">[3]Original!#REF!</definedName>
    <definedName name="_5141_5">[3]Original!#REF!</definedName>
    <definedName name="_5141_8" localSheetId="17">[3]Original!#REF!</definedName>
    <definedName name="_5141_8" localSheetId="5">[3]Original!#REF!</definedName>
    <definedName name="_5141_8" localSheetId="23">[3]Original!#REF!</definedName>
    <definedName name="_5141_8" localSheetId="24">[3]Original!#REF!</definedName>
    <definedName name="_5141_8" localSheetId="26">[3]Original!#REF!</definedName>
    <definedName name="_5141_8" localSheetId="12">[3]Original!#REF!</definedName>
    <definedName name="_5141_8" localSheetId="21">[3]Original!#REF!</definedName>
    <definedName name="_5141_8" localSheetId="30">[3]Original!#REF!</definedName>
    <definedName name="_5141_8" localSheetId="27">[3]Original!#REF!</definedName>
    <definedName name="_5141_8" localSheetId="11">[3]Original!#REF!</definedName>
    <definedName name="_5141_8" localSheetId="22">[3]Original!#REF!</definedName>
    <definedName name="_5141_8" localSheetId="15">[3]Original!#REF!</definedName>
    <definedName name="_5141_8">[3]Original!#REF!</definedName>
    <definedName name="_5305" localSheetId="17">[3]Original!#REF!</definedName>
    <definedName name="_5305" localSheetId="5">[3]Original!#REF!</definedName>
    <definedName name="_5305" localSheetId="23">[3]Original!#REF!</definedName>
    <definedName name="_5305" localSheetId="24">[3]Original!#REF!</definedName>
    <definedName name="_5305" localSheetId="26">[3]Original!#REF!</definedName>
    <definedName name="_5305" localSheetId="12">[3]Original!#REF!</definedName>
    <definedName name="_5305" localSheetId="21">[3]Original!#REF!</definedName>
    <definedName name="_5305" localSheetId="30">[3]Original!#REF!</definedName>
    <definedName name="_5305" localSheetId="27">[3]Original!#REF!</definedName>
    <definedName name="_5305" localSheetId="11">[3]Original!#REF!</definedName>
    <definedName name="_5305" localSheetId="22">[3]Original!#REF!</definedName>
    <definedName name="_5305" localSheetId="15">[3]Original!#REF!</definedName>
    <definedName name="_5305">[3]Original!#REF!</definedName>
    <definedName name="_5305_5" localSheetId="17">[3]Original!#REF!</definedName>
    <definedName name="_5305_5" localSheetId="5">[3]Original!#REF!</definedName>
    <definedName name="_5305_5" localSheetId="23">[3]Original!#REF!</definedName>
    <definedName name="_5305_5" localSheetId="24">[3]Original!#REF!</definedName>
    <definedName name="_5305_5" localSheetId="26">[3]Original!#REF!</definedName>
    <definedName name="_5305_5" localSheetId="12">[3]Original!#REF!</definedName>
    <definedName name="_5305_5" localSheetId="21">[3]Original!#REF!</definedName>
    <definedName name="_5305_5" localSheetId="30">[3]Original!#REF!</definedName>
    <definedName name="_5305_5" localSheetId="27">[3]Original!#REF!</definedName>
    <definedName name="_5305_5" localSheetId="11">[3]Original!#REF!</definedName>
    <definedName name="_5305_5" localSheetId="22">[3]Original!#REF!</definedName>
    <definedName name="_5305_5" localSheetId="15">[3]Original!#REF!</definedName>
    <definedName name="_5305_5">[3]Original!#REF!</definedName>
    <definedName name="_5305_8" localSheetId="17">[3]Original!#REF!</definedName>
    <definedName name="_5305_8" localSheetId="5">[3]Original!#REF!</definedName>
    <definedName name="_5305_8" localSheetId="23">[3]Original!#REF!</definedName>
    <definedName name="_5305_8" localSheetId="24">[3]Original!#REF!</definedName>
    <definedName name="_5305_8" localSheetId="26">[3]Original!#REF!</definedName>
    <definedName name="_5305_8" localSheetId="12">[3]Original!#REF!</definedName>
    <definedName name="_5305_8" localSheetId="21">[3]Original!#REF!</definedName>
    <definedName name="_5305_8" localSheetId="30">[3]Original!#REF!</definedName>
    <definedName name="_5305_8" localSheetId="27">[3]Original!#REF!</definedName>
    <definedName name="_5305_8" localSheetId="11">[3]Original!#REF!</definedName>
    <definedName name="_5305_8" localSheetId="22">[3]Original!#REF!</definedName>
    <definedName name="_5305_8" localSheetId="15">[3]Original!#REF!</definedName>
    <definedName name="_5305_8">[3]Original!#REF!</definedName>
    <definedName name="_5608" localSheetId="17">[3]Original!#REF!</definedName>
    <definedName name="_5608" localSheetId="5">[3]Original!#REF!</definedName>
    <definedName name="_5608" localSheetId="23">[3]Original!#REF!</definedName>
    <definedName name="_5608" localSheetId="24">[3]Original!#REF!</definedName>
    <definedName name="_5608" localSheetId="26">[3]Original!#REF!</definedName>
    <definedName name="_5608" localSheetId="12">[3]Original!#REF!</definedName>
    <definedName name="_5608" localSheetId="21">[3]Original!#REF!</definedName>
    <definedName name="_5608" localSheetId="30">[3]Original!#REF!</definedName>
    <definedName name="_5608" localSheetId="27">[3]Original!#REF!</definedName>
    <definedName name="_5608" localSheetId="11">[3]Original!#REF!</definedName>
    <definedName name="_5608" localSheetId="22">[3]Original!#REF!</definedName>
    <definedName name="_5608" localSheetId="15">[3]Original!#REF!</definedName>
    <definedName name="_5608">[3]Original!#REF!</definedName>
    <definedName name="_5608_5" localSheetId="17">[3]Original!#REF!</definedName>
    <definedName name="_5608_5" localSheetId="5">[3]Original!#REF!</definedName>
    <definedName name="_5608_5" localSheetId="23">[3]Original!#REF!</definedName>
    <definedName name="_5608_5" localSheetId="24">[3]Original!#REF!</definedName>
    <definedName name="_5608_5" localSheetId="26">[3]Original!#REF!</definedName>
    <definedName name="_5608_5" localSheetId="12">[3]Original!#REF!</definedName>
    <definedName name="_5608_5" localSheetId="21">[3]Original!#REF!</definedName>
    <definedName name="_5608_5" localSheetId="30">[3]Original!#REF!</definedName>
    <definedName name="_5608_5" localSheetId="27">[3]Original!#REF!</definedName>
    <definedName name="_5608_5" localSheetId="11">[3]Original!#REF!</definedName>
    <definedName name="_5608_5" localSheetId="22">[3]Original!#REF!</definedName>
    <definedName name="_5608_5" localSheetId="15">[3]Original!#REF!</definedName>
    <definedName name="_5608_5">[3]Original!#REF!</definedName>
    <definedName name="_5608_8" localSheetId="17">[3]Original!#REF!</definedName>
    <definedName name="_5608_8" localSheetId="5">[3]Original!#REF!</definedName>
    <definedName name="_5608_8" localSheetId="23">[3]Original!#REF!</definedName>
    <definedName name="_5608_8" localSheetId="24">[3]Original!#REF!</definedName>
    <definedName name="_5608_8" localSheetId="26">[3]Original!#REF!</definedName>
    <definedName name="_5608_8" localSheetId="12">[3]Original!#REF!</definedName>
    <definedName name="_5608_8" localSheetId="21">[3]Original!#REF!</definedName>
    <definedName name="_5608_8" localSheetId="30">[3]Original!#REF!</definedName>
    <definedName name="_5608_8" localSheetId="27">[3]Original!#REF!</definedName>
    <definedName name="_5608_8" localSheetId="11">[3]Original!#REF!</definedName>
    <definedName name="_5608_8" localSheetId="22">[3]Original!#REF!</definedName>
    <definedName name="_5608_8" localSheetId="15">[3]Original!#REF!</definedName>
    <definedName name="_5608_8">[3]Original!#REF!</definedName>
    <definedName name="_5611" localSheetId="17">[3]Original!#REF!</definedName>
    <definedName name="_5611" localSheetId="5">[3]Original!#REF!</definedName>
    <definedName name="_5611" localSheetId="23">[3]Original!#REF!</definedName>
    <definedName name="_5611" localSheetId="24">[3]Original!#REF!</definedName>
    <definedName name="_5611" localSheetId="26">[3]Original!#REF!</definedName>
    <definedName name="_5611" localSheetId="12">[3]Original!#REF!</definedName>
    <definedName name="_5611" localSheetId="21">[3]Original!#REF!</definedName>
    <definedName name="_5611" localSheetId="30">[3]Original!#REF!</definedName>
    <definedName name="_5611" localSheetId="27">[3]Original!#REF!</definedName>
    <definedName name="_5611" localSheetId="11">[3]Original!#REF!</definedName>
    <definedName name="_5611" localSheetId="22">[3]Original!#REF!</definedName>
    <definedName name="_5611" localSheetId="15">[3]Original!#REF!</definedName>
    <definedName name="_5611">[3]Original!#REF!</definedName>
    <definedName name="_5611_5" localSheetId="17">[3]Original!#REF!</definedName>
    <definedName name="_5611_5" localSheetId="5">[3]Original!#REF!</definedName>
    <definedName name="_5611_5" localSheetId="23">[3]Original!#REF!</definedName>
    <definedName name="_5611_5" localSheetId="24">[3]Original!#REF!</definedName>
    <definedName name="_5611_5" localSheetId="26">[3]Original!#REF!</definedName>
    <definedName name="_5611_5" localSheetId="12">[3]Original!#REF!</definedName>
    <definedName name="_5611_5" localSheetId="21">[3]Original!#REF!</definedName>
    <definedName name="_5611_5" localSheetId="30">[3]Original!#REF!</definedName>
    <definedName name="_5611_5" localSheetId="27">[3]Original!#REF!</definedName>
    <definedName name="_5611_5" localSheetId="11">[3]Original!#REF!</definedName>
    <definedName name="_5611_5" localSheetId="22">[3]Original!#REF!</definedName>
    <definedName name="_5611_5" localSheetId="15">[3]Original!#REF!</definedName>
    <definedName name="_5611_5">[3]Original!#REF!</definedName>
    <definedName name="_5611_8" localSheetId="17">[3]Original!#REF!</definedName>
    <definedName name="_5611_8" localSheetId="5">[3]Original!#REF!</definedName>
    <definedName name="_5611_8" localSheetId="23">[3]Original!#REF!</definedName>
    <definedName name="_5611_8" localSheetId="24">[3]Original!#REF!</definedName>
    <definedName name="_5611_8" localSheetId="26">[3]Original!#REF!</definedName>
    <definedName name="_5611_8" localSheetId="12">[3]Original!#REF!</definedName>
    <definedName name="_5611_8" localSheetId="21">[3]Original!#REF!</definedName>
    <definedName name="_5611_8" localSheetId="30">[3]Original!#REF!</definedName>
    <definedName name="_5611_8" localSheetId="27">[3]Original!#REF!</definedName>
    <definedName name="_5611_8" localSheetId="11">[3]Original!#REF!</definedName>
    <definedName name="_5611_8" localSheetId="22">[3]Original!#REF!</definedName>
    <definedName name="_5611_8" localSheetId="15">[3]Original!#REF!</definedName>
    <definedName name="_5611_8">[3]Original!#REF!</definedName>
    <definedName name="_5645" localSheetId="17">[3]Original!#REF!</definedName>
    <definedName name="_5645" localSheetId="5">[3]Original!#REF!</definedName>
    <definedName name="_5645" localSheetId="23">[3]Original!#REF!</definedName>
    <definedName name="_5645" localSheetId="24">[3]Original!#REF!</definedName>
    <definedName name="_5645" localSheetId="26">[3]Original!#REF!</definedName>
    <definedName name="_5645" localSheetId="12">[3]Original!#REF!</definedName>
    <definedName name="_5645" localSheetId="21">[3]Original!#REF!</definedName>
    <definedName name="_5645" localSheetId="30">[3]Original!#REF!</definedName>
    <definedName name="_5645" localSheetId="27">[3]Original!#REF!</definedName>
    <definedName name="_5645" localSheetId="11">[3]Original!#REF!</definedName>
    <definedName name="_5645" localSheetId="22">[3]Original!#REF!</definedName>
    <definedName name="_5645" localSheetId="15">[3]Original!#REF!</definedName>
    <definedName name="_5645">[3]Original!#REF!</definedName>
    <definedName name="_5645_5" localSheetId="17">[3]Original!#REF!</definedName>
    <definedName name="_5645_5" localSheetId="5">[3]Original!#REF!</definedName>
    <definedName name="_5645_5" localSheetId="23">[3]Original!#REF!</definedName>
    <definedName name="_5645_5" localSheetId="24">[3]Original!#REF!</definedName>
    <definedName name="_5645_5" localSheetId="26">[3]Original!#REF!</definedName>
    <definedName name="_5645_5" localSheetId="12">[3]Original!#REF!</definedName>
    <definedName name="_5645_5" localSheetId="21">[3]Original!#REF!</definedName>
    <definedName name="_5645_5" localSheetId="30">[3]Original!#REF!</definedName>
    <definedName name="_5645_5" localSheetId="27">[3]Original!#REF!</definedName>
    <definedName name="_5645_5" localSheetId="11">[3]Original!#REF!</definedName>
    <definedName name="_5645_5" localSheetId="22">[3]Original!#REF!</definedName>
    <definedName name="_5645_5" localSheetId="15">[3]Original!#REF!</definedName>
    <definedName name="_5645_5">[3]Original!#REF!</definedName>
    <definedName name="_5645_8" localSheetId="17">[3]Original!#REF!</definedName>
    <definedName name="_5645_8" localSheetId="5">[3]Original!#REF!</definedName>
    <definedName name="_5645_8" localSheetId="23">[3]Original!#REF!</definedName>
    <definedName name="_5645_8" localSheetId="24">[3]Original!#REF!</definedName>
    <definedName name="_5645_8" localSheetId="26">[3]Original!#REF!</definedName>
    <definedName name="_5645_8" localSheetId="12">[3]Original!#REF!</definedName>
    <definedName name="_5645_8" localSheetId="21">[3]Original!#REF!</definedName>
    <definedName name="_5645_8" localSheetId="30">[3]Original!#REF!</definedName>
    <definedName name="_5645_8" localSheetId="27">[3]Original!#REF!</definedName>
    <definedName name="_5645_8" localSheetId="11">[3]Original!#REF!</definedName>
    <definedName name="_5645_8" localSheetId="22">[3]Original!#REF!</definedName>
    <definedName name="_5645_8" localSheetId="15">[3]Original!#REF!</definedName>
    <definedName name="_5645_8">[3]Original!#REF!</definedName>
    <definedName name="_5701" localSheetId="17">[3]Original!#REF!</definedName>
    <definedName name="_5701" localSheetId="5">[3]Original!#REF!</definedName>
    <definedName name="_5701" localSheetId="23">[3]Original!#REF!</definedName>
    <definedName name="_5701" localSheetId="24">[3]Original!#REF!</definedName>
    <definedName name="_5701" localSheetId="26">[3]Original!#REF!</definedName>
    <definedName name="_5701" localSheetId="12">[3]Original!#REF!</definedName>
    <definedName name="_5701" localSheetId="21">[3]Original!#REF!</definedName>
    <definedName name="_5701" localSheetId="30">[3]Original!#REF!</definedName>
    <definedName name="_5701" localSheetId="27">[3]Original!#REF!</definedName>
    <definedName name="_5701" localSheetId="11">[3]Original!#REF!</definedName>
    <definedName name="_5701" localSheetId="22">[3]Original!#REF!</definedName>
    <definedName name="_5701" localSheetId="15">[3]Original!#REF!</definedName>
    <definedName name="_5701">[3]Original!#REF!</definedName>
    <definedName name="_5701_5" localSheetId="17">[3]Original!#REF!</definedName>
    <definedName name="_5701_5" localSheetId="5">[3]Original!#REF!</definedName>
    <definedName name="_5701_5" localSheetId="23">[3]Original!#REF!</definedName>
    <definedName name="_5701_5" localSheetId="24">[3]Original!#REF!</definedName>
    <definedName name="_5701_5" localSheetId="26">[3]Original!#REF!</definedName>
    <definedName name="_5701_5" localSheetId="12">[3]Original!#REF!</definedName>
    <definedName name="_5701_5" localSheetId="21">[3]Original!#REF!</definedName>
    <definedName name="_5701_5" localSheetId="30">[3]Original!#REF!</definedName>
    <definedName name="_5701_5" localSheetId="27">[3]Original!#REF!</definedName>
    <definedName name="_5701_5" localSheetId="11">[3]Original!#REF!</definedName>
    <definedName name="_5701_5" localSheetId="22">[3]Original!#REF!</definedName>
    <definedName name="_5701_5" localSheetId="15">[3]Original!#REF!</definedName>
    <definedName name="_5701_5">[3]Original!#REF!</definedName>
    <definedName name="_5701_8" localSheetId="17">[3]Original!#REF!</definedName>
    <definedName name="_5701_8" localSheetId="5">[3]Original!#REF!</definedName>
    <definedName name="_5701_8" localSheetId="23">[3]Original!#REF!</definedName>
    <definedName name="_5701_8" localSheetId="24">[3]Original!#REF!</definedName>
    <definedName name="_5701_8" localSheetId="26">[3]Original!#REF!</definedName>
    <definedName name="_5701_8" localSheetId="12">[3]Original!#REF!</definedName>
    <definedName name="_5701_8" localSheetId="21">[3]Original!#REF!</definedName>
    <definedName name="_5701_8" localSheetId="30">[3]Original!#REF!</definedName>
    <definedName name="_5701_8" localSheetId="27">[3]Original!#REF!</definedName>
    <definedName name="_5701_8" localSheetId="11">[3]Original!#REF!</definedName>
    <definedName name="_5701_8" localSheetId="22">[3]Original!#REF!</definedName>
    <definedName name="_5701_8" localSheetId="15">[3]Original!#REF!</definedName>
    <definedName name="_5701_8">[3]Original!#REF!</definedName>
    <definedName name="_5720" localSheetId="17">[3]Original!#REF!</definedName>
    <definedName name="_5720" localSheetId="5">[3]Original!#REF!</definedName>
    <definedName name="_5720" localSheetId="23">[3]Original!#REF!</definedName>
    <definedName name="_5720" localSheetId="24">[3]Original!#REF!</definedName>
    <definedName name="_5720" localSheetId="26">[3]Original!#REF!</definedName>
    <definedName name="_5720" localSheetId="12">[3]Original!#REF!</definedName>
    <definedName name="_5720" localSheetId="21">[3]Original!#REF!</definedName>
    <definedName name="_5720" localSheetId="30">[3]Original!#REF!</definedName>
    <definedName name="_5720" localSheetId="27">[3]Original!#REF!</definedName>
    <definedName name="_5720" localSheetId="11">[3]Original!#REF!</definedName>
    <definedName name="_5720" localSheetId="22">[3]Original!#REF!</definedName>
    <definedName name="_5720" localSheetId="15">[3]Original!#REF!</definedName>
    <definedName name="_5720">[3]Original!#REF!</definedName>
    <definedName name="_5720_5" localSheetId="17">[3]Original!#REF!</definedName>
    <definedName name="_5720_5" localSheetId="5">[3]Original!#REF!</definedName>
    <definedName name="_5720_5" localSheetId="23">[3]Original!#REF!</definedName>
    <definedName name="_5720_5" localSheetId="24">[3]Original!#REF!</definedName>
    <definedName name="_5720_5" localSheetId="26">[3]Original!#REF!</definedName>
    <definedName name="_5720_5" localSheetId="12">[3]Original!#REF!</definedName>
    <definedName name="_5720_5" localSheetId="21">[3]Original!#REF!</definedName>
    <definedName name="_5720_5" localSheetId="30">[3]Original!#REF!</definedName>
    <definedName name="_5720_5" localSheetId="27">[3]Original!#REF!</definedName>
    <definedName name="_5720_5" localSheetId="11">[3]Original!#REF!</definedName>
    <definedName name="_5720_5" localSheetId="22">[3]Original!#REF!</definedName>
    <definedName name="_5720_5" localSheetId="15">[3]Original!#REF!</definedName>
    <definedName name="_5720_5">[3]Original!#REF!</definedName>
    <definedName name="_5720_8" localSheetId="17">[3]Original!#REF!</definedName>
    <definedName name="_5720_8" localSheetId="5">[3]Original!#REF!</definedName>
    <definedName name="_5720_8" localSheetId="23">[3]Original!#REF!</definedName>
    <definedName name="_5720_8" localSheetId="24">[3]Original!#REF!</definedName>
    <definedName name="_5720_8" localSheetId="26">[3]Original!#REF!</definedName>
    <definedName name="_5720_8" localSheetId="12">[3]Original!#REF!</definedName>
    <definedName name="_5720_8" localSheetId="21">[3]Original!#REF!</definedName>
    <definedName name="_5720_8" localSheetId="30">[3]Original!#REF!</definedName>
    <definedName name="_5720_8" localSheetId="27">[3]Original!#REF!</definedName>
    <definedName name="_5720_8" localSheetId="11">[3]Original!#REF!</definedName>
    <definedName name="_5720_8" localSheetId="22">[3]Original!#REF!</definedName>
    <definedName name="_5720_8" localSheetId="15">[3]Original!#REF!</definedName>
    <definedName name="_5720_8">[3]Original!#REF!</definedName>
    <definedName name="_5721" localSheetId="17">[3]Original!#REF!</definedName>
    <definedName name="_5721" localSheetId="5">[3]Original!#REF!</definedName>
    <definedName name="_5721" localSheetId="23">[3]Original!#REF!</definedName>
    <definedName name="_5721" localSheetId="24">[3]Original!#REF!</definedName>
    <definedName name="_5721" localSheetId="26">[3]Original!#REF!</definedName>
    <definedName name="_5721" localSheetId="12">[3]Original!#REF!</definedName>
    <definedName name="_5721" localSheetId="21">[3]Original!#REF!</definedName>
    <definedName name="_5721" localSheetId="30">[3]Original!#REF!</definedName>
    <definedName name="_5721" localSheetId="27">[3]Original!#REF!</definedName>
    <definedName name="_5721" localSheetId="11">[3]Original!#REF!</definedName>
    <definedName name="_5721" localSheetId="22">[3]Original!#REF!</definedName>
    <definedName name="_5721" localSheetId="15">[3]Original!#REF!</definedName>
    <definedName name="_5721">[3]Original!#REF!</definedName>
    <definedName name="_5721_5" localSheetId="17">[3]Original!#REF!</definedName>
    <definedName name="_5721_5" localSheetId="5">[3]Original!#REF!</definedName>
    <definedName name="_5721_5" localSheetId="23">[3]Original!#REF!</definedName>
    <definedName name="_5721_5" localSheetId="24">[3]Original!#REF!</definedName>
    <definedName name="_5721_5" localSheetId="26">[3]Original!#REF!</definedName>
    <definedName name="_5721_5" localSheetId="12">[3]Original!#REF!</definedName>
    <definedName name="_5721_5" localSheetId="21">[3]Original!#REF!</definedName>
    <definedName name="_5721_5" localSheetId="30">[3]Original!#REF!</definedName>
    <definedName name="_5721_5" localSheetId="27">[3]Original!#REF!</definedName>
    <definedName name="_5721_5" localSheetId="11">[3]Original!#REF!</definedName>
    <definedName name="_5721_5" localSheetId="22">[3]Original!#REF!</definedName>
    <definedName name="_5721_5" localSheetId="15">[3]Original!#REF!</definedName>
    <definedName name="_5721_5">[3]Original!#REF!</definedName>
    <definedName name="_5721_8" localSheetId="17">[3]Original!#REF!</definedName>
    <definedName name="_5721_8" localSheetId="5">[3]Original!#REF!</definedName>
    <definedName name="_5721_8" localSheetId="23">[3]Original!#REF!</definedName>
    <definedName name="_5721_8" localSheetId="24">[3]Original!#REF!</definedName>
    <definedName name="_5721_8" localSheetId="26">[3]Original!#REF!</definedName>
    <definedName name="_5721_8" localSheetId="12">[3]Original!#REF!</definedName>
    <definedName name="_5721_8" localSheetId="21">[3]Original!#REF!</definedName>
    <definedName name="_5721_8" localSheetId="30">[3]Original!#REF!</definedName>
    <definedName name="_5721_8" localSheetId="27">[3]Original!#REF!</definedName>
    <definedName name="_5721_8" localSheetId="11">[3]Original!#REF!</definedName>
    <definedName name="_5721_8" localSheetId="22">[3]Original!#REF!</definedName>
    <definedName name="_5721_8" localSheetId="15">[3]Original!#REF!</definedName>
    <definedName name="_5721_8">[3]Original!#REF!</definedName>
    <definedName name="_5722" localSheetId="17">[3]Original!#REF!</definedName>
    <definedName name="_5722" localSheetId="5">[3]Original!#REF!</definedName>
    <definedName name="_5722" localSheetId="23">[3]Original!#REF!</definedName>
    <definedName name="_5722" localSheetId="24">[3]Original!#REF!</definedName>
    <definedName name="_5722" localSheetId="26">[3]Original!#REF!</definedName>
    <definedName name="_5722" localSheetId="12">[3]Original!#REF!</definedName>
    <definedName name="_5722" localSheetId="21">[3]Original!#REF!</definedName>
    <definedName name="_5722" localSheetId="30">[3]Original!#REF!</definedName>
    <definedName name="_5722" localSheetId="27">[3]Original!#REF!</definedName>
    <definedName name="_5722" localSheetId="11">[3]Original!#REF!</definedName>
    <definedName name="_5722" localSheetId="22">[3]Original!#REF!</definedName>
    <definedName name="_5722" localSheetId="15">[3]Original!#REF!</definedName>
    <definedName name="_5722">[3]Original!#REF!</definedName>
    <definedName name="_5722_5" localSheetId="17">[3]Original!#REF!</definedName>
    <definedName name="_5722_5" localSheetId="5">[3]Original!#REF!</definedName>
    <definedName name="_5722_5" localSheetId="23">[3]Original!#REF!</definedName>
    <definedName name="_5722_5" localSheetId="24">[3]Original!#REF!</definedName>
    <definedName name="_5722_5" localSheetId="26">[3]Original!#REF!</definedName>
    <definedName name="_5722_5" localSheetId="12">[3]Original!#REF!</definedName>
    <definedName name="_5722_5" localSheetId="21">[3]Original!#REF!</definedName>
    <definedName name="_5722_5" localSheetId="30">[3]Original!#REF!</definedName>
    <definedName name="_5722_5" localSheetId="27">[3]Original!#REF!</definedName>
    <definedName name="_5722_5" localSheetId="11">[3]Original!#REF!</definedName>
    <definedName name="_5722_5" localSheetId="22">[3]Original!#REF!</definedName>
    <definedName name="_5722_5" localSheetId="15">[3]Original!#REF!</definedName>
    <definedName name="_5722_5">[3]Original!#REF!</definedName>
    <definedName name="_5722_8" localSheetId="17">[3]Original!#REF!</definedName>
    <definedName name="_5722_8" localSheetId="5">[3]Original!#REF!</definedName>
    <definedName name="_5722_8" localSheetId="23">[3]Original!#REF!</definedName>
    <definedName name="_5722_8" localSheetId="24">[3]Original!#REF!</definedName>
    <definedName name="_5722_8" localSheetId="26">[3]Original!#REF!</definedName>
    <definedName name="_5722_8" localSheetId="12">[3]Original!#REF!</definedName>
    <definedName name="_5722_8" localSheetId="21">[3]Original!#REF!</definedName>
    <definedName name="_5722_8" localSheetId="30">[3]Original!#REF!</definedName>
    <definedName name="_5722_8" localSheetId="27">[3]Original!#REF!</definedName>
    <definedName name="_5722_8" localSheetId="11">[3]Original!#REF!</definedName>
    <definedName name="_5722_8" localSheetId="22">[3]Original!#REF!</definedName>
    <definedName name="_5722_8" localSheetId="15">[3]Original!#REF!</definedName>
    <definedName name="_5722_8">[3]Original!#REF!</definedName>
    <definedName name="_5723" localSheetId="17">[3]Original!#REF!</definedName>
    <definedName name="_5723" localSheetId="5">[3]Original!#REF!</definedName>
    <definedName name="_5723" localSheetId="23">[3]Original!#REF!</definedName>
    <definedName name="_5723" localSheetId="24">[3]Original!#REF!</definedName>
    <definedName name="_5723" localSheetId="26">[3]Original!#REF!</definedName>
    <definedName name="_5723" localSheetId="12">[3]Original!#REF!</definedName>
    <definedName name="_5723" localSheetId="21">[3]Original!#REF!</definedName>
    <definedName name="_5723" localSheetId="30">[3]Original!#REF!</definedName>
    <definedName name="_5723" localSheetId="27">[3]Original!#REF!</definedName>
    <definedName name="_5723" localSheetId="11">[3]Original!#REF!</definedName>
    <definedName name="_5723" localSheetId="22">[3]Original!#REF!</definedName>
    <definedName name="_5723" localSheetId="15">[3]Original!#REF!</definedName>
    <definedName name="_5723">[3]Original!#REF!</definedName>
    <definedName name="_5723_5" localSheetId="17">[3]Original!#REF!</definedName>
    <definedName name="_5723_5" localSheetId="5">[3]Original!#REF!</definedName>
    <definedName name="_5723_5" localSheetId="23">[3]Original!#REF!</definedName>
    <definedName name="_5723_5" localSheetId="24">[3]Original!#REF!</definedName>
    <definedName name="_5723_5" localSheetId="26">[3]Original!#REF!</definedName>
    <definedName name="_5723_5" localSheetId="12">[3]Original!#REF!</definedName>
    <definedName name="_5723_5" localSheetId="21">[3]Original!#REF!</definedName>
    <definedName name="_5723_5" localSheetId="30">[3]Original!#REF!</definedName>
    <definedName name="_5723_5" localSheetId="27">[3]Original!#REF!</definedName>
    <definedName name="_5723_5" localSheetId="11">[3]Original!#REF!</definedName>
    <definedName name="_5723_5" localSheetId="22">[3]Original!#REF!</definedName>
    <definedName name="_5723_5" localSheetId="15">[3]Original!#REF!</definedName>
    <definedName name="_5723_5">[3]Original!#REF!</definedName>
    <definedName name="_5723_8" localSheetId="17">[3]Original!#REF!</definedName>
    <definedName name="_5723_8" localSheetId="5">[3]Original!#REF!</definedName>
    <definedName name="_5723_8" localSheetId="23">[3]Original!#REF!</definedName>
    <definedName name="_5723_8" localSheetId="24">[3]Original!#REF!</definedName>
    <definedName name="_5723_8" localSheetId="26">[3]Original!#REF!</definedName>
    <definedName name="_5723_8" localSheetId="12">[3]Original!#REF!</definedName>
    <definedName name="_5723_8" localSheetId="21">[3]Original!#REF!</definedName>
    <definedName name="_5723_8" localSheetId="30">[3]Original!#REF!</definedName>
    <definedName name="_5723_8" localSheetId="27">[3]Original!#REF!</definedName>
    <definedName name="_5723_8" localSheetId="11">[3]Original!#REF!</definedName>
    <definedName name="_5723_8" localSheetId="22">[3]Original!#REF!</definedName>
    <definedName name="_5723_8" localSheetId="15">[3]Original!#REF!</definedName>
    <definedName name="_5723_8">[3]Original!#REF!</definedName>
    <definedName name="_5726" localSheetId="17">[3]Original!#REF!</definedName>
    <definedName name="_5726" localSheetId="5">[3]Original!#REF!</definedName>
    <definedName name="_5726" localSheetId="23">[3]Original!#REF!</definedName>
    <definedName name="_5726" localSheetId="24">[3]Original!#REF!</definedName>
    <definedName name="_5726" localSheetId="26">[3]Original!#REF!</definedName>
    <definedName name="_5726" localSheetId="12">[3]Original!#REF!</definedName>
    <definedName name="_5726" localSheetId="21">[3]Original!#REF!</definedName>
    <definedName name="_5726" localSheetId="30">[3]Original!#REF!</definedName>
    <definedName name="_5726" localSheetId="27">[3]Original!#REF!</definedName>
    <definedName name="_5726" localSheetId="11">[3]Original!#REF!</definedName>
    <definedName name="_5726" localSheetId="22">[3]Original!#REF!</definedName>
    <definedName name="_5726" localSheetId="15">[3]Original!#REF!</definedName>
    <definedName name="_5726">[3]Original!#REF!</definedName>
    <definedName name="_5726_5" localSheetId="17">[3]Original!#REF!</definedName>
    <definedName name="_5726_5" localSheetId="5">[3]Original!#REF!</definedName>
    <definedName name="_5726_5" localSheetId="23">[3]Original!#REF!</definedName>
    <definedName name="_5726_5" localSheetId="24">[3]Original!#REF!</definedName>
    <definedName name="_5726_5" localSheetId="26">[3]Original!#REF!</definedName>
    <definedName name="_5726_5" localSheetId="12">[3]Original!#REF!</definedName>
    <definedName name="_5726_5" localSheetId="21">[3]Original!#REF!</definedName>
    <definedName name="_5726_5" localSheetId="30">[3]Original!#REF!</definedName>
    <definedName name="_5726_5" localSheetId="27">[3]Original!#REF!</definedName>
    <definedName name="_5726_5" localSheetId="11">[3]Original!#REF!</definedName>
    <definedName name="_5726_5" localSheetId="22">[3]Original!#REF!</definedName>
    <definedName name="_5726_5" localSheetId="15">[3]Original!#REF!</definedName>
    <definedName name="_5726_5">[3]Original!#REF!</definedName>
    <definedName name="_5726_8" localSheetId="17">[3]Original!#REF!</definedName>
    <definedName name="_5726_8" localSheetId="5">[3]Original!#REF!</definedName>
    <definedName name="_5726_8" localSheetId="23">[3]Original!#REF!</definedName>
    <definedName name="_5726_8" localSheetId="24">[3]Original!#REF!</definedName>
    <definedName name="_5726_8" localSheetId="26">[3]Original!#REF!</definedName>
    <definedName name="_5726_8" localSheetId="12">[3]Original!#REF!</definedName>
    <definedName name="_5726_8" localSheetId="21">[3]Original!#REF!</definedName>
    <definedName name="_5726_8" localSheetId="30">[3]Original!#REF!</definedName>
    <definedName name="_5726_8" localSheetId="27">[3]Original!#REF!</definedName>
    <definedName name="_5726_8" localSheetId="11">[3]Original!#REF!</definedName>
    <definedName name="_5726_8" localSheetId="22">[3]Original!#REF!</definedName>
    <definedName name="_5726_8" localSheetId="15">[3]Original!#REF!</definedName>
    <definedName name="_5726_8">[3]Original!#REF!</definedName>
    <definedName name="_5727" localSheetId="17">[3]Original!#REF!</definedName>
    <definedName name="_5727" localSheetId="5">[3]Original!#REF!</definedName>
    <definedName name="_5727" localSheetId="23">[3]Original!#REF!</definedName>
    <definedName name="_5727" localSheetId="24">[3]Original!#REF!</definedName>
    <definedName name="_5727" localSheetId="26">[3]Original!#REF!</definedName>
    <definedName name="_5727" localSheetId="12">[3]Original!#REF!</definedName>
    <definedName name="_5727" localSheetId="21">[3]Original!#REF!</definedName>
    <definedName name="_5727" localSheetId="30">[3]Original!#REF!</definedName>
    <definedName name="_5727" localSheetId="27">[3]Original!#REF!</definedName>
    <definedName name="_5727" localSheetId="11">[3]Original!#REF!</definedName>
    <definedName name="_5727" localSheetId="22">[3]Original!#REF!</definedName>
    <definedName name="_5727" localSheetId="15">[3]Original!#REF!</definedName>
    <definedName name="_5727">[3]Original!#REF!</definedName>
    <definedName name="_5727_5" localSheetId="17">[3]Original!#REF!</definedName>
    <definedName name="_5727_5" localSheetId="5">[3]Original!#REF!</definedName>
    <definedName name="_5727_5" localSheetId="23">[3]Original!#REF!</definedName>
    <definedName name="_5727_5" localSheetId="24">[3]Original!#REF!</definedName>
    <definedName name="_5727_5" localSheetId="26">[3]Original!#REF!</definedName>
    <definedName name="_5727_5" localSheetId="12">[3]Original!#REF!</definedName>
    <definedName name="_5727_5" localSheetId="21">[3]Original!#REF!</definedName>
    <definedName name="_5727_5" localSheetId="30">[3]Original!#REF!</definedName>
    <definedName name="_5727_5" localSheetId="27">[3]Original!#REF!</definedName>
    <definedName name="_5727_5" localSheetId="11">[3]Original!#REF!</definedName>
    <definedName name="_5727_5" localSheetId="22">[3]Original!#REF!</definedName>
    <definedName name="_5727_5" localSheetId="15">[3]Original!#REF!</definedName>
    <definedName name="_5727_5">[3]Original!#REF!</definedName>
    <definedName name="_5727_8" localSheetId="17">[3]Original!#REF!</definedName>
    <definedName name="_5727_8" localSheetId="5">[3]Original!#REF!</definedName>
    <definedName name="_5727_8" localSheetId="23">[3]Original!#REF!</definedName>
    <definedName name="_5727_8" localSheetId="24">[3]Original!#REF!</definedName>
    <definedName name="_5727_8" localSheetId="26">[3]Original!#REF!</definedName>
    <definedName name="_5727_8" localSheetId="12">[3]Original!#REF!</definedName>
    <definedName name="_5727_8" localSheetId="21">[3]Original!#REF!</definedName>
    <definedName name="_5727_8" localSheetId="30">[3]Original!#REF!</definedName>
    <definedName name="_5727_8" localSheetId="27">[3]Original!#REF!</definedName>
    <definedName name="_5727_8" localSheetId="11">[3]Original!#REF!</definedName>
    <definedName name="_5727_8" localSheetId="22">[3]Original!#REF!</definedName>
    <definedName name="_5727_8" localSheetId="15">[3]Original!#REF!</definedName>
    <definedName name="_5727_8">[3]Original!#REF!</definedName>
    <definedName name="_5734" localSheetId="17">[3]Original!#REF!</definedName>
    <definedName name="_5734" localSheetId="5">[3]Original!#REF!</definedName>
    <definedName name="_5734" localSheetId="23">[3]Original!#REF!</definedName>
    <definedName name="_5734" localSheetId="24">[3]Original!#REF!</definedName>
    <definedName name="_5734" localSheetId="26">[3]Original!#REF!</definedName>
    <definedName name="_5734" localSheetId="12">[3]Original!#REF!</definedName>
    <definedName name="_5734" localSheetId="21">[3]Original!#REF!</definedName>
    <definedName name="_5734" localSheetId="30">[3]Original!#REF!</definedName>
    <definedName name="_5734" localSheetId="27">[3]Original!#REF!</definedName>
    <definedName name="_5734" localSheetId="11">[3]Original!#REF!</definedName>
    <definedName name="_5734" localSheetId="22">[3]Original!#REF!</definedName>
    <definedName name="_5734" localSheetId="15">[3]Original!#REF!</definedName>
    <definedName name="_5734">[3]Original!#REF!</definedName>
    <definedName name="_5734_5" localSheetId="17">[3]Original!#REF!</definedName>
    <definedName name="_5734_5" localSheetId="5">[3]Original!#REF!</definedName>
    <definedName name="_5734_5" localSheetId="23">[3]Original!#REF!</definedName>
    <definedName name="_5734_5" localSheetId="24">[3]Original!#REF!</definedName>
    <definedName name="_5734_5" localSheetId="26">[3]Original!#REF!</definedName>
    <definedName name="_5734_5" localSheetId="12">[3]Original!#REF!</definedName>
    <definedName name="_5734_5" localSheetId="21">[3]Original!#REF!</definedName>
    <definedName name="_5734_5" localSheetId="30">[3]Original!#REF!</definedName>
    <definedName name="_5734_5" localSheetId="27">[3]Original!#REF!</definedName>
    <definedName name="_5734_5" localSheetId="11">[3]Original!#REF!</definedName>
    <definedName name="_5734_5" localSheetId="22">[3]Original!#REF!</definedName>
    <definedName name="_5734_5" localSheetId="15">[3]Original!#REF!</definedName>
    <definedName name="_5734_5">[3]Original!#REF!</definedName>
    <definedName name="_5734_8" localSheetId="17">[3]Original!#REF!</definedName>
    <definedName name="_5734_8" localSheetId="5">[3]Original!#REF!</definedName>
    <definedName name="_5734_8" localSheetId="23">[3]Original!#REF!</definedName>
    <definedName name="_5734_8" localSheetId="24">[3]Original!#REF!</definedName>
    <definedName name="_5734_8" localSheetId="26">[3]Original!#REF!</definedName>
    <definedName name="_5734_8" localSheetId="12">[3]Original!#REF!</definedName>
    <definedName name="_5734_8" localSheetId="21">[3]Original!#REF!</definedName>
    <definedName name="_5734_8" localSheetId="30">[3]Original!#REF!</definedName>
    <definedName name="_5734_8" localSheetId="27">[3]Original!#REF!</definedName>
    <definedName name="_5734_8" localSheetId="11">[3]Original!#REF!</definedName>
    <definedName name="_5734_8" localSheetId="22">[3]Original!#REF!</definedName>
    <definedName name="_5734_8" localSheetId="15">[3]Original!#REF!</definedName>
    <definedName name="_5734_8">[3]Original!#REF!</definedName>
    <definedName name="_5735" localSheetId="17">[3]Original!#REF!</definedName>
    <definedName name="_5735" localSheetId="5">[3]Original!#REF!</definedName>
    <definedName name="_5735" localSheetId="23">[3]Original!#REF!</definedName>
    <definedName name="_5735" localSheetId="24">[3]Original!#REF!</definedName>
    <definedName name="_5735" localSheetId="26">[3]Original!#REF!</definedName>
    <definedName name="_5735" localSheetId="12">[3]Original!#REF!</definedName>
    <definedName name="_5735" localSheetId="21">[3]Original!#REF!</definedName>
    <definedName name="_5735" localSheetId="30">[3]Original!#REF!</definedName>
    <definedName name="_5735" localSheetId="27">[3]Original!#REF!</definedName>
    <definedName name="_5735" localSheetId="11">[3]Original!#REF!</definedName>
    <definedName name="_5735" localSheetId="22">[3]Original!#REF!</definedName>
    <definedName name="_5735" localSheetId="15">[3]Original!#REF!</definedName>
    <definedName name="_5735">[3]Original!#REF!</definedName>
    <definedName name="_5735_5" localSheetId="17">[3]Original!#REF!</definedName>
    <definedName name="_5735_5" localSheetId="5">[3]Original!#REF!</definedName>
    <definedName name="_5735_5" localSheetId="23">[3]Original!#REF!</definedName>
    <definedName name="_5735_5" localSheetId="24">[3]Original!#REF!</definedName>
    <definedName name="_5735_5" localSheetId="26">[3]Original!#REF!</definedName>
    <definedName name="_5735_5" localSheetId="12">[3]Original!#REF!</definedName>
    <definedName name="_5735_5" localSheetId="21">[3]Original!#REF!</definedName>
    <definedName name="_5735_5" localSheetId="30">[3]Original!#REF!</definedName>
    <definedName name="_5735_5" localSheetId="27">[3]Original!#REF!</definedName>
    <definedName name="_5735_5" localSheetId="11">[3]Original!#REF!</definedName>
    <definedName name="_5735_5" localSheetId="22">[3]Original!#REF!</definedName>
    <definedName name="_5735_5" localSheetId="15">[3]Original!#REF!</definedName>
    <definedName name="_5735_5">[3]Original!#REF!</definedName>
    <definedName name="_5735_8" localSheetId="17">[3]Original!#REF!</definedName>
    <definedName name="_5735_8" localSheetId="5">[3]Original!#REF!</definedName>
    <definedName name="_5735_8" localSheetId="23">[3]Original!#REF!</definedName>
    <definedName name="_5735_8" localSheetId="24">[3]Original!#REF!</definedName>
    <definedName name="_5735_8" localSheetId="26">[3]Original!#REF!</definedName>
    <definedName name="_5735_8" localSheetId="12">[3]Original!#REF!</definedName>
    <definedName name="_5735_8" localSheetId="21">[3]Original!#REF!</definedName>
    <definedName name="_5735_8" localSheetId="30">[3]Original!#REF!</definedName>
    <definedName name="_5735_8" localSheetId="27">[3]Original!#REF!</definedName>
    <definedName name="_5735_8" localSheetId="11">[3]Original!#REF!</definedName>
    <definedName name="_5735_8" localSheetId="22">[3]Original!#REF!</definedName>
    <definedName name="_5735_8" localSheetId="15">[3]Original!#REF!</definedName>
    <definedName name="_5735_8">[3]Original!#REF!</definedName>
    <definedName name="_5736" localSheetId="17">[3]Original!#REF!</definedName>
    <definedName name="_5736" localSheetId="5">[3]Original!#REF!</definedName>
    <definedName name="_5736" localSheetId="23">[3]Original!#REF!</definedName>
    <definedName name="_5736" localSheetId="24">[3]Original!#REF!</definedName>
    <definedName name="_5736" localSheetId="26">[3]Original!#REF!</definedName>
    <definedName name="_5736" localSheetId="12">[3]Original!#REF!</definedName>
    <definedName name="_5736" localSheetId="21">[3]Original!#REF!</definedName>
    <definedName name="_5736" localSheetId="30">[3]Original!#REF!</definedName>
    <definedName name="_5736" localSheetId="27">[3]Original!#REF!</definedName>
    <definedName name="_5736" localSheetId="11">[3]Original!#REF!</definedName>
    <definedName name="_5736" localSheetId="22">[3]Original!#REF!</definedName>
    <definedName name="_5736" localSheetId="15">[3]Original!#REF!</definedName>
    <definedName name="_5736">[3]Original!#REF!</definedName>
    <definedName name="_5736_5" localSheetId="17">[3]Original!#REF!</definedName>
    <definedName name="_5736_5" localSheetId="5">[3]Original!#REF!</definedName>
    <definedName name="_5736_5" localSheetId="23">[3]Original!#REF!</definedName>
    <definedName name="_5736_5" localSheetId="24">[3]Original!#REF!</definedName>
    <definedName name="_5736_5" localSheetId="26">[3]Original!#REF!</definedName>
    <definedName name="_5736_5" localSheetId="12">[3]Original!#REF!</definedName>
    <definedName name="_5736_5" localSheetId="21">[3]Original!#REF!</definedName>
    <definedName name="_5736_5" localSheetId="30">[3]Original!#REF!</definedName>
    <definedName name="_5736_5" localSheetId="27">[3]Original!#REF!</definedName>
    <definedName name="_5736_5" localSheetId="11">[3]Original!#REF!</definedName>
    <definedName name="_5736_5" localSheetId="22">[3]Original!#REF!</definedName>
    <definedName name="_5736_5" localSheetId="15">[3]Original!#REF!</definedName>
    <definedName name="_5736_5">[3]Original!#REF!</definedName>
    <definedName name="_5736_8" localSheetId="17">[3]Original!#REF!</definedName>
    <definedName name="_5736_8" localSheetId="5">[3]Original!#REF!</definedName>
    <definedName name="_5736_8" localSheetId="23">[3]Original!#REF!</definedName>
    <definedName name="_5736_8" localSheetId="24">[3]Original!#REF!</definedName>
    <definedName name="_5736_8" localSheetId="26">[3]Original!#REF!</definedName>
    <definedName name="_5736_8" localSheetId="12">[3]Original!#REF!</definedName>
    <definedName name="_5736_8" localSheetId="21">[3]Original!#REF!</definedName>
    <definedName name="_5736_8" localSheetId="30">[3]Original!#REF!</definedName>
    <definedName name="_5736_8" localSheetId="27">[3]Original!#REF!</definedName>
    <definedName name="_5736_8" localSheetId="11">[3]Original!#REF!</definedName>
    <definedName name="_5736_8" localSheetId="22">[3]Original!#REF!</definedName>
    <definedName name="_5736_8" localSheetId="15">[3]Original!#REF!</definedName>
    <definedName name="_5736_8">[3]Original!#REF!</definedName>
    <definedName name="_5737" localSheetId="17">[3]Original!#REF!</definedName>
    <definedName name="_5737" localSheetId="5">[3]Original!#REF!</definedName>
    <definedName name="_5737" localSheetId="23">[3]Original!#REF!</definedName>
    <definedName name="_5737" localSheetId="24">[3]Original!#REF!</definedName>
    <definedName name="_5737" localSheetId="26">[3]Original!#REF!</definedName>
    <definedName name="_5737" localSheetId="12">[3]Original!#REF!</definedName>
    <definedName name="_5737" localSheetId="21">[3]Original!#REF!</definedName>
    <definedName name="_5737" localSheetId="30">[3]Original!#REF!</definedName>
    <definedName name="_5737" localSheetId="27">[3]Original!#REF!</definedName>
    <definedName name="_5737" localSheetId="11">[3]Original!#REF!</definedName>
    <definedName name="_5737" localSheetId="22">[3]Original!#REF!</definedName>
    <definedName name="_5737" localSheetId="15">[3]Original!#REF!</definedName>
    <definedName name="_5737">[3]Original!#REF!</definedName>
    <definedName name="_5737_5" localSheetId="17">[3]Original!#REF!</definedName>
    <definedName name="_5737_5" localSheetId="5">[3]Original!#REF!</definedName>
    <definedName name="_5737_5" localSheetId="23">[3]Original!#REF!</definedName>
    <definedName name="_5737_5" localSheetId="24">[3]Original!#REF!</definedName>
    <definedName name="_5737_5" localSheetId="26">[3]Original!#REF!</definedName>
    <definedName name="_5737_5" localSheetId="12">[3]Original!#REF!</definedName>
    <definedName name="_5737_5" localSheetId="21">[3]Original!#REF!</definedName>
    <definedName name="_5737_5" localSheetId="30">[3]Original!#REF!</definedName>
    <definedName name="_5737_5" localSheetId="27">[3]Original!#REF!</definedName>
    <definedName name="_5737_5" localSheetId="11">[3]Original!#REF!</definedName>
    <definedName name="_5737_5" localSheetId="22">[3]Original!#REF!</definedName>
    <definedName name="_5737_5" localSheetId="15">[3]Original!#REF!</definedName>
    <definedName name="_5737_5">[3]Original!#REF!</definedName>
    <definedName name="_5737_8" localSheetId="17">[3]Original!#REF!</definedName>
    <definedName name="_5737_8" localSheetId="5">[3]Original!#REF!</definedName>
    <definedName name="_5737_8" localSheetId="23">[3]Original!#REF!</definedName>
    <definedName name="_5737_8" localSheetId="24">[3]Original!#REF!</definedName>
    <definedName name="_5737_8" localSheetId="26">[3]Original!#REF!</definedName>
    <definedName name="_5737_8" localSheetId="12">[3]Original!#REF!</definedName>
    <definedName name="_5737_8" localSheetId="21">[3]Original!#REF!</definedName>
    <definedName name="_5737_8" localSheetId="30">[3]Original!#REF!</definedName>
    <definedName name="_5737_8" localSheetId="27">[3]Original!#REF!</definedName>
    <definedName name="_5737_8" localSheetId="11">[3]Original!#REF!</definedName>
    <definedName name="_5737_8" localSheetId="22">[3]Original!#REF!</definedName>
    <definedName name="_5737_8" localSheetId="15">[3]Original!#REF!</definedName>
    <definedName name="_5737_8">[3]Original!#REF!</definedName>
    <definedName name="_5738" localSheetId="17">[3]Original!#REF!</definedName>
    <definedName name="_5738" localSheetId="5">[3]Original!#REF!</definedName>
    <definedName name="_5738" localSheetId="23">[3]Original!#REF!</definedName>
    <definedName name="_5738" localSheetId="24">[3]Original!#REF!</definedName>
    <definedName name="_5738" localSheetId="26">[3]Original!#REF!</definedName>
    <definedName name="_5738" localSheetId="12">[3]Original!#REF!</definedName>
    <definedName name="_5738" localSheetId="21">[3]Original!#REF!</definedName>
    <definedName name="_5738" localSheetId="30">[3]Original!#REF!</definedName>
    <definedName name="_5738" localSheetId="27">[3]Original!#REF!</definedName>
    <definedName name="_5738" localSheetId="11">[3]Original!#REF!</definedName>
    <definedName name="_5738" localSheetId="22">[3]Original!#REF!</definedName>
    <definedName name="_5738" localSheetId="15">[3]Original!#REF!</definedName>
    <definedName name="_5738">[3]Original!#REF!</definedName>
    <definedName name="_5738_5" localSheetId="17">[3]Original!#REF!</definedName>
    <definedName name="_5738_5" localSheetId="5">[3]Original!#REF!</definedName>
    <definedName name="_5738_5" localSheetId="23">[3]Original!#REF!</definedName>
    <definedName name="_5738_5" localSheetId="24">[3]Original!#REF!</definedName>
    <definedName name="_5738_5" localSheetId="26">[3]Original!#REF!</definedName>
    <definedName name="_5738_5" localSheetId="12">[3]Original!#REF!</definedName>
    <definedName name="_5738_5" localSheetId="21">[3]Original!#REF!</definedName>
    <definedName name="_5738_5" localSheetId="30">[3]Original!#REF!</definedName>
    <definedName name="_5738_5" localSheetId="27">[3]Original!#REF!</definedName>
    <definedName name="_5738_5" localSheetId="11">[3]Original!#REF!</definedName>
    <definedName name="_5738_5" localSheetId="22">[3]Original!#REF!</definedName>
    <definedName name="_5738_5" localSheetId="15">[3]Original!#REF!</definedName>
    <definedName name="_5738_5">[3]Original!#REF!</definedName>
    <definedName name="_5738_8" localSheetId="17">[3]Original!#REF!</definedName>
    <definedName name="_5738_8" localSheetId="5">[3]Original!#REF!</definedName>
    <definedName name="_5738_8" localSheetId="23">[3]Original!#REF!</definedName>
    <definedName name="_5738_8" localSheetId="24">[3]Original!#REF!</definedName>
    <definedName name="_5738_8" localSheetId="26">[3]Original!#REF!</definedName>
    <definedName name="_5738_8" localSheetId="12">[3]Original!#REF!</definedName>
    <definedName name="_5738_8" localSheetId="21">[3]Original!#REF!</definedName>
    <definedName name="_5738_8" localSheetId="30">[3]Original!#REF!</definedName>
    <definedName name="_5738_8" localSheetId="27">[3]Original!#REF!</definedName>
    <definedName name="_5738_8" localSheetId="11">[3]Original!#REF!</definedName>
    <definedName name="_5738_8" localSheetId="22">[3]Original!#REF!</definedName>
    <definedName name="_5738_8" localSheetId="15">[3]Original!#REF!</definedName>
    <definedName name="_5738_8">[3]Original!#REF!</definedName>
    <definedName name="_5739" localSheetId="17">[3]Original!#REF!</definedName>
    <definedName name="_5739" localSheetId="5">[3]Original!#REF!</definedName>
    <definedName name="_5739" localSheetId="23">[3]Original!#REF!</definedName>
    <definedName name="_5739" localSheetId="24">[3]Original!#REF!</definedName>
    <definedName name="_5739" localSheetId="26">[3]Original!#REF!</definedName>
    <definedName name="_5739" localSheetId="12">[3]Original!#REF!</definedName>
    <definedName name="_5739" localSheetId="21">[3]Original!#REF!</definedName>
    <definedName name="_5739" localSheetId="30">[3]Original!#REF!</definedName>
    <definedName name="_5739" localSheetId="27">[3]Original!#REF!</definedName>
    <definedName name="_5739" localSheetId="11">[3]Original!#REF!</definedName>
    <definedName name="_5739" localSheetId="22">[3]Original!#REF!</definedName>
    <definedName name="_5739" localSheetId="15">[3]Original!#REF!</definedName>
    <definedName name="_5739">[3]Original!#REF!</definedName>
    <definedName name="_5739_5" localSheetId="17">[3]Original!#REF!</definedName>
    <definedName name="_5739_5" localSheetId="5">[3]Original!#REF!</definedName>
    <definedName name="_5739_5" localSheetId="23">[3]Original!#REF!</definedName>
    <definedName name="_5739_5" localSheetId="24">[3]Original!#REF!</definedName>
    <definedName name="_5739_5" localSheetId="26">[3]Original!#REF!</definedName>
    <definedName name="_5739_5" localSheetId="12">[3]Original!#REF!</definedName>
    <definedName name="_5739_5" localSheetId="21">[3]Original!#REF!</definedName>
    <definedName name="_5739_5" localSheetId="30">[3]Original!#REF!</definedName>
    <definedName name="_5739_5" localSheetId="27">[3]Original!#REF!</definedName>
    <definedName name="_5739_5" localSheetId="11">[3]Original!#REF!</definedName>
    <definedName name="_5739_5" localSheetId="22">[3]Original!#REF!</definedName>
    <definedName name="_5739_5" localSheetId="15">[3]Original!#REF!</definedName>
    <definedName name="_5739_5">[3]Original!#REF!</definedName>
    <definedName name="_5739_8" localSheetId="17">[3]Original!#REF!</definedName>
    <definedName name="_5739_8" localSheetId="5">[3]Original!#REF!</definedName>
    <definedName name="_5739_8" localSheetId="23">[3]Original!#REF!</definedName>
    <definedName name="_5739_8" localSheetId="24">[3]Original!#REF!</definedName>
    <definedName name="_5739_8" localSheetId="26">[3]Original!#REF!</definedName>
    <definedName name="_5739_8" localSheetId="12">[3]Original!#REF!</definedName>
    <definedName name="_5739_8" localSheetId="21">[3]Original!#REF!</definedName>
    <definedName name="_5739_8" localSheetId="30">[3]Original!#REF!</definedName>
    <definedName name="_5739_8" localSheetId="27">[3]Original!#REF!</definedName>
    <definedName name="_5739_8" localSheetId="11">[3]Original!#REF!</definedName>
    <definedName name="_5739_8" localSheetId="22">[3]Original!#REF!</definedName>
    <definedName name="_5739_8" localSheetId="15">[3]Original!#REF!</definedName>
    <definedName name="_5739_8">[3]Original!#REF!</definedName>
    <definedName name="_5740" localSheetId="17">[3]Original!#REF!</definedName>
    <definedName name="_5740" localSheetId="5">[3]Original!#REF!</definedName>
    <definedName name="_5740" localSheetId="23">[3]Original!#REF!</definedName>
    <definedName name="_5740" localSheetId="24">[3]Original!#REF!</definedName>
    <definedName name="_5740" localSheetId="26">[3]Original!#REF!</definedName>
    <definedName name="_5740" localSheetId="12">[3]Original!#REF!</definedName>
    <definedName name="_5740" localSheetId="21">[3]Original!#REF!</definedName>
    <definedName name="_5740" localSheetId="30">[3]Original!#REF!</definedName>
    <definedName name="_5740" localSheetId="27">[3]Original!#REF!</definedName>
    <definedName name="_5740" localSheetId="11">[3]Original!#REF!</definedName>
    <definedName name="_5740" localSheetId="22">[3]Original!#REF!</definedName>
    <definedName name="_5740" localSheetId="15">[3]Original!#REF!</definedName>
    <definedName name="_5740">[3]Original!#REF!</definedName>
    <definedName name="_5740_5" localSheetId="17">[3]Original!#REF!</definedName>
    <definedName name="_5740_5" localSheetId="5">[3]Original!#REF!</definedName>
    <definedName name="_5740_5" localSheetId="23">[3]Original!#REF!</definedName>
    <definedName name="_5740_5" localSheetId="24">[3]Original!#REF!</definedName>
    <definedName name="_5740_5" localSheetId="26">[3]Original!#REF!</definedName>
    <definedName name="_5740_5" localSheetId="12">[3]Original!#REF!</definedName>
    <definedName name="_5740_5" localSheetId="21">[3]Original!#REF!</definedName>
    <definedName name="_5740_5" localSheetId="30">[3]Original!#REF!</definedName>
    <definedName name="_5740_5" localSheetId="27">[3]Original!#REF!</definedName>
    <definedName name="_5740_5" localSheetId="11">[3]Original!#REF!</definedName>
    <definedName name="_5740_5" localSheetId="22">[3]Original!#REF!</definedName>
    <definedName name="_5740_5" localSheetId="15">[3]Original!#REF!</definedName>
    <definedName name="_5740_5">[3]Original!#REF!</definedName>
    <definedName name="_5740_8" localSheetId="17">[3]Original!#REF!</definedName>
    <definedName name="_5740_8" localSheetId="5">[3]Original!#REF!</definedName>
    <definedName name="_5740_8" localSheetId="23">[3]Original!#REF!</definedName>
    <definedName name="_5740_8" localSheetId="24">[3]Original!#REF!</definedName>
    <definedName name="_5740_8" localSheetId="26">[3]Original!#REF!</definedName>
    <definedName name="_5740_8" localSheetId="12">[3]Original!#REF!</definedName>
    <definedName name="_5740_8" localSheetId="21">[3]Original!#REF!</definedName>
    <definedName name="_5740_8" localSheetId="30">[3]Original!#REF!</definedName>
    <definedName name="_5740_8" localSheetId="27">[3]Original!#REF!</definedName>
    <definedName name="_5740_8" localSheetId="11">[3]Original!#REF!</definedName>
    <definedName name="_5740_8" localSheetId="22">[3]Original!#REF!</definedName>
    <definedName name="_5740_8" localSheetId="15">[3]Original!#REF!</definedName>
    <definedName name="_5740_8">[3]Original!#REF!</definedName>
    <definedName name="_5741" localSheetId="17">[3]Original!#REF!</definedName>
    <definedName name="_5741" localSheetId="5">[3]Original!#REF!</definedName>
    <definedName name="_5741" localSheetId="23">[3]Original!#REF!</definedName>
    <definedName name="_5741" localSheetId="24">[3]Original!#REF!</definedName>
    <definedName name="_5741" localSheetId="26">[3]Original!#REF!</definedName>
    <definedName name="_5741" localSheetId="12">[3]Original!#REF!</definedName>
    <definedName name="_5741" localSheetId="21">[3]Original!#REF!</definedName>
    <definedName name="_5741" localSheetId="30">[3]Original!#REF!</definedName>
    <definedName name="_5741" localSheetId="27">[3]Original!#REF!</definedName>
    <definedName name="_5741" localSheetId="11">[3]Original!#REF!</definedName>
    <definedName name="_5741" localSheetId="22">[3]Original!#REF!</definedName>
    <definedName name="_5741" localSheetId="15">[3]Original!#REF!</definedName>
    <definedName name="_5741">[3]Original!#REF!</definedName>
    <definedName name="_5741_5" localSheetId="17">[3]Original!#REF!</definedName>
    <definedName name="_5741_5" localSheetId="5">[3]Original!#REF!</definedName>
    <definedName name="_5741_5" localSheetId="23">[3]Original!#REF!</definedName>
    <definedName name="_5741_5" localSheetId="24">[3]Original!#REF!</definedName>
    <definedName name="_5741_5" localSheetId="26">[3]Original!#REF!</definedName>
    <definedName name="_5741_5" localSheetId="12">[3]Original!#REF!</definedName>
    <definedName name="_5741_5" localSheetId="21">[3]Original!#REF!</definedName>
    <definedName name="_5741_5" localSheetId="30">[3]Original!#REF!</definedName>
    <definedName name="_5741_5" localSheetId="27">[3]Original!#REF!</definedName>
    <definedName name="_5741_5" localSheetId="11">[3]Original!#REF!</definedName>
    <definedName name="_5741_5" localSheetId="22">[3]Original!#REF!</definedName>
    <definedName name="_5741_5" localSheetId="15">[3]Original!#REF!</definedName>
    <definedName name="_5741_5">[3]Original!#REF!</definedName>
    <definedName name="_5741_8" localSheetId="17">[3]Original!#REF!</definedName>
    <definedName name="_5741_8" localSheetId="5">[3]Original!#REF!</definedName>
    <definedName name="_5741_8" localSheetId="23">[3]Original!#REF!</definedName>
    <definedName name="_5741_8" localSheetId="24">[3]Original!#REF!</definedName>
    <definedName name="_5741_8" localSheetId="26">[3]Original!#REF!</definedName>
    <definedName name="_5741_8" localSheetId="12">[3]Original!#REF!</definedName>
    <definedName name="_5741_8" localSheetId="21">[3]Original!#REF!</definedName>
    <definedName name="_5741_8" localSheetId="30">[3]Original!#REF!</definedName>
    <definedName name="_5741_8" localSheetId="27">[3]Original!#REF!</definedName>
    <definedName name="_5741_8" localSheetId="11">[3]Original!#REF!</definedName>
    <definedName name="_5741_8" localSheetId="22">[3]Original!#REF!</definedName>
    <definedName name="_5741_8" localSheetId="15">[3]Original!#REF!</definedName>
    <definedName name="_5741_8">[3]Original!#REF!</definedName>
    <definedName name="_5742" localSheetId="17">[3]Original!#REF!</definedName>
    <definedName name="_5742" localSheetId="5">[3]Original!#REF!</definedName>
    <definedName name="_5742" localSheetId="23">[3]Original!#REF!</definedName>
    <definedName name="_5742" localSheetId="24">[3]Original!#REF!</definedName>
    <definedName name="_5742" localSheetId="26">[3]Original!#REF!</definedName>
    <definedName name="_5742" localSheetId="12">[3]Original!#REF!</definedName>
    <definedName name="_5742" localSheetId="21">[3]Original!#REF!</definedName>
    <definedName name="_5742" localSheetId="30">[3]Original!#REF!</definedName>
    <definedName name="_5742" localSheetId="27">[3]Original!#REF!</definedName>
    <definedName name="_5742" localSheetId="11">[3]Original!#REF!</definedName>
    <definedName name="_5742" localSheetId="22">[3]Original!#REF!</definedName>
    <definedName name="_5742" localSheetId="15">[3]Original!#REF!</definedName>
    <definedName name="_5742">[3]Original!#REF!</definedName>
    <definedName name="_5742_5" localSheetId="17">[3]Original!#REF!</definedName>
    <definedName name="_5742_5" localSheetId="5">[3]Original!#REF!</definedName>
    <definedName name="_5742_5" localSheetId="23">[3]Original!#REF!</definedName>
    <definedName name="_5742_5" localSheetId="24">[3]Original!#REF!</definedName>
    <definedName name="_5742_5" localSheetId="26">[3]Original!#REF!</definedName>
    <definedName name="_5742_5" localSheetId="12">[3]Original!#REF!</definedName>
    <definedName name="_5742_5" localSheetId="21">[3]Original!#REF!</definedName>
    <definedName name="_5742_5" localSheetId="30">[3]Original!#REF!</definedName>
    <definedName name="_5742_5" localSheetId="27">[3]Original!#REF!</definedName>
    <definedName name="_5742_5" localSheetId="11">[3]Original!#REF!</definedName>
    <definedName name="_5742_5" localSheetId="22">[3]Original!#REF!</definedName>
    <definedName name="_5742_5" localSheetId="15">[3]Original!#REF!</definedName>
    <definedName name="_5742_5">[3]Original!#REF!</definedName>
    <definedName name="_5742_8" localSheetId="17">[3]Original!#REF!</definedName>
    <definedName name="_5742_8" localSheetId="5">[3]Original!#REF!</definedName>
    <definedName name="_5742_8" localSheetId="23">[3]Original!#REF!</definedName>
    <definedName name="_5742_8" localSheetId="24">[3]Original!#REF!</definedName>
    <definedName name="_5742_8" localSheetId="26">[3]Original!#REF!</definedName>
    <definedName name="_5742_8" localSheetId="12">[3]Original!#REF!</definedName>
    <definedName name="_5742_8" localSheetId="21">[3]Original!#REF!</definedName>
    <definedName name="_5742_8" localSheetId="30">[3]Original!#REF!</definedName>
    <definedName name="_5742_8" localSheetId="27">[3]Original!#REF!</definedName>
    <definedName name="_5742_8" localSheetId="11">[3]Original!#REF!</definedName>
    <definedName name="_5742_8" localSheetId="22">[3]Original!#REF!</definedName>
    <definedName name="_5742_8" localSheetId="15">[3]Original!#REF!</definedName>
    <definedName name="_5742_8">[3]Original!#REF!</definedName>
    <definedName name="_5743" localSheetId="17">[3]Original!#REF!</definedName>
    <definedName name="_5743" localSheetId="5">[3]Original!#REF!</definedName>
    <definedName name="_5743" localSheetId="23">[3]Original!#REF!</definedName>
    <definedName name="_5743" localSheetId="24">[3]Original!#REF!</definedName>
    <definedName name="_5743" localSheetId="26">[3]Original!#REF!</definedName>
    <definedName name="_5743" localSheetId="12">[3]Original!#REF!</definedName>
    <definedName name="_5743" localSheetId="21">[3]Original!#REF!</definedName>
    <definedName name="_5743" localSheetId="30">[3]Original!#REF!</definedName>
    <definedName name="_5743" localSheetId="27">[3]Original!#REF!</definedName>
    <definedName name="_5743" localSheetId="11">[3]Original!#REF!</definedName>
    <definedName name="_5743" localSheetId="22">[3]Original!#REF!</definedName>
    <definedName name="_5743" localSheetId="15">[3]Original!#REF!</definedName>
    <definedName name="_5743">[3]Original!#REF!</definedName>
    <definedName name="_5743_5" localSheetId="17">[3]Original!#REF!</definedName>
    <definedName name="_5743_5" localSheetId="5">[3]Original!#REF!</definedName>
    <definedName name="_5743_5" localSheetId="23">[3]Original!#REF!</definedName>
    <definedName name="_5743_5" localSheetId="24">[3]Original!#REF!</definedName>
    <definedName name="_5743_5" localSheetId="26">[3]Original!#REF!</definedName>
    <definedName name="_5743_5" localSheetId="12">[3]Original!#REF!</definedName>
    <definedName name="_5743_5" localSheetId="21">[3]Original!#REF!</definedName>
    <definedName name="_5743_5" localSheetId="30">[3]Original!#REF!</definedName>
    <definedName name="_5743_5" localSheetId="27">[3]Original!#REF!</definedName>
    <definedName name="_5743_5" localSheetId="11">[3]Original!#REF!</definedName>
    <definedName name="_5743_5" localSheetId="22">[3]Original!#REF!</definedName>
    <definedName name="_5743_5" localSheetId="15">[3]Original!#REF!</definedName>
    <definedName name="_5743_5">[3]Original!#REF!</definedName>
    <definedName name="_5743_8" localSheetId="17">[3]Original!#REF!</definedName>
    <definedName name="_5743_8" localSheetId="5">[3]Original!#REF!</definedName>
    <definedName name="_5743_8" localSheetId="23">[3]Original!#REF!</definedName>
    <definedName name="_5743_8" localSheetId="24">[3]Original!#REF!</definedName>
    <definedName name="_5743_8" localSheetId="26">[3]Original!#REF!</definedName>
    <definedName name="_5743_8" localSheetId="12">[3]Original!#REF!</definedName>
    <definedName name="_5743_8" localSheetId="21">[3]Original!#REF!</definedName>
    <definedName name="_5743_8" localSheetId="30">[3]Original!#REF!</definedName>
    <definedName name="_5743_8" localSheetId="27">[3]Original!#REF!</definedName>
    <definedName name="_5743_8" localSheetId="11">[3]Original!#REF!</definedName>
    <definedName name="_5743_8" localSheetId="22">[3]Original!#REF!</definedName>
    <definedName name="_5743_8" localSheetId="15">[3]Original!#REF!</definedName>
    <definedName name="_5743_8">[3]Original!#REF!</definedName>
    <definedName name="_5748" localSheetId="17">[3]Original!#REF!</definedName>
    <definedName name="_5748" localSheetId="5">[3]Original!#REF!</definedName>
    <definedName name="_5748" localSheetId="23">[3]Original!#REF!</definedName>
    <definedName name="_5748" localSheetId="24">[3]Original!#REF!</definedName>
    <definedName name="_5748" localSheetId="26">[3]Original!#REF!</definedName>
    <definedName name="_5748" localSheetId="12">[3]Original!#REF!</definedName>
    <definedName name="_5748" localSheetId="21">[3]Original!#REF!</definedName>
    <definedName name="_5748" localSheetId="30">[3]Original!#REF!</definedName>
    <definedName name="_5748" localSheetId="27">[3]Original!#REF!</definedName>
    <definedName name="_5748" localSheetId="11">[3]Original!#REF!</definedName>
    <definedName name="_5748" localSheetId="22">[3]Original!#REF!</definedName>
    <definedName name="_5748" localSheetId="15">[3]Original!#REF!</definedName>
    <definedName name="_5748">[3]Original!#REF!</definedName>
    <definedName name="_5748_5" localSheetId="17">[3]Original!#REF!</definedName>
    <definedName name="_5748_5" localSheetId="5">[3]Original!#REF!</definedName>
    <definedName name="_5748_5" localSheetId="23">[3]Original!#REF!</definedName>
    <definedName name="_5748_5" localSheetId="24">[3]Original!#REF!</definedName>
    <definedName name="_5748_5" localSheetId="26">[3]Original!#REF!</definedName>
    <definedName name="_5748_5" localSheetId="12">[3]Original!#REF!</definedName>
    <definedName name="_5748_5" localSheetId="21">[3]Original!#REF!</definedName>
    <definedName name="_5748_5" localSheetId="30">[3]Original!#REF!</definedName>
    <definedName name="_5748_5" localSheetId="27">[3]Original!#REF!</definedName>
    <definedName name="_5748_5" localSheetId="11">[3]Original!#REF!</definedName>
    <definedName name="_5748_5" localSheetId="22">[3]Original!#REF!</definedName>
    <definedName name="_5748_5" localSheetId="15">[3]Original!#REF!</definedName>
    <definedName name="_5748_5">[3]Original!#REF!</definedName>
    <definedName name="_5748_8" localSheetId="17">[3]Original!#REF!</definedName>
    <definedName name="_5748_8" localSheetId="5">[3]Original!#REF!</definedName>
    <definedName name="_5748_8" localSheetId="23">[3]Original!#REF!</definedName>
    <definedName name="_5748_8" localSheetId="24">[3]Original!#REF!</definedName>
    <definedName name="_5748_8" localSheetId="26">[3]Original!#REF!</definedName>
    <definedName name="_5748_8" localSheetId="12">[3]Original!#REF!</definedName>
    <definedName name="_5748_8" localSheetId="21">[3]Original!#REF!</definedName>
    <definedName name="_5748_8" localSheetId="30">[3]Original!#REF!</definedName>
    <definedName name="_5748_8" localSheetId="27">[3]Original!#REF!</definedName>
    <definedName name="_5748_8" localSheetId="11">[3]Original!#REF!</definedName>
    <definedName name="_5748_8" localSheetId="22">[3]Original!#REF!</definedName>
    <definedName name="_5748_8" localSheetId="15">[3]Original!#REF!</definedName>
    <definedName name="_5748_8">[3]Original!#REF!</definedName>
    <definedName name="_5749" localSheetId="17">[3]Original!#REF!</definedName>
    <definedName name="_5749" localSheetId="5">[3]Original!#REF!</definedName>
    <definedName name="_5749" localSheetId="23">[3]Original!#REF!</definedName>
    <definedName name="_5749" localSheetId="24">[3]Original!#REF!</definedName>
    <definedName name="_5749" localSheetId="26">[3]Original!#REF!</definedName>
    <definedName name="_5749" localSheetId="12">[3]Original!#REF!</definedName>
    <definedName name="_5749" localSheetId="21">[3]Original!#REF!</definedName>
    <definedName name="_5749" localSheetId="30">[3]Original!#REF!</definedName>
    <definedName name="_5749" localSheetId="27">[3]Original!#REF!</definedName>
    <definedName name="_5749" localSheetId="11">[3]Original!#REF!</definedName>
    <definedName name="_5749" localSheetId="22">[3]Original!#REF!</definedName>
    <definedName name="_5749" localSheetId="15">[3]Original!#REF!</definedName>
    <definedName name="_5749">[3]Original!#REF!</definedName>
    <definedName name="_5749_5" localSheetId="17">[3]Original!#REF!</definedName>
    <definedName name="_5749_5" localSheetId="5">[3]Original!#REF!</definedName>
    <definedName name="_5749_5" localSheetId="23">[3]Original!#REF!</definedName>
    <definedName name="_5749_5" localSheetId="24">[3]Original!#REF!</definedName>
    <definedName name="_5749_5" localSheetId="26">[3]Original!#REF!</definedName>
    <definedName name="_5749_5" localSheetId="12">[3]Original!#REF!</definedName>
    <definedName name="_5749_5" localSheetId="21">[3]Original!#REF!</definedName>
    <definedName name="_5749_5" localSheetId="30">[3]Original!#REF!</definedName>
    <definedName name="_5749_5" localSheetId="27">[3]Original!#REF!</definedName>
    <definedName name="_5749_5" localSheetId="11">[3]Original!#REF!</definedName>
    <definedName name="_5749_5" localSheetId="22">[3]Original!#REF!</definedName>
    <definedName name="_5749_5" localSheetId="15">[3]Original!#REF!</definedName>
    <definedName name="_5749_5">[3]Original!#REF!</definedName>
    <definedName name="_5749_8" localSheetId="17">[3]Original!#REF!</definedName>
    <definedName name="_5749_8" localSheetId="5">[3]Original!#REF!</definedName>
    <definedName name="_5749_8" localSheetId="23">[3]Original!#REF!</definedName>
    <definedName name="_5749_8" localSheetId="24">[3]Original!#REF!</definedName>
    <definedName name="_5749_8" localSheetId="26">[3]Original!#REF!</definedName>
    <definedName name="_5749_8" localSheetId="12">[3]Original!#REF!</definedName>
    <definedName name="_5749_8" localSheetId="21">[3]Original!#REF!</definedName>
    <definedName name="_5749_8" localSheetId="30">[3]Original!#REF!</definedName>
    <definedName name="_5749_8" localSheetId="27">[3]Original!#REF!</definedName>
    <definedName name="_5749_8" localSheetId="11">[3]Original!#REF!</definedName>
    <definedName name="_5749_8" localSheetId="22">[3]Original!#REF!</definedName>
    <definedName name="_5749_8" localSheetId="15">[3]Original!#REF!</definedName>
    <definedName name="_5749_8">[3]Original!#REF!</definedName>
    <definedName name="_5751" localSheetId="17">[3]Original!#REF!</definedName>
    <definedName name="_5751" localSheetId="5">[3]Original!#REF!</definedName>
    <definedName name="_5751" localSheetId="23">[3]Original!#REF!</definedName>
    <definedName name="_5751" localSheetId="24">[3]Original!#REF!</definedName>
    <definedName name="_5751" localSheetId="26">[3]Original!#REF!</definedName>
    <definedName name="_5751" localSheetId="12">[3]Original!#REF!</definedName>
    <definedName name="_5751" localSheetId="21">[3]Original!#REF!</definedName>
    <definedName name="_5751" localSheetId="30">[3]Original!#REF!</definedName>
    <definedName name="_5751" localSheetId="27">[3]Original!#REF!</definedName>
    <definedName name="_5751" localSheetId="11">[3]Original!#REF!</definedName>
    <definedName name="_5751" localSheetId="22">[3]Original!#REF!</definedName>
    <definedName name="_5751" localSheetId="15">[3]Original!#REF!</definedName>
    <definedName name="_5751">[3]Original!#REF!</definedName>
    <definedName name="_5751_5" localSheetId="17">[3]Original!#REF!</definedName>
    <definedName name="_5751_5" localSheetId="5">[3]Original!#REF!</definedName>
    <definedName name="_5751_5" localSheetId="23">[3]Original!#REF!</definedName>
    <definedName name="_5751_5" localSheetId="24">[3]Original!#REF!</definedName>
    <definedName name="_5751_5" localSheetId="26">[3]Original!#REF!</definedName>
    <definedName name="_5751_5" localSheetId="12">[3]Original!#REF!</definedName>
    <definedName name="_5751_5" localSheetId="21">[3]Original!#REF!</definedName>
    <definedName name="_5751_5" localSheetId="30">[3]Original!#REF!</definedName>
    <definedName name="_5751_5" localSheetId="27">[3]Original!#REF!</definedName>
    <definedName name="_5751_5" localSheetId="11">[3]Original!#REF!</definedName>
    <definedName name="_5751_5" localSheetId="22">[3]Original!#REF!</definedName>
    <definedName name="_5751_5" localSheetId="15">[3]Original!#REF!</definedName>
    <definedName name="_5751_5">[3]Original!#REF!</definedName>
    <definedName name="_5751_8" localSheetId="17">[3]Original!#REF!</definedName>
    <definedName name="_5751_8" localSheetId="5">[3]Original!#REF!</definedName>
    <definedName name="_5751_8" localSheetId="23">[3]Original!#REF!</definedName>
    <definedName name="_5751_8" localSheetId="24">[3]Original!#REF!</definedName>
    <definedName name="_5751_8" localSheetId="26">[3]Original!#REF!</definedName>
    <definedName name="_5751_8" localSheetId="12">[3]Original!#REF!</definedName>
    <definedName name="_5751_8" localSheetId="21">[3]Original!#REF!</definedName>
    <definedName name="_5751_8" localSheetId="30">[3]Original!#REF!</definedName>
    <definedName name="_5751_8" localSheetId="27">[3]Original!#REF!</definedName>
    <definedName name="_5751_8" localSheetId="11">[3]Original!#REF!</definedName>
    <definedName name="_5751_8" localSheetId="22">[3]Original!#REF!</definedName>
    <definedName name="_5751_8" localSheetId="15">[3]Original!#REF!</definedName>
    <definedName name="_5751_8">[3]Original!#REF!</definedName>
    <definedName name="_5757" localSheetId="17">[3]Original!#REF!</definedName>
    <definedName name="_5757" localSheetId="5">[3]Original!#REF!</definedName>
    <definedName name="_5757" localSheetId="23">[3]Original!#REF!</definedName>
    <definedName name="_5757" localSheetId="24">[3]Original!#REF!</definedName>
    <definedName name="_5757" localSheetId="26">[3]Original!#REF!</definedName>
    <definedName name="_5757" localSheetId="12">[3]Original!#REF!</definedName>
    <definedName name="_5757" localSheetId="21">[3]Original!#REF!</definedName>
    <definedName name="_5757" localSheetId="30">[3]Original!#REF!</definedName>
    <definedName name="_5757" localSheetId="27">[3]Original!#REF!</definedName>
    <definedName name="_5757" localSheetId="11">[3]Original!#REF!</definedName>
    <definedName name="_5757" localSheetId="22">[3]Original!#REF!</definedName>
    <definedName name="_5757" localSheetId="15">[3]Original!#REF!</definedName>
    <definedName name="_5757">[3]Original!#REF!</definedName>
    <definedName name="_5757_5" localSheetId="17">[3]Original!#REF!</definedName>
    <definedName name="_5757_5" localSheetId="5">[3]Original!#REF!</definedName>
    <definedName name="_5757_5" localSheetId="23">[3]Original!#REF!</definedName>
    <definedName name="_5757_5" localSheetId="24">[3]Original!#REF!</definedName>
    <definedName name="_5757_5" localSheetId="26">[3]Original!#REF!</definedName>
    <definedName name="_5757_5" localSheetId="12">[3]Original!#REF!</definedName>
    <definedName name="_5757_5" localSheetId="21">[3]Original!#REF!</definedName>
    <definedName name="_5757_5" localSheetId="30">[3]Original!#REF!</definedName>
    <definedName name="_5757_5" localSheetId="27">[3]Original!#REF!</definedName>
    <definedName name="_5757_5" localSheetId="11">[3]Original!#REF!</definedName>
    <definedName name="_5757_5" localSheetId="22">[3]Original!#REF!</definedName>
    <definedName name="_5757_5" localSheetId="15">[3]Original!#REF!</definedName>
    <definedName name="_5757_5">[3]Original!#REF!</definedName>
    <definedName name="_5757_8" localSheetId="17">[3]Original!#REF!</definedName>
    <definedName name="_5757_8" localSheetId="5">[3]Original!#REF!</definedName>
    <definedName name="_5757_8" localSheetId="23">[3]Original!#REF!</definedName>
    <definedName name="_5757_8" localSheetId="24">[3]Original!#REF!</definedName>
    <definedName name="_5757_8" localSheetId="26">[3]Original!#REF!</definedName>
    <definedName name="_5757_8" localSheetId="12">[3]Original!#REF!</definedName>
    <definedName name="_5757_8" localSheetId="21">[3]Original!#REF!</definedName>
    <definedName name="_5757_8" localSheetId="30">[3]Original!#REF!</definedName>
    <definedName name="_5757_8" localSheetId="27">[3]Original!#REF!</definedName>
    <definedName name="_5757_8" localSheetId="11">[3]Original!#REF!</definedName>
    <definedName name="_5757_8" localSheetId="22">[3]Original!#REF!</definedName>
    <definedName name="_5757_8" localSheetId="15">[3]Original!#REF!</definedName>
    <definedName name="_5757_8">[3]Original!#REF!</definedName>
    <definedName name="_5759" localSheetId="17">[3]Original!#REF!</definedName>
    <definedName name="_5759" localSheetId="5">[3]Original!#REF!</definedName>
    <definedName name="_5759" localSheetId="23">[3]Original!#REF!</definedName>
    <definedName name="_5759" localSheetId="24">[3]Original!#REF!</definedName>
    <definedName name="_5759" localSheetId="26">[3]Original!#REF!</definedName>
    <definedName name="_5759" localSheetId="12">[3]Original!#REF!</definedName>
    <definedName name="_5759" localSheetId="21">[3]Original!#REF!</definedName>
    <definedName name="_5759" localSheetId="30">[3]Original!#REF!</definedName>
    <definedName name="_5759" localSheetId="27">[3]Original!#REF!</definedName>
    <definedName name="_5759" localSheetId="11">[3]Original!#REF!</definedName>
    <definedName name="_5759" localSheetId="22">[3]Original!#REF!</definedName>
    <definedName name="_5759" localSheetId="15">[3]Original!#REF!</definedName>
    <definedName name="_5759">[3]Original!#REF!</definedName>
    <definedName name="_5759_5" localSheetId="17">[3]Original!#REF!</definedName>
    <definedName name="_5759_5" localSheetId="5">[3]Original!#REF!</definedName>
    <definedName name="_5759_5" localSheetId="23">[3]Original!#REF!</definedName>
    <definedName name="_5759_5" localSheetId="24">[3]Original!#REF!</definedName>
    <definedName name="_5759_5" localSheetId="26">[3]Original!#REF!</definedName>
    <definedName name="_5759_5" localSheetId="12">[3]Original!#REF!</definedName>
    <definedName name="_5759_5" localSheetId="21">[3]Original!#REF!</definedName>
    <definedName name="_5759_5" localSheetId="30">[3]Original!#REF!</definedName>
    <definedName name="_5759_5" localSheetId="27">[3]Original!#REF!</definedName>
    <definedName name="_5759_5" localSheetId="11">[3]Original!#REF!</definedName>
    <definedName name="_5759_5" localSheetId="22">[3]Original!#REF!</definedName>
    <definedName name="_5759_5" localSheetId="15">[3]Original!#REF!</definedName>
    <definedName name="_5759_5">[3]Original!#REF!</definedName>
    <definedName name="_5759_8" localSheetId="17">[3]Original!#REF!</definedName>
    <definedName name="_5759_8" localSheetId="5">[3]Original!#REF!</definedName>
    <definedName name="_5759_8" localSheetId="23">[3]Original!#REF!</definedName>
    <definedName name="_5759_8" localSheetId="24">[3]Original!#REF!</definedName>
    <definedName name="_5759_8" localSheetId="26">[3]Original!#REF!</definedName>
    <definedName name="_5759_8" localSheetId="12">[3]Original!#REF!</definedName>
    <definedName name="_5759_8" localSheetId="21">[3]Original!#REF!</definedName>
    <definedName name="_5759_8" localSheetId="30">[3]Original!#REF!</definedName>
    <definedName name="_5759_8" localSheetId="27">[3]Original!#REF!</definedName>
    <definedName name="_5759_8" localSheetId="11">[3]Original!#REF!</definedName>
    <definedName name="_5759_8" localSheetId="22">[3]Original!#REF!</definedName>
    <definedName name="_5759_8" localSheetId="15">[3]Original!#REF!</definedName>
    <definedName name="_5759_8">[3]Original!#REF!</definedName>
    <definedName name="_5764" localSheetId="17">[3]Original!#REF!</definedName>
    <definedName name="_5764" localSheetId="5">[3]Original!#REF!</definedName>
    <definedName name="_5764" localSheetId="23">[3]Original!#REF!</definedName>
    <definedName name="_5764" localSheetId="24">[3]Original!#REF!</definedName>
    <definedName name="_5764" localSheetId="26">[3]Original!#REF!</definedName>
    <definedName name="_5764" localSheetId="12">[3]Original!#REF!</definedName>
    <definedName name="_5764" localSheetId="21">[3]Original!#REF!</definedName>
    <definedName name="_5764" localSheetId="30">[3]Original!#REF!</definedName>
    <definedName name="_5764" localSheetId="27">[3]Original!#REF!</definedName>
    <definedName name="_5764" localSheetId="11">[3]Original!#REF!</definedName>
    <definedName name="_5764" localSheetId="22">[3]Original!#REF!</definedName>
    <definedName name="_5764" localSheetId="15">[3]Original!#REF!</definedName>
    <definedName name="_5764">[3]Original!#REF!</definedName>
    <definedName name="_5764_5" localSheetId="17">[3]Original!#REF!</definedName>
    <definedName name="_5764_5" localSheetId="5">[3]Original!#REF!</definedName>
    <definedName name="_5764_5" localSheetId="23">[3]Original!#REF!</definedName>
    <definedName name="_5764_5" localSheetId="24">[3]Original!#REF!</definedName>
    <definedName name="_5764_5" localSheetId="26">[3]Original!#REF!</definedName>
    <definedName name="_5764_5" localSheetId="12">[3]Original!#REF!</definedName>
    <definedName name="_5764_5" localSheetId="21">[3]Original!#REF!</definedName>
    <definedName name="_5764_5" localSheetId="30">[3]Original!#REF!</definedName>
    <definedName name="_5764_5" localSheetId="27">[3]Original!#REF!</definedName>
    <definedName name="_5764_5" localSheetId="11">[3]Original!#REF!</definedName>
    <definedName name="_5764_5" localSheetId="22">[3]Original!#REF!</definedName>
    <definedName name="_5764_5" localSheetId="15">[3]Original!#REF!</definedName>
    <definedName name="_5764_5">[3]Original!#REF!</definedName>
    <definedName name="_5764_8" localSheetId="17">[3]Original!#REF!</definedName>
    <definedName name="_5764_8" localSheetId="5">[3]Original!#REF!</definedName>
    <definedName name="_5764_8" localSheetId="23">[3]Original!#REF!</definedName>
    <definedName name="_5764_8" localSheetId="24">[3]Original!#REF!</definedName>
    <definedName name="_5764_8" localSheetId="26">[3]Original!#REF!</definedName>
    <definedName name="_5764_8" localSheetId="12">[3]Original!#REF!</definedName>
    <definedName name="_5764_8" localSheetId="21">[3]Original!#REF!</definedName>
    <definedName name="_5764_8" localSheetId="30">[3]Original!#REF!</definedName>
    <definedName name="_5764_8" localSheetId="27">[3]Original!#REF!</definedName>
    <definedName name="_5764_8" localSheetId="11">[3]Original!#REF!</definedName>
    <definedName name="_5764_8" localSheetId="22">[3]Original!#REF!</definedName>
    <definedName name="_5764_8" localSheetId="15">[3]Original!#REF!</definedName>
    <definedName name="_5764_8">[3]Original!#REF!</definedName>
    <definedName name="_5769" localSheetId="17">[3]Original!#REF!</definedName>
    <definedName name="_5769" localSheetId="5">[3]Original!#REF!</definedName>
    <definedName name="_5769" localSheetId="23">[3]Original!#REF!</definedName>
    <definedName name="_5769" localSheetId="24">[3]Original!#REF!</definedName>
    <definedName name="_5769" localSheetId="26">[3]Original!#REF!</definedName>
    <definedName name="_5769" localSheetId="12">[3]Original!#REF!</definedName>
    <definedName name="_5769" localSheetId="21">[3]Original!#REF!</definedName>
    <definedName name="_5769" localSheetId="30">[3]Original!#REF!</definedName>
    <definedName name="_5769" localSheetId="27">[3]Original!#REF!</definedName>
    <definedName name="_5769" localSheetId="11">[3]Original!#REF!</definedName>
    <definedName name="_5769" localSheetId="22">[3]Original!#REF!</definedName>
    <definedName name="_5769" localSheetId="15">[3]Original!#REF!</definedName>
    <definedName name="_5769">[3]Original!#REF!</definedName>
    <definedName name="_5769_5" localSheetId="17">[3]Original!#REF!</definedName>
    <definedName name="_5769_5" localSheetId="5">[3]Original!#REF!</definedName>
    <definedName name="_5769_5" localSheetId="23">[3]Original!#REF!</definedName>
    <definedName name="_5769_5" localSheetId="24">[3]Original!#REF!</definedName>
    <definedName name="_5769_5" localSheetId="26">[3]Original!#REF!</definedName>
    <definedName name="_5769_5" localSheetId="12">[3]Original!#REF!</definedName>
    <definedName name="_5769_5" localSheetId="21">[3]Original!#REF!</definedName>
    <definedName name="_5769_5" localSheetId="30">[3]Original!#REF!</definedName>
    <definedName name="_5769_5" localSheetId="27">[3]Original!#REF!</definedName>
    <definedName name="_5769_5" localSheetId="11">[3]Original!#REF!</definedName>
    <definedName name="_5769_5" localSheetId="22">[3]Original!#REF!</definedName>
    <definedName name="_5769_5" localSheetId="15">[3]Original!#REF!</definedName>
    <definedName name="_5769_5">[3]Original!#REF!</definedName>
    <definedName name="_5769_8" localSheetId="17">[3]Original!#REF!</definedName>
    <definedName name="_5769_8" localSheetId="5">[3]Original!#REF!</definedName>
    <definedName name="_5769_8" localSheetId="23">[3]Original!#REF!</definedName>
    <definedName name="_5769_8" localSheetId="24">[3]Original!#REF!</definedName>
    <definedName name="_5769_8" localSheetId="26">[3]Original!#REF!</definedName>
    <definedName name="_5769_8" localSheetId="12">[3]Original!#REF!</definedName>
    <definedName name="_5769_8" localSheetId="21">[3]Original!#REF!</definedName>
    <definedName name="_5769_8" localSheetId="30">[3]Original!#REF!</definedName>
    <definedName name="_5769_8" localSheetId="27">[3]Original!#REF!</definedName>
    <definedName name="_5769_8" localSheetId="11">[3]Original!#REF!</definedName>
    <definedName name="_5769_8" localSheetId="22">[3]Original!#REF!</definedName>
    <definedName name="_5769_8" localSheetId="15">[3]Original!#REF!</definedName>
    <definedName name="_5769_8">[3]Original!#REF!</definedName>
    <definedName name="_5781" localSheetId="17">[3]Original!#REF!</definedName>
    <definedName name="_5781" localSheetId="5">[3]Original!#REF!</definedName>
    <definedName name="_5781" localSheetId="23">[3]Original!#REF!</definedName>
    <definedName name="_5781" localSheetId="24">[3]Original!#REF!</definedName>
    <definedName name="_5781" localSheetId="26">[3]Original!#REF!</definedName>
    <definedName name="_5781" localSheetId="12">[3]Original!#REF!</definedName>
    <definedName name="_5781" localSheetId="21">[3]Original!#REF!</definedName>
    <definedName name="_5781" localSheetId="30">[3]Original!#REF!</definedName>
    <definedName name="_5781" localSheetId="27">[3]Original!#REF!</definedName>
    <definedName name="_5781" localSheetId="11">[3]Original!#REF!</definedName>
    <definedName name="_5781" localSheetId="22">[3]Original!#REF!</definedName>
    <definedName name="_5781" localSheetId="15">[3]Original!#REF!</definedName>
    <definedName name="_5781">[3]Original!#REF!</definedName>
    <definedName name="_5781_5" localSheetId="17">[3]Original!#REF!</definedName>
    <definedName name="_5781_5" localSheetId="5">[3]Original!#REF!</definedName>
    <definedName name="_5781_5" localSheetId="23">[3]Original!#REF!</definedName>
    <definedName name="_5781_5" localSheetId="24">[3]Original!#REF!</definedName>
    <definedName name="_5781_5" localSheetId="26">[3]Original!#REF!</definedName>
    <definedName name="_5781_5" localSheetId="12">[3]Original!#REF!</definedName>
    <definedName name="_5781_5" localSheetId="21">[3]Original!#REF!</definedName>
    <definedName name="_5781_5" localSheetId="30">[3]Original!#REF!</definedName>
    <definedName name="_5781_5" localSheetId="27">[3]Original!#REF!</definedName>
    <definedName name="_5781_5" localSheetId="11">[3]Original!#REF!</definedName>
    <definedName name="_5781_5" localSheetId="22">[3]Original!#REF!</definedName>
    <definedName name="_5781_5" localSheetId="15">[3]Original!#REF!</definedName>
    <definedName name="_5781_5">[3]Original!#REF!</definedName>
    <definedName name="_5781_8" localSheetId="17">[3]Original!#REF!</definedName>
    <definedName name="_5781_8" localSheetId="5">[3]Original!#REF!</definedName>
    <definedName name="_5781_8" localSheetId="23">[3]Original!#REF!</definedName>
    <definedName name="_5781_8" localSheetId="24">[3]Original!#REF!</definedName>
    <definedName name="_5781_8" localSheetId="26">[3]Original!#REF!</definedName>
    <definedName name="_5781_8" localSheetId="12">[3]Original!#REF!</definedName>
    <definedName name="_5781_8" localSheetId="21">[3]Original!#REF!</definedName>
    <definedName name="_5781_8" localSheetId="30">[3]Original!#REF!</definedName>
    <definedName name="_5781_8" localSheetId="27">[3]Original!#REF!</definedName>
    <definedName name="_5781_8" localSheetId="11">[3]Original!#REF!</definedName>
    <definedName name="_5781_8" localSheetId="22">[3]Original!#REF!</definedName>
    <definedName name="_5781_8" localSheetId="15">[3]Original!#REF!</definedName>
    <definedName name="_5781_8">[3]Original!#REF!</definedName>
    <definedName name="_5789" localSheetId="17">[3]Original!#REF!</definedName>
    <definedName name="_5789" localSheetId="5">[3]Original!#REF!</definedName>
    <definedName name="_5789" localSheetId="23">[3]Original!#REF!</definedName>
    <definedName name="_5789" localSheetId="24">[3]Original!#REF!</definedName>
    <definedName name="_5789" localSheetId="26">[3]Original!#REF!</definedName>
    <definedName name="_5789" localSheetId="12">[3]Original!#REF!</definedName>
    <definedName name="_5789" localSheetId="21">[3]Original!#REF!</definedName>
    <definedName name="_5789" localSheetId="30">[3]Original!#REF!</definedName>
    <definedName name="_5789" localSheetId="27">[3]Original!#REF!</definedName>
    <definedName name="_5789" localSheetId="11">[3]Original!#REF!</definedName>
    <definedName name="_5789" localSheetId="22">[3]Original!#REF!</definedName>
    <definedName name="_5789" localSheetId="15">[3]Original!#REF!</definedName>
    <definedName name="_5789">[3]Original!#REF!</definedName>
    <definedName name="_5789_5" localSheetId="17">[3]Original!#REF!</definedName>
    <definedName name="_5789_5" localSheetId="5">[3]Original!#REF!</definedName>
    <definedName name="_5789_5" localSheetId="23">[3]Original!#REF!</definedName>
    <definedName name="_5789_5" localSheetId="24">[3]Original!#REF!</definedName>
    <definedName name="_5789_5" localSheetId="26">[3]Original!#REF!</definedName>
    <definedName name="_5789_5" localSheetId="12">[3]Original!#REF!</definedName>
    <definedName name="_5789_5" localSheetId="21">[3]Original!#REF!</definedName>
    <definedName name="_5789_5" localSheetId="30">[3]Original!#REF!</definedName>
    <definedName name="_5789_5" localSheetId="27">[3]Original!#REF!</definedName>
    <definedName name="_5789_5" localSheetId="11">[3]Original!#REF!</definedName>
    <definedName name="_5789_5" localSheetId="22">[3]Original!#REF!</definedName>
    <definedName name="_5789_5" localSheetId="15">[3]Original!#REF!</definedName>
    <definedName name="_5789_5">[3]Original!#REF!</definedName>
    <definedName name="_5789_8" localSheetId="17">[3]Original!#REF!</definedName>
    <definedName name="_5789_8" localSheetId="5">[3]Original!#REF!</definedName>
    <definedName name="_5789_8" localSheetId="23">[3]Original!#REF!</definedName>
    <definedName name="_5789_8" localSheetId="24">[3]Original!#REF!</definedName>
    <definedName name="_5789_8" localSheetId="26">[3]Original!#REF!</definedName>
    <definedName name="_5789_8" localSheetId="12">[3]Original!#REF!</definedName>
    <definedName name="_5789_8" localSheetId="21">[3]Original!#REF!</definedName>
    <definedName name="_5789_8" localSheetId="30">[3]Original!#REF!</definedName>
    <definedName name="_5789_8" localSheetId="27">[3]Original!#REF!</definedName>
    <definedName name="_5789_8" localSheetId="11">[3]Original!#REF!</definedName>
    <definedName name="_5789_8" localSheetId="22">[3]Original!#REF!</definedName>
    <definedName name="_5789_8" localSheetId="15">[3]Original!#REF!</definedName>
    <definedName name="_5789_8">[3]Original!#REF!</definedName>
    <definedName name="_5790" localSheetId="17">[3]Original!#REF!</definedName>
    <definedName name="_5790" localSheetId="5">[3]Original!#REF!</definedName>
    <definedName name="_5790" localSheetId="23">[3]Original!#REF!</definedName>
    <definedName name="_5790" localSheetId="24">[3]Original!#REF!</definedName>
    <definedName name="_5790" localSheetId="26">[3]Original!#REF!</definedName>
    <definedName name="_5790" localSheetId="12">[3]Original!#REF!</definedName>
    <definedName name="_5790" localSheetId="21">[3]Original!#REF!</definedName>
    <definedName name="_5790" localSheetId="30">[3]Original!#REF!</definedName>
    <definedName name="_5790" localSheetId="27">[3]Original!#REF!</definedName>
    <definedName name="_5790" localSheetId="11">[3]Original!#REF!</definedName>
    <definedName name="_5790" localSheetId="22">[3]Original!#REF!</definedName>
    <definedName name="_5790" localSheetId="15">[3]Original!#REF!</definedName>
    <definedName name="_5790">[3]Original!#REF!</definedName>
    <definedName name="_5790_5" localSheetId="17">[3]Original!#REF!</definedName>
    <definedName name="_5790_5" localSheetId="5">[3]Original!#REF!</definedName>
    <definedName name="_5790_5" localSheetId="23">[3]Original!#REF!</definedName>
    <definedName name="_5790_5" localSheetId="24">[3]Original!#REF!</definedName>
    <definedName name="_5790_5" localSheetId="26">[3]Original!#REF!</definedName>
    <definedName name="_5790_5" localSheetId="12">[3]Original!#REF!</definedName>
    <definedName name="_5790_5" localSheetId="21">[3]Original!#REF!</definedName>
    <definedName name="_5790_5" localSheetId="30">[3]Original!#REF!</definedName>
    <definedName name="_5790_5" localSheetId="27">[3]Original!#REF!</definedName>
    <definedName name="_5790_5" localSheetId="11">[3]Original!#REF!</definedName>
    <definedName name="_5790_5" localSheetId="22">[3]Original!#REF!</definedName>
    <definedName name="_5790_5" localSheetId="15">[3]Original!#REF!</definedName>
    <definedName name="_5790_5">[3]Original!#REF!</definedName>
    <definedName name="_5790_8" localSheetId="17">[3]Original!#REF!</definedName>
    <definedName name="_5790_8" localSheetId="5">[3]Original!#REF!</definedName>
    <definedName name="_5790_8" localSheetId="23">[3]Original!#REF!</definedName>
    <definedName name="_5790_8" localSheetId="24">[3]Original!#REF!</definedName>
    <definedName name="_5790_8" localSheetId="26">[3]Original!#REF!</definedName>
    <definedName name="_5790_8" localSheetId="12">[3]Original!#REF!</definedName>
    <definedName name="_5790_8" localSheetId="21">[3]Original!#REF!</definedName>
    <definedName name="_5790_8" localSheetId="30">[3]Original!#REF!</definedName>
    <definedName name="_5790_8" localSheetId="27">[3]Original!#REF!</definedName>
    <definedName name="_5790_8" localSheetId="11">[3]Original!#REF!</definedName>
    <definedName name="_5790_8" localSheetId="22">[3]Original!#REF!</definedName>
    <definedName name="_5790_8" localSheetId="15">[3]Original!#REF!</definedName>
    <definedName name="_5790_8">[3]Original!#REF!</definedName>
    <definedName name="_5791" localSheetId="17">[3]Original!#REF!</definedName>
    <definedName name="_5791" localSheetId="5">[3]Original!#REF!</definedName>
    <definedName name="_5791" localSheetId="23">[3]Original!#REF!</definedName>
    <definedName name="_5791" localSheetId="24">[3]Original!#REF!</definedName>
    <definedName name="_5791" localSheetId="26">[3]Original!#REF!</definedName>
    <definedName name="_5791" localSheetId="12">[3]Original!#REF!</definedName>
    <definedName name="_5791" localSheetId="21">[3]Original!#REF!</definedName>
    <definedName name="_5791" localSheetId="30">[3]Original!#REF!</definedName>
    <definedName name="_5791" localSheetId="27">[3]Original!#REF!</definedName>
    <definedName name="_5791" localSheetId="11">[3]Original!#REF!</definedName>
    <definedName name="_5791" localSheetId="22">[3]Original!#REF!</definedName>
    <definedName name="_5791" localSheetId="15">[3]Original!#REF!</definedName>
    <definedName name="_5791">[3]Original!#REF!</definedName>
    <definedName name="_5791_5" localSheetId="17">[3]Original!#REF!</definedName>
    <definedName name="_5791_5" localSheetId="5">[3]Original!#REF!</definedName>
    <definedName name="_5791_5" localSheetId="23">[3]Original!#REF!</definedName>
    <definedName name="_5791_5" localSheetId="24">[3]Original!#REF!</definedName>
    <definedName name="_5791_5" localSheetId="26">[3]Original!#REF!</definedName>
    <definedName name="_5791_5" localSheetId="12">[3]Original!#REF!</definedName>
    <definedName name="_5791_5" localSheetId="21">[3]Original!#REF!</definedName>
    <definedName name="_5791_5" localSheetId="30">[3]Original!#REF!</definedName>
    <definedName name="_5791_5" localSheetId="27">[3]Original!#REF!</definedName>
    <definedName name="_5791_5" localSheetId="11">[3]Original!#REF!</definedName>
    <definedName name="_5791_5" localSheetId="22">[3]Original!#REF!</definedName>
    <definedName name="_5791_5" localSheetId="15">[3]Original!#REF!</definedName>
    <definedName name="_5791_5">[3]Original!#REF!</definedName>
    <definedName name="_5791_8" localSheetId="17">[3]Original!#REF!</definedName>
    <definedName name="_5791_8" localSheetId="5">[3]Original!#REF!</definedName>
    <definedName name="_5791_8" localSheetId="23">[3]Original!#REF!</definedName>
    <definedName name="_5791_8" localSheetId="24">[3]Original!#REF!</definedName>
    <definedName name="_5791_8" localSheetId="26">[3]Original!#REF!</definedName>
    <definedName name="_5791_8" localSheetId="12">[3]Original!#REF!</definedName>
    <definedName name="_5791_8" localSheetId="21">[3]Original!#REF!</definedName>
    <definedName name="_5791_8" localSheetId="30">[3]Original!#REF!</definedName>
    <definedName name="_5791_8" localSheetId="27">[3]Original!#REF!</definedName>
    <definedName name="_5791_8" localSheetId="11">[3]Original!#REF!</definedName>
    <definedName name="_5791_8" localSheetId="22">[3]Original!#REF!</definedName>
    <definedName name="_5791_8" localSheetId="15">[3]Original!#REF!</definedName>
    <definedName name="_5791_8">[3]Original!#REF!</definedName>
    <definedName name="_6201" localSheetId="17">[3]Original!#REF!</definedName>
    <definedName name="_6201" localSheetId="5">[3]Original!#REF!</definedName>
    <definedName name="_6201" localSheetId="23">[3]Original!#REF!</definedName>
    <definedName name="_6201" localSheetId="24">[3]Original!#REF!</definedName>
    <definedName name="_6201" localSheetId="26">[3]Original!#REF!</definedName>
    <definedName name="_6201" localSheetId="12">[3]Original!#REF!</definedName>
    <definedName name="_6201" localSheetId="21">[3]Original!#REF!</definedName>
    <definedName name="_6201" localSheetId="30">[3]Original!#REF!</definedName>
    <definedName name="_6201" localSheetId="27">[3]Original!#REF!</definedName>
    <definedName name="_6201" localSheetId="11">[3]Original!#REF!</definedName>
    <definedName name="_6201" localSheetId="22">[3]Original!#REF!</definedName>
    <definedName name="_6201" localSheetId="15">[3]Original!#REF!</definedName>
    <definedName name="_6201">[3]Original!#REF!</definedName>
    <definedName name="_6201_5" localSheetId="17">[3]Original!#REF!</definedName>
    <definedName name="_6201_5" localSheetId="5">[3]Original!#REF!</definedName>
    <definedName name="_6201_5" localSheetId="23">[3]Original!#REF!</definedName>
    <definedName name="_6201_5" localSheetId="24">[3]Original!#REF!</definedName>
    <definedName name="_6201_5" localSheetId="26">[3]Original!#REF!</definedName>
    <definedName name="_6201_5" localSheetId="12">[3]Original!#REF!</definedName>
    <definedName name="_6201_5" localSheetId="21">[3]Original!#REF!</definedName>
    <definedName name="_6201_5" localSheetId="30">[3]Original!#REF!</definedName>
    <definedName name="_6201_5" localSheetId="27">[3]Original!#REF!</definedName>
    <definedName name="_6201_5" localSheetId="11">[3]Original!#REF!</definedName>
    <definedName name="_6201_5" localSheetId="22">[3]Original!#REF!</definedName>
    <definedName name="_6201_5" localSheetId="15">[3]Original!#REF!</definedName>
    <definedName name="_6201_5">[3]Original!#REF!</definedName>
    <definedName name="_6201_8" localSheetId="17">[3]Original!#REF!</definedName>
    <definedName name="_6201_8" localSheetId="5">[3]Original!#REF!</definedName>
    <definedName name="_6201_8" localSheetId="23">[3]Original!#REF!</definedName>
    <definedName name="_6201_8" localSheetId="24">[3]Original!#REF!</definedName>
    <definedName name="_6201_8" localSheetId="26">[3]Original!#REF!</definedName>
    <definedName name="_6201_8" localSheetId="12">[3]Original!#REF!</definedName>
    <definedName name="_6201_8" localSheetId="21">[3]Original!#REF!</definedName>
    <definedName name="_6201_8" localSheetId="30">[3]Original!#REF!</definedName>
    <definedName name="_6201_8" localSheetId="27">[3]Original!#REF!</definedName>
    <definedName name="_6201_8" localSheetId="11">[3]Original!#REF!</definedName>
    <definedName name="_6201_8" localSheetId="22">[3]Original!#REF!</definedName>
    <definedName name="_6201_8" localSheetId="15">[3]Original!#REF!</definedName>
    <definedName name="_6201_8">[3]Original!#REF!</definedName>
    <definedName name="_6205" localSheetId="17">[3]Original!#REF!</definedName>
    <definedName name="_6205" localSheetId="5">[3]Original!#REF!</definedName>
    <definedName name="_6205" localSheetId="23">[3]Original!#REF!</definedName>
    <definedName name="_6205" localSheetId="24">[3]Original!#REF!</definedName>
    <definedName name="_6205" localSheetId="26">[3]Original!#REF!</definedName>
    <definedName name="_6205" localSheetId="12">[3]Original!#REF!</definedName>
    <definedName name="_6205" localSheetId="21">[3]Original!#REF!</definedName>
    <definedName name="_6205" localSheetId="30">[3]Original!#REF!</definedName>
    <definedName name="_6205" localSheetId="27">[3]Original!#REF!</definedName>
    <definedName name="_6205" localSheetId="11">[3]Original!#REF!</definedName>
    <definedName name="_6205" localSheetId="22">[3]Original!#REF!</definedName>
    <definedName name="_6205" localSheetId="15">[3]Original!#REF!</definedName>
    <definedName name="_6205">[3]Original!#REF!</definedName>
    <definedName name="_6205_5" localSheetId="17">[3]Original!#REF!</definedName>
    <definedName name="_6205_5" localSheetId="5">[3]Original!#REF!</definedName>
    <definedName name="_6205_5" localSheetId="23">[3]Original!#REF!</definedName>
    <definedName name="_6205_5" localSheetId="24">[3]Original!#REF!</definedName>
    <definedName name="_6205_5" localSheetId="26">[3]Original!#REF!</definedName>
    <definedName name="_6205_5" localSheetId="12">[3]Original!#REF!</definedName>
    <definedName name="_6205_5" localSheetId="21">[3]Original!#REF!</definedName>
    <definedName name="_6205_5" localSheetId="30">[3]Original!#REF!</definedName>
    <definedName name="_6205_5" localSheetId="27">[3]Original!#REF!</definedName>
    <definedName name="_6205_5" localSheetId="11">[3]Original!#REF!</definedName>
    <definedName name="_6205_5" localSheetId="22">[3]Original!#REF!</definedName>
    <definedName name="_6205_5" localSheetId="15">[3]Original!#REF!</definedName>
    <definedName name="_6205_5">[3]Original!#REF!</definedName>
    <definedName name="_6205_8" localSheetId="17">[3]Original!#REF!</definedName>
    <definedName name="_6205_8" localSheetId="5">[3]Original!#REF!</definedName>
    <definedName name="_6205_8" localSheetId="23">[3]Original!#REF!</definedName>
    <definedName name="_6205_8" localSheetId="24">[3]Original!#REF!</definedName>
    <definedName name="_6205_8" localSheetId="26">[3]Original!#REF!</definedName>
    <definedName name="_6205_8" localSheetId="12">[3]Original!#REF!</definedName>
    <definedName name="_6205_8" localSheetId="21">[3]Original!#REF!</definedName>
    <definedName name="_6205_8" localSheetId="30">[3]Original!#REF!</definedName>
    <definedName name="_6205_8" localSheetId="27">[3]Original!#REF!</definedName>
    <definedName name="_6205_8" localSheetId="11">[3]Original!#REF!</definedName>
    <definedName name="_6205_8" localSheetId="22">[3]Original!#REF!</definedName>
    <definedName name="_6205_8" localSheetId="15">[3]Original!#REF!</definedName>
    <definedName name="_6205_8">[3]Original!#REF!</definedName>
    <definedName name="_6206" localSheetId="17">[3]Original!#REF!</definedName>
    <definedName name="_6206" localSheetId="5">[3]Original!#REF!</definedName>
    <definedName name="_6206" localSheetId="23">[3]Original!#REF!</definedName>
    <definedName name="_6206" localSheetId="24">[3]Original!#REF!</definedName>
    <definedName name="_6206" localSheetId="26">[3]Original!#REF!</definedName>
    <definedName name="_6206" localSheetId="12">[3]Original!#REF!</definedName>
    <definedName name="_6206" localSheetId="21">[3]Original!#REF!</definedName>
    <definedName name="_6206" localSheetId="30">[3]Original!#REF!</definedName>
    <definedName name="_6206" localSheetId="27">[3]Original!#REF!</definedName>
    <definedName name="_6206" localSheetId="11">[3]Original!#REF!</definedName>
    <definedName name="_6206" localSheetId="22">[3]Original!#REF!</definedName>
    <definedName name="_6206" localSheetId="15">[3]Original!#REF!</definedName>
    <definedName name="_6206">[3]Original!#REF!</definedName>
    <definedName name="_6206_5" localSheetId="17">[3]Original!#REF!</definedName>
    <definedName name="_6206_5" localSheetId="5">[3]Original!#REF!</definedName>
    <definedName name="_6206_5" localSheetId="23">[3]Original!#REF!</definedName>
    <definedName name="_6206_5" localSheetId="24">[3]Original!#REF!</definedName>
    <definedName name="_6206_5" localSheetId="26">[3]Original!#REF!</definedName>
    <definedName name="_6206_5" localSheetId="12">[3]Original!#REF!</definedName>
    <definedName name="_6206_5" localSheetId="21">[3]Original!#REF!</definedName>
    <definedName name="_6206_5" localSheetId="30">[3]Original!#REF!</definedName>
    <definedName name="_6206_5" localSheetId="27">[3]Original!#REF!</definedName>
    <definedName name="_6206_5" localSheetId="11">[3]Original!#REF!</definedName>
    <definedName name="_6206_5" localSheetId="22">[3]Original!#REF!</definedName>
    <definedName name="_6206_5" localSheetId="15">[3]Original!#REF!</definedName>
    <definedName name="_6206_5">[3]Original!#REF!</definedName>
    <definedName name="_6206_8" localSheetId="17">[3]Original!#REF!</definedName>
    <definedName name="_6206_8" localSheetId="5">[3]Original!#REF!</definedName>
    <definedName name="_6206_8" localSheetId="23">[3]Original!#REF!</definedName>
    <definedName name="_6206_8" localSheetId="24">[3]Original!#REF!</definedName>
    <definedName name="_6206_8" localSheetId="26">[3]Original!#REF!</definedName>
    <definedName name="_6206_8" localSheetId="12">[3]Original!#REF!</definedName>
    <definedName name="_6206_8" localSheetId="21">[3]Original!#REF!</definedName>
    <definedName name="_6206_8" localSheetId="30">[3]Original!#REF!</definedName>
    <definedName name="_6206_8" localSheetId="27">[3]Original!#REF!</definedName>
    <definedName name="_6206_8" localSheetId="11">[3]Original!#REF!</definedName>
    <definedName name="_6206_8" localSheetId="22">[3]Original!#REF!</definedName>
    <definedName name="_6206_8" localSheetId="15">[3]Original!#REF!</definedName>
    <definedName name="_6206_8">[3]Original!#REF!</definedName>
    <definedName name="_6213" localSheetId="17">[3]Original!#REF!</definedName>
    <definedName name="_6213" localSheetId="5">[3]Original!#REF!</definedName>
    <definedName name="_6213" localSheetId="23">[3]Original!#REF!</definedName>
    <definedName name="_6213" localSheetId="24">[3]Original!#REF!</definedName>
    <definedName name="_6213" localSheetId="26">[3]Original!#REF!</definedName>
    <definedName name="_6213" localSheetId="12">[3]Original!#REF!</definedName>
    <definedName name="_6213" localSheetId="21">[3]Original!#REF!</definedName>
    <definedName name="_6213" localSheetId="30">[3]Original!#REF!</definedName>
    <definedName name="_6213" localSheetId="27">[3]Original!#REF!</definedName>
    <definedName name="_6213" localSheetId="11">[3]Original!#REF!</definedName>
    <definedName name="_6213" localSheetId="22">[3]Original!#REF!</definedName>
    <definedName name="_6213" localSheetId="15">[3]Original!#REF!</definedName>
    <definedName name="_6213">[3]Original!#REF!</definedName>
    <definedName name="_6213_5" localSheetId="17">[3]Original!#REF!</definedName>
    <definedName name="_6213_5" localSheetId="5">[3]Original!#REF!</definedName>
    <definedName name="_6213_5" localSheetId="23">[3]Original!#REF!</definedName>
    <definedName name="_6213_5" localSheetId="24">[3]Original!#REF!</definedName>
    <definedName name="_6213_5" localSheetId="26">[3]Original!#REF!</definedName>
    <definedName name="_6213_5" localSheetId="12">[3]Original!#REF!</definedName>
    <definedName name="_6213_5" localSheetId="21">[3]Original!#REF!</definedName>
    <definedName name="_6213_5" localSheetId="30">[3]Original!#REF!</definedName>
    <definedName name="_6213_5" localSheetId="27">[3]Original!#REF!</definedName>
    <definedName name="_6213_5" localSheetId="11">[3]Original!#REF!</definedName>
    <definedName name="_6213_5" localSheetId="22">[3]Original!#REF!</definedName>
    <definedName name="_6213_5" localSheetId="15">[3]Original!#REF!</definedName>
    <definedName name="_6213_5">[3]Original!#REF!</definedName>
    <definedName name="_6213_8" localSheetId="17">[3]Original!#REF!</definedName>
    <definedName name="_6213_8" localSheetId="5">[3]Original!#REF!</definedName>
    <definedName name="_6213_8" localSheetId="23">[3]Original!#REF!</definedName>
    <definedName name="_6213_8" localSheetId="24">[3]Original!#REF!</definedName>
    <definedName name="_6213_8" localSheetId="26">[3]Original!#REF!</definedName>
    <definedName name="_6213_8" localSheetId="12">[3]Original!#REF!</definedName>
    <definedName name="_6213_8" localSheetId="21">[3]Original!#REF!</definedName>
    <definedName name="_6213_8" localSheetId="30">[3]Original!#REF!</definedName>
    <definedName name="_6213_8" localSheetId="27">[3]Original!#REF!</definedName>
    <definedName name="_6213_8" localSheetId="11">[3]Original!#REF!</definedName>
    <definedName name="_6213_8" localSheetId="22">[3]Original!#REF!</definedName>
    <definedName name="_6213_8" localSheetId="15">[3]Original!#REF!</definedName>
    <definedName name="_6213_8">[3]Original!#REF!</definedName>
    <definedName name="_6523" localSheetId="17">[3]Original!#REF!</definedName>
    <definedName name="_6523" localSheetId="5">[3]Original!#REF!</definedName>
    <definedName name="_6523" localSheetId="23">[3]Original!#REF!</definedName>
    <definedName name="_6523" localSheetId="24">[3]Original!#REF!</definedName>
    <definedName name="_6523" localSheetId="26">[3]Original!#REF!</definedName>
    <definedName name="_6523" localSheetId="12">[3]Original!#REF!</definedName>
    <definedName name="_6523" localSheetId="21">[3]Original!#REF!</definedName>
    <definedName name="_6523" localSheetId="30">[3]Original!#REF!</definedName>
    <definedName name="_6523" localSheetId="27">[3]Original!#REF!</definedName>
    <definedName name="_6523" localSheetId="11">[3]Original!#REF!</definedName>
    <definedName name="_6523" localSheetId="22">[3]Original!#REF!</definedName>
    <definedName name="_6523" localSheetId="15">[3]Original!#REF!</definedName>
    <definedName name="_6523">[3]Original!#REF!</definedName>
    <definedName name="_6523_5" localSheetId="17">[3]Original!#REF!</definedName>
    <definedName name="_6523_5" localSheetId="5">[3]Original!#REF!</definedName>
    <definedName name="_6523_5" localSheetId="23">[3]Original!#REF!</definedName>
    <definedName name="_6523_5" localSheetId="24">[3]Original!#REF!</definedName>
    <definedName name="_6523_5" localSheetId="26">[3]Original!#REF!</definedName>
    <definedName name="_6523_5" localSheetId="12">[3]Original!#REF!</definedName>
    <definedName name="_6523_5" localSheetId="21">[3]Original!#REF!</definedName>
    <definedName name="_6523_5" localSheetId="30">[3]Original!#REF!</definedName>
    <definedName name="_6523_5" localSheetId="27">[3]Original!#REF!</definedName>
    <definedName name="_6523_5" localSheetId="11">[3]Original!#REF!</definedName>
    <definedName name="_6523_5" localSheetId="22">[3]Original!#REF!</definedName>
    <definedName name="_6523_5" localSheetId="15">[3]Original!#REF!</definedName>
    <definedName name="_6523_5">[3]Original!#REF!</definedName>
    <definedName name="_6523_8" localSheetId="17">[3]Original!#REF!</definedName>
    <definedName name="_6523_8" localSheetId="5">[3]Original!#REF!</definedName>
    <definedName name="_6523_8" localSheetId="23">[3]Original!#REF!</definedName>
    <definedName name="_6523_8" localSheetId="24">[3]Original!#REF!</definedName>
    <definedName name="_6523_8" localSheetId="26">[3]Original!#REF!</definedName>
    <definedName name="_6523_8" localSheetId="12">[3]Original!#REF!</definedName>
    <definedName name="_6523_8" localSheetId="21">[3]Original!#REF!</definedName>
    <definedName name="_6523_8" localSheetId="30">[3]Original!#REF!</definedName>
    <definedName name="_6523_8" localSheetId="27">[3]Original!#REF!</definedName>
    <definedName name="_6523_8" localSheetId="11">[3]Original!#REF!</definedName>
    <definedName name="_6523_8" localSheetId="22">[3]Original!#REF!</definedName>
    <definedName name="_6523_8" localSheetId="15">[3]Original!#REF!</definedName>
    <definedName name="_6523_8">[3]Original!#REF!</definedName>
    <definedName name="_6524" localSheetId="17">[3]Original!#REF!</definedName>
    <definedName name="_6524" localSheetId="5">[3]Original!#REF!</definedName>
    <definedName name="_6524" localSheetId="23">[3]Original!#REF!</definedName>
    <definedName name="_6524" localSheetId="24">[3]Original!#REF!</definedName>
    <definedName name="_6524" localSheetId="26">[3]Original!#REF!</definedName>
    <definedName name="_6524" localSheetId="12">[3]Original!#REF!</definedName>
    <definedName name="_6524" localSheetId="21">[3]Original!#REF!</definedName>
    <definedName name="_6524" localSheetId="30">[3]Original!#REF!</definedName>
    <definedName name="_6524" localSheetId="27">[3]Original!#REF!</definedName>
    <definedName name="_6524" localSheetId="11">[3]Original!#REF!</definedName>
    <definedName name="_6524" localSheetId="22">[3]Original!#REF!</definedName>
    <definedName name="_6524" localSheetId="15">[3]Original!#REF!</definedName>
    <definedName name="_6524">[3]Original!#REF!</definedName>
    <definedName name="_6524_5" localSheetId="17">[3]Original!#REF!</definedName>
    <definedName name="_6524_5" localSheetId="5">[3]Original!#REF!</definedName>
    <definedName name="_6524_5" localSheetId="23">[3]Original!#REF!</definedName>
    <definedName name="_6524_5" localSheetId="24">[3]Original!#REF!</definedName>
    <definedName name="_6524_5" localSheetId="26">[3]Original!#REF!</definedName>
    <definedName name="_6524_5" localSheetId="12">[3]Original!#REF!</definedName>
    <definedName name="_6524_5" localSheetId="21">[3]Original!#REF!</definedName>
    <definedName name="_6524_5" localSheetId="30">[3]Original!#REF!</definedName>
    <definedName name="_6524_5" localSheetId="27">[3]Original!#REF!</definedName>
    <definedName name="_6524_5" localSheetId="11">[3]Original!#REF!</definedName>
    <definedName name="_6524_5" localSheetId="22">[3]Original!#REF!</definedName>
    <definedName name="_6524_5" localSheetId="15">[3]Original!#REF!</definedName>
    <definedName name="_6524_5">[3]Original!#REF!</definedName>
    <definedName name="_6524_8" localSheetId="17">[3]Original!#REF!</definedName>
    <definedName name="_6524_8" localSheetId="5">[3]Original!#REF!</definedName>
    <definedName name="_6524_8" localSheetId="23">[3]Original!#REF!</definedName>
    <definedName name="_6524_8" localSheetId="24">[3]Original!#REF!</definedName>
    <definedName name="_6524_8" localSheetId="26">[3]Original!#REF!</definedName>
    <definedName name="_6524_8" localSheetId="12">[3]Original!#REF!</definedName>
    <definedName name="_6524_8" localSheetId="21">[3]Original!#REF!</definedName>
    <definedName name="_6524_8" localSheetId="30">[3]Original!#REF!</definedName>
    <definedName name="_6524_8" localSheetId="27">[3]Original!#REF!</definedName>
    <definedName name="_6524_8" localSheetId="11">[3]Original!#REF!</definedName>
    <definedName name="_6524_8" localSheetId="22">[3]Original!#REF!</definedName>
    <definedName name="_6524_8" localSheetId="15">[3]Original!#REF!</definedName>
    <definedName name="_6524_8">[3]Original!#REF!</definedName>
    <definedName name="_6540" localSheetId="17">[3]Original!#REF!</definedName>
    <definedName name="_6540" localSheetId="5">[3]Original!#REF!</definedName>
    <definedName name="_6540" localSheetId="23">[3]Original!#REF!</definedName>
    <definedName name="_6540" localSheetId="24">[3]Original!#REF!</definedName>
    <definedName name="_6540" localSheetId="26">[3]Original!#REF!</definedName>
    <definedName name="_6540" localSheetId="12">[3]Original!#REF!</definedName>
    <definedName name="_6540" localSheetId="21">[3]Original!#REF!</definedName>
    <definedName name="_6540" localSheetId="30">[3]Original!#REF!</definedName>
    <definedName name="_6540" localSheetId="27">[3]Original!#REF!</definedName>
    <definedName name="_6540" localSheetId="11">[3]Original!#REF!</definedName>
    <definedName name="_6540" localSheetId="22">[3]Original!#REF!</definedName>
    <definedName name="_6540" localSheetId="15">[3]Original!#REF!</definedName>
    <definedName name="_6540">[3]Original!#REF!</definedName>
    <definedName name="_6540_5" localSheetId="17">[3]Original!#REF!</definedName>
    <definedName name="_6540_5" localSheetId="5">[3]Original!#REF!</definedName>
    <definedName name="_6540_5" localSheetId="23">[3]Original!#REF!</definedName>
    <definedName name="_6540_5" localSheetId="24">[3]Original!#REF!</definedName>
    <definedName name="_6540_5" localSheetId="26">[3]Original!#REF!</definedName>
    <definedName name="_6540_5" localSheetId="12">[3]Original!#REF!</definedName>
    <definedName name="_6540_5" localSheetId="21">[3]Original!#REF!</definedName>
    <definedName name="_6540_5" localSheetId="30">[3]Original!#REF!</definedName>
    <definedName name="_6540_5" localSheetId="27">[3]Original!#REF!</definedName>
    <definedName name="_6540_5" localSheetId="11">[3]Original!#REF!</definedName>
    <definedName name="_6540_5" localSheetId="22">[3]Original!#REF!</definedName>
    <definedName name="_6540_5" localSheetId="15">[3]Original!#REF!</definedName>
    <definedName name="_6540_5">[3]Original!#REF!</definedName>
    <definedName name="_6540_8" localSheetId="17">[3]Original!#REF!</definedName>
    <definedName name="_6540_8" localSheetId="5">[3]Original!#REF!</definedName>
    <definedName name="_6540_8" localSheetId="23">[3]Original!#REF!</definedName>
    <definedName name="_6540_8" localSheetId="24">[3]Original!#REF!</definedName>
    <definedName name="_6540_8" localSheetId="26">[3]Original!#REF!</definedName>
    <definedName name="_6540_8" localSheetId="12">[3]Original!#REF!</definedName>
    <definedName name="_6540_8" localSheetId="21">[3]Original!#REF!</definedName>
    <definedName name="_6540_8" localSheetId="30">[3]Original!#REF!</definedName>
    <definedName name="_6540_8" localSheetId="27">[3]Original!#REF!</definedName>
    <definedName name="_6540_8" localSheetId="11">[3]Original!#REF!</definedName>
    <definedName name="_6540_8" localSheetId="22">[3]Original!#REF!</definedName>
    <definedName name="_6540_8" localSheetId="15">[3]Original!#REF!</definedName>
    <definedName name="_6540_8">[3]Original!#REF!</definedName>
    <definedName name="_6556" localSheetId="17">[3]Original!#REF!</definedName>
    <definedName name="_6556" localSheetId="5">[3]Original!#REF!</definedName>
    <definedName name="_6556" localSheetId="23">[3]Original!#REF!</definedName>
    <definedName name="_6556" localSheetId="24">[3]Original!#REF!</definedName>
    <definedName name="_6556" localSheetId="26">[3]Original!#REF!</definedName>
    <definedName name="_6556" localSheetId="12">[3]Original!#REF!</definedName>
    <definedName name="_6556" localSheetId="21">[3]Original!#REF!</definedName>
    <definedName name="_6556" localSheetId="30">[3]Original!#REF!</definedName>
    <definedName name="_6556" localSheetId="27">[3]Original!#REF!</definedName>
    <definedName name="_6556" localSheetId="11">[3]Original!#REF!</definedName>
    <definedName name="_6556" localSheetId="22">[3]Original!#REF!</definedName>
    <definedName name="_6556" localSheetId="15">[3]Original!#REF!</definedName>
    <definedName name="_6556">[3]Original!#REF!</definedName>
    <definedName name="_6556_5" localSheetId="17">[3]Original!#REF!</definedName>
    <definedName name="_6556_5" localSheetId="5">[3]Original!#REF!</definedName>
    <definedName name="_6556_5" localSheetId="23">[3]Original!#REF!</definedName>
    <definedName name="_6556_5" localSheetId="24">[3]Original!#REF!</definedName>
    <definedName name="_6556_5" localSheetId="26">[3]Original!#REF!</definedName>
    <definedName name="_6556_5" localSheetId="12">[3]Original!#REF!</definedName>
    <definedName name="_6556_5" localSheetId="21">[3]Original!#REF!</definedName>
    <definedName name="_6556_5" localSheetId="30">[3]Original!#REF!</definedName>
    <definedName name="_6556_5" localSheetId="27">[3]Original!#REF!</definedName>
    <definedName name="_6556_5" localSheetId="11">[3]Original!#REF!</definedName>
    <definedName name="_6556_5" localSheetId="22">[3]Original!#REF!</definedName>
    <definedName name="_6556_5" localSheetId="15">[3]Original!#REF!</definedName>
    <definedName name="_6556_5">[3]Original!#REF!</definedName>
    <definedName name="_6556_8" localSheetId="17">[3]Original!#REF!</definedName>
    <definedName name="_6556_8" localSheetId="5">[3]Original!#REF!</definedName>
    <definedName name="_6556_8" localSheetId="23">[3]Original!#REF!</definedName>
    <definedName name="_6556_8" localSheetId="24">[3]Original!#REF!</definedName>
    <definedName name="_6556_8" localSheetId="26">[3]Original!#REF!</definedName>
    <definedName name="_6556_8" localSheetId="12">[3]Original!#REF!</definedName>
    <definedName name="_6556_8" localSheetId="21">[3]Original!#REF!</definedName>
    <definedName name="_6556_8" localSheetId="30">[3]Original!#REF!</definedName>
    <definedName name="_6556_8" localSheetId="27">[3]Original!#REF!</definedName>
    <definedName name="_6556_8" localSheetId="11">[3]Original!#REF!</definedName>
    <definedName name="_6556_8" localSheetId="22">[3]Original!#REF!</definedName>
    <definedName name="_6556_8" localSheetId="15">[3]Original!#REF!</definedName>
    <definedName name="_6556_8">[3]Original!#REF!</definedName>
    <definedName name="_7535" localSheetId="17">[3]Original!#REF!</definedName>
    <definedName name="_7535" localSheetId="5">[3]Original!#REF!</definedName>
    <definedName name="_7535" localSheetId="23">[3]Original!#REF!</definedName>
    <definedName name="_7535" localSheetId="24">[3]Original!#REF!</definedName>
    <definedName name="_7535" localSheetId="26">[3]Original!#REF!</definedName>
    <definedName name="_7535" localSheetId="12">[3]Original!#REF!</definedName>
    <definedName name="_7535" localSheetId="21">[3]Original!#REF!</definedName>
    <definedName name="_7535" localSheetId="30">[3]Original!#REF!</definedName>
    <definedName name="_7535" localSheetId="27">[3]Original!#REF!</definedName>
    <definedName name="_7535" localSheetId="11">[3]Original!#REF!</definedName>
    <definedName name="_7535" localSheetId="22">[3]Original!#REF!</definedName>
    <definedName name="_7535" localSheetId="15">[3]Original!#REF!</definedName>
    <definedName name="_7535">[3]Original!#REF!</definedName>
    <definedName name="_7535_5" localSheetId="17">[3]Original!#REF!</definedName>
    <definedName name="_7535_5" localSheetId="5">[3]Original!#REF!</definedName>
    <definedName name="_7535_5" localSheetId="23">[3]Original!#REF!</definedName>
    <definedName name="_7535_5" localSheetId="24">[3]Original!#REF!</definedName>
    <definedName name="_7535_5" localSheetId="26">[3]Original!#REF!</definedName>
    <definedName name="_7535_5" localSheetId="12">[3]Original!#REF!</definedName>
    <definedName name="_7535_5" localSheetId="21">[3]Original!#REF!</definedName>
    <definedName name="_7535_5" localSheetId="30">[3]Original!#REF!</definedName>
    <definedName name="_7535_5" localSheetId="27">[3]Original!#REF!</definedName>
    <definedName name="_7535_5" localSheetId="11">[3]Original!#REF!</definedName>
    <definedName name="_7535_5" localSheetId="22">[3]Original!#REF!</definedName>
    <definedName name="_7535_5" localSheetId="15">[3]Original!#REF!</definedName>
    <definedName name="_7535_5">[3]Original!#REF!</definedName>
    <definedName name="_7535_8" localSheetId="17">[3]Original!#REF!</definedName>
    <definedName name="_7535_8" localSheetId="5">[3]Original!#REF!</definedName>
    <definedName name="_7535_8" localSheetId="23">[3]Original!#REF!</definedName>
    <definedName name="_7535_8" localSheetId="24">[3]Original!#REF!</definedName>
    <definedName name="_7535_8" localSheetId="26">[3]Original!#REF!</definedName>
    <definedName name="_7535_8" localSheetId="12">[3]Original!#REF!</definedName>
    <definedName name="_7535_8" localSheetId="21">[3]Original!#REF!</definedName>
    <definedName name="_7535_8" localSheetId="30">[3]Original!#REF!</definedName>
    <definedName name="_7535_8" localSheetId="27">[3]Original!#REF!</definedName>
    <definedName name="_7535_8" localSheetId="11">[3]Original!#REF!</definedName>
    <definedName name="_7535_8" localSheetId="22">[3]Original!#REF!</definedName>
    <definedName name="_7535_8" localSheetId="15">[3]Original!#REF!</definedName>
    <definedName name="_7535_8">[3]Original!#REF!</definedName>
    <definedName name="_7536" localSheetId="17">[3]Original!#REF!</definedName>
    <definedName name="_7536" localSheetId="5">[3]Original!#REF!</definedName>
    <definedName name="_7536" localSheetId="23">[3]Original!#REF!</definedName>
    <definedName name="_7536" localSheetId="24">[3]Original!#REF!</definedName>
    <definedName name="_7536" localSheetId="26">[3]Original!#REF!</definedName>
    <definedName name="_7536" localSheetId="12">[3]Original!#REF!</definedName>
    <definedName name="_7536" localSheetId="21">[3]Original!#REF!</definedName>
    <definedName name="_7536" localSheetId="30">[3]Original!#REF!</definedName>
    <definedName name="_7536" localSheetId="27">[3]Original!#REF!</definedName>
    <definedName name="_7536" localSheetId="11">[3]Original!#REF!</definedName>
    <definedName name="_7536" localSheetId="22">[3]Original!#REF!</definedName>
    <definedName name="_7536" localSheetId="15">[3]Original!#REF!</definedName>
    <definedName name="_7536">[3]Original!#REF!</definedName>
    <definedName name="_7536_5" localSheetId="17">[3]Original!#REF!</definedName>
    <definedName name="_7536_5" localSheetId="5">[3]Original!#REF!</definedName>
    <definedName name="_7536_5" localSheetId="23">[3]Original!#REF!</definedName>
    <definedName name="_7536_5" localSheetId="24">[3]Original!#REF!</definedName>
    <definedName name="_7536_5" localSheetId="26">[3]Original!#REF!</definedName>
    <definedName name="_7536_5" localSheetId="12">[3]Original!#REF!</definedName>
    <definedName name="_7536_5" localSheetId="21">[3]Original!#REF!</definedName>
    <definedName name="_7536_5" localSheetId="30">[3]Original!#REF!</definedName>
    <definedName name="_7536_5" localSheetId="27">[3]Original!#REF!</definedName>
    <definedName name="_7536_5" localSheetId="11">[3]Original!#REF!</definedName>
    <definedName name="_7536_5" localSheetId="22">[3]Original!#REF!</definedName>
    <definedName name="_7536_5" localSheetId="15">[3]Original!#REF!</definedName>
    <definedName name="_7536_5">[3]Original!#REF!</definedName>
    <definedName name="_7536_8" localSheetId="17">[3]Original!#REF!</definedName>
    <definedName name="_7536_8" localSheetId="5">[3]Original!#REF!</definedName>
    <definedName name="_7536_8" localSheetId="23">[3]Original!#REF!</definedName>
    <definedName name="_7536_8" localSheetId="24">[3]Original!#REF!</definedName>
    <definedName name="_7536_8" localSheetId="26">[3]Original!#REF!</definedName>
    <definedName name="_7536_8" localSheetId="12">[3]Original!#REF!</definedName>
    <definedName name="_7536_8" localSheetId="21">[3]Original!#REF!</definedName>
    <definedName name="_7536_8" localSheetId="30">[3]Original!#REF!</definedName>
    <definedName name="_7536_8" localSheetId="27">[3]Original!#REF!</definedName>
    <definedName name="_7536_8" localSheetId="11">[3]Original!#REF!</definedName>
    <definedName name="_7536_8" localSheetId="22">[3]Original!#REF!</definedName>
    <definedName name="_7536_8" localSheetId="15">[3]Original!#REF!</definedName>
    <definedName name="_7536_8">[3]Original!#REF!</definedName>
    <definedName name="_7540" localSheetId="17">[3]Original!#REF!</definedName>
    <definedName name="_7540" localSheetId="5">[3]Original!#REF!</definedName>
    <definedName name="_7540" localSheetId="23">[3]Original!#REF!</definedName>
    <definedName name="_7540" localSheetId="24">[3]Original!#REF!</definedName>
    <definedName name="_7540" localSheetId="26">[3]Original!#REF!</definedName>
    <definedName name="_7540" localSheetId="12">[3]Original!#REF!</definedName>
    <definedName name="_7540" localSheetId="21">[3]Original!#REF!</definedName>
    <definedName name="_7540" localSheetId="30">[3]Original!#REF!</definedName>
    <definedName name="_7540" localSheetId="27">[3]Original!#REF!</definedName>
    <definedName name="_7540" localSheetId="11">[3]Original!#REF!</definedName>
    <definedName name="_7540" localSheetId="22">[3]Original!#REF!</definedName>
    <definedName name="_7540" localSheetId="15">[3]Original!#REF!</definedName>
    <definedName name="_7540">[3]Original!#REF!</definedName>
    <definedName name="_7540_5" localSheetId="17">[3]Original!#REF!</definedName>
    <definedName name="_7540_5" localSheetId="5">[3]Original!#REF!</definedName>
    <definedName name="_7540_5" localSheetId="23">[3]Original!#REF!</definedName>
    <definedName name="_7540_5" localSheetId="24">[3]Original!#REF!</definedName>
    <definedName name="_7540_5" localSheetId="26">[3]Original!#REF!</definedName>
    <definedName name="_7540_5" localSheetId="12">[3]Original!#REF!</definedName>
    <definedName name="_7540_5" localSheetId="21">[3]Original!#REF!</definedName>
    <definedName name="_7540_5" localSheetId="30">[3]Original!#REF!</definedName>
    <definedName name="_7540_5" localSheetId="27">[3]Original!#REF!</definedName>
    <definedName name="_7540_5" localSheetId="11">[3]Original!#REF!</definedName>
    <definedName name="_7540_5" localSheetId="22">[3]Original!#REF!</definedName>
    <definedName name="_7540_5" localSheetId="15">[3]Original!#REF!</definedName>
    <definedName name="_7540_5">[3]Original!#REF!</definedName>
    <definedName name="_7540_8" localSheetId="17">[3]Original!#REF!</definedName>
    <definedName name="_7540_8" localSheetId="5">[3]Original!#REF!</definedName>
    <definedName name="_7540_8" localSheetId="23">[3]Original!#REF!</definedName>
    <definedName name="_7540_8" localSheetId="24">[3]Original!#REF!</definedName>
    <definedName name="_7540_8" localSheetId="26">[3]Original!#REF!</definedName>
    <definedName name="_7540_8" localSheetId="12">[3]Original!#REF!</definedName>
    <definedName name="_7540_8" localSheetId="21">[3]Original!#REF!</definedName>
    <definedName name="_7540_8" localSheetId="30">[3]Original!#REF!</definedName>
    <definedName name="_7540_8" localSheetId="27">[3]Original!#REF!</definedName>
    <definedName name="_7540_8" localSheetId="11">[3]Original!#REF!</definedName>
    <definedName name="_7540_8" localSheetId="22">[3]Original!#REF!</definedName>
    <definedName name="_7540_8" localSheetId="15">[3]Original!#REF!</definedName>
    <definedName name="_7540_8">[3]Original!#REF!</definedName>
    <definedName name="_7566" localSheetId="17">[3]Original!#REF!</definedName>
    <definedName name="_7566" localSheetId="5">[3]Original!#REF!</definedName>
    <definedName name="_7566" localSheetId="23">[3]Original!#REF!</definedName>
    <definedName name="_7566" localSheetId="24">[3]Original!#REF!</definedName>
    <definedName name="_7566" localSheetId="26">[3]Original!#REF!</definedName>
    <definedName name="_7566" localSheetId="12">[3]Original!#REF!</definedName>
    <definedName name="_7566" localSheetId="21">[3]Original!#REF!</definedName>
    <definedName name="_7566" localSheetId="30">[3]Original!#REF!</definedName>
    <definedName name="_7566" localSheetId="27">[3]Original!#REF!</definedName>
    <definedName name="_7566" localSheetId="11">[3]Original!#REF!</definedName>
    <definedName name="_7566" localSheetId="22">[3]Original!#REF!</definedName>
    <definedName name="_7566" localSheetId="15">[3]Original!#REF!</definedName>
    <definedName name="_7566">[3]Original!#REF!</definedName>
    <definedName name="_7566_5" localSheetId="17">[3]Original!#REF!</definedName>
    <definedName name="_7566_5" localSheetId="5">[3]Original!#REF!</definedName>
    <definedName name="_7566_5" localSheetId="23">[3]Original!#REF!</definedName>
    <definedName name="_7566_5" localSheetId="24">[3]Original!#REF!</definedName>
    <definedName name="_7566_5" localSheetId="26">[3]Original!#REF!</definedName>
    <definedName name="_7566_5" localSheetId="12">[3]Original!#REF!</definedName>
    <definedName name="_7566_5" localSheetId="21">[3]Original!#REF!</definedName>
    <definedName name="_7566_5" localSheetId="30">[3]Original!#REF!</definedName>
    <definedName name="_7566_5" localSheetId="27">[3]Original!#REF!</definedName>
    <definedName name="_7566_5" localSheetId="11">[3]Original!#REF!</definedName>
    <definedName name="_7566_5" localSheetId="22">[3]Original!#REF!</definedName>
    <definedName name="_7566_5" localSheetId="15">[3]Original!#REF!</definedName>
    <definedName name="_7566_5">[3]Original!#REF!</definedName>
    <definedName name="_7566_8" localSheetId="17">[3]Original!#REF!</definedName>
    <definedName name="_7566_8" localSheetId="5">[3]Original!#REF!</definedName>
    <definedName name="_7566_8" localSheetId="23">[3]Original!#REF!</definedName>
    <definedName name="_7566_8" localSheetId="24">[3]Original!#REF!</definedName>
    <definedName name="_7566_8" localSheetId="26">[3]Original!#REF!</definedName>
    <definedName name="_7566_8" localSheetId="12">[3]Original!#REF!</definedName>
    <definedName name="_7566_8" localSheetId="21">[3]Original!#REF!</definedName>
    <definedName name="_7566_8" localSheetId="30">[3]Original!#REF!</definedName>
    <definedName name="_7566_8" localSheetId="27">[3]Original!#REF!</definedName>
    <definedName name="_7566_8" localSheetId="11">[3]Original!#REF!</definedName>
    <definedName name="_7566_8" localSheetId="22">[3]Original!#REF!</definedName>
    <definedName name="_7566_8" localSheetId="15">[3]Original!#REF!</definedName>
    <definedName name="_7566_8">[3]Original!#REF!</definedName>
    <definedName name="_7903" localSheetId="17">[3]Original!#REF!</definedName>
    <definedName name="_7903" localSheetId="5">[3]Original!#REF!</definedName>
    <definedName name="_7903" localSheetId="23">[3]Original!#REF!</definedName>
    <definedName name="_7903" localSheetId="24">[3]Original!#REF!</definedName>
    <definedName name="_7903" localSheetId="26">[3]Original!#REF!</definedName>
    <definedName name="_7903" localSheetId="12">[3]Original!#REF!</definedName>
    <definedName name="_7903" localSheetId="21">[3]Original!#REF!</definedName>
    <definedName name="_7903" localSheetId="30">[3]Original!#REF!</definedName>
    <definedName name="_7903" localSheetId="27">[3]Original!#REF!</definedName>
    <definedName name="_7903" localSheetId="11">[3]Original!#REF!</definedName>
    <definedName name="_7903" localSheetId="22">[3]Original!#REF!</definedName>
    <definedName name="_7903" localSheetId="15">[3]Original!#REF!</definedName>
    <definedName name="_7903">[3]Original!#REF!</definedName>
    <definedName name="_7903_5" localSheetId="17">[3]Original!#REF!</definedName>
    <definedName name="_7903_5" localSheetId="5">[3]Original!#REF!</definedName>
    <definedName name="_7903_5" localSheetId="23">[3]Original!#REF!</definedName>
    <definedName name="_7903_5" localSheetId="24">[3]Original!#REF!</definedName>
    <definedName name="_7903_5" localSheetId="26">[3]Original!#REF!</definedName>
    <definedName name="_7903_5" localSheetId="12">[3]Original!#REF!</definedName>
    <definedName name="_7903_5" localSheetId="21">[3]Original!#REF!</definedName>
    <definedName name="_7903_5" localSheetId="30">[3]Original!#REF!</definedName>
    <definedName name="_7903_5" localSheetId="27">[3]Original!#REF!</definedName>
    <definedName name="_7903_5" localSheetId="11">[3]Original!#REF!</definedName>
    <definedName name="_7903_5" localSheetId="22">[3]Original!#REF!</definedName>
    <definedName name="_7903_5" localSheetId="15">[3]Original!#REF!</definedName>
    <definedName name="_7903_5">[3]Original!#REF!</definedName>
    <definedName name="_7903_8" localSheetId="17">[3]Original!#REF!</definedName>
    <definedName name="_7903_8" localSheetId="5">[3]Original!#REF!</definedName>
    <definedName name="_7903_8" localSheetId="23">[3]Original!#REF!</definedName>
    <definedName name="_7903_8" localSheetId="24">[3]Original!#REF!</definedName>
    <definedName name="_7903_8" localSheetId="26">[3]Original!#REF!</definedName>
    <definedName name="_7903_8" localSheetId="12">[3]Original!#REF!</definedName>
    <definedName name="_7903_8" localSheetId="21">[3]Original!#REF!</definedName>
    <definedName name="_7903_8" localSheetId="30">[3]Original!#REF!</definedName>
    <definedName name="_7903_8" localSheetId="27">[3]Original!#REF!</definedName>
    <definedName name="_7903_8" localSheetId="11">[3]Original!#REF!</definedName>
    <definedName name="_7903_8" localSheetId="22">[3]Original!#REF!</definedName>
    <definedName name="_7903_8" localSheetId="15">[3]Original!#REF!</definedName>
    <definedName name="_7903_8">[3]Original!#REF!</definedName>
    <definedName name="_7906" localSheetId="17">[3]Original!#REF!</definedName>
    <definedName name="_7906" localSheetId="5">[3]Original!#REF!</definedName>
    <definedName name="_7906" localSheetId="23">[3]Original!#REF!</definedName>
    <definedName name="_7906" localSheetId="24">[3]Original!#REF!</definedName>
    <definedName name="_7906" localSheetId="26">[3]Original!#REF!</definedName>
    <definedName name="_7906" localSheetId="12">[3]Original!#REF!</definedName>
    <definedName name="_7906" localSheetId="21">[3]Original!#REF!</definedName>
    <definedName name="_7906" localSheetId="30">[3]Original!#REF!</definedName>
    <definedName name="_7906" localSheetId="27">[3]Original!#REF!</definedName>
    <definedName name="_7906" localSheetId="11">[3]Original!#REF!</definedName>
    <definedName name="_7906" localSheetId="22">[3]Original!#REF!</definedName>
    <definedName name="_7906" localSheetId="15">[3]Original!#REF!</definedName>
    <definedName name="_7906">[3]Original!#REF!</definedName>
    <definedName name="_7906_5" localSheetId="17">[3]Original!#REF!</definedName>
    <definedName name="_7906_5" localSheetId="5">[3]Original!#REF!</definedName>
    <definedName name="_7906_5" localSheetId="23">[3]Original!#REF!</definedName>
    <definedName name="_7906_5" localSheetId="24">[3]Original!#REF!</definedName>
    <definedName name="_7906_5" localSheetId="26">[3]Original!#REF!</definedName>
    <definedName name="_7906_5" localSheetId="12">[3]Original!#REF!</definedName>
    <definedName name="_7906_5" localSheetId="21">[3]Original!#REF!</definedName>
    <definedName name="_7906_5" localSheetId="30">[3]Original!#REF!</definedName>
    <definedName name="_7906_5" localSheetId="27">[3]Original!#REF!</definedName>
    <definedName name="_7906_5" localSheetId="11">[3]Original!#REF!</definedName>
    <definedName name="_7906_5" localSheetId="22">[3]Original!#REF!</definedName>
    <definedName name="_7906_5" localSheetId="15">[3]Original!#REF!</definedName>
    <definedName name="_7906_5">[3]Original!#REF!</definedName>
    <definedName name="_7906_8" localSheetId="17">[3]Original!#REF!</definedName>
    <definedName name="_7906_8" localSheetId="5">[3]Original!#REF!</definedName>
    <definedName name="_7906_8" localSheetId="23">[3]Original!#REF!</definedName>
    <definedName name="_7906_8" localSheetId="24">[3]Original!#REF!</definedName>
    <definedName name="_7906_8" localSheetId="26">[3]Original!#REF!</definedName>
    <definedName name="_7906_8" localSheetId="12">[3]Original!#REF!</definedName>
    <definedName name="_7906_8" localSheetId="21">[3]Original!#REF!</definedName>
    <definedName name="_7906_8" localSheetId="30">[3]Original!#REF!</definedName>
    <definedName name="_7906_8" localSheetId="27">[3]Original!#REF!</definedName>
    <definedName name="_7906_8" localSheetId="11">[3]Original!#REF!</definedName>
    <definedName name="_7906_8" localSheetId="22">[3]Original!#REF!</definedName>
    <definedName name="_7906_8" localSheetId="15">[3]Original!#REF!</definedName>
    <definedName name="_7906_8">[3]Original!#REF!</definedName>
    <definedName name="_7912" localSheetId="17">[3]Original!#REF!</definedName>
    <definedName name="_7912" localSheetId="5">[3]Original!#REF!</definedName>
    <definedName name="_7912" localSheetId="23">[3]Original!#REF!</definedName>
    <definedName name="_7912" localSheetId="24">[3]Original!#REF!</definedName>
    <definedName name="_7912" localSheetId="26">[3]Original!#REF!</definedName>
    <definedName name="_7912" localSheetId="12">[3]Original!#REF!</definedName>
    <definedName name="_7912" localSheetId="21">[3]Original!#REF!</definedName>
    <definedName name="_7912" localSheetId="30">[3]Original!#REF!</definedName>
    <definedName name="_7912" localSheetId="27">[3]Original!#REF!</definedName>
    <definedName name="_7912" localSheetId="11">[3]Original!#REF!</definedName>
    <definedName name="_7912" localSheetId="22">[3]Original!#REF!</definedName>
    <definedName name="_7912" localSheetId="15">[3]Original!#REF!</definedName>
    <definedName name="_7912">[3]Original!#REF!</definedName>
    <definedName name="_7912_5" localSheetId="17">[3]Original!#REF!</definedName>
    <definedName name="_7912_5" localSheetId="5">[3]Original!#REF!</definedName>
    <definedName name="_7912_5" localSheetId="23">[3]Original!#REF!</definedName>
    <definedName name="_7912_5" localSheetId="24">[3]Original!#REF!</definedName>
    <definedName name="_7912_5" localSheetId="26">[3]Original!#REF!</definedName>
    <definedName name="_7912_5" localSheetId="12">[3]Original!#REF!</definedName>
    <definedName name="_7912_5" localSheetId="21">[3]Original!#REF!</definedName>
    <definedName name="_7912_5" localSheetId="30">[3]Original!#REF!</definedName>
    <definedName name="_7912_5" localSheetId="27">[3]Original!#REF!</definedName>
    <definedName name="_7912_5" localSheetId="11">[3]Original!#REF!</definedName>
    <definedName name="_7912_5" localSheetId="22">[3]Original!#REF!</definedName>
    <definedName name="_7912_5" localSheetId="15">[3]Original!#REF!</definedName>
    <definedName name="_7912_5">[3]Original!#REF!</definedName>
    <definedName name="_7912_8" localSheetId="17">[3]Original!#REF!</definedName>
    <definedName name="_7912_8" localSheetId="5">[3]Original!#REF!</definedName>
    <definedName name="_7912_8" localSheetId="23">[3]Original!#REF!</definedName>
    <definedName name="_7912_8" localSheetId="24">[3]Original!#REF!</definedName>
    <definedName name="_7912_8" localSheetId="26">[3]Original!#REF!</definedName>
    <definedName name="_7912_8" localSheetId="12">[3]Original!#REF!</definedName>
    <definedName name="_7912_8" localSheetId="21">[3]Original!#REF!</definedName>
    <definedName name="_7912_8" localSheetId="30">[3]Original!#REF!</definedName>
    <definedName name="_7912_8" localSheetId="27">[3]Original!#REF!</definedName>
    <definedName name="_7912_8" localSheetId="11">[3]Original!#REF!</definedName>
    <definedName name="_7912_8" localSheetId="22">[3]Original!#REF!</definedName>
    <definedName name="_7912_8" localSheetId="15">[3]Original!#REF!</definedName>
    <definedName name="_7912_8">[3]Original!#REF!</definedName>
    <definedName name="_8023" localSheetId="17">[3]Original!#REF!</definedName>
    <definedName name="_8023" localSheetId="5">[3]Original!#REF!</definedName>
    <definedName name="_8023" localSheetId="23">[3]Original!#REF!</definedName>
    <definedName name="_8023" localSheetId="24">[3]Original!#REF!</definedName>
    <definedName name="_8023" localSheetId="26">[3]Original!#REF!</definedName>
    <definedName name="_8023" localSheetId="12">[3]Original!#REF!</definedName>
    <definedName name="_8023" localSheetId="21">[3]Original!#REF!</definedName>
    <definedName name="_8023" localSheetId="30">[3]Original!#REF!</definedName>
    <definedName name="_8023" localSheetId="27">[3]Original!#REF!</definedName>
    <definedName name="_8023" localSheetId="11">[3]Original!#REF!</definedName>
    <definedName name="_8023" localSheetId="22">[3]Original!#REF!</definedName>
    <definedName name="_8023" localSheetId="15">[3]Original!#REF!</definedName>
    <definedName name="_8023">[3]Original!#REF!</definedName>
    <definedName name="_8023_5" localSheetId="17">[3]Original!#REF!</definedName>
    <definedName name="_8023_5" localSheetId="5">[3]Original!#REF!</definedName>
    <definedName name="_8023_5" localSheetId="23">[3]Original!#REF!</definedName>
    <definedName name="_8023_5" localSheetId="24">[3]Original!#REF!</definedName>
    <definedName name="_8023_5" localSheetId="26">[3]Original!#REF!</definedName>
    <definedName name="_8023_5" localSheetId="12">[3]Original!#REF!</definedName>
    <definedName name="_8023_5" localSheetId="21">[3]Original!#REF!</definedName>
    <definedName name="_8023_5" localSheetId="30">[3]Original!#REF!</definedName>
    <definedName name="_8023_5" localSheetId="27">[3]Original!#REF!</definedName>
    <definedName name="_8023_5" localSheetId="11">[3]Original!#REF!</definedName>
    <definedName name="_8023_5" localSheetId="22">[3]Original!#REF!</definedName>
    <definedName name="_8023_5" localSheetId="15">[3]Original!#REF!</definedName>
    <definedName name="_8023_5">[3]Original!#REF!</definedName>
    <definedName name="_8023_8" localSheetId="17">[3]Original!#REF!</definedName>
    <definedName name="_8023_8" localSheetId="5">[3]Original!#REF!</definedName>
    <definedName name="_8023_8" localSheetId="23">[3]Original!#REF!</definedName>
    <definedName name="_8023_8" localSheetId="24">[3]Original!#REF!</definedName>
    <definedName name="_8023_8" localSheetId="26">[3]Original!#REF!</definedName>
    <definedName name="_8023_8" localSheetId="12">[3]Original!#REF!</definedName>
    <definedName name="_8023_8" localSheetId="21">[3]Original!#REF!</definedName>
    <definedName name="_8023_8" localSheetId="30">[3]Original!#REF!</definedName>
    <definedName name="_8023_8" localSheetId="27">[3]Original!#REF!</definedName>
    <definedName name="_8023_8" localSheetId="11">[3]Original!#REF!</definedName>
    <definedName name="_8023_8" localSheetId="22">[3]Original!#REF!</definedName>
    <definedName name="_8023_8" localSheetId="15">[3]Original!#REF!</definedName>
    <definedName name="_8023_8">[3]Original!#REF!</definedName>
    <definedName name="_8026" localSheetId="17">[3]Original!#REF!</definedName>
    <definedName name="_8026" localSheetId="5">[3]Original!#REF!</definedName>
    <definedName name="_8026" localSheetId="23">[3]Original!#REF!</definedName>
    <definedName name="_8026" localSheetId="24">[3]Original!#REF!</definedName>
    <definedName name="_8026" localSheetId="26">[3]Original!#REF!</definedName>
    <definedName name="_8026" localSheetId="12">[3]Original!#REF!</definedName>
    <definedName name="_8026" localSheetId="21">[3]Original!#REF!</definedName>
    <definedName name="_8026" localSheetId="30">[3]Original!#REF!</definedName>
    <definedName name="_8026" localSheetId="27">[3]Original!#REF!</definedName>
    <definedName name="_8026" localSheetId="11">[3]Original!#REF!</definedName>
    <definedName name="_8026" localSheetId="22">[3]Original!#REF!</definedName>
    <definedName name="_8026" localSheetId="15">[3]Original!#REF!</definedName>
    <definedName name="_8026">[3]Original!#REF!</definedName>
    <definedName name="_8026_5" localSheetId="17">[3]Original!#REF!</definedName>
    <definedName name="_8026_5" localSheetId="5">[3]Original!#REF!</definedName>
    <definedName name="_8026_5" localSheetId="23">[3]Original!#REF!</definedName>
    <definedName name="_8026_5" localSheetId="24">[3]Original!#REF!</definedName>
    <definedName name="_8026_5" localSheetId="26">[3]Original!#REF!</definedName>
    <definedName name="_8026_5" localSheetId="12">[3]Original!#REF!</definedName>
    <definedName name="_8026_5" localSheetId="21">[3]Original!#REF!</definedName>
    <definedName name="_8026_5" localSheetId="30">[3]Original!#REF!</definedName>
    <definedName name="_8026_5" localSheetId="27">[3]Original!#REF!</definedName>
    <definedName name="_8026_5" localSheetId="11">[3]Original!#REF!</definedName>
    <definedName name="_8026_5" localSheetId="22">[3]Original!#REF!</definedName>
    <definedName name="_8026_5" localSheetId="15">[3]Original!#REF!</definedName>
    <definedName name="_8026_5">[3]Original!#REF!</definedName>
    <definedName name="_8026_8" localSheetId="17">[3]Original!#REF!</definedName>
    <definedName name="_8026_8" localSheetId="5">[3]Original!#REF!</definedName>
    <definedName name="_8026_8" localSheetId="23">[3]Original!#REF!</definedName>
    <definedName name="_8026_8" localSheetId="24">[3]Original!#REF!</definedName>
    <definedName name="_8026_8" localSheetId="26">[3]Original!#REF!</definedName>
    <definedName name="_8026_8" localSheetId="12">[3]Original!#REF!</definedName>
    <definedName name="_8026_8" localSheetId="21">[3]Original!#REF!</definedName>
    <definedName name="_8026_8" localSheetId="30">[3]Original!#REF!</definedName>
    <definedName name="_8026_8" localSheetId="27">[3]Original!#REF!</definedName>
    <definedName name="_8026_8" localSheetId="11">[3]Original!#REF!</definedName>
    <definedName name="_8026_8" localSheetId="22">[3]Original!#REF!</definedName>
    <definedName name="_8026_8" localSheetId="15">[3]Original!#REF!</definedName>
    <definedName name="_8026_8">[3]Original!#REF!</definedName>
    <definedName name="_8030" localSheetId="17">[3]Original!#REF!</definedName>
    <definedName name="_8030" localSheetId="5">[3]Original!#REF!</definedName>
    <definedName name="_8030" localSheetId="23">[3]Original!#REF!</definedName>
    <definedName name="_8030" localSheetId="24">[3]Original!#REF!</definedName>
    <definedName name="_8030" localSheetId="26">[3]Original!#REF!</definedName>
    <definedName name="_8030" localSheetId="12">[3]Original!#REF!</definedName>
    <definedName name="_8030" localSheetId="21">[3]Original!#REF!</definedName>
    <definedName name="_8030" localSheetId="30">[3]Original!#REF!</definedName>
    <definedName name="_8030" localSheetId="27">[3]Original!#REF!</definedName>
    <definedName name="_8030" localSheetId="11">[3]Original!#REF!</definedName>
    <definedName name="_8030" localSheetId="22">[3]Original!#REF!</definedName>
    <definedName name="_8030" localSheetId="15">[3]Original!#REF!</definedName>
    <definedName name="_8030">[3]Original!#REF!</definedName>
    <definedName name="_8030_5" localSheetId="17">[3]Original!#REF!</definedName>
    <definedName name="_8030_5" localSheetId="5">[3]Original!#REF!</definedName>
    <definedName name="_8030_5" localSheetId="23">[3]Original!#REF!</definedName>
    <definedName name="_8030_5" localSheetId="24">[3]Original!#REF!</definedName>
    <definedName name="_8030_5" localSheetId="26">[3]Original!#REF!</definedName>
    <definedName name="_8030_5" localSheetId="12">[3]Original!#REF!</definedName>
    <definedName name="_8030_5" localSheetId="21">[3]Original!#REF!</definedName>
    <definedName name="_8030_5" localSheetId="30">[3]Original!#REF!</definedName>
    <definedName name="_8030_5" localSheetId="27">[3]Original!#REF!</definedName>
    <definedName name="_8030_5" localSheetId="11">[3]Original!#REF!</definedName>
    <definedName name="_8030_5" localSheetId="22">[3]Original!#REF!</definedName>
    <definedName name="_8030_5" localSheetId="15">[3]Original!#REF!</definedName>
    <definedName name="_8030_5">[3]Original!#REF!</definedName>
    <definedName name="_8030_8" localSheetId="17">[3]Original!#REF!</definedName>
    <definedName name="_8030_8" localSheetId="5">[3]Original!#REF!</definedName>
    <definedName name="_8030_8" localSheetId="23">[3]Original!#REF!</definedName>
    <definedName name="_8030_8" localSheetId="24">[3]Original!#REF!</definedName>
    <definedName name="_8030_8" localSheetId="26">[3]Original!#REF!</definedName>
    <definedName name="_8030_8" localSheetId="12">[3]Original!#REF!</definedName>
    <definedName name="_8030_8" localSheetId="21">[3]Original!#REF!</definedName>
    <definedName name="_8030_8" localSheetId="30">[3]Original!#REF!</definedName>
    <definedName name="_8030_8" localSheetId="27">[3]Original!#REF!</definedName>
    <definedName name="_8030_8" localSheetId="11">[3]Original!#REF!</definedName>
    <definedName name="_8030_8" localSheetId="22">[3]Original!#REF!</definedName>
    <definedName name="_8030_8" localSheetId="15">[3]Original!#REF!</definedName>
    <definedName name="_8030_8">[3]Original!#REF!</definedName>
    <definedName name="_BUD08">'[5]ESQ 08'!$A$1:$AE$1030</definedName>
    <definedName name="_can10">'[5]bail 07-10'!$Y$1:$Y$65536</definedName>
    <definedName name="_cpn10">'[5]bail 07-10'!$AI$1:$AI$65536</definedName>
    <definedName name="_Fill" localSheetId="17" hidden="1">#REF!</definedName>
    <definedName name="_Fill" localSheetId="5" hidden="1">#REF!</definedName>
    <definedName name="_Fill" localSheetId="23" hidden="1">#REF!</definedName>
    <definedName name="_Fill" localSheetId="24" hidden="1">#REF!</definedName>
    <definedName name="_Fill" localSheetId="26" hidden="1">#REF!</definedName>
    <definedName name="_Fill" localSheetId="12" hidden="1">#REF!</definedName>
    <definedName name="_Fill" localSheetId="21" hidden="1">#REF!</definedName>
    <definedName name="_Fill" localSheetId="30" hidden="1">#REF!</definedName>
    <definedName name="_Fill" localSheetId="27" hidden="1">#REF!</definedName>
    <definedName name="_Fill" localSheetId="11" hidden="1">#REF!</definedName>
    <definedName name="_Fill" localSheetId="22" hidden="1">#REF!</definedName>
    <definedName name="_Fill" localSheetId="15" hidden="1">#REF!</definedName>
    <definedName name="_Fill" hidden="1">#REF!</definedName>
    <definedName name="_xlnm._FilterDatabase" localSheetId="1" hidden="1">'A.Grant Profiles '!$B$1:$B$120</definedName>
    <definedName name="_xlnm._FilterDatabase" localSheetId="3" hidden="1">'D. ITT_All_Grants'!$A$5:$BE$43</definedName>
    <definedName name="_xlnm._FilterDatabase" localSheetId="5" hidden="1">'D.Reporting Calendar'!$B$6:$S$6</definedName>
    <definedName name="_ftn1" localSheetId="10">ARC.!$B$55</definedName>
    <definedName name="_ftn1" localSheetId="12">HPF.!$B$66</definedName>
    <definedName name="_ftn1" localSheetId="21">LDS.!$B$33</definedName>
    <definedName name="_ftn1" localSheetId="13">SSJR!$B$46</definedName>
    <definedName name="_ftn1" localSheetId="11">UNHCR.!$B$64</definedName>
    <definedName name="_ftnref1" localSheetId="10">ARC.!$B$52</definedName>
    <definedName name="_ftnref1" localSheetId="12">HPF.!$B$63</definedName>
    <definedName name="_ftnref1" localSheetId="21">LDS.!$B$30</definedName>
    <definedName name="_ftnref1" localSheetId="13">SSJR!$B$43</definedName>
    <definedName name="_ftnref1" localSheetId="11">UNHCR.!$B$61</definedName>
    <definedName name="_GNF07">[5]var!$N$7</definedName>
    <definedName name="_Key1" localSheetId="17" hidden="1">#REF!</definedName>
    <definedName name="_Key1" localSheetId="5" hidden="1">#REF!</definedName>
    <definedName name="_Key1" localSheetId="23" hidden="1">#REF!</definedName>
    <definedName name="_Key1" localSheetId="24" hidden="1">#REF!</definedName>
    <definedName name="_Key1" localSheetId="26" hidden="1">#REF!</definedName>
    <definedName name="_Key1" localSheetId="12" hidden="1">#REF!</definedName>
    <definedName name="_Key1" localSheetId="21" hidden="1">#REF!</definedName>
    <definedName name="_Key1" localSheetId="30" hidden="1">#REF!</definedName>
    <definedName name="_Key1" localSheetId="27" hidden="1">#REF!</definedName>
    <definedName name="_Key1" localSheetId="11" hidden="1">#REF!</definedName>
    <definedName name="_Key1" localSheetId="22" hidden="1">#REF!</definedName>
    <definedName name="_Key1" localSheetId="15" hidden="1">#REF!</definedName>
    <definedName name="_Key1" hidden="1">#REF!</definedName>
    <definedName name="_Key2" localSheetId="17" hidden="1">[6]SUDBASE!#REF!</definedName>
    <definedName name="_Key2" localSheetId="5" hidden="1">[6]SUDBASE!#REF!</definedName>
    <definedName name="_Key2" localSheetId="23" hidden="1">[6]SUDBASE!#REF!</definedName>
    <definedName name="_Key2" localSheetId="24" hidden="1">[6]SUDBASE!#REF!</definedName>
    <definedName name="_Key2" localSheetId="26" hidden="1">[6]SUDBASE!#REF!</definedName>
    <definedName name="_Key2" localSheetId="12" hidden="1">[6]SUDBASE!#REF!</definedName>
    <definedName name="_Key2" localSheetId="21" hidden="1">[6]SUDBASE!#REF!</definedName>
    <definedName name="_Key2" localSheetId="30" hidden="1">[6]SUDBASE!#REF!</definedName>
    <definedName name="_Key2" localSheetId="27" hidden="1">[6]SUDBASE!#REF!</definedName>
    <definedName name="_Key2" localSheetId="11" hidden="1">[6]SUDBASE!#REF!</definedName>
    <definedName name="_Key2" localSheetId="22" hidden="1">[6]SUDBASE!#REF!</definedName>
    <definedName name="_Key2" localSheetId="15" hidden="1">[6]SUDBASE!#REF!</definedName>
    <definedName name="_Key2" hidden="1">[6]SUDBASE!#REF!</definedName>
    <definedName name="_Key3" localSheetId="17" hidden="1">#REF!</definedName>
    <definedName name="_Key3" localSheetId="5" hidden="1">#REF!</definedName>
    <definedName name="_Key3" localSheetId="23" hidden="1">#REF!</definedName>
    <definedName name="_Key3" localSheetId="24" hidden="1">#REF!</definedName>
    <definedName name="_Key3" localSheetId="26" hidden="1">#REF!</definedName>
    <definedName name="_Key3" localSheetId="12" hidden="1">#REF!</definedName>
    <definedName name="_Key3" localSheetId="21" hidden="1">#REF!</definedName>
    <definedName name="_Key3" localSheetId="30" hidden="1">#REF!</definedName>
    <definedName name="_Key3" localSheetId="27" hidden="1">#REF!</definedName>
    <definedName name="_Key3" localSheetId="11" hidden="1">#REF!</definedName>
    <definedName name="_Key3" localSheetId="22" hidden="1">#REF!</definedName>
    <definedName name="_Key3" localSheetId="15" hidden="1">#REF!</definedName>
    <definedName name="_Key3" hidden="1">#REF!</definedName>
    <definedName name="_Key4" localSheetId="17" hidden="1">[6]SUDBASE!#REF!</definedName>
    <definedName name="_Key4" localSheetId="5" hidden="1">[6]SUDBASE!#REF!</definedName>
    <definedName name="_Key4" localSheetId="23" hidden="1">[6]SUDBASE!#REF!</definedName>
    <definedName name="_Key4" localSheetId="24" hidden="1">[6]SUDBASE!#REF!</definedName>
    <definedName name="_Key4" localSheetId="26" hidden="1">[6]SUDBASE!#REF!</definedName>
    <definedName name="_Key4" localSheetId="12" hidden="1">[6]SUDBASE!#REF!</definedName>
    <definedName name="_Key4" localSheetId="21" hidden="1">[6]SUDBASE!#REF!</definedName>
    <definedName name="_Key4" localSheetId="30" hidden="1">[6]SUDBASE!#REF!</definedName>
    <definedName name="_Key4" localSheetId="27" hidden="1">[6]SUDBASE!#REF!</definedName>
    <definedName name="_Key4" localSheetId="11" hidden="1">[6]SUDBASE!#REF!</definedName>
    <definedName name="_Key4" localSheetId="22" hidden="1">[6]SUDBASE!#REF!</definedName>
    <definedName name="_Key4" localSheetId="15" hidden="1">[6]SUDBASE!#REF!</definedName>
    <definedName name="_Key4" hidden="1">[6]SUDBASE!#REF!</definedName>
    <definedName name="_na23" localSheetId="1" hidden="1">{#N/A,#N/A,FALSE,"Benefits 01-06"}</definedName>
    <definedName name="_na23" localSheetId="5" hidden="1">{#N/A,#N/A,FALSE,"Benefits 01-06"}</definedName>
    <definedName name="_na23" hidden="1">{#N/A,#N/A,FALSE,"Benefits 01-06"}</definedName>
    <definedName name="_no1" localSheetId="1" hidden="1">{#N/A,#N/A,FALSE,"ManLoading"}</definedName>
    <definedName name="_no1" localSheetId="5" hidden="1">{#N/A,#N/A,FALSE,"ManLoading"}</definedName>
    <definedName name="_no1" hidden="1">{#N/A,#N/A,FALSE,"ManLoading"}</definedName>
    <definedName name="_NOFXRATE" localSheetId="17">#REF!</definedName>
    <definedName name="_NOFXRATE" localSheetId="5">#REF!</definedName>
    <definedName name="_NOFXRATE" localSheetId="23">#REF!</definedName>
    <definedName name="_NOFXRATE" localSheetId="24">#REF!</definedName>
    <definedName name="_NOFXRATE" localSheetId="26">#REF!</definedName>
    <definedName name="_NOFXRATE" localSheetId="12">#REF!</definedName>
    <definedName name="_NOFXRATE" localSheetId="21">#REF!</definedName>
    <definedName name="_NOFXRATE" localSheetId="30">#REF!</definedName>
    <definedName name="_NOFXRATE" localSheetId="27">#REF!</definedName>
    <definedName name="_NOFXRATE" localSheetId="11">#REF!</definedName>
    <definedName name="_NOFXRATE" localSheetId="22">#REF!</definedName>
    <definedName name="_NOFXRATE" localSheetId="15">#REF!</definedName>
    <definedName name="_NOFXRATE">#REF!</definedName>
    <definedName name="_Order1" hidden="1">255</definedName>
    <definedName name="_Order2" hidden="1">255</definedName>
    <definedName name="_pc1" localSheetId="1" hidden="1">{#N/A,#N/A,FALSE,"Benefits 01-06"}</definedName>
    <definedName name="_pc1" localSheetId="5" hidden="1">{#N/A,#N/A,FALSE,"Benefits 01-06"}</definedName>
    <definedName name="_pc1" hidden="1">{#N/A,#N/A,FALSE,"Benefits 01-06"}</definedName>
    <definedName name="_pc2" localSheetId="1" hidden="1">{#N/A,#N/A,FALSE,"Benefits 01-06"}</definedName>
    <definedName name="_pc2" localSheetId="5" hidden="1">{#N/A,#N/A,FALSE,"Benefits 01-06"}</definedName>
    <definedName name="_pc2" hidden="1">{#N/A,#N/A,FALSE,"Benefits 01-06"}</definedName>
    <definedName name="_Regression_Out" localSheetId="17" hidden="1">#REF!</definedName>
    <definedName name="_Regression_Out" localSheetId="5" hidden="1">#REF!</definedName>
    <definedName name="_Regression_Out" localSheetId="23" hidden="1">#REF!</definedName>
    <definedName name="_Regression_Out" localSheetId="24" hidden="1">#REF!</definedName>
    <definedName name="_Regression_Out" localSheetId="26" hidden="1">#REF!</definedName>
    <definedName name="_Regression_Out" localSheetId="12" hidden="1">#REF!</definedName>
    <definedName name="_Regression_Out" localSheetId="21" hidden="1">#REF!</definedName>
    <definedName name="_Regression_Out" localSheetId="30" hidden="1">#REF!</definedName>
    <definedName name="_Regression_Out" localSheetId="27" hidden="1">#REF!</definedName>
    <definedName name="_Regression_Out" localSheetId="11" hidden="1">#REF!</definedName>
    <definedName name="_Regression_Out" localSheetId="22" hidden="1">#REF!</definedName>
    <definedName name="_Regression_Out" localSheetId="15" hidden="1">#REF!</definedName>
    <definedName name="_Regression_Out" hidden="1">#REF!</definedName>
    <definedName name="_Regression_X" localSheetId="17" hidden="1">#REF!</definedName>
    <definedName name="_Regression_X" localSheetId="23" hidden="1">#REF!</definedName>
    <definedName name="_Regression_X" localSheetId="24" hidden="1">#REF!</definedName>
    <definedName name="_Regression_X" localSheetId="26" hidden="1">#REF!</definedName>
    <definedName name="_Regression_X" localSheetId="12" hidden="1">#REF!</definedName>
    <definedName name="_Regression_X" localSheetId="21" hidden="1">#REF!</definedName>
    <definedName name="_Regression_X" localSheetId="30" hidden="1">#REF!</definedName>
    <definedName name="_Regression_X" localSheetId="27" hidden="1">#REF!</definedName>
    <definedName name="_Regression_X" localSheetId="11" hidden="1">#REF!</definedName>
    <definedName name="_Regression_X" localSheetId="22" hidden="1">#REF!</definedName>
    <definedName name="_Regression_X" localSheetId="15" hidden="1">#REF!</definedName>
    <definedName name="_Regression_X" hidden="1">#REF!</definedName>
    <definedName name="_Regression_Y" localSheetId="17" hidden="1">#REF!</definedName>
    <definedName name="_Regression_Y" localSheetId="23" hidden="1">#REF!</definedName>
    <definedName name="_Regression_Y" localSheetId="24" hidden="1">#REF!</definedName>
    <definedName name="_Regression_Y" localSheetId="26" hidden="1">#REF!</definedName>
    <definedName name="_Regression_Y" localSheetId="12" hidden="1">#REF!</definedName>
    <definedName name="_Regression_Y" localSheetId="21" hidden="1">#REF!</definedName>
    <definedName name="_Regression_Y" localSheetId="30" hidden="1">#REF!</definedName>
    <definedName name="_Regression_Y" localSheetId="27" hidden="1">#REF!</definedName>
    <definedName name="_Regression_Y" localSheetId="11" hidden="1">#REF!</definedName>
    <definedName name="_Regression_Y" localSheetId="22" hidden="1">#REF!</definedName>
    <definedName name="_Regression_Y" localSheetId="15" hidden="1">#REF!</definedName>
    <definedName name="_Regression_Y" hidden="1">#REF!</definedName>
    <definedName name="_rfa1" localSheetId="1" hidden="1">{"Yr1",#N/A,FALSE,"Budget Detail";"Yr2",#N/A,FALSE,"Budget Detail";"Yr3",#N/A,FALSE,"Budget Detail";"Yr4",#N/A,FALSE,"Budget Detail";"Yr5",#N/A,FALSE,"Budget Detail";"Total",#N/A,FALSE,"Budget Detail"}</definedName>
    <definedName name="_rfa1" localSheetId="5" hidden="1">{"Yr1",#N/A,FALSE,"Budget Detail";"Yr2",#N/A,FALSE,"Budget Detail";"Yr3",#N/A,FALSE,"Budget Detail";"Yr4",#N/A,FALSE,"Budget Detail";"Yr5",#N/A,FALSE,"Budget Detail";"Total",#N/A,FALSE,"Budget Detail"}</definedName>
    <definedName name="_rfa1" hidden="1">{"Yr1",#N/A,FALSE,"Budget Detail";"Yr2",#N/A,FALSE,"Budget Detail";"Yr3",#N/A,FALSE,"Budget Detail";"Yr4",#N/A,FALSE,"Budget Detail";"Yr5",#N/A,FALSE,"Budget Detail";"Total",#N/A,FALSE,"Budget Detail"}</definedName>
    <definedName name="_Sort" localSheetId="17" hidden="1">#REF!</definedName>
    <definedName name="_Sort" localSheetId="5" hidden="1">#REF!</definedName>
    <definedName name="_Sort" localSheetId="23" hidden="1">#REF!</definedName>
    <definedName name="_Sort" localSheetId="24" hidden="1">#REF!</definedName>
    <definedName name="_Sort" localSheetId="26" hidden="1">#REF!</definedName>
    <definedName name="_Sort" localSheetId="12" hidden="1">#REF!</definedName>
    <definedName name="_Sort" localSheetId="21" hidden="1">#REF!</definedName>
    <definedName name="_Sort" localSheetId="30" hidden="1">#REF!</definedName>
    <definedName name="_Sort" localSheetId="27" hidden="1">#REF!</definedName>
    <definedName name="_Sort" localSheetId="11" hidden="1">#REF!</definedName>
    <definedName name="_Sort" localSheetId="22" hidden="1">#REF!</definedName>
    <definedName name="_Sort" localSheetId="15" hidden="1">#REF!</definedName>
    <definedName name="_Sort" hidden="1">#REF!</definedName>
    <definedName name="_sort1" localSheetId="17" hidden="1">#REF!</definedName>
    <definedName name="_sort1" localSheetId="5" hidden="1">#REF!</definedName>
    <definedName name="_sort1" localSheetId="23" hidden="1">#REF!</definedName>
    <definedName name="_sort1" localSheetId="24" hidden="1">#REF!</definedName>
    <definedName name="_sort1" localSheetId="26" hidden="1">#REF!</definedName>
    <definedName name="_sort1" localSheetId="12" hidden="1">#REF!</definedName>
    <definedName name="_sort1" localSheetId="21" hidden="1">#REF!</definedName>
    <definedName name="_sort1" localSheetId="30" hidden="1">#REF!</definedName>
    <definedName name="_sort1" localSheetId="27" hidden="1">#REF!</definedName>
    <definedName name="_sort1" localSheetId="11" hidden="1">#REF!</definedName>
    <definedName name="_sort1" localSheetId="22" hidden="1">#REF!</definedName>
    <definedName name="_sort1" localSheetId="15" hidden="1">#REF!</definedName>
    <definedName name="_sort1" hidden="1">#REF!</definedName>
    <definedName name="_Sort2" localSheetId="17" hidden="1">#REF!</definedName>
    <definedName name="_Sort2" localSheetId="5" hidden="1">#REF!</definedName>
    <definedName name="_Sort2" localSheetId="23" hidden="1">#REF!</definedName>
    <definedName name="_Sort2" localSheetId="24" hidden="1">#REF!</definedName>
    <definedName name="_Sort2" localSheetId="26" hidden="1">#REF!</definedName>
    <definedName name="_Sort2" localSheetId="12" hidden="1">#REF!</definedName>
    <definedName name="_Sort2" localSheetId="21" hidden="1">#REF!</definedName>
    <definedName name="_Sort2" localSheetId="30" hidden="1">#REF!</definedName>
    <definedName name="_Sort2" localSheetId="27" hidden="1">#REF!</definedName>
    <definedName name="_Sort2" localSheetId="11" hidden="1">#REF!</definedName>
    <definedName name="_Sort2" localSheetId="22" hidden="1">#REF!</definedName>
    <definedName name="_Sort2" localSheetId="15" hidden="1">#REF!</definedName>
    <definedName name="_Sort2" hidden="1">#REF!</definedName>
    <definedName name="_Sort3" localSheetId="17" hidden="1">#REF!</definedName>
    <definedName name="_Sort3" localSheetId="23" hidden="1">#REF!</definedName>
    <definedName name="_Sort3" localSheetId="24" hidden="1">#REF!</definedName>
    <definedName name="_Sort3" localSheetId="26" hidden="1">#REF!</definedName>
    <definedName name="_Sort3" localSheetId="12" hidden="1">#REF!</definedName>
    <definedName name="_Sort3" localSheetId="21" hidden="1">#REF!</definedName>
    <definedName name="_Sort3" localSheetId="30" hidden="1">#REF!</definedName>
    <definedName name="_Sort3" localSheetId="27" hidden="1">#REF!</definedName>
    <definedName name="_Sort3" localSheetId="11" hidden="1">#REF!</definedName>
    <definedName name="_Sort3" localSheetId="22" hidden="1">#REF!</definedName>
    <definedName name="_Sort3" localSheetId="15" hidden="1">#REF!</definedName>
    <definedName name="_Sort3" hidden="1">#REF!</definedName>
    <definedName name="_TAB1" localSheetId="17">#REF!</definedName>
    <definedName name="_TAB1" localSheetId="23">#REF!</definedName>
    <definedName name="_TAB1" localSheetId="24">#REF!</definedName>
    <definedName name="_TAB1" localSheetId="26">#REF!</definedName>
    <definedName name="_TAB1" localSheetId="12">#REF!</definedName>
    <definedName name="_TAB1" localSheetId="21">#REF!</definedName>
    <definedName name="_TAB1" localSheetId="30">#REF!</definedName>
    <definedName name="_TAB1" localSheetId="27">#REF!</definedName>
    <definedName name="_TAB1" localSheetId="11">#REF!</definedName>
    <definedName name="_TAB1" localSheetId="22">#REF!</definedName>
    <definedName name="_TAB1" localSheetId="15">#REF!</definedName>
    <definedName name="_TAB1">#REF!</definedName>
    <definedName name="_TAB2" localSheetId="17">#REF!</definedName>
    <definedName name="_TAB2" localSheetId="23">#REF!</definedName>
    <definedName name="_TAB2" localSheetId="24">#REF!</definedName>
    <definedName name="_TAB2" localSheetId="26">#REF!</definedName>
    <definedName name="_TAB2" localSheetId="12">#REF!</definedName>
    <definedName name="_TAB2" localSheetId="21">#REF!</definedName>
    <definedName name="_TAB2" localSheetId="30">#REF!</definedName>
    <definedName name="_TAB2" localSheetId="27">#REF!</definedName>
    <definedName name="_TAB2" localSheetId="11">#REF!</definedName>
    <definedName name="_TAB2" localSheetId="22">#REF!</definedName>
    <definedName name="_TAB2" localSheetId="15">#REF!</definedName>
    <definedName name="_TAB2">#REF!</definedName>
    <definedName name="_TAB3" localSheetId="17">#REF!</definedName>
    <definedName name="_TAB3" localSheetId="23">#REF!</definedName>
    <definedName name="_TAB3" localSheetId="24">#REF!</definedName>
    <definedName name="_TAB3" localSheetId="26">#REF!</definedName>
    <definedName name="_TAB3" localSheetId="12">#REF!</definedName>
    <definedName name="_TAB3" localSheetId="21">#REF!</definedName>
    <definedName name="_TAB3" localSheetId="30">#REF!</definedName>
    <definedName name="_TAB3" localSheetId="27">#REF!</definedName>
    <definedName name="_TAB3" localSheetId="11">#REF!</definedName>
    <definedName name="_TAB3" localSheetId="22">#REF!</definedName>
    <definedName name="_TAB3" localSheetId="15">#REF!</definedName>
    <definedName name="_TAB3">#REF!</definedName>
    <definedName name="_TAB4" localSheetId="17">#REF!</definedName>
    <definedName name="_TAB4" localSheetId="23">#REF!</definedName>
    <definedName name="_TAB4" localSheetId="24">#REF!</definedName>
    <definedName name="_TAB4" localSheetId="26">#REF!</definedName>
    <definedName name="_TAB4" localSheetId="12">#REF!</definedName>
    <definedName name="_TAB4" localSheetId="21">#REF!</definedName>
    <definedName name="_TAB4" localSheetId="30">#REF!</definedName>
    <definedName name="_TAB4" localSheetId="27">#REF!</definedName>
    <definedName name="_TAB4" localSheetId="11">#REF!</definedName>
    <definedName name="_TAB4" localSheetId="22">#REF!</definedName>
    <definedName name="_TAB4" localSheetId="15">#REF!</definedName>
    <definedName name="_TAB4">#REF!</definedName>
    <definedName name="_TAB5" localSheetId="17">#REF!</definedName>
    <definedName name="_TAB5" localSheetId="23">#REF!</definedName>
    <definedName name="_TAB5" localSheetId="24">#REF!</definedName>
    <definedName name="_TAB5" localSheetId="26">#REF!</definedName>
    <definedName name="_TAB5" localSheetId="12">#REF!</definedName>
    <definedName name="_TAB5" localSheetId="21">#REF!</definedName>
    <definedName name="_TAB5" localSheetId="30">#REF!</definedName>
    <definedName name="_TAB5" localSheetId="27">#REF!</definedName>
    <definedName name="_TAB5" localSheetId="11">#REF!</definedName>
    <definedName name="_TAB5" localSheetId="22">#REF!</definedName>
    <definedName name="_TAB5" localSheetId="15">#REF!</definedName>
    <definedName name="_TAB5">#REF!</definedName>
    <definedName name="_TAB6" localSheetId="17">#REF!</definedName>
    <definedName name="_TAB6" localSheetId="23">#REF!</definedName>
    <definedName name="_TAB6" localSheetId="24">#REF!</definedName>
    <definedName name="_TAB6" localSheetId="26">#REF!</definedName>
    <definedName name="_TAB6" localSheetId="12">#REF!</definedName>
    <definedName name="_TAB6" localSheetId="21">#REF!</definedName>
    <definedName name="_TAB6" localSheetId="30">#REF!</definedName>
    <definedName name="_TAB6" localSheetId="27">#REF!</definedName>
    <definedName name="_TAB6" localSheetId="11">#REF!</definedName>
    <definedName name="_TAB6" localSheetId="22">#REF!</definedName>
    <definedName name="_TAB6" localSheetId="15">#REF!</definedName>
    <definedName name="_TAB6">#REF!</definedName>
    <definedName name="_U1000" localSheetId="1" hidden="1">{#N/A,#N/A,FALSE,"Grant to date"}</definedName>
    <definedName name="_U1000" localSheetId="5" hidden="1">{#N/A,#N/A,FALSE,"Grant to date"}</definedName>
    <definedName name="_U1000" hidden="1">{#N/A,#N/A,FALSE,"Grant to date"}</definedName>
    <definedName name="a" localSheetId="17">#REF!</definedName>
    <definedName name="a" localSheetId="5">#REF!</definedName>
    <definedName name="a" localSheetId="23">#REF!</definedName>
    <definedName name="a" localSheetId="24">#REF!</definedName>
    <definedName name="a" localSheetId="26">#REF!</definedName>
    <definedName name="a" localSheetId="12">#REF!</definedName>
    <definedName name="a" localSheetId="21">#REF!</definedName>
    <definedName name="a" localSheetId="30">#REF!</definedName>
    <definedName name="a" localSheetId="27">#REF!</definedName>
    <definedName name="a" localSheetId="11">#REF!</definedName>
    <definedName name="a" localSheetId="22">#REF!</definedName>
    <definedName name="a" localSheetId="15">#REF!</definedName>
    <definedName name="a">#REF!</definedName>
    <definedName name="aa" localSheetId="17" hidden="1">#REF!</definedName>
    <definedName name="aa" localSheetId="5" hidden="1">#REF!</definedName>
    <definedName name="aa" localSheetId="23" hidden="1">#REF!</definedName>
    <definedName name="aa" localSheetId="24" hidden="1">#REF!</definedName>
    <definedName name="aa" localSheetId="26" hidden="1">#REF!</definedName>
    <definedName name="aa" localSheetId="12" hidden="1">#REF!</definedName>
    <definedName name="aa" localSheetId="21" hidden="1">#REF!</definedName>
    <definedName name="aa" localSheetId="30" hidden="1">#REF!</definedName>
    <definedName name="aa" localSheetId="27" hidden="1">#REF!</definedName>
    <definedName name="aa" localSheetId="11" hidden="1">#REF!</definedName>
    <definedName name="aa" localSheetId="22" hidden="1">#REF!</definedName>
    <definedName name="aa" localSheetId="15" hidden="1">#REF!</definedName>
    <definedName name="aa" hidden="1">#REF!</definedName>
    <definedName name="aaaa" localSheetId="5">[7]Rates!$B$2:$B$9</definedName>
    <definedName name="aaaa">[7]Rates!$B$2:$B$9</definedName>
    <definedName name="Access_Button" hidden="1">"FIGBUS_FIGBUS_List"</definedName>
    <definedName name="AccessDatabase" hidden="1">"W:\WPFILES\GB759\EXCEL\FIGBUS.mdb"</definedName>
    <definedName name="Accruals" localSheetId="17" hidden="1">[6]SUDBASE!#REF!</definedName>
    <definedName name="Accruals" localSheetId="5" hidden="1">[6]SUDBASE!#REF!</definedName>
    <definedName name="Accruals" localSheetId="23" hidden="1">[6]SUDBASE!#REF!</definedName>
    <definedName name="Accruals" localSheetId="24" hidden="1">[6]SUDBASE!#REF!</definedName>
    <definedName name="Accruals" localSheetId="26" hidden="1">[6]SUDBASE!#REF!</definedName>
    <definedName name="Accruals" localSheetId="12" hidden="1">[6]SUDBASE!#REF!</definedName>
    <definedName name="Accruals" localSheetId="21" hidden="1">[6]SUDBASE!#REF!</definedName>
    <definedName name="Accruals" localSheetId="30" hidden="1">[6]SUDBASE!#REF!</definedName>
    <definedName name="Accruals" localSheetId="27" hidden="1">[6]SUDBASE!#REF!</definedName>
    <definedName name="Accruals" localSheetId="11" hidden="1">[6]SUDBASE!#REF!</definedName>
    <definedName name="Accruals" localSheetId="22" hidden="1">[6]SUDBASE!#REF!</definedName>
    <definedName name="Accruals" localSheetId="15" hidden="1">[6]SUDBASE!#REF!</definedName>
    <definedName name="Accruals" hidden="1">[6]SUDBASE!#REF!</definedName>
    <definedName name="Alb_D9" localSheetId="17">#REF!</definedName>
    <definedName name="Alb_D9" localSheetId="5">#REF!</definedName>
    <definedName name="Alb_D9" localSheetId="23">#REF!</definedName>
    <definedName name="Alb_D9" localSheetId="24">#REF!</definedName>
    <definedName name="Alb_D9" localSheetId="26">#REF!</definedName>
    <definedName name="Alb_D9" localSheetId="12">#REF!</definedName>
    <definedName name="Alb_D9" localSheetId="21">#REF!</definedName>
    <definedName name="Alb_D9" localSheetId="30">#REF!</definedName>
    <definedName name="Alb_D9" localSheetId="27">#REF!</definedName>
    <definedName name="Alb_D9" localSheetId="11">#REF!</definedName>
    <definedName name="Alb_D9" localSheetId="22">#REF!</definedName>
    <definedName name="Alb_D9" localSheetId="15">#REF!</definedName>
    <definedName name="Alb_D9">#REF!</definedName>
    <definedName name="Alb_D9_1" localSheetId="17">#REF!</definedName>
    <definedName name="Alb_D9_1" localSheetId="5">#REF!</definedName>
    <definedName name="Alb_D9_1" localSheetId="23">#REF!</definedName>
    <definedName name="Alb_D9_1" localSheetId="24">#REF!</definedName>
    <definedName name="Alb_D9_1" localSheetId="26">#REF!</definedName>
    <definedName name="Alb_D9_1" localSheetId="12">#REF!</definedName>
    <definedName name="Alb_D9_1" localSheetId="21">#REF!</definedName>
    <definedName name="Alb_D9_1" localSheetId="30">#REF!</definedName>
    <definedName name="Alb_D9_1" localSheetId="27">#REF!</definedName>
    <definedName name="Alb_D9_1" localSheetId="11">#REF!</definedName>
    <definedName name="Alb_D9_1" localSheetId="22">#REF!</definedName>
    <definedName name="Alb_D9_1" localSheetId="15">#REF!</definedName>
    <definedName name="Alb_D9_1">#REF!</definedName>
    <definedName name="alb1_D9" localSheetId="17">#REF!</definedName>
    <definedName name="alb1_D9" localSheetId="5">#REF!</definedName>
    <definedName name="alb1_D9" localSheetId="23">#REF!</definedName>
    <definedName name="alb1_D9" localSheetId="24">#REF!</definedName>
    <definedName name="alb1_D9" localSheetId="26">#REF!</definedName>
    <definedName name="alb1_D9" localSheetId="12">#REF!</definedName>
    <definedName name="alb1_D9" localSheetId="21">#REF!</definedName>
    <definedName name="alb1_D9" localSheetId="30">#REF!</definedName>
    <definedName name="alb1_D9" localSheetId="27">#REF!</definedName>
    <definedName name="alb1_D9" localSheetId="11">#REF!</definedName>
    <definedName name="alb1_D9" localSheetId="22">#REF!</definedName>
    <definedName name="alb1_D9" localSheetId="15">#REF!</definedName>
    <definedName name="alb1_D9">#REF!</definedName>
    <definedName name="Allocations_salariales_budget_Etat" localSheetId="17">#REF!</definedName>
    <definedName name="Allocations_salariales_budget_Etat" localSheetId="23">#REF!</definedName>
    <definedName name="Allocations_salariales_budget_Etat" localSheetId="24">#REF!</definedName>
    <definedName name="Allocations_salariales_budget_Etat" localSheetId="26">#REF!</definedName>
    <definedName name="Allocations_salariales_budget_Etat" localSheetId="12">#REF!</definedName>
    <definedName name="Allocations_salariales_budget_Etat" localSheetId="21">#REF!</definedName>
    <definedName name="Allocations_salariales_budget_Etat" localSheetId="30">#REF!</definedName>
    <definedName name="Allocations_salariales_budget_Etat" localSheetId="27">#REF!</definedName>
    <definedName name="Allocations_salariales_budget_Etat" localSheetId="11">#REF!</definedName>
    <definedName name="Allocations_salariales_budget_Etat" localSheetId="22">#REF!</definedName>
    <definedName name="Allocations_salariales_budget_Etat" localSheetId="15">#REF!</definedName>
    <definedName name="Allocations_salariales_budget_Etat">#REF!</definedName>
    <definedName name="ano" localSheetId="17">#REF!</definedName>
    <definedName name="ano" localSheetId="23">#REF!</definedName>
    <definedName name="ano" localSheetId="24">#REF!</definedName>
    <definedName name="ano" localSheetId="26">#REF!</definedName>
    <definedName name="ano" localSheetId="12">#REF!</definedName>
    <definedName name="ano" localSheetId="21">#REF!</definedName>
    <definedName name="ano" localSheetId="30">#REF!</definedName>
    <definedName name="ano" localSheetId="27">#REF!</definedName>
    <definedName name="ano" localSheetId="11">#REF!</definedName>
    <definedName name="ano" localSheetId="22">#REF!</definedName>
    <definedName name="ano" localSheetId="15">#REF!</definedName>
    <definedName name="ano">#REF!</definedName>
    <definedName name="arleen" localSheetId="17">#REF!</definedName>
    <definedName name="arleen" localSheetId="23">#REF!</definedName>
    <definedName name="arleen" localSheetId="24">#REF!</definedName>
    <definedName name="arleen" localSheetId="26">#REF!</definedName>
    <definedName name="arleen" localSheetId="12">#REF!</definedName>
    <definedName name="arleen" localSheetId="21">#REF!</definedName>
    <definedName name="arleen" localSheetId="30">#REF!</definedName>
    <definedName name="arleen" localSheetId="27">#REF!</definedName>
    <definedName name="arleen" localSheetId="11">#REF!</definedName>
    <definedName name="arleen" localSheetId="22">#REF!</definedName>
    <definedName name="arleen" localSheetId="15">#REF!</definedName>
    <definedName name="arleen">#REF!</definedName>
    <definedName name="asas" localSheetId="17" hidden="1">#REF!</definedName>
    <definedName name="asas" localSheetId="23" hidden="1">#REF!</definedName>
    <definedName name="asas" localSheetId="24" hidden="1">#REF!</definedName>
    <definedName name="asas" localSheetId="26" hidden="1">#REF!</definedName>
    <definedName name="asas" localSheetId="12" hidden="1">#REF!</definedName>
    <definedName name="asas" localSheetId="21" hidden="1">#REF!</definedName>
    <definedName name="asas" localSheetId="30" hidden="1">#REF!</definedName>
    <definedName name="asas" localSheetId="27" hidden="1">#REF!</definedName>
    <definedName name="asas" localSheetId="11" hidden="1">#REF!</definedName>
    <definedName name="asas" localSheetId="22" hidden="1">#REF!</definedName>
    <definedName name="asas" localSheetId="15" hidden="1">#REF!</definedName>
    <definedName name="asas" hidden="1">#REF!</definedName>
    <definedName name="AssCat">[8]Definitions!$M$9:$M$11</definedName>
    <definedName name="asset" localSheetId="17">#REF!</definedName>
    <definedName name="asset" localSheetId="5">#REF!</definedName>
    <definedName name="asset" localSheetId="23">#REF!</definedName>
    <definedName name="asset" localSheetId="24">#REF!</definedName>
    <definedName name="asset" localSheetId="26">#REF!</definedName>
    <definedName name="asset" localSheetId="12">#REF!</definedName>
    <definedName name="asset" localSheetId="21">#REF!</definedName>
    <definedName name="asset" localSheetId="30">#REF!</definedName>
    <definedName name="asset" localSheetId="27">#REF!</definedName>
    <definedName name="asset" localSheetId="11">#REF!</definedName>
    <definedName name="asset" localSheetId="22">#REF!</definedName>
    <definedName name="asset" localSheetId="15">#REF!</definedName>
    <definedName name="asset">#REF!</definedName>
    <definedName name="assigned" localSheetId="17">#REF!</definedName>
    <definedName name="assigned" localSheetId="5">#REF!</definedName>
    <definedName name="assigned" localSheetId="23">#REF!</definedName>
    <definedName name="assigned" localSheetId="24">#REF!</definedName>
    <definedName name="assigned" localSheetId="26">#REF!</definedName>
    <definedName name="assigned" localSheetId="12">#REF!</definedName>
    <definedName name="assigned" localSheetId="21">#REF!</definedName>
    <definedName name="assigned" localSheetId="30">#REF!</definedName>
    <definedName name="assigned" localSheetId="27">#REF!</definedName>
    <definedName name="assigned" localSheetId="11">#REF!</definedName>
    <definedName name="assigned" localSheetId="22">#REF!</definedName>
    <definedName name="assigned" localSheetId="15">#REF!</definedName>
    <definedName name="assigned">#REF!</definedName>
    <definedName name="AVG">[9]Template!$D$51</definedName>
    <definedName name="AWP.US" localSheetId="1">Scheduled_Payment+Extra_Payment</definedName>
    <definedName name="AWP.US" localSheetId="17">Scheduled_Payment+Extra_Payment</definedName>
    <definedName name="AWP.US" localSheetId="5">Scheduled_Payment+Extra_Payment</definedName>
    <definedName name="AWP.US" localSheetId="23">Scheduled_Payment+Extra_Payment</definedName>
    <definedName name="AWP.US" localSheetId="24">Scheduled_Payment+Extra_Payment</definedName>
    <definedName name="AWP.US" localSheetId="26">Scheduled_Payment+Extra_Payment</definedName>
    <definedName name="AWP.US" localSheetId="12">Scheduled_Payment+Extra_Payment</definedName>
    <definedName name="AWP.US" localSheetId="21">Scheduled_Payment+Extra_Payment</definedName>
    <definedName name="AWP.US" localSheetId="30">Scheduled_Payment+Extra_Payment</definedName>
    <definedName name="AWP.US" localSheetId="27">Scheduled_Payment+Extra_Payment</definedName>
    <definedName name="AWP.US" localSheetId="11">Scheduled_Payment+Extra_Payment</definedName>
    <definedName name="AWP.US" localSheetId="22">Scheduled_Payment+Extra_Payment</definedName>
    <definedName name="AWP.US" localSheetId="15">Scheduled_Payment+Extra_Payment</definedName>
    <definedName name="AWP.US">Scheduled_Payment+Extra_Payment</definedName>
    <definedName name="AZ" localSheetId="17" hidden="1">#REF!</definedName>
    <definedName name="AZ" localSheetId="5" hidden="1">#REF!</definedName>
    <definedName name="AZ" localSheetId="23" hidden="1">#REF!</definedName>
    <definedName name="AZ" localSheetId="24" hidden="1">#REF!</definedName>
    <definedName name="AZ" localSheetId="26" hidden="1">#REF!</definedName>
    <definedName name="AZ" localSheetId="12" hidden="1">#REF!</definedName>
    <definedName name="AZ" localSheetId="21" hidden="1">#REF!</definedName>
    <definedName name="AZ" localSheetId="30" hidden="1">#REF!</definedName>
    <definedName name="AZ" localSheetId="27" hidden="1">#REF!</definedName>
    <definedName name="AZ" localSheetId="11" hidden="1">#REF!</definedName>
    <definedName name="AZ" localSheetId="22" hidden="1">#REF!</definedName>
    <definedName name="AZ" localSheetId="15" hidden="1">#REF!</definedName>
    <definedName name="AZ" hidden="1">#REF!</definedName>
    <definedName name="b" localSheetId="17">#REF!</definedName>
    <definedName name="b" localSheetId="5">#REF!</definedName>
    <definedName name="b" localSheetId="23">#REF!</definedName>
    <definedName name="b" localSheetId="24">#REF!</definedName>
    <definedName name="b" localSheetId="26">#REF!</definedName>
    <definedName name="b" localSheetId="12">#REF!</definedName>
    <definedName name="b" localSheetId="21">#REF!</definedName>
    <definedName name="b" localSheetId="30">#REF!</definedName>
    <definedName name="b" localSheetId="27">#REF!</definedName>
    <definedName name="b" localSheetId="11">#REF!</definedName>
    <definedName name="b" localSheetId="22">#REF!</definedName>
    <definedName name="b" localSheetId="15">#REF!</definedName>
    <definedName name="b">#REF!</definedName>
    <definedName name="bail">'[5]bail 07-10'!$B$5:$AL$1356</definedName>
    <definedName name="bail10">'[5]bail 07-10'!$AD$1:$AD$65536</definedName>
    <definedName name="beck">#N/A</definedName>
    <definedName name="Beg_Bal" localSheetId="17">#REF!</definedName>
    <definedName name="Beg_Bal" localSheetId="5">#REF!</definedName>
    <definedName name="Beg_Bal" localSheetId="23">#REF!</definedName>
    <definedName name="Beg_Bal" localSheetId="24">#REF!</definedName>
    <definedName name="Beg_Bal" localSheetId="26">#REF!</definedName>
    <definedName name="Beg_Bal" localSheetId="12">#REF!</definedName>
    <definedName name="Beg_Bal" localSheetId="21">#REF!</definedName>
    <definedName name="Beg_Bal" localSheetId="30">#REF!</definedName>
    <definedName name="Beg_Bal" localSheetId="27">#REF!</definedName>
    <definedName name="Beg_Bal" localSheetId="11">#REF!</definedName>
    <definedName name="Beg_Bal" localSheetId="22">#REF!</definedName>
    <definedName name="Beg_Bal" localSheetId="15">#REF!</definedName>
    <definedName name="Beg_Bal">#REF!</definedName>
    <definedName name="ben" localSheetId="1" hidden="1">{"Yr1",#N/A,FALSE,"Budget Detail";"Yr2",#N/A,FALSE,"Budget Detail";"Yr3",#N/A,FALSE,"Budget Detail";"Yr4",#N/A,FALSE,"Budget Detail";"Yr5",#N/A,FALSE,"Budget Detail";"Total",#N/A,FALSE,"Budget Detail"}</definedName>
    <definedName name="ben" localSheetId="5" hidden="1">{"Yr1",#N/A,FALSE,"Budget Detail";"Yr2",#N/A,FALSE,"Budget Detail";"Yr3",#N/A,FALSE,"Budget Detail";"Yr4",#N/A,FALSE,"Budget Detail";"Yr5",#N/A,FALSE,"Budget Detail";"Total",#N/A,FALSE,"Budget Detail"}</definedName>
    <definedName name="ben" hidden="1">{"Yr1",#N/A,FALSE,"Budget Detail";"Yr2",#N/A,FALSE,"Budget Detail";"Yr3",#N/A,FALSE,"Budget Detail";"Yr4",#N/A,FALSE,"Budget Detail";"Yr5",#N/A,FALSE,"Budget Detail";"Total",#N/A,FALSE,"Budget Detail"}</definedName>
    <definedName name="Benefit" localSheetId="1" hidden="1">{#N/A,#N/A,FALSE,"Benefits 01-06"}</definedName>
    <definedName name="Benefit" localSheetId="5" hidden="1">{#N/A,#N/A,FALSE,"Benefits 01-06"}</definedName>
    <definedName name="Benefit" hidden="1">{#N/A,#N/A,FALSE,"Benefits 01-06"}</definedName>
    <definedName name="benefit2" localSheetId="1" hidden="1">{#N/A,#N/A,FALSE,"Benefits 01-06"}</definedName>
    <definedName name="benefit2" localSheetId="5" hidden="1">{#N/A,#N/A,FALSE,"Benefits 01-06"}</definedName>
    <definedName name="benefit2" hidden="1">{#N/A,#N/A,FALSE,"Benefits 01-06"}</definedName>
    <definedName name="benefit3" localSheetId="1" hidden="1">{#N/A,#N/A,FALSE,"Benefits 01-06"}</definedName>
    <definedName name="benefit3" localSheetId="5" hidden="1">{#N/A,#N/A,FALSE,"Benefits 01-06"}</definedName>
    <definedName name="benefit3" hidden="1">{#N/A,#N/A,FALSE,"Benefits 01-06"}</definedName>
    <definedName name="benefits" localSheetId="1" hidden="1">{#N/A,#N/A,FALSE,"Benefits 01-06"}</definedName>
    <definedName name="benefits" localSheetId="5" hidden="1">{#N/A,#N/A,FALSE,"Benefits 01-06"}</definedName>
    <definedName name="benefits" hidden="1">{#N/A,#N/A,FALSE,"Benefits 01-06"}</definedName>
    <definedName name="benefits1" localSheetId="1" hidden="1">{#N/A,#N/A,FALSE,"Benefits 01-06"}</definedName>
    <definedName name="benefits1" localSheetId="5" hidden="1">{#N/A,#N/A,FALSE,"Benefits 01-06"}</definedName>
    <definedName name="benefits1" hidden="1">{#N/A,#N/A,FALSE,"Benefits 01-06"}</definedName>
    <definedName name="BESO">#N/A</definedName>
    <definedName name="BESOTRIM">#N/A</definedName>
    <definedName name="bno" localSheetId="17">#REF!</definedName>
    <definedName name="bno" localSheetId="5">#REF!</definedName>
    <definedName name="bno" localSheetId="23">#REF!</definedName>
    <definedName name="bno" localSheetId="24">#REF!</definedName>
    <definedName name="bno" localSheetId="26">#REF!</definedName>
    <definedName name="bno" localSheetId="12">#REF!</definedName>
    <definedName name="bno" localSheetId="21">#REF!</definedName>
    <definedName name="bno" localSheetId="30">#REF!</definedName>
    <definedName name="bno" localSheetId="27">#REF!</definedName>
    <definedName name="bno" localSheetId="11">#REF!</definedName>
    <definedName name="bno" localSheetId="22">#REF!</definedName>
    <definedName name="bno" localSheetId="15">#REF!</definedName>
    <definedName name="bno">#REF!</definedName>
    <definedName name="BUDFC" localSheetId="17">#REF!</definedName>
    <definedName name="BUDFC" localSheetId="5">#REF!</definedName>
    <definedName name="BUDFC" localSheetId="23">#REF!</definedName>
    <definedName name="BUDFC" localSheetId="24">#REF!</definedName>
    <definedName name="BUDFC" localSheetId="26">#REF!</definedName>
    <definedName name="BUDFC" localSheetId="12">#REF!</definedName>
    <definedName name="BUDFC" localSheetId="21">#REF!</definedName>
    <definedName name="BUDFC" localSheetId="30">#REF!</definedName>
    <definedName name="BUDFC" localSheetId="27">#REF!</definedName>
    <definedName name="BUDFC" localSheetId="11">#REF!</definedName>
    <definedName name="BUDFC" localSheetId="22">#REF!</definedName>
    <definedName name="BUDFC" localSheetId="15">#REF!</definedName>
    <definedName name="BUDFC">#REF!</definedName>
    <definedName name="budfcdollar" localSheetId="17">#REF!</definedName>
    <definedName name="budfcdollar" localSheetId="5">#REF!</definedName>
    <definedName name="budfcdollar" localSheetId="23">#REF!</definedName>
    <definedName name="budfcdollar" localSheetId="24">#REF!</definedName>
    <definedName name="budfcdollar" localSheetId="26">#REF!</definedName>
    <definedName name="budfcdollar" localSheetId="12">#REF!</definedName>
    <definedName name="budfcdollar" localSheetId="21">#REF!</definedName>
    <definedName name="budfcdollar" localSheetId="30">#REF!</definedName>
    <definedName name="budfcdollar" localSheetId="27">#REF!</definedName>
    <definedName name="budfcdollar" localSheetId="11">#REF!</definedName>
    <definedName name="budfcdollar" localSheetId="22">#REF!</definedName>
    <definedName name="budfcdollar" localSheetId="15">#REF!</definedName>
    <definedName name="budfcdollar">#REF!</definedName>
    <definedName name="budget" localSheetId="17">#REF!</definedName>
    <definedName name="budget" localSheetId="23">#REF!</definedName>
    <definedName name="budget" localSheetId="24">#REF!</definedName>
    <definedName name="budget" localSheetId="26">#REF!</definedName>
    <definedName name="budget" localSheetId="12">#REF!</definedName>
    <definedName name="budget" localSheetId="21">#REF!</definedName>
    <definedName name="budget" localSheetId="30">#REF!</definedName>
    <definedName name="budget" localSheetId="27">#REF!</definedName>
    <definedName name="budget" localSheetId="11">#REF!</definedName>
    <definedName name="budget" localSheetId="22">#REF!</definedName>
    <definedName name="budget" localSheetId="15">#REF!</definedName>
    <definedName name="budget">#REF!</definedName>
    <definedName name="BudgetMonth" localSheetId="17">#REF!</definedName>
    <definedName name="BudgetMonth" localSheetId="23">#REF!</definedName>
    <definedName name="BudgetMonth" localSheetId="24">#REF!</definedName>
    <definedName name="BudgetMonth" localSheetId="26">#REF!</definedName>
    <definedName name="BudgetMonth" localSheetId="12">#REF!</definedName>
    <definedName name="BudgetMonth" localSheetId="21">#REF!</definedName>
    <definedName name="BudgetMonth" localSheetId="30">#REF!</definedName>
    <definedName name="BudgetMonth" localSheetId="27">#REF!</definedName>
    <definedName name="BudgetMonth" localSheetId="11">#REF!</definedName>
    <definedName name="BudgetMonth" localSheetId="22">#REF!</definedName>
    <definedName name="BudgetMonth" localSheetId="15">#REF!</definedName>
    <definedName name="BudgetMonth">#REF!</definedName>
    <definedName name="C6500000" localSheetId="17">'[10]SCH 2 Balance Sheet Exc'!#REF!</definedName>
    <definedName name="C6500000" localSheetId="23">'[10]SCH 2 Balance Sheet Exc'!#REF!</definedName>
    <definedName name="C6500000" localSheetId="24">'[10]SCH 2 Balance Sheet Exc'!#REF!</definedName>
    <definedName name="C6500000" localSheetId="26">'[10]SCH 2 Balance Sheet Exc'!#REF!</definedName>
    <definedName name="C6500000" localSheetId="12">'[10]SCH 2 Balance Sheet Exc'!#REF!</definedName>
    <definedName name="C6500000" localSheetId="21">'[10]SCH 2 Balance Sheet Exc'!#REF!</definedName>
    <definedName name="C6500000" localSheetId="30">'[10]SCH 2 Balance Sheet Exc'!#REF!</definedName>
    <definedName name="C6500000" localSheetId="27">'[10]SCH 2 Balance Sheet Exc'!#REF!</definedName>
    <definedName name="C6500000" localSheetId="11">'[10]SCH 2 Balance Sheet Exc'!#REF!</definedName>
    <definedName name="C6500000" localSheetId="22">'[10]SCH 2 Balance Sheet Exc'!#REF!</definedName>
    <definedName name="C6500000" localSheetId="15">'[10]SCH 2 Balance Sheet Exc'!#REF!</definedName>
    <definedName name="C6500000">'[10]SCH 2 Balance Sheet Exc'!#REF!</definedName>
    <definedName name="cad">[5]var!$D$9</definedName>
    <definedName name="cadm">[5]var!$D$10</definedName>
    <definedName name="CALC">#N/A</definedName>
    <definedName name="Calc1" localSheetId="17">#REF!</definedName>
    <definedName name="Calc1" localSheetId="5">#REF!</definedName>
    <definedName name="Calc1" localSheetId="23">#REF!</definedName>
    <definedName name="Calc1" localSheetId="24">#REF!</definedName>
    <definedName name="Calc1" localSheetId="26">#REF!</definedName>
    <definedName name="Calc1" localSheetId="12">#REF!</definedName>
    <definedName name="Calc1" localSheetId="21">#REF!</definedName>
    <definedName name="Calc1" localSheetId="30">#REF!</definedName>
    <definedName name="Calc1" localSheetId="27">#REF!</definedName>
    <definedName name="Calc1" localSheetId="11">#REF!</definedName>
    <definedName name="Calc1" localSheetId="22">#REF!</definedName>
    <definedName name="Calc1" localSheetId="15">#REF!</definedName>
    <definedName name="Calc1">#REF!</definedName>
    <definedName name="Cash_Committed" localSheetId="17">#REF!</definedName>
    <definedName name="Cash_Committed" localSheetId="23">#REF!</definedName>
    <definedName name="Cash_Committed" localSheetId="24">#REF!</definedName>
    <definedName name="Cash_Committed" localSheetId="26">#REF!</definedName>
    <definedName name="Cash_Committed" localSheetId="12">#REF!</definedName>
    <definedName name="Cash_Committed" localSheetId="21">#REF!</definedName>
    <definedName name="Cash_Committed" localSheetId="30">#REF!</definedName>
    <definedName name="Cash_Committed" localSheetId="27">#REF!</definedName>
    <definedName name="Cash_Committed" localSheetId="11">#REF!</definedName>
    <definedName name="Cash_Committed" localSheetId="22">#REF!</definedName>
    <definedName name="Cash_Committed" localSheetId="15">#REF!</definedName>
    <definedName name="Cash_Committed">#REF!</definedName>
    <definedName name="Cash_Possible" localSheetId="17">#REF!</definedName>
    <definedName name="Cash_Possible" localSheetId="23">#REF!</definedName>
    <definedName name="Cash_Possible" localSheetId="24">#REF!</definedName>
    <definedName name="Cash_Possible" localSheetId="26">#REF!</definedName>
    <definedName name="Cash_Possible" localSheetId="12">#REF!</definedName>
    <definedName name="Cash_Possible" localSheetId="21">#REF!</definedName>
    <definedName name="Cash_Possible" localSheetId="30">#REF!</definedName>
    <definedName name="Cash_Possible" localSheetId="27">#REF!</definedName>
    <definedName name="Cash_Possible" localSheetId="11">#REF!</definedName>
    <definedName name="Cash_Possible" localSheetId="22">#REF!</definedName>
    <definedName name="Cash_Possible" localSheetId="15">#REF!</definedName>
    <definedName name="Cash_Possible">#REF!</definedName>
    <definedName name="cashinvest" localSheetId="17">#REF!</definedName>
    <definedName name="cashinvest" localSheetId="23">#REF!</definedName>
    <definedName name="cashinvest" localSheetId="24">#REF!</definedName>
    <definedName name="cashinvest" localSheetId="26">#REF!</definedName>
    <definedName name="cashinvest" localSheetId="12">#REF!</definedName>
    <definedName name="cashinvest" localSheetId="21">#REF!</definedName>
    <definedName name="cashinvest" localSheetId="30">#REF!</definedName>
    <definedName name="cashinvest" localSheetId="27">#REF!</definedName>
    <definedName name="cashinvest" localSheetId="11">#REF!</definedName>
    <definedName name="cashinvest" localSheetId="22">#REF!</definedName>
    <definedName name="cashinvest" localSheetId="15">#REF!</definedName>
    <definedName name="cashinvest">#REF!</definedName>
    <definedName name="CFDA">'[11]XIII.Detailed Donor Info'!$X$7:$X$26</definedName>
    <definedName name="change">[12]Feuil1!$B$3</definedName>
    <definedName name="Checkbox">[8]Definitions!$B$9:$B$10</definedName>
    <definedName name="cno" localSheetId="17">#REF!</definedName>
    <definedName name="cno" localSheetId="5">#REF!</definedName>
    <definedName name="cno" localSheetId="23">#REF!</definedName>
    <definedName name="cno" localSheetId="24">#REF!</definedName>
    <definedName name="cno" localSheetId="26">#REF!</definedName>
    <definedName name="cno" localSheetId="12">#REF!</definedName>
    <definedName name="cno" localSheetId="21">#REF!</definedName>
    <definedName name="cno" localSheetId="30">#REF!</definedName>
    <definedName name="cno" localSheetId="27">#REF!</definedName>
    <definedName name="cno" localSheetId="11">#REF!</definedName>
    <definedName name="cno" localSheetId="22">#REF!</definedName>
    <definedName name="cno" localSheetId="15">#REF!</definedName>
    <definedName name="cno">#REF!</definedName>
    <definedName name="Commitments" localSheetId="1" hidden="1">{#N/A,#N/A,FALSE,"Benefits 01-06"}</definedName>
    <definedName name="Commitments" localSheetId="5" hidden="1">{#N/A,#N/A,FALSE,"Benefits 01-06"}</definedName>
    <definedName name="Commitments" hidden="1">{#N/A,#N/A,FALSE,"Benefits 01-06"}</definedName>
    <definedName name="COMSO" localSheetId="1" hidden="1">{#N/A,#N/A,FALSE,"Proposal"}</definedName>
    <definedName name="COMSO" localSheetId="5" hidden="1">{#N/A,#N/A,FALSE,"Proposal"}</definedName>
    <definedName name="COMSO" hidden="1">{#N/A,#N/A,FALSE,"Proposal"}</definedName>
    <definedName name="conditions" localSheetId="17">#REF!</definedName>
    <definedName name="conditions" localSheetId="5">#REF!</definedName>
    <definedName name="conditions" localSheetId="23">#REF!</definedName>
    <definedName name="conditions" localSheetId="24">#REF!</definedName>
    <definedName name="conditions" localSheetId="26">#REF!</definedName>
    <definedName name="conditions" localSheetId="12">#REF!</definedName>
    <definedName name="conditions" localSheetId="21">#REF!</definedName>
    <definedName name="conditions" localSheetId="30">#REF!</definedName>
    <definedName name="conditions" localSheetId="27">#REF!</definedName>
    <definedName name="conditions" localSheetId="11">#REF!</definedName>
    <definedName name="conditions" localSheetId="22">#REF!</definedName>
    <definedName name="conditions" localSheetId="15">#REF!</definedName>
    <definedName name="conditions">#REF!</definedName>
    <definedName name="COPY" localSheetId="1" hidden="1">{"Yr1",#N/A,FALSE,"Budget Detail";"Yr2",#N/A,FALSE,"Budget Detail";"Yr3",#N/A,FALSE,"Budget Detail";"Yr4",#N/A,FALSE,"Budget Detail";"Yr5",#N/A,FALSE,"Budget Detail";"Total",#N/A,FALSE,"Budget Detail"}</definedName>
    <definedName name="COPY" localSheetId="5" hidden="1">{"Yr1",#N/A,FALSE,"Budget Detail";"Yr2",#N/A,FALSE,"Budget Detail";"Yr3",#N/A,FALSE,"Budget Detail";"Yr4",#N/A,FALSE,"Budget Detail";"Yr5",#N/A,FALSE,"Budget Detail";"Total",#N/A,FALSE,"Budget Detail"}</definedName>
    <definedName name="COPY" hidden="1">{"Yr1",#N/A,FALSE,"Budget Detail";"Yr2",#N/A,FALSE,"Budget Detail";"Yr3",#N/A,FALSE,"Budget Detail";"Yr4",#N/A,FALSE,"Budget Detail";"Yr5",#N/A,FALSE,"Budget Detail";"Total",#N/A,FALSE,"Budget Detail"}</definedName>
    <definedName name="COSupport" localSheetId="17">#REF!</definedName>
    <definedName name="COSupport" localSheetId="5">#REF!</definedName>
    <definedName name="COSupport" localSheetId="23">#REF!</definedName>
    <definedName name="COSupport" localSheetId="24">#REF!</definedName>
    <definedName name="COSupport" localSheetId="26">#REF!</definedName>
    <definedName name="COSupport" localSheetId="12">#REF!</definedName>
    <definedName name="COSupport" localSheetId="21">#REF!</definedName>
    <definedName name="COSupport" localSheetId="30">#REF!</definedName>
    <definedName name="COSupport" localSheetId="27">#REF!</definedName>
    <definedName name="COSupport" localSheetId="11">#REF!</definedName>
    <definedName name="COSupport" localSheetId="22">#REF!</definedName>
    <definedName name="COSupport" localSheetId="15">#REF!</definedName>
    <definedName name="COSupport">#REF!</definedName>
    <definedName name="Country" localSheetId="17">#REF!</definedName>
    <definedName name="Country" localSheetId="23">#REF!</definedName>
    <definedName name="Country" localSheetId="24">#REF!</definedName>
    <definedName name="Country" localSheetId="26">#REF!</definedName>
    <definedName name="Country" localSheetId="12">#REF!</definedName>
    <definedName name="Country" localSheetId="21">#REF!</definedName>
    <definedName name="Country" localSheetId="30">#REF!</definedName>
    <definedName name="Country" localSheetId="27">#REF!</definedName>
    <definedName name="Country" localSheetId="11">#REF!</definedName>
    <definedName name="Country" localSheetId="22">#REF!</definedName>
    <definedName name="Country" localSheetId="15">#REF!</definedName>
    <definedName name="Country">#REF!</definedName>
    <definedName name="Country_Code" localSheetId="17">#REF!</definedName>
    <definedName name="Country_Code" localSheetId="23">#REF!</definedName>
    <definedName name="Country_Code" localSheetId="24">#REF!</definedName>
    <definedName name="Country_Code" localSheetId="26">#REF!</definedName>
    <definedName name="Country_Code" localSheetId="12">#REF!</definedName>
    <definedName name="Country_Code" localSheetId="21">#REF!</definedName>
    <definedName name="Country_Code" localSheetId="30">#REF!</definedName>
    <definedName name="Country_Code" localSheetId="27">#REF!</definedName>
    <definedName name="Country_Code" localSheetId="11">#REF!</definedName>
    <definedName name="Country_Code" localSheetId="22">#REF!</definedName>
    <definedName name="Country_Code" localSheetId="15">#REF!</definedName>
    <definedName name="Country_Code">#REF!</definedName>
    <definedName name="Country1">'[13]Data Elements-Hide Tab'!$D$1:$D$238</definedName>
    <definedName name="CountryCode">'[14]Ship-to Location data'!$A$2:$A$238</definedName>
    <definedName name="CountryLoc">'[13]Data Elements-Hide Tab'!$E$2:$E$238</definedName>
    <definedName name="cr_staff_as_at_17th_sep_02_kenyan" localSheetId="17">#REF!</definedName>
    <definedName name="cr_staff_as_at_17th_sep_02_kenyan" localSheetId="5">#REF!</definedName>
    <definedName name="cr_staff_as_at_17th_sep_02_kenyan" localSheetId="23">#REF!</definedName>
    <definedName name="cr_staff_as_at_17th_sep_02_kenyan" localSheetId="24">#REF!</definedName>
    <definedName name="cr_staff_as_at_17th_sep_02_kenyan" localSheetId="26">#REF!</definedName>
    <definedName name="cr_staff_as_at_17th_sep_02_kenyan" localSheetId="12">#REF!</definedName>
    <definedName name="cr_staff_as_at_17th_sep_02_kenyan" localSheetId="21">#REF!</definedName>
    <definedName name="cr_staff_as_at_17th_sep_02_kenyan" localSheetId="30">#REF!</definedName>
    <definedName name="cr_staff_as_at_17th_sep_02_kenyan" localSheetId="27">#REF!</definedName>
    <definedName name="cr_staff_as_at_17th_sep_02_kenyan" localSheetId="11">#REF!</definedName>
    <definedName name="cr_staff_as_at_17th_sep_02_kenyan" localSheetId="22">#REF!</definedName>
    <definedName name="cr_staff_as_at_17th_sep_02_kenyan" localSheetId="15">#REF!</definedName>
    <definedName name="cr_staff_as_at_17th_sep_02_kenyan">#REF!</definedName>
    <definedName name="cr_staff_as_at_23rd_jan_03_kenyan" localSheetId="17">#REF!</definedName>
    <definedName name="cr_staff_as_at_23rd_jan_03_kenyan" localSheetId="23">#REF!</definedName>
    <definedName name="cr_staff_as_at_23rd_jan_03_kenyan" localSheetId="24">#REF!</definedName>
    <definedName name="cr_staff_as_at_23rd_jan_03_kenyan" localSheetId="26">#REF!</definedName>
    <definedName name="cr_staff_as_at_23rd_jan_03_kenyan" localSheetId="12">#REF!</definedName>
    <definedName name="cr_staff_as_at_23rd_jan_03_kenyan" localSheetId="21">#REF!</definedName>
    <definedName name="cr_staff_as_at_23rd_jan_03_kenyan" localSheetId="30">#REF!</definedName>
    <definedName name="cr_staff_as_at_23rd_jan_03_kenyan" localSheetId="27">#REF!</definedName>
    <definedName name="cr_staff_as_at_23rd_jan_03_kenyan" localSheetId="11">#REF!</definedName>
    <definedName name="cr_staff_as_at_23rd_jan_03_kenyan" localSheetId="22">#REF!</definedName>
    <definedName name="cr_staff_as_at_23rd_jan_03_kenyan" localSheetId="15">#REF!</definedName>
    <definedName name="cr_staff_as_at_23rd_jan_03_kenyan">#REF!</definedName>
    <definedName name="csDesignMode">1</definedName>
    <definedName name="CSI" localSheetId="17">[3]Original!#REF!</definedName>
    <definedName name="CSI" localSheetId="5">[3]Original!#REF!</definedName>
    <definedName name="CSI" localSheetId="23">[3]Original!#REF!</definedName>
    <definedName name="CSI" localSheetId="24">[3]Original!#REF!</definedName>
    <definedName name="CSI" localSheetId="26">[3]Original!#REF!</definedName>
    <definedName name="CSI" localSheetId="12">[3]Original!#REF!</definedName>
    <definedName name="CSI" localSheetId="21">[3]Original!#REF!</definedName>
    <definedName name="CSI" localSheetId="30">[3]Original!#REF!</definedName>
    <definedName name="CSI" localSheetId="27">[3]Original!#REF!</definedName>
    <definedName name="CSI" localSheetId="11">[3]Original!#REF!</definedName>
    <definedName name="CSI" localSheetId="22">[3]Original!#REF!</definedName>
    <definedName name="CSI" localSheetId="15">[3]Original!#REF!</definedName>
    <definedName name="CSI">[3]Original!#REF!</definedName>
    <definedName name="CSI_5" localSheetId="17">[3]Original!#REF!</definedName>
    <definedName name="CSI_5" localSheetId="5">[3]Original!#REF!</definedName>
    <definedName name="CSI_5" localSheetId="23">[3]Original!#REF!</definedName>
    <definedName name="CSI_5" localSheetId="24">[3]Original!#REF!</definedName>
    <definedName name="CSI_5" localSheetId="26">[3]Original!#REF!</definedName>
    <definedName name="CSI_5" localSheetId="12">[3]Original!#REF!</definedName>
    <definedName name="CSI_5" localSheetId="21">[3]Original!#REF!</definedName>
    <definedName name="CSI_5" localSheetId="30">[3]Original!#REF!</definedName>
    <definedName name="CSI_5" localSheetId="27">[3]Original!#REF!</definedName>
    <definedName name="CSI_5" localSheetId="11">[3]Original!#REF!</definedName>
    <definedName name="CSI_5" localSheetId="22">[3]Original!#REF!</definedName>
    <definedName name="CSI_5" localSheetId="15">[3]Original!#REF!</definedName>
    <definedName name="CSI_5">[3]Original!#REF!</definedName>
    <definedName name="CSI_8" localSheetId="17">[3]Original!#REF!</definedName>
    <definedName name="CSI_8" localSheetId="5">[3]Original!#REF!</definedName>
    <definedName name="CSI_8" localSheetId="23">[3]Original!#REF!</definedName>
    <definedName name="CSI_8" localSheetId="24">[3]Original!#REF!</definedName>
    <definedName name="CSI_8" localSheetId="26">[3]Original!#REF!</definedName>
    <definedName name="CSI_8" localSheetId="12">[3]Original!#REF!</definedName>
    <definedName name="CSI_8" localSheetId="21">[3]Original!#REF!</definedName>
    <definedName name="CSI_8" localSheetId="30">[3]Original!#REF!</definedName>
    <definedName name="CSI_8" localSheetId="27">[3]Original!#REF!</definedName>
    <definedName name="CSI_8" localSheetId="11">[3]Original!#REF!</definedName>
    <definedName name="CSI_8" localSheetId="22">[3]Original!#REF!</definedName>
    <definedName name="CSI_8" localSheetId="15">[3]Original!#REF!</definedName>
    <definedName name="CSI_8">[3]Original!#REF!</definedName>
    <definedName name="CSIII" localSheetId="17">[3]Original!#REF!</definedName>
    <definedName name="CSIII" localSheetId="5">[3]Original!#REF!</definedName>
    <definedName name="CSIII" localSheetId="23">[3]Original!#REF!</definedName>
    <definedName name="CSIII" localSheetId="24">[3]Original!#REF!</definedName>
    <definedName name="CSIII" localSheetId="26">[3]Original!#REF!</definedName>
    <definedName name="CSIII" localSheetId="12">[3]Original!#REF!</definedName>
    <definedName name="CSIII" localSheetId="21">[3]Original!#REF!</definedName>
    <definedName name="CSIII" localSheetId="30">[3]Original!#REF!</definedName>
    <definedName name="CSIII" localSheetId="27">[3]Original!#REF!</definedName>
    <definedName name="CSIII" localSheetId="11">[3]Original!#REF!</definedName>
    <definedName name="CSIII" localSheetId="22">[3]Original!#REF!</definedName>
    <definedName name="CSIII" localSheetId="15">[3]Original!#REF!</definedName>
    <definedName name="CSIII">[3]Original!#REF!</definedName>
    <definedName name="CSIII_5" localSheetId="17">[3]Original!#REF!</definedName>
    <definedName name="CSIII_5" localSheetId="5">[3]Original!#REF!</definedName>
    <definedName name="CSIII_5" localSheetId="23">[3]Original!#REF!</definedName>
    <definedName name="CSIII_5" localSheetId="24">[3]Original!#REF!</definedName>
    <definedName name="CSIII_5" localSheetId="26">[3]Original!#REF!</definedName>
    <definedName name="CSIII_5" localSheetId="12">[3]Original!#REF!</definedName>
    <definedName name="CSIII_5" localSheetId="21">[3]Original!#REF!</definedName>
    <definedName name="CSIII_5" localSheetId="30">[3]Original!#REF!</definedName>
    <definedName name="CSIII_5" localSheetId="27">[3]Original!#REF!</definedName>
    <definedName name="CSIII_5" localSheetId="11">[3]Original!#REF!</definedName>
    <definedName name="CSIII_5" localSheetId="22">[3]Original!#REF!</definedName>
    <definedName name="CSIII_5" localSheetId="15">[3]Original!#REF!</definedName>
    <definedName name="CSIII_5">[3]Original!#REF!</definedName>
    <definedName name="CSIII_8" localSheetId="17">[3]Original!#REF!</definedName>
    <definedName name="CSIII_8" localSheetId="5">[3]Original!#REF!</definedName>
    <definedName name="CSIII_8" localSheetId="23">[3]Original!#REF!</definedName>
    <definedName name="CSIII_8" localSheetId="24">[3]Original!#REF!</definedName>
    <definedName name="CSIII_8" localSheetId="26">[3]Original!#REF!</definedName>
    <definedName name="CSIII_8" localSheetId="12">[3]Original!#REF!</definedName>
    <definedName name="CSIII_8" localSheetId="21">[3]Original!#REF!</definedName>
    <definedName name="CSIII_8" localSheetId="30">[3]Original!#REF!</definedName>
    <definedName name="CSIII_8" localSheetId="27">[3]Original!#REF!</definedName>
    <definedName name="CSIII_8" localSheetId="11">[3]Original!#REF!</definedName>
    <definedName name="CSIII_8" localSheetId="22">[3]Original!#REF!</definedName>
    <definedName name="CSIII_8" localSheetId="15">[3]Original!#REF!</definedName>
    <definedName name="CSIII_8">[3]Original!#REF!</definedName>
    <definedName name="CSIV" localSheetId="17">[3]Original!#REF!</definedName>
    <definedName name="CSIV" localSheetId="5">[3]Original!#REF!</definedName>
    <definedName name="CSIV" localSheetId="23">[3]Original!#REF!</definedName>
    <definedName name="CSIV" localSheetId="24">[3]Original!#REF!</definedName>
    <definedName name="CSIV" localSheetId="26">[3]Original!#REF!</definedName>
    <definedName name="CSIV" localSheetId="12">[3]Original!#REF!</definedName>
    <definedName name="CSIV" localSheetId="21">[3]Original!#REF!</definedName>
    <definedName name="CSIV" localSheetId="30">[3]Original!#REF!</definedName>
    <definedName name="CSIV" localSheetId="27">[3]Original!#REF!</definedName>
    <definedName name="CSIV" localSheetId="11">[3]Original!#REF!</definedName>
    <definedName name="CSIV" localSheetId="22">[3]Original!#REF!</definedName>
    <definedName name="CSIV" localSheetId="15">[3]Original!#REF!</definedName>
    <definedName name="CSIV">[3]Original!#REF!</definedName>
    <definedName name="CSIV_5" localSheetId="17">[3]Original!#REF!</definedName>
    <definedName name="CSIV_5" localSheetId="5">[3]Original!#REF!</definedName>
    <definedName name="CSIV_5" localSheetId="23">[3]Original!#REF!</definedName>
    <definedName name="CSIV_5" localSheetId="24">[3]Original!#REF!</definedName>
    <definedName name="CSIV_5" localSheetId="26">[3]Original!#REF!</definedName>
    <definedName name="CSIV_5" localSheetId="12">[3]Original!#REF!</definedName>
    <definedName name="CSIV_5" localSheetId="21">[3]Original!#REF!</definedName>
    <definedName name="CSIV_5" localSheetId="30">[3]Original!#REF!</definedName>
    <definedName name="CSIV_5" localSheetId="27">[3]Original!#REF!</definedName>
    <definedName name="CSIV_5" localSheetId="11">[3]Original!#REF!</definedName>
    <definedName name="CSIV_5" localSheetId="22">[3]Original!#REF!</definedName>
    <definedName name="CSIV_5" localSheetId="15">[3]Original!#REF!</definedName>
    <definedName name="CSIV_5">[3]Original!#REF!</definedName>
    <definedName name="CSIV_8" localSheetId="17">[3]Original!#REF!</definedName>
    <definedName name="CSIV_8" localSheetId="5">[3]Original!#REF!</definedName>
    <definedName name="CSIV_8" localSheetId="23">[3]Original!#REF!</definedName>
    <definedName name="CSIV_8" localSheetId="24">[3]Original!#REF!</definedName>
    <definedName name="CSIV_8" localSheetId="26">[3]Original!#REF!</definedName>
    <definedName name="CSIV_8" localSheetId="12">[3]Original!#REF!</definedName>
    <definedName name="CSIV_8" localSheetId="21">[3]Original!#REF!</definedName>
    <definedName name="CSIV_8" localSheetId="30">[3]Original!#REF!</definedName>
    <definedName name="CSIV_8" localSheetId="27">[3]Original!#REF!</definedName>
    <definedName name="CSIV_8" localSheetId="11">[3]Original!#REF!</definedName>
    <definedName name="CSIV_8" localSheetId="22">[3]Original!#REF!</definedName>
    <definedName name="CSIV_8" localSheetId="15">[3]Original!#REF!</definedName>
    <definedName name="CSIV_8">[3]Original!#REF!</definedName>
    <definedName name="CSIX" localSheetId="17">[3]Original!#REF!</definedName>
    <definedName name="CSIX" localSheetId="5">[3]Original!#REF!</definedName>
    <definedName name="CSIX" localSheetId="23">[3]Original!#REF!</definedName>
    <definedName name="CSIX" localSheetId="24">[3]Original!#REF!</definedName>
    <definedName name="CSIX" localSheetId="26">[3]Original!#REF!</definedName>
    <definedName name="CSIX" localSheetId="12">[3]Original!#REF!</definedName>
    <definedName name="CSIX" localSheetId="21">[3]Original!#REF!</definedName>
    <definedName name="CSIX" localSheetId="30">[3]Original!#REF!</definedName>
    <definedName name="CSIX" localSheetId="27">[3]Original!#REF!</definedName>
    <definedName name="CSIX" localSheetId="11">[3]Original!#REF!</definedName>
    <definedName name="CSIX" localSheetId="22">[3]Original!#REF!</definedName>
    <definedName name="CSIX" localSheetId="15">[3]Original!#REF!</definedName>
    <definedName name="CSIX">[3]Original!#REF!</definedName>
    <definedName name="CSIX_5" localSheetId="17">[3]Original!#REF!</definedName>
    <definedName name="CSIX_5" localSheetId="5">[3]Original!#REF!</definedName>
    <definedName name="CSIX_5" localSheetId="23">[3]Original!#REF!</definedName>
    <definedName name="CSIX_5" localSheetId="24">[3]Original!#REF!</definedName>
    <definedName name="CSIX_5" localSheetId="26">[3]Original!#REF!</definedName>
    <definedName name="CSIX_5" localSheetId="12">[3]Original!#REF!</definedName>
    <definedName name="CSIX_5" localSheetId="21">[3]Original!#REF!</definedName>
    <definedName name="CSIX_5" localSheetId="30">[3]Original!#REF!</definedName>
    <definedName name="CSIX_5" localSheetId="27">[3]Original!#REF!</definedName>
    <definedName name="CSIX_5" localSheetId="11">[3]Original!#REF!</definedName>
    <definedName name="CSIX_5" localSheetId="22">[3]Original!#REF!</definedName>
    <definedName name="CSIX_5" localSheetId="15">[3]Original!#REF!</definedName>
    <definedName name="CSIX_5">[3]Original!#REF!</definedName>
    <definedName name="CSIX_8" localSheetId="17">[3]Original!#REF!</definedName>
    <definedName name="CSIX_8" localSheetId="5">[3]Original!#REF!</definedName>
    <definedName name="CSIX_8" localSheetId="23">[3]Original!#REF!</definedName>
    <definedName name="CSIX_8" localSheetId="24">[3]Original!#REF!</definedName>
    <definedName name="CSIX_8" localSheetId="26">[3]Original!#REF!</definedName>
    <definedName name="CSIX_8" localSheetId="12">[3]Original!#REF!</definedName>
    <definedName name="CSIX_8" localSheetId="21">[3]Original!#REF!</definedName>
    <definedName name="CSIX_8" localSheetId="30">[3]Original!#REF!</definedName>
    <definedName name="CSIX_8" localSheetId="27">[3]Original!#REF!</definedName>
    <definedName name="CSIX_8" localSheetId="11">[3]Original!#REF!</definedName>
    <definedName name="CSIX_8" localSheetId="22">[3]Original!#REF!</definedName>
    <definedName name="CSIX_8" localSheetId="15">[3]Original!#REF!</definedName>
    <definedName name="CSIX_8">[3]Original!#REF!</definedName>
    <definedName name="CSV" localSheetId="17">[3]Original!#REF!</definedName>
    <definedName name="CSV" localSheetId="5">[3]Original!#REF!</definedName>
    <definedName name="CSV" localSheetId="23">[3]Original!#REF!</definedName>
    <definedName name="CSV" localSheetId="24">[3]Original!#REF!</definedName>
    <definedName name="CSV" localSheetId="26">[3]Original!#REF!</definedName>
    <definedName name="CSV" localSheetId="12">[3]Original!#REF!</definedName>
    <definedName name="CSV" localSheetId="21">[3]Original!#REF!</definedName>
    <definedName name="CSV" localSheetId="30">[3]Original!#REF!</definedName>
    <definedName name="CSV" localSheetId="27">[3]Original!#REF!</definedName>
    <definedName name="CSV" localSheetId="11">[3]Original!#REF!</definedName>
    <definedName name="CSV" localSheetId="22">[3]Original!#REF!</definedName>
    <definedName name="CSV" localSheetId="15">[3]Original!#REF!</definedName>
    <definedName name="CSV">[3]Original!#REF!</definedName>
    <definedName name="CSV_5" localSheetId="17">[3]Original!#REF!</definedName>
    <definedName name="CSV_5" localSheetId="5">[3]Original!#REF!</definedName>
    <definedName name="CSV_5" localSheetId="23">[3]Original!#REF!</definedName>
    <definedName name="CSV_5" localSheetId="24">[3]Original!#REF!</definedName>
    <definedName name="CSV_5" localSheetId="26">[3]Original!#REF!</definedName>
    <definedName name="CSV_5" localSheetId="12">[3]Original!#REF!</definedName>
    <definedName name="CSV_5" localSheetId="21">[3]Original!#REF!</definedName>
    <definedName name="CSV_5" localSheetId="30">[3]Original!#REF!</definedName>
    <definedName name="CSV_5" localSheetId="27">[3]Original!#REF!</definedName>
    <definedName name="CSV_5" localSheetId="11">[3]Original!#REF!</definedName>
    <definedName name="CSV_5" localSheetId="22">[3]Original!#REF!</definedName>
    <definedName name="CSV_5" localSheetId="15">[3]Original!#REF!</definedName>
    <definedName name="CSV_5">[3]Original!#REF!</definedName>
    <definedName name="CSV_8" localSheetId="17">[3]Original!#REF!</definedName>
    <definedName name="CSV_8" localSheetId="5">[3]Original!#REF!</definedName>
    <definedName name="CSV_8" localSheetId="23">[3]Original!#REF!</definedName>
    <definedName name="CSV_8" localSheetId="24">[3]Original!#REF!</definedName>
    <definedName name="CSV_8" localSheetId="26">[3]Original!#REF!</definedName>
    <definedName name="CSV_8" localSheetId="12">[3]Original!#REF!</definedName>
    <definedName name="CSV_8" localSheetId="21">[3]Original!#REF!</definedName>
    <definedName name="CSV_8" localSheetId="30">[3]Original!#REF!</definedName>
    <definedName name="CSV_8" localSheetId="27">[3]Original!#REF!</definedName>
    <definedName name="CSV_8" localSheetId="11">[3]Original!#REF!</definedName>
    <definedName name="CSV_8" localSheetId="22">[3]Original!#REF!</definedName>
    <definedName name="CSV_8" localSheetId="15">[3]Original!#REF!</definedName>
    <definedName name="CSV_8">[3]Original!#REF!</definedName>
    <definedName name="CSVI" localSheetId="17">[3]Original!#REF!</definedName>
    <definedName name="CSVI" localSheetId="5">[3]Original!#REF!</definedName>
    <definedName name="CSVI" localSheetId="23">[3]Original!#REF!</definedName>
    <definedName name="CSVI" localSheetId="24">[3]Original!#REF!</definedName>
    <definedName name="CSVI" localSheetId="26">[3]Original!#REF!</definedName>
    <definedName name="CSVI" localSheetId="12">[3]Original!#REF!</definedName>
    <definedName name="CSVI" localSheetId="21">[3]Original!#REF!</definedName>
    <definedName name="CSVI" localSheetId="30">[3]Original!#REF!</definedName>
    <definedName name="CSVI" localSheetId="27">[3]Original!#REF!</definedName>
    <definedName name="CSVI" localSheetId="11">[3]Original!#REF!</definedName>
    <definedName name="CSVI" localSheetId="22">[3]Original!#REF!</definedName>
    <definedName name="CSVI" localSheetId="15">[3]Original!#REF!</definedName>
    <definedName name="CSVI">[3]Original!#REF!</definedName>
    <definedName name="CSVI_5" localSheetId="17">[3]Original!#REF!</definedName>
    <definedName name="CSVI_5" localSheetId="5">[3]Original!#REF!</definedName>
    <definedName name="CSVI_5" localSheetId="23">[3]Original!#REF!</definedName>
    <definedName name="CSVI_5" localSheetId="24">[3]Original!#REF!</definedName>
    <definedName name="CSVI_5" localSheetId="26">[3]Original!#REF!</definedName>
    <definedName name="CSVI_5" localSheetId="12">[3]Original!#REF!</definedName>
    <definedName name="CSVI_5" localSheetId="21">[3]Original!#REF!</definedName>
    <definedName name="CSVI_5" localSheetId="30">[3]Original!#REF!</definedName>
    <definedName name="CSVI_5" localSheetId="27">[3]Original!#REF!</definedName>
    <definedName name="CSVI_5" localSheetId="11">[3]Original!#REF!</definedName>
    <definedName name="CSVI_5" localSheetId="22">[3]Original!#REF!</definedName>
    <definedName name="CSVI_5" localSheetId="15">[3]Original!#REF!</definedName>
    <definedName name="CSVI_5">[3]Original!#REF!</definedName>
    <definedName name="CSVI_8" localSheetId="17">[3]Original!#REF!</definedName>
    <definedName name="CSVI_8" localSheetId="5">[3]Original!#REF!</definedName>
    <definedName name="CSVI_8" localSheetId="23">[3]Original!#REF!</definedName>
    <definedName name="CSVI_8" localSheetId="24">[3]Original!#REF!</definedName>
    <definedName name="CSVI_8" localSheetId="26">[3]Original!#REF!</definedName>
    <definedName name="CSVI_8" localSheetId="12">[3]Original!#REF!</definedName>
    <definedName name="CSVI_8" localSheetId="21">[3]Original!#REF!</definedName>
    <definedName name="CSVI_8" localSheetId="30">[3]Original!#REF!</definedName>
    <definedName name="CSVI_8" localSheetId="27">[3]Original!#REF!</definedName>
    <definedName name="CSVI_8" localSheetId="11">[3]Original!#REF!</definedName>
    <definedName name="CSVI_8" localSheetId="22">[3]Original!#REF!</definedName>
    <definedName name="CSVI_8" localSheetId="15">[3]Original!#REF!</definedName>
    <definedName name="CSVI_8">[3]Original!#REF!</definedName>
    <definedName name="CSVII" localSheetId="17">[3]Original!#REF!</definedName>
    <definedName name="CSVII" localSheetId="5">[3]Original!#REF!</definedName>
    <definedName name="CSVII" localSheetId="23">[3]Original!#REF!</definedName>
    <definedName name="CSVII" localSheetId="24">[3]Original!#REF!</definedName>
    <definedName name="CSVII" localSheetId="26">[3]Original!#REF!</definedName>
    <definedName name="CSVII" localSheetId="12">[3]Original!#REF!</definedName>
    <definedName name="CSVII" localSheetId="21">[3]Original!#REF!</definedName>
    <definedName name="CSVII" localSheetId="30">[3]Original!#REF!</definedName>
    <definedName name="CSVII" localSheetId="27">[3]Original!#REF!</definedName>
    <definedName name="CSVII" localSheetId="11">[3]Original!#REF!</definedName>
    <definedName name="CSVII" localSheetId="22">[3]Original!#REF!</definedName>
    <definedName name="CSVII" localSheetId="15">[3]Original!#REF!</definedName>
    <definedName name="CSVII">[3]Original!#REF!</definedName>
    <definedName name="CSVII_5" localSheetId="17">[3]Original!#REF!</definedName>
    <definedName name="CSVII_5" localSheetId="5">[3]Original!#REF!</definedName>
    <definedName name="CSVII_5" localSheetId="23">[3]Original!#REF!</definedName>
    <definedName name="CSVII_5" localSheetId="24">[3]Original!#REF!</definedName>
    <definedName name="CSVII_5" localSheetId="26">[3]Original!#REF!</definedName>
    <definedName name="CSVII_5" localSheetId="12">[3]Original!#REF!</definedName>
    <definedName name="CSVII_5" localSheetId="21">[3]Original!#REF!</definedName>
    <definedName name="CSVII_5" localSheetId="30">[3]Original!#REF!</definedName>
    <definedName name="CSVII_5" localSheetId="27">[3]Original!#REF!</definedName>
    <definedName name="CSVII_5" localSheetId="11">[3]Original!#REF!</definedName>
    <definedName name="CSVII_5" localSheetId="22">[3]Original!#REF!</definedName>
    <definedName name="CSVII_5" localSheetId="15">[3]Original!#REF!</definedName>
    <definedName name="CSVII_5">[3]Original!#REF!</definedName>
    <definedName name="CSVII_8" localSheetId="17">[3]Original!#REF!</definedName>
    <definedName name="CSVII_8" localSheetId="5">[3]Original!#REF!</definedName>
    <definedName name="CSVII_8" localSheetId="23">[3]Original!#REF!</definedName>
    <definedName name="CSVII_8" localSheetId="24">[3]Original!#REF!</definedName>
    <definedName name="CSVII_8" localSheetId="26">[3]Original!#REF!</definedName>
    <definedName name="CSVII_8" localSheetId="12">[3]Original!#REF!</definedName>
    <definedName name="CSVII_8" localSheetId="21">[3]Original!#REF!</definedName>
    <definedName name="CSVII_8" localSheetId="30">[3]Original!#REF!</definedName>
    <definedName name="CSVII_8" localSheetId="27">[3]Original!#REF!</definedName>
    <definedName name="CSVII_8" localSheetId="11">[3]Original!#REF!</definedName>
    <definedName name="CSVII_8" localSheetId="22">[3]Original!#REF!</definedName>
    <definedName name="CSVII_8" localSheetId="15">[3]Original!#REF!</definedName>
    <definedName name="CSVII_8">[3]Original!#REF!</definedName>
    <definedName name="CSVIII" localSheetId="17">[3]Original!#REF!</definedName>
    <definedName name="CSVIII" localSheetId="5">[3]Original!#REF!</definedName>
    <definedName name="CSVIII" localSheetId="23">[3]Original!#REF!</definedName>
    <definedName name="CSVIII" localSheetId="24">[3]Original!#REF!</definedName>
    <definedName name="CSVIII" localSheetId="26">[3]Original!#REF!</definedName>
    <definedName name="CSVIII" localSheetId="12">[3]Original!#REF!</definedName>
    <definedName name="CSVIII" localSheetId="21">[3]Original!#REF!</definedName>
    <definedName name="CSVIII" localSheetId="30">[3]Original!#REF!</definedName>
    <definedName name="CSVIII" localSheetId="27">[3]Original!#REF!</definedName>
    <definedName name="CSVIII" localSheetId="11">[3]Original!#REF!</definedName>
    <definedName name="CSVIII" localSheetId="22">[3]Original!#REF!</definedName>
    <definedName name="CSVIII" localSheetId="15">[3]Original!#REF!</definedName>
    <definedName name="CSVIII">[3]Original!#REF!</definedName>
    <definedName name="CSVIII_5" localSheetId="17">[3]Original!#REF!</definedName>
    <definedName name="CSVIII_5" localSheetId="5">[3]Original!#REF!</definedName>
    <definedName name="CSVIII_5" localSheetId="23">[3]Original!#REF!</definedName>
    <definedName name="CSVIII_5" localSheetId="24">[3]Original!#REF!</definedName>
    <definedName name="CSVIII_5" localSheetId="26">[3]Original!#REF!</definedName>
    <definedName name="CSVIII_5" localSheetId="12">[3]Original!#REF!</definedName>
    <definedName name="CSVIII_5" localSheetId="21">[3]Original!#REF!</definedName>
    <definedName name="CSVIII_5" localSheetId="30">[3]Original!#REF!</definedName>
    <definedName name="CSVIII_5" localSheetId="27">[3]Original!#REF!</definedName>
    <definedName name="CSVIII_5" localSheetId="11">[3]Original!#REF!</definedName>
    <definedName name="CSVIII_5" localSheetId="22">[3]Original!#REF!</definedName>
    <definedName name="CSVIII_5" localSheetId="15">[3]Original!#REF!</definedName>
    <definedName name="CSVIII_5">[3]Original!#REF!</definedName>
    <definedName name="CSVIII_8" localSheetId="17">[3]Original!#REF!</definedName>
    <definedName name="CSVIII_8" localSheetId="5">[3]Original!#REF!</definedName>
    <definedName name="CSVIII_8" localSheetId="23">[3]Original!#REF!</definedName>
    <definedName name="CSVIII_8" localSheetId="24">[3]Original!#REF!</definedName>
    <definedName name="CSVIII_8" localSheetId="26">[3]Original!#REF!</definedName>
    <definedName name="CSVIII_8" localSheetId="12">[3]Original!#REF!</definedName>
    <definedName name="CSVIII_8" localSheetId="21">[3]Original!#REF!</definedName>
    <definedName name="CSVIII_8" localSheetId="30">[3]Original!#REF!</definedName>
    <definedName name="CSVIII_8" localSheetId="27">[3]Original!#REF!</definedName>
    <definedName name="CSVIII_8" localSheetId="11">[3]Original!#REF!</definedName>
    <definedName name="CSVIII_8" localSheetId="22">[3]Original!#REF!</definedName>
    <definedName name="CSVIII_8" localSheetId="15">[3]Original!#REF!</definedName>
    <definedName name="CSVIII_8">[3]Original!#REF!</definedName>
    <definedName name="CSX" localSheetId="17">[3]Original!#REF!</definedName>
    <definedName name="CSX" localSheetId="5">[3]Original!#REF!</definedName>
    <definedName name="CSX" localSheetId="23">[3]Original!#REF!</definedName>
    <definedName name="CSX" localSheetId="24">[3]Original!#REF!</definedName>
    <definedName name="CSX" localSheetId="26">[3]Original!#REF!</definedName>
    <definedName name="CSX" localSheetId="12">[3]Original!#REF!</definedName>
    <definedName name="CSX" localSheetId="21">[3]Original!#REF!</definedName>
    <definedName name="CSX" localSheetId="30">[3]Original!#REF!</definedName>
    <definedName name="CSX" localSheetId="27">[3]Original!#REF!</definedName>
    <definedName name="CSX" localSheetId="11">[3]Original!#REF!</definedName>
    <definedName name="CSX" localSheetId="22">[3]Original!#REF!</definedName>
    <definedName name="CSX" localSheetId="15">[3]Original!#REF!</definedName>
    <definedName name="CSX">[3]Original!#REF!</definedName>
    <definedName name="CSX_5" localSheetId="17">[3]Original!#REF!</definedName>
    <definedName name="CSX_5" localSheetId="5">[3]Original!#REF!</definedName>
    <definedName name="CSX_5" localSheetId="23">[3]Original!#REF!</definedName>
    <definedName name="CSX_5" localSheetId="24">[3]Original!#REF!</definedName>
    <definedName name="CSX_5" localSheetId="26">[3]Original!#REF!</definedName>
    <definedName name="CSX_5" localSheetId="12">[3]Original!#REF!</definedName>
    <definedName name="CSX_5" localSheetId="21">[3]Original!#REF!</definedName>
    <definedName name="CSX_5" localSheetId="30">[3]Original!#REF!</definedName>
    <definedName name="CSX_5" localSheetId="27">[3]Original!#REF!</definedName>
    <definedName name="CSX_5" localSheetId="11">[3]Original!#REF!</definedName>
    <definedName name="CSX_5" localSheetId="22">[3]Original!#REF!</definedName>
    <definedName name="CSX_5" localSheetId="15">[3]Original!#REF!</definedName>
    <definedName name="CSX_5">[3]Original!#REF!</definedName>
    <definedName name="CSX_8" localSheetId="17">[3]Original!#REF!</definedName>
    <definedName name="CSX_8" localSheetId="5">[3]Original!#REF!</definedName>
    <definedName name="CSX_8" localSheetId="23">[3]Original!#REF!</definedName>
    <definedName name="CSX_8" localSheetId="24">[3]Original!#REF!</definedName>
    <definedName name="CSX_8" localSheetId="26">[3]Original!#REF!</definedName>
    <definedName name="CSX_8" localSheetId="12">[3]Original!#REF!</definedName>
    <definedName name="CSX_8" localSheetId="21">[3]Original!#REF!</definedName>
    <definedName name="CSX_8" localSheetId="30">[3]Original!#REF!</definedName>
    <definedName name="CSX_8" localSheetId="27">[3]Original!#REF!</definedName>
    <definedName name="CSX_8" localSheetId="11">[3]Original!#REF!</definedName>
    <definedName name="CSX_8" localSheetId="22">[3]Original!#REF!</definedName>
    <definedName name="CSX_8" localSheetId="15">[3]Original!#REF!</definedName>
    <definedName name="CSX_8">[3]Original!#REF!</definedName>
    <definedName name="Cum_Int" localSheetId="17">#REF!</definedName>
    <definedName name="Cum_Int" localSheetId="5">#REF!</definedName>
    <definedName name="Cum_Int" localSheetId="23">#REF!</definedName>
    <definedName name="Cum_Int" localSheetId="24">#REF!</definedName>
    <definedName name="Cum_Int" localSheetId="26">#REF!</definedName>
    <definedName name="Cum_Int" localSheetId="12">#REF!</definedName>
    <definedName name="Cum_Int" localSheetId="21">#REF!</definedName>
    <definedName name="Cum_Int" localSheetId="30">#REF!</definedName>
    <definedName name="Cum_Int" localSheetId="27">#REF!</definedName>
    <definedName name="Cum_Int" localSheetId="11">#REF!</definedName>
    <definedName name="Cum_Int" localSheetId="22">#REF!</definedName>
    <definedName name="Cum_Int" localSheetId="15">#REF!</definedName>
    <definedName name="Cum_Int">#REF!</definedName>
    <definedName name="cur">[15]Rates!$B$2:$B$9</definedName>
    <definedName name="curr" localSheetId="17">[16]lists!#REF!</definedName>
    <definedName name="curr" localSheetId="5">[16]lists!#REF!</definedName>
    <definedName name="curr" localSheetId="23">[16]lists!#REF!</definedName>
    <definedName name="curr" localSheetId="24">[16]lists!#REF!</definedName>
    <definedName name="curr" localSheetId="26">[16]lists!#REF!</definedName>
    <definedName name="curr" localSheetId="12">[16]lists!#REF!</definedName>
    <definedName name="curr" localSheetId="21">[16]lists!#REF!</definedName>
    <definedName name="curr" localSheetId="30">[16]lists!#REF!</definedName>
    <definedName name="curr" localSheetId="27">[16]lists!#REF!</definedName>
    <definedName name="curr" localSheetId="11">[16]lists!#REF!</definedName>
    <definedName name="curr" localSheetId="22">[16]lists!#REF!</definedName>
    <definedName name="curr" localSheetId="15">[16]lists!#REF!</definedName>
    <definedName name="curr">[16]lists!#REF!</definedName>
    <definedName name="Currencies">[17]Rates!$B$2:$B$9</definedName>
    <definedName name="Currencies2">[18]Rates!$B$2:$B$9</definedName>
    <definedName name="Currency_Code">'[13]Data Elements-Hide Tab'!$I$3:$I$242</definedName>
    <definedName name="Currency2" localSheetId="17">#REF!</definedName>
    <definedName name="Currency2" localSheetId="5">#REF!</definedName>
    <definedName name="Currency2" localSheetId="23">#REF!</definedName>
    <definedName name="Currency2" localSheetId="24">#REF!</definedName>
    <definedName name="Currency2" localSheetId="26">#REF!</definedName>
    <definedName name="Currency2" localSheetId="12">#REF!</definedName>
    <definedName name="Currency2" localSheetId="21">#REF!</definedName>
    <definedName name="Currency2" localSheetId="30">#REF!</definedName>
    <definedName name="Currency2" localSheetId="27">#REF!</definedName>
    <definedName name="Currency2" localSheetId="11">#REF!</definedName>
    <definedName name="Currency2" localSheetId="22">#REF!</definedName>
    <definedName name="Currency2" localSheetId="15">#REF!</definedName>
    <definedName name="Currency2">#REF!</definedName>
    <definedName name="Currency6">'[13]Data Elements-Hide Tab'!$J$2:$J$242</definedName>
    <definedName name="CurrencyCode" localSheetId="17">#REF!</definedName>
    <definedName name="CurrencyCode" localSheetId="5">#REF!</definedName>
    <definedName name="CurrencyCode" localSheetId="23">#REF!</definedName>
    <definedName name="CurrencyCode" localSheetId="24">#REF!</definedName>
    <definedName name="CurrencyCode" localSheetId="26">#REF!</definedName>
    <definedName name="CurrencyCode" localSheetId="12">#REF!</definedName>
    <definedName name="CurrencyCode" localSheetId="21">#REF!</definedName>
    <definedName name="CurrencyCode" localSheetId="30">#REF!</definedName>
    <definedName name="CurrencyCode" localSheetId="27">#REF!</definedName>
    <definedName name="CurrencyCode" localSheetId="11">#REF!</definedName>
    <definedName name="CurrencyCode" localSheetId="22">#REF!</definedName>
    <definedName name="CurrencyCode" localSheetId="15">#REF!</definedName>
    <definedName name="CurrencyCode">#REF!</definedName>
    <definedName name="current" localSheetId="17">[3]Original!#REF!</definedName>
    <definedName name="current" localSheetId="5">[3]Original!#REF!</definedName>
    <definedName name="current" localSheetId="23">[3]Original!#REF!</definedName>
    <definedName name="current" localSheetId="24">[3]Original!#REF!</definedName>
    <definedName name="current" localSheetId="26">[3]Original!#REF!</definedName>
    <definedName name="current" localSheetId="12">[3]Original!#REF!</definedName>
    <definedName name="current" localSheetId="21">[3]Original!#REF!</definedName>
    <definedName name="current" localSheetId="30">[3]Original!#REF!</definedName>
    <definedName name="current" localSheetId="27">[3]Original!#REF!</definedName>
    <definedName name="current" localSheetId="11">[3]Original!#REF!</definedName>
    <definedName name="current" localSheetId="22">[3]Original!#REF!</definedName>
    <definedName name="current" localSheetId="15">[3]Original!#REF!</definedName>
    <definedName name="current">[3]Original!#REF!</definedName>
    <definedName name="current_5" localSheetId="17">[3]Original!#REF!</definedName>
    <definedName name="current_5" localSheetId="5">[3]Original!#REF!</definedName>
    <definedName name="current_5" localSheetId="23">[3]Original!#REF!</definedName>
    <definedName name="current_5" localSheetId="24">[3]Original!#REF!</definedName>
    <definedName name="current_5" localSheetId="26">[3]Original!#REF!</definedName>
    <definedName name="current_5" localSheetId="12">[3]Original!#REF!</definedName>
    <definedName name="current_5" localSheetId="21">[3]Original!#REF!</definedName>
    <definedName name="current_5" localSheetId="30">[3]Original!#REF!</definedName>
    <definedName name="current_5" localSheetId="27">[3]Original!#REF!</definedName>
    <definedName name="current_5" localSheetId="11">[3]Original!#REF!</definedName>
    <definedName name="current_5" localSheetId="22">[3]Original!#REF!</definedName>
    <definedName name="current_5" localSheetId="15">[3]Original!#REF!</definedName>
    <definedName name="current_5">[3]Original!#REF!</definedName>
    <definedName name="current_8" localSheetId="17">[3]Original!#REF!</definedName>
    <definedName name="current_8" localSheetId="5">[3]Original!#REF!</definedName>
    <definedName name="current_8" localSheetId="23">[3]Original!#REF!</definedName>
    <definedName name="current_8" localSheetId="24">[3]Original!#REF!</definedName>
    <definedName name="current_8" localSheetId="26">[3]Original!#REF!</definedName>
    <definedName name="current_8" localSheetId="12">[3]Original!#REF!</definedName>
    <definedName name="current_8" localSheetId="21">[3]Original!#REF!</definedName>
    <definedName name="current_8" localSheetId="30">[3]Original!#REF!</definedName>
    <definedName name="current_8" localSheetId="27">[3]Original!#REF!</definedName>
    <definedName name="current_8" localSheetId="11">[3]Original!#REF!</definedName>
    <definedName name="current_8" localSheetId="22">[3]Original!#REF!</definedName>
    <definedName name="current_8" localSheetId="15">[3]Original!#REF!</definedName>
    <definedName name="current_8">[3]Original!#REF!</definedName>
    <definedName name="CURRTRANS" localSheetId="17">#REF!</definedName>
    <definedName name="CURRTRANS" localSheetId="5">#REF!</definedName>
    <definedName name="CURRTRANS" localSheetId="23">#REF!</definedName>
    <definedName name="CURRTRANS" localSheetId="24">#REF!</definedName>
    <definedName name="CURRTRANS" localSheetId="26">#REF!</definedName>
    <definedName name="CURRTRANS" localSheetId="12">#REF!</definedName>
    <definedName name="CURRTRANS" localSheetId="21">#REF!</definedName>
    <definedName name="CURRTRANS" localSheetId="30">#REF!</definedName>
    <definedName name="CURRTRANS" localSheetId="27">#REF!</definedName>
    <definedName name="CURRTRANS" localSheetId="11">#REF!</definedName>
    <definedName name="CURRTRANS" localSheetId="22">#REF!</definedName>
    <definedName name="CURRTRANS" localSheetId="15">#REF!</definedName>
    <definedName name="CURRTRANS">#REF!</definedName>
    <definedName name="cw" localSheetId="17">#REF!</definedName>
    <definedName name="cw" localSheetId="5">#REF!</definedName>
    <definedName name="cw" localSheetId="23">#REF!</definedName>
    <definedName name="cw" localSheetId="24">#REF!</definedName>
    <definedName name="cw" localSheetId="26">#REF!</definedName>
    <definedName name="cw" localSheetId="12">#REF!</definedName>
    <definedName name="cw" localSheetId="21">#REF!</definedName>
    <definedName name="cw" localSheetId="30">#REF!</definedName>
    <definedName name="cw" localSheetId="27">#REF!</definedName>
    <definedName name="cw" localSheetId="11">#REF!</definedName>
    <definedName name="cw" localSheetId="22">#REF!</definedName>
    <definedName name="cw" localSheetId="15">#REF!</definedName>
    <definedName name="cw">#REF!</definedName>
    <definedName name="d" localSheetId="17">#REF!</definedName>
    <definedName name="d" localSheetId="23">#REF!</definedName>
    <definedName name="d" localSheetId="24">#REF!</definedName>
    <definedName name="d" localSheetId="26">#REF!</definedName>
    <definedName name="d" localSheetId="12">#REF!</definedName>
    <definedName name="d" localSheetId="21">#REF!</definedName>
    <definedName name="d" localSheetId="30">#REF!</definedName>
    <definedName name="d" localSheetId="27">#REF!</definedName>
    <definedName name="d" localSheetId="11">#REF!</definedName>
    <definedName name="d" localSheetId="22">#REF!</definedName>
    <definedName name="d" localSheetId="15">#REF!</definedName>
    <definedName name="d">#REF!</definedName>
    <definedName name="Data" localSheetId="17">#REF!</definedName>
    <definedName name="Data" localSheetId="23">#REF!</definedName>
    <definedName name="Data" localSheetId="24">#REF!</definedName>
    <definedName name="Data" localSheetId="26">#REF!</definedName>
    <definedName name="Data" localSheetId="12">#REF!</definedName>
    <definedName name="Data" localSheetId="21">#REF!</definedName>
    <definedName name="Data" localSheetId="30">#REF!</definedName>
    <definedName name="Data" localSheetId="27">#REF!</definedName>
    <definedName name="Data" localSheetId="11">#REF!</definedName>
    <definedName name="Data" localSheetId="22">#REF!</definedName>
    <definedName name="Data" localSheetId="15">#REF!</definedName>
    <definedName name="Data">#REF!</definedName>
    <definedName name="_xlnm.Database" localSheetId="17">#REF!</definedName>
    <definedName name="_xlnm.Database" localSheetId="23">#REF!</definedName>
    <definedName name="_xlnm.Database" localSheetId="24">#REF!</definedName>
    <definedName name="_xlnm.Database" localSheetId="26">#REF!</definedName>
    <definedName name="_xlnm.Database" localSheetId="12">#REF!</definedName>
    <definedName name="_xlnm.Database" localSheetId="21">#REF!</definedName>
    <definedName name="_xlnm.Database" localSheetId="30">#REF!</definedName>
    <definedName name="_xlnm.Database" localSheetId="27">#REF!</definedName>
    <definedName name="_xlnm.Database" localSheetId="11">#REF!</definedName>
    <definedName name="_xlnm.Database" localSheetId="22">#REF!</definedName>
    <definedName name="_xlnm.Database" localSheetId="15">#REF!</definedName>
    <definedName name="_xlnm.Database">#REF!</definedName>
    <definedName name="DATE" localSheetId="17">#REF!</definedName>
    <definedName name="DATE" localSheetId="23">#REF!</definedName>
    <definedName name="DATE" localSheetId="24">#REF!</definedName>
    <definedName name="DATE" localSheetId="26">#REF!</definedName>
    <definedName name="DATE" localSheetId="12">#REF!</definedName>
    <definedName name="DATE" localSheetId="21">#REF!</definedName>
    <definedName name="DATE" localSheetId="30">#REF!</definedName>
    <definedName name="DATE" localSheetId="27">#REF!</definedName>
    <definedName name="DATE" localSheetId="11">#REF!</definedName>
    <definedName name="DATE" localSheetId="22">#REF!</definedName>
    <definedName name="DATE" localSheetId="15">#REF!</definedName>
    <definedName name="DATE">#REF!</definedName>
    <definedName name="Dates" localSheetId="17">#REF!</definedName>
    <definedName name="Dates" localSheetId="23">#REF!</definedName>
    <definedName name="Dates" localSheetId="24">#REF!</definedName>
    <definedName name="Dates" localSheetId="26">#REF!</definedName>
    <definedName name="Dates" localSheetId="12">#REF!</definedName>
    <definedName name="Dates" localSheetId="21">#REF!</definedName>
    <definedName name="Dates" localSheetId="30">#REF!</definedName>
    <definedName name="Dates" localSheetId="27">#REF!</definedName>
    <definedName name="Dates" localSheetId="11">#REF!</definedName>
    <definedName name="Dates" localSheetId="22">#REF!</definedName>
    <definedName name="Dates" localSheetId="15">#REF!</definedName>
    <definedName name="Dates">#REF!</definedName>
    <definedName name="db" localSheetId="1" hidden="1">{"Yr1",#N/A,FALSE,"Budget Detail";"Yr2",#N/A,FALSE,"Budget Detail";"Yr3",#N/A,FALSE,"Budget Detail";"Yr4",#N/A,FALSE,"Budget Detail";"Yr5",#N/A,FALSE,"Budget Detail";"Total",#N/A,FALSE,"Budget Detail"}</definedName>
    <definedName name="db" localSheetId="5" hidden="1">{"Yr1",#N/A,FALSE,"Budget Detail";"Yr2",#N/A,FALSE,"Budget Detail";"Yr3",#N/A,FALSE,"Budget Detail";"Yr4",#N/A,FALSE,"Budget Detail";"Yr5",#N/A,FALSE,"Budget Detail";"Total",#N/A,FALSE,"Budget Detail"}</definedName>
    <definedName name="db" hidden="1">{"Yr1",#N/A,FALSE,"Budget Detail";"Yr2",#N/A,FALSE,"Budget Detail";"Yr3",#N/A,FALSE,"Budget Detail";"Yr4",#N/A,FALSE,"Budget Detail";"Yr5",#N/A,FALSE,"Budget Detail";"Total",#N/A,FALSE,"Budget Detail"}</definedName>
    <definedName name="ddd" localSheetId="17">#REF!</definedName>
    <definedName name="ddd" localSheetId="5">#REF!</definedName>
    <definedName name="ddd" localSheetId="23">#REF!</definedName>
    <definedName name="ddd" localSheetId="24">#REF!</definedName>
    <definedName name="ddd" localSheetId="26">#REF!</definedName>
    <definedName name="ddd" localSheetId="12">#REF!</definedName>
    <definedName name="ddd" localSheetId="21">#REF!</definedName>
    <definedName name="ddd" localSheetId="30">#REF!</definedName>
    <definedName name="ddd" localSheetId="27">#REF!</definedName>
    <definedName name="ddd" localSheetId="11">#REF!</definedName>
    <definedName name="ddd" localSheetId="22">#REF!</definedName>
    <definedName name="ddd" localSheetId="15">#REF!</definedName>
    <definedName name="ddd">#REF!</definedName>
    <definedName name="dddd" localSheetId="17">#REF!</definedName>
    <definedName name="dddd" localSheetId="23">#REF!</definedName>
    <definedName name="dddd" localSheetId="24">#REF!</definedName>
    <definedName name="dddd" localSheetId="26">#REF!</definedName>
    <definedName name="dddd" localSheetId="12">#REF!</definedName>
    <definedName name="dddd" localSheetId="21">#REF!</definedName>
    <definedName name="dddd" localSheetId="30">#REF!</definedName>
    <definedName name="dddd" localSheetId="27">#REF!</definedName>
    <definedName name="dddd" localSheetId="11">#REF!</definedName>
    <definedName name="dddd" localSheetId="22">#REF!</definedName>
    <definedName name="dddd" localSheetId="15">#REF!</definedName>
    <definedName name="dddd">#REF!</definedName>
    <definedName name="dddd8" localSheetId="17">#REF!</definedName>
    <definedName name="dddd8" localSheetId="23">#REF!</definedName>
    <definedName name="dddd8" localSheetId="24">#REF!</definedName>
    <definedName name="dddd8" localSheetId="26">#REF!</definedName>
    <definedName name="dddd8" localSheetId="12">#REF!</definedName>
    <definedName name="dddd8" localSheetId="21">#REF!</definedName>
    <definedName name="dddd8" localSheetId="30">#REF!</definedName>
    <definedName name="dddd8" localSheetId="27">#REF!</definedName>
    <definedName name="dddd8" localSheetId="11">#REF!</definedName>
    <definedName name="dddd8" localSheetId="22">#REF!</definedName>
    <definedName name="dddd8" localSheetId="15">#REF!</definedName>
    <definedName name="dddd8">#REF!</definedName>
    <definedName name="ddddd" localSheetId="17">#REF!</definedName>
    <definedName name="ddddd" localSheetId="23">#REF!</definedName>
    <definedName name="ddddd" localSheetId="24">#REF!</definedName>
    <definedName name="ddddd" localSheetId="26">#REF!</definedName>
    <definedName name="ddddd" localSheetId="12">#REF!</definedName>
    <definedName name="ddddd" localSheetId="21">#REF!</definedName>
    <definedName name="ddddd" localSheetId="30">#REF!</definedName>
    <definedName name="ddddd" localSheetId="27">#REF!</definedName>
    <definedName name="ddddd" localSheetId="11">#REF!</definedName>
    <definedName name="ddddd" localSheetId="22">#REF!</definedName>
    <definedName name="ddddd" localSheetId="15">#REF!</definedName>
    <definedName name="ddddd">#REF!</definedName>
    <definedName name="dddddd" localSheetId="17">#REF!</definedName>
    <definedName name="dddddd" localSheetId="23">#REF!</definedName>
    <definedName name="dddddd" localSheetId="24">#REF!</definedName>
    <definedName name="dddddd" localSheetId="26">#REF!</definedName>
    <definedName name="dddddd" localSheetId="12">#REF!</definedName>
    <definedName name="dddddd" localSheetId="21">#REF!</definedName>
    <definedName name="dddddd" localSheetId="30">#REF!</definedName>
    <definedName name="dddddd" localSheetId="27">#REF!</definedName>
    <definedName name="dddddd" localSheetId="11">#REF!</definedName>
    <definedName name="dddddd" localSheetId="22">#REF!</definedName>
    <definedName name="dddddd" localSheetId="15">#REF!</definedName>
    <definedName name="dddddd">#REF!</definedName>
    <definedName name="DEFICIT" localSheetId="17">#REF!</definedName>
    <definedName name="DEFICIT" localSheetId="23">#REF!</definedName>
    <definedName name="DEFICIT" localSheetId="24">#REF!</definedName>
    <definedName name="DEFICIT" localSheetId="26">#REF!</definedName>
    <definedName name="DEFICIT" localSheetId="12">#REF!</definedName>
    <definedName name="DEFICIT" localSheetId="21">#REF!</definedName>
    <definedName name="DEFICIT" localSheetId="30">#REF!</definedName>
    <definedName name="DEFICIT" localSheetId="27">#REF!</definedName>
    <definedName name="DEFICIT" localSheetId="11">#REF!</definedName>
    <definedName name="DEFICIT" localSheetId="22">#REF!</definedName>
    <definedName name="DEFICIT" localSheetId="15">#REF!</definedName>
    <definedName name="DEFICIT">#REF!</definedName>
    <definedName name="DESKTOP" localSheetId="1" hidden="1">{#N/A,#N/A,FALSE,"Grant to date"}</definedName>
    <definedName name="DESKTOP" localSheetId="5" hidden="1">{#N/A,#N/A,FALSE,"Grant to date"}</definedName>
    <definedName name="DESKTOP" hidden="1">{#N/A,#N/A,FALSE,"Grant to date"}</definedName>
    <definedName name="dfsfasf" localSheetId="17">#REF!</definedName>
    <definedName name="dfsfasf" localSheetId="5">#REF!</definedName>
    <definedName name="dfsfasf" localSheetId="23">#REF!</definedName>
    <definedName name="dfsfasf" localSheetId="24">#REF!</definedName>
    <definedName name="dfsfasf" localSheetId="26">#REF!</definedName>
    <definedName name="dfsfasf" localSheetId="12">#REF!</definedName>
    <definedName name="dfsfasf" localSheetId="21">#REF!</definedName>
    <definedName name="dfsfasf" localSheetId="30">#REF!</definedName>
    <definedName name="dfsfasf" localSheetId="27">#REF!</definedName>
    <definedName name="dfsfasf" localSheetId="11">#REF!</definedName>
    <definedName name="dfsfasf" localSheetId="22">#REF!</definedName>
    <definedName name="dfsfasf" localSheetId="15">#REF!</definedName>
    <definedName name="dfsfasf">#REF!</definedName>
    <definedName name="Direct" localSheetId="17">#REF!</definedName>
    <definedName name="Direct" localSheetId="23">#REF!</definedName>
    <definedName name="Direct" localSheetId="24">#REF!</definedName>
    <definedName name="Direct" localSheetId="26">#REF!</definedName>
    <definedName name="Direct" localSheetId="12">#REF!</definedName>
    <definedName name="Direct" localSheetId="21">#REF!</definedName>
    <definedName name="Direct" localSheetId="30">#REF!</definedName>
    <definedName name="Direct" localSheetId="27">#REF!</definedName>
    <definedName name="Direct" localSheetId="11">#REF!</definedName>
    <definedName name="Direct" localSheetId="22">#REF!</definedName>
    <definedName name="Direct" localSheetId="15">#REF!</definedName>
    <definedName name="Direct">#REF!</definedName>
    <definedName name="DirectSupport" localSheetId="17">#REF!</definedName>
    <definedName name="DirectSupport" localSheetId="23">#REF!</definedName>
    <definedName name="DirectSupport" localSheetId="24">#REF!</definedName>
    <definedName name="DirectSupport" localSheetId="26">#REF!</definedName>
    <definedName name="DirectSupport" localSheetId="12">#REF!</definedName>
    <definedName name="DirectSupport" localSheetId="21">#REF!</definedName>
    <definedName name="DirectSupport" localSheetId="30">#REF!</definedName>
    <definedName name="DirectSupport" localSheetId="27">#REF!</definedName>
    <definedName name="DirectSupport" localSheetId="11">#REF!</definedName>
    <definedName name="DirectSupport" localSheetId="22">#REF!</definedName>
    <definedName name="DirectSupport" localSheetId="15">#REF!</definedName>
    <definedName name="DirectSupport">#REF!</definedName>
    <definedName name="dr" localSheetId="1" hidden="1">{"Yr1",#N/A,FALSE,"Budget Detail";"Yr2",#N/A,FALSE,"Budget Detail";"Yr3",#N/A,FALSE,"Budget Detail";"Yr4",#N/A,FALSE,"Budget Detail";"Yr5",#N/A,FALSE,"Budget Detail";"Total",#N/A,FALSE,"Budget Detail"}</definedName>
    <definedName name="dr" localSheetId="5" hidden="1">{"Yr1",#N/A,FALSE,"Budget Detail";"Yr2",#N/A,FALSE,"Budget Detail";"Yr3",#N/A,FALSE,"Budget Detail";"Yr4",#N/A,FALSE,"Budget Detail";"Yr5",#N/A,FALSE,"Budget Detail";"Total",#N/A,FALSE,"Budget Detail"}</definedName>
    <definedName name="dr" hidden="1">{"Yr1",#N/A,FALSE,"Budget Detail";"Yr2",#N/A,FALSE,"Budget Detail";"Yr3",#N/A,FALSE,"Budget Detail";"Yr4",#N/A,FALSE,"Budget Detail";"Yr5",#N/A,FALSE,"Budget Detail";"Total",#N/A,FALSE,"Budget Detail"}</definedName>
    <definedName name="DTOTAL" localSheetId="17">#REF!</definedName>
    <definedName name="DTOTAL" localSheetId="5">#REF!</definedName>
    <definedName name="DTOTAL" localSheetId="23">#REF!</definedName>
    <definedName name="DTOTAL" localSheetId="24">#REF!</definedName>
    <definedName name="DTOTAL" localSheetId="26">#REF!</definedName>
    <definedName name="DTOTAL" localSheetId="12">#REF!</definedName>
    <definedName name="DTOTAL" localSheetId="21">#REF!</definedName>
    <definedName name="DTOTAL" localSheetId="30">#REF!</definedName>
    <definedName name="DTOTAL" localSheetId="27">#REF!</definedName>
    <definedName name="DTOTAL" localSheetId="11">#REF!</definedName>
    <definedName name="DTOTAL" localSheetId="22">#REF!</definedName>
    <definedName name="DTOTAL" localSheetId="15">#REF!</definedName>
    <definedName name="DTOTAL">#REF!</definedName>
    <definedName name="DTOTAL_5" localSheetId="17">#REF!</definedName>
    <definedName name="DTOTAL_5" localSheetId="23">#REF!</definedName>
    <definedName name="DTOTAL_5" localSheetId="24">#REF!</definedName>
    <definedName name="DTOTAL_5" localSheetId="26">#REF!</definedName>
    <definedName name="DTOTAL_5" localSheetId="12">#REF!</definedName>
    <definedName name="DTOTAL_5" localSheetId="21">#REF!</definedName>
    <definedName name="DTOTAL_5" localSheetId="30">#REF!</definedName>
    <definedName name="DTOTAL_5" localSheetId="27">#REF!</definedName>
    <definedName name="DTOTAL_5" localSheetId="11">#REF!</definedName>
    <definedName name="DTOTAL_5" localSheetId="22">#REF!</definedName>
    <definedName name="DTOTAL_5" localSheetId="15">#REF!</definedName>
    <definedName name="DTOTAL_5">#REF!</definedName>
    <definedName name="DTOTAL_8" localSheetId="17">#REF!</definedName>
    <definedName name="DTOTAL_8" localSheetId="23">#REF!</definedName>
    <definedName name="DTOTAL_8" localSheetId="24">#REF!</definedName>
    <definedName name="DTOTAL_8" localSheetId="26">#REF!</definedName>
    <definedName name="DTOTAL_8" localSheetId="12">#REF!</definedName>
    <definedName name="DTOTAL_8" localSheetId="21">#REF!</definedName>
    <definedName name="DTOTAL_8" localSheetId="30">#REF!</definedName>
    <definedName name="DTOTAL_8" localSheetId="27">#REF!</definedName>
    <definedName name="DTOTAL_8" localSheetId="11">#REF!</definedName>
    <definedName name="DTOTAL_8" localSheetId="22">#REF!</definedName>
    <definedName name="DTOTAL_8" localSheetId="15">#REF!</definedName>
    <definedName name="DTOTAL_8">#REF!</definedName>
    <definedName name="e" localSheetId="17">[3]Original!#REF!</definedName>
    <definedName name="e" localSheetId="5">[3]Original!#REF!</definedName>
    <definedName name="e" localSheetId="23">[3]Original!#REF!</definedName>
    <definedName name="e" localSheetId="24">[3]Original!#REF!</definedName>
    <definedName name="e" localSheetId="26">[3]Original!#REF!</definedName>
    <definedName name="e" localSheetId="12">[3]Original!#REF!</definedName>
    <definedName name="e" localSheetId="21">[3]Original!#REF!</definedName>
    <definedName name="e" localSheetId="30">[3]Original!#REF!</definedName>
    <definedName name="e" localSheetId="27">[3]Original!#REF!</definedName>
    <definedName name="e" localSheetId="11">[3]Original!#REF!</definedName>
    <definedName name="e" localSheetId="22">[3]Original!#REF!</definedName>
    <definedName name="e" localSheetId="15">[3]Original!#REF!</definedName>
    <definedName name="e">[3]Original!#REF!</definedName>
    <definedName name="ecuexchange" localSheetId="17">#REF!</definedName>
    <definedName name="ecuexchange" localSheetId="5">#REF!</definedName>
    <definedName name="ecuexchange" localSheetId="23">#REF!</definedName>
    <definedName name="ecuexchange" localSheetId="24">#REF!</definedName>
    <definedName name="ecuexchange" localSheetId="26">#REF!</definedName>
    <definedName name="ecuexchange" localSheetId="12">#REF!</definedName>
    <definedName name="ecuexchange" localSheetId="21">#REF!</definedName>
    <definedName name="ecuexchange" localSheetId="30">#REF!</definedName>
    <definedName name="ecuexchange" localSheetId="27">#REF!</definedName>
    <definedName name="ecuexchange" localSheetId="11">#REF!</definedName>
    <definedName name="ecuexchange" localSheetId="22">#REF!</definedName>
    <definedName name="ecuexchange" localSheetId="15">#REF!</definedName>
    <definedName name="ecuexchange">#REF!</definedName>
    <definedName name="emergency" localSheetId="17" hidden="1">[6]SUDBASE!#REF!</definedName>
    <definedName name="emergency" localSheetId="5" hidden="1">[6]SUDBASE!#REF!</definedName>
    <definedName name="emergency" localSheetId="23" hidden="1">[6]SUDBASE!#REF!</definedName>
    <definedName name="emergency" localSheetId="24" hidden="1">[6]SUDBASE!#REF!</definedName>
    <definedName name="emergency" localSheetId="26" hidden="1">[6]SUDBASE!#REF!</definedName>
    <definedName name="emergency" localSheetId="12" hidden="1">[6]SUDBASE!#REF!</definedName>
    <definedName name="emergency" localSheetId="21" hidden="1">[6]SUDBASE!#REF!</definedName>
    <definedName name="emergency" localSheetId="30" hidden="1">[6]SUDBASE!#REF!</definedName>
    <definedName name="emergency" localSheetId="27" hidden="1">[6]SUDBASE!#REF!</definedName>
    <definedName name="emergency" localSheetId="11" hidden="1">[6]SUDBASE!#REF!</definedName>
    <definedName name="emergency" localSheetId="22" hidden="1">[6]SUDBASE!#REF!</definedName>
    <definedName name="emergency" localSheetId="15" hidden="1">[6]SUDBASE!#REF!</definedName>
    <definedName name="emergency" hidden="1">[6]SUDBASE!#REF!</definedName>
    <definedName name="end" localSheetId="17">#REF!</definedName>
    <definedName name="end" localSheetId="5">#REF!</definedName>
    <definedName name="end" localSheetId="23">#REF!</definedName>
    <definedName name="end" localSheetId="24">#REF!</definedName>
    <definedName name="end" localSheetId="26">#REF!</definedName>
    <definedName name="end" localSheetId="12">#REF!</definedName>
    <definedName name="end" localSheetId="21">#REF!</definedName>
    <definedName name="end" localSheetId="30">#REF!</definedName>
    <definedName name="end" localSheetId="27">#REF!</definedName>
    <definedName name="end" localSheetId="11">#REF!</definedName>
    <definedName name="end" localSheetId="22">#REF!</definedName>
    <definedName name="end" localSheetId="15">#REF!</definedName>
    <definedName name="end">#REF!</definedName>
    <definedName name="end_5" localSheetId="17">#REF!</definedName>
    <definedName name="end_5" localSheetId="23">#REF!</definedName>
    <definedName name="end_5" localSheetId="24">#REF!</definedName>
    <definedName name="end_5" localSheetId="26">#REF!</definedName>
    <definedName name="end_5" localSheetId="12">#REF!</definedName>
    <definedName name="end_5" localSheetId="21">#REF!</definedName>
    <definedName name="end_5" localSheetId="30">#REF!</definedName>
    <definedName name="end_5" localSheetId="27">#REF!</definedName>
    <definedName name="end_5" localSheetId="11">#REF!</definedName>
    <definedName name="end_5" localSheetId="22">#REF!</definedName>
    <definedName name="end_5" localSheetId="15">#REF!</definedName>
    <definedName name="end_5">#REF!</definedName>
    <definedName name="end_8" localSheetId="17">#REF!</definedName>
    <definedName name="end_8" localSheetId="23">#REF!</definedName>
    <definedName name="end_8" localSheetId="24">#REF!</definedName>
    <definedName name="end_8" localSheetId="26">#REF!</definedName>
    <definedName name="end_8" localSheetId="12">#REF!</definedName>
    <definedName name="end_8" localSheetId="21">#REF!</definedName>
    <definedName name="end_8" localSheetId="30">#REF!</definedName>
    <definedName name="end_8" localSheetId="27">#REF!</definedName>
    <definedName name="end_8" localSheetId="11">#REF!</definedName>
    <definedName name="end_8" localSheetId="22">#REF!</definedName>
    <definedName name="end_8" localSheetId="15">#REF!</definedName>
    <definedName name="end_8">#REF!</definedName>
    <definedName name="End_Bal" localSheetId="17">#REF!</definedName>
    <definedName name="End_Bal" localSheetId="23">#REF!</definedName>
    <definedName name="End_Bal" localSheetId="24">#REF!</definedName>
    <definedName name="End_Bal" localSheetId="26">#REF!</definedName>
    <definedName name="End_Bal" localSheetId="12">#REF!</definedName>
    <definedName name="End_Bal" localSheetId="21">#REF!</definedName>
    <definedName name="End_Bal" localSheetId="30">#REF!</definedName>
    <definedName name="End_Bal" localSheetId="27">#REF!</definedName>
    <definedName name="End_Bal" localSheetId="11">#REF!</definedName>
    <definedName name="End_Bal" localSheetId="22">#REF!</definedName>
    <definedName name="End_Bal" localSheetId="15">#REF!</definedName>
    <definedName name="End_Bal">#REF!</definedName>
    <definedName name="EndMonth" localSheetId="17">#REF!</definedName>
    <definedName name="EndMonth" localSheetId="23">#REF!</definedName>
    <definedName name="EndMonth" localSheetId="24">#REF!</definedName>
    <definedName name="EndMonth" localSheetId="26">#REF!</definedName>
    <definedName name="EndMonth" localSheetId="12">#REF!</definedName>
    <definedName name="EndMonth" localSheetId="21">#REF!</definedName>
    <definedName name="EndMonth" localSheetId="30">#REF!</definedName>
    <definedName name="EndMonth" localSheetId="27">#REF!</definedName>
    <definedName name="EndMonth" localSheetId="11">#REF!</definedName>
    <definedName name="EndMonth" localSheetId="22">#REF!</definedName>
    <definedName name="EndMonth" localSheetId="15">#REF!</definedName>
    <definedName name="EndMonth">#REF!</definedName>
    <definedName name="EO" localSheetId="17" hidden="1">[6]SUDBASE!#REF!</definedName>
    <definedName name="EO" localSheetId="23" hidden="1">[6]SUDBASE!#REF!</definedName>
    <definedName name="EO" localSheetId="24" hidden="1">[6]SUDBASE!#REF!</definedName>
    <definedName name="EO" localSheetId="26" hidden="1">[6]SUDBASE!#REF!</definedName>
    <definedName name="EO" localSheetId="12" hidden="1">[6]SUDBASE!#REF!</definedName>
    <definedName name="EO" localSheetId="21" hidden="1">[6]SUDBASE!#REF!</definedName>
    <definedName name="EO" localSheetId="30" hidden="1">[6]SUDBASE!#REF!</definedName>
    <definedName name="EO" localSheetId="27" hidden="1">[6]SUDBASE!#REF!</definedName>
    <definedName name="EO" localSheetId="11" hidden="1">[6]SUDBASE!#REF!</definedName>
    <definedName name="EO" localSheetId="22" hidden="1">[6]SUDBASE!#REF!</definedName>
    <definedName name="EO" localSheetId="15" hidden="1">[6]SUDBASE!#REF!</definedName>
    <definedName name="EO" hidden="1">[6]SUDBASE!#REF!</definedName>
    <definedName name="ESTHER" localSheetId="1" hidden="1">{"Yr1",#N/A,FALSE,"Budget Detail";"Yr2",#N/A,FALSE,"Budget Detail";"Yr3",#N/A,FALSE,"Budget Detail";"Yr4",#N/A,FALSE,"Budget Detail";"Yr5",#N/A,FALSE,"Budget Detail";"Total",#N/A,FALSE,"Budget Detail"}</definedName>
    <definedName name="ESTHER" localSheetId="5" hidden="1">{"Yr1",#N/A,FALSE,"Budget Detail";"Yr2",#N/A,FALSE,"Budget Detail";"Yr3",#N/A,FALSE,"Budget Detail";"Yr4",#N/A,FALSE,"Budget Detail";"Yr5",#N/A,FALSE,"Budget Detail";"Total",#N/A,FALSE,"Budget Detail"}</definedName>
    <definedName name="ESTHER" hidden="1">{"Yr1",#N/A,FALSE,"Budget Detail";"Yr2",#N/A,FALSE,"Budget Detail";"Yr3",#N/A,FALSE,"Budget Detail";"Yr4",#N/A,FALSE,"Budget Detail";"Yr5",#N/A,FALSE,"Budget Detail";"Total",#N/A,FALSE,"Budget Detail"}</definedName>
    <definedName name="ETOTAL" localSheetId="17">#REF!</definedName>
    <definedName name="ETOTAL" localSheetId="5">#REF!</definedName>
    <definedName name="ETOTAL" localSheetId="23">#REF!</definedName>
    <definedName name="ETOTAL" localSheetId="24">#REF!</definedName>
    <definedName name="ETOTAL" localSheetId="26">#REF!</definedName>
    <definedName name="ETOTAL" localSheetId="12">#REF!</definedName>
    <definedName name="ETOTAL" localSheetId="21">#REF!</definedName>
    <definedName name="ETOTAL" localSheetId="30">#REF!</definedName>
    <definedName name="ETOTAL" localSheetId="27">#REF!</definedName>
    <definedName name="ETOTAL" localSheetId="11">#REF!</definedName>
    <definedName name="ETOTAL" localSheetId="22">#REF!</definedName>
    <definedName name="ETOTAL" localSheetId="15">#REF!</definedName>
    <definedName name="ETOTAL">#REF!</definedName>
    <definedName name="ETOTAL_5" localSheetId="17">#REF!</definedName>
    <definedName name="ETOTAL_5" localSheetId="23">#REF!</definedName>
    <definedName name="ETOTAL_5" localSheetId="24">#REF!</definedName>
    <definedName name="ETOTAL_5" localSheetId="26">#REF!</definedName>
    <definedName name="ETOTAL_5" localSheetId="12">#REF!</definedName>
    <definedName name="ETOTAL_5" localSheetId="21">#REF!</definedName>
    <definedName name="ETOTAL_5" localSheetId="30">#REF!</definedName>
    <definedName name="ETOTAL_5" localSheetId="27">#REF!</definedName>
    <definedName name="ETOTAL_5" localSheetId="11">#REF!</definedName>
    <definedName name="ETOTAL_5" localSheetId="22">#REF!</definedName>
    <definedName name="ETOTAL_5" localSheetId="15">#REF!</definedName>
    <definedName name="ETOTAL_5">#REF!</definedName>
    <definedName name="ETOTAL_8" localSheetId="17">#REF!</definedName>
    <definedName name="ETOTAL_8" localSheetId="23">#REF!</definedName>
    <definedName name="ETOTAL_8" localSheetId="24">#REF!</definedName>
    <definedName name="ETOTAL_8" localSheetId="26">#REF!</definedName>
    <definedName name="ETOTAL_8" localSheetId="12">#REF!</definedName>
    <definedName name="ETOTAL_8" localSheetId="21">#REF!</definedName>
    <definedName name="ETOTAL_8" localSheetId="30">#REF!</definedName>
    <definedName name="ETOTAL_8" localSheetId="27">#REF!</definedName>
    <definedName name="ETOTAL_8" localSheetId="11">#REF!</definedName>
    <definedName name="ETOTAL_8" localSheetId="22">#REF!</definedName>
    <definedName name="ETOTAL_8" localSheetId="15">#REF!</definedName>
    <definedName name="ETOTAL_8">#REF!</definedName>
    <definedName name="eupercent" localSheetId="17">#REF!</definedName>
    <definedName name="eupercent" localSheetId="23">#REF!</definedName>
    <definedName name="eupercent" localSheetId="24">#REF!</definedName>
    <definedName name="eupercent" localSheetId="26">#REF!</definedName>
    <definedName name="eupercent" localSheetId="12">#REF!</definedName>
    <definedName name="eupercent" localSheetId="21">#REF!</definedName>
    <definedName name="eupercent" localSheetId="30">#REF!</definedName>
    <definedName name="eupercent" localSheetId="27">#REF!</definedName>
    <definedName name="eupercent" localSheetId="11">#REF!</definedName>
    <definedName name="eupercent" localSheetId="22">#REF!</definedName>
    <definedName name="eupercent" localSheetId="15">#REF!</definedName>
    <definedName name="eupercent">#REF!</definedName>
    <definedName name="eupercent1" localSheetId="17">#REF!</definedName>
    <definedName name="eupercent1" localSheetId="23">#REF!</definedName>
    <definedName name="eupercent1" localSheetId="24">#REF!</definedName>
    <definedName name="eupercent1" localSheetId="26">#REF!</definedName>
    <definedName name="eupercent1" localSheetId="12">#REF!</definedName>
    <definedName name="eupercent1" localSheetId="21">#REF!</definedName>
    <definedName name="eupercent1" localSheetId="30">#REF!</definedName>
    <definedName name="eupercent1" localSheetId="27">#REF!</definedName>
    <definedName name="eupercent1" localSheetId="11">#REF!</definedName>
    <definedName name="eupercent1" localSheetId="22">#REF!</definedName>
    <definedName name="eupercent1" localSheetId="15">#REF!</definedName>
    <definedName name="eupercent1">#REF!</definedName>
    <definedName name="eupercent2" localSheetId="17">#REF!</definedName>
    <definedName name="eupercent2" localSheetId="23">#REF!</definedName>
    <definedName name="eupercent2" localSheetId="24">#REF!</definedName>
    <definedName name="eupercent2" localSheetId="26">#REF!</definedName>
    <definedName name="eupercent2" localSheetId="12">#REF!</definedName>
    <definedName name="eupercent2" localSheetId="21">#REF!</definedName>
    <definedName name="eupercent2" localSheetId="30">#REF!</definedName>
    <definedName name="eupercent2" localSheetId="27">#REF!</definedName>
    <definedName name="eupercent2" localSheetId="11">#REF!</definedName>
    <definedName name="eupercent2" localSheetId="22">#REF!</definedName>
    <definedName name="eupercent2" localSheetId="15">#REF!</definedName>
    <definedName name="eupercent2">#REF!</definedName>
    <definedName name="eupercent3" localSheetId="17">#REF!</definedName>
    <definedName name="eupercent3" localSheetId="23">#REF!</definedName>
    <definedName name="eupercent3" localSheetId="24">#REF!</definedName>
    <definedName name="eupercent3" localSheetId="26">#REF!</definedName>
    <definedName name="eupercent3" localSheetId="12">#REF!</definedName>
    <definedName name="eupercent3" localSheetId="21">#REF!</definedName>
    <definedName name="eupercent3" localSheetId="30">#REF!</definedName>
    <definedName name="eupercent3" localSheetId="27">#REF!</definedName>
    <definedName name="eupercent3" localSheetId="11">#REF!</definedName>
    <definedName name="eupercent3" localSheetId="22">#REF!</definedName>
    <definedName name="eupercent3" localSheetId="15">#REF!</definedName>
    <definedName name="eupercent3">#REF!</definedName>
    <definedName name="eur">[5]var!$D$3</definedName>
    <definedName name="eurm">[5]var!$D$4</definedName>
    <definedName name="EV__LASTREFTIME__" hidden="1">39622.6580902778</definedName>
    <definedName name="EV__LASTREFTIME___1" hidden="1">39696.5797569444</definedName>
    <definedName name="exchange" localSheetId="17">#REF!</definedName>
    <definedName name="exchange" localSheetId="5">#REF!</definedName>
    <definedName name="exchange" localSheetId="23">#REF!</definedName>
    <definedName name="exchange" localSheetId="24">#REF!</definedName>
    <definedName name="exchange" localSheetId="26">#REF!</definedName>
    <definedName name="exchange" localSheetId="12">#REF!</definedName>
    <definedName name="exchange" localSheetId="21">#REF!</definedName>
    <definedName name="exchange" localSheetId="30">#REF!</definedName>
    <definedName name="exchange" localSheetId="27">#REF!</definedName>
    <definedName name="exchange" localSheetId="11">#REF!</definedName>
    <definedName name="exchange" localSheetId="22">#REF!</definedName>
    <definedName name="exchange" localSheetId="15">#REF!</definedName>
    <definedName name="exchange">#REF!</definedName>
    <definedName name="exp272a" localSheetId="17">#REF!</definedName>
    <definedName name="exp272a" localSheetId="23">#REF!</definedName>
    <definedName name="exp272a" localSheetId="24">#REF!</definedName>
    <definedName name="exp272a" localSheetId="26">#REF!</definedName>
    <definedName name="exp272a" localSheetId="12">#REF!</definedName>
    <definedName name="exp272a" localSheetId="21">#REF!</definedName>
    <definedName name="exp272a" localSheetId="30">#REF!</definedName>
    <definedName name="exp272a" localSheetId="27">#REF!</definedName>
    <definedName name="exp272a" localSheetId="11">#REF!</definedName>
    <definedName name="exp272a" localSheetId="22">#REF!</definedName>
    <definedName name="exp272a" localSheetId="15">#REF!</definedName>
    <definedName name="exp272a">#REF!</definedName>
    <definedName name="exp272a_5" localSheetId="17">#REF!</definedName>
    <definedName name="exp272a_5" localSheetId="23">#REF!</definedName>
    <definedName name="exp272a_5" localSheetId="24">#REF!</definedName>
    <definedName name="exp272a_5" localSheetId="26">#REF!</definedName>
    <definedName name="exp272a_5" localSheetId="12">#REF!</definedName>
    <definedName name="exp272a_5" localSheetId="21">#REF!</definedName>
    <definedName name="exp272a_5" localSheetId="30">#REF!</definedName>
    <definedName name="exp272a_5" localSheetId="27">#REF!</definedName>
    <definedName name="exp272a_5" localSheetId="11">#REF!</definedName>
    <definedName name="exp272a_5" localSheetId="22">#REF!</definedName>
    <definedName name="exp272a_5" localSheetId="15">#REF!</definedName>
    <definedName name="exp272a_5">#REF!</definedName>
    <definedName name="exp272a_8" localSheetId="17">#REF!</definedName>
    <definedName name="exp272a_8" localSheetId="23">#REF!</definedName>
    <definedName name="exp272a_8" localSheetId="24">#REF!</definedName>
    <definedName name="exp272a_8" localSheetId="26">#REF!</definedName>
    <definedName name="exp272a_8" localSheetId="12">#REF!</definedName>
    <definedName name="exp272a_8" localSheetId="21">#REF!</definedName>
    <definedName name="exp272a_8" localSheetId="30">#REF!</definedName>
    <definedName name="exp272a_8" localSheetId="27">#REF!</definedName>
    <definedName name="exp272a_8" localSheetId="11">#REF!</definedName>
    <definedName name="exp272a_8" localSheetId="22">#REF!</definedName>
    <definedName name="exp272a_8" localSheetId="15">#REF!</definedName>
    <definedName name="exp272a_8">#REF!</definedName>
    <definedName name="EXPIRED" localSheetId="17">[3]Original!#REF!</definedName>
    <definedName name="EXPIRED" localSheetId="5">[3]Original!#REF!</definedName>
    <definedName name="EXPIRED" localSheetId="23">[3]Original!#REF!</definedName>
    <definedName name="EXPIRED" localSheetId="24">[3]Original!#REF!</definedName>
    <definedName name="EXPIRED" localSheetId="26">[3]Original!#REF!</definedName>
    <definedName name="EXPIRED" localSheetId="12">[3]Original!#REF!</definedName>
    <definedName name="EXPIRED" localSheetId="21">[3]Original!#REF!</definedName>
    <definedName name="EXPIRED" localSheetId="30">[3]Original!#REF!</definedName>
    <definedName name="EXPIRED" localSheetId="27">[3]Original!#REF!</definedName>
    <definedName name="EXPIRED" localSheetId="11">[3]Original!#REF!</definedName>
    <definedName name="EXPIRED" localSheetId="22">[3]Original!#REF!</definedName>
    <definedName name="EXPIRED" localSheetId="15">[3]Original!#REF!</definedName>
    <definedName name="EXPIRED">[3]Original!#REF!</definedName>
    <definedName name="EXPIRED_5" localSheetId="17">[3]Original!#REF!</definedName>
    <definedName name="EXPIRED_5" localSheetId="5">[3]Original!#REF!</definedName>
    <definedName name="EXPIRED_5" localSheetId="23">[3]Original!#REF!</definedName>
    <definedName name="EXPIRED_5" localSheetId="24">[3]Original!#REF!</definedName>
    <definedName name="EXPIRED_5" localSheetId="26">[3]Original!#REF!</definedName>
    <definedName name="EXPIRED_5" localSheetId="12">[3]Original!#REF!</definedName>
    <definedName name="EXPIRED_5" localSheetId="21">[3]Original!#REF!</definedName>
    <definedName name="EXPIRED_5" localSheetId="30">[3]Original!#REF!</definedName>
    <definedName name="EXPIRED_5" localSheetId="27">[3]Original!#REF!</definedName>
    <definedName name="EXPIRED_5" localSheetId="11">[3]Original!#REF!</definedName>
    <definedName name="EXPIRED_5" localSheetId="22">[3]Original!#REF!</definedName>
    <definedName name="EXPIRED_5" localSheetId="15">[3]Original!#REF!</definedName>
    <definedName name="EXPIRED_5">[3]Original!#REF!</definedName>
    <definedName name="EXPIRED_8" localSheetId="17">[3]Original!#REF!</definedName>
    <definedName name="EXPIRED_8" localSheetId="5">[3]Original!#REF!</definedName>
    <definedName name="EXPIRED_8" localSheetId="23">[3]Original!#REF!</definedName>
    <definedName name="EXPIRED_8" localSheetId="24">[3]Original!#REF!</definedName>
    <definedName name="EXPIRED_8" localSheetId="26">[3]Original!#REF!</definedName>
    <definedName name="EXPIRED_8" localSheetId="12">[3]Original!#REF!</definedName>
    <definedName name="EXPIRED_8" localSheetId="21">[3]Original!#REF!</definedName>
    <definedName name="EXPIRED_8" localSheetId="30">[3]Original!#REF!</definedName>
    <definedName name="EXPIRED_8" localSheetId="27">[3]Original!#REF!</definedName>
    <definedName name="EXPIRED_8" localSheetId="11">[3]Original!#REF!</definedName>
    <definedName name="EXPIRED_8" localSheetId="22">[3]Original!#REF!</definedName>
    <definedName name="EXPIRED_8" localSheetId="15">[3]Original!#REF!</definedName>
    <definedName name="EXPIRED_8">[3]Original!#REF!</definedName>
    <definedName name="EXRATE" localSheetId="17">#REF!</definedName>
    <definedName name="EXRATE" localSheetId="5">#REF!</definedName>
    <definedName name="EXRATE" localSheetId="23">#REF!</definedName>
    <definedName name="EXRATE" localSheetId="24">#REF!</definedName>
    <definedName name="EXRATE" localSheetId="26">#REF!</definedName>
    <definedName name="EXRATE" localSheetId="12">#REF!</definedName>
    <definedName name="EXRATE" localSheetId="21">#REF!</definedName>
    <definedName name="EXRATE" localSheetId="30">#REF!</definedName>
    <definedName name="EXRATE" localSheetId="27">#REF!</definedName>
    <definedName name="EXRATE" localSheetId="11">#REF!</definedName>
    <definedName name="EXRATE" localSheetId="22">#REF!</definedName>
    <definedName name="EXRATE" localSheetId="15">#REF!</definedName>
    <definedName name="EXRATE">#REF!</definedName>
    <definedName name="Extra_Pay" localSheetId="17">#REF!</definedName>
    <definedName name="Extra_Pay" localSheetId="5">#REF!</definedName>
    <definedName name="Extra_Pay" localSheetId="23">#REF!</definedName>
    <definedName name="Extra_Pay" localSheetId="24">#REF!</definedName>
    <definedName name="Extra_Pay" localSheetId="26">#REF!</definedName>
    <definedName name="Extra_Pay" localSheetId="12">#REF!</definedName>
    <definedName name="Extra_Pay" localSheetId="21">#REF!</definedName>
    <definedName name="Extra_Pay" localSheetId="30">#REF!</definedName>
    <definedName name="Extra_Pay" localSheetId="27">#REF!</definedName>
    <definedName name="Extra_Pay" localSheetId="11">#REF!</definedName>
    <definedName name="Extra_Pay" localSheetId="22">#REF!</definedName>
    <definedName name="Extra_Pay" localSheetId="15">#REF!</definedName>
    <definedName name="Extra_Pay">#REF!</definedName>
    <definedName name="f" localSheetId="17">[3]Original!#REF!</definedName>
    <definedName name="f" localSheetId="5">[3]Original!#REF!</definedName>
    <definedName name="f" localSheetId="23">[3]Original!#REF!</definedName>
    <definedName name="f" localSheetId="24">[3]Original!#REF!</definedName>
    <definedName name="f" localSheetId="26">[3]Original!#REF!</definedName>
    <definedName name="f" localSheetId="12">[3]Original!#REF!</definedName>
    <definedName name="f" localSheetId="21">[3]Original!#REF!</definedName>
    <definedName name="f" localSheetId="30">[3]Original!#REF!</definedName>
    <definedName name="f" localSheetId="27">[3]Original!#REF!</definedName>
    <definedName name="f" localSheetId="11">[3]Original!#REF!</definedName>
    <definedName name="f" localSheetId="22">[3]Original!#REF!</definedName>
    <definedName name="f" localSheetId="15">[3]Original!#REF!</definedName>
    <definedName name="f">[3]Original!#REF!</definedName>
    <definedName name="f_5" localSheetId="17">[3]Original!#REF!</definedName>
    <definedName name="f_5" localSheetId="5">[3]Original!#REF!</definedName>
    <definedName name="f_5" localSheetId="23">[3]Original!#REF!</definedName>
    <definedName name="f_5" localSheetId="24">[3]Original!#REF!</definedName>
    <definedName name="f_5" localSheetId="26">[3]Original!#REF!</definedName>
    <definedName name="f_5" localSheetId="12">[3]Original!#REF!</definedName>
    <definedName name="f_5" localSheetId="21">[3]Original!#REF!</definedName>
    <definedName name="f_5" localSheetId="30">[3]Original!#REF!</definedName>
    <definedName name="f_5" localSheetId="27">[3]Original!#REF!</definedName>
    <definedName name="f_5" localSheetId="11">[3]Original!#REF!</definedName>
    <definedName name="f_5" localSheetId="22">[3]Original!#REF!</definedName>
    <definedName name="f_5" localSheetId="15">[3]Original!#REF!</definedName>
    <definedName name="f_5">[3]Original!#REF!</definedName>
    <definedName name="f_8" localSheetId="17">[3]Original!#REF!</definedName>
    <definedName name="f_8" localSheetId="5">[3]Original!#REF!</definedName>
    <definedName name="f_8" localSheetId="23">[3]Original!#REF!</definedName>
    <definedName name="f_8" localSheetId="24">[3]Original!#REF!</definedName>
    <definedName name="f_8" localSheetId="26">[3]Original!#REF!</definedName>
    <definedName name="f_8" localSheetId="12">[3]Original!#REF!</definedName>
    <definedName name="f_8" localSheetId="21">[3]Original!#REF!</definedName>
    <definedName name="f_8" localSheetId="30">[3]Original!#REF!</definedName>
    <definedName name="f_8" localSheetId="27">[3]Original!#REF!</definedName>
    <definedName name="f_8" localSheetId="11">[3]Original!#REF!</definedName>
    <definedName name="f_8" localSheetId="22">[3]Original!#REF!</definedName>
    <definedName name="f_8" localSheetId="15">[3]Original!#REF!</definedName>
    <definedName name="f_8">[3]Original!#REF!</definedName>
    <definedName name="falg" localSheetId="1" hidden="1">{"Yr1",#N/A,FALSE,"Budget Detail";"Yr2",#N/A,FALSE,"Budget Detail";"Yr3",#N/A,FALSE,"Budget Detail";"Yr4",#N/A,FALSE,"Budget Detail";"Yr5",#N/A,FALSE,"Budget Detail";"Total",#N/A,FALSE,"Budget Detail"}</definedName>
    <definedName name="falg" localSheetId="5" hidden="1">{"Yr1",#N/A,FALSE,"Budget Detail";"Yr2",#N/A,FALSE,"Budget Detail";"Yr3",#N/A,FALSE,"Budget Detail";"Yr4",#N/A,FALSE,"Budget Detail";"Yr5",#N/A,FALSE,"Budget Detail";"Total",#N/A,FALSE,"Budget Detail"}</definedName>
    <definedName name="falg" hidden="1">{"Yr1",#N/A,FALSE,"Budget Detail";"Yr2",#N/A,FALSE,"Budget Detail";"Yr3",#N/A,FALSE,"Budget Detail";"Yr4",#N/A,FALSE,"Budget Detail";"Yr5",#N/A,FALSE,"Budget Detail";"Total",#N/A,FALSE,"Budget Detail"}</definedName>
    <definedName name="falg2" localSheetId="1" hidden="1">{"Yr1",#N/A,FALSE,"Budget Detail";"Yr2",#N/A,FALSE,"Budget Detail";"Yr3",#N/A,FALSE,"Budget Detail";"Yr4",#N/A,FALSE,"Budget Detail";"Yr5",#N/A,FALSE,"Budget Detail";"Total",#N/A,FALSE,"Budget Detail"}</definedName>
    <definedName name="falg2" localSheetId="5" hidden="1">{"Yr1",#N/A,FALSE,"Budget Detail";"Yr2",#N/A,FALSE,"Budget Detail";"Yr3",#N/A,FALSE,"Budget Detail";"Yr4",#N/A,FALSE,"Budget Detail";"Yr5",#N/A,FALSE,"Budget Detail";"Total",#N/A,FALSE,"Budget Detail"}</definedName>
    <definedName name="falg2" hidden="1">{"Yr1",#N/A,FALSE,"Budget Detail";"Yr2",#N/A,FALSE,"Budget Detail";"Yr3",#N/A,FALSE,"Budget Detail";"Yr4",#N/A,FALSE,"Budget Detail";"Yr5",#N/A,FALSE,"Budget Detail";"Total",#N/A,FALSE,"Budget Detail"}</definedName>
    <definedName name="fcfore" localSheetId="17">#REF!</definedName>
    <definedName name="fcfore" localSheetId="5">#REF!</definedName>
    <definedName name="fcfore" localSheetId="23">#REF!</definedName>
    <definedName name="fcfore" localSheetId="24">#REF!</definedName>
    <definedName name="fcfore" localSheetId="26">#REF!</definedName>
    <definedName name="fcfore" localSheetId="12">#REF!</definedName>
    <definedName name="fcfore" localSheetId="21">#REF!</definedName>
    <definedName name="fcfore" localSheetId="30">#REF!</definedName>
    <definedName name="fcfore" localSheetId="27">#REF!</definedName>
    <definedName name="fcfore" localSheetId="11">#REF!</definedName>
    <definedName name="fcfore" localSheetId="22">#REF!</definedName>
    <definedName name="fcfore" localSheetId="15">#REF!</definedName>
    <definedName name="fcfore">#REF!</definedName>
    <definedName name="ff" localSheetId="17">#REF!</definedName>
    <definedName name="ff" localSheetId="5">#REF!</definedName>
    <definedName name="ff" localSheetId="23">#REF!</definedName>
    <definedName name="ff" localSheetId="24">#REF!</definedName>
    <definedName name="ff" localSheetId="26">#REF!</definedName>
    <definedName name="ff" localSheetId="12">#REF!</definedName>
    <definedName name="ff" localSheetId="21">#REF!</definedName>
    <definedName name="ff" localSheetId="30">#REF!</definedName>
    <definedName name="ff" localSheetId="27">#REF!</definedName>
    <definedName name="ff" localSheetId="11">#REF!</definedName>
    <definedName name="ff" localSheetId="22">#REF!</definedName>
    <definedName name="ff" localSheetId="15">#REF!</definedName>
    <definedName name="ff">#REF!</definedName>
    <definedName name="fff" localSheetId="17">#REF!</definedName>
    <definedName name="fff" localSheetId="23">#REF!</definedName>
    <definedName name="fff" localSheetId="24">#REF!</definedName>
    <definedName name="fff" localSheetId="26">#REF!</definedName>
    <definedName name="fff" localSheetId="12">#REF!</definedName>
    <definedName name="fff" localSheetId="21">#REF!</definedName>
    <definedName name="fff" localSheetId="30">#REF!</definedName>
    <definedName name="fff" localSheetId="27">#REF!</definedName>
    <definedName name="fff" localSheetId="11">#REF!</definedName>
    <definedName name="fff" localSheetId="22">#REF!</definedName>
    <definedName name="fff" localSheetId="15">#REF!</definedName>
    <definedName name="fff">#REF!</definedName>
    <definedName name="ffff" localSheetId="17">#REF!</definedName>
    <definedName name="ffff" localSheetId="23">#REF!</definedName>
    <definedName name="ffff" localSheetId="24">#REF!</definedName>
    <definedName name="ffff" localSheetId="26">#REF!</definedName>
    <definedName name="ffff" localSheetId="12">#REF!</definedName>
    <definedName name="ffff" localSheetId="21">#REF!</definedName>
    <definedName name="ffff" localSheetId="30">#REF!</definedName>
    <definedName name="ffff" localSheetId="27">#REF!</definedName>
    <definedName name="ffff" localSheetId="11">#REF!</definedName>
    <definedName name="ffff" localSheetId="22">#REF!</definedName>
    <definedName name="ffff" localSheetId="15">#REF!</definedName>
    <definedName name="ffff">#REF!</definedName>
    <definedName name="ffffff" localSheetId="17">#REF!</definedName>
    <definedName name="ffffff" localSheetId="23">#REF!</definedName>
    <definedName name="ffffff" localSheetId="24">#REF!</definedName>
    <definedName name="ffffff" localSheetId="26">#REF!</definedName>
    <definedName name="ffffff" localSheetId="12">#REF!</definedName>
    <definedName name="ffffff" localSheetId="21">#REF!</definedName>
    <definedName name="ffffff" localSheetId="30">#REF!</definedName>
    <definedName name="ffffff" localSheetId="27">#REF!</definedName>
    <definedName name="ffffff" localSheetId="11">#REF!</definedName>
    <definedName name="ffffff" localSheetId="22">#REF!</definedName>
    <definedName name="ffffff" localSheetId="15">#REF!</definedName>
    <definedName name="ffffff">#REF!</definedName>
    <definedName name="ffffff8" localSheetId="17">#REF!</definedName>
    <definedName name="ffffff8" localSheetId="23">#REF!</definedName>
    <definedName name="ffffff8" localSheetId="24">#REF!</definedName>
    <definedName name="ffffff8" localSheetId="26">#REF!</definedName>
    <definedName name="ffffff8" localSheetId="12">#REF!</definedName>
    <definedName name="ffffff8" localSheetId="21">#REF!</definedName>
    <definedName name="ffffff8" localSheetId="30">#REF!</definedName>
    <definedName name="ffffff8" localSheetId="27">#REF!</definedName>
    <definedName name="ffffff8" localSheetId="11">#REF!</definedName>
    <definedName name="ffffff8" localSheetId="22">#REF!</definedName>
    <definedName name="ffffff8" localSheetId="15">#REF!</definedName>
    <definedName name="ffffff8">#REF!</definedName>
    <definedName name="fffffffffffff" localSheetId="1" hidden="1">{"Yr1",#N/A,FALSE,"Budget Detail";"Yr2",#N/A,FALSE,"Budget Detail";"Yr3",#N/A,FALSE,"Budget Detail";"Yr4",#N/A,FALSE,"Budget Detail";"Yr5",#N/A,FALSE,"Budget Detail";"Total",#N/A,FALSE,"Budget Detail"}</definedName>
    <definedName name="fffffffffffff" localSheetId="5" hidden="1">{"Yr1",#N/A,FALSE,"Budget Detail";"Yr2",#N/A,FALSE,"Budget Detail";"Yr3",#N/A,FALSE,"Budget Detail";"Yr4",#N/A,FALSE,"Budget Detail";"Yr5",#N/A,FALSE,"Budget Detail";"Total",#N/A,FALSE,"Budget Detail"}</definedName>
    <definedName name="fffffffffffff" hidden="1">{"Yr1",#N/A,FALSE,"Budget Detail";"Yr2",#N/A,FALSE,"Budget Detail";"Yr3",#N/A,FALSE,"Budget Detail";"Yr4",#N/A,FALSE,"Budget Detail";"Yr5",#N/A,FALSE,"Budget Detail";"Total",#N/A,FALSE,"Budget Detail"}</definedName>
    <definedName name="FinYear">'[19]A. General information'!$B$7</definedName>
    <definedName name="fir" localSheetId="17">#REF!</definedName>
    <definedName name="fir" localSheetId="5">#REF!</definedName>
    <definedName name="fir" localSheetId="23">#REF!</definedName>
    <definedName name="fir" localSheetId="24">#REF!</definedName>
    <definedName name="fir" localSheetId="26">#REF!</definedName>
    <definedName name="fir" localSheetId="12">#REF!</definedName>
    <definedName name="fir" localSheetId="21">#REF!</definedName>
    <definedName name="fir" localSheetId="30">#REF!</definedName>
    <definedName name="fir" localSheetId="27">#REF!</definedName>
    <definedName name="fir" localSheetId="11">#REF!</definedName>
    <definedName name="fir" localSheetId="22">#REF!</definedName>
    <definedName name="fir" localSheetId="15">#REF!</definedName>
    <definedName name="fir">#REF!</definedName>
    <definedName name="firdaus" localSheetId="17">#REF!</definedName>
    <definedName name="firdaus" localSheetId="5">#REF!</definedName>
    <definedName name="firdaus" localSheetId="23">#REF!</definedName>
    <definedName name="firdaus" localSheetId="24">#REF!</definedName>
    <definedName name="firdaus" localSheetId="26">#REF!</definedName>
    <definedName name="firdaus" localSheetId="12">#REF!</definedName>
    <definedName name="firdaus" localSheetId="21">#REF!</definedName>
    <definedName name="firdaus" localSheetId="30">#REF!</definedName>
    <definedName name="firdaus" localSheetId="27">#REF!</definedName>
    <definedName name="firdaus" localSheetId="11">#REF!</definedName>
    <definedName name="firdaus" localSheetId="22">#REF!</definedName>
    <definedName name="firdaus" localSheetId="15">#REF!</definedName>
    <definedName name="firdaus">#REF!</definedName>
    <definedName name="flag" localSheetId="1" hidden="1">{"Yr1",#N/A,FALSE,"Budget Detail";"Yr2",#N/A,FALSE,"Budget Detail";"Yr3",#N/A,FALSE,"Budget Detail";"Yr4",#N/A,FALSE,"Budget Detail";"Yr5",#N/A,FALSE,"Budget Detail";"Total",#N/A,FALSE,"Budget Detail"}</definedName>
    <definedName name="flag" localSheetId="5" hidden="1">{"Yr1",#N/A,FALSE,"Budget Detail";"Yr2",#N/A,FALSE,"Budget Detail";"Yr3",#N/A,FALSE,"Budget Detail";"Yr4",#N/A,FALSE,"Budget Detail";"Yr5",#N/A,FALSE,"Budget Detail";"Total",#N/A,FALSE,"Budget Detail"}</definedName>
    <definedName name="flag" hidden="1">{"Yr1",#N/A,FALSE,"Budget Detail";"Yr2",#N/A,FALSE,"Budget Detail";"Yr3",#N/A,FALSE,"Budget Detail";"Yr4",#N/A,FALSE,"Budget Detail";"Yr5",#N/A,FALSE,"Budget Detail";"Total",#N/A,FALSE,"Budget Detail"}</definedName>
    <definedName name="FLNO" localSheetId="17">#REF!</definedName>
    <definedName name="FLNO" localSheetId="5">#REF!</definedName>
    <definedName name="FLNO" localSheetId="23">#REF!</definedName>
    <definedName name="FLNO" localSheetId="24">#REF!</definedName>
    <definedName name="FLNO" localSheetId="26">#REF!</definedName>
    <definedName name="FLNO" localSheetId="12">#REF!</definedName>
    <definedName name="FLNO" localSheetId="21">#REF!</definedName>
    <definedName name="FLNO" localSheetId="30">#REF!</definedName>
    <definedName name="FLNO" localSheetId="27">#REF!</definedName>
    <definedName name="FLNO" localSheetId="11">#REF!</definedName>
    <definedName name="FLNO" localSheetId="22">#REF!</definedName>
    <definedName name="FLNO" localSheetId="15">#REF!</definedName>
    <definedName name="FLNO">#REF!</definedName>
    <definedName name="FONT" localSheetId="17">#REF!</definedName>
    <definedName name="FONT" localSheetId="5">#REF!</definedName>
    <definedName name="FONT" localSheetId="23">#REF!</definedName>
    <definedName name="FONT" localSheetId="24">#REF!</definedName>
    <definedName name="FONT" localSheetId="26">#REF!</definedName>
    <definedName name="FONT" localSheetId="12">#REF!</definedName>
    <definedName name="FONT" localSheetId="21">#REF!</definedName>
    <definedName name="FONT" localSheetId="30">#REF!</definedName>
    <definedName name="FONT" localSheetId="27">#REF!</definedName>
    <definedName name="FONT" localSheetId="11">#REF!</definedName>
    <definedName name="FONT" localSheetId="22">#REF!</definedName>
    <definedName name="FONT" localSheetId="15">#REF!</definedName>
    <definedName name="FONT">#REF!</definedName>
    <definedName name="Freq." localSheetId="17">#REF!</definedName>
    <definedName name="Freq." localSheetId="23">#REF!</definedName>
    <definedName name="Freq." localSheetId="24">#REF!</definedName>
    <definedName name="Freq." localSheetId="26">#REF!</definedName>
    <definedName name="Freq." localSheetId="12">#REF!</definedName>
    <definedName name="Freq." localSheetId="21">#REF!</definedName>
    <definedName name="Freq." localSheetId="30">#REF!</definedName>
    <definedName name="Freq." localSheetId="27">#REF!</definedName>
    <definedName name="Freq." localSheetId="11">#REF!</definedName>
    <definedName name="Freq." localSheetId="22">#REF!</definedName>
    <definedName name="Freq." localSheetId="15">#REF!</definedName>
    <definedName name="Freq.">#REF!</definedName>
    <definedName name="Freq1" localSheetId="17">#REF!</definedName>
    <definedName name="Freq1" localSheetId="23">#REF!</definedName>
    <definedName name="Freq1" localSheetId="24">#REF!</definedName>
    <definedName name="Freq1" localSheetId="26">#REF!</definedName>
    <definedName name="Freq1" localSheetId="12">#REF!</definedName>
    <definedName name="Freq1" localSheetId="21">#REF!</definedName>
    <definedName name="Freq1" localSheetId="30">#REF!</definedName>
    <definedName name="Freq1" localSheetId="27">#REF!</definedName>
    <definedName name="Freq1" localSheetId="11">#REF!</definedName>
    <definedName name="Freq1" localSheetId="22">#REF!</definedName>
    <definedName name="Freq1" localSheetId="15">#REF!</definedName>
    <definedName name="Freq1">#REF!</definedName>
    <definedName name="Freq2" localSheetId="17">#REF!</definedName>
    <definedName name="Freq2" localSheetId="23">#REF!</definedName>
    <definedName name="Freq2" localSheetId="24">#REF!</definedName>
    <definedName name="Freq2" localSheetId="26">#REF!</definedName>
    <definedName name="Freq2" localSheetId="12">#REF!</definedName>
    <definedName name="Freq2" localSheetId="21">#REF!</definedName>
    <definedName name="Freq2" localSheetId="30">#REF!</definedName>
    <definedName name="Freq2" localSheetId="27">#REF!</definedName>
    <definedName name="Freq2" localSheetId="11">#REF!</definedName>
    <definedName name="Freq2" localSheetId="22">#REF!</definedName>
    <definedName name="Freq2" localSheetId="15">#REF!</definedName>
    <definedName name="Freq2">#REF!</definedName>
    <definedName name="Freq4" localSheetId="17">#REF!</definedName>
    <definedName name="Freq4" localSheetId="23">#REF!</definedName>
    <definedName name="Freq4" localSheetId="24">#REF!</definedName>
    <definedName name="Freq4" localSheetId="26">#REF!</definedName>
    <definedName name="Freq4" localSheetId="12">#REF!</definedName>
    <definedName name="Freq4" localSheetId="21">#REF!</definedName>
    <definedName name="Freq4" localSheetId="30">#REF!</definedName>
    <definedName name="Freq4" localSheetId="27">#REF!</definedName>
    <definedName name="Freq4" localSheetId="11">#REF!</definedName>
    <definedName name="Freq4" localSheetId="22">#REF!</definedName>
    <definedName name="Freq4" localSheetId="15">#REF!</definedName>
    <definedName name="Freq4">#REF!</definedName>
    <definedName name="Freq5" localSheetId="17">#REF!</definedName>
    <definedName name="Freq5" localSheetId="23">#REF!</definedName>
    <definedName name="Freq5" localSheetId="24">#REF!</definedName>
    <definedName name="Freq5" localSheetId="26">#REF!</definedName>
    <definedName name="Freq5" localSheetId="12">#REF!</definedName>
    <definedName name="Freq5" localSheetId="21">#REF!</definedName>
    <definedName name="Freq5" localSheetId="30">#REF!</definedName>
    <definedName name="Freq5" localSheetId="27">#REF!</definedName>
    <definedName name="Freq5" localSheetId="11">#REF!</definedName>
    <definedName name="Freq5" localSheetId="22">#REF!</definedName>
    <definedName name="Freq5" localSheetId="15">#REF!</definedName>
    <definedName name="Freq5">#REF!</definedName>
    <definedName name="Freq6" localSheetId="17">#REF!</definedName>
    <definedName name="Freq6" localSheetId="23">#REF!</definedName>
    <definedName name="Freq6" localSheetId="24">#REF!</definedName>
    <definedName name="Freq6" localSheetId="26">#REF!</definedName>
    <definedName name="Freq6" localSheetId="12">#REF!</definedName>
    <definedName name="Freq6" localSheetId="21">#REF!</definedName>
    <definedName name="Freq6" localSheetId="30">#REF!</definedName>
    <definedName name="Freq6" localSheetId="27">#REF!</definedName>
    <definedName name="Freq6" localSheetId="11">#REF!</definedName>
    <definedName name="Freq6" localSheetId="22">#REF!</definedName>
    <definedName name="Freq6" localSheetId="15">#REF!</definedName>
    <definedName name="Freq6">#REF!</definedName>
    <definedName name="Freq7" localSheetId="17">#REF!</definedName>
    <definedName name="Freq7" localSheetId="23">#REF!</definedName>
    <definedName name="Freq7" localSheetId="24">#REF!</definedName>
    <definedName name="Freq7" localSheetId="26">#REF!</definedName>
    <definedName name="Freq7" localSheetId="12">#REF!</definedName>
    <definedName name="Freq7" localSheetId="21">#REF!</definedName>
    <definedName name="Freq7" localSheetId="30">#REF!</definedName>
    <definedName name="Freq7" localSheetId="27">#REF!</definedName>
    <definedName name="Freq7" localSheetId="11">#REF!</definedName>
    <definedName name="Freq7" localSheetId="22">#REF!</definedName>
    <definedName name="Freq7" localSheetId="15">#REF!</definedName>
    <definedName name="Freq7">#REF!</definedName>
    <definedName name="Freq8" localSheetId="17">#REF!</definedName>
    <definedName name="Freq8" localSheetId="23">#REF!</definedName>
    <definedName name="Freq8" localSheetId="24">#REF!</definedName>
    <definedName name="Freq8" localSheetId="26">#REF!</definedName>
    <definedName name="Freq8" localSheetId="12">#REF!</definedName>
    <definedName name="Freq8" localSheetId="21">#REF!</definedName>
    <definedName name="Freq8" localSheetId="30">#REF!</definedName>
    <definedName name="Freq8" localSheetId="27">#REF!</definedName>
    <definedName name="Freq8" localSheetId="11">#REF!</definedName>
    <definedName name="Freq8" localSheetId="22">#REF!</definedName>
    <definedName name="Freq8" localSheetId="15">#REF!</definedName>
    <definedName name="Freq8">#REF!</definedName>
    <definedName name="Freq9" localSheetId="17">#REF!</definedName>
    <definedName name="Freq9" localSheetId="23">#REF!</definedName>
    <definedName name="Freq9" localSheetId="24">#REF!</definedName>
    <definedName name="Freq9" localSheetId="26">#REF!</definedName>
    <definedName name="Freq9" localSheetId="12">#REF!</definedName>
    <definedName name="Freq9" localSheetId="21">#REF!</definedName>
    <definedName name="Freq9" localSheetId="30">#REF!</definedName>
    <definedName name="Freq9" localSheetId="27">#REF!</definedName>
    <definedName name="Freq9" localSheetId="11">#REF!</definedName>
    <definedName name="Freq9" localSheetId="22">#REF!</definedName>
    <definedName name="Freq9" localSheetId="15">#REF!</definedName>
    <definedName name="Freq9">#REF!</definedName>
    <definedName name="Frequency" localSheetId="17">#REF!</definedName>
    <definedName name="Frequency" localSheetId="23">#REF!</definedName>
    <definedName name="Frequency" localSheetId="24">#REF!</definedName>
    <definedName name="Frequency" localSheetId="26">#REF!</definedName>
    <definedName name="Frequency" localSheetId="12">#REF!</definedName>
    <definedName name="Frequency" localSheetId="21">#REF!</definedName>
    <definedName name="Frequency" localSheetId="30">#REF!</definedName>
    <definedName name="Frequency" localSheetId="27">#REF!</definedName>
    <definedName name="Frequency" localSheetId="11">#REF!</definedName>
    <definedName name="Frequency" localSheetId="22">#REF!</definedName>
    <definedName name="Frequency" localSheetId="15">#REF!</definedName>
    <definedName name="Frequency">#REF!</definedName>
    <definedName name="Full_Print" localSheetId="17">#REF!</definedName>
    <definedName name="Full_Print" localSheetId="23">#REF!</definedName>
    <definedName name="Full_Print" localSheetId="24">#REF!</definedName>
    <definedName name="Full_Print" localSheetId="26">#REF!</definedName>
    <definedName name="Full_Print" localSheetId="12">#REF!</definedName>
    <definedName name="Full_Print" localSheetId="21">#REF!</definedName>
    <definedName name="Full_Print" localSheetId="30">#REF!</definedName>
    <definedName name="Full_Print" localSheetId="27">#REF!</definedName>
    <definedName name="Full_Print" localSheetId="11">#REF!</definedName>
    <definedName name="Full_Print" localSheetId="22">#REF!</definedName>
    <definedName name="Full_Print" localSheetId="15">#REF!</definedName>
    <definedName name="Full_Print">#REF!</definedName>
    <definedName name="fundcodes">'[20]Pipeline FC''s and PID''s'!$A$13:$A$29</definedName>
    <definedName name="Funindg" localSheetId="1">'A.Grant Profiles '!$D$98:$D$102</definedName>
    <definedName name="Funindg" localSheetId="4">'[21]A.Grant Profiles'!$D$97:$D$101</definedName>
    <definedName name="Funindg" localSheetId="17">#REF!</definedName>
    <definedName name="Funindg" localSheetId="5">'[22]A.Grant Profiles'!$D$98:$D$102</definedName>
    <definedName name="Funindg" localSheetId="8">'[23]A.Grant Profiles'!$D$90:$D$94</definedName>
    <definedName name="Funindg" localSheetId="23">#REF!</definedName>
    <definedName name="Funindg" localSheetId="24">#REF!</definedName>
    <definedName name="Funindg" localSheetId="26">#REF!</definedName>
    <definedName name="Funindg" localSheetId="29">'[24]A.Grant Profiles'!$D$90:$D$94</definedName>
    <definedName name="Funindg" localSheetId="12">#REF!</definedName>
    <definedName name="Funindg" localSheetId="21">#REF!</definedName>
    <definedName name="Funindg" localSheetId="30">#REF!</definedName>
    <definedName name="Funindg" localSheetId="27">#REF!</definedName>
    <definedName name="Funindg" localSheetId="0">#REF!</definedName>
    <definedName name="Funindg" localSheetId="11">#REF!</definedName>
    <definedName name="Funindg" localSheetId="22">#REF!</definedName>
    <definedName name="Funindg" localSheetId="15">#REF!</definedName>
    <definedName name="Funindg">#REF!</definedName>
    <definedName name="fxrate" localSheetId="17">#REF!</definedName>
    <definedName name="fxrate" localSheetId="5">#REF!</definedName>
    <definedName name="fxrate" localSheetId="23">#REF!</definedName>
    <definedName name="fxrate" localSheetId="24">#REF!</definedName>
    <definedName name="fxrate" localSheetId="26">#REF!</definedName>
    <definedName name="fxrate" localSheetId="12">#REF!</definedName>
    <definedName name="fxrate" localSheetId="21">#REF!</definedName>
    <definedName name="fxrate" localSheetId="30">#REF!</definedName>
    <definedName name="fxrate" localSheetId="27">#REF!</definedName>
    <definedName name="fxrate" localSheetId="11">#REF!</definedName>
    <definedName name="fxrate" localSheetId="22">#REF!</definedName>
    <definedName name="fxrate" localSheetId="15">#REF!</definedName>
    <definedName name="fxrate">#REF!</definedName>
    <definedName name="g" localSheetId="1" hidden="1">{"Yr1",#N/A,FALSE,"Budget Detail";"Yr2",#N/A,FALSE,"Budget Detail";"Yr3",#N/A,FALSE,"Budget Detail";"Yr4",#N/A,FALSE,"Budget Detail";"Yr5",#N/A,FALSE,"Budget Detail";"Total",#N/A,FALSE,"Budget Detail"}</definedName>
    <definedName name="g" localSheetId="5" hidden="1">{"Yr1",#N/A,FALSE,"Budget Detail";"Yr2",#N/A,FALSE,"Budget Detail";"Yr3",#N/A,FALSE,"Budget Detail";"Yr4",#N/A,FALSE,"Budget Detail";"Yr5",#N/A,FALSE,"Budget Detail";"Total",#N/A,FALSE,"Budget Detail"}</definedName>
    <definedName name="g" hidden="1">{"Yr1",#N/A,FALSE,"Budget Detail";"Yr2",#N/A,FALSE,"Budget Detail";"Yr3",#N/A,FALSE,"Budget Detail";"Yr4",#N/A,FALSE,"Budget Detail";"Yr5",#N/A,FALSE,"Budget Detail";"Total",#N/A,FALSE,"Budget Detail"}</definedName>
    <definedName name="GC" localSheetId="1" hidden="1">{"Yr1",#N/A,FALSE,"Budget Detail";"Yr2",#N/A,FALSE,"Budget Detail";"Yr3",#N/A,FALSE,"Budget Detail";"Yr4",#N/A,FALSE,"Budget Detail";"Yr5",#N/A,FALSE,"Budget Detail";"Total",#N/A,FALSE,"Budget Detail"}</definedName>
    <definedName name="GC" localSheetId="5" hidden="1">{"Yr1",#N/A,FALSE,"Budget Detail";"Yr2",#N/A,FALSE,"Budget Detail";"Yr3",#N/A,FALSE,"Budget Detail";"Yr4",#N/A,FALSE,"Budget Detail";"Yr5",#N/A,FALSE,"Budget Detail";"Total",#N/A,FALSE,"Budget Detail"}</definedName>
    <definedName name="GC" hidden="1">{"Yr1",#N/A,FALSE,"Budget Detail";"Yr2",#N/A,FALSE,"Budget Detail";"Yr3",#N/A,FALSE,"Budget Detail";"Yr4",#N/A,FALSE,"Budget Detail";"Yr5",#N/A,FALSE,"Budget Detail";"Total",#N/A,FALSE,"Budget Detail"}</definedName>
    <definedName name="ggggggggggg" localSheetId="1" hidden="1">{"Yr1",#N/A,FALSE,"Budget Detail";"Yr2",#N/A,FALSE,"Budget Detail";"Yr3",#N/A,FALSE,"Budget Detail";"Yr4",#N/A,FALSE,"Budget Detail";"Yr5",#N/A,FALSE,"Budget Detail";"Total",#N/A,FALSE,"Budget Detail"}</definedName>
    <definedName name="ggggggggggg" localSheetId="5" hidden="1">{"Yr1",#N/A,FALSE,"Budget Detail";"Yr2",#N/A,FALSE,"Budget Detail";"Yr3",#N/A,FALSE,"Budget Detail";"Yr4",#N/A,FALSE,"Budget Detail";"Yr5",#N/A,FALSE,"Budget Detail";"Total",#N/A,FALSE,"Budget Detail"}</definedName>
    <definedName name="ggggggggggg" hidden="1">{"Yr1",#N/A,FALSE,"Budget Detail";"Yr2",#N/A,FALSE,"Budget Detail";"Yr3",#N/A,FALSE,"Budget Detail";"Yr4",#N/A,FALSE,"Budget Detail";"Yr5",#N/A,FALSE,"Budget Detail";"Total",#N/A,FALSE,"Budget Detail"}</definedName>
    <definedName name="gno" localSheetId="17">#REF!</definedName>
    <definedName name="gno" localSheetId="5">#REF!</definedName>
    <definedName name="gno" localSheetId="23">#REF!</definedName>
    <definedName name="gno" localSheetId="24">#REF!</definedName>
    <definedName name="gno" localSheetId="26">#REF!</definedName>
    <definedName name="gno" localSheetId="12">#REF!</definedName>
    <definedName name="gno" localSheetId="21">#REF!</definedName>
    <definedName name="gno" localSheetId="30">#REF!</definedName>
    <definedName name="gno" localSheetId="27">#REF!</definedName>
    <definedName name="gno" localSheetId="11">#REF!</definedName>
    <definedName name="gno" localSheetId="22">#REF!</definedName>
    <definedName name="gno" localSheetId="15">#REF!</definedName>
    <definedName name="gno">#REF!</definedName>
    <definedName name="GR11_" localSheetId="17">[3]Original!#REF!</definedName>
    <definedName name="GR11_" localSheetId="5">[3]Original!#REF!</definedName>
    <definedName name="GR11_" localSheetId="23">[3]Original!#REF!</definedName>
    <definedName name="GR11_" localSheetId="24">[3]Original!#REF!</definedName>
    <definedName name="GR11_" localSheetId="26">[3]Original!#REF!</definedName>
    <definedName name="GR11_" localSheetId="12">[3]Original!#REF!</definedName>
    <definedName name="GR11_" localSheetId="21">[3]Original!#REF!</definedName>
    <definedName name="GR11_" localSheetId="30">[3]Original!#REF!</definedName>
    <definedName name="GR11_" localSheetId="27">[3]Original!#REF!</definedName>
    <definedName name="GR11_" localSheetId="11">[3]Original!#REF!</definedName>
    <definedName name="GR11_" localSheetId="22">[3]Original!#REF!</definedName>
    <definedName name="GR11_" localSheetId="15">[3]Original!#REF!</definedName>
    <definedName name="GR11_">[3]Original!#REF!</definedName>
    <definedName name="GR11__5" localSheetId="17">[3]Original!#REF!</definedName>
    <definedName name="GR11__5" localSheetId="5">[3]Original!#REF!</definedName>
    <definedName name="GR11__5" localSheetId="23">[3]Original!#REF!</definedName>
    <definedName name="GR11__5" localSheetId="24">[3]Original!#REF!</definedName>
    <definedName name="GR11__5" localSheetId="26">[3]Original!#REF!</definedName>
    <definedName name="GR11__5" localSheetId="12">[3]Original!#REF!</definedName>
    <definedName name="GR11__5" localSheetId="21">[3]Original!#REF!</definedName>
    <definedName name="GR11__5" localSheetId="30">[3]Original!#REF!</definedName>
    <definedName name="GR11__5" localSheetId="27">[3]Original!#REF!</definedName>
    <definedName name="GR11__5" localSheetId="11">[3]Original!#REF!</definedName>
    <definedName name="GR11__5" localSheetId="22">[3]Original!#REF!</definedName>
    <definedName name="GR11__5" localSheetId="15">[3]Original!#REF!</definedName>
    <definedName name="GR11__5">[3]Original!#REF!</definedName>
    <definedName name="GR11__8" localSheetId="17">[3]Original!#REF!</definedName>
    <definedName name="GR11__8" localSheetId="5">[3]Original!#REF!</definedName>
    <definedName name="GR11__8" localSheetId="23">[3]Original!#REF!</definedName>
    <definedName name="GR11__8" localSheetId="24">[3]Original!#REF!</definedName>
    <definedName name="GR11__8" localSheetId="26">[3]Original!#REF!</definedName>
    <definedName name="GR11__8" localSheetId="12">[3]Original!#REF!</definedName>
    <definedName name="GR11__8" localSheetId="21">[3]Original!#REF!</definedName>
    <definedName name="GR11__8" localSheetId="30">[3]Original!#REF!</definedName>
    <definedName name="GR11__8" localSheetId="27">[3]Original!#REF!</definedName>
    <definedName name="GR11__8" localSheetId="11">[3]Original!#REF!</definedName>
    <definedName name="GR11__8" localSheetId="22">[3]Original!#REF!</definedName>
    <definedName name="GR11__8" localSheetId="15">[3]Original!#REF!</definedName>
    <definedName name="GR11__8">[3]Original!#REF!</definedName>
    <definedName name="Grant2" localSheetId="1" hidden="1">{#N/A,#N/A,FALSE,"Grant to date"}</definedName>
    <definedName name="Grant2" localSheetId="5" hidden="1">{#N/A,#N/A,FALSE,"Grant to date"}</definedName>
    <definedName name="Grant2" hidden="1">{#N/A,#N/A,FALSE,"Grant to date"}</definedName>
    <definedName name="GRLINK" localSheetId="17">[3]Original!#REF!</definedName>
    <definedName name="GRLINK" localSheetId="5">[3]Original!#REF!</definedName>
    <definedName name="GRLINK" localSheetId="23">[3]Original!#REF!</definedName>
    <definedName name="GRLINK" localSheetId="24">[3]Original!#REF!</definedName>
    <definedName name="GRLINK" localSheetId="26">[3]Original!#REF!</definedName>
    <definedName name="GRLINK" localSheetId="12">[3]Original!#REF!</definedName>
    <definedName name="GRLINK" localSheetId="21">[3]Original!#REF!</definedName>
    <definedName name="GRLINK" localSheetId="30">[3]Original!#REF!</definedName>
    <definedName name="GRLINK" localSheetId="27">[3]Original!#REF!</definedName>
    <definedName name="GRLINK" localSheetId="11">[3]Original!#REF!</definedName>
    <definedName name="GRLINK" localSheetId="22">[3]Original!#REF!</definedName>
    <definedName name="GRLINK" localSheetId="15">[3]Original!#REF!</definedName>
    <definedName name="GRLINK">[3]Original!#REF!</definedName>
    <definedName name="GRLINK_5" localSheetId="17">[3]Original!#REF!</definedName>
    <definedName name="GRLINK_5" localSheetId="5">[3]Original!#REF!</definedName>
    <definedName name="GRLINK_5" localSheetId="23">[3]Original!#REF!</definedName>
    <definedName name="GRLINK_5" localSheetId="24">[3]Original!#REF!</definedName>
    <definedName name="GRLINK_5" localSheetId="26">[3]Original!#REF!</definedName>
    <definedName name="GRLINK_5" localSheetId="12">[3]Original!#REF!</definedName>
    <definedName name="GRLINK_5" localSheetId="21">[3]Original!#REF!</definedName>
    <definedName name="GRLINK_5" localSheetId="30">[3]Original!#REF!</definedName>
    <definedName name="GRLINK_5" localSheetId="27">[3]Original!#REF!</definedName>
    <definedName name="GRLINK_5" localSheetId="11">[3]Original!#REF!</definedName>
    <definedName name="GRLINK_5" localSheetId="22">[3]Original!#REF!</definedName>
    <definedName name="GRLINK_5" localSheetId="15">[3]Original!#REF!</definedName>
    <definedName name="GRLINK_5">[3]Original!#REF!</definedName>
    <definedName name="GRLINK_8" localSheetId="17">[3]Original!#REF!</definedName>
    <definedName name="GRLINK_8" localSheetId="5">[3]Original!#REF!</definedName>
    <definedName name="GRLINK_8" localSheetId="23">[3]Original!#REF!</definedName>
    <definedName name="GRLINK_8" localSheetId="24">[3]Original!#REF!</definedName>
    <definedName name="GRLINK_8" localSheetId="26">[3]Original!#REF!</definedName>
    <definedName name="GRLINK_8" localSheetId="12">[3]Original!#REF!</definedName>
    <definedName name="GRLINK_8" localSheetId="21">[3]Original!#REF!</definedName>
    <definedName name="GRLINK_8" localSheetId="30">[3]Original!#REF!</definedName>
    <definedName name="GRLINK_8" localSheetId="27">[3]Original!#REF!</definedName>
    <definedName name="GRLINK_8" localSheetId="11">[3]Original!#REF!</definedName>
    <definedName name="GRLINK_8" localSheetId="22">[3]Original!#REF!</definedName>
    <definedName name="GRLINK_8" localSheetId="15">[3]Original!#REF!</definedName>
    <definedName name="GRLINK_8">[3]Original!#REF!</definedName>
    <definedName name="h" localSheetId="1" hidden="1">{"Yr1",#N/A,FALSE,"Budget Detail";"Yr2",#N/A,FALSE,"Budget Detail";"Yr3",#N/A,FALSE,"Budget Detail";"Yr4",#N/A,FALSE,"Budget Detail";"Yr5",#N/A,FALSE,"Budget Detail";"Total",#N/A,FALSE,"Budget Detail"}</definedName>
    <definedName name="h" localSheetId="5" hidden="1">{"Yr1",#N/A,FALSE,"Budget Detail";"Yr2",#N/A,FALSE,"Budget Detail";"Yr3",#N/A,FALSE,"Budget Detail";"Yr4",#N/A,FALSE,"Budget Detail";"Yr5",#N/A,FALSE,"Budget Detail";"Total",#N/A,FALSE,"Budget Detail"}</definedName>
    <definedName name="h" hidden="1">{"Yr1",#N/A,FALSE,"Budget Detail";"Yr2",#N/A,FALSE,"Budget Detail";"Yr3",#N/A,FALSE,"Budget Detail";"Yr4",#N/A,FALSE,"Budget Detail";"Yr5",#N/A,FALSE,"Budget Detail";"Total",#N/A,FALSE,"Budget Detail"}</definedName>
    <definedName name="Hard1" localSheetId="1" hidden="1">{"Yr1",#N/A,FALSE,"Budget Detail";"Yr2",#N/A,FALSE,"Budget Detail";"Yr3",#N/A,FALSE,"Budget Detail";"Yr4",#N/A,FALSE,"Budget Detail";"Yr5",#N/A,FALSE,"Budget Detail";"Total",#N/A,FALSE,"Budget Detail"}</definedName>
    <definedName name="Hard1" localSheetId="5" hidden="1">{"Yr1",#N/A,FALSE,"Budget Detail";"Yr2",#N/A,FALSE,"Budget Detail";"Yr3",#N/A,FALSE,"Budget Detail";"Yr4",#N/A,FALSE,"Budget Detail";"Yr5",#N/A,FALSE,"Budget Detail";"Total",#N/A,FALSE,"Budget Detail"}</definedName>
    <definedName name="Hard1" hidden="1">{"Yr1",#N/A,FALSE,"Budget Detail";"Yr2",#N/A,FALSE,"Budget Detail";"Yr3",#N/A,FALSE,"Budget Detail";"Yr4",#N/A,FALSE,"Budget Detail";"Yr5",#N/A,FALSE,"Budget Detail";"Total",#N/A,FALSE,"Budget Detail"}</definedName>
    <definedName name="Header_Row" localSheetId="17">ROW(#REF!)</definedName>
    <definedName name="Header_Row" localSheetId="23">ROW(#REF!)</definedName>
    <definedName name="Header_Row" localSheetId="24">ROW(#REF!)</definedName>
    <definedName name="Header_Row" localSheetId="26">ROW(#REF!)</definedName>
    <definedName name="Header_Row" localSheetId="12">ROW(#REF!)</definedName>
    <definedName name="Header_Row" localSheetId="21">ROW(#REF!)</definedName>
    <definedName name="Header_Row" localSheetId="30">ROW(#REF!)</definedName>
    <definedName name="Header_Row" localSheetId="27">ROW(#REF!)</definedName>
    <definedName name="Header_Row" localSheetId="11">ROW(#REF!)</definedName>
    <definedName name="Header_Row" localSheetId="22">ROW(#REF!)</definedName>
    <definedName name="Header_Row" localSheetId="15">ROW(#REF!)</definedName>
    <definedName name="Header_Row">ROW(#REF!)</definedName>
    <definedName name="HEDGES" localSheetId="17">#REF!:#REF!</definedName>
    <definedName name="HEDGES" localSheetId="5">#REF!:#REF!</definedName>
    <definedName name="HEDGES" localSheetId="23">#REF!:#REF!</definedName>
    <definedName name="HEDGES" localSheetId="24">#REF!:#REF!</definedName>
    <definedName name="HEDGES" localSheetId="26">#REF!:#REF!</definedName>
    <definedName name="HEDGES" localSheetId="12">#REF!:#REF!</definedName>
    <definedName name="HEDGES" localSheetId="21">#REF!:#REF!</definedName>
    <definedName name="HEDGES" localSheetId="30">#REF!:#REF!</definedName>
    <definedName name="HEDGES" localSheetId="27">#REF!:#REF!</definedName>
    <definedName name="HEDGES" localSheetId="11">#REF!:#REF!</definedName>
    <definedName name="HEDGES" localSheetId="22">#REF!:#REF!</definedName>
    <definedName name="HEDGES" localSheetId="15">#REF!:#REF!</definedName>
    <definedName name="HEDGES">#REF!:#REF!</definedName>
    <definedName name="hh" localSheetId="17" hidden="1">#REF!</definedName>
    <definedName name="hh" localSheetId="5" hidden="1">#REF!</definedName>
    <definedName name="hh" localSheetId="23" hidden="1">#REF!</definedName>
    <definedName name="hh" localSheetId="24" hidden="1">#REF!</definedName>
    <definedName name="hh" localSheetId="26" hidden="1">#REF!</definedName>
    <definedName name="hh" localSheetId="12" hidden="1">#REF!</definedName>
    <definedName name="hh" localSheetId="21" hidden="1">#REF!</definedName>
    <definedName name="hh" localSheetId="30" hidden="1">#REF!</definedName>
    <definedName name="hh" localSheetId="27" hidden="1">#REF!</definedName>
    <definedName name="hh" localSheetId="11" hidden="1">#REF!</definedName>
    <definedName name="hh" localSheetId="22" hidden="1">#REF!</definedName>
    <definedName name="hh" localSheetId="15" hidden="1">#REF!</definedName>
    <definedName name="hh" hidden="1">#REF!</definedName>
    <definedName name="IBE" localSheetId="17">#REF!</definedName>
    <definedName name="IBE" localSheetId="5">#REF!</definedName>
    <definedName name="IBE" localSheetId="23">#REF!</definedName>
    <definedName name="IBE" localSheetId="24">#REF!</definedName>
    <definedName name="IBE" localSheetId="26">#REF!</definedName>
    <definedName name="IBE" localSheetId="12">#REF!</definedName>
    <definedName name="IBE" localSheetId="21">#REF!</definedName>
    <definedName name="IBE" localSheetId="30">#REF!</definedName>
    <definedName name="IBE" localSheetId="27">#REF!</definedName>
    <definedName name="IBE" localSheetId="11">#REF!</definedName>
    <definedName name="IBE" localSheetId="22">#REF!</definedName>
    <definedName name="IBE" localSheetId="15">#REF!</definedName>
    <definedName name="IBE">#REF!</definedName>
    <definedName name="ICR" localSheetId="17">#REF!</definedName>
    <definedName name="ICR" localSheetId="23">#REF!</definedName>
    <definedName name="ICR" localSheetId="24">#REF!</definedName>
    <definedName name="ICR" localSheetId="26">#REF!</definedName>
    <definedName name="ICR" localSheetId="12">#REF!</definedName>
    <definedName name="ICR" localSheetId="21">#REF!</definedName>
    <definedName name="ICR" localSheetId="30">#REF!</definedName>
    <definedName name="ICR" localSheetId="27">#REF!</definedName>
    <definedName name="ICR" localSheetId="11">#REF!</definedName>
    <definedName name="ICR" localSheetId="22">#REF!</definedName>
    <definedName name="ICR" localSheetId="15">#REF!</definedName>
    <definedName name="ICR">#REF!</definedName>
    <definedName name="InAust" localSheetId="17">#REF!</definedName>
    <definedName name="InAust" localSheetId="23">#REF!</definedName>
    <definedName name="InAust" localSheetId="24">#REF!</definedName>
    <definedName name="InAust" localSheetId="26">#REF!</definedName>
    <definedName name="InAust" localSheetId="12">#REF!</definedName>
    <definedName name="InAust" localSheetId="21">#REF!</definedName>
    <definedName name="InAust" localSheetId="30">#REF!</definedName>
    <definedName name="InAust" localSheetId="27">#REF!</definedName>
    <definedName name="InAust" localSheetId="11">#REF!</definedName>
    <definedName name="InAust" localSheetId="22">#REF!</definedName>
    <definedName name="InAust" localSheetId="15">#REF!</definedName>
    <definedName name="InAust">#REF!</definedName>
    <definedName name="InAustTravel" localSheetId="17">#REF!</definedName>
    <definedName name="InAustTravel" localSheetId="23">#REF!</definedName>
    <definedName name="InAustTravel" localSheetId="24">#REF!</definedName>
    <definedName name="InAustTravel" localSheetId="26">#REF!</definedName>
    <definedName name="InAustTravel" localSheetId="12">#REF!</definedName>
    <definedName name="InAustTravel" localSheetId="21">#REF!</definedName>
    <definedName name="InAustTravel" localSheetId="30">#REF!</definedName>
    <definedName name="InAustTravel" localSheetId="27">#REF!</definedName>
    <definedName name="InAustTravel" localSheetId="11">#REF!</definedName>
    <definedName name="InAustTravel" localSheetId="22">#REF!</definedName>
    <definedName name="InAustTravel" localSheetId="15">#REF!</definedName>
    <definedName name="InAustTravel">#REF!</definedName>
    <definedName name="InCountryTravel" localSheetId="17">#REF!</definedName>
    <definedName name="InCountryTravel" localSheetId="23">#REF!</definedName>
    <definedName name="InCountryTravel" localSheetId="24">#REF!</definedName>
    <definedName name="InCountryTravel" localSheetId="26">#REF!</definedName>
    <definedName name="InCountryTravel" localSheetId="12">#REF!</definedName>
    <definedName name="InCountryTravel" localSheetId="21">#REF!</definedName>
    <definedName name="InCountryTravel" localSheetId="30">#REF!</definedName>
    <definedName name="InCountryTravel" localSheetId="27">#REF!</definedName>
    <definedName name="InCountryTravel" localSheetId="11">#REF!</definedName>
    <definedName name="InCountryTravel" localSheetId="22">#REF!</definedName>
    <definedName name="InCountryTravel" localSheetId="15">#REF!</definedName>
    <definedName name="InCountryTravel">#REF!</definedName>
    <definedName name="Indicator">[25]!Table6[Indicator]</definedName>
    <definedName name="Indicator_code">[25]!Table6[Indicator_code]</definedName>
    <definedName name="Indicator_start">[25]!Table6[[#Headers],[Indicator]]</definedName>
    <definedName name="Indirect" localSheetId="17">#REF!</definedName>
    <definedName name="Indirect" localSheetId="23">#REF!</definedName>
    <definedName name="Indirect" localSheetId="24">#REF!</definedName>
    <definedName name="Indirect" localSheetId="26">#REF!</definedName>
    <definedName name="Indirect" localSheetId="12">#REF!</definedName>
    <definedName name="Indirect" localSheetId="21">#REF!</definedName>
    <definedName name="Indirect" localSheetId="30">#REF!</definedName>
    <definedName name="Indirect" localSheetId="27">#REF!</definedName>
    <definedName name="Indirect" localSheetId="11">#REF!</definedName>
    <definedName name="Indirect" localSheetId="22">#REF!</definedName>
    <definedName name="Indirect" localSheetId="15">#REF!</definedName>
    <definedName name="Indirect">#REF!</definedName>
    <definedName name="INF" localSheetId="17">#REF!</definedName>
    <definedName name="INF" localSheetId="23">#REF!</definedName>
    <definedName name="INF" localSheetId="24">#REF!</definedName>
    <definedName name="INF" localSheetId="26">#REF!</definedName>
    <definedName name="INF" localSheetId="12">#REF!</definedName>
    <definedName name="INF" localSheetId="21">#REF!</definedName>
    <definedName name="INF" localSheetId="30">#REF!</definedName>
    <definedName name="INF" localSheetId="27">#REF!</definedName>
    <definedName name="INF" localSheetId="11">#REF!</definedName>
    <definedName name="INF" localSheetId="22">#REF!</definedName>
    <definedName name="INF" localSheetId="15">#REF!</definedName>
    <definedName name="INF">#REF!</definedName>
    <definedName name="inflate" localSheetId="17">#REF!</definedName>
    <definedName name="inflate" localSheetId="23">#REF!</definedName>
    <definedName name="inflate" localSheetId="24">#REF!</definedName>
    <definedName name="inflate" localSheetId="26">#REF!</definedName>
    <definedName name="inflate" localSheetId="12">#REF!</definedName>
    <definedName name="inflate" localSheetId="21">#REF!</definedName>
    <definedName name="inflate" localSheetId="30">#REF!</definedName>
    <definedName name="inflate" localSheetId="27">#REF!</definedName>
    <definedName name="inflate" localSheetId="11">#REF!</definedName>
    <definedName name="inflate" localSheetId="22">#REF!</definedName>
    <definedName name="inflate" localSheetId="15">#REF!</definedName>
    <definedName name="inflate">#REF!</definedName>
    <definedName name="Inflation_factor_year_1" localSheetId="17">#REF!</definedName>
    <definedName name="Inflation_factor_year_1" localSheetId="23">#REF!</definedName>
    <definedName name="Inflation_factor_year_1" localSheetId="24">#REF!</definedName>
    <definedName name="Inflation_factor_year_1" localSheetId="26">#REF!</definedName>
    <definedName name="Inflation_factor_year_1" localSheetId="12">#REF!</definedName>
    <definedName name="Inflation_factor_year_1" localSheetId="21">#REF!</definedName>
    <definedName name="Inflation_factor_year_1" localSheetId="30">#REF!</definedName>
    <definedName name="Inflation_factor_year_1" localSheetId="27">#REF!</definedName>
    <definedName name="Inflation_factor_year_1" localSheetId="11">#REF!</definedName>
    <definedName name="Inflation_factor_year_1" localSheetId="22">#REF!</definedName>
    <definedName name="Inflation_factor_year_1" localSheetId="15">#REF!</definedName>
    <definedName name="Inflation_factor_year_1">#REF!</definedName>
    <definedName name="Inflation_factor_year_2" localSheetId="17">#REF!</definedName>
    <definedName name="Inflation_factor_year_2" localSheetId="23">#REF!</definedName>
    <definedName name="Inflation_factor_year_2" localSheetId="24">#REF!</definedName>
    <definedName name="Inflation_factor_year_2" localSheetId="26">#REF!</definedName>
    <definedName name="Inflation_factor_year_2" localSheetId="12">#REF!</definedName>
    <definedName name="Inflation_factor_year_2" localSheetId="21">#REF!</definedName>
    <definedName name="Inflation_factor_year_2" localSheetId="30">#REF!</definedName>
    <definedName name="Inflation_factor_year_2" localSheetId="27">#REF!</definedName>
    <definedName name="Inflation_factor_year_2" localSheetId="11">#REF!</definedName>
    <definedName name="Inflation_factor_year_2" localSheetId="22">#REF!</definedName>
    <definedName name="Inflation_factor_year_2" localSheetId="15">#REF!</definedName>
    <definedName name="Inflation_factor_year_2">#REF!</definedName>
    <definedName name="Inflation_factor_year_3" localSheetId="17">#REF!</definedName>
    <definedName name="Inflation_factor_year_3" localSheetId="23">#REF!</definedName>
    <definedName name="Inflation_factor_year_3" localSheetId="24">#REF!</definedName>
    <definedName name="Inflation_factor_year_3" localSheetId="26">#REF!</definedName>
    <definedName name="Inflation_factor_year_3" localSheetId="12">#REF!</definedName>
    <definedName name="Inflation_factor_year_3" localSheetId="21">#REF!</definedName>
    <definedName name="Inflation_factor_year_3" localSheetId="30">#REF!</definedName>
    <definedName name="Inflation_factor_year_3" localSheetId="27">#REF!</definedName>
    <definedName name="Inflation_factor_year_3" localSheetId="11">#REF!</definedName>
    <definedName name="Inflation_factor_year_3" localSheetId="22">#REF!</definedName>
    <definedName name="Inflation_factor_year_3" localSheetId="15">#REF!</definedName>
    <definedName name="Inflation_factor_year_3">#REF!</definedName>
    <definedName name="Inflation_factor_year_4" localSheetId="17">#REF!</definedName>
    <definedName name="Inflation_factor_year_4" localSheetId="23">#REF!</definedName>
    <definedName name="Inflation_factor_year_4" localSheetId="24">#REF!</definedName>
    <definedName name="Inflation_factor_year_4" localSheetId="26">#REF!</definedName>
    <definedName name="Inflation_factor_year_4" localSheetId="12">#REF!</definedName>
    <definedName name="Inflation_factor_year_4" localSheetId="21">#REF!</definedName>
    <definedName name="Inflation_factor_year_4" localSheetId="30">#REF!</definedName>
    <definedName name="Inflation_factor_year_4" localSheetId="27">#REF!</definedName>
    <definedName name="Inflation_factor_year_4" localSheetId="11">#REF!</definedName>
    <definedName name="Inflation_factor_year_4" localSheetId="22">#REF!</definedName>
    <definedName name="Inflation_factor_year_4" localSheetId="15">#REF!</definedName>
    <definedName name="Inflation_factor_year_4">#REF!</definedName>
    <definedName name="Inflation_factor_year_5" localSheetId="17">#REF!</definedName>
    <definedName name="Inflation_factor_year_5" localSheetId="23">#REF!</definedName>
    <definedName name="Inflation_factor_year_5" localSheetId="24">#REF!</definedName>
    <definedName name="Inflation_factor_year_5" localSheetId="26">#REF!</definedName>
    <definedName name="Inflation_factor_year_5" localSheetId="12">#REF!</definedName>
    <definedName name="Inflation_factor_year_5" localSheetId="21">#REF!</definedName>
    <definedName name="Inflation_factor_year_5" localSheetId="30">#REF!</definedName>
    <definedName name="Inflation_factor_year_5" localSheetId="27">#REF!</definedName>
    <definedName name="Inflation_factor_year_5" localSheetId="11">#REF!</definedName>
    <definedName name="Inflation_factor_year_5" localSheetId="22">#REF!</definedName>
    <definedName name="Inflation_factor_year_5" localSheetId="15">#REF!</definedName>
    <definedName name="Inflation_factor_year_5">#REF!</definedName>
    <definedName name="Int" localSheetId="17">#REF!</definedName>
    <definedName name="Int" localSheetId="23">#REF!</definedName>
    <definedName name="Int" localSheetId="24">#REF!</definedName>
    <definedName name="Int" localSheetId="26">#REF!</definedName>
    <definedName name="Int" localSheetId="12">#REF!</definedName>
    <definedName name="Int" localSheetId="21">#REF!</definedName>
    <definedName name="Int" localSheetId="30">#REF!</definedName>
    <definedName name="Int" localSheetId="27">#REF!</definedName>
    <definedName name="Int" localSheetId="11">#REF!</definedName>
    <definedName name="Int" localSheetId="22">#REF!</definedName>
    <definedName name="Int" localSheetId="15">#REF!</definedName>
    <definedName name="Int">#REF!</definedName>
    <definedName name="Interest_Rate" localSheetId="17">#REF!</definedName>
    <definedName name="Interest_Rate" localSheetId="23">#REF!</definedName>
    <definedName name="Interest_Rate" localSheetId="24">#REF!</definedName>
    <definedName name="Interest_Rate" localSheetId="26">#REF!</definedName>
    <definedName name="Interest_Rate" localSheetId="12">#REF!</definedName>
    <definedName name="Interest_Rate" localSheetId="21">#REF!</definedName>
    <definedName name="Interest_Rate" localSheetId="30">#REF!</definedName>
    <definedName name="Interest_Rate" localSheetId="27">#REF!</definedName>
    <definedName name="Interest_Rate" localSheetId="11">#REF!</definedName>
    <definedName name="Interest_Rate" localSheetId="22">#REF!</definedName>
    <definedName name="Interest_Rate" localSheetId="15">#REF!</definedName>
    <definedName name="Interest_Rate">#REF!</definedName>
    <definedName name="INTERPLAN" localSheetId="17">#REF!</definedName>
    <definedName name="INTERPLAN" localSheetId="23">#REF!</definedName>
    <definedName name="INTERPLAN" localSheetId="24">#REF!</definedName>
    <definedName name="INTERPLAN" localSheetId="26">#REF!</definedName>
    <definedName name="INTERPLAN" localSheetId="12">#REF!</definedName>
    <definedName name="INTERPLAN" localSheetId="21">#REF!</definedName>
    <definedName name="INTERPLAN" localSheetId="30">#REF!</definedName>
    <definedName name="INTERPLAN" localSheetId="27">#REF!</definedName>
    <definedName name="INTERPLAN" localSheetId="11">#REF!</definedName>
    <definedName name="INTERPLAN" localSheetId="22">#REF!</definedName>
    <definedName name="INTERPLAN" localSheetId="15">#REF!</definedName>
    <definedName name="INTERPLAN">#REF!</definedName>
    <definedName name="INVEST" localSheetId="17">#REF!</definedName>
    <definedName name="INVEST" localSheetId="23">#REF!</definedName>
    <definedName name="INVEST" localSheetId="24">#REF!</definedName>
    <definedName name="INVEST" localSheetId="26">#REF!</definedName>
    <definedName name="INVEST" localSheetId="12">#REF!</definedName>
    <definedName name="INVEST" localSheetId="21">#REF!</definedName>
    <definedName name="INVEST" localSheetId="30">#REF!</definedName>
    <definedName name="INVEST" localSheetId="27">#REF!</definedName>
    <definedName name="INVEST" localSheetId="11">#REF!</definedName>
    <definedName name="INVEST" localSheetId="22">#REF!</definedName>
    <definedName name="INVEST" localSheetId="15">#REF!</definedName>
    <definedName name="INVEST">#REF!</definedName>
    <definedName name="irishtotal" localSheetId="17">#REF!</definedName>
    <definedName name="irishtotal" localSheetId="23">#REF!</definedName>
    <definedName name="irishtotal" localSheetId="24">#REF!</definedName>
    <definedName name="irishtotal" localSheetId="26">#REF!</definedName>
    <definedName name="irishtotal" localSheetId="12">#REF!</definedName>
    <definedName name="irishtotal" localSheetId="21">#REF!</definedName>
    <definedName name="irishtotal" localSheetId="30">#REF!</definedName>
    <definedName name="irishtotal" localSheetId="27">#REF!</definedName>
    <definedName name="irishtotal" localSheetId="11">#REF!</definedName>
    <definedName name="irishtotal" localSheetId="22">#REF!</definedName>
    <definedName name="irishtotal" localSheetId="15">#REF!</definedName>
    <definedName name="irishtotal">#REF!</definedName>
    <definedName name="ISG" localSheetId="17">[3]Original!#REF!</definedName>
    <definedName name="ISG" localSheetId="5">[3]Original!#REF!</definedName>
    <definedName name="ISG" localSheetId="23">[3]Original!#REF!</definedName>
    <definedName name="ISG" localSheetId="24">[3]Original!#REF!</definedName>
    <definedName name="ISG" localSheetId="26">[3]Original!#REF!</definedName>
    <definedName name="ISG" localSheetId="12">[3]Original!#REF!</definedName>
    <definedName name="ISG" localSheetId="21">[3]Original!#REF!</definedName>
    <definedName name="ISG" localSheetId="30">[3]Original!#REF!</definedName>
    <definedName name="ISG" localSheetId="27">[3]Original!#REF!</definedName>
    <definedName name="ISG" localSheetId="11">[3]Original!#REF!</definedName>
    <definedName name="ISG" localSheetId="22">[3]Original!#REF!</definedName>
    <definedName name="ISG" localSheetId="15">[3]Original!#REF!</definedName>
    <definedName name="ISG">[3]Original!#REF!</definedName>
    <definedName name="ISG_5" localSheetId="17">[3]Original!#REF!</definedName>
    <definedName name="ISG_5" localSheetId="5">[3]Original!#REF!</definedName>
    <definedName name="ISG_5" localSheetId="23">[3]Original!#REF!</definedName>
    <definedName name="ISG_5" localSheetId="24">[3]Original!#REF!</definedName>
    <definedName name="ISG_5" localSheetId="26">[3]Original!#REF!</definedName>
    <definedName name="ISG_5" localSheetId="12">[3]Original!#REF!</definedName>
    <definedName name="ISG_5" localSheetId="21">[3]Original!#REF!</definedName>
    <definedName name="ISG_5" localSheetId="30">[3]Original!#REF!</definedName>
    <definedName name="ISG_5" localSheetId="27">[3]Original!#REF!</definedName>
    <definedName name="ISG_5" localSheetId="11">[3]Original!#REF!</definedName>
    <definedName name="ISG_5" localSheetId="22">[3]Original!#REF!</definedName>
    <definedName name="ISG_5" localSheetId="15">[3]Original!#REF!</definedName>
    <definedName name="ISG_5">[3]Original!#REF!</definedName>
    <definedName name="ISG_8" localSheetId="17">[3]Original!#REF!</definedName>
    <definedName name="ISG_8" localSheetId="5">[3]Original!#REF!</definedName>
    <definedName name="ISG_8" localSheetId="23">[3]Original!#REF!</definedName>
    <definedName name="ISG_8" localSheetId="24">[3]Original!#REF!</definedName>
    <definedName name="ISG_8" localSheetId="26">[3]Original!#REF!</definedName>
    <definedName name="ISG_8" localSheetId="12">[3]Original!#REF!</definedName>
    <definedName name="ISG_8" localSheetId="21">[3]Original!#REF!</definedName>
    <definedName name="ISG_8" localSheetId="30">[3]Original!#REF!</definedName>
    <definedName name="ISG_8" localSheetId="27">[3]Original!#REF!</definedName>
    <definedName name="ISG_8" localSheetId="11">[3]Original!#REF!</definedName>
    <definedName name="ISG_8" localSheetId="22">[3]Original!#REF!</definedName>
    <definedName name="ISG_8" localSheetId="15">[3]Original!#REF!</definedName>
    <definedName name="ISG_8">[3]Original!#REF!</definedName>
    <definedName name="ivtotal" localSheetId="17">[3]Original!#REF!</definedName>
    <definedName name="ivtotal" localSheetId="5">[3]Original!#REF!</definedName>
    <definedName name="ivtotal" localSheetId="23">[3]Original!#REF!</definedName>
    <definedName name="ivtotal" localSheetId="24">[3]Original!#REF!</definedName>
    <definedName name="ivtotal" localSheetId="26">[3]Original!#REF!</definedName>
    <definedName name="ivtotal" localSheetId="12">[3]Original!#REF!</definedName>
    <definedName name="ivtotal" localSheetId="21">[3]Original!#REF!</definedName>
    <definedName name="ivtotal" localSheetId="30">[3]Original!#REF!</definedName>
    <definedName name="ivtotal" localSheetId="27">[3]Original!#REF!</definedName>
    <definedName name="ivtotal" localSheetId="11">[3]Original!#REF!</definedName>
    <definedName name="ivtotal" localSheetId="22">[3]Original!#REF!</definedName>
    <definedName name="ivtotal" localSheetId="15">[3]Original!#REF!</definedName>
    <definedName name="ivtotal">[3]Original!#REF!</definedName>
    <definedName name="ivtotal_5" localSheetId="17">[3]Original!#REF!</definedName>
    <definedName name="ivtotal_5" localSheetId="5">[3]Original!#REF!</definedName>
    <definedName name="ivtotal_5" localSheetId="23">[3]Original!#REF!</definedName>
    <definedName name="ivtotal_5" localSheetId="24">[3]Original!#REF!</definedName>
    <definedName name="ivtotal_5" localSheetId="26">[3]Original!#REF!</definedName>
    <definedName name="ivtotal_5" localSheetId="12">[3]Original!#REF!</definedName>
    <definedName name="ivtotal_5" localSheetId="21">[3]Original!#REF!</definedName>
    <definedName name="ivtotal_5" localSheetId="30">[3]Original!#REF!</definedName>
    <definedName name="ivtotal_5" localSheetId="27">[3]Original!#REF!</definedName>
    <definedName name="ivtotal_5" localSheetId="11">[3]Original!#REF!</definedName>
    <definedName name="ivtotal_5" localSheetId="22">[3]Original!#REF!</definedName>
    <definedName name="ivtotal_5" localSheetId="15">[3]Original!#REF!</definedName>
    <definedName name="ivtotal_5">[3]Original!#REF!</definedName>
    <definedName name="ivtotal_8" localSheetId="17">[3]Original!#REF!</definedName>
    <definedName name="ivtotal_8" localSheetId="5">[3]Original!#REF!</definedName>
    <definedName name="ivtotal_8" localSheetId="23">[3]Original!#REF!</definedName>
    <definedName name="ivtotal_8" localSheetId="24">[3]Original!#REF!</definedName>
    <definedName name="ivtotal_8" localSheetId="26">[3]Original!#REF!</definedName>
    <definedName name="ivtotal_8" localSheetId="12">[3]Original!#REF!</definedName>
    <definedName name="ivtotal_8" localSheetId="21">[3]Original!#REF!</definedName>
    <definedName name="ivtotal_8" localSheetId="30">[3]Original!#REF!</definedName>
    <definedName name="ivtotal_8" localSheetId="27">[3]Original!#REF!</definedName>
    <definedName name="ivtotal_8" localSheetId="11">[3]Original!#REF!</definedName>
    <definedName name="ivtotal_8" localSheetId="22">[3]Original!#REF!</definedName>
    <definedName name="ivtotal_8" localSheetId="15">[3]Original!#REF!</definedName>
    <definedName name="ivtotal_8">[3]Original!#REF!</definedName>
    <definedName name="IVXTOTAL" localSheetId="17">[3]Original!#REF!</definedName>
    <definedName name="IVXTOTAL" localSheetId="5">[3]Original!#REF!</definedName>
    <definedName name="IVXTOTAL" localSheetId="23">[3]Original!#REF!</definedName>
    <definedName name="IVXTOTAL" localSheetId="24">[3]Original!#REF!</definedName>
    <definedName name="IVXTOTAL" localSheetId="26">[3]Original!#REF!</definedName>
    <definedName name="IVXTOTAL" localSheetId="12">[3]Original!#REF!</definedName>
    <definedName name="IVXTOTAL" localSheetId="21">[3]Original!#REF!</definedName>
    <definedName name="IVXTOTAL" localSheetId="30">[3]Original!#REF!</definedName>
    <definedName name="IVXTOTAL" localSheetId="27">[3]Original!#REF!</definedName>
    <definedName name="IVXTOTAL" localSheetId="11">[3]Original!#REF!</definedName>
    <definedName name="IVXTOTAL" localSheetId="22">[3]Original!#REF!</definedName>
    <definedName name="IVXTOTAL" localSheetId="15">[3]Original!#REF!</definedName>
    <definedName name="IVXTOTAL">[3]Original!#REF!</definedName>
    <definedName name="IVXTOTAL_5" localSheetId="17">[3]Original!#REF!</definedName>
    <definedName name="IVXTOTAL_5" localSheetId="5">[3]Original!#REF!</definedName>
    <definedName name="IVXTOTAL_5" localSheetId="23">[3]Original!#REF!</definedName>
    <definedName name="IVXTOTAL_5" localSheetId="24">[3]Original!#REF!</definedName>
    <definedName name="IVXTOTAL_5" localSheetId="26">[3]Original!#REF!</definedName>
    <definedName name="IVXTOTAL_5" localSheetId="12">[3]Original!#REF!</definedName>
    <definedName name="IVXTOTAL_5" localSheetId="21">[3]Original!#REF!</definedName>
    <definedName name="IVXTOTAL_5" localSheetId="30">[3]Original!#REF!</definedName>
    <definedName name="IVXTOTAL_5" localSheetId="27">[3]Original!#REF!</definedName>
    <definedName name="IVXTOTAL_5" localSheetId="11">[3]Original!#REF!</definedName>
    <definedName name="IVXTOTAL_5" localSheetId="22">[3]Original!#REF!</definedName>
    <definedName name="IVXTOTAL_5" localSheetId="15">[3]Original!#REF!</definedName>
    <definedName name="IVXTOTAL_5">[3]Original!#REF!</definedName>
    <definedName name="IVXTOTAL_8" localSheetId="17">[3]Original!#REF!</definedName>
    <definedName name="IVXTOTAL_8" localSheetId="5">[3]Original!#REF!</definedName>
    <definedName name="IVXTOTAL_8" localSheetId="23">[3]Original!#REF!</definedName>
    <definedName name="IVXTOTAL_8" localSheetId="24">[3]Original!#REF!</definedName>
    <definedName name="IVXTOTAL_8" localSheetId="26">[3]Original!#REF!</definedName>
    <definedName name="IVXTOTAL_8" localSheetId="12">[3]Original!#REF!</definedName>
    <definedName name="IVXTOTAL_8" localSheetId="21">[3]Original!#REF!</definedName>
    <definedName name="IVXTOTAL_8" localSheetId="30">[3]Original!#REF!</definedName>
    <definedName name="IVXTOTAL_8" localSheetId="27">[3]Original!#REF!</definedName>
    <definedName name="IVXTOTAL_8" localSheetId="11">[3]Original!#REF!</definedName>
    <definedName name="IVXTOTAL_8" localSheetId="22">[3]Original!#REF!</definedName>
    <definedName name="IVXTOTAL_8" localSheetId="15">[3]Original!#REF!</definedName>
    <definedName name="IVXTOTAL_8">[3]Original!#REF!</definedName>
    <definedName name="ixtotal" localSheetId="17">[3]Original!#REF!</definedName>
    <definedName name="ixtotal" localSheetId="5">[3]Original!#REF!</definedName>
    <definedName name="ixtotal" localSheetId="23">[3]Original!#REF!</definedName>
    <definedName name="ixtotal" localSheetId="24">[3]Original!#REF!</definedName>
    <definedName name="ixtotal" localSheetId="26">[3]Original!#REF!</definedName>
    <definedName name="ixtotal" localSheetId="12">[3]Original!#REF!</definedName>
    <definedName name="ixtotal" localSheetId="21">[3]Original!#REF!</definedName>
    <definedName name="ixtotal" localSheetId="30">[3]Original!#REF!</definedName>
    <definedName name="ixtotal" localSheetId="27">[3]Original!#REF!</definedName>
    <definedName name="ixtotal" localSheetId="11">[3]Original!#REF!</definedName>
    <definedName name="ixtotal" localSheetId="22">[3]Original!#REF!</definedName>
    <definedName name="ixtotal" localSheetId="15">[3]Original!#REF!</definedName>
    <definedName name="ixtotal">[3]Original!#REF!</definedName>
    <definedName name="ixtotal_5" localSheetId="17">[3]Original!#REF!</definedName>
    <definedName name="ixtotal_5" localSheetId="5">[3]Original!#REF!</definedName>
    <definedName name="ixtotal_5" localSheetId="23">[3]Original!#REF!</definedName>
    <definedName name="ixtotal_5" localSheetId="24">[3]Original!#REF!</definedName>
    <definedName name="ixtotal_5" localSheetId="26">[3]Original!#REF!</definedName>
    <definedName name="ixtotal_5" localSheetId="12">[3]Original!#REF!</definedName>
    <definedName name="ixtotal_5" localSheetId="21">[3]Original!#REF!</definedName>
    <definedName name="ixtotal_5" localSheetId="30">[3]Original!#REF!</definedName>
    <definedName name="ixtotal_5" localSheetId="27">[3]Original!#REF!</definedName>
    <definedName name="ixtotal_5" localSheetId="11">[3]Original!#REF!</definedName>
    <definedName name="ixtotal_5" localSheetId="22">[3]Original!#REF!</definedName>
    <definedName name="ixtotal_5" localSheetId="15">[3]Original!#REF!</definedName>
    <definedName name="ixtotal_5">[3]Original!#REF!</definedName>
    <definedName name="ixtotal_8" localSheetId="17">[3]Original!#REF!</definedName>
    <definedName name="ixtotal_8" localSheetId="5">[3]Original!#REF!</definedName>
    <definedName name="ixtotal_8" localSheetId="23">[3]Original!#REF!</definedName>
    <definedName name="ixtotal_8" localSheetId="24">[3]Original!#REF!</definedName>
    <definedName name="ixtotal_8" localSheetId="26">[3]Original!#REF!</definedName>
    <definedName name="ixtotal_8" localSheetId="12">[3]Original!#REF!</definedName>
    <definedName name="ixtotal_8" localSheetId="21">[3]Original!#REF!</definedName>
    <definedName name="ixtotal_8" localSheetId="30">[3]Original!#REF!</definedName>
    <definedName name="ixtotal_8" localSheetId="27">[3]Original!#REF!</definedName>
    <definedName name="ixtotal_8" localSheetId="11">[3]Original!#REF!</definedName>
    <definedName name="ixtotal_8" localSheetId="22">[3]Original!#REF!</definedName>
    <definedName name="ixtotal_8" localSheetId="15">[3]Original!#REF!</definedName>
    <definedName name="ixtotal_8">[3]Original!#REF!</definedName>
    <definedName name="j" localSheetId="1" hidden="1">{"Yr1",#N/A,FALSE,"Budget Detail";"Yr2",#N/A,FALSE,"Budget Detail";"Yr3",#N/A,FALSE,"Budget Detail";"Yr4",#N/A,FALSE,"Budget Detail";"Yr5",#N/A,FALSE,"Budget Detail";"Total",#N/A,FALSE,"Budget Detail"}</definedName>
    <definedName name="j" localSheetId="5" hidden="1">{"Yr1",#N/A,FALSE,"Budget Detail";"Yr2",#N/A,FALSE,"Budget Detail";"Yr3",#N/A,FALSE,"Budget Detail";"Yr4",#N/A,FALSE,"Budget Detail";"Yr5",#N/A,FALSE,"Budget Detail";"Total",#N/A,FALSE,"Budget Detail"}</definedName>
    <definedName name="j" hidden="1">{"Yr1",#N/A,FALSE,"Budget Detail";"Yr2",#N/A,FALSE,"Budget Detail";"Yr3",#N/A,FALSE,"Budget Detail";"Yr4",#N/A,FALSE,"Budget Detail";"Yr5",#N/A,FALSE,"Budget Detail";"Total",#N/A,FALSE,"Budget Detail"}</definedName>
    <definedName name="JJJJJ" localSheetId="1" hidden="1">{"Yr1",#N/A,FALSE,"Budget Detail";"Yr2",#N/A,FALSE,"Budget Detail";"Yr3",#N/A,FALSE,"Budget Detail";"Yr4",#N/A,FALSE,"Budget Detail";"Yr5",#N/A,FALSE,"Budget Detail";"Total",#N/A,FALSE,"Budget Detail"}</definedName>
    <definedName name="JJJJJ" localSheetId="5" hidden="1">{"Yr1",#N/A,FALSE,"Budget Detail";"Yr2",#N/A,FALSE,"Budget Detail";"Yr3",#N/A,FALSE,"Budget Detail";"Yr4",#N/A,FALSE,"Budget Detail";"Yr5",#N/A,FALSE,"Budget Detail";"Total",#N/A,FALSE,"Budget Detail"}</definedName>
    <definedName name="JJJJJ" hidden="1">{"Yr1",#N/A,FALSE,"Budget Detail";"Yr2",#N/A,FALSE,"Budget Detail";"Yr3",#N/A,FALSE,"Budget Detail";"Yr4",#N/A,FALSE,"Budget Detail";"Yr5",#N/A,FALSE,"Budget Detail";"Total",#N/A,FALSE,"Budget Detail"}</definedName>
    <definedName name="jjjjjjjj" localSheetId="17" hidden="1">#REF!</definedName>
    <definedName name="jjjjjjjj" localSheetId="5" hidden="1">#REF!</definedName>
    <definedName name="jjjjjjjj" localSheetId="23" hidden="1">#REF!</definedName>
    <definedName name="jjjjjjjj" localSheetId="24" hidden="1">#REF!</definedName>
    <definedName name="jjjjjjjj" localSheetId="26" hidden="1">#REF!</definedName>
    <definedName name="jjjjjjjj" localSheetId="12" hidden="1">#REF!</definedName>
    <definedName name="jjjjjjjj" localSheetId="21" hidden="1">#REF!</definedName>
    <definedName name="jjjjjjjj" localSheetId="30" hidden="1">#REF!</definedName>
    <definedName name="jjjjjjjj" localSheetId="27" hidden="1">#REF!</definedName>
    <definedName name="jjjjjjjj" localSheetId="11" hidden="1">#REF!</definedName>
    <definedName name="jjjjjjjj" localSheetId="22" hidden="1">#REF!</definedName>
    <definedName name="jjjjjjjj" localSheetId="15" hidden="1">#REF!</definedName>
    <definedName name="jjjjjjjj" hidden="1">#REF!</definedName>
    <definedName name="jk" localSheetId="1" hidden="1">{#N/A,#N/A,FALSE,"Benefits 01-06"}</definedName>
    <definedName name="jk" localSheetId="5" hidden="1">{#N/A,#N/A,FALSE,"Benefits 01-06"}</definedName>
    <definedName name="jk" hidden="1">{#N/A,#N/A,FALSE,"Benefits 01-06"}</definedName>
    <definedName name="jkl" localSheetId="1" hidden="1">{"Yr1",#N/A,FALSE,"Budget Detail";"Yr2",#N/A,FALSE,"Budget Detail";"Yr3",#N/A,FALSE,"Budget Detail";"Yr4",#N/A,FALSE,"Budget Detail";"Yr5",#N/A,FALSE,"Budget Detail";"Total",#N/A,FALSE,"Budget Detail"}</definedName>
    <definedName name="jkl" localSheetId="5" hidden="1">{"Yr1",#N/A,FALSE,"Budget Detail";"Yr2",#N/A,FALSE,"Budget Detail";"Yr3",#N/A,FALSE,"Budget Detail";"Yr4",#N/A,FALSE,"Budget Detail";"Yr5",#N/A,FALSE,"Budget Detail";"Total",#N/A,FALSE,"Budget Detail"}</definedName>
    <definedName name="jkl" hidden="1">{"Yr1",#N/A,FALSE,"Budget Detail";"Yr2",#N/A,FALSE,"Budget Detail";"Yr3",#N/A,FALSE,"Budget Detail";"Yr4",#N/A,FALSE,"Budget Detail";"Yr5",#N/A,FALSE,"Budget Detail";"Total",#N/A,FALSE,"Budget Detail"}</definedName>
    <definedName name="jno" localSheetId="17">#REF!</definedName>
    <definedName name="jno" localSheetId="5">#REF!</definedName>
    <definedName name="jno" localSheetId="23">#REF!</definedName>
    <definedName name="jno" localSheetId="24">#REF!</definedName>
    <definedName name="jno" localSheetId="26">#REF!</definedName>
    <definedName name="jno" localSheetId="12">#REF!</definedName>
    <definedName name="jno" localSheetId="21">#REF!</definedName>
    <definedName name="jno" localSheetId="30">#REF!</definedName>
    <definedName name="jno" localSheetId="27">#REF!</definedName>
    <definedName name="jno" localSheetId="11">#REF!</definedName>
    <definedName name="jno" localSheetId="22">#REF!</definedName>
    <definedName name="jno" localSheetId="15">#REF!</definedName>
    <definedName name="jno">#REF!</definedName>
    <definedName name="jokiyh" localSheetId="1" hidden="1">{"Yr1",#N/A,FALSE,"Budget Detail";"Yr2",#N/A,FALSE,"Budget Detail";"Yr3",#N/A,FALSE,"Budget Detail";"Yr4",#N/A,FALSE,"Budget Detail";"Yr5",#N/A,FALSE,"Budget Detail";"Total",#N/A,FALSE,"Budget Detail"}</definedName>
    <definedName name="jokiyh" localSheetId="5" hidden="1">{"Yr1",#N/A,FALSE,"Budget Detail";"Yr2",#N/A,FALSE,"Budget Detail";"Yr3",#N/A,FALSE,"Budget Detail";"Yr4",#N/A,FALSE,"Budget Detail";"Yr5",#N/A,FALSE,"Budget Detail";"Total",#N/A,FALSE,"Budget Detail"}</definedName>
    <definedName name="jokiyh" hidden="1">{"Yr1",#N/A,FALSE,"Budget Detail";"Yr2",#N/A,FALSE,"Budget Detail";"Yr3",#N/A,FALSE,"Budget Detail";"Yr4",#N/A,FALSE,"Budget Detail";"Yr5",#N/A,FALSE,"Budget Detail";"Total",#N/A,FALSE,"Budget Detail"}</definedName>
    <definedName name="jpy">[5]var!$D$15</definedName>
    <definedName name="jpym">[5]var!$D$16</definedName>
    <definedName name="k" localSheetId="17">#REF!</definedName>
    <definedName name="k" localSheetId="5">#REF!</definedName>
    <definedName name="k" localSheetId="23">#REF!</definedName>
    <definedName name="k" localSheetId="24">#REF!</definedName>
    <definedName name="k" localSheetId="26">#REF!</definedName>
    <definedName name="k" localSheetId="12">#REF!</definedName>
    <definedName name="k" localSheetId="21">#REF!</definedName>
    <definedName name="k" localSheetId="30">#REF!</definedName>
    <definedName name="k" localSheetId="27">#REF!</definedName>
    <definedName name="k" localSheetId="11">#REF!</definedName>
    <definedName name="k" localSheetId="22">#REF!</definedName>
    <definedName name="k" localSheetId="15">#REF!</definedName>
    <definedName name="k">#REF!</definedName>
    <definedName name="kaka">[26]Rates!$B$2:$B$9</definedName>
    <definedName name="kwd">[5]var!$D$11</definedName>
    <definedName name="kwdm">[5]var!$D$12</definedName>
    <definedName name="Last_Row" localSheetId="1">IF('A.Grant Profiles '!Values_Entered,Header_Row+'A.Grant Profiles '!Number_of_Payments,Header_Row)</definedName>
    <definedName name="Last_Row" localSheetId="17">IF('CHF-HEALTH'!Values_Entered,'CHF-HEALTH'!Header_Row+'CHF-HEALTH'!Number_of_Payments,'CHF-HEALTH'!Header_Row)</definedName>
    <definedName name="Last_Row" localSheetId="5">IF('D.Reporting Calendar'!Values_Entered,Header_Row+'D.Reporting Calendar'!Number_of_Payments,Header_Row)</definedName>
    <definedName name="Last_Row" localSheetId="23">IF(DEC!Values_Entered,DEC!Header_Row+DEC!Number_of_Payments,DEC!Header_Row)</definedName>
    <definedName name="Last_Row" localSheetId="24">IF('FAO-EE(SS0006).'!Values_Entered,'FAO-EE(SS0006).'!Header_Row+'FAO-EE(SS0006).'!Number_of_Payments,'FAO-EE(SS0006).'!Header_Row)</definedName>
    <definedName name="Last_Row" localSheetId="26">IF('FAO-J&amp;UP(SS0007)'!Values_Entered,'FAO-J&amp;UP(SS0007)'!Header_Row+'FAO-J&amp;UP(SS0007)'!Number_of_Payments,'FAO-J&amp;UP(SS0007)'!Header_Row)</definedName>
    <definedName name="Last_Row" localSheetId="12">IF(HPF.!Values_Entered,HPF.!Header_Row+HPF.!Number_of_Payments,HPF.!Header_Row)</definedName>
    <definedName name="Last_Row" localSheetId="21">IF(LDS.!Values_Entered,LDS.!Header_Row+LDS.!Number_of_Payments,LDS.!Header_Row)</definedName>
    <definedName name="Last_Row" localSheetId="30">IF('NUTRITION- NIS'!Values_Entered,'NUTRITION- NIS'!Header_Row+'NUTRITION- NIS'!Number_of_Payments,'NUTRITION- NIS'!Header_Row)</definedName>
    <definedName name="Last_Row" localSheetId="27">IF(RRF.!Values_Entered,RRF.!Header_Row+RRF.!Number_of_Payments,RRF.!Header_Row)</definedName>
    <definedName name="Last_Row" localSheetId="11">IF(UNHCR.!Values_Entered,UNHCR.!Header_Row+UNHCR.!Number_of_Payments,UNHCR.!Header_Row)</definedName>
    <definedName name="Last_Row" localSheetId="22">IF('UNICEF SM.'!Values_Entered,'UNICEF SM.'!Header_Row+'UNICEF SM.'!Number_of_Payments,'UNICEF SM.'!Header_Row)</definedName>
    <definedName name="Last_Row" localSheetId="15">IF('UNICEF-NUT.'!Values_Entered,'UNICEF-NUT.'!Header_Row+'UNICEF-NUT.'!Number_of_Payments,'UNICEF-NUT.'!Header_Row)</definedName>
    <definedName name="Last_Row">IF([0]!Values_Entered,Header_Row+[0]!Number_of_Payments,Header_Row)</definedName>
    <definedName name="Lisa" localSheetId="17">#REF!</definedName>
    <definedName name="Lisa" localSheetId="5">#REF!</definedName>
    <definedName name="Lisa" localSheetId="23">#REF!</definedName>
    <definedName name="Lisa" localSheetId="24">#REF!</definedName>
    <definedName name="Lisa" localSheetId="26">#REF!</definedName>
    <definedName name="Lisa" localSheetId="12">#REF!</definedName>
    <definedName name="Lisa" localSheetId="21">#REF!</definedName>
    <definedName name="Lisa" localSheetId="30">#REF!</definedName>
    <definedName name="Lisa" localSheetId="27">#REF!</definedName>
    <definedName name="Lisa" localSheetId="11">#REF!</definedName>
    <definedName name="Lisa" localSheetId="22">#REF!</definedName>
    <definedName name="Lisa" localSheetId="15">#REF!</definedName>
    <definedName name="Lisa">#REF!</definedName>
    <definedName name="Loan_Amount" localSheetId="17">#REF!</definedName>
    <definedName name="Loan_Amount" localSheetId="5">#REF!</definedName>
    <definedName name="Loan_Amount" localSheetId="23">#REF!</definedName>
    <definedName name="Loan_Amount" localSheetId="24">#REF!</definedName>
    <definedName name="Loan_Amount" localSheetId="26">#REF!</definedName>
    <definedName name="Loan_Amount" localSheetId="12">#REF!</definedName>
    <definedName name="Loan_Amount" localSheetId="21">#REF!</definedName>
    <definedName name="Loan_Amount" localSheetId="30">#REF!</definedName>
    <definedName name="Loan_Amount" localSheetId="27">#REF!</definedName>
    <definedName name="Loan_Amount" localSheetId="11">#REF!</definedName>
    <definedName name="Loan_Amount" localSheetId="22">#REF!</definedName>
    <definedName name="Loan_Amount" localSheetId="15">#REF!</definedName>
    <definedName name="Loan_Amount">#REF!</definedName>
    <definedName name="Loan_Start" localSheetId="17">#REF!</definedName>
    <definedName name="Loan_Start" localSheetId="23">#REF!</definedName>
    <definedName name="Loan_Start" localSheetId="24">#REF!</definedName>
    <definedName name="Loan_Start" localSheetId="26">#REF!</definedName>
    <definedName name="Loan_Start" localSheetId="12">#REF!</definedName>
    <definedName name="Loan_Start" localSheetId="21">#REF!</definedName>
    <definedName name="Loan_Start" localSheetId="30">#REF!</definedName>
    <definedName name="Loan_Start" localSheetId="27">#REF!</definedName>
    <definedName name="Loan_Start" localSheetId="11">#REF!</definedName>
    <definedName name="Loan_Start" localSheetId="22">#REF!</definedName>
    <definedName name="Loan_Start" localSheetId="15">#REF!</definedName>
    <definedName name="Loan_Start">#REF!</definedName>
    <definedName name="Loan_Years" localSheetId="17">#REF!</definedName>
    <definedName name="Loan_Years" localSheetId="23">#REF!</definedName>
    <definedName name="Loan_Years" localSheetId="24">#REF!</definedName>
    <definedName name="Loan_Years" localSheetId="26">#REF!</definedName>
    <definedName name="Loan_Years" localSheetId="12">#REF!</definedName>
    <definedName name="Loan_Years" localSheetId="21">#REF!</definedName>
    <definedName name="Loan_Years" localSheetId="30">#REF!</definedName>
    <definedName name="Loan_Years" localSheetId="27">#REF!</definedName>
    <definedName name="Loan_Years" localSheetId="11">#REF!</definedName>
    <definedName name="Loan_Years" localSheetId="22">#REF!</definedName>
    <definedName name="Loan_Years" localSheetId="15">#REF!</definedName>
    <definedName name="Loan_Years">#REF!</definedName>
    <definedName name="m" localSheetId="17" hidden="1">#REF!</definedName>
    <definedName name="m" localSheetId="23" hidden="1">#REF!</definedName>
    <definedName name="m" localSheetId="24" hidden="1">#REF!</definedName>
    <definedName name="m" localSheetId="26" hidden="1">#REF!</definedName>
    <definedName name="m" localSheetId="12" hidden="1">#REF!</definedName>
    <definedName name="m" localSheetId="21" hidden="1">#REF!</definedName>
    <definedName name="m" localSheetId="30" hidden="1">#REF!</definedName>
    <definedName name="m" localSheetId="27" hidden="1">#REF!</definedName>
    <definedName name="m" localSheetId="11" hidden="1">#REF!</definedName>
    <definedName name="m" localSheetId="22" hidden="1">#REF!</definedName>
    <definedName name="m" localSheetId="15" hidden="1">#REF!</definedName>
    <definedName name="m" hidden="1">#REF!</definedName>
    <definedName name="Materials" localSheetId="17">#REF!</definedName>
    <definedName name="Materials" localSheetId="23">#REF!</definedName>
    <definedName name="Materials" localSheetId="24">#REF!</definedName>
    <definedName name="Materials" localSheetId="26">#REF!</definedName>
    <definedName name="Materials" localSheetId="12">#REF!</definedName>
    <definedName name="Materials" localSheetId="21">#REF!</definedName>
    <definedName name="Materials" localSheetId="30">#REF!</definedName>
    <definedName name="Materials" localSheetId="27">#REF!</definedName>
    <definedName name="Materials" localSheetId="11">#REF!</definedName>
    <definedName name="Materials" localSheetId="22">#REF!</definedName>
    <definedName name="Materials" localSheetId="15">#REF!</definedName>
    <definedName name="Materials">#REF!</definedName>
    <definedName name="maybe" localSheetId="1" hidden="1">{#N/A,#N/A,FALSE,"ManLoading"}</definedName>
    <definedName name="maybe" localSheetId="5" hidden="1">{#N/A,#N/A,FALSE,"ManLoading"}</definedName>
    <definedName name="maybe" hidden="1">{#N/A,#N/A,FALSE,"ManLoading"}</definedName>
    <definedName name="MENU" localSheetId="17">#REF!</definedName>
    <definedName name="MENU" localSheetId="5">#REF!</definedName>
    <definedName name="MENU" localSheetId="23">#REF!</definedName>
    <definedName name="MENU" localSheetId="24">#REF!</definedName>
    <definedName name="MENU" localSheetId="26">#REF!</definedName>
    <definedName name="MENU" localSheetId="12">#REF!</definedName>
    <definedName name="MENU" localSheetId="21">#REF!</definedName>
    <definedName name="MENU" localSheetId="30">#REF!</definedName>
    <definedName name="MENU" localSheetId="27">#REF!</definedName>
    <definedName name="MENU" localSheetId="11">#REF!</definedName>
    <definedName name="MENU" localSheetId="22">#REF!</definedName>
    <definedName name="MENU" localSheetId="15">#REF!</definedName>
    <definedName name="MENU">#REF!</definedName>
    <definedName name="MENUSORT" localSheetId="17">#REF!</definedName>
    <definedName name="MENUSORT" localSheetId="23">#REF!</definedName>
    <definedName name="MENUSORT" localSheetId="24">#REF!</definedName>
    <definedName name="MENUSORT" localSheetId="26">#REF!</definedName>
    <definedName name="MENUSORT" localSheetId="12">#REF!</definedName>
    <definedName name="MENUSORT" localSheetId="21">#REF!</definedName>
    <definedName name="MENUSORT" localSheetId="30">#REF!</definedName>
    <definedName name="MENUSORT" localSheetId="27">#REF!</definedName>
    <definedName name="MENUSORT" localSheetId="11">#REF!</definedName>
    <definedName name="MENUSORT" localSheetId="22">#REF!</definedName>
    <definedName name="MENUSORT" localSheetId="15">#REF!</definedName>
    <definedName name="MENUSORT">#REF!</definedName>
    <definedName name="MESSAGE" localSheetId="17">#REF!</definedName>
    <definedName name="MESSAGE" localSheetId="23">#REF!</definedName>
    <definedName name="MESSAGE" localSheetId="24">#REF!</definedName>
    <definedName name="MESSAGE" localSheetId="26">#REF!</definedName>
    <definedName name="MESSAGE" localSheetId="12">#REF!</definedName>
    <definedName name="MESSAGE" localSheetId="21">#REF!</definedName>
    <definedName name="MESSAGE" localSheetId="30">#REF!</definedName>
    <definedName name="MESSAGE" localSheetId="27">#REF!</definedName>
    <definedName name="MESSAGE" localSheetId="11">#REF!</definedName>
    <definedName name="MESSAGE" localSheetId="22">#REF!</definedName>
    <definedName name="MESSAGE" localSheetId="15">#REF!</definedName>
    <definedName name="MESSAGE">#REF!</definedName>
    <definedName name="min">[27]results!$L$42:$R$42</definedName>
    <definedName name="Mis" localSheetId="1" hidden="1">{#N/A,#N/A,FALSE,"Grant to date"}</definedName>
    <definedName name="Mis" localSheetId="5" hidden="1">{#N/A,#N/A,FALSE,"Grant to date"}</definedName>
    <definedName name="Mis" hidden="1">{#N/A,#N/A,FALSE,"Grant to date"}</definedName>
    <definedName name="Month">[8]Definitions!$Q$9:$Q$20</definedName>
    <definedName name="MORESORTS" localSheetId="17">#REF!</definedName>
    <definedName name="MORESORTS" localSheetId="5">#REF!</definedName>
    <definedName name="MORESORTS" localSheetId="23">#REF!</definedName>
    <definedName name="MORESORTS" localSheetId="24">#REF!</definedName>
    <definedName name="MORESORTS" localSheetId="26">#REF!</definedName>
    <definedName name="MORESORTS" localSheetId="12">#REF!</definedName>
    <definedName name="MORESORTS" localSheetId="21">#REF!</definedName>
    <definedName name="MORESORTS" localSheetId="30">#REF!</definedName>
    <definedName name="MORESORTS" localSheetId="27">#REF!</definedName>
    <definedName name="MORESORTS" localSheetId="11">#REF!</definedName>
    <definedName name="MORESORTS" localSheetId="22">#REF!</definedName>
    <definedName name="MORESORTS" localSheetId="15">#REF!</definedName>
    <definedName name="MORESORTS">#REF!</definedName>
    <definedName name="MTOTAL" localSheetId="17">[3]Original!#REF!</definedName>
    <definedName name="MTOTAL" localSheetId="5">[3]Original!#REF!</definedName>
    <definedName name="MTOTAL" localSheetId="23">[3]Original!#REF!</definedName>
    <definedName name="MTOTAL" localSheetId="24">[3]Original!#REF!</definedName>
    <definedName name="MTOTAL" localSheetId="26">[3]Original!#REF!</definedName>
    <definedName name="MTOTAL" localSheetId="12">[3]Original!#REF!</definedName>
    <definedName name="MTOTAL" localSheetId="21">[3]Original!#REF!</definedName>
    <definedName name="MTOTAL" localSheetId="30">[3]Original!#REF!</definedName>
    <definedName name="MTOTAL" localSheetId="27">[3]Original!#REF!</definedName>
    <definedName name="MTOTAL" localSheetId="11">[3]Original!#REF!</definedName>
    <definedName name="MTOTAL" localSheetId="22">[3]Original!#REF!</definedName>
    <definedName name="MTOTAL" localSheetId="15">[3]Original!#REF!</definedName>
    <definedName name="MTOTAL">[3]Original!#REF!</definedName>
    <definedName name="MTOTAL_5" localSheetId="17">[3]Original!#REF!</definedName>
    <definedName name="MTOTAL_5" localSheetId="5">[3]Original!#REF!</definedName>
    <definedName name="MTOTAL_5" localSheetId="23">[3]Original!#REF!</definedName>
    <definedName name="MTOTAL_5" localSheetId="24">[3]Original!#REF!</definedName>
    <definedName name="MTOTAL_5" localSheetId="26">[3]Original!#REF!</definedName>
    <definedName name="MTOTAL_5" localSheetId="12">[3]Original!#REF!</definedName>
    <definedName name="MTOTAL_5" localSheetId="21">[3]Original!#REF!</definedName>
    <definedName name="MTOTAL_5" localSheetId="30">[3]Original!#REF!</definedName>
    <definedName name="MTOTAL_5" localSheetId="27">[3]Original!#REF!</definedName>
    <definedName name="MTOTAL_5" localSheetId="11">[3]Original!#REF!</definedName>
    <definedName name="MTOTAL_5" localSheetId="22">[3]Original!#REF!</definedName>
    <definedName name="MTOTAL_5" localSheetId="15">[3]Original!#REF!</definedName>
    <definedName name="MTOTAL_5">[3]Original!#REF!</definedName>
    <definedName name="MTOTAL_8" localSheetId="17">[3]Original!#REF!</definedName>
    <definedName name="MTOTAL_8" localSheetId="5">[3]Original!#REF!</definedName>
    <definedName name="MTOTAL_8" localSheetId="23">[3]Original!#REF!</definedName>
    <definedName name="MTOTAL_8" localSheetId="24">[3]Original!#REF!</definedName>
    <definedName name="MTOTAL_8" localSheetId="26">[3]Original!#REF!</definedName>
    <definedName name="MTOTAL_8" localSheetId="12">[3]Original!#REF!</definedName>
    <definedName name="MTOTAL_8" localSheetId="21">[3]Original!#REF!</definedName>
    <definedName name="MTOTAL_8" localSheetId="30">[3]Original!#REF!</definedName>
    <definedName name="MTOTAL_8" localSheetId="27">[3]Original!#REF!</definedName>
    <definedName name="MTOTAL_8" localSheetId="11">[3]Original!#REF!</definedName>
    <definedName name="MTOTAL_8" localSheetId="22">[3]Original!#REF!</definedName>
    <definedName name="MTOTAL_8" localSheetId="15">[3]Original!#REF!</definedName>
    <definedName name="MTOTAL_8">[3]Original!#REF!</definedName>
    <definedName name="Nameb" localSheetId="17" hidden="1">[6]SUDBASE!#REF!</definedName>
    <definedName name="Nameb" localSheetId="23" hidden="1">[6]SUDBASE!#REF!</definedName>
    <definedName name="Nameb" localSheetId="24" hidden="1">[6]SUDBASE!#REF!</definedName>
    <definedName name="Nameb" localSheetId="26" hidden="1">[6]SUDBASE!#REF!</definedName>
    <definedName name="Nameb" localSheetId="12" hidden="1">[6]SUDBASE!#REF!</definedName>
    <definedName name="Nameb" localSheetId="21" hidden="1">[6]SUDBASE!#REF!</definedName>
    <definedName name="Nameb" localSheetId="30" hidden="1">[6]SUDBASE!#REF!</definedName>
    <definedName name="Nameb" localSheetId="27" hidden="1">[6]SUDBASE!#REF!</definedName>
    <definedName name="Nameb" localSheetId="11" hidden="1">[6]SUDBASE!#REF!</definedName>
    <definedName name="Nameb" localSheetId="22" hidden="1">[6]SUDBASE!#REF!</definedName>
    <definedName name="Nameb" localSheetId="15" hidden="1">[6]SUDBASE!#REF!</definedName>
    <definedName name="Nameb" hidden="1">[6]SUDBASE!#REF!</definedName>
    <definedName name="National_factor_year1" localSheetId="17">#REF!</definedName>
    <definedName name="National_factor_year1" localSheetId="5">#REF!</definedName>
    <definedName name="National_factor_year1" localSheetId="23">#REF!</definedName>
    <definedName name="National_factor_year1" localSheetId="24">#REF!</definedName>
    <definedName name="National_factor_year1" localSheetId="26">#REF!</definedName>
    <definedName name="National_factor_year1" localSheetId="12">#REF!</definedName>
    <definedName name="National_factor_year1" localSheetId="21">#REF!</definedName>
    <definedName name="National_factor_year1" localSheetId="30">#REF!</definedName>
    <definedName name="National_factor_year1" localSheetId="27">#REF!</definedName>
    <definedName name="National_factor_year1" localSheetId="11">#REF!</definedName>
    <definedName name="National_factor_year1" localSheetId="22">#REF!</definedName>
    <definedName name="National_factor_year1" localSheetId="15">#REF!</definedName>
    <definedName name="National_factor_year1">#REF!</definedName>
    <definedName name="National_factor_year2" localSheetId="17">#REF!</definedName>
    <definedName name="National_factor_year2" localSheetId="23">#REF!</definedName>
    <definedName name="National_factor_year2" localSheetId="24">#REF!</definedName>
    <definedName name="National_factor_year2" localSheetId="26">#REF!</definedName>
    <definedName name="National_factor_year2" localSheetId="12">#REF!</definedName>
    <definedName name="National_factor_year2" localSheetId="21">#REF!</definedName>
    <definedName name="National_factor_year2" localSheetId="30">#REF!</definedName>
    <definedName name="National_factor_year2" localSheetId="27">#REF!</definedName>
    <definedName name="National_factor_year2" localSheetId="11">#REF!</definedName>
    <definedName name="National_factor_year2" localSheetId="22">#REF!</definedName>
    <definedName name="National_factor_year2" localSheetId="15">#REF!</definedName>
    <definedName name="National_factor_year2">#REF!</definedName>
    <definedName name="National_factor_year3" localSheetId="17">#REF!</definedName>
    <definedName name="National_factor_year3" localSheetId="23">#REF!</definedName>
    <definedName name="National_factor_year3" localSheetId="24">#REF!</definedName>
    <definedName name="National_factor_year3" localSheetId="26">#REF!</definedName>
    <definedName name="National_factor_year3" localSheetId="12">#REF!</definedName>
    <definedName name="National_factor_year3" localSheetId="21">#REF!</definedName>
    <definedName name="National_factor_year3" localSheetId="30">#REF!</definedName>
    <definedName name="National_factor_year3" localSheetId="27">#REF!</definedName>
    <definedName name="National_factor_year3" localSheetId="11">#REF!</definedName>
    <definedName name="National_factor_year3" localSheetId="22">#REF!</definedName>
    <definedName name="National_factor_year3" localSheetId="15">#REF!</definedName>
    <definedName name="National_factor_year3">#REF!</definedName>
    <definedName name="National_factor_year4" localSheetId="17">#REF!</definedName>
    <definedName name="National_factor_year4" localSheetId="23">#REF!</definedName>
    <definedName name="National_factor_year4" localSheetId="24">#REF!</definedName>
    <definedName name="National_factor_year4" localSheetId="26">#REF!</definedName>
    <definedName name="National_factor_year4" localSheetId="12">#REF!</definedName>
    <definedName name="National_factor_year4" localSheetId="21">#REF!</definedName>
    <definedName name="National_factor_year4" localSheetId="30">#REF!</definedName>
    <definedName name="National_factor_year4" localSheetId="27">#REF!</definedName>
    <definedName name="National_factor_year4" localSheetId="11">#REF!</definedName>
    <definedName name="National_factor_year4" localSheetId="22">#REF!</definedName>
    <definedName name="National_factor_year4" localSheetId="15">#REF!</definedName>
    <definedName name="National_factor_year4">#REF!</definedName>
    <definedName name="National_factor_year5" localSheetId="17">#REF!</definedName>
    <definedName name="National_factor_year5" localSheetId="23">#REF!</definedName>
    <definedName name="National_factor_year5" localSheetId="24">#REF!</definedName>
    <definedName name="National_factor_year5" localSheetId="26">#REF!</definedName>
    <definedName name="National_factor_year5" localSheetId="12">#REF!</definedName>
    <definedName name="National_factor_year5" localSheetId="21">#REF!</definedName>
    <definedName name="National_factor_year5" localSheetId="30">#REF!</definedName>
    <definedName name="National_factor_year5" localSheetId="27">#REF!</definedName>
    <definedName name="National_factor_year5" localSheetId="11">#REF!</definedName>
    <definedName name="National_factor_year5" localSheetId="22">#REF!</definedName>
    <definedName name="National_factor_year5" localSheetId="15">#REF!</definedName>
    <definedName name="National_factor_year5">#REF!</definedName>
    <definedName name="new" localSheetId="17">#REF!</definedName>
    <definedName name="new" localSheetId="23">#REF!</definedName>
    <definedName name="new" localSheetId="24">#REF!</definedName>
    <definedName name="new" localSheetId="26">#REF!</definedName>
    <definedName name="new" localSheetId="12">#REF!</definedName>
    <definedName name="new" localSheetId="21">#REF!</definedName>
    <definedName name="new" localSheetId="30">#REF!</definedName>
    <definedName name="new" localSheetId="27">#REF!</definedName>
    <definedName name="new" localSheetId="11">#REF!</definedName>
    <definedName name="new" localSheetId="22">#REF!</definedName>
    <definedName name="new" localSheetId="15">#REF!</definedName>
    <definedName name="new">#REF!</definedName>
    <definedName name="nlno" localSheetId="17">#REF!</definedName>
    <definedName name="nlno" localSheetId="23">#REF!</definedName>
    <definedName name="nlno" localSheetId="24">#REF!</definedName>
    <definedName name="nlno" localSheetId="26">#REF!</definedName>
    <definedName name="nlno" localSheetId="12">#REF!</definedName>
    <definedName name="nlno" localSheetId="21">#REF!</definedName>
    <definedName name="nlno" localSheetId="30">#REF!</definedName>
    <definedName name="nlno" localSheetId="27">#REF!</definedName>
    <definedName name="nlno" localSheetId="11">#REF!</definedName>
    <definedName name="nlno" localSheetId="22">#REF!</definedName>
    <definedName name="nlno" localSheetId="15">#REF!</definedName>
    <definedName name="nlno">#REF!</definedName>
    <definedName name="NNO" localSheetId="17">#REF!</definedName>
    <definedName name="NNO" localSheetId="23">#REF!</definedName>
    <definedName name="NNO" localSheetId="24">#REF!</definedName>
    <definedName name="NNO" localSheetId="26">#REF!</definedName>
    <definedName name="NNO" localSheetId="12">#REF!</definedName>
    <definedName name="NNO" localSheetId="21">#REF!</definedName>
    <definedName name="NNO" localSheetId="30">#REF!</definedName>
    <definedName name="NNO" localSheetId="27">#REF!</definedName>
    <definedName name="NNO" localSheetId="11">#REF!</definedName>
    <definedName name="NNO" localSheetId="22">#REF!</definedName>
    <definedName name="NNO" localSheetId="15">#REF!</definedName>
    <definedName name="NNO">#REF!</definedName>
    <definedName name="no" localSheetId="1" hidden="1">{#N/A,#N/A,FALSE,"ManLoading"}</definedName>
    <definedName name="no" localSheetId="5" hidden="1">{#N/A,#N/A,FALSE,"ManLoading"}</definedName>
    <definedName name="no" hidden="1">{#N/A,#N/A,FALSE,"ManLoading"}</definedName>
    <definedName name="none" localSheetId="1" hidden="1">{#N/A,#N/A,FALSE,"ManLoading"}</definedName>
    <definedName name="none" localSheetId="5" hidden="1">{#N/A,#N/A,FALSE,"ManLoading"}</definedName>
    <definedName name="none" hidden="1">{#N/A,#N/A,FALSE,"ManLoading"}</definedName>
    <definedName name="none1" localSheetId="1" hidden="1">{#N/A,#N/A,FALSE,"ManLoading"}</definedName>
    <definedName name="none1" localSheetId="5" hidden="1">{#N/A,#N/A,FALSE,"ManLoading"}</definedName>
    <definedName name="none1" hidden="1">{#N/A,#N/A,FALSE,"ManLoading"}</definedName>
    <definedName name="Nov_posting_in_RE_as_11_dec_08" localSheetId="17">#REF!</definedName>
    <definedName name="Nov_posting_in_RE_as_11_dec_08" localSheetId="5">#REF!</definedName>
    <definedName name="Nov_posting_in_RE_as_11_dec_08" localSheetId="23">#REF!</definedName>
    <definedName name="Nov_posting_in_RE_as_11_dec_08" localSheetId="24">#REF!</definedName>
    <definedName name="Nov_posting_in_RE_as_11_dec_08" localSheetId="26">#REF!</definedName>
    <definedName name="Nov_posting_in_RE_as_11_dec_08" localSheetId="12">#REF!</definedName>
    <definedName name="Nov_posting_in_RE_as_11_dec_08" localSheetId="21">#REF!</definedName>
    <definedName name="Nov_posting_in_RE_as_11_dec_08" localSheetId="30">#REF!</definedName>
    <definedName name="Nov_posting_in_RE_as_11_dec_08" localSheetId="27">#REF!</definedName>
    <definedName name="Nov_posting_in_RE_as_11_dec_08" localSheetId="11">#REF!</definedName>
    <definedName name="Nov_posting_in_RE_as_11_dec_08" localSheetId="22">#REF!</definedName>
    <definedName name="Nov_posting_in_RE_as_11_dec_08" localSheetId="15">#REF!</definedName>
    <definedName name="Nov_posting_in_RE_as_11_dec_08">#REF!</definedName>
    <definedName name="Num_Pmt_Per_Year" localSheetId="17">#REF!</definedName>
    <definedName name="Num_Pmt_Per_Year" localSheetId="5">#REF!</definedName>
    <definedName name="Num_Pmt_Per_Year" localSheetId="23">#REF!</definedName>
    <definedName name="Num_Pmt_Per_Year" localSheetId="24">#REF!</definedName>
    <definedName name="Num_Pmt_Per_Year" localSheetId="26">#REF!</definedName>
    <definedName name="Num_Pmt_Per_Year" localSheetId="12">#REF!</definedName>
    <definedName name="Num_Pmt_Per_Year" localSheetId="21">#REF!</definedName>
    <definedName name="Num_Pmt_Per_Year" localSheetId="30">#REF!</definedName>
    <definedName name="Num_Pmt_Per_Year" localSheetId="27">#REF!</definedName>
    <definedName name="Num_Pmt_Per_Year" localSheetId="11">#REF!</definedName>
    <definedName name="Num_Pmt_Per_Year" localSheetId="22">#REF!</definedName>
    <definedName name="Num_Pmt_Per_Year" localSheetId="15">#REF!</definedName>
    <definedName name="Num_Pmt_Per_Year">#REF!</definedName>
    <definedName name="Number_of_Payments" localSheetId="1">MATCH(0.01,End_Bal,-1)+1</definedName>
    <definedName name="Number_of_Payments" localSheetId="17">MATCH(0.01,'CHF-HEALTH'!End_Bal,-1)+1</definedName>
    <definedName name="Number_of_Payments" localSheetId="5">MATCH(0.01,End_Bal,-1)+1</definedName>
    <definedName name="Number_of_Payments" localSheetId="23">MATCH(0.01,DEC!End_Bal,-1)+1</definedName>
    <definedName name="Number_of_Payments" localSheetId="24">MATCH(0.01,'FAO-EE(SS0006).'!End_Bal,-1)+1</definedName>
    <definedName name="Number_of_Payments" localSheetId="26">MATCH(0.01,'FAO-J&amp;UP(SS0007)'!End_Bal,-1)+1</definedName>
    <definedName name="Number_of_Payments" localSheetId="12">MATCH(0.01,HPF.!End_Bal,-1)+1</definedName>
    <definedName name="Number_of_Payments" localSheetId="21">MATCH(0.01,LDS.!End_Bal,-1)+1</definedName>
    <definedName name="Number_of_Payments" localSheetId="30">MATCH(0.01,'NUTRITION- NIS'!End_Bal,-1)+1</definedName>
    <definedName name="Number_of_Payments" localSheetId="27">MATCH(0.01,RRF.!End_Bal,-1)+1</definedName>
    <definedName name="Number_of_Payments" localSheetId="11">MATCH(0.01,UNHCR.!End_Bal,-1)+1</definedName>
    <definedName name="Number_of_Payments" localSheetId="22">MATCH(0.01,'UNICEF SM.'!End_Bal,-1)+1</definedName>
    <definedName name="Number_of_Payments" localSheetId="15">MATCH(0.01,'UNICEF-NUT.'!End_Bal,-1)+1</definedName>
    <definedName name="Number_of_Payments">MATCH(0.01,End_Bal,-1)+1</definedName>
    <definedName name="o" localSheetId="17">'[10]SCH 2 Balance Sheet Exc'!#REF!</definedName>
    <definedName name="o" localSheetId="5">'[10]SCH 2 Balance Sheet Exc'!#REF!</definedName>
    <definedName name="o" localSheetId="23">'[10]SCH 2 Balance Sheet Exc'!#REF!</definedName>
    <definedName name="o" localSheetId="24">'[10]SCH 2 Balance Sheet Exc'!#REF!</definedName>
    <definedName name="o" localSheetId="26">'[10]SCH 2 Balance Sheet Exc'!#REF!</definedName>
    <definedName name="o" localSheetId="12">'[10]SCH 2 Balance Sheet Exc'!#REF!</definedName>
    <definedName name="o" localSheetId="21">'[10]SCH 2 Balance Sheet Exc'!#REF!</definedName>
    <definedName name="o" localSheetId="30">'[10]SCH 2 Balance Sheet Exc'!#REF!</definedName>
    <definedName name="o" localSheetId="27">'[10]SCH 2 Balance Sheet Exc'!#REF!</definedName>
    <definedName name="o" localSheetId="11">'[10]SCH 2 Balance Sheet Exc'!#REF!</definedName>
    <definedName name="o" localSheetId="22">'[10]SCH 2 Balance Sheet Exc'!#REF!</definedName>
    <definedName name="o" localSheetId="15">'[10]SCH 2 Balance Sheet Exc'!#REF!</definedName>
    <definedName name="o">'[10]SCH 2 Balance Sheet Exc'!#REF!</definedName>
    <definedName name="one" localSheetId="17">[3]Original!#REF!</definedName>
    <definedName name="one" localSheetId="5">[3]Original!#REF!</definedName>
    <definedName name="one" localSheetId="23">[3]Original!#REF!</definedName>
    <definedName name="one" localSheetId="24">[3]Original!#REF!</definedName>
    <definedName name="one" localSheetId="26">[3]Original!#REF!</definedName>
    <definedName name="one" localSheetId="12">[3]Original!#REF!</definedName>
    <definedName name="one" localSheetId="21">[3]Original!#REF!</definedName>
    <definedName name="one" localSheetId="30">[3]Original!#REF!</definedName>
    <definedName name="one" localSheetId="27">[3]Original!#REF!</definedName>
    <definedName name="one" localSheetId="11">[3]Original!#REF!</definedName>
    <definedName name="one" localSheetId="22">[3]Original!#REF!</definedName>
    <definedName name="one" localSheetId="15">[3]Original!#REF!</definedName>
    <definedName name="one">[3]Original!#REF!</definedName>
    <definedName name="one_5" localSheetId="17">[3]Original!#REF!</definedName>
    <definedName name="one_5" localSheetId="5">[3]Original!#REF!</definedName>
    <definedName name="one_5" localSheetId="23">[3]Original!#REF!</definedName>
    <definedName name="one_5" localSheetId="24">[3]Original!#REF!</definedName>
    <definedName name="one_5" localSheetId="26">[3]Original!#REF!</definedName>
    <definedName name="one_5" localSheetId="12">[3]Original!#REF!</definedName>
    <definedName name="one_5" localSheetId="21">[3]Original!#REF!</definedName>
    <definedName name="one_5" localSheetId="30">[3]Original!#REF!</definedName>
    <definedName name="one_5" localSheetId="27">[3]Original!#REF!</definedName>
    <definedName name="one_5" localSheetId="11">[3]Original!#REF!</definedName>
    <definedName name="one_5" localSheetId="22">[3]Original!#REF!</definedName>
    <definedName name="one_5" localSheetId="15">[3]Original!#REF!</definedName>
    <definedName name="one_5">[3]Original!#REF!</definedName>
    <definedName name="one_8" localSheetId="17">[3]Original!#REF!</definedName>
    <definedName name="one_8" localSheetId="5">[3]Original!#REF!</definedName>
    <definedName name="one_8" localSheetId="23">[3]Original!#REF!</definedName>
    <definedName name="one_8" localSheetId="24">[3]Original!#REF!</definedName>
    <definedName name="one_8" localSheetId="26">[3]Original!#REF!</definedName>
    <definedName name="one_8" localSheetId="12">[3]Original!#REF!</definedName>
    <definedName name="one_8" localSheetId="21">[3]Original!#REF!</definedName>
    <definedName name="one_8" localSheetId="30">[3]Original!#REF!</definedName>
    <definedName name="one_8" localSheetId="27">[3]Original!#REF!</definedName>
    <definedName name="one_8" localSheetId="11">[3]Original!#REF!</definedName>
    <definedName name="one_8" localSheetId="22">[3]Original!#REF!</definedName>
    <definedName name="one_8" localSheetId="15">[3]Original!#REF!</definedName>
    <definedName name="one_8">[3]Original!#REF!</definedName>
    <definedName name="ONG">'[19]A. General information'!$B$5</definedName>
    <definedName name="oooooooo" localSheetId="1" hidden="1">{"Yr1",#N/A,FALSE,"Budget Detail";"Yr2",#N/A,FALSE,"Budget Detail";"Yr3",#N/A,FALSE,"Budget Detail";"Yr4",#N/A,FALSE,"Budget Detail";"Yr5",#N/A,FALSE,"Budget Detail";"Total",#N/A,FALSE,"Budget Detail"}</definedName>
    <definedName name="oooooooo" localSheetId="5" hidden="1">{"Yr1",#N/A,FALSE,"Budget Detail";"Yr2",#N/A,FALSE,"Budget Detail";"Yr3",#N/A,FALSE,"Budget Detail";"Yr4",#N/A,FALSE,"Budget Detail";"Yr5",#N/A,FALSE,"Budget Detail";"Total",#N/A,FALSE,"Budget Detail"}</definedName>
    <definedName name="oooooooo" hidden="1">{"Yr1",#N/A,FALSE,"Budget Detail";"Yr2",#N/A,FALSE,"Budget Detail";"Yr3",#N/A,FALSE,"Budget Detail";"Yr4",#N/A,FALSE,"Budget Detail";"Yr5",#N/A,FALSE,"Budget Detail";"Total",#N/A,FALSE,"Budget Detail"}</definedName>
    <definedName name="OPENBAL" localSheetId="17">#REF!</definedName>
    <definedName name="OPENBAL" localSheetId="5">#REF!</definedName>
    <definedName name="OPENBAL" localSheetId="23">#REF!</definedName>
    <definedName name="OPENBAL" localSheetId="24">#REF!</definedName>
    <definedName name="OPENBAL" localSheetId="26">#REF!</definedName>
    <definedName name="OPENBAL" localSheetId="12">#REF!</definedName>
    <definedName name="OPENBAL" localSheetId="21">#REF!</definedName>
    <definedName name="OPENBAL" localSheetId="30">#REF!</definedName>
    <definedName name="OPENBAL" localSheetId="27">#REF!</definedName>
    <definedName name="OPENBAL" localSheetId="11">#REF!</definedName>
    <definedName name="OPENBAL" localSheetId="22">#REF!</definedName>
    <definedName name="OPENBAL" localSheetId="15">#REF!</definedName>
    <definedName name="OPENBAL">#REF!</definedName>
    <definedName name="Organisation">[8]Definitions!$D$9:$D$235</definedName>
    <definedName name="origbud" localSheetId="17">#REF!</definedName>
    <definedName name="origbud" localSheetId="5">#REF!</definedName>
    <definedName name="origbud" localSheetId="23">#REF!</definedName>
    <definedName name="origbud" localSheetId="24">#REF!</definedName>
    <definedName name="origbud" localSheetId="26">#REF!</definedName>
    <definedName name="origbud" localSheetId="12">#REF!</definedName>
    <definedName name="origbud" localSheetId="21">#REF!</definedName>
    <definedName name="origbud" localSheetId="30">#REF!</definedName>
    <definedName name="origbud" localSheetId="27">#REF!</definedName>
    <definedName name="origbud" localSheetId="11">#REF!</definedName>
    <definedName name="origbud" localSheetId="22">#REF!</definedName>
    <definedName name="origbud" localSheetId="15">#REF!</definedName>
    <definedName name="origbud">#REF!</definedName>
    <definedName name="Other">'[28]BMZ Donor Format'!$F$18:$O$79</definedName>
    <definedName name="p" localSheetId="17">#REF!</definedName>
    <definedName name="p" localSheetId="5">#REF!</definedName>
    <definedName name="p" localSheetId="23">#REF!</definedName>
    <definedName name="p" localSheetId="24">#REF!</definedName>
    <definedName name="p" localSheetId="26">#REF!</definedName>
    <definedName name="p" localSheetId="12">#REF!</definedName>
    <definedName name="p" localSheetId="21">#REF!</definedName>
    <definedName name="p" localSheetId="30">#REF!</definedName>
    <definedName name="p" localSheetId="27">#REF!</definedName>
    <definedName name="p" localSheetId="11">#REF!</definedName>
    <definedName name="p" localSheetId="22">#REF!</definedName>
    <definedName name="p" localSheetId="15">#REF!</definedName>
    <definedName name="p">#REF!</definedName>
    <definedName name="P_1" localSheetId="17">#REF!</definedName>
    <definedName name="P_1" localSheetId="5">#REF!</definedName>
    <definedName name="P_1" localSheetId="23">#REF!</definedName>
    <definedName name="P_1" localSheetId="24">#REF!</definedName>
    <definedName name="P_1" localSheetId="26">#REF!</definedName>
    <definedName name="P_1" localSheetId="12">#REF!</definedName>
    <definedName name="P_1" localSheetId="21">#REF!</definedName>
    <definedName name="P_1" localSheetId="30">#REF!</definedName>
    <definedName name="P_1" localSheetId="27">#REF!</definedName>
    <definedName name="P_1" localSheetId="11">#REF!</definedName>
    <definedName name="P_1" localSheetId="22">#REF!</definedName>
    <definedName name="P_1" localSheetId="15">#REF!</definedName>
    <definedName name="P_1">#REF!</definedName>
    <definedName name="P_2" localSheetId="17">#REF!</definedName>
    <definedName name="P_2" localSheetId="23">#REF!</definedName>
    <definedName name="P_2" localSheetId="24">#REF!</definedName>
    <definedName name="P_2" localSheetId="26">#REF!</definedName>
    <definedName name="P_2" localSheetId="12">#REF!</definedName>
    <definedName name="P_2" localSheetId="21">#REF!</definedName>
    <definedName name="P_2" localSheetId="30">#REF!</definedName>
    <definedName name="P_2" localSheetId="27">#REF!</definedName>
    <definedName name="P_2" localSheetId="11">#REF!</definedName>
    <definedName name="P_2" localSheetId="22">#REF!</definedName>
    <definedName name="P_2" localSheetId="15">#REF!</definedName>
    <definedName name="P_2">#REF!</definedName>
    <definedName name="PACA" localSheetId="17">[3]Original!#REF!</definedName>
    <definedName name="PACA" localSheetId="5">[3]Original!#REF!</definedName>
    <definedName name="PACA" localSheetId="23">[3]Original!#REF!</definedName>
    <definedName name="PACA" localSheetId="24">[3]Original!#REF!</definedName>
    <definedName name="PACA" localSheetId="26">[3]Original!#REF!</definedName>
    <definedName name="PACA" localSheetId="12">[3]Original!#REF!</definedName>
    <definedName name="PACA" localSheetId="21">[3]Original!#REF!</definedName>
    <definedName name="PACA" localSheetId="30">[3]Original!#REF!</definedName>
    <definedName name="PACA" localSheetId="27">[3]Original!#REF!</definedName>
    <definedName name="PACA" localSheetId="11">[3]Original!#REF!</definedName>
    <definedName name="PACA" localSheetId="22">[3]Original!#REF!</definedName>
    <definedName name="PACA" localSheetId="15">[3]Original!#REF!</definedName>
    <definedName name="PACA">[3]Original!#REF!</definedName>
    <definedName name="PACA_5" localSheetId="17">[3]Original!#REF!</definedName>
    <definedName name="PACA_5" localSheetId="5">[3]Original!#REF!</definedName>
    <definedName name="PACA_5" localSheetId="23">[3]Original!#REF!</definedName>
    <definedName name="PACA_5" localSheetId="24">[3]Original!#REF!</definedName>
    <definedName name="PACA_5" localSheetId="26">[3]Original!#REF!</definedName>
    <definedName name="PACA_5" localSheetId="12">[3]Original!#REF!</definedName>
    <definedName name="PACA_5" localSheetId="21">[3]Original!#REF!</definedName>
    <definedName name="PACA_5" localSheetId="30">[3]Original!#REF!</definedName>
    <definedName name="PACA_5" localSheetId="27">[3]Original!#REF!</definedName>
    <definedName name="PACA_5" localSheetId="11">[3]Original!#REF!</definedName>
    <definedName name="PACA_5" localSheetId="22">[3]Original!#REF!</definedName>
    <definedName name="PACA_5" localSheetId="15">[3]Original!#REF!</definedName>
    <definedName name="PACA_5">[3]Original!#REF!</definedName>
    <definedName name="PACA_8" localSheetId="17">[3]Original!#REF!</definedName>
    <definedName name="PACA_8" localSheetId="5">[3]Original!#REF!</definedName>
    <definedName name="PACA_8" localSheetId="23">[3]Original!#REF!</definedName>
    <definedName name="PACA_8" localSheetId="24">[3]Original!#REF!</definedName>
    <definedName name="PACA_8" localSheetId="26">[3]Original!#REF!</definedName>
    <definedName name="PACA_8" localSheetId="12">[3]Original!#REF!</definedName>
    <definedName name="PACA_8" localSheetId="21">[3]Original!#REF!</definedName>
    <definedName name="PACA_8" localSheetId="30">[3]Original!#REF!</definedName>
    <definedName name="PACA_8" localSheetId="27">[3]Original!#REF!</definedName>
    <definedName name="PACA_8" localSheetId="11">[3]Original!#REF!</definedName>
    <definedName name="PACA_8" localSheetId="22">[3]Original!#REF!</definedName>
    <definedName name="PACA_8" localSheetId="15">[3]Original!#REF!</definedName>
    <definedName name="PACA_8">[3]Original!#REF!</definedName>
    <definedName name="Partners" localSheetId="17">#REF!</definedName>
    <definedName name="Partners" localSheetId="5">#REF!</definedName>
    <definedName name="Partners" localSheetId="23">#REF!</definedName>
    <definedName name="Partners" localSheetId="24">#REF!</definedName>
    <definedName name="Partners" localSheetId="26">#REF!</definedName>
    <definedName name="Partners" localSheetId="12">#REF!</definedName>
    <definedName name="Partners" localSheetId="21">#REF!</definedName>
    <definedName name="Partners" localSheetId="30">#REF!</definedName>
    <definedName name="Partners" localSheetId="27">#REF!</definedName>
    <definedName name="Partners" localSheetId="11">#REF!</definedName>
    <definedName name="Partners" localSheetId="22">#REF!</definedName>
    <definedName name="Partners" localSheetId="15">#REF!</definedName>
    <definedName name="Partners">#REF!</definedName>
    <definedName name="Pay_Date" localSheetId="17">#REF!</definedName>
    <definedName name="Pay_Date" localSheetId="5">#REF!</definedName>
    <definedName name="Pay_Date" localSheetId="23">#REF!</definedName>
    <definedName name="Pay_Date" localSheetId="24">#REF!</definedName>
    <definedName name="Pay_Date" localSheetId="26">#REF!</definedName>
    <definedName name="Pay_Date" localSheetId="12">#REF!</definedName>
    <definedName name="Pay_Date" localSheetId="21">#REF!</definedName>
    <definedName name="Pay_Date" localSheetId="30">#REF!</definedName>
    <definedName name="Pay_Date" localSheetId="27">#REF!</definedName>
    <definedName name="Pay_Date" localSheetId="11">#REF!</definedName>
    <definedName name="Pay_Date" localSheetId="22">#REF!</definedName>
    <definedName name="Pay_Date" localSheetId="15">#REF!</definedName>
    <definedName name="Pay_Date">#REF!</definedName>
    <definedName name="Pay_Num" localSheetId="17">#REF!</definedName>
    <definedName name="Pay_Num" localSheetId="23">#REF!</definedName>
    <definedName name="Pay_Num" localSheetId="24">#REF!</definedName>
    <definedName name="Pay_Num" localSheetId="26">#REF!</definedName>
    <definedName name="Pay_Num" localSheetId="12">#REF!</definedName>
    <definedName name="Pay_Num" localSheetId="21">#REF!</definedName>
    <definedName name="Pay_Num" localSheetId="30">#REF!</definedName>
    <definedName name="Pay_Num" localSheetId="27">#REF!</definedName>
    <definedName name="Pay_Num" localSheetId="11">#REF!</definedName>
    <definedName name="Pay_Num" localSheetId="22">#REF!</definedName>
    <definedName name="Pay_Num" localSheetId="15">#REF!</definedName>
    <definedName name="Pay_Num">#REF!</definedName>
    <definedName name="Payment_Date" localSheetId="1">DATE(YEAR(Loan_Start),MONTH(Loan_Start)+Payment_Number,DAY(Loan_Start))</definedName>
    <definedName name="Payment_Date" localSheetId="17">DATE(YEAR('CHF-HEALTH'!Loan_Start),MONTH('CHF-HEALTH'!Loan_Start)+Payment_Number,DAY('CHF-HEALTH'!Loan_Start))</definedName>
    <definedName name="Payment_Date" localSheetId="5">DATE(YEAR(Loan_Start),MONTH(Loan_Start)+Payment_Number,DAY(Loan_Start))</definedName>
    <definedName name="Payment_Date" localSheetId="23">DATE(YEAR(DEC!Loan_Start),MONTH(DEC!Loan_Start)+Payment_Number,DAY(DEC!Loan_Start))</definedName>
    <definedName name="Payment_Date" localSheetId="24">DATE(YEAR('FAO-EE(SS0006).'!Loan_Start),MONTH('FAO-EE(SS0006).'!Loan_Start)+Payment_Number,DAY('FAO-EE(SS0006).'!Loan_Start))</definedName>
    <definedName name="Payment_Date" localSheetId="26">DATE(YEAR('FAO-J&amp;UP(SS0007)'!Loan_Start),MONTH('FAO-J&amp;UP(SS0007)'!Loan_Start)+Payment_Number,DAY('FAO-J&amp;UP(SS0007)'!Loan_Start))</definedName>
    <definedName name="Payment_Date" localSheetId="12">DATE(YEAR(HPF.!Loan_Start),MONTH(HPF.!Loan_Start)+Payment_Number,DAY(HPF.!Loan_Start))</definedName>
    <definedName name="Payment_Date" localSheetId="21">DATE(YEAR(LDS.!Loan_Start),MONTH(LDS.!Loan_Start)+Payment_Number,DAY(LDS.!Loan_Start))</definedName>
    <definedName name="Payment_Date" localSheetId="30">DATE(YEAR('NUTRITION- NIS'!Loan_Start),MONTH('NUTRITION- NIS'!Loan_Start)+Payment_Number,DAY('NUTRITION- NIS'!Loan_Start))</definedName>
    <definedName name="Payment_Date" localSheetId="27">DATE(YEAR(RRF.!Loan_Start),MONTH(RRF.!Loan_Start)+Payment_Number,DAY(RRF.!Loan_Start))</definedName>
    <definedName name="Payment_Date" localSheetId="11">DATE(YEAR(UNHCR.!Loan_Start),MONTH(UNHCR.!Loan_Start)+Payment_Number,DAY(UNHCR.!Loan_Start))</definedName>
    <definedName name="Payment_Date" localSheetId="22">DATE(YEAR('UNICEF SM.'!Loan_Start),MONTH('UNICEF SM.'!Loan_Start)+Payment_Number,DAY('UNICEF SM.'!Loan_Start))</definedName>
    <definedName name="Payment_Date" localSheetId="15">DATE(YEAR('UNICEF-NUT.'!Loan_Start),MONTH('UNICEF-NUT.'!Loan_Start)+Payment_Number,DAY('UNICEF-NUT.'!Loan_Start))</definedName>
    <definedName name="Payment_Date">DATE(YEAR(Loan_Start),MONTH(Loan_Start)+Payment_Number,DAY(Loan_Start))</definedName>
    <definedName name="Percentage">[8]Definitions!$AK$9:$AK$29</definedName>
    <definedName name="Personnel" localSheetId="17">#REF!</definedName>
    <definedName name="Personnel" localSheetId="5">#REF!</definedName>
    <definedName name="Personnel" localSheetId="23">#REF!</definedName>
    <definedName name="Personnel" localSheetId="24">#REF!</definedName>
    <definedName name="Personnel" localSheetId="26">#REF!</definedName>
    <definedName name="Personnel" localSheetId="12">#REF!</definedName>
    <definedName name="Personnel" localSheetId="21">#REF!</definedName>
    <definedName name="Personnel" localSheetId="30">#REF!</definedName>
    <definedName name="Personnel" localSheetId="27">#REF!</definedName>
    <definedName name="Personnel" localSheetId="11">#REF!</definedName>
    <definedName name="Personnel" localSheetId="22">#REF!</definedName>
    <definedName name="Personnel" localSheetId="15">#REF!</definedName>
    <definedName name="Personnel">#REF!</definedName>
    <definedName name="PHILIPPINES" localSheetId="17">[3]Original!#REF!</definedName>
    <definedName name="PHILIPPINES" localSheetId="5">[3]Original!#REF!</definedName>
    <definedName name="PHILIPPINES" localSheetId="23">[3]Original!#REF!</definedName>
    <definedName name="PHILIPPINES" localSheetId="24">[3]Original!#REF!</definedName>
    <definedName name="PHILIPPINES" localSheetId="26">[3]Original!#REF!</definedName>
    <definedName name="PHILIPPINES" localSheetId="12">[3]Original!#REF!</definedName>
    <definedName name="PHILIPPINES" localSheetId="21">[3]Original!#REF!</definedName>
    <definedName name="PHILIPPINES" localSheetId="30">[3]Original!#REF!</definedName>
    <definedName name="PHILIPPINES" localSheetId="27">[3]Original!#REF!</definedName>
    <definedName name="PHILIPPINES" localSheetId="11">[3]Original!#REF!</definedName>
    <definedName name="PHILIPPINES" localSheetId="22">[3]Original!#REF!</definedName>
    <definedName name="PHILIPPINES" localSheetId="15">[3]Original!#REF!</definedName>
    <definedName name="PHILIPPINES">[3]Original!#REF!</definedName>
    <definedName name="PHILIPPINES_5" localSheetId="17">[3]Original!#REF!</definedName>
    <definedName name="PHILIPPINES_5" localSheetId="5">[3]Original!#REF!</definedName>
    <definedName name="PHILIPPINES_5" localSheetId="23">[3]Original!#REF!</definedName>
    <definedName name="PHILIPPINES_5" localSheetId="24">[3]Original!#REF!</definedName>
    <definedName name="PHILIPPINES_5" localSheetId="26">[3]Original!#REF!</definedName>
    <definedName name="PHILIPPINES_5" localSheetId="12">[3]Original!#REF!</definedName>
    <definedName name="PHILIPPINES_5" localSheetId="21">[3]Original!#REF!</definedName>
    <definedName name="PHILIPPINES_5" localSheetId="30">[3]Original!#REF!</definedName>
    <definedName name="PHILIPPINES_5" localSheetId="27">[3]Original!#REF!</definedName>
    <definedName name="PHILIPPINES_5" localSheetId="11">[3]Original!#REF!</definedName>
    <definedName name="PHILIPPINES_5" localSheetId="22">[3]Original!#REF!</definedName>
    <definedName name="PHILIPPINES_5" localSheetId="15">[3]Original!#REF!</definedName>
    <definedName name="PHILIPPINES_5">[3]Original!#REF!</definedName>
    <definedName name="PHILIPPINES_8" localSheetId="17">[3]Original!#REF!</definedName>
    <definedName name="PHILIPPINES_8" localSheetId="5">[3]Original!#REF!</definedName>
    <definedName name="PHILIPPINES_8" localSheetId="23">[3]Original!#REF!</definedName>
    <definedName name="PHILIPPINES_8" localSheetId="24">[3]Original!#REF!</definedName>
    <definedName name="PHILIPPINES_8" localSheetId="26">[3]Original!#REF!</definedName>
    <definedName name="PHILIPPINES_8" localSheetId="12">[3]Original!#REF!</definedName>
    <definedName name="PHILIPPINES_8" localSheetId="21">[3]Original!#REF!</definedName>
    <definedName name="PHILIPPINES_8" localSheetId="30">[3]Original!#REF!</definedName>
    <definedName name="PHILIPPINES_8" localSheetId="27">[3]Original!#REF!</definedName>
    <definedName name="PHILIPPINES_8" localSheetId="11">[3]Original!#REF!</definedName>
    <definedName name="PHILIPPINES_8" localSheetId="22">[3]Original!#REF!</definedName>
    <definedName name="PHILIPPINES_8" localSheetId="15">[3]Original!#REF!</definedName>
    <definedName name="PHILIPPINES_8">[3]Original!#REF!</definedName>
    <definedName name="PIB" localSheetId="17">#REF!</definedName>
    <definedName name="PIB" localSheetId="5">#REF!</definedName>
    <definedName name="PIB" localSheetId="23">#REF!</definedName>
    <definedName name="PIB" localSheetId="24">#REF!</definedName>
    <definedName name="PIB" localSheetId="26">#REF!</definedName>
    <definedName name="PIB" localSheetId="12">#REF!</definedName>
    <definedName name="PIB" localSheetId="21">#REF!</definedName>
    <definedName name="PIB" localSheetId="30">#REF!</definedName>
    <definedName name="PIB" localSheetId="27">#REF!</definedName>
    <definedName name="PIB" localSheetId="11">#REF!</definedName>
    <definedName name="PIB" localSheetId="22">#REF!</definedName>
    <definedName name="PIB" localSheetId="15">#REF!</definedName>
    <definedName name="PIB">#REF!</definedName>
    <definedName name="pig" localSheetId="1" hidden="1">{"Yr1",#N/A,FALSE,"Budget Detail";"Yr2",#N/A,FALSE,"Budget Detail";"Yr3",#N/A,FALSE,"Budget Detail";"Yr4",#N/A,FALSE,"Budget Detail";"Yr5",#N/A,FALSE,"Budget Detail";"Total",#N/A,FALSE,"Budget Detail"}</definedName>
    <definedName name="pig" localSheetId="5" hidden="1">{"Yr1",#N/A,FALSE,"Budget Detail";"Yr2",#N/A,FALSE,"Budget Detail";"Yr3",#N/A,FALSE,"Budget Detail";"Yr4",#N/A,FALSE,"Budget Detail";"Yr5",#N/A,FALSE,"Budget Detail";"Total",#N/A,FALSE,"Budget Detail"}</definedName>
    <definedName name="pig" hidden="1">{"Yr1",#N/A,FALSE,"Budget Detail";"Yr2",#N/A,FALSE,"Budget Detail";"Yr3",#N/A,FALSE,"Budget Detail";"Yr4",#N/A,FALSE,"Budget Detail";"Yr5",#N/A,FALSE,"Budget Detail";"Total",#N/A,FALSE,"Budget Detail"}</definedName>
    <definedName name="PPLPSCL" localSheetId="17">#REF!</definedName>
    <definedName name="PPLPSCL" localSheetId="5">#REF!</definedName>
    <definedName name="PPLPSCL" localSheetId="23">#REF!</definedName>
    <definedName name="PPLPSCL" localSheetId="24">#REF!</definedName>
    <definedName name="PPLPSCL" localSheetId="26">#REF!</definedName>
    <definedName name="PPLPSCL" localSheetId="12">#REF!</definedName>
    <definedName name="PPLPSCL" localSheetId="21">#REF!</definedName>
    <definedName name="PPLPSCL" localSheetId="30">#REF!</definedName>
    <definedName name="PPLPSCL" localSheetId="27">#REF!</definedName>
    <definedName name="PPLPSCL" localSheetId="11">#REF!</definedName>
    <definedName name="PPLPSCL" localSheetId="22">#REF!</definedName>
    <definedName name="PPLPSCL" localSheetId="15">#REF!</definedName>
    <definedName name="PPLPSCL">#REF!</definedName>
    <definedName name="PR_Rev_Dec_9feb09v2" localSheetId="17">#REF!</definedName>
    <definedName name="PR_Rev_Dec_9feb09v2" localSheetId="5">#REF!</definedName>
    <definedName name="PR_Rev_Dec_9feb09v2" localSheetId="23">#REF!</definedName>
    <definedName name="PR_Rev_Dec_9feb09v2" localSheetId="24">#REF!</definedName>
    <definedName name="PR_Rev_Dec_9feb09v2" localSheetId="26">#REF!</definedName>
    <definedName name="PR_Rev_Dec_9feb09v2" localSheetId="12">#REF!</definedName>
    <definedName name="PR_Rev_Dec_9feb09v2" localSheetId="21">#REF!</definedName>
    <definedName name="PR_Rev_Dec_9feb09v2" localSheetId="30">#REF!</definedName>
    <definedName name="PR_Rev_Dec_9feb09v2" localSheetId="27">#REF!</definedName>
    <definedName name="PR_Rev_Dec_9feb09v2" localSheetId="11">#REF!</definedName>
    <definedName name="PR_Rev_Dec_9feb09v2" localSheetId="22">#REF!</definedName>
    <definedName name="PR_Rev_Dec_9feb09v2" localSheetId="15">#REF!</definedName>
    <definedName name="PR_Rev_Dec_9feb09v2">#REF!</definedName>
    <definedName name="PR_Rev_Dec08_9feb09" localSheetId="17">#REF!</definedName>
    <definedName name="PR_Rev_Dec08_9feb09" localSheetId="23">#REF!</definedName>
    <definedName name="PR_Rev_Dec08_9feb09" localSheetId="24">#REF!</definedName>
    <definedName name="PR_Rev_Dec08_9feb09" localSheetId="26">#REF!</definedName>
    <definedName name="PR_Rev_Dec08_9feb09" localSheetId="12">#REF!</definedName>
    <definedName name="PR_Rev_Dec08_9feb09" localSheetId="21">#REF!</definedName>
    <definedName name="PR_Rev_Dec08_9feb09" localSheetId="30">#REF!</definedName>
    <definedName name="PR_Rev_Dec08_9feb09" localSheetId="27">#REF!</definedName>
    <definedName name="PR_Rev_Dec08_9feb09" localSheetId="11">#REF!</definedName>
    <definedName name="PR_Rev_Dec08_9feb09" localSheetId="22">#REF!</definedName>
    <definedName name="PR_Rev_Dec08_9feb09" localSheetId="15">#REF!</definedName>
    <definedName name="PR_Rev_Dec08_9feb09">#REF!</definedName>
    <definedName name="PRIM" localSheetId="17">#REF!</definedName>
    <definedName name="PRIM" localSheetId="23">#REF!</definedName>
    <definedName name="PRIM" localSheetId="24">#REF!</definedName>
    <definedName name="PRIM" localSheetId="26">#REF!</definedName>
    <definedName name="PRIM" localSheetId="12">#REF!</definedName>
    <definedName name="PRIM" localSheetId="21">#REF!</definedName>
    <definedName name="PRIM" localSheetId="30">#REF!</definedName>
    <definedName name="PRIM" localSheetId="27">#REF!</definedName>
    <definedName name="PRIM" localSheetId="11">#REF!</definedName>
    <definedName name="PRIM" localSheetId="22">#REF!</definedName>
    <definedName name="PRIM" localSheetId="15">#REF!</definedName>
    <definedName name="PRIM">#REF!</definedName>
    <definedName name="Princ" localSheetId="17">#REF!</definedName>
    <definedName name="Princ" localSheetId="23">#REF!</definedName>
    <definedName name="Princ" localSheetId="24">#REF!</definedName>
    <definedName name="Princ" localSheetId="26">#REF!</definedName>
    <definedName name="Princ" localSheetId="12">#REF!</definedName>
    <definedName name="Princ" localSheetId="21">#REF!</definedName>
    <definedName name="Princ" localSheetId="30">#REF!</definedName>
    <definedName name="Princ" localSheetId="27">#REF!</definedName>
    <definedName name="Princ" localSheetId="11">#REF!</definedName>
    <definedName name="Princ" localSheetId="22">#REF!</definedName>
    <definedName name="Princ" localSheetId="15">#REF!</definedName>
    <definedName name="Princ">#REF!</definedName>
    <definedName name="_xlnm.Print_Area" localSheetId="9">'Beneficiary Table'!$A$1:$F$23</definedName>
    <definedName name="_xlnm.Print_Area" localSheetId="17">#REF!</definedName>
    <definedName name="_xlnm.Print_Area" localSheetId="5">#REF!</definedName>
    <definedName name="_xlnm.Print_Area" localSheetId="23">#REF!</definedName>
    <definedName name="_xlnm.Print_Area" localSheetId="24">#REF!</definedName>
    <definedName name="_xlnm.Print_Area" localSheetId="26">#REF!</definedName>
    <definedName name="_xlnm.Print_Area" localSheetId="12">#REF!</definedName>
    <definedName name="_xlnm.Print_Area" localSheetId="21">#REF!</definedName>
    <definedName name="_xlnm.Print_Area" localSheetId="30">#REF!</definedName>
    <definedName name="_xlnm.Print_Area" localSheetId="27">#REF!</definedName>
    <definedName name="_xlnm.Print_Area" localSheetId="11">#REF!</definedName>
    <definedName name="_xlnm.Print_Area" localSheetId="22">#REF!</definedName>
    <definedName name="_xlnm.Print_Area" localSheetId="15">#REF!</definedName>
    <definedName name="_xlnm.Print_Area">#REF!</definedName>
    <definedName name="Print_Area_MI" localSheetId="17">#REF!</definedName>
    <definedName name="Print_Area_MI" localSheetId="5">#REF!</definedName>
    <definedName name="Print_Area_MI" localSheetId="23">#REF!</definedName>
    <definedName name="Print_Area_MI" localSheetId="24">#REF!</definedName>
    <definedName name="Print_Area_MI" localSheetId="26">#REF!</definedName>
    <definedName name="Print_Area_MI" localSheetId="12">#REF!</definedName>
    <definedName name="Print_Area_MI" localSheetId="21">#REF!</definedName>
    <definedName name="Print_Area_MI" localSheetId="30">#REF!</definedName>
    <definedName name="Print_Area_MI" localSheetId="27">#REF!</definedName>
    <definedName name="Print_Area_MI" localSheetId="11">#REF!</definedName>
    <definedName name="Print_Area_MI" localSheetId="22">#REF!</definedName>
    <definedName name="Print_Area_MI" localSheetId="15">#REF!</definedName>
    <definedName name="Print_Area_MI">#REF!</definedName>
    <definedName name="Print_Area_Reset" localSheetId="1">OFFSET(Full_Print,0,0,'A.Grant Profiles '!Last_Row)</definedName>
    <definedName name="Print_Area_Reset" localSheetId="17">OFFSET('CHF-HEALTH'!Full_Print,0,0,'CHF-HEALTH'!Last_Row)</definedName>
    <definedName name="Print_Area_Reset" localSheetId="5">OFFSET(Full_Print,0,0,'D.Reporting Calendar'!Last_Row)</definedName>
    <definedName name="Print_Area_Reset" localSheetId="23">OFFSET(DEC!Full_Print,0,0,DEC!Last_Row)</definedName>
    <definedName name="Print_Area_Reset" localSheetId="24">OFFSET('FAO-EE(SS0006).'!Full_Print,0,0,'FAO-EE(SS0006).'!Last_Row)</definedName>
    <definedName name="Print_Area_Reset" localSheetId="26">OFFSET('FAO-J&amp;UP(SS0007)'!Full_Print,0,0,'FAO-J&amp;UP(SS0007)'!Last_Row)</definedName>
    <definedName name="Print_Area_Reset" localSheetId="12">OFFSET(HPF.!Full_Print,0,0,HPF.!Last_Row)</definedName>
    <definedName name="Print_Area_Reset" localSheetId="21">OFFSET(LDS.!Full_Print,0,0,LDS.!Last_Row)</definedName>
    <definedName name="Print_Area_Reset" localSheetId="30">OFFSET('NUTRITION- NIS'!Full_Print,0,0,'NUTRITION- NIS'!Last_Row)</definedName>
    <definedName name="Print_Area_Reset" localSheetId="27">OFFSET(RRF.!Full_Print,0,0,RRF.!Last_Row)</definedName>
    <definedName name="Print_Area_Reset" localSheetId="11">OFFSET(UNHCR.!Full_Print,0,0,UNHCR.!Last_Row)</definedName>
    <definedName name="Print_Area_Reset" localSheetId="22">OFFSET('UNICEF SM.'!Full_Print,0,0,'UNICEF SM.'!Last_Row)</definedName>
    <definedName name="Print_Area_Reset" localSheetId="15">OFFSET('UNICEF-NUT.'!Full_Print,0,0,'UNICEF-NUT.'!Last_Row)</definedName>
    <definedName name="Print_Area_Reset">OFFSET(Full_Print,0,0,Last_Row)</definedName>
    <definedName name="Print_Titles_MI" localSheetId="17">#REF!</definedName>
    <definedName name="Print_Titles_MI" localSheetId="5">#REF!</definedName>
    <definedName name="Print_Titles_MI" localSheetId="23">#REF!</definedName>
    <definedName name="Print_Titles_MI" localSheetId="24">#REF!</definedName>
    <definedName name="Print_Titles_MI" localSheetId="26">#REF!</definedName>
    <definedName name="Print_Titles_MI" localSheetId="12">#REF!</definedName>
    <definedName name="Print_Titles_MI" localSheetId="21">#REF!</definedName>
    <definedName name="Print_Titles_MI" localSheetId="30">#REF!</definedName>
    <definedName name="Print_Titles_MI" localSheetId="27">#REF!</definedName>
    <definedName name="Print_Titles_MI" localSheetId="11">#REF!</definedName>
    <definedName name="Print_Titles_MI" localSheetId="22">#REF!</definedName>
    <definedName name="Print_Titles_MI" localSheetId="15">#REF!</definedName>
    <definedName name="Print_Titles_MI">#REF!</definedName>
    <definedName name="PROEXP" localSheetId="17">#REF!</definedName>
    <definedName name="PROEXP" localSheetId="5">#REF!</definedName>
    <definedName name="PROEXP" localSheetId="23">#REF!</definedName>
    <definedName name="PROEXP" localSheetId="24">#REF!</definedName>
    <definedName name="PROEXP" localSheetId="26">#REF!</definedName>
    <definedName name="PROEXP" localSheetId="12">#REF!</definedName>
    <definedName name="PROEXP" localSheetId="21">#REF!</definedName>
    <definedName name="PROEXP" localSheetId="30">#REF!</definedName>
    <definedName name="PROEXP" localSheetId="27">#REF!</definedName>
    <definedName name="PROEXP" localSheetId="11">#REF!</definedName>
    <definedName name="PROEXP" localSheetId="22">#REF!</definedName>
    <definedName name="PROEXP" localSheetId="15">#REF!</definedName>
    <definedName name="PROEXP">#REF!</definedName>
    <definedName name="PROEXPINC" localSheetId="17">#REF!</definedName>
    <definedName name="PROEXPINC" localSheetId="23">#REF!</definedName>
    <definedName name="PROEXPINC" localSheetId="24">#REF!</definedName>
    <definedName name="PROEXPINC" localSheetId="26">#REF!</definedName>
    <definedName name="PROEXPINC" localSheetId="12">#REF!</definedName>
    <definedName name="PROEXPINC" localSheetId="21">#REF!</definedName>
    <definedName name="PROEXPINC" localSheetId="30">#REF!</definedName>
    <definedName name="PROEXPINC" localSheetId="27">#REF!</definedName>
    <definedName name="PROEXPINC" localSheetId="11">#REF!</definedName>
    <definedName name="PROEXPINC" localSheetId="22">#REF!</definedName>
    <definedName name="PROEXPINC" localSheetId="15">#REF!</definedName>
    <definedName name="PROEXPINC">#REF!</definedName>
    <definedName name="PROEXPWW" localSheetId="17">#REF!</definedName>
    <definedName name="PROEXPWW" localSheetId="23">#REF!</definedName>
    <definedName name="PROEXPWW" localSheetId="24">#REF!</definedName>
    <definedName name="PROEXPWW" localSheetId="26">#REF!</definedName>
    <definedName name="PROEXPWW" localSheetId="12">#REF!</definedName>
    <definedName name="PROEXPWW" localSheetId="21">#REF!</definedName>
    <definedName name="PROEXPWW" localSheetId="30">#REF!</definedName>
    <definedName name="PROEXPWW" localSheetId="27">#REF!</definedName>
    <definedName name="PROEXPWW" localSheetId="11">#REF!</definedName>
    <definedName name="PROEXPWW" localSheetId="22">#REF!</definedName>
    <definedName name="PROEXPWW" localSheetId="15">#REF!</definedName>
    <definedName name="PROEXPWW">#REF!</definedName>
    <definedName name="PROG" localSheetId="17">#REF!</definedName>
    <definedName name="PROG" localSheetId="23">#REF!</definedName>
    <definedName name="PROG" localSheetId="24">#REF!</definedName>
    <definedName name="PROG" localSheetId="26">#REF!</definedName>
    <definedName name="PROG" localSheetId="12">#REF!</definedName>
    <definedName name="PROG" localSheetId="21">#REF!</definedName>
    <definedName name="PROG" localSheetId="30">#REF!</definedName>
    <definedName name="PROG" localSheetId="27">#REF!</definedName>
    <definedName name="PROG" localSheetId="11">#REF!</definedName>
    <definedName name="PROG" localSheetId="22">#REF!</definedName>
    <definedName name="PROG" localSheetId="15">#REF!</definedName>
    <definedName name="PROG">#REF!</definedName>
    <definedName name="Pymnt_Method">'[13]Data Elements-Hide Tab'!$B$2:$B$7</definedName>
    <definedName name="Pymnt_Terms">'[13]Data Elements-Hide Tab'!$M$2:$M$9</definedName>
    <definedName name="PymntMethod" localSheetId="17">#REF!</definedName>
    <definedName name="PymntMethod" localSheetId="5">#REF!</definedName>
    <definedName name="PymntMethod" localSheetId="23">#REF!</definedName>
    <definedName name="PymntMethod" localSheetId="24">#REF!</definedName>
    <definedName name="PymntMethod" localSheetId="26">#REF!</definedName>
    <definedName name="PymntMethod" localSheetId="12">#REF!</definedName>
    <definedName name="PymntMethod" localSheetId="21">#REF!</definedName>
    <definedName name="PymntMethod" localSheetId="30">#REF!</definedName>
    <definedName name="PymntMethod" localSheetId="27">#REF!</definedName>
    <definedName name="PymntMethod" localSheetId="11">#REF!</definedName>
    <definedName name="PymntMethod" localSheetId="22">#REF!</definedName>
    <definedName name="PymntMethod" localSheetId="15">#REF!</definedName>
    <definedName name="PymntMethod">#REF!</definedName>
    <definedName name="PymntTerms" localSheetId="17">#REF!</definedName>
    <definedName name="PymntTerms" localSheetId="23">#REF!</definedName>
    <definedName name="PymntTerms" localSheetId="24">#REF!</definedName>
    <definedName name="PymntTerms" localSheetId="26">#REF!</definedName>
    <definedName name="PymntTerms" localSheetId="12">#REF!</definedName>
    <definedName name="PymntTerms" localSheetId="21">#REF!</definedName>
    <definedName name="PymntTerms" localSheetId="30">#REF!</definedName>
    <definedName name="PymntTerms" localSheetId="27">#REF!</definedName>
    <definedName name="PymntTerms" localSheetId="11">#REF!</definedName>
    <definedName name="PymntTerms" localSheetId="22">#REF!</definedName>
    <definedName name="PymntTerms" localSheetId="15">#REF!</definedName>
    <definedName name="PymntTerms">#REF!</definedName>
    <definedName name="q" localSheetId="17">#REF!</definedName>
    <definedName name="q" localSheetId="23">#REF!</definedName>
    <definedName name="q" localSheetId="24">#REF!</definedName>
    <definedName name="q" localSheetId="26">#REF!</definedName>
    <definedName name="q" localSheetId="12">#REF!</definedName>
    <definedName name="q" localSheetId="21">#REF!</definedName>
    <definedName name="q" localSheetId="30">#REF!</definedName>
    <definedName name="q" localSheetId="27">#REF!</definedName>
    <definedName name="q" localSheetId="11">#REF!</definedName>
    <definedName name="q" localSheetId="22">#REF!</definedName>
    <definedName name="q" localSheetId="15">#REF!</definedName>
    <definedName name="q">#REF!</definedName>
    <definedName name="qté10">'[5]bail 07-10'!$P$1:$P$65536</definedName>
    <definedName name="Rates" localSheetId="17">#REF!</definedName>
    <definedName name="Rates" localSheetId="5">#REF!</definedName>
    <definedName name="Rates" localSheetId="23">#REF!</definedName>
    <definedName name="Rates" localSheetId="24">#REF!</definedName>
    <definedName name="Rates" localSheetId="26">#REF!</definedName>
    <definedName name="Rates" localSheetId="12">#REF!</definedName>
    <definedName name="Rates" localSheetId="21">#REF!</definedName>
    <definedName name="Rates" localSheetId="30">#REF!</definedName>
    <definedName name="Rates" localSheetId="27">#REF!</definedName>
    <definedName name="Rates" localSheetId="11">#REF!</definedName>
    <definedName name="Rates" localSheetId="22">#REF!</definedName>
    <definedName name="Rates" localSheetId="15">#REF!</definedName>
    <definedName name="Rates">#REF!</definedName>
    <definedName name="recbno" localSheetId="17">#REF!</definedName>
    <definedName name="recbno" localSheetId="5">#REF!</definedName>
    <definedName name="recbno" localSheetId="23">#REF!</definedName>
    <definedName name="recbno" localSheetId="24">#REF!</definedName>
    <definedName name="recbno" localSheetId="26">#REF!</definedName>
    <definedName name="recbno" localSheetId="12">#REF!</definedName>
    <definedName name="recbno" localSheetId="21">#REF!</definedName>
    <definedName name="recbno" localSheetId="30">#REF!</definedName>
    <definedName name="recbno" localSheetId="27">#REF!</definedName>
    <definedName name="recbno" localSheetId="11">#REF!</definedName>
    <definedName name="recbno" localSheetId="22">#REF!</definedName>
    <definedName name="recbno" localSheetId="15">#REF!</definedName>
    <definedName name="recbno">#REF!</definedName>
    <definedName name="reccno" localSheetId="17">#REF!</definedName>
    <definedName name="reccno" localSheetId="23">#REF!</definedName>
    <definedName name="reccno" localSheetId="24">#REF!</definedName>
    <definedName name="reccno" localSheetId="26">#REF!</definedName>
    <definedName name="reccno" localSheetId="12">#REF!</definedName>
    <definedName name="reccno" localSheetId="21">#REF!</definedName>
    <definedName name="reccno" localSheetId="30">#REF!</definedName>
    <definedName name="reccno" localSheetId="27">#REF!</definedName>
    <definedName name="reccno" localSheetId="11">#REF!</definedName>
    <definedName name="reccno" localSheetId="22">#REF!</definedName>
    <definedName name="reccno" localSheetId="15">#REF!</definedName>
    <definedName name="reccno">#REF!</definedName>
    <definedName name="receipts" localSheetId="17">#REF!</definedName>
    <definedName name="receipts" localSheetId="23">#REF!</definedName>
    <definedName name="receipts" localSheetId="24">#REF!</definedName>
    <definedName name="receipts" localSheetId="26">#REF!</definedName>
    <definedName name="receipts" localSheetId="12">#REF!</definedName>
    <definedName name="receipts" localSheetId="21">#REF!</definedName>
    <definedName name="receipts" localSheetId="30">#REF!</definedName>
    <definedName name="receipts" localSheetId="27">#REF!</definedName>
    <definedName name="receipts" localSheetId="11">#REF!</definedName>
    <definedName name="receipts" localSheetId="22">#REF!</definedName>
    <definedName name="receipts" localSheetId="15">#REF!</definedName>
    <definedName name="receipts">#REF!</definedName>
    <definedName name="RECETTE" localSheetId="17">#REF!</definedName>
    <definedName name="RECETTE" localSheetId="23">#REF!</definedName>
    <definedName name="RECETTE" localSheetId="24">#REF!</definedName>
    <definedName name="RECETTE" localSheetId="26">#REF!</definedName>
    <definedName name="RECETTE" localSheetId="12">#REF!</definedName>
    <definedName name="RECETTE" localSheetId="21">#REF!</definedName>
    <definedName name="RECETTE" localSheetId="30">#REF!</definedName>
    <definedName name="RECETTE" localSheetId="27">#REF!</definedName>
    <definedName name="RECETTE" localSheetId="11">#REF!</definedName>
    <definedName name="RECETTE" localSheetId="22">#REF!</definedName>
    <definedName name="RECETTE" localSheetId="15">#REF!</definedName>
    <definedName name="RECETTE">#REF!</definedName>
    <definedName name="recgno" localSheetId="17">#REF!</definedName>
    <definedName name="recgno" localSheetId="23">#REF!</definedName>
    <definedName name="recgno" localSheetId="24">#REF!</definedName>
    <definedName name="recgno" localSheetId="26">#REF!</definedName>
    <definedName name="recgno" localSheetId="12">#REF!</definedName>
    <definedName name="recgno" localSheetId="21">#REF!</definedName>
    <definedName name="recgno" localSheetId="30">#REF!</definedName>
    <definedName name="recgno" localSheetId="27">#REF!</definedName>
    <definedName name="recgno" localSheetId="11">#REF!</definedName>
    <definedName name="recgno" localSheetId="22">#REF!</definedName>
    <definedName name="recgno" localSheetId="15">#REF!</definedName>
    <definedName name="recgno">#REF!</definedName>
    <definedName name="recjno" localSheetId="17">#REF!</definedName>
    <definedName name="recjno" localSheetId="23">#REF!</definedName>
    <definedName name="recjno" localSheetId="24">#REF!</definedName>
    <definedName name="recjno" localSheetId="26">#REF!</definedName>
    <definedName name="recjno" localSheetId="12">#REF!</definedName>
    <definedName name="recjno" localSheetId="21">#REF!</definedName>
    <definedName name="recjno" localSheetId="30">#REF!</definedName>
    <definedName name="recjno" localSheetId="27">#REF!</definedName>
    <definedName name="recjno" localSheetId="11">#REF!</definedName>
    <definedName name="recjno" localSheetId="22">#REF!</definedName>
    <definedName name="recjno" localSheetId="15">#REF!</definedName>
    <definedName name="recjno">#REF!</definedName>
    <definedName name="recnlno" localSheetId="17">#REF!</definedName>
    <definedName name="recnlno" localSheetId="23">#REF!</definedName>
    <definedName name="recnlno" localSheetId="24">#REF!</definedName>
    <definedName name="recnlno" localSheetId="26">#REF!</definedName>
    <definedName name="recnlno" localSheetId="12">#REF!</definedName>
    <definedName name="recnlno" localSheetId="21">#REF!</definedName>
    <definedName name="recnlno" localSheetId="30">#REF!</definedName>
    <definedName name="recnlno" localSheetId="27">#REF!</definedName>
    <definedName name="recnlno" localSheetId="11">#REF!</definedName>
    <definedName name="recnlno" localSheetId="22">#REF!</definedName>
    <definedName name="recnlno" localSheetId="15">#REF!</definedName>
    <definedName name="recnlno">#REF!</definedName>
    <definedName name="recnno" localSheetId="17">#REF!</definedName>
    <definedName name="recnno" localSheetId="23">#REF!</definedName>
    <definedName name="recnno" localSheetId="24">#REF!</definedName>
    <definedName name="recnno" localSheetId="26">#REF!</definedName>
    <definedName name="recnno" localSheetId="12">#REF!</definedName>
    <definedName name="recnno" localSheetId="21">#REF!</definedName>
    <definedName name="recnno" localSheetId="30">#REF!</definedName>
    <definedName name="recnno" localSheetId="27">#REF!</definedName>
    <definedName name="recnno" localSheetId="11">#REF!</definedName>
    <definedName name="recnno" localSheetId="22">#REF!</definedName>
    <definedName name="recnno" localSheetId="15">#REF!</definedName>
    <definedName name="recnno">#REF!</definedName>
    <definedName name="recukno" localSheetId="17">#REF!</definedName>
    <definedName name="recukno" localSheetId="23">#REF!</definedName>
    <definedName name="recukno" localSheetId="24">#REF!</definedName>
    <definedName name="recukno" localSheetId="26">#REF!</definedName>
    <definedName name="recukno" localSheetId="12">#REF!</definedName>
    <definedName name="recukno" localSheetId="21">#REF!</definedName>
    <definedName name="recukno" localSheetId="30">#REF!</definedName>
    <definedName name="recukno" localSheetId="27">#REF!</definedName>
    <definedName name="recukno" localSheetId="11">#REF!</definedName>
    <definedName name="recukno" localSheetId="22">#REF!</definedName>
    <definedName name="recukno" localSheetId="15">#REF!</definedName>
    <definedName name="recukno">#REF!</definedName>
    <definedName name="recusno" localSheetId="17">#REF!</definedName>
    <definedName name="recusno" localSheetId="23">#REF!</definedName>
    <definedName name="recusno" localSheetId="24">#REF!</definedName>
    <definedName name="recusno" localSheetId="26">#REF!</definedName>
    <definedName name="recusno" localSheetId="12">#REF!</definedName>
    <definedName name="recusno" localSheetId="21">#REF!</definedName>
    <definedName name="recusno" localSheetId="30">#REF!</definedName>
    <definedName name="recusno" localSheetId="27">#REF!</definedName>
    <definedName name="recusno" localSheetId="11">#REF!</definedName>
    <definedName name="recusno" localSheetId="22">#REF!</definedName>
    <definedName name="recusno" localSheetId="15">#REF!</definedName>
    <definedName name="recusno">#REF!</definedName>
    <definedName name="RENARM" localSheetId="17">[3]Original!#REF!</definedName>
    <definedName name="RENARM" localSheetId="5">[3]Original!#REF!</definedName>
    <definedName name="RENARM" localSheetId="23">[3]Original!#REF!</definedName>
    <definedName name="RENARM" localSheetId="24">[3]Original!#REF!</definedName>
    <definedName name="RENARM" localSheetId="26">[3]Original!#REF!</definedName>
    <definedName name="RENARM" localSheetId="12">[3]Original!#REF!</definedName>
    <definedName name="RENARM" localSheetId="21">[3]Original!#REF!</definedName>
    <definedName name="RENARM" localSheetId="30">[3]Original!#REF!</definedName>
    <definedName name="RENARM" localSheetId="27">[3]Original!#REF!</definedName>
    <definedName name="RENARM" localSheetId="11">[3]Original!#REF!</definedName>
    <definedName name="RENARM" localSheetId="22">[3]Original!#REF!</definedName>
    <definedName name="RENARM" localSheetId="15">[3]Original!#REF!</definedName>
    <definedName name="RENARM">[3]Original!#REF!</definedName>
    <definedName name="RENARM_5" localSheetId="17">[3]Original!#REF!</definedName>
    <definedName name="RENARM_5" localSheetId="5">[3]Original!#REF!</definedName>
    <definedName name="RENARM_5" localSheetId="23">[3]Original!#REF!</definedName>
    <definedName name="RENARM_5" localSheetId="24">[3]Original!#REF!</definedName>
    <definedName name="RENARM_5" localSheetId="26">[3]Original!#REF!</definedName>
    <definedName name="RENARM_5" localSheetId="12">[3]Original!#REF!</definedName>
    <definedName name="RENARM_5" localSheetId="21">[3]Original!#REF!</definedName>
    <definedName name="RENARM_5" localSheetId="30">[3]Original!#REF!</definedName>
    <definedName name="RENARM_5" localSheetId="27">[3]Original!#REF!</definedName>
    <definedName name="RENARM_5" localSheetId="11">[3]Original!#REF!</definedName>
    <definedName name="RENARM_5" localSheetId="22">[3]Original!#REF!</definedName>
    <definedName name="RENARM_5" localSheetId="15">[3]Original!#REF!</definedName>
    <definedName name="RENARM_5">[3]Original!#REF!</definedName>
    <definedName name="RENARM_8" localSheetId="17">[3]Original!#REF!</definedName>
    <definedName name="RENARM_8" localSheetId="5">[3]Original!#REF!</definedName>
    <definedName name="RENARM_8" localSheetId="23">[3]Original!#REF!</definedName>
    <definedName name="RENARM_8" localSheetId="24">[3]Original!#REF!</definedName>
    <definedName name="RENARM_8" localSheetId="26">[3]Original!#REF!</definedName>
    <definedName name="RENARM_8" localSheetId="12">[3]Original!#REF!</definedName>
    <definedName name="RENARM_8" localSheetId="21">[3]Original!#REF!</definedName>
    <definedName name="RENARM_8" localSheetId="30">[3]Original!#REF!</definedName>
    <definedName name="RENARM_8" localSheetId="27">[3]Original!#REF!</definedName>
    <definedName name="RENARM_8" localSheetId="11">[3]Original!#REF!</definedName>
    <definedName name="RENARM_8" localSheetId="22">[3]Original!#REF!</definedName>
    <definedName name="RENARM_8" localSheetId="15">[3]Original!#REF!</definedName>
    <definedName name="RENARM_8">[3]Original!#REF!</definedName>
    <definedName name="ReportCategory">[29]Values!$A$3:$A$6</definedName>
    <definedName name="Review" localSheetId="1" hidden="1">{#N/A,#N/A,FALSE,"Benefits 01-06"}</definedName>
    <definedName name="Review" localSheetId="5" hidden="1">{#N/A,#N/A,FALSE,"Benefits 01-06"}</definedName>
    <definedName name="Review" hidden="1">{#N/A,#N/A,FALSE,"Benefits 01-06"}</definedName>
    <definedName name="Reviewer1" localSheetId="17">#REF!</definedName>
    <definedName name="Reviewer1" localSheetId="5">#REF!</definedName>
    <definedName name="Reviewer1" localSheetId="23">#REF!</definedName>
    <definedName name="Reviewer1" localSheetId="24">#REF!</definedName>
    <definedName name="Reviewer1" localSheetId="26">#REF!</definedName>
    <definedName name="Reviewer1" localSheetId="12">#REF!</definedName>
    <definedName name="Reviewer1" localSheetId="21">#REF!</definedName>
    <definedName name="Reviewer1" localSheetId="30">#REF!</definedName>
    <definedName name="Reviewer1" localSheetId="27">#REF!</definedName>
    <definedName name="Reviewer1" localSheetId="11">#REF!</definedName>
    <definedName name="Reviewer1" localSheetId="22">#REF!</definedName>
    <definedName name="Reviewer1" localSheetId="15">#REF!</definedName>
    <definedName name="Reviewer1">#REF!</definedName>
    <definedName name="Reviewer3" localSheetId="17">#REF!</definedName>
    <definedName name="Reviewer3" localSheetId="23">#REF!</definedName>
    <definedName name="Reviewer3" localSheetId="24">#REF!</definedName>
    <definedName name="Reviewer3" localSheetId="26">#REF!</definedName>
    <definedName name="Reviewer3" localSheetId="12">#REF!</definedName>
    <definedName name="Reviewer3" localSheetId="21">#REF!</definedName>
    <definedName name="Reviewer3" localSheetId="30">#REF!</definedName>
    <definedName name="Reviewer3" localSheetId="27">#REF!</definedName>
    <definedName name="Reviewer3" localSheetId="11">#REF!</definedName>
    <definedName name="Reviewer3" localSheetId="22">#REF!</definedName>
    <definedName name="Reviewer3" localSheetId="15">#REF!</definedName>
    <definedName name="Reviewer3">#REF!</definedName>
    <definedName name="reviewer4" localSheetId="17">#REF!</definedName>
    <definedName name="reviewer4" localSheetId="23">#REF!</definedName>
    <definedName name="reviewer4" localSheetId="24">#REF!</definedName>
    <definedName name="reviewer4" localSheetId="26">#REF!</definedName>
    <definedName name="reviewer4" localSheetId="12">#REF!</definedName>
    <definedName name="reviewer4" localSheetId="21">#REF!</definedName>
    <definedName name="reviewer4" localSheetId="30">#REF!</definedName>
    <definedName name="reviewer4" localSheetId="27">#REF!</definedName>
    <definedName name="reviewer4" localSheetId="11">#REF!</definedName>
    <definedName name="reviewer4" localSheetId="22">#REF!</definedName>
    <definedName name="reviewer4" localSheetId="15">#REF!</definedName>
    <definedName name="reviewer4">#REF!</definedName>
    <definedName name="reviewer5" localSheetId="17">#REF!</definedName>
    <definedName name="reviewer5" localSheetId="23">#REF!</definedName>
    <definedName name="reviewer5" localSheetId="24">#REF!</definedName>
    <definedName name="reviewer5" localSheetId="26">#REF!</definedName>
    <definedName name="reviewer5" localSheetId="12">#REF!</definedName>
    <definedName name="reviewer5" localSheetId="21">#REF!</definedName>
    <definedName name="reviewer5" localSheetId="30">#REF!</definedName>
    <definedName name="reviewer5" localSheetId="27">#REF!</definedName>
    <definedName name="reviewer5" localSheetId="11">#REF!</definedName>
    <definedName name="reviewer5" localSheetId="22">#REF!</definedName>
    <definedName name="reviewer5" localSheetId="15">#REF!</definedName>
    <definedName name="reviewer5">#REF!</definedName>
    <definedName name="reviewer7" localSheetId="17">#REF!</definedName>
    <definedName name="reviewer7" localSheetId="23">#REF!</definedName>
    <definedName name="reviewer7" localSheetId="24">#REF!</definedName>
    <definedName name="reviewer7" localSheetId="26">#REF!</definedName>
    <definedName name="reviewer7" localSheetId="12">#REF!</definedName>
    <definedName name="reviewer7" localSheetId="21">#REF!</definedName>
    <definedName name="reviewer7" localSheetId="30">#REF!</definedName>
    <definedName name="reviewer7" localSheetId="27">#REF!</definedName>
    <definedName name="reviewer7" localSheetId="11">#REF!</definedName>
    <definedName name="reviewer7" localSheetId="22">#REF!</definedName>
    <definedName name="reviewer7" localSheetId="15">#REF!</definedName>
    <definedName name="reviewer7">#REF!</definedName>
    <definedName name="reviewer8" localSheetId="17">#REF!</definedName>
    <definedName name="reviewer8" localSheetId="23">#REF!</definedName>
    <definedName name="reviewer8" localSheetId="24">#REF!</definedName>
    <definedName name="reviewer8" localSheetId="26">#REF!</definedName>
    <definedName name="reviewer8" localSheetId="12">#REF!</definedName>
    <definedName name="reviewer8" localSheetId="21">#REF!</definedName>
    <definedName name="reviewer8" localSheetId="30">#REF!</definedName>
    <definedName name="reviewer8" localSheetId="27">#REF!</definedName>
    <definedName name="reviewer8" localSheetId="11">#REF!</definedName>
    <definedName name="reviewer8" localSheetId="22">#REF!</definedName>
    <definedName name="reviewer8" localSheetId="15">#REF!</definedName>
    <definedName name="reviewer8">#REF!</definedName>
    <definedName name="reviewer89" localSheetId="17">#REF!</definedName>
    <definedName name="reviewer89" localSheetId="23">#REF!</definedName>
    <definedName name="reviewer89" localSheetId="24">#REF!</definedName>
    <definedName name="reviewer89" localSheetId="26">#REF!</definedName>
    <definedName name="reviewer89" localSheetId="12">#REF!</definedName>
    <definedName name="reviewer89" localSheetId="21">#REF!</definedName>
    <definedName name="reviewer89" localSheetId="30">#REF!</definedName>
    <definedName name="reviewer89" localSheetId="27">#REF!</definedName>
    <definedName name="reviewer89" localSheetId="11">#REF!</definedName>
    <definedName name="reviewer89" localSheetId="22">#REF!</definedName>
    <definedName name="reviewer89" localSheetId="15">#REF!</definedName>
    <definedName name="reviewer89">#REF!</definedName>
    <definedName name="reviewers" localSheetId="17">#REF!</definedName>
    <definedName name="reviewers" localSheetId="23">#REF!</definedName>
    <definedName name="reviewers" localSheetId="24">#REF!</definedName>
    <definedName name="reviewers" localSheetId="26">#REF!</definedName>
    <definedName name="reviewers" localSheetId="12">#REF!</definedName>
    <definedName name="reviewers" localSheetId="21">#REF!</definedName>
    <definedName name="reviewers" localSheetId="30">#REF!</definedName>
    <definedName name="reviewers" localSheetId="27">#REF!</definedName>
    <definedName name="reviewers" localSheetId="11">#REF!</definedName>
    <definedName name="reviewers" localSheetId="22">#REF!</definedName>
    <definedName name="reviewers" localSheetId="15">#REF!</definedName>
    <definedName name="reviewers">#REF!</definedName>
    <definedName name="reviewers2" localSheetId="17">#REF!</definedName>
    <definedName name="reviewers2" localSheetId="23">#REF!</definedName>
    <definedName name="reviewers2" localSheetId="24">#REF!</definedName>
    <definedName name="reviewers2" localSheetId="26">#REF!</definedName>
    <definedName name="reviewers2" localSheetId="12">#REF!</definedName>
    <definedName name="reviewers2" localSheetId="21">#REF!</definedName>
    <definedName name="reviewers2" localSheetId="30">#REF!</definedName>
    <definedName name="reviewers2" localSheetId="27">#REF!</definedName>
    <definedName name="reviewers2" localSheetId="11">#REF!</definedName>
    <definedName name="reviewers2" localSheetId="22">#REF!</definedName>
    <definedName name="reviewers2" localSheetId="15">#REF!</definedName>
    <definedName name="reviewers2">#REF!</definedName>
    <definedName name="reviewers6" localSheetId="17">#REF!</definedName>
    <definedName name="reviewers6" localSheetId="23">#REF!</definedName>
    <definedName name="reviewers6" localSheetId="24">#REF!</definedName>
    <definedName name="reviewers6" localSheetId="26">#REF!</definedName>
    <definedName name="reviewers6" localSheetId="12">#REF!</definedName>
    <definedName name="reviewers6" localSheetId="21">#REF!</definedName>
    <definedName name="reviewers6" localSheetId="30">#REF!</definedName>
    <definedName name="reviewers6" localSheetId="27">#REF!</definedName>
    <definedName name="reviewers6" localSheetId="11">#REF!</definedName>
    <definedName name="reviewers6" localSheetId="22">#REF!</definedName>
    <definedName name="reviewers6" localSheetId="15">#REF!</definedName>
    <definedName name="reviewers6">#REF!</definedName>
    <definedName name="rexe">'[5]c plan'!$B$7:$C$418</definedName>
    <definedName name="rfa" localSheetId="1" hidden="1">{"Yr1",#N/A,FALSE,"Budget Detail";"Yr2",#N/A,FALSE,"Budget Detail";"Yr3",#N/A,FALSE,"Budget Detail";"Yr4",#N/A,FALSE,"Budget Detail";"Yr5",#N/A,FALSE,"Budget Detail";"Total",#N/A,FALSE,"Budget Detail"}</definedName>
    <definedName name="rfa" localSheetId="5" hidden="1">{"Yr1",#N/A,FALSE,"Budget Detail";"Yr2",#N/A,FALSE,"Budget Detail";"Yr3",#N/A,FALSE,"Budget Detail";"Yr4",#N/A,FALSE,"Budget Detail";"Yr5",#N/A,FALSE,"Budget Detail";"Total",#N/A,FALSE,"Budget Detail"}</definedName>
    <definedName name="rfa" hidden="1">{"Yr1",#N/A,FALSE,"Budget Detail";"Yr2",#N/A,FALSE,"Budget Detail";"Yr3",#N/A,FALSE,"Budget Detail";"Yr4",#N/A,FALSE,"Budget Detail";"Yr5",#N/A,FALSE,"Budget Detail";"Total",#N/A,FALSE,"Budget Detail"}</definedName>
    <definedName name="Richard" localSheetId="1" hidden="1">{"Yr1",#N/A,FALSE,"Budget Detail";"Yr2",#N/A,FALSE,"Budget Detail";"Yr3",#N/A,FALSE,"Budget Detail";"Yr4",#N/A,FALSE,"Budget Detail";"Yr5",#N/A,FALSE,"Budget Detail";"Total",#N/A,FALSE,"Budget Detail"}</definedName>
    <definedName name="Richard" localSheetId="5" hidden="1">{"Yr1",#N/A,FALSE,"Budget Detail";"Yr2",#N/A,FALSE,"Budget Detail";"Yr3",#N/A,FALSE,"Budget Detail";"Yr4",#N/A,FALSE,"Budget Detail";"Yr5",#N/A,FALSE,"Budget Detail";"Total",#N/A,FALSE,"Budget Detail"}</definedName>
    <definedName name="Richard" hidden="1">{"Yr1",#N/A,FALSE,"Budget Detail";"Yr2",#N/A,FALSE,"Budget Detail";"Yr3",#N/A,FALSE,"Budget Detail";"Yr4",#N/A,FALSE,"Budget Detail";"Yr5",#N/A,FALSE,"Budget Detail";"Total",#N/A,FALSE,"Budget Detail"}</definedName>
    <definedName name="Rpt_Category6">[30]Values!$A$3:$A$6</definedName>
    <definedName name="RptCategory">[30]Values!$A$3:$A$6</definedName>
    <definedName name="RptCategory4">[30]Values!$A$3:$A$6</definedName>
    <definedName name="RptCategory8">[30]Values!$A$3:$A$6</definedName>
    <definedName name="rrrrrrr" localSheetId="1" hidden="1">{"Yr1",#N/A,FALSE,"Budget Detail";"Yr2",#N/A,FALSE,"Budget Detail";"Yr3",#N/A,FALSE,"Budget Detail";"Yr4",#N/A,FALSE,"Budget Detail";"Yr5",#N/A,FALSE,"Budget Detail";"Total",#N/A,FALSE,"Budget Detail"}</definedName>
    <definedName name="rrrrrrr" localSheetId="5" hidden="1">{"Yr1",#N/A,FALSE,"Budget Detail";"Yr2",#N/A,FALSE,"Budget Detail";"Yr3",#N/A,FALSE,"Budget Detail";"Yr4",#N/A,FALSE,"Budget Detail";"Yr5",#N/A,FALSE,"Budget Detail";"Total",#N/A,FALSE,"Budget Detail"}</definedName>
    <definedName name="rrrrrrr" hidden="1">{"Yr1",#N/A,FALSE,"Budget Detail";"Yr2",#N/A,FALSE,"Budget Detail";"Yr3",#N/A,FALSE,"Budget Detail";"Yr4",#N/A,FALSE,"Budget Detail";"Yr5",#N/A,FALSE,"Budget Detail";"Total",#N/A,FALSE,"Budget Detail"}</definedName>
    <definedName name="rtrt">[26]Rates!$B$2:$B$9</definedName>
    <definedName name="rwer" localSheetId="17">#REF!</definedName>
    <definedName name="rwer" localSheetId="5">#REF!</definedName>
    <definedName name="rwer" localSheetId="23">#REF!</definedName>
    <definedName name="rwer" localSheetId="24">#REF!</definedName>
    <definedName name="rwer" localSheetId="26">#REF!</definedName>
    <definedName name="rwer" localSheetId="12">#REF!</definedName>
    <definedName name="rwer" localSheetId="21">#REF!</definedName>
    <definedName name="rwer" localSheetId="30">#REF!</definedName>
    <definedName name="rwer" localSheetId="27">#REF!</definedName>
    <definedName name="rwer" localSheetId="11">#REF!</definedName>
    <definedName name="rwer" localSheetId="22">#REF!</definedName>
    <definedName name="rwer" localSheetId="15">#REF!</definedName>
    <definedName name="rwer">#REF!</definedName>
    <definedName name="rwer4" localSheetId="17">#REF!</definedName>
    <definedName name="rwer4" localSheetId="23">#REF!</definedName>
    <definedName name="rwer4" localSheetId="24">#REF!</definedName>
    <definedName name="rwer4" localSheetId="26">#REF!</definedName>
    <definedName name="rwer4" localSheetId="12">#REF!</definedName>
    <definedName name="rwer4" localSheetId="21">#REF!</definedName>
    <definedName name="rwer4" localSheetId="30">#REF!</definedName>
    <definedName name="rwer4" localSheetId="27">#REF!</definedName>
    <definedName name="rwer4" localSheetId="11">#REF!</definedName>
    <definedName name="rwer4" localSheetId="22">#REF!</definedName>
    <definedName name="rwer4" localSheetId="15">#REF!</definedName>
    <definedName name="rwer4">#REF!</definedName>
    <definedName name="rwer6" localSheetId="17">#REF!</definedName>
    <definedName name="rwer6" localSheetId="23">#REF!</definedName>
    <definedName name="rwer6" localSheetId="24">#REF!</definedName>
    <definedName name="rwer6" localSheetId="26">#REF!</definedName>
    <definedName name="rwer6" localSheetId="12">#REF!</definedName>
    <definedName name="rwer6" localSheetId="21">#REF!</definedName>
    <definedName name="rwer6" localSheetId="30">#REF!</definedName>
    <definedName name="rwer6" localSheetId="27">#REF!</definedName>
    <definedName name="rwer6" localSheetId="11">#REF!</definedName>
    <definedName name="rwer6" localSheetId="22">#REF!</definedName>
    <definedName name="rwer6" localSheetId="15">#REF!</definedName>
    <definedName name="rwer6">#REF!</definedName>
    <definedName name="rwer8" localSheetId="17">#REF!</definedName>
    <definedName name="rwer8" localSheetId="23">#REF!</definedName>
    <definedName name="rwer8" localSheetId="24">#REF!</definedName>
    <definedName name="rwer8" localSheetId="26">#REF!</definedName>
    <definedName name="rwer8" localSheetId="12">#REF!</definedName>
    <definedName name="rwer8" localSheetId="21">#REF!</definedName>
    <definedName name="rwer8" localSheetId="30">#REF!</definedName>
    <definedName name="rwer8" localSheetId="27">#REF!</definedName>
    <definedName name="rwer8" localSheetId="11">#REF!</definedName>
    <definedName name="rwer8" localSheetId="22">#REF!</definedName>
    <definedName name="rwer8" localSheetId="15">#REF!</definedName>
    <definedName name="rwer8">#REF!</definedName>
    <definedName name="s" localSheetId="17" hidden="1">#REF!</definedName>
    <definedName name="s" localSheetId="23" hidden="1">#REF!</definedName>
    <definedName name="s" localSheetId="24" hidden="1">#REF!</definedName>
    <definedName name="s" localSheetId="26" hidden="1">#REF!</definedName>
    <definedName name="s" localSheetId="12" hidden="1">#REF!</definedName>
    <definedName name="s" localSheetId="21" hidden="1">#REF!</definedName>
    <definedName name="s" localSheetId="30" hidden="1">#REF!</definedName>
    <definedName name="s" localSheetId="27" hidden="1">#REF!</definedName>
    <definedName name="s" localSheetId="11" hidden="1">#REF!</definedName>
    <definedName name="s" localSheetId="22" hidden="1">#REF!</definedName>
    <definedName name="s" localSheetId="15" hidden="1">#REF!</definedName>
    <definedName name="s" hidden="1">#REF!</definedName>
    <definedName name="sal" localSheetId="17">#REF!</definedName>
    <definedName name="sal" localSheetId="23">#REF!</definedName>
    <definedName name="sal" localSheetId="24">#REF!</definedName>
    <definedName name="sal" localSheetId="26">#REF!</definedName>
    <definedName name="sal" localSheetId="12">#REF!</definedName>
    <definedName name="sal" localSheetId="21">#REF!</definedName>
    <definedName name="sal" localSheetId="30">#REF!</definedName>
    <definedName name="sal" localSheetId="27">#REF!</definedName>
    <definedName name="sal" localSheetId="11">#REF!</definedName>
    <definedName name="sal" localSheetId="22">#REF!</definedName>
    <definedName name="sal" localSheetId="15">#REF!</definedName>
    <definedName name="sal">#REF!</definedName>
    <definedName name="sal_limit" localSheetId="17">#REF!</definedName>
    <definedName name="sal_limit" localSheetId="23">#REF!</definedName>
    <definedName name="sal_limit" localSheetId="24">#REF!</definedName>
    <definedName name="sal_limit" localSheetId="26">#REF!</definedName>
    <definedName name="sal_limit" localSheetId="12">#REF!</definedName>
    <definedName name="sal_limit" localSheetId="21">#REF!</definedName>
    <definedName name="sal_limit" localSheetId="30">#REF!</definedName>
    <definedName name="sal_limit" localSheetId="27">#REF!</definedName>
    <definedName name="sal_limit" localSheetId="11">#REF!</definedName>
    <definedName name="sal_limit" localSheetId="22">#REF!</definedName>
    <definedName name="sal_limit" localSheetId="15">#REF!</definedName>
    <definedName name="sal_limit">#REF!</definedName>
    <definedName name="sar">[5]var!$D$13</definedName>
    <definedName name="sarm">[5]var!$D$14</definedName>
    <definedName name="Sched_Pay" localSheetId="17">#REF!</definedName>
    <definedName name="Sched_Pay" localSheetId="5">#REF!</definedName>
    <definedName name="Sched_Pay" localSheetId="23">#REF!</definedName>
    <definedName name="Sched_Pay" localSheetId="24">#REF!</definedName>
    <definedName name="Sched_Pay" localSheetId="26">#REF!</definedName>
    <definedName name="Sched_Pay" localSheetId="12">#REF!</definedName>
    <definedName name="Sched_Pay" localSheetId="21">#REF!</definedName>
    <definedName name="Sched_Pay" localSheetId="30">#REF!</definedName>
    <definedName name="Sched_Pay" localSheetId="27">#REF!</definedName>
    <definedName name="Sched_Pay" localSheetId="11">#REF!</definedName>
    <definedName name="Sched_Pay" localSheetId="22">#REF!</definedName>
    <definedName name="Sched_Pay" localSheetId="15">#REF!</definedName>
    <definedName name="Sched_Pay">#REF!</definedName>
    <definedName name="Scheduled_Extra_Payments" localSheetId="17">#REF!</definedName>
    <definedName name="Scheduled_Extra_Payments" localSheetId="23">#REF!</definedName>
    <definedName name="Scheduled_Extra_Payments" localSheetId="24">#REF!</definedName>
    <definedName name="Scheduled_Extra_Payments" localSheetId="26">#REF!</definedName>
    <definedName name="Scheduled_Extra_Payments" localSheetId="12">#REF!</definedName>
    <definedName name="Scheduled_Extra_Payments" localSheetId="21">#REF!</definedName>
    <definedName name="Scheduled_Extra_Payments" localSheetId="30">#REF!</definedName>
    <definedName name="Scheduled_Extra_Payments" localSheetId="27">#REF!</definedName>
    <definedName name="Scheduled_Extra_Payments" localSheetId="11">#REF!</definedName>
    <definedName name="Scheduled_Extra_Payments" localSheetId="22">#REF!</definedName>
    <definedName name="Scheduled_Extra_Payments" localSheetId="15">#REF!</definedName>
    <definedName name="Scheduled_Extra_Payments">#REF!</definedName>
    <definedName name="Scheduled_Interest_Rate" localSheetId="17">#REF!</definedName>
    <definedName name="Scheduled_Interest_Rate" localSheetId="23">#REF!</definedName>
    <definedName name="Scheduled_Interest_Rate" localSheetId="24">#REF!</definedName>
    <definedName name="Scheduled_Interest_Rate" localSheetId="26">#REF!</definedName>
    <definedName name="Scheduled_Interest_Rate" localSheetId="12">#REF!</definedName>
    <definedName name="Scheduled_Interest_Rate" localSheetId="21">#REF!</definedName>
    <definedName name="Scheduled_Interest_Rate" localSheetId="30">#REF!</definedName>
    <definedName name="Scheduled_Interest_Rate" localSheetId="27">#REF!</definedName>
    <definedName name="Scheduled_Interest_Rate" localSheetId="11">#REF!</definedName>
    <definedName name="Scheduled_Interest_Rate" localSheetId="22">#REF!</definedName>
    <definedName name="Scheduled_Interest_Rate" localSheetId="15">#REF!</definedName>
    <definedName name="Scheduled_Interest_Rate">#REF!</definedName>
    <definedName name="Scheduled_Monthly_Payment" localSheetId="17">#REF!</definedName>
    <definedName name="Scheduled_Monthly_Payment" localSheetId="23">#REF!</definedName>
    <definedName name="Scheduled_Monthly_Payment" localSheetId="24">#REF!</definedName>
    <definedName name="Scheduled_Monthly_Payment" localSheetId="26">#REF!</definedName>
    <definedName name="Scheduled_Monthly_Payment" localSheetId="12">#REF!</definedName>
    <definedName name="Scheduled_Monthly_Payment" localSheetId="21">#REF!</definedName>
    <definedName name="Scheduled_Monthly_Payment" localSheetId="30">#REF!</definedName>
    <definedName name="Scheduled_Monthly_Payment" localSheetId="27">#REF!</definedName>
    <definedName name="Scheduled_Monthly_Payment" localSheetId="11">#REF!</definedName>
    <definedName name="Scheduled_Monthly_Payment" localSheetId="22">#REF!</definedName>
    <definedName name="Scheduled_Monthly_Payment" localSheetId="15">#REF!</definedName>
    <definedName name="Scheduled_Monthly_Payment">#REF!</definedName>
    <definedName name="sda" localSheetId="1" hidden="1">{#N/A,#N/A,FALSE,"ManLoading"}</definedName>
    <definedName name="sda" localSheetId="5" hidden="1">{#N/A,#N/A,FALSE,"ManLoading"}</definedName>
    <definedName name="sda" hidden="1">{#N/A,#N/A,FALSE,"ManLoading"}</definedName>
    <definedName name="SECOND" localSheetId="17">#REF!</definedName>
    <definedName name="SECOND" localSheetId="5">#REF!</definedName>
    <definedName name="SECOND" localSheetId="23">#REF!</definedName>
    <definedName name="SECOND" localSheetId="24">#REF!</definedName>
    <definedName name="SECOND" localSheetId="26">#REF!</definedName>
    <definedName name="SECOND" localSheetId="12">#REF!</definedName>
    <definedName name="SECOND" localSheetId="21">#REF!</definedName>
    <definedName name="SECOND" localSheetId="30">#REF!</definedName>
    <definedName name="SECOND" localSheetId="27">#REF!</definedName>
    <definedName name="SECOND" localSheetId="11">#REF!</definedName>
    <definedName name="SECOND" localSheetId="22">#REF!</definedName>
    <definedName name="SECOND" localSheetId="15">#REF!</definedName>
    <definedName name="SECOND">#REF!</definedName>
    <definedName name="Sector">[31]Definitions!$I$9:$I$21</definedName>
    <definedName name="Sector_code">[25]!Table5[Sector_code]</definedName>
    <definedName name="Sector_code_ind">[25]!Table6[Sector_code]</definedName>
    <definedName name="SectorObjectives">[8]Definitions!$AM$9:$AM$585</definedName>
    <definedName name="SG" localSheetId="17">[3]Original!#REF!</definedName>
    <definedName name="SG" localSheetId="5">[3]Original!#REF!</definedName>
    <definedName name="SG" localSheetId="23">[3]Original!#REF!</definedName>
    <definedName name="SG" localSheetId="24">[3]Original!#REF!</definedName>
    <definedName name="SG" localSheetId="26">[3]Original!#REF!</definedName>
    <definedName name="SG" localSheetId="12">[3]Original!#REF!</definedName>
    <definedName name="SG" localSheetId="21">[3]Original!#REF!</definedName>
    <definedName name="SG" localSheetId="30">[3]Original!#REF!</definedName>
    <definedName name="SG" localSheetId="27">[3]Original!#REF!</definedName>
    <definedName name="SG" localSheetId="11">[3]Original!#REF!</definedName>
    <definedName name="SG" localSheetId="22">[3]Original!#REF!</definedName>
    <definedName name="SG" localSheetId="15">[3]Original!#REF!</definedName>
    <definedName name="SG">[3]Original!#REF!</definedName>
    <definedName name="SG_5" localSheetId="17">[3]Original!#REF!</definedName>
    <definedName name="SG_5" localSheetId="5">[3]Original!#REF!</definedName>
    <definedName name="SG_5" localSheetId="23">[3]Original!#REF!</definedName>
    <definedName name="SG_5" localSheetId="24">[3]Original!#REF!</definedName>
    <definedName name="SG_5" localSheetId="26">[3]Original!#REF!</definedName>
    <definedName name="SG_5" localSheetId="12">[3]Original!#REF!</definedName>
    <definedName name="SG_5" localSheetId="21">[3]Original!#REF!</definedName>
    <definedName name="SG_5" localSheetId="30">[3]Original!#REF!</definedName>
    <definedName name="SG_5" localSheetId="27">[3]Original!#REF!</definedName>
    <definedName name="SG_5" localSheetId="11">[3]Original!#REF!</definedName>
    <definedName name="SG_5" localSheetId="22">[3]Original!#REF!</definedName>
    <definedName name="SG_5" localSheetId="15">[3]Original!#REF!</definedName>
    <definedName name="SG_5">[3]Original!#REF!</definedName>
    <definedName name="SG_8" localSheetId="17">[3]Original!#REF!</definedName>
    <definedName name="SG_8" localSheetId="5">[3]Original!#REF!</definedName>
    <definedName name="SG_8" localSheetId="23">[3]Original!#REF!</definedName>
    <definedName name="SG_8" localSheetId="24">[3]Original!#REF!</definedName>
    <definedName name="SG_8" localSheetId="26">[3]Original!#REF!</definedName>
    <definedName name="SG_8" localSheetId="12">[3]Original!#REF!</definedName>
    <definedName name="SG_8" localSheetId="21">[3]Original!#REF!</definedName>
    <definedName name="SG_8" localSheetId="30">[3]Original!#REF!</definedName>
    <definedName name="SG_8" localSheetId="27">[3]Original!#REF!</definedName>
    <definedName name="SG_8" localSheetId="11">[3]Original!#REF!</definedName>
    <definedName name="SG_8" localSheetId="22">[3]Original!#REF!</definedName>
    <definedName name="SG_8" localSheetId="15">[3]Original!#REF!</definedName>
    <definedName name="SG_8">[3]Original!#REF!</definedName>
    <definedName name="sh" localSheetId="1" hidden="1">{"Yr1",#N/A,FALSE,"Budget Detail";"Yr2",#N/A,FALSE,"Budget Detail";"Yr3",#N/A,FALSE,"Budget Detail";"Yr4",#N/A,FALSE,"Budget Detail";"Yr5",#N/A,FALSE,"Budget Detail";"Total",#N/A,FALSE,"Budget Detail"}</definedName>
    <definedName name="sh" localSheetId="5" hidden="1">{"Yr1",#N/A,FALSE,"Budget Detail";"Yr2",#N/A,FALSE,"Budget Detail";"Yr3",#N/A,FALSE,"Budget Detail";"Yr4",#N/A,FALSE,"Budget Detail";"Yr5",#N/A,FALSE,"Budget Detail";"Total",#N/A,FALSE,"Budget Detail"}</definedName>
    <definedName name="sh" hidden="1">{"Yr1",#N/A,FALSE,"Budget Detail";"Yr2",#N/A,FALSE,"Budget Detail";"Yr3",#N/A,FALSE,"Budget Detail";"Yr4",#N/A,FALSE,"Budget Detail";"Yr5",#N/A,FALSE,"Budget Detail";"Total",#N/A,FALSE,"Budget Detail"}</definedName>
    <definedName name="SHEET" localSheetId="17">#REF!</definedName>
    <definedName name="SHEET" localSheetId="5">#REF!</definedName>
    <definedName name="SHEET" localSheetId="23">#REF!</definedName>
    <definedName name="SHEET" localSheetId="24">#REF!</definedName>
    <definedName name="SHEET" localSheetId="26">#REF!</definedName>
    <definedName name="SHEET" localSheetId="12">#REF!</definedName>
    <definedName name="SHEET" localSheetId="21">#REF!</definedName>
    <definedName name="SHEET" localSheetId="30">#REF!</definedName>
    <definedName name="SHEET" localSheetId="27">#REF!</definedName>
    <definedName name="SHEET" localSheetId="11">#REF!</definedName>
    <definedName name="SHEET" localSheetId="22">#REF!</definedName>
    <definedName name="SHEET" localSheetId="15">#REF!</definedName>
    <definedName name="SHEET">#REF!</definedName>
    <definedName name="Sheet1" localSheetId="17">#REF!</definedName>
    <definedName name="Sheet1" localSheetId="23">#REF!</definedName>
    <definedName name="Sheet1" localSheetId="24">#REF!</definedName>
    <definedName name="Sheet1" localSheetId="26">#REF!</definedName>
    <definedName name="Sheet1" localSheetId="12">#REF!</definedName>
    <definedName name="Sheet1" localSheetId="21">#REF!</definedName>
    <definedName name="Sheet1" localSheetId="30">#REF!</definedName>
    <definedName name="Sheet1" localSheetId="27">#REF!</definedName>
    <definedName name="Sheet1" localSheetId="11">#REF!</definedName>
    <definedName name="Sheet1" localSheetId="22">#REF!</definedName>
    <definedName name="Sheet1" localSheetId="15">#REF!</definedName>
    <definedName name="Sheet1">#REF!</definedName>
    <definedName name="SIP" localSheetId="17">[3]Original!#REF!</definedName>
    <definedName name="SIP" localSheetId="5">[3]Original!#REF!</definedName>
    <definedName name="SIP" localSheetId="23">[3]Original!#REF!</definedName>
    <definedName name="SIP" localSheetId="24">[3]Original!#REF!</definedName>
    <definedName name="SIP" localSheetId="26">[3]Original!#REF!</definedName>
    <definedName name="SIP" localSheetId="12">[3]Original!#REF!</definedName>
    <definedName name="SIP" localSheetId="21">[3]Original!#REF!</definedName>
    <definedName name="SIP" localSheetId="30">[3]Original!#REF!</definedName>
    <definedName name="SIP" localSheetId="27">[3]Original!#REF!</definedName>
    <definedName name="SIP" localSheetId="11">[3]Original!#REF!</definedName>
    <definedName name="SIP" localSheetId="22">[3]Original!#REF!</definedName>
    <definedName name="SIP" localSheetId="15">[3]Original!#REF!</definedName>
    <definedName name="SIP">[3]Original!#REF!</definedName>
    <definedName name="SIP_5" localSheetId="17">[3]Original!#REF!</definedName>
    <definedName name="SIP_5" localSheetId="5">[3]Original!#REF!</definedName>
    <definedName name="SIP_5" localSheetId="23">[3]Original!#REF!</definedName>
    <definedName name="SIP_5" localSheetId="24">[3]Original!#REF!</definedName>
    <definedName name="SIP_5" localSheetId="26">[3]Original!#REF!</definedName>
    <definedName name="SIP_5" localSheetId="12">[3]Original!#REF!</definedName>
    <definedName name="SIP_5" localSheetId="21">[3]Original!#REF!</definedName>
    <definedName name="SIP_5" localSheetId="30">[3]Original!#REF!</definedName>
    <definedName name="SIP_5" localSheetId="27">[3]Original!#REF!</definedName>
    <definedName name="SIP_5" localSheetId="11">[3]Original!#REF!</definedName>
    <definedName name="SIP_5" localSheetId="22">[3]Original!#REF!</definedName>
    <definedName name="SIP_5" localSheetId="15">[3]Original!#REF!</definedName>
    <definedName name="SIP_5">[3]Original!#REF!</definedName>
    <definedName name="SIP_8" localSheetId="17">[3]Original!#REF!</definedName>
    <definedName name="SIP_8" localSheetId="5">[3]Original!#REF!</definedName>
    <definedName name="SIP_8" localSheetId="23">[3]Original!#REF!</definedName>
    <definedName name="SIP_8" localSheetId="24">[3]Original!#REF!</definedName>
    <definedName name="SIP_8" localSheetId="26">[3]Original!#REF!</definedName>
    <definedName name="SIP_8" localSheetId="12">[3]Original!#REF!</definedName>
    <definedName name="SIP_8" localSheetId="21">[3]Original!#REF!</definedName>
    <definedName name="SIP_8" localSheetId="30">[3]Original!#REF!</definedName>
    <definedName name="SIP_8" localSheetId="27">[3]Original!#REF!</definedName>
    <definedName name="SIP_8" localSheetId="11">[3]Original!#REF!</definedName>
    <definedName name="SIP_8" localSheetId="22">[3]Original!#REF!</definedName>
    <definedName name="SIP_8" localSheetId="15">[3]Original!#REF!</definedName>
    <definedName name="SIP_8">[3]Original!#REF!</definedName>
    <definedName name="SMWBE" localSheetId="17">#REF!</definedName>
    <definedName name="SMWBE" localSheetId="5">#REF!</definedName>
    <definedName name="SMWBE" localSheetId="23">#REF!</definedName>
    <definedName name="SMWBE" localSheetId="24">#REF!</definedName>
    <definedName name="SMWBE" localSheetId="26">#REF!</definedName>
    <definedName name="SMWBE" localSheetId="12">#REF!</definedName>
    <definedName name="SMWBE" localSheetId="21">#REF!</definedName>
    <definedName name="SMWBE" localSheetId="30">#REF!</definedName>
    <definedName name="SMWBE" localSheetId="27">#REF!</definedName>
    <definedName name="SMWBE" localSheetId="11">#REF!</definedName>
    <definedName name="SMWBE" localSheetId="22">#REF!</definedName>
    <definedName name="SMWBE" localSheetId="15">#REF!</definedName>
    <definedName name="SMWBE">#REF!</definedName>
    <definedName name="SMWBE6">'[13]Data Elements-Hide Tab'!$K$15:$K$21</definedName>
    <definedName name="SNO" localSheetId="17">#REF!</definedName>
    <definedName name="SNO" localSheetId="5">#REF!</definedName>
    <definedName name="SNO" localSheetId="23">#REF!</definedName>
    <definedName name="SNO" localSheetId="24">#REF!</definedName>
    <definedName name="SNO" localSheetId="26">#REF!</definedName>
    <definedName name="SNO" localSheetId="12">#REF!</definedName>
    <definedName name="SNO" localSheetId="21">#REF!</definedName>
    <definedName name="SNO" localSheetId="30">#REF!</definedName>
    <definedName name="SNO" localSheetId="27">#REF!</definedName>
    <definedName name="SNO" localSheetId="11">#REF!</definedName>
    <definedName name="SNO" localSheetId="22">#REF!</definedName>
    <definedName name="SNO" localSheetId="15">#REF!</definedName>
    <definedName name="SNO">#REF!</definedName>
    <definedName name="SPC" localSheetId="17">#REF!</definedName>
    <definedName name="SPC" localSheetId="5">#REF!</definedName>
    <definedName name="SPC" localSheetId="23">#REF!</definedName>
    <definedName name="SPC" localSheetId="24">#REF!</definedName>
    <definedName name="SPC" localSheetId="26">#REF!</definedName>
    <definedName name="SPC" localSheetId="12">#REF!</definedName>
    <definedName name="SPC" localSheetId="21">#REF!</definedName>
    <definedName name="SPC" localSheetId="30">#REF!</definedName>
    <definedName name="SPC" localSheetId="27">#REF!</definedName>
    <definedName name="SPC" localSheetId="11">#REF!</definedName>
    <definedName name="SPC" localSheetId="22">#REF!</definedName>
    <definedName name="SPC" localSheetId="15">#REF!</definedName>
    <definedName name="SPC">#REF!</definedName>
    <definedName name="spending" localSheetId="17" hidden="1">#REF!</definedName>
    <definedName name="spending" localSheetId="23" hidden="1">#REF!</definedName>
    <definedName name="spending" localSheetId="24" hidden="1">#REF!</definedName>
    <definedName name="spending" localSheetId="26" hidden="1">#REF!</definedName>
    <definedName name="spending" localSheetId="12" hidden="1">#REF!</definedName>
    <definedName name="spending" localSheetId="21" hidden="1">#REF!</definedName>
    <definedName name="spending" localSheetId="30" hidden="1">#REF!</definedName>
    <definedName name="spending" localSheetId="27" hidden="1">#REF!</definedName>
    <definedName name="spending" localSheetId="11" hidden="1">#REF!</definedName>
    <definedName name="spending" localSheetId="22" hidden="1">#REF!</definedName>
    <definedName name="spending" localSheetId="15" hidden="1">#REF!</definedName>
    <definedName name="spending" hidden="1">#REF!</definedName>
    <definedName name="SPNO" localSheetId="17">#REF!</definedName>
    <definedName name="SPNO" localSheetId="23">#REF!</definedName>
    <definedName name="SPNO" localSheetId="24">#REF!</definedName>
    <definedName name="SPNO" localSheetId="26">#REF!</definedName>
    <definedName name="SPNO" localSheetId="12">#REF!</definedName>
    <definedName name="SPNO" localSheetId="21">#REF!</definedName>
    <definedName name="SPNO" localSheetId="30">#REF!</definedName>
    <definedName name="SPNO" localSheetId="27">#REF!</definedName>
    <definedName name="SPNO" localSheetId="11">#REF!</definedName>
    <definedName name="SPNO" localSheetId="22">#REF!</definedName>
    <definedName name="SPNO" localSheetId="15">#REF!</definedName>
    <definedName name="SPNO">#REF!</definedName>
    <definedName name="SPRAGUE">#N/A</definedName>
    <definedName name="STAFF" localSheetId="1" hidden="1">{#N/A,#N/A,FALSE,"Benefits 01-06"}</definedName>
    <definedName name="STAFF" localSheetId="5" hidden="1">{#N/A,#N/A,FALSE,"Benefits 01-06"}</definedName>
    <definedName name="STAFF" hidden="1">{#N/A,#N/A,FALSE,"Benefits 01-06"}</definedName>
    <definedName name="staffcost" localSheetId="17">#REF!</definedName>
    <definedName name="staffcost" localSheetId="5">#REF!</definedName>
    <definedName name="staffcost" localSheetId="23">#REF!</definedName>
    <definedName name="staffcost" localSheetId="24">#REF!</definedName>
    <definedName name="staffcost" localSheetId="26">#REF!</definedName>
    <definedName name="staffcost" localSheetId="12">#REF!</definedName>
    <definedName name="staffcost" localSheetId="21">#REF!</definedName>
    <definedName name="staffcost" localSheetId="30">#REF!</definedName>
    <definedName name="staffcost" localSheetId="27">#REF!</definedName>
    <definedName name="staffcost" localSheetId="11">#REF!</definedName>
    <definedName name="staffcost" localSheetId="22">#REF!</definedName>
    <definedName name="staffcost" localSheetId="15">#REF!</definedName>
    <definedName name="staffcost">#REF!</definedName>
    <definedName name="staffpercent" localSheetId="17">#REF!</definedName>
    <definedName name="staffpercent" localSheetId="23">#REF!</definedName>
    <definedName name="staffpercent" localSheetId="24">#REF!</definedName>
    <definedName name="staffpercent" localSheetId="26">#REF!</definedName>
    <definedName name="staffpercent" localSheetId="12">#REF!</definedName>
    <definedName name="staffpercent" localSheetId="21">#REF!</definedName>
    <definedName name="staffpercent" localSheetId="30">#REF!</definedName>
    <definedName name="staffpercent" localSheetId="27">#REF!</definedName>
    <definedName name="staffpercent" localSheetId="11">#REF!</definedName>
    <definedName name="staffpercent" localSheetId="22">#REF!</definedName>
    <definedName name="staffpercent" localSheetId="15">#REF!</definedName>
    <definedName name="staffpercent">#REF!</definedName>
    <definedName name="StartMonth" localSheetId="17">#REF!</definedName>
    <definedName name="StartMonth" localSheetId="23">#REF!</definedName>
    <definedName name="StartMonth" localSheetId="24">#REF!</definedName>
    <definedName name="StartMonth" localSheetId="26">#REF!</definedName>
    <definedName name="StartMonth" localSheetId="12">#REF!</definedName>
    <definedName name="StartMonth" localSheetId="21">#REF!</definedName>
    <definedName name="StartMonth" localSheetId="30">#REF!</definedName>
    <definedName name="StartMonth" localSheetId="27">#REF!</definedName>
    <definedName name="StartMonth" localSheetId="11">#REF!</definedName>
    <definedName name="StartMonth" localSheetId="22">#REF!</definedName>
    <definedName name="StartMonth" localSheetId="15">#REF!</definedName>
    <definedName name="StartMonth">#REF!</definedName>
    <definedName name="STRENGTH" localSheetId="17">[3]Original!#REF!</definedName>
    <definedName name="STRENGTH" localSheetId="5">[3]Original!#REF!</definedName>
    <definedName name="STRENGTH" localSheetId="23">[3]Original!#REF!</definedName>
    <definedName name="STRENGTH" localSheetId="24">[3]Original!#REF!</definedName>
    <definedName name="STRENGTH" localSheetId="26">[3]Original!#REF!</definedName>
    <definedName name="STRENGTH" localSheetId="12">[3]Original!#REF!</definedName>
    <definedName name="STRENGTH" localSheetId="21">[3]Original!#REF!</definedName>
    <definedName name="STRENGTH" localSheetId="30">[3]Original!#REF!</definedName>
    <definedName name="STRENGTH" localSheetId="27">[3]Original!#REF!</definedName>
    <definedName name="STRENGTH" localSheetId="11">[3]Original!#REF!</definedName>
    <definedName name="STRENGTH" localSheetId="22">[3]Original!#REF!</definedName>
    <definedName name="STRENGTH" localSheetId="15">[3]Original!#REF!</definedName>
    <definedName name="STRENGTH">[3]Original!#REF!</definedName>
    <definedName name="STRENGTH_5" localSheetId="17">[3]Original!#REF!</definedName>
    <definedName name="STRENGTH_5" localSheetId="5">[3]Original!#REF!</definedName>
    <definedName name="STRENGTH_5" localSheetId="23">[3]Original!#REF!</definedName>
    <definedName name="STRENGTH_5" localSheetId="24">[3]Original!#REF!</definedName>
    <definedName name="STRENGTH_5" localSheetId="26">[3]Original!#REF!</definedName>
    <definedName name="STRENGTH_5" localSheetId="12">[3]Original!#REF!</definedName>
    <definedName name="STRENGTH_5" localSheetId="21">[3]Original!#REF!</definedName>
    <definedName name="STRENGTH_5" localSheetId="30">[3]Original!#REF!</definedName>
    <definedName name="STRENGTH_5" localSheetId="27">[3]Original!#REF!</definedName>
    <definedName name="STRENGTH_5" localSheetId="11">[3]Original!#REF!</definedName>
    <definedName name="STRENGTH_5" localSheetId="22">[3]Original!#REF!</definedName>
    <definedName name="STRENGTH_5" localSheetId="15">[3]Original!#REF!</definedName>
    <definedName name="STRENGTH_5">[3]Original!#REF!</definedName>
    <definedName name="STRENGTH_8" localSheetId="17">[3]Original!#REF!</definedName>
    <definedName name="STRENGTH_8" localSheetId="5">[3]Original!#REF!</definedName>
    <definedName name="STRENGTH_8" localSheetId="23">[3]Original!#REF!</definedName>
    <definedName name="STRENGTH_8" localSheetId="24">[3]Original!#REF!</definedName>
    <definedName name="STRENGTH_8" localSheetId="26">[3]Original!#REF!</definedName>
    <definedName name="STRENGTH_8" localSheetId="12">[3]Original!#REF!</definedName>
    <definedName name="STRENGTH_8" localSheetId="21">[3]Original!#REF!</definedName>
    <definedName name="STRENGTH_8" localSheetId="30">[3]Original!#REF!</definedName>
    <definedName name="STRENGTH_8" localSheetId="27">[3]Original!#REF!</definedName>
    <definedName name="STRENGTH_8" localSheetId="11">[3]Original!#REF!</definedName>
    <definedName name="STRENGTH_8" localSheetId="22">[3]Original!#REF!</definedName>
    <definedName name="STRENGTH_8" localSheetId="15">[3]Original!#REF!</definedName>
    <definedName name="STRENGTH_8">[3]Original!#REF!</definedName>
    <definedName name="Sub_Cat6">'[13]Data Elements-Hide Tab'!$K$3:$K$11</definedName>
    <definedName name="SubAssCat">[8]Definitions!$M$30:$M$32</definedName>
    <definedName name="SubCat" localSheetId="17">#REF!</definedName>
    <definedName name="SubCat" localSheetId="5">#REF!</definedName>
    <definedName name="SubCat" localSheetId="23">#REF!</definedName>
    <definedName name="SubCat" localSheetId="24">#REF!</definedName>
    <definedName name="SubCat" localSheetId="26">#REF!</definedName>
    <definedName name="SubCat" localSheetId="12">#REF!</definedName>
    <definedName name="SubCat" localSheetId="21">#REF!</definedName>
    <definedName name="SubCat" localSheetId="30">#REF!</definedName>
    <definedName name="SubCat" localSheetId="27">#REF!</definedName>
    <definedName name="SubCat" localSheetId="11">#REF!</definedName>
    <definedName name="SubCat" localSheetId="22">#REF!</definedName>
    <definedName name="SubCat" localSheetId="15">#REF!</definedName>
    <definedName name="SubCat">#REF!</definedName>
    <definedName name="SubPart" localSheetId="17">#REF!</definedName>
    <definedName name="SubPart" localSheetId="23">#REF!</definedName>
    <definedName name="SubPart" localSheetId="24">#REF!</definedName>
    <definedName name="SubPart" localSheetId="26">#REF!</definedName>
    <definedName name="SubPart" localSheetId="12">#REF!</definedName>
    <definedName name="SubPart" localSheetId="21">#REF!</definedName>
    <definedName name="SubPart" localSheetId="30">#REF!</definedName>
    <definedName name="SubPart" localSheetId="27">#REF!</definedName>
    <definedName name="SubPart" localSheetId="11">#REF!</definedName>
    <definedName name="SubPart" localSheetId="22">#REF!</definedName>
    <definedName name="SubPart" localSheetId="15">#REF!</definedName>
    <definedName name="SubPart">#REF!</definedName>
    <definedName name="SubPart6">'[13]Data Elements-Hide Tab'!$L$3:$L$7</definedName>
    <definedName name="SubTotal" localSheetId="17">#REF!</definedName>
    <definedName name="SubTotal" localSheetId="5">#REF!</definedName>
    <definedName name="SubTotal" localSheetId="23">#REF!</definedName>
    <definedName name="SubTotal" localSheetId="24">#REF!</definedName>
    <definedName name="SubTotal" localSheetId="26">#REF!</definedName>
    <definedName name="SubTotal" localSheetId="12">#REF!</definedName>
    <definedName name="SubTotal" localSheetId="21">#REF!</definedName>
    <definedName name="SubTotal" localSheetId="30">#REF!</definedName>
    <definedName name="SubTotal" localSheetId="27">#REF!</definedName>
    <definedName name="SubTotal" localSheetId="11">#REF!</definedName>
    <definedName name="SubTotal" localSheetId="22">#REF!</definedName>
    <definedName name="SubTotal" localSheetId="15">#REF!</definedName>
    <definedName name="SubTotal">#REF!</definedName>
    <definedName name="Support" localSheetId="17">#REF!</definedName>
    <definedName name="Support" localSheetId="23">#REF!</definedName>
    <definedName name="Support" localSheetId="24">#REF!</definedName>
    <definedName name="Support" localSheetId="26">#REF!</definedName>
    <definedName name="Support" localSheetId="12">#REF!</definedName>
    <definedName name="Support" localSheetId="21">#REF!</definedName>
    <definedName name="Support" localSheetId="30">#REF!</definedName>
    <definedName name="Support" localSheetId="27">#REF!</definedName>
    <definedName name="Support" localSheetId="11">#REF!</definedName>
    <definedName name="Support" localSheetId="22">#REF!</definedName>
    <definedName name="Support" localSheetId="15">#REF!</definedName>
    <definedName name="Support">#REF!</definedName>
    <definedName name="SV311P" localSheetId="17" hidden="1">#REF!</definedName>
    <definedName name="SV311P" localSheetId="23" hidden="1">#REF!</definedName>
    <definedName name="SV311P" localSheetId="24" hidden="1">#REF!</definedName>
    <definedName name="SV311P" localSheetId="26" hidden="1">#REF!</definedName>
    <definedName name="SV311P" localSheetId="12" hidden="1">#REF!</definedName>
    <definedName name="SV311P" localSheetId="21" hidden="1">#REF!</definedName>
    <definedName name="SV311P" localSheetId="30" hidden="1">#REF!</definedName>
    <definedName name="SV311P" localSheetId="27" hidden="1">#REF!</definedName>
    <definedName name="SV311P" localSheetId="11" hidden="1">#REF!</definedName>
    <definedName name="SV311P" localSheetId="22" hidden="1">#REF!</definedName>
    <definedName name="SV311P" localSheetId="15" hidden="1">#REF!</definedName>
    <definedName name="SV311P" hidden="1">#REF!</definedName>
    <definedName name="t" localSheetId="17" hidden="1">[6]SUDBASE!#REF!</definedName>
    <definedName name="t" localSheetId="23" hidden="1">[6]SUDBASE!#REF!</definedName>
    <definedName name="t" localSheetId="24" hidden="1">[6]SUDBASE!#REF!</definedName>
    <definedName name="t" localSheetId="26" hidden="1">[6]SUDBASE!#REF!</definedName>
    <definedName name="t" localSheetId="12" hidden="1">[6]SUDBASE!#REF!</definedName>
    <definedName name="t" localSheetId="21" hidden="1">[6]SUDBASE!#REF!</definedName>
    <definedName name="t" localSheetId="30" hidden="1">[6]SUDBASE!#REF!</definedName>
    <definedName name="t" localSheetId="27" hidden="1">[6]SUDBASE!#REF!</definedName>
    <definedName name="t" localSheetId="11" hidden="1">[6]SUDBASE!#REF!</definedName>
    <definedName name="t" localSheetId="22" hidden="1">[6]SUDBASE!#REF!</definedName>
    <definedName name="t" localSheetId="15" hidden="1">[6]SUDBASE!#REF!</definedName>
    <definedName name="t" hidden="1">[6]SUDBASE!#REF!</definedName>
    <definedName name="TABB1">#N/A</definedName>
    <definedName name="TABB2" localSheetId="17">#REF!</definedName>
    <definedName name="TABB2" localSheetId="5">#REF!</definedName>
    <definedName name="TABB2" localSheetId="23">#REF!</definedName>
    <definedName name="TABB2" localSheetId="24">#REF!</definedName>
    <definedName name="TABB2" localSheetId="26">#REF!</definedName>
    <definedName name="TABB2" localSheetId="12">#REF!</definedName>
    <definedName name="TABB2" localSheetId="21">#REF!</definedName>
    <definedName name="TABB2" localSheetId="30">#REF!</definedName>
    <definedName name="TABB2" localSheetId="27">#REF!</definedName>
    <definedName name="TABB2" localSheetId="11">#REF!</definedName>
    <definedName name="TABB2" localSheetId="22">#REF!</definedName>
    <definedName name="TABB2" localSheetId="15">#REF!</definedName>
    <definedName name="TABB2">#REF!</definedName>
    <definedName name="TABB3" localSheetId="17">#REF!</definedName>
    <definedName name="TABB3" localSheetId="5">#REF!</definedName>
    <definedName name="TABB3" localSheetId="23">#REF!</definedName>
    <definedName name="TABB3" localSheetId="24">#REF!</definedName>
    <definedName name="TABB3" localSheetId="26">#REF!</definedName>
    <definedName name="TABB3" localSheetId="12">#REF!</definedName>
    <definedName name="TABB3" localSheetId="21">#REF!</definedName>
    <definedName name="TABB3" localSheetId="30">#REF!</definedName>
    <definedName name="TABB3" localSheetId="27">#REF!</definedName>
    <definedName name="TABB3" localSheetId="11">#REF!</definedName>
    <definedName name="TABB3" localSheetId="22">#REF!</definedName>
    <definedName name="TABB3" localSheetId="15">#REF!</definedName>
    <definedName name="TABB3">#REF!</definedName>
    <definedName name="TABB4" localSheetId="17">#REF!</definedName>
    <definedName name="TABB4" localSheetId="5">#REF!</definedName>
    <definedName name="TABB4" localSheetId="23">#REF!</definedName>
    <definedName name="TABB4" localSheetId="24">#REF!</definedName>
    <definedName name="TABB4" localSheetId="26">#REF!</definedName>
    <definedName name="TABB4" localSheetId="12">#REF!</definedName>
    <definedName name="TABB4" localSheetId="21">#REF!</definedName>
    <definedName name="TABB4" localSheetId="30">#REF!</definedName>
    <definedName name="TABB4" localSheetId="27">#REF!</definedName>
    <definedName name="TABB4" localSheetId="11">#REF!</definedName>
    <definedName name="TABB4" localSheetId="22">#REF!</definedName>
    <definedName name="TABB4" localSheetId="15">#REF!</definedName>
    <definedName name="TABB4">#REF!</definedName>
    <definedName name="TABB5" localSheetId="17">#REF!</definedName>
    <definedName name="TABB5" localSheetId="23">#REF!</definedName>
    <definedName name="TABB5" localSheetId="24">#REF!</definedName>
    <definedName name="TABB5" localSheetId="26">#REF!</definedName>
    <definedName name="TABB5" localSheetId="12">#REF!</definedName>
    <definedName name="TABB5" localSheetId="21">#REF!</definedName>
    <definedName name="TABB5" localSheetId="30">#REF!</definedName>
    <definedName name="TABB5" localSheetId="27">#REF!</definedName>
    <definedName name="TABB5" localSheetId="11">#REF!</definedName>
    <definedName name="TABB5" localSheetId="22">#REF!</definedName>
    <definedName name="TABB5" localSheetId="15">#REF!</definedName>
    <definedName name="TABB5">#REF!</definedName>
    <definedName name="Temp" localSheetId="1" hidden="1">{#N/A,#N/A,FALSE,"ManLoading"}</definedName>
    <definedName name="Temp" localSheetId="5" hidden="1">{#N/A,#N/A,FALSE,"ManLoading"}</definedName>
    <definedName name="Temp" hidden="1">{#N/A,#N/A,FALSE,"ManLoading"}</definedName>
    <definedName name="TERTI" localSheetId="17">#REF!</definedName>
    <definedName name="TERTI" localSheetId="5">#REF!</definedName>
    <definedName name="TERTI" localSheetId="23">#REF!</definedName>
    <definedName name="TERTI" localSheetId="24">#REF!</definedName>
    <definedName name="TERTI" localSheetId="26">#REF!</definedName>
    <definedName name="TERTI" localSheetId="12">#REF!</definedName>
    <definedName name="TERTI" localSheetId="21">#REF!</definedName>
    <definedName name="TERTI" localSheetId="30">#REF!</definedName>
    <definedName name="TERTI" localSheetId="27">#REF!</definedName>
    <definedName name="TERTI" localSheetId="11">#REF!</definedName>
    <definedName name="TERTI" localSheetId="22">#REF!</definedName>
    <definedName name="TERTI" localSheetId="15">#REF!</definedName>
    <definedName name="TERTI">#REF!</definedName>
    <definedName name="test" localSheetId="17">#REF!</definedName>
    <definedName name="test" localSheetId="5">#REF!</definedName>
    <definedName name="test" localSheetId="23">#REF!</definedName>
    <definedName name="test" localSheetId="24">#REF!</definedName>
    <definedName name="test" localSheetId="26">#REF!</definedName>
    <definedName name="test" localSheetId="12">#REF!</definedName>
    <definedName name="test" localSheetId="21">#REF!</definedName>
    <definedName name="test" localSheetId="30">#REF!</definedName>
    <definedName name="test" localSheetId="27">#REF!</definedName>
    <definedName name="test" localSheetId="11">#REF!</definedName>
    <definedName name="test" localSheetId="22">#REF!</definedName>
    <definedName name="test" localSheetId="15">#REF!</definedName>
    <definedName name="test">#REF!</definedName>
    <definedName name="test1" localSheetId="17">#REF!</definedName>
    <definedName name="test1" localSheetId="23">#REF!</definedName>
    <definedName name="test1" localSheetId="24">#REF!</definedName>
    <definedName name="test1" localSheetId="26">#REF!</definedName>
    <definedName name="test1" localSheetId="12">#REF!</definedName>
    <definedName name="test1" localSheetId="21">#REF!</definedName>
    <definedName name="test1" localSheetId="30">#REF!</definedName>
    <definedName name="test1" localSheetId="27">#REF!</definedName>
    <definedName name="test1" localSheetId="11">#REF!</definedName>
    <definedName name="test1" localSheetId="22">#REF!</definedName>
    <definedName name="test1" localSheetId="15">#REF!</definedName>
    <definedName name="test1">#REF!</definedName>
    <definedName name="test4" localSheetId="17">#REF!</definedName>
    <definedName name="test4" localSheetId="23">#REF!</definedName>
    <definedName name="test4" localSheetId="24">#REF!</definedName>
    <definedName name="test4" localSheetId="26">#REF!</definedName>
    <definedName name="test4" localSheetId="12">#REF!</definedName>
    <definedName name="test4" localSheetId="21">#REF!</definedName>
    <definedName name="test4" localSheetId="30">#REF!</definedName>
    <definedName name="test4" localSheetId="27">#REF!</definedName>
    <definedName name="test4" localSheetId="11">#REF!</definedName>
    <definedName name="test4" localSheetId="22">#REF!</definedName>
    <definedName name="test4" localSheetId="15">#REF!</definedName>
    <definedName name="test4">#REF!</definedName>
    <definedName name="test6" localSheetId="17">#REF!</definedName>
    <definedName name="test6" localSheetId="23">#REF!</definedName>
    <definedName name="test6" localSheetId="24">#REF!</definedName>
    <definedName name="test6" localSheetId="26">#REF!</definedName>
    <definedName name="test6" localSheetId="12">#REF!</definedName>
    <definedName name="test6" localSheetId="21">#REF!</definedName>
    <definedName name="test6" localSheetId="30">#REF!</definedName>
    <definedName name="test6" localSheetId="27">#REF!</definedName>
    <definedName name="test6" localSheetId="11">#REF!</definedName>
    <definedName name="test6" localSheetId="22">#REF!</definedName>
    <definedName name="test6" localSheetId="15">#REF!</definedName>
    <definedName name="test6">#REF!</definedName>
    <definedName name="test8" localSheetId="17">#REF!</definedName>
    <definedName name="test8" localSheetId="23">#REF!</definedName>
    <definedName name="test8" localSheetId="24">#REF!</definedName>
    <definedName name="test8" localSheetId="26">#REF!</definedName>
    <definedName name="test8" localSheetId="12">#REF!</definedName>
    <definedName name="test8" localSheetId="21">#REF!</definedName>
    <definedName name="test8" localSheetId="30">#REF!</definedName>
    <definedName name="test8" localSheetId="27">#REF!</definedName>
    <definedName name="test8" localSheetId="11">#REF!</definedName>
    <definedName name="test8" localSheetId="22">#REF!</definedName>
    <definedName name="test8" localSheetId="15">#REF!</definedName>
    <definedName name="test8">#REF!</definedName>
    <definedName name="THFTJ" localSheetId="1" hidden="1">{#N/A,#N/A,FALSE,"Benefits 01-06"}</definedName>
    <definedName name="THFTJ" localSheetId="5" hidden="1">{#N/A,#N/A,FALSE,"Benefits 01-06"}</definedName>
    <definedName name="THFTJ" hidden="1">{#N/A,#N/A,FALSE,"Benefits 01-06"}</definedName>
    <definedName name="Total" localSheetId="17">#REF!</definedName>
    <definedName name="Total" localSheetId="5">#REF!</definedName>
    <definedName name="Total" localSheetId="23">#REF!</definedName>
    <definedName name="Total" localSheetId="24">#REF!</definedName>
    <definedName name="Total" localSheetId="26">#REF!</definedName>
    <definedName name="Total" localSheetId="12">#REF!</definedName>
    <definedName name="Total" localSheetId="21">#REF!</definedName>
    <definedName name="Total" localSheetId="30">#REF!</definedName>
    <definedName name="Total" localSheetId="27">#REF!</definedName>
    <definedName name="Total" localSheetId="11">#REF!</definedName>
    <definedName name="Total" localSheetId="22">#REF!</definedName>
    <definedName name="Total" localSheetId="15">#REF!</definedName>
    <definedName name="Total">#REF!</definedName>
    <definedName name="total_cost">'[32]Worksheet 1 Project budget'!$E$56</definedName>
    <definedName name="total_cost_y1">'[32]Worksheet 1 Project budget'!$I$56</definedName>
    <definedName name="Total_Interest" localSheetId="17">#REF!</definedName>
    <definedName name="Total_Interest" localSheetId="5">#REF!</definedName>
    <definedName name="Total_Interest" localSheetId="23">#REF!</definedName>
    <definedName name="Total_Interest" localSheetId="24">#REF!</definedName>
    <definedName name="Total_Interest" localSheetId="26">#REF!</definedName>
    <definedName name="Total_Interest" localSheetId="12">#REF!</definedName>
    <definedName name="Total_Interest" localSheetId="21">#REF!</definedName>
    <definedName name="Total_Interest" localSheetId="30">#REF!</definedName>
    <definedName name="Total_Interest" localSheetId="27">#REF!</definedName>
    <definedName name="Total_Interest" localSheetId="11">#REF!</definedName>
    <definedName name="Total_Interest" localSheetId="22">#REF!</definedName>
    <definedName name="Total_Interest" localSheetId="15">#REF!</definedName>
    <definedName name="Total_Interest">#REF!</definedName>
    <definedName name="Total_Pay" localSheetId="17">#REF!</definedName>
    <definedName name="Total_Pay" localSheetId="23">#REF!</definedName>
    <definedName name="Total_Pay" localSheetId="24">#REF!</definedName>
    <definedName name="Total_Pay" localSheetId="26">#REF!</definedName>
    <definedName name="Total_Pay" localSheetId="12">#REF!</definedName>
    <definedName name="Total_Pay" localSheetId="21">#REF!</definedName>
    <definedName name="Total_Pay" localSheetId="30">#REF!</definedName>
    <definedName name="Total_Pay" localSheetId="27">#REF!</definedName>
    <definedName name="Total_Pay" localSheetId="11">#REF!</definedName>
    <definedName name="Total_Pay" localSheetId="22">#REF!</definedName>
    <definedName name="Total_Pay" localSheetId="15">#REF!</definedName>
    <definedName name="Total_Pay">#REF!</definedName>
    <definedName name="Total_Payment" localSheetId="1">Scheduled_Payment+Extra_Payment</definedName>
    <definedName name="Total_Payment" localSheetId="17">Scheduled_Payment+Extra_Payment</definedName>
    <definedName name="Total_Payment" localSheetId="5">Scheduled_Payment+Extra_Payment</definedName>
    <definedName name="Total_Payment" localSheetId="23">Scheduled_Payment+Extra_Payment</definedName>
    <definedName name="Total_Payment" localSheetId="24">Scheduled_Payment+Extra_Payment</definedName>
    <definedName name="Total_Payment" localSheetId="26">Scheduled_Payment+Extra_Payment</definedName>
    <definedName name="Total_Payment" localSheetId="12">Scheduled_Payment+Extra_Payment</definedName>
    <definedName name="Total_Payment" localSheetId="21">Scheduled_Payment+Extra_Payment</definedName>
    <definedName name="Total_Payment" localSheetId="30">Scheduled_Payment+Extra_Payment</definedName>
    <definedName name="Total_Payment" localSheetId="27">Scheduled_Payment+Extra_Payment</definedName>
    <definedName name="Total_Payment" localSheetId="11">Scheduled_Payment+Extra_Payment</definedName>
    <definedName name="Total_Payment" localSheetId="22">Scheduled_Payment+Extra_Payment</definedName>
    <definedName name="Total_Payment" localSheetId="15">Scheduled_Payment+Extra_Payment</definedName>
    <definedName name="Total_Payment">Scheduled_Payment+Extra_Payment</definedName>
    <definedName name="TotalNPInputs" localSheetId="17">#REF!</definedName>
    <definedName name="TotalNPInputs" localSheetId="5">#REF!</definedName>
    <definedName name="TotalNPInputs" localSheetId="23">#REF!</definedName>
    <definedName name="TotalNPInputs" localSheetId="24">#REF!</definedName>
    <definedName name="TotalNPInputs" localSheetId="26">#REF!</definedName>
    <definedName name="TotalNPInputs" localSheetId="12">#REF!</definedName>
    <definedName name="TotalNPInputs" localSheetId="21">#REF!</definedName>
    <definedName name="TotalNPInputs" localSheetId="30">#REF!</definedName>
    <definedName name="TotalNPInputs" localSheetId="27">#REF!</definedName>
    <definedName name="TotalNPInputs" localSheetId="11">#REF!</definedName>
    <definedName name="TotalNPInputs" localSheetId="22">#REF!</definedName>
    <definedName name="TotalNPInputs" localSheetId="15">#REF!</definedName>
    <definedName name="TotalNPInputs">#REF!</definedName>
    <definedName name="TotalPersonnel" localSheetId="17">#REF!</definedName>
    <definedName name="TotalPersonnel" localSheetId="23">#REF!</definedName>
    <definedName name="TotalPersonnel" localSheetId="24">#REF!</definedName>
    <definedName name="TotalPersonnel" localSheetId="26">#REF!</definedName>
    <definedName name="TotalPersonnel" localSheetId="12">#REF!</definedName>
    <definedName name="TotalPersonnel" localSheetId="21">#REF!</definedName>
    <definedName name="TotalPersonnel" localSheetId="30">#REF!</definedName>
    <definedName name="TotalPersonnel" localSheetId="27">#REF!</definedName>
    <definedName name="TotalPersonnel" localSheetId="11">#REF!</definedName>
    <definedName name="TotalPersonnel" localSheetId="22">#REF!</definedName>
    <definedName name="TotalPersonnel" localSheetId="15">#REF!</definedName>
    <definedName name="TotalPersonnel">#REF!</definedName>
    <definedName name="TOTALS92" localSheetId="17">#REF!</definedName>
    <definedName name="TOTALS92" localSheetId="23">#REF!</definedName>
    <definedName name="TOTALS92" localSheetId="24">#REF!</definedName>
    <definedName name="TOTALS92" localSheetId="26">#REF!</definedName>
    <definedName name="TOTALS92" localSheetId="12">#REF!</definedName>
    <definedName name="TOTALS92" localSheetId="21">#REF!</definedName>
    <definedName name="TOTALS92" localSheetId="30">#REF!</definedName>
    <definedName name="TOTALS92" localSheetId="27">#REF!</definedName>
    <definedName name="TOTALS92" localSheetId="11">#REF!</definedName>
    <definedName name="TOTALS92" localSheetId="22">#REF!</definedName>
    <definedName name="TOTALS92" localSheetId="15">#REF!</definedName>
    <definedName name="TOTALS92">#REF!</definedName>
    <definedName name="TotalSupport" localSheetId="17">#REF!</definedName>
    <definedName name="TotalSupport" localSheetId="23">#REF!</definedName>
    <definedName name="TotalSupport" localSheetId="24">#REF!</definedName>
    <definedName name="TotalSupport" localSheetId="26">#REF!</definedName>
    <definedName name="TotalSupport" localSheetId="12">#REF!</definedName>
    <definedName name="TotalSupport" localSheetId="21">#REF!</definedName>
    <definedName name="TotalSupport" localSheetId="30">#REF!</definedName>
    <definedName name="TotalSupport" localSheetId="27">#REF!</definedName>
    <definedName name="TotalSupport" localSheetId="11">#REF!</definedName>
    <definedName name="TotalSupport" localSheetId="22">#REF!</definedName>
    <definedName name="TotalSupport" localSheetId="15">#REF!</definedName>
    <definedName name="TotalSupport">#REF!</definedName>
    <definedName name="tra" localSheetId="17">#REF!</definedName>
    <definedName name="tra" localSheetId="23">#REF!</definedName>
    <definedName name="tra" localSheetId="24">#REF!</definedName>
    <definedName name="tra" localSheetId="26">#REF!</definedName>
    <definedName name="tra" localSheetId="12">#REF!</definedName>
    <definedName name="tra" localSheetId="21">#REF!</definedName>
    <definedName name="tra" localSheetId="30">#REF!</definedName>
    <definedName name="tra" localSheetId="27">#REF!</definedName>
    <definedName name="tra" localSheetId="11">#REF!</definedName>
    <definedName name="tra" localSheetId="22">#REF!</definedName>
    <definedName name="tra" localSheetId="15">#REF!</definedName>
    <definedName name="tra">#REF!</definedName>
    <definedName name="Training" localSheetId="17">#REF!</definedName>
    <definedName name="Training" localSheetId="23">#REF!</definedName>
    <definedName name="Training" localSheetId="24">#REF!</definedName>
    <definedName name="Training" localSheetId="26">#REF!</definedName>
    <definedName name="Training" localSheetId="12">#REF!</definedName>
    <definedName name="Training" localSheetId="21">#REF!</definedName>
    <definedName name="Training" localSheetId="30">#REF!</definedName>
    <definedName name="Training" localSheetId="27">#REF!</definedName>
    <definedName name="Training" localSheetId="11">#REF!</definedName>
    <definedName name="Training" localSheetId="22">#REF!</definedName>
    <definedName name="Training" localSheetId="15">#REF!</definedName>
    <definedName name="Training">#REF!</definedName>
    <definedName name="Travel" localSheetId="17">#REF!</definedName>
    <definedName name="Travel" localSheetId="23">#REF!</definedName>
    <definedName name="Travel" localSheetId="24">#REF!</definedName>
    <definedName name="Travel" localSheetId="26">#REF!</definedName>
    <definedName name="Travel" localSheetId="12">#REF!</definedName>
    <definedName name="Travel" localSheetId="21">#REF!</definedName>
    <definedName name="Travel" localSheetId="30">#REF!</definedName>
    <definedName name="Travel" localSheetId="27">#REF!</definedName>
    <definedName name="Travel" localSheetId="11">#REF!</definedName>
    <definedName name="Travel" localSheetId="22">#REF!</definedName>
    <definedName name="Travel" localSheetId="15">#REF!</definedName>
    <definedName name="Travel">#REF!</definedName>
    <definedName name="TTLS" localSheetId="17">[3]Original!#REF!</definedName>
    <definedName name="TTLS" localSheetId="5">[3]Original!#REF!</definedName>
    <definedName name="TTLS" localSheetId="23">[3]Original!#REF!</definedName>
    <definedName name="TTLS" localSheetId="24">[3]Original!#REF!</definedName>
    <definedName name="TTLS" localSheetId="26">[3]Original!#REF!</definedName>
    <definedName name="TTLS" localSheetId="12">[3]Original!#REF!</definedName>
    <definedName name="TTLS" localSheetId="21">[3]Original!#REF!</definedName>
    <definedName name="TTLS" localSheetId="30">[3]Original!#REF!</definedName>
    <definedName name="TTLS" localSheetId="27">[3]Original!#REF!</definedName>
    <definedName name="TTLS" localSheetId="11">[3]Original!#REF!</definedName>
    <definedName name="TTLS" localSheetId="22">[3]Original!#REF!</definedName>
    <definedName name="TTLS" localSheetId="15">[3]Original!#REF!</definedName>
    <definedName name="TTLS">[3]Original!#REF!</definedName>
    <definedName name="TTLS_5" localSheetId="17">[3]Original!#REF!</definedName>
    <definedName name="TTLS_5" localSheetId="5">[3]Original!#REF!</definedName>
    <definedName name="TTLS_5" localSheetId="23">[3]Original!#REF!</definedName>
    <definedName name="TTLS_5" localSheetId="24">[3]Original!#REF!</definedName>
    <definedName name="TTLS_5" localSheetId="26">[3]Original!#REF!</definedName>
    <definedName name="TTLS_5" localSheetId="12">[3]Original!#REF!</definedName>
    <definedName name="TTLS_5" localSheetId="21">[3]Original!#REF!</definedName>
    <definedName name="TTLS_5" localSheetId="30">[3]Original!#REF!</definedName>
    <definedName name="TTLS_5" localSheetId="27">[3]Original!#REF!</definedName>
    <definedName name="TTLS_5" localSheetId="11">[3]Original!#REF!</definedName>
    <definedName name="TTLS_5" localSheetId="22">[3]Original!#REF!</definedName>
    <definedName name="TTLS_5" localSheetId="15">[3]Original!#REF!</definedName>
    <definedName name="TTLS_5">[3]Original!#REF!</definedName>
    <definedName name="TTLS_8" localSheetId="17">[3]Original!#REF!</definedName>
    <definedName name="TTLS_8" localSheetId="5">[3]Original!#REF!</definedName>
    <definedName name="TTLS_8" localSheetId="23">[3]Original!#REF!</definedName>
    <definedName name="TTLS_8" localSheetId="24">[3]Original!#REF!</definedName>
    <definedName name="TTLS_8" localSheetId="26">[3]Original!#REF!</definedName>
    <definedName name="TTLS_8" localSheetId="12">[3]Original!#REF!</definedName>
    <definedName name="TTLS_8" localSheetId="21">[3]Original!#REF!</definedName>
    <definedName name="TTLS_8" localSheetId="30">[3]Original!#REF!</definedName>
    <definedName name="TTLS_8" localSheetId="27">[3]Original!#REF!</definedName>
    <definedName name="TTLS_8" localSheetId="11">[3]Original!#REF!</definedName>
    <definedName name="TTLS_8" localSheetId="22">[3]Original!#REF!</definedName>
    <definedName name="TTLS_8" localSheetId="15">[3]Original!#REF!</definedName>
    <definedName name="TTLS_8">[3]Original!#REF!</definedName>
    <definedName name="TTT" localSheetId="1" hidden="1">{"Yr1",#N/A,FALSE,"Budget Detail";"Yr2",#N/A,FALSE,"Budget Detail";"Yr3",#N/A,FALSE,"Budget Detail";"Yr4",#N/A,FALSE,"Budget Detail";"Yr5",#N/A,FALSE,"Budget Detail";"Total",#N/A,FALSE,"Budget Detail"}</definedName>
    <definedName name="TTT" localSheetId="5" hidden="1">{"Yr1",#N/A,FALSE,"Budget Detail";"Yr2",#N/A,FALSE,"Budget Detail";"Yr3",#N/A,FALSE,"Budget Detail";"Yr4",#N/A,FALSE,"Budget Detail";"Yr5",#N/A,FALSE,"Budget Detail";"Total",#N/A,FALSE,"Budget Detail"}</definedName>
    <definedName name="TTT" hidden="1">{"Yr1",#N/A,FALSE,"Budget Detail";"Yr2",#N/A,FALSE,"Budget Detail";"Yr3",#N/A,FALSE,"Budget Detail";"Yr4",#N/A,FALSE,"Budget Detail";"Yr5",#N/A,FALSE,"Budget Detail";"Total",#N/A,FALSE,"Budget Detail"}</definedName>
    <definedName name="ttttttttttt" localSheetId="1" hidden="1">{"Yr1",#N/A,FALSE,"Budget Detail";"Yr2",#N/A,FALSE,"Budget Detail";"Yr3",#N/A,FALSE,"Budget Detail";"Yr4",#N/A,FALSE,"Budget Detail";"Yr5",#N/A,FALSE,"Budget Detail";"Total",#N/A,FALSE,"Budget Detail"}</definedName>
    <definedName name="ttttttttttt" localSheetId="5" hidden="1">{"Yr1",#N/A,FALSE,"Budget Detail";"Yr2",#N/A,FALSE,"Budget Detail";"Yr3",#N/A,FALSE,"Budget Detail";"Yr4",#N/A,FALSE,"Budget Detail";"Yr5",#N/A,FALSE,"Budget Detail";"Total",#N/A,FALSE,"Budget Detail"}</definedName>
    <definedName name="ttttttttttt" hidden="1">{"Yr1",#N/A,FALSE,"Budget Detail";"Yr2",#N/A,FALSE,"Budget Detail";"Yr3",#N/A,FALSE,"Budget Detail";"Yr4",#N/A,FALSE,"Budget Detail";"Yr5",#N/A,FALSE,"Budget Detail";"Total",#N/A,FALSE,"Budget Detail"}</definedName>
    <definedName name="two" localSheetId="17">[3]Original!#REF!</definedName>
    <definedName name="two" localSheetId="5">[3]Original!#REF!</definedName>
    <definedName name="two" localSheetId="23">[3]Original!#REF!</definedName>
    <definedName name="two" localSheetId="24">[3]Original!#REF!</definedName>
    <definedName name="two" localSheetId="26">[3]Original!#REF!</definedName>
    <definedName name="two" localSheetId="12">[3]Original!#REF!</definedName>
    <definedName name="two" localSheetId="21">[3]Original!#REF!</definedName>
    <definedName name="two" localSheetId="30">[3]Original!#REF!</definedName>
    <definedName name="two" localSheetId="27">[3]Original!#REF!</definedName>
    <definedName name="two" localSheetId="11">[3]Original!#REF!</definedName>
    <definedName name="two" localSheetId="22">[3]Original!#REF!</definedName>
    <definedName name="two" localSheetId="15">[3]Original!#REF!</definedName>
    <definedName name="two">[3]Original!#REF!</definedName>
    <definedName name="two_5" localSheetId="17">[3]Original!#REF!</definedName>
    <definedName name="two_5" localSheetId="5">[3]Original!#REF!</definedName>
    <definedName name="two_5" localSheetId="23">[3]Original!#REF!</definedName>
    <definedName name="two_5" localSheetId="24">[3]Original!#REF!</definedName>
    <definedName name="two_5" localSheetId="26">[3]Original!#REF!</definedName>
    <definedName name="two_5" localSheetId="12">[3]Original!#REF!</definedName>
    <definedName name="two_5" localSheetId="21">[3]Original!#REF!</definedName>
    <definedName name="two_5" localSheetId="30">[3]Original!#REF!</definedName>
    <definedName name="two_5" localSheetId="27">[3]Original!#REF!</definedName>
    <definedName name="two_5" localSheetId="11">[3]Original!#REF!</definedName>
    <definedName name="two_5" localSheetId="22">[3]Original!#REF!</definedName>
    <definedName name="two_5" localSheetId="15">[3]Original!#REF!</definedName>
    <definedName name="two_5">[3]Original!#REF!</definedName>
    <definedName name="two_8" localSheetId="17">[3]Original!#REF!</definedName>
    <definedName name="two_8" localSheetId="5">[3]Original!#REF!</definedName>
    <definedName name="two_8" localSheetId="23">[3]Original!#REF!</definedName>
    <definedName name="two_8" localSheetId="24">[3]Original!#REF!</definedName>
    <definedName name="two_8" localSheetId="26">[3]Original!#REF!</definedName>
    <definedName name="two_8" localSheetId="12">[3]Original!#REF!</definedName>
    <definedName name="two_8" localSheetId="21">[3]Original!#REF!</definedName>
    <definedName name="two_8" localSheetId="30">[3]Original!#REF!</definedName>
    <definedName name="two_8" localSheetId="27">[3]Original!#REF!</definedName>
    <definedName name="two_8" localSheetId="11">[3]Original!#REF!</definedName>
    <definedName name="two_8" localSheetId="22">[3]Original!#REF!</definedName>
    <definedName name="two_8" localSheetId="15">[3]Original!#REF!</definedName>
    <definedName name="two_8">[3]Original!#REF!</definedName>
    <definedName name="u" localSheetId="17">#REF!</definedName>
    <definedName name="u" localSheetId="5">#REF!</definedName>
    <definedName name="u" localSheetId="23">#REF!</definedName>
    <definedName name="u" localSheetId="24">#REF!</definedName>
    <definedName name="u" localSheetId="26">#REF!</definedName>
    <definedName name="u" localSheetId="12">#REF!</definedName>
    <definedName name="u" localSheetId="21">#REF!</definedName>
    <definedName name="u" localSheetId="30">#REF!</definedName>
    <definedName name="u" localSheetId="27">#REF!</definedName>
    <definedName name="u" localSheetId="11">#REF!</definedName>
    <definedName name="u" localSheetId="22">#REF!</definedName>
    <definedName name="u" localSheetId="15">#REF!</definedName>
    <definedName name="u">#REF!</definedName>
    <definedName name="ucbadm">[5]var!$D$8</definedName>
    <definedName name="ukno" localSheetId="17">#REF!</definedName>
    <definedName name="ukno" localSheetId="5">#REF!</definedName>
    <definedName name="ukno" localSheetId="23">#REF!</definedName>
    <definedName name="ukno" localSheetId="24">#REF!</definedName>
    <definedName name="ukno" localSheetId="26">#REF!</definedName>
    <definedName name="ukno" localSheetId="12">#REF!</definedName>
    <definedName name="ukno" localSheetId="21">#REF!</definedName>
    <definedName name="ukno" localSheetId="30">#REF!</definedName>
    <definedName name="ukno" localSheetId="27">#REF!</definedName>
    <definedName name="ukno" localSheetId="11">#REF!</definedName>
    <definedName name="ukno" localSheetId="22">#REF!</definedName>
    <definedName name="ukno" localSheetId="15">#REF!</definedName>
    <definedName name="ukno">#REF!</definedName>
    <definedName name="Unité" localSheetId="17">#REF!</definedName>
    <definedName name="Unité" localSheetId="5">#REF!</definedName>
    <definedName name="Unité" localSheetId="23">#REF!</definedName>
    <definedName name="Unité" localSheetId="24">#REF!</definedName>
    <definedName name="Unité" localSheetId="26">#REF!</definedName>
    <definedName name="Unité" localSheetId="12">#REF!</definedName>
    <definedName name="Unité" localSheetId="21">#REF!</definedName>
    <definedName name="Unité" localSheetId="30">#REF!</definedName>
    <definedName name="Unité" localSheetId="27">#REF!</definedName>
    <definedName name="Unité" localSheetId="11">#REF!</definedName>
    <definedName name="Unité" localSheetId="22">#REF!</definedName>
    <definedName name="Unité" localSheetId="15">#REF!</definedName>
    <definedName name="Unité">#REF!</definedName>
    <definedName name="Unsure" localSheetId="1" hidden="1">{#N/A,#N/A,FALSE,"ManLoading"}</definedName>
    <definedName name="Unsure" localSheetId="5" hidden="1">{#N/A,#N/A,FALSE,"ManLoading"}</definedName>
    <definedName name="Unsure" hidden="1">{#N/A,#N/A,FALSE,"ManLoading"}</definedName>
    <definedName name="usd">[12]Feuil1!$B$3</definedName>
    <definedName name="usdm">[5]var!$D$6</definedName>
    <definedName name="usno" localSheetId="17">#REF!</definedName>
    <definedName name="usno" localSheetId="5">#REF!</definedName>
    <definedName name="usno" localSheetId="23">#REF!</definedName>
    <definedName name="usno" localSheetId="24">#REF!</definedName>
    <definedName name="usno" localSheetId="26">#REF!</definedName>
    <definedName name="usno" localSheetId="12">#REF!</definedName>
    <definedName name="usno" localSheetId="21">#REF!</definedName>
    <definedName name="usno" localSheetId="30">#REF!</definedName>
    <definedName name="usno" localSheetId="27">#REF!</definedName>
    <definedName name="usno" localSheetId="11">#REF!</definedName>
    <definedName name="usno" localSheetId="22">#REF!</definedName>
    <definedName name="usno" localSheetId="15">#REF!</definedName>
    <definedName name="usno">#REF!</definedName>
    <definedName name="uuuuuuuu" localSheetId="1" hidden="1">{"Yr1",#N/A,FALSE,"Budget Detail";"Yr2",#N/A,FALSE,"Budget Detail";"Yr3",#N/A,FALSE,"Budget Detail";"Yr4",#N/A,FALSE,"Budget Detail";"Yr5",#N/A,FALSE,"Budget Detail";"Total",#N/A,FALSE,"Budget Detail"}</definedName>
    <definedName name="uuuuuuuu" localSheetId="5" hidden="1">{"Yr1",#N/A,FALSE,"Budget Detail";"Yr2",#N/A,FALSE,"Budget Detail";"Yr3",#N/A,FALSE,"Budget Detail";"Yr4",#N/A,FALSE,"Budget Detail";"Yr5",#N/A,FALSE,"Budget Detail";"Total",#N/A,FALSE,"Budget Detail"}</definedName>
    <definedName name="uuuuuuuu" hidden="1">{"Yr1",#N/A,FALSE,"Budget Detail";"Yr2",#N/A,FALSE,"Budget Detail";"Yr3",#N/A,FALSE,"Budget Detail";"Yr4",#N/A,FALSE,"Budget Detail";"Yr5",#N/A,FALSE,"Budget Detail";"Total",#N/A,FALSE,"Budget Detail"}</definedName>
    <definedName name="v" localSheetId="1" hidden="1">{"Yr1",#N/A,FALSE,"Budget Detail";"Yr2",#N/A,FALSE,"Budget Detail";"Yr3",#N/A,FALSE,"Budget Detail";"Yr4",#N/A,FALSE,"Budget Detail";"Yr5",#N/A,FALSE,"Budget Detail";"Total",#N/A,FALSE,"Budget Detail"}</definedName>
    <definedName name="v" localSheetId="5" hidden="1">{"Yr1",#N/A,FALSE,"Budget Detail";"Yr2",#N/A,FALSE,"Budget Detail";"Yr3",#N/A,FALSE,"Budget Detail";"Yr4",#N/A,FALSE,"Budget Detail";"Yr5",#N/A,FALSE,"Budget Detail";"Total",#N/A,FALSE,"Budget Detail"}</definedName>
    <definedName name="v" hidden="1">{"Yr1",#N/A,FALSE,"Budget Detail";"Yr2",#N/A,FALSE,"Budget Detail";"Yr3",#N/A,FALSE,"Budget Detail";"Yr4",#N/A,FALSE,"Budget Detail";"Yr5",#N/A,FALSE,"Budget Detail";"Total",#N/A,FALSE,"Budget Detail"}</definedName>
    <definedName name="Valeurs">[27]results!$L$42:$R$122</definedName>
    <definedName name="valfac">[27]facteurs!$M$4:$S$220</definedName>
    <definedName name="valress">[27]ressources!$L$4:$N$58</definedName>
    <definedName name="valsimul">[27]simul!$D$17:$F$18</definedName>
    <definedName name="valtri">[27]triangle!$E$4:$G$4</definedName>
    <definedName name="Values_Entered" localSheetId="1">IF(Loan_Amount*Interest_Rate*Loan_Years*Loan_Start&gt;0,1,0)</definedName>
    <definedName name="Values_Entered" localSheetId="17">IF('CHF-HEALTH'!Loan_Amount*'CHF-HEALTH'!Interest_Rate*'CHF-HEALTH'!Loan_Years*'CHF-HEALTH'!Loan_Start&gt;0,1,0)</definedName>
    <definedName name="Values_Entered" localSheetId="5">IF('D.Reporting Calendar'!Loan_Amount*Interest_Rate*Loan_Years*Loan_Start&gt;0,1,0)</definedName>
    <definedName name="Values_Entered" localSheetId="23">IF(DEC!Loan_Amount*DEC!Interest_Rate*DEC!Loan_Years*DEC!Loan_Start&gt;0,1,0)</definedName>
    <definedName name="Values_Entered" localSheetId="24">IF('FAO-EE(SS0006).'!Loan_Amount*'FAO-EE(SS0006).'!Interest_Rate*'FAO-EE(SS0006).'!Loan_Years*'FAO-EE(SS0006).'!Loan_Start&gt;0,1,0)</definedName>
    <definedName name="Values_Entered" localSheetId="26">IF('FAO-J&amp;UP(SS0007)'!Loan_Amount*'FAO-J&amp;UP(SS0007)'!Interest_Rate*'FAO-J&amp;UP(SS0007)'!Loan_Years*'FAO-J&amp;UP(SS0007)'!Loan_Start&gt;0,1,0)</definedName>
    <definedName name="Values_Entered" localSheetId="12">IF(HPF.!Loan_Amount*HPF.!Interest_Rate*HPF.!Loan_Years*HPF.!Loan_Start&gt;0,1,0)</definedName>
    <definedName name="Values_Entered" localSheetId="21">IF(LDS.!Loan_Amount*LDS.!Interest_Rate*LDS.!Loan_Years*LDS.!Loan_Start&gt;0,1,0)</definedName>
    <definedName name="Values_Entered" localSheetId="30">IF('NUTRITION- NIS'!Loan_Amount*'NUTRITION- NIS'!Interest_Rate*'NUTRITION- NIS'!Loan_Years*'NUTRITION- NIS'!Loan_Start&gt;0,1,0)</definedName>
    <definedName name="Values_Entered" localSheetId="27">IF(RRF.!Loan_Amount*RRF.!Interest_Rate*RRF.!Loan_Years*RRF.!Loan_Start&gt;0,1,0)</definedName>
    <definedName name="Values_Entered" localSheetId="11">IF(UNHCR.!Loan_Amount*UNHCR.!Interest_Rate*UNHCR.!Loan_Years*UNHCR.!Loan_Start&gt;0,1,0)</definedName>
    <definedName name="Values_Entered" localSheetId="22">IF('UNICEF SM.'!Loan_Amount*'UNICEF SM.'!Interest_Rate*'UNICEF SM.'!Loan_Years*'UNICEF SM.'!Loan_Start&gt;0,1,0)</definedName>
    <definedName name="Values_Entered" localSheetId="15">IF('UNICEF-NUT.'!Loan_Amount*'UNICEF-NUT.'!Interest_Rate*'UNICEF-NUT.'!Loan_Years*'UNICEF-NUT.'!Loan_Start&gt;0,1,0)</definedName>
    <definedName name="Values_Entered">IF(Loan_Amount*Interest_Rate*Loan_Years*Loan_Start&gt;0,1,0)</definedName>
    <definedName name="VdrClass" localSheetId="17">#REF!</definedName>
    <definedName name="VdrClass" localSheetId="5">#REF!</definedName>
    <definedName name="VdrClass" localSheetId="23">#REF!</definedName>
    <definedName name="VdrClass" localSheetId="24">#REF!</definedName>
    <definedName name="VdrClass" localSheetId="26">#REF!</definedName>
    <definedName name="VdrClass" localSheetId="12">#REF!</definedName>
    <definedName name="VdrClass" localSheetId="21">#REF!</definedName>
    <definedName name="VdrClass" localSheetId="30">#REF!</definedName>
    <definedName name="VdrClass" localSheetId="27">#REF!</definedName>
    <definedName name="VdrClass" localSheetId="11">#REF!</definedName>
    <definedName name="VdrClass" localSheetId="22">#REF!</definedName>
    <definedName name="VdrClass" localSheetId="15">#REF!</definedName>
    <definedName name="VdrClass">#REF!</definedName>
    <definedName name="VdrClass6">'[13]Data Elements-Hide Tab'!$A$2:$A$35</definedName>
    <definedName name="vitotal" localSheetId="17">[3]Original!#REF!</definedName>
    <definedName name="vitotal" localSheetId="5">[3]Original!#REF!</definedName>
    <definedName name="vitotal" localSheetId="23">[3]Original!#REF!</definedName>
    <definedName name="vitotal" localSheetId="24">[3]Original!#REF!</definedName>
    <definedName name="vitotal" localSheetId="26">[3]Original!#REF!</definedName>
    <definedName name="vitotal" localSheetId="12">[3]Original!#REF!</definedName>
    <definedName name="vitotal" localSheetId="21">[3]Original!#REF!</definedName>
    <definedName name="vitotal" localSheetId="30">[3]Original!#REF!</definedName>
    <definedName name="vitotal" localSheetId="27">[3]Original!#REF!</definedName>
    <definedName name="vitotal" localSheetId="11">[3]Original!#REF!</definedName>
    <definedName name="vitotal" localSheetId="22">[3]Original!#REF!</definedName>
    <definedName name="vitotal" localSheetId="15">[3]Original!#REF!</definedName>
    <definedName name="vitotal">[3]Original!#REF!</definedName>
    <definedName name="vitotal_5" localSheetId="17">[3]Original!#REF!</definedName>
    <definedName name="vitotal_5" localSheetId="5">[3]Original!#REF!</definedName>
    <definedName name="vitotal_5" localSheetId="23">[3]Original!#REF!</definedName>
    <definedName name="vitotal_5" localSheetId="24">[3]Original!#REF!</definedName>
    <definedName name="vitotal_5" localSheetId="26">[3]Original!#REF!</definedName>
    <definedName name="vitotal_5" localSheetId="12">[3]Original!#REF!</definedName>
    <definedName name="vitotal_5" localSheetId="21">[3]Original!#REF!</definedName>
    <definedName name="vitotal_5" localSheetId="30">[3]Original!#REF!</definedName>
    <definedName name="vitotal_5" localSheetId="27">[3]Original!#REF!</definedName>
    <definedName name="vitotal_5" localSheetId="11">[3]Original!#REF!</definedName>
    <definedName name="vitotal_5" localSheetId="22">[3]Original!#REF!</definedName>
    <definedName name="vitotal_5" localSheetId="15">[3]Original!#REF!</definedName>
    <definedName name="vitotal_5">[3]Original!#REF!</definedName>
    <definedName name="vitotal_8" localSheetId="17">[3]Original!#REF!</definedName>
    <definedName name="vitotal_8" localSheetId="5">[3]Original!#REF!</definedName>
    <definedName name="vitotal_8" localSheetId="23">[3]Original!#REF!</definedName>
    <definedName name="vitotal_8" localSheetId="24">[3]Original!#REF!</definedName>
    <definedName name="vitotal_8" localSheetId="26">[3]Original!#REF!</definedName>
    <definedName name="vitotal_8" localSheetId="12">[3]Original!#REF!</definedName>
    <definedName name="vitotal_8" localSheetId="21">[3]Original!#REF!</definedName>
    <definedName name="vitotal_8" localSheetId="30">[3]Original!#REF!</definedName>
    <definedName name="vitotal_8" localSheetId="27">[3]Original!#REF!</definedName>
    <definedName name="vitotal_8" localSheetId="11">[3]Original!#REF!</definedName>
    <definedName name="vitotal_8" localSheetId="22">[3]Original!#REF!</definedName>
    <definedName name="vitotal_8" localSheetId="15">[3]Original!#REF!</definedName>
    <definedName name="vitotal_8">[3]Original!#REF!</definedName>
    <definedName name="volet">'[5]c plan'!$E$7:$F$418</definedName>
    <definedName name="VOLUME" localSheetId="17">#REF!</definedName>
    <definedName name="VOLUME" localSheetId="5">#REF!</definedName>
    <definedName name="VOLUME" localSheetId="23">#REF!</definedName>
    <definedName name="VOLUME" localSheetId="24">#REF!</definedName>
    <definedName name="VOLUME" localSheetId="26">#REF!</definedName>
    <definedName name="VOLUME" localSheetId="12">#REF!</definedName>
    <definedName name="VOLUME" localSheetId="21">#REF!</definedName>
    <definedName name="VOLUME" localSheetId="30">#REF!</definedName>
    <definedName name="VOLUME" localSheetId="27">#REF!</definedName>
    <definedName name="VOLUME" localSheetId="11">#REF!</definedName>
    <definedName name="VOLUME" localSheetId="22">#REF!</definedName>
    <definedName name="VOLUME" localSheetId="15">#REF!</definedName>
    <definedName name="VOLUME">#REF!</definedName>
    <definedName name="vtotal" localSheetId="17">[3]Original!#REF!</definedName>
    <definedName name="vtotal" localSheetId="5">[3]Original!#REF!</definedName>
    <definedName name="vtotal" localSheetId="23">[3]Original!#REF!</definedName>
    <definedName name="vtotal" localSheetId="24">[3]Original!#REF!</definedName>
    <definedName name="vtotal" localSheetId="26">[3]Original!#REF!</definedName>
    <definedName name="vtotal" localSheetId="12">[3]Original!#REF!</definedName>
    <definedName name="vtotal" localSheetId="21">[3]Original!#REF!</definedName>
    <definedName name="vtotal" localSheetId="30">[3]Original!#REF!</definedName>
    <definedName name="vtotal" localSheetId="27">[3]Original!#REF!</definedName>
    <definedName name="vtotal" localSheetId="11">[3]Original!#REF!</definedName>
    <definedName name="vtotal" localSheetId="22">[3]Original!#REF!</definedName>
    <definedName name="vtotal" localSheetId="15">[3]Original!#REF!</definedName>
    <definedName name="vtotal">[3]Original!#REF!</definedName>
    <definedName name="vtotal_5" localSheetId="17">[3]Original!#REF!</definedName>
    <definedName name="vtotal_5" localSheetId="5">[3]Original!#REF!</definedName>
    <definedName name="vtotal_5" localSheetId="23">[3]Original!#REF!</definedName>
    <definedName name="vtotal_5" localSheetId="24">[3]Original!#REF!</definedName>
    <definedName name="vtotal_5" localSheetId="26">[3]Original!#REF!</definedName>
    <definedName name="vtotal_5" localSheetId="12">[3]Original!#REF!</definedName>
    <definedName name="vtotal_5" localSheetId="21">[3]Original!#REF!</definedName>
    <definedName name="vtotal_5" localSheetId="30">[3]Original!#REF!</definedName>
    <definedName name="vtotal_5" localSheetId="27">[3]Original!#REF!</definedName>
    <definedName name="vtotal_5" localSheetId="11">[3]Original!#REF!</definedName>
    <definedName name="vtotal_5" localSheetId="22">[3]Original!#REF!</definedName>
    <definedName name="vtotal_5" localSheetId="15">[3]Original!#REF!</definedName>
    <definedName name="vtotal_5">[3]Original!#REF!</definedName>
    <definedName name="vtotal_8" localSheetId="17">[3]Original!#REF!</definedName>
    <definedName name="vtotal_8" localSheetId="5">[3]Original!#REF!</definedName>
    <definedName name="vtotal_8" localSheetId="23">[3]Original!#REF!</definedName>
    <definedName name="vtotal_8" localSheetId="24">[3]Original!#REF!</definedName>
    <definedName name="vtotal_8" localSheetId="26">[3]Original!#REF!</definedName>
    <definedName name="vtotal_8" localSheetId="12">[3]Original!#REF!</definedName>
    <definedName name="vtotal_8" localSheetId="21">[3]Original!#REF!</definedName>
    <definedName name="vtotal_8" localSheetId="30">[3]Original!#REF!</definedName>
    <definedName name="vtotal_8" localSheetId="27">[3]Original!#REF!</definedName>
    <definedName name="vtotal_8" localSheetId="11">[3]Original!#REF!</definedName>
    <definedName name="vtotal_8" localSheetId="22">[3]Original!#REF!</definedName>
    <definedName name="vtotal_8" localSheetId="15">[3]Original!#REF!</definedName>
    <definedName name="vtotal_8">[3]Original!#REF!</definedName>
    <definedName name="w" localSheetId="17">#REF!</definedName>
    <definedName name="w" localSheetId="5">#REF!</definedName>
    <definedName name="w" localSheetId="23">#REF!</definedName>
    <definedName name="w" localSheetId="24">#REF!</definedName>
    <definedName name="w" localSheetId="26">#REF!</definedName>
    <definedName name="w" localSheetId="12">#REF!</definedName>
    <definedName name="w" localSheetId="21">#REF!</definedName>
    <definedName name="w" localSheetId="30">#REF!</definedName>
    <definedName name="w" localSheetId="27">#REF!</definedName>
    <definedName name="w" localSheetId="11">#REF!</definedName>
    <definedName name="w" localSheetId="22">#REF!</definedName>
    <definedName name="w" localSheetId="15">#REF!</definedName>
    <definedName name="w">#REF!</definedName>
    <definedName name="warm.mali" localSheetId="1" hidden="1">{"sum",#N/A,FALSE,"Summary";"admin1",#N/A,FALSE,"Admin";"admin2",#N/A,FALSE,"Admin";"admin3",#N/A,FALSE,"Admin";"nat",#N/A,FALSE,"Natugo";"irri1",#N/A,FALSE,"Irrigation";"irri2",#N/A,FALSE,"Irrigation";"oil1",#N/A,FALSE,"Press and Sesame";"oil2",#N/A,FALSE,"Press and Sesame";"stove1",#N/A,FALSE,"Stove";"stove2",#N/A,FALSE,"Stove"}</definedName>
    <definedName name="warm.mali" localSheetId="5" hidden="1">{"sum",#N/A,FALSE,"Summary";"admin1",#N/A,FALSE,"Admin";"admin2",#N/A,FALSE,"Admin";"admin3",#N/A,FALSE,"Admin";"nat",#N/A,FALSE,"Natugo";"irri1",#N/A,FALSE,"Irrigation";"irri2",#N/A,FALSE,"Irrigation";"oil1",#N/A,FALSE,"Press and Sesame";"oil2",#N/A,FALSE,"Press and Sesame";"stove1",#N/A,FALSE,"Stove";"stove2",#N/A,FALSE,"Stove"}</definedName>
    <definedName name="warm.mali" hidden="1">{"sum",#N/A,FALSE,"Summary";"admin1",#N/A,FALSE,"Admin";"admin2",#N/A,FALSE,"Admin";"admin3",#N/A,FALSE,"Admin";"nat",#N/A,FALSE,"Natugo";"irri1",#N/A,FALSE,"Irrigation";"irri2",#N/A,FALSE,"Irrigation";"oil1",#N/A,FALSE,"Press and Sesame";"oil2",#N/A,FALSE,"Press and Sesame";"stove1",#N/A,FALSE,"Stove";"stove2",#N/A,FALSE,"Stove"}</definedName>
    <definedName name="wrn.All._.Grant._.Forms." localSheetId="1" hidden="1">{"Form DD",#N/A,FALSE,"DD";"EE",#N/A,FALSE,"EE";"Indirects",#N/A,FALSE,"DD"}</definedName>
    <definedName name="wrn.All._.Grant._.Forms." localSheetId="5" hidden="1">{"Form DD",#N/A,FALSE,"DD";"EE",#N/A,FALSE,"EE";"Indirects",#N/A,FALSE,"DD"}</definedName>
    <definedName name="wrn.All._.Grant._.Forms." hidden="1">{"Form DD",#N/A,FALSE,"DD";"EE",#N/A,FALSE,"EE";"Indirects",#N/A,FALSE,"DD"}</definedName>
    <definedName name="wrn.Benifits." localSheetId="1" hidden="1">{#N/A,#N/A,FALSE,"Benefits 01-06"}</definedName>
    <definedName name="wrn.Benifits." localSheetId="5" hidden="1">{#N/A,#N/A,FALSE,"Benefits 01-06"}</definedName>
    <definedName name="wrn.Benifits." hidden="1">{#N/A,#N/A,FALSE,"Benefits 01-06"}</definedName>
    <definedName name="wrn.BTables." localSheetId="1" hidden="1">{#N/A,#N/A,FALSE,"Proposal"}</definedName>
    <definedName name="wrn.BTables." localSheetId="5" hidden="1">{#N/A,#N/A,FALSE,"Proposal"}</definedName>
    <definedName name="wrn.BTables." hidden="1">{#N/A,#N/A,FALSE,"Proposal"}</definedName>
    <definedName name="wrn.cdra._.Total._.budget." localSheetId="1" hidden="1">{"Yr1",#N/A,FALSE,"Budget Detail";"Yr2",#N/A,FALSE,"Budget Detail";"Yr3",#N/A,FALSE,"Budget Detail";"Yr4",#N/A,FALSE,"Budget Detail";"Yr5",#N/A,FALSE,"Budget Detail";"Total",#N/A,FALSE,"Budget Detail"}</definedName>
    <definedName name="wrn.cdra._.Total._.budget." localSheetId="5" hidden="1">{"Yr1",#N/A,FALSE,"Budget Detail";"Yr2",#N/A,FALSE,"Budget Detail";"Yr3",#N/A,FALSE,"Budget Detail";"Yr4",#N/A,FALSE,"Budget Detail";"Yr5",#N/A,FALSE,"Budget Detail";"Total",#N/A,FALSE,"Budget Detail"}</definedName>
    <definedName name="wrn.cdra._.Total._.budget." hidden="1">{"Yr1",#N/A,FALSE,"Budget Detail";"Yr2",#N/A,FALSE,"Budget Detail";"Yr3",#N/A,FALSE,"Budget Detail";"Yr4",#N/A,FALSE,"Budget Detail";"Yr5",#N/A,FALSE,"Budget Detail";"Total",#N/A,FALSE,"Budget Detail"}</definedName>
    <definedName name="wrn.cdra._.Total._.budget.2" localSheetId="1" hidden="1">{"Yr1",#N/A,FALSE,"Budget Detail";"Yr2",#N/A,FALSE,"Budget Detail";"Yr3",#N/A,FALSE,"Budget Detail";"Yr4",#N/A,FALSE,"Budget Detail";"Yr5",#N/A,FALSE,"Budget Detail";"Total",#N/A,FALSE,"Budget Detail"}</definedName>
    <definedName name="wrn.cdra._.Total._.budget.2" localSheetId="5" hidden="1">{"Yr1",#N/A,FALSE,"Budget Detail";"Yr2",#N/A,FALSE,"Budget Detail";"Yr3",#N/A,FALSE,"Budget Detail";"Yr4",#N/A,FALSE,"Budget Detail";"Yr5",#N/A,FALSE,"Budget Detail";"Total",#N/A,FALSE,"Budget Detail"}</definedName>
    <definedName name="wrn.cdra._.Total._.budget.2" hidden="1">{"Yr1",#N/A,FALSE,"Budget Detail";"Yr2",#N/A,FALSE,"Budget Detail";"Yr3",#N/A,FALSE,"Budget Detail";"Yr4",#N/A,FALSE,"Budget Detail";"Yr5",#N/A,FALSE,"Budget Detail";"Total",#N/A,FALSE,"Budget Detail"}</definedName>
    <definedName name="wrn.cdra._.total._.Budget.5" localSheetId="1" hidden="1">{"Yr1",#N/A,FALSE,"Budget Detail";"Yr2",#N/A,FALSE,"Budget Detail";"Yr3",#N/A,FALSE,"Budget Detail";"Yr4",#N/A,FALSE,"Budget Detail";"Yr5",#N/A,FALSE,"Budget Detail";"Total",#N/A,FALSE,"Budget Detail"}</definedName>
    <definedName name="wrn.cdra._.total._.Budget.5" localSheetId="5" hidden="1">{"Yr1",#N/A,FALSE,"Budget Detail";"Yr2",#N/A,FALSE,"Budget Detail";"Yr3",#N/A,FALSE,"Budget Detail";"Yr4",#N/A,FALSE,"Budget Detail";"Yr5",#N/A,FALSE,"Budget Detail";"Total",#N/A,FALSE,"Budget Detail"}</definedName>
    <definedName name="wrn.cdra._.total._.Budget.5" hidden="1">{"Yr1",#N/A,FALSE,"Budget Detail";"Yr2",#N/A,FALSE,"Budget Detail";"Yr3",#N/A,FALSE,"Budget Detail";"Yr4",#N/A,FALSE,"Budget Detail";"Yr5",#N/A,FALSE,"Budget Detail";"Total",#N/A,FALSE,"Budget Detail"}</definedName>
    <definedName name="wrn.CRDA._.Total._.Budget." localSheetId="1" hidden="1">{"Yr1",#N/A,FALSE,"Budget Detail";"Yr2",#N/A,FALSE,"Budget Detail";"Yr3",#N/A,FALSE,"Budget Detail";"Yr4",#N/A,FALSE,"Budget Detail";"Yr5",#N/A,FALSE,"Budget Detail";"Total",#N/A,FALSE,"Budget Detail"}</definedName>
    <definedName name="wrn.CRDA._.Total._.Budget." localSheetId="5" hidden="1">{"Yr1",#N/A,FALSE,"Budget Detail";"Yr2",#N/A,FALSE,"Budget Detail";"Yr3",#N/A,FALSE,"Budget Detail";"Yr4",#N/A,FALSE,"Budget Detail";"Yr5",#N/A,FALSE,"Budget Detail";"Total",#N/A,FALSE,"Budget Detail"}</definedName>
    <definedName name="wrn.CRDA._.Total._.Budget." hidden="1">{"Yr1",#N/A,FALSE,"Budget Detail";"Yr2",#N/A,FALSE,"Budget Detail";"Yr3",#N/A,FALSE,"Budget Detail";"Yr4",#N/A,FALSE,"Budget Detail";"Yr5",#N/A,FALSE,"Budget Detail";"Total",#N/A,FALSE,"Budget Detail"}</definedName>
    <definedName name="wrn.crda._.Total._.budget.1" localSheetId="1" hidden="1">{"Yr1",#N/A,FALSE,"Budget Detail";"Yr2",#N/A,FALSE,"Budget Detail";"Yr3",#N/A,FALSE,"Budget Detail";"Yr4",#N/A,FALSE,"Budget Detail";"Yr5",#N/A,FALSE,"Budget Detail";"Total",#N/A,FALSE,"Budget Detail"}</definedName>
    <definedName name="wrn.crda._.Total._.budget.1" localSheetId="5" hidden="1">{"Yr1",#N/A,FALSE,"Budget Detail";"Yr2",#N/A,FALSE,"Budget Detail";"Yr3",#N/A,FALSE,"Budget Detail";"Yr4",#N/A,FALSE,"Budget Detail";"Yr5",#N/A,FALSE,"Budget Detail";"Total",#N/A,FALSE,"Budget Detail"}</definedName>
    <definedName name="wrn.crda._.Total._.budget.1" hidden="1">{"Yr1",#N/A,FALSE,"Budget Detail";"Yr2",#N/A,FALSE,"Budget Detail";"Yr3",#N/A,FALSE,"Budget Detail";"Yr4",#N/A,FALSE,"Budget Detail";"Yr5",#N/A,FALSE,"Budget Detail";"Total",#N/A,FALSE,"Budget Detail"}</definedName>
    <definedName name="wrn.crda._.Total._.budget.3" localSheetId="1" hidden="1">{"Yr1",#N/A,FALSE,"Budget Detail";"Yr2",#N/A,FALSE,"Budget Detail";"Yr3",#N/A,FALSE,"Budget Detail";"Yr4",#N/A,FALSE,"Budget Detail";"Yr5",#N/A,FALSE,"Budget Detail";"Total",#N/A,FALSE,"Budget Detail"}</definedName>
    <definedName name="wrn.crda._.Total._.budget.3" localSheetId="5" hidden="1">{"Yr1",#N/A,FALSE,"Budget Detail";"Yr2",#N/A,FALSE,"Budget Detail";"Yr3",#N/A,FALSE,"Budget Detail";"Yr4",#N/A,FALSE,"Budget Detail";"Yr5",#N/A,FALSE,"Budget Detail";"Total",#N/A,FALSE,"Budget Detail"}</definedName>
    <definedName name="wrn.crda._.Total._.budget.3" hidden="1">{"Yr1",#N/A,FALSE,"Budget Detail";"Yr2",#N/A,FALSE,"Budget Detail";"Yr3",#N/A,FALSE,"Budget Detail";"Yr4",#N/A,FALSE,"Budget Detail";"Yr5",#N/A,FALSE,"Budget Detail";"Total",#N/A,FALSE,"Budget Detail"}</definedName>
    <definedName name="wrn.crda._.Total._.Budget.4" localSheetId="1" hidden="1">{"Yr1",#N/A,FALSE,"Budget Detail";"Yr2",#N/A,FALSE,"Budget Detail";"Yr3",#N/A,FALSE,"Budget Detail";"Yr4",#N/A,FALSE,"Budget Detail";"Yr5",#N/A,FALSE,"Budget Detail";"Total",#N/A,FALSE,"Budget Detail"}</definedName>
    <definedName name="wrn.crda._.Total._.Budget.4" localSheetId="5" hidden="1">{"Yr1",#N/A,FALSE,"Budget Detail";"Yr2",#N/A,FALSE,"Budget Detail";"Yr3",#N/A,FALSE,"Budget Detail";"Yr4",#N/A,FALSE,"Budget Detail";"Yr5",#N/A,FALSE,"Budget Detail";"Total",#N/A,FALSE,"Budget Detail"}</definedName>
    <definedName name="wrn.crda._.Total._.Budget.4" hidden="1">{"Yr1",#N/A,FALSE,"Budget Detail";"Yr2",#N/A,FALSE,"Budget Detail";"Yr3",#N/A,FALSE,"Budget Detail";"Yr4",#N/A,FALSE,"Budget Detail";"Yr5",#N/A,FALSE,"Budget Detail";"Total",#N/A,FALSE,"Budget Detail"}</definedName>
    <definedName name="wrn.Grant._.to._.dat." localSheetId="1" hidden="1">{#N/A,#N/A,FALSE,"Grant to date"}</definedName>
    <definedName name="wrn.Grant._.to._.dat." localSheetId="5" hidden="1">{#N/A,#N/A,FALSE,"Grant to date"}</definedName>
    <definedName name="wrn.Grant._.to._.dat." hidden="1">{#N/A,#N/A,FALSE,"Grant to date"}</definedName>
    <definedName name="wrn.mali." localSheetId="1" hidden="1">{"sum",#N/A,FALSE,"Summary";"admin1",#N/A,FALSE,"Admin";"admin2",#N/A,FALSE,"Admin";"admin3",#N/A,FALSE,"Admin";"nat",#N/A,FALSE,"Natugo";"irri1",#N/A,FALSE,"Irrigation";"irri2",#N/A,FALSE,"Irrigation";"oil1",#N/A,FALSE,"Press and Sesame";"oil2",#N/A,FALSE,"Press and Sesame";"stove1",#N/A,FALSE,"Stove";"stove2",#N/A,FALSE,"Stove"}</definedName>
    <definedName name="wrn.mali." localSheetId="5" hidden="1">{"sum",#N/A,FALSE,"Summary";"admin1",#N/A,FALSE,"Admin";"admin2",#N/A,FALSE,"Admin";"admin3",#N/A,FALSE,"Admin";"nat",#N/A,FALSE,"Natugo";"irri1",#N/A,FALSE,"Irrigation";"irri2",#N/A,FALSE,"Irrigation";"oil1",#N/A,FALSE,"Press and Sesame";"oil2",#N/A,FALSE,"Press and Sesame";"stove1",#N/A,FALSE,"Stove";"stove2",#N/A,FALSE,"Stove"}</definedName>
    <definedName name="wrn.mali." hidden="1">{"sum",#N/A,FALSE,"Summary";"admin1",#N/A,FALSE,"Admin";"admin2",#N/A,FALSE,"Admin";"admin3",#N/A,FALSE,"Admin";"nat",#N/A,FALSE,"Natugo";"irri1",#N/A,FALSE,"Irrigation";"irri2",#N/A,FALSE,"Irrigation";"oil1",#N/A,FALSE,"Press and Sesame";"oil2",#N/A,FALSE,"Press and Sesame";"stove1",#N/A,FALSE,"Stove";"stove2",#N/A,FALSE,"Stove"}</definedName>
    <definedName name="wrn.Man._.Loading._.Sheet." localSheetId="1" hidden="1">{#N/A,#N/A,FALSE,"ManLoading"}</definedName>
    <definedName name="wrn.Man._.Loading._.Sheet." localSheetId="5" hidden="1">{#N/A,#N/A,FALSE,"ManLoading"}</definedName>
    <definedName name="wrn.Man._.Loading._.Sheet." hidden="1">{#N/A,#N/A,FALSE,"ManLoading"}</definedName>
    <definedName name="wrn.Print_Detail_And_Summary." localSheetId="1" hidden="1">{"ViewPreCalc",#N/A,TRUE,"PreCalc";"ViewSummary",#N/A,TRUE,"Summary "}</definedName>
    <definedName name="wrn.Print_Detail_And_Summary." localSheetId="5" hidden="1">{"ViewPreCalc",#N/A,TRUE,"PreCalc";"ViewSummary",#N/A,TRUE,"Summary "}</definedName>
    <definedName name="wrn.Print_Detail_And_Summary." hidden="1">{"ViewPreCalc",#N/A,TRUE,"PreCalc";"ViewSummary",#N/A,TRUE,"Summary "}</definedName>
    <definedName name="wrn.Summary._.1._.Year." localSheetId="1" hidden="1">{"One Year",#N/A,FALSE,"Summary"}</definedName>
    <definedName name="wrn.Summary._.1._.Year." localSheetId="5" hidden="1">{"One Year",#N/A,FALSE,"Summary"}</definedName>
    <definedName name="wrn.Summary._.1._.Year." hidden="1">{"One Year",#N/A,FALSE,"Summary"}</definedName>
    <definedName name="wrn.workpapers." localSheetId="1" hidden="1">{"dl",#N/A,FALSE,"Core";"indirects",#N/A,FALSE,"Core";"profit",#N/A,FALSE,"Core"}</definedName>
    <definedName name="wrn.workpapers." localSheetId="5" hidden="1">{"dl",#N/A,FALSE,"Core";"indirects",#N/A,FALSE,"Core";"profit",#N/A,FALSE,"Core"}</definedName>
    <definedName name="wrn.workpapers." hidden="1">{"dl",#N/A,FALSE,"Core";"indirects",#N/A,FALSE,"Core";"profit",#N/A,FALSE,"Core"}</definedName>
    <definedName name="WSMENU" localSheetId="17">#REF!</definedName>
    <definedName name="WSMENU" localSheetId="5">#REF!</definedName>
    <definedName name="WSMENU" localSheetId="23">#REF!</definedName>
    <definedName name="WSMENU" localSheetId="24">#REF!</definedName>
    <definedName name="WSMENU" localSheetId="26">#REF!</definedName>
    <definedName name="WSMENU" localSheetId="12">#REF!</definedName>
    <definedName name="WSMENU" localSheetId="21">#REF!</definedName>
    <definedName name="WSMENU" localSheetId="30">#REF!</definedName>
    <definedName name="WSMENU" localSheetId="27">#REF!</definedName>
    <definedName name="WSMENU" localSheetId="11">#REF!</definedName>
    <definedName name="WSMENU" localSheetId="22">#REF!</definedName>
    <definedName name="WSMENU" localSheetId="15">#REF!</definedName>
    <definedName name="WSMENU">#REF!</definedName>
    <definedName name="x" localSheetId="17">#REF!</definedName>
    <definedName name="x" localSheetId="23">#REF!</definedName>
    <definedName name="x" localSheetId="24">#REF!</definedName>
    <definedName name="x" localSheetId="26">#REF!</definedName>
    <definedName name="x" localSheetId="12">#REF!</definedName>
    <definedName name="x" localSheetId="21">#REF!</definedName>
    <definedName name="x" localSheetId="30">#REF!</definedName>
    <definedName name="x" localSheetId="27">#REF!</definedName>
    <definedName name="x" localSheetId="11">#REF!</definedName>
    <definedName name="x" localSheetId="22">#REF!</definedName>
    <definedName name="x" localSheetId="15">#REF!</definedName>
    <definedName name="x">#REF!</definedName>
    <definedName name="XIIITOTAL" localSheetId="17">[3]Original!#REF!</definedName>
    <definedName name="XIIITOTAL" localSheetId="5">[3]Original!#REF!</definedName>
    <definedName name="XIIITOTAL" localSheetId="23">[3]Original!#REF!</definedName>
    <definedName name="XIIITOTAL" localSheetId="24">[3]Original!#REF!</definedName>
    <definedName name="XIIITOTAL" localSheetId="26">[3]Original!#REF!</definedName>
    <definedName name="XIIITOTAL" localSheetId="12">[3]Original!#REF!</definedName>
    <definedName name="XIIITOTAL" localSheetId="21">[3]Original!#REF!</definedName>
    <definedName name="XIIITOTAL" localSheetId="30">[3]Original!#REF!</definedName>
    <definedName name="XIIITOTAL" localSheetId="27">[3]Original!#REF!</definedName>
    <definedName name="XIIITOTAL" localSheetId="11">[3]Original!#REF!</definedName>
    <definedName name="XIIITOTAL" localSheetId="22">[3]Original!#REF!</definedName>
    <definedName name="XIIITOTAL" localSheetId="15">[3]Original!#REF!</definedName>
    <definedName name="XIIITOTAL">[3]Original!#REF!</definedName>
    <definedName name="XIIITOTAL_5" localSheetId="17">[3]Original!#REF!</definedName>
    <definedName name="XIIITOTAL_5" localSheetId="5">[3]Original!#REF!</definedName>
    <definedName name="XIIITOTAL_5" localSheetId="23">[3]Original!#REF!</definedName>
    <definedName name="XIIITOTAL_5" localSheetId="24">[3]Original!#REF!</definedName>
    <definedName name="XIIITOTAL_5" localSheetId="26">[3]Original!#REF!</definedName>
    <definedName name="XIIITOTAL_5" localSheetId="12">[3]Original!#REF!</definedName>
    <definedName name="XIIITOTAL_5" localSheetId="21">[3]Original!#REF!</definedName>
    <definedName name="XIIITOTAL_5" localSheetId="30">[3]Original!#REF!</definedName>
    <definedName name="XIIITOTAL_5" localSheetId="27">[3]Original!#REF!</definedName>
    <definedName name="XIIITOTAL_5" localSheetId="11">[3]Original!#REF!</definedName>
    <definedName name="XIIITOTAL_5" localSheetId="22">[3]Original!#REF!</definedName>
    <definedName name="XIIITOTAL_5" localSheetId="15">[3]Original!#REF!</definedName>
    <definedName name="XIIITOTAL_5">[3]Original!#REF!</definedName>
    <definedName name="XIIITOTAL_8" localSheetId="17">[3]Original!#REF!</definedName>
    <definedName name="XIIITOTAL_8" localSheetId="5">[3]Original!#REF!</definedName>
    <definedName name="XIIITOTAL_8" localSheetId="23">[3]Original!#REF!</definedName>
    <definedName name="XIIITOTAL_8" localSheetId="24">[3]Original!#REF!</definedName>
    <definedName name="XIIITOTAL_8" localSheetId="26">[3]Original!#REF!</definedName>
    <definedName name="XIIITOTAL_8" localSheetId="12">[3]Original!#REF!</definedName>
    <definedName name="XIIITOTAL_8" localSheetId="21">[3]Original!#REF!</definedName>
    <definedName name="XIIITOTAL_8" localSheetId="30">[3]Original!#REF!</definedName>
    <definedName name="XIIITOTAL_8" localSheetId="27">[3]Original!#REF!</definedName>
    <definedName name="XIIITOTAL_8" localSheetId="11">[3]Original!#REF!</definedName>
    <definedName name="XIIITOTAL_8" localSheetId="22">[3]Original!#REF!</definedName>
    <definedName name="XIIITOTAL_8" localSheetId="15">[3]Original!#REF!</definedName>
    <definedName name="XIIITOTAL_8">[3]Original!#REF!</definedName>
    <definedName name="XIITOTAL" localSheetId="17">[3]Original!#REF!</definedName>
    <definedName name="XIITOTAL" localSheetId="5">[3]Original!#REF!</definedName>
    <definedName name="XIITOTAL" localSheetId="23">[3]Original!#REF!</definedName>
    <definedName name="XIITOTAL" localSheetId="24">[3]Original!#REF!</definedName>
    <definedName name="XIITOTAL" localSheetId="26">[3]Original!#REF!</definedName>
    <definedName name="XIITOTAL" localSheetId="12">[3]Original!#REF!</definedName>
    <definedName name="XIITOTAL" localSheetId="21">[3]Original!#REF!</definedName>
    <definedName name="XIITOTAL" localSheetId="30">[3]Original!#REF!</definedName>
    <definedName name="XIITOTAL" localSheetId="27">[3]Original!#REF!</definedName>
    <definedName name="XIITOTAL" localSheetId="11">[3]Original!#REF!</definedName>
    <definedName name="XIITOTAL" localSheetId="22">[3]Original!#REF!</definedName>
    <definedName name="XIITOTAL" localSheetId="15">[3]Original!#REF!</definedName>
    <definedName name="XIITOTAL">[3]Original!#REF!</definedName>
    <definedName name="XIITOTAL_5" localSheetId="17">[3]Original!#REF!</definedName>
    <definedName name="XIITOTAL_5" localSheetId="5">[3]Original!#REF!</definedName>
    <definedName name="XIITOTAL_5" localSheetId="23">[3]Original!#REF!</definedName>
    <definedName name="XIITOTAL_5" localSheetId="24">[3]Original!#REF!</definedName>
    <definedName name="XIITOTAL_5" localSheetId="26">[3]Original!#REF!</definedName>
    <definedName name="XIITOTAL_5" localSheetId="12">[3]Original!#REF!</definedName>
    <definedName name="XIITOTAL_5" localSheetId="21">[3]Original!#REF!</definedName>
    <definedName name="XIITOTAL_5" localSheetId="30">[3]Original!#REF!</definedName>
    <definedName name="XIITOTAL_5" localSheetId="27">[3]Original!#REF!</definedName>
    <definedName name="XIITOTAL_5" localSheetId="11">[3]Original!#REF!</definedName>
    <definedName name="XIITOTAL_5" localSheetId="22">[3]Original!#REF!</definedName>
    <definedName name="XIITOTAL_5" localSheetId="15">[3]Original!#REF!</definedName>
    <definedName name="XIITOTAL_5">[3]Original!#REF!</definedName>
    <definedName name="XIITOTAL_8" localSheetId="17">[3]Original!#REF!</definedName>
    <definedName name="XIITOTAL_8" localSheetId="5">[3]Original!#REF!</definedName>
    <definedName name="XIITOTAL_8" localSheetId="23">[3]Original!#REF!</definedName>
    <definedName name="XIITOTAL_8" localSheetId="24">[3]Original!#REF!</definedName>
    <definedName name="XIITOTAL_8" localSheetId="26">[3]Original!#REF!</definedName>
    <definedName name="XIITOTAL_8" localSheetId="12">[3]Original!#REF!</definedName>
    <definedName name="XIITOTAL_8" localSheetId="21">[3]Original!#REF!</definedName>
    <definedName name="XIITOTAL_8" localSheetId="30">[3]Original!#REF!</definedName>
    <definedName name="XIITOTAL_8" localSheetId="27">[3]Original!#REF!</definedName>
    <definedName name="XIITOTAL_8" localSheetId="11">[3]Original!#REF!</definedName>
    <definedName name="XIITOTAL_8" localSheetId="22">[3]Original!#REF!</definedName>
    <definedName name="XIITOTAL_8" localSheetId="15">[3]Original!#REF!</definedName>
    <definedName name="XIITOTAL_8">[3]Original!#REF!</definedName>
    <definedName name="XITOTAL" localSheetId="17">[3]Original!#REF!</definedName>
    <definedName name="XITOTAL" localSheetId="5">[3]Original!#REF!</definedName>
    <definedName name="XITOTAL" localSheetId="23">[3]Original!#REF!</definedName>
    <definedName name="XITOTAL" localSheetId="24">[3]Original!#REF!</definedName>
    <definedName name="XITOTAL" localSheetId="26">[3]Original!#REF!</definedName>
    <definedName name="XITOTAL" localSheetId="12">[3]Original!#REF!</definedName>
    <definedName name="XITOTAL" localSheetId="21">[3]Original!#REF!</definedName>
    <definedName name="XITOTAL" localSheetId="30">[3]Original!#REF!</definedName>
    <definedName name="XITOTAL" localSheetId="27">[3]Original!#REF!</definedName>
    <definedName name="XITOTAL" localSheetId="11">[3]Original!#REF!</definedName>
    <definedName name="XITOTAL" localSheetId="22">[3]Original!#REF!</definedName>
    <definedName name="XITOTAL" localSheetId="15">[3]Original!#REF!</definedName>
    <definedName name="XITOTAL">[3]Original!#REF!</definedName>
    <definedName name="XITOTAL_5" localSheetId="17">[3]Original!#REF!</definedName>
    <definedName name="XITOTAL_5" localSheetId="5">[3]Original!#REF!</definedName>
    <definedName name="XITOTAL_5" localSheetId="23">[3]Original!#REF!</definedName>
    <definedName name="XITOTAL_5" localSheetId="24">[3]Original!#REF!</definedName>
    <definedName name="XITOTAL_5" localSheetId="26">[3]Original!#REF!</definedName>
    <definedName name="XITOTAL_5" localSheetId="12">[3]Original!#REF!</definedName>
    <definedName name="XITOTAL_5" localSheetId="21">[3]Original!#REF!</definedName>
    <definedName name="XITOTAL_5" localSheetId="30">[3]Original!#REF!</definedName>
    <definedName name="XITOTAL_5" localSheetId="27">[3]Original!#REF!</definedName>
    <definedName name="XITOTAL_5" localSheetId="11">[3]Original!#REF!</definedName>
    <definedName name="XITOTAL_5" localSheetId="22">[3]Original!#REF!</definedName>
    <definedName name="XITOTAL_5" localSheetId="15">[3]Original!#REF!</definedName>
    <definedName name="XITOTAL_5">[3]Original!#REF!</definedName>
    <definedName name="XITOTAL_8" localSheetId="17">[3]Original!#REF!</definedName>
    <definedName name="XITOTAL_8" localSheetId="5">[3]Original!#REF!</definedName>
    <definedName name="XITOTAL_8" localSheetId="23">[3]Original!#REF!</definedName>
    <definedName name="XITOTAL_8" localSheetId="24">[3]Original!#REF!</definedName>
    <definedName name="XITOTAL_8" localSheetId="26">[3]Original!#REF!</definedName>
    <definedName name="XITOTAL_8" localSheetId="12">[3]Original!#REF!</definedName>
    <definedName name="XITOTAL_8" localSheetId="21">[3]Original!#REF!</definedName>
    <definedName name="XITOTAL_8" localSheetId="30">[3]Original!#REF!</definedName>
    <definedName name="XITOTAL_8" localSheetId="27">[3]Original!#REF!</definedName>
    <definedName name="XITOTAL_8" localSheetId="11">[3]Original!#REF!</definedName>
    <definedName name="XITOTAL_8" localSheetId="22">[3]Original!#REF!</definedName>
    <definedName name="XITOTAL_8" localSheetId="15">[3]Original!#REF!</definedName>
    <definedName name="XITOTAL_8">[3]Original!#REF!</definedName>
    <definedName name="XIVTOTAL" localSheetId="17">[3]Original!#REF!</definedName>
    <definedName name="XIVTOTAL" localSheetId="5">[3]Original!#REF!</definedName>
    <definedName name="XIVTOTAL" localSheetId="23">[3]Original!#REF!</definedName>
    <definedName name="XIVTOTAL" localSheetId="24">[3]Original!#REF!</definedName>
    <definedName name="XIVTOTAL" localSheetId="26">[3]Original!#REF!</definedName>
    <definedName name="XIVTOTAL" localSheetId="12">[3]Original!#REF!</definedName>
    <definedName name="XIVTOTAL" localSheetId="21">[3]Original!#REF!</definedName>
    <definedName name="XIVTOTAL" localSheetId="30">[3]Original!#REF!</definedName>
    <definedName name="XIVTOTAL" localSheetId="27">[3]Original!#REF!</definedName>
    <definedName name="XIVTOTAL" localSheetId="11">[3]Original!#REF!</definedName>
    <definedName name="XIVTOTAL" localSheetId="22">[3]Original!#REF!</definedName>
    <definedName name="XIVTOTAL" localSheetId="15">[3]Original!#REF!</definedName>
    <definedName name="XIVTOTAL">[3]Original!#REF!</definedName>
    <definedName name="XIVTOTAL_5" localSheetId="17">[3]Original!#REF!</definedName>
    <definedName name="XIVTOTAL_5" localSheetId="5">[3]Original!#REF!</definedName>
    <definedName name="XIVTOTAL_5" localSheetId="23">[3]Original!#REF!</definedName>
    <definedName name="XIVTOTAL_5" localSheetId="24">[3]Original!#REF!</definedName>
    <definedName name="XIVTOTAL_5" localSheetId="26">[3]Original!#REF!</definedName>
    <definedName name="XIVTOTAL_5" localSheetId="12">[3]Original!#REF!</definedName>
    <definedName name="XIVTOTAL_5" localSheetId="21">[3]Original!#REF!</definedName>
    <definedName name="XIVTOTAL_5" localSheetId="30">[3]Original!#REF!</definedName>
    <definedName name="XIVTOTAL_5" localSheetId="27">[3]Original!#REF!</definedName>
    <definedName name="XIVTOTAL_5" localSheetId="11">[3]Original!#REF!</definedName>
    <definedName name="XIVTOTAL_5" localSheetId="22">[3]Original!#REF!</definedName>
    <definedName name="XIVTOTAL_5" localSheetId="15">[3]Original!#REF!</definedName>
    <definedName name="XIVTOTAL_5">[3]Original!#REF!</definedName>
    <definedName name="XIVTOTAL_8" localSheetId="17">[3]Original!#REF!</definedName>
    <definedName name="XIVTOTAL_8" localSheetId="5">[3]Original!#REF!</definedName>
    <definedName name="XIVTOTAL_8" localSheetId="23">[3]Original!#REF!</definedName>
    <definedName name="XIVTOTAL_8" localSheetId="24">[3]Original!#REF!</definedName>
    <definedName name="XIVTOTAL_8" localSheetId="26">[3]Original!#REF!</definedName>
    <definedName name="XIVTOTAL_8" localSheetId="12">[3]Original!#REF!</definedName>
    <definedName name="XIVTOTAL_8" localSheetId="21">[3]Original!#REF!</definedName>
    <definedName name="XIVTOTAL_8" localSheetId="30">[3]Original!#REF!</definedName>
    <definedName name="XIVTOTAL_8" localSheetId="27">[3]Original!#REF!</definedName>
    <definedName name="XIVTOTAL_8" localSheetId="11">[3]Original!#REF!</definedName>
    <definedName name="XIVTOTAL_8" localSheetId="22">[3]Original!#REF!</definedName>
    <definedName name="XIVTOTAL_8" localSheetId="15">[3]Original!#REF!</definedName>
    <definedName name="XIVTOTAL_8">[3]Original!#REF!</definedName>
    <definedName name="XIXTOTAL" localSheetId="17">[3]Original!#REF!</definedName>
    <definedName name="XIXTOTAL" localSheetId="5">[3]Original!#REF!</definedName>
    <definedName name="XIXTOTAL" localSheetId="23">[3]Original!#REF!</definedName>
    <definedName name="XIXTOTAL" localSheetId="24">[3]Original!#REF!</definedName>
    <definedName name="XIXTOTAL" localSheetId="26">[3]Original!#REF!</definedName>
    <definedName name="XIXTOTAL" localSheetId="12">[3]Original!#REF!</definedName>
    <definedName name="XIXTOTAL" localSheetId="21">[3]Original!#REF!</definedName>
    <definedName name="XIXTOTAL" localSheetId="30">[3]Original!#REF!</definedName>
    <definedName name="XIXTOTAL" localSheetId="27">[3]Original!#REF!</definedName>
    <definedName name="XIXTOTAL" localSheetId="11">[3]Original!#REF!</definedName>
    <definedName name="XIXTOTAL" localSheetId="22">[3]Original!#REF!</definedName>
    <definedName name="XIXTOTAL" localSheetId="15">[3]Original!#REF!</definedName>
    <definedName name="XIXTOTAL">[3]Original!#REF!</definedName>
    <definedName name="XIXTOTAL_5" localSheetId="17">[3]Original!#REF!</definedName>
    <definedName name="XIXTOTAL_5" localSheetId="5">[3]Original!#REF!</definedName>
    <definedName name="XIXTOTAL_5" localSheetId="23">[3]Original!#REF!</definedName>
    <definedName name="XIXTOTAL_5" localSheetId="24">[3]Original!#REF!</definedName>
    <definedName name="XIXTOTAL_5" localSheetId="26">[3]Original!#REF!</definedName>
    <definedName name="XIXTOTAL_5" localSheetId="12">[3]Original!#REF!</definedName>
    <definedName name="XIXTOTAL_5" localSheetId="21">[3]Original!#REF!</definedName>
    <definedName name="XIXTOTAL_5" localSheetId="30">[3]Original!#REF!</definedName>
    <definedName name="XIXTOTAL_5" localSheetId="27">[3]Original!#REF!</definedName>
    <definedName name="XIXTOTAL_5" localSheetId="11">[3]Original!#REF!</definedName>
    <definedName name="XIXTOTAL_5" localSheetId="22">[3]Original!#REF!</definedName>
    <definedName name="XIXTOTAL_5" localSheetId="15">[3]Original!#REF!</definedName>
    <definedName name="XIXTOTAL_5">[3]Original!#REF!</definedName>
    <definedName name="XIXTOTAL_8" localSheetId="17">[3]Original!#REF!</definedName>
    <definedName name="XIXTOTAL_8" localSheetId="5">[3]Original!#REF!</definedName>
    <definedName name="XIXTOTAL_8" localSheetId="23">[3]Original!#REF!</definedName>
    <definedName name="XIXTOTAL_8" localSheetId="24">[3]Original!#REF!</definedName>
    <definedName name="XIXTOTAL_8" localSheetId="26">[3]Original!#REF!</definedName>
    <definedName name="XIXTOTAL_8" localSheetId="12">[3]Original!#REF!</definedName>
    <definedName name="XIXTOTAL_8" localSheetId="21">[3]Original!#REF!</definedName>
    <definedName name="XIXTOTAL_8" localSheetId="30">[3]Original!#REF!</definedName>
    <definedName name="XIXTOTAL_8" localSheetId="27">[3]Original!#REF!</definedName>
    <definedName name="XIXTOTAL_8" localSheetId="11">[3]Original!#REF!</definedName>
    <definedName name="XIXTOTAL_8" localSheetId="22">[3]Original!#REF!</definedName>
    <definedName name="XIXTOTAL_8" localSheetId="15">[3]Original!#REF!</definedName>
    <definedName name="XIXTOTAL_8">[3]Original!#REF!</definedName>
    <definedName name="xrate" localSheetId="17">#REF!</definedName>
    <definedName name="xrate" localSheetId="5">#REF!</definedName>
    <definedName name="xrate" localSheetId="23">#REF!</definedName>
    <definedName name="xrate" localSheetId="24">#REF!</definedName>
    <definedName name="xrate" localSheetId="26">#REF!</definedName>
    <definedName name="xrate" localSheetId="12">#REF!</definedName>
    <definedName name="xrate" localSheetId="21">#REF!</definedName>
    <definedName name="xrate" localSheetId="30">#REF!</definedName>
    <definedName name="xrate" localSheetId="27">#REF!</definedName>
    <definedName name="xrate" localSheetId="11">#REF!</definedName>
    <definedName name="xrate" localSheetId="22">#REF!</definedName>
    <definedName name="xrate" localSheetId="15">#REF!</definedName>
    <definedName name="xrate">#REF!</definedName>
    <definedName name="XTOTAL" localSheetId="17">[3]Original!#REF!</definedName>
    <definedName name="XTOTAL" localSheetId="5">[3]Original!#REF!</definedName>
    <definedName name="XTOTAL" localSheetId="23">[3]Original!#REF!</definedName>
    <definedName name="XTOTAL" localSheetId="24">[3]Original!#REF!</definedName>
    <definedName name="XTOTAL" localSheetId="26">[3]Original!#REF!</definedName>
    <definedName name="XTOTAL" localSheetId="12">[3]Original!#REF!</definedName>
    <definedName name="XTOTAL" localSheetId="21">[3]Original!#REF!</definedName>
    <definedName name="XTOTAL" localSheetId="30">[3]Original!#REF!</definedName>
    <definedName name="XTOTAL" localSheetId="27">[3]Original!#REF!</definedName>
    <definedName name="XTOTAL" localSheetId="11">[3]Original!#REF!</definedName>
    <definedName name="XTOTAL" localSheetId="22">[3]Original!#REF!</definedName>
    <definedName name="XTOTAL" localSheetId="15">[3]Original!#REF!</definedName>
    <definedName name="XTOTAL">[3]Original!#REF!</definedName>
    <definedName name="XTOTAL_5" localSheetId="17">[3]Original!#REF!</definedName>
    <definedName name="XTOTAL_5" localSheetId="5">[3]Original!#REF!</definedName>
    <definedName name="XTOTAL_5" localSheetId="23">[3]Original!#REF!</definedName>
    <definedName name="XTOTAL_5" localSheetId="24">[3]Original!#REF!</definedName>
    <definedName name="XTOTAL_5" localSheetId="26">[3]Original!#REF!</definedName>
    <definedName name="XTOTAL_5" localSheetId="12">[3]Original!#REF!</definedName>
    <definedName name="XTOTAL_5" localSheetId="21">[3]Original!#REF!</definedName>
    <definedName name="XTOTAL_5" localSheetId="30">[3]Original!#REF!</definedName>
    <definedName name="XTOTAL_5" localSheetId="27">[3]Original!#REF!</definedName>
    <definedName name="XTOTAL_5" localSheetId="11">[3]Original!#REF!</definedName>
    <definedName name="XTOTAL_5" localSheetId="22">[3]Original!#REF!</definedName>
    <definedName name="XTOTAL_5" localSheetId="15">[3]Original!#REF!</definedName>
    <definedName name="XTOTAL_5">[3]Original!#REF!</definedName>
    <definedName name="XTOTAL_8" localSheetId="17">[3]Original!#REF!</definedName>
    <definedName name="XTOTAL_8" localSheetId="5">[3]Original!#REF!</definedName>
    <definedName name="XTOTAL_8" localSheetId="23">[3]Original!#REF!</definedName>
    <definedName name="XTOTAL_8" localSheetId="24">[3]Original!#REF!</definedName>
    <definedName name="XTOTAL_8" localSheetId="26">[3]Original!#REF!</definedName>
    <definedName name="XTOTAL_8" localSheetId="12">[3]Original!#REF!</definedName>
    <definedName name="XTOTAL_8" localSheetId="21">[3]Original!#REF!</definedName>
    <definedName name="XTOTAL_8" localSheetId="30">[3]Original!#REF!</definedName>
    <definedName name="XTOTAL_8" localSheetId="27">[3]Original!#REF!</definedName>
    <definedName name="XTOTAL_8" localSheetId="11">[3]Original!#REF!</definedName>
    <definedName name="XTOTAL_8" localSheetId="22">[3]Original!#REF!</definedName>
    <definedName name="XTOTAL_8" localSheetId="15">[3]Original!#REF!</definedName>
    <definedName name="XTOTAL_8">[3]Original!#REF!</definedName>
    <definedName name="XVIIITOTAL" localSheetId="17">[3]Original!#REF!</definedName>
    <definedName name="XVIIITOTAL" localSheetId="5">[3]Original!#REF!</definedName>
    <definedName name="XVIIITOTAL" localSheetId="23">[3]Original!#REF!</definedName>
    <definedName name="XVIIITOTAL" localSheetId="24">[3]Original!#REF!</definedName>
    <definedName name="XVIIITOTAL" localSheetId="26">[3]Original!#REF!</definedName>
    <definedName name="XVIIITOTAL" localSheetId="12">[3]Original!#REF!</definedName>
    <definedName name="XVIIITOTAL" localSheetId="21">[3]Original!#REF!</definedName>
    <definedName name="XVIIITOTAL" localSheetId="30">[3]Original!#REF!</definedName>
    <definedName name="XVIIITOTAL" localSheetId="27">[3]Original!#REF!</definedName>
    <definedName name="XVIIITOTAL" localSheetId="11">[3]Original!#REF!</definedName>
    <definedName name="XVIIITOTAL" localSheetId="22">[3]Original!#REF!</definedName>
    <definedName name="XVIIITOTAL" localSheetId="15">[3]Original!#REF!</definedName>
    <definedName name="XVIIITOTAL">[3]Original!#REF!</definedName>
    <definedName name="XVIIITOTAL_5" localSheetId="17">[3]Original!#REF!</definedName>
    <definedName name="XVIIITOTAL_5" localSheetId="5">[3]Original!#REF!</definedName>
    <definedName name="XVIIITOTAL_5" localSheetId="23">[3]Original!#REF!</definedName>
    <definedName name="XVIIITOTAL_5" localSheetId="24">[3]Original!#REF!</definedName>
    <definedName name="XVIIITOTAL_5" localSheetId="26">[3]Original!#REF!</definedName>
    <definedName name="XVIIITOTAL_5" localSheetId="12">[3]Original!#REF!</definedName>
    <definedName name="XVIIITOTAL_5" localSheetId="21">[3]Original!#REF!</definedName>
    <definedName name="XVIIITOTAL_5" localSheetId="30">[3]Original!#REF!</definedName>
    <definedName name="XVIIITOTAL_5" localSheetId="27">[3]Original!#REF!</definedName>
    <definedName name="XVIIITOTAL_5" localSheetId="11">[3]Original!#REF!</definedName>
    <definedName name="XVIIITOTAL_5" localSheetId="22">[3]Original!#REF!</definedName>
    <definedName name="XVIIITOTAL_5" localSheetId="15">[3]Original!#REF!</definedName>
    <definedName name="XVIIITOTAL_5">[3]Original!#REF!</definedName>
    <definedName name="XVIIITOTAL_8" localSheetId="17">[3]Original!#REF!</definedName>
    <definedName name="XVIIITOTAL_8" localSheetId="5">[3]Original!#REF!</definedName>
    <definedName name="XVIIITOTAL_8" localSheetId="23">[3]Original!#REF!</definedName>
    <definedName name="XVIIITOTAL_8" localSheetId="24">[3]Original!#REF!</definedName>
    <definedName name="XVIIITOTAL_8" localSheetId="26">[3]Original!#REF!</definedName>
    <definedName name="XVIIITOTAL_8" localSheetId="12">[3]Original!#REF!</definedName>
    <definedName name="XVIIITOTAL_8" localSheetId="21">[3]Original!#REF!</definedName>
    <definedName name="XVIIITOTAL_8" localSheetId="30">[3]Original!#REF!</definedName>
    <definedName name="XVIIITOTAL_8" localSheetId="27">[3]Original!#REF!</definedName>
    <definedName name="XVIIITOTAL_8" localSheetId="11">[3]Original!#REF!</definedName>
    <definedName name="XVIIITOTAL_8" localSheetId="22">[3]Original!#REF!</definedName>
    <definedName name="XVIIITOTAL_8" localSheetId="15">[3]Original!#REF!</definedName>
    <definedName name="XVIIITOTAL_8">[3]Original!#REF!</definedName>
    <definedName name="XVIITOTAL" localSheetId="17">[3]Original!#REF!</definedName>
    <definedName name="XVIITOTAL" localSheetId="5">[3]Original!#REF!</definedName>
    <definedName name="XVIITOTAL" localSheetId="23">[3]Original!#REF!</definedName>
    <definedName name="XVIITOTAL" localSheetId="24">[3]Original!#REF!</definedName>
    <definedName name="XVIITOTAL" localSheetId="26">[3]Original!#REF!</definedName>
    <definedName name="XVIITOTAL" localSheetId="12">[3]Original!#REF!</definedName>
    <definedName name="XVIITOTAL" localSheetId="21">[3]Original!#REF!</definedName>
    <definedName name="XVIITOTAL" localSheetId="30">[3]Original!#REF!</definedName>
    <definedName name="XVIITOTAL" localSheetId="27">[3]Original!#REF!</definedName>
    <definedName name="XVIITOTAL" localSheetId="11">[3]Original!#REF!</definedName>
    <definedName name="XVIITOTAL" localSheetId="22">[3]Original!#REF!</definedName>
    <definedName name="XVIITOTAL" localSheetId="15">[3]Original!#REF!</definedName>
    <definedName name="XVIITOTAL">[3]Original!#REF!</definedName>
    <definedName name="XVIITOTAL_5" localSheetId="17">[3]Original!#REF!</definedName>
    <definedName name="XVIITOTAL_5" localSheetId="5">[3]Original!#REF!</definedName>
    <definedName name="XVIITOTAL_5" localSheetId="23">[3]Original!#REF!</definedName>
    <definedName name="XVIITOTAL_5" localSheetId="24">[3]Original!#REF!</definedName>
    <definedName name="XVIITOTAL_5" localSheetId="26">[3]Original!#REF!</definedName>
    <definedName name="XVIITOTAL_5" localSheetId="12">[3]Original!#REF!</definedName>
    <definedName name="XVIITOTAL_5" localSheetId="21">[3]Original!#REF!</definedName>
    <definedName name="XVIITOTAL_5" localSheetId="30">[3]Original!#REF!</definedName>
    <definedName name="XVIITOTAL_5" localSheetId="27">[3]Original!#REF!</definedName>
    <definedName name="XVIITOTAL_5" localSheetId="11">[3]Original!#REF!</definedName>
    <definedName name="XVIITOTAL_5" localSheetId="22">[3]Original!#REF!</definedName>
    <definedName name="XVIITOTAL_5" localSheetId="15">[3]Original!#REF!</definedName>
    <definedName name="XVIITOTAL_5">[3]Original!#REF!</definedName>
    <definedName name="XVIITOTAL_8" localSheetId="17">[3]Original!#REF!</definedName>
    <definedName name="XVIITOTAL_8" localSheetId="5">[3]Original!#REF!</definedName>
    <definedName name="XVIITOTAL_8" localSheetId="23">[3]Original!#REF!</definedName>
    <definedName name="XVIITOTAL_8" localSheetId="24">[3]Original!#REF!</definedName>
    <definedName name="XVIITOTAL_8" localSheetId="26">[3]Original!#REF!</definedName>
    <definedName name="XVIITOTAL_8" localSheetId="12">[3]Original!#REF!</definedName>
    <definedName name="XVIITOTAL_8" localSheetId="21">[3]Original!#REF!</definedName>
    <definedName name="XVIITOTAL_8" localSheetId="30">[3]Original!#REF!</definedName>
    <definedName name="XVIITOTAL_8" localSheetId="27">[3]Original!#REF!</definedName>
    <definedName name="XVIITOTAL_8" localSheetId="11">[3]Original!#REF!</definedName>
    <definedName name="XVIITOTAL_8" localSheetId="22">[3]Original!#REF!</definedName>
    <definedName name="XVIITOTAL_8" localSheetId="15">[3]Original!#REF!</definedName>
    <definedName name="XVIITOTAL_8">[3]Original!#REF!</definedName>
    <definedName name="XVITOTAL" localSheetId="17">[3]Original!#REF!</definedName>
    <definedName name="XVITOTAL" localSheetId="5">[3]Original!#REF!</definedName>
    <definedName name="XVITOTAL" localSheetId="23">[3]Original!#REF!</definedName>
    <definedName name="XVITOTAL" localSheetId="24">[3]Original!#REF!</definedName>
    <definedName name="XVITOTAL" localSheetId="26">[3]Original!#REF!</definedName>
    <definedName name="XVITOTAL" localSheetId="12">[3]Original!#REF!</definedName>
    <definedName name="XVITOTAL" localSheetId="21">[3]Original!#REF!</definedName>
    <definedName name="XVITOTAL" localSheetId="30">[3]Original!#REF!</definedName>
    <definedName name="XVITOTAL" localSheetId="27">[3]Original!#REF!</definedName>
    <definedName name="XVITOTAL" localSheetId="11">[3]Original!#REF!</definedName>
    <definedName name="XVITOTAL" localSheetId="22">[3]Original!#REF!</definedName>
    <definedName name="XVITOTAL" localSheetId="15">[3]Original!#REF!</definedName>
    <definedName name="XVITOTAL">[3]Original!#REF!</definedName>
    <definedName name="XVITOTAL_5" localSheetId="17">[3]Original!#REF!</definedName>
    <definedName name="XVITOTAL_5" localSheetId="5">[3]Original!#REF!</definedName>
    <definedName name="XVITOTAL_5" localSheetId="23">[3]Original!#REF!</definedName>
    <definedName name="XVITOTAL_5" localSheetId="24">[3]Original!#REF!</definedName>
    <definedName name="XVITOTAL_5" localSheetId="26">[3]Original!#REF!</definedName>
    <definedName name="XVITOTAL_5" localSheetId="12">[3]Original!#REF!</definedName>
    <definedName name="XVITOTAL_5" localSheetId="21">[3]Original!#REF!</definedName>
    <definedName name="XVITOTAL_5" localSheetId="30">[3]Original!#REF!</definedName>
    <definedName name="XVITOTAL_5" localSheetId="27">[3]Original!#REF!</definedName>
    <definedName name="XVITOTAL_5" localSheetId="11">[3]Original!#REF!</definedName>
    <definedName name="XVITOTAL_5" localSheetId="22">[3]Original!#REF!</definedName>
    <definedName name="XVITOTAL_5" localSheetId="15">[3]Original!#REF!</definedName>
    <definedName name="XVITOTAL_5">[3]Original!#REF!</definedName>
    <definedName name="XVITOTAL_8" localSheetId="17">[3]Original!#REF!</definedName>
    <definedName name="XVITOTAL_8" localSheetId="5">[3]Original!#REF!</definedName>
    <definedName name="XVITOTAL_8" localSheetId="23">[3]Original!#REF!</definedName>
    <definedName name="XVITOTAL_8" localSheetId="24">[3]Original!#REF!</definedName>
    <definedName name="XVITOTAL_8" localSheetId="26">[3]Original!#REF!</definedName>
    <definedName name="XVITOTAL_8" localSheetId="12">[3]Original!#REF!</definedName>
    <definedName name="XVITOTAL_8" localSheetId="21">[3]Original!#REF!</definedName>
    <definedName name="XVITOTAL_8" localSheetId="30">[3]Original!#REF!</definedName>
    <definedName name="XVITOTAL_8" localSheetId="27">[3]Original!#REF!</definedName>
    <definedName name="XVITOTAL_8" localSheetId="11">[3]Original!#REF!</definedName>
    <definedName name="XVITOTAL_8" localSheetId="22">[3]Original!#REF!</definedName>
    <definedName name="XVITOTAL_8" localSheetId="15">[3]Original!#REF!</definedName>
    <definedName name="XVITOTAL_8">[3]Original!#REF!</definedName>
    <definedName name="XVTOTAL" localSheetId="17">[3]Original!#REF!</definedName>
    <definedName name="XVTOTAL" localSheetId="5">[3]Original!#REF!</definedName>
    <definedName name="XVTOTAL" localSheetId="23">[3]Original!#REF!</definedName>
    <definedName name="XVTOTAL" localSheetId="24">[3]Original!#REF!</definedName>
    <definedName name="XVTOTAL" localSheetId="26">[3]Original!#REF!</definedName>
    <definedName name="XVTOTAL" localSheetId="12">[3]Original!#REF!</definedName>
    <definedName name="XVTOTAL" localSheetId="21">[3]Original!#REF!</definedName>
    <definedName name="XVTOTAL" localSheetId="30">[3]Original!#REF!</definedName>
    <definedName name="XVTOTAL" localSheetId="27">[3]Original!#REF!</definedName>
    <definedName name="XVTOTAL" localSheetId="11">[3]Original!#REF!</definedName>
    <definedName name="XVTOTAL" localSheetId="22">[3]Original!#REF!</definedName>
    <definedName name="XVTOTAL" localSheetId="15">[3]Original!#REF!</definedName>
    <definedName name="XVTOTAL">[3]Original!#REF!</definedName>
    <definedName name="XVTOTAL_5" localSheetId="17">[3]Original!#REF!</definedName>
    <definedName name="XVTOTAL_5" localSheetId="5">[3]Original!#REF!</definedName>
    <definedName name="XVTOTAL_5" localSheetId="23">[3]Original!#REF!</definedName>
    <definedName name="XVTOTAL_5" localSheetId="24">[3]Original!#REF!</definedName>
    <definedName name="XVTOTAL_5" localSheetId="26">[3]Original!#REF!</definedName>
    <definedName name="XVTOTAL_5" localSheetId="12">[3]Original!#REF!</definedName>
    <definedName name="XVTOTAL_5" localSheetId="21">[3]Original!#REF!</definedName>
    <definedName name="XVTOTAL_5" localSheetId="30">[3]Original!#REF!</definedName>
    <definedName name="XVTOTAL_5" localSheetId="27">[3]Original!#REF!</definedName>
    <definedName name="XVTOTAL_5" localSheetId="11">[3]Original!#REF!</definedName>
    <definedName name="XVTOTAL_5" localSheetId="22">[3]Original!#REF!</definedName>
    <definedName name="XVTOTAL_5" localSheetId="15">[3]Original!#REF!</definedName>
    <definedName name="XVTOTAL_5">[3]Original!#REF!</definedName>
    <definedName name="XVTOTAL_8" localSheetId="17">[3]Original!#REF!</definedName>
    <definedName name="XVTOTAL_8" localSheetId="5">[3]Original!#REF!</definedName>
    <definedName name="XVTOTAL_8" localSheetId="23">[3]Original!#REF!</definedName>
    <definedName name="XVTOTAL_8" localSheetId="24">[3]Original!#REF!</definedName>
    <definedName name="XVTOTAL_8" localSheetId="26">[3]Original!#REF!</definedName>
    <definedName name="XVTOTAL_8" localSheetId="12">[3]Original!#REF!</definedName>
    <definedName name="XVTOTAL_8" localSheetId="21">[3]Original!#REF!</definedName>
    <definedName name="XVTOTAL_8" localSheetId="30">[3]Original!#REF!</definedName>
    <definedName name="XVTOTAL_8" localSheetId="27">[3]Original!#REF!</definedName>
    <definedName name="XVTOTAL_8" localSheetId="11">[3]Original!#REF!</definedName>
    <definedName name="XVTOTAL_8" localSheetId="22">[3]Original!#REF!</definedName>
    <definedName name="XVTOTAL_8" localSheetId="15">[3]Original!#REF!</definedName>
    <definedName name="XVTOTAL_8">[3]Original!#REF!</definedName>
    <definedName name="XXIIITOTAL" localSheetId="17">[3]Original!#REF!</definedName>
    <definedName name="XXIIITOTAL" localSheetId="5">[3]Original!#REF!</definedName>
    <definedName name="XXIIITOTAL" localSheetId="23">[3]Original!#REF!</definedName>
    <definedName name="XXIIITOTAL" localSheetId="24">[3]Original!#REF!</definedName>
    <definedName name="XXIIITOTAL" localSheetId="26">[3]Original!#REF!</definedName>
    <definedName name="XXIIITOTAL" localSheetId="12">[3]Original!#REF!</definedName>
    <definedName name="XXIIITOTAL" localSheetId="21">[3]Original!#REF!</definedName>
    <definedName name="XXIIITOTAL" localSheetId="30">[3]Original!#REF!</definedName>
    <definedName name="XXIIITOTAL" localSheetId="27">[3]Original!#REF!</definedName>
    <definedName name="XXIIITOTAL" localSheetId="11">[3]Original!#REF!</definedName>
    <definedName name="XXIIITOTAL" localSheetId="22">[3]Original!#REF!</definedName>
    <definedName name="XXIIITOTAL" localSheetId="15">[3]Original!#REF!</definedName>
    <definedName name="XXIIITOTAL">[3]Original!#REF!</definedName>
    <definedName name="XXIIITOTAL_5" localSheetId="17">[3]Original!#REF!</definedName>
    <definedName name="XXIIITOTAL_5" localSheetId="5">[3]Original!#REF!</definedName>
    <definedName name="XXIIITOTAL_5" localSheetId="23">[3]Original!#REF!</definedName>
    <definedName name="XXIIITOTAL_5" localSheetId="24">[3]Original!#REF!</definedName>
    <definedName name="XXIIITOTAL_5" localSheetId="26">[3]Original!#REF!</definedName>
    <definedName name="XXIIITOTAL_5" localSheetId="12">[3]Original!#REF!</definedName>
    <definedName name="XXIIITOTAL_5" localSheetId="21">[3]Original!#REF!</definedName>
    <definedName name="XXIIITOTAL_5" localSheetId="30">[3]Original!#REF!</definedName>
    <definedName name="XXIIITOTAL_5" localSheetId="27">[3]Original!#REF!</definedName>
    <definedName name="XXIIITOTAL_5" localSheetId="11">[3]Original!#REF!</definedName>
    <definedName name="XXIIITOTAL_5" localSheetId="22">[3]Original!#REF!</definedName>
    <definedName name="XXIIITOTAL_5" localSheetId="15">[3]Original!#REF!</definedName>
    <definedName name="XXIIITOTAL_5">[3]Original!#REF!</definedName>
    <definedName name="XXIIITOTAL_8" localSheetId="17">[3]Original!#REF!</definedName>
    <definedName name="XXIIITOTAL_8" localSheetId="5">[3]Original!#REF!</definedName>
    <definedName name="XXIIITOTAL_8" localSheetId="23">[3]Original!#REF!</definedName>
    <definedName name="XXIIITOTAL_8" localSheetId="24">[3]Original!#REF!</definedName>
    <definedName name="XXIIITOTAL_8" localSheetId="26">[3]Original!#REF!</definedName>
    <definedName name="XXIIITOTAL_8" localSheetId="12">[3]Original!#REF!</definedName>
    <definedName name="XXIIITOTAL_8" localSheetId="21">[3]Original!#REF!</definedName>
    <definedName name="XXIIITOTAL_8" localSheetId="30">[3]Original!#REF!</definedName>
    <definedName name="XXIIITOTAL_8" localSheetId="27">[3]Original!#REF!</definedName>
    <definedName name="XXIIITOTAL_8" localSheetId="11">[3]Original!#REF!</definedName>
    <definedName name="XXIIITOTAL_8" localSheetId="22">[3]Original!#REF!</definedName>
    <definedName name="XXIIITOTAL_8" localSheetId="15">[3]Original!#REF!</definedName>
    <definedName name="XXIIITOTAL_8">[3]Original!#REF!</definedName>
    <definedName name="XXIITOTAL" localSheetId="17">[3]Original!#REF!</definedName>
    <definedName name="XXIITOTAL" localSheetId="5">[3]Original!#REF!</definedName>
    <definedName name="XXIITOTAL" localSheetId="23">[3]Original!#REF!</definedName>
    <definedName name="XXIITOTAL" localSheetId="24">[3]Original!#REF!</definedName>
    <definedName name="XXIITOTAL" localSheetId="26">[3]Original!#REF!</definedName>
    <definedName name="XXIITOTAL" localSheetId="12">[3]Original!#REF!</definedName>
    <definedName name="XXIITOTAL" localSheetId="21">[3]Original!#REF!</definedName>
    <definedName name="XXIITOTAL" localSheetId="30">[3]Original!#REF!</definedName>
    <definedName name="XXIITOTAL" localSheetId="27">[3]Original!#REF!</definedName>
    <definedName name="XXIITOTAL" localSheetId="11">[3]Original!#REF!</definedName>
    <definedName name="XXIITOTAL" localSheetId="22">[3]Original!#REF!</definedName>
    <definedName name="XXIITOTAL" localSheetId="15">[3]Original!#REF!</definedName>
    <definedName name="XXIITOTAL">[3]Original!#REF!</definedName>
    <definedName name="XXIITOTAL_5" localSheetId="17">[3]Original!#REF!</definedName>
    <definedName name="XXIITOTAL_5" localSheetId="5">[3]Original!#REF!</definedName>
    <definedName name="XXIITOTAL_5" localSheetId="23">[3]Original!#REF!</definedName>
    <definedName name="XXIITOTAL_5" localSheetId="24">[3]Original!#REF!</definedName>
    <definedName name="XXIITOTAL_5" localSheetId="26">[3]Original!#REF!</definedName>
    <definedName name="XXIITOTAL_5" localSheetId="12">[3]Original!#REF!</definedName>
    <definedName name="XXIITOTAL_5" localSheetId="21">[3]Original!#REF!</definedName>
    <definedName name="XXIITOTAL_5" localSheetId="30">[3]Original!#REF!</definedName>
    <definedName name="XXIITOTAL_5" localSheetId="27">[3]Original!#REF!</definedName>
    <definedName name="XXIITOTAL_5" localSheetId="11">[3]Original!#REF!</definedName>
    <definedName name="XXIITOTAL_5" localSheetId="22">[3]Original!#REF!</definedName>
    <definedName name="XXIITOTAL_5" localSheetId="15">[3]Original!#REF!</definedName>
    <definedName name="XXIITOTAL_5">[3]Original!#REF!</definedName>
    <definedName name="XXIITOTAL_8" localSheetId="17">[3]Original!#REF!</definedName>
    <definedName name="XXIITOTAL_8" localSheetId="5">[3]Original!#REF!</definedName>
    <definedName name="XXIITOTAL_8" localSheetId="23">[3]Original!#REF!</definedName>
    <definedName name="XXIITOTAL_8" localSheetId="24">[3]Original!#REF!</definedName>
    <definedName name="XXIITOTAL_8" localSheetId="26">[3]Original!#REF!</definedName>
    <definedName name="XXIITOTAL_8" localSheetId="12">[3]Original!#REF!</definedName>
    <definedName name="XXIITOTAL_8" localSheetId="21">[3]Original!#REF!</definedName>
    <definedName name="XXIITOTAL_8" localSheetId="30">[3]Original!#REF!</definedName>
    <definedName name="XXIITOTAL_8" localSheetId="27">[3]Original!#REF!</definedName>
    <definedName name="XXIITOTAL_8" localSheetId="11">[3]Original!#REF!</definedName>
    <definedName name="XXIITOTAL_8" localSheetId="22">[3]Original!#REF!</definedName>
    <definedName name="XXIITOTAL_8" localSheetId="15">[3]Original!#REF!</definedName>
    <definedName name="XXIITOTAL_8">[3]Original!#REF!</definedName>
    <definedName name="XXITOTAL" localSheetId="17">[3]Original!#REF!</definedName>
    <definedName name="XXITOTAL" localSheetId="5">[3]Original!#REF!</definedName>
    <definedName name="XXITOTAL" localSheetId="23">[3]Original!#REF!</definedName>
    <definedName name="XXITOTAL" localSheetId="24">[3]Original!#REF!</definedName>
    <definedName name="XXITOTAL" localSheetId="26">[3]Original!#REF!</definedName>
    <definedName name="XXITOTAL" localSheetId="12">[3]Original!#REF!</definedName>
    <definedName name="XXITOTAL" localSheetId="21">[3]Original!#REF!</definedName>
    <definedName name="XXITOTAL" localSheetId="30">[3]Original!#REF!</definedName>
    <definedName name="XXITOTAL" localSheetId="27">[3]Original!#REF!</definedName>
    <definedName name="XXITOTAL" localSheetId="11">[3]Original!#REF!</definedName>
    <definedName name="XXITOTAL" localSheetId="22">[3]Original!#REF!</definedName>
    <definedName name="XXITOTAL" localSheetId="15">[3]Original!#REF!</definedName>
    <definedName name="XXITOTAL">[3]Original!#REF!</definedName>
    <definedName name="XXITOTAL_5" localSheetId="17">[3]Original!#REF!</definedName>
    <definedName name="XXITOTAL_5" localSheetId="5">[3]Original!#REF!</definedName>
    <definedName name="XXITOTAL_5" localSheetId="23">[3]Original!#REF!</definedName>
    <definedName name="XXITOTAL_5" localSheetId="24">[3]Original!#REF!</definedName>
    <definedName name="XXITOTAL_5" localSheetId="26">[3]Original!#REF!</definedName>
    <definedName name="XXITOTAL_5" localSheetId="12">[3]Original!#REF!</definedName>
    <definedName name="XXITOTAL_5" localSheetId="21">[3]Original!#REF!</definedName>
    <definedName name="XXITOTAL_5" localSheetId="30">[3]Original!#REF!</definedName>
    <definedName name="XXITOTAL_5" localSheetId="27">[3]Original!#REF!</definedName>
    <definedName name="XXITOTAL_5" localSheetId="11">[3]Original!#REF!</definedName>
    <definedName name="XXITOTAL_5" localSheetId="22">[3]Original!#REF!</definedName>
    <definedName name="XXITOTAL_5" localSheetId="15">[3]Original!#REF!</definedName>
    <definedName name="XXITOTAL_5">[3]Original!#REF!</definedName>
    <definedName name="XXITOTAL_8" localSheetId="17">[3]Original!#REF!</definedName>
    <definedName name="XXITOTAL_8" localSheetId="5">[3]Original!#REF!</definedName>
    <definedName name="XXITOTAL_8" localSheetId="23">[3]Original!#REF!</definedName>
    <definedName name="XXITOTAL_8" localSheetId="24">[3]Original!#REF!</definedName>
    <definedName name="XXITOTAL_8" localSheetId="26">[3]Original!#REF!</definedName>
    <definedName name="XXITOTAL_8" localSheetId="12">[3]Original!#REF!</definedName>
    <definedName name="XXITOTAL_8" localSheetId="21">[3]Original!#REF!</definedName>
    <definedName name="XXITOTAL_8" localSheetId="30">[3]Original!#REF!</definedName>
    <definedName name="XXITOTAL_8" localSheetId="27">[3]Original!#REF!</definedName>
    <definedName name="XXITOTAL_8" localSheetId="11">[3]Original!#REF!</definedName>
    <definedName name="XXITOTAL_8" localSheetId="22">[3]Original!#REF!</definedName>
    <definedName name="XXITOTAL_8" localSheetId="15">[3]Original!#REF!</definedName>
    <definedName name="XXITOTAL_8">[3]Original!#REF!</definedName>
    <definedName name="XXIVTOTAL" localSheetId="17">[3]Original!#REF!</definedName>
    <definedName name="XXIVTOTAL" localSheetId="5">[3]Original!#REF!</definedName>
    <definedName name="XXIVTOTAL" localSheetId="23">[3]Original!#REF!</definedName>
    <definedName name="XXIVTOTAL" localSheetId="24">[3]Original!#REF!</definedName>
    <definedName name="XXIVTOTAL" localSheetId="26">[3]Original!#REF!</definedName>
    <definedName name="XXIVTOTAL" localSheetId="12">[3]Original!#REF!</definedName>
    <definedName name="XXIVTOTAL" localSheetId="21">[3]Original!#REF!</definedName>
    <definedName name="XXIVTOTAL" localSheetId="30">[3]Original!#REF!</definedName>
    <definedName name="XXIVTOTAL" localSheetId="27">[3]Original!#REF!</definedName>
    <definedName name="XXIVTOTAL" localSheetId="11">[3]Original!#REF!</definedName>
    <definedName name="XXIVTOTAL" localSheetId="22">[3]Original!#REF!</definedName>
    <definedName name="XXIVTOTAL" localSheetId="15">[3]Original!#REF!</definedName>
    <definedName name="XXIVTOTAL">[3]Original!#REF!</definedName>
    <definedName name="XXIVTOTAL_5" localSheetId="17">[3]Original!#REF!</definedName>
    <definedName name="XXIVTOTAL_5" localSheetId="5">[3]Original!#REF!</definedName>
    <definedName name="XXIVTOTAL_5" localSheetId="23">[3]Original!#REF!</definedName>
    <definedName name="XXIVTOTAL_5" localSheetId="24">[3]Original!#REF!</definedName>
    <definedName name="XXIVTOTAL_5" localSheetId="26">[3]Original!#REF!</definedName>
    <definedName name="XXIVTOTAL_5" localSheetId="12">[3]Original!#REF!</definedName>
    <definedName name="XXIVTOTAL_5" localSheetId="21">[3]Original!#REF!</definedName>
    <definedName name="XXIVTOTAL_5" localSheetId="30">[3]Original!#REF!</definedName>
    <definedName name="XXIVTOTAL_5" localSheetId="27">[3]Original!#REF!</definedName>
    <definedName name="XXIVTOTAL_5" localSheetId="11">[3]Original!#REF!</definedName>
    <definedName name="XXIVTOTAL_5" localSheetId="22">[3]Original!#REF!</definedName>
    <definedName name="XXIVTOTAL_5" localSheetId="15">[3]Original!#REF!</definedName>
    <definedName name="XXIVTOTAL_5">[3]Original!#REF!</definedName>
    <definedName name="XXIVTOTAL_8" localSheetId="17">[3]Original!#REF!</definedName>
    <definedName name="XXIVTOTAL_8" localSheetId="5">[3]Original!#REF!</definedName>
    <definedName name="XXIVTOTAL_8" localSheetId="23">[3]Original!#REF!</definedName>
    <definedName name="XXIVTOTAL_8" localSheetId="24">[3]Original!#REF!</definedName>
    <definedName name="XXIVTOTAL_8" localSheetId="26">[3]Original!#REF!</definedName>
    <definedName name="XXIVTOTAL_8" localSheetId="12">[3]Original!#REF!</definedName>
    <definedName name="XXIVTOTAL_8" localSheetId="21">[3]Original!#REF!</definedName>
    <definedName name="XXIVTOTAL_8" localSheetId="30">[3]Original!#REF!</definedName>
    <definedName name="XXIVTOTAL_8" localSheetId="27">[3]Original!#REF!</definedName>
    <definedName name="XXIVTOTAL_8" localSheetId="11">[3]Original!#REF!</definedName>
    <definedName name="XXIVTOTAL_8" localSheetId="22">[3]Original!#REF!</definedName>
    <definedName name="XXIVTOTAL_8" localSheetId="15">[3]Original!#REF!</definedName>
    <definedName name="XXIVTOTAL_8">[3]Original!#REF!</definedName>
    <definedName name="XXTOTAL" localSheetId="17">[3]Original!#REF!</definedName>
    <definedName name="XXTOTAL" localSheetId="5">[3]Original!#REF!</definedName>
    <definedName name="XXTOTAL" localSheetId="23">[3]Original!#REF!</definedName>
    <definedName name="XXTOTAL" localSheetId="24">[3]Original!#REF!</definedName>
    <definedName name="XXTOTAL" localSheetId="26">[3]Original!#REF!</definedName>
    <definedName name="XXTOTAL" localSheetId="12">[3]Original!#REF!</definedName>
    <definedName name="XXTOTAL" localSheetId="21">[3]Original!#REF!</definedName>
    <definedName name="XXTOTAL" localSheetId="30">[3]Original!#REF!</definedName>
    <definedName name="XXTOTAL" localSheetId="27">[3]Original!#REF!</definedName>
    <definedName name="XXTOTAL" localSheetId="11">[3]Original!#REF!</definedName>
    <definedName name="XXTOTAL" localSheetId="22">[3]Original!#REF!</definedName>
    <definedName name="XXTOTAL" localSheetId="15">[3]Original!#REF!</definedName>
    <definedName name="XXTOTAL">[3]Original!#REF!</definedName>
    <definedName name="XXTOTAL_5" localSheetId="17">[3]Original!#REF!</definedName>
    <definedName name="XXTOTAL_5" localSheetId="5">[3]Original!#REF!</definedName>
    <definedName name="XXTOTAL_5" localSheetId="23">[3]Original!#REF!</definedName>
    <definedName name="XXTOTAL_5" localSheetId="24">[3]Original!#REF!</definedName>
    <definedName name="XXTOTAL_5" localSheetId="26">[3]Original!#REF!</definedName>
    <definedName name="XXTOTAL_5" localSheetId="12">[3]Original!#REF!</definedName>
    <definedName name="XXTOTAL_5" localSheetId="21">[3]Original!#REF!</definedName>
    <definedName name="XXTOTAL_5" localSheetId="30">[3]Original!#REF!</definedName>
    <definedName name="XXTOTAL_5" localSheetId="27">[3]Original!#REF!</definedName>
    <definedName name="XXTOTAL_5" localSheetId="11">[3]Original!#REF!</definedName>
    <definedName name="XXTOTAL_5" localSheetId="22">[3]Original!#REF!</definedName>
    <definedName name="XXTOTAL_5" localSheetId="15">[3]Original!#REF!</definedName>
    <definedName name="XXTOTAL_5">[3]Original!#REF!</definedName>
    <definedName name="XXTOTAL_8" localSheetId="17">[3]Original!#REF!</definedName>
    <definedName name="XXTOTAL_8" localSheetId="5">[3]Original!#REF!</definedName>
    <definedName name="XXTOTAL_8" localSheetId="23">[3]Original!#REF!</definedName>
    <definedName name="XXTOTAL_8" localSheetId="24">[3]Original!#REF!</definedName>
    <definedName name="XXTOTAL_8" localSheetId="26">[3]Original!#REF!</definedName>
    <definedName name="XXTOTAL_8" localSheetId="12">[3]Original!#REF!</definedName>
    <definedName name="XXTOTAL_8" localSheetId="21">[3]Original!#REF!</definedName>
    <definedName name="XXTOTAL_8" localSheetId="30">[3]Original!#REF!</definedName>
    <definedName name="XXTOTAL_8" localSheetId="27">[3]Original!#REF!</definedName>
    <definedName name="XXTOTAL_8" localSheetId="11">[3]Original!#REF!</definedName>
    <definedName name="XXTOTAL_8" localSheetId="22">[3]Original!#REF!</definedName>
    <definedName name="XXTOTAL_8" localSheetId="15">[3]Original!#REF!</definedName>
    <definedName name="XXTOTAL_8">[3]Original!#REF!</definedName>
    <definedName name="XXVIIITOTAL" localSheetId="17">[3]Original!#REF!</definedName>
    <definedName name="XXVIIITOTAL" localSheetId="5">[3]Original!#REF!</definedName>
    <definedName name="XXVIIITOTAL" localSheetId="23">[3]Original!#REF!</definedName>
    <definedName name="XXVIIITOTAL" localSheetId="24">[3]Original!#REF!</definedName>
    <definedName name="XXVIIITOTAL" localSheetId="26">[3]Original!#REF!</definedName>
    <definedName name="XXVIIITOTAL" localSheetId="12">[3]Original!#REF!</definedName>
    <definedName name="XXVIIITOTAL" localSheetId="21">[3]Original!#REF!</definedName>
    <definedName name="XXVIIITOTAL" localSheetId="30">[3]Original!#REF!</definedName>
    <definedName name="XXVIIITOTAL" localSheetId="27">[3]Original!#REF!</definedName>
    <definedName name="XXVIIITOTAL" localSheetId="11">[3]Original!#REF!</definedName>
    <definedName name="XXVIIITOTAL" localSheetId="22">[3]Original!#REF!</definedName>
    <definedName name="XXVIIITOTAL" localSheetId="15">[3]Original!#REF!</definedName>
    <definedName name="XXVIIITOTAL">[3]Original!#REF!</definedName>
    <definedName name="XXVIIITOTAL_5" localSheetId="17">[3]Original!#REF!</definedName>
    <definedName name="XXVIIITOTAL_5" localSheetId="5">[3]Original!#REF!</definedName>
    <definedName name="XXVIIITOTAL_5" localSheetId="23">[3]Original!#REF!</definedName>
    <definedName name="XXVIIITOTAL_5" localSheetId="24">[3]Original!#REF!</definedName>
    <definedName name="XXVIIITOTAL_5" localSheetId="26">[3]Original!#REF!</definedName>
    <definedName name="XXVIIITOTAL_5" localSheetId="12">[3]Original!#REF!</definedName>
    <definedName name="XXVIIITOTAL_5" localSheetId="21">[3]Original!#REF!</definedName>
    <definedName name="XXVIIITOTAL_5" localSheetId="30">[3]Original!#REF!</definedName>
    <definedName name="XXVIIITOTAL_5" localSheetId="27">[3]Original!#REF!</definedName>
    <definedName name="XXVIIITOTAL_5" localSheetId="11">[3]Original!#REF!</definedName>
    <definedName name="XXVIIITOTAL_5" localSheetId="22">[3]Original!#REF!</definedName>
    <definedName name="XXVIIITOTAL_5" localSheetId="15">[3]Original!#REF!</definedName>
    <definedName name="XXVIIITOTAL_5">[3]Original!#REF!</definedName>
    <definedName name="XXVIIITOTAL_8" localSheetId="17">[3]Original!#REF!</definedName>
    <definedName name="XXVIIITOTAL_8" localSheetId="5">[3]Original!#REF!</definedName>
    <definedName name="XXVIIITOTAL_8" localSheetId="23">[3]Original!#REF!</definedName>
    <definedName name="XXVIIITOTAL_8" localSheetId="24">[3]Original!#REF!</definedName>
    <definedName name="XXVIIITOTAL_8" localSheetId="26">[3]Original!#REF!</definedName>
    <definedName name="XXVIIITOTAL_8" localSheetId="12">[3]Original!#REF!</definedName>
    <definedName name="XXVIIITOTAL_8" localSheetId="21">[3]Original!#REF!</definedName>
    <definedName name="XXVIIITOTAL_8" localSheetId="30">[3]Original!#REF!</definedName>
    <definedName name="XXVIIITOTAL_8" localSheetId="27">[3]Original!#REF!</definedName>
    <definedName name="XXVIIITOTAL_8" localSheetId="11">[3]Original!#REF!</definedName>
    <definedName name="XXVIIITOTAL_8" localSheetId="22">[3]Original!#REF!</definedName>
    <definedName name="XXVIIITOTAL_8" localSheetId="15">[3]Original!#REF!</definedName>
    <definedName name="XXVIIITOTAL_8">[3]Original!#REF!</definedName>
    <definedName name="XXVIITOTAL" localSheetId="17">[3]Original!#REF!</definedName>
    <definedName name="XXVIITOTAL" localSheetId="5">[3]Original!#REF!</definedName>
    <definedName name="XXVIITOTAL" localSheetId="23">[3]Original!#REF!</definedName>
    <definedName name="XXVIITOTAL" localSheetId="24">[3]Original!#REF!</definedName>
    <definedName name="XXVIITOTAL" localSheetId="26">[3]Original!#REF!</definedName>
    <definedName name="XXVIITOTAL" localSheetId="12">[3]Original!#REF!</definedName>
    <definedName name="XXVIITOTAL" localSheetId="21">[3]Original!#REF!</definedName>
    <definedName name="XXVIITOTAL" localSheetId="30">[3]Original!#REF!</definedName>
    <definedName name="XXVIITOTAL" localSheetId="27">[3]Original!#REF!</definedName>
    <definedName name="XXVIITOTAL" localSheetId="11">[3]Original!#REF!</definedName>
    <definedName name="XXVIITOTAL" localSheetId="22">[3]Original!#REF!</definedName>
    <definedName name="XXVIITOTAL" localSheetId="15">[3]Original!#REF!</definedName>
    <definedName name="XXVIITOTAL">[3]Original!#REF!</definedName>
    <definedName name="XXVIITOTAL_5" localSheetId="17">[3]Original!#REF!</definedName>
    <definedName name="XXVIITOTAL_5" localSheetId="5">[3]Original!#REF!</definedName>
    <definedName name="XXVIITOTAL_5" localSheetId="23">[3]Original!#REF!</definedName>
    <definedName name="XXVIITOTAL_5" localSheetId="24">[3]Original!#REF!</definedName>
    <definedName name="XXVIITOTAL_5" localSheetId="26">[3]Original!#REF!</definedName>
    <definedName name="XXVIITOTAL_5" localSheetId="12">[3]Original!#REF!</definedName>
    <definedName name="XXVIITOTAL_5" localSheetId="21">[3]Original!#REF!</definedName>
    <definedName name="XXVIITOTAL_5" localSheetId="30">[3]Original!#REF!</definedName>
    <definedName name="XXVIITOTAL_5" localSheetId="27">[3]Original!#REF!</definedName>
    <definedName name="XXVIITOTAL_5" localSheetId="11">[3]Original!#REF!</definedName>
    <definedName name="XXVIITOTAL_5" localSheetId="22">[3]Original!#REF!</definedName>
    <definedName name="XXVIITOTAL_5" localSheetId="15">[3]Original!#REF!</definedName>
    <definedName name="XXVIITOTAL_5">[3]Original!#REF!</definedName>
    <definedName name="XXVIITOTAL_8" localSheetId="17">[3]Original!#REF!</definedName>
    <definedName name="XXVIITOTAL_8" localSheetId="5">[3]Original!#REF!</definedName>
    <definedName name="XXVIITOTAL_8" localSheetId="23">[3]Original!#REF!</definedName>
    <definedName name="XXVIITOTAL_8" localSheetId="24">[3]Original!#REF!</definedName>
    <definedName name="XXVIITOTAL_8" localSheetId="26">[3]Original!#REF!</definedName>
    <definedName name="XXVIITOTAL_8" localSheetId="12">[3]Original!#REF!</definedName>
    <definedName name="XXVIITOTAL_8" localSheetId="21">[3]Original!#REF!</definedName>
    <definedName name="XXVIITOTAL_8" localSheetId="30">[3]Original!#REF!</definedName>
    <definedName name="XXVIITOTAL_8" localSheetId="27">[3]Original!#REF!</definedName>
    <definedName name="XXVIITOTAL_8" localSheetId="11">[3]Original!#REF!</definedName>
    <definedName name="XXVIITOTAL_8" localSheetId="22">[3]Original!#REF!</definedName>
    <definedName name="XXVIITOTAL_8" localSheetId="15">[3]Original!#REF!</definedName>
    <definedName name="XXVIITOTAL_8">[3]Original!#REF!</definedName>
    <definedName name="XXVIVTOTAL" localSheetId="17">[3]Original!#REF!</definedName>
    <definedName name="XXVIVTOTAL" localSheetId="5">[3]Original!#REF!</definedName>
    <definedName name="XXVIVTOTAL" localSheetId="23">[3]Original!#REF!</definedName>
    <definedName name="XXVIVTOTAL" localSheetId="24">[3]Original!#REF!</definedName>
    <definedName name="XXVIVTOTAL" localSheetId="26">[3]Original!#REF!</definedName>
    <definedName name="XXVIVTOTAL" localSheetId="12">[3]Original!#REF!</definedName>
    <definedName name="XXVIVTOTAL" localSheetId="21">[3]Original!#REF!</definedName>
    <definedName name="XXVIVTOTAL" localSheetId="30">[3]Original!#REF!</definedName>
    <definedName name="XXVIVTOTAL" localSheetId="27">[3]Original!#REF!</definedName>
    <definedName name="XXVIVTOTAL" localSheetId="11">[3]Original!#REF!</definedName>
    <definedName name="XXVIVTOTAL" localSheetId="22">[3]Original!#REF!</definedName>
    <definedName name="XXVIVTOTAL" localSheetId="15">[3]Original!#REF!</definedName>
    <definedName name="XXVIVTOTAL">[3]Original!#REF!</definedName>
    <definedName name="XXVIVTOTAL_5" localSheetId="17">[3]Original!#REF!</definedName>
    <definedName name="XXVIVTOTAL_5" localSheetId="5">[3]Original!#REF!</definedName>
    <definedName name="XXVIVTOTAL_5" localSheetId="23">[3]Original!#REF!</definedName>
    <definedName name="XXVIVTOTAL_5" localSheetId="24">[3]Original!#REF!</definedName>
    <definedName name="XXVIVTOTAL_5" localSheetId="26">[3]Original!#REF!</definedName>
    <definedName name="XXVIVTOTAL_5" localSheetId="12">[3]Original!#REF!</definedName>
    <definedName name="XXVIVTOTAL_5" localSheetId="21">[3]Original!#REF!</definedName>
    <definedName name="XXVIVTOTAL_5" localSheetId="30">[3]Original!#REF!</definedName>
    <definedName name="XXVIVTOTAL_5" localSheetId="27">[3]Original!#REF!</definedName>
    <definedName name="XXVIVTOTAL_5" localSheetId="11">[3]Original!#REF!</definedName>
    <definedName name="XXVIVTOTAL_5" localSheetId="22">[3]Original!#REF!</definedName>
    <definedName name="XXVIVTOTAL_5" localSheetId="15">[3]Original!#REF!</definedName>
    <definedName name="XXVIVTOTAL_5">[3]Original!#REF!</definedName>
    <definedName name="XXVIVTOTAL_8" localSheetId="17">[3]Original!#REF!</definedName>
    <definedName name="XXVIVTOTAL_8" localSheetId="5">[3]Original!#REF!</definedName>
    <definedName name="XXVIVTOTAL_8" localSheetId="23">[3]Original!#REF!</definedName>
    <definedName name="XXVIVTOTAL_8" localSheetId="24">[3]Original!#REF!</definedName>
    <definedName name="XXVIVTOTAL_8" localSheetId="26">[3]Original!#REF!</definedName>
    <definedName name="XXVIVTOTAL_8" localSheetId="12">[3]Original!#REF!</definedName>
    <definedName name="XXVIVTOTAL_8" localSheetId="21">[3]Original!#REF!</definedName>
    <definedName name="XXVIVTOTAL_8" localSheetId="30">[3]Original!#REF!</definedName>
    <definedName name="XXVIVTOTAL_8" localSheetId="27">[3]Original!#REF!</definedName>
    <definedName name="XXVIVTOTAL_8" localSheetId="11">[3]Original!#REF!</definedName>
    <definedName name="XXVIVTOTAL_8" localSheetId="22">[3]Original!#REF!</definedName>
    <definedName name="XXVIVTOTAL_8" localSheetId="15">[3]Original!#REF!</definedName>
    <definedName name="XXVIVTOTAL_8">[3]Original!#REF!</definedName>
    <definedName name="XXVTOTAL" localSheetId="17">[3]Original!#REF!</definedName>
    <definedName name="XXVTOTAL" localSheetId="5">[3]Original!#REF!</definedName>
    <definedName name="XXVTOTAL" localSheetId="23">[3]Original!#REF!</definedName>
    <definedName name="XXVTOTAL" localSheetId="24">[3]Original!#REF!</definedName>
    <definedName name="XXVTOTAL" localSheetId="26">[3]Original!#REF!</definedName>
    <definedName name="XXVTOTAL" localSheetId="12">[3]Original!#REF!</definedName>
    <definedName name="XXVTOTAL" localSheetId="21">[3]Original!#REF!</definedName>
    <definedName name="XXVTOTAL" localSheetId="30">[3]Original!#REF!</definedName>
    <definedName name="XXVTOTAL" localSheetId="27">[3]Original!#REF!</definedName>
    <definedName name="XXVTOTAL" localSheetId="11">[3]Original!#REF!</definedName>
    <definedName name="XXVTOTAL" localSheetId="22">[3]Original!#REF!</definedName>
    <definedName name="XXVTOTAL" localSheetId="15">[3]Original!#REF!</definedName>
    <definedName name="XXVTOTAL">[3]Original!#REF!</definedName>
    <definedName name="XXVTOTAL_5" localSheetId="17">[3]Original!#REF!</definedName>
    <definedName name="XXVTOTAL_5" localSheetId="5">[3]Original!#REF!</definedName>
    <definedName name="XXVTOTAL_5" localSheetId="23">[3]Original!#REF!</definedName>
    <definedName name="XXVTOTAL_5" localSheetId="24">[3]Original!#REF!</definedName>
    <definedName name="XXVTOTAL_5" localSheetId="26">[3]Original!#REF!</definedName>
    <definedName name="XXVTOTAL_5" localSheetId="12">[3]Original!#REF!</definedName>
    <definedName name="XXVTOTAL_5" localSheetId="21">[3]Original!#REF!</definedName>
    <definedName name="XXVTOTAL_5" localSheetId="30">[3]Original!#REF!</definedName>
    <definedName name="XXVTOTAL_5" localSheetId="27">[3]Original!#REF!</definedName>
    <definedName name="XXVTOTAL_5" localSheetId="11">[3]Original!#REF!</definedName>
    <definedName name="XXVTOTAL_5" localSheetId="22">[3]Original!#REF!</definedName>
    <definedName name="XXVTOTAL_5" localSheetId="15">[3]Original!#REF!</definedName>
    <definedName name="XXVTOTAL_5">[3]Original!#REF!</definedName>
    <definedName name="XXVTOTAL_8" localSheetId="17">[3]Original!#REF!</definedName>
    <definedName name="XXVTOTAL_8" localSheetId="5">[3]Original!#REF!</definedName>
    <definedName name="XXVTOTAL_8" localSheetId="23">[3]Original!#REF!</definedName>
    <definedName name="XXVTOTAL_8" localSheetId="24">[3]Original!#REF!</definedName>
    <definedName name="XXVTOTAL_8" localSheetId="26">[3]Original!#REF!</definedName>
    <definedName name="XXVTOTAL_8" localSheetId="12">[3]Original!#REF!</definedName>
    <definedName name="XXVTOTAL_8" localSheetId="21">[3]Original!#REF!</definedName>
    <definedName name="XXVTOTAL_8" localSheetId="30">[3]Original!#REF!</definedName>
    <definedName name="XXVTOTAL_8" localSheetId="27">[3]Original!#REF!</definedName>
    <definedName name="XXVTOTAL_8" localSheetId="11">[3]Original!#REF!</definedName>
    <definedName name="XXVTOTAL_8" localSheetId="22">[3]Original!#REF!</definedName>
    <definedName name="XXVTOTAL_8" localSheetId="15">[3]Original!#REF!</definedName>
    <definedName name="XXVTOTAL_8">[3]Original!#REF!</definedName>
    <definedName name="xxxxxxxxxxxx" localSheetId="1" hidden="1">{#N/A,#N/A,FALSE,"Benefits 01-06"}</definedName>
    <definedName name="xxxxxxxxxxxx" localSheetId="5" hidden="1">{#N/A,#N/A,FALSE,"Benefits 01-06"}</definedName>
    <definedName name="xxxxxxxxxxxx" hidden="1">{#N/A,#N/A,FALSE,"Benefits 01-06"}</definedName>
    <definedName name="y" localSheetId="1" hidden="1">{"Yr1",#N/A,FALSE,"Budget Detail";"Yr2",#N/A,FALSE,"Budget Detail";"Yr3",#N/A,FALSE,"Budget Detail";"Yr4",#N/A,FALSE,"Budget Detail";"Yr5",#N/A,FALSE,"Budget Detail";"Total",#N/A,FALSE,"Budget Detail"}</definedName>
    <definedName name="y" localSheetId="5" hidden="1">{"Yr1",#N/A,FALSE,"Budget Detail";"Yr2",#N/A,FALSE,"Budget Detail";"Yr3",#N/A,FALSE,"Budget Detail";"Yr4",#N/A,FALSE,"Budget Detail";"Yr5",#N/A,FALSE,"Budget Detail";"Total",#N/A,FALSE,"Budget Detail"}</definedName>
    <definedName name="y" hidden="1">{"Yr1",#N/A,FALSE,"Budget Detail";"Yr2",#N/A,FALSE,"Budget Detail";"Yr3",#N/A,FALSE,"Budget Detail";"Yr4",#N/A,FALSE,"Budget Detail";"Yr5",#N/A,FALSE,"Budget Detail";"Total",#N/A,FALSE,"Budget Detail"}</definedName>
    <definedName name="Year">[8]Definitions!$T$9:$T$20</definedName>
    <definedName name="yes" localSheetId="1" hidden="1">{#N/A,#N/A,FALSE,"ManLoading"}</definedName>
    <definedName name="yes" localSheetId="5" hidden="1">{#N/A,#N/A,FALSE,"ManLoading"}</definedName>
    <definedName name="yes" hidden="1">{#N/A,#N/A,FALSE,"ManLoading"}</definedName>
    <definedName name="Yes_No">'[13]Data Elements-Hide Tab'!$F$2:$F$3</definedName>
    <definedName name="yes1" localSheetId="1" hidden="1">{#N/A,#N/A,FALSE,"ManLoading"}</definedName>
    <definedName name="yes1" localSheetId="5" hidden="1">{#N/A,#N/A,FALSE,"ManLoading"}</definedName>
    <definedName name="yes1" hidden="1">{#N/A,#N/A,FALSE,"ManLoading"}</definedName>
    <definedName name="YesNo" localSheetId="17">#REF!</definedName>
    <definedName name="YesNo" localSheetId="5">#REF!</definedName>
    <definedName name="YesNo" localSheetId="23">#REF!</definedName>
    <definedName name="YesNo" localSheetId="24">#REF!</definedName>
    <definedName name="YesNo" localSheetId="26">#REF!</definedName>
    <definedName name="YesNo" localSheetId="12">#REF!</definedName>
    <definedName name="YesNo" localSheetId="21">#REF!</definedName>
    <definedName name="YesNo" localSheetId="30">#REF!</definedName>
    <definedName name="YesNo" localSheetId="27">#REF!</definedName>
    <definedName name="YesNo" localSheetId="11">#REF!</definedName>
    <definedName name="YesNo" localSheetId="22">#REF!</definedName>
    <definedName name="YesNo" localSheetId="15">#REF!</definedName>
    <definedName name="YesNo">#REF!</definedName>
    <definedName name="YNNA" localSheetId="17">#REF!</definedName>
    <definedName name="YNNA" localSheetId="23">#REF!</definedName>
    <definedName name="YNNA" localSheetId="24">#REF!</definedName>
    <definedName name="YNNA" localSheetId="26">#REF!</definedName>
    <definedName name="YNNA" localSheetId="12">#REF!</definedName>
    <definedName name="YNNA" localSheetId="21">#REF!</definedName>
    <definedName name="YNNA" localSheetId="30">#REF!</definedName>
    <definedName name="YNNA" localSheetId="27">#REF!</definedName>
    <definedName name="YNNA" localSheetId="11">#REF!</definedName>
    <definedName name="YNNA" localSheetId="22">#REF!</definedName>
    <definedName name="YNNA" localSheetId="15">#REF!</definedName>
    <definedName name="YNNA">#REF!</definedName>
    <definedName name="YNNA6">'[13]Data Elements-Hide Tab'!$F$5:$F$7</definedName>
    <definedName name="YTOTAL" localSheetId="17">[3]Original!#REF!</definedName>
    <definedName name="YTOTAL" localSheetId="5">[3]Original!#REF!</definedName>
    <definedName name="YTOTAL" localSheetId="23">[3]Original!#REF!</definedName>
    <definedName name="YTOTAL" localSheetId="24">[3]Original!#REF!</definedName>
    <definedName name="YTOTAL" localSheetId="26">[3]Original!#REF!</definedName>
    <definedName name="YTOTAL" localSheetId="12">[3]Original!#REF!</definedName>
    <definedName name="YTOTAL" localSheetId="21">[3]Original!#REF!</definedName>
    <definedName name="YTOTAL" localSheetId="30">[3]Original!#REF!</definedName>
    <definedName name="YTOTAL" localSheetId="27">[3]Original!#REF!</definedName>
    <definedName name="YTOTAL" localSheetId="11">[3]Original!#REF!</definedName>
    <definedName name="YTOTAL" localSheetId="22">[3]Original!#REF!</definedName>
    <definedName name="YTOTAL" localSheetId="15">[3]Original!#REF!</definedName>
    <definedName name="YTOTAL">[3]Original!#REF!</definedName>
    <definedName name="YTOTAL_5" localSheetId="17">[3]Original!#REF!</definedName>
    <definedName name="YTOTAL_5" localSheetId="5">[3]Original!#REF!</definedName>
    <definedName name="YTOTAL_5" localSheetId="23">[3]Original!#REF!</definedName>
    <definedName name="YTOTAL_5" localSheetId="24">[3]Original!#REF!</definedName>
    <definedName name="YTOTAL_5" localSheetId="26">[3]Original!#REF!</definedName>
    <definedName name="YTOTAL_5" localSheetId="12">[3]Original!#REF!</definedName>
    <definedName name="YTOTAL_5" localSheetId="21">[3]Original!#REF!</definedName>
    <definedName name="YTOTAL_5" localSheetId="30">[3]Original!#REF!</definedName>
    <definedName name="YTOTAL_5" localSheetId="27">[3]Original!#REF!</definedName>
    <definedName name="YTOTAL_5" localSheetId="11">[3]Original!#REF!</definedName>
    <definedName name="YTOTAL_5" localSheetId="22">[3]Original!#REF!</definedName>
    <definedName name="YTOTAL_5" localSheetId="15">[3]Original!#REF!</definedName>
    <definedName name="YTOTAL_5">[3]Original!#REF!</definedName>
    <definedName name="YTOTAL_8" localSheetId="17">[3]Original!#REF!</definedName>
    <definedName name="YTOTAL_8" localSheetId="5">[3]Original!#REF!</definedName>
    <definedName name="YTOTAL_8" localSheetId="23">[3]Original!#REF!</definedName>
    <definedName name="YTOTAL_8" localSheetId="24">[3]Original!#REF!</definedName>
    <definedName name="YTOTAL_8" localSheetId="26">[3]Original!#REF!</definedName>
    <definedName name="YTOTAL_8" localSheetId="12">[3]Original!#REF!</definedName>
    <definedName name="YTOTAL_8" localSheetId="21">[3]Original!#REF!</definedName>
    <definedName name="YTOTAL_8" localSheetId="30">[3]Original!#REF!</definedName>
    <definedName name="YTOTAL_8" localSheetId="27">[3]Original!#REF!</definedName>
    <definedName name="YTOTAL_8" localSheetId="11">[3]Original!#REF!</definedName>
    <definedName name="YTOTAL_8" localSheetId="22">[3]Original!#REF!</definedName>
    <definedName name="YTOTAL_8" localSheetId="15">[3]Original!#REF!</definedName>
    <definedName name="YTOTAL_8">[3]Original!#REF!</definedName>
    <definedName name="yy" localSheetId="1" hidden="1">{"Yr1",#N/A,FALSE,"Budget Detail";"Yr2",#N/A,FALSE,"Budget Detail";"Yr3",#N/A,FALSE,"Budget Detail";"Yr4",#N/A,FALSE,"Budget Detail";"Yr5",#N/A,FALSE,"Budget Detail";"Total",#N/A,FALSE,"Budget Detail"}</definedName>
    <definedName name="yy" localSheetId="5" hidden="1">{"Yr1",#N/A,FALSE,"Budget Detail";"Yr2",#N/A,FALSE,"Budget Detail";"Yr3",#N/A,FALSE,"Budget Detail";"Yr4",#N/A,FALSE,"Budget Detail";"Yr5",#N/A,FALSE,"Budget Detail";"Total",#N/A,FALSE,"Budget Detail"}</definedName>
    <definedName name="yy" hidden="1">{"Yr1",#N/A,FALSE,"Budget Detail";"Yr2",#N/A,FALSE,"Budget Detail";"Yr3",#N/A,FALSE,"Budget Detail";"Yr4",#N/A,FALSE,"Budget Detail";"Yr5",#N/A,FALSE,"Budget Detail";"Total",#N/A,FALSE,"Budget Detail"}</definedName>
    <definedName name="YYYY" localSheetId="1" hidden="1">{"Yr1",#N/A,FALSE,"Budget Detail";"Yr2",#N/A,FALSE,"Budget Detail";"Yr3",#N/A,FALSE,"Budget Detail";"Yr4",#N/A,FALSE,"Budget Detail";"Yr5",#N/A,FALSE,"Budget Detail";"Total",#N/A,FALSE,"Budget Detail"}</definedName>
    <definedName name="YYYY" localSheetId="5" hidden="1">{"Yr1",#N/A,FALSE,"Budget Detail";"Yr2",#N/A,FALSE,"Budget Detail";"Yr3",#N/A,FALSE,"Budget Detail";"Yr4",#N/A,FALSE,"Budget Detail";"Yr5",#N/A,FALSE,"Budget Detail";"Total",#N/A,FALSE,"Budget Detail"}</definedName>
    <definedName name="YYYY" hidden="1">{"Yr1",#N/A,FALSE,"Budget Detail";"Yr2",#N/A,FALSE,"Budget Detail";"Yr3",#N/A,FALSE,"Budget Detail";"Yr4",#N/A,FALSE,"Budget Detail";"Yr5",#N/A,FALSE,"Budget Detail";"Total",#N/A,FALSE,"Budget Detail"}</definedName>
    <definedName name="z" localSheetId="1" hidden="1">{"Yr1",#N/A,FALSE,"Budget Detail";"Yr2",#N/A,FALSE,"Budget Detail";"Yr3",#N/A,FALSE,"Budget Detail";"Yr4",#N/A,FALSE,"Budget Detail";"Yr5",#N/A,FALSE,"Budget Detail";"Total",#N/A,FALSE,"Budget Detail"}</definedName>
    <definedName name="z" localSheetId="5" hidden="1">{"Yr1",#N/A,FALSE,"Budget Detail";"Yr2",#N/A,FALSE,"Budget Detail";"Yr3",#N/A,FALSE,"Budget Detail";"Yr4",#N/A,FALSE,"Budget Detail";"Yr5",#N/A,FALSE,"Budget Detail";"Total",#N/A,FALSE,"Budget Detail"}</definedName>
    <definedName name="z" hidden="1">{"Yr1",#N/A,FALSE,"Budget Detail";"Yr2",#N/A,FALSE,"Budget Detail";"Yr3",#N/A,FALSE,"Budget Detail";"Yr4",#N/A,FALSE,"Budget Detail";"Yr5",#N/A,FALSE,"Budget Detail";"Total",#N/A,FALSE,"Budget Detail"}</definedName>
    <definedName name="現地研修費合計" localSheetId="17">#REF!</definedName>
    <definedName name="現地研修費合計" localSheetId="5">#REF!</definedName>
    <definedName name="現地研修費合計" localSheetId="23">#REF!</definedName>
    <definedName name="現地研修費合計" localSheetId="24">#REF!</definedName>
    <definedName name="現地研修費合計" localSheetId="26">#REF!</definedName>
    <definedName name="現地研修費合計" localSheetId="12">#REF!</definedName>
    <definedName name="現地研修費合計" localSheetId="21">#REF!</definedName>
    <definedName name="現地研修費合計" localSheetId="30">#REF!</definedName>
    <definedName name="現地研修費合計" localSheetId="27">#REF!</definedName>
    <definedName name="現地研修費合計" localSheetId="11">#REF!</definedName>
    <definedName name="現地研修費合計" localSheetId="22">#REF!</definedName>
    <definedName name="現地研修費合計" localSheetId="15">#REF!</definedName>
    <definedName name="現地研修費合計">#REF!</definedName>
  </definedNames>
  <calcPr calcId="162913"/>
</workbook>
</file>

<file path=xl/calcChain.xml><?xml version="1.0" encoding="utf-8"?>
<calcChain xmlns="http://schemas.openxmlformats.org/spreadsheetml/2006/main">
  <c r="I6" i="107" l="1"/>
  <c r="Y99" i="124" l="1"/>
  <c r="W99" i="124"/>
  <c r="X99" i="124" s="1"/>
  <c r="V99" i="124"/>
  <c r="U99" i="124"/>
  <c r="T99" i="124"/>
  <c r="B91" i="124"/>
  <c r="B90" i="124"/>
  <c r="P84" i="124"/>
  <c r="I84" i="124"/>
  <c r="P83" i="124"/>
  <c r="I83" i="124"/>
  <c r="P82" i="124"/>
  <c r="I82" i="124"/>
  <c r="P81" i="124"/>
  <c r="I81" i="124"/>
  <c r="P80" i="124"/>
  <c r="J80" i="124"/>
  <c r="J4" i="124" s="1"/>
  <c r="I80" i="124"/>
  <c r="P79" i="124"/>
  <c r="I79" i="124"/>
  <c r="P78" i="124"/>
  <c r="P77" i="124"/>
  <c r="P76" i="124"/>
  <c r="I76" i="124"/>
  <c r="P75" i="124"/>
  <c r="I75" i="124"/>
  <c r="P73" i="124"/>
  <c r="J73" i="124"/>
  <c r="P72" i="124"/>
  <c r="I72" i="124"/>
  <c r="P71" i="124"/>
  <c r="P70" i="124"/>
  <c r="P69" i="124"/>
  <c r="I69" i="124"/>
  <c r="P68" i="124"/>
  <c r="I68" i="124"/>
  <c r="P67" i="124"/>
  <c r="I67" i="124"/>
  <c r="P66" i="124"/>
  <c r="I66" i="124"/>
  <c r="P65" i="124"/>
  <c r="I65" i="124"/>
  <c r="P64" i="124"/>
  <c r="I64" i="124"/>
  <c r="P63" i="124"/>
  <c r="I63" i="124"/>
  <c r="P62" i="124"/>
  <c r="I62" i="124"/>
  <c r="P61" i="124"/>
  <c r="P60" i="124"/>
  <c r="I60" i="124"/>
  <c r="P59" i="124"/>
  <c r="P58" i="124"/>
  <c r="I58" i="124"/>
  <c r="P57" i="124"/>
  <c r="I57" i="124"/>
  <c r="P56" i="124"/>
  <c r="I56" i="124"/>
  <c r="P55" i="124"/>
  <c r="I55" i="124"/>
  <c r="P54" i="124"/>
  <c r="I54" i="124"/>
  <c r="P53" i="124"/>
  <c r="I53" i="124"/>
  <c r="P52" i="124"/>
  <c r="I52" i="124"/>
  <c r="A52" i="124"/>
  <c r="A53" i="124" s="1"/>
  <c r="A54" i="124" s="1"/>
  <c r="A55" i="124" s="1"/>
  <c r="A56" i="124" s="1"/>
  <c r="A57" i="124" s="1"/>
  <c r="A58" i="124" s="1"/>
  <c r="A59" i="124" s="1"/>
  <c r="A60" i="124" s="1"/>
  <c r="A61" i="124" s="1"/>
  <c r="A62" i="124" s="1"/>
  <c r="A63" i="124" s="1"/>
  <c r="A64" i="124" s="1"/>
  <c r="A65" i="124" s="1"/>
  <c r="A66" i="124" s="1"/>
  <c r="A67" i="124" s="1"/>
  <c r="A68" i="124" s="1"/>
  <c r="A69" i="124" s="1"/>
  <c r="A70" i="124" s="1"/>
  <c r="A71" i="124" s="1"/>
  <c r="A72" i="124" s="1"/>
  <c r="A73" i="124" s="1"/>
  <c r="A75" i="124" s="1"/>
  <c r="A76" i="124" s="1"/>
  <c r="A77" i="124" s="1"/>
  <c r="A78" i="124" s="1"/>
  <c r="A79" i="124" s="1"/>
  <c r="A80" i="124" s="1"/>
  <c r="A81" i="124" s="1"/>
  <c r="A82" i="124" s="1"/>
  <c r="A83" i="124" s="1"/>
  <c r="I27" i="124"/>
  <c r="I20" i="124"/>
  <c r="I19" i="124"/>
  <c r="A19" i="124"/>
  <c r="A20" i="124" s="1"/>
  <c r="A21" i="124" s="1"/>
  <c r="A22" i="124" s="1"/>
  <c r="A23" i="124" s="1"/>
  <c r="A24" i="124" s="1"/>
  <c r="A25" i="124" s="1"/>
  <c r="A26" i="124" s="1"/>
  <c r="A27" i="124" s="1"/>
  <c r="A28" i="124" s="1"/>
  <c r="A29" i="124" s="1"/>
  <c r="A30" i="124" s="1"/>
  <c r="A31" i="124" s="1"/>
  <c r="A32" i="124" s="1"/>
  <c r="A33" i="124" s="1"/>
  <c r="I18" i="124"/>
  <c r="A18" i="124"/>
  <c r="I17" i="124"/>
  <c r="N10" i="124"/>
  <c r="M10" i="124"/>
  <c r="J9" i="124"/>
  <c r="G9" i="124"/>
  <c r="J8" i="124"/>
  <c r="G8" i="124"/>
  <c r="K7" i="124"/>
  <c r="G7" i="124"/>
  <c r="L6" i="124"/>
  <c r="K6" i="124"/>
  <c r="J6" i="124"/>
  <c r="G6" i="124"/>
  <c r="L5" i="124"/>
  <c r="K5" i="124"/>
  <c r="J5" i="124"/>
  <c r="G5" i="124"/>
  <c r="L4" i="124"/>
  <c r="L10" i="124" s="1"/>
  <c r="K4" i="124"/>
  <c r="K10" i="124" s="1"/>
  <c r="G4" i="124"/>
  <c r="G10" i="124" s="1"/>
  <c r="J1" i="124"/>
  <c r="Q84" i="124" s="1"/>
  <c r="Q81" i="124" l="1"/>
  <c r="Q60" i="124"/>
  <c r="Q80" i="124"/>
  <c r="Q59" i="124"/>
  <c r="Q77" i="124"/>
  <c r="Q83" i="124"/>
  <c r="J10" i="124"/>
  <c r="Q82" i="124"/>
  <c r="Q52" i="124"/>
  <c r="Q71" i="124"/>
  <c r="Q73" i="124"/>
  <c r="Q53" i="124"/>
  <c r="Q54" i="124"/>
  <c r="Q55" i="124"/>
  <c r="Q56" i="124"/>
  <c r="Q57" i="124"/>
  <c r="Q58" i="124"/>
  <c r="Q72" i="124"/>
  <c r="Q75" i="124"/>
  <c r="Q76" i="124"/>
  <c r="Q70" i="124"/>
  <c r="Q61" i="124"/>
  <c r="Q62" i="124"/>
  <c r="Q63" i="124"/>
  <c r="Q64" i="124"/>
  <c r="Q65" i="124"/>
  <c r="Q66" i="124"/>
  <c r="Q67" i="124"/>
  <c r="Q68" i="124"/>
  <c r="Q69" i="124"/>
  <c r="Q78" i="124"/>
  <c r="Q79" i="124"/>
  <c r="T6" i="124" l="1"/>
  <c r="T7" i="124"/>
  <c r="T8" i="124"/>
  <c r="H12" i="107" l="1"/>
  <c r="G12" i="107"/>
  <c r="H9" i="107"/>
  <c r="G10" i="107"/>
  <c r="CJ11" i="107"/>
  <c r="A14" i="107"/>
  <c r="A15" i="107"/>
  <c r="A16" i="107" s="1"/>
  <c r="A17" i="107" s="1"/>
  <c r="A12" i="107"/>
  <c r="A13" i="107" s="1"/>
  <c r="CD10" i="107"/>
  <c r="CG10" i="107"/>
  <c r="CF10" i="107"/>
  <c r="R24" i="131"/>
  <c r="H10" i="107" l="1"/>
  <c r="CJ22" i="93" l="1"/>
  <c r="CI22" i="93"/>
  <c r="CE8" i="107" l="1"/>
  <c r="CD8" i="107"/>
  <c r="CI38" i="107"/>
  <c r="CH38" i="107"/>
  <c r="H13" i="107"/>
  <c r="G13" i="107"/>
  <c r="G9" i="107" l="1"/>
  <c r="C6" i="107"/>
  <c r="D6" i="107"/>
  <c r="E6" i="107"/>
  <c r="F6" i="107"/>
  <c r="C7" i="107"/>
  <c r="D7" i="107"/>
  <c r="E7" i="107"/>
  <c r="F7" i="107"/>
  <c r="C8" i="107"/>
  <c r="D8" i="107"/>
  <c r="E8" i="107"/>
  <c r="F8" i="107"/>
  <c r="C11" i="107"/>
  <c r="D11" i="107"/>
  <c r="E11" i="107"/>
  <c r="F11" i="107"/>
  <c r="C12" i="107"/>
  <c r="D12" i="107"/>
  <c r="E12" i="107"/>
  <c r="F12" i="107"/>
  <c r="C14" i="107"/>
  <c r="D14" i="107"/>
  <c r="E14" i="107"/>
  <c r="F14" i="107"/>
  <c r="C15" i="107"/>
  <c r="C16" i="107"/>
  <c r="D16" i="107"/>
  <c r="E16" i="107"/>
  <c r="F16" i="107"/>
  <c r="G6" i="107"/>
  <c r="CI14" i="125"/>
  <c r="CG14" i="125"/>
  <c r="CH14" i="125"/>
  <c r="CF14" i="125"/>
  <c r="CE14" i="125"/>
  <c r="CC14" i="125"/>
  <c r="CC44" i="125"/>
  <c r="CC43" i="125"/>
  <c r="CC42" i="125"/>
  <c r="CC41" i="125"/>
  <c r="CC40" i="125"/>
  <c r="CC39" i="125"/>
  <c r="CC38" i="125"/>
  <c r="CC37" i="125"/>
  <c r="CC35" i="125"/>
  <c r="CC34" i="125"/>
  <c r="CC33" i="125"/>
  <c r="CC30" i="125"/>
  <c r="CC29" i="125"/>
  <c r="CC28" i="125"/>
  <c r="CC22" i="125"/>
  <c r="CC21" i="125"/>
  <c r="CC20" i="125"/>
  <c r="CC19" i="125"/>
  <c r="CC18" i="125"/>
  <c r="CC16" i="125"/>
  <c r="CC15" i="125"/>
  <c r="T14" i="138" l="1"/>
  <c r="CX24" i="107"/>
  <c r="CY24" i="107" s="1"/>
  <c r="CT9" i="107"/>
  <c r="CU10" i="107" s="1"/>
  <c r="R15" i="128"/>
  <c r="Q15" i="128"/>
  <c r="S15" i="128" s="1"/>
  <c r="O14" i="128"/>
  <c r="P14" i="128"/>
  <c r="Q14" i="128"/>
  <c r="R14" i="128"/>
  <c r="S14" i="128"/>
  <c r="N14" i="128"/>
  <c r="M14" i="128"/>
  <c r="G7" i="107"/>
  <c r="R16" i="121"/>
  <c r="Q16" i="121"/>
  <c r="S16" i="121" s="1"/>
  <c r="S15" i="121"/>
  <c r="R15" i="121"/>
  <c r="Q15" i="121"/>
  <c r="R14" i="121"/>
  <c r="Q14" i="121"/>
  <c r="S14" i="121" s="1"/>
  <c r="K6" i="107"/>
  <c r="L6" i="107"/>
  <c r="M6" i="107"/>
  <c r="N6" i="107"/>
  <c r="O6" i="107" l="1"/>
  <c r="N17" i="128" l="1"/>
  <c r="O17" i="128"/>
  <c r="P17" i="128"/>
  <c r="Q17" i="128"/>
  <c r="R17" i="128"/>
  <c r="S17" i="128"/>
  <c r="Q18" i="128"/>
  <c r="S18" i="128" s="1"/>
  <c r="R18" i="128"/>
  <c r="M17" i="128"/>
  <c r="N16" i="128"/>
  <c r="O16" i="128"/>
  <c r="P16" i="128"/>
  <c r="Q16" i="128"/>
  <c r="R16" i="128"/>
  <c r="S16" i="128"/>
  <c r="M16" i="128"/>
  <c r="CG15" i="126"/>
  <c r="AY35" i="139" l="1"/>
  <c r="AY27" i="139" l="1"/>
  <c r="C87" i="107"/>
  <c r="H87" i="107" s="1"/>
  <c r="D87" i="107"/>
  <c r="E87" i="107"/>
  <c r="G87" i="107" s="1"/>
  <c r="F87" i="107"/>
  <c r="BO6" i="107" l="1"/>
  <c r="BP6" i="107"/>
  <c r="BQ6" i="107"/>
  <c r="BR6" i="107"/>
  <c r="BT6" i="107" s="1"/>
  <c r="BO7" i="107"/>
  <c r="BP7" i="107"/>
  <c r="BQ7" i="107"/>
  <c r="BR7" i="107"/>
  <c r="BH6" i="107"/>
  <c r="BI6" i="107"/>
  <c r="BJ6" i="107"/>
  <c r="BK6" i="107"/>
  <c r="BM6" i="107" s="1"/>
  <c r="BH7" i="107"/>
  <c r="BI7" i="107"/>
  <c r="BL7" i="107" s="1"/>
  <c r="BJ7" i="107"/>
  <c r="BK7" i="107"/>
  <c r="BL10" i="107"/>
  <c r="Y6" i="107"/>
  <c r="AD6" i="107" s="1"/>
  <c r="Z6" i="107"/>
  <c r="AA6" i="107"/>
  <c r="AC6" i="107" s="1"/>
  <c r="AB6" i="107"/>
  <c r="Y7" i="107"/>
  <c r="Z7" i="107"/>
  <c r="AA7" i="107"/>
  <c r="AB7" i="107"/>
  <c r="AC7" i="107" l="1"/>
  <c r="BS7" i="107"/>
  <c r="BL6" i="107"/>
  <c r="BN6" i="107" s="1"/>
  <c r="BM7" i="107"/>
  <c r="BN7" i="107" s="1"/>
  <c r="BS6" i="107"/>
  <c r="BU6" i="107" s="1"/>
  <c r="AD7" i="107"/>
  <c r="AE7" i="107" s="1"/>
  <c r="BT7" i="107"/>
  <c r="BU7" i="107" s="1"/>
  <c r="AE6" i="107"/>
  <c r="BI38" i="139"/>
  <c r="CE73" i="107"/>
  <c r="CF73" i="107"/>
  <c r="CG73" i="107"/>
  <c r="CD73" i="107"/>
  <c r="BH75" i="107"/>
  <c r="CE75" i="107"/>
  <c r="CF75" i="107"/>
  <c r="CG75" i="107"/>
  <c r="CD75" i="107"/>
  <c r="CI75" i="107" s="1"/>
  <c r="CD63" i="107"/>
  <c r="CE62" i="107"/>
  <c r="CF62" i="107"/>
  <c r="CG62" i="107"/>
  <c r="CD62" i="107"/>
  <c r="BC67" i="107"/>
  <c r="BE67" i="107" s="1"/>
  <c r="BD67" i="107"/>
  <c r="BF67" i="107" s="1"/>
  <c r="BH67" i="107"/>
  <c r="BI67" i="107"/>
  <c r="BJ67" i="107"/>
  <c r="BK67" i="107"/>
  <c r="BP67" i="107"/>
  <c r="BQ67" i="107"/>
  <c r="BO67" i="107"/>
  <c r="BR67" i="107"/>
  <c r="BV67" i="107"/>
  <c r="BW67" i="107"/>
  <c r="BX67" i="107"/>
  <c r="BY67" i="107"/>
  <c r="M70" i="107"/>
  <c r="K70" i="107"/>
  <c r="L70" i="107"/>
  <c r="N70" i="107"/>
  <c r="R70" i="107"/>
  <c r="S70" i="107"/>
  <c r="T70" i="107"/>
  <c r="U70" i="107"/>
  <c r="Y70" i="107"/>
  <c r="AD70" i="107" s="1"/>
  <c r="Z70" i="107"/>
  <c r="AA70" i="107"/>
  <c r="AB70" i="107"/>
  <c r="AF70" i="107"/>
  <c r="AG70" i="107"/>
  <c r="AH70" i="107"/>
  <c r="AI70" i="107"/>
  <c r="AM70" i="107"/>
  <c r="AN70" i="107"/>
  <c r="AO70" i="107"/>
  <c r="AP70" i="107"/>
  <c r="AT70" i="107"/>
  <c r="AU70" i="107"/>
  <c r="AV70" i="107"/>
  <c r="AW70" i="107"/>
  <c r="BA70" i="107"/>
  <c r="BB70" i="107"/>
  <c r="BC70" i="107"/>
  <c r="BD70" i="107"/>
  <c r="BH70" i="107"/>
  <c r="BI70" i="107"/>
  <c r="BJ70" i="107"/>
  <c r="BK70" i="107"/>
  <c r="BO70" i="107"/>
  <c r="BP70" i="107"/>
  <c r="BQ70" i="107"/>
  <c r="BR70" i="107"/>
  <c r="BV70" i="107"/>
  <c r="BW70" i="107"/>
  <c r="BX70" i="107"/>
  <c r="BY70" i="107"/>
  <c r="CD69" i="107"/>
  <c r="CD70" i="107"/>
  <c r="S30" i="107"/>
  <c r="T30" i="107"/>
  <c r="N30" i="107"/>
  <c r="M30" i="107"/>
  <c r="E24" i="107"/>
  <c r="AB24" i="107"/>
  <c r="AA24" i="107"/>
  <c r="U24" i="107"/>
  <c r="T24" i="107"/>
  <c r="N24" i="107"/>
  <c r="K23" i="107"/>
  <c r="Y23" i="107"/>
  <c r="R23" i="107"/>
  <c r="AR22" i="107"/>
  <c r="AS22" i="107" s="1"/>
  <c r="AF22" i="107"/>
  <c r="Y22" i="107"/>
  <c r="W22" i="107"/>
  <c r="K22" i="107"/>
  <c r="Z21" i="107"/>
  <c r="Z8" i="107" s="1"/>
  <c r="Y21" i="107"/>
  <c r="Y8" i="107" s="1"/>
  <c r="L21" i="107"/>
  <c r="K21" i="107"/>
  <c r="AN21" i="107"/>
  <c r="S21" i="107"/>
  <c r="R21" i="107"/>
  <c r="CD21" i="107"/>
  <c r="CE21" i="107"/>
  <c r="AI20" i="107"/>
  <c r="AH20" i="107"/>
  <c r="AO20" i="107"/>
  <c r="AP20" i="107"/>
  <c r="CH75" i="107" l="1"/>
  <c r="BG67" i="107"/>
  <c r="BM67" i="107"/>
  <c r="BL67" i="107"/>
  <c r="BS67" i="107"/>
  <c r="BT67" i="107"/>
  <c r="BU67" i="107" s="1"/>
  <c r="CA67" i="107"/>
  <c r="BZ67" i="107"/>
  <c r="O70" i="107"/>
  <c r="AR70" i="107"/>
  <c r="P70" i="107"/>
  <c r="W70" i="107"/>
  <c r="V70" i="107"/>
  <c r="AC70" i="107"/>
  <c r="AE70" i="107" s="1"/>
  <c r="AK70" i="107"/>
  <c r="AJ70" i="107"/>
  <c r="AQ70" i="107"/>
  <c r="AS70" i="107" s="1"/>
  <c r="AY70" i="107"/>
  <c r="AX70" i="107"/>
  <c r="BF70" i="107"/>
  <c r="BE70" i="107"/>
  <c r="BM70" i="107"/>
  <c r="BL70" i="107"/>
  <c r="BT70" i="107"/>
  <c r="BS70" i="107"/>
  <c r="CA70" i="107"/>
  <c r="BZ70" i="107"/>
  <c r="CE14" i="107"/>
  <c r="CD14" i="107"/>
  <c r="BN67" i="107" l="1"/>
  <c r="BU70" i="107"/>
  <c r="X70" i="107"/>
  <c r="CB70" i="107"/>
  <c r="AZ70" i="107"/>
  <c r="CB67" i="107"/>
  <c r="Q70" i="107"/>
  <c r="AL70" i="107"/>
  <c r="BG70" i="107"/>
  <c r="BN70" i="107"/>
  <c r="BD8" i="107"/>
  <c r="BC8" i="107"/>
  <c r="BB8" i="107"/>
  <c r="BA8" i="107"/>
  <c r="AU8" i="107"/>
  <c r="AT8" i="107"/>
  <c r="AP8" i="107"/>
  <c r="AO8" i="107"/>
  <c r="AN8" i="107"/>
  <c r="AM8" i="107"/>
  <c r="AI8" i="107"/>
  <c r="AH8" i="107"/>
  <c r="AR8" i="107" l="1"/>
  <c r="AQ8" i="107"/>
  <c r="CE70" i="107"/>
  <c r="CF70" i="107"/>
  <c r="CH70" i="107" s="1"/>
  <c r="CG70" i="107"/>
  <c r="CI70" i="107"/>
  <c r="D70" i="107"/>
  <c r="E70" i="107"/>
  <c r="F70" i="107"/>
  <c r="C70" i="107"/>
  <c r="C69" i="107"/>
  <c r="D67" i="107"/>
  <c r="E67" i="107"/>
  <c r="F67" i="107"/>
  <c r="G67" i="107"/>
  <c r="H67" i="107"/>
  <c r="C67" i="107"/>
  <c r="CH62" i="107"/>
  <c r="CJ70" i="107" l="1"/>
  <c r="G70" i="107"/>
  <c r="CI62" i="107"/>
  <c r="CJ62" i="107" s="1"/>
  <c r="C54" i="107"/>
  <c r="C53" i="107"/>
  <c r="H53" i="107" s="1"/>
  <c r="G53" i="107"/>
  <c r="F52" i="107"/>
  <c r="E52" i="107"/>
  <c r="F46" i="107" l="1"/>
  <c r="E46" i="107"/>
  <c r="F42" i="107"/>
  <c r="E42" i="107"/>
  <c r="F41" i="107"/>
  <c r="F45" i="107" s="1"/>
  <c r="E41" i="107"/>
  <c r="E45" i="107" s="1"/>
  <c r="CE16" i="107"/>
  <c r="CF16" i="107"/>
  <c r="CG16" i="107"/>
  <c r="G41" i="107" l="1"/>
  <c r="H41" i="107"/>
  <c r="G42" i="107"/>
  <c r="H42" i="107"/>
  <c r="G43" i="107"/>
  <c r="D40" i="107"/>
  <c r="CC18" i="107" l="1"/>
  <c r="CC19" i="107"/>
  <c r="CC35" i="107"/>
  <c r="CC36" i="107"/>
  <c r="CC37" i="107"/>
  <c r="CC44" i="107"/>
  <c r="CC50" i="107"/>
  <c r="CC58" i="107"/>
  <c r="CC68" i="107"/>
  <c r="CC71" i="107"/>
  <c r="CJ56" i="107"/>
  <c r="CJ57" i="107"/>
  <c r="CJ55" i="107"/>
  <c r="CD54" i="107"/>
  <c r="CI54" i="107" s="1"/>
  <c r="CJ54" i="107" s="1"/>
  <c r="CD53" i="107"/>
  <c r="CI53" i="107" s="1"/>
  <c r="CG52" i="107"/>
  <c r="CI52" i="107" s="1"/>
  <c r="CF52" i="107"/>
  <c r="CH52" i="107" s="1"/>
  <c r="CI28" i="144"/>
  <c r="CJ28" i="144" s="1"/>
  <c r="CG51" i="107"/>
  <c r="CI51" i="107" s="1"/>
  <c r="CF51" i="107"/>
  <c r="CH51" i="107" s="1"/>
  <c r="CJ49" i="107"/>
  <c r="CK49" i="107" s="1"/>
  <c r="CJ48" i="107"/>
  <c r="CK48" i="107" s="1"/>
  <c r="CJ47" i="107"/>
  <c r="CK47" i="107" s="1"/>
  <c r="CG46" i="107"/>
  <c r="CI46" i="107" s="1"/>
  <c r="CF46" i="107"/>
  <c r="CH46" i="107" s="1"/>
  <c r="CI48" i="107"/>
  <c r="CI49" i="107"/>
  <c r="CH48" i="107"/>
  <c r="CH49" i="107"/>
  <c r="CG45" i="107"/>
  <c r="CI45" i="107" s="1"/>
  <c r="CF45" i="107"/>
  <c r="CH45" i="107" s="1"/>
  <c r="CH39" i="107"/>
  <c r="CH43" i="107"/>
  <c r="CD43" i="107"/>
  <c r="CI43" i="107" s="1"/>
  <c r="CG42" i="107"/>
  <c r="CI42" i="107" s="1"/>
  <c r="CF42" i="107"/>
  <c r="CH42" i="107" s="1"/>
  <c r="CG40" i="107"/>
  <c r="CI40" i="107" s="1"/>
  <c r="CI19" i="144"/>
  <c r="CI36" i="144"/>
  <c r="CI18" i="144"/>
  <c r="CH17" i="144"/>
  <c r="CG41" i="107" s="1"/>
  <c r="CI41" i="107" s="1"/>
  <c r="CG17" i="144"/>
  <c r="CI17" i="144" s="1"/>
  <c r="CH16" i="144"/>
  <c r="CG16" i="144"/>
  <c r="CI16" i="144" s="1"/>
  <c r="CI15" i="144"/>
  <c r="CI22" i="144"/>
  <c r="CI21" i="144"/>
  <c r="CI27" i="144"/>
  <c r="BQ18" i="144"/>
  <c r="BQ19" i="144"/>
  <c r="BQ22" i="144"/>
  <c r="BQ27" i="144"/>
  <c r="BQ41" i="144"/>
  <c r="BQ42" i="144"/>
  <c r="BQ40" i="144"/>
  <c r="R14" i="144"/>
  <c r="Q14" i="144"/>
  <c r="BK42" i="144"/>
  <c r="BE42" i="144"/>
  <c r="AS42" i="144"/>
  <c r="AM42" i="144"/>
  <c r="AG42" i="144"/>
  <c r="Z42" i="144"/>
  <c r="R42" i="144"/>
  <c r="Q42" i="144"/>
  <c r="J42" i="144"/>
  <c r="C42" i="144"/>
  <c r="CC41" i="144"/>
  <c r="BW41" i="144"/>
  <c r="BK41" i="144"/>
  <c r="BE41" i="144"/>
  <c r="AY41" i="144"/>
  <c r="AS41" i="144"/>
  <c r="AM41" i="144"/>
  <c r="AG41" i="144"/>
  <c r="Z41" i="144"/>
  <c r="R41" i="144"/>
  <c r="Q41" i="144"/>
  <c r="J41" i="144"/>
  <c r="C41" i="144"/>
  <c r="CC40" i="144"/>
  <c r="BW40" i="144"/>
  <c r="BK40" i="144"/>
  <c r="BE40" i="144"/>
  <c r="AY40" i="144"/>
  <c r="AS40" i="144"/>
  <c r="AM40" i="144"/>
  <c r="AG40" i="144"/>
  <c r="Z40" i="144"/>
  <c r="R40" i="144"/>
  <c r="Q40" i="144"/>
  <c r="J40" i="144"/>
  <c r="C40" i="144"/>
  <c r="CC34" i="144"/>
  <c r="BW34" i="144"/>
  <c r="BK34" i="144"/>
  <c r="BE34" i="144"/>
  <c r="AY34" i="144"/>
  <c r="AS34" i="144"/>
  <c r="AM34" i="144"/>
  <c r="AG34" i="144"/>
  <c r="Z34" i="144"/>
  <c r="R34" i="144"/>
  <c r="Q34" i="144"/>
  <c r="J34" i="144"/>
  <c r="C34" i="144"/>
  <c r="CC33" i="144"/>
  <c r="BW33" i="144"/>
  <c r="BK33" i="144"/>
  <c r="BE33" i="144"/>
  <c r="AY33" i="144"/>
  <c r="AG33" i="144"/>
  <c r="Z33" i="144"/>
  <c r="R33" i="144"/>
  <c r="Q33" i="144"/>
  <c r="J33" i="144"/>
  <c r="C33" i="144"/>
  <c r="CC32" i="144"/>
  <c r="BW32" i="144"/>
  <c r="BK32" i="144"/>
  <c r="BE32" i="144"/>
  <c r="AY32" i="144"/>
  <c r="AS32" i="144"/>
  <c r="AM32" i="144"/>
  <c r="AG32" i="144"/>
  <c r="Z32" i="144"/>
  <c r="R32" i="144"/>
  <c r="Q32" i="144"/>
  <c r="J32" i="144"/>
  <c r="C32" i="144"/>
  <c r="CC31" i="144"/>
  <c r="BW31" i="144"/>
  <c r="BK31" i="144"/>
  <c r="BE31" i="144"/>
  <c r="AY31" i="144"/>
  <c r="AG31" i="144"/>
  <c r="Z31" i="144"/>
  <c r="R31" i="144"/>
  <c r="Q31" i="144"/>
  <c r="J31" i="144"/>
  <c r="C31" i="144"/>
  <c r="CC27" i="144"/>
  <c r="BW27" i="144"/>
  <c r="BK27" i="144"/>
  <c r="BE27" i="144"/>
  <c r="AY27" i="144"/>
  <c r="AS27" i="144"/>
  <c r="AM27" i="144"/>
  <c r="AG27" i="144"/>
  <c r="Z27" i="144"/>
  <c r="R27" i="144"/>
  <c r="Q27" i="144"/>
  <c r="J27" i="144"/>
  <c r="C27" i="144"/>
  <c r="CC25" i="144"/>
  <c r="BW25" i="144"/>
  <c r="BK25" i="144"/>
  <c r="BE25" i="144"/>
  <c r="AY25" i="144"/>
  <c r="AG25" i="144"/>
  <c r="Z25" i="144"/>
  <c r="R25" i="144"/>
  <c r="Q25" i="144"/>
  <c r="J25" i="144"/>
  <c r="C25" i="144"/>
  <c r="CC24" i="144"/>
  <c r="BW24" i="144"/>
  <c r="BK24" i="144"/>
  <c r="BE24" i="144"/>
  <c r="AY24" i="144"/>
  <c r="AS24" i="144"/>
  <c r="AM24" i="144"/>
  <c r="AG24" i="144"/>
  <c r="Z24" i="144"/>
  <c r="R24" i="144"/>
  <c r="Q24" i="144"/>
  <c r="J24" i="144"/>
  <c r="C24" i="144"/>
  <c r="CC23" i="144"/>
  <c r="BW23" i="144"/>
  <c r="BK23" i="144"/>
  <c r="BE23" i="144"/>
  <c r="AY23" i="144"/>
  <c r="AG23" i="144"/>
  <c r="Z23" i="144"/>
  <c r="R23" i="144"/>
  <c r="Q23" i="144"/>
  <c r="J23" i="144"/>
  <c r="C23" i="144"/>
  <c r="CC22" i="144"/>
  <c r="BW22" i="144"/>
  <c r="BK22" i="144"/>
  <c r="BE22" i="144"/>
  <c r="AY22" i="144"/>
  <c r="AS22" i="144"/>
  <c r="AM22" i="144"/>
  <c r="AG22" i="144"/>
  <c r="Z22" i="144"/>
  <c r="R22" i="144"/>
  <c r="Q22" i="144"/>
  <c r="J22" i="144"/>
  <c r="C22" i="144"/>
  <c r="CC21" i="144"/>
  <c r="BW21" i="144"/>
  <c r="BK21" i="144"/>
  <c r="BE21" i="144"/>
  <c r="AY21" i="144"/>
  <c r="AS21" i="144"/>
  <c r="AM21" i="144"/>
  <c r="AG21" i="144"/>
  <c r="Z21" i="144"/>
  <c r="R21" i="144"/>
  <c r="Q21" i="144"/>
  <c r="J21" i="144"/>
  <c r="C21" i="144"/>
  <c r="CC19" i="144"/>
  <c r="BW19" i="144"/>
  <c r="BK19" i="144"/>
  <c r="BE19" i="144"/>
  <c r="AY19" i="144"/>
  <c r="AS19" i="144"/>
  <c r="AM19" i="144"/>
  <c r="AG19" i="144"/>
  <c r="Z19" i="144"/>
  <c r="R19" i="144"/>
  <c r="Q19" i="144"/>
  <c r="J19" i="144"/>
  <c r="C19" i="144"/>
  <c r="CC18" i="144"/>
  <c r="BW18" i="144"/>
  <c r="BK18" i="144"/>
  <c r="BE18" i="144"/>
  <c r="AY18" i="144"/>
  <c r="AS18" i="144"/>
  <c r="AM18" i="144"/>
  <c r="AG18" i="144"/>
  <c r="Z18" i="144"/>
  <c r="R18" i="144"/>
  <c r="Q18" i="144"/>
  <c r="J18" i="144"/>
  <c r="C18" i="144"/>
  <c r="CC17" i="144"/>
  <c r="BW17" i="144"/>
  <c r="BQ17" i="144"/>
  <c r="BK17" i="144"/>
  <c r="BE17" i="144"/>
  <c r="AY17" i="144"/>
  <c r="AS17" i="144"/>
  <c r="AM17" i="144"/>
  <c r="AG17" i="144"/>
  <c r="Z17" i="144"/>
  <c r="R17" i="144"/>
  <c r="Q17" i="144"/>
  <c r="J17" i="144"/>
  <c r="C17" i="144"/>
  <c r="CC16" i="144"/>
  <c r="BW16" i="144"/>
  <c r="BQ16" i="144"/>
  <c r="BK16" i="144"/>
  <c r="BE16" i="144"/>
  <c r="AY16" i="144"/>
  <c r="AS16" i="144"/>
  <c r="AM16" i="144"/>
  <c r="AG16" i="144"/>
  <c r="Z16" i="144"/>
  <c r="R16" i="144"/>
  <c r="Q16" i="144"/>
  <c r="J16" i="144"/>
  <c r="C16" i="144"/>
  <c r="CC15" i="144"/>
  <c r="BW15" i="144"/>
  <c r="BQ15" i="144"/>
  <c r="BK15" i="144"/>
  <c r="BE15" i="144"/>
  <c r="AY15" i="144"/>
  <c r="AS15" i="144"/>
  <c r="AM15" i="144"/>
  <c r="AG15" i="144"/>
  <c r="Z15" i="144"/>
  <c r="R15" i="144"/>
  <c r="Q15" i="144"/>
  <c r="J15" i="144"/>
  <c r="C15" i="144"/>
  <c r="CC14" i="144"/>
  <c r="BW14" i="144"/>
  <c r="BQ14" i="144"/>
  <c r="BK14" i="144"/>
  <c r="BE14" i="144"/>
  <c r="AY14" i="144"/>
  <c r="AS14" i="144"/>
  <c r="AM14" i="144"/>
  <c r="AG14" i="144"/>
  <c r="Z14" i="144"/>
  <c r="J14" i="144"/>
  <c r="C14" i="144"/>
  <c r="F10" i="144"/>
  <c r="BE16" i="139"/>
  <c r="AY16" i="139"/>
  <c r="AS16" i="139"/>
  <c r="Z16" i="139"/>
  <c r="S16" i="139"/>
  <c r="J16" i="139"/>
  <c r="E16" i="139"/>
  <c r="C16" i="139"/>
  <c r="CG30" i="107"/>
  <c r="CI30" i="107" s="1"/>
  <c r="CF30" i="107"/>
  <c r="CH30" i="107" s="1"/>
  <c r="CE25" i="107"/>
  <c r="CH25" i="107" s="1"/>
  <c r="CD25" i="107"/>
  <c r="CI25" i="107" s="1"/>
  <c r="CG24" i="107"/>
  <c r="CI24" i="107" s="1"/>
  <c r="CF24" i="107"/>
  <c r="CH24" i="107" s="1"/>
  <c r="CH21" i="107"/>
  <c r="CI21" i="107"/>
  <c r="CH22" i="107"/>
  <c r="CH23" i="107"/>
  <c r="CH34" i="107"/>
  <c r="CI39" i="107" l="1"/>
  <c r="CJ39" i="107" s="1"/>
  <c r="CJ43" i="107"/>
  <c r="CJ51" i="107"/>
  <c r="CJ46" i="107"/>
  <c r="CF41" i="107"/>
  <c r="CH41" i="107" s="1"/>
  <c r="CJ41" i="107" s="1"/>
  <c r="CF40" i="107"/>
  <c r="CH40" i="107" s="1"/>
  <c r="CJ42" i="107"/>
  <c r="S21" i="144"/>
  <c r="S16" i="144"/>
  <c r="S18" i="144"/>
  <c r="S22" i="144"/>
  <c r="S17" i="144"/>
  <c r="S27" i="144"/>
  <c r="S41" i="144"/>
  <c r="CC42" i="144"/>
  <c r="CJ23" i="144"/>
  <c r="S14" i="144"/>
  <c r="S19" i="144"/>
  <c r="CJ33" i="144"/>
  <c r="S40" i="144"/>
  <c r="CJ24" i="144"/>
  <c r="CJ25" i="144"/>
  <c r="S42" i="144"/>
  <c r="S15" i="144"/>
  <c r="CJ31" i="144"/>
  <c r="CJ32" i="144"/>
  <c r="CJ34" i="144"/>
  <c r="CJ30" i="107"/>
  <c r="CJ25" i="107"/>
  <c r="CJ24" i="107"/>
  <c r="CJ21" i="107"/>
  <c r="CI15" i="140"/>
  <c r="CI16" i="140"/>
  <c r="CI17" i="140"/>
  <c r="CI18" i="140"/>
  <c r="CI19" i="140"/>
  <c r="CI20" i="140"/>
  <c r="CI21" i="140"/>
  <c r="CI22" i="140"/>
  <c r="CI23" i="140"/>
  <c r="CI24" i="140"/>
  <c r="CI25" i="140"/>
  <c r="CI26" i="140"/>
  <c r="CI27" i="140"/>
  <c r="CI28" i="140"/>
  <c r="CI29" i="140"/>
  <c r="CI30" i="140"/>
  <c r="CI31" i="140"/>
  <c r="CI32" i="140"/>
  <c r="CI33" i="140"/>
  <c r="CI34" i="140"/>
  <c r="CI35" i="140"/>
  <c r="CI36" i="140"/>
  <c r="CI37" i="140"/>
  <c r="CD17" i="140"/>
  <c r="CD18" i="140"/>
  <c r="CD19" i="140"/>
  <c r="CD20" i="140"/>
  <c r="CD21" i="140"/>
  <c r="CD22" i="140"/>
  <c r="CD23" i="140"/>
  <c r="CD24" i="140"/>
  <c r="CD25" i="140"/>
  <c r="CD26" i="140"/>
  <c r="CD27" i="140"/>
  <c r="CD28" i="140"/>
  <c r="CD29" i="140"/>
  <c r="CD30" i="140"/>
  <c r="CD31" i="140"/>
  <c r="CD32" i="140"/>
  <c r="CD33" i="140"/>
  <c r="CD34" i="140"/>
  <c r="CD35" i="140"/>
  <c r="CD36" i="140"/>
  <c r="CD37" i="140"/>
  <c r="CJ16" i="144" l="1"/>
  <c r="CJ18" i="144"/>
  <c r="CJ21" i="144"/>
  <c r="CJ17" i="144"/>
  <c r="CJ40" i="144"/>
  <c r="CJ22" i="144"/>
  <c r="CJ15" i="144"/>
  <c r="CJ27" i="144"/>
  <c r="CJ41" i="144"/>
  <c r="CJ42" i="144"/>
  <c r="CJ19" i="144"/>
  <c r="CJ14" i="144"/>
  <c r="CJ40" i="107"/>
  <c r="AS15" i="141"/>
  <c r="AS16" i="141"/>
  <c r="AS17" i="141"/>
  <c r="AS18" i="141"/>
  <c r="AS19" i="141"/>
  <c r="AS20" i="141"/>
  <c r="AS21" i="141"/>
  <c r="AS22" i="141"/>
  <c r="AS23" i="141"/>
  <c r="AS24" i="141"/>
  <c r="AS25" i="141"/>
  <c r="AS26" i="141"/>
  <c r="AS27" i="141"/>
  <c r="AS28" i="141"/>
  <c r="AS29" i="141"/>
  <c r="AS30" i="141"/>
  <c r="AS31" i="141"/>
  <c r="AS32" i="141"/>
  <c r="AS33" i="141"/>
  <c r="AS34" i="141"/>
  <c r="AS35" i="141"/>
  <c r="AS36" i="141"/>
  <c r="AM15" i="141"/>
  <c r="AM16" i="141"/>
  <c r="AM17" i="141"/>
  <c r="AM18" i="141"/>
  <c r="AM19" i="141"/>
  <c r="AM20" i="141"/>
  <c r="AM21" i="141"/>
  <c r="AM22" i="141"/>
  <c r="AM23" i="141"/>
  <c r="AM24" i="141"/>
  <c r="AM25" i="141"/>
  <c r="AM26" i="141"/>
  <c r="AM27" i="141"/>
  <c r="AM28" i="141"/>
  <c r="AM29" i="141"/>
  <c r="AM30" i="141"/>
  <c r="AM31" i="141"/>
  <c r="AM32" i="141"/>
  <c r="AM33" i="141"/>
  <c r="AM34" i="141"/>
  <c r="AM35" i="141"/>
  <c r="AM36" i="141"/>
  <c r="AG15" i="141"/>
  <c r="AG16" i="141"/>
  <c r="AG17" i="141"/>
  <c r="AG18" i="141"/>
  <c r="AG19" i="141"/>
  <c r="AG20" i="141"/>
  <c r="AG21" i="141"/>
  <c r="AG22" i="141"/>
  <c r="AG23" i="141"/>
  <c r="AG24" i="141"/>
  <c r="AG25" i="141"/>
  <c r="AG26" i="141"/>
  <c r="AG27" i="141"/>
  <c r="AG28" i="141"/>
  <c r="AG29" i="141"/>
  <c r="AG30" i="141"/>
  <c r="AG31" i="141"/>
  <c r="AG32" i="141"/>
  <c r="AG33" i="141"/>
  <c r="AG34" i="141"/>
  <c r="AG35" i="141"/>
  <c r="AG36" i="141"/>
  <c r="AA15" i="141"/>
  <c r="AA16" i="141"/>
  <c r="AA17" i="141"/>
  <c r="AA18" i="141"/>
  <c r="AA19" i="141"/>
  <c r="AA20" i="141"/>
  <c r="AA21" i="141"/>
  <c r="AA22" i="141"/>
  <c r="AA23" i="141"/>
  <c r="AA24" i="141"/>
  <c r="AA25" i="141"/>
  <c r="AA26" i="141"/>
  <c r="AA27" i="141"/>
  <c r="AA28" i="141"/>
  <c r="AA29" i="141"/>
  <c r="AA30" i="141"/>
  <c r="AA31" i="141"/>
  <c r="AA32" i="141"/>
  <c r="AA33" i="141"/>
  <c r="AA34" i="141"/>
  <c r="AA35" i="141"/>
  <c r="AA36" i="141"/>
  <c r="AT25" i="142"/>
  <c r="AT26" i="142"/>
  <c r="AT27" i="142"/>
  <c r="AS25" i="142"/>
  <c r="AR25" i="142"/>
  <c r="AQ25" i="142"/>
  <c r="AP25" i="142"/>
  <c r="AO25" i="142"/>
  <c r="AN25" i="142"/>
  <c r="AM25" i="142"/>
  <c r="AM26" i="142"/>
  <c r="AM27" i="142"/>
  <c r="AG25" i="142"/>
  <c r="AG26" i="142"/>
  <c r="AG27" i="142"/>
  <c r="AA22" i="142"/>
  <c r="AA23" i="142"/>
  <c r="AA24" i="142"/>
  <c r="AA25" i="142"/>
  <c r="AA26" i="142"/>
  <c r="AA27" i="142"/>
  <c r="AS27" i="142"/>
  <c r="AR27" i="142"/>
  <c r="AQ27" i="142"/>
  <c r="AP27" i="142"/>
  <c r="AO27" i="142"/>
  <c r="AN27" i="142"/>
  <c r="AS22" i="142"/>
  <c r="AS23" i="142"/>
  <c r="AS15" i="142"/>
  <c r="AS16" i="142"/>
  <c r="AA16" i="142"/>
  <c r="AA17" i="142"/>
  <c r="AG16" i="142"/>
  <c r="AG17" i="142"/>
  <c r="AS17" i="142"/>
  <c r="AR15" i="142"/>
  <c r="AR16" i="142"/>
  <c r="AR17" i="142"/>
  <c r="AQ15" i="142"/>
  <c r="AQ16" i="142"/>
  <c r="AQ17" i="142"/>
  <c r="AP15" i="142"/>
  <c r="AP16" i="142"/>
  <c r="AP17" i="142"/>
  <c r="AO15" i="142"/>
  <c r="AO16" i="142"/>
  <c r="AO17" i="142"/>
  <c r="AN15" i="142"/>
  <c r="AN16" i="142"/>
  <c r="AN17" i="142"/>
  <c r="AM16" i="142"/>
  <c r="AM17" i="142"/>
  <c r="N18" i="142"/>
  <c r="M18" i="142"/>
  <c r="N17" i="142"/>
  <c r="M17" i="142"/>
  <c r="N16" i="142"/>
  <c r="M16" i="142"/>
  <c r="J17" i="142"/>
  <c r="J16" i="142"/>
  <c r="J14" i="142"/>
  <c r="R25" i="142"/>
  <c r="R26" i="142"/>
  <c r="S26" i="142" s="1"/>
  <c r="Q25" i="142"/>
  <c r="S25" i="142" s="1"/>
  <c r="Q26" i="142"/>
  <c r="S14" i="142"/>
  <c r="S15" i="142"/>
  <c r="S22" i="142"/>
  <c r="S19" i="142"/>
  <c r="CB21" i="130" l="1"/>
  <c r="CA21" i="130"/>
  <c r="BY21" i="130"/>
  <c r="CB11" i="130"/>
  <c r="CA11" i="130"/>
  <c r="BZ11" i="130"/>
  <c r="BY11" i="130"/>
  <c r="CB46" i="136" l="1"/>
  <c r="CA46" i="136"/>
  <c r="BZ46" i="136"/>
  <c r="BY46" i="136"/>
  <c r="BY43" i="136"/>
  <c r="CB39" i="136"/>
  <c r="CA39" i="136"/>
  <c r="CB38" i="136"/>
  <c r="CA38" i="136"/>
  <c r="BZ38" i="136"/>
  <c r="BY38" i="136"/>
  <c r="CB37" i="136"/>
  <c r="CA37" i="136"/>
  <c r="BZ37" i="136"/>
  <c r="BY37" i="136"/>
  <c r="CB15" i="136"/>
  <c r="CA15" i="136"/>
  <c r="BZ15" i="136"/>
  <c r="BY15" i="136"/>
  <c r="CB14" i="136"/>
  <c r="CA14" i="136"/>
  <c r="BZ14" i="136"/>
  <c r="BY14" i="136"/>
  <c r="CB23" i="128" l="1"/>
  <c r="CA23" i="128"/>
  <c r="BZ23" i="128"/>
  <c r="BY23" i="128"/>
  <c r="BY19" i="128"/>
  <c r="BY18" i="128"/>
  <c r="BY27" i="128" s="1"/>
  <c r="BZ17" i="128"/>
  <c r="BZ14" i="128" s="1"/>
  <c r="BZ15" i="128" s="1"/>
  <c r="BY17" i="128"/>
  <c r="CB16" i="128"/>
  <c r="CA16" i="128"/>
  <c r="CA14" i="128" s="1"/>
  <c r="CA15" i="128" s="1"/>
  <c r="CB14" i="128"/>
  <c r="CB15" i="128" s="1"/>
  <c r="BY14" i="128"/>
  <c r="BY15" i="128" s="1"/>
  <c r="CC93" i="126" l="1"/>
  <c r="CC90" i="126"/>
  <c r="CC77" i="126"/>
  <c r="CC74" i="126"/>
  <c r="CC72" i="126"/>
  <c r="CC65" i="126"/>
  <c r="CC62" i="126"/>
  <c r="CC60" i="126"/>
  <c r="CC59" i="126"/>
  <c r="CC58" i="126"/>
  <c r="CC57" i="126"/>
  <c r="CC56" i="126"/>
  <c r="CC55" i="126"/>
  <c r="CC54" i="126"/>
  <c r="CC53" i="126"/>
  <c r="CC52" i="126"/>
  <c r="CC51" i="126"/>
  <c r="CC50" i="126"/>
  <c r="CC49" i="126"/>
  <c r="CC48" i="126"/>
  <c r="CC47" i="126"/>
  <c r="CC46" i="126"/>
  <c r="CC45" i="126"/>
  <c r="CC44" i="126"/>
  <c r="CC43" i="126"/>
  <c r="CC42" i="126"/>
  <c r="CC41" i="126"/>
  <c r="CC40" i="126"/>
  <c r="CC39" i="126"/>
  <c r="CC38" i="126"/>
  <c r="CC37" i="126"/>
  <c r="CC33" i="126"/>
  <c r="CC29" i="126"/>
  <c r="CC28" i="126"/>
  <c r="CC27" i="126"/>
  <c r="CC26" i="126"/>
  <c r="CC25" i="126"/>
  <c r="CC21" i="126"/>
  <c r="CC15" i="126"/>
  <c r="R18" i="142" l="1"/>
  <c r="R17" i="142"/>
  <c r="R16" i="142"/>
  <c r="R15" i="142"/>
  <c r="R14" i="142"/>
  <c r="Q18" i="142"/>
  <c r="Q17" i="142"/>
  <c r="Q16" i="142"/>
  <c r="Q15" i="142"/>
  <c r="Q14" i="142"/>
  <c r="S18" i="142" l="1"/>
  <c r="S17" i="142"/>
  <c r="S16" i="142"/>
  <c r="J18" i="142"/>
  <c r="AA18" i="142"/>
  <c r="AG18" i="142"/>
  <c r="AM18" i="142"/>
  <c r="AO18" i="142"/>
  <c r="AP18" i="142"/>
  <c r="AQ18" i="142"/>
  <c r="AR18" i="142"/>
  <c r="J26" i="142"/>
  <c r="AO26" i="142"/>
  <c r="AP26" i="142"/>
  <c r="AQ26" i="142"/>
  <c r="AR26" i="142"/>
  <c r="AR24" i="142"/>
  <c r="AQ24" i="142"/>
  <c r="AP24" i="142"/>
  <c r="AO24" i="142"/>
  <c r="AM24" i="142"/>
  <c r="AG24" i="142"/>
  <c r="R24" i="142"/>
  <c r="Q24" i="142"/>
  <c r="AR23" i="142"/>
  <c r="AQ23" i="142"/>
  <c r="AP23" i="142"/>
  <c r="AO23" i="142"/>
  <c r="AM23" i="142"/>
  <c r="AG23" i="142"/>
  <c r="R23" i="142"/>
  <c r="S23" i="142" s="1"/>
  <c r="AN23" i="142" s="1"/>
  <c r="AT23" i="142" s="1"/>
  <c r="Q23" i="142"/>
  <c r="J23" i="142"/>
  <c r="AR22" i="142"/>
  <c r="AQ22" i="142"/>
  <c r="AP22" i="142"/>
  <c r="AO22" i="142"/>
  <c r="AN22" i="142"/>
  <c r="AT22" i="142" s="1"/>
  <c r="AM22" i="142"/>
  <c r="AG22" i="142"/>
  <c r="R22" i="142"/>
  <c r="Q22" i="142"/>
  <c r="J22" i="142"/>
  <c r="AR21" i="142"/>
  <c r="AQ21" i="142"/>
  <c r="AP21" i="142"/>
  <c r="AO21" i="142"/>
  <c r="AM21" i="142"/>
  <c r="AG21" i="142"/>
  <c r="AA21" i="142"/>
  <c r="J21" i="142"/>
  <c r="AR20" i="142"/>
  <c r="AQ20" i="142"/>
  <c r="AP20" i="142"/>
  <c r="AO20" i="142"/>
  <c r="AM20" i="142"/>
  <c r="AG20" i="142"/>
  <c r="AA20" i="142"/>
  <c r="J20" i="142"/>
  <c r="AR19" i="142"/>
  <c r="AQ19" i="142"/>
  <c r="AP19" i="142"/>
  <c r="AO19" i="142"/>
  <c r="AM19" i="142"/>
  <c r="AG19" i="142"/>
  <c r="AA19" i="142"/>
  <c r="R19" i="142"/>
  <c r="Q19" i="142"/>
  <c r="J19" i="142"/>
  <c r="AM15" i="142"/>
  <c r="AG15" i="142"/>
  <c r="AA15" i="142"/>
  <c r="J15" i="142"/>
  <c r="AM14" i="142"/>
  <c r="AR14" i="142"/>
  <c r="AQ14" i="142"/>
  <c r="AP14" i="142"/>
  <c r="AO14" i="142"/>
  <c r="AA14" i="142"/>
  <c r="F10" i="142"/>
  <c r="S24" i="142" l="1"/>
  <c r="AN24" i="142" s="1"/>
  <c r="AS18" i="142"/>
  <c r="AN26" i="142"/>
  <c r="AN18" i="142"/>
  <c r="AS26" i="142"/>
  <c r="AN19" i="142"/>
  <c r="AN20" i="142"/>
  <c r="AS21" i="142"/>
  <c r="AS19" i="142"/>
  <c r="AS24" i="142"/>
  <c r="AT24" i="142" s="1"/>
  <c r="AG14" i="142"/>
  <c r="AS20" i="142"/>
  <c r="AN21" i="142"/>
  <c r="AN14" i="142"/>
  <c r="AS14" i="142"/>
  <c r="CH22" i="93"/>
  <c r="CG22" i="93"/>
  <c r="CF22" i="93"/>
  <c r="CE22" i="93"/>
  <c r="CC22" i="93"/>
  <c r="BW22" i="93"/>
  <c r="BQ22" i="93"/>
  <c r="BK22" i="93"/>
  <c r="BE22" i="93"/>
  <c r="AY22" i="93"/>
  <c r="AS22" i="93"/>
  <c r="AM22" i="93"/>
  <c r="AG22" i="93"/>
  <c r="Z22" i="93"/>
  <c r="R22" i="93"/>
  <c r="S22" i="93" s="1"/>
  <c r="CD22" i="93" s="1"/>
  <c r="Q22" i="93"/>
  <c r="J22" i="93"/>
  <c r="D22" i="93"/>
  <c r="CH18" i="121"/>
  <c r="CG18" i="121"/>
  <c r="CF18" i="121"/>
  <c r="CE18" i="121"/>
  <c r="CC18" i="121"/>
  <c r="BW18" i="121"/>
  <c r="BQ18" i="121"/>
  <c r="BK18" i="121"/>
  <c r="BE18" i="121"/>
  <c r="AY18" i="121"/>
  <c r="AS18" i="121"/>
  <c r="AM18" i="121"/>
  <c r="AG18" i="121"/>
  <c r="CI18" i="121" s="1"/>
  <c r="R18" i="121"/>
  <c r="Q18" i="121"/>
  <c r="S18" i="121" s="1"/>
  <c r="CD18" i="121" s="1"/>
  <c r="J18" i="121"/>
  <c r="E18" i="121"/>
  <c r="D18" i="121"/>
  <c r="C18" i="121"/>
  <c r="CH21" i="120"/>
  <c r="CG21" i="120"/>
  <c r="CF21" i="120"/>
  <c r="CE21" i="120"/>
  <c r="CC21" i="120"/>
  <c r="BW21" i="120"/>
  <c r="BQ21" i="120"/>
  <c r="BK21" i="120"/>
  <c r="BE21" i="120"/>
  <c r="AY21" i="120"/>
  <c r="AS21" i="120"/>
  <c r="AM21" i="120"/>
  <c r="AG21" i="120"/>
  <c r="CI21" i="120" s="1"/>
  <c r="CJ21" i="120" s="1"/>
  <c r="S21" i="120"/>
  <c r="CD21" i="120" s="1"/>
  <c r="R21" i="120"/>
  <c r="Q21" i="120"/>
  <c r="J21" i="120"/>
  <c r="E21" i="120"/>
  <c r="D21" i="120"/>
  <c r="C21" i="120"/>
  <c r="CH26" i="121"/>
  <c r="CG26" i="121"/>
  <c r="CF26" i="121"/>
  <c r="CE26" i="121"/>
  <c r="CC26" i="121"/>
  <c r="BW26" i="121"/>
  <c r="BQ26" i="121"/>
  <c r="BK26" i="121"/>
  <c r="BE26" i="121"/>
  <c r="AY26" i="121"/>
  <c r="AS26" i="121"/>
  <c r="AM26" i="121"/>
  <c r="AG26" i="121"/>
  <c r="CI26" i="121" s="1"/>
  <c r="CJ26" i="121" s="1"/>
  <c r="R26" i="121"/>
  <c r="Q26" i="121"/>
  <c r="S26" i="121" s="1"/>
  <c r="CD26" i="121" s="1"/>
  <c r="J26" i="121"/>
  <c r="E26" i="121"/>
  <c r="D26" i="121"/>
  <c r="C26" i="121"/>
  <c r="AT18" i="142" l="1"/>
  <c r="AT20" i="142"/>
  <c r="AT15" i="142"/>
  <c r="AT19" i="142"/>
  <c r="AT21" i="142"/>
  <c r="AT14" i="142"/>
  <c r="CJ18" i="121"/>
  <c r="G15" i="107" l="1"/>
  <c r="G17" i="107"/>
  <c r="H17" i="107"/>
  <c r="G16" i="107"/>
  <c r="CH15" i="107"/>
  <c r="H15" i="107"/>
  <c r="CH19" i="93"/>
  <c r="CG19" i="93"/>
  <c r="CF19" i="93"/>
  <c r="CE19" i="93"/>
  <c r="CC19" i="93"/>
  <c r="BW19" i="93"/>
  <c r="BQ19" i="93"/>
  <c r="BE19" i="93"/>
  <c r="AY19" i="93"/>
  <c r="AS19" i="93"/>
  <c r="AM19" i="93"/>
  <c r="AG19" i="93"/>
  <c r="R19" i="93"/>
  <c r="Q19" i="93"/>
  <c r="S19" i="93" s="1"/>
  <c r="CD19" i="93" s="1"/>
  <c r="J19" i="93"/>
  <c r="E19" i="93"/>
  <c r="D19" i="93"/>
  <c r="C19" i="93"/>
  <c r="CH20" i="120"/>
  <c r="CG20" i="120"/>
  <c r="CF20" i="120"/>
  <c r="CE20" i="120"/>
  <c r="CC20" i="120"/>
  <c r="BW20" i="120"/>
  <c r="BQ20" i="120"/>
  <c r="BE20" i="120"/>
  <c r="AY20" i="120"/>
  <c r="AS20" i="120"/>
  <c r="AM20" i="120"/>
  <c r="CI20" i="120" s="1"/>
  <c r="CJ20" i="120" s="1"/>
  <c r="AG20" i="120"/>
  <c r="R20" i="120"/>
  <c r="Q20" i="120"/>
  <c r="S20" i="120" s="1"/>
  <c r="CD20" i="120" s="1"/>
  <c r="J20" i="120"/>
  <c r="E20" i="120"/>
  <c r="D20" i="120"/>
  <c r="C20" i="120"/>
  <c r="CH23" i="121"/>
  <c r="CG23" i="121"/>
  <c r="CF23" i="121"/>
  <c r="CE23" i="121"/>
  <c r="CC23" i="121"/>
  <c r="BW23" i="121"/>
  <c r="BQ23" i="121"/>
  <c r="BE23" i="121"/>
  <c r="AY23" i="121"/>
  <c r="AS23" i="121"/>
  <c r="AM23" i="121"/>
  <c r="CI23" i="121" s="1"/>
  <c r="CJ23" i="121" s="1"/>
  <c r="AG23" i="121"/>
  <c r="R23" i="121"/>
  <c r="Q23" i="121"/>
  <c r="S23" i="121" s="1"/>
  <c r="CD23" i="121" s="1"/>
  <c r="J23" i="121"/>
  <c r="E23" i="121"/>
  <c r="D23" i="121"/>
  <c r="C23" i="121"/>
  <c r="G11" i="107"/>
  <c r="H11" i="107"/>
  <c r="CI19" i="93" l="1"/>
  <c r="CJ19" i="93" s="1"/>
  <c r="I17" i="107"/>
  <c r="CC17" i="107" s="1"/>
  <c r="H16" i="107"/>
  <c r="I16" i="107" s="1"/>
  <c r="CC16" i="107" s="1"/>
  <c r="I11" i="107"/>
  <c r="CC11" i="107" s="1"/>
  <c r="I15" i="107"/>
  <c r="CC15" i="107" s="1"/>
  <c r="BX36" i="141" l="1"/>
  <c r="C39" i="107" l="1"/>
  <c r="S14" i="141" l="1"/>
  <c r="S14" i="139"/>
  <c r="E10" i="117"/>
  <c r="S13" i="84"/>
  <c r="S14" i="125"/>
  <c r="S14" i="129" l="1"/>
  <c r="S14" i="122"/>
  <c r="C20" i="107"/>
  <c r="D20" i="107"/>
  <c r="C21" i="107"/>
  <c r="D21" i="107"/>
  <c r="E21" i="107"/>
  <c r="F21" i="107"/>
  <c r="C22" i="107"/>
  <c r="C23" i="107"/>
  <c r="C24" i="107"/>
  <c r="D24" i="107"/>
  <c r="F24" i="107"/>
  <c r="C25" i="107"/>
  <c r="D25" i="107"/>
  <c r="E25" i="107"/>
  <c r="F25" i="107"/>
  <c r="C26" i="107"/>
  <c r="D26" i="107"/>
  <c r="E26" i="107"/>
  <c r="F26" i="107"/>
  <c r="C27" i="107"/>
  <c r="D27" i="107"/>
  <c r="E27" i="107"/>
  <c r="F27" i="107"/>
  <c r="C28" i="107"/>
  <c r="D28" i="107"/>
  <c r="E28" i="107"/>
  <c r="F28" i="107"/>
  <c r="C29" i="107"/>
  <c r="D29" i="107"/>
  <c r="E29" i="107"/>
  <c r="F29" i="107"/>
  <c r="C30" i="107"/>
  <c r="D30" i="107"/>
  <c r="E30" i="107"/>
  <c r="F30" i="107"/>
  <c r="C31" i="107"/>
  <c r="D31" i="107"/>
  <c r="E31" i="107"/>
  <c r="F31" i="107"/>
  <c r="C32" i="107"/>
  <c r="D32" i="107"/>
  <c r="E32" i="107"/>
  <c r="F32" i="107"/>
  <c r="C33" i="107"/>
  <c r="D33" i="107"/>
  <c r="E33" i="107"/>
  <c r="F33" i="107"/>
  <c r="C34" i="107"/>
  <c r="D34" i="107"/>
  <c r="E34" i="107"/>
  <c r="F34" i="107"/>
  <c r="C35" i="107"/>
  <c r="D35" i="107"/>
  <c r="E35" i="107"/>
  <c r="F35" i="107"/>
  <c r="C38" i="107"/>
  <c r="C10" i="107" s="1"/>
  <c r="D38" i="107"/>
  <c r="E38" i="107"/>
  <c r="F38" i="107"/>
  <c r="D39" i="107"/>
  <c r="E39" i="107"/>
  <c r="F39" i="107"/>
  <c r="C40" i="107"/>
  <c r="E40" i="107"/>
  <c r="F40" i="107"/>
  <c r="C48" i="107"/>
  <c r="D48" i="107"/>
  <c r="E48" i="107"/>
  <c r="F48" i="107"/>
  <c r="C49" i="107"/>
  <c r="D49" i="107"/>
  <c r="E49" i="107"/>
  <c r="F49" i="107"/>
  <c r="C51" i="107"/>
  <c r="D51" i="107"/>
  <c r="E51" i="107"/>
  <c r="F51" i="107"/>
  <c r="C55" i="107"/>
  <c r="D55" i="107"/>
  <c r="E55" i="107"/>
  <c r="F55" i="107"/>
  <c r="C56" i="107"/>
  <c r="D56" i="107"/>
  <c r="E56" i="107"/>
  <c r="F56" i="107"/>
  <c r="C57" i="107"/>
  <c r="D57" i="107"/>
  <c r="E57" i="107"/>
  <c r="F57" i="107"/>
  <c r="C59" i="107"/>
  <c r="D59" i="107"/>
  <c r="E59" i="107"/>
  <c r="F59" i="107"/>
  <c r="C60" i="107"/>
  <c r="D60" i="107"/>
  <c r="E60" i="107"/>
  <c r="F60" i="107"/>
  <c r="C61" i="107"/>
  <c r="D61" i="107"/>
  <c r="E61" i="107"/>
  <c r="F61" i="107"/>
  <c r="C62" i="107"/>
  <c r="D62" i="107"/>
  <c r="E62" i="107"/>
  <c r="F62" i="107"/>
  <c r="C63" i="107"/>
  <c r="D63" i="107"/>
  <c r="E63" i="107"/>
  <c r="F63" i="107"/>
  <c r="C64" i="107"/>
  <c r="D64" i="107"/>
  <c r="E64" i="107"/>
  <c r="F64" i="107"/>
  <c r="C65" i="107"/>
  <c r="D65" i="107"/>
  <c r="E65" i="107"/>
  <c r="F65" i="107"/>
  <c r="C66" i="107"/>
  <c r="D66" i="107"/>
  <c r="E66" i="107"/>
  <c r="F66" i="107"/>
  <c r="D69" i="107"/>
  <c r="E69" i="107"/>
  <c r="F69" i="107"/>
  <c r="E10" i="107" l="1"/>
  <c r="D10" i="107"/>
  <c r="F10" i="107"/>
  <c r="CG14" i="136"/>
  <c r="A6" i="117"/>
  <c r="A7" i="117" s="1"/>
  <c r="A8" i="117" s="1"/>
  <c r="A9" i="117" s="1"/>
  <c r="A10" i="117" s="1"/>
  <c r="A11" i="117" s="1"/>
  <c r="A12" i="117" s="1"/>
  <c r="A13" i="117" s="1"/>
  <c r="A14" i="117" s="1"/>
  <c r="A15" i="117" s="1"/>
  <c r="A16" i="117" s="1"/>
  <c r="A17" i="117" s="1"/>
  <c r="A18" i="117" s="1"/>
  <c r="A19" i="117" s="1"/>
  <c r="A20" i="117" s="1"/>
  <c r="A21" i="117" s="1"/>
  <c r="A22" i="117" s="1"/>
  <c r="E11" i="117" l="1"/>
  <c r="E7" i="117"/>
  <c r="E6" i="117"/>
  <c r="CI14" i="131"/>
  <c r="CI15" i="119"/>
  <c r="BH14" i="139"/>
  <c r="BI14" i="139"/>
  <c r="BJ14" i="139"/>
  <c r="BG14" i="139"/>
  <c r="CI14" i="120"/>
  <c r="BN14" i="120"/>
  <c r="BM14" i="120"/>
  <c r="BH14" i="120"/>
  <c r="BG14" i="120"/>
  <c r="BB14" i="120"/>
  <c r="BA14" i="120"/>
  <c r="AV14" i="120"/>
  <c r="AU14" i="120"/>
  <c r="AY14" i="120" l="1"/>
  <c r="CI15" i="120"/>
  <c r="CG14" i="120"/>
  <c r="CH14" i="120"/>
  <c r="CD16" i="120"/>
  <c r="E21" i="117"/>
  <c r="E19" i="117"/>
  <c r="E17" i="117"/>
  <c r="E14" i="117"/>
  <c r="CD23" i="137"/>
  <c r="CE23" i="137"/>
  <c r="CF23" i="137"/>
  <c r="CG23" i="137"/>
  <c r="CH23" i="137"/>
  <c r="CI23" i="137"/>
  <c r="CJ23" i="137"/>
  <c r="CD24" i="137"/>
  <c r="CJ24" i="137" s="1"/>
  <c r="CE24" i="137"/>
  <c r="CF24" i="137"/>
  <c r="CG24" i="137"/>
  <c r="CH24" i="137"/>
  <c r="CI24" i="137"/>
  <c r="CD25" i="137"/>
  <c r="CE25" i="137"/>
  <c r="CF25" i="137"/>
  <c r="CG25" i="137"/>
  <c r="CH25" i="137"/>
  <c r="CI25" i="137"/>
  <c r="CJ25" i="137" s="1"/>
  <c r="CD26" i="137"/>
  <c r="CE26" i="137"/>
  <c r="CF26" i="137"/>
  <c r="CG26" i="137"/>
  <c r="CH26" i="137"/>
  <c r="CI26" i="137"/>
  <c r="CJ26" i="137"/>
  <c r="CD27" i="137"/>
  <c r="CE27" i="137"/>
  <c r="CF27" i="137"/>
  <c r="CG27" i="137"/>
  <c r="CH27" i="137"/>
  <c r="CI27" i="137"/>
  <c r="CJ27" i="137"/>
  <c r="CD28" i="137"/>
  <c r="CJ28" i="137" s="1"/>
  <c r="CE28" i="137"/>
  <c r="CF28" i="137"/>
  <c r="CG28" i="137"/>
  <c r="CH28" i="137"/>
  <c r="CI28" i="137"/>
  <c r="CD49" i="120"/>
  <c r="CE49" i="120"/>
  <c r="CF49" i="120"/>
  <c r="CG49" i="120"/>
  <c r="CH49" i="120"/>
  <c r="CI49" i="120"/>
  <c r="CD50" i="120"/>
  <c r="CE50" i="120"/>
  <c r="CF50" i="120"/>
  <c r="CG50" i="120"/>
  <c r="CH50" i="120"/>
  <c r="CI50" i="120"/>
  <c r="CD51" i="120"/>
  <c r="CE51" i="120"/>
  <c r="CF51" i="120"/>
  <c r="CG51" i="120"/>
  <c r="CH51" i="120"/>
  <c r="CI51" i="120"/>
  <c r="CD47" i="120"/>
  <c r="CE47" i="120"/>
  <c r="CF47" i="120"/>
  <c r="CG47" i="120"/>
  <c r="CH47" i="120"/>
  <c r="CI47" i="120"/>
  <c r="CD48" i="120"/>
  <c r="CE48" i="120"/>
  <c r="CF48" i="120"/>
  <c r="CG48" i="120"/>
  <c r="CH48" i="120"/>
  <c r="CI48" i="120"/>
  <c r="CD46" i="120"/>
  <c r="CE46" i="120"/>
  <c r="CF46" i="120"/>
  <c r="CG46" i="120"/>
  <c r="CH46" i="120"/>
  <c r="CI46" i="120"/>
  <c r="CJ24" i="120"/>
  <c r="CJ25" i="120"/>
  <c r="CJ26" i="120"/>
  <c r="CJ27" i="120"/>
  <c r="CD24" i="120"/>
  <c r="CE24" i="120"/>
  <c r="CF24" i="120"/>
  <c r="CG24" i="120"/>
  <c r="CH24" i="120"/>
  <c r="CI24" i="120"/>
  <c r="CD25" i="120"/>
  <c r="CE25" i="120"/>
  <c r="CF25" i="120"/>
  <c r="CG25" i="120"/>
  <c r="CH25" i="120"/>
  <c r="CI25" i="120"/>
  <c r="CD26" i="120"/>
  <c r="CE26" i="120"/>
  <c r="CF26" i="120"/>
  <c r="CG26" i="120"/>
  <c r="CH26" i="120"/>
  <c r="CI26" i="120"/>
  <c r="CJ15" i="120"/>
  <c r="CJ16" i="120"/>
  <c r="CI17" i="107"/>
  <c r="BG15" i="139"/>
  <c r="BH15" i="139"/>
  <c r="BI15" i="139"/>
  <c r="BJ15" i="139"/>
  <c r="BG17" i="139"/>
  <c r="BH17" i="139"/>
  <c r="BI17" i="139"/>
  <c r="BJ17" i="139"/>
  <c r="BG18" i="139"/>
  <c r="BH18" i="139"/>
  <c r="BI18" i="139"/>
  <c r="BJ18" i="139"/>
  <c r="BG19" i="139"/>
  <c r="BH19" i="139"/>
  <c r="BI19" i="139"/>
  <c r="BJ19" i="139"/>
  <c r="BG20" i="139"/>
  <c r="C9" i="107" s="1"/>
  <c r="BH20" i="139"/>
  <c r="D9" i="107" s="1"/>
  <c r="BI20" i="139"/>
  <c r="E9" i="107" s="1"/>
  <c r="BJ20" i="139"/>
  <c r="F9" i="107" s="1"/>
  <c r="BG21" i="139"/>
  <c r="BH21" i="139"/>
  <c r="BI21" i="139"/>
  <c r="BJ21" i="139"/>
  <c r="BG22" i="139"/>
  <c r="BH22" i="139"/>
  <c r="BI22" i="139"/>
  <c r="BJ22" i="139"/>
  <c r="BG23" i="139"/>
  <c r="BH23" i="139"/>
  <c r="BI23" i="139"/>
  <c r="BJ23" i="139"/>
  <c r="BG24" i="139"/>
  <c r="BH24" i="139"/>
  <c r="BI24" i="139"/>
  <c r="BJ24" i="139"/>
  <c r="BG25" i="139"/>
  <c r="BH25" i="139"/>
  <c r="BI25" i="139"/>
  <c r="BJ25" i="139"/>
  <c r="BG26" i="139"/>
  <c r="BH26" i="139"/>
  <c r="BI26" i="139"/>
  <c r="BJ26" i="139"/>
  <c r="BG27" i="139"/>
  <c r="BH27" i="139"/>
  <c r="BI27" i="139"/>
  <c r="BJ27" i="139"/>
  <c r="BG28" i="139"/>
  <c r="BH28" i="139"/>
  <c r="BI28" i="139"/>
  <c r="BJ28" i="139"/>
  <c r="BG29" i="139"/>
  <c r="BH29" i="139"/>
  <c r="BI29" i="139"/>
  <c r="BJ29" i="139"/>
  <c r="BG30" i="139"/>
  <c r="BH30" i="139"/>
  <c r="BI30" i="139"/>
  <c r="BJ30" i="139"/>
  <c r="BG31" i="139"/>
  <c r="BH31" i="139"/>
  <c r="BI31" i="139"/>
  <c r="BJ31" i="139"/>
  <c r="BG32" i="139"/>
  <c r="BH32" i="139"/>
  <c r="BI32" i="139"/>
  <c r="BJ32" i="139"/>
  <c r="BG33" i="139"/>
  <c r="BH33" i="139"/>
  <c r="BI33" i="139"/>
  <c r="BJ33" i="139"/>
  <c r="BK33" i="139"/>
  <c r="CJ35" i="107" s="1"/>
  <c r="BG34" i="139"/>
  <c r="BH34" i="139"/>
  <c r="BI34" i="139"/>
  <c r="BJ34" i="139"/>
  <c r="BG35" i="139"/>
  <c r="BH35" i="139"/>
  <c r="BI35" i="139"/>
  <c r="BJ35" i="139"/>
  <c r="BG36" i="139"/>
  <c r="BH36" i="139"/>
  <c r="BI36" i="139"/>
  <c r="BJ36" i="139"/>
  <c r="BG37" i="139"/>
  <c r="BH37" i="139"/>
  <c r="BI37" i="139"/>
  <c r="BJ37" i="139"/>
  <c r="BG38" i="139"/>
  <c r="BH38" i="139"/>
  <c r="BJ38" i="139"/>
  <c r="BG39" i="139"/>
  <c r="BG16" i="139" s="1"/>
  <c r="CD32" i="107" s="1"/>
  <c r="BH39" i="139"/>
  <c r="BH16" i="139" s="1"/>
  <c r="CE32" i="107" s="1"/>
  <c r="BI39" i="139"/>
  <c r="BI16" i="139" s="1"/>
  <c r="CF32" i="107" s="1"/>
  <c r="BJ39" i="139"/>
  <c r="BJ16" i="139" s="1"/>
  <c r="CG32" i="107" s="1"/>
  <c r="BG40" i="139"/>
  <c r="BH40" i="139"/>
  <c r="BI40" i="139"/>
  <c r="BJ40" i="139"/>
  <c r="CD13" i="84"/>
  <c r="CF13" i="84"/>
  <c r="CG13" i="84"/>
  <c r="CH13" i="84"/>
  <c r="CE13" i="84"/>
  <c r="CH17" i="136"/>
  <c r="CG17" i="136"/>
  <c r="CF17" i="136"/>
  <c r="CE17" i="136"/>
  <c r="CC17" i="136"/>
  <c r="BW17" i="136"/>
  <c r="BQ17" i="136"/>
  <c r="BK17" i="136"/>
  <c r="BE17" i="136"/>
  <c r="AY17" i="136"/>
  <c r="AS17" i="136"/>
  <c r="AM17" i="136"/>
  <c r="AG17" i="136"/>
  <c r="Z17" i="136"/>
  <c r="R17" i="136"/>
  <c r="Q17" i="136"/>
  <c r="J17" i="136"/>
  <c r="C17" i="136"/>
  <c r="M14" i="136"/>
  <c r="CI32" i="107" l="1"/>
  <c r="CH32" i="107"/>
  <c r="CD22" i="107"/>
  <c r="CI22" i="107" s="1"/>
  <c r="CJ22" i="107" s="1"/>
  <c r="CI17" i="136"/>
  <c r="S17" i="136"/>
  <c r="CD17" i="136" s="1"/>
  <c r="CJ17" i="136"/>
  <c r="CJ32" i="107" l="1"/>
  <c r="BF14" i="139"/>
  <c r="BE39" i="139"/>
  <c r="AY39" i="139"/>
  <c r="AS39" i="139"/>
  <c r="AY38" i="139"/>
  <c r="BK38" i="139" s="1"/>
  <c r="AY37" i="139"/>
  <c r="AS35" i="139"/>
  <c r="AS34" i="139"/>
  <c r="AS32" i="139"/>
  <c r="BE31" i="139"/>
  <c r="AY31" i="139"/>
  <c r="AS31" i="139"/>
  <c r="BE30" i="139"/>
  <c r="AY30" i="139"/>
  <c r="AS30" i="139"/>
  <c r="BE29" i="139"/>
  <c r="AY29" i="139"/>
  <c r="AS29" i="139"/>
  <c r="BE28" i="139"/>
  <c r="AY28" i="139"/>
  <c r="AS28" i="139"/>
  <c r="BE27" i="139"/>
  <c r="AS27" i="139"/>
  <c r="BE26" i="139"/>
  <c r="AY26" i="139"/>
  <c r="AS26" i="139"/>
  <c r="BE25" i="139"/>
  <c r="AY25" i="139"/>
  <c r="AS25" i="139"/>
  <c r="BE24" i="139"/>
  <c r="AY24" i="139"/>
  <c r="AS24" i="139"/>
  <c r="BE23" i="139"/>
  <c r="AY23" i="139"/>
  <c r="AS23" i="139"/>
  <c r="BE22" i="139"/>
  <c r="AY22" i="139"/>
  <c r="AS22" i="139"/>
  <c r="BE21" i="139"/>
  <c r="AY21" i="139"/>
  <c r="AS21" i="139"/>
  <c r="BE20" i="139"/>
  <c r="AY20" i="139"/>
  <c r="AS20" i="139"/>
  <c r="BE19" i="139"/>
  <c r="AY19" i="139"/>
  <c r="AS19" i="139"/>
  <c r="BE18" i="139"/>
  <c r="AY18" i="139"/>
  <c r="AS18" i="139"/>
  <c r="BE17" i="139"/>
  <c r="AY17" i="139"/>
  <c r="AS17" i="139"/>
  <c r="AM17" i="139"/>
  <c r="BE15" i="139"/>
  <c r="AY15" i="139"/>
  <c r="AS15" i="139"/>
  <c r="AM15" i="139"/>
  <c r="BE14" i="139"/>
  <c r="AS14" i="139"/>
  <c r="AM14" i="139"/>
  <c r="BK27" i="139" l="1"/>
  <c r="BK18" i="139"/>
  <c r="BV23" i="128"/>
  <c r="BU23" i="128"/>
  <c r="BT23" i="128"/>
  <c r="BS23" i="128"/>
  <c r="BS19" i="128"/>
  <c r="BS18" i="128"/>
  <c r="BS27" i="128" s="1"/>
  <c r="BT17" i="128"/>
  <c r="BT14" i="128" s="1"/>
  <c r="BT15" i="128" s="1"/>
  <c r="BS17" i="128"/>
  <c r="BV16" i="128"/>
  <c r="BU16" i="128"/>
  <c r="BV14" i="128"/>
  <c r="BV15" i="128" s="1"/>
  <c r="BU14" i="128"/>
  <c r="BU15" i="128" s="1"/>
  <c r="BS14" i="128"/>
  <c r="BS15" i="128" s="1"/>
  <c r="BX35" i="141" l="1"/>
  <c r="BX34" i="141"/>
  <c r="BX33" i="141"/>
  <c r="BX32" i="141"/>
  <c r="BX31" i="141"/>
  <c r="BX30" i="141"/>
  <c r="BX29" i="141"/>
  <c r="Q17" i="140"/>
  <c r="Q18" i="140"/>
  <c r="Q19" i="140"/>
  <c r="Q20" i="140"/>
  <c r="Q21" i="140"/>
  <c r="Q22" i="140"/>
  <c r="Q23" i="140"/>
  <c r="Q24" i="140"/>
  <c r="Q25" i="140"/>
  <c r="Q26" i="140"/>
  <c r="Q27" i="140"/>
  <c r="Q28" i="140"/>
  <c r="Q29" i="140"/>
  <c r="Q31" i="140"/>
  <c r="Q32" i="140"/>
  <c r="Q33" i="140"/>
  <c r="Q34" i="140"/>
  <c r="Q35" i="140"/>
  <c r="Q36" i="140"/>
  <c r="Q37" i="140"/>
  <c r="BX23" i="141" l="1"/>
  <c r="AY23" i="141"/>
  <c r="BE23" i="141"/>
  <c r="BK23" i="141"/>
  <c r="BQ23" i="141"/>
  <c r="BW23" i="141"/>
  <c r="BY23" i="141"/>
  <c r="BZ23" i="141"/>
  <c r="CA23" i="141"/>
  <c r="CB23" i="141"/>
  <c r="AY26" i="141"/>
  <c r="BE26" i="141"/>
  <c r="BK26" i="141"/>
  <c r="BQ26" i="141"/>
  <c r="BW26" i="141"/>
  <c r="BY26" i="141"/>
  <c r="CA26" i="141"/>
  <c r="CB26" i="141"/>
  <c r="CC23" i="141" l="1"/>
  <c r="CD23" i="141" s="1"/>
  <c r="BX26" i="141"/>
  <c r="BZ26" i="141"/>
  <c r="CC26" i="141" s="1"/>
  <c r="CD26" i="141" l="1"/>
  <c r="CB25" i="141" l="1"/>
  <c r="CA25" i="141"/>
  <c r="BY25" i="141"/>
  <c r="BW25" i="141"/>
  <c r="BQ25" i="141"/>
  <c r="BK25" i="141"/>
  <c r="AY25" i="141"/>
  <c r="CB18" i="141"/>
  <c r="CA18" i="141"/>
  <c r="BZ18" i="141"/>
  <c r="BY18" i="141"/>
  <c r="BW18" i="141"/>
  <c r="BQ18" i="141"/>
  <c r="BE18" i="141"/>
  <c r="AY18" i="141"/>
  <c r="CB16" i="141"/>
  <c r="CA16" i="141"/>
  <c r="BZ16" i="141"/>
  <c r="BY16" i="141"/>
  <c r="BX16" i="141"/>
  <c r="BW16" i="141"/>
  <c r="BQ16" i="141"/>
  <c r="BK16" i="141"/>
  <c r="BE16" i="141"/>
  <c r="AY16" i="141"/>
  <c r="CB15" i="141"/>
  <c r="CA15" i="141"/>
  <c r="BW15" i="141"/>
  <c r="BQ15" i="141"/>
  <c r="BK15" i="141"/>
  <c r="BZ15" i="141"/>
  <c r="BY15" i="141"/>
  <c r="AY15" i="141"/>
  <c r="BX15" i="141"/>
  <c r="CB14" i="141"/>
  <c r="CA14" i="141"/>
  <c r="BZ14" i="141"/>
  <c r="BY14" i="141"/>
  <c r="BW14" i="141"/>
  <c r="BQ14" i="141"/>
  <c r="BK14" i="141"/>
  <c r="BE14" i="141"/>
  <c r="AY14" i="141"/>
  <c r="AS14" i="141"/>
  <c r="AM14" i="141"/>
  <c r="AG14" i="141"/>
  <c r="AA14" i="141"/>
  <c r="BX14" i="141"/>
  <c r="F10" i="141"/>
  <c r="CD14" i="141" l="1"/>
  <c r="D21" i="117"/>
  <c r="F21" i="117" s="1"/>
  <c r="J26" i="141"/>
  <c r="J23" i="141"/>
  <c r="BX18" i="141"/>
  <c r="BX25" i="141"/>
  <c r="BE15" i="141"/>
  <c r="CC16" i="141"/>
  <c r="CD16" i="141" s="1"/>
  <c r="CC18" i="141"/>
  <c r="CD18" i="141" s="1"/>
  <c r="CC15" i="141"/>
  <c r="CD15" i="141" s="1"/>
  <c r="J25" i="141"/>
  <c r="BV14" i="136"/>
  <c r="BU14" i="136"/>
  <c r="BT14" i="136"/>
  <c r="BS14" i="136"/>
  <c r="BE25" i="141" l="1"/>
  <c r="BZ25" i="141"/>
  <c r="CC25" i="141" s="1"/>
  <c r="CD25" i="141" s="1"/>
  <c r="BW21" i="125"/>
  <c r="BW22" i="125"/>
  <c r="BW23" i="125"/>
  <c r="BW24" i="125"/>
  <c r="BW25" i="125"/>
  <c r="BW26" i="125"/>
  <c r="BW27" i="125"/>
  <c r="BW28" i="125"/>
  <c r="BW29" i="125"/>
  <c r="BW30" i="125"/>
  <c r="BW31" i="125"/>
  <c r="BW32" i="125"/>
  <c r="BW33" i="125"/>
  <c r="BW34" i="125"/>
  <c r="BW35" i="125"/>
  <c r="BW36" i="125"/>
  <c r="BW37" i="125"/>
  <c r="BW38" i="125"/>
  <c r="BW39" i="125"/>
  <c r="BW40" i="125"/>
  <c r="BW41" i="125"/>
  <c r="BW42" i="125"/>
  <c r="BW43" i="125"/>
  <c r="BW44" i="125"/>
  <c r="BW45" i="125"/>
  <c r="BY68" i="107" l="1"/>
  <c r="BX68" i="107"/>
  <c r="BW68" i="107"/>
  <c r="BV68" i="107"/>
  <c r="BY66" i="107"/>
  <c r="BX66" i="107"/>
  <c r="BW66" i="107"/>
  <c r="BV66" i="107"/>
  <c r="BY60" i="107"/>
  <c r="BX60" i="107"/>
  <c r="BW60" i="107"/>
  <c r="BV60" i="107"/>
  <c r="BY59" i="107"/>
  <c r="BX59" i="107"/>
  <c r="BW59" i="107"/>
  <c r="BV59" i="107"/>
  <c r="BO73" i="107" l="1"/>
  <c r="BO72" i="107"/>
  <c r="BR68" i="107"/>
  <c r="BQ68" i="107"/>
  <c r="BP68" i="107"/>
  <c r="BO68" i="107"/>
  <c r="BR66" i="107"/>
  <c r="BQ66" i="107"/>
  <c r="BP66" i="107"/>
  <c r="BO66" i="107"/>
  <c r="BR60" i="107"/>
  <c r="BQ60" i="107"/>
  <c r="BP60" i="107"/>
  <c r="BO60" i="107"/>
  <c r="BR59" i="107"/>
  <c r="BQ59" i="107"/>
  <c r="BP59" i="107"/>
  <c r="BO59" i="107"/>
  <c r="CH37" i="140"/>
  <c r="CG37" i="140"/>
  <c r="CF37" i="140"/>
  <c r="CE37" i="140"/>
  <c r="CC37" i="140"/>
  <c r="BW37" i="140"/>
  <c r="BE37" i="140"/>
  <c r="AY37" i="140"/>
  <c r="AS37" i="140"/>
  <c r="AM37" i="140"/>
  <c r="AG37" i="140"/>
  <c r="Z37" i="140"/>
  <c r="R37" i="140"/>
  <c r="CH36" i="140"/>
  <c r="CG36" i="140"/>
  <c r="CF36" i="140"/>
  <c r="CE36" i="140"/>
  <c r="CC36" i="140"/>
  <c r="BW36" i="140"/>
  <c r="BE36" i="140"/>
  <c r="AY36" i="140"/>
  <c r="AS36" i="140"/>
  <c r="AM36" i="140"/>
  <c r="AG36" i="140"/>
  <c r="Z36" i="140"/>
  <c r="R36" i="140"/>
  <c r="C36" i="140"/>
  <c r="CH35" i="140"/>
  <c r="CG35" i="140"/>
  <c r="CE35" i="140"/>
  <c r="CC35" i="140"/>
  <c r="BW35" i="140"/>
  <c r="BE35" i="140"/>
  <c r="AY35" i="140"/>
  <c r="AS35" i="140"/>
  <c r="AM35" i="140"/>
  <c r="AG35" i="140"/>
  <c r="Z35" i="140"/>
  <c r="R35" i="140"/>
  <c r="C35" i="140"/>
  <c r="CH34" i="140"/>
  <c r="CG34" i="140"/>
  <c r="CF34" i="140"/>
  <c r="CE34" i="140"/>
  <c r="CC34" i="140"/>
  <c r="BW34" i="140"/>
  <c r="BE34" i="140"/>
  <c r="AY34" i="140"/>
  <c r="AS34" i="140"/>
  <c r="AM34" i="140"/>
  <c r="AG34" i="140"/>
  <c r="Z34" i="140"/>
  <c r="R34" i="140"/>
  <c r="C34" i="140"/>
  <c r="CH33" i="140"/>
  <c r="CG33" i="140"/>
  <c r="CF33" i="140"/>
  <c r="CE33" i="140"/>
  <c r="CC33" i="140"/>
  <c r="BW33" i="140"/>
  <c r="BE33" i="140"/>
  <c r="AY33" i="140"/>
  <c r="AS33" i="140"/>
  <c r="AM33" i="140"/>
  <c r="AG33" i="140"/>
  <c r="Z33" i="140"/>
  <c r="R33" i="140"/>
  <c r="C33" i="140"/>
  <c r="CH32" i="140"/>
  <c r="CG32" i="140"/>
  <c r="CF32" i="140"/>
  <c r="CE32" i="140"/>
  <c r="CC32" i="140"/>
  <c r="BW32" i="140"/>
  <c r="BE32" i="140"/>
  <c r="AY32" i="140"/>
  <c r="AS32" i="140"/>
  <c r="AM32" i="140"/>
  <c r="AG32" i="140"/>
  <c r="Z32" i="140"/>
  <c r="R32" i="140"/>
  <c r="C32" i="140"/>
  <c r="CH31" i="140"/>
  <c r="CG31" i="140"/>
  <c r="CF31" i="140"/>
  <c r="CE31" i="140"/>
  <c r="CC31" i="140"/>
  <c r="BW31" i="140"/>
  <c r="BE31" i="140"/>
  <c r="AY31" i="140"/>
  <c r="AS31" i="140"/>
  <c r="AM31" i="140"/>
  <c r="AG31" i="140"/>
  <c r="Z31" i="140"/>
  <c r="R31" i="140"/>
  <c r="S31" i="140" s="1"/>
  <c r="C31" i="140"/>
  <c r="CH30" i="140"/>
  <c r="CG30" i="140"/>
  <c r="CF30" i="140"/>
  <c r="CE30" i="140"/>
  <c r="CC30" i="140"/>
  <c r="BW30" i="140"/>
  <c r="BE30" i="140"/>
  <c r="AY30" i="140"/>
  <c r="AS30" i="140"/>
  <c r="AM30" i="140"/>
  <c r="AG30" i="140"/>
  <c r="Z30" i="140"/>
  <c r="S30" i="140"/>
  <c r="C30" i="140"/>
  <c r="CH29" i="140"/>
  <c r="CG29" i="140"/>
  <c r="CF29" i="140"/>
  <c r="CE29" i="140"/>
  <c r="CC29" i="140"/>
  <c r="BW29" i="140"/>
  <c r="BE29" i="140"/>
  <c r="AY29" i="140"/>
  <c r="AS29" i="140"/>
  <c r="AM29" i="140"/>
  <c r="AG29" i="140"/>
  <c r="Z29" i="140"/>
  <c r="R29" i="140"/>
  <c r="C29" i="140"/>
  <c r="CH28" i="140"/>
  <c r="CG28" i="140"/>
  <c r="CF28" i="140"/>
  <c r="CE28" i="140"/>
  <c r="CC28" i="140"/>
  <c r="BW28" i="140"/>
  <c r="BE28" i="140"/>
  <c r="AY28" i="140"/>
  <c r="AS28" i="140"/>
  <c r="AM28" i="140"/>
  <c r="AG28" i="140"/>
  <c r="Z28" i="140"/>
  <c r="R28" i="140"/>
  <c r="S28" i="140"/>
  <c r="C28" i="140"/>
  <c r="CH27" i="140"/>
  <c r="CG27" i="140"/>
  <c r="CE27" i="140"/>
  <c r="CC27" i="140"/>
  <c r="BW27" i="140"/>
  <c r="BE27" i="140"/>
  <c r="AY27" i="140"/>
  <c r="AS27" i="140"/>
  <c r="AM27" i="140"/>
  <c r="AG27" i="140"/>
  <c r="Z27" i="140"/>
  <c r="R27" i="140"/>
  <c r="C27" i="140"/>
  <c r="CH26" i="140"/>
  <c r="CG26" i="140"/>
  <c r="CE26" i="140"/>
  <c r="CC26" i="140"/>
  <c r="BW26" i="140"/>
  <c r="BE26" i="140"/>
  <c r="AY26" i="140"/>
  <c r="AS26" i="140"/>
  <c r="AM26" i="140"/>
  <c r="AG26" i="140"/>
  <c r="Z26" i="140"/>
  <c r="R26" i="140"/>
  <c r="S26" i="140" s="1"/>
  <c r="C26" i="140"/>
  <c r="CH25" i="140"/>
  <c r="CG25" i="140"/>
  <c r="CE25" i="140"/>
  <c r="CC25" i="140"/>
  <c r="BW25" i="140"/>
  <c r="BE25" i="140"/>
  <c r="AY25" i="140"/>
  <c r="AS25" i="140"/>
  <c r="AM25" i="140"/>
  <c r="AG25" i="140"/>
  <c r="Z25" i="140"/>
  <c r="R25" i="140"/>
  <c r="C25" i="140"/>
  <c r="CH24" i="140"/>
  <c r="CG24" i="140"/>
  <c r="CF24" i="140"/>
  <c r="CE24" i="140"/>
  <c r="CC24" i="140"/>
  <c r="BW24" i="140"/>
  <c r="BE24" i="140"/>
  <c r="AY24" i="140"/>
  <c r="AS24" i="140"/>
  <c r="AM24" i="140"/>
  <c r="AG24" i="140"/>
  <c r="Z24" i="140"/>
  <c r="R24" i="140"/>
  <c r="C24" i="140"/>
  <c r="CH23" i="140"/>
  <c r="CG23" i="140"/>
  <c r="CF23" i="140"/>
  <c r="CE23" i="140"/>
  <c r="CC23" i="140"/>
  <c r="BW23" i="140"/>
  <c r="BE23" i="140"/>
  <c r="AY23" i="140"/>
  <c r="AS23" i="140"/>
  <c r="AM23" i="140"/>
  <c r="AG23" i="140"/>
  <c r="Z23" i="140"/>
  <c r="R23" i="140"/>
  <c r="C23" i="140"/>
  <c r="CH22" i="140"/>
  <c r="CG22" i="140"/>
  <c r="CF22" i="140"/>
  <c r="CE22" i="140"/>
  <c r="CC22" i="140"/>
  <c r="BW22" i="140"/>
  <c r="BE22" i="140"/>
  <c r="AY22" i="140"/>
  <c r="AS22" i="140"/>
  <c r="AM22" i="140"/>
  <c r="AG22" i="140"/>
  <c r="Z22" i="140"/>
  <c r="R22" i="140"/>
  <c r="C22" i="140"/>
  <c r="CH21" i="140"/>
  <c r="CG21" i="140"/>
  <c r="CF21" i="140"/>
  <c r="CE21" i="140"/>
  <c r="CC21" i="140"/>
  <c r="BW21" i="140"/>
  <c r="BE21" i="140"/>
  <c r="AY21" i="140"/>
  <c r="AS21" i="140"/>
  <c r="AM21" i="140"/>
  <c r="AG21" i="140"/>
  <c r="Z21" i="140"/>
  <c r="R21" i="140"/>
  <c r="C21" i="140"/>
  <c r="CH20" i="140"/>
  <c r="CG20" i="140"/>
  <c r="CF20" i="140"/>
  <c r="CE20" i="140"/>
  <c r="CC20" i="140"/>
  <c r="BW20" i="140"/>
  <c r="BE20" i="140"/>
  <c r="AY20" i="140"/>
  <c r="AS20" i="140"/>
  <c r="AM20" i="140"/>
  <c r="AG20" i="140"/>
  <c r="Z20" i="140"/>
  <c r="R20" i="140"/>
  <c r="C20" i="140"/>
  <c r="CH19" i="140"/>
  <c r="CG19" i="140"/>
  <c r="CF19" i="140"/>
  <c r="CE19" i="140"/>
  <c r="CC19" i="140"/>
  <c r="BW19" i="140"/>
  <c r="BE19" i="140"/>
  <c r="AY19" i="140"/>
  <c r="AS19" i="140"/>
  <c r="AM19" i="140"/>
  <c r="AG19" i="140"/>
  <c r="Z19" i="140"/>
  <c r="R19" i="140"/>
  <c r="S19" i="140" s="1"/>
  <c r="C19" i="140"/>
  <c r="CH18" i="140"/>
  <c r="CG18" i="140"/>
  <c r="CF18" i="140"/>
  <c r="CE18" i="140"/>
  <c r="CC18" i="140"/>
  <c r="BW18" i="140"/>
  <c r="BE18" i="140"/>
  <c r="AY18" i="140"/>
  <c r="AS18" i="140"/>
  <c r="AM18" i="140"/>
  <c r="AG18" i="140"/>
  <c r="Z18" i="140"/>
  <c r="R18" i="140"/>
  <c r="C18" i="140"/>
  <c r="CH17" i="140"/>
  <c r="CG17" i="140"/>
  <c r="CF17" i="140"/>
  <c r="CE17" i="140"/>
  <c r="CC17" i="140"/>
  <c r="BW17" i="140"/>
  <c r="BE17" i="140"/>
  <c r="AY17" i="140"/>
  <c r="AS17" i="140"/>
  <c r="AM17" i="140"/>
  <c r="AG17" i="140"/>
  <c r="Z17" i="140"/>
  <c r="R17" i="140"/>
  <c r="S17" i="140" s="1"/>
  <c r="C17" i="140"/>
  <c r="CH16" i="140"/>
  <c r="CG16" i="140"/>
  <c r="CF16" i="140"/>
  <c r="CE16" i="140"/>
  <c r="CC16" i="140"/>
  <c r="BW16" i="140"/>
  <c r="BE16" i="140"/>
  <c r="AY16" i="140"/>
  <c r="AS16" i="140"/>
  <c r="AM16" i="140"/>
  <c r="AG16" i="140"/>
  <c r="Z16" i="140"/>
  <c r="CD16" i="140"/>
  <c r="C16" i="140"/>
  <c r="CH15" i="140"/>
  <c r="CG15" i="140"/>
  <c r="CC15" i="140"/>
  <c r="BW15" i="140"/>
  <c r="CF15" i="140"/>
  <c r="CE15" i="140"/>
  <c r="BE15" i="140"/>
  <c r="AY15" i="140"/>
  <c r="AS15" i="140"/>
  <c r="AM15" i="140"/>
  <c r="AG15" i="140"/>
  <c r="Z15" i="140"/>
  <c r="C15" i="140"/>
  <c r="CH14" i="140"/>
  <c r="CG14" i="140"/>
  <c r="CF14" i="140"/>
  <c r="CE14" i="140"/>
  <c r="CC14" i="140"/>
  <c r="BW14" i="140"/>
  <c r="BE14" i="140"/>
  <c r="AY14" i="140"/>
  <c r="AS14" i="140"/>
  <c r="AM14" i="140"/>
  <c r="AG14" i="140"/>
  <c r="Z14" i="140"/>
  <c r="CD14" i="140"/>
  <c r="D10" i="117" s="1"/>
  <c r="F10" i="117" s="1"/>
  <c r="C14" i="140"/>
  <c r="F10" i="140"/>
  <c r="CI14" i="140" l="1"/>
  <c r="CJ14" i="140" s="1"/>
  <c r="CJ22" i="140"/>
  <c r="S27" i="140"/>
  <c r="S29" i="140"/>
  <c r="CJ29" i="140" s="1"/>
  <c r="S35" i="140"/>
  <c r="CJ35" i="140" s="1"/>
  <c r="S23" i="140"/>
  <c r="S37" i="140"/>
  <c r="S36" i="140"/>
  <c r="S34" i="140"/>
  <c r="S33" i="140"/>
  <c r="CJ33" i="140" s="1"/>
  <c r="S25" i="140"/>
  <c r="S24" i="140"/>
  <c r="S20" i="140"/>
  <c r="CJ31" i="140"/>
  <c r="CJ19" i="140"/>
  <c r="CJ16" i="140"/>
  <c r="CJ17" i="140"/>
  <c r="CJ21" i="140"/>
  <c r="CJ28" i="140"/>
  <c r="CJ30" i="140"/>
  <c r="S32" i="140"/>
  <c r="CJ32" i="140" s="1"/>
  <c r="R14" i="136"/>
  <c r="Q14" i="136"/>
  <c r="CD15" i="140" l="1"/>
  <c r="CJ15" i="140" s="1"/>
  <c r="CJ18" i="140"/>
  <c r="CJ34" i="140"/>
  <c r="CJ24" i="140"/>
  <c r="CJ36" i="140"/>
  <c r="CJ20" i="140"/>
  <c r="CJ23" i="140"/>
  <c r="CJ37" i="140"/>
  <c r="CF25" i="140"/>
  <c r="CJ25" i="140" s="1"/>
  <c r="CF26" i="140" l="1"/>
  <c r="CJ26" i="140" s="1"/>
  <c r="BH34" i="107"/>
  <c r="CF27" i="140" l="1"/>
  <c r="CJ27" i="140" s="1"/>
  <c r="W26" i="107"/>
  <c r="BD24" i="107"/>
  <c r="CJ81" i="107" l="1"/>
  <c r="CH19" i="121" l="1"/>
  <c r="CG19" i="121"/>
  <c r="CF19" i="121"/>
  <c r="CE19" i="121"/>
  <c r="CC19" i="121"/>
  <c r="BW19" i="121"/>
  <c r="BQ19" i="121"/>
  <c r="BK19" i="121"/>
  <c r="BE19" i="121"/>
  <c r="AY19" i="121"/>
  <c r="AS19" i="121"/>
  <c r="AM19" i="121"/>
  <c r="AG19" i="121"/>
  <c r="R19" i="121"/>
  <c r="Q19" i="121"/>
  <c r="S19" i="121" s="1"/>
  <c r="CD19" i="121" s="1"/>
  <c r="J19" i="121"/>
  <c r="E19" i="121"/>
  <c r="D19" i="121"/>
  <c r="C19" i="121"/>
  <c r="CH16" i="121"/>
  <c r="CG16" i="121"/>
  <c r="CF16" i="121"/>
  <c r="CE16" i="121"/>
  <c r="CC16" i="121"/>
  <c r="BW16" i="121"/>
  <c r="BQ16" i="121"/>
  <c r="BK16" i="121"/>
  <c r="BE16" i="121"/>
  <c r="AY16" i="121"/>
  <c r="AS16" i="121"/>
  <c r="AM16" i="121"/>
  <c r="AG16" i="121"/>
  <c r="CD16" i="121"/>
  <c r="J16" i="121"/>
  <c r="E16" i="121"/>
  <c r="D16" i="121"/>
  <c r="C16" i="121"/>
  <c r="CH17" i="121"/>
  <c r="CG17" i="121"/>
  <c r="CF17" i="121"/>
  <c r="CE17" i="121"/>
  <c r="CC17" i="121"/>
  <c r="BW17" i="121"/>
  <c r="BQ17" i="121"/>
  <c r="BK17" i="121"/>
  <c r="BE17" i="121"/>
  <c r="AY17" i="121"/>
  <c r="AS17" i="121"/>
  <c r="AM17" i="121"/>
  <c r="AG17" i="121"/>
  <c r="R17" i="121"/>
  <c r="Q17" i="121"/>
  <c r="J17" i="121"/>
  <c r="E17" i="121"/>
  <c r="D17" i="121"/>
  <c r="C17" i="121"/>
  <c r="C17" i="139"/>
  <c r="E17" i="139"/>
  <c r="J17" i="139"/>
  <c r="S17" i="139"/>
  <c r="BF17" i="139" s="1"/>
  <c r="Z17" i="139"/>
  <c r="BK17" i="139"/>
  <c r="C27" i="121"/>
  <c r="D27" i="121"/>
  <c r="E27" i="121"/>
  <c r="J27" i="121"/>
  <c r="Q27" i="121"/>
  <c r="R27" i="121"/>
  <c r="AG27" i="121"/>
  <c r="AM27" i="121"/>
  <c r="AS27" i="121"/>
  <c r="AY27" i="121"/>
  <c r="BE27" i="121"/>
  <c r="BK27" i="121"/>
  <c r="BQ27" i="121"/>
  <c r="BW27" i="121"/>
  <c r="CC27" i="121"/>
  <c r="CE27" i="121"/>
  <c r="CF27" i="121"/>
  <c r="CG27" i="121"/>
  <c r="CH27" i="121"/>
  <c r="CI17" i="121" l="1"/>
  <c r="S27" i="121"/>
  <c r="CD27" i="121" s="1"/>
  <c r="CI27" i="121"/>
  <c r="CJ27" i="121" s="1"/>
  <c r="BL17" i="139"/>
  <c r="S17" i="121"/>
  <c r="CD17" i="121" s="1"/>
  <c r="CI19" i="121"/>
  <c r="CI16" i="121"/>
  <c r="CJ16" i="121" s="1"/>
  <c r="CJ19" i="121"/>
  <c r="CJ17" i="121"/>
  <c r="AI14" i="129" l="1"/>
  <c r="AM14" i="129" s="1"/>
  <c r="AS54" i="129"/>
  <c r="AM54" i="129"/>
  <c r="AG54" i="129"/>
  <c r="AS53" i="129"/>
  <c r="AM53" i="129"/>
  <c r="AG53" i="129"/>
  <c r="AM52" i="129"/>
  <c r="AG52" i="129"/>
  <c r="AS51" i="129"/>
  <c r="AM51" i="129"/>
  <c r="AG51" i="129"/>
  <c r="AS50" i="129"/>
  <c r="AM50" i="129"/>
  <c r="AG50" i="129"/>
  <c r="AS49" i="129"/>
  <c r="AM49" i="129"/>
  <c r="AG49" i="129"/>
  <c r="AS48" i="129"/>
  <c r="AM48" i="129"/>
  <c r="AG48" i="129"/>
  <c r="AS47" i="129"/>
  <c r="AM47" i="129"/>
  <c r="AG47" i="129"/>
  <c r="AS46" i="129"/>
  <c r="AM46" i="129"/>
  <c r="AG46" i="129"/>
  <c r="AS45" i="129"/>
  <c r="AM45" i="129"/>
  <c r="AG45" i="129"/>
  <c r="AS44" i="129"/>
  <c r="AM44" i="129"/>
  <c r="AG44" i="129"/>
  <c r="AM43" i="129"/>
  <c r="AG43" i="129"/>
  <c r="AS42" i="129"/>
  <c r="AM42" i="129"/>
  <c r="AG42" i="129"/>
  <c r="AS41" i="129"/>
  <c r="AM41" i="129"/>
  <c r="AG41" i="129"/>
  <c r="AS40" i="129"/>
  <c r="AM40" i="129"/>
  <c r="AG40" i="129"/>
  <c r="AS39" i="129"/>
  <c r="AM39" i="129"/>
  <c r="AG39" i="129"/>
  <c r="AS38" i="129"/>
  <c r="AM38" i="129"/>
  <c r="AG38" i="129"/>
  <c r="AS37" i="129"/>
  <c r="AM37" i="129"/>
  <c r="AG37" i="129"/>
  <c r="AS36" i="129"/>
  <c r="AM36" i="129"/>
  <c r="AG36" i="129"/>
  <c r="AS35" i="129"/>
  <c r="AM35" i="129"/>
  <c r="AG35" i="129"/>
  <c r="AS34" i="129"/>
  <c r="AM34" i="129"/>
  <c r="AG34" i="129"/>
  <c r="AS33" i="129"/>
  <c r="AM33" i="129"/>
  <c r="AG33" i="129"/>
  <c r="AS32" i="129"/>
  <c r="AM32" i="129"/>
  <c r="AG32" i="129"/>
  <c r="AS31" i="129"/>
  <c r="AM31" i="129"/>
  <c r="AG31" i="129"/>
  <c r="AS30" i="129"/>
  <c r="AM30" i="129"/>
  <c r="AG30" i="129"/>
  <c r="AS29" i="129"/>
  <c r="AM29" i="129"/>
  <c r="AG29" i="129"/>
  <c r="AS28" i="129"/>
  <c r="AM28" i="129"/>
  <c r="AG28" i="129"/>
  <c r="AS27" i="129"/>
  <c r="AM27" i="129"/>
  <c r="AG27" i="129"/>
  <c r="AS26" i="129"/>
  <c r="AM26" i="129"/>
  <c r="AG26" i="129"/>
  <c r="AS25" i="129"/>
  <c r="AM25" i="129"/>
  <c r="AG25" i="129"/>
  <c r="AS24" i="129"/>
  <c r="AM24" i="129"/>
  <c r="AG24" i="129"/>
  <c r="AS23" i="129"/>
  <c r="AM23" i="129"/>
  <c r="AG23" i="129"/>
  <c r="AS22" i="129"/>
  <c r="AM22" i="129"/>
  <c r="AG22" i="129"/>
  <c r="AS21" i="129"/>
  <c r="AM21" i="129"/>
  <c r="AS20" i="129"/>
  <c r="AM20" i="129"/>
  <c r="AG20" i="129"/>
  <c r="AS19" i="129"/>
  <c r="AM19" i="129"/>
  <c r="AG19" i="129"/>
  <c r="AS18" i="129"/>
  <c r="AM18" i="129"/>
  <c r="AG18" i="129"/>
  <c r="AS17" i="129"/>
  <c r="AM17" i="129"/>
  <c r="AG17" i="129"/>
  <c r="AS16" i="129"/>
  <c r="AM16" i="129"/>
  <c r="AG16" i="129"/>
  <c r="AS15" i="129"/>
  <c r="AM15" i="129"/>
  <c r="AG15" i="129"/>
  <c r="AS14" i="129"/>
  <c r="AG14" i="129"/>
  <c r="BK14" i="139" l="1"/>
  <c r="E20" i="117" s="1"/>
  <c r="BK40" i="139"/>
  <c r="BK39" i="139"/>
  <c r="BK16" i="139" s="1"/>
  <c r="BK37" i="139"/>
  <c r="BK36" i="139"/>
  <c r="BK35" i="139"/>
  <c r="BK34" i="139"/>
  <c r="BK32" i="139"/>
  <c r="BK31" i="139"/>
  <c r="BK30" i="139"/>
  <c r="BK29" i="139"/>
  <c r="BK28" i="139"/>
  <c r="BK26" i="139"/>
  <c r="BK25" i="139"/>
  <c r="BK24" i="139"/>
  <c r="BK23" i="139"/>
  <c r="BK22" i="139"/>
  <c r="BK21" i="139"/>
  <c r="BK20" i="139"/>
  <c r="BK19" i="139"/>
  <c r="BK15" i="139"/>
  <c r="CE14" i="136" l="1"/>
  <c r="R47" i="136" l="1"/>
  <c r="Q47" i="136"/>
  <c r="S47" i="136" s="1"/>
  <c r="R46" i="136"/>
  <c r="Q46" i="136"/>
  <c r="R45" i="136"/>
  <c r="Q45" i="136"/>
  <c r="R44" i="136"/>
  <c r="Q44" i="136"/>
  <c r="S44" i="136" s="1"/>
  <c r="R43" i="136"/>
  <c r="Q43" i="136"/>
  <c r="R42" i="136"/>
  <c r="Q42" i="136"/>
  <c r="R41" i="136"/>
  <c r="Q41" i="136"/>
  <c r="R40" i="136"/>
  <c r="Q40" i="136"/>
  <c r="S40" i="136" s="1"/>
  <c r="R39" i="136"/>
  <c r="Q39" i="136"/>
  <c r="S39" i="136" s="1"/>
  <c r="R38" i="136"/>
  <c r="Q38" i="136"/>
  <c r="R37" i="136"/>
  <c r="Q37" i="136"/>
  <c r="R36" i="136"/>
  <c r="Q36" i="136"/>
  <c r="R35" i="136"/>
  <c r="Q35" i="136"/>
  <c r="R34" i="136"/>
  <c r="Q34" i="136"/>
  <c r="R33" i="136"/>
  <c r="Q33" i="136"/>
  <c r="R32" i="136"/>
  <c r="Q32" i="136"/>
  <c r="R31" i="136"/>
  <c r="Q31" i="136"/>
  <c r="R30" i="136"/>
  <c r="S30" i="136" s="1"/>
  <c r="Q30" i="136"/>
  <c r="R29" i="136"/>
  <c r="Q29" i="136"/>
  <c r="R28" i="136"/>
  <c r="Q28" i="136"/>
  <c r="R27" i="136"/>
  <c r="Q27" i="136"/>
  <c r="R26" i="136"/>
  <c r="Q26" i="136"/>
  <c r="R25" i="136"/>
  <c r="Q25" i="136"/>
  <c r="R24" i="136"/>
  <c r="Q24" i="136"/>
  <c r="R23" i="136"/>
  <c r="Q23" i="136"/>
  <c r="R22" i="136"/>
  <c r="Q22" i="136"/>
  <c r="R21" i="136"/>
  <c r="Q21" i="136"/>
  <c r="S21" i="136" s="1"/>
  <c r="R20" i="136"/>
  <c r="Q20" i="136"/>
  <c r="R19" i="136"/>
  <c r="Q19" i="136"/>
  <c r="S19" i="136" s="1"/>
  <c r="R18" i="136"/>
  <c r="S18" i="136" s="1"/>
  <c r="Q18" i="136"/>
  <c r="R16" i="136"/>
  <c r="Q16" i="136"/>
  <c r="R15" i="136"/>
  <c r="Q15" i="136"/>
  <c r="BQ47" i="136"/>
  <c r="BQ46" i="136"/>
  <c r="CH47" i="136"/>
  <c r="CG47" i="136"/>
  <c r="CF47" i="136"/>
  <c r="CE47" i="136"/>
  <c r="CC47" i="136"/>
  <c r="BW47" i="136"/>
  <c r="BK47" i="136"/>
  <c r="BE47" i="136"/>
  <c r="AS47" i="136"/>
  <c r="AM47" i="136"/>
  <c r="AG47" i="136"/>
  <c r="Z47" i="136"/>
  <c r="J47" i="136"/>
  <c r="CH46" i="136"/>
  <c r="CG46" i="136"/>
  <c r="CF46" i="136"/>
  <c r="CE46" i="136"/>
  <c r="CC46" i="136"/>
  <c r="BW46" i="136"/>
  <c r="BK46" i="136"/>
  <c r="BE46" i="136"/>
  <c r="AS46" i="136"/>
  <c r="AM46" i="136"/>
  <c r="AG46" i="136"/>
  <c r="Z46" i="136"/>
  <c r="J46" i="136"/>
  <c r="BQ44" i="136"/>
  <c r="CH43" i="136"/>
  <c r="CG43" i="136"/>
  <c r="CF43" i="136"/>
  <c r="CE43" i="136"/>
  <c r="CC43" i="136"/>
  <c r="BW43" i="136"/>
  <c r="BK43" i="136"/>
  <c r="BE43" i="136"/>
  <c r="AY43" i="136"/>
  <c r="AS43" i="136"/>
  <c r="AM43" i="136"/>
  <c r="AG43" i="136"/>
  <c r="Z43" i="136"/>
  <c r="CD43" i="136"/>
  <c r="J43" i="136"/>
  <c r="BQ40" i="136"/>
  <c r="BQ39" i="136"/>
  <c r="BQ38" i="136"/>
  <c r="BQ37" i="136"/>
  <c r="BQ36" i="136"/>
  <c r="BQ35" i="136"/>
  <c r="CH35" i="136"/>
  <c r="CG35" i="136"/>
  <c r="CF35" i="136"/>
  <c r="CE35" i="136"/>
  <c r="CC35" i="136"/>
  <c r="BW35" i="136"/>
  <c r="BK35" i="136"/>
  <c r="BE35" i="136"/>
  <c r="AY35" i="136"/>
  <c r="AS35" i="136"/>
  <c r="AM35" i="136"/>
  <c r="AG35" i="136"/>
  <c r="Z35" i="136"/>
  <c r="J35" i="136"/>
  <c r="C35" i="136"/>
  <c r="BQ30" i="136"/>
  <c r="BQ25" i="136"/>
  <c r="BQ23" i="136"/>
  <c r="BQ22" i="136"/>
  <c r="BQ21" i="136"/>
  <c r="CH22" i="136"/>
  <c r="CG22" i="136"/>
  <c r="CF22" i="136"/>
  <c r="CE22" i="136"/>
  <c r="CC22" i="136"/>
  <c r="BW22" i="136"/>
  <c r="BK22" i="136"/>
  <c r="BE22" i="136"/>
  <c r="AY22" i="136"/>
  <c r="AS22" i="136"/>
  <c r="AM22" i="136"/>
  <c r="AG22" i="136"/>
  <c r="Z22" i="136"/>
  <c r="J22" i="136"/>
  <c r="C22" i="136"/>
  <c r="BQ20" i="136"/>
  <c r="BQ19" i="136"/>
  <c r="BQ18" i="136"/>
  <c r="S38" i="136" l="1"/>
  <c r="S20" i="136"/>
  <c r="S24" i="136"/>
  <c r="S37" i="136"/>
  <c r="S15" i="136"/>
  <c r="S25" i="136"/>
  <c r="S35" i="136"/>
  <c r="S16" i="136"/>
  <c r="S22" i="136"/>
  <c r="S36" i="136"/>
  <c r="CI46" i="136"/>
  <c r="CI47" i="136"/>
  <c r="CD46" i="136"/>
  <c r="CD47" i="136"/>
  <c r="CI43" i="136"/>
  <c r="CJ43" i="136" s="1"/>
  <c r="CD35" i="136"/>
  <c r="CI35" i="136"/>
  <c r="CI22" i="136"/>
  <c r="CD22" i="136"/>
  <c r="CK11" i="125"/>
  <c r="CE15" i="125"/>
  <c r="CF15" i="125"/>
  <c r="CG15" i="125"/>
  <c r="CH15" i="125"/>
  <c r="CE16" i="125"/>
  <c r="CF16" i="125"/>
  <c r="CG16" i="125"/>
  <c r="CH16" i="125"/>
  <c r="CE17" i="125"/>
  <c r="CF17" i="125"/>
  <c r="CG17" i="125"/>
  <c r="CH17" i="125"/>
  <c r="CE18" i="125"/>
  <c r="CF18" i="125"/>
  <c r="CG18" i="125"/>
  <c r="CH18" i="125"/>
  <c r="CE19" i="125"/>
  <c r="CD67" i="107" s="1"/>
  <c r="CF19" i="125"/>
  <c r="CG19" i="125"/>
  <c r="CH19" i="125"/>
  <c r="CE20" i="125"/>
  <c r="CF20" i="125"/>
  <c r="CG20" i="125"/>
  <c r="CH20" i="125"/>
  <c r="CE21" i="125"/>
  <c r="CF21" i="125"/>
  <c r="CG21" i="125"/>
  <c r="CH21" i="125"/>
  <c r="CE22" i="125"/>
  <c r="CF22" i="125"/>
  <c r="CG22" i="125"/>
  <c r="CH22" i="125"/>
  <c r="CE23" i="125"/>
  <c r="CF23" i="125"/>
  <c r="CG23" i="125"/>
  <c r="CH23" i="125"/>
  <c r="CE24" i="125"/>
  <c r="CF24" i="125"/>
  <c r="CG24" i="125"/>
  <c r="CH24" i="125"/>
  <c r="CE25" i="125"/>
  <c r="CF25" i="125"/>
  <c r="CG25" i="125"/>
  <c r="CH25" i="125"/>
  <c r="CE26" i="125"/>
  <c r="CF26" i="125"/>
  <c r="CG26" i="125"/>
  <c r="CH26" i="125"/>
  <c r="CE27" i="125"/>
  <c r="CF27" i="125"/>
  <c r="CG27" i="125"/>
  <c r="CH27" i="125"/>
  <c r="CE28" i="125"/>
  <c r="CF28" i="125"/>
  <c r="CG28" i="125"/>
  <c r="CH28" i="125"/>
  <c r="CE29" i="125"/>
  <c r="CF29" i="125"/>
  <c r="CG29" i="125"/>
  <c r="CH29" i="125"/>
  <c r="CE30" i="125"/>
  <c r="CF30" i="125"/>
  <c r="CG30" i="125"/>
  <c r="CH30" i="125"/>
  <c r="CE31" i="125"/>
  <c r="CF31" i="125"/>
  <c r="CG31" i="125"/>
  <c r="CH31" i="125"/>
  <c r="CE32" i="125"/>
  <c r="CF32" i="125"/>
  <c r="CG32" i="125"/>
  <c r="CH32" i="125"/>
  <c r="CE33" i="125"/>
  <c r="CF33" i="125"/>
  <c r="CG33" i="125"/>
  <c r="CH33" i="125"/>
  <c r="CE34" i="125"/>
  <c r="CF34" i="125"/>
  <c r="CG34" i="125"/>
  <c r="CH34" i="125"/>
  <c r="CE35" i="125"/>
  <c r="CF35" i="125"/>
  <c r="CG35" i="125"/>
  <c r="CH35" i="125"/>
  <c r="CE36" i="125"/>
  <c r="CF36" i="125"/>
  <c r="CG36" i="125"/>
  <c r="CH36" i="125"/>
  <c r="CE37" i="125"/>
  <c r="CF37" i="125"/>
  <c r="CG37" i="125"/>
  <c r="CH37" i="125"/>
  <c r="CE38" i="125"/>
  <c r="CF38" i="125"/>
  <c r="CG38" i="125"/>
  <c r="CH38" i="125"/>
  <c r="CE39" i="125"/>
  <c r="CF39" i="125"/>
  <c r="CG39" i="125"/>
  <c r="CH39" i="125"/>
  <c r="CE40" i="125"/>
  <c r="CF40" i="125"/>
  <c r="CG40" i="125"/>
  <c r="CH40" i="125"/>
  <c r="CE41" i="125"/>
  <c r="CF41" i="125"/>
  <c r="CG41" i="125"/>
  <c r="CH41" i="125"/>
  <c r="CE42" i="125"/>
  <c r="CF42" i="125"/>
  <c r="CG42" i="125"/>
  <c r="CH42" i="125"/>
  <c r="CE43" i="125"/>
  <c r="CF43" i="125"/>
  <c r="CG43" i="125"/>
  <c r="CH43" i="125"/>
  <c r="CE44" i="125"/>
  <c r="CF44" i="125"/>
  <c r="CG44" i="125"/>
  <c r="CH44" i="125"/>
  <c r="CE45" i="125"/>
  <c r="CF45" i="125"/>
  <c r="CG45" i="125"/>
  <c r="CH45" i="125"/>
  <c r="E9" i="117"/>
  <c r="BQ45" i="125"/>
  <c r="BK45" i="125"/>
  <c r="BE45" i="125"/>
  <c r="BQ44" i="125"/>
  <c r="BK44" i="125"/>
  <c r="BE44" i="125"/>
  <c r="BQ43" i="125"/>
  <c r="BK43" i="125"/>
  <c r="BE43" i="125"/>
  <c r="BQ42" i="125"/>
  <c r="BK42" i="125"/>
  <c r="BE42" i="125"/>
  <c r="BQ41" i="125"/>
  <c r="BK41" i="125"/>
  <c r="BE41" i="125"/>
  <c r="BQ40" i="125"/>
  <c r="BK40" i="125"/>
  <c r="BE40" i="125"/>
  <c r="BQ39" i="125"/>
  <c r="BK39" i="125"/>
  <c r="BE39" i="125"/>
  <c r="BQ38" i="125"/>
  <c r="BK38" i="125"/>
  <c r="BE38" i="125"/>
  <c r="BQ37" i="125"/>
  <c r="BK37" i="125"/>
  <c r="BE37" i="125"/>
  <c r="BQ36" i="125"/>
  <c r="BK36" i="125"/>
  <c r="BE36" i="125"/>
  <c r="BQ35" i="125"/>
  <c r="BK35" i="125"/>
  <c r="BE35" i="125"/>
  <c r="BQ34" i="125"/>
  <c r="BK34" i="125"/>
  <c r="BE34" i="125"/>
  <c r="BQ33" i="125"/>
  <c r="BK33" i="125"/>
  <c r="BE33" i="125"/>
  <c r="BQ32" i="125"/>
  <c r="BK32" i="125"/>
  <c r="BE32" i="125"/>
  <c r="BQ31" i="125"/>
  <c r="BK31" i="125"/>
  <c r="BE31" i="125"/>
  <c r="BQ30" i="125"/>
  <c r="BK30" i="125"/>
  <c r="BQ29" i="125"/>
  <c r="BK29" i="125"/>
  <c r="BE29" i="125"/>
  <c r="BQ28" i="125"/>
  <c r="BK28" i="125"/>
  <c r="BE28" i="125"/>
  <c r="BQ27" i="125"/>
  <c r="BK27" i="125"/>
  <c r="BE27" i="125"/>
  <c r="BQ26" i="125"/>
  <c r="BK26" i="125"/>
  <c r="BE26" i="125"/>
  <c r="BQ25" i="125"/>
  <c r="BK25" i="125"/>
  <c r="BE25" i="125"/>
  <c r="BK23" i="125"/>
  <c r="BE23" i="125"/>
  <c r="BQ22" i="125"/>
  <c r="BK22" i="125"/>
  <c r="BE22" i="125"/>
  <c r="BQ21" i="125"/>
  <c r="BK21" i="125"/>
  <c r="BE21" i="125"/>
  <c r="BQ20" i="125"/>
  <c r="BK20" i="125"/>
  <c r="BQ19" i="125"/>
  <c r="BK19" i="125"/>
  <c r="BE19" i="125"/>
  <c r="BQ18" i="125"/>
  <c r="BK18" i="125"/>
  <c r="BE18" i="125"/>
  <c r="BQ17" i="125"/>
  <c r="BK17" i="125"/>
  <c r="BE17" i="125"/>
  <c r="BQ16" i="125"/>
  <c r="BK16" i="125"/>
  <c r="BE16" i="125"/>
  <c r="BQ15" i="125"/>
  <c r="BL15" i="125"/>
  <c r="BK15" i="125"/>
  <c r="BF15" i="125"/>
  <c r="BE15" i="125"/>
  <c r="AZ15" i="125"/>
  <c r="BQ14" i="125"/>
  <c r="BK14" i="125"/>
  <c r="BE14" i="125"/>
  <c r="Z19" i="139"/>
  <c r="S19" i="139"/>
  <c r="BF19" i="139" s="1"/>
  <c r="J19" i="139"/>
  <c r="C19" i="139"/>
  <c r="CE14" i="120"/>
  <c r="BK51" i="120"/>
  <c r="BQ49" i="120"/>
  <c r="BQ48" i="120"/>
  <c r="BQ46" i="120"/>
  <c r="BQ45" i="120"/>
  <c r="BQ44" i="120"/>
  <c r="BQ43" i="120"/>
  <c r="BQ42" i="120"/>
  <c r="BQ41" i="120"/>
  <c r="BK41" i="120"/>
  <c r="BQ40" i="120"/>
  <c r="BK40" i="120"/>
  <c r="BQ39" i="120"/>
  <c r="BQ38" i="120"/>
  <c r="BK38" i="120"/>
  <c r="BE38" i="120"/>
  <c r="AY38" i="120"/>
  <c r="BQ37" i="120"/>
  <c r="BQ36" i="120"/>
  <c r="BK36" i="120"/>
  <c r="BE36" i="120"/>
  <c r="AY36" i="120"/>
  <c r="BQ35" i="120"/>
  <c r="BK35" i="120"/>
  <c r="AY35" i="120"/>
  <c r="BK33" i="120"/>
  <c r="AY33" i="120"/>
  <c r="BQ32" i="120"/>
  <c r="BK32" i="120"/>
  <c r="BE32" i="120"/>
  <c r="AY32" i="120"/>
  <c r="BQ29" i="120"/>
  <c r="BE29" i="120"/>
  <c r="AY29" i="120"/>
  <c r="BQ28" i="120"/>
  <c r="BK28" i="120"/>
  <c r="BE28" i="120"/>
  <c r="AY28" i="120"/>
  <c r="BE27" i="120"/>
  <c r="AY27" i="120"/>
  <c r="BN26" i="120"/>
  <c r="BM26" i="120"/>
  <c r="BE26" i="120"/>
  <c r="AY26" i="120"/>
  <c r="BE25" i="120"/>
  <c r="AY25" i="120"/>
  <c r="BE24" i="120"/>
  <c r="AY24" i="120"/>
  <c r="BK23" i="120"/>
  <c r="BE23" i="120"/>
  <c r="AY23" i="120"/>
  <c r="AY22" i="120"/>
  <c r="AY19" i="120"/>
  <c r="BQ18" i="120"/>
  <c r="BK18" i="120"/>
  <c r="AY18" i="120"/>
  <c r="BK17" i="120"/>
  <c r="AY17" i="120"/>
  <c r="BQ16" i="120"/>
  <c r="BK16" i="120"/>
  <c r="BE16" i="120"/>
  <c r="AY16" i="120"/>
  <c r="BQ15" i="120"/>
  <c r="BL15" i="120"/>
  <c r="BK15" i="120"/>
  <c r="BF15" i="120"/>
  <c r="BE15" i="120"/>
  <c r="AZ15" i="120"/>
  <c r="AY15" i="120"/>
  <c r="AT15" i="120"/>
  <c r="BQ14" i="120"/>
  <c r="BK14" i="120"/>
  <c r="BE14" i="120"/>
  <c r="Q24" i="120"/>
  <c r="R24" i="120"/>
  <c r="Q25" i="120"/>
  <c r="R25" i="120"/>
  <c r="Q26" i="120"/>
  <c r="R26" i="120"/>
  <c r="Q27" i="120"/>
  <c r="R27" i="120"/>
  <c r="S14" i="120"/>
  <c r="Q15" i="120"/>
  <c r="R15" i="120"/>
  <c r="Q16" i="120"/>
  <c r="R16" i="120"/>
  <c r="Q17" i="120"/>
  <c r="R17" i="120"/>
  <c r="Q18" i="120"/>
  <c r="R18" i="120"/>
  <c r="Q19" i="120"/>
  <c r="S19" i="120" s="1"/>
  <c r="R19" i="120"/>
  <c r="Q22" i="120"/>
  <c r="R22" i="120"/>
  <c r="Q23" i="120"/>
  <c r="S23" i="120" s="1"/>
  <c r="R23" i="120"/>
  <c r="Q28" i="120"/>
  <c r="R28" i="120"/>
  <c r="S28" i="120"/>
  <c r="Q29" i="120"/>
  <c r="R29" i="120"/>
  <c r="P30" i="120"/>
  <c r="Q30" i="120" s="1"/>
  <c r="S30" i="120" s="1"/>
  <c r="P31" i="120"/>
  <c r="Q31" i="120" s="1"/>
  <c r="S31" i="120" s="1"/>
  <c r="Q32" i="120"/>
  <c r="R32" i="120"/>
  <c r="Q33" i="120"/>
  <c r="R33" i="120"/>
  <c r="Q35" i="120"/>
  <c r="R35" i="120"/>
  <c r="Q36" i="120"/>
  <c r="R36" i="120"/>
  <c r="Q37" i="120"/>
  <c r="R37" i="120"/>
  <c r="Q38" i="120"/>
  <c r="R38" i="120"/>
  <c r="Q39" i="120"/>
  <c r="R39" i="120"/>
  <c r="Q40" i="120"/>
  <c r="R40" i="120"/>
  <c r="Q41" i="120"/>
  <c r="R41" i="120"/>
  <c r="Q42" i="120"/>
  <c r="R42" i="120"/>
  <c r="Q43" i="120"/>
  <c r="R43" i="120"/>
  <c r="S43" i="120" s="1"/>
  <c r="Q44" i="120"/>
  <c r="R44" i="120"/>
  <c r="Q45" i="120"/>
  <c r="R45" i="120"/>
  <c r="Q46" i="120"/>
  <c r="R46" i="120"/>
  <c r="Q47" i="120"/>
  <c r="R47" i="120"/>
  <c r="S47" i="120" s="1"/>
  <c r="Q48" i="120"/>
  <c r="R48" i="120"/>
  <c r="Q49" i="120"/>
  <c r="R49" i="120"/>
  <c r="S49" i="120" s="1"/>
  <c r="Q50" i="120"/>
  <c r="R50" i="120"/>
  <c r="Q51" i="120"/>
  <c r="R51" i="120"/>
  <c r="BQ74" i="93"/>
  <c r="BK74" i="93"/>
  <c r="BQ73" i="93"/>
  <c r="BK73" i="93"/>
  <c r="BQ72" i="93"/>
  <c r="BK72" i="93"/>
  <c r="BQ71" i="93"/>
  <c r="BK71" i="93"/>
  <c r="BQ70" i="93"/>
  <c r="BK70" i="93"/>
  <c r="BQ69" i="93"/>
  <c r="BK69" i="93"/>
  <c r="BQ68" i="93"/>
  <c r="BK68" i="93"/>
  <c r="BQ67" i="93"/>
  <c r="BK67" i="93"/>
  <c r="BQ66" i="93"/>
  <c r="BK66" i="93"/>
  <c r="BQ60" i="93"/>
  <c r="BK60" i="93"/>
  <c r="BQ59" i="93"/>
  <c r="BK59" i="93"/>
  <c r="BQ58" i="93"/>
  <c r="BK58" i="93"/>
  <c r="BQ57" i="93"/>
  <c r="BK57" i="93"/>
  <c r="BQ56" i="93"/>
  <c r="BK56" i="93"/>
  <c r="BQ54" i="93"/>
  <c r="BK54" i="93"/>
  <c r="BQ53" i="93"/>
  <c r="BK53" i="93"/>
  <c r="BQ52" i="93"/>
  <c r="BK52" i="93"/>
  <c r="BQ51" i="93"/>
  <c r="BK51" i="93"/>
  <c r="BQ50" i="93"/>
  <c r="BK50" i="93"/>
  <c r="BQ49" i="93"/>
  <c r="BK49" i="93"/>
  <c r="BQ48" i="93"/>
  <c r="BK48" i="93"/>
  <c r="BQ47" i="93"/>
  <c r="BK47" i="93"/>
  <c r="BQ46" i="93"/>
  <c r="BK46" i="93"/>
  <c r="BQ45" i="93"/>
  <c r="BK45" i="93"/>
  <c r="BQ44" i="93"/>
  <c r="BK44" i="93"/>
  <c r="BQ43" i="93"/>
  <c r="BK43" i="93"/>
  <c r="BQ42" i="93"/>
  <c r="BK42" i="93"/>
  <c r="BQ41" i="93"/>
  <c r="BK41" i="93"/>
  <c r="BQ40" i="93"/>
  <c r="BK40" i="93"/>
  <c r="BK39" i="93"/>
  <c r="BQ38" i="93"/>
  <c r="BK38" i="93"/>
  <c r="BQ37" i="93"/>
  <c r="BK37" i="93"/>
  <c r="BQ36" i="93"/>
  <c r="BK36" i="93"/>
  <c r="BK35" i="93"/>
  <c r="BQ34" i="93"/>
  <c r="BQ33" i="93"/>
  <c r="BK33" i="93"/>
  <c r="BQ32" i="93"/>
  <c r="BK32" i="93"/>
  <c r="BK31" i="93"/>
  <c r="BQ30" i="93"/>
  <c r="BK30" i="93"/>
  <c r="BK29" i="93"/>
  <c r="BQ27" i="93"/>
  <c r="BK27" i="93"/>
  <c r="BQ26" i="93"/>
  <c r="BK26" i="93"/>
  <c r="BQ25" i="93"/>
  <c r="BK25" i="93"/>
  <c r="BQ24" i="93"/>
  <c r="BK24" i="93"/>
  <c r="BQ23" i="93"/>
  <c r="BK23" i="93"/>
  <c r="BQ21" i="93"/>
  <c r="BK21" i="93"/>
  <c r="BQ20" i="93"/>
  <c r="BK20" i="93"/>
  <c r="BQ18" i="93"/>
  <c r="BK18" i="93"/>
  <c r="BQ16" i="93"/>
  <c r="BK16" i="93"/>
  <c r="BQ15" i="93"/>
  <c r="BL15" i="93"/>
  <c r="BK15" i="93"/>
  <c r="BQ14" i="93"/>
  <c r="BK14" i="93"/>
  <c r="AY74" i="93"/>
  <c r="AS74" i="93"/>
  <c r="AY73" i="93"/>
  <c r="AS73" i="93"/>
  <c r="AY72" i="93"/>
  <c r="AS72" i="93"/>
  <c r="AY71" i="93"/>
  <c r="AS71" i="93"/>
  <c r="AY70" i="93"/>
  <c r="AS70" i="93"/>
  <c r="AY69" i="93"/>
  <c r="AS69" i="93"/>
  <c r="AY68" i="93"/>
  <c r="AS68" i="93"/>
  <c r="AY67" i="93"/>
  <c r="AS67" i="93"/>
  <c r="AY66" i="93"/>
  <c r="AS66" i="93"/>
  <c r="AY60" i="93"/>
  <c r="AY59" i="93"/>
  <c r="AY58" i="93"/>
  <c r="AY57" i="93"/>
  <c r="AY56" i="93"/>
  <c r="AY55" i="93"/>
  <c r="AY54" i="93"/>
  <c r="AS54" i="93"/>
  <c r="AY53" i="93"/>
  <c r="AS53" i="93"/>
  <c r="AY52" i="93"/>
  <c r="AS52" i="93"/>
  <c r="AY51" i="93"/>
  <c r="AS51" i="93"/>
  <c r="AY50" i="93"/>
  <c r="AS50" i="93"/>
  <c r="AY49" i="93"/>
  <c r="AS49" i="93"/>
  <c r="AS48" i="93"/>
  <c r="AY47" i="93"/>
  <c r="AS47" i="93"/>
  <c r="AY46" i="93"/>
  <c r="AS46" i="93"/>
  <c r="AY45" i="93"/>
  <c r="AS45" i="93"/>
  <c r="AY44" i="93"/>
  <c r="AS44" i="93"/>
  <c r="AY43" i="93"/>
  <c r="AS43" i="93"/>
  <c r="AY42" i="93"/>
  <c r="AS42" i="93"/>
  <c r="AY41" i="93"/>
  <c r="AS41" i="93"/>
  <c r="AY40" i="93"/>
  <c r="AS40" i="93"/>
  <c r="AY39" i="93"/>
  <c r="AS39" i="93"/>
  <c r="AY38" i="93"/>
  <c r="AS38" i="93"/>
  <c r="AY37" i="93"/>
  <c r="AS37" i="93"/>
  <c r="AY36" i="93"/>
  <c r="AS36" i="93"/>
  <c r="AY35" i="93"/>
  <c r="AS35" i="93"/>
  <c r="AY34" i="93"/>
  <c r="AY33" i="93"/>
  <c r="AS33" i="93"/>
  <c r="AY32" i="93"/>
  <c r="AS32" i="93"/>
  <c r="AY31" i="93"/>
  <c r="AS31" i="93"/>
  <c r="AY30" i="93"/>
  <c r="AS30" i="93"/>
  <c r="AY29" i="93"/>
  <c r="AS29" i="93"/>
  <c r="AS28" i="93"/>
  <c r="AY27" i="93"/>
  <c r="AS27" i="93"/>
  <c r="AY26" i="93"/>
  <c r="AS26" i="93"/>
  <c r="AY25" i="93"/>
  <c r="AS25" i="93"/>
  <c r="AY24" i="93"/>
  <c r="AS24" i="93"/>
  <c r="AY23" i="93"/>
  <c r="AS23" i="93"/>
  <c r="AY21" i="93"/>
  <c r="AS21" i="93"/>
  <c r="AY20" i="93"/>
  <c r="AS20" i="93"/>
  <c r="AS18" i="93"/>
  <c r="AS17" i="93"/>
  <c r="AY16" i="93"/>
  <c r="AS16" i="93"/>
  <c r="AY15" i="93"/>
  <c r="AT15" i="93"/>
  <c r="AP15" i="93"/>
  <c r="AO15" i="93"/>
  <c r="AY14" i="93"/>
  <c r="AS14" i="93"/>
  <c r="BE74" i="93"/>
  <c r="BE73" i="93"/>
  <c r="BE71" i="93"/>
  <c r="BE69" i="93"/>
  <c r="BE68" i="93"/>
  <c r="BE67" i="93"/>
  <c r="BE66" i="93"/>
  <c r="BE60" i="93"/>
  <c r="BE59" i="93"/>
  <c r="BE58" i="93"/>
  <c r="BE57" i="93"/>
  <c r="BE56" i="93"/>
  <c r="BE55" i="93"/>
  <c r="BE53" i="93"/>
  <c r="BE52" i="93"/>
  <c r="BE51" i="93"/>
  <c r="BE50" i="93"/>
  <c r="BE49" i="93"/>
  <c r="BE46" i="93"/>
  <c r="BE45" i="93"/>
  <c r="BE44" i="93"/>
  <c r="BE43" i="93"/>
  <c r="BE42" i="93"/>
  <c r="BE41" i="93"/>
  <c r="BE40" i="93"/>
  <c r="BE38" i="93"/>
  <c r="BE36" i="93"/>
  <c r="BE35" i="93"/>
  <c r="BE34" i="93"/>
  <c r="BE33" i="93"/>
  <c r="BE32" i="93"/>
  <c r="BE31" i="93"/>
  <c r="BE30" i="93"/>
  <c r="BE29" i="93"/>
  <c r="BE27" i="93"/>
  <c r="BE26" i="93"/>
  <c r="BE25" i="93"/>
  <c r="BE24" i="93"/>
  <c r="BE23" i="93"/>
  <c r="BE21" i="93"/>
  <c r="BE20" i="93"/>
  <c r="BE16" i="93"/>
  <c r="BE15" i="93"/>
  <c r="BE14" i="93"/>
  <c r="S18" i="120" l="1"/>
  <c r="S16" i="120"/>
  <c r="S50" i="120"/>
  <c r="S48" i="120"/>
  <c r="S46" i="120"/>
  <c r="S44" i="120"/>
  <c r="S42" i="120"/>
  <c r="S26" i="120"/>
  <c r="S24" i="120"/>
  <c r="S39" i="120"/>
  <c r="S37" i="120"/>
  <c r="S15" i="120"/>
  <c r="S27" i="120"/>
  <c r="S22" i="120"/>
  <c r="BL19" i="139"/>
  <c r="AS15" i="93"/>
  <c r="CJ46" i="136"/>
  <c r="CJ47" i="136"/>
  <c r="CJ35" i="136"/>
  <c r="CJ22" i="136"/>
  <c r="S38" i="120"/>
  <c r="S17" i="120"/>
  <c r="S25" i="120"/>
  <c r="S45" i="120"/>
  <c r="S41" i="120"/>
  <c r="S29" i="120"/>
  <c r="S51" i="120"/>
  <c r="S40" i="120"/>
  <c r="N17" i="126" l="1"/>
  <c r="M17" i="126"/>
  <c r="D14" i="117"/>
  <c r="Q17" i="126" l="1"/>
  <c r="R17" i="126"/>
  <c r="R37" i="119" l="1"/>
  <c r="Q37" i="119"/>
  <c r="S37" i="119" s="1"/>
  <c r="R36" i="119"/>
  <c r="Q36" i="119"/>
  <c r="S36" i="119" s="1"/>
  <c r="R35" i="119"/>
  <c r="Q35" i="119"/>
  <c r="R34" i="119"/>
  <c r="Q34" i="119"/>
  <c r="R33" i="119"/>
  <c r="Q33" i="119"/>
  <c r="N32" i="119"/>
  <c r="Q32" i="119" s="1"/>
  <c r="M32" i="119"/>
  <c r="R32" i="119" s="1"/>
  <c r="R31" i="119"/>
  <c r="Q31" i="119"/>
  <c r="S30" i="119"/>
  <c r="R29" i="119"/>
  <c r="Q29" i="119"/>
  <c r="R28" i="119"/>
  <c r="Q28" i="119"/>
  <c r="S28" i="119" s="1"/>
  <c r="R27" i="119"/>
  <c r="S27" i="119" s="1"/>
  <c r="Q27" i="119"/>
  <c r="R26" i="119"/>
  <c r="Q26" i="119"/>
  <c r="R25" i="119"/>
  <c r="N25" i="119"/>
  <c r="Q25" i="119" s="1"/>
  <c r="R24" i="119"/>
  <c r="Q24" i="119"/>
  <c r="R23" i="119"/>
  <c r="Q23" i="119"/>
  <c r="R22" i="119"/>
  <c r="Q22" i="119"/>
  <c r="R21" i="119"/>
  <c r="Q21" i="119"/>
  <c r="R20" i="119"/>
  <c r="Q20" i="119"/>
  <c r="S20" i="119" s="1"/>
  <c r="R19" i="119"/>
  <c r="Q19" i="119"/>
  <c r="S19" i="119" s="1"/>
  <c r="R18" i="119"/>
  <c r="Q18" i="119"/>
  <c r="R17" i="119"/>
  <c r="Q17" i="119"/>
  <c r="R16" i="119"/>
  <c r="Q16" i="119"/>
  <c r="R15" i="119"/>
  <c r="N15" i="119"/>
  <c r="Q15" i="119" s="1"/>
  <c r="M15" i="119"/>
  <c r="R14" i="119"/>
  <c r="Q14" i="119"/>
  <c r="S14" i="119" s="1"/>
  <c r="BK37" i="119"/>
  <c r="BK36" i="119"/>
  <c r="BK35" i="119"/>
  <c r="BK34" i="119"/>
  <c r="BK33" i="119"/>
  <c r="BK32" i="119"/>
  <c r="BK31" i="119"/>
  <c r="BK30" i="119"/>
  <c r="BK29" i="119"/>
  <c r="BK28" i="119"/>
  <c r="BH24" i="119"/>
  <c r="BK24" i="119" s="1"/>
  <c r="BK23" i="119"/>
  <c r="BK22" i="119"/>
  <c r="BK21" i="119"/>
  <c r="BK20" i="119"/>
  <c r="BK19" i="119"/>
  <c r="BK18" i="119"/>
  <c r="BK17" i="119"/>
  <c r="BK16" i="119"/>
  <c r="BH15" i="119"/>
  <c r="BG15" i="119"/>
  <c r="BK14" i="119"/>
  <c r="BH25" i="119" l="1"/>
  <c r="BH26" i="119" s="1"/>
  <c r="S32" i="119"/>
  <c r="S18" i="119"/>
  <c r="S21" i="119"/>
  <c r="S23" i="119"/>
  <c r="S29" i="119"/>
  <c r="S35" i="119"/>
  <c r="S25" i="119"/>
  <c r="S31" i="119"/>
  <c r="S33" i="119"/>
  <c r="S15" i="119"/>
  <c r="S17" i="119"/>
  <c r="S22" i="119"/>
  <c r="S24" i="119"/>
  <c r="S26" i="119"/>
  <c r="S34" i="119"/>
  <c r="BK15" i="119"/>
  <c r="BK26" i="119"/>
  <c r="BH27" i="119"/>
  <c r="BK27" i="119" s="1"/>
  <c r="BK25" i="119"/>
  <c r="CH37" i="119" l="1"/>
  <c r="CG37" i="119"/>
  <c r="CF37" i="119"/>
  <c r="CE37" i="119"/>
  <c r="CI37" i="119" s="1"/>
  <c r="CC37" i="119"/>
  <c r="BW37" i="119"/>
  <c r="BQ37" i="119"/>
  <c r="BE37" i="119"/>
  <c r="AY37" i="119"/>
  <c r="AS37" i="119"/>
  <c r="AM37" i="119"/>
  <c r="AG37" i="119"/>
  <c r="Z37" i="119"/>
  <c r="CD37" i="119"/>
  <c r="CH36" i="119"/>
  <c r="CG36" i="119"/>
  <c r="CF36" i="119"/>
  <c r="CE36" i="119"/>
  <c r="CI36" i="119" s="1"/>
  <c r="CC36" i="119"/>
  <c r="BW36" i="119"/>
  <c r="BQ36" i="119"/>
  <c r="BE36" i="119"/>
  <c r="AY36" i="119"/>
  <c r="AS36" i="119"/>
  <c r="AM36" i="119"/>
  <c r="AG36" i="119"/>
  <c r="Z36" i="119"/>
  <c r="CD36" i="119"/>
  <c r="C36" i="119"/>
  <c r="CH35" i="119"/>
  <c r="CG35" i="119"/>
  <c r="CE35" i="119"/>
  <c r="CI35" i="119" s="1"/>
  <c r="CC35" i="119"/>
  <c r="BW35" i="119"/>
  <c r="BQ35" i="119"/>
  <c r="BE35" i="119"/>
  <c r="AY35" i="119"/>
  <c r="AS35" i="119"/>
  <c r="AM35" i="119"/>
  <c r="AG35" i="119"/>
  <c r="Z35" i="119"/>
  <c r="CD35" i="119"/>
  <c r="C35" i="119"/>
  <c r="CH34" i="119"/>
  <c r="CG34" i="119"/>
  <c r="CF34" i="119"/>
  <c r="CE34" i="119"/>
  <c r="CC34" i="119"/>
  <c r="BW34" i="119"/>
  <c r="BQ34" i="119"/>
  <c r="BE34" i="119"/>
  <c r="AY34" i="119"/>
  <c r="AS34" i="119"/>
  <c r="AM34" i="119"/>
  <c r="AG34" i="119"/>
  <c r="Z34" i="119"/>
  <c r="CD34" i="119"/>
  <c r="C34" i="119"/>
  <c r="CH33" i="119"/>
  <c r="CG33" i="119"/>
  <c r="CF33" i="119"/>
  <c r="CE33" i="119"/>
  <c r="CI33" i="119" s="1"/>
  <c r="CC33" i="119"/>
  <c r="BW33" i="119"/>
  <c r="BE33" i="119"/>
  <c r="AY33" i="119"/>
  <c r="AS33" i="119"/>
  <c r="AM33" i="119"/>
  <c r="AG33" i="119"/>
  <c r="Z33" i="119"/>
  <c r="CD33" i="119"/>
  <c r="C33" i="119"/>
  <c r="CH32" i="119"/>
  <c r="CG32" i="119"/>
  <c r="CF32" i="119"/>
  <c r="CE32" i="119"/>
  <c r="CC32" i="119"/>
  <c r="BW32" i="119"/>
  <c r="BQ32" i="119"/>
  <c r="BE32" i="119"/>
  <c r="AY32" i="119"/>
  <c r="AS32" i="119"/>
  <c r="AM32" i="119"/>
  <c r="AG32" i="119"/>
  <c r="Z32" i="119"/>
  <c r="CD32" i="119"/>
  <c r="C32" i="119"/>
  <c r="CH31" i="119"/>
  <c r="CG31" i="119"/>
  <c r="CF31" i="119"/>
  <c r="CE31" i="119"/>
  <c r="CC31" i="119"/>
  <c r="BW31" i="119"/>
  <c r="BQ31" i="119"/>
  <c r="BE31" i="119"/>
  <c r="AY31" i="119"/>
  <c r="AS31" i="119"/>
  <c r="AM31" i="119"/>
  <c r="AG31" i="119"/>
  <c r="Z31" i="119"/>
  <c r="CD31" i="119"/>
  <c r="C31" i="119"/>
  <c r="CH30" i="119"/>
  <c r="CG30" i="119"/>
  <c r="CF30" i="119"/>
  <c r="CE30" i="119"/>
  <c r="CD30" i="119"/>
  <c r="CC30" i="119"/>
  <c r="BW30" i="119"/>
  <c r="BQ30" i="119"/>
  <c r="BE30" i="119"/>
  <c r="AY30" i="119"/>
  <c r="AS30" i="119"/>
  <c r="AM30" i="119"/>
  <c r="AG30" i="119"/>
  <c r="Z30" i="119"/>
  <c r="C30" i="119"/>
  <c r="CH29" i="119"/>
  <c r="CG29" i="119"/>
  <c r="CF29" i="119"/>
  <c r="CE29" i="119"/>
  <c r="CC29" i="119"/>
  <c r="BW29" i="119"/>
  <c r="BQ29" i="119"/>
  <c r="BE29" i="119"/>
  <c r="AY29" i="119"/>
  <c r="AS29" i="119"/>
  <c r="AM29" i="119"/>
  <c r="AG29" i="119"/>
  <c r="Z29" i="119"/>
  <c r="CD29" i="119"/>
  <c r="C29" i="119"/>
  <c r="CH28" i="119"/>
  <c r="CG28" i="119"/>
  <c r="CF28" i="119"/>
  <c r="CE28" i="119"/>
  <c r="CI28" i="119" s="1"/>
  <c r="CC28" i="119"/>
  <c r="BW28" i="119"/>
  <c r="BQ28" i="119"/>
  <c r="BE28" i="119"/>
  <c r="AY28" i="119"/>
  <c r="AS28" i="119"/>
  <c r="AM28" i="119"/>
  <c r="AG28" i="119"/>
  <c r="Z28" i="119"/>
  <c r="CD28" i="119"/>
  <c r="C28" i="119"/>
  <c r="CH27" i="119"/>
  <c r="CG27" i="119"/>
  <c r="CE27" i="119"/>
  <c r="CC27" i="119"/>
  <c r="BW27" i="119"/>
  <c r="BQ27" i="119"/>
  <c r="BE27" i="119"/>
  <c r="AY27" i="119"/>
  <c r="AS27" i="119"/>
  <c r="AM27" i="119"/>
  <c r="AG27" i="119"/>
  <c r="Z27" i="119"/>
  <c r="CD27" i="119"/>
  <c r="C27" i="119"/>
  <c r="CH26" i="119"/>
  <c r="CG26" i="119"/>
  <c r="CE26" i="119"/>
  <c r="CC26" i="119"/>
  <c r="BW26" i="119"/>
  <c r="BQ26" i="119"/>
  <c r="BE26" i="119"/>
  <c r="AY26" i="119"/>
  <c r="AS26" i="119"/>
  <c r="AM26" i="119"/>
  <c r="AG26" i="119"/>
  <c r="Z26" i="119"/>
  <c r="CD26" i="119"/>
  <c r="C26" i="119"/>
  <c r="CH25" i="119"/>
  <c r="CG25" i="119"/>
  <c r="CE25" i="119"/>
  <c r="CC25" i="119"/>
  <c r="BW25" i="119"/>
  <c r="BQ25" i="119"/>
  <c r="BE25" i="119"/>
  <c r="AY25" i="119"/>
  <c r="AS25" i="119"/>
  <c r="AM25" i="119"/>
  <c r="AG25" i="119"/>
  <c r="Z25" i="119"/>
  <c r="CD25" i="119"/>
  <c r="C25" i="119"/>
  <c r="CH24" i="119"/>
  <c r="CG24" i="119"/>
  <c r="CF24" i="119"/>
  <c r="CE24" i="119"/>
  <c r="CC24" i="119"/>
  <c r="BW24" i="119"/>
  <c r="BQ24" i="119"/>
  <c r="BE24" i="119"/>
  <c r="AY24" i="119"/>
  <c r="AS24" i="119"/>
  <c r="AM24" i="119"/>
  <c r="AG24" i="119"/>
  <c r="Z24" i="119"/>
  <c r="CD24" i="119"/>
  <c r="C24" i="119"/>
  <c r="CH23" i="119"/>
  <c r="CG23" i="119"/>
  <c r="CF23" i="119"/>
  <c r="CE23" i="119"/>
  <c r="CC23" i="119"/>
  <c r="BW23" i="119"/>
  <c r="BQ23" i="119"/>
  <c r="BE23" i="119"/>
  <c r="AY23" i="119"/>
  <c r="AS23" i="119"/>
  <c r="AM23" i="119"/>
  <c r="AG23" i="119"/>
  <c r="Z23" i="119"/>
  <c r="CD23" i="119"/>
  <c r="C23" i="119"/>
  <c r="CH22" i="119"/>
  <c r="CG22" i="119"/>
  <c r="CF22" i="119"/>
  <c r="CE22" i="119"/>
  <c r="CC22" i="119"/>
  <c r="BW22" i="119"/>
  <c r="BQ22" i="119"/>
  <c r="BE22" i="119"/>
  <c r="AY22" i="119"/>
  <c r="AS22" i="119"/>
  <c r="AM22" i="119"/>
  <c r="AG22" i="119"/>
  <c r="Z22" i="119"/>
  <c r="C22" i="119"/>
  <c r="CH21" i="119"/>
  <c r="CG21" i="119"/>
  <c r="CF21" i="119"/>
  <c r="CE21" i="119"/>
  <c r="CC21" i="119"/>
  <c r="BW21" i="119"/>
  <c r="BQ21" i="119"/>
  <c r="BE21" i="119"/>
  <c r="AY21" i="119"/>
  <c r="AS21" i="119"/>
  <c r="AM21" i="119"/>
  <c r="AG21" i="119"/>
  <c r="Z21" i="119"/>
  <c r="CD21" i="119"/>
  <c r="C21" i="119"/>
  <c r="CH20" i="119"/>
  <c r="CG20" i="119"/>
  <c r="CF20" i="119"/>
  <c r="CE20" i="119"/>
  <c r="CC20" i="119"/>
  <c r="BW20" i="119"/>
  <c r="BQ20" i="119"/>
  <c r="BE20" i="119"/>
  <c r="AY20" i="119"/>
  <c r="AS20" i="119"/>
  <c r="AM20" i="119"/>
  <c r="AG20" i="119"/>
  <c r="Z20" i="119"/>
  <c r="CD20" i="119"/>
  <c r="C20" i="119"/>
  <c r="CH19" i="119"/>
  <c r="CG19" i="119"/>
  <c r="CF19" i="119"/>
  <c r="CE19" i="119"/>
  <c r="CC19" i="119"/>
  <c r="BW19" i="119"/>
  <c r="BQ19" i="119"/>
  <c r="BE19" i="119"/>
  <c r="AY19" i="119"/>
  <c r="AS19" i="119"/>
  <c r="AM19" i="119"/>
  <c r="AG19" i="119"/>
  <c r="Z19" i="119"/>
  <c r="CD19" i="119"/>
  <c r="C19" i="119"/>
  <c r="CH18" i="119"/>
  <c r="CG18" i="119"/>
  <c r="CF18" i="119"/>
  <c r="CE18" i="119"/>
  <c r="CC18" i="119"/>
  <c r="BW18" i="119"/>
  <c r="BQ18" i="119"/>
  <c r="BE18" i="119"/>
  <c r="AY18" i="119"/>
  <c r="AS18" i="119"/>
  <c r="AM18" i="119"/>
  <c r="AG18" i="119"/>
  <c r="Z18" i="119"/>
  <c r="C18" i="119"/>
  <c r="CH17" i="119"/>
  <c r="CG17" i="119"/>
  <c r="CF17" i="119"/>
  <c r="CE17" i="119"/>
  <c r="CC17" i="119"/>
  <c r="BW17" i="119"/>
  <c r="BE17" i="119"/>
  <c r="AY17" i="119"/>
  <c r="AS17" i="119"/>
  <c r="AM17" i="119"/>
  <c r="AG17" i="119"/>
  <c r="Z17" i="119"/>
  <c r="CD17" i="119"/>
  <c r="C17" i="119"/>
  <c r="CH16" i="119"/>
  <c r="CG16" i="119"/>
  <c r="CF16" i="119"/>
  <c r="CE16" i="119"/>
  <c r="CC16" i="119"/>
  <c r="BW16" i="119"/>
  <c r="BQ16" i="119"/>
  <c r="BE16" i="119"/>
  <c r="AY16" i="119"/>
  <c r="AS16" i="119"/>
  <c r="AM16" i="119"/>
  <c r="AG16" i="119"/>
  <c r="Z16" i="119"/>
  <c r="CD16" i="119"/>
  <c r="C16" i="119"/>
  <c r="CH15" i="119"/>
  <c r="CG15" i="119"/>
  <c r="CC15" i="119"/>
  <c r="BW15" i="119"/>
  <c r="BQ15" i="119"/>
  <c r="CF15" i="119"/>
  <c r="CE15" i="119"/>
  <c r="BE15" i="119"/>
  <c r="AY15" i="119"/>
  <c r="AS15" i="119"/>
  <c r="AM15" i="119"/>
  <c r="AG15" i="119"/>
  <c r="Z15" i="119"/>
  <c r="CD15" i="119"/>
  <c r="C15" i="119"/>
  <c r="CH14" i="119"/>
  <c r="CG14" i="119"/>
  <c r="CC14" i="119"/>
  <c r="BW14" i="119"/>
  <c r="BQ14" i="119"/>
  <c r="BL14" i="119"/>
  <c r="BL15" i="119" s="1"/>
  <c r="CF14" i="119"/>
  <c r="BE14" i="119"/>
  <c r="AY14" i="119"/>
  <c r="AS14" i="119"/>
  <c r="AM14" i="119"/>
  <c r="AG14" i="119"/>
  <c r="Z14" i="119"/>
  <c r="CD14" i="119"/>
  <c r="D8" i="117" s="1"/>
  <c r="C14" i="119"/>
  <c r="F10" i="119"/>
  <c r="J37" i="119" s="1"/>
  <c r="CI16" i="119" l="1"/>
  <c r="CJ16" i="119" s="1"/>
  <c r="CJ33" i="119"/>
  <c r="CI31" i="119"/>
  <c r="CI34" i="119"/>
  <c r="CI24" i="119"/>
  <c r="CI29" i="119"/>
  <c r="CJ29" i="119" s="1"/>
  <c r="CI30" i="119"/>
  <c r="CJ30" i="119" s="1"/>
  <c r="CI18" i="119"/>
  <c r="CI19" i="119"/>
  <c r="CI20" i="119"/>
  <c r="CJ20" i="119" s="1"/>
  <c r="CI21" i="119"/>
  <c r="CI22" i="119"/>
  <c r="CJ22" i="119" s="1"/>
  <c r="CI23" i="119"/>
  <c r="CJ23" i="119" s="1"/>
  <c r="CI32" i="119"/>
  <c r="CJ32" i="119" s="1"/>
  <c r="CJ35" i="119"/>
  <c r="CJ36" i="119"/>
  <c r="CJ37" i="119"/>
  <c r="CD18" i="119"/>
  <c r="CJ19" i="119"/>
  <c r="CJ28" i="119"/>
  <c r="CJ31" i="119"/>
  <c r="CJ15" i="119"/>
  <c r="CJ21" i="119"/>
  <c r="CF25" i="119"/>
  <c r="CI25" i="119" s="1"/>
  <c r="CJ25" i="119" s="1"/>
  <c r="CJ24" i="119"/>
  <c r="CJ34" i="119"/>
  <c r="CE14" i="119"/>
  <c r="CI14" i="119" s="1"/>
  <c r="E8" i="117" s="1"/>
  <c r="CI17" i="119"/>
  <c r="CJ17" i="119" s="1"/>
  <c r="BL18" i="119"/>
  <c r="J19" i="119"/>
  <c r="J21" i="119"/>
  <c r="J28" i="119"/>
  <c r="J33" i="119"/>
  <c r="J34" i="119"/>
  <c r="J24" i="119"/>
  <c r="J27" i="119"/>
  <c r="J31" i="119"/>
  <c r="J35" i="119"/>
  <c r="J14" i="119"/>
  <c r="J16" i="119"/>
  <c r="J17" i="119"/>
  <c r="J20" i="119"/>
  <c r="J22" i="119"/>
  <c r="J26" i="119"/>
  <c r="J29" i="119"/>
  <c r="J32" i="119"/>
  <c r="J36" i="119"/>
  <c r="J15" i="119"/>
  <c r="J18" i="119"/>
  <c r="J23" i="119"/>
  <c r="J25" i="119"/>
  <c r="J30" i="119"/>
  <c r="CJ18" i="119" l="1"/>
  <c r="CJ14" i="119"/>
  <c r="CF26" i="119"/>
  <c r="CI26" i="119" s="1"/>
  <c r="CJ26" i="119" s="1"/>
  <c r="CF27" i="119" l="1"/>
  <c r="CI27" i="119" s="1"/>
  <c r="CJ27" i="119" s="1"/>
  <c r="CQ29" i="130" l="1"/>
  <c r="CR29" i="130"/>
  <c r="CS29" i="130"/>
  <c r="CT29" i="130"/>
  <c r="CQ30" i="130"/>
  <c r="CR30" i="130"/>
  <c r="CS30" i="130"/>
  <c r="CT30" i="130"/>
  <c r="CQ31" i="130"/>
  <c r="CR31" i="130"/>
  <c r="CS31" i="130"/>
  <c r="CT31" i="130"/>
  <c r="CQ32" i="130"/>
  <c r="CR32" i="130"/>
  <c r="CS32" i="130"/>
  <c r="CT32" i="130"/>
  <c r="CQ26" i="130"/>
  <c r="CR26" i="130"/>
  <c r="CS26" i="130"/>
  <c r="CT26" i="130"/>
  <c r="CQ27" i="130"/>
  <c r="CR27" i="130"/>
  <c r="CS27" i="130"/>
  <c r="CT27" i="130"/>
  <c r="CQ28" i="130"/>
  <c r="CR28" i="130"/>
  <c r="CS28" i="130"/>
  <c r="CT28" i="130"/>
  <c r="CP23" i="130"/>
  <c r="CQ23" i="130"/>
  <c r="CR23" i="130"/>
  <c r="CS23" i="130"/>
  <c r="CT23" i="130"/>
  <c r="CP24" i="130"/>
  <c r="CQ24" i="130"/>
  <c r="CR24" i="130"/>
  <c r="CS24" i="130"/>
  <c r="CT24" i="130"/>
  <c r="CP25" i="130"/>
  <c r="CQ25" i="130"/>
  <c r="CR25" i="130"/>
  <c r="CS25" i="130"/>
  <c r="CT25" i="130"/>
  <c r="CQ21" i="130"/>
  <c r="CR21" i="130"/>
  <c r="CS21" i="130"/>
  <c r="CT21" i="130"/>
  <c r="CP22" i="130"/>
  <c r="CQ22" i="130"/>
  <c r="CR22" i="130"/>
  <c r="CS22" i="130"/>
  <c r="CT22" i="130"/>
  <c r="CQ17" i="130"/>
  <c r="CR17" i="130"/>
  <c r="CS17" i="130"/>
  <c r="CT17" i="130"/>
  <c r="CQ18" i="130"/>
  <c r="CR18" i="130"/>
  <c r="CS18" i="130"/>
  <c r="CT18" i="130"/>
  <c r="CQ19" i="130"/>
  <c r="CR19" i="130"/>
  <c r="CS19" i="130"/>
  <c r="CT19" i="130"/>
  <c r="CQ20" i="130"/>
  <c r="CR20" i="130"/>
  <c r="CS20" i="130"/>
  <c r="CT20" i="130"/>
  <c r="CQ16" i="130"/>
  <c r="CR16" i="130"/>
  <c r="CS16" i="130"/>
  <c r="CT16" i="130"/>
  <c r="CQ15" i="130"/>
  <c r="CR15" i="130"/>
  <c r="CS15" i="130"/>
  <c r="CT15" i="130"/>
  <c r="CQ14" i="130"/>
  <c r="CR14" i="130"/>
  <c r="CS14" i="130"/>
  <c r="CT14" i="130"/>
  <c r="CQ13" i="130"/>
  <c r="CR13" i="130"/>
  <c r="CS13" i="130"/>
  <c r="CS11" i="130" s="1"/>
  <c r="CF11" i="107" s="1"/>
  <c r="CT13" i="130"/>
  <c r="CT11" i="130" s="1"/>
  <c r="CG11" i="107" s="1"/>
  <c r="CQ12" i="130"/>
  <c r="CR12" i="130"/>
  <c r="CS12" i="130"/>
  <c r="CT12" i="130"/>
  <c r="AR11" i="130"/>
  <c r="AQ11" i="130"/>
  <c r="AP11" i="130"/>
  <c r="AO11" i="130"/>
  <c r="AS11" i="130" l="1"/>
  <c r="CD15" i="126"/>
  <c r="CO32" i="130" l="1"/>
  <c r="CI32" i="130"/>
  <c r="CC32" i="130"/>
  <c r="BQ32" i="130"/>
  <c r="BK32" i="130"/>
  <c r="BE32" i="130"/>
  <c r="AY32" i="130"/>
  <c r="AS32" i="130"/>
  <c r="AM32" i="130"/>
  <c r="AG32" i="130"/>
  <c r="Q32" i="130"/>
  <c r="S32" i="130" s="1"/>
  <c r="CP32" i="130" s="1"/>
  <c r="E32" i="130"/>
  <c r="C32" i="130"/>
  <c r="CO31" i="130"/>
  <c r="CI31" i="130"/>
  <c r="CC31" i="130"/>
  <c r="BQ31" i="130"/>
  <c r="BK31" i="130"/>
  <c r="BE31" i="130"/>
  <c r="AY31" i="130"/>
  <c r="AS31" i="130"/>
  <c r="AM31" i="130"/>
  <c r="AG31" i="130"/>
  <c r="Q31" i="130"/>
  <c r="S31" i="130" s="1"/>
  <c r="CP31" i="130" s="1"/>
  <c r="E31" i="130"/>
  <c r="C31" i="130"/>
  <c r="CO30" i="130"/>
  <c r="CI30" i="130"/>
  <c r="CC30" i="130"/>
  <c r="BQ30" i="130"/>
  <c r="BK30" i="130"/>
  <c r="BE30" i="130"/>
  <c r="AY30" i="130"/>
  <c r="AS30" i="130"/>
  <c r="AM30" i="130"/>
  <c r="AG30" i="130"/>
  <c r="Q30" i="130"/>
  <c r="S30" i="130" s="1"/>
  <c r="CP30" i="130" s="1"/>
  <c r="E30" i="130"/>
  <c r="C30" i="130"/>
  <c r="CO29" i="130"/>
  <c r="CI29" i="130"/>
  <c r="CC29" i="130"/>
  <c r="BQ29" i="130"/>
  <c r="BK29" i="130"/>
  <c r="BE29" i="130"/>
  <c r="AY29" i="130"/>
  <c r="AS29" i="130"/>
  <c r="AM29" i="130"/>
  <c r="AG29" i="130"/>
  <c r="Q29" i="130"/>
  <c r="S29" i="130" s="1"/>
  <c r="CP29" i="130" s="1"/>
  <c r="E29" i="130"/>
  <c r="C29" i="130"/>
  <c r="CO28" i="130"/>
  <c r="CI28" i="130"/>
  <c r="CC28" i="130"/>
  <c r="BQ28" i="130"/>
  <c r="BK28" i="130"/>
  <c r="BE28" i="130"/>
  <c r="AY28" i="130"/>
  <c r="AS28" i="130"/>
  <c r="AM28" i="130"/>
  <c r="AG28" i="130"/>
  <c r="Q28" i="130"/>
  <c r="S28" i="130" s="1"/>
  <c r="CP28" i="130" s="1"/>
  <c r="E28" i="130"/>
  <c r="C28" i="130"/>
  <c r="CO27" i="130"/>
  <c r="CI27" i="130"/>
  <c r="CC27" i="130"/>
  <c r="BQ27" i="130"/>
  <c r="BK27" i="130"/>
  <c r="BE27" i="130"/>
  <c r="AY27" i="130"/>
  <c r="AS27" i="130"/>
  <c r="AM27" i="130"/>
  <c r="AG27" i="130"/>
  <c r="Q27" i="130"/>
  <c r="S27" i="130" s="1"/>
  <c r="CP27" i="130" s="1"/>
  <c r="E27" i="130"/>
  <c r="C27" i="130"/>
  <c r="CO26" i="130"/>
  <c r="CI26" i="130"/>
  <c r="CC26" i="130"/>
  <c r="BQ26" i="130"/>
  <c r="BK26" i="130"/>
  <c r="BE26" i="130"/>
  <c r="AY26" i="130"/>
  <c r="AS26" i="130"/>
  <c r="AM26" i="130"/>
  <c r="AG26" i="130"/>
  <c r="Q26" i="130"/>
  <c r="S26" i="130" s="1"/>
  <c r="CP26" i="130" s="1"/>
  <c r="E26" i="130"/>
  <c r="C26" i="130"/>
  <c r="CO25" i="130"/>
  <c r="CI25" i="130"/>
  <c r="CC25" i="130"/>
  <c r="BQ25" i="130"/>
  <c r="BK25" i="130"/>
  <c r="BE25" i="130"/>
  <c r="AY25" i="130"/>
  <c r="AS25" i="130"/>
  <c r="AM25" i="130"/>
  <c r="AG25" i="130"/>
  <c r="R25" i="130"/>
  <c r="Q25" i="130"/>
  <c r="E25" i="130"/>
  <c r="C25" i="130"/>
  <c r="CO24" i="130"/>
  <c r="CI24" i="130"/>
  <c r="CC24" i="130"/>
  <c r="BQ24" i="130"/>
  <c r="BK24" i="130"/>
  <c r="BE24" i="130"/>
  <c r="AY24" i="130"/>
  <c r="AS24" i="130"/>
  <c r="AM24" i="130"/>
  <c r="AG24" i="130"/>
  <c r="R24" i="130"/>
  <c r="Q24" i="130"/>
  <c r="E24" i="130"/>
  <c r="C24" i="130"/>
  <c r="CO23" i="130"/>
  <c r="CI23" i="130"/>
  <c r="CC23" i="130"/>
  <c r="BQ23" i="130"/>
  <c r="BK23" i="130"/>
  <c r="BE23" i="130"/>
  <c r="AY23" i="130"/>
  <c r="AS23" i="130"/>
  <c r="AM23" i="130"/>
  <c r="AG23" i="130"/>
  <c r="R23" i="130"/>
  <c r="Q23" i="130"/>
  <c r="E23" i="130"/>
  <c r="C23" i="130"/>
  <c r="CO22" i="130"/>
  <c r="CI22" i="130"/>
  <c r="CC22" i="130"/>
  <c r="BQ22" i="130"/>
  <c r="BK22" i="130"/>
  <c r="BE22" i="130"/>
  <c r="AY22" i="130"/>
  <c r="AS22" i="130"/>
  <c r="AM22" i="130"/>
  <c r="AG22" i="130"/>
  <c r="R22" i="130"/>
  <c r="Q22" i="130"/>
  <c r="E22" i="130"/>
  <c r="C22" i="130"/>
  <c r="CO21" i="130"/>
  <c r="CI21" i="130"/>
  <c r="CC21" i="130"/>
  <c r="BQ21" i="130"/>
  <c r="BK21" i="130"/>
  <c r="BE21" i="130"/>
  <c r="AY21" i="130"/>
  <c r="AS21" i="130"/>
  <c r="AM21" i="130"/>
  <c r="AG21" i="130"/>
  <c r="Q21" i="130"/>
  <c r="S21" i="130" s="1"/>
  <c r="CP21" i="130" s="1"/>
  <c r="E21" i="130"/>
  <c r="C21" i="130"/>
  <c r="CO20" i="130"/>
  <c r="CI20" i="130"/>
  <c r="CC20" i="130"/>
  <c r="BQ20" i="130"/>
  <c r="BK20" i="130"/>
  <c r="BE20" i="130"/>
  <c r="AY20" i="130"/>
  <c r="AS20" i="130"/>
  <c r="AN20" i="130"/>
  <c r="AM20" i="130"/>
  <c r="AG20" i="130"/>
  <c r="Z20" i="130"/>
  <c r="Q20" i="130"/>
  <c r="S20" i="130" s="1"/>
  <c r="CP20" i="130" s="1"/>
  <c r="C20" i="130"/>
  <c r="CO19" i="130"/>
  <c r="CJ19" i="130"/>
  <c r="CI19" i="130"/>
  <c r="CC19" i="130"/>
  <c r="BQ19" i="130"/>
  <c r="BK19" i="130"/>
  <c r="BE19" i="130"/>
  <c r="AY19" i="130"/>
  <c r="AS19" i="130"/>
  <c r="AM19" i="130"/>
  <c r="AG19" i="130"/>
  <c r="Q19" i="130"/>
  <c r="S19" i="130" s="1"/>
  <c r="CP19" i="130" s="1"/>
  <c r="E19" i="130"/>
  <c r="C19" i="130"/>
  <c r="CO18" i="130"/>
  <c r="CI18" i="130"/>
  <c r="CC18" i="130"/>
  <c r="BQ18" i="130"/>
  <c r="BK18" i="130"/>
  <c r="BE18" i="130"/>
  <c r="AS18" i="130"/>
  <c r="AM18" i="130"/>
  <c r="AG18" i="130"/>
  <c r="Z18" i="130"/>
  <c r="Q18" i="130"/>
  <c r="S18" i="130" s="1"/>
  <c r="CP18" i="130" s="1"/>
  <c r="C18" i="130"/>
  <c r="CO17" i="130"/>
  <c r="CI17" i="130"/>
  <c r="CC17" i="130"/>
  <c r="BQ17" i="130"/>
  <c r="BK17" i="130"/>
  <c r="BE17" i="130"/>
  <c r="AY17" i="130"/>
  <c r="AS17" i="130"/>
  <c r="AM17" i="130"/>
  <c r="AG17" i="130"/>
  <c r="Q17" i="130"/>
  <c r="S17" i="130" s="1"/>
  <c r="CP17" i="130" s="1"/>
  <c r="E17" i="130"/>
  <c r="C17" i="130"/>
  <c r="CO16" i="130"/>
  <c r="CI16" i="130"/>
  <c r="CC16" i="130"/>
  <c r="BQ16" i="130"/>
  <c r="BK16" i="130"/>
  <c r="BE16" i="130"/>
  <c r="AY16" i="130"/>
  <c r="AS16" i="130"/>
  <c r="AM16" i="130"/>
  <c r="AG16" i="130"/>
  <c r="Q16" i="130"/>
  <c r="S16" i="130" s="1"/>
  <c r="CP16" i="130" s="1"/>
  <c r="E16" i="130"/>
  <c r="C16" i="130"/>
  <c r="CO15" i="130"/>
  <c r="CI15" i="130"/>
  <c r="CC15" i="130"/>
  <c r="BQ15" i="130"/>
  <c r="BK15" i="130"/>
  <c r="BE15" i="130"/>
  <c r="AY15" i="130"/>
  <c r="AS15" i="130"/>
  <c r="AM15" i="130"/>
  <c r="AG15" i="130"/>
  <c r="Q15" i="130"/>
  <c r="S15" i="130" s="1"/>
  <c r="CP15" i="130" s="1"/>
  <c r="E15" i="130"/>
  <c r="C15" i="130"/>
  <c r="CO14" i="130"/>
  <c r="CI14" i="130"/>
  <c r="CC14" i="130"/>
  <c r="BQ14" i="130"/>
  <c r="BE14" i="130"/>
  <c r="AS14" i="130"/>
  <c r="AM14" i="130"/>
  <c r="AG14" i="130"/>
  <c r="Z14" i="130"/>
  <c r="Q14" i="130"/>
  <c r="S14" i="130" s="1"/>
  <c r="CP14" i="130" s="1"/>
  <c r="C14" i="130"/>
  <c r="CO13" i="130"/>
  <c r="CI13" i="130"/>
  <c r="CC13" i="130"/>
  <c r="BQ13" i="130"/>
  <c r="BK13" i="130"/>
  <c r="BE13" i="130"/>
  <c r="AY13" i="130"/>
  <c r="AS13" i="130"/>
  <c r="AM13" i="130"/>
  <c r="AG13" i="130"/>
  <c r="Q13" i="130"/>
  <c r="S13" i="130" s="1"/>
  <c r="CP13" i="130" s="1"/>
  <c r="E13" i="130"/>
  <c r="C13" i="130"/>
  <c r="CO12" i="130"/>
  <c r="CI12" i="130"/>
  <c r="CC12" i="130"/>
  <c r="BQ12" i="130"/>
  <c r="BK12" i="130"/>
  <c r="BE12" i="130"/>
  <c r="AY12" i="130"/>
  <c r="AS12" i="130"/>
  <c r="AM12" i="130"/>
  <c r="AG12" i="130"/>
  <c r="Q12" i="130"/>
  <c r="S12" i="130" s="1"/>
  <c r="CP12" i="130" s="1"/>
  <c r="E12" i="130"/>
  <c r="C12" i="130"/>
  <c r="CP11" i="130"/>
  <c r="D16" i="117" s="1"/>
  <c r="CO11" i="130"/>
  <c r="CI11" i="130"/>
  <c r="CC11" i="130"/>
  <c r="BP11" i="130"/>
  <c r="BO11" i="130"/>
  <c r="BN11" i="130"/>
  <c r="BM11" i="130"/>
  <c r="BJ11" i="130"/>
  <c r="BI11" i="130"/>
  <c r="BH11" i="130"/>
  <c r="BG11" i="130"/>
  <c r="BD11" i="130"/>
  <c r="BC11" i="130"/>
  <c r="BB11" i="130"/>
  <c r="BA11" i="130"/>
  <c r="AX11" i="130"/>
  <c r="AW11" i="130"/>
  <c r="AV11" i="130"/>
  <c r="CR11" i="130" s="1"/>
  <c r="CE11" i="107" s="1"/>
  <c r="CH11" i="107" s="1"/>
  <c r="AU11" i="130"/>
  <c r="CQ11" i="130" s="1"/>
  <c r="AM11" i="130"/>
  <c r="AG11" i="130"/>
  <c r="R11" i="130"/>
  <c r="Q11" i="130"/>
  <c r="E11" i="130"/>
  <c r="C11" i="130"/>
  <c r="F7" i="130"/>
  <c r="J32" i="130" s="1"/>
  <c r="CU11" i="130" l="1"/>
  <c r="CD11" i="107"/>
  <c r="CI11" i="107" s="1"/>
  <c r="CU16" i="130"/>
  <c r="CV16" i="130" s="1"/>
  <c r="CU24" i="130"/>
  <c r="CU31" i="130"/>
  <c r="CU18" i="130"/>
  <c r="CV18" i="130" s="1"/>
  <c r="CU13" i="130"/>
  <c r="CV13" i="130" s="1"/>
  <c r="CU19" i="130"/>
  <c r="CU20" i="130"/>
  <c r="CU23" i="130"/>
  <c r="CU26" i="130"/>
  <c r="CV26" i="130" s="1"/>
  <c r="CU28" i="130"/>
  <c r="CU12" i="130"/>
  <c r="CU14" i="130"/>
  <c r="CU15" i="130"/>
  <c r="CU17" i="130"/>
  <c r="CU22" i="130"/>
  <c r="CU30" i="130"/>
  <c r="CV30" i="130" s="1"/>
  <c r="CU32" i="130"/>
  <c r="CV32" i="130" s="1"/>
  <c r="CU21" i="130"/>
  <c r="CU25" i="130"/>
  <c r="CV25" i="130" s="1"/>
  <c r="CU27" i="130"/>
  <c r="CU29" i="130"/>
  <c r="CV29" i="130" s="1"/>
  <c r="CV31" i="130"/>
  <c r="AY11" i="130"/>
  <c r="E16" i="117" s="1"/>
  <c r="BE11" i="130"/>
  <c r="BK11" i="130"/>
  <c r="BQ11" i="130"/>
  <c r="CV12" i="130"/>
  <c r="CV15" i="130"/>
  <c r="CV22" i="130"/>
  <c r="CV23" i="130"/>
  <c r="CV24" i="130"/>
  <c r="CV28" i="130"/>
  <c r="CV14" i="130"/>
  <c r="CV17" i="130"/>
  <c r="CV19" i="130"/>
  <c r="CV27" i="130"/>
  <c r="J21" i="130"/>
  <c r="J12" i="130"/>
  <c r="J13" i="130"/>
  <c r="J15" i="130"/>
  <c r="J18" i="130"/>
  <c r="J19" i="130"/>
  <c r="J25" i="130"/>
  <c r="CV21" i="130"/>
  <c r="CV20" i="130"/>
  <c r="J31" i="130"/>
  <c r="J11" i="130"/>
  <c r="J14" i="130"/>
  <c r="J17" i="130"/>
  <c r="J24" i="130"/>
  <c r="J28" i="130"/>
  <c r="J30" i="130"/>
  <c r="J16" i="130"/>
  <c r="J23" i="130"/>
  <c r="J27" i="130"/>
  <c r="J29" i="130"/>
  <c r="J20" i="130"/>
  <c r="J22" i="130"/>
  <c r="J26" i="130"/>
  <c r="CV11" i="130" l="1"/>
  <c r="CH31" i="137"/>
  <c r="CG31" i="137"/>
  <c r="CF31" i="137"/>
  <c r="CE31" i="137"/>
  <c r="CC31" i="137"/>
  <c r="BW31" i="137"/>
  <c r="BQ31" i="137"/>
  <c r="BK31" i="137"/>
  <c r="BE31" i="137"/>
  <c r="AY31" i="137"/>
  <c r="AS31" i="137"/>
  <c r="AM31" i="137"/>
  <c r="AG31" i="137"/>
  <c r="Z31" i="137"/>
  <c r="R31" i="137"/>
  <c r="Q31" i="137"/>
  <c r="CH30" i="137"/>
  <c r="CG30" i="137"/>
  <c r="CF30" i="137"/>
  <c r="CE30" i="137"/>
  <c r="CC30" i="137"/>
  <c r="BW30" i="137"/>
  <c r="BQ30" i="137"/>
  <c r="BK30" i="137"/>
  <c r="BE30" i="137"/>
  <c r="AY30" i="137"/>
  <c r="AS30" i="137"/>
  <c r="AM30" i="137"/>
  <c r="AG30" i="137"/>
  <c r="Z30" i="137"/>
  <c r="R30" i="137"/>
  <c r="Q30" i="137"/>
  <c r="CH29" i="137"/>
  <c r="CG29" i="137"/>
  <c r="CF29" i="137"/>
  <c r="CE29" i="137"/>
  <c r="CC29" i="137"/>
  <c r="BW29" i="137"/>
  <c r="BQ29" i="137"/>
  <c r="BK29" i="137"/>
  <c r="BE29" i="137"/>
  <c r="AY29" i="137"/>
  <c r="AS29" i="137"/>
  <c r="AM29" i="137"/>
  <c r="AG29" i="137"/>
  <c r="Z29" i="137"/>
  <c r="R29" i="137"/>
  <c r="Q29" i="137"/>
  <c r="BQ24" i="137"/>
  <c r="BQ23" i="137"/>
  <c r="CH22" i="137"/>
  <c r="CG22" i="137"/>
  <c r="CF22" i="137"/>
  <c r="CE22" i="137"/>
  <c r="CC22" i="137"/>
  <c r="BW22" i="137"/>
  <c r="BQ22" i="137"/>
  <c r="BK22" i="137"/>
  <c r="BE22" i="137"/>
  <c r="AY22" i="137"/>
  <c r="AS22" i="137"/>
  <c r="AM22" i="137"/>
  <c r="AG22" i="137"/>
  <c r="Z22" i="137"/>
  <c r="R22" i="137"/>
  <c r="Q22" i="137"/>
  <c r="CH21" i="137"/>
  <c r="CG21" i="137"/>
  <c r="CF21" i="137"/>
  <c r="CE21" i="137"/>
  <c r="CC21" i="137"/>
  <c r="BW21" i="137"/>
  <c r="BQ21" i="137"/>
  <c r="BK21" i="137"/>
  <c r="BE21" i="137"/>
  <c r="AY21" i="137"/>
  <c r="AS21" i="137"/>
  <c r="AM21" i="137"/>
  <c r="AG21" i="137"/>
  <c r="Z21" i="137"/>
  <c r="R21" i="137"/>
  <c r="Q21" i="137"/>
  <c r="CH20" i="137"/>
  <c r="CG20" i="137"/>
  <c r="CF20" i="137"/>
  <c r="CE20" i="137"/>
  <c r="CC20" i="137"/>
  <c r="BW20" i="137"/>
  <c r="BQ20" i="137"/>
  <c r="BK20" i="137"/>
  <c r="BE20" i="137"/>
  <c r="AY20" i="137"/>
  <c r="AS20" i="137"/>
  <c r="AM20" i="137"/>
  <c r="AG20" i="137"/>
  <c r="Z20" i="137"/>
  <c r="S20" i="137"/>
  <c r="CD20" i="137" s="1"/>
  <c r="CH19" i="137"/>
  <c r="CG19" i="137"/>
  <c r="CF19" i="137"/>
  <c r="CE19" i="137"/>
  <c r="CC19" i="137"/>
  <c r="BW19" i="137"/>
  <c r="BQ19" i="137"/>
  <c r="BK19" i="137"/>
  <c r="BE19" i="137"/>
  <c r="AY19" i="137"/>
  <c r="AS19" i="137"/>
  <c r="AM19" i="137"/>
  <c r="AG19" i="137"/>
  <c r="Z19" i="137"/>
  <c r="S19" i="137"/>
  <c r="CD19" i="137" s="1"/>
  <c r="CH18" i="137"/>
  <c r="CG18" i="137"/>
  <c r="CF18" i="137"/>
  <c r="CE18" i="137"/>
  <c r="CC18" i="137"/>
  <c r="BW18" i="137"/>
  <c r="BQ18" i="137"/>
  <c r="BK18" i="137"/>
  <c r="BE18" i="137"/>
  <c r="AY18" i="137"/>
  <c r="AS18" i="137"/>
  <c r="AM18" i="137"/>
  <c r="AG18" i="137"/>
  <c r="Z18" i="137"/>
  <c r="S18" i="137"/>
  <c r="CD18" i="137" s="1"/>
  <c r="CH17" i="137"/>
  <c r="CG17" i="137"/>
  <c r="CF17" i="137"/>
  <c r="CE17" i="137"/>
  <c r="CC17" i="137"/>
  <c r="BW17" i="137"/>
  <c r="BQ17" i="137"/>
  <c r="BK17" i="137"/>
  <c r="BE17" i="137"/>
  <c r="AY17" i="137"/>
  <c r="AS17" i="137"/>
  <c r="AM17" i="137"/>
  <c r="AG17" i="137"/>
  <c r="Z17" i="137"/>
  <c r="S17" i="137"/>
  <c r="CD17" i="137" s="1"/>
  <c r="CH16" i="137"/>
  <c r="CG16" i="137"/>
  <c r="CF16" i="137"/>
  <c r="CE16" i="137"/>
  <c r="CC16" i="137"/>
  <c r="BW16" i="137"/>
  <c r="BQ16" i="137"/>
  <c r="BK16" i="137"/>
  <c r="BE16" i="137"/>
  <c r="AY16" i="137"/>
  <c r="AS16" i="137"/>
  <c r="AM16" i="137"/>
  <c r="AG16" i="137"/>
  <c r="Z16" i="137"/>
  <c r="S16" i="137"/>
  <c r="CD16" i="137" s="1"/>
  <c r="CH15" i="137"/>
  <c r="CG15" i="137"/>
  <c r="CF15" i="137"/>
  <c r="CE15" i="137"/>
  <c r="CC15" i="137"/>
  <c r="BW15" i="137"/>
  <c r="BQ15" i="137"/>
  <c r="BK15" i="137"/>
  <c r="BE15" i="137"/>
  <c r="AY15" i="137"/>
  <c r="AS15" i="137"/>
  <c r="AM15" i="137"/>
  <c r="AG15" i="137"/>
  <c r="Z15" i="137"/>
  <c r="S15" i="137"/>
  <c r="CD15" i="137" s="1"/>
  <c r="CH14" i="137"/>
  <c r="CG14" i="137"/>
  <c r="CF14" i="137"/>
  <c r="CE14" i="137"/>
  <c r="CC14" i="137"/>
  <c r="BW14" i="137"/>
  <c r="BQ14" i="137"/>
  <c r="BK14" i="137"/>
  <c r="BE14" i="137"/>
  <c r="AY14" i="137"/>
  <c r="AS14" i="137"/>
  <c r="AM14" i="137"/>
  <c r="AG14" i="137"/>
  <c r="Z14" i="137"/>
  <c r="S14" i="137"/>
  <c r="CD14" i="137" s="1"/>
  <c r="CH13" i="137"/>
  <c r="CG13" i="137"/>
  <c r="CF13" i="137"/>
  <c r="CE13" i="137"/>
  <c r="CC13" i="137"/>
  <c r="BW13" i="137"/>
  <c r="BQ13" i="137"/>
  <c r="BK13" i="137"/>
  <c r="BE13" i="137"/>
  <c r="AY13" i="137"/>
  <c r="AS13" i="137"/>
  <c r="AM13" i="137"/>
  <c r="AG13" i="137"/>
  <c r="Z13" i="137"/>
  <c r="R13" i="137"/>
  <c r="Q13" i="137"/>
  <c r="S22" i="137" l="1"/>
  <c r="CD22" i="137" s="1"/>
  <c r="S29" i="137"/>
  <c r="S30" i="137"/>
  <c r="CD30" i="137" s="1"/>
  <c r="S31" i="137"/>
  <c r="S13" i="137"/>
  <c r="CD13" i="137" s="1"/>
  <c r="D18" i="117" s="1"/>
  <c r="S21" i="137"/>
  <c r="CD21" i="137" s="1"/>
  <c r="CD31" i="137"/>
  <c r="AZ31" i="137"/>
  <c r="AT29" i="137"/>
  <c r="CD29" i="137"/>
  <c r="Z40" i="139" l="1"/>
  <c r="S40" i="139"/>
  <c r="BF40" i="139" s="1"/>
  <c r="J40" i="139"/>
  <c r="E40" i="139"/>
  <c r="C40" i="139"/>
  <c r="Z39" i="139"/>
  <c r="S39" i="139"/>
  <c r="BF39" i="139" s="1"/>
  <c r="BF16" i="139" s="1"/>
  <c r="BL16" i="139" s="1"/>
  <c r="J39" i="139"/>
  <c r="E39" i="139"/>
  <c r="C39" i="139"/>
  <c r="Z38" i="139"/>
  <c r="S38" i="139"/>
  <c r="BF38" i="139" s="1"/>
  <c r="J38" i="139"/>
  <c r="E38" i="139"/>
  <c r="C38" i="139"/>
  <c r="Z37" i="139"/>
  <c r="S37" i="139"/>
  <c r="BF37" i="139" s="1"/>
  <c r="J37" i="139"/>
  <c r="E37" i="139"/>
  <c r="C37" i="139"/>
  <c r="Z36" i="139"/>
  <c r="S36" i="139"/>
  <c r="BF36" i="139" s="1"/>
  <c r="J36" i="139"/>
  <c r="E36" i="139"/>
  <c r="C36" i="139"/>
  <c r="Z35" i="139"/>
  <c r="S35" i="139"/>
  <c r="BF35" i="139" s="1"/>
  <c r="J35" i="139"/>
  <c r="E35" i="139"/>
  <c r="C35" i="139"/>
  <c r="Z34" i="139"/>
  <c r="S34" i="139"/>
  <c r="BF34" i="139" s="1"/>
  <c r="J34" i="139"/>
  <c r="E34" i="139"/>
  <c r="C34" i="139"/>
  <c r="Z33" i="139"/>
  <c r="S33" i="139"/>
  <c r="BF33" i="139" s="1"/>
  <c r="J33" i="139"/>
  <c r="E33" i="139"/>
  <c r="C33" i="139"/>
  <c r="Z32" i="139"/>
  <c r="S32" i="139"/>
  <c r="BF32" i="139" s="1"/>
  <c r="J32" i="139"/>
  <c r="E32" i="139"/>
  <c r="C32" i="139"/>
  <c r="Z31" i="139"/>
  <c r="S31" i="139"/>
  <c r="BF31" i="139" s="1"/>
  <c r="J31" i="139"/>
  <c r="E31" i="139"/>
  <c r="C31" i="139"/>
  <c r="Z30" i="139"/>
  <c r="S30" i="139"/>
  <c r="BF30" i="139" s="1"/>
  <c r="J30" i="139"/>
  <c r="E30" i="139"/>
  <c r="C30" i="139"/>
  <c r="Z29" i="139"/>
  <c r="S29" i="139"/>
  <c r="BF29" i="139" s="1"/>
  <c r="J29" i="139"/>
  <c r="E29" i="139"/>
  <c r="C29" i="139"/>
  <c r="Z28" i="139"/>
  <c r="S28" i="139"/>
  <c r="BF28" i="139" s="1"/>
  <c r="J28" i="139"/>
  <c r="E28" i="139"/>
  <c r="C28" i="139"/>
  <c r="Z27" i="139"/>
  <c r="S27" i="139"/>
  <c r="BF27" i="139" s="1"/>
  <c r="J27" i="139"/>
  <c r="E27" i="139"/>
  <c r="C27" i="139"/>
  <c r="Z26" i="139"/>
  <c r="S26" i="139"/>
  <c r="BF26" i="139" s="1"/>
  <c r="J26" i="139"/>
  <c r="E26" i="139"/>
  <c r="C26" i="139"/>
  <c r="Z25" i="139"/>
  <c r="S25" i="139"/>
  <c r="BF25" i="139" s="1"/>
  <c r="J25" i="139"/>
  <c r="E25" i="139"/>
  <c r="C25" i="139"/>
  <c r="Z24" i="139"/>
  <c r="S24" i="139"/>
  <c r="BF24" i="139" s="1"/>
  <c r="E24" i="139"/>
  <c r="C24" i="139"/>
  <c r="Z23" i="139"/>
  <c r="S23" i="139"/>
  <c r="BF23" i="139" s="1"/>
  <c r="E23" i="139"/>
  <c r="C23" i="139"/>
  <c r="Z22" i="139"/>
  <c r="S22" i="139"/>
  <c r="BF22" i="139" s="1"/>
  <c r="E22" i="139"/>
  <c r="C22" i="139"/>
  <c r="Z21" i="139"/>
  <c r="S21" i="139"/>
  <c r="BF21" i="139" s="1"/>
  <c r="E21" i="139"/>
  <c r="C21" i="139"/>
  <c r="Z20" i="139"/>
  <c r="S20" i="139"/>
  <c r="BF20" i="139" s="1"/>
  <c r="E20" i="139"/>
  <c r="C20" i="139"/>
  <c r="Z18" i="139"/>
  <c r="S18" i="139"/>
  <c r="BF18" i="139" s="1"/>
  <c r="C18" i="139"/>
  <c r="Z15" i="139"/>
  <c r="S15" i="139"/>
  <c r="BF15" i="139" s="1"/>
  <c r="E15" i="139"/>
  <c r="C15" i="139"/>
  <c r="Z14" i="139"/>
  <c r="D20" i="117"/>
  <c r="E14" i="139"/>
  <c r="C14" i="139"/>
  <c r="F10" i="139"/>
  <c r="J23" i="139" s="1"/>
  <c r="BL39" i="139" l="1"/>
  <c r="BL38" i="139"/>
  <c r="BL25" i="139"/>
  <c r="BL40" i="139"/>
  <c r="BL23" i="139"/>
  <c r="BL15" i="139"/>
  <c r="BL21" i="139"/>
  <c r="BL34" i="139"/>
  <c r="BL20" i="139"/>
  <c r="BL22" i="139"/>
  <c r="BL18" i="139"/>
  <c r="BL24" i="139"/>
  <c r="BL32" i="139"/>
  <c r="BL26" i="139"/>
  <c r="BL33" i="139"/>
  <c r="BL28" i="139"/>
  <c r="BL30" i="139"/>
  <c r="BL36" i="139"/>
  <c r="BL29" i="139"/>
  <c r="BL31" i="139"/>
  <c r="BL37" i="139"/>
  <c r="J20" i="139"/>
  <c r="J24" i="139"/>
  <c r="J21" i="139"/>
  <c r="BL27" i="139"/>
  <c r="BL35" i="139"/>
  <c r="J14" i="139"/>
  <c r="J22" i="139"/>
  <c r="J15" i="139"/>
  <c r="J18" i="139"/>
  <c r="BL14" i="139" l="1"/>
  <c r="DR41" i="129"/>
  <c r="DQ41" i="129"/>
  <c r="DP41" i="129"/>
  <c r="DO41" i="129"/>
  <c r="DN41" i="129"/>
  <c r="DM41" i="129"/>
  <c r="DG41" i="129"/>
  <c r="DA41" i="129"/>
  <c r="CU41" i="129"/>
  <c r="CO41" i="129"/>
  <c r="CI41" i="129"/>
  <c r="CC41" i="129"/>
  <c r="BQ41" i="129"/>
  <c r="BK41" i="129"/>
  <c r="BE41" i="129"/>
  <c r="Z41" i="129"/>
  <c r="R41" i="129"/>
  <c r="Q41" i="129"/>
  <c r="C41" i="129"/>
  <c r="DR40" i="129"/>
  <c r="DQ40" i="129"/>
  <c r="DP40" i="129"/>
  <c r="DO40" i="129"/>
  <c r="DN40" i="129"/>
  <c r="DM40" i="129"/>
  <c r="DG40" i="129"/>
  <c r="DA40" i="129"/>
  <c r="CU40" i="129"/>
  <c r="CO40" i="129"/>
  <c r="CI40" i="129"/>
  <c r="CC40" i="129"/>
  <c r="BQ40" i="129"/>
  <c r="BK40" i="129"/>
  <c r="BE40" i="129"/>
  <c r="AY40" i="129"/>
  <c r="Z40" i="129"/>
  <c r="R40" i="129"/>
  <c r="Q40" i="129"/>
  <c r="C40" i="129"/>
  <c r="DR39" i="129"/>
  <c r="DQ39" i="129"/>
  <c r="DP39" i="129"/>
  <c r="DO39" i="129"/>
  <c r="DN39" i="129"/>
  <c r="DM39" i="129"/>
  <c r="DG39" i="129"/>
  <c r="DA39" i="129"/>
  <c r="CU39" i="129"/>
  <c r="CO39" i="129"/>
  <c r="CI39" i="129"/>
  <c r="CC39" i="129"/>
  <c r="BQ39" i="129"/>
  <c r="BK39" i="129"/>
  <c r="BE39" i="129"/>
  <c r="AY39" i="129"/>
  <c r="Z39" i="129"/>
  <c r="R39" i="129"/>
  <c r="Q39" i="129"/>
  <c r="C39" i="129"/>
  <c r="DR38" i="129"/>
  <c r="DQ38" i="129"/>
  <c r="DP38" i="129"/>
  <c r="DO38" i="129"/>
  <c r="DN38" i="129"/>
  <c r="DM38" i="129"/>
  <c r="DG38" i="129"/>
  <c r="DA38" i="129"/>
  <c r="CU38" i="129"/>
  <c r="CO38" i="129"/>
  <c r="CI38" i="129"/>
  <c r="CC38" i="129"/>
  <c r="BQ38" i="129"/>
  <c r="BK38" i="129"/>
  <c r="BE38" i="129"/>
  <c r="AY38" i="129"/>
  <c r="Z38" i="129"/>
  <c r="R38" i="129"/>
  <c r="Q38" i="129"/>
  <c r="C38" i="129"/>
  <c r="DR37" i="129"/>
  <c r="DQ37" i="129"/>
  <c r="DP37" i="129"/>
  <c r="DO37" i="129"/>
  <c r="DN37" i="129"/>
  <c r="DM37" i="129"/>
  <c r="DG37" i="129"/>
  <c r="DA37" i="129"/>
  <c r="CU37" i="129"/>
  <c r="CO37" i="129"/>
  <c r="CI37" i="129"/>
  <c r="CC37" i="129"/>
  <c r="BQ37" i="129"/>
  <c r="BK37" i="129"/>
  <c r="BE37" i="129"/>
  <c r="AY37" i="129"/>
  <c r="Z37" i="129"/>
  <c r="R37" i="129"/>
  <c r="Q37" i="129"/>
  <c r="C37" i="129"/>
  <c r="DR36" i="129"/>
  <c r="DQ36" i="129"/>
  <c r="DP36" i="129"/>
  <c r="DO36" i="129"/>
  <c r="DN36" i="129"/>
  <c r="DM36" i="129"/>
  <c r="DG36" i="129"/>
  <c r="DA36" i="129"/>
  <c r="CU36" i="129"/>
  <c r="CO36" i="129"/>
  <c r="CI36" i="129"/>
  <c r="CC36" i="129"/>
  <c r="BQ36" i="129"/>
  <c r="BK36" i="129"/>
  <c r="BE36" i="129"/>
  <c r="AY36" i="129"/>
  <c r="Z36" i="129"/>
  <c r="R36" i="129"/>
  <c r="Q36" i="129"/>
  <c r="C36" i="129"/>
  <c r="DR35" i="129"/>
  <c r="DQ35" i="129"/>
  <c r="DP35" i="129"/>
  <c r="DO35" i="129"/>
  <c r="DN35" i="129"/>
  <c r="DM35" i="129"/>
  <c r="DG35" i="129"/>
  <c r="DA35" i="129"/>
  <c r="CU35" i="129"/>
  <c r="CO35" i="129"/>
  <c r="CI35" i="129"/>
  <c r="CC35" i="129"/>
  <c r="BQ35" i="129"/>
  <c r="BK35" i="129"/>
  <c r="BE35" i="129"/>
  <c r="AY35" i="129"/>
  <c r="Z35" i="129"/>
  <c r="R35" i="129"/>
  <c r="Q35" i="129"/>
  <c r="C35" i="129"/>
  <c r="DR34" i="129"/>
  <c r="DQ34" i="129"/>
  <c r="DP34" i="129"/>
  <c r="DN34" i="129"/>
  <c r="DM34" i="129"/>
  <c r="DG34" i="129"/>
  <c r="DA34" i="129"/>
  <c r="CU34" i="129"/>
  <c r="CO34" i="129"/>
  <c r="CI34" i="129"/>
  <c r="CC34" i="129"/>
  <c r="BM34" i="129"/>
  <c r="BQ34" i="129" s="1"/>
  <c r="BK34" i="129"/>
  <c r="BE34" i="129"/>
  <c r="AY34" i="129"/>
  <c r="Z34" i="129"/>
  <c r="R34" i="129"/>
  <c r="Q34" i="129"/>
  <c r="C34" i="129"/>
  <c r="DR33" i="129"/>
  <c r="DQ33" i="129"/>
  <c r="DP33" i="129"/>
  <c r="DN33" i="129"/>
  <c r="DM33" i="129"/>
  <c r="DG33" i="129"/>
  <c r="DA33" i="129"/>
  <c r="CU33" i="129"/>
  <c r="CO33" i="129"/>
  <c r="CI33" i="129"/>
  <c r="CC33" i="129"/>
  <c r="BM33" i="129"/>
  <c r="DO33" i="129" s="1"/>
  <c r="BK33" i="129"/>
  <c r="BE33" i="129"/>
  <c r="AY33" i="129"/>
  <c r="Z33" i="129"/>
  <c r="R33" i="129"/>
  <c r="Q33" i="129"/>
  <c r="C33" i="129"/>
  <c r="DR32" i="129"/>
  <c r="DQ32" i="129"/>
  <c r="DP32" i="129"/>
  <c r="DO32" i="129"/>
  <c r="DN32" i="129"/>
  <c r="DM32" i="129"/>
  <c r="DG32" i="129"/>
  <c r="DA32" i="129"/>
  <c r="CU32" i="129"/>
  <c r="CO32" i="129"/>
  <c r="CI32" i="129"/>
  <c r="CC32" i="129"/>
  <c r="BQ32" i="129"/>
  <c r="BK32" i="129"/>
  <c r="BE32" i="129"/>
  <c r="AY32" i="129"/>
  <c r="Z32" i="129"/>
  <c r="R32" i="129"/>
  <c r="Q32" i="129"/>
  <c r="C32" i="129"/>
  <c r="DR31" i="129"/>
  <c r="DQ31" i="129"/>
  <c r="DP31" i="129"/>
  <c r="DO31" i="129"/>
  <c r="DN31" i="129"/>
  <c r="DM31" i="129"/>
  <c r="DG31" i="129"/>
  <c r="DA31" i="129"/>
  <c r="CU31" i="129"/>
  <c r="CO31" i="129"/>
  <c r="CI31" i="129"/>
  <c r="CC31" i="129"/>
  <c r="BQ31" i="129"/>
  <c r="BK31" i="129"/>
  <c r="BE31" i="129"/>
  <c r="AY31" i="129"/>
  <c r="Z31" i="129"/>
  <c r="R31" i="129"/>
  <c r="Q31" i="129"/>
  <c r="C31" i="129"/>
  <c r="DQ30" i="129"/>
  <c r="DP30" i="129"/>
  <c r="DO30" i="129"/>
  <c r="DN30" i="129"/>
  <c r="DM30" i="129"/>
  <c r="DG30" i="129"/>
  <c r="DA30" i="129"/>
  <c r="CU30" i="129"/>
  <c r="CO30" i="129"/>
  <c r="CI30" i="129"/>
  <c r="CC30" i="129"/>
  <c r="BQ30" i="129"/>
  <c r="BK30" i="129"/>
  <c r="BE30" i="129"/>
  <c r="AY30" i="129"/>
  <c r="Z30" i="129"/>
  <c r="R30" i="129"/>
  <c r="Q30" i="129"/>
  <c r="C30" i="129"/>
  <c r="DR29" i="129"/>
  <c r="DQ29" i="129"/>
  <c r="DP29" i="129"/>
  <c r="DO29" i="129"/>
  <c r="DN29" i="129"/>
  <c r="DM29" i="129"/>
  <c r="DG29" i="129"/>
  <c r="DA29" i="129"/>
  <c r="CU29" i="129"/>
  <c r="CO29" i="129"/>
  <c r="CI29" i="129"/>
  <c r="CC29" i="129"/>
  <c r="BQ29" i="129"/>
  <c r="BK29" i="129"/>
  <c r="BE29" i="129"/>
  <c r="AY29" i="129"/>
  <c r="Z29" i="129"/>
  <c r="R29" i="129"/>
  <c r="Q29" i="129"/>
  <c r="C29" i="129"/>
  <c r="DR28" i="129"/>
  <c r="DQ28" i="129"/>
  <c r="DP28" i="129"/>
  <c r="DO28" i="129"/>
  <c r="DN28" i="129"/>
  <c r="DM28" i="129"/>
  <c r="DG28" i="129"/>
  <c r="DA28" i="129"/>
  <c r="CU28" i="129"/>
  <c r="CO28" i="129"/>
  <c r="CI28" i="129"/>
  <c r="CC28" i="129"/>
  <c r="BQ28" i="129"/>
  <c r="BK28" i="129"/>
  <c r="BE28" i="129"/>
  <c r="AY28" i="129"/>
  <c r="Z28" i="129"/>
  <c r="R28" i="129"/>
  <c r="Q28" i="129"/>
  <c r="C28" i="129"/>
  <c r="DR27" i="129"/>
  <c r="DQ27" i="129"/>
  <c r="DP27" i="129"/>
  <c r="DO27" i="129"/>
  <c r="DM27" i="129"/>
  <c r="DG27" i="129"/>
  <c r="DA27" i="129"/>
  <c r="CU27" i="129"/>
  <c r="CO27" i="129"/>
  <c r="CI27" i="129"/>
  <c r="CC27" i="129"/>
  <c r="BQ27" i="129"/>
  <c r="BK27" i="129"/>
  <c r="BE27" i="129"/>
  <c r="AY27" i="129"/>
  <c r="Z27" i="129"/>
  <c r="R27" i="129"/>
  <c r="Q27" i="129"/>
  <c r="C27" i="129"/>
  <c r="DQ26" i="129"/>
  <c r="DP26" i="129"/>
  <c r="DO26" i="129"/>
  <c r="DN26" i="129"/>
  <c r="DM26" i="129"/>
  <c r="DG26" i="129"/>
  <c r="DA26" i="129"/>
  <c r="CU26" i="129"/>
  <c r="CO26" i="129"/>
  <c r="CI26" i="129"/>
  <c r="CC26" i="129"/>
  <c r="BQ26" i="129"/>
  <c r="BK26" i="129"/>
  <c r="BE26" i="129"/>
  <c r="AY26" i="129"/>
  <c r="Z26" i="129"/>
  <c r="R26" i="129"/>
  <c r="Q26" i="129"/>
  <c r="C26" i="129"/>
  <c r="DQ25" i="129"/>
  <c r="DP25" i="129"/>
  <c r="DO25" i="129"/>
  <c r="DN25" i="129"/>
  <c r="DT25" i="129" s="1"/>
  <c r="DM25" i="129"/>
  <c r="DG25" i="129"/>
  <c r="DA25" i="129"/>
  <c r="CU25" i="129"/>
  <c r="CO25" i="129"/>
  <c r="CI25" i="129"/>
  <c r="CC25" i="129"/>
  <c r="BE25" i="129"/>
  <c r="Z25" i="129"/>
  <c r="R25" i="129"/>
  <c r="Q25" i="129"/>
  <c r="C25" i="129"/>
  <c r="DQ24" i="129"/>
  <c r="DP24" i="129"/>
  <c r="DO24" i="129"/>
  <c r="DN24" i="129"/>
  <c r="DT24" i="129" s="1"/>
  <c r="Z24" i="129"/>
  <c r="DQ23" i="129"/>
  <c r="DP23" i="129"/>
  <c r="DO23" i="129"/>
  <c r="DN23" i="129"/>
  <c r="DT23" i="129" s="1"/>
  <c r="DM23" i="129"/>
  <c r="DG23" i="129"/>
  <c r="DA23" i="129"/>
  <c r="CU23" i="129"/>
  <c r="CO23" i="129"/>
  <c r="CI23" i="129"/>
  <c r="CC23" i="129"/>
  <c r="BE23" i="129"/>
  <c r="AY23" i="129"/>
  <c r="Z23" i="129"/>
  <c r="R23" i="129"/>
  <c r="Q23" i="129"/>
  <c r="C23" i="129"/>
  <c r="DQ22" i="129"/>
  <c r="DP22" i="129"/>
  <c r="DO22" i="129"/>
  <c r="DN22" i="129"/>
  <c r="DT22" i="129" s="1"/>
  <c r="DM22" i="129"/>
  <c r="DG22" i="129"/>
  <c r="DA22" i="129"/>
  <c r="CU22" i="129"/>
  <c r="CO22" i="129"/>
  <c r="CI22" i="129"/>
  <c r="CC22" i="129"/>
  <c r="BE22" i="129"/>
  <c r="Z22" i="129"/>
  <c r="R22" i="129"/>
  <c r="Q22" i="129"/>
  <c r="C22" i="129"/>
  <c r="DR21" i="129"/>
  <c r="DQ21" i="129"/>
  <c r="DP21" i="129"/>
  <c r="DO21" i="129"/>
  <c r="DM21" i="129"/>
  <c r="DG21" i="129"/>
  <c r="DA21" i="129"/>
  <c r="CU21" i="129"/>
  <c r="CO21" i="129"/>
  <c r="CI21" i="129"/>
  <c r="CC21" i="129"/>
  <c r="BQ21" i="129"/>
  <c r="BK21" i="129"/>
  <c r="BE21" i="129"/>
  <c r="AY21" i="129"/>
  <c r="Z21" i="129"/>
  <c r="R21" i="129"/>
  <c r="Q21" i="129"/>
  <c r="C21" i="129"/>
  <c r="DR20" i="129"/>
  <c r="DQ20" i="129"/>
  <c r="DP20" i="129"/>
  <c r="DO20" i="129"/>
  <c r="DN20" i="129"/>
  <c r="DM20" i="129"/>
  <c r="DG20" i="129"/>
  <c r="DA20" i="129"/>
  <c r="CU20" i="129"/>
  <c r="CO20" i="129"/>
  <c r="CI20" i="129"/>
  <c r="CC20" i="129"/>
  <c r="BQ20" i="129"/>
  <c r="BK20" i="129"/>
  <c r="BE20" i="129"/>
  <c r="AY20" i="129"/>
  <c r="Z20" i="129"/>
  <c r="Q20" i="129"/>
  <c r="C20" i="129"/>
  <c r="DR19" i="129"/>
  <c r="DQ19" i="129"/>
  <c r="DP19" i="129"/>
  <c r="DO19" i="129"/>
  <c r="DN19" i="129"/>
  <c r="DM19" i="129"/>
  <c r="DG19" i="129"/>
  <c r="DA19" i="129"/>
  <c r="CU19" i="129"/>
  <c r="CO19" i="129"/>
  <c r="CI19" i="129"/>
  <c r="CC19" i="129"/>
  <c r="BQ19" i="129"/>
  <c r="BK19" i="129"/>
  <c r="BE19" i="129"/>
  <c r="AY19" i="129"/>
  <c r="Z19" i="129"/>
  <c r="R19" i="129"/>
  <c r="Q19" i="129"/>
  <c r="C19" i="129"/>
  <c r="DR18" i="129"/>
  <c r="DQ18" i="129"/>
  <c r="DP18" i="129"/>
  <c r="DO18" i="129"/>
  <c r="DN18" i="129"/>
  <c r="DM18" i="129"/>
  <c r="DG18" i="129"/>
  <c r="DA18" i="129"/>
  <c r="CU18" i="129"/>
  <c r="CO18" i="129"/>
  <c r="CI18" i="129"/>
  <c r="CC18" i="129"/>
  <c r="BQ18" i="129"/>
  <c r="BK18" i="129"/>
  <c r="BE18" i="129"/>
  <c r="AY18" i="129"/>
  <c r="Z18" i="129"/>
  <c r="R18" i="129"/>
  <c r="Q18" i="129"/>
  <c r="C18" i="129"/>
  <c r="DR17" i="129"/>
  <c r="DQ17" i="129"/>
  <c r="DP17" i="129"/>
  <c r="DO17" i="129"/>
  <c r="DN17" i="129"/>
  <c r="DM17" i="129"/>
  <c r="DG17" i="129"/>
  <c r="DA17" i="129"/>
  <c r="CU17" i="129"/>
  <c r="CO17" i="129"/>
  <c r="CI17" i="129"/>
  <c r="CC17" i="129"/>
  <c r="BQ17" i="129"/>
  <c r="BK17" i="129"/>
  <c r="BE17" i="129"/>
  <c r="AY17" i="129"/>
  <c r="Z17" i="129"/>
  <c r="R17" i="129"/>
  <c r="Q17" i="129"/>
  <c r="C17" i="129"/>
  <c r="DQ16" i="129"/>
  <c r="DP16" i="129"/>
  <c r="DO16" i="129"/>
  <c r="DN16" i="129"/>
  <c r="DM16" i="129"/>
  <c r="DG16" i="129"/>
  <c r="DA16" i="129"/>
  <c r="CU16" i="129"/>
  <c r="CO16" i="129"/>
  <c r="CI16" i="129"/>
  <c r="CC16" i="129"/>
  <c r="BQ16" i="129"/>
  <c r="Z16" i="129"/>
  <c r="R16" i="129"/>
  <c r="Q16" i="129"/>
  <c r="C16" i="129"/>
  <c r="DP15" i="129"/>
  <c r="DO15" i="129"/>
  <c r="DN15" i="129"/>
  <c r="DM15" i="129"/>
  <c r="DG15" i="129"/>
  <c r="DA15" i="129"/>
  <c r="CU15" i="129"/>
  <c r="CO15" i="129"/>
  <c r="CI15" i="129"/>
  <c r="CC15" i="129"/>
  <c r="DS15" i="129" s="1"/>
  <c r="BP15" i="129"/>
  <c r="BO15" i="129"/>
  <c r="BJ15" i="129"/>
  <c r="BI15" i="129"/>
  <c r="BD15" i="129"/>
  <c r="BC15" i="129"/>
  <c r="AX15" i="129"/>
  <c r="AW15" i="129"/>
  <c r="Z15" i="129"/>
  <c r="R15" i="129"/>
  <c r="Q15" i="129"/>
  <c r="D15" i="129"/>
  <c r="C15" i="129"/>
  <c r="DP14" i="129"/>
  <c r="DO14" i="129"/>
  <c r="DM14" i="129"/>
  <c r="DG14" i="129"/>
  <c r="DA14" i="129"/>
  <c r="CU14" i="129"/>
  <c r="CO14" i="129"/>
  <c r="CI14" i="129"/>
  <c r="CC14" i="129"/>
  <c r="BP14" i="129"/>
  <c r="DR14" i="129" s="1"/>
  <c r="BO14" i="129"/>
  <c r="DQ14" i="129" s="1"/>
  <c r="BK14" i="129"/>
  <c r="BE14" i="129"/>
  <c r="AY14" i="129"/>
  <c r="Z14" i="129"/>
  <c r="DN14" i="129"/>
  <c r="D15" i="117" s="1"/>
  <c r="D14" i="129"/>
  <c r="C14" i="129"/>
  <c r="F10" i="129"/>
  <c r="J39" i="129" s="1"/>
  <c r="DS14" i="129" l="1"/>
  <c r="E15" i="117" s="1"/>
  <c r="S27" i="129"/>
  <c r="DN27" i="129" s="1"/>
  <c r="BK15" i="129"/>
  <c r="DS26" i="129"/>
  <c r="DT26" i="129" s="1"/>
  <c r="BQ15" i="129"/>
  <c r="DS32" i="129"/>
  <c r="DT32" i="129" s="1"/>
  <c r="DS33" i="129"/>
  <c r="DT33" i="129" s="1"/>
  <c r="DS17" i="129"/>
  <c r="DT17" i="129" s="1"/>
  <c r="DS20" i="129"/>
  <c r="DT20" i="129" s="1"/>
  <c r="DS27" i="129"/>
  <c r="DT27" i="129" s="1"/>
  <c r="DR15" i="129"/>
  <c r="DN21" i="129"/>
  <c r="BE15" i="129"/>
  <c r="DS28" i="129"/>
  <c r="DT28" i="129" s="1"/>
  <c r="DS30" i="129"/>
  <c r="DT30" i="129" s="1"/>
  <c r="BQ33" i="129"/>
  <c r="DO34" i="129"/>
  <c r="DS34" i="129" s="1"/>
  <c r="DT34" i="129" s="1"/>
  <c r="DS36" i="129"/>
  <c r="DT36" i="129" s="1"/>
  <c r="DS38" i="129"/>
  <c r="DT38" i="129" s="1"/>
  <c r="DS40" i="129"/>
  <c r="DT40" i="129" s="1"/>
  <c r="AY15" i="129"/>
  <c r="DS19" i="129"/>
  <c r="DT19" i="129" s="1"/>
  <c r="DS21" i="129"/>
  <c r="DS16" i="129"/>
  <c r="DS18" i="129"/>
  <c r="DT18" i="129" s="1"/>
  <c r="DS31" i="129"/>
  <c r="DT31" i="129" s="1"/>
  <c r="DS41" i="129"/>
  <c r="DT41" i="129" s="1"/>
  <c r="DS29" i="129"/>
  <c r="DT29" i="129" s="1"/>
  <c r="DS35" i="129"/>
  <c r="DT35" i="129" s="1"/>
  <c r="DS37" i="129"/>
  <c r="DT37" i="129" s="1"/>
  <c r="DS39" i="129"/>
  <c r="DT39" i="129" s="1"/>
  <c r="J40" i="129"/>
  <c r="J21" i="129"/>
  <c r="J29" i="129"/>
  <c r="J36" i="129"/>
  <c r="J16" i="129"/>
  <c r="J30" i="129"/>
  <c r="J31" i="129"/>
  <c r="J34" i="129"/>
  <c r="J37" i="129"/>
  <c r="J41" i="129"/>
  <c r="J15" i="129"/>
  <c r="DQ15" i="129"/>
  <c r="J19" i="129"/>
  <c r="BQ14" i="129"/>
  <c r="J17" i="129"/>
  <c r="J20" i="129"/>
  <c r="J22" i="129"/>
  <c r="J23" i="129"/>
  <c r="J24" i="129"/>
  <c r="J25" i="129"/>
  <c r="J26" i="129"/>
  <c r="J27" i="129"/>
  <c r="J32" i="129"/>
  <c r="J38" i="129"/>
  <c r="J14" i="129"/>
  <c r="J18" i="129"/>
  <c r="J28" i="129"/>
  <c r="J33" i="129"/>
  <c r="J35" i="129"/>
  <c r="DT16" i="129" l="1"/>
  <c r="DT15" i="129"/>
  <c r="DT21" i="129"/>
  <c r="DT14" i="129"/>
  <c r="H5" i="120"/>
  <c r="D74" i="93"/>
  <c r="D73" i="93"/>
  <c r="D72" i="93"/>
  <c r="D71" i="93"/>
  <c r="D70" i="93"/>
  <c r="D69" i="93"/>
  <c r="D68" i="93"/>
  <c r="D67" i="93"/>
  <c r="D66" i="93"/>
  <c r="D60" i="93"/>
  <c r="D59" i="93"/>
  <c r="D58" i="93"/>
  <c r="D57" i="93"/>
  <c r="D56" i="93"/>
  <c r="D55" i="93"/>
  <c r="D54" i="93"/>
  <c r="D53" i="93"/>
  <c r="D52" i="93"/>
  <c r="D51" i="93"/>
  <c r="D50" i="93"/>
  <c r="D49" i="93"/>
  <c r="D48" i="93"/>
  <c r="D47" i="93"/>
  <c r="D46" i="93"/>
  <c r="D45" i="93"/>
  <c r="D44" i="93"/>
  <c r="D43" i="93"/>
  <c r="D42" i="93"/>
  <c r="D41" i="93"/>
  <c r="D40" i="93"/>
  <c r="D39" i="93"/>
  <c r="D38" i="93"/>
  <c r="D37" i="93"/>
  <c r="D36" i="93"/>
  <c r="D35" i="93"/>
  <c r="D34" i="93"/>
  <c r="D33" i="93"/>
  <c r="D32" i="93"/>
  <c r="D31" i="93"/>
  <c r="D30" i="93"/>
  <c r="D29" i="93"/>
  <c r="D28" i="93"/>
  <c r="E27" i="93"/>
  <c r="D27" i="93"/>
  <c r="C27" i="93"/>
  <c r="D26" i="93"/>
  <c r="D25" i="93"/>
  <c r="D24" i="93"/>
  <c r="D23" i="93"/>
  <c r="D21" i="93"/>
  <c r="D20" i="93"/>
  <c r="D18" i="93"/>
  <c r="D17" i="93"/>
  <c r="D16" i="93"/>
  <c r="D15" i="93"/>
  <c r="C15" i="93"/>
  <c r="D14" i="93"/>
  <c r="C14" i="93"/>
  <c r="C29" i="137"/>
  <c r="C22" i="137"/>
  <c r="C21" i="137"/>
  <c r="E48" i="122"/>
  <c r="C48" i="122"/>
  <c r="E47" i="122"/>
  <c r="C47" i="122"/>
  <c r="E46" i="122"/>
  <c r="C46" i="122"/>
  <c r="E45" i="122"/>
  <c r="C45" i="122"/>
  <c r="E44" i="122"/>
  <c r="C44" i="122"/>
  <c r="E43" i="122"/>
  <c r="C43" i="122"/>
  <c r="E42" i="122"/>
  <c r="C42" i="122"/>
  <c r="E41" i="122"/>
  <c r="C41" i="122"/>
  <c r="E40" i="122"/>
  <c r="C40" i="122"/>
  <c r="E39" i="122"/>
  <c r="C39" i="122"/>
  <c r="E38" i="122"/>
  <c r="C38" i="122"/>
  <c r="E37" i="122"/>
  <c r="C37" i="122"/>
  <c r="E26" i="122"/>
  <c r="D26" i="122"/>
  <c r="C26" i="122"/>
  <c r="D21" i="122"/>
  <c r="E15" i="122"/>
  <c r="C15" i="122"/>
  <c r="E14" i="122"/>
  <c r="C14" i="122"/>
  <c r="C42" i="136"/>
  <c r="C41" i="136"/>
  <c r="G15" i="136"/>
  <c r="G14" i="136"/>
  <c r="C15" i="136"/>
  <c r="C14" i="136"/>
  <c r="CI45" i="125" l="1"/>
  <c r="CD45" i="125"/>
  <c r="AY45" i="125"/>
  <c r="AS45" i="125"/>
  <c r="AM45" i="125"/>
  <c r="AG45" i="125"/>
  <c r="Z45" i="125"/>
  <c r="R45" i="125"/>
  <c r="Q45" i="125"/>
  <c r="J45" i="125"/>
  <c r="E45" i="125"/>
  <c r="D45" i="125"/>
  <c r="C45" i="125"/>
  <c r="CD44" i="125"/>
  <c r="AY44" i="125"/>
  <c r="AS44" i="125"/>
  <c r="AM44" i="125"/>
  <c r="AG44" i="125"/>
  <c r="Z44" i="125"/>
  <c r="R44" i="125"/>
  <c r="Q44" i="125"/>
  <c r="J44" i="125"/>
  <c r="E44" i="125"/>
  <c r="D44" i="125"/>
  <c r="C44" i="125"/>
  <c r="CI43" i="125"/>
  <c r="CJ43" i="125" s="1"/>
  <c r="CD43" i="125"/>
  <c r="AY43" i="125"/>
  <c r="AS43" i="125"/>
  <c r="AM43" i="125"/>
  <c r="AG43" i="125"/>
  <c r="Z43" i="125"/>
  <c r="R43" i="125"/>
  <c r="Q43" i="125"/>
  <c r="J43" i="125"/>
  <c r="E43" i="125"/>
  <c r="D43" i="125"/>
  <c r="C43" i="125"/>
  <c r="CD42" i="125"/>
  <c r="AY42" i="125"/>
  <c r="AS42" i="125"/>
  <c r="AM42" i="125"/>
  <c r="AG42" i="125"/>
  <c r="Z42" i="125"/>
  <c r="R42" i="125"/>
  <c r="Q42" i="125"/>
  <c r="J42" i="125"/>
  <c r="E42" i="125"/>
  <c r="D42" i="125"/>
  <c r="C42" i="125"/>
  <c r="CI41" i="125"/>
  <c r="CD41" i="125"/>
  <c r="AY41" i="125"/>
  <c r="AS41" i="125"/>
  <c r="AM41" i="125"/>
  <c r="AG41" i="125"/>
  <c r="Z41" i="125"/>
  <c r="R41" i="125"/>
  <c r="Q41" i="125"/>
  <c r="J41" i="125"/>
  <c r="E41" i="125"/>
  <c r="D41" i="125"/>
  <c r="C41" i="125"/>
  <c r="CD40" i="125"/>
  <c r="AY40" i="125"/>
  <c r="AS40" i="125"/>
  <c r="AM40" i="125"/>
  <c r="AG40" i="125"/>
  <c r="Z40" i="125"/>
  <c r="R40" i="125"/>
  <c r="Q40" i="125"/>
  <c r="J40" i="125"/>
  <c r="E40" i="125"/>
  <c r="D40" i="125"/>
  <c r="C40" i="125"/>
  <c r="CI39" i="125"/>
  <c r="CD39" i="125"/>
  <c r="AY39" i="125"/>
  <c r="AS39" i="125"/>
  <c r="AM39" i="125"/>
  <c r="AG39" i="125"/>
  <c r="Z39" i="125"/>
  <c r="R39" i="125"/>
  <c r="Q39" i="125"/>
  <c r="J39" i="125"/>
  <c r="E39" i="125"/>
  <c r="D39" i="125"/>
  <c r="C39" i="125"/>
  <c r="CD38" i="125"/>
  <c r="AY38" i="125"/>
  <c r="AS38" i="125"/>
  <c r="AM38" i="125"/>
  <c r="AG38" i="125"/>
  <c r="Z38" i="125"/>
  <c r="R38" i="125"/>
  <c r="Q38" i="125"/>
  <c r="J38" i="125"/>
  <c r="E38" i="125"/>
  <c r="D38" i="125"/>
  <c r="C38" i="125"/>
  <c r="CI37" i="125"/>
  <c r="CD37" i="125"/>
  <c r="AY37" i="125"/>
  <c r="AS37" i="125"/>
  <c r="AM37" i="125"/>
  <c r="AG37" i="125"/>
  <c r="Z37" i="125"/>
  <c r="R37" i="125"/>
  <c r="Q37" i="125"/>
  <c r="J37" i="125"/>
  <c r="E37" i="125"/>
  <c r="D37" i="125"/>
  <c r="C37" i="125"/>
  <c r="CD36" i="125"/>
  <c r="AY36" i="125"/>
  <c r="AS36" i="125"/>
  <c r="AM36" i="125"/>
  <c r="AG36" i="125"/>
  <c r="Z36" i="125"/>
  <c r="R36" i="125"/>
  <c r="Q36" i="125"/>
  <c r="J36" i="125"/>
  <c r="E36" i="125"/>
  <c r="D36" i="125"/>
  <c r="C36" i="125"/>
  <c r="CI35" i="125"/>
  <c r="CJ35" i="125" s="1"/>
  <c r="CD35" i="125"/>
  <c r="AY35" i="125"/>
  <c r="AS35" i="125"/>
  <c r="AM35" i="125"/>
  <c r="AG35" i="125"/>
  <c r="Z35" i="125"/>
  <c r="J35" i="125"/>
  <c r="E35" i="125"/>
  <c r="D35" i="125"/>
  <c r="C35" i="125"/>
  <c r="CD34" i="125"/>
  <c r="AY34" i="125"/>
  <c r="AS34" i="125"/>
  <c r="AM34" i="125"/>
  <c r="AG34" i="125"/>
  <c r="Z34" i="125"/>
  <c r="R34" i="125"/>
  <c r="Q34" i="125"/>
  <c r="J34" i="125"/>
  <c r="E34" i="125"/>
  <c r="D34" i="125"/>
  <c r="C34" i="125"/>
  <c r="CD33" i="125"/>
  <c r="AY33" i="125"/>
  <c r="AS33" i="125"/>
  <c r="AM33" i="125"/>
  <c r="AG33" i="125"/>
  <c r="Z33" i="125"/>
  <c r="R33" i="125"/>
  <c r="Q33" i="125"/>
  <c r="J33" i="125"/>
  <c r="E33" i="125"/>
  <c r="D33" i="125"/>
  <c r="C33" i="125"/>
  <c r="CI32" i="125"/>
  <c r="CD32" i="125"/>
  <c r="AY32" i="125"/>
  <c r="AS32" i="125"/>
  <c r="AM32" i="125"/>
  <c r="AG32" i="125"/>
  <c r="Z32" i="125"/>
  <c r="R32" i="125"/>
  <c r="Q32" i="125"/>
  <c r="J32" i="125"/>
  <c r="E32" i="125"/>
  <c r="D32" i="125"/>
  <c r="C32" i="125"/>
  <c r="CD31" i="125"/>
  <c r="AY31" i="125"/>
  <c r="AS31" i="125"/>
  <c r="AM31" i="125"/>
  <c r="AG31" i="125"/>
  <c r="Z31" i="125"/>
  <c r="R31" i="125"/>
  <c r="Q31" i="125"/>
  <c r="J31" i="125"/>
  <c r="E31" i="125"/>
  <c r="D31" i="125"/>
  <c r="C31" i="125"/>
  <c r="CI30" i="125"/>
  <c r="CD30" i="125"/>
  <c r="AY30" i="125"/>
  <c r="AS30" i="125"/>
  <c r="AM30" i="125"/>
  <c r="AG30" i="125"/>
  <c r="Z30" i="125"/>
  <c r="R30" i="125"/>
  <c r="Q30" i="125"/>
  <c r="J30" i="125"/>
  <c r="E30" i="125"/>
  <c r="D30" i="125"/>
  <c r="C30" i="125"/>
  <c r="CD29" i="125"/>
  <c r="AY29" i="125"/>
  <c r="AS29" i="125"/>
  <c r="AM29" i="125"/>
  <c r="AG29" i="125"/>
  <c r="Z29" i="125"/>
  <c r="R29" i="125"/>
  <c r="Q29" i="125"/>
  <c r="J29" i="125"/>
  <c r="E29" i="125"/>
  <c r="D29" i="125"/>
  <c r="C29" i="125"/>
  <c r="CI28" i="125"/>
  <c r="CD28" i="125"/>
  <c r="AY28" i="125"/>
  <c r="AS28" i="125"/>
  <c r="AM28" i="125"/>
  <c r="AG28" i="125"/>
  <c r="Z28" i="125"/>
  <c r="R28" i="125"/>
  <c r="Q28" i="125"/>
  <c r="J28" i="125"/>
  <c r="E28" i="125"/>
  <c r="D28" i="125"/>
  <c r="C28" i="125"/>
  <c r="CD27" i="125"/>
  <c r="AY27" i="125"/>
  <c r="AS27" i="125"/>
  <c r="AM27" i="125"/>
  <c r="AG27" i="125"/>
  <c r="Z27" i="125"/>
  <c r="R27" i="125"/>
  <c r="Q27" i="125"/>
  <c r="J27" i="125"/>
  <c r="E27" i="125"/>
  <c r="D27" i="125"/>
  <c r="C27" i="125"/>
  <c r="CI26" i="125"/>
  <c r="CD26" i="125"/>
  <c r="AY26" i="125"/>
  <c r="AS26" i="125"/>
  <c r="AM26" i="125"/>
  <c r="AG26" i="125"/>
  <c r="Z26" i="125"/>
  <c r="R26" i="125"/>
  <c r="Q26" i="125"/>
  <c r="J26" i="125"/>
  <c r="E26" i="125"/>
  <c r="D26" i="125"/>
  <c r="C26" i="125"/>
  <c r="CD25" i="125"/>
  <c r="AY25" i="125"/>
  <c r="AS25" i="125"/>
  <c r="AM25" i="125"/>
  <c r="AG25" i="125"/>
  <c r="Z25" i="125"/>
  <c r="R25" i="125"/>
  <c r="Q25" i="125"/>
  <c r="J25" i="125"/>
  <c r="E25" i="125"/>
  <c r="D25" i="125"/>
  <c r="C25" i="125"/>
  <c r="CI24" i="125"/>
  <c r="CD24" i="125"/>
  <c r="AY24" i="125"/>
  <c r="AS24" i="125"/>
  <c r="AM24" i="125"/>
  <c r="AG24" i="125"/>
  <c r="Z24" i="125"/>
  <c r="R24" i="125"/>
  <c r="Q24" i="125"/>
  <c r="J24" i="125"/>
  <c r="E24" i="125"/>
  <c r="D24" i="125"/>
  <c r="C24" i="125"/>
  <c r="CD23" i="125"/>
  <c r="AY23" i="125"/>
  <c r="AS23" i="125"/>
  <c r="AM23" i="125"/>
  <c r="AG23" i="125"/>
  <c r="Z23" i="125"/>
  <c r="R23" i="125"/>
  <c r="Q23" i="125"/>
  <c r="E23" i="125"/>
  <c r="D23" i="125"/>
  <c r="C23" i="125"/>
  <c r="CD22" i="125"/>
  <c r="AY22" i="125"/>
  <c r="AS22" i="125"/>
  <c r="AM22" i="125"/>
  <c r="AG22" i="125"/>
  <c r="Z22" i="125"/>
  <c r="R22" i="125"/>
  <c r="Q22" i="125"/>
  <c r="E22" i="125"/>
  <c r="D22" i="125"/>
  <c r="C22" i="125"/>
  <c r="CI21" i="125"/>
  <c r="CD21" i="125"/>
  <c r="AY21" i="125"/>
  <c r="AS21" i="125"/>
  <c r="AM21" i="125"/>
  <c r="AG21" i="125"/>
  <c r="Z21" i="125"/>
  <c r="R21" i="125"/>
  <c r="Q21" i="125"/>
  <c r="E21" i="125"/>
  <c r="D21" i="125"/>
  <c r="C21" i="125"/>
  <c r="BW20" i="125"/>
  <c r="AY20" i="125"/>
  <c r="AS20" i="125"/>
  <c r="AM20" i="125"/>
  <c r="AG20" i="125"/>
  <c r="Z20" i="125"/>
  <c r="R20" i="125"/>
  <c r="Q20" i="125"/>
  <c r="J20" i="125"/>
  <c r="E20" i="125"/>
  <c r="D20" i="125"/>
  <c r="C20" i="125"/>
  <c r="BW19" i="125"/>
  <c r="AY19" i="125"/>
  <c r="AS19" i="125"/>
  <c r="AM19" i="125"/>
  <c r="AG19" i="125"/>
  <c r="Z19" i="125"/>
  <c r="R19" i="125"/>
  <c r="Q19" i="125"/>
  <c r="J19" i="125"/>
  <c r="E19" i="125"/>
  <c r="D19" i="125"/>
  <c r="C19" i="125"/>
  <c r="BW18" i="125"/>
  <c r="AY18" i="125"/>
  <c r="AS18" i="125"/>
  <c r="AM18" i="125"/>
  <c r="AG18" i="125"/>
  <c r="Z18" i="125"/>
  <c r="R18" i="125"/>
  <c r="Q18" i="125"/>
  <c r="J18" i="125"/>
  <c r="E18" i="125"/>
  <c r="D18" i="125"/>
  <c r="C18" i="125"/>
  <c r="CI17" i="125"/>
  <c r="BW17" i="125"/>
  <c r="AY17" i="125"/>
  <c r="AS17" i="125"/>
  <c r="AM17" i="125"/>
  <c r="AG17" i="125"/>
  <c r="Z17" i="125"/>
  <c r="R17" i="125"/>
  <c r="Q17" i="125"/>
  <c r="J17" i="125"/>
  <c r="E17" i="125"/>
  <c r="D17" i="125"/>
  <c r="C17" i="125"/>
  <c r="BW16" i="125"/>
  <c r="AY16" i="125"/>
  <c r="AS16" i="125"/>
  <c r="AM16" i="125"/>
  <c r="AG16" i="125"/>
  <c r="Z16" i="125"/>
  <c r="R16" i="125"/>
  <c r="Q16" i="125"/>
  <c r="J16" i="125"/>
  <c r="E16" i="125"/>
  <c r="D16" i="125"/>
  <c r="C16" i="125"/>
  <c r="BW15" i="125"/>
  <c r="AY15" i="125"/>
  <c r="AS15" i="125"/>
  <c r="AM15" i="125"/>
  <c r="AG15" i="125"/>
  <c r="Z15" i="125"/>
  <c r="R15" i="125"/>
  <c r="Q15" i="125"/>
  <c r="E15" i="125"/>
  <c r="D15" i="125"/>
  <c r="C15" i="125"/>
  <c r="CD14" i="125"/>
  <c r="D9" i="117" s="1"/>
  <c r="BW14" i="125"/>
  <c r="AY14" i="125"/>
  <c r="AS14" i="125"/>
  <c r="AM14" i="125"/>
  <c r="AG14" i="125"/>
  <c r="E14" i="125"/>
  <c r="D14" i="125"/>
  <c r="C14" i="125"/>
  <c r="Z28" i="120"/>
  <c r="AG28" i="120"/>
  <c r="AM28" i="120"/>
  <c r="AS28" i="120"/>
  <c r="Z29" i="120"/>
  <c r="AG29" i="120"/>
  <c r="AM29" i="120"/>
  <c r="AS29" i="120"/>
  <c r="Z30" i="120"/>
  <c r="AG30" i="120"/>
  <c r="AM30" i="120"/>
  <c r="AS30" i="120"/>
  <c r="Z31" i="120"/>
  <c r="AG31" i="120"/>
  <c r="AM31" i="120"/>
  <c r="AS31" i="120"/>
  <c r="Z32" i="120"/>
  <c r="AG32" i="120"/>
  <c r="AM32" i="120"/>
  <c r="AS32" i="120"/>
  <c r="Z33" i="120"/>
  <c r="AG33" i="120"/>
  <c r="AM33" i="120"/>
  <c r="AS33" i="120"/>
  <c r="Z34" i="120"/>
  <c r="AG34" i="120"/>
  <c r="AM34" i="120"/>
  <c r="AS34" i="120"/>
  <c r="Z35" i="120"/>
  <c r="AG35" i="120"/>
  <c r="AM35" i="120"/>
  <c r="AS35" i="120"/>
  <c r="Z36" i="120"/>
  <c r="AG36" i="120"/>
  <c r="AM36" i="120"/>
  <c r="AS36" i="120"/>
  <c r="Z37" i="120"/>
  <c r="AG37" i="120"/>
  <c r="AM37" i="120"/>
  <c r="AS37" i="120"/>
  <c r="Z38" i="120"/>
  <c r="AG38" i="120"/>
  <c r="AM38" i="120"/>
  <c r="AS38" i="120"/>
  <c r="Z39" i="120"/>
  <c r="AG39" i="120"/>
  <c r="AM39" i="120"/>
  <c r="AS39" i="120"/>
  <c r="Z40" i="120"/>
  <c r="AG40" i="120"/>
  <c r="AM40" i="120"/>
  <c r="AS40" i="120"/>
  <c r="Z41" i="120"/>
  <c r="AG41" i="120"/>
  <c r="AM41" i="120"/>
  <c r="AS41" i="120"/>
  <c r="Z42" i="120"/>
  <c r="AG42" i="120"/>
  <c r="AM42" i="120"/>
  <c r="AS42" i="120"/>
  <c r="Z43" i="120"/>
  <c r="AG43" i="120"/>
  <c r="AM43" i="120"/>
  <c r="AS43" i="120"/>
  <c r="Z44" i="120"/>
  <c r="AG44" i="120"/>
  <c r="AM44" i="120"/>
  <c r="AS44" i="120"/>
  <c r="Z45" i="120"/>
  <c r="AG45" i="120"/>
  <c r="AM45" i="120"/>
  <c r="AS45" i="120"/>
  <c r="Z46" i="120"/>
  <c r="AG46" i="120"/>
  <c r="AM46" i="120"/>
  <c r="AS46" i="120"/>
  <c r="Z47" i="120"/>
  <c r="AG47" i="120"/>
  <c r="AM47" i="120"/>
  <c r="AS47" i="120"/>
  <c r="Z48" i="120"/>
  <c r="AG48" i="120"/>
  <c r="AM48" i="120"/>
  <c r="AS48" i="120"/>
  <c r="Z49" i="120"/>
  <c r="AG49" i="120"/>
  <c r="AM49" i="120"/>
  <c r="AS49" i="120"/>
  <c r="Z50" i="120"/>
  <c r="AG50" i="120"/>
  <c r="AM50" i="120"/>
  <c r="AS50" i="120"/>
  <c r="Z51" i="120"/>
  <c r="AG51" i="120"/>
  <c r="AM51" i="120"/>
  <c r="AS51" i="120"/>
  <c r="CD45" i="120"/>
  <c r="CD44" i="120"/>
  <c r="CD43" i="120"/>
  <c r="CD41" i="120"/>
  <c r="CD40" i="120"/>
  <c r="CD39" i="120"/>
  <c r="CD37" i="120"/>
  <c r="J17" i="120"/>
  <c r="D16" i="120"/>
  <c r="D17" i="120"/>
  <c r="D18" i="120"/>
  <c r="D19" i="120"/>
  <c r="D22" i="120"/>
  <c r="D23" i="120"/>
  <c r="D24" i="120"/>
  <c r="D25" i="120"/>
  <c r="D26" i="120"/>
  <c r="D27" i="120"/>
  <c r="D28" i="120"/>
  <c r="D29" i="120"/>
  <c r="D30" i="120"/>
  <c r="D31" i="120"/>
  <c r="D32" i="120"/>
  <c r="D33" i="120"/>
  <c r="D34" i="120"/>
  <c r="D35" i="120"/>
  <c r="D36" i="120"/>
  <c r="D37" i="120"/>
  <c r="D38" i="120"/>
  <c r="D39" i="120"/>
  <c r="D40" i="120"/>
  <c r="D41" i="120"/>
  <c r="D42" i="120"/>
  <c r="D43" i="120"/>
  <c r="D44" i="120"/>
  <c r="D45" i="120"/>
  <c r="D46" i="120"/>
  <c r="D47" i="120"/>
  <c r="D48" i="120"/>
  <c r="D49" i="120"/>
  <c r="D50" i="120"/>
  <c r="D51" i="120"/>
  <c r="D15" i="120"/>
  <c r="D14" i="120"/>
  <c r="CH45" i="120"/>
  <c r="CG45" i="120"/>
  <c r="CF45" i="120"/>
  <c r="CE45" i="120"/>
  <c r="CH44" i="120"/>
  <c r="CG44" i="120"/>
  <c r="CF44" i="120"/>
  <c r="CE44" i="120"/>
  <c r="CH43" i="120"/>
  <c r="CG43" i="120"/>
  <c r="CF43" i="120"/>
  <c r="CE43" i="120"/>
  <c r="CH42" i="120"/>
  <c r="CG42" i="120"/>
  <c r="CF42" i="120"/>
  <c r="CE42" i="120"/>
  <c r="CD42" i="120"/>
  <c r="CH41" i="120"/>
  <c r="CG41" i="120"/>
  <c r="CF41" i="120"/>
  <c r="CE41" i="120"/>
  <c r="CH40" i="120"/>
  <c r="CG40" i="120"/>
  <c r="CF40" i="120"/>
  <c r="CE40" i="120"/>
  <c r="CH39" i="120"/>
  <c r="CG39" i="120"/>
  <c r="CF39" i="120"/>
  <c r="CE39" i="120"/>
  <c r="CH38" i="120"/>
  <c r="CG38" i="120"/>
  <c r="CF38" i="120"/>
  <c r="CE38" i="120"/>
  <c r="CC38" i="120"/>
  <c r="BW38" i="120"/>
  <c r="CD38" i="120"/>
  <c r="J38" i="120"/>
  <c r="CH37" i="120"/>
  <c r="CG37" i="120"/>
  <c r="CF37" i="120"/>
  <c r="CE37" i="120"/>
  <c r="CH36" i="120"/>
  <c r="CG36" i="120"/>
  <c r="CF36" i="120"/>
  <c r="CE36" i="120"/>
  <c r="CD36" i="120"/>
  <c r="CC36" i="120"/>
  <c r="BW36" i="120"/>
  <c r="J36" i="120"/>
  <c r="CH35" i="120"/>
  <c r="CG35" i="120"/>
  <c r="CF35" i="120"/>
  <c r="CE35" i="120"/>
  <c r="CD35" i="120"/>
  <c r="CC35" i="120"/>
  <c r="BW35" i="120"/>
  <c r="J35" i="120"/>
  <c r="CH33" i="120"/>
  <c r="CG33" i="120"/>
  <c r="CF33" i="120"/>
  <c r="CE33" i="120"/>
  <c r="CD33" i="120"/>
  <c r="CC33" i="120"/>
  <c r="BW33" i="120"/>
  <c r="J33" i="120"/>
  <c r="CH32" i="120"/>
  <c r="CG32" i="120"/>
  <c r="CD32" i="120"/>
  <c r="CC32" i="120"/>
  <c r="BW32" i="120"/>
  <c r="CF32" i="120"/>
  <c r="CE32" i="120"/>
  <c r="J32" i="120"/>
  <c r="CH31" i="120"/>
  <c r="CG31" i="120"/>
  <c r="CF31" i="120"/>
  <c r="CE31" i="120"/>
  <c r="CD31" i="120"/>
  <c r="CB31" i="120"/>
  <c r="CH30" i="120"/>
  <c r="CG30" i="120"/>
  <c r="CF30" i="120"/>
  <c r="CE30" i="120"/>
  <c r="CD30" i="120"/>
  <c r="CB30" i="120"/>
  <c r="CH29" i="120"/>
  <c r="CG29" i="120"/>
  <c r="CF29" i="120"/>
  <c r="CE29" i="120"/>
  <c r="CC29" i="120"/>
  <c r="BW29" i="120"/>
  <c r="J29" i="120"/>
  <c r="CH28" i="120"/>
  <c r="CG28" i="120"/>
  <c r="CF28" i="120"/>
  <c r="CE28" i="120"/>
  <c r="CC28" i="120"/>
  <c r="BW28" i="120"/>
  <c r="CD28" i="120"/>
  <c r="J28" i="120"/>
  <c r="CH27" i="120"/>
  <c r="CG27" i="120"/>
  <c r="CF27" i="120"/>
  <c r="CE27" i="120"/>
  <c r="CC27" i="120"/>
  <c r="BW27" i="120"/>
  <c r="AS27" i="120"/>
  <c r="AM27" i="120"/>
  <c r="AG27" i="120"/>
  <c r="Z27" i="120"/>
  <c r="CD27" i="120"/>
  <c r="CH23" i="120"/>
  <c r="CG23" i="120"/>
  <c r="CF23" i="120"/>
  <c r="CE23" i="120"/>
  <c r="CC23" i="120"/>
  <c r="BW23" i="120"/>
  <c r="AS23" i="120"/>
  <c r="AM23" i="120"/>
  <c r="AG23" i="120"/>
  <c r="Z23" i="120"/>
  <c r="J23" i="120"/>
  <c r="CH22" i="120"/>
  <c r="CG22" i="120"/>
  <c r="CF22" i="120"/>
  <c r="CE22" i="120"/>
  <c r="CC22" i="120"/>
  <c r="BW22" i="120"/>
  <c r="AS22" i="120"/>
  <c r="AM22" i="120"/>
  <c r="AG22" i="120"/>
  <c r="Z22" i="120"/>
  <c r="J22" i="120"/>
  <c r="CH19" i="120"/>
  <c r="CG19" i="120"/>
  <c r="CF19" i="120"/>
  <c r="CE19" i="120"/>
  <c r="CC19" i="120"/>
  <c r="BW19" i="120"/>
  <c r="AS19" i="120"/>
  <c r="AM19" i="120"/>
  <c r="AG19" i="120"/>
  <c r="Z19" i="120"/>
  <c r="J19" i="120"/>
  <c r="CH18" i="120"/>
  <c r="CG18" i="120"/>
  <c r="CF18" i="120"/>
  <c r="CE18" i="120"/>
  <c r="CC18" i="120"/>
  <c r="BW18" i="120"/>
  <c r="AS18" i="120"/>
  <c r="AM18" i="120"/>
  <c r="AG18" i="120"/>
  <c r="Z18" i="120"/>
  <c r="J18" i="120"/>
  <c r="CH17" i="120"/>
  <c r="CG17" i="120"/>
  <c r="CF17" i="120"/>
  <c r="CE17" i="120"/>
  <c r="CC17" i="120"/>
  <c r="BW17" i="120"/>
  <c r="AS17" i="120"/>
  <c r="AM17" i="120"/>
  <c r="AG17" i="120"/>
  <c r="Z17" i="120"/>
  <c r="CH16" i="120"/>
  <c r="CG16" i="120"/>
  <c r="CF16" i="120"/>
  <c r="CE16" i="120"/>
  <c r="CC16" i="120"/>
  <c r="BW16" i="120"/>
  <c r="AS16" i="120"/>
  <c r="AM16" i="120"/>
  <c r="AG16" i="120"/>
  <c r="Z16" i="120"/>
  <c r="CH15" i="120"/>
  <c r="CG15" i="120"/>
  <c r="CC15" i="120"/>
  <c r="BW15" i="120"/>
  <c r="CE15" i="120"/>
  <c r="AS15" i="120"/>
  <c r="AM15" i="120"/>
  <c r="AG15" i="120"/>
  <c r="Z15" i="120"/>
  <c r="CC14" i="120"/>
  <c r="BW14" i="120"/>
  <c r="AS14" i="120"/>
  <c r="AM14" i="120"/>
  <c r="AG14" i="120"/>
  <c r="Z14" i="120"/>
  <c r="CD14" i="120"/>
  <c r="CH74" i="93"/>
  <c r="CG74" i="93"/>
  <c r="CF74" i="93"/>
  <c r="CE74" i="93"/>
  <c r="CC74" i="93"/>
  <c r="BW74" i="93"/>
  <c r="AM74" i="93"/>
  <c r="AG74" i="93"/>
  <c r="R74" i="93"/>
  <c r="Q74" i="93"/>
  <c r="J74" i="93"/>
  <c r="CH73" i="93"/>
  <c r="CG73" i="93"/>
  <c r="CF73" i="93"/>
  <c r="CE73" i="93"/>
  <c r="CC73" i="93"/>
  <c r="BW73" i="93"/>
  <c r="AM73" i="93"/>
  <c r="AG73" i="93"/>
  <c r="Z73" i="93"/>
  <c r="R73" i="93"/>
  <c r="Q73" i="93"/>
  <c r="J73" i="93"/>
  <c r="CH72" i="93"/>
  <c r="CG72" i="93"/>
  <c r="CF72" i="93"/>
  <c r="CE72" i="93"/>
  <c r="CC72" i="93"/>
  <c r="BW72" i="93"/>
  <c r="AM72" i="93"/>
  <c r="AG72" i="93"/>
  <c r="Z72" i="93"/>
  <c r="R72" i="93"/>
  <c r="Q72" i="93"/>
  <c r="J72" i="93"/>
  <c r="CH71" i="93"/>
  <c r="CG71" i="93"/>
  <c r="CF71" i="93"/>
  <c r="CE71" i="93"/>
  <c r="CC71" i="93"/>
  <c r="BW71" i="93"/>
  <c r="AM71" i="93"/>
  <c r="AG71" i="93"/>
  <c r="Z71" i="93"/>
  <c r="R71" i="93"/>
  <c r="Q71" i="93"/>
  <c r="J71" i="93"/>
  <c r="CH70" i="93"/>
  <c r="CG70" i="93"/>
  <c r="CF70" i="93"/>
  <c r="CE70" i="93"/>
  <c r="CC70" i="93"/>
  <c r="BW70" i="93"/>
  <c r="AM70" i="93"/>
  <c r="AG70" i="93"/>
  <c r="Z70" i="93"/>
  <c r="R70" i="93"/>
  <c r="Q70" i="93"/>
  <c r="J70" i="93"/>
  <c r="CH69" i="93"/>
  <c r="CG69" i="93"/>
  <c r="CF69" i="93"/>
  <c r="CE69" i="93"/>
  <c r="CC69" i="93"/>
  <c r="BW69" i="93"/>
  <c r="AM69" i="93"/>
  <c r="AG69" i="93"/>
  <c r="Z69" i="93"/>
  <c r="R69" i="93"/>
  <c r="Q69" i="93"/>
  <c r="J69" i="93"/>
  <c r="CH68" i="93"/>
  <c r="CG68" i="93"/>
  <c r="CF68" i="93"/>
  <c r="CE68" i="93"/>
  <c r="CC68" i="93"/>
  <c r="BW68" i="93"/>
  <c r="AM68" i="93"/>
  <c r="AG68" i="93"/>
  <c r="Z68" i="93"/>
  <c r="R68" i="93"/>
  <c r="Q68" i="93"/>
  <c r="J68" i="93"/>
  <c r="CH67" i="93"/>
  <c r="CG67" i="93"/>
  <c r="CF67" i="93"/>
  <c r="CE67" i="93"/>
  <c r="CC67" i="93"/>
  <c r="BW67" i="93"/>
  <c r="AM67" i="93"/>
  <c r="AG67" i="93"/>
  <c r="Z67" i="93"/>
  <c r="R67" i="93"/>
  <c r="Q67" i="93"/>
  <c r="J67" i="93"/>
  <c r="CH66" i="93"/>
  <c r="CG66" i="93"/>
  <c r="CF66" i="93"/>
  <c r="CE66" i="93"/>
  <c r="CC66" i="93"/>
  <c r="BW66" i="93"/>
  <c r="AM66" i="93"/>
  <c r="AG66" i="93"/>
  <c r="Z66" i="93"/>
  <c r="R66" i="93"/>
  <c r="Q66" i="93"/>
  <c r="J66" i="93"/>
  <c r="Z65" i="93"/>
  <c r="Z64" i="93"/>
  <c r="Z63" i="93"/>
  <c r="Z62" i="93"/>
  <c r="Z61" i="93"/>
  <c r="CH60" i="93"/>
  <c r="CG60" i="93"/>
  <c r="CF60" i="93"/>
  <c r="CE60" i="93"/>
  <c r="CC60" i="93"/>
  <c r="BW60" i="93"/>
  <c r="AM60" i="93"/>
  <c r="AG60" i="93"/>
  <c r="Z60" i="93"/>
  <c r="R60" i="93"/>
  <c r="Q60" i="93"/>
  <c r="J60" i="93"/>
  <c r="CH59" i="93"/>
  <c r="CG59" i="93"/>
  <c r="CF59" i="93"/>
  <c r="CE59" i="93"/>
  <c r="CC59" i="93"/>
  <c r="BW59" i="93"/>
  <c r="AM59" i="93"/>
  <c r="AG59" i="93"/>
  <c r="Z59" i="93"/>
  <c r="R59" i="93"/>
  <c r="Q59" i="93"/>
  <c r="J59" i="93"/>
  <c r="CH58" i="93"/>
  <c r="CG58" i="93"/>
  <c r="CF58" i="93"/>
  <c r="CE58" i="93"/>
  <c r="CC58" i="93"/>
  <c r="BW58" i="93"/>
  <c r="AM58" i="93"/>
  <c r="AG58" i="93"/>
  <c r="Z58" i="93"/>
  <c r="R58" i="93"/>
  <c r="Q58" i="93"/>
  <c r="J58" i="93"/>
  <c r="CH57" i="93"/>
  <c r="CG57" i="93"/>
  <c r="CF57" i="93"/>
  <c r="CE57" i="93"/>
  <c r="CC57" i="93"/>
  <c r="BW57" i="93"/>
  <c r="AM57" i="93"/>
  <c r="AG57" i="93"/>
  <c r="Z57" i="93"/>
  <c r="R57" i="93"/>
  <c r="Q57" i="93"/>
  <c r="J57" i="93"/>
  <c r="CH56" i="93"/>
  <c r="CG56" i="93"/>
  <c r="CF56" i="93"/>
  <c r="CE56" i="93"/>
  <c r="CC56" i="93"/>
  <c r="BW56" i="93"/>
  <c r="AM56" i="93"/>
  <c r="AG56" i="93"/>
  <c r="Z56" i="93"/>
  <c r="R56" i="93"/>
  <c r="Q56" i="93"/>
  <c r="J56" i="93"/>
  <c r="CH55" i="93"/>
  <c r="CG55" i="93"/>
  <c r="CF55" i="93"/>
  <c r="CE55" i="93"/>
  <c r="CC55" i="93"/>
  <c r="BW55" i="93"/>
  <c r="AM55" i="93"/>
  <c r="AG55" i="93"/>
  <c r="Z55" i="93"/>
  <c r="R55" i="93"/>
  <c r="Q55" i="93"/>
  <c r="J55" i="93"/>
  <c r="CH54" i="93"/>
  <c r="CG54" i="93"/>
  <c r="CF54" i="93"/>
  <c r="CE54" i="93"/>
  <c r="CC54" i="93"/>
  <c r="BW54" i="93"/>
  <c r="AM54" i="93"/>
  <c r="AG54" i="93"/>
  <c r="Z54" i="93"/>
  <c r="R54" i="93"/>
  <c r="Q54" i="93"/>
  <c r="J54" i="93"/>
  <c r="CH53" i="93"/>
  <c r="CG53" i="93"/>
  <c r="CF53" i="93"/>
  <c r="CE53" i="93"/>
  <c r="CC53" i="93"/>
  <c r="BW53" i="93"/>
  <c r="AM53" i="93"/>
  <c r="AG53" i="93"/>
  <c r="Z53" i="93"/>
  <c r="R53" i="93"/>
  <c r="Q53" i="93"/>
  <c r="J53" i="93"/>
  <c r="CH52" i="93"/>
  <c r="CG52" i="93"/>
  <c r="CF52" i="93"/>
  <c r="CE52" i="93"/>
  <c r="CC52" i="93"/>
  <c r="BW52" i="93"/>
  <c r="AM52" i="93"/>
  <c r="AG52" i="93"/>
  <c r="Z52" i="93"/>
  <c r="R52" i="93"/>
  <c r="Q52" i="93"/>
  <c r="J52" i="93"/>
  <c r="CH51" i="93"/>
  <c r="CG51" i="93"/>
  <c r="CF51" i="93"/>
  <c r="CE51" i="93"/>
  <c r="CC51" i="93"/>
  <c r="BW51" i="93"/>
  <c r="AM51" i="93"/>
  <c r="AG51" i="93"/>
  <c r="Z51" i="93"/>
  <c r="R51" i="93"/>
  <c r="Q51" i="93"/>
  <c r="J51" i="93"/>
  <c r="CH50" i="93"/>
  <c r="CG50" i="93"/>
  <c r="CF50" i="93"/>
  <c r="CE50" i="93"/>
  <c r="CC50" i="93"/>
  <c r="BW50" i="93"/>
  <c r="AM50" i="93"/>
  <c r="AG50" i="93"/>
  <c r="Z50" i="93"/>
  <c r="R50" i="93"/>
  <c r="Q50" i="93"/>
  <c r="J50" i="93"/>
  <c r="CH49" i="93"/>
  <c r="CG49" i="93"/>
  <c r="CF49" i="93"/>
  <c r="CE49" i="93"/>
  <c r="CC49" i="93"/>
  <c r="BW49" i="93"/>
  <c r="AM49" i="93"/>
  <c r="AG49" i="93"/>
  <c r="Z49" i="93"/>
  <c r="R49" i="93"/>
  <c r="Q49" i="93"/>
  <c r="J49" i="93"/>
  <c r="CH48" i="93"/>
  <c r="CG48" i="93"/>
  <c r="CF48" i="93"/>
  <c r="CE48" i="93"/>
  <c r="CC48" i="93"/>
  <c r="BW48" i="93"/>
  <c r="AM48" i="93"/>
  <c r="AG48" i="93"/>
  <c r="Z48" i="93"/>
  <c r="R48" i="93"/>
  <c r="Q48" i="93"/>
  <c r="J48" i="93"/>
  <c r="CH47" i="93"/>
  <c r="CG47" i="93"/>
  <c r="CF47" i="93"/>
  <c r="CE47" i="93"/>
  <c r="CC47" i="93"/>
  <c r="BW47" i="93"/>
  <c r="AM47" i="93"/>
  <c r="AG47" i="93"/>
  <c r="Z47" i="93"/>
  <c r="R47" i="93"/>
  <c r="Q47" i="93"/>
  <c r="J47" i="93"/>
  <c r="CH46" i="93"/>
  <c r="CG46" i="93"/>
  <c r="CF46" i="93"/>
  <c r="CE46" i="93"/>
  <c r="CC46" i="93"/>
  <c r="BW46" i="93"/>
  <c r="AM46" i="93"/>
  <c r="AG46" i="93"/>
  <c r="Z46" i="93"/>
  <c r="R46" i="93"/>
  <c r="Q46" i="93"/>
  <c r="J46" i="93"/>
  <c r="CH45" i="93"/>
  <c r="CG45" i="93"/>
  <c r="CF45" i="93"/>
  <c r="CE45" i="93"/>
  <c r="CC45" i="93"/>
  <c r="BW45" i="93"/>
  <c r="AM45" i="93"/>
  <c r="AG45" i="93"/>
  <c r="Z45" i="93"/>
  <c r="R45" i="93"/>
  <c r="Q45" i="93"/>
  <c r="J45" i="93"/>
  <c r="CH44" i="93"/>
  <c r="CG44" i="93"/>
  <c r="CF44" i="93"/>
  <c r="CC44" i="93"/>
  <c r="BW44" i="93"/>
  <c r="AG44" i="93"/>
  <c r="Z44" i="93"/>
  <c r="R44" i="93"/>
  <c r="Q44" i="93"/>
  <c r="J44" i="93"/>
  <c r="CH43" i="93"/>
  <c r="CG43" i="93"/>
  <c r="CF43" i="93"/>
  <c r="CE43" i="93"/>
  <c r="CC43" i="93"/>
  <c r="BW43" i="93"/>
  <c r="AM43" i="93"/>
  <c r="AG43" i="93"/>
  <c r="Z43" i="93"/>
  <c r="R43" i="93"/>
  <c r="Q43" i="93"/>
  <c r="J43" i="93"/>
  <c r="CH42" i="93"/>
  <c r="CG42" i="93"/>
  <c r="CF42" i="93"/>
  <c r="CE42" i="93"/>
  <c r="CC42" i="93"/>
  <c r="BW42" i="93"/>
  <c r="AM42" i="93"/>
  <c r="AG42" i="93"/>
  <c r="Z42" i="93"/>
  <c r="R42" i="93"/>
  <c r="Q42" i="93"/>
  <c r="J42" i="93"/>
  <c r="CH41" i="93"/>
  <c r="CG41" i="93"/>
  <c r="CF41" i="93"/>
  <c r="CE41" i="93"/>
  <c r="CC41" i="93"/>
  <c r="BW41" i="93"/>
  <c r="AM41" i="93"/>
  <c r="AG41" i="93"/>
  <c r="Z41" i="93"/>
  <c r="R41" i="93"/>
  <c r="Q41" i="93"/>
  <c r="J41" i="93"/>
  <c r="CH40" i="93"/>
  <c r="CG40" i="93"/>
  <c r="CF40" i="93"/>
  <c r="CE40" i="93"/>
  <c r="CC40" i="93"/>
  <c r="BW40" i="93"/>
  <c r="AM40" i="93"/>
  <c r="AG40" i="93"/>
  <c r="Z40" i="93"/>
  <c r="R40" i="93"/>
  <c r="Q40" i="93"/>
  <c r="J40" i="93"/>
  <c r="CH39" i="93"/>
  <c r="CG39" i="93"/>
  <c r="CF39" i="93"/>
  <c r="CE39" i="93"/>
  <c r="CC39" i="93"/>
  <c r="BW39" i="93"/>
  <c r="AM39" i="93"/>
  <c r="AG39" i="93"/>
  <c r="Z39" i="93"/>
  <c r="R39" i="93"/>
  <c r="Q39" i="93"/>
  <c r="J39" i="93"/>
  <c r="CH38" i="93"/>
  <c r="CG38" i="93"/>
  <c r="CF38" i="93"/>
  <c r="CE38" i="93"/>
  <c r="CC38" i="93"/>
  <c r="BW38" i="93"/>
  <c r="AM38" i="93"/>
  <c r="AG38" i="93"/>
  <c r="Z38" i="93"/>
  <c r="R38" i="93"/>
  <c r="Q38" i="93"/>
  <c r="J38" i="93"/>
  <c r="CH37" i="93"/>
  <c r="CG37" i="93"/>
  <c r="CF37" i="93"/>
  <c r="CE37" i="93"/>
  <c r="CC37" i="93"/>
  <c r="BW37" i="93"/>
  <c r="AM37" i="93"/>
  <c r="AG37" i="93"/>
  <c r="R37" i="93"/>
  <c r="Q37" i="93"/>
  <c r="J37" i="93"/>
  <c r="CH36" i="93"/>
  <c r="CG36" i="93"/>
  <c r="CF36" i="93"/>
  <c r="CE36" i="93"/>
  <c r="CC36" i="93"/>
  <c r="BW36" i="93"/>
  <c r="AM36" i="93"/>
  <c r="AG36" i="93"/>
  <c r="Z36" i="93"/>
  <c r="R36" i="93"/>
  <c r="Q36" i="93"/>
  <c r="J36" i="93"/>
  <c r="CH35" i="93"/>
  <c r="CG35" i="93"/>
  <c r="CF35" i="93"/>
  <c r="CE35" i="93"/>
  <c r="CC35" i="93"/>
  <c r="BW35" i="93"/>
  <c r="AM35" i="93"/>
  <c r="AG35" i="93"/>
  <c r="Z35" i="93"/>
  <c r="R35" i="93"/>
  <c r="Q35" i="93"/>
  <c r="J35" i="93"/>
  <c r="CH34" i="93"/>
  <c r="CG34" i="93"/>
  <c r="CF34" i="93"/>
  <c r="CC34" i="93"/>
  <c r="BW34" i="93"/>
  <c r="AM34" i="93"/>
  <c r="AG34" i="93"/>
  <c r="Z34" i="93"/>
  <c r="R34" i="93"/>
  <c r="Q34" i="93"/>
  <c r="J34" i="93"/>
  <c r="CH33" i="93"/>
  <c r="CG33" i="93"/>
  <c r="CF33" i="93"/>
  <c r="CE33" i="93"/>
  <c r="CC33" i="93"/>
  <c r="BW33" i="93"/>
  <c r="AM33" i="93"/>
  <c r="AG33" i="93"/>
  <c r="Z33" i="93"/>
  <c r="R33" i="93"/>
  <c r="Q33" i="93"/>
  <c r="J33" i="93"/>
  <c r="CH32" i="93"/>
  <c r="CG32" i="93"/>
  <c r="CF32" i="93"/>
  <c r="CE32" i="93"/>
  <c r="CC32" i="93"/>
  <c r="BW32" i="93"/>
  <c r="AM32" i="93"/>
  <c r="AG32" i="93"/>
  <c r="Z32" i="93"/>
  <c r="R32" i="93"/>
  <c r="Q32" i="93"/>
  <c r="CH31" i="93"/>
  <c r="CG31" i="93"/>
  <c r="CF31" i="93"/>
  <c r="CE31" i="93"/>
  <c r="CC31" i="93"/>
  <c r="BW31" i="93"/>
  <c r="AM31" i="93"/>
  <c r="AG31" i="93"/>
  <c r="Z31" i="93"/>
  <c r="R31" i="93"/>
  <c r="Q31" i="93"/>
  <c r="J31" i="93"/>
  <c r="CH30" i="93"/>
  <c r="CG30" i="93"/>
  <c r="CF30" i="93"/>
  <c r="CE30" i="93"/>
  <c r="CC30" i="93"/>
  <c r="BW30" i="93"/>
  <c r="AM30" i="93"/>
  <c r="AG30" i="93"/>
  <c r="Z30" i="93"/>
  <c r="R30" i="93"/>
  <c r="Q30" i="93"/>
  <c r="J30" i="93"/>
  <c r="CH29" i="93"/>
  <c r="CG29" i="93"/>
  <c r="CF29" i="93"/>
  <c r="CE29" i="93"/>
  <c r="CC29" i="93"/>
  <c r="BW29" i="93"/>
  <c r="AM29" i="93"/>
  <c r="AG29" i="93"/>
  <c r="Z29" i="93"/>
  <c r="R29" i="93"/>
  <c r="Q29" i="93"/>
  <c r="J29" i="93"/>
  <c r="CH28" i="93"/>
  <c r="CG28" i="93"/>
  <c r="CF28" i="93"/>
  <c r="CE28" i="93"/>
  <c r="CC28" i="93"/>
  <c r="BW28" i="93"/>
  <c r="AM28" i="93"/>
  <c r="AG28" i="93"/>
  <c r="Z28" i="93"/>
  <c r="R28" i="93"/>
  <c r="Q28" i="93"/>
  <c r="J28" i="93"/>
  <c r="CH27" i="93"/>
  <c r="CG27" i="93"/>
  <c r="CF27" i="93"/>
  <c r="CE27" i="93"/>
  <c r="CC27" i="93"/>
  <c r="BW27" i="93"/>
  <c r="AM27" i="93"/>
  <c r="AG27" i="93"/>
  <c r="R27" i="93"/>
  <c r="Q27" i="93"/>
  <c r="J27" i="93"/>
  <c r="CH26" i="93"/>
  <c r="CG26" i="93"/>
  <c r="CF26" i="93"/>
  <c r="CE26" i="93"/>
  <c r="CC26" i="93"/>
  <c r="BW26" i="93"/>
  <c r="AM26" i="93"/>
  <c r="AG26" i="93"/>
  <c r="Z26" i="93"/>
  <c r="R26" i="93"/>
  <c r="Q26" i="93"/>
  <c r="J26" i="93"/>
  <c r="CH25" i="93"/>
  <c r="CG25" i="93"/>
  <c r="CF25" i="93"/>
  <c r="CE13" i="107" s="1"/>
  <c r="CE72" i="107" s="1"/>
  <c r="CE25" i="93"/>
  <c r="CC25" i="93"/>
  <c r="BW25" i="93"/>
  <c r="AM25" i="93"/>
  <c r="AG25" i="93"/>
  <c r="Z25" i="93"/>
  <c r="R25" i="93"/>
  <c r="Q25" i="93"/>
  <c r="J25" i="93"/>
  <c r="CH24" i="93"/>
  <c r="CG69" i="107" s="1"/>
  <c r="CI69" i="107" s="1"/>
  <c r="CG24" i="93"/>
  <c r="CF69" i="107" s="1"/>
  <c r="CF24" i="93"/>
  <c r="CE69" i="107" s="1"/>
  <c r="CE24" i="93"/>
  <c r="CC24" i="93"/>
  <c r="BW24" i="93"/>
  <c r="AM24" i="93"/>
  <c r="AG24" i="93"/>
  <c r="Z24" i="93"/>
  <c r="R24" i="93"/>
  <c r="Q24" i="93"/>
  <c r="J24" i="93"/>
  <c r="CH23" i="93"/>
  <c r="CG23" i="93"/>
  <c r="CF23" i="93"/>
  <c r="CE23" i="93"/>
  <c r="CC23" i="93"/>
  <c r="BW23" i="93"/>
  <c r="AM23" i="93"/>
  <c r="AG23" i="93"/>
  <c r="Z23" i="93"/>
  <c r="R23" i="93"/>
  <c r="Q23" i="93"/>
  <c r="J23" i="93"/>
  <c r="CH21" i="93"/>
  <c r="CG67" i="107" s="1"/>
  <c r="CG21" i="93"/>
  <c r="CF67" i="107" s="1"/>
  <c r="CF21" i="93"/>
  <c r="CE67" i="107" s="1"/>
  <c r="CE21" i="93"/>
  <c r="CC21" i="93"/>
  <c r="BW21" i="93"/>
  <c r="AM21" i="93"/>
  <c r="AG21" i="93"/>
  <c r="Z21" i="93"/>
  <c r="R21" i="93"/>
  <c r="Q21" i="93"/>
  <c r="J21" i="93"/>
  <c r="CH20" i="93"/>
  <c r="CG20" i="93"/>
  <c r="CF20" i="93"/>
  <c r="CE20" i="93"/>
  <c r="CC20" i="93"/>
  <c r="BW20" i="93"/>
  <c r="AM20" i="93"/>
  <c r="AG20" i="93"/>
  <c r="Z20" i="93"/>
  <c r="R20" i="93"/>
  <c r="Q20" i="93"/>
  <c r="J20" i="93"/>
  <c r="CH18" i="93"/>
  <c r="CG18" i="93"/>
  <c r="CF18" i="93"/>
  <c r="CE18" i="93"/>
  <c r="CC18" i="93"/>
  <c r="BW18" i="93"/>
  <c r="AM18" i="93"/>
  <c r="AG18" i="93"/>
  <c r="Z18" i="93"/>
  <c r="R18" i="93"/>
  <c r="Q18" i="93"/>
  <c r="J18" i="93"/>
  <c r="CH17" i="93"/>
  <c r="CG17" i="93"/>
  <c r="CF17" i="93"/>
  <c r="CE17" i="93"/>
  <c r="CC17" i="93"/>
  <c r="BW17" i="93"/>
  <c r="AM17" i="93"/>
  <c r="AG17" i="93"/>
  <c r="Z17" i="93"/>
  <c r="R17" i="93"/>
  <c r="Q17" i="93"/>
  <c r="J17" i="93"/>
  <c r="CH16" i="93"/>
  <c r="CG16" i="93"/>
  <c r="CF16" i="93"/>
  <c r="CE16" i="93"/>
  <c r="CC16" i="93"/>
  <c r="BW16" i="93"/>
  <c r="AM16" i="93"/>
  <c r="AG16" i="93"/>
  <c r="Z16" i="93"/>
  <c r="R16" i="93"/>
  <c r="Q16" i="93"/>
  <c r="J16" i="93"/>
  <c r="CH15" i="93"/>
  <c r="CG15" i="93"/>
  <c r="CC15" i="93"/>
  <c r="BW15" i="93"/>
  <c r="AM15" i="93"/>
  <c r="AD15" i="93"/>
  <c r="AC15" i="93"/>
  <c r="W15" i="93"/>
  <c r="V15" i="93"/>
  <c r="N15" i="93"/>
  <c r="Q15" i="93" s="1"/>
  <c r="M15" i="93"/>
  <c r="R15" i="93" s="1"/>
  <c r="CH14" i="93"/>
  <c r="CG14" i="93"/>
  <c r="CE14" i="93"/>
  <c r="CC14" i="93"/>
  <c r="BW14" i="93"/>
  <c r="CF14" i="93"/>
  <c r="AM14" i="93"/>
  <c r="AG14" i="93"/>
  <c r="Z14" i="93"/>
  <c r="S14" i="93"/>
  <c r="CD14" i="93" s="1"/>
  <c r="D4" i="117" s="1"/>
  <c r="R14" i="93"/>
  <c r="Q14" i="93"/>
  <c r="CI14" i="93" l="1"/>
  <c r="E4" i="117" s="1"/>
  <c r="CH67" i="107"/>
  <c r="CH69" i="107"/>
  <c r="CJ69" i="107" s="1"/>
  <c r="CI67" i="107"/>
  <c r="S29" i="93"/>
  <c r="CD29" i="93" s="1"/>
  <c r="S31" i="93"/>
  <c r="CD31" i="93" s="1"/>
  <c r="S71" i="93"/>
  <c r="CD71" i="93" s="1"/>
  <c r="S73" i="93"/>
  <c r="CD73" i="93" s="1"/>
  <c r="S74" i="93"/>
  <c r="CD74" i="93" s="1"/>
  <c r="CI17" i="120"/>
  <c r="CI23" i="120"/>
  <c r="CI30" i="120"/>
  <c r="CI33" i="120"/>
  <c r="CJ39" i="125"/>
  <c r="CI16" i="120"/>
  <c r="CI19" i="120"/>
  <c r="CI36" i="120"/>
  <c r="S15" i="125"/>
  <c r="CD15" i="125" s="1"/>
  <c r="CG14" i="107"/>
  <c r="CI22" i="120"/>
  <c r="S16" i="125"/>
  <c r="CD16" i="125" s="1"/>
  <c r="S19" i="125"/>
  <c r="CD19" i="125" s="1"/>
  <c r="CJ41" i="125"/>
  <c r="CF14" i="107"/>
  <c r="CH14" i="107" s="1"/>
  <c r="H14" i="107"/>
  <c r="CI43" i="120"/>
  <c r="CI42" i="120"/>
  <c r="S17" i="125"/>
  <c r="CD17" i="125" s="1"/>
  <c r="CJ17" i="125" s="1"/>
  <c r="S20" i="125"/>
  <c r="CD20" i="125" s="1"/>
  <c r="S18" i="125"/>
  <c r="CD18" i="125" s="1"/>
  <c r="CI18" i="120"/>
  <c r="CI27" i="120"/>
  <c r="CI32" i="120"/>
  <c r="CJ37" i="125"/>
  <c r="CJ45" i="125"/>
  <c r="S23" i="93"/>
  <c r="CD23" i="93" s="1"/>
  <c r="S44" i="93"/>
  <c r="CD44" i="93" s="1"/>
  <c r="S69" i="93"/>
  <c r="CD69" i="93" s="1"/>
  <c r="CE15" i="93"/>
  <c r="S24" i="93"/>
  <c r="CD24" i="93" s="1"/>
  <c r="S25" i="93"/>
  <c r="CD25" i="93" s="1"/>
  <c r="S39" i="93"/>
  <c r="CD39" i="93" s="1"/>
  <c r="S40" i="93"/>
  <c r="CD40" i="93" s="1"/>
  <c r="S41" i="93"/>
  <c r="CD41" i="93" s="1"/>
  <c r="S42" i="93"/>
  <c r="CD42" i="93" s="1"/>
  <c r="S52" i="93"/>
  <c r="CD52" i="93" s="1"/>
  <c r="S54" i="93"/>
  <c r="CD54" i="93" s="1"/>
  <c r="S57" i="93"/>
  <c r="CD57" i="93" s="1"/>
  <c r="S60" i="93"/>
  <c r="CD60" i="93" s="1"/>
  <c r="S72" i="93"/>
  <c r="CD72" i="93" s="1"/>
  <c r="AG15" i="93"/>
  <c r="S35" i="93"/>
  <c r="CD35" i="93" s="1"/>
  <c r="S37" i="93"/>
  <c r="CD37" i="93" s="1"/>
  <c r="S38" i="93"/>
  <c r="CD38" i="93" s="1"/>
  <c r="S15" i="93"/>
  <c r="CD15" i="93" s="1"/>
  <c r="S30" i="93"/>
  <c r="CD30" i="93" s="1"/>
  <c r="CF15" i="93"/>
  <c r="S17" i="93"/>
  <c r="CD17" i="93" s="1"/>
  <c r="S20" i="93"/>
  <c r="CD20" i="93" s="1"/>
  <c r="S32" i="93"/>
  <c r="CD32" i="93" s="1"/>
  <c r="S49" i="93"/>
  <c r="CD49" i="93" s="1"/>
  <c r="S51" i="93"/>
  <c r="CD51" i="93" s="1"/>
  <c r="S53" i="93"/>
  <c r="CD53" i="93" s="1"/>
  <c r="S55" i="93"/>
  <c r="CD55" i="93" s="1"/>
  <c r="S56" i="93"/>
  <c r="CD56" i="93" s="1"/>
  <c r="S67" i="93"/>
  <c r="CD67" i="93" s="1"/>
  <c r="CI23" i="125"/>
  <c r="CI25" i="125"/>
  <c r="CJ25" i="125" s="1"/>
  <c r="CI27" i="125"/>
  <c r="CI29" i="125"/>
  <c r="CJ29" i="125" s="1"/>
  <c r="CI31" i="125"/>
  <c r="CJ31" i="125" s="1"/>
  <c r="CI33" i="125"/>
  <c r="CJ33" i="125" s="1"/>
  <c r="CI36" i="125"/>
  <c r="CJ36" i="125" s="1"/>
  <c r="CI38" i="125"/>
  <c r="CJ38" i="125" s="1"/>
  <c r="CI40" i="125"/>
  <c r="CJ40" i="125" s="1"/>
  <c r="CI42" i="125"/>
  <c r="CJ42" i="125" s="1"/>
  <c r="CI44" i="125"/>
  <c r="CJ44" i="125" s="1"/>
  <c r="CI16" i="125"/>
  <c r="CI20" i="125"/>
  <c r="CJ68" i="107" s="1"/>
  <c r="CK68" i="107" s="1"/>
  <c r="D6" i="117"/>
  <c r="CI40" i="93"/>
  <c r="CI69" i="93"/>
  <c r="CJ69" i="93" s="1"/>
  <c r="CI41" i="93"/>
  <c r="CI56" i="93"/>
  <c r="CI18" i="125"/>
  <c r="CI34" i="125"/>
  <c r="CJ34" i="125" s="1"/>
  <c r="CI22" i="125"/>
  <c r="CJ22" i="125" s="1"/>
  <c r="CI19" i="125"/>
  <c r="CJ21" i="125"/>
  <c r="CJ23" i="125"/>
  <c r="CJ24" i="125"/>
  <c r="CJ26" i="125"/>
  <c r="CJ27" i="125"/>
  <c r="CJ28" i="125"/>
  <c r="CJ30" i="125"/>
  <c r="CJ32" i="125"/>
  <c r="CI15" i="125"/>
  <c r="CI37" i="120"/>
  <c r="CJ37" i="120" s="1"/>
  <c r="CI44" i="120"/>
  <c r="CI45" i="120"/>
  <c r="CJ45" i="120" s="1"/>
  <c r="CJ48" i="120"/>
  <c r="CI39" i="120"/>
  <c r="CJ39" i="120" s="1"/>
  <c r="CI41" i="120"/>
  <c r="CJ41" i="120" s="1"/>
  <c r="CJ49" i="120"/>
  <c r="CJ50" i="120"/>
  <c r="CJ51" i="120"/>
  <c r="CJ42" i="120"/>
  <c r="CD15" i="120"/>
  <c r="CD17" i="120"/>
  <c r="CJ17" i="120" s="1"/>
  <c r="CJ44" i="120"/>
  <c r="CJ43" i="120"/>
  <c r="CI38" i="120"/>
  <c r="CJ38" i="120" s="1"/>
  <c r="CD29" i="120"/>
  <c r="CI28" i="120"/>
  <c r="CJ28" i="120" s="1"/>
  <c r="CI29" i="120"/>
  <c r="CJ33" i="120"/>
  <c r="CJ36" i="120"/>
  <c r="CD18" i="120"/>
  <c r="CD19" i="120"/>
  <c r="CD22" i="120"/>
  <c r="CD23" i="120"/>
  <c r="CI35" i="120"/>
  <c r="CJ35" i="120" s="1"/>
  <c r="CI40" i="120"/>
  <c r="CJ40" i="120" s="1"/>
  <c r="CF15" i="120"/>
  <c r="CF14" i="120"/>
  <c r="CJ32" i="120"/>
  <c r="S16" i="93"/>
  <c r="CD16" i="93" s="1"/>
  <c r="CI25" i="93"/>
  <c r="S26" i="93"/>
  <c r="CD26" i="93" s="1"/>
  <c r="CI27" i="93"/>
  <c r="S45" i="93"/>
  <c r="CD45" i="93" s="1"/>
  <c r="CI45" i="93"/>
  <c r="CJ45" i="93" s="1"/>
  <c r="S47" i="93"/>
  <c r="CD47" i="93" s="1"/>
  <c r="S58" i="93"/>
  <c r="CD58" i="93" s="1"/>
  <c r="S70" i="93"/>
  <c r="CD70" i="93" s="1"/>
  <c r="CI23" i="93"/>
  <c r="CJ23" i="93" s="1"/>
  <c r="CI57" i="93"/>
  <c r="CJ57" i="93" s="1"/>
  <c r="CJ14" i="93"/>
  <c r="CI17" i="93"/>
  <c r="S18" i="93"/>
  <c r="CD18" i="93" s="1"/>
  <c r="S28" i="93"/>
  <c r="CD28" i="93" s="1"/>
  <c r="CI35" i="93"/>
  <c r="S36" i="93"/>
  <c r="CD36" i="93" s="1"/>
  <c r="S43" i="93"/>
  <c r="CD43" i="93" s="1"/>
  <c r="S46" i="93"/>
  <c r="CD46" i="93" s="1"/>
  <c r="CI49" i="93"/>
  <c r="S59" i="93"/>
  <c r="CD59" i="93" s="1"/>
  <c r="S66" i="93"/>
  <c r="CD66" i="93" s="1"/>
  <c r="CI67" i="93"/>
  <c r="CI20" i="93"/>
  <c r="S21" i="93"/>
  <c r="CD21" i="93" s="1"/>
  <c r="CI30" i="93"/>
  <c r="CJ30" i="93" s="1"/>
  <c r="CI32" i="93"/>
  <c r="CI38" i="93"/>
  <c r="CI42" i="93"/>
  <c r="S48" i="93"/>
  <c r="CD48" i="93" s="1"/>
  <c r="S50" i="93"/>
  <c r="CD50" i="93" s="1"/>
  <c r="CI53" i="93"/>
  <c r="S68" i="93"/>
  <c r="CD68" i="93" s="1"/>
  <c r="CI37" i="93"/>
  <c r="CI36" i="93"/>
  <c r="CJ36" i="93" s="1"/>
  <c r="CI50" i="93"/>
  <c r="CI58" i="93"/>
  <c r="CI68" i="93"/>
  <c r="CI71" i="93"/>
  <c r="CJ71" i="93" s="1"/>
  <c r="CI31" i="93"/>
  <c r="CJ31" i="93" s="1"/>
  <c r="CI33" i="93"/>
  <c r="CI43" i="93"/>
  <c r="CI47" i="93"/>
  <c r="CI51" i="93"/>
  <c r="CI55" i="93"/>
  <c r="CJ55" i="93" s="1"/>
  <c r="CI72" i="93"/>
  <c r="CI73" i="93"/>
  <c r="CI28" i="93"/>
  <c r="Z15" i="93"/>
  <c r="CI16" i="93"/>
  <c r="CJ16" i="93" s="1"/>
  <c r="CI18" i="93"/>
  <c r="CI21" i="93"/>
  <c r="CJ21" i="93" s="1"/>
  <c r="CI24" i="93"/>
  <c r="CJ24" i="93" s="1"/>
  <c r="CI26" i="93"/>
  <c r="CI46" i="93"/>
  <c r="CI54" i="93"/>
  <c r="CI59" i="93"/>
  <c r="CJ59" i="93" s="1"/>
  <c r="S27" i="93"/>
  <c r="CD27" i="93" s="1"/>
  <c r="CI29" i="93"/>
  <c r="CJ29" i="93" s="1"/>
  <c r="S33" i="93"/>
  <c r="CD33" i="93" s="1"/>
  <c r="S34" i="93"/>
  <c r="CD34" i="93" s="1"/>
  <c r="CI39" i="93"/>
  <c r="CI48" i="93"/>
  <c r="CI52" i="93"/>
  <c r="CI60" i="93"/>
  <c r="CJ60" i="93" s="1"/>
  <c r="CI66" i="93"/>
  <c r="CI70" i="93"/>
  <c r="CJ70" i="93" s="1"/>
  <c r="CI74" i="93"/>
  <c r="CJ74" i="93" s="1"/>
  <c r="CJ67" i="107" l="1"/>
  <c r="CJ18" i="125"/>
  <c r="CJ25" i="93"/>
  <c r="CJ42" i="93"/>
  <c r="CJ73" i="93"/>
  <c r="CI14" i="107"/>
  <c r="CJ14" i="107" s="1"/>
  <c r="CJ20" i="125"/>
  <c r="CJ16" i="125"/>
  <c r="CJ19" i="125"/>
  <c r="G14" i="107"/>
  <c r="I14" i="107" s="1"/>
  <c r="CJ58" i="93"/>
  <c r="CJ52" i="93"/>
  <c r="CJ51" i="93"/>
  <c r="CJ15" i="125"/>
  <c r="CJ46" i="93"/>
  <c r="CJ53" i="93"/>
  <c r="CJ38" i="93"/>
  <c r="CJ20" i="93"/>
  <c r="CJ17" i="93"/>
  <c r="CJ40" i="93"/>
  <c r="CJ54" i="93"/>
  <c r="CJ39" i="93"/>
  <c r="CJ72" i="93"/>
  <c r="CJ43" i="93"/>
  <c r="CJ68" i="93"/>
  <c r="CJ67" i="93"/>
  <c r="CJ41" i="93"/>
  <c r="CJ48" i="93"/>
  <c r="CJ28" i="93"/>
  <c r="CJ47" i="93"/>
  <c r="CJ26" i="93"/>
  <c r="CJ32" i="93"/>
  <c r="CJ35" i="93"/>
  <c r="CJ66" i="93"/>
  <c r="CJ50" i="93"/>
  <c r="CJ56" i="93"/>
  <c r="CJ49" i="93"/>
  <c r="CI15" i="93"/>
  <c r="CJ15" i="93" s="1"/>
  <c r="CJ37" i="93"/>
  <c r="CJ19" i="120"/>
  <c r="CJ23" i="120"/>
  <c r="CJ18" i="120"/>
  <c r="CJ29" i="120"/>
  <c r="CJ27" i="93"/>
  <c r="CJ14" i="125"/>
  <c r="CJ22" i="120"/>
  <c r="CJ18" i="93"/>
  <c r="CJ33" i="93"/>
  <c r="CC14" i="107" l="1"/>
  <c r="CK14" i="107"/>
  <c r="CJ14" i="120"/>
  <c r="CH93" i="126"/>
  <c r="CG93" i="126"/>
  <c r="CF93" i="126"/>
  <c r="CE93" i="126"/>
  <c r="CD93" i="126"/>
  <c r="BW93" i="126"/>
  <c r="BQ93" i="126"/>
  <c r="BK93" i="126"/>
  <c r="BE93" i="126"/>
  <c r="AZ93" i="126"/>
  <c r="AY93" i="126"/>
  <c r="AS93" i="126"/>
  <c r="AM93" i="126"/>
  <c r="AG93" i="126"/>
  <c r="Z93" i="126"/>
  <c r="R93" i="126"/>
  <c r="Q93" i="126"/>
  <c r="J93" i="126"/>
  <c r="E93" i="126"/>
  <c r="C93" i="126"/>
  <c r="CH92" i="126"/>
  <c r="CG92" i="126"/>
  <c r="CF92" i="126"/>
  <c r="CE92" i="126"/>
  <c r="BW92" i="126"/>
  <c r="BQ92" i="126"/>
  <c r="BK92" i="126"/>
  <c r="BE92" i="126"/>
  <c r="AY92" i="126"/>
  <c r="AS92" i="126"/>
  <c r="AM92" i="126"/>
  <c r="AG92" i="126"/>
  <c r="Z92" i="126"/>
  <c r="R92" i="126"/>
  <c r="S92" i="126" s="1"/>
  <c r="CD92" i="126" s="1"/>
  <c r="Q92" i="126"/>
  <c r="J92" i="126"/>
  <c r="E92" i="126"/>
  <c r="C92" i="126"/>
  <c r="CH91" i="126"/>
  <c r="CG91" i="126"/>
  <c r="CF91" i="126"/>
  <c r="CE91" i="126"/>
  <c r="BW91" i="126"/>
  <c r="BQ91" i="126"/>
  <c r="BK91" i="126"/>
  <c r="BE91" i="126"/>
  <c r="AY91" i="126"/>
  <c r="AS91" i="126"/>
  <c r="AM91" i="126"/>
  <c r="AG91" i="126"/>
  <c r="Z91" i="126"/>
  <c r="R91" i="126"/>
  <c r="Q91" i="126"/>
  <c r="J91" i="126"/>
  <c r="E91" i="126"/>
  <c r="C91" i="126"/>
  <c r="CH90" i="126"/>
  <c r="CG90" i="126"/>
  <c r="CF90" i="126"/>
  <c r="CE90" i="126"/>
  <c r="CD90" i="126"/>
  <c r="BW90" i="126"/>
  <c r="BQ90" i="126"/>
  <c r="BK90" i="126"/>
  <c r="BE90" i="126"/>
  <c r="AY90" i="126"/>
  <c r="AS90" i="126"/>
  <c r="AM90" i="126"/>
  <c r="AG90" i="126"/>
  <c r="Z90" i="126"/>
  <c r="R90" i="126"/>
  <c r="Q90" i="126"/>
  <c r="J90" i="126"/>
  <c r="E90" i="126"/>
  <c r="C90" i="126"/>
  <c r="CH89" i="126"/>
  <c r="CG89" i="126"/>
  <c r="CF89" i="126"/>
  <c r="CE89" i="126"/>
  <c r="BW89" i="126"/>
  <c r="BQ89" i="126"/>
  <c r="BK89" i="126"/>
  <c r="BE89" i="126"/>
  <c r="AY89" i="126"/>
  <c r="AS89" i="126"/>
  <c r="AM89" i="126"/>
  <c r="AG89" i="126"/>
  <c r="Z89" i="126"/>
  <c r="R89" i="126"/>
  <c r="S89" i="126" s="1"/>
  <c r="CD89" i="126" s="1"/>
  <c r="Q89" i="126"/>
  <c r="J89" i="126"/>
  <c r="E89" i="126"/>
  <c r="C89" i="126"/>
  <c r="CH88" i="126"/>
  <c r="CG88" i="126"/>
  <c r="CF88" i="126"/>
  <c r="CE88" i="126"/>
  <c r="CD88" i="126"/>
  <c r="BW88" i="126"/>
  <c r="BQ88" i="126"/>
  <c r="BK88" i="126"/>
  <c r="BE88" i="126"/>
  <c r="AY88" i="126"/>
  <c r="AS88" i="126"/>
  <c r="AM88" i="126"/>
  <c r="AG88" i="126"/>
  <c r="Z88" i="126"/>
  <c r="U88" i="126"/>
  <c r="R88" i="126"/>
  <c r="Q88" i="126"/>
  <c r="J88" i="126"/>
  <c r="E88" i="126"/>
  <c r="C88" i="126"/>
  <c r="CH87" i="126"/>
  <c r="CG87" i="126"/>
  <c r="CF87" i="126"/>
  <c r="CE87" i="126"/>
  <c r="BW87" i="126"/>
  <c r="BK87" i="126"/>
  <c r="BE87" i="126"/>
  <c r="AY87" i="126"/>
  <c r="AT87" i="126"/>
  <c r="AS87" i="126"/>
  <c r="AM87" i="126"/>
  <c r="AG87" i="126"/>
  <c r="Z87" i="126"/>
  <c r="R87" i="126"/>
  <c r="Q87" i="126"/>
  <c r="J87" i="126"/>
  <c r="E87" i="126"/>
  <c r="C87" i="126"/>
  <c r="CH86" i="126"/>
  <c r="CG86" i="126"/>
  <c r="CF86" i="126"/>
  <c r="CE86" i="126"/>
  <c r="BW86" i="126"/>
  <c r="BK86" i="126"/>
  <c r="BE86" i="126"/>
  <c r="AY86" i="126"/>
  <c r="AS86" i="126"/>
  <c r="AM86" i="126"/>
  <c r="AG86" i="126"/>
  <c r="Z86" i="126"/>
  <c r="R86" i="126"/>
  <c r="Q86" i="126"/>
  <c r="J86" i="126"/>
  <c r="E86" i="126"/>
  <c r="C86" i="126"/>
  <c r="CH85" i="126"/>
  <c r="CG85" i="126"/>
  <c r="CF85" i="126"/>
  <c r="CE85" i="126"/>
  <c r="BW85" i="126"/>
  <c r="BK85" i="126"/>
  <c r="BE85" i="126"/>
  <c r="AY85" i="126"/>
  <c r="AS85" i="126"/>
  <c r="AM85" i="126"/>
  <c r="AG85" i="126"/>
  <c r="Z85" i="126"/>
  <c r="R85" i="126"/>
  <c r="Q85" i="126"/>
  <c r="J85" i="126"/>
  <c r="E85" i="126"/>
  <c r="C85" i="126"/>
  <c r="CH84" i="126"/>
  <c r="CG84" i="126"/>
  <c r="CF84" i="126"/>
  <c r="CE84" i="126"/>
  <c r="BW84" i="126"/>
  <c r="BK84" i="126"/>
  <c r="BE84" i="126"/>
  <c r="AY84" i="126"/>
  <c r="AS84" i="126"/>
  <c r="AM84" i="126"/>
  <c r="AG84" i="126"/>
  <c r="Z84" i="126"/>
  <c r="R84" i="126"/>
  <c r="S84" i="126" s="1"/>
  <c r="CD84" i="126" s="1"/>
  <c r="Q84" i="126"/>
  <c r="J84" i="126"/>
  <c r="E84" i="126"/>
  <c r="C84" i="126"/>
  <c r="CH83" i="126"/>
  <c r="CG83" i="126"/>
  <c r="CF83" i="126"/>
  <c r="CE83" i="126"/>
  <c r="BW83" i="126"/>
  <c r="BK83" i="126"/>
  <c r="BE83" i="126"/>
  <c r="AY83" i="126"/>
  <c r="AS83" i="126"/>
  <c r="AM83" i="126"/>
  <c r="AG83" i="126"/>
  <c r="Z83" i="126"/>
  <c r="R83" i="126"/>
  <c r="Q83" i="126"/>
  <c r="J83" i="126"/>
  <c r="E83" i="126"/>
  <c r="C83" i="126"/>
  <c r="CH82" i="126"/>
  <c r="CG82" i="126"/>
  <c r="CF82" i="126"/>
  <c r="CE82" i="126"/>
  <c r="BW82" i="126"/>
  <c r="BK82" i="126"/>
  <c r="BE82" i="126"/>
  <c r="AY82" i="126"/>
  <c r="AS82" i="126"/>
  <c r="AM82" i="126"/>
  <c r="AG82" i="126"/>
  <c r="Z82" i="126"/>
  <c r="S82" i="126"/>
  <c r="CD82" i="126" s="1"/>
  <c r="R82" i="126"/>
  <c r="Q82" i="126"/>
  <c r="J82" i="126"/>
  <c r="E82" i="126"/>
  <c r="C82" i="126"/>
  <c r="CH81" i="126"/>
  <c r="CG81" i="126"/>
  <c r="CF81" i="126"/>
  <c r="CE81" i="126"/>
  <c r="CD81" i="126"/>
  <c r="BW81" i="126"/>
  <c r="BE81" i="126"/>
  <c r="AY81" i="126"/>
  <c r="AS81" i="126"/>
  <c r="AM81" i="126"/>
  <c r="AG81" i="126"/>
  <c r="Z81" i="126"/>
  <c r="R81" i="126"/>
  <c r="Q81" i="126"/>
  <c r="J81" i="126"/>
  <c r="E81" i="126"/>
  <c r="C81" i="126"/>
  <c r="CH80" i="126"/>
  <c r="CG80" i="126"/>
  <c r="CF80" i="126"/>
  <c r="CE80" i="126"/>
  <c r="CD80" i="126"/>
  <c r="BW80" i="126"/>
  <c r="BK80" i="126"/>
  <c r="BE80" i="126"/>
  <c r="AY80" i="126"/>
  <c r="AS80" i="126"/>
  <c r="AM80" i="126"/>
  <c r="AG80" i="126"/>
  <c r="Z80" i="126"/>
  <c r="R80" i="126"/>
  <c r="Q80" i="126"/>
  <c r="J80" i="126"/>
  <c r="E80" i="126"/>
  <c r="C80" i="126"/>
  <c r="CH79" i="126"/>
  <c r="CG79" i="126"/>
  <c r="CF79" i="126"/>
  <c r="CE79" i="126"/>
  <c r="BW79" i="126"/>
  <c r="BK79" i="126"/>
  <c r="BE79" i="126"/>
  <c r="AY79" i="126"/>
  <c r="AS79" i="126"/>
  <c r="AM79" i="126"/>
  <c r="AG79" i="126"/>
  <c r="Z79" i="126"/>
  <c r="R79" i="126"/>
  <c r="Q79" i="126"/>
  <c r="J79" i="126"/>
  <c r="E79" i="126"/>
  <c r="C79" i="126"/>
  <c r="CH78" i="126"/>
  <c r="CG78" i="126"/>
  <c r="CF78" i="126"/>
  <c r="CE78" i="126"/>
  <c r="BW78" i="126"/>
  <c r="BK78" i="126"/>
  <c r="BE78" i="126"/>
  <c r="AY78" i="126"/>
  <c r="AS78" i="126"/>
  <c r="AM78" i="126"/>
  <c r="AG78" i="126"/>
  <c r="Z78" i="126"/>
  <c r="R78" i="126"/>
  <c r="Q78" i="126"/>
  <c r="J78" i="126"/>
  <c r="E78" i="126"/>
  <c r="C78" i="126"/>
  <c r="CH77" i="126"/>
  <c r="CG77" i="126"/>
  <c r="CF77" i="126"/>
  <c r="CE77" i="126"/>
  <c r="BW77" i="126"/>
  <c r="BK77" i="126"/>
  <c r="BE77" i="126"/>
  <c r="AY77" i="126"/>
  <c r="AS77" i="126"/>
  <c r="AM77" i="126"/>
  <c r="AG77" i="126"/>
  <c r="Z77" i="126"/>
  <c r="S77" i="126"/>
  <c r="CD77" i="126" s="1"/>
  <c r="J77" i="126"/>
  <c r="E77" i="126"/>
  <c r="C77" i="126"/>
  <c r="CH76" i="126"/>
  <c r="CG76" i="126"/>
  <c r="CF76" i="126"/>
  <c r="CE76" i="126"/>
  <c r="CD76" i="126"/>
  <c r="BW76" i="126"/>
  <c r="BK76" i="126"/>
  <c r="BE76" i="126"/>
  <c r="AY76" i="126"/>
  <c r="AS76" i="126"/>
  <c r="AM76" i="126"/>
  <c r="AG76" i="126"/>
  <c r="Z76" i="126"/>
  <c r="R76" i="126"/>
  <c r="Q76" i="126"/>
  <c r="J76" i="126"/>
  <c r="E76" i="126"/>
  <c r="C76" i="126"/>
  <c r="CH75" i="126"/>
  <c r="CG75" i="126"/>
  <c r="CF75" i="126"/>
  <c r="CE75" i="126"/>
  <c r="CD75" i="126"/>
  <c r="BW75" i="126"/>
  <c r="BK75" i="126"/>
  <c r="BE75" i="126"/>
  <c r="AY75" i="126"/>
  <c r="AS75" i="126"/>
  <c r="AM75" i="126"/>
  <c r="AG75" i="126"/>
  <c r="Z75" i="126"/>
  <c r="R75" i="126"/>
  <c r="Q75" i="126"/>
  <c r="J75" i="126"/>
  <c r="E75" i="126"/>
  <c r="C75" i="126"/>
  <c r="CH74" i="126"/>
  <c r="CG74" i="126"/>
  <c r="CF74" i="126"/>
  <c r="CE74" i="126"/>
  <c r="BW74" i="126"/>
  <c r="BQ74" i="126"/>
  <c r="BK74" i="126"/>
  <c r="BE74" i="126"/>
  <c r="AY74" i="126"/>
  <c r="AS74" i="126"/>
  <c r="AM74" i="126"/>
  <c r="AG74" i="126"/>
  <c r="Z74" i="126"/>
  <c r="R74" i="126"/>
  <c r="Q74" i="126"/>
  <c r="J74" i="126"/>
  <c r="E74" i="126"/>
  <c r="C74" i="126"/>
  <c r="CH73" i="126"/>
  <c r="CG73" i="126"/>
  <c r="CF73" i="126"/>
  <c r="CE73" i="126"/>
  <c r="CD73" i="126"/>
  <c r="BW73" i="126"/>
  <c r="BE73" i="126"/>
  <c r="AY73" i="126"/>
  <c r="AS73" i="126"/>
  <c r="AM73" i="126"/>
  <c r="AG73" i="126"/>
  <c r="Z73" i="126"/>
  <c r="R73" i="126"/>
  <c r="Q73" i="126"/>
  <c r="J73" i="126"/>
  <c r="E73" i="126"/>
  <c r="C73" i="126"/>
  <c r="CH72" i="126"/>
  <c r="CG72" i="126"/>
  <c r="CF72" i="126"/>
  <c r="CE72" i="126"/>
  <c r="CD72" i="126"/>
  <c r="BW72" i="126"/>
  <c r="BQ72" i="126"/>
  <c r="BK72" i="126"/>
  <c r="BE72" i="126"/>
  <c r="AY72" i="126"/>
  <c r="AS72" i="126"/>
  <c r="AM72" i="126"/>
  <c r="AG72" i="126"/>
  <c r="Z72" i="126"/>
  <c r="R72" i="126"/>
  <c r="Q72" i="126"/>
  <c r="J72" i="126"/>
  <c r="E72" i="126"/>
  <c r="C72" i="126"/>
  <c r="CH71" i="126"/>
  <c r="CG71" i="126"/>
  <c r="CF71" i="126"/>
  <c r="CE71" i="126"/>
  <c r="BW71" i="126"/>
  <c r="BK71" i="126"/>
  <c r="BE71" i="126"/>
  <c r="AY71" i="126"/>
  <c r="AS71" i="126"/>
  <c r="AM71" i="126"/>
  <c r="AG71" i="126"/>
  <c r="Z71" i="126"/>
  <c r="S71" i="126"/>
  <c r="CD71" i="126" s="1"/>
  <c r="J71" i="126"/>
  <c r="E71" i="126"/>
  <c r="C71" i="126"/>
  <c r="CH70" i="126"/>
  <c r="CG70" i="126"/>
  <c r="CF70" i="126"/>
  <c r="CE70" i="126"/>
  <c r="BW70" i="126"/>
  <c r="BK70" i="126"/>
  <c r="BE70" i="126"/>
  <c r="AY70" i="126"/>
  <c r="AS70" i="126"/>
  <c r="AM70" i="126"/>
  <c r="AG70" i="126"/>
  <c r="Z70" i="126"/>
  <c r="S70" i="126"/>
  <c r="CD70" i="126" s="1"/>
  <c r="J70" i="126"/>
  <c r="E70" i="126"/>
  <c r="C70" i="126"/>
  <c r="CH69" i="126"/>
  <c r="CG69" i="126"/>
  <c r="CF69" i="126"/>
  <c r="CE69" i="126"/>
  <c r="BW69" i="126"/>
  <c r="BK69" i="126"/>
  <c r="BE69" i="126"/>
  <c r="AY69" i="126"/>
  <c r="AS69" i="126"/>
  <c r="AM69" i="126"/>
  <c r="AG69" i="126"/>
  <c r="Z69" i="126"/>
  <c r="S69" i="126"/>
  <c r="CD69" i="126" s="1"/>
  <c r="J69" i="126"/>
  <c r="E69" i="126"/>
  <c r="C69" i="126"/>
  <c r="CH68" i="126"/>
  <c r="CG68" i="126"/>
  <c r="CF68" i="126"/>
  <c r="CE68" i="126"/>
  <c r="BW68" i="126"/>
  <c r="BQ68" i="126"/>
  <c r="BK68" i="126"/>
  <c r="BE68" i="126"/>
  <c r="AY68" i="126"/>
  <c r="AS68" i="126"/>
  <c r="AM68" i="126"/>
  <c r="AG68" i="126"/>
  <c r="Z68" i="126"/>
  <c r="S68" i="126"/>
  <c r="CD68" i="126" s="1"/>
  <c r="J68" i="126"/>
  <c r="E68" i="126"/>
  <c r="C68" i="126"/>
  <c r="CH67" i="126"/>
  <c r="CG67" i="126"/>
  <c r="CF67" i="126"/>
  <c r="CE67" i="126"/>
  <c r="CD67" i="126"/>
  <c r="BW67" i="126"/>
  <c r="BE67" i="126"/>
  <c r="AY67" i="126"/>
  <c r="AS67" i="126"/>
  <c r="AM67" i="126"/>
  <c r="AG67" i="126"/>
  <c r="Z67" i="126"/>
  <c r="R67" i="126"/>
  <c r="Q67" i="126"/>
  <c r="J67" i="126"/>
  <c r="E67" i="126"/>
  <c r="C67" i="126"/>
  <c r="CH66" i="126"/>
  <c r="CG66" i="126"/>
  <c r="CF66" i="126"/>
  <c r="CE66" i="126"/>
  <c r="CD66" i="126"/>
  <c r="BW66" i="126"/>
  <c r="BE66" i="126"/>
  <c r="AY66" i="126"/>
  <c r="AS66" i="126"/>
  <c r="AM66" i="126"/>
  <c r="AG66" i="126"/>
  <c r="Z66" i="126"/>
  <c r="R66" i="126"/>
  <c r="Q66" i="126"/>
  <c r="J66" i="126"/>
  <c r="E66" i="126"/>
  <c r="C66" i="126"/>
  <c r="CH65" i="126"/>
  <c r="CG65" i="126"/>
  <c r="CF65" i="126"/>
  <c r="CE65" i="126"/>
  <c r="CD65" i="126"/>
  <c r="BW65" i="126"/>
  <c r="BQ65" i="126"/>
  <c r="BK65" i="126"/>
  <c r="BE65" i="126"/>
  <c r="AY65" i="126"/>
  <c r="AS65" i="126"/>
  <c r="AM65" i="126"/>
  <c r="AG65" i="126"/>
  <c r="Z65" i="126"/>
  <c r="R65" i="126"/>
  <c r="Q65" i="126"/>
  <c r="J65" i="126"/>
  <c r="E65" i="126"/>
  <c r="C65" i="126"/>
  <c r="CH64" i="126"/>
  <c r="CG64" i="126"/>
  <c r="CF64" i="126"/>
  <c r="CE64" i="126"/>
  <c r="CD64" i="126"/>
  <c r="BW64" i="126"/>
  <c r="BE64" i="126"/>
  <c r="AY64" i="126"/>
  <c r="AS64" i="126"/>
  <c r="AM64" i="126"/>
  <c r="AG64" i="126"/>
  <c r="Z64" i="126"/>
  <c r="R64" i="126"/>
  <c r="Q64" i="126"/>
  <c r="J64" i="126"/>
  <c r="E64" i="126"/>
  <c r="C64" i="126"/>
  <c r="CH63" i="126"/>
  <c r="CG63" i="126"/>
  <c r="CF63" i="126"/>
  <c r="CE63" i="126"/>
  <c r="CD63" i="126"/>
  <c r="BW63" i="126"/>
  <c r="BE63" i="126"/>
  <c r="AY63" i="126"/>
  <c r="AS63" i="126"/>
  <c r="AM63" i="126"/>
  <c r="AG63" i="126"/>
  <c r="Z63" i="126"/>
  <c r="R63" i="126"/>
  <c r="Q63" i="126"/>
  <c r="J63" i="126"/>
  <c r="E63" i="126"/>
  <c r="C63" i="126"/>
  <c r="CH62" i="126"/>
  <c r="CG62" i="126"/>
  <c r="CF62" i="126"/>
  <c r="CE62" i="126"/>
  <c r="CD62" i="126"/>
  <c r="BW62" i="126"/>
  <c r="BQ62" i="126"/>
  <c r="BK62" i="126"/>
  <c r="BE62" i="126"/>
  <c r="AY62" i="126"/>
  <c r="AS62" i="126"/>
  <c r="AM62" i="126"/>
  <c r="AG62" i="126"/>
  <c r="Z62" i="126"/>
  <c r="R62" i="126"/>
  <c r="Q62" i="126"/>
  <c r="J62" i="126"/>
  <c r="E62" i="126"/>
  <c r="C62" i="126"/>
  <c r="CH61" i="126"/>
  <c r="CG61" i="126"/>
  <c r="CF61" i="126"/>
  <c r="CE61" i="126"/>
  <c r="CD61" i="126"/>
  <c r="BW61" i="126"/>
  <c r="BE61" i="126"/>
  <c r="AS61" i="126"/>
  <c r="AM61" i="126"/>
  <c r="AG61" i="126"/>
  <c r="Z61" i="126"/>
  <c r="R61" i="126"/>
  <c r="Q61" i="126"/>
  <c r="J61" i="126"/>
  <c r="E61" i="126"/>
  <c r="C61" i="126"/>
  <c r="CH60" i="126"/>
  <c r="CG60" i="126"/>
  <c r="CF60" i="126"/>
  <c r="CE60" i="126"/>
  <c r="CD60" i="126"/>
  <c r="BW60" i="126"/>
  <c r="BQ60" i="126"/>
  <c r="BK60" i="126"/>
  <c r="BE60" i="126"/>
  <c r="AY60" i="126"/>
  <c r="AS60" i="126"/>
  <c r="AM60" i="126"/>
  <c r="AG60" i="126"/>
  <c r="Z60" i="126"/>
  <c r="R60" i="126"/>
  <c r="Q60" i="126"/>
  <c r="J60" i="126"/>
  <c r="E60" i="126"/>
  <c r="C60" i="126"/>
  <c r="CH59" i="126"/>
  <c r="CG59" i="126"/>
  <c r="CF59" i="126"/>
  <c r="CE59" i="126"/>
  <c r="CD59" i="126"/>
  <c r="BW59" i="126"/>
  <c r="BQ59" i="126"/>
  <c r="BK59" i="126"/>
  <c r="BE59" i="126"/>
  <c r="AY59" i="126"/>
  <c r="AS59" i="126"/>
  <c r="AM59" i="126"/>
  <c r="AG59" i="126"/>
  <c r="Z59" i="126"/>
  <c r="R59" i="126"/>
  <c r="Q59" i="126"/>
  <c r="J59" i="126"/>
  <c r="E59" i="126"/>
  <c r="C59" i="126"/>
  <c r="CH58" i="126"/>
  <c r="CG58" i="126"/>
  <c r="CF58" i="126"/>
  <c r="CE58" i="126"/>
  <c r="CD58" i="126"/>
  <c r="BW58" i="126"/>
  <c r="BQ58" i="126"/>
  <c r="BK58" i="126"/>
  <c r="BE58" i="126"/>
  <c r="AY58" i="126"/>
  <c r="AS58" i="126"/>
  <c r="AM58" i="126"/>
  <c r="AG58" i="126"/>
  <c r="Z58" i="126"/>
  <c r="R58" i="126"/>
  <c r="Q58" i="126"/>
  <c r="J58" i="126"/>
  <c r="E58" i="126"/>
  <c r="C58" i="126"/>
  <c r="CH57" i="126"/>
  <c r="CG57" i="126"/>
  <c r="CF57" i="126"/>
  <c r="CE57" i="126"/>
  <c r="CD57" i="126"/>
  <c r="BW57" i="126"/>
  <c r="BQ57" i="126"/>
  <c r="BK57" i="126"/>
  <c r="BE57" i="126"/>
  <c r="AY57" i="126"/>
  <c r="AS57" i="126"/>
  <c r="AM57" i="126"/>
  <c r="AG57" i="126"/>
  <c r="Z57" i="126"/>
  <c r="R57" i="126"/>
  <c r="Q57" i="126"/>
  <c r="J57" i="126"/>
  <c r="E57" i="126"/>
  <c r="C57" i="126"/>
  <c r="CH56" i="126"/>
  <c r="CG56" i="126"/>
  <c r="CF56" i="126"/>
  <c r="CE56" i="126"/>
  <c r="CD56" i="126"/>
  <c r="BW56" i="126"/>
  <c r="BQ56" i="126"/>
  <c r="BK56" i="126"/>
  <c r="BE56" i="126"/>
  <c r="AY56" i="126"/>
  <c r="AS56" i="126"/>
  <c r="AM56" i="126"/>
  <c r="AG56" i="126"/>
  <c r="Z56" i="126"/>
  <c r="R56" i="126"/>
  <c r="Q56" i="126"/>
  <c r="J56" i="126"/>
  <c r="E56" i="126"/>
  <c r="C56" i="126"/>
  <c r="CH55" i="126"/>
  <c r="CG55" i="126"/>
  <c r="CF55" i="126"/>
  <c r="CE55" i="126"/>
  <c r="CD55" i="126"/>
  <c r="BW55" i="126"/>
  <c r="BQ55" i="126"/>
  <c r="BK55" i="126"/>
  <c r="BE55" i="126"/>
  <c r="AY55" i="126"/>
  <c r="AS55" i="126"/>
  <c r="AM55" i="126"/>
  <c r="AG55" i="126"/>
  <c r="Z55" i="126"/>
  <c r="R55" i="126"/>
  <c r="Q55" i="126"/>
  <c r="J55" i="126"/>
  <c r="E55" i="126"/>
  <c r="C55" i="126"/>
  <c r="CH54" i="126"/>
  <c r="CG54" i="126"/>
  <c r="CF54" i="126"/>
  <c r="CE54" i="126"/>
  <c r="BW54" i="126"/>
  <c r="BQ54" i="126"/>
  <c r="BK54" i="126"/>
  <c r="BE54" i="126"/>
  <c r="AY54" i="126"/>
  <c r="AS54" i="126"/>
  <c r="AM54" i="126"/>
  <c r="AG54" i="126"/>
  <c r="Z54" i="126"/>
  <c r="R54" i="126"/>
  <c r="Q54" i="126"/>
  <c r="J54" i="126"/>
  <c r="E54" i="126"/>
  <c r="C54" i="126"/>
  <c r="CH53" i="126"/>
  <c r="CG53" i="126"/>
  <c r="CF53" i="126"/>
  <c r="CE53" i="126"/>
  <c r="CD53" i="126"/>
  <c r="BW53" i="126"/>
  <c r="BE53" i="126"/>
  <c r="AY53" i="126"/>
  <c r="AS53" i="126"/>
  <c r="AM53" i="126"/>
  <c r="AG53" i="126"/>
  <c r="Z53" i="126"/>
  <c r="R53" i="126"/>
  <c r="Q53" i="126"/>
  <c r="J53" i="126"/>
  <c r="E53" i="126"/>
  <c r="C53" i="126"/>
  <c r="CH52" i="126"/>
  <c r="CG52" i="126"/>
  <c r="CF52" i="126"/>
  <c r="CE52" i="126"/>
  <c r="CD52" i="126"/>
  <c r="BW52" i="126"/>
  <c r="BQ52" i="126"/>
  <c r="BK52" i="126"/>
  <c r="BE52" i="126"/>
  <c r="AY52" i="126"/>
  <c r="AS52" i="126"/>
  <c r="AM52" i="126"/>
  <c r="AG52" i="126"/>
  <c r="Z52" i="126"/>
  <c r="R52" i="126"/>
  <c r="Q52" i="126"/>
  <c r="J52" i="126"/>
  <c r="E52" i="126"/>
  <c r="C52" i="126"/>
  <c r="CH51" i="126"/>
  <c r="CG51" i="126"/>
  <c r="CF51" i="126"/>
  <c r="CE51" i="126"/>
  <c r="CD51" i="126"/>
  <c r="BW51" i="126"/>
  <c r="BQ51" i="126"/>
  <c r="BK51" i="126"/>
  <c r="BE51" i="126"/>
  <c r="AY51" i="126"/>
  <c r="AS51" i="126"/>
  <c r="AM51" i="126"/>
  <c r="AG51" i="126"/>
  <c r="Z51" i="126"/>
  <c r="R51" i="126"/>
  <c r="Q51" i="126"/>
  <c r="J51" i="126"/>
  <c r="E51" i="126"/>
  <c r="C51" i="126"/>
  <c r="CH50" i="126"/>
  <c r="CG50" i="126"/>
  <c r="CF50" i="126"/>
  <c r="CE50" i="126"/>
  <c r="CD50" i="126"/>
  <c r="BW50" i="126"/>
  <c r="BQ50" i="126"/>
  <c r="BE50" i="126"/>
  <c r="AY50" i="126"/>
  <c r="AS50" i="126"/>
  <c r="AM50" i="126"/>
  <c r="AG50" i="126"/>
  <c r="Z50" i="126"/>
  <c r="R50" i="126"/>
  <c r="Q50" i="126"/>
  <c r="J50" i="126"/>
  <c r="E50" i="126"/>
  <c r="C50" i="126"/>
  <c r="CH49" i="126"/>
  <c r="CG49" i="126"/>
  <c r="CF49" i="126"/>
  <c r="CE49" i="126"/>
  <c r="BW49" i="126"/>
  <c r="BQ49" i="126"/>
  <c r="BE49" i="126"/>
  <c r="AY49" i="126"/>
  <c r="AS49" i="126"/>
  <c r="AM49" i="126"/>
  <c r="AG49" i="126"/>
  <c r="Z49" i="126"/>
  <c r="R49" i="126"/>
  <c r="Q49" i="126"/>
  <c r="J49" i="126"/>
  <c r="E49" i="126"/>
  <c r="C49" i="126"/>
  <c r="CH48" i="126"/>
  <c r="CG48" i="126"/>
  <c r="CF48" i="126"/>
  <c r="CE48" i="126"/>
  <c r="BW48" i="126"/>
  <c r="BQ48" i="126"/>
  <c r="BK48" i="126"/>
  <c r="BE48" i="126"/>
  <c r="AY48" i="126"/>
  <c r="AS48" i="126"/>
  <c r="AM48" i="126"/>
  <c r="AG48" i="126"/>
  <c r="Z48" i="126"/>
  <c r="R48" i="126"/>
  <c r="Q48" i="126"/>
  <c r="J48" i="126"/>
  <c r="E48" i="126"/>
  <c r="C48" i="126"/>
  <c r="CH47" i="126"/>
  <c r="CG47" i="126"/>
  <c r="CF47" i="126"/>
  <c r="CE47" i="126"/>
  <c r="BW47" i="126"/>
  <c r="BQ47" i="126"/>
  <c r="BK47" i="126"/>
  <c r="BE47" i="126"/>
  <c r="AY47" i="126"/>
  <c r="AS47" i="126"/>
  <c r="AM47" i="126"/>
  <c r="AG47" i="126"/>
  <c r="Z47" i="126"/>
  <c r="R47" i="126"/>
  <c r="Q47" i="126"/>
  <c r="J47" i="126"/>
  <c r="E47" i="126"/>
  <c r="C47" i="126"/>
  <c r="CH46" i="126"/>
  <c r="CG46" i="126"/>
  <c r="CF46" i="126"/>
  <c r="CE46" i="126"/>
  <c r="CD46" i="126"/>
  <c r="BW46" i="126"/>
  <c r="BE46" i="126"/>
  <c r="AY46" i="126"/>
  <c r="AS46" i="126"/>
  <c r="AM46" i="126"/>
  <c r="AG46" i="126"/>
  <c r="Z46" i="126"/>
  <c r="R46" i="126"/>
  <c r="Q46" i="126"/>
  <c r="J46" i="126"/>
  <c r="E46" i="126"/>
  <c r="C46" i="126"/>
  <c r="CH45" i="126"/>
  <c r="CG45" i="126"/>
  <c r="CF45" i="126"/>
  <c r="CE45" i="126"/>
  <c r="CD45" i="126"/>
  <c r="BW45" i="126"/>
  <c r="BQ45" i="126"/>
  <c r="BK45" i="126"/>
  <c r="BE45" i="126"/>
  <c r="AY45" i="126"/>
  <c r="AS45" i="126"/>
  <c r="AM45" i="126"/>
  <c r="AG45" i="126"/>
  <c r="Z45" i="126"/>
  <c r="R45" i="126"/>
  <c r="Q45" i="126"/>
  <c r="J45" i="126"/>
  <c r="E45" i="126"/>
  <c r="C45" i="126"/>
  <c r="CH44" i="126"/>
  <c r="CG44" i="126"/>
  <c r="CF44" i="126"/>
  <c r="CE44" i="126"/>
  <c r="CD44" i="126"/>
  <c r="BW44" i="126"/>
  <c r="BQ44" i="126"/>
  <c r="BE44" i="126"/>
  <c r="AY44" i="126"/>
  <c r="AS44" i="126"/>
  <c r="AM44" i="126"/>
  <c r="AG44" i="126"/>
  <c r="Z44" i="126"/>
  <c r="R44" i="126"/>
  <c r="Q44" i="126"/>
  <c r="J44" i="126"/>
  <c r="E44" i="126"/>
  <c r="C44" i="126"/>
  <c r="CH43" i="126"/>
  <c r="CG43" i="126"/>
  <c r="CF43" i="126"/>
  <c r="CE43" i="126"/>
  <c r="CD43" i="126"/>
  <c r="BW43" i="126"/>
  <c r="BQ43" i="126"/>
  <c r="BE43" i="126"/>
  <c r="AY43" i="126"/>
  <c r="AS43" i="126"/>
  <c r="AM43" i="126"/>
  <c r="AG43" i="126"/>
  <c r="Z43" i="126"/>
  <c r="R43" i="126"/>
  <c r="Q43" i="126"/>
  <c r="J43" i="126"/>
  <c r="E43" i="126"/>
  <c r="C43" i="126"/>
  <c r="CH42" i="126"/>
  <c r="CG42" i="126"/>
  <c r="CF42" i="126"/>
  <c r="CE42" i="126"/>
  <c r="CD42" i="126"/>
  <c r="BW42" i="126"/>
  <c r="BQ42" i="126"/>
  <c r="BE42" i="126"/>
  <c r="AY42" i="126"/>
  <c r="AS42" i="126"/>
  <c r="AM42" i="126"/>
  <c r="AG42" i="126"/>
  <c r="Z42" i="126"/>
  <c r="R42" i="126"/>
  <c r="Q42" i="126"/>
  <c r="J42" i="126"/>
  <c r="E42" i="126"/>
  <c r="C42" i="126"/>
  <c r="CH41" i="126"/>
  <c r="CG41" i="126"/>
  <c r="CF41" i="126"/>
  <c r="CE41" i="126"/>
  <c r="BW41" i="126"/>
  <c r="BE41" i="126"/>
  <c r="AY41" i="126"/>
  <c r="AS41" i="126"/>
  <c r="AM41" i="126"/>
  <c r="AG41" i="126"/>
  <c r="Z41" i="126"/>
  <c r="R41" i="126"/>
  <c r="Q41" i="126"/>
  <c r="J41" i="126"/>
  <c r="E41" i="126"/>
  <c r="C41" i="126"/>
  <c r="CH40" i="126"/>
  <c r="CG40" i="126"/>
  <c r="CF40" i="126"/>
  <c r="CE40" i="126"/>
  <c r="CD40" i="126"/>
  <c r="BW40" i="126"/>
  <c r="BE40" i="126"/>
  <c r="AY40" i="126"/>
  <c r="AS40" i="126"/>
  <c r="AM40" i="126"/>
  <c r="AG40" i="126"/>
  <c r="Z40" i="126"/>
  <c r="R40" i="126"/>
  <c r="Q40" i="126"/>
  <c r="J40" i="126"/>
  <c r="E40" i="126"/>
  <c r="C40" i="126"/>
  <c r="CH39" i="126"/>
  <c r="CG39" i="126"/>
  <c r="CF39" i="126"/>
  <c r="CE39" i="126"/>
  <c r="CD39" i="126"/>
  <c r="BW39" i="126"/>
  <c r="BQ39" i="126"/>
  <c r="BE39" i="126"/>
  <c r="AY39" i="126"/>
  <c r="AS39" i="126"/>
  <c r="AM39" i="126"/>
  <c r="AG39" i="126"/>
  <c r="Z39" i="126"/>
  <c r="R39" i="126"/>
  <c r="Q39" i="126"/>
  <c r="J39" i="126"/>
  <c r="E39" i="126"/>
  <c r="C39" i="126"/>
  <c r="CH38" i="126"/>
  <c r="CG38" i="126"/>
  <c r="CF38" i="126"/>
  <c r="CE38" i="126"/>
  <c r="CD38" i="126"/>
  <c r="BW38" i="126"/>
  <c r="BQ38" i="126"/>
  <c r="BK38" i="126"/>
  <c r="BE38" i="126"/>
  <c r="AY38" i="126"/>
  <c r="AS38" i="126"/>
  <c r="AM38" i="126"/>
  <c r="AG38" i="126"/>
  <c r="Z38" i="126"/>
  <c r="R38" i="126"/>
  <c r="Q38" i="126"/>
  <c r="J38" i="126"/>
  <c r="E38" i="126"/>
  <c r="C38" i="126"/>
  <c r="CH37" i="126"/>
  <c r="CG37" i="126"/>
  <c r="CF37" i="126"/>
  <c r="CE37" i="126"/>
  <c r="BW37" i="126"/>
  <c r="BQ37" i="126"/>
  <c r="BK37" i="126"/>
  <c r="BE37" i="126"/>
  <c r="AY37" i="126"/>
  <c r="AS37" i="126"/>
  <c r="AM37" i="126"/>
  <c r="AG37" i="126"/>
  <c r="Z37" i="126"/>
  <c r="R37" i="126"/>
  <c r="Q37" i="126"/>
  <c r="J37" i="126"/>
  <c r="E37" i="126"/>
  <c r="C37" i="126"/>
  <c r="CH36" i="126"/>
  <c r="CG36" i="126"/>
  <c r="CF36" i="126"/>
  <c r="CE36" i="126"/>
  <c r="BW36" i="126"/>
  <c r="BE36" i="126"/>
  <c r="AY36" i="126"/>
  <c r="AS36" i="126"/>
  <c r="AM36" i="126"/>
  <c r="AG36" i="126"/>
  <c r="Z36" i="126"/>
  <c r="R36" i="126"/>
  <c r="Q36" i="126"/>
  <c r="J36" i="126"/>
  <c r="E36" i="126"/>
  <c r="C36" i="126"/>
  <c r="CH35" i="126"/>
  <c r="CG35" i="126"/>
  <c r="CF35" i="126"/>
  <c r="CE35" i="126"/>
  <c r="BW35" i="126"/>
  <c r="BQ35" i="126"/>
  <c r="BK35" i="126"/>
  <c r="BE35" i="126"/>
  <c r="AY35" i="126"/>
  <c r="AS35" i="126"/>
  <c r="AM35" i="126"/>
  <c r="AG35" i="126"/>
  <c r="Z35" i="126"/>
  <c r="R35" i="126"/>
  <c r="Q35" i="126"/>
  <c r="J35" i="126"/>
  <c r="E35" i="126"/>
  <c r="C35" i="126"/>
  <c r="CH34" i="126"/>
  <c r="CG34" i="126"/>
  <c r="CF34" i="126"/>
  <c r="CE34" i="126"/>
  <c r="BW34" i="126"/>
  <c r="BQ34" i="126"/>
  <c r="BK34" i="126"/>
  <c r="BE34" i="126"/>
  <c r="AY34" i="126"/>
  <c r="AS34" i="126"/>
  <c r="AM34" i="126"/>
  <c r="AG34" i="126"/>
  <c r="Z34" i="126"/>
  <c r="R34" i="126"/>
  <c r="Q34" i="126"/>
  <c r="J34" i="126"/>
  <c r="E34" i="126"/>
  <c r="C34" i="126"/>
  <c r="CH33" i="126"/>
  <c r="CG33" i="126"/>
  <c r="CF33" i="126"/>
  <c r="CE33" i="126"/>
  <c r="BW33" i="126"/>
  <c r="BQ33" i="126"/>
  <c r="BK33" i="126"/>
  <c r="BE33" i="126"/>
  <c r="AY33" i="126"/>
  <c r="AS33" i="126"/>
  <c r="AM33" i="126"/>
  <c r="AG33" i="126"/>
  <c r="Z33" i="126"/>
  <c r="R33" i="126"/>
  <c r="Q33" i="126"/>
  <c r="J33" i="126"/>
  <c r="E33" i="126"/>
  <c r="C33" i="126"/>
  <c r="CH32" i="126"/>
  <c r="CG32" i="126"/>
  <c r="CF32" i="126"/>
  <c r="CE32" i="126"/>
  <c r="BW32" i="126"/>
  <c r="BK32" i="126"/>
  <c r="BE32" i="126"/>
  <c r="AY32" i="126"/>
  <c r="AS32" i="126"/>
  <c r="AM32" i="126"/>
  <c r="AG32" i="126"/>
  <c r="Z32" i="126"/>
  <c r="R32" i="126"/>
  <c r="Q32" i="126"/>
  <c r="J32" i="126"/>
  <c r="E32" i="126"/>
  <c r="C32" i="126"/>
  <c r="CH31" i="126"/>
  <c r="CG31" i="126"/>
  <c r="CF31" i="126"/>
  <c r="CE31" i="126"/>
  <c r="CD31" i="126"/>
  <c r="BW31" i="126"/>
  <c r="BE31" i="126"/>
  <c r="AY31" i="126"/>
  <c r="AS31" i="126"/>
  <c r="AM31" i="126"/>
  <c r="AG31" i="126"/>
  <c r="Z31" i="126"/>
  <c r="R31" i="126"/>
  <c r="Q31" i="126"/>
  <c r="J31" i="126"/>
  <c r="E31" i="126"/>
  <c r="C31" i="126"/>
  <c r="CH30" i="126"/>
  <c r="CG30" i="126"/>
  <c r="CF30" i="126"/>
  <c r="CE30" i="126"/>
  <c r="BW30" i="126"/>
  <c r="BK30" i="126"/>
  <c r="BE30" i="126"/>
  <c r="AY30" i="126"/>
  <c r="AT30" i="126"/>
  <c r="AS30" i="126"/>
  <c r="AM30" i="126"/>
  <c r="AG30" i="126"/>
  <c r="Z30" i="126"/>
  <c r="R30" i="126"/>
  <c r="Q30" i="126"/>
  <c r="J30" i="126"/>
  <c r="E30" i="126"/>
  <c r="C30" i="126"/>
  <c r="CH29" i="126"/>
  <c r="CG29" i="126"/>
  <c r="CF29" i="126"/>
  <c r="CE29" i="126"/>
  <c r="BW29" i="126"/>
  <c r="BQ29" i="126"/>
  <c r="BK29" i="126"/>
  <c r="BE29" i="126"/>
  <c r="AY29" i="126"/>
  <c r="AS29" i="126"/>
  <c r="AM29" i="126"/>
  <c r="AG29" i="126"/>
  <c r="Z29" i="126"/>
  <c r="R29" i="126"/>
  <c r="Q29" i="126"/>
  <c r="J29" i="126"/>
  <c r="E29" i="126"/>
  <c r="C29" i="126"/>
  <c r="CH28" i="126"/>
  <c r="CG28" i="126"/>
  <c r="CF28" i="126"/>
  <c r="CE28" i="126"/>
  <c r="BW28" i="126"/>
  <c r="BQ28" i="126"/>
  <c r="BK28" i="126"/>
  <c r="BE28" i="126"/>
  <c r="AY28" i="126"/>
  <c r="AS28" i="126"/>
  <c r="AM28" i="126"/>
  <c r="AG28" i="126"/>
  <c r="Z28" i="126"/>
  <c r="R28" i="126"/>
  <c r="Q28" i="126"/>
  <c r="J28" i="126"/>
  <c r="E28" i="126"/>
  <c r="C28" i="126"/>
  <c r="CH27" i="126"/>
  <c r="CG27" i="126"/>
  <c r="CF27" i="126"/>
  <c r="CE27" i="126"/>
  <c r="BW27" i="126"/>
  <c r="BK27" i="126"/>
  <c r="BE27" i="126"/>
  <c r="AY27" i="126"/>
  <c r="AS27" i="126"/>
  <c r="AM27" i="126"/>
  <c r="AG27" i="126"/>
  <c r="Z27" i="126"/>
  <c r="R27" i="126"/>
  <c r="Q27" i="126"/>
  <c r="J27" i="126"/>
  <c r="E27" i="126"/>
  <c r="C27" i="126"/>
  <c r="CH26" i="126"/>
  <c r="CG26" i="126"/>
  <c r="CF26" i="126"/>
  <c r="CE26" i="126"/>
  <c r="BW26" i="126"/>
  <c r="BE26" i="126"/>
  <c r="AY26" i="126"/>
  <c r="AS26" i="126"/>
  <c r="AM26" i="126"/>
  <c r="AG26" i="126"/>
  <c r="Z26" i="126"/>
  <c r="R26" i="126"/>
  <c r="Q26" i="126"/>
  <c r="J26" i="126"/>
  <c r="E26" i="126"/>
  <c r="C26" i="126"/>
  <c r="CH25" i="126"/>
  <c r="CG25" i="126"/>
  <c r="CF25" i="126"/>
  <c r="CE25" i="126"/>
  <c r="BW25" i="126"/>
  <c r="BE25" i="126"/>
  <c r="AY25" i="126"/>
  <c r="AS25" i="126"/>
  <c r="AM25" i="126"/>
  <c r="AG25" i="126"/>
  <c r="Z25" i="126"/>
  <c r="N25" i="126"/>
  <c r="Q25" i="126" s="1"/>
  <c r="M25" i="126"/>
  <c r="R25" i="126" s="1"/>
  <c r="J25" i="126"/>
  <c r="E25" i="126"/>
  <c r="C25" i="126"/>
  <c r="CH24" i="126"/>
  <c r="CG24" i="126"/>
  <c r="CF24" i="126"/>
  <c r="CE24" i="126"/>
  <c r="BW24" i="126"/>
  <c r="BE24" i="126"/>
  <c r="AY24" i="126"/>
  <c r="AS24" i="126"/>
  <c r="AM24" i="126"/>
  <c r="AG24" i="126"/>
  <c r="Z24" i="126"/>
  <c r="P24" i="126"/>
  <c r="R24" i="126" s="1"/>
  <c r="O24" i="126"/>
  <c r="Q24" i="126" s="1"/>
  <c r="J24" i="126"/>
  <c r="E24" i="126"/>
  <c r="C24" i="126"/>
  <c r="CH23" i="126"/>
  <c r="CG23" i="126"/>
  <c r="CF23" i="126"/>
  <c r="CE23" i="126"/>
  <c r="BW23" i="126"/>
  <c r="BE23" i="126"/>
  <c r="AY23" i="126"/>
  <c r="AS23" i="126"/>
  <c r="AM23" i="126"/>
  <c r="AG23" i="126"/>
  <c r="Z23" i="126"/>
  <c r="R23" i="126"/>
  <c r="Q23" i="126"/>
  <c r="J23" i="126"/>
  <c r="E23" i="126"/>
  <c r="C23" i="126"/>
  <c r="CH22" i="126"/>
  <c r="CG22" i="126"/>
  <c r="CF22" i="126"/>
  <c r="CE22" i="126"/>
  <c r="BW22" i="126"/>
  <c r="BE22" i="126"/>
  <c r="AY22" i="126"/>
  <c r="AS22" i="126"/>
  <c r="AM22" i="126"/>
  <c r="AG22" i="126"/>
  <c r="Z22" i="126"/>
  <c r="R22" i="126"/>
  <c r="Q22" i="126"/>
  <c r="J22" i="126"/>
  <c r="E22" i="126"/>
  <c r="C22" i="126"/>
  <c r="CH21" i="126"/>
  <c r="CG21" i="126"/>
  <c r="CF21" i="126"/>
  <c r="CE21" i="126"/>
  <c r="BW21" i="126"/>
  <c r="BQ21" i="126"/>
  <c r="BK21" i="126"/>
  <c r="BE21" i="126"/>
  <c r="AY21" i="126"/>
  <c r="AS21" i="126"/>
  <c r="AM21" i="126"/>
  <c r="AG21" i="126"/>
  <c r="Z21" i="126"/>
  <c r="R21" i="126"/>
  <c r="Q21" i="126"/>
  <c r="J21" i="126"/>
  <c r="E21" i="126"/>
  <c r="C21" i="126"/>
  <c r="CH20" i="126"/>
  <c r="CG20" i="126"/>
  <c r="CF20" i="126"/>
  <c r="CE20" i="126"/>
  <c r="BW20" i="126"/>
  <c r="BQ20" i="126"/>
  <c r="BK20" i="126"/>
  <c r="BE20" i="126"/>
  <c r="AY20" i="126"/>
  <c r="AS20" i="126"/>
  <c r="AM20" i="126"/>
  <c r="AG20" i="126"/>
  <c r="Z20" i="126"/>
  <c r="P20" i="126"/>
  <c r="R20" i="126" s="1"/>
  <c r="O20" i="126"/>
  <c r="Q20" i="126" s="1"/>
  <c r="J20" i="126"/>
  <c r="E20" i="126"/>
  <c r="C20" i="126"/>
  <c r="CH19" i="126"/>
  <c r="CG19" i="126"/>
  <c r="CF19" i="126"/>
  <c r="CE19" i="126"/>
  <c r="CD19" i="126"/>
  <c r="BW19" i="126"/>
  <c r="BK19" i="126"/>
  <c r="BE19" i="126"/>
  <c r="AY19" i="126"/>
  <c r="AS19" i="126"/>
  <c r="AM19" i="126"/>
  <c r="AG19" i="126"/>
  <c r="Z19" i="126"/>
  <c r="S19" i="126"/>
  <c r="J19" i="126"/>
  <c r="E19" i="126"/>
  <c r="C19" i="126"/>
  <c r="CH18" i="126"/>
  <c r="CG18" i="126"/>
  <c r="CF18" i="126"/>
  <c r="CE18" i="126"/>
  <c r="BW18" i="126"/>
  <c r="BK18" i="126"/>
  <c r="BF18" i="126"/>
  <c r="BE18" i="126"/>
  <c r="AZ18" i="126"/>
  <c r="AY18" i="126"/>
  <c r="AT18" i="126"/>
  <c r="AS18" i="126"/>
  <c r="AM18" i="126"/>
  <c r="AG18" i="126"/>
  <c r="Z18" i="126"/>
  <c r="R18" i="126"/>
  <c r="J18" i="126"/>
  <c r="E18" i="126"/>
  <c r="C18" i="126"/>
  <c r="CH17" i="126"/>
  <c r="CG17" i="126"/>
  <c r="CF17" i="126"/>
  <c r="CF14" i="126" s="1"/>
  <c r="CE17" i="126"/>
  <c r="BW17" i="126"/>
  <c r="BK17" i="126"/>
  <c r="BE17" i="126"/>
  <c r="AY17" i="126"/>
  <c r="AS17" i="126"/>
  <c r="AM17" i="126"/>
  <c r="AG17" i="126"/>
  <c r="Z17" i="126"/>
  <c r="P16" i="126"/>
  <c r="R16" i="126" s="1"/>
  <c r="O16" i="126"/>
  <c r="Q16" i="126" s="1"/>
  <c r="J17" i="126"/>
  <c r="E17" i="126"/>
  <c r="C17" i="126"/>
  <c r="CH16" i="126"/>
  <c r="CG16" i="126"/>
  <c r="CF16" i="126"/>
  <c r="CE16" i="126"/>
  <c r="BW16" i="126"/>
  <c r="BK16" i="126"/>
  <c r="BE16" i="126"/>
  <c r="AY16" i="126"/>
  <c r="AS16" i="126"/>
  <c r="AM16" i="126"/>
  <c r="AG16" i="126"/>
  <c r="Z16" i="126"/>
  <c r="U16" i="126"/>
  <c r="J16" i="126"/>
  <c r="C16" i="126"/>
  <c r="CH15" i="126"/>
  <c r="CF15" i="126"/>
  <c r="CE15" i="126"/>
  <c r="BW15" i="126"/>
  <c r="BQ15" i="126"/>
  <c r="BK15" i="126"/>
  <c r="BE15" i="126"/>
  <c r="AY15" i="126"/>
  <c r="AS15" i="126"/>
  <c r="AM15" i="126"/>
  <c r="AG15" i="126"/>
  <c r="R15" i="126"/>
  <c r="Q15" i="126"/>
  <c r="J15" i="126"/>
  <c r="E15" i="126"/>
  <c r="C15" i="126"/>
  <c r="BW14" i="126"/>
  <c r="BQ14" i="126"/>
  <c r="BJ14" i="126"/>
  <c r="BI14" i="126"/>
  <c r="BH14" i="126"/>
  <c r="BG14" i="126"/>
  <c r="BD14" i="126"/>
  <c r="BA14" i="126"/>
  <c r="AS14" i="126"/>
  <c r="AM14" i="126"/>
  <c r="AH14" i="126"/>
  <c r="AN14" i="126" s="1"/>
  <c r="AG14" i="126"/>
  <c r="Z14" i="126"/>
  <c r="S14" i="126"/>
  <c r="CD14" i="126" s="1"/>
  <c r="D12" i="117" s="1"/>
  <c r="E14" i="126"/>
  <c r="C14" i="126"/>
  <c r="ED114" i="128"/>
  <c r="EC114" i="128"/>
  <c r="EB114" i="128"/>
  <c r="EA114" i="128"/>
  <c r="BQ114" i="128"/>
  <c r="BK114" i="128"/>
  <c r="AS114" i="128"/>
  <c r="AM114" i="128"/>
  <c r="R114" i="128"/>
  <c r="Q114" i="128"/>
  <c r="S114" i="128" s="1"/>
  <c r="DZ114" i="128" s="1"/>
  <c r="J114" i="128"/>
  <c r="ED113" i="128"/>
  <c r="EC113" i="128"/>
  <c r="EB113" i="128"/>
  <c r="EA113" i="128"/>
  <c r="DZ113" i="128"/>
  <c r="BQ113" i="128"/>
  <c r="BK113" i="128"/>
  <c r="AM113" i="128"/>
  <c r="J113" i="128"/>
  <c r="ED112" i="128"/>
  <c r="EC112" i="128"/>
  <c r="EB112" i="128"/>
  <c r="EA112" i="128"/>
  <c r="BQ112" i="128"/>
  <c r="BK112" i="128"/>
  <c r="AS112" i="128"/>
  <c r="AM112" i="128"/>
  <c r="R112" i="128"/>
  <c r="Q112" i="128"/>
  <c r="S112" i="128" s="1"/>
  <c r="DZ112" i="128" s="1"/>
  <c r="J112" i="128"/>
  <c r="ED111" i="128"/>
  <c r="EC111" i="128"/>
  <c r="EB111" i="128"/>
  <c r="EA111" i="128"/>
  <c r="CC111" i="128"/>
  <c r="BW111" i="128"/>
  <c r="BQ111" i="128"/>
  <c r="BK111" i="128"/>
  <c r="BE111" i="128"/>
  <c r="AY111" i="128"/>
  <c r="AS111" i="128"/>
  <c r="AM111" i="128"/>
  <c r="AG111" i="128"/>
  <c r="P111" i="128"/>
  <c r="R111" i="128" s="1"/>
  <c r="O111" i="128"/>
  <c r="Q111" i="128" s="1"/>
  <c r="J111" i="128"/>
  <c r="ED110" i="128"/>
  <c r="EC110" i="128"/>
  <c r="EB110" i="128"/>
  <c r="EA110" i="128"/>
  <c r="CC110" i="128"/>
  <c r="BW110" i="128"/>
  <c r="BQ110" i="128"/>
  <c r="BK110" i="128"/>
  <c r="BE110" i="128"/>
  <c r="AY110" i="128"/>
  <c r="AS110" i="128"/>
  <c r="AM110" i="128"/>
  <c r="AG110" i="128"/>
  <c r="P110" i="128"/>
  <c r="R110" i="128" s="1"/>
  <c r="O110" i="128"/>
  <c r="Q110" i="128" s="1"/>
  <c r="S110" i="128" s="1"/>
  <c r="DZ110" i="128" s="1"/>
  <c r="J110" i="128"/>
  <c r="ED109" i="128"/>
  <c r="EC109" i="128"/>
  <c r="EB109" i="128"/>
  <c r="EA109" i="128"/>
  <c r="CC109" i="128"/>
  <c r="BW109" i="128"/>
  <c r="BQ109" i="128"/>
  <c r="BK109" i="128"/>
  <c r="BE109" i="128"/>
  <c r="AY109" i="128"/>
  <c r="AS109" i="128"/>
  <c r="AM109" i="128"/>
  <c r="AG109" i="128"/>
  <c r="R109" i="128"/>
  <c r="S109" i="128" s="1"/>
  <c r="DZ109" i="128" s="1"/>
  <c r="Q109" i="128"/>
  <c r="J109" i="128"/>
  <c r="ED108" i="128"/>
  <c r="EC108" i="128"/>
  <c r="EB108" i="128"/>
  <c r="EA108" i="128"/>
  <c r="BK108" i="128"/>
  <c r="BE108" i="128"/>
  <c r="AY108" i="128"/>
  <c r="AS108" i="128"/>
  <c r="AM108" i="128"/>
  <c r="R108" i="128"/>
  <c r="Q108" i="128"/>
  <c r="J108" i="128"/>
  <c r="ED107" i="128"/>
  <c r="EC107" i="128"/>
  <c r="EB107" i="128"/>
  <c r="EA107" i="128"/>
  <c r="BK107" i="128"/>
  <c r="BE107" i="128"/>
  <c r="AY107" i="128"/>
  <c r="AS107" i="128"/>
  <c r="AM107" i="128"/>
  <c r="R107" i="128"/>
  <c r="Q107" i="128"/>
  <c r="J107" i="128"/>
  <c r="ED106" i="128"/>
  <c r="EC106" i="128"/>
  <c r="EB106" i="128"/>
  <c r="EA106" i="128"/>
  <c r="DY106" i="128"/>
  <c r="DS106" i="128"/>
  <c r="DM106" i="128"/>
  <c r="DG106" i="128"/>
  <c r="DA106" i="128"/>
  <c r="CU106" i="128"/>
  <c r="CO106" i="128"/>
  <c r="CI106" i="128"/>
  <c r="CC106" i="128"/>
  <c r="BW106" i="128"/>
  <c r="BQ106" i="128"/>
  <c r="BK106" i="128"/>
  <c r="BE106" i="128"/>
  <c r="AY106" i="128"/>
  <c r="AS106" i="128"/>
  <c r="AM106" i="128"/>
  <c r="AG106" i="128"/>
  <c r="P106" i="128"/>
  <c r="R106" i="128" s="1"/>
  <c r="O106" i="128"/>
  <c r="Q106" i="128" s="1"/>
  <c r="J106" i="128"/>
  <c r="ED105" i="128"/>
  <c r="EC105" i="128"/>
  <c r="EB105" i="128"/>
  <c r="EA105" i="128"/>
  <c r="CC105" i="128"/>
  <c r="BW105" i="128"/>
  <c r="BQ105" i="128"/>
  <c r="BK105" i="128"/>
  <c r="R105" i="128"/>
  <c r="Q105" i="128"/>
  <c r="J105" i="128"/>
  <c r="ED104" i="128"/>
  <c r="EC104" i="128"/>
  <c r="EB104" i="128"/>
  <c r="EA104" i="128"/>
  <c r="DZ104" i="128"/>
  <c r="CC104" i="128"/>
  <c r="BW104" i="128"/>
  <c r="R104" i="128"/>
  <c r="Q104" i="128"/>
  <c r="J104" i="128"/>
  <c r="ED103" i="128"/>
  <c r="EC103" i="128"/>
  <c r="EB103" i="128"/>
  <c r="EA103" i="128"/>
  <c r="CC103" i="128"/>
  <c r="BW103" i="128"/>
  <c r="BQ103" i="128"/>
  <c r="R103" i="128"/>
  <c r="Q103" i="128"/>
  <c r="S103" i="128" s="1"/>
  <c r="DZ103" i="128" s="1"/>
  <c r="J103" i="128"/>
  <c r="ED102" i="128"/>
  <c r="EC102" i="128"/>
  <c r="EB102" i="128"/>
  <c r="EA102" i="128"/>
  <c r="CC102" i="128"/>
  <c r="BW102" i="128"/>
  <c r="BQ102" i="128"/>
  <c r="R102" i="128"/>
  <c r="Q102" i="128"/>
  <c r="S102" i="128" s="1"/>
  <c r="DZ102" i="128" s="1"/>
  <c r="J102" i="128"/>
  <c r="ED101" i="128"/>
  <c r="EC101" i="128"/>
  <c r="EB101" i="128"/>
  <c r="EA101" i="128"/>
  <c r="CC101" i="128"/>
  <c r="BW101" i="128"/>
  <c r="BQ101" i="128"/>
  <c r="R101" i="128"/>
  <c r="Q101" i="128"/>
  <c r="J101" i="128"/>
  <c r="ED100" i="128"/>
  <c r="EC100" i="128"/>
  <c r="EB100" i="128"/>
  <c r="EA100" i="128"/>
  <c r="DZ100" i="128"/>
  <c r="CC100" i="128"/>
  <c r="BW100" i="128"/>
  <c r="R100" i="128"/>
  <c r="Q100" i="128"/>
  <c r="J100" i="128"/>
  <c r="ED99" i="128"/>
  <c r="EC99" i="128"/>
  <c r="EB99" i="128"/>
  <c r="EA99" i="128"/>
  <c r="DY99" i="128"/>
  <c r="DS99" i="128"/>
  <c r="DM99" i="128"/>
  <c r="DG99" i="128"/>
  <c r="DA99" i="128"/>
  <c r="CU99" i="128"/>
  <c r="CO99" i="128"/>
  <c r="CI99" i="128"/>
  <c r="CC99" i="128"/>
  <c r="BW99" i="128"/>
  <c r="BQ99" i="128"/>
  <c r="BK99" i="128"/>
  <c r="BE99" i="128"/>
  <c r="AY99" i="128"/>
  <c r="R99" i="128"/>
  <c r="Q99" i="128"/>
  <c r="J99" i="128"/>
  <c r="ED98" i="128"/>
  <c r="EC98" i="128"/>
  <c r="EB98" i="128"/>
  <c r="EA98" i="128"/>
  <c r="CC98" i="128"/>
  <c r="BW98" i="128"/>
  <c r="BQ98" i="128"/>
  <c r="BK98" i="128"/>
  <c r="R98" i="128"/>
  <c r="Q98" i="128"/>
  <c r="J98" i="128"/>
  <c r="ED97" i="128"/>
  <c r="EC97" i="128"/>
  <c r="EB97" i="128"/>
  <c r="EA97" i="128"/>
  <c r="CC97" i="128"/>
  <c r="BW97" i="128"/>
  <c r="BQ97" i="128"/>
  <c r="BK97" i="128"/>
  <c r="R97" i="128"/>
  <c r="Q97" i="128"/>
  <c r="J97" i="128"/>
  <c r="ED96" i="128"/>
  <c r="EC96" i="128"/>
  <c r="EB96" i="128"/>
  <c r="EA96" i="128"/>
  <c r="DZ96" i="128"/>
  <c r="CC96" i="128"/>
  <c r="BW96" i="128"/>
  <c r="BQ96" i="128"/>
  <c r="BK96" i="128"/>
  <c r="R96" i="128"/>
  <c r="Q96" i="128"/>
  <c r="J96" i="128"/>
  <c r="ED95" i="128"/>
  <c r="EC95" i="128"/>
  <c r="EB95" i="128"/>
  <c r="EA95" i="128"/>
  <c r="CC95" i="128"/>
  <c r="BW95" i="128"/>
  <c r="BQ95" i="128"/>
  <c r="BK95" i="128"/>
  <c r="R95" i="128"/>
  <c r="Q95" i="128"/>
  <c r="J95" i="128"/>
  <c r="ED94" i="128"/>
  <c r="EC94" i="128"/>
  <c r="EB94" i="128"/>
  <c r="EA94" i="128"/>
  <c r="CC94" i="128"/>
  <c r="BW94" i="128"/>
  <c r="BQ94" i="128"/>
  <c r="R94" i="128"/>
  <c r="Q94" i="128"/>
  <c r="S94" i="128" s="1"/>
  <c r="DZ94" i="128" s="1"/>
  <c r="EF94" i="128" s="1"/>
  <c r="J94" i="128"/>
  <c r="ED93" i="128"/>
  <c r="EC93" i="128"/>
  <c r="EB93" i="128"/>
  <c r="EA93" i="128"/>
  <c r="CC93" i="128"/>
  <c r="BW93" i="128"/>
  <c r="BQ93" i="128"/>
  <c r="R93" i="128"/>
  <c r="Q93" i="128"/>
  <c r="S93" i="128" s="1"/>
  <c r="DZ93" i="128" s="1"/>
  <c r="EF93" i="128" s="1"/>
  <c r="J93" i="128"/>
  <c r="ED92" i="128"/>
  <c r="EC92" i="128"/>
  <c r="EB92" i="128"/>
  <c r="EA92" i="128"/>
  <c r="DZ92" i="128"/>
  <c r="CC92" i="128"/>
  <c r="BW92" i="128"/>
  <c r="R92" i="128"/>
  <c r="Q92" i="128"/>
  <c r="J92" i="128"/>
  <c r="ED91" i="128"/>
  <c r="EC91" i="128"/>
  <c r="EB91" i="128"/>
  <c r="EA91" i="128"/>
  <c r="DZ91" i="128"/>
  <c r="CC91" i="128"/>
  <c r="BW91" i="128"/>
  <c r="BQ91" i="128"/>
  <c r="BK91" i="128"/>
  <c r="BE91" i="128"/>
  <c r="AY91" i="128"/>
  <c r="AS91" i="128"/>
  <c r="AM91" i="128"/>
  <c r="AG91" i="128"/>
  <c r="R91" i="128"/>
  <c r="Q91" i="128"/>
  <c r="J91" i="128"/>
  <c r="ED90" i="128"/>
  <c r="EC90" i="128"/>
  <c r="EB90" i="128"/>
  <c r="EA90" i="128"/>
  <c r="DZ90" i="128"/>
  <c r="DY90" i="128"/>
  <c r="DS90" i="128"/>
  <c r="DM90" i="128"/>
  <c r="DG90" i="128"/>
  <c r="DA90" i="128"/>
  <c r="CU90" i="128"/>
  <c r="CO90" i="128"/>
  <c r="CI90" i="128"/>
  <c r="CC90" i="128"/>
  <c r="BW90" i="128"/>
  <c r="BQ90" i="128"/>
  <c r="BE90" i="128"/>
  <c r="AY90" i="128"/>
  <c r="AM90" i="128"/>
  <c r="AG90" i="128"/>
  <c r="R90" i="128"/>
  <c r="Q90" i="128"/>
  <c r="J90" i="128"/>
  <c r="ED89" i="128"/>
  <c r="EC89" i="128"/>
  <c r="EB89" i="128"/>
  <c r="EA89" i="128"/>
  <c r="DZ89" i="128"/>
  <c r="DY89" i="128"/>
  <c r="DS89" i="128"/>
  <c r="DM89" i="128"/>
  <c r="DG89" i="128"/>
  <c r="DA89" i="128"/>
  <c r="CU89" i="128"/>
  <c r="CO89" i="128"/>
  <c r="CI89" i="128"/>
  <c r="CC89" i="128"/>
  <c r="BW89" i="128"/>
  <c r="AM89" i="128"/>
  <c r="AG89" i="128"/>
  <c r="R89" i="128"/>
  <c r="Q89" i="128"/>
  <c r="J89" i="128"/>
  <c r="ED88" i="128"/>
  <c r="EC88" i="128"/>
  <c r="EB88" i="128"/>
  <c r="EA88" i="128"/>
  <c r="DZ88" i="128"/>
  <c r="BK88" i="128"/>
  <c r="EE88" i="128" s="1"/>
  <c r="R88" i="128"/>
  <c r="Q88" i="128"/>
  <c r="J88" i="128"/>
  <c r="EE87" i="128"/>
  <c r="ED87" i="128"/>
  <c r="EC87" i="128"/>
  <c r="EB87" i="128"/>
  <c r="EA87" i="128"/>
  <c r="DZ87" i="128"/>
  <c r="R87" i="128"/>
  <c r="Q87" i="128"/>
  <c r="J87" i="128"/>
  <c r="ED86" i="128"/>
  <c r="EC86" i="128"/>
  <c r="EB86" i="128"/>
  <c r="EA86" i="128"/>
  <c r="DZ86" i="128"/>
  <c r="CC86" i="128"/>
  <c r="BW86" i="128"/>
  <c r="J86" i="128"/>
  <c r="ED85" i="128"/>
  <c r="EC85" i="128"/>
  <c r="EB85" i="128"/>
  <c r="EA85" i="128"/>
  <c r="BK85" i="128"/>
  <c r="EE85" i="128" s="1"/>
  <c r="R85" i="128"/>
  <c r="Q85" i="128"/>
  <c r="S85" i="128" s="1"/>
  <c r="DZ85" i="128" s="1"/>
  <c r="J85" i="128"/>
  <c r="EE84" i="128"/>
  <c r="ED84" i="128"/>
  <c r="EC84" i="128"/>
  <c r="EB84" i="128"/>
  <c r="EA84" i="128"/>
  <c r="BK84" i="128"/>
  <c r="R84" i="128"/>
  <c r="Q84" i="128"/>
  <c r="J84" i="128"/>
  <c r="ED83" i="128"/>
  <c r="EC83" i="128"/>
  <c r="EB83" i="128"/>
  <c r="EA83" i="128"/>
  <c r="BK83" i="128"/>
  <c r="EE83" i="128" s="1"/>
  <c r="R83" i="128"/>
  <c r="Q83" i="128"/>
  <c r="J83" i="128"/>
  <c r="ED82" i="128"/>
  <c r="EC82" i="128"/>
  <c r="EB82" i="128"/>
  <c r="EA82" i="128"/>
  <c r="DY82" i="128"/>
  <c r="DS82" i="128"/>
  <c r="DM82" i="128"/>
  <c r="DG82" i="128"/>
  <c r="DA82" i="128"/>
  <c r="CU82" i="128"/>
  <c r="CO82" i="128"/>
  <c r="CI82" i="128"/>
  <c r="CC82" i="128"/>
  <c r="BW82" i="128"/>
  <c r="BQ82" i="128"/>
  <c r="BK82" i="128"/>
  <c r="BE82" i="128"/>
  <c r="AY82" i="128"/>
  <c r="AS82" i="128"/>
  <c r="AM82" i="128"/>
  <c r="AG82" i="128"/>
  <c r="R82" i="128"/>
  <c r="Q82" i="128"/>
  <c r="J82" i="128"/>
  <c r="ED81" i="128"/>
  <c r="EC81" i="128"/>
  <c r="EB81" i="128"/>
  <c r="EA81" i="128"/>
  <c r="DZ81" i="128"/>
  <c r="EF81" i="128" s="1"/>
  <c r="J81" i="128"/>
  <c r="ED80" i="128"/>
  <c r="EC80" i="128"/>
  <c r="EB80" i="128"/>
  <c r="EA80" i="128"/>
  <c r="DZ80" i="128"/>
  <c r="EF80" i="128" s="1"/>
  <c r="CC80" i="128"/>
  <c r="BW80" i="128"/>
  <c r="AY80" i="128"/>
  <c r="AM80" i="128"/>
  <c r="AG80" i="128"/>
  <c r="R80" i="128"/>
  <c r="Q80" i="128"/>
  <c r="J80" i="128"/>
  <c r="EE79" i="128"/>
  <c r="EF79" i="128" s="1"/>
  <c r="ED79" i="128"/>
  <c r="EC79" i="128"/>
  <c r="EB79" i="128"/>
  <c r="EA79" i="128"/>
  <c r="DZ79" i="128"/>
  <c r="BK79" i="128"/>
  <c r="J79" i="128"/>
  <c r="EF78" i="128"/>
  <c r="ED78" i="128"/>
  <c r="EC78" i="128"/>
  <c r="EB78" i="128"/>
  <c r="EA78" i="128"/>
  <c r="DZ78" i="128"/>
  <c r="J78" i="128"/>
  <c r="ED77" i="128"/>
  <c r="EC77" i="128"/>
  <c r="EB77" i="128"/>
  <c r="EA77" i="128"/>
  <c r="DZ77" i="128"/>
  <c r="EF77" i="128" s="1"/>
  <c r="J77" i="128"/>
  <c r="ED76" i="128"/>
  <c r="EC76" i="128"/>
  <c r="EB76" i="128"/>
  <c r="EA76" i="128"/>
  <c r="DZ76" i="128"/>
  <c r="CC76" i="128"/>
  <c r="BW76" i="128"/>
  <c r="AY76" i="128"/>
  <c r="AS76" i="128"/>
  <c r="AM76" i="128"/>
  <c r="AG76" i="128"/>
  <c r="R76" i="128"/>
  <c r="Q76" i="128"/>
  <c r="J76" i="128"/>
  <c r="EE75" i="128"/>
  <c r="ED75" i="128"/>
  <c r="EC75" i="128"/>
  <c r="EB75" i="128"/>
  <c r="EA75" i="128"/>
  <c r="DZ75" i="128"/>
  <c r="R75" i="128"/>
  <c r="Q75" i="128"/>
  <c r="J75" i="128"/>
  <c r="EE74" i="128"/>
  <c r="EF74" i="128" s="1"/>
  <c r="ED74" i="128"/>
  <c r="EC74" i="128"/>
  <c r="EB74" i="128"/>
  <c r="EA74" i="128"/>
  <c r="DZ74" i="128"/>
  <c r="R74" i="128"/>
  <c r="Q74" i="128"/>
  <c r="J74" i="128"/>
  <c r="ED73" i="128"/>
  <c r="EC73" i="128"/>
  <c r="EB73" i="128"/>
  <c r="EA73" i="128"/>
  <c r="CC73" i="128"/>
  <c r="EE73" i="128" s="1"/>
  <c r="BK73" i="128"/>
  <c r="R73" i="128"/>
  <c r="Q73" i="128"/>
  <c r="S73" i="128" s="1"/>
  <c r="DZ73" i="128" s="1"/>
  <c r="J73" i="128"/>
  <c r="ED72" i="128"/>
  <c r="EC72" i="128"/>
  <c r="EB72" i="128"/>
  <c r="EA72" i="128"/>
  <c r="CC72" i="128"/>
  <c r="BQ72" i="128"/>
  <c r="S72" i="128"/>
  <c r="DZ72" i="128" s="1"/>
  <c r="R72" i="128"/>
  <c r="Q72" i="128"/>
  <c r="ED71" i="128"/>
  <c r="EC71" i="128"/>
  <c r="EB71" i="128"/>
  <c r="EA71" i="128"/>
  <c r="DY71" i="128"/>
  <c r="DS71" i="128"/>
  <c r="DM71" i="128"/>
  <c r="DG71" i="128"/>
  <c r="DA71" i="128"/>
  <c r="CU71" i="128"/>
  <c r="CO71" i="128"/>
  <c r="CI71" i="128"/>
  <c r="CC71" i="128"/>
  <c r="BW71" i="128"/>
  <c r="BQ71" i="128"/>
  <c r="BK71" i="128"/>
  <c r="BE71" i="128"/>
  <c r="AY71" i="128"/>
  <c r="AS71" i="128"/>
  <c r="AM71" i="128"/>
  <c r="AG71" i="128"/>
  <c r="R71" i="128"/>
  <c r="P71" i="128"/>
  <c r="O71" i="128"/>
  <c r="Q71" i="128" s="1"/>
  <c r="J71" i="128"/>
  <c r="ED70" i="128"/>
  <c r="EC70" i="128"/>
  <c r="EB70" i="128"/>
  <c r="EA70" i="128"/>
  <c r="DY70" i="128"/>
  <c r="DS70" i="128"/>
  <c r="DM70" i="128"/>
  <c r="DG70" i="128"/>
  <c r="DA70" i="128"/>
  <c r="CU70" i="128"/>
  <c r="CO70" i="128"/>
  <c r="CI70" i="128"/>
  <c r="CC70" i="128"/>
  <c r="BW70" i="128"/>
  <c r="BQ70" i="128"/>
  <c r="BK70" i="128"/>
  <c r="BE70" i="128"/>
  <c r="AY70" i="128"/>
  <c r="AS70" i="128"/>
  <c r="AM70" i="128"/>
  <c r="AG70" i="128"/>
  <c r="P70" i="128"/>
  <c r="R70" i="128" s="1"/>
  <c r="O70" i="128"/>
  <c r="Q70" i="128" s="1"/>
  <c r="J70" i="128"/>
  <c r="ED69" i="128"/>
  <c r="EC69" i="128"/>
  <c r="EB69" i="128"/>
  <c r="EA69" i="128"/>
  <c r="DY69" i="128"/>
  <c r="DS69" i="128"/>
  <c r="DM69" i="128"/>
  <c r="DG69" i="128"/>
  <c r="DA69" i="128"/>
  <c r="CU69" i="128"/>
  <c r="CO69" i="128"/>
  <c r="CI69" i="128"/>
  <c r="CC69" i="128"/>
  <c r="BW69" i="128"/>
  <c r="BQ69" i="128"/>
  <c r="BK69" i="128"/>
  <c r="BE69" i="128"/>
  <c r="AY69" i="128"/>
  <c r="AS69" i="128"/>
  <c r="AM69" i="128"/>
  <c r="AG69" i="128"/>
  <c r="R69" i="128"/>
  <c r="Q69" i="128"/>
  <c r="J69" i="128"/>
  <c r="ED68" i="128"/>
  <c r="EB68" i="128"/>
  <c r="EA68" i="128"/>
  <c r="DY68" i="128"/>
  <c r="DS68" i="128"/>
  <c r="DM68" i="128"/>
  <c r="DG68" i="128"/>
  <c r="DA68" i="128"/>
  <c r="CU68" i="128"/>
  <c r="CO68" i="128"/>
  <c r="CI68" i="128"/>
  <c r="CC68" i="128"/>
  <c r="BW68" i="128"/>
  <c r="BO68" i="128"/>
  <c r="BK68" i="128"/>
  <c r="BE68" i="128"/>
  <c r="AY68" i="128"/>
  <c r="AS68" i="128"/>
  <c r="AM68" i="128"/>
  <c r="AG68" i="128"/>
  <c r="P68" i="128"/>
  <c r="R68" i="128" s="1"/>
  <c r="O68" i="128"/>
  <c r="Q68" i="128" s="1"/>
  <c r="J68" i="128"/>
  <c r="ED67" i="128"/>
  <c r="EC67" i="128"/>
  <c r="EB67" i="128"/>
  <c r="EA67" i="128"/>
  <c r="DY67" i="128"/>
  <c r="DS67" i="128"/>
  <c r="DM67" i="128"/>
  <c r="DG67" i="128"/>
  <c r="DA67" i="128"/>
  <c r="CU67" i="128"/>
  <c r="CO67" i="128"/>
  <c r="CI67" i="128"/>
  <c r="CC67" i="128"/>
  <c r="BW67" i="128"/>
  <c r="BQ67" i="128"/>
  <c r="BK67" i="128"/>
  <c r="BE67" i="128"/>
  <c r="AY67" i="128"/>
  <c r="AS67" i="128"/>
  <c r="AM67" i="128"/>
  <c r="AG67" i="128"/>
  <c r="R67" i="128"/>
  <c r="Q67" i="128"/>
  <c r="J67" i="128"/>
  <c r="ED66" i="128"/>
  <c r="EC66" i="128"/>
  <c r="EB66" i="128"/>
  <c r="EA66" i="128"/>
  <c r="BK66" i="128"/>
  <c r="EE66" i="128" s="1"/>
  <c r="S66" i="128"/>
  <c r="DZ66" i="128" s="1"/>
  <c r="R66" i="128"/>
  <c r="J66" i="128"/>
  <c r="ED65" i="128"/>
  <c r="EC65" i="128"/>
  <c r="EB65" i="128"/>
  <c r="EA65" i="128"/>
  <c r="DY65" i="128"/>
  <c r="DS65" i="128"/>
  <c r="DM65" i="128"/>
  <c r="DG65" i="128"/>
  <c r="DA65" i="128"/>
  <c r="CU65" i="128"/>
  <c r="CO65" i="128"/>
  <c r="CI65" i="128"/>
  <c r="CC65" i="128"/>
  <c r="BW65" i="128"/>
  <c r="BQ65" i="128"/>
  <c r="BK65" i="128"/>
  <c r="BE65" i="128"/>
  <c r="AY65" i="128"/>
  <c r="AS65" i="128"/>
  <c r="AM65" i="128"/>
  <c r="AG65" i="128"/>
  <c r="R65" i="128"/>
  <c r="Q65" i="128"/>
  <c r="J65" i="128"/>
  <c r="ED64" i="128"/>
  <c r="EC64" i="128"/>
  <c r="EB64" i="128"/>
  <c r="EA64" i="128"/>
  <c r="DY64" i="128"/>
  <c r="DS64" i="128"/>
  <c r="DM64" i="128"/>
  <c r="DG64" i="128"/>
  <c r="DA64" i="128"/>
  <c r="CU64" i="128"/>
  <c r="CO64" i="128"/>
  <c r="CI64" i="128"/>
  <c r="CC64" i="128"/>
  <c r="BW64" i="128"/>
  <c r="BQ64" i="128"/>
  <c r="BK64" i="128"/>
  <c r="BE64" i="128"/>
  <c r="AY64" i="128"/>
  <c r="AS64" i="128"/>
  <c r="AM64" i="128"/>
  <c r="AG64" i="128"/>
  <c r="R64" i="128"/>
  <c r="Q64" i="128"/>
  <c r="J64" i="128"/>
  <c r="ED63" i="128"/>
  <c r="EC63" i="128"/>
  <c r="EB63" i="128"/>
  <c r="EA63" i="128"/>
  <c r="DY63" i="128"/>
  <c r="DS63" i="128"/>
  <c r="DM63" i="128"/>
  <c r="DG63" i="128"/>
  <c r="DA63" i="128"/>
  <c r="CU63" i="128"/>
  <c r="CO63" i="128"/>
  <c r="CI63" i="128"/>
  <c r="CC63" i="128"/>
  <c r="BW63" i="128"/>
  <c r="BQ63" i="128"/>
  <c r="BK63" i="128"/>
  <c r="BE63" i="128"/>
  <c r="AY63" i="128"/>
  <c r="AS63" i="128"/>
  <c r="AM63" i="128"/>
  <c r="AG63" i="128"/>
  <c r="R63" i="128"/>
  <c r="Q63" i="128"/>
  <c r="J63" i="128"/>
  <c r="ED62" i="128"/>
  <c r="EC62" i="128"/>
  <c r="EB62" i="128"/>
  <c r="EA62" i="128"/>
  <c r="DY62" i="128"/>
  <c r="DS62" i="128"/>
  <c r="DM62" i="128"/>
  <c r="DG62" i="128"/>
  <c r="DA62" i="128"/>
  <c r="CU62" i="128"/>
  <c r="CO62" i="128"/>
  <c r="CI62" i="128"/>
  <c r="CC62" i="128"/>
  <c r="BW62" i="128"/>
  <c r="BQ62" i="128"/>
  <c r="BK62" i="128"/>
  <c r="BE62" i="128"/>
  <c r="AY62" i="128"/>
  <c r="AS62" i="128"/>
  <c r="AM62" i="128"/>
  <c r="AG62" i="128"/>
  <c r="R62" i="128"/>
  <c r="Q62" i="128"/>
  <c r="J62" i="128"/>
  <c r="ED61" i="128"/>
  <c r="EC61" i="128"/>
  <c r="EB61" i="128"/>
  <c r="EA61" i="128"/>
  <c r="DY61" i="128"/>
  <c r="DS61" i="128"/>
  <c r="DM61" i="128"/>
  <c r="DG61" i="128"/>
  <c r="DA61" i="128"/>
  <c r="CU61" i="128"/>
  <c r="CO61" i="128"/>
  <c r="CI61" i="128"/>
  <c r="CC61" i="128"/>
  <c r="BW61" i="128"/>
  <c r="BQ61" i="128"/>
  <c r="BK61" i="128"/>
  <c r="BE61" i="128"/>
  <c r="AY61" i="128"/>
  <c r="AS61" i="128"/>
  <c r="AM61" i="128"/>
  <c r="AG61" i="128"/>
  <c r="R61" i="128"/>
  <c r="Q61" i="128"/>
  <c r="J61" i="128"/>
  <c r="ED60" i="128"/>
  <c r="EC60" i="128"/>
  <c r="EB60" i="128"/>
  <c r="EA60" i="128"/>
  <c r="DY60" i="128"/>
  <c r="DS60" i="128"/>
  <c r="DM60" i="128"/>
  <c r="DG60" i="128"/>
  <c r="DA60" i="128"/>
  <c r="CU60" i="128"/>
  <c r="CO60" i="128"/>
  <c r="CI60" i="128"/>
  <c r="CC60" i="128"/>
  <c r="BW60" i="128"/>
  <c r="BQ60" i="128"/>
  <c r="BK60" i="128"/>
  <c r="BE60" i="128"/>
  <c r="AY60" i="128"/>
  <c r="AS60" i="128"/>
  <c r="AM60" i="128"/>
  <c r="AG60" i="128"/>
  <c r="R60" i="128"/>
  <c r="Q60" i="128"/>
  <c r="J60" i="128"/>
  <c r="ED59" i="128"/>
  <c r="EC59" i="128"/>
  <c r="EB59" i="128"/>
  <c r="EA59" i="128"/>
  <c r="DY59" i="128"/>
  <c r="DS59" i="128"/>
  <c r="DM59" i="128"/>
  <c r="DG59" i="128"/>
  <c r="DA59" i="128"/>
  <c r="CU59" i="128"/>
  <c r="CO59" i="128"/>
  <c r="CI59" i="128"/>
  <c r="CC59" i="128"/>
  <c r="BW59" i="128"/>
  <c r="BQ59" i="128"/>
  <c r="BK59" i="128"/>
  <c r="BE59" i="128"/>
  <c r="AY59" i="128"/>
  <c r="AS59" i="128"/>
  <c r="AM59" i="128"/>
  <c r="AG59" i="128"/>
  <c r="R59" i="128"/>
  <c r="Q59" i="128"/>
  <c r="J59" i="128"/>
  <c r="ED58" i="128"/>
  <c r="EC58" i="128"/>
  <c r="EB58" i="128"/>
  <c r="EA58" i="128"/>
  <c r="DY58" i="128"/>
  <c r="DS58" i="128"/>
  <c r="DM58" i="128"/>
  <c r="DG58" i="128"/>
  <c r="DA58" i="128"/>
  <c r="CU58" i="128"/>
  <c r="CO58" i="128"/>
  <c r="CI58" i="128"/>
  <c r="CC58" i="128"/>
  <c r="BW58" i="128"/>
  <c r="BQ58" i="128"/>
  <c r="BK58" i="128"/>
  <c r="BE58" i="128"/>
  <c r="AY58" i="128"/>
  <c r="AS58" i="128"/>
  <c r="AM58" i="128"/>
  <c r="AG58" i="128"/>
  <c r="R58" i="128"/>
  <c r="Q58" i="128"/>
  <c r="J58" i="128"/>
  <c r="ED57" i="128"/>
  <c r="EC57" i="128"/>
  <c r="EB57" i="128"/>
  <c r="EA57" i="128"/>
  <c r="DY57" i="128"/>
  <c r="DS57" i="128"/>
  <c r="DM57" i="128"/>
  <c r="DG57" i="128"/>
  <c r="DA57" i="128"/>
  <c r="CU57" i="128"/>
  <c r="CO57" i="128"/>
  <c r="CI57" i="128"/>
  <c r="CC57" i="128"/>
  <c r="BW57" i="128"/>
  <c r="BQ57" i="128"/>
  <c r="BK57" i="128"/>
  <c r="BE57" i="128"/>
  <c r="AY57" i="128"/>
  <c r="AS57" i="128"/>
  <c r="AM57" i="128"/>
  <c r="AG57" i="128"/>
  <c r="R57" i="128"/>
  <c r="Q57" i="128"/>
  <c r="J57" i="128"/>
  <c r="EE56" i="128"/>
  <c r="ED56" i="128"/>
  <c r="EC56" i="128"/>
  <c r="EB56" i="128"/>
  <c r="EA56" i="128"/>
  <c r="R56" i="128"/>
  <c r="Q56" i="128"/>
  <c r="J56" i="128"/>
  <c r="EE55" i="128"/>
  <c r="ED55" i="128"/>
  <c r="EC55" i="128"/>
  <c r="EB55" i="128"/>
  <c r="EA55" i="128"/>
  <c r="R55" i="128"/>
  <c r="Q55" i="128"/>
  <c r="J55" i="128"/>
  <c r="EE54" i="128"/>
  <c r="ED54" i="128"/>
  <c r="EC54" i="128"/>
  <c r="EB54" i="128"/>
  <c r="EA54" i="128"/>
  <c r="S54" i="128"/>
  <c r="DZ54" i="128" s="1"/>
  <c r="R54" i="128"/>
  <c r="Q54" i="128"/>
  <c r="J54" i="128"/>
  <c r="EE53" i="128"/>
  <c r="ED53" i="128"/>
  <c r="EC53" i="128"/>
  <c r="EB53" i="128"/>
  <c r="EA53" i="128"/>
  <c r="R53" i="128"/>
  <c r="Q53" i="128"/>
  <c r="J53" i="128"/>
  <c r="EE52" i="128"/>
  <c r="ED52" i="128"/>
  <c r="EC52" i="128"/>
  <c r="EB52" i="128"/>
  <c r="EA52" i="128"/>
  <c r="R52" i="128"/>
  <c r="Q52" i="128"/>
  <c r="J52" i="128"/>
  <c r="EE51" i="128"/>
  <c r="ED51" i="128"/>
  <c r="EC51" i="128"/>
  <c r="EB51" i="128"/>
  <c r="EA51" i="128"/>
  <c r="R51" i="128"/>
  <c r="Q51" i="128"/>
  <c r="S51" i="128" s="1"/>
  <c r="DZ51" i="128" s="1"/>
  <c r="EF51" i="128" s="1"/>
  <c r="J51" i="128"/>
  <c r="EE50" i="128"/>
  <c r="ED50" i="128"/>
  <c r="EC50" i="128"/>
  <c r="EB50" i="128"/>
  <c r="EA50" i="128"/>
  <c r="R50" i="128"/>
  <c r="Q50" i="128"/>
  <c r="J50" i="128"/>
  <c r="EE49" i="128"/>
  <c r="ED49" i="128"/>
  <c r="EC49" i="128"/>
  <c r="EB49" i="128"/>
  <c r="EA49" i="128"/>
  <c r="R49" i="128"/>
  <c r="Q49" i="128"/>
  <c r="J49" i="128"/>
  <c r="EE48" i="128"/>
  <c r="ED48" i="128"/>
  <c r="EC48" i="128"/>
  <c r="EB48" i="128"/>
  <c r="EA48" i="128"/>
  <c r="R48" i="128"/>
  <c r="Q48" i="128"/>
  <c r="J48" i="128"/>
  <c r="EE47" i="128"/>
  <c r="ED47" i="128"/>
  <c r="EC47" i="128"/>
  <c r="EB47" i="128"/>
  <c r="EA47" i="128"/>
  <c r="R47" i="128"/>
  <c r="Q47" i="128"/>
  <c r="S47" i="128" s="1"/>
  <c r="DZ47" i="128" s="1"/>
  <c r="EF47" i="128" s="1"/>
  <c r="J47" i="128"/>
  <c r="EE46" i="128"/>
  <c r="ED46" i="128"/>
  <c r="EC46" i="128"/>
  <c r="EB46" i="128"/>
  <c r="EA46" i="128"/>
  <c r="R46" i="128"/>
  <c r="Q46" i="128"/>
  <c r="S46" i="128" s="1"/>
  <c r="DZ46" i="128" s="1"/>
  <c r="EF46" i="128" s="1"/>
  <c r="J46" i="128"/>
  <c r="EE45" i="128"/>
  <c r="ED45" i="128"/>
  <c r="EC45" i="128"/>
  <c r="EB45" i="128"/>
  <c r="EA45" i="128"/>
  <c r="R45" i="128"/>
  <c r="Q45" i="128"/>
  <c r="S45" i="128" s="1"/>
  <c r="DZ45" i="128" s="1"/>
  <c r="EF45" i="128" s="1"/>
  <c r="J45" i="128"/>
  <c r="EE44" i="128"/>
  <c r="ED44" i="128"/>
  <c r="EC44" i="128"/>
  <c r="EB44" i="128"/>
  <c r="EA44" i="128"/>
  <c r="R44" i="128"/>
  <c r="Q44" i="128"/>
  <c r="S44" i="128" s="1"/>
  <c r="DZ44" i="128" s="1"/>
  <c r="J44" i="128"/>
  <c r="EE43" i="128"/>
  <c r="ED43" i="128"/>
  <c r="EC43" i="128"/>
  <c r="EB43" i="128"/>
  <c r="EA43" i="128"/>
  <c r="R43" i="128"/>
  <c r="Q43" i="128"/>
  <c r="S43" i="128" s="1"/>
  <c r="DZ43" i="128" s="1"/>
  <c r="EF43" i="128" s="1"/>
  <c r="J43" i="128"/>
  <c r="EE42" i="128"/>
  <c r="ED42" i="128"/>
  <c r="EC42" i="128"/>
  <c r="EB42" i="128"/>
  <c r="EA42" i="128"/>
  <c r="R42" i="128"/>
  <c r="Q42" i="128"/>
  <c r="J42" i="128"/>
  <c r="EE41" i="128"/>
  <c r="ED41" i="128"/>
  <c r="EC41" i="128"/>
  <c r="EB41" i="128"/>
  <c r="EA41" i="128"/>
  <c r="R41" i="128"/>
  <c r="Q41" i="128"/>
  <c r="J41" i="128"/>
  <c r="EE40" i="128"/>
  <c r="ED40" i="128"/>
  <c r="EC40" i="128"/>
  <c r="EB40" i="128"/>
  <c r="EA40" i="128"/>
  <c r="R40" i="128"/>
  <c r="Q40" i="128"/>
  <c r="J40" i="128"/>
  <c r="EE39" i="128"/>
  <c r="ED39" i="128"/>
  <c r="EC39" i="128"/>
  <c r="EB39" i="128"/>
  <c r="EA39" i="128"/>
  <c r="DZ39" i="128"/>
  <c r="EF39" i="128" s="1"/>
  <c r="R39" i="128"/>
  <c r="Q39" i="128"/>
  <c r="S39" i="128" s="1"/>
  <c r="J39" i="128"/>
  <c r="EE38" i="128"/>
  <c r="ED38" i="128"/>
  <c r="EC38" i="128"/>
  <c r="EB38" i="128"/>
  <c r="EA38" i="128"/>
  <c r="R38" i="128"/>
  <c r="Q38" i="128"/>
  <c r="S38" i="128" s="1"/>
  <c r="DZ38" i="128" s="1"/>
  <c r="J38" i="128"/>
  <c r="EE37" i="128"/>
  <c r="ED37" i="128"/>
  <c r="EC37" i="128"/>
  <c r="EB37" i="128"/>
  <c r="EA37" i="128"/>
  <c r="R37" i="128"/>
  <c r="Q37" i="128"/>
  <c r="S37" i="128" s="1"/>
  <c r="DZ37" i="128" s="1"/>
  <c r="J37" i="128"/>
  <c r="EE36" i="128"/>
  <c r="ED36" i="128"/>
  <c r="EC36" i="128"/>
  <c r="EB36" i="128"/>
  <c r="EA36" i="128"/>
  <c r="R36" i="128"/>
  <c r="Q36" i="128"/>
  <c r="S36" i="128" s="1"/>
  <c r="DZ36" i="128" s="1"/>
  <c r="J36" i="128"/>
  <c r="EE35" i="128"/>
  <c r="ED35" i="128"/>
  <c r="EC35" i="128"/>
  <c r="EB35" i="128"/>
  <c r="EA35" i="128"/>
  <c r="R35" i="128"/>
  <c r="Q35" i="128"/>
  <c r="S35" i="128" s="1"/>
  <c r="DZ35" i="128" s="1"/>
  <c r="J35" i="128"/>
  <c r="EE34" i="128"/>
  <c r="ED34" i="128"/>
  <c r="EC34" i="128"/>
  <c r="EB34" i="128"/>
  <c r="EA34" i="128"/>
  <c r="R34" i="128"/>
  <c r="Q34" i="128"/>
  <c r="J34" i="128"/>
  <c r="EE33" i="128"/>
  <c r="ED33" i="128"/>
  <c r="EC33" i="128"/>
  <c r="EB33" i="128"/>
  <c r="EA33" i="128"/>
  <c r="R33" i="128"/>
  <c r="Q33" i="128"/>
  <c r="J33" i="128"/>
  <c r="EE32" i="128"/>
  <c r="ED32" i="128"/>
  <c r="EC32" i="128"/>
  <c r="EB32" i="128"/>
  <c r="EA32" i="128"/>
  <c r="R32" i="128"/>
  <c r="Q32" i="128"/>
  <c r="S32" i="128" s="1"/>
  <c r="DZ32" i="128" s="1"/>
  <c r="J32" i="128"/>
  <c r="ED31" i="128"/>
  <c r="EC31" i="128"/>
  <c r="EB31" i="128"/>
  <c r="EA31" i="128"/>
  <c r="CC31" i="128"/>
  <c r="BW31" i="128"/>
  <c r="BK31" i="128"/>
  <c r="AY31" i="128"/>
  <c r="AS31" i="128"/>
  <c r="AM31" i="128"/>
  <c r="AG31" i="128"/>
  <c r="DZ31" i="128"/>
  <c r="R31" i="128"/>
  <c r="Q31" i="128"/>
  <c r="J31" i="128"/>
  <c r="ED30" i="128"/>
  <c r="EC30" i="128"/>
  <c r="EB30" i="128"/>
  <c r="EA30" i="128"/>
  <c r="CC30" i="128"/>
  <c r="BW30" i="128"/>
  <c r="BQ30" i="128"/>
  <c r="BK30" i="128"/>
  <c r="BE30" i="128"/>
  <c r="AY30" i="128"/>
  <c r="AS30" i="128"/>
  <c r="AM30" i="128"/>
  <c r="AG30" i="128"/>
  <c r="R30" i="128"/>
  <c r="Q30" i="128"/>
  <c r="J30" i="128"/>
  <c r="ED29" i="128"/>
  <c r="EC29" i="128"/>
  <c r="EB29" i="128"/>
  <c r="EA29" i="128"/>
  <c r="DT29" i="128"/>
  <c r="DH29" i="128"/>
  <c r="CP29" i="128"/>
  <c r="CC29" i="128"/>
  <c r="BX29" i="128"/>
  <c r="BW29" i="128"/>
  <c r="BQ29" i="128"/>
  <c r="BK29" i="128"/>
  <c r="BF29" i="128"/>
  <c r="BE29" i="128"/>
  <c r="AY29" i="128"/>
  <c r="AS29" i="128"/>
  <c r="AN29" i="128"/>
  <c r="AM29" i="128"/>
  <c r="AG29" i="128"/>
  <c r="R29" i="128"/>
  <c r="Q29" i="128"/>
  <c r="J29" i="128"/>
  <c r="ED28" i="128"/>
  <c r="EC28" i="128"/>
  <c r="EB28" i="128"/>
  <c r="EA28" i="128"/>
  <c r="DZ28" i="128"/>
  <c r="CC28" i="128"/>
  <c r="BW28" i="128"/>
  <c r="BQ28" i="128"/>
  <c r="BK28" i="128"/>
  <c r="BE28" i="128"/>
  <c r="AY28" i="128"/>
  <c r="AS28" i="128"/>
  <c r="AM28" i="128"/>
  <c r="AG28" i="128"/>
  <c r="S28" i="128"/>
  <c r="J28" i="128"/>
  <c r="ED27" i="128"/>
  <c r="EC27" i="128"/>
  <c r="EB27" i="128"/>
  <c r="AG27" i="128"/>
  <c r="Q27" i="128"/>
  <c r="J27" i="128"/>
  <c r="ED26" i="128"/>
  <c r="EC26" i="128"/>
  <c r="EB26" i="128"/>
  <c r="EA26" i="128"/>
  <c r="CC26" i="128"/>
  <c r="BW26" i="128"/>
  <c r="BQ26" i="128"/>
  <c r="BK26" i="128"/>
  <c r="BE26" i="128"/>
  <c r="AY26" i="128"/>
  <c r="AS26" i="128"/>
  <c r="AM26" i="128"/>
  <c r="AG26" i="128"/>
  <c r="R26" i="128"/>
  <c r="Q26" i="128"/>
  <c r="J26" i="128"/>
  <c r="ED25" i="128"/>
  <c r="EC25" i="128"/>
  <c r="EB25" i="128"/>
  <c r="EA25" i="128"/>
  <c r="CC25" i="128"/>
  <c r="BW25" i="128"/>
  <c r="BQ25" i="128"/>
  <c r="BK25" i="128"/>
  <c r="BE25" i="128"/>
  <c r="AY25" i="128"/>
  <c r="AS25" i="128"/>
  <c r="AM25" i="128"/>
  <c r="AG25" i="128"/>
  <c r="S25" i="128"/>
  <c r="AT25" i="128" s="1"/>
  <c r="R25" i="128"/>
  <c r="Q25" i="128"/>
  <c r="J25" i="128"/>
  <c r="ED24" i="128"/>
  <c r="EC24" i="128"/>
  <c r="EB24" i="128"/>
  <c r="EA24" i="128"/>
  <c r="CC24" i="128"/>
  <c r="BW24" i="128"/>
  <c r="BQ24" i="128"/>
  <c r="BK24" i="128"/>
  <c r="BE24" i="128"/>
  <c r="AY24" i="128"/>
  <c r="AS24" i="128"/>
  <c r="AM24" i="128"/>
  <c r="AG24" i="128"/>
  <c r="R24" i="128"/>
  <c r="Q24" i="128"/>
  <c r="S24" i="128" s="1"/>
  <c r="J24" i="128"/>
  <c r="DX23" i="128"/>
  <c r="DW23" i="128"/>
  <c r="DV23" i="128"/>
  <c r="DU23" i="128"/>
  <c r="DR23" i="128"/>
  <c r="DQ23" i="128"/>
  <c r="DP23" i="128"/>
  <c r="DO23" i="128"/>
  <c r="DL23" i="128"/>
  <c r="DK23" i="128"/>
  <c r="DJ23" i="128"/>
  <c r="DI23" i="128"/>
  <c r="DF23" i="128"/>
  <c r="DE23" i="128"/>
  <c r="DD23" i="128"/>
  <c r="DC23" i="128"/>
  <c r="CZ23" i="128"/>
  <c r="CY23" i="128"/>
  <c r="CX23" i="128"/>
  <c r="CW23" i="128"/>
  <c r="CT23" i="128"/>
  <c r="CS23" i="128"/>
  <c r="CR23" i="128"/>
  <c r="CQ23" i="128"/>
  <c r="CN23" i="128"/>
  <c r="CM23" i="128"/>
  <c r="CL23" i="128"/>
  <c r="CK23" i="128"/>
  <c r="CH23" i="128"/>
  <c r="CG23" i="128"/>
  <c r="CF23" i="128"/>
  <c r="CE23" i="128"/>
  <c r="BP23" i="128"/>
  <c r="BO23" i="128"/>
  <c r="BN23" i="128"/>
  <c r="BM23" i="128"/>
  <c r="BJ23" i="128"/>
  <c r="BI23" i="128"/>
  <c r="BH23" i="128"/>
  <c r="BG23" i="128"/>
  <c r="BD23" i="128"/>
  <c r="BC23" i="128"/>
  <c r="BB23" i="128"/>
  <c r="BA23" i="128"/>
  <c r="AX23" i="128"/>
  <c r="AW23" i="128"/>
  <c r="AV23" i="128"/>
  <c r="AU23" i="128"/>
  <c r="AS23" i="128"/>
  <c r="AM23" i="128"/>
  <c r="AG23" i="128"/>
  <c r="R23" i="128"/>
  <c r="Q23" i="128"/>
  <c r="S23" i="128" s="1"/>
  <c r="J23" i="128"/>
  <c r="ED22" i="128"/>
  <c r="EC22" i="128"/>
  <c r="EB22" i="128"/>
  <c r="EA22" i="128"/>
  <c r="CC22" i="128"/>
  <c r="BW22" i="128"/>
  <c r="BQ22" i="128"/>
  <c r="BK22" i="128"/>
  <c r="BE22" i="128"/>
  <c r="AY22" i="128"/>
  <c r="AS22" i="128"/>
  <c r="AM22" i="128"/>
  <c r="AG22" i="128"/>
  <c r="R22" i="128"/>
  <c r="Q22" i="128"/>
  <c r="S22" i="128" s="1"/>
  <c r="J22" i="128"/>
  <c r="ED21" i="128"/>
  <c r="EC21" i="128"/>
  <c r="EB21" i="128"/>
  <c r="EA21" i="128"/>
  <c r="CC21" i="128"/>
  <c r="BW21" i="128"/>
  <c r="BQ21" i="128"/>
  <c r="BK21" i="128"/>
  <c r="BE21" i="128"/>
  <c r="AY21" i="128"/>
  <c r="AS21" i="128"/>
  <c r="AM21" i="128"/>
  <c r="AG21" i="128"/>
  <c r="R21" i="128"/>
  <c r="Q21" i="128"/>
  <c r="S21" i="128" s="1"/>
  <c r="DZ21" i="128" s="1"/>
  <c r="J21" i="128"/>
  <c r="ED20" i="128"/>
  <c r="EC20" i="128"/>
  <c r="EB20" i="128"/>
  <c r="EA20" i="128"/>
  <c r="CC20" i="128"/>
  <c r="BW20" i="128"/>
  <c r="BQ20" i="128"/>
  <c r="BK20" i="128"/>
  <c r="BE20" i="128"/>
  <c r="AY20" i="128"/>
  <c r="AS20" i="128"/>
  <c r="AM20" i="128"/>
  <c r="AG20" i="128"/>
  <c r="R20" i="128"/>
  <c r="Q20" i="128"/>
  <c r="S20" i="128" s="1"/>
  <c r="J20" i="128"/>
  <c r="ED19" i="128"/>
  <c r="EC19" i="128"/>
  <c r="EB19" i="128"/>
  <c r="DU19" i="128"/>
  <c r="DY19" i="128" s="1"/>
  <c r="DS19" i="128"/>
  <c r="DO19" i="128"/>
  <c r="DI19" i="128"/>
  <c r="DM19" i="128" s="1"/>
  <c r="DC19" i="128"/>
  <c r="DG19" i="128" s="1"/>
  <c r="CW19" i="128"/>
  <c r="DA19" i="128" s="1"/>
  <c r="CQ19" i="128"/>
  <c r="CU19" i="128" s="1"/>
  <c r="CK19" i="128"/>
  <c r="CO19" i="128" s="1"/>
  <c r="CE19" i="128"/>
  <c r="CI19" i="128" s="1"/>
  <c r="CC19" i="128"/>
  <c r="BW19" i="128"/>
  <c r="BM19" i="128"/>
  <c r="BQ19" i="128" s="1"/>
  <c r="BG19" i="128"/>
  <c r="BK19" i="128" s="1"/>
  <c r="BA19" i="128"/>
  <c r="BE19" i="128" s="1"/>
  <c r="AU19" i="128"/>
  <c r="AY19" i="128" s="1"/>
  <c r="AO19" i="128"/>
  <c r="AS19" i="128" s="1"/>
  <c r="AI19" i="128"/>
  <c r="AM19" i="128" s="1"/>
  <c r="AG19" i="128"/>
  <c r="R19" i="128"/>
  <c r="Q19" i="128"/>
  <c r="J19" i="128"/>
  <c r="ED18" i="128"/>
  <c r="EC18" i="128"/>
  <c r="EB18" i="128"/>
  <c r="DU18" i="128"/>
  <c r="DO18" i="128"/>
  <c r="DO27" i="128" s="1"/>
  <c r="DI18" i="128"/>
  <c r="DC18" i="128"/>
  <c r="DC27" i="128" s="1"/>
  <c r="CW18" i="128"/>
  <c r="CQ18" i="128"/>
  <c r="CK18" i="128"/>
  <c r="CE18" i="128"/>
  <c r="CI18" i="128" s="1"/>
  <c r="BW27" i="128"/>
  <c r="BM18" i="128"/>
  <c r="BG18" i="128"/>
  <c r="BG27" i="128" s="1"/>
  <c r="BK27" i="128" s="1"/>
  <c r="BA18" i="128"/>
  <c r="AU18" i="128"/>
  <c r="AU27" i="128" s="1"/>
  <c r="AY27" i="128" s="1"/>
  <c r="AO18" i="128"/>
  <c r="AM18" i="128"/>
  <c r="AI18" i="128"/>
  <c r="AG18" i="128"/>
  <c r="M18" i="128"/>
  <c r="J18" i="128"/>
  <c r="ED17" i="128"/>
  <c r="EC17" i="128"/>
  <c r="DV17" i="128"/>
  <c r="DU17" i="128"/>
  <c r="DY17" i="128" s="1"/>
  <c r="DP17" i="128"/>
  <c r="DO17" i="128"/>
  <c r="DJ17" i="128"/>
  <c r="DI17" i="128"/>
  <c r="DM17" i="128" s="1"/>
  <c r="DD17" i="128"/>
  <c r="DD14" i="128" s="1"/>
  <c r="DD15" i="128" s="1"/>
  <c r="DC17" i="128"/>
  <c r="CX17" i="128"/>
  <c r="CW17" i="128"/>
  <c r="DA17" i="128" s="1"/>
  <c r="CR17" i="128"/>
  <c r="CQ17" i="128"/>
  <c r="CU17" i="128" s="1"/>
  <c r="CL17" i="128"/>
  <c r="CL14" i="128" s="1"/>
  <c r="CL15" i="128" s="1"/>
  <c r="CK17" i="128"/>
  <c r="CF17" i="128"/>
  <c r="CF14" i="128" s="1"/>
  <c r="CF15" i="128" s="1"/>
  <c r="CE17" i="128"/>
  <c r="CC17" i="128"/>
  <c r="BN17" i="128"/>
  <c r="BN14" i="128" s="1"/>
  <c r="BN15" i="128" s="1"/>
  <c r="BM17" i="128"/>
  <c r="BH17" i="128"/>
  <c r="BH14" i="128" s="1"/>
  <c r="BH15" i="128" s="1"/>
  <c r="BG17" i="128"/>
  <c r="BB17" i="128"/>
  <c r="BA17" i="128"/>
  <c r="AY17" i="128"/>
  <c r="AV17" i="128"/>
  <c r="AU17" i="128"/>
  <c r="AP17" i="128"/>
  <c r="AO17" i="128"/>
  <c r="AS17" i="128" s="1"/>
  <c r="AJ17" i="128"/>
  <c r="AI17" i="128"/>
  <c r="AM17" i="128" s="1"/>
  <c r="AD17" i="128"/>
  <c r="AD14" i="128" s="1"/>
  <c r="AD15" i="128" s="1"/>
  <c r="AC17" i="128"/>
  <c r="AC14" i="128" s="1"/>
  <c r="J17" i="128"/>
  <c r="EB16" i="128"/>
  <c r="EA16" i="128"/>
  <c r="DX16" i="128"/>
  <c r="DY16" i="128" s="1"/>
  <c r="DW16" i="128"/>
  <c r="DR16" i="128"/>
  <c r="DQ16" i="128"/>
  <c r="DL16" i="128"/>
  <c r="DL14" i="128" s="1"/>
  <c r="DL15" i="128" s="1"/>
  <c r="DK16" i="128"/>
  <c r="DF16" i="128"/>
  <c r="DF14" i="128" s="1"/>
  <c r="DF15" i="128" s="1"/>
  <c r="DE16" i="128"/>
  <c r="CZ16" i="128"/>
  <c r="CZ14" i="128" s="1"/>
  <c r="CZ15" i="128" s="1"/>
  <c r="CY16" i="128"/>
  <c r="CT16" i="128"/>
  <c r="CT14" i="128" s="1"/>
  <c r="CT15" i="128" s="1"/>
  <c r="CS16" i="128"/>
  <c r="CN16" i="128"/>
  <c r="CM16" i="128"/>
  <c r="CI16" i="128"/>
  <c r="CH16" i="128"/>
  <c r="CG16" i="128"/>
  <c r="BW16" i="128"/>
  <c r="BP16" i="128"/>
  <c r="BP14" i="128" s="1"/>
  <c r="BP15" i="128" s="1"/>
  <c r="BO16" i="128"/>
  <c r="BJ16" i="128"/>
  <c r="BJ14" i="128" s="1"/>
  <c r="BJ15" i="128" s="1"/>
  <c r="BI16" i="128"/>
  <c r="BD16" i="128"/>
  <c r="BC16" i="128"/>
  <c r="BE16" i="128" s="1"/>
  <c r="AX16" i="128"/>
  <c r="AX14" i="128" s="1"/>
  <c r="AX15" i="128" s="1"/>
  <c r="AW16" i="128"/>
  <c r="AY16" i="128" s="1"/>
  <c r="AR16" i="128"/>
  <c r="AQ16" i="128"/>
  <c r="AS16" i="128" s="1"/>
  <c r="AL16" i="128"/>
  <c r="AK16" i="128"/>
  <c r="AK14" i="128" s="1"/>
  <c r="AK15" i="128" s="1"/>
  <c r="AF16" i="128"/>
  <c r="AE16" i="128"/>
  <c r="AE14" i="128" s="1"/>
  <c r="AE15" i="128" s="1"/>
  <c r="J16" i="128"/>
  <c r="DT15" i="128"/>
  <c r="DN15" i="128"/>
  <c r="DH15" i="128"/>
  <c r="DB15" i="128"/>
  <c r="CV15" i="128"/>
  <c r="CP15" i="128"/>
  <c r="CJ15" i="128"/>
  <c r="CD15" i="128"/>
  <c r="BX15" i="128"/>
  <c r="BR15" i="128"/>
  <c r="BL15" i="128"/>
  <c r="BF15" i="128"/>
  <c r="AZ15" i="128"/>
  <c r="AT15" i="128"/>
  <c r="AN15" i="128"/>
  <c r="AH15" i="128"/>
  <c r="J15" i="128"/>
  <c r="DW14" i="128"/>
  <c r="DW15" i="128" s="1"/>
  <c r="DV14" i="128"/>
  <c r="DR14" i="128"/>
  <c r="DR15" i="128" s="1"/>
  <c r="DO14" i="128"/>
  <c r="DO15" i="128" s="1"/>
  <c r="DK14" i="128"/>
  <c r="DK15" i="128" s="1"/>
  <c r="DJ14" i="128"/>
  <c r="DJ15" i="128" s="1"/>
  <c r="CX14" i="128"/>
  <c r="CX15" i="128" s="1"/>
  <c r="CW14" i="128"/>
  <c r="CW15" i="128" s="1"/>
  <c r="CR14" i="128"/>
  <c r="CR15" i="128" s="1"/>
  <c r="CN14" i="128"/>
  <c r="CN15" i="128" s="1"/>
  <c r="CH14" i="128"/>
  <c r="CH15" i="128" s="1"/>
  <c r="CG14" i="128"/>
  <c r="CG15" i="128" s="1"/>
  <c r="BW15" i="128"/>
  <c r="BM14" i="128"/>
  <c r="BM15" i="128" s="1"/>
  <c r="BD14" i="128"/>
  <c r="BD15" i="128" s="1"/>
  <c r="BB14" i="128"/>
  <c r="BB15" i="128" s="1"/>
  <c r="AV14" i="128"/>
  <c r="AV15" i="128" s="1"/>
  <c r="AU14" i="128"/>
  <c r="AU15" i="128" s="1"/>
  <c r="AR14" i="128"/>
  <c r="AR15" i="128" s="1"/>
  <c r="AQ14" i="128"/>
  <c r="AQ15" i="128" s="1"/>
  <c r="AP14" i="128"/>
  <c r="AP15" i="128" s="1"/>
  <c r="AL14" i="128"/>
  <c r="AL15" i="128" s="1"/>
  <c r="AJ14" i="128"/>
  <c r="AJ15" i="128" s="1"/>
  <c r="AI14" i="128"/>
  <c r="AF14" i="128"/>
  <c r="AF15" i="128" s="1"/>
  <c r="J14" i="128"/>
  <c r="F10" i="128"/>
  <c r="CG8" i="107" l="1"/>
  <c r="CG20" i="107"/>
  <c r="CI20" i="107" s="1"/>
  <c r="CF8" i="107"/>
  <c r="CF20" i="107"/>
  <c r="CH20" i="107" s="1"/>
  <c r="EE100" i="128"/>
  <c r="EF100" i="128" s="1"/>
  <c r="AH17" i="128"/>
  <c r="DZ14" i="128"/>
  <c r="D5" i="117"/>
  <c r="BV7" i="107"/>
  <c r="BV6" i="107"/>
  <c r="AM16" i="128"/>
  <c r="BK16" i="128"/>
  <c r="DG16" i="128"/>
  <c r="BK17" i="128"/>
  <c r="DS17" i="128"/>
  <c r="S19" i="128"/>
  <c r="AH19" i="128" s="1"/>
  <c r="S26" i="128"/>
  <c r="AT26" i="128" s="1"/>
  <c r="EE29" i="128"/>
  <c r="S30" i="128"/>
  <c r="DZ30" i="128" s="1"/>
  <c r="S34" i="128"/>
  <c r="DZ34" i="128" s="1"/>
  <c r="EF34" i="128" s="1"/>
  <c r="EF54" i="128"/>
  <c r="S67" i="128"/>
  <c r="DZ67" i="128" s="1"/>
  <c r="EE86" i="128"/>
  <c r="EF86" i="128" s="1"/>
  <c r="S95" i="128"/>
  <c r="DZ95" i="128" s="1"/>
  <c r="EE95" i="128"/>
  <c r="S99" i="128"/>
  <c r="DZ99" i="128" s="1"/>
  <c r="EE104" i="128"/>
  <c r="EF104" i="128" s="1"/>
  <c r="S26" i="126"/>
  <c r="CD26" i="126" s="1"/>
  <c r="S27" i="126"/>
  <c r="CD27" i="126" s="1"/>
  <c r="CI29" i="126"/>
  <c r="CJ29" i="126" s="1"/>
  <c r="S36" i="126"/>
  <c r="CD36" i="126" s="1"/>
  <c r="CI41" i="126"/>
  <c r="CI42" i="126"/>
  <c r="CJ42" i="126" s="1"/>
  <c r="CI44" i="126"/>
  <c r="CJ44" i="126" s="1"/>
  <c r="CI46" i="126"/>
  <c r="CJ46" i="126" s="1"/>
  <c r="CI55" i="126"/>
  <c r="CJ55" i="126" s="1"/>
  <c r="S78" i="126"/>
  <c r="CD78" i="126" s="1"/>
  <c r="S85" i="126"/>
  <c r="CD85" i="126" s="1"/>
  <c r="S91" i="126"/>
  <c r="CD91" i="126" s="1"/>
  <c r="EE25" i="128"/>
  <c r="BW7" i="107"/>
  <c r="BW6" i="107"/>
  <c r="BX7" i="107"/>
  <c r="BX6" i="107"/>
  <c r="BC14" i="128"/>
  <c r="BC15" i="128" s="1"/>
  <c r="CQ14" i="128"/>
  <c r="CQ15" i="128" s="1"/>
  <c r="DP14" i="128"/>
  <c r="DP15" i="128" s="1"/>
  <c r="BQ16" i="128"/>
  <c r="CO16" i="128"/>
  <c r="DA16" i="128"/>
  <c r="BE17" i="128"/>
  <c r="BQ17" i="128"/>
  <c r="CQ27" i="128"/>
  <c r="S50" i="128"/>
  <c r="DZ50" i="128" s="1"/>
  <c r="S52" i="128"/>
  <c r="DZ52" i="128" s="1"/>
  <c r="EF52" i="128" s="1"/>
  <c r="S53" i="128"/>
  <c r="DZ53" i="128" s="1"/>
  <c r="EF75" i="128"/>
  <c r="S82" i="128"/>
  <c r="DZ82" i="128" s="1"/>
  <c r="S83" i="128"/>
  <c r="DZ83" i="128" s="1"/>
  <c r="EF87" i="128"/>
  <c r="EF88" i="128"/>
  <c r="S97" i="128"/>
  <c r="DZ97" i="128" s="1"/>
  <c r="S98" i="128"/>
  <c r="DZ98" i="128" s="1"/>
  <c r="EE105" i="128"/>
  <c r="S107" i="128"/>
  <c r="DZ107" i="128" s="1"/>
  <c r="S108" i="128"/>
  <c r="DZ108" i="128" s="1"/>
  <c r="S28" i="126"/>
  <c r="CD28" i="126" s="1"/>
  <c r="S37" i="126"/>
  <c r="CD37" i="126" s="1"/>
  <c r="S54" i="126"/>
  <c r="CD54" i="126" s="1"/>
  <c r="S86" i="126"/>
  <c r="CD86" i="126" s="1"/>
  <c r="EF35" i="128"/>
  <c r="EF37" i="128"/>
  <c r="EF38" i="128"/>
  <c r="S55" i="128"/>
  <c r="DZ55" i="128" s="1"/>
  <c r="EF55" i="128" s="1"/>
  <c r="S69" i="128"/>
  <c r="DZ69" i="128" s="1"/>
  <c r="DZ17" i="128" s="1"/>
  <c r="EE101" i="128"/>
  <c r="CI56" i="126"/>
  <c r="CJ56" i="126" s="1"/>
  <c r="CI58" i="126"/>
  <c r="CJ58" i="126" s="1"/>
  <c r="CI68" i="126"/>
  <c r="CJ68" i="126" s="1"/>
  <c r="CI72" i="126"/>
  <c r="CJ72" i="126" s="1"/>
  <c r="CI74" i="126"/>
  <c r="CI75" i="126"/>
  <c r="CJ75" i="126" s="1"/>
  <c r="CI76" i="126"/>
  <c r="CJ76" i="126" s="1"/>
  <c r="CI92" i="126"/>
  <c r="CJ92" i="126" s="1"/>
  <c r="EE26" i="128"/>
  <c r="CI26" i="126"/>
  <c r="CJ26" i="126" s="1"/>
  <c r="AG14" i="128"/>
  <c r="ED16" i="128"/>
  <c r="F20" i="107" s="1"/>
  <c r="BW17" i="128"/>
  <c r="EE24" i="128"/>
  <c r="AM14" i="128"/>
  <c r="EB15" i="128"/>
  <c r="DE14" i="128"/>
  <c r="DE15" i="128" s="1"/>
  <c r="BW18" i="128"/>
  <c r="DS18" i="128"/>
  <c r="DU14" i="128"/>
  <c r="DU15" i="128" s="1"/>
  <c r="AG16" i="128"/>
  <c r="BK18" i="128"/>
  <c r="DG18" i="128"/>
  <c r="EE67" i="128"/>
  <c r="EC68" i="128"/>
  <c r="BQ68" i="128"/>
  <c r="EE108" i="128"/>
  <c r="CI70" i="126"/>
  <c r="CJ70" i="126" s="1"/>
  <c r="CI57" i="126"/>
  <c r="CJ57" i="126" s="1"/>
  <c r="CI60" i="126"/>
  <c r="CJ60" i="126" s="1"/>
  <c r="AI15" i="128"/>
  <c r="AM15" i="128" s="1"/>
  <c r="ED23" i="128"/>
  <c r="BA14" i="128"/>
  <c r="BA15" i="128" s="1"/>
  <c r="CY14" i="128"/>
  <c r="CY15" i="128" s="1"/>
  <c r="AC15" i="128"/>
  <c r="BI14" i="128"/>
  <c r="BI15" i="128" s="1"/>
  <c r="BY6" i="107"/>
  <c r="CM14" i="128"/>
  <c r="CM15" i="128" s="1"/>
  <c r="DI14" i="128"/>
  <c r="DI15" i="128" s="1"/>
  <c r="DV15" i="128"/>
  <c r="AH16" i="128"/>
  <c r="DM16" i="128"/>
  <c r="AG17" i="128"/>
  <c r="EB17" i="128"/>
  <c r="CO17" i="128"/>
  <c r="AI27" i="128"/>
  <c r="AM27" i="128" s="1"/>
  <c r="AY18" i="128"/>
  <c r="CE27" i="128"/>
  <c r="CU18" i="128"/>
  <c r="EE20" i="128"/>
  <c r="EE21" i="128"/>
  <c r="EE22" i="128"/>
  <c r="EB23" i="128"/>
  <c r="S42" i="128"/>
  <c r="DZ42" i="128" s="1"/>
  <c r="EF42" i="128" s="1"/>
  <c r="EF50" i="128"/>
  <c r="EF53" i="128"/>
  <c r="EE70" i="128"/>
  <c r="EE71" i="128"/>
  <c r="EF85" i="128"/>
  <c r="EE90" i="128"/>
  <c r="EF90" i="128" s="1"/>
  <c r="CI79" i="126"/>
  <c r="EA19" i="128"/>
  <c r="EC23" i="128"/>
  <c r="EE31" i="128"/>
  <c r="S48" i="128"/>
  <c r="DZ48" i="128" s="1"/>
  <c r="S49" i="128"/>
  <c r="DZ49" i="128" s="1"/>
  <c r="EF49" i="128" s="1"/>
  <c r="EE72" i="128"/>
  <c r="EF72" i="128" s="1"/>
  <c r="EE89" i="128"/>
  <c r="EF89" i="128" s="1"/>
  <c r="EE91" i="128"/>
  <c r="EF91" i="128" s="1"/>
  <c r="EE96" i="128"/>
  <c r="EF96" i="128" s="1"/>
  <c r="S101" i="128"/>
  <c r="DZ101" i="128" s="1"/>
  <c r="EE102" i="128"/>
  <c r="EE103" i="128"/>
  <c r="EF103" i="128" s="1"/>
  <c r="S105" i="128"/>
  <c r="DZ105" i="128" s="1"/>
  <c r="EE109" i="128"/>
  <c r="EF109" i="128" s="1"/>
  <c r="EE110" i="128"/>
  <c r="EE113" i="128"/>
  <c r="EF113" i="128" s="1"/>
  <c r="BK14" i="126"/>
  <c r="S18" i="126"/>
  <c r="CD18" i="126" s="1"/>
  <c r="CI18" i="126"/>
  <c r="CJ18" i="126" s="1"/>
  <c r="CI28" i="126"/>
  <c r="CJ28" i="126" s="1"/>
  <c r="S29" i="126"/>
  <c r="CD29" i="126" s="1"/>
  <c r="CI34" i="126"/>
  <c r="S35" i="126"/>
  <c r="CD35" i="126" s="1"/>
  <c r="CI36" i="126"/>
  <c r="CI39" i="126"/>
  <c r="CJ39" i="126" s="1"/>
  <c r="S41" i="126"/>
  <c r="CD41" i="126" s="1"/>
  <c r="S48" i="126"/>
  <c r="CD48" i="126" s="1"/>
  <c r="CI48" i="126"/>
  <c r="CJ48" i="126" s="1"/>
  <c r="CI49" i="126"/>
  <c r="CI53" i="126"/>
  <c r="CJ53" i="126" s="1"/>
  <c r="CI54" i="126"/>
  <c r="CJ54" i="126" s="1"/>
  <c r="CI62" i="126"/>
  <c r="CJ62" i="126" s="1"/>
  <c r="CI64" i="126"/>
  <c r="CJ64" i="126" s="1"/>
  <c r="CI66" i="126"/>
  <c r="CJ66" i="126" s="1"/>
  <c r="S74" i="126"/>
  <c r="CD74" i="126" s="1"/>
  <c r="CI81" i="126"/>
  <c r="CJ81" i="126" s="1"/>
  <c r="CI82" i="126"/>
  <c r="CJ82" i="126" s="1"/>
  <c r="S83" i="126"/>
  <c r="CD83" i="126" s="1"/>
  <c r="CI88" i="126"/>
  <c r="CJ88" i="126" s="1"/>
  <c r="CI91" i="126"/>
  <c r="EF66" i="128"/>
  <c r="EE68" i="128"/>
  <c r="EE69" i="128"/>
  <c r="S71" i="128"/>
  <c r="DZ71" i="128" s="1"/>
  <c r="EE82" i="128"/>
  <c r="EE97" i="128"/>
  <c r="EE98" i="128"/>
  <c r="EE106" i="128"/>
  <c r="EE114" i="128"/>
  <c r="CE14" i="126"/>
  <c r="CI19" i="126"/>
  <c r="CJ19" i="126" s="1"/>
  <c r="CI21" i="126"/>
  <c r="CI23" i="126"/>
  <c r="CI24" i="126"/>
  <c r="CI31" i="126"/>
  <c r="CJ31" i="126" s="1"/>
  <c r="CI32" i="126"/>
  <c r="CI33" i="126"/>
  <c r="CI35" i="126"/>
  <c r="CI37" i="126"/>
  <c r="CJ37" i="126" s="1"/>
  <c r="CI45" i="126"/>
  <c r="CJ45" i="126" s="1"/>
  <c r="CI51" i="126"/>
  <c r="CJ51" i="126" s="1"/>
  <c r="CI69" i="126"/>
  <c r="CJ69" i="126" s="1"/>
  <c r="CI71" i="126"/>
  <c r="CJ71" i="126" s="1"/>
  <c r="CI73" i="126"/>
  <c r="CJ73" i="126" s="1"/>
  <c r="CI77" i="126"/>
  <c r="CJ77" i="126" s="1"/>
  <c r="CI83" i="126"/>
  <c r="CJ83" i="126" s="1"/>
  <c r="CI84" i="126"/>
  <c r="CJ84" i="126" s="1"/>
  <c r="CI87" i="126"/>
  <c r="CI90" i="126"/>
  <c r="CJ90" i="126" s="1"/>
  <c r="CI93" i="126"/>
  <c r="CJ93" i="126" s="1"/>
  <c r="AY23" i="128"/>
  <c r="BE23" i="128"/>
  <c r="BK23" i="128"/>
  <c r="BQ23" i="128"/>
  <c r="BW23" i="128"/>
  <c r="CC23" i="128"/>
  <c r="CO23" i="128"/>
  <c r="CU23" i="128"/>
  <c r="DA23" i="128"/>
  <c r="DG23" i="128"/>
  <c r="DM23" i="128"/>
  <c r="DS23" i="128"/>
  <c r="DY23" i="128"/>
  <c r="EE28" i="128"/>
  <c r="EF28" i="128" s="1"/>
  <c r="EE30" i="128"/>
  <c r="EF30" i="128" s="1"/>
  <c r="S40" i="128"/>
  <c r="DZ40" i="128" s="1"/>
  <c r="S41" i="128"/>
  <c r="DZ41" i="128" s="1"/>
  <c r="EF41" i="128" s="1"/>
  <c r="EF48" i="128"/>
  <c r="S56" i="128"/>
  <c r="DZ56" i="128" s="1"/>
  <c r="S57" i="128"/>
  <c r="DZ57" i="128" s="1"/>
  <c r="EE57" i="128"/>
  <c r="S58" i="128"/>
  <c r="DZ58" i="128" s="1"/>
  <c r="EE58" i="128"/>
  <c r="S59" i="128"/>
  <c r="DZ59" i="128" s="1"/>
  <c r="EE59" i="128"/>
  <c r="S60" i="128"/>
  <c r="DZ60" i="128" s="1"/>
  <c r="EE60" i="128"/>
  <c r="S61" i="128"/>
  <c r="DZ61" i="128" s="1"/>
  <c r="EE61" i="128"/>
  <c r="S62" i="128"/>
  <c r="DZ62" i="128" s="1"/>
  <c r="EE62" i="128"/>
  <c r="S63" i="128"/>
  <c r="DZ63" i="128" s="1"/>
  <c r="EE63" i="128"/>
  <c r="S64" i="128"/>
  <c r="DZ64" i="128" s="1"/>
  <c r="EE64" i="128"/>
  <c r="S65" i="128"/>
  <c r="DZ65" i="128" s="1"/>
  <c r="DZ19" i="128" s="1"/>
  <c r="EE65" i="128"/>
  <c r="EE76" i="128"/>
  <c r="EF76" i="128" s="1"/>
  <c r="S84" i="128"/>
  <c r="DZ84" i="128" s="1"/>
  <c r="EF84" i="128" s="1"/>
  <c r="EE92" i="128"/>
  <c r="EF92" i="128" s="1"/>
  <c r="EE99" i="128"/>
  <c r="EF99" i="128" s="1"/>
  <c r="EE107" i="128"/>
  <c r="EF107" i="128" s="1"/>
  <c r="EE111" i="128"/>
  <c r="EE112" i="128"/>
  <c r="BE14" i="126"/>
  <c r="CI15" i="126"/>
  <c r="CJ15" i="126" s="1"/>
  <c r="CI20" i="126"/>
  <c r="CI22" i="126"/>
  <c r="CI25" i="126"/>
  <c r="CI30" i="126"/>
  <c r="S33" i="126"/>
  <c r="CD33" i="126" s="1"/>
  <c r="CI38" i="126"/>
  <c r="CJ38" i="126" s="1"/>
  <c r="CI40" i="126"/>
  <c r="CJ40" i="126" s="1"/>
  <c r="CI43" i="126"/>
  <c r="CJ43" i="126" s="1"/>
  <c r="CI47" i="126"/>
  <c r="CI50" i="126"/>
  <c r="CJ50" i="126" s="1"/>
  <c r="CI52" i="126"/>
  <c r="CJ52" i="126" s="1"/>
  <c r="CI59" i="126"/>
  <c r="CJ59" i="126" s="1"/>
  <c r="CI61" i="126"/>
  <c r="CJ61" i="126" s="1"/>
  <c r="CI63" i="126"/>
  <c r="CJ63" i="126" s="1"/>
  <c r="CI65" i="126"/>
  <c r="CJ65" i="126" s="1"/>
  <c r="CI67" i="126"/>
  <c r="CJ67" i="126" s="1"/>
  <c r="CI78" i="126"/>
  <c r="S79" i="126"/>
  <c r="CD79" i="126" s="1"/>
  <c r="CI80" i="126"/>
  <c r="CJ80" i="126" s="1"/>
  <c r="CI85" i="126"/>
  <c r="CJ85" i="126" s="1"/>
  <c r="CI86" i="126"/>
  <c r="S87" i="126"/>
  <c r="CD87" i="126" s="1"/>
  <c r="CI89" i="126"/>
  <c r="CJ89" i="126" s="1"/>
  <c r="CH14" i="126"/>
  <c r="CG14" i="126"/>
  <c r="CI16" i="126"/>
  <c r="CI27" i="126"/>
  <c r="CJ27" i="126" s="1"/>
  <c r="CI17" i="126"/>
  <c r="S17" i="126"/>
  <c r="CD17" i="126" s="1"/>
  <c r="S21" i="126"/>
  <c r="CD21" i="126" s="1"/>
  <c r="S22" i="126"/>
  <c r="CD22" i="126" s="1"/>
  <c r="S23" i="126"/>
  <c r="CD23" i="126" s="1"/>
  <c r="S25" i="126"/>
  <c r="CD25" i="126" s="1"/>
  <c r="S32" i="126"/>
  <c r="CD32" i="126" s="1"/>
  <c r="CJ32" i="126" s="1"/>
  <c r="S34" i="126"/>
  <c r="CD34" i="126" s="1"/>
  <c r="CJ34" i="126" s="1"/>
  <c r="S47" i="126"/>
  <c r="CD47" i="126" s="1"/>
  <c r="S24" i="126"/>
  <c r="CD24" i="126" s="1"/>
  <c r="CJ24" i="126" s="1"/>
  <c r="CJ36" i="126"/>
  <c r="S20" i="126"/>
  <c r="CD20" i="126" s="1"/>
  <c r="S30" i="126"/>
  <c r="CD30" i="126" s="1"/>
  <c r="CJ41" i="126"/>
  <c r="S49" i="126"/>
  <c r="CD49" i="126" s="1"/>
  <c r="CJ49" i="126" s="1"/>
  <c r="CJ21" i="126"/>
  <c r="CJ79" i="126"/>
  <c r="S16" i="126"/>
  <c r="CD16" i="126" s="1"/>
  <c r="CJ20" i="126"/>
  <c r="CJ91" i="126"/>
  <c r="CJ35" i="126"/>
  <c r="CJ78" i="126"/>
  <c r="CJ86" i="126"/>
  <c r="ED14" i="128"/>
  <c r="AT24" i="128"/>
  <c r="DZ24" i="128"/>
  <c r="BO14" i="128"/>
  <c r="BO15" i="128" s="1"/>
  <c r="BQ15" i="128" s="1"/>
  <c r="CK14" i="128"/>
  <c r="EB14" i="128"/>
  <c r="EA18" i="128"/>
  <c r="CC18" i="128"/>
  <c r="CS14" i="128"/>
  <c r="CU16" i="128"/>
  <c r="DG17" i="128"/>
  <c r="DC14" i="128"/>
  <c r="AO27" i="128"/>
  <c r="AS27" i="128" s="1"/>
  <c r="AS18" i="128"/>
  <c r="CK27" i="128"/>
  <c r="CO18" i="128"/>
  <c r="DU27" i="128"/>
  <c r="DY18" i="128"/>
  <c r="AW14" i="128"/>
  <c r="AW15" i="128" s="1"/>
  <c r="AY15" i="128" s="1"/>
  <c r="BG14" i="128"/>
  <c r="DA15" i="128"/>
  <c r="DA14" i="128"/>
  <c r="DM15" i="128"/>
  <c r="DM14" i="128"/>
  <c r="DX14" i="128"/>
  <c r="DX15" i="128" s="1"/>
  <c r="CC15" i="128"/>
  <c r="CC16" i="128"/>
  <c r="DQ14" i="128"/>
  <c r="DQ15" i="128" s="1"/>
  <c r="DS15" i="128" s="1"/>
  <c r="DS16" i="128"/>
  <c r="CI17" i="128"/>
  <c r="EE17" i="128" s="1"/>
  <c r="EF17" i="128" s="1"/>
  <c r="CE14" i="128"/>
  <c r="M27" i="128"/>
  <c r="R27" i="128" s="1"/>
  <c r="S27" i="128" s="1"/>
  <c r="AH18" i="128"/>
  <c r="BM27" i="128"/>
  <c r="BQ27" i="128" s="1"/>
  <c r="BQ18" i="128"/>
  <c r="DI27" i="128"/>
  <c r="DM18" i="128"/>
  <c r="DZ20" i="128"/>
  <c r="AT20" i="128"/>
  <c r="DZ22" i="128"/>
  <c r="EF22" i="128" s="1"/>
  <c r="AT22" i="128"/>
  <c r="DZ23" i="128"/>
  <c r="AT23" i="128"/>
  <c r="EF24" i="128"/>
  <c r="BW14" i="128"/>
  <c r="AG15" i="128"/>
  <c r="BE15" i="128"/>
  <c r="BE14" i="128"/>
  <c r="CC14" i="128"/>
  <c r="EC16" i="128"/>
  <c r="AO14" i="128"/>
  <c r="DY15" i="128"/>
  <c r="DY14" i="128"/>
  <c r="EA17" i="128"/>
  <c r="BA27" i="128"/>
  <c r="BE27" i="128" s="1"/>
  <c r="BE18" i="128"/>
  <c r="CW27" i="128"/>
  <c r="DA18" i="128"/>
  <c r="EE19" i="128"/>
  <c r="EF19" i="128" s="1"/>
  <c r="EE23" i="128"/>
  <c r="EF23" i="128" s="1"/>
  <c r="EA23" i="128"/>
  <c r="EF32" i="128"/>
  <c r="EF44" i="128"/>
  <c r="EF67" i="128"/>
  <c r="S68" i="128"/>
  <c r="DZ68" i="128" s="1"/>
  <c r="DZ16" i="128" s="1"/>
  <c r="EF71" i="128"/>
  <c r="EF95" i="128"/>
  <c r="EF101" i="128"/>
  <c r="EF105" i="128"/>
  <c r="S106" i="128"/>
  <c r="DZ106" i="128" s="1"/>
  <c r="EF108" i="128"/>
  <c r="DZ25" i="128"/>
  <c r="EF25" i="128" s="1"/>
  <c r="S29" i="128"/>
  <c r="DZ29" i="128" s="1"/>
  <c r="EF29" i="128" s="1"/>
  <c r="EF40" i="128"/>
  <c r="EF56" i="128"/>
  <c r="EF73" i="128"/>
  <c r="EF83" i="128"/>
  <c r="EF102" i="128"/>
  <c r="EF110" i="128"/>
  <c r="S111" i="128"/>
  <c r="DZ111" i="128" s="1"/>
  <c r="EF111" i="128" s="1"/>
  <c r="DZ26" i="128"/>
  <c r="EF26" i="128" s="1"/>
  <c r="EF31" i="128"/>
  <c r="S33" i="128"/>
  <c r="DZ33" i="128" s="1"/>
  <c r="EF33" i="128" s="1"/>
  <c r="EF36" i="128"/>
  <c r="EF69" i="128"/>
  <c r="EF82" i="128"/>
  <c r="EF97" i="128"/>
  <c r="EF98" i="128"/>
  <c r="EF106" i="128"/>
  <c r="EF114" i="128"/>
  <c r="AT30" i="128"/>
  <c r="EF57" i="128"/>
  <c r="EF58" i="128"/>
  <c r="EF59" i="128"/>
  <c r="EF60" i="128"/>
  <c r="EF61" i="128"/>
  <c r="EF62" i="128"/>
  <c r="EF63" i="128"/>
  <c r="EF64" i="128"/>
  <c r="EF65" i="128"/>
  <c r="S70" i="128"/>
  <c r="DZ70" i="128" s="1"/>
  <c r="EF70" i="128" s="1"/>
  <c r="EF112" i="128"/>
  <c r="BF66" i="128"/>
  <c r="CJ20" i="107" l="1"/>
  <c r="CJ47" i="126"/>
  <c r="E20" i="107"/>
  <c r="CI14" i="126"/>
  <c r="E12" i="117" s="1"/>
  <c r="CJ22" i="126"/>
  <c r="DZ15" i="128"/>
  <c r="EC15" i="128"/>
  <c r="ED15" i="128"/>
  <c r="BY7" i="107"/>
  <c r="CJ33" i="126"/>
  <c r="CJ23" i="126"/>
  <c r="CJ25" i="126"/>
  <c r="EF20" i="128"/>
  <c r="CJ30" i="126"/>
  <c r="CJ87" i="126"/>
  <c r="EE16" i="128"/>
  <c r="EF16" i="128" s="1"/>
  <c r="CJ17" i="126"/>
  <c r="BQ14" i="128"/>
  <c r="AY14" i="128"/>
  <c r="DZ18" i="128"/>
  <c r="CJ74" i="126"/>
  <c r="CJ16" i="126"/>
  <c r="AT27" i="128"/>
  <c r="DZ27" i="128"/>
  <c r="BG15" i="128"/>
  <c r="BK14" i="128"/>
  <c r="CC27" i="128"/>
  <c r="EE27" i="128" s="1"/>
  <c r="EF27" i="128" s="1"/>
  <c r="EA27" i="128"/>
  <c r="DS14" i="128"/>
  <c r="CI14" i="128"/>
  <c r="CE15" i="128"/>
  <c r="CI15" i="128" s="1"/>
  <c r="CS15" i="128"/>
  <c r="CU15" i="128" s="1"/>
  <c r="CU14" i="128"/>
  <c r="EE18" i="128"/>
  <c r="CK15" i="128"/>
  <c r="CO15" i="128" s="1"/>
  <c r="CO14" i="128"/>
  <c r="EC14" i="128"/>
  <c r="EF68" i="128"/>
  <c r="AO15" i="128"/>
  <c r="AS15" i="128" s="1"/>
  <c r="AS14" i="128"/>
  <c r="EE14" i="128" s="1"/>
  <c r="E5" i="117" s="1"/>
  <c r="DG14" i="128"/>
  <c r="DC15" i="128"/>
  <c r="DG15" i="128" s="1"/>
  <c r="EA14" i="128"/>
  <c r="CJ14" i="126" l="1"/>
  <c r="EF18" i="128"/>
  <c r="EF14" i="128"/>
  <c r="BK15" i="128"/>
  <c r="EE15" i="128" s="1"/>
  <c r="EF15" i="128" s="1"/>
  <c r="EA15" i="128"/>
  <c r="S14" i="107" l="1"/>
  <c r="T14" i="107" s="1"/>
  <c r="CH97" i="121"/>
  <c r="CG97" i="121"/>
  <c r="CF97" i="121"/>
  <c r="CE97" i="121"/>
  <c r="CC97" i="121"/>
  <c r="BW97" i="121"/>
  <c r="BQ97" i="121"/>
  <c r="BK97" i="121"/>
  <c r="BE97" i="121"/>
  <c r="AY97" i="121"/>
  <c r="AS97" i="121"/>
  <c r="AM97" i="121"/>
  <c r="AG97" i="121"/>
  <c r="R97" i="121"/>
  <c r="Q97" i="121"/>
  <c r="J97" i="121"/>
  <c r="E97" i="121"/>
  <c r="D97" i="121"/>
  <c r="C97" i="121"/>
  <c r="CH96" i="121"/>
  <c r="CG96" i="121"/>
  <c r="CF96" i="121"/>
  <c r="CE96" i="121"/>
  <c r="CC96" i="121"/>
  <c r="BW96" i="121"/>
  <c r="BQ96" i="121"/>
  <c r="BK96" i="121"/>
  <c r="BE96" i="121"/>
  <c r="AY96" i="121"/>
  <c r="AS96" i="121"/>
  <c r="AM96" i="121"/>
  <c r="AG96" i="121"/>
  <c r="R96" i="121"/>
  <c r="Q96" i="121"/>
  <c r="J96" i="121"/>
  <c r="E96" i="121"/>
  <c r="D96" i="121"/>
  <c r="C96" i="121"/>
  <c r="CH95" i="121"/>
  <c r="CG95" i="121"/>
  <c r="CF95" i="121"/>
  <c r="CE95" i="121"/>
  <c r="CC95" i="121"/>
  <c r="BW95" i="121"/>
  <c r="BQ95" i="121"/>
  <c r="BK95" i="121"/>
  <c r="BE95" i="121"/>
  <c r="AY95" i="121"/>
  <c r="AS95" i="121"/>
  <c r="AM95" i="121"/>
  <c r="AG95" i="121"/>
  <c r="R95" i="121"/>
  <c r="Q95" i="121"/>
  <c r="J95" i="121"/>
  <c r="E95" i="121"/>
  <c r="D95" i="121"/>
  <c r="C95" i="121"/>
  <c r="CH94" i="121"/>
  <c r="CG94" i="121"/>
  <c r="CF94" i="121"/>
  <c r="CE94" i="121"/>
  <c r="CC94" i="121"/>
  <c r="BW94" i="121"/>
  <c r="BQ94" i="121"/>
  <c r="BK94" i="121"/>
  <c r="BE94" i="121"/>
  <c r="AY94" i="121"/>
  <c r="AS94" i="121"/>
  <c r="AM94" i="121"/>
  <c r="AG94" i="121"/>
  <c r="R94" i="121"/>
  <c r="Q94" i="121"/>
  <c r="J94" i="121"/>
  <c r="E94" i="121"/>
  <c r="D94" i="121"/>
  <c r="C94" i="121"/>
  <c r="CH93" i="121"/>
  <c r="CG93" i="121"/>
  <c r="CF93" i="121"/>
  <c r="CE93" i="121"/>
  <c r="CC93" i="121"/>
  <c r="BW93" i="121"/>
  <c r="BQ93" i="121"/>
  <c r="BK93" i="121"/>
  <c r="BE93" i="121"/>
  <c r="AY93" i="121"/>
  <c r="AS93" i="121"/>
  <c r="AM93" i="121"/>
  <c r="AG93" i="121"/>
  <c r="R93" i="121"/>
  <c r="Q93" i="121"/>
  <c r="J93" i="121"/>
  <c r="E93" i="121"/>
  <c r="D93" i="121"/>
  <c r="C93" i="121"/>
  <c r="CH92" i="121"/>
  <c r="CG92" i="121"/>
  <c r="CF92" i="121"/>
  <c r="CE92" i="121"/>
  <c r="CC92" i="121"/>
  <c r="BW92" i="121"/>
  <c r="BQ92" i="121"/>
  <c r="BK92" i="121"/>
  <c r="BE92" i="121"/>
  <c r="AY92" i="121"/>
  <c r="AS92" i="121"/>
  <c r="AM92" i="121"/>
  <c r="AG92" i="121"/>
  <c r="R92" i="121"/>
  <c r="Q92" i="121"/>
  <c r="J92" i="121"/>
  <c r="E92" i="121"/>
  <c r="D92" i="121"/>
  <c r="C92" i="121"/>
  <c r="CH91" i="121"/>
  <c r="CG91" i="121"/>
  <c r="CF91" i="121"/>
  <c r="CE91" i="121"/>
  <c r="CC91" i="121"/>
  <c r="BW91" i="121"/>
  <c r="BQ91" i="121"/>
  <c r="BK91" i="121"/>
  <c r="BE91" i="121"/>
  <c r="AY91" i="121"/>
  <c r="AS91" i="121"/>
  <c r="AM91" i="121"/>
  <c r="AG91" i="121"/>
  <c r="R91" i="121"/>
  <c r="Q91" i="121"/>
  <c r="J91" i="121"/>
  <c r="E91" i="121"/>
  <c r="D91" i="121"/>
  <c r="C91" i="121"/>
  <c r="CH90" i="121"/>
  <c r="CG90" i="121"/>
  <c r="CF90" i="121"/>
  <c r="CE90" i="121"/>
  <c r="CC90" i="121"/>
  <c r="BW90" i="121"/>
  <c r="BQ90" i="121"/>
  <c r="BK90" i="121"/>
  <c r="BE90" i="121"/>
  <c r="AY90" i="121"/>
  <c r="AS90" i="121"/>
  <c r="AM90" i="121"/>
  <c r="AG90" i="121"/>
  <c r="R90" i="121"/>
  <c r="Q90" i="121"/>
  <c r="J90" i="121"/>
  <c r="E90" i="121"/>
  <c r="D90" i="121"/>
  <c r="C90" i="121"/>
  <c r="CH89" i="121"/>
  <c r="CG89" i="121"/>
  <c r="CF89" i="121"/>
  <c r="CE89" i="121"/>
  <c r="CC89" i="121"/>
  <c r="BW89" i="121"/>
  <c r="BQ89" i="121"/>
  <c r="BK89" i="121"/>
  <c r="BE89" i="121"/>
  <c r="AY89" i="121"/>
  <c r="AS89" i="121"/>
  <c r="AM89" i="121"/>
  <c r="AG89" i="121"/>
  <c r="R89" i="121"/>
  <c r="Q89" i="121"/>
  <c r="J89" i="121"/>
  <c r="E89" i="121"/>
  <c r="D89" i="121"/>
  <c r="C89" i="121"/>
  <c r="CH88" i="121"/>
  <c r="CG88" i="121"/>
  <c r="CF88" i="121"/>
  <c r="CE88" i="121"/>
  <c r="CC88" i="121"/>
  <c r="BW88" i="121"/>
  <c r="BQ88" i="121"/>
  <c r="BK88" i="121"/>
  <c r="BE88" i="121"/>
  <c r="AY88" i="121"/>
  <c r="AS88" i="121"/>
  <c r="AM88" i="121"/>
  <c r="AG88" i="121"/>
  <c r="R88" i="121"/>
  <c r="Q88" i="121"/>
  <c r="J88" i="121"/>
  <c r="E88" i="121"/>
  <c r="D88" i="121"/>
  <c r="C88" i="121"/>
  <c r="CH87" i="121"/>
  <c r="CG87" i="121"/>
  <c r="CF87" i="121"/>
  <c r="CE87" i="121"/>
  <c r="CC87" i="121"/>
  <c r="BW87" i="121"/>
  <c r="BQ87" i="121"/>
  <c r="BK87" i="121"/>
  <c r="BE87" i="121"/>
  <c r="AY87" i="121"/>
  <c r="AS87" i="121"/>
  <c r="AM87" i="121"/>
  <c r="AG87" i="121"/>
  <c r="R87" i="121"/>
  <c r="Q87" i="121"/>
  <c r="J87" i="121"/>
  <c r="E87" i="121"/>
  <c r="D87" i="121"/>
  <c r="C87" i="121"/>
  <c r="CH86" i="121"/>
  <c r="CG86" i="121"/>
  <c r="CF86" i="121"/>
  <c r="CE86" i="121"/>
  <c r="CC86" i="121"/>
  <c r="BW86" i="121"/>
  <c r="BQ86" i="121"/>
  <c r="BK86" i="121"/>
  <c r="BE86" i="121"/>
  <c r="AY86" i="121"/>
  <c r="AS86" i="121"/>
  <c r="AM86" i="121"/>
  <c r="AG86" i="121"/>
  <c r="R86" i="121"/>
  <c r="Q86" i="121"/>
  <c r="J86" i="121"/>
  <c r="E86" i="121"/>
  <c r="D86" i="121"/>
  <c r="C86" i="121"/>
  <c r="CH85" i="121"/>
  <c r="CG85" i="121"/>
  <c r="CF85" i="121"/>
  <c r="CE85" i="121"/>
  <c r="CC85" i="121"/>
  <c r="BW85" i="121"/>
  <c r="BQ85" i="121"/>
  <c r="BK85" i="121"/>
  <c r="BE85" i="121"/>
  <c r="AY85" i="121"/>
  <c r="AS85" i="121"/>
  <c r="AM85" i="121"/>
  <c r="AG85" i="121"/>
  <c r="R85" i="121"/>
  <c r="Q85" i="121"/>
  <c r="J85" i="121"/>
  <c r="E85" i="121"/>
  <c r="D85" i="121"/>
  <c r="C85" i="121"/>
  <c r="CH84" i="121"/>
  <c r="CG84" i="121"/>
  <c r="CF84" i="121"/>
  <c r="CE84" i="121"/>
  <c r="CC84" i="121"/>
  <c r="BW84" i="121"/>
  <c r="BQ84" i="121"/>
  <c r="BK84" i="121"/>
  <c r="BE84" i="121"/>
  <c r="AY84" i="121"/>
  <c r="AS84" i="121"/>
  <c r="AM84" i="121"/>
  <c r="AG84" i="121"/>
  <c r="R84" i="121"/>
  <c r="Q84" i="121"/>
  <c r="J84" i="121"/>
  <c r="E84" i="121"/>
  <c r="D84" i="121"/>
  <c r="C84" i="121"/>
  <c r="CH83" i="121"/>
  <c r="CG83" i="121"/>
  <c r="CF83" i="121"/>
  <c r="CE83" i="121"/>
  <c r="CC83" i="121"/>
  <c r="BW83" i="121"/>
  <c r="BQ83" i="121"/>
  <c r="BK83" i="121"/>
  <c r="BE83" i="121"/>
  <c r="AY83" i="121"/>
  <c r="AS83" i="121"/>
  <c r="AM83" i="121"/>
  <c r="AG83" i="121"/>
  <c r="R83" i="121"/>
  <c r="Q83" i="121"/>
  <c r="J83" i="121"/>
  <c r="E83" i="121"/>
  <c r="D83" i="121"/>
  <c r="C83" i="121"/>
  <c r="CH82" i="121"/>
  <c r="CG82" i="121"/>
  <c r="CF82" i="121"/>
  <c r="CE82" i="121"/>
  <c r="CC82" i="121"/>
  <c r="BW82" i="121"/>
  <c r="BQ82" i="121"/>
  <c r="BK82" i="121"/>
  <c r="BE82" i="121"/>
  <c r="AY82" i="121"/>
  <c r="AS82" i="121"/>
  <c r="AM82" i="121"/>
  <c r="AG82" i="121"/>
  <c r="R82" i="121"/>
  <c r="Q82" i="121"/>
  <c r="J82" i="121"/>
  <c r="E82" i="121"/>
  <c r="D82" i="121"/>
  <c r="C82" i="121"/>
  <c r="CH81" i="121"/>
  <c r="CG81" i="121"/>
  <c r="CF81" i="121"/>
  <c r="CE81" i="121"/>
  <c r="CC81" i="121"/>
  <c r="BW81" i="121"/>
  <c r="BQ81" i="121"/>
  <c r="BK81" i="121"/>
  <c r="BE81" i="121"/>
  <c r="AY81" i="121"/>
  <c r="AS81" i="121"/>
  <c r="AM81" i="121"/>
  <c r="AG81" i="121"/>
  <c r="R81" i="121"/>
  <c r="Q81" i="121"/>
  <c r="J81" i="121"/>
  <c r="E81" i="121"/>
  <c r="D81" i="121"/>
  <c r="C81" i="121"/>
  <c r="CH80" i="121"/>
  <c r="CG80" i="121"/>
  <c r="CF80" i="121"/>
  <c r="CE80" i="121"/>
  <c r="CC80" i="121"/>
  <c r="BW80" i="121"/>
  <c r="BQ80" i="121"/>
  <c r="BK80" i="121"/>
  <c r="BE80" i="121"/>
  <c r="AY80" i="121"/>
  <c r="AS80" i="121"/>
  <c r="AM80" i="121"/>
  <c r="AG80" i="121"/>
  <c r="R80" i="121"/>
  <c r="Q80" i="121"/>
  <c r="J80" i="121"/>
  <c r="E80" i="121"/>
  <c r="D80" i="121"/>
  <c r="C80" i="121"/>
  <c r="CH79" i="121"/>
  <c r="CG79" i="121"/>
  <c r="CF79" i="121"/>
  <c r="CE79" i="121"/>
  <c r="CC79" i="121"/>
  <c r="BW79" i="121"/>
  <c r="BQ79" i="121"/>
  <c r="BK79" i="121"/>
  <c r="BE79" i="121"/>
  <c r="AY79" i="121"/>
  <c r="AS79" i="121"/>
  <c r="AM79" i="121"/>
  <c r="AG79" i="121"/>
  <c r="R79" i="121"/>
  <c r="Q79" i="121"/>
  <c r="J79" i="121"/>
  <c r="E79" i="121"/>
  <c r="D79" i="121"/>
  <c r="C79" i="121"/>
  <c r="CH78" i="121"/>
  <c r="CG78" i="121"/>
  <c r="CF78" i="121"/>
  <c r="CE78" i="121"/>
  <c r="CC78" i="121"/>
  <c r="BW78" i="121"/>
  <c r="BQ78" i="121"/>
  <c r="BK78" i="121"/>
  <c r="BE78" i="121"/>
  <c r="AY78" i="121"/>
  <c r="AS78" i="121"/>
  <c r="AM78" i="121"/>
  <c r="AG78" i="121"/>
  <c r="R78" i="121"/>
  <c r="Q78" i="121"/>
  <c r="J78" i="121"/>
  <c r="E78" i="121"/>
  <c r="D78" i="121"/>
  <c r="C78" i="121"/>
  <c r="CH77" i="121"/>
  <c r="CG77" i="121"/>
  <c r="CF77" i="121"/>
  <c r="CE77" i="121"/>
  <c r="CC77" i="121"/>
  <c r="BW77" i="121"/>
  <c r="BQ77" i="121"/>
  <c r="BK77" i="121"/>
  <c r="BE77" i="121"/>
  <c r="AY77" i="121"/>
  <c r="AS77" i="121"/>
  <c r="AM77" i="121"/>
  <c r="AG77" i="121"/>
  <c r="R77" i="121"/>
  <c r="Q77" i="121"/>
  <c r="J77" i="121"/>
  <c r="E77" i="121"/>
  <c r="D77" i="121"/>
  <c r="C77" i="121"/>
  <c r="CH76" i="121"/>
  <c r="CG76" i="121"/>
  <c r="CF76" i="121"/>
  <c r="CE76" i="121"/>
  <c r="CC76" i="121"/>
  <c r="BW76" i="121"/>
  <c r="BQ76" i="121"/>
  <c r="BK76" i="121"/>
  <c r="BE76" i="121"/>
  <c r="AY76" i="121"/>
  <c r="AS76" i="121"/>
  <c r="AM76" i="121"/>
  <c r="AG76" i="121"/>
  <c r="R76" i="121"/>
  <c r="Q76" i="121"/>
  <c r="J76" i="121"/>
  <c r="E76" i="121"/>
  <c r="D76" i="121"/>
  <c r="C76" i="121"/>
  <c r="CH75" i="121"/>
  <c r="CG75" i="121"/>
  <c r="CF75" i="121"/>
  <c r="CE75" i="121"/>
  <c r="CC75" i="121"/>
  <c r="BW75" i="121"/>
  <c r="BQ75" i="121"/>
  <c r="BK75" i="121"/>
  <c r="BE75" i="121"/>
  <c r="AY75" i="121"/>
  <c r="AS75" i="121"/>
  <c r="AM75" i="121"/>
  <c r="AG75" i="121"/>
  <c r="R75" i="121"/>
  <c r="Q75" i="121"/>
  <c r="J75" i="121"/>
  <c r="E75" i="121"/>
  <c r="D75" i="121"/>
  <c r="C75" i="121"/>
  <c r="CH74" i="121"/>
  <c r="CG74" i="121"/>
  <c r="CF74" i="121"/>
  <c r="CE74" i="121"/>
  <c r="CC74" i="121"/>
  <c r="BW74" i="121"/>
  <c r="BQ74" i="121"/>
  <c r="BK74" i="121"/>
  <c r="BE74" i="121"/>
  <c r="AY74" i="121"/>
  <c r="AS74" i="121"/>
  <c r="AM74" i="121"/>
  <c r="AG74" i="121"/>
  <c r="R74" i="121"/>
  <c r="Q74" i="121"/>
  <c r="J74" i="121"/>
  <c r="E74" i="121"/>
  <c r="D74" i="121"/>
  <c r="C74" i="121"/>
  <c r="CH73" i="121"/>
  <c r="CG73" i="121"/>
  <c r="CF73" i="121"/>
  <c r="CE73" i="121"/>
  <c r="CC73" i="121"/>
  <c r="BW73" i="121"/>
  <c r="BQ73" i="121"/>
  <c r="BK73" i="121"/>
  <c r="BE73" i="121"/>
  <c r="AY73" i="121"/>
  <c r="AS73" i="121"/>
  <c r="AM73" i="121"/>
  <c r="AG73" i="121"/>
  <c r="R73" i="121"/>
  <c r="Q73" i="121"/>
  <c r="J73" i="121"/>
  <c r="E73" i="121"/>
  <c r="D73" i="121"/>
  <c r="C73" i="121"/>
  <c r="CH72" i="121"/>
  <c r="CG72" i="121"/>
  <c r="CF72" i="121"/>
  <c r="CE72" i="121"/>
  <c r="CC72" i="121"/>
  <c r="BW72" i="121"/>
  <c r="BQ72" i="121"/>
  <c r="BK72" i="121"/>
  <c r="BE72" i="121"/>
  <c r="AY72" i="121"/>
  <c r="AS72" i="121"/>
  <c r="AM72" i="121"/>
  <c r="AG72" i="121"/>
  <c r="R72" i="121"/>
  <c r="Q72" i="121"/>
  <c r="J72" i="121"/>
  <c r="E72" i="121"/>
  <c r="D72" i="121"/>
  <c r="C72" i="121"/>
  <c r="CH71" i="121"/>
  <c r="CG71" i="121"/>
  <c r="CF71" i="121"/>
  <c r="CE71" i="121"/>
  <c r="CC71" i="121"/>
  <c r="BW71" i="121"/>
  <c r="BQ71" i="121"/>
  <c r="BK71" i="121"/>
  <c r="BE71" i="121"/>
  <c r="AY71" i="121"/>
  <c r="AS71" i="121"/>
  <c r="AM71" i="121"/>
  <c r="AG71" i="121"/>
  <c r="R71" i="121"/>
  <c r="Q71" i="121"/>
  <c r="J71" i="121"/>
  <c r="E71" i="121"/>
  <c r="D71" i="121"/>
  <c r="C71" i="121"/>
  <c r="CH70" i="121"/>
  <c r="CG70" i="121"/>
  <c r="CF70" i="121"/>
  <c r="CE70" i="121"/>
  <c r="CC70" i="121"/>
  <c r="BW70" i="121"/>
  <c r="BQ70" i="121"/>
  <c r="BK70" i="121"/>
  <c r="BE70" i="121"/>
  <c r="AY70" i="121"/>
  <c r="AS70" i="121"/>
  <c r="AM70" i="121"/>
  <c r="AG70" i="121"/>
  <c r="R70" i="121"/>
  <c r="Q70" i="121"/>
  <c r="J70" i="121"/>
  <c r="E70" i="121"/>
  <c r="D70" i="121"/>
  <c r="C70" i="121"/>
  <c r="CH69" i="121"/>
  <c r="CG69" i="121"/>
  <c r="CF69" i="121"/>
  <c r="CE69" i="121"/>
  <c r="CC69" i="121"/>
  <c r="BW69" i="121"/>
  <c r="BQ69" i="121"/>
  <c r="BK69" i="121"/>
  <c r="BE69" i="121"/>
  <c r="AY69" i="121"/>
  <c r="AS69" i="121"/>
  <c r="AM69" i="121"/>
  <c r="AG69" i="121"/>
  <c r="R69" i="121"/>
  <c r="Q69" i="121"/>
  <c r="J69" i="121"/>
  <c r="E69" i="121"/>
  <c r="D69" i="121"/>
  <c r="C69" i="121"/>
  <c r="CH68" i="121"/>
  <c r="CG68" i="121"/>
  <c r="CF68" i="121"/>
  <c r="CE68" i="121"/>
  <c r="CC68" i="121"/>
  <c r="BW68" i="121"/>
  <c r="BQ68" i="121"/>
  <c r="BK68" i="121"/>
  <c r="BE68" i="121"/>
  <c r="AY68" i="121"/>
  <c r="AS68" i="121"/>
  <c r="AM68" i="121"/>
  <c r="AG68" i="121"/>
  <c r="R68" i="121"/>
  <c r="Q68" i="121"/>
  <c r="J68" i="121"/>
  <c r="E68" i="121"/>
  <c r="D68" i="121"/>
  <c r="C68" i="121"/>
  <c r="CH67" i="121"/>
  <c r="CG67" i="121"/>
  <c r="CF67" i="121"/>
  <c r="CE67" i="121"/>
  <c r="CC67" i="121"/>
  <c r="BW67" i="121"/>
  <c r="BQ67" i="121"/>
  <c r="BK67" i="121"/>
  <c r="BE67" i="121"/>
  <c r="AY67" i="121"/>
  <c r="AS67" i="121"/>
  <c r="AM67" i="121"/>
  <c r="AG67" i="121"/>
  <c r="R67" i="121"/>
  <c r="Q67" i="121"/>
  <c r="J67" i="121"/>
  <c r="E67" i="121"/>
  <c r="D67" i="121"/>
  <c r="C67" i="121"/>
  <c r="CH66" i="121"/>
  <c r="CG66" i="121"/>
  <c r="CF66" i="121"/>
  <c r="CE66" i="121"/>
  <c r="CC66" i="121"/>
  <c r="BW66" i="121"/>
  <c r="BQ66" i="121"/>
  <c r="BK66" i="121"/>
  <c r="BE66" i="121"/>
  <c r="AY66" i="121"/>
  <c r="AS66" i="121"/>
  <c r="AM66" i="121"/>
  <c r="AG66" i="121"/>
  <c r="R66" i="121"/>
  <c r="Q66" i="121"/>
  <c r="J66" i="121"/>
  <c r="E66" i="121"/>
  <c r="D66" i="121"/>
  <c r="C66" i="121"/>
  <c r="CH65" i="121"/>
  <c r="CG65" i="121"/>
  <c r="CF65" i="121"/>
  <c r="CE65" i="121"/>
  <c r="CC65" i="121"/>
  <c r="BW65" i="121"/>
  <c r="BQ65" i="121"/>
  <c r="BK65" i="121"/>
  <c r="BE65" i="121"/>
  <c r="AY65" i="121"/>
  <c r="AS65" i="121"/>
  <c r="AM65" i="121"/>
  <c r="AG65" i="121"/>
  <c r="R65" i="121"/>
  <c r="Q65" i="121"/>
  <c r="J65" i="121"/>
  <c r="E65" i="121"/>
  <c r="D65" i="121"/>
  <c r="C65" i="121"/>
  <c r="CH64" i="121"/>
  <c r="CG64" i="121"/>
  <c r="CF64" i="121"/>
  <c r="CE64" i="121"/>
  <c r="CC64" i="121"/>
  <c r="BW64" i="121"/>
  <c r="BQ64" i="121"/>
  <c r="BK64" i="121"/>
  <c r="BE64" i="121"/>
  <c r="AY64" i="121"/>
  <c r="AS64" i="121"/>
  <c r="AM64" i="121"/>
  <c r="AG64" i="121"/>
  <c r="R64" i="121"/>
  <c r="Q64" i="121"/>
  <c r="J64" i="121"/>
  <c r="E64" i="121"/>
  <c r="D64" i="121"/>
  <c r="C64" i="121"/>
  <c r="CH63" i="121"/>
  <c r="CG63" i="121"/>
  <c r="CF63" i="121"/>
  <c r="CE63" i="121"/>
  <c r="CC63" i="121"/>
  <c r="BW63" i="121"/>
  <c r="BQ63" i="121"/>
  <c r="BK63" i="121"/>
  <c r="BE63" i="121"/>
  <c r="AY63" i="121"/>
  <c r="AS63" i="121"/>
  <c r="AM63" i="121"/>
  <c r="AG63" i="121"/>
  <c r="R63" i="121"/>
  <c r="Q63" i="121"/>
  <c r="J63" i="121"/>
  <c r="E63" i="121"/>
  <c r="D63" i="121"/>
  <c r="C63" i="121"/>
  <c r="CH62" i="121"/>
  <c r="CG62" i="121"/>
  <c r="CF62" i="121"/>
  <c r="CE62" i="121"/>
  <c r="CC62" i="121"/>
  <c r="BW62" i="121"/>
  <c r="BQ62" i="121"/>
  <c r="BK62" i="121"/>
  <c r="BE62" i="121"/>
  <c r="AY62" i="121"/>
  <c r="AS62" i="121"/>
  <c r="AM62" i="121"/>
  <c r="AG62" i="121"/>
  <c r="R62" i="121"/>
  <c r="Q62" i="121"/>
  <c r="J62" i="121"/>
  <c r="E62" i="121"/>
  <c r="D62" i="121"/>
  <c r="C62" i="121"/>
  <c r="CH61" i="121"/>
  <c r="CG61" i="121"/>
  <c r="CF61" i="121"/>
  <c r="CE61" i="121"/>
  <c r="CC61" i="121"/>
  <c r="BW61" i="121"/>
  <c r="BQ61" i="121"/>
  <c r="BK61" i="121"/>
  <c r="BE61" i="121"/>
  <c r="AY61" i="121"/>
  <c r="AS61" i="121"/>
  <c r="AM61" i="121"/>
  <c r="AG61" i="121"/>
  <c r="R61" i="121"/>
  <c r="Q61" i="121"/>
  <c r="J61" i="121"/>
  <c r="E61" i="121"/>
  <c r="D61" i="121"/>
  <c r="C61" i="121"/>
  <c r="CH60" i="121"/>
  <c r="CG60" i="121"/>
  <c r="CF60" i="121"/>
  <c r="CE60" i="121"/>
  <c r="CC60" i="121"/>
  <c r="BW60" i="121"/>
  <c r="BQ60" i="121"/>
  <c r="BK60" i="121"/>
  <c r="AY60" i="121"/>
  <c r="AS60" i="121"/>
  <c r="AM60" i="121"/>
  <c r="AG60" i="121"/>
  <c r="R60" i="121"/>
  <c r="Q60" i="121"/>
  <c r="J60" i="121"/>
  <c r="E60" i="121"/>
  <c r="D60" i="121"/>
  <c r="C60" i="121"/>
  <c r="CH59" i="121"/>
  <c r="CG59" i="121"/>
  <c r="CF59" i="121"/>
  <c r="CE59" i="121"/>
  <c r="CC59" i="121"/>
  <c r="BW59" i="121"/>
  <c r="BQ59" i="121"/>
  <c r="BK59" i="121"/>
  <c r="BE59" i="121"/>
  <c r="AY59" i="121"/>
  <c r="AS59" i="121"/>
  <c r="AM59" i="121"/>
  <c r="AG59" i="121"/>
  <c r="R59" i="121"/>
  <c r="Q59" i="121"/>
  <c r="J59" i="121"/>
  <c r="E59" i="121"/>
  <c r="D59" i="121"/>
  <c r="C59" i="121"/>
  <c r="CH58" i="121"/>
  <c r="CG58" i="121"/>
  <c r="CF58" i="121"/>
  <c r="CE58" i="121"/>
  <c r="CC58" i="121"/>
  <c r="BW58" i="121"/>
  <c r="BQ58" i="121"/>
  <c r="BK58" i="121"/>
  <c r="BE58" i="121"/>
  <c r="AY58" i="121"/>
  <c r="AS58" i="121"/>
  <c r="AM58" i="121"/>
  <c r="AG58" i="121"/>
  <c r="R58" i="121"/>
  <c r="Q58" i="121"/>
  <c r="J58" i="121"/>
  <c r="E58" i="121"/>
  <c r="D58" i="121"/>
  <c r="C58" i="121"/>
  <c r="CH57" i="121"/>
  <c r="CG57" i="121"/>
  <c r="CF57" i="121"/>
  <c r="CE57" i="121"/>
  <c r="CC57" i="121"/>
  <c r="BW57" i="121"/>
  <c r="BQ57" i="121"/>
  <c r="BE57" i="121"/>
  <c r="AY57" i="121"/>
  <c r="AS57" i="121"/>
  <c r="AM57" i="121"/>
  <c r="AG57" i="121"/>
  <c r="R57" i="121"/>
  <c r="Q57" i="121"/>
  <c r="J57" i="121"/>
  <c r="E57" i="121"/>
  <c r="D57" i="121"/>
  <c r="C57" i="121"/>
  <c r="CH56" i="121"/>
  <c r="CG56" i="121"/>
  <c r="CF56" i="121"/>
  <c r="CE56" i="121"/>
  <c r="CC56" i="121"/>
  <c r="BW56" i="121"/>
  <c r="BQ56" i="121"/>
  <c r="BK56" i="121"/>
  <c r="BE56" i="121"/>
  <c r="AY56" i="121"/>
  <c r="AS56" i="121"/>
  <c r="AM56" i="121"/>
  <c r="AG56" i="121"/>
  <c r="R56" i="121"/>
  <c r="Q56" i="121"/>
  <c r="J56" i="121"/>
  <c r="E56" i="121"/>
  <c r="D56" i="121"/>
  <c r="C56" i="121"/>
  <c r="CH55" i="121"/>
  <c r="CG55" i="121"/>
  <c r="CF55" i="121"/>
  <c r="CE55" i="121"/>
  <c r="CC55" i="121"/>
  <c r="BW55" i="121"/>
  <c r="BQ55" i="121"/>
  <c r="BK55" i="121"/>
  <c r="BE55" i="121"/>
  <c r="AY55" i="121"/>
  <c r="AS55" i="121"/>
  <c r="AM55" i="121"/>
  <c r="AG55" i="121"/>
  <c r="R55" i="121"/>
  <c r="Q55" i="121"/>
  <c r="J55" i="121"/>
  <c r="E55" i="121"/>
  <c r="D55" i="121"/>
  <c r="C55" i="121"/>
  <c r="CH54" i="121"/>
  <c r="CG54" i="121"/>
  <c r="CF54" i="121"/>
  <c r="CE54" i="121"/>
  <c r="CC54" i="121"/>
  <c r="BW54" i="121"/>
  <c r="BQ54" i="121"/>
  <c r="BK54" i="121"/>
  <c r="BE54" i="121"/>
  <c r="AY54" i="121"/>
  <c r="AS54" i="121"/>
  <c r="AM54" i="121"/>
  <c r="AG54" i="121"/>
  <c r="R54" i="121"/>
  <c r="Q54" i="121"/>
  <c r="J54" i="121"/>
  <c r="E54" i="121"/>
  <c r="D54" i="121"/>
  <c r="C54" i="121"/>
  <c r="CH53" i="121"/>
  <c r="CG53" i="121"/>
  <c r="CF53" i="121"/>
  <c r="CE53" i="121"/>
  <c r="CC53" i="121"/>
  <c r="BW53" i="121"/>
  <c r="BQ53" i="121"/>
  <c r="BK53" i="121"/>
  <c r="BE53" i="121"/>
  <c r="AY53" i="121"/>
  <c r="AS53" i="121"/>
  <c r="AM53" i="121"/>
  <c r="AG53" i="121"/>
  <c r="R53" i="121"/>
  <c r="Q53" i="121"/>
  <c r="J53" i="121"/>
  <c r="E53" i="121"/>
  <c r="D53" i="121"/>
  <c r="C53" i="121"/>
  <c r="CH52" i="121"/>
  <c r="CG52" i="121"/>
  <c r="CF52" i="121"/>
  <c r="CE52" i="121"/>
  <c r="CC52" i="121"/>
  <c r="BW52" i="121"/>
  <c r="BQ52" i="121"/>
  <c r="BK52" i="121"/>
  <c r="BE52" i="121"/>
  <c r="AY52" i="121"/>
  <c r="AS52" i="121"/>
  <c r="AM52" i="121"/>
  <c r="AG52" i="121"/>
  <c r="R52" i="121"/>
  <c r="Q52" i="121"/>
  <c r="J52" i="121"/>
  <c r="E52" i="121"/>
  <c r="D52" i="121"/>
  <c r="C52" i="121"/>
  <c r="CH51" i="121"/>
  <c r="CG51" i="121"/>
  <c r="CF51" i="121"/>
  <c r="CE51" i="121"/>
  <c r="CC51" i="121"/>
  <c r="BW51" i="121"/>
  <c r="BQ51" i="121"/>
  <c r="BK51" i="121"/>
  <c r="BE51" i="121"/>
  <c r="AY51" i="121"/>
  <c r="AS51" i="121"/>
  <c r="AM51" i="121"/>
  <c r="AG51" i="121"/>
  <c r="R51" i="121"/>
  <c r="Q51" i="121"/>
  <c r="J51" i="121"/>
  <c r="E51" i="121"/>
  <c r="D51" i="121"/>
  <c r="C51" i="121"/>
  <c r="CH50" i="121"/>
  <c r="CG50" i="121"/>
  <c r="CF50" i="121"/>
  <c r="CE50" i="121"/>
  <c r="CC50" i="121"/>
  <c r="BW50" i="121"/>
  <c r="BQ50" i="121"/>
  <c r="BK50" i="121"/>
  <c r="BE50" i="121"/>
  <c r="AY50" i="121"/>
  <c r="AS50" i="121"/>
  <c r="AM50" i="121"/>
  <c r="AG50" i="121"/>
  <c r="R50" i="121"/>
  <c r="Q50" i="121"/>
  <c r="J50" i="121"/>
  <c r="E50" i="121"/>
  <c r="D50" i="121"/>
  <c r="C50" i="121"/>
  <c r="CH49" i="121"/>
  <c r="CG49" i="121"/>
  <c r="CF49" i="121"/>
  <c r="CE49" i="121"/>
  <c r="CC49" i="121"/>
  <c r="BW49" i="121"/>
  <c r="BQ49" i="121"/>
  <c r="BK49" i="121"/>
  <c r="BE49" i="121"/>
  <c r="AY49" i="121"/>
  <c r="AS49" i="121"/>
  <c r="AM49" i="121"/>
  <c r="AG49" i="121"/>
  <c r="R49" i="121"/>
  <c r="Q49" i="121"/>
  <c r="J49" i="121"/>
  <c r="E49" i="121"/>
  <c r="D49" i="121"/>
  <c r="C49" i="121"/>
  <c r="CH48" i="121"/>
  <c r="CG48" i="121"/>
  <c r="CF48" i="121"/>
  <c r="CE48" i="121"/>
  <c r="CC48" i="121"/>
  <c r="BW48" i="121"/>
  <c r="BQ48" i="121"/>
  <c r="BK48" i="121"/>
  <c r="BE48" i="121"/>
  <c r="AY48" i="121"/>
  <c r="AS48" i="121"/>
  <c r="AM48" i="121"/>
  <c r="AG48" i="121"/>
  <c r="R48" i="121"/>
  <c r="Q48" i="121"/>
  <c r="J48" i="121"/>
  <c r="E48" i="121"/>
  <c r="D48" i="121"/>
  <c r="C48" i="121"/>
  <c r="CH47" i="121"/>
  <c r="CG47" i="121"/>
  <c r="CF47" i="121"/>
  <c r="CE47" i="121"/>
  <c r="CC47" i="121"/>
  <c r="BW47" i="121"/>
  <c r="BQ47" i="121"/>
  <c r="BK47" i="121"/>
  <c r="BE47" i="121"/>
  <c r="AY47" i="121"/>
  <c r="AS47" i="121"/>
  <c r="AM47" i="121"/>
  <c r="AG47" i="121"/>
  <c r="R47" i="121"/>
  <c r="Q47" i="121"/>
  <c r="J47" i="121"/>
  <c r="E47" i="121"/>
  <c r="D47" i="121"/>
  <c r="C47" i="121"/>
  <c r="CH46" i="121"/>
  <c r="CG46" i="121"/>
  <c r="CF46" i="121"/>
  <c r="CE46" i="121"/>
  <c r="CC46" i="121"/>
  <c r="BW46" i="121"/>
  <c r="BQ46" i="121"/>
  <c r="BK46" i="121"/>
  <c r="BE46" i="121"/>
  <c r="AY46" i="121"/>
  <c r="AS46" i="121"/>
  <c r="AM46" i="121"/>
  <c r="AG46" i="121"/>
  <c r="R46" i="121"/>
  <c r="Q46" i="121"/>
  <c r="J46" i="121"/>
  <c r="E46" i="121"/>
  <c r="D46" i="121"/>
  <c r="C46" i="121"/>
  <c r="CH45" i="121"/>
  <c r="CG45" i="121"/>
  <c r="CF45" i="121"/>
  <c r="CE45" i="121"/>
  <c r="CC45" i="121"/>
  <c r="BW45" i="121"/>
  <c r="BQ45" i="121"/>
  <c r="BK45" i="121"/>
  <c r="BE45" i="121"/>
  <c r="AY45" i="121"/>
  <c r="AS45" i="121"/>
  <c r="AM45" i="121"/>
  <c r="AG45" i="121"/>
  <c r="R45" i="121"/>
  <c r="Q45" i="121"/>
  <c r="J45" i="121"/>
  <c r="E45" i="121"/>
  <c r="D45" i="121"/>
  <c r="C45" i="121"/>
  <c r="CH44" i="121"/>
  <c r="CG44" i="121"/>
  <c r="CF44" i="121"/>
  <c r="CE44" i="121"/>
  <c r="CC44" i="121"/>
  <c r="BW44" i="121"/>
  <c r="BQ44" i="121"/>
  <c r="BK44" i="121"/>
  <c r="BE44" i="121"/>
  <c r="AY44" i="121"/>
  <c r="AS44" i="121"/>
  <c r="AM44" i="121"/>
  <c r="AG44" i="121"/>
  <c r="R44" i="121"/>
  <c r="Q44" i="121"/>
  <c r="J44" i="121"/>
  <c r="E44" i="121"/>
  <c r="D44" i="121"/>
  <c r="C44" i="121"/>
  <c r="CH43" i="121"/>
  <c r="CG43" i="121"/>
  <c r="CF43" i="121"/>
  <c r="CE43" i="121"/>
  <c r="CC43" i="121"/>
  <c r="BW43" i="121"/>
  <c r="BQ43" i="121"/>
  <c r="BK43" i="121"/>
  <c r="BE43" i="121"/>
  <c r="AY43" i="121"/>
  <c r="AS43" i="121"/>
  <c r="AM43" i="121"/>
  <c r="AG43" i="121"/>
  <c r="R43" i="121"/>
  <c r="Q43" i="121"/>
  <c r="J43" i="121"/>
  <c r="E43" i="121"/>
  <c r="D43" i="121"/>
  <c r="C43" i="121"/>
  <c r="CH42" i="121"/>
  <c r="CG42" i="121"/>
  <c r="CF42" i="121"/>
  <c r="CE42" i="121"/>
  <c r="CC42" i="121"/>
  <c r="BW42" i="121"/>
  <c r="BQ42" i="121"/>
  <c r="BK42" i="121"/>
  <c r="BE42" i="121"/>
  <c r="AY42" i="121"/>
  <c r="AS42" i="121"/>
  <c r="AM42" i="121"/>
  <c r="AG42" i="121"/>
  <c r="R42" i="121"/>
  <c r="Q42" i="121"/>
  <c r="J42" i="121"/>
  <c r="E42" i="121"/>
  <c r="D42" i="121"/>
  <c r="C42" i="121"/>
  <c r="CH41" i="121"/>
  <c r="CG41" i="121"/>
  <c r="CF41" i="121"/>
  <c r="CE41" i="121"/>
  <c r="CC41" i="121"/>
  <c r="BW41" i="121"/>
  <c r="BQ41" i="121"/>
  <c r="BE41" i="121"/>
  <c r="AY41" i="121"/>
  <c r="AS41" i="121"/>
  <c r="AM41" i="121"/>
  <c r="AG41" i="121"/>
  <c r="R41" i="121"/>
  <c r="Q41" i="121"/>
  <c r="J41" i="121"/>
  <c r="E41" i="121"/>
  <c r="D41" i="121"/>
  <c r="C41" i="121"/>
  <c r="CH40" i="121"/>
  <c r="CG40" i="121"/>
  <c r="CF40" i="121"/>
  <c r="CE40" i="121"/>
  <c r="CC40" i="121"/>
  <c r="BW40" i="121"/>
  <c r="BQ40" i="121"/>
  <c r="BK40" i="121"/>
  <c r="BE40" i="121"/>
  <c r="AY40" i="121"/>
  <c r="AS40" i="121"/>
  <c r="AM40" i="121"/>
  <c r="AG40" i="121"/>
  <c r="R40" i="121"/>
  <c r="Q40" i="121"/>
  <c r="J40" i="121"/>
  <c r="E40" i="121"/>
  <c r="D40" i="121"/>
  <c r="C40" i="121"/>
  <c r="CH39" i="121"/>
  <c r="CG39" i="121"/>
  <c r="CF39" i="121"/>
  <c r="CE39" i="121"/>
  <c r="CC39" i="121"/>
  <c r="BW39" i="121"/>
  <c r="BQ39" i="121"/>
  <c r="AY39" i="121"/>
  <c r="AS39" i="121"/>
  <c r="AM39" i="121"/>
  <c r="AG39" i="121"/>
  <c r="R39" i="121"/>
  <c r="Q39" i="121"/>
  <c r="J39" i="121"/>
  <c r="E39" i="121"/>
  <c r="D39" i="121"/>
  <c r="C39" i="121"/>
  <c r="CH38" i="121"/>
  <c r="CG38" i="121"/>
  <c r="CF38" i="121"/>
  <c r="CE38" i="121"/>
  <c r="CC38" i="121"/>
  <c r="BW38" i="121"/>
  <c r="BQ38" i="121"/>
  <c r="BE38" i="121"/>
  <c r="AY38" i="121"/>
  <c r="AS38" i="121"/>
  <c r="AM38" i="121"/>
  <c r="AG38" i="121"/>
  <c r="R38" i="121"/>
  <c r="Q38" i="121"/>
  <c r="J38" i="121"/>
  <c r="E38" i="121"/>
  <c r="D38" i="121"/>
  <c r="C38" i="121"/>
  <c r="CH37" i="121"/>
  <c r="CG37" i="121"/>
  <c r="CF37" i="121"/>
  <c r="CE37" i="121"/>
  <c r="CC37" i="121"/>
  <c r="BW37" i="121"/>
  <c r="BQ37" i="121"/>
  <c r="BE37" i="121"/>
  <c r="AY37" i="121"/>
  <c r="AS37" i="121"/>
  <c r="AM37" i="121"/>
  <c r="AG37" i="121"/>
  <c r="R37" i="121"/>
  <c r="Q37" i="121"/>
  <c r="J37" i="121"/>
  <c r="E37" i="121"/>
  <c r="D37" i="121"/>
  <c r="C37" i="121"/>
  <c r="CH36" i="121"/>
  <c r="CG36" i="121"/>
  <c r="CF36" i="121"/>
  <c r="CE36" i="121"/>
  <c r="CC36" i="121"/>
  <c r="BW36" i="121"/>
  <c r="BQ36" i="121"/>
  <c r="BE36" i="121"/>
  <c r="AY36" i="121"/>
  <c r="AS36" i="121"/>
  <c r="AM36" i="121"/>
  <c r="AG36" i="121"/>
  <c r="R36" i="121"/>
  <c r="Q36" i="121"/>
  <c r="J36" i="121"/>
  <c r="E36" i="121"/>
  <c r="D36" i="121"/>
  <c r="C36" i="121"/>
  <c r="CH35" i="121"/>
  <c r="CG35" i="121"/>
  <c r="CF35" i="121"/>
  <c r="CE35" i="121"/>
  <c r="CC35" i="121"/>
  <c r="BW35" i="121"/>
  <c r="BQ35" i="121"/>
  <c r="BK35" i="121"/>
  <c r="BE35" i="121"/>
  <c r="AY35" i="121"/>
  <c r="AS35" i="121"/>
  <c r="AM35" i="121"/>
  <c r="AG35" i="121"/>
  <c r="R35" i="121"/>
  <c r="Q35" i="121"/>
  <c r="J35" i="121"/>
  <c r="E35" i="121"/>
  <c r="D35" i="121"/>
  <c r="C35" i="121"/>
  <c r="CH34" i="121"/>
  <c r="CG34" i="121"/>
  <c r="CF34" i="121"/>
  <c r="CE34" i="121"/>
  <c r="CC34" i="121"/>
  <c r="BW34" i="121"/>
  <c r="BQ34" i="121"/>
  <c r="BE34" i="121"/>
  <c r="AY34" i="121"/>
  <c r="AS34" i="121"/>
  <c r="AM34" i="121"/>
  <c r="AG34" i="121"/>
  <c r="R34" i="121"/>
  <c r="Q34" i="121"/>
  <c r="J34" i="121"/>
  <c r="E34" i="121"/>
  <c r="D34" i="121"/>
  <c r="C34" i="121"/>
  <c r="CH33" i="121"/>
  <c r="CG33" i="121"/>
  <c r="CF33" i="121"/>
  <c r="CE33" i="121"/>
  <c r="CC33" i="121"/>
  <c r="BW33" i="121"/>
  <c r="BQ33" i="121"/>
  <c r="BE33" i="121"/>
  <c r="AY33" i="121"/>
  <c r="AS33" i="121"/>
  <c r="AM33" i="121"/>
  <c r="AG33" i="121"/>
  <c r="R33" i="121"/>
  <c r="Q33" i="121"/>
  <c r="J33" i="121"/>
  <c r="E33" i="121"/>
  <c r="D33" i="121"/>
  <c r="C33" i="121"/>
  <c r="CH32" i="121"/>
  <c r="CG32" i="121"/>
  <c r="CF32" i="121"/>
  <c r="CE32" i="121"/>
  <c r="CC32" i="121"/>
  <c r="BW32" i="121"/>
  <c r="BQ32" i="121"/>
  <c r="BK32" i="121"/>
  <c r="BE32" i="121"/>
  <c r="AY32" i="121"/>
  <c r="AS32" i="121"/>
  <c r="AM32" i="121"/>
  <c r="AG32" i="121"/>
  <c r="R32" i="121"/>
  <c r="Q32" i="121"/>
  <c r="E32" i="121"/>
  <c r="D32" i="121"/>
  <c r="C32" i="121"/>
  <c r="CH31" i="121"/>
  <c r="CG31" i="121"/>
  <c r="CF31" i="121"/>
  <c r="CE31" i="121"/>
  <c r="CC31" i="121"/>
  <c r="BW31" i="121"/>
  <c r="BQ31" i="121"/>
  <c r="BK31" i="121"/>
  <c r="BE31" i="121"/>
  <c r="AY31" i="121"/>
  <c r="AS31" i="121"/>
  <c r="AM31" i="121"/>
  <c r="AG31" i="121"/>
  <c r="R31" i="121"/>
  <c r="Q31" i="121"/>
  <c r="J31" i="121"/>
  <c r="E31" i="121"/>
  <c r="D31" i="121"/>
  <c r="C31" i="121"/>
  <c r="CH30" i="121"/>
  <c r="CG30" i="121"/>
  <c r="CF30" i="121"/>
  <c r="CE30" i="121"/>
  <c r="CC30" i="121"/>
  <c r="BW30" i="121"/>
  <c r="BQ30" i="121"/>
  <c r="BK30" i="121"/>
  <c r="BE30" i="121"/>
  <c r="AY30" i="121"/>
  <c r="AS30" i="121"/>
  <c r="AM30" i="121"/>
  <c r="AG30" i="121"/>
  <c r="R30" i="121"/>
  <c r="Q30" i="121"/>
  <c r="J30" i="121"/>
  <c r="E30" i="121"/>
  <c r="D30" i="121"/>
  <c r="C30" i="121"/>
  <c r="CH29" i="121"/>
  <c r="CG29" i="121"/>
  <c r="CF29" i="121"/>
  <c r="CE29" i="121"/>
  <c r="CC29" i="121"/>
  <c r="BW29" i="121"/>
  <c r="BQ29" i="121"/>
  <c r="BK29" i="121"/>
  <c r="BE29" i="121"/>
  <c r="AY29" i="121"/>
  <c r="AS29" i="121"/>
  <c r="AM29" i="121"/>
  <c r="AG29" i="121"/>
  <c r="R29" i="121"/>
  <c r="Q29" i="121"/>
  <c r="J29" i="121"/>
  <c r="E29" i="121"/>
  <c r="D29" i="121"/>
  <c r="C29" i="121"/>
  <c r="CH28" i="121"/>
  <c r="CG28" i="121"/>
  <c r="CF28" i="121"/>
  <c r="CE28" i="121"/>
  <c r="CC28" i="121"/>
  <c r="BW28" i="121"/>
  <c r="BQ28" i="121"/>
  <c r="BK28" i="121"/>
  <c r="BE28" i="121"/>
  <c r="AY28" i="121"/>
  <c r="AS28" i="121"/>
  <c r="AM28" i="121"/>
  <c r="AG28" i="121"/>
  <c r="R28" i="121"/>
  <c r="Q28" i="121"/>
  <c r="J28" i="121"/>
  <c r="E28" i="121"/>
  <c r="D28" i="121"/>
  <c r="C28" i="121"/>
  <c r="CH25" i="121"/>
  <c r="CG25" i="121"/>
  <c r="CF25" i="121"/>
  <c r="CE25" i="121"/>
  <c r="CC25" i="121"/>
  <c r="BW25" i="121"/>
  <c r="BQ25" i="121"/>
  <c r="BK25" i="121"/>
  <c r="BE25" i="121"/>
  <c r="AY25" i="121"/>
  <c r="AS25" i="121"/>
  <c r="AM25" i="121"/>
  <c r="AG25" i="121"/>
  <c r="R25" i="121"/>
  <c r="Q25" i="121"/>
  <c r="J25" i="121"/>
  <c r="E25" i="121"/>
  <c r="D25" i="121"/>
  <c r="C25" i="121"/>
  <c r="CH24" i="121"/>
  <c r="CG24" i="121"/>
  <c r="CF24" i="121"/>
  <c r="CE24" i="121"/>
  <c r="CC24" i="121"/>
  <c r="BW24" i="121"/>
  <c r="BQ24" i="121"/>
  <c r="BK24" i="121"/>
  <c r="BE24" i="121"/>
  <c r="AY24" i="121"/>
  <c r="AS24" i="121"/>
  <c r="AM24" i="121"/>
  <c r="AG24" i="121"/>
  <c r="R24" i="121"/>
  <c r="Q24" i="121"/>
  <c r="J24" i="121"/>
  <c r="E24" i="121"/>
  <c r="D24" i="121"/>
  <c r="C24" i="121"/>
  <c r="CH22" i="121"/>
  <c r="CG22" i="121"/>
  <c r="CF22" i="121"/>
  <c r="CE22" i="121"/>
  <c r="CC22" i="121"/>
  <c r="BW22" i="121"/>
  <c r="BQ22" i="121"/>
  <c r="BE22" i="121"/>
  <c r="AY22" i="121"/>
  <c r="AS22" i="121"/>
  <c r="AM22" i="121"/>
  <c r="AG22" i="121"/>
  <c r="R22" i="121"/>
  <c r="Q22" i="121"/>
  <c r="J22" i="121"/>
  <c r="E22" i="121"/>
  <c r="D22" i="121"/>
  <c r="C22" i="121"/>
  <c r="CH21" i="121"/>
  <c r="CG21" i="121"/>
  <c r="CF21" i="121"/>
  <c r="CE21" i="121"/>
  <c r="CD15" i="107" s="1"/>
  <c r="CI15" i="107" s="1"/>
  <c r="CJ15" i="107" s="1"/>
  <c r="CK15" i="107" s="1"/>
  <c r="CC21" i="121"/>
  <c r="BW21" i="121"/>
  <c r="BQ21" i="121"/>
  <c r="BK21" i="121"/>
  <c r="BE21" i="121"/>
  <c r="AY21" i="121"/>
  <c r="AS21" i="121"/>
  <c r="AM21" i="121"/>
  <c r="AG21" i="121"/>
  <c r="R21" i="121"/>
  <c r="Q21" i="121"/>
  <c r="J21" i="121"/>
  <c r="E21" i="121"/>
  <c r="D21" i="121"/>
  <c r="C21" i="121"/>
  <c r="CH20" i="121"/>
  <c r="CG20" i="121"/>
  <c r="CF20" i="121"/>
  <c r="CE20" i="121"/>
  <c r="CC20" i="121"/>
  <c r="BW20" i="121"/>
  <c r="BQ20" i="121"/>
  <c r="BK20" i="121"/>
  <c r="BE20" i="121"/>
  <c r="AY20" i="121"/>
  <c r="AS20" i="121"/>
  <c r="AM20" i="121"/>
  <c r="AG20" i="121"/>
  <c r="R20" i="121"/>
  <c r="Q20" i="121"/>
  <c r="J20" i="121"/>
  <c r="E20" i="121"/>
  <c r="D20" i="121"/>
  <c r="C20" i="121"/>
  <c r="CH15" i="121"/>
  <c r="CG15" i="121"/>
  <c r="CF15" i="121"/>
  <c r="CE15" i="121"/>
  <c r="CC15" i="121"/>
  <c r="BW15" i="121"/>
  <c r="BQ15" i="121"/>
  <c r="BK15" i="121"/>
  <c r="BE15" i="121"/>
  <c r="AY15" i="121"/>
  <c r="AS15" i="121"/>
  <c r="AM15" i="121"/>
  <c r="AG15" i="121"/>
  <c r="J15" i="121"/>
  <c r="E15" i="121"/>
  <c r="D15" i="121"/>
  <c r="C15" i="121"/>
  <c r="CH14" i="121"/>
  <c r="CG14" i="121"/>
  <c r="CF14" i="121"/>
  <c r="CE14" i="121"/>
  <c r="CC14" i="121"/>
  <c r="BW14" i="121"/>
  <c r="BQ14" i="121"/>
  <c r="BK14" i="121"/>
  <c r="BE14" i="121"/>
  <c r="AY14" i="121"/>
  <c r="AS14" i="121"/>
  <c r="AM14" i="121"/>
  <c r="AG14" i="121"/>
  <c r="E14" i="121"/>
  <c r="D14" i="121"/>
  <c r="C14" i="121"/>
  <c r="U14" i="107" l="1"/>
  <c r="S37" i="121"/>
  <c r="CD37" i="121" s="1"/>
  <c r="S66" i="121"/>
  <c r="CD66" i="121" s="1"/>
  <c r="S71" i="121"/>
  <c r="CD71" i="121" s="1"/>
  <c r="CI73" i="121"/>
  <c r="S75" i="121"/>
  <c r="CD75" i="121" s="1"/>
  <c r="CI77" i="121"/>
  <c r="S79" i="121"/>
  <c r="CD79" i="121" s="1"/>
  <c r="CI81" i="121"/>
  <c r="S83" i="121"/>
  <c r="CD83" i="121" s="1"/>
  <c r="CI85" i="121"/>
  <c r="S86" i="121"/>
  <c r="CD86" i="121" s="1"/>
  <c r="CI89" i="121"/>
  <c r="S90" i="121"/>
  <c r="CD90" i="121" s="1"/>
  <c r="CI93" i="121"/>
  <c r="S50" i="121"/>
  <c r="CD50" i="121" s="1"/>
  <c r="S55" i="121"/>
  <c r="CD55" i="121" s="1"/>
  <c r="S64" i="121"/>
  <c r="CD64" i="121" s="1"/>
  <c r="S68" i="121"/>
  <c r="CD68" i="121" s="1"/>
  <c r="S65" i="121"/>
  <c r="CD65" i="121" s="1"/>
  <c r="S33" i="121"/>
  <c r="CD33" i="121" s="1"/>
  <c r="S35" i="121"/>
  <c r="CD35" i="121" s="1"/>
  <c r="S45" i="121"/>
  <c r="CD45" i="121" s="1"/>
  <c r="S49" i="121"/>
  <c r="CD49" i="121" s="1"/>
  <c r="S53" i="121"/>
  <c r="CD53" i="121" s="1"/>
  <c r="S57" i="121"/>
  <c r="CD57" i="121" s="1"/>
  <c r="S60" i="121"/>
  <c r="CD60" i="121" s="1"/>
  <c r="S69" i="121"/>
  <c r="CD69" i="121" s="1"/>
  <c r="CI28" i="121"/>
  <c r="S32" i="121"/>
  <c r="CD32" i="121" s="1"/>
  <c r="CI21" i="121"/>
  <c r="S34" i="121"/>
  <c r="CD34" i="121" s="1"/>
  <c r="S61" i="121"/>
  <c r="CD61" i="121" s="1"/>
  <c r="S67" i="121"/>
  <c r="CD67" i="121" s="1"/>
  <c r="S70" i="121"/>
  <c r="CD70" i="121" s="1"/>
  <c r="S94" i="121"/>
  <c r="CD94" i="121" s="1"/>
  <c r="CI62" i="121"/>
  <c r="CI65" i="121"/>
  <c r="S74" i="121"/>
  <c r="CD74" i="121" s="1"/>
  <c r="S78" i="121"/>
  <c r="CD78" i="121" s="1"/>
  <c r="S82" i="121"/>
  <c r="CD82" i="121" s="1"/>
  <c r="S39" i="121"/>
  <c r="CD39" i="121" s="1"/>
  <c r="CI39" i="121"/>
  <c r="S40" i="121"/>
  <c r="CD40" i="121" s="1"/>
  <c r="S43" i="121"/>
  <c r="CD43" i="121" s="1"/>
  <c r="S56" i="121"/>
  <c r="CD56" i="121" s="1"/>
  <c r="S63" i="121"/>
  <c r="CD63" i="121" s="1"/>
  <c r="CI69" i="121"/>
  <c r="CJ69" i="121" s="1"/>
  <c r="S87" i="121"/>
  <c r="CD87" i="121" s="1"/>
  <c r="S91" i="121"/>
  <c r="CD91" i="121" s="1"/>
  <c r="S95" i="121"/>
  <c r="CD95" i="121" s="1"/>
  <c r="CI33" i="121"/>
  <c r="CI48" i="121"/>
  <c r="CI56" i="121"/>
  <c r="CJ56" i="121" s="1"/>
  <c r="CI57" i="121"/>
  <c r="CJ57" i="121" s="1"/>
  <c r="CI58" i="121"/>
  <c r="S72" i="121"/>
  <c r="CD72" i="121" s="1"/>
  <c r="S73" i="121"/>
  <c r="CD73" i="121" s="1"/>
  <c r="S76" i="121"/>
  <c r="CD76" i="121" s="1"/>
  <c r="S77" i="121"/>
  <c r="CD77" i="121" s="1"/>
  <c r="CJ77" i="121" s="1"/>
  <c r="S80" i="121"/>
  <c r="CD80" i="121" s="1"/>
  <c r="S81" i="121"/>
  <c r="CD81" i="121" s="1"/>
  <c r="S84" i="121"/>
  <c r="CD84" i="121" s="1"/>
  <c r="S85" i="121"/>
  <c r="CD85" i="121" s="1"/>
  <c r="CJ85" i="121" s="1"/>
  <c r="S88" i="121"/>
  <c r="CD88" i="121" s="1"/>
  <c r="S89" i="121"/>
  <c r="CD89" i="121" s="1"/>
  <c r="S92" i="121"/>
  <c r="CD92" i="121" s="1"/>
  <c r="S93" i="121"/>
  <c r="CD93" i="121" s="1"/>
  <c r="CJ93" i="121" s="1"/>
  <c r="S96" i="121"/>
  <c r="CD96" i="121" s="1"/>
  <c r="S97" i="121"/>
  <c r="CD97" i="121" s="1"/>
  <c r="S44" i="121"/>
  <c r="CD44" i="121" s="1"/>
  <c r="CI47" i="121"/>
  <c r="CJ47" i="121" s="1"/>
  <c r="CI30" i="121"/>
  <c r="S29" i="121"/>
  <c r="CD29" i="121" s="1"/>
  <c r="CI40" i="121"/>
  <c r="CI44" i="121"/>
  <c r="CI46" i="121"/>
  <c r="S47" i="121"/>
  <c r="CD47" i="121" s="1"/>
  <c r="S51" i="121"/>
  <c r="CD51" i="121" s="1"/>
  <c r="S62" i="121"/>
  <c r="CD62" i="121" s="1"/>
  <c r="CD14" i="121"/>
  <c r="D22" i="117" s="1"/>
  <c r="S21" i="121"/>
  <c r="CD21" i="121" s="1"/>
  <c r="S22" i="121"/>
  <c r="CD22" i="121" s="1"/>
  <c r="S25" i="121"/>
  <c r="CD25" i="121" s="1"/>
  <c r="S28" i="121"/>
  <c r="CD28" i="121" s="1"/>
  <c r="CJ28" i="121" s="1"/>
  <c r="S38" i="121"/>
  <c r="CD38" i="121" s="1"/>
  <c r="S46" i="121"/>
  <c r="CD46" i="121" s="1"/>
  <c r="S48" i="121"/>
  <c r="CD48" i="121" s="1"/>
  <c r="S52" i="121"/>
  <c r="CD52" i="121" s="1"/>
  <c r="S58" i="121"/>
  <c r="CD58" i="121" s="1"/>
  <c r="S24" i="121"/>
  <c r="CD24" i="121" s="1"/>
  <c r="CI24" i="121"/>
  <c r="CI29" i="121"/>
  <c r="CJ29" i="121" s="1"/>
  <c r="CI31" i="121"/>
  <c r="CI32" i="121"/>
  <c r="CJ32" i="121" s="1"/>
  <c r="CI36" i="121"/>
  <c r="S41" i="121"/>
  <c r="CD41" i="121" s="1"/>
  <c r="CI43" i="121"/>
  <c r="CI52" i="121"/>
  <c r="CI54" i="121"/>
  <c r="CI55" i="121"/>
  <c r="CJ55" i="121" s="1"/>
  <c r="S59" i="121"/>
  <c r="CD59" i="121" s="1"/>
  <c r="CI60" i="121"/>
  <c r="CI61" i="121"/>
  <c r="CD15" i="121"/>
  <c r="S30" i="121"/>
  <c r="CD30" i="121" s="1"/>
  <c r="S31" i="121"/>
  <c r="CD31" i="121" s="1"/>
  <c r="S36" i="121"/>
  <c r="CD36" i="121" s="1"/>
  <c r="S42" i="121"/>
  <c r="CD42" i="121" s="1"/>
  <c r="CI42" i="121"/>
  <c r="CI50" i="121"/>
  <c r="CI66" i="121"/>
  <c r="CJ66" i="121" s="1"/>
  <c r="CI70" i="121"/>
  <c r="CI74" i="121"/>
  <c r="CI78" i="121"/>
  <c r="CI82" i="121"/>
  <c r="CJ82" i="121" s="1"/>
  <c r="CI86" i="121"/>
  <c r="CI90" i="121"/>
  <c r="CJ90" i="121" s="1"/>
  <c r="CI94" i="121"/>
  <c r="CI97" i="121"/>
  <c r="CI14" i="121"/>
  <c r="CI15" i="121"/>
  <c r="CI34" i="121"/>
  <c r="CI38" i="121"/>
  <c r="CI20" i="121"/>
  <c r="CI22" i="121"/>
  <c r="CI25" i="121"/>
  <c r="CI51" i="121"/>
  <c r="CI59" i="121"/>
  <c r="S54" i="121"/>
  <c r="CD54" i="121" s="1"/>
  <c r="CJ54" i="121" s="1"/>
  <c r="CI37" i="121"/>
  <c r="CJ37" i="121" s="1"/>
  <c r="CI45" i="121"/>
  <c r="CI49" i="121"/>
  <c r="CI53" i="121"/>
  <c r="CJ53" i="121" s="1"/>
  <c r="CI63" i="121"/>
  <c r="S20" i="121"/>
  <c r="CD20" i="121" s="1"/>
  <c r="CI35" i="121"/>
  <c r="CJ35" i="121" s="1"/>
  <c r="CI41" i="121"/>
  <c r="CI64" i="121"/>
  <c r="CJ64" i="121" s="1"/>
  <c r="CI67" i="121"/>
  <c r="CJ67" i="121" s="1"/>
  <c r="CI68" i="121"/>
  <c r="CJ68" i="121" s="1"/>
  <c r="CI71" i="121"/>
  <c r="CI72" i="121"/>
  <c r="CJ72" i="121" s="1"/>
  <c r="CI75" i="121"/>
  <c r="CJ75" i="121" s="1"/>
  <c r="CI76" i="121"/>
  <c r="CI79" i="121"/>
  <c r="CI80" i="121"/>
  <c r="CJ80" i="121" s="1"/>
  <c r="CI83" i="121"/>
  <c r="CJ83" i="121" s="1"/>
  <c r="CI84" i="121"/>
  <c r="CI87" i="121"/>
  <c r="CI88" i="121"/>
  <c r="CJ88" i="121" s="1"/>
  <c r="CI91" i="121"/>
  <c r="CI92" i="121"/>
  <c r="CI95" i="121"/>
  <c r="CI96" i="121"/>
  <c r="CJ96" i="121" s="1"/>
  <c r="CJ87" i="121" l="1"/>
  <c r="CJ61" i="121"/>
  <c r="CJ48" i="121"/>
  <c r="CJ62" i="121"/>
  <c r="CJ34" i="121"/>
  <c r="CJ94" i="121"/>
  <c r="CJ78" i="121"/>
  <c r="CJ50" i="121"/>
  <c r="CJ41" i="121"/>
  <c r="CJ43" i="121"/>
  <c r="CJ89" i="121"/>
  <c r="CJ81" i="121"/>
  <c r="CJ73" i="121"/>
  <c r="V14" i="107"/>
  <c r="W14" i="107" s="1"/>
  <c r="CJ42" i="121"/>
  <c r="CJ40" i="121"/>
  <c r="CJ79" i="121"/>
  <c r="E22" i="117"/>
  <c r="F22" i="117" s="1"/>
  <c r="CJ86" i="121"/>
  <c r="CJ65" i="121"/>
  <c r="CJ71" i="121"/>
  <c r="CJ49" i="121"/>
  <c r="CJ33" i="121"/>
  <c r="CJ21" i="121"/>
  <c r="CJ70" i="121"/>
  <c r="CJ45" i="121"/>
  <c r="CJ22" i="121"/>
  <c r="CJ74" i="121"/>
  <c r="CJ95" i="121"/>
  <c r="CJ60" i="121"/>
  <c r="CJ52" i="121"/>
  <c r="CJ92" i="121"/>
  <c r="CJ84" i="121"/>
  <c r="CJ76" i="121"/>
  <c r="CJ51" i="121"/>
  <c r="CJ38" i="121"/>
  <c r="CJ97" i="121"/>
  <c r="CJ39" i="121"/>
  <c r="CJ63" i="121"/>
  <c r="CJ44" i="121"/>
  <c r="CJ91" i="121"/>
  <c r="CJ25" i="121"/>
  <c r="CJ14" i="121"/>
  <c r="CJ30" i="121"/>
  <c r="CJ31" i="121"/>
  <c r="CJ46" i="121"/>
  <c r="CJ58" i="121"/>
  <c r="CJ24" i="121"/>
  <c r="CJ59" i="121"/>
  <c r="CJ15" i="121"/>
  <c r="CJ36" i="121"/>
  <c r="CJ20" i="121"/>
  <c r="X14" i="107" l="1"/>
  <c r="CD14" i="122"/>
  <c r="D19" i="117" s="1"/>
  <c r="Y14" i="107" l="1"/>
  <c r="Z14" i="107" s="1"/>
  <c r="CI21" i="132"/>
  <c r="CI19" i="132"/>
  <c r="CI20" i="132"/>
  <c r="CH18" i="132"/>
  <c r="CG18" i="132"/>
  <c r="CF18" i="132"/>
  <c r="CE18" i="132"/>
  <c r="CC18" i="132"/>
  <c r="BW18" i="132"/>
  <c r="BQ18" i="132"/>
  <c r="BK18" i="132"/>
  <c r="BE18" i="132"/>
  <c r="AY18" i="132"/>
  <c r="AS18" i="132"/>
  <c r="AM18" i="132"/>
  <c r="AG18" i="132"/>
  <c r="Z18" i="132"/>
  <c r="R18" i="132"/>
  <c r="Q18" i="132"/>
  <c r="J18" i="132"/>
  <c r="E18" i="132"/>
  <c r="C18" i="132"/>
  <c r="CH17" i="132"/>
  <c r="CG17" i="132"/>
  <c r="CF17" i="132"/>
  <c r="CE17" i="132"/>
  <c r="CC17" i="132"/>
  <c r="BW17" i="132"/>
  <c r="BQ17" i="132"/>
  <c r="BK17" i="132"/>
  <c r="BE17" i="132"/>
  <c r="AY17" i="132"/>
  <c r="AS17" i="132"/>
  <c r="AM17" i="132"/>
  <c r="AG17" i="132"/>
  <c r="Z17" i="132"/>
  <c r="R17" i="132"/>
  <c r="Q17" i="132"/>
  <c r="J17" i="132"/>
  <c r="E17" i="132"/>
  <c r="C17" i="132"/>
  <c r="CH16" i="132"/>
  <c r="CG16" i="132"/>
  <c r="CF16" i="132"/>
  <c r="CE16" i="132"/>
  <c r="CC16" i="132"/>
  <c r="BW16" i="132"/>
  <c r="BQ16" i="132"/>
  <c r="BK16" i="132"/>
  <c r="BE16" i="132"/>
  <c r="AY16" i="132"/>
  <c r="AS16" i="132"/>
  <c r="AM16" i="132"/>
  <c r="AG16" i="132"/>
  <c r="Z16" i="132"/>
  <c r="R16" i="132"/>
  <c r="Q16" i="132"/>
  <c r="J16" i="132"/>
  <c r="E16" i="132"/>
  <c r="C16" i="132"/>
  <c r="J15" i="137"/>
  <c r="CI15" i="137"/>
  <c r="J16" i="137"/>
  <c r="CI16" i="137"/>
  <c r="CJ16" i="137" s="1"/>
  <c r="J17" i="137"/>
  <c r="CI17" i="137"/>
  <c r="J18" i="137"/>
  <c r="CI18" i="137"/>
  <c r="J19" i="137"/>
  <c r="CI19" i="137"/>
  <c r="CJ19" i="137" s="1"/>
  <c r="J20" i="137"/>
  <c r="CJ15" i="137" l="1"/>
  <c r="S16" i="132"/>
  <c r="CD16" i="132" s="1"/>
  <c r="S17" i="132"/>
  <c r="CD17" i="132" s="1"/>
  <c r="CI17" i="132"/>
  <c r="S18" i="132"/>
  <c r="CD18" i="132" s="1"/>
  <c r="CI18" i="132"/>
  <c r="CJ18" i="132" s="1"/>
  <c r="CI16" i="132"/>
  <c r="CI20" i="137"/>
  <c r="CJ20" i="137" s="1"/>
  <c r="CJ17" i="132"/>
  <c r="CJ17" i="137"/>
  <c r="CJ18" i="137"/>
  <c r="CJ16" i="132" l="1"/>
  <c r="CE15" i="122" l="1"/>
  <c r="CF15" i="122"/>
  <c r="CG15" i="122"/>
  <c r="CH15" i="122"/>
  <c r="CE16" i="122"/>
  <c r="CF16" i="122"/>
  <c r="CG16" i="122"/>
  <c r="CH16" i="122"/>
  <c r="CE17" i="122"/>
  <c r="CF17" i="122"/>
  <c r="CG17" i="122"/>
  <c r="CH17" i="122"/>
  <c r="CE21" i="122"/>
  <c r="CD13" i="107" s="1"/>
  <c r="CD72" i="107" s="1"/>
  <c r="CF21" i="122"/>
  <c r="CG21" i="122"/>
  <c r="CF13" i="107" s="1"/>
  <c r="CF72" i="107" s="1"/>
  <c r="CH72" i="107" s="1"/>
  <c r="CH21" i="122"/>
  <c r="CG13" i="107" s="1"/>
  <c r="CG72" i="107" s="1"/>
  <c r="CE22" i="122"/>
  <c r="CF22" i="122"/>
  <c r="CG22" i="122"/>
  <c r="CH22" i="122"/>
  <c r="CI22" i="122"/>
  <c r="CE23" i="122"/>
  <c r="CF23" i="122"/>
  <c r="CG23" i="122"/>
  <c r="CH23" i="122"/>
  <c r="CE24" i="122"/>
  <c r="CF24" i="122"/>
  <c r="CG24" i="122"/>
  <c r="CH24" i="122"/>
  <c r="CE25" i="122"/>
  <c r="CF25" i="122"/>
  <c r="CG25" i="122"/>
  <c r="CH25" i="122"/>
  <c r="CE26" i="122"/>
  <c r="CF26" i="122"/>
  <c r="CG26" i="122"/>
  <c r="CH26" i="122"/>
  <c r="CE27" i="122"/>
  <c r="CF27" i="122"/>
  <c r="CG27" i="122"/>
  <c r="CH27" i="122"/>
  <c r="CE28" i="122"/>
  <c r="CF28" i="122"/>
  <c r="CG28" i="122"/>
  <c r="CH28" i="122"/>
  <c r="CE29" i="122"/>
  <c r="CF29" i="122"/>
  <c r="CG29" i="122"/>
  <c r="CH29" i="122"/>
  <c r="CE30" i="122"/>
  <c r="CF30" i="122"/>
  <c r="CG30" i="122"/>
  <c r="CH30" i="122"/>
  <c r="CE31" i="122"/>
  <c r="CF31" i="122"/>
  <c r="CG31" i="122"/>
  <c r="CH31" i="122"/>
  <c r="CE32" i="122"/>
  <c r="CF32" i="122"/>
  <c r="CG32" i="122"/>
  <c r="CH32" i="122"/>
  <c r="CE33" i="122"/>
  <c r="CF33" i="122"/>
  <c r="CG33" i="122"/>
  <c r="CH33" i="122"/>
  <c r="CE34" i="122"/>
  <c r="CF34" i="122"/>
  <c r="CG34" i="122"/>
  <c r="CH34" i="122"/>
  <c r="CE35" i="122"/>
  <c r="CF35" i="122"/>
  <c r="CG35" i="122"/>
  <c r="CH35" i="122"/>
  <c r="CE36" i="122"/>
  <c r="CF36" i="122"/>
  <c r="CG36" i="122"/>
  <c r="CH36" i="122"/>
  <c r="CE37" i="122"/>
  <c r="CF37" i="122"/>
  <c r="CG37" i="122"/>
  <c r="CH37" i="122"/>
  <c r="CE38" i="122"/>
  <c r="CF38" i="122"/>
  <c r="CG38" i="122"/>
  <c r="CH38" i="122"/>
  <c r="CE39" i="122"/>
  <c r="CF39" i="122"/>
  <c r="CG39" i="122"/>
  <c r="CH39" i="122"/>
  <c r="CE40" i="122"/>
  <c r="CF40" i="122"/>
  <c r="CG40" i="122"/>
  <c r="CH40" i="122"/>
  <c r="CE41" i="122"/>
  <c r="CF41" i="122"/>
  <c r="CG41" i="122"/>
  <c r="CH41" i="122"/>
  <c r="CE42" i="122"/>
  <c r="CF42" i="122"/>
  <c r="CG42" i="122"/>
  <c r="CH42" i="122"/>
  <c r="CE43" i="122"/>
  <c r="CF43" i="122"/>
  <c r="CG43" i="122"/>
  <c r="CH43" i="122"/>
  <c r="CE44" i="122"/>
  <c r="CF44" i="122"/>
  <c r="CG44" i="122"/>
  <c r="CH44" i="122"/>
  <c r="CE45" i="122"/>
  <c r="CF45" i="122"/>
  <c r="CG45" i="122"/>
  <c r="CH45" i="122"/>
  <c r="CE46" i="122"/>
  <c r="CF46" i="122"/>
  <c r="CG46" i="122"/>
  <c r="CH46" i="122"/>
  <c r="CE47" i="122"/>
  <c r="CF47" i="122"/>
  <c r="CG47" i="122"/>
  <c r="CH47" i="122"/>
  <c r="CE48" i="122"/>
  <c r="CF48" i="122"/>
  <c r="CG48" i="122"/>
  <c r="CH48" i="122"/>
  <c r="CE49" i="122"/>
  <c r="CF49" i="122"/>
  <c r="CG49" i="122"/>
  <c r="CH49" i="122"/>
  <c r="CI49" i="122"/>
  <c r="CE50" i="122"/>
  <c r="CF50" i="122"/>
  <c r="CG50" i="122"/>
  <c r="CH50" i="122"/>
  <c r="CI50" i="122"/>
  <c r="CE51" i="122"/>
  <c r="CF51" i="122"/>
  <c r="CG51" i="122"/>
  <c r="CH51" i="122"/>
  <c r="CI51" i="122"/>
  <c r="CE52" i="122"/>
  <c r="CF52" i="122"/>
  <c r="CG52" i="122"/>
  <c r="CH52" i="122"/>
  <c r="CI52" i="122"/>
  <c r="CE53" i="122"/>
  <c r="CF53" i="122"/>
  <c r="CG53" i="122"/>
  <c r="CH53" i="122"/>
  <c r="CI53" i="122"/>
  <c r="CE54" i="122"/>
  <c r="CF54" i="122"/>
  <c r="CG54" i="122"/>
  <c r="CH54" i="122"/>
  <c r="CI54" i="122"/>
  <c r="CE55" i="122"/>
  <c r="CF55" i="122"/>
  <c r="CG55" i="122"/>
  <c r="CH55" i="122"/>
  <c r="CI55" i="122"/>
  <c r="CE56" i="122"/>
  <c r="CF56" i="122"/>
  <c r="CG56" i="122"/>
  <c r="CH56" i="122"/>
  <c r="CI56" i="122"/>
  <c r="CE22" i="132"/>
  <c r="CF22" i="132"/>
  <c r="CG22" i="132"/>
  <c r="CH22" i="132"/>
  <c r="CG23" i="132"/>
  <c r="CH23" i="132"/>
  <c r="CI23" i="132" s="1"/>
  <c r="CE24" i="132"/>
  <c r="CF24" i="132"/>
  <c r="CG24" i="132"/>
  <c r="CH24" i="132"/>
  <c r="CE25" i="132"/>
  <c r="CF25" i="132"/>
  <c r="CG25" i="132"/>
  <c r="CH25" i="132"/>
  <c r="CE26" i="132"/>
  <c r="CF26" i="132"/>
  <c r="CG26" i="132"/>
  <c r="CH26" i="132"/>
  <c r="CI26" i="132" s="1"/>
  <c r="CE15" i="132"/>
  <c r="CF15" i="132"/>
  <c r="CG15" i="132"/>
  <c r="CH15" i="132"/>
  <c r="CI15" i="132" s="1"/>
  <c r="CG19" i="132"/>
  <c r="CH19" i="132"/>
  <c r="CG20" i="132"/>
  <c r="CH20" i="132"/>
  <c r="CG21" i="132"/>
  <c r="CH21" i="132"/>
  <c r="CD22" i="122"/>
  <c r="BY15" i="138"/>
  <c r="BZ15" i="138"/>
  <c r="CA15" i="138"/>
  <c r="CB15" i="138"/>
  <c r="CC15" i="138"/>
  <c r="CB39" i="138"/>
  <c r="CA39" i="138"/>
  <c r="BZ39" i="138"/>
  <c r="BY39" i="138"/>
  <c r="BX39" i="138"/>
  <c r="CB38" i="138"/>
  <c r="CA38" i="138"/>
  <c r="BZ38" i="138"/>
  <c r="BY38" i="138"/>
  <c r="BX38" i="138"/>
  <c r="CB37" i="138"/>
  <c r="CA37" i="138"/>
  <c r="BZ37" i="138"/>
  <c r="BY37" i="138"/>
  <c r="BX37" i="138"/>
  <c r="CB36" i="138"/>
  <c r="CA36" i="138"/>
  <c r="BZ36" i="138"/>
  <c r="BY36" i="138"/>
  <c r="BX36" i="138"/>
  <c r="CB35" i="138"/>
  <c r="CA35" i="138"/>
  <c r="BZ35" i="138"/>
  <c r="BY35" i="138"/>
  <c r="BX35" i="138"/>
  <c r="CB34" i="138"/>
  <c r="CA34" i="138"/>
  <c r="BZ34" i="138"/>
  <c r="BY34" i="138"/>
  <c r="BX34" i="138"/>
  <c r="CB33" i="138"/>
  <c r="CA33" i="138"/>
  <c r="BZ33" i="138"/>
  <c r="BY33" i="138"/>
  <c r="BX33" i="138"/>
  <c r="CB32" i="138"/>
  <c r="CA32" i="138"/>
  <c r="BZ32" i="138"/>
  <c r="BY32" i="138"/>
  <c r="BW15" i="138"/>
  <c r="BQ15" i="138"/>
  <c r="BK15" i="138"/>
  <c r="BE15" i="138"/>
  <c r="AY15" i="138"/>
  <c r="AS15" i="138"/>
  <c r="AM15" i="138"/>
  <c r="AG15" i="138"/>
  <c r="AA15" i="138"/>
  <c r="R15" i="138"/>
  <c r="Q15" i="138"/>
  <c r="G15" i="138"/>
  <c r="E15" i="138"/>
  <c r="D15" i="138"/>
  <c r="C15" i="138"/>
  <c r="BW14" i="138"/>
  <c r="BK14" i="138"/>
  <c r="BE14" i="138"/>
  <c r="AY14" i="138"/>
  <c r="AS14" i="138"/>
  <c r="AM14" i="138"/>
  <c r="AG14" i="138"/>
  <c r="AA14" i="138"/>
  <c r="S14" i="138"/>
  <c r="G14" i="138"/>
  <c r="E14" i="138"/>
  <c r="D14" i="138"/>
  <c r="C14" i="138"/>
  <c r="CB31" i="138"/>
  <c r="CA31" i="138"/>
  <c r="BZ31" i="138"/>
  <c r="BY31" i="138"/>
  <c r="BW31" i="138"/>
  <c r="BQ31" i="138"/>
  <c r="BK31" i="138"/>
  <c r="BE31" i="138"/>
  <c r="AY31" i="138"/>
  <c r="AS31" i="138"/>
  <c r="AM31" i="138"/>
  <c r="AG31" i="138"/>
  <c r="AA31" i="138"/>
  <c r="R31" i="138"/>
  <c r="Q31" i="138"/>
  <c r="J31" i="138"/>
  <c r="G31" i="138"/>
  <c r="E31" i="138"/>
  <c r="D31" i="138"/>
  <c r="C31" i="138"/>
  <c r="B31" i="138"/>
  <c r="CB30" i="138"/>
  <c r="CA30" i="138"/>
  <c r="BZ30" i="138"/>
  <c r="BY30" i="138"/>
  <c r="BW30" i="138"/>
  <c r="BQ30" i="138"/>
  <c r="BK30" i="138"/>
  <c r="BE30" i="138"/>
  <c r="AY30" i="138"/>
  <c r="AS30" i="138"/>
  <c r="AM30" i="138"/>
  <c r="AG30" i="138"/>
  <c r="AA30" i="138"/>
  <c r="R30" i="138"/>
  <c r="Q30" i="138"/>
  <c r="J30" i="138"/>
  <c r="G30" i="138"/>
  <c r="E30" i="138"/>
  <c r="D30" i="138"/>
  <c r="C30" i="138"/>
  <c r="B30" i="138"/>
  <c r="CB29" i="138"/>
  <c r="CA29" i="138"/>
  <c r="BZ29" i="138"/>
  <c r="BY29" i="138"/>
  <c r="BW29" i="138"/>
  <c r="BQ29" i="138"/>
  <c r="BK29" i="138"/>
  <c r="BE29" i="138"/>
  <c r="AY29" i="138"/>
  <c r="AS29" i="138"/>
  <c r="AM29" i="138"/>
  <c r="AG29" i="138"/>
  <c r="AA29" i="138"/>
  <c r="R29" i="138"/>
  <c r="S29" i="138" s="1"/>
  <c r="BX29" i="138" s="1"/>
  <c r="Q29" i="138"/>
  <c r="J29" i="138"/>
  <c r="G29" i="138"/>
  <c r="E29" i="138"/>
  <c r="D29" i="138"/>
  <c r="C29" i="138"/>
  <c r="B29" i="138"/>
  <c r="CB28" i="138"/>
  <c r="CA28" i="138"/>
  <c r="BZ28" i="138"/>
  <c r="BY28" i="138"/>
  <c r="BW28" i="138"/>
  <c r="BQ28" i="138"/>
  <c r="BK28" i="138"/>
  <c r="BE28" i="138"/>
  <c r="AY28" i="138"/>
  <c r="AS28" i="138"/>
  <c r="AM28" i="138"/>
  <c r="AG28" i="138"/>
  <c r="AA28" i="138"/>
  <c r="R28" i="138"/>
  <c r="Q28" i="138"/>
  <c r="J28" i="138"/>
  <c r="G28" i="138"/>
  <c r="E28" i="138"/>
  <c r="D28" i="138"/>
  <c r="C28" i="138"/>
  <c r="B28" i="138"/>
  <c r="CB27" i="138"/>
  <c r="CA27" i="138"/>
  <c r="BZ27" i="138"/>
  <c r="BY27" i="138"/>
  <c r="BW27" i="138"/>
  <c r="BQ27" i="138"/>
  <c r="BK27" i="138"/>
  <c r="BE27" i="138"/>
  <c r="AY27" i="138"/>
  <c r="AS27" i="138"/>
  <c r="AM27" i="138"/>
  <c r="AG27" i="138"/>
  <c r="AA27" i="138"/>
  <c r="R27" i="138"/>
  <c r="Q27" i="138"/>
  <c r="J27" i="138"/>
  <c r="G27" i="138"/>
  <c r="E27" i="138"/>
  <c r="D27" i="138"/>
  <c r="C27" i="138"/>
  <c r="B27" i="138"/>
  <c r="CB26" i="138"/>
  <c r="CA26" i="138"/>
  <c r="BZ26" i="138"/>
  <c r="BY26" i="138"/>
  <c r="BW26" i="138"/>
  <c r="BQ26" i="138"/>
  <c r="BK26" i="138"/>
  <c r="BE26" i="138"/>
  <c r="AY26" i="138"/>
  <c r="AS26" i="138"/>
  <c r="AM26" i="138"/>
  <c r="AG26" i="138"/>
  <c r="AA26" i="138"/>
  <c r="R26" i="138"/>
  <c r="Q26" i="138"/>
  <c r="J26" i="138"/>
  <c r="G26" i="138"/>
  <c r="E26" i="138"/>
  <c r="D26" i="138"/>
  <c r="C26" i="138"/>
  <c r="B26" i="138"/>
  <c r="CB25" i="138"/>
  <c r="CA25" i="138"/>
  <c r="BZ25" i="138"/>
  <c r="BY25" i="138"/>
  <c r="BW25" i="138"/>
  <c r="BQ25" i="138"/>
  <c r="BK25" i="138"/>
  <c r="BE25" i="138"/>
  <c r="AY25" i="138"/>
  <c r="AS25" i="138"/>
  <c r="AM25" i="138"/>
  <c r="AG25" i="138"/>
  <c r="AA25" i="138"/>
  <c r="R25" i="138"/>
  <c r="Q25" i="138"/>
  <c r="J25" i="138"/>
  <c r="G25" i="138"/>
  <c r="E25" i="138"/>
  <c r="D25" i="138"/>
  <c r="C25" i="138"/>
  <c r="B25" i="138"/>
  <c r="CB24" i="138"/>
  <c r="CA24" i="138"/>
  <c r="BZ24" i="138"/>
  <c r="BY24" i="138"/>
  <c r="BW24" i="138"/>
  <c r="BQ24" i="138"/>
  <c r="BK24" i="138"/>
  <c r="BE24" i="138"/>
  <c r="AY24" i="138"/>
  <c r="AS24" i="138"/>
  <c r="AM24" i="138"/>
  <c r="AG24" i="138"/>
  <c r="AA24" i="138"/>
  <c r="R24" i="138"/>
  <c r="Q24" i="138"/>
  <c r="J24" i="138"/>
  <c r="G24" i="138"/>
  <c r="E24" i="138"/>
  <c r="D24" i="138"/>
  <c r="C24" i="138"/>
  <c r="B24" i="138"/>
  <c r="CB23" i="138"/>
  <c r="CA23" i="138"/>
  <c r="BZ23" i="138"/>
  <c r="BY23" i="138"/>
  <c r="BW23" i="138"/>
  <c r="BQ23" i="138"/>
  <c r="BK23" i="138"/>
  <c r="BE23" i="138"/>
  <c r="AY23" i="138"/>
  <c r="AS23" i="138"/>
  <c r="AM23" i="138"/>
  <c r="AG23" i="138"/>
  <c r="AA23" i="138"/>
  <c r="R23" i="138"/>
  <c r="Q23" i="138"/>
  <c r="G23" i="138"/>
  <c r="E23" i="138"/>
  <c r="D23" i="138"/>
  <c r="C23" i="138"/>
  <c r="B23" i="138"/>
  <c r="CB22" i="138"/>
  <c r="CA22" i="138"/>
  <c r="BZ22" i="138"/>
  <c r="BY22" i="138"/>
  <c r="BW22" i="138"/>
  <c r="BQ22" i="138"/>
  <c r="BK22" i="138"/>
  <c r="BE22" i="138"/>
  <c r="AY22" i="138"/>
  <c r="AS22" i="138"/>
  <c r="AM22" i="138"/>
  <c r="AG22" i="138"/>
  <c r="AA22" i="138"/>
  <c r="R22" i="138"/>
  <c r="S22" i="138" s="1"/>
  <c r="BX22" i="138" s="1"/>
  <c r="Q22" i="138"/>
  <c r="G22" i="138"/>
  <c r="E22" i="138"/>
  <c r="D22" i="138"/>
  <c r="C22" i="138"/>
  <c r="B22" i="138"/>
  <c r="CB21" i="138"/>
  <c r="CA21" i="138"/>
  <c r="BZ21" i="138"/>
  <c r="BY21" i="138"/>
  <c r="BW21" i="138"/>
  <c r="BQ21" i="138"/>
  <c r="BK21" i="138"/>
  <c r="BE21" i="138"/>
  <c r="AY21" i="138"/>
  <c r="AS21" i="138"/>
  <c r="AM21" i="138"/>
  <c r="AG21" i="138"/>
  <c r="AA21" i="138"/>
  <c r="R21" i="138"/>
  <c r="Q21" i="138"/>
  <c r="G21" i="138"/>
  <c r="E21" i="138"/>
  <c r="D21" i="138"/>
  <c r="C21" i="138"/>
  <c r="B21" i="138"/>
  <c r="CB20" i="138"/>
  <c r="CA20" i="138"/>
  <c r="BZ20" i="138"/>
  <c r="BY20" i="138"/>
  <c r="BW20" i="138"/>
  <c r="BQ20" i="138"/>
  <c r="BK20" i="138"/>
  <c r="BE20" i="138"/>
  <c r="AY20" i="138"/>
  <c r="AS20" i="138"/>
  <c r="AM20" i="138"/>
  <c r="AG20" i="138"/>
  <c r="AA20" i="138"/>
  <c r="R20" i="138"/>
  <c r="Q20" i="138"/>
  <c r="G20" i="138"/>
  <c r="E20" i="138"/>
  <c r="D20" i="138"/>
  <c r="C20" i="138"/>
  <c r="B20" i="138"/>
  <c r="CB19" i="138"/>
  <c r="CA19" i="138"/>
  <c r="BZ19" i="138"/>
  <c r="BY19" i="138"/>
  <c r="BW19" i="138"/>
  <c r="BQ19" i="138"/>
  <c r="BK19" i="138"/>
  <c r="BE19" i="138"/>
  <c r="AY19" i="138"/>
  <c r="AS19" i="138"/>
  <c r="AM19" i="138"/>
  <c r="AG19" i="138"/>
  <c r="AA19" i="138"/>
  <c r="R19" i="138"/>
  <c r="Q19" i="138"/>
  <c r="G19" i="138"/>
  <c r="E19" i="138"/>
  <c r="D19" i="138"/>
  <c r="C19" i="138"/>
  <c r="B19" i="138"/>
  <c r="CB18" i="138"/>
  <c r="CA18" i="138"/>
  <c r="BZ18" i="138"/>
  <c r="BY18" i="138"/>
  <c r="BW18" i="138"/>
  <c r="BQ18" i="138"/>
  <c r="BK18" i="138"/>
  <c r="BE18" i="138"/>
  <c r="AY18" i="138"/>
  <c r="AS18" i="138"/>
  <c r="AM18" i="138"/>
  <c r="AG18" i="138"/>
  <c r="AA18" i="138"/>
  <c r="R18" i="138"/>
  <c r="S18" i="138" s="1"/>
  <c r="BX18" i="138" s="1"/>
  <c r="Q18" i="138"/>
  <c r="E18" i="138"/>
  <c r="CB17" i="138"/>
  <c r="CB14" i="138" s="1"/>
  <c r="CA17" i="138"/>
  <c r="CA14" i="138" s="1"/>
  <c r="BZ17" i="138"/>
  <c r="BZ14" i="138" s="1"/>
  <c r="BY17" i="138"/>
  <c r="BY14" i="138" s="1"/>
  <c r="CC14" i="138" s="1"/>
  <c r="BW17" i="138"/>
  <c r="BQ17" i="138"/>
  <c r="BK17" i="138"/>
  <c r="BE17" i="138"/>
  <c r="AY17" i="138"/>
  <c r="AS17" i="138"/>
  <c r="AM17" i="138"/>
  <c r="AG17" i="138"/>
  <c r="AA17" i="138"/>
  <c r="R17" i="138"/>
  <c r="Q17" i="138"/>
  <c r="E17" i="138"/>
  <c r="CB16" i="138"/>
  <c r="CA16" i="138"/>
  <c r="BZ16" i="138"/>
  <c r="BY16" i="138"/>
  <c r="CC16" i="138" s="1"/>
  <c r="BW16" i="138"/>
  <c r="BQ16" i="138"/>
  <c r="BK16" i="138"/>
  <c r="BE16" i="138"/>
  <c r="AY16" i="138"/>
  <c r="AS16" i="138"/>
  <c r="AM16" i="138"/>
  <c r="AG16" i="138"/>
  <c r="AA16" i="138"/>
  <c r="R16" i="138"/>
  <c r="Q16" i="138"/>
  <c r="E16" i="138"/>
  <c r="F10" i="138"/>
  <c r="J15" i="138" s="1"/>
  <c r="CI72" i="107" l="1"/>
  <c r="CH13" i="107"/>
  <c r="CI13" i="107"/>
  <c r="S15" i="138"/>
  <c r="BX15" i="138" s="1"/>
  <c r="CC33" i="138"/>
  <c r="CC37" i="138"/>
  <c r="S25" i="138"/>
  <c r="BX25" i="138" s="1"/>
  <c r="CC35" i="138"/>
  <c r="CC39" i="138"/>
  <c r="S24" i="138"/>
  <c r="BX24" i="138" s="1"/>
  <c r="S28" i="138"/>
  <c r="BX28" i="138" s="1"/>
  <c r="CC32" i="138"/>
  <c r="S23" i="138"/>
  <c r="BX23" i="138" s="1"/>
  <c r="S27" i="138"/>
  <c r="BX27" i="138" s="1"/>
  <c r="S31" i="138"/>
  <c r="BX31" i="138" s="1"/>
  <c r="CC36" i="138"/>
  <c r="S19" i="138"/>
  <c r="BX19" i="138" s="1"/>
  <c r="S16" i="138"/>
  <c r="BX16" i="138" s="1"/>
  <c r="S17" i="138"/>
  <c r="BX17" i="138" s="1"/>
  <c r="BX14" i="138" s="1"/>
  <c r="D7" i="117" s="1"/>
  <c r="CC20" i="138"/>
  <c r="S20" i="138"/>
  <c r="BX20" i="138" s="1"/>
  <c r="S21" i="138"/>
  <c r="BX21" i="138" s="1"/>
  <c r="S26" i="138"/>
  <c r="BX26" i="138" s="1"/>
  <c r="S30" i="138"/>
  <c r="BX30" i="138" s="1"/>
  <c r="CC18" i="138"/>
  <c r="CC22" i="138"/>
  <c r="CC19" i="138"/>
  <c r="CC23" i="138"/>
  <c r="CC25" i="138"/>
  <c r="CC27" i="138"/>
  <c r="CC29" i="138"/>
  <c r="CC31" i="138"/>
  <c r="CC34" i="138"/>
  <c r="CC38" i="138"/>
  <c r="J14" i="138"/>
  <c r="CC17" i="138"/>
  <c r="CC21" i="138"/>
  <c r="CC24" i="138"/>
  <c r="CC26" i="138"/>
  <c r="CC28" i="138"/>
  <c r="CC30" i="138"/>
  <c r="J18" i="138"/>
  <c r="J19" i="138"/>
  <c r="J20" i="138"/>
  <c r="J21" i="138"/>
  <c r="J22" i="138"/>
  <c r="J23" i="138"/>
  <c r="J16" i="138"/>
  <c r="J17" i="138"/>
  <c r="CJ13" i="107" l="1"/>
  <c r="BA6" i="107"/>
  <c r="J31" i="137" l="1"/>
  <c r="J30" i="137"/>
  <c r="J29" i="137"/>
  <c r="J22" i="137"/>
  <c r="J21" i="137"/>
  <c r="J14" i="137"/>
  <c r="J13" i="137"/>
  <c r="F9" i="137"/>
  <c r="CI29" i="137" l="1"/>
  <c r="CJ29" i="137" s="1"/>
  <c r="CI22" i="137"/>
  <c r="CJ22" i="137" s="1"/>
  <c r="CI30" i="137"/>
  <c r="CJ30" i="137" s="1"/>
  <c r="CI13" i="137"/>
  <c r="CI14" i="137"/>
  <c r="CJ14" i="137" s="1"/>
  <c r="CI21" i="137"/>
  <c r="CJ21" i="137" s="1"/>
  <c r="CI31" i="137"/>
  <c r="E18" i="117" l="1"/>
  <c r="CJ13" i="137"/>
  <c r="CJ31" i="137"/>
  <c r="F10" i="93"/>
  <c r="F18" i="117" l="1"/>
  <c r="J14" i="93"/>
  <c r="J32" i="93"/>
  <c r="J15" i="93"/>
  <c r="Z14" i="122" l="1"/>
  <c r="Z15" i="122"/>
  <c r="Z16" i="122"/>
  <c r="Z17" i="122"/>
  <c r="Z18" i="122"/>
  <c r="Z19" i="122"/>
  <c r="Z20" i="122"/>
  <c r="BK48" i="122"/>
  <c r="BE48" i="122"/>
  <c r="AY48" i="122"/>
  <c r="AS48" i="122"/>
  <c r="AM48" i="122"/>
  <c r="AG48" i="122"/>
  <c r="S48" i="122"/>
  <c r="J48" i="122"/>
  <c r="BK47" i="122"/>
  <c r="BE47" i="122"/>
  <c r="AY47" i="122"/>
  <c r="AS47" i="122"/>
  <c r="AM47" i="122"/>
  <c r="AG47" i="122"/>
  <c r="S47" i="122"/>
  <c r="J47" i="122"/>
  <c r="BK46" i="122"/>
  <c r="BE46" i="122"/>
  <c r="AY46" i="122"/>
  <c r="AS46" i="122"/>
  <c r="AM46" i="122"/>
  <c r="AG46" i="122"/>
  <c r="S46" i="122"/>
  <c r="J46" i="122"/>
  <c r="BK45" i="122"/>
  <c r="BE45" i="122"/>
  <c r="AY45" i="122"/>
  <c r="AS45" i="122"/>
  <c r="AM45" i="122"/>
  <c r="AG45" i="122"/>
  <c r="S45" i="122"/>
  <c r="J45" i="122"/>
  <c r="BK44" i="122"/>
  <c r="BE44" i="122"/>
  <c r="AY44" i="122"/>
  <c r="AS44" i="122"/>
  <c r="AM44" i="122"/>
  <c r="AG44" i="122"/>
  <c r="S44" i="122"/>
  <c r="J44" i="122"/>
  <c r="BK43" i="122"/>
  <c r="BE43" i="122"/>
  <c r="AY43" i="122"/>
  <c r="AS43" i="122"/>
  <c r="AM43" i="122"/>
  <c r="AG43" i="122"/>
  <c r="S43" i="122"/>
  <c r="J43" i="122"/>
  <c r="BK42" i="122"/>
  <c r="BE42" i="122"/>
  <c r="AY42" i="122"/>
  <c r="AS42" i="122"/>
  <c r="AM42" i="122"/>
  <c r="AG42" i="122"/>
  <c r="S42" i="122"/>
  <c r="J42" i="122"/>
  <c r="BK41" i="122"/>
  <c r="BE41" i="122"/>
  <c r="AY41" i="122"/>
  <c r="AS41" i="122"/>
  <c r="AM41" i="122"/>
  <c r="AG41" i="122"/>
  <c r="S41" i="122"/>
  <c r="J41" i="122"/>
  <c r="BK40" i="122"/>
  <c r="BE40" i="122"/>
  <c r="AY40" i="122"/>
  <c r="AS40" i="122"/>
  <c r="AM40" i="122"/>
  <c r="AG40" i="122"/>
  <c r="S40" i="122"/>
  <c r="J40" i="122"/>
  <c r="BK39" i="122"/>
  <c r="BE39" i="122"/>
  <c r="AY39" i="122"/>
  <c r="AS39" i="122"/>
  <c r="AM39" i="122"/>
  <c r="AG39" i="122"/>
  <c r="S39" i="122"/>
  <c r="J39" i="122"/>
  <c r="BK38" i="122"/>
  <c r="BE38" i="122"/>
  <c r="AY38" i="122"/>
  <c r="AS38" i="122"/>
  <c r="AM38" i="122"/>
  <c r="AG38" i="122"/>
  <c r="S38" i="122"/>
  <c r="J38" i="122"/>
  <c r="BK37" i="122"/>
  <c r="BE37" i="122"/>
  <c r="AY37" i="122"/>
  <c r="AS37" i="122"/>
  <c r="AM37" i="122"/>
  <c r="AG37" i="122"/>
  <c r="S37" i="122"/>
  <c r="J37" i="122"/>
  <c r="BK36" i="122"/>
  <c r="BE36" i="122"/>
  <c r="AY36" i="122"/>
  <c r="AS36" i="122"/>
  <c r="AM36" i="122"/>
  <c r="AG36" i="122"/>
  <c r="R36" i="122"/>
  <c r="Q36" i="122"/>
  <c r="J36" i="122"/>
  <c r="E36" i="122"/>
  <c r="C36" i="122"/>
  <c r="BK35" i="122"/>
  <c r="BE35" i="122"/>
  <c r="AY35" i="122"/>
  <c r="AS35" i="122"/>
  <c r="AM35" i="122"/>
  <c r="AG35" i="122"/>
  <c r="R35" i="122"/>
  <c r="Q35" i="122"/>
  <c r="J35" i="122"/>
  <c r="E35" i="122"/>
  <c r="C35" i="122"/>
  <c r="BK34" i="122"/>
  <c r="BE34" i="122"/>
  <c r="AY34" i="122"/>
  <c r="AS34" i="122"/>
  <c r="AM34" i="122"/>
  <c r="AG34" i="122"/>
  <c r="R34" i="122"/>
  <c r="Q34" i="122"/>
  <c r="J34" i="122"/>
  <c r="E34" i="122"/>
  <c r="C34" i="122"/>
  <c r="BK33" i="122"/>
  <c r="BE33" i="122"/>
  <c r="AY33" i="122"/>
  <c r="AS33" i="122"/>
  <c r="AM33" i="122"/>
  <c r="AG33" i="122"/>
  <c r="R33" i="122"/>
  <c r="Q33" i="122"/>
  <c r="J33" i="122"/>
  <c r="E33" i="122"/>
  <c r="C33" i="122"/>
  <c r="BK32" i="122"/>
  <c r="BE32" i="122"/>
  <c r="AY32" i="122"/>
  <c r="AS32" i="122"/>
  <c r="AM32" i="122"/>
  <c r="AG32" i="122"/>
  <c r="R32" i="122"/>
  <c r="Q32" i="122"/>
  <c r="J32" i="122"/>
  <c r="E32" i="122"/>
  <c r="C32" i="122"/>
  <c r="BK31" i="122"/>
  <c r="BE31" i="122"/>
  <c r="AY31" i="122"/>
  <c r="AS31" i="122"/>
  <c r="AM31" i="122"/>
  <c r="AG31" i="122"/>
  <c r="R31" i="122"/>
  <c r="Q31" i="122"/>
  <c r="J31" i="122"/>
  <c r="E31" i="122"/>
  <c r="C31" i="122"/>
  <c r="BK30" i="122"/>
  <c r="BE30" i="122"/>
  <c r="AY30" i="122"/>
  <c r="AS30" i="122"/>
  <c r="AM30" i="122"/>
  <c r="AG30" i="122"/>
  <c r="R30" i="122"/>
  <c r="Q30" i="122"/>
  <c r="J30" i="122"/>
  <c r="E30" i="122"/>
  <c r="C30" i="122"/>
  <c r="BK29" i="122"/>
  <c r="BE29" i="122"/>
  <c r="AY29" i="122"/>
  <c r="AS29" i="122"/>
  <c r="AM29" i="122"/>
  <c r="AG29" i="122"/>
  <c r="R29" i="122"/>
  <c r="Q29" i="122"/>
  <c r="J29" i="122"/>
  <c r="E29" i="122"/>
  <c r="C29" i="122"/>
  <c r="BK28" i="122"/>
  <c r="BE28" i="122"/>
  <c r="AY28" i="122"/>
  <c r="AS28" i="122"/>
  <c r="AM28" i="122"/>
  <c r="AG28" i="122"/>
  <c r="R28" i="122"/>
  <c r="Q28" i="122"/>
  <c r="J28" i="122"/>
  <c r="E28" i="122"/>
  <c r="C28" i="122"/>
  <c r="BK27" i="122"/>
  <c r="BE27" i="122"/>
  <c r="AY27" i="122"/>
  <c r="AS27" i="122"/>
  <c r="AM27" i="122"/>
  <c r="AG27" i="122"/>
  <c r="R27" i="122"/>
  <c r="Q27" i="122"/>
  <c r="J27" i="122"/>
  <c r="E27" i="122"/>
  <c r="C27" i="122"/>
  <c r="BK26" i="122"/>
  <c r="BE26" i="122"/>
  <c r="AY26" i="122"/>
  <c r="AS26" i="122"/>
  <c r="AM26" i="122"/>
  <c r="AG26" i="122"/>
  <c r="R26" i="122"/>
  <c r="Q26" i="122"/>
  <c r="J26" i="122"/>
  <c r="BK25" i="122"/>
  <c r="BE25" i="122"/>
  <c r="AY25" i="122"/>
  <c r="AS25" i="122"/>
  <c r="AM25" i="122"/>
  <c r="AG25" i="122"/>
  <c r="R25" i="122"/>
  <c r="Q25" i="122"/>
  <c r="J25" i="122"/>
  <c r="E25" i="122"/>
  <c r="C25" i="122"/>
  <c r="BK24" i="122"/>
  <c r="BE24" i="122"/>
  <c r="AY24" i="122"/>
  <c r="AS24" i="122"/>
  <c r="AM24" i="122"/>
  <c r="AG24" i="122"/>
  <c r="R24" i="122"/>
  <c r="Q24" i="122"/>
  <c r="J24" i="122"/>
  <c r="E24" i="122"/>
  <c r="C24" i="122"/>
  <c r="BK23" i="122"/>
  <c r="BE23" i="122"/>
  <c r="AY23" i="122"/>
  <c r="AS23" i="122"/>
  <c r="AM23" i="122"/>
  <c r="AG23" i="122"/>
  <c r="R23" i="122"/>
  <c r="Q23" i="122"/>
  <c r="J23" i="122"/>
  <c r="E23" i="122"/>
  <c r="C23" i="122"/>
  <c r="J22" i="122"/>
  <c r="E22" i="122"/>
  <c r="C22" i="122"/>
  <c r="BK21" i="122"/>
  <c r="BE21" i="122"/>
  <c r="AY21" i="122"/>
  <c r="AS21" i="122"/>
  <c r="AM21" i="122"/>
  <c r="AG21" i="122"/>
  <c r="Z21" i="122"/>
  <c r="R21" i="122"/>
  <c r="Q21" i="122"/>
  <c r="S21" i="122" s="1"/>
  <c r="CD21" i="122" s="1"/>
  <c r="J21" i="122"/>
  <c r="BK20" i="122"/>
  <c r="BE20" i="122"/>
  <c r="AY20" i="122"/>
  <c r="AR20" i="122"/>
  <c r="CH20" i="122" s="1"/>
  <c r="AQ20" i="122"/>
  <c r="AP20" i="122"/>
  <c r="AO20" i="122"/>
  <c r="AL20" i="122"/>
  <c r="AK20" i="122"/>
  <c r="AJ20" i="122"/>
  <c r="AI20" i="122"/>
  <c r="AF20" i="122"/>
  <c r="AE20" i="122"/>
  <c r="AD20" i="122"/>
  <c r="AC20" i="122"/>
  <c r="S20" i="122"/>
  <c r="CD20" i="122" s="1"/>
  <c r="R20" i="122"/>
  <c r="Q20" i="122"/>
  <c r="P20" i="122"/>
  <c r="O20" i="122"/>
  <c r="N20" i="122"/>
  <c r="M20" i="122"/>
  <c r="J20" i="122"/>
  <c r="E20" i="122"/>
  <c r="C20" i="122"/>
  <c r="BK19" i="122"/>
  <c r="BE19" i="122"/>
  <c r="AY19" i="122"/>
  <c r="AR19" i="122"/>
  <c r="AQ19" i="122"/>
  <c r="AP19" i="122"/>
  <c r="AO19" i="122"/>
  <c r="AL19" i="122"/>
  <c r="AK19" i="122"/>
  <c r="AJ19" i="122"/>
  <c r="AI19" i="122"/>
  <c r="AF19" i="122"/>
  <c r="AE19" i="122"/>
  <c r="AD19" i="122"/>
  <c r="AC19" i="122"/>
  <c r="S19" i="122"/>
  <c r="CD19" i="122" s="1"/>
  <c r="R19" i="122"/>
  <c r="Q19" i="122"/>
  <c r="P19" i="122"/>
  <c r="O19" i="122"/>
  <c r="N19" i="122"/>
  <c r="M19" i="122"/>
  <c r="J19" i="122"/>
  <c r="E19" i="122"/>
  <c r="C19" i="122"/>
  <c r="BK18" i="122"/>
  <c r="BE18" i="122"/>
  <c r="AY18" i="122"/>
  <c r="AR18" i="122"/>
  <c r="AQ18" i="122"/>
  <c r="CG18" i="122" s="1"/>
  <c r="AP18" i="122"/>
  <c r="AO18" i="122"/>
  <c r="AL18" i="122"/>
  <c r="AK18" i="122"/>
  <c r="AJ18" i="122"/>
  <c r="AI18" i="122"/>
  <c r="AF18" i="122"/>
  <c r="AE18" i="122"/>
  <c r="AD18" i="122"/>
  <c r="AC18" i="122"/>
  <c r="S18" i="122"/>
  <c r="CD18" i="122" s="1"/>
  <c r="R18" i="122"/>
  <c r="Q18" i="122"/>
  <c r="P18" i="122"/>
  <c r="O18" i="122"/>
  <c r="N18" i="122"/>
  <c r="M18" i="122"/>
  <c r="J18" i="122"/>
  <c r="E18" i="122"/>
  <c r="C18" i="122"/>
  <c r="BK17" i="122"/>
  <c r="BE17" i="122"/>
  <c r="AY17" i="122"/>
  <c r="AS17" i="122"/>
  <c r="AM17" i="122"/>
  <c r="AG17" i="122"/>
  <c r="R17" i="122"/>
  <c r="Q17" i="122"/>
  <c r="S17" i="122" s="1"/>
  <c r="CD17" i="122" s="1"/>
  <c r="J17" i="122"/>
  <c r="E17" i="122"/>
  <c r="C17" i="122"/>
  <c r="BK16" i="122"/>
  <c r="BE16" i="122"/>
  <c r="AY16" i="122"/>
  <c r="AS16" i="122"/>
  <c r="AM16" i="122"/>
  <c r="AG16" i="122"/>
  <c r="R16" i="122"/>
  <c r="Q16" i="122"/>
  <c r="S16" i="122" s="1"/>
  <c r="CD16" i="122" s="1"/>
  <c r="J16" i="122"/>
  <c r="E16" i="122"/>
  <c r="C16" i="122"/>
  <c r="BK15" i="122"/>
  <c r="BE15" i="122"/>
  <c r="AY15" i="122"/>
  <c r="AS15" i="122"/>
  <c r="AM15" i="122"/>
  <c r="AG15" i="122"/>
  <c r="R15" i="122"/>
  <c r="Q15" i="122"/>
  <c r="J15" i="122"/>
  <c r="BK14" i="122"/>
  <c r="BD14" i="122"/>
  <c r="BC14" i="122"/>
  <c r="BB14" i="122"/>
  <c r="BA14" i="122"/>
  <c r="AX14" i="122"/>
  <c r="AW14" i="122"/>
  <c r="AV14" i="122"/>
  <c r="AU14" i="122"/>
  <c r="AR14" i="122"/>
  <c r="AQ14" i="122"/>
  <c r="AP14" i="122"/>
  <c r="AO14" i="122"/>
  <c r="AL14" i="122"/>
  <c r="AK14" i="122"/>
  <c r="AJ14" i="122"/>
  <c r="AI14" i="122"/>
  <c r="AF14" i="122"/>
  <c r="AE14" i="122"/>
  <c r="AD14" i="122"/>
  <c r="AC14" i="122"/>
  <c r="F10" i="122"/>
  <c r="J14" i="122" s="1"/>
  <c r="CF19" i="122" l="1"/>
  <c r="CE20" i="122"/>
  <c r="S15" i="122"/>
  <c r="CD15" i="122" s="1"/>
  <c r="CE19" i="122"/>
  <c r="CH14" i="122"/>
  <c r="CH18" i="122"/>
  <c r="CG19" i="122"/>
  <c r="CF20" i="122"/>
  <c r="S25" i="122"/>
  <c r="S27" i="122"/>
  <c r="S31" i="122"/>
  <c r="S35" i="122"/>
  <c r="CF18" i="122"/>
  <c r="CE18" i="122"/>
  <c r="CH19" i="122"/>
  <c r="CG20" i="122"/>
  <c r="S26" i="122"/>
  <c r="S30" i="122"/>
  <c r="S34" i="122"/>
  <c r="AG18" i="122"/>
  <c r="AM18" i="122"/>
  <c r="AS18" i="122"/>
  <c r="AG14" i="122"/>
  <c r="AM14" i="122"/>
  <c r="AS14" i="122"/>
  <c r="AY14" i="122"/>
  <c r="BE14" i="122"/>
  <c r="AG19" i="122"/>
  <c r="AM19" i="122"/>
  <c r="AS19" i="122"/>
  <c r="S24" i="122"/>
  <c r="S29" i="122"/>
  <c r="S33" i="122"/>
  <c r="AG20" i="122"/>
  <c r="AS20" i="122"/>
  <c r="S23" i="122"/>
  <c r="S28" i="122"/>
  <c r="S32" i="122"/>
  <c r="S36" i="122"/>
  <c r="BV62" i="107" l="1"/>
  <c r="BV63" i="107"/>
  <c r="BV65" i="107"/>
  <c r="BY62" i="107"/>
  <c r="BY63" i="107"/>
  <c r="BY65" i="107"/>
  <c r="BO62" i="107"/>
  <c r="BO63" i="107"/>
  <c r="BO65" i="107"/>
  <c r="BR62" i="107"/>
  <c r="BR63" i="107"/>
  <c r="BR65" i="107"/>
  <c r="BA62" i="107"/>
  <c r="BA63" i="107"/>
  <c r="BA65" i="107"/>
  <c r="BD62" i="107"/>
  <c r="BD63" i="107"/>
  <c r="BD65" i="107"/>
  <c r="BD66" i="107"/>
  <c r="AT62" i="107"/>
  <c r="AT63" i="107"/>
  <c r="AT65" i="107"/>
  <c r="AT66" i="107"/>
  <c r="AW62" i="107"/>
  <c r="AW63" i="107"/>
  <c r="AW65" i="107"/>
  <c r="AW66" i="107"/>
  <c r="K62" i="107"/>
  <c r="K63" i="107"/>
  <c r="K65" i="107"/>
  <c r="K66" i="107"/>
  <c r="AP62" i="107"/>
  <c r="AP63" i="107"/>
  <c r="AP65" i="107"/>
  <c r="AP66" i="107"/>
  <c r="AF62" i="107"/>
  <c r="AF63" i="107"/>
  <c r="AF65" i="107"/>
  <c r="AF66" i="107"/>
  <c r="AI62" i="107"/>
  <c r="AI63" i="107"/>
  <c r="AI65" i="107"/>
  <c r="AI66" i="107"/>
  <c r="Y62" i="107"/>
  <c r="Y63" i="107"/>
  <c r="Y65" i="107"/>
  <c r="Y66" i="107"/>
  <c r="AB62" i="107"/>
  <c r="AB12" i="107" s="1"/>
  <c r="AB63" i="107"/>
  <c r="AB65" i="107"/>
  <c r="AB66" i="107"/>
  <c r="R62" i="107"/>
  <c r="R63" i="107"/>
  <c r="R65" i="107"/>
  <c r="R66" i="107"/>
  <c r="U62" i="107"/>
  <c r="U63" i="107"/>
  <c r="U65" i="107"/>
  <c r="U66" i="107"/>
  <c r="BW62" i="107"/>
  <c r="BW63" i="107"/>
  <c r="BW65" i="107"/>
  <c r="BX62" i="107"/>
  <c r="BX63" i="107"/>
  <c r="BX65" i="107"/>
  <c r="BP62" i="107"/>
  <c r="BP63" i="107"/>
  <c r="BP65" i="107"/>
  <c r="BQ62" i="107"/>
  <c r="BQ63" i="107"/>
  <c r="BQ65" i="107"/>
  <c r="BI62" i="107"/>
  <c r="BI63" i="107"/>
  <c r="BI65" i="107"/>
  <c r="BI66" i="107"/>
  <c r="BJ62" i="107"/>
  <c r="BJ63" i="107"/>
  <c r="BJ65" i="107"/>
  <c r="BJ66" i="107"/>
  <c r="BB62" i="107"/>
  <c r="BB63" i="107"/>
  <c r="BB65" i="107"/>
  <c r="BC62" i="107"/>
  <c r="BC63" i="107"/>
  <c r="BC65" i="107"/>
  <c r="BC66" i="107"/>
  <c r="AU62" i="107"/>
  <c r="AU63" i="107"/>
  <c r="AU65" i="107"/>
  <c r="AU66" i="107"/>
  <c r="AV62" i="107"/>
  <c r="AV63" i="107"/>
  <c r="AV65" i="107"/>
  <c r="AV66" i="107"/>
  <c r="AN62" i="107"/>
  <c r="AN63" i="107"/>
  <c r="AN65" i="107"/>
  <c r="AN66" i="107"/>
  <c r="AO62" i="107"/>
  <c r="AO63" i="107"/>
  <c r="AO65" i="107"/>
  <c r="AO66" i="107"/>
  <c r="AG62" i="107"/>
  <c r="AG63" i="107"/>
  <c r="AG65" i="107"/>
  <c r="AG66" i="107"/>
  <c r="AH62" i="107"/>
  <c r="AH63" i="107"/>
  <c r="AH65" i="107"/>
  <c r="AH66" i="107"/>
  <c r="Z62" i="107"/>
  <c r="Z63" i="107"/>
  <c r="Z65" i="107"/>
  <c r="Z66" i="107"/>
  <c r="AA62" i="107"/>
  <c r="AA63" i="107"/>
  <c r="AA65" i="107"/>
  <c r="AA66" i="107"/>
  <c r="S62" i="107"/>
  <c r="S63" i="107"/>
  <c r="S65" i="107"/>
  <c r="S66" i="107"/>
  <c r="T62" i="107"/>
  <c r="T63" i="107"/>
  <c r="T65" i="107"/>
  <c r="T66" i="107"/>
  <c r="BV31" i="107"/>
  <c r="BV9" i="107" s="1"/>
  <c r="BY31" i="107"/>
  <c r="BO31" i="107"/>
  <c r="BO9" i="107" s="1"/>
  <c r="BR31" i="107"/>
  <c r="BR9" i="107" s="1"/>
  <c r="BA31" i="107"/>
  <c r="BA9" i="107" s="1"/>
  <c r="BD31" i="107"/>
  <c r="BD9" i="107" s="1"/>
  <c r="AT31" i="107"/>
  <c r="AT9" i="107" s="1"/>
  <c r="AW31" i="107"/>
  <c r="AW9" i="107" s="1"/>
  <c r="K31" i="107"/>
  <c r="AP31" i="107"/>
  <c r="AP9" i="107" s="1"/>
  <c r="AF31" i="107"/>
  <c r="AF9" i="107" s="1"/>
  <c r="AI31" i="107"/>
  <c r="AI9" i="107" s="1"/>
  <c r="Y31" i="107"/>
  <c r="Y9" i="107" s="1"/>
  <c r="AB31" i="107"/>
  <c r="AB9" i="107" s="1"/>
  <c r="R31" i="107"/>
  <c r="R9" i="107" s="1"/>
  <c r="U31" i="107"/>
  <c r="U9" i="107" s="1"/>
  <c r="BW31" i="107"/>
  <c r="BX31" i="107"/>
  <c r="BX9" i="107" s="1"/>
  <c r="BP31" i="107"/>
  <c r="BP9" i="107" s="1"/>
  <c r="BQ31" i="107"/>
  <c r="BQ9" i="107" s="1"/>
  <c r="BI31" i="107"/>
  <c r="BI9" i="107" s="1"/>
  <c r="BJ31" i="107"/>
  <c r="BJ9" i="107" s="1"/>
  <c r="BB31" i="107"/>
  <c r="BB9" i="107" s="1"/>
  <c r="BC31" i="107"/>
  <c r="BC9" i="107" s="1"/>
  <c r="AU31" i="107"/>
  <c r="AU9" i="107" s="1"/>
  <c r="AV31" i="107"/>
  <c r="AV9" i="107" s="1"/>
  <c r="AN31" i="107"/>
  <c r="AN9" i="107" s="1"/>
  <c r="AO31" i="107"/>
  <c r="AO9" i="107" s="1"/>
  <c r="AG31" i="107"/>
  <c r="AG9" i="107" s="1"/>
  <c r="AH31" i="107"/>
  <c r="AH9" i="107" s="1"/>
  <c r="Z31" i="107"/>
  <c r="Z9" i="107" s="1"/>
  <c r="AA31" i="107"/>
  <c r="AA9" i="107" s="1"/>
  <c r="S31" i="107"/>
  <c r="S9" i="107" s="1"/>
  <c r="T31" i="107"/>
  <c r="T9" i="107" s="1"/>
  <c r="A4" i="117"/>
  <c r="A5" i="117" s="1"/>
  <c r="BB7" i="107"/>
  <c r="AU7" i="107"/>
  <c r="AN7" i="107"/>
  <c r="AG7" i="107"/>
  <c r="S7" i="107"/>
  <c r="BB6" i="107"/>
  <c r="AU6" i="107"/>
  <c r="AN6" i="107"/>
  <c r="BC6" i="107"/>
  <c r="AV6" i="107"/>
  <c r="AO6" i="107"/>
  <c r="BD6" i="107"/>
  <c r="AW6" i="107"/>
  <c r="AP6" i="107"/>
  <c r="AT6" i="107"/>
  <c r="AM6" i="107"/>
  <c r="AC14" i="84"/>
  <c r="R7" i="107" s="1"/>
  <c r="AY65" i="107"/>
  <c r="U7" i="107"/>
  <c r="BA7" i="107"/>
  <c r="BD7" i="107"/>
  <c r="AT7" i="107"/>
  <c r="AW7" i="107"/>
  <c r="K7" i="107"/>
  <c r="AP7" i="107"/>
  <c r="AF7" i="107"/>
  <c r="AI7" i="107"/>
  <c r="BV73" i="107"/>
  <c r="BY73" i="107"/>
  <c r="BR73" i="107"/>
  <c r="BA73" i="107"/>
  <c r="BD73" i="107"/>
  <c r="K73" i="107"/>
  <c r="AP73" i="107"/>
  <c r="AF73" i="107"/>
  <c r="AI73" i="107"/>
  <c r="Y73" i="107"/>
  <c r="AB73" i="107"/>
  <c r="R73" i="107"/>
  <c r="U73" i="107"/>
  <c r="BC7" i="107"/>
  <c r="AV7" i="107"/>
  <c r="AO7" i="107"/>
  <c r="AH7" i="107"/>
  <c r="T7" i="107"/>
  <c r="BW73" i="107"/>
  <c r="BX73" i="107"/>
  <c r="BP73" i="107"/>
  <c r="BQ73" i="107"/>
  <c r="BI73" i="107"/>
  <c r="BJ73" i="107"/>
  <c r="BB73" i="107"/>
  <c r="BC73" i="107"/>
  <c r="AN73" i="107"/>
  <c r="AO73" i="107"/>
  <c r="AG73" i="107"/>
  <c r="AH73" i="107"/>
  <c r="Z73" i="107"/>
  <c r="AA73" i="107"/>
  <c r="S73" i="107"/>
  <c r="T73" i="107"/>
  <c r="BW20" i="107"/>
  <c r="BW21" i="107"/>
  <c r="BX20" i="107"/>
  <c r="BX21" i="107"/>
  <c r="BP20" i="107"/>
  <c r="BP21" i="107"/>
  <c r="BP8" i="107" s="1"/>
  <c r="BQ20" i="107"/>
  <c r="BQ8" i="107" s="1"/>
  <c r="BQ21" i="107"/>
  <c r="BI20" i="107"/>
  <c r="BI21" i="107"/>
  <c r="BI8" i="107" s="1"/>
  <c r="BL8" i="107" s="1"/>
  <c r="BJ20" i="107"/>
  <c r="BJ8" i="107" s="1"/>
  <c r="BJ21" i="107"/>
  <c r="BB20" i="107"/>
  <c r="BC21" i="107"/>
  <c r="AU20" i="107"/>
  <c r="AV20" i="107"/>
  <c r="AV8" i="107" s="1"/>
  <c r="AV21" i="107"/>
  <c r="AN20" i="107"/>
  <c r="AO21" i="107"/>
  <c r="AQ21" i="107" s="1"/>
  <c r="AG20" i="107"/>
  <c r="AG21" i="107"/>
  <c r="AG8" i="107" s="1"/>
  <c r="AH21" i="107"/>
  <c r="AA20" i="107"/>
  <c r="AA8" i="107" s="1"/>
  <c r="AC8" i="107" s="1"/>
  <c r="AA21" i="107"/>
  <c r="S20" i="107"/>
  <c r="T20" i="107"/>
  <c r="T21" i="107"/>
  <c r="BV20" i="107"/>
  <c r="BV21" i="107"/>
  <c r="BY20" i="107"/>
  <c r="BY21" i="107"/>
  <c r="BO20" i="107"/>
  <c r="BO21" i="107"/>
  <c r="BO8" i="107" s="1"/>
  <c r="BR20" i="107"/>
  <c r="BR8" i="107" s="1"/>
  <c r="BR21" i="107"/>
  <c r="BA20" i="107"/>
  <c r="BD20" i="107"/>
  <c r="BD21" i="107"/>
  <c r="AT20" i="107"/>
  <c r="AW20" i="107"/>
  <c r="AW8" i="107" s="1"/>
  <c r="AW21" i="107"/>
  <c r="K20" i="107"/>
  <c r="K8" i="107" s="1"/>
  <c r="AP21" i="107"/>
  <c r="AF20" i="107"/>
  <c r="AF21" i="107"/>
  <c r="AF8" i="107" s="1"/>
  <c r="AI21" i="107"/>
  <c r="AB20" i="107"/>
  <c r="AB8" i="107" s="1"/>
  <c r="AD8" i="107" s="1"/>
  <c r="AB21" i="107"/>
  <c r="AD21" i="107" s="1"/>
  <c r="R20" i="107"/>
  <c r="U20" i="107"/>
  <c r="U21" i="107"/>
  <c r="K64" i="107"/>
  <c r="L63" i="107"/>
  <c r="L64" i="107"/>
  <c r="L66" i="107"/>
  <c r="M63" i="107"/>
  <c r="M64" i="107"/>
  <c r="M66" i="107"/>
  <c r="N63" i="107"/>
  <c r="N64" i="107"/>
  <c r="N66" i="107"/>
  <c r="R64" i="107"/>
  <c r="S64" i="107"/>
  <c r="T64" i="107"/>
  <c r="U64" i="107"/>
  <c r="Y64" i="107"/>
  <c r="Z64" i="107"/>
  <c r="AA64" i="107"/>
  <c r="AB64" i="107"/>
  <c r="AF64" i="107"/>
  <c r="AG64" i="107"/>
  <c r="AH64" i="107"/>
  <c r="AI64" i="107"/>
  <c r="AM63" i="107"/>
  <c r="AM64" i="107"/>
  <c r="AM66" i="107"/>
  <c r="CD66" i="107" s="1"/>
  <c r="AN64" i="107"/>
  <c r="AO64" i="107"/>
  <c r="AP64" i="107"/>
  <c r="AT64" i="107"/>
  <c r="AU64" i="107"/>
  <c r="AV64" i="107"/>
  <c r="AW64" i="107"/>
  <c r="BA64" i="107"/>
  <c r="BB64" i="107"/>
  <c r="BC64" i="107"/>
  <c r="BD64" i="107"/>
  <c r="BH63" i="107"/>
  <c r="BH64" i="107"/>
  <c r="BI64" i="107"/>
  <c r="BJ64" i="107"/>
  <c r="BK63" i="107"/>
  <c r="BM63" i="107" s="1"/>
  <c r="BK64" i="107"/>
  <c r="BK66" i="107"/>
  <c r="BO64" i="107"/>
  <c r="BP64" i="107"/>
  <c r="BQ64" i="107"/>
  <c r="BR64" i="107"/>
  <c r="BV64" i="107"/>
  <c r="BW64" i="107"/>
  <c r="BX64" i="107"/>
  <c r="BY64" i="107"/>
  <c r="BQ21" i="122"/>
  <c r="BW21" i="122"/>
  <c r="CC21" i="122"/>
  <c r="BQ26" i="122"/>
  <c r="BW26" i="122"/>
  <c r="CC26" i="122"/>
  <c r="CD26" i="122"/>
  <c r="A7" i="107"/>
  <c r="A8" i="107" s="1"/>
  <c r="A9" i="107" s="1"/>
  <c r="A10" i="107" s="1"/>
  <c r="A11" i="107" s="1"/>
  <c r="AM7" i="107"/>
  <c r="BV32" i="107"/>
  <c r="BV33" i="107"/>
  <c r="BV69" i="107"/>
  <c r="BV74" i="107"/>
  <c r="BV78" i="107"/>
  <c r="BV81" i="107"/>
  <c r="BV84" i="107"/>
  <c r="BY32" i="107"/>
  <c r="BY33" i="107"/>
  <c r="BY69" i="107"/>
  <c r="BY74" i="107"/>
  <c r="BY78" i="107"/>
  <c r="BY81" i="107"/>
  <c r="BY84" i="107"/>
  <c r="BO32" i="107"/>
  <c r="BO33" i="107"/>
  <c r="BO69" i="107"/>
  <c r="BO74" i="107"/>
  <c r="BO78" i="107"/>
  <c r="BO81" i="107"/>
  <c r="BO84" i="107"/>
  <c r="BR32" i="107"/>
  <c r="BR33" i="107"/>
  <c r="BR69" i="107"/>
  <c r="BR74" i="107"/>
  <c r="BR78" i="107"/>
  <c r="BR81" i="107"/>
  <c r="BR84" i="107"/>
  <c r="BA32" i="107"/>
  <c r="BA33" i="107"/>
  <c r="BA69" i="107"/>
  <c r="BA74" i="107"/>
  <c r="BA78" i="107"/>
  <c r="BA81" i="107"/>
  <c r="BA84" i="107"/>
  <c r="BD32" i="107"/>
  <c r="BD33" i="107"/>
  <c r="BD69" i="107"/>
  <c r="BD74" i="107"/>
  <c r="BD78" i="107"/>
  <c r="BD81" i="107"/>
  <c r="BD84" i="107"/>
  <c r="AT32" i="107"/>
  <c r="AT33" i="107"/>
  <c r="AT69" i="107"/>
  <c r="AT74" i="107"/>
  <c r="AT78" i="107"/>
  <c r="AT81" i="107"/>
  <c r="AT84" i="107"/>
  <c r="AW32" i="107"/>
  <c r="AW33" i="107"/>
  <c r="AW69" i="107"/>
  <c r="AW74" i="107"/>
  <c r="AW78" i="107"/>
  <c r="AW81" i="107"/>
  <c r="AW84" i="107"/>
  <c r="K32" i="107"/>
  <c r="K33" i="107"/>
  <c r="K69" i="107"/>
  <c r="K74" i="107"/>
  <c r="K78" i="107"/>
  <c r="K81" i="107"/>
  <c r="K84" i="107"/>
  <c r="AP32" i="107"/>
  <c r="AP33" i="107"/>
  <c r="AP69" i="107"/>
  <c r="AP74" i="107"/>
  <c r="AP78" i="107"/>
  <c r="AP81" i="107"/>
  <c r="AP84" i="107"/>
  <c r="AF32" i="107"/>
  <c r="AF33" i="107"/>
  <c r="AF69" i="107"/>
  <c r="AF74" i="107"/>
  <c r="AF78" i="107"/>
  <c r="AF81" i="107"/>
  <c r="AF84" i="107"/>
  <c r="AI32" i="107"/>
  <c r="AI33" i="107"/>
  <c r="AI69" i="107"/>
  <c r="AI74" i="107"/>
  <c r="AI78" i="107"/>
  <c r="AI81" i="107"/>
  <c r="AI84" i="107"/>
  <c r="Y32" i="107"/>
  <c r="Y33" i="107"/>
  <c r="Y69" i="107"/>
  <c r="Y74" i="107"/>
  <c r="Y78" i="107"/>
  <c r="Y81" i="107"/>
  <c r="Y84" i="107"/>
  <c r="AB32" i="107"/>
  <c r="AB33" i="107"/>
  <c r="AB69" i="107"/>
  <c r="AB74" i="107"/>
  <c r="AB78" i="107"/>
  <c r="AB81" i="107"/>
  <c r="AB84" i="107"/>
  <c r="R32" i="107"/>
  <c r="R33" i="107"/>
  <c r="R69" i="107"/>
  <c r="R74" i="107"/>
  <c r="R78" i="107"/>
  <c r="R81" i="107"/>
  <c r="R84" i="107"/>
  <c r="U32" i="107"/>
  <c r="U33" i="107"/>
  <c r="U69" i="107"/>
  <c r="U74" i="107"/>
  <c r="U78" i="107"/>
  <c r="U81" i="107"/>
  <c r="U84" i="107"/>
  <c r="BW32" i="107"/>
  <c r="BW33" i="107"/>
  <c r="BW69" i="107"/>
  <c r="BW74" i="107"/>
  <c r="BW78" i="107"/>
  <c r="BW81" i="107"/>
  <c r="BW84" i="107"/>
  <c r="BX32" i="107"/>
  <c r="BX33" i="107"/>
  <c r="BX69" i="107"/>
  <c r="BX74" i="107"/>
  <c r="BX78" i="107"/>
  <c r="BX81" i="107"/>
  <c r="BX84" i="107"/>
  <c r="BP32" i="107"/>
  <c r="BP33" i="107"/>
  <c r="BP69" i="107"/>
  <c r="BP74" i="107"/>
  <c r="BP78" i="107"/>
  <c r="BP81" i="107"/>
  <c r="BP84" i="107"/>
  <c r="BQ32" i="107"/>
  <c r="BQ33" i="107"/>
  <c r="BQ69" i="107"/>
  <c r="BQ74" i="107"/>
  <c r="BQ78" i="107"/>
  <c r="BQ81" i="107"/>
  <c r="BQ84" i="107"/>
  <c r="BI32" i="107"/>
  <c r="BI33" i="107"/>
  <c r="BI69" i="107"/>
  <c r="BI74" i="107"/>
  <c r="BI78" i="107"/>
  <c r="BI81" i="107"/>
  <c r="BI84" i="107"/>
  <c r="BJ32" i="107"/>
  <c r="BJ33" i="107"/>
  <c r="BJ69" i="107"/>
  <c r="BJ74" i="107"/>
  <c r="BJ78" i="107"/>
  <c r="BJ81" i="107"/>
  <c r="BJ84" i="107"/>
  <c r="BB32" i="107"/>
  <c r="BB33" i="107"/>
  <c r="BB69" i="107"/>
  <c r="BB74" i="107"/>
  <c r="BB78" i="107"/>
  <c r="BB81" i="107"/>
  <c r="BB84" i="107"/>
  <c r="BC32" i="107"/>
  <c r="BC33" i="107"/>
  <c r="BC69" i="107"/>
  <c r="BC74" i="107"/>
  <c r="BC78" i="107"/>
  <c r="BC81" i="107"/>
  <c r="BC84" i="107"/>
  <c r="AU32" i="107"/>
  <c r="AU33" i="107"/>
  <c r="AU69" i="107"/>
  <c r="AU74" i="107"/>
  <c r="AU78" i="107"/>
  <c r="AU81" i="107"/>
  <c r="AU84" i="107"/>
  <c r="AV32" i="107"/>
  <c r="AV33" i="107"/>
  <c r="AV69" i="107"/>
  <c r="AV74" i="107"/>
  <c r="AV78" i="107"/>
  <c r="AV81" i="107"/>
  <c r="AV84" i="107"/>
  <c r="AN32" i="107"/>
  <c r="AN33" i="107"/>
  <c r="AN69" i="107"/>
  <c r="AN74" i="107"/>
  <c r="AN78" i="107"/>
  <c r="AN81" i="107"/>
  <c r="AN84" i="107"/>
  <c r="AO32" i="107"/>
  <c r="AO33" i="107"/>
  <c r="AO69" i="107"/>
  <c r="AO74" i="107"/>
  <c r="AO78" i="107"/>
  <c r="AO81" i="107"/>
  <c r="AO84" i="107"/>
  <c r="AG32" i="107"/>
  <c r="AG33" i="107"/>
  <c r="AG69" i="107"/>
  <c r="AG74" i="107"/>
  <c r="AG78" i="107"/>
  <c r="AG81" i="107"/>
  <c r="AG84" i="107"/>
  <c r="AH32" i="107"/>
  <c r="AH33" i="107"/>
  <c r="AH69" i="107"/>
  <c r="AH74" i="107"/>
  <c r="AH78" i="107"/>
  <c r="AH81" i="107"/>
  <c r="AH84" i="107"/>
  <c r="Z32" i="107"/>
  <c r="Z33" i="107"/>
  <c r="Z69" i="107"/>
  <c r="Z74" i="107"/>
  <c r="Z78" i="107"/>
  <c r="Z81" i="107"/>
  <c r="Z84" i="107"/>
  <c r="AA32" i="107"/>
  <c r="AA33" i="107"/>
  <c r="AA69" i="107"/>
  <c r="AA74" i="107"/>
  <c r="AA78" i="107"/>
  <c r="AA81" i="107"/>
  <c r="AA84" i="107"/>
  <c r="S32" i="107"/>
  <c r="S33" i="107"/>
  <c r="S69" i="107"/>
  <c r="S74" i="107"/>
  <c r="S78" i="107"/>
  <c r="S81" i="107"/>
  <c r="S84" i="107"/>
  <c r="T32" i="107"/>
  <c r="T33" i="107"/>
  <c r="T69" i="107"/>
  <c r="T74" i="107"/>
  <c r="T78" i="107"/>
  <c r="T81" i="107"/>
  <c r="T84" i="107"/>
  <c r="BV72" i="107"/>
  <c r="BY72" i="107"/>
  <c r="BR72" i="107"/>
  <c r="BA72" i="107"/>
  <c r="BD72" i="107"/>
  <c r="K72" i="107"/>
  <c r="AP72" i="107"/>
  <c r="AF72" i="107"/>
  <c r="AI72" i="107"/>
  <c r="Y72" i="107"/>
  <c r="AB72" i="107"/>
  <c r="R72" i="107"/>
  <c r="U72" i="107"/>
  <c r="BW72" i="107"/>
  <c r="BX72" i="107"/>
  <c r="BP72" i="107"/>
  <c r="BQ72" i="107"/>
  <c r="BI72" i="107"/>
  <c r="BJ72" i="107"/>
  <c r="BB72" i="107"/>
  <c r="BC72" i="107"/>
  <c r="AN72" i="107"/>
  <c r="AO72" i="107"/>
  <c r="AG72" i="107"/>
  <c r="AH72" i="107"/>
  <c r="Z72" i="107"/>
  <c r="AA72" i="107"/>
  <c r="S72" i="107"/>
  <c r="T72" i="107"/>
  <c r="A73" i="107"/>
  <c r="A74" i="107" s="1"/>
  <c r="A75" i="107" s="1"/>
  <c r="A76" i="107" s="1"/>
  <c r="A77" i="107" s="1"/>
  <c r="A78" i="107" s="1"/>
  <c r="A79" i="107" s="1"/>
  <c r="A80" i="107" s="1"/>
  <c r="A81" i="107" s="1"/>
  <c r="A82" i="107" s="1"/>
  <c r="A83" i="107" s="1"/>
  <c r="A84" i="107" s="1"/>
  <c r="A85" i="107" s="1"/>
  <c r="A86" i="107" s="1"/>
  <c r="A87" i="107" s="1"/>
  <c r="I73" i="107"/>
  <c r="CC73" i="107" s="1"/>
  <c r="BH73" i="107"/>
  <c r="BK73" i="107"/>
  <c r="AZ73" i="107"/>
  <c r="AM73" i="107"/>
  <c r="L73" i="107"/>
  <c r="M73" i="107"/>
  <c r="N73" i="107"/>
  <c r="I72" i="107"/>
  <c r="CC72" i="107" s="1"/>
  <c r="BH72" i="107"/>
  <c r="BK72" i="107"/>
  <c r="AZ72" i="107"/>
  <c r="AM72" i="107"/>
  <c r="L72" i="107"/>
  <c r="M72" i="107"/>
  <c r="N72" i="107"/>
  <c r="BW22" i="107"/>
  <c r="BX22" i="107"/>
  <c r="BP22" i="107"/>
  <c r="BQ22" i="107"/>
  <c r="BI22" i="107"/>
  <c r="BJ22" i="107"/>
  <c r="BB22" i="107"/>
  <c r="BC22" i="107"/>
  <c r="AU22" i="107"/>
  <c r="AV22" i="107"/>
  <c r="AN22" i="107"/>
  <c r="AO22" i="107"/>
  <c r="AG22" i="107"/>
  <c r="AH22" i="107"/>
  <c r="Z22" i="107"/>
  <c r="AA22" i="107"/>
  <c r="S22" i="107"/>
  <c r="T22" i="107"/>
  <c r="BV22" i="107"/>
  <c r="BY22" i="107"/>
  <c r="BO22" i="107"/>
  <c r="BR22" i="107"/>
  <c r="BD22" i="107"/>
  <c r="AT22" i="107"/>
  <c r="AW22" i="107"/>
  <c r="AP22" i="107"/>
  <c r="AI22" i="107"/>
  <c r="AB22" i="107"/>
  <c r="U22" i="107"/>
  <c r="BW23" i="107"/>
  <c r="BX23" i="107"/>
  <c r="BP23" i="107"/>
  <c r="BQ23" i="107"/>
  <c r="BI23" i="107"/>
  <c r="BJ23" i="107"/>
  <c r="BB23" i="107"/>
  <c r="BC23" i="107"/>
  <c r="AU23" i="107"/>
  <c r="AV23" i="107"/>
  <c r="AN23" i="107"/>
  <c r="AO23" i="107"/>
  <c r="AG23" i="107"/>
  <c r="AH23" i="107"/>
  <c r="Z23" i="107"/>
  <c r="AA23" i="107"/>
  <c r="S23" i="107"/>
  <c r="T23" i="107"/>
  <c r="BV23" i="107"/>
  <c r="BY23" i="107"/>
  <c r="BO23" i="107"/>
  <c r="BR23" i="107"/>
  <c r="BD23" i="107"/>
  <c r="AW23" i="107"/>
  <c r="AP23" i="107"/>
  <c r="AI23" i="107"/>
  <c r="AB23" i="107"/>
  <c r="U23" i="107"/>
  <c r="BW24" i="107"/>
  <c r="BX24" i="107"/>
  <c r="BP24" i="107"/>
  <c r="BQ24" i="107"/>
  <c r="BI24" i="107"/>
  <c r="BB24" i="107"/>
  <c r="BC24" i="107"/>
  <c r="AU24" i="107"/>
  <c r="AN24" i="107"/>
  <c r="AQ24" i="107" s="1"/>
  <c r="AG24" i="107"/>
  <c r="AH24" i="107"/>
  <c r="Z24" i="107"/>
  <c r="S24" i="107"/>
  <c r="BV24" i="107"/>
  <c r="BY24" i="107"/>
  <c r="BO24" i="107"/>
  <c r="BR24" i="107"/>
  <c r="BA24" i="107"/>
  <c r="AT24" i="107"/>
  <c r="K24" i="107"/>
  <c r="P24" i="107" s="1"/>
  <c r="AF24" i="107"/>
  <c r="AI24" i="107"/>
  <c r="Y24" i="107"/>
  <c r="R24" i="107"/>
  <c r="BW25" i="107"/>
  <c r="BX25" i="107"/>
  <c r="BP25" i="107"/>
  <c r="BQ25" i="107"/>
  <c r="BI25" i="107"/>
  <c r="BJ25" i="107"/>
  <c r="BB25" i="107"/>
  <c r="BC25" i="107"/>
  <c r="AU25" i="107"/>
  <c r="AV25" i="107"/>
  <c r="AN25" i="107"/>
  <c r="AO25" i="107"/>
  <c r="AG25" i="107"/>
  <c r="AH25" i="107"/>
  <c r="Z25" i="107"/>
  <c r="AA25" i="107"/>
  <c r="S25" i="107"/>
  <c r="T25" i="107"/>
  <c r="BV25" i="107"/>
  <c r="BY25" i="107"/>
  <c r="BO25" i="107"/>
  <c r="BR25" i="107"/>
  <c r="BA25" i="107"/>
  <c r="BD25" i="107"/>
  <c r="AT25" i="107"/>
  <c r="AW25" i="107"/>
  <c r="K25" i="107"/>
  <c r="AP25" i="107"/>
  <c r="AF25" i="107"/>
  <c r="AI25" i="107"/>
  <c r="Y25" i="107"/>
  <c r="AB25" i="107"/>
  <c r="R25" i="107"/>
  <c r="U25" i="107"/>
  <c r="BW26" i="107"/>
  <c r="BX26" i="107"/>
  <c r="BP26" i="107"/>
  <c r="BQ26" i="107"/>
  <c r="BI26" i="107"/>
  <c r="BJ26" i="107"/>
  <c r="BB26" i="107"/>
  <c r="BC26" i="107"/>
  <c r="AU26" i="107"/>
  <c r="AV26" i="107"/>
  <c r="AG26" i="107"/>
  <c r="AH26" i="107"/>
  <c r="Z26" i="107"/>
  <c r="AA26" i="107"/>
  <c r="T26" i="107"/>
  <c r="BV26" i="107"/>
  <c r="BY26" i="107"/>
  <c r="BO26" i="107"/>
  <c r="BR26" i="107"/>
  <c r="BA26" i="107"/>
  <c r="BD26" i="107"/>
  <c r="AT26" i="107"/>
  <c r="AW26" i="107"/>
  <c r="AF26" i="107"/>
  <c r="AI26" i="107"/>
  <c r="AB26" i="107"/>
  <c r="BW27" i="107"/>
  <c r="BX27" i="107"/>
  <c r="BP27" i="107"/>
  <c r="BQ27" i="107"/>
  <c r="BI27" i="107"/>
  <c r="BJ27" i="107"/>
  <c r="BB27" i="107"/>
  <c r="BC27" i="107"/>
  <c r="AU27" i="107"/>
  <c r="AV27" i="107"/>
  <c r="AG27" i="107"/>
  <c r="AH27" i="107"/>
  <c r="Z27" i="107"/>
  <c r="AA27" i="107"/>
  <c r="T27" i="107"/>
  <c r="BV27" i="107"/>
  <c r="BY27" i="107"/>
  <c r="BO27" i="107"/>
  <c r="BR27" i="107"/>
  <c r="BA27" i="107"/>
  <c r="BD27" i="107"/>
  <c r="AT27" i="107"/>
  <c r="AW27" i="107"/>
  <c r="AF27" i="107"/>
  <c r="AI27" i="107"/>
  <c r="AB27" i="107"/>
  <c r="BW28" i="107"/>
  <c r="BX28" i="107"/>
  <c r="BP28" i="107"/>
  <c r="BQ28" i="107"/>
  <c r="BI28" i="107"/>
  <c r="BJ28" i="107"/>
  <c r="BB28" i="107"/>
  <c r="AU28" i="107"/>
  <c r="AV28" i="107"/>
  <c r="AN28" i="107"/>
  <c r="AG28" i="107"/>
  <c r="AH28" i="107"/>
  <c r="Z28" i="107"/>
  <c r="AA28" i="107"/>
  <c r="S28" i="107"/>
  <c r="T28" i="107"/>
  <c r="BV28" i="107"/>
  <c r="BY28" i="107"/>
  <c r="BO28" i="107"/>
  <c r="BR28" i="107"/>
  <c r="BA28" i="107"/>
  <c r="AT28" i="107"/>
  <c r="K28" i="107"/>
  <c r="AF28" i="107"/>
  <c r="AI28" i="107"/>
  <c r="Y28" i="107"/>
  <c r="R28" i="107"/>
  <c r="U28" i="107"/>
  <c r="BW29" i="107"/>
  <c r="BX29" i="107"/>
  <c r="BP29" i="107"/>
  <c r="BQ29" i="107"/>
  <c r="BI29" i="107"/>
  <c r="BJ29" i="107"/>
  <c r="BB29" i="107"/>
  <c r="BC29" i="107"/>
  <c r="AV29" i="107"/>
  <c r="AN29" i="107"/>
  <c r="AO29" i="107"/>
  <c r="AG29" i="107"/>
  <c r="AH29" i="107"/>
  <c r="Z29" i="107"/>
  <c r="AA29" i="107"/>
  <c r="S29" i="107"/>
  <c r="T29" i="107"/>
  <c r="BV29" i="107"/>
  <c r="BY29" i="107"/>
  <c r="BO29" i="107"/>
  <c r="BR29" i="107"/>
  <c r="BA29" i="107"/>
  <c r="BD29" i="107"/>
  <c r="AW29" i="107"/>
  <c r="AP29" i="107"/>
  <c r="AF29" i="107"/>
  <c r="AI29" i="107"/>
  <c r="AB29" i="107"/>
  <c r="U29" i="107"/>
  <c r="BW30" i="107"/>
  <c r="BX30" i="107"/>
  <c r="BP30" i="107"/>
  <c r="BQ30" i="107"/>
  <c r="BI30" i="107"/>
  <c r="BJ30" i="107"/>
  <c r="BB30" i="107"/>
  <c r="BC30" i="107"/>
  <c r="AU30" i="107"/>
  <c r="AV30" i="107"/>
  <c r="AN30" i="107"/>
  <c r="AG30" i="107"/>
  <c r="AH30" i="107"/>
  <c r="Z30" i="107"/>
  <c r="BV30" i="107"/>
  <c r="BY30" i="107"/>
  <c r="BO30" i="107"/>
  <c r="BR30" i="107"/>
  <c r="BA30" i="107"/>
  <c r="BD30" i="107"/>
  <c r="AT30" i="107"/>
  <c r="AW30" i="107"/>
  <c r="K30" i="107"/>
  <c r="AF30" i="107"/>
  <c r="AI30" i="107"/>
  <c r="Y30" i="107"/>
  <c r="R30" i="107"/>
  <c r="U30" i="107"/>
  <c r="BL31" i="107"/>
  <c r="BW34" i="107"/>
  <c r="BX34" i="107"/>
  <c r="BP34" i="107"/>
  <c r="BQ34" i="107"/>
  <c r="BI34" i="107"/>
  <c r="BJ34" i="107"/>
  <c r="BB34" i="107"/>
  <c r="BC34" i="107"/>
  <c r="AU34" i="107"/>
  <c r="AV34" i="107"/>
  <c r="AN34" i="107"/>
  <c r="AO34" i="107"/>
  <c r="AG34" i="107"/>
  <c r="AH34" i="107"/>
  <c r="Z34" i="107"/>
  <c r="AA34" i="107"/>
  <c r="S34" i="107"/>
  <c r="T34" i="107"/>
  <c r="BV34" i="107"/>
  <c r="BY34" i="107"/>
  <c r="BO34" i="107"/>
  <c r="BR34" i="107"/>
  <c r="BD34" i="107"/>
  <c r="AT34" i="107"/>
  <c r="AW34" i="107"/>
  <c r="AP34" i="107"/>
  <c r="AF34" i="107"/>
  <c r="AI34" i="107"/>
  <c r="Y34" i="107"/>
  <c r="AB34" i="107"/>
  <c r="R34" i="107"/>
  <c r="U34" i="107"/>
  <c r="AY14" i="136"/>
  <c r="AY15" i="136"/>
  <c r="AY16" i="136"/>
  <c r="AY44" i="136"/>
  <c r="AY40" i="136"/>
  <c r="AY39" i="136"/>
  <c r="AY38" i="136"/>
  <c r="AS45" i="136"/>
  <c r="AS44" i="136"/>
  <c r="AS36" i="136"/>
  <c r="AS37" i="136"/>
  <c r="AS38" i="136"/>
  <c r="AS39" i="136"/>
  <c r="AS40" i="136"/>
  <c r="AS34" i="136"/>
  <c r="AS32" i="136"/>
  <c r="AS29" i="136"/>
  <c r="AS27" i="136"/>
  <c r="AS15" i="136"/>
  <c r="AS16" i="136"/>
  <c r="AS18" i="136"/>
  <c r="AS19" i="136"/>
  <c r="AS20" i="136"/>
  <c r="AS21" i="136"/>
  <c r="AS23" i="136"/>
  <c r="AS24" i="136"/>
  <c r="AS25" i="136"/>
  <c r="AS14" i="136"/>
  <c r="AM45" i="136"/>
  <c r="AM44" i="136"/>
  <c r="AM36" i="136"/>
  <c r="AM37" i="136"/>
  <c r="AM38" i="136"/>
  <c r="AM39" i="136"/>
  <c r="AM40" i="136"/>
  <c r="AM34" i="136"/>
  <c r="AM32" i="136"/>
  <c r="AM30" i="136"/>
  <c r="AM29" i="136"/>
  <c r="AM27" i="136"/>
  <c r="AM15" i="136"/>
  <c r="AM16" i="136"/>
  <c r="AM18" i="136"/>
  <c r="AM19" i="136"/>
  <c r="AM20" i="136"/>
  <c r="AM21" i="136"/>
  <c r="AM23" i="136"/>
  <c r="AM24" i="136"/>
  <c r="AM25" i="136"/>
  <c r="AM14" i="136"/>
  <c r="AG15" i="136"/>
  <c r="AG16" i="136"/>
  <c r="AG18" i="136"/>
  <c r="AG19" i="136"/>
  <c r="AG20" i="136"/>
  <c r="AG21" i="136"/>
  <c r="AG23" i="136"/>
  <c r="AG24" i="136"/>
  <c r="AG25" i="136"/>
  <c r="AG26" i="136"/>
  <c r="AG27" i="136"/>
  <c r="AG28" i="136"/>
  <c r="AG29" i="136"/>
  <c r="AG30" i="136"/>
  <c r="AG31" i="136"/>
  <c r="AG32" i="136"/>
  <c r="AG33" i="136"/>
  <c r="AG34" i="136"/>
  <c r="AG36" i="136"/>
  <c r="AG37" i="136"/>
  <c r="AG38" i="136"/>
  <c r="AG39" i="136"/>
  <c r="AG40" i="136"/>
  <c r="AG41" i="136"/>
  <c r="AG42" i="136"/>
  <c r="AG44" i="136"/>
  <c r="AG45" i="136"/>
  <c r="AG14" i="136"/>
  <c r="AI62" i="54"/>
  <c r="AH62" i="54"/>
  <c r="AI61" i="54"/>
  <c r="AH61" i="54"/>
  <c r="AI60" i="54"/>
  <c r="AH60" i="54"/>
  <c r="AI59" i="54"/>
  <c r="AH59" i="54"/>
  <c r="AI58" i="54"/>
  <c r="AH58" i="54"/>
  <c r="AI57" i="54"/>
  <c r="AH57" i="54"/>
  <c r="AI55" i="54"/>
  <c r="AH55" i="54"/>
  <c r="AI54" i="54"/>
  <c r="AH54" i="54"/>
  <c r="AI53" i="54"/>
  <c r="AH53" i="54"/>
  <c r="AI52" i="54"/>
  <c r="AH52" i="54"/>
  <c r="AI50" i="54"/>
  <c r="AH50" i="54"/>
  <c r="AI49" i="54"/>
  <c r="AH49" i="54"/>
  <c r="AI48" i="54"/>
  <c r="AH48" i="54"/>
  <c r="AI47" i="54"/>
  <c r="AH47" i="54"/>
  <c r="AI45" i="54"/>
  <c r="AH45" i="54"/>
  <c r="AI44" i="54"/>
  <c r="AH44" i="54"/>
  <c r="AI43" i="54"/>
  <c r="AH43" i="54"/>
  <c r="AI42" i="54"/>
  <c r="AH42" i="54"/>
  <c r="AI40" i="54"/>
  <c r="AH40" i="54"/>
  <c r="AI39" i="54"/>
  <c r="AH39" i="54"/>
  <c r="AI38" i="54"/>
  <c r="AH38" i="54"/>
  <c r="AI37" i="54"/>
  <c r="AH37" i="54"/>
  <c r="AI36" i="54"/>
  <c r="AH36" i="54"/>
  <c r="AI35" i="54"/>
  <c r="AH35" i="54"/>
  <c r="AI34" i="54"/>
  <c r="AH34" i="54"/>
  <c r="AI31" i="54"/>
  <c r="AH31" i="54"/>
  <c r="AI30" i="54"/>
  <c r="AH30" i="54"/>
  <c r="AI29" i="54"/>
  <c r="AH29" i="54"/>
  <c r="AI28" i="54"/>
  <c r="AH28" i="54"/>
  <c r="AI26" i="54"/>
  <c r="AH26" i="54"/>
  <c r="AI25" i="54"/>
  <c r="AH25" i="54"/>
  <c r="AI24" i="54"/>
  <c r="AH24" i="54"/>
  <c r="AI22" i="54"/>
  <c r="AH22" i="54"/>
  <c r="AI21" i="54"/>
  <c r="AH21" i="54"/>
  <c r="AI20" i="54"/>
  <c r="AH20" i="54"/>
  <c r="AI18" i="54"/>
  <c r="AH18" i="54"/>
  <c r="AI17" i="54"/>
  <c r="AH17" i="54"/>
  <c r="AI16" i="54"/>
  <c r="AH16" i="54"/>
  <c r="AI15" i="54"/>
  <c r="AH15" i="54"/>
  <c r="AI13" i="54"/>
  <c r="AH13" i="54"/>
  <c r="AI12" i="54"/>
  <c r="AH12" i="54"/>
  <c r="AI11" i="54"/>
  <c r="AH11" i="54"/>
  <c r="AI10" i="54"/>
  <c r="AH10" i="54"/>
  <c r="AI9" i="54"/>
  <c r="AH9" i="54"/>
  <c r="AI8" i="54"/>
  <c r="AH8" i="54"/>
  <c r="AI6" i="54"/>
  <c r="AH6" i="54"/>
  <c r="AI5" i="54"/>
  <c r="AH5" i="54"/>
  <c r="AI4" i="54"/>
  <c r="AH4" i="54"/>
  <c r="AF1" i="54"/>
  <c r="AD1" i="54"/>
  <c r="AB1" i="54"/>
  <c r="Z1" i="54"/>
  <c r="X1" i="54"/>
  <c r="V1" i="54"/>
  <c r="T1" i="54"/>
  <c r="R1" i="54"/>
  <c r="N1" i="54"/>
  <c r="L1" i="54"/>
  <c r="J1" i="54"/>
  <c r="H1" i="54"/>
  <c r="F1" i="54"/>
  <c r="D1" i="54"/>
  <c r="B1" i="54"/>
  <c r="CH32" i="84"/>
  <c r="CG32" i="84"/>
  <c r="CF32" i="84"/>
  <c r="CE32" i="84"/>
  <c r="CC32" i="84"/>
  <c r="BW32" i="84"/>
  <c r="BQ32" i="84"/>
  <c r="BK32" i="84"/>
  <c r="BE32" i="84"/>
  <c r="AY32" i="84"/>
  <c r="AS32" i="84"/>
  <c r="AM32" i="84"/>
  <c r="AG32" i="84"/>
  <c r="Z32" i="84"/>
  <c r="R32" i="84"/>
  <c r="Q32" i="84"/>
  <c r="CH31" i="84"/>
  <c r="CG31" i="84"/>
  <c r="CF31" i="84"/>
  <c r="CE31" i="84"/>
  <c r="CC31" i="84"/>
  <c r="BW31" i="84"/>
  <c r="BQ31" i="84"/>
  <c r="BK31" i="84"/>
  <c r="BE31" i="84"/>
  <c r="AY31" i="84"/>
  <c r="AS31" i="84"/>
  <c r="AM31" i="84"/>
  <c r="AG31" i="84"/>
  <c r="Z31" i="84"/>
  <c r="R31" i="84"/>
  <c r="Q31" i="84"/>
  <c r="CH30" i="84"/>
  <c r="CG30" i="84"/>
  <c r="CF30" i="84"/>
  <c r="CE30" i="84"/>
  <c r="CC30" i="84"/>
  <c r="BW30" i="84"/>
  <c r="BQ30" i="84"/>
  <c r="BK30" i="84"/>
  <c r="BE30" i="84"/>
  <c r="AY30" i="84"/>
  <c r="AS30" i="84"/>
  <c r="AM30" i="84"/>
  <c r="AG30" i="84"/>
  <c r="Z30" i="84"/>
  <c r="R30" i="84"/>
  <c r="Q30" i="84"/>
  <c r="S30" i="84" s="1"/>
  <c r="CD30" i="84" s="1"/>
  <c r="CH29" i="84"/>
  <c r="CG29" i="84"/>
  <c r="CF29" i="84"/>
  <c r="CE29" i="84"/>
  <c r="CC29" i="84"/>
  <c r="BW29" i="84"/>
  <c r="BQ29" i="84"/>
  <c r="BK29" i="84"/>
  <c r="BE29" i="84"/>
  <c r="AY29" i="84"/>
  <c r="AS29" i="84"/>
  <c r="AM29" i="84"/>
  <c r="AG29" i="84"/>
  <c r="Z29" i="84"/>
  <c r="R29" i="84"/>
  <c r="Q29" i="84"/>
  <c r="CH28" i="84"/>
  <c r="CG28" i="84"/>
  <c r="CF28" i="84"/>
  <c r="CE28" i="84"/>
  <c r="CC28" i="84"/>
  <c r="BW28" i="84"/>
  <c r="BQ28" i="84"/>
  <c r="BK28" i="84"/>
  <c r="BE28" i="84"/>
  <c r="AY28" i="84"/>
  <c r="AS28" i="84"/>
  <c r="AM28" i="84"/>
  <c r="AG28" i="84"/>
  <c r="Z28" i="84"/>
  <c r="R28" i="84"/>
  <c r="Q28" i="84"/>
  <c r="CH27" i="84"/>
  <c r="CG27" i="84"/>
  <c r="CF27" i="84"/>
  <c r="CE27" i="84"/>
  <c r="CC27" i="84"/>
  <c r="BW27" i="84"/>
  <c r="BQ27" i="84"/>
  <c r="BK27" i="84"/>
  <c r="BE27" i="84"/>
  <c r="AY27" i="84"/>
  <c r="AS27" i="84"/>
  <c r="AM27" i="84"/>
  <c r="AG27" i="84"/>
  <c r="Z27" i="84"/>
  <c r="R27" i="84"/>
  <c r="Q27" i="84"/>
  <c r="CH26" i="84"/>
  <c r="CG26" i="84"/>
  <c r="CF26" i="84"/>
  <c r="CE26" i="84"/>
  <c r="CC26" i="84"/>
  <c r="BW26" i="84"/>
  <c r="BQ26" i="84"/>
  <c r="BK26" i="84"/>
  <c r="BE26" i="84"/>
  <c r="AY26" i="84"/>
  <c r="AS26" i="84"/>
  <c r="AM26" i="84"/>
  <c r="AG26" i="84"/>
  <c r="Z26" i="84"/>
  <c r="Q26" i="84"/>
  <c r="R26" i="84"/>
  <c r="S26" i="84" s="1"/>
  <c r="CD26" i="84" s="1"/>
  <c r="CH25" i="84"/>
  <c r="CG25" i="84"/>
  <c r="CF25" i="84"/>
  <c r="CE25" i="84"/>
  <c r="CC25" i="84"/>
  <c r="BW25" i="84"/>
  <c r="BQ25" i="84"/>
  <c r="BK25" i="84"/>
  <c r="BE25" i="84"/>
  <c r="AY25" i="84"/>
  <c r="AS25" i="84"/>
  <c r="AM25" i="84"/>
  <c r="AG25" i="84"/>
  <c r="Z25" i="84"/>
  <c r="R25" i="84"/>
  <c r="Q25" i="84"/>
  <c r="S25" i="84" s="1"/>
  <c r="CD25" i="84" s="1"/>
  <c r="CH24" i="84"/>
  <c r="CG24" i="84"/>
  <c r="CF24" i="84"/>
  <c r="CE24" i="84"/>
  <c r="CC24" i="84"/>
  <c r="BW24" i="84"/>
  <c r="BQ24" i="84"/>
  <c r="BK24" i="84"/>
  <c r="BE24" i="84"/>
  <c r="AY24" i="84"/>
  <c r="AS24" i="84"/>
  <c r="AM24" i="84"/>
  <c r="AG24" i="84"/>
  <c r="Z24" i="84"/>
  <c r="R24" i="84"/>
  <c r="Q24" i="84"/>
  <c r="S24" i="84" s="1"/>
  <c r="CD24" i="84" s="1"/>
  <c r="CH23" i="84"/>
  <c r="CG23" i="84"/>
  <c r="CF23" i="84"/>
  <c r="CE23" i="84"/>
  <c r="CC23" i="84"/>
  <c r="BW23" i="84"/>
  <c r="BQ23" i="84"/>
  <c r="BK23" i="84"/>
  <c r="BE23" i="84"/>
  <c r="AY23" i="84"/>
  <c r="AS23" i="84"/>
  <c r="AM23" i="84"/>
  <c r="AG23" i="84"/>
  <c r="Z23" i="84"/>
  <c r="R23" i="84"/>
  <c r="Q23" i="84"/>
  <c r="J23" i="84"/>
  <c r="CH22" i="84"/>
  <c r="CG22" i="84"/>
  <c r="CF22" i="84"/>
  <c r="CE22" i="84"/>
  <c r="CC22" i="84"/>
  <c r="BW22" i="84"/>
  <c r="BQ22" i="84"/>
  <c r="BK22" i="84"/>
  <c r="BE22" i="84"/>
  <c r="AY22" i="84"/>
  <c r="AS22" i="84"/>
  <c r="AM22" i="84"/>
  <c r="AG22" i="84"/>
  <c r="Z22" i="84"/>
  <c r="R22" i="84"/>
  <c r="Q22" i="84"/>
  <c r="S22" i="84"/>
  <c r="CD22" i="84" s="1"/>
  <c r="J22" i="84"/>
  <c r="CH21" i="84"/>
  <c r="CG21" i="84"/>
  <c r="CF21" i="84"/>
  <c r="CE21" i="84"/>
  <c r="CC21" i="84"/>
  <c r="BW21" i="84"/>
  <c r="BQ21" i="84"/>
  <c r="BK21" i="84"/>
  <c r="BE21" i="84"/>
  <c r="AY21" i="84"/>
  <c r="AS21" i="84"/>
  <c r="AM21" i="84"/>
  <c r="AG21" i="84"/>
  <c r="Z21" i="84"/>
  <c r="R21" i="84"/>
  <c r="Q21" i="84"/>
  <c r="CH20" i="84"/>
  <c r="CG20" i="84"/>
  <c r="CF20" i="84"/>
  <c r="CE20" i="84"/>
  <c r="CC20" i="84"/>
  <c r="BW20" i="84"/>
  <c r="BQ20" i="84"/>
  <c r="BK20" i="84"/>
  <c r="BE20" i="84"/>
  <c r="AY20" i="84"/>
  <c r="AS20" i="84"/>
  <c r="AM20" i="84"/>
  <c r="AG20" i="84"/>
  <c r="Z20" i="84"/>
  <c r="R20" i="84"/>
  <c r="Q20" i="84"/>
  <c r="CH19" i="84"/>
  <c r="CG19" i="84"/>
  <c r="CF19" i="84"/>
  <c r="CE19" i="84"/>
  <c r="CD19" i="84"/>
  <c r="CC19" i="84"/>
  <c r="BW19" i="84"/>
  <c r="BQ19" i="84"/>
  <c r="BK19" i="84"/>
  <c r="BE19" i="84"/>
  <c r="AY19" i="84"/>
  <c r="AS19" i="84"/>
  <c r="AM19" i="84"/>
  <c r="AG19" i="84"/>
  <c r="Z19" i="84"/>
  <c r="CH18" i="84"/>
  <c r="CG18" i="84"/>
  <c r="CF18" i="84"/>
  <c r="CE18" i="84"/>
  <c r="CC18" i="84"/>
  <c r="BW18" i="84"/>
  <c r="BQ18" i="84"/>
  <c r="BK18" i="84"/>
  <c r="BE18" i="84"/>
  <c r="AY18" i="84"/>
  <c r="AS18" i="84"/>
  <c r="AM18" i="84"/>
  <c r="AG18" i="84"/>
  <c r="Z18" i="84"/>
  <c r="R18" i="84"/>
  <c r="Q18" i="84"/>
  <c r="J18" i="84"/>
  <c r="CH17" i="84"/>
  <c r="CG17" i="84"/>
  <c r="CF17" i="84"/>
  <c r="CE17" i="84"/>
  <c r="CC17" i="84"/>
  <c r="BW17" i="84"/>
  <c r="BQ17" i="84"/>
  <c r="BK17" i="84"/>
  <c r="BE17" i="84"/>
  <c r="AY17" i="84"/>
  <c r="AS17" i="84"/>
  <c r="AM17" i="84"/>
  <c r="AG17" i="84"/>
  <c r="Z17" i="84"/>
  <c r="R17" i="84"/>
  <c r="Q17" i="84"/>
  <c r="J17" i="84"/>
  <c r="CH16" i="84"/>
  <c r="CG16" i="84"/>
  <c r="CF16" i="84"/>
  <c r="CE16" i="84"/>
  <c r="CC16" i="84"/>
  <c r="BW16" i="84"/>
  <c r="BQ16" i="84"/>
  <c r="BK16" i="84"/>
  <c r="BE16" i="84"/>
  <c r="AY16" i="84"/>
  <c r="AS16" i="84"/>
  <c r="AM16" i="84"/>
  <c r="AG16" i="84"/>
  <c r="Z16" i="84"/>
  <c r="R16" i="84"/>
  <c r="H8" i="107" s="1"/>
  <c r="Q16" i="84"/>
  <c r="J16" i="84"/>
  <c r="CH15" i="84"/>
  <c r="CG15" i="84"/>
  <c r="CF15" i="84"/>
  <c r="CE15" i="84"/>
  <c r="CC15" i="84"/>
  <c r="BW15" i="84"/>
  <c r="BQ15" i="84"/>
  <c r="BK15" i="84"/>
  <c r="BE15" i="84"/>
  <c r="AY15" i="84"/>
  <c r="AS15" i="84"/>
  <c r="AM15" i="84"/>
  <c r="AG15" i="84"/>
  <c r="Z15" i="84"/>
  <c r="R15" i="84"/>
  <c r="Q15" i="84"/>
  <c r="J15" i="84"/>
  <c r="CH14" i="84"/>
  <c r="CG14" i="84"/>
  <c r="CF14" i="84"/>
  <c r="CE14" i="84"/>
  <c r="CC14" i="84"/>
  <c r="BW14" i="84"/>
  <c r="BQ14" i="84"/>
  <c r="BK14" i="84"/>
  <c r="BE14" i="84"/>
  <c r="AY14" i="84"/>
  <c r="AS14" i="84"/>
  <c r="AM14" i="84"/>
  <c r="AG14" i="84"/>
  <c r="Z14" i="84"/>
  <c r="R14" i="84"/>
  <c r="Q14" i="84"/>
  <c r="J14" i="84"/>
  <c r="CC13" i="84"/>
  <c r="BW13" i="84"/>
  <c r="BQ13" i="84"/>
  <c r="BK13" i="84"/>
  <c r="BE13" i="84"/>
  <c r="AY13" i="84"/>
  <c r="AR13" i="84"/>
  <c r="AI6" i="107" s="1"/>
  <c r="AQ13" i="84"/>
  <c r="AH6" i="107" s="1"/>
  <c r="AP13" i="84"/>
  <c r="AG6" i="107" s="1"/>
  <c r="AO13" i="84"/>
  <c r="AF6" i="107" s="1"/>
  <c r="AJ13" i="84"/>
  <c r="AI13" i="84"/>
  <c r="U6" i="107"/>
  <c r="T6" i="107"/>
  <c r="S6" i="107"/>
  <c r="R6" i="107"/>
  <c r="Z13" i="84"/>
  <c r="F9" i="84"/>
  <c r="J31" i="84" s="1"/>
  <c r="F9" i="117"/>
  <c r="F10" i="125"/>
  <c r="CD25" i="132"/>
  <c r="CC25" i="132"/>
  <c r="BW25" i="132"/>
  <c r="BQ25" i="132"/>
  <c r="BK25" i="132"/>
  <c r="BE25" i="132"/>
  <c r="AY25" i="132"/>
  <c r="AS25" i="132"/>
  <c r="AM25" i="132"/>
  <c r="AG25" i="132"/>
  <c r="Z25" i="132"/>
  <c r="R25" i="132"/>
  <c r="Q25" i="132"/>
  <c r="J25" i="132"/>
  <c r="C25" i="132"/>
  <c r="CD24" i="132"/>
  <c r="CJ24" i="132" s="1"/>
  <c r="CC24" i="132"/>
  <c r="BW24" i="132"/>
  <c r="BQ24" i="132"/>
  <c r="BK24" i="132"/>
  <c r="BE24" i="132"/>
  <c r="AY24" i="132"/>
  <c r="AS24" i="132"/>
  <c r="AM24" i="132"/>
  <c r="AG24" i="132"/>
  <c r="Z24" i="132"/>
  <c r="R24" i="132"/>
  <c r="Q24" i="132"/>
  <c r="J24" i="132"/>
  <c r="C24" i="132"/>
  <c r="CD23" i="132"/>
  <c r="CC23" i="132"/>
  <c r="BW23" i="132"/>
  <c r="BQ23" i="132"/>
  <c r="BK23" i="132"/>
  <c r="BE23" i="132"/>
  <c r="AY23" i="132"/>
  <c r="AS23" i="132"/>
  <c r="AM23" i="132"/>
  <c r="Z23" i="132"/>
  <c r="R23" i="132"/>
  <c r="Q23" i="132"/>
  <c r="J23" i="132"/>
  <c r="E23" i="132"/>
  <c r="C23" i="132"/>
  <c r="CD22" i="132"/>
  <c r="CC22" i="132"/>
  <c r="BW22" i="132"/>
  <c r="BQ22" i="132"/>
  <c r="BK22" i="132"/>
  <c r="BE22" i="132"/>
  <c r="AY22" i="132"/>
  <c r="AS22" i="132"/>
  <c r="AM22" i="132"/>
  <c r="AG22" i="132"/>
  <c r="Z22" i="132"/>
  <c r="R22" i="132"/>
  <c r="Q22" i="132"/>
  <c r="J22" i="132"/>
  <c r="C22" i="132"/>
  <c r="CC21" i="132"/>
  <c r="BW21" i="132"/>
  <c r="BQ21" i="132"/>
  <c r="BK21" i="132"/>
  <c r="BE21" i="132"/>
  <c r="AY21" i="132"/>
  <c r="AS21" i="132"/>
  <c r="AM21" i="132"/>
  <c r="AG21" i="132"/>
  <c r="Z21" i="132"/>
  <c r="R21" i="132"/>
  <c r="Q21" i="132"/>
  <c r="J21" i="132"/>
  <c r="E21" i="132"/>
  <c r="C21" i="132"/>
  <c r="CC20" i="132"/>
  <c r="BW20" i="132"/>
  <c r="BK20" i="132"/>
  <c r="BE20" i="132"/>
  <c r="AY20" i="132"/>
  <c r="AS20" i="132"/>
  <c r="AM20" i="132"/>
  <c r="AG20" i="132"/>
  <c r="Z20" i="132"/>
  <c r="R20" i="132"/>
  <c r="Q20" i="132"/>
  <c r="J20" i="132"/>
  <c r="E20" i="132"/>
  <c r="C20" i="132"/>
  <c r="CC19" i="132"/>
  <c r="BW19" i="132"/>
  <c r="BQ19" i="132"/>
  <c r="BK19" i="132"/>
  <c r="BE19" i="132"/>
  <c r="AY19" i="132"/>
  <c r="AS19" i="132"/>
  <c r="AM19" i="132"/>
  <c r="AG19" i="132"/>
  <c r="Z19" i="132"/>
  <c r="Q19" i="132"/>
  <c r="R19" i="132"/>
  <c r="J19" i="132"/>
  <c r="E19" i="132"/>
  <c r="C19" i="132"/>
  <c r="CC15" i="132"/>
  <c r="BW15" i="132"/>
  <c r="BQ15" i="132"/>
  <c r="BK15" i="132"/>
  <c r="BE15" i="132"/>
  <c r="AY15" i="132"/>
  <c r="AS15" i="132"/>
  <c r="AM15" i="132"/>
  <c r="AG15" i="132"/>
  <c r="Z15" i="132"/>
  <c r="Q15" i="132"/>
  <c r="S15" i="132" s="1"/>
  <c r="CD15" i="132" s="1"/>
  <c r="R15" i="132"/>
  <c r="E15" i="132"/>
  <c r="C15" i="132"/>
  <c r="CH14" i="132"/>
  <c r="CG14" i="132"/>
  <c r="CC14" i="132"/>
  <c r="BW14" i="132"/>
  <c r="BQ14" i="132"/>
  <c r="BK14" i="132"/>
  <c r="BE14" i="132"/>
  <c r="AY14" i="132"/>
  <c r="AS14" i="132"/>
  <c r="AM14" i="132"/>
  <c r="AG14" i="132"/>
  <c r="Z14" i="132"/>
  <c r="R14" i="132"/>
  <c r="Q14" i="132"/>
  <c r="J14" i="132"/>
  <c r="E14" i="132"/>
  <c r="C14" i="132"/>
  <c r="F10" i="132"/>
  <c r="J15" i="132" s="1"/>
  <c r="CH45" i="136"/>
  <c r="CG45" i="136"/>
  <c r="CF45" i="136"/>
  <c r="CE45" i="136"/>
  <c r="CC45" i="136"/>
  <c r="BW45" i="136"/>
  <c r="BK45" i="136"/>
  <c r="BE45" i="136"/>
  <c r="Z45" i="136"/>
  <c r="J45" i="136"/>
  <c r="CH44" i="136"/>
  <c r="CG44" i="136"/>
  <c r="CF44" i="136"/>
  <c r="CE44" i="136"/>
  <c r="CC44" i="136"/>
  <c r="BW44" i="136"/>
  <c r="BK44" i="136"/>
  <c r="BE44" i="136"/>
  <c r="Z44" i="136"/>
  <c r="CD44" i="136"/>
  <c r="J44" i="136"/>
  <c r="CH42" i="136"/>
  <c r="CG42" i="136"/>
  <c r="CF42" i="136"/>
  <c r="CE42" i="136"/>
  <c r="CD42" i="136"/>
  <c r="CJ42" i="136" s="1"/>
  <c r="CC42" i="136"/>
  <c r="BW42" i="136"/>
  <c r="BK42" i="136"/>
  <c r="BE42" i="136"/>
  <c r="Z42" i="136"/>
  <c r="J42" i="136"/>
  <c r="CH41" i="136"/>
  <c r="CG41" i="136"/>
  <c r="CF41" i="136"/>
  <c r="CE41" i="136"/>
  <c r="CD41" i="136"/>
  <c r="CJ41" i="136" s="1"/>
  <c r="CC41" i="136"/>
  <c r="BW41" i="136"/>
  <c r="BK41" i="136"/>
  <c r="BE41" i="136"/>
  <c r="Z41" i="136"/>
  <c r="J41" i="136"/>
  <c r="CH40" i="136"/>
  <c r="CG40" i="136"/>
  <c r="CF40" i="136"/>
  <c r="CE40" i="136"/>
  <c r="CC40" i="136"/>
  <c r="BW40" i="136"/>
  <c r="BK40" i="136"/>
  <c r="BE40" i="136"/>
  <c r="Z40" i="136"/>
  <c r="J40" i="136"/>
  <c r="CH39" i="136"/>
  <c r="CG39" i="136"/>
  <c r="CF39" i="136"/>
  <c r="CE39" i="136"/>
  <c r="CC39" i="136"/>
  <c r="BW39" i="136"/>
  <c r="BK39" i="136"/>
  <c r="BE39" i="136"/>
  <c r="Z39" i="136"/>
  <c r="J39" i="136"/>
  <c r="CH38" i="136"/>
  <c r="CG38" i="136"/>
  <c r="CF38" i="136"/>
  <c r="CE38" i="136"/>
  <c r="CC38" i="136"/>
  <c r="BW38" i="136"/>
  <c r="BK38" i="136"/>
  <c r="BE38" i="136"/>
  <c r="Z38" i="136"/>
  <c r="J38" i="136"/>
  <c r="CH37" i="136"/>
  <c r="CG37" i="136"/>
  <c r="CF37" i="136"/>
  <c r="CE37" i="136"/>
  <c r="CC37" i="136"/>
  <c r="BW37" i="136"/>
  <c r="BK37" i="136"/>
  <c r="BE37" i="136"/>
  <c r="Z37" i="136"/>
  <c r="J37" i="136"/>
  <c r="C37" i="136"/>
  <c r="CH36" i="136"/>
  <c r="CG36" i="136"/>
  <c r="CF36" i="136"/>
  <c r="CE36" i="136"/>
  <c r="CC36" i="136"/>
  <c r="BW36" i="136"/>
  <c r="BK36" i="136"/>
  <c r="BE36" i="136"/>
  <c r="AY36" i="136"/>
  <c r="Z36" i="136"/>
  <c r="J36" i="136"/>
  <c r="C36" i="136"/>
  <c r="CH34" i="136"/>
  <c r="CG34" i="136"/>
  <c r="CF34" i="136"/>
  <c r="CE34" i="136"/>
  <c r="CC34" i="136"/>
  <c r="BW34" i="136"/>
  <c r="BK34" i="136"/>
  <c r="BE34" i="136"/>
  <c r="AY34" i="136"/>
  <c r="Z34" i="136"/>
  <c r="J34" i="136"/>
  <c r="C34" i="136"/>
  <c r="CH33" i="136"/>
  <c r="CG33" i="136"/>
  <c r="CF33" i="136"/>
  <c r="CE33" i="136"/>
  <c r="CD33" i="136"/>
  <c r="CC33" i="136"/>
  <c r="BW33" i="136"/>
  <c r="BK33" i="136"/>
  <c r="BE33" i="136"/>
  <c r="AY33" i="136"/>
  <c r="Z33" i="136"/>
  <c r="J33" i="136"/>
  <c r="C33" i="136"/>
  <c r="CH32" i="136"/>
  <c r="CG32" i="136"/>
  <c r="CF32" i="136"/>
  <c r="CE32" i="136"/>
  <c r="CC32" i="136"/>
  <c r="BW32" i="136"/>
  <c r="BK32" i="136"/>
  <c r="BE32" i="136"/>
  <c r="AY32" i="136"/>
  <c r="Z32" i="136"/>
  <c r="J32" i="136"/>
  <c r="C32" i="136"/>
  <c r="CH31" i="136"/>
  <c r="CG31" i="136"/>
  <c r="CF31" i="136"/>
  <c r="CE31" i="136"/>
  <c r="CD31" i="136"/>
  <c r="CC31" i="136"/>
  <c r="BW31" i="136"/>
  <c r="BK31" i="136"/>
  <c r="BE31" i="136"/>
  <c r="AY31" i="136"/>
  <c r="Z31" i="136"/>
  <c r="J31" i="136"/>
  <c r="C31" i="136"/>
  <c r="CH30" i="136"/>
  <c r="CG30" i="136"/>
  <c r="CF30" i="136"/>
  <c r="CE30" i="136"/>
  <c r="CC30" i="136"/>
  <c r="BW30" i="136"/>
  <c r="BK30" i="136"/>
  <c r="BE30" i="136"/>
  <c r="AY30" i="136"/>
  <c r="AS30" i="136"/>
  <c r="Z30" i="136"/>
  <c r="J30" i="136"/>
  <c r="C30" i="136"/>
  <c r="CH29" i="136"/>
  <c r="CG29" i="136"/>
  <c r="CF29" i="136"/>
  <c r="CE29" i="136"/>
  <c r="CC29" i="136"/>
  <c r="BW29" i="136"/>
  <c r="BK29" i="136"/>
  <c r="BE29" i="136"/>
  <c r="AY29" i="136"/>
  <c r="Z29" i="136"/>
  <c r="J29" i="136"/>
  <c r="C29" i="136"/>
  <c r="CH28" i="136"/>
  <c r="CG28" i="136"/>
  <c r="CF28" i="136"/>
  <c r="CE28" i="136"/>
  <c r="CD28" i="136"/>
  <c r="CC28" i="136"/>
  <c r="BW28" i="136"/>
  <c r="BK28" i="136"/>
  <c r="BE28" i="136"/>
  <c r="AY28" i="136"/>
  <c r="Z28" i="136"/>
  <c r="J28" i="136"/>
  <c r="C28" i="136"/>
  <c r="CH27" i="136"/>
  <c r="CG27" i="136"/>
  <c r="CF27" i="136"/>
  <c r="CE27" i="136"/>
  <c r="CC27" i="136"/>
  <c r="BW27" i="136"/>
  <c r="BK27" i="136"/>
  <c r="BE27" i="136"/>
  <c r="AY27" i="136"/>
  <c r="Z27" i="136"/>
  <c r="J27" i="136"/>
  <c r="C27" i="136"/>
  <c r="CH26" i="136"/>
  <c r="CG26" i="136"/>
  <c r="CF26" i="136"/>
  <c r="CE26" i="136"/>
  <c r="CD26" i="136"/>
  <c r="CC26" i="136"/>
  <c r="BW26" i="136"/>
  <c r="BK26" i="136"/>
  <c r="BE26" i="136"/>
  <c r="AY26" i="136"/>
  <c r="Z26" i="136"/>
  <c r="J26" i="136"/>
  <c r="C26" i="136"/>
  <c r="CH25" i="136"/>
  <c r="CG25" i="136"/>
  <c r="CF25" i="136"/>
  <c r="CE25" i="136"/>
  <c r="CC25" i="136"/>
  <c r="BW25" i="136"/>
  <c r="BK25" i="136"/>
  <c r="BE25" i="136"/>
  <c r="AY25" i="136"/>
  <c r="Z25" i="136"/>
  <c r="J25" i="136"/>
  <c r="C25" i="136"/>
  <c r="CH24" i="136"/>
  <c r="CG24" i="136"/>
  <c r="CF24" i="136"/>
  <c r="CE24" i="136"/>
  <c r="CC24" i="136"/>
  <c r="BW24" i="136"/>
  <c r="BK24" i="136"/>
  <c r="BE24" i="136"/>
  <c r="AY24" i="136"/>
  <c r="Z24" i="136"/>
  <c r="J24" i="136"/>
  <c r="C24" i="136"/>
  <c r="CH23" i="136"/>
  <c r="CG23" i="136"/>
  <c r="CF23" i="136"/>
  <c r="CE23" i="136"/>
  <c r="CC23" i="136"/>
  <c r="BW23" i="136"/>
  <c r="BK23" i="136"/>
  <c r="BE23" i="136"/>
  <c r="AY23" i="136"/>
  <c r="Z23" i="136"/>
  <c r="J23" i="136"/>
  <c r="C23" i="136"/>
  <c r="CH21" i="136"/>
  <c r="CG21" i="136"/>
  <c r="CF21" i="136"/>
  <c r="CE21" i="136"/>
  <c r="CC21" i="136"/>
  <c r="BW21" i="136"/>
  <c r="BK21" i="136"/>
  <c r="BE21" i="136"/>
  <c r="AY21" i="136"/>
  <c r="Z21" i="136"/>
  <c r="J21" i="136"/>
  <c r="C21" i="136"/>
  <c r="CH20" i="136"/>
  <c r="CG20" i="136"/>
  <c r="CF20" i="136"/>
  <c r="CE20" i="136"/>
  <c r="CC20" i="136"/>
  <c r="BW20" i="136"/>
  <c r="BK20" i="136"/>
  <c r="BE20" i="136"/>
  <c r="AY20" i="136"/>
  <c r="Z20" i="136"/>
  <c r="J20" i="136"/>
  <c r="C20" i="136"/>
  <c r="CH19" i="136"/>
  <c r="CG19" i="136"/>
  <c r="CF19" i="136"/>
  <c r="CE19" i="136"/>
  <c r="CC19" i="136"/>
  <c r="BW19" i="136"/>
  <c r="BK19" i="136"/>
  <c r="BE19" i="136"/>
  <c r="AY19" i="136"/>
  <c r="Z19" i="136"/>
  <c r="J19" i="136"/>
  <c r="C19" i="136"/>
  <c r="CH18" i="136"/>
  <c r="CG18" i="136"/>
  <c r="CF18" i="136"/>
  <c r="CE18" i="136"/>
  <c r="CC18" i="136"/>
  <c r="BW18" i="136"/>
  <c r="BK18" i="136"/>
  <c r="BE18" i="136"/>
  <c r="AY18" i="136"/>
  <c r="Z18" i="136"/>
  <c r="J18" i="136"/>
  <c r="C18" i="136"/>
  <c r="CH16" i="136"/>
  <c r="CG16" i="136"/>
  <c r="CF16" i="136"/>
  <c r="CE16" i="136"/>
  <c r="CC16" i="136"/>
  <c r="BW16" i="136"/>
  <c r="BQ16" i="136"/>
  <c r="BK16" i="136"/>
  <c r="BE16" i="136"/>
  <c r="Z16" i="136"/>
  <c r="J16" i="136"/>
  <c r="C16" i="136"/>
  <c r="CH15" i="136"/>
  <c r="CG15" i="136"/>
  <c r="CF15" i="136"/>
  <c r="CE15" i="136"/>
  <c r="CC15" i="136"/>
  <c r="BW15" i="136"/>
  <c r="BQ15" i="136"/>
  <c r="BK15" i="136"/>
  <c r="BE15" i="136"/>
  <c r="Z15" i="136"/>
  <c r="CD15" i="136"/>
  <c r="J15" i="136"/>
  <c r="CH14" i="136"/>
  <c r="CF14" i="136"/>
  <c r="CC14" i="136"/>
  <c r="BW14" i="136"/>
  <c r="BQ14" i="136"/>
  <c r="BK14" i="136"/>
  <c r="BE14" i="136"/>
  <c r="Z14" i="136"/>
  <c r="J14" i="136"/>
  <c r="F10" i="136"/>
  <c r="CH57" i="131"/>
  <c r="CG57" i="131"/>
  <c r="CF57" i="131"/>
  <c r="CE57" i="131"/>
  <c r="CC57" i="131"/>
  <c r="BW57" i="131"/>
  <c r="BQ57" i="131"/>
  <c r="BK57" i="131"/>
  <c r="BE57" i="131"/>
  <c r="AY57" i="131"/>
  <c r="AS57" i="131"/>
  <c r="AM57" i="131"/>
  <c r="AG57" i="131"/>
  <c r="Z57" i="131"/>
  <c r="R57" i="131"/>
  <c r="S57" i="131" s="1"/>
  <c r="CD57" i="131" s="1"/>
  <c r="J57" i="131"/>
  <c r="CH56" i="131"/>
  <c r="CG56" i="131"/>
  <c r="CF56" i="131"/>
  <c r="CE56" i="131"/>
  <c r="CC56" i="131"/>
  <c r="BW56" i="131"/>
  <c r="BQ56" i="131"/>
  <c r="BK56" i="131"/>
  <c r="BE56" i="131"/>
  <c r="AG56" i="131"/>
  <c r="Z56" i="131"/>
  <c r="Q56" i="131"/>
  <c r="S56" i="131" s="1"/>
  <c r="CD56" i="131" s="1"/>
  <c r="J56" i="131"/>
  <c r="CH55" i="131"/>
  <c r="CG55" i="131"/>
  <c r="CF55" i="131"/>
  <c r="CE55" i="131"/>
  <c r="CD55" i="131"/>
  <c r="CC55" i="131"/>
  <c r="BW55" i="131"/>
  <c r="BQ55" i="131"/>
  <c r="BK55" i="131"/>
  <c r="BE55" i="131"/>
  <c r="AY55" i="131"/>
  <c r="AS55" i="131"/>
  <c r="AM55" i="131"/>
  <c r="AG55" i="131"/>
  <c r="Z55" i="131"/>
  <c r="R55" i="131"/>
  <c r="Q55" i="131"/>
  <c r="J55" i="131"/>
  <c r="CH54" i="131"/>
  <c r="CG54" i="131"/>
  <c r="CF54" i="131"/>
  <c r="CE54" i="131"/>
  <c r="CC54" i="131"/>
  <c r="BW54" i="131"/>
  <c r="BQ54" i="131"/>
  <c r="BK54" i="131"/>
  <c r="BE54" i="131"/>
  <c r="AY54" i="131"/>
  <c r="AS54" i="131"/>
  <c r="AM54" i="131"/>
  <c r="AG54" i="131"/>
  <c r="Z54" i="131"/>
  <c r="R54" i="131"/>
  <c r="Q54" i="131"/>
  <c r="J54" i="131"/>
  <c r="CH53" i="131"/>
  <c r="CG53" i="131"/>
  <c r="CF53" i="131"/>
  <c r="CE53" i="131"/>
  <c r="CC53" i="131"/>
  <c r="BW53" i="131"/>
  <c r="BQ53" i="131"/>
  <c r="BK53" i="131"/>
  <c r="BE53" i="131"/>
  <c r="AY53" i="131"/>
  <c r="AS53" i="131"/>
  <c r="AM53" i="131"/>
  <c r="AG53" i="131"/>
  <c r="Z53" i="131"/>
  <c r="R53" i="131"/>
  <c r="Q53" i="131"/>
  <c r="J53" i="131"/>
  <c r="CH52" i="131"/>
  <c r="CG52" i="131"/>
  <c r="CF52" i="131"/>
  <c r="CE52" i="131"/>
  <c r="CD52" i="131"/>
  <c r="CC52" i="131"/>
  <c r="BW52" i="131"/>
  <c r="BQ52" i="131"/>
  <c r="BK52" i="131"/>
  <c r="BE52" i="131"/>
  <c r="AY52" i="131"/>
  <c r="AS52" i="131"/>
  <c r="AM52" i="131"/>
  <c r="AG52" i="131"/>
  <c r="Z52" i="131"/>
  <c r="R52" i="131"/>
  <c r="Q52" i="131"/>
  <c r="J52" i="131"/>
  <c r="CH51" i="131"/>
  <c r="CG51" i="131"/>
  <c r="CF51" i="131"/>
  <c r="CE51" i="131"/>
  <c r="CC51" i="131"/>
  <c r="BW51" i="131"/>
  <c r="BQ51" i="131"/>
  <c r="BK51" i="131"/>
  <c r="BE51" i="131"/>
  <c r="AS51" i="131"/>
  <c r="AM51" i="131"/>
  <c r="AG51" i="131"/>
  <c r="Z51" i="131"/>
  <c r="R51" i="131"/>
  <c r="Q51" i="131"/>
  <c r="J51" i="131"/>
  <c r="CH50" i="131"/>
  <c r="CG50" i="131"/>
  <c r="CF50" i="131"/>
  <c r="CE50" i="131"/>
  <c r="CC50" i="131"/>
  <c r="BW50" i="131"/>
  <c r="BQ50" i="131"/>
  <c r="BK50" i="131"/>
  <c r="BE50" i="131"/>
  <c r="AY50" i="131"/>
  <c r="AS50" i="131"/>
  <c r="AM50" i="131"/>
  <c r="AG50" i="131"/>
  <c r="Z50" i="131"/>
  <c r="R50" i="131"/>
  <c r="Q50" i="131"/>
  <c r="J50" i="131"/>
  <c r="CH49" i="131"/>
  <c r="CG49" i="131"/>
  <c r="CF49" i="131"/>
  <c r="CE49" i="131"/>
  <c r="CD49" i="131"/>
  <c r="CC49" i="131"/>
  <c r="BW49" i="131"/>
  <c r="BQ49" i="131"/>
  <c r="BK49" i="131"/>
  <c r="BE49" i="131"/>
  <c r="AS49" i="131"/>
  <c r="AM49" i="131"/>
  <c r="AG49" i="131"/>
  <c r="Z49" i="131"/>
  <c r="R49" i="131"/>
  <c r="Q49" i="131"/>
  <c r="J49" i="131"/>
  <c r="CH48" i="131"/>
  <c r="CG48" i="131"/>
  <c r="CF48" i="131"/>
  <c r="CE48" i="131"/>
  <c r="CD48" i="131"/>
  <c r="CC48" i="131"/>
  <c r="BW48" i="131"/>
  <c r="BQ48" i="131"/>
  <c r="BK48" i="131"/>
  <c r="BE48" i="131"/>
  <c r="AS48" i="131"/>
  <c r="AM48" i="131"/>
  <c r="AG48" i="131"/>
  <c r="Z48" i="131"/>
  <c r="R48" i="131"/>
  <c r="Q48" i="131"/>
  <c r="J48" i="131"/>
  <c r="CH47" i="131"/>
  <c r="CG47" i="131"/>
  <c r="CF47" i="131"/>
  <c r="CE47" i="131"/>
  <c r="CD47" i="131"/>
  <c r="CC47" i="131"/>
  <c r="BW47" i="131"/>
  <c r="BQ47" i="131"/>
  <c r="BK47" i="131"/>
  <c r="BE47" i="131"/>
  <c r="AY47" i="131"/>
  <c r="AS47" i="131"/>
  <c r="AM47" i="131"/>
  <c r="AG47" i="131"/>
  <c r="Z47" i="131"/>
  <c r="R47" i="131"/>
  <c r="Q47" i="131"/>
  <c r="J47" i="131"/>
  <c r="CH46" i="131"/>
  <c r="CG46" i="131"/>
  <c r="CF46" i="131"/>
  <c r="CE46" i="131"/>
  <c r="CD46" i="131"/>
  <c r="CC46" i="131"/>
  <c r="BW46" i="131"/>
  <c r="BQ46" i="131"/>
  <c r="BK46" i="131"/>
  <c r="BE46" i="131"/>
  <c r="AY46" i="131"/>
  <c r="AS46" i="131"/>
  <c r="AM46" i="131"/>
  <c r="AG46" i="131"/>
  <c r="CI46" i="131" s="1"/>
  <c r="CJ46" i="131" s="1"/>
  <c r="Z46" i="131"/>
  <c r="R46" i="131"/>
  <c r="Q46" i="131"/>
  <c r="J46" i="131"/>
  <c r="CH45" i="131"/>
  <c r="CG45" i="131"/>
  <c r="CF45" i="131"/>
  <c r="CE45" i="131"/>
  <c r="CD45" i="131"/>
  <c r="CC45" i="131"/>
  <c r="BW45" i="131"/>
  <c r="BQ45" i="131"/>
  <c r="BK45" i="131"/>
  <c r="BE45" i="131"/>
  <c r="AY45" i="131"/>
  <c r="AS45" i="131"/>
  <c r="AM45" i="131"/>
  <c r="AG45" i="131"/>
  <c r="Z45" i="131"/>
  <c r="R45" i="131"/>
  <c r="Q45" i="131"/>
  <c r="J45" i="131"/>
  <c r="CH44" i="131"/>
  <c r="CG44" i="131"/>
  <c r="CF44" i="131"/>
  <c r="CE44" i="131"/>
  <c r="CD44" i="131"/>
  <c r="CC44" i="131"/>
  <c r="BW44" i="131"/>
  <c r="BQ44" i="131"/>
  <c r="BK44" i="131"/>
  <c r="BE44" i="131"/>
  <c r="CI44" i="131" s="1"/>
  <c r="CJ44" i="131" s="1"/>
  <c r="Z44" i="131"/>
  <c r="R44" i="131"/>
  <c r="Q44" i="131"/>
  <c r="J44" i="131"/>
  <c r="CI43" i="131"/>
  <c r="CH43" i="131"/>
  <c r="CG43" i="131"/>
  <c r="CF43" i="131"/>
  <c r="CE43" i="131"/>
  <c r="CD43" i="131"/>
  <c r="CI42" i="131"/>
  <c r="CH42" i="131"/>
  <c r="CG42" i="131"/>
  <c r="CF42" i="131"/>
  <c r="CE42" i="131"/>
  <c r="CD42" i="131"/>
  <c r="CJ42" i="131" s="1"/>
  <c r="CH41" i="131"/>
  <c r="CG41" i="131"/>
  <c r="CF41" i="131"/>
  <c r="CE41" i="131"/>
  <c r="CC41" i="131"/>
  <c r="BW41" i="131"/>
  <c r="BQ41" i="131"/>
  <c r="BK41" i="131"/>
  <c r="BE41" i="131"/>
  <c r="AY41" i="131"/>
  <c r="AS41" i="131"/>
  <c r="AM41" i="131"/>
  <c r="CI41" i="131" s="1"/>
  <c r="AG41" i="131"/>
  <c r="Z41" i="131"/>
  <c r="R41" i="131"/>
  <c r="Q41" i="131"/>
  <c r="S41" i="131" s="1"/>
  <c r="CD41" i="131" s="1"/>
  <c r="CJ41" i="131" s="1"/>
  <c r="J41" i="131"/>
  <c r="CI40" i="131"/>
  <c r="CH40" i="131"/>
  <c r="CG40" i="131"/>
  <c r="CF40" i="131"/>
  <c r="CE40" i="131"/>
  <c r="CD40" i="131"/>
  <c r="J40" i="131"/>
  <c r="CH39" i="131"/>
  <c r="CG39" i="131"/>
  <c r="CF39" i="131"/>
  <c r="CE39" i="131"/>
  <c r="CC39" i="131"/>
  <c r="BW39" i="131"/>
  <c r="BQ39" i="131"/>
  <c r="BK39" i="131"/>
  <c r="BE39" i="131"/>
  <c r="AY39" i="131"/>
  <c r="AS39" i="131"/>
  <c r="AM39" i="131"/>
  <c r="AG39" i="131"/>
  <c r="Z39" i="131"/>
  <c r="R39" i="131"/>
  <c r="Q39" i="131"/>
  <c r="J39" i="131"/>
  <c r="CH38" i="131"/>
  <c r="CG38" i="131"/>
  <c r="CF38" i="131"/>
  <c r="CE38" i="131"/>
  <c r="CC38" i="131"/>
  <c r="BW38" i="131"/>
  <c r="BQ38" i="131"/>
  <c r="BK38" i="131"/>
  <c r="BE38" i="131"/>
  <c r="AY38" i="131"/>
  <c r="AS38" i="131"/>
  <c r="CI38" i="131" s="1"/>
  <c r="AM38" i="131"/>
  <c r="AG38" i="131"/>
  <c r="Z38" i="131"/>
  <c r="Q38" i="131"/>
  <c r="S38" i="131" s="1"/>
  <c r="CD38" i="131" s="1"/>
  <c r="J38" i="131"/>
  <c r="CH37" i="131"/>
  <c r="CG37" i="131"/>
  <c r="CF37" i="131"/>
  <c r="CE37" i="131"/>
  <c r="CC37" i="131"/>
  <c r="BW37" i="131"/>
  <c r="BQ37" i="131"/>
  <c r="BK37" i="131"/>
  <c r="BE37" i="131"/>
  <c r="AS37" i="131"/>
  <c r="AM37" i="131"/>
  <c r="CI37" i="131" s="1"/>
  <c r="AG37" i="131"/>
  <c r="Z37" i="131"/>
  <c r="R37" i="131"/>
  <c r="Q37" i="131"/>
  <c r="J37" i="131"/>
  <c r="CH36" i="131"/>
  <c r="CG36" i="131"/>
  <c r="CF36" i="131"/>
  <c r="CE36" i="131"/>
  <c r="CC36" i="131"/>
  <c r="BW36" i="131"/>
  <c r="BQ36" i="131"/>
  <c r="BK36" i="131"/>
  <c r="BE36" i="131"/>
  <c r="AS36" i="131"/>
  <c r="AM36" i="131"/>
  <c r="AG36" i="131"/>
  <c r="Z36" i="131"/>
  <c r="Q36" i="131"/>
  <c r="R36" i="131"/>
  <c r="J36" i="131"/>
  <c r="CH35" i="131"/>
  <c r="CG35" i="131"/>
  <c r="CF35" i="131"/>
  <c r="CE35" i="131"/>
  <c r="CC35" i="131"/>
  <c r="BW35" i="131"/>
  <c r="BQ35" i="131"/>
  <c r="BK35" i="131"/>
  <c r="BE35" i="131"/>
  <c r="AS35" i="131"/>
  <c r="AM35" i="131"/>
  <c r="AG35" i="131"/>
  <c r="Z35" i="131"/>
  <c r="R35" i="131"/>
  <c r="Q35" i="131"/>
  <c r="J35" i="131"/>
  <c r="CH34" i="131"/>
  <c r="CG34" i="131"/>
  <c r="CF34" i="131"/>
  <c r="CE34" i="131"/>
  <c r="CC34" i="131"/>
  <c r="BW34" i="131"/>
  <c r="BQ34" i="131"/>
  <c r="BK34" i="131"/>
  <c r="BE34" i="131"/>
  <c r="AS34" i="131"/>
  <c r="AM34" i="131"/>
  <c r="AG34" i="131"/>
  <c r="Z34" i="131"/>
  <c r="R34" i="131"/>
  <c r="Q34" i="131"/>
  <c r="J34" i="131"/>
  <c r="CH33" i="131"/>
  <c r="CG33" i="131"/>
  <c r="CF33" i="131"/>
  <c r="CE33" i="131"/>
  <c r="CC33" i="131"/>
  <c r="BW33" i="131"/>
  <c r="BQ33" i="131"/>
  <c r="BK33" i="131"/>
  <c r="BE33" i="131"/>
  <c r="AS33" i="131"/>
  <c r="AM33" i="131"/>
  <c r="AG33" i="131"/>
  <c r="Z33" i="131"/>
  <c r="R33" i="131"/>
  <c r="Q33" i="131"/>
  <c r="J33" i="131"/>
  <c r="CH32" i="131"/>
  <c r="CG32" i="131"/>
  <c r="CF32" i="131"/>
  <c r="CE32" i="131"/>
  <c r="CC32" i="131"/>
  <c r="BW32" i="131"/>
  <c r="BQ32" i="131"/>
  <c r="BK32" i="131"/>
  <c r="BE32" i="131"/>
  <c r="AS32" i="131"/>
  <c r="AM32" i="131"/>
  <c r="AG32" i="131"/>
  <c r="Z32" i="131"/>
  <c r="R32" i="131"/>
  <c r="Q32" i="131"/>
  <c r="J32" i="131"/>
  <c r="CH31" i="131"/>
  <c r="CG31" i="131"/>
  <c r="CF31" i="131"/>
  <c r="CE31" i="131"/>
  <c r="CC31" i="131"/>
  <c r="BW31" i="131"/>
  <c r="BQ31" i="131"/>
  <c r="BK31" i="131"/>
  <c r="BE31" i="131"/>
  <c r="AS31" i="131"/>
  <c r="AM31" i="131"/>
  <c r="AG31" i="131"/>
  <c r="Z31" i="131"/>
  <c r="R31" i="131"/>
  <c r="Q31" i="131"/>
  <c r="J31" i="131"/>
  <c r="CH30" i="131"/>
  <c r="CG30" i="131"/>
  <c r="CF30" i="131"/>
  <c r="CE30" i="131"/>
  <c r="CD30" i="131"/>
  <c r="CC30" i="131"/>
  <c r="BW30" i="131"/>
  <c r="BQ30" i="131"/>
  <c r="BK30" i="131"/>
  <c r="BE30" i="131"/>
  <c r="AS30" i="131"/>
  <c r="AM30" i="131"/>
  <c r="AG30" i="131"/>
  <c r="Z30" i="131"/>
  <c r="R30" i="131"/>
  <c r="Q30" i="131"/>
  <c r="J30" i="131"/>
  <c r="CH29" i="131"/>
  <c r="CG29" i="131"/>
  <c r="CF29" i="131"/>
  <c r="CE29" i="131"/>
  <c r="CD29" i="131"/>
  <c r="CC29" i="131"/>
  <c r="BW29" i="131"/>
  <c r="BQ29" i="131"/>
  <c r="BK29" i="131"/>
  <c r="BE29" i="131"/>
  <c r="Z29" i="131"/>
  <c r="R29" i="131"/>
  <c r="Q29" i="131"/>
  <c r="J29" i="131"/>
  <c r="CH28" i="131"/>
  <c r="CG28" i="131"/>
  <c r="CF28" i="131"/>
  <c r="CE28" i="131"/>
  <c r="CC28" i="131"/>
  <c r="BW28" i="131"/>
  <c r="BQ28" i="131"/>
  <c r="BK28" i="131"/>
  <c r="BE28" i="131"/>
  <c r="AS28" i="131"/>
  <c r="AM28" i="131"/>
  <c r="AG28" i="131"/>
  <c r="Z28" i="131"/>
  <c r="R28" i="131"/>
  <c r="Q28" i="131"/>
  <c r="S28" i="131"/>
  <c r="CD28" i="131" s="1"/>
  <c r="J28" i="131"/>
  <c r="CH27" i="131"/>
  <c r="CG27" i="131"/>
  <c r="CF27" i="131"/>
  <c r="CE27" i="131"/>
  <c r="CC27" i="131"/>
  <c r="BW27" i="131"/>
  <c r="BQ27" i="131"/>
  <c r="BK27" i="131"/>
  <c r="BE27" i="131"/>
  <c r="AS27" i="131"/>
  <c r="AM27" i="131"/>
  <c r="AG27" i="131"/>
  <c r="Z27" i="131"/>
  <c r="R27" i="131"/>
  <c r="Q27" i="131"/>
  <c r="S27" i="131" s="1"/>
  <c r="CD27" i="131" s="1"/>
  <c r="J27" i="131"/>
  <c r="CH26" i="131"/>
  <c r="CG26" i="131"/>
  <c r="CF26" i="131"/>
  <c r="CE26" i="131"/>
  <c r="CC26" i="131"/>
  <c r="BW26" i="131"/>
  <c r="BQ26" i="131"/>
  <c r="BK26" i="131"/>
  <c r="BE26" i="131"/>
  <c r="AS26" i="131"/>
  <c r="AM26" i="131"/>
  <c r="AG26" i="131"/>
  <c r="Z26" i="131"/>
  <c r="R26" i="131"/>
  <c r="Q26" i="131"/>
  <c r="S26" i="131" s="1"/>
  <c r="CD26" i="131" s="1"/>
  <c r="J26" i="131"/>
  <c r="CH25" i="131"/>
  <c r="CG25" i="131"/>
  <c r="CF25" i="131"/>
  <c r="CE25" i="131"/>
  <c r="CC25" i="131"/>
  <c r="BW25" i="131"/>
  <c r="BQ25" i="131"/>
  <c r="BK25" i="131"/>
  <c r="BE25" i="131"/>
  <c r="AS25" i="131"/>
  <c r="AM25" i="131"/>
  <c r="AG25" i="131"/>
  <c r="Z25" i="131"/>
  <c r="R25" i="131"/>
  <c r="Q25" i="131"/>
  <c r="J25" i="131"/>
  <c r="CH24" i="131"/>
  <c r="CG24" i="131"/>
  <c r="CF24" i="131"/>
  <c r="CE24" i="131"/>
  <c r="CC24" i="131"/>
  <c r="BW24" i="131"/>
  <c r="BQ24" i="131"/>
  <c r="BK24" i="131"/>
  <c r="BE24" i="131"/>
  <c r="AS24" i="131"/>
  <c r="AM24" i="131"/>
  <c r="AG24" i="131"/>
  <c r="Z24" i="131"/>
  <c r="Q24" i="131"/>
  <c r="J24" i="131"/>
  <c r="CH23" i="131"/>
  <c r="CG23" i="131"/>
  <c r="CF23" i="131"/>
  <c r="CE23" i="131"/>
  <c r="CD23" i="131"/>
  <c r="CC23" i="131"/>
  <c r="BW23" i="131"/>
  <c r="BQ23" i="131"/>
  <c r="BK23" i="131"/>
  <c r="BE23" i="131"/>
  <c r="AS23" i="131"/>
  <c r="AM23" i="131"/>
  <c r="AG23" i="131"/>
  <c r="Z23" i="131"/>
  <c r="CI23" i="131" s="1"/>
  <c r="CJ23" i="131" s="1"/>
  <c r="R23" i="131"/>
  <c r="Q23" i="131"/>
  <c r="J23" i="131"/>
  <c r="CH22" i="131"/>
  <c r="CG22" i="131"/>
  <c r="CF22" i="131"/>
  <c r="CE22" i="131"/>
  <c r="CC22" i="131"/>
  <c r="BW22" i="131"/>
  <c r="BQ22" i="131"/>
  <c r="BK22" i="131"/>
  <c r="BE22" i="131"/>
  <c r="AS22" i="131"/>
  <c r="AM22" i="131"/>
  <c r="AG22" i="131"/>
  <c r="Z22" i="131"/>
  <c r="Q22" i="131"/>
  <c r="R22" i="131"/>
  <c r="J22" i="131"/>
  <c r="CH21" i="131"/>
  <c r="CG21" i="131"/>
  <c r="CF21" i="131"/>
  <c r="CE21" i="131"/>
  <c r="CC21" i="131"/>
  <c r="BW21" i="131"/>
  <c r="BQ21" i="131"/>
  <c r="BK21" i="131"/>
  <c r="BE21" i="131"/>
  <c r="AS21" i="131"/>
  <c r="AM21" i="131"/>
  <c r="AG21" i="131"/>
  <c r="CI21" i="131" s="1"/>
  <c r="Z21" i="131"/>
  <c r="R21" i="131"/>
  <c r="Q21" i="131"/>
  <c r="J21" i="131"/>
  <c r="CH20" i="131"/>
  <c r="CG20" i="131"/>
  <c r="CF20" i="131"/>
  <c r="CE20" i="131"/>
  <c r="CC20" i="131"/>
  <c r="BW20" i="131"/>
  <c r="BQ20" i="131"/>
  <c r="BK20" i="131"/>
  <c r="BE20" i="131"/>
  <c r="AS20" i="131"/>
  <c r="AM20" i="131"/>
  <c r="AG20" i="131"/>
  <c r="CI20" i="131" s="1"/>
  <c r="Z20" i="131"/>
  <c r="R20" i="131"/>
  <c r="Q20" i="131"/>
  <c r="J20" i="131"/>
  <c r="CH19" i="131"/>
  <c r="CG19" i="131"/>
  <c r="CF19" i="131"/>
  <c r="CE19" i="131"/>
  <c r="CC19" i="131"/>
  <c r="BW19" i="131"/>
  <c r="BQ19" i="131"/>
  <c r="BK19" i="131"/>
  <c r="BE19" i="131"/>
  <c r="AS19" i="131"/>
  <c r="AM19" i="131"/>
  <c r="AG19" i="131"/>
  <c r="CI19" i="131" s="1"/>
  <c r="Z19" i="131"/>
  <c r="R19" i="131"/>
  <c r="Q19" i="131"/>
  <c r="J19" i="131"/>
  <c r="CH18" i="131"/>
  <c r="CG18" i="131"/>
  <c r="CF18" i="131"/>
  <c r="CE18" i="131"/>
  <c r="CC18" i="131"/>
  <c r="BW18" i="131"/>
  <c r="BQ18" i="131"/>
  <c r="BK18" i="131"/>
  <c r="BE18" i="131"/>
  <c r="AS18" i="131"/>
  <c r="AM18" i="131"/>
  <c r="AG18" i="131"/>
  <c r="CI18" i="131" s="1"/>
  <c r="Z18" i="131"/>
  <c r="R18" i="131"/>
  <c r="Q18" i="131"/>
  <c r="J18" i="131"/>
  <c r="CH17" i="131"/>
  <c r="CG17" i="131"/>
  <c r="CF17" i="131"/>
  <c r="CE17" i="131"/>
  <c r="CC17" i="131"/>
  <c r="BW17" i="131"/>
  <c r="BQ17" i="131"/>
  <c r="BK17" i="131"/>
  <c r="BE17" i="131"/>
  <c r="AS17" i="131"/>
  <c r="AM17" i="131"/>
  <c r="AG17" i="131"/>
  <c r="Z17" i="131"/>
  <c r="R17" i="131"/>
  <c r="Q17" i="131"/>
  <c r="J17" i="131"/>
  <c r="CH16" i="131"/>
  <c r="CG16" i="131"/>
  <c r="CF16" i="131"/>
  <c r="CE16" i="131"/>
  <c r="CC16" i="131"/>
  <c r="BW16" i="131"/>
  <c r="BQ16" i="131"/>
  <c r="BK16" i="131"/>
  <c r="BE16" i="131"/>
  <c r="AS16" i="131"/>
  <c r="AM16" i="131"/>
  <c r="AG16" i="131"/>
  <c r="CI16" i="131" s="1"/>
  <c r="Z16" i="131"/>
  <c r="R16" i="131"/>
  <c r="Q16" i="131"/>
  <c r="J16" i="131"/>
  <c r="CH15" i="131"/>
  <c r="CG15" i="131"/>
  <c r="CF15" i="131"/>
  <c r="CE15" i="131"/>
  <c r="CC15" i="131"/>
  <c r="BW15" i="131"/>
  <c r="BQ15" i="131"/>
  <c r="BK15" i="131"/>
  <c r="CI15" i="131" s="1"/>
  <c r="BE15" i="131"/>
  <c r="Z15" i="131"/>
  <c r="R15" i="131"/>
  <c r="H7" i="107" s="1"/>
  <c r="Q15" i="131"/>
  <c r="E15" i="131"/>
  <c r="C15" i="131"/>
  <c r="CH14" i="131"/>
  <c r="CG14" i="131"/>
  <c r="CF14" i="131"/>
  <c r="CE14" i="131"/>
  <c r="CC14" i="131"/>
  <c r="BW14" i="131"/>
  <c r="BQ14" i="131"/>
  <c r="BK14" i="131"/>
  <c r="BE14" i="131"/>
  <c r="AY14" i="131"/>
  <c r="AM14" i="131"/>
  <c r="Z14" i="131"/>
  <c r="R14" i="131"/>
  <c r="J14" i="131"/>
  <c r="E14" i="131"/>
  <c r="C14" i="131"/>
  <c r="F10" i="131"/>
  <c r="J15" i="131" s="1"/>
  <c r="F10" i="120"/>
  <c r="J14" i="120" s="1"/>
  <c r="CD56" i="122"/>
  <c r="CD55" i="122"/>
  <c r="CJ55" i="122" s="1"/>
  <c r="CD54" i="122"/>
  <c r="CJ54" i="122" s="1"/>
  <c r="CD53" i="122"/>
  <c r="CJ53" i="122" s="1"/>
  <c r="CD52" i="122"/>
  <c r="CD51" i="122"/>
  <c r="CJ51" i="122" s="1"/>
  <c r="CD50" i="122"/>
  <c r="CJ49" i="122"/>
  <c r="CD49" i="122"/>
  <c r="CC48" i="122"/>
  <c r="BW48" i="122"/>
  <c r="BQ48" i="122"/>
  <c r="CD48" i="122"/>
  <c r="CC47" i="122"/>
  <c r="BW47" i="122"/>
  <c r="BQ47" i="122"/>
  <c r="CD47" i="122"/>
  <c r="CC46" i="122"/>
  <c r="BW46" i="122"/>
  <c r="BQ46" i="122"/>
  <c r="CD46" i="122"/>
  <c r="CC45" i="122"/>
  <c r="BW45" i="122"/>
  <c r="BQ45" i="122"/>
  <c r="CD45" i="122"/>
  <c r="CC44" i="122"/>
  <c r="BW44" i="122"/>
  <c r="BQ44" i="122"/>
  <c r="CD44" i="122"/>
  <c r="CC43" i="122"/>
  <c r="BW43" i="122"/>
  <c r="BQ43" i="122"/>
  <c r="CD43" i="122"/>
  <c r="CC42" i="122"/>
  <c r="BW42" i="122"/>
  <c r="BQ42" i="122"/>
  <c r="CD42" i="122"/>
  <c r="CC41" i="122"/>
  <c r="BW41" i="122"/>
  <c r="BQ41" i="122"/>
  <c r="CD41" i="122"/>
  <c r="CC40" i="122"/>
  <c r="BW40" i="122"/>
  <c r="BQ40" i="122"/>
  <c r="CD40" i="122"/>
  <c r="CC39" i="122"/>
  <c r="BW39" i="122"/>
  <c r="BQ39" i="122"/>
  <c r="CD39" i="122"/>
  <c r="CC38" i="122"/>
  <c r="BW38" i="122"/>
  <c r="BQ38" i="122"/>
  <c r="CD38" i="122"/>
  <c r="CC37" i="122"/>
  <c r="BW37" i="122"/>
  <c r="BQ37" i="122"/>
  <c r="CD37" i="122"/>
  <c r="CC36" i="122"/>
  <c r="BW36" i="122"/>
  <c r="BQ36" i="122"/>
  <c r="CD36" i="122"/>
  <c r="CC35" i="122"/>
  <c r="BW35" i="122"/>
  <c r="BQ35" i="122"/>
  <c r="CD35" i="122"/>
  <c r="CC34" i="122"/>
  <c r="BW34" i="122"/>
  <c r="BQ34" i="122"/>
  <c r="CD34" i="122"/>
  <c r="CC33" i="122"/>
  <c r="BW33" i="122"/>
  <c r="BQ33" i="122"/>
  <c r="CD33" i="122"/>
  <c r="CC32" i="122"/>
  <c r="BW32" i="122"/>
  <c r="BQ32" i="122"/>
  <c r="CD32" i="122"/>
  <c r="CC31" i="122"/>
  <c r="BW31" i="122"/>
  <c r="BQ31" i="122"/>
  <c r="CD31" i="122"/>
  <c r="CC30" i="122"/>
  <c r="BW30" i="122"/>
  <c r="BQ30" i="122"/>
  <c r="CD30" i="122"/>
  <c r="CC29" i="122"/>
  <c r="BW29" i="122"/>
  <c r="BQ29" i="122"/>
  <c r="CD29" i="122"/>
  <c r="CC28" i="122"/>
  <c r="BW28" i="122"/>
  <c r="BQ28" i="122"/>
  <c r="CD28" i="122"/>
  <c r="CC27" i="122"/>
  <c r="BW27" i="122"/>
  <c r="BQ27" i="122"/>
  <c r="CD27" i="122"/>
  <c r="CC25" i="122"/>
  <c r="BW25" i="122"/>
  <c r="BQ25" i="122"/>
  <c r="CD25" i="122"/>
  <c r="CC24" i="122"/>
  <c r="BW24" i="122"/>
  <c r="BQ24" i="122"/>
  <c r="CD24" i="122"/>
  <c r="CC23" i="122"/>
  <c r="BW23" i="122"/>
  <c r="BQ23" i="122"/>
  <c r="CD23" i="122"/>
  <c r="CC20" i="122"/>
  <c r="BW20" i="122"/>
  <c r="BQ20" i="122"/>
  <c r="CC19" i="122"/>
  <c r="BW19" i="122"/>
  <c r="BQ19" i="122"/>
  <c r="CC18" i="122"/>
  <c r="BW18" i="122"/>
  <c r="BQ18" i="122"/>
  <c r="CC17" i="122"/>
  <c r="BW17" i="122"/>
  <c r="BQ17" i="122"/>
  <c r="CC16" i="122"/>
  <c r="BW16" i="122"/>
  <c r="BQ16" i="122"/>
  <c r="CC15" i="122"/>
  <c r="BW15" i="122"/>
  <c r="BQ15" i="122"/>
  <c r="CC14" i="122"/>
  <c r="BW14" i="122"/>
  <c r="BQ14" i="122"/>
  <c r="F10" i="126"/>
  <c r="J14" i="126" s="1"/>
  <c r="F10" i="121"/>
  <c r="BY87" i="107"/>
  <c r="BX87" i="107"/>
  <c r="BW87" i="107"/>
  <c r="BV87" i="107"/>
  <c r="BR87" i="107"/>
  <c r="BQ87" i="107"/>
  <c r="BP87" i="107"/>
  <c r="BO87" i="107"/>
  <c r="BK87" i="107"/>
  <c r="BJ87" i="107"/>
  <c r="BI87" i="107"/>
  <c r="BH87" i="107"/>
  <c r="BD87" i="107"/>
  <c r="BC87" i="107"/>
  <c r="BB87" i="107"/>
  <c r="BA87" i="107"/>
  <c r="AW87" i="107"/>
  <c r="AV87" i="107"/>
  <c r="AU87" i="107"/>
  <c r="AT87" i="107"/>
  <c r="AP87" i="107"/>
  <c r="AO87" i="107"/>
  <c r="AN87" i="107"/>
  <c r="AM87" i="107"/>
  <c r="AI87" i="107"/>
  <c r="AH87" i="107"/>
  <c r="AG87" i="107"/>
  <c r="AF87" i="107"/>
  <c r="AB87" i="107"/>
  <c r="AA87" i="107"/>
  <c r="Z87" i="107"/>
  <c r="Y87" i="107"/>
  <c r="U87" i="107"/>
  <c r="T87" i="107"/>
  <c r="S87" i="107"/>
  <c r="R87" i="107"/>
  <c r="N87" i="107"/>
  <c r="M87" i="107"/>
  <c r="L87" i="107"/>
  <c r="K87" i="107"/>
  <c r="BY86" i="107"/>
  <c r="BX86" i="107"/>
  <c r="BW86" i="107"/>
  <c r="BV86" i="107"/>
  <c r="BR86" i="107"/>
  <c r="BR17" i="107" s="1"/>
  <c r="BQ86" i="107"/>
  <c r="BP86" i="107"/>
  <c r="BO86" i="107"/>
  <c r="BK86" i="107"/>
  <c r="BJ86" i="107"/>
  <c r="BI86" i="107"/>
  <c r="BH86" i="107"/>
  <c r="BD86" i="107"/>
  <c r="BC86" i="107"/>
  <c r="BB86" i="107"/>
  <c r="BA86" i="107"/>
  <c r="AW86" i="107"/>
  <c r="AV86" i="107"/>
  <c r="AU86" i="107"/>
  <c r="AT86" i="107"/>
  <c r="AP86" i="107"/>
  <c r="AO86" i="107"/>
  <c r="AN86" i="107"/>
  <c r="AM86" i="107"/>
  <c r="AI86" i="107"/>
  <c r="AH86" i="107"/>
  <c r="AG86" i="107"/>
  <c r="AF86" i="107"/>
  <c r="AB86" i="107"/>
  <c r="AA86" i="107"/>
  <c r="Z86" i="107"/>
  <c r="Y86" i="107"/>
  <c r="U86" i="107"/>
  <c r="T86" i="107"/>
  <c r="S86" i="107"/>
  <c r="R86" i="107"/>
  <c r="N86" i="107"/>
  <c r="M86" i="107"/>
  <c r="L86" i="107"/>
  <c r="K86" i="107"/>
  <c r="BY85" i="107"/>
  <c r="BX85" i="107"/>
  <c r="BW85" i="107"/>
  <c r="BV85" i="107"/>
  <c r="BR85" i="107"/>
  <c r="BQ85" i="107"/>
  <c r="BP85" i="107"/>
  <c r="BO85" i="107"/>
  <c r="BK85" i="107"/>
  <c r="BH85" i="107"/>
  <c r="BJ85" i="107"/>
  <c r="BI85" i="107"/>
  <c r="BD85" i="107"/>
  <c r="BC85" i="107"/>
  <c r="BB85" i="107"/>
  <c r="BA85" i="107"/>
  <c r="AW85" i="107"/>
  <c r="AV85" i="107"/>
  <c r="AU85" i="107"/>
  <c r="AT85" i="107"/>
  <c r="AP85" i="107"/>
  <c r="AO85" i="107"/>
  <c r="AN85" i="107"/>
  <c r="AM85" i="107"/>
  <c r="AI85" i="107"/>
  <c r="AH85" i="107"/>
  <c r="AG85" i="107"/>
  <c r="AF85" i="107"/>
  <c r="AB85" i="107"/>
  <c r="AA85" i="107"/>
  <c r="Z85" i="107"/>
  <c r="Y85" i="107"/>
  <c r="U85" i="107"/>
  <c r="T85" i="107"/>
  <c r="S85" i="107"/>
  <c r="R85" i="107"/>
  <c r="N85" i="107"/>
  <c r="M85" i="107"/>
  <c r="L85" i="107"/>
  <c r="K85" i="107"/>
  <c r="BK84" i="107"/>
  <c r="BH84" i="107"/>
  <c r="AM84" i="107"/>
  <c r="N84" i="107"/>
  <c r="M84" i="107"/>
  <c r="L84" i="107"/>
  <c r="BY83" i="107"/>
  <c r="BX83" i="107"/>
  <c r="BW83" i="107"/>
  <c r="BV83" i="107"/>
  <c r="BR83" i="107"/>
  <c r="BQ83" i="107"/>
  <c r="BP83" i="107"/>
  <c r="BO83" i="107"/>
  <c r="BK83" i="107"/>
  <c r="BH83" i="107"/>
  <c r="BJ83" i="107"/>
  <c r="BI83" i="107"/>
  <c r="BD83" i="107"/>
  <c r="BC83" i="107"/>
  <c r="BB83" i="107"/>
  <c r="BA83" i="107"/>
  <c r="AW83" i="107"/>
  <c r="AV83" i="107"/>
  <c r="AU83" i="107"/>
  <c r="AT83" i="107"/>
  <c r="AP83" i="107"/>
  <c r="AO83" i="107"/>
  <c r="AN83" i="107"/>
  <c r="AM83" i="107"/>
  <c r="AI83" i="107"/>
  <c r="AH83" i="107"/>
  <c r="AG83" i="107"/>
  <c r="AF83" i="107"/>
  <c r="AB83" i="107"/>
  <c r="AA83" i="107"/>
  <c r="Z83" i="107"/>
  <c r="Y83" i="107"/>
  <c r="U83" i="107"/>
  <c r="T83" i="107"/>
  <c r="S83" i="107"/>
  <c r="R83" i="107"/>
  <c r="N83" i="107"/>
  <c r="M83" i="107"/>
  <c r="L83" i="107"/>
  <c r="K83" i="107"/>
  <c r="BY82" i="107"/>
  <c r="BX82" i="107"/>
  <c r="BW82" i="107"/>
  <c r="BV82" i="107"/>
  <c r="BR82" i="107"/>
  <c r="BQ82" i="107"/>
  <c r="BP82" i="107"/>
  <c r="BO82" i="107"/>
  <c r="BK82" i="107"/>
  <c r="BJ82" i="107"/>
  <c r="BI82" i="107"/>
  <c r="BH82" i="107"/>
  <c r="BD82" i="107"/>
  <c r="BC82" i="107"/>
  <c r="BB82" i="107"/>
  <c r="AW82" i="107"/>
  <c r="AV82" i="107"/>
  <c r="AU82" i="107"/>
  <c r="AT82" i="107"/>
  <c r="AP82" i="107"/>
  <c r="AO82" i="107"/>
  <c r="AN82" i="107"/>
  <c r="AM82" i="107"/>
  <c r="AI82" i="107"/>
  <c r="AH82" i="107"/>
  <c r="AG82" i="107"/>
  <c r="AF82" i="107"/>
  <c r="AB82" i="107"/>
  <c r="AA82" i="107"/>
  <c r="Z82" i="107"/>
  <c r="Y82" i="107"/>
  <c r="U82" i="107"/>
  <c r="T82" i="107"/>
  <c r="S82" i="107"/>
  <c r="R82" i="107"/>
  <c r="N82" i="107"/>
  <c r="M82" i="107"/>
  <c r="L82" i="107"/>
  <c r="K82" i="107"/>
  <c r="BK81" i="107"/>
  <c r="BH81" i="107"/>
  <c r="AM81" i="107"/>
  <c r="N81" i="107"/>
  <c r="M81" i="107"/>
  <c r="L81" i="107"/>
  <c r="BY80" i="107"/>
  <c r="BX80" i="107"/>
  <c r="BW80" i="107"/>
  <c r="BV80" i="107"/>
  <c r="BR80" i="107"/>
  <c r="BQ80" i="107"/>
  <c r="BP80" i="107"/>
  <c r="BO80" i="107"/>
  <c r="BK80" i="107"/>
  <c r="BJ80" i="107"/>
  <c r="BI80" i="107"/>
  <c r="BH80" i="107"/>
  <c r="BD80" i="107"/>
  <c r="BC80" i="107"/>
  <c r="BB80" i="107"/>
  <c r="BA80" i="107"/>
  <c r="AW80" i="107"/>
  <c r="AV80" i="107"/>
  <c r="AU80" i="107"/>
  <c r="AT80" i="107"/>
  <c r="AP80" i="107"/>
  <c r="AO80" i="107"/>
  <c r="AN80" i="107"/>
  <c r="AM80" i="107"/>
  <c r="AI80" i="107"/>
  <c r="AH80" i="107"/>
  <c r="AG80" i="107"/>
  <c r="AF80" i="107"/>
  <c r="AB80" i="107"/>
  <c r="AA80" i="107"/>
  <c r="Z80" i="107"/>
  <c r="Y80" i="107"/>
  <c r="U80" i="107"/>
  <c r="T80" i="107"/>
  <c r="S80" i="107"/>
  <c r="R80" i="107"/>
  <c r="N80" i="107"/>
  <c r="M80" i="107"/>
  <c r="L80" i="107"/>
  <c r="K80" i="107"/>
  <c r="BY79" i="107"/>
  <c r="BX79" i="107"/>
  <c r="BW79" i="107"/>
  <c r="BV79" i="107"/>
  <c r="BR79" i="107"/>
  <c r="BQ79" i="107"/>
  <c r="BP79" i="107"/>
  <c r="BO79" i="107"/>
  <c r="BK79" i="107"/>
  <c r="BH79" i="107"/>
  <c r="BJ79" i="107"/>
  <c r="BI79" i="107"/>
  <c r="BD79" i="107"/>
  <c r="BC79" i="107"/>
  <c r="BB79" i="107"/>
  <c r="BA79" i="107"/>
  <c r="AW79" i="107"/>
  <c r="AV79" i="107"/>
  <c r="AU79" i="107"/>
  <c r="AT79" i="107"/>
  <c r="AP79" i="107"/>
  <c r="AO79" i="107"/>
  <c r="AN79" i="107"/>
  <c r="AM79" i="107"/>
  <c r="AI79" i="107"/>
  <c r="AH79" i="107"/>
  <c r="AG79" i="107"/>
  <c r="AF79" i="107"/>
  <c r="AB79" i="107"/>
  <c r="AA79" i="107"/>
  <c r="Z79" i="107"/>
  <c r="Y79" i="107"/>
  <c r="U79" i="107"/>
  <c r="T79" i="107"/>
  <c r="S79" i="107"/>
  <c r="R79" i="107"/>
  <c r="N79" i="107"/>
  <c r="M79" i="107"/>
  <c r="L79" i="107"/>
  <c r="K79" i="107"/>
  <c r="BK78" i="107"/>
  <c r="BH78" i="107"/>
  <c r="AM78" i="107"/>
  <c r="N78" i="107"/>
  <c r="M78" i="107"/>
  <c r="L78" i="107"/>
  <c r="BY77" i="107"/>
  <c r="BX77" i="107"/>
  <c r="BW77" i="107"/>
  <c r="BV77" i="107"/>
  <c r="BR77" i="107"/>
  <c r="BQ77" i="107"/>
  <c r="BP77" i="107"/>
  <c r="BO77" i="107"/>
  <c r="BK77" i="107"/>
  <c r="BH77" i="107"/>
  <c r="BJ77" i="107"/>
  <c r="BI77" i="107"/>
  <c r="BD77" i="107"/>
  <c r="BC77" i="107"/>
  <c r="BB77" i="107"/>
  <c r="BA77" i="107"/>
  <c r="AW77" i="107"/>
  <c r="AV77" i="107"/>
  <c r="AU77" i="107"/>
  <c r="AT77" i="107"/>
  <c r="AP77" i="107"/>
  <c r="AO77" i="107"/>
  <c r="AN77" i="107"/>
  <c r="AM77" i="107"/>
  <c r="AI77" i="107"/>
  <c r="AH77" i="107"/>
  <c r="AG77" i="107"/>
  <c r="AF77" i="107"/>
  <c r="AB77" i="107"/>
  <c r="AA77" i="107"/>
  <c r="Z77" i="107"/>
  <c r="Y77" i="107"/>
  <c r="U77" i="107"/>
  <c r="T77" i="107"/>
  <c r="S77" i="107"/>
  <c r="R77" i="107"/>
  <c r="N77" i="107"/>
  <c r="M77" i="107"/>
  <c r="L77" i="107"/>
  <c r="K77" i="107"/>
  <c r="BY76" i="107"/>
  <c r="BY13" i="107" s="1"/>
  <c r="BX76" i="107"/>
  <c r="BX13" i="107" s="1"/>
  <c r="BW76" i="107"/>
  <c r="BW13" i="107" s="1"/>
  <c r="BV76" i="107"/>
  <c r="BV13" i="107" s="1"/>
  <c r="BR76" i="107"/>
  <c r="BR13" i="107" s="1"/>
  <c r="BQ76" i="107"/>
  <c r="BQ13" i="107" s="1"/>
  <c r="BP76" i="107"/>
  <c r="BP13" i="107" s="1"/>
  <c r="BO76" i="107"/>
  <c r="BO13" i="107" s="1"/>
  <c r="BK76" i="107"/>
  <c r="BK13" i="107" s="1"/>
  <c r="BH76" i="107"/>
  <c r="BH13" i="107" s="1"/>
  <c r="BM13" i="107" s="1"/>
  <c r="BJ76" i="107"/>
  <c r="BJ13" i="107" s="1"/>
  <c r="BI76" i="107"/>
  <c r="BI13" i="107" s="1"/>
  <c r="BD76" i="107"/>
  <c r="BD13" i="107" s="1"/>
  <c r="BC76" i="107"/>
  <c r="BC13" i="107" s="1"/>
  <c r="BB76" i="107"/>
  <c r="BB13" i="107" s="1"/>
  <c r="BA76" i="107"/>
  <c r="AW76" i="107"/>
  <c r="AW13" i="107" s="1"/>
  <c r="AV76" i="107"/>
  <c r="AV13" i="107" s="1"/>
  <c r="AU76" i="107"/>
  <c r="AT76" i="107"/>
  <c r="AP76" i="107"/>
  <c r="AP13" i="107" s="1"/>
  <c r="AO76" i="107"/>
  <c r="AO13" i="107" s="1"/>
  <c r="AN76" i="107"/>
  <c r="AM76" i="107"/>
  <c r="AM13" i="107" s="1"/>
  <c r="AI76" i="107"/>
  <c r="AI13" i="107" s="1"/>
  <c r="AF76" i="107"/>
  <c r="AF13" i="107" s="1"/>
  <c r="AH76" i="107"/>
  <c r="AH13" i="107" s="1"/>
  <c r="AG76" i="107"/>
  <c r="AB76" i="107"/>
  <c r="AB13" i="107" s="1"/>
  <c r="AA76" i="107"/>
  <c r="AA13" i="107" s="1"/>
  <c r="Z76" i="107"/>
  <c r="Z13" i="107" s="1"/>
  <c r="Y76" i="107"/>
  <c r="Y13" i="107" s="1"/>
  <c r="U76" i="107"/>
  <c r="U13" i="107" s="1"/>
  <c r="T76" i="107"/>
  <c r="T13" i="107" s="1"/>
  <c r="S76" i="107"/>
  <c r="R76" i="107"/>
  <c r="R13" i="107" s="1"/>
  <c r="N76" i="107"/>
  <c r="N13" i="107" s="1"/>
  <c r="M76" i="107"/>
  <c r="M13" i="107" s="1"/>
  <c r="L76" i="107"/>
  <c r="K76" i="107"/>
  <c r="BY75" i="107"/>
  <c r="BX75" i="107"/>
  <c r="BW75" i="107"/>
  <c r="BV75" i="107"/>
  <c r="BR75" i="107"/>
  <c r="BQ75" i="107"/>
  <c r="BP75" i="107"/>
  <c r="BO75" i="107"/>
  <c r="BK75" i="107"/>
  <c r="BJ75" i="107"/>
  <c r="BD75" i="107"/>
  <c r="BC75" i="107"/>
  <c r="BB75" i="107"/>
  <c r="BA75" i="107"/>
  <c r="AW75" i="107"/>
  <c r="AV75" i="107"/>
  <c r="AU75" i="107"/>
  <c r="AT75" i="107"/>
  <c r="AP75" i="107"/>
  <c r="AO75" i="107"/>
  <c r="AN75" i="107"/>
  <c r="AM75" i="107"/>
  <c r="AI75" i="107"/>
  <c r="AH75" i="107"/>
  <c r="AG75" i="107"/>
  <c r="AF75" i="107"/>
  <c r="AB75" i="107"/>
  <c r="AA75" i="107"/>
  <c r="Z75" i="107"/>
  <c r="Y75" i="107"/>
  <c r="U75" i="107"/>
  <c r="T75" i="107"/>
  <c r="S75" i="107"/>
  <c r="R75" i="107"/>
  <c r="N75" i="107"/>
  <c r="M75" i="107"/>
  <c r="L75" i="107"/>
  <c r="K75" i="107"/>
  <c r="BK74" i="107"/>
  <c r="BH74" i="107"/>
  <c r="AM74" i="107"/>
  <c r="N74" i="107"/>
  <c r="M74" i="107"/>
  <c r="L74" i="107"/>
  <c r="CE74" i="107" s="1"/>
  <c r="BK69" i="107"/>
  <c r="BH69" i="107"/>
  <c r="AM69" i="107"/>
  <c r="N69" i="107"/>
  <c r="M69" i="107"/>
  <c r="L69" i="107"/>
  <c r="BK68" i="107"/>
  <c r="BJ68" i="107"/>
  <c r="BI68" i="107"/>
  <c r="BH68" i="107"/>
  <c r="BD68" i="107"/>
  <c r="BC68" i="107"/>
  <c r="BB68" i="107"/>
  <c r="BA68" i="107"/>
  <c r="AW68" i="107"/>
  <c r="AV68" i="107"/>
  <c r="AU68" i="107"/>
  <c r="AT68" i="107"/>
  <c r="AP68" i="107"/>
  <c r="AO68" i="107"/>
  <c r="AN68" i="107"/>
  <c r="AM68" i="107"/>
  <c r="AI68" i="107"/>
  <c r="AH68" i="107"/>
  <c r="AG68" i="107"/>
  <c r="AF68" i="107"/>
  <c r="AB68" i="107"/>
  <c r="AA68" i="107"/>
  <c r="Z68" i="107"/>
  <c r="Y68" i="107"/>
  <c r="U68" i="107"/>
  <c r="T68" i="107"/>
  <c r="S68" i="107"/>
  <c r="R68" i="107"/>
  <c r="N68" i="107"/>
  <c r="M68" i="107"/>
  <c r="L68" i="107"/>
  <c r="K68" i="107"/>
  <c r="BK65" i="107"/>
  <c r="BH65" i="107"/>
  <c r="AM65" i="107"/>
  <c r="CD65" i="107" s="1"/>
  <c r="N65" i="107"/>
  <c r="P65" i="107" s="1"/>
  <c r="M65" i="107"/>
  <c r="L65" i="107"/>
  <c r="BK62" i="107"/>
  <c r="BH62" i="107"/>
  <c r="AM62" i="107"/>
  <c r="N62" i="107"/>
  <c r="M62" i="107"/>
  <c r="L62" i="107"/>
  <c r="BY61" i="107"/>
  <c r="BX61" i="107"/>
  <c r="BW61" i="107"/>
  <c r="BV61" i="107"/>
  <c r="BR61" i="107"/>
  <c r="BQ61" i="107"/>
  <c r="BP61" i="107"/>
  <c r="BO61" i="107"/>
  <c r="BK61" i="107"/>
  <c r="BJ61" i="107"/>
  <c r="BI61" i="107"/>
  <c r="BH61" i="107"/>
  <c r="BD61" i="107"/>
  <c r="BC61" i="107"/>
  <c r="BB61" i="107"/>
  <c r="BA61" i="107"/>
  <c r="AW61" i="107"/>
  <c r="AV61" i="107"/>
  <c r="AU61" i="107"/>
  <c r="AT61" i="107"/>
  <c r="AP61" i="107"/>
  <c r="CG61" i="107" s="1"/>
  <c r="AO61" i="107"/>
  <c r="CF61" i="107" s="1"/>
  <c r="AN61" i="107"/>
  <c r="CE61" i="107" s="1"/>
  <c r="AM61" i="107"/>
  <c r="CD61" i="107" s="1"/>
  <c r="AI61" i="107"/>
  <c r="AH61" i="107"/>
  <c r="AG61" i="107"/>
  <c r="AF61" i="107"/>
  <c r="AB61" i="107"/>
  <c r="AA61" i="107"/>
  <c r="Z61" i="107"/>
  <c r="Y61" i="107"/>
  <c r="U61" i="107"/>
  <c r="T61" i="107"/>
  <c r="S61" i="107"/>
  <c r="R61" i="107"/>
  <c r="N61" i="107"/>
  <c r="M61" i="107"/>
  <c r="L61" i="107"/>
  <c r="K61" i="107"/>
  <c r="BK60" i="107"/>
  <c r="BJ60" i="107"/>
  <c r="BI60" i="107"/>
  <c r="BH60" i="107"/>
  <c r="BD60" i="107"/>
  <c r="BC60" i="107"/>
  <c r="BB60" i="107"/>
  <c r="BA60" i="107"/>
  <c r="AW60" i="107"/>
  <c r="AV60" i="107"/>
  <c r="AU60" i="107"/>
  <c r="AT60" i="107"/>
  <c r="AP60" i="107"/>
  <c r="CG60" i="107" s="1"/>
  <c r="AO60" i="107"/>
  <c r="CF60" i="107" s="1"/>
  <c r="AN60" i="107"/>
  <c r="CE60" i="107" s="1"/>
  <c r="AM60" i="107"/>
  <c r="CD60" i="107" s="1"/>
  <c r="AI60" i="107"/>
  <c r="AH60" i="107"/>
  <c r="AG60" i="107"/>
  <c r="AF60" i="107"/>
  <c r="AB60" i="107"/>
  <c r="AA60" i="107"/>
  <c r="Z60" i="107"/>
  <c r="Y60" i="107"/>
  <c r="U60" i="107"/>
  <c r="T60" i="107"/>
  <c r="S60" i="107"/>
  <c r="R60" i="107"/>
  <c r="N60" i="107"/>
  <c r="M60" i="107"/>
  <c r="L60" i="107"/>
  <c r="K60" i="107"/>
  <c r="A60" i="107"/>
  <c r="A61" i="107" s="1"/>
  <c r="A62" i="107" s="1"/>
  <c r="A63" i="107" s="1"/>
  <c r="A64" i="107" s="1"/>
  <c r="A65" i="107" s="1"/>
  <c r="A66" i="107" s="1"/>
  <c r="A67" i="107" s="1"/>
  <c r="A68" i="107" s="1"/>
  <c r="A69" i="107" s="1"/>
  <c r="A70" i="107" s="1"/>
  <c r="BK59" i="107"/>
  <c r="BJ59" i="107"/>
  <c r="BI59" i="107"/>
  <c r="BH59" i="107"/>
  <c r="BD59" i="107"/>
  <c r="BC59" i="107"/>
  <c r="BB59" i="107"/>
  <c r="AW59" i="107"/>
  <c r="AV59" i="107"/>
  <c r="AU59" i="107"/>
  <c r="AT59" i="107"/>
  <c r="AP59" i="107"/>
  <c r="AO59" i="107"/>
  <c r="AN59" i="107"/>
  <c r="AM59" i="107"/>
  <c r="AI59" i="107"/>
  <c r="AH59" i="107"/>
  <c r="AG59" i="107"/>
  <c r="AF59" i="107"/>
  <c r="AB59" i="107"/>
  <c r="AA59" i="107"/>
  <c r="Z59" i="107"/>
  <c r="Y59" i="107"/>
  <c r="U59" i="107"/>
  <c r="T59" i="107"/>
  <c r="S59" i="107"/>
  <c r="R59" i="107"/>
  <c r="N59" i="107"/>
  <c r="M59" i="107"/>
  <c r="L59" i="107"/>
  <c r="K59" i="107"/>
  <c r="A51" i="107"/>
  <c r="A52" i="107" s="1"/>
  <c r="A53" i="107" s="1"/>
  <c r="A54" i="107" s="1"/>
  <c r="A55" i="107" s="1"/>
  <c r="A56" i="107" s="1"/>
  <c r="A57" i="107" s="1"/>
  <c r="A45" i="107"/>
  <c r="A46" i="107" s="1"/>
  <c r="A47" i="107" s="1"/>
  <c r="A48" i="107" s="1"/>
  <c r="A49" i="107" s="1"/>
  <c r="A38" i="107"/>
  <c r="A39" i="107" s="1"/>
  <c r="A40" i="107" s="1"/>
  <c r="A41" i="107" s="1"/>
  <c r="A42" i="107" s="1"/>
  <c r="A43" i="107" s="1"/>
  <c r="BY35" i="107"/>
  <c r="BX35" i="107"/>
  <c r="BW35" i="107"/>
  <c r="BV35" i="107"/>
  <c r="BR35" i="107"/>
  <c r="BQ35" i="107"/>
  <c r="BP35" i="107"/>
  <c r="BO35" i="107"/>
  <c r="BK35" i="107"/>
  <c r="BJ35" i="107"/>
  <c r="BI35" i="107"/>
  <c r="BH35" i="107"/>
  <c r="BD35" i="107"/>
  <c r="BC35" i="107"/>
  <c r="BB35" i="107"/>
  <c r="BA35" i="107"/>
  <c r="AW35" i="107"/>
  <c r="AV35" i="107"/>
  <c r="AU35" i="107"/>
  <c r="AT35" i="107"/>
  <c r="AP35" i="107"/>
  <c r="AO35" i="107"/>
  <c r="AN35" i="107"/>
  <c r="AM35" i="107"/>
  <c r="AI35" i="107"/>
  <c r="AH35" i="107"/>
  <c r="AG35" i="107"/>
  <c r="AF35" i="107"/>
  <c r="AB35" i="107"/>
  <c r="AA35" i="107"/>
  <c r="Z35" i="107"/>
  <c r="Y35" i="107"/>
  <c r="U35" i="107"/>
  <c r="T35" i="107"/>
  <c r="S35" i="107"/>
  <c r="R35" i="107"/>
  <c r="N35" i="107"/>
  <c r="M35" i="107"/>
  <c r="L35" i="107"/>
  <c r="K35" i="107"/>
  <c r="BK34" i="107"/>
  <c r="AM34" i="107"/>
  <c r="N34" i="107"/>
  <c r="P34" i="107" s="1"/>
  <c r="M34" i="107"/>
  <c r="L34" i="107"/>
  <c r="BK33" i="107"/>
  <c r="BH33" i="107"/>
  <c r="AM33" i="107"/>
  <c r="N33" i="107"/>
  <c r="M33" i="107"/>
  <c r="CF33" i="107" s="1"/>
  <c r="L33" i="107"/>
  <c r="BK32" i="107"/>
  <c r="BH32" i="107"/>
  <c r="AM32" i="107"/>
  <c r="N32" i="107"/>
  <c r="M32" i="107"/>
  <c r="L32" i="107"/>
  <c r="BK31" i="107"/>
  <c r="BK9" i="107" s="1"/>
  <c r="BH31" i="107"/>
  <c r="BH9" i="107" s="1"/>
  <c r="AM31" i="107"/>
  <c r="N31" i="107"/>
  <c r="N9" i="107" s="1"/>
  <c r="M31" i="107"/>
  <c r="L31" i="107"/>
  <c r="BK30" i="107"/>
  <c r="BH30" i="107"/>
  <c r="AM30" i="107"/>
  <c r="L30" i="107"/>
  <c r="BK29" i="107"/>
  <c r="BH29" i="107"/>
  <c r="N29" i="107"/>
  <c r="P29" i="107" s="1"/>
  <c r="M29" i="107"/>
  <c r="BH28" i="107"/>
  <c r="AM28" i="107"/>
  <c r="L28" i="107"/>
  <c r="BK27" i="107"/>
  <c r="BH27" i="107"/>
  <c r="N27" i="107"/>
  <c r="BK26" i="107"/>
  <c r="BH26" i="107"/>
  <c r="N26" i="107"/>
  <c r="BK25" i="107"/>
  <c r="BH25" i="107"/>
  <c r="AM25" i="107"/>
  <c r="N25" i="107"/>
  <c r="M25" i="107"/>
  <c r="L25" i="107"/>
  <c r="BH24" i="107"/>
  <c r="AM24" i="107"/>
  <c r="L24" i="107"/>
  <c r="BK23" i="107"/>
  <c r="AM23" i="107"/>
  <c r="N23" i="107"/>
  <c r="M23" i="107"/>
  <c r="L23" i="107"/>
  <c r="BK22" i="107"/>
  <c r="N22" i="107"/>
  <c r="P22" i="107" s="1"/>
  <c r="Q22" i="107" s="1"/>
  <c r="M22" i="107"/>
  <c r="L22" i="107"/>
  <c r="BK21" i="107"/>
  <c r="BH21" i="107"/>
  <c r="BH8" i="107" s="1"/>
  <c r="N21" i="107"/>
  <c r="P21" i="107" s="1"/>
  <c r="M21" i="107"/>
  <c r="A21" i="107"/>
  <c r="A22" i="107" s="1"/>
  <c r="A23" i="107" s="1"/>
  <c r="A24" i="107" s="1"/>
  <c r="A25" i="107" s="1"/>
  <c r="A26" i="107" s="1"/>
  <c r="A27" i="107" s="1"/>
  <c r="A28" i="107" s="1"/>
  <c r="A29" i="107" s="1"/>
  <c r="A30" i="107" s="1"/>
  <c r="A31" i="107" s="1"/>
  <c r="A32" i="107" s="1"/>
  <c r="A33" i="107" s="1"/>
  <c r="A34" i="107" s="1"/>
  <c r="A35" i="107" s="1"/>
  <c r="BK20" i="107"/>
  <c r="BK8" i="107" s="1"/>
  <c r="BH20" i="107"/>
  <c r="AM20" i="107"/>
  <c r="N20" i="107"/>
  <c r="M20" i="107"/>
  <c r="L20" i="107"/>
  <c r="AK18" i="107"/>
  <c r="AJ18" i="107"/>
  <c r="AD18" i="107"/>
  <c r="AC18" i="107"/>
  <c r="L7" i="107"/>
  <c r="AK5" i="107"/>
  <c r="AJ5" i="107"/>
  <c r="AD5" i="107"/>
  <c r="AC5" i="107"/>
  <c r="W5" i="107"/>
  <c r="V5" i="107"/>
  <c r="P5" i="107"/>
  <c r="O5" i="107"/>
  <c r="I55" i="133"/>
  <c r="H55" i="133"/>
  <c r="M54" i="133"/>
  <c r="T49" i="133"/>
  <c r="T50" i="133" s="1"/>
  <c r="S49" i="133"/>
  <c r="R49" i="133"/>
  <c r="R50" i="133" s="1"/>
  <c r="Q49" i="133"/>
  <c r="P49" i="133"/>
  <c r="O49" i="133"/>
  <c r="U48" i="133"/>
  <c r="V48" i="133" s="1"/>
  <c r="W48" i="133" s="1"/>
  <c r="U47" i="133"/>
  <c r="V47" i="133" s="1"/>
  <c r="W47" i="133" s="1"/>
  <c r="U46" i="133"/>
  <c r="V46" i="133" s="1"/>
  <c r="W46" i="133" s="1"/>
  <c r="Z45" i="133"/>
  <c r="Y45" i="133"/>
  <c r="U45" i="133"/>
  <c r="V45" i="133" s="1"/>
  <c r="AB45" i="133" s="1"/>
  <c r="M45" i="133"/>
  <c r="U44" i="133"/>
  <c r="V44" i="133" s="1"/>
  <c r="W44" i="133" s="1"/>
  <c r="Z43" i="133"/>
  <c r="Y43" i="133"/>
  <c r="U43" i="133"/>
  <c r="V43" i="133" s="1"/>
  <c r="M43" i="133"/>
  <c r="U42" i="133"/>
  <c r="T39" i="133"/>
  <c r="S39" i="133"/>
  <c r="R39" i="133"/>
  <c r="Q39" i="133"/>
  <c r="Q50" i="133" s="1"/>
  <c r="P39" i="133"/>
  <c r="O39" i="133"/>
  <c r="K39" i="133"/>
  <c r="J39" i="133"/>
  <c r="I39" i="133"/>
  <c r="V38" i="133"/>
  <c r="W38" i="133" s="1"/>
  <c r="Z37" i="133"/>
  <c r="Y37" i="133"/>
  <c r="U37" i="133"/>
  <c r="L37" i="133"/>
  <c r="H37" i="133"/>
  <c r="Z36" i="133"/>
  <c r="AA36" i="133" s="1"/>
  <c r="Y36" i="133"/>
  <c r="U36" i="133"/>
  <c r="V36" i="133" s="1"/>
  <c r="M36" i="133"/>
  <c r="Z35" i="133"/>
  <c r="Y35" i="133"/>
  <c r="U35" i="133"/>
  <c r="V35" i="133" s="1"/>
  <c r="AB35" i="133" s="1"/>
  <c r="M35" i="133"/>
  <c r="Z34" i="133"/>
  <c r="Y34" i="133"/>
  <c r="U34" i="133"/>
  <c r="V34" i="133" s="1"/>
  <c r="H34" i="133"/>
  <c r="Z33" i="133"/>
  <c r="Y33" i="133"/>
  <c r="U33" i="133"/>
  <c r="V33" i="133" s="1"/>
  <c r="H33" i="133"/>
  <c r="Z32" i="133"/>
  <c r="Y32" i="133"/>
  <c r="U32" i="133"/>
  <c r="V32" i="133" s="1"/>
  <c r="H32" i="133"/>
  <c r="W32" i="133" s="1"/>
  <c r="U31" i="133"/>
  <c r="V31" i="133" s="1"/>
  <c r="W31" i="133" s="1"/>
  <c r="Z30" i="133"/>
  <c r="Y30" i="133"/>
  <c r="U30" i="133"/>
  <c r="V30" i="133" s="1"/>
  <c r="AB30" i="133" s="1"/>
  <c r="M30" i="133"/>
  <c r="Z29" i="133"/>
  <c r="Y29" i="133"/>
  <c r="AA29" i="133" s="1"/>
  <c r="U29" i="133"/>
  <c r="V29" i="133" s="1"/>
  <c r="AB29" i="133" s="1"/>
  <c r="Z28" i="133"/>
  <c r="AA28" i="133" s="1"/>
  <c r="Y28" i="133"/>
  <c r="U28" i="133"/>
  <c r="V28" i="133" s="1"/>
  <c r="W28" i="133" s="1"/>
  <c r="M28" i="133"/>
  <c r="Z27" i="133"/>
  <c r="Y27" i="133"/>
  <c r="U27" i="133"/>
  <c r="V27" i="133" s="1"/>
  <c r="H27" i="133"/>
  <c r="U26" i="133"/>
  <c r="V26" i="133" s="1"/>
  <c r="W26" i="133" s="1"/>
  <c r="Y25" i="133"/>
  <c r="U25" i="133"/>
  <c r="V25" i="133"/>
  <c r="W25" i="133" s="1"/>
  <c r="U24" i="133"/>
  <c r="V24" i="133" s="1"/>
  <c r="W24" i="133" s="1"/>
  <c r="M24" i="133"/>
  <c r="Z23" i="133"/>
  <c r="Y23" i="133"/>
  <c r="AA23" i="133" s="1"/>
  <c r="U23" i="133"/>
  <c r="V23" i="133" s="1"/>
  <c r="M23" i="133"/>
  <c r="Z22" i="133"/>
  <c r="Y22" i="133"/>
  <c r="AA22" i="133" s="1"/>
  <c r="U22" i="133"/>
  <c r="V22" i="133" s="1"/>
  <c r="M22" i="133"/>
  <c r="Z21" i="133"/>
  <c r="Y21" i="133"/>
  <c r="AA21" i="133" s="1"/>
  <c r="U21" i="133"/>
  <c r="V21" i="133" s="1"/>
  <c r="H21" i="133"/>
  <c r="M21" i="133" s="1"/>
  <c r="Z20" i="133"/>
  <c r="Y20" i="133"/>
  <c r="AA20" i="133" s="1"/>
  <c r="U20" i="133"/>
  <c r="V20" i="133"/>
  <c r="AB20" i="133" s="1"/>
  <c r="M20" i="133"/>
  <c r="Z19" i="133"/>
  <c r="AA19" i="133" s="1"/>
  <c r="Y19" i="133"/>
  <c r="U19" i="133"/>
  <c r="V19" i="133" s="1"/>
  <c r="AB19" i="133" s="1"/>
  <c r="M19" i="133"/>
  <c r="Z18" i="133"/>
  <c r="Y18" i="133"/>
  <c r="U18" i="133"/>
  <c r="V18" i="133" s="1"/>
  <c r="AB18" i="133" s="1"/>
  <c r="M18" i="133"/>
  <c r="Z17" i="133"/>
  <c r="Y17" i="133"/>
  <c r="U17" i="133"/>
  <c r="V17" i="133" s="1"/>
  <c r="AB17" i="133" s="1"/>
  <c r="M17" i="133"/>
  <c r="Z16" i="133"/>
  <c r="Y16" i="133"/>
  <c r="U16" i="133"/>
  <c r="V16" i="133" s="1"/>
  <c r="AB16" i="133" s="1"/>
  <c r="M16" i="133"/>
  <c r="Z15" i="133"/>
  <c r="Y15" i="133"/>
  <c r="U15" i="133"/>
  <c r="V15" i="133" s="1"/>
  <c r="H15" i="133"/>
  <c r="Z14" i="133"/>
  <c r="Y14" i="133"/>
  <c r="U14" i="133"/>
  <c r="V14" i="133" s="1"/>
  <c r="AB14" i="133" s="1"/>
  <c r="M14" i="133"/>
  <c r="Z13" i="133"/>
  <c r="Y13" i="133"/>
  <c r="U13" i="133"/>
  <c r="V13" i="133"/>
  <c r="AB13" i="133" s="1"/>
  <c r="M13" i="133"/>
  <c r="Z12" i="133"/>
  <c r="Y12" i="133"/>
  <c r="U12" i="133"/>
  <c r="V12" i="133" s="1"/>
  <c r="M12" i="133"/>
  <c r="Z11" i="133"/>
  <c r="AA11" i="133" s="1"/>
  <c r="Y11" i="133"/>
  <c r="U11" i="133"/>
  <c r="V11" i="133" s="1"/>
  <c r="AB11" i="133" s="1"/>
  <c r="M11" i="133"/>
  <c r="Z10" i="133"/>
  <c r="AA10" i="133" s="1"/>
  <c r="Y10" i="133"/>
  <c r="U10" i="133"/>
  <c r="V10" i="133" s="1"/>
  <c r="AB10" i="133" s="1"/>
  <c r="M10" i="133"/>
  <c r="Z9" i="133"/>
  <c r="Y9" i="133"/>
  <c r="U9" i="133"/>
  <c r="V9" i="133" s="1"/>
  <c r="M9" i="133"/>
  <c r="Z8" i="133"/>
  <c r="Y8" i="133"/>
  <c r="U8" i="133"/>
  <c r="V8" i="133" s="1"/>
  <c r="H8" i="133"/>
  <c r="Z7" i="133"/>
  <c r="Y7" i="133"/>
  <c r="U7" i="133"/>
  <c r="M7" i="133"/>
  <c r="Z6" i="133"/>
  <c r="U6" i="133"/>
  <c r="V6" i="133" s="1"/>
  <c r="Z5" i="133"/>
  <c r="Y5" i="133"/>
  <c r="U5" i="133"/>
  <c r="V5" i="133" s="1"/>
  <c r="H5" i="133"/>
  <c r="M5" i="133" s="1"/>
  <c r="Q74" i="105"/>
  <c r="O74" i="105"/>
  <c r="J74" i="105"/>
  <c r="H73" i="105"/>
  <c r="G73" i="105"/>
  <c r="F73" i="105"/>
  <c r="B73" i="105"/>
  <c r="A73" i="105"/>
  <c r="H72" i="105"/>
  <c r="G72" i="105"/>
  <c r="F72" i="105"/>
  <c r="B72" i="105"/>
  <c r="A72" i="105"/>
  <c r="H71" i="105"/>
  <c r="G71" i="105"/>
  <c r="F71" i="105"/>
  <c r="B71" i="105"/>
  <c r="A71" i="105"/>
  <c r="H70" i="105"/>
  <c r="G70" i="105"/>
  <c r="F70" i="105"/>
  <c r="B70" i="105"/>
  <c r="A70" i="105"/>
  <c r="H69" i="105"/>
  <c r="G69" i="105"/>
  <c r="F69" i="105"/>
  <c r="B69" i="105"/>
  <c r="A69" i="105"/>
  <c r="H68" i="105"/>
  <c r="G68" i="105"/>
  <c r="F68" i="105"/>
  <c r="B68" i="105"/>
  <c r="A68" i="105"/>
  <c r="H67" i="105"/>
  <c r="G67" i="105"/>
  <c r="F67" i="105"/>
  <c r="B67" i="105"/>
  <c r="A67" i="105"/>
  <c r="H66" i="105"/>
  <c r="G66" i="105"/>
  <c r="F66" i="105"/>
  <c r="B66" i="105"/>
  <c r="A66" i="105"/>
  <c r="H65" i="105"/>
  <c r="G65" i="105"/>
  <c r="F65" i="105"/>
  <c r="B65" i="105"/>
  <c r="A65" i="105"/>
  <c r="H64" i="105"/>
  <c r="G64" i="105"/>
  <c r="F64" i="105"/>
  <c r="B64" i="105"/>
  <c r="A64" i="105"/>
  <c r="H63" i="105"/>
  <c r="G63" i="105"/>
  <c r="F63" i="105"/>
  <c r="B63" i="105"/>
  <c r="A63" i="105"/>
  <c r="H62" i="105"/>
  <c r="G62" i="105"/>
  <c r="F62" i="105"/>
  <c r="B62" i="105"/>
  <c r="A62" i="105"/>
  <c r="H61" i="105"/>
  <c r="G61" i="105"/>
  <c r="F61" i="105"/>
  <c r="B61" i="105"/>
  <c r="A61" i="105"/>
  <c r="H60" i="105"/>
  <c r="G60" i="105"/>
  <c r="F60" i="105"/>
  <c r="B60" i="105"/>
  <c r="A60" i="105"/>
  <c r="H59" i="105"/>
  <c r="G59" i="105"/>
  <c r="F59" i="105"/>
  <c r="B59" i="105"/>
  <c r="A59" i="105"/>
  <c r="H58" i="105"/>
  <c r="G58" i="105"/>
  <c r="F58" i="105"/>
  <c r="B58" i="105"/>
  <c r="A58" i="105"/>
  <c r="H57" i="105"/>
  <c r="G57" i="105"/>
  <c r="F57" i="105"/>
  <c r="B57" i="105"/>
  <c r="A57" i="105"/>
  <c r="H56" i="105"/>
  <c r="G56" i="105"/>
  <c r="F56" i="105"/>
  <c r="B56" i="105"/>
  <c r="A56" i="105"/>
  <c r="H55" i="105"/>
  <c r="G55" i="105"/>
  <c r="F55" i="105"/>
  <c r="B55" i="105"/>
  <c r="A55" i="105"/>
  <c r="H54" i="105"/>
  <c r="G54" i="105"/>
  <c r="F54" i="105"/>
  <c r="B54" i="105"/>
  <c r="A54" i="105"/>
  <c r="H53" i="105"/>
  <c r="G53" i="105"/>
  <c r="F53" i="105"/>
  <c r="B53" i="105"/>
  <c r="A53" i="105"/>
  <c r="H52" i="105"/>
  <c r="G52" i="105"/>
  <c r="F52" i="105"/>
  <c r="B52" i="105"/>
  <c r="A52" i="105"/>
  <c r="H51" i="105"/>
  <c r="G51" i="105"/>
  <c r="F51" i="105"/>
  <c r="B51" i="105"/>
  <c r="A51" i="105"/>
  <c r="H50" i="105"/>
  <c r="G50" i="105"/>
  <c r="F50" i="105"/>
  <c r="B50" i="105"/>
  <c r="A50" i="105"/>
  <c r="H49" i="105"/>
  <c r="G49" i="105"/>
  <c r="F49" i="105"/>
  <c r="B49" i="105"/>
  <c r="A49" i="105"/>
  <c r="H48" i="105"/>
  <c r="G48" i="105"/>
  <c r="F48" i="105"/>
  <c r="B48" i="105"/>
  <c r="A48" i="105"/>
  <c r="H47" i="105"/>
  <c r="G47" i="105"/>
  <c r="F47" i="105"/>
  <c r="B47" i="105"/>
  <c r="A47" i="105"/>
  <c r="H46" i="105"/>
  <c r="G46" i="105"/>
  <c r="F46" i="105"/>
  <c r="B46" i="105"/>
  <c r="A46" i="105"/>
  <c r="H45" i="105"/>
  <c r="G45" i="105"/>
  <c r="F45" i="105"/>
  <c r="B45" i="105"/>
  <c r="A45" i="105"/>
  <c r="H44" i="105"/>
  <c r="G44" i="105"/>
  <c r="F44" i="105"/>
  <c r="B44" i="105"/>
  <c r="A44" i="105"/>
  <c r="H43" i="105"/>
  <c r="G43" i="105"/>
  <c r="F43" i="105"/>
  <c r="B43" i="105"/>
  <c r="A43" i="105"/>
  <c r="K42" i="105"/>
  <c r="K41" i="105"/>
  <c r="K40" i="105"/>
  <c r="K39" i="105"/>
  <c r="K38" i="105"/>
  <c r="K37" i="105"/>
  <c r="K36" i="105"/>
  <c r="N35" i="105"/>
  <c r="I35" i="105"/>
  <c r="K35" i="105" s="1"/>
  <c r="H35" i="105"/>
  <c r="G35" i="105"/>
  <c r="F35" i="105"/>
  <c r="C35" i="105"/>
  <c r="N34" i="105"/>
  <c r="I34" i="105"/>
  <c r="K34" i="105" s="1"/>
  <c r="H34" i="105"/>
  <c r="G34" i="105"/>
  <c r="F34" i="105"/>
  <c r="C34" i="105"/>
  <c r="N33" i="105"/>
  <c r="I33" i="105"/>
  <c r="K33" i="105" s="1"/>
  <c r="H33" i="105"/>
  <c r="G33" i="105"/>
  <c r="F33" i="105"/>
  <c r="C33" i="105"/>
  <c r="N32" i="105"/>
  <c r="I32" i="105"/>
  <c r="K32" i="105" s="1"/>
  <c r="H32" i="105"/>
  <c r="G32" i="105"/>
  <c r="F32" i="105"/>
  <c r="C32" i="105"/>
  <c r="N31" i="105"/>
  <c r="I31" i="105"/>
  <c r="K31" i="105" s="1"/>
  <c r="H31" i="105"/>
  <c r="G31" i="105"/>
  <c r="F31" i="105"/>
  <c r="C31" i="105"/>
  <c r="N30" i="105"/>
  <c r="I30" i="105"/>
  <c r="K30" i="105" s="1"/>
  <c r="H30" i="105"/>
  <c r="G30" i="105"/>
  <c r="F30" i="105"/>
  <c r="C30" i="105"/>
  <c r="N29" i="105"/>
  <c r="I29" i="105"/>
  <c r="K29" i="105" s="1"/>
  <c r="H29" i="105"/>
  <c r="G29" i="105"/>
  <c r="F29" i="105"/>
  <c r="C29" i="105"/>
  <c r="N28" i="105"/>
  <c r="I28" i="105"/>
  <c r="K28" i="105" s="1"/>
  <c r="H28" i="105"/>
  <c r="G28" i="105"/>
  <c r="F28" i="105"/>
  <c r="C28" i="105"/>
  <c r="N27" i="105"/>
  <c r="I27" i="105"/>
  <c r="K27" i="105" s="1"/>
  <c r="H27" i="105"/>
  <c r="G27" i="105"/>
  <c r="F27" i="105"/>
  <c r="C27" i="105"/>
  <c r="N26" i="105"/>
  <c r="I26" i="105"/>
  <c r="K26" i="105" s="1"/>
  <c r="H26" i="105"/>
  <c r="G26" i="105"/>
  <c r="F26" i="105"/>
  <c r="C26" i="105"/>
  <c r="N25" i="105"/>
  <c r="I25" i="105"/>
  <c r="K25" i="105" s="1"/>
  <c r="H25" i="105"/>
  <c r="G25" i="105"/>
  <c r="F25" i="105"/>
  <c r="C25" i="105"/>
  <c r="N24" i="105"/>
  <c r="I24" i="105"/>
  <c r="K24" i="105" s="1"/>
  <c r="H24" i="105"/>
  <c r="G24" i="105"/>
  <c r="F24" i="105"/>
  <c r="C24" i="105"/>
  <c r="N23" i="105"/>
  <c r="I23" i="105"/>
  <c r="K23" i="105" s="1"/>
  <c r="H23" i="105"/>
  <c r="G23" i="105"/>
  <c r="F23" i="105"/>
  <c r="C23" i="105"/>
  <c r="B23" i="105"/>
  <c r="N22" i="105"/>
  <c r="I22" i="105"/>
  <c r="K22" i="105" s="1"/>
  <c r="H22" i="105"/>
  <c r="G22" i="105"/>
  <c r="F22" i="105"/>
  <c r="C22" i="105"/>
  <c r="B22" i="105"/>
  <c r="M21" i="105"/>
  <c r="I21" i="105"/>
  <c r="K21" i="105" s="1"/>
  <c r="H21" i="105"/>
  <c r="G21" i="105"/>
  <c r="F21" i="105"/>
  <c r="C21" i="105"/>
  <c r="B21" i="105"/>
  <c r="N20" i="105"/>
  <c r="I20" i="105"/>
  <c r="K20" i="105" s="1"/>
  <c r="H20" i="105"/>
  <c r="G20" i="105"/>
  <c r="F20" i="105"/>
  <c r="C20" i="105"/>
  <c r="B20" i="105"/>
  <c r="M19" i="105"/>
  <c r="N19" i="105" s="1"/>
  <c r="I19" i="105"/>
  <c r="K19" i="105" s="1"/>
  <c r="H19" i="105"/>
  <c r="G19" i="105"/>
  <c r="F19" i="105"/>
  <c r="C19" i="105"/>
  <c r="B19" i="105"/>
  <c r="M18" i="105"/>
  <c r="I18" i="105"/>
  <c r="K18" i="105" s="1"/>
  <c r="H18" i="105"/>
  <c r="G18" i="105"/>
  <c r="F18" i="105"/>
  <c r="C18" i="105"/>
  <c r="B18" i="105"/>
  <c r="N17" i="105"/>
  <c r="I17" i="105"/>
  <c r="K17" i="105" s="1"/>
  <c r="H17" i="105"/>
  <c r="G17" i="105"/>
  <c r="F17" i="105"/>
  <c r="C17" i="105"/>
  <c r="B17" i="105"/>
  <c r="N16" i="105"/>
  <c r="I16" i="105"/>
  <c r="K16" i="105" s="1"/>
  <c r="H16" i="105"/>
  <c r="G16" i="105"/>
  <c r="F16" i="105"/>
  <c r="C16" i="105"/>
  <c r="B16" i="105"/>
  <c r="N15" i="105"/>
  <c r="I15" i="105"/>
  <c r="K15" i="105" s="1"/>
  <c r="H15" i="105"/>
  <c r="G15" i="105"/>
  <c r="F15" i="105"/>
  <c r="C15" i="105"/>
  <c r="B15" i="105"/>
  <c r="I14" i="105"/>
  <c r="H14" i="105"/>
  <c r="C14" i="105"/>
  <c r="B14" i="105"/>
  <c r="L13" i="105"/>
  <c r="N13" i="105" s="1"/>
  <c r="I13" i="105"/>
  <c r="K13" i="105" s="1"/>
  <c r="H13" i="105"/>
  <c r="G13" i="105"/>
  <c r="F13" i="105"/>
  <c r="C13" i="105"/>
  <c r="B13" i="105"/>
  <c r="I12" i="105"/>
  <c r="K12" i="105" s="1"/>
  <c r="C12" i="105"/>
  <c r="B12" i="105"/>
  <c r="A12" i="105"/>
  <c r="A13" i="105" s="1"/>
  <c r="A14" i="105" s="1"/>
  <c r="A15" i="105" s="1"/>
  <c r="A16" i="105" s="1"/>
  <c r="A17" i="105" s="1"/>
  <c r="A18" i="105" s="1"/>
  <c r="A19" i="105" s="1"/>
  <c r="A20" i="105" s="1"/>
  <c r="A21" i="105" s="1"/>
  <c r="A22" i="105" s="1"/>
  <c r="A23" i="105" s="1"/>
  <c r="A24" i="105" s="1"/>
  <c r="A25" i="105" s="1"/>
  <c r="A26" i="105" s="1"/>
  <c r="A27" i="105" s="1"/>
  <c r="A28" i="105" s="1"/>
  <c r="A29" i="105" s="1"/>
  <c r="A30" i="105" s="1"/>
  <c r="A31" i="105" s="1"/>
  <c r="A32" i="105" s="1"/>
  <c r="A33" i="105" s="1"/>
  <c r="A34" i="105" s="1"/>
  <c r="A35" i="105" s="1"/>
  <c r="I11" i="105"/>
  <c r="K11" i="105" s="1"/>
  <c r="C11" i="105"/>
  <c r="B11" i="105"/>
  <c r="C10" i="105"/>
  <c r="B10" i="105"/>
  <c r="A10" i="105"/>
  <c r="A5" i="105"/>
  <c r="A4" i="105"/>
  <c r="A3" i="105"/>
  <c r="Q93" i="27"/>
  <c r="O92" i="27"/>
  <c r="N92" i="27"/>
  <c r="M92" i="27"/>
  <c r="L92" i="27"/>
  <c r="K92" i="27"/>
  <c r="Q92" i="27" s="1"/>
  <c r="J92" i="27"/>
  <c r="I92" i="27"/>
  <c r="H92" i="27"/>
  <c r="O91" i="27"/>
  <c r="N91" i="27"/>
  <c r="M91" i="27"/>
  <c r="L91" i="27"/>
  <c r="K91" i="27"/>
  <c r="J91" i="27"/>
  <c r="I91" i="27"/>
  <c r="H91" i="27"/>
  <c r="O90" i="27"/>
  <c r="N90" i="27"/>
  <c r="M90" i="27"/>
  <c r="L90" i="27"/>
  <c r="K90" i="27"/>
  <c r="Q90" i="27" s="1"/>
  <c r="J90" i="27"/>
  <c r="I90" i="27"/>
  <c r="H90" i="27"/>
  <c r="O89" i="27"/>
  <c r="N89" i="27"/>
  <c r="M89" i="27"/>
  <c r="L89" i="27"/>
  <c r="K89" i="27"/>
  <c r="Q89" i="27" s="1"/>
  <c r="J89" i="27"/>
  <c r="I89" i="27"/>
  <c r="H89" i="27"/>
  <c r="O88" i="27"/>
  <c r="N88" i="27"/>
  <c r="M88" i="27"/>
  <c r="L88" i="27"/>
  <c r="K88" i="27"/>
  <c r="Q88" i="27" s="1"/>
  <c r="J88" i="27"/>
  <c r="I88" i="27"/>
  <c r="H88" i="27"/>
  <c r="O87" i="27"/>
  <c r="N87" i="27"/>
  <c r="M87" i="27"/>
  <c r="L87" i="27"/>
  <c r="K87" i="27"/>
  <c r="J87" i="27"/>
  <c r="I87" i="27"/>
  <c r="H87" i="27"/>
  <c r="O86" i="27"/>
  <c r="N86" i="27"/>
  <c r="M86" i="27"/>
  <c r="L86" i="27"/>
  <c r="K86" i="27"/>
  <c r="Q86" i="27" s="1"/>
  <c r="J86" i="27"/>
  <c r="I86" i="27"/>
  <c r="H86" i="27"/>
  <c r="O85" i="27"/>
  <c r="N85" i="27"/>
  <c r="M85" i="27"/>
  <c r="L85" i="27"/>
  <c r="K85" i="27"/>
  <c r="Q85" i="27" s="1"/>
  <c r="R85" i="27" s="1"/>
  <c r="J85" i="27"/>
  <c r="I85" i="27"/>
  <c r="H85" i="27"/>
  <c r="O84" i="27"/>
  <c r="N84" i="27"/>
  <c r="M84" i="27"/>
  <c r="L84" i="27"/>
  <c r="K84" i="27"/>
  <c r="Q84" i="27" s="1"/>
  <c r="J84" i="27"/>
  <c r="I84" i="27"/>
  <c r="H84" i="27"/>
  <c r="O83" i="27"/>
  <c r="N83" i="27"/>
  <c r="M83" i="27"/>
  <c r="L83" i="27"/>
  <c r="K83" i="27"/>
  <c r="Q83" i="27" s="1"/>
  <c r="J83" i="27"/>
  <c r="I83" i="27"/>
  <c r="H83" i="27"/>
  <c r="O81" i="27"/>
  <c r="N81" i="27"/>
  <c r="M81" i="27"/>
  <c r="L81" i="27"/>
  <c r="K81" i="27"/>
  <c r="Q81" i="27" s="1"/>
  <c r="J81" i="27"/>
  <c r="I81" i="27"/>
  <c r="H81" i="27"/>
  <c r="O80" i="27"/>
  <c r="N80" i="27"/>
  <c r="M80" i="27"/>
  <c r="L80" i="27"/>
  <c r="K80" i="27"/>
  <c r="Q80" i="27" s="1"/>
  <c r="J80" i="27"/>
  <c r="I80" i="27"/>
  <c r="H80" i="27"/>
  <c r="O79" i="27"/>
  <c r="N79" i="27"/>
  <c r="M79" i="27"/>
  <c r="L79" i="27"/>
  <c r="K79" i="27"/>
  <c r="Q79" i="27" s="1"/>
  <c r="J79" i="27"/>
  <c r="I79" i="27"/>
  <c r="H79" i="27"/>
  <c r="O78" i="27"/>
  <c r="N78" i="27"/>
  <c r="M78" i="27"/>
  <c r="L78" i="27"/>
  <c r="K78" i="27"/>
  <c r="Q78" i="27" s="1"/>
  <c r="J78" i="27"/>
  <c r="I78" i="27"/>
  <c r="H78" i="27"/>
  <c r="O77" i="27"/>
  <c r="N77" i="27"/>
  <c r="M77" i="27"/>
  <c r="L77" i="27"/>
  <c r="K77" i="27"/>
  <c r="Q77" i="27" s="1"/>
  <c r="J77" i="27"/>
  <c r="I77" i="27"/>
  <c r="H77" i="27"/>
  <c r="O76" i="27"/>
  <c r="N76" i="27"/>
  <c r="M76" i="27"/>
  <c r="L76" i="27"/>
  <c r="K76" i="27"/>
  <c r="Q76" i="27" s="1"/>
  <c r="R76" i="27" s="1"/>
  <c r="J76" i="27"/>
  <c r="I76" i="27"/>
  <c r="H76" i="27"/>
  <c r="O75" i="27"/>
  <c r="N75" i="27"/>
  <c r="M75" i="27"/>
  <c r="L75" i="27"/>
  <c r="K75" i="27"/>
  <c r="Q75" i="27" s="1"/>
  <c r="J75" i="27"/>
  <c r="I75" i="27"/>
  <c r="H75" i="27"/>
  <c r="O74" i="27"/>
  <c r="N74" i="27"/>
  <c r="M74" i="27"/>
  <c r="L74" i="27"/>
  <c r="K74" i="27"/>
  <c r="J74" i="27"/>
  <c r="I74" i="27"/>
  <c r="H74" i="27"/>
  <c r="O73" i="27"/>
  <c r="N73" i="27"/>
  <c r="M73" i="27"/>
  <c r="L73" i="27"/>
  <c r="K73" i="27"/>
  <c r="Q73" i="27" s="1"/>
  <c r="J73" i="27"/>
  <c r="I73" i="27"/>
  <c r="H73" i="27"/>
  <c r="O72" i="27"/>
  <c r="N72" i="27"/>
  <c r="M72" i="27"/>
  <c r="L72" i="27"/>
  <c r="K72" i="27"/>
  <c r="Q72" i="27" s="1"/>
  <c r="J72" i="27"/>
  <c r="I72" i="27"/>
  <c r="H72" i="27"/>
  <c r="P72" i="27" s="1"/>
  <c r="O71" i="27"/>
  <c r="N71" i="27"/>
  <c r="M71" i="27"/>
  <c r="L71" i="27"/>
  <c r="K71" i="27"/>
  <c r="Q71" i="27" s="1"/>
  <c r="J71" i="27"/>
  <c r="I71" i="27"/>
  <c r="H71" i="27"/>
  <c r="O70" i="27"/>
  <c r="N70" i="27"/>
  <c r="M70" i="27"/>
  <c r="L70" i="27"/>
  <c r="K70" i="27"/>
  <c r="J70" i="27"/>
  <c r="I70" i="27"/>
  <c r="Q70" i="27" s="1"/>
  <c r="H70" i="27"/>
  <c r="O69" i="27"/>
  <c r="N69" i="27"/>
  <c r="M69" i="27"/>
  <c r="L69" i="27"/>
  <c r="K69" i="27"/>
  <c r="Q69" i="27" s="1"/>
  <c r="J69" i="27"/>
  <c r="I69" i="27"/>
  <c r="H69" i="27"/>
  <c r="O68" i="27"/>
  <c r="N68" i="27"/>
  <c r="M68" i="27"/>
  <c r="L68" i="27"/>
  <c r="K68" i="27"/>
  <c r="Q68" i="27" s="1"/>
  <c r="J68" i="27"/>
  <c r="I68" i="27"/>
  <c r="H68" i="27"/>
  <c r="O67" i="27"/>
  <c r="N67" i="27"/>
  <c r="M67" i="27"/>
  <c r="L67" i="27"/>
  <c r="K67" i="27"/>
  <c r="Q67" i="27" s="1"/>
  <c r="J67" i="27"/>
  <c r="I67" i="27"/>
  <c r="H67" i="27"/>
  <c r="O66" i="27"/>
  <c r="N66" i="27"/>
  <c r="M66" i="27"/>
  <c r="L66" i="27"/>
  <c r="K66" i="27"/>
  <c r="Q66" i="27" s="1"/>
  <c r="J66" i="27"/>
  <c r="I66" i="27"/>
  <c r="H66" i="27"/>
  <c r="O65" i="27"/>
  <c r="N65" i="27"/>
  <c r="M65" i="27"/>
  <c r="L65" i="27"/>
  <c r="K65" i="27"/>
  <c r="Q65" i="27" s="1"/>
  <c r="J65" i="27"/>
  <c r="I65" i="27"/>
  <c r="H65" i="27"/>
  <c r="O62" i="27"/>
  <c r="N62" i="27"/>
  <c r="M62" i="27"/>
  <c r="L62" i="27"/>
  <c r="K62" i="27"/>
  <c r="Q62" i="27" s="1"/>
  <c r="J62" i="27"/>
  <c r="I62" i="27"/>
  <c r="H62" i="27"/>
  <c r="P62" i="27" s="1"/>
  <c r="O61" i="27"/>
  <c r="N61" i="27"/>
  <c r="M61" i="27"/>
  <c r="L61" i="27"/>
  <c r="K61" i="27"/>
  <c r="Q61" i="27" s="1"/>
  <c r="J61" i="27"/>
  <c r="I61" i="27"/>
  <c r="H61" i="27"/>
  <c r="O60" i="27"/>
  <c r="N60" i="27"/>
  <c r="M60" i="27"/>
  <c r="L60" i="27"/>
  <c r="K60" i="27"/>
  <c r="Q60" i="27" s="1"/>
  <c r="J60" i="27"/>
  <c r="I60" i="27"/>
  <c r="H60" i="27"/>
  <c r="O59" i="27"/>
  <c r="N59" i="27"/>
  <c r="M59" i="27"/>
  <c r="L59" i="27"/>
  <c r="K59" i="27"/>
  <c r="Q59" i="27" s="1"/>
  <c r="J59" i="27"/>
  <c r="I59" i="27"/>
  <c r="H59" i="27"/>
  <c r="O58" i="27"/>
  <c r="N58" i="27"/>
  <c r="M58" i="27"/>
  <c r="L58" i="27"/>
  <c r="K58" i="27"/>
  <c r="Q58" i="27" s="1"/>
  <c r="R58" i="27" s="1"/>
  <c r="J58" i="27"/>
  <c r="I58" i="27"/>
  <c r="H58" i="27"/>
  <c r="O57" i="27"/>
  <c r="N57" i="27"/>
  <c r="M57" i="27"/>
  <c r="L57" i="27"/>
  <c r="K57" i="27"/>
  <c r="J57" i="27"/>
  <c r="I57" i="27"/>
  <c r="H57" i="27"/>
  <c r="P57" i="27" s="1"/>
  <c r="O56" i="27"/>
  <c r="N56" i="27"/>
  <c r="M56" i="27"/>
  <c r="L56" i="27"/>
  <c r="K56" i="27"/>
  <c r="J56" i="27"/>
  <c r="I56" i="27"/>
  <c r="H56" i="27"/>
  <c r="O55" i="27"/>
  <c r="N55" i="27"/>
  <c r="M55" i="27"/>
  <c r="L55" i="27"/>
  <c r="K55" i="27"/>
  <c r="J55" i="27"/>
  <c r="I55" i="27"/>
  <c r="H55" i="27"/>
  <c r="P55" i="27" s="1"/>
  <c r="O54" i="27"/>
  <c r="N54" i="27"/>
  <c r="M54" i="27"/>
  <c r="L54" i="27"/>
  <c r="K54" i="27"/>
  <c r="J54" i="27"/>
  <c r="I54" i="27"/>
  <c r="H54" i="27"/>
  <c r="P54" i="27" s="1"/>
  <c r="O53" i="27"/>
  <c r="N53" i="27"/>
  <c r="M53" i="27"/>
  <c r="L53" i="27"/>
  <c r="K53" i="27"/>
  <c r="J53" i="27"/>
  <c r="I53" i="27"/>
  <c r="H53" i="27"/>
  <c r="O52" i="27"/>
  <c r="N52" i="27"/>
  <c r="M52" i="27"/>
  <c r="L52" i="27"/>
  <c r="K52" i="27"/>
  <c r="J52" i="27"/>
  <c r="I52" i="27"/>
  <c r="Q52" i="27" s="1"/>
  <c r="H52" i="27"/>
  <c r="O51" i="27"/>
  <c r="N51" i="27"/>
  <c r="M51" i="27"/>
  <c r="L51" i="27"/>
  <c r="K51" i="27"/>
  <c r="J51" i="27"/>
  <c r="I51" i="27"/>
  <c r="Q51" i="27" s="1"/>
  <c r="H51" i="27"/>
  <c r="O50" i="27"/>
  <c r="N50" i="27"/>
  <c r="M50" i="27"/>
  <c r="L50" i="27"/>
  <c r="K50" i="27"/>
  <c r="J50" i="27"/>
  <c r="I50" i="27"/>
  <c r="Q50" i="27" s="1"/>
  <c r="H50" i="27"/>
  <c r="O49" i="27"/>
  <c r="N49" i="27"/>
  <c r="M49" i="27"/>
  <c r="L49" i="27"/>
  <c r="K49" i="27"/>
  <c r="J49" i="27"/>
  <c r="I49" i="27"/>
  <c r="Q49" i="27" s="1"/>
  <c r="H49" i="27"/>
  <c r="O48" i="27"/>
  <c r="N48" i="27"/>
  <c r="M48" i="27"/>
  <c r="L48" i="27"/>
  <c r="K48" i="27"/>
  <c r="J48" i="27"/>
  <c r="I48" i="27"/>
  <c r="H48" i="27"/>
  <c r="O47" i="27"/>
  <c r="N47" i="27"/>
  <c r="M47" i="27"/>
  <c r="L47" i="27"/>
  <c r="K47" i="27"/>
  <c r="J47" i="27"/>
  <c r="P47" i="27" s="1"/>
  <c r="I47" i="27"/>
  <c r="H47" i="27"/>
  <c r="O46" i="27"/>
  <c r="N46" i="27"/>
  <c r="M46" i="27"/>
  <c r="L46" i="27"/>
  <c r="K46" i="27"/>
  <c r="J46" i="27"/>
  <c r="P46" i="27" s="1"/>
  <c r="I46" i="27"/>
  <c r="H46" i="27"/>
  <c r="O43" i="27"/>
  <c r="N43" i="27"/>
  <c r="M43" i="27"/>
  <c r="L43" i="27"/>
  <c r="K43" i="27"/>
  <c r="J43" i="27"/>
  <c r="I43" i="27"/>
  <c r="Q43" i="27"/>
  <c r="H43" i="27"/>
  <c r="O42" i="27"/>
  <c r="N42" i="27"/>
  <c r="M42" i="27"/>
  <c r="L42" i="27"/>
  <c r="K42" i="27"/>
  <c r="J42" i="27"/>
  <c r="I42" i="27"/>
  <c r="H42" i="27"/>
  <c r="O41" i="27"/>
  <c r="N41" i="27"/>
  <c r="M41" i="27"/>
  <c r="L41" i="27"/>
  <c r="K41" i="27"/>
  <c r="J41" i="27"/>
  <c r="I41" i="27"/>
  <c r="H41" i="27"/>
  <c r="O40" i="27"/>
  <c r="N40" i="27"/>
  <c r="M40" i="27"/>
  <c r="L40" i="27"/>
  <c r="K40" i="27"/>
  <c r="J40" i="27"/>
  <c r="I40" i="27"/>
  <c r="H40" i="27"/>
  <c r="O39" i="27"/>
  <c r="N39" i="27"/>
  <c r="M39" i="27"/>
  <c r="L39" i="27"/>
  <c r="K39" i="27"/>
  <c r="J39" i="27"/>
  <c r="I39" i="27"/>
  <c r="H39" i="27"/>
  <c r="O38" i="27"/>
  <c r="N38" i="27"/>
  <c r="M38" i="27"/>
  <c r="L38" i="27"/>
  <c r="K38" i="27"/>
  <c r="J38" i="27"/>
  <c r="I38" i="27"/>
  <c r="H38" i="27"/>
  <c r="O37" i="27"/>
  <c r="N37" i="27"/>
  <c r="M37" i="27"/>
  <c r="L37" i="27"/>
  <c r="K37" i="27"/>
  <c r="J37" i="27"/>
  <c r="I37" i="27"/>
  <c r="H37" i="27"/>
  <c r="O36" i="27"/>
  <c r="N36" i="27"/>
  <c r="M36" i="27"/>
  <c r="L36" i="27"/>
  <c r="K36" i="27"/>
  <c r="J36" i="27"/>
  <c r="I36" i="27"/>
  <c r="H36" i="27"/>
  <c r="O35" i="27"/>
  <c r="N35" i="27"/>
  <c r="M35" i="27"/>
  <c r="L35" i="27"/>
  <c r="K35" i="27"/>
  <c r="J35" i="27"/>
  <c r="I35" i="27"/>
  <c r="H35" i="27"/>
  <c r="O34" i="27"/>
  <c r="N34" i="27"/>
  <c r="M34" i="27"/>
  <c r="L34" i="27"/>
  <c r="K34" i="27"/>
  <c r="J34" i="27"/>
  <c r="I34" i="27"/>
  <c r="H34" i="27"/>
  <c r="O33" i="27"/>
  <c r="N33" i="27"/>
  <c r="M33" i="27"/>
  <c r="L33" i="27"/>
  <c r="K33" i="27"/>
  <c r="J33" i="27"/>
  <c r="I33" i="27"/>
  <c r="H33" i="27"/>
  <c r="O32" i="27"/>
  <c r="N32" i="27"/>
  <c r="M32" i="27"/>
  <c r="L32" i="27"/>
  <c r="K32" i="27"/>
  <c r="J32" i="27"/>
  <c r="I32" i="27"/>
  <c r="H32" i="27"/>
  <c r="O31" i="27"/>
  <c r="N31" i="27"/>
  <c r="M31" i="27"/>
  <c r="L31" i="27"/>
  <c r="K31" i="27"/>
  <c r="J31" i="27"/>
  <c r="I31" i="27"/>
  <c r="H31" i="27"/>
  <c r="O30" i="27"/>
  <c r="N30" i="27"/>
  <c r="M30" i="27"/>
  <c r="L30" i="27"/>
  <c r="K30" i="27"/>
  <c r="J30" i="27"/>
  <c r="I30" i="27"/>
  <c r="H30" i="27"/>
  <c r="O29" i="27"/>
  <c r="N29" i="27"/>
  <c r="M29" i="27"/>
  <c r="L29" i="27"/>
  <c r="K29" i="27"/>
  <c r="J29" i="27"/>
  <c r="I29" i="27"/>
  <c r="H29" i="27"/>
  <c r="P29" i="27" s="1"/>
  <c r="O28" i="27"/>
  <c r="N28" i="27"/>
  <c r="M28" i="27"/>
  <c r="L28" i="27"/>
  <c r="K28" i="27"/>
  <c r="Q28" i="27" s="1"/>
  <c r="J28" i="27"/>
  <c r="I28" i="27"/>
  <c r="H28" i="27"/>
  <c r="O27" i="27"/>
  <c r="N27" i="27"/>
  <c r="M27" i="27"/>
  <c r="L27" i="27"/>
  <c r="K27" i="27"/>
  <c r="J27" i="27"/>
  <c r="I27" i="27"/>
  <c r="Q27" i="27"/>
  <c r="H27" i="27"/>
  <c r="O25" i="27"/>
  <c r="N25" i="27"/>
  <c r="M25" i="27"/>
  <c r="L25" i="27"/>
  <c r="K25" i="27"/>
  <c r="J25" i="27"/>
  <c r="I25" i="27"/>
  <c r="H25" i="27"/>
  <c r="O24" i="27"/>
  <c r="N24" i="27"/>
  <c r="M24" i="27"/>
  <c r="L24" i="27"/>
  <c r="K24" i="27"/>
  <c r="J24" i="27"/>
  <c r="I24" i="27"/>
  <c r="H24" i="27"/>
  <c r="O23" i="27"/>
  <c r="N23" i="27"/>
  <c r="M23" i="27"/>
  <c r="L23" i="27"/>
  <c r="K23" i="27"/>
  <c r="J23" i="27"/>
  <c r="I23" i="27"/>
  <c r="H23" i="27"/>
  <c r="O22" i="27"/>
  <c r="N22" i="27"/>
  <c r="M22" i="27"/>
  <c r="L22" i="27"/>
  <c r="K22" i="27"/>
  <c r="J22" i="27"/>
  <c r="I22" i="27"/>
  <c r="H22" i="27"/>
  <c r="P22" i="27" s="1"/>
  <c r="O21" i="27"/>
  <c r="N21" i="27"/>
  <c r="M21" i="27"/>
  <c r="L21" i="27"/>
  <c r="K21" i="27"/>
  <c r="J21" i="27"/>
  <c r="I21" i="27"/>
  <c r="Q21" i="27" s="1"/>
  <c r="R21" i="27" s="1"/>
  <c r="H21" i="27"/>
  <c r="P21" i="27" s="1"/>
  <c r="O20" i="27"/>
  <c r="N20" i="27"/>
  <c r="M20" i="27"/>
  <c r="L20" i="27"/>
  <c r="K20" i="27"/>
  <c r="J20" i="27"/>
  <c r="I20" i="27"/>
  <c r="Q20" i="27" s="1"/>
  <c r="H20" i="27"/>
  <c r="O19" i="27"/>
  <c r="N19" i="27"/>
  <c r="M19" i="27"/>
  <c r="L19" i="27"/>
  <c r="K19" i="27"/>
  <c r="J19" i="27"/>
  <c r="I19" i="27"/>
  <c r="Q19" i="27" s="1"/>
  <c r="H19" i="27"/>
  <c r="O18" i="27"/>
  <c r="N18" i="27"/>
  <c r="M18" i="27"/>
  <c r="L18" i="27"/>
  <c r="K18" i="27"/>
  <c r="J18" i="27"/>
  <c r="I18" i="27"/>
  <c r="H18" i="27"/>
  <c r="P18" i="27" s="1"/>
  <c r="O17" i="27"/>
  <c r="N17" i="27"/>
  <c r="M17" i="27"/>
  <c r="L17" i="27"/>
  <c r="K17" i="27"/>
  <c r="J17" i="27"/>
  <c r="I17" i="27"/>
  <c r="Q17" i="27" s="1"/>
  <c r="H17" i="27"/>
  <c r="O16" i="27"/>
  <c r="N16" i="27"/>
  <c r="M16" i="27"/>
  <c r="L16" i="27"/>
  <c r="K16" i="27"/>
  <c r="J16" i="27"/>
  <c r="I16" i="27"/>
  <c r="Q16" i="27" s="1"/>
  <c r="H16" i="27"/>
  <c r="O15" i="27"/>
  <c r="N15" i="27"/>
  <c r="M15" i="27"/>
  <c r="L15" i="27"/>
  <c r="K15" i="27"/>
  <c r="J15" i="27"/>
  <c r="I15" i="27"/>
  <c r="Q15" i="27" s="1"/>
  <c r="H15" i="27"/>
  <c r="P15" i="27" s="1"/>
  <c r="O14" i="27"/>
  <c r="N14" i="27"/>
  <c r="M14" i="27"/>
  <c r="L14" i="27"/>
  <c r="K14" i="27"/>
  <c r="J14" i="27"/>
  <c r="I14" i="27"/>
  <c r="Q14" i="27" s="1"/>
  <c r="H14" i="27"/>
  <c r="O13" i="27"/>
  <c r="N13" i="27"/>
  <c r="M13" i="27"/>
  <c r="L13" i="27"/>
  <c r="K13" i="27"/>
  <c r="J13" i="27"/>
  <c r="I13" i="27"/>
  <c r="Q13" i="27" s="1"/>
  <c r="H13" i="27"/>
  <c r="O12" i="27"/>
  <c r="N12" i="27"/>
  <c r="M12" i="27"/>
  <c r="L12" i="27"/>
  <c r="K12" i="27"/>
  <c r="J12" i="27"/>
  <c r="I12" i="27"/>
  <c r="H12" i="27"/>
  <c r="O11" i="27"/>
  <c r="N11" i="27"/>
  <c r="M11" i="27"/>
  <c r="L11" i="27"/>
  <c r="K11" i="27"/>
  <c r="J11" i="27"/>
  <c r="I11" i="27"/>
  <c r="H11" i="27"/>
  <c r="P11" i="27" s="1"/>
  <c r="O10" i="27"/>
  <c r="N10" i="27"/>
  <c r="M10" i="27"/>
  <c r="L10" i="27"/>
  <c r="K10" i="27"/>
  <c r="J10" i="27"/>
  <c r="I10" i="27"/>
  <c r="H10" i="27"/>
  <c r="O9" i="27"/>
  <c r="N9" i="27"/>
  <c r="M9" i="27"/>
  <c r="L9" i="27"/>
  <c r="K9" i="27"/>
  <c r="J9" i="27"/>
  <c r="I9" i="27"/>
  <c r="Q9" i="27"/>
  <c r="H9" i="27"/>
  <c r="O8" i="27"/>
  <c r="N8" i="27"/>
  <c r="M8" i="27"/>
  <c r="L8" i="27"/>
  <c r="K8" i="27"/>
  <c r="J8" i="27"/>
  <c r="I8" i="27"/>
  <c r="H8" i="27"/>
  <c r="Q70" i="4"/>
  <c r="O70" i="4"/>
  <c r="J70" i="4"/>
  <c r="H69" i="4"/>
  <c r="G69" i="4"/>
  <c r="F69" i="4"/>
  <c r="B69" i="4"/>
  <c r="A69" i="4"/>
  <c r="H68" i="4"/>
  <c r="G68" i="4"/>
  <c r="F68" i="4"/>
  <c r="B68" i="4"/>
  <c r="A68" i="4"/>
  <c r="H67" i="4"/>
  <c r="G67" i="4"/>
  <c r="F67" i="4"/>
  <c r="B67" i="4"/>
  <c r="A67" i="4"/>
  <c r="H66" i="4"/>
  <c r="G66" i="4"/>
  <c r="F66" i="4"/>
  <c r="B66" i="4"/>
  <c r="A66" i="4"/>
  <c r="H65" i="4"/>
  <c r="G65" i="4"/>
  <c r="F65" i="4"/>
  <c r="B65" i="4"/>
  <c r="A65" i="4"/>
  <c r="H64" i="4"/>
  <c r="G64" i="4"/>
  <c r="F64" i="4"/>
  <c r="B64" i="4"/>
  <c r="A64" i="4"/>
  <c r="H63" i="4"/>
  <c r="G63" i="4"/>
  <c r="F63" i="4"/>
  <c r="B63" i="4"/>
  <c r="A63" i="4"/>
  <c r="H62" i="4"/>
  <c r="G62" i="4"/>
  <c r="F62" i="4"/>
  <c r="B62" i="4"/>
  <c r="A62" i="4"/>
  <c r="H61" i="4"/>
  <c r="G61" i="4"/>
  <c r="F61" i="4"/>
  <c r="B61" i="4"/>
  <c r="A61" i="4"/>
  <c r="H60" i="4"/>
  <c r="G60" i="4"/>
  <c r="F60" i="4"/>
  <c r="B60" i="4"/>
  <c r="A60" i="4"/>
  <c r="H59" i="4"/>
  <c r="G59" i="4"/>
  <c r="F59" i="4"/>
  <c r="B59" i="4"/>
  <c r="A59" i="4"/>
  <c r="H58" i="4"/>
  <c r="G58" i="4"/>
  <c r="F58" i="4"/>
  <c r="B58" i="4"/>
  <c r="A58" i="4"/>
  <c r="H57" i="4"/>
  <c r="G57" i="4"/>
  <c r="F57" i="4"/>
  <c r="B57" i="4"/>
  <c r="A57" i="4"/>
  <c r="H56" i="4"/>
  <c r="G56" i="4"/>
  <c r="F56" i="4"/>
  <c r="B56" i="4"/>
  <c r="A56" i="4"/>
  <c r="H55" i="4"/>
  <c r="G55" i="4"/>
  <c r="F55" i="4"/>
  <c r="B55" i="4"/>
  <c r="A55" i="4"/>
  <c r="H54" i="4"/>
  <c r="G54" i="4"/>
  <c r="F54" i="4"/>
  <c r="B54" i="4"/>
  <c r="A54" i="4"/>
  <c r="H53" i="4"/>
  <c r="G53" i="4"/>
  <c r="F53" i="4"/>
  <c r="B53" i="4"/>
  <c r="A53" i="4"/>
  <c r="H52" i="4"/>
  <c r="G52" i="4"/>
  <c r="F52" i="4"/>
  <c r="B52" i="4"/>
  <c r="A52" i="4"/>
  <c r="H51" i="4"/>
  <c r="G51" i="4"/>
  <c r="F51" i="4"/>
  <c r="B51" i="4"/>
  <c r="A51" i="4"/>
  <c r="H50" i="4"/>
  <c r="G50" i="4"/>
  <c r="F50" i="4"/>
  <c r="B50" i="4"/>
  <c r="A50" i="4"/>
  <c r="H49" i="4"/>
  <c r="G49" i="4"/>
  <c r="F49" i="4"/>
  <c r="B49" i="4"/>
  <c r="A49" i="4"/>
  <c r="H48" i="4"/>
  <c r="G48" i="4"/>
  <c r="F48" i="4"/>
  <c r="B48" i="4"/>
  <c r="A48" i="4"/>
  <c r="H47" i="4"/>
  <c r="G47" i="4"/>
  <c r="F47" i="4"/>
  <c r="B47" i="4"/>
  <c r="A47" i="4"/>
  <c r="H46" i="4"/>
  <c r="G46" i="4"/>
  <c r="F46" i="4"/>
  <c r="B46" i="4"/>
  <c r="A46" i="4"/>
  <c r="H45" i="4"/>
  <c r="G45" i="4"/>
  <c r="F45" i="4"/>
  <c r="B45" i="4"/>
  <c r="A45" i="4"/>
  <c r="H44" i="4"/>
  <c r="G44" i="4"/>
  <c r="F44" i="4"/>
  <c r="B44" i="4"/>
  <c r="A44" i="4"/>
  <c r="H43" i="4"/>
  <c r="G43" i="4"/>
  <c r="F43" i="4"/>
  <c r="B43" i="4"/>
  <c r="A43" i="4"/>
  <c r="H42" i="4"/>
  <c r="G42" i="4"/>
  <c r="F42" i="4"/>
  <c r="B42" i="4"/>
  <c r="A42" i="4"/>
  <c r="H41" i="4"/>
  <c r="G41" i="4"/>
  <c r="F41" i="4"/>
  <c r="B41" i="4"/>
  <c r="A41" i="4"/>
  <c r="H40" i="4"/>
  <c r="G40" i="4"/>
  <c r="F40" i="4"/>
  <c r="B40" i="4"/>
  <c r="A40" i="4"/>
  <c r="H39" i="4"/>
  <c r="G39" i="4"/>
  <c r="F39" i="4"/>
  <c r="B39" i="4"/>
  <c r="A39" i="4"/>
  <c r="I36" i="4"/>
  <c r="C36" i="4"/>
  <c r="B36" i="4"/>
  <c r="N35" i="4"/>
  <c r="I35" i="4"/>
  <c r="K35" i="4" s="1"/>
  <c r="H35" i="4"/>
  <c r="G35" i="4"/>
  <c r="F35" i="4"/>
  <c r="C35" i="4"/>
  <c r="N34" i="4"/>
  <c r="I34" i="4"/>
  <c r="K34" i="4" s="1"/>
  <c r="H34" i="4"/>
  <c r="G34" i="4"/>
  <c r="F34" i="4"/>
  <c r="C34" i="4"/>
  <c r="N33" i="4"/>
  <c r="I33" i="4"/>
  <c r="K33" i="4" s="1"/>
  <c r="H33" i="4"/>
  <c r="G33" i="4"/>
  <c r="F33" i="4"/>
  <c r="C33" i="4"/>
  <c r="N32" i="4"/>
  <c r="I32" i="4"/>
  <c r="K32" i="4" s="1"/>
  <c r="H32" i="4"/>
  <c r="G32" i="4"/>
  <c r="F32" i="4"/>
  <c r="C32" i="4"/>
  <c r="N31" i="4"/>
  <c r="I31" i="4"/>
  <c r="K31" i="4" s="1"/>
  <c r="H31" i="4"/>
  <c r="G31" i="4"/>
  <c r="F31" i="4"/>
  <c r="C31" i="4"/>
  <c r="N30" i="4"/>
  <c r="I30" i="4"/>
  <c r="K30" i="4" s="1"/>
  <c r="H30" i="4"/>
  <c r="G30" i="4"/>
  <c r="F30" i="4"/>
  <c r="C30" i="4"/>
  <c r="N29" i="4"/>
  <c r="I29" i="4"/>
  <c r="K29" i="4" s="1"/>
  <c r="H29" i="4"/>
  <c r="G29" i="4"/>
  <c r="F29" i="4"/>
  <c r="C29" i="4"/>
  <c r="N28" i="4"/>
  <c r="I28" i="4"/>
  <c r="K28" i="4"/>
  <c r="H28" i="4"/>
  <c r="G28" i="4"/>
  <c r="F28" i="4"/>
  <c r="C28" i="4"/>
  <c r="N27" i="4"/>
  <c r="I27" i="4"/>
  <c r="K27" i="4" s="1"/>
  <c r="H27" i="4"/>
  <c r="G27" i="4"/>
  <c r="F27" i="4"/>
  <c r="C27" i="4"/>
  <c r="N26" i="4"/>
  <c r="I26" i="4"/>
  <c r="K26" i="4" s="1"/>
  <c r="H26" i="4"/>
  <c r="G26" i="4"/>
  <c r="F26" i="4"/>
  <c r="C26" i="4"/>
  <c r="N25" i="4"/>
  <c r="I25" i="4"/>
  <c r="K25" i="4" s="1"/>
  <c r="H25" i="4"/>
  <c r="G25" i="4"/>
  <c r="F25" i="4"/>
  <c r="C25" i="4"/>
  <c r="N24" i="4"/>
  <c r="I24" i="4"/>
  <c r="K24" i="4" s="1"/>
  <c r="H24" i="4"/>
  <c r="G24" i="4"/>
  <c r="F24" i="4"/>
  <c r="C24" i="4"/>
  <c r="N23" i="4"/>
  <c r="I23" i="4"/>
  <c r="K23" i="4" s="1"/>
  <c r="H23" i="4"/>
  <c r="G23" i="4"/>
  <c r="F23" i="4"/>
  <c r="C23" i="4"/>
  <c r="B23" i="4"/>
  <c r="N22" i="4"/>
  <c r="I22" i="4"/>
  <c r="H22" i="4"/>
  <c r="G22" i="4"/>
  <c r="F22" i="4"/>
  <c r="C22" i="4"/>
  <c r="B22" i="4"/>
  <c r="M21" i="4"/>
  <c r="I21" i="4"/>
  <c r="L21" i="4" s="1"/>
  <c r="H21" i="4"/>
  <c r="G21" i="4"/>
  <c r="F21" i="4"/>
  <c r="C21" i="4"/>
  <c r="B21" i="4"/>
  <c r="M20" i="4"/>
  <c r="N20" i="4" s="1"/>
  <c r="I20" i="4"/>
  <c r="K20" i="4" s="1"/>
  <c r="H20" i="4"/>
  <c r="G20" i="4"/>
  <c r="F20" i="4"/>
  <c r="C20" i="4"/>
  <c r="B20" i="4"/>
  <c r="M19" i="4"/>
  <c r="N19" i="4" s="1"/>
  <c r="I19" i="4"/>
  <c r="K19" i="4" s="1"/>
  <c r="H19" i="4"/>
  <c r="G19" i="4"/>
  <c r="F19" i="4"/>
  <c r="C19" i="4"/>
  <c r="B19" i="4"/>
  <c r="M18" i="4"/>
  <c r="N18" i="4" s="1"/>
  <c r="I18" i="4"/>
  <c r="K18" i="4" s="1"/>
  <c r="H18" i="4"/>
  <c r="G18" i="4"/>
  <c r="F18" i="4"/>
  <c r="C18" i="4"/>
  <c r="B18" i="4"/>
  <c r="N17" i="4"/>
  <c r="I17" i="4"/>
  <c r="K17" i="4" s="1"/>
  <c r="H17" i="4"/>
  <c r="G17" i="4"/>
  <c r="F17" i="4"/>
  <c r="C17" i="4"/>
  <c r="B17" i="4"/>
  <c r="M16" i="4"/>
  <c r="I16" i="4"/>
  <c r="K16" i="4" s="1"/>
  <c r="H16" i="4"/>
  <c r="G16" i="4"/>
  <c r="F16" i="4"/>
  <c r="C16" i="4"/>
  <c r="B16" i="4"/>
  <c r="N15" i="4"/>
  <c r="I15" i="4"/>
  <c r="U70" i="4" s="1"/>
  <c r="V70" i="4" s="1"/>
  <c r="H15" i="4"/>
  <c r="G15" i="4"/>
  <c r="F15" i="4"/>
  <c r="C15" i="4"/>
  <c r="B15" i="4"/>
  <c r="I14" i="4"/>
  <c r="H14" i="4"/>
  <c r="C14" i="4"/>
  <c r="B14" i="4"/>
  <c r="N13" i="4"/>
  <c r="I13" i="4"/>
  <c r="T70" i="4" s="1"/>
  <c r="H13" i="4"/>
  <c r="G13" i="4"/>
  <c r="F13" i="4"/>
  <c r="C13" i="4"/>
  <c r="B13" i="4"/>
  <c r="I12" i="4"/>
  <c r="C12" i="4"/>
  <c r="B12" i="4"/>
  <c r="A12" i="4"/>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I11" i="4"/>
  <c r="I70" i="4" s="1"/>
  <c r="C11" i="4"/>
  <c r="B11" i="4"/>
  <c r="C10" i="4"/>
  <c r="B10" i="4"/>
  <c r="A10" i="4"/>
  <c r="A5" i="4"/>
  <c r="A4" i="4"/>
  <c r="A3" i="4"/>
  <c r="M34" i="133"/>
  <c r="I86" i="107"/>
  <c r="CC86" i="107" s="1"/>
  <c r="I84" i="107"/>
  <c r="CC84" i="107" s="1"/>
  <c r="CI34" i="131"/>
  <c r="CI35" i="131"/>
  <c r="CJ22" i="132"/>
  <c r="F8" i="117"/>
  <c r="CI17" i="84"/>
  <c r="CI26" i="84"/>
  <c r="CJ26" i="84" s="1"/>
  <c r="CI30" i="84"/>
  <c r="CJ30" i="84" s="1"/>
  <c r="CJ56" i="122"/>
  <c r="CI22" i="84"/>
  <c r="CJ22" i="84" s="1"/>
  <c r="S16" i="131"/>
  <c r="CD16" i="131" s="1"/>
  <c r="CI25" i="131"/>
  <c r="CJ40" i="131"/>
  <c r="CI57" i="131"/>
  <c r="S14" i="84"/>
  <c r="CD14" i="84"/>
  <c r="CJ14" i="84" s="1"/>
  <c r="CI15" i="84"/>
  <c r="S21" i="84"/>
  <c r="CD21" i="84" s="1"/>
  <c r="S28" i="84"/>
  <c r="CD28" i="84" s="1"/>
  <c r="S29" i="84"/>
  <c r="CD29" i="84" s="1"/>
  <c r="V62" i="107"/>
  <c r="AJ63" i="107"/>
  <c r="AR65" i="107"/>
  <c r="AD65" i="107"/>
  <c r="K21" i="4"/>
  <c r="AA45" i="133"/>
  <c r="P10" i="27"/>
  <c r="P19" i="27"/>
  <c r="P23" i="27"/>
  <c r="P40" i="27"/>
  <c r="P51" i="27"/>
  <c r="P58" i="27"/>
  <c r="P59" i="27"/>
  <c r="P65" i="27"/>
  <c r="P68" i="27"/>
  <c r="P69" i="27"/>
  <c r="P73" i="27"/>
  <c r="P76" i="27"/>
  <c r="P77" i="27"/>
  <c r="P81" i="27"/>
  <c r="N18" i="105"/>
  <c r="P50" i="133"/>
  <c r="AA9" i="133"/>
  <c r="AA27" i="133"/>
  <c r="P84" i="27"/>
  <c r="P85" i="27"/>
  <c r="P87" i="27"/>
  <c r="P88" i="27"/>
  <c r="P90" i="27"/>
  <c r="P91" i="27"/>
  <c r="P92" i="27"/>
  <c r="M49" i="133"/>
  <c r="I85" i="107"/>
  <c r="CC85" i="107" s="1"/>
  <c r="CG14" i="122"/>
  <c r="CJ52" i="122"/>
  <c r="S19" i="131"/>
  <c r="CD19" i="131" s="1"/>
  <c r="CE14" i="122"/>
  <c r="CJ50" i="122"/>
  <c r="CI26" i="131"/>
  <c r="CJ26" i="131" s="1"/>
  <c r="CI30" i="131"/>
  <c r="CJ30" i="131" s="1"/>
  <c r="CI39" i="131"/>
  <c r="CJ39" i="131" s="1"/>
  <c r="CJ43" i="131"/>
  <c r="CI48" i="131"/>
  <c r="CJ48" i="131" s="1"/>
  <c r="CI51" i="131"/>
  <c r="CI52" i="131"/>
  <c r="CJ52" i="131" s="1"/>
  <c r="CF14" i="122"/>
  <c r="CJ22" i="122"/>
  <c r="CI17" i="131"/>
  <c r="CI27" i="131"/>
  <c r="CJ27" i="131" s="1"/>
  <c r="CI31" i="131"/>
  <c r="CI32" i="131"/>
  <c r="S39" i="131"/>
  <c r="CD39" i="131" s="1"/>
  <c r="CI45" i="131"/>
  <c r="CJ45" i="131" s="1"/>
  <c r="CI47" i="131"/>
  <c r="CJ47" i="131" s="1"/>
  <c r="CI49" i="131"/>
  <c r="CJ49" i="131" s="1"/>
  <c r="CI54" i="131"/>
  <c r="CJ23" i="132"/>
  <c r="S16" i="84"/>
  <c r="CD16" i="84" s="1"/>
  <c r="CI25" i="84"/>
  <c r="CJ25" i="84" s="1"/>
  <c r="CI22" i="131"/>
  <c r="CI24" i="131"/>
  <c r="CI28" i="131"/>
  <c r="CJ28" i="131"/>
  <c r="CI29" i="131"/>
  <c r="CJ29" i="131" s="1"/>
  <c r="CI33" i="131"/>
  <c r="CI50" i="131"/>
  <c r="CI53" i="131"/>
  <c r="S54" i="131"/>
  <c r="CD54" i="131" s="1"/>
  <c r="CJ54" i="131" s="1"/>
  <c r="CI55" i="131"/>
  <c r="CJ55" i="131" s="1"/>
  <c r="CI56" i="131"/>
  <c r="CJ56" i="131" s="1"/>
  <c r="S14" i="132"/>
  <c r="CD14" i="132" s="1"/>
  <c r="D17" i="117" s="1"/>
  <c r="CI21" i="84"/>
  <c r="S20" i="132"/>
  <c r="CD20" i="132" s="1"/>
  <c r="CJ25" i="132"/>
  <c r="AG13" i="84"/>
  <c r="AM13" i="84"/>
  <c r="CI16" i="84"/>
  <c r="CI20" i="84"/>
  <c r="CI27" i="84"/>
  <c r="CI28" i="84"/>
  <c r="CI14" i="84"/>
  <c r="S18" i="84"/>
  <c r="CD18" i="84" s="1"/>
  <c r="CI19" i="84"/>
  <c r="CJ19" i="84" s="1"/>
  <c r="CI24" i="84"/>
  <c r="CJ24" i="84" s="1"/>
  <c r="CI29" i="84"/>
  <c r="CJ29" i="84" s="1"/>
  <c r="S32" i="84"/>
  <c r="CD32" i="84" s="1"/>
  <c r="AC62" i="107"/>
  <c r="BL62" i="107"/>
  <c r="AK65" i="107"/>
  <c r="CA65" i="107"/>
  <c r="W65" i="107"/>
  <c r="BF65" i="107"/>
  <c r="I76" i="107"/>
  <c r="CC76" i="107" s="1"/>
  <c r="AB9" i="133"/>
  <c r="W9" i="133"/>
  <c r="AB22" i="133"/>
  <c r="W22" i="133"/>
  <c r="AB23" i="133"/>
  <c r="W23" i="133"/>
  <c r="AB28" i="133"/>
  <c r="W43" i="133"/>
  <c r="W21" i="133"/>
  <c r="AB36" i="133"/>
  <c r="W36" i="133"/>
  <c r="M37" i="133"/>
  <c r="U49" i="133"/>
  <c r="N16" i="4"/>
  <c r="I13" i="107"/>
  <c r="CC13" i="107" s="1"/>
  <c r="K15" i="4"/>
  <c r="W10" i="133"/>
  <c r="W13" i="133"/>
  <c r="W14" i="133"/>
  <c r="K22" i="4"/>
  <c r="W17" i="133"/>
  <c r="W20" i="133"/>
  <c r="W29" i="133"/>
  <c r="W30" i="133"/>
  <c r="I77" i="107"/>
  <c r="CC77" i="107" s="1"/>
  <c r="I78" i="107"/>
  <c r="CC78" i="107" s="1"/>
  <c r="I79" i="107"/>
  <c r="CC79" i="107" s="1"/>
  <c r="I80" i="107"/>
  <c r="CC80" i="107" s="1"/>
  <c r="I81" i="107"/>
  <c r="CC82" i="107"/>
  <c r="I83" i="107"/>
  <c r="CC83" i="107" s="1"/>
  <c r="CC74" i="107"/>
  <c r="CJ57" i="131"/>
  <c r="S37" i="131"/>
  <c r="CD37" i="131" s="1"/>
  <c r="CJ15" i="132"/>
  <c r="S17" i="84"/>
  <c r="CI18" i="84"/>
  <c r="CJ18" i="84" s="1"/>
  <c r="CI23" i="84"/>
  <c r="S27" i="84"/>
  <c r="CD27" i="84" s="1"/>
  <c r="CI31" i="84"/>
  <c r="CI32" i="84"/>
  <c r="AS13" i="84"/>
  <c r="S23" i="84"/>
  <c r="CD23" i="84" s="1"/>
  <c r="S31" i="84"/>
  <c r="CD31" i="84" s="1"/>
  <c r="CC75" i="107"/>
  <c r="CJ78" i="107"/>
  <c r="CJ77" i="107"/>
  <c r="CJ75" i="107"/>
  <c r="G8" i="107" l="1"/>
  <c r="I8" i="107" s="1"/>
  <c r="CC8" i="107" s="1"/>
  <c r="CJ16" i="84"/>
  <c r="BT8" i="107"/>
  <c r="BL9" i="107"/>
  <c r="AD9" i="107"/>
  <c r="CG74" i="107"/>
  <c r="CF66" i="107"/>
  <c r="CE66" i="107"/>
  <c r="CF65" i="107"/>
  <c r="CE65" i="107"/>
  <c r="S51" i="131"/>
  <c r="CD51" i="131" s="1"/>
  <c r="CJ51" i="131" s="1"/>
  <c r="S14" i="131"/>
  <c r="H6" i="107"/>
  <c r="S15" i="131"/>
  <c r="BS8" i="107"/>
  <c r="Y12" i="107"/>
  <c r="CF59" i="107"/>
  <c r="CH61" i="107"/>
  <c r="CJ61" i="107" s="1"/>
  <c r="BL13" i="107"/>
  <c r="CI61" i="107"/>
  <c r="BQ12" i="107"/>
  <c r="CE64" i="107"/>
  <c r="BT9" i="107"/>
  <c r="AA14" i="107"/>
  <c r="AB14" i="107" s="1"/>
  <c r="CF63" i="107"/>
  <c r="CE63" i="107"/>
  <c r="BJ12" i="107"/>
  <c r="BI12" i="107"/>
  <c r="BL12" i="107" s="1"/>
  <c r="CG66" i="107"/>
  <c r="CI66" i="107" s="1"/>
  <c r="BO12" i="107"/>
  <c r="AD12" i="107"/>
  <c r="CG59" i="107"/>
  <c r="BK12" i="107"/>
  <c r="BM12" i="107" s="1"/>
  <c r="BM8" i="107"/>
  <c r="BN8" i="107" s="1"/>
  <c r="AR31" i="107"/>
  <c r="AM9" i="107"/>
  <c r="AR9" i="107" s="1"/>
  <c r="AR59" i="107"/>
  <c r="CD59" i="107"/>
  <c r="CH60" i="107"/>
  <c r="AD13" i="107"/>
  <c r="BN13" i="107"/>
  <c r="BT13" i="107"/>
  <c r="AC9" i="107"/>
  <c r="AE9" i="107" s="1"/>
  <c r="BS9" i="107"/>
  <c r="BU9" i="107" s="1"/>
  <c r="AA12" i="107"/>
  <c r="Z12" i="107"/>
  <c r="CG65" i="107"/>
  <c r="CI65" i="107" s="1"/>
  <c r="BR12" i="107"/>
  <c r="CF64" i="107"/>
  <c r="CH64" i="107" s="1"/>
  <c r="BU8" i="107"/>
  <c r="CE31" i="107"/>
  <c r="CH31" i="107" s="1"/>
  <c r="CE9" i="107"/>
  <c r="BM9" i="107"/>
  <c r="BN9" i="107" s="1"/>
  <c r="CE59" i="107"/>
  <c r="CI60" i="107"/>
  <c r="CF74" i="107"/>
  <c r="AC13" i="107"/>
  <c r="BS13" i="107"/>
  <c r="BU13" i="107" s="1"/>
  <c r="CD74" i="107"/>
  <c r="CG64" i="107"/>
  <c r="CD64" i="107"/>
  <c r="AE8" i="107"/>
  <c r="BP12" i="107"/>
  <c r="BS12" i="107" s="1"/>
  <c r="CG63" i="107"/>
  <c r="CI63" i="107" s="1"/>
  <c r="CE33" i="107"/>
  <c r="CH33" i="107" s="1"/>
  <c r="CE26" i="107"/>
  <c r="AJ69" i="107"/>
  <c r="BL84" i="107"/>
  <c r="W69" i="107"/>
  <c r="AD84" i="107"/>
  <c r="AR69" i="107"/>
  <c r="BT84" i="107"/>
  <c r="CG33" i="107"/>
  <c r="CG6" i="107"/>
  <c r="CF27" i="107"/>
  <c r="CF31" i="107"/>
  <c r="CF26" i="107"/>
  <c r="CD34" i="107"/>
  <c r="CI34" i="107" s="1"/>
  <c r="CJ34" i="107" s="1"/>
  <c r="AD78" i="107"/>
  <c r="L9" i="107"/>
  <c r="O9" i="107" s="1"/>
  <c r="CD33" i="107"/>
  <c r="CI33" i="107" s="1"/>
  <c r="P26" i="107"/>
  <c r="CG26" i="107"/>
  <c r="CK81" i="107"/>
  <c r="CC81" i="107"/>
  <c r="N8" i="107"/>
  <c r="CG28" i="107"/>
  <c r="CF28" i="107"/>
  <c r="CD26" i="107"/>
  <c r="CF7" i="107"/>
  <c r="CG7" i="107"/>
  <c r="BS62" i="107"/>
  <c r="BT65" i="107"/>
  <c r="CE6" i="107"/>
  <c r="CE7" i="107"/>
  <c r="CE28" i="107"/>
  <c r="CH28" i="107" s="1"/>
  <c r="CD28" i="107"/>
  <c r="CE27" i="107"/>
  <c r="CD6" i="107"/>
  <c r="CI6" i="107" s="1"/>
  <c r="CD7" i="107"/>
  <c r="CF6" i="107"/>
  <c r="CG27" i="107"/>
  <c r="CD27" i="107"/>
  <c r="BZ69" i="107"/>
  <c r="BZ78" i="107"/>
  <c r="X5" i="107"/>
  <c r="AL5" i="107"/>
  <c r="CH16" i="107"/>
  <c r="CI14" i="136"/>
  <c r="CI16" i="107"/>
  <c r="P82" i="107"/>
  <c r="BE62" i="107"/>
  <c r="BZ62" i="107"/>
  <c r="AJ62" i="107"/>
  <c r="AQ62" i="107"/>
  <c r="AX62" i="107"/>
  <c r="AQ35" i="107"/>
  <c r="P32" i="107"/>
  <c r="AK31" i="107"/>
  <c r="CK84" i="107"/>
  <c r="BM26" i="107"/>
  <c r="AE18" i="107"/>
  <c r="AY82" i="107"/>
  <c r="BL87" i="107"/>
  <c r="BZ87" i="107"/>
  <c r="P20" i="107"/>
  <c r="CK85" i="107"/>
  <c r="P78" i="107"/>
  <c r="CA21" i="107"/>
  <c r="AL18" i="107"/>
  <c r="AJ21" i="107"/>
  <c r="CJ23" i="84"/>
  <c r="AB32" i="133"/>
  <c r="M70" i="4"/>
  <c r="Q35" i="27"/>
  <c r="Q37" i="27"/>
  <c r="Q38" i="27"/>
  <c r="Q39" i="27"/>
  <c r="AB27" i="133"/>
  <c r="AB33" i="133"/>
  <c r="M27" i="133"/>
  <c r="W27" i="133"/>
  <c r="S70" i="4"/>
  <c r="R70" i="4"/>
  <c r="P33" i="27"/>
  <c r="Q53" i="27"/>
  <c r="Q55" i="27"/>
  <c r="Q57" i="27"/>
  <c r="R57" i="27" s="1"/>
  <c r="Q74" i="27"/>
  <c r="P28" i="27"/>
  <c r="R28" i="27" s="1"/>
  <c r="Q56" i="27"/>
  <c r="Q87" i="27"/>
  <c r="R87" i="27" s="1"/>
  <c r="Q91" i="27"/>
  <c r="R91" i="27" s="1"/>
  <c r="M32" i="133"/>
  <c r="W70" i="4"/>
  <c r="AA34" i="133"/>
  <c r="R68" i="27"/>
  <c r="M33" i="133"/>
  <c r="W33" i="133"/>
  <c r="CJ38" i="131"/>
  <c r="K70" i="4"/>
  <c r="Q31" i="27"/>
  <c r="Q33" i="27"/>
  <c r="Q34" i="27"/>
  <c r="P36" i="27"/>
  <c r="P37" i="27"/>
  <c r="P39" i="27"/>
  <c r="P41" i="27"/>
  <c r="Q46" i="27"/>
  <c r="R46" i="27" s="1"/>
  <c r="AA7" i="133"/>
  <c r="AA33" i="133"/>
  <c r="AA37" i="133"/>
  <c r="H33" i="107"/>
  <c r="O34" i="107"/>
  <c r="Q34" i="107" s="1"/>
  <c r="V83" i="107"/>
  <c r="AJ83" i="107"/>
  <c r="AQ83" i="107"/>
  <c r="S17" i="131"/>
  <c r="CD17" i="131" s="1"/>
  <c r="CJ17" i="131" s="1"/>
  <c r="S18" i="131"/>
  <c r="CD18" i="131" s="1"/>
  <c r="CJ18" i="131" s="1"/>
  <c r="S20" i="131"/>
  <c r="CD20" i="131" s="1"/>
  <c r="CJ20" i="131" s="1"/>
  <c r="S21" i="131"/>
  <c r="CD21" i="131" s="1"/>
  <c r="CJ21" i="131" s="1"/>
  <c r="S15" i="84"/>
  <c r="CD15" i="84" s="1"/>
  <c r="CJ15" i="84" s="1"/>
  <c r="CI14" i="122"/>
  <c r="F19" i="117" s="1"/>
  <c r="CI18" i="122"/>
  <c r="CJ18" i="122" s="1"/>
  <c r="AX32" i="107"/>
  <c r="CJ28" i="84"/>
  <c r="N21" i="4"/>
  <c r="P20" i="27"/>
  <c r="R62" i="27"/>
  <c r="R72" i="27"/>
  <c r="P80" i="27"/>
  <c r="R80" i="27" s="1"/>
  <c r="P83" i="27"/>
  <c r="R83" i="27" s="1"/>
  <c r="P86" i="27"/>
  <c r="P89" i="27"/>
  <c r="R89" i="27" s="1"/>
  <c r="AA5" i="133"/>
  <c r="AA15" i="133"/>
  <c r="AA16" i="133"/>
  <c r="AA30" i="133"/>
  <c r="V37" i="133"/>
  <c r="AA43" i="133"/>
  <c r="S22" i="131"/>
  <c r="S24" i="131"/>
  <c r="S50" i="131"/>
  <c r="CD50" i="131" s="1"/>
  <c r="CJ50" i="131" s="1"/>
  <c r="S19" i="132"/>
  <c r="CD19" i="132" s="1"/>
  <c r="CJ19" i="132" s="1"/>
  <c r="W5" i="133"/>
  <c r="AB5" i="133"/>
  <c r="CJ16" i="131"/>
  <c r="AB37" i="133"/>
  <c r="W37" i="133"/>
  <c r="CJ27" i="84"/>
  <c r="AB12" i="133"/>
  <c r="W12" i="133"/>
  <c r="P38" i="27"/>
  <c r="P56" i="27"/>
  <c r="CK82" i="107"/>
  <c r="CK77" i="107"/>
  <c r="W16" i="133"/>
  <c r="K11" i="4"/>
  <c r="W35" i="133"/>
  <c r="P8" i="27"/>
  <c r="P9" i="27"/>
  <c r="R9" i="27" s="1"/>
  <c r="P24" i="27"/>
  <c r="P27" i="27"/>
  <c r="R27" i="27" s="1"/>
  <c r="P42" i="27"/>
  <c r="P43" i="27"/>
  <c r="R43" i="27" s="1"/>
  <c r="M74" i="105"/>
  <c r="AA8" i="133"/>
  <c r="AA13" i="133"/>
  <c r="AA14" i="133"/>
  <c r="AA17" i="133"/>
  <c r="S36" i="131"/>
  <c r="CD36" i="131" s="1"/>
  <c r="CJ31" i="84"/>
  <c r="CJ32" i="84"/>
  <c r="CD17" i="84"/>
  <c r="CJ17" i="84" s="1"/>
  <c r="I9" i="107"/>
  <c r="CC9" i="107" s="1"/>
  <c r="CJ37" i="131"/>
  <c r="L11" i="4"/>
  <c r="L70" i="4" s="1"/>
  <c r="N70" i="4" s="1"/>
  <c r="P12" i="27"/>
  <c r="Q23" i="27"/>
  <c r="Q24" i="27"/>
  <c r="P30" i="27"/>
  <c r="Q32" i="27"/>
  <c r="Q42" i="27"/>
  <c r="CI17" i="122"/>
  <c r="CJ17" i="122" s="1"/>
  <c r="Q8" i="27"/>
  <c r="R8" i="27" s="1"/>
  <c r="Q41" i="27"/>
  <c r="P48" i="27"/>
  <c r="CK86" i="107"/>
  <c r="W45" i="133"/>
  <c r="W49" i="133" s="1"/>
  <c r="W18" i="133"/>
  <c r="W11" i="133"/>
  <c r="CJ21" i="84"/>
  <c r="Q10" i="27"/>
  <c r="R10" i="27" s="1"/>
  <c r="Q11" i="27"/>
  <c r="R11" i="27" s="1"/>
  <c r="Q12" i="27"/>
  <c r="R12" i="27" s="1"/>
  <c r="P14" i="27"/>
  <c r="R14" i="27" s="1"/>
  <c r="P16" i="27"/>
  <c r="P17" i="27"/>
  <c r="R17" i="27" s="1"/>
  <c r="Q29" i="27"/>
  <c r="R29" i="27" s="1"/>
  <c r="Q30" i="27"/>
  <c r="R30" i="27" s="1"/>
  <c r="P32" i="27"/>
  <c r="R32" i="27" s="1"/>
  <c r="P34" i="27"/>
  <c r="P35" i="27"/>
  <c r="R35" i="27" s="1"/>
  <c r="Q36" i="27"/>
  <c r="R36" i="27" s="1"/>
  <c r="Q47" i="27"/>
  <c r="R47" i="27" s="1"/>
  <c r="Q48" i="27"/>
  <c r="R48" i="27" s="1"/>
  <c r="P50" i="27"/>
  <c r="R50" i="27" s="1"/>
  <c r="P52" i="27"/>
  <c r="P53" i="27"/>
  <c r="R53" i="27" s="1"/>
  <c r="P60" i="27"/>
  <c r="P61" i="27"/>
  <c r="R61" i="27" s="1"/>
  <c r="P66" i="27"/>
  <c r="R66" i="27" s="1"/>
  <c r="P67" i="27"/>
  <c r="R67" i="27" s="1"/>
  <c r="P70" i="27"/>
  <c r="P71" i="27"/>
  <c r="R71" i="27" s="1"/>
  <c r="P74" i="27"/>
  <c r="P75" i="27"/>
  <c r="R75" i="27" s="1"/>
  <c r="P78" i="27"/>
  <c r="P79" i="27"/>
  <c r="R79" i="27" s="1"/>
  <c r="AA12" i="133"/>
  <c r="AA18" i="133"/>
  <c r="AB21" i="133"/>
  <c r="AA32" i="133"/>
  <c r="AB34" i="133"/>
  <c r="AA35" i="133"/>
  <c r="V49" i="133"/>
  <c r="O50" i="133"/>
  <c r="U50" i="133" s="1"/>
  <c r="S50" i="133"/>
  <c r="BM30" i="107"/>
  <c r="CI16" i="122"/>
  <c r="CJ16" i="122" s="1"/>
  <c r="CI20" i="122"/>
  <c r="CJ20" i="122" s="1"/>
  <c r="CI23" i="122"/>
  <c r="CJ23" i="122" s="1"/>
  <c r="CI24" i="122"/>
  <c r="CJ24" i="122" s="1"/>
  <c r="CI25" i="122"/>
  <c r="CJ25" i="122" s="1"/>
  <c r="CI27" i="122"/>
  <c r="CJ27" i="122" s="1"/>
  <c r="CI28" i="122"/>
  <c r="CJ28" i="122" s="1"/>
  <c r="CI29" i="122"/>
  <c r="CJ29" i="122" s="1"/>
  <c r="CI30" i="122"/>
  <c r="CJ30" i="122" s="1"/>
  <c r="CI31" i="122"/>
  <c r="CJ31" i="122" s="1"/>
  <c r="CI32" i="122"/>
  <c r="CJ32" i="122" s="1"/>
  <c r="CI33" i="122"/>
  <c r="CJ33" i="122" s="1"/>
  <c r="CI34" i="122"/>
  <c r="CJ34" i="122" s="1"/>
  <c r="CI35" i="122"/>
  <c r="CJ35" i="122" s="1"/>
  <c r="CI36" i="122"/>
  <c r="CJ36" i="122" s="1"/>
  <c r="CI37" i="122"/>
  <c r="CI38" i="122"/>
  <c r="CJ38" i="122" s="1"/>
  <c r="CI39" i="122"/>
  <c r="CJ39" i="122" s="1"/>
  <c r="CI40" i="122"/>
  <c r="CJ40" i="122" s="1"/>
  <c r="CI41" i="122"/>
  <c r="CJ41" i="122" s="1"/>
  <c r="CI42" i="122"/>
  <c r="CJ42" i="122" s="1"/>
  <c r="CI43" i="122"/>
  <c r="CJ43" i="122" s="1"/>
  <c r="CI44" i="122"/>
  <c r="CJ44" i="122" s="1"/>
  <c r="CI45" i="122"/>
  <c r="CI46" i="122"/>
  <c r="CJ46" i="122" s="1"/>
  <c r="CI47" i="122"/>
  <c r="CJ47" i="122" s="1"/>
  <c r="CI48" i="122"/>
  <c r="CJ48" i="122" s="1"/>
  <c r="S31" i="131"/>
  <c r="CD31" i="131" s="1"/>
  <c r="CJ31" i="131" s="1"/>
  <c r="S32" i="131"/>
  <c r="CD32" i="131" s="1"/>
  <c r="CJ32" i="131" s="1"/>
  <c r="CI36" i="131"/>
  <c r="CA32" i="107"/>
  <c r="CI21" i="122"/>
  <c r="CA85" i="107"/>
  <c r="CI15" i="122"/>
  <c r="CI19" i="122"/>
  <c r="CJ19" i="122" s="1"/>
  <c r="S33" i="131"/>
  <c r="CD33" i="131" s="1"/>
  <c r="CJ33" i="131" s="1"/>
  <c r="S34" i="131"/>
  <c r="CD34" i="131" s="1"/>
  <c r="CJ34" i="131" s="1"/>
  <c r="S35" i="131"/>
  <c r="CD35" i="131" s="1"/>
  <c r="CJ35" i="131" s="1"/>
  <c r="S53" i="131"/>
  <c r="CD53" i="131" s="1"/>
  <c r="CJ53" i="131" s="1"/>
  <c r="S21" i="132"/>
  <c r="CD21" i="132" s="1"/>
  <c r="CJ21" i="132" s="1"/>
  <c r="S20" i="84"/>
  <c r="CD20" i="84" s="1"/>
  <c r="CJ20" i="84" s="1"/>
  <c r="CI26" i="122"/>
  <c r="CJ26" i="122" s="1"/>
  <c r="CI10" i="107"/>
  <c r="CJ10" i="107" s="1"/>
  <c r="CH10" i="107"/>
  <c r="CH8" i="107"/>
  <c r="CI8" i="107"/>
  <c r="W85" i="107"/>
  <c r="BT30" i="107"/>
  <c r="V32" i="107"/>
  <c r="AC81" i="107"/>
  <c r="AC32" i="107"/>
  <c r="AJ32" i="107"/>
  <c r="BZ81" i="107"/>
  <c r="BZ32" i="107"/>
  <c r="W81" i="107"/>
  <c r="AK32" i="107"/>
  <c r="BT81" i="107"/>
  <c r="AK35" i="107"/>
  <c r="BM35" i="107"/>
  <c r="CA35" i="107"/>
  <c r="P81" i="107"/>
  <c r="AE5" i="107"/>
  <c r="CA77" i="107"/>
  <c r="AC82" i="107"/>
  <c r="BZ74" i="107"/>
  <c r="BT74" i="107"/>
  <c r="CA74" i="107"/>
  <c r="AX20" i="107"/>
  <c r="CK78" i="107"/>
  <c r="BS21" i="107"/>
  <c r="BZ21" i="107"/>
  <c r="H23" i="107"/>
  <c r="I23" i="107" s="1"/>
  <c r="CC23" i="107" s="1"/>
  <c r="W34" i="107"/>
  <c r="BL34" i="107"/>
  <c r="W74" i="105"/>
  <c r="V84" i="107"/>
  <c r="AC78" i="107"/>
  <c r="BL78" i="107"/>
  <c r="BS78" i="107"/>
  <c r="O68" i="107"/>
  <c r="BZ68" i="107"/>
  <c r="G69" i="107"/>
  <c r="BM75" i="107"/>
  <c r="BT77" i="107"/>
  <c r="W82" i="107"/>
  <c r="CA82" i="107"/>
  <c r="CA87" i="107"/>
  <c r="AQ69" i="107"/>
  <c r="BL69" i="107"/>
  <c r="BS69" i="107"/>
  <c r="BZ84" i="107"/>
  <c r="AK84" i="107"/>
  <c r="AY69" i="107"/>
  <c r="BT78" i="107"/>
  <c r="BT69" i="107"/>
  <c r="CA78" i="107"/>
  <c r="CA84" i="107"/>
  <c r="CA69" i="107"/>
  <c r="AY75" i="107"/>
  <c r="AQ79" i="107"/>
  <c r="AS79" i="107" s="1"/>
  <c r="V74" i="107"/>
  <c r="AC74" i="107"/>
  <c r="BE74" i="107"/>
  <c r="BL81" i="107"/>
  <c r="BS74" i="107"/>
  <c r="AR74" i="107"/>
  <c r="BL66" i="107"/>
  <c r="BS66" i="107"/>
  <c r="W63" i="107"/>
  <c r="AR63" i="107"/>
  <c r="BZ75" i="107"/>
  <c r="P79" i="107"/>
  <c r="P84" i="107"/>
  <c r="G38" i="107"/>
  <c r="CD18" i="136"/>
  <c r="CD20" i="136"/>
  <c r="AJ51" i="107"/>
  <c r="AJ52" i="107"/>
  <c r="AQ52" i="107"/>
  <c r="AC53" i="107"/>
  <c r="BZ55" i="107"/>
  <c r="CD40" i="136"/>
  <c r="CD38" i="136"/>
  <c r="AY54" i="107"/>
  <c r="BT54" i="107"/>
  <c r="BM55" i="107"/>
  <c r="BL57" i="107"/>
  <c r="CD23" i="136"/>
  <c r="CD16" i="136"/>
  <c r="CD21" i="136"/>
  <c r="CD39" i="136"/>
  <c r="CD34" i="136"/>
  <c r="CI38" i="136"/>
  <c r="CD24" i="136"/>
  <c r="CI39" i="136"/>
  <c r="G45" i="107"/>
  <c r="S14" i="136"/>
  <c r="CD14" i="136" s="1"/>
  <c r="CD45" i="136"/>
  <c r="BT57" i="107"/>
  <c r="CI28" i="136"/>
  <c r="CJ28" i="136" s="1"/>
  <c r="CD29" i="136"/>
  <c r="CI30" i="136"/>
  <c r="CI36" i="136"/>
  <c r="CD36" i="136"/>
  <c r="CI37" i="136"/>
  <c r="CI40" i="136"/>
  <c r="CI45" i="136"/>
  <c r="CI32" i="136"/>
  <c r="CI20" i="136"/>
  <c r="CI21" i="136"/>
  <c r="CI25" i="136"/>
  <c r="CD27" i="136"/>
  <c r="CI29" i="136"/>
  <c r="CD30" i="136"/>
  <c r="CI31" i="136"/>
  <c r="CJ31" i="136" s="1"/>
  <c r="O52" i="107"/>
  <c r="BL52" i="107"/>
  <c r="AJ53" i="107"/>
  <c r="BE53" i="107"/>
  <c r="BL53" i="107"/>
  <c r="H54" i="107"/>
  <c r="AR54" i="107"/>
  <c r="AK54" i="107"/>
  <c r="CA54" i="107"/>
  <c r="AR55" i="107"/>
  <c r="AD55" i="107"/>
  <c r="AK55" i="107"/>
  <c r="BT55" i="107"/>
  <c r="AC57" i="107"/>
  <c r="AQ57" i="107"/>
  <c r="CD25" i="136"/>
  <c r="CI26" i="136"/>
  <c r="CJ26" i="136" s="1"/>
  <c r="CI27" i="136"/>
  <c r="CD32" i="136"/>
  <c r="CI33" i="136"/>
  <c r="CJ33" i="136" s="1"/>
  <c r="CI34" i="136"/>
  <c r="G51" i="107"/>
  <c r="CD19" i="136"/>
  <c r="H52" i="107"/>
  <c r="W52" i="107"/>
  <c r="AD52" i="107"/>
  <c r="AK52" i="107"/>
  <c r="AY52" i="107"/>
  <c r="BM52" i="107"/>
  <c r="BT52" i="107"/>
  <c r="CA52" i="107"/>
  <c r="P53" i="107"/>
  <c r="W53" i="107"/>
  <c r="AD53" i="107"/>
  <c r="O56" i="107"/>
  <c r="CI15" i="136"/>
  <c r="CJ15" i="136" s="1"/>
  <c r="CI18" i="136"/>
  <c r="CJ18" i="136" s="1"/>
  <c r="CI24" i="136"/>
  <c r="CJ24" i="136" s="1"/>
  <c r="CD37" i="136"/>
  <c r="CI44" i="136"/>
  <c r="CJ44" i="136" s="1"/>
  <c r="BS55" i="107"/>
  <c r="H57" i="107"/>
  <c r="W57" i="107"/>
  <c r="AY57" i="107"/>
  <c r="BM57" i="107"/>
  <c r="CA57" i="107"/>
  <c r="P54" i="107"/>
  <c r="W54" i="107"/>
  <c r="CI19" i="136"/>
  <c r="CI16" i="136"/>
  <c r="AJ66" i="107"/>
  <c r="BZ66" i="107"/>
  <c r="AK63" i="107"/>
  <c r="AL63" i="107" s="1"/>
  <c r="BF63" i="107"/>
  <c r="BT63" i="107"/>
  <c r="CA63" i="107"/>
  <c r="AX87" i="107"/>
  <c r="H21" i="107"/>
  <c r="AY35" i="107"/>
  <c r="CA53" i="107"/>
  <c r="CA34" i="107"/>
  <c r="H20" i="107"/>
  <c r="H22" i="107"/>
  <c r="I22" i="107" s="1"/>
  <c r="CC22" i="107" s="1"/>
  <c r="BM32" i="107"/>
  <c r="O33" i="107"/>
  <c r="BM33" i="107"/>
  <c r="BL51" i="107"/>
  <c r="BZ51" i="107"/>
  <c r="G52" i="107"/>
  <c r="V52" i="107"/>
  <c r="AC52" i="107"/>
  <c r="AX52" i="107"/>
  <c r="BE52" i="107"/>
  <c r="BS52" i="107"/>
  <c r="BZ52" i="107"/>
  <c r="O53" i="107"/>
  <c r="BS53" i="107"/>
  <c r="CA55" i="107"/>
  <c r="H56" i="107"/>
  <c r="P56" i="107"/>
  <c r="W56" i="107"/>
  <c r="AD56" i="107"/>
  <c r="AK56" i="107"/>
  <c r="AY56" i="107"/>
  <c r="BM56" i="107"/>
  <c r="BT56" i="107"/>
  <c r="CA56" i="107"/>
  <c r="G57" i="107"/>
  <c r="O57" i="107"/>
  <c r="V57" i="107"/>
  <c r="AJ57" i="107"/>
  <c r="AX57" i="107"/>
  <c r="BS57" i="107"/>
  <c r="BZ57" i="107"/>
  <c r="AX34" i="107"/>
  <c r="W20" i="107"/>
  <c r="AD20" i="107"/>
  <c r="AR20" i="107"/>
  <c r="AC20" i="107"/>
  <c r="AQ20" i="107"/>
  <c r="BL20" i="107"/>
  <c r="BM31" i="107"/>
  <c r="BN31" i="107" s="1"/>
  <c r="G30" i="107"/>
  <c r="O54" i="107"/>
  <c r="AC54" i="107"/>
  <c r="AJ54" i="107"/>
  <c r="AQ54" i="107"/>
  <c r="AX54" i="107"/>
  <c r="BL54" i="107"/>
  <c r="BS54" i="107"/>
  <c r="BZ54" i="107"/>
  <c r="G55" i="107"/>
  <c r="AQ22" i="107"/>
  <c r="BF21" i="107"/>
  <c r="V21" i="107"/>
  <c r="H39" i="107"/>
  <c r="BM41" i="107"/>
  <c r="BM40" i="107"/>
  <c r="W41" i="107"/>
  <c r="AK41" i="107"/>
  <c r="AY41" i="107"/>
  <c r="G49" i="107"/>
  <c r="BL49" i="107"/>
  <c r="BS49" i="107"/>
  <c r="BF68" i="107"/>
  <c r="AJ68" i="107"/>
  <c r="AQ68" i="107"/>
  <c r="BL68" i="107"/>
  <c r="BS68" i="107"/>
  <c r="J21" i="125"/>
  <c r="J15" i="125"/>
  <c r="J22" i="125"/>
  <c r="J23" i="125"/>
  <c r="J14" i="125"/>
  <c r="J16" i="120"/>
  <c r="G63" i="107"/>
  <c r="H63" i="107"/>
  <c r="J27" i="120"/>
  <c r="J15" i="120"/>
  <c r="V75" i="107"/>
  <c r="AC75" i="107"/>
  <c r="AJ75" i="107"/>
  <c r="AQ75" i="107"/>
  <c r="BL75" i="107"/>
  <c r="BS76" i="107"/>
  <c r="AC77" i="107"/>
  <c r="BE77" i="107"/>
  <c r="BZ77" i="107"/>
  <c r="AD79" i="107"/>
  <c r="AK79" i="107"/>
  <c r="BF79" i="107"/>
  <c r="P80" i="107"/>
  <c r="W80" i="107"/>
  <c r="BT80" i="107"/>
  <c r="CA64" i="107"/>
  <c r="BZ64" i="107"/>
  <c r="BT64" i="107"/>
  <c r="BS64" i="107"/>
  <c r="BL64" i="107"/>
  <c r="BF64" i="107"/>
  <c r="AY64" i="107"/>
  <c r="AR64" i="107"/>
  <c r="AQ64" i="107"/>
  <c r="AJ64" i="107"/>
  <c r="AK64" i="107"/>
  <c r="AC64" i="107"/>
  <c r="V64" i="107"/>
  <c r="W64" i="107"/>
  <c r="W61" i="107"/>
  <c r="AR77" i="107"/>
  <c r="V82" i="107"/>
  <c r="BM82" i="107"/>
  <c r="BT82" i="107"/>
  <c r="AR86" i="107"/>
  <c r="BM86" i="107"/>
  <c r="P87" i="107"/>
  <c r="W87" i="107"/>
  <c r="AR87" i="107"/>
  <c r="BS81" i="107"/>
  <c r="AR81" i="107"/>
  <c r="CA81" i="107"/>
  <c r="W68" i="107"/>
  <c r="AD68" i="107"/>
  <c r="AK68" i="107"/>
  <c r="AY68" i="107"/>
  <c r="BM68" i="107"/>
  <c r="BT68" i="107"/>
  <c r="CA68" i="107"/>
  <c r="BL74" i="107"/>
  <c r="P74" i="107"/>
  <c r="BF74" i="107"/>
  <c r="BT87" i="107"/>
  <c r="BT83" i="107"/>
  <c r="CA83" i="107"/>
  <c r="O84" i="107"/>
  <c r="BM84" i="107"/>
  <c r="AJ85" i="107"/>
  <c r="AQ85" i="107"/>
  <c r="BS85" i="107"/>
  <c r="BZ85" i="107"/>
  <c r="P86" i="107"/>
  <c r="AD86" i="107"/>
  <c r="BL82" i="107"/>
  <c r="BZ82" i="107"/>
  <c r="BZ83" i="107"/>
  <c r="AD85" i="107"/>
  <c r="BT85" i="107"/>
  <c r="BS87" i="107"/>
  <c r="W79" i="107"/>
  <c r="AY79" i="107"/>
  <c r="BT79" i="107"/>
  <c r="CA79" i="107"/>
  <c r="BM80" i="107"/>
  <c r="CA80" i="107"/>
  <c r="O69" i="107"/>
  <c r="BT75" i="107"/>
  <c r="CA75" i="107"/>
  <c r="AJ76" i="107"/>
  <c r="O78" i="107"/>
  <c r="BM79" i="107"/>
  <c r="AR82" i="107"/>
  <c r="AD82" i="107"/>
  <c r="AK82" i="107"/>
  <c r="BZ13" i="107"/>
  <c r="H26" i="107"/>
  <c r="H32" i="107"/>
  <c r="BM34" i="107"/>
  <c r="AK53" i="107"/>
  <c r="AR53" i="107"/>
  <c r="AY53" i="107"/>
  <c r="BF53" i="107"/>
  <c r="BM53" i="107"/>
  <c r="BT53" i="107"/>
  <c r="BT34" i="107"/>
  <c r="CA41" i="107"/>
  <c r="AY43" i="107"/>
  <c r="H51" i="107"/>
  <c r="P51" i="107"/>
  <c r="W51" i="107"/>
  <c r="AD51" i="107"/>
  <c r="AK51" i="107"/>
  <c r="BM51" i="107"/>
  <c r="AD54" i="107"/>
  <c r="BM54" i="107"/>
  <c r="P55" i="107"/>
  <c r="W55" i="107"/>
  <c r="AY55" i="107"/>
  <c r="BF55" i="107"/>
  <c r="BM22" i="107"/>
  <c r="BM25" i="107"/>
  <c r="G26" i="107"/>
  <c r="H27" i="107"/>
  <c r="BM27" i="107"/>
  <c r="G28" i="107"/>
  <c r="H29" i="107"/>
  <c r="O29" i="107"/>
  <c r="Q29" i="107" s="1"/>
  <c r="O30" i="107"/>
  <c r="AR56" i="107"/>
  <c r="BZ30" i="107"/>
  <c r="AJ29" i="107"/>
  <c r="CA28" i="107"/>
  <c r="CA26" i="107"/>
  <c r="AJ24" i="107"/>
  <c r="BT23" i="107"/>
  <c r="BZ53" i="107"/>
  <c r="AC55" i="107"/>
  <c r="AJ55" i="107"/>
  <c r="AX55" i="107"/>
  <c r="BL55" i="107"/>
  <c r="P33" i="107"/>
  <c r="P31" i="107"/>
  <c r="AR35" i="107"/>
  <c r="H24" i="107"/>
  <c r="O24" i="107"/>
  <c r="Q24" i="107" s="1"/>
  <c r="BM24" i="107"/>
  <c r="G25" i="107"/>
  <c r="G29" i="107"/>
  <c r="AC41" i="107"/>
  <c r="AX43" i="107"/>
  <c r="H45" i="107"/>
  <c r="H46" i="107"/>
  <c r="P46" i="107"/>
  <c r="AD46" i="107"/>
  <c r="AR46" i="107"/>
  <c r="BM46" i="107"/>
  <c r="P47" i="107"/>
  <c r="H49" i="107"/>
  <c r="AD49" i="107"/>
  <c r="AK49" i="107"/>
  <c r="O51" i="107"/>
  <c r="V51" i="107"/>
  <c r="AC51" i="107"/>
  <c r="AQ51" i="107"/>
  <c r="AX51" i="107"/>
  <c r="BE51" i="107"/>
  <c r="AQ34" i="107"/>
  <c r="P30" i="107"/>
  <c r="W29" i="107"/>
  <c r="BT29" i="107"/>
  <c r="W28" i="107"/>
  <c r="BT28" i="107"/>
  <c r="BL28" i="107"/>
  <c r="BZ28" i="107"/>
  <c r="CA27" i="107"/>
  <c r="BT26" i="107"/>
  <c r="BL26" i="107"/>
  <c r="BZ26" i="107"/>
  <c r="P25" i="107"/>
  <c r="CA25" i="107"/>
  <c r="V25" i="107"/>
  <c r="AJ25" i="107"/>
  <c r="BZ25" i="107"/>
  <c r="P23" i="107"/>
  <c r="AJ23" i="107"/>
  <c r="BL23" i="107"/>
  <c r="AD32" i="107"/>
  <c r="AR32" i="107"/>
  <c r="BV8" i="107"/>
  <c r="BT35" i="107"/>
  <c r="P35" i="107"/>
  <c r="W35" i="107"/>
  <c r="V53" i="107"/>
  <c r="AQ53" i="107"/>
  <c r="AX53" i="107"/>
  <c r="BS56" i="107"/>
  <c r="BY8" i="107"/>
  <c r="CA20" i="107"/>
  <c r="S8" i="107"/>
  <c r="V20" i="107"/>
  <c r="BW8" i="107"/>
  <c r="BZ20" i="107"/>
  <c r="H31" i="107"/>
  <c r="AD31" i="107"/>
  <c r="AK22" i="107"/>
  <c r="BL35" i="107"/>
  <c r="H38" i="107"/>
  <c r="H35" i="107"/>
  <c r="AJ35" i="107"/>
  <c r="AR51" i="107"/>
  <c r="G20" i="107"/>
  <c r="BT51" i="107"/>
  <c r="CA51" i="107"/>
  <c r="AY22" i="107"/>
  <c r="BT22" i="107"/>
  <c r="G27" i="107"/>
  <c r="P27" i="107"/>
  <c r="H28" i="107"/>
  <c r="O28" i="107"/>
  <c r="BM28" i="107"/>
  <c r="BS51" i="107"/>
  <c r="BL56" i="107"/>
  <c r="AD34" i="107"/>
  <c r="AR34" i="107"/>
  <c r="BF34" i="107"/>
  <c r="BZ34" i="107"/>
  <c r="BF29" i="107"/>
  <c r="CE29" i="107" s="1"/>
  <c r="CH29" i="107" s="1"/>
  <c r="CA29" i="107"/>
  <c r="BZ29" i="107"/>
  <c r="BF28" i="107"/>
  <c r="W27" i="107"/>
  <c r="AK27" i="107"/>
  <c r="BT27" i="107"/>
  <c r="V27" i="107"/>
  <c r="BZ27" i="107"/>
  <c r="BF26" i="107"/>
  <c r="W25" i="107"/>
  <c r="AK25" i="107"/>
  <c r="BT25" i="107"/>
  <c r="BS25" i="107"/>
  <c r="AD24" i="107"/>
  <c r="BL24" i="107"/>
  <c r="BZ24" i="107"/>
  <c r="W23" i="107"/>
  <c r="AQ23" i="107"/>
  <c r="BS23" i="107"/>
  <c r="CA22" i="107"/>
  <c r="BL22" i="107"/>
  <c r="V33" i="107"/>
  <c r="AQ33" i="107"/>
  <c r="BS33" i="107"/>
  <c r="BZ33" i="107"/>
  <c r="W33" i="107"/>
  <c r="AD33" i="107"/>
  <c r="AK33" i="107"/>
  <c r="BT33" i="107"/>
  <c r="CA33" i="107"/>
  <c r="R8" i="107"/>
  <c r="BM20" i="107"/>
  <c r="L8" i="107"/>
  <c r="BM21" i="107"/>
  <c r="O23" i="107"/>
  <c r="BM23" i="107"/>
  <c r="O25" i="107"/>
  <c r="BE57" i="107"/>
  <c r="AQ29" i="107"/>
  <c r="AJ28" i="107"/>
  <c r="BT24" i="107"/>
  <c r="AC24" i="107"/>
  <c r="CA23" i="107"/>
  <c r="BZ23" i="107"/>
  <c r="AK21" i="107"/>
  <c r="BT21" i="107"/>
  <c r="BM74" i="107"/>
  <c r="BS75" i="107"/>
  <c r="BS82" i="107"/>
  <c r="BS83" i="107"/>
  <c r="BM85" i="107"/>
  <c r="BL86" i="107"/>
  <c r="O87" i="107"/>
  <c r="V87" i="107"/>
  <c r="AC87" i="107"/>
  <c r="AJ87" i="107"/>
  <c r="AQ87" i="107"/>
  <c r="BE87" i="107"/>
  <c r="W76" i="107"/>
  <c r="BZ76" i="107"/>
  <c r="BM69" i="107"/>
  <c r="O79" i="107"/>
  <c r="V79" i="107"/>
  <c r="AC79" i="107"/>
  <c r="H69" i="107"/>
  <c r="BM76" i="107"/>
  <c r="AJ77" i="107"/>
  <c r="AQ77" i="107"/>
  <c r="BS77" i="107"/>
  <c r="BL79" i="107"/>
  <c r="O83" i="107"/>
  <c r="AR75" i="107"/>
  <c r="W75" i="107"/>
  <c r="AD75" i="107"/>
  <c r="AK75" i="107"/>
  <c r="BF75" i="107"/>
  <c r="P76" i="107"/>
  <c r="W13" i="107"/>
  <c r="CA13" i="107"/>
  <c r="BZ79" i="107"/>
  <c r="BL80" i="107"/>
  <c r="BS80" i="107"/>
  <c r="BZ80" i="107"/>
  <c r="AR83" i="107"/>
  <c r="AK86" i="107"/>
  <c r="AD87" i="107"/>
  <c r="AK87" i="107"/>
  <c r="BM87" i="107"/>
  <c r="V69" i="107"/>
  <c r="BS84" i="107"/>
  <c r="BU84" i="107" s="1"/>
  <c r="J32" i="121"/>
  <c r="J14" i="121"/>
  <c r="G64" i="107"/>
  <c r="AY21" i="107"/>
  <c r="BM65" i="107"/>
  <c r="V65" i="107"/>
  <c r="W62" i="107"/>
  <c r="X62" i="107" s="1"/>
  <c r="BZ65" i="107"/>
  <c r="CB65" i="107" s="1"/>
  <c r="P62" i="107"/>
  <c r="CA66" i="107"/>
  <c r="AQ65" i="107"/>
  <c r="AS65" i="107" s="1"/>
  <c r="BE65" i="107"/>
  <c r="BG65" i="107" s="1"/>
  <c r="AD62" i="107"/>
  <c r="AE62" i="107" s="1"/>
  <c r="AK62" i="107"/>
  <c r="BT62" i="107"/>
  <c r="H66" i="107"/>
  <c r="BM66" i="107"/>
  <c r="O63" i="107"/>
  <c r="AC65" i="107"/>
  <c r="AE65" i="107" s="1"/>
  <c r="AJ65" i="107"/>
  <c r="AL65" i="107" s="1"/>
  <c r="BL65" i="107"/>
  <c r="BS65" i="107"/>
  <c r="AY62" i="107"/>
  <c r="BF62" i="107"/>
  <c r="P7" i="107"/>
  <c r="BZ60" i="107"/>
  <c r="AM12" i="107"/>
  <c r="AR62" i="107"/>
  <c r="BY12" i="107"/>
  <c r="X65" i="107"/>
  <c r="W60" i="107"/>
  <c r="BM60" i="107"/>
  <c r="BT60" i="107"/>
  <c r="CA60" i="107"/>
  <c r="AR61" i="107"/>
  <c r="AD61" i="107"/>
  <c r="AK61" i="107"/>
  <c r="BF61" i="107"/>
  <c r="BM61" i="107"/>
  <c r="BT61" i="107"/>
  <c r="CA61" i="107"/>
  <c r="G65" i="107"/>
  <c r="P64" i="107"/>
  <c r="O64" i="107"/>
  <c r="V66" i="107"/>
  <c r="AC66" i="107"/>
  <c r="BE66" i="107"/>
  <c r="AD63" i="107"/>
  <c r="P63" i="107"/>
  <c r="AY63" i="107"/>
  <c r="H64" i="107"/>
  <c r="W67" i="107"/>
  <c r="V63" i="107"/>
  <c r="AC63" i="107"/>
  <c r="AQ63" i="107"/>
  <c r="AX63" i="107"/>
  <c r="BE63" i="107"/>
  <c r="BL63" i="107"/>
  <c r="BN63" i="107" s="1"/>
  <c r="BS63" i="107"/>
  <c r="BM64" i="107"/>
  <c r="P59" i="107"/>
  <c r="W59" i="107"/>
  <c r="AD59" i="107"/>
  <c r="AK59" i="107"/>
  <c r="BM59" i="107"/>
  <c r="BT59" i="107"/>
  <c r="CA59" i="107"/>
  <c r="AJ60" i="107"/>
  <c r="BL60" i="107"/>
  <c r="BS60" i="107"/>
  <c r="V61" i="107"/>
  <c r="AJ61" i="107"/>
  <c r="AX61" i="107"/>
  <c r="BL61" i="107"/>
  <c r="BS61" i="107"/>
  <c r="BZ61" i="107"/>
  <c r="G62" i="107"/>
  <c r="BM62" i="107"/>
  <c r="BN62" i="107" s="1"/>
  <c r="H65" i="107"/>
  <c r="F6" i="117"/>
  <c r="AK60" i="107"/>
  <c r="H61" i="107"/>
  <c r="P61" i="107"/>
  <c r="AY61" i="107"/>
  <c r="G61" i="107"/>
  <c r="O61" i="107"/>
  <c r="AC61" i="107"/>
  <c r="AQ61" i="107"/>
  <c r="BE61" i="107"/>
  <c r="BW12" i="107"/>
  <c r="U12" i="107"/>
  <c r="W66" i="107"/>
  <c r="AD66" i="107"/>
  <c r="K12" i="107"/>
  <c r="BA12" i="107"/>
  <c r="CA62" i="107"/>
  <c r="M12" i="107"/>
  <c r="P72" i="107"/>
  <c r="AQ59" i="107"/>
  <c r="BL59" i="107"/>
  <c r="BS59" i="107"/>
  <c r="BZ59" i="107"/>
  <c r="O62" i="107"/>
  <c r="CJ14" i="132"/>
  <c r="AR42" i="107"/>
  <c r="O48" i="107"/>
  <c r="BM48" i="107"/>
  <c r="H70" i="107"/>
  <c r="BL47" i="107"/>
  <c r="BZ48" i="107"/>
  <c r="O49" i="107"/>
  <c r="V49" i="107"/>
  <c r="AC49" i="107"/>
  <c r="AJ49" i="107"/>
  <c r="AQ49" i="107"/>
  <c r="AX49" i="107"/>
  <c r="BE49" i="107"/>
  <c r="BZ49" i="107"/>
  <c r="BL43" i="107"/>
  <c r="BZ43" i="107"/>
  <c r="W40" i="107"/>
  <c r="AD40" i="107"/>
  <c r="AR40" i="107"/>
  <c r="CA40" i="107"/>
  <c r="P42" i="107"/>
  <c r="AY42" i="107"/>
  <c r="O43" i="107"/>
  <c r="V43" i="107"/>
  <c r="AC43" i="107"/>
  <c r="AJ43" i="107"/>
  <c r="AQ43" i="107"/>
  <c r="BE43" i="107"/>
  <c r="BS43" i="107"/>
  <c r="L11" i="105"/>
  <c r="BT76" i="107"/>
  <c r="BT66" i="107"/>
  <c r="BA13" i="107"/>
  <c r="BF13" i="107" s="1"/>
  <c r="CK83" i="107"/>
  <c r="AG13" i="107"/>
  <c r="AJ13" i="107" s="1"/>
  <c r="P83" i="107"/>
  <c r="CA76" i="107"/>
  <c r="K13" i="107"/>
  <c r="P13" i="107" s="1"/>
  <c r="AR76" i="107"/>
  <c r="AT13" i="107"/>
  <c r="AY13" i="107" s="1"/>
  <c r="AY76" i="107"/>
  <c r="BL76" i="107"/>
  <c r="BL21" i="107"/>
  <c r="BW9" i="107"/>
  <c r="BZ9" i="107" s="1"/>
  <c r="BZ31" i="107"/>
  <c r="CK75" i="107"/>
  <c r="AD76" i="107"/>
  <c r="BZ63" i="107"/>
  <c r="BS35" i="107"/>
  <c r="BZ35" i="107"/>
  <c r="AR68" i="107"/>
  <c r="P68" i="107"/>
  <c r="BM83" i="107"/>
  <c r="AK13" i="107"/>
  <c r="O22" i="107"/>
  <c r="H34" i="107"/>
  <c r="W47" i="107"/>
  <c r="AY47" i="107"/>
  <c r="BM47" i="107"/>
  <c r="CA47" i="107"/>
  <c r="H48" i="107"/>
  <c r="P48" i="107"/>
  <c r="CA48" i="107"/>
  <c r="P49" i="107"/>
  <c r="BM49" i="107"/>
  <c r="O55" i="107"/>
  <c r="V55" i="107"/>
  <c r="AD60" i="107"/>
  <c r="AY60" i="107"/>
  <c r="H62" i="107"/>
  <c r="O76" i="107"/>
  <c r="V76" i="107"/>
  <c r="AC76" i="107"/>
  <c r="AQ76" i="107"/>
  <c r="AX76" i="107"/>
  <c r="P77" i="107"/>
  <c r="AD77" i="107"/>
  <c r="AK77" i="107"/>
  <c r="AY77" i="107"/>
  <c r="BF77" i="107"/>
  <c r="BM77" i="107"/>
  <c r="O81" i="107"/>
  <c r="O82" i="107"/>
  <c r="BL83" i="107"/>
  <c r="V85" i="107"/>
  <c r="AJ20" i="107"/>
  <c r="BY9" i="107"/>
  <c r="CA9" i="107" s="1"/>
  <c r="CA31" i="107"/>
  <c r="AX66" i="107"/>
  <c r="P28" i="107"/>
  <c r="G34" i="107"/>
  <c r="O35" i="107"/>
  <c r="V35" i="107"/>
  <c r="AC35" i="107"/>
  <c r="AC40" i="107"/>
  <c r="BS40" i="107"/>
  <c r="BL42" i="107"/>
  <c r="BZ42" i="107"/>
  <c r="P43" i="107"/>
  <c r="BT43" i="107"/>
  <c r="BL46" i="107"/>
  <c r="BZ46" i="107"/>
  <c r="BE56" i="107"/>
  <c r="AJ79" i="107"/>
  <c r="AX79" i="107"/>
  <c r="BE79" i="107"/>
  <c r="P85" i="107"/>
  <c r="AK85" i="107"/>
  <c r="AR85" i="107"/>
  <c r="AY85" i="107"/>
  <c r="BF85" i="107"/>
  <c r="Q5" i="107"/>
  <c r="G24" i="107"/>
  <c r="O27" i="107"/>
  <c r="BM29" i="107"/>
  <c r="G32" i="107"/>
  <c r="G33" i="107"/>
  <c r="BF56" i="107"/>
  <c r="BZ56" i="107"/>
  <c r="AD57" i="107"/>
  <c r="AK57" i="107"/>
  <c r="BF57" i="107"/>
  <c r="O80" i="107"/>
  <c r="V80" i="107"/>
  <c r="AC80" i="107"/>
  <c r="AJ80" i="107"/>
  <c r="AX80" i="107"/>
  <c r="BE80" i="107"/>
  <c r="BM81" i="107"/>
  <c r="W83" i="107"/>
  <c r="AD83" i="107"/>
  <c r="AK83" i="107"/>
  <c r="AY83" i="107"/>
  <c r="BF83" i="107"/>
  <c r="BL85" i="107"/>
  <c r="V30" i="107"/>
  <c r="U8" i="107"/>
  <c r="W21" i="107"/>
  <c r="BS20" i="107"/>
  <c r="AK30" i="107"/>
  <c r="AJ30" i="107"/>
  <c r="AX30" i="107"/>
  <c r="BL30" i="107"/>
  <c r="AD29" i="107"/>
  <c r="AC29" i="107"/>
  <c r="BS29" i="107"/>
  <c r="AK28" i="107"/>
  <c r="AY28" i="107"/>
  <c r="AC28" i="107"/>
  <c r="AQ28" i="107"/>
  <c r="BS28" i="107"/>
  <c r="AQ27" i="107"/>
  <c r="BS27" i="107"/>
  <c r="AK26" i="107"/>
  <c r="AY26" i="107"/>
  <c r="AC26" i="107"/>
  <c r="AQ26" i="107"/>
  <c r="BE26" i="107"/>
  <c r="BG26" i="107" s="1"/>
  <c r="BS26" i="107"/>
  <c r="AC25" i="107"/>
  <c r="BE25" i="107"/>
  <c r="AK24" i="107"/>
  <c r="BS24" i="107"/>
  <c r="AD23" i="107"/>
  <c r="V22" i="107"/>
  <c r="AJ22" i="107"/>
  <c r="AX22" i="107"/>
  <c r="BZ22" i="107"/>
  <c r="V81" i="107"/>
  <c r="AJ81" i="107"/>
  <c r="AJ74" i="107"/>
  <c r="AQ81" i="107"/>
  <c r="AQ74" i="107"/>
  <c r="AX74" i="107"/>
  <c r="BE81" i="107"/>
  <c r="AX21" i="107"/>
  <c r="AO12" i="107"/>
  <c r="AX33" i="107"/>
  <c r="W78" i="107"/>
  <c r="W84" i="107"/>
  <c r="AD69" i="107"/>
  <c r="AK78" i="107"/>
  <c r="AK69" i="107"/>
  <c r="AR78" i="107"/>
  <c r="AR84" i="107"/>
  <c r="AY78" i="107"/>
  <c r="AY84" i="107"/>
  <c r="BF78" i="107"/>
  <c r="BF84" i="107"/>
  <c r="BF69" i="107"/>
  <c r="AD30" i="107"/>
  <c r="AR30" i="107"/>
  <c r="BF30" i="107"/>
  <c r="CA30" i="107"/>
  <c r="AQ30" i="107"/>
  <c r="BS30" i="107"/>
  <c r="AK29" i="107"/>
  <c r="AY29" i="107"/>
  <c r="BL29" i="107"/>
  <c r="AD28" i="107"/>
  <c r="V28" i="107"/>
  <c r="AJ27" i="107"/>
  <c r="AX27" i="107"/>
  <c r="BL27" i="107"/>
  <c r="AD26" i="107"/>
  <c r="BL25" i="107"/>
  <c r="CA24" i="107"/>
  <c r="V24" i="107"/>
  <c r="AK23" i="107"/>
  <c r="BS22" i="107"/>
  <c r="BX8" i="107"/>
  <c r="BM42" i="107"/>
  <c r="BT42" i="107"/>
  <c r="CA42" i="107"/>
  <c r="AK43" i="107"/>
  <c r="W46" i="107"/>
  <c r="AK46" i="107"/>
  <c r="AY46" i="107"/>
  <c r="BF46" i="107"/>
  <c r="BT46" i="107"/>
  <c r="CA46" i="107"/>
  <c r="BT47" i="107"/>
  <c r="CA72" i="107"/>
  <c r="AQ73" i="107"/>
  <c r="BL73" i="107"/>
  <c r="BZ73" i="107"/>
  <c r="BT73" i="107"/>
  <c r="CA6" i="107"/>
  <c r="AX6" i="107"/>
  <c r="BZ6" i="107"/>
  <c r="AR48" i="107"/>
  <c r="G46" i="107"/>
  <c r="O46" i="107"/>
  <c r="V46" i="107"/>
  <c r="AC46" i="107"/>
  <c r="AJ46" i="107"/>
  <c r="AQ46" i="107"/>
  <c r="BS46" i="107"/>
  <c r="BS42" i="107"/>
  <c r="AR43" i="107"/>
  <c r="W43" i="107"/>
  <c r="AD43" i="107"/>
  <c r="BF43" i="107"/>
  <c r="BM43" i="107"/>
  <c r="CA43" i="107"/>
  <c r="G39" i="107"/>
  <c r="G40" i="107"/>
  <c r="V40" i="107"/>
  <c r="AJ40" i="107"/>
  <c r="AQ40" i="107"/>
  <c r="BL40" i="107"/>
  <c r="BZ40" i="107"/>
  <c r="I41" i="107"/>
  <c r="O41" i="107"/>
  <c r="V41" i="107"/>
  <c r="BL41" i="107"/>
  <c r="BS41" i="107"/>
  <c r="BZ41" i="107"/>
  <c r="O42" i="107"/>
  <c r="AC42" i="107"/>
  <c r="BT48" i="107"/>
  <c r="AR49" i="107"/>
  <c r="W49" i="107"/>
  <c r="BT49" i="107"/>
  <c r="CA49" i="107"/>
  <c r="BM72" i="107"/>
  <c r="BZ72" i="107"/>
  <c r="BS73" i="107"/>
  <c r="BS47" i="107"/>
  <c r="BZ47" i="107"/>
  <c r="G48" i="107"/>
  <c r="V48" i="107"/>
  <c r="AQ48" i="107"/>
  <c r="BL48" i="107"/>
  <c r="BM73" i="107"/>
  <c r="BZ7" i="107"/>
  <c r="CA73" i="107"/>
  <c r="BT40" i="107"/>
  <c r="AJ41" i="107"/>
  <c r="AQ41" i="107"/>
  <c r="AX41" i="107"/>
  <c r="AJ48" i="107"/>
  <c r="AX48" i="107"/>
  <c r="BS48" i="107"/>
  <c r="AK6" i="107"/>
  <c r="O73" i="107"/>
  <c r="BS72" i="107"/>
  <c r="BT72" i="107"/>
  <c r="AK73" i="107"/>
  <c r="CA7" i="107"/>
  <c r="P41" i="107"/>
  <c r="AD41" i="107"/>
  <c r="BT41" i="107"/>
  <c r="W42" i="107"/>
  <c r="AD42" i="107"/>
  <c r="AK42" i="107"/>
  <c r="W48" i="107"/>
  <c r="AD48" i="107"/>
  <c r="AQ72" i="107"/>
  <c r="BL72" i="107"/>
  <c r="W72" i="107"/>
  <c r="AK72" i="107"/>
  <c r="AJ73" i="107"/>
  <c r="AD73" i="107"/>
  <c r="V6" i="107"/>
  <c r="J27" i="84"/>
  <c r="F17" i="117"/>
  <c r="CJ20" i="132"/>
  <c r="M8" i="133"/>
  <c r="AB8" i="133"/>
  <c r="CJ13" i="84"/>
  <c r="W8" i="133"/>
  <c r="AB43" i="133"/>
  <c r="R78" i="27"/>
  <c r="R60" i="27"/>
  <c r="K12" i="4"/>
  <c r="L12" i="4"/>
  <c r="R15" i="27"/>
  <c r="R16" i="27"/>
  <c r="R33" i="27"/>
  <c r="R34" i="27"/>
  <c r="R51" i="27"/>
  <c r="R52" i="27"/>
  <c r="R59" i="27"/>
  <c r="R65" i="27"/>
  <c r="R69" i="27"/>
  <c r="R73" i="27"/>
  <c r="R77" i="27"/>
  <c r="R81" i="27"/>
  <c r="R84" i="27"/>
  <c r="R86" i="27"/>
  <c r="R88" i="27"/>
  <c r="R90" i="27"/>
  <c r="R92" i="27"/>
  <c r="H39" i="133"/>
  <c r="V7" i="133"/>
  <c r="V39" i="133" s="1"/>
  <c r="V50" i="133" s="1"/>
  <c r="U39" i="133"/>
  <c r="W15" i="133"/>
  <c r="AB15" i="133"/>
  <c r="M15" i="133"/>
  <c r="F14" i="117"/>
  <c r="CJ19" i="131"/>
  <c r="R74" i="27"/>
  <c r="Q18" i="27"/>
  <c r="R18" i="27" s="1"/>
  <c r="R19" i="27"/>
  <c r="R20" i="27"/>
  <c r="R37" i="27"/>
  <c r="R38" i="27"/>
  <c r="Q54" i="27"/>
  <c r="R54" i="27" s="1"/>
  <c r="R55" i="27"/>
  <c r="R56" i="27"/>
  <c r="W6" i="133"/>
  <c r="W34" i="133"/>
  <c r="W19" i="133"/>
  <c r="R70" i="27"/>
  <c r="P13" i="27"/>
  <c r="R13" i="27" s="1"/>
  <c r="Q22" i="27"/>
  <c r="R22" i="27" s="1"/>
  <c r="R23" i="27"/>
  <c r="R24" i="27"/>
  <c r="P31" i="27"/>
  <c r="R31" i="27" s="1"/>
  <c r="Q40" i="27"/>
  <c r="R40" i="27" s="1"/>
  <c r="R41" i="27"/>
  <c r="R42" i="27"/>
  <c r="P49" i="27"/>
  <c r="R49" i="27" s="1"/>
  <c r="O31" i="107"/>
  <c r="AC48" i="107"/>
  <c r="G54" i="107"/>
  <c r="V54" i="107"/>
  <c r="H55" i="107"/>
  <c r="O74" i="107"/>
  <c r="O75" i="107"/>
  <c r="AX75" i="107"/>
  <c r="CJ37" i="122"/>
  <c r="CJ45" i="122"/>
  <c r="CJ36" i="131"/>
  <c r="K13" i="4"/>
  <c r="O32" i="107"/>
  <c r="AX40" i="107"/>
  <c r="BE40" i="107"/>
  <c r="V47" i="107"/>
  <c r="AJ47" i="107"/>
  <c r="AQ47" i="107"/>
  <c r="AX47" i="107"/>
  <c r="P52" i="107"/>
  <c r="AR52" i="107"/>
  <c r="BF52" i="107"/>
  <c r="BF54" i="107"/>
  <c r="BL77" i="107"/>
  <c r="BM78" i="107"/>
  <c r="AD80" i="107"/>
  <c r="AK80" i="107"/>
  <c r="AY80" i="107"/>
  <c r="BF80" i="107"/>
  <c r="CJ15" i="122"/>
  <c r="S25" i="131"/>
  <c r="CD25" i="131" s="1"/>
  <c r="CJ25" i="131" s="1"/>
  <c r="CI23" i="136"/>
  <c r="G21" i="107"/>
  <c r="H25" i="107"/>
  <c r="O26" i="107"/>
  <c r="H30" i="107"/>
  <c r="AR41" i="107"/>
  <c r="V42" i="107"/>
  <c r="AQ42" i="107"/>
  <c r="AK48" i="107"/>
  <c r="AY49" i="107"/>
  <c r="AQ55" i="107"/>
  <c r="G56" i="107"/>
  <c r="V56" i="107"/>
  <c r="AC56" i="107"/>
  <c r="AJ56" i="107"/>
  <c r="AQ56" i="107"/>
  <c r="G60" i="107"/>
  <c r="AQ60" i="107"/>
  <c r="AX60" i="107"/>
  <c r="V68" i="107"/>
  <c r="AC68" i="107"/>
  <c r="BS79" i="107"/>
  <c r="AK34" i="107"/>
  <c r="BS32" i="107"/>
  <c r="BT32" i="107"/>
  <c r="AQ9" i="107"/>
  <c r="AQ31" i="107"/>
  <c r="BF9" i="107"/>
  <c r="BF31" i="107"/>
  <c r="BE75" i="107"/>
  <c r="AK76" i="107"/>
  <c r="AR21" i="107"/>
  <c r="AS21" i="107" s="1"/>
  <c r="AC21" i="107"/>
  <c r="AE21" i="107" s="1"/>
  <c r="K9" i="107"/>
  <c r="CK13" i="107"/>
  <c r="BL32" i="107"/>
  <c r="BT20" i="107"/>
  <c r="AX9" i="107"/>
  <c r="AX31" i="107"/>
  <c r="BS31" i="107"/>
  <c r="BT31" i="107"/>
  <c r="AX65" i="107"/>
  <c r="BV12" i="107"/>
  <c r="BS34" i="107"/>
  <c r="BL33" i="107"/>
  <c r="N12" i="107"/>
  <c r="AC31" i="107"/>
  <c r="BX12" i="107"/>
  <c r="AC34" i="107"/>
  <c r="AX28" i="107"/>
  <c r="AX26" i="107"/>
  <c r="AX24" i="107"/>
  <c r="V23" i="107"/>
  <c r="AR72" i="107"/>
  <c r="BE64" i="107"/>
  <c r="AX64" i="107"/>
  <c r="AC73" i="107"/>
  <c r="V34" i="107"/>
  <c r="V29" i="107"/>
  <c r="AQ25" i="107"/>
  <c r="W24" i="107"/>
  <c r="AR24" i="107"/>
  <c r="BF24" i="107"/>
  <c r="AC23" i="107"/>
  <c r="AD22" i="107"/>
  <c r="AC84" i="107"/>
  <c r="AC69" i="107"/>
  <c r="AJ84" i="107"/>
  <c r="AJ78" i="107"/>
  <c r="AQ84" i="107"/>
  <c r="AQ78" i="107"/>
  <c r="AX84" i="107"/>
  <c r="AX69" i="107"/>
  <c r="AX78" i="107"/>
  <c r="BE84" i="107"/>
  <c r="BE69" i="107"/>
  <c r="BE78" i="107"/>
  <c r="W74" i="107"/>
  <c r="AD81" i="107"/>
  <c r="AD74" i="107"/>
  <c r="AK81" i="107"/>
  <c r="AK74" i="107"/>
  <c r="AY74" i="107"/>
  <c r="BF81" i="107"/>
  <c r="BF32" i="107"/>
  <c r="T8" i="107"/>
  <c r="BE21" i="107"/>
  <c r="W30" i="107"/>
  <c r="AC30" i="107"/>
  <c r="AD27" i="107"/>
  <c r="AC27" i="107"/>
  <c r="V26" i="107"/>
  <c r="X26" i="107" s="1"/>
  <c r="AD25" i="107"/>
  <c r="BE23" i="107"/>
  <c r="BF22" i="107"/>
  <c r="P69" i="107"/>
  <c r="CJ21" i="122"/>
  <c r="BC12" i="107"/>
  <c r="AD64" i="107"/>
  <c r="AG12" i="107"/>
  <c r="AN12" i="107"/>
  <c r="AI12" i="107"/>
  <c r="O59" i="107"/>
  <c r="V59" i="107"/>
  <c r="AC59" i="107"/>
  <c r="AJ59" i="107"/>
  <c r="AX59" i="107"/>
  <c r="BE59" i="107"/>
  <c r="L12" i="107"/>
  <c r="W6" i="107"/>
  <c r="BE6" i="107"/>
  <c r="V60" i="107"/>
  <c r="AC60" i="107"/>
  <c r="AJ7" i="107"/>
  <c r="AQ6" i="107"/>
  <c r="O86" i="107"/>
  <c r="AC86" i="107"/>
  <c r="AJ86" i="107"/>
  <c r="AQ86" i="107"/>
  <c r="BE86" i="107"/>
  <c r="G66" i="107"/>
  <c r="AK66" i="107"/>
  <c r="AY66" i="107"/>
  <c r="P60" i="107"/>
  <c r="AR60" i="107"/>
  <c r="P75" i="107"/>
  <c r="L13" i="107"/>
  <c r="O13" i="107" s="1"/>
  <c r="S13" i="107"/>
  <c r="V13" i="107" s="1"/>
  <c r="AN13" i="107"/>
  <c r="AQ13" i="107" s="1"/>
  <c r="AU13" i="107"/>
  <c r="AX13" i="107" s="1"/>
  <c r="BE13" i="107"/>
  <c r="W77" i="107"/>
  <c r="AJ72" i="107"/>
  <c r="AR73" i="107"/>
  <c r="P73" i="107"/>
  <c r="AH12" i="107"/>
  <c r="AX68" i="107"/>
  <c r="BE68" i="107"/>
  <c r="V77" i="107"/>
  <c r="AJ82" i="107"/>
  <c r="AQ82" i="107"/>
  <c r="AX82" i="107"/>
  <c r="BE82" i="107"/>
  <c r="V78" i="107"/>
  <c r="V73" i="107"/>
  <c r="W73" i="107"/>
  <c r="AQ66" i="107"/>
  <c r="T12" i="107"/>
  <c r="S12" i="107"/>
  <c r="AP12" i="107"/>
  <c r="AY59" i="107"/>
  <c r="O60" i="107"/>
  <c r="BE60" i="107"/>
  <c r="O77" i="107"/>
  <c r="AQ80" i="107"/>
  <c r="V7" i="107"/>
  <c r="BF73" i="107"/>
  <c r="R12" i="107"/>
  <c r="P6" i="107"/>
  <c r="BF60" i="107"/>
  <c r="AX77" i="107"/>
  <c r="AC83" i="107"/>
  <c r="AX83" i="107"/>
  <c r="BE83" i="107"/>
  <c r="O85" i="107"/>
  <c r="AC85" i="107"/>
  <c r="AX85" i="107"/>
  <c r="BE85" i="107"/>
  <c r="BF86" i="107"/>
  <c r="AY87" i="107"/>
  <c r="BF87" i="107"/>
  <c r="AC72" i="107"/>
  <c r="L21" i="105"/>
  <c r="N21" i="105" s="1"/>
  <c r="L12" i="105"/>
  <c r="BF59" i="107"/>
  <c r="AV12" i="107"/>
  <c r="AU12" i="107"/>
  <c r="AW12" i="107"/>
  <c r="AT12" i="107"/>
  <c r="BD12" i="107"/>
  <c r="BF66" i="107"/>
  <c r="BE72" i="107"/>
  <c r="F4" i="117"/>
  <c r="AR6" i="107"/>
  <c r="AY6" i="107"/>
  <c r="AJ6" i="107"/>
  <c r="BE42" i="107"/>
  <c r="BE46" i="107"/>
  <c r="AK47" i="107"/>
  <c r="BF47" i="107"/>
  <c r="AY48" i="107"/>
  <c r="AQ7" i="107"/>
  <c r="AX7" i="107"/>
  <c r="AC47" i="107"/>
  <c r="O7" i="107"/>
  <c r="BE47" i="107"/>
  <c r="AK7" i="107"/>
  <c r="AY7" i="107"/>
  <c r="H40" i="107"/>
  <c r="P40" i="107"/>
  <c r="AK40" i="107"/>
  <c r="AY40" i="107"/>
  <c r="AR47" i="107"/>
  <c r="O47" i="107"/>
  <c r="AD47" i="107"/>
  <c r="BF49" i="107"/>
  <c r="S74" i="105"/>
  <c r="R74" i="105"/>
  <c r="P66" i="107"/>
  <c r="O66" i="107"/>
  <c r="O65" i="107"/>
  <c r="AR66" i="107"/>
  <c r="G59" i="107"/>
  <c r="H60" i="107"/>
  <c r="H59" i="107"/>
  <c r="T74" i="105"/>
  <c r="U74" i="105"/>
  <c r="V74" i="105" s="1"/>
  <c r="I74" i="105"/>
  <c r="K74" i="105" s="1"/>
  <c r="AJ33" i="107"/>
  <c r="AR57" i="107"/>
  <c r="P57" i="107"/>
  <c r="W32" i="107"/>
  <c r="W9" i="107"/>
  <c r="W31" i="107"/>
  <c r="G31" i="107"/>
  <c r="AJ42" i="107"/>
  <c r="G35" i="107"/>
  <c r="V9" i="107"/>
  <c r="V31" i="107"/>
  <c r="M8" i="107"/>
  <c r="O20" i="107"/>
  <c r="AD35" i="107"/>
  <c r="BF20" i="107"/>
  <c r="BE20" i="107"/>
  <c r="O21" i="107"/>
  <c r="AY33" i="107"/>
  <c r="AK20" i="107"/>
  <c r="BF40" i="107"/>
  <c r="BF41" i="107"/>
  <c r="AY51" i="107"/>
  <c r="BF51" i="107"/>
  <c r="BE55" i="107"/>
  <c r="AX56" i="107"/>
  <c r="AR27" i="107"/>
  <c r="AJ26" i="107"/>
  <c r="AR25" i="107"/>
  <c r="AC22" i="107"/>
  <c r="O72" i="107"/>
  <c r="V72" i="107"/>
  <c r="AQ32" i="107"/>
  <c r="W7" i="107"/>
  <c r="AJ9" i="107"/>
  <c r="AJ31" i="107"/>
  <c r="BF42" i="107"/>
  <c r="AC33" i="107"/>
  <c r="AR33" i="107"/>
  <c r="BF33" i="107"/>
  <c r="AK9" i="107"/>
  <c r="AX35" i="107"/>
  <c r="AZ35" i="107" s="1"/>
  <c r="BF35" i="107"/>
  <c r="BE41" i="107"/>
  <c r="AX42" i="107"/>
  <c r="AX46" i="107"/>
  <c r="BE48" i="107"/>
  <c r="BE54" i="107"/>
  <c r="AJ34" i="107"/>
  <c r="AR29" i="107"/>
  <c r="AX29" i="107"/>
  <c r="AR28" i="107"/>
  <c r="AR26" i="107"/>
  <c r="AR23" i="107"/>
  <c r="AD72" i="107"/>
  <c r="AY32" i="107"/>
  <c r="AJ8" i="107"/>
  <c r="AR7" i="107"/>
  <c r="BE34" i="107"/>
  <c r="BF27" i="107"/>
  <c r="BF25" i="107"/>
  <c r="AY24" i="107"/>
  <c r="BF23" i="107"/>
  <c r="BF72" i="107"/>
  <c r="AY30" i="107"/>
  <c r="BE29" i="107"/>
  <c r="CD29" i="107" s="1"/>
  <c r="CI29" i="107" s="1"/>
  <c r="BE28" i="107"/>
  <c r="AY27" i="107"/>
  <c r="AX25" i="107"/>
  <c r="AY23" i="107"/>
  <c r="AX23" i="107"/>
  <c r="BE73" i="107"/>
  <c r="BE33" i="107"/>
  <c r="BF48" i="107"/>
  <c r="AY34" i="107"/>
  <c r="BE22" i="107"/>
  <c r="BF6" i="107"/>
  <c r="BE9" i="107"/>
  <c r="BE31" i="107"/>
  <c r="AY9" i="107"/>
  <c r="AY31" i="107"/>
  <c r="BE35" i="107"/>
  <c r="BE30" i="107"/>
  <c r="BE27" i="107"/>
  <c r="AY25" i="107"/>
  <c r="BE24" i="107"/>
  <c r="BE32" i="107"/>
  <c r="AY20" i="107"/>
  <c r="BE7" i="107"/>
  <c r="J32" i="84"/>
  <c r="J13" i="84"/>
  <c r="J28" i="84"/>
  <c r="J30" i="84"/>
  <c r="J24" i="84"/>
  <c r="J29" i="84"/>
  <c r="BF7" i="107"/>
  <c r="J26" i="84"/>
  <c r="J25" i="84"/>
  <c r="CI64" i="107" l="1"/>
  <c r="CJ64" i="107" s="1"/>
  <c r="CH63" i="107"/>
  <c r="CH65" i="107"/>
  <c r="CJ65" i="107" s="1"/>
  <c r="CH59" i="107"/>
  <c r="CH66" i="107"/>
  <c r="CJ66" i="107" s="1"/>
  <c r="CD14" i="131"/>
  <c r="CC6" i="107"/>
  <c r="CD22" i="131"/>
  <c r="CJ22" i="131" s="1"/>
  <c r="C43" i="107"/>
  <c r="H43" i="107" s="1"/>
  <c r="CD15" i="131"/>
  <c r="CJ15" i="131" s="1"/>
  <c r="I7" i="107"/>
  <c r="CC7" i="107" s="1"/>
  <c r="CD24" i="131"/>
  <c r="CJ24" i="131" s="1"/>
  <c r="CJ63" i="107"/>
  <c r="AS69" i="107"/>
  <c r="BN12" i="107"/>
  <c r="AC14" i="107"/>
  <c r="AD14" i="107" s="1"/>
  <c r="AE14" i="107" s="1"/>
  <c r="AE84" i="107"/>
  <c r="CH27" i="107"/>
  <c r="CJ60" i="107"/>
  <c r="CD9" i="107"/>
  <c r="CI59" i="107"/>
  <c r="CJ59" i="107" s="1"/>
  <c r="CD31" i="107"/>
  <c r="CI31" i="107" s="1"/>
  <c r="AE13" i="107"/>
  <c r="AC12" i="107"/>
  <c r="AE12" i="107"/>
  <c r="BT12" i="107"/>
  <c r="BU12" i="107" s="1"/>
  <c r="BU62" i="107"/>
  <c r="CH26" i="107"/>
  <c r="BN84" i="107"/>
  <c r="X69" i="107"/>
  <c r="AL69" i="107"/>
  <c r="CJ33" i="107"/>
  <c r="Q23" i="107"/>
  <c r="BU65" i="107"/>
  <c r="AE78" i="107"/>
  <c r="AE33" i="107"/>
  <c r="BN27" i="107"/>
  <c r="I31" i="107"/>
  <c r="CC31" i="107" s="1"/>
  <c r="CI7" i="107"/>
  <c r="AZ34" i="107"/>
  <c r="I33" i="107"/>
  <c r="CC33" i="107" s="1"/>
  <c r="Q82" i="107"/>
  <c r="AS35" i="107"/>
  <c r="AL31" i="107"/>
  <c r="CB21" i="107"/>
  <c r="AZ33" i="107"/>
  <c r="I48" i="107"/>
  <c r="CC48" i="107" s="1"/>
  <c r="Q32" i="107"/>
  <c r="AL62" i="107"/>
  <c r="BN26" i="107"/>
  <c r="AL84" i="107"/>
  <c r="BU66" i="107"/>
  <c r="I20" i="107"/>
  <c r="CC20" i="107" s="1"/>
  <c r="X20" i="107"/>
  <c r="Q30" i="107"/>
  <c r="Q78" i="107"/>
  <c r="CB78" i="107"/>
  <c r="CH7" i="107"/>
  <c r="P9" i="107"/>
  <c r="CI9" i="107"/>
  <c r="CD12" i="107"/>
  <c r="CH6" i="107"/>
  <c r="CJ6" i="107" s="1"/>
  <c r="CH9" i="107"/>
  <c r="CJ29" i="107"/>
  <c r="CE12" i="107"/>
  <c r="CF12" i="107"/>
  <c r="AE23" i="107"/>
  <c r="CG12" i="107"/>
  <c r="I39" i="107"/>
  <c r="BN87" i="107"/>
  <c r="AL21" i="107"/>
  <c r="CI27" i="107"/>
  <c r="CI28" i="107"/>
  <c r="CJ28" i="107" s="1"/>
  <c r="CI26" i="107"/>
  <c r="X32" i="107"/>
  <c r="AZ82" i="107"/>
  <c r="BG68" i="107"/>
  <c r="CB69" i="107"/>
  <c r="I46" i="107"/>
  <c r="CC41" i="107"/>
  <c r="CK41" i="107"/>
  <c r="AZ62" i="107"/>
  <c r="AS83" i="107"/>
  <c r="Q33" i="107"/>
  <c r="CB85" i="107"/>
  <c r="Q20" i="107"/>
  <c r="CB30" i="107"/>
  <c r="X35" i="107"/>
  <c r="AE30" i="107"/>
  <c r="I42" i="107"/>
  <c r="I25" i="107"/>
  <c r="CC25" i="107" s="1"/>
  <c r="BU26" i="107"/>
  <c r="BU28" i="107"/>
  <c r="AZ27" i="107"/>
  <c r="AS32" i="107"/>
  <c r="AL22" i="107"/>
  <c r="CB32" i="107"/>
  <c r="I43" i="107"/>
  <c r="AL26" i="107"/>
  <c r="X23" i="107"/>
  <c r="I30" i="107"/>
  <c r="CC30" i="107" s="1"/>
  <c r="AL83" i="107"/>
  <c r="BU54" i="107"/>
  <c r="I45" i="107"/>
  <c r="AZ20" i="107"/>
  <c r="BN33" i="107"/>
  <c r="BN25" i="107"/>
  <c r="AL27" i="107"/>
  <c r="BU35" i="107"/>
  <c r="AS62" i="107"/>
  <c r="BG62" i="107"/>
  <c r="AS28" i="107"/>
  <c r="AZ22" i="107"/>
  <c r="AL28" i="107"/>
  <c r="BN30" i="107"/>
  <c r="Q81" i="107"/>
  <c r="CB77" i="107"/>
  <c r="I49" i="107"/>
  <c r="CC49" i="107" s="1"/>
  <c r="E13" i="117"/>
  <c r="DR6" i="139"/>
  <c r="CB25" i="107"/>
  <c r="CB54" i="107"/>
  <c r="CB62" i="107"/>
  <c r="CB87" i="107"/>
  <c r="BU76" i="107"/>
  <c r="AE79" i="107"/>
  <c r="X80" i="107"/>
  <c r="X30" i="107"/>
  <c r="X34" i="107"/>
  <c r="Q52" i="107"/>
  <c r="AL57" i="107"/>
  <c r="BN22" i="107"/>
  <c r="I56" i="107"/>
  <c r="CC56" i="107" s="1"/>
  <c r="BU22" i="107"/>
  <c r="CB56" i="107"/>
  <c r="BU23" i="107"/>
  <c r="AL24" i="107"/>
  <c r="CB68" i="107"/>
  <c r="AZ85" i="107"/>
  <c r="AE81" i="107"/>
  <c r="AZ30" i="107"/>
  <c r="BG34" i="107"/>
  <c r="AZ29" i="107"/>
  <c r="BE8" i="107"/>
  <c r="V8" i="107"/>
  <c r="AL56" i="107"/>
  <c r="X84" i="107"/>
  <c r="Q68" i="107"/>
  <c r="CB35" i="107"/>
  <c r="Q25" i="107"/>
  <c r="CB81" i="107"/>
  <c r="BU74" i="107"/>
  <c r="BN20" i="107"/>
  <c r="I38" i="107"/>
  <c r="CC38" i="107" s="1"/>
  <c r="AE32" i="107"/>
  <c r="BN53" i="107"/>
  <c r="CB82" i="107"/>
  <c r="BG21" i="107"/>
  <c r="X28" i="107"/>
  <c r="AS74" i="107"/>
  <c r="X83" i="107"/>
  <c r="Q35" i="107"/>
  <c r="AS63" i="107"/>
  <c r="Q79" i="107"/>
  <c r="CB28" i="107"/>
  <c r="AE82" i="107"/>
  <c r="BU81" i="107"/>
  <c r="CB26" i="107"/>
  <c r="W8" i="107"/>
  <c r="AL23" i="107"/>
  <c r="AL29" i="107"/>
  <c r="AZ21" i="107"/>
  <c r="AE35" i="107"/>
  <c r="AE25" i="107"/>
  <c r="BG28" i="107"/>
  <c r="AL34" i="107"/>
  <c r="AL66" i="107"/>
  <c r="I24" i="107"/>
  <c r="CC24" i="107" s="1"/>
  <c r="X85" i="107"/>
  <c r="BU63" i="107"/>
  <c r="BN35" i="107"/>
  <c r="AL20" i="107"/>
  <c r="X29" i="107"/>
  <c r="BU34" i="107"/>
  <c r="AZ75" i="107"/>
  <c r="AS33" i="107"/>
  <c r="BN32" i="107"/>
  <c r="CH74" i="107"/>
  <c r="X21" i="107"/>
  <c r="I32" i="107"/>
  <c r="CC32" i="107" s="1"/>
  <c r="BN34" i="107"/>
  <c r="AE20" i="107"/>
  <c r="BN28" i="107"/>
  <c r="CJ8" i="107"/>
  <c r="I21" i="107"/>
  <c r="CC21" i="107" s="1"/>
  <c r="R39" i="27"/>
  <c r="AL25" i="107"/>
  <c r="CA8" i="107"/>
  <c r="BU24" i="107"/>
  <c r="BU30" i="107"/>
  <c r="BU77" i="107"/>
  <c r="CI74" i="107"/>
  <c r="X33" i="107"/>
  <c r="X25" i="107"/>
  <c r="I28" i="107"/>
  <c r="CC28" i="107" s="1"/>
  <c r="BZ8" i="107"/>
  <c r="CI73" i="107"/>
  <c r="Q65" i="107"/>
  <c r="CH73" i="107"/>
  <c r="I29" i="107"/>
  <c r="CC29" i="107" s="1"/>
  <c r="O8" i="107"/>
  <c r="AY8" i="107"/>
  <c r="AX8" i="107"/>
  <c r="AZ28" i="107"/>
  <c r="Q27" i="107"/>
  <c r="Q26" i="107"/>
  <c r="AS24" i="107"/>
  <c r="BN24" i="107"/>
  <c r="Q31" i="107"/>
  <c r="AS9" i="107"/>
  <c r="Q21" i="107"/>
  <c r="CH17" i="107"/>
  <c r="CJ17" i="107" s="1"/>
  <c r="Q76" i="107"/>
  <c r="CB76" i="107"/>
  <c r="BN86" i="107"/>
  <c r="BN81" i="107"/>
  <c r="AL79" i="107"/>
  <c r="AE77" i="107"/>
  <c r="I87" i="107"/>
  <c r="CC87" i="107" s="1"/>
  <c r="X13" i="107"/>
  <c r="BU80" i="107"/>
  <c r="AL75" i="107"/>
  <c r="AL74" i="107"/>
  <c r="BN77" i="107"/>
  <c r="BG79" i="107"/>
  <c r="AE75" i="107"/>
  <c r="BU78" i="107"/>
  <c r="AL13" i="107"/>
  <c r="CB74" i="107"/>
  <c r="Q74" i="107"/>
  <c r="AE74" i="107"/>
  <c r="BN78" i="107"/>
  <c r="I69" i="107"/>
  <c r="AE83" i="107"/>
  <c r="CB34" i="107"/>
  <c r="AL32" i="107"/>
  <c r="AE22" i="107"/>
  <c r="X74" i="107"/>
  <c r="BN29" i="107"/>
  <c r="BU29" i="107"/>
  <c r="Q28" i="107"/>
  <c r="X63" i="107"/>
  <c r="BU21" i="107"/>
  <c r="AS34" i="107"/>
  <c r="X82" i="107"/>
  <c r="AS23" i="107"/>
  <c r="AS25" i="107"/>
  <c r="AZ69" i="107"/>
  <c r="X81" i="107"/>
  <c r="BU27" i="107"/>
  <c r="CB63" i="107"/>
  <c r="CB66" i="107"/>
  <c r="BN69" i="107"/>
  <c r="BN23" i="107"/>
  <c r="CB27" i="107"/>
  <c r="I27" i="107"/>
  <c r="CC27" i="107" s="1"/>
  <c r="AL35" i="107"/>
  <c r="Q84" i="107"/>
  <c r="BU69" i="107"/>
  <c r="CB84" i="107"/>
  <c r="BG74" i="107"/>
  <c r="P8" i="107"/>
  <c r="I26" i="107"/>
  <c r="CC26" i="107" s="1"/>
  <c r="AL52" i="107"/>
  <c r="AS20" i="107"/>
  <c r="BN75" i="107"/>
  <c r="X79" i="107"/>
  <c r="AE85" i="107"/>
  <c r="BU85" i="107"/>
  <c r="X61" i="107"/>
  <c r="BG63" i="107"/>
  <c r="X87" i="107"/>
  <c r="BN74" i="107"/>
  <c r="CB75" i="107"/>
  <c r="CB83" i="107"/>
  <c r="AS64" i="107"/>
  <c r="Q80" i="107"/>
  <c r="X75" i="107"/>
  <c r="AE86" i="107"/>
  <c r="AS80" i="107"/>
  <c r="Q13" i="107"/>
  <c r="BG69" i="107"/>
  <c r="AS85" i="107"/>
  <c r="Q83" i="107"/>
  <c r="BN66" i="107"/>
  <c r="BU82" i="107"/>
  <c r="BN68" i="107"/>
  <c r="Q87" i="107"/>
  <c r="AS75" i="107"/>
  <c r="AS77" i="107"/>
  <c r="BG83" i="107"/>
  <c r="AS81" i="107"/>
  <c r="AL77" i="107"/>
  <c r="X76" i="107"/>
  <c r="CB13" i="107"/>
  <c r="BU87" i="107"/>
  <c r="BU68" i="107"/>
  <c r="BG76" i="107"/>
  <c r="BN85" i="107"/>
  <c r="AS68" i="107"/>
  <c r="BG87" i="107"/>
  <c r="BG75" i="107"/>
  <c r="AZ87" i="107"/>
  <c r="AS82" i="107"/>
  <c r="AS84" i="107"/>
  <c r="AE69" i="107"/>
  <c r="AL80" i="107"/>
  <c r="D13" i="117"/>
  <c r="CJ38" i="136"/>
  <c r="AL51" i="107"/>
  <c r="BN55" i="107"/>
  <c r="CB55" i="107"/>
  <c r="CJ20" i="136"/>
  <c r="CJ29" i="136"/>
  <c r="CJ45" i="136"/>
  <c r="AZ56" i="107"/>
  <c r="CJ40" i="136"/>
  <c r="I55" i="107"/>
  <c r="CC55" i="107" s="1"/>
  <c r="BN57" i="107"/>
  <c r="AZ54" i="107"/>
  <c r="Q53" i="107"/>
  <c r="CJ34" i="136"/>
  <c r="CJ23" i="136"/>
  <c r="AE53" i="107"/>
  <c r="CJ21" i="136"/>
  <c r="Q57" i="107"/>
  <c r="CJ39" i="136"/>
  <c r="X52" i="107"/>
  <c r="BN52" i="107"/>
  <c r="I52" i="107"/>
  <c r="BU57" i="107"/>
  <c r="AE52" i="107"/>
  <c r="AS55" i="107"/>
  <c r="X51" i="107"/>
  <c r="I57" i="107"/>
  <c r="CC57" i="107" s="1"/>
  <c r="CJ16" i="136"/>
  <c r="I54" i="107"/>
  <c r="CJ30" i="136"/>
  <c r="X56" i="107"/>
  <c r="BN51" i="107"/>
  <c r="AZ51" i="107"/>
  <c r="BU51" i="107"/>
  <c r="AE51" i="107"/>
  <c r="CJ27" i="136"/>
  <c r="BU55" i="107"/>
  <c r="AZ52" i="107"/>
  <c r="Q51" i="107"/>
  <c r="BN54" i="107"/>
  <c r="AE54" i="107"/>
  <c r="BG52" i="107"/>
  <c r="CB52" i="107"/>
  <c r="Q56" i="107"/>
  <c r="CJ32" i="136"/>
  <c r="CJ25" i="136"/>
  <c r="BU52" i="107"/>
  <c r="AZ53" i="107"/>
  <c r="AE57" i="107"/>
  <c r="BN56" i="107"/>
  <c r="I53" i="107"/>
  <c r="CB53" i="107"/>
  <c r="CB57" i="107"/>
  <c r="CJ14" i="136"/>
  <c r="CJ37" i="136"/>
  <c r="AL54" i="107"/>
  <c r="CJ36" i="136"/>
  <c r="X55" i="107"/>
  <c r="AS51" i="107"/>
  <c r="AL55" i="107"/>
  <c r="BU53" i="107"/>
  <c r="Q54" i="107"/>
  <c r="AZ57" i="107"/>
  <c r="I51" i="107"/>
  <c r="AE55" i="107"/>
  <c r="AS54" i="107"/>
  <c r="AL53" i="107"/>
  <c r="AE40" i="107"/>
  <c r="CJ19" i="136"/>
  <c r="BG57" i="107"/>
  <c r="Q55" i="107"/>
  <c r="CB51" i="107"/>
  <c r="X53" i="107"/>
  <c r="AZ55" i="107"/>
  <c r="X57" i="107"/>
  <c r="AS56" i="107"/>
  <c r="Q47" i="107"/>
  <c r="AE56" i="107"/>
  <c r="AS53" i="107"/>
  <c r="BU56" i="107"/>
  <c r="BG53" i="107"/>
  <c r="BG56" i="107"/>
  <c r="X54" i="107"/>
  <c r="E23" i="117"/>
  <c r="I63" i="107"/>
  <c r="BN64" i="107"/>
  <c r="X64" i="107"/>
  <c r="CB64" i="107"/>
  <c r="I66" i="107"/>
  <c r="BG84" i="107"/>
  <c r="BN82" i="107"/>
  <c r="AS86" i="107"/>
  <c r="AS87" i="107"/>
  <c r="AL82" i="107"/>
  <c r="AL78" i="107"/>
  <c r="AZ78" i="107"/>
  <c r="AZ79" i="107"/>
  <c r="AZ76" i="107"/>
  <c r="CB29" i="107"/>
  <c r="AZ68" i="107"/>
  <c r="AE41" i="107"/>
  <c r="BN41" i="107"/>
  <c r="BN40" i="107"/>
  <c r="X41" i="107"/>
  <c r="AS42" i="107"/>
  <c r="BU49" i="107"/>
  <c r="Q46" i="107"/>
  <c r="AL46" i="107"/>
  <c r="BN46" i="107"/>
  <c r="AL49" i="107"/>
  <c r="AE49" i="107"/>
  <c r="AZ43" i="107"/>
  <c r="CB42" i="107"/>
  <c r="Q42" i="107"/>
  <c r="AZ41" i="107"/>
  <c r="BG43" i="107"/>
  <c r="AE68" i="107"/>
  <c r="CB41" i="107"/>
  <c r="CB47" i="107"/>
  <c r="AE46" i="107"/>
  <c r="BU40" i="107"/>
  <c r="Q48" i="107"/>
  <c r="Q40" i="107"/>
  <c r="AS46" i="107"/>
  <c r="BN49" i="107"/>
  <c r="AL41" i="107"/>
  <c r="CB49" i="107"/>
  <c r="AL68" i="107"/>
  <c r="I64" i="107"/>
  <c r="BU64" i="107"/>
  <c r="AL64" i="107"/>
  <c r="BN65" i="107"/>
  <c r="AZ64" i="107"/>
  <c r="CB79" i="107"/>
  <c r="BG77" i="107"/>
  <c r="BN79" i="107"/>
  <c r="BU75" i="107"/>
  <c r="X68" i="107"/>
  <c r="Q69" i="107"/>
  <c r="AR13" i="107"/>
  <c r="AS13" i="107" s="1"/>
  <c r="BU83" i="107"/>
  <c r="Q86" i="107"/>
  <c r="BU79" i="107"/>
  <c r="AL85" i="107"/>
  <c r="CB80" i="107"/>
  <c r="AZ74" i="107"/>
  <c r="AE80" i="107"/>
  <c r="BG66" i="107"/>
  <c r="AL81" i="107"/>
  <c r="BG78" i="107"/>
  <c r="AL76" i="107"/>
  <c r="AZ83" i="107"/>
  <c r="Q75" i="107"/>
  <c r="X59" i="107"/>
  <c r="AS78" i="107"/>
  <c r="AL87" i="107"/>
  <c r="BG85" i="107"/>
  <c r="AL86" i="107"/>
  <c r="AE87" i="107"/>
  <c r="BN80" i="107"/>
  <c r="AZ84" i="107"/>
  <c r="AZ60" i="107"/>
  <c r="Q85" i="107"/>
  <c r="BG13" i="107"/>
  <c r="AZ77" i="107"/>
  <c r="AE76" i="107"/>
  <c r="BU33" i="107"/>
  <c r="X24" i="107"/>
  <c r="AS30" i="107"/>
  <c r="AE29" i="107"/>
  <c r="CB20" i="107"/>
  <c r="BG25" i="107"/>
  <c r="AK8" i="107"/>
  <c r="AL8" i="107" s="1"/>
  <c r="AL33" i="107"/>
  <c r="AE27" i="107"/>
  <c r="X22" i="107"/>
  <c r="CB24" i="107"/>
  <c r="CB22" i="107"/>
  <c r="BU43" i="107"/>
  <c r="X27" i="107"/>
  <c r="AE34" i="107"/>
  <c r="AE31" i="107"/>
  <c r="AS40" i="107"/>
  <c r="CB43" i="107"/>
  <c r="BN21" i="107"/>
  <c r="AE24" i="107"/>
  <c r="AS29" i="107"/>
  <c r="BG29" i="107"/>
  <c r="AS26" i="107"/>
  <c r="CB23" i="107"/>
  <c r="CB33" i="107"/>
  <c r="BU25" i="107"/>
  <c r="BN76" i="107"/>
  <c r="CH87" i="107"/>
  <c r="AZ13" i="107"/>
  <c r="Q7" i="107"/>
  <c r="X78" i="107"/>
  <c r="BG80" i="107"/>
  <c r="AS76" i="107"/>
  <c r="BN83" i="107"/>
  <c r="AZ80" i="107"/>
  <c r="Q59" i="107"/>
  <c r="BG61" i="107"/>
  <c r="Q62" i="107"/>
  <c r="AZ61" i="107"/>
  <c r="X66" i="107"/>
  <c r="CB59" i="107"/>
  <c r="BU60" i="107"/>
  <c r="AZ66" i="107"/>
  <c r="BN60" i="107"/>
  <c r="AE63" i="107"/>
  <c r="Q64" i="107"/>
  <c r="BF12" i="107"/>
  <c r="AE60" i="107"/>
  <c r="AS59" i="107"/>
  <c r="AE61" i="107"/>
  <c r="AL60" i="107"/>
  <c r="I65" i="107"/>
  <c r="Q61" i="107"/>
  <c r="BN61" i="107"/>
  <c r="AZ63" i="107"/>
  <c r="AE66" i="107"/>
  <c r="AL61" i="107"/>
  <c r="Q63" i="107"/>
  <c r="AS7" i="107"/>
  <c r="X60" i="107"/>
  <c r="AL59" i="107"/>
  <c r="P12" i="107"/>
  <c r="AS61" i="107"/>
  <c r="I61" i="107"/>
  <c r="CB61" i="107"/>
  <c r="W12" i="107"/>
  <c r="BZ12" i="107"/>
  <c r="O12" i="107"/>
  <c r="BU61" i="107"/>
  <c r="CB60" i="107"/>
  <c r="AR12" i="107"/>
  <c r="Q72" i="107"/>
  <c r="CA12" i="107"/>
  <c r="BU59" i="107"/>
  <c r="AK12" i="107"/>
  <c r="AS66" i="107"/>
  <c r="Q6" i="107"/>
  <c r="I62" i="107"/>
  <c r="CK62" i="107" s="1"/>
  <c r="BN59" i="107"/>
  <c r="AE59" i="107"/>
  <c r="AS72" i="107"/>
  <c r="I60" i="107"/>
  <c r="Q66" i="107"/>
  <c r="BE12" i="107"/>
  <c r="AX12" i="107"/>
  <c r="L74" i="105"/>
  <c r="N74" i="105" s="1"/>
  <c r="BU73" i="107"/>
  <c r="AE42" i="107"/>
  <c r="BU46" i="107"/>
  <c r="X46" i="107"/>
  <c r="CB46" i="107"/>
  <c r="BN47" i="107"/>
  <c r="AS49" i="107"/>
  <c r="I70" i="107"/>
  <c r="AE72" i="107"/>
  <c r="AZ42" i="107"/>
  <c r="BG49" i="107"/>
  <c r="Q41" i="107"/>
  <c r="X49" i="107"/>
  <c r="AE43" i="107"/>
  <c r="AS48" i="107"/>
  <c r="BN42" i="107"/>
  <c r="AZ47" i="107"/>
  <c r="AZ48" i="107" s="1"/>
  <c r="AZ49" i="107" s="1"/>
  <c r="X40" i="107"/>
  <c r="AZ6" i="107"/>
  <c r="X43" i="107"/>
  <c r="CB73" i="107"/>
  <c r="BN43" i="107"/>
  <c r="Q49" i="107"/>
  <c r="X47" i="107"/>
  <c r="BN48" i="107"/>
  <c r="CB40" i="107"/>
  <c r="AS43" i="107"/>
  <c r="I40" i="107"/>
  <c r="AL47" i="107"/>
  <c r="AL48" i="107"/>
  <c r="AS41" i="107"/>
  <c r="BU48" i="107"/>
  <c r="BU47" i="107"/>
  <c r="AL43" i="107"/>
  <c r="CB48" i="107"/>
  <c r="X48" i="107"/>
  <c r="F16" i="117"/>
  <c r="Q43" i="107"/>
  <c r="X72" i="107"/>
  <c r="X6" i="107"/>
  <c r="BG73" i="107"/>
  <c r="Q73" i="107"/>
  <c r="CB72" i="107"/>
  <c r="BN73" i="107"/>
  <c r="AS73" i="107"/>
  <c r="AL40" i="107"/>
  <c r="BG46" i="107"/>
  <c r="X77" i="107"/>
  <c r="AL72" i="107"/>
  <c r="AZ26" i="107"/>
  <c r="BU31" i="107"/>
  <c r="BU32" i="107"/>
  <c r="X42" i="107"/>
  <c r="AL73" i="107"/>
  <c r="I34" i="107"/>
  <c r="CC34" i="107" s="1"/>
  <c r="Q77" i="107"/>
  <c r="AJ12" i="107"/>
  <c r="AE73" i="107"/>
  <c r="BU20" i="107"/>
  <c r="CB9" i="107"/>
  <c r="BN72" i="107"/>
  <c r="BU41" i="107"/>
  <c r="AE28" i="107"/>
  <c r="CB31" i="107"/>
  <c r="AZ23" i="107"/>
  <c r="AL6" i="107"/>
  <c r="V12" i="107"/>
  <c r="AS60" i="107"/>
  <c r="AQ12" i="107"/>
  <c r="BG81" i="107"/>
  <c r="CB7" i="107"/>
  <c r="BU42" i="107"/>
  <c r="AE26" i="107"/>
  <c r="AL30" i="107"/>
  <c r="AL42" i="107"/>
  <c r="CB6" i="107"/>
  <c r="F15" i="117"/>
  <c r="AE48" i="107"/>
  <c r="AZ40" i="107"/>
  <c r="X73" i="107"/>
  <c r="BU72" i="107"/>
  <c r="BG6" i="107"/>
  <c r="X7" i="107"/>
  <c r="BG59" i="107"/>
  <c r="CK35" i="107"/>
  <c r="AZ65" i="107"/>
  <c r="AS52" i="107"/>
  <c r="BG20" i="107"/>
  <c r="X31" i="107"/>
  <c r="CI87" i="107"/>
  <c r="BG86" i="107"/>
  <c r="AZ59" i="107"/>
  <c r="BG64" i="107"/>
  <c r="F20" i="117"/>
  <c r="CJ14" i="122"/>
  <c r="AB7" i="133"/>
  <c r="W7" i="133"/>
  <c r="W39" i="133" s="1"/>
  <c r="W50" i="133" s="1"/>
  <c r="BF8" i="107"/>
  <c r="AL7" i="107"/>
  <c r="AZ9" i="107"/>
  <c r="AZ25" i="107"/>
  <c r="AZ24" i="107"/>
  <c r="BG54" i="107"/>
  <c r="AL9" i="107"/>
  <c r="X9" i="107"/>
  <c r="AE47" i="107"/>
  <c r="AS31" i="107"/>
  <c r="F12" i="117"/>
  <c r="M39" i="133"/>
  <c r="M50" i="133" s="1"/>
  <c r="Q60" i="107"/>
  <c r="AE64" i="107"/>
  <c r="I67" i="107"/>
  <c r="BG60" i="107"/>
  <c r="AS6" i="107"/>
  <c r="AY12" i="107"/>
  <c r="I59" i="107"/>
  <c r="CC59" i="107" s="1"/>
  <c r="AZ7" i="107"/>
  <c r="BG72" i="107"/>
  <c r="AZ17" i="107"/>
  <c r="BG47" i="107"/>
  <c r="BG42" i="107"/>
  <c r="AS47" i="107"/>
  <c r="BG23" i="107"/>
  <c r="AZ32" i="107"/>
  <c r="BG51" i="107"/>
  <c r="BG40" i="107"/>
  <c r="AZ46" i="107"/>
  <c r="AS57" i="107"/>
  <c r="BG41" i="107"/>
  <c r="BG55" i="107"/>
  <c r="BG9" i="107"/>
  <c r="BG31" i="107"/>
  <c r="CK11" i="107"/>
  <c r="BG35" i="107"/>
  <c r="BG24" i="107"/>
  <c r="BG30" i="107"/>
  <c r="BG32" i="107"/>
  <c r="BG27" i="107"/>
  <c r="AZ31" i="107"/>
  <c r="BG22" i="107"/>
  <c r="BG48" i="107"/>
  <c r="BG33" i="107"/>
  <c r="BG7" i="107"/>
  <c r="D23" i="117" l="1"/>
  <c r="D11" i="117"/>
  <c r="F11" i="117" s="1"/>
  <c r="CJ14" i="131"/>
  <c r="I10" i="107"/>
  <c r="CC10" i="107" s="1"/>
  <c r="CJ26" i="107"/>
  <c r="CJ27" i="107"/>
  <c r="CJ7" i="107"/>
  <c r="Q9" i="107"/>
  <c r="BG8" i="107"/>
  <c r="CH12" i="107"/>
  <c r="X8" i="107"/>
  <c r="CJ9" i="107"/>
  <c r="CJ31" i="107"/>
  <c r="CK31" i="107" s="1"/>
  <c r="CD23" i="107"/>
  <c r="CI23" i="107" s="1"/>
  <c r="CJ23" i="107" s="1"/>
  <c r="CI12" i="107"/>
  <c r="Q12" i="107"/>
  <c r="CC60" i="107"/>
  <c r="CK60" i="107"/>
  <c r="CK61" i="107"/>
  <c r="CC61" i="107"/>
  <c r="CC39" i="107"/>
  <c r="CK39" i="107"/>
  <c r="CC40" i="107"/>
  <c r="CK40" i="107"/>
  <c r="CK64" i="107"/>
  <c r="CC64" i="107"/>
  <c r="CC51" i="107"/>
  <c r="CK51" i="107"/>
  <c r="CB8" i="107"/>
  <c r="CC43" i="107"/>
  <c r="CK43" i="107"/>
  <c r="CK65" i="107"/>
  <c r="CC65" i="107"/>
  <c r="CC66" i="107"/>
  <c r="CK66" i="107"/>
  <c r="CC63" i="107"/>
  <c r="CK63" i="107"/>
  <c r="CK70" i="107"/>
  <c r="CC70" i="107"/>
  <c r="CK69" i="107"/>
  <c r="CC69" i="107"/>
  <c r="CK67" i="107"/>
  <c r="CC67" i="107"/>
  <c r="CK54" i="107"/>
  <c r="CC54" i="107"/>
  <c r="CC53" i="107"/>
  <c r="CC52" i="107"/>
  <c r="CC47" i="107"/>
  <c r="CK46" i="107"/>
  <c r="CC46" i="107"/>
  <c r="CC45" i="107"/>
  <c r="CC42" i="107"/>
  <c r="CK42" i="107"/>
  <c r="AS8" i="107"/>
  <c r="CJ74" i="107"/>
  <c r="CK74" i="107" s="1"/>
  <c r="AZ8" i="107"/>
  <c r="CJ72" i="107"/>
  <c r="CK72" i="107" s="1"/>
  <c r="CK29" i="107"/>
  <c r="CJ79" i="107"/>
  <c r="CK79" i="107" s="1"/>
  <c r="CJ73" i="107"/>
  <c r="CK73" i="107" s="1"/>
  <c r="CK59" i="107"/>
  <c r="F13" i="117"/>
  <c r="CJ76" i="107"/>
  <c r="CK76" i="107" s="1"/>
  <c r="CK30" i="107"/>
  <c r="CK21" i="107"/>
  <c r="CJ80" i="107"/>
  <c r="CK80" i="107" s="1"/>
  <c r="CK28" i="107"/>
  <c r="CK27" i="107"/>
  <c r="CK26" i="107"/>
  <c r="CK23" i="107"/>
  <c r="CK22" i="107"/>
  <c r="Q8" i="107"/>
  <c r="CK8" i="107" s="1"/>
  <c r="CK17" i="107"/>
  <c r="I12" i="107"/>
  <c r="CC12" i="107" s="1"/>
  <c r="BG12" i="107"/>
  <c r="CJ87" i="107"/>
  <c r="CK87" i="107" s="1"/>
  <c r="CJ53" i="107"/>
  <c r="CK53" i="107" s="1"/>
  <c r="CJ52" i="107"/>
  <c r="CK52" i="107" s="1"/>
  <c r="AZ12" i="107"/>
  <c r="CB12" i="107"/>
  <c r="CK33" i="107"/>
  <c r="X12" i="107"/>
  <c r="AL12" i="107"/>
  <c r="AS12" i="107"/>
  <c r="CJ45" i="107"/>
  <c r="CK45" i="107" s="1"/>
  <c r="CK34" i="107"/>
  <c r="CK32" i="107"/>
  <c r="CK24" i="107"/>
  <c r="CK7" i="107"/>
  <c r="F5" i="117"/>
  <c r="CJ12" i="107" l="1"/>
  <c r="CK6" i="107"/>
  <c r="AF14" i="107" l="1"/>
  <c r="CJ30" i="120"/>
  <c r="CK9" i="107"/>
  <c r="CK12" i="107"/>
  <c r="AG14" i="107" l="1"/>
  <c r="F7" i="117"/>
  <c r="F23" i="117"/>
  <c r="F24" i="117" l="1"/>
  <c r="AH14" i="107"/>
  <c r="AI14" i="107" s="1"/>
  <c r="AJ14" i="107" l="1"/>
  <c r="AK14" i="107" s="1"/>
  <c r="AL14" i="107" l="1"/>
  <c r="AM14" i="107" s="1"/>
  <c r="AN14" i="107" l="1"/>
  <c r="AO14" i="107" s="1"/>
  <c r="AP14" i="107" l="1"/>
  <c r="AQ14" i="107" l="1"/>
  <c r="AR14" i="107" l="1"/>
  <c r="AS14" i="107" s="1"/>
  <c r="AT14" i="107" l="1"/>
  <c r="AU14" i="107" s="1"/>
  <c r="AV14" i="107" l="1"/>
  <c r="AW14" i="107" s="1"/>
  <c r="AX14" i="107" l="1"/>
  <c r="AY14" i="107" s="1"/>
  <c r="AZ14" i="107" l="1"/>
  <c r="BA14" i="107" s="1"/>
  <c r="BB14" i="107" l="1"/>
  <c r="BC14" i="107" s="1"/>
  <c r="BD14" i="107" l="1"/>
  <c r="BE14" i="107" s="1"/>
  <c r="BF14" i="107" l="1"/>
  <c r="BG14" i="107" l="1"/>
  <c r="BH14" i="107" s="1"/>
  <c r="BI14" i="107" l="1"/>
  <c r="BJ14" i="107" l="1"/>
  <c r="BK14" i="107" l="1"/>
  <c r="BL14" i="107" l="1"/>
  <c r="BM14" i="107" l="1"/>
  <c r="BN14" i="107" l="1"/>
  <c r="BO14" i="107" l="1"/>
  <c r="BP14" i="107" s="1"/>
  <c r="BQ14" i="107" l="1"/>
  <c r="BR14" i="107" s="1"/>
  <c r="BS14" i="107" l="1"/>
  <c r="BT14" i="107" s="1"/>
  <c r="BU14" i="107" l="1"/>
  <c r="BV14" i="107" s="1"/>
  <c r="BW14" i="107" l="1"/>
  <c r="BX14" i="107" s="1"/>
  <c r="BY14" i="107" l="1"/>
  <c r="BZ14" i="107" s="1"/>
  <c r="CA14" i="107" l="1"/>
  <c r="CB14" i="107" s="1"/>
  <c r="CK20" i="107" l="1"/>
  <c r="CJ38" i="107" l="1"/>
  <c r="CJ16" i="107" s="1"/>
  <c r="CK16" i="107" s="1"/>
  <c r="CK10" i="107" l="1"/>
  <c r="CK38" i="107"/>
  <c r="CE44" i="93"/>
  <c r="BE30" i="120"/>
  <c r="BD30" i="120"/>
  <c r="CJ34" i="93"/>
  <c r="BV30" i="120"/>
  <c r="BG82" i="107"/>
  <c r="CI34" i="93"/>
  <c r="BD31" i="120"/>
  <c r="BV31" i="120"/>
  <c r="CI31" i="120"/>
  <c r="CJ31" i="120"/>
  <c r="BJ31" i="120"/>
  <c r="CE34" i="93"/>
  <c r="BK34" i="93"/>
  <c r="AY30" i="120"/>
  <c r="AX30" i="120"/>
  <c r="BG34" i="93"/>
  <c r="BA82" i="107"/>
  <c r="BF82" i="107"/>
  <c r="AX31" i="120"/>
  <c r="BP30" i="120"/>
  <c r="AI44" i="93"/>
  <c r="AM44" i="93"/>
  <c r="CI44" i="93"/>
  <c r="CJ44" i="93"/>
</calcChain>
</file>

<file path=xl/comments1.xml><?xml version="1.0" encoding="utf-8"?>
<comments xmlns="http://schemas.openxmlformats.org/spreadsheetml/2006/main">
  <authors>
    <author>CARE Jeannie Zielinski</author>
  </authors>
  <commentList>
    <comment ref="B19" authorId="0" shapeId="0">
      <text>
        <r>
          <rPr>
            <b/>
            <sz val="9"/>
            <color indexed="81"/>
            <rFont val="Tahoma"/>
            <family val="2"/>
          </rPr>
          <t>CARE Jeannie Zielinski:</t>
        </r>
        <r>
          <rPr>
            <sz val="9"/>
            <color indexed="81"/>
            <rFont val="Tahoma"/>
            <family val="2"/>
          </rPr>
          <t xml:space="preserve">
updated with new name
</t>
        </r>
      </text>
    </comment>
    <comment ref="B64" authorId="0" shapeId="0">
      <text>
        <r>
          <rPr>
            <b/>
            <sz val="9"/>
            <color indexed="81"/>
            <rFont val="Tahoma"/>
            <family val="2"/>
          </rPr>
          <t>CARE Jeannie Zielinski:  Updated with new name</t>
        </r>
        <r>
          <rPr>
            <sz val="9"/>
            <color indexed="81"/>
            <rFont val="Tahoma"/>
            <family val="2"/>
          </rPr>
          <t xml:space="preserve">
</t>
        </r>
      </text>
    </comment>
  </commentList>
</comments>
</file>

<file path=xl/comments2.xml><?xml version="1.0" encoding="utf-8"?>
<comments xmlns="http://schemas.openxmlformats.org/spreadsheetml/2006/main">
  <authors>
    <author>msylvere</author>
  </authors>
  <commentList>
    <comment ref="G9" authorId="0" shapeId="0">
      <text>
        <r>
          <rPr>
            <b/>
            <sz val="9"/>
            <color indexed="81"/>
            <rFont val="Tahoma"/>
            <family val="2"/>
          </rPr>
          <t>msylvere:</t>
        </r>
        <r>
          <rPr>
            <sz val="9"/>
            <color indexed="81"/>
            <rFont val="Tahoma"/>
            <family val="2"/>
          </rPr>
          <t xml:space="preserve">
This is including 7% ICR for CHQ - will need retroactive approval from RD
</t>
        </r>
      </text>
    </comment>
  </commentList>
</comments>
</file>

<file path=xl/comments3.xml><?xml version="1.0" encoding="utf-8"?>
<comments xmlns="http://schemas.openxmlformats.org/spreadsheetml/2006/main">
  <authors>
    <author>Henry</author>
  </authors>
  <commentList>
    <comment ref="E50" authorId="0" shapeId="0">
      <text>
        <r>
          <rPr>
            <b/>
            <sz val="9"/>
            <color indexed="81"/>
            <rFont val="Tahoma"/>
            <family val="2"/>
          </rPr>
          <t>Henry:</t>
        </r>
        <r>
          <rPr>
            <sz val="9"/>
            <color indexed="81"/>
            <rFont val="Tahoma"/>
            <family val="2"/>
          </rPr>
          <t xml:space="preserve">
HH</t>
        </r>
      </text>
    </comment>
    <comment ref="AN50" authorId="0" shapeId="0">
      <text>
        <r>
          <rPr>
            <b/>
            <sz val="9"/>
            <color indexed="81"/>
            <rFont val="Tahoma"/>
            <family val="2"/>
          </rPr>
          <t>Henry:</t>
        </r>
        <r>
          <rPr>
            <sz val="9"/>
            <color indexed="81"/>
            <rFont val="Tahoma"/>
            <family val="2"/>
          </rPr>
          <t xml:space="preserve">
These are 9210 individulas</t>
        </r>
      </text>
    </comment>
    <comment ref="E51" authorId="0" shapeId="0">
      <text>
        <r>
          <rPr>
            <b/>
            <sz val="9"/>
            <color indexed="81"/>
            <rFont val="Tahoma"/>
            <family val="2"/>
          </rPr>
          <t>Henry:</t>
        </r>
        <r>
          <rPr>
            <sz val="9"/>
            <color indexed="81"/>
            <rFont val="Tahoma"/>
            <family val="2"/>
          </rPr>
          <t xml:space="preserve">
HH</t>
        </r>
      </text>
    </comment>
    <comment ref="AN51" authorId="0" shapeId="0">
      <text>
        <r>
          <rPr>
            <b/>
            <sz val="9"/>
            <color indexed="81"/>
            <rFont val="Tahoma"/>
            <family val="2"/>
          </rPr>
          <t>Henry:</t>
        </r>
        <r>
          <rPr>
            <sz val="9"/>
            <color indexed="81"/>
            <rFont val="Tahoma"/>
            <family val="2"/>
          </rPr>
          <t xml:space="preserve">
2598 individuals were reached by the activity. Money earlier earmaked for CFW went to agricultural inputs</t>
        </r>
      </text>
    </comment>
  </commentList>
</comments>
</file>

<file path=xl/comments4.xml><?xml version="1.0" encoding="utf-8"?>
<comments xmlns="http://schemas.openxmlformats.org/spreadsheetml/2006/main">
  <authors>
    <author>Nicholas</author>
  </authors>
  <commentList>
    <comment ref="T17" authorId="0" shapeId="0">
      <text>
        <r>
          <rPr>
            <b/>
            <sz val="9"/>
            <color indexed="81"/>
            <rFont val="Tahoma"/>
            <family val="2"/>
          </rPr>
          <t>Nicholas:</t>
        </r>
        <r>
          <rPr>
            <sz val="9"/>
            <color indexed="81"/>
            <rFont val="Tahoma"/>
            <family val="2"/>
          </rPr>
          <t xml:space="preserve">
No one of indicator under UNICEF grant…..Target set as per coverage area.. Screenining beneficiiaries always repeated screening every month.</t>
        </r>
      </text>
    </comment>
  </commentList>
</comments>
</file>

<file path=xl/comments5.xml><?xml version="1.0" encoding="utf-8"?>
<comments xmlns="http://schemas.openxmlformats.org/spreadsheetml/2006/main">
  <authors>
    <author>Admin</author>
  </authors>
  <commentList>
    <comment ref="Q13" authorId="0" shapeId="0">
      <text>
        <r>
          <rPr>
            <b/>
            <sz val="9"/>
            <color indexed="81"/>
            <rFont val="Tahoma"/>
            <family val="2"/>
          </rPr>
          <t>Admin:</t>
        </r>
        <r>
          <rPr>
            <sz val="9"/>
            <color indexed="81"/>
            <rFont val="Tahoma"/>
            <family val="2"/>
          </rPr>
          <t xml:space="preserve">
</t>
        </r>
      </text>
    </comment>
  </commentList>
</comments>
</file>

<file path=xl/comments6.xml><?xml version="1.0" encoding="utf-8"?>
<comments xmlns="http://schemas.openxmlformats.org/spreadsheetml/2006/main">
  <authors>
    <author>GE</author>
  </authors>
  <commentList>
    <comment ref="N20" authorId="0" shapeId="0">
      <text>
        <r>
          <rPr>
            <b/>
            <sz val="9"/>
            <color indexed="81"/>
            <rFont val="Tahoma"/>
            <family val="2"/>
          </rPr>
          <t>GE:</t>
        </r>
        <r>
          <rPr>
            <sz val="9"/>
            <color indexed="81"/>
            <rFont val="Tahoma"/>
            <family val="2"/>
          </rPr>
          <t xml:space="preserve">
no target set</t>
        </r>
      </text>
    </comment>
    <comment ref="N21" authorId="0" shapeId="0">
      <text>
        <r>
          <rPr>
            <b/>
            <sz val="9"/>
            <color indexed="81"/>
            <rFont val="Tahoma"/>
            <family val="2"/>
          </rPr>
          <t>GE:</t>
        </r>
        <r>
          <rPr>
            <sz val="9"/>
            <color indexed="81"/>
            <rFont val="Tahoma"/>
            <family val="2"/>
          </rPr>
          <t xml:space="preserve">
no target set</t>
        </r>
      </text>
    </comment>
    <comment ref="N26" authorId="0" shapeId="0">
      <text>
        <r>
          <rPr>
            <b/>
            <sz val="9"/>
            <color indexed="81"/>
            <rFont val="Tahoma"/>
            <family val="2"/>
          </rPr>
          <t>GE:</t>
        </r>
        <r>
          <rPr>
            <sz val="9"/>
            <color indexed="81"/>
            <rFont val="Tahoma"/>
            <family val="2"/>
          </rPr>
          <t xml:space="preserve">
no target set</t>
        </r>
      </text>
    </comment>
  </commentList>
</comments>
</file>

<file path=xl/sharedStrings.xml><?xml version="1.0" encoding="utf-8"?>
<sst xmlns="http://schemas.openxmlformats.org/spreadsheetml/2006/main" count="9219" uniqueCount="1682">
  <si>
    <t>Donor</t>
  </si>
  <si>
    <t>Start Date</t>
  </si>
  <si>
    <t>End Date</t>
  </si>
  <si>
    <t>No. Days Remaining</t>
  </si>
  <si>
    <t>≤ 30 days</t>
  </si>
  <si>
    <t>31 to 60 days</t>
  </si>
  <si>
    <t>&gt; 60 days</t>
  </si>
  <si>
    <t>Status</t>
  </si>
  <si>
    <t>No. days remaining</t>
  </si>
  <si>
    <t>Overdue</t>
  </si>
  <si>
    <t>Completed</t>
  </si>
  <si>
    <t>Ongoing</t>
  </si>
  <si>
    <t>Not started</t>
  </si>
  <si>
    <t>Implementation Status</t>
  </si>
  <si>
    <t>For revision</t>
  </si>
  <si>
    <t>Submission/Approval Status</t>
  </si>
  <si>
    <t>No.</t>
  </si>
  <si>
    <t>Submitted</t>
  </si>
  <si>
    <t>Approved</t>
  </si>
  <si>
    <t>TOTAL</t>
  </si>
  <si>
    <t>Type Date</t>
  </si>
  <si>
    <t>Funding Type</t>
  </si>
  <si>
    <t>Timeframe</t>
  </si>
  <si>
    <t>Comments</t>
  </si>
  <si>
    <t>Date Submitted</t>
  </si>
  <si>
    <t>Date Approved</t>
  </si>
  <si>
    <t>Turn Around Time</t>
  </si>
  <si>
    <t>Donor Contact Person</t>
  </si>
  <si>
    <t>Confirmed (USD)</t>
  </si>
  <si>
    <t>Total projected (USD)</t>
  </si>
  <si>
    <t>A. Funding Profile</t>
  </si>
  <si>
    <t>Done</t>
  </si>
  <si>
    <t>Rachelle and Pat</t>
  </si>
  <si>
    <t>Rachelle, Suen, Lani</t>
  </si>
  <si>
    <t>Lani</t>
  </si>
  <si>
    <t>Duration (Months)</t>
  </si>
  <si>
    <t>Proposal Status</t>
  </si>
  <si>
    <t>B. Proposal Status</t>
  </si>
  <si>
    <t>E. Timeframe (Implementation)</t>
  </si>
  <si>
    <t>GIK</t>
  </si>
  <si>
    <t>Rejected</t>
  </si>
  <si>
    <t>In this section</t>
  </si>
  <si>
    <t>Nutrition</t>
  </si>
  <si>
    <t>Dependencies</t>
  </si>
  <si>
    <t>Task 2</t>
  </si>
  <si>
    <t>Ops, DME, PC</t>
  </si>
  <si>
    <t>Programming, Finance</t>
  </si>
  <si>
    <t>Programming</t>
  </si>
  <si>
    <t>Priority</t>
  </si>
  <si>
    <t>High</t>
  </si>
  <si>
    <t>Critical</t>
  </si>
  <si>
    <t>April - Week 4</t>
  </si>
  <si>
    <t>Update/manage information in the PMT</t>
  </si>
  <si>
    <t>Update/manage budget information</t>
  </si>
  <si>
    <t>May - Week 4</t>
  </si>
  <si>
    <t>Until end of response</t>
  </si>
  <si>
    <t>Responsibility of</t>
  </si>
  <si>
    <t>Last Update:</t>
  </si>
  <si>
    <t>Sector</t>
  </si>
  <si>
    <t>All of the above</t>
  </si>
  <si>
    <t>June - Week 1</t>
  </si>
  <si>
    <t>Outcome 1</t>
  </si>
  <si>
    <t>Budget T6 code</t>
  </si>
  <si>
    <t>Does this project/grant contribute to the indicator? Mark with 'x'</t>
  </si>
  <si>
    <t>GRANT:</t>
  </si>
  <si>
    <t>Unit of Measure</t>
  </si>
  <si>
    <t>Target</t>
  </si>
  <si>
    <t>Actual</t>
  </si>
  <si>
    <t>Notes/Remarks</t>
  </si>
  <si>
    <t>Data Disaggregation requirements</t>
  </si>
  <si>
    <t>Response Logframe Objectives</t>
  </si>
  <si>
    <t>May - Week 2</t>
  </si>
  <si>
    <t>Link PMT, Master Budget and Funding Summary Tracker</t>
  </si>
  <si>
    <t>Discuss linking of this template to the master budget and PMT</t>
  </si>
  <si>
    <t>Update/manage information in this template</t>
  </si>
  <si>
    <t>Finalize list of all indicators per grant (Grants and Logframe matched with T6 codes)</t>
  </si>
  <si>
    <t>Check accuracy and completeness of all data encoded in this tool related to logframe and M&amp;E plan</t>
  </si>
  <si>
    <t>Task 1, 2 and 3</t>
  </si>
  <si>
    <t>Task 5, 6 and 7</t>
  </si>
  <si>
    <t>%</t>
  </si>
  <si>
    <t>31-60 days</t>
  </si>
  <si>
    <t>Lani, Rachelle</t>
  </si>
  <si>
    <t>Conceptualize template needed by Programming team</t>
  </si>
  <si>
    <t>Develop Funding Summary Tracking template that are friendly for Programmes, Ops and Finance</t>
  </si>
  <si>
    <t xml:space="preserve">Funding Summary Tracker development Tasks </t>
  </si>
  <si>
    <t>Pat</t>
  </si>
  <si>
    <t>May - week 2</t>
  </si>
  <si>
    <t>May - ongoing</t>
  </si>
  <si>
    <t>No</t>
  </si>
  <si>
    <t>Remaining Days</t>
  </si>
  <si>
    <t>Non-standard indicators</t>
  </si>
  <si>
    <t>Total</t>
  </si>
  <si>
    <t>Number</t>
  </si>
  <si>
    <t>FINANCE</t>
  </si>
  <si>
    <t>Management/Indirect</t>
  </si>
  <si>
    <t>SECURITY</t>
  </si>
  <si>
    <t>P&amp;C</t>
  </si>
  <si>
    <t>LOGISTCS/PROCUREMENT</t>
  </si>
  <si>
    <t xml:space="preserve">all districts for mosquito nets, Gorkha and Sindupalchowk for </t>
  </si>
  <si>
    <t>x</t>
    <phoneticPr fontId="25" type="noConversion"/>
  </si>
  <si>
    <t>#</t>
  </si>
  <si>
    <t>Contact</t>
  </si>
  <si>
    <t>Position</t>
  </si>
  <si>
    <t>Representative</t>
  </si>
  <si>
    <t>Sectors</t>
  </si>
  <si>
    <t>Donor priorities</t>
  </si>
  <si>
    <t>Visit date</t>
  </si>
  <si>
    <t>Outcome</t>
  </si>
  <si>
    <t>Follow up</t>
  </si>
  <si>
    <t>Current funded projects in Nepal</t>
  </si>
  <si>
    <t>Pipeline</t>
  </si>
  <si>
    <t xml:space="preserve"> Team Contact Person</t>
  </si>
  <si>
    <t>G2</t>
  </si>
  <si>
    <t>G1</t>
  </si>
  <si>
    <t>G3</t>
  </si>
  <si>
    <t>G4</t>
  </si>
  <si>
    <t xml:space="preserve"> </t>
  </si>
  <si>
    <t>Grant Project name</t>
  </si>
  <si>
    <t>Closed</t>
  </si>
  <si>
    <t>Grant Name</t>
  </si>
  <si>
    <t>Health</t>
  </si>
  <si>
    <t>Burn rate</t>
  </si>
  <si>
    <t>Spending</t>
  </si>
  <si>
    <t>A. Burn rate</t>
  </si>
  <si>
    <t>B. Fund sources by Sector - Mark sector that applies with (x)</t>
  </si>
  <si>
    <t>BURN RATE &amp; FUNDING SOURCES BY SECTOR AND LOCATION</t>
  </si>
  <si>
    <t>DRR/DRM</t>
  </si>
  <si>
    <t>NO Strategy - Objectives</t>
  </si>
  <si>
    <t>Q1</t>
  </si>
  <si>
    <t>Q2</t>
  </si>
  <si>
    <t>Q3</t>
  </si>
  <si>
    <t>Q4</t>
  </si>
  <si>
    <t>TARGETS</t>
  </si>
  <si>
    <t>Goal/Outcome Level Indicators</t>
  </si>
  <si>
    <t>Project Manager</t>
  </si>
  <si>
    <t>WFP</t>
  </si>
  <si>
    <t>TSFP (Nutrition)+Warehouse)</t>
  </si>
  <si>
    <t>USAID</t>
  </si>
  <si>
    <t>FSL, Resilience, Nutrition</t>
  </si>
  <si>
    <t>UNICEF</t>
  </si>
  <si>
    <t>Health - Polio campaign</t>
  </si>
  <si>
    <t>Demelesh+Mercy</t>
  </si>
  <si>
    <t>Protection/
Peace</t>
  </si>
  <si>
    <t>FSL</t>
  </si>
  <si>
    <t>C. Fund Source by State - Mark locations that apply with (x)</t>
  </si>
  <si>
    <t>Upper Nile</t>
  </si>
  <si>
    <t>Unity</t>
  </si>
  <si>
    <t>Jonglei</t>
  </si>
  <si>
    <t>Eastern Equatoria</t>
  </si>
  <si>
    <t>CARE Refresher Strategy (2016)</t>
  </si>
  <si>
    <t>To achieve greater relevance and legitimacy in reducing poverty and injustice in South Sudan</t>
  </si>
  <si>
    <t>GUIDING PRINCIPLES</t>
  </si>
  <si>
    <r>
      <t xml:space="preserve">Cover the </t>
    </r>
    <r>
      <rPr>
        <b/>
        <sz val="9"/>
        <color theme="1"/>
        <rFont val="Arial"/>
        <family val="2"/>
      </rPr>
      <t xml:space="preserve">spectrum </t>
    </r>
    <r>
      <rPr>
        <sz val="9"/>
        <color theme="1"/>
        <rFont val="Arial"/>
        <family val="2"/>
      </rPr>
      <t xml:space="preserve">from lifesaving </t>
    </r>
    <r>
      <rPr>
        <b/>
        <sz val="9"/>
        <color theme="1"/>
        <rFont val="Arial"/>
        <family val="2"/>
      </rPr>
      <t>humanitarian</t>
    </r>
    <r>
      <rPr>
        <sz val="9"/>
        <color theme="1"/>
        <rFont val="Arial"/>
        <family val="2"/>
      </rPr>
      <t xml:space="preserve"> response to </t>
    </r>
    <r>
      <rPr>
        <b/>
        <sz val="9"/>
        <color theme="1"/>
        <rFont val="Arial"/>
        <family val="2"/>
      </rPr>
      <t xml:space="preserve">long-term transformative </t>
    </r>
    <r>
      <rPr>
        <sz val="9"/>
        <color theme="1"/>
        <rFont val="Arial"/>
        <family val="2"/>
      </rPr>
      <t>programming</t>
    </r>
  </si>
  <si>
    <r>
      <t xml:space="preserve">High </t>
    </r>
    <r>
      <rPr>
        <b/>
        <sz val="9"/>
        <color theme="1"/>
        <rFont val="Arial"/>
        <family val="2"/>
      </rPr>
      <t>quality programs</t>
    </r>
    <r>
      <rPr>
        <sz val="9"/>
        <color theme="1"/>
        <rFont val="Arial"/>
        <family val="2"/>
      </rPr>
      <t xml:space="preserve"> that are recognized by communities, partners and donors</t>
    </r>
  </si>
  <si>
    <r>
      <rPr>
        <b/>
        <sz val="9"/>
        <color theme="1"/>
        <rFont val="Arial"/>
        <family val="2"/>
      </rPr>
      <t xml:space="preserve">Gender </t>
    </r>
    <r>
      <rPr>
        <sz val="9"/>
        <color theme="1"/>
        <rFont val="Arial"/>
        <family val="2"/>
      </rPr>
      <t>and women's empowerment is the heart of CARE's programming</t>
    </r>
  </si>
  <si>
    <r>
      <t>CARE provides</t>
    </r>
    <r>
      <rPr>
        <b/>
        <sz val="9"/>
        <color theme="1"/>
        <rFont val="Arial"/>
        <family val="2"/>
      </rPr>
      <t xml:space="preserve"> integrated</t>
    </r>
    <r>
      <rPr>
        <sz val="9"/>
        <color theme="1"/>
        <rFont val="Arial"/>
        <family val="2"/>
      </rPr>
      <t xml:space="preserve"> and </t>
    </r>
    <r>
      <rPr>
        <b/>
        <sz val="9"/>
        <color theme="1"/>
        <rFont val="Arial"/>
        <family val="2"/>
      </rPr>
      <t xml:space="preserve">multi-sectoral </t>
    </r>
    <r>
      <rPr>
        <sz val="9"/>
        <color theme="1"/>
        <rFont val="Arial"/>
        <family val="2"/>
      </rPr>
      <t>programming</t>
    </r>
  </si>
  <si>
    <r>
      <t xml:space="preserve">CARE </t>
    </r>
    <r>
      <rPr>
        <b/>
        <sz val="9"/>
        <color theme="1"/>
        <rFont val="Arial"/>
        <family val="2"/>
      </rPr>
      <t>advocates</t>
    </r>
    <r>
      <rPr>
        <sz val="9"/>
        <color theme="1"/>
        <rFont val="Arial"/>
        <family val="2"/>
      </rPr>
      <t xml:space="preserve"> to influence partners, stakeholders and donors. </t>
    </r>
  </si>
  <si>
    <t>SPECIFIC OBJECTIVES</t>
  </si>
  <si>
    <t>CARE  - Strategic Refresh South Sudan (2016)</t>
  </si>
  <si>
    <t>Strenghten the RESILIENCE of communities</t>
  </si>
  <si>
    <t>Provide quality LIFESAVING response related to conflict or natural disasters</t>
  </si>
  <si>
    <t xml:space="preserve">Support TRANSFORMATIVE APPROACH to strenghten systems, institutions &amp; civil society. </t>
  </si>
  <si>
    <t>GEOGRAPHICAL FOCUS</t>
  </si>
  <si>
    <t xml:space="preserve">Upper Nile </t>
  </si>
  <si>
    <t>*New areas - only if long term and sustainable programming opportunities (and funding) are available</t>
  </si>
  <si>
    <t xml:space="preserve">O1:   </t>
  </si>
  <si>
    <t xml:space="preserve">Target: </t>
  </si>
  <si>
    <t xml:space="preserve">O2:      </t>
  </si>
  <si>
    <t xml:space="preserve">O3:     </t>
  </si>
  <si>
    <t xml:space="preserve">O4:      </t>
  </si>
  <si>
    <t>EU</t>
  </si>
  <si>
    <t>FSL/Agri - Technical Assistance for increased Agricultural Production for Smallholders in SS</t>
  </si>
  <si>
    <t>LDS Charities</t>
  </si>
  <si>
    <t>FEATS - From Farm to Market: Food Equality and Appropriate Tools in South Sudan (3 years)</t>
  </si>
  <si>
    <t>FSL - Integrated FS and Nutri (1 year)</t>
  </si>
  <si>
    <t>ARC - Adressing root causes (Phase II of PUC) - 5 years</t>
  </si>
  <si>
    <t>Jeannie</t>
  </si>
  <si>
    <t>CARE Global Contact Person</t>
  </si>
  <si>
    <t>SDC</t>
  </si>
  <si>
    <t>Sylvia</t>
  </si>
  <si>
    <t>FAO</t>
  </si>
  <si>
    <t>UNHCR</t>
  </si>
  <si>
    <t>Fred</t>
  </si>
  <si>
    <t>Karolina'</t>
  </si>
  <si>
    <t>GE Foundation</t>
  </si>
  <si>
    <t xml:space="preserve">Health - Integrated Health and Nutrition Response forr the conflict affected population in Uppernile and Unity </t>
  </si>
  <si>
    <t xml:space="preserve">CHF </t>
  </si>
  <si>
    <t>Joel</t>
  </si>
  <si>
    <t>Nutrition - Integrated Emergency Nutrition services in 4 counties and Bentiu POC IDP camp in N Unity State</t>
  </si>
  <si>
    <t>Abiemnom</t>
  </si>
  <si>
    <t>Mayom</t>
  </si>
  <si>
    <t>Uror</t>
  </si>
  <si>
    <t>Twic East</t>
  </si>
  <si>
    <t>HPF</t>
  </si>
  <si>
    <t xml:space="preserve">WFP </t>
  </si>
  <si>
    <t>FLA 2015</t>
  </si>
  <si>
    <t>FEED</t>
  </si>
  <si>
    <t>x</t>
  </si>
  <si>
    <t>Periang</t>
  </si>
  <si>
    <t>Duk</t>
  </si>
  <si>
    <t>Torit</t>
  </si>
  <si>
    <t>Magwi</t>
  </si>
  <si>
    <t>Akoto</t>
  </si>
  <si>
    <t>jOnglei - did not get much funding</t>
  </si>
  <si>
    <t>Rubkona (Bentiu, PoC)</t>
  </si>
  <si>
    <t>Unity - Health and Nutrition focus because of HPF; GE</t>
  </si>
  <si>
    <t>Keisel</t>
  </si>
  <si>
    <t>HELSEL - VSL in Eastern Equatora</t>
  </si>
  <si>
    <t>FSL - SS JR 2 CN -</t>
  </si>
  <si>
    <t xml:space="preserve">Sub to save; might not have started; inputs need to be sent to </t>
  </si>
  <si>
    <t>Guit</t>
  </si>
  <si>
    <t>Demelesh</t>
  </si>
  <si>
    <t>In the PoC and Bentiu Town</t>
  </si>
  <si>
    <t>PPA</t>
  </si>
  <si>
    <t>Malakal</t>
  </si>
  <si>
    <t>Total Budget</t>
  </si>
  <si>
    <t>PIPELINE</t>
  </si>
  <si>
    <t>APPROVED/   ONGOING</t>
  </si>
  <si>
    <t>Ballance</t>
  </si>
  <si>
    <t>Sriram, Vidhya (CARE US); 
Kaganzi, Elly (region)</t>
  </si>
  <si>
    <t>Valentina, Mercy</t>
  </si>
  <si>
    <t>Dutch</t>
  </si>
  <si>
    <t>DRA</t>
  </si>
  <si>
    <t>Maiwut</t>
  </si>
  <si>
    <t>Gender</t>
  </si>
  <si>
    <t xml:space="preserve">GAC - Canada </t>
  </si>
  <si>
    <t>GAC - Canada</t>
  </si>
  <si>
    <t>Burn Rate</t>
  </si>
  <si>
    <t xml:space="preserve">Current </t>
  </si>
  <si>
    <t>Bilateral</t>
  </si>
  <si>
    <t>Multilateral</t>
  </si>
  <si>
    <t>Mercy</t>
  </si>
  <si>
    <t>Private</t>
  </si>
  <si>
    <t>Programs</t>
  </si>
  <si>
    <t>ACD-P</t>
  </si>
  <si>
    <t>PO</t>
  </si>
  <si>
    <t>M&amp;E Manger</t>
  </si>
  <si>
    <t>Health and Nutrition</t>
  </si>
  <si>
    <t>Gender &amp; Protection</t>
  </si>
  <si>
    <t>Peacebuilding</t>
  </si>
  <si>
    <t>PSC</t>
  </si>
  <si>
    <t>Admin</t>
  </si>
  <si>
    <t>Health and Nutrition Manager</t>
  </si>
  <si>
    <t>Gender Manager</t>
  </si>
  <si>
    <t>FSL Manager</t>
  </si>
  <si>
    <t>FY 16 Budget</t>
  </si>
  <si>
    <t>FC</t>
  </si>
  <si>
    <t>PID</t>
  </si>
  <si>
    <t>US1OU</t>
  </si>
  <si>
    <t>UNCFSS0007</t>
  </si>
  <si>
    <t>US1OE</t>
  </si>
  <si>
    <t>SDCXSS0001</t>
  </si>
  <si>
    <t>US1LW</t>
  </si>
  <si>
    <t>UNHCSS0008</t>
  </si>
  <si>
    <t>NL181</t>
  </si>
  <si>
    <t>CNLDSS0015</t>
  </si>
  <si>
    <t>US1LT</t>
  </si>
  <si>
    <t>WFPXSS0003</t>
  </si>
  <si>
    <t>CCANSS0008</t>
  </si>
  <si>
    <t>US1MS</t>
  </si>
  <si>
    <t>UNDPSS0021</t>
  </si>
  <si>
    <t>US1OD</t>
  </si>
  <si>
    <t>UNDPSS0022</t>
  </si>
  <si>
    <t>FCUS1M7 6</t>
  </si>
  <si>
    <t>FCA340</t>
  </si>
  <si>
    <t>FY 16 Spending</t>
  </si>
  <si>
    <t>FY 16     budget</t>
  </si>
  <si>
    <t xml:space="preserve">H&amp;N - for refugees and Host community </t>
  </si>
  <si>
    <t>FSL - Unity State</t>
  </si>
  <si>
    <t>Lot 12 - Abiemnom &amp; Mayom</t>
  </si>
  <si>
    <t>Lot 12 - Pariang</t>
  </si>
  <si>
    <t>Gates</t>
  </si>
  <si>
    <t>Response to slow onset drought</t>
  </si>
  <si>
    <t>START Fund</t>
  </si>
  <si>
    <t>EE Response</t>
  </si>
  <si>
    <t>TBD</t>
  </si>
  <si>
    <t>FSL - Gum Arabic</t>
  </si>
  <si>
    <t>FY 17 Budget</t>
  </si>
  <si>
    <t>FY 17 spending</t>
  </si>
  <si>
    <t>Monthly Spending (June)</t>
  </si>
  <si>
    <t xml:space="preserve">DFID </t>
  </si>
  <si>
    <t>DFID</t>
  </si>
  <si>
    <t>PPA+Extension</t>
  </si>
  <si>
    <t>CGBRSS0008</t>
  </si>
  <si>
    <t>GB518</t>
  </si>
  <si>
    <t>Note: Kindly refer to the logframe and M&amp;E plan for indicators and units of measure and in the budget for the  targets</t>
  </si>
  <si>
    <t>Means of Verification</t>
  </si>
  <si>
    <t>Overall Target</t>
  </si>
  <si>
    <t>Q4 2016</t>
  </si>
  <si>
    <t>Q2 2017</t>
  </si>
  <si>
    <t>October</t>
  </si>
  <si>
    <t>November</t>
  </si>
  <si>
    <t>December</t>
  </si>
  <si>
    <t>January</t>
  </si>
  <si>
    <t>February</t>
  </si>
  <si>
    <t>March</t>
  </si>
  <si>
    <t>April</t>
  </si>
  <si>
    <t>May</t>
  </si>
  <si>
    <t>June</t>
  </si>
  <si>
    <t>TARGETS (Type Monthly targets below)</t>
  </si>
  <si>
    <t xml:space="preserve">Donor: </t>
  </si>
  <si>
    <t>Indicators</t>
  </si>
  <si>
    <t xml:space="preserve">Project Locations: </t>
  </si>
  <si>
    <t xml:space="preserve">Project Manager: </t>
  </si>
  <si>
    <t>CI Member:</t>
  </si>
  <si>
    <t>Project ID, number or code:</t>
  </si>
  <si>
    <t>Total MonthlyTarget</t>
  </si>
  <si>
    <t>Actual Total</t>
  </si>
  <si>
    <t xml:space="preserve">TOTAL  </t>
  </si>
  <si>
    <t>Total Target</t>
  </si>
  <si>
    <t>Q1 2017</t>
  </si>
  <si>
    <t>GRAND TOTAL ACHIEVED</t>
  </si>
  <si>
    <t>INDICATORS  (List all indicators here)</t>
  </si>
  <si>
    <t>Number of direct beneficiaries in the life of the project, by sex- women&amp;girls/men&amp;boys</t>
  </si>
  <si>
    <t>Number of indirect beneficiaries in the life of the project, by sex-women&amp;girls/men&amp;boys</t>
  </si>
  <si>
    <t>HUMANITARIAN</t>
  </si>
  <si>
    <t>Women</t>
  </si>
  <si>
    <t>Men</t>
  </si>
  <si>
    <t>Boy</t>
  </si>
  <si>
    <t>Girl</t>
  </si>
  <si>
    <t>Actual- Women</t>
  </si>
  <si>
    <t>Actual Men</t>
  </si>
  <si>
    <t>Actual- Boy</t>
  </si>
  <si>
    <t>Actual Girl</t>
  </si>
  <si>
    <t>Actual- Girl</t>
  </si>
  <si>
    <t>Total Male</t>
  </si>
  <si>
    <t>Total Female</t>
  </si>
  <si>
    <t>Grand Total</t>
  </si>
  <si>
    <t>Unit of Measurement</t>
  </si>
  <si>
    <t>Baseline Data</t>
  </si>
  <si>
    <r>
      <t xml:space="preserve">Sector                             </t>
    </r>
    <r>
      <rPr>
        <b/>
        <sz val="8"/>
        <color theme="1"/>
        <rFont val="Arial"/>
        <family val="2"/>
      </rPr>
      <t>(Health, Nutrition, FSL, NFI, GBV)</t>
    </r>
  </si>
  <si>
    <t>Actual- Men</t>
  </si>
  <si>
    <t>Health service utilization by children under age 5 (# of curative consultations)</t>
  </si>
  <si>
    <t>Health service utilization by children above  age 5 (# of curative consultations)</t>
  </si>
  <si>
    <t>Malaria consultations (# of malaria cases clinically diagnosed in under-5 children)</t>
  </si>
  <si>
    <t xml:space="preserve"># of  children under age 1 who have received measles vaccinations </t>
  </si>
  <si>
    <t xml:space="preserve"># of pregnant women attending the antenatal clinic for the first time or more </t>
  </si>
  <si>
    <t>yes</t>
  </si>
  <si>
    <t>no</t>
  </si>
  <si>
    <t>31/12/2016</t>
  </si>
  <si>
    <t>EPI register</t>
  </si>
  <si>
    <t>Tally sheets</t>
  </si>
  <si>
    <t>Under five children screened and refferd for Sam and MAM treatement</t>
  </si>
  <si>
    <t>Number of health workers trained on malnutrition care and infant and young child feeding (IYCF</t>
  </si>
  <si>
    <t>General Electricals</t>
  </si>
  <si>
    <t>Mayom and Abiemnom</t>
  </si>
  <si>
    <t>Loice Mukabane</t>
  </si>
  <si>
    <t>Grant description &amp; Objective : Emergency Integrated Maternal Newton and Child Health and Nutrition response for the conflict affected population Unity State, South Sudan</t>
  </si>
  <si>
    <t>100,000 USD</t>
  </si>
  <si>
    <t>Increased access to Materna ,nweborn and Chiild Health (MCH)Includign emergency obstetrics CARE</t>
  </si>
  <si>
    <t>Increased access to interventions aimed at preventing ,iedntifying and treating severe and moderate acute malnutrition among children,pregnant and other vulranble groups</t>
  </si>
  <si>
    <t>Training reports</t>
  </si>
  <si>
    <t xml:space="preserve">#Delivery by skilled birth attendants in a health facility (proportion of women who deliver in health facilities with skilled birth attendants) </t>
  </si>
  <si>
    <t># of people who recived health education</t>
  </si>
  <si>
    <t># of pregnant who recive TT vaccination</t>
  </si>
  <si>
    <t xml:space="preserve">No. of Social Mobilisers deployed at village level before each SNID/NID round </t>
  </si>
  <si>
    <t>No of Social Mobilizers who are active and report regularly</t>
  </si>
  <si>
    <t>30/4/2017</t>
  </si>
  <si>
    <t>mothly reports</t>
  </si>
  <si>
    <t>Establish community networks and  participation of poli outnreak response</t>
  </si>
  <si>
    <t>Generate evidence based planning</t>
  </si>
  <si>
    <t>Number of counties have updated communication plans for each SNID/NID</t>
  </si>
  <si>
    <t>County plans</t>
  </si>
  <si>
    <t xml:space="preserve">Does not need disaggreation </t>
  </si>
  <si>
    <t>Number of social mobilisers trained before each SNID/NID</t>
  </si>
  <si>
    <t>Improved coordination among partners at county and payam level</t>
  </si>
  <si>
    <t>Number of County level Coordination meetings organized /participated by CARE staff</t>
  </si>
  <si>
    <t>Number of payam level Coordination Meetings organized /participated by CARE staff</t>
  </si>
  <si>
    <t xml:space="preserve">capacity buildong of project staff and community based workers </t>
  </si>
  <si>
    <t>30/4/2016</t>
  </si>
  <si>
    <t>Grant description &amp; Objective : Strengthening Community Engagement and Social Mobilization for Polio outbreak Response in Mayom, Pariang, Abiemnom counties</t>
  </si>
  <si>
    <t>PCA/2016/SSCO/064/C4D/CARE</t>
  </si>
  <si>
    <t>Mayom ,Abiemnom,Pariang</t>
  </si>
  <si>
    <t>Budget  code</t>
  </si>
  <si>
    <t xml:space="preserve">DHIS, OPD registers </t>
  </si>
  <si>
    <t>DHIS, Delivery book</t>
  </si>
  <si>
    <t>DHIS, EPI register</t>
  </si>
  <si>
    <t>DHIS, ANC register</t>
  </si>
  <si>
    <t>X</t>
  </si>
  <si>
    <t>CARE USA</t>
  </si>
  <si>
    <t>SSDN1</t>
  </si>
  <si>
    <t>Grant description &amp; Objective : Emergency NFI and Nutrition Project in Eastern Equatoria and Unity States(Increased access to life saving treatment and prevention of acute malnutrition for children (6-¬59 months) and pregnant and lactating women in Rubkona County)</t>
  </si>
  <si>
    <t>US1RU</t>
  </si>
  <si>
    <t>Number of sites established/rehabilitated for inpatient and outpatient care</t>
  </si>
  <si>
    <t>YES</t>
  </si>
  <si>
    <t># of children &lt; 5yrs screened by MUAC  in the  community</t>
  </si>
  <si>
    <t>NIS</t>
  </si>
  <si>
    <t>Durch Ministry of Foreign Affairs</t>
  </si>
  <si>
    <t>Jonglei State</t>
  </si>
  <si>
    <t>Project activity reports/tracking tools</t>
  </si>
  <si>
    <t>KIIs with community leaders and custodians of the law</t>
  </si>
  <si>
    <t>FGDs with community members</t>
  </si>
  <si>
    <t>FGDs with participants of PRA projects</t>
  </si>
  <si>
    <t>As part of surveys in all evaluation studies</t>
  </si>
  <si>
    <t xml:space="preserve">CCANSS0008  </t>
  </si>
  <si>
    <t>CA340</t>
  </si>
  <si>
    <t>GLOBAL AFFIARS CANADA</t>
  </si>
  <si>
    <t>CARE CANADA</t>
  </si>
  <si>
    <t>EASTERN EQUATORIA</t>
  </si>
  <si>
    <t>TORIT, MAGWI, IKWOTOS</t>
  </si>
  <si>
    <t>SYLVIA KAAWE</t>
  </si>
  <si>
    <t xml:space="preserve"> Number of female and male agriculture extension workers trained and supported   </t>
  </si>
  <si>
    <t xml:space="preserve"> Number of farmer field schools that serve both women and men established and strengthened </t>
  </si>
  <si>
    <t xml:space="preserve"> Number of community and school gardens  established and strengthened</t>
  </si>
  <si>
    <t xml:space="preserve"> Number of farmer trained and facilited on appropriate sustainable practices and techniques </t>
  </si>
  <si>
    <t xml:space="preserve"> Number farmer groups  trained on seed preservation</t>
  </si>
  <si>
    <t>Number of households using improved post-harvest handling techniques</t>
  </si>
  <si>
    <t>Number of trained community-based volunteers in healthy dietary practices</t>
  </si>
  <si>
    <t>Number of people trained in food preparation demonstrations</t>
  </si>
  <si>
    <t>Number of male and female producers linked with traders and new markets</t>
  </si>
  <si>
    <t>this activity is proposed to be dropped under current Logic model revision process</t>
  </si>
  <si>
    <t>Number of produce marketing facilities established/strengthened</t>
  </si>
  <si>
    <t>3 market facilities targeted</t>
  </si>
  <si>
    <t>Number of producer and marketing groups formed and strengthened</t>
  </si>
  <si>
    <t>Number of women and men trained to add value to one or more specific commodities</t>
  </si>
  <si>
    <t>Number of farmer in the groups/organisation collaborating on agricultural value chain for learning</t>
  </si>
  <si>
    <t>Number of farmers trained on basic bussiness planning</t>
  </si>
  <si>
    <t>Number of female and male mentors selected for training in IGAs</t>
  </si>
  <si>
    <t>Number of trainings provided on appropriate IGAs at community</t>
  </si>
  <si>
    <t>Number of Community Disaster Risk Management Committees formed/strengthened</t>
  </si>
  <si>
    <t>16 committees targeted 8 achieved</t>
  </si>
  <si>
    <t>Number of women and men trained in management of natural resources</t>
  </si>
  <si>
    <t>Number of farmer or community groups trained on conflict resolution</t>
  </si>
  <si>
    <t xml:space="preserve">2 Targeted. 6 groups/committees formed </t>
  </si>
  <si>
    <t>Number of female and male youth participating in peace enhancing community events</t>
  </si>
  <si>
    <t>Number of female and male counity leaders trained on legal entitlements,rights and protection</t>
  </si>
  <si>
    <t>Number of identified community stakeholders to change perception about property ownership and rights</t>
  </si>
  <si>
    <t xml:space="preserve">Number of Women ,men,girls,and boys who participate in Gender based Violence prevention and responses </t>
  </si>
  <si>
    <t xml:space="preserve">Number of situational analysis conducted to develop context-sensitive tools </t>
  </si>
  <si>
    <t xml:space="preserve">1 Situational analysis conducted </t>
  </si>
  <si>
    <t>Number of Gender-Based Violence prevention campaigns for farmer groups facilitated</t>
  </si>
  <si>
    <t>93 campaigns targeted 20 achieved so far since October 2015</t>
  </si>
  <si>
    <t>Number farmers and community members informed about referral pathways</t>
  </si>
  <si>
    <t>Grant description &amp; Objective : Integrated Emergency Nutrition Response to Malnourished Children Under Five Years of Age and Pregnant and Lactating Mothers in 4 Counties (Mayom, Rubkona, Abiemnon and Pariang) and Bentiu POC IDP Camp in Northern Unity State</t>
  </si>
  <si>
    <t>Not available Yet</t>
  </si>
  <si>
    <t>CARE USA Member</t>
  </si>
  <si>
    <t>Unity State (Pariang, Abiemnom,Rupkona and Mayom counties)</t>
  </si>
  <si>
    <t>Demelash Habtie</t>
  </si>
  <si>
    <t>screening and  treatment of acute malnutrition children below 5 years.</t>
  </si>
  <si>
    <t>Number of children under five received treatment in OTPs in management of SAM</t>
  </si>
  <si>
    <t>Monthly and quaterly reports</t>
  </si>
  <si>
    <t>Number of SC sites established</t>
  </si>
  <si>
    <t>Established</t>
  </si>
  <si>
    <t>Number of OTP sites functioning</t>
  </si>
  <si>
    <t>Functional</t>
  </si>
  <si>
    <t>Number of CHD staffs trained on IMAM</t>
  </si>
  <si>
    <t>Enhanced access to integrated nutrition prevention programs targeting malnourished children 6-59 month’s boys and girls and PLWs through (IYCF) ) Vitamin A supplementation and other multiple micronutrients and De-worming)</t>
  </si>
  <si>
    <t>Number of nutrition workers trained in Infant and Young Child Feeding practices</t>
  </si>
  <si>
    <t>Number of Mother Support Group Lead Mothers trained in Infant and Young Child Feeding practices (IYCF)</t>
  </si>
  <si>
    <t>Number of Pregnant mothers reached with IYCF messages</t>
  </si>
  <si>
    <t>quarterly report</t>
  </si>
  <si>
    <t>Number of children 6-59 months supplemented with Vitamin A</t>
  </si>
  <si>
    <t>Quarterly progress reports (post NIDs</t>
  </si>
  <si>
    <t>Number of children &gt;1 year dewormed</t>
  </si>
  <si>
    <t>Access to timely nutrition information for need analysis, monitoring and coordination of emergency responses</t>
  </si>
  <si>
    <t>Number of Completed SMART survey conducted</t>
  </si>
  <si>
    <t>SMART survey report</t>
  </si>
  <si>
    <t>Number of coordination meetings attended at Bentiu State level and Pariang level</t>
  </si>
  <si>
    <t>Minutes</t>
  </si>
  <si>
    <t>Number of integrated monitoring visists done with partners eg CHD, Unicef, WFP, etc</t>
  </si>
  <si>
    <t>Monitoring report</t>
  </si>
  <si>
    <t>Humanitarian Respinse</t>
  </si>
  <si>
    <t>ECHO</t>
  </si>
  <si>
    <t>Thomas</t>
  </si>
  <si>
    <t>Valeria</t>
  </si>
  <si>
    <t>Valentina</t>
  </si>
  <si>
    <t>Food Security</t>
  </si>
  <si>
    <t>EU Trust Fund</t>
  </si>
  <si>
    <t>TBA</t>
  </si>
  <si>
    <t>Cornelia CARE NL</t>
  </si>
  <si>
    <t xml:space="preserve">RFI - Advancing Progress in Malaria Service Delivery (SOL-OAA-17-000025) </t>
  </si>
  <si>
    <t>RRF</t>
  </si>
  <si>
    <t>NFI and Nutrition</t>
  </si>
  <si>
    <t>Mogga</t>
  </si>
  <si>
    <t>UNICEF Nutrition</t>
  </si>
  <si>
    <t>US10V</t>
  </si>
  <si>
    <t>UNCFSS0008</t>
  </si>
  <si>
    <t>Social Mobilization</t>
  </si>
  <si>
    <t>US1R7</t>
  </si>
  <si>
    <t>UNCFSS0009</t>
  </si>
  <si>
    <t>US1R9</t>
  </si>
  <si>
    <t>UNCFSS0010</t>
  </si>
  <si>
    <t>CUK-PPA</t>
  </si>
  <si>
    <t>Policy Advocacy on GBV</t>
  </si>
  <si>
    <t>GB618</t>
  </si>
  <si>
    <t>CGBRSS0011</t>
  </si>
  <si>
    <t>GBV Research</t>
  </si>
  <si>
    <t>GB420</t>
  </si>
  <si>
    <t>CGBRSS0010</t>
  </si>
  <si>
    <t>CI</t>
  </si>
  <si>
    <t>ERF</t>
  </si>
  <si>
    <t>CH001</t>
  </si>
  <si>
    <t>CCHESSS0009</t>
  </si>
  <si>
    <t>APER</t>
  </si>
  <si>
    <t>American Publif for ER</t>
  </si>
  <si>
    <t>US11K</t>
  </si>
  <si>
    <t>APERUS0001</t>
  </si>
  <si>
    <t>Cumulative target &amp; achievent b4 October 2016</t>
  </si>
  <si>
    <t>S/N</t>
  </si>
  <si>
    <t>Number of farmers supported</t>
  </si>
  <si>
    <t># of Surveys and Assessements</t>
  </si>
  <si>
    <t># of community complaints received and resolved</t>
  </si>
  <si>
    <t>UNRTSS8888</t>
  </si>
  <si>
    <t>USAID/DFID/ECHO/Sweden/Canada</t>
  </si>
  <si>
    <t>Pariang County, Ruweng State (Former Unity State)</t>
  </si>
  <si>
    <t>Frederic Cyiza</t>
  </si>
  <si>
    <t>To increase access, use and quality of health services across all levels, particularly for women, children and vulnerable groups</t>
  </si>
  <si>
    <t>Antenatal client 1st visit (#)</t>
  </si>
  <si>
    <t>US1SZ</t>
  </si>
  <si>
    <t>x</t>
    <phoneticPr fontId="25" type="noConversion"/>
  </si>
  <si>
    <t>HMIS Database</t>
  </si>
  <si>
    <t>Antenatal client 4th or more visit (#)</t>
  </si>
  <si>
    <t>Antenatal Client IPT2nd dose and more (#)</t>
  </si>
  <si>
    <t>Antenatal client tetanus toxoid 2nd dose (#)</t>
  </si>
  <si>
    <t>Antenatal client given de-worming medication (#)</t>
  </si>
  <si>
    <t>Antenatal client given Ferrous Sulphate supplementation (#)</t>
  </si>
  <si>
    <t>Antenatal client tested for syphilis (#)</t>
  </si>
  <si>
    <t>Delivery in facility (#)</t>
  </si>
  <si>
    <t>Delivery in facility by skilled birth attendant (#)</t>
  </si>
  <si>
    <t>Family planning methods distributed (#)</t>
  </si>
  <si>
    <t>Consultation curative under 5 years (#)</t>
  </si>
  <si>
    <t>Consultation curative 5 years and older (#)</t>
  </si>
  <si>
    <t>Diarrhoea under 5 years treated with ORS (#)</t>
  </si>
  <si>
    <t>DTP-HepB-Hib 3rd dose 0-11 months total (#)</t>
  </si>
  <si>
    <t>Activity reports</t>
  </si>
  <si>
    <t>Health committee members (#)</t>
  </si>
  <si>
    <t>Women health committee members  (#)</t>
  </si>
  <si>
    <t>Children that attended school health education and promotion sessions (#)</t>
  </si>
  <si>
    <t>Yes</t>
  </si>
  <si>
    <t>To strengthen the health system under the stewardship of the County Health Departments (CHDs)</t>
  </si>
  <si>
    <t>Facility HMIS monthly reports submitted through the DHIS (#)</t>
  </si>
  <si>
    <t>Facility with active staff attendance monitoring in place (#)</t>
  </si>
  <si>
    <t>AMS reports</t>
  </si>
  <si>
    <t>Attendance lists</t>
  </si>
  <si>
    <t>PHCCs completed PHCC grant application (#)</t>
  </si>
  <si>
    <t>N/A</t>
  </si>
  <si>
    <t>Weekly joint Service Provider and CHD management meetings (#)</t>
  </si>
  <si>
    <t>Quarterly joint meetings between Service Provider, CHD, health facility and health committees (#)</t>
  </si>
  <si>
    <t>Child growth monitoring and promotion under 5 years (#)</t>
  </si>
  <si>
    <t>MUAC less than 115 mm under 5 years (#)</t>
  </si>
  <si>
    <t>MUAC less than 125 mm under 5 years (#)</t>
  </si>
  <si>
    <t>Number of functional Health Centres  being supported</t>
  </si>
  <si>
    <t>Total ANC visits</t>
  </si>
  <si>
    <t>SECTOR SPECIFIC</t>
  </si>
  <si>
    <t>Children MUAC&lt;11.5cm</t>
  </si>
  <si>
    <t>Children MUAC 11.5-12.4cm</t>
  </si>
  <si>
    <t>Children with Odema</t>
  </si>
  <si>
    <t>PLW Screened</t>
  </si>
  <si>
    <t>PLW MUAC&gt;21cm</t>
  </si>
  <si>
    <t>OTP</t>
  </si>
  <si>
    <t>Admission in OTP</t>
  </si>
  <si>
    <t>Exits from OTP</t>
  </si>
  <si>
    <t>Discharged Cured(SPHERE min.standards&gt;75%)</t>
  </si>
  <si>
    <t>Death(SPHERE min.standards&lt;10%</t>
  </si>
  <si>
    <t>Defaulters(SPHERE min.standards&lt;15%)</t>
  </si>
  <si>
    <t>Discharged non Cured(SPHERE min.standards&lt;10%</t>
  </si>
  <si>
    <t>TSFP</t>
  </si>
  <si>
    <t>Admission in SFP(Children)</t>
  </si>
  <si>
    <t>Exits from SFP(Children)</t>
  </si>
  <si>
    <t>Admission in SFP(PLW)</t>
  </si>
  <si>
    <t>Exits from SFP(PLW)</t>
  </si>
  <si>
    <t>Death(SPHERE min.standards&lt;3%</t>
  </si>
  <si>
    <t>SC</t>
  </si>
  <si>
    <t>Total Admissions in SC</t>
  </si>
  <si>
    <t>Cured</t>
  </si>
  <si>
    <t>Death</t>
  </si>
  <si>
    <t>Training</t>
  </si>
  <si>
    <t>Food Security and Livelihood</t>
  </si>
  <si>
    <t>Number of functional VSLA groups</t>
  </si>
  <si>
    <t>Number of functional farmer groups</t>
  </si>
  <si>
    <t># of people participating in VSLA groups</t>
  </si>
  <si>
    <t>Number of beneficiaries receiving conditional cash vouchers to support basic needs</t>
  </si>
  <si>
    <t>Number of beneficiaries receiving agricultural start up items</t>
  </si>
  <si>
    <t xml:space="preserve">Number on individuals trained on agricultural practices and techniques </t>
  </si>
  <si>
    <t xml:space="preserve">Number of beneficiaries receiving food items </t>
  </si>
  <si>
    <t># of OTP sites operational in targeted communities</t>
  </si>
  <si>
    <t># of TSFP sites operational in targeted communities</t>
  </si>
  <si>
    <t># of SCs operational in targeted communities</t>
  </si>
  <si>
    <t># of people reached through CARE’s FSL interventions</t>
  </si>
  <si>
    <t># of people reached through CARE’s Nutrition interventions</t>
  </si>
  <si>
    <t># of functioning peace committees and peace clubs</t>
  </si>
  <si>
    <t># of healthcare and Community nutrition workers/volunteers trained on CMAM, IMSAM according to minimum requirements set by the cluster</t>
  </si>
  <si>
    <t>Number of GBV survivors receiving at least one of  the sectoral response services</t>
  </si>
  <si>
    <t>Number of GBV cases worked</t>
  </si>
  <si>
    <t>Number of women and girls provided with Dignity kits</t>
  </si>
  <si>
    <t>Number of individuals who participated in GBV trainings to deliver community-based case work, psychosocial support and referral</t>
  </si>
  <si>
    <t>Number of individuals trained on PSEA, PFA , Gender Social Norms change and Gender Mainstreaming</t>
  </si>
  <si>
    <t>IYCF</t>
  </si>
  <si>
    <t>Total Number of direct beneficiaries reached</t>
  </si>
  <si>
    <t>Total Number of indirect beneficiaries reached</t>
  </si>
  <si>
    <t>Total number of individuals trained in Care intervention areas</t>
  </si>
  <si>
    <t xml:space="preserve">Number of vegetable gardens estabished </t>
  </si>
  <si>
    <t>Number of Nutrition workers and Mother Support Group Lead Mothers trained in Infant and Young Child Feeding practices (IYCF)</t>
  </si>
  <si>
    <t>Number of IGAs and micro-enterprises established</t>
  </si>
  <si>
    <t>Total Amount of cash saving generated by VSLAs</t>
  </si>
  <si>
    <t>High Level Output</t>
  </si>
  <si>
    <t># frontline service providers trained in Clinical Management of Rape (CMR) and PFA</t>
  </si>
  <si>
    <t>Number of women, men, boys and girls reached with GBV,  protection  and behaviour change messages</t>
  </si>
  <si>
    <t>Number of pregnant mothers tested for HIV for PMTCT</t>
  </si>
  <si>
    <t xml:space="preserve">Total number that have received Penta </t>
  </si>
  <si>
    <t>Total Measles cases treated</t>
  </si>
  <si>
    <t>Total Consultation Curative &lt;5 years</t>
  </si>
  <si>
    <t>Total Consultation Curative &gt;5</t>
  </si>
  <si>
    <t>Total Delivery in facility by skilled birth attendant (#)</t>
  </si>
  <si>
    <t>Total Number of health workers and volunteers trained on SRH</t>
  </si>
  <si>
    <t>Total Healthcare workers who recived in-service training (#)</t>
  </si>
  <si>
    <t>Total no of diarrhea cases treated</t>
  </si>
  <si>
    <t># of women using family planning method</t>
  </si>
  <si>
    <t>CLDSSS0001</t>
  </si>
  <si>
    <t>Latter Days Saint Charities</t>
  </si>
  <si>
    <t>Pariang</t>
  </si>
  <si>
    <t># of PLWs screened by MUAC  in the  community</t>
  </si>
  <si>
    <t>Number of HH monitored</t>
  </si>
  <si>
    <t>Number of market assessments conducted</t>
  </si>
  <si>
    <t>Number of beneficiaries identified and registered (age, sex)</t>
  </si>
  <si>
    <t>Total number of Malaria cases treated</t>
  </si>
  <si>
    <t>PROJECT</t>
  </si>
  <si>
    <t>LOCATION</t>
  </si>
  <si>
    <t>TOTAL NO OF  BENEFICIARIES</t>
  </si>
  <si>
    <t>PLANNED TARGET</t>
  </si>
  <si>
    <t>% Achievement</t>
  </si>
  <si>
    <t>HELSEL</t>
  </si>
  <si>
    <t>Unity State</t>
  </si>
  <si>
    <t>GE</t>
  </si>
  <si>
    <t>UNICEF - NUT</t>
  </si>
  <si>
    <t>UNICEF - SM</t>
  </si>
  <si>
    <t>Jonglei, Upper Nile, EE.</t>
  </si>
  <si>
    <t>Monthly Achievement</t>
  </si>
  <si>
    <t>Cummulative Achievement YTD</t>
  </si>
  <si>
    <t>OSRO/SSD/508/NOR</t>
  </si>
  <si>
    <t>1st/Dec/2016</t>
  </si>
  <si>
    <t>31st/March/2017</t>
  </si>
  <si>
    <t>Silvia Kaawe</t>
  </si>
  <si>
    <t># HHs Supported with Vegetable Kits</t>
  </si>
  <si>
    <t>Distribution Database</t>
  </si>
  <si>
    <t># HHS Supported with Fishing  Kits</t>
  </si>
  <si>
    <t>Number of Feddans Cultivated(1/2 fedan per HH)</t>
  </si>
  <si>
    <t>Beneficiary Database</t>
  </si>
  <si>
    <t>Quantity of Harvested Fish in the counties</t>
  </si>
  <si>
    <t># Of Demonstration Plots Established</t>
  </si>
  <si>
    <t># Of Farmers trained  and participate in the Cultivation of Vegetables</t>
  </si>
  <si>
    <t>Training Database</t>
  </si>
  <si>
    <t>#Of Vegetable trainings delivered</t>
  </si>
  <si>
    <t># Of Fishing groups Established</t>
  </si>
  <si>
    <t># Of Fisher-Folk(beneficiaries) trained in production techniques(Fish Net Making)</t>
  </si>
  <si>
    <t># Of Fish Post Harvest demonstrations delivered</t>
  </si>
  <si>
    <t># Of Utilization trainings Delivered(Vegetable)</t>
  </si>
  <si>
    <t># Of Utilization trainings Delivered(Fishing)</t>
  </si>
  <si>
    <t>Endline Survey</t>
  </si>
  <si>
    <t>Baseline/Endline</t>
  </si>
  <si>
    <t>Number of direct beneficiaries in the life of the project, by sex-women&amp;girls/men&amp;boys</t>
  </si>
  <si>
    <t>Number of indirect beneficiaries in the life of the project, by sex- women&amp;girls/men&amp;boys</t>
  </si>
  <si>
    <t>Pariang County: Unity State</t>
  </si>
  <si>
    <t>Quantity(kg) of Vegetable seeds distributed</t>
  </si>
  <si>
    <t>Quantity(kg) of locally produced Vegetables in the counties</t>
  </si>
  <si>
    <t>#Of Vegetable Post Harvest and Demonstrations delivered</t>
  </si>
  <si>
    <t>% Of Targeted beneficiaries applying atleast 1 improved production practise(Vegetable )</t>
  </si>
  <si>
    <t>% Of targeted beneficiaries applying atleast 1 improved production practise(Fishing )</t>
  </si>
  <si>
    <t>Grant description &amp; Objective : Beyond the Harvest: Adding Value For Smallholder Farmers in Eastern Equatoria Project</t>
  </si>
  <si>
    <t>Magwi County(Lobone,Pajok,Magwi Payam,Pageri Administrative Area(Pageri,Mugali Payams) and Torit County(Nyongi,Imurok Payams)</t>
  </si>
  <si>
    <t># Of small holder farmers trained and engaged in post harvest handling activities(Atleast 50%)</t>
  </si>
  <si>
    <t># Of  Savings and loaning groups formed and operational</t>
  </si>
  <si>
    <t xml:space="preserve">Grant description &amp; Objective : ENHANCED ADAPTIVE CAPACITY OF INDIVIDUALS, HOUSEHOLDS AND COMMUNITIES FOR SUSTAINED GAINS IN AGRICULTURAL PRODUCTION AND PRODUCTIVITY </t>
  </si>
  <si>
    <t>Improved knowledge and skills to empower women and girls to claim their productive assets and protection rights</t>
  </si>
  <si>
    <t>Number of Female and Male county leaders trained on legal entitlements,rights and protection</t>
  </si>
  <si>
    <t>Increased opportunities for women,men,girls and boys to reduce prevalence of Gender-based violence in their respective counties</t>
  </si>
  <si>
    <t>Number of women and Men provided with appropriate farming, livestock and fishing inputs</t>
  </si>
  <si>
    <t>Improved incomes through increased acess to financial services,market systems  increased and equalised.</t>
  </si>
  <si>
    <t>Number of Market and value chain study completed</t>
  </si>
  <si>
    <t>Number of Female and Male farmers linked to financial services</t>
  </si>
  <si>
    <t>Number of Female and Male market producers,traders and market linkages facilitated.</t>
  </si>
  <si>
    <t>Number of Youth(Male &amp; Female) refered for Apprenticeship training</t>
  </si>
  <si>
    <t>Number of community structures supported to mitigate impact of conflict</t>
  </si>
  <si>
    <t>Number of linkages created between government and communities</t>
  </si>
  <si>
    <t>Number of stake holder analysis conducted and power analysis</t>
  </si>
  <si>
    <t>Number of CSO including women groups facilitated to participate in discussion platform at</t>
  </si>
  <si>
    <t>Number of male and females in communities aware of women's and children's rights</t>
  </si>
  <si>
    <t>Grant description &amp; Objective : Theory of Change: Desired long term change, Overview of Programme and Theory of Change. The fundamental root causes triggering the armed conflict and instability in general in South Sudan, but also specifically Jonglei as follows: 1. Distrust between communities and ethnic groups and distrust between citizens and athorities meant to serve and protect them. 2. Feeling of marginalization, especially among minority groups, due to lack of representation, inequity in the distribution of resourses and services, and insecurity. 3. Unresolved grievances from decades of war and conflict-grievances that continue to mount as retaliations are carrid out. 4. Ineffective and inequitable mechanisms for peaceful conflict resolution, within and between communities. 5. Lack of employement and economic opportunities, especially impacting youth, contributing to cattle-raiding and youth joining armed forces. 6. Culture of gender inequality for women and girls, contributing to devastating human rights violations, gender-based violence and limited access to market/livelihoods engagement and financial resources. and 7. Gender norm and culture of revenge- keeping men and boys in the visious cycle of retaliation, raiding and counter-raiding. The project seeks to reduce the incentivesfor youth to particiapate in destructive activities as well as to influence more willing among local, traditional and religious leaders to promote peace, as they are key influencers in the Jonglei context.  The project would also like to foster a situation in which women and youth groups are more engaged in diversified (expendaded) livelihood and market activities across communities.. The project also seeks an environment of positive peace in which there is trust and social cohesion beacuse the root causes of tensions and conflict are adressed. This change in 'state' away from intra and inter- community violence and tensions, is accopanied by s shift in resources, benefits and power to be more equitable and inclusive</t>
  </si>
  <si>
    <t>Economic Resilience links to results area 4 of the overall results framework</t>
  </si>
  <si>
    <t>Number of women and youth trained in literary/business skills and vocations/IGAs</t>
  </si>
  <si>
    <t>Number of county specific inclusive market assessments completed and updated</t>
  </si>
  <si>
    <t>The final market analysis reports as part of baseline and ongoing updates to this analysis</t>
  </si>
  <si>
    <t>Number of VSLAs established and supported</t>
  </si>
  <si>
    <t>VSLA records and MIS system for the project</t>
  </si>
  <si>
    <t>Number of men/boys and formal/informal leaders that commit to endorse conflict- and gender transformational roles/activities</t>
  </si>
  <si>
    <t>Attitudes of women and youth towards IGAs and micro-enterprises (disaggregated by age for women, and for gender by youth)</t>
  </si>
  <si>
    <t>Mini-KAP survey</t>
  </si>
  <si>
    <t xml:space="preserve">Number of small scale market linkages established between producers and buyers </t>
  </si>
  <si>
    <t>Tracking of cohort of women and youth</t>
  </si>
  <si>
    <t xml:space="preserve">Total amount of money saved by community savings groups (i.e. VSLAs) </t>
  </si>
  <si>
    <t>Number of loans provided through VSLAs for IGAs and micro-enterprises</t>
  </si>
  <si>
    <t>Number of VSLAs actively engaging in IGAs and micro-enterprises</t>
  </si>
  <si>
    <t>Perceptions by men/boys on the role of women and youth in VSLAs/IGAs and micro-enterprises</t>
  </si>
  <si>
    <r>
      <t xml:space="preserve">Number and % of programme beneficiaries who reported a reduction of negative social/economic interaction across intra-societal divides over the last 6 months </t>
    </r>
    <r>
      <rPr>
        <i/>
        <sz val="10"/>
        <color theme="1"/>
        <rFont val="Arial"/>
        <family val="2"/>
      </rPr>
      <t>as a result of economic activities of VSLAs</t>
    </r>
  </si>
  <si>
    <t>Tracking of a cohort of women and youth as part of surveys in evaluation studies.</t>
  </si>
  <si>
    <t>Number (%) of trained women and youth (including VSLA members) who indicate they have a higher income than before their participation in the programme (disaggregated by gender and age)</t>
  </si>
  <si>
    <t>Tracking of cohort of women and youth                     Tracking of a cohort of VSLA members.</t>
  </si>
  <si>
    <t>Number (%) of trained women and youth (including VSLA members) who indicate they are more confident about meeting their household needs (disaggregated by gender and age)</t>
  </si>
  <si>
    <r>
      <t>Number and % of programme beneficiaries (i.e. women and youth) who started a business/self-employment activity and sustained it six months after they started (disaggregated by gender and age</t>
    </r>
    <r>
      <rPr>
        <vertAlign val="superscript"/>
        <sz val="10"/>
        <color theme="1"/>
        <rFont val="Arial"/>
        <family val="2"/>
      </rPr>
      <t>)</t>
    </r>
    <r>
      <rPr>
        <sz val="10"/>
        <color theme="1"/>
        <rFont val="Arial"/>
        <family val="2"/>
      </rPr>
      <t xml:space="preserve"> </t>
    </r>
  </si>
  <si>
    <t>Number (%) of programme beneficiaries (i.e. women and youth) who indicate that their business-self-employment activities (which existed already before the grantees intervention) have grown over the last 6 months (disaggregated by gender and age)</t>
  </si>
  <si>
    <r>
      <t xml:space="preserve">Number and % of communities in programme area that have adopted and are implementing livelihood strategies </t>
    </r>
    <r>
      <rPr>
        <i/>
        <sz val="10"/>
        <color theme="1"/>
        <rFont val="Arial"/>
        <family val="2"/>
      </rPr>
      <t>through functioning VSLA groups</t>
    </r>
  </si>
  <si>
    <t>Number (%) of community members (in communities with livelihood strategies) with income above livelihood protection threshold</t>
  </si>
  <si>
    <t xml:space="preserve">Number (%) of youth participating in cattle raids/criminal activity (disaggregated by gender) </t>
  </si>
  <si>
    <t xml:space="preserve">Tracking of cohort of women and youth ,KII with community leaders                    </t>
  </si>
  <si>
    <t>Number of inter-communal raids within project communities</t>
  </si>
  <si>
    <t xml:space="preserve">Tracking of cohort of women and youth ,KII with community leaders  and FGDs with community members                 </t>
  </si>
  <si>
    <t>Number and % of programme beneficiaries (i.e. women and youth) who report ability to meet current and future (12m) household needs</t>
  </si>
  <si>
    <t>Number and % of programme beneficiaries (i.e. women and youth) who report reduced grievances (e.g. those related to conflict, instability or irregular migration) regarding income/livelihoods</t>
  </si>
  <si>
    <t>Number of peace committees established, revitalised and supported (membership disaggregated by gender and age)</t>
  </si>
  <si>
    <t>Number of justice/security actors trained in human rights, judicial processes, national laws, accountability and gender</t>
  </si>
  <si>
    <t>Number of CSC processes established with justice/security actors (service providers) and community members (service users)</t>
  </si>
  <si>
    <t>CSC Reports and Records, Attendance sheets/photos of CSC sessions</t>
  </si>
  <si>
    <t>Number of peace committees in place that manage and prevent conflicts, promote cooperation and reduce security risks</t>
  </si>
  <si>
    <t>Peace committee/club records and MIS system for the project</t>
  </si>
  <si>
    <t>Peace committee/club records and MIS system for the project plus KII with community leaders</t>
  </si>
  <si>
    <r>
      <t xml:space="preserve">Number and % of conflicts that are addressed and resolved by community structures(i.e. peace committees </t>
    </r>
    <r>
      <rPr>
        <b/>
        <sz val="10"/>
        <color theme="1"/>
        <rFont val="Arial"/>
        <family val="2"/>
      </rPr>
      <t>and</t>
    </r>
    <r>
      <rPr>
        <sz val="10"/>
        <color theme="1"/>
        <rFont val="Arial"/>
        <family val="2"/>
      </rPr>
      <t xml:space="preserve"> peace clubs) that are supported through the programme </t>
    </r>
  </si>
  <si>
    <t>Number of activities organised by peace committees and peace clubs to promote reconciliation and non-violent conflict resolution</t>
  </si>
  <si>
    <t xml:space="preserve">Number (%) of community members that value the work of peace committees </t>
  </si>
  <si>
    <t>Number (%) of community leaders who feel that peace committees and peace clubs effectively resolve conflicts</t>
  </si>
  <si>
    <t>KIIs with community leaders</t>
  </si>
  <si>
    <t>Number (%) of local rulings in line with existing frameworks, state constitutions and practices of good governance and accountability</t>
  </si>
  <si>
    <t>KIIs with community leaders and security/justice actors , FGDs with community members</t>
  </si>
  <si>
    <t>Number of referrals from local courts to relevant higher courts</t>
  </si>
  <si>
    <t>Level of satisfaction of community members with local security and justice actors (specified per type of actor)</t>
  </si>
  <si>
    <t>Number(%) of CSC actions plans that have been successfully implemented.</t>
  </si>
  <si>
    <t>CSC action tracker FGDs and KIIs with CSC members(both service providers and users)</t>
  </si>
  <si>
    <t>Number (%) of women and youth taking part in CSC processes</t>
  </si>
  <si>
    <t>Number and % of programme beneficiaries (i.e. women and youth) who feel they have the ability to contribute to conflict resolution</t>
  </si>
  <si>
    <t>Number and % of female programme beneficiaries who participate in and/or lead local peace processes</t>
  </si>
  <si>
    <t>Number and % of programme beneficiaries who  report a reduction in violent conflicts in the area where they live( disaggregated by gender,age and boma/payam level)</t>
  </si>
  <si>
    <r>
      <t>Number and% of Programme beneficiaries who secure in the area where they live (disaggregated by gender, age and boma/payam level)</t>
    </r>
    <r>
      <rPr>
        <vertAlign val="superscript"/>
        <sz val="10"/>
        <color theme="1"/>
        <rFont val="Arial"/>
        <family val="2"/>
      </rPr>
      <t xml:space="preserve"> </t>
    </r>
  </si>
  <si>
    <t xml:space="preserve">Number of peacebuilding campaigns and events conducted </t>
  </si>
  <si>
    <t xml:space="preserve">Number of key influencers that commit to endorse positive social norms regarding masculinity and act as role models </t>
  </si>
  <si>
    <t>Number of Participatory Rural Appraisals (PRAs) conducted to identify projects that help resolve community challenges (with an emphasis on economic opportunities and livelihood security)</t>
  </si>
  <si>
    <t>Number (%) of community members that report to have personal relations with individuals from other communities/clans</t>
  </si>
  <si>
    <t>FGDs with community members,As part of surveys in all evaluation studies</t>
  </si>
  <si>
    <t>Number of publicly spread messages by key influencers that promote positive masculinity and peaceful social norms</t>
  </si>
  <si>
    <t>Survey via staff observation in target communities,KIIs with key influencers</t>
  </si>
  <si>
    <t>Community perceptions on masculinity and social norms (aggregated by age and gender)</t>
  </si>
  <si>
    <t>Number of youth, women and traditional leaders and local authorities that participate in PRA projects</t>
  </si>
  <si>
    <t xml:space="preserve">Survey </t>
  </si>
  <si>
    <t>Number (%) of community members who feel ownership over local PRA projects and their Level of satisfaction in participating with PRA projects</t>
  </si>
  <si>
    <r>
      <t xml:space="preserve">Number and percentage of programme beneficiaries who report an increase in trust and cooperation </t>
    </r>
    <r>
      <rPr>
        <b/>
        <sz val="10"/>
        <color theme="1"/>
        <rFont val="Arial"/>
        <family val="2"/>
      </rPr>
      <t>within</t>
    </r>
    <r>
      <rPr>
        <sz val="10"/>
        <color theme="1"/>
        <rFont val="Arial"/>
        <family val="2"/>
      </rPr>
      <t xml:space="preserve"> the community (disaggregated by gender and age)</t>
    </r>
  </si>
  <si>
    <t>Number of inter-ethnic dialogues in communities</t>
  </si>
  <si>
    <t>Number of (and % of reduction in) retaliatory attacks within communities that participate in a programme</t>
  </si>
  <si>
    <t>Number and % of communities and civil society groups that demonstrate increased capacity to influence formal and/or informal human security authorities</t>
  </si>
  <si>
    <r>
      <t xml:space="preserve">Number and percentage of programme beneficiaries who report an increase in trust and cooperation </t>
    </r>
    <r>
      <rPr>
        <b/>
        <sz val="10"/>
        <color theme="1"/>
        <rFont val="Arial"/>
        <family val="2"/>
      </rPr>
      <t>between</t>
    </r>
    <r>
      <rPr>
        <sz val="10"/>
        <color theme="1"/>
        <rFont val="Arial"/>
        <family val="2"/>
      </rPr>
      <t xml:space="preserve"> communities</t>
    </r>
  </si>
  <si>
    <t xml:space="preserve"># and % of people of all genders who have meaningfully participated in formal (government-led) and informal (civil society-led, private sector-led) decision-making spaces </t>
  </si>
  <si>
    <t>HH Survey</t>
  </si>
  <si>
    <t>% of women who (report they) are able to equally participate in household financial decision-making</t>
  </si>
  <si>
    <t># and % of people implementing practices/actions that reduce vulnerability and increase resilience, disaggregated by climate-related, economic, social or environmental events</t>
  </si>
  <si>
    <t>Peaceful Conflict Resolution</t>
  </si>
  <si>
    <t>Social Cohesion</t>
  </si>
  <si>
    <t>G&amp;P</t>
  </si>
  <si>
    <t>Market Assessment Report</t>
  </si>
  <si>
    <t>Programme reports</t>
  </si>
  <si>
    <t>Grant description &amp; Objective : Save lives and alleviate suffering of those most in need of assistance and protection AND protect the rights and uphold the dignity of the most vulnerable (Strategic Objective 1&amp;2 of the Humanitarian Response Plan (HRP) 2017)</t>
  </si>
  <si>
    <t>South Sudan Joint Response 3 (SSJR3)</t>
  </si>
  <si>
    <t>Darias Sanyatwe Bayayi</t>
  </si>
  <si>
    <t xml:space="preserve"># of beneficiaries receiving (un)conditional cash transfers and vouchers </t>
  </si>
  <si>
    <t xml:space="preserve">Secure safe and lifesaving access to food for the most vulnerable </t>
  </si>
  <si>
    <t># of beneficiaries enabled to meet their basic food needs via food baskets</t>
  </si>
  <si>
    <t>Protect and promote livelihoods to enhance coping mechanims and improve access to food</t>
  </si>
  <si>
    <t># of beneficiaries receiving start-up agricultural and/or aquacultural inputs (seeds, tools, fishing equipment)(distribution of tools &amp; stoves)</t>
  </si>
  <si>
    <t># of beneficiaries receiving start-up agricultural and/or aquacultural inputs (seeds, tools, fishing equipment) (Distribution of sorghum and vegetable seeds)</t>
  </si>
  <si>
    <t># of beneficiaries trained in agricultural, aquacultural and/or animal health practices (Post -Distribution monitoring as per cluster requirment)</t>
  </si>
  <si>
    <t># of beneficiaries trained in agricultural, aquacultural and/or animal health practices (training of beneficiaries in vegetable production )</t>
  </si>
  <si>
    <t># of beneficiaries trained in agricultural, aquacultural and/or animal health practices (training of beneficiaries in Post harvest crop and vegetable handling )</t>
  </si>
  <si>
    <t># of beneficiaries trained in agricultural, aquacultural and/or animal health practices (training of beneficiaries in the use of stoves and local production of stoves)</t>
  </si>
  <si>
    <t>Quality protection response services are available and can be assessed safely and freely</t>
  </si>
  <si>
    <t xml:space="preserve"># of GBV victims provided with legal and/or PSS care or referred to supportive institutes </t>
  </si>
  <si>
    <t xml:space="preserve">Individuals are supported to achieve solutions and freedom of movement, and the coping strategies and protection capacities of communities and local actors are strengtened </t>
  </si>
  <si>
    <t># of individuals reached with GBV awareness activities and/or community dialogues(Training of community leaders, women groups,men and women on GBV)</t>
  </si>
  <si>
    <t># of individuals reached with GBV awareness activities and/or community dialogues(GBV prevention messaging through community outreach and radio programme).</t>
  </si>
  <si>
    <t># of staff or professionals trained on FTR, case management and/or PSS incl referral mechanisms</t>
  </si>
  <si>
    <t>SRH Kits</t>
  </si>
  <si>
    <t>UNFPA</t>
  </si>
  <si>
    <t>Mercy Laker</t>
  </si>
  <si>
    <t>SRH Torit</t>
  </si>
  <si>
    <t>SAFPAC</t>
  </si>
  <si>
    <t xml:space="preserve">2017 PPA - Pariang - Health </t>
  </si>
  <si>
    <t>SSJR 3</t>
  </si>
  <si>
    <t>Dutch MOFA</t>
  </si>
  <si>
    <t>Pariang - Agricultural inputs</t>
  </si>
  <si>
    <t>Pariang - Emergency and Recovery</t>
  </si>
  <si>
    <t>Orach Otobi</t>
  </si>
  <si>
    <t>PCA 2017 - Supplies</t>
  </si>
  <si>
    <t>PCA 2017 - CASH</t>
  </si>
  <si>
    <t>Torit - Agricultural inputs</t>
  </si>
  <si>
    <t xml:space="preserve">Torit - Emergency FSL </t>
  </si>
  <si>
    <t xml:space="preserve">FAO </t>
  </si>
  <si>
    <t>NFIs Torit</t>
  </si>
  <si>
    <t>FSL - Beyond the harvest (redesigned)</t>
  </si>
  <si>
    <t>PCA 2016</t>
  </si>
  <si>
    <t>GBV</t>
  </si>
  <si>
    <t>OFDA</t>
  </si>
  <si>
    <t>Pariang Refugees</t>
  </si>
  <si>
    <t>BPRM</t>
  </si>
  <si>
    <t>Joram</t>
  </si>
  <si>
    <t>FAO/El Nino program for cross border areas in SS (Resilience Building)</t>
  </si>
  <si>
    <t>HIP 2017 - EE</t>
  </si>
  <si>
    <t>C. Contact Persons</t>
  </si>
  <si>
    <t>F. Fund sources by Sector - Mark sector that applies with (x)</t>
  </si>
  <si>
    <t>D. Grant Details</t>
  </si>
  <si>
    <t>F. Fund Source by Location - Mark locations that apply with (x)</t>
  </si>
  <si>
    <t>Implementation details</t>
  </si>
  <si>
    <t xml:space="preserve">Grants Portfolio &amp; Pipeline </t>
  </si>
  <si>
    <t>On-going</t>
  </si>
  <si>
    <r>
      <rPr>
        <b/>
        <u/>
        <sz val="8"/>
        <color theme="1"/>
        <rFont val="Arial"/>
        <family val="2"/>
      </rPr>
      <t>NEW</t>
    </r>
    <r>
      <rPr>
        <b/>
        <sz val="8"/>
        <color theme="1"/>
        <rFont val="Arial"/>
        <family val="2"/>
      </rPr>
      <t xml:space="preserve">
Bilateral</t>
    </r>
  </si>
  <si>
    <t>FY 16 Portfolio ((June '16))</t>
  </si>
  <si>
    <t>FY 17 Pipeline (June '16)</t>
  </si>
  <si>
    <t>Pipeline    (USD)</t>
  </si>
  <si>
    <t>Portfolio      (FY17)</t>
  </si>
  <si>
    <t>CARE SS - Portfolio and Pipeline Analysis (FY 17)</t>
  </si>
  <si>
    <t>Grant description &amp; Objective : Emergency livelihoods Support to Most vulnerable Households in Greater Upper Nile .</t>
  </si>
  <si>
    <t xml:space="preserve">Grant description &amp; Objective : Distribution of vegetable kits, agricultural tools and establishment of demonstration to support -------- HHs in Eastern Equatoria state </t>
  </si>
  <si>
    <t>Torit,Magwi,Pageri and Ikwotos County in Eastern Equatoria State</t>
  </si>
  <si>
    <t xml:space="preserve">Output Indicator 1.1: Number of Vulnerable Households Benefiting from Livelihood Support - Increased Access to Inputs for Vulnerable HHs </t>
  </si>
  <si>
    <t>Quantity(kg) of Vegetable seeds distributed(9 varieties weighing 25g each)</t>
  </si>
  <si>
    <t>Feddans Cultivated(1/2 fedan estimated per targeted HH)</t>
  </si>
  <si>
    <t>Quantity of Locally Caught/Harvested Fish in the counties</t>
  </si>
  <si>
    <t>% of beneficiaries seeing an increase in eating their own production</t>
  </si>
  <si>
    <t>% Of beneficiaries seeing an increase in income from baseline</t>
  </si>
  <si>
    <t>% Of children 6-59months in Beneficiary HHs receiving minimum adequate diet at endline</t>
  </si>
  <si>
    <t>Number of IPC analyses through exisiting data streams(Market information)</t>
  </si>
  <si>
    <t>Programme Reports</t>
  </si>
  <si>
    <t>Output Indicator 1.2: Number of Monitoring &amp; Evaluation Reports</t>
  </si>
  <si>
    <t># Of RPDM Conducted and report submitted to FAO</t>
  </si>
  <si>
    <t>% Of beneficiaries satisfied with quality and Quantity of inputs</t>
  </si>
  <si>
    <t>% Of beneficiaries satisfied with Timeliness of inputs</t>
  </si>
  <si>
    <t>RPDM Report</t>
  </si>
  <si>
    <t>Output 1.3:MT of locally Produced vegetables and Caught Fish</t>
  </si>
  <si>
    <t>Output Indicator 1.4: Percentage of targeted beneficiaries Applying at least one improved Production Practice</t>
  </si>
  <si>
    <t>Output Indicator 1.5: Increased production Availability and Access to Food for Food insecure HHs</t>
  </si>
  <si>
    <t>Output 1: Number of vulnerable HHs Benefiting from Livelihood support -Increased access to inputs for Vulnerable HHs</t>
  </si>
  <si>
    <t>Output 2:MT of locally Produced vegetables and Caught Fish</t>
  </si>
  <si>
    <t>Output 3: % Of Targeted beneficiaries applying atleast one improved Production Practise</t>
  </si>
  <si>
    <t xml:space="preserve"> Bentiu Rubkona County(Jezira,Pakur,Thanyang,Ngop,Dorbhor and Kaljak Payams</t>
  </si>
  <si>
    <t>Grant description &amp; Objective : Health and Nutrition Project for Refugees and Host Communities:Improved Access to Emergency Health and Nutrition Assistance for Refugees and Host community</t>
  </si>
  <si>
    <t>Pariang Host communities, and refugees in Yida, Ajoung Thok and Pamir</t>
  </si>
  <si>
    <t xml:space="preserve">Number of children dying before their fifth birthday, per 1,000 live births </t>
  </si>
  <si>
    <t>% children age 12-23 months who received measles vaccine before their first birthday</t>
  </si>
  <si>
    <t>SMART Survey</t>
  </si>
  <si>
    <t>DHIS</t>
  </si>
  <si>
    <t>% children aged 6 – 59 months who are wasted (weight for height Z-score &lt;-2 standard deviations). (Host Community)</t>
  </si>
  <si>
    <t>% children aged 6 – 59 months who are wasted (weight for height Z-score &lt;-2 standard deviations). Refugees</t>
  </si>
  <si>
    <t>% children aged 6 – 59 months who are wasted (weight for height Z-score &lt;-2 standard deviations). (Refugees)</t>
  </si>
  <si>
    <t xml:space="preserve">% children aged 6 – 59 months who are wasted (weight for height Z-score &lt;-2 standard deviations).(Host Community) </t>
  </si>
  <si>
    <t>% births attended by skilled health personnel such as a nurse, midwife, doctor</t>
  </si>
  <si>
    <t>% of new-born infants with low birth weight (&lt;250 gm (weighed within 72 hours)</t>
  </si>
  <si>
    <t># Of women aged 15-49 years who attended to at least once by skilled personnel during their most recent pregnancy</t>
  </si>
  <si>
    <t>% of women who were offered and accepted counselling and testing for HIV during most recent pregnancy, and received their test results</t>
  </si>
  <si>
    <t># facility rehabilitated</t>
  </si>
  <si>
    <t>Programme Report</t>
  </si>
  <si>
    <t># of coordination meeting attended</t>
  </si>
  <si>
    <t># of weekly HIS and monthly narrative reports submitted to UNHCR on the delivery of health services</t>
  </si>
  <si>
    <t># of staff trained(Training of Staff on Mental Health ie 49% Male and 51% Female)</t>
  </si>
  <si>
    <t>Training Report</t>
  </si>
  <si>
    <t>Conduct preventive and curative consultation for host communities(49% Male and 51% female)</t>
  </si>
  <si>
    <t># of children under five consulted and treated using IMCI protocols</t>
  </si>
  <si>
    <t xml:space="preserve"># of children immunized </t>
  </si>
  <si>
    <t>#  of staff trained on CD4, Ultrasound and HIV</t>
  </si>
  <si>
    <t># of people(Male and female) reached with VCT services</t>
  </si>
  <si>
    <t># of HIV/AIDS positive people provided with CD4 count test</t>
  </si>
  <si>
    <t># of HIV/AIDS positive person admitted to ART</t>
  </si>
  <si>
    <t># of staff(Retention of Laboratory Staff)</t>
  </si>
  <si>
    <t># of patients(male and female) benefiting routine and advanced lab exams</t>
  </si>
  <si>
    <t># of patient provided with X-Ray services</t>
  </si>
  <si>
    <t># of patient ( host benefiting surgical)</t>
  </si>
  <si>
    <t># of patient (refugee  benefiting surgical)</t>
  </si>
  <si>
    <t># of DHIS reports</t>
  </si>
  <si>
    <t># of children (male and female) screened</t>
  </si>
  <si>
    <t># of children (6-59m) admitted for treatment of SAM.</t>
  </si>
  <si>
    <t># of children (6-59m) admitted for treatment of MAM</t>
  </si>
  <si>
    <t>#  staff retained(Retention of Qualified midwives to provide MCH services</t>
  </si>
  <si>
    <t># of pregnant women attending ANC all visits</t>
  </si>
  <si>
    <t>%  deliveries at health facility</t>
  </si>
  <si>
    <t># caesarean section performed</t>
  </si>
  <si>
    <t># of rape survivors provide with appropriate and timely PEP care</t>
  </si>
  <si>
    <t># of women receiving post-test counselling and testing in PMTCT</t>
  </si>
  <si>
    <t># of staff trained on mental health and psychosocial support</t>
  </si>
  <si>
    <t>Proportion of referred clients that complete referral at receiving service</t>
  </si>
  <si>
    <t>Access to primary Health Care Services provided or supported</t>
  </si>
  <si>
    <t>Referral Mechanisms Established</t>
  </si>
  <si>
    <t>Preventive community based Health Services provision</t>
  </si>
  <si>
    <t xml:space="preserve">Total Number of NEW Inpatient Admisssions  &gt; 5 </t>
  </si>
  <si>
    <t xml:space="preserve">Total Number of NEW Inpatient Admisssions  &lt; 5 </t>
  </si>
  <si>
    <t>Malaria new cases all categories</t>
  </si>
  <si>
    <t>Total number of Beneficiaries receiving SRH services</t>
  </si>
  <si>
    <t>Grant description &amp; Objective : Pariang Integrated Primary Health Care  Project which aims to reduce maternal and infant mortality, ensure universal coverage, and improve the overall health status as well as the quality of life of the South Sudanese population in Pariang County</t>
  </si>
  <si>
    <t>To Increase access to nutrition services particularly for pregnant women and young children</t>
  </si>
  <si>
    <t>HEALTH DASHBOARD</t>
  </si>
  <si>
    <t>NUTRITION DASHBOARD: Screening Information</t>
  </si>
  <si>
    <t xml:space="preserve">NUTRITION DASHBOARD: OTP </t>
  </si>
  <si>
    <t xml:space="preserve">NUTRITION DASHBOARD: TSFP </t>
  </si>
  <si>
    <t>TRAINING</t>
  </si>
  <si>
    <t>Number of warehouse stock balance reports submitted by the 28th of each month</t>
  </si>
  <si>
    <t>Monthly stock reports</t>
  </si>
  <si>
    <t>Number of SMART surveys reviewed and validated by the NIWG</t>
  </si>
  <si>
    <t>Grant description &amp; Objective : Integrated Food Security and Nutrition: December 2016-August 2017</t>
  </si>
  <si>
    <t>SMART Surveys,Baseline, End of project evaluation reports,FSMS</t>
  </si>
  <si>
    <t>Household food consumption score. Target: Over 75% of the targeted beneficiaries will have the food consumption score (FCS) at or above 35 (acceptable)</t>
  </si>
  <si>
    <t>FSMS</t>
  </si>
  <si>
    <t>Coping Strategy Index (CSI)</t>
  </si>
  <si>
    <t>Assessment Reports</t>
  </si>
  <si>
    <t>Number of meetings Conducted</t>
  </si>
  <si>
    <t>Attendence list, Meeting Minutes/reports</t>
  </si>
  <si>
    <t>Monitoring Reports</t>
  </si>
  <si>
    <t>Training Reports</t>
  </si>
  <si>
    <t>Number of vouchers distributed</t>
  </si>
  <si>
    <t>Beneficiary Distribution Database</t>
  </si>
  <si>
    <t>End of project evaluation conducted</t>
  </si>
  <si>
    <t>End of Project Evaluation Report</t>
  </si>
  <si>
    <t>Strengthen Nutrition Outcomes in emergency Response</t>
  </si>
  <si>
    <t>Market Assessments conducted</t>
  </si>
  <si>
    <t>Awareness meetings conducted</t>
  </si>
  <si>
    <t>Beneficiary identification and Registration</t>
  </si>
  <si>
    <t>Refresher Training</t>
  </si>
  <si>
    <t>Monthly Distribution of Food Vouchers</t>
  </si>
  <si>
    <t>Household Level Monitoring For Measuring Nutrition Outcomes</t>
  </si>
  <si>
    <t>End of Project Evaluation and Reporting</t>
  </si>
  <si>
    <t>IOM RRF</t>
  </si>
  <si>
    <t>Total number of NFIs distributed, by type (e.g., plastic sheeting, flash tarpaulin, blankets, hygiene kits, kitchen sets, water containers, other)</t>
  </si>
  <si>
    <t>Total number of households receiving each type of NFIs, (e.g., plastic sheeting, flash tarpaulin, blankets, hygiene kits, kitchen sets, water containers, other)</t>
  </si>
  <si>
    <t xml:space="preserve">Number of sites managing MAM </t>
  </si>
  <si>
    <t>Number of male beneficiaries admitted to MAM services, by age (0-11 months, 1-4 years, 5-14 years, 15-49 years, 50-60 years, and +60 years)</t>
  </si>
  <si>
    <t>Number of female beneficiaries admitted to MAM services, by age (0-11 months, 1-4 years, 5-14 years, 15-49 years, 50-60 years, and +60 years)</t>
  </si>
  <si>
    <t xml:space="preserve">Number of male health care providers and volunteers trained in the prevention and management of MAM </t>
  </si>
  <si>
    <t>Number of female health care providers and volunteers trained in the prevention and management of MAM</t>
  </si>
  <si>
    <t>Number of sites managing SAM</t>
  </si>
  <si>
    <t>Number of male health care providers and volunteers trained in the prevention and management of SAM, by age (15-49 years, 50-60 years, and +60 years)</t>
  </si>
  <si>
    <t>Number of female health care providers and volunteers trained in the prevention and management of SAM by age (15-49 years, 50-60 years, and +60 years)</t>
  </si>
  <si>
    <t>Number of male beneficiaries treated for SAM, by age (0-11 months, 1-4 years,)</t>
  </si>
  <si>
    <t>Number of female beneficiaries treated for SAM, by age (0-11 months, 1-4 years,)</t>
  </si>
  <si>
    <t xml:space="preserve">Number of infants 0-&lt;6 months of age who are exclusively breastfed. </t>
  </si>
  <si>
    <t xml:space="preserve">Number of females receiving behavior change interventions and change (5-14 years, 15-49 years, 50-60 years, and +60 years). </t>
  </si>
  <si>
    <t>Number of males receiving behavior change interventions and change (5-14 years, 15-49 years, 50-60 years, and +60 years).</t>
  </si>
  <si>
    <t>Number of people receiving NFIs</t>
  </si>
  <si>
    <t>NFIs</t>
  </si>
  <si>
    <t xml:space="preserve">Output 1.1: 1,000 Most Vulnerable Families affected by the July 2016 crisis have access to basic </t>
  </si>
  <si>
    <t>Output 2.1: 1,488 severly malnourished children and 193 PLW with Moderate  actute malnutrition receive malnutrition treatment.</t>
  </si>
  <si>
    <t>Output 2.2: 8,197 women have access to promotion of optional infant and young child feeding in emergencies</t>
  </si>
  <si>
    <t>Sector                             (Health, Nutrition, FSL, NFI, GBV)</t>
  </si>
  <si>
    <t>SM Database</t>
  </si>
  <si>
    <t>Meeting Minutes</t>
  </si>
  <si>
    <t>DASHBOARD INDICATORS:Food Security and Livelihood</t>
  </si>
  <si>
    <t>DASHBOARD INDICATORS: Gender and Protection</t>
  </si>
  <si>
    <t>Number of Complaints/Conflicts addressed through the programme</t>
  </si>
  <si>
    <t xml:space="preserve">Number of individuals trained on agricultural practices and techniques </t>
  </si>
  <si>
    <t xml:space="preserve">Number of vegetable gardens established </t>
  </si>
  <si>
    <t>DASHBOARD INDICATORS:GENDER &amp; PROTECTION</t>
  </si>
  <si>
    <t>Number of locations with CMR services available in accordance with WHO guidelines</t>
  </si>
  <si>
    <t>Number of referal pathways updated or developed</t>
  </si>
  <si>
    <t>Number of women and girls accessing life skills training</t>
  </si>
  <si>
    <t>Number of SEA incidents reported with the consent of the survivor</t>
  </si>
  <si>
    <t>Number of community members engaged with community dialogue activities</t>
  </si>
  <si>
    <t>DISTRIBUTION</t>
  </si>
  <si>
    <t>Total Consultations in CARE run health facilities</t>
  </si>
  <si>
    <t>Screening Information</t>
  </si>
  <si>
    <t>CARE South Sudan Porfolio FY2017</t>
  </si>
  <si>
    <t>Secured</t>
  </si>
  <si>
    <t>Project Name</t>
  </si>
  <si>
    <t>PAMODZI FC</t>
  </si>
  <si>
    <t>CO_Grant Budget in Donor Currency</t>
  </si>
  <si>
    <t>Grant Budget in USD</t>
  </si>
  <si>
    <t>Expenses in USD - up to FY13</t>
  </si>
  <si>
    <t>Expenses in USD - July 2013 to  Jun 2014</t>
  </si>
  <si>
    <t>Total Expenses FY16</t>
  </si>
  <si>
    <t>Cumulative Exp All Fys</t>
  </si>
  <si>
    <t>Over-all Contract Balance June 2016</t>
  </si>
  <si>
    <t>Total Exp FY17</t>
  </si>
  <si>
    <t>Contract Balance</t>
  </si>
  <si>
    <t># of months Grant Life</t>
  </si>
  <si>
    <t># of months elapsed</t>
  </si>
  <si>
    <t>% elapsed</t>
  </si>
  <si>
    <t>% Spend</t>
  </si>
  <si>
    <t>Comment/Recommendation</t>
  </si>
  <si>
    <t>Jonglei based projects/Secured</t>
  </si>
  <si>
    <t>MOFA</t>
  </si>
  <si>
    <t>SSJR2 (Dutch MoFA)</t>
  </si>
  <si>
    <t>EU R 1, 112,661.48</t>
  </si>
  <si>
    <t xml:space="preserve">PM to ensure balance is used uo in January </t>
  </si>
  <si>
    <t>Peace for Construction (PUC)</t>
  </si>
  <si>
    <t>NL205</t>
  </si>
  <si>
    <t>CNLDSS0011</t>
  </si>
  <si>
    <t>EURO 2,966,946</t>
  </si>
  <si>
    <t>Final Evaluation costs. Project ended with Euro 190K underspend;  Audit completed pending CNL sign off</t>
  </si>
  <si>
    <t>UNICEF Nutrition-USD</t>
  </si>
  <si>
    <t>USD 403,578</t>
  </si>
  <si>
    <t>Grant overspent ; Pending adjustments. Gulleid to pass entries</t>
  </si>
  <si>
    <t>UNICEF Nutrition-SSP</t>
  </si>
  <si>
    <t>US1OV</t>
  </si>
  <si>
    <t>SSP 1,075,457</t>
  </si>
  <si>
    <t>Project spend very slow . Project ends January</t>
  </si>
  <si>
    <t>Health, Rep Healt, Nutr in Pariang</t>
  </si>
  <si>
    <t>USD 1,052,057</t>
  </si>
  <si>
    <t>Project ended Dec with 9% underspend. PM to check any pending costs not captured /advise how to deal with underspend</t>
  </si>
  <si>
    <t>LDS</t>
  </si>
  <si>
    <t>US1S9</t>
  </si>
  <si>
    <t>CLDSS0001</t>
  </si>
  <si>
    <t>USD 417,363</t>
  </si>
  <si>
    <t>Project started Dec - no costs charged to date</t>
  </si>
  <si>
    <t>WFP FLA 2015 Programme</t>
  </si>
  <si>
    <t>USD 299,645</t>
  </si>
  <si>
    <t>Showing overspend due to  budget set up in the system. Summaery of invoices ubmitted to WFP shows we will have a surplus on contract once paid</t>
  </si>
  <si>
    <t>General Electic</t>
  </si>
  <si>
    <t>Nutrition in Unity State</t>
  </si>
  <si>
    <t>US1M7</t>
  </si>
  <si>
    <t>GENLSS0001</t>
  </si>
  <si>
    <t>USD 870,000</t>
  </si>
  <si>
    <t>Project overspent - PM to advise on costs reclassifictions</t>
  </si>
  <si>
    <t>UNDP/CHF</t>
  </si>
  <si>
    <t>USD 721,000</t>
  </si>
  <si>
    <t>USD 381,011</t>
  </si>
  <si>
    <t>Grant closed with underspend; Final reports submitted: Narrative pending</t>
  </si>
  <si>
    <t>SOCIAL MOBILISATION</t>
  </si>
  <si>
    <t>Grant underspent - Final Reports submitted and refund made to UNICEF</t>
  </si>
  <si>
    <t>USD 66,056.9208</t>
  </si>
  <si>
    <t>US1RY</t>
  </si>
  <si>
    <t>UNDPSS0023</t>
  </si>
  <si>
    <t>USD 581,996.5</t>
  </si>
  <si>
    <t>Project ends Jan 2017 ; Spend rate is very low ; NCE advisable</t>
  </si>
  <si>
    <t>ARC PRE INCEPTION</t>
  </si>
  <si>
    <t>NL194</t>
  </si>
  <si>
    <t>CNLDSS0017</t>
  </si>
  <si>
    <t>EUR 25,1341</t>
  </si>
  <si>
    <t>Pre_Inception period ended Dec , No program costs have been charged to this project; What is the plan?</t>
  </si>
  <si>
    <t>WFP TSFP 2015 Programme</t>
  </si>
  <si>
    <t>US1S0</t>
  </si>
  <si>
    <t>WFPXSS0004</t>
  </si>
  <si>
    <t>USD 541,442.08</t>
  </si>
  <si>
    <t>Mininmal spend</t>
  </si>
  <si>
    <t>WFP FLA 2016 Programme</t>
  </si>
  <si>
    <t>US1S1</t>
  </si>
  <si>
    <t>WFPXSS0005</t>
  </si>
  <si>
    <t>USD685748.56</t>
  </si>
  <si>
    <t>This project ended Oct with minimal costs charged ; PM to advise if Pending reclasses  will use up full  claims/ reconciliation with actual amounts invoiced to WFP??</t>
  </si>
  <si>
    <t>HPF 2 Health Pariang</t>
  </si>
  <si>
    <t>TCAOSS0010</t>
  </si>
  <si>
    <t>GBP469000</t>
  </si>
  <si>
    <t>New</t>
  </si>
  <si>
    <t>UNICEF Social Mobilisation USD</t>
  </si>
  <si>
    <t>US1SW</t>
  </si>
  <si>
    <t>UNCFSS0011</t>
  </si>
  <si>
    <t>USD 288169</t>
  </si>
  <si>
    <t xml:space="preserve">Project implementation behind schedule ; 50% of time already elapsed. PM to provide plan to catch up </t>
  </si>
  <si>
    <t>US1SX</t>
  </si>
  <si>
    <t>UNCFSS0012</t>
  </si>
  <si>
    <t>SSP 2698326</t>
  </si>
  <si>
    <t>HPF Audit fees</t>
  </si>
  <si>
    <t>Estern Equatorial</t>
  </si>
  <si>
    <t>DFATD (Canada)</t>
  </si>
  <si>
    <t>FEED (East Equat)</t>
  </si>
  <si>
    <t>CAD 3,175,628</t>
  </si>
  <si>
    <t>ok</t>
  </si>
  <si>
    <t>Wayne and Camellia Helsel</t>
  </si>
  <si>
    <t>US1N4</t>
  </si>
  <si>
    <t>HELSS0001</t>
  </si>
  <si>
    <t>USD 43,500</t>
  </si>
  <si>
    <t>Project ended Dec with 22% underspend. PM to check any pending costs not captured /advise how to deal with underspend</t>
  </si>
  <si>
    <t>USAID IOM</t>
  </si>
  <si>
    <t>IOMRSS0007</t>
  </si>
  <si>
    <t>USD 276780</t>
  </si>
  <si>
    <t>Ends January. Spend rate is still  low ; risk of underspend very high ; Action required</t>
  </si>
  <si>
    <t>SDC(Swis)</t>
  </si>
  <si>
    <t>Post Harvet Value Add</t>
  </si>
  <si>
    <t>USD 643,963</t>
  </si>
  <si>
    <t>Spend Rate is low compared to time elapsed;  What is the plan??</t>
  </si>
  <si>
    <t>CUK - PPA</t>
  </si>
  <si>
    <t>Capacity Building</t>
  </si>
  <si>
    <t>UKL 159,707</t>
  </si>
  <si>
    <t>Project ended Dec with 5% . To reclass to use up balance</t>
  </si>
  <si>
    <t>Policy Advocacy on GBV Prev</t>
  </si>
  <si>
    <t>UKL 60,000</t>
  </si>
  <si>
    <t>Contract ended Dec with 39% spend ; PM to advise on actions -</t>
  </si>
  <si>
    <t>CUK - DFID</t>
  </si>
  <si>
    <t>UKL 2,253</t>
  </si>
  <si>
    <t>Received IPIA to extend up to 3 April 2018</t>
  </si>
  <si>
    <t>USD 37,421.58</t>
  </si>
  <si>
    <t>Car delivered. $160 overspend reclass to GPF</t>
  </si>
  <si>
    <t>EUR 70,000</t>
  </si>
  <si>
    <t>Low spend .Project ends Feb 2017</t>
  </si>
  <si>
    <t>CMPs</t>
  </si>
  <si>
    <t>M&amp;E + PDMO</t>
  </si>
  <si>
    <t>US1LJ</t>
  </si>
  <si>
    <t>CIPFSSOOO2</t>
  </si>
  <si>
    <t>USD 99,944</t>
  </si>
  <si>
    <t>Addition CI  Pooled fund (CARE Norway for PDMO post); Ok</t>
  </si>
  <si>
    <t>Total Restricted</t>
  </si>
  <si>
    <t xml:space="preserve">CO UNR &amp; GPF </t>
  </si>
  <si>
    <t>Unrestricted Fund</t>
  </si>
  <si>
    <t>US000</t>
  </si>
  <si>
    <t>UNRTSSXXXX</t>
  </si>
  <si>
    <t>USD 1,176,756</t>
  </si>
  <si>
    <t>We got approval to spend Additional 250K ; BAM has not been issued so not reflected in Budget; Also RRF and ERF not reclassidfied out _to be done in November</t>
  </si>
  <si>
    <t>GPF</t>
  </si>
  <si>
    <t>General Purpose fund</t>
  </si>
  <si>
    <t>US001</t>
  </si>
  <si>
    <t>UNRTSS0002</t>
  </si>
  <si>
    <t>USD 45,614</t>
  </si>
  <si>
    <t>Base improvement costs to be charged here</t>
  </si>
  <si>
    <t>Total Uunrestricted</t>
  </si>
  <si>
    <t>Grand Total Restricted + Unrestricted</t>
  </si>
  <si>
    <t>Proposals</t>
  </si>
  <si>
    <t>Estimated Start Date</t>
  </si>
  <si>
    <t>Estimated End Date</t>
  </si>
  <si>
    <t>Proposal Budget in Donor Currency</t>
  </si>
  <si>
    <t>Estimated Budget in USD</t>
  </si>
  <si>
    <t>XXX</t>
  </si>
  <si>
    <t>Over-all estimated Budget in USD as of 1 July 2015</t>
  </si>
  <si>
    <t>Food Security &amp; Livelihood</t>
  </si>
  <si>
    <t>USD 376, 796</t>
  </si>
  <si>
    <t>DFATD</t>
  </si>
  <si>
    <t>HPF- Bridge Funds</t>
  </si>
  <si>
    <t>UNHCR CY16</t>
  </si>
  <si>
    <t>UNICEF Nutrition CY16</t>
  </si>
  <si>
    <t>WFP CY16</t>
  </si>
  <si>
    <t>Proposal Dvt</t>
  </si>
  <si>
    <t>Proposals/Concept Notes/Ideas</t>
  </si>
  <si>
    <t>Date submited</t>
  </si>
  <si>
    <t>Tentative Start Date</t>
  </si>
  <si>
    <t>Tentative End Date</t>
  </si>
  <si>
    <t>Estimated Budget donor Currency</t>
  </si>
  <si>
    <t>Estimated budget USD</t>
  </si>
  <si>
    <t>FY17 Projections</t>
  </si>
  <si>
    <t>Total Secured + Proposals (almost likely)</t>
  </si>
  <si>
    <t>Strong Potential, to Develop</t>
  </si>
  <si>
    <t>Total Secured + Proposals + Possible</t>
  </si>
  <si>
    <t>DME Calendar</t>
  </si>
  <si>
    <t>Description</t>
  </si>
  <si>
    <t>Reporting dates/
 Comments</t>
  </si>
  <si>
    <t>FY 2016</t>
  </si>
  <si>
    <t>FY 16</t>
  </si>
  <si>
    <t>Start date</t>
  </si>
  <si>
    <t>Week 1</t>
  </si>
  <si>
    <t>Week 2</t>
  </si>
  <si>
    <t>Week 3</t>
  </si>
  <si>
    <t>Week 4</t>
  </si>
  <si>
    <t>Week 5</t>
  </si>
  <si>
    <t>Oct 5-9</t>
  </si>
  <si>
    <t>Oct 12-16</t>
  </si>
  <si>
    <t>Oct 19-23</t>
  </si>
  <si>
    <t>Oct 26-30</t>
  </si>
  <si>
    <t>Nov 2-6</t>
  </si>
  <si>
    <t>Nov 9-13</t>
  </si>
  <si>
    <t>Nov 16-20</t>
  </si>
  <si>
    <t>Nov 23-27</t>
  </si>
  <si>
    <t>Nov 30-Dec 4</t>
  </si>
  <si>
    <t>Dec 7-11</t>
  </si>
  <si>
    <t>Dec 14-18</t>
  </si>
  <si>
    <t>Dec 21-25</t>
  </si>
  <si>
    <t>Dec 28-31</t>
  </si>
  <si>
    <t>GRANTS</t>
  </si>
  <si>
    <t>Monthly report - 5th of every month</t>
  </si>
  <si>
    <t>Quarterly - May 31; August 30</t>
  </si>
  <si>
    <t>Guidance Notes</t>
  </si>
  <si>
    <t>Only open the grant tab that you wish to update eg UNHCR and scroll through the sheet to find the reporting month you are to update.</t>
  </si>
  <si>
    <t>Start by updating the figures for the donor indicators  then update the DASHBOARD indicators.</t>
  </si>
  <si>
    <t>Click save and the DASHBOARD indicators will be updated on the DASHBOARD tab automatically.</t>
  </si>
  <si>
    <r>
      <t>Steps to follow in Filling  the  tracker(</t>
    </r>
    <r>
      <rPr>
        <i/>
        <sz val="11"/>
        <color theme="1"/>
        <rFont val="Calibri"/>
        <family val="2"/>
        <scheme val="minor"/>
      </rPr>
      <t xml:space="preserve">Note that the DASHBOARD Tab is password protected so  DONOT fill it.) </t>
    </r>
  </si>
  <si>
    <t>Please ensure that  you go through each indicator for the donor tab you are reporting and that  all indicators with available data are updated.</t>
  </si>
  <si>
    <t>Eastern Equatoria State,Torit &amp; Ikotos :Rubkona(Unity State),</t>
  </si>
  <si>
    <t>Demelash, Sylvia Kaawe</t>
  </si>
  <si>
    <r>
      <t>Grant description:</t>
    </r>
    <r>
      <rPr>
        <sz val="8"/>
        <color theme="1"/>
        <rFont val="Arial"/>
        <family val="2"/>
      </rPr>
      <t xml:space="preserve">The project will provide quality lifesaving CMAM interventions to children 5-59 months and Pregnant and Lactating Women in Mayom, Abiemnom and Rubkona. Through this project, CARE will screen 50% of children under five years 29,270 (14,928 girls) as well as the same proportion of pregnant and lactating women (12,324) for malnutrition in the three counties. The project will reach
100% MAM and SAM caseload in Mayom and Abiemnom and 50% of the MAM and SAM caseloads in
Rubkona.                                                                                                                                                                                                                                                                                                                                                 </t>
    </r>
    <r>
      <rPr>
        <b/>
        <sz val="8"/>
        <color theme="1"/>
        <rFont val="Arial"/>
        <family val="2"/>
      </rPr>
      <t xml:space="preserve">Objective </t>
    </r>
    <r>
      <rPr>
        <sz val="8"/>
        <color theme="1"/>
        <rFont val="Arial"/>
        <family val="2"/>
      </rPr>
      <t>:To reduce the prevalence and incidence of GAM from 28.5% to &amp;amp;lt;25% in Mayom and from 29.2% to &amp;amp;lt;26% in Abiemnom and Rubkona through scaling up of the current CMAM program, and providing IYCF interventions targeting children under five and PLW</t>
    </r>
  </si>
  <si>
    <t>SSD-16/HSS10/SA2/N/INGO/3631</t>
  </si>
  <si>
    <t>CHF</t>
  </si>
  <si>
    <t>Mayom, Abiemnom and Rubkona County (Bentiu PoC and Bentiu town)</t>
  </si>
  <si>
    <t>Olive Muthamia</t>
  </si>
  <si>
    <t>USD 581996</t>
  </si>
  <si>
    <t>Provide quality lifesaving CMAM interventions to children 5-59 months and Pregnant and Lactating Women in Mayom, Abiemnom and
Rubkona Counties.</t>
  </si>
  <si>
    <t>x</t>
    <phoneticPr fontId="26" type="noConversion"/>
  </si>
  <si>
    <t>31/01/2017</t>
  </si>
  <si>
    <t>percentage</t>
  </si>
  <si>
    <t>&gt;80%</t>
  </si>
  <si>
    <t>&lt;10%</t>
  </si>
  <si>
    <t>Training report</t>
  </si>
  <si>
    <t>Grant description &amp; Objective : To reduce morbidity and mortality related to acute malnutrition through community-based integrated management of acute malnutrition (CMAM/IMAM) and Infant and Young Child Feeding (IYCF) interventions targeting children under five and Pregnant and lactating women.</t>
  </si>
  <si>
    <t>WFP EMOP/SOUTH SUDAN 200859/2015-16/UNITY/CARE/021</t>
  </si>
  <si>
    <t>Unity State (Pariang, Abiemnom, Mayom and Rupkona Counties</t>
  </si>
  <si>
    <t>Nicholas Chege</t>
  </si>
  <si>
    <t>Treat 60% MAM children boys and girls 6-59 months and 60% moderately malnourished PLWs.</t>
  </si>
  <si>
    <t>Number of beneficiaries admitted to MAM services,</t>
  </si>
  <si>
    <t>Not yeet</t>
  </si>
  <si>
    <t xml:space="preserve">Number of Nutrition staffs and volunteers trained in the prevention and management of MAM </t>
  </si>
  <si>
    <t>DHIS&amp; NIS</t>
  </si>
  <si>
    <t>x</t>
    <phoneticPr fontId="25" type="noConversion"/>
  </si>
  <si>
    <t>Target based on Logframe</t>
  </si>
  <si>
    <t>Target based on past experience</t>
  </si>
  <si>
    <t>target based on past experience</t>
  </si>
  <si>
    <t>Based on Logframe</t>
  </si>
  <si>
    <t>Not captured in the lograme. Will fix the target</t>
  </si>
  <si>
    <t>Waiting for SMART survey</t>
  </si>
  <si>
    <t>% in the table looks to be not approriate. We habe indicated the number instead of 95.8</t>
  </si>
  <si>
    <t>Need to be collected in weekly data and start reporting</t>
  </si>
  <si>
    <t>There are 52 HIS report and 12 monthly report</t>
  </si>
  <si>
    <t>Change the target you have indicated of 11322 staff. We will be able to train at least 15 staff</t>
  </si>
  <si>
    <t>TBD when service starts</t>
  </si>
  <si>
    <t>I don’t now how you have calculated this.</t>
  </si>
  <si>
    <t>Cumulative target &amp; achievent by September 2016</t>
  </si>
  <si>
    <t>targeted vulnerable groups are better able to cover their essential food needs through unconditional/conditional cash/vocuhers</t>
  </si>
  <si>
    <t>Number of HH receiving conditional cash vouchers to support basic needs (Upper Nile, Jonglei)</t>
  </si>
  <si>
    <t>HH</t>
  </si>
  <si>
    <t>Number of HH receiving conditional cash vouchers to support basic needs (East quatoria)</t>
  </si>
  <si>
    <t>Increase food availability for most vulnerable communities by resuming maintaining AND diverisfying key gricultural and aquacultural production systems, strategies and assets</t>
  </si>
  <si>
    <t>Number of households receiving staple seeds or nutrition dense vegetable seeds (Upper Nile and Jonglei)</t>
  </si>
  <si>
    <t>Number of households receiving staple seeds or nutrition dense vegetable seeds (East Equatoria)</t>
  </si>
  <si>
    <t xml:space="preserve"> Number of HH receiving aquacultural start up items (Jonglei)</t>
  </si>
  <si>
    <t xml:space="preserve"> Number on individuals trained in agricultural/aquacultural practices and storage techniques</t>
  </si>
  <si>
    <t>Number of individuals trained in GBV</t>
  </si>
  <si>
    <t>This project counts on direct beneficiaries</t>
  </si>
  <si>
    <t>x</t>
    <phoneticPr fontId="25" type="noConversion"/>
  </si>
  <si>
    <t>Cummulative  Achievement Before October 2016</t>
  </si>
  <si>
    <t>&gt; 80%</t>
  </si>
  <si>
    <t>&lt; 10%</t>
  </si>
  <si>
    <t>KEY</t>
  </si>
  <si>
    <t>No target set</t>
  </si>
  <si>
    <t>ON track(&gt;75%)</t>
  </si>
  <si>
    <t>Fairly on track(55%-74%)</t>
  </si>
  <si>
    <t>Off track(&lt; 55%)</t>
  </si>
  <si>
    <t>% ACHIEVEMENT  TO DATE</t>
  </si>
  <si>
    <t>% ACHIEVEMENT TO DATE</t>
  </si>
  <si>
    <t>TOTAL  ACHIEVEMENT</t>
  </si>
  <si>
    <t>To see all cell, including heading, :go to to View, click on unfreeze panes. Click freeze panes to see only the columns you want to see.</t>
  </si>
  <si>
    <t>TOTAL  ACHIEVED</t>
  </si>
  <si>
    <t>QSC data (DHIS) on quarterly basis</t>
  </si>
  <si>
    <t>Annual - April 30</t>
  </si>
  <si>
    <t>Semi-annual - Oct 30</t>
  </si>
  <si>
    <t>SSRJ 3</t>
  </si>
  <si>
    <t>FSL &amp; G&amp;P</t>
  </si>
  <si>
    <t>01-Decr-16</t>
  </si>
  <si>
    <t>3o-Nov-17</t>
  </si>
  <si>
    <t>- Monthly</t>
  </si>
  <si>
    <t>UNICEF-NUT</t>
  </si>
  <si>
    <t>FSL-Integrated FS and Nutrition</t>
  </si>
  <si>
    <t xml:space="preserve"> Emergency NFI and Nutrition Project in Eastern Equatoria and Unity States(Increased access to life saving treatment and prevention of acute malnutrition for children (6-¬59 months) and pregnant and lactating women in Rubkona County</t>
  </si>
  <si>
    <t>06-Oct-2016 </t>
  </si>
  <si>
    <t>05 –Jan-2017</t>
  </si>
  <si>
    <t xml:space="preserve">Nutrition </t>
  </si>
  <si>
    <t>Monthly post distribution monitoring (PDM) report</t>
  </si>
  <si>
    <t>UNICEF-SM</t>
  </si>
  <si>
    <t>30-No-2017</t>
  </si>
  <si>
    <t>Monthly (NIS file)</t>
  </si>
  <si>
    <t>FAO (EE)</t>
  </si>
  <si>
    <t>Torit-Agricultural inputs</t>
  </si>
  <si>
    <t> Systematic Distribution report (Tables on quantity delivered and HH reached against plan) within 3 days of having received items and conducted distribution</t>
  </si>
  <si>
    <t>FAO (UNS)</t>
  </si>
  <si>
    <t>Pariang-Agricultural inputs</t>
  </si>
  <si>
    <t xml:space="preserve">Systematic Distribution report (Tables on quantity delivered and HH reached against plan) within 3 days of having received items and conducted distribution </t>
  </si>
  <si>
    <t>ARC</t>
  </si>
  <si>
    <t>Narrative report of inception phase including baseline and annual plan and detail budget 2017</t>
  </si>
  <si>
    <t>Annual plan budget, in accordance to IATI outcome indicators of the program</t>
  </si>
  <si>
    <t xml:space="preserve">• January to December for the years 2018 till 2021
• 1st November 2017,2018,2019 and 2020
</t>
  </si>
  <si>
    <t>Narrative report consisting of; periodic updates on progress according to the IATI standard as described in the guidelines</t>
  </si>
  <si>
    <t xml:space="preserve">• Starting  1st May –June 2017 after wards quarterly
• At minimum quarterly updates ,ultimately one month after the quarter ends to be published in IATI
</t>
  </si>
  <si>
    <t>Annual analytical report according to IATI as described in the guidelines to be published IATI  under related documents/ document link</t>
  </si>
  <si>
    <t>To be published in 1st July ultimately  2018, 2019 2020 and 2022</t>
  </si>
  <si>
    <t>If necessary separate report containing sensitive information or activities which are not reported in IATI</t>
  </si>
  <si>
    <t>Annual financial progress report consistent with IATI outcome indicators  of the program</t>
  </si>
  <si>
    <t>Annual account certified by an external auditor, the annual account should get connection with the financial progress report consistent with the  IATI indicators of the program</t>
  </si>
  <si>
    <r>
      <t>1</t>
    </r>
    <r>
      <rPr>
        <vertAlign val="superscript"/>
        <sz val="11"/>
        <color rgb="FF000000"/>
        <rFont val="Calibri"/>
        <family val="2"/>
        <scheme val="minor"/>
      </rPr>
      <t>st</t>
    </r>
    <r>
      <rPr>
        <sz val="11"/>
        <color rgb="FF000000"/>
        <rFont val="Calibri"/>
        <family val="2"/>
        <scheme val="minor"/>
      </rPr>
      <t xml:space="preserve"> Jan 2017 </t>
    </r>
  </si>
  <si>
    <r>
      <t>31</t>
    </r>
    <r>
      <rPr>
        <vertAlign val="superscript"/>
        <sz val="11"/>
        <color rgb="FF000000"/>
        <rFont val="Calibri"/>
        <family val="2"/>
        <scheme val="minor"/>
      </rPr>
      <t>st</t>
    </r>
    <r>
      <rPr>
        <sz val="11"/>
        <color rgb="FF000000"/>
        <rFont val="Calibri"/>
        <family val="2"/>
        <scheme val="minor"/>
      </rPr>
      <t xml:space="preserve"> Dec 2017</t>
    </r>
  </si>
  <si>
    <r>
      <t>16</t>
    </r>
    <r>
      <rPr>
        <vertAlign val="superscript"/>
        <sz val="11"/>
        <color rgb="FF000000"/>
        <rFont val="Calibri"/>
        <family val="2"/>
        <scheme val="minor"/>
      </rPr>
      <t>th</t>
    </r>
    <r>
      <rPr>
        <sz val="11"/>
        <color rgb="FF000000"/>
        <rFont val="Calibri"/>
        <family val="2"/>
        <scheme val="minor"/>
      </rPr>
      <t xml:space="preserve"> - Nov- 2016</t>
    </r>
  </si>
  <si>
    <r>
      <t>28</t>
    </r>
    <r>
      <rPr>
        <vertAlign val="superscript"/>
        <sz val="11"/>
        <color rgb="FF000000"/>
        <rFont val="Calibri"/>
        <family val="2"/>
        <scheme val="minor"/>
      </rPr>
      <t>th</t>
    </r>
    <r>
      <rPr>
        <sz val="11"/>
        <color rgb="FF000000"/>
        <rFont val="Calibri"/>
        <family val="2"/>
        <scheme val="minor"/>
      </rPr>
      <t xml:space="preserve"> -Feb-2018</t>
    </r>
  </si>
  <si>
    <r>
      <t xml:space="preserve"> 15</t>
    </r>
    <r>
      <rPr>
        <vertAlign val="superscript"/>
        <sz val="11"/>
        <color rgb="FF000000"/>
        <rFont val="Calibri"/>
        <family val="2"/>
        <scheme val="minor"/>
      </rPr>
      <t>th</t>
    </r>
    <r>
      <rPr>
        <sz val="11"/>
        <color rgb="FF000000"/>
        <rFont val="Calibri"/>
        <family val="2"/>
        <scheme val="minor"/>
      </rPr>
      <t xml:space="preserve"> Every month (DHIS data files to state M&amp;E Coordinator).</t>
    </r>
  </si>
  <si>
    <r>
      <t>An interim report after reaching half of the distribution according to description of the activities .Final report 30</t>
    </r>
    <r>
      <rPr>
        <vertAlign val="superscript"/>
        <sz val="11"/>
        <color rgb="FF000000"/>
        <rFont val="Calibri"/>
        <family val="2"/>
        <scheme val="minor"/>
      </rPr>
      <t>th</t>
    </r>
    <r>
      <rPr>
        <sz val="11"/>
        <color rgb="FF000000"/>
        <rFont val="Calibri"/>
        <family val="2"/>
        <scheme val="minor"/>
      </rPr>
      <t xml:space="preserve"> April 2017</t>
    </r>
  </si>
  <si>
    <r>
      <t>An interim report after reaching half of the distribution according to description of the activities Final report 30</t>
    </r>
    <r>
      <rPr>
        <vertAlign val="superscript"/>
        <sz val="11"/>
        <color rgb="FF000000"/>
        <rFont val="Calibri"/>
        <family val="2"/>
        <scheme val="minor"/>
      </rPr>
      <t>th</t>
    </r>
    <r>
      <rPr>
        <sz val="11"/>
        <color rgb="FF000000"/>
        <rFont val="Calibri"/>
        <family val="2"/>
        <scheme val="minor"/>
      </rPr>
      <t xml:space="preserve"> May 2017</t>
    </r>
  </si>
  <si>
    <r>
      <t>1</t>
    </r>
    <r>
      <rPr>
        <vertAlign val="superscript"/>
        <sz val="11"/>
        <color theme="1"/>
        <rFont val="Calibri"/>
        <family val="2"/>
        <scheme val="minor"/>
      </rPr>
      <t>st</t>
    </r>
    <r>
      <rPr>
        <sz val="11"/>
        <color theme="1"/>
        <rFont val="Calibri"/>
        <family val="2"/>
        <scheme val="minor"/>
      </rPr>
      <t xml:space="preserve"> May 2017</t>
    </r>
  </si>
  <si>
    <r>
      <t>·</t>
    </r>
    <r>
      <rPr>
        <sz val="11"/>
        <color theme="1"/>
        <rFont val="Calibri"/>
        <family val="2"/>
        <scheme val="minor"/>
      </rPr>
      <t>         Annual analytical report according to IATI as described in the guidelines to be published IATI  under related documents/ document link</t>
    </r>
  </si>
  <si>
    <r>
      <t>To be submitted on 1</t>
    </r>
    <r>
      <rPr>
        <vertAlign val="superscript"/>
        <sz val="11"/>
        <color theme="1"/>
        <rFont val="Calibri"/>
        <family val="2"/>
        <scheme val="minor"/>
      </rPr>
      <t>st</t>
    </r>
    <r>
      <rPr>
        <sz val="11"/>
        <color theme="1"/>
        <rFont val="Calibri"/>
        <family val="2"/>
        <scheme val="minor"/>
      </rPr>
      <t xml:space="preserve"> July 2018, 2019, 2021 and 2022</t>
    </r>
  </si>
  <si>
    <r>
      <t>·</t>
    </r>
    <r>
      <rPr>
        <sz val="11"/>
        <color theme="1"/>
        <rFont val="Calibri"/>
        <family val="2"/>
        <scheme val="minor"/>
      </rPr>
      <t>         Financial report consistent with IATI outcome indicators  (4.2a)</t>
    </r>
  </si>
  <si>
    <r>
      <t>·</t>
    </r>
    <r>
      <rPr>
        <sz val="11"/>
        <color theme="1"/>
        <rFont val="Calibri"/>
        <family val="2"/>
        <scheme val="minor"/>
      </rPr>
      <t>         The conclusion of the final evaluation report, I case for seen in the MEAL plan of the proposal</t>
    </r>
  </si>
  <si>
    <r>
      <t>To be submitted on 1</t>
    </r>
    <r>
      <rPr>
        <vertAlign val="superscript"/>
        <sz val="11"/>
        <color theme="1"/>
        <rFont val="Calibri"/>
        <family val="2"/>
        <scheme val="minor"/>
      </rPr>
      <t>st</t>
    </r>
    <r>
      <rPr>
        <sz val="11"/>
        <color theme="1"/>
        <rFont val="Calibri"/>
        <family val="2"/>
        <scheme val="minor"/>
      </rPr>
      <t xml:space="preserve"> July 2022</t>
    </r>
  </si>
  <si>
    <t>Start of program: 1st of March:
•Sector TWG meetings Q1: 3rd week of April
•Joint field visit with donor: in May
•Deadline submission interim report to SC (covering first 5 months)/3rd week of August
•Mid term event in Juba: 4th week of August
•Sector TWG meetings Q3: 1st week of November
•End of program: 31 December
•Deadline to submit final report to SC: 31st of March 2018
•Deadline submission of final report to Dutch MoFA by SC: 31st May 2018:
•Continous monitoring and learning event through out the program period</t>
  </si>
  <si>
    <r>
      <t>31</t>
    </r>
    <r>
      <rPr>
        <vertAlign val="superscript"/>
        <sz val="11"/>
        <color rgb="FF000000"/>
        <rFont val="Calibri"/>
        <family val="2"/>
        <scheme val="minor"/>
      </rPr>
      <t>st</t>
    </r>
    <r>
      <rPr>
        <sz val="11"/>
        <color rgb="FF000000"/>
        <rFont val="Calibri"/>
        <family val="2"/>
        <scheme val="minor"/>
      </rPr>
      <t xml:space="preserve"> -May-18</t>
    </r>
  </si>
  <si>
    <t>Monthly report</t>
  </si>
  <si>
    <t>QSC Report</t>
  </si>
  <si>
    <t>Monthly financial report and invoice</t>
  </si>
  <si>
    <t>15th of following month.</t>
  </si>
  <si>
    <t>Rolling Quarterly Forecast</t>
  </si>
  <si>
    <t>For the duration of the current contract 6 quarterly narratives will be required on the 15th of following month for the reporting periods:
16th Nov - 31st Dec 2016 (not full quarter)
1st Jan - 31st Mar 2017
1st Apr – 30th Jun 2017
1st Jul – 30th Sep 2017
1st Oct - 31st Dec 2017
1st Jan – 28th Feb 2018 (not full quarter)</t>
  </si>
  <si>
    <t>15 days after end of the quarter</t>
  </si>
  <si>
    <t>Quarterly asset register and Procurement Plan</t>
  </si>
  <si>
    <t>Submitted on 31st July 2017</t>
  </si>
  <si>
    <t>• January to December for the year 2017 (Including September to December 2016) 2018, 2019, 2020 and 2021
• To be submitted on 1st July 2018, 2019, 2021 and 2022
• *Depending on the end date of financial year for the organization</t>
  </si>
  <si>
    <t xml:space="preserve">Weekly Narrative - Every Thursday                             Monthly Narrative - every Monthly </t>
  </si>
  <si>
    <t>Integrated Disease Surveillance Report for the week</t>
  </si>
  <si>
    <t>IDSR weekly on Mondays of the following week for each health facility in a county.</t>
  </si>
  <si>
    <t>Integrated Disease Surveillance Report for the month</t>
  </si>
  <si>
    <t>DHIS monthly report</t>
  </si>
  <si>
    <t>E- pharmaceutical monthlyreport</t>
  </si>
  <si>
    <t>SSEPS monthly report</t>
  </si>
  <si>
    <t>Quarterly Technical Progress Report (QTPR)</t>
  </si>
  <si>
    <t>A mid-project report</t>
  </si>
  <si>
    <t>Work plan updated monthly</t>
  </si>
  <si>
    <t>12k9</t>
  </si>
  <si>
    <t>144kg</t>
  </si>
  <si>
    <t>1. Improve food security and cash to meet essential needs by IDPs and vulnerable host communities through seeds &amp; tool distribution and general purpose cash /voucher transfer</t>
  </si>
  <si>
    <t># of HHs receiving two cycles of cash to buy basic needs</t>
  </si>
  <si>
    <t># of sensitization seasons conducted for sensitized community and vendor in Sexual Exploitation and Abuse(SEA) and reporting system</t>
  </si>
  <si>
    <t>GBV Awarenes Register</t>
  </si>
  <si>
    <t>Increase food avaliability for most vulnerable households through  resuming short season vegetable production</t>
  </si>
  <si>
    <t># of hhs receiving fast maturing vegetable seeds</t>
  </si>
  <si>
    <t># of beneficiaries receiving tools for vegetable production</t>
  </si>
  <si>
    <t># of beneficiaries attending training on the production of vegetables</t>
  </si>
  <si>
    <t>Women, men, boys and girls survivors of GBV have acess to GBV services and information</t>
  </si>
  <si>
    <t># of frontline service providers trained in clinical management of Rape</t>
  </si>
  <si>
    <t>#CMR monthly half day workshop</t>
  </si>
  <si>
    <t>Montly informatin volunteer half day workshop</t>
  </si>
  <si>
    <t xml:space="preserve">Monthly Radio talkshow </t>
  </si>
  <si>
    <t>Awareness report</t>
  </si>
  <si>
    <t># of participants trained as information  volunteers</t>
  </si>
  <si>
    <t># of trained community –based case workers</t>
  </si>
  <si>
    <t>Base line</t>
  </si>
  <si>
    <t># of legal security and Special Protection Unit(SPU )members trained in  appropriate  GBV response</t>
  </si>
  <si>
    <t># of participants attending  awareness season on redesigned “Beyond the Harvest Project”</t>
  </si>
  <si>
    <t>Awareness  report</t>
  </si>
  <si>
    <t># of follow up meetings conducted for VSLAs/FFs</t>
  </si>
  <si>
    <t xml:space="preserve">Attendance Register </t>
  </si>
  <si>
    <t># of participants attending business skills and financial literacy training for VSLAs</t>
  </si>
  <si>
    <t>Grand Total Target</t>
  </si>
  <si>
    <t>Activity reports, HMIS, NIS</t>
  </si>
  <si>
    <t> 7520</t>
  </si>
  <si>
    <t> 4200</t>
  </si>
  <si>
    <t> 2150</t>
  </si>
  <si>
    <t> 3420</t>
  </si>
  <si>
    <t> 5510</t>
  </si>
  <si>
    <t> 3720</t>
  </si>
  <si>
    <t> 1935</t>
  </si>
  <si>
    <t> 3115</t>
  </si>
  <si>
    <t> 19</t>
  </si>
  <si>
    <t>11 </t>
  </si>
  <si>
    <t>0 </t>
  </si>
  <si>
    <t> 0</t>
  </si>
  <si>
    <t>1000 </t>
  </si>
  <si>
    <t> 11</t>
  </si>
  <si>
    <t> 41</t>
  </si>
  <si>
    <t>09 </t>
  </si>
  <si>
    <t> 20</t>
  </si>
  <si>
    <t>10 </t>
  </si>
  <si>
    <t>0 0</t>
  </si>
  <si>
    <t> 1</t>
  </si>
  <si>
    <t>1 </t>
  </si>
  <si>
    <t> 39</t>
  </si>
  <si>
    <t> 08</t>
  </si>
  <si>
    <t> 9510</t>
  </si>
  <si>
    <t> 5720</t>
  </si>
  <si>
    <t> 3210</t>
  </si>
  <si>
    <t> 4520</t>
  </si>
  <si>
    <t> 6150</t>
  </si>
  <si>
    <t> 2310</t>
  </si>
  <si>
    <t> 2015</t>
  </si>
  <si>
    <t> 3050</t>
  </si>
  <si>
    <t>SSJR</t>
  </si>
  <si>
    <t>Total Number of women, men, boys and girls reached with FEED GBV,  intervention during the reporting period</t>
  </si>
  <si>
    <t>Total Number of women, men, boys and girls reached with SSJR  GBV,  intervention during the reporting period</t>
  </si>
  <si>
    <t>Total Number of women, men, boys and girls reached with SDC  GBV,  intervention during the reporting period</t>
  </si>
  <si>
    <t>Number of farmers or community members trained on conflict resolution</t>
  </si>
  <si>
    <t># of people reached/participating in SSJR PeaceBuilding activities</t>
  </si>
  <si>
    <t># of people reached through CARE’s Gender &amp; GBV interventions</t>
  </si>
  <si>
    <t>DASHBOARD Indicators</t>
  </si>
  <si>
    <t>ACHIEVED</t>
  </si>
  <si>
    <t>Not Sure. Dorcas to Confirm</t>
  </si>
  <si>
    <t>Cash for Work</t>
  </si>
  <si>
    <t>Seeds and Tools</t>
  </si>
  <si>
    <t>Vegetable Inputs</t>
  </si>
  <si>
    <t>Seeds and Tools training</t>
  </si>
  <si>
    <t>Vegetable Production training</t>
  </si>
  <si>
    <t>STOVES of which 250 are from farmers and the remainder from CFW</t>
  </si>
  <si>
    <t>x</t>
    <phoneticPr fontId="25" type="noConversion"/>
  </si>
  <si>
    <t>x</t>
    <phoneticPr fontId="26" type="noConversion"/>
  </si>
  <si>
    <t>Grant description &amp; Objective : To leverage and strengthen key output areas of the existing Fortifying Equality and Economic Diversification (FEED South Sudan) project.</t>
  </si>
  <si>
    <t>HELSSS0001</t>
  </si>
  <si>
    <t xml:space="preserve">WAYNE &amp; </t>
  </si>
  <si>
    <t>CAMELLIA HELSEL</t>
  </si>
  <si>
    <t>CANADA</t>
  </si>
  <si>
    <t>Women Economic empowerment by building capacity , Income Generation and economic strength through Village savings and Loans Associations</t>
  </si>
  <si>
    <t>Number of VSLA formed</t>
  </si>
  <si>
    <t>groups</t>
  </si>
  <si>
    <t>10 groups targeted</t>
  </si>
  <si>
    <t xml:space="preserve">Number of women and men participating in VSLA </t>
  </si>
  <si>
    <t>individuals</t>
  </si>
  <si>
    <t>Number of women and men participating in GBV prevention campaigns</t>
  </si>
  <si>
    <t>Children MUAC&gt;11.5-12.4cm</t>
  </si>
  <si>
    <t># of target secondary school students trained on essential nutrition and hygiene</t>
  </si>
  <si>
    <t>Total number that have received Penta  - vaccination</t>
  </si>
  <si>
    <t>Target estimated as Panrieng population. Actuals estimated as consultations for both under and over 5</t>
  </si>
  <si>
    <t>x</t>
    <phoneticPr fontId="25" type="noConversion"/>
  </si>
  <si>
    <t>Total of first and fourth/more ANC visits</t>
  </si>
  <si>
    <t>DHS lines 701, 704, 707, 710, 713, 716</t>
  </si>
  <si>
    <t>Not reported</t>
  </si>
  <si>
    <t>DHS lines 26, 28, 29, 31</t>
  </si>
  <si>
    <t>DHS line 34</t>
  </si>
  <si>
    <t>DHS line 772</t>
  </si>
  <si>
    <t>DHS line 767</t>
  </si>
  <si>
    <t>Total ANC + total delivery</t>
  </si>
  <si>
    <t xml:space="preserve">Total Healthcare workers who received in-service training </t>
  </si>
  <si>
    <t>Cumutive indicator, Includes double counting of all trainings</t>
  </si>
  <si>
    <t>x</t>
    <phoneticPr fontId="25" type="noConversion"/>
  </si>
  <si>
    <t>DHS line 955</t>
  </si>
  <si>
    <t>Reported in other projects</t>
  </si>
  <si>
    <t>Women giving birth given uterotonics in the third stage of labour (#)</t>
  </si>
  <si>
    <t>Additional Indicator Tool</t>
  </si>
  <si>
    <t>Newborns not breathing at birth who were resusciated in the health facility (#)</t>
  </si>
  <si>
    <t>Delivery register</t>
  </si>
  <si>
    <t>Proportion of client satisfied with services received %</t>
  </si>
  <si>
    <t>Questionaire</t>
  </si>
  <si>
    <t>Facilities offering family planning</t>
  </si>
  <si>
    <t>Facilities offering emergency obstetric and neonatal care</t>
  </si>
  <si>
    <t>Facility monthly drugs consumption reports submitted (#)</t>
  </si>
  <si>
    <t>E-pharmaceutical tool</t>
  </si>
  <si>
    <t>Stock availability rate for 4 tracer medicines (%)</t>
  </si>
  <si>
    <t>Staff with HRIS implemented (all documents scanned and filed into HRIS) [#]</t>
  </si>
  <si>
    <t>Onsite verification</t>
  </si>
  <si>
    <t>45 facility staff, 8 CHD staff</t>
  </si>
  <si>
    <t>Quarterly integrated supportive supervision visits to the health facility conducted by county health department and IP using QSC tool (#)</t>
  </si>
  <si>
    <t>QSC reports</t>
  </si>
  <si>
    <t>One per quarter</t>
  </si>
  <si>
    <t>Healthcare workers who received in-service training (#)</t>
  </si>
  <si>
    <t>Health workers trained in case management with artemisinin-based combination therapy (ACT) [#]</t>
  </si>
  <si>
    <t>Health workers trained in malaria laboratory diagnostics (rapid diagnostic tests RDTs or microscopy) [#]</t>
  </si>
  <si>
    <t>Health workers trained in intermittent preventive treatment in pregnancy (IPTp) [#]</t>
  </si>
  <si>
    <t>Number of documented joint meetings with reps. From the CHD, IP, HFs and committees (4 parties) #</t>
  </si>
  <si>
    <t>Minutes of the meeting</t>
  </si>
  <si>
    <t>Basic sanitation facilities provided in supported health facilities (#)</t>
  </si>
  <si>
    <t>Counties with one comprehensive county health plan + budget (govt and all partners info combined) [#]</t>
  </si>
  <si>
    <t>County Health Plan</t>
  </si>
  <si>
    <t>SSEPS Forms completed and submitted to HPF (#)</t>
  </si>
  <si>
    <t>Payroll</t>
  </si>
  <si>
    <t>Health workers (#)</t>
  </si>
  <si>
    <t>HRI</t>
  </si>
  <si>
    <t>Health workers female (#)</t>
  </si>
  <si>
    <t>CHD staff trained on gender inclusion and GBV (#)</t>
  </si>
  <si>
    <t>HFs that have documented and adopted protocal for the clinical mgt of SGBV service (#)</t>
  </si>
  <si>
    <t>HF staff trained to identify, care and refer cases of SBVs (#)</t>
  </si>
  <si>
    <t>Health workers trained to provide adolescent and youth friendly services (#)</t>
  </si>
  <si>
    <t>HFs with functional health committee (#)</t>
  </si>
  <si>
    <t>Women in leadership position in heath committee (#)</t>
  </si>
  <si>
    <t>Counties were the BHI has initiated (#)</t>
  </si>
  <si>
    <t>Male reached through community sensitisation on reproductive health (#)</t>
  </si>
  <si>
    <t>Nutrition inpatient admission (#)</t>
  </si>
  <si>
    <t>Nutition outpatient discharged cured (#)</t>
  </si>
  <si>
    <t>Nutrition inpatient discharged cured (#)</t>
  </si>
  <si>
    <t>Caregivers, PLWs who participated in nutrition and MIYCN messaging session (#)</t>
  </si>
  <si>
    <t>Active mother to mother support groups established (#)</t>
  </si>
  <si>
    <t>Health workers trained on CMAM and MIYCN (#)</t>
  </si>
  <si>
    <t>Q3 2017</t>
  </si>
  <si>
    <t>Q4 2017</t>
  </si>
  <si>
    <t>Q1 2018</t>
  </si>
  <si>
    <t>July</t>
  </si>
  <si>
    <t>August</t>
  </si>
  <si>
    <t>September</t>
  </si>
  <si>
    <t>Feburary</t>
  </si>
  <si>
    <t>&gt;75%</t>
  </si>
  <si>
    <t>&lt;15%</t>
  </si>
  <si>
    <t>&lt;</t>
  </si>
  <si>
    <t>&lt;3%</t>
  </si>
  <si>
    <t># of people reached/participating in FEED Peace Building activities</t>
  </si>
  <si>
    <t xml:space="preserve"># of male and female supported through counselling, educational materials on the dangers and effects of gender based violence. </t>
  </si>
  <si>
    <t xml:space="preserve"># of Children's clubs Formed to Promote psychological  support  </t>
  </si>
  <si>
    <t>Number of community group meetings held with government to discuss agriculture and gender from a policy perspective</t>
  </si>
  <si>
    <t>Number of agricultural plans in which FEED beneficiaries participated in developing</t>
  </si>
  <si>
    <t>Total amount of cash loan borrowed for IGAs by the VSLA Members</t>
  </si>
  <si>
    <t>Amount of Social fund generated by VSLA groups</t>
  </si>
  <si>
    <t>#  of VSLA members who benefited from social fund</t>
  </si>
  <si>
    <t># of peopleTrainined on prevention of sexual exploitation and Abuse(PSEA)</t>
  </si>
  <si>
    <r>
      <rPr>
        <i/>
        <sz val="11"/>
        <color rgb="FF000000"/>
        <rFont val="Arial"/>
        <family val="2"/>
      </rPr>
      <t>#</t>
    </r>
    <r>
      <rPr>
        <sz val="11"/>
        <color rgb="FF000000"/>
        <rFont val="Arial"/>
        <family val="2"/>
      </rPr>
      <t>GBV advocy published</t>
    </r>
  </si>
  <si>
    <t># of GBV Cases received and refered to acess services</t>
  </si>
  <si>
    <t># of women of child bearing age supported with dignity kit</t>
  </si>
  <si>
    <t>x</t>
    <phoneticPr fontId="25" type="noConversion"/>
  </si>
  <si>
    <r>
      <t>Number of nutrition sites operational in targeted communities(OTP and</t>
    </r>
    <r>
      <rPr>
        <sz val="10"/>
        <color rgb="FFFF0000"/>
        <rFont val="Arial"/>
        <family val="2"/>
      </rPr>
      <t xml:space="preserve"> </t>
    </r>
    <r>
      <rPr>
        <sz val="10"/>
        <rFont val="Arial"/>
        <family val="2"/>
      </rPr>
      <t>SC)</t>
    </r>
  </si>
  <si>
    <t>(SPHERE min. standards &lt;10%)</t>
  </si>
  <si>
    <t>Added</t>
  </si>
  <si>
    <t>Repetation..to be reported below</t>
  </si>
  <si>
    <t xml:space="preserve">CARE South Sudan will use SAFPAC funding to reach 24,735 women and girls from displaced and host populations with deliver family planning, post-abortion care and clinical management of rape services. Key activities include clinical training of health providers on FP, PAC and GBV, provision of contraceptives, supplies, and equipment to health facilities, and community outreach to raise awareness of services. Funding needed is $150,000 for a 6 month period (December 1, 2016 to May 30, 2017) until CARE South Sudan secures new funding to support continued SRH programming. CARE Sudan has already developed a long-term project proposal in collaboration with the government which includes SRH. </t>
  </si>
  <si>
    <t>4 (Nyong PHCC, Torit County Hospital + 2 additional health facilities in most affected Payams of Torit County)</t>
  </si>
  <si>
    <t>SRH  DASHBOARD</t>
  </si>
  <si>
    <t>Total # supported through/by CARE, with access to at least one SRH service</t>
  </si>
  <si>
    <t>x</t>
    <phoneticPr fontId="25" type="noConversion"/>
  </si>
  <si>
    <t xml:space="preserve">Total Number of women that received Mama Kits </t>
  </si>
  <si>
    <t>Total no of pregnant mother ANC visits</t>
  </si>
  <si>
    <t>No of Mothers  with newborns counseled on Exclusive Breast Feeding</t>
  </si>
  <si>
    <t>No of  Home deliveries referred for  Post Natal Care</t>
  </si>
  <si>
    <t xml:space="preserve">No of Household members provided with information on child spacing </t>
  </si>
  <si>
    <t>No of Survivors of SGBV referred for CMR services at the facilities</t>
  </si>
  <si>
    <t>No of Households visited for health education</t>
  </si>
  <si>
    <t xml:space="preserve"> No. of condoms distributed </t>
  </si>
  <si>
    <t xml:space="preserve"> No of people Participating in Community Dialogue Days</t>
  </si>
  <si>
    <t xml:space="preserve"> No of people Community Dialogue Days </t>
  </si>
  <si>
    <t>x</t>
    <phoneticPr fontId="25" type="noConversion"/>
  </si>
  <si>
    <t>No of Barrier analysis completed</t>
  </si>
  <si>
    <t>No of healthcare providers trained in clinical FP  and FP counselling</t>
  </si>
  <si>
    <t xml:space="preserve">No of CHWs trained in Communication,  facilitation skills and   how to use VCAT exercises to address negative attitudes of HHPs </t>
  </si>
  <si>
    <t>No of healthcare providers trained  on PAC-MVA</t>
  </si>
  <si>
    <t>No of supported health centers with 100% stock of medicine and supplies for PAC and  EmONC services</t>
  </si>
  <si>
    <t># health staff trained in Clinical Management of Rape (CMR) and PFA</t>
  </si>
  <si>
    <t xml:space="preserve">No of pregnant  Mothers Tested for Syphilis </t>
  </si>
  <si>
    <t>SAFPAC - SRH</t>
  </si>
  <si>
    <t>Aug</t>
  </si>
  <si>
    <t>Children with  MUAC 11.5-12.4cm and referred to TSFP</t>
  </si>
  <si>
    <t>Not an indicator in proposal although target set</t>
  </si>
  <si>
    <t>Children with MUAC&lt;11.5cm and referred to OTP</t>
  </si>
  <si>
    <t>Children with Odema and referred to OTP</t>
  </si>
  <si>
    <t>PLW MUAC &lt; 23cm and referred to TSFP/PLW</t>
  </si>
  <si>
    <t>Not part LDS indicator reported under UNICEF/World Food Programme</t>
  </si>
  <si>
    <t>Number of Nutrition workers and Mother Support Group Lead Mothers trained in Infant and Young Child Feeding practices (IYCF) and received IEC materials</t>
  </si>
  <si>
    <t>Prevalence of acute malnutrition among children ages 6-59 months (weight-for-height as %)</t>
  </si>
  <si>
    <t xml:space="preserve"> Prevalence of low MUAC among children ages 6-59 month (residents) and 6-59 months (refugees)</t>
  </si>
  <si>
    <t>Average (rCSI, 5 – 20)</t>
  </si>
  <si>
    <t>Number of Nutrition staffs trained on Screening and referral</t>
  </si>
  <si>
    <t>Number of target HHs * 6 plus + 1190 beneficiaries for (demo plot and fishing groups)</t>
  </si>
  <si>
    <t>Number of  target population HHs * 6 (IDPs- 2877 HHs and Host Community -10,461  HHs)</t>
  </si>
  <si>
    <t xml:space="preserve">Number of farmers supported </t>
  </si>
  <si>
    <t>7516 HHs plus 450 farmers for demo plots</t>
  </si>
  <si>
    <t>30 beneficaries per group</t>
  </si>
  <si>
    <t>Total number of HHs recevied emergency inputs plus 450 beneficaiesfrom 15 farmer groups</t>
  </si>
  <si>
    <t xml:space="preserve">All the 450 beneficaries for demo plots received trainings </t>
  </si>
  <si>
    <t>15 groups established instead of 13 planned</t>
  </si>
  <si>
    <t>All  7516 HHs received the VKs</t>
  </si>
  <si>
    <t>All 2284 HHs received FKs</t>
  </si>
  <si>
    <t>Quantity measured in Kilograms</t>
  </si>
  <si>
    <t>1.5 feddans estimated per HHs</t>
  </si>
  <si>
    <t>It is not possible to be determined at this indicator  level</t>
  </si>
  <si>
    <t xml:space="preserve">All 15 demo plots wereto be established  </t>
  </si>
  <si>
    <t>All 450 beneficiaries were trained</t>
  </si>
  <si>
    <t>It was 5-day training</t>
  </si>
  <si>
    <t>It was 5-day training but the training was conducted for 3 days</t>
  </si>
  <si>
    <t>This indicator wmay be determined after PMD conducted</t>
  </si>
  <si>
    <t>All the 37 groups were formed</t>
  </si>
  <si>
    <t xml:space="preserve">111 beneficaries were trained </t>
  </si>
  <si>
    <t>Part of 5 - day training</t>
  </si>
  <si>
    <t>Number of monthly average of children (6-59 months) screened in the community during the project period (should be reported once)</t>
  </si>
  <si>
    <t>PLW MUAC &lt;23cm</t>
  </si>
  <si>
    <t>Number of pregnant and lactating women and caretakers of children 0-23 months  and Men reached with IYCF-E interventions</t>
  </si>
  <si>
    <t xml:space="preserve">CMAM training for community Nutrition Workers and Nutrition nurses </t>
  </si>
  <si>
    <t xml:space="preserve">CMAM training for community Nutrition volunteers </t>
  </si>
  <si>
    <t>Estimated number of girls and boys (6-59 months) newly admitted with SAM in OTPs and treated with RUTF supplies from the pipeline</t>
  </si>
  <si>
    <t>Estimated number of girls and boys (6-59 months) newly admitted with MAM and treated with RUSF supplies from the pipeline</t>
  </si>
  <si>
    <t>Percentage of SAM discharged cured (cure rate) out of the total discharged from TFP (OTP/SC) services</t>
  </si>
  <si>
    <t>Percentage of MAM discharged cured (cure rate) out of the total discharged from TSFP services</t>
  </si>
  <si>
    <t>Percentage of SAM children defaulted (defaulter rate) out of the total discharged from TFP (OTP/SC</t>
  </si>
  <si>
    <t>Number of PLWs with acute malnutrition newly admitted for treatment in TSFP</t>
  </si>
  <si>
    <t>Increase access to nutrition promotion and prevention interventions for 10928 girls and 9781 boys (aged 0-59 months) as well as 5000 PLW and 1000 men</t>
  </si>
  <si>
    <t>Number of health, WASH, nutrition sessions conducted by community nutrition workers</t>
  </si>
  <si>
    <t xml:space="preserve">Percentage of PLWs who consider the complaints mechanisms effective, Confidential and safe. </t>
  </si>
  <si>
    <t>Number of pregnant and lactating women and caretakers of children 0-23 months reached with IYCF-E interventions</t>
  </si>
  <si>
    <t>No of Pregnant women referred for Ante Natal Care (ANC)</t>
  </si>
  <si>
    <t>No of Pregnant women referred for hospital delivery</t>
  </si>
  <si>
    <t>Number of youths reached with sexual reproductive health education</t>
  </si>
  <si>
    <t>CARE SOUTH SUDAN PROGRAMME PERFORMANCE DASHBOARD  FY17 (JULY 2016 TO JUNE 2017)</t>
  </si>
  <si>
    <t>CMP</t>
  </si>
  <si>
    <t>Koch</t>
  </si>
  <si>
    <t>Mayendit</t>
  </si>
  <si>
    <t>CUSA</t>
  </si>
  <si>
    <t>Multi-sectoral</t>
  </si>
  <si>
    <t>Global Fund</t>
  </si>
  <si>
    <t>UNHCR recommended</t>
  </si>
  <si>
    <t>The Charitable Foundation</t>
  </si>
  <si>
    <t>Famine response</t>
  </si>
  <si>
    <t>CAUS</t>
  </si>
  <si>
    <t>DFAT</t>
  </si>
  <si>
    <t>Phase II</t>
  </si>
  <si>
    <t>MoFA France</t>
  </si>
  <si>
    <t>Famine Response</t>
  </si>
  <si>
    <t>CARE France</t>
  </si>
  <si>
    <t>ERF CARE France</t>
  </si>
  <si>
    <t>Bioderma, Gulf</t>
  </si>
  <si>
    <t>Child Protection UAE</t>
  </si>
  <si>
    <t>UAE</t>
  </si>
  <si>
    <t>CIUK</t>
  </si>
  <si>
    <t>CCAN</t>
  </si>
  <si>
    <t>CNL</t>
  </si>
  <si>
    <t>Unity Mobile GFD</t>
  </si>
  <si>
    <t>DEC</t>
  </si>
  <si>
    <t>CARE UK Humanitarian Appeal</t>
  </si>
  <si>
    <t>CARE UK</t>
  </si>
  <si>
    <t>Main season Upper Niel, Jonglei, EE</t>
  </si>
  <si>
    <t>Total Number of women, men, boys and girls reached with ARC GBV,  intervention during the reporting period</t>
  </si>
  <si>
    <t>Total Number of women, men, boys and girls reached with SAFPAC  GBV,  intervention during the reporting period</t>
  </si>
  <si>
    <t>Actual-Men</t>
  </si>
  <si>
    <t>Number of people receiving agricultural inputs</t>
  </si>
  <si>
    <t>Number of people assisted through livelihood restoration activities</t>
  </si>
  <si>
    <t># people accessing GBV services</t>
  </si>
  <si>
    <t>Number of GBV cases referred to relevant authorities</t>
  </si>
  <si>
    <t xml:space="preserve">Number of community based workers trained in psychosocial support for GBV survivors </t>
  </si>
  <si>
    <t>% of functional health facilities with clinical management of rape survivors services</t>
  </si>
  <si>
    <t>Number of people trained in GBV prevention or response</t>
  </si>
  <si>
    <t>Number of people accessing GBV services</t>
  </si>
  <si>
    <t xml:space="preserve">This indicator  tracks all  the  vulnerable farmers who were provided with crop , vegetable seeds and  farming tools . </t>
  </si>
  <si>
    <t>This is an output indicator measures the no of farmers that benefiniting in teh livelihood program.Thepopulation of the counties coveed is about f 37,825  (6300HH) . 2000HH is about 30% of the total HH in the target population.</t>
  </si>
  <si>
    <t xml:space="preserve">This indicator will track the total number  received various GBV protection and response services. 14,700 are planned to receive GBV Protection and responce servcies out of which 32%  (4,700) are planned to GBV responce.  </t>
  </si>
  <si>
    <t>This indicator will track the no of GBV cases worked and refered including case management services, counseling and other psychosocial support  , etc, in line with standards for quality care. This is 50%  of 4,700 which is (2350)</t>
  </si>
  <si>
    <t>This is an output indicator that tracks the number of  frontline service providers trained  in Clinical Management of Rape (CMR) , PFA and PSS. We will be operating on 10 communities and to  train 3 frontline workers per community  = 30</t>
  </si>
  <si>
    <t>Here, we will be looking at  the  GBV trainings given  to case workers and social workers who deliver community-based case work, psychosocial support and referrals. Here we have planned to train 5 case workers per community. 5x10 = 50</t>
  </si>
  <si>
    <t>In this indicator, we will be looking at %age of functional health facilities with clinical management of rape survivors services. Here we expect to cover 100% of the 10 facilities supported.</t>
  </si>
  <si>
    <t>This indicator will be looking at the number of  Frontline responders’ trained in GBV prevention and response that are able to respond promptly to GBV survivors’ needs. Operating in 10 communities and to  train 3 frontline workers per community  = 30</t>
  </si>
  <si>
    <t>Here we will be tracking the total number of people reached with GBV messages.. The target is the enire project beneficiary which we plann to reach via mas media.</t>
  </si>
  <si>
    <t>For the feedback mechanism, we expect to recieve feedback and complaints from 10% of the target population which is 1,490 of which 20% should be complaints and we expect to  responded to all of the  complaints.</t>
  </si>
  <si>
    <t>% of beneficiaries reporting their livelihoods restored within three to six months after receiving support</t>
  </si>
  <si>
    <t>Our target is that 70% of beneficiaries  (1,400) will be reporting their livelihoods restored within three to six months after receiving support</t>
  </si>
  <si>
    <t>Target based on the log frame</t>
  </si>
  <si>
    <t>HHs supported with vegetable kits</t>
  </si>
  <si>
    <t>HHs supported with crops kits</t>
  </si>
  <si>
    <t>HHs supported with fishing kits</t>
  </si>
  <si>
    <t>Number of people receiving dignity kits</t>
  </si>
  <si>
    <t>Number of target HHs 7516* 6 plus + 1190 beneficiaries for (demo plot and fishing groups)</t>
  </si>
  <si>
    <t>Total number of HHs recevied emergency inputs plus 450 beneficaies from 15 farmer groups</t>
  </si>
  <si>
    <t>FAO-UNS(SS0005)</t>
  </si>
  <si>
    <t>FAO-EE(SS0006)</t>
  </si>
  <si>
    <t>FAO-J&amp;UP(SS0007)</t>
  </si>
  <si>
    <t>Jonglei &amp; Upper Nile</t>
  </si>
  <si>
    <t># of Children screened by MUAC  in the  community</t>
  </si>
  <si>
    <t>OVERALL ACHIEVEMENT - JULY 2016 TO MAY 2017</t>
  </si>
  <si>
    <t>Number of  people receiving fuel efficient stoves</t>
  </si>
  <si>
    <t>CARE SOUTH SUDAN PROGRAMME DIRECT BENEFICIARY SUMMARY   DATA TABLE - JULY 2016 - APRIL 2017</t>
  </si>
  <si>
    <t># of community complaints resolved</t>
  </si>
  <si>
    <t xml:space="preserve">Number of frontline service providers trained  in Clinical Management of Rape (CMR) , PFA and PSS. </t>
  </si>
  <si>
    <t xml:space="preserve"># of community Feedback and complaints received </t>
  </si>
  <si>
    <t>Q2 2018</t>
  </si>
  <si>
    <t>Number of Women and Girls Benefiting from Women Economic Empowerment interventions</t>
  </si>
  <si>
    <t>Total number screened for malnutrition</t>
  </si>
  <si>
    <t># of people reached/participating  in CARE’s Conflict &amp; PeaceBuilding interventions</t>
  </si>
  <si>
    <t># of people reached through CARE’s Sexual, reproductive and maternal health (SRMH) interventions</t>
  </si>
  <si>
    <t>Number of beneficiaries reached in our Food and nutrition security interventions</t>
  </si>
  <si>
    <t xml:space="preserve">Number participating in  IGAs and micro-enterprises </t>
  </si>
  <si>
    <t>Health   Frontline # of staff trained on disease surveillance and outbreak response</t>
  </si>
  <si>
    <t>Health   Frontline # of health workers trained on safe deliveries</t>
  </si>
  <si>
    <t>Health   Frontline # of staffs trained on Clinical Management of Rape (CMR)</t>
  </si>
  <si>
    <t>GBV/FSL</t>
  </si>
  <si>
    <t>USD 100,000.17</t>
  </si>
  <si>
    <t>Number of staff trained on disease surveillance and outbreak response</t>
  </si>
  <si>
    <t>Number of sites that exceed Crude death rate threshold for at least one week</t>
  </si>
  <si>
    <t>Proportion of epidemic prone disease alerts verified and responded to within 48 hours</t>
  </si>
  <si>
    <t>Number of health workers trained on safe deliveries</t>
  </si>
  <si>
    <t>Number of sites that exceed CDR</t>
  </si>
  <si>
    <t>Activity report</t>
  </si>
  <si>
    <t>Project report</t>
  </si>
  <si>
    <t>Number of staffs trained on Clinical Management of Rape (CMR)</t>
  </si>
  <si>
    <t>Number of children with 3 doses of pentavalent vaccine</t>
  </si>
  <si>
    <t>Number of children (under-5) supplemented with vitamin A</t>
  </si>
  <si>
    <t>Number of people reached by health education/promotion</t>
  </si>
  <si>
    <t>Number of deliveries attended by skilled birth attendants in conflict-affected and other vulnerable states.</t>
  </si>
  <si>
    <t>#VALUE</t>
  </si>
  <si>
    <t>Save lives and alleviate the suffering of those most in need of assistance and protection</t>
  </si>
  <si>
    <t>01/04/2017</t>
  </si>
  <si>
    <t>30/09/2017</t>
  </si>
  <si>
    <t>Number of people reached through CARE’s Gender &amp; GBV interventions</t>
  </si>
  <si>
    <t>ON track (&gt;75%)</t>
  </si>
  <si>
    <t>Fairly on track (55%-74%)</t>
  </si>
  <si>
    <t>Off track (&lt;55%)</t>
  </si>
  <si>
    <t>SCREENING INFORMATION</t>
  </si>
  <si>
    <t>NUTRITION DASHBOARD: SC</t>
  </si>
  <si>
    <t>Number of SCs operational in targeted commuinties</t>
  </si>
  <si>
    <t>Total admissions in SC</t>
  </si>
  <si>
    <t>Number of TSFP sites operational in targeted communities</t>
  </si>
  <si>
    <t>NUTRITION DASHBOARD: OTP</t>
  </si>
  <si>
    <t>NUTRITION DASHBOARD: TSFP</t>
  </si>
  <si>
    <t>Exitsfrom SFP (Children)</t>
  </si>
  <si>
    <t>PLW MUAC &lt;23cm Exits</t>
  </si>
  <si>
    <t>SPHERE min.standards&gt;75%</t>
  </si>
  <si>
    <t>SPHERE min.standards&lt;10%</t>
  </si>
  <si>
    <t>SPHERE min.standards&lt;15%</t>
  </si>
  <si>
    <t>SPHERE min.standards&lt;3%</t>
  </si>
  <si>
    <t>This is the total cunsultations</t>
  </si>
  <si>
    <t>FAO- UNS</t>
  </si>
  <si>
    <t>TARGET</t>
  </si>
  <si>
    <t>ACHIEVEMENT</t>
  </si>
  <si>
    <t>12kg</t>
  </si>
  <si>
    <t>CARE Canada</t>
  </si>
  <si>
    <t>UNICEF- PCA</t>
  </si>
  <si>
    <t>UNICEF-PCA</t>
  </si>
  <si>
    <t>3,508,895 SSP</t>
  </si>
  <si>
    <t>Strengthen resilience of communities through improved management and equitable access to water sources for livelihood activities, establishment of APFS, livelihood diversification and support GBV services to the communities in Imotong state</t>
  </si>
  <si>
    <t>UN-The Peacebuilding Fund</t>
  </si>
  <si>
    <t>UN</t>
  </si>
  <si>
    <t>CARE US</t>
  </si>
  <si>
    <t>AfDB</t>
  </si>
  <si>
    <t>Short Term Regional Emergency Response Project – STRERP’</t>
  </si>
  <si>
    <t>World Bank</t>
  </si>
  <si>
    <t>World Bank Safety Net project</t>
  </si>
  <si>
    <t>Swiss Government</t>
  </si>
  <si>
    <t>CARE SS</t>
  </si>
  <si>
    <t>Building Resilience -FSL&amp;GBV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</si>
</sst>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1" formatCode="_(* #,##0_);_(* \(#,##0\);_(* &quot;-&quot;_);_(@_)"/>
    <numFmt numFmtId="44" formatCode="_(&quot;$&quot;* #,##0.00_);_(&quot;$&quot;* \(#,##0.00\);_(&quot;$&quot;* &quot;-&quot;??_);_(@_)"/>
    <numFmt numFmtId="43" formatCode="_(* #,##0.00_);_(* \(#,##0.00\);_(* &quot;-&quot;??_);_(@_)"/>
    <numFmt numFmtId="164" formatCode="_-* #,##0.00_-;\-* #,##0.00_-;_-* &quot;-&quot;??_-;_-@_-"/>
    <numFmt numFmtId="165" formatCode="0_);[Red]\(0\)"/>
    <numFmt numFmtId="166" formatCode="_(&quot;$&quot;* #,##0_);_(&quot;$&quot;* \(#,##0\);_(&quot;$&quot;* &quot;-&quot;??_);_(@_)"/>
    <numFmt numFmtId="167" formatCode="0.0%"/>
    <numFmt numFmtId="168" formatCode="_(* #,##0_);_(* \(#,##0\);_(* &quot;-&quot;??_);_(@_)"/>
    <numFmt numFmtId="169" formatCode="_(* #,##0.00_);_(* \(#,##0.00\);_(* \-??_);_(@_)"/>
    <numFmt numFmtId="170" formatCode="0.00_);[Red]\(0.00\)"/>
    <numFmt numFmtId="171" formatCode="[$-409]dd\-mmm\-yy;@"/>
    <numFmt numFmtId="172" formatCode="[$-409]mmmm\-yy;@"/>
    <numFmt numFmtId="173" formatCode="[$-409]d\-mmm\-yy;@"/>
    <numFmt numFmtId="174" formatCode="_-* #,##0_-;\-* #,##0_-;_-* &quot;-&quot;??_-;_-@_-"/>
  </numFmts>
  <fonts count="131">
    <font>
      <sz val="11"/>
      <color theme="1"/>
      <name val="Calibri"/>
      <family val="2"/>
      <scheme val="minor"/>
    </font>
    <font>
      <sz val="11"/>
      <color theme="1"/>
      <name val="Calibri"/>
      <family val="2"/>
      <scheme val="minor"/>
    </font>
    <font>
      <b/>
      <sz val="10"/>
      <color theme="1"/>
      <name val="Arial"/>
      <family val="2"/>
    </font>
    <font>
      <sz val="10"/>
      <color theme="1"/>
      <name val="Arial"/>
      <family val="2"/>
    </font>
    <font>
      <b/>
      <sz val="9"/>
      <color theme="1"/>
      <name val="Arial"/>
      <family val="2"/>
    </font>
    <font>
      <sz val="9"/>
      <color theme="1"/>
      <name val="Arial"/>
      <family val="2"/>
    </font>
    <font>
      <b/>
      <sz val="8"/>
      <color theme="1"/>
      <name val="Arial"/>
      <family val="2"/>
    </font>
    <font>
      <sz val="8"/>
      <color theme="1"/>
      <name val="Arial"/>
      <family val="2"/>
    </font>
    <font>
      <b/>
      <sz val="11"/>
      <color theme="1"/>
      <name val="Arial"/>
      <family val="2"/>
    </font>
    <font>
      <sz val="8"/>
      <color rgb="FFEEFFDD"/>
      <name val="Arial"/>
      <family val="2"/>
    </font>
    <font>
      <sz val="8"/>
      <color rgb="FFFFFF66"/>
      <name val="Arial"/>
      <family val="2"/>
    </font>
    <font>
      <sz val="8"/>
      <color rgb="FFCCFF99"/>
      <name val="Arial"/>
      <family val="2"/>
    </font>
    <font>
      <sz val="8"/>
      <color rgb="FFFFABAB"/>
      <name val="Arial"/>
      <family val="2"/>
    </font>
    <font>
      <sz val="8"/>
      <color rgb="FFFF8B8B"/>
      <name val="Arial"/>
      <family val="2"/>
    </font>
    <font>
      <sz val="10"/>
      <name val="Arial"/>
      <family val="2"/>
    </font>
    <font>
      <i/>
      <sz val="10"/>
      <color rgb="FFFF0000"/>
      <name val="Gill Sans MT"/>
      <family val="2"/>
    </font>
    <font>
      <b/>
      <sz val="12"/>
      <color theme="1"/>
      <name val="Arial"/>
      <family val="2"/>
    </font>
    <font>
      <sz val="11"/>
      <name val="Arial"/>
      <family val="2"/>
    </font>
    <font>
      <i/>
      <sz val="10"/>
      <color rgb="FFFF0000"/>
      <name val="Arial"/>
      <family val="2"/>
    </font>
    <font>
      <i/>
      <sz val="9"/>
      <color rgb="FFFF0000"/>
      <name val="Gill Sans MT"/>
      <family val="2"/>
    </font>
    <font>
      <b/>
      <sz val="9"/>
      <color rgb="FFFF9900"/>
      <name val="Arial"/>
      <family val="2"/>
    </font>
    <font>
      <b/>
      <sz val="14"/>
      <color rgb="FFFF9900"/>
      <name val="Gill Sans MT"/>
      <family val="2"/>
    </font>
    <font>
      <b/>
      <sz val="13"/>
      <color rgb="FFFF9900"/>
      <name val="Gill Sans MT"/>
      <family val="2"/>
    </font>
    <font>
      <b/>
      <sz val="10"/>
      <color theme="9"/>
      <name val="Gill Sans MT"/>
      <family val="2"/>
    </font>
    <font>
      <sz val="9"/>
      <color rgb="FFFF0000"/>
      <name val="Arial"/>
      <family val="2"/>
    </font>
    <font>
      <sz val="9"/>
      <name val="Calibri"/>
      <family val="3"/>
      <charset val="134"/>
      <scheme val="minor"/>
    </font>
    <font>
      <b/>
      <sz val="11"/>
      <color theme="1"/>
      <name val="Calibri"/>
      <family val="2"/>
      <scheme val="minor"/>
    </font>
    <font>
      <u/>
      <sz val="11"/>
      <color theme="10"/>
      <name val="Calibri"/>
      <family val="2"/>
      <scheme val="minor"/>
    </font>
    <font>
      <sz val="11"/>
      <name val="Calibri"/>
      <family val="2"/>
      <scheme val="minor"/>
    </font>
    <font>
      <sz val="8"/>
      <name val="Arial"/>
      <family val="2"/>
    </font>
    <font>
      <b/>
      <sz val="10"/>
      <color theme="2" tint="-0.499984740745262"/>
      <name val="Arial"/>
      <family val="2"/>
    </font>
    <font>
      <b/>
      <sz val="16"/>
      <color theme="2" tint="-0.499984740745262"/>
      <name val="Arial"/>
      <family val="2"/>
    </font>
    <font>
      <sz val="9"/>
      <color indexed="81"/>
      <name val="Tahoma"/>
      <family val="2"/>
    </font>
    <font>
      <b/>
      <sz val="9"/>
      <color indexed="81"/>
      <name val="Tahoma"/>
      <family val="2"/>
    </font>
    <font>
      <sz val="10"/>
      <color rgb="FFFF0000"/>
      <name val="Arial"/>
      <family val="2"/>
    </font>
    <font>
      <sz val="14"/>
      <color rgb="FFFF0000"/>
      <name val="Arial"/>
      <family val="2"/>
    </font>
    <font>
      <b/>
      <sz val="16"/>
      <color theme="1"/>
      <name val="Arial"/>
      <family val="2"/>
    </font>
    <font>
      <sz val="9"/>
      <color theme="1"/>
      <name val="Calibri"/>
      <family val="2"/>
      <scheme val="minor"/>
    </font>
    <font>
      <i/>
      <sz val="12"/>
      <color rgb="FFFF0000"/>
      <name val="Gill Sans MT"/>
      <family val="2"/>
    </font>
    <font>
      <i/>
      <sz val="12"/>
      <color rgb="FFFF0000"/>
      <name val="Arial"/>
      <family val="2"/>
    </font>
    <font>
      <sz val="12"/>
      <color theme="1"/>
      <name val="Arial"/>
      <family val="2"/>
    </font>
    <font>
      <sz val="12"/>
      <color theme="1"/>
      <name val="Calibri"/>
      <family val="2"/>
      <scheme val="minor"/>
    </font>
    <font>
      <sz val="11"/>
      <color theme="1"/>
      <name val="Times New Roman"/>
      <family val="1"/>
    </font>
    <font>
      <sz val="11"/>
      <color rgb="FF000000"/>
      <name val="Times New Roman"/>
      <family val="1"/>
    </font>
    <font>
      <i/>
      <sz val="10"/>
      <color theme="1"/>
      <name val="Arial"/>
      <family val="2"/>
    </font>
    <font>
      <sz val="10"/>
      <color theme="1"/>
      <name val="Calibri"/>
      <family val="2"/>
      <scheme val="minor"/>
    </font>
    <font>
      <b/>
      <sz val="10"/>
      <color theme="1"/>
      <name val="Calibri"/>
      <family val="2"/>
      <scheme val="minor"/>
    </font>
    <font>
      <b/>
      <sz val="12"/>
      <color theme="1"/>
      <name val="Calibri"/>
      <family val="2"/>
      <scheme val="minor"/>
    </font>
    <font>
      <b/>
      <sz val="18"/>
      <color theme="1"/>
      <name val="Calibri"/>
      <family val="2"/>
      <scheme val="minor"/>
    </font>
    <font>
      <sz val="12"/>
      <color theme="1"/>
      <name val="Times New Roman"/>
      <family val="2"/>
    </font>
    <font>
      <b/>
      <sz val="14"/>
      <color theme="1"/>
      <name val="Calibri"/>
      <family val="2"/>
      <scheme val="minor"/>
    </font>
    <font>
      <b/>
      <sz val="14"/>
      <name val="Calibri"/>
      <family val="2"/>
      <scheme val="minor"/>
    </font>
    <font>
      <sz val="11"/>
      <color theme="1"/>
      <name val="Arial"/>
      <family val="2"/>
    </font>
    <font>
      <b/>
      <sz val="14"/>
      <color theme="0"/>
      <name val="Calibri"/>
      <family val="2"/>
      <scheme val="minor"/>
    </font>
    <font>
      <b/>
      <sz val="26"/>
      <color theme="0"/>
      <name val="Calibri"/>
      <family val="2"/>
      <scheme val="minor"/>
    </font>
    <font>
      <vertAlign val="superscript"/>
      <sz val="10"/>
      <color theme="1"/>
      <name val="Arial"/>
      <family val="2"/>
    </font>
    <font>
      <b/>
      <u/>
      <sz val="8"/>
      <color theme="1"/>
      <name val="Arial"/>
      <family val="2"/>
    </font>
    <font>
      <b/>
      <sz val="8"/>
      <name val="Arial"/>
      <family val="2"/>
    </font>
    <font>
      <sz val="10"/>
      <color rgb="FF000000"/>
      <name val="Arial"/>
      <family val="2"/>
    </font>
    <font>
      <b/>
      <sz val="10"/>
      <name val="Arial"/>
      <family val="2"/>
    </font>
    <font>
      <sz val="16"/>
      <color rgb="FF000000"/>
      <name val="Times New Roman"/>
      <family val="1"/>
    </font>
    <font>
      <sz val="10"/>
      <name val="Courier New"/>
      <family val="3"/>
    </font>
    <font>
      <b/>
      <sz val="9"/>
      <color rgb="FF000000"/>
      <name val="Times New Roman"/>
      <family val="1"/>
    </font>
    <font>
      <b/>
      <sz val="12"/>
      <color theme="1"/>
      <name val="Times New Roman"/>
      <family val="1"/>
    </font>
    <font>
      <sz val="10"/>
      <color indexed="8"/>
      <name val="MS Sans Serif"/>
      <family val="2"/>
    </font>
    <font>
      <b/>
      <sz val="11"/>
      <color indexed="8"/>
      <name val="Times New Roman"/>
      <family val="1"/>
    </font>
    <font>
      <b/>
      <sz val="11"/>
      <name val="Times New Roman"/>
      <family val="1"/>
    </font>
    <font>
      <b/>
      <sz val="10"/>
      <color indexed="8"/>
      <name val="Times New Roman"/>
      <family val="1"/>
    </font>
    <font>
      <sz val="12"/>
      <name val="Cambria"/>
      <family val="1"/>
      <scheme val="major"/>
    </font>
    <font>
      <sz val="11"/>
      <name val="Cambria"/>
      <family val="1"/>
      <scheme val="major"/>
    </font>
    <font>
      <b/>
      <sz val="21.95"/>
      <name val="Times New Roman"/>
      <family val="1"/>
    </font>
    <font>
      <sz val="11"/>
      <color indexed="8"/>
      <name val="Cambria"/>
      <family val="1"/>
      <scheme val="major"/>
    </font>
    <font>
      <sz val="11"/>
      <color rgb="FF000000"/>
      <name val="Cambria"/>
      <family val="1"/>
      <scheme val="major"/>
    </font>
    <font>
      <sz val="11"/>
      <name val="Times New Roman"/>
      <family val="1"/>
    </font>
    <font>
      <sz val="10"/>
      <color rgb="FF000000"/>
      <name val="Cambria"/>
      <family val="1"/>
      <scheme val="major"/>
    </font>
    <font>
      <b/>
      <sz val="10"/>
      <name val="Times New Roman"/>
      <family val="1"/>
    </font>
    <font>
      <sz val="10"/>
      <name val="Cambria"/>
      <family val="1"/>
      <scheme val="major"/>
    </font>
    <font>
      <sz val="10"/>
      <color rgb="FFFF0000"/>
      <name val="Cambria"/>
      <family val="1"/>
      <scheme val="major"/>
    </font>
    <font>
      <sz val="11"/>
      <color rgb="FFFF0000"/>
      <name val="Times New Roman"/>
      <family val="1"/>
    </font>
    <font>
      <sz val="9"/>
      <name val="Cambria"/>
      <family val="1"/>
      <scheme val="major"/>
    </font>
    <font>
      <sz val="10"/>
      <color theme="1"/>
      <name val="Times New Roman"/>
      <family val="1"/>
    </font>
    <font>
      <sz val="10"/>
      <name val="Times New Roman"/>
      <family val="1"/>
    </font>
    <font>
      <sz val="10"/>
      <color rgb="FFFF0000"/>
      <name val="Times New Roman"/>
      <family val="1"/>
    </font>
    <font>
      <sz val="10"/>
      <color rgb="FF000000"/>
      <name val="Calibri"/>
      <family val="2"/>
      <scheme val="minor"/>
    </font>
    <font>
      <sz val="11"/>
      <color theme="1"/>
      <name val="Cambria"/>
      <family val="1"/>
      <scheme val="major"/>
    </font>
    <font>
      <b/>
      <sz val="9"/>
      <color theme="1"/>
      <name val="Cambria"/>
      <family val="1"/>
      <scheme val="major"/>
    </font>
    <font>
      <sz val="9"/>
      <color theme="1"/>
      <name val="Cambria"/>
      <family val="1"/>
      <scheme val="major"/>
    </font>
    <font>
      <sz val="9"/>
      <color rgb="FF000000"/>
      <name val="Cambria"/>
      <family val="1"/>
      <scheme val="major"/>
    </font>
    <font>
      <b/>
      <sz val="10"/>
      <color theme="1"/>
      <name val="Cambria"/>
      <family val="1"/>
      <scheme val="major"/>
    </font>
    <font>
      <sz val="10"/>
      <color indexed="8"/>
      <name val="Cambria"/>
      <family val="1"/>
      <scheme val="major"/>
    </font>
    <font>
      <b/>
      <sz val="11"/>
      <color theme="1"/>
      <name val="Cambria"/>
      <family val="1"/>
      <scheme val="major"/>
    </font>
    <font>
      <b/>
      <sz val="9"/>
      <color theme="1"/>
      <name val="Times New Roman"/>
      <family val="1"/>
    </font>
    <font>
      <sz val="20"/>
      <color theme="1"/>
      <name val="Calibri"/>
      <family val="2"/>
      <scheme val="minor"/>
    </font>
    <font>
      <sz val="10"/>
      <color theme="1"/>
      <name val="Cambria"/>
      <family val="1"/>
      <scheme val="major"/>
    </font>
    <font>
      <i/>
      <sz val="11"/>
      <color theme="1"/>
      <name val="Calibri"/>
      <family val="2"/>
      <scheme val="minor"/>
    </font>
    <font>
      <sz val="8"/>
      <color rgb="FFFF0000"/>
      <name val="Arial"/>
      <family val="2"/>
    </font>
    <font>
      <sz val="11"/>
      <color rgb="FF4A452A"/>
      <name val="Calibri"/>
      <family val="2"/>
      <scheme val="minor"/>
    </font>
    <font>
      <sz val="11"/>
      <color rgb="FF000000"/>
      <name val="Calibri"/>
      <family val="2"/>
      <scheme val="minor"/>
    </font>
    <font>
      <vertAlign val="superscript"/>
      <sz val="11"/>
      <color rgb="FF000000"/>
      <name val="Calibri"/>
      <family val="2"/>
      <scheme val="minor"/>
    </font>
    <font>
      <vertAlign val="superscript"/>
      <sz val="11"/>
      <color theme="1"/>
      <name val="Calibri"/>
      <family val="2"/>
      <scheme val="minor"/>
    </font>
    <font>
      <b/>
      <sz val="16"/>
      <color rgb="FF4A452A"/>
      <name val="Calibri"/>
      <family val="2"/>
      <scheme val="minor"/>
    </font>
    <font>
      <b/>
      <sz val="18"/>
      <color rgb="FF4A452A"/>
      <name val="Calibri"/>
      <family val="2"/>
      <scheme val="minor"/>
    </font>
    <font>
      <b/>
      <sz val="20"/>
      <color rgb="FF4A452A"/>
      <name val="Calibri"/>
      <family val="2"/>
      <scheme val="minor"/>
    </font>
    <font>
      <b/>
      <sz val="22"/>
      <color rgb="FF4A452A"/>
      <name val="Calibri"/>
      <family val="2"/>
      <scheme val="minor"/>
    </font>
    <font>
      <b/>
      <sz val="36"/>
      <color theme="9"/>
      <name val="Calibri"/>
      <family val="2"/>
      <scheme val="minor"/>
    </font>
    <font>
      <sz val="10"/>
      <color rgb="FFFF0000"/>
      <name val="Calibri"/>
      <family val="2"/>
      <scheme val="minor"/>
    </font>
    <font>
      <sz val="10"/>
      <color theme="1"/>
      <name val="Calibri"/>
      <family val="2"/>
    </font>
    <font>
      <sz val="11"/>
      <color rgb="FFFF0000"/>
      <name val="Calibri"/>
      <family val="2"/>
      <scheme val="minor"/>
    </font>
    <font>
      <sz val="11"/>
      <color rgb="FFFF0000"/>
      <name val="Arial"/>
      <family val="2"/>
    </font>
    <font>
      <sz val="11"/>
      <color rgb="FF00B050"/>
      <name val="Calibri"/>
      <family val="2"/>
      <scheme val="minor"/>
    </font>
    <font>
      <sz val="9"/>
      <color theme="1"/>
      <name val="Calibri"/>
      <family val="2"/>
    </font>
    <font>
      <b/>
      <sz val="16"/>
      <color theme="1"/>
      <name val="Calibri"/>
      <family val="2"/>
      <scheme val="minor"/>
    </font>
    <font>
      <b/>
      <sz val="20"/>
      <color theme="1"/>
      <name val="Arial"/>
      <family val="2"/>
    </font>
    <font>
      <b/>
      <sz val="22"/>
      <color theme="1"/>
      <name val="Arial"/>
      <family val="2"/>
    </font>
    <font>
      <sz val="11"/>
      <color rgb="FF595959"/>
      <name val="Arial"/>
      <family val="2"/>
    </font>
    <font>
      <sz val="8"/>
      <color theme="1"/>
      <name val="Calibri"/>
      <family val="2"/>
      <scheme val="minor"/>
    </font>
    <font>
      <sz val="9"/>
      <name val="Arial"/>
      <family val="2"/>
    </font>
    <font>
      <b/>
      <sz val="8"/>
      <color theme="1"/>
      <name val="Calibri"/>
      <family val="2"/>
      <scheme val="minor"/>
    </font>
    <font>
      <i/>
      <sz val="9"/>
      <color rgb="FFFF0000"/>
      <name val="Arial"/>
      <family val="2"/>
    </font>
    <font>
      <sz val="9"/>
      <name val="Calibri"/>
      <family val="2"/>
      <scheme val="minor"/>
    </font>
    <font>
      <sz val="10"/>
      <name val="Calibri"/>
      <family val="2"/>
      <scheme val="minor"/>
    </font>
    <font>
      <sz val="11"/>
      <color rgb="FF000000"/>
      <name val="Arial"/>
      <family val="2"/>
    </font>
    <font>
      <i/>
      <sz val="11"/>
      <color rgb="FF000000"/>
      <name val="Arial"/>
      <family val="2"/>
    </font>
    <font>
      <sz val="12"/>
      <color rgb="FF000000"/>
      <name val="Arial"/>
      <family val="2"/>
    </font>
    <font>
      <i/>
      <sz val="8"/>
      <color rgb="FFFF0000"/>
      <name val="Arial"/>
      <family val="2"/>
    </font>
    <font>
      <b/>
      <sz val="12"/>
      <color theme="0"/>
      <name val="Arial"/>
      <family val="2"/>
    </font>
    <font>
      <sz val="14"/>
      <color theme="1"/>
      <name val="Calibri"/>
      <family val="2"/>
      <scheme val="minor"/>
    </font>
    <font>
      <sz val="14"/>
      <color theme="1"/>
      <name val="Arial"/>
      <family val="2"/>
    </font>
    <font>
      <sz val="23"/>
      <color rgb="FF222222"/>
      <name val="Arial"/>
      <family val="2"/>
    </font>
    <font>
      <sz val="11"/>
      <color rgb="FF000000"/>
      <name val="Calibri"/>
      <family val="2"/>
    </font>
    <font>
      <sz val="8"/>
      <color theme="1"/>
      <name val="Times New Roman"/>
      <family val="1"/>
    </font>
  </fonts>
  <fills count="60">
    <fill>
      <patternFill patternType="none"/>
    </fill>
    <fill>
      <patternFill patternType="gray125"/>
    </fill>
    <fill>
      <patternFill patternType="solid">
        <fgColor rgb="FFFFFF66"/>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rgb="FFCCFF99"/>
        <bgColor indexed="64"/>
      </patternFill>
    </fill>
    <fill>
      <patternFill patternType="solid">
        <fgColor rgb="FFFFABAB"/>
        <bgColor indexed="64"/>
      </patternFill>
    </fill>
    <fill>
      <patternFill patternType="solid">
        <fgColor rgb="FFEEFFDD"/>
        <bgColor indexed="64"/>
      </patternFill>
    </fill>
    <fill>
      <patternFill patternType="solid">
        <fgColor rgb="FFFF8585"/>
        <bgColor indexed="64"/>
      </patternFill>
    </fill>
    <fill>
      <patternFill patternType="solid">
        <fgColor rgb="FFFFF2B9"/>
        <bgColor indexed="64"/>
      </patternFill>
    </fill>
    <fill>
      <patternFill patternType="solid">
        <fgColor rgb="FFEDF6F9"/>
        <bgColor indexed="64"/>
      </patternFill>
    </fill>
    <fill>
      <patternFill patternType="solid">
        <fgColor rgb="FFFEE6E7"/>
        <bgColor indexed="64"/>
      </patternFill>
    </fill>
    <fill>
      <patternFill patternType="solid">
        <fgColor rgb="FFFFF8E5"/>
        <bgColor indexed="64"/>
      </patternFill>
    </fill>
    <fill>
      <patternFill patternType="solid">
        <fgColor rgb="FFFFFF00"/>
        <bgColor indexed="64"/>
      </patternFill>
    </fill>
    <fill>
      <patternFill patternType="solid">
        <fgColor rgb="FFCCFFCC"/>
        <bgColor indexed="64"/>
      </patternFill>
    </fill>
    <fill>
      <patternFill patternType="solid">
        <fgColor rgb="FFEBFFFF"/>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rgb="FFFF7C80"/>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9" tint="0.39994506668294322"/>
        <bgColor theme="9" tint="0.39991454817346722"/>
      </patternFill>
    </fill>
    <fill>
      <patternFill patternType="solid">
        <fgColor theme="0" tint="-0.249977111117893"/>
        <bgColor indexed="64"/>
      </patternFill>
    </fill>
    <fill>
      <patternFill patternType="solid">
        <fgColor theme="2" tint="-0.249977111117893"/>
        <bgColor indexed="64"/>
      </patternFill>
    </fill>
    <fill>
      <patternFill patternType="solid">
        <fgColor rgb="FF00B050"/>
        <bgColor indexed="64"/>
      </patternFill>
    </fill>
    <fill>
      <patternFill patternType="solid">
        <fgColor theme="2" tint="-9.9978637043366805E-2"/>
        <bgColor indexed="64"/>
      </patternFill>
    </fill>
    <fill>
      <patternFill patternType="solid">
        <fgColor rgb="FFFFC000"/>
        <bgColor indexed="64"/>
      </patternFill>
    </fill>
    <fill>
      <patternFill patternType="solid">
        <fgColor theme="3" tint="0.39997558519241921"/>
        <bgColor indexed="64"/>
      </patternFill>
    </fill>
    <fill>
      <patternFill patternType="solid">
        <fgColor rgb="FF92D050"/>
        <bgColor indexed="64"/>
      </patternFill>
    </fill>
    <fill>
      <patternFill patternType="solid">
        <fgColor theme="0" tint="-0.14999847407452621"/>
        <bgColor indexed="64"/>
      </patternFill>
    </fill>
    <fill>
      <patternFill patternType="solid">
        <fgColor rgb="FFCBF5CC"/>
        <bgColor indexed="64"/>
      </patternFill>
    </fill>
    <fill>
      <patternFill patternType="solid">
        <fgColor theme="4" tint="0.79998168889431442"/>
        <bgColor indexed="64"/>
      </patternFill>
    </fill>
    <fill>
      <patternFill patternType="solid">
        <fgColor theme="2"/>
        <bgColor indexed="64"/>
      </patternFill>
    </fill>
    <fill>
      <patternFill patternType="solid">
        <fgColor rgb="FFFAF0EA"/>
        <bgColor indexed="64"/>
      </patternFill>
    </fill>
    <fill>
      <patternFill patternType="solid">
        <fgColor theme="0"/>
        <bgColor theme="9" tint="0.39994506668294322"/>
      </patternFill>
    </fill>
    <fill>
      <patternFill patternType="solid">
        <fgColor rgb="FFFFFFCC"/>
        <bgColor indexed="64"/>
      </patternFill>
    </fill>
    <fill>
      <patternFill patternType="solid">
        <fgColor rgb="FFFFFF99"/>
        <bgColor indexed="64"/>
      </patternFill>
    </fill>
    <fill>
      <patternFill patternType="solid">
        <fgColor theme="7" tint="0.59999389629810485"/>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rgb="FFFFFFFF"/>
        <bgColor indexed="64"/>
      </patternFill>
    </fill>
    <fill>
      <patternFill patternType="solid">
        <fgColor theme="6" tint="0.59999389629810485"/>
        <bgColor indexed="64"/>
      </patternFill>
    </fill>
    <fill>
      <patternFill patternType="solid">
        <fgColor rgb="FF00B0F0"/>
        <bgColor indexed="64"/>
      </patternFill>
    </fill>
    <fill>
      <patternFill patternType="solid">
        <fgColor theme="1"/>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3" tint="0.59999389629810485"/>
        <bgColor indexed="64"/>
      </patternFill>
    </fill>
    <fill>
      <patternFill patternType="solid">
        <fgColor rgb="FFFF0000"/>
        <bgColor indexed="64"/>
      </patternFill>
    </fill>
    <fill>
      <patternFill patternType="solid">
        <fgColor theme="5"/>
        <bgColor indexed="64"/>
      </patternFill>
    </fill>
    <fill>
      <patternFill patternType="solid">
        <fgColor theme="7" tint="0.79998168889431442"/>
        <bgColor indexed="64"/>
      </patternFill>
    </fill>
    <fill>
      <patternFill patternType="solid">
        <fgColor rgb="FFD8E4BC"/>
        <bgColor indexed="64"/>
      </patternFill>
    </fill>
    <fill>
      <patternFill patternType="solid">
        <fgColor rgb="FFDAEEF3"/>
        <bgColor indexed="64"/>
      </patternFill>
    </fill>
    <fill>
      <patternFill patternType="solid">
        <fgColor theme="9"/>
        <bgColor indexed="64"/>
      </patternFill>
    </fill>
    <fill>
      <patternFill patternType="solid">
        <fgColor rgb="FFFB4D3B"/>
        <bgColor indexed="64"/>
      </patternFill>
    </fill>
    <fill>
      <patternFill patternType="solid">
        <fgColor rgb="FFFBE4D5"/>
        <bgColor indexed="64"/>
      </patternFill>
    </fill>
  </fills>
  <borders count="20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top style="thin">
        <color theme="1"/>
      </top>
      <bottom style="thin">
        <color theme="1"/>
      </bottom>
      <diagonal/>
    </border>
    <border>
      <left style="medium">
        <color theme="1"/>
      </left>
      <right style="thin">
        <color indexed="64"/>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medium">
        <color theme="1"/>
      </left>
      <right style="thin">
        <color indexed="64"/>
      </right>
      <top/>
      <bottom style="thin">
        <color indexed="64"/>
      </bottom>
      <diagonal/>
    </border>
    <border>
      <left/>
      <right style="thin">
        <color indexed="64"/>
      </right>
      <top/>
      <bottom style="thin">
        <color indexed="64"/>
      </bottom>
      <diagonal/>
    </border>
    <border>
      <left style="medium">
        <color theme="1"/>
      </left>
      <right/>
      <top style="medium">
        <color theme="1"/>
      </top>
      <bottom/>
      <diagonal/>
    </border>
    <border>
      <left/>
      <right/>
      <top style="medium">
        <color theme="1"/>
      </top>
      <bottom/>
      <diagonal/>
    </border>
    <border>
      <left style="thin">
        <color indexed="64"/>
      </left>
      <right/>
      <top/>
      <bottom style="thin">
        <color indexed="64"/>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top style="thin">
        <color indexed="64"/>
      </top>
      <bottom style="thin">
        <color indexed="64"/>
      </bottom>
      <diagonal/>
    </border>
    <border>
      <left style="medium">
        <color theme="1"/>
      </left>
      <right style="thin">
        <color theme="1"/>
      </right>
      <top style="medium">
        <color theme="1"/>
      </top>
      <bottom style="thin">
        <color theme="1"/>
      </bottom>
      <diagonal/>
    </border>
    <border>
      <left style="thin">
        <color theme="1"/>
      </left>
      <right style="thin">
        <color theme="1"/>
      </right>
      <top style="medium">
        <color theme="1"/>
      </top>
      <bottom style="thin">
        <color theme="1"/>
      </bottom>
      <diagonal/>
    </border>
    <border>
      <left style="thin">
        <color theme="1"/>
      </left>
      <right style="medium">
        <color theme="1"/>
      </right>
      <top style="medium">
        <color theme="1"/>
      </top>
      <bottom style="thin">
        <color theme="1"/>
      </bottom>
      <diagonal/>
    </border>
    <border>
      <left style="medium">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style="medium">
        <color theme="1"/>
      </left>
      <right style="thin">
        <color theme="1"/>
      </right>
      <top/>
      <bottom style="thin">
        <color theme="1"/>
      </bottom>
      <diagonal/>
    </border>
    <border>
      <left style="thin">
        <color theme="1"/>
      </left>
      <right style="medium">
        <color theme="1"/>
      </right>
      <top/>
      <bottom style="thin">
        <color theme="1"/>
      </bottom>
      <diagonal/>
    </border>
    <border>
      <left style="thin">
        <color theme="1"/>
      </left>
      <right style="thin">
        <color theme="1"/>
      </right>
      <top style="medium">
        <color theme="1"/>
      </top>
      <bottom style="medium">
        <color theme="1"/>
      </bottom>
      <diagonal/>
    </border>
    <border>
      <left style="thin">
        <color theme="1"/>
      </left>
      <right style="medium">
        <color theme="1"/>
      </right>
      <top style="medium">
        <color theme="1"/>
      </top>
      <bottom style="medium">
        <color theme="1"/>
      </bottom>
      <diagonal/>
    </border>
    <border>
      <left style="medium">
        <color theme="1"/>
      </left>
      <right/>
      <top/>
      <bottom style="medium">
        <color theme="1"/>
      </bottom>
      <diagonal/>
    </border>
    <border>
      <left/>
      <right style="medium">
        <color theme="1"/>
      </right>
      <top/>
      <bottom style="medium">
        <color theme="1"/>
      </bottom>
      <diagonal/>
    </border>
    <border>
      <left/>
      <right style="medium">
        <color theme="1"/>
      </right>
      <top style="medium">
        <color theme="1"/>
      </top>
      <bottom style="medium">
        <color theme="1"/>
      </bottom>
      <diagonal/>
    </border>
    <border>
      <left style="thin">
        <color theme="1"/>
      </left>
      <right/>
      <top/>
      <bottom style="thin">
        <color theme="1"/>
      </bottom>
      <diagonal/>
    </border>
    <border>
      <left style="medium">
        <color theme="1"/>
      </left>
      <right style="medium">
        <color theme="1"/>
      </right>
      <top/>
      <bottom style="thin">
        <color theme="1"/>
      </bottom>
      <diagonal/>
    </border>
    <border>
      <left/>
      <right/>
      <top style="thin">
        <color theme="1"/>
      </top>
      <bottom style="thin">
        <color theme="1"/>
      </bottom>
      <diagonal/>
    </border>
    <border>
      <left style="thin">
        <color theme="1"/>
      </left>
      <right/>
      <top style="medium">
        <color theme="1"/>
      </top>
      <bottom style="medium">
        <color theme="1"/>
      </bottom>
      <diagonal/>
    </border>
    <border>
      <left style="medium">
        <color theme="1"/>
      </left>
      <right/>
      <top/>
      <bottom/>
      <diagonal/>
    </border>
    <border>
      <left style="medium">
        <color theme="1"/>
      </left>
      <right style="medium">
        <color theme="1"/>
      </right>
      <top/>
      <bottom/>
      <diagonal/>
    </border>
    <border>
      <left/>
      <right style="medium">
        <color theme="1"/>
      </right>
      <top/>
      <bottom style="thin">
        <color theme="1"/>
      </bottom>
      <diagonal/>
    </border>
    <border>
      <left/>
      <right style="medium">
        <color theme="1"/>
      </right>
      <top style="thin">
        <color theme="1"/>
      </top>
      <bottom style="thin">
        <color theme="1"/>
      </bottom>
      <diagonal/>
    </border>
    <border>
      <left style="medium">
        <color theme="1"/>
      </left>
      <right style="medium">
        <color theme="1"/>
      </right>
      <top style="thin">
        <color theme="1"/>
      </top>
      <bottom style="thin">
        <color theme="1"/>
      </bottom>
      <diagonal/>
    </border>
    <border>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auto="1"/>
      </left>
      <right/>
      <top/>
      <bottom/>
      <diagonal/>
    </border>
    <border>
      <left/>
      <right/>
      <top/>
      <bottom style="thin">
        <color auto="1"/>
      </bottom>
      <diagonal/>
    </border>
    <border>
      <left style="medium">
        <color indexed="64"/>
      </left>
      <right style="medium">
        <color theme="1"/>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theme="1"/>
      </top>
      <bottom style="thin">
        <color theme="1"/>
      </bottom>
      <diagonal/>
    </border>
    <border>
      <left/>
      <right style="medium">
        <color indexed="64"/>
      </right>
      <top style="thin">
        <color theme="1"/>
      </top>
      <bottom style="thin">
        <color theme="1"/>
      </bottom>
      <diagonal/>
    </border>
    <border>
      <left style="medium">
        <color indexed="64"/>
      </left>
      <right/>
      <top/>
      <bottom style="thin">
        <color theme="1"/>
      </bottom>
      <diagonal/>
    </border>
    <border>
      <left/>
      <right style="medium">
        <color indexed="64"/>
      </right>
      <top/>
      <bottom style="thin">
        <color theme="1"/>
      </bottom>
      <diagonal/>
    </border>
    <border>
      <left style="medium">
        <color indexed="64"/>
      </left>
      <right style="thin">
        <color indexed="64"/>
      </right>
      <top/>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medium">
        <color theme="1"/>
      </bottom>
      <diagonal/>
    </border>
    <border>
      <left/>
      <right/>
      <top style="medium">
        <color indexed="64"/>
      </top>
      <bottom style="medium">
        <color theme="1"/>
      </bottom>
      <diagonal/>
    </border>
    <border>
      <left style="medium">
        <color indexed="64"/>
      </left>
      <right style="thin">
        <color theme="1"/>
      </right>
      <top style="medium">
        <color theme="1"/>
      </top>
      <bottom style="medium">
        <color theme="1"/>
      </bottom>
      <diagonal/>
    </border>
    <border>
      <left style="medium">
        <color indexed="64"/>
      </left>
      <right style="thin">
        <color theme="1"/>
      </right>
      <top style="thin">
        <color theme="1"/>
      </top>
      <bottom style="thin">
        <color theme="1"/>
      </bottom>
      <diagonal/>
    </border>
    <border>
      <left style="thin">
        <color indexed="64"/>
      </left>
      <right style="medium">
        <color indexed="64"/>
      </right>
      <top/>
      <bottom style="thin">
        <color indexed="64"/>
      </bottom>
      <diagonal/>
    </border>
    <border>
      <left style="medium">
        <color indexed="64"/>
      </left>
      <right style="thin">
        <color indexed="64"/>
      </right>
      <top style="medium">
        <color theme="1"/>
      </top>
      <bottom style="medium">
        <color theme="1"/>
      </bottom>
      <diagonal/>
    </border>
    <border>
      <left style="thin">
        <color indexed="64"/>
      </left>
      <right style="medium">
        <color indexed="64"/>
      </right>
      <top style="medium">
        <color theme="1"/>
      </top>
      <bottom style="medium">
        <color theme="1"/>
      </bottom>
      <diagonal/>
    </border>
    <border>
      <left style="thin">
        <color indexed="64"/>
      </left>
      <right style="medium">
        <color indexed="64"/>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medium">
        <color theme="1"/>
      </bottom>
      <diagonal/>
    </border>
    <border>
      <left style="thin">
        <color indexed="64"/>
      </left>
      <right style="thin">
        <color indexed="64"/>
      </right>
      <top style="medium">
        <color indexed="64"/>
      </top>
      <bottom style="medium">
        <color theme="1"/>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medium">
        <color indexed="64"/>
      </left>
      <right/>
      <top style="thin">
        <color theme="1"/>
      </top>
      <bottom/>
      <diagonal/>
    </border>
    <border>
      <left/>
      <right style="medium">
        <color indexed="64"/>
      </right>
      <top style="thin">
        <color theme="1"/>
      </top>
      <bottom/>
      <diagonal/>
    </border>
    <border>
      <left style="medium">
        <color theme="1"/>
      </left>
      <right style="thin">
        <color theme="1"/>
      </right>
      <top/>
      <bottom/>
      <diagonal/>
    </border>
    <border>
      <left style="thin">
        <color theme="1"/>
      </left>
      <right/>
      <top style="medium">
        <color indexed="64"/>
      </top>
      <bottom style="medium">
        <color theme="1"/>
      </bottom>
      <diagonal/>
    </border>
    <border>
      <left style="medium">
        <color indexed="64"/>
      </left>
      <right style="thin">
        <color theme="1"/>
      </right>
      <top style="thin">
        <color theme="1"/>
      </top>
      <bottom/>
      <diagonal/>
    </border>
    <border>
      <left style="thin">
        <color theme="1"/>
      </left>
      <right style="medium">
        <color theme="1"/>
      </right>
      <top style="thin">
        <color theme="1"/>
      </top>
      <bottom/>
      <diagonal/>
    </border>
    <border>
      <left style="thin">
        <color theme="1"/>
      </left>
      <right style="thin">
        <color theme="1"/>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medium">
        <color indexed="64"/>
      </top>
      <bottom style="medium">
        <color theme="1"/>
      </bottom>
      <diagonal/>
    </border>
    <border>
      <left style="medium">
        <color theme="1"/>
      </left>
      <right style="thin">
        <color indexed="64"/>
      </right>
      <top style="thin">
        <color indexed="64"/>
      </top>
      <bottom style="medium">
        <color indexed="64"/>
      </bottom>
      <diagonal/>
    </border>
    <border>
      <left style="medium">
        <color theme="1"/>
      </left>
      <right style="thin">
        <color indexed="64"/>
      </right>
      <top/>
      <bottom style="medium">
        <color theme="1"/>
      </bottom>
      <diagonal/>
    </border>
    <border>
      <left style="thin">
        <color indexed="64"/>
      </left>
      <right style="thin">
        <color indexed="64"/>
      </right>
      <top/>
      <bottom style="medium">
        <color theme="1"/>
      </bottom>
      <diagonal/>
    </border>
    <border>
      <left style="medium">
        <color theme="1"/>
      </left>
      <right style="medium">
        <color indexed="64"/>
      </right>
      <top style="medium">
        <color indexed="64"/>
      </top>
      <bottom style="medium">
        <color theme="1"/>
      </bottom>
      <diagonal/>
    </border>
    <border>
      <left/>
      <right style="thin">
        <color indexed="64"/>
      </right>
      <top/>
      <bottom style="medium">
        <color theme="1"/>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style="medium">
        <color theme="1"/>
      </top>
      <bottom/>
      <diagonal/>
    </border>
    <border>
      <left style="medium">
        <color indexed="64"/>
      </left>
      <right style="thin">
        <color theme="1"/>
      </right>
      <top/>
      <bottom style="thin">
        <color theme="1"/>
      </bottom>
      <diagonal/>
    </border>
    <border>
      <left/>
      <right/>
      <top style="medium">
        <color indexed="64"/>
      </top>
      <bottom style="thin">
        <color indexed="64"/>
      </bottom>
      <diagonal/>
    </border>
    <border>
      <left/>
      <right style="thin">
        <color indexed="64"/>
      </right>
      <top style="thin">
        <color indexed="64"/>
      </top>
      <bottom style="medium">
        <color theme="1"/>
      </bottom>
      <diagonal/>
    </border>
    <border>
      <left style="thin">
        <color theme="1"/>
      </left>
      <right/>
      <top/>
      <bottom/>
      <diagonal/>
    </border>
    <border>
      <left style="thin">
        <color theme="1"/>
      </left>
      <right/>
      <top style="medium">
        <color theme="1"/>
      </top>
      <bottom style="thin">
        <color theme="1"/>
      </bottom>
      <diagonal/>
    </border>
    <border>
      <left/>
      <right/>
      <top style="medium">
        <color theme="1"/>
      </top>
      <bottom style="thin">
        <color theme="1"/>
      </bottom>
      <diagonal/>
    </border>
    <border>
      <left/>
      <right style="thin">
        <color theme="1"/>
      </right>
      <top/>
      <bottom style="thin">
        <color theme="1"/>
      </bottom>
      <diagonal/>
    </border>
    <border>
      <left style="thin">
        <color theme="1"/>
      </left>
      <right/>
      <top style="medium">
        <color indexed="64"/>
      </top>
      <bottom/>
      <diagonal/>
    </border>
    <border>
      <left/>
      <right style="thin">
        <color theme="1"/>
      </right>
      <top style="medium">
        <color indexed="64"/>
      </top>
      <bottom style="medium">
        <color theme="1"/>
      </bottom>
      <diagonal/>
    </border>
    <border>
      <left style="medium">
        <color indexed="64"/>
      </left>
      <right style="thin">
        <color theme="1"/>
      </right>
      <top style="medium">
        <color indexed="64"/>
      </top>
      <bottom style="medium">
        <color indexed="64"/>
      </bottom>
      <diagonal/>
    </border>
    <border>
      <left style="thin">
        <color theme="1"/>
      </left>
      <right style="medium">
        <color theme="1"/>
      </right>
      <top style="medium">
        <color indexed="64"/>
      </top>
      <bottom style="medium">
        <color indexed="64"/>
      </bottom>
      <diagonal/>
    </border>
    <border>
      <left style="medium">
        <color theme="1"/>
      </left>
      <right style="medium">
        <color indexed="64"/>
      </right>
      <top style="medium">
        <color indexed="64"/>
      </top>
      <bottom style="medium">
        <color indexed="64"/>
      </bottom>
      <diagonal/>
    </border>
    <border>
      <left/>
      <right style="medium">
        <color theme="1"/>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top style="thin">
        <color indexed="64"/>
      </top>
      <bottom/>
      <diagonal/>
    </border>
    <border>
      <left style="medium">
        <color theme="1"/>
      </left>
      <right style="thin">
        <color indexed="64"/>
      </right>
      <top style="thin">
        <color indexed="64"/>
      </top>
      <bottom/>
      <diagonal/>
    </border>
    <border>
      <left/>
      <right style="medium">
        <color indexed="64"/>
      </right>
      <top style="thin">
        <color indexed="64"/>
      </top>
      <bottom/>
      <diagonal/>
    </border>
    <border>
      <left style="thin">
        <color indexed="64"/>
      </left>
      <right style="medium">
        <color indexed="64"/>
      </right>
      <top style="medium">
        <color indexed="64"/>
      </top>
      <bottom style="medium">
        <color theme="1"/>
      </bottom>
      <diagonal/>
    </border>
    <border>
      <left/>
      <right style="medium">
        <color indexed="64"/>
      </right>
      <top/>
      <bottom style="medium">
        <color theme="1"/>
      </bottom>
      <diagonal/>
    </border>
    <border>
      <left style="medium">
        <color indexed="64"/>
      </left>
      <right/>
      <top/>
      <bottom style="medium">
        <color theme="1"/>
      </bottom>
      <diagonal/>
    </border>
    <border>
      <left/>
      <right/>
      <top/>
      <bottom style="medium">
        <color theme="1"/>
      </bottom>
      <diagonal/>
    </border>
    <border>
      <left style="medium">
        <color indexed="64"/>
      </left>
      <right style="thin">
        <color indexed="64"/>
      </right>
      <top style="medium">
        <color theme="1"/>
      </top>
      <bottom/>
      <diagonal/>
    </border>
    <border>
      <left/>
      <right style="thin">
        <color theme="1"/>
      </right>
      <top style="medium">
        <color theme="1"/>
      </top>
      <bottom style="thin">
        <color theme="1"/>
      </bottom>
      <diagonal/>
    </border>
    <border>
      <left style="medium">
        <color theme="1"/>
      </left>
      <right/>
      <top style="medium">
        <color indexed="64"/>
      </top>
      <bottom style="medium">
        <color indexed="64"/>
      </bottom>
      <diagonal/>
    </border>
    <border>
      <left/>
      <right style="medium">
        <color theme="1"/>
      </right>
      <top style="medium">
        <color indexed="64"/>
      </top>
      <bottom style="medium">
        <color indexed="64"/>
      </bottom>
      <diagonal/>
    </border>
    <border>
      <left style="medium">
        <color indexed="64"/>
      </left>
      <right/>
      <top style="medium">
        <color theme="1"/>
      </top>
      <bottom style="medium">
        <color theme="1"/>
      </bottom>
      <diagonal/>
    </border>
    <border>
      <left/>
      <right style="medium">
        <color indexed="64"/>
      </right>
      <top style="medium">
        <color theme="1"/>
      </top>
      <bottom/>
      <diagonal/>
    </border>
    <border>
      <left/>
      <right style="medium">
        <color indexed="64"/>
      </right>
      <top style="medium">
        <color theme="1"/>
      </top>
      <bottom style="medium">
        <color indexed="64"/>
      </bottom>
      <diagonal/>
    </border>
    <border>
      <left/>
      <right/>
      <top style="medium">
        <color theme="1"/>
      </top>
      <bottom style="medium">
        <color indexed="64"/>
      </bottom>
      <diagonal/>
    </border>
    <border>
      <left style="medium">
        <color indexed="64"/>
      </left>
      <right style="medium">
        <color theme="1"/>
      </right>
      <top style="medium">
        <color theme="1"/>
      </top>
      <bottom style="medium">
        <color indexed="64"/>
      </bottom>
      <diagonal/>
    </border>
    <border>
      <left style="medium">
        <color indexed="64"/>
      </left>
      <right style="medium">
        <color theme="1"/>
      </right>
      <top/>
      <bottom/>
      <diagonal/>
    </border>
    <border>
      <left/>
      <right/>
      <top/>
      <bottom style="double">
        <color indexed="64"/>
      </bottom>
      <diagonal/>
    </border>
    <border>
      <left style="double">
        <color auto="1"/>
      </left>
      <right style="thin">
        <color auto="1"/>
      </right>
      <top style="double">
        <color auto="1"/>
      </top>
      <bottom style="thin">
        <color auto="1"/>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top style="thin">
        <color auto="1"/>
      </top>
      <bottom style="thin">
        <color auto="1"/>
      </bottom>
      <diagonal/>
    </border>
    <border>
      <left style="thin">
        <color indexed="64"/>
      </left>
      <right style="double">
        <color indexed="64"/>
      </right>
      <top style="thin">
        <color indexed="64"/>
      </top>
      <bottom style="thin">
        <color indexed="64"/>
      </bottom>
      <diagonal/>
    </border>
    <border>
      <left style="double">
        <color auto="1"/>
      </left>
      <right style="thin">
        <color auto="1"/>
      </right>
      <top style="thin">
        <color auto="1"/>
      </top>
      <bottom style="thin">
        <color auto="1"/>
      </bottom>
      <diagonal/>
    </border>
    <border>
      <left style="double">
        <color indexed="64"/>
      </left>
      <right/>
      <top style="thin">
        <color auto="1"/>
      </top>
      <bottom/>
      <diagonal/>
    </border>
    <border>
      <left style="double">
        <color indexed="64"/>
      </left>
      <right style="thin">
        <color auto="1"/>
      </right>
      <top style="thin">
        <color auto="1"/>
      </top>
      <bottom style="double">
        <color indexed="64"/>
      </bottom>
      <diagonal/>
    </border>
    <border>
      <left/>
      <right style="thin">
        <color auto="1"/>
      </right>
      <top style="thin">
        <color auto="1"/>
      </top>
      <bottom style="double">
        <color indexed="64"/>
      </bottom>
      <diagonal/>
    </border>
    <border>
      <left style="thin">
        <color auto="1"/>
      </left>
      <right style="thin">
        <color auto="1"/>
      </right>
      <top style="thin">
        <color auto="1"/>
      </top>
      <bottom style="double">
        <color indexed="64"/>
      </bottom>
      <diagonal/>
    </border>
    <border>
      <left style="thin">
        <color auto="1"/>
      </left>
      <right/>
      <top style="thin">
        <color auto="1"/>
      </top>
      <bottom style="double">
        <color indexed="64"/>
      </bottom>
      <diagonal/>
    </border>
    <border>
      <left/>
      <right/>
      <top style="thin">
        <color auto="1"/>
      </top>
      <bottom style="double">
        <color indexed="64"/>
      </bottom>
      <diagonal/>
    </border>
    <border>
      <left style="double">
        <color indexed="64"/>
      </left>
      <right style="thin">
        <color auto="1"/>
      </right>
      <top style="thin">
        <color auto="1"/>
      </top>
      <bottom/>
      <diagonal/>
    </border>
    <border>
      <left style="double">
        <color indexed="64"/>
      </left>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double">
        <color auto="1"/>
      </left>
      <right style="thin">
        <color auto="1"/>
      </right>
      <top/>
      <bottom style="thin">
        <color auto="1"/>
      </bottom>
      <diagonal/>
    </border>
    <border>
      <left style="double">
        <color indexed="64"/>
      </left>
      <right/>
      <top/>
      <bottom style="thin">
        <color auto="1"/>
      </bottom>
      <diagonal/>
    </border>
    <border>
      <left style="thin">
        <color indexed="64"/>
      </left>
      <right style="double">
        <color indexed="64"/>
      </right>
      <top/>
      <bottom style="thin">
        <color indexed="64"/>
      </bottom>
      <diagonal/>
    </border>
    <border>
      <left style="double">
        <color indexed="64"/>
      </left>
      <right/>
      <top/>
      <bottom/>
      <diagonal/>
    </border>
    <border>
      <left/>
      <right style="double">
        <color indexed="64"/>
      </right>
      <top/>
      <bottom style="thin">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theme="1"/>
      </right>
      <top style="thin">
        <color theme="1"/>
      </top>
      <bottom/>
      <diagonal/>
    </border>
    <border>
      <left/>
      <right style="medium">
        <color theme="1"/>
      </right>
      <top/>
      <bottom/>
      <diagonal/>
    </border>
    <border>
      <left style="medium">
        <color theme="1"/>
      </left>
      <right style="thin">
        <color theme="1"/>
      </right>
      <top style="thin">
        <color theme="1"/>
      </top>
      <bottom/>
      <diagonal/>
    </border>
    <border>
      <left style="thin">
        <color theme="1"/>
      </left>
      <right style="thin">
        <color theme="1"/>
      </right>
      <top style="thin">
        <color theme="1"/>
      </top>
      <bottom/>
      <diagonal/>
    </border>
    <border>
      <left style="medium">
        <color theme="1"/>
      </left>
      <right/>
      <top/>
      <bottom style="thin">
        <color theme="1"/>
      </bottom>
      <diagonal/>
    </border>
    <border>
      <left/>
      <right style="thin">
        <color theme="1"/>
      </right>
      <top/>
      <bottom/>
      <diagonal/>
    </border>
    <border>
      <left/>
      <right/>
      <top/>
      <bottom style="thin">
        <color theme="1"/>
      </bottom>
      <diagonal/>
    </border>
    <border>
      <left style="medium">
        <color indexed="64"/>
      </left>
      <right style="medium">
        <color indexed="64"/>
      </right>
      <top style="medium">
        <color indexed="64"/>
      </top>
      <bottom style="thin">
        <color theme="1"/>
      </bottom>
      <diagonal/>
    </border>
    <border>
      <left style="medium">
        <color indexed="64"/>
      </left>
      <right style="medium">
        <color indexed="64"/>
      </right>
      <top/>
      <bottom style="thin">
        <color theme="1"/>
      </bottom>
      <diagonal/>
    </border>
    <border>
      <left style="medium">
        <color indexed="64"/>
      </left>
      <right style="medium">
        <color indexed="64"/>
      </right>
      <top style="thin">
        <color theme="1"/>
      </top>
      <bottom style="thin">
        <color theme="1"/>
      </bottom>
      <diagonal/>
    </border>
  </borders>
  <cellStyleXfs count="24">
    <xf numFmtId="0" fontId="0" fillId="0" borderId="0"/>
    <xf numFmtId="44" fontId="1" fillId="0" borderId="0" applyFont="0" applyFill="0" applyBorder="0" applyAlignment="0" applyProtection="0"/>
    <xf numFmtId="0" fontId="14" fillId="0" borderId="0"/>
    <xf numFmtId="0" fontId="14" fillId="0" borderId="0"/>
    <xf numFmtId="43" fontId="1" fillId="0" borderId="0" applyFont="0" applyFill="0" applyBorder="0" applyAlignment="0" applyProtection="0"/>
    <xf numFmtId="164" fontId="1" fillId="0" borderId="0" applyFont="0" applyFill="0" applyBorder="0" applyAlignment="0" applyProtection="0"/>
    <xf numFmtId="0" fontId="14" fillId="0" borderId="0"/>
    <xf numFmtId="0" fontId="14" fillId="0" borderId="0"/>
    <xf numFmtId="0" fontId="17" fillId="0" borderId="0">
      <alignment horizontal="left" wrapText="1"/>
    </xf>
    <xf numFmtId="43" fontId="1" fillId="0" borderId="0" applyFont="0" applyFill="0" applyBorder="0" applyAlignment="0" applyProtection="0"/>
    <xf numFmtId="9" fontId="1" fillId="0" borderId="0" applyFont="0" applyFill="0" applyBorder="0" applyAlignment="0" applyProtection="0"/>
    <xf numFmtId="0" fontId="27" fillId="0" borderId="0" applyNumberFormat="0" applyFill="0" applyBorder="0" applyAlignment="0" applyProtection="0"/>
    <xf numFmtId="0" fontId="1" fillId="0" borderId="0"/>
    <xf numFmtId="0" fontId="14" fillId="0" borderId="0"/>
    <xf numFmtId="43" fontId="1" fillId="0" borderId="0" applyFont="0" applyFill="0" applyBorder="0" applyAlignment="0" applyProtection="0"/>
    <xf numFmtId="0" fontId="1" fillId="0" borderId="0"/>
    <xf numFmtId="0" fontId="29" fillId="0" borderId="0"/>
    <xf numFmtId="43" fontId="49" fillId="0" borderId="0" applyFont="0" applyFill="0" applyBorder="0" applyAlignment="0" applyProtection="0"/>
    <xf numFmtId="169" fontId="61" fillId="0" borderId="0" applyFill="0" applyBorder="0" applyAlignment="0" applyProtection="0"/>
    <xf numFmtId="0" fontId="1" fillId="0" borderId="0"/>
    <xf numFmtId="0" fontId="64" fillId="0" borderId="0"/>
    <xf numFmtId="43" fontId="70" fillId="0" borderId="0" applyFont="0" applyFill="0" applyBorder="0" applyAlignment="0" applyProtection="0"/>
    <xf numFmtId="43" fontId="1" fillId="0" borderId="0" applyFont="0" applyFill="0" applyBorder="0" applyAlignment="0" applyProtection="0"/>
    <xf numFmtId="0" fontId="49" fillId="0" borderId="0"/>
  </cellStyleXfs>
  <cellXfs count="2675">
    <xf numFmtId="0" fontId="0" fillId="0" borderId="0" xfId="0"/>
    <xf numFmtId="0" fontId="5" fillId="3" borderId="0" xfId="0" applyFont="1" applyFill="1"/>
    <xf numFmtId="0" fontId="7" fillId="0" borderId="0" xfId="0" applyFont="1" applyAlignment="1" applyProtection="1">
      <alignment horizontal="center" vertical="center"/>
      <protection locked="0"/>
    </xf>
    <xf numFmtId="0" fontId="7" fillId="3" borderId="0" xfId="0" applyFont="1" applyFill="1" applyAlignment="1" applyProtection="1">
      <alignment horizontal="center" vertical="center"/>
      <protection locked="0"/>
    </xf>
    <xf numFmtId="0" fontId="7" fillId="0" borderId="0" xfId="0" applyFont="1" applyProtection="1">
      <protection locked="0"/>
    </xf>
    <xf numFmtId="0" fontId="7" fillId="3" borderId="0" xfId="0" applyFont="1" applyFill="1" applyProtection="1">
      <protection locked="0"/>
    </xf>
    <xf numFmtId="0" fontId="7" fillId="0" borderId="1" xfId="0" applyFont="1" applyBorder="1" applyAlignment="1" applyProtection="1">
      <alignment horizontal="center" vertical="center"/>
      <protection locked="0"/>
    </xf>
    <xf numFmtId="0" fontId="7" fillId="3" borderId="0" xfId="0" applyFont="1" applyFill="1" applyAlignment="1" applyProtection="1">
      <alignment horizontal="center"/>
      <protection locked="0"/>
    </xf>
    <xf numFmtId="14" fontId="7" fillId="3" borderId="0" xfId="0" applyNumberFormat="1" applyFont="1" applyFill="1" applyAlignment="1" applyProtection="1">
      <alignment horizontal="center"/>
      <protection locked="0"/>
    </xf>
    <xf numFmtId="0" fontId="7" fillId="3" borderId="0" xfId="0" applyFont="1" applyFill="1" applyBorder="1" applyProtection="1">
      <protection locked="0"/>
    </xf>
    <xf numFmtId="0" fontId="7" fillId="3" borderId="0" xfId="0" applyFont="1" applyFill="1" applyBorder="1" applyAlignment="1" applyProtection="1">
      <alignment horizontal="center"/>
      <protection locked="0"/>
    </xf>
    <xf numFmtId="0" fontId="7" fillId="0" borderId="0" xfId="0" applyFont="1" applyAlignment="1" applyProtection="1">
      <alignment horizontal="center"/>
      <protection locked="0"/>
    </xf>
    <xf numFmtId="14" fontId="7" fillId="0" borderId="0" xfId="0" applyNumberFormat="1" applyFont="1" applyAlignment="1" applyProtection="1">
      <alignment horizontal="center"/>
      <protection locked="0"/>
    </xf>
    <xf numFmtId="0" fontId="7" fillId="3" borderId="0" xfId="0" applyFont="1" applyFill="1" applyAlignment="1" applyProtection="1">
      <alignment horizontal="center"/>
    </xf>
    <xf numFmtId="0" fontId="7" fillId="0" borderId="0" xfId="0" applyFont="1" applyAlignment="1" applyProtection="1">
      <alignment horizontal="center"/>
    </xf>
    <xf numFmtId="0" fontId="7" fillId="3" borderId="0" xfId="0" applyFont="1" applyFill="1" applyProtection="1"/>
    <xf numFmtId="0" fontId="7" fillId="0" borderId="0" xfId="0" applyFont="1" applyProtection="1"/>
    <xf numFmtId="0" fontId="7" fillId="0" borderId="0" xfId="0" applyFont="1" applyAlignment="1" applyProtection="1">
      <alignment horizontal="center" vertical="center"/>
    </xf>
    <xf numFmtId="0" fontId="7" fillId="3" borderId="0" xfId="0" applyFont="1" applyFill="1" applyAlignment="1" applyProtection="1">
      <alignment horizontal="center" vertical="center"/>
    </xf>
    <xf numFmtId="0" fontId="7" fillId="3" borderId="0" xfId="0" applyFont="1" applyFill="1" applyBorder="1" applyProtection="1"/>
    <xf numFmtId="0" fontId="7" fillId="0" borderId="3" xfId="0" applyFont="1" applyBorder="1" applyAlignment="1" applyProtection="1">
      <alignment horizontal="center" vertical="center"/>
      <protection locked="0"/>
    </xf>
    <xf numFmtId="0" fontId="7" fillId="0" borderId="8" xfId="0" applyFont="1" applyBorder="1" applyAlignment="1" applyProtection="1">
      <alignment horizontal="center" vertical="center"/>
      <protection locked="0"/>
    </xf>
    <xf numFmtId="0" fontId="7" fillId="0" borderId="9" xfId="0" applyFont="1" applyBorder="1" applyAlignment="1" applyProtection="1">
      <alignment horizontal="center" vertical="center"/>
      <protection locked="0"/>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4"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6" fillId="3" borderId="0" xfId="0" applyFont="1" applyFill="1" applyBorder="1" applyAlignment="1" applyProtection="1">
      <alignment horizontal="center"/>
      <protection locked="0"/>
    </xf>
    <xf numFmtId="0" fontId="6" fillId="3" borderId="0" xfId="0" applyFont="1" applyFill="1" applyBorder="1" applyAlignment="1" applyProtection="1">
      <alignment horizontal="center"/>
    </xf>
    <xf numFmtId="0" fontId="7" fillId="10" borderId="0" xfId="0" applyFont="1" applyFill="1" applyBorder="1" applyAlignment="1" applyProtection="1">
      <alignment horizontal="center"/>
    </xf>
    <xf numFmtId="0" fontId="7" fillId="2" borderId="0" xfId="0" applyFont="1" applyFill="1" applyBorder="1" applyAlignment="1" applyProtection="1">
      <alignment horizontal="center"/>
      <protection locked="0"/>
    </xf>
    <xf numFmtId="0" fontId="7" fillId="7" borderId="0" xfId="0" applyFont="1" applyFill="1" applyBorder="1" applyAlignment="1" applyProtection="1">
      <alignment horizontal="center"/>
      <protection locked="0"/>
    </xf>
    <xf numFmtId="14" fontId="7" fillId="3" borderId="0" xfId="0" applyNumberFormat="1" applyFont="1" applyFill="1" applyBorder="1" applyAlignment="1" applyProtection="1">
      <alignment horizontal="center"/>
      <protection locked="0"/>
    </xf>
    <xf numFmtId="14" fontId="7" fillId="0" borderId="5" xfId="0" applyNumberFormat="1" applyFont="1" applyBorder="1" applyAlignment="1" applyProtection="1">
      <alignment horizontal="center" vertical="center"/>
      <protection locked="0"/>
    </xf>
    <xf numFmtId="14" fontId="7" fillId="0" borderId="6" xfId="0" applyNumberFormat="1" applyFont="1" applyBorder="1" applyAlignment="1" applyProtection="1">
      <alignment horizontal="center" vertical="center"/>
      <protection locked="0"/>
    </xf>
    <xf numFmtId="14" fontId="5" fillId="3" borderId="0" xfId="0" applyNumberFormat="1" applyFont="1" applyFill="1" applyBorder="1" applyAlignment="1" applyProtection="1">
      <alignment horizontal="center" vertical="center"/>
    </xf>
    <xf numFmtId="14" fontId="8" fillId="3" borderId="0" xfId="0" applyNumberFormat="1" applyFont="1" applyFill="1" applyBorder="1" applyAlignment="1" applyProtection="1">
      <alignment horizontal="center" vertical="center"/>
    </xf>
    <xf numFmtId="14" fontId="7" fillId="3" borderId="0" xfId="0" applyNumberFormat="1" applyFont="1" applyFill="1" applyBorder="1" applyAlignment="1" applyProtection="1">
      <alignment horizontal="center" vertical="center"/>
    </xf>
    <xf numFmtId="0" fontId="8" fillId="3" borderId="0"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14" fontId="6" fillId="11" borderId="26" xfId="0" applyNumberFormat="1" applyFont="1" applyFill="1" applyBorder="1" applyAlignment="1" applyProtection="1">
      <alignment horizontal="center" vertical="center"/>
    </xf>
    <xf numFmtId="0" fontId="6" fillId="11" borderId="26" xfId="0" applyFont="1" applyFill="1" applyBorder="1" applyAlignment="1" applyProtection="1">
      <alignment horizontal="center" vertical="center" wrapText="1"/>
    </xf>
    <xf numFmtId="0" fontId="6" fillId="11" borderId="27" xfId="0" applyFont="1" applyFill="1" applyBorder="1" applyAlignment="1" applyProtection="1">
      <alignment horizontal="center" vertical="center" wrapText="1"/>
    </xf>
    <xf numFmtId="14" fontId="7" fillId="0" borderId="24" xfId="0" applyNumberFormat="1" applyFont="1" applyBorder="1" applyAlignment="1" applyProtection="1">
      <alignment horizontal="center" vertical="center"/>
    </xf>
    <xf numFmtId="14" fontId="7" fillId="0" borderId="6" xfId="0" applyNumberFormat="1" applyFont="1" applyBorder="1" applyAlignment="1" applyProtection="1">
      <alignment horizontal="center" vertical="center"/>
    </xf>
    <xf numFmtId="0" fontId="6" fillId="3" borderId="0" xfId="0" applyFont="1" applyFill="1" applyProtection="1">
      <protection locked="0"/>
    </xf>
    <xf numFmtId="0" fontId="8" fillId="3" borderId="0" xfId="0" applyFont="1" applyFill="1" applyBorder="1" applyAlignment="1" applyProtection="1">
      <alignment vertical="center"/>
    </xf>
    <xf numFmtId="44" fontId="7" fillId="0" borderId="23" xfId="1" applyFont="1" applyBorder="1" applyAlignment="1" applyProtection="1">
      <alignment vertical="center"/>
      <protection locked="0"/>
    </xf>
    <xf numFmtId="0" fontId="7" fillId="0" borderId="24" xfId="0" applyFont="1" applyBorder="1" applyAlignment="1" applyProtection="1">
      <alignment horizontal="center" vertical="center"/>
    </xf>
    <xf numFmtId="44" fontId="7" fillId="0" borderId="25" xfId="1" applyFont="1" applyBorder="1" applyAlignment="1" applyProtection="1">
      <alignment vertical="center"/>
      <protection locked="0"/>
    </xf>
    <xf numFmtId="0" fontId="7" fillId="0" borderId="18" xfId="0" applyFont="1" applyBorder="1" applyAlignment="1" applyProtection="1">
      <alignment horizontal="center" vertical="center"/>
      <protection locked="0"/>
    </xf>
    <xf numFmtId="0" fontId="6" fillId="11" borderId="30" xfId="0" applyFont="1" applyFill="1" applyBorder="1" applyAlignment="1" applyProtection="1">
      <alignment horizontal="center" vertical="center" wrapText="1"/>
    </xf>
    <xf numFmtId="0" fontId="7" fillId="3" borderId="0" xfId="0" applyFont="1" applyFill="1" applyAlignment="1" applyProtection="1">
      <alignment horizontal="left"/>
    </xf>
    <xf numFmtId="0" fontId="7" fillId="3" borderId="0" xfId="0" applyFont="1" applyFill="1" applyAlignment="1" applyProtection="1"/>
    <xf numFmtId="14" fontId="7" fillId="3" borderId="0" xfId="0" applyNumberFormat="1" applyFont="1" applyFill="1" applyAlignment="1" applyProtection="1"/>
    <xf numFmtId="14" fontId="7" fillId="3" borderId="0" xfId="0" applyNumberFormat="1" applyFont="1" applyFill="1" applyProtection="1"/>
    <xf numFmtId="0" fontId="6" fillId="3" borderId="0" xfId="0" applyFont="1" applyFill="1" applyAlignment="1" applyProtection="1"/>
    <xf numFmtId="1" fontId="7" fillId="0" borderId="5" xfId="0" applyNumberFormat="1" applyFont="1" applyBorder="1" applyAlignment="1" applyProtection="1">
      <alignment horizontal="center" vertical="center"/>
    </xf>
    <xf numFmtId="0" fontId="6" fillId="11" borderId="34" xfId="0" applyFont="1" applyFill="1" applyBorder="1" applyAlignment="1" applyProtection="1">
      <alignment horizontal="center" vertical="center" wrapText="1"/>
    </xf>
    <xf numFmtId="1" fontId="7" fillId="0" borderId="31" xfId="0" applyNumberFormat="1" applyFont="1" applyBorder="1" applyAlignment="1" applyProtection="1">
      <alignment horizontal="center" vertical="center"/>
    </xf>
    <xf numFmtId="1" fontId="7" fillId="0" borderId="6" xfId="0" applyNumberFormat="1" applyFont="1" applyBorder="1" applyAlignment="1" applyProtection="1">
      <alignment horizontal="center" vertical="center"/>
    </xf>
    <xf numFmtId="2" fontId="7" fillId="3" borderId="0" xfId="0" applyNumberFormat="1" applyFont="1" applyFill="1" applyAlignment="1" applyProtection="1">
      <alignment horizontal="center"/>
    </xf>
    <xf numFmtId="2" fontId="7" fillId="3" borderId="0" xfId="0" applyNumberFormat="1" applyFont="1" applyFill="1" applyProtection="1">
      <protection locked="0"/>
    </xf>
    <xf numFmtId="2" fontId="7" fillId="3" borderId="0" xfId="0" applyNumberFormat="1" applyFont="1" applyFill="1" applyBorder="1" applyProtection="1"/>
    <xf numFmtId="2" fontId="7" fillId="3" borderId="0" xfId="0" applyNumberFormat="1" applyFont="1" applyFill="1" applyBorder="1" applyProtection="1">
      <protection locked="0"/>
    </xf>
    <xf numFmtId="2" fontId="7" fillId="3" borderId="0" xfId="0" applyNumberFormat="1" applyFont="1" applyFill="1" applyBorder="1" applyAlignment="1" applyProtection="1">
      <alignment horizontal="center"/>
    </xf>
    <xf numFmtId="2" fontId="7" fillId="0" borderId="0" xfId="0" applyNumberFormat="1" applyFont="1" applyAlignment="1" applyProtection="1">
      <alignment horizontal="center"/>
    </xf>
    <xf numFmtId="1" fontId="7" fillId="0" borderId="23" xfId="0" applyNumberFormat="1" applyFont="1" applyBorder="1" applyAlignment="1" applyProtection="1">
      <alignment horizontal="center" vertical="center"/>
    </xf>
    <xf numFmtId="0" fontId="7" fillId="0" borderId="22" xfId="0" applyFont="1" applyBorder="1" applyAlignment="1" applyProtection="1">
      <alignment horizontal="center" vertical="center"/>
      <protection locked="0"/>
    </xf>
    <xf numFmtId="44" fontId="7" fillId="0" borderId="38" xfId="1" applyFont="1" applyBorder="1" applyAlignment="1" applyProtection="1">
      <alignment vertical="center"/>
      <protection locked="0"/>
    </xf>
    <xf numFmtId="14" fontId="7" fillId="3" borderId="0" xfId="0" applyNumberFormat="1" applyFont="1" applyFill="1" applyBorder="1" applyAlignment="1" applyProtection="1">
      <alignment vertical="center"/>
    </xf>
    <xf numFmtId="0" fontId="7" fillId="0" borderId="23" xfId="0" applyFont="1" applyBorder="1" applyAlignment="1" applyProtection="1">
      <alignment vertical="center"/>
    </xf>
    <xf numFmtId="0" fontId="7" fillId="0" borderId="23" xfId="0" applyFont="1" applyBorder="1" applyAlignment="1" applyProtection="1">
      <alignment vertical="center" shrinkToFit="1"/>
      <protection locked="0"/>
    </xf>
    <xf numFmtId="0" fontId="4" fillId="3" borderId="0" xfId="0" applyFont="1" applyFill="1"/>
    <xf numFmtId="44" fontId="7" fillId="3" borderId="0" xfId="1" applyFont="1" applyFill="1" applyBorder="1" applyAlignment="1" applyProtection="1">
      <alignment horizontal="center"/>
    </xf>
    <xf numFmtId="0" fontId="6" fillId="3" borderId="0" xfId="0" applyFont="1" applyFill="1" applyAlignment="1" applyProtection="1">
      <alignment horizontal="left"/>
    </xf>
    <xf numFmtId="0" fontId="15" fillId="3" borderId="35" xfId="0" applyFont="1" applyFill="1" applyBorder="1" applyAlignment="1" applyProtection="1">
      <alignment horizontal="left" vertical="center"/>
    </xf>
    <xf numFmtId="0" fontId="7" fillId="3" borderId="0" xfId="0" applyFont="1" applyFill="1" applyBorder="1" applyAlignment="1" applyProtection="1">
      <alignment horizontal="left" vertical="center"/>
    </xf>
    <xf numFmtId="0" fontId="6" fillId="11" borderId="58" xfId="0" applyFont="1" applyFill="1" applyBorder="1" applyAlignment="1" applyProtection="1">
      <alignment horizontal="center" vertical="center" wrapText="1"/>
    </xf>
    <xf numFmtId="0" fontId="7" fillId="3" borderId="70" xfId="0" applyFont="1" applyFill="1" applyBorder="1" applyProtection="1">
      <protection locked="0"/>
    </xf>
    <xf numFmtId="0" fontId="7" fillId="3" borderId="71" xfId="0" applyFont="1" applyFill="1" applyBorder="1" applyAlignment="1" applyProtection="1">
      <alignment horizontal="center"/>
    </xf>
    <xf numFmtId="0" fontId="7" fillId="3" borderId="73" xfId="0" applyFont="1" applyFill="1" applyBorder="1" applyAlignment="1" applyProtection="1">
      <alignment horizontal="center"/>
    </xf>
    <xf numFmtId="0" fontId="7" fillId="3" borderId="72" xfId="0" applyFont="1" applyFill="1" applyBorder="1" applyProtection="1">
      <protection locked="0"/>
    </xf>
    <xf numFmtId="0" fontId="6" fillId="12" borderId="45" xfId="0" applyFont="1" applyFill="1" applyBorder="1" applyAlignment="1" applyProtection="1">
      <protection locked="0"/>
    </xf>
    <xf numFmtId="0" fontId="6" fillId="3" borderId="47" xfId="0" applyFont="1" applyFill="1" applyBorder="1" applyAlignment="1" applyProtection="1">
      <alignment horizontal="center"/>
      <protection locked="0"/>
    </xf>
    <xf numFmtId="0" fontId="16" fillId="3" borderId="0" xfId="0" applyFont="1" applyFill="1" applyAlignment="1" applyProtection="1">
      <alignment horizontal="left"/>
      <protection locked="0"/>
    </xf>
    <xf numFmtId="0" fontId="7" fillId="4" borderId="55" xfId="0" applyFont="1" applyFill="1" applyBorder="1" applyAlignment="1" applyProtection="1">
      <alignment horizontal="left" vertical="center"/>
      <protection locked="0"/>
    </xf>
    <xf numFmtId="0" fontId="19" fillId="3" borderId="0" xfId="0" applyFont="1" applyFill="1" applyAlignment="1" applyProtection="1">
      <alignment horizontal="left"/>
      <protection locked="0"/>
    </xf>
    <xf numFmtId="0" fontId="18" fillId="3" borderId="0" xfId="0" applyFont="1" applyFill="1" applyBorder="1" applyAlignment="1" applyProtection="1">
      <alignment horizontal="left" vertical="center"/>
      <protection locked="0"/>
    </xf>
    <xf numFmtId="0" fontId="6" fillId="11" borderId="41" xfId="0" applyFont="1" applyFill="1" applyBorder="1" applyAlignment="1" applyProtection="1">
      <alignment horizontal="center" vertical="center" wrapText="1"/>
      <protection locked="0"/>
    </xf>
    <xf numFmtId="0" fontId="6" fillId="3" borderId="0" xfId="0" applyFont="1" applyFill="1" applyBorder="1" applyAlignment="1" applyProtection="1">
      <alignment vertical="center"/>
      <protection locked="0"/>
    </xf>
    <xf numFmtId="0" fontId="6" fillId="18" borderId="55" xfId="0" applyFont="1" applyFill="1" applyBorder="1" applyAlignment="1" applyProtection="1">
      <alignment horizontal="center" vertical="center"/>
    </xf>
    <xf numFmtId="0" fontId="7" fillId="3" borderId="63" xfId="0" applyFont="1" applyFill="1" applyBorder="1" applyAlignment="1" applyProtection="1">
      <alignment horizontal="center" vertical="center"/>
    </xf>
    <xf numFmtId="0" fontId="7" fillId="3" borderId="59" xfId="0" applyFont="1" applyFill="1" applyBorder="1" applyAlignment="1" applyProtection="1">
      <alignment horizontal="center" vertical="center"/>
    </xf>
    <xf numFmtId="0" fontId="7" fillId="3" borderId="60" xfId="0" applyFont="1" applyFill="1" applyBorder="1" applyAlignment="1" applyProtection="1">
      <alignment horizontal="center" vertical="center"/>
    </xf>
    <xf numFmtId="0" fontId="6" fillId="18" borderId="46" xfId="0" applyFont="1" applyFill="1" applyBorder="1" applyAlignment="1" applyProtection="1">
      <alignment vertical="center"/>
    </xf>
    <xf numFmtId="0" fontId="7" fillId="3" borderId="67" xfId="0" applyFont="1" applyFill="1" applyBorder="1" applyAlignment="1" applyProtection="1">
      <alignment horizontal="center" vertical="center"/>
    </xf>
    <xf numFmtId="0" fontId="7" fillId="3" borderId="61" xfId="0" applyFont="1" applyFill="1" applyBorder="1" applyAlignment="1" applyProtection="1">
      <alignment horizontal="center" vertical="center"/>
    </xf>
    <xf numFmtId="0" fontId="8" fillId="3" borderId="0" xfId="0" applyFont="1" applyFill="1"/>
    <xf numFmtId="0" fontId="20" fillId="3" borderId="0" xfId="0" applyFont="1" applyFill="1"/>
    <xf numFmtId="0" fontId="21" fillId="3" borderId="0" xfId="0" applyFont="1" applyFill="1"/>
    <xf numFmtId="0" fontId="22" fillId="3" borderId="0" xfId="0" applyFont="1" applyFill="1" applyBorder="1" applyAlignment="1" applyProtection="1">
      <alignment horizontal="left" vertical="center"/>
    </xf>
    <xf numFmtId="0" fontId="6" fillId="3" borderId="0" xfId="0" applyFont="1" applyFill="1" applyBorder="1" applyAlignment="1" applyProtection="1">
      <alignment vertical="center"/>
    </xf>
    <xf numFmtId="0" fontId="23" fillId="3" borderId="0" xfId="0" applyFont="1" applyFill="1" applyAlignment="1" applyProtection="1">
      <alignment horizontal="left"/>
    </xf>
    <xf numFmtId="0" fontId="5" fillId="8" borderId="0" xfId="0" applyFont="1" applyFill="1"/>
    <xf numFmtId="0" fontId="7" fillId="0" borderId="18" xfId="0" applyFont="1" applyBorder="1" applyAlignment="1" applyProtection="1">
      <alignment horizontal="center" vertical="center" wrapText="1"/>
      <protection locked="0"/>
    </xf>
    <xf numFmtId="0" fontId="7" fillId="3" borderId="62" xfId="0" applyFont="1" applyFill="1" applyBorder="1" applyAlignment="1" applyProtection="1">
      <alignment horizontal="center" vertical="center"/>
    </xf>
    <xf numFmtId="0" fontId="7" fillId="3" borderId="64" xfId="0" applyFont="1" applyFill="1" applyBorder="1" applyAlignment="1" applyProtection="1">
      <alignment horizontal="center" vertical="center"/>
    </xf>
    <xf numFmtId="9" fontId="7" fillId="0" borderId="65" xfId="10" applyFont="1" applyBorder="1" applyAlignment="1" applyProtection="1">
      <alignment horizontal="center" vertical="center"/>
    </xf>
    <xf numFmtId="0" fontId="7" fillId="3" borderId="66" xfId="0" applyFont="1" applyFill="1" applyBorder="1" applyAlignment="1" applyProtection="1">
      <alignment horizontal="center" vertical="center"/>
    </xf>
    <xf numFmtId="0" fontId="6" fillId="3" borderId="1" xfId="0" applyFont="1" applyFill="1" applyBorder="1" applyAlignment="1" applyProtection="1">
      <alignment horizontal="center"/>
    </xf>
    <xf numFmtId="0" fontId="7" fillId="3" borderId="1" xfId="0" applyFont="1" applyFill="1" applyBorder="1" applyAlignment="1" applyProtection="1">
      <alignment horizontal="center"/>
    </xf>
    <xf numFmtId="0" fontId="7" fillId="0" borderId="80" xfId="0" applyFont="1" applyBorder="1" applyAlignment="1" applyProtection="1">
      <alignment horizontal="center" vertical="center"/>
      <protection locked="0"/>
    </xf>
    <xf numFmtId="0" fontId="6" fillId="11" borderId="81" xfId="0" applyFont="1" applyFill="1" applyBorder="1" applyAlignment="1" applyProtection="1">
      <alignment horizontal="center" vertical="center" wrapText="1"/>
    </xf>
    <xf numFmtId="0" fontId="6" fillId="11" borderId="82" xfId="0" applyFont="1" applyFill="1" applyBorder="1" applyAlignment="1" applyProtection="1">
      <alignment horizontal="center" vertical="center" wrapText="1"/>
    </xf>
    <xf numFmtId="0" fontId="7" fillId="0" borderId="62" xfId="0" applyFont="1" applyBorder="1" applyAlignment="1" applyProtection="1">
      <alignment horizontal="center" vertical="center" wrapText="1"/>
      <protection locked="0"/>
    </xf>
    <xf numFmtId="0" fontId="7" fillId="0" borderId="64" xfId="0" applyFont="1" applyBorder="1" applyAlignment="1" applyProtection="1">
      <alignment horizontal="center" vertical="center"/>
      <protection locked="0"/>
    </xf>
    <xf numFmtId="0" fontId="7" fillId="0" borderId="83" xfId="0" applyFont="1" applyBorder="1" applyAlignment="1" applyProtection="1">
      <alignment horizontal="center" vertical="center"/>
      <protection locked="0"/>
    </xf>
    <xf numFmtId="0" fontId="7" fillId="0" borderId="66" xfId="0" applyFont="1" applyBorder="1" applyAlignment="1" applyProtection="1">
      <alignment horizontal="center" vertical="center"/>
      <protection locked="0"/>
    </xf>
    <xf numFmtId="0" fontId="7" fillId="0" borderId="85" xfId="0" applyFont="1" applyBorder="1" applyAlignment="1" applyProtection="1">
      <alignment horizontal="center" vertical="center"/>
      <protection locked="0"/>
    </xf>
    <xf numFmtId="0" fontId="6" fillId="3" borderId="0" xfId="0" applyFont="1" applyFill="1" applyBorder="1" applyAlignment="1" applyProtection="1">
      <alignment horizontal="left" vertical="top"/>
      <protection locked="0"/>
    </xf>
    <xf numFmtId="14" fontId="3" fillId="3" borderId="0" xfId="0" applyNumberFormat="1" applyFont="1" applyFill="1" applyBorder="1" applyAlignment="1" applyProtection="1">
      <alignment horizontal="left" vertical="center"/>
      <protection locked="0"/>
    </xf>
    <xf numFmtId="0" fontId="7" fillId="14" borderId="86" xfId="0" applyFont="1" applyFill="1" applyBorder="1" applyAlignment="1" applyProtection="1">
      <alignment horizontal="center" vertical="center"/>
    </xf>
    <xf numFmtId="0" fontId="7" fillId="14" borderId="87" xfId="0" applyFont="1" applyFill="1" applyBorder="1" applyAlignment="1" applyProtection="1">
      <alignment horizontal="center" vertical="center"/>
    </xf>
    <xf numFmtId="0" fontId="7" fillId="0" borderId="79" xfId="0" applyFont="1" applyBorder="1" applyAlignment="1" applyProtection="1">
      <alignment horizontal="center" vertical="center"/>
    </xf>
    <xf numFmtId="0" fontId="6" fillId="3" borderId="51" xfId="0" applyFont="1" applyFill="1" applyBorder="1" applyAlignment="1" applyProtection="1">
      <alignment vertical="center"/>
      <protection locked="0"/>
    </xf>
    <xf numFmtId="0" fontId="7" fillId="7" borderId="53" xfId="0" applyFont="1" applyFill="1" applyBorder="1" applyAlignment="1" applyProtection="1">
      <alignment horizontal="center" vertical="center"/>
    </xf>
    <xf numFmtId="0" fontId="7" fillId="15" borderId="54" xfId="0" applyFont="1" applyFill="1" applyBorder="1" applyAlignment="1" applyProtection="1">
      <alignment horizontal="center" vertical="center"/>
    </xf>
    <xf numFmtId="0" fontId="7" fillId="3" borderId="68" xfId="0" applyFont="1" applyFill="1" applyBorder="1" applyAlignment="1" applyProtection="1">
      <alignment horizontal="center" vertical="center"/>
    </xf>
    <xf numFmtId="0" fontId="7" fillId="3" borderId="44" xfId="0" applyFont="1" applyFill="1" applyBorder="1" applyAlignment="1" applyProtection="1">
      <alignment horizontal="center" vertical="center"/>
    </xf>
    <xf numFmtId="9" fontId="7" fillId="0" borderId="63" xfId="10" applyFont="1" applyFill="1" applyBorder="1" applyAlignment="1" applyProtection="1">
      <alignment horizontal="center" vertical="center"/>
    </xf>
    <xf numFmtId="0" fontId="7" fillId="3" borderId="65" xfId="0" applyFont="1" applyFill="1" applyBorder="1" applyAlignment="1" applyProtection="1">
      <alignment vertical="center" wrapText="1"/>
    </xf>
    <xf numFmtId="0" fontId="7" fillId="3" borderId="89" xfId="0" applyFont="1" applyFill="1" applyBorder="1" applyAlignment="1" applyProtection="1">
      <alignment horizontal="center" vertical="center"/>
    </xf>
    <xf numFmtId="0" fontId="7" fillId="3" borderId="90" xfId="0" applyFont="1" applyFill="1" applyBorder="1" applyAlignment="1" applyProtection="1">
      <alignment horizontal="center" vertical="center"/>
    </xf>
    <xf numFmtId="0" fontId="7" fillId="0" borderId="89" xfId="0" applyFont="1" applyFill="1" applyBorder="1" applyAlignment="1" applyProtection="1">
      <alignment horizontal="center" vertical="center"/>
    </xf>
    <xf numFmtId="0" fontId="7" fillId="15" borderId="60" xfId="0" applyFont="1" applyFill="1" applyBorder="1" applyAlignment="1" applyProtection="1">
      <alignment vertical="center" wrapText="1"/>
      <protection locked="0"/>
    </xf>
    <xf numFmtId="0" fontId="7" fillId="15" borderId="59" xfId="0" applyFont="1" applyFill="1" applyBorder="1" applyAlignment="1" applyProtection="1">
      <alignment vertical="center" wrapText="1"/>
      <protection locked="0"/>
    </xf>
    <xf numFmtId="0" fontId="7" fillId="3" borderId="63" xfId="0" applyFont="1" applyFill="1" applyBorder="1" applyAlignment="1" applyProtection="1">
      <alignment vertical="center" wrapText="1"/>
    </xf>
    <xf numFmtId="0" fontId="6" fillId="15" borderId="55" xfId="0" applyFont="1" applyFill="1" applyBorder="1" applyAlignment="1" applyProtection="1">
      <alignment vertical="center" wrapText="1"/>
      <protection locked="0"/>
    </xf>
    <xf numFmtId="0" fontId="7" fillId="15" borderId="47" xfId="0" applyFont="1" applyFill="1" applyBorder="1" applyAlignment="1" applyProtection="1">
      <alignment vertical="center" wrapText="1"/>
    </xf>
    <xf numFmtId="0" fontId="7" fillId="15" borderId="55" xfId="0" applyFont="1" applyFill="1" applyBorder="1" applyAlignment="1" applyProtection="1">
      <alignment horizontal="center" vertical="center"/>
    </xf>
    <xf numFmtId="0" fontId="7" fillId="0" borderId="0" xfId="0" applyFont="1" applyFill="1" applyProtection="1">
      <protection locked="0"/>
    </xf>
    <xf numFmtId="0" fontId="7" fillId="0" borderId="75" xfId="0" applyFont="1" applyFill="1" applyBorder="1" applyAlignment="1" applyProtection="1">
      <alignment horizontal="left" vertical="center" wrapText="1"/>
    </xf>
    <xf numFmtId="0" fontId="7" fillId="0" borderId="60" xfId="0" applyFont="1" applyFill="1" applyBorder="1" applyAlignment="1" applyProtection="1">
      <alignment horizontal="left" vertical="center" wrapText="1"/>
    </xf>
    <xf numFmtId="0" fontId="7" fillId="0" borderId="59" xfId="0" applyFont="1" applyFill="1" applyBorder="1" applyAlignment="1" applyProtection="1">
      <alignment horizontal="left" vertical="center" wrapText="1"/>
    </xf>
    <xf numFmtId="0" fontId="0" fillId="0" borderId="75" xfId="0" applyBorder="1"/>
    <xf numFmtId="0" fontId="0" fillId="0" borderId="60" xfId="0" applyBorder="1"/>
    <xf numFmtId="0" fontId="0" fillId="0" borderId="61" xfId="0" applyBorder="1"/>
    <xf numFmtId="0" fontId="7" fillId="3" borderId="85" xfId="0" applyFont="1" applyFill="1" applyBorder="1" applyAlignment="1" applyProtection="1">
      <alignment horizontal="center" vertical="center"/>
    </xf>
    <xf numFmtId="0" fontId="7" fillId="3" borderId="88" xfId="0" applyFont="1" applyFill="1" applyBorder="1" applyAlignment="1" applyProtection="1">
      <alignment horizontal="center" vertical="center"/>
    </xf>
    <xf numFmtId="0" fontId="7" fillId="3" borderId="75" xfId="0" applyFont="1" applyFill="1" applyBorder="1" applyAlignment="1" applyProtection="1">
      <alignment horizontal="center" vertical="center"/>
    </xf>
    <xf numFmtId="0" fontId="7" fillId="0" borderId="61" xfId="0" applyFont="1" applyFill="1" applyBorder="1" applyAlignment="1" applyProtection="1">
      <alignment horizontal="left" vertical="center" wrapText="1"/>
    </xf>
    <xf numFmtId="0" fontId="7" fillId="3" borderId="83" xfId="0" applyFont="1" applyFill="1" applyBorder="1" applyAlignment="1" applyProtection="1">
      <alignment horizontal="center" vertical="center"/>
    </xf>
    <xf numFmtId="9" fontId="7" fillId="0" borderId="88" xfId="10" applyFont="1" applyFill="1" applyBorder="1" applyAlignment="1" applyProtection="1">
      <alignment horizontal="center" vertical="center"/>
    </xf>
    <xf numFmtId="9" fontId="7" fillId="0" borderId="44" xfId="10" applyFont="1" applyFill="1" applyBorder="1" applyAlignment="1" applyProtection="1">
      <alignment horizontal="center" vertical="center"/>
    </xf>
    <xf numFmtId="0" fontId="7" fillId="7" borderId="74" xfId="0" applyFont="1" applyFill="1" applyBorder="1" applyAlignment="1" applyProtection="1">
      <alignment horizontal="center" vertical="center"/>
    </xf>
    <xf numFmtId="0" fontId="7" fillId="7" borderId="99" xfId="0" applyFont="1" applyFill="1" applyBorder="1" applyAlignment="1" applyProtection="1">
      <alignment horizontal="center" vertical="center"/>
    </xf>
    <xf numFmtId="0" fontId="7" fillId="3" borderId="48" xfId="0" applyFont="1" applyFill="1" applyBorder="1" applyProtection="1">
      <protection locked="0"/>
    </xf>
    <xf numFmtId="0" fontId="3" fillId="0" borderId="0" xfId="0" applyFont="1"/>
    <xf numFmtId="0" fontId="3" fillId="22" borderId="53" xfId="0" applyFont="1" applyFill="1" applyBorder="1"/>
    <xf numFmtId="0" fontId="3" fillId="22" borderId="99" xfId="0" applyFont="1" applyFill="1" applyBorder="1"/>
    <xf numFmtId="0" fontId="3" fillId="0" borderId="64" xfId="0" applyFont="1" applyBorder="1"/>
    <xf numFmtId="0" fontId="3" fillId="0" borderId="66" xfId="0" applyFont="1" applyBorder="1"/>
    <xf numFmtId="0" fontId="2" fillId="5" borderId="101" xfId="0" applyFont="1" applyFill="1" applyBorder="1"/>
    <xf numFmtId="0" fontId="3" fillId="0" borderId="102" xfId="0" applyFont="1" applyBorder="1"/>
    <xf numFmtId="0" fontId="2" fillId="5" borderId="102" xfId="0" applyFont="1" applyFill="1" applyBorder="1"/>
    <xf numFmtId="0" fontId="3" fillId="0" borderId="103" xfId="0" applyFont="1" applyBorder="1"/>
    <xf numFmtId="0" fontId="3" fillId="22" borderId="104" xfId="0" applyFont="1" applyFill="1" applyBorder="1"/>
    <xf numFmtId="0" fontId="3" fillId="5" borderId="96" xfId="0" applyFont="1" applyFill="1" applyBorder="1"/>
    <xf numFmtId="0" fontId="3" fillId="0" borderId="3" xfId="0" applyFont="1" applyBorder="1"/>
    <xf numFmtId="0" fontId="3" fillId="5" borderId="3" xfId="0" applyFont="1" applyFill="1" applyBorder="1"/>
    <xf numFmtId="0" fontId="3" fillId="0" borderId="97" xfId="0" applyFont="1" applyBorder="1"/>
    <xf numFmtId="0" fontId="3" fillId="5" borderId="89" xfId="0" applyFont="1" applyFill="1" applyBorder="1"/>
    <xf numFmtId="0" fontId="3" fillId="5" borderId="64" xfId="0" applyFont="1" applyFill="1" applyBorder="1"/>
    <xf numFmtId="9" fontId="3" fillId="22" borderId="54" xfId="10" applyFont="1" applyFill="1" applyBorder="1"/>
    <xf numFmtId="9" fontId="3" fillId="5" borderId="90" xfId="10" applyFont="1" applyFill="1" applyBorder="1"/>
    <xf numFmtId="9" fontId="3" fillId="0" borderId="83" xfId="10" applyFont="1" applyBorder="1"/>
    <xf numFmtId="9" fontId="3" fillId="5" borderId="83" xfId="10" applyFont="1" applyFill="1" applyBorder="1"/>
    <xf numFmtId="9" fontId="3" fillId="0" borderId="85" xfId="10" applyFont="1" applyBorder="1"/>
    <xf numFmtId="9" fontId="3" fillId="0" borderId="0" xfId="10" applyFont="1"/>
    <xf numFmtId="9" fontId="3" fillId="22" borderId="100" xfId="10" applyFont="1" applyFill="1" applyBorder="1"/>
    <xf numFmtId="9" fontId="3" fillId="22" borderId="105" xfId="10" applyFont="1" applyFill="1" applyBorder="1"/>
    <xf numFmtId="9" fontId="3" fillId="5" borderId="92" xfId="10" applyFont="1" applyFill="1" applyBorder="1"/>
    <xf numFmtId="9" fontId="3" fillId="0" borderId="2" xfId="10" applyFont="1" applyBorder="1"/>
    <xf numFmtId="9" fontId="3" fillId="5" borderId="2" xfId="10" applyFont="1" applyFill="1" applyBorder="1"/>
    <xf numFmtId="9" fontId="3" fillId="0" borderId="93" xfId="10" applyFont="1" applyBorder="1"/>
    <xf numFmtId="0" fontId="7" fillId="9" borderId="87" xfId="0" applyFont="1" applyFill="1" applyBorder="1" applyAlignment="1" applyProtection="1">
      <alignment horizontal="center" vertical="center" wrapText="1"/>
    </xf>
    <xf numFmtId="0" fontId="7" fillId="23" borderId="1" xfId="0" applyFont="1" applyFill="1" applyBorder="1" applyAlignment="1" applyProtection="1">
      <alignment horizontal="center" vertical="center" wrapText="1"/>
    </xf>
    <xf numFmtId="0" fontId="7" fillId="3" borderId="1" xfId="0" applyFont="1" applyFill="1" applyBorder="1" applyAlignment="1" applyProtection="1">
      <alignment wrapText="1"/>
      <protection locked="0"/>
    </xf>
    <xf numFmtId="9" fontId="7" fillId="0" borderId="67" xfId="10" applyFont="1" applyFill="1" applyBorder="1" applyAlignment="1" applyProtection="1">
      <alignment horizontal="center" vertical="center"/>
    </xf>
    <xf numFmtId="165" fontId="7" fillId="3" borderId="0" xfId="0" applyNumberFormat="1" applyFont="1" applyFill="1" applyAlignment="1" applyProtection="1">
      <alignment horizontal="center"/>
      <protection locked="0"/>
    </xf>
    <xf numFmtId="165" fontId="6" fillId="18" borderId="46" xfId="0" applyNumberFormat="1" applyFont="1" applyFill="1" applyBorder="1" applyAlignment="1" applyProtection="1">
      <alignment vertical="center"/>
    </xf>
    <xf numFmtId="165" fontId="0" fillId="0" borderId="0" xfId="0" applyNumberFormat="1"/>
    <xf numFmtId="0" fontId="0" fillId="0" borderId="0" xfId="0" applyAlignment="1">
      <alignment wrapText="1"/>
    </xf>
    <xf numFmtId="0" fontId="0" fillId="0" borderId="1" xfId="0" applyBorder="1" applyAlignment="1">
      <alignment wrapText="1"/>
    </xf>
    <xf numFmtId="0" fontId="0" fillId="24" borderId="53" xfId="0" applyFill="1" applyBorder="1" applyAlignment="1">
      <alignment wrapText="1"/>
    </xf>
    <xf numFmtId="0" fontId="0" fillId="24" borderId="111" xfId="0" applyFill="1" applyBorder="1" applyAlignment="1">
      <alignment wrapText="1"/>
    </xf>
    <xf numFmtId="0" fontId="0" fillId="24" borderId="54" xfId="0" applyFill="1" applyBorder="1" applyAlignment="1">
      <alignment wrapText="1"/>
    </xf>
    <xf numFmtId="0" fontId="0" fillId="0" borderId="0" xfId="0" applyAlignment="1">
      <alignment horizontal="left" vertical="center" wrapText="1"/>
    </xf>
    <xf numFmtId="0" fontId="0" fillId="0" borderId="4" xfId="0" applyBorder="1" applyAlignment="1">
      <alignment horizontal="left" vertical="center" wrapText="1"/>
    </xf>
    <xf numFmtId="0" fontId="27" fillId="0" borderId="4" xfId="11" applyBorder="1" applyAlignment="1">
      <alignment horizontal="left" vertical="center" wrapText="1"/>
    </xf>
    <xf numFmtId="0" fontId="28" fillId="0" borderId="4" xfId="11" applyFont="1" applyBorder="1" applyAlignment="1">
      <alignment horizontal="left" vertical="center" wrapText="1"/>
    </xf>
    <xf numFmtId="16" fontId="0" fillId="0" borderId="4" xfId="0" applyNumberFormat="1" applyBorder="1" applyAlignment="1">
      <alignment horizontal="left" vertical="center" wrapText="1"/>
    </xf>
    <xf numFmtId="0" fontId="26" fillId="0" borderId="4" xfId="0" applyFont="1" applyBorder="1" applyAlignment="1">
      <alignment horizontal="left" vertical="center" wrapText="1"/>
    </xf>
    <xf numFmtId="0" fontId="7" fillId="3" borderId="23" xfId="0" applyFont="1" applyFill="1" applyBorder="1" applyAlignment="1" applyProtection="1">
      <alignment vertical="center" shrinkToFit="1"/>
      <protection locked="0"/>
    </xf>
    <xf numFmtId="0" fontId="7" fillId="3" borderId="112" xfId="0" applyFont="1" applyFill="1" applyBorder="1" applyProtection="1">
      <protection locked="0"/>
    </xf>
    <xf numFmtId="0" fontId="7" fillId="3" borderId="113" xfId="0" applyFont="1" applyFill="1" applyBorder="1" applyAlignment="1" applyProtection="1">
      <alignment horizontal="center"/>
    </xf>
    <xf numFmtId="0" fontId="7" fillId="3" borderId="52" xfId="0" applyFont="1" applyFill="1" applyBorder="1" applyAlignment="1" applyProtection="1">
      <alignment horizontal="center"/>
      <protection locked="0"/>
    </xf>
    <xf numFmtId="0" fontId="6" fillId="3" borderId="40" xfId="0" applyFont="1" applyFill="1" applyBorder="1" applyAlignment="1" applyProtection="1">
      <alignment horizontal="center"/>
      <protection locked="0"/>
    </xf>
    <xf numFmtId="0" fontId="6" fillId="3" borderId="44" xfId="0" applyFont="1" applyFill="1" applyBorder="1" applyAlignment="1" applyProtection="1">
      <alignment horizontal="center"/>
    </xf>
    <xf numFmtId="0" fontId="13" fillId="20" borderId="1" xfId="0" applyFont="1" applyFill="1" applyBorder="1" applyAlignment="1" applyProtection="1">
      <alignment horizontal="center" vertical="center"/>
      <protection locked="0"/>
    </xf>
    <xf numFmtId="0" fontId="13" fillId="25" borderId="1" xfId="0" applyFont="1" applyFill="1" applyBorder="1" applyAlignment="1" applyProtection="1">
      <alignment horizontal="center" vertical="center"/>
      <protection locked="0"/>
    </xf>
    <xf numFmtId="0" fontId="7" fillId="3" borderId="64" xfId="0" applyFont="1" applyFill="1" applyBorder="1" applyAlignment="1" applyProtection="1">
      <alignment horizontal="left"/>
      <protection locked="0"/>
    </xf>
    <xf numFmtId="0" fontId="7" fillId="3" borderId="83" xfId="0" applyFont="1" applyFill="1" applyBorder="1" applyAlignment="1" applyProtection="1">
      <alignment horizontal="center"/>
    </xf>
    <xf numFmtId="0" fontId="7" fillId="3" borderId="102" xfId="0" applyFont="1" applyFill="1" applyBorder="1" applyAlignment="1" applyProtection="1">
      <alignment horizontal="left"/>
      <protection locked="0"/>
    </xf>
    <xf numFmtId="0" fontId="7" fillId="3" borderId="65" xfId="0" applyFont="1" applyFill="1" applyBorder="1" applyAlignment="1" applyProtection="1">
      <alignment horizontal="center"/>
    </xf>
    <xf numFmtId="0" fontId="6" fillId="12" borderId="51" xfId="0" applyFont="1" applyFill="1" applyBorder="1" applyAlignment="1" applyProtection="1">
      <protection locked="0"/>
    </xf>
    <xf numFmtId="0" fontId="9" fillId="9" borderId="1" xfId="0" applyFont="1" applyFill="1" applyBorder="1" applyAlignment="1" applyProtection="1">
      <alignment horizontal="center" vertical="center"/>
      <protection locked="0"/>
    </xf>
    <xf numFmtId="0" fontId="10" fillId="2" borderId="1" xfId="0" applyFont="1" applyFill="1" applyBorder="1" applyAlignment="1" applyProtection="1">
      <alignment horizontal="center" vertical="center"/>
      <protection locked="0"/>
    </xf>
    <xf numFmtId="0" fontId="11" fillId="7" borderId="1" xfId="0" applyFont="1" applyFill="1" applyBorder="1" applyAlignment="1" applyProtection="1">
      <alignment horizontal="center" vertical="center"/>
      <protection locked="0"/>
    </xf>
    <xf numFmtId="0" fontId="12" fillId="8" borderId="1" xfId="0" applyFont="1" applyFill="1" applyBorder="1" applyAlignment="1" applyProtection="1">
      <alignment horizontal="center" vertical="center"/>
      <protection locked="0"/>
    </xf>
    <xf numFmtId="0" fontId="7" fillId="3" borderId="37" xfId="0" applyFont="1" applyFill="1" applyBorder="1" applyAlignment="1" applyProtection="1">
      <alignment vertical="center" shrinkToFit="1"/>
      <protection locked="0"/>
    </xf>
    <xf numFmtId="0" fontId="7" fillId="3" borderId="38" xfId="0" applyFont="1" applyFill="1" applyBorder="1" applyAlignment="1" applyProtection="1">
      <alignment vertical="center" shrinkToFit="1"/>
      <protection locked="0"/>
    </xf>
    <xf numFmtId="0" fontId="7" fillId="3" borderId="38" xfId="0" applyFont="1" applyFill="1" applyBorder="1" applyAlignment="1" applyProtection="1">
      <alignment vertical="center" wrapText="1" shrinkToFit="1"/>
      <protection locked="0"/>
    </xf>
    <xf numFmtId="0" fontId="7" fillId="0" borderId="57" xfId="0" applyFont="1" applyBorder="1" applyAlignment="1" applyProtection="1">
      <alignment horizontal="center" vertical="center" wrapText="1"/>
      <protection locked="0"/>
    </xf>
    <xf numFmtId="0" fontId="7" fillId="26" borderId="22" xfId="0" applyFont="1" applyFill="1" applyBorder="1" applyAlignment="1" applyProtection="1">
      <alignment horizontal="center" vertical="center"/>
      <protection locked="0"/>
    </xf>
    <xf numFmtId="0" fontId="7" fillId="3" borderId="0" xfId="0" applyFont="1" applyFill="1" applyAlignment="1" applyProtection="1">
      <alignment horizontal="left"/>
      <protection locked="0"/>
    </xf>
    <xf numFmtId="0" fontId="7" fillId="3" borderId="0" xfId="0" applyFont="1" applyFill="1" applyAlignment="1" applyProtection="1">
      <alignment horizontal="left" vertical="center"/>
    </xf>
    <xf numFmtId="0" fontId="7" fillId="0" borderId="24" xfId="0" applyFont="1" applyBorder="1" applyAlignment="1" applyProtection="1">
      <alignment horizontal="left" vertical="center" wrapText="1"/>
    </xf>
    <xf numFmtId="0" fontId="7" fillId="0" borderId="24" xfId="0" applyFont="1" applyBorder="1" applyAlignment="1" applyProtection="1">
      <alignment horizontal="left" vertical="center"/>
    </xf>
    <xf numFmtId="0" fontId="7" fillId="0" borderId="114" xfId="0" applyFont="1" applyBorder="1" applyAlignment="1" applyProtection="1">
      <alignment horizontal="left" vertical="center"/>
    </xf>
    <xf numFmtId="0" fontId="7" fillId="0" borderId="0" xfId="0" applyFont="1" applyAlignment="1" applyProtection="1">
      <alignment horizontal="left"/>
      <protection locked="0"/>
    </xf>
    <xf numFmtId="0" fontId="7" fillId="0" borderId="33" xfId="0" applyFont="1" applyBorder="1" applyAlignment="1" applyProtection="1">
      <alignment vertical="center" wrapText="1"/>
      <protection locked="0"/>
    </xf>
    <xf numFmtId="0" fontId="7" fillId="27" borderId="0" xfId="0" applyFont="1" applyFill="1" applyProtection="1">
      <protection locked="0"/>
    </xf>
    <xf numFmtId="1" fontId="7" fillId="27" borderId="31" xfId="0" applyNumberFormat="1" applyFont="1" applyFill="1" applyBorder="1" applyAlignment="1" applyProtection="1">
      <alignment horizontal="center" vertical="center"/>
    </xf>
    <xf numFmtId="14" fontId="7" fillId="27" borderId="24" xfId="0" applyNumberFormat="1" applyFont="1" applyFill="1" applyBorder="1" applyAlignment="1" applyProtection="1">
      <alignment horizontal="center" vertical="center"/>
    </xf>
    <xf numFmtId="0" fontId="7" fillId="27" borderId="3" xfId="0" applyFont="1" applyFill="1" applyBorder="1" applyAlignment="1" applyProtection="1">
      <alignment horizontal="center" vertical="center"/>
      <protection locked="0"/>
    </xf>
    <xf numFmtId="0" fontId="7" fillId="27" borderId="1" xfId="0" applyFont="1" applyFill="1" applyBorder="1" applyAlignment="1" applyProtection="1">
      <alignment horizontal="center" vertical="center"/>
      <protection locked="0"/>
    </xf>
    <xf numFmtId="0" fontId="7" fillId="27" borderId="8" xfId="0" applyFont="1" applyFill="1" applyBorder="1" applyAlignment="1" applyProtection="1">
      <alignment horizontal="center" vertical="center"/>
      <protection locked="0"/>
    </xf>
    <xf numFmtId="0" fontId="7" fillId="27" borderId="1" xfId="0" applyFont="1" applyFill="1" applyBorder="1" applyAlignment="1" applyProtection="1">
      <alignment wrapText="1"/>
      <protection locked="0"/>
    </xf>
    <xf numFmtId="1" fontId="7" fillId="0" borderId="0" xfId="0" applyNumberFormat="1" applyFont="1" applyBorder="1" applyAlignment="1" applyProtection="1">
      <alignment horizontal="center" vertical="center"/>
    </xf>
    <xf numFmtId="1" fontId="7" fillId="0" borderId="1" xfId="0" applyNumberFormat="1" applyFont="1" applyBorder="1" applyAlignment="1" applyProtection="1">
      <alignment horizontal="center" vertical="center"/>
    </xf>
    <xf numFmtId="2" fontId="6" fillId="11" borderId="115" xfId="0" applyNumberFormat="1" applyFont="1" applyFill="1" applyBorder="1" applyAlignment="1" applyProtection="1">
      <alignment horizontal="center" vertical="center" wrapText="1"/>
    </xf>
    <xf numFmtId="1" fontId="7" fillId="0" borderId="4" xfId="0" applyNumberFormat="1" applyFont="1" applyBorder="1" applyAlignment="1" applyProtection="1">
      <alignment horizontal="center" vertical="center"/>
    </xf>
    <xf numFmtId="0" fontId="6" fillId="28" borderId="53" xfId="0" applyFont="1" applyFill="1" applyBorder="1" applyAlignment="1" applyProtection="1">
      <alignment horizontal="center" vertical="center"/>
    </xf>
    <xf numFmtId="0" fontId="6" fillId="28" borderId="98" xfId="0" applyFont="1" applyFill="1" applyBorder="1" applyAlignment="1" applyProtection="1">
      <alignment horizontal="center" vertical="center"/>
    </xf>
    <xf numFmtId="166" fontId="7" fillId="0" borderId="4" xfId="1" applyNumberFormat="1" applyFont="1" applyBorder="1" applyAlignment="1" applyProtection="1">
      <alignment horizontal="center" vertical="center"/>
    </xf>
    <xf numFmtId="166" fontId="7" fillId="0" borderId="1" xfId="1" applyNumberFormat="1" applyFont="1" applyBorder="1" applyAlignment="1" applyProtection="1">
      <alignment horizontal="center" vertical="center"/>
    </xf>
    <xf numFmtId="0" fontId="4" fillId="3" borderId="0" xfId="0" applyFont="1" applyFill="1" applyProtection="1">
      <protection locked="0"/>
    </xf>
    <xf numFmtId="0" fontId="4" fillId="3" borderId="0" xfId="0" applyFont="1" applyFill="1" applyAlignment="1" applyProtection="1">
      <alignment horizontal="center" vertical="center"/>
      <protection locked="0"/>
    </xf>
    <xf numFmtId="0" fontId="7" fillId="0" borderId="116" xfId="0" applyFont="1" applyBorder="1" applyAlignment="1" applyProtection="1">
      <alignment horizontal="center" vertical="center"/>
    </xf>
    <xf numFmtId="0" fontId="7" fillId="0" borderId="117" xfId="0" applyFont="1" applyBorder="1" applyAlignment="1" applyProtection="1">
      <alignment vertical="center"/>
    </xf>
    <xf numFmtId="14" fontId="7" fillId="0" borderId="114" xfId="0" applyNumberFormat="1" applyFont="1" applyBorder="1" applyAlignment="1" applyProtection="1">
      <alignment horizontal="center" vertical="center"/>
    </xf>
    <xf numFmtId="14" fontId="7" fillId="0" borderId="118" xfId="0" applyNumberFormat="1" applyFont="1" applyBorder="1" applyAlignment="1" applyProtection="1">
      <alignment horizontal="center" vertical="center"/>
    </xf>
    <xf numFmtId="0" fontId="7" fillId="0" borderId="110" xfId="0" applyFont="1" applyBorder="1" applyAlignment="1" applyProtection="1">
      <alignment horizontal="center" vertical="center"/>
      <protection locked="0"/>
    </xf>
    <xf numFmtId="0" fontId="7" fillId="0" borderId="119" xfId="0" applyFont="1" applyBorder="1" applyAlignment="1" applyProtection="1">
      <alignment horizontal="center" vertical="center"/>
      <protection locked="0"/>
    </xf>
    <xf numFmtId="166" fontId="6" fillId="3" borderId="46" xfId="1" applyNumberFormat="1" applyFont="1" applyFill="1" applyBorder="1" applyAlignment="1" applyProtection="1">
      <alignment horizontal="center" vertical="center"/>
      <protection locked="0"/>
    </xf>
    <xf numFmtId="0" fontId="7" fillId="3" borderId="0" xfId="0" applyFont="1" applyFill="1" applyBorder="1" applyAlignment="1" applyProtection="1">
      <alignment horizontal="left"/>
      <protection locked="0"/>
    </xf>
    <xf numFmtId="0" fontId="6" fillId="28" borderId="47" xfId="0" applyFont="1" applyFill="1" applyBorder="1" applyAlignment="1" applyProtection="1">
      <alignment horizontal="center" vertical="center" wrapText="1"/>
    </xf>
    <xf numFmtId="0" fontId="7" fillId="0" borderId="62" xfId="0" applyFont="1" applyBorder="1" applyAlignment="1" applyProtection="1">
      <alignment horizontal="center" vertical="center"/>
      <protection locked="0"/>
    </xf>
    <xf numFmtId="0" fontId="6" fillId="7" borderId="16" xfId="0" applyFont="1" applyFill="1" applyBorder="1" applyAlignment="1" applyProtection="1">
      <alignment horizontal="center" vertical="center" wrapText="1"/>
    </xf>
    <xf numFmtId="0" fontId="7" fillId="23" borderId="3" xfId="0" applyFont="1" applyFill="1" applyBorder="1" applyAlignment="1" applyProtection="1">
      <alignment horizontal="center" vertical="center" wrapText="1"/>
    </xf>
    <xf numFmtId="0" fontId="7" fillId="27" borderId="3" xfId="0" applyFont="1" applyFill="1" applyBorder="1" applyAlignment="1" applyProtection="1">
      <alignment wrapText="1"/>
      <protection locked="0"/>
    </xf>
    <xf numFmtId="0" fontId="7" fillId="3" borderId="3" xfId="0" applyFont="1" applyFill="1" applyBorder="1" applyAlignment="1" applyProtection="1">
      <alignment wrapText="1"/>
      <protection locked="0"/>
    </xf>
    <xf numFmtId="0" fontId="7" fillId="9" borderId="121" xfId="0" applyFont="1" applyFill="1" applyBorder="1" applyAlignment="1" applyProtection="1">
      <alignment horizontal="center" vertical="center" wrapText="1"/>
    </xf>
    <xf numFmtId="0" fontId="7" fillId="27" borderId="64" xfId="0" applyFont="1" applyFill="1" applyBorder="1" applyAlignment="1" applyProtection="1">
      <alignment horizontal="center" vertical="center"/>
      <protection locked="0"/>
    </xf>
    <xf numFmtId="0" fontId="7" fillId="0" borderId="122" xfId="0" applyFont="1" applyBorder="1" applyAlignment="1" applyProtection="1">
      <alignment horizontal="center" vertical="center"/>
      <protection locked="0"/>
    </xf>
    <xf numFmtId="0" fontId="7" fillId="0" borderId="108" xfId="0" applyFont="1" applyBorder="1" applyAlignment="1" applyProtection="1">
      <alignment horizontal="center" vertical="center"/>
      <protection locked="0"/>
    </xf>
    <xf numFmtId="0" fontId="7" fillId="13" borderId="124" xfId="0" applyFont="1" applyFill="1" applyBorder="1" applyAlignment="1" applyProtection="1">
      <alignment horizontal="center" vertical="center"/>
    </xf>
    <xf numFmtId="0" fontId="6" fillId="20" borderId="89" xfId="0" applyFont="1" applyFill="1" applyBorder="1" applyAlignment="1" applyProtection="1">
      <alignment vertical="center" wrapText="1"/>
    </xf>
    <xf numFmtId="0" fontId="6" fillId="20" borderId="90" xfId="0" applyFont="1" applyFill="1" applyBorder="1" applyAlignment="1" applyProtection="1">
      <alignment vertical="center" wrapText="1"/>
    </xf>
    <xf numFmtId="0" fontId="6" fillId="7" borderId="76" xfId="0" applyFont="1" applyFill="1" applyBorder="1" applyAlignment="1" applyProtection="1">
      <alignment horizontal="center" vertical="center" wrapText="1"/>
    </xf>
    <xf numFmtId="0" fontId="6" fillId="7" borderId="125" xfId="0" applyFont="1" applyFill="1" applyBorder="1" applyAlignment="1" applyProtection="1">
      <alignment horizontal="center" vertical="center" wrapText="1"/>
    </xf>
    <xf numFmtId="0" fontId="7" fillId="15" borderId="49" xfId="0" applyFont="1" applyFill="1" applyBorder="1" applyAlignment="1" applyProtection="1">
      <alignment horizontal="center" vertical="center"/>
    </xf>
    <xf numFmtId="0" fontId="6" fillId="34" borderId="41" xfId="0" applyFont="1" applyFill="1" applyBorder="1" applyAlignment="1" applyProtection="1">
      <alignment horizontal="center" vertical="center" wrapText="1"/>
      <protection locked="0"/>
    </xf>
    <xf numFmtId="0" fontId="6" fillId="34" borderId="42" xfId="0" applyFont="1" applyFill="1" applyBorder="1" applyAlignment="1" applyProtection="1">
      <alignment horizontal="center" vertical="center" wrapText="1"/>
      <protection locked="0"/>
    </xf>
    <xf numFmtId="0" fontId="7" fillId="21" borderId="54" xfId="0" applyFont="1" applyFill="1" applyBorder="1" applyAlignment="1" applyProtection="1">
      <alignment horizontal="center" vertical="center"/>
    </xf>
    <xf numFmtId="0" fontId="7" fillId="21" borderId="100" xfId="0" applyFont="1" applyFill="1" applyBorder="1" applyAlignment="1" applyProtection="1">
      <alignment horizontal="center" vertical="center"/>
    </xf>
    <xf numFmtId="0" fontId="7" fillId="21" borderId="49" xfId="0" applyFont="1" applyFill="1" applyBorder="1" applyAlignment="1" applyProtection="1">
      <alignment horizontal="center" vertical="center"/>
    </xf>
    <xf numFmtId="0" fontId="31" fillId="3" borderId="0" xfId="0" applyFont="1" applyFill="1" applyProtection="1">
      <protection locked="0"/>
    </xf>
    <xf numFmtId="0" fontId="6" fillId="21" borderId="89" xfId="0" applyFont="1" applyFill="1" applyBorder="1" applyAlignment="1" applyProtection="1">
      <alignment horizontal="center" vertical="center" wrapText="1"/>
    </xf>
    <xf numFmtId="0" fontId="6" fillId="21" borderId="90" xfId="0" applyFont="1" applyFill="1" applyBorder="1" applyAlignment="1" applyProtection="1">
      <alignment horizontal="center" vertical="center" wrapText="1"/>
    </xf>
    <xf numFmtId="0" fontId="7" fillId="13" borderId="126" xfId="0" applyFont="1" applyFill="1" applyBorder="1" applyAlignment="1" applyProtection="1">
      <alignment horizontal="center" vertical="center" wrapText="1"/>
    </xf>
    <xf numFmtId="0" fontId="7" fillId="27" borderId="62" xfId="0" applyFont="1" applyFill="1" applyBorder="1" applyAlignment="1" applyProtection="1">
      <alignment horizontal="center" vertical="center"/>
      <protection locked="0"/>
    </xf>
    <xf numFmtId="0" fontId="7" fillId="27" borderId="12" xfId="0" applyFont="1" applyFill="1" applyBorder="1" applyAlignment="1" applyProtection="1">
      <alignment horizontal="center" vertical="center"/>
      <protection locked="0"/>
    </xf>
    <xf numFmtId="0" fontId="7" fillId="9" borderId="53" xfId="0" applyFont="1" applyFill="1" applyBorder="1" applyAlignment="1" applyProtection="1">
      <alignment horizontal="center" vertical="center" wrapText="1"/>
    </xf>
    <xf numFmtId="0" fontId="7" fillId="9" borderId="54" xfId="0" applyFont="1" applyFill="1" applyBorder="1" applyAlignment="1" applyProtection="1">
      <alignment horizontal="center" vertical="center" wrapText="1"/>
    </xf>
    <xf numFmtId="44" fontId="7" fillId="15" borderId="25" xfId="1" applyFont="1" applyFill="1" applyBorder="1" applyAlignment="1" applyProtection="1">
      <alignment vertical="center"/>
      <protection locked="0"/>
    </xf>
    <xf numFmtId="0" fontId="7" fillId="14" borderId="87" xfId="0" applyFont="1" applyFill="1" applyBorder="1" applyAlignment="1" applyProtection="1">
      <alignment horizontal="center" vertical="center" wrapText="1"/>
    </xf>
    <xf numFmtId="0" fontId="5" fillId="3" borderId="0" xfId="0" applyFont="1" applyFill="1" applyAlignment="1">
      <alignment horizontal="left" indent="1"/>
    </xf>
    <xf numFmtId="0" fontId="24" fillId="3" borderId="0" xfId="0" applyFont="1" applyFill="1" applyAlignment="1">
      <alignment horizontal="left" indent="1"/>
    </xf>
    <xf numFmtId="14" fontId="3" fillId="31" borderId="0" xfId="0" applyNumberFormat="1" applyFont="1" applyFill="1" applyBorder="1" applyAlignment="1" applyProtection="1">
      <alignment horizontal="center" vertical="center"/>
    </xf>
    <xf numFmtId="14" fontId="6" fillId="11" borderId="78" xfId="0" applyNumberFormat="1" applyFont="1" applyFill="1" applyBorder="1" applyAlignment="1" applyProtection="1">
      <alignment horizontal="center" vertical="center"/>
    </xf>
    <xf numFmtId="14" fontId="7" fillId="0" borderId="130" xfId="0" applyNumberFormat="1" applyFont="1" applyBorder="1" applyAlignment="1" applyProtection="1">
      <alignment horizontal="center" vertical="center"/>
      <protection locked="0"/>
    </xf>
    <xf numFmtId="0" fontId="7" fillId="0" borderId="80" xfId="0" applyFont="1" applyBorder="1" applyAlignment="1" applyProtection="1">
      <alignment horizontal="center" vertical="center" wrapText="1"/>
      <protection locked="0"/>
    </xf>
    <xf numFmtId="44" fontId="7" fillId="3" borderId="25" xfId="1" applyFont="1" applyFill="1" applyBorder="1" applyAlignment="1" applyProtection="1">
      <alignment vertical="center"/>
      <protection locked="0"/>
    </xf>
    <xf numFmtId="0" fontId="7" fillId="3" borderId="37" xfId="0" applyFont="1" applyFill="1" applyBorder="1" applyAlignment="1" applyProtection="1">
      <alignment vertical="center" wrapText="1" shrinkToFit="1"/>
      <protection locked="0"/>
    </xf>
    <xf numFmtId="0" fontId="6" fillId="20" borderId="131" xfId="0" applyFont="1" applyFill="1" applyBorder="1" applyAlignment="1" applyProtection="1">
      <alignment vertical="center" wrapText="1"/>
    </xf>
    <xf numFmtId="0" fontId="7" fillId="0" borderId="97" xfId="0" applyFont="1" applyBorder="1" applyAlignment="1" applyProtection="1">
      <alignment horizontal="center" vertical="center"/>
      <protection locked="0"/>
    </xf>
    <xf numFmtId="0" fontId="7" fillId="0" borderId="132" xfId="0" applyFont="1" applyBorder="1" applyAlignment="1" applyProtection="1">
      <alignment horizontal="center" vertical="center"/>
      <protection locked="0"/>
    </xf>
    <xf numFmtId="0" fontId="7" fillId="15" borderId="22" xfId="0" applyFont="1" applyFill="1" applyBorder="1" applyAlignment="1" applyProtection="1">
      <alignment horizontal="center" vertical="center"/>
      <protection locked="0"/>
    </xf>
    <xf numFmtId="1" fontId="7" fillId="0" borderId="133" xfId="0" applyNumberFormat="1" applyFont="1" applyBorder="1" applyAlignment="1" applyProtection="1">
      <alignment horizontal="center" vertical="center"/>
    </xf>
    <xf numFmtId="166" fontId="7" fillId="0" borderId="80" xfId="1" applyNumberFormat="1" applyFont="1" applyBorder="1" applyAlignment="1" applyProtection="1">
      <alignment horizontal="center" vertical="center"/>
    </xf>
    <xf numFmtId="1" fontId="7" fillId="0" borderId="80" xfId="0" applyNumberFormat="1" applyFont="1" applyBorder="1" applyAlignment="1" applyProtection="1">
      <alignment horizontal="center" vertical="center"/>
    </xf>
    <xf numFmtId="1" fontId="7" fillId="0" borderId="64" xfId="0" applyNumberFormat="1" applyFont="1" applyBorder="1" applyAlignment="1" applyProtection="1">
      <alignment horizontal="center" vertical="center"/>
    </xf>
    <xf numFmtId="1" fontId="7" fillId="0" borderId="83" xfId="0" applyNumberFormat="1" applyFont="1" applyBorder="1" applyAlignment="1" applyProtection="1">
      <alignment horizontal="center" vertical="center"/>
    </xf>
    <xf numFmtId="1" fontId="7" fillId="0" borderId="56" xfId="0" applyNumberFormat="1" applyFont="1" applyBorder="1" applyAlignment="1" applyProtection="1">
      <alignment horizontal="center" vertical="center"/>
    </xf>
    <xf numFmtId="1" fontId="7" fillId="0" borderId="49" xfId="0" applyNumberFormat="1" applyFont="1" applyBorder="1" applyAlignment="1" applyProtection="1">
      <alignment horizontal="center" vertical="center"/>
    </xf>
    <xf numFmtId="166" fontId="4" fillId="3" borderId="45" xfId="1" applyNumberFormat="1" applyFont="1" applyFill="1" applyBorder="1" applyAlignment="1" applyProtection="1">
      <alignment horizontal="center"/>
    </xf>
    <xf numFmtId="0" fontId="6" fillId="7" borderId="77" xfId="0" applyFont="1" applyFill="1" applyBorder="1" applyAlignment="1" applyProtection="1">
      <alignment horizontal="center" vertical="center" wrapText="1"/>
    </xf>
    <xf numFmtId="0" fontId="7" fillId="9" borderId="86" xfId="0" applyFont="1" applyFill="1" applyBorder="1" applyAlignment="1" applyProtection="1">
      <alignment horizontal="center" vertical="center" wrapText="1"/>
    </xf>
    <xf numFmtId="0" fontId="6" fillId="21" borderId="131" xfId="0" applyFont="1" applyFill="1" applyBorder="1" applyAlignment="1" applyProtection="1">
      <alignment horizontal="center" vertical="center" wrapText="1"/>
    </xf>
    <xf numFmtId="0" fontId="7" fillId="0" borderId="0" xfId="0" applyFont="1" applyAlignment="1" applyProtection="1">
      <alignment horizontal="left" vertical="center"/>
    </xf>
    <xf numFmtId="0" fontId="6" fillId="11" borderId="52" xfId="0" applyFont="1" applyFill="1" applyBorder="1" applyAlignment="1" applyProtection="1">
      <alignment vertical="center"/>
    </xf>
    <xf numFmtId="0" fontId="6" fillId="11" borderId="40" xfId="0" applyFont="1" applyFill="1" applyBorder="1" applyAlignment="1" applyProtection="1">
      <alignment vertical="center"/>
    </xf>
    <xf numFmtId="0" fontId="6" fillId="11" borderId="44" xfId="0" applyFont="1" applyFill="1" applyBorder="1" applyAlignment="1" applyProtection="1">
      <alignment vertical="center"/>
    </xf>
    <xf numFmtId="0" fontId="7" fillId="36" borderId="123" xfId="0" applyFont="1" applyFill="1" applyBorder="1" applyAlignment="1" applyProtection="1">
      <alignment horizontal="center" vertical="center" wrapText="1"/>
    </xf>
    <xf numFmtId="0" fontId="7" fillId="36" borderId="126" xfId="0" applyFont="1" applyFill="1" applyBorder="1" applyAlignment="1" applyProtection="1">
      <alignment horizontal="center" vertical="center" wrapText="1"/>
    </xf>
    <xf numFmtId="0" fontId="7" fillId="36" borderId="124" xfId="0" applyFont="1" applyFill="1" applyBorder="1" applyAlignment="1" applyProtection="1">
      <alignment horizontal="center" vertical="center"/>
    </xf>
    <xf numFmtId="166" fontId="7" fillId="27" borderId="4" xfId="1" applyNumberFormat="1" applyFont="1" applyFill="1" applyBorder="1" applyAlignment="1" applyProtection="1">
      <alignment horizontal="center" vertical="center"/>
    </xf>
    <xf numFmtId="0" fontId="6" fillId="3" borderId="25" xfId="0" applyFont="1" applyFill="1" applyBorder="1" applyAlignment="1" applyProtection="1">
      <alignment vertical="center" wrapText="1" shrinkToFit="1"/>
      <protection locked="0"/>
    </xf>
    <xf numFmtId="0" fontId="6" fillId="3" borderId="25" xfId="0" applyFont="1" applyFill="1" applyBorder="1" applyAlignment="1" applyProtection="1">
      <alignment vertical="center" shrinkToFit="1"/>
      <protection locked="0"/>
    </xf>
    <xf numFmtId="0" fontId="3" fillId="37" borderId="55" xfId="0" applyFont="1" applyFill="1" applyBorder="1" applyAlignment="1">
      <alignment horizontal="center"/>
    </xf>
    <xf numFmtId="9" fontId="3" fillId="37" borderId="41" xfId="10" applyFont="1" applyFill="1" applyBorder="1"/>
    <xf numFmtId="9" fontId="3" fillId="37" borderId="75" xfId="10" applyFont="1" applyFill="1" applyBorder="1"/>
    <xf numFmtId="9" fontId="3" fillId="37" borderId="60" xfId="10" applyFont="1" applyFill="1" applyBorder="1"/>
    <xf numFmtId="9" fontId="3" fillId="37" borderId="61" xfId="10" applyFont="1" applyFill="1" applyBorder="1"/>
    <xf numFmtId="9" fontId="3" fillId="37" borderId="48" xfId="10" applyFont="1" applyFill="1" applyBorder="1"/>
    <xf numFmtId="0" fontId="6" fillId="3" borderId="23" xfId="0" applyFont="1" applyFill="1" applyBorder="1" applyAlignment="1" applyProtection="1">
      <alignment vertical="center" wrapText="1" shrinkToFit="1"/>
      <protection locked="0"/>
    </xf>
    <xf numFmtId="0" fontId="6" fillId="20" borderId="131" xfId="0" applyFont="1" applyFill="1" applyBorder="1" applyAlignment="1" applyProtection="1">
      <alignment horizontal="center" vertical="center" wrapText="1"/>
    </xf>
    <xf numFmtId="166" fontId="7" fillId="27" borderId="62" xfId="1" applyNumberFormat="1" applyFont="1" applyFill="1" applyBorder="1" applyAlignment="1" applyProtection="1">
      <alignment horizontal="center" vertical="center"/>
    </xf>
    <xf numFmtId="166" fontId="7" fillId="27" borderId="80" xfId="1" applyNumberFormat="1" applyFont="1" applyFill="1" applyBorder="1" applyAlignment="1" applyProtection="1">
      <alignment horizontal="center" vertical="center"/>
    </xf>
    <xf numFmtId="0" fontId="4" fillId="0" borderId="5" xfId="0" applyFont="1" applyBorder="1" applyAlignment="1" applyProtection="1">
      <alignment vertical="center"/>
      <protection locked="0"/>
    </xf>
    <xf numFmtId="0" fontId="4" fillId="0" borderId="23" xfId="0" applyFont="1" applyBorder="1" applyAlignment="1" applyProtection="1">
      <alignment vertical="center" shrinkToFit="1"/>
      <protection locked="0"/>
    </xf>
    <xf numFmtId="0" fontId="6" fillId="30" borderId="111" xfId="0" applyFont="1" applyFill="1" applyBorder="1" applyAlignment="1" applyProtection="1">
      <alignment horizontal="center" vertical="center" wrapText="1"/>
    </xf>
    <xf numFmtId="0" fontId="6" fillId="30" borderId="47" xfId="0" applyFont="1" applyFill="1" applyBorder="1" applyAlignment="1" applyProtection="1">
      <alignment horizontal="center" vertical="center" wrapText="1"/>
    </xf>
    <xf numFmtId="0" fontId="6" fillId="37" borderId="52" xfId="0" applyFont="1" applyFill="1" applyBorder="1" applyProtection="1">
      <protection locked="0"/>
    </xf>
    <xf numFmtId="0" fontId="34" fillId="0" borderId="102" xfId="0" applyFont="1" applyBorder="1"/>
    <xf numFmtId="0" fontId="2" fillId="37" borderId="102" xfId="0" applyFont="1" applyFill="1" applyBorder="1"/>
    <xf numFmtId="0" fontId="3" fillId="37" borderId="64" xfId="0" applyFont="1" applyFill="1" applyBorder="1"/>
    <xf numFmtId="9" fontId="3" fillId="37" borderId="83" xfId="10" applyFont="1" applyFill="1" applyBorder="1"/>
    <xf numFmtId="0" fontId="3" fillId="37" borderId="3" xfId="0" applyFont="1" applyFill="1" applyBorder="1"/>
    <xf numFmtId="9" fontId="3" fillId="37" borderId="2" xfId="10" applyFont="1" applyFill="1" applyBorder="1"/>
    <xf numFmtId="0" fontId="3" fillId="37" borderId="0" xfId="0" applyFont="1" applyFill="1"/>
    <xf numFmtId="0" fontId="6" fillId="27" borderId="134" xfId="0" applyFont="1" applyFill="1" applyBorder="1" applyAlignment="1" applyProtection="1">
      <alignment vertical="center" shrinkToFit="1"/>
      <protection locked="0"/>
    </xf>
    <xf numFmtId="0" fontId="6" fillId="27" borderId="135" xfId="0" applyFont="1" applyFill="1" applyBorder="1" applyAlignment="1" applyProtection="1">
      <alignment vertical="center" shrinkToFit="1"/>
      <protection locked="0"/>
    </xf>
    <xf numFmtId="0" fontId="6" fillId="37" borderId="56" xfId="0" applyFont="1" applyFill="1" applyBorder="1" applyProtection="1"/>
    <xf numFmtId="0" fontId="7" fillId="16" borderId="0" xfId="0" applyFont="1" applyFill="1" applyAlignment="1" applyProtection="1">
      <alignment horizontal="center"/>
      <protection locked="0"/>
    </xf>
    <xf numFmtId="0" fontId="7" fillId="38" borderId="0" xfId="0" applyFont="1" applyFill="1" applyAlignment="1" applyProtection="1">
      <alignment horizontal="center"/>
      <protection locked="0"/>
    </xf>
    <xf numFmtId="0" fontId="7" fillId="36" borderId="0" xfId="0" applyFont="1" applyFill="1" applyAlignment="1" applyProtection="1">
      <alignment horizontal="center"/>
      <protection locked="0"/>
    </xf>
    <xf numFmtId="0" fontId="7" fillId="37" borderId="0" xfId="0" applyFont="1" applyFill="1" applyAlignment="1" applyProtection="1">
      <alignment horizontal="center"/>
      <protection locked="0"/>
    </xf>
    <xf numFmtId="0" fontId="6" fillId="27" borderId="33" xfId="0" applyFont="1" applyFill="1" applyBorder="1" applyAlignment="1" applyProtection="1">
      <alignment vertical="center" shrinkToFit="1"/>
      <protection locked="0"/>
    </xf>
    <xf numFmtId="0" fontId="6" fillId="27" borderId="71" xfId="0" applyFont="1" applyFill="1" applyBorder="1" applyAlignment="1" applyProtection="1">
      <alignment vertical="center" shrinkToFit="1"/>
      <protection locked="0"/>
    </xf>
    <xf numFmtId="14" fontId="7" fillId="0" borderId="136" xfId="0" applyNumberFormat="1" applyFont="1" applyBorder="1" applyAlignment="1" applyProtection="1">
      <alignment horizontal="center" vertical="center"/>
      <protection locked="0"/>
    </xf>
    <xf numFmtId="44" fontId="7" fillId="3" borderId="50" xfId="1" applyFont="1" applyFill="1" applyBorder="1" applyProtection="1"/>
    <xf numFmtId="44" fontId="7" fillId="3" borderId="56" xfId="1" applyFont="1" applyFill="1" applyBorder="1" applyProtection="1"/>
    <xf numFmtId="44" fontId="7" fillId="3" borderId="52" xfId="1" applyFont="1" applyFill="1" applyBorder="1" applyProtection="1"/>
    <xf numFmtId="44" fontId="7" fillId="3" borderId="0" xfId="0" applyNumberFormat="1" applyFont="1" applyFill="1" applyBorder="1" applyAlignment="1" applyProtection="1">
      <alignment horizontal="center" vertical="center"/>
    </xf>
    <xf numFmtId="0" fontId="6" fillId="11" borderId="137" xfId="0" applyFont="1" applyFill="1" applyBorder="1" applyAlignment="1" applyProtection="1">
      <alignment horizontal="center" vertical="center" wrapText="1"/>
    </xf>
    <xf numFmtId="0" fontId="6" fillId="11" borderId="41" xfId="0" applyFont="1" applyFill="1" applyBorder="1" applyAlignment="1" applyProtection="1">
      <alignment horizontal="center" vertical="center" wrapText="1"/>
    </xf>
    <xf numFmtId="166" fontId="7" fillId="3" borderId="48" xfId="1" applyNumberFormat="1" applyFont="1" applyFill="1" applyBorder="1" applyProtection="1">
      <protection locked="0"/>
    </xf>
    <xf numFmtId="44" fontId="7" fillId="3" borderId="41" xfId="1" applyFont="1" applyFill="1" applyBorder="1" applyProtection="1">
      <protection locked="0"/>
    </xf>
    <xf numFmtId="166" fontId="7" fillId="3" borderId="41" xfId="1" applyNumberFormat="1" applyFont="1" applyFill="1" applyBorder="1" applyProtection="1">
      <protection locked="0"/>
    </xf>
    <xf numFmtId="44" fontId="7" fillId="3" borderId="43" xfId="1" applyFont="1" applyFill="1" applyBorder="1" applyProtection="1">
      <protection locked="0"/>
    </xf>
    <xf numFmtId="166" fontId="7" fillId="3" borderId="43" xfId="1" applyNumberFormat="1" applyFont="1" applyFill="1" applyBorder="1" applyProtection="1">
      <protection locked="0"/>
    </xf>
    <xf numFmtId="44" fontId="7" fillId="3" borderId="48" xfId="1" applyFont="1" applyFill="1" applyBorder="1" applyProtection="1">
      <protection locked="0"/>
    </xf>
    <xf numFmtId="0" fontId="6" fillId="11" borderId="51" xfId="0" applyFont="1" applyFill="1" applyBorder="1" applyAlignment="1" applyProtection="1">
      <alignment horizontal="center" vertical="center" wrapText="1"/>
    </xf>
    <xf numFmtId="44" fontId="7" fillId="3" borderId="0" xfId="0" applyNumberFormat="1" applyFont="1" applyFill="1" applyAlignment="1" applyProtection="1">
      <alignment horizontal="center" vertical="center"/>
    </xf>
    <xf numFmtId="0" fontId="7" fillId="3" borderId="32" xfId="0" applyFont="1" applyFill="1" applyBorder="1" applyAlignment="1" applyProtection="1">
      <alignment horizontal="center" vertical="center"/>
      <protection locked="0"/>
    </xf>
    <xf numFmtId="0" fontId="7" fillId="39" borderId="22" xfId="0" applyFont="1" applyFill="1" applyBorder="1" applyAlignment="1" applyProtection="1">
      <alignment horizontal="center" vertical="center"/>
      <protection locked="0"/>
    </xf>
    <xf numFmtId="0" fontId="7" fillId="40" borderId="32" xfId="0" applyFont="1" applyFill="1" applyBorder="1" applyAlignment="1" applyProtection="1">
      <alignment horizontal="center" vertical="center"/>
      <protection locked="0"/>
    </xf>
    <xf numFmtId="0" fontId="7" fillId="41" borderId="32" xfId="0" applyFont="1" applyFill="1" applyBorder="1" applyAlignment="1" applyProtection="1">
      <alignment horizontal="center" vertical="center"/>
      <protection locked="0"/>
    </xf>
    <xf numFmtId="0" fontId="7" fillId="16" borderId="32" xfId="0" applyFont="1" applyFill="1" applyBorder="1" applyAlignment="1" applyProtection="1">
      <alignment horizontal="center" vertical="center"/>
      <protection locked="0"/>
    </xf>
    <xf numFmtId="0" fontId="7" fillId="19" borderId="39" xfId="0" applyFont="1" applyFill="1" applyBorder="1" applyAlignment="1" applyProtection="1">
      <alignment horizontal="center" vertical="center"/>
      <protection locked="0"/>
    </xf>
    <xf numFmtId="0" fontId="7" fillId="0" borderId="114" xfId="0" applyFont="1" applyBorder="1" applyAlignment="1" applyProtection="1">
      <alignment horizontal="center" vertical="center"/>
    </xf>
    <xf numFmtId="14" fontId="6" fillId="11" borderId="138" xfId="0" applyNumberFormat="1" applyFont="1" applyFill="1" applyBorder="1" applyAlignment="1" applyProtection="1">
      <alignment horizontal="center" vertical="center"/>
    </xf>
    <xf numFmtId="0" fontId="6" fillId="11" borderId="139" xfId="0" applyFont="1" applyFill="1" applyBorder="1" applyAlignment="1" applyProtection="1">
      <alignment horizontal="center" vertical="center"/>
    </xf>
    <xf numFmtId="0" fontId="6" fillId="11" borderId="140" xfId="0" applyFont="1" applyFill="1" applyBorder="1" applyAlignment="1" applyProtection="1">
      <alignment horizontal="center" vertical="center"/>
    </xf>
    <xf numFmtId="0" fontId="6" fillId="11" borderId="111" xfId="0" applyFont="1" applyFill="1" applyBorder="1" applyAlignment="1" applyProtection="1">
      <alignment horizontal="center" vertical="center" wrapText="1"/>
    </xf>
    <xf numFmtId="0" fontId="6" fillId="11" borderId="46" xfId="0" applyFont="1" applyFill="1" applyBorder="1" applyAlignment="1" applyProtection="1">
      <alignment horizontal="left" vertical="center" wrapText="1"/>
    </xf>
    <xf numFmtId="14" fontId="6" fillId="11" borderId="141" xfId="0" applyNumberFormat="1" applyFont="1" applyFill="1" applyBorder="1" applyAlignment="1" applyProtection="1">
      <alignment horizontal="center" vertical="center"/>
    </xf>
    <xf numFmtId="0" fontId="7" fillId="0" borderId="136" xfId="0" applyFont="1" applyBorder="1" applyAlignment="1" applyProtection="1">
      <alignment horizontal="left" vertical="center" wrapText="1"/>
    </xf>
    <xf numFmtId="0" fontId="7" fillId="0" borderId="38" xfId="0" applyFont="1" applyBorder="1" applyAlignment="1" applyProtection="1">
      <alignment vertical="center"/>
    </xf>
    <xf numFmtId="0" fontId="7" fillId="0" borderId="1" xfId="0" applyFont="1" applyBorder="1" applyAlignment="1" applyProtection="1">
      <alignment horizontal="center" vertical="center" wrapText="1"/>
    </xf>
    <xf numFmtId="0" fontId="7" fillId="0" borderId="1" xfId="0" applyFont="1" applyBorder="1" applyAlignment="1" applyProtection="1">
      <alignment vertical="center"/>
    </xf>
    <xf numFmtId="0" fontId="7" fillId="0" borderId="1" xfId="0" applyFont="1" applyBorder="1" applyAlignment="1" applyProtection="1">
      <alignment horizontal="center" vertical="center"/>
    </xf>
    <xf numFmtId="0" fontId="29" fillId="0" borderId="1" xfId="0" applyFont="1" applyBorder="1" applyAlignment="1" applyProtection="1">
      <alignment horizontal="center" vertical="center" wrapText="1"/>
    </xf>
    <xf numFmtId="0" fontId="4" fillId="3" borderId="45" xfId="0" applyFont="1" applyFill="1" applyBorder="1" applyAlignment="1" applyProtection="1"/>
    <xf numFmtId="0" fontId="4" fillId="3" borderId="46" xfId="0" applyFont="1" applyFill="1" applyBorder="1" applyAlignment="1" applyProtection="1"/>
    <xf numFmtId="0" fontId="4" fillId="3" borderId="47" xfId="0" applyFont="1" applyFill="1" applyBorder="1" applyAlignment="1" applyProtection="1"/>
    <xf numFmtId="0" fontId="7" fillId="3" borderId="0" xfId="0" applyFont="1" applyFill="1" applyAlignment="1" applyProtection="1">
      <protection locked="0"/>
    </xf>
    <xf numFmtId="0" fontId="7" fillId="3" borderId="40" xfId="0" applyFont="1" applyFill="1" applyBorder="1" applyAlignment="1" applyProtection="1">
      <protection locked="0"/>
    </xf>
    <xf numFmtId="0" fontId="7" fillId="27" borderId="50" xfId="0" applyFont="1" applyFill="1" applyBorder="1" applyAlignment="1" applyProtection="1">
      <alignment vertical="center"/>
    </xf>
    <xf numFmtId="0" fontId="7" fillId="27" borderId="51" xfId="0" applyFont="1" applyFill="1" applyBorder="1" applyAlignment="1" applyProtection="1">
      <alignment vertical="center"/>
    </xf>
    <xf numFmtId="0" fontId="7" fillId="27" borderId="142" xfId="0" applyFont="1" applyFill="1" applyBorder="1" applyAlignment="1" applyProtection="1">
      <alignment vertical="center"/>
    </xf>
    <xf numFmtId="166" fontId="7" fillId="37" borderId="62" xfId="1" applyNumberFormat="1" applyFont="1" applyFill="1" applyBorder="1" applyAlignment="1" applyProtection="1">
      <alignment horizontal="center" vertical="center"/>
    </xf>
    <xf numFmtId="166" fontId="7" fillId="37" borderId="64" xfId="1" applyNumberFormat="1" applyFont="1" applyFill="1" applyBorder="1" applyAlignment="1" applyProtection="1">
      <alignment horizontal="center" vertical="center"/>
    </xf>
    <xf numFmtId="166" fontId="7" fillId="37" borderId="4" xfId="1" applyNumberFormat="1" applyFont="1" applyFill="1" applyBorder="1" applyAlignment="1" applyProtection="1">
      <alignment horizontal="center" vertical="center"/>
    </xf>
    <xf numFmtId="1" fontId="7" fillId="37" borderId="4" xfId="0" applyNumberFormat="1" applyFont="1" applyFill="1" applyBorder="1" applyAlignment="1" applyProtection="1">
      <alignment horizontal="center" vertical="center"/>
    </xf>
    <xf numFmtId="1" fontId="7" fillId="37" borderId="1" xfId="0" applyNumberFormat="1" applyFont="1" applyFill="1" applyBorder="1" applyAlignment="1" applyProtection="1">
      <alignment horizontal="center" vertical="center"/>
    </xf>
    <xf numFmtId="1" fontId="7" fillId="37" borderId="0" xfId="0" applyNumberFormat="1" applyFont="1" applyFill="1" applyBorder="1" applyAlignment="1" applyProtection="1">
      <alignment horizontal="center" vertical="center"/>
    </xf>
    <xf numFmtId="166" fontId="4" fillId="37" borderId="46" xfId="1" applyNumberFormat="1" applyFont="1" applyFill="1" applyBorder="1" applyAlignment="1" applyProtection="1">
      <alignment horizontal="center"/>
    </xf>
    <xf numFmtId="9" fontId="7" fillId="0" borderId="4" xfId="10" applyFont="1" applyBorder="1" applyAlignment="1" applyProtection="1">
      <alignment horizontal="center" vertical="center"/>
    </xf>
    <xf numFmtId="9" fontId="29" fillId="20" borderId="4" xfId="10" applyFont="1" applyFill="1" applyBorder="1" applyAlignment="1" applyProtection="1">
      <alignment horizontal="center" vertical="center"/>
    </xf>
    <xf numFmtId="167" fontId="7" fillId="20" borderId="4" xfId="10" applyNumberFormat="1" applyFont="1" applyFill="1" applyBorder="1" applyAlignment="1" applyProtection="1">
      <alignment horizontal="center" vertical="center"/>
    </xf>
    <xf numFmtId="9" fontId="7" fillId="15" borderId="4" xfId="10" applyFont="1" applyFill="1" applyBorder="1" applyAlignment="1" applyProtection="1">
      <alignment horizontal="center" vertical="center"/>
    </xf>
    <xf numFmtId="9" fontId="7" fillId="20" borderId="4" xfId="10" applyFont="1" applyFill="1" applyBorder="1" applyAlignment="1" applyProtection="1">
      <alignment horizontal="center" vertical="center"/>
    </xf>
    <xf numFmtId="9" fontId="4" fillId="3" borderId="46" xfId="10" applyFont="1" applyFill="1" applyBorder="1" applyAlignment="1" applyProtection="1">
      <alignment horizontal="center"/>
    </xf>
    <xf numFmtId="166" fontId="4" fillId="37" borderId="45" xfId="1" applyNumberFormat="1" applyFont="1" applyFill="1" applyBorder="1" applyAlignment="1" applyProtection="1">
      <alignment horizontal="center"/>
    </xf>
    <xf numFmtId="1" fontId="7" fillId="15" borderId="31" xfId="0" applyNumberFormat="1" applyFont="1" applyFill="1" applyBorder="1" applyAlignment="1" applyProtection="1">
      <alignment horizontal="center" vertical="center"/>
    </xf>
    <xf numFmtId="1" fontId="7" fillId="20" borderId="31" xfId="0" applyNumberFormat="1" applyFont="1" applyFill="1" applyBorder="1" applyAlignment="1" applyProtection="1">
      <alignment horizontal="center" vertical="center"/>
    </xf>
    <xf numFmtId="166" fontId="4" fillId="3" borderId="47" xfId="1" applyNumberFormat="1" applyFont="1" applyFill="1" applyBorder="1" applyAlignment="1" applyProtection="1">
      <alignment horizontal="center"/>
    </xf>
    <xf numFmtId="166" fontId="7" fillId="27" borderId="15" xfId="1" applyNumberFormat="1" applyFont="1" applyFill="1" applyBorder="1" applyAlignment="1" applyProtection="1">
      <alignment horizontal="center" vertical="center"/>
    </xf>
    <xf numFmtId="166" fontId="7" fillId="0" borderId="15" xfId="1" applyNumberFormat="1" applyFont="1" applyBorder="1" applyAlignment="1" applyProtection="1">
      <alignment horizontal="center" vertical="center"/>
    </xf>
    <xf numFmtId="9" fontId="29" fillId="3" borderId="4" xfId="10" applyFont="1" applyFill="1" applyBorder="1" applyAlignment="1" applyProtection="1">
      <alignment horizontal="center" vertical="center"/>
    </xf>
    <xf numFmtId="166" fontId="7" fillId="3" borderId="0" xfId="1" applyNumberFormat="1" applyFont="1" applyFill="1" applyProtection="1">
      <protection locked="0"/>
    </xf>
    <xf numFmtId="166" fontId="6" fillId="30" borderId="47" xfId="1" applyNumberFormat="1" applyFont="1" applyFill="1" applyBorder="1" applyAlignment="1" applyProtection="1">
      <alignment horizontal="center" vertical="center" wrapText="1"/>
    </xf>
    <xf numFmtId="166" fontId="7" fillId="3" borderId="15" xfId="1" applyNumberFormat="1" applyFont="1" applyFill="1" applyBorder="1" applyAlignment="1" applyProtection="1">
      <alignment horizontal="center" vertical="center"/>
    </xf>
    <xf numFmtId="166" fontId="29" fillId="3" borderId="15" xfId="1" applyNumberFormat="1" applyFont="1" applyFill="1" applyBorder="1" applyAlignment="1" applyProtection="1">
      <alignment horizontal="center" vertical="center"/>
    </xf>
    <xf numFmtId="166" fontId="29" fillId="3" borderId="4" xfId="1" applyNumberFormat="1" applyFont="1" applyFill="1" applyBorder="1" applyAlignment="1" applyProtection="1">
      <alignment horizontal="center" vertical="center"/>
    </xf>
    <xf numFmtId="166" fontId="7" fillId="0" borderId="2" xfId="1" applyNumberFormat="1" applyFont="1" applyBorder="1" applyAlignment="1" applyProtection="1">
      <alignment horizontal="center" vertical="center"/>
    </xf>
    <xf numFmtId="166" fontId="7" fillId="0" borderId="0" xfId="1" applyNumberFormat="1" applyFont="1" applyBorder="1" applyAlignment="1" applyProtection="1">
      <alignment horizontal="center" vertical="center"/>
    </xf>
    <xf numFmtId="166" fontId="4" fillId="3" borderId="46" xfId="1" applyNumberFormat="1" applyFont="1" applyFill="1" applyBorder="1" applyAlignment="1" applyProtection="1">
      <alignment horizontal="center"/>
    </xf>
    <xf numFmtId="166" fontId="7" fillId="3" borderId="0" xfId="1" applyNumberFormat="1" applyFont="1" applyFill="1" applyBorder="1" applyProtection="1"/>
    <xf numFmtId="166" fontId="7" fillId="3" borderId="0" xfId="1" applyNumberFormat="1" applyFont="1" applyFill="1" applyBorder="1" applyProtection="1">
      <protection locked="0"/>
    </xf>
    <xf numFmtId="166" fontId="7" fillId="3" borderId="0" xfId="1" applyNumberFormat="1" applyFont="1" applyFill="1" applyBorder="1" applyAlignment="1" applyProtection="1">
      <alignment horizontal="center"/>
    </xf>
    <xf numFmtId="166" fontId="7" fillId="3" borderId="0" xfId="1" applyNumberFormat="1" applyFont="1" applyFill="1" applyAlignment="1" applyProtection="1">
      <alignment horizontal="center"/>
    </xf>
    <xf numFmtId="166" fontId="7" fillId="0" borderId="0" xfId="1" applyNumberFormat="1" applyFont="1" applyAlignment="1" applyProtection="1">
      <alignment horizontal="center"/>
    </xf>
    <xf numFmtId="166" fontId="7" fillId="0" borderId="37" xfId="1" applyNumberFormat="1" applyFont="1" applyBorder="1" applyAlignment="1" applyProtection="1">
      <alignment vertical="center"/>
      <protection locked="0"/>
    </xf>
    <xf numFmtId="166" fontId="7" fillId="0" borderId="38" xfId="1" applyNumberFormat="1" applyFont="1" applyBorder="1" applyAlignment="1" applyProtection="1">
      <alignment vertical="center"/>
      <protection locked="0"/>
    </xf>
    <xf numFmtId="166" fontId="7" fillId="0" borderId="38" xfId="1" applyNumberFormat="1" applyFont="1" applyFill="1" applyBorder="1" applyAlignment="1" applyProtection="1">
      <alignment vertical="center"/>
      <protection locked="0"/>
    </xf>
    <xf numFmtId="166" fontId="6" fillId="27" borderId="33" xfId="0" applyNumberFormat="1" applyFont="1" applyFill="1" applyBorder="1" applyAlignment="1" applyProtection="1">
      <alignment vertical="center" shrinkToFit="1"/>
      <protection locked="0"/>
    </xf>
    <xf numFmtId="9" fontId="7" fillId="3" borderId="4" xfId="10" applyFont="1" applyFill="1" applyBorder="1" applyAlignment="1" applyProtection="1">
      <alignment horizontal="center" vertical="center"/>
    </xf>
    <xf numFmtId="165" fontId="0" fillId="0" borderId="50" xfId="0" applyNumberFormat="1" applyBorder="1"/>
    <xf numFmtId="165" fontId="0" fillId="0" borderId="102" xfId="0" applyNumberFormat="1" applyBorder="1"/>
    <xf numFmtId="165" fontId="0" fillId="0" borderId="103" xfId="0" applyNumberFormat="1" applyBorder="1"/>
    <xf numFmtId="165" fontId="0" fillId="0" borderId="1" xfId="0" applyNumberFormat="1" applyBorder="1"/>
    <xf numFmtId="165" fontId="6" fillId="18" borderId="64" xfId="0" applyNumberFormat="1" applyFont="1" applyFill="1" applyBorder="1" applyAlignment="1" applyProtection="1">
      <alignment vertical="center"/>
    </xf>
    <xf numFmtId="165" fontId="0" fillId="0" borderId="64" xfId="0" applyNumberFormat="1" applyBorder="1"/>
    <xf numFmtId="14" fontId="35" fillId="4" borderId="55" xfId="0" applyNumberFormat="1" applyFont="1" applyFill="1" applyBorder="1" applyAlignment="1" applyProtection="1">
      <alignment horizontal="left" vertical="center"/>
      <protection locked="0"/>
    </xf>
    <xf numFmtId="0" fontId="6" fillId="6" borderId="53" xfId="0" applyFont="1" applyFill="1" applyBorder="1" applyAlignment="1" applyProtection="1">
      <alignment horizontal="left" vertical="top" wrapText="1"/>
      <protection locked="0"/>
    </xf>
    <xf numFmtId="0" fontId="7" fillId="3" borderId="0" xfId="0" applyFont="1" applyFill="1" applyAlignment="1" applyProtection="1">
      <alignment horizontal="center" vertical="center" wrapText="1"/>
      <protection locked="0"/>
    </xf>
    <xf numFmtId="0" fontId="0" fillId="0" borderId="89" xfId="0" applyBorder="1" applyAlignment="1">
      <alignment wrapText="1"/>
    </xf>
    <xf numFmtId="0" fontId="0" fillId="0" borderId="64" xfId="0" applyBorder="1" applyAlignment="1">
      <alignment wrapText="1"/>
    </xf>
    <xf numFmtId="0" fontId="0" fillId="0" borderId="66" xfId="0" applyBorder="1" applyAlignment="1">
      <alignment wrapText="1"/>
    </xf>
    <xf numFmtId="0" fontId="7" fillId="18" borderId="69" xfId="0" applyFont="1" applyFill="1" applyBorder="1" applyAlignment="1" applyProtection="1">
      <alignment horizontal="center" vertical="center" wrapText="1"/>
      <protection locked="0"/>
    </xf>
    <xf numFmtId="0" fontId="6" fillId="23" borderId="0" xfId="0" applyFont="1" applyFill="1" applyBorder="1" applyAlignment="1" applyProtection="1">
      <alignment horizontal="left" vertical="top"/>
      <protection locked="0"/>
    </xf>
    <xf numFmtId="0" fontId="6" fillId="23" borderId="0" xfId="0" applyFont="1" applyFill="1" applyBorder="1" applyAlignment="1" applyProtection="1">
      <alignment horizontal="left" vertical="top" wrapText="1"/>
      <protection locked="0"/>
    </xf>
    <xf numFmtId="0" fontId="6" fillId="23" borderId="0" xfId="0" applyFont="1" applyFill="1" applyAlignment="1" applyProtection="1">
      <alignment horizontal="center" vertical="center" wrapText="1"/>
      <protection locked="0"/>
    </xf>
    <xf numFmtId="0" fontId="26" fillId="23" borderId="0" xfId="0" applyFont="1" applyFill="1" applyAlignment="1">
      <alignment wrapText="1"/>
    </xf>
    <xf numFmtId="0" fontId="6" fillId="18" borderId="45" xfId="0" applyFont="1" applyFill="1" applyBorder="1" applyAlignment="1" applyProtection="1">
      <alignment horizontal="center" vertical="center"/>
    </xf>
    <xf numFmtId="0" fontId="0" fillId="0" borderId="59" xfId="0" applyBorder="1"/>
    <xf numFmtId="165" fontId="0" fillId="0" borderId="109" xfId="0" applyNumberFormat="1" applyBorder="1"/>
    <xf numFmtId="165" fontId="0" fillId="0" borderId="62" xfId="0" applyNumberFormat="1" applyBorder="1"/>
    <xf numFmtId="165" fontId="0" fillId="0" borderId="4" xfId="0" applyNumberFormat="1" applyBorder="1"/>
    <xf numFmtId="0" fontId="0" fillId="0" borderId="62" xfId="0" applyBorder="1" applyAlignment="1">
      <alignment wrapText="1"/>
    </xf>
    <xf numFmtId="0" fontId="6" fillId="15" borderId="55" xfId="0" applyFont="1" applyFill="1" applyBorder="1" applyAlignment="1" applyProtection="1">
      <alignment horizontal="center" vertical="center" wrapText="1"/>
      <protection locked="0"/>
    </xf>
    <xf numFmtId="165" fontId="0" fillId="42" borderId="2" xfId="0" applyNumberFormat="1" applyFill="1" applyBorder="1"/>
    <xf numFmtId="165" fontId="0" fillId="42" borderId="147" xfId="0" applyNumberFormat="1" applyFill="1" applyBorder="1"/>
    <xf numFmtId="165" fontId="0" fillId="42" borderId="15" xfId="0" applyNumberFormat="1" applyFill="1" applyBorder="1"/>
    <xf numFmtId="0" fontId="6" fillId="6" borderId="0" xfId="0" applyFont="1" applyFill="1" applyBorder="1" applyAlignment="1" applyProtection="1">
      <alignment horizontal="left" vertical="top" wrapText="1"/>
      <protection locked="0"/>
    </xf>
    <xf numFmtId="0" fontId="5" fillId="3" borderId="0" xfId="0" applyFont="1" applyFill="1" applyProtection="1">
      <protection locked="0"/>
    </xf>
    <xf numFmtId="0" fontId="37" fillId="0" borderId="0" xfId="0" applyFont="1"/>
    <xf numFmtId="0" fontId="38" fillId="3" borderId="0" xfId="0" applyFont="1" applyFill="1" applyAlignment="1" applyProtection="1">
      <alignment horizontal="left"/>
      <protection locked="0"/>
    </xf>
    <xf numFmtId="0" fontId="39" fillId="3" borderId="0" xfId="0" applyFont="1" applyFill="1" applyBorder="1" applyAlignment="1" applyProtection="1">
      <alignment horizontal="left" vertical="center"/>
      <protection locked="0"/>
    </xf>
    <xf numFmtId="165" fontId="39" fillId="3" borderId="0" xfId="0" applyNumberFormat="1" applyFont="1" applyFill="1" applyBorder="1" applyAlignment="1" applyProtection="1">
      <alignment horizontal="left" vertical="center"/>
      <protection locked="0"/>
    </xf>
    <xf numFmtId="0" fontId="40" fillId="3" borderId="0" xfId="0" applyFont="1" applyFill="1" applyProtection="1">
      <protection locked="0"/>
    </xf>
    <xf numFmtId="0" fontId="16" fillId="23" borderId="0" xfId="0" applyFont="1" applyFill="1" applyBorder="1" applyAlignment="1" applyProtection="1">
      <alignment horizontal="center" vertical="center"/>
      <protection locked="0"/>
    </xf>
    <xf numFmtId="0" fontId="41" fillId="0" borderId="0" xfId="0" applyFont="1"/>
    <xf numFmtId="0" fontId="7" fillId="18" borderId="94" xfId="0" applyFont="1" applyFill="1" applyBorder="1" applyAlignment="1" applyProtection="1">
      <alignment horizontal="center" vertical="center" wrapText="1"/>
      <protection locked="0"/>
    </xf>
    <xf numFmtId="0" fontId="4" fillId="11" borderId="41" xfId="0" applyFont="1" applyFill="1" applyBorder="1" applyAlignment="1" applyProtection="1">
      <alignment horizontal="center" vertical="center" wrapText="1"/>
      <protection locked="0"/>
    </xf>
    <xf numFmtId="0" fontId="4" fillId="11" borderId="42" xfId="0" applyFont="1" applyFill="1" applyBorder="1" applyAlignment="1" applyProtection="1">
      <alignment horizontal="center" vertical="center" wrapText="1"/>
      <protection locked="0"/>
    </xf>
    <xf numFmtId="165" fontId="4" fillId="11" borderId="51" xfId="0" applyNumberFormat="1" applyFont="1" applyFill="1" applyBorder="1" applyAlignment="1" applyProtection="1">
      <alignment horizontal="center" vertical="center" wrapText="1"/>
      <protection locked="0"/>
    </xf>
    <xf numFmtId="165" fontId="4" fillId="11" borderId="89" xfId="0" applyNumberFormat="1" applyFont="1" applyFill="1" applyBorder="1" applyAlignment="1" applyProtection="1">
      <alignment horizontal="center" vertical="center" wrapText="1"/>
      <protection locked="0"/>
    </xf>
    <xf numFmtId="165" fontId="4" fillId="11" borderId="143" xfId="0" applyNumberFormat="1" applyFont="1" applyFill="1" applyBorder="1" applyAlignment="1" applyProtection="1">
      <alignment horizontal="center" vertical="center" wrapText="1"/>
      <protection locked="0"/>
    </xf>
    <xf numFmtId="165" fontId="4" fillId="11" borderId="90" xfId="0" applyNumberFormat="1" applyFont="1" applyFill="1" applyBorder="1" applyAlignment="1" applyProtection="1">
      <alignment horizontal="center" vertical="center" wrapText="1"/>
      <protection locked="0"/>
    </xf>
    <xf numFmtId="165" fontId="6" fillId="18" borderId="2" xfId="0" applyNumberFormat="1" applyFont="1" applyFill="1" applyBorder="1" applyAlignment="1" applyProtection="1">
      <alignment vertical="center"/>
    </xf>
    <xf numFmtId="165" fontId="0" fillId="42" borderId="80" xfId="0" applyNumberFormat="1" applyFill="1" applyBorder="1"/>
    <xf numFmtId="165" fontId="6" fillId="42" borderId="45" xfId="0" applyNumberFormat="1" applyFont="1" applyFill="1" applyBorder="1" applyAlignment="1" applyProtection="1">
      <alignment horizontal="center" vertical="center"/>
    </xf>
    <xf numFmtId="165" fontId="6" fillId="42" borderId="54" xfId="0" applyNumberFormat="1" applyFont="1" applyFill="1" applyBorder="1" applyAlignment="1" applyProtection="1">
      <alignment horizontal="center" vertical="center"/>
    </xf>
    <xf numFmtId="165" fontId="6" fillId="42" borderId="54" xfId="0" applyNumberFormat="1" applyFont="1" applyFill="1" applyBorder="1" applyAlignment="1" applyProtection="1">
      <alignment horizontal="center" vertical="center" wrapText="1"/>
    </xf>
    <xf numFmtId="165" fontId="7" fillId="3" borderId="0" xfId="0" applyNumberFormat="1" applyFont="1" applyFill="1" applyAlignment="1" applyProtection="1">
      <alignment horizontal="center" wrapText="1"/>
      <protection locked="0"/>
    </xf>
    <xf numFmtId="165" fontId="39" fillId="3" borderId="0" xfId="0" applyNumberFormat="1" applyFont="1" applyFill="1" applyBorder="1" applyAlignment="1" applyProtection="1">
      <alignment horizontal="left" vertical="center" wrapText="1"/>
      <protection locked="0"/>
    </xf>
    <xf numFmtId="165" fontId="6" fillId="18" borderId="83" xfId="0" applyNumberFormat="1" applyFont="1" applyFill="1" applyBorder="1" applyAlignment="1" applyProtection="1">
      <alignment vertical="center" wrapText="1"/>
    </xf>
    <xf numFmtId="165" fontId="0" fillId="0" borderId="83" xfId="0" applyNumberFormat="1" applyBorder="1" applyAlignment="1">
      <alignment wrapText="1"/>
    </xf>
    <xf numFmtId="165" fontId="0" fillId="0" borderId="80" xfId="0" applyNumberFormat="1" applyBorder="1" applyAlignment="1">
      <alignment wrapText="1"/>
    </xf>
    <xf numFmtId="165" fontId="0" fillId="0" borderId="0" xfId="0" applyNumberFormat="1" applyAlignment="1">
      <alignment wrapText="1"/>
    </xf>
    <xf numFmtId="0" fontId="6" fillId="23" borderId="4" xfId="0" applyFont="1" applyFill="1" applyBorder="1" applyAlignment="1" applyProtection="1">
      <alignment horizontal="center" vertical="center" wrapText="1"/>
      <protection locked="0"/>
    </xf>
    <xf numFmtId="0" fontId="26" fillId="23" borderId="4" xfId="0" applyFont="1" applyFill="1" applyBorder="1" applyAlignment="1">
      <alignment wrapText="1"/>
    </xf>
    <xf numFmtId="0" fontId="7" fillId="7" borderId="55" xfId="0" applyFont="1" applyFill="1" applyBorder="1" applyAlignment="1" applyProtection="1">
      <alignment horizontal="center" vertical="center" wrapText="1"/>
      <protection locked="0"/>
    </xf>
    <xf numFmtId="0" fontId="7" fillId="8" borderId="55" xfId="0" applyFont="1" applyFill="1" applyBorder="1" applyAlignment="1" applyProtection="1">
      <alignment horizontal="center" vertical="center" wrapText="1"/>
      <protection locked="0"/>
    </xf>
    <xf numFmtId="165" fontId="26" fillId="23" borderId="4" xfId="0" applyNumberFormat="1" applyFont="1" applyFill="1" applyBorder="1" applyAlignment="1">
      <alignment wrapText="1"/>
    </xf>
    <xf numFmtId="14" fontId="0" fillId="0" borderId="75" xfId="0" applyNumberFormat="1" applyBorder="1"/>
    <xf numFmtId="3" fontId="0" fillId="0" borderId="62" xfId="0" applyNumberFormat="1" applyBorder="1" applyAlignment="1">
      <alignment wrapText="1"/>
    </xf>
    <xf numFmtId="165" fontId="0" fillId="0" borderId="1" xfId="0" applyNumberFormat="1" applyBorder="1" applyAlignment="1">
      <alignment wrapText="1"/>
    </xf>
    <xf numFmtId="0" fontId="7" fillId="3" borderId="0" xfId="0" applyFont="1" applyFill="1" applyAlignment="1" applyProtection="1">
      <alignment horizontal="center" wrapText="1"/>
      <protection locked="0"/>
    </xf>
    <xf numFmtId="0" fontId="6" fillId="6" borderId="45" xfId="0" applyFont="1" applyFill="1" applyBorder="1" applyAlignment="1" applyProtection="1">
      <alignment horizontal="left" vertical="top" wrapText="1"/>
      <protection locked="0"/>
    </xf>
    <xf numFmtId="0" fontId="3" fillId="0" borderId="0" xfId="0" applyFont="1" applyAlignment="1">
      <alignment wrapText="1"/>
    </xf>
    <xf numFmtId="0" fontId="7" fillId="8" borderId="22" xfId="0" applyFont="1" applyFill="1" applyBorder="1" applyAlignment="1" applyProtection="1">
      <alignment horizontal="center" vertical="center"/>
      <protection locked="0"/>
    </xf>
    <xf numFmtId="0" fontId="6" fillId="0" borderId="5" xfId="0" applyFont="1" applyBorder="1" applyAlignment="1" applyProtection="1">
      <alignment vertical="center"/>
      <protection locked="0"/>
    </xf>
    <xf numFmtId="0" fontId="7" fillId="15" borderId="23" xfId="0" applyFont="1" applyFill="1" applyBorder="1" applyAlignment="1" applyProtection="1">
      <alignment vertical="center"/>
    </xf>
    <xf numFmtId="0" fontId="7" fillId="0" borderId="0" xfId="0" applyFont="1" applyBorder="1" applyAlignment="1" applyProtection="1">
      <alignment horizontal="center" vertical="center"/>
    </xf>
    <xf numFmtId="0" fontId="7" fillId="0" borderId="146" xfId="0" applyFont="1" applyBorder="1" applyAlignment="1" applyProtection="1">
      <alignment horizontal="center" vertical="center"/>
      <protection locked="0"/>
    </xf>
    <xf numFmtId="0" fontId="7" fillId="0" borderId="150" xfId="0" applyFont="1" applyBorder="1" applyAlignment="1" applyProtection="1">
      <alignment horizontal="center" vertical="center"/>
      <protection locked="0"/>
    </xf>
    <xf numFmtId="0" fontId="26" fillId="18" borderId="1" xfId="0" applyFont="1" applyFill="1" applyBorder="1" applyAlignment="1">
      <alignment horizontal="center"/>
    </xf>
    <xf numFmtId="168" fontId="0" fillId="42" borderId="15" xfId="14" applyNumberFormat="1" applyFont="1" applyFill="1" applyBorder="1"/>
    <xf numFmtId="0" fontId="37" fillId="0" borderId="1" xfId="0" applyFont="1" applyBorder="1"/>
    <xf numFmtId="0" fontId="0" fillId="0" borderId="1" xfId="0" applyBorder="1"/>
    <xf numFmtId="0" fontId="26" fillId="23" borderId="1" xfId="0" applyFont="1" applyFill="1" applyBorder="1" applyAlignment="1">
      <alignment wrapText="1"/>
    </xf>
    <xf numFmtId="0" fontId="0" fillId="0" borderId="1" xfId="0" applyFont="1" applyBorder="1"/>
    <xf numFmtId="0" fontId="0" fillId="0" borderId="1" xfId="0" applyFont="1" applyBorder="1" applyAlignment="1">
      <alignment wrapText="1"/>
    </xf>
    <xf numFmtId="0" fontId="26" fillId="0" borderId="1" xfId="0" applyFont="1" applyFill="1" applyBorder="1" applyAlignment="1">
      <alignment horizontal="center"/>
    </xf>
    <xf numFmtId="0" fontId="0" fillId="0" borderId="1" xfId="0" applyFont="1" applyFill="1" applyBorder="1" applyAlignment="1">
      <alignment wrapText="1"/>
    </xf>
    <xf numFmtId="0" fontId="26" fillId="0" borderId="1" xfId="0" applyFont="1" applyFill="1" applyBorder="1" applyAlignment="1">
      <alignment wrapText="1"/>
    </xf>
    <xf numFmtId="0" fontId="0" fillId="0" borderId="1" xfId="0" applyFill="1" applyBorder="1"/>
    <xf numFmtId="0" fontId="3" fillId="3" borderId="75" xfId="0" applyFont="1" applyFill="1" applyBorder="1" applyAlignment="1" applyProtection="1">
      <alignment horizontal="center" vertical="center"/>
    </xf>
    <xf numFmtId="0" fontId="3" fillId="18" borderId="69" xfId="0" applyFont="1" applyFill="1" applyBorder="1" applyAlignment="1" applyProtection="1">
      <alignment horizontal="center" vertical="center" wrapText="1"/>
      <protection locked="0"/>
    </xf>
    <xf numFmtId="0" fontId="3" fillId="18" borderId="94" xfId="0" applyFont="1" applyFill="1" applyBorder="1" applyAlignment="1" applyProtection="1">
      <alignment horizontal="center" vertical="center" wrapText="1"/>
      <protection locked="0"/>
    </xf>
    <xf numFmtId="0" fontId="3" fillId="0" borderId="1" xfId="0" applyFont="1" applyFill="1" applyBorder="1" applyAlignment="1" applyProtection="1">
      <alignment horizontal="left" vertical="center" wrapText="1"/>
    </xf>
    <xf numFmtId="0" fontId="3" fillId="0" borderId="75" xfId="0" applyFont="1" applyFill="1" applyBorder="1" applyAlignment="1" applyProtection="1">
      <alignment horizontal="left" vertical="center" wrapText="1"/>
    </xf>
    <xf numFmtId="0" fontId="3" fillId="0" borderId="1" xfId="0" applyFont="1" applyBorder="1" applyAlignment="1">
      <alignment wrapText="1"/>
    </xf>
    <xf numFmtId="0" fontId="7" fillId="3" borderId="1" xfId="0" applyFont="1" applyFill="1" applyBorder="1" applyAlignment="1" applyProtection="1">
      <alignment horizontal="center" vertical="center"/>
    </xf>
    <xf numFmtId="0" fontId="7" fillId="18" borderId="1" xfId="0" applyFont="1" applyFill="1" applyBorder="1" applyAlignment="1" applyProtection="1">
      <alignment horizontal="center" vertical="center" wrapText="1"/>
      <protection locked="0"/>
    </xf>
    <xf numFmtId="165" fontId="26" fillId="23" borderId="1" xfId="0" applyNumberFormat="1" applyFont="1" applyFill="1" applyBorder="1" applyAlignment="1">
      <alignment wrapText="1"/>
    </xf>
    <xf numFmtId="0" fontId="6" fillId="23" borderId="1" xfId="0" applyFont="1" applyFill="1" applyBorder="1" applyAlignment="1" applyProtection="1">
      <alignment horizontal="center" vertical="center" wrapText="1"/>
      <protection locked="0"/>
    </xf>
    <xf numFmtId="0" fontId="51" fillId="18" borderId="1" xfId="0" applyFont="1" applyFill="1" applyBorder="1" applyAlignment="1">
      <alignment horizontal="center" vertical="center" wrapText="1"/>
    </xf>
    <xf numFmtId="0" fontId="26" fillId="18" borderId="1" xfId="0" applyFont="1" applyFill="1" applyBorder="1" applyAlignment="1">
      <alignment horizontal="center" wrapText="1"/>
    </xf>
    <xf numFmtId="9" fontId="0" fillId="0" borderId="0" xfId="10" applyFont="1" applyAlignment="1">
      <alignment wrapText="1"/>
    </xf>
    <xf numFmtId="9" fontId="53" fillId="29" borderId="1" xfId="10" applyNumberFormat="1" applyFont="1" applyFill="1" applyBorder="1" applyAlignment="1">
      <alignment horizontal="center" wrapText="1"/>
    </xf>
    <xf numFmtId="168" fontId="0" fillId="0" borderId="0" xfId="0" applyNumberFormat="1" applyAlignment="1">
      <alignment wrapText="1"/>
    </xf>
    <xf numFmtId="0" fontId="26" fillId="0" borderId="0" xfId="0" applyFont="1" applyAlignment="1">
      <alignment horizontal="center" wrapText="1"/>
    </xf>
    <xf numFmtId="0" fontId="0" fillId="0" borderId="0" xfId="0" applyAlignment="1">
      <alignment horizontal="center" wrapText="1"/>
    </xf>
    <xf numFmtId="168" fontId="53" fillId="0" borderId="0" xfId="0" applyNumberFormat="1" applyFont="1" applyAlignment="1">
      <alignment horizontal="center" wrapText="1"/>
    </xf>
    <xf numFmtId="0" fontId="53" fillId="0" borderId="0" xfId="0" applyFont="1" applyAlignment="1">
      <alignment horizontal="center" wrapText="1"/>
    </xf>
    <xf numFmtId="0" fontId="16" fillId="3" borderId="0" xfId="0" applyFont="1" applyFill="1" applyBorder="1" applyAlignment="1" applyProtection="1">
      <alignment horizontal="center" vertical="center"/>
      <protection locked="0"/>
    </xf>
    <xf numFmtId="0" fontId="6" fillId="6" borderId="0" xfId="0" applyFont="1" applyFill="1" applyBorder="1" applyAlignment="1" applyProtection="1">
      <alignment horizontal="left" vertical="top" wrapText="1"/>
      <protection locked="0"/>
    </xf>
    <xf numFmtId="0" fontId="6" fillId="6" borderId="40" xfId="0" applyFont="1" applyFill="1" applyBorder="1" applyAlignment="1" applyProtection="1">
      <alignment horizontal="left" vertical="top" wrapText="1"/>
      <protection locked="0"/>
    </xf>
    <xf numFmtId="0" fontId="6" fillId="6" borderId="46" xfId="0" applyFont="1" applyFill="1" applyBorder="1" applyAlignment="1" applyProtection="1">
      <alignment horizontal="left" vertical="top" wrapText="1"/>
      <protection locked="0"/>
    </xf>
    <xf numFmtId="165" fontId="4" fillId="11" borderId="99" xfId="0" applyNumberFormat="1" applyFont="1" applyFill="1" applyBorder="1" applyAlignment="1" applyProtection="1">
      <alignment horizontal="center" vertical="center" wrapText="1"/>
      <protection locked="0"/>
    </xf>
    <xf numFmtId="165" fontId="4" fillId="11" borderId="127" xfId="0" applyNumberFormat="1" applyFont="1" applyFill="1" applyBorder="1" applyAlignment="1" applyProtection="1">
      <alignment horizontal="center" vertical="center" wrapText="1"/>
      <protection locked="0"/>
    </xf>
    <xf numFmtId="0" fontId="4" fillId="11" borderId="53" xfId="0" applyFont="1" applyFill="1" applyBorder="1" applyAlignment="1" applyProtection="1">
      <alignment horizontal="center" vertical="center" wrapText="1"/>
      <protection locked="0"/>
    </xf>
    <xf numFmtId="165" fontId="6" fillId="42" borderId="111" xfId="0" applyNumberFormat="1" applyFont="1" applyFill="1" applyBorder="1" applyAlignment="1" applyProtection="1">
      <alignment horizontal="center" vertical="center"/>
    </xf>
    <xf numFmtId="165" fontId="6" fillId="42" borderId="111" xfId="0" applyNumberFormat="1" applyFont="1" applyFill="1" applyBorder="1" applyAlignment="1" applyProtection="1">
      <alignment horizontal="center" vertical="center" wrapText="1"/>
    </xf>
    <xf numFmtId="165" fontId="4" fillId="18" borderId="111" xfId="0" applyNumberFormat="1" applyFont="1" applyFill="1" applyBorder="1" applyAlignment="1" applyProtection="1">
      <alignment horizontal="center" vertical="center" wrapText="1"/>
      <protection locked="0"/>
    </xf>
    <xf numFmtId="165" fontId="4" fillId="18" borderId="63" xfId="0" applyNumberFormat="1" applyFont="1" applyFill="1" applyBorder="1" applyAlignment="1" applyProtection="1">
      <alignment horizontal="center" vertical="center" wrapText="1"/>
      <protection locked="0"/>
    </xf>
    <xf numFmtId="165" fontId="0" fillId="0" borderId="2" xfId="0" applyNumberFormat="1" applyBorder="1" applyAlignment="1">
      <alignment wrapText="1"/>
    </xf>
    <xf numFmtId="165" fontId="0" fillId="0" borderId="15" xfId="0" applyNumberFormat="1" applyBorder="1" applyAlignment="1">
      <alignment wrapText="1"/>
    </xf>
    <xf numFmtId="0" fontId="7" fillId="0" borderId="55" xfId="0" applyFont="1" applyFill="1" applyBorder="1" applyAlignment="1" applyProtection="1">
      <alignment horizontal="left" vertical="center" wrapText="1"/>
    </xf>
    <xf numFmtId="165" fontId="0" fillId="0" borderId="143" xfId="0" applyNumberFormat="1" applyBorder="1" applyAlignment="1">
      <alignment wrapText="1"/>
    </xf>
    <xf numFmtId="165" fontId="0" fillId="0" borderId="89" xfId="0" applyNumberFormat="1" applyBorder="1"/>
    <xf numFmtId="165" fontId="0" fillId="42" borderId="92" xfId="0" applyNumberFormat="1" applyFill="1" applyBorder="1"/>
    <xf numFmtId="0" fontId="0" fillId="0" borderId="107" xfId="0" applyBorder="1" applyAlignment="1">
      <alignment wrapText="1"/>
    </xf>
    <xf numFmtId="0" fontId="0" fillId="0" borderId="74" xfId="0" applyBorder="1" applyAlignment="1">
      <alignment wrapText="1"/>
    </xf>
    <xf numFmtId="0" fontId="3" fillId="3" borderId="63" xfId="0" applyFont="1" applyFill="1" applyBorder="1" applyAlignment="1" applyProtection="1">
      <alignment vertical="center" wrapText="1"/>
    </xf>
    <xf numFmtId="0" fontId="3" fillId="3" borderId="59" xfId="0" applyFont="1" applyFill="1" applyBorder="1" applyAlignment="1" applyProtection="1">
      <alignment horizontal="center" vertical="center"/>
    </xf>
    <xf numFmtId="0" fontId="45" fillId="0" borderId="89" xfId="0" applyFont="1" applyBorder="1" applyAlignment="1">
      <alignment wrapText="1"/>
    </xf>
    <xf numFmtId="0" fontId="45" fillId="0" borderId="0" xfId="0" applyFont="1"/>
    <xf numFmtId="0" fontId="45" fillId="0" borderId="62" xfId="0" applyFont="1" applyBorder="1" applyAlignment="1">
      <alignment wrapText="1"/>
    </xf>
    <xf numFmtId="0" fontId="45" fillId="0" borderId="66" xfId="0" applyFont="1" applyBorder="1" applyAlignment="1">
      <alignment wrapText="1"/>
    </xf>
    <xf numFmtId="1" fontId="3" fillId="18" borderId="69" xfId="0" applyNumberFormat="1" applyFont="1" applyFill="1" applyBorder="1" applyAlignment="1" applyProtection="1">
      <alignment horizontal="center" vertical="center" wrapText="1"/>
      <protection locked="0"/>
    </xf>
    <xf numFmtId="0" fontId="45" fillId="0" borderId="64" xfId="0" applyFont="1" applyBorder="1" applyAlignment="1">
      <alignment wrapText="1"/>
    </xf>
    <xf numFmtId="0" fontId="45" fillId="0" borderId="146" xfId="0" applyFont="1" applyBorder="1" applyAlignment="1">
      <alignment wrapText="1"/>
    </xf>
    <xf numFmtId="0" fontId="3" fillId="3" borderId="41" xfId="0" applyFont="1" applyFill="1" applyBorder="1" applyAlignment="1" applyProtection="1">
      <alignment horizontal="center" vertical="center"/>
    </xf>
    <xf numFmtId="0" fontId="3" fillId="18" borderId="91" xfId="0" applyFont="1" applyFill="1" applyBorder="1" applyAlignment="1" applyProtection="1">
      <alignment horizontal="center" vertical="center" wrapText="1"/>
      <protection locked="0"/>
    </xf>
    <xf numFmtId="0" fontId="45" fillId="0" borderId="0" xfId="0" applyFont="1" applyBorder="1"/>
    <xf numFmtId="0" fontId="3" fillId="3" borderId="55" xfId="0" applyFont="1" applyFill="1" applyBorder="1" applyAlignment="1" applyProtection="1">
      <alignment horizontal="center" vertical="center"/>
    </xf>
    <xf numFmtId="0" fontId="45" fillId="0" borderId="53" xfId="0" applyFont="1" applyBorder="1" applyAlignment="1">
      <alignment wrapText="1"/>
    </xf>
    <xf numFmtId="0" fontId="45" fillId="0" borderId="40" xfId="0" applyFont="1" applyBorder="1"/>
    <xf numFmtId="0" fontId="3" fillId="3" borderId="47" xfId="0" applyFont="1" applyFill="1" applyBorder="1" applyAlignment="1" applyProtection="1">
      <alignment horizontal="center" vertical="center"/>
    </xf>
    <xf numFmtId="0" fontId="6" fillId="6" borderId="0" xfId="0" applyFont="1" applyFill="1" applyBorder="1" applyAlignment="1" applyProtection="1">
      <alignment horizontal="left" vertical="top" wrapText="1"/>
      <protection locked="0"/>
    </xf>
    <xf numFmtId="0" fontId="7" fillId="3" borderId="48" xfId="0" applyFont="1" applyFill="1" applyBorder="1" applyAlignment="1" applyProtection="1">
      <alignment horizontal="center" vertical="center"/>
    </xf>
    <xf numFmtId="165" fontId="52" fillId="0" borderId="62" xfId="0" applyNumberFormat="1" applyFont="1" applyBorder="1"/>
    <xf numFmtId="165" fontId="52" fillId="42" borderId="15" xfId="0" applyNumberFormat="1" applyFont="1" applyFill="1" applyBorder="1"/>
    <xf numFmtId="165" fontId="52" fillId="42" borderId="80" xfId="0" applyNumberFormat="1" applyFont="1" applyFill="1" applyBorder="1"/>
    <xf numFmtId="165" fontId="52" fillId="0" borderId="2" xfId="0" applyNumberFormat="1" applyFont="1" applyBorder="1" applyAlignment="1">
      <alignment wrapText="1"/>
    </xf>
    <xf numFmtId="0" fontId="52" fillId="0" borderId="89" xfId="0" applyFont="1" applyBorder="1" applyAlignment="1">
      <alignment wrapText="1"/>
    </xf>
    <xf numFmtId="0" fontId="52" fillId="0" borderId="143" xfId="0" applyFont="1" applyBorder="1" applyAlignment="1">
      <alignment wrapText="1"/>
    </xf>
    <xf numFmtId="0" fontId="52" fillId="0" borderId="90" xfId="0" applyFont="1" applyBorder="1" applyAlignment="1">
      <alignment wrapText="1"/>
    </xf>
    <xf numFmtId="0" fontId="52" fillId="0" borderId="0" xfId="0" applyFont="1"/>
    <xf numFmtId="0" fontId="52" fillId="0" borderId="62" xfId="0" applyFont="1" applyBorder="1" applyAlignment="1">
      <alignment wrapText="1"/>
    </xf>
    <xf numFmtId="165" fontId="8" fillId="23" borderId="4" xfId="0" applyNumberFormat="1" applyFont="1" applyFill="1" applyBorder="1" applyAlignment="1">
      <alignment wrapText="1"/>
    </xf>
    <xf numFmtId="0" fontId="8" fillId="23" borderId="4" xfId="0" applyFont="1" applyFill="1" applyBorder="1" applyAlignment="1">
      <alignment wrapText="1"/>
    </xf>
    <xf numFmtId="0" fontId="52" fillId="0" borderId="66" xfId="0" applyFont="1" applyBorder="1" applyAlignment="1">
      <alignment wrapText="1"/>
    </xf>
    <xf numFmtId="165" fontId="52" fillId="0" borderId="64" xfId="0" applyNumberFormat="1" applyFont="1" applyBorder="1"/>
    <xf numFmtId="0" fontId="52" fillId="0" borderId="64" xfId="0" applyFont="1" applyBorder="1" applyAlignment="1">
      <alignment wrapText="1"/>
    </xf>
    <xf numFmtId="165" fontId="52" fillId="0" borderId="146" xfId="0" applyNumberFormat="1" applyFont="1" applyBorder="1"/>
    <xf numFmtId="165" fontId="52" fillId="0" borderId="89" xfId="0" applyNumberFormat="1" applyFont="1" applyBorder="1"/>
    <xf numFmtId="165" fontId="52" fillId="0" borderId="66" xfId="0" applyNumberFormat="1" applyFont="1" applyBorder="1"/>
    <xf numFmtId="0" fontId="52" fillId="0" borderId="74" xfId="0" applyFont="1" applyBorder="1" applyAlignment="1">
      <alignment wrapText="1"/>
    </xf>
    <xf numFmtId="0" fontId="3" fillId="0" borderId="55" xfId="0" applyFont="1" applyBorder="1" applyAlignment="1">
      <alignment wrapText="1"/>
    </xf>
    <xf numFmtId="0" fontId="3" fillId="0" borderId="55" xfId="0" applyFont="1" applyBorder="1" applyAlignment="1">
      <alignment vertical="center" wrapText="1"/>
    </xf>
    <xf numFmtId="0" fontId="3" fillId="0" borderId="55" xfId="0" applyFont="1" applyBorder="1"/>
    <xf numFmtId="0" fontId="3" fillId="0" borderId="55" xfId="0" applyFont="1" applyFill="1" applyBorder="1" applyAlignment="1" applyProtection="1">
      <alignment horizontal="left" vertical="center" wrapText="1"/>
    </xf>
    <xf numFmtId="0" fontId="3" fillId="0" borderId="41" xfId="0" applyFont="1" applyFill="1" applyBorder="1" applyAlignment="1" applyProtection="1">
      <alignment horizontal="left" vertical="center" wrapText="1"/>
    </xf>
    <xf numFmtId="0" fontId="7" fillId="0" borderId="59" xfId="0" applyFont="1" applyBorder="1"/>
    <xf numFmtId="165" fontId="4" fillId="18" borderId="127" xfId="0" applyNumberFormat="1" applyFont="1" applyFill="1" applyBorder="1" applyAlignment="1" applyProtection="1">
      <alignment horizontal="center" vertical="center" wrapText="1"/>
      <protection locked="0"/>
    </xf>
    <xf numFmtId="165" fontId="52" fillId="0" borderId="1" xfId="0" applyNumberFormat="1" applyFont="1" applyBorder="1"/>
    <xf numFmtId="0" fontId="7" fillId="0" borderId="1" xfId="0" applyFont="1" applyBorder="1" applyAlignment="1">
      <alignment wrapText="1"/>
    </xf>
    <xf numFmtId="0" fontId="7" fillId="0" borderId="1" xfId="0" applyFont="1" applyBorder="1" applyAlignment="1">
      <alignment vertical="center" wrapText="1"/>
    </xf>
    <xf numFmtId="0" fontId="7" fillId="0" borderId="1" xfId="0" applyFont="1" applyBorder="1"/>
    <xf numFmtId="165" fontId="7" fillId="0" borderId="1" xfId="0" applyNumberFormat="1" applyFont="1" applyBorder="1" applyAlignment="1">
      <alignment wrapText="1"/>
    </xf>
    <xf numFmtId="165" fontId="7" fillId="0" borderId="109" xfId="0" applyNumberFormat="1" applyFont="1" applyBorder="1"/>
    <xf numFmtId="165" fontId="26" fillId="23" borderId="0" xfId="0" applyNumberFormat="1" applyFont="1" applyFill="1" applyBorder="1" applyAlignment="1">
      <alignment wrapText="1"/>
    </xf>
    <xf numFmtId="0" fontId="26" fillId="23" borderId="0" xfId="0" applyFont="1" applyFill="1" applyBorder="1" applyAlignment="1">
      <alignment wrapText="1"/>
    </xf>
    <xf numFmtId="0" fontId="6" fillId="23" borderId="0" xfId="0" applyFont="1" applyFill="1" applyBorder="1" applyAlignment="1" applyProtection="1">
      <alignment horizontal="center" vertical="center" wrapText="1"/>
      <protection locked="0"/>
    </xf>
    <xf numFmtId="0" fontId="3" fillId="0" borderId="1" xfId="0" applyFont="1" applyBorder="1" applyAlignment="1">
      <alignment vertical="center" wrapText="1"/>
    </xf>
    <xf numFmtId="0" fontId="6" fillId="17" borderId="55" xfId="0" applyFont="1" applyFill="1" applyBorder="1" applyAlignment="1" applyProtection="1">
      <alignment horizontal="center" vertical="center" wrapText="1"/>
    </xf>
    <xf numFmtId="0" fontId="6" fillId="6" borderId="46" xfId="0" applyFont="1" applyFill="1" applyBorder="1" applyAlignment="1" applyProtection="1">
      <alignment horizontal="left" vertical="top" wrapText="1"/>
      <protection locked="0"/>
    </xf>
    <xf numFmtId="0" fontId="6" fillId="6" borderId="47" xfId="0" applyFont="1" applyFill="1" applyBorder="1" applyAlignment="1" applyProtection="1">
      <alignment horizontal="left" vertical="top" wrapText="1"/>
      <protection locked="0"/>
    </xf>
    <xf numFmtId="0" fontId="6" fillId="6" borderId="0" xfId="0" applyFont="1" applyFill="1" applyBorder="1" applyAlignment="1" applyProtection="1">
      <alignment horizontal="left" vertical="top" wrapText="1"/>
      <protection locked="0"/>
    </xf>
    <xf numFmtId="0" fontId="7" fillId="0" borderId="2" xfId="0" applyFont="1" applyBorder="1" applyAlignment="1" applyProtection="1">
      <alignment horizontal="center" vertical="center"/>
      <protection locked="0"/>
    </xf>
    <xf numFmtId="0" fontId="7" fillId="3" borderId="83" xfId="0" applyFont="1" applyFill="1" applyBorder="1" applyProtection="1">
      <protection locked="0"/>
    </xf>
    <xf numFmtId="0" fontId="7" fillId="3" borderId="64" xfId="0" applyFont="1" applyFill="1" applyBorder="1" applyProtection="1">
      <protection locked="0"/>
    </xf>
    <xf numFmtId="44" fontId="7" fillId="15" borderId="38" xfId="1" applyFont="1" applyFill="1" applyBorder="1" applyAlignment="1" applyProtection="1">
      <alignment vertical="center"/>
      <protection locked="0"/>
    </xf>
    <xf numFmtId="0" fontId="7" fillId="2" borderId="23" xfId="0" applyFont="1" applyFill="1" applyBorder="1" applyAlignment="1" applyProtection="1">
      <alignment vertical="center" shrinkToFit="1"/>
      <protection locked="0"/>
    </xf>
    <xf numFmtId="44" fontId="7" fillId="3" borderId="38" xfId="1" applyFont="1" applyFill="1" applyBorder="1" applyAlignment="1" applyProtection="1">
      <alignment vertical="center"/>
      <protection locked="0"/>
    </xf>
    <xf numFmtId="0" fontId="7" fillId="3" borderId="25" xfId="0" applyFont="1" applyFill="1" applyBorder="1" applyAlignment="1" applyProtection="1">
      <alignment vertical="center" wrapText="1" shrinkToFit="1"/>
      <protection locked="0"/>
    </xf>
    <xf numFmtId="166" fontId="7" fillId="15" borderId="38" xfId="1" applyNumberFormat="1" applyFont="1" applyFill="1" applyBorder="1" applyAlignment="1" applyProtection="1">
      <alignment vertical="center"/>
      <protection locked="0"/>
    </xf>
    <xf numFmtId="0" fontId="5" fillId="15" borderId="5" xfId="0" applyFont="1" applyFill="1" applyBorder="1" applyAlignment="1" applyProtection="1">
      <alignment vertical="center"/>
      <protection locked="0"/>
    </xf>
    <xf numFmtId="0" fontId="7" fillId="0" borderId="2" xfId="0" applyFont="1" applyBorder="1" applyAlignment="1" applyProtection="1">
      <alignment horizontal="center" vertical="center" wrapText="1"/>
      <protection locked="0"/>
    </xf>
    <xf numFmtId="0" fontId="7" fillId="3" borderId="23" xfId="0" applyFont="1" applyFill="1" applyBorder="1" applyAlignment="1" applyProtection="1">
      <alignment vertical="center" wrapText="1" shrinkToFit="1"/>
      <protection locked="0"/>
    </xf>
    <xf numFmtId="0" fontId="7" fillId="0" borderId="57" xfId="0" applyFont="1" applyBorder="1" applyAlignment="1" applyProtection="1">
      <alignment horizontal="center" vertical="center"/>
      <protection locked="0"/>
    </xf>
    <xf numFmtId="44" fontId="7" fillId="3" borderId="23" xfId="1" applyFont="1" applyFill="1" applyBorder="1" applyAlignment="1" applyProtection="1">
      <alignment vertical="center"/>
      <protection locked="0"/>
    </xf>
    <xf numFmtId="0" fontId="7" fillId="0" borderId="5" xfId="0" applyFont="1" applyBorder="1" applyAlignment="1" applyProtection="1">
      <alignment vertical="center"/>
      <protection locked="0"/>
    </xf>
    <xf numFmtId="0" fontId="5" fillId="0" borderId="5" xfId="0" applyFont="1" applyBorder="1" applyAlignment="1" applyProtection="1">
      <alignment vertical="center"/>
      <protection locked="0"/>
    </xf>
    <xf numFmtId="14" fontId="7" fillId="0" borderId="83" xfId="0" applyNumberFormat="1" applyFont="1" applyBorder="1" applyAlignment="1" applyProtection="1">
      <alignment horizontal="center" vertical="center"/>
      <protection locked="0"/>
    </xf>
    <xf numFmtId="14" fontId="7" fillId="0" borderId="64" xfId="0" applyNumberFormat="1" applyFont="1" applyBorder="1" applyAlignment="1" applyProtection="1">
      <alignment horizontal="center" vertical="center"/>
      <protection locked="0"/>
    </xf>
    <xf numFmtId="0" fontId="29" fillId="20" borderId="1" xfId="0" applyFont="1" applyFill="1" applyBorder="1" applyAlignment="1" applyProtection="1">
      <alignment horizontal="center" vertical="center"/>
      <protection locked="0"/>
    </xf>
    <xf numFmtId="0" fontId="7" fillId="3" borderId="64" xfId="0" applyFont="1" applyFill="1" applyBorder="1" applyAlignment="1" applyProtection="1">
      <alignment horizontal="center"/>
      <protection locked="0"/>
    </xf>
    <xf numFmtId="44" fontId="7" fillId="15" borderId="23" xfId="1" applyFont="1" applyFill="1" applyBorder="1" applyAlignment="1" applyProtection="1">
      <alignment vertical="center"/>
      <protection locked="0"/>
    </xf>
    <xf numFmtId="0" fontId="7" fillId="3" borderId="80" xfId="0" applyFont="1" applyFill="1" applyBorder="1" applyProtection="1">
      <protection locked="0"/>
    </xf>
    <xf numFmtId="0" fontId="7" fillId="3" borderId="62" xfId="0" applyFont="1" applyFill="1" applyBorder="1" applyProtection="1">
      <protection locked="0"/>
    </xf>
    <xf numFmtId="0" fontId="7" fillId="3" borderId="1" xfId="0" applyFont="1" applyFill="1" applyBorder="1" applyAlignment="1" applyProtection="1">
      <alignment horizontal="center" vertical="center"/>
      <protection locked="0"/>
    </xf>
    <xf numFmtId="0" fontId="7" fillId="3" borderId="3" xfId="0" applyFont="1" applyFill="1" applyBorder="1" applyAlignment="1" applyProtection="1">
      <alignment horizontal="center" vertical="center"/>
      <protection locked="0"/>
    </xf>
    <xf numFmtId="0" fontId="7" fillId="3" borderId="8" xfId="0" applyFont="1" applyFill="1" applyBorder="1" applyAlignment="1" applyProtection="1">
      <alignment horizontal="center" vertical="center"/>
      <protection locked="0"/>
    </xf>
    <xf numFmtId="0" fontId="7" fillId="3" borderId="64" xfId="0" applyFont="1" applyFill="1" applyBorder="1" applyAlignment="1" applyProtection="1">
      <alignment horizontal="center" vertical="center"/>
      <protection locked="0"/>
    </xf>
    <xf numFmtId="0" fontId="7" fillId="3" borderId="12" xfId="0" applyFont="1" applyFill="1" applyBorder="1" applyAlignment="1" applyProtection="1">
      <alignment horizontal="center" vertical="center"/>
      <protection locked="0"/>
    </xf>
    <xf numFmtId="0" fontId="7" fillId="3" borderId="83" xfId="0" applyFont="1" applyFill="1" applyBorder="1" applyAlignment="1" applyProtection="1">
      <alignment horizontal="center" vertical="center"/>
      <protection locked="0"/>
    </xf>
    <xf numFmtId="0" fontId="7" fillId="9" borderId="126" xfId="0" applyFont="1" applyFill="1" applyBorder="1" applyAlignment="1" applyProtection="1">
      <alignment horizontal="center" vertical="center" wrapText="1"/>
    </xf>
    <xf numFmtId="0" fontId="7" fillId="9" borderId="98" xfId="0" applyFont="1" applyFill="1" applyBorder="1" applyAlignment="1" applyProtection="1">
      <alignment horizontal="center" vertical="center" wrapText="1"/>
    </xf>
    <xf numFmtId="0" fontId="7" fillId="14" borderId="152" xfId="0" applyFont="1" applyFill="1" applyBorder="1" applyAlignment="1" applyProtection="1">
      <alignment horizontal="center" vertical="center"/>
    </xf>
    <xf numFmtId="0" fontId="7" fillId="14" borderId="121" xfId="0" applyFont="1" applyFill="1" applyBorder="1" applyAlignment="1" applyProtection="1">
      <alignment horizontal="center" vertical="center"/>
    </xf>
    <xf numFmtId="0" fontId="6" fillId="21" borderId="80" xfId="0" applyFont="1" applyFill="1" applyBorder="1" applyAlignment="1" applyProtection="1">
      <alignment horizontal="center" vertical="center" wrapText="1"/>
    </xf>
    <xf numFmtId="0" fontId="6" fillId="21" borderId="57" xfId="0" applyFont="1" applyFill="1" applyBorder="1" applyAlignment="1" applyProtection="1">
      <alignment horizontal="center" vertical="center" wrapText="1"/>
    </xf>
    <xf numFmtId="0" fontId="6" fillId="21" borderId="62" xfId="0" applyFont="1" applyFill="1" applyBorder="1" applyAlignment="1" applyProtection="1">
      <alignment horizontal="center" vertical="center" wrapText="1"/>
    </xf>
    <xf numFmtId="0" fontId="6" fillId="20" borderId="80" xfId="0" applyFont="1" applyFill="1" applyBorder="1" applyAlignment="1" applyProtection="1">
      <alignment vertical="center" wrapText="1"/>
    </xf>
    <xf numFmtId="0" fontId="6" fillId="20" borderId="57" xfId="0" applyFont="1" applyFill="1" applyBorder="1" applyAlignment="1" applyProtection="1">
      <alignment vertical="center" wrapText="1"/>
    </xf>
    <xf numFmtId="0" fontId="6" fillId="20" borderId="57" xfId="0" applyFont="1" applyFill="1" applyBorder="1" applyAlignment="1" applyProtection="1">
      <alignment horizontal="center" vertical="center" wrapText="1"/>
    </xf>
    <xf numFmtId="0" fontId="6" fillId="20" borderId="62" xfId="0" applyFont="1" applyFill="1" applyBorder="1" applyAlignment="1" applyProtection="1">
      <alignment vertical="center" wrapText="1"/>
    </xf>
    <xf numFmtId="0" fontId="6" fillId="7" borderId="153" xfId="0" applyFont="1" applyFill="1" applyBorder="1" applyAlignment="1" applyProtection="1">
      <alignment horizontal="center" vertical="center" wrapText="1"/>
    </xf>
    <xf numFmtId="0" fontId="6" fillId="7" borderId="55" xfId="0" applyFont="1" applyFill="1" applyBorder="1" applyAlignment="1" applyProtection="1">
      <alignment horizontal="center" vertical="center" wrapText="1"/>
    </xf>
    <xf numFmtId="0" fontId="6" fillId="7" borderId="154" xfId="0" applyFont="1" applyFill="1" applyBorder="1" applyAlignment="1" applyProtection="1">
      <alignment horizontal="center" vertical="center" wrapText="1"/>
    </xf>
    <xf numFmtId="0" fontId="6" fillId="7" borderId="28" xfId="0" applyFont="1" applyFill="1" applyBorder="1" applyAlignment="1" applyProtection="1">
      <alignment horizontal="center" vertical="center" wrapText="1"/>
    </xf>
    <xf numFmtId="0" fontId="6" fillId="7" borderId="155" xfId="0" applyFont="1" applyFill="1" applyBorder="1" applyAlignment="1" applyProtection="1">
      <alignment horizontal="center" vertical="center" wrapText="1"/>
    </xf>
    <xf numFmtId="0" fontId="6" fillId="11" borderId="156" xfId="0" applyFont="1" applyFill="1" applyBorder="1" applyAlignment="1" applyProtection="1">
      <alignment horizontal="center" vertical="center" wrapText="1"/>
    </xf>
    <xf numFmtId="0" fontId="6" fillId="11" borderId="21" xfId="0" applyFont="1" applyFill="1" applyBorder="1" applyAlignment="1" applyProtection="1">
      <alignment vertical="center" wrapText="1"/>
    </xf>
    <xf numFmtId="0" fontId="6" fillId="11" borderId="20" xfId="0" applyFont="1" applyFill="1" applyBorder="1" applyAlignment="1" applyProtection="1">
      <alignment vertical="center" wrapText="1"/>
    </xf>
    <xf numFmtId="0" fontId="6" fillId="11" borderId="157" xfId="0" applyFont="1" applyFill="1" applyBorder="1" applyAlignment="1" applyProtection="1">
      <alignment vertical="center" wrapText="1"/>
    </xf>
    <xf numFmtId="0" fontId="6" fillId="11" borderId="36" xfId="0" applyFont="1" applyFill="1" applyBorder="1" applyAlignment="1" applyProtection="1">
      <alignment vertical="center" wrapText="1"/>
    </xf>
    <xf numFmtId="0" fontId="6" fillId="11" borderId="36" xfId="0" applyFont="1" applyFill="1" applyBorder="1" applyAlignment="1" applyProtection="1">
      <alignment vertical="center"/>
    </xf>
    <xf numFmtId="0" fontId="6" fillId="11" borderId="25" xfId="0" applyFont="1" applyFill="1" applyBorder="1" applyAlignment="1" applyProtection="1">
      <alignment vertical="center"/>
    </xf>
    <xf numFmtId="0" fontId="6" fillId="11" borderId="19" xfId="0" applyFont="1" applyFill="1" applyBorder="1" applyAlignment="1" applyProtection="1">
      <alignment vertical="center"/>
    </xf>
    <xf numFmtId="0" fontId="6" fillId="11" borderId="16" xfId="0" applyFont="1" applyFill="1" applyBorder="1" applyAlignment="1" applyProtection="1">
      <alignment vertical="center"/>
    </xf>
    <xf numFmtId="0" fontId="8" fillId="42" borderId="46" xfId="0" applyFont="1" applyFill="1" applyBorder="1" applyAlignment="1" applyProtection="1">
      <alignment vertical="center"/>
    </xf>
    <xf numFmtId="0" fontId="8" fillId="42" borderId="45" xfId="0" applyFont="1" applyFill="1" applyBorder="1" applyAlignment="1" applyProtection="1">
      <alignment vertical="center"/>
    </xf>
    <xf numFmtId="0" fontId="8" fillId="12" borderId="13" xfId="0" applyFont="1" applyFill="1" applyBorder="1" applyAlignment="1" applyProtection="1">
      <alignment vertical="center"/>
    </xf>
    <xf numFmtId="14" fontId="6" fillId="3" borderId="1" xfId="0" applyNumberFormat="1" applyFont="1" applyFill="1" applyBorder="1" applyAlignment="1" applyProtection="1">
      <alignment horizontal="center"/>
      <protection locked="0"/>
    </xf>
    <xf numFmtId="14" fontId="7" fillId="3" borderId="1" xfId="0" applyNumberFormat="1" applyFont="1" applyFill="1" applyBorder="1" applyAlignment="1" applyProtection="1">
      <alignment horizontal="center"/>
      <protection locked="0"/>
    </xf>
    <xf numFmtId="0" fontId="6" fillId="3" borderId="1" xfId="0" applyFont="1" applyFill="1" applyBorder="1" applyAlignment="1" applyProtection="1">
      <alignment horizontal="center"/>
      <protection locked="0"/>
    </xf>
    <xf numFmtId="0" fontId="7" fillId="3" borderId="1" xfId="0" applyFont="1" applyFill="1" applyBorder="1" applyProtection="1">
      <protection locked="0"/>
    </xf>
    <xf numFmtId="44" fontId="7" fillId="3" borderId="0" xfId="0" applyNumberFormat="1" applyFont="1" applyFill="1" applyBorder="1" applyProtection="1"/>
    <xf numFmtId="44" fontId="7" fillId="8" borderId="162" xfId="0" applyNumberFormat="1" applyFont="1" applyFill="1" applyBorder="1" applyProtection="1"/>
    <xf numFmtId="44" fontId="7" fillId="8" borderId="163" xfId="0" applyNumberFormat="1" applyFont="1" applyFill="1" applyBorder="1" applyProtection="1"/>
    <xf numFmtId="0" fontId="6" fillId="8" borderId="164" xfId="0" applyFont="1" applyFill="1" applyBorder="1" applyProtection="1"/>
    <xf numFmtId="0" fontId="11" fillId="0" borderId="1" xfId="0" applyFont="1" applyBorder="1" applyAlignment="1" applyProtection="1">
      <alignment horizontal="center" vertical="center"/>
      <protection locked="0"/>
    </xf>
    <xf numFmtId="0" fontId="7" fillId="7" borderId="1" xfId="0" applyFont="1" applyFill="1" applyBorder="1" applyAlignment="1" applyProtection="1">
      <alignment horizontal="center"/>
      <protection locked="0"/>
    </xf>
    <xf numFmtId="0" fontId="7" fillId="3" borderId="49" xfId="0" applyFont="1" applyFill="1" applyBorder="1" applyProtection="1">
      <protection locked="0"/>
    </xf>
    <xf numFmtId="0" fontId="6" fillId="3" borderId="165" xfId="0" applyFont="1" applyFill="1" applyBorder="1" applyAlignment="1" applyProtection="1">
      <alignment horizontal="left"/>
    </xf>
    <xf numFmtId="0" fontId="10" fillId="0" borderId="1" xfId="0" applyFont="1" applyBorder="1" applyAlignment="1" applyProtection="1">
      <alignment horizontal="center" vertical="center"/>
      <protection locked="0"/>
    </xf>
    <xf numFmtId="0" fontId="7" fillId="2" borderId="1" xfId="0" applyFont="1" applyFill="1" applyBorder="1" applyAlignment="1" applyProtection="1">
      <alignment horizontal="center"/>
      <protection locked="0"/>
    </xf>
    <xf numFmtId="44" fontId="7" fillId="3" borderId="0" xfId="1" applyFont="1" applyFill="1" applyBorder="1" applyProtection="1">
      <protection locked="0"/>
    </xf>
    <xf numFmtId="0" fontId="13" fillId="0" borderId="1" xfId="0" applyFont="1" applyBorder="1" applyAlignment="1" applyProtection="1">
      <alignment horizontal="center" vertical="center"/>
      <protection locked="0"/>
    </xf>
    <xf numFmtId="0" fontId="7" fillId="10" borderId="1" xfId="0" applyFont="1" applyFill="1" applyBorder="1" applyAlignment="1" applyProtection="1">
      <alignment horizontal="center"/>
    </xf>
    <xf numFmtId="0" fontId="7" fillId="3" borderId="1" xfId="0" applyFont="1" applyFill="1" applyBorder="1" applyProtection="1"/>
    <xf numFmtId="0" fontId="6" fillId="3" borderId="0" xfId="0" applyFont="1" applyFill="1" applyBorder="1" applyAlignment="1" applyProtection="1">
      <alignment horizontal="center" vertical="center" wrapText="1"/>
    </xf>
    <xf numFmtId="0" fontId="6" fillId="37" borderId="50" xfId="0" applyFont="1" applyFill="1" applyBorder="1" applyAlignment="1" applyProtection="1">
      <alignment wrapText="1"/>
    </xf>
    <xf numFmtId="0" fontId="57" fillId="3" borderId="0" xfId="0" applyFont="1" applyFill="1" applyAlignment="1" applyProtection="1">
      <alignment horizontal="center" vertical="center"/>
    </xf>
    <xf numFmtId="0" fontId="6" fillId="18" borderId="45" xfId="0" applyFont="1" applyFill="1" applyBorder="1" applyAlignment="1" applyProtection="1">
      <alignment horizontal="center" vertical="center"/>
    </xf>
    <xf numFmtId="0" fontId="6" fillId="6" borderId="46" xfId="0" applyFont="1" applyFill="1" applyBorder="1" applyAlignment="1" applyProtection="1">
      <alignment horizontal="left" vertical="top" wrapText="1"/>
      <protection locked="0"/>
    </xf>
    <xf numFmtId="0" fontId="16" fillId="3" borderId="0" xfId="0" applyFont="1" applyFill="1" applyBorder="1" applyAlignment="1" applyProtection="1">
      <alignment horizontal="center" vertical="center"/>
      <protection locked="0"/>
    </xf>
    <xf numFmtId="0" fontId="6" fillId="6" borderId="0" xfId="0" applyFont="1" applyFill="1" applyBorder="1" applyAlignment="1" applyProtection="1">
      <alignment horizontal="left" vertical="top" wrapText="1"/>
      <protection locked="0"/>
    </xf>
    <xf numFmtId="9" fontId="26" fillId="23" borderId="1" xfId="10" applyFont="1" applyFill="1" applyBorder="1" applyAlignment="1">
      <alignment wrapText="1"/>
    </xf>
    <xf numFmtId="9" fontId="26" fillId="23" borderId="4" xfId="10" applyFont="1" applyFill="1" applyBorder="1" applyAlignment="1">
      <alignment wrapText="1"/>
    </xf>
    <xf numFmtId="14" fontId="7" fillId="0" borderId="59" xfId="0" applyNumberFormat="1" applyFont="1" applyBorder="1"/>
    <xf numFmtId="165" fontId="52" fillId="42" borderId="80" xfId="0" applyNumberFormat="1" applyFont="1" applyFill="1" applyBorder="1" applyAlignment="1">
      <alignment wrapText="1"/>
    </xf>
    <xf numFmtId="9" fontId="52" fillId="42" borderId="80" xfId="10" applyFont="1" applyFill="1" applyBorder="1"/>
    <xf numFmtId="167" fontId="52" fillId="42" borderId="80" xfId="10" applyNumberFormat="1" applyFont="1" applyFill="1" applyBorder="1"/>
    <xf numFmtId="0" fontId="3" fillId="0" borderId="1" xfId="0" applyFont="1" applyBorder="1" applyAlignment="1">
      <alignment horizontal="left" vertical="center" wrapText="1" indent="1"/>
    </xf>
    <xf numFmtId="0" fontId="58" fillId="0" borderId="1" xfId="0" applyFont="1" applyBorder="1" applyAlignment="1">
      <alignment horizontal="justify" vertical="center"/>
    </xf>
    <xf numFmtId="0" fontId="3" fillId="0" borderId="1" xfId="0" applyFont="1" applyBorder="1" applyAlignment="1">
      <alignment horizontal="justify" vertical="center"/>
    </xf>
    <xf numFmtId="0" fontId="3" fillId="0" borderId="1" xfId="0" applyFont="1" applyBorder="1"/>
    <xf numFmtId="0" fontId="58" fillId="0" borderId="1" xfId="0" applyFont="1" applyBorder="1" applyAlignment="1">
      <alignment vertical="center"/>
    </xf>
    <xf numFmtId="0" fontId="58" fillId="0" borderId="1" xfId="0" applyFont="1" applyBorder="1"/>
    <xf numFmtId="0" fontId="58" fillId="0" borderId="1" xfId="0" applyFont="1" applyBorder="1" applyAlignment="1">
      <alignment wrapText="1"/>
    </xf>
    <xf numFmtId="0" fontId="45" fillId="0" borderId="1" xfId="0" applyFont="1" applyFill="1" applyBorder="1" applyAlignment="1" applyProtection="1">
      <alignment horizontal="left" vertical="center" wrapText="1"/>
    </xf>
    <xf numFmtId="0" fontId="7" fillId="0" borderId="0" xfId="0" applyFont="1" applyBorder="1"/>
    <xf numFmtId="165" fontId="7" fillId="0" borderId="0" xfId="0" applyNumberFormat="1" applyFont="1" applyBorder="1"/>
    <xf numFmtId="0" fontId="7" fillId="0" borderId="0" xfId="0" applyFont="1" applyBorder="1" applyAlignment="1">
      <alignment wrapText="1"/>
    </xf>
    <xf numFmtId="0" fontId="7" fillId="18" borderId="0" xfId="0" applyFont="1" applyFill="1" applyBorder="1" applyAlignment="1" applyProtection="1">
      <alignment horizontal="center" vertical="center" wrapText="1"/>
      <protection locked="0"/>
    </xf>
    <xf numFmtId="0" fontId="3" fillId="0" borderId="0" xfId="0" applyFont="1" applyBorder="1" applyAlignment="1">
      <alignment wrapText="1"/>
    </xf>
    <xf numFmtId="0" fontId="52" fillId="0" borderId="1" xfId="0" applyFont="1" applyBorder="1" applyAlignment="1">
      <alignment wrapText="1"/>
    </xf>
    <xf numFmtId="0" fontId="3" fillId="0" borderId="1" xfId="0" applyFont="1" applyFill="1" applyBorder="1" applyAlignment="1">
      <alignment horizontal="left" wrapText="1"/>
    </xf>
    <xf numFmtId="0" fontId="3" fillId="0" borderId="0" xfId="0" applyFont="1" applyFill="1"/>
    <xf numFmtId="0" fontId="3" fillId="0" borderId="1" xfId="0" applyFont="1" applyFill="1" applyBorder="1" applyAlignment="1">
      <alignment wrapText="1"/>
    </xf>
    <xf numFmtId="0" fontId="14" fillId="3" borderId="3" xfId="6" applyFont="1" applyFill="1" applyBorder="1" applyAlignment="1" applyProtection="1">
      <alignment horizontal="left" vertical="center" wrapText="1"/>
      <protection locked="0"/>
    </xf>
    <xf numFmtId="0" fontId="3" fillId="0" borderId="65" xfId="0" applyFont="1" applyBorder="1" applyAlignment="1">
      <alignment horizontal="left" wrapText="1"/>
    </xf>
    <xf numFmtId="0" fontId="3" fillId="0" borderId="65" xfId="0" applyFont="1" applyFill="1" applyBorder="1" applyAlignment="1">
      <alignment horizontal="left" wrapText="1"/>
    </xf>
    <xf numFmtId="0" fontId="3" fillId="0" borderId="88" xfId="0" applyFont="1" applyFill="1" applyBorder="1" applyAlignment="1" applyProtection="1">
      <alignment horizontal="left" vertical="center" wrapText="1"/>
    </xf>
    <xf numFmtId="0" fontId="3" fillId="0" borderId="42" xfId="0" applyFont="1" applyFill="1" applyBorder="1" applyAlignment="1" applyProtection="1">
      <alignment horizontal="left" vertical="center" wrapText="1"/>
    </xf>
    <xf numFmtId="0" fontId="52" fillId="0" borderId="3" xfId="0" applyFont="1" applyBorder="1"/>
    <xf numFmtId="0" fontId="3" fillId="0" borderId="1" xfId="0" applyFont="1" applyFill="1" applyBorder="1"/>
    <xf numFmtId="0" fontId="7" fillId="18" borderId="55" xfId="0" applyFont="1" applyFill="1" applyBorder="1" applyAlignment="1" applyProtection="1">
      <alignment horizontal="center" vertical="center" wrapText="1"/>
      <protection locked="0"/>
    </xf>
    <xf numFmtId="0" fontId="45" fillId="0" borderId="1" xfId="0" applyFont="1" applyFill="1" applyBorder="1" applyAlignment="1">
      <alignment wrapText="1"/>
    </xf>
    <xf numFmtId="0" fontId="3" fillId="3" borderId="1" xfId="0" applyFont="1" applyFill="1" applyBorder="1" applyAlignment="1" applyProtection="1">
      <alignment horizontal="center" vertical="center"/>
    </xf>
    <xf numFmtId="0" fontId="45" fillId="0" borderId="0" xfId="0" applyFont="1" applyAlignment="1">
      <alignment wrapText="1"/>
    </xf>
    <xf numFmtId="0" fontId="3" fillId="0" borderId="60" xfId="0" applyFont="1" applyFill="1" applyBorder="1" applyAlignment="1">
      <alignment horizontal="left" wrapText="1"/>
    </xf>
    <xf numFmtId="0" fontId="3" fillId="0" borderId="60" xfId="0" applyFont="1" applyBorder="1" applyAlignment="1">
      <alignment horizontal="left" wrapText="1"/>
    </xf>
    <xf numFmtId="0" fontId="14" fillId="3" borderId="1" xfId="6" applyFont="1" applyFill="1" applyBorder="1" applyAlignment="1" applyProtection="1">
      <alignment horizontal="left" vertical="top" wrapText="1"/>
      <protection locked="0"/>
    </xf>
    <xf numFmtId="0" fontId="6" fillId="6" borderId="0" xfId="0" applyFont="1" applyFill="1" applyBorder="1" applyAlignment="1" applyProtection="1">
      <alignment horizontal="left" vertical="top" wrapText="1"/>
      <protection locked="0"/>
    </xf>
    <xf numFmtId="0" fontId="6" fillId="6" borderId="40" xfId="0" applyFont="1" applyFill="1" applyBorder="1" applyAlignment="1" applyProtection="1">
      <alignment horizontal="left" vertical="top" wrapText="1"/>
      <protection locked="0"/>
    </xf>
    <xf numFmtId="0" fontId="6" fillId="6" borderId="44" xfId="0" applyFont="1" applyFill="1" applyBorder="1" applyAlignment="1" applyProtection="1">
      <alignment horizontal="left" vertical="top" wrapText="1"/>
      <protection locked="0"/>
    </xf>
    <xf numFmtId="0" fontId="6" fillId="6" borderId="46" xfId="0" applyFont="1" applyFill="1" applyBorder="1" applyAlignment="1" applyProtection="1">
      <alignment horizontal="left" vertical="top" wrapText="1"/>
      <protection locked="0"/>
    </xf>
    <xf numFmtId="0" fontId="6" fillId="6" borderId="47" xfId="0" applyFont="1" applyFill="1" applyBorder="1" applyAlignment="1" applyProtection="1">
      <alignment horizontal="left" vertical="top" wrapText="1"/>
      <protection locked="0"/>
    </xf>
    <xf numFmtId="0" fontId="3" fillId="0" borderId="47" xfId="0" applyFont="1" applyBorder="1" applyAlignment="1">
      <alignment wrapText="1"/>
    </xf>
    <xf numFmtId="0" fontId="3" fillId="0" borderId="47" xfId="0" applyFont="1" applyBorder="1"/>
    <xf numFmtId="165" fontId="3" fillId="0" borderId="1" xfId="0" applyNumberFormat="1" applyFont="1" applyBorder="1" applyAlignment="1">
      <alignment wrapText="1"/>
    </xf>
    <xf numFmtId="0" fontId="58" fillId="0" borderId="1" xfId="0" applyFont="1" applyBorder="1" applyAlignment="1">
      <alignment vertical="center" wrapText="1"/>
    </xf>
    <xf numFmtId="0" fontId="3" fillId="3" borderId="49" xfId="0" applyFont="1" applyFill="1" applyBorder="1" applyAlignment="1" applyProtection="1">
      <alignment vertical="center" wrapText="1"/>
    </xf>
    <xf numFmtId="0" fontId="2" fillId="3" borderId="0" xfId="0" applyFont="1" applyFill="1" applyAlignment="1" applyProtection="1">
      <alignment horizontal="left"/>
      <protection locked="0"/>
    </xf>
    <xf numFmtId="0" fontId="3" fillId="4" borderId="55" xfId="0" applyFont="1" applyFill="1" applyBorder="1" applyAlignment="1" applyProtection="1">
      <alignment horizontal="left" vertical="center"/>
      <protection locked="0"/>
    </xf>
    <xf numFmtId="0" fontId="2" fillId="3" borderId="0" xfId="0" applyFont="1" applyFill="1" applyBorder="1" applyAlignment="1" applyProtection="1">
      <alignment horizontal="center" vertical="center"/>
      <protection locked="0"/>
    </xf>
    <xf numFmtId="14" fontId="34" fillId="4" borderId="55" xfId="0" applyNumberFormat="1" applyFont="1" applyFill="1" applyBorder="1" applyAlignment="1" applyProtection="1">
      <alignment horizontal="left" vertical="center"/>
      <protection locked="0"/>
    </xf>
    <xf numFmtId="0" fontId="3" fillId="3" borderId="0" xfId="0" applyFont="1" applyFill="1" applyAlignment="1" applyProtection="1">
      <alignment horizontal="center"/>
      <protection locked="0"/>
    </xf>
    <xf numFmtId="165" fontId="3" fillId="3" borderId="0" xfId="0" applyNumberFormat="1" applyFont="1" applyFill="1" applyAlignment="1" applyProtection="1">
      <alignment horizontal="center"/>
      <protection locked="0"/>
    </xf>
    <xf numFmtId="165" fontId="3" fillId="3" borderId="0" xfId="0" applyNumberFormat="1" applyFont="1" applyFill="1" applyAlignment="1" applyProtection="1">
      <alignment horizontal="center" wrapText="1"/>
      <protection locked="0"/>
    </xf>
    <xf numFmtId="165" fontId="18" fillId="3" borderId="0" xfId="0" applyNumberFormat="1" applyFont="1" applyFill="1" applyBorder="1" applyAlignment="1" applyProtection="1">
      <alignment horizontal="left" vertical="center"/>
      <protection locked="0"/>
    </xf>
    <xf numFmtId="165" fontId="18" fillId="3" borderId="0" xfId="0" applyNumberFormat="1" applyFont="1" applyFill="1" applyBorder="1" applyAlignment="1" applyProtection="1">
      <alignment horizontal="left" vertical="center" wrapText="1"/>
      <protection locked="0"/>
    </xf>
    <xf numFmtId="0" fontId="2" fillId="11" borderId="41" xfId="0" applyFont="1" applyFill="1" applyBorder="1" applyAlignment="1" applyProtection="1">
      <alignment horizontal="center" vertical="center" wrapText="1"/>
      <protection locked="0"/>
    </xf>
    <xf numFmtId="0" fontId="2" fillId="11" borderId="42" xfId="0" applyFont="1" applyFill="1" applyBorder="1" applyAlignment="1" applyProtection="1">
      <alignment horizontal="center" vertical="center" wrapText="1"/>
      <protection locked="0"/>
    </xf>
    <xf numFmtId="165" fontId="2" fillId="11" borderId="51" xfId="0" applyNumberFormat="1" applyFont="1" applyFill="1" applyBorder="1" applyAlignment="1" applyProtection="1">
      <alignment horizontal="center" vertical="center" wrapText="1"/>
      <protection locked="0"/>
    </xf>
    <xf numFmtId="165" fontId="2" fillId="11" borderId="99" xfId="0" applyNumberFormat="1" applyFont="1" applyFill="1" applyBorder="1" applyAlignment="1" applyProtection="1">
      <alignment horizontal="center" vertical="center" wrapText="1"/>
      <protection locked="0"/>
    </xf>
    <xf numFmtId="165" fontId="2" fillId="11" borderId="127" xfId="0" applyNumberFormat="1" applyFont="1" applyFill="1" applyBorder="1" applyAlignment="1" applyProtection="1">
      <alignment horizontal="center" vertical="center" wrapText="1"/>
      <protection locked="0"/>
    </xf>
    <xf numFmtId="165" fontId="2" fillId="11" borderId="90" xfId="0" applyNumberFormat="1" applyFont="1" applyFill="1" applyBorder="1" applyAlignment="1" applyProtection="1">
      <alignment horizontal="center" vertical="center" wrapText="1"/>
      <protection locked="0"/>
    </xf>
    <xf numFmtId="0" fontId="2" fillId="11" borderId="53" xfId="0" applyFont="1" applyFill="1" applyBorder="1" applyAlignment="1" applyProtection="1">
      <alignment horizontal="center" vertical="center" wrapText="1"/>
      <protection locked="0"/>
    </xf>
    <xf numFmtId="0" fontId="2" fillId="18" borderId="45" xfId="0" applyFont="1" applyFill="1" applyBorder="1" applyAlignment="1" applyProtection="1">
      <alignment horizontal="center" vertical="center"/>
    </xf>
    <xf numFmtId="0" fontId="2" fillId="18" borderId="46" xfId="0" applyFont="1" applyFill="1" applyBorder="1" applyAlignment="1" applyProtection="1">
      <alignment vertical="center"/>
    </xf>
    <xf numFmtId="165" fontId="2" fillId="18" borderId="46" xfId="0" applyNumberFormat="1" applyFont="1" applyFill="1" applyBorder="1" applyAlignment="1" applyProtection="1">
      <alignment vertical="center"/>
    </xf>
    <xf numFmtId="165" fontId="2" fillId="18" borderId="111" xfId="0" applyNumberFormat="1" applyFont="1" applyFill="1" applyBorder="1" applyAlignment="1" applyProtection="1">
      <alignment horizontal="center" vertical="center" wrapText="1"/>
      <protection locked="0"/>
    </xf>
    <xf numFmtId="165" fontId="2" fillId="42" borderId="111" xfId="0" applyNumberFormat="1" applyFont="1" applyFill="1" applyBorder="1" applyAlignment="1" applyProtection="1">
      <alignment horizontal="center" vertical="center"/>
    </xf>
    <xf numFmtId="165" fontId="2" fillId="42" borderId="111" xfId="0" applyNumberFormat="1" applyFont="1" applyFill="1" applyBorder="1" applyAlignment="1" applyProtection="1">
      <alignment horizontal="center" vertical="center" wrapText="1"/>
    </xf>
    <xf numFmtId="165" fontId="2" fillId="42" borderId="54" xfId="0" applyNumberFormat="1" applyFont="1" applyFill="1" applyBorder="1" applyAlignment="1" applyProtection="1">
      <alignment horizontal="center" vertical="center" wrapText="1"/>
    </xf>
    <xf numFmtId="165" fontId="2" fillId="18" borderId="63" xfId="0" applyNumberFormat="1" applyFont="1" applyFill="1" applyBorder="1" applyAlignment="1" applyProtection="1">
      <alignment horizontal="center" vertical="center" wrapText="1"/>
      <protection locked="0"/>
    </xf>
    <xf numFmtId="0" fontId="3" fillId="7" borderId="55" xfId="0" applyFont="1" applyFill="1" applyBorder="1" applyAlignment="1" applyProtection="1">
      <alignment horizontal="center" vertical="center" wrapText="1"/>
      <protection locked="0"/>
    </xf>
    <xf numFmtId="0" fontId="3" fillId="8" borderId="55" xfId="0" applyFont="1" applyFill="1" applyBorder="1" applyAlignment="1" applyProtection="1">
      <alignment horizontal="center" vertical="center" wrapText="1"/>
      <protection locked="0"/>
    </xf>
    <xf numFmtId="0" fontId="3" fillId="3" borderId="88" xfId="0" applyFont="1" applyFill="1" applyBorder="1" applyAlignment="1" applyProtection="1">
      <alignment horizontal="center" vertical="center"/>
    </xf>
    <xf numFmtId="165" fontId="3" fillId="0" borderId="2" xfId="0" applyNumberFormat="1" applyFont="1" applyBorder="1" applyAlignment="1">
      <alignment wrapText="1"/>
    </xf>
    <xf numFmtId="0" fontId="3" fillId="0" borderId="89" xfId="0" applyFont="1" applyBorder="1" applyAlignment="1">
      <alignment wrapText="1"/>
    </xf>
    <xf numFmtId="9" fontId="3" fillId="42" borderId="80" xfId="10" applyFont="1" applyFill="1" applyBorder="1"/>
    <xf numFmtId="0" fontId="18" fillId="3" borderId="0" xfId="0" applyFont="1" applyFill="1" applyAlignment="1" applyProtection="1">
      <alignment horizontal="left"/>
      <protection locked="0"/>
    </xf>
    <xf numFmtId="14" fontId="3" fillId="0" borderId="75" xfId="0" applyNumberFormat="1" applyFont="1" applyBorder="1"/>
    <xf numFmtId="165" fontId="3" fillId="0" borderId="109" xfId="0" applyNumberFormat="1" applyFont="1" applyBorder="1"/>
    <xf numFmtId="165" fontId="3" fillId="0" borderId="62" xfId="0" applyNumberFormat="1" applyFont="1" applyBorder="1"/>
    <xf numFmtId="165" fontId="3" fillId="0" borderId="4" xfId="0" applyNumberFormat="1" applyFont="1" applyBorder="1"/>
    <xf numFmtId="165" fontId="3" fillId="42" borderId="15" xfId="0" applyNumberFormat="1" applyFont="1" applyFill="1" applyBorder="1"/>
    <xf numFmtId="165" fontId="3" fillId="42" borderId="80" xfId="0" applyNumberFormat="1" applyFont="1" applyFill="1" applyBorder="1"/>
    <xf numFmtId="0" fontId="3" fillId="0" borderId="62" xfId="0" applyFont="1" applyBorder="1" applyAlignment="1">
      <alignment wrapText="1"/>
    </xf>
    <xf numFmtId="165" fontId="3" fillId="0" borderId="15" xfId="0" applyNumberFormat="1" applyFont="1" applyBorder="1" applyAlignment="1">
      <alignment wrapText="1"/>
    </xf>
    <xf numFmtId="165" fontId="3" fillId="0" borderId="50" xfId="0" applyNumberFormat="1" applyFont="1" applyBorder="1"/>
    <xf numFmtId="165" fontId="3" fillId="0" borderId="64" xfId="0" applyNumberFormat="1" applyFont="1" applyBorder="1"/>
    <xf numFmtId="165" fontId="3" fillId="0" borderId="1" xfId="0" applyNumberFormat="1" applyFont="1" applyBorder="1"/>
    <xf numFmtId="0" fontId="3" fillId="0" borderId="75" xfId="0" applyFont="1" applyBorder="1"/>
    <xf numFmtId="165" fontId="3" fillId="0" borderId="83" xfId="0" applyNumberFormat="1" applyFont="1" applyBorder="1" applyAlignment="1">
      <alignment wrapText="1"/>
    </xf>
    <xf numFmtId="0" fontId="3" fillId="3" borderId="60" xfId="0" applyFont="1" applyFill="1" applyBorder="1" applyAlignment="1" applyProtection="1">
      <alignment horizontal="center" vertical="center"/>
    </xf>
    <xf numFmtId="165" fontId="3" fillId="42" borderId="2" xfId="0" applyNumberFormat="1" applyFont="1" applyFill="1" applyBorder="1"/>
    <xf numFmtId="0" fontId="2" fillId="17" borderId="50" xfId="0" applyFont="1" applyFill="1" applyBorder="1" applyAlignment="1" applyProtection="1">
      <alignment horizontal="center" vertical="center" wrapText="1"/>
    </xf>
    <xf numFmtId="0" fontId="3" fillId="0" borderId="64" xfId="0" applyFont="1" applyBorder="1" applyAlignment="1">
      <alignment wrapText="1"/>
    </xf>
    <xf numFmtId="14" fontId="3" fillId="0" borderId="60" xfId="0" applyNumberFormat="1" applyFont="1" applyBorder="1"/>
    <xf numFmtId="0" fontId="3" fillId="0" borderId="60" xfId="0" applyFont="1" applyBorder="1"/>
    <xf numFmtId="0" fontId="3" fillId="0" borderId="1" xfId="0" applyFont="1" applyBorder="1" applyAlignment="1">
      <alignment horizontal="justify" wrapText="1"/>
    </xf>
    <xf numFmtId="0" fontId="58" fillId="0" borderId="1" xfId="0" applyFont="1" applyBorder="1" applyAlignment="1"/>
    <xf numFmtId="0" fontId="2" fillId="17" borderId="56" xfId="0" applyFont="1" applyFill="1" applyBorder="1" applyAlignment="1" applyProtection="1">
      <alignment horizontal="center" vertical="center" wrapText="1"/>
    </xf>
    <xf numFmtId="0" fontId="14" fillId="3" borderId="1" xfId="6" applyNumberFormat="1" applyFont="1" applyFill="1" applyBorder="1" applyAlignment="1" applyProtection="1">
      <alignment vertical="center" wrapText="1"/>
      <protection locked="0"/>
    </xf>
    <xf numFmtId="0" fontId="2" fillId="2" borderId="1" xfId="0" applyFont="1" applyFill="1" applyBorder="1" applyAlignment="1" applyProtection="1">
      <alignment horizontal="center" vertical="center" wrapText="1"/>
    </xf>
    <xf numFmtId="165" fontId="2" fillId="18" borderId="127" xfId="0" applyNumberFormat="1" applyFont="1" applyFill="1" applyBorder="1" applyAlignment="1" applyProtection="1">
      <alignment horizontal="center" vertical="center" wrapText="1"/>
      <protection locked="0"/>
    </xf>
    <xf numFmtId="0" fontId="3" fillId="0" borderId="59" xfId="0" applyFont="1" applyBorder="1"/>
    <xf numFmtId="0" fontId="3" fillId="0" borderId="143" xfId="0" applyFont="1" applyBorder="1" applyAlignment="1">
      <alignment wrapText="1"/>
    </xf>
    <xf numFmtId="0" fontId="3" fillId="0" borderId="90" xfId="0" applyFont="1" applyBorder="1" applyAlignment="1">
      <alignment wrapText="1"/>
    </xf>
    <xf numFmtId="165" fontId="3" fillId="0" borderId="103" xfId="0" applyNumberFormat="1" applyFont="1" applyBorder="1"/>
    <xf numFmtId="0" fontId="3" fillId="0" borderId="2" xfId="0" applyFont="1" applyFill="1" applyBorder="1" applyAlignment="1" applyProtection="1">
      <alignment horizontal="left" vertical="center" wrapText="1"/>
    </xf>
    <xf numFmtId="168" fontId="3" fillId="42" borderId="3" xfId="14" applyNumberFormat="1" applyFont="1" applyFill="1" applyBorder="1"/>
    <xf numFmtId="168" fontId="3" fillId="42" borderId="1" xfId="14" applyNumberFormat="1" applyFont="1" applyFill="1" applyBorder="1"/>
    <xf numFmtId="0" fontId="3" fillId="3" borderId="61" xfId="0" applyFont="1" applyFill="1" applyBorder="1" applyAlignment="1" applyProtection="1">
      <alignment horizontal="center" vertical="center"/>
    </xf>
    <xf numFmtId="0" fontId="2" fillId="15" borderId="1" xfId="0" applyFont="1" applyFill="1" applyBorder="1" applyAlignment="1" applyProtection="1">
      <alignment horizontal="center" vertical="center" wrapText="1"/>
    </xf>
    <xf numFmtId="0" fontId="2" fillId="15" borderId="119" xfId="0" applyFont="1" applyFill="1" applyBorder="1" applyAlignment="1" applyProtection="1">
      <alignment horizontal="center" vertical="center" wrapText="1"/>
    </xf>
    <xf numFmtId="0" fontId="3" fillId="0" borderId="47" xfId="0" applyFont="1" applyFill="1" applyBorder="1" applyAlignment="1" applyProtection="1">
      <alignment horizontal="left" vertical="center" wrapText="1"/>
    </xf>
    <xf numFmtId="0" fontId="3" fillId="0" borderId="47" xfId="0" applyFont="1" applyBorder="1" applyAlignment="1">
      <alignment vertical="center" wrapText="1"/>
    </xf>
    <xf numFmtId="0" fontId="3" fillId="3" borderId="0" xfId="0" applyFont="1" applyFill="1" applyProtection="1">
      <protection locked="0"/>
    </xf>
    <xf numFmtId="0" fontId="2" fillId="3" borderId="0" xfId="0" applyFont="1" applyFill="1" applyBorder="1" applyAlignment="1" applyProtection="1">
      <alignment horizontal="left" vertical="top"/>
      <protection locked="0"/>
    </xf>
    <xf numFmtId="0" fontId="2" fillId="23" borderId="0" xfId="0" applyFont="1" applyFill="1" applyBorder="1" applyAlignment="1" applyProtection="1">
      <alignment horizontal="left" vertical="top"/>
      <protection locked="0"/>
    </xf>
    <xf numFmtId="0" fontId="2" fillId="6" borderId="53" xfId="0" applyFont="1" applyFill="1" applyBorder="1" applyAlignment="1" applyProtection="1">
      <alignment horizontal="left" vertical="top" wrapText="1"/>
      <protection locked="0"/>
    </xf>
    <xf numFmtId="0" fontId="2" fillId="6" borderId="0" xfId="0" applyFont="1" applyFill="1" applyBorder="1" applyAlignment="1" applyProtection="1">
      <alignment horizontal="left" vertical="top" wrapText="1"/>
      <protection locked="0"/>
    </xf>
    <xf numFmtId="0" fontId="2" fillId="23" borderId="0" xfId="0" applyFont="1" applyFill="1" applyBorder="1" applyAlignment="1" applyProtection="1">
      <alignment horizontal="left" vertical="top" wrapText="1"/>
      <protection locked="0"/>
    </xf>
    <xf numFmtId="0" fontId="2" fillId="6" borderId="46" xfId="0" applyFont="1" applyFill="1" applyBorder="1" applyAlignment="1" applyProtection="1">
      <alignment horizontal="left" vertical="top" wrapText="1"/>
      <protection locked="0"/>
    </xf>
    <xf numFmtId="0" fontId="2" fillId="6" borderId="47" xfId="0" applyFont="1" applyFill="1" applyBorder="1" applyAlignment="1" applyProtection="1">
      <alignment horizontal="left" vertical="top" wrapText="1"/>
      <protection locked="0"/>
    </xf>
    <xf numFmtId="0" fontId="3" fillId="3" borderId="0" xfId="0" applyFont="1" applyFill="1" applyAlignment="1" applyProtection="1">
      <alignment horizontal="center" vertical="center" wrapText="1"/>
      <protection locked="0"/>
    </xf>
    <xf numFmtId="0" fontId="2" fillId="23" borderId="0" xfId="0" applyFont="1" applyFill="1" applyAlignment="1" applyProtection="1">
      <alignment horizontal="center" vertical="center" wrapText="1"/>
      <protection locked="0"/>
    </xf>
    <xf numFmtId="0" fontId="2" fillId="23" borderId="0" xfId="0" applyFont="1" applyFill="1" applyBorder="1" applyAlignment="1" applyProtection="1">
      <alignment horizontal="center" vertical="center"/>
      <protection locked="0"/>
    </xf>
    <xf numFmtId="0" fontId="2" fillId="15" borderId="55" xfId="0" applyFont="1" applyFill="1" applyBorder="1" applyAlignment="1" applyProtection="1">
      <alignment horizontal="center" vertical="center" wrapText="1"/>
      <protection locked="0"/>
    </xf>
    <xf numFmtId="0" fontId="14" fillId="0" borderId="18" xfId="6" applyNumberFormat="1" applyFont="1" applyFill="1" applyBorder="1" applyAlignment="1" applyProtection="1">
      <alignment vertical="center" wrapText="1"/>
      <protection locked="0"/>
    </xf>
    <xf numFmtId="0" fontId="14" fillId="0" borderId="3" xfId="6" applyNumberFormat="1" applyFont="1" applyFill="1" applyBorder="1" applyAlignment="1" applyProtection="1">
      <alignment vertical="center" wrapText="1"/>
      <protection locked="0"/>
    </xf>
    <xf numFmtId="0" fontId="14" fillId="0" borderId="3" xfId="6" applyFont="1" applyFill="1" applyBorder="1" applyAlignment="1" applyProtection="1">
      <alignment horizontal="left" vertical="top" wrapText="1"/>
      <protection locked="0"/>
    </xf>
    <xf numFmtId="0" fontId="14" fillId="0" borderId="1" xfId="6" applyFont="1" applyFill="1" applyBorder="1" applyAlignment="1" applyProtection="1">
      <alignment horizontal="left" vertical="top" wrapText="1"/>
      <protection locked="0"/>
    </xf>
    <xf numFmtId="165" fontId="3" fillId="0" borderId="146" xfId="0" applyNumberFormat="1" applyFont="1" applyBorder="1"/>
    <xf numFmtId="165" fontId="3" fillId="0" borderId="89" xfId="0" applyNumberFormat="1" applyFont="1" applyBorder="1"/>
    <xf numFmtId="165" fontId="3" fillId="0" borderId="66" xfId="0" applyNumberFormat="1" applyFont="1" applyBorder="1"/>
    <xf numFmtId="0" fontId="3" fillId="0" borderId="66" xfId="0" applyFont="1" applyBorder="1" applyAlignment="1">
      <alignment wrapText="1"/>
    </xf>
    <xf numFmtId="0" fontId="3" fillId="3" borderId="52" xfId="0" applyFont="1" applyFill="1" applyBorder="1" applyAlignment="1" applyProtection="1">
      <alignment horizontal="center" vertical="center"/>
    </xf>
    <xf numFmtId="0" fontId="3" fillId="0" borderId="74" xfId="0" applyFont="1" applyBorder="1" applyAlignment="1">
      <alignment wrapText="1"/>
    </xf>
    <xf numFmtId="0" fontId="3" fillId="3" borderId="48" xfId="0" applyFont="1" applyFill="1" applyBorder="1" applyAlignment="1" applyProtection="1">
      <alignment horizontal="center" vertical="center"/>
    </xf>
    <xf numFmtId="165" fontId="3" fillId="0" borderId="0" xfId="0" applyNumberFormat="1" applyFont="1"/>
    <xf numFmtId="165" fontId="3" fillId="0" borderId="0" xfId="0" applyNumberFormat="1" applyFont="1" applyAlignment="1">
      <alignment wrapText="1"/>
    </xf>
    <xf numFmtId="165" fontId="2" fillId="23" borderId="0" xfId="0" applyNumberFormat="1" applyFont="1" applyFill="1" applyBorder="1" applyAlignment="1">
      <alignment wrapText="1"/>
    </xf>
    <xf numFmtId="0" fontId="2" fillId="23" borderId="0" xfId="0" applyFont="1" applyFill="1" applyBorder="1" applyAlignment="1">
      <alignment wrapText="1"/>
    </xf>
    <xf numFmtId="0" fontId="2" fillId="23" borderId="0" xfId="0" applyFont="1" applyFill="1" applyBorder="1" applyAlignment="1" applyProtection="1">
      <alignment horizontal="center" vertical="center" wrapText="1"/>
      <protection locked="0"/>
    </xf>
    <xf numFmtId="0" fontId="2" fillId="23" borderId="0" xfId="0" applyFont="1" applyFill="1" applyAlignment="1">
      <alignment wrapText="1"/>
    </xf>
    <xf numFmtId="0" fontId="2" fillId="3" borderId="0" xfId="0" applyFont="1" applyFill="1" applyBorder="1" applyAlignment="1" applyProtection="1">
      <alignment horizontal="center" vertical="center"/>
      <protection locked="0"/>
    </xf>
    <xf numFmtId="0" fontId="14" fillId="3" borderId="3" xfId="6" applyNumberFormat="1" applyFont="1" applyFill="1" applyBorder="1" applyAlignment="1" applyProtection="1">
      <alignment vertical="center" wrapText="1"/>
      <protection locked="0"/>
    </xf>
    <xf numFmtId="0" fontId="3" fillId="3" borderId="64" xfId="0" applyFont="1" applyFill="1" applyBorder="1" applyAlignment="1">
      <alignment wrapText="1"/>
    </xf>
    <xf numFmtId="0" fontId="14" fillId="0" borderId="3" xfId="6" applyFont="1" applyFill="1" applyBorder="1" applyAlignment="1" applyProtection="1">
      <alignment horizontal="left" vertical="center" wrapText="1"/>
      <protection locked="0"/>
    </xf>
    <xf numFmtId="0" fontId="14" fillId="0" borderId="3" xfId="6" applyFont="1" applyFill="1" applyBorder="1" applyAlignment="1" applyProtection="1">
      <alignment vertical="center" wrapText="1"/>
      <protection locked="0"/>
    </xf>
    <xf numFmtId="0" fontId="14" fillId="3" borderId="3" xfId="6" applyFont="1" applyFill="1" applyBorder="1" applyAlignment="1" applyProtection="1">
      <alignment horizontal="left" vertical="top" wrapText="1"/>
      <protection locked="0"/>
    </xf>
    <xf numFmtId="165" fontId="3" fillId="27" borderId="147" xfId="0" applyNumberFormat="1" applyFont="1" applyFill="1" applyBorder="1"/>
    <xf numFmtId="165" fontId="3" fillId="42" borderId="147" xfId="0" applyNumberFormat="1" applyFont="1" applyFill="1" applyBorder="1"/>
    <xf numFmtId="0" fontId="3" fillId="0" borderId="146" xfId="0" applyFont="1" applyBorder="1" applyAlignment="1">
      <alignment wrapText="1"/>
    </xf>
    <xf numFmtId="0" fontId="14" fillId="15" borderId="3" xfId="6" applyFont="1" applyFill="1" applyBorder="1" applyAlignment="1" applyProtection="1">
      <alignment horizontal="left" vertical="top" wrapText="1"/>
      <protection locked="0"/>
    </xf>
    <xf numFmtId="0" fontId="14" fillId="0" borderId="110" xfId="6" applyFont="1" applyFill="1" applyBorder="1" applyAlignment="1" applyProtection="1">
      <alignment horizontal="left" vertical="top" wrapText="1"/>
      <protection locked="0"/>
    </xf>
    <xf numFmtId="165" fontId="3" fillId="42" borderId="1" xfId="0" applyNumberFormat="1" applyFont="1" applyFill="1" applyBorder="1"/>
    <xf numFmtId="165" fontId="3" fillId="0" borderId="151" xfId="0" applyNumberFormat="1" applyFont="1" applyBorder="1" applyAlignment="1">
      <alignment wrapText="1"/>
    </xf>
    <xf numFmtId="0" fontId="3" fillId="0" borderId="145" xfId="0" applyFont="1" applyBorder="1" applyAlignment="1">
      <alignment wrapText="1"/>
    </xf>
    <xf numFmtId="0" fontId="14" fillId="3" borderId="110" xfId="6" applyFont="1" applyFill="1" applyBorder="1" applyAlignment="1" applyProtection="1">
      <alignment horizontal="left" vertical="top" wrapText="1"/>
      <protection locked="0"/>
    </xf>
    <xf numFmtId="14" fontId="3" fillId="0" borderId="55" xfId="0" applyNumberFormat="1" applyFont="1" applyBorder="1"/>
    <xf numFmtId="165" fontId="3" fillId="42" borderId="93" xfId="0" applyNumberFormat="1" applyFont="1" applyFill="1" applyBorder="1"/>
    <xf numFmtId="165" fontId="3" fillId="42" borderId="94" xfId="0" applyNumberFormat="1" applyFont="1" applyFill="1" applyBorder="1"/>
    <xf numFmtId="165" fontId="3" fillId="0" borderId="85" xfId="0" applyNumberFormat="1" applyFont="1" applyBorder="1" applyAlignment="1">
      <alignment wrapText="1"/>
    </xf>
    <xf numFmtId="0" fontId="3" fillId="0" borderId="53" xfId="0" applyFont="1" applyBorder="1" applyAlignment="1">
      <alignment wrapText="1"/>
    </xf>
    <xf numFmtId="165" fontId="3" fillId="0" borderId="55" xfId="0" applyNumberFormat="1" applyFont="1" applyBorder="1"/>
    <xf numFmtId="0" fontId="2" fillId="11" borderId="99" xfId="0" applyFont="1" applyFill="1" applyBorder="1" applyAlignment="1" applyProtection="1">
      <alignment horizontal="center" vertical="center" wrapText="1"/>
      <protection locked="0"/>
    </xf>
    <xf numFmtId="0" fontId="14" fillId="3" borderId="18" xfId="6" applyNumberFormat="1" applyFont="1" applyFill="1" applyBorder="1" applyAlignment="1" applyProtection="1">
      <alignment vertical="center" wrapText="1"/>
      <protection locked="0"/>
    </xf>
    <xf numFmtId="165" fontId="2" fillId="46" borderId="1" xfId="0" applyNumberFormat="1" applyFont="1" applyFill="1" applyBorder="1" applyAlignment="1" applyProtection="1">
      <alignment horizontal="center" vertical="center"/>
    </xf>
    <xf numFmtId="165" fontId="2" fillId="5" borderId="1" xfId="0" applyNumberFormat="1" applyFont="1" applyFill="1" applyBorder="1" applyAlignment="1" applyProtection="1">
      <alignment horizontal="center" vertical="center" wrapText="1"/>
    </xf>
    <xf numFmtId="0" fontId="2" fillId="5" borderId="1" xfId="0" applyFont="1" applyFill="1" applyBorder="1" applyAlignment="1" applyProtection="1">
      <alignment horizontal="center" vertical="center" wrapText="1"/>
      <protection locked="0"/>
    </xf>
    <xf numFmtId="0" fontId="46" fillId="0" borderId="1" xfId="0" applyFont="1" applyFill="1" applyBorder="1" applyAlignment="1">
      <alignment horizontal="center"/>
    </xf>
    <xf numFmtId="165" fontId="3" fillId="0" borderId="102" xfId="0" applyNumberFormat="1" applyFont="1" applyBorder="1"/>
    <xf numFmtId="9" fontId="3" fillId="42" borderId="94" xfId="0" applyNumberFormat="1" applyFont="1" applyFill="1" applyBorder="1"/>
    <xf numFmtId="165" fontId="3" fillId="0" borderId="119" xfId="0" applyNumberFormat="1" applyFont="1" applyBorder="1" applyAlignment="1">
      <alignment wrapText="1"/>
    </xf>
    <xf numFmtId="165" fontId="3" fillId="42" borderId="106" xfId="0" applyNumberFormat="1" applyFont="1" applyFill="1" applyBorder="1"/>
    <xf numFmtId="165" fontId="3" fillId="42" borderId="91" xfId="0" applyNumberFormat="1" applyFont="1" applyFill="1" applyBorder="1"/>
    <xf numFmtId="165" fontId="3" fillId="0" borderId="148" xfId="0" applyNumberFormat="1" applyFont="1" applyBorder="1" applyAlignment="1">
      <alignment wrapText="1"/>
    </xf>
    <xf numFmtId="165" fontId="3" fillId="0" borderId="143" xfId="0" applyNumberFormat="1" applyFont="1" applyBorder="1" applyAlignment="1">
      <alignment wrapText="1"/>
    </xf>
    <xf numFmtId="165" fontId="3" fillId="42" borderId="92" xfId="0" applyNumberFormat="1" applyFont="1" applyFill="1" applyBorder="1"/>
    <xf numFmtId="165" fontId="3" fillId="0" borderId="89" xfId="0" applyNumberFormat="1" applyFont="1" applyBorder="1" applyAlignment="1">
      <alignment wrapText="1"/>
    </xf>
    <xf numFmtId="165" fontId="3" fillId="0" borderId="64" xfId="0" applyNumberFormat="1" applyFont="1" applyBorder="1" applyAlignment="1">
      <alignment wrapText="1"/>
    </xf>
    <xf numFmtId="165" fontId="3" fillId="0" borderId="145" xfId="0" applyNumberFormat="1" applyFont="1" applyBorder="1"/>
    <xf numFmtId="165" fontId="3" fillId="0" borderId="108" xfId="0" applyNumberFormat="1" applyFont="1" applyBorder="1" applyAlignment="1">
      <alignment wrapText="1"/>
    </xf>
    <xf numFmtId="165" fontId="3" fillId="0" borderId="146" xfId="0" applyNumberFormat="1" applyFont="1" applyBorder="1" applyAlignment="1">
      <alignment wrapText="1"/>
    </xf>
    <xf numFmtId="0" fontId="3" fillId="0" borderId="96" xfId="0" applyFont="1" applyBorder="1" applyAlignment="1">
      <alignment wrapText="1"/>
    </xf>
    <xf numFmtId="0" fontId="2" fillId="15" borderId="119" xfId="0" applyFont="1" applyFill="1" applyBorder="1" applyAlignment="1" applyProtection="1">
      <alignment horizontal="center" vertical="center" wrapText="1"/>
    </xf>
    <xf numFmtId="165" fontId="2" fillId="5" borderId="119" xfId="0" applyNumberFormat="1" applyFont="1" applyFill="1" applyBorder="1" applyAlignment="1" applyProtection="1">
      <alignment horizontal="center" vertical="center" wrapText="1"/>
    </xf>
    <xf numFmtId="0" fontId="2" fillId="5" borderId="119" xfId="0" applyFont="1" applyFill="1" applyBorder="1" applyAlignment="1" applyProtection="1">
      <alignment horizontal="center" vertical="center" wrapText="1"/>
      <protection locked="0"/>
    </xf>
    <xf numFmtId="0" fontId="0" fillId="0" borderId="119" xfId="0" applyFill="1" applyBorder="1"/>
    <xf numFmtId="165" fontId="2" fillId="5" borderId="4" xfId="0" applyNumberFormat="1" applyFont="1" applyFill="1" applyBorder="1" applyAlignment="1" applyProtection="1">
      <alignment horizontal="center" vertical="center" wrapText="1"/>
    </xf>
    <xf numFmtId="0" fontId="2" fillId="5" borderId="4" xfId="0" applyFont="1" applyFill="1" applyBorder="1" applyAlignment="1" applyProtection="1">
      <alignment horizontal="center" vertical="center" wrapText="1"/>
      <protection locked="0"/>
    </xf>
    <xf numFmtId="165" fontId="2" fillId="33" borderId="111" xfId="0" applyNumberFormat="1" applyFont="1" applyFill="1" applyBorder="1" applyAlignment="1" applyProtection="1">
      <alignment horizontal="center" vertical="center" wrapText="1"/>
    </xf>
    <xf numFmtId="0" fontId="2" fillId="33" borderId="111" xfId="0" applyFont="1" applyFill="1" applyBorder="1" applyAlignment="1" applyProtection="1">
      <alignment horizontal="center" vertical="center" wrapText="1"/>
      <protection locked="0"/>
    </xf>
    <xf numFmtId="165" fontId="2" fillId="33" borderId="111" xfId="0" applyNumberFormat="1" applyFont="1" applyFill="1" applyBorder="1" applyAlignment="1" applyProtection="1">
      <alignment horizontal="center" vertical="center"/>
    </xf>
    <xf numFmtId="165" fontId="2" fillId="15" borderId="1" xfId="0" applyNumberFormat="1" applyFont="1" applyFill="1" applyBorder="1" applyAlignment="1" applyProtection="1">
      <alignment horizontal="center" vertical="center" wrapText="1"/>
    </xf>
    <xf numFmtId="0" fontId="2" fillId="15" borderId="1" xfId="0" applyFont="1" applyFill="1" applyBorder="1" applyAlignment="1" applyProtection="1">
      <alignment horizontal="center" vertical="center" wrapText="1"/>
      <protection locked="0"/>
    </xf>
    <xf numFmtId="165" fontId="2" fillId="0" borderId="1" xfId="0" applyNumberFormat="1" applyFont="1" applyFill="1" applyBorder="1" applyAlignment="1" applyProtection="1">
      <alignment horizontal="center" vertical="center" wrapText="1"/>
    </xf>
    <xf numFmtId="0" fontId="46" fillId="0" borderId="1" xfId="0" applyFont="1" applyFill="1" applyBorder="1" applyAlignment="1">
      <alignment wrapText="1"/>
    </xf>
    <xf numFmtId="0" fontId="2" fillId="0" borderId="1" xfId="0" applyFont="1" applyFill="1" applyBorder="1" applyAlignment="1" applyProtection="1">
      <alignment horizontal="center" vertical="center" wrapText="1"/>
      <protection locked="0"/>
    </xf>
    <xf numFmtId="0" fontId="2" fillId="46" borderId="1" xfId="0" applyFont="1" applyFill="1" applyBorder="1" applyAlignment="1" applyProtection="1">
      <alignment horizontal="center" vertical="center" wrapText="1"/>
      <protection locked="0"/>
    </xf>
    <xf numFmtId="165" fontId="2" fillId="46" borderId="4" xfId="0" applyNumberFormat="1" applyFont="1" applyFill="1" applyBorder="1" applyAlignment="1" applyProtection="1">
      <alignment horizontal="center" vertical="center"/>
    </xf>
    <xf numFmtId="165" fontId="2" fillId="18" borderId="111" xfId="0" applyNumberFormat="1" applyFont="1" applyFill="1" applyBorder="1" applyAlignment="1" applyProtection="1">
      <alignment horizontal="center" vertical="center"/>
    </xf>
    <xf numFmtId="165" fontId="2" fillId="18" borderId="111" xfId="0" applyNumberFormat="1" applyFont="1" applyFill="1" applyBorder="1" applyAlignment="1" applyProtection="1">
      <alignment horizontal="center" vertical="center" wrapText="1"/>
    </xf>
    <xf numFmtId="0" fontId="2" fillId="18" borderId="111" xfId="0" applyFont="1" applyFill="1" applyBorder="1" applyAlignment="1" applyProtection="1">
      <alignment horizontal="center" vertical="center" wrapText="1"/>
      <protection locked="0"/>
    </xf>
    <xf numFmtId="165" fontId="2" fillId="33" borderId="1" xfId="0" applyNumberFormat="1" applyFont="1" applyFill="1" applyBorder="1" applyAlignment="1" applyProtection="1">
      <alignment horizontal="center" vertical="center"/>
    </xf>
    <xf numFmtId="165" fontId="2" fillId="33" borderId="1" xfId="0" applyNumberFormat="1" applyFont="1" applyFill="1" applyBorder="1" applyAlignment="1" applyProtection="1">
      <alignment horizontal="center" vertical="center" wrapText="1"/>
    </xf>
    <xf numFmtId="0" fontId="2" fillId="33" borderId="1" xfId="0" applyFont="1" applyFill="1" applyBorder="1" applyAlignment="1" applyProtection="1">
      <alignment horizontal="center" vertical="center" wrapText="1"/>
      <protection locked="0"/>
    </xf>
    <xf numFmtId="0" fontId="2" fillId="33" borderId="1" xfId="0" applyFont="1" applyFill="1" applyBorder="1" applyAlignment="1" applyProtection="1">
      <alignment horizontal="left" vertical="center" wrapText="1"/>
    </xf>
    <xf numFmtId="0" fontId="2" fillId="33" borderId="1" xfId="0" applyFont="1" applyFill="1" applyBorder="1" applyAlignment="1">
      <alignment wrapText="1"/>
    </xf>
    <xf numFmtId="165" fontId="2" fillId="15" borderId="1" xfId="0" applyNumberFormat="1" applyFont="1" applyFill="1" applyBorder="1" applyAlignment="1" applyProtection="1">
      <alignment horizontal="center" vertical="center"/>
    </xf>
    <xf numFmtId="0" fontId="2" fillId="18" borderId="1" xfId="0" applyFont="1" applyFill="1" applyBorder="1" applyAlignment="1">
      <alignment horizontal="center"/>
    </xf>
    <xf numFmtId="0" fontId="2" fillId="18" borderId="1" xfId="0" applyFont="1" applyFill="1" applyBorder="1" applyAlignment="1" applyProtection="1">
      <alignment horizontal="center" vertical="center" wrapText="1"/>
    </xf>
    <xf numFmtId="0" fontId="2" fillId="18" borderId="1" xfId="0" applyFont="1" applyFill="1" applyBorder="1" applyAlignment="1" applyProtection="1">
      <alignment horizontal="left" vertical="center" wrapText="1"/>
    </xf>
    <xf numFmtId="0" fontId="3" fillId="3" borderId="1" xfId="0" applyFont="1" applyFill="1" applyBorder="1" applyAlignment="1" applyProtection="1">
      <alignment vertical="center" wrapText="1"/>
    </xf>
    <xf numFmtId="165" fontId="2" fillId="46" borderId="1" xfId="0" quotePrefix="1" applyNumberFormat="1" applyFont="1" applyFill="1" applyBorder="1"/>
    <xf numFmtId="0" fontId="2" fillId="46" borderId="1" xfId="0" applyFont="1" applyFill="1" applyBorder="1" applyAlignment="1">
      <alignment wrapText="1"/>
    </xf>
    <xf numFmtId="0" fontId="3" fillId="0" borderId="1" xfId="0" applyFont="1" applyBorder="1" applyAlignment="1">
      <alignment horizontal="left" wrapText="1"/>
    </xf>
    <xf numFmtId="0" fontId="14" fillId="3" borderId="119" xfId="6" applyFont="1" applyFill="1" applyBorder="1" applyAlignment="1" applyProtection="1">
      <alignment horizontal="left" vertical="top" wrapText="1"/>
      <protection locked="0"/>
    </xf>
    <xf numFmtId="165" fontId="2" fillId="46" borderId="119" xfId="0" quotePrefix="1" applyNumberFormat="1" applyFont="1" applyFill="1" applyBorder="1"/>
    <xf numFmtId="0" fontId="2" fillId="46" borderId="119" xfId="0" applyFont="1" applyFill="1" applyBorder="1" applyAlignment="1">
      <alignment wrapText="1"/>
    </xf>
    <xf numFmtId="0" fontId="2" fillId="18" borderId="2" xfId="0" applyFont="1" applyFill="1" applyBorder="1" applyAlignment="1">
      <alignment horizontal="center"/>
    </xf>
    <xf numFmtId="0" fontId="2" fillId="18" borderId="53" xfId="0" applyFont="1" applyFill="1" applyBorder="1" applyAlignment="1" applyProtection="1">
      <alignment horizontal="left" vertical="center" wrapText="1"/>
    </xf>
    <xf numFmtId="0" fontId="2" fillId="18" borderId="111" xfId="0" applyFont="1" applyFill="1" applyBorder="1" applyAlignment="1">
      <alignment wrapText="1"/>
    </xf>
    <xf numFmtId="0" fontId="2" fillId="33" borderId="53" xfId="0" applyFont="1" applyFill="1" applyBorder="1" applyAlignment="1" applyProtection="1">
      <alignment horizontal="left" vertical="center" wrapText="1"/>
    </xf>
    <xf numFmtId="0" fontId="2" fillId="33" borderId="111" xfId="0" applyFont="1" applyFill="1" applyBorder="1" applyAlignment="1">
      <alignment wrapText="1"/>
    </xf>
    <xf numFmtId="0" fontId="3" fillId="0" borderId="4" xfId="0" applyFont="1" applyFill="1" applyBorder="1" applyAlignment="1">
      <alignment horizontal="left" wrapText="1"/>
    </xf>
    <xf numFmtId="0" fontId="2" fillId="46" borderId="4" xfId="0" applyFont="1" applyFill="1" applyBorder="1" applyAlignment="1">
      <alignment wrapText="1"/>
    </xf>
    <xf numFmtId="0" fontId="3" fillId="15" borderId="60" xfId="0" applyFont="1" applyFill="1" applyBorder="1" applyAlignment="1">
      <alignment horizontal="left" wrapText="1"/>
    </xf>
    <xf numFmtId="0" fontId="2" fillId="15" borderId="1" xfId="0" applyFont="1" applyFill="1" applyBorder="1" applyAlignment="1">
      <alignment wrapText="1"/>
    </xf>
    <xf numFmtId="0" fontId="14" fillId="3" borderId="1" xfId="6" applyFont="1" applyFill="1" applyBorder="1" applyAlignment="1" applyProtection="1">
      <alignment horizontal="left" vertical="center" wrapText="1"/>
      <protection locked="0"/>
    </xf>
    <xf numFmtId="165" fontId="2" fillId="46" borderId="1" xfId="0" applyNumberFormat="1" applyFont="1" applyFill="1" applyBorder="1"/>
    <xf numFmtId="0" fontId="2" fillId="15" borderId="60" xfId="0" applyFont="1" applyFill="1" applyBorder="1" applyAlignment="1">
      <alignment horizontal="left" wrapText="1"/>
    </xf>
    <xf numFmtId="0" fontId="14" fillId="3" borderId="4" xfId="6" applyNumberFormat="1" applyFont="1" applyFill="1" applyBorder="1" applyAlignment="1" applyProtection="1">
      <alignment vertical="center" wrapText="1"/>
      <protection locked="0"/>
    </xf>
    <xf numFmtId="165" fontId="2" fillId="46" borderId="4" xfId="0" applyNumberFormat="1" applyFont="1" applyFill="1" applyBorder="1"/>
    <xf numFmtId="0" fontId="3" fillId="3" borderId="60" xfId="0" applyFont="1" applyFill="1" applyBorder="1" applyAlignment="1">
      <alignment horizontal="left" wrapText="1"/>
    </xf>
    <xf numFmtId="0" fontId="3" fillId="0" borderId="119" xfId="0" applyFont="1" applyFill="1" applyBorder="1" applyAlignment="1">
      <alignment wrapText="1"/>
    </xf>
    <xf numFmtId="165" fontId="2" fillId="46" borderId="119" xfId="0" applyNumberFormat="1" applyFont="1" applyFill="1" applyBorder="1"/>
    <xf numFmtId="165" fontId="2" fillId="18" borderId="1" xfId="0" applyNumberFormat="1" applyFont="1" applyFill="1" applyBorder="1" applyAlignment="1" applyProtection="1">
      <alignment horizontal="center" vertical="center"/>
    </xf>
    <xf numFmtId="165" fontId="2" fillId="18" borderId="1" xfId="0" applyNumberFormat="1" applyFont="1" applyFill="1" applyBorder="1" applyAlignment="1" applyProtection="1">
      <alignment horizontal="center" vertical="center" wrapText="1"/>
    </xf>
    <xf numFmtId="0" fontId="2" fillId="18" borderId="1" xfId="0" applyFont="1" applyFill="1" applyBorder="1" applyAlignment="1" applyProtection="1">
      <alignment horizontal="center" vertical="center" wrapText="1"/>
      <protection locked="0"/>
    </xf>
    <xf numFmtId="49" fontId="60" fillId="0" borderId="0" xfId="13" applyNumberFormat="1" applyFont="1" applyFill="1" applyAlignment="1">
      <alignment horizontal="left"/>
    </xf>
    <xf numFmtId="49" fontId="43" fillId="0" borderId="0" xfId="13" applyNumberFormat="1" applyFont="1" applyFill="1" applyAlignment="1">
      <alignment wrapText="1"/>
    </xf>
    <xf numFmtId="0" fontId="42" fillId="0" borderId="0" xfId="13" applyFont="1" applyFill="1" applyAlignment="1"/>
    <xf numFmtId="0" fontId="42" fillId="0" borderId="0" xfId="13" applyFont="1" applyFill="1"/>
    <xf numFmtId="168" fontId="42" fillId="0" borderId="0" xfId="18" applyNumberFormat="1" applyFont="1" applyFill="1"/>
    <xf numFmtId="0" fontId="42" fillId="0" borderId="0" xfId="13" applyFont="1" applyFill="1" applyAlignment="1">
      <alignment horizontal="left" vertical="top"/>
    </xf>
    <xf numFmtId="164" fontId="42" fillId="0" borderId="0" xfId="5" applyFont="1" applyFill="1" applyAlignment="1">
      <alignment horizontal="left" vertical="top"/>
    </xf>
    <xf numFmtId="41" fontId="42" fillId="0" borderId="0" xfId="13" applyNumberFormat="1" applyFont="1" applyFill="1" applyAlignment="1">
      <alignment horizontal="left" vertical="top"/>
    </xf>
    <xf numFmtId="170" fontId="42" fillId="0" borderId="0" xfId="13" applyNumberFormat="1" applyFont="1" applyFill="1" applyAlignment="1">
      <alignment horizontal="left" vertical="top"/>
    </xf>
    <xf numFmtId="0" fontId="42" fillId="0" borderId="0" xfId="13" applyFont="1" applyFill="1" applyAlignment="1">
      <alignment horizontal="left" vertical="top" wrapText="1"/>
    </xf>
    <xf numFmtId="171" fontId="62" fillId="0" borderId="0" xfId="19" applyNumberFormat="1" applyFont="1" applyFill="1" applyAlignment="1">
      <alignment horizontal="left"/>
    </xf>
    <xf numFmtId="172" fontId="43" fillId="0" borderId="0" xfId="13" applyNumberFormat="1" applyFont="1" applyFill="1" applyAlignment="1">
      <alignment horizontal="left" wrapText="1"/>
    </xf>
    <xf numFmtId="49" fontId="43" fillId="0" borderId="0" xfId="13" applyNumberFormat="1" applyFont="1" applyFill="1" applyAlignment="1"/>
    <xf numFmtId="0" fontId="63" fillId="33" borderId="166" xfId="13" applyFont="1" applyFill="1" applyBorder="1"/>
    <xf numFmtId="0" fontId="63" fillId="0" borderId="166" xfId="13" applyFont="1" applyFill="1" applyBorder="1"/>
    <xf numFmtId="0" fontId="42" fillId="0" borderId="166" xfId="13" applyFont="1" applyFill="1" applyBorder="1"/>
    <xf numFmtId="168" fontId="42" fillId="0" borderId="0" xfId="13" applyNumberFormat="1" applyFont="1" applyFill="1"/>
    <xf numFmtId="0" fontId="65" fillId="0" borderId="167" xfId="20" applyFont="1" applyFill="1" applyBorder="1" applyAlignment="1">
      <alignment horizontal="left" vertical="top"/>
    </xf>
    <xf numFmtId="0" fontId="65" fillId="0" borderId="168" xfId="20" applyFont="1" applyFill="1" applyBorder="1" applyAlignment="1">
      <alignment horizontal="center" vertical="top" wrapText="1"/>
    </xf>
    <xf numFmtId="0" fontId="65" fillId="0" borderId="169" xfId="20" applyFont="1" applyFill="1" applyBorder="1" applyAlignment="1">
      <alignment horizontal="center" vertical="top" wrapText="1"/>
    </xf>
    <xf numFmtId="0" fontId="66" fillId="0" borderId="169" xfId="20" applyFont="1" applyFill="1" applyBorder="1" applyAlignment="1">
      <alignment horizontal="center" vertical="top" wrapText="1"/>
    </xf>
    <xf numFmtId="168" fontId="65" fillId="0" borderId="169" xfId="18" applyNumberFormat="1" applyFont="1" applyFill="1" applyBorder="1" applyAlignment="1">
      <alignment horizontal="center" vertical="top" wrapText="1"/>
    </xf>
    <xf numFmtId="168" fontId="65" fillId="0" borderId="170" xfId="18" applyNumberFormat="1" applyFont="1" applyFill="1" applyBorder="1" applyAlignment="1">
      <alignment horizontal="center" vertical="top" wrapText="1"/>
    </xf>
    <xf numFmtId="0" fontId="42" fillId="0" borderId="171" xfId="13" applyFont="1" applyFill="1" applyBorder="1" applyAlignment="1">
      <alignment horizontal="left" vertical="top" wrapText="1"/>
    </xf>
    <xf numFmtId="173" fontId="42" fillId="0" borderId="169" xfId="13" applyNumberFormat="1" applyFont="1" applyFill="1" applyBorder="1" applyAlignment="1">
      <alignment horizontal="left" vertical="top" wrapText="1"/>
    </xf>
    <xf numFmtId="0" fontId="42" fillId="0" borderId="169" xfId="13" applyFont="1" applyFill="1" applyBorder="1" applyAlignment="1">
      <alignment horizontal="left" vertical="top" wrapText="1"/>
    </xf>
    <xf numFmtId="41" fontId="42" fillId="0" borderId="172" xfId="13" applyNumberFormat="1" applyFont="1" applyFill="1" applyBorder="1" applyAlignment="1">
      <alignment horizontal="left" vertical="top" wrapText="1"/>
    </xf>
    <xf numFmtId="170" fontId="42" fillId="0" borderId="173" xfId="13" applyNumberFormat="1" applyFont="1" applyFill="1" applyBorder="1" applyAlignment="1">
      <alignment horizontal="left" vertical="top" wrapText="1"/>
    </xf>
    <xf numFmtId="0" fontId="42" fillId="24" borderId="170" xfId="13" applyFont="1" applyFill="1" applyBorder="1" applyAlignment="1">
      <alignment horizontal="left" vertical="top" wrapText="1"/>
    </xf>
    <xf numFmtId="168" fontId="67" fillId="0" borderId="169" xfId="18" applyNumberFormat="1" applyFont="1" applyFill="1" applyBorder="1" applyAlignment="1">
      <alignment horizontal="center" vertical="top" wrapText="1"/>
    </xf>
    <xf numFmtId="168" fontId="67" fillId="0" borderId="170" xfId="18" applyNumberFormat="1" applyFont="1" applyFill="1" applyBorder="1" applyAlignment="1">
      <alignment horizontal="center" vertical="top" wrapText="1"/>
    </xf>
    <xf numFmtId="0" fontId="42" fillId="22" borderId="1" xfId="13" applyFont="1" applyFill="1" applyBorder="1" applyAlignment="1">
      <alignment horizontal="left" vertical="top" wrapText="1"/>
    </xf>
    <xf numFmtId="0" fontId="42" fillId="22" borderId="0" xfId="13" applyFont="1" applyFill="1" applyAlignment="1">
      <alignment horizontal="left" vertical="top"/>
    </xf>
    <xf numFmtId="0" fontId="42" fillId="0" borderId="0" xfId="13" applyFont="1" applyFill="1" applyAlignment="1">
      <alignment horizontal="center" vertical="top"/>
    </xf>
    <xf numFmtId="168" fontId="71" fillId="0" borderId="119" xfId="21" applyNumberFormat="1" applyFont="1" applyFill="1" applyBorder="1" applyAlignment="1">
      <alignment horizontal="right" vertical="center"/>
    </xf>
    <xf numFmtId="168" fontId="72" fillId="0" borderId="1" xfId="21" applyNumberFormat="1" applyFont="1" applyFill="1" applyBorder="1" applyAlignment="1">
      <alignment horizontal="right" vertical="center"/>
    </xf>
    <xf numFmtId="168" fontId="72" fillId="0" borderId="119" xfId="21" applyNumberFormat="1" applyFont="1" applyFill="1" applyBorder="1" applyAlignment="1">
      <alignment horizontal="right" vertical="center"/>
    </xf>
    <xf numFmtId="168" fontId="72" fillId="0" borderId="2" xfId="21" applyNumberFormat="1" applyFont="1" applyFill="1" applyBorder="1" applyAlignment="1">
      <alignment horizontal="right" vertical="center"/>
    </xf>
    <xf numFmtId="0" fontId="42" fillId="0" borderId="174" xfId="13" applyFont="1" applyFill="1" applyBorder="1" applyAlignment="1">
      <alignment horizontal="left" vertical="top"/>
    </xf>
    <xf numFmtId="0" fontId="42" fillId="0" borderId="1" xfId="13" applyFont="1" applyFill="1" applyBorder="1" applyAlignment="1">
      <alignment horizontal="left" vertical="top"/>
    </xf>
    <xf numFmtId="0" fontId="73" fillId="0" borderId="1" xfId="13" applyFont="1" applyFill="1" applyBorder="1" applyAlignment="1">
      <alignment horizontal="left" vertical="top"/>
    </xf>
    <xf numFmtId="164" fontId="73" fillId="0" borderId="1" xfId="5" applyFont="1" applyFill="1" applyBorder="1" applyAlignment="1">
      <alignment horizontal="left" vertical="top"/>
    </xf>
    <xf numFmtId="41" fontId="42" fillId="0" borderId="18" xfId="13" applyNumberFormat="1" applyFont="1" applyFill="1" applyBorder="1" applyAlignment="1">
      <alignment horizontal="left" vertical="top"/>
    </xf>
    <xf numFmtId="40" fontId="42" fillId="0" borderId="175" xfId="5" applyNumberFormat="1" applyFont="1" applyFill="1" applyBorder="1" applyAlignment="1">
      <alignment horizontal="right" vertical="top"/>
    </xf>
    <xf numFmtId="0" fontId="42" fillId="0" borderId="147" xfId="13" applyFont="1" applyFill="1" applyBorder="1" applyAlignment="1">
      <alignment horizontal="left" vertical="top"/>
    </xf>
    <xf numFmtId="168" fontId="74" fillId="0" borderId="119" xfId="21" applyNumberFormat="1" applyFont="1" applyFill="1" applyBorder="1" applyAlignment="1">
      <alignment horizontal="right" vertical="center"/>
    </xf>
    <xf numFmtId="168" fontId="74" fillId="0" borderId="147" xfId="21" applyNumberFormat="1" applyFont="1" applyFill="1" applyBorder="1" applyAlignment="1">
      <alignment horizontal="right" vertical="center"/>
    </xf>
    <xf numFmtId="0" fontId="42" fillId="0" borderId="1" xfId="13" applyFont="1" applyFill="1" applyBorder="1" applyAlignment="1">
      <alignment horizontal="left" vertical="top" wrapText="1"/>
    </xf>
    <xf numFmtId="49" fontId="68" fillId="0" borderId="176" xfId="12" applyNumberFormat="1" applyFont="1" applyFill="1" applyBorder="1" applyAlignment="1">
      <alignment wrapText="1"/>
    </xf>
    <xf numFmtId="49" fontId="68" fillId="0" borderId="1" xfId="12" applyNumberFormat="1" applyFont="1" applyFill="1" applyBorder="1" applyAlignment="1">
      <alignment wrapText="1"/>
    </xf>
    <xf numFmtId="1" fontId="69" fillId="0" borderId="1" xfId="12" applyNumberFormat="1" applyFont="1" applyFill="1" applyBorder="1"/>
    <xf numFmtId="173" fontId="69" fillId="0" borderId="1" xfId="12" applyNumberFormat="1" applyFont="1" applyFill="1" applyBorder="1"/>
    <xf numFmtId="168" fontId="69" fillId="0" borderId="1" xfId="21" applyNumberFormat="1" applyFont="1" applyFill="1" applyBorder="1" applyAlignment="1">
      <alignment horizontal="right" vertical="center"/>
    </xf>
    <xf numFmtId="41" fontId="69" fillId="0" borderId="1" xfId="22" applyNumberFormat="1" applyFont="1" applyFill="1" applyBorder="1" applyAlignment="1">
      <alignment horizontal="right"/>
    </xf>
    <xf numFmtId="168" fontId="69" fillId="0" borderId="2" xfId="21" applyNumberFormat="1" applyFont="1" applyFill="1" applyBorder="1" applyAlignment="1">
      <alignment horizontal="right" vertical="center"/>
    </xf>
    <xf numFmtId="41" fontId="42" fillId="0" borderId="174" xfId="13" applyNumberFormat="1" applyFont="1" applyFill="1" applyBorder="1" applyAlignment="1">
      <alignment horizontal="left" vertical="top"/>
    </xf>
    <xf numFmtId="41" fontId="42" fillId="0" borderId="1" xfId="13" applyNumberFormat="1" applyFont="1" applyFill="1" applyBorder="1" applyAlignment="1">
      <alignment horizontal="left" vertical="top"/>
    </xf>
    <xf numFmtId="41" fontId="73" fillId="0" borderId="1" xfId="13" applyNumberFormat="1" applyFont="1" applyFill="1" applyBorder="1" applyAlignment="1">
      <alignment horizontal="left" vertical="top"/>
    </xf>
    <xf numFmtId="40" fontId="73" fillId="0" borderId="175" xfId="5" applyNumberFormat="1" applyFont="1" applyFill="1" applyBorder="1" applyAlignment="1">
      <alignment horizontal="right" vertical="top"/>
    </xf>
    <xf numFmtId="41" fontId="75" fillId="0" borderId="2" xfId="13" applyNumberFormat="1" applyFont="1" applyFill="1" applyBorder="1" applyAlignment="1">
      <alignment horizontal="left" vertical="top"/>
    </xf>
    <xf numFmtId="1" fontId="76" fillId="0" borderId="1" xfId="21" applyNumberFormat="1" applyFont="1" applyFill="1" applyBorder="1" applyAlignment="1">
      <alignment horizontal="right" vertical="center"/>
    </xf>
    <xf numFmtId="9" fontId="76" fillId="0" borderId="1" xfId="21" applyNumberFormat="1" applyFont="1" applyFill="1" applyBorder="1" applyAlignment="1">
      <alignment horizontal="right" vertical="center"/>
    </xf>
    <xf numFmtId="9" fontId="76" fillId="0" borderId="2" xfId="10" applyFont="1" applyFill="1" applyBorder="1" applyAlignment="1">
      <alignment horizontal="right" vertical="center"/>
    </xf>
    <xf numFmtId="0" fontId="73" fillId="47" borderId="1" xfId="13" applyFont="1" applyFill="1" applyBorder="1" applyAlignment="1">
      <alignment horizontal="left" vertical="top" wrapText="1"/>
    </xf>
    <xf numFmtId="168" fontId="42" fillId="0" borderId="0" xfId="13" applyNumberFormat="1" applyFont="1" applyFill="1" applyAlignment="1">
      <alignment horizontal="left" vertical="top"/>
    </xf>
    <xf numFmtId="49" fontId="69" fillId="0" borderId="176" xfId="13" applyNumberFormat="1" applyFont="1" applyFill="1" applyBorder="1" applyAlignment="1">
      <alignment horizontal="left" vertical="center"/>
    </xf>
    <xf numFmtId="173" fontId="69" fillId="0" borderId="1" xfId="12" applyNumberFormat="1" applyFont="1" applyFill="1" applyBorder="1" applyAlignment="1"/>
    <xf numFmtId="43" fontId="69" fillId="0" borderId="1" xfId="22" applyFont="1" applyFill="1" applyBorder="1" applyAlignment="1">
      <alignment horizontal="right"/>
    </xf>
    <xf numFmtId="41" fontId="69" fillId="0" borderId="1" xfId="12" applyNumberFormat="1" applyFont="1" applyFill="1" applyBorder="1"/>
    <xf numFmtId="41" fontId="73" fillId="0" borderId="2" xfId="13" applyNumberFormat="1" applyFont="1" applyFill="1" applyBorder="1" applyAlignment="1">
      <alignment horizontal="left" vertical="top"/>
    </xf>
    <xf numFmtId="9" fontId="77" fillId="0" borderId="2" xfId="10" applyFont="1" applyFill="1" applyBorder="1" applyAlignment="1">
      <alignment horizontal="right" vertical="center"/>
    </xf>
    <xf numFmtId="0" fontId="78" fillId="15" borderId="1" xfId="13" applyFont="1" applyFill="1" applyBorder="1" applyAlignment="1">
      <alignment wrapText="1"/>
    </xf>
    <xf numFmtId="0" fontId="78" fillId="0" borderId="1" xfId="13" applyFont="1" applyFill="1" applyBorder="1" applyAlignment="1">
      <alignment horizontal="left" vertical="top" wrapText="1"/>
    </xf>
    <xf numFmtId="49" fontId="76" fillId="0" borderId="176" xfId="13" applyNumberFormat="1" applyFont="1" applyFill="1" applyBorder="1" applyAlignment="1">
      <alignment horizontal="left" vertical="center"/>
    </xf>
    <xf numFmtId="49" fontId="76" fillId="0" borderId="1" xfId="12" applyNumberFormat="1" applyFont="1" applyFill="1" applyBorder="1" applyAlignment="1">
      <alignment wrapText="1"/>
    </xf>
    <xf numFmtId="1" fontId="76" fillId="0" borderId="1" xfId="12" applyNumberFormat="1" applyFont="1" applyFill="1" applyBorder="1"/>
    <xf numFmtId="173" fontId="79" fillId="0" borderId="1" xfId="12" applyNumberFormat="1" applyFont="1" applyFill="1" applyBorder="1" applyAlignment="1"/>
    <xf numFmtId="173" fontId="76" fillId="0" borderId="1" xfId="12" applyNumberFormat="1" applyFont="1" applyFill="1" applyBorder="1"/>
    <xf numFmtId="43" fontId="79" fillId="0" borderId="1" xfId="22" applyFont="1" applyFill="1" applyBorder="1" applyAlignment="1">
      <alignment horizontal="right"/>
    </xf>
    <xf numFmtId="41" fontId="76" fillId="0" borderId="1" xfId="12" applyNumberFormat="1" applyFont="1" applyFill="1" applyBorder="1"/>
    <xf numFmtId="168" fontId="76" fillId="0" borderId="1" xfId="21" applyNumberFormat="1" applyFont="1" applyFill="1" applyBorder="1" applyAlignment="1">
      <alignment horizontal="right" vertical="center"/>
    </xf>
    <xf numFmtId="41" fontId="80" fillId="0" borderId="174" xfId="13" applyNumberFormat="1" applyFont="1" applyFill="1" applyBorder="1" applyAlignment="1">
      <alignment horizontal="left" vertical="top"/>
    </xf>
    <xf numFmtId="41" fontId="80" fillId="0" borderId="1" xfId="13" applyNumberFormat="1" applyFont="1" applyFill="1" applyBorder="1" applyAlignment="1">
      <alignment horizontal="left" vertical="top"/>
    </xf>
    <xf numFmtId="41" fontId="81" fillId="0" borderId="1" xfId="13" applyNumberFormat="1" applyFont="1" applyFill="1" applyBorder="1" applyAlignment="1">
      <alignment horizontal="left" vertical="top"/>
    </xf>
    <xf numFmtId="164" fontId="81" fillId="0" borderId="1" xfId="5" applyFont="1" applyFill="1" applyBorder="1" applyAlignment="1">
      <alignment horizontal="left" vertical="top"/>
    </xf>
    <xf numFmtId="41" fontId="81" fillId="0" borderId="2" xfId="13" applyNumberFormat="1" applyFont="1" applyFill="1" applyBorder="1" applyAlignment="1">
      <alignment horizontal="left" vertical="top"/>
    </xf>
    <xf numFmtId="0" fontId="82" fillId="0" borderId="1" xfId="13" applyFont="1" applyFill="1" applyBorder="1" applyAlignment="1">
      <alignment horizontal="left" vertical="top" wrapText="1"/>
    </xf>
    <xf numFmtId="0" fontId="80" fillId="0" borderId="0" xfId="13" applyFont="1" applyFill="1" applyAlignment="1">
      <alignment horizontal="left" vertical="top"/>
    </xf>
    <xf numFmtId="168" fontId="80" fillId="0" borderId="0" xfId="13" applyNumberFormat="1" applyFont="1" applyFill="1" applyAlignment="1">
      <alignment horizontal="left" vertical="top"/>
    </xf>
    <xf numFmtId="15" fontId="83" fillId="0" borderId="0" xfId="0" applyNumberFormat="1" applyFont="1"/>
    <xf numFmtId="0" fontId="80" fillId="0" borderId="1" xfId="13" applyFont="1" applyFill="1" applyBorder="1" applyAlignment="1">
      <alignment horizontal="left" vertical="top" wrapText="1"/>
    </xf>
    <xf numFmtId="49" fontId="76" fillId="0" borderId="176" xfId="12" applyNumberFormat="1" applyFont="1" applyFill="1" applyBorder="1" applyAlignment="1">
      <alignment wrapText="1"/>
    </xf>
    <xf numFmtId="173" fontId="79" fillId="0" borderId="1" xfId="12" applyNumberFormat="1" applyFont="1" applyFill="1" applyBorder="1"/>
    <xf numFmtId="41" fontId="76" fillId="0" borderId="1" xfId="22" applyNumberFormat="1" applyFont="1" applyFill="1" applyBorder="1" applyAlignment="1">
      <alignment horizontal="right"/>
    </xf>
    <xf numFmtId="0" fontId="42" fillId="0" borderId="176" xfId="13" applyFont="1" applyFill="1" applyBorder="1" applyAlignment="1">
      <alignment horizontal="left"/>
    </xf>
    <xf numFmtId="0" fontId="42" fillId="0" borderId="1" xfId="13" applyFont="1" applyFill="1" applyBorder="1" applyAlignment="1">
      <alignment wrapText="1"/>
    </xf>
    <xf numFmtId="0" fontId="42" fillId="0" borderId="1" xfId="13" applyFont="1" applyFill="1" applyBorder="1" applyAlignment="1"/>
    <xf numFmtId="15" fontId="42" fillId="0" borderId="1" xfId="13" applyNumberFormat="1" applyFont="1" applyFill="1" applyBorder="1" applyAlignment="1"/>
    <xf numFmtId="15" fontId="42" fillId="0" borderId="1" xfId="13" applyNumberFormat="1" applyFont="1" applyFill="1" applyBorder="1"/>
    <xf numFmtId="0" fontId="42" fillId="0" borderId="1" xfId="13" applyFont="1" applyFill="1" applyBorder="1"/>
    <xf numFmtId="41" fontId="69" fillId="0" borderId="1" xfId="21" applyNumberFormat="1" applyFont="1" applyFill="1" applyBorder="1" applyAlignment="1">
      <alignment horizontal="right" vertical="center"/>
    </xf>
    <xf numFmtId="41" fontId="42" fillId="0" borderId="1" xfId="13" applyNumberFormat="1" applyFont="1" applyFill="1" applyBorder="1"/>
    <xf numFmtId="41" fontId="42" fillId="0" borderId="1" xfId="18" applyNumberFormat="1" applyFont="1" applyFill="1" applyBorder="1"/>
    <xf numFmtId="41" fontId="42" fillId="0" borderId="174" xfId="13" applyNumberFormat="1" applyFont="1" applyFill="1" applyBorder="1"/>
    <xf numFmtId="41" fontId="73" fillId="0" borderId="1" xfId="13" applyNumberFormat="1" applyFont="1" applyFill="1" applyBorder="1"/>
    <xf numFmtId="164" fontId="73" fillId="0" borderId="1" xfId="5" applyFont="1" applyFill="1" applyBorder="1"/>
    <xf numFmtId="0" fontId="78" fillId="0" borderId="1" xfId="13" applyFont="1" applyFill="1" applyBorder="1" applyAlignment="1">
      <alignment wrapText="1"/>
    </xf>
    <xf numFmtId="41" fontId="42" fillId="0" borderId="119" xfId="13" applyNumberFormat="1" applyFont="1" applyFill="1" applyBorder="1"/>
    <xf numFmtId="41" fontId="0" fillId="0" borderId="0" xfId="0" applyNumberFormat="1" applyFill="1"/>
    <xf numFmtId="41" fontId="0" fillId="0" borderId="1" xfId="0" applyNumberFormat="1" applyFill="1" applyBorder="1"/>
    <xf numFmtId="164" fontId="0" fillId="0" borderId="1" xfId="5" applyFont="1" applyFill="1" applyBorder="1"/>
    <xf numFmtId="0" fontId="78" fillId="0" borderId="0" xfId="13" applyFont="1" applyFill="1"/>
    <xf numFmtId="168" fontId="78" fillId="0" borderId="0" xfId="13" applyNumberFormat="1" applyFont="1" applyFill="1" applyAlignment="1">
      <alignment horizontal="left" vertical="top"/>
    </xf>
    <xf numFmtId="41" fontId="0" fillId="0" borderId="3" xfId="0" applyNumberFormat="1" applyFill="1" applyBorder="1"/>
    <xf numFmtId="164" fontId="0" fillId="0" borderId="3" xfId="5" applyFont="1" applyFill="1" applyBorder="1"/>
    <xf numFmtId="0" fontId="73" fillId="25" borderId="1" xfId="13" applyFont="1" applyFill="1" applyBorder="1" applyAlignment="1">
      <alignment wrapText="1"/>
    </xf>
    <xf numFmtId="164" fontId="42" fillId="0" borderId="1" xfId="5" applyFont="1" applyFill="1" applyBorder="1"/>
    <xf numFmtId="0" fontId="73" fillId="0" borderId="1" xfId="13" applyFont="1" applyFill="1" applyBorder="1" applyAlignment="1">
      <alignment wrapText="1"/>
    </xf>
    <xf numFmtId="164" fontId="0" fillId="0" borderId="0" xfId="5" applyFont="1"/>
    <xf numFmtId="0" fontId="78" fillId="24" borderId="1" xfId="13" applyFont="1" applyFill="1" applyBorder="1" applyAlignment="1">
      <alignment wrapText="1"/>
    </xf>
    <xf numFmtId="0" fontId="73" fillId="47" borderId="1" xfId="13" applyFont="1" applyFill="1" applyBorder="1" applyAlignment="1">
      <alignment wrapText="1"/>
    </xf>
    <xf numFmtId="43" fontId="72" fillId="0" borderId="1" xfId="22" applyFont="1" applyFill="1" applyBorder="1" applyAlignment="1">
      <alignment horizontal="right"/>
    </xf>
    <xf numFmtId="41" fontId="72" fillId="0" borderId="1" xfId="12" applyNumberFormat="1" applyFont="1" applyFill="1" applyBorder="1"/>
    <xf numFmtId="41" fontId="42" fillId="0" borderId="2" xfId="13" applyNumberFormat="1" applyFont="1" applyFill="1" applyBorder="1" applyAlignment="1">
      <alignment horizontal="left" vertical="top"/>
    </xf>
    <xf numFmtId="168" fontId="74" fillId="0" borderId="1" xfId="21" applyNumberFormat="1" applyFont="1" applyFill="1" applyBorder="1" applyAlignment="1">
      <alignment horizontal="right" vertical="center"/>
    </xf>
    <xf numFmtId="168" fontId="74" fillId="0" borderId="2" xfId="21" applyNumberFormat="1" applyFont="1" applyFill="1" applyBorder="1" applyAlignment="1">
      <alignment horizontal="right" vertical="center"/>
    </xf>
    <xf numFmtId="0" fontId="84" fillId="0" borderId="176" xfId="13" applyFont="1" applyFill="1" applyBorder="1" applyAlignment="1">
      <alignment horizontal="left"/>
    </xf>
    <xf numFmtId="0" fontId="84" fillId="0" borderId="1" xfId="13" applyFont="1" applyFill="1" applyBorder="1" applyAlignment="1">
      <alignment wrapText="1"/>
    </xf>
    <xf numFmtId="1" fontId="72" fillId="0" borderId="1" xfId="12" applyNumberFormat="1" applyFont="1" applyFill="1" applyBorder="1"/>
    <xf numFmtId="173" fontId="72" fillId="0" borderId="1" xfId="12" applyNumberFormat="1" applyFont="1" applyFill="1" applyBorder="1"/>
    <xf numFmtId="41" fontId="84" fillId="0" borderId="1" xfId="13" applyNumberFormat="1" applyFont="1" applyFill="1" applyBorder="1"/>
    <xf numFmtId="0" fontId="84" fillId="0" borderId="1" xfId="13" applyFont="1" applyFill="1" applyBorder="1"/>
    <xf numFmtId="0" fontId="78" fillId="47" borderId="1" xfId="13" applyFont="1" applyFill="1" applyBorder="1" applyAlignment="1">
      <alignment wrapText="1"/>
    </xf>
    <xf numFmtId="0" fontId="78" fillId="0" borderId="1" xfId="13" applyFont="1" applyFill="1" applyBorder="1" applyAlignment="1">
      <alignment horizontal="left" wrapText="1"/>
    </xf>
    <xf numFmtId="0" fontId="42" fillId="0" borderId="0" xfId="13" applyFont="1" applyFill="1" applyAlignment="1">
      <alignment horizontal="left"/>
    </xf>
    <xf numFmtId="0" fontId="42" fillId="0" borderId="0" xfId="13" applyFont="1" applyFill="1" applyAlignment="1">
      <alignment wrapText="1"/>
    </xf>
    <xf numFmtId="0" fontId="42" fillId="0" borderId="120" xfId="13" applyFont="1" applyFill="1" applyBorder="1"/>
    <xf numFmtId="41" fontId="73" fillId="0" borderId="120" xfId="13" applyNumberFormat="1" applyFont="1" applyFill="1" applyBorder="1"/>
    <xf numFmtId="164" fontId="73" fillId="0" borderId="120" xfId="5" applyFont="1" applyFill="1" applyBorder="1"/>
    <xf numFmtId="0" fontId="42" fillId="0" borderId="0" xfId="13" applyFont="1" applyFill="1" applyBorder="1"/>
    <xf numFmtId="168" fontId="80" fillId="0" borderId="0" xfId="18" applyNumberFormat="1" applyFont="1" applyFill="1"/>
    <xf numFmtId="49" fontId="68" fillId="0" borderId="174" xfId="12" applyNumberFormat="1" applyFont="1" applyFill="1" applyBorder="1" applyAlignment="1">
      <alignment wrapText="1"/>
    </xf>
    <xf numFmtId="0" fontId="78" fillId="15" borderId="1" xfId="13" applyFont="1" applyFill="1" applyBorder="1" applyAlignment="1">
      <alignment horizontal="left" vertical="top" wrapText="1"/>
    </xf>
    <xf numFmtId="49" fontId="68" fillId="0" borderId="177" xfId="12" applyNumberFormat="1" applyFont="1" applyFill="1" applyBorder="1" applyAlignment="1">
      <alignment wrapText="1"/>
    </xf>
    <xf numFmtId="49" fontId="68" fillId="0" borderId="149" xfId="12" applyNumberFormat="1" applyFont="1" applyFill="1" applyBorder="1" applyAlignment="1">
      <alignment wrapText="1"/>
    </xf>
    <xf numFmtId="1" fontId="69" fillId="0" borderId="119" xfId="12" applyNumberFormat="1" applyFont="1" applyFill="1" applyBorder="1"/>
    <xf numFmtId="173" fontId="69" fillId="0" borderId="119" xfId="12" applyNumberFormat="1" applyFont="1" applyFill="1" applyBorder="1" applyAlignment="1"/>
    <xf numFmtId="173" fontId="69" fillId="0" borderId="119" xfId="12" applyNumberFormat="1" applyFont="1" applyFill="1" applyBorder="1"/>
    <xf numFmtId="43" fontId="69" fillId="0" borderId="119" xfId="22" applyFont="1" applyFill="1" applyBorder="1" applyAlignment="1">
      <alignment horizontal="right"/>
    </xf>
    <xf numFmtId="41" fontId="69" fillId="0" borderId="119" xfId="21" applyNumberFormat="1" applyFont="1" applyFill="1" applyBorder="1" applyAlignment="1">
      <alignment horizontal="right" vertical="center"/>
    </xf>
    <xf numFmtId="168" fontId="69" fillId="0" borderId="119" xfId="21" applyNumberFormat="1" applyFont="1" applyFill="1" applyBorder="1" applyAlignment="1">
      <alignment horizontal="right" vertical="center"/>
    </xf>
    <xf numFmtId="41" fontId="42" fillId="0" borderId="149" xfId="13" applyNumberFormat="1" applyFont="1" applyFill="1" applyBorder="1" applyAlignment="1">
      <alignment horizontal="left" vertical="top"/>
    </xf>
    <xf numFmtId="41" fontId="42" fillId="0" borderId="119" xfId="13" applyNumberFormat="1" applyFont="1" applyFill="1" applyBorder="1" applyAlignment="1">
      <alignment horizontal="left" vertical="top"/>
    </xf>
    <xf numFmtId="41" fontId="73" fillId="0" borderId="147" xfId="13" applyNumberFormat="1" applyFont="1" applyFill="1" applyBorder="1" applyAlignment="1">
      <alignment horizontal="left" vertical="top"/>
    </xf>
    <xf numFmtId="164" fontId="73" fillId="0" borderId="147" xfId="5" applyFont="1" applyFill="1" applyBorder="1" applyAlignment="1">
      <alignment horizontal="left" vertical="top"/>
    </xf>
    <xf numFmtId="41" fontId="42" fillId="0" borderId="147" xfId="13" applyNumberFormat="1" applyFont="1" applyFill="1" applyBorder="1" applyAlignment="1">
      <alignment horizontal="left" vertical="top"/>
    </xf>
    <xf numFmtId="0" fontId="42" fillId="15" borderId="1" xfId="13" applyFont="1" applyFill="1" applyBorder="1" applyAlignment="1">
      <alignment wrapText="1"/>
    </xf>
    <xf numFmtId="168" fontId="69" fillId="0" borderId="147" xfId="21" applyNumberFormat="1" applyFont="1" applyFill="1" applyBorder="1" applyAlignment="1">
      <alignment horizontal="right" vertical="center"/>
    </xf>
    <xf numFmtId="1" fontId="76" fillId="0" borderId="149" xfId="21" applyNumberFormat="1" applyFont="1" applyFill="1" applyBorder="1" applyAlignment="1">
      <alignment horizontal="right" vertical="center"/>
    </xf>
    <xf numFmtId="9" fontId="76" fillId="0" borderId="149" xfId="21" applyNumberFormat="1" applyFont="1" applyFill="1" applyBorder="1" applyAlignment="1">
      <alignment horizontal="right" vertical="center"/>
    </xf>
    <xf numFmtId="9" fontId="76" fillId="0" borderId="149" xfId="10" applyFont="1" applyFill="1" applyBorder="1" applyAlignment="1">
      <alignment horizontal="right" vertical="center"/>
    </xf>
    <xf numFmtId="0" fontId="85" fillId="34" borderId="178" xfId="13" applyFont="1" applyFill="1" applyBorder="1" applyAlignment="1">
      <alignment horizontal="left"/>
    </xf>
    <xf numFmtId="0" fontId="85" fillId="34" borderId="179" xfId="13" applyFont="1" applyFill="1" applyBorder="1" applyAlignment="1">
      <alignment wrapText="1"/>
    </xf>
    <xf numFmtId="0" fontId="86" fillId="34" borderId="180" xfId="13" applyFont="1" applyFill="1" applyBorder="1" applyAlignment="1"/>
    <xf numFmtId="0" fontId="86" fillId="34" borderId="180" xfId="13" applyFont="1" applyFill="1" applyBorder="1"/>
    <xf numFmtId="43" fontId="87" fillId="34" borderId="180" xfId="22" applyFont="1" applyFill="1" applyBorder="1" applyAlignment="1">
      <alignment horizontal="right"/>
    </xf>
    <xf numFmtId="41" fontId="85" fillId="34" borderId="180" xfId="21" applyNumberFormat="1" applyFont="1" applyFill="1" applyBorder="1" applyAlignment="1">
      <alignment horizontal="right"/>
    </xf>
    <xf numFmtId="41" fontId="85" fillId="34" borderId="181" xfId="21" applyNumberFormat="1" applyFont="1" applyFill="1" applyBorder="1" applyAlignment="1">
      <alignment horizontal="right"/>
    </xf>
    <xf numFmtId="40" fontId="85" fillId="34" borderId="181" xfId="5" applyNumberFormat="1" applyFont="1" applyFill="1" applyBorder="1" applyAlignment="1">
      <alignment horizontal="right"/>
    </xf>
    <xf numFmtId="168" fontId="88" fillId="34" borderId="182" xfId="21" applyNumberFormat="1" applyFont="1" applyFill="1" applyBorder="1" applyAlignment="1">
      <alignment horizontal="right"/>
    </xf>
    <xf numFmtId="0" fontId="42" fillId="34" borderId="180" xfId="13" applyFont="1" applyFill="1" applyBorder="1" applyAlignment="1">
      <alignment wrapText="1"/>
    </xf>
    <xf numFmtId="41" fontId="42" fillId="0" borderId="0" xfId="13" applyNumberFormat="1" applyFont="1" applyFill="1"/>
    <xf numFmtId="0" fontId="85" fillId="0" borderId="183" xfId="13" applyFont="1" applyFill="1" applyBorder="1" applyAlignment="1">
      <alignment horizontal="left"/>
    </xf>
    <xf numFmtId="0" fontId="85" fillId="0" borderId="110" xfId="13" applyFont="1" applyFill="1" applyBorder="1" applyAlignment="1">
      <alignment wrapText="1"/>
    </xf>
    <xf numFmtId="0" fontId="86" fillId="0" borderId="119" xfId="13" applyFont="1" applyFill="1" applyBorder="1" applyAlignment="1"/>
    <xf numFmtId="0" fontId="86" fillId="0" borderId="119" xfId="13" applyFont="1" applyFill="1" applyBorder="1"/>
    <xf numFmtId="43" fontId="87" fillId="0" borderId="119" xfId="22" applyFont="1" applyFill="1" applyBorder="1" applyAlignment="1">
      <alignment horizontal="right"/>
    </xf>
    <xf numFmtId="41" fontId="85" fillId="48" borderId="119" xfId="21" applyNumberFormat="1" applyFont="1" applyFill="1" applyBorder="1" applyAlignment="1">
      <alignment horizontal="right"/>
    </xf>
    <xf numFmtId="41" fontId="85" fillId="0" borderId="119" xfId="21" applyNumberFormat="1" applyFont="1" applyFill="1" applyBorder="1" applyAlignment="1">
      <alignment horizontal="right"/>
    </xf>
    <xf numFmtId="41" fontId="85" fillId="0" borderId="147" xfId="21" applyNumberFormat="1" applyFont="1" applyFill="1" applyBorder="1" applyAlignment="1">
      <alignment horizontal="right"/>
    </xf>
    <xf numFmtId="41" fontId="85" fillId="0" borderId="149" xfId="21" applyNumberFormat="1" applyFont="1" applyFill="1" applyBorder="1" applyAlignment="1">
      <alignment horizontal="right"/>
    </xf>
    <xf numFmtId="164" fontId="85" fillId="0" borderId="147" xfId="5" applyFont="1" applyFill="1" applyBorder="1" applyAlignment="1">
      <alignment horizontal="right"/>
    </xf>
    <xf numFmtId="170" fontId="85" fillId="0" borderId="147" xfId="21" applyNumberFormat="1" applyFont="1" applyFill="1" applyBorder="1" applyAlignment="1">
      <alignment horizontal="right"/>
    </xf>
    <xf numFmtId="41" fontId="85" fillId="24" borderId="147" xfId="21" applyNumberFormat="1" applyFont="1" applyFill="1" applyBorder="1" applyAlignment="1">
      <alignment horizontal="right"/>
    </xf>
    <xf numFmtId="168" fontId="88" fillId="0" borderId="149" xfId="21" applyNumberFormat="1" applyFont="1" applyFill="1" applyBorder="1" applyAlignment="1">
      <alignment horizontal="right"/>
    </xf>
    <xf numFmtId="0" fontId="42" fillId="0" borderId="4" xfId="13" applyFont="1" applyFill="1" applyBorder="1" applyAlignment="1">
      <alignment wrapText="1"/>
    </xf>
    <xf numFmtId="0" fontId="42" fillId="0" borderId="120" xfId="13" applyFont="1" applyFill="1" applyBorder="1" applyAlignment="1">
      <alignment wrapText="1"/>
    </xf>
    <xf numFmtId="43" fontId="72" fillId="0" borderId="111" xfId="22" applyFont="1" applyFill="1" applyBorder="1" applyAlignment="1">
      <alignment horizontal="right"/>
    </xf>
    <xf numFmtId="41" fontId="89" fillId="0" borderId="111" xfId="21" applyNumberFormat="1" applyFont="1" applyFill="1" applyBorder="1" applyAlignment="1">
      <alignment horizontal="right" vertical="center"/>
    </xf>
    <xf numFmtId="168" fontId="72" fillId="0" borderId="111" xfId="21" applyNumberFormat="1" applyFont="1" applyFill="1" applyBorder="1" applyAlignment="1">
      <alignment horizontal="right" vertical="center"/>
    </xf>
    <xf numFmtId="168" fontId="72" fillId="0" borderId="95" xfId="21" applyNumberFormat="1" applyFont="1" applyFill="1" applyBorder="1" applyAlignment="1">
      <alignment horizontal="right" vertical="center"/>
    </xf>
    <xf numFmtId="41" fontId="42" fillId="0" borderId="184" xfId="13" applyNumberFormat="1" applyFont="1" applyFill="1" applyBorder="1" applyAlignment="1">
      <alignment horizontal="left" vertical="top"/>
    </xf>
    <xf numFmtId="41" fontId="42" fillId="0" borderId="111" xfId="13" applyNumberFormat="1" applyFont="1" applyFill="1" applyBorder="1" applyAlignment="1">
      <alignment horizontal="left" vertical="top"/>
    </xf>
    <xf numFmtId="41" fontId="73" fillId="0" borderId="111" xfId="13" applyNumberFormat="1" applyFont="1" applyFill="1" applyBorder="1" applyAlignment="1">
      <alignment horizontal="left" vertical="top"/>
    </xf>
    <xf numFmtId="164" fontId="73" fillId="0" borderId="111" xfId="5" applyFont="1" applyFill="1" applyBorder="1" applyAlignment="1">
      <alignment horizontal="left" vertical="top"/>
    </xf>
    <xf numFmtId="41" fontId="42" fillId="0" borderId="46" xfId="13" applyNumberFormat="1" applyFont="1" applyFill="1" applyBorder="1" applyAlignment="1">
      <alignment horizontal="left" vertical="top"/>
    </xf>
    <xf numFmtId="170" fontId="42" fillId="0" borderId="185" xfId="13" applyNumberFormat="1" applyFont="1" applyFill="1" applyBorder="1" applyAlignment="1">
      <alignment horizontal="left" vertical="top"/>
    </xf>
    <xf numFmtId="41" fontId="42" fillId="0" borderId="95" xfId="13" applyNumberFormat="1" applyFont="1" applyFill="1" applyBorder="1" applyAlignment="1">
      <alignment horizontal="left" vertical="top"/>
    </xf>
    <xf numFmtId="168" fontId="74" fillId="0" borderId="111" xfId="21" applyNumberFormat="1" applyFont="1" applyFill="1" applyBorder="1" applyAlignment="1">
      <alignment horizontal="right" vertical="center"/>
    </xf>
    <xf numFmtId="168" fontId="74" fillId="0" borderId="95" xfId="21" applyNumberFormat="1" applyFont="1" applyFill="1" applyBorder="1" applyAlignment="1">
      <alignment horizontal="right" vertical="center"/>
    </xf>
    <xf numFmtId="0" fontId="42" fillId="0" borderId="54" xfId="13" applyFont="1" applyFill="1" applyBorder="1" applyAlignment="1">
      <alignment horizontal="left" vertical="top" wrapText="1"/>
    </xf>
    <xf numFmtId="49" fontId="68" fillId="0" borderId="186" xfId="12" applyNumberFormat="1" applyFont="1" applyFill="1" applyBorder="1" applyAlignment="1">
      <alignment wrapText="1"/>
    </xf>
    <xf numFmtId="49" fontId="68" fillId="0" borderId="4" xfId="12" applyNumberFormat="1" applyFont="1" applyFill="1" applyBorder="1" applyAlignment="1">
      <alignment wrapText="1"/>
    </xf>
    <xf numFmtId="1" fontId="69" fillId="0" borderId="4" xfId="12" applyNumberFormat="1" applyFont="1" applyFill="1" applyBorder="1"/>
    <xf numFmtId="173" fontId="69" fillId="0" borderId="4" xfId="12" applyNumberFormat="1" applyFont="1" applyFill="1" applyBorder="1" applyAlignment="1"/>
    <xf numFmtId="173" fontId="69" fillId="0" borderId="4" xfId="12" applyNumberFormat="1" applyFont="1" applyFill="1" applyBorder="1"/>
    <xf numFmtId="43" fontId="69" fillId="0" borderId="4" xfId="22" applyFont="1" applyFill="1" applyBorder="1" applyAlignment="1">
      <alignment horizontal="right"/>
    </xf>
    <xf numFmtId="41" fontId="69" fillId="0" borderId="4" xfId="21" applyNumberFormat="1" applyFont="1" applyFill="1" applyBorder="1" applyAlignment="1">
      <alignment horizontal="right" vertical="center"/>
    </xf>
    <xf numFmtId="168" fontId="69" fillId="0" borderId="4" xfId="21" applyNumberFormat="1" applyFont="1" applyFill="1" applyBorder="1" applyAlignment="1">
      <alignment horizontal="right" vertical="center"/>
    </xf>
    <xf numFmtId="168" fontId="69" fillId="0" borderId="15" xfId="21" applyNumberFormat="1" applyFont="1" applyFill="1" applyBorder="1" applyAlignment="1">
      <alignment horizontal="right" vertical="center"/>
    </xf>
    <xf numFmtId="41" fontId="42" fillId="0" borderId="187" xfId="13" applyNumberFormat="1" applyFont="1" applyFill="1" applyBorder="1" applyAlignment="1">
      <alignment horizontal="left" vertical="top"/>
    </xf>
    <xf numFmtId="41" fontId="42" fillId="0" borderId="4" xfId="13" applyNumberFormat="1" applyFont="1" applyFill="1" applyBorder="1" applyAlignment="1">
      <alignment horizontal="left" vertical="top"/>
    </xf>
    <xf numFmtId="41" fontId="73" fillId="0" borderId="4" xfId="13" applyNumberFormat="1" applyFont="1" applyFill="1" applyBorder="1" applyAlignment="1">
      <alignment horizontal="left" vertical="top"/>
    </xf>
    <xf numFmtId="164" fontId="73" fillId="0" borderId="4" xfId="5" applyFont="1" applyFill="1" applyBorder="1" applyAlignment="1">
      <alignment horizontal="left" vertical="top"/>
    </xf>
    <xf numFmtId="41" fontId="42" fillId="0" borderId="57" xfId="13" applyNumberFormat="1" applyFont="1" applyFill="1" applyBorder="1" applyAlignment="1">
      <alignment horizontal="left" vertical="top"/>
    </xf>
    <xf numFmtId="170" fontId="73" fillId="0" borderId="188" xfId="13" applyNumberFormat="1" applyFont="1" applyFill="1" applyBorder="1" applyAlignment="1">
      <alignment horizontal="left" vertical="top"/>
    </xf>
    <xf numFmtId="41" fontId="78" fillId="0" borderId="15" xfId="13" applyNumberFormat="1" applyFont="1" applyFill="1" applyBorder="1" applyAlignment="1">
      <alignment horizontal="left" vertical="top"/>
    </xf>
    <xf numFmtId="1" fontId="76" fillId="0" borderId="4" xfId="21" applyNumberFormat="1" applyFont="1" applyFill="1" applyBorder="1" applyAlignment="1">
      <alignment horizontal="right" vertical="center"/>
    </xf>
    <xf numFmtId="9" fontId="76" fillId="0" borderId="4" xfId="21" applyNumberFormat="1" applyFont="1" applyFill="1" applyBorder="1" applyAlignment="1">
      <alignment horizontal="right" vertical="center"/>
    </xf>
    <xf numFmtId="9" fontId="76" fillId="0" borderId="15" xfId="10" applyFont="1" applyFill="1" applyBorder="1" applyAlignment="1">
      <alignment horizontal="right" vertical="center"/>
    </xf>
    <xf numFmtId="0" fontId="42" fillId="0" borderId="4" xfId="13" applyFont="1" applyFill="1" applyBorder="1" applyAlignment="1">
      <alignment horizontal="left" vertical="top" wrapText="1"/>
    </xf>
    <xf numFmtId="0" fontId="73" fillId="0" borderId="1" xfId="13" applyFont="1" applyFill="1" applyBorder="1" applyAlignment="1">
      <alignment horizontal="left" vertical="top" wrapText="1"/>
    </xf>
    <xf numFmtId="49" fontId="68" fillId="0" borderId="3" xfId="12" applyNumberFormat="1" applyFont="1" applyFill="1" applyBorder="1" applyAlignment="1">
      <alignment wrapText="1"/>
    </xf>
    <xf numFmtId="0" fontId="90" fillId="34" borderId="1" xfId="13" applyFont="1" applyFill="1" applyBorder="1" applyAlignment="1">
      <alignment horizontal="left"/>
    </xf>
    <xf numFmtId="49" fontId="68" fillId="34" borderId="1" xfId="12" applyNumberFormat="1" applyFont="1" applyFill="1" applyBorder="1" applyAlignment="1">
      <alignment wrapText="1"/>
    </xf>
    <xf numFmtId="1" fontId="69" fillId="34" borderId="1" xfId="12" applyNumberFormat="1" applyFont="1" applyFill="1" applyBorder="1"/>
    <xf numFmtId="173" fontId="69" fillId="34" borderId="1" xfId="12" applyNumberFormat="1" applyFont="1" applyFill="1" applyBorder="1" applyAlignment="1"/>
    <xf numFmtId="173" fontId="69" fillId="34" borderId="1" xfId="12" applyNumberFormat="1" applyFont="1" applyFill="1" applyBorder="1"/>
    <xf numFmtId="43" fontId="69" fillId="34" borderId="1" xfId="22" applyFont="1" applyFill="1" applyBorder="1" applyAlignment="1">
      <alignment horizontal="right"/>
    </xf>
    <xf numFmtId="41" fontId="69" fillId="34" borderId="1" xfId="21" applyNumberFormat="1" applyFont="1" applyFill="1" applyBorder="1" applyAlignment="1">
      <alignment horizontal="right" vertical="center"/>
    </xf>
    <xf numFmtId="168" fontId="69" fillId="34" borderId="1" xfId="21" applyNumberFormat="1" applyFont="1" applyFill="1" applyBorder="1" applyAlignment="1">
      <alignment horizontal="right" vertical="center"/>
    </xf>
    <xf numFmtId="41" fontId="42" fillId="34" borderId="1" xfId="13" applyNumberFormat="1" applyFont="1" applyFill="1" applyBorder="1" applyAlignment="1">
      <alignment horizontal="left" vertical="top"/>
    </xf>
    <xf numFmtId="170" fontId="42" fillId="34" borderId="1" xfId="13" applyNumberFormat="1" applyFont="1" applyFill="1" applyBorder="1" applyAlignment="1">
      <alignment horizontal="left" vertical="top"/>
    </xf>
    <xf numFmtId="1" fontId="76" fillId="34" borderId="1" xfId="21" applyNumberFormat="1" applyFont="1" applyFill="1" applyBorder="1" applyAlignment="1">
      <alignment horizontal="right" vertical="center"/>
    </xf>
    <xf numFmtId="9" fontId="76" fillId="34" borderId="1" xfId="21" applyNumberFormat="1" applyFont="1" applyFill="1" applyBorder="1" applyAlignment="1">
      <alignment horizontal="right" vertical="center"/>
    </xf>
    <xf numFmtId="9" fontId="76" fillId="34" borderId="2" xfId="10" applyFont="1" applyFill="1" applyBorder="1" applyAlignment="1">
      <alignment horizontal="right" vertical="center"/>
    </xf>
    <xf numFmtId="0" fontId="85" fillId="0" borderId="1" xfId="13" applyFont="1" applyFill="1" applyBorder="1" applyAlignment="1">
      <alignment horizontal="left"/>
    </xf>
    <xf numFmtId="49" fontId="79" fillId="0" borderId="1" xfId="12" applyNumberFormat="1" applyFont="1" applyFill="1" applyBorder="1" applyAlignment="1">
      <alignment wrapText="1"/>
    </xf>
    <xf numFmtId="1" fontId="79" fillId="0" borderId="1" xfId="12" applyNumberFormat="1" applyFont="1" applyFill="1" applyBorder="1"/>
    <xf numFmtId="41" fontId="79" fillId="0" borderId="1" xfId="21" applyNumberFormat="1" applyFont="1" applyFill="1" applyBorder="1" applyAlignment="1">
      <alignment horizontal="right" vertical="center"/>
    </xf>
    <xf numFmtId="168" fontId="79" fillId="0" borderId="1" xfId="21" applyNumberFormat="1" applyFont="1" applyFill="1" applyBorder="1" applyAlignment="1">
      <alignment horizontal="right" vertical="center"/>
    </xf>
    <xf numFmtId="41" fontId="91" fillId="0" borderId="1" xfId="13" applyNumberFormat="1" applyFont="1" applyFill="1" applyBorder="1" applyAlignment="1">
      <alignment horizontal="left" vertical="top"/>
    </xf>
    <xf numFmtId="170" fontId="91" fillId="0" borderId="1" xfId="13" applyNumberFormat="1" applyFont="1" applyFill="1" applyBorder="1" applyAlignment="1">
      <alignment horizontal="left" vertical="top"/>
    </xf>
    <xf numFmtId="41" fontId="91" fillId="24" borderId="2" xfId="13" applyNumberFormat="1" applyFont="1" applyFill="1" applyBorder="1" applyAlignment="1">
      <alignment horizontal="left" vertical="top"/>
    </xf>
    <xf numFmtId="9" fontId="76" fillId="0" borderId="1" xfId="10" applyFont="1" applyFill="1" applyBorder="1" applyAlignment="1">
      <alignment horizontal="right" vertical="center"/>
    </xf>
    <xf numFmtId="0" fontId="85" fillId="0" borderId="0" xfId="13" applyFont="1" applyFill="1" applyBorder="1" applyAlignment="1">
      <alignment horizontal="left"/>
    </xf>
    <xf numFmtId="49" fontId="79" fillId="0" borderId="0" xfId="12" applyNumberFormat="1" applyFont="1" applyFill="1" applyBorder="1" applyAlignment="1">
      <alignment wrapText="1"/>
    </xf>
    <xf numFmtId="1" fontId="79" fillId="0" borderId="0" xfId="12" applyNumberFormat="1" applyFont="1" applyFill="1" applyBorder="1"/>
    <xf numFmtId="173" fontId="79" fillId="0" borderId="0" xfId="12" applyNumberFormat="1" applyFont="1" applyFill="1" applyBorder="1" applyAlignment="1"/>
    <xf numFmtId="173" fontId="79" fillId="0" borderId="0" xfId="12" applyNumberFormat="1" applyFont="1" applyFill="1" applyBorder="1"/>
    <xf numFmtId="43" fontId="79" fillId="0" borderId="0" xfId="22" applyFont="1" applyFill="1" applyBorder="1" applyAlignment="1">
      <alignment horizontal="right"/>
    </xf>
    <xf numFmtId="41" fontId="79" fillId="0" borderId="0" xfId="21" applyNumberFormat="1" applyFont="1" applyFill="1" applyBorder="1" applyAlignment="1">
      <alignment horizontal="right" vertical="center"/>
    </xf>
    <xf numFmtId="168" fontId="79" fillId="0" borderId="0" xfId="21" applyNumberFormat="1" applyFont="1" applyFill="1" applyBorder="1" applyAlignment="1">
      <alignment horizontal="right" vertical="center"/>
    </xf>
    <xf numFmtId="41" fontId="79" fillId="0" borderId="0" xfId="22" applyNumberFormat="1" applyFont="1" applyFill="1" applyBorder="1" applyAlignment="1">
      <alignment horizontal="right"/>
    </xf>
    <xf numFmtId="164" fontId="79" fillId="0" borderId="0" xfId="5" applyFont="1" applyFill="1" applyBorder="1" applyAlignment="1">
      <alignment horizontal="right"/>
    </xf>
    <xf numFmtId="170" fontId="79" fillId="0" borderId="0" xfId="22" applyNumberFormat="1" applyFont="1" applyFill="1" applyBorder="1" applyAlignment="1">
      <alignment horizontal="right"/>
    </xf>
    <xf numFmtId="0" fontId="42" fillId="0" borderId="189" xfId="13" applyFont="1" applyFill="1" applyBorder="1" applyAlignment="1">
      <alignment horizontal="left"/>
    </xf>
    <xf numFmtId="0" fontId="42" fillId="0" borderId="0" xfId="13" applyFont="1" applyFill="1" applyBorder="1" applyAlignment="1">
      <alignment wrapText="1"/>
    </xf>
    <xf numFmtId="0" fontId="42" fillId="0" borderId="0" xfId="13" applyFont="1" applyFill="1" applyBorder="1" applyAlignment="1"/>
    <xf numFmtId="43" fontId="42" fillId="0" borderId="0" xfId="13" applyNumberFormat="1" applyFont="1" applyFill="1" applyBorder="1"/>
    <xf numFmtId="168" fontId="42" fillId="0" borderId="0" xfId="18" applyNumberFormat="1" applyFont="1" applyFill="1" applyBorder="1"/>
    <xf numFmtId="41" fontId="42" fillId="0" borderId="120" xfId="18" applyNumberFormat="1" applyFont="1" applyFill="1" applyBorder="1"/>
    <xf numFmtId="164" fontId="42" fillId="0" borderId="120" xfId="5" applyFont="1" applyFill="1" applyBorder="1"/>
    <xf numFmtId="168" fontId="42" fillId="0" borderId="120" xfId="18" applyNumberFormat="1" applyFont="1" applyFill="1" applyBorder="1"/>
    <xf numFmtId="41" fontId="42" fillId="0" borderId="0" xfId="18" applyNumberFormat="1" applyFont="1" applyFill="1" applyBorder="1"/>
    <xf numFmtId="170" fontId="42" fillId="0" borderId="190" xfId="18" applyNumberFormat="1" applyFont="1" applyFill="1" applyBorder="1"/>
    <xf numFmtId="168" fontId="42" fillId="0" borderId="1" xfId="18" applyNumberFormat="1" applyFont="1" applyFill="1" applyBorder="1"/>
    <xf numFmtId="0" fontId="42" fillId="0" borderId="174" xfId="13" applyFont="1" applyFill="1" applyBorder="1" applyAlignment="1">
      <alignment horizontal="left" vertical="top" wrapText="1"/>
    </xf>
    <xf numFmtId="41" fontId="42" fillId="0" borderId="1" xfId="13" applyNumberFormat="1" applyFont="1" applyFill="1" applyBorder="1" applyAlignment="1">
      <alignment horizontal="left" vertical="top" wrapText="1"/>
    </xf>
    <xf numFmtId="164" fontId="42" fillId="0" borderId="1" xfId="5" applyFont="1" applyFill="1" applyBorder="1" applyAlignment="1">
      <alignment horizontal="left" vertical="top" wrapText="1"/>
    </xf>
    <xf numFmtId="41" fontId="42" fillId="0" borderId="18" xfId="13" applyNumberFormat="1" applyFont="1" applyFill="1" applyBorder="1" applyAlignment="1">
      <alignment horizontal="left" vertical="top" wrapText="1"/>
    </xf>
    <xf numFmtId="170" fontId="42" fillId="0" borderId="175" xfId="13" applyNumberFormat="1" applyFont="1" applyFill="1" applyBorder="1" applyAlignment="1">
      <alignment horizontal="left" vertical="top" wrapText="1"/>
    </xf>
    <xf numFmtId="0" fontId="42" fillId="0" borderId="15" xfId="13" applyFont="1" applyFill="1" applyBorder="1" applyAlignment="1">
      <alignment horizontal="left" vertical="top" wrapText="1"/>
    </xf>
    <xf numFmtId="168" fontId="65" fillId="0" borderId="1" xfId="18" applyNumberFormat="1" applyFont="1" applyFill="1" applyBorder="1" applyAlignment="1">
      <alignment horizontal="center" vertical="top" wrapText="1"/>
    </xf>
    <xf numFmtId="41" fontId="42" fillId="0" borderId="2" xfId="18" applyNumberFormat="1" applyFont="1" applyFill="1" applyBorder="1"/>
    <xf numFmtId="41" fontId="42" fillId="0" borderId="18" xfId="13" applyNumberFormat="1" applyFont="1" applyFill="1" applyBorder="1"/>
    <xf numFmtId="170" fontId="42" fillId="0" borderId="175" xfId="13" applyNumberFormat="1" applyFont="1" applyFill="1" applyBorder="1"/>
    <xf numFmtId="41" fontId="42" fillId="0" borderId="2" xfId="13" applyNumberFormat="1" applyFont="1" applyFill="1" applyBorder="1"/>
    <xf numFmtId="168" fontId="42" fillId="0" borderId="2" xfId="18" applyNumberFormat="1" applyFont="1" applyFill="1" applyBorder="1"/>
    <xf numFmtId="170" fontId="42" fillId="0" borderId="0" xfId="13" applyNumberFormat="1" applyFont="1" applyFill="1"/>
    <xf numFmtId="168" fontId="69" fillId="0" borderId="120" xfId="21" applyNumberFormat="1" applyFont="1" applyFill="1" applyBorder="1" applyAlignment="1">
      <alignment horizontal="right" vertical="center"/>
    </xf>
    <xf numFmtId="41" fontId="69" fillId="0" borderId="120" xfId="21" applyNumberFormat="1" applyFont="1" applyFill="1" applyBorder="1" applyAlignment="1">
      <alignment horizontal="right" vertical="center"/>
    </xf>
    <xf numFmtId="164" fontId="69" fillId="0" borderId="120" xfId="5" applyFont="1" applyFill="1" applyBorder="1" applyAlignment="1">
      <alignment horizontal="right" vertical="center"/>
    </xf>
    <xf numFmtId="41" fontId="69" fillId="0" borderId="0" xfId="21" applyNumberFormat="1" applyFont="1" applyFill="1" applyBorder="1" applyAlignment="1">
      <alignment horizontal="right" vertical="center"/>
    </xf>
    <xf numFmtId="0" fontId="92" fillId="0" borderId="0" xfId="0" applyFont="1"/>
    <xf numFmtId="173" fontId="79" fillId="33" borderId="0" xfId="12" applyNumberFormat="1" applyFont="1" applyFill="1" applyBorder="1"/>
    <xf numFmtId="41" fontId="0" fillId="0" borderId="0" xfId="0" applyNumberFormat="1"/>
    <xf numFmtId="164" fontId="0" fillId="0" borderId="0" xfId="5" applyFont="1" applyFill="1"/>
    <xf numFmtId="0" fontId="0" fillId="0" borderId="0" xfId="0" applyAlignment="1">
      <alignment horizontal="right" vertical="center"/>
    </xf>
    <xf numFmtId="170" fontId="0" fillId="0" borderId="0" xfId="22" applyNumberFormat="1" applyFont="1" applyAlignment="1">
      <alignment vertical="center"/>
    </xf>
    <xf numFmtId="168" fontId="0" fillId="0" borderId="0" xfId="22" applyNumberFormat="1" applyFont="1" applyAlignment="1">
      <alignment vertical="center"/>
    </xf>
    <xf numFmtId="49" fontId="69" fillId="46" borderId="1" xfId="12" applyNumberFormat="1" applyFont="1" applyFill="1" applyBorder="1" applyAlignment="1">
      <alignment horizontal="center" vertical="center" wrapText="1"/>
    </xf>
    <xf numFmtId="0" fontId="84" fillId="46" borderId="1" xfId="0" applyFont="1" applyFill="1" applyBorder="1"/>
    <xf numFmtId="0" fontId="0" fillId="0" borderId="0" xfId="0" applyFill="1"/>
    <xf numFmtId="0" fontId="0" fillId="46" borderId="1" xfId="0" applyFill="1" applyBorder="1" applyAlignment="1">
      <alignment wrapText="1"/>
    </xf>
    <xf numFmtId="49" fontId="76" fillId="0" borderId="1" xfId="12" applyNumberFormat="1" applyFont="1" applyFill="1" applyBorder="1" applyAlignment="1">
      <alignment horizontal="center" vertical="center" wrapText="1"/>
    </xf>
    <xf numFmtId="0" fontId="93" fillId="0" borderId="1" xfId="0" applyFont="1" applyBorder="1" applyAlignment="1">
      <alignment horizontal="justify" vertical="justify" wrapText="1"/>
    </xf>
    <xf numFmtId="0" fontId="93" fillId="0" borderId="1" xfId="0" quotePrefix="1" applyFont="1" applyBorder="1" applyAlignment="1">
      <alignment horizontal="justify" vertical="justify" wrapText="1"/>
    </xf>
    <xf numFmtId="15" fontId="93" fillId="0" borderId="1" xfId="0" applyNumberFormat="1" applyFont="1" applyBorder="1" applyAlignment="1">
      <alignment horizontal="justify" vertical="justify" wrapText="1"/>
    </xf>
    <xf numFmtId="41" fontId="93" fillId="0" borderId="1" xfId="0" applyNumberFormat="1" applyFont="1" applyBorder="1" applyAlignment="1">
      <alignment horizontal="justify" vertical="justify" wrapText="1"/>
    </xf>
    <xf numFmtId="0" fontId="93" fillId="0" borderId="1" xfId="0" applyFont="1" applyBorder="1"/>
    <xf numFmtId="0" fontId="45" fillId="0" borderId="0" xfId="0" applyFont="1" applyFill="1"/>
    <xf numFmtId="164" fontId="45" fillId="0" borderId="0" xfId="5" applyFont="1" applyFill="1"/>
    <xf numFmtId="0" fontId="45" fillId="0" borderId="0" xfId="0" applyFont="1" applyAlignment="1">
      <alignment horizontal="right" vertical="center"/>
    </xf>
    <xf numFmtId="170" fontId="45" fillId="0" borderId="0" xfId="22" applyNumberFormat="1" applyFont="1" applyAlignment="1">
      <alignment vertical="center"/>
    </xf>
    <xf numFmtId="168" fontId="45" fillId="0" borderId="2" xfId="22" applyNumberFormat="1" applyFont="1" applyBorder="1" applyAlignment="1">
      <alignment vertical="center"/>
    </xf>
    <xf numFmtId="0" fontId="45" fillId="0" borderId="1" xfId="0" applyFont="1" applyBorder="1"/>
    <xf numFmtId="0" fontId="45" fillId="0" borderId="1" xfId="0" applyFont="1" applyBorder="1" applyAlignment="1">
      <alignment wrapText="1"/>
    </xf>
    <xf numFmtId="0" fontId="80" fillId="0" borderId="0" xfId="13" applyFont="1" applyFill="1"/>
    <xf numFmtId="174" fontId="93" fillId="0" borderId="1" xfId="5" applyNumberFormat="1" applyFont="1" applyBorder="1"/>
    <xf numFmtId="168" fontId="93" fillId="0" borderId="1" xfId="22" applyNumberFormat="1" applyFont="1" applyFill="1" applyBorder="1" applyAlignment="1">
      <alignment horizontal="right" vertical="center"/>
    </xf>
    <xf numFmtId="0" fontId="93" fillId="0" borderId="1" xfId="0" applyFont="1" applyFill="1" applyBorder="1" applyAlignment="1">
      <alignment horizontal="justify" vertical="justify" wrapText="1"/>
    </xf>
    <xf numFmtId="0" fontId="93" fillId="0" borderId="1" xfId="0" quotePrefix="1" applyFont="1" applyFill="1" applyBorder="1" applyAlignment="1">
      <alignment horizontal="justify" vertical="justify" wrapText="1"/>
    </xf>
    <xf numFmtId="16" fontId="93" fillId="0" borderId="1" xfId="0" applyNumberFormat="1" applyFont="1" applyFill="1" applyBorder="1" applyAlignment="1">
      <alignment horizontal="justify" vertical="justify" wrapText="1"/>
    </xf>
    <xf numFmtId="41" fontId="93" fillId="0" borderId="1" xfId="0" applyNumberFormat="1" applyFont="1" applyFill="1" applyBorder="1" applyAlignment="1">
      <alignment horizontal="justify" vertical="justify" wrapText="1"/>
    </xf>
    <xf numFmtId="0" fontId="93" fillId="0" borderId="1" xfId="0" applyFont="1" applyFill="1" applyBorder="1"/>
    <xf numFmtId="168" fontId="93" fillId="0" borderId="1" xfId="0" applyNumberFormat="1" applyFont="1" applyFill="1" applyBorder="1"/>
    <xf numFmtId="0" fontId="45" fillId="0" borderId="18" xfId="0" applyFont="1" applyFill="1" applyBorder="1"/>
    <xf numFmtId="164" fontId="45" fillId="0" borderId="18" xfId="5" applyFont="1" applyFill="1" applyBorder="1"/>
    <xf numFmtId="0" fontId="45" fillId="0" borderId="18" xfId="0" applyFont="1" applyFill="1" applyBorder="1" applyAlignment="1">
      <alignment horizontal="right" vertical="center"/>
    </xf>
    <xf numFmtId="170" fontId="45" fillId="0" borderId="3" xfId="22" applyNumberFormat="1" applyFont="1" applyFill="1" applyBorder="1" applyAlignment="1">
      <alignment vertical="center"/>
    </xf>
    <xf numFmtId="168" fontId="93" fillId="0" borderId="2" xfId="0" applyNumberFormat="1" applyFont="1" applyFill="1" applyBorder="1"/>
    <xf numFmtId="0" fontId="45" fillId="0" borderId="1" xfId="0" applyFont="1" applyFill="1" applyBorder="1"/>
    <xf numFmtId="164" fontId="42" fillId="0" borderId="0" xfId="5" applyFont="1" applyFill="1"/>
    <xf numFmtId="0" fontId="42" fillId="24" borderId="2" xfId="13" applyFont="1" applyFill="1" applyBorder="1" applyAlignment="1">
      <alignment wrapText="1"/>
    </xf>
    <xf numFmtId="0" fontId="42" fillId="24" borderId="18" xfId="13" applyFont="1" applyFill="1" applyBorder="1" applyAlignment="1"/>
    <xf numFmtId="0" fontId="42" fillId="24" borderId="18" xfId="13" applyFont="1" applyFill="1" applyBorder="1"/>
    <xf numFmtId="168" fontId="42" fillId="24" borderId="18" xfId="18" applyNumberFormat="1" applyFont="1" applyFill="1" applyBorder="1"/>
    <xf numFmtId="0" fontId="42" fillId="0" borderId="18" xfId="13" applyFont="1" applyFill="1" applyBorder="1"/>
    <xf numFmtId="164" fontId="42" fillId="0" borderId="18" xfId="5" applyFont="1" applyFill="1" applyBorder="1"/>
    <xf numFmtId="41" fontId="42" fillId="24" borderId="18" xfId="13" applyNumberFormat="1" applyFont="1" applyFill="1" applyBorder="1"/>
    <xf numFmtId="170" fontId="42" fillId="24" borderId="18" xfId="13" applyNumberFormat="1" applyFont="1" applyFill="1" applyBorder="1"/>
    <xf numFmtId="168" fontId="42" fillId="24" borderId="1" xfId="18" applyNumberFormat="1" applyFont="1" applyFill="1" applyBorder="1"/>
    <xf numFmtId="0" fontId="42" fillId="24" borderId="1" xfId="13" applyFont="1" applyFill="1" applyBorder="1" applyAlignment="1">
      <alignment wrapText="1"/>
    </xf>
    <xf numFmtId="0" fontId="93" fillId="0" borderId="1" xfId="0" applyFont="1" applyBorder="1" applyAlignment="1">
      <alignment horizontal="left" vertical="center" wrapText="1"/>
    </xf>
    <xf numFmtId="16" fontId="93" fillId="0" borderId="1" xfId="0" applyNumberFormat="1" applyFont="1" applyBorder="1" applyAlignment="1">
      <alignment horizontal="justify" vertical="justify" wrapText="1"/>
    </xf>
    <xf numFmtId="0" fontId="78" fillId="0" borderId="0" xfId="13" applyFont="1" applyFill="1" applyAlignment="1">
      <alignment horizontal="left"/>
    </xf>
    <xf numFmtId="0" fontId="78" fillId="0" borderId="18" xfId="13" applyFont="1" applyFill="1" applyBorder="1" applyAlignment="1"/>
    <xf numFmtId="15" fontId="78" fillId="0" borderId="18" xfId="13" applyNumberFormat="1" applyFont="1" applyFill="1" applyBorder="1" applyAlignment="1"/>
    <xf numFmtId="15" fontId="78" fillId="0" borderId="18" xfId="13" applyNumberFormat="1" applyFont="1" applyFill="1" applyBorder="1"/>
    <xf numFmtId="0" fontId="78" fillId="0" borderId="18" xfId="13" applyFont="1" applyFill="1" applyBorder="1"/>
    <xf numFmtId="41" fontId="78" fillId="0" borderId="18" xfId="13" applyNumberFormat="1" applyFont="1" applyFill="1" applyBorder="1"/>
    <xf numFmtId="168" fontId="78" fillId="0" borderId="18" xfId="18" applyNumberFormat="1" applyFont="1" applyFill="1" applyBorder="1"/>
    <xf numFmtId="164" fontId="78" fillId="0" borderId="18" xfId="5" applyFont="1" applyFill="1" applyBorder="1"/>
    <xf numFmtId="170" fontId="78" fillId="0" borderId="18" xfId="13" applyNumberFormat="1" applyFont="1" applyFill="1" applyBorder="1"/>
    <xf numFmtId="168" fontId="42" fillId="24" borderId="2" xfId="13" applyNumberFormat="1" applyFont="1" applyFill="1" applyBorder="1"/>
    <xf numFmtId="0" fontId="0" fillId="0" borderId="0" xfId="0" applyAlignment="1"/>
    <xf numFmtId="0" fontId="2" fillId="15" borderId="119" xfId="0" applyFont="1" applyFill="1" applyBorder="1" applyAlignment="1" applyProtection="1">
      <alignment horizontal="center" vertical="center" wrapText="1"/>
    </xf>
    <xf numFmtId="0" fontId="2" fillId="15" borderId="120" xfId="0" applyFont="1" applyFill="1" applyBorder="1" applyAlignment="1" applyProtection="1">
      <alignment horizontal="center" vertical="center" wrapText="1"/>
    </xf>
    <xf numFmtId="0" fontId="2" fillId="3" borderId="0" xfId="0" applyFont="1" applyFill="1" applyBorder="1" applyAlignment="1" applyProtection="1">
      <alignment horizontal="center" vertical="center"/>
      <protection locked="0"/>
    </xf>
    <xf numFmtId="0" fontId="6" fillId="6" borderId="0" xfId="0" applyFont="1" applyFill="1" applyBorder="1" applyAlignment="1" applyProtection="1">
      <alignment horizontal="left" vertical="top" wrapText="1"/>
      <protection locked="0"/>
    </xf>
    <xf numFmtId="0" fontId="6" fillId="0" borderId="0" xfId="0" applyFont="1" applyFill="1" applyBorder="1" applyAlignment="1" applyProtection="1">
      <alignment horizontal="center" vertical="center" wrapText="1"/>
    </xf>
    <xf numFmtId="0" fontId="6" fillId="6" borderId="46" xfId="0" applyFont="1" applyFill="1" applyBorder="1" applyAlignment="1" applyProtection="1">
      <alignment horizontal="left" vertical="top" wrapText="1"/>
      <protection locked="0"/>
    </xf>
    <xf numFmtId="0" fontId="6" fillId="6" borderId="47" xfId="0" applyFont="1" applyFill="1" applyBorder="1" applyAlignment="1" applyProtection="1">
      <alignment horizontal="left" vertical="top" wrapText="1"/>
      <protection locked="0"/>
    </xf>
    <xf numFmtId="0" fontId="2" fillId="3" borderId="0" xfId="0" applyFont="1" applyFill="1" applyBorder="1" applyAlignment="1" applyProtection="1">
      <alignment horizontal="center" vertical="center"/>
      <protection locked="0"/>
    </xf>
    <xf numFmtId="0" fontId="2" fillId="15" borderId="119" xfId="0" applyFont="1" applyFill="1" applyBorder="1" applyAlignment="1" applyProtection="1">
      <alignment horizontal="center" vertical="center" wrapText="1"/>
    </xf>
    <xf numFmtId="0" fontId="6" fillId="17" borderId="41" xfId="0" applyFont="1" applyFill="1" applyBorder="1" applyAlignment="1" applyProtection="1">
      <alignment horizontal="center" vertical="center" wrapText="1"/>
    </xf>
    <xf numFmtId="0" fontId="6" fillId="17" borderId="48" xfId="0" applyFont="1" applyFill="1" applyBorder="1" applyAlignment="1" applyProtection="1">
      <alignment horizontal="center" vertical="center" wrapText="1"/>
    </xf>
    <xf numFmtId="0" fontId="0" fillId="0" borderId="191" xfId="0" applyBorder="1" applyAlignment="1">
      <alignment horizontal="center" vertical="top" wrapText="1"/>
    </xf>
    <xf numFmtId="165" fontId="0" fillId="42" borderId="83" xfId="0" applyNumberFormat="1" applyFill="1" applyBorder="1"/>
    <xf numFmtId="0" fontId="0" fillId="18" borderId="92" xfId="0" applyFill="1" applyBorder="1" applyAlignment="1">
      <alignment wrapText="1"/>
    </xf>
    <xf numFmtId="0" fontId="0" fillId="18" borderId="191" xfId="0" applyFill="1" applyBorder="1" applyAlignment="1">
      <alignment horizontal="center" vertical="top" wrapText="1"/>
    </xf>
    <xf numFmtId="0" fontId="0" fillId="0" borderId="192" xfId="0" applyBorder="1" applyAlignment="1">
      <alignment horizontal="center" vertical="top" wrapText="1"/>
    </xf>
    <xf numFmtId="0" fontId="0" fillId="18" borderId="192" xfId="0" applyFill="1" applyBorder="1" applyAlignment="1">
      <alignment horizontal="center" vertical="top" wrapText="1"/>
    </xf>
    <xf numFmtId="9" fontId="0" fillId="18" borderId="192" xfId="0" applyNumberFormat="1" applyFill="1" applyBorder="1" applyAlignment="1">
      <alignment horizontal="center" vertical="top" wrapText="1"/>
    </xf>
    <xf numFmtId="0" fontId="0" fillId="18" borderId="89" xfId="0" applyFill="1" applyBorder="1" applyAlignment="1">
      <alignment wrapText="1"/>
    </xf>
    <xf numFmtId="0" fontId="3" fillId="0" borderId="192" xfId="0" applyFont="1" applyBorder="1" applyAlignment="1">
      <alignment vertical="top" wrapText="1"/>
    </xf>
    <xf numFmtId="165" fontId="3" fillId="42" borderId="83" xfId="0" applyNumberFormat="1" applyFont="1" applyFill="1" applyBorder="1"/>
    <xf numFmtId="165" fontId="3" fillId="0" borderId="80" xfId="0" applyNumberFormat="1" applyFont="1" applyBorder="1" applyAlignment="1">
      <alignment wrapText="1"/>
    </xf>
    <xf numFmtId="0" fontId="3" fillId="0" borderId="191" xfId="0" applyFont="1" applyBorder="1" applyAlignment="1">
      <alignment vertical="top" wrapText="1"/>
    </xf>
    <xf numFmtId="0" fontId="3" fillId="0" borderId="191" xfId="0" applyFont="1" applyBorder="1" applyAlignment="1">
      <alignment horizontal="center" vertical="top" wrapText="1"/>
    </xf>
    <xf numFmtId="0" fontId="3" fillId="0" borderId="192" xfId="0" applyFont="1" applyBorder="1" applyAlignment="1">
      <alignment horizontal="center" vertical="top" wrapText="1"/>
    </xf>
    <xf numFmtId="9" fontId="7" fillId="18" borderId="69" xfId="10" applyFont="1" applyFill="1" applyBorder="1" applyAlignment="1" applyProtection="1">
      <alignment horizontal="center" vertical="center" wrapText="1"/>
      <protection locked="0"/>
    </xf>
    <xf numFmtId="0" fontId="6" fillId="6" borderId="46" xfId="0" applyFont="1" applyFill="1" applyBorder="1" applyAlignment="1" applyProtection="1">
      <alignment horizontal="left" vertical="top"/>
      <protection locked="0"/>
    </xf>
    <xf numFmtId="1" fontId="0" fillId="0" borderId="64" xfId="0" applyNumberFormat="1" applyBorder="1" applyAlignment="1">
      <alignment wrapText="1"/>
    </xf>
    <xf numFmtId="0" fontId="3" fillId="0" borderId="55" xfId="0" applyFont="1" applyBorder="1" applyAlignment="1">
      <alignment horizontal="left" wrapText="1"/>
    </xf>
    <xf numFmtId="0" fontId="58" fillId="0" borderId="55" xfId="0" applyFont="1" applyBorder="1" applyAlignment="1">
      <alignment wrapText="1"/>
    </xf>
    <xf numFmtId="0" fontId="7" fillId="0" borderId="69" xfId="0" applyFont="1" applyFill="1" applyBorder="1" applyAlignment="1" applyProtection="1">
      <alignment horizontal="center" vertical="center" wrapText="1"/>
      <protection locked="0"/>
    </xf>
    <xf numFmtId="0" fontId="2" fillId="46" borderId="1" xfId="0" applyFont="1" applyFill="1" applyBorder="1" applyAlignment="1" applyProtection="1">
      <alignment horizontal="center" vertical="center" wrapText="1"/>
      <protection locked="0"/>
    </xf>
    <xf numFmtId="0" fontId="2" fillId="17" borderId="119" xfId="0" applyFont="1" applyFill="1" applyBorder="1" applyAlignment="1" applyProtection="1">
      <alignment horizontal="center" vertical="center" wrapText="1"/>
    </xf>
    <xf numFmtId="0" fontId="2" fillId="17" borderId="4" xfId="0" applyFont="1" applyFill="1" applyBorder="1" applyAlignment="1" applyProtection="1">
      <alignment horizontal="center" vertical="center" wrapText="1"/>
    </xf>
    <xf numFmtId="0" fontId="3" fillId="4" borderId="55" xfId="0" applyFont="1" applyFill="1" applyBorder="1" applyAlignment="1" applyProtection="1">
      <alignment horizontal="left" vertical="center" wrapText="1"/>
      <protection locked="0"/>
    </xf>
    <xf numFmtId="0" fontId="18" fillId="3" borderId="0" xfId="0" applyFont="1" applyFill="1" applyBorder="1" applyAlignment="1" applyProtection="1">
      <alignment horizontal="left" vertical="center" wrapText="1"/>
      <protection locked="0"/>
    </xf>
    <xf numFmtId="0" fontId="2" fillId="11" borderId="50" xfId="0" applyFont="1" applyFill="1" applyBorder="1" applyAlignment="1" applyProtection="1">
      <alignment horizontal="center" vertical="center" wrapText="1"/>
      <protection locked="0"/>
    </xf>
    <xf numFmtId="0" fontId="2" fillId="11" borderId="1" xfId="0" applyFont="1" applyFill="1" applyBorder="1" applyAlignment="1" applyProtection="1">
      <alignment horizontal="center" vertical="center" wrapText="1"/>
      <protection locked="0"/>
    </xf>
    <xf numFmtId="165" fontId="2" fillId="11" borderId="89" xfId="0" applyNumberFormat="1" applyFont="1" applyFill="1" applyBorder="1" applyAlignment="1" applyProtection="1">
      <alignment horizontal="center" vertical="center" wrapText="1"/>
      <protection locked="0"/>
    </xf>
    <xf numFmtId="165" fontId="2" fillId="11" borderId="143" xfId="0" applyNumberFormat="1" applyFont="1" applyFill="1" applyBorder="1" applyAlignment="1" applyProtection="1">
      <alignment horizontal="center" vertical="center" wrapText="1"/>
      <protection locked="0"/>
    </xf>
    <xf numFmtId="0" fontId="2" fillId="18" borderId="50" xfId="0" applyFont="1" applyFill="1" applyBorder="1" applyAlignment="1" applyProtection="1">
      <alignment horizontal="center" vertical="center"/>
    </xf>
    <xf numFmtId="165" fontId="2" fillId="18" borderId="64" xfId="0" applyNumberFormat="1" applyFont="1" applyFill="1" applyBorder="1" applyAlignment="1" applyProtection="1">
      <alignment vertical="center"/>
    </xf>
    <xf numFmtId="165" fontId="2" fillId="18" borderId="2" xfId="0" applyNumberFormat="1" applyFont="1" applyFill="1" applyBorder="1" applyAlignment="1" applyProtection="1">
      <alignment vertical="center" wrapText="1"/>
    </xf>
    <xf numFmtId="165" fontId="2" fillId="42" borderId="45" xfId="0" applyNumberFormat="1" applyFont="1" applyFill="1" applyBorder="1" applyAlignment="1" applyProtection="1">
      <alignment horizontal="center" vertical="center"/>
    </xf>
    <xf numFmtId="165" fontId="2" fillId="42" borderId="54" xfId="0" applyNumberFormat="1" applyFont="1" applyFill="1" applyBorder="1" applyAlignment="1" applyProtection="1">
      <alignment horizontal="center" vertical="center"/>
    </xf>
    <xf numFmtId="165" fontId="2" fillId="18" borderId="83" xfId="0" applyNumberFormat="1" applyFont="1" applyFill="1" applyBorder="1" applyAlignment="1" applyProtection="1">
      <alignment vertical="center" wrapText="1"/>
    </xf>
    <xf numFmtId="0" fontId="3" fillId="0" borderId="3" xfId="0" applyFont="1" applyBorder="1" applyAlignment="1">
      <alignment wrapText="1"/>
    </xf>
    <xf numFmtId="0" fontId="3" fillId="45" borderId="3" xfId="0" applyFont="1" applyFill="1" applyBorder="1" applyAlignment="1">
      <alignment vertical="top" wrapText="1"/>
    </xf>
    <xf numFmtId="0" fontId="52" fillId="0" borderId="96" xfId="0" applyFont="1" applyBorder="1" applyAlignment="1">
      <alignment wrapText="1"/>
    </xf>
    <xf numFmtId="0" fontId="3" fillId="0" borderId="0" xfId="0" applyFont="1" applyFill="1" applyBorder="1" applyAlignment="1">
      <alignment wrapText="1"/>
    </xf>
    <xf numFmtId="0" fontId="3" fillId="0" borderId="0" xfId="0" applyFont="1" applyFill="1" applyBorder="1" applyAlignment="1" applyProtection="1">
      <alignment horizontal="center" vertical="center" wrapText="1"/>
      <protection locked="0"/>
    </xf>
    <xf numFmtId="165" fontId="0" fillId="0" borderId="0" xfId="0" applyNumberFormat="1" applyFill="1" applyBorder="1"/>
    <xf numFmtId="0" fontId="8" fillId="0" borderId="0" xfId="0" applyFont="1" applyFill="1" applyBorder="1" applyAlignment="1">
      <alignment wrapText="1"/>
    </xf>
    <xf numFmtId="0" fontId="6" fillId="0" borderId="0" xfId="0" applyFont="1" applyFill="1" applyBorder="1" applyAlignment="1" applyProtection="1">
      <alignment horizontal="center" vertical="center" wrapText="1"/>
      <protection locked="0"/>
    </xf>
    <xf numFmtId="165" fontId="26" fillId="0" borderId="0" xfId="0" applyNumberFormat="1" applyFont="1" applyFill="1" applyBorder="1" applyAlignment="1">
      <alignment wrapText="1"/>
    </xf>
    <xf numFmtId="0" fontId="26" fillId="0" borderId="0" xfId="0" applyFont="1" applyFill="1" applyBorder="1" applyAlignment="1">
      <alignment wrapText="1"/>
    </xf>
    <xf numFmtId="0" fontId="3" fillId="18" borderId="54" xfId="0" applyFont="1" applyFill="1" applyBorder="1" applyAlignment="1" applyProtection="1">
      <alignment horizontal="center" vertical="center" wrapText="1"/>
      <protection locked="0"/>
    </xf>
    <xf numFmtId="0" fontId="7" fillId="18" borderId="44" xfId="0" applyFont="1" applyFill="1" applyBorder="1" applyAlignment="1" applyProtection="1">
      <alignment horizontal="center" vertical="center" wrapText="1"/>
      <protection locked="0"/>
    </xf>
    <xf numFmtId="0" fontId="3" fillId="0" borderId="69" xfId="0" applyFont="1" applyFill="1" applyBorder="1" applyAlignment="1" applyProtection="1">
      <alignment horizontal="center" vertical="center" wrapText="1"/>
      <protection locked="0"/>
    </xf>
    <xf numFmtId="0" fontId="0" fillId="0" borderId="75" xfId="0" applyFill="1" applyBorder="1" applyAlignment="1">
      <alignment wrapText="1"/>
    </xf>
    <xf numFmtId="0" fontId="0" fillId="0" borderId="59" xfId="0" applyFill="1" applyBorder="1" applyAlignment="1">
      <alignment wrapText="1"/>
    </xf>
    <xf numFmtId="0" fontId="0" fillId="0" borderId="60" xfId="0" applyFill="1" applyBorder="1" applyAlignment="1">
      <alignment wrapText="1"/>
    </xf>
    <xf numFmtId="0" fontId="0" fillId="0" borderId="89" xfId="0" applyFill="1" applyBorder="1" applyAlignment="1">
      <alignment wrapText="1"/>
    </xf>
    <xf numFmtId="0" fontId="0" fillId="0" borderId="64" xfId="0" applyFill="1" applyBorder="1" applyAlignment="1">
      <alignment wrapText="1"/>
    </xf>
    <xf numFmtId="0" fontId="7" fillId="0" borderId="89" xfId="0" applyFont="1" applyBorder="1" applyAlignment="1">
      <alignment wrapText="1"/>
    </xf>
    <xf numFmtId="0" fontId="7" fillId="0" borderId="143" xfId="0" applyFont="1" applyBorder="1" applyAlignment="1">
      <alignment wrapText="1"/>
    </xf>
    <xf numFmtId="0" fontId="7" fillId="0" borderId="90" xfId="0" applyFont="1" applyBorder="1" applyAlignment="1">
      <alignment wrapText="1"/>
    </xf>
    <xf numFmtId="0" fontId="52" fillId="31" borderId="89" xfId="0" applyFont="1" applyFill="1" applyBorder="1" applyAlignment="1">
      <alignment wrapText="1"/>
    </xf>
    <xf numFmtId="0" fontId="52" fillId="31" borderId="143" xfId="0" applyFont="1" applyFill="1" applyBorder="1" applyAlignment="1">
      <alignment wrapText="1"/>
    </xf>
    <xf numFmtId="0" fontId="95" fillId="18" borderId="69" xfId="0" applyFont="1" applyFill="1" applyBorder="1" applyAlignment="1" applyProtection="1">
      <alignment horizontal="center" vertical="center" wrapText="1"/>
      <protection locked="0"/>
    </xf>
    <xf numFmtId="0" fontId="7" fillId="0" borderId="62" xfId="0" applyFont="1" applyBorder="1" applyAlignment="1">
      <alignment wrapText="1"/>
    </xf>
    <xf numFmtId="0" fontId="7" fillId="0" borderId="64" xfId="0" applyFont="1" applyBorder="1" applyAlignment="1">
      <alignment wrapText="1"/>
    </xf>
    <xf numFmtId="15" fontId="0" fillId="0" borderId="75" xfId="0" applyNumberFormat="1" applyBorder="1"/>
    <xf numFmtId="15" fontId="0" fillId="0" borderId="60" xfId="0" applyNumberFormat="1" applyBorder="1"/>
    <xf numFmtId="165" fontId="52" fillId="0" borderId="15" xfId="0" applyNumberFormat="1" applyFont="1" applyFill="1" applyBorder="1"/>
    <xf numFmtId="165" fontId="52" fillId="18" borderId="15" xfId="0" applyNumberFormat="1" applyFont="1" applyFill="1" applyBorder="1"/>
    <xf numFmtId="9" fontId="7" fillId="18" borderId="69" xfId="0" applyNumberFormat="1" applyFont="1" applyFill="1" applyBorder="1" applyAlignment="1" applyProtection="1">
      <alignment horizontal="center" vertical="center" wrapText="1"/>
      <protection locked="0"/>
    </xf>
    <xf numFmtId="9" fontId="8" fillId="23" borderId="4" xfId="10" applyFont="1" applyFill="1" applyBorder="1" applyAlignment="1">
      <alignment wrapText="1"/>
    </xf>
    <xf numFmtId="0" fontId="52" fillId="0" borderId="62" xfId="0" applyFont="1" applyFill="1" applyBorder="1" applyAlignment="1">
      <alignment wrapText="1"/>
    </xf>
    <xf numFmtId="0" fontId="26" fillId="4" borderId="1" xfId="0" applyFont="1" applyFill="1" applyBorder="1" applyAlignment="1">
      <alignment wrapText="1"/>
    </xf>
    <xf numFmtId="10" fontId="0" fillId="25" borderId="1" xfId="10" applyNumberFormat="1" applyFont="1" applyFill="1" applyBorder="1"/>
    <xf numFmtId="10" fontId="0" fillId="52" borderId="1" xfId="10" applyNumberFormat="1" applyFont="1" applyFill="1" applyBorder="1"/>
    <xf numFmtId="10" fontId="0" fillId="31" borderId="1" xfId="10" applyNumberFormat="1" applyFont="1" applyFill="1" applyBorder="1"/>
    <xf numFmtId="10" fontId="0" fillId="29" borderId="1" xfId="10" applyNumberFormat="1" applyFont="1" applyFill="1" applyBorder="1"/>
    <xf numFmtId="10" fontId="0" fillId="33" borderId="1" xfId="10" applyNumberFormat="1" applyFont="1" applyFill="1" applyBorder="1"/>
    <xf numFmtId="10" fontId="0" fillId="15" borderId="1" xfId="10" applyNumberFormat="1" applyFont="1" applyFill="1" applyBorder="1"/>
    <xf numFmtId="0" fontId="52" fillId="42" borderId="80" xfId="10" applyNumberFormat="1" applyFont="1" applyFill="1" applyBorder="1"/>
    <xf numFmtId="9" fontId="8" fillId="23" borderId="4" xfId="0" applyNumberFormat="1" applyFont="1" applyFill="1" applyBorder="1" applyAlignment="1">
      <alignment wrapText="1"/>
    </xf>
    <xf numFmtId="0" fontId="59" fillId="34" borderId="1" xfId="6" applyFont="1" applyFill="1" applyBorder="1" applyAlignment="1" applyProtection="1">
      <alignment horizontal="left" vertical="top" wrapText="1"/>
      <protection locked="0"/>
    </xf>
    <xf numFmtId="0" fontId="0" fillId="52" borderId="1" xfId="0" applyFill="1" applyBorder="1"/>
    <xf numFmtId="9" fontId="0" fillId="0" borderId="1" xfId="10" applyFont="1" applyBorder="1"/>
    <xf numFmtId="0" fontId="0" fillId="0" borderId="64" xfId="0" applyBorder="1" applyAlignment="1">
      <alignment wrapText="1"/>
    </xf>
    <xf numFmtId="0" fontId="7" fillId="18" borderId="69" xfId="0" applyFont="1" applyFill="1" applyBorder="1" applyAlignment="1" applyProtection="1">
      <alignment horizontal="center" vertical="center" wrapText="1"/>
      <protection locked="0"/>
    </xf>
    <xf numFmtId="0" fontId="0" fillId="0" borderId="62" xfId="0" applyBorder="1" applyAlignment="1">
      <alignment wrapText="1"/>
    </xf>
    <xf numFmtId="0" fontId="0" fillId="0" borderId="0" xfId="0" applyFont="1" applyBorder="1" applyAlignment="1">
      <alignment horizontal="center" vertical="center" wrapText="1"/>
    </xf>
    <xf numFmtId="0" fontId="0" fillId="0" borderId="0" xfId="0" applyFont="1" applyBorder="1" applyAlignment="1">
      <alignment horizontal="left" wrapText="1"/>
    </xf>
    <xf numFmtId="0" fontId="47" fillId="0" borderId="0" xfId="0" applyFont="1" applyBorder="1" applyAlignment="1">
      <alignment horizontal="left" wrapText="1"/>
    </xf>
    <xf numFmtId="0" fontId="96" fillId="0" borderId="1" xfId="0" applyFont="1" applyBorder="1" applyAlignment="1">
      <alignment vertical="center" wrapText="1"/>
    </xf>
    <xf numFmtId="0" fontId="97" fillId="0" borderId="1" xfId="0" applyFont="1" applyBorder="1" applyAlignment="1">
      <alignment horizontal="center" vertical="center" wrapText="1"/>
    </xf>
    <xf numFmtId="0" fontId="97" fillId="0" borderId="1" xfId="0" applyFont="1" applyBorder="1" applyAlignment="1">
      <alignment vertical="center" wrapText="1"/>
    </xf>
    <xf numFmtId="15" fontId="97" fillId="0" borderId="1" xfId="0" applyNumberFormat="1" applyFont="1" applyBorder="1" applyAlignment="1">
      <alignment horizontal="center" vertical="center" wrapText="1"/>
    </xf>
    <xf numFmtId="0" fontId="0" fillId="0" borderId="1" xfId="0" applyFont="1" applyFill="1" applyBorder="1" applyAlignment="1">
      <alignment vertical="center" wrapText="1"/>
    </xf>
    <xf numFmtId="16" fontId="0" fillId="0" borderId="1" xfId="0" applyNumberFormat="1" applyFont="1" applyFill="1" applyBorder="1" applyAlignment="1">
      <alignment vertical="center" wrapText="1"/>
    </xf>
    <xf numFmtId="16" fontId="0" fillId="3" borderId="1" xfId="0" applyNumberFormat="1" applyFont="1" applyFill="1" applyBorder="1" applyAlignment="1">
      <alignment vertical="center" wrapText="1"/>
    </xf>
    <xf numFmtId="0" fontId="0" fillId="3" borderId="1" xfId="0" applyFont="1" applyFill="1" applyBorder="1" applyAlignment="1">
      <alignment vertical="center" wrapText="1"/>
    </xf>
    <xf numFmtId="0" fontId="0" fillId="0" borderId="1" xfId="0" applyFont="1" applyBorder="1" applyAlignment="1">
      <alignment vertical="center" wrapText="1"/>
    </xf>
    <xf numFmtId="0" fontId="0" fillId="0" borderId="0" xfId="0" applyFont="1" applyAlignment="1">
      <alignment wrapText="1"/>
    </xf>
    <xf numFmtId="0" fontId="0" fillId="0" borderId="0" xfId="0" applyFont="1" applyBorder="1" applyAlignment="1">
      <alignment wrapText="1"/>
    </xf>
    <xf numFmtId="0" fontId="26" fillId="29" borderId="0" xfId="0" applyFont="1" applyFill="1" applyBorder="1" applyAlignment="1">
      <alignment wrapText="1"/>
    </xf>
    <xf numFmtId="17" fontId="0" fillId="30" borderId="1" xfId="0" applyNumberFormat="1" applyFont="1" applyFill="1" applyBorder="1" applyAlignment="1">
      <alignment horizontal="center" wrapText="1"/>
    </xf>
    <xf numFmtId="17" fontId="0" fillId="5" borderId="1" xfId="0" applyNumberFormat="1" applyFont="1" applyFill="1" applyBorder="1" applyAlignment="1">
      <alignment horizontal="center" wrapText="1"/>
    </xf>
    <xf numFmtId="17" fontId="0" fillId="4" borderId="1" xfId="0" applyNumberFormat="1" applyFont="1" applyFill="1" applyBorder="1" applyAlignment="1">
      <alignment horizontal="center" wrapText="1"/>
    </xf>
    <xf numFmtId="0" fontId="26" fillId="30" borderId="1" xfId="0" applyFont="1" applyFill="1" applyBorder="1" applyAlignment="1">
      <alignment horizontal="center" wrapText="1"/>
    </xf>
    <xf numFmtId="0" fontId="26" fillId="5" borderId="1" xfId="0" applyFont="1" applyFill="1" applyBorder="1" applyAlignment="1">
      <alignment horizontal="center" wrapText="1"/>
    </xf>
    <xf numFmtId="0" fontId="26" fillId="4" borderId="1" xfId="0" applyFont="1" applyFill="1" applyBorder="1" applyAlignment="1">
      <alignment horizontal="center" wrapText="1"/>
    </xf>
    <xf numFmtId="16" fontId="0" fillId="0" borderId="1" xfId="0" applyNumberFormat="1" applyFont="1" applyFill="1" applyBorder="1" applyAlignment="1">
      <alignment wrapText="1"/>
    </xf>
    <xf numFmtId="0" fontId="0" fillId="34" borderId="1" xfId="0" applyFont="1" applyFill="1" applyBorder="1" applyAlignment="1">
      <alignment vertical="center" wrapText="1"/>
    </xf>
    <xf numFmtId="16" fontId="0" fillId="3" borderId="1" xfId="0" applyNumberFormat="1" applyFont="1" applyFill="1" applyBorder="1" applyAlignment="1">
      <alignment wrapText="1"/>
    </xf>
    <xf numFmtId="0" fontId="0" fillId="3" borderId="1" xfId="0" applyFont="1" applyFill="1" applyBorder="1" applyAlignment="1">
      <alignment wrapText="1"/>
    </xf>
    <xf numFmtId="0" fontId="0" fillId="51" borderId="1" xfId="0" applyFont="1" applyFill="1" applyBorder="1" applyAlignment="1">
      <alignment wrapText="1"/>
    </xf>
    <xf numFmtId="16" fontId="0" fillId="51" borderId="1" xfId="0" applyNumberFormat="1" applyFont="1" applyFill="1" applyBorder="1" applyAlignment="1">
      <alignment wrapText="1"/>
    </xf>
    <xf numFmtId="0" fontId="0" fillId="0" borderId="1" xfId="0" applyFont="1" applyBorder="1" applyAlignment="1">
      <alignment horizontal="left" vertical="center" wrapText="1"/>
    </xf>
    <xf numFmtId="0" fontId="96" fillId="0" borderId="119" xfId="0" applyFont="1" applyBorder="1" applyAlignment="1">
      <alignment vertical="center" wrapText="1"/>
    </xf>
    <xf numFmtId="0" fontId="96" fillId="0" borderId="120" xfId="0" applyFont="1" applyBorder="1" applyAlignment="1">
      <alignment vertical="center" wrapText="1"/>
    </xf>
    <xf numFmtId="14" fontId="97" fillId="0" borderId="1" xfId="0" applyNumberFormat="1" applyFont="1" applyBorder="1" applyAlignment="1">
      <alignment horizontal="center" vertical="center" wrapText="1"/>
    </xf>
    <xf numFmtId="0" fontId="100" fillId="0" borderId="1" xfId="0" applyFont="1" applyBorder="1" applyAlignment="1">
      <alignment horizontal="center" vertical="center" wrapText="1"/>
    </xf>
    <xf numFmtId="0" fontId="101" fillId="0" borderId="1" xfId="0" applyFont="1" applyBorder="1" applyAlignment="1">
      <alignment horizontal="center" vertical="center" wrapText="1"/>
    </xf>
    <xf numFmtId="0" fontId="102" fillId="0" borderId="1" xfId="0" applyFont="1" applyBorder="1" applyAlignment="1">
      <alignment horizontal="center" vertical="center" wrapText="1"/>
    </xf>
    <xf numFmtId="0" fontId="34" fillId="18" borderId="69" xfId="0" applyFont="1" applyFill="1" applyBorder="1" applyAlignment="1" applyProtection="1">
      <alignment horizontal="center" vertical="center" wrapText="1"/>
      <protection locked="0"/>
    </xf>
    <xf numFmtId="165" fontId="0" fillId="42" borderId="1" xfId="0" applyNumberFormat="1" applyFill="1" applyBorder="1"/>
    <xf numFmtId="165" fontId="8" fillId="23" borderId="1" xfId="0" applyNumberFormat="1" applyFont="1" applyFill="1" applyBorder="1" applyAlignment="1">
      <alignment wrapText="1"/>
    </xf>
    <xf numFmtId="0" fontId="0" fillId="42" borderId="1" xfId="10" applyNumberFormat="1" applyFont="1" applyFill="1" applyBorder="1"/>
    <xf numFmtId="0" fontId="0" fillId="18" borderId="1" xfId="0" applyFill="1" applyBorder="1" applyAlignment="1">
      <alignment wrapText="1"/>
    </xf>
    <xf numFmtId="0" fontId="26" fillId="23" borderId="2" xfId="0" applyFont="1" applyFill="1" applyBorder="1" applyAlignment="1">
      <alignment wrapText="1"/>
    </xf>
    <xf numFmtId="0" fontId="2" fillId="18" borderId="3" xfId="0" applyFont="1" applyFill="1" applyBorder="1" applyAlignment="1" applyProtection="1">
      <alignment horizontal="center" vertical="center" wrapText="1"/>
      <protection locked="0"/>
    </xf>
    <xf numFmtId="0" fontId="2" fillId="46" borderId="110" xfId="0" applyFont="1" applyFill="1" applyBorder="1" applyAlignment="1">
      <alignment wrapText="1"/>
    </xf>
    <xf numFmtId="0" fontId="2" fillId="18" borderId="98" xfId="0" applyFont="1" applyFill="1" applyBorder="1" applyAlignment="1" applyProtection="1">
      <alignment horizontal="center" vertical="center" wrapText="1"/>
      <protection locked="0"/>
    </xf>
    <xf numFmtId="0" fontId="2" fillId="33" borderId="98" xfId="0" applyFont="1" applyFill="1" applyBorder="1" applyAlignment="1" applyProtection="1">
      <alignment horizontal="center" vertical="center" wrapText="1"/>
      <protection locked="0"/>
    </xf>
    <xf numFmtId="0" fontId="2" fillId="33" borderId="3" xfId="0" applyFont="1" applyFill="1" applyBorder="1" applyAlignment="1" applyProtection="1">
      <alignment horizontal="center" vertical="center" wrapText="1"/>
      <protection locked="0"/>
    </xf>
    <xf numFmtId="0" fontId="2" fillId="15" borderId="3" xfId="0" applyFont="1" applyFill="1" applyBorder="1" applyAlignment="1" applyProtection="1">
      <alignment horizontal="center" vertical="center" wrapText="1"/>
      <protection locked="0"/>
    </xf>
    <xf numFmtId="0" fontId="2" fillId="46" borderId="18" xfId="0" applyFont="1" applyFill="1" applyBorder="1" applyAlignment="1">
      <alignment wrapText="1"/>
    </xf>
    <xf numFmtId="0" fontId="2" fillId="46" borderId="149" xfId="0" applyFont="1" applyFill="1" applyBorder="1" applyAlignment="1">
      <alignment wrapText="1"/>
    </xf>
    <xf numFmtId="0" fontId="2" fillId="18" borderId="46" xfId="0" applyFont="1" applyFill="1" applyBorder="1" applyAlignment="1">
      <alignment wrapText="1"/>
    </xf>
    <xf numFmtId="0" fontId="2" fillId="33" borderId="46" xfId="0" applyFont="1" applyFill="1" applyBorder="1" applyAlignment="1">
      <alignment wrapText="1"/>
    </xf>
    <xf numFmtId="0" fontId="2" fillId="46" borderId="57" xfId="0" applyFont="1" applyFill="1" applyBorder="1" applyAlignment="1">
      <alignment wrapText="1"/>
    </xf>
    <xf numFmtId="0" fontId="2" fillId="33" borderId="18" xfId="0" applyFont="1" applyFill="1" applyBorder="1" applyAlignment="1">
      <alignment wrapText="1"/>
    </xf>
    <xf numFmtId="0" fontId="2" fillId="15" borderId="18" xfId="0" applyFont="1" applyFill="1" applyBorder="1" applyAlignment="1">
      <alignment wrapText="1"/>
    </xf>
    <xf numFmtId="0" fontId="2" fillId="15" borderId="120" xfId="0" applyFont="1" applyFill="1" applyBorder="1" applyAlignment="1" applyProtection="1">
      <alignment horizontal="center" vertical="center" wrapText="1"/>
    </xf>
    <xf numFmtId="0" fontId="106" fillId="56" borderId="44" xfId="0" applyFont="1" applyFill="1" applyBorder="1" applyAlignment="1">
      <alignment horizontal="justify" vertical="center" wrapText="1"/>
    </xf>
    <xf numFmtId="0" fontId="106" fillId="55" borderId="44" xfId="0" applyFont="1" applyFill="1" applyBorder="1" applyAlignment="1">
      <alignment horizontal="justify" vertical="center" wrapText="1"/>
    </xf>
    <xf numFmtId="9" fontId="53" fillId="52" borderId="1" xfId="10" applyNumberFormat="1" applyFont="1" applyFill="1" applyBorder="1" applyAlignment="1">
      <alignment horizontal="center" wrapText="1"/>
    </xf>
    <xf numFmtId="0" fontId="6" fillId="6" borderId="0" xfId="0" applyFont="1" applyFill="1" applyBorder="1" applyAlignment="1" applyProtection="1">
      <alignment horizontal="left" vertical="top" wrapText="1"/>
      <protection locked="0"/>
    </xf>
    <xf numFmtId="0" fontId="16" fillId="3" borderId="0" xfId="0" applyFont="1" applyFill="1" applyBorder="1" applyAlignment="1" applyProtection="1">
      <alignment horizontal="center" vertical="center"/>
      <protection locked="0"/>
    </xf>
    <xf numFmtId="0" fontId="6" fillId="6" borderId="46" xfId="0" applyFont="1" applyFill="1" applyBorder="1" applyAlignment="1" applyProtection="1">
      <alignment horizontal="left" vertical="top" wrapText="1"/>
      <protection locked="0"/>
    </xf>
    <xf numFmtId="0" fontId="6" fillId="6" borderId="47" xfId="0" applyFont="1" applyFill="1" applyBorder="1" applyAlignment="1" applyProtection="1">
      <alignment horizontal="left" vertical="top" wrapText="1"/>
      <protection locked="0"/>
    </xf>
    <xf numFmtId="0" fontId="6" fillId="6" borderId="0" xfId="0" applyFont="1" applyFill="1" applyBorder="1" applyAlignment="1" applyProtection="1">
      <alignment horizontal="left" vertical="top" wrapText="1"/>
      <protection locked="0"/>
    </xf>
    <xf numFmtId="0" fontId="6" fillId="6" borderId="40" xfId="0" applyFont="1" applyFill="1" applyBorder="1" applyAlignment="1" applyProtection="1">
      <alignment horizontal="left" vertical="top" wrapText="1"/>
      <protection locked="0"/>
    </xf>
    <xf numFmtId="0" fontId="6" fillId="6" borderId="44" xfId="0" applyFont="1" applyFill="1" applyBorder="1" applyAlignment="1" applyProtection="1">
      <alignment horizontal="left" vertical="top" wrapText="1"/>
      <protection locked="0"/>
    </xf>
    <xf numFmtId="0" fontId="2" fillId="3" borderId="0" xfId="0" applyFont="1" applyFill="1" applyBorder="1" applyAlignment="1" applyProtection="1">
      <alignment horizontal="center" vertical="center"/>
      <protection locked="0"/>
    </xf>
    <xf numFmtId="0" fontId="6" fillId="6" borderId="46" xfId="0" applyFont="1" applyFill="1" applyBorder="1" applyAlignment="1" applyProtection="1">
      <alignment horizontal="center" vertical="top" wrapText="1"/>
      <protection locked="0"/>
    </xf>
    <xf numFmtId="0" fontId="6" fillId="6" borderId="47" xfId="0" applyFont="1" applyFill="1" applyBorder="1" applyAlignment="1" applyProtection="1">
      <alignment horizontal="center" vertical="top" wrapText="1"/>
      <protection locked="0"/>
    </xf>
    <xf numFmtId="0" fontId="16" fillId="3" borderId="0" xfId="0" applyFont="1" applyFill="1" applyBorder="1" applyAlignment="1" applyProtection="1">
      <alignment horizontal="center" vertical="center"/>
      <protection locked="0"/>
    </xf>
    <xf numFmtId="0" fontId="6" fillId="6" borderId="40" xfId="0" applyFont="1" applyFill="1" applyBorder="1" applyAlignment="1" applyProtection="1">
      <alignment horizontal="left" vertical="top"/>
      <protection locked="0"/>
    </xf>
    <xf numFmtId="0" fontId="6" fillId="6" borderId="46" xfId="0" applyFont="1" applyFill="1" applyBorder="1" applyAlignment="1" applyProtection="1">
      <alignment horizontal="left" vertical="top" wrapText="1"/>
      <protection locked="0"/>
    </xf>
    <xf numFmtId="0" fontId="6" fillId="6" borderId="47" xfId="0" applyFont="1" applyFill="1" applyBorder="1" applyAlignment="1" applyProtection="1">
      <alignment horizontal="left" vertical="top" wrapText="1"/>
      <protection locked="0"/>
    </xf>
    <xf numFmtId="165" fontId="7" fillId="18" borderId="69" xfId="0" applyNumberFormat="1" applyFont="1" applyFill="1" applyBorder="1" applyAlignment="1" applyProtection="1">
      <alignment horizontal="center" vertical="center" wrapText="1"/>
      <protection locked="0"/>
    </xf>
    <xf numFmtId="1" fontId="7" fillId="18" borderId="69" xfId="0" applyNumberFormat="1" applyFont="1" applyFill="1" applyBorder="1" applyAlignment="1" applyProtection="1">
      <alignment horizontal="center" vertical="center" wrapText="1"/>
      <protection locked="0"/>
    </xf>
    <xf numFmtId="3" fontId="3" fillId="3" borderId="59" xfId="0" applyNumberFormat="1" applyFont="1" applyFill="1" applyBorder="1" applyAlignment="1" applyProtection="1">
      <alignment vertical="center"/>
    </xf>
    <xf numFmtId="15" fontId="3" fillId="0" borderId="59" xfId="0" applyNumberFormat="1" applyFont="1" applyBorder="1"/>
    <xf numFmtId="3" fontId="3" fillId="3" borderId="59" xfId="0" applyNumberFormat="1" applyFont="1" applyFill="1" applyBorder="1" applyAlignment="1" applyProtection="1">
      <alignment horizontal="right" vertical="center"/>
    </xf>
    <xf numFmtId="3" fontId="3" fillId="3" borderId="75" xfId="0" applyNumberFormat="1" applyFont="1" applyFill="1" applyBorder="1" applyAlignment="1" applyProtection="1">
      <alignment vertical="center"/>
    </xf>
    <xf numFmtId="3" fontId="3" fillId="3" borderId="75" xfId="0" applyNumberFormat="1" applyFont="1" applyFill="1" applyBorder="1" applyAlignment="1" applyProtection="1">
      <alignment horizontal="right" vertical="center"/>
    </xf>
    <xf numFmtId="0" fontId="3" fillId="3" borderId="75" xfId="0" applyFont="1" applyFill="1" applyBorder="1" applyAlignment="1" applyProtection="1">
      <alignment vertical="center"/>
    </xf>
    <xf numFmtId="0" fontId="3" fillId="3" borderId="75" xfId="0" applyFont="1" applyFill="1" applyBorder="1" applyAlignment="1" applyProtection="1">
      <alignment horizontal="right" vertical="center"/>
    </xf>
    <xf numFmtId="165" fontId="3" fillId="3" borderId="64" xfId="0" applyNumberFormat="1" applyFont="1" applyFill="1" applyBorder="1"/>
    <xf numFmtId="0" fontId="3" fillId="3" borderId="41" xfId="0" applyFont="1" applyFill="1" applyBorder="1" applyAlignment="1" applyProtection="1">
      <alignment vertical="center"/>
    </xf>
    <xf numFmtId="15" fontId="3" fillId="0" borderId="48" xfId="0" applyNumberFormat="1" applyFont="1" applyBorder="1"/>
    <xf numFmtId="0" fontId="3" fillId="3" borderId="55" xfId="0" applyFont="1" applyFill="1" applyBorder="1" applyAlignment="1" applyProtection="1">
      <alignment vertical="center"/>
    </xf>
    <xf numFmtId="15" fontId="3" fillId="0" borderId="55" xfId="0" applyNumberFormat="1" applyFont="1" applyBorder="1"/>
    <xf numFmtId="165" fontId="108" fillId="42" borderId="15" xfId="0" applyNumberFormat="1" applyFont="1" applyFill="1" applyBorder="1"/>
    <xf numFmtId="165" fontId="108" fillId="42" borderId="80" xfId="0" applyNumberFormat="1" applyFont="1" applyFill="1" applyBorder="1"/>
    <xf numFmtId="165" fontId="34" fillId="42" borderId="15" xfId="0" applyNumberFormat="1" applyFont="1" applyFill="1" applyBorder="1"/>
    <xf numFmtId="165" fontId="109" fillId="42" borderId="2" xfId="0" applyNumberFormat="1" applyFont="1" applyFill="1" applyBorder="1"/>
    <xf numFmtId="165" fontId="109" fillId="42" borderId="15" xfId="0" applyNumberFormat="1" applyFont="1" applyFill="1" applyBorder="1"/>
    <xf numFmtId="165" fontId="109" fillId="42" borderId="80" xfId="0" applyNumberFormat="1" applyFont="1" applyFill="1" applyBorder="1"/>
    <xf numFmtId="165" fontId="109" fillId="0" borderId="83" xfId="0" applyNumberFormat="1" applyFont="1" applyBorder="1" applyAlignment="1">
      <alignment wrapText="1"/>
    </xf>
    <xf numFmtId="165" fontId="108" fillId="0" borderId="2" xfId="0" applyNumberFormat="1" applyFont="1" applyBorder="1" applyAlignment="1">
      <alignment wrapText="1"/>
    </xf>
    <xf numFmtId="0" fontId="95" fillId="3" borderId="75" xfId="0" applyFont="1" applyFill="1" applyBorder="1" applyAlignment="1" applyProtection="1">
      <alignment horizontal="center" vertical="center"/>
    </xf>
    <xf numFmtId="165" fontId="107" fillId="42" borderId="15" xfId="0" applyNumberFormat="1" applyFont="1" applyFill="1" applyBorder="1"/>
    <xf numFmtId="165" fontId="107" fillId="42" borderId="80" xfId="0" applyNumberFormat="1" applyFont="1" applyFill="1" applyBorder="1"/>
    <xf numFmtId="0" fontId="0" fillId="0" borderId="62" xfId="0" applyBorder="1" applyAlignment="1">
      <alignment vertical="center" wrapText="1"/>
    </xf>
    <xf numFmtId="165" fontId="28" fillId="42" borderId="2" xfId="0" applyNumberFormat="1" applyFont="1" applyFill="1" applyBorder="1"/>
    <xf numFmtId="165" fontId="28" fillId="42" borderId="15" xfId="0" applyNumberFormat="1" applyFont="1" applyFill="1" applyBorder="1"/>
    <xf numFmtId="165" fontId="28" fillId="42" borderId="80" xfId="0" applyNumberFormat="1" applyFont="1" applyFill="1" applyBorder="1"/>
    <xf numFmtId="0" fontId="0" fillId="0" borderId="89" xfId="0" applyBorder="1" applyAlignment="1">
      <alignment vertical="center" wrapText="1"/>
    </xf>
    <xf numFmtId="0" fontId="6" fillId="18" borderId="45" xfId="0" applyFont="1" applyFill="1" applyBorder="1" applyAlignment="1" applyProtection="1">
      <alignment horizontal="center" vertical="center"/>
    </xf>
    <xf numFmtId="0" fontId="6" fillId="6" borderId="0" xfId="0" applyFont="1" applyFill="1" applyBorder="1" applyAlignment="1" applyProtection="1">
      <alignment horizontal="left" vertical="top" wrapText="1"/>
      <protection locked="0"/>
    </xf>
    <xf numFmtId="0" fontId="6" fillId="6" borderId="40" xfId="0" applyFont="1" applyFill="1" applyBorder="1" applyAlignment="1" applyProtection="1">
      <alignment horizontal="left" vertical="top" wrapText="1"/>
      <protection locked="0"/>
    </xf>
    <xf numFmtId="0" fontId="6" fillId="6" borderId="44" xfId="0" applyFont="1" applyFill="1" applyBorder="1" applyAlignment="1" applyProtection="1">
      <alignment horizontal="left" vertical="top" wrapText="1"/>
      <protection locked="0"/>
    </xf>
    <xf numFmtId="0" fontId="16" fillId="3" borderId="0" xfId="0" applyFont="1" applyFill="1" applyBorder="1" applyAlignment="1" applyProtection="1">
      <alignment horizontal="center" vertical="center"/>
      <protection locked="0"/>
    </xf>
    <xf numFmtId="0" fontId="6" fillId="6" borderId="46" xfId="0" applyFont="1" applyFill="1" applyBorder="1" applyAlignment="1" applyProtection="1">
      <alignment horizontal="left" vertical="top" wrapText="1"/>
      <protection locked="0"/>
    </xf>
    <xf numFmtId="0" fontId="6" fillId="6" borderId="47" xfId="0" applyFont="1" applyFill="1" applyBorder="1" applyAlignment="1" applyProtection="1">
      <alignment horizontal="left" vertical="top" wrapText="1"/>
      <protection locked="0"/>
    </xf>
    <xf numFmtId="165" fontId="2" fillId="5" borderId="1" xfId="0" applyNumberFormat="1" applyFont="1" applyFill="1" applyBorder="1" applyAlignment="1" applyProtection="1">
      <alignment horizontal="center" vertical="center" wrapText="1"/>
      <protection locked="0"/>
    </xf>
    <xf numFmtId="0" fontId="110" fillId="0" borderId="0" xfId="0" applyFont="1"/>
    <xf numFmtId="0" fontId="5" fillId="0" borderId="75" xfId="0" applyFont="1" applyFill="1" applyBorder="1" applyAlignment="1" applyProtection="1">
      <alignment horizontal="left" vertical="center" wrapText="1"/>
    </xf>
    <xf numFmtId="14" fontId="0" fillId="0" borderId="60" xfId="0" applyNumberFormat="1" applyBorder="1"/>
    <xf numFmtId="9" fontId="53" fillId="57" borderId="1" xfId="10" applyNumberFormat="1" applyFont="1" applyFill="1" applyBorder="1" applyAlignment="1">
      <alignment horizontal="center" wrapText="1"/>
    </xf>
    <xf numFmtId="0" fontId="2" fillId="46" borderId="1" xfId="0" applyFont="1" applyFill="1" applyBorder="1" applyAlignment="1" applyProtection="1">
      <alignment horizontal="center" vertical="center" wrapText="1"/>
      <protection locked="0"/>
    </xf>
    <xf numFmtId="0" fontId="2" fillId="46" borderId="18" xfId="0" applyFont="1" applyFill="1" applyBorder="1" applyAlignment="1" applyProtection="1">
      <alignment horizontal="center" vertical="center" wrapText="1"/>
      <protection locked="0"/>
    </xf>
    <xf numFmtId="0" fontId="2" fillId="46" borderId="3" xfId="0" applyFont="1" applyFill="1" applyBorder="1" applyAlignment="1" applyProtection="1">
      <alignment horizontal="center" vertical="center" wrapText="1"/>
      <protection locked="0"/>
    </xf>
    <xf numFmtId="0" fontId="2" fillId="55" borderId="43" xfId="0" applyFont="1" applyFill="1" applyBorder="1" applyAlignment="1">
      <alignment horizontal="justify" vertical="center"/>
    </xf>
    <xf numFmtId="0" fontId="2" fillId="55" borderId="44" xfId="0" applyFont="1" applyFill="1" applyBorder="1" applyAlignment="1">
      <alignment horizontal="justify" vertical="center"/>
    </xf>
    <xf numFmtId="0" fontId="2" fillId="56" borderId="44" xfId="0" applyFont="1" applyFill="1" applyBorder="1" applyAlignment="1">
      <alignment horizontal="justify" vertical="center" wrapText="1"/>
    </xf>
    <xf numFmtId="165" fontId="2" fillId="15" borderId="1" xfId="0" applyNumberFormat="1" applyFont="1" applyFill="1" applyBorder="1"/>
    <xf numFmtId="165" fontId="2" fillId="0" borderId="1" xfId="0" applyNumberFormat="1" applyFont="1" applyFill="1" applyBorder="1"/>
    <xf numFmtId="165" fontId="8" fillId="0" borderId="1" xfId="0" applyNumberFormat="1" applyFont="1" applyFill="1" applyBorder="1"/>
    <xf numFmtId="165" fontId="8" fillId="0" borderId="1" xfId="0" applyNumberFormat="1" applyFont="1" applyBorder="1"/>
    <xf numFmtId="0" fontId="2" fillId="55" borderId="44" xfId="0" applyFont="1" applyFill="1" applyBorder="1" applyAlignment="1">
      <alignment horizontal="justify" vertical="center" wrapText="1"/>
    </xf>
    <xf numFmtId="0" fontId="2" fillId="0" borderId="102" xfId="0" applyFont="1" applyFill="1" applyBorder="1" applyAlignment="1">
      <alignment wrapText="1"/>
    </xf>
    <xf numFmtId="0" fontId="2" fillId="0" borderId="1" xfId="0" applyFont="1" applyFill="1" applyBorder="1" applyAlignment="1">
      <alignment wrapText="1"/>
    </xf>
    <xf numFmtId="0" fontId="2" fillId="0" borderId="3" xfId="0" applyFont="1" applyFill="1" applyBorder="1" applyAlignment="1">
      <alignment wrapText="1"/>
    </xf>
    <xf numFmtId="0" fontId="8" fillId="0" borderId="102" xfId="0" applyFont="1" applyFill="1" applyBorder="1" applyAlignment="1">
      <alignment wrapText="1"/>
    </xf>
    <xf numFmtId="0" fontId="8" fillId="0" borderId="1" xfId="0" applyFont="1" applyFill="1" applyBorder="1" applyAlignment="1">
      <alignment wrapText="1"/>
    </xf>
    <xf numFmtId="0" fontId="8" fillId="0" borderId="3" xfId="0" applyFont="1" applyFill="1" applyBorder="1" applyAlignment="1">
      <alignment wrapText="1"/>
    </xf>
    <xf numFmtId="0" fontId="8" fillId="23" borderId="102" xfId="0" applyFont="1" applyFill="1" applyBorder="1" applyAlignment="1">
      <alignment wrapText="1"/>
    </xf>
    <xf numFmtId="0" fontId="8" fillId="23" borderId="1" xfId="0" applyFont="1" applyFill="1" applyBorder="1" applyAlignment="1">
      <alignment wrapText="1"/>
    </xf>
    <xf numFmtId="0" fontId="8" fillId="23" borderId="3" xfId="0" applyFont="1" applyFill="1" applyBorder="1" applyAlignment="1">
      <alignment wrapText="1"/>
    </xf>
    <xf numFmtId="168" fontId="2" fillId="44" borderId="2" xfId="14" applyNumberFormat="1" applyFont="1" applyFill="1" applyBorder="1" applyAlignment="1" applyProtection="1">
      <alignment horizontal="center" vertical="center" wrapText="1"/>
      <protection locked="0"/>
    </xf>
    <xf numFmtId="0" fontId="37" fillId="0" borderId="3" xfId="0" applyFont="1" applyBorder="1"/>
    <xf numFmtId="0" fontId="0" fillId="0" borderId="3" xfId="0" applyBorder="1"/>
    <xf numFmtId="0" fontId="0" fillId="0" borderId="3" xfId="0" applyFont="1" applyBorder="1"/>
    <xf numFmtId="0" fontId="0" fillId="0" borderId="3" xfId="0" applyFill="1" applyBorder="1"/>
    <xf numFmtId="0" fontId="0" fillId="0" borderId="110" xfId="0" applyFill="1" applyBorder="1"/>
    <xf numFmtId="0" fontId="50" fillId="0" borderId="60" xfId="0" applyFont="1" applyBorder="1" applyAlignment="1">
      <alignment horizontal="center"/>
    </xf>
    <xf numFmtId="10" fontId="50" fillId="18" borderId="60" xfId="10" applyNumberFormat="1" applyFont="1" applyFill="1" applyBorder="1" applyAlignment="1">
      <alignment horizontal="center"/>
    </xf>
    <xf numFmtId="167" fontId="50" fillId="29" borderId="60" xfId="10" applyNumberFormat="1" applyFont="1" applyFill="1" applyBorder="1" applyAlignment="1">
      <alignment horizontal="center"/>
    </xf>
    <xf numFmtId="167" fontId="50" fillId="15" borderId="60" xfId="10" applyNumberFormat="1" applyFont="1" applyFill="1" applyBorder="1" applyAlignment="1">
      <alignment horizontal="center"/>
    </xf>
    <xf numFmtId="10" fontId="50" fillId="33" borderId="60" xfId="10" applyNumberFormat="1" applyFont="1" applyFill="1" applyBorder="1" applyAlignment="1">
      <alignment horizontal="center"/>
    </xf>
    <xf numFmtId="10" fontId="50" fillId="52" borderId="60" xfId="10" applyNumberFormat="1" applyFont="1" applyFill="1" applyBorder="1" applyAlignment="1">
      <alignment horizontal="center"/>
    </xf>
    <xf numFmtId="10" fontId="50" fillId="15" borderId="60" xfId="10" applyNumberFormat="1" applyFont="1" applyFill="1" applyBorder="1" applyAlignment="1">
      <alignment horizontal="center"/>
    </xf>
    <xf numFmtId="10" fontId="50" fillId="29" borderId="60" xfId="10" applyNumberFormat="1" applyFont="1" applyFill="1" applyBorder="1" applyAlignment="1">
      <alignment horizontal="center"/>
    </xf>
    <xf numFmtId="0" fontId="50" fillId="0" borderId="60" xfId="0" applyFont="1" applyFill="1" applyBorder="1" applyAlignment="1">
      <alignment horizontal="center"/>
    </xf>
    <xf numFmtId="165" fontId="2" fillId="5" borderId="2" xfId="0" applyNumberFormat="1" applyFont="1" applyFill="1" applyBorder="1" applyAlignment="1" applyProtection="1">
      <alignment horizontal="center" vertical="center" wrapText="1"/>
    </xf>
    <xf numFmtId="165" fontId="2" fillId="18" borderId="2" xfId="0" applyNumberFormat="1" applyFont="1" applyFill="1" applyBorder="1" applyAlignment="1" applyProtection="1">
      <alignment horizontal="center" vertical="center" wrapText="1"/>
    </xf>
    <xf numFmtId="165" fontId="2" fillId="15" borderId="2" xfId="0" applyNumberFormat="1" applyFont="1" applyFill="1" applyBorder="1" applyAlignment="1" applyProtection="1">
      <alignment horizontal="center" vertical="center" wrapText="1"/>
    </xf>
    <xf numFmtId="165" fontId="2" fillId="5" borderId="147" xfId="0" applyNumberFormat="1" applyFont="1" applyFill="1" applyBorder="1" applyAlignment="1" applyProtection="1">
      <alignment horizontal="center" vertical="center" wrapText="1"/>
    </xf>
    <xf numFmtId="165" fontId="2" fillId="18" borderId="95" xfId="0" applyNumberFormat="1" applyFont="1" applyFill="1" applyBorder="1" applyAlignment="1" applyProtection="1">
      <alignment horizontal="center" vertical="center" wrapText="1"/>
    </xf>
    <xf numFmtId="165" fontId="2" fillId="33" borderId="95" xfId="0" applyNumberFormat="1" applyFont="1" applyFill="1" applyBorder="1" applyAlignment="1" applyProtection="1">
      <alignment horizontal="center" vertical="center" wrapText="1"/>
    </xf>
    <xf numFmtId="165" fontId="2" fillId="5" borderId="15" xfId="0" applyNumberFormat="1" applyFont="1" applyFill="1" applyBorder="1" applyAlignment="1" applyProtection="1">
      <alignment horizontal="center" vertical="center" wrapText="1"/>
    </xf>
    <xf numFmtId="165" fontId="2" fillId="33" borderId="2" xfId="0" applyNumberFormat="1" applyFont="1" applyFill="1" applyBorder="1" applyAlignment="1" applyProtection="1">
      <alignment horizontal="center" vertical="center" wrapText="1"/>
    </xf>
    <xf numFmtId="0" fontId="2" fillId="56" borderId="40" xfId="0" applyFont="1" applyFill="1" applyBorder="1" applyAlignment="1">
      <alignment horizontal="justify" vertical="center" wrapText="1"/>
    </xf>
    <xf numFmtId="165" fontId="2" fillId="0" borderId="2" xfId="0" applyNumberFormat="1" applyFont="1" applyFill="1" applyBorder="1" applyAlignment="1" applyProtection="1">
      <alignment horizontal="center" vertical="center" wrapText="1"/>
    </xf>
    <xf numFmtId="165" fontId="8" fillId="0" borderId="2" xfId="0" applyNumberFormat="1" applyFont="1" applyFill="1" applyBorder="1"/>
    <xf numFmtId="165" fontId="8" fillId="0" borderId="2" xfId="0" applyNumberFormat="1" applyFont="1" applyBorder="1"/>
    <xf numFmtId="165" fontId="2" fillId="11" borderId="3" xfId="0" applyNumberFormat="1" applyFont="1" applyFill="1" applyBorder="1" applyAlignment="1" applyProtection="1">
      <alignment horizontal="center" vertical="center" wrapText="1"/>
      <protection locked="0"/>
    </xf>
    <xf numFmtId="165" fontId="2" fillId="18" borderId="3" xfId="0" applyNumberFormat="1" applyFont="1" applyFill="1" applyBorder="1" applyAlignment="1" applyProtection="1">
      <alignment vertical="center" wrapText="1"/>
    </xf>
    <xf numFmtId="165" fontId="7" fillId="18" borderId="3" xfId="0" applyNumberFormat="1" applyFont="1" applyFill="1" applyBorder="1" applyAlignment="1" applyProtection="1">
      <alignment vertical="center" wrapText="1"/>
    </xf>
    <xf numFmtId="165" fontId="2" fillId="18" borderId="110" xfId="0" applyNumberFormat="1" applyFont="1" applyFill="1" applyBorder="1" applyAlignment="1" applyProtection="1">
      <alignment vertical="center" wrapText="1"/>
    </xf>
    <xf numFmtId="165" fontId="2" fillId="18" borderId="98" xfId="0" applyNumberFormat="1" applyFont="1" applyFill="1" applyBorder="1" applyAlignment="1" applyProtection="1">
      <alignment vertical="center" wrapText="1"/>
    </xf>
    <xf numFmtId="165" fontId="2" fillId="33" borderId="98" xfId="0" applyNumberFormat="1" applyFont="1" applyFill="1" applyBorder="1" applyAlignment="1" applyProtection="1">
      <alignment vertical="center" wrapText="1"/>
    </xf>
    <xf numFmtId="165" fontId="2" fillId="18" borderId="12" xfId="0" applyNumberFormat="1" applyFont="1" applyFill="1" applyBorder="1" applyAlignment="1" applyProtection="1">
      <alignment vertical="center" wrapText="1"/>
    </xf>
    <xf numFmtId="165" fontId="2" fillId="33" borderId="3" xfId="0" applyNumberFormat="1" applyFont="1" applyFill="1" applyBorder="1" applyAlignment="1" applyProtection="1">
      <alignment vertical="center" wrapText="1"/>
    </xf>
    <xf numFmtId="165" fontId="2" fillId="15" borderId="3" xfId="0" applyNumberFormat="1" applyFont="1" applyFill="1" applyBorder="1" applyAlignment="1" applyProtection="1">
      <alignment vertical="center" wrapText="1"/>
    </xf>
    <xf numFmtId="165" fontId="2" fillId="0" borderId="3" xfId="0" applyNumberFormat="1" applyFont="1" applyFill="1" applyBorder="1" applyAlignment="1" applyProtection="1">
      <alignment vertical="center" wrapText="1"/>
    </xf>
    <xf numFmtId="165" fontId="0" fillId="0" borderId="3" xfId="0" applyNumberFormat="1" applyFill="1" applyBorder="1" applyAlignment="1">
      <alignment wrapText="1"/>
    </xf>
    <xf numFmtId="165" fontId="0" fillId="0" borderId="3" xfId="0" applyNumberFormat="1" applyBorder="1" applyAlignment="1">
      <alignment wrapText="1"/>
    </xf>
    <xf numFmtId="0" fontId="2" fillId="15" borderId="49" xfId="0" applyFont="1" applyFill="1" applyBorder="1" applyAlignment="1" applyProtection="1">
      <alignment horizontal="center" vertical="center" wrapText="1"/>
      <protection locked="0"/>
    </xf>
    <xf numFmtId="0" fontId="3" fillId="3" borderId="57" xfId="0" applyFont="1" applyFill="1" applyBorder="1" applyAlignment="1" applyProtection="1">
      <alignment horizontal="center" vertical="center"/>
    </xf>
    <xf numFmtId="165" fontId="3" fillId="0" borderId="3" xfId="0" applyNumberFormat="1" applyFont="1" applyBorder="1"/>
    <xf numFmtId="0" fontId="52" fillId="0" borderId="12" xfId="0" applyFont="1" applyBorder="1" applyAlignment="1">
      <alignment wrapText="1"/>
    </xf>
    <xf numFmtId="0" fontId="3" fillId="15" borderId="0" xfId="0" applyFont="1" applyFill="1" applyBorder="1" applyAlignment="1" applyProtection="1">
      <alignment horizontal="center" vertical="center" wrapText="1"/>
      <protection locked="0"/>
    </xf>
    <xf numFmtId="165" fontId="6" fillId="42" borderId="127" xfId="0" applyNumberFormat="1" applyFont="1" applyFill="1" applyBorder="1" applyAlignment="1" applyProtection="1">
      <alignment horizontal="center" vertical="center" wrapText="1"/>
    </xf>
    <xf numFmtId="3" fontId="114" fillId="42" borderId="1" xfId="0" applyNumberFormat="1" applyFont="1" applyFill="1" applyBorder="1"/>
    <xf numFmtId="168" fontId="0" fillId="0" borderId="0" xfId="10" applyNumberFormat="1" applyFont="1" applyAlignment="1">
      <alignment wrapText="1"/>
    </xf>
    <xf numFmtId="0" fontId="2" fillId="17" borderId="48" xfId="0" applyFont="1" applyFill="1" applyBorder="1" applyAlignment="1" applyProtection="1">
      <alignment horizontal="center" vertical="center" wrapText="1"/>
    </xf>
    <xf numFmtId="0" fontId="2" fillId="17" borderId="43" xfId="0" applyFont="1" applyFill="1" applyBorder="1" applyAlignment="1" applyProtection="1">
      <alignment horizontal="center" vertical="center" wrapText="1"/>
    </xf>
    <xf numFmtId="0" fontId="2" fillId="17" borderId="41" xfId="0" applyFont="1" applyFill="1" applyBorder="1" applyAlignment="1" applyProtection="1">
      <alignment horizontal="center" vertical="center" wrapText="1"/>
    </xf>
    <xf numFmtId="0" fontId="6" fillId="6" borderId="0" xfId="0" applyFont="1" applyFill="1" applyBorder="1" applyAlignment="1" applyProtection="1">
      <alignment horizontal="left" vertical="top" wrapText="1"/>
      <protection locked="0"/>
    </xf>
    <xf numFmtId="0" fontId="2" fillId="17" borderId="119" xfId="0" applyFont="1" applyFill="1" applyBorder="1" applyAlignment="1" applyProtection="1">
      <alignment horizontal="center" vertical="center" wrapText="1"/>
    </xf>
    <xf numFmtId="0" fontId="2" fillId="17" borderId="120" xfId="0" applyFont="1" applyFill="1" applyBorder="1" applyAlignment="1" applyProtection="1">
      <alignment horizontal="center" vertical="center" wrapText="1"/>
    </xf>
    <xf numFmtId="0" fontId="2" fillId="15" borderId="119" xfId="0" applyFont="1" applyFill="1" applyBorder="1" applyAlignment="1" applyProtection="1">
      <alignment horizontal="center" vertical="center" wrapText="1"/>
    </xf>
    <xf numFmtId="0" fontId="6" fillId="6" borderId="0" xfId="0" applyFont="1" applyFill="1" applyBorder="1" applyAlignment="1" applyProtection="1">
      <alignment horizontal="left" vertical="top"/>
      <protection locked="0"/>
    </xf>
    <xf numFmtId="0" fontId="2" fillId="17" borderId="128" xfId="0" applyFont="1" applyFill="1" applyBorder="1" applyAlignment="1" applyProtection="1">
      <alignment horizontal="center" vertical="center" wrapText="1"/>
    </xf>
    <xf numFmtId="0" fontId="43" fillId="23" borderId="119" xfId="0" applyFont="1" applyFill="1" applyBorder="1" applyAlignment="1">
      <alignment horizontal="center" vertical="center" wrapText="1"/>
    </xf>
    <xf numFmtId="0" fontId="43" fillId="23" borderId="120" xfId="0" applyFont="1" applyFill="1" applyBorder="1" applyAlignment="1">
      <alignment horizontal="center" vertical="center" wrapText="1"/>
    </xf>
    <xf numFmtId="0" fontId="6" fillId="6" borderId="0" xfId="0" applyFont="1" applyFill="1" applyBorder="1" applyAlignment="1" applyProtection="1">
      <alignment horizontal="left" vertical="top" wrapText="1"/>
      <protection locked="0"/>
    </xf>
    <xf numFmtId="0" fontId="2" fillId="3" borderId="0" xfId="0" applyFont="1" applyFill="1" applyBorder="1" applyAlignment="1" applyProtection="1">
      <alignment horizontal="center" vertical="center"/>
      <protection locked="0"/>
    </xf>
    <xf numFmtId="0" fontId="6" fillId="6" borderId="0" xfId="0" applyFont="1" applyFill="1" applyBorder="1" applyAlignment="1" applyProtection="1">
      <alignment horizontal="left" vertical="top"/>
      <protection locked="0"/>
    </xf>
    <xf numFmtId="0" fontId="3" fillId="15" borderId="48" xfId="0" applyFont="1" applyFill="1" applyBorder="1" applyAlignment="1" applyProtection="1">
      <alignment horizontal="center" vertical="center" wrapText="1"/>
      <protection locked="0"/>
    </xf>
    <xf numFmtId="0" fontId="6" fillId="6" borderId="46" xfId="0" applyFont="1" applyFill="1" applyBorder="1" applyAlignment="1" applyProtection="1">
      <alignment horizontal="left" vertical="top" wrapText="1"/>
      <protection locked="0"/>
    </xf>
    <xf numFmtId="0" fontId="6" fillId="6" borderId="47" xfId="0" applyFont="1" applyFill="1" applyBorder="1" applyAlignment="1" applyProtection="1">
      <alignment horizontal="left" vertical="top" wrapText="1"/>
      <protection locked="0"/>
    </xf>
    <xf numFmtId="0" fontId="5" fillId="3" borderId="4" xfId="0" applyFont="1" applyFill="1" applyBorder="1" applyAlignment="1" applyProtection="1">
      <alignment vertical="center" wrapText="1"/>
    </xf>
    <xf numFmtId="0" fontId="5" fillId="3" borderId="4" xfId="0" applyFont="1" applyFill="1" applyBorder="1" applyAlignment="1" applyProtection="1">
      <alignment horizontal="center" vertical="center"/>
    </xf>
    <xf numFmtId="14" fontId="5" fillId="0" borderId="4" xfId="0" applyNumberFormat="1" applyFont="1" applyBorder="1"/>
    <xf numFmtId="165" fontId="5" fillId="0" borderId="4" xfId="0" applyNumberFormat="1" applyFont="1" applyBorder="1"/>
    <xf numFmtId="165" fontId="5" fillId="42" borderId="4" xfId="0" applyNumberFormat="1" applyFont="1" applyFill="1" applyBorder="1"/>
    <xf numFmtId="165" fontId="5" fillId="0" borderId="4" xfId="0" applyNumberFormat="1" applyFont="1" applyBorder="1" applyAlignment="1">
      <alignment wrapText="1"/>
    </xf>
    <xf numFmtId="0" fontId="5" fillId="0" borderId="4" xfId="0" applyFont="1" applyBorder="1" applyAlignment="1">
      <alignment wrapText="1"/>
    </xf>
    <xf numFmtId="1" fontId="5" fillId="0" borderId="4" xfId="0" applyNumberFormat="1" applyFont="1" applyBorder="1" applyAlignment="1">
      <alignment horizontal="right" wrapText="1"/>
    </xf>
    <xf numFmtId="1" fontId="5" fillId="18" borderId="4" xfId="0" applyNumberFormat="1" applyFont="1" applyFill="1" applyBorder="1" applyAlignment="1" applyProtection="1">
      <alignment horizontal="right" wrapText="1"/>
      <protection locked="0"/>
    </xf>
    <xf numFmtId="1" fontId="4" fillId="23" borderId="4" xfId="0" applyNumberFormat="1" applyFont="1" applyFill="1" applyBorder="1" applyAlignment="1">
      <alignment horizontal="right" wrapText="1"/>
    </xf>
    <xf numFmtId="1" fontId="4" fillId="23" borderId="80" xfId="0" applyNumberFormat="1" applyFont="1" applyFill="1" applyBorder="1" applyAlignment="1">
      <alignment horizontal="right" wrapText="1"/>
    </xf>
    <xf numFmtId="10" fontId="4" fillId="52" borderId="63" xfId="10" applyNumberFormat="1" applyFont="1" applyFill="1" applyBorder="1" applyAlignment="1">
      <alignment horizontal="right"/>
    </xf>
    <xf numFmtId="0" fontId="7" fillId="0" borderId="0" xfId="0" applyFont="1"/>
    <xf numFmtId="0" fontId="115" fillId="0" borderId="0" xfId="0" applyFont="1"/>
    <xf numFmtId="0" fontId="5" fillId="3" borderId="119" xfId="0" applyFont="1" applyFill="1" applyBorder="1" applyAlignment="1" applyProtection="1">
      <alignment vertical="center" wrapText="1"/>
    </xf>
    <xf numFmtId="0" fontId="5" fillId="3" borderId="119" xfId="0" applyFont="1" applyFill="1" applyBorder="1" applyAlignment="1" applyProtection="1">
      <alignment horizontal="center" vertical="center"/>
    </xf>
    <xf numFmtId="14" fontId="5" fillId="0" borderId="119" xfId="0" applyNumberFormat="1" applyFont="1" applyBorder="1"/>
    <xf numFmtId="165" fontId="5" fillId="0" borderId="119" xfId="0" applyNumberFormat="1" applyFont="1" applyBorder="1"/>
    <xf numFmtId="0" fontId="5" fillId="0" borderId="119" xfId="0" applyFont="1" applyBorder="1" applyAlignment="1">
      <alignment wrapText="1"/>
    </xf>
    <xf numFmtId="1" fontId="5" fillId="0" borderId="119" xfId="0" applyNumberFormat="1" applyFont="1" applyBorder="1" applyAlignment="1">
      <alignment horizontal="right" wrapText="1"/>
    </xf>
    <xf numFmtId="1" fontId="5" fillId="18" borderId="119" xfId="0" applyNumberFormat="1" applyFont="1" applyFill="1" applyBorder="1" applyAlignment="1" applyProtection="1">
      <alignment horizontal="right" wrapText="1"/>
      <protection locked="0"/>
    </xf>
    <xf numFmtId="1" fontId="4" fillId="23" borderId="119" xfId="0" applyNumberFormat="1" applyFont="1" applyFill="1" applyBorder="1" applyAlignment="1">
      <alignment horizontal="right" wrapText="1"/>
    </xf>
    <xf numFmtId="1" fontId="4" fillId="23" borderId="148" xfId="0" applyNumberFormat="1" applyFont="1" applyFill="1" applyBorder="1" applyAlignment="1">
      <alignment horizontal="right" wrapText="1"/>
    </xf>
    <xf numFmtId="10" fontId="4" fillId="52" borderId="151" xfId="10" applyNumberFormat="1" applyFont="1" applyFill="1" applyBorder="1" applyAlignment="1">
      <alignment horizontal="right"/>
    </xf>
    <xf numFmtId="0" fontId="5" fillId="0" borderId="143" xfId="0" applyFont="1" applyFill="1" applyBorder="1" applyAlignment="1">
      <alignment horizontal="left" wrapText="1"/>
    </xf>
    <xf numFmtId="0" fontId="5" fillId="3" borderId="143" xfId="0" applyFont="1" applyFill="1" applyBorder="1" applyAlignment="1" applyProtection="1">
      <alignment horizontal="center" vertical="center"/>
    </xf>
    <xf numFmtId="14" fontId="5" fillId="0" borderId="143" xfId="0" applyNumberFormat="1" applyFont="1" applyBorder="1"/>
    <xf numFmtId="165" fontId="5" fillId="0" borderId="143" xfId="0" applyNumberFormat="1" applyFont="1" applyBorder="1"/>
    <xf numFmtId="0" fontId="5" fillId="0" borderId="143" xfId="0" applyFont="1" applyFill="1" applyBorder="1" applyAlignment="1" applyProtection="1">
      <alignment horizontal="left" vertical="center" wrapText="1"/>
    </xf>
    <xf numFmtId="168" fontId="5" fillId="42" borderId="143" xfId="14" applyNumberFormat="1" applyFont="1" applyFill="1" applyBorder="1"/>
    <xf numFmtId="165" fontId="5" fillId="42" borderId="143" xfId="0" applyNumberFormat="1" applyFont="1" applyFill="1" applyBorder="1"/>
    <xf numFmtId="165" fontId="5" fillId="0" borderId="143" xfId="0" applyNumberFormat="1" applyFont="1" applyBorder="1" applyAlignment="1">
      <alignment wrapText="1"/>
    </xf>
    <xf numFmtId="0" fontId="5" fillId="0" borderId="143" xfId="0" applyFont="1" applyBorder="1" applyAlignment="1">
      <alignment wrapText="1"/>
    </xf>
    <xf numFmtId="0" fontId="7" fillId="0" borderId="51" xfId="0" applyFont="1" applyBorder="1"/>
    <xf numFmtId="1" fontId="5" fillId="0" borderId="143" xfId="0" applyNumberFormat="1" applyFont="1" applyBorder="1" applyAlignment="1">
      <alignment horizontal="right" wrapText="1"/>
    </xf>
    <xf numFmtId="1" fontId="5" fillId="18" borderId="143" xfId="0" applyNumberFormat="1" applyFont="1" applyFill="1" applyBorder="1" applyAlignment="1" applyProtection="1">
      <alignment horizontal="right" wrapText="1"/>
      <protection locked="0"/>
    </xf>
    <xf numFmtId="1" fontId="5" fillId="3" borderId="143" xfId="0" applyNumberFormat="1" applyFont="1" applyFill="1" applyBorder="1" applyAlignment="1" applyProtection="1">
      <alignment horizontal="right" wrapText="1"/>
      <protection locked="0"/>
    </xf>
    <xf numFmtId="1" fontId="4" fillId="23" borderId="143" xfId="0" applyNumberFormat="1" applyFont="1" applyFill="1" applyBorder="1" applyAlignment="1">
      <alignment horizontal="right" wrapText="1"/>
    </xf>
    <xf numFmtId="10" fontId="4" fillId="52" borderId="90" xfId="10" applyNumberFormat="1" applyFont="1" applyFill="1" applyBorder="1" applyAlignment="1">
      <alignment horizontal="right"/>
    </xf>
    <xf numFmtId="0" fontId="5" fillId="0" borderId="1" xfId="0" applyFont="1" applyFill="1" applyBorder="1" applyAlignment="1">
      <alignment horizontal="left" wrapText="1"/>
    </xf>
    <xf numFmtId="0" fontId="5" fillId="3" borderId="1" xfId="0" applyFont="1" applyFill="1" applyBorder="1" applyAlignment="1" applyProtection="1">
      <alignment horizontal="center" vertical="center"/>
    </xf>
    <xf numFmtId="14" fontId="5" fillId="0" borderId="1" xfId="0" applyNumberFormat="1" applyFont="1" applyBorder="1"/>
    <xf numFmtId="165" fontId="5" fillId="0" borderId="1" xfId="0" applyNumberFormat="1" applyFont="1" applyBorder="1"/>
    <xf numFmtId="0" fontId="5" fillId="0" borderId="1" xfId="0" applyFont="1" applyFill="1" applyBorder="1" applyAlignment="1" applyProtection="1">
      <alignment horizontal="left" vertical="center" wrapText="1"/>
    </xf>
    <xf numFmtId="168" fontId="5" fillId="42" borderId="1" xfId="14" applyNumberFormat="1" applyFont="1" applyFill="1" applyBorder="1"/>
    <xf numFmtId="165" fontId="5" fillId="42" borderId="1" xfId="0" applyNumberFormat="1" applyFont="1" applyFill="1" applyBorder="1"/>
    <xf numFmtId="165" fontId="5" fillId="0" borderId="1" xfId="0" applyNumberFormat="1" applyFont="1" applyBorder="1" applyAlignment="1">
      <alignment wrapText="1"/>
    </xf>
    <xf numFmtId="0" fontId="5" fillId="0" borderId="1" xfId="0" applyFont="1" applyBorder="1" applyAlignment="1">
      <alignment wrapText="1"/>
    </xf>
    <xf numFmtId="1" fontId="5" fillId="0" borderId="1" xfId="0" applyNumberFormat="1" applyFont="1" applyBorder="1" applyAlignment="1">
      <alignment horizontal="right" wrapText="1"/>
    </xf>
    <xf numFmtId="1" fontId="5" fillId="18" borderId="1" xfId="0" applyNumberFormat="1" applyFont="1" applyFill="1" applyBorder="1" applyAlignment="1" applyProtection="1">
      <alignment horizontal="right" wrapText="1"/>
      <protection locked="0"/>
    </xf>
    <xf numFmtId="1" fontId="5" fillId="3" borderId="1" xfId="0" applyNumberFormat="1" applyFont="1" applyFill="1" applyBorder="1" applyAlignment="1" applyProtection="1">
      <alignment horizontal="right" wrapText="1"/>
      <protection locked="0"/>
    </xf>
    <xf numFmtId="1" fontId="4" fillId="23" borderId="1" xfId="0" applyNumberFormat="1" applyFont="1" applyFill="1" applyBorder="1" applyAlignment="1">
      <alignment horizontal="right" wrapText="1"/>
    </xf>
    <xf numFmtId="10" fontId="4" fillId="52" borderId="83" xfId="10" applyNumberFormat="1" applyFont="1" applyFill="1" applyBorder="1" applyAlignment="1">
      <alignment horizontal="right"/>
    </xf>
    <xf numFmtId="0" fontId="5" fillId="0" borderId="1" xfId="0" applyFont="1" applyFill="1" applyBorder="1"/>
    <xf numFmtId="0" fontId="5" fillId="0" borderId="1" xfId="0" applyFont="1" applyFill="1" applyBorder="1" applyAlignment="1">
      <alignment wrapText="1"/>
    </xf>
    <xf numFmtId="0" fontId="5" fillId="0" borderId="108" xfId="0" applyFont="1" applyFill="1" applyBorder="1" applyAlignment="1" applyProtection="1">
      <alignment horizontal="left" vertical="center" wrapText="1"/>
    </xf>
    <xf numFmtId="0" fontId="5" fillId="3" borderId="108" xfId="0" applyFont="1" applyFill="1" applyBorder="1" applyAlignment="1" applyProtection="1">
      <alignment horizontal="center" vertical="center"/>
    </xf>
    <xf numFmtId="14" fontId="5" fillId="0" borderId="108" xfId="0" applyNumberFormat="1" applyFont="1" applyBorder="1"/>
    <xf numFmtId="165" fontId="5" fillId="0" borderId="108" xfId="0" applyNumberFormat="1" applyFont="1" applyBorder="1"/>
    <xf numFmtId="168" fontId="5" fillId="42" borderId="108" xfId="14" applyNumberFormat="1" applyFont="1" applyFill="1" applyBorder="1"/>
    <xf numFmtId="165" fontId="5" fillId="42" borderId="108" xfId="0" applyNumberFormat="1" applyFont="1" applyFill="1" applyBorder="1"/>
    <xf numFmtId="165" fontId="5" fillId="0" borderId="108" xfId="0" applyNumberFormat="1" applyFont="1" applyBorder="1" applyAlignment="1">
      <alignment wrapText="1"/>
    </xf>
    <xf numFmtId="0" fontId="5" fillId="0" borderId="108" xfId="0" applyFont="1" applyBorder="1" applyAlignment="1">
      <alignment wrapText="1"/>
    </xf>
    <xf numFmtId="0" fontId="7" fillId="0" borderId="40" xfId="0" applyFont="1" applyBorder="1"/>
    <xf numFmtId="1" fontId="5" fillId="0" borderId="108" xfId="0" applyNumberFormat="1" applyFont="1" applyBorder="1" applyAlignment="1">
      <alignment horizontal="right" wrapText="1"/>
    </xf>
    <xf numFmtId="1" fontId="5" fillId="18" borderId="108" xfId="0" applyNumberFormat="1" applyFont="1" applyFill="1" applyBorder="1" applyAlignment="1" applyProtection="1">
      <alignment horizontal="right" wrapText="1"/>
      <protection locked="0"/>
    </xf>
    <xf numFmtId="1" fontId="5" fillId="3" borderId="108" xfId="0" applyNumberFormat="1" applyFont="1" applyFill="1" applyBorder="1" applyAlignment="1" applyProtection="1">
      <alignment horizontal="right" wrapText="1"/>
      <protection locked="0"/>
    </xf>
    <xf numFmtId="1" fontId="4" fillId="23" borderId="108" xfId="0" applyNumberFormat="1" applyFont="1" applyFill="1" applyBorder="1" applyAlignment="1">
      <alignment horizontal="right" wrapText="1"/>
    </xf>
    <xf numFmtId="10" fontId="4" fillId="52" borderId="85" xfId="10" applyNumberFormat="1" applyFont="1" applyFill="1" applyBorder="1" applyAlignment="1">
      <alignment horizontal="right"/>
    </xf>
    <xf numFmtId="0" fontId="116" fillId="3" borderId="143" xfId="6" applyFont="1" applyFill="1" applyBorder="1" applyAlignment="1" applyProtection="1">
      <alignment horizontal="left" vertical="center" wrapText="1"/>
      <protection locked="0"/>
    </xf>
    <xf numFmtId="0" fontId="7" fillId="0" borderId="131" xfId="0" applyFont="1" applyBorder="1"/>
    <xf numFmtId="0" fontId="116" fillId="3" borderId="1" xfId="6" applyFont="1" applyFill="1" applyBorder="1" applyAlignment="1" applyProtection="1">
      <alignment horizontal="left" vertical="center" wrapText="1"/>
      <protection locked="0"/>
    </xf>
    <xf numFmtId="0" fontId="7" fillId="0" borderId="18" xfId="0" applyFont="1" applyBorder="1"/>
    <xf numFmtId="0" fontId="5" fillId="0" borderId="1" xfId="0" applyFont="1" applyBorder="1" applyAlignment="1">
      <alignment horizontal="left" wrapText="1"/>
    </xf>
    <xf numFmtId="0" fontId="4" fillId="15" borderId="66" xfId="0" applyFont="1" applyFill="1" applyBorder="1" applyAlignment="1" applyProtection="1">
      <alignment horizontal="center" vertical="center" wrapText="1"/>
    </xf>
    <xf numFmtId="0" fontId="116" fillId="3" borderId="108" xfId="6" applyFont="1" applyFill="1" applyBorder="1" applyAlignment="1" applyProtection="1">
      <alignment horizontal="left" vertical="top" wrapText="1"/>
      <protection locked="0"/>
    </xf>
    <xf numFmtId="0" fontId="7" fillId="0" borderId="84" xfId="0" applyFont="1" applyBorder="1"/>
    <xf numFmtId="1" fontId="5" fillId="3" borderId="143" xfId="5" applyNumberFormat="1" applyFont="1" applyFill="1" applyBorder="1" applyAlignment="1" applyProtection="1">
      <alignment horizontal="right"/>
    </xf>
    <xf numFmtId="1" fontId="5" fillId="3" borderId="1" xfId="0" applyNumberFormat="1" applyFont="1" applyFill="1" applyBorder="1" applyAlignment="1">
      <alignment horizontal="right" wrapText="1"/>
    </xf>
    <xf numFmtId="1" fontId="5" fillId="3" borderId="1" xfId="5" applyNumberFormat="1" applyFont="1" applyFill="1" applyBorder="1" applyAlignment="1" applyProtection="1">
      <alignment horizontal="right"/>
    </xf>
    <xf numFmtId="0" fontId="5" fillId="3" borderId="1" xfId="0" applyFont="1" applyFill="1" applyBorder="1" applyAlignment="1" applyProtection="1">
      <alignment horizontal="left" vertical="center" wrapText="1"/>
    </xf>
    <xf numFmtId="9" fontId="5" fillId="0" borderId="1" xfId="0" applyNumberFormat="1" applyFont="1" applyBorder="1" applyAlignment="1">
      <alignment horizontal="right" wrapText="1"/>
    </xf>
    <xf numFmtId="9" fontId="5" fillId="3" borderId="1" xfId="0" applyNumberFormat="1" applyFont="1" applyFill="1" applyBorder="1" applyAlignment="1" applyProtection="1">
      <alignment horizontal="right" wrapText="1"/>
      <protection locked="0"/>
    </xf>
    <xf numFmtId="0" fontId="7" fillId="0" borderId="57" xfId="0" applyFont="1" applyBorder="1"/>
    <xf numFmtId="1" fontId="5" fillId="3" borderId="108" xfId="0" applyNumberFormat="1" applyFont="1" applyFill="1" applyBorder="1" applyAlignment="1">
      <alignment horizontal="right" wrapText="1"/>
    </xf>
    <xf numFmtId="10" fontId="117" fillId="0" borderId="0" xfId="0" applyNumberFormat="1" applyFont="1" applyAlignment="1">
      <alignment horizontal="center"/>
    </xf>
    <xf numFmtId="10" fontId="57" fillId="34" borderId="1" xfId="6" applyNumberFormat="1" applyFont="1" applyFill="1" applyBorder="1" applyAlignment="1" applyProtection="1">
      <alignment horizontal="center" vertical="top" wrapText="1"/>
      <protection locked="0"/>
    </xf>
    <xf numFmtId="0" fontId="115" fillId="0" borderId="1" xfId="0" applyFont="1" applyBorder="1"/>
    <xf numFmtId="10" fontId="117" fillId="15" borderId="1" xfId="10" applyNumberFormat="1" applyFont="1" applyFill="1" applyBorder="1" applyAlignment="1">
      <alignment horizontal="center"/>
    </xf>
    <xf numFmtId="10" fontId="117" fillId="29" borderId="1" xfId="10" applyNumberFormat="1" applyFont="1" applyFill="1" applyBorder="1" applyAlignment="1">
      <alignment horizontal="center"/>
    </xf>
    <xf numFmtId="10" fontId="117" fillId="33" borderId="1" xfId="10" applyNumberFormat="1" applyFont="1" applyFill="1" applyBorder="1" applyAlignment="1">
      <alignment horizontal="center"/>
    </xf>
    <xf numFmtId="10" fontId="117" fillId="52" borderId="1" xfId="0" applyNumberFormat="1" applyFont="1" applyFill="1" applyBorder="1" applyAlignment="1">
      <alignment horizontal="center"/>
    </xf>
    <xf numFmtId="0" fontId="4" fillId="3" borderId="1" xfId="0" applyFont="1" applyFill="1" applyBorder="1" applyAlignment="1" applyProtection="1">
      <alignment horizontal="left"/>
      <protection locked="0"/>
    </xf>
    <xf numFmtId="0" fontId="5" fillId="4" borderId="1" xfId="0" applyFont="1" applyFill="1" applyBorder="1" applyAlignment="1" applyProtection="1">
      <alignment horizontal="left" vertical="center"/>
      <protection locked="0"/>
    </xf>
    <xf numFmtId="0" fontId="4" fillId="3" borderId="1" xfId="0" applyFont="1" applyFill="1" applyBorder="1" applyAlignment="1" applyProtection="1">
      <alignment horizontal="center" vertical="center"/>
      <protection locked="0"/>
    </xf>
    <xf numFmtId="14" fontId="24" fillId="4" borderId="1" xfId="0" applyNumberFormat="1" applyFont="1" applyFill="1" applyBorder="1" applyAlignment="1" applyProtection="1">
      <alignment horizontal="left" vertical="center"/>
      <protection locked="0"/>
    </xf>
    <xf numFmtId="14" fontId="5" fillId="3" borderId="1" xfId="0" applyNumberFormat="1" applyFont="1" applyFill="1" applyBorder="1" applyAlignment="1" applyProtection="1">
      <alignment horizontal="left" vertical="center"/>
      <protection locked="0"/>
    </xf>
    <xf numFmtId="0" fontId="5" fillId="3" borderId="1" xfId="0" applyFont="1" applyFill="1" applyBorder="1" applyAlignment="1" applyProtection="1">
      <alignment horizontal="center"/>
      <protection locked="0"/>
    </xf>
    <xf numFmtId="165" fontId="5" fillId="3" borderId="1" xfId="0" applyNumberFormat="1" applyFont="1" applyFill="1" applyBorder="1" applyAlignment="1" applyProtection="1">
      <alignment horizontal="center"/>
      <protection locked="0"/>
    </xf>
    <xf numFmtId="165" fontId="5" fillId="3" borderId="1" xfId="0" applyNumberFormat="1" applyFont="1" applyFill="1" applyBorder="1" applyAlignment="1" applyProtection="1">
      <alignment horizontal="center" wrapText="1"/>
      <protection locked="0"/>
    </xf>
    <xf numFmtId="10" fontId="4" fillId="0" borderId="1" xfId="0" applyNumberFormat="1" applyFont="1" applyBorder="1" applyAlignment="1">
      <alignment horizontal="right"/>
    </xf>
    <xf numFmtId="0" fontId="118" fillId="3" borderId="119" xfId="0" applyFont="1" applyFill="1" applyBorder="1" applyAlignment="1" applyProtection="1">
      <alignment horizontal="left"/>
      <protection locked="0"/>
    </xf>
    <xf numFmtId="0" fontId="118" fillId="3" borderId="119" xfId="0" applyFont="1" applyFill="1" applyBorder="1" applyAlignment="1" applyProtection="1">
      <alignment horizontal="left" vertical="center"/>
      <protection locked="0"/>
    </xf>
    <xf numFmtId="165" fontId="118" fillId="3" borderId="119" xfId="0" applyNumberFormat="1" applyFont="1" applyFill="1" applyBorder="1" applyAlignment="1" applyProtection="1">
      <alignment horizontal="left" vertical="center"/>
      <protection locked="0"/>
    </xf>
    <xf numFmtId="165" fontId="118" fillId="3" borderId="119" xfId="0" applyNumberFormat="1" applyFont="1" applyFill="1" applyBorder="1" applyAlignment="1" applyProtection="1">
      <alignment horizontal="left" vertical="center" wrapText="1"/>
      <protection locked="0"/>
    </xf>
    <xf numFmtId="1" fontId="4" fillId="44" borderId="119" xfId="0" applyNumberFormat="1" applyFont="1" applyFill="1" applyBorder="1" applyAlignment="1" applyProtection="1">
      <alignment horizontal="right"/>
      <protection locked="0"/>
    </xf>
    <xf numFmtId="1" fontId="4" fillId="23" borderId="119" xfId="0" applyNumberFormat="1" applyFont="1" applyFill="1" applyBorder="1" applyAlignment="1" applyProtection="1">
      <alignment horizontal="right"/>
      <protection locked="0"/>
    </xf>
    <xf numFmtId="10" fontId="4" fillId="0" borderId="119" xfId="0" applyNumberFormat="1" applyFont="1" applyBorder="1" applyAlignment="1">
      <alignment horizontal="right"/>
    </xf>
    <xf numFmtId="0" fontId="4" fillId="11" borderId="89" xfId="0" applyFont="1" applyFill="1" applyBorder="1" applyAlignment="1" applyProtection="1">
      <alignment horizontal="center" vertical="center" wrapText="1"/>
      <protection locked="0"/>
    </xf>
    <xf numFmtId="0" fontId="4" fillId="11" borderId="143" xfId="0" applyFont="1" applyFill="1" applyBorder="1" applyAlignment="1" applyProtection="1">
      <alignment horizontal="center" vertical="center" wrapText="1"/>
      <protection locked="0"/>
    </xf>
    <xf numFmtId="0" fontId="6" fillId="3" borderId="51" xfId="0" applyFont="1" applyFill="1" applyBorder="1" applyProtection="1">
      <protection locked="0"/>
    </xf>
    <xf numFmtId="10" fontId="4" fillId="0" borderId="88" xfId="0" applyNumberFormat="1" applyFont="1" applyBorder="1" applyAlignment="1">
      <alignment horizontal="right"/>
    </xf>
    <xf numFmtId="0" fontId="4" fillId="11" borderId="66" xfId="0" applyFont="1" applyFill="1" applyBorder="1" applyAlignment="1" applyProtection="1">
      <alignment horizontal="center" vertical="center" wrapText="1"/>
      <protection locked="0"/>
    </xf>
    <xf numFmtId="0" fontId="4" fillId="18" borderId="108" xfId="0" applyFont="1" applyFill="1" applyBorder="1" applyAlignment="1" applyProtection="1">
      <alignment horizontal="center" vertical="center"/>
    </xf>
    <xf numFmtId="0" fontId="4" fillId="18" borderId="108" xfId="0" applyFont="1" applyFill="1" applyBorder="1" applyAlignment="1" applyProtection="1">
      <alignment vertical="center"/>
    </xf>
    <xf numFmtId="165" fontId="4" fillId="18" borderId="108" xfId="0" applyNumberFormat="1" applyFont="1" applyFill="1" applyBorder="1" applyAlignment="1" applyProtection="1">
      <alignment vertical="center"/>
    </xf>
    <xf numFmtId="165" fontId="4" fillId="18" borderId="108" xfId="0" applyNumberFormat="1" applyFont="1" applyFill="1" applyBorder="1" applyAlignment="1" applyProtection="1">
      <alignment horizontal="center" vertical="center" wrapText="1"/>
      <protection locked="0"/>
    </xf>
    <xf numFmtId="165" fontId="4" fillId="42" borderId="108" xfId="0" applyNumberFormat="1" applyFont="1" applyFill="1" applyBorder="1" applyAlignment="1" applyProtection="1">
      <alignment horizontal="center" vertical="center"/>
    </xf>
    <xf numFmtId="165" fontId="4" fillId="42" borderId="108" xfId="0" applyNumberFormat="1" applyFont="1" applyFill="1" applyBorder="1" applyAlignment="1" applyProtection="1">
      <alignment horizontal="center" vertical="center" wrapText="1"/>
    </xf>
    <xf numFmtId="0" fontId="5" fillId="7" borderId="108" xfId="0" applyFont="1" applyFill="1" applyBorder="1" applyAlignment="1" applyProtection="1">
      <alignment horizontal="center" vertical="center" wrapText="1"/>
      <protection locked="0"/>
    </xf>
    <xf numFmtId="0" fontId="5" fillId="8" borderId="108" xfId="0" applyFont="1" applyFill="1" applyBorder="1" applyAlignment="1" applyProtection="1">
      <alignment horizontal="center" vertical="center" wrapText="1"/>
      <protection locked="0"/>
    </xf>
    <xf numFmtId="0" fontId="7" fillId="3" borderId="40" xfId="0" applyFont="1" applyFill="1" applyBorder="1" applyProtection="1">
      <protection locked="0"/>
    </xf>
    <xf numFmtId="1" fontId="5" fillId="7" borderId="108" xfId="0" applyNumberFormat="1" applyFont="1" applyFill="1" applyBorder="1" applyAlignment="1" applyProtection="1">
      <alignment horizontal="right" wrapText="1"/>
      <protection locked="0"/>
    </xf>
    <xf numFmtId="1" fontId="5" fillId="8" borderId="108" xfId="0" applyNumberFormat="1" applyFont="1" applyFill="1" applyBorder="1" applyAlignment="1" applyProtection="1">
      <alignment horizontal="right" wrapText="1"/>
      <protection locked="0"/>
    </xf>
    <xf numFmtId="1" fontId="4" fillId="15" borderId="108" xfId="0" applyNumberFormat="1" applyFont="1" applyFill="1" applyBorder="1" applyAlignment="1" applyProtection="1">
      <alignment horizontal="right" wrapText="1"/>
      <protection locked="0"/>
    </xf>
    <xf numFmtId="1" fontId="4" fillId="15" borderId="85" xfId="0" applyNumberFormat="1" applyFont="1" applyFill="1" applyBorder="1" applyAlignment="1" applyProtection="1">
      <alignment horizontal="right" wrapText="1"/>
      <protection locked="0"/>
    </xf>
    <xf numFmtId="10" fontId="4" fillId="4" borderId="67" xfId="0" applyNumberFormat="1" applyFont="1" applyFill="1" applyBorder="1" applyAlignment="1">
      <alignment horizontal="right" wrapText="1"/>
    </xf>
    <xf numFmtId="165" fontId="7" fillId="42" borderId="0" xfId="0" applyNumberFormat="1" applyFont="1" applyFill="1" applyBorder="1"/>
    <xf numFmtId="165" fontId="7" fillId="0" borderId="0" xfId="0" applyNumberFormat="1" applyFont="1" applyBorder="1" applyAlignment="1">
      <alignment wrapText="1"/>
    </xf>
    <xf numFmtId="165" fontId="6" fillId="23" borderId="0" xfId="0" applyNumberFormat="1" applyFont="1" applyFill="1" applyBorder="1" applyAlignment="1">
      <alignment wrapText="1"/>
    </xf>
    <xf numFmtId="0" fontId="6" fillId="23" borderId="0" xfId="0" applyFont="1" applyFill="1" applyBorder="1" applyAlignment="1">
      <alignment wrapText="1"/>
    </xf>
    <xf numFmtId="10" fontId="6" fillId="0" borderId="0" xfId="0" applyNumberFormat="1" applyFont="1" applyAlignment="1">
      <alignment horizontal="center"/>
    </xf>
    <xf numFmtId="0" fontId="7" fillId="0" borderId="0" xfId="0" applyFont="1" applyBorder="1" applyAlignment="1">
      <alignment vertical="center" wrapText="1"/>
    </xf>
    <xf numFmtId="165" fontId="115" fillId="0" borderId="0" xfId="0" applyNumberFormat="1" applyFont="1"/>
    <xf numFmtId="165" fontId="115" fillId="0" borderId="0" xfId="0" applyNumberFormat="1" applyFont="1" applyAlignment="1">
      <alignment wrapText="1"/>
    </xf>
    <xf numFmtId="0" fontId="115" fillId="0" borderId="0" xfId="0" applyFont="1" applyAlignment="1">
      <alignment wrapText="1"/>
    </xf>
    <xf numFmtId="165" fontId="117" fillId="23" borderId="0" xfId="0" applyNumberFormat="1" applyFont="1" applyFill="1" applyBorder="1" applyAlignment="1">
      <alignment wrapText="1"/>
    </xf>
    <xf numFmtId="0" fontId="117" fillId="23" borderId="0" xfId="0" applyFont="1" applyFill="1" applyBorder="1" applyAlignment="1">
      <alignment wrapText="1"/>
    </xf>
    <xf numFmtId="0" fontId="117" fillId="23" borderId="0" xfId="0" applyFont="1" applyFill="1" applyAlignment="1">
      <alignment wrapText="1"/>
    </xf>
    <xf numFmtId="3" fontId="7" fillId="18" borderId="69" xfId="0" applyNumberFormat="1" applyFont="1" applyFill="1" applyBorder="1" applyAlignment="1" applyProtection="1">
      <alignment horizontal="center" vertical="center" wrapText="1"/>
      <protection locked="0"/>
    </xf>
    <xf numFmtId="1" fontId="14" fillId="18" borderId="1" xfId="0" applyNumberFormat="1" applyFont="1" applyFill="1" applyBorder="1" applyAlignment="1">
      <alignment horizontal="left" textRotation="90" wrapText="1"/>
    </xf>
    <xf numFmtId="1" fontId="34" fillId="18" borderId="69" xfId="0" applyNumberFormat="1" applyFont="1" applyFill="1" applyBorder="1" applyAlignment="1" applyProtection="1">
      <alignment horizontal="center" vertical="center" wrapText="1"/>
      <protection locked="0"/>
    </xf>
    <xf numFmtId="0" fontId="14" fillId="3" borderId="63" xfId="6" applyFont="1" applyFill="1" applyBorder="1" applyAlignment="1" applyProtection="1">
      <alignment horizontal="left" vertical="top" wrapText="1"/>
      <protection locked="0"/>
    </xf>
    <xf numFmtId="14" fontId="3" fillId="0" borderId="48" xfId="0" applyNumberFormat="1" applyFont="1" applyBorder="1"/>
    <xf numFmtId="49" fontId="119" fillId="3" borderId="83" xfId="0" applyNumberFormat="1" applyFont="1" applyFill="1" applyBorder="1" applyAlignment="1">
      <alignment horizontal="left" vertical="center" wrapText="1"/>
    </xf>
    <xf numFmtId="0" fontId="0" fillId="0" borderId="4" xfId="0" applyBorder="1" applyAlignment="1">
      <alignment horizontal="center" vertical="center" wrapText="1"/>
    </xf>
    <xf numFmtId="0" fontId="14" fillId="3" borderId="83" xfId="6" applyFont="1" applyFill="1" applyBorder="1" applyAlignment="1" applyProtection="1">
      <alignment horizontal="left" vertical="top" wrapText="1"/>
      <protection locked="0"/>
    </xf>
    <xf numFmtId="0" fontId="120" fillId="0" borderId="64" xfId="0" applyFont="1" applyBorder="1" applyAlignment="1">
      <alignment wrapText="1"/>
    </xf>
    <xf numFmtId="0" fontId="14" fillId="18" borderId="69" xfId="0" applyFont="1" applyFill="1" applyBorder="1" applyAlignment="1" applyProtection="1">
      <alignment horizontal="center" vertical="center" wrapText="1"/>
      <protection locked="0"/>
    </xf>
    <xf numFmtId="1" fontId="14" fillId="18" borderId="69" xfId="0" applyNumberFormat="1" applyFont="1" applyFill="1" applyBorder="1" applyAlignment="1" applyProtection="1">
      <alignment horizontal="center" vertical="center" wrapText="1"/>
      <protection locked="0"/>
    </xf>
    <xf numFmtId="0" fontId="52" fillId="0" borderId="75" xfId="0" applyFont="1" applyFill="1" applyBorder="1" applyAlignment="1" applyProtection="1">
      <alignment horizontal="left" vertical="center" wrapText="1"/>
    </xf>
    <xf numFmtId="0" fontId="7" fillId="3" borderId="69" xfId="0" applyFont="1" applyFill="1" applyBorder="1" applyAlignment="1" applyProtection="1">
      <alignment horizontal="center" vertical="center" wrapText="1"/>
      <protection locked="0"/>
    </xf>
    <xf numFmtId="0" fontId="121" fillId="0" borderId="1" xfId="0" applyFont="1" applyBorder="1" applyAlignment="1">
      <alignment vertical="center" wrapText="1"/>
    </xf>
    <xf numFmtId="0" fontId="43" fillId="53" borderId="119" xfId="0" applyFont="1" applyFill="1" applyBorder="1" applyAlignment="1">
      <alignment horizontal="left" vertical="center" wrapText="1"/>
    </xf>
    <xf numFmtId="0" fontId="17" fillId="0" borderId="1" xfId="6" applyFont="1" applyFill="1" applyBorder="1" applyAlignment="1" applyProtection="1">
      <alignment horizontal="left" vertical="top" wrapText="1"/>
      <protection locked="0"/>
    </xf>
    <xf numFmtId="0" fontId="45" fillId="3" borderId="64" xfId="0" applyFont="1" applyFill="1" applyBorder="1" applyAlignment="1">
      <alignment wrapText="1"/>
    </xf>
    <xf numFmtId="0" fontId="123" fillId="0" borderId="1" xfId="0" applyFont="1" applyBorder="1" applyAlignment="1">
      <alignment vertical="center" wrapText="1"/>
    </xf>
    <xf numFmtId="9" fontId="45" fillId="0" borderId="89" xfId="0" applyNumberFormat="1" applyFont="1" applyBorder="1" applyAlignment="1">
      <alignment wrapText="1"/>
    </xf>
    <xf numFmtId="9" fontId="45" fillId="0" borderId="64" xfId="0" applyNumberFormat="1" applyFont="1" applyBorder="1" applyAlignment="1">
      <alignment wrapText="1"/>
    </xf>
    <xf numFmtId="9" fontId="45" fillId="0" borderId="74" xfId="0" applyNumberFormat="1" applyFont="1" applyBorder="1" applyAlignment="1">
      <alignment wrapText="1"/>
    </xf>
    <xf numFmtId="0" fontId="45" fillId="0" borderId="74" xfId="0" applyFont="1" applyBorder="1" applyAlignment="1">
      <alignment wrapText="1"/>
    </xf>
    <xf numFmtId="0" fontId="6" fillId="18" borderId="45" xfId="0" applyFont="1" applyFill="1" applyBorder="1" applyAlignment="1" applyProtection="1">
      <alignment horizontal="center" vertical="center"/>
    </xf>
    <xf numFmtId="0" fontId="6" fillId="6" borderId="0" xfId="0" applyFont="1" applyFill="1" applyBorder="1" applyAlignment="1" applyProtection="1">
      <alignment horizontal="left" vertical="top" wrapText="1"/>
      <protection locked="0"/>
    </xf>
    <xf numFmtId="0" fontId="16" fillId="3" borderId="0" xfId="0" applyFont="1" applyFill="1" applyBorder="1" applyAlignment="1" applyProtection="1">
      <alignment horizontal="center" vertical="center"/>
      <protection locked="0"/>
    </xf>
    <xf numFmtId="0" fontId="6" fillId="6" borderId="0" xfId="0" applyFont="1" applyFill="1" applyBorder="1" applyAlignment="1" applyProtection="1">
      <alignment horizontal="left" vertical="top"/>
      <protection locked="0"/>
    </xf>
    <xf numFmtId="0" fontId="6" fillId="15" borderId="119" xfId="0" applyFont="1" applyFill="1" applyBorder="1" applyAlignment="1" applyProtection="1">
      <alignment horizontal="center" vertical="center" wrapText="1"/>
    </xf>
    <xf numFmtId="0" fontId="6" fillId="15" borderId="120" xfId="0" applyFont="1" applyFill="1" applyBorder="1" applyAlignment="1" applyProtection="1">
      <alignment horizontal="center" vertical="center" wrapText="1"/>
    </xf>
    <xf numFmtId="0" fontId="6" fillId="6" borderId="46" xfId="0" applyFont="1" applyFill="1" applyBorder="1" applyAlignment="1" applyProtection="1">
      <alignment horizontal="left" vertical="top" wrapText="1"/>
      <protection locked="0"/>
    </xf>
    <xf numFmtId="0" fontId="6" fillId="6" borderId="47" xfId="0" applyFont="1" applyFill="1" applyBorder="1" applyAlignment="1" applyProtection="1">
      <alignment horizontal="left" vertical="top" wrapText="1"/>
      <protection locked="0"/>
    </xf>
    <xf numFmtId="0" fontId="115" fillId="0" borderId="62" xfId="0" applyFont="1" applyBorder="1" applyAlignment="1">
      <alignment horizontal="right" wrapText="1"/>
    </xf>
    <xf numFmtId="0" fontId="7" fillId="18" borderId="69" xfId="0" applyFont="1" applyFill="1" applyBorder="1" applyAlignment="1" applyProtection="1">
      <alignment horizontal="right" vertical="center" wrapText="1"/>
      <protection locked="0"/>
    </xf>
    <xf numFmtId="0" fontId="7" fillId="18" borderId="94" xfId="0" applyFont="1" applyFill="1" applyBorder="1" applyAlignment="1" applyProtection="1">
      <alignment horizontal="right" vertical="center" wrapText="1"/>
      <protection locked="0"/>
    </xf>
    <xf numFmtId="165" fontId="6" fillId="23" borderId="4" xfId="0" applyNumberFormat="1" applyFont="1" applyFill="1" applyBorder="1" applyAlignment="1">
      <alignment horizontal="right" wrapText="1"/>
    </xf>
    <xf numFmtId="10" fontId="115" fillId="15" borderId="1" xfId="10" applyNumberFormat="1" applyFont="1" applyFill="1" applyBorder="1" applyAlignment="1">
      <alignment horizontal="right"/>
    </xf>
    <xf numFmtId="3" fontId="115" fillId="0" borderId="62" xfId="0" applyNumberFormat="1" applyFont="1" applyBorder="1" applyAlignment="1">
      <alignment horizontal="right" wrapText="1"/>
    </xf>
    <xf numFmtId="0" fontId="7" fillId="0" borderId="1" xfId="0" applyFont="1" applyBorder="1" applyAlignment="1">
      <alignment horizontal="right" wrapText="1"/>
    </xf>
    <xf numFmtId="0" fontId="7" fillId="18" borderId="69" xfId="0" applyFont="1" applyFill="1" applyBorder="1" applyAlignment="1" applyProtection="1">
      <alignment horizontal="right" wrapText="1"/>
      <protection locked="0"/>
    </xf>
    <xf numFmtId="0" fontId="7" fillId="18" borderId="94" xfId="0" applyFont="1" applyFill="1" applyBorder="1" applyAlignment="1" applyProtection="1">
      <alignment horizontal="right" wrapText="1"/>
      <protection locked="0"/>
    </xf>
    <xf numFmtId="165" fontId="52" fillId="0" borderId="0" xfId="0" applyNumberFormat="1" applyFont="1"/>
    <xf numFmtId="165" fontId="3" fillId="42" borderId="80" xfId="0" applyNumberFormat="1" applyFont="1" applyFill="1" applyBorder="1" applyAlignment="1">
      <alignment horizontal="right"/>
    </xf>
    <xf numFmtId="9" fontId="7" fillId="18" borderId="69" xfId="0" applyNumberFormat="1" applyFont="1" applyFill="1" applyBorder="1" applyAlignment="1" applyProtection="1">
      <alignment horizontal="right" vertical="center" wrapText="1"/>
      <protection locked="0"/>
    </xf>
    <xf numFmtId="9" fontId="7" fillId="18" borderId="69" xfId="10" applyFont="1" applyFill="1" applyBorder="1" applyAlignment="1" applyProtection="1">
      <alignment horizontal="right" vertical="center" wrapText="1"/>
      <protection locked="0"/>
    </xf>
    <xf numFmtId="167" fontId="7" fillId="18" borderId="69" xfId="0" applyNumberFormat="1" applyFont="1" applyFill="1" applyBorder="1" applyAlignment="1" applyProtection="1">
      <alignment horizontal="right" vertical="center" wrapText="1"/>
      <protection locked="0"/>
    </xf>
    <xf numFmtId="167" fontId="7" fillId="18" borderId="69" xfId="10" applyNumberFormat="1" applyFont="1" applyFill="1" applyBorder="1" applyAlignment="1" applyProtection="1">
      <alignment horizontal="right" vertical="center" wrapText="1"/>
      <protection locked="0"/>
    </xf>
    <xf numFmtId="0" fontId="115" fillId="0" borderId="64" xfId="0" applyFont="1" applyBorder="1" applyAlignment="1">
      <alignment horizontal="right" wrapText="1"/>
    </xf>
    <xf numFmtId="0" fontId="115" fillId="0" borderId="89" xfId="0" applyFont="1" applyBorder="1" applyAlignment="1">
      <alignment horizontal="right" wrapText="1"/>
    </xf>
    <xf numFmtId="0" fontId="115" fillId="0" borderId="0" xfId="0" applyFont="1" applyAlignment="1">
      <alignment horizontal="right"/>
    </xf>
    <xf numFmtId="0" fontId="57" fillId="34" borderId="1" xfId="6" applyFont="1" applyFill="1" applyBorder="1" applyAlignment="1" applyProtection="1">
      <alignment horizontal="right" vertical="top" wrapText="1"/>
      <protection locked="0"/>
    </xf>
    <xf numFmtId="10" fontId="115" fillId="29" borderId="1" xfId="10" applyNumberFormat="1" applyFont="1" applyFill="1" applyBorder="1" applyAlignment="1">
      <alignment horizontal="right"/>
    </xf>
    <xf numFmtId="10" fontId="115" fillId="33" borderId="1" xfId="10" applyNumberFormat="1" applyFont="1" applyFill="1" applyBorder="1" applyAlignment="1">
      <alignment horizontal="right"/>
    </xf>
    <xf numFmtId="0" fontId="115" fillId="52" borderId="1" xfId="0" applyFont="1" applyFill="1" applyBorder="1" applyAlignment="1">
      <alignment horizontal="right"/>
    </xf>
    <xf numFmtId="0" fontId="6" fillId="44" borderId="0" xfId="0" applyFont="1" applyFill="1" applyBorder="1" applyAlignment="1" applyProtection="1">
      <alignment horizontal="center" vertical="center"/>
      <protection locked="0"/>
    </xf>
    <xf numFmtId="0" fontId="6" fillId="23" borderId="0" xfId="0" applyFont="1" applyFill="1" applyBorder="1" applyAlignment="1" applyProtection="1">
      <alignment horizontal="center" vertical="center"/>
      <protection locked="0"/>
    </xf>
    <xf numFmtId="0" fontId="117" fillId="4" borderId="1" xfId="0" applyFont="1" applyFill="1" applyBorder="1" applyAlignment="1">
      <alignment horizontal="right" wrapText="1"/>
    </xf>
    <xf numFmtId="0" fontId="117" fillId="0" borderId="0" xfId="0" applyFont="1" applyFill="1" applyAlignment="1">
      <alignment wrapText="1"/>
    </xf>
    <xf numFmtId="0" fontId="6" fillId="15" borderId="120" xfId="0" applyFont="1" applyFill="1" applyBorder="1" applyAlignment="1" applyProtection="1">
      <alignment horizontal="center" vertical="center" wrapText="1"/>
    </xf>
    <xf numFmtId="0" fontId="6" fillId="15" borderId="4" xfId="0" applyFont="1" applyFill="1" applyBorder="1" applyAlignment="1" applyProtection="1">
      <alignment horizontal="center" vertical="center" wrapText="1"/>
    </xf>
    <xf numFmtId="0" fontId="6" fillId="6" borderId="98" xfId="0" applyFont="1" applyFill="1" applyBorder="1" applyAlignment="1" applyProtection="1">
      <alignment horizontal="left" vertical="top" wrapText="1"/>
      <protection locked="0"/>
    </xf>
    <xf numFmtId="0" fontId="16" fillId="3" borderId="1" xfId="0" applyFont="1" applyFill="1" applyBorder="1" applyAlignment="1" applyProtection="1">
      <alignment horizontal="left"/>
      <protection locked="0"/>
    </xf>
    <xf numFmtId="0" fontId="7" fillId="4" borderId="47" xfId="0" applyFont="1" applyFill="1" applyBorder="1" applyAlignment="1" applyProtection="1">
      <alignment horizontal="left" vertical="center" wrapText="1"/>
      <protection locked="0"/>
    </xf>
    <xf numFmtId="0" fontId="38" fillId="3" borderId="1" xfId="0" applyFont="1" applyFill="1" applyBorder="1" applyAlignment="1" applyProtection="1">
      <alignment horizontal="left"/>
      <protection locked="0"/>
    </xf>
    <xf numFmtId="0" fontId="39" fillId="3" borderId="0" xfId="0" applyFont="1" applyFill="1" applyBorder="1" applyAlignment="1" applyProtection="1">
      <alignment horizontal="left" vertical="center" wrapText="1"/>
      <protection locked="0"/>
    </xf>
    <xf numFmtId="0" fontId="4" fillId="11" borderId="1" xfId="0" applyFont="1" applyFill="1" applyBorder="1" applyAlignment="1" applyProtection="1">
      <alignment horizontal="center" vertical="center" wrapText="1"/>
      <protection locked="0"/>
    </xf>
    <xf numFmtId="0" fontId="6" fillId="18" borderId="46" xfId="0" applyFont="1" applyFill="1" applyBorder="1" applyAlignment="1" applyProtection="1">
      <alignment horizontal="center" vertical="center" wrapText="1"/>
    </xf>
    <xf numFmtId="0" fontId="3" fillId="0" borderId="3" xfId="0" applyFont="1" applyFill="1" applyBorder="1" applyAlignment="1">
      <alignment horizontal="left" wrapText="1"/>
    </xf>
    <xf numFmtId="0" fontId="3" fillId="0" borderId="3" xfId="0" applyFont="1" applyFill="1" applyBorder="1" applyAlignment="1" applyProtection="1">
      <alignment horizontal="left" vertical="center" wrapText="1"/>
    </xf>
    <xf numFmtId="0" fontId="0" fillId="0" borderId="3" xfId="0" applyBorder="1" applyAlignment="1">
      <alignment wrapText="1"/>
    </xf>
    <xf numFmtId="0" fontId="6" fillId="16" borderId="1" xfId="0" applyFont="1" applyFill="1" applyBorder="1" applyAlignment="1" applyProtection="1">
      <alignment horizontal="center" vertical="center" wrapText="1"/>
    </xf>
    <xf numFmtId="168" fontId="7" fillId="18" borderId="69" xfId="14"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59" fillId="34" borderId="1" xfId="6" applyFont="1" applyFill="1" applyBorder="1" applyAlignment="1" applyProtection="1">
      <alignment horizontal="center" vertical="center" wrapText="1"/>
      <protection locked="0"/>
    </xf>
    <xf numFmtId="10" fontId="0" fillId="15" borderId="1" xfId="10" applyNumberFormat="1" applyFont="1" applyFill="1" applyBorder="1" applyAlignment="1">
      <alignment horizontal="center" vertical="center"/>
    </xf>
    <xf numFmtId="10" fontId="0" fillId="29" borderId="1" xfId="10" applyNumberFormat="1" applyFont="1" applyFill="1" applyBorder="1" applyAlignment="1">
      <alignment horizontal="center" vertical="center"/>
    </xf>
    <xf numFmtId="10" fontId="0" fillId="33" borderId="1" xfId="10" applyNumberFormat="1" applyFont="1" applyFill="1" applyBorder="1" applyAlignment="1">
      <alignment horizontal="center" vertical="center"/>
    </xf>
    <xf numFmtId="0" fontId="0" fillId="52" borderId="1" xfId="0" applyFill="1" applyBorder="1" applyAlignment="1">
      <alignment horizontal="center" vertical="center"/>
    </xf>
    <xf numFmtId="0" fontId="26" fillId="4" borderId="1" xfId="0" applyFont="1" applyFill="1" applyBorder="1" applyAlignment="1">
      <alignment horizontal="center" vertical="center" wrapText="1"/>
    </xf>
    <xf numFmtId="10" fontId="0" fillId="52" borderId="1" xfId="10" applyNumberFormat="1" applyFont="1" applyFill="1" applyBorder="1" applyAlignment="1">
      <alignment horizontal="center" vertical="center"/>
    </xf>
    <xf numFmtId="10" fontId="115" fillId="29" borderId="1" xfId="10" applyNumberFormat="1" applyFont="1" applyFill="1" applyBorder="1"/>
    <xf numFmtId="10" fontId="115" fillId="33" borderId="1" xfId="10" applyNumberFormat="1" applyFont="1" applyFill="1" applyBorder="1"/>
    <xf numFmtId="0" fontId="115" fillId="52" borderId="1" xfId="0" applyFont="1" applyFill="1" applyBorder="1"/>
    <xf numFmtId="0" fontId="6" fillId="3" borderId="0" xfId="0" applyFont="1" applyFill="1" applyAlignment="1" applyProtection="1">
      <alignment horizontal="left"/>
      <protection locked="0"/>
    </xf>
    <xf numFmtId="0" fontId="6" fillId="3" borderId="0" xfId="0" applyFont="1" applyFill="1" applyBorder="1" applyAlignment="1" applyProtection="1">
      <alignment horizontal="center" vertical="center"/>
      <protection locked="0"/>
    </xf>
    <xf numFmtId="14" fontId="95" fillId="4" borderId="55" xfId="0" applyNumberFormat="1" applyFont="1" applyFill="1" applyBorder="1" applyAlignment="1" applyProtection="1">
      <alignment horizontal="left" vertical="center"/>
      <protection locked="0"/>
    </xf>
    <xf numFmtId="14" fontId="7" fillId="3" borderId="0" xfId="0" applyNumberFormat="1" applyFont="1" applyFill="1" applyBorder="1" applyAlignment="1" applyProtection="1">
      <alignment horizontal="left" vertical="center"/>
      <protection locked="0"/>
    </xf>
    <xf numFmtId="0" fontId="124" fillId="3" borderId="0" xfId="0" applyFont="1" applyFill="1" applyAlignment="1" applyProtection="1">
      <alignment horizontal="left"/>
      <protection locked="0"/>
    </xf>
    <xf numFmtId="0" fontId="124" fillId="3" borderId="0" xfId="0" applyFont="1" applyFill="1" applyBorder="1" applyAlignment="1" applyProtection="1">
      <alignment horizontal="left" vertical="center"/>
      <protection locked="0"/>
    </xf>
    <xf numFmtId="165" fontId="124" fillId="3" borderId="0" xfId="0" applyNumberFormat="1" applyFont="1" applyFill="1" applyBorder="1" applyAlignment="1" applyProtection="1">
      <alignment horizontal="left" vertical="center"/>
      <protection locked="0"/>
    </xf>
    <xf numFmtId="165" fontId="124" fillId="3" borderId="0" xfId="0" applyNumberFormat="1" applyFont="1" applyFill="1" applyBorder="1" applyAlignment="1" applyProtection="1">
      <alignment horizontal="left" vertical="center" wrapText="1"/>
      <protection locked="0"/>
    </xf>
    <xf numFmtId="0" fontId="7" fillId="11" borderId="42" xfId="0" applyFont="1" applyFill="1" applyBorder="1" applyAlignment="1" applyProtection="1">
      <alignment horizontal="center" vertical="center" wrapText="1"/>
      <protection locked="0"/>
    </xf>
    <xf numFmtId="0" fontId="7" fillId="11" borderId="41" xfId="0" applyFont="1" applyFill="1" applyBorder="1" applyAlignment="1" applyProtection="1">
      <alignment horizontal="center" vertical="center" wrapText="1"/>
      <protection locked="0"/>
    </xf>
    <xf numFmtId="165" fontId="7" fillId="11" borderId="51" xfId="0" applyNumberFormat="1" applyFont="1" applyFill="1" applyBorder="1" applyAlignment="1" applyProtection="1">
      <alignment horizontal="center" vertical="center" wrapText="1"/>
      <protection locked="0"/>
    </xf>
    <xf numFmtId="165" fontId="7" fillId="11" borderId="99" xfId="0" applyNumberFormat="1" applyFont="1" applyFill="1" applyBorder="1" applyAlignment="1" applyProtection="1">
      <alignment horizontal="center" vertical="center" wrapText="1"/>
      <protection locked="0"/>
    </xf>
    <xf numFmtId="165" fontId="7" fillId="11" borderId="127" xfId="0" applyNumberFormat="1" applyFont="1" applyFill="1" applyBorder="1" applyAlignment="1" applyProtection="1">
      <alignment horizontal="center" vertical="center" wrapText="1"/>
      <protection locked="0"/>
    </xf>
    <xf numFmtId="165" fontId="6" fillId="11" borderId="90" xfId="0" applyNumberFormat="1" applyFont="1" applyFill="1" applyBorder="1" applyAlignment="1" applyProtection="1">
      <alignment horizontal="center" vertical="center" wrapText="1"/>
      <protection locked="0"/>
    </xf>
    <xf numFmtId="0" fontId="6" fillId="11" borderId="53" xfId="0" applyFont="1" applyFill="1" applyBorder="1" applyAlignment="1" applyProtection="1">
      <alignment horizontal="center" vertical="center" wrapText="1"/>
      <protection locked="0"/>
    </xf>
    <xf numFmtId="165" fontId="6" fillId="18" borderId="111" xfId="0" applyNumberFormat="1" applyFont="1" applyFill="1" applyBorder="1" applyAlignment="1" applyProtection="1">
      <alignment horizontal="center" vertical="center" wrapText="1"/>
      <protection locked="0"/>
    </xf>
    <xf numFmtId="165" fontId="6" fillId="18" borderId="127" xfId="0" applyNumberFormat="1" applyFont="1" applyFill="1" applyBorder="1" applyAlignment="1" applyProtection="1">
      <alignment horizontal="center" vertical="center" wrapText="1"/>
      <protection locked="0"/>
    </xf>
    <xf numFmtId="165" fontId="6" fillId="18" borderId="63" xfId="0" applyNumberFormat="1" applyFont="1" applyFill="1" applyBorder="1" applyAlignment="1" applyProtection="1">
      <alignment horizontal="center" vertical="center" wrapText="1"/>
      <protection locked="0"/>
    </xf>
    <xf numFmtId="0" fontId="117" fillId="4" borderId="1" xfId="0" applyFont="1" applyFill="1" applyBorder="1" applyAlignment="1">
      <alignment wrapText="1"/>
    </xf>
    <xf numFmtId="0" fontId="7" fillId="3" borderId="63" xfId="0" applyFont="1" applyFill="1" applyBorder="1" applyAlignment="1" applyProtection="1">
      <alignment horizontal="left" vertical="center" wrapText="1"/>
    </xf>
    <xf numFmtId="165" fontId="7" fillId="3" borderId="59" xfId="0" applyNumberFormat="1" applyFont="1" applyFill="1" applyBorder="1" applyAlignment="1" applyProtection="1">
      <alignment horizontal="center" vertical="center"/>
    </xf>
    <xf numFmtId="14" fontId="7" fillId="0" borderId="75" xfId="0" applyNumberFormat="1" applyFont="1" applyBorder="1"/>
    <xf numFmtId="165" fontId="7" fillId="0" borderId="50" xfId="0" applyNumberFormat="1" applyFont="1" applyBorder="1"/>
    <xf numFmtId="165" fontId="7" fillId="0" borderId="62" xfId="0" applyNumberFormat="1" applyFont="1" applyBorder="1"/>
    <xf numFmtId="165" fontId="7" fillId="0" borderId="1" xfId="0" applyNumberFormat="1" applyFont="1" applyBorder="1"/>
    <xf numFmtId="165" fontId="7" fillId="42" borderId="15" xfId="0" applyNumberFormat="1" applyFont="1" applyFill="1" applyBorder="1"/>
    <xf numFmtId="165" fontId="7" fillId="42" borderId="80" xfId="0" applyNumberFormat="1" applyFont="1" applyFill="1" applyBorder="1"/>
    <xf numFmtId="165" fontId="7" fillId="0" borderId="2" xfId="0" applyNumberFormat="1" applyFont="1" applyBorder="1" applyAlignment="1">
      <alignment wrapText="1"/>
    </xf>
    <xf numFmtId="0" fontId="7" fillId="0" borderId="62" xfId="0" applyFont="1" applyBorder="1" applyAlignment="1">
      <alignment vertical="top" wrapText="1"/>
    </xf>
    <xf numFmtId="0" fontId="7" fillId="18" borderId="69" xfId="0" applyFont="1" applyFill="1" applyBorder="1" applyAlignment="1" applyProtection="1">
      <alignment horizontal="left" vertical="top" wrapText="1"/>
      <protection locked="0"/>
    </xf>
    <xf numFmtId="0" fontId="7" fillId="0" borderId="62" xfId="0" applyFont="1" applyBorder="1" applyAlignment="1">
      <alignment horizontal="right" vertical="top" wrapText="1"/>
    </xf>
    <xf numFmtId="0" fontId="7" fillId="18" borderId="69" xfId="0" applyFont="1" applyFill="1" applyBorder="1" applyAlignment="1" applyProtection="1">
      <alignment horizontal="right" vertical="top" wrapText="1"/>
      <protection locked="0"/>
    </xf>
    <xf numFmtId="0" fontId="7" fillId="18" borderId="69" xfId="0" applyFont="1" applyFill="1" applyBorder="1" applyAlignment="1" applyProtection="1">
      <alignment vertical="top" wrapText="1"/>
      <protection locked="0"/>
    </xf>
    <xf numFmtId="0" fontId="7" fillId="18" borderId="94" xfId="0" applyFont="1" applyFill="1" applyBorder="1" applyAlignment="1" applyProtection="1">
      <alignment vertical="top" wrapText="1"/>
      <protection locked="0"/>
    </xf>
    <xf numFmtId="165" fontId="6" fillId="23" borderId="4" xfId="0" applyNumberFormat="1" applyFont="1" applyFill="1" applyBorder="1" applyAlignment="1">
      <alignment horizontal="right" vertical="top" wrapText="1"/>
    </xf>
    <xf numFmtId="0" fontId="6" fillId="23" borderId="4" xfId="0" applyFont="1" applyFill="1" applyBorder="1" applyAlignment="1">
      <alignment horizontal="right" vertical="top" wrapText="1"/>
    </xf>
    <xf numFmtId="10" fontId="115" fillId="52" borderId="1" xfId="10" applyNumberFormat="1" applyFont="1" applyFill="1" applyBorder="1" applyAlignment="1">
      <alignment horizontal="right"/>
    </xf>
    <xf numFmtId="1" fontId="7" fillId="18" borderId="69" xfId="0" applyNumberFormat="1" applyFont="1" applyFill="1" applyBorder="1" applyAlignment="1" applyProtection="1">
      <alignment horizontal="left" vertical="top" wrapText="1"/>
      <protection locked="0"/>
    </xf>
    <xf numFmtId="1" fontId="7" fillId="18" borderId="69" xfId="0" applyNumberFormat="1" applyFont="1" applyFill="1" applyBorder="1" applyAlignment="1" applyProtection="1">
      <alignment horizontal="right" vertical="top" wrapText="1"/>
      <protection locked="0"/>
    </xf>
    <xf numFmtId="0" fontId="29" fillId="3" borderId="3" xfId="6" applyFont="1" applyFill="1" applyBorder="1" applyAlignment="1" applyProtection="1">
      <alignment horizontal="left" vertical="center" wrapText="1"/>
      <protection locked="0"/>
    </xf>
    <xf numFmtId="165" fontId="7" fillId="0" borderId="64" xfId="0" applyNumberFormat="1" applyFont="1" applyBorder="1"/>
    <xf numFmtId="0" fontId="7" fillId="0" borderId="2" xfId="0" applyFont="1" applyFill="1" applyBorder="1" applyAlignment="1" applyProtection="1">
      <alignment horizontal="left" vertical="center" wrapText="1"/>
    </xf>
    <xf numFmtId="168" fontId="7" fillId="42" borderId="3" xfId="14" applyNumberFormat="1" applyFont="1" applyFill="1" applyBorder="1"/>
    <xf numFmtId="168" fontId="7" fillId="42" borderId="1" xfId="14" applyNumberFormat="1" applyFont="1" applyFill="1" applyBorder="1"/>
    <xf numFmtId="0" fontId="7" fillId="0" borderId="3" xfId="0" applyFont="1" applyBorder="1"/>
    <xf numFmtId="0" fontId="7" fillId="0" borderId="1" xfId="0" applyFont="1" applyBorder="1" applyAlignment="1">
      <alignment vertical="top" wrapText="1"/>
    </xf>
    <xf numFmtId="0" fontId="7" fillId="0" borderId="1" xfId="0" applyFont="1" applyBorder="1" applyAlignment="1">
      <alignment horizontal="right" vertical="top" wrapText="1"/>
    </xf>
    <xf numFmtId="0" fontId="7" fillId="0" borderId="65" xfId="0" applyFont="1" applyBorder="1" applyAlignment="1">
      <alignment horizontal="left" wrapText="1"/>
    </xf>
    <xf numFmtId="0" fontId="7" fillId="0" borderId="62" xfId="0" applyFont="1" applyBorder="1" applyAlignment="1">
      <alignment horizontal="left" vertical="top" wrapText="1"/>
    </xf>
    <xf numFmtId="0" fontId="29" fillId="0" borderId="1" xfId="6" applyFont="1" applyFill="1" applyBorder="1" applyAlignment="1" applyProtection="1">
      <alignment horizontal="left" vertical="top" wrapText="1"/>
      <protection locked="0"/>
    </xf>
    <xf numFmtId="0" fontId="7" fillId="0" borderId="1" xfId="0" applyFont="1" applyFill="1" applyBorder="1" applyAlignment="1" applyProtection="1">
      <alignment horizontal="left" vertical="center" wrapText="1"/>
    </xf>
    <xf numFmtId="165" fontId="7" fillId="0" borderId="83" xfId="0" applyNumberFormat="1" applyFont="1" applyBorder="1" applyAlignment="1">
      <alignment wrapText="1"/>
    </xf>
    <xf numFmtId="0" fontId="115" fillId="0" borderId="89" xfId="0" applyFont="1" applyBorder="1" applyAlignment="1">
      <alignment wrapText="1"/>
    </xf>
    <xf numFmtId="0" fontId="6" fillId="17" borderId="1" xfId="0" applyFont="1" applyFill="1" applyBorder="1" applyAlignment="1" applyProtection="1">
      <alignment horizontal="left" vertical="top" wrapText="1"/>
    </xf>
    <xf numFmtId="0" fontId="7" fillId="0" borderId="1" xfId="0" applyFont="1" applyBorder="1" applyAlignment="1">
      <alignment horizontal="left" vertical="center" wrapText="1"/>
    </xf>
    <xf numFmtId="0" fontId="7" fillId="0" borderId="1" xfId="0" applyFont="1" applyBorder="1" applyAlignment="1">
      <alignment horizontal="left"/>
    </xf>
    <xf numFmtId="165" fontId="7" fillId="42" borderId="80" xfId="0" applyNumberFormat="1" applyFont="1" applyFill="1" applyBorder="1" applyAlignment="1">
      <alignment wrapText="1"/>
    </xf>
    <xf numFmtId="0" fontId="6" fillId="6" borderId="0" xfId="0" applyFont="1" applyFill="1" applyBorder="1" applyAlignment="1" applyProtection="1">
      <alignment horizontal="left" vertical="top" wrapText="1"/>
      <protection locked="0"/>
    </xf>
    <xf numFmtId="0" fontId="2" fillId="3" borderId="0" xfId="0" applyFont="1" applyFill="1" applyBorder="1" applyAlignment="1" applyProtection="1">
      <alignment horizontal="center" vertical="center"/>
      <protection locked="0"/>
    </xf>
    <xf numFmtId="0" fontId="6" fillId="6" borderId="46" xfId="0" applyFont="1" applyFill="1" applyBorder="1" applyAlignment="1" applyProtection="1">
      <alignment horizontal="left" vertical="top" wrapText="1"/>
      <protection locked="0"/>
    </xf>
    <xf numFmtId="0" fontId="6" fillId="6" borderId="47" xfId="0" applyFont="1" applyFill="1" applyBorder="1" applyAlignment="1" applyProtection="1">
      <alignment horizontal="left" vertical="top" wrapText="1"/>
      <protection locked="0"/>
    </xf>
    <xf numFmtId="168" fontId="52" fillId="42" borderId="80" xfId="14" applyNumberFormat="1" applyFont="1" applyFill="1" applyBorder="1"/>
    <xf numFmtId="10" fontId="115" fillId="57" borderId="1" xfId="10" applyNumberFormat="1" applyFont="1" applyFill="1" applyBorder="1" applyAlignment="1">
      <alignment horizontal="right"/>
    </xf>
    <xf numFmtId="0" fontId="6" fillId="6" borderId="0" xfId="0" applyFont="1" applyFill="1" applyBorder="1" applyAlignment="1" applyProtection="1">
      <alignment horizontal="left" vertical="top" wrapText="1"/>
      <protection locked="0"/>
    </xf>
    <xf numFmtId="3" fontId="0" fillId="0" borderId="64" xfId="0" applyNumberFormat="1" applyBorder="1" applyAlignment="1">
      <alignment wrapText="1"/>
    </xf>
    <xf numFmtId="0" fontId="6" fillId="6" borderId="0" xfId="0" applyFont="1" applyFill="1" applyBorder="1" applyAlignment="1" applyProtection="1">
      <alignment horizontal="left" vertical="top" wrapText="1"/>
      <protection locked="0"/>
    </xf>
    <xf numFmtId="0" fontId="2" fillId="15" borderId="119" xfId="0" applyFont="1" applyFill="1" applyBorder="1" applyAlignment="1" applyProtection="1">
      <alignment horizontal="center" vertical="center" wrapText="1"/>
    </xf>
    <xf numFmtId="0" fontId="45" fillId="3" borderId="62" xfId="0" applyFont="1" applyFill="1" applyBorder="1" applyAlignment="1">
      <alignment wrapText="1"/>
    </xf>
    <xf numFmtId="0" fontId="45" fillId="3" borderId="1" xfId="0" applyFont="1" applyFill="1" applyBorder="1" applyAlignment="1">
      <alignment wrapText="1"/>
    </xf>
    <xf numFmtId="0" fontId="45" fillId="18" borderId="1" xfId="0" applyFont="1" applyFill="1" applyBorder="1" applyAlignment="1">
      <alignment wrapText="1"/>
    </xf>
    <xf numFmtId="3" fontId="45" fillId="18" borderId="1" xfId="0" applyNumberFormat="1" applyFont="1" applyFill="1" applyBorder="1" applyAlignment="1">
      <alignment wrapText="1"/>
    </xf>
    <xf numFmtId="0" fontId="45" fillId="3" borderId="74" xfId="0" applyFont="1" applyFill="1" applyBorder="1" applyAlignment="1">
      <alignment wrapText="1"/>
    </xf>
    <xf numFmtId="3" fontId="3" fillId="18" borderId="91" xfId="0" applyNumberFormat="1" applyFont="1" applyFill="1" applyBorder="1" applyAlignment="1" applyProtection="1">
      <alignment horizontal="center" vertical="center" wrapText="1"/>
      <protection locked="0"/>
    </xf>
    <xf numFmtId="3" fontId="3" fillId="18" borderId="69" xfId="0" applyNumberFormat="1" applyFont="1" applyFill="1" applyBorder="1" applyAlignment="1" applyProtection="1">
      <alignment horizontal="center" vertical="center" wrapText="1"/>
      <protection locked="0"/>
    </xf>
    <xf numFmtId="0" fontId="45" fillId="3" borderId="55" xfId="0" applyFont="1" applyFill="1" applyBorder="1" applyAlignment="1">
      <alignment wrapText="1"/>
    </xf>
    <xf numFmtId="0" fontId="3" fillId="18" borderId="55" xfId="0" applyFont="1" applyFill="1" applyBorder="1" applyAlignment="1" applyProtection="1">
      <alignment horizontal="center" vertical="center" wrapText="1"/>
      <protection locked="0"/>
    </xf>
    <xf numFmtId="0" fontId="45" fillId="3" borderId="4" xfId="0" applyFont="1" applyFill="1" applyBorder="1" applyAlignment="1">
      <alignment wrapText="1"/>
    </xf>
    <xf numFmtId="0" fontId="45" fillId="18" borderId="4" xfId="0" applyFont="1" applyFill="1" applyBorder="1" applyAlignment="1">
      <alignment wrapText="1"/>
    </xf>
    <xf numFmtId="0" fontId="3" fillId="3" borderId="69" xfId="0" applyFont="1" applyFill="1" applyBorder="1" applyAlignment="1" applyProtection="1">
      <alignment horizontal="center" vertical="center" wrapText="1"/>
      <protection locked="0"/>
    </xf>
    <xf numFmtId="0" fontId="45" fillId="18" borderId="89" xfId="0" applyFont="1" applyFill="1" applyBorder="1" applyAlignment="1">
      <alignment wrapText="1"/>
    </xf>
    <xf numFmtId="0" fontId="14" fillId="3" borderId="69" xfId="0" applyFont="1" applyFill="1" applyBorder="1" applyAlignment="1" applyProtection="1">
      <alignment horizontal="center" vertical="center" wrapText="1"/>
      <protection locked="0"/>
    </xf>
    <xf numFmtId="0" fontId="120" fillId="18" borderId="89" xfId="0" applyFont="1" applyFill="1" applyBorder="1" applyAlignment="1">
      <alignment wrapText="1"/>
    </xf>
    <xf numFmtId="0" fontId="3" fillId="18" borderId="1" xfId="0" applyFont="1" applyFill="1" applyBorder="1" applyAlignment="1" applyProtection="1">
      <alignment horizontal="center" vertical="center" wrapText="1"/>
      <protection locked="0"/>
    </xf>
    <xf numFmtId="0" fontId="45" fillId="3" borderId="1" xfId="0" applyFont="1" applyFill="1" applyBorder="1" applyAlignment="1">
      <alignment horizontal="center" wrapText="1"/>
    </xf>
    <xf numFmtId="0" fontId="34" fillId="18" borderId="1" xfId="0" applyFont="1" applyFill="1" applyBorder="1" applyAlignment="1" applyProtection="1">
      <alignment horizontal="center" vertical="center" wrapText="1"/>
      <protection locked="0"/>
    </xf>
    <xf numFmtId="0" fontId="105" fillId="18" borderId="1" xfId="0" applyFont="1" applyFill="1" applyBorder="1" applyAlignment="1">
      <alignment wrapText="1"/>
    </xf>
    <xf numFmtId="0" fontId="120" fillId="18" borderId="1" xfId="0" applyFont="1" applyFill="1" applyBorder="1" applyAlignment="1">
      <alignment wrapText="1"/>
    </xf>
    <xf numFmtId="0" fontId="8" fillId="23" borderId="120" xfId="0" applyFont="1" applyFill="1" applyBorder="1" applyAlignment="1">
      <alignment wrapText="1"/>
    </xf>
    <xf numFmtId="0" fontId="29" fillId="18" borderId="69" xfId="0" applyFont="1" applyFill="1" applyBorder="1" applyAlignment="1" applyProtection="1">
      <alignment horizontal="center" vertical="center" wrapText="1"/>
      <protection locked="0"/>
    </xf>
    <xf numFmtId="9" fontId="53" fillId="58" borderId="1" xfId="10" applyNumberFormat="1" applyFont="1" applyFill="1" applyBorder="1" applyAlignment="1">
      <alignment horizontal="center" wrapText="1"/>
    </xf>
    <xf numFmtId="168" fontId="7" fillId="18" borderId="69" xfId="0" applyNumberFormat="1" applyFont="1" applyFill="1" applyBorder="1" applyAlignment="1" applyProtection="1">
      <alignment horizontal="center" vertical="center" wrapText="1"/>
      <protection locked="0"/>
    </xf>
    <xf numFmtId="168" fontId="0" fillId="18" borderId="191" xfId="14" applyNumberFormat="1" applyFont="1" applyFill="1" applyBorder="1" applyAlignment="1">
      <alignment horizontal="center" vertical="top" wrapText="1"/>
    </xf>
    <xf numFmtId="9" fontId="3" fillId="42" borderId="2" xfId="10" applyFont="1" applyFill="1" applyBorder="1"/>
    <xf numFmtId="1" fontId="0" fillId="0" borderId="192" xfId="0" applyNumberFormat="1" applyBorder="1" applyAlignment="1">
      <alignment horizontal="center" vertical="top" wrapText="1"/>
    </xf>
    <xf numFmtId="9" fontId="0" fillId="42" borderId="80" xfId="10" applyFont="1" applyFill="1" applyBorder="1"/>
    <xf numFmtId="165" fontId="0" fillId="0" borderId="191" xfId="0" applyNumberFormat="1" applyBorder="1" applyAlignment="1">
      <alignment horizontal="center" vertical="top" wrapText="1"/>
    </xf>
    <xf numFmtId="9" fontId="0" fillId="0" borderId="192" xfId="0" applyNumberFormat="1" applyBorder="1" applyAlignment="1">
      <alignment horizontal="center" vertical="top" wrapText="1"/>
    </xf>
    <xf numFmtId="0" fontId="6" fillId="6" borderId="0" xfId="0" applyFont="1" applyFill="1" applyBorder="1" applyAlignment="1" applyProtection="1">
      <alignment horizontal="center" vertical="top" wrapText="1"/>
      <protection locked="0"/>
    </xf>
    <xf numFmtId="1" fontId="0" fillId="0" borderId="62" xfId="0" applyNumberFormat="1" applyBorder="1" applyAlignment="1">
      <alignment horizontal="center" wrapText="1"/>
    </xf>
    <xf numFmtId="0" fontId="0" fillId="0" borderId="64" xfId="0" applyBorder="1" applyAlignment="1">
      <alignment horizontal="center" wrapText="1"/>
    </xf>
    <xf numFmtId="0" fontId="0" fillId="0" borderId="62" xfId="0" applyBorder="1" applyAlignment="1">
      <alignment horizontal="center" wrapText="1"/>
    </xf>
    <xf numFmtId="168" fontId="0" fillId="18" borderId="92" xfId="14" applyNumberFormat="1" applyFont="1" applyFill="1" applyBorder="1" applyAlignment="1">
      <alignment horizontal="center" wrapText="1"/>
    </xf>
    <xf numFmtId="1" fontId="52" fillId="0" borderId="62" xfId="0" applyNumberFormat="1" applyFont="1" applyBorder="1" applyAlignment="1">
      <alignment horizontal="center" wrapText="1"/>
    </xf>
    <xf numFmtId="0" fontId="52" fillId="0" borderId="62" xfId="0" applyFont="1" applyBorder="1" applyAlignment="1">
      <alignment horizontal="center" wrapText="1"/>
    </xf>
    <xf numFmtId="0" fontId="0" fillId="18" borderId="92" xfId="0" applyFill="1" applyBorder="1" applyAlignment="1">
      <alignment horizontal="center" wrapText="1"/>
    </xf>
    <xf numFmtId="9" fontId="3" fillId="42" borderId="2" xfId="10" applyFont="1" applyFill="1" applyBorder="1" applyAlignment="1">
      <alignment horizontal="center"/>
    </xf>
    <xf numFmtId="165" fontId="0" fillId="42" borderId="80" xfId="0" applyNumberFormat="1" applyFill="1" applyBorder="1" applyAlignment="1">
      <alignment horizontal="center"/>
    </xf>
    <xf numFmtId="9" fontId="0" fillId="42" borderId="80" xfId="10" applyFont="1" applyFill="1" applyBorder="1" applyAlignment="1">
      <alignment horizontal="center"/>
    </xf>
    <xf numFmtId="0" fontId="52" fillId="0" borderId="1" xfId="0" applyFont="1" applyBorder="1" applyAlignment="1">
      <alignment horizontal="center" wrapText="1"/>
    </xf>
    <xf numFmtId="0" fontId="0" fillId="0" borderId="0" xfId="0" applyAlignment="1">
      <alignment horizontal="center"/>
    </xf>
    <xf numFmtId="0" fontId="6" fillId="6" borderId="0" xfId="0" applyFont="1" applyFill="1" applyBorder="1" applyAlignment="1" applyProtection="1">
      <alignment horizontal="left" vertical="top" wrapText="1"/>
      <protection locked="0"/>
    </xf>
    <xf numFmtId="0" fontId="6" fillId="6" borderId="0" xfId="0" applyFont="1" applyFill="1" applyBorder="1" applyAlignment="1" applyProtection="1">
      <alignment horizontal="left" vertical="top" wrapText="1"/>
      <protection locked="0"/>
    </xf>
    <xf numFmtId="0" fontId="26" fillId="23" borderId="18" xfId="0" applyFont="1" applyFill="1" applyBorder="1" applyAlignment="1">
      <alignment wrapText="1"/>
    </xf>
    <xf numFmtId="0" fontId="26" fillId="23" borderId="3" xfId="0" applyFont="1" applyFill="1" applyBorder="1" applyAlignment="1">
      <alignment wrapText="1"/>
    </xf>
    <xf numFmtId="0" fontId="50" fillId="0" borderId="59" xfId="0" applyFont="1" applyBorder="1" applyAlignment="1">
      <alignment horizontal="center"/>
    </xf>
    <xf numFmtId="0" fontId="7" fillId="3" borderId="117" xfId="0" applyFont="1" applyFill="1" applyBorder="1" applyAlignment="1" applyProtection="1">
      <alignment vertical="center" shrinkToFit="1"/>
      <protection locked="0"/>
    </xf>
    <xf numFmtId="0" fontId="7" fillId="3" borderId="193" xfId="0" applyFont="1" applyFill="1" applyBorder="1" applyAlignment="1" applyProtection="1">
      <alignment vertical="center" shrinkToFit="1"/>
      <protection locked="0"/>
    </xf>
    <xf numFmtId="0" fontId="7" fillId="3" borderId="194" xfId="0" applyFont="1" applyFill="1" applyBorder="1" applyAlignment="1" applyProtection="1">
      <alignment vertical="center" shrinkToFit="1"/>
      <protection locked="0"/>
    </xf>
    <xf numFmtId="0" fontId="7" fillId="41" borderId="36" xfId="0" applyFont="1" applyFill="1" applyBorder="1" applyAlignment="1" applyProtection="1">
      <alignment horizontal="center" vertical="center"/>
      <protection locked="0"/>
    </xf>
    <xf numFmtId="0" fontId="7" fillId="26" borderId="195" xfId="0" applyFont="1" applyFill="1" applyBorder="1" applyAlignment="1" applyProtection="1">
      <alignment horizontal="center" vertical="center"/>
      <protection locked="0"/>
    </xf>
    <xf numFmtId="14" fontId="7" fillId="0" borderId="196" xfId="0" applyNumberFormat="1" applyFont="1" applyBorder="1" applyAlignment="1" applyProtection="1">
      <alignment horizontal="center" vertical="center"/>
      <protection locked="0"/>
    </xf>
    <xf numFmtId="1" fontId="7" fillId="0" borderId="117" xfId="0" applyNumberFormat="1" applyFont="1" applyBorder="1" applyAlignment="1" applyProtection="1">
      <alignment horizontal="center" vertical="center"/>
    </xf>
    <xf numFmtId="166" fontId="7" fillId="0" borderId="193" xfId="1" applyNumberFormat="1" applyFont="1" applyBorder="1" applyAlignment="1" applyProtection="1">
      <alignment vertical="center"/>
      <protection locked="0"/>
    </xf>
    <xf numFmtId="44" fontId="7" fillId="0" borderId="117" xfId="1" applyFont="1" applyBorder="1" applyAlignment="1" applyProtection="1">
      <alignment vertical="center"/>
      <protection locked="0"/>
    </xf>
    <xf numFmtId="0" fontId="7" fillId="3" borderId="146" xfId="0" applyFont="1" applyFill="1" applyBorder="1" applyProtection="1">
      <protection locked="0"/>
    </xf>
    <xf numFmtId="0" fontId="7" fillId="0" borderId="197" xfId="0" applyFont="1" applyBorder="1" applyAlignment="1" applyProtection="1">
      <alignment horizontal="center" vertical="center"/>
    </xf>
    <xf numFmtId="0" fontId="7" fillId="3" borderId="1" xfId="0" applyFont="1" applyFill="1" applyBorder="1" applyAlignment="1" applyProtection="1">
      <alignment vertical="center" shrinkToFit="1"/>
      <protection locked="0"/>
    </xf>
    <xf numFmtId="0" fontId="7" fillId="41" borderId="1" xfId="0" applyFont="1" applyFill="1" applyBorder="1" applyAlignment="1" applyProtection="1">
      <alignment horizontal="center" vertical="center"/>
      <protection locked="0"/>
    </xf>
    <xf numFmtId="0" fontId="7" fillId="26" borderId="1" xfId="0" applyFont="1" applyFill="1" applyBorder="1" applyAlignment="1" applyProtection="1">
      <alignment horizontal="center" vertical="center"/>
      <protection locked="0"/>
    </xf>
    <xf numFmtId="14" fontId="7" fillId="0" borderId="1" xfId="0" applyNumberFormat="1" applyFont="1" applyBorder="1" applyAlignment="1" applyProtection="1">
      <alignment horizontal="center" vertical="center"/>
      <protection locked="0"/>
    </xf>
    <xf numFmtId="166" fontId="7" fillId="0" borderId="1" xfId="1" applyNumberFormat="1" applyFont="1" applyBorder="1" applyAlignment="1" applyProtection="1">
      <alignment vertical="center"/>
      <protection locked="0"/>
    </xf>
    <xf numFmtId="44" fontId="7" fillId="0" borderId="1" xfId="1" applyFont="1" applyBorder="1" applyAlignment="1" applyProtection="1">
      <alignment vertical="center"/>
      <protection locked="0"/>
    </xf>
    <xf numFmtId="0" fontId="7" fillId="3" borderId="1" xfId="0" applyFont="1" applyFill="1" applyBorder="1" applyAlignment="1" applyProtection="1">
      <alignment vertical="center" wrapText="1" shrinkToFit="1"/>
      <protection locked="0"/>
    </xf>
    <xf numFmtId="0" fontId="7" fillId="19" borderId="1" xfId="0" applyFont="1" applyFill="1" applyBorder="1" applyAlignment="1" applyProtection="1">
      <alignment horizontal="center" vertical="center"/>
      <protection locked="0"/>
    </xf>
    <xf numFmtId="0" fontId="7" fillId="16" borderId="1" xfId="0" applyFont="1" applyFill="1" applyBorder="1" applyAlignment="1" applyProtection="1">
      <alignment horizontal="center" vertical="center"/>
      <protection locked="0"/>
    </xf>
    <xf numFmtId="0" fontId="7" fillId="3" borderId="148" xfId="0" applyFont="1" applyFill="1" applyBorder="1" applyProtection="1">
      <protection locked="0"/>
    </xf>
    <xf numFmtId="14" fontId="7" fillId="0" borderId="198" xfId="0" applyNumberFormat="1" applyFont="1" applyBorder="1" applyAlignment="1" applyProtection="1">
      <alignment horizontal="center" vertical="center"/>
      <protection locked="0"/>
    </xf>
    <xf numFmtId="14" fontId="7" fillId="0" borderId="118" xfId="0" applyNumberFormat="1" applyFont="1" applyBorder="1" applyAlignment="1" applyProtection="1">
      <alignment horizontal="center" vertical="center"/>
      <protection locked="0"/>
    </xf>
    <xf numFmtId="0" fontId="7" fillId="0" borderId="1" xfId="0" applyFont="1" applyBorder="1" applyProtection="1">
      <protection locked="0"/>
    </xf>
    <xf numFmtId="0" fontId="7" fillId="0" borderId="1" xfId="0" applyFont="1" applyBorder="1" applyAlignment="1" applyProtection="1">
      <alignment horizontal="center"/>
      <protection locked="0"/>
    </xf>
    <xf numFmtId="44" fontId="95" fillId="0" borderId="1" xfId="1" applyFont="1" applyBorder="1" applyAlignment="1" applyProtection="1">
      <alignment vertical="center"/>
      <protection locked="0"/>
    </xf>
    <xf numFmtId="14" fontId="7" fillId="0" borderId="1" xfId="0" applyNumberFormat="1" applyFont="1" applyBorder="1" applyAlignment="1" applyProtection="1">
      <alignment horizontal="center"/>
      <protection locked="0"/>
    </xf>
    <xf numFmtId="0" fontId="95" fillId="3" borderId="1" xfId="0" applyFont="1" applyFill="1" applyBorder="1" applyAlignment="1" applyProtection="1">
      <alignment vertical="center" shrinkToFit="1"/>
      <protection locked="0"/>
    </xf>
    <xf numFmtId="0" fontId="95" fillId="16" borderId="1" xfId="0" applyFont="1" applyFill="1" applyBorder="1" applyAlignment="1" applyProtection="1">
      <alignment horizontal="center" vertical="center"/>
      <protection locked="0"/>
    </xf>
    <xf numFmtId="0" fontId="95" fillId="26" borderId="1" xfId="0" applyFont="1" applyFill="1" applyBorder="1" applyAlignment="1" applyProtection="1">
      <alignment horizontal="center" vertical="center"/>
      <protection locked="0"/>
    </xf>
    <xf numFmtId="14" fontId="95" fillId="0" borderId="1" xfId="0" applyNumberFormat="1" applyFont="1" applyBorder="1" applyAlignment="1" applyProtection="1">
      <alignment horizontal="center" vertical="center"/>
      <protection locked="0"/>
    </xf>
    <xf numFmtId="1" fontId="95" fillId="0" borderId="1" xfId="0" applyNumberFormat="1" applyFont="1" applyBorder="1" applyAlignment="1" applyProtection="1">
      <alignment horizontal="center" vertical="center"/>
    </xf>
    <xf numFmtId="166" fontId="95" fillId="0" borderId="1" xfId="1" applyNumberFormat="1" applyFont="1" applyBorder="1" applyAlignment="1" applyProtection="1">
      <alignment vertical="center"/>
      <protection locked="0"/>
    </xf>
    <xf numFmtId="0" fontId="95" fillId="0" borderId="1" xfId="0" applyFont="1" applyBorder="1" applyProtection="1">
      <protection locked="0"/>
    </xf>
    <xf numFmtId="0" fontId="7" fillId="3" borderId="199" xfId="0" applyFont="1" applyFill="1" applyBorder="1" applyAlignment="1" applyProtection="1">
      <alignment vertical="center" shrinkToFit="1"/>
      <protection locked="0"/>
    </xf>
    <xf numFmtId="0" fontId="7" fillId="3" borderId="200" xfId="0" applyFont="1" applyFill="1" applyBorder="1" applyAlignment="1" applyProtection="1">
      <alignment vertical="center" shrinkToFit="1"/>
      <protection locked="0"/>
    </xf>
    <xf numFmtId="0" fontId="7" fillId="41" borderId="37" xfId="0" applyFont="1" applyFill="1" applyBorder="1" applyAlignment="1" applyProtection="1">
      <alignment horizontal="center" vertical="center"/>
      <protection locked="0"/>
    </xf>
    <xf numFmtId="0" fontId="7" fillId="3" borderId="201" xfId="0" applyFont="1" applyFill="1" applyBorder="1" applyAlignment="1" applyProtection="1">
      <alignment vertical="center" shrinkToFit="1"/>
      <protection locked="0"/>
    </xf>
    <xf numFmtId="0" fontId="7" fillId="0" borderId="201" xfId="0" applyFont="1" applyBorder="1" applyAlignment="1" applyProtection="1">
      <alignment vertical="center" wrapText="1"/>
      <protection locked="0"/>
    </xf>
    <xf numFmtId="0" fontId="7" fillId="0" borderId="33" xfId="0" applyFont="1" applyBorder="1" applyAlignment="1" applyProtection="1">
      <alignment vertical="center" wrapText="1" shrinkToFit="1"/>
      <protection locked="0"/>
    </xf>
    <xf numFmtId="0" fontId="7" fillId="0" borderId="202" xfId="0" applyFont="1" applyBorder="1" applyAlignment="1" applyProtection="1">
      <alignment vertical="center" wrapText="1" shrinkToFit="1"/>
      <protection locked="0"/>
    </xf>
    <xf numFmtId="0" fontId="7" fillId="19" borderId="38" xfId="0" applyFont="1" applyFill="1" applyBorder="1" applyAlignment="1" applyProtection="1">
      <alignment horizontal="center" vertical="center"/>
      <protection locked="0"/>
    </xf>
    <xf numFmtId="0" fontId="7" fillId="0" borderId="202" xfId="0" applyFont="1" applyBorder="1" applyAlignment="1" applyProtection="1">
      <alignment vertical="center" wrapText="1"/>
      <protection locked="0"/>
    </xf>
    <xf numFmtId="0" fontId="7" fillId="16" borderId="37" xfId="0" applyFont="1" applyFill="1" applyBorder="1" applyAlignment="1" applyProtection="1">
      <alignment horizontal="center" vertical="center"/>
      <protection locked="0"/>
    </xf>
    <xf numFmtId="0" fontId="7" fillId="16" borderId="38" xfId="0" applyFont="1" applyFill="1" applyBorder="1" applyAlignment="1" applyProtection="1">
      <alignment horizontal="center" vertical="center"/>
      <protection locked="0"/>
    </xf>
    <xf numFmtId="0" fontId="7" fillId="20" borderId="22" xfId="0" applyFont="1" applyFill="1" applyBorder="1" applyAlignment="1" applyProtection="1">
      <alignment horizontal="center" vertical="center"/>
      <protection locked="0"/>
    </xf>
    <xf numFmtId="0" fontId="7" fillId="3" borderId="38" xfId="0" applyFont="1" applyFill="1" applyBorder="1" applyAlignment="1" applyProtection="1">
      <alignment horizontal="center" vertical="center"/>
      <protection locked="0"/>
    </xf>
    <xf numFmtId="0" fontId="7" fillId="0" borderId="38" xfId="0" applyFont="1" applyBorder="1" applyAlignment="1" applyProtection="1">
      <alignment horizontal="center" vertical="center"/>
      <protection locked="0"/>
    </xf>
    <xf numFmtId="0" fontId="7" fillId="3" borderId="33" xfId="0" applyFont="1" applyFill="1" applyBorder="1" applyAlignment="1" applyProtection="1">
      <alignment vertical="center" wrapText="1" shrinkToFit="1"/>
      <protection locked="0"/>
    </xf>
    <xf numFmtId="0" fontId="7" fillId="3" borderId="199" xfId="0" applyFont="1" applyFill="1" applyBorder="1" applyAlignment="1" applyProtection="1">
      <alignment vertical="center" wrapText="1" shrinkToFit="1"/>
      <protection locked="0"/>
    </xf>
    <xf numFmtId="0" fontId="7" fillId="3" borderId="33" xfId="0" applyFont="1" applyFill="1" applyBorder="1" applyAlignment="1" applyProtection="1">
      <alignment vertical="center" shrinkToFit="1"/>
      <protection locked="0"/>
    </xf>
    <xf numFmtId="0" fontId="7" fillId="0" borderId="33" xfId="0" applyFont="1" applyBorder="1" applyAlignment="1" applyProtection="1">
      <alignment vertical="center" shrinkToFit="1"/>
      <protection locked="0"/>
    </xf>
    <xf numFmtId="0" fontId="7" fillId="0" borderId="202" xfId="0" applyFont="1" applyBorder="1" applyAlignment="1" applyProtection="1">
      <alignment vertical="center" shrinkToFit="1"/>
      <protection locked="0"/>
    </xf>
    <xf numFmtId="0" fontId="95" fillId="3" borderId="7" xfId="0" applyFont="1" applyFill="1" applyBorder="1" applyAlignment="1" applyProtection="1">
      <alignment vertical="center" shrinkToFit="1"/>
      <protection locked="0"/>
    </xf>
    <xf numFmtId="0" fontId="95" fillId="3" borderId="33" xfId="0" applyFont="1" applyFill="1" applyBorder="1" applyAlignment="1" applyProtection="1">
      <alignment vertical="center" shrinkToFit="1"/>
      <protection locked="0"/>
    </xf>
    <xf numFmtId="0" fontId="95" fillId="3" borderId="199" xfId="0" applyFont="1" applyFill="1" applyBorder="1" applyAlignment="1" applyProtection="1">
      <alignment vertical="center" shrinkToFit="1"/>
      <protection locked="0"/>
    </xf>
    <xf numFmtId="0" fontId="95" fillId="16" borderId="32" xfId="0" applyFont="1" applyFill="1" applyBorder="1" applyAlignment="1" applyProtection="1">
      <alignment horizontal="center" vertical="center"/>
      <protection locked="0"/>
    </xf>
    <xf numFmtId="0" fontId="95" fillId="26" borderId="33" xfId="0" applyFont="1" applyFill="1" applyBorder="1" applyAlignment="1" applyProtection="1">
      <alignment horizontal="center" vertical="center"/>
      <protection locked="0"/>
    </xf>
    <xf numFmtId="14" fontId="95" fillId="0" borderId="33" xfId="0" applyNumberFormat="1" applyFont="1" applyBorder="1" applyAlignment="1" applyProtection="1">
      <alignment horizontal="center" vertical="center"/>
      <protection locked="0"/>
    </xf>
    <xf numFmtId="1" fontId="95" fillId="0" borderId="33" xfId="0" applyNumberFormat="1" applyFont="1" applyBorder="1" applyAlignment="1" applyProtection="1">
      <alignment horizontal="center" vertical="center"/>
    </xf>
    <xf numFmtId="44" fontId="95" fillId="0" borderId="33" xfId="1" applyFont="1" applyBorder="1" applyAlignment="1" applyProtection="1">
      <alignment vertical="center"/>
      <protection locked="0"/>
    </xf>
    <xf numFmtId="0" fontId="95" fillId="41" borderId="32" xfId="0" applyFont="1" applyFill="1" applyBorder="1" applyAlignment="1" applyProtection="1">
      <alignment horizontal="center" vertical="center"/>
      <protection locked="0"/>
    </xf>
    <xf numFmtId="166" fontId="95" fillId="0" borderId="33" xfId="1" applyNumberFormat="1" applyFont="1" applyBorder="1" applyAlignment="1" applyProtection="1">
      <alignment vertical="center"/>
      <protection locked="0"/>
    </xf>
    <xf numFmtId="0" fontId="2" fillId="15" borderId="120" xfId="0" applyFont="1" applyFill="1" applyBorder="1" applyAlignment="1" applyProtection="1">
      <alignment horizontal="center" vertical="center" wrapText="1"/>
    </xf>
    <xf numFmtId="165" fontId="16" fillId="44" borderId="60" xfId="0" applyNumberFormat="1" applyFont="1" applyFill="1" applyBorder="1" applyAlignment="1" applyProtection="1">
      <alignment vertical="center" wrapText="1"/>
    </xf>
    <xf numFmtId="165" fontId="16" fillId="44" borderId="144" xfId="0" applyNumberFormat="1" applyFont="1" applyFill="1" applyBorder="1" applyAlignment="1" applyProtection="1">
      <alignment vertical="center" wrapText="1"/>
    </xf>
    <xf numFmtId="165" fontId="16" fillId="44" borderId="55" xfId="0" applyNumberFormat="1" applyFont="1" applyFill="1" applyBorder="1" applyAlignment="1" applyProtection="1">
      <alignment vertical="center" wrapText="1"/>
    </xf>
    <xf numFmtId="165" fontId="16" fillId="44" borderId="59" xfId="0" applyNumberFormat="1" applyFont="1" applyFill="1" applyBorder="1" applyAlignment="1" applyProtection="1">
      <alignment vertical="center" wrapText="1"/>
    </xf>
    <xf numFmtId="165" fontId="16" fillId="44" borderId="60" xfId="0" applyNumberFormat="1" applyFont="1" applyFill="1" applyBorder="1" applyAlignment="1"/>
    <xf numFmtId="168" fontId="16" fillId="44" borderId="2" xfId="14" applyNumberFormat="1" applyFont="1" applyFill="1" applyBorder="1" applyAlignment="1" applyProtection="1">
      <alignment horizontal="center" vertical="center" wrapText="1"/>
      <protection locked="0"/>
    </xf>
    <xf numFmtId="168" fontId="16" fillId="44" borderId="95" xfId="14" applyNumberFormat="1" applyFont="1" applyFill="1" applyBorder="1" applyAlignment="1" applyProtection="1">
      <alignment horizontal="center" vertical="center" wrapText="1"/>
      <protection locked="0"/>
    </xf>
    <xf numFmtId="168" fontId="16" fillId="44" borderId="15" xfId="14" applyNumberFormat="1" applyFont="1" applyFill="1" applyBorder="1" applyAlignment="1" applyProtection="1">
      <alignment horizontal="center" vertical="center" wrapText="1"/>
      <protection locked="0"/>
    </xf>
    <xf numFmtId="168" fontId="16" fillId="44" borderId="2" xfId="14" applyNumberFormat="1" applyFont="1" applyFill="1" applyBorder="1" applyAlignment="1">
      <alignment horizontal="center" wrapText="1"/>
    </xf>
    <xf numFmtId="168" fontId="16" fillId="44" borderId="60" xfId="14" applyNumberFormat="1" applyFont="1" applyFill="1" applyBorder="1" applyAlignment="1" applyProtection="1">
      <alignment horizontal="right" vertical="center" wrapText="1"/>
    </xf>
    <xf numFmtId="168" fontId="2" fillId="46" borderId="1" xfId="14" applyNumberFormat="1" applyFont="1" applyFill="1" applyBorder="1" applyAlignment="1" applyProtection="1">
      <alignment horizontal="center" vertical="center" wrapText="1"/>
      <protection locked="0"/>
    </xf>
    <xf numFmtId="168" fontId="2" fillId="5" borderId="1" xfId="14" applyNumberFormat="1" applyFont="1" applyFill="1" applyBorder="1" applyAlignment="1" applyProtection="1">
      <alignment horizontal="center" vertical="center" wrapText="1"/>
      <protection locked="0"/>
    </xf>
    <xf numFmtId="168" fontId="2" fillId="46" borderId="1" xfId="14" quotePrefix="1" applyNumberFormat="1" applyFont="1" applyFill="1" applyBorder="1"/>
    <xf numFmtId="168" fontId="2" fillId="5" borderId="1" xfId="14" applyNumberFormat="1" applyFont="1" applyFill="1" applyBorder="1" applyAlignment="1" applyProtection="1">
      <alignment horizontal="center" vertical="center" wrapText="1"/>
    </xf>
    <xf numFmtId="168" fontId="2" fillId="5" borderId="2" xfId="14" applyNumberFormat="1" applyFont="1" applyFill="1" applyBorder="1" applyAlignment="1" applyProtection="1">
      <alignment horizontal="center" vertical="center" wrapText="1"/>
    </xf>
    <xf numFmtId="168" fontId="2" fillId="46" borderId="119" xfId="14" quotePrefix="1" applyNumberFormat="1" applyFont="1" applyFill="1" applyBorder="1"/>
    <xf numFmtId="165" fontId="8" fillId="44" borderId="60" xfId="0" applyNumberFormat="1" applyFont="1" applyFill="1" applyBorder="1" applyAlignment="1" applyProtection="1">
      <alignment horizontal="center" vertical="center" wrapText="1"/>
    </xf>
    <xf numFmtId="168" fontId="2" fillId="46" borderId="1" xfId="0" applyNumberFormat="1" applyFont="1" applyFill="1" applyBorder="1" applyAlignment="1" applyProtection="1">
      <alignment horizontal="center" vertical="center" wrapText="1"/>
      <protection locked="0"/>
    </xf>
    <xf numFmtId="43" fontId="2" fillId="46" borderId="1" xfId="0" applyNumberFormat="1" applyFont="1" applyFill="1" applyBorder="1" applyAlignment="1" applyProtection="1">
      <alignment horizontal="center" vertical="center" wrapText="1"/>
      <protection locked="0"/>
    </xf>
    <xf numFmtId="0" fontId="6" fillId="6" borderId="0" xfId="0" applyFont="1" applyFill="1" applyBorder="1" applyAlignment="1" applyProtection="1">
      <alignment horizontal="left" vertical="top" wrapText="1"/>
      <protection locked="0"/>
    </xf>
    <xf numFmtId="0" fontId="2" fillId="3" borderId="0" xfId="0" applyFont="1" applyFill="1" applyBorder="1" applyAlignment="1" applyProtection="1">
      <alignment horizontal="center" vertical="center"/>
      <protection locked="0"/>
    </xf>
    <xf numFmtId="0" fontId="6" fillId="6" borderId="46" xfId="0" applyFont="1" applyFill="1" applyBorder="1" applyAlignment="1" applyProtection="1">
      <alignment horizontal="left" vertical="top" wrapText="1"/>
      <protection locked="0"/>
    </xf>
    <xf numFmtId="0" fontId="6" fillId="6" borderId="47" xfId="0" applyFont="1" applyFill="1" applyBorder="1" applyAlignment="1" applyProtection="1">
      <alignment horizontal="left" vertical="top" wrapText="1"/>
      <protection locked="0"/>
    </xf>
    <xf numFmtId="168" fontId="26" fillId="0" borderId="0" xfId="0" applyNumberFormat="1" applyFont="1" applyAlignment="1">
      <alignment horizontal="center" wrapText="1"/>
    </xf>
    <xf numFmtId="0" fontId="95" fillId="18" borderId="91" xfId="0" applyFont="1" applyFill="1" applyBorder="1" applyAlignment="1" applyProtection="1">
      <alignment horizontal="center" vertical="center" wrapText="1"/>
      <protection locked="0"/>
    </xf>
    <xf numFmtId="0" fontId="0" fillId="0" borderId="97" xfId="0" applyBorder="1" applyAlignment="1">
      <alignment wrapText="1"/>
    </xf>
    <xf numFmtId="0" fontId="7" fillId="18" borderId="91" xfId="0" applyFont="1" applyFill="1" applyBorder="1" applyAlignment="1" applyProtection="1">
      <alignment horizontal="center" vertical="center" wrapText="1"/>
      <protection locked="0"/>
    </xf>
    <xf numFmtId="0" fontId="95" fillId="18" borderId="1" xfId="0" applyFont="1" applyFill="1" applyBorder="1" applyAlignment="1" applyProtection="1">
      <alignment horizontal="center" vertical="center" wrapText="1"/>
      <protection locked="0"/>
    </xf>
    <xf numFmtId="0" fontId="95" fillId="3" borderId="0" xfId="0" applyFont="1" applyFill="1" applyBorder="1" applyAlignment="1" applyProtection="1">
      <alignment horizontal="center" vertical="center" wrapText="1"/>
      <protection locked="0"/>
    </xf>
    <xf numFmtId="0" fontId="0" fillId="3" borderId="0" xfId="0" applyFill="1" applyAlignment="1">
      <alignment wrapText="1"/>
    </xf>
    <xf numFmtId="1" fontId="0" fillId="18" borderId="191" xfId="0" applyNumberFormat="1" applyFill="1" applyBorder="1" applyAlignment="1">
      <alignment horizontal="center" vertical="top" wrapText="1"/>
    </xf>
    <xf numFmtId="1" fontId="0" fillId="18" borderId="92" xfId="0" applyNumberFormat="1" applyFill="1" applyBorder="1" applyAlignment="1">
      <alignment wrapText="1"/>
    </xf>
    <xf numFmtId="0" fontId="3" fillId="18" borderId="44" xfId="0" applyFont="1" applyFill="1" applyBorder="1" applyAlignment="1" applyProtection="1">
      <alignment horizontal="center" vertical="center" wrapText="1"/>
      <protection locked="0"/>
    </xf>
    <xf numFmtId="0" fontId="3" fillId="3" borderId="0" xfId="0" applyFont="1" applyFill="1" applyBorder="1" applyAlignment="1" applyProtection="1">
      <alignment horizontal="center" vertical="center" wrapText="1"/>
      <protection locked="0"/>
    </xf>
    <xf numFmtId="1" fontId="0" fillId="18" borderId="192" xfId="0" applyNumberFormat="1" applyFill="1" applyBorder="1" applyAlignment="1">
      <alignment horizontal="center" vertical="top" wrapText="1"/>
    </xf>
    <xf numFmtId="0" fontId="7" fillId="18" borderId="69" xfId="0" applyFont="1" applyFill="1" applyBorder="1" applyAlignment="1" applyProtection="1">
      <alignment horizontal="right" vertical="top" wrapText="1"/>
      <protection locked="0"/>
    </xf>
    <xf numFmtId="0" fontId="7" fillId="18" borderId="69" xfId="0" applyFont="1" applyFill="1" applyBorder="1" applyAlignment="1" applyProtection="1">
      <alignment horizontal="right" vertical="center" wrapText="1"/>
      <protection locked="0"/>
    </xf>
    <xf numFmtId="0" fontId="7" fillId="18" borderId="69" xfId="0" applyFont="1" applyFill="1" applyBorder="1" applyAlignment="1" applyProtection="1">
      <alignment horizontal="right" wrapText="1"/>
      <protection locked="0"/>
    </xf>
    <xf numFmtId="167" fontId="7" fillId="18" borderId="69" xfId="0" applyNumberFormat="1" applyFont="1" applyFill="1" applyBorder="1" applyAlignment="1" applyProtection="1">
      <alignment horizontal="right" vertical="center" wrapText="1"/>
      <protection locked="0"/>
    </xf>
    <xf numFmtId="0" fontId="0" fillId="0" borderId="0" xfId="0" applyAlignment="1">
      <alignment wrapText="1"/>
    </xf>
    <xf numFmtId="0" fontId="7" fillId="18" borderId="69" xfId="0" applyFont="1" applyFill="1" applyBorder="1" applyAlignment="1" applyProtection="1">
      <alignment horizontal="center" vertical="center" wrapText="1"/>
      <protection locked="0"/>
    </xf>
    <xf numFmtId="168" fontId="7" fillId="18" borderId="69" xfId="0" applyNumberFormat="1" applyFont="1" applyFill="1" applyBorder="1" applyAlignment="1" applyProtection="1">
      <alignment horizontal="center" vertical="center" wrapText="1"/>
      <protection locked="0"/>
    </xf>
    <xf numFmtId="0" fontId="7" fillId="18" borderId="69" xfId="0" applyFont="1" applyFill="1" applyBorder="1" applyAlignment="1" applyProtection="1">
      <alignment horizontal="center" vertical="center" wrapText="1"/>
      <protection locked="0"/>
    </xf>
    <xf numFmtId="0" fontId="7" fillId="18" borderId="69" xfId="0" applyFont="1" applyFill="1" applyBorder="1" applyAlignment="1" applyProtection="1">
      <alignment horizontal="center" vertical="center" wrapText="1"/>
      <protection locked="0"/>
    </xf>
    <xf numFmtId="0" fontId="7" fillId="18" borderId="69" xfId="0" applyFont="1" applyFill="1" applyBorder="1" applyAlignment="1" applyProtection="1">
      <alignment horizontal="center" vertical="center" wrapText="1"/>
      <protection locked="0"/>
    </xf>
    <xf numFmtId="0" fontId="7" fillId="18" borderId="69" xfId="0" applyFont="1" applyFill="1" applyBorder="1" applyAlignment="1" applyProtection="1">
      <alignment horizontal="center" vertical="center" wrapText="1"/>
      <protection locked="0"/>
    </xf>
    <xf numFmtId="0" fontId="3" fillId="18" borderId="69" xfId="0" applyFont="1" applyFill="1" applyBorder="1" applyAlignment="1" applyProtection="1">
      <alignment horizontal="center" vertical="center" wrapText="1"/>
      <protection locked="0"/>
    </xf>
    <xf numFmtId="0" fontId="3" fillId="18" borderId="91" xfId="0" applyFont="1" applyFill="1" applyBorder="1" applyAlignment="1" applyProtection="1">
      <alignment horizontal="center" vertical="center" wrapText="1"/>
      <protection locked="0"/>
    </xf>
    <xf numFmtId="0" fontId="0" fillId="18" borderId="92" xfId="0" applyFill="1" applyBorder="1" applyAlignment="1">
      <alignment wrapText="1"/>
    </xf>
    <xf numFmtId="0" fontId="0" fillId="18" borderId="191" xfId="0" applyFill="1" applyBorder="1" applyAlignment="1">
      <alignment horizontal="center" vertical="top" wrapText="1"/>
    </xf>
    <xf numFmtId="0" fontId="0" fillId="18" borderId="192" xfId="0" applyFill="1" applyBorder="1" applyAlignment="1">
      <alignment horizontal="center" vertical="top" wrapText="1"/>
    </xf>
    <xf numFmtId="1" fontId="7" fillId="18" borderId="69" xfId="0" applyNumberFormat="1" applyFont="1" applyFill="1" applyBorder="1" applyAlignment="1" applyProtection="1">
      <alignment horizontal="center" vertical="center" wrapText="1"/>
      <protection locked="0"/>
    </xf>
    <xf numFmtId="0" fontId="3" fillId="18" borderId="1" xfId="0" applyFont="1" applyFill="1" applyBorder="1" applyAlignment="1" applyProtection="1">
      <alignment horizontal="center" vertical="center" wrapText="1"/>
      <protection locked="0"/>
    </xf>
    <xf numFmtId="0" fontId="6" fillId="6" borderId="0" xfId="0" applyFont="1" applyFill="1" applyBorder="1" applyAlignment="1" applyProtection="1">
      <alignment horizontal="left" vertical="top" wrapText="1"/>
      <protection locked="0"/>
    </xf>
    <xf numFmtId="0" fontId="2" fillId="3" borderId="0" xfId="0" applyFont="1" applyFill="1" applyBorder="1" applyAlignment="1" applyProtection="1">
      <alignment horizontal="center" vertical="center"/>
      <protection locked="0"/>
    </xf>
    <xf numFmtId="0" fontId="6" fillId="6" borderId="46" xfId="0" applyFont="1" applyFill="1" applyBorder="1" applyAlignment="1" applyProtection="1">
      <alignment horizontal="left" vertical="top" wrapText="1"/>
      <protection locked="0"/>
    </xf>
    <xf numFmtId="0" fontId="6" fillId="6" borderId="47" xfId="0" applyFont="1" applyFill="1" applyBorder="1" applyAlignment="1" applyProtection="1">
      <alignment horizontal="left" vertical="top" wrapText="1"/>
      <protection locked="0"/>
    </xf>
    <xf numFmtId="0" fontId="7" fillId="18" borderId="106" xfId="0" applyFont="1" applyFill="1" applyBorder="1" applyAlignment="1" applyProtection="1">
      <alignment horizontal="center" vertical="center" wrapText="1"/>
      <protection locked="0"/>
    </xf>
    <xf numFmtId="165" fontId="26" fillId="23" borderId="120" xfId="0" applyNumberFormat="1" applyFont="1" applyFill="1" applyBorder="1" applyAlignment="1">
      <alignment wrapText="1"/>
    </xf>
    <xf numFmtId="0" fontId="26" fillId="23" borderId="120" xfId="0" applyFont="1" applyFill="1" applyBorder="1" applyAlignment="1">
      <alignment wrapText="1"/>
    </xf>
    <xf numFmtId="0" fontId="6" fillId="23" borderId="120" xfId="0" applyFont="1" applyFill="1" applyBorder="1" applyAlignment="1" applyProtection="1">
      <alignment horizontal="center" vertical="center" wrapText="1"/>
      <protection locked="0"/>
    </xf>
    <xf numFmtId="10" fontId="0" fillId="15" borderId="119" xfId="10" applyNumberFormat="1" applyFont="1" applyFill="1" applyBorder="1"/>
    <xf numFmtId="0" fontId="3" fillId="3" borderId="1" xfId="0" applyFont="1" applyFill="1" applyBorder="1" applyAlignment="1" applyProtection="1">
      <alignment vertical="center"/>
    </xf>
    <xf numFmtId="165" fontId="0" fillId="23" borderId="1" xfId="0" applyNumberFormat="1" applyFont="1" applyFill="1" applyBorder="1" applyAlignment="1">
      <alignment wrapText="1"/>
    </xf>
    <xf numFmtId="0" fontId="0" fillId="23" borderId="1" xfId="0" applyFont="1" applyFill="1" applyBorder="1" applyAlignment="1">
      <alignment wrapText="1"/>
    </xf>
    <xf numFmtId="0" fontId="7" fillId="23" borderId="1" xfId="0" applyFont="1" applyFill="1" applyBorder="1" applyAlignment="1" applyProtection="1">
      <alignment horizontal="center" vertical="center" wrapText="1"/>
      <protection locked="0"/>
    </xf>
    <xf numFmtId="10" fontId="1" fillId="29" borderId="1" xfId="10" applyNumberFormat="1" applyFont="1" applyFill="1" applyBorder="1"/>
    <xf numFmtId="165" fontId="0" fillId="0" borderId="1" xfId="0" applyNumberFormat="1" applyFont="1" applyBorder="1"/>
    <xf numFmtId="0" fontId="0" fillId="0" borderId="1" xfId="0" applyFont="1" applyBorder="1" applyAlignment="1">
      <alignment horizontal="center"/>
    </xf>
    <xf numFmtId="0" fontId="3" fillId="49" borderId="1" xfId="0" applyFont="1" applyFill="1" applyBorder="1" applyAlignment="1" applyProtection="1">
      <alignment horizontal="center" vertical="center"/>
    </xf>
    <xf numFmtId="165" fontId="0" fillId="42" borderId="1" xfId="0" applyNumberFormat="1" applyFont="1" applyFill="1" applyBorder="1"/>
    <xf numFmtId="174" fontId="7" fillId="40" borderId="1" xfId="5" applyNumberFormat="1" applyFont="1" applyFill="1" applyBorder="1" applyAlignment="1" applyProtection="1">
      <alignment vertical="center" wrapText="1"/>
      <protection locked="0"/>
    </xf>
    <xf numFmtId="0" fontId="0" fillId="18" borderId="1" xfId="0" applyFont="1" applyFill="1" applyBorder="1" applyAlignment="1">
      <alignment wrapText="1"/>
    </xf>
    <xf numFmtId="3" fontId="3" fillId="3" borderId="41" xfId="0" applyNumberFormat="1" applyFont="1" applyFill="1" applyBorder="1" applyAlignment="1" applyProtection="1">
      <alignment vertical="center"/>
    </xf>
    <xf numFmtId="3" fontId="3" fillId="3" borderId="56" xfId="0" applyNumberFormat="1" applyFont="1" applyFill="1" applyBorder="1" applyAlignment="1" applyProtection="1">
      <alignment horizontal="right" vertical="center"/>
    </xf>
    <xf numFmtId="10" fontId="0" fillId="29" borderId="119" xfId="10" applyNumberFormat="1" applyFont="1" applyFill="1" applyBorder="1"/>
    <xf numFmtId="0" fontId="0" fillId="0" borderId="0" xfId="0" applyFont="1"/>
    <xf numFmtId="0" fontId="0" fillId="0" borderId="62" xfId="0" applyFont="1" applyBorder="1" applyAlignment="1">
      <alignment wrapText="1"/>
    </xf>
    <xf numFmtId="0" fontId="0" fillId="0" borderId="74" xfId="0" applyFont="1" applyBorder="1" applyAlignment="1">
      <alignment wrapText="1"/>
    </xf>
    <xf numFmtId="0" fontId="0" fillId="0" borderId="99" xfId="0" applyFont="1" applyBorder="1" applyAlignment="1">
      <alignment wrapText="1"/>
    </xf>
    <xf numFmtId="0" fontId="3" fillId="40" borderId="3" xfId="0" applyFont="1" applyFill="1" applyBorder="1" applyAlignment="1" applyProtection="1">
      <alignment vertical="center" wrapText="1"/>
      <protection locked="0"/>
    </xf>
    <xf numFmtId="0" fontId="2" fillId="15" borderId="48" xfId="0" applyFont="1" applyFill="1" applyBorder="1" applyAlignment="1" applyProtection="1">
      <alignment horizontal="center" vertical="center" wrapText="1"/>
    </xf>
    <xf numFmtId="0" fontId="14" fillId="3" borderId="57" xfId="6" applyNumberFormat="1" applyFont="1" applyFill="1" applyBorder="1" applyAlignment="1" applyProtection="1">
      <alignment vertical="center" wrapText="1"/>
      <protection locked="0"/>
    </xf>
    <xf numFmtId="165" fontId="3" fillId="0" borderId="56" xfId="0" applyNumberFormat="1" applyFont="1" applyBorder="1"/>
    <xf numFmtId="0" fontId="6" fillId="6" borderId="0" xfId="0" applyFont="1" applyFill="1" applyBorder="1" applyAlignment="1" applyProtection="1">
      <alignment horizontal="left" vertical="top" wrapText="1"/>
      <protection locked="0"/>
    </xf>
    <xf numFmtId="0" fontId="6" fillId="6" borderId="0" xfId="0" applyFont="1" applyFill="1" applyBorder="1" applyAlignment="1" applyProtection="1">
      <alignment horizontal="left" vertical="top" wrapText="1"/>
      <protection locked="0"/>
    </xf>
    <xf numFmtId="0" fontId="4" fillId="16" borderId="55" xfId="0" applyFont="1" applyFill="1" applyBorder="1" applyAlignment="1" applyProtection="1">
      <alignment horizontal="center" vertical="center" wrapText="1"/>
      <protection locked="0"/>
    </xf>
    <xf numFmtId="0" fontId="26" fillId="18" borderId="1" xfId="0" applyFont="1" applyFill="1" applyBorder="1" applyAlignment="1">
      <alignment horizontal="center" vertical="center" wrapText="1"/>
    </xf>
    <xf numFmtId="0" fontId="7" fillId="3" borderId="0" xfId="0" applyFont="1" applyFill="1" applyBorder="1" applyAlignment="1" applyProtection="1">
      <alignment horizontal="center" vertical="center" wrapText="1"/>
      <protection locked="0"/>
    </xf>
    <xf numFmtId="0" fontId="47" fillId="59" borderId="41" xfId="0" applyFont="1" applyFill="1" applyBorder="1" applyAlignment="1">
      <alignment vertical="center" wrapText="1"/>
    </xf>
    <xf numFmtId="3" fontId="47" fillId="59" borderId="43" xfId="0" applyNumberFormat="1" applyFont="1" applyFill="1" applyBorder="1" applyAlignment="1">
      <alignment vertical="center" wrapText="1"/>
    </xf>
    <xf numFmtId="0" fontId="47" fillId="59" borderId="42" xfId="0" applyFont="1" applyFill="1" applyBorder="1" applyAlignment="1">
      <alignment vertical="center" wrapText="1"/>
    </xf>
    <xf numFmtId="3" fontId="47" fillId="59" borderId="44" xfId="0" applyNumberFormat="1" applyFont="1" applyFill="1" applyBorder="1" applyAlignment="1">
      <alignment vertical="center" wrapText="1"/>
    </xf>
    <xf numFmtId="168" fontId="3" fillId="42" borderId="15" xfId="14" applyNumberFormat="1" applyFont="1" applyFill="1" applyBorder="1"/>
    <xf numFmtId="0" fontId="59" fillId="34" borderId="1" xfId="6" applyFont="1" applyFill="1" applyBorder="1" applyAlignment="1" applyProtection="1">
      <alignment horizontal="center" vertical="top" wrapText="1"/>
      <protection locked="0"/>
    </xf>
    <xf numFmtId="10" fontId="0" fillId="15" borderId="1" xfId="10" applyNumberFormat="1" applyFont="1" applyFill="1" applyBorder="1" applyAlignment="1">
      <alignment horizontal="center"/>
    </xf>
    <xf numFmtId="10" fontId="0" fillId="29" borderId="1" xfId="10" applyNumberFormat="1" applyFont="1" applyFill="1" applyBorder="1" applyAlignment="1">
      <alignment horizontal="center"/>
    </xf>
    <xf numFmtId="10" fontId="0" fillId="33" borderId="1" xfId="10" applyNumberFormat="1" applyFont="1" applyFill="1" applyBorder="1" applyAlignment="1">
      <alignment horizontal="center"/>
    </xf>
    <xf numFmtId="0" fontId="0" fillId="52" borderId="1" xfId="0" applyFill="1" applyBorder="1" applyAlignment="1">
      <alignment horizontal="center"/>
    </xf>
    <xf numFmtId="10" fontId="0" fillId="52" borderId="1" xfId="10" applyNumberFormat="1" applyFont="1" applyFill="1" applyBorder="1" applyAlignment="1">
      <alignment horizontal="center"/>
    </xf>
    <xf numFmtId="10" fontId="0" fillId="57" borderId="1" xfId="10" applyNumberFormat="1" applyFont="1" applyFill="1" applyBorder="1" applyAlignment="1">
      <alignment horizontal="center"/>
    </xf>
    <xf numFmtId="0" fontId="7" fillId="0" borderId="57" xfId="0" applyFont="1" applyBorder="1" applyAlignment="1">
      <alignment wrapText="1"/>
    </xf>
    <xf numFmtId="10" fontId="0" fillId="57" borderId="1" xfId="10" applyNumberFormat="1" applyFont="1" applyFill="1" applyBorder="1"/>
    <xf numFmtId="0" fontId="50" fillId="0" borderId="1" xfId="0" applyFont="1" applyFill="1" applyBorder="1" applyAlignment="1">
      <alignment horizontal="center" wrapText="1"/>
    </xf>
    <xf numFmtId="0" fontId="127" fillId="0" borderId="1" xfId="0" applyFont="1" applyFill="1" applyBorder="1" applyAlignment="1" applyProtection="1">
      <alignment horizontal="center" wrapText="1"/>
    </xf>
    <xf numFmtId="168" fontId="50" fillId="25" borderId="1" xfId="14" applyNumberFormat="1" applyFont="1" applyFill="1" applyBorder="1" applyAlignment="1">
      <alignment horizontal="center" vertical="center" wrapText="1"/>
    </xf>
    <xf numFmtId="0" fontId="50" fillId="0" borderId="1" xfId="0" applyFont="1" applyBorder="1" applyAlignment="1">
      <alignment horizontal="center" wrapText="1"/>
    </xf>
    <xf numFmtId="0" fontId="126" fillId="0" borderId="1" xfId="0" applyFont="1" applyBorder="1" applyAlignment="1">
      <alignment horizontal="center" wrapText="1"/>
    </xf>
    <xf numFmtId="168" fontId="50" fillId="25" borderId="1" xfId="14" applyNumberFormat="1" applyFont="1" applyFill="1" applyBorder="1" applyAlignment="1">
      <alignment horizontal="center" wrapText="1"/>
    </xf>
    <xf numFmtId="1" fontId="0" fillId="0" borderId="0" xfId="0" applyNumberFormat="1"/>
    <xf numFmtId="168" fontId="48" fillId="43" borderId="1" xfId="14" applyNumberFormat="1" applyFont="1" applyFill="1" applyBorder="1" applyAlignment="1">
      <alignment horizontal="center" vertical="center" wrapText="1"/>
    </xf>
    <xf numFmtId="10" fontId="54" fillId="29" borderId="1" xfId="10" applyNumberFormat="1" applyFont="1" applyFill="1" applyBorder="1" applyAlignment="1">
      <alignment horizontal="center" wrapText="1"/>
    </xf>
    <xf numFmtId="0" fontId="128" fillId="0" borderId="0" xfId="0" applyFont="1"/>
    <xf numFmtId="168" fontId="50" fillId="0" borderId="75" xfId="0" applyNumberFormat="1" applyFont="1" applyBorder="1" applyAlignment="1">
      <alignment horizontal="center"/>
    </xf>
    <xf numFmtId="168" fontId="37" fillId="0" borderId="1" xfId="0" applyNumberFormat="1" applyFont="1" applyBorder="1"/>
    <xf numFmtId="0" fontId="0" fillId="0" borderId="119" xfId="0" applyFont="1" applyBorder="1"/>
    <xf numFmtId="165" fontId="0" fillId="0" borderId="119" xfId="0" applyNumberFormat="1" applyFont="1" applyBorder="1"/>
    <xf numFmtId="165" fontId="0" fillId="42" borderId="119" xfId="0" applyNumberFormat="1" applyFont="1" applyFill="1" applyBorder="1"/>
    <xf numFmtId="0" fontId="0" fillId="0" borderId="119" xfId="0" applyFont="1" applyBorder="1" applyAlignment="1">
      <alignment wrapText="1"/>
    </xf>
    <xf numFmtId="0" fontId="0" fillId="18" borderId="119" xfId="0" applyFont="1" applyFill="1" applyBorder="1" applyAlignment="1">
      <alignment wrapText="1"/>
    </xf>
    <xf numFmtId="165" fontId="0" fillId="23" borderId="119" xfId="0" applyNumberFormat="1" applyFont="1" applyFill="1" applyBorder="1" applyAlignment="1">
      <alignment wrapText="1"/>
    </xf>
    <xf numFmtId="0" fontId="0" fillId="23" borderId="119" xfId="0" applyFont="1" applyFill="1" applyBorder="1" applyAlignment="1">
      <alignment wrapText="1"/>
    </xf>
    <xf numFmtId="0" fontId="7" fillId="23" borderId="119" xfId="0" applyFont="1" applyFill="1" applyBorder="1" applyAlignment="1" applyProtection="1">
      <alignment horizontal="center" vertical="center" wrapText="1"/>
      <protection locked="0"/>
    </xf>
    <xf numFmtId="0" fontId="2" fillId="15" borderId="120" xfId="0" applyFont="1" applyFill="1" applyBorder="1" applyAlignment="1" applyProtection="1">
      <alignment horizontal="center" vertical="center" wrapText="1"/>
    </xf>
    <xf numFmtId="168" fontId="2" fillId="44" borderId="60" xfId="14" applyNumberFormat="1" applyFont="1" applyFill="1" applyBorder="1" applyAlignment="1" applyProtection="1">
      <alignment horizontal="right" vertical="center" wrapText="1"/>
    </xf>
    <xf numFmtId="0" fontId="45" fillId="52" borderId="1" xfId="0" applyFont="1" applyFill="1" applyBorder="1"/>
    <xf numFmtId="0" fontId="50" fillId="4" borderId="60" xfId="0" applyFont="1" applyFill="1" applyBorder="1" applyAlignment="1">
      <alignment horizontal="center" wrapText="1"/>
    </xf>
    <xf numFmtId="3" fontId="0" fillId="0" borderId="0" xfId="0" applyNumberFormat="1"/>
    <xf numFmtId="3" fontId="3" fillId="0" borderId="44" xfId="0" applyNumberFormat="1" applyFont="1" applyBorder="1" applyAlignment="1">
      <alignment horizontal="center" vertical="center" wrapText="1"/>
    </xf>
    <xf numFmtId="3" fontId="58" fillId="0" borderId="43" xfId="0" applyNumberFormat="1" applyFont="1" applyBorder="1" applyAlignment="1">
      <alignment horizontal="center" vertical="center" wrapText="1"/>
    </xf>
    <xf numFmtId="0" fontId="58" fillId="0" borderId="43" xfId="0" applyFont="1" applyBorder="1" applyAlignment="1">
      <alignment horizontal="center" vertical="center" wrapText="1"/>
    </xf>
    <xf numFmtId="3" fontId="129" fillId="0" borderId="55" xfId="0" applyNumberFormat="1" applyFont="1" applyBorder="1" applyAlignment="1">
      <alignment horizontal="center" vertical="center" wrapText="1"/>
    </xf>
    <xf numFmtId="0" fontId="130" fillId="0" borderId="47" xfId="0" applyFont="1" applyBorder="1" applyAlignment="1">
      <alignment horizontal="center" vertical="center" wrapText="1"/>
    </xf>
    <xf numFmtId="3" fontId="129" fillId="0" borderId="47" xfId="0" applyNumberFormat="1" applyFont="1" applyBorder="1" applyAlignment="1">
      <alignment horizontal="center" vertical="center" wrapText="1"/>
    </xf>
    <xf numFmtId="0" fontId="130" fillId="0" borderId="0" xfId="0" applyFont="1" applyAlignment="1">
      <alignment vertical="center"/>
    </xf>
    <xf numFmtId="3" fontId="0" fillId="0" borderId="1" xfId="0" applyNumberFormat="1" applyFont="1" applyBorder="1"/>
    <xf numFmtId="3" fontId="130" fillId="0" borderId="0" xfId="0" applyNumberFormat="1" applyFont="1" applyAlignment="1">
      <alignment vertical="center"/>
    </xf>
    <xf numFmtId="3" fontId="58" fillId="0" borderId="44" xfId="0" applyNumberFormat="1" applyFont="1" applyBorder="1" applyAlignment="1">
      <alignment horizontal="center" vertical="center" wrapText="1"/>
    </xf>
    <xf numFmtId="0" fontId="58" fillId="0" borderId="44" xfId="0" applyFont="1" applyBorder="1" applyAlignment="1">
      <alignment horizontal="center" vertical="center" wrapText="1"/>
    </xf>
    <xf numFmtId="0" fontId="45" fillId="0" borderId="3" xfId="0" applyFont="1" applyFill="1" applyBorder="1"/>
    <xf numFmtId="0" fontId="6" fillId="6" borderId="0" xfId="0" applyFont="1" applyFill="1" applyBorder="1" applyAlignment="1" applyProtection="1">
      <alignment horizontal="left" vertical="top" wrapText="1"/>
      <protection locked="0"/>
    </xf>
    <xf numFmtId="0" fontId="2" fillId="3" borderId="0" xfId="0" applyFont="1" applyFill="1" applyBorder="1" applyAlignment="1" applyProtection="1">
      <alignment horizontal="center" vertical="center"/>
      <protection locked="0"/>
    </xf>
    <xf numFmtId="0" fontId="6" fillId="6" borderId="46" xfId="0" applyFont="1" applyFill="1" applyBorder="1" applyAlignment="1" applyProtection="1">
      <alignment horizontal="left" vertical="top" wrapText="1"/>
      <protection locked="0"/>
    </xf>
    <xf numFmtId="0" fontId="6" fillId="6" borderId="47" xfId="0" applyFont="1" applyFill="1" applyBorder="1" applyAlignment="1" applyProtection="1">
      <alignment horizontal="left" vertical="top" wrapText="1"/>
      <protection locked="0"/>
    </xf>
    <xf numFmtId="0" fontId="5" fillId="16" borderId="55" xfId="0" applyFont="1" applyFill="1" applyBorder="1" applyAlignment="1" applyProtection="1">
      <alignment horizontal="center" vertical="center" wrapText="1"/>
      <protection locked="0"/>
    </xf>
    <xf numFmtId="0" fontId="16" fillId="44" borderId="110" xfId="0" applyFont="1" applyFill="1" applyBorder="1" applyAlignment="1" applyProtection="1">
      <alignment horizontal="center" vertical="center"/>
      <protection locked="0"/>
    </xf>
    <xf numFmtId="0" fontId="3" fillId="0" borderId="119" xfId="0" applyFont="1" applyFill="1" applyBorder="1" applyAlignment="1" applyProtection="1">
      <alignment horizontal="left" vertical="center" wrapText="1"/>
    </xf>
    <xf numFmtId="0" fontId="3" fillId="3" borderId="119" xfId="0" applyFont="1" applyFill="1" applyBorder="1" applyAlignment="1" applyProtection="1">
      <alignment horizontal="center" vertical="center"/>
    </xf>
    <xf numFmtId="168" fontId="3" fillId="42" borderId="119" xfId="14" applyNumberFormat="1" applyFont="1" applyFill="1" applyBorder="1"/>
    <xf numFmtId="0" fontId="52" fillId="0" borderId="119" xfId="0" applyFont="1" applyBorder="1" applyAlignment="1">
      <alignment horizontal="center" wrapText="1"/>
    </xf>
    <xf numFmtId="0" fontId="3" fillId="0" borderId="1" xfId="0" applyFont="1" applyBorder="1" applyAlignment="1">
      <alignment vertical="top" wrapText="1"/>
    </xf>
    <xf numFmtId="0" fontId="3" fillId="0" borderId="1" xfId="0" applyFont="1" applyBorder="1" applyAlignment="1">
      <alignment horizontal="center" vertical="top" wrapText="1"/>
    </xf>
    <xf numFmtId="0" fontId="0" fillId="18" borderId="1" xfId="0" applyFill="1" applyBorder="1" applyAlignment="1">
      <alignment horizontal="center" vertical="top" wrapText="1"/>
    </xf>
    <xf numFmtId="165" fontId="0" fillId="0" borderId="1" xfId="0" applyNumberFormat="1" applyBorder="1" applyAlignment="1">
      <alignment horizontal="center" vertical="top" wrapText="1"/>
    </xf>
    <xf numFmtId="0" fontId="0" fillId="18" borderId="1" xfId="0" applyFill="1" applyBorder="1" applyAlignment="1">
      <alignment horizontal="center" wrapText="1"/>
    </xf>
    <xf numFmtId="1" fontId="0" fillId="18" borderId="1" xfId="0" applyNumberFormat="1" applyFill="1" applyBorder="1" applyAlignment="1">
      <alignment wrapText="1"/>
    </xf>
    <xf numFmtId="1" fontId="0" fillId="18" borderId="1" xfId="0" applyNumberFormat="1" applyFill="1" applyBorder="1" applyAlignment="1">
      <alignment horizontal="center" vertical="top" wrapText="1"/>
    </xf>
    <xf numFmtId="1" fontId="7" fillId="18" borderId="1" xfId="0" applyNumberFormat="1" applyFont="1" applyFill="1" applyBorder="1" applyAlignment="1" applyProtection="1">
      <alignment horizontal="center" vertical="center" wrapText="1"/>
      <protection locked="0"/>
    </xf>
    <xf numFmtId="0" fontId="58" fillId="0" borderId="0" xfId="0" applyFont="1" applyAlignment="1">
      <alignment vertical="center"/>
    </xf>
    <xf numFmtId="0" fontId="3" fillId="3" borderId="0" xfId="0" applyFont="1" applyFill="1" applyBorder="1" applyAlignment="1" applyProtection="1">
      <alignment horizontal="center" vertical="center"/>
    </xf>
    <xf numFmtId="165" fontId="3" fillId="0" borderId="110" xfId="0" applyNumberFormat="1" applyFont="1" applyBorder="1"/>
    <xf numFmtId="165" fontId="3" fillId="0" borderId="0" xfId="0" applyNumberFormat="1" applyFont="1" applyBorder="1"/>
    <xf numFmtId="0" fontId="0" fillId="0" borderId="110" xfId="0" applyBorder="1" applyAlignment="1">
      <alignment wrapText="1"/>
    </xf>
    <xf numFmtId="0" fontId="0" fillId="0" borderId="110" xfId="0" applyBorder="1" applyAlignment="1">
      <alignment horizontal="center" wrapText="1"/>
    </xf>
    <xf numFmtId="0" fontId="7" fillId="18" borderId="69" xfId="0" applyFont="1" applyFill="1" applyBorder="1" applyAlignment="1" applyProtection="1">
      <alignment horizontal="center" vertical="center" wrapText="1"/>
      <protection locked="0"/>
    </xf>
    <xf numFmtId="1" fontId="0" fillId="18" borderId="92" xfId="0" applyNumberFormat="1" applyFill="1" applyBorder="1" applyAlignment="1">
      <alignment wrapText="1"/>
    </xf>
    <xf numFmtId="1" fontId="0" fillId="18" borderId="192" xfId="0" applyNumberFormat="1" applyFill="1" applyBorder="1" applyAlignment="1">
      <alignment horizontal="center" vertical="top" wrapText="1"/>
    </xf>
    <xf numFmtId="0" fontId="7" fillId="18" borderId="69" xfId="0" applyFont="1" applyFill="1" applyBorder="1" applyAlignment="1" applyProtection="1">
      <alignment horizontal="center" vertical="center" wrapText="1"/>
      <protection locked="0"/>
    </xf>
    <xf numFmtId="0" fontId="0" fillId="18" borderId="92" xfId="0" applyFill="1" applyBorder="1" applyAlignment="1">
      <alignment wrapText="1"/>
    </xf>
    <xf numFmtId="0" fontId="0" fillId="18" borderId="192" xfId="0" applyFill="1" applyBorder="1" applyAlignment="1">
      <alignment horizontal="center" vertical="top" wrapText="1"/>
    </xf>
    <xf numFmtId="1" fontId="7" fillId="18" borderId="69" xfId="0" applyNumberFormat="1" applyFont="1" applyFill="1" applyBorder="1" applyAlignment="1" applyProtection="1">
      <alignment horizontal="center" vertical="center" wrapText="1"/>
      <protection locked="0"/>
    </xf>
    <xf numFmtId="0" fontId="7" fillId="18" borderId="69" xfId="0" applyFont="1" applyFill="1" applyBorder="1" applyAlignment="1" applyProtection="1">
      <alignment horizontal="right" vertical="center" wrapText="1"/>
      <protection locked="0"/>
    </xf>
    <xf numFmtId="0" fontId="7" fillId="18" borderId="69" xfId="0" applyFont="1" applyFill="1" applyBorder="1" applyAlignment="1" applyProtection="1">
      <alignment horizontal="right" wrapText="1"/>
      <protection locked="0"/>
    </xf>
    <xf numFmtId="168" fontId="7" fillId="18" borderId="69" xfId="0" applyNumberFormat="1" applyFont="1" applyFill="1" applyBorder="1" applyAlignment="1" applyProtection="1">
      <alignment horizontal="center" vertical="center" wrapText="1"/>
      <protection locked="0"/>
    </xf>
    <xf numFmtId="1" fontId="7" fillId="18" borderId="69" xfId="0" applyNumberFormat="1" applyFont="1" applyFill="1" applyBorder="1" applyAlignment="1" applyProtection="1">
      <alignment horizontal="right" vertical="center" wrapText="1"/>
      <protection locked="0"/>
    </xf>
    <xf numFmtId="0" fontId="3" fillId="36" borderId="120" xfId="0" applyFont="1" applyFill="1" applyBorder="1" applyAlignment="1" applyProtection="1">
      <alignment horizontal="center" vertical="center" wrapText="1"/>
    </xf>
    <xf numFmtId="10" fontId="7" fillId="18" borderId="69" xfId="0" applyNumberFormat="1" applyFont="1" applyFill="1" applyBorder="1" applyAlignment="1" applyProtection="1">
      <alignment vertical="top" wrapText="1"/>
      <protection locked="0"/>
    </xf>
    <xf numFmtId="165" fontId="3" fillId="0" borderId="149" xfId="0" applyNumberFormat="1" applyFont="1" applyBorder="1" applyAlignment="1">
      <alignment wrapText="1"/>
    </xf>
    <xf numFmtId="1" fontId="0" fillId="0" borderId="1" xfId="0" applyNumberFormat="1" applyBorder="1" applyAlignment="1">
      <alignment horizontal="center" vertical="top" wrapText="1"/>
    </xf>
    <xf numFmtId="0" fontId="0" fillId="0" borderId="1" xfId="0" applyBorder="1" applyAlignment="1">
      <alignment horizontal="center" vertical="top" wrapText="1"/>
    </xf>
    <xf numFmtId="9" fontId="8" fillId="23" borderId="1" xfId="10" applyFont="1" applyFill="1" applyBorder="1" applyAlignment="1">
      <alignment wrapText="1"/>
    </xf>
    <xf numFmtId="9" fontId="0" fillId="18" borderId="1" xfId="0" applyNumberFormat="1" applyFill="1" applyBorder="1" applyAlignment="1">
      <alignment horizontal="center" vertical="top" wrapText="1"/>
    </xf>
    <xf numFmtId="0" fontId="0" fillId="0" borderId="1" xfId="0" applyBorder="1" applyAlignment="1">
      <alignment horizontal="center"/>
    </xf>
    <xf numFmtId="0" fontId="0" fillId="49" borderId="1" xfId="0" applyFill="1" applyBorder="1" applyAlignment="1">
      <alignment horizontal="center"/>
    </xf>
    <xf numFmtId="0" fontId="0" fillId="18" borderId="1" xfId="0" applyFill="1" applyBorder="1" applyAlignment="1">
      <alignment horizontal="center"/>
    </xf>
    <xf numFmtId="0" fontId="0" fillId="42" borderId="1" xfId="0" applyFill="1" applyBorder="1"/>
    <xf numFmtId="0" fontId="3" fillId="3" borderId="109" xfId="0" applyFont="1" applyFill="1" applyBorder="1" applyAlignment="1" applyProtection="1">
      <alignment horizontal="center" vertical="center"/>
    </xf>
    <xf numFmtId="0" fontId="3" fillId="3" borderId="56" xfId="0" applyFont="1" applyFill="1" applyBorder="1" applyAlignment="1" applyProtection="1">
      <alignment horizontal="center" vertical="center"/>
    </xf>
    <xf numFmtId="0" fontId="3" fillId="3" borderId="50" xfId="0" applyFont="1" applyFill="1" applyBorder="1" applyAlignment="1" applyProtection="1">
      <alignment horizontal="center" vertical="center"/>
    </xf>
    <xf numFmtId="14" fontId="3" fillId="0" borderId="88" xfId="0" applyNumberFormat="1" applyFont="1" applyBorder="1"/>
    <xf numFmtId="0" fontId="3" fillId="3" borderId="101" xfId="0" applyFont="1" applyFill="1" applyBorder="1" applyAlignment="1" applyProtection="1">
      <alignment horizontal="center" vertical="center"/>
    </xf>
    <xf numFmtId="9" fontId="0" fillId="3" borderId="1" xfId="10" applyFont="1" applyFill="1" applyBorder="1" applyAlignment="1">
      <alignment horizontal="center"/>
    </xf>
    <xf numFmtId="0" fontId="0" fillId="18" borderId="1" xfId="0" applyFill="1" applyBorder="1"/>
    <xf numFmtId="0" fontId="7" fillId="18" borderId="2" xfId="0" applyFont="1" applyFill="1" applyBorder="1" applyAlignment="1" applyProtection="1">
      <alignment horizontal="center" vertical="center" wrapText="1"/>
      <protection locked="0"/>
    </xf>
    <xf numFmtId="0" fontId="3" fillId="3" borderId="88" xfId="0" applyFont="1" applyFill="1" applyBorder="1" applyAlignment="1" applyProtection="1">
      <alignment horizontal="left" vertical="center" wrapText="1"/>
    </xf>
    <xf numFmtId="0" fontId="3" fillId="3" borderId="3" xfId="0" applyFont="1" applyFill="1" applyBorder="1" applyAlignment="1" applyProtection="1">
      <alignment vertical="top" wrapText="1"/>
      <protection locked="0"/>
    </xf>
    <xf numFmtId="0" fontId="3" fillId="3" borderId="42" xfId="0" applyFont="1" applyFill="1" applyBorder="1" applyAlignment="1" applyProtection="1">
      <alignment horizontal="left" vertical="center" wrapText="1"/>
    </xf>
    <xf numFmtId="0" fontId="3" fillId="3" borderId="3" xfId="0" applyFont="1" applyFill="1" applyBorder="1" applyAlignment="1" applyProtection="1">
      <alignment wrapText="1"/>
      <protection locked="0"/>
    </xf>
    <xf numFmtId="0" fontId="14" fillId="3" borderId="18" xfId="0" applyFont="1" applyFill="1" applyBorder="1" applyAlignment="1" applyProtection="1">
      <alignment wrapText="1"/>
      <protection locked="0"/>
    </xf>
    <xf numFmtId="0" fontId="3" fillId="3" borderId="110" xfId="0" applyFont="1" applyFill="1" applyBorder="1" applyAlignment="1" applyProtection="1">
      <alignment wrapText="1"/>
      <protection locked="0"/>
    </xf>
    <xf numFmtId="0" fontId="3" fillId="36" borderId="120" xfId="0" applyFont="1" applyFill="1" applyBorder="1" applyAlignment="1" applyProtection="1">
      <alignment vertical="top" wrapText="1"/>
      <protection locked="0"/>
    </xf>
    <xf numFmtId="0" fontId="3" fillId="36" borderId="120" xfId="0" applyFont="1" applyFill="1" applyBorder="1" applyAlignment="1" applyProtection="1">
      <alignment wrapText="1"/>
      <protection locked="0"/>
    </xf>
    <xf numFmtId="0" fontId="2" fillId="36" borderId="119" xfId="0" applyFont="1" applyFill="1" applyBorder="1" applyAlignment="1" applyProtection="1">
      <alignment horizontal="center" vertical="center" wrapText="1"/>
    </xf>
    <xf numFmtId="0" fontId="3" fillId="36" borderId="120" xfId="0" applyFont="1" applyFill="1" applyBorder="1" applyAlignment="1" applyProtection="1">
      <alignment vertical="center" wrapText="1"/>
    </xf>
    <xf numFmtId="0" fontId="3" fillId="36" borderId="4" xfId="0" applyFont="1" applyFill="1" applyBorder="1" applyAlignment="1" applyProtection="1">
      <alignment wrapText="1"/>
      <protection locked="0"/>
    </xf>
    <xf numFmtId="15" fontId="3" fillId="0" borderId="63" xfId="0" applyNumberFormat="1" applyFont="1" applyBorder="1"/>
    <xf numFmtId="15" fontId="3" fillId="0" borderId="49" xfId="0" applyNumberFormat="1" applyFont="1" applyBorder="1"/>
    <xf numFmtId="15" fontId="3" fillId="0" borderId="3" xfId="0" applyNumberFormat="1" applyFont="1" applyBorder="1"/>
    <xf numFmtId="0" fontId="0" fillId="0" borderId="110" xfId="0" applyFont="1" applyBorder="1"/>
    <xf numFmtId="165" fontId="26" fillId="3" borderId="1" xfId="0" applyNumberFormat="1" applyFont="1" applyFill="1" applyBorder="1" applyAlignment="1">
      <alignment wrapText="1"/>
    </xf>
    <xf numFmtId="0" fontId="26" fillId="3" borderId="1" xfId="0" applyFont="1" applyFill="1" applyBorder="1" applyAlignment="1">
      <alignment wrapText="1"/>
    </xf>
    <xf numFmtId="0" fontId="6" fillId="3" borderId="1" xfId="0" applyFont="1" applyFill="1" applyBorder="1" applyAlignment="1" applyProtection="1">
      <alignment horizontal="center" vertical="center" wrapText="1"/>
      <protection locked="0"/>
    </xf>
    <xf numFmtId="168" fontId="50" fillId="0" borderId="1" xfId="0" applyNumberFormat="1" applyFont="1" applyBorder="1"/>
    <xf numFmtId="0" fontId="59" fillId="29" borderId="1" xfId="6" applyFont="1" applyFill="1" applyBorder="1" applyAlignment="1" applyProtection="1">
      <alignment horizontal="left" vertical="top" wrapText="1"/>
      <protection locked="0"/>
    </xf>
    <xf numFmtId="0" fontId="0" fillId="29" borderId="1" xfId="0" applyFont="1" applyFill="1" applyBorder="1"/>
    <xf numFmtId="0" fontId="0" fillId="29" borderId="1" xfId="0" applyFill="1" applyBorder="1"/>
    <xf numFmtId="0" fontId="45" fillId="29" borderId="1" xfId="0" applyFont="1" applyFill="1" applyBorder="1"/>
    <xf numFmtId="0" fontId="45" fillId="3" borderId="1" xfId="0" applyFont="1" applyFill="1" applyBorder="1"/>
    <xf numFmtId="165" fontId="0" fillId="29" borderId="1" xfId="0" applyNumberFormat="1" applyFont="1" applyFill="1" applyBorder="1"/>
    <xf numFmtId="167" fontId="50" fillId="33" borderId="60" xfId="10" applyNumberFormat="1" applyFont="1" applyFill="1" applyBorder="1" applyAlignment="1">
      <alignment horizontal="center"/>
    </xf>
    <xf numFmtId="0" fontId="0" fillId="33" borderId="1" xfId="0" applyFont="1" applyFill="1" applyBorder="1"/>
    <xf numFmtId="0" fontId="2" fillId="46" borderId="1" xfId="0" applyFont="1" applyFill="1" applyBorder="1" applyAlignment="1" applyProtection="1">
      <alignment horizontal="center" vertical="center" wrapText="1"/>
      <protection locked="0"/>
    </xf>
    <xf numFmtId="0" fontId="2" fillId="46" borderId="3" xfId="0" applyFont="1" applyFill="1" applyBorder="1" applyAlignment="1" applyProtection="1">
      <alignment horizontal="center" vertical="center" wrapText="1"/>
      <protection locked="0"/>
    </xf>
    <xf numFmtId="0" fontId="6" fillId="6" borderId="0" xfId="0" applyFont="1" applyFill="1" applyBorder="1" applyAlignment="1" applyProtection="1">
      <alignment horizontal="left" vertical="top" wrapText="1"/>
      <protection locked="0"/>
    </xf>
    <xf numFmtId="0" fontId="2" fillId="3" borderId="0" xfId="0" applyFont="1" applyFill="1" applyBorder="1" applyAlignment="1" applyProtection="1">
      <alignment horizontal="center" vertical="center"/>
      <protection locked="0"/>
    </xf>
    <xf numFmtId="0" fontId="2" fillId="15" borderId="119" xfId="0" applyFont="1" applyFill="1" applyBorder="1" applyAlignment="1" applyProtection="1">
      <alignment horizontal="center" vertical="center" wrapText="1"/>
    </xf>
    <xf numFmtId="0" fontId="2" fillId="15" borderId="120" xfId="0" applyFont="1" applyFill="1" applyBorder="1" applyAlignment="1" applyProtection="1">
      <alignment horizontal="center" vertical="center" wrapText="1"/>
    </xf>
    <xf numFmtId="0" fontId="6" fillId="6" borderId="46" xfId="0" applyFont="1" applyFill="1" applyBorder="1" applyAlignment="1" applyProtection="1">
      <alignment horizontal="left" vertical="top" wrapText="1"/>
      <protection locked="0"/>
    </xf>
    <xf numFmtId="0" fontId="6" fillId="6" borderId="47" xfId="0" applyFont="1" applyFill="1" applyBorder="1" applyAlignment="1" applyProtection="1">
      <alignment horizontal="left" vertical="top" wrapText="1"/>
      <protection locked="0"/>
    </xf>
    <xf numFmtId="1" fontId="2" fillId="46" borderId="12" xfId="0" applyNumberFormat="1" applyFont="1" applyFill="1" applyBorder="1" applyAlignment="1" applyProtection="1">
      <alignment horizontal="center" vertical="center" wrapText="1"/>
      <protection locked="0"/>
    </xf>
    <xf numFmtId="1" fontId="2" fillId="46" borderId="4" xfId="0" applyNumberFormat="1" applyFont="1" applyFill="1" applyBorder="1" applyAlignment="1" applyProtection="1">
      <alignment horizontal="center" vertical="center" wrapText="1"/>
      <protection locked="0"/>
    </xf>
    <xf numFmtId="1" fontId="2" fillId="5" borderId="1" xfId="0" applyNumberFormat="1" applyFont="1" applyFill="1" applyBorder="1" applyAlignment="1" applyProtection="1">
      <alignment horizontal="center" vertical="center" wrapText="1"/>
      <protection locked="0"/>
    </xf>
    <xf numFmtId="1" fontId="2" fillId="46" borderId="18" xfId="0" applyNumberFormat="1" applyFont="1" applyFill="1" applyBorder="1" applyAlignment="1">
      <alignment wrapText="1"/>
    </xf>
    <xf numFmtId="1" fontId="2" fillId="46" borderId="1" xfId="0" applyNumberFormat="1" applyFont="1" applyFill="1" applyBorder="1" applyAlignment="1" applyProtection="1">
      <alignment horizontal="center" vertical="center" wrapText="1"/>
      <protection locked="0"/>
    </xf>
    <xf numFmtId="1" fontId="2" fillId="46" borderId="3" xfId="0" applyNumberFormat="1" applyFont="1" applyFill="1" applyBorder="1" applyAlignment="1" applyProtection="1">
      <alignment horizontal="center" vertical="center" wrapText="1"/>
      <protection locked="0"/>
    </xf>
    <xf numFmtId="1" fontId="2" fillId="46" borderId="1" xfId="0" applyNumberFormat="1" applyFont="1" applyFill="1" applyBorder="1" applyAlignment="1">
      <alignment wrapText="1"/>
    </xf>
    <xf numFmtId="1" fontId="2" fillId="46" borderId="3" xfId="0" applyNumberFormat="1" applyFont="1" applyFill="1" applyBorder="1" applyAlignment="1">
      <alignment wrapText="1"/>
    </xf>
    <xf numFmtId="0" fontId="0" fillId="52" borderId="1" xfId="0" applyFont="1" applyFill="1" applyBorder="1"/>
    <xf numFmtId="0" fontId="0" fillId="15" borderId="1" xfId="0" applyFont="1" applyFill="1" applyBorder="1"/>
    <xf numFmtId="9" fontId="3" fillId="42" borderId="15" xfId="10" applyFont="1" applyFill="1" applyBorder="1"/>
    <xf numFmtId="0" fontId="0" fillId="18" borderId="106" xfId="0" applyFill="1" applyBorder="1" applyAlignment="1">
      <alignment wrapText="1"/>
    </xf>
    <xf numFmtId="9" fontId="0" fillId="18" borderId="0" xfId="0" applyNumberFormat="1" applyFill="1" applyBorder="1" applyAlignment="1">
      <alignment horizontal="center" vertical="top" wrapText="1"/>
    </xf>
    <xf numFmtId="0" fontId="0" fillId="18" borderId="0" xfId="0" applyFill="1" applyBorder="1" applyAlignment="1">
      <alignment horizontal="center" vertical="top" wrapText="1"/>
    </xf>
    <xf numFmtId="0" fontId="3" fillId="0" borderId="18" xfId="0" applyFont="1" applyBorder="1" applyAlignment="1">
      <alignment horizontal="left" wrapText="1"/>
    </xf>
    <xf numFmtId="0" fontId="52" fillId="0" borderId="0" xfId="0" applyFont="1" applyBorder="1" applyAlignment="1">
      <alignment wrapText="1"/>
    </xf>
    <xf numFmtId="9" fontId="0" fillId="42" borderId="0" xfId="10" applyFont="1" applyFill="1" applyBorder="1" applyAlignment="1">
      <alignment horizontal="center"/>
    </xf>
    <xf numFmtId="10" fontId="8" fillId="23" borderId="4" xfId="0" applyNumberFormat="1" applyFont="1" applyFill="1" applyBorder="1" applyAlignment="1">
      <alignment wrapText="1"/>
    </xf>
    <xf numFmtId="9" fontId="3" fillId="42" borderId="0" xfId="10" applyFont="1" applyFill="1" applyBorder="1" applyAlignment="1">
      <alignment horizontal="center"/>
    </xf>
    <xf numFmtId="0" fontId="7" fillId="18" borderId="40" xfId="0" applyFont="1" applyFill="1" applyBorder="1" applyAlignment="1" applyProtection="1">
      <alignment horizontal="center" vertical="center" wrapText="1"/>
      <protection locked="0"/>
    </xf>
    <xf numFmtId="0" fontId="0" fillId="18" borderId="15" xfId="0" applyFill="1" applyBorder="1" applyAlignment="1">
      <alignment wrapText="1"/>
    </xf>
    <xf numFmtId="1" fontId="8" fillId="23" borderId="4" xfId="0" applyNumberFormat="1" applyFont="1" applyFill="1" applyBorder="1" applyAlignment="1">
      <alignment wrapText="1"/>
    </xf>
    <xf numFmtId="0" fontId="0" fillId="18" borderId="0" xfId="0" applyFill="1" applyBorder="1" applyAlignment="1">
      <alignment wrapText="1"/>
    </xf>
    <xf numFmtId="1" fontId="0" fillId="0" borderId="0" xfId="0" applyNumberFormat="1" applyBorder="1" applyAlignment="1">
      <alignment horizontal="center" vertical="top" wrapText="1"/>
    </xf>
    <xf numFmtId="168" fontId="50" fillId="29" borderId="60" xfId="10" applyNumberFormat="1" applyFont="1" applyFill="1" applyBorder="1" applyAlignment="1">
      <alignment horizontal="center"/>
    </xf>
    <xf numFmtId="0" fontId="0" fillId="3" borderId="3" xfId="0" applyFont="1" applyFill="1" applyBorder="1"/>
    <xf numFmtId="0" fontId="2" fillId="46" borderId="149" xfId="0" applyFont="1" applyFill="1" applyBorder="1" applyAlignment="1" applyProtection="1">
      <alignment horizontal="center" vertical="center" wrapText="1"/>
      <protection locked="0"/>
    </xf>
    <xf numFmtId="0" fontId="2" fillId="46" borderId="57" xfId="0" applyFont="1" applyFill="1" applyBorder="1" applyAlignment="1" applyProtection="1">
      <alignment horizontal="center" vertical="center" wrapText="1"/>
      <protection locked="0"/>
    </xf>
    <xf numFmtId="10" fontId="50" fillId="3" borderId="60" xfId="10" applyNumberFormat="1" applyFont="1" applyFill="1" applyBorder="1" applyAlignment="1">
      <alignment horizontal="center"/>
    </xf>
    <xf numFmtId="0" fontId="0" fillId="3" borderId="1" xfId="0" applyFont="1" applyFill="1" applyBorder="1"/>
    <xf numFmtId="168" fontId="16" fillId="3" borderId="2" xfId="14" applyNumberFormat="1" applyFont="1" applyFill="1" applyBorder="1" applyAlignment="1" applyProtection="1">
      <alignment horizontal="center" vertical="center" wrapText="1"/>
      <protection locked="0"/>
    </xf>
    <xf numFmtId="165" fontId="2" fillId="5" borderId="4" xfId="0" applyNumberFormat="1" applyFont="1" applyFill="1" applyBorder="1" applyAlignment="1" applyProtection="1">
      <alignment horizontal="center" vertical="center" wrapText="1"/>
      <protection locked="0"/>
    </xf>
    <xf numFmtId="165" fontId="2" fillId="46" borderId="57" xfId="0" applyNumberFormat="1" applyFont="1" applyFill="1" applyBorder="1" applyAlignment="1">
      <alignment wrapText="1"/>
    </xf>
    <xf numFmtId="165" fontId="2" fillId="55" borderId="44" xfId="0" applyNumberFormat="1" applyFont="1" applyFill="1" applyBorder="1" applyAlignment="1">
      <alignment horizontal="justify" vertical="center" wrapText="1"/>
    </xf>
    <xf numFmtId="0" fontId="2" fillId="46" borderId="1" xfId="0" applyFont="1" applyFill="1" applyBorder="1" applyAlignment="1" applyProtection="1">
      <alignment horizontal="center" vertical="center" wrapText="1"/>
      <protection locked="0"/>
    </xf>
    <xf numFmtId="0" fontId="6" fillId="6" borderId="0" xfId="0" applyFont="1" applyFill="1" applyBorder="1" applyAlignment="1" applyProtection="1">
      <alignment horizontal="left" vertical="top" wrapText="1"/>
      <protection locked="0"/>
    </xf>
    <xf numFmtId="168" fontId="8" fillId="42" borderId="15" xfId="14" applyNumberFormat="1" applyFont="1" applyFill="1" applyBorder="1"/>
    <xf numFmtId="168" fontId="8" fillId="42" borderId="15" xfId="14" applyNumberFormat="1" applyFont="1" applyFill="1" applyBorder="1" applyAlignment="1">
      <alignment horizontal="right"/>
    </xf>
    <xf numFmtId="168" fontId="3" fillId="42" borderId="15" xfId="14" applyNumberFormat="1" applyFont="1" applyFill="1" applyBorder="1" applyAlignment="1">
      <alignment horizontal="right"/>
    </xf>
    <xf numFmtId="168" fontId="0" fillId="0" borderId="1" xfId="14" applyNumberFormat="1" applyFont="1" applyBorder="1"/>
    <xf numFmtId="0" fontId="117" fillId="0" borderId="1" xfId="0" applyFont="1" applyFill="1" applyBorder="1" applyAlignment="1">
      <alignment horizontal="center" wrapText="1"/>
    </xf>
    <xf numFmtId="0" fontId="117" fillId="0" borderId="1" xfId="0" applyFont="1" applyBorder="1" applyAlignment="1">
      <alignment horizontal="center" wrapText="1"/>
    </xf>
    <xf numFmtId="168" fontId="46" fillId="25" borderId="1" xfId="14" applyNumberFormat="1" applyFont="1" applyFill="1" applyBorder="1" applyAlignment="1">
      <alignment horizontal="center" vertical="center" wrapText="1"/>
    </xf>
    <xf numFmtId="168" fontId="46" fillId="25" borderId="1" xfId="14" applyNumberFormat="1" applyFont="1" applyFill="1" applyBorder="1" applyAlignment="1">
      <alignment horizontal="center" wrapText="1"/>
    </xf>
    <xf numFmtId="168" fontId="0" fillId="0" borderId="1" xfId="0" applyNumberFormat="1" applyFont="1" applyBorder="1"/>
    <xf numFmtId="168" fontId="2" fillId="46" borderId="18" xfId="0" applyNumberFormat="1" applyFont="1" applyFill="1" applyBorder="1" applyAlignment="1">
      <alignment wrapText="1"/>
    </xf>
    <xf numFmtId="168" fontId="2" fillId="5" borderId="1" xfId="0" applyNumberFormat="1" applyFont="1" applyFill="1" applyBorder="1" applyAlignment="1" applyProtection="1">
      <alignment horizontal="center" vertical="center" wrapText="1"/>
      <protection locked="0"/>
    </xf>
    <xf numFmtId="0" fontId="6" fillId="27" borderId="33" xfId="0" applyFont="1" applyFill="1" applyBorder="1" applyAlignment="1" applyProtection="1">
      <alignment horizontal="left" vertical="center" shrinkToFit="1"/>
      <protection locked="0"/>
    </xf>
    <xf numFmtId="0" fontId="4" fillId="4" borderId="158" xfId="0" applyFont="1" applyFill="1" applyBorder="1" applyAlignment="1" applyProtection="1">
      <alignment horizontal="center" vertical="center" wrapText="1"/>
    </xf>
    <xf numFmtId="0" fontId="4" fillId="4" borderId="51" xfId="0" applyFont="1" applyFill="1" applyBorder="1" applyAlignment="1" applyProtection="1">
      <alignment horizontal="center" vertical="center" wrapText="1"/>
    </xf>
    <xf numFmtId="0" fontId="4" fillId="4" borderId="46" xfId="0" applyFont="1" applyFill="1" applyBorder="1" applyAlignment="1" applyProtection="1">
      <alignment horizontal="center" vertical="center" wrapText="1"/>
    </xf>
    <xf numFmtId="0" fontId="4" fillId="4" borderId="158" xfId="0" applyFont="1" applyFill="1" applyBorder="1" applyAlignment="1" applyProtection="1">
      <alignment horizontal="center" vertical="center"/>
    </xf>
    <xf numFmtId="0" fontId="4" fillId="4" borderId="46" xfId="0" applyFont="1" applyFill="1" applyBorder="1" applyAlignment="1" applyProtection="1">
      <alignment horizontal="center" vertical="center"/>
    </xf>
    <xf numFmtId="0" fontId="4" fillId="4" borderId="45" xfId="0" applyFont="1" applyFill="1" applyBorder="1" applyAlignment="1" applyProtection="1">
      <alignment horizontal="center" vertical="center"/>
    </xf>
    <xf numFmtId="0" fontId="4" fillId="4" borderId="47" xfId="0" applyFont="1" applyFill="1" applyBorder="1" applyAlignment="1" applyProtection="1">
      <alignment horizontal="center" vertical="center"/>
    </xf>
    <xf numFmtId="0" fontId="8" fillId="12" borderId="28" xfId="0" applyFont="1" applyFill="1" applyBorder="1" applyAlignment="1" applyProtection="1">
      <alignment horizontal="center" vertical="center"/>
    </xf>
    <xf numFmtId="0" fontId="8" fillId="12" borderId="155" xfId="0" applyFont="1" applyFill="1" applyBorder="1" applyAlignment="1" applyProtection="1">
      <alignment horizontal="center" vertical="center"/>
    </xf>
    <xf numFmtId="0" fontId="8" fillId="12" borderId="153" xfId="0" applyFont="1" applyFill="1" applyBorder="1" applyAlignment="1" applyProtection="1">
      <alignment horizontal="center" vertical="center"/>
    </xf>
    <xf numFmtId="0" fontId="6" fillId="27" borderId="7" xfId="0" applyFont="1" applyFill="1" applyBorder="1" applyAlignment="1" applyProtection="1">
      <alignment horizontal="left" vertical="center" shrinkToFit="1"/>
      <protection locked="0"/>
    </xf>
    <xf numFmtId="0" fontId="6" fillId="27" borderId="33" xfId="0" applyFont="1" applyFill="1" applyBorder="1" applyAlignment="1" applyProtection="1">
      <alignment horizontal="left" vertical="center" shrinkToFit="1"/>
      <protection locked="0"/>
    </xf>
    <xf numFmtId="0" fontId="6" fillId="18" borderId="45" xfId="0" applyFont="1" applyFill="1" applyBorder="1" applyAlignment="1" applyProtection="1">
      <alignment horizontal="center" vertical="center"/>
    </xf>
    <xf numFmtId="0" fontId="6" fillId="18" borderId="46" xfId="0" applyFont="1" applyFill="1" applyBorder="1" applyAlignment="1" applyProtection="1">
      <alignment horizontal="center" vertical="center"/>
    </xf>
    <xf numFmtId="0" fontId="6" fillId="18" borderId="47" xfId="0" applyFont="1" applyFill="1" applyBorder="1" applyAlignment="1" applyProtection="1">
      <alignment horizontal="center" vertical="center"/>
    </xf>
    <xf numFmtId="0" fontId="6" fillId="18" borderId="160" xfId="0" applyFont="1" applyFill="1" applyBorder="1" applyAlignment="1" applyProtection="1">
      <alignment horizontal="center" vertical="center" wrapText="1"/>
    </xf>
    <xf numFmtId="0" fontId="6" fillId="18" borderId="17" xfId="0" applyFont="1" applyFill="1" applyBorder="1" applyAlignment="1" applyProtection="1">
      <alignment horizontal="center" vertical="center" wrapText="1"/>
    </xf>
    <xf numFmtId="0" fontId="6" fillId="18" borderId="30" xfId="0" applyFont="1" applyFill="1" applyBorder="1" applyAlignment="1" applyProtection="1">
      <alignment horizontal="center" vertical="center" wrapText="1"/>
    </xf>
    <xf numFmtId="0" fontId="6" fillId="14" borderId="17" xfId="0" applyFont="1" applyFill="1" applyBorder="1" applyAlignment="1" applyProtection="1">
      <alignment horizontal="center" vertical="center"/>
    </xf>
    <xf numFmtId="0" fontId="6" fillId="14" borderId="30" xfId="0" applyFont="1" applyFill="1" applyBorder="1" applyAlignment="1" applyProtection="1">
      <alignment horizontal="center" vertical="center"/>
    </xf>
    <xf numFmtId="14" fontId="8" fillId="12" borderId="154" xfId="0" applyNumberFormat="1" applyFont="1" applyFill="1" applyBorder="1" applyAlignment="1" applyProtection="1">
      <alignment horizontal="center" vertical="center"/>
    </xf>
    <xf numFmtId="14" fontId="8" fillId="12" borderId="155" xfId="0" applyNumberFormat="1" applyFont="1" applyFill="1" applyBorder="1" applyAlignment="1" applyProtection="1">
      <alignment horizontal="center" vertical="center"/>
    </xf>
    <xf numFmtId="14" fontId="8" fillId="12" borderId="153" xfId="0" applyNumberFormat="1" applyFont="1" applyFill="1" applyBorder="1" applyAlignment="1" applyProtection="1">
      <alignment horizontal="center" vertical="center"/>
    </xf>
    <xf numFmtId="0" fontId="2" fillId="5" borderId="50" xfId="0" applyFont="1" applyFill="1" applyBorder="1" applyAlignment="1" applyProtection="1">
      <alignment horizontal="center" vertical="center"/>
    </xf>
    <xf numFmtId="0" fontId="2" fillId="5" borderId="51" xfId="0" applyFont="1" applyFill="1" applyBorder="1" applyAlignment="1" applyProtection="1">
      <alignment horizontal="center" vertical="center"/>
    </xf>
    <xf numFmtId="0" fontId="2" fillId="5" borderId="42" xfId="0" applyFont="1" applyFill="1" applyBorder="1" applyAlignment="1" applyProtection="1">
      <alignment horizontal="center" vertical="center"/>
    </xf>
    <xf numFmtId="0" fontId="2" fillId="5" borderId="52" xfId="0" applyFont="1" applyFill="1" applyBorder="1" applyAlignment="1" applyProtection="1">
      <alignment horizontal="center" vertical="center"/>
    </xf>
    <xf numFmtId="0" fontId="2" fillId="5" borderId="40" xfId="0" applyFont="1" applyFill="1" applyBorder="1" applyAlignment="1" applyProtection="1">
      <alignment horizontal="center" vertical="center"/>
    </xf>
    <xf numFmtId="0" fontId="2" fillId="5" borderId="44" xfId="0" applyFont="1" applyFill="1" applyBorder="1" applyAlignment="1" applyProtection="1">
      <alignment horizontal="center" vertical="center"/>
    </xf>
    <xf numFmtId="0" fontId="4" fillId="4" borderId="159" xfId="0" applyFont="1" applyFill="1" applyBorder="1" applyAlignment="1" applyProtection="1">
      <alignment horizontal="center" vertical="center" wrapText="1"/>
    </xf>
    <xf numFmtId="0" fontId="6" fillId="12" borderId="1" xfId="0" applyFont="1" applyFill="1" applyBorder="1" applyAlignment="1" applyProtection="1">
      <alignment horizontal="center" vertical="center"/>
    </xf>
    <xf numFmtId="0" fontId="6" fillId="12" borderId="1" xfId="0" applyFont="1" applyFill="1" applyBorder="1" applyAlignment="1" applyProtection="1">
      <alignment horizontal="center"/>
      <protection locked="0"/>
    </xf>
    <xf numFmtId="0" fontId="8" fillId="12" borderId="14" xfId="0" applyFont="1" applyFill="1" applyBorder="1" applyAlignment="1" applyProtection="1">
      <alignment horizontal="center" vertical="center"/>
    </xf>
    <xf numFmtId="0" fontId="8" fillId="12" borderId="161" xfId="0" applyFont="1" applyFill="1" applyBorder="1" applyAlignment="1" applyProtection="1">
      <alignment horizontal="center" vertical="center"/>
    </xf>
    <xf numFmtId="0" fontId="8" fillId="42" borderId="45" xfId="0" applyFont="1" applyFill="1" applyBorder="1" applyAlignment="1" applyProtection="1">
      <alignment horizontal="center" vertical="center"/>
    </xf>
    <xf numFmtId="0" fontId="8" fillId="42" borderId="46" xfId="0" applyFont="1" applyFill="1" applyBorder="1" applyAlignment="1" applyProtection="1">
      <alignment horizontal="center" vertical="center"/>
    </xf>
    <xf numFmtId="0" fontId="8" fillId="42" borderId="47" xfId="0" applyFont="1" applyFill="1" applyBorder="1" applyAlignment="1" applyProtection="1">
      <alignment horizontal="center" vertical="center"/>
    </xf>
    <xf numFmtId="0" fontId="8" fillId="11" borderId="50" xfId="0" applyFont="1" applyFill="1" applyBorder="1" applyAlignment="1" applyProtection="1">
      <alignment horizontal="center" vertical="center"/>
    </xf>
    <xf numFmtId="0" fontId="8" fillId="11" borderId="51" xfId="0" applyFont="1" applyFill="1" applyBorder="1" applyAlignment="1" applyProtection="1">
      <alignment horizontal="center" vertical="center"/>
    </xf>
    <xf numFmtId="0" fontId="8" fillId="11" borderId="42" xfId="0" applyFont="1" applyFill="1" applyBorder="1" applyAlignment="1" applyProtection="1">
      <alignment horizontal="center" vertical="center"/>
    </xf>
    <xf numFmtId="0" fontId="6" fillId="4" borderId="35" xfId="0" applyFont="1" applyFill="1" applyBorder="1" applyAlignment="1" applyProtection="1">
      <alignment horizontal="center" vertical="center"/>
    </xf>
    <xf numFmtId="0" fontId="6" fillId="4" borderId="0" xfId="0" applyFont="1" applyFill="1" applyBorder="1" applyAlignment="1" applyProtection="1">
      <alignment horizontal="center" vertical="center"/>
    </xf>
    <xf numFmtId="0" fontId="6" fillId="4" borderId="45" xfId="0" applyFont="1" applyFill="1" applyBorder="1" applyAlignment="1" applyProtection="1">
      <alignment horizontal="center" vertical="center"/>
    </xf>
    <xf numFmtId="0" fontId="6" fillId="4" borderId="46" xfId="0" applyFont="1" applyFill="1" applyBorder="1" applyAlignment="1" applyProtection="1">
      <alignment horizontal="center" vertical="center"/>
    </xf>
    <xf numFmtId="0" fontId="6" fillId="4" borderId="47" xfId="0" applyFont="1" applyFill="1" applyBorder="1" applyAlignment="1" applyProtection="1">
      <alignment horizontal="center" vertical="center"/>
    </xf>
    <xf numFmtId="0" fontId="6" fillId="4" borderId="28" xfId="0" applyFont="1" applyFill="1" applyBorder="1" applyAlignment="1" applyProtection="1">
      <alignment horizontal="center" vertical="center" wrapText="1"/>
    </xf>
    <xf numFmtId="0" fontId="6" fillId="4" borderId="29" xfId="0" applyFont="1" applyFill="1" applyBorder="1" applyAlignment="1" applyProtection="1">
      <alignment horizontal="center" vertical="center" wrapText="1"/>
    </xf>
    <xf numFmtId="0" fontId="6" fillId="4" borderId="35" xfId="0" applyFont="1" applyFill="1" applyBorder="1" applyAlignment="1" applyProtection="1">
      <alignment horizontal="center" vertical="center" wrapText="1"/>
    </xf>
    <xf numFmtId="0" fontId="6" fillId="4" borderId="0" xfId="0" applyFont="1" applyFill="1" applyBorder="1" applyAlignment="1" applyProtection="1">
      <alignment horizontal="center" vertical="center" wrapText="1"/>
    </xf>
    <xf numFmtId="0" fontId="2" fillId="5" borderId="104" xfId="0" applyFont="1" applyFill="1" applyBorder="1" applyAlignment="1" applyProtection="1">
      <alignment horizontal="center" vertical="center"/>
    </xf>
    <xf numFmtId="0" fontId="2" fillId="5" borderId="56" xfId="0" applyFont="1" applyFill="1" applyBorder="1" applyAlignment="1" applyProtection="1">
      <alignment horizontal="center" vertical="center"/>
    </xf>
    <xf numFmtId="0" fontId="2" fillId="5" borderId="0" xfId="0" applyFont="1" applyFill="1" applyBorder="1" applyAlignment="1" applyProtection="1">
      <alignment horizontal="center" vertical="center"/>
    </xf>
    <xf numFmtId="0" fontId="2" fillId="5" borderId="107" xfId="0" applyFont="1" applyFill="1" applyBorder="1" applyAlignment="1" applyProtection="1">
      <alignment horizontal="center" vertical="center"/>
    </xf>
    <xf numFmtId="0" fontId="2" fillId="5" borderId="129" xfId="0" applyFont="1" applyFill="1" applyBorder="1" applyAlignment="1" applyProtection="1">
      <alignment horizontal="center" vertical="center"/>
    </xf>
    <xf numFmtId="0" fontId="2" fillId="5" borderId="14" xfId="0" applyFont="1" applyFill="1" applyBorder="1" applyAlignment="1" applyProtection="1">
      <alignment horizontal="center" vertical="center"/>
    </xf>
    <xf numFmtId="0" fontId="2" fillId="5" borderId="106" xfId="0" applyFont="1" applyFill="1" applyBorder="1" applyAlignment="1" applyProtection="1">
      <alignment horizontal="center" vertical="center"/>
    </xf>
    <xf numFmtId="0" fontId="2" fillId="5" borderId="94" xfId="0" applyFont="1" applyFill="1" applyBorder="1" applyAlignment="1" applyProtection="1">
      <alignment horizontal="center" vertical="center"/>
    </xf>
    <xf numFmtId="0" fontId="6" fillId="11" borderId="50" xfId="0" applyFont="1" applyFill="1" applyBorder="1" applyAlignment="1" applyProtection="1">
      <alignment horizontal="center" vertical="center"/>
    </xf>
    <xf numFmtId="0" fontId="6" fillId="11" borderId="51" xfId="0" applyFont="1" applyFill="1" applyBorder="1" applyAlignment="1" applyProtection="1">
      <alignment horizontal="center" vertical="center"/>
    </xf>
    <xf numFmtId="0" fontId="6" fillId="11" borderId="42" xfId="0" applyFont="1" applyFill="1" applyBorder="1" applyAlignment="1" applyProtection="1">
      <alignment horizontal="center" vertical="center"/>
    </xf>
    <xf numFmtId="0" fontId="6" fillId="35" borderId="41" xfId="0" applyFont="1" applyFill="1" applyBorder="1" applyAlignment="1" applyProtection="1">
      <alignment horizontal="center" vertical="center" wrapText="1"/>
    </xf>
    <xf numFmtId="0" fontId="6" fillId="35" borderId="48" xfId="0" applyFont="1" applyFill="1" applyBorder="1" applyAlignment="1" applyProtection="1">
      <alignment horizontal="center" vertical="center" wrapText="1"/>
    </xf>
    <xf numFmtId="0" fontId="6" fillId="35" borderId="43" xfId="0" applyFont="1" applyFill="1" applyBorder="1" applyAlignment="1" applyProtection="1">
      <alignment horizontal="center" vertical="center" wrapText="1"/>
    </xf>
    <xf numFmtId="0" fontId="2" fillId="32" borderId="45" xfId="0" applyFont="1" applyFill="1" applyBorder="1" applyAlignment="1" applyProtection="1">
      <alignment horizontal="left" vertical="center"/>
    </xf>
    <xf numFmtId="0" fontId="2" fillId="32" borderId="46" xfId="0" applyFont="1" applyFill="1" applyBorder="1" applyAlignment="1" applyProtection="1">
      <alignment horizontal="left" vertical="center"/>
    </xf>
    <xf numFmtId="0" fontId="6" fillId="33" borderId="45" xfId="0" applyFont="1" applyFill="1" applyBorder="1" applyAlignment="1" applyProtection="1">
      <alignment horizontal="left" vertical="center"/>
    </xf>
    <xf numFmtId="0" fontId="6" fillId="33" borderId="46" xfId="0" applyFont="1" applyFill="1" applyBorder="1" applyAlignment="1" applyProtection="1">
      <alignment horizontal="left" vertical="center"/>
    </xf>
    <xf numFmtId="0" fontId="7" fillId="35" borderId="48" xfId="0" applyFont="1" applyFill="1" applyBorder="1" applyAlignment="1" applyProtection="1">
      <alignment horizontal="center" vertical="center" wrapText="1"/>
    </xf>
    <xf numFmtId="0" fontId="7" fillId="35" borderId="43" xfId="0" applyFont="1" applyFill="1" applyBorder="1" applyAlignment="1" applyProtection="1">
      <alignment horizontal="center" vertical="center" wrapText="1"/>
    </xf>
    <xf numFmtId="0" fontId="7" fillId="35" borderId="48" xfId="0" applyFont="1" applyFill="1" applyBorder="1" applyAlignment="1" applyProtection="1">
      <alignment horizontal="center" vertical="center"/>
    </xf>
    <xf numFmtId="0" fontId="7" fillId="35" borderId="43" xfId="0" applyFont="1" applyFill="1" applyBorder="1" applyAlignment="1" applyProtection="1">
      <alignment horizontal="center" vertical="center"/>
    </xf>
    <xf numFmtId="0" fontId="6" fillId="28" borderId="45" xfId="0" applyFont="1" applyFill="1" applyBorder="1" applyAlignment="1" applyProtection="1">
      <alignment horizontal="center" vertical="center"/>
    </xf>
    <xf numFmtId="0" fontId="6" fillId="28" borderId="46" xfId="0" applyFont="1" applyFill="1" applyBorder="1" applyAlignment="1" applyProtection="1">
      <alignment horizontal="center" vertical="center"/>
    </xf>
    <xf numFmtId="0" fontId="8" fillId="3" borderId="0" xfId="0" applyFont="1" applyFill="1" applyBorder="1" applyAlignment="1" applyProtection="1">
      <alignment horizontal="center" vertical="center"/>
      <protection locked="0"/>
    </xf>
    <xf numFmtId="0" fontId="6" fillId="28" borderId="50" xfId="0" applyFont="1" applyFill="1" applyBorder="1" applyAlignment="1" applyProtection="1">
      <alignment horizontal="center" vertical="center" wrapText="1"/>
    </xf>
    <xf numFmtId="0" fontId="6" fillId="28" borderId="51" xfId="0" applyFont="1" applyFill="1" applyBorder="1" applyAlignment="1" applyProtection="1">
      <alignment horizontal="center" vertical="center" wrapText="1"/>
    </xf>
    <xf numFmtId="0" fontId="6" fillId="28" borderId="42" xfId="0" applyFont="1" applyFill="1" applyBorder="1" applyAlignment="1" applyProtection="1">
      <alignment horizontal="center" vertical="center" wrapText="1"/>
    </xf>
    <xf numFmtId="0" fontId="6" fillId="28" borderId="56" xfId="0" applyFont="1" applyFill="1" applyBorder="1" applyAlignment="1" applyProtection="1">
      <alignment horizontal="center" vertical="center" wrapText="1"/>
    </xf>
    <xf numFmtId="0" fontId="6" fillId="28" borderId="0" xfId="0" applyFont="1" applyFill="1" applyBorder="1" applyAlignment="1" applyProtection="1">
      <alignment horizontal="center" vertical="center" wrapText="1"/>
    </xf>
    <xf numFmtId="0" fontId="6" fillId="28" borderId="49" xfId="0" applyFont="1" applyFill="1" applyBorder="1" applyAlignment="1" applyProtection="1">
      <alignment horizontal="center" vertical="center" wrapText="1"/>
    </xf>
    <xf numFmtId="0" fontId="7" fillId="34" borderId="50" xfId="0" applyFont="1" applyFill="1" applyBorder="1" applyAlignment="1" applyProtection="1">
      <alignment horizontal="center" vertical="center" wrapText="1"/>
    </xf>
    <xf numFmtId="0" fontId="7" fillId="34" borderId="42" xfId="0" applyFont="1" applyFill="1" applyBorder="1" applyAlignment="1" applyProtection="1">
      <alignment horizontal="center" vertical="center" wrapText="1"/>
    </xf>
    <xf numFmtId="0" fontId="30" fillId="3" borderId="56" xfId="0" applyFont="1" applyFill="1" applyBorder="1" applyAlignment="1" applyProtection="1">
      <alignment horizontal="left" vertical="center"/>
      <protection locked="0"/>
    </xf>
    <xf numFmtId="0" fontId="30" fillId="3" borderId="0" xfId="0" applyFont="1" applyFill="1" applyBorder="1" applyAlignment="1" applyProtection="1">
      <alignment horizontal="left" vertical="center"/>
      <protection locked="0"/>
    </xf>
    <xf numFmtId="49" fontId="68" fillId="0" borderId="174" xfId="12" applyNumberFormat="1" applyFont="1" applyFill="1" applyBorder="1" applyAlignment="1">
      <alignment horizontal="center" vertical="center" wrapText="1"/>
    </xf>
    <xf numFmtId="0" fontId="69" fillId="0" borderId="18" xfId="0" applyFont="1" applyFill="1" applyBorder="1" applyAlignment="1">
      <alignment horizontal="center" vertical="center" wrapText="1"/>
    </xf>
    <xf numFmtId="0" fontId="69" fillId="0" borderId="3" xfId="0" applyFont="1" applyFill="1" applyBorder="1" applyAlignment="1">
      <alignment horizontal="center" vertical="center" wrapText="1"/>
    </xf>
    <xf numFmtId="49" fontId="68" fillId="0" borderId="176" xfId="12" applyNumberFormat="1" applyFont="1" applyFill="1" applyBorder="1" applyAlignment="1">
      <alignment horizontal="center" vertical="center" wrapText="1"/>
    </xf>
    <xf numFmtId="0" fontId="84" fillId="0" borderId="1" xfId="0" applyFont="1" applyFill="1" applyBorder="1" applyAlignment="1">
      <alignment horizontal="center" vertical="center" wrapText="1"/>
    </xf>
    <xf numFmtId="49" fontId="68" fillId="0" borderId="53" xfId="12" applyNumberFormat="1" applyFont="1" applyFill="1" applyBorder="1" applyAlignment="1">
      <alignment horizontal="center" vertical="center" wrapText="1"/>
    </xf>
    <xf numFmtId="0" fontId="84" fillId="0" borderId="111" xfId="0" applyFont="1" applyFill="1" applyBorder="1" applyAlignment="1">
      <alignment horizontal="center" vertical="center" wrapText="1"/>
    </xf>
    <xf numFmtId="0" fontId="104" fillId="3" borderId="0" xfId="0" applyFont="1" applyFill="1" applyAlignment="1" applyProtection="1">
      <alignment horizontal="center" wrapText="1"/>
    </xf>
    <xf numFmtId="0" fontId="104" fillId="3" borderId="57" xfId="0" applyFont="1" applyFill="1" applyBorder="1" applyAlignment="1" applyProtection="1">
      <alignment horizontal="center" wrapText="1"/>
    </xf>
    <xf numFmtId="0" fontId="103" fillId="0" borderId="119" xfId="0" applyFont="1" applyBorder="1" applyAlignment="1">
      <alignment horizontal="center" vertical="center" wrapText="1"/>
    </xf>
    <xf numFmtId="0" fontId="103" fillId="0" borderId="120" xfId="0" applyFont="1" applyBorder="1" applyAlignment="1">
      <alignment horizontal="center" vertical="center" wrapText="1"/>
    </xf>
    <xf numFmtId="0" fontId="103" fillId="0" borderId="4" xfId="0" applyFont="1" applyBorder="1" applyAlignment="1">
      <alignment horizontal="center" vertical="center" wrapText="1"/>
    </xf>
    <xf numFmtId="15" fontId="97" fillId="0" borderId="119" xfId="0" applyNumberFormat="1" applyFont="1" applyBorder="1" applyAlignment="1">
      <alignment horizontal="center" vertical="center" wrapText="1"/>
    </xf>
    <xf numFmtId="15" fontId="97" fillId="0" borderId="4" xfId="0" applyNumberFormat="1" applyFont="1" applyBorder="1" applyAlignment="1">
      <alignment horizontal="center" vertical="center" wrapText="1"/>
    </xf>
    <xf numFmtId="0" fontId="0" fillId="27" borderId="119" xfId="0" applyFont="1" applyFill="1" applyBorder="1" applyAlignment="1">
      <alignment horizontal="center" vertical="center" wrapText="1"/>
    </xf>
    <xf numFmtId="0" fontId="0" fillId="27" borderId="120" xfId="0" applyFont="1" applyFill="1" applyBorder="1" applyAlignment="1">
      <alignment horizontal="center" vertical="center" wrapText="1"/>
    </xf>
    <xf numFmtId="0" fontId="0" fillId="27" borderId="4" xfId="0" applyFont="1" applyFill="1" applyBorder="1" applyAlignment="1">
      <alignment horizontal="center" vertical="center" wrapText="1"/>
    </xf>
    <xf numFmtId="0" fontId="102" fillId="0" borderId="119" xfId="0" applyFont="1" applyBorder="1" applyAlignment="1">
      <alignment horizontal="center" vertical="center" wrapText="1"/>
    </xf>
    <xf numFmtId="0" fontId="102" fillId="0" borderId="120" xfId="0" applyFont="1" applyBorder="1" applyAlignment="1">
      <alignment horizontal="center" vertical="center" wrapText="1"/>
    </xf>
    <xf numFmtId="0" fontId="102" fillId="0" borderId="4" xfId="0" applyFont="1" applyBorder="1" applyAlignment="1">
      <alignment horizontal="center" vertical="center" wrapText="1"/>
    </xf>
    <xf numFmtId="0" fontId="97" fillId="0" borderId="119" xfId="0" applyFont="1" applyBorder="1" applyAlignment="1">
      <alignment horizontal="center" vertical="center" wrapText="1"/>
    </xf>
    <xf numFmtId="0" fontId="97" fillId="0" borderId="120" xfId="0" applyFont="1" applyBorder="1" applyAlignment="1">
      <alignment horizontal="center" vertical="center" wrapText="1"/>
    </xf>
    <xf numFmtId="0" fontId="97" fillId="0" borderId="4" xfId="0" applyFont="1" applyBorder="1" applyAlignment="1">
      <alignment horizontal="center" vertical="center" wrapText="1"/>
    </xf>
    <xf numFmtId="17" fontId="26" fillId="4" borderId="2" xfId="0" applyNumberFormat="1" applyFont="1" applyFill="1" applyBorder="1" applyAlignment="1">
      <alignment horizontal="center" wrapText="1"/>
    </xf>
    <xf numFmtId="17" fontId="26" fillId="4" borderId="18" xfId="0" applyNumberFormat="1" applyFont="1" applyFill="1" applyBorder="1" applyAlignment="1">
      <alignment horizontal="center" wrapText="1"/>
    </xf>
    <xf numFmtId="17" fontId="26" fillId="4" borderId="3" xfId="0" applyNumberFormat="1" applyFont="1" applyFill="1" applyBorder="1" applyAlignment="1">
      <alignment horizontal="center" wrapText="1"/>
    </xf>
    <xf numFmtId="0" fontId="101" fillId="0" borderId="119" xfId="0" applyFont="1" applyBorder="1" applyAlignment="1">
      <alignment horizontal="center" vertical="center" wrapText="1"/>
    </xf>
    <xf numFmtId="0" fontId="101" fillId="0" borderId="4" xfId="0" applyFont="1" applyBorder="1" applyAlignment="1">
      <alignment horizontal="center" vertical="center" wrapText="1"/>
    </xf>
    <xf numFmtId="0" fontId="96" fillId="0" borderId="119" xfId="0" applyFont="1" applyBorder="1" applyAlignment="1">
      <alignment vertical="center" wrapText="1"/>
    </xf>
    <xf numFmtId="0" fontId="96" fillId="0" borderId="4" xfId="0" applyFont="1" applyBorder="1" applyAlignment="1">
      <alignment vertical="center" wrapText="1"/>
    </xf>
    <xf numFmtId="0" fontId="100" fillId="0" borderId="119" xfId="0" applyFont="1" applyBorder="1" applyAlignment="1">
      <alignment horizontal="center" vertical="center" wrapText="1"/>
    </xf>
    <xf numFmtId="0" fontId="100" fillId="0" borderId="4" xfId="0" applyFont="1" applyBorder="1" applyAlignment="1">
      <alignment horizontal="center" vertical="center" wrapText="1"/>
    </xf>
    <xf numFmtId="0" fontId="26" fillId="42" borderId="18" xfId="0" applyFont="1" applyFill="1" applyBorder="1" applyAlignment="1">
      <alignment horizontal="center" wrapText="1"/>
    </xf>
    <xf numFmtId="0" fontId="26" fillId="42" borderId="3" xfId="0" applyFont="1" applyFill="1" applyBorder="1" applyAlignment="1">
      <alignment horizontal="center" wrapText="1"/>
    </xf>
    <xf numFmtId="0" fontId="26" fillId="50" borderId="2" xfId="0" applyFont="1" applyFill="1" applyBorder="1" applyAlignment="1">
      <alignment horizontal="left" vertical="center" wrapText="1"/>
    </xf>
    <xf numFmtId="0" fontId="26" fillId="50" borderId="18" xfId="0" applyFont="1" applyFill="1" applyBorder="1" applyAlignment="1">
      <alignment horizontal="left" vertical="center" wrapText="1"/>
    </xf>
    <xf numFmtId="0" fontId="26" fillId="50" borderId="3" xfId="0" applyFont="1" applyFill="1" applyBorder="1" applyAlignment="1">
      <alignment horizontal="left" vertical="center" wrapText="1"/>
    </xf>
    <xf numFmtId="0" fontId="47" fillId="27" borderId="119" xfId="0" applyFont="1" applyFill="1" applyBorder="1" applyAlignment="1">
      <alignment horizontal="center" vertical="center" wrapText="1"/>
    </xf>
    <xf numFmtId="0" fontId="47" fillId="27" borderId="120" xfId="0" applyFont="1" applyFill="1" applyBorder="1" applyAlignment="1">
      <alignment horizontal="center" vertical="center" wrapText="1"/>
    </xf>
    <xf numFmtId="0" fontId="47" fillId="27" borderId="4" xfId="0" applyFont="1" applyFill="1" applyBorder="1" applyAlignment="1">
      <alignment horizontal="center" vertical="center" wrapText="1"/>
    </xf>
    <xf numFmtId="0" fontId="26" fillId="27" borderId="119" xfId="0" applyFont="1" applyFill="1" applyBorder="1" applyAlignment="1">
      <alignment horizontal="center" vertical="center" wrapText="1"/>
    </xf>
    <xf numFmtId="0" fontId="26" fillId="27" borderId="120" xfId="0" applyFont="1" applyFill="1" applyBorder="1" applyAlignment="1">
      <alignment horizontal="center" vertical="center" wrapText="1"/>
    </xf>
    <xf numFmtId="0" fontId="26" fillId="27" borderId="4" xfId="0" applyFont="1" applyFill="1" applyBorder="1" applyAlignment="1">
      <alignment horizontal="center" vertical="center" wrapText="1"/>
    </xf>
    <xf numFmtId="0" fontId="26" fillId="49" borderId="2" xfId="0" applyFont="1" applyFill="1" applyBorder="1" applyAlignment="1">
      <alignment horizontal="center" wrapText="1"/>
    </xf>
    <xf numFmtId="0" fontId="26" fillId="49" borderId="18" xfId="0" applyFont="1" applyFill="1" applyBorder="1" applyAlignment="1">
      <alignment horizontal="center" wrapText="1"/>
    </xf>
    <xf numFmtId="0" fontId="26" fillId="49" borderId="3" xfId="0" applyFont="1" applyFill="1" applyBorder="1" applyAlignment="1">
      <alignment horizontal="center" wrapText="1"/>
    </xf>
    <xf numFmtId="17" fontId="26" fillId="30" borderId="2" xfId="0" applyNumberFormat="1" applyFont="1" applyFill="1" applyBorder="1" applyAlignment="1">
      <alignment horizontal="center" wrapText="1"/>
    </xf>
    <xf numFmtId="17" fontId="26" fillId="30" borderId="18" xfId="0" applyNumberFormat="1" applyFont="1" applyFill="1" applyBorder="1" applyAlignment="1">
      <alignment horizontal="center" wrapText="1"/>
    </xf>
    <xf numFmtId="17" fontId="26" fillId="30" borderId="3" xfId="0" applyNumberFormat="1" applyFont="1" applyFill="1" applyBorder="1" applyAlignment="1">
      <alignment horizontal="center" wrapText="1"/>
    </xf>
    <xf numFmtId="17" fontId="26" fillId="5" borderId="2" xfId="0" applyNumberFormat="1" applyFont="1" applyFill="1" applyBorder="1" applyAlignment="1">
      <alignment horizontal="center" wrapText="1"/>
    </xf>
    <xf numFmtId="17" fontId="26" fillId="5" borderId="18" xfId="0" applyNumberFormat="1" applyFont="1" applyFill="1" applyBorder="1" applyAlignment="1">
      <alignment horizontal="center" wrapText="1"/>
    </xf>
    <xf numFmtId="17" fontId="26" fillId="5" borderId="3" xfId="0" applyNumberFormat="1" applyFont="1" applyFill="1" applyBorder="1" applyAlignment="1">
      <alignment horizontal="center" wrapText="1"/>
    </xf>
    <xf numFmtId="165" fontId="125" fillId="57" borderId="2" xfId="0" applyNumberFormat="1" applyFont="1" applyFill="1" applyBorder="1" applyAlignment="1">
      <alignment horizontal="right"/>
    </xf>
    <xf numFmtId="165" fontId="125" fillId="57" borderId="18" xfId="0" applyNumberFormat="1" applyFont="1" applyFill="1" applyBorder="1" applyAlignment="1">
      <alignment horizontal="right"/>
    </xf>
    <xf numFmtId="165" fontId="113" fillId="5" borderId="147" xfId="0" applyNumberFormat="1" applyFont="1" applyFill="1" applyBorder="1" applyAlignment="1" applyProtection="1">
      <alignment horizontal="center" vertical="center" wrapText="1"/>
      <protection locked="0"/>
    </xf>
    <xf numFmtId="165" fontId="113" fillId="5" borderId="149" xfId="0" applyNumberFormat="1" applyFont="1" applyFill="1" applyBorder="1" applyAlignment="1" applyProtection="1">
      <alignment horizontal="center" vertical="center" wrapText="1"/>
      <protection locked="0"/>
    </xf>
    <xf numFmtId="165" fontId="113" fillId="5" borderId="110" xfId="0" applyNumberFormat="1" applyFont="1" applyFill="1" applyBorder="1" applyAlignment="1" applyProtection="1">
      <alignment horizontal="center" vertical="center" wrapText="1"/>
      <protection locked="0"/>
    </xf>
    <xf numFmtId="165" fontId="113" fillId="5" borderId="15" xfId="0" applyNumberFormat="1" applyFont="1" applyFill="1" applyBorder="1" applyAlignment="1" applyProtection="1">
      <alignment horizontal="center" vertical="center" wrapText="1"/>
      <protection locked="0"/>
    </xf>
    <xf numFmtId="165" fontId="113" fillId="5" borderId="57" xfId="0" applyNumberFormat="1" applyFont="1" applyFill="1" applyBorder="1" applyAlignment="1" applyProtection="1">
      <alignment horizontal="center" vertical="center" wrapText="1"/>
      <protection locked="0"/>
    </xf>
    <xf numFmtId="165" fontId="113" fillId="5" borderId="12" xfId="0" applyNumberFormat="1" applyFont="1" applyFill="1" applyBorder="1" applyAlignment="1" applyProtection="1">
      <alignment horizontal="center" vertical="center" wrapText="1"/>
      <protection locked="0"/>
    </xf>
    <xf numFmtId="0" fontId="2" fillId="46" borderId="1" xfId="0" applyFont="1" applyFill="1" applyBorder="1" applyAlignment="1" applyProtection="1">
      <alignment horizontal="center" vertical="center" wrapText="1"/>
      <protection locked="0"/>
    </xf>
    <xf numFmtId="17" fontId="2" fillId="46" borderId="2" xfId="0" applyNumberFormat="1" applyFont="1" applyFill="1" applyBorder="1" applyAlignment="1" applyProtection="1">
      <alignment horizontal="center" vertical="center" wrapText="1"/>
      <protection locked="0"/>
    </xf>
    <xf numFmtId="0" fontId="2" fillId="46" borderId="18" xfId="0" applyFont="1" applyFill="1" applyBorder="1" applyAlignment="1" applyProtection="1">
      <alignment horizontal="center" vertical="center" wrapText="1"/>
      <protection locked="0"/>
    </xf>
    <xf numFmtId="0" fontId="2" fillId="46" borderId="3" xfId="0" applyFont="1" applyFill="1" applyBorder="1" applyAlignment="1" applyProtection="1">
      <alignment horizontal="center" vertical="center" wrapText="1"/>
      <protection locked="0"/>
    </xf>
    <xf numFmtId="0" fontId="2" fillId="46" borderId="2" xfId="0" applyFont="1" applyFill="1" applyBorder="1" applyAlignment="1" applyProtection="1">
      <alignment horizontal="center" vertical="center" wrapText="1"/>
      <protection locked="0"/>
    </xf>
    <xf numFmtId="0" fontId="8" fillId="46" borderId="1" xfId="0" applyFont="1" applyFill="1" applyBorder="1" applyAlignment="1" applyProtection="1">
      <alignment horizontal="center" vertical="center" wrapText="1"/>
      <protection locked="0"/>
    </xf>
    <xf numFmtId="0" fontId="2" fillId="11" borderId="119" xfId="0" applyFont="1" applyFill="1" applyBorder="1" applyAlignment="1" applyProtection="1">
      <alignment horizontal="center" vertical="center" wrapText="1"/>
      <protection locked="0"/>
    </xf>
    <xf numFmtId="0" fontId="2" fillId="11" borderId="4" xfId="0" applyFont="1" applyFill="1" applyBorder="1" applyAlignment="1" applyProtection="1">
      <alignment horizontal="center" vertical="center" wrapText="1"/>
      <protection locked="0"/>
    </xf>
    <xf numFmtId="0" fontId="50" fillId="0" borderId="2" xfId="0" applyFont="1" applyBorder="1" applyAlignment="1">
      <alignment horizontal="center"/>
    </xf>
    <xf numFmtId="0" fontId="50" fillId="0" borderId="3" xfId="0" applyFont="1" applyBorder="1" applyAlignment="1">
      <alignment horizontal="center"/>
    </xf>
    <xf numFmtId="0" fontId="8" fillId="57" borderId="18" xfId="0" applyFont="1" applyFill="1" applyBorder="1" applyAlignment="1">
      <alignment horizontal="center" wrapText="1"/>
    </xf>
    <xf numFmtId="0" fontId="8" fillId="57" borderId="65" xfId="0" applyFont="1" applyFill="1" applyBorder="1" applyAlignment="1">
      <alignment horizontal="center" wrapText="1"/>
    </xf>
    <xf numFmtId="0" fontId="112" fillId="46" borderId="149" xfId="0" applyFont="1" applyFill="1" applyBorder="1" applyAlignment="1" applyProtection="1">
      <alignment horizontal="center" vertical="center" wrapText="1"/>
      <protection locked="0"/>
    </xf>
    <xf numFmtId="0" fontId="112" fillId="46" borderId="110" xfId="0" applyFont="1" applyFill="1" applyBorder="1" applyAlignment="1" applyProtection="1">
      <alignment horizontal="center" vertical="center" wrapText="1"/>
      <protection locked="0"/>
    </xf>
    <xf numFmtId="0" fontId="112" fillId="46" borderId="57" xfId="0" applyFont="1" applyFill="1" applyBorder="1" applyAlignment="1" applyProtection="1">
      <alignment horizontal="center" vertical="center" wrapText="1"/>
      <protection locked="0"/>
    </xf>
    <xf numFmtId="0" fontId="112" fillId="46" borderId="12" xfId="0" applyFont="1" applyFill="1" applyBorder="1" applyAlignment="1" applyProtection="1">
      <alignment horizontal="center" vertical="center" wrapText="1"/>
      <protection locked="0"/>
    </xf>
    <xf numFmtId="0" fontId="111" fillId="0" borderId="1" xfId="0" applyFont="1" applyFill="1" applyBorder="1" applyAlignment="1">
      <alignment horizontal="center" wrapText="1"/>
    </xf>
    <xf numFmtId="0" fontId="111" fillId="18" borderId="2" xfId="0" applyFont="1" applyFill="1" applyBorder="1" applyAlignment="1">
      <alignment horizontal="center" wrapText="1"/>
    </xf>
    <xf numFmtId="0" fontId="111" fillId="18" borderId="18" xfId="0" applyFont="1" applyFill="1" applyBorder="1" applyAlignment="1">
      <alignment horizontal="center" wrapText="1"/>
    </xf>
    <xf numFmtId="0" fontId="26" fillId="18" borderId="4" xfId="0" applyFont="1" applyFill="1" applyBorder="1" applyAlignment="1">
      <alignment horizontal="center" vertical="center" wrapText="1"/>
    </xf>
    <xf numFmtId="0" fontId="26" fillId="18" borderId="1" xfId="0" applyFont="1" applyFill="1" applyBorder="1" applyAlignment="1">
      <alignment horizontal="center" vertical="center" wrapText="1"/>
    </xf>
    <xf numFmtId="0" fontId="50" fillId="18" borderId="4" xfId="0" applyFont="1" applyFill="1" applyBorder="1" applyAlignment="1">
      <alignment horizontal="center" vertical="center" wrapText="1"/>
    </xf>
    <xf numFmtId="0" fontId="50" fillId="18" borderId="1" xfId="0" applyFont="1" applyFill="1" applyBorder="1" applyAlignment="1">
      <alignment horizontal="center" vertical="center" wrapText="1"/>
    </xf>
    <xf numFmtId="0" fontId="50" fillId="18" borderId="120" xfId="0" applyFont="1" applyFill="1" applyBorder="1" applyAlignment="1">
      <alignment horizontal="center" vertical="center" wrapText="1"/>
    </xf>
    <xf numFmtId="0" fontId="50" fillId="18" borderId="106" xfId="0" applyFont="1" applyFill="1" applyBorder="1" applyAlignment="1">
      <alignment horizontal="center" wrapText="1"/>
    </xf>
    <xf numFmtId="0" fontId="50" fillId="18" borderId="0" xfId="0" applyFont="1" applyFill="1" applyBorder="1" applyAlignment="1">
      <alignment horizontal="center" wrapText="1"/>
    </xf>
    <xf numFmtId="0" fontId="2" fillId="17" borderId="48" xfId="0" applyFont="1" applyFill="1" applyBorder="1" applyAlignment="1" applyProtection="1">
      <alignment horizontal="center" vertical="center" wrapText="1"/>
    </xf>
    <xf numFmtId="0" fontId="2" fillId="17" borderId="43" xfId="0" applyFont="1" applyFill="1" applyBorder="1" applyAlignment="1" applyProtection="1">
      <alignment horizontal="center" vertical="center" wrapText="1"/>
    </xf>
    <xf numFmtId="0" fontId="2" fillId="17" borderId="41" xfId="0" applyFont="1" applyFill="1" applyBorder="1" applyAlignment="1" applyProtection="1">
      <alignment horizontal="center" vertical="center" wrapText="1"/>
    </xf>
    <xf numFmtId="0" fontId="6" fillId="6" borderId="50" xfId="0" applyFont="1" applyFill="1" applyBorder="1" applyAlignment="1" applyProtection="1">
      <alignment horizontal="left" vertical="top" wrapText="1"/>
      <protection locked="0"/>
    </xf>
    <xf numFmtId="0" fontId="6" fillId="6" borderId="51" xfId="0" applyFont="1" applyFill="1" applyBorder="1" applyAlignment="1" applyProtection="1">
      <alignment horizontal="left" vertical="top" wrapText="1"/>
      <protection locked="0"/>
    </xf>
    <xf numFmtId="0" fontId="6" fillId="6" borderId="42" xfId="0" applyFont="1" applyFill="1" applyBorder="1" applyAlignment="1" applyProtection="1">
      <alignment horizontal="left" vertical="top" wrapText="1"/>
      <protection locked="0"/>
    </xf>
    <xf numFmtId="0" fontId="6" fillId="6" borderId="56" xfId="0" applyFont="1" applyFill="1" applyBorder="1" applyAlignment="1" applyProtection="1">
      <alignment horizontal="left" vertical="top" wrapText="1"/>
      <protection locked="0"/>
    </xf>
    <xf numFmtId="0" fontId="6" fillId="6" borderId="0" xfId="0" applyFont="1" applyFill="1" applyBorder="1" applyAlignment="1" applyProtection="1">
      <alignment horizontal="left" vertical="top" wrapText="1"/>
      <protection locked="0"/>
    </xf>
    <xf numFmtId="0" fontId="6" fillId="6" borderId="49" xfId="0" applyFont="1" applyFill="1" applyBorder="1" applyAlignment="1" applyProtection="1">
      <alignment horizontal="left" vertical="top" wrapText="1"/>
      <protection locked="0"/>
    </xf>
    <xf numFmtId="0" fontId="6" fillId="6" borderId="52" xfId="0" applyFont="1" applyFill="1" applyBorder="1" applyAlignment="1" applyProtection="1">
      <alignment horizontal="left" vertical="top" wrapText="1"/>
      <protection locked="0"/>
    </xf>
    <xf numFmtId="0" fontId="6" fillId="6" borderId="40" xfId="0" applyFont="1" applyFill="1" applyBorder="1" applyAlignment="1" applyProtection="1">
      <alignment horizontal="left" vertical="top" wrapText="1"/>
      <protection locked="0"/>
    </xf>
    <xf numFmtId="0" fontId="6" fillId="6" borderId="44" xfId="0" applyFont="1" applyFill="1" applyBorder="1" applyAlignment="1" applyProtection="1">
      <alignment horizontal="left" vertical="top" wrapText="1"/>
      <protection locked="0"/>
    </xf>
    <xf numFmtId="0" fontId="2" fillId="6" borderId="50" xfId="0" applyFont="1" applyFill="1" applyBorder="1" applyAlignment="1" applyProtection="1">
      <alignment horizontal="left" vertical="top"/>
      <protection locked="0"/>
    </xf>
    <xf numFmtId="0" fontId="2" fillId="6" borderId="51" xfId="0" applyFont="1" applyFill="1" applyBorder="1" applyAlignment="1" applyProtection="1">
      <alignment horizontal="left" vertical="top"/>
      <protection locked="0"/>
    </xf>
    <xf numFmtId="0" fontId="2" fillId="6" borderId="56" xfId="0" applyFont="1" applyFill="1" applyBorder="1" applyAlignment="1" applyProtection="1">
      <alignment horizontal="left" vertical="top"/>
      <protection locked="0"/>
    </xf>
    <xf numFmtId="0" fontId="2" fillId="6" borderId="0" xfId="0" applyFont="1" applyFill="1" applyBorder="1" applyAlignment="1" applyProtection="1">
      <alignment horizontal="left" vertical="top"/>
      <protection locked="0"/>
    </xf>
    <xf numFmtId="0" fontId="2" fillId="6" borderId="52" xfId="0" applyFont="1" applyFill="1" applyBorder="1" applyAlignment="1" applyProtection="1">
      <alignment horizontal="left" vertical="top"/>
      <protection locked="0"/>
    </xf>
    <xf numFmtId="0" fontId="2" fillId="6" borderId="40" xfId="0" applyFont="1" applyFill="1" applyBorder="1" applyAlignment="1" applyProtection="1">
      <alignment horizontal="left" vertical="top"/>
      <protection locked="0"/>
    </xf>
    <xf numFmtId="0" fontId="2" fillId="6" borderId="95" xfId="0" applyFont="1" applyFill="1" applyBorder="1" applyAlignment="1" applyProtection="1">
      <alignment horizontal="center" vertical="top" wrapText="1"/>
      <protection locked="0"/>
    </xf>
    <xf numFmtId="0" fontId="2" fillId="6" borderId="46" xfId="0" applyFont="1" applyFill="1" applyBorder="1" applyAlignment="1" applyProtection="1">
      <alignment horizontal="center" vertical="top" wrapText="1"/>
      <protection locked="0"/>
    </xf>
    <xf numFmtId="0" fontId="2" fillId="6" borderId="47" xfId="0" applyFont="1" applyFill="1" applyBorder="1" applyAlignment="1" applyProtection="1">
      <alignment horizontal="center" vertical="top" wrapText="1"/>
      <protection locked="0"/>
    </xf>
    <xf numFmtId="0" fontId="2" fillId="6" borderId="95" xfId="0" applyFont="1" applyFill="1" applyBorder="1" applyAlignment="1" applyProtection="1">
      <alignment horizontal="left" vertical="top" wrapText="1"/>
      <protection locked="0"/>
    </xf>
    <xf numFmtId="0" fontId="3" fillId="0" borderId="46" xfId="0" applyFont="1" applyBorder="1" applyAlignment="1">
      <alignment horizontal="left" vertical="top" wrapText="1"/>
    </xf>
    <xf numFmtId="0" fontId="3" fillId="0" borderId="47" xfId="0" applyFont="1" applyBorder="1" applyAlignment="1">
      <alignment horizontal="left" vertical="top" wrapText="1"/>
    </xf>
    <xf numFmtId="0" fontId="2" fillId="3" borderId="56" xfId="0" applyFont="1" applyFill="1" applyBorder="1" applyAlignment="1" applyProtection="1">
      <alignment horizontal="center" vertical="center"/>
      <protection locked="0"/>
    </xf>
    <xf numFmtId="0" fontId="2" fillId="3" borderId="0" xfId="0" applyFont="1" applyFill="1" applyBorder="1" applyAlignment="1" applyProtection="1">
      <alignment horizontal="center" vertical="center"/>
      <protection locked="0"/>
    </xf>
    <xf numFmtId="0" fontId="2" fillId="11" borderId="50" xfId="0" applyFont="1" applyFill="1" applyBorder="1" applyAlignment="1" applyProtection="1">
      <alignment horizontal="center" vertical="center"/>
      <protection locked="0"/>
    </xf>
    <xf numFmtId="0" fontId="2" fillId="11" borderId="51" xfId="0" applyFont="1" applyFill="1" applyBorder="1" applyAlignment="1" applyProtection="1">
      <alignment horizontal="center" vertical="center"/>
      <protection locked="0"/>
    </xf>
    <xf numFmtId="0" fontId="2" fillId="11" borderId="46" xfId="0" applyFont="1" applyFill="1" applyBorder="1" applyAlignment="1" applyProtection="1">
      <alignment horizontal="center" vertical="center"/>
      <protection locked="0"/>
    </xf>
    <xf numFmtId="0" fontId="2" fillId="19" borderId="147" xfId="0" applyFont="1" applyFill="1" applyBorder="1" applyAlignment="1" applyProtection="1">
      <alignment horizontal="center" vertical="center"/>
      <protection locked="0"/>
    </xf>
    <xf numFmtId="0" fontId="2" fillId="19" borderId="149" xfId="0" applyFont="1" applyFill="1" applyBorder="1" applyAlignment="1" applyProtection="1">
      <alignment horizontal="center" vertical="center"/>
      <protection locked="0"/>
    </xf>
    <xf numFmtId="0" fontId="2" fillId="19" borderId="110" xfId="0" applyFont="1" applyFill="1" applyBorder="1" applyAlignment="1" applyProtection="1">
      <alignment horizontal="center" vertical="center"/>
      <protection locked="0"/>
    </xf>
    <xf numFmtId="0" fontId="2" fillId="44" borderId="147" xfId="0" applyFont="1" applyFill="1" applyBorder="1" applyAlignment="1" applyProtection="1">
      <alignment horizontal="center" vertical="center"/>
      <protection locked="0"/>
    </xf>
    <xf numFmtId="0" fontId="2" fillId="44" borderId="149" xfId="0" applyFont="1" applyFill="1" applyBorder="1" applyAlignment="1" applyProtection="1">
      <alignment horizontal="center" vertical="center"/>
      <protection locked="0"/>
    </xf>
    <xf numFmtId="0" fontId="2" fillId="44" borderId="110" xfId="0" applyFont="1" applyFill="1" applyBorder="1" applyAlignment="1" applyProtection="1">
      <alignment horizontal="center" vertical="center"/>
      <protection locked="0"/>
    </xf>
    <xf numFmtId="0" fontId="2" fillId="23" borderId="55" xfId="0" applyFont="1" applyFill="1" applyBorder="1" applyAlignment="1" applyProtection="1">
      <alignment horizontal="center" vertical="center" wrapText="1"/>
      <protection locked="0"/>
    </xf>
    <xf numFmtId="0" fontId="3" fillId="15" borderId="48" xfId="0" applyFont="1" applyFill="1" applyBorder="1" applyAlignment="1" applyProtection="1">
      <alignment horizontal="center" vertical="center" wrapText="1"/>
      <protection locked="0"/>
    </xf>
    <xf numFmtId="0" fontId="2" fillId="15" borderId="119" xfId="0" applyFont="1" applyFill="1" applyBorder="1" applyAlignment="1" applyProtection="1">
      <alignment horizontal="center" vertical="center" wrapText="1"/>
    </xf>
    <xf numFmtId="0" fontId="2" fillId="15" borderId="120" xfId="0" applyFont="1" applyFill="1" applyBorder="1" applyAlignment="1" applyProtection="1">
      <alignment horizontal="center" vertical="center" wrapText="1"/>
    </xf>
    <xf numFmtId="0" fontId="2" fillId="15" borderId="4" xfId="0" applyFont="1" applyFill="1" applyBorder="1" applyAlignment="1" applyProtection="1">
      <alignment horizontal="center" vertical="center" wrapText="1"/>
    </xf>
    <xf numFmtId="0" fontId="2" fillId="17" borderId="119" xfId="0" applyFont="1" applyFill="1" applyBorder="1" applyAlignment="1" applyProtection="1">
      <alignment horizontal="center" vertical="center" wrapText="1"/>
    </xf>
    <xf numFmtId="0" fontId="2" fillId="17" borderId="120" xfId="0" applyFont="1" applyFill="1" applyBorder="1" applyAlignment="1" applyProtection="1">
      <alignment horizontal="center" vertical="center" wrapText="1"/>
    </xf>
    <xf numFmtId="0" fontId="2" fillId="17" borderId="4" xfId="0" applyFont="1" applyFill="1" applyBorder="1" applyAlignment="1" applyProtection="1">
      <alignment horizontal="center" vertical="center" wrapText="1"/>
    </xf>
    <xf numFmtId="0" fontId="3" fillId="16" borderId="55" xfId="0" applyFont="1" applyFill="1" applyBorder="1" applyAlignment="1" applyProtection="1">
      <alignment horizontal="center" vertical="center" wrapText="1"/>
      <protection locked="0"/>
    </xf>
    <xf numFmtId="165" fontId="2" fillId="42" borderId="105" xfId="0" applyNumberFormat="1" applyFont="1" applyFill="1" applyBorder="1" applyAlignment="1" applyProtection="1">
      <alignment horizontal="center" vertical="center" wrapText="1"/>
      <protection locked="0"/>
    </xf>
    <xf numFmtId="165" fontId="2" fillId="42" borderId="51" xfId="0" applyNumberFormat="1" applyFont="1" applyFill="1" applyBorder="1" applyAlignment="1" applyProtection="1">
      <alignment horizontal="center" vertical="center" wrapText="1"/>
      <protection locked="0"/>
    </xf>
    <xf numFmtId="165" fontId="2" fillId="42" borderId="42" xfId="0" applyNumberFormat="1" applyFont="1" applyFill="1" applyBorder="1" applyAlignment="1" applyProtection="1">
      <alignment horizontal="center" vertical="center" wrapText="1"/>
      <protection locked="0"/>
    </xf>
    <xf numFmtId="0" fontId="2" fillId="16" borderId="55" xfId="0" applyFont="1" applyFill="1" applyBorder="1" applyAlignment="1" applyProtection="1">
      <alignment horizontal="center" vertical="center" wrapText="1"/>
      <protection locked="0"/>
    </xf>
    <xf numFmtId="0" fontId="6" fillId="17" borderId="119" xfId="0" applyFont="1" applyFill="1" applyBorder="1" applyAlignment="1" applyProtection="1">
      <alignment horizontal="center" vertical="center" wrapText="1"/>
    </xf>
    <xf numFmtId="0" fontId="6" fillId="17" borderId="120" xfId="0" applyFont="1" applyFill="1" applyBorder="1" applyAlignment="1" applyProtection="1">
      <alignment horizontal="center" vertical="center" wrapText="1"/>
    </xf>
    <xf numFmtId="0" fontId="6" fillId="17" borderId="4" xfId="0" applyFont="1" applyFill="1" applyBorder="1" applyAlignment="1" applyProtection="1">
      <alignment horizontal="center" vertical="center" wrapText="1"/>
    </xf>
    <xf numFmtId="0" fontId="16" fillId="23" borderId="55" xfId="0" applyFont="1" applyFill="1" applyBorder="1" applyAlignment="1" applyProtection="1">
      <alignment horizontal="center" vertical="center" wrapText="1"/>
      <protection locked="0"/>
    </xf>
    <xf numFmtId="0" fontId="7" fillId="15" borderId="48" xfId="0" applyFont="1" applyFill="1" applyBorder="1" applyAlignment="1" applyProtection="1">
      <alignment horizontal="center" vertical="center" wrapText="1"/>
      <protection locked="0"/>
    </xf>
    <xf numFmtId="0" fontId="6" fillId="17" borderId="1" xfId="0" applyFont="1" applyFill="1" applyBorder="1" applyAlignment="1" applyProtection="1">
      <alignment horizontal="center" vertical="center" wrapText="1"/>
    </xf>
    <xf numFmtId="0" fontId="5" fillId="16" borderId="55" xfId="0" applyFont="1" applyFill="1" applyBorder="1" applyAlignment="1" applyProtection="1">
      <alignment horizontal="center" vertical="center" wrapText="1"/>
      <protection locked="0"/>
    </xf>
    <xf numFmtId="165" fontId="4" fillId="42" borderId="105" xfId="0" applyNumberFormat="1" applyFont="1" applyFill="1" applyBorder="1" applyAlignment="1" applyProtection="1">
      <alignment horizontal="center" vertical="center" wrapText="1"/>
      <protection locked="0"/>
    </xf>
    <xf numFmtId="165" fontId="4" fillId="42" borderId="51" xfId="0" applyNumberFormat="1" applyFont="1" applyFill="1" applyBorder="1" applyAlignment="1" applyProtection="1">
      <alignment horizontal="center" vertical="center" wrapText="1"/>
      <protection locked="0"/>
    </xf>
    <xf numFmtId="165" fontId="4" fillId="42" borderId="42" xfId="0" applyNumberFormat="1" applyFont="1" applyFill="1" applyBorder="1" applyAlignment="1" applyProtection="1">
      <alignment horizontal="center" vertical="center" wrapText="1"/>
      <protection locked="0"/>
    </xf>
    <xf numFmtId="0" fontId="4" fillId="16" borderId="55" xfId="0" applyFont="1" applyFill="1" applyBorder="1" applyAlignment="1" applyProtection="1">
      <alignment horizontal="center" vertical="center" wrapText="1"/>
      <protection locked="0"/>
    </xf>
    <xf numFmtId="0" fontId="6" fillId="6" borderId="95" xfId="0" applyFont="1" applyFill="1" applyBorder="1" applyAlignment="1" applyProtection="1">
      <alignment horizontal="center" vertical="top" wrapText="1"/>
      <protection locked="0"/>
    </xf>
    <xf numFmtId="0" fontId="6" fillId="6" borderId="46" xfId="0" applyFont="1" applyFill="1" applyBorder="1" applyAlignment="1" applyProtection="1">
      <alignment horizontal="center" vertical="top" wrapText="1"/>
      <protection locked="0"/>
    </xf>
    <xf numFmtId="0" fontId="6" fillId="6" borderId="47" xfId="0" applyFont="1" applyFill="1" applyBorder="1" applyAlignment="1" applyProtection="1">
      <alignment horizontal="center" vertical="top" wrapText="1"/>
      <protection locked="0"/>
    </xf>
    <xf numFmtId="0" fontId="16" fillId="3" borderId="56" xfId="0" applyFont="1" applyFill="1" applyBorder="1" applyAlignment="1" applyProtection="1">
      <alignment horizontal="center" vertical="center"/>
      <protection locked="0"/>
    </xf>
    <xf numFmtId="0" fontId="16" fillId="3" borderId="0" xfId="0" applyFont="1" applyFill="1" applyBorder="1" applyAlignment="1" applyProtection="1">
      <alignment horizontal="center" vertical="center"/>
      <protection locked="0"/>
    </xf>
    <xf numFmtId="0" fontId="36" fillId="11" borderId="50" xfId="0" applyFont="1" applyFill="1" applyBorder="1" applyAlignment="1" applyProtection="1">
      <alignment horizontal="center" vertical="center"/>
      <protection locked="0"/>
    </xf>
    <xf numFmtId="0" fontId="36" fillId="11" borderId="51" xfId="0" applyFont="1" applyFill="1" applyBorder="1" applyAlignment="1" applyProtection="1">
      <alignment horizontal="center" vertical="center"/>
      <protection locked="0"/>
    </xf>
    <xf numFmtId="0" fontId="36" fillId="11" borderId="46" xfId="0" applyFont="1" applyFill="1" applyBorder="1" applyAlignment="1" applyProtection="1">
      <alignment horizontal="center" vertical="center"/>
      <protection locked="0"/>
    </xf>
    <xf numFmtId="0" fontId="16" fillId="19" borderId="147" xfId="0" applyFont="1" applyFill="1" applyBorder="1" applyAlignment="1" applyProtection="1">
      <alignment horizontal="center" vertical="center"/>
      <protection locked="0"/>
    </xf>
    <xf numFmtId="0" fontId="16" fillId="19" borderId="149" xfId="0" applyFont="1" applyFill="1" applyBorder="1" applyAlignment="1" applyProtection="1">
      <alignment horizontal="center" vertical="center"/>
      <protection locked="0"/>
    </xf>
    <xf numFmtId="0" fontId="16" fillId="19" borderId="110" xfId="0" applyFont="1" applyFill="1" applyBorder="1" applyAlignment="1" applyProtection="1">
      <alignment horizontal="center" vertical="center"/>
      <protection locked="0"/>
    </xf>
    <xf numFmtId="0" fontId="16" fillId="44" borderId="147" xfId="0" applyFont="1" applyFill="1" applyBorder="1" applyAlignment="1" applyProtection="1">
      <alignment horizontal="center" vertical="center"/>
      <protection locked="0"/>
    </xf>
    <xf numFmtId="0" fontId="16" fillId="44" borderId="149" xfId="0" applyFont="1" applyFill="1" applyBorder="1" applyAlignment="1" applyProtection="1">
      <alignment horizontal="center" vertical="center"/>
      <protection locked="0"/>
    </xf>
    <xf numFmtId="0" fontId="16" fillId="44" borderId="110" xfId="0" applyFont="1" applyFill="1" applyBorder="1" applyAlignment="1" applyProtection="1">
      <alignment horizontal="center" vertical="center"/>
      <protection locked="0"/>
    </xf>
    <xf numFmtId="0" fontId="6" fillId="6" borderId="50" xfId="0" applyFont="1" applyFill="1" applyBorder="1" applyAlignment="1" applyProtection="1">
      <alignment horizontal="left" vertical="top"/>
      <protection locked="0"/>
    </xf>
    <xf numFmtId="0" fontId="6" fillId="6" borderId="51" xfId="0" applyFont="1" applyFill="1" applyBorder="1" applyAlignment="1" applyProtection="1">
      <alignment horizontal="left" vertical="top"/>
      <protection locked="0"/>
    </xf>
    <xf numFmtId="0" fontId="6" fillId="6" borderId="56" xfId="0" applyFont="1" applyFill="1" applyBorder="1" applyAlignment="1" applyProtection="1">
      <alignment horizontal="left" vertical="top"/>
      <protection locked="0"/>
    </xf>
    <xf numFmtId="0" fontId="6" fillId="6" borderId="0" xfId="0" applyFont="1" applyFill="1" applyBorder="1" applyAlignment="1" applyProtection="1">
      <alignment horizontal="left" vertical="top"/>
      <protection locked="0"/>
    </xf>
    <xf numFmtId="0" fontId="6" fillId="6" borderId="52" xfId="0" applyFont="1" applyFill="1" applyBorder="1" applyAlignment="1" applyProtection="1">
      <alignment horizontal="left" vertical="top"/>
      <protection locked="0"/>
    </xf>
    <xf numFmtId="0" fontId="6" fillId="6" borderId="40" xfId="0" applyFont="1" applyFill="1" applyBorder="1" applyAlignment="1" applyProtection="1">
      <alignment horizontal="left" vertical="top"/>
      <protection locked="0"/>
    </xf>
    <xf numFmtId="0" fontId="6" fillId="6" borderId="95" xfId="0" applyFont="1" applyFill="1" applyBorder="1" applyAlignment="1" applyProtection="1">
      <alignment horizontal="left" vertical="top" wrapText="1"/>
      <protection locked="0"/>
    </xf>
    <xf numFmtId="0" fontId="0" fillId="0" borderId="46" xfId="0" applyBorder="1" applyAlignment="1">
      <alignment horizontal="left" vertical="top" wrapText="1"/>
    </xf>
    <xf numFmtId="0" fontId="0" fillId="0" borderId="47" xfId="0" applyBorder="1" applyAlignment="1">
      <alignment horizontal="left" vertical="top" wrapText="1"/>
    </xf>
    <xf numFmtId="0" fontId="6" fillId="15" borderId="119" xfId="0" applyFont="1" applyFill="1" applyBorder="1" applyAlignment="1" applyProtection="1">
      <alignment horizontal="center" vertical="center" wrapText="1"/>
    </xf>
    <xf numFmtId="0" fontId="6" fillId="15" borderId="120" xfId="0" applyFont="1" applyFill="1" applyBorder="1" applyAlignment="1" applyProtection="1">
      <alignment horizontal="center" vertical="center" wrapText="1"/>
    </xf>
    <xf numFmtId="0" fontId="6" fillId="15" borderId="4" xfId="0" applyFont="1" applyFill="1" applyBorder="1" applyAlignment="1" applyProtection="1">
      <alignment horizontal="center" vertical="center" wrapText="1"/>
    </xf>
    <xf numFmtId="0" fontId="6" fillId="0" borderId="0" xfId="0" applyFont="1" applyFill="1" applyBorder="1" applyAlignment="1" applyProtection="1">
      <alignment horizontal="center" vertical="center" wrapText="1"/>
    </xf>
    <xf numFmtId="0" fontId="4" fillId="17" borderId="146" xfId="0" applyFont="1" applyFill="1" applyBorder="1" applyAlignment="1" applyProtection="1">
      <alignment horizontal="center" vertical="center" wrapText="1"/>
    </xf>
    <xf numFmtId="0" fontId="4" fillId="17" borderId="74" xfId="0" applyFont="1" applyFill="1" applyBorder="1" applyAlignment="1" applyProtection="1">
      <alignment horizontal="center" vertical="center" wrapText="1"/>
    </xf>
    <xf numFmtId="0" fontId="4" fillId="17" borderId="62" xfId="0" applyFont="1" applyFill="1" applyBorder="1" applyAlignment="1" applyProtection="1">
      <alignment horizontal="center" vertical="center" wrapText="1"/>
    </xf>
    <xf numFmtId="0" fontId="4" fillId="17" borderId="64" xfId="0" applyFont="1" applyFill="1" applyBorder="1" applyAlignment="1" applyProtection="1">
      <alignment horizontal="center" vertical="center" wrapText="1"/>
    </xf>
    <xf numFmtId="0" fontId="4" fillId="17" borderId="66" xfId="0" applyFont="1" applyFill="1" applyBorder="1" applyAlignment="1" applyProtection="1">
      <alignment horizontal="center" vertical="center" wrapText="1"/>
    </xf>
    <xf numFmtId="1" fontId="4" fillId="11" borderId="1" xfId="0" applyNumberFormat="1" applyFont="1" applyFill="1" applyBorder="1" applyAlignment="1" applyProtection="1">
      <alignment horizontal="right"/>
      <protection locked="0"/>
    </xf>
    <xf numFmtId="1" fontId="4" fillId="44" borderId="119" xfId="0" applyNumberFormat="1" applyFont="1" applyFill="1" applyBorder="1" applyAlignment="1" applyProtection="1">
      <alignment horizontal="right"/>
      <protection locked="0"/>
    </xf>
    <xf numFmtId="1" fontId="4" fillId="44" borderId="119" xfId="0" applyNumberFormat="1" applyFont="1" applyFill="1" applyBorder="1" applyAlignment="1" applyProtection="1">
      <alignment horizontal="right" wrapText="1"/>
      <protection locked="0"/>
    </xf>
    <xf numFmtId="1" fontId="4" fillId="16" borderId="143" xfId="0" applyNumberFormat="1" applyFont="1" applyFill="1" applyBorder="1" applyAlignment="1" applyProtection="1">
      <alignment horizontal="right" wrapText="1"/>
      <protection locked="0"/>
    </xf>
    <xf numFmtId="1" fontId="4" fillId="16" borderId="143" xfId="0" applyNumberFormat="1" applyFont="1" applyFill="1" applyBorder="1" applyAlignment="1" applyProtection="1">
      <alignment horizontal="right"/>
      <protection locked="0"/>
    </xf>
    <xf numFmtId="1" fontId="4" fillId="16" borderId="92" xfId="0" applyNumberFormat="1" applyFont="1" applyFill="1" applyBorder="1" applyAlignment="1" applyProtection="1">
      <alignment horizontal="right"/>
      <protection locked="0"/>
    </xf>
    <xf numFmtId="1" fontId="4" fillId="16" borderId="131" xfId="0" applyNumberFormat="1" applyFont="1" applyFill="1" applyBorder="1" applyAlignment="1" applyProtection="1">
      <alignment horizontal="right"/>
      <protection locked="0"/>
    </xf>
    <xf numFmtId="1" fontId="4" fillId="16" borderId="96" xfId="0" applyNumberFormat="1" applyFont="1" applyFill="1" applyBorder="1" applyAlignment="1" applyProtection="1">
      <alignment horizontal="right"/>
      <protection locked="0"/>
    </xf>
    <xf numFmtId="1" fontId="4" fillId="23" borderId="143" xfId="0" applyNumberFormat="1" applyFont="1" applyFill="1" applyBorder="1" applyAlignment="1" applyProtection="1">
      <alignment horizontal="right" wrapText="1"/>
      <protection locked="0"/>
    </xf>
    <xf numFmtId="1" fontId="4" fillId="23" borderId="90" xfId="0" applyNumberFormat="1" applyFont="1" applyFill="1" applyBorder="1" applyAlignment="1" applyProtection="1">
      <alignment horizontal="right" wrapText="1"/>
      <protection locked="0"/>
    </xf>
    <xf numFmtId="0" fontId="4" fillId="15" borderId="62" xfId="0" applyFont="1" applyFill="1" applyBorder="1" applyAlignment="1" applyProtection="1">
      <alignment horizontal="center" vertical="center" wrapText="1"/>
      <protection locked="0"/>
    </xf>
    <xf numFmtId="0" fontId="4" fillId="15" borderId="146" xfId="0"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protection locked="0"/>
    </xf>
    <xf numFmtId="1" fontId="4" fillId="19" borderId="119" xfId="0" applyNumberFormat="1" applyFont="1" applyFill="1" applyBorder="1" applyAlignment="1" applyProtection="1">
      <alignment horizontal="right"/>
      <protection locked="0"/>
    </xf>
    <xf numFmtId="165" fontId="4" fillId="42" borderId="143" xfId="0" applyNumberFormat="1" applyFont="1" applyFill="1" applyBorder="1" applyAlignment="1" applyProtection="1">
      <alignment horizontal="center" vertical="center" wrapText="1"/>
      <protection locked="0"/>
    </xf>
    <xf numFmtId="0" fontId="4" fillId="16" borderId="143" xfId="0" applyFont="1" applyFill="1" applyBorder="1" applyAlignment="1" applyProtection="1">
      <alignment horizontal="center" vertical="center" wrapText="1"/>
      <protection locked="0"/>
    </xf>
    <xf numFmtId="0" fontId="4" fillId="15" borderId="89" xfId="0" applyFont="1" applyFill="1" applyBorder="1" applyAlignment="1" applyProtection="1">
      <alignment horizontal="center" vertical="center" wrapText="1"/>
    </xf>
    <xf numFmtId="0" fontId="4" fillId="15" borderId="64" xfId="0" applyFont="1" applyFill="1" applyBorder="1" applyAlignment="1" applyProtection="1">
      <alignment horizontal="center" vertical="center" wrapText="1"/>
    </xf>
    <xf numFmtId="0" fontId="4" fillId="15" borderId="66" xfId="0" applyFont="1" applyFill="1" applyBorder="1" applyAlignment="1" applyProtection="1">
      <alignment horizontal="center" vertical="center" wrapText="1"/>
    </xf>
    <xf numFmtId="0" fontId="4" fillId="17" borderId="89" xfId="0" applyFont="1" applyFill="1" applyBorder="1" applyAlignment="1" applyProtection="1">
      <alignment horizontal="center" vertical="center" wrapText="1"/>
    </xf>
    <xf numFmtId="0" fontId="7" fillId="17" borderId="41" xfId="0" applyFont="1" applyFill="1" applyBorder="1" applyAlignment="1" applyProtection="1">
      <alignment horizontal="center" vertical="center" wrapText="1"/>
    </xf>
    <xf numFmtId="0" fontId="7" fillId="17" borderId="48" xfId="0" applyFont="1" applyFill="1" applyBorder="1" applyAlignment="1" applyProtection="1">
      <alignment horizontal="center" vertical="center" wrapText="1"/>
    </xf>
    <xf numFmtId="0" fontId="2" fillId="15" borderId="127" xfId="0" applyFont="1" applyFill="1" applyBorder="1" applyAlignment="1" applyProtection="1">
      <alignment horizontal="center" vertical="center" wrapText="1"/>
    </xf>
    <xf numFmtId="0" fontId="4" fillId="23" borderId="55" xfId="0" applyFont="1" applyFill="1" applyBorder="1" applyAlignment="1" applyProtection="1">
      <alignment horizontal="center" vertical="center" wrapText="1"/>
      <protection locked="0"/>
    </xf>
    <xf numFmtId="17" fontId="5" fillId="16" borderId="55" xfId="0" applyNumberFormat="1" applyFont="1" applyFill="1" applyBorder="1" applyAlignment="1" applyProtection="1">
      <alignment horizontal="center" vertical="center" wrapText="1"/>
      <protection locked="0"/>
    </xf>
    <xf numFmtId="0" fontId="6" fillId="17" borderId="41" xfId="0" applyFont="1" applyFill="1" applyBorder="1" applyAlignment="1" applyProtection="1">
      <alignment horizontal="center" vertical="center" wrapText="1"/>
    </xf>
    <xf numFmtId="0" fontId="6" fillId="17" borderId="43" xfId="0" applyFont="1" applyFill="1" applyBorder="1" applyAlignment="1" applyProtection="1">
      <alignment horizontal="center" vertical="center" wrapText="1"/>
    </xf>
    <xf numFmtId="0" fontId="6" fillId="17" borderId="48" xfId="0" applyFont="1" applyFill="1" applyBorder="1" applyAlignment="1" applyProtection="1">
      <alignment horizontal="center" vertical="center" wrapText="1"/>
    </xf>
    <xf numFmtId="0" fontId="7" fillId="15" borderId="43" xfId="0" applyFont="1" applyFill="1" applyBorder="1" applyAlignment="1" applyProtection="1">
      <alignment horizontal="center" vertical="center" wrapText="1"/>
      <protection locked="0"/>
    </xf>
    <xf numFmtId="0" fontId="43" fillId="23" borderId="119" xfId="0" applyFont="1" applyFill="1" applyBorder="1" applyAlignment="1">
      <alignment horizontal="center" vertical="center" wrapText="1"/>
    </xf>
    <xf numFmtId="0" fontId="43" fillId="23" borderId="120" xfId="0" applyFont="1" applyFill="1" applyBorder="1" applyAlignment="1">
      <alignment horizontal="center" vertical="center" wrapText="1"/>
    </xf>
    <xf numFmtId="0" fontId="43" fillId="23" borderId="4" xfId="0" applyFont="1" applyFill="1" applyBorder="1" applyAlignment="1">
      <alignment horizontal="center" vertical="center" wrapText="1"/>
    </xf>
    <xf numFmtId="0" fontId="2" fillId="15" borderId="41" xfId="0" applyFont="1" applyFill="1" applyBorder="1" applyAlignment="1" applyProtection="1">
      <alignment horizontal="center" vertical="center" wrapText="1"/>
    </xf>
    <xf numFmtId="0" fontId="2" fillId="15" borderId="48" xfId="0" applyFont="1" applyFill="1" applyBorder="1" applyAlignment="1" applyProtection="1">
      <alignment horizontal="center" vertical="center" wrapText="1"/>
    </xf>
    <xf numFmtId="0" fontId="6" fillId="6" borderId="95" xfId="0" applyFont="1" applyFill="1" applyBorder="1" applyAlignment="1" applyProtection="1">
      <alignment vertical="top" wrapText="1"/>
      <protection locked="0"/>
    </xf>
    <xf numFmtId="0" fontId="6" fillId="6" borderId="46" xfId="0" applyFont="1" applyFill="1" applyBorder="1" applyAlignment="1" applyProtection="1">
      <alignment vertical="top" wrapText="1"/>
      <protection locked="0"/>
    </xf>
    <xf numFmtId="0" fontId="6" fillId="6" borderId="47" xfId="0" applyFont="1" applyFill="1" applyBorder="1" applyAlignment="1" applyProtection="1">
      <alignment vertical="top" wrapText="1"/>
      <protection locked="0"/>
    </xf>
    <xf numFmtId="0" fontId="43" fillId="53" borderId="119" xfId="0" applyFont="1" applyFill="1" applyBorder="1" applyAlignment="1">
      <alignment horizontal="center" vertical="center" wrapText="1"/>
    </xf>
    <xf numFmtId="0" fontId="43" fillId="53" borderId="120" xfId="0" applyFont="1" applyFill="1" applyBorder="1" applyAlignment="1">
      <alignment horizontal="center" vertical="center" wrapText="1"/>
    </xf>
    <xf numFmtId="0" fontId="43" fillId="53" borderId="4" xfId="0" applyFont="1" applyFill="1" applyBorder="1" applyAlignment="1">
      <alignment horizontal="center" vertical="center" wrapText="1"/>
    </xf>
    <xf numFmtId="0" fontId="43" fillId="54" borderId="147" xfId="0" applyFont="1" applyFill="1" applyBorder="1" applyAlignment="1">
      <alignment horizontal="center" vertical="center" wrapText="1"/>
    </xf>
    <xf numFmtId="0" fontId="43" fillId="54" borderId="106" xfId="0" applyFont="1" applyFill="1" applyBorder="1" applyAlignment="1">
      <alignment horizontal="center" vertical="center" wrapText="1"/>
    </xf>
    <xf numFmtId="165" fontId="4" fillId="42" borderId="95" xfId="0" applyNumberFormat="1" applyFont="1" applyFill="1" applyBorder="1" applyAlignment="1" applyProtection="1">
      <alignment horizontal="center" vertical="center" wrapText="1"/>
      <protection locked="0"/>
    </xf>
    <xf numFmtId="165" fontId="4" fillId="42" borderId="46" xfId="0" applyNumberFormat="1" applyFont="1" applyFill="1" applyBorder="1" applyAlignment="1" applyProtection="1">
      <alignment horizontal="center" vertical="center" wrapText="1"/>
      <protection locked="0"/>
    </xf>
    <xf numFmtId="165" fontId="4" fillId="42" borderId="47" xfId="0" applyNumberFormat="1" applyFont="1" applyFill="1" applyBorder="1" applyAlignment="1" applyProtection="1">
      <alignment horizontal="center" vertical="center" wrapText="1"/>
      <protection locked="0"/>
    </xf>
    <xf numFmtId="0" fontId="43" fillId="53" borderId="1" xfId="0" applyFont="1" applyFill="1" applyBorder="1" applyAlignment="1">
      <alignment horizontal="left" vertical="center" wrapText="1"/>
    </xf>
    <xf numFmtId="0" fontId="7" fillId="16" borderId="55" xfId="0" applyFont="1" applyFill="1" applyBorder="1" applyAlignment="1" applyProtection="1">
      <alignment horizontal="center" vertical="center" wrapText="1"/>
      <protection locked="0"/>
    </xf>
    <xf numFmtId="0" fontId="4" fillId="17" borderId="119" xfId="0" applyFont="1" applyFill="1" applyBorder="1" applyAlignment="1" applyProtection="1">
      <alignment horizontal="center" vertical="center" wrapText="1"/>
    </xf>
    <xf numFmtId="0" fontId="4" fillId="17" borderId="120" xfId="0" applyFont="1" applyFill="1" applyBorder="1" applyAlignment="1" applyProtection="1">
      <alignment horizontal="center" vertical="center" wrapText="1"/>
    </xf>
    <xf numFmtId="0" fontId="4" fillId="17" borderId="4" xfId="0" applyFont="1" applyFill="1" applyBorder="1" applyAlignment="1" applyProtection="1">
      <alignment horizontal="center" vertical="center" wrapText="1"/>
    </xf>
    <xf numFmtId="0" fontId="6" fillId="6" borderId="46" xfId="0" applyFont="1" applyFill="1" applyBorder="1" applyAlignment="1" applyProtection="1">
      <alignment horizontal="left" vertical="top" wrapText="1"/>
      <protection locked="0"/>
    </xf>
    <xf numFmtId="0" fontId="6" fillId="6" borderId="47" xfId="0" applyFont="1" applyFill="1" applyBorder="1" applyAlignment="1" applyProtection="1">
      <alignment horizontal="left" vertical="top" wrapText="1"/>
      <protection locked="0"/>
    </xf>
    <xf numFmtId="0" fontId="6" fillId="44" borderId="147" xfId="0" applyFont="1" applyFill="1" applyBorder="1" applyAlignment="1" applyProtection="1">
      <alignment horizontal="center" vertical="center"/>
      <protection locked="0"/>
    </xf>
    <xf numFmtId="0" fontId="6" fillId="44" borderId="149" xfId="0" applyFont="1" applyFill="1" applyBorder="1" applyAlignment="1" applyProtection="1">
      <alignment horizontal="center" vertical="center"/>
      <protection locked="0"/>
    </xf>
    <xf numFmtId="0" fontId="6" fillId="44" borderId="110" xfId="0" applyFont="1" applyFill="1" applyBorder="1" applyAlignment="1" applyProtection="1">
      <alignment horizontal="center" vertical="center"/>
      <protection locked="0"/>
    </xf>
    <xf numFmtId="0" fontId="4" fillId="15" borderId="41" xfId="0" applyFont="1" applyFill="1" applyBorder="1" applyAlignment="1" applyProtection="1">
      <alignment horizontal="center" vertical="center" wrapText="1"/>
    </xf>
    <xf numFmtId="0" fontId="4" fillId="15" borderId="48" xfId="0" applyFont="1" applyFill="1" applyBorder="1" applyAlignment="1" applyProtection="1">
      <alignment horizontal="center" vertical="center" wrapText="1"/>
    </xf>
    <xf numFmtId="0" fontId="4" fillId="15" borderId="43" xfId="0" applyFont="1" applyFill="1" applyBorder="1" applyAlignment="1" applyProtection="1">
      <alignment horizontal="center" vertical="center" wrapText="1"/>
    </xf>
    <xf numFmtId="0" fontId="4" fillId="15" borderId="120" xfId="0" applyFont="1" applyFill="1" applyBorder="1" applyAlignment="1" applyProtection="1">
      <alignment horizontal="center" vertical="center" wrapText="1"/>
    </xf>
    <xf numFmtId="0" fontId="4" fillId="15" borderId="4" xfId="0" applyFont="1" applyFill="1" applyBorder="1" applyAlignment="1" applyProtection="1">
      <alignment horizontal="center" vertical="center" wrapText="1"/>
    </xf>
    <xf numFmtId="0" fontId="4" fillId="15" borderId="148" xfId="0" applyFont="1" applyFill="1" applyBorder="1" applyAlignment="1" applyProtection="1">
      <alignment horizontal="center" vertical="center" wrapText="1"/>
    </xf>
    <xf numFmtId="0" fontId="4" fillId="15" borderId="91" xfId="0" applyFont="1" applyFill="1" applyBorder="1" applyAlignment="1" applyProtection="1">
      <alignment horizontal="center" vertical="center" wrapText="1"/>
    </xf>
    <xf numFmtId="0" fontId="6" fillId="23" borderId="55" xfId="0" applyFont="1" applyFill="1" applyBorder="1" applyAlignment="1" applyProtection="1">
      <alignment horizontal="center" vertical="center" wrapText="1"/>
      <protection locked="0"/>
    </xf>
    <xf numFmtId="0" fontId="2" fillId="17" borderId="148" xfId="0" applyFont="1" applyFill="1" applyBorder="1" applyAlignment="1" applyProtection="1">
      <alignment horizontal="center" vertical="center" wrapText="1"/>
    </xf>
    <xf numFmtId="0" fontId="2" fillId="17" borderId="80" xfId="0" applyFont="1" applyFill="1" applyBorder="1" applyAlignment="1" applyProtection="1">
      <alignment horizontal="center" vertical="center" wrapText="1"/>
    </xf>
    <xf numFmtId="0" fontId="2" fillId="15" borderId="41" xfId="0" applyFont="1" applyFill="1" applyBorder="1" applyAlignment="1" applyProtection="1">
      <alignment horizontal="center" vertical="center" wrapText="1"/>
      <protection locked="0"/>
    </xf>
    <xf numFmtId="0" fontId="2" fillId="15" borderId="59" xfId="0" applyFont="1" applyFill="1" applyBorder="1" applyAlignment="1" applyProtection="1">
      <alignment horizontal="center" vertical="center" wrapText="1"/>
      <protection locked="0"/>
    </xf>
    <xf numFmtId="0" fontId="2" fillId="15" borderId="151" xfId="0" applyFont="1" applyFill="1" applyBorder="1" applyAlignment="1" applyProtection="1">
      <alignment horizontal="center" vertical="center" wrapText="1"/>
      <protection locked="0"/>
    </xf>
    <xf numFmtId="0" fontId="2" fillId="15" borderId="49" xfId="0" applyFont="1" applyFill="1" applyBorder="1" applyAlignment="1" applyProtection="1">
      <alignment horizontal="center" vertical="center" wrapText="1"/>
      <protection locked="0"/>
    </xf>
    <xf numFmtId="0" fontId="2" fillId="15" borderId="63" xfId="0" applyFont="1" applyFill="1" applyBorder="1" applyAlignment="1" applyProtection="1">
      <alignment horizontal="center" vertical="center" wrapText="1"/>
      <protection locked="0"/>
    </xf>
    <xf numFmtId="0" fontId="3" fillId="15" borderId="41" xfId="0" applyFont="1" applyFill="1" applyBorder="1" applyAlignment="1" applyProtection="1">
      <alignment horizontal="center" vertical="center" wrapText="1"/>
      <protection locked="0"/>
    </xf>
    <xf numFmtId="0" fontId="3" fillId="15" borderId="59" xfId="0" applyFont="1" applyFill="1" applyBorder="1" applyAlignment="1" applyProtection="1">
      <alignment horizontal="center" vertical="center" wrapText="1"/>
      <protection locked="0"/>
    </xf>
    <xf numFmtId="0" fontId="2" fillId="15" borderId="149" xfId="0" applyFont="1" applyFill="1" applyBorder="1" applyAlignment="1" applyProtection="1">
      <alignment horizontal="center" vertical="center" wrapText="1"/>
    </xf>
    <xf numFmtId="0" fontId="2" fillId="15" borderId="0" xfId="0" applyFont="1" applyFill="1" applyBorder="1" applyAlignment="1" applyProtection="1">
      <alignment horizontal="center" vertical="center" wrapText="1"/>
    </xf>
    <xf numFmtId="0" fontId="2" fillId="15" borderId="57" xfId="0" applyFont="1" applyFill="1" applyBorder="1" applyAlignment="1" applyProtection="1">
      <alignment horizontal="center" vertical="center" wrapText="1"/>
    </xf>
    <xf numFmtId="0" fontId="2" fillId="17" borderId="119" xfId="0" applyFont="1" applyFill="1" applyBorder="1" applyAlignment="1" applyProtection="1">
      <alignment horizontal="center" vertical="top" wrapText="1"/>
    </xf>
    <xf numFmtId="0" fontId="2" fillId="17" borderId="120" xfId="0" applyFont="1" applyFill="1" applyBorder="1" applyAlignment="1" applyProtection="1">
      <alignment horizontal="center" vertical="top" wrapText="1"/>
    </xf>
    <xf numFmtId="0" fontId="2" fillId="17" borderId="4" xfId="0" applyFont="1" applyFill="1" applyBorder="1" applyAlignment="1" applyProtection="1">
      <alignment horizontal="center" vertical="top" wrapText="1"/>
    </xf>
    <xf numFmtId="0" fontId="2" fillId="17" borderId="50" xfId="0" applyFont="1" applyFill="1" applyBorder="1" applyAlignment="1" applyProtection="1">
      <alignment horizontal="left" vertical="top" wrapText="1"/>
    </xf>
    <xf numFmtId="0" fontId="2" fillId="17" borderId="56" xfId="0" applyFont="1" applyFill="1" applyBorder="1" applyAlignment="1" applyProtection="1">
      <alignment horizontal="left" vertical="top" wrapText="1"/>
    </xf>
    <xf numFmtId="0" fontId="2" fillId="17" borderId="128" xfId="0" applyFont="1" applyFill="1" applyBorder="1" applyAlignment="1" applyProtection="1">
      <alignment horizontal="center" vertical="center" wrapText="1"/>
    </xf>
    <xf numFmtId="0" fontId="3" fillId="15" borderId="1" xfId="0" applyFont="1" applyFill="1" applyBorder="1" applyAlignment="1" applyProtection="1">
      <alignment horizontal="center" vertical="center" wrapText="1"/>
      <protection locked="0"/>
    </xf>
    <xf numFmtId="0" fontId="0" fillId="0" borderId="4" xfId="0" applyBorder="1" applyAlignment="1">
      <alignment horizontal="center" vertical="center" wrapText="1"/>
    </xf>
    <xf numFmtId="0" fontId="6" fillId="16" borderId="119" xfId="0" applyFont="1" applyFill="1" applyBorder="1" applyAlignment="1" applyProtection="1">
      <alignment horizontal="center" vertical="center" wrapText="1"/>
    </xf>
    <xf numFmtId="0" fontId="6" fillId="16" borderId="120" xfId="0" applyFont="1" applyFill="1" applyBorder="1" applyAlignment="1" applyProtection="1">
      <alignment horizontal="center" vertical="center" wrapText="1"/>
    </xf>
    <xf numFmtId="0" fontId="6" fillId="16" borderId="4" xfId="0" applyFont="1" applyFill="1" applyBorder="1" applyAlignment="1" applyProtection="1">
      <alignment horizontal="center" vertical="center" wrapText="1"/>
    </xf>
    <xf numFmtId="0" fontId="7" fillId="15" borderId="119" xfId="0" applyFont="1" applyFill="1" applyBorder="1" applyAlignment="1" applyProtection="1">
      <alignment horizontal="center" vertical="center" wrapText="1"/>
      <protection locked="0"/>
    </xf>
    <xf numFmtId="0" fontId="7" fillId="15" borderId="120" xfId="0" applyFont="1" applyFill="1" applyBorder="1" applyAlignment="1" applyProtection="1">
      <alignment horizontal="center" vertical="center" wrapText="1"/>
      <protection locked="0"/>
    </xf>
    <xf numFmtId="0" fontId="7" fillId="15" borderId="4" xfId="0" applyFont="1" applyFill="1" applyBorder="1" applyAlignment="1" applyProtection="1">
      <alignment horizontal="center" vertical="center" wrapText="1"/>
      <protection locked="0"/>
    </xf>
    <xf numFmtId="165" fontId="6" fillId="42" borderId="105" xfId="0" applyNumberFormat="1" applyFont="1" applyFill="1" applyBorder="1" applyAlignment="1" applyProtection="1">
      <alignment horizontal="center" vertical="center" wrapText="1"/>
      <protection locked="0"/>
    </xf>
    <xf numFmtId="165" fontId="6" fillId="42" borderId="51" xfId="0" applyNumberFormat="1" applyFont="1" applyFill="1" applyBorder="1" applyAlignment="1" applyProtection="1">
      <alignment horizontal="center" vertical="center" wrapText="1"/>
      <protection locked="0"/>
    </xf>
    <xf numFmtId="165" fontId="6" fillId="42" borderId="42" xfId="0" applyNumberFormat="1" applyFont="1" applyFill="1" applyBorder="1" applyAlignment="1" applyProtection="1">
      <alignment horizontal="center" vertical="center" wrapText="1"/>
      <protection locked="0"/>
    </xf>
    <xf numFmtId="0" fontId="6" fillId="16" borderId="55" xfId="0" applyFont="1" applyFill="1" applyBorder="1" applyAlignment="1" applyProtection="1">
      <alignment horizontal="center" vertical="center" wrapText="1"/>
      <protection locked="0"/>
    </xf>
    <xf numFmtId="0" fontId="6" fillId="19" borderId="147" xfId="0" applyFont="1" applyFill="1" applyBorder="1" applyAlignment="1" applyProtection="1">
      <alignment horizontal="center" vertical="center"/>
      <protection locked="0"/>
    </xf>
    <xf numFmtId="0" fontId="6" fillId="19" borderId="149" xfId="0" applyFont="1" applyFill="1" applyBorder="1" applyAlignment="1" applyProtection="1">
      <alignment horizontal="center" vertical="center"/>
      <protection locked="0"/>
    </xf>
    <xf numFmtId="0" fontId="6" fillId="19" borderId="110" xfId="0" applyFont="1" applyFill="1" applyBorder="1" applyAlignment="1" applyProtection="1">
      <alignment horizontal="center" vertical="center"/>
      <protection locked="0"/>
    </xf>
    <xf numFmtId="0" fontId="6" fillId="3" borderId="56" xfId="0" applyFont="1" applyFill="1" applyBorder="1" applyAlignment="1" applyProtection="1">
      <alignment horizontal="center" vertical="center"/>
      <protection locked="0"/>
    </xf>
    <xf numFmtId="0" fontId="6" fillId="3" borderId="0" xfId="0" applyFont="1" applyFill="1" applyBorder="1" applyAlignment="1" applyProtection="1">
      <alignment horizontal="center" vertical="center"/>
      <protection locked="0"/>
    </xf>
    <xf numFmtId="0" fontId="6" fillId="11" borderId="50" xfId="0" applyFont="1" applyFill="1" applyBorder="1" applyAlignment="1" applyProtection="1">
      <alignment horizontal="center" vertical="center"/>
      <protection locked="0"/>
    </xf>
    <xf numFmtId="0" fontId="6" fillId="11" borderId="51" xfId="0" applyFont="1" applyFill="1" applyBorder="1" applyAlignment="1" applyProtection="1">
      <alignment horizontal="center" vertical="center"/>
      <protection locked="0"/>
    </xf>
    <xf numFmtId="0" fontId="6" fillId="11" borderId="46" xfId="0" applyFont="1" applyFill="1" applyBorder="1" applyAlignment="1" applyProtection="1">
      <alignment horizontal="center" vertical="center"/>
      <protection locked="0"/>
    </xf>
    <xf numFmtId="0" fontId="2" fillId="17" borderId="147" xfId="0" applyFont="1" applyFill="1" applyBorder="1" applyAlignment="1" applyProtection="1">
      <alignment horizontal="center" vertical="center" wrapText="1"/>
    </xf>
    <xf numFmtId="0" fontId="2" fillId="17" borderId="15" xfId="0" applyFont="1" applyFill="1" applyBorder="1" applyAlignment="1" applyProtection="1">
      <alignment horizontal="center" vertical="center" wrapText="1"/>
    </xf>
    <xf numFmtId="174" fontId="7" fillId="40" borderId="149" xfId="5" applyNumberFormat="1" applyFont="1" applyFill="1" applyBorder="1" applyAlignment="1" applyProtection="1">
      <alignment horizontal="left" vertical="center" wrapText="1"/>
      <protection locked="0"/>
    </xf>
    <xf numFmtId="174" fontId="7" fillId="40" borderId="0" xfId="5" applyNumberFormat="1" applyFont="1" applyFill="1" applyBorder="1" applyAlignment="1" applyProtection="1">
      <alignment horizontal="left" vertical="center" wrapText="1"/>
      <protection locked="0"/>
    </xf>
    <xf numFmtId="0" fontId="3" fillId="15" borderId="43" xfId="0" applyFont="1" applyFill="1" applyBorder="1" applyAlignment="1" applyProtection="1">
      <alignment horizontal="center" vertical="center" wrapText="1"/>
      <protection locked="0"/>
    </xf>
    <xf numFmtId="0" fontId="2" fillId="17" borderId="151" xfId="0" applyFont="1" applyFill="1" applyBorder="1" applyAlignment="1" applyProtection="1">
      <alignment horizontal="center" vertical="center" wrapText="1"/>
    </xf>
    <xf numFmtId="0" fontId="2" fillId="17" borderId="49" xfId="0" applyFont="1" applyFill="1" applyBorder="1" applyAlignment="1" applyProtection="1">
      <alignment horizontal="center" vertical="center" wrapText="1"/>
    </xf>
    <xf numFmtId="0" fontId="2" fillId="17" borderId="44" xfId="0" applyFont="1" applyFill="1" applyBorder="1" applyAlignment="1" applyProtection="1">
      <alignment horizontal="center" vertical="center" wrapText="1"/>
    </xf>
    <xf numFmtId="0" fontId="2" fillId="15" borderId="43" xfId="0" applyFont="1" applyFill="1" applyBorder="1" applyAlignment="1" applyProtection="1">
      <alignment horizontal="center" vertical="center" wrapText="1"/>
    </xf>
    <xf numFmtId="0" fontId="5" fillId="16" borderId="45" xfId="0" applyFont="1" applyFill="1" applyBorder="1" applyAlignment="1" applyProtection="1">
      <alignment horizontal="center" vertical="center" wrapText="1"/>
      <protection locked="0"/>
    </xf>
    <xf numFmtId="0" fontId="5" fillId="16" borderId="46" xfId="0" applyFont="1" applyFill="1" applyBorder="1" applyAlignment="1" applyProtection="1">
      <alignment horizontal="center" vertical="center" wrapText="1"/>
      <protection locked="0"/>
    </xf>
    <xf numFmtId="0" fontId="5" fillId="16" borderId="47" xfId="0" applyFont="1" applyFill="1" applyBorder="1" applyAlignment="1" applyProtection="1">
      <alignment horizontal="center" vertical="center" wrapText="1"/>
      <protection locked="0"/>
    </xf>
    <xf numFmtId="0" fontId="2" fillId="17" borderId="52" xfId="0" applyFont="1" applyFill="1" applyBorder="1" applyAlignment="1" applyProtection="1">
      <alignment horizontal="center" vertical="center" wrapText="1"/>
    </xf>
    <xf numFmtId="0" fontId="6" fillId="6" borderId="45" xfId="0" applyFont="1" applyFill="1" applyBorder="1" applyAlignment="1" applyProtection="1">
      <alignment horizontal="left" vertical="top" wrapText="1"/>
      <protection locked="0"/>
    </xf>
    <xf numFmtId="0" fontId="6" fillId="17" borderId="104" xfId="0" applyFont="1" applyFill="1" applyBorder="1" applyAlignment="1" applyProtection="1">
      <alignment horizontal="center" vertical="center" wrapText="1"/>
    </xf>
    <xf numFmtId="0" fontId="6" fillId="17" borderId="107" xfId="0" applyFont="1" applyFill="1" applyBorder="1" applyAlignment="1" applyProtection="1">
      <alignment horizontal="center" vertical="center" wrapText="1"/>
    </xf>
    <xf numFmtId="0" fontId="6" fillId="17" borderId="12" xfId="0" applyFont="1" applyFill="1" applyBorder="1" applyAlignment="1" applyProtection="1">
      <alignment horizontal="center" vertical="center" wrapText="1"/>
    </xf>
    <xf numFmtId="0" fontId="7" fillId="15" borderId="41" xfId="0" applyFont="1" applyFill="1" applyBorder="1" applyAlignment="1" applyProtection="1">
      <alignment horizontal="center" vertical="center" wrapText="1"/>
      <protection locked="0"/>
    </xf>
    <xf numFmtId="0" fontId="7" fillId="15" borderId="59" xfId="0" applyFont="1" applyFill="1" applyBorder="1" applyAlignment="1" applyProtection="1">
      <alignment horizontal="center" vertical="center" wrapText="1"/>
      <protection locked="0"/>
    </xf>
    <xf numFmtId="0" fontId="2" fillId="15" borderId="1" xfId="0" applyFont="1" applyFill="1" applyBorder="1" applyAlignment="1" applyProtection="1">
      <alignment horizontal="center" vertical="center" wrapText="1"/>
    </xf>
    <xf numFmtId="0" fontId="3" fillId="21" borderId="98" xfId="0" applyFont="1" applyFill="1" applyBorder="1" applyAlignment="1">
      <alignment horizontal="center"/>
    </xf>
    <xf numFmtId="0" fontId="3" fillId="21" borderId="95" xfId="0" applyFont="1" applyFill="1" applyBorder="1" applyAlignment="1">
      <alignment horizontal="center"/>
    </xf>
    <xf numFmtId="0" fontId="3" fillId="21" borderId="53" xfId="0" applyFont="1" applyFill="1" applyBorder="1" applyAlignment="1">
      <alignment horizontal="center"/>
    </xf>
    <xf numFmtId="0" fontId="3" fillId="21" borderId="54" xfId="0" applyFont="1" applyFill="1" applyBorder="1" applyAlignment="1">
      <alignment horizontal="center"/>
    </xf>
    <xf numFmtId="0" fontId="3" fillId="21" borderId="46" xfId="0" applyFont="1" applyFill="1" applyBorder="1" applyAlignment="1">
      <alignment horizontal="center"/>
    </xf>
    <xf numFmtId="0" fontId="3" fillId="21" borderId="47" xfId="0" applyFont="1" applyFill="1" applyBorder="1" applyAlignment="1">
      <alignment horizontal="center"/>
    </xf>
    <xf numFmtId="0" fontId="7" fillId="0" borderId="35" xfId="0" applyFont="1" applyBorder="1" applyAlignment="1" applyProtection="1">
      <alignment horizontal="center" vertical="center"/>
    </xf>
    <xf numFmtId="0" fontId="7" fillId="15" borderId="119" xfId="0" applyFont="1" applyFill="1" applyBorder="1" applyProtection="1">
      <protection locked="0"/>
    </xf>
    <xf numFmtId="0" fontId="7" fillId="0" borderId="119" xfId="0" applyFont="1" applyBorder="1" applyProtection="1">
      <protection locked="0"/>
    </xf>
    <xf numFmtId="0" fontId="7" fillId="0" borderId="119" xfId="0" applyFont="1" applyBorder="1" applyAlignment="1" applyProtection="1">
      <alignment horizontal="center"/>
      <protection locked="0"/>
    </xf>
    <xf numFmtId="0" fontId="7" fillId="26" borderId="119" xfId="0" applyFont="1" applyFill="1" applyBorder="1" applyAlignment="1" applyProtection="1">
      <alignment horizontal="center" vertical="center"/>
      <protection locked="0"/>
    </xf>
    <xf numFmtId="44" fontId="95" fillId="0" borderId="119" xfId="1" applyFont="1" applyBorder="1" applyAlignment="1" applyProtection="1">
      <alignment vertical="center"/>
      <protection locked="0"/>
    </xf>
    <xf numFmtId="0" fontId="7" fillId="3" borderId="119" xfId="0" applyFont="1" applyFill="1" applyBorder="1" applyProtection="1">
      <protection locked="0"/>
    </xf>
    <xf numFmtId="14" fontId="7" fillId="0" borderId="119" xfId="0" applyNumberFormat="1" applyFont="1" applyBorder="1" applyAlignment="1" applyProtection="1">
      <alignment horizontal="center"/>
      <protection locked="0"/>
    </xf>
    <xf numFmtId="0" fontId="7" fillId="0" borderId="1" xfId="0" applyFont="1" applyBorder="1" applyAlignment="1" applyProtection="1">
      <alignment horizontal="center" vertical="center" wrapText="1"/>
      <protection locked="0"/>
    </xf>
    <xf numFmtId="0" fontId="7" fillId="0" borderId="1" xfId="0" applyFont="1" applyBorder="1" applyAlignment="1" applyProtection="1">
      <alignment horizontal="center"/>
    </xf>
    <xf numFmtId="0" fontId="95" fillId="15" borderId="1" xfId="0" applyFont="1" applyFill="1" applyBorder="1" applyProtection="1">
      <protection locked="0"/>
    </xf>
    <xf numFmtId="0" fontId="7" fillId="0" borderId="119" xfId="0" applyFont="1" applyBorder="1" applyAlignment="1" applyProtection="1">
      <alignment horizontal="center"/>
    </xf>
    <xf numFmtId="0" fontId="95" fillId="0" borderId="4" xfId="0" applyFont="1" applyBorder="1" applyProtection="1">
      <protection locked="0"/>
    </xf>
    <xf numFmtId="0" fontId="95" fillId="16" borderId="4" xfId="0" applyFont="1" applyFill="1" applyBorder="1" applyAlignment="1" applyProtection="1">
      <alignment horizontal="center" vertical="center"/>
      <protection locked="0"/>
    </xf>
    <xf numFmtId="0" fontId="95" fillId="26" borderId="4" xfId="0" applyFont="1" applyFill="1" applyBorder="1" applyAlignment="1" applyProtection="1">
      <alignment horizontal="center" vertical="center"/>
      <protection locked="0"/>
    </xf>
    <xf numFmtId="14" fontId="95" fillId="0" borderId="4" xfId="0" applyNumberFormat="1" applyFont="1" applyBorder="1" applyAlignment="1" applyProtection="1">
      <alignment horizontal="center" vertical="center"/>
      <protection locked="0"/>
    </xf>
    <xf numFmtId="0" fontId="7" fillId="0" borderId="4" xfId="0" applyFont="1" applyBorder="1" applyProtection="1">
      <protection locked="0"/>
    </xf>
    <xf numFmtId="44" fontId="95" fillId="0" borderId="4" xfId="1" applyFont="1" applyBorder="1" applyAlignment="1" applyProtection="1">
      <alignment vertical="center"/>
      <protection locked="0"/>
    </xf>
    <xf numFmtId="14" fontId="7" fillId="0" borderId="0" xfId="0" applyNumberFormat="1" applyFont="1" applyBorder="1" applyAlignment="1" applyProtection="1">
      <alignment horizontal="center"/>
      <protection locked="0"/>
    </xf>
    <xf numFmtId="0" fontId="7" fillId="0" borderId="0" xfId="0" applyFont="1" applyBorder="1" applyAlignment="1" applyProtection="1">
      <alignment horizontal="center"/>
    </xf>
    <xf numFmtId="0" fontId="7" fillId="0" borderId="0" xfId="0" applyFont="1" applyBorder="1" applyAlignment="1" applyProtection="1">
      <alignment horizontal="center" vertical="center"/>
      <protection locked="0"/>
    </xf>
    <xf numFmtId="0" fontId="7" fillId="0" borderId="0" xfId="0" applyFont="1" applyBorder="1" applyAlignment="1" applyProtection="1">
      <alignment horizontal="center"/>
      <protection locked="0"/>
    </xf>
    <xf numFmtId="0" fontId="95" fillId="0" borderId="0" xfId="0" applyFont="1" applyBorder="1" applyProtection="1">
      <protection locked="0"/>
    </xf>
    <xf numFmtId="0" fontId="95" fillId="0" borderId="0" xfId="0" applyFont="1" applyBorder="1" applyAlignment="1" applyProtection="1">
      <alignment wrapText="1"/>
      <protection locked="0"/>
    </xf>
    <xf numFmtId="0" fontId="95" fillId="16" borderId="0" xfId="0" applyFont="1" applyFill="1" applyBorder="1" applyAlignment="1" applyProtection="1">
      <alignment horizontal="center" vertical="center"/>
      <protection locked="0"/>
    </xf>
    <xf numFmtId="0" fontId="95" fillId="26" borderId="0" xfId="0" applyFont="1" applyFill="1" applyBorder="1" applyAlignment="1" applyProtection="1">
      <alignment horizontal="center" vertical="center"/>
      <protection locked="0"/>
    </xf>
    <xf numFmtId="14" fontId="95" fillId="0" borderId="0" xfId="0" applyNumberFormat="1" applyFont="1" applyBorder="1" applyAlignment="1" applyProtection="1">
      <alignment horizontal="center" vertical="center"/>
      <protection locked="0"/>
    </xf>
    <xf numFmtId="0" fontId="7" fillId="0" borderId="0" xfId="0" applyFont="1" applyBorder="1" applyProtection="1">
      <protection locked="0"/>
    </xf>
    <xf numFmtId="44" fontId="95" fillId="0" borderId="0" xfId="1" applyFont="1" applyBorder="1" applyAlignment="1" applyProtection="1">
      <alignment vertical="center"/>
      <protection locked="0"/>
    </xf>
    <xf numFmtId="0" fontId="95" fillId="3" borderId="117" xfId="0" applyFont="1" applyFill="1" applyBorder="1" applyAlignment="1" applyProtection="1">
      <alignment vertical="center" shrinkToFit="1"/>
      <protection locked="0"/>
    </xf>
    <xf numFmtId="0" fontId="95" fillId="3" borderId="193" xfId="0" applyFont="1" applyFill="1" applyBorder="1" applyAlignment="1" applyProtection="1">
      <alignment vertical="center" shrinkToFit="1"/>
      <protection locked="0"/>
    </xf>
    <xf numFmtId="0" fontId="95" fillId="3" borderId="194" xfId="0" applyFont="1" applyFill="1" applyBorder="1" applyAlignment="1" applyProtection="1">
      <alignment vertical="center" shrinkToFit="1"/>
      <protection locked="0"/>
    </xf>
    <xf numFmtId="0" fontId="95" fillId="41" borderId="36" xfId="0" applyFont="1" applyFill="1" applyBorder="1" applyAlignment="1" applyProtection="1">
      <alignment horizontal="center" vertical="center"/>
      <protection locked="0"/>
    </xf>
    <xf numFmtId="0" fontId="95" fillId="26" borderId="195" xfId="0" applyFont="1" applyFill="1" applyBorder="1" applyAlignment="1" applyProtection="1">
      <alignment horizontal="center" vertical="center"/>
      <protection locked="0"/>
    </xf>
    <xf numFmtId="14" fontId="95" fillId="0" borderId="196" xfId="0" applyNumberFormat="1" applyFont="1" applyBorder="1" applyAlignment="1" applyProtection="1">
      <alignment horizontal="center" vertical="center"/>
      <protection locked="0"/>
    </xf>
    <xf numFmtId="1" fontId="95" fillId="0" borderId="117" xfId="0" applyNumberFormat="1" applyFont="1" applyBorder="1" applyAlignment="1" applyProtection="1">
      <alignment horizontal="center" vertical="center"/>
    </xf>
    <xf numFmtId="44" fontId="95" fillId="0" borderId="117" xfId="1" applyFont="1" applyBorder="1" applyAlignment="1" applyProtection="1">
      <alignment vertical="center"/>
      <protection locked="0"/>
    </xf>
    <xf numFmtId="0" fontId="95" fillId="3" borderId="1" xfId="0" applyFont="1" applyFill="1" applyBorder="1" applyProtection="1">
      <protection locked="0"/>
    </xf>
    <xf numFmtId="0" fontId="95" fillId="3" borderId="1" xfId="0" applyFont="1" applyFill="1" applyBorder="1" applyAlignment="1" applyProtection="1">
      <alignment horizontal="center"/>
      <protection locked="0"/>
    </xf>
    <xf numFmtId="15" fontId="95" fillId="3" borderId="1" xfId="0" applyNumberFormat="1" applyFont="1" applyFill="1" applyBorder="1" applyAlignment="1" applyProtection="1">
      <alignment horizontal="center"/>
      <protection locked="0"/>
    </xf>
    <xf numFmtId="3" fontId="95" fillId="3" borderId="1" xfId="0" applyNumberFormat="1" applyFont="1" applyFill="1" applyBorder="1" applyProtection="1">
      <protection locked="0"/>
    </xf>
    <xf numFmtId="15" fontId="95" fillId="3" borderId="1" xfId="0" applyNumberFormat="1" applyFont="1" applyFill="1" applyBorder="1" applyProtection="1">
      <protection locked="0"/>
    </xf>
  </cellXfs>
  <cellStyles count="24">
    <cellStyle name="Comma" xfId="14" builtinId="3"/>
    <cellStyle name="Comma 10 2 3" xfId="22"/>
    <cellStyle name="Comma 2" xfId="4"/>
    <cellStyle name="Comma 2 2" xfId="5"/>
    <cellStyle name="Comma 2 2 4" xfId="18"/>
    <cellStyle name="Comma 2 3" xfId="21"/>
    <cellStyle name="Comma 3" xfId="17"/>
    <cellStyle name="Currency" xfId="1" builtinId="4"/>
    <cellStyle name="Hyperlink" xfId="11" builtinId="8"/>
    <cellStyle name="Normal" xfId="0" builtinId="0"/>
    <cellStyle name="Normal 13" xfId="12"/>
    <cellStyle name="Normal 2" xfId="3"/>
    <cellStyle name="Normal 2 2" xfId="6"/>
    <cellStyle name="Normal 2 2 2" xfId="7"/>
    <cellStyle name="Normal 2 2 3" xfId="13"/>
    <cellStyle name="Normal 2 3" xfId="15"/>
    <cellStyle name="Normal 2 7" xfId="19"/>
    <cellStyle name="Normal 3" xfId="16"/>
    <cellStyle name="Normal 3 2" xfId="23"/>
    <cellStyle name="Normal 7" xfId="20"/>
    <cellStyle name="Percent" xfId="10" builtinId="5"/>
    <cellStyle name="Style 1" xfId="8"/>
    <cellStyle name="쉼표 2" xfId="9"/>
    <cellStyle name="一般_China Floods 2010 _Funing Matrix  Aug 2010" xfId="2"/>
  </cellStyles>
  <dxfs count="1398">
    <dxf>
      <font>
        <condense val="0"/>
        <extend val="0"/>
        <color rgb="FF9C0006"/>
      </font>
      <fill>
        <patternFill>
          <bgColor rgb="FFFFC7CE"/>
        </patternFill>
      </fill>
    </dxf>
    <dxf>
      <font>
        <condense val="0"/>
        <extend val="0"/>
        <color rgb="FF006100"/>
      </font>
      <fill>
        <patternFill>
          <bgColor rgb="FFC6EFCE"/>
        </patternFill>
      </fill>
    </dxf>
    <dxf>
      <fill>
        <patternFill>
          <bgColor rgb="FFFF8585"/>
        </patternFill>
      </fill>
    </dxf>
    <dxf>
      <fill>
        <patternFill>
          <bgColor rgb="FFFFB7B7"/>
        </patternFill>
      </fill>
    </dxf>
    <dxf>
      <fill>
        <patternFill>
          <bgColor rgb="FFCCFF99"/>
        </patternFill>
      </fill>
    </dxf>
    <dxf>
      <fill>
        <patternFill>
          <bgColor rgb="FFB4EA7E"/>
        </patternFill>
      </fill>
    </dxf>
    <dxf>
      <fill>
        <patternFill>
          <bgColor rgb="FFBBFD7F"/>
        </patternFill>
      </fill>
    </dxf>
    <dxf>
      <fill>
        <patternFill>
          <bgColor rgb="FFFFFF99"/>
        </patternFill>
      </fill>
    </dxf>
    <dxf>
      <fill>
        <patternFill>
          <bgColor rgb="FFFFABAB"/>
        </patternFill>
      </fill>
    </dxf>
    <dxf>
      <fill>
        <patternFill>
          <bgColor rgb="FFEEFFDD"/>
        </patternFill>
      </fill>
    </dxf>
    <dxf>
      <fill>
        <patternFill>
          <bgColor rgb="FFCCFFCC"/>
        </patternFill>
      </fill>
    </dxf>
    <dxf>
      <fill>
        <patternFill>
          <bgColor theme="4" tint="0.79998168889431442"/>
        </patternFill>
      </fill>
    </dxf>
    <dxf>
      <font>
        <condense val="0"/>
        <extend val="0"/>
        <color rgb="FF9C0006"/>
      </font>
      <fill>
        <patternFill>
          <bgColor rgb="FFFFC7CE"/>
        </patternFill>
      </fill>
    </dxf>
    <dxf>
      <font>
        <condense val="0"/>
        <extend val="0"/>
        <color rgb="FF006100"/>
      </font>
      <fill>
        <patternFill>
          <bgColor rgb="FFC6EFCE"/>
        </patternFill>
      </fill>
    </dxf>
    <dxf>
      <fill>
        <patternFill>
          <bgColor rgb="FFCCFFCC"/>
        </patternFill>
      </fill>
    </dxf>
    <dxf>
      <fill>
        <patternFill>
          <bgColor theme="4" tint="0.79998168889431442"/>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ill>
        <patternFill>
          <bgColor rgb="FFFF8585"/>
        </patternFill>
      </fill>
    </dxf>
    <dxf>
      <fill>
        <patternFill>
          <bgColor rgb="FFFFB7B7"/>
        </patternFill>
      </fill>
    </dxf>
    <dxf>
      <fill>
        <patternFill>
          <bgColor rgb="FFCCFF99"/>
        </patternFill>
      </fill>
    </dxf>
    <dxf>
      <fill>
        <patternFill>
          <bgColor rgb="FFB4EA7E"/>
        </patternFill>
      </fill>
    </dxf>
    <dxf>
      <fill>
        <patternFill>
          <bgColor rgb="FFBBFD7F"/>
        </patternFill>
      </fill>
    </dxf>
    <dxf>
      <fill>
        <patternFill>
          <bgColor rgb="FFFFFF99"/>
        </patternFill>
      </fill>
    </dxf>
    <dxf>
      <fill>
        <patternFill>
          <bgColor rgb="FFFFABAB"/>
        </patternFill>
      </fill>
    </dxf>
    <dxf>
      <fill>
        <patternFill>
          <bgColor rgb="FFEEFFDD"/>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CCFF99"/>
        </patternFill>
      </fill>
    </dxf>
    <dxf>
      <fill>
        <patternFill>
          <bgColor rgb="FFCCFF99"/>
        </patternFill>
      </fill>
    </dxf>
    <dxf>
      <fill>
        <patternFill>
          <bgColor rgb="FFFFFF66"/>
        </patternFill>
      </fill>
    </dxf>
    <dxf>
      <fill>
        <patternFill>
          <bgColor rgb="FFFF8585"/>
        </patternFill>
      </fill>
    </dxf>
    <dxf>
      <fill>
        <patternFill>
          <bgColor rgb="FFFFB7B7"/>
        </patternFill>
      </fill>
    </dxf>
    <dxf>
      <fill>
        <patternFill>
          <bgColor rgb="FFCCFF99"/>
        </patternFill>
      </fill>
    </dxf>
    <dxf>
      <fill>
        <patternFill>
          <bgColor rgb="FFB4EA7E"/>
        </patternFill>
      </fill>
    </dxf>
    <dxf>
      <fill>
        <patternFill>
          <bgColor rgb="FFBBFD7F"/>
        </patternFill>
      </fill>
    </dxf>
    <dxf>
      <fill>
        <patternFill>
          <bgColor rgb="FFFFFF99"/>
        </patternFill>
      </fill>
    </dxf>
    <dxf>
      <fill>
        <patternFill>
          <bgColor rgb="FFFFABAB"/>
        </patternFill>
      </fill>
    </dxf>
    <dxf>
      <fill>
        <patternFill>
          <bgColor rgb="FFEEFFDD"/>
        </patternFill>
      </fill>
    </dxf>
    <dxf>
      <fill>
        <patternFill>
          <bgColor rgb="FFFF5050"/>
        </patternFill>
      </fill>
    </dxf>
    <dxf>
      <fill>
        <patternFill>
          <bgColor rgb="FFFF4343"/>
        </patternFill>
      </fill>
    </dxf>
    <dxf>
      <fill>
        <patternFill>
          <bgColor rgb="FFFFFF29"/>
        </patternFill>
      </fill>
    </dxf>
    <dxf>
      <fill>
        <patternFill>
          <bgColor rgb="FF00C800"/>
        </patternFill>
      </fill>
    </dxf>
    <dxf>
      <fill>
        <patternFill>
          <bgColor rgb="FFFF3737"/>
        </patternFill>
      </fill>
    </dxf>
    <dxf>
      <fill>
        <patternFill>
          <bgColor rgb="FFFFFF00"/>
        </patternFill>
      </fill>
    </dxf>
    <dxf>
      <fill>
        <patternFill>
          <bgColor rgb="FF00CC00"/>
        </patternFill>
      </fill>
    </dxf>
    <dxf>
      <font>
        <condense val="0"/>
        <extend val="0"/>
        <color rgb="FF9C0006"/>
      </font>
      <fill>
        <patternFill>
          <bgColor rgb="FFFFC7CE"/>
        </patternFill>
      </fill>
    </dxf>
    <dxf>
      <font>
        <condense val="0"/>
        <extend val="0"/>
        <color rgb="FF006100"/>
      </font>
      <fill>
        <patternFill>
          <bgColor rgb="FFC6EFCE"/>
        </patternFill>
      </fill>
    </dxf>
    <dxf>
      <fill>
        <patternFill>
          <bgColor rgb="FFFF8585"/>
        </patternFill>
      </fill>
    </dxf>
    <dxf>
      <fill>
        <patternFill>
          <bgColor rgb="FFFFB7B7"/>
        </patternFill>
      </fill>
    </dxf>
    <dxf>
      <fill>
        <patternFill>
          <bgColor rgb="FFCCFF99"/>
        </patternFill>
      </fill>
    </dxf>
    <dxf>
      <fill>
        <patternFill>
          <bgColor rgb="FFB4EA7E"/>
        </patternFill>
      </fill>
    </dxf>
    <dxf>
      <fill>
        <patternFill>
          <bgColor rgb="FFBBFD7F"/>
        </patternFill>
      </fill>
    </dxf>
    <dxf>
      <fill>
        <patternFill>
          <bgColor rgb="FFFFFF99"/>
        </patternFill>
      </fill>
    </dxf>
    <dxf>
      <fill>
        <patternFill>
          <bgColor rgb="FFFFABAB"/>
        </patternFill>
      </fill>
    </dxf>
    <dxf>
      <fill>
        <patternFill>
          <bgColor rgb="FFEEFFDD"/>
        </patternFill>
      </fill>
    </dxf>
    <dxf>
      <fill>
        <patternFill>
          <bgColor rgb="FFCCFFCC"/>
        </patternFill>
      </fill>
    </dxf>
    <dxf>
      <fill>
        <patternFill>
          <bgColor theme="4" tint="0.79998168889431442"/>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CCFF99"/>
        </patternFill>
      </fill>
    </dxf>
    <dxf>
      <fill>
        <patternFill>
          <bgColor rgb="FFCCFF99"/>
        </patternFill>
      </fill>
    </dxf>
    <dxf>
      <fill>
        <patternFill>
          <bgColor rgb="FFFFFF66"/>
        </patternFill>
      </fill>
    </dxf>
    <dxf>
      <fill>
        <patternFill>
          <bgColor rgb="FFFF8585"/>
        </patternFill>
      </fill>
    </dxf>
    <dxf>
      <fill>
        <patternFill>
          <bgColor rgb="FFFFB7B7"/>
        </patternFill>
      </fill>
    </dxf>
    <dxf>
      <fill>
        <patternFill>
          <bgColor rgb="FFCCFF99"/>
        </patternFill>
      </fill>
    </dxf>
    <dxf>
      <fill>
        <patternFill>
          <bgColor rgb="FFB4EA7E"/>
        </patternFill>
      </fill>
    </dxf>
    <dxf>
      <fill>
        <patternFill>
          <bgColor rgb="FFBBFD7F"/>
        </patternFill>
      </fill>
    </dxf>
    <dxf>
      <fill>
        <patternFill>
          <bgColor rgb="FFFFFF99"/>
        </patternFill>
      </fill>
    </dxf>
    <dxf>
      <fill>
        <patternFill>
          <bgColor rgb="FFFFABAB"/>
        </patternFill>
      </fill>
    </dxf>
    <dxf>
      <fill>
        <patternFill>
          <bgColor rgb="FFEEFFDD"/>
        </patternFill>
      </fill>
    </dxf>
    <dxf>
      <fill>
        <patternFill>
          <bgColor rgb="FFFF5050"/>
        </patternFill>
      </fill>
    </dxf>
    <dxf>
      <fill>
        <patternFill>
          <bgColor rgb="FFFF4343"/>
        </patternFill>
      </fill>
    </dxf>
    <dxf>
      <fill>
        <patternFill>
          <bgColor rgb="FFFFFF29"/>
        </patternFill>
      </fill>
    </dxf>
    <dxf>
      <fill>
        <patternFill>
          <bgColor rgb="FF00C800"/>
        </patternFill>
      </fill>
    </dxf>
    <dxf>
      <fill>
        <patternFill>
          <bgColor rgb="FFFF3737"/>
        </patternFill>
      </fill>
    </dxf>
    <dxf>
      <fill>
        <patternFill>
          <bgColor rgb="FFFFFF00"/>
        </patternFill>
      </fill>
    </dxf>
    <dxf>
      <fill>
        <patternFill>
          <bgColor rgb="FF00CC00"/>
        </patternFill>
      </fill>
    </dxf>
    <dxf>
      <font>
        <condense val="0"/>
        <extend val="0"/>
        <color rgb="FF9C0006"/>
      </font>
      <fill>
        <patternFill>
          <bgColor rgb="FFFFC7CE"/>
        </patternFill>
      </fill>
    </dxf>
    <dxf>
      <font>
        <condense val="0"/>
        <extend val="0"/>
        <color rgb="FF006100"/>
      </font>
      <fill>
        <patternFill>
          <bgColor rgb="FFC6EFCE"/>
        </patternFill>
      </fill>
    </dxf>
    <dxf>
      <fill>
        <patternFill>
          <bgColor rgb="FFFF8585"/>
        </patternFill>
      </fill>
    </dxf>
    <dxf>
      <fill>
        <patternFill>
          <bgColor rgb="FFFFB7B7"/>
        </patternFill>
      </fill>
    </dxf>
    <dxf>
      <fill>
        <patternFill>
          <bgColor rgb="FFCCFF99"/>
        </patternFill>
      </fill>
    </dxf>
    <dxf>
      <fill>
        <patternFill>
          <bgColor rgb="FFB4EA7E"/>
        </patternFill>
      </fill>
    </dxf>
    <dxf>
      <fill>
        <patternFill>
          <bgColor rgb="FFBBFD7F"/>
        </patternFill>
      </fill>
    </dxf>
    <dxf>
      <fill>
        <patternFill>
          <bgColor rgb="FFFFFF99"/>
        </patternFill>
      </fill>
    </dxf>
    <dxf>
      <fill>
        <patternFill>
          <bgColor rgb="FFFFABAB"/>
        </patternFill>
      </fill>
    </dxf>
    <dxf>
      <fill>
        <patternFill>
          <bgColor rgb="FFEEFFDD"/>
        </patternFill>
      </fill>
    </dxf>
    <dxf>
      <fill>
        <patternFill>
          <bgColor rgb="FFCCFFCC"/>
        </patternFill>
      </fill>
    </dxf>
    <dxf>
      <fill>
        <patternFill>
          <bgColor theme="4" tint="0.79998168889431442"/>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CCFF99"/>
        </patternFill>
      </fill>
    </dxf>
    <dxf>
      <fill>
        <patternFill>
          <bgColor rgb="FFCCFF99"/>
        </patternFill>
      </fill>
    </dxf>
    <dxf>
      <fill>
        <patternFill>
          <bgColor rgb="FFFFFF66"/>
        </patternFill>
      </fill>
    </dxf>
    <dxf>
      <fill>
        <patternFill>
          <bgColor rgb="FFFF8585"/>
        </patternFill>
      </fill>
    </dxf>
    <dxf>
      <fill>
        <patternFill>
          <bgColor rgb="FFFFB7B7"/>
        </patternFill>
      </fill>
    </dxf>
    <dxf>
      <fill>
        <patternFill>
          <bgColor rgb="FFCCFF99"/>
        </patternFill>
      </fill>
    </dxf>
    <dxf>
      <fill>
        <patternFill>
          <bgColor rgb="FFB4EA7E"/>
        </patternFill>
      </fill>
    </dxf>
    <dxf>
      <fill>
        <patternFill>
          <bgColor rgb="FFBBFD7F"/>
        </patternFill>
      </fill>
    </dxf>
    <dxf>
      <fill>
        <patternFill>
          <bgColor rgb="FFFFFF99"/>
        </patternFill>
      </fill>
    </dxf>
    <dxf>
      <fill>
        <patternFill>
          <bgColor rgb="FFFFABAB"/>
        </patternFill>
      </fill>
    </dxf>
    <dxf>
      <fill>
        <patternFill>
          <bgColor rgb="FFEEFFDD"/>
        </patternFill>
      </fill>
    </dxf>
    <dxf>
      <fill>
        <patternFill>
          <bgColor rgb="FFFF5050"/>
        </patternFill>
      </fill>
    </dxf>
    <dxf>
      <fill>
        <patternFill>
          <bgColor rgb="FFFF4343"/>
        </patternFill>
      </fill>
    </dxf>
    <dxf>
      <fill>
        <patternFill>
          <bgColor rgb="FFFFFF29"/>
        </patternFill>
      </fill>
    </dxf>
    <dxf>
      <fill>
        <patternFill>
          <bgColor rgb="FF00C800"/>
        </patternFill>
      </fill>
    </dxf>
    <dxf>
      <fill>
        <patternFill>
          <bgColor rgb="FFFF3737"/>
        </patternFill>
      </fill>
    </dxf>
    <dxf>
      <fill>
        <patternFill>
          <bgColor rgb="FFFFFF00"/>
        </patternFill>
      </fill>
    </dxf>
    <dxf>
      <fill>
        <patternFill>
          <bgColor rgb="FF00CC00"/>
        </patternFill>
      </fill>
    </dxf>
    <dxf>
      <font>
        <condense val="0"/>
        <extend val="0"/>
        <color rgb="FF9C0006"/>
      </font>
      <fill>
        <patternFill>
          <bgColor rgb="FFFFC7CE"/>
        </patternFill>
      </fill>
    </dxf>
    <dxf>
      <font>
        <condense val="0"/>
        <extend val="0"/>
        <color rgb="FF006100"/>
      </font>
      <fill>
        <patternFill>
          <bgColor rgb="FFC6EFCE"/>
        </patternFill>
      </fill>
    </dxf>
    <dxf>
      <fill>
        <patternFill>
          <bgColor rgb="FFFF8585"/>
        </patternFill>
      </fill>
    </dxf>
    <dxf>
      <fill>
        <patternFill>
          <bgColor rgb="FFFFB7B7"/>
        </patternFill>
      </fill>
    </dxf>
    <dxf>
      <fill>
        <patternFill>
          <bgColor rgb="FFCCFF99"/>
        </patternFill>
      </fill>
    </dxf>
    <dxf>
      <fill>
        <patternFill>
          <bgColor rgb="FFB4EA7E"/>
        </patternFill>
      </fill>
    </dxf>
    <dxf>
      <fill>
        <patternFill>
          <bgColor rgb="FFBBFD7F"/>
        </patternFill>
      </fill>
    </dxf>
    <dxf>
      <fill>
        <patternFill>
          <bgColor rgb="FFFFFF99"/>
        </patternFill>
      </fill>
    </dxf>
    <dxf>
      <fill>
        <patternFill>
          <bgColor rgb="FFFFABAB"/>
        </patternFill>
      </fill>
    </dxf>
    <dxf>
      <fill>
        <patternFill>
          <bgColor rgb="FFEEFFDD"/>
        </patternFill>
      </fill>
    </dxf>
    <dxf>
      <fill>
        <patternFill>
          <bgColor rgb="FFCCFFCC"/>
        </patternFill>
      </fill>
    </dxf>
    <dxf>
      <fill>
        <patternFill>
          <bgColor theme="4" tint="0.79998168889431442"/>
        </patternFill>
      </fill>
    </dxf>
    <dxf>
      <font>
        <condense val="0"/>
        <extend val="0"/>
        <color rgb="FF9C0006"/>
      </font>
      <fill>
        <patternFill>
          <bgColor rgb="FFFFC7CE"/>
        </patternFill>
      </fill>
    </dxf>
    <dxf>
      <font>
        <condense val="0"/>
        <extend val="0"/>
        <color rgb="FF006100"/>
      </font>
      <fill>
        <patternFill>
          <bgColor rgb="FFC6EFCE"/>
        </patternFill>
      </fill>
    </dxf>
    <dxf>
      <fill>
        <patternFill>
          <bgColor rgb="FFCCFFCC"/>
        </patternFill>
      </fill>
    </dxf>
    <dxf>
      <fill>
        <patternFill>
          <bgColor theme="4" tint="0.79998168889431442"/>
        </patternFill>
      </fill>
    </dxf>
    <dxf>
      <font>
        <condense val="0"/>
        <extend val="0"/>
        <color rgb="FF9C0006"/>
      </font>
      <fill>
        <patternFill>
          <bgColor rgb="FFFFC7CE"/>
        </patternFill>
      </fill>
    </dxf>
    <dxf>
      <font>
        <condense val="0"/>
        <extend val="0"/>
        <color rgb="FF006100"/>
      </font>
      <fill>
        <patternFill>
          <bgColor rgb="FFC6EFCE"/>
        </patternFill>
      </fill>
    </dxf>
    <dxf>
      <fill>
        <patternFill>
          <bgColor rgb="FFFFFF66"/>
        </patternFill>
      </fill>
    </dxf>
    <dxf>
      <fill>
        <patternFill>
          <bgColor rgb="FFCCFF99"/>
        </patternFill>
      </fill>
    </dxf>
    <dxf>
      <fill>
        <patternFill>
          <bgColor rgb="FF99FF66"/>
        </patternFill>
      </fill>
    </dxf>
    <dxf>
      <fill>
        <patternFill>
          <bgColor rgb="FFFF8585"/>
        </patternFill>
      </fill>
    </dxf>
    <dxf>
      <fill>
        <patternFill>
          <bgColor rgb="FFCCFF99"/>
        </patternFill>
      </fill>
    </dxf>
    <dxf>
      <font>
        <condense val="0"/>
        <extend val="0"/>
        <color rgb="FF9C0006"/>
      </font>
      <fill>
        <patternFill>
          <bgColor rgb="FFFFC7CE"/>
        </patternFill>
      </fill>
    </dxf>
    <dxf>
      <font>
        <condense val="0"/>
        <extend val="0"/>
        <color rgb="FF006100"/>
      </font>
      <fill>
        <patternFill>
          <bgColor rgb="FFC6EFCE"/>
        </patternFill>
      </fill>
    </dxf>
    <dxf>
      <fill>
        <patternFill>
          <bgColor rgb="FFFF8585"/>
        </patternFill>
      </fill>
    </dxf>
    <dxf>
      <fill>
        <patternFill>
          <bgColor rgb="FFFFB7B7"/>
        </patternFill>
      </fill>
    </dxf>
    <dxf>
      <fill>
        <patternFill>
          <bgColor rgb="FFCCFF99"/>
        </patternFill>
      </fill>
    </dxf>
    <dxf>
      <fill>
        <patternFill>
          <bgColor rgb="FFB4EA7E"/>
        </patternFill>
      </fill>
    </dxf>
    <dxf>
      <fill>
        <patternFill>
          <bgColor rgb="FFBBFD7F"/>
        </patternFill>
      </fill>
    </dxf>
    <dxf>
      <fill>
        <patternFill>
          <bgColor rgb="FFFFFF99"/>
        </patternFill>
      </fill>
    </dxf>
    <dxf>
      <fill>
        <patternFill>
          <bgColor rgb="FFFFABAB"/>
        </patternFill>
      </fill>
    </dxf>
    <dxf>
      <fill>
        <patternFill>
          <bgColor rgb="FFEEFFDD"/>
        </patternFill>
      </fill>
    </dxf>
    <dxf>
      <font>
        <condense val="0"/>
        <extend val="0"/>
        <color rgb="FF9C0006"/>
      </font>
      <fill>
        <patternFill>
          <bgColor rgb="FFFFC7CE"/>
        </patternFill>
      </fill>
    </dxf>
    <dxf>
      <font>
        <condense val="0"/>
        <extend val="0"/>
        <color rgb="FF006100"/>
      </font>
      <fill>
        <patternFill>
          <bgColor rgb="FFC6EFCE"/>
        </patternFill>
      </fill>
    </dxf>
    <dxf>
      <fill>
        <patternFill>
          <bgColor rgb="FFFF8585"/>
        </patternFill>
      </fill>
    </dxf>
    <dxf>
      <fill>
        <patternFill>
          <bgColor rgb="FFFFB7B7"/>
        </patternFill>
      </fill>
    </dxf>
    <dxf>
      <fill>
        <patternFill>
          <bgColor rgb="FFCCFF99"/>
        </patternFill>
      </fill>
    </dxf>
    <dxf>
      <fill>
        <patternFill>
          <bgColor rgb="FFB4EA7E"/>
        </patternFill>
      </fill>
    </dxf>
    <dxf>
      <fill>
        <patternFill>
          <bgColor rgb="FFBBFD7F"/>
        </patternFill>
      </fill>
    </dxf>
    <dxf>
      <fill>
        <patternFill>
          <bgColor rgb="FFFFFF99"/>
        </patternFill>
      </fill>
    </dxf>
    <dxf>
      <fill>
        <patternFill>
          <bgColor rgb="FFFFABAB"/>
        </patternFill>
      </fill>
    </dxf>
    <dxf>
      <fill>
        <patternFill>
          <bgColor rgb="FFEEFFDD"/>
        </patternFill>
      </fill>
    </dxf>
    <dxf>
      <font>
        <condense val="0"/>
        <extend val="0"/>
        <color rgb="FF9C0006"/>
      </font>
      <fill>
        <patternFill>
          <bgColor rgb="FFFFC7CE"/>
        </patternFill>
      </fill>
    </dxf>
    <dxf>
      <font>
        <condense val="0"/>
        <extend val="0"/>
        <color rgb="FF006100"/>
      </font>
      <fill>
        <patternFill>
          <bgColor rgb="FFC6EFCE"/>
        </patternFill>
      </fill>
    </dxf>
    <dxf>
      <fill>
        <patternFill>
          <bgColor rgb="FFCCFFCC"/>
        </patternFill>
      </fill>
    </dxf>
    <dxf>
      <fill>
        <patternFill>
          <bgColor theme="4" tint="0.79998168889431442"/>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ill>
        <patternFill>
          <bgColor rgb="FFCCFFCC"/>
        </patternFill>
      </fill>
    </dxf>
    <dxf>
      <fill>
        <patternFill>
          <bgColor theme="4" tint="0.79998168889431442"/>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ill>
        <patternFill>
          <bgColor rgb="FFCCFF99"/>
        </patternFill>
      </fill>
    </dxf>
    <dxf>
      <fill>
        <patternFill>
          <bgColor rgb="FFCCFF99"/>
        </patternFill>
      </fill>
    </dxf>
    <dxf>
      <fill>
        <patternFill>
          <bgColor rgb="FFFFFF66"/>
        </patternFill>
      </fill>
    </dxf>
    <dxf>
      <fill>
        <patternFill>
          <bgColor rgb="FFFF8585"/>
        </patternFill>
      </fill>
    </dxf>
    <dxf>
      <fill>
        <patternFill>
          <bgColor rgb="FFFFB7B7"/>
        </patternFill>
      </fill>
    </dxf>
    <dxf>
      <fill>
        <patternFill>
          <bgColor rgb="FFCCFF99"/>
        </patternFill>
      </fill>
    </dxf>
    <dxf>
      <fill>
        <patternFill>
          <bgColor rgb="FFB4EA7E"/>
        </patternFill>
      </fill>
    </dxf>
    <dxf>
      <fill>
        <patternFill>
          <bgColor rgb="FFBBFD7F"/>
        </patternFill>
      </fill>
    </dxf>
    <dxf>
      <fill>
        <patternFill>
          <bgColor rgb="FFFFFF99"/>
        </patternFill>
      </fill>
    </dxf>
    <dxf>
      <fill>
        <patternFill>
          <bgColor rgb="FFFFABAB"/>
        </patternFill>
      </fill>
    </dxf>
    <dxf>
      <fill>
        <patternFill>
          <bgColor rgb="FFEEFFDD"/>
        </patternFill>
      </fill>
    </dxf>
    <dxf>
      <fill>
        <patternFill>
          <bgColor rgb="FFFF5050"/>
        </patternFill>
      </fill>
    </dxf>
    <dxf>
      <fill>
        <patternFill>
          <bgColor rgb="FFFF4343"/>
        </patternFill>
      </fill>
    </dxf>
    <dxf>
      <fill>
        <patternFill>
          <bgColor rgb="FFFFFF29"/>
        </patternFill>
      </fill>
    </dxf>
    <dxf>
      <fill>
        <patternFill>
          <bgColor rgb="FF00C800"/>
        </patternFill>
      </fill>
    </dxf>
    <dxf>
      <fill>
        <patternFill>
          <bgColor rgb="FFFF3737"/>
        </patternFill>
      </fill>
    </dxf>
    <dxf>
      <fill>
        <patternFill>
          <bgColor rgb="FFFFFF00"/>
        </patternFill>
      </fill>
    </dxf>
    <dxf>
      <fill>
        <patternFill>
          <bgColor rgb="FF00CC00"/>
        </patternFill>
      </fill>
    </dxf>
    <dxf>
      <fill>
        <patternFill>
          <bgColor rgb="FFCCFFCC"/>
        </patternFill>
      </fill>
    </dxf>
    <dxf>
      <fill>
        <patternFill>
          <bgColor theme="4" tint="0.79998168889431442"/>
        </patternFill>
      </fill>
    </dxf>
    <dxf>
      <fill>
        <patternFill>
          <bgColor rgb="FFCCFFCC"/>
        </patternFill>
      </fill>
    </dxf>
    <dxf>
      <fill>
        <patternFill>
          <bgColor theme="4" tint="0.79998168889431442"/>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ill>
        <patternFill>
          <bgColor rgb="FFFF8585"/>
        </patternFill>
      </fill>
    </dxf>
    <dxf>
      <fill>
        <patternFill>
          <bgColor rgb="FFFFB7B7"/>
        </patternFill>
      </fill>
    </dxf>
    <dxf>
      <fill>
        <patternFill>
          <bgColor rgb="FFCCFF99"/>
        </patternFill>
      </fill>
    </dxf>
    <dxf>
      <fill>
        <patternFill>
          <bgColor rgb="FFB4EA7E"/>
        </patternFill>
      </fill>
    </dxf>
    <dxf>
      <fill>
        <patternFill>
          <bgColor rgb="FFBBFD7F"/>
        </patternFill>
      </fill>
    </dxf>
    <dxf>
      <fill>
        <patternFill>
          <bgColor rgb="FFFFFF99"/>
        </patternFill>
      </fill>
    </dxf>
    <dxf>
      <fill>
        <patternFill>
          <bgColor rgb="FFFFABAB"/>
        </patternFill>
      </fill>
    </dxf>
    <dxf>
      <fill>
        <patternFill>
          <bgColor rgb="FFEEFFDD"/>
        </patternFill>
      </fill>
    </dxf>
    <dxf>
      <font>
        <condense val="0"/>
        <extend val="0"/>
        <color rgb="FF9C0006"/>
      </font>
      <fill>
        <patternFill>
          <bgColor rgb="FFFFC7CE"/>
        </patternFill>
      </fill>
    </dxf>
    <dxf>
      <font>
        <condense val="0"/>
        <extend val="0"/>
        <color rgb="FF006100"/>
      </font>
      <fill>
        <patternFill>
          <bgColor rgb="FFC6EFCE"/>
        </patternFill>
      </fill>
    </dxf>
    <dxf>
      <fill>
        <patternFill>
          <bgColor rgb="FFCCFFCC"/>
        </patternFill>
      </fill>
    </dxf>
    <dxf>
      <fill>
        <patternFill>
          <bgColor theme="4"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CCFF99"/>
        </patternFill>
      </fill>
    </dxf>
    <dxf>
      <fill>
        <patternFill>
          <bgColor rgb="FFCCFF99"/>
        </patternFill>
      </fill>
    </dxf>
    <dxf>
      <fill>
        <patternFill>
          <bgColor rgb="FFFFFF66"/>
        </patternFill>
      </fill>
    </dxf>
    <dxf>
      <fill>
        <patternFill>
          <bgColor rgb="FFFF8585"/>
        </patternFill>
      </fill>
    </dxf>
    <dxf>
      <fill>
        <patternFill>
          <bgColor rgb="FFFFB7B7"/>
        </patternFill>
      </fill>
    </dxf>
    <dxf>
      <fill>
        <patternFill>
          <bgColor rgb="FFCCFF99"/>
        </patternFill>
      </fill>
    </dxf>
    <dxf>
      <fill>
        <patternFill>
          <bgColor rgb="FFB4EA7E"/>
        </patternFill>
      </fill>
    </dxf>
    <dxf>
      <fill>
        <patternFill>
          <bgColor rgb="FFBBFD7F"/>
        </patternFill>
      </fill>
    </dxf>
    <dxf>
      <fill>
        <patternFill>
          <bgColor rgb="FFFFFF99"/>
        </patternFill>
      </fill>
    </dxf>
    <dxf>
      <fill>
        <patternFill>
          <bgColor rgb="FFFFABAB"/>
        </patternFill>
      </fill>
    </dxf>
    <dxf>
      <fill>
        <patternFill>
          <bgColor rgb="FFEEFFDD"/>
        </patternFill>
      </fill>
    </dxf>
    <dxf>
      <fill>
        <patternFill>
          <bgColor rgb="FFFF5050"/>
        </patternFill>
      </fill>
    </dxf>
    <dxf>
      <fill>
        <patternFill>
          <bgColor rgb="FFFF4343"/>
        </patternFill>
      </fill>
    </dxf>
    <dxf>
      <fill>
        <patternFill>
          <bgColor rgb="FFFFFF29"/>
        </patternFill>
      </fill>
    </dxf>
    <dxf>
      <fill>
        <patternFill>
          <bgColor rgb="FF00C800"/>
        </patternFill>
      </fill>
    </dxf>
    <dxf>
      <fill>
        <patternFill>
          <bgColor rgb="FFFF3737"/>
        </patternFill>
      </fill>
    </dxf>
    <dxf>
      <fill>
        <patternFill>
          <bgColor rgb="FFFFFF00"/>
        </patternFill>
      </fill>
    </dxf>
    <dxf>
      <fill>
        <patternFill>
          <bgColor rgb="FF00CC00"/>
        </patternFill>
      </fill>
    </dxf>
    <dxf>
      <font>
        <condense val="0"/>
        <extend val="0"/>
        <color rgb="FF9C0006"/>
      </font>
      <fill>
        <patternFill>
          <bgColor rgb="FFFFC7CE"/>
        </patternFill>
      </fill>
    </dxf>
    <dxf>
      <font>
        <condense val="0"/>
        <extend val="0"/>
        <color rgb="FF006100"/>
      </font>
      <fill>
        <patternFill>
          <bgColor rgb="FFC6EFCE"/>
        </patternFill>
      </fill>
    </dxf>
    <dxf>
      <fill>
        <patternFill>
          <bgColor rgb="FFFF8585"/>
        </patternFill>
      </fill>
    </dxf>
    <dxf>
      <fill>
        <patternFill>
          <bgColor rgb="FFFFB7B7"/>
        </patternFill>
      </fill>
    </dxf>
    <dxf>
      <fill>
        <patternFill>
          <bgColor rgb="FFCCFF99"/>
        </patternFill>
      </fill>
    </dxf>
    <dxf>
      <fill>
        <patternFill>
          <bgColor rgb="FFB4EA7E"/>
        </patternFill>
      </fill>
    </dxf>
    <dxf>
      <fill>
        <patternFill>
          <bgColor rgb="FFBBFD7F"/>
        </patternFill>
      </fill>
    </dxf>
    <dxf>
      <fill>
        <patternFill>
          <bgColor rgb="FFFFFF99"/>
        </patternFill>
      </fill>
    </dxf>
    <dxf>
      <fill>
        <patternFill>
          <bgColor rgb="FFFFABAB"/>
        </patternFill>
      </fill>
    </dxf>
    <dxf>
      <fill>
        <patternFill>
          <bgColor rgb="FFEEFFDD"/>
        </patternFill>
      </fill>
    </dxf>
    <dxf>
      <fill>
        <patternFill>
          <bgColor rgb="FFCCFFCC"/>
        </patternFill>
      </fill>
    </dxf>
    <dxf>
      <fill>
        <patternFill>
          <bgColor theme="4" tint="0.79998168889431442"/>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ill>
        <patternFill>
          <bgColor rgb="FFFF8585"/>
        </patternFill>
      </fill>
    </dxf>
    <dxf>
      <fill>
        <patternFill>
          <bgColor rgb="FFFFB7B7"/>
        </patternFill>
      </fill>
    </dxf>
    <dxf>
      <fill>
        <patternFill>
          <bgColor rgb="FFCCFF99"/>
        </patternFill>
      </fill>
    </dxf>
    <dxf>
      <fill>
        <patternFill>
          <bgColor rgb="FFB4EA7E"/>
        </patternFill>
      </fill>
    </dxf>
    <dxf>
      <fill>
        <patternFill>
          <bgColor rgb="FFBBFD7F"/>
        </patternFill>
      </fill>
    </dxf>
    <dxf>
      <fill>
        <patternFill>
          <bgColor rgb="FFFFFF99"/>
        </patternFill>
      </fill>
    </dxf>
    <dxf>
      <fill>
        <patternFill>
          <bgColor rgb="FFFFABAB"/>
        </patternFill>
      </fill>
    </dxf>
    <dxf>
      <fill>
        <patternFill>
          <bgColor rgb="FFEEFFDD"/>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ill>
        <patternFill>
          <bgColor rgb="FFCCFFCC"/>
        </patternFill>
      </fill>
    </dxf>
    <dxf>
      <fill>
        <patternFill>
          <bgColor theme="4" tint="0.79998168889431442"/>
        </patternFill>
      </fill>
    </dxf>
    <dxf>
      <fill>
        <patternFill>
          <bgColor rgb="FFFFFF66"/>
        </patternFill>
      </fill>
    </dxf>
    <dxf>
      <fill>
        <patternFill>
          <bgColor rgb="FFCCFF99"/>
        </patternFill>
      </fill>
    </dxf>
    <dxf>
      <fill>
        <patternFill>
          <bgColor rgb="FF99FF66"/>
        </patternFill>
      </fill>
    </dxf>
    <dxf>
      <fill>
        <patternFill>
          <bgColor rgb="FFFF8585"/>
        </patternFill>
      </fill>
    </dxf>
    <dxf>
      <fill>
        <patternFill>
          <bgColor rgb="FFCCFF99"/>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ill>
        <patternFill>
          <bgColor rgb="FFCCFF99"/>
        </patternFill>
      </fill>
    </dxf>
    <dxf>
      <fill>
        <patternFill>
          <bgColor rgb="FFCCFF99"/>
        </patternFill>
      </fill>
    </dxf>
    <dxf>
      <fill>
        <patternFill>
          <bgColor rgb="FFFFFF66"/>
        </patternFill>
      </fill>
    </dxf>
    <dxf>
      <fill>
        <patternFill>
          <bgColor rgb="FFFF8585"/>
        </patternFill>
      </fill>
    </dxf>
    <dxf>
      <fill>
        <patternFill>
          <bgColor rgb="FFFFB7B7"/>
        </patternFill>
      </fill>
    </dxf>
    <dxf>
      <fill>
        <patternFill>
          <bgColor rgb="FFCCFF99"/>
        </patternFill>
      </fill>
    </dxf>
    <dxf>
      <fill>
        <patternFill>
          <bgColor rgb="FFB4EA7E"/>
        </patternFill>
      </fill>
    </dxf>
    <dxf>
      <fill>
        <patternFill>
          <bgColor rgb="FFBBFD7F"/>
        </patternFill>
      </fill>
    </dxf>
    <dxf>
      <fill>
        <patternFill>
          <bgColor rgb="FFFFFF99"/>
        </patternFill>
      </fill>
    </dxf>
    <dxf>
      <fill>
        <patternFill>
          <bgColor rgb="FFFFABAB"/>
        </patternFill>
      </fill>
    </dxf>
    <dxf>
      <fill>
        <patternFill>
          <bgColor rgb="FFEEFFDD"/>
        </patternFill>
      </fill>
    </dxf>
    <dxf>
      <fill>
        <patternFill>
          <bgColor rgb="FFFF5050"/>
        </patternFill>
      </fill>
    </dxf>
    <dxf>
      <fill>
        <patternFill>
          <bgColor rgb="FFFF4343"/>
        </patternFill>
      </fill>
    </dxf>
    <dxf>
      <fill>
        <patternFill>
          <bgColor rgb="FFFFFF29"/>
        </patternFill>
      </fill>
    </dxf>
    <dxf>
      <fill>
        <patternFill>
          <bgColor rgb="FF00C800"/>
        </patternFill>
      </fill>
    </dxf>
    <dxf>
      <fill>
        <patternFill>
          <bgColor rgb="FFFF3737"/>
        </patternFill>
      </fill>
    </dxf>
    <dxf>
      <fill>
        <patternFill>
          <bgColor rgb="FFFFFF00"/>
        </patternFill>
      </fill>
    </dxf>
    <dxf>
      <fill>
        <patternFill>
          <bgColor rgb="FF00CC00"/>
        </patternFill>
      </fill>
    </dxf>
    <dxf>
      <font>
        <condense val="0"/>
        <extend val="0"/>
        <color rgb="FF9C0006"/>
      </font>
      <fill>
        <patternFill>
          <bgColor rgb="FFFFC7CE"/>
        </patternFill>
      </fill>
    </dxf>
    <dxf>
      <fill>
        <patternFill>
          <bgColor rgb="FFCCFFCC"/>
        </patternFill>
      </fill>
    </dxf>
    <dxf>
      <fill>
        <patternFill>
          <bgColor theme="4" tint="0.79998168889431442"/>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ill>
        <patternFill>
          <bgColor rgb="FFCCFF99"/>
        </patternFill>
      </fill>
    </dxf>
    <dxf>
      <fill>
        <patternFill>
          <bgColor rgb="FFCCFF99"/>
        </patternFill>
      </fill>
    </dxf>
    <dxf>
      <fill>
        <patternFill>
          <bgColor rgb="FFFFFF66"/>
        </patternFill>
      </fill>
    </dxf>
    <dxf>
      <fill>
        <patternFill>
          <bgColor rgb="FFFF8585"/>
        </patternFill>
      </fill>
    </dxf>
    <dxf>
      <fill>
        <patternFill>
          <bgColor rgb="FFFFB7B7"/>
        </patternFill>
      </fill>
    </dxf>
    <dxf>
      <fill>
        <patternFill>
          <bgColor rgb="FFCCFF99"/>
        </patternFill>
      </fill>
    </dxf>
    <dxf>
      <fill>
        <patternFill>
          <bgColor rgb="FFB4EA7E"/>
        </patternFill>
      </fill>
    </dxf>
    <dxf>
      <fill>
        <patternFill>
          <bgColor rgb="FFBBFD7F"/>
        </patternFill>
      </fill>
    </dxf>
    <dxf>
      <fill>
        <patternFill>
          <bgColor rgb="FFFFFF99"/>
        </patternFill>
      </fill>
    </dxf>
    <dxf>
      <fill>
        <patternFill>
          <bgColor rgb="FFFFABAB"/>
        </patternFill>
      </fill>
    </dxf>
    <dxf>
      <fill>
        <patternFill>
          <bgColor rgb="FFEEFFDD"/>
        </patternFill>
      </fill>
    </dxf>
    <dxf>
      <fill>
        <patternFill>
          <bgColor rgb="FFFF5050"/>
        </patternFill>
      </fill>
    </dxf>
    <dxf>
      <fill>
        <patternFill>
          <bgColor rgb="FFFF4343"/>
        </patternFill>
      </fill>
    </dxf>
    <dxf>
      <fill>
        <patternFill>
          <bgColor rgb="FFFFFF29"/>
        </patternFill>
      </fill>
    </dxf>
    <dxf>
      <fill>
        <patternFill>
          <bgColor rgb="FF00C800"/>
        </patternFill>
      </fill>
    </dxf>
    <dxf>
      <fill>
        <patternFill>
          <bgColor rgb="FFFF3737"/>
        </patternFill>
      </fill>
    </dxf>
    <dxf>
      <fill>
        <patternFill>
          <bgColor rgb="FFFFFF00"/>
        </patternFill>
      </fill>
    </dxf>
    <dxf>
      <fill>
        <patternFill>
          <bgColor rgb="FF00CC0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ill>
        <patternFill>
          <bgColor rgb="FFCCFF99"/>
        </patternFill>
      </fill>
    </dxf>
    <dxf>
      <fill>
        <patternFill>
          <bgColor rgb="FFCCFF99"/>
        </patternFill>
      </fill>
    </dxf>
    <dxf>
      <fill>
        <patternFill>
          <bgColor rgb="FFFFFF66"/>
        </patternFill>
      </fill>
    </dxf>
    <dxf>
      <fill>
        <patternFill>
          <bgColor rgb="FFFF8585"/>
        </patternFill>
      </fill>
    </dxf>
    <dxf>
      <fill>
        <patternFill>
          <bgColor rgb="FFFFB7B7"/>
        </patternFill>
      </fill>
    </dxf>
    <dxf>
      <fill>
        <patternFill>
          <bgColor rgb="FFCCFF99"/>
        </patternFill>
      </fill>
    </dxf>
    <dxf>
      <fill>
        <patternFill>
          <bgColor rgb="FFB4EA7E"/>
        </patternFill>
      </fill>
    </dxf>
    <dxf>
      <fill>
        <patternFill>
          <bgColor rgb="FFBBFD7F"/>
        </patternFill>
      </fill>
    </dxf>
    <dxf>
      <fill>
        <patternFill>
          <bgColor rgb="FFFFFF99"/>
        </patternFill>
      </fill>
    </dxf>
    <dxf>
      <fill>
        <patternFill>
          <bgColor rgb="FFFFABAB"/>
        </patternFill>
      </fill>
    </dxf>
    <dxf>
      <fill>
        <patternFill>
          <bgColor rgb="FFEEFFDD"/>
        </patternFill>
      </fill>
    </dxf>
    <dxf>
      <fill>
        <patternFill>
          <bgColor rgb="FFFF5050"/>
        </patternFill>
      </fill>
    </dxf>
    <dxf>
      <fill>
        <patternFill>
          <bgColor rgb="FFFF4343"/>
        </patternFill>
      </fill>
    </dxf>
    <dxf>
      <fill>
        <patternFill>
          <bgColor rgb="FFFFFF29"/>
        </patternFill>
      </fill>
    </dxf>
    <dxf>
      <fill>
        <patternFill>
          <bgColor rgb="FF00C800"/>
        </patternFill>
      </fill>
    </dxf>
    <dxf>
      <fill>
        <patternFill>
          <bgColor rgb="FFFF3737"/>
        </patternFill>
      </fill>
    </dxf>
    <dxf>
      <fill>
        <patternFill>
          <bgColor rgb="FFFFFF00"/>
        </patternFill>
      </fill>
    </dxf>
    <dxf>
      <fill>
        <patternFill>
          <bgColor rgb="FF00CC0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ill>
        <patternFill>
          <bgColor rgb="FFCCFF99"/>
        </patternFill>
      </fill>
    </dxf>
    <dxf>
      <fill>
        <patternFill>
          <bgColor rgb="FFCCFF99"/>
        </patternFill>
      </fill>
    </dxf>
    <dxf>
      <fill>
        <patternFill>
          <bgColor rgb="FFFFFF66"/>
        </patternFill>
      </fill>
    </dxf>
    <dxf>
      <fill>
        <patternFill>
          <bgColor rgb="FFFF8585"/>
        </patternFill>
      </fill>
    </dxf>
    <dxf>
      <fill>
        <patternFill>
          <bgColor rgb="FFFFB7B7"/>
        </patternFill>
      </fill>
    </dxf>
    <dxf>
      <fill>
        <patternFill>
          <bgColor rgb="FFCCFF99"/>
        </patternFill>
      </fill>
    </dxf>
    <dxf>
      <fill>
        <patternFill>
          <bgColor rgb="FFB4EA7E"/>
        </patternFill>
      </fill>
    </dxf>
    <dxf>
      <fill>
        <patternFill>
          <bgColor rgb="FFBBFD7F"/>
        </patternFill>
      </fill>
    </dxf>
    <dxf>
      <fill>
        <patternFill>
          <bgColor rgb="FFFFFF99"/>
        </patternFill>
      </fill>
    </dxf>
    <dxf>
      <fill>
        <patternFill>
          <bgColor rgb="FFFFABAB"/>
        </patternFill>
      </fill>
    </dxf>
    <dxf>
      <fill>
        <patternFill>
          <bgColor rgb="FFEEFFDD"/>
        </patternFill>
      </fill>
    </dxf>
    <dxf>
      <fill>
        <patternFill>
          <bgColor rgb="FFFF5050"/>
        </patternFill>
      </fill>
    </dxf>
    <dxf>
      <fill>
        <patternFill>
          <bgColor rgb="FFFF4343"/>
        </patternFill>
      </fill>
    </dxf>
    <dxf>
      <fill>
        <patternFill>
          <bgColor rgb="FFFFFF29"/>
        </patternFill>
      </fill>
    </dxf>
    <dxf>
      <fill>
        <patternFill>
          <bgColor rgb="FF00C800"/>
        </patternFill>
      </fill>
    </dxf>
    <dxf>
      <fill>
        <patternFill>
          <bgColor rgb="FFFF3737"/>
        </patternFill>
      </fill>
    </dxf>
    <dxf>
      <fill>
        <patternFill>
          <bgColor rgb="FFFFFF00"/>
        </patternFill>
      </fill>
    </dxf>
    <dxf>
      <fill>
        <patternFill>
          <bgColor rgb="FF00CC0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ill>
        <patternFill>
          <bgColor rgb="FFCCFF99"/>
        </patternFill>
      </fill>
    </dxf>
    <dxf>
      <fill>
        <patternFill>
          <bgColor rgb="FFCCFF99"/>
        </patternFill>
      </fill>
    </dxf>
    <dxf>
      <fill>
        <patternFill>
          <bgColor rgb="FFFFFF66"/>
        </patternFill>
      </fill>
    </dxf>
    <dxf>
      <fill>
        <patternFill>
          <bgColor rgb="FFFF8585"/>
        </patternFill>
      </fill>
    </dxf>
    <dxf>
      <fill>
        <patternFill>
          <bgColor rgb="FFFFB7B7"/>
        </patternFill>
      </fill>
    </dxf>
    <dxf>
      <fill>
        <patternFill>
          <bgColor rgb="FFCCFF99"/>
        </patternFill>
      </fill>
    </dxf>
    <dxf>
      <fill>
        <patternFill>
          <bgColor rgb="FFB4EA7E"/>
        </patternFill>
      </fill>
    </dxf>
    <dxf>
      <fill>
        <patternFill>
          <bgColor rgb="FFBBFD7F"/>
        </patternFill>
      </fill>
    </dxf>
    <dxf>
      <fill>
        <patternFill>
          <bgColor rgb="FFFFFF99"/>
        </patternFill>
      </fill>
    </dxf>
    <dxf>
      <fill>
        <patternFill>
          <bgColor rgb="FFFFABAB"/>
        </patternFill>
      </fill>
    </dxf>
    <dxf>
      <fill>
        <patternFill>
          <bgColor rgb="FFEEFFDD"/>
        </patternFill>
      </fill>
    </dxf>
    <dxf>
      <fill>
        <patternFill>
          <bgColor rgb="FFFF5050"/>
        </patternFill>
      </fill>
    </dxf>
    <dxf>
      <fill>
        <patternFill>
          <bgColor rgb="FFFF4343"/>
        </patternFill>
      </fill>
    </dxf>
    <dxf>
      <fill>
        <patternFill>
          <bgColor rgb="FFFFFF29"/>
        </patternFill>
      </fill>
    </dxf>
    <dxf>
      <fill>
        <patternFill>
          <bgColor rgb="FF00C800"/>
        </patternFill>
      </fill>
    </dxf>
    <dxf>
      <fill>
        <patternFill>
          <bgColor rgb="FFFF3737"/>
        </patternFill>
      </fill>
    </dxf>
    <dxf>
      <fill>
        <patternFill>
          <bgColor rgb="FFFFFF00"/>
        </patternFill>
      </fill>
    </dxf>
    <dxf>
      <fill>
        <patternFill>
          <bgColor rgb="FF00CC00"/>
        </patternFill>
      </fill>
    </dxf>
    <dxf>
      <fill>
        <patternFill>
          <bgColor rgb="FFCCFFCC"/>
        </patternFill>
      </fill>
    </dxf>
    <dxf>
      <fill>
        <patternFill>
          <bgColor theme="4" tint="0.79998168889431442"/>
        </patternFill>
      </fill>
    </dxf>
    <dxf>
      <fill>
        <patternFill>
          <bgColor rgb="FFCCFFCC"/>
        </patternFill>
      </fill>
    </dxf>
    <dxf>
      <fill>
        <patternFill>
          <bgColor theme="4" tint="0.79998168889431442"/>
        </patternFill>
      </fill>
    </dxf>
    <dxf>
      <font>
        <condense val="0"/>
        <extend val="0"/>
        <color rgb="FF9C0006"/>
      </font>
      <fill>
        <patternFill>
          <bgColor rgb="FFFFC7CE"/>
        </patternFill>
      </fill>
    </dxf>
    <dxf>
      <fill>
        <patternFill>
          <bgColor rgb="FFCCFFCC"/>
        </patternFill>
      </fill>
    </dxf>
    <dxf>
      <fill>
        <patternFill>
          <bgColor theme="4" tint="0.79998168889431442"/>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ill>
        <patternFill>
          <bgColor rgb="FFCCFF99"/>
        </patternFill>
      </fill>
    </dxf>
    <dxf>
      <fill>
        <patternFill>
          <bgColor rgb="FFCCFF99"/>
        </patternFill>
      </fill>
    </dxf>
    <dxf>
      <fill>
        <patternFill>
          <bgColor rgb="FFFFFF66"/>
        </patternFill>
      </fill>
    </dxf>
    <dxf>
      <fill>
        <patternFill>
          <bgColor rgb="FFFF8585"/>
        </patternFill>
      </fill>
    </dxf>
    <dxf>
      <fill>
        <patternFill>
          <bgColor rgb="FFFFB7B7"/>
        </patternFill>
      </fill>
    </dxf>
    <dxf>
      <fill>
        <patternFill>
          <bgColor rgb="FFCCFF99"/>
        </patternFill>
      </fill>
    </dxf>
    <dxf>
      <fill>
        <patternFill>
          <bgColor rgb="FFB4EA7E"/>
        </patternFill>
      </fill>
    </dxf>
    <dxf>
      <fill>
        <patternFill>
          <bgColor rgb="FFBBFD7F"/>
        </patternFill>
      </fill>
    </dxf>
    <dxf>
      <fill>
        <patternFill>
          <bgColor rgb="FFFFFF99"/>
        </patternFill>
      </fill>
    </dxf>
    <dxf>
      <fill>
        <patternFill>
          <bgColor rgb="FFFFABAB"/>
        </patternFill>
      </fill>
    </dxf>
    <dxf>
      <fill>
        <patternFill>
          <bgColor rgb="FFEEFFDD"/>
        </patternFill>
      </fill>
    </dxf>
    <dxf>
      <fill>
        <patternFill>
          <bgColor rgb="FFFF5050"/>
        </patternFill>
      </fill>
    </dxf>
    <dxf>
      <fill>
        <patternFill>
          <bgColor rgb="FFFF4343"/>
        </patternFill>
      </fill>
    </dxf>
    <dxf>
      <fill>
        <patternFill>
          <bgColor rgb="FFFFFF29"/>
        </patternFill>
      </fill>
    </dxf>
    <dxf>
      <fill>
        <patternFill>
          <bgColor rgb="FF00C800"/>
        </patternFill>
      </fill>
    </dxf>
    <dxf>
      <fill>
        <patternFill>
          <bgColor rgb="FFFF3737"/>
        </patternFill>
      </fill>
    </dxf>
    <dxf>
      <fill>
        <patternFill>
          <bgColor rgb="FFFFFF00"/>
        </patternFill>
      </fill>
    </dxf>
    <dxf>
      <fill>
        <patternFill>
          <bgColor rgb="FF00CC00"/>
        </patternFill>
      </fill>
    </dxf>
    <dxf>
      <font>
        <condense val="0"/>
        <extend val="0"/>
        <color rgb="FF9C0006"/>
      </font>
      <fill>
        <patternFill>
          <bgColor rgb="FFFFC7CE"/>
        </patternFill>
      </fill>
    </dxf>
    <dxf>
      <fill>
        <patternFill>
          <bgColor rgb="FFCCFFCC"/>
        </patternFill>
      </fill>
    </dxf>
    <dxf>
      <fill>
        <patternFill>
          <bgColor theme="4" tint="0.79998168889431442"/>
        </patternFill>
      </fill>
    </dxf>
    <dxf>
      <fill>
        <patternFill>
          <bgColor rgb="FFFFFF66"/>
        </patternFill>
      </fill>
    </dxf>
    <dxf>
      <fill>
        <patternFill>
          <bgColor rgb="FFCCFF99"/>
        </patternFill>
      </fill>
    </dxf>
    <dxf>
      <fill>
        <patternFill>
          <bgColor rgb="FF99FF66"/>
        </patternFill>
      </fill>
    </dxf>
    <dxf>
      <fill>
        <patternFill>
          <bgColor rgb="FFFF8585"/>
        </patternFill>
      </fill>
    </dxf>
    <dxf>
      <fill>
        <patternFill>
          <bgColor rgb="FFCCFF99"/>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ill>
        <patternFill>
          <bgColor rgb="FFCCFF99"/>
        </patternFill>
      </fill>
    </dxf>
    <dxf>
      <fill>
        <patternFill>
          <bgColor rgb="FFCCFF99"/>
        </patternFill>
      </fill>
    </dxf>
    <dxf>
      <fill>
        <patternFill>
          <bgColor rgb="FFFFFF66"/>
        </patternFill>
      </fill>
    </dxf>
    <dxf>
      <fill>
        <patternFill>
          <bgColor rgb="FFFF8585"/>
        </patternFill>
      </fill>
    </dxf>
    <dxf>
      <fill>
        <patternFill>
          <bgColor rgb="FFFFB7B7"/>
        </patternFill>
      </fill>
    </dxf>
    <dxf>
      <fill>
        <patternFill>
          <bgColor rgb="FFCCFF99"/>
        </patternFill>
      </fill>
    </dxf>
    <dxf>
      <fill>
        <patternFill>
          <bgColor rgb="FFB4EA7E"/>
        </patternFill>
      </fill>
    </dxf>
    <dxf>
      <fill>
        <patternFill>
          <bgColor rgb="FFBBFD7F"/>
        </patternFill>
      </fill>
    </dxf>
    <dxf>
      <fill>
        <patternFill>
          <bgColor rgb="FFFFFF99"/>
        </patternFill>
      </fill>
    </dxf>
    <dxf>
      <fill>
        <patternFill>
          <bgColor rgb="FFFFABAB"/>
        </patternFill>
      </fill>
    </dxf>
    <dxf>
      <fill>
        <patternFill>
          <bgColor rgb="FFEEFFDD"/>
        </patternFill>
      </fill>
    </dxf>
    <dxf>
      <fill>
        <patternFill>
          <bgColor rgb="FFFF5050"/>
        </patternFill>
      </fill>
    </dxf>
    <dxf>
      <fill>
        <patternFill>
          <bgColor rgb="FFFF4343"/>
        </patternFill>
      </fill>
    </dxf>
    <dxf>
      <fill>
        <patternFill>
          <bgColor rgb="FFFFFF29"/>
        </patternFill>
      </fill>
    </dxf>
    <dxf>
      <fill>
        <patternFill>
          <bgColor rgb="FF00C800"/>
        </patternFill>
      </fill>
    </dxf>
    <dxf>
      <fill>
        <patternFill>
          <bgColor rgb="FFFF3737"/>
        </patternFill>
      </fill>
    </dxf>
    <dxf>
      <fill>
        <patternFill>
          <bgColor rgb="FFFFFF00"/>
        </patternFill>
      </fill>
    </dxf>
    <dxf>
      <fill>
        <patternFill>
          <bgColor rgb="FF00CC0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ill>
        <patternFill>
          <bgColor rgb="FFFF8585"/>
        </patternFill>
      </fill>
    </dxf>
    <dxf>
      <fill>
        <patternFill>
          <bgColor rgb="FFFFB7B7"/>
        </patternFill>
      </fill>
    </dxf>
    <dxf>
      <fill>
        <patternFill>
          <bgColor rgb="FFCCFF99"/>
        </patternFill>
      </fill>
    </dxf>
    <dxf>
      <fill>
        <patternFill>
          <bgColor rgb="FFB4EA7E"/>
        </patternFill>
      </fill>
    </dxf>
    <dxf>
      <fill>
        <patternFill>
          <bgColor rgb="FFBBFD7F"/>
        </patternFill>
      </fill>
    </dxf>
    <dxf>
      <fill>
        <patternFill>
          <bgColor rgb="FFFFFF99"/>
        </patternFill>
      </fill>
    </dxf>
    <dxf>
      <fill>
        <patternFill>
          <bgColor rgb="FFFFABAB"/>
        </patternFill>
      </fill>
    </dxf>
    <dxf>
      <fill>
        <patternFill>
          <bgColor rgb="FFEEFFDD"/>
        </patternFill>
      </fill>
    </dxf>
    <dxf>
      <fill>
        <patternFill>
          <bgColor rgb="FFCCFFCC"/>
        </patternFill>
      </fill>
    </dxf>
    <dxf>
      <fill>
        <patternFill>
          <bgColor theme="4" tint="0.79998168889431442"/>
        </patternFill>
      </fill>
    </dxf>
    <dxf>
      <font>
        <condense val="0"/>
        <extend val="0"/>
        <color rgb="FF9C0006"/>
      </font>
      <fill>
        <patternFill>
          <bgColor rgb="FFFFC7CE"/>
        </patternFill>
      </fill>
    </dxf>
    <dxf>
      <font>
        <condense val="0"/>
        <extend val="0"/>
        <color rgb="FF006100"/>
      </font>
      <fill>
        <patternFill>
          <bgColor rgb="FFC6EFCE"/>
        </patternFill>
      </fill>
    </dxf>
    <dxf>
      <fill>
        <patternFill>
          <bgColor rgb="FFCCFFCC"/>
        </patternFill>
      </fill>
    </dxf>
    <dxf>
      <fill>
        <patternFill>
          <bgColor theme="4" tint="0.79998168889431442"/>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ill>
        <patternFill>
          <bgColor rgb="FFFF8585"/>
        </patternFill>
      </fill>
    </dxf>
    <dxf>
      <fill>
        <patternFill>
          <bgColor rgb="FFFFB7B7"/>
        </patternFill>
      </fill>
    </dxf>
    <dxf>
      <fill>
        <patternFill>
          <bgColor rgb="FFCCFF99"/>
        </patternFill>
      </fill>
    </dxf>
    <dxf>
      <fill>
        <patternFill>
          <bgColor rgb="FFB4EA7E"/>
        </patternFill>
      </fill>
    </dxf>
    <dxf>
      <fill>
        <patternFill>
          <bgColor rgb="FFBBFD7F"/>
        </patternFill>
      </fill>
    </dxf>
    <dxf>
      <fill>
        <patternFill>
          <bgColor rgb="FFFFFF99"/>
        </patternFill>
      </fill>
    </dxf>
    <dxf>
      <fill>
        <patternFill>
          <bgColor rgb="FFFFABAB"/>
        </patternFill>
      </fill>
    </dxf>
    <dxf>
      <fill>
        <patternFill>
          <bgColor rgb="FFEEFFDD"/>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CCFF99"/>
        </patternFill>
      </fill>
    </dxf>
    <dxf>
      <fill>
        <patternFill>
          <bgColor rgb="FFCCFF99"/>
        </patternFill>
      </fill>
    </dxf>
    <dxf>
      <fill>
        <patternFill>
          <bgColor rgb="FFFFFF66"/>
        </patternFill>
      </fill>
    </dxf>
    <dxf>
      <fill>
        <patternFill>
          <bgColor rgb="FFFF8585"/>
        </patternFill>
      </fill>
    </dxf>
    <dxf>
      <fill>
        <patternFill>
          <bgColor rgb="FFFFB7B7"/>
        </patternFill>
      </fill>
    </dxf>
    <dxf>
      <fill>
        <patternFill>
          <bgColor rgb="FFCCFF99"/>
        </patternFill>
      </fill>
    </dxf>
    <dxf>
      <fill>
        <patternFill>
          <bgColor rgb="FFB4EA7E"/>
        </patternFill>
      </fill>
    </dxf>
    <dxf>
      <fill>
        <patternFill>
          <bgColor rgb="FFBBFD7F"/>
        </patternFill>
      </fill>
    </dxf>
    <dxf>
      <fill>
        <patternFill>
          <bgColor rgb="FFFFFF99"/>
        </patternFill>
      </fill>
    </dxf>
    <dxf>
      <fill>
        <patternFill>
          <bgColor rgb="FFFFABAB"/>
        </patternFill>
      </fill>
    </dxf>
    <dxf>
      <fill>
        <patternFill>
          <bgColor rgb="FFEEFFDD"/>
        </patternFill>
      </fill>
    </dxf>
    <dxf>
      <fill>
        <patternFill>
          <bgColor rgb="FFFF5050"/>
        </patternFill>
      </fill>
    </dxf>
    <dxf>
      <fill>
        <patternFill>
          <bgColor rgb="FFFF4343"/>
        </patternFill>
      </fill>
    </dxf>
    <dxf>
      <fill>
        <patternFill>
          <bgColor rgb="FFFFFF29"/>
        </patternFill>
      </fill>
    </dxf>
    <dxf>
      <fill>
        <patternFill>
          <bgColor rgb="FF00C800"/>
        </patternFill>
      </fill>
    </dxf>
    <dxf>
      <fill>
        <patternFill>
          <bgColor rgb="FFFF3737"/>
        </patternFill>
      </fill>
    </dxf>
    <dxf>
      <fill>
        <patternFill>
          <bgColor rgb="FFFFFF00"/>
        </patternFill>
      </fill>
    </dxf>
    <dxf>
      <fill>
        <patternFill>
          <bgColor rgb="FF00CC00"/>
        </patternFill>
      </fill>
    </dxf>
    <dxf>
      <font>
        <condense val="0"/>
        <extend val="0"/>
        <color rgb="FF9C0006"/>
      </font>
      <fill>
        <patternFill>
          <bgColor rgb="FFFFC7CE"/>
        </patternFill>
      </fill>
    </dxf>
    <dxf>
      <font>
        <condense val="0"/>
        <extend val="0"/>
        <color rgb="FF006100"/>
      </font>
      <fill>
        <patternFill>
          <bgColor rgb="FFC6EFCE"/>
        </patternFill>
      </fill>
    </dxf>
    <dxf>
      <fill>
        <patternFill>
          <bgColor rgb="FFFF8585"/>
        </patternFill>
      </fill>
    </dxf>
    <dxf>
      <fill>
        <patternFill>
          <bgColor rgb="FFFFB7B7"/>
        </patternFill>
      </fill>
    </dxf>
    <dxf>
      <fill>
        <patternFill>
          <bgColor rgb="FFCCFF99"/>
        </patternFill>
      </fill>
    </dxf>
    <dxf>
      <fill>
        <patternFill>
          <bgColor rgb="FFB4EA7E"/>
        </patternFill>
      </fill>
    </dxf>
    <dxf>
      <fill>
        <patternFill>
          <bgColor rgb="FFBBFD7F"/>
        </patternFill>
      </fill>
    </dxf>
    <dxf>
      <fill>
        <patternFill>
          <bgColor rgb="FFFFFF99"/>
        </patternFill>
      </fill>
    </dxf>
    <dxf>
      <fill>
        <patternFill>
          <bgColor rgb="FFFFABAB"/>
        </patternFill>
      </fill>
    </dxf>
    <dxf>
      <fill>
        <patternFill>
          <bgColor rgb="FFEEFFDD"/>
        </patternFill>
      </fill>
    </dxf>
    <dxf>
      <fill>
        <patternFill>
          <bgColor rgb="FFCCFFCC"/>
        </patternFill>
      </fill>
    </dxf>
    <dxf>
      <fill>
        <patternFill>
          <bgColor theme="4" tint="0.79998168889431442"/>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CCFF99"/>
        </patternFill>
      </fill>
    </dxf>
    <dxf>
      <fill>
        <patternFill>
          <bgColor rgb="FFCCFF99"/>
        </patternFill>
      </fill>
    </dxf>
    <dxf>
      <fill>
        <patternFill>
          <bgColor rgb="FFFFFF66"/>
        </patternFill>
      </fill>
    </dxf>
    <dxf>
      <fill>
        <patternFill>
          <bgColor rgb="FFFF8585"/>
        </patternFill>
      </fill>
    </dxf>
    <dxf>
      <fill>
        <patternFill>
          <bgColor rgb="FFFFB7B7"/>
        </patternFill>
      </fill>
    </dxf>
    <dxf>
      <fill>
        <patternFill>
          <bgColor rgb="FFCCFF99"/>
        </patternFill>
      </fill>
    </dxf>
    <dxf>
      <fill>
        <patternFill>
          <bgColor rgb="FFB4EA7E"/>
        </patternFill>
      </fill>
    </dxf>
    <dxf>
      <fill>
        <patternFill>
          <bgColor rgb="FFBBFD7F"/>
        </patternFill>
      </fill>
    </dxf>
    <dxf>
      <fill>
        <patternFill>
          <bgColor rgb="FFFFFF99"/>
        </patternFill>
      </fill>
    </dxf>
    <dxf>
      <fill>
        <patternFill>
          <bgColor rgb="FFFFABAB"/>
        </patternFill>
      </fill>
    </dxf>
    <dxf>
      <fill>
        <patternFill>
          <bgColor rgb="FFEEFFDD"/>
        </patternFill>
      </fill>
    </dxf>
    <dxf>
      <fill>
        <patternFill>
          <bgColor rgb="FFFF5050"/>
        </patternFill>
      </fill>
    </dxf>
    <dxf>
      <fill>
        <patternFill>
          <bgColor rgb="FFFF4343"/>
        </patternFill>
      </fill>
    </dxf>
    <dxf>
      <fill>
        <patternFill>
          <bgColor rgb="FFFFFF29"/>
        </patternFill>
      </fill>
    </dxf>
    <dxf>
      <fill>
        <patternFill>
          <bgColor rgb="FF00C800"/>
        </patternFill>
      </fill>
    </dxf>
    <dxf>
      <fill>
        <patternFill>
          <bgColor rgb="FFFF3737"/>
        </patternFill>
      </fill>
    </dxf>
    <dxf>
      <fill>
        <patternFill>
          <bgColor rgb="FFFFFF00"/>
        </patternFill>
      </fill>
    </dxf>
    <dxf>
      <fill>
        <patternFill>
          <bgColor rgb="FF00CC00"/>
        </patternFill>
      </fill>
    </dxf>
    <dxf>
      <font>
        <condense val="0"/>
        <extend val="0"/>
        <color rgb="FF9C0006"/>
      </font>
      <fill>
        <patternFill>
          <bgColor rgb="FFFFC7CE"/>
        </patternFill>
      </fill>
    </dxf>
    <dxf>
      <font>
        <condense val="0"/>
        <extend val="0"/>
        <color rgb="FF006100"/>
      </font>
      <fill>
        <patternFill>
          <bgColor rgb="FFC6EFCE"/>
        </patternFill>
      </fill>
    </dxf>
    <dxf>
      <fill>
        <patternFill>
          <bgColor rgb="FFFF8585"/>
        </patternFill>
      </fill>
    </dxf>
    <dxf>
      <fill>
        <patternFill>
          <bgColor rgb="FFFFB7B7"/>
        </patternFill>
      </fill>
    </dxf>
    <dxf>
      <fill>
        <patternFill>
          <bgColor rgb="FFCCFF99"/>
        </patternFill>
      </fill>
    </dxf>
    <dxf>
      <fill>
        <patternFill>
          <bgColor rgb="FFB4EA7E"/>
        </patternFill>
      </fill>
    </dxf>
    <dxf>
      <fill>
        <patternFill>
          <bgColor rgb="FFBBFD7F"/>
        </patternFill>
      </fill>
    </dxf>
    <dxf>
      <fill>
        <patternFill>
          <bgColor rgb="FFFFFF99"/>
        </patternFill>
      </fill>
    </dxf>
    <dxf>
      <fill>
        <patternFill>
          <bgColor rgb="FFFFABAB"/>
        </patternFill>
      </fill>
    </dxf>
    <dxf>
      <fill>
        <patternFill>
          <bgColor rgb="FFEEFFDD"/>
        </patternFill>
      </fill>
    </dxf>
    <dxf>
      <fill>
        <patternFill>
          <bgColor rgb="FFCCFFCC"/>
        </patternFill>
      </fill>
    </dxf>
    <dxf>
      <fill>
        <patternFill>
          <bgColor theme="4" tint="0.79998168889431442"/>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CCFF99"/>
        </patternFill>
      </fill>
    </dxf>
    <dxf>
      <fill>
        <patternFill>
          <bgColor rgb="FFCCFF99"/>
        </patternFill>
      </fill>
    </dxf>
    <dxf>
      <fill>
        <patternFill>
          <bgColor rgb="FFFFFF66"/>
        </patternFill>
      </fill>
    </dxf>
    <dxf>
      <fill>
        <patternFill>
          <bgColor rgb="FFFF8585"/>
        </patternFill>
      </fill>
    </dxf>
    <dxf>
      <fill>
        <patternFill>
          <bgColor rgb="FFFFB7B7"/>
        </patternFill>
      </fill>
    </dxf>
    <dxf>
      <fill>
        <patternFill>
          <bgColor rgb="FFCCFF99"/>
        </patternFill>
      </fill>
    </dxf>
    <dxf>
      <fill>
        <patternFill>
          <bgColor rgb="FFB4EA7E"/>
        </patternFill>
      </fill>
    </dxf>
    <dxf>
      <fill>
        <patternFill>
          <bgColor rgb="FFBBFD7F"/>
        </patternFill>
      </fill>
    </dxf>
    <dxf>
      <fill>
        <patternFill>
          <bgColor rgb="FFFFFF99"/>
        </patternFill>
      </fill>
    </dxf>
    <dxf>
      <fill>
        <patternFill>
          <bgColor rgb="FFFFABAB"/>
        </patternFill>
      </fill>
    </dxf>
    <dxf>
      <fill>
        <patternFill>
          <bgColor rgb="FFEEFFDD"/>
        </patternFill>
      </fill>
    </dxf>
    <dxf>
      <fill>
        <patternFill>
          <bgColor rgb="FFFF5050"/>
        </patternFill>
      </fill>
    </dxf>
    <dxf>
      <fill>
        <patternFill>
          <bgColor rgb="FFFF4343"/>
        </patternFill>
      </fill>
    </dxf>
    <dxf>
      <fill>
        <patternFill>
          <bgColor rgb="FFFFFF29"/>
        </patternFill>
      </fill>
    </dxf>
    <dxf>
      <fill>
        <patternFill>
          <bgColor rgb="FF00C800"/>
        </patternFill>
      </fill>
    </dxf>
    <dxf>
      <fill>
        <patternFill>
          <bgColor rgb="FFFF3737"/>
        </patternFill>
      </fill>
    </dxf>
    <dxf>
      <fill>
        <patternFill>
          <bgColor rgb="FFFFFF00"/>
        </patternFill>
      </fill>
    </dxf>
    <dxf>
      <fill>
        <patternFill>
          <bgColor rgb="FF00CC00"/>
        </patternFill>
      </fill>
    </dxf>
    <dxf>
      <font>
        <condense val="0"/>
        <extend val="0"/>
        <color rgb="FF9C0006"/>
      </font>
      <fill>
        <patternFill>
          <bgColor rgb="FFFFC7CE"/>
        </patternFill>
      </fill>
    </dxf>
    <dxf>
      <font>
        <condense val="0"/>
        <extend val="0"/>
        <color rgb="FF006100"/>
      </font>
      <fill>
        <patternFill>
          <bgColor rgb="FFC6EFCE"/>
        </patternFill>
      </fill>
    </dxf>
    <dxf>
      <fill>
        <patternFill>
          <bgColor rgb="FFFF8585"/>
        </patternFill>
      </fill>
    </dxf>
    <dxf>
      <fill>
        <patternFill>
          <bgColor rgb="FFFFB7B7"/>
        </patternFill>
      </fill>
    </dxf>
    <dxf>
      <fill>
        <patternFill>
          <bgColor rgb="FFCCFF99"/>
        </patternFill>
      </fill>
    </dxf>
    <dxf>
      <fill>
        <patternFill>
          <bgColor rgb="FFB4EA7E"/>
        </patternFill>
      </fill>
    </dxf>
    <dxf>
      <fill>
        <patternFill>
          <bgColor rgb="FFBBFD7F"/>
        </patternFill>
      </fill>
    </dxf>
    <dxf>
      <fill>
        <patternFill>
          <bgColor rgb="FFFFFF99"/>
        </patternFill>
      </fill>
    </dxf>
    <dxf>
      <fill>
        <patternFill>
          <bgColor rgb="FFFFABAB"/>
        </patternFill>
      </fill>
    </dxf>
    <dxf>
      <fill>
        <patternFill>
          <bgColor rgb="FFEEFFDD"/>
        </patternFill>
      </fill>
    </dxf>
    <dxf>
      <fill>
        <patternFill>
          <bgColor rgb="FFCCFFCC"/>
        </patternFill>
      </fill>
    </dxf>
    <dxf>
      <fill>
        <patternFill>
          <bgColor theme="4" tint="0.79998168889431442"/>
        </patternFill>
      </fill>
    </dxf>
    <dxf>
      <font>
        <condense val="0"/>
        <extend val="0"/>
        <color rgb="FF9C0006"/>
      </font>
      <fill>
        <patternFill>
          <bgColor rgb="FFFFC7CE"/>
        </patternFill>
      </fill>
    </dxf>
    <dxf>
      <font>
        <condense val="0"/>
        <extend val="0"/>
        <color rgb="FF006100"/>
      </font>
      <fill>
        <patternFill>
          <bgColor rgb="FFC6EFCE"/>
        </patternFill>
      </fill>
    </dxf>
    <dxf>
      <fill>
        <patternFill>
          <bgColor rgb="FFCCFFCC"/>
        </patternFill>
      </fill>
    </dxf>
    <dxf>
      <fill>
        <patternFill>
          <bgColor theme="4" tint="0.79998168889431442"/>
        </patternFill>
      </fill>
    </dxf>
    <dxf>
      <font>
        <condense val="0"/>
        <extend val="0"/>
        <color rgb="FF9C0006"/>
      </font>
      <fill>
        <patternFill>
          <bgColor rgb="FFFFC7CE"/>
        </patternFill>
      </fill>
    </dxf>
    <dxf>
      <font>
        <condense val="0"/>
        <extend val="0"/>
        <color rgb="FF006100"/>
      </font>
      <fill>
        <patternFill>
          <bgColor rgb="FFC6EFCE"/>
        </patternFill>
      </fill>
    </dxf>
    <dxf>
      <fill>
        <patternFill>
          <bgColor rgb="FFFFFF66"/>
        </patternFill>
      </fill>
    </dxf>
    <dxf>
      <fill>
        <patternFill>
          <bgColor rgb="FFCCFF99"/>
        </patternFill>
      </fill>
    </dxf>
    <dxf>
      <fill>
        <patternFill>
          <bgColor rgb="FF99FF66"/>
        </patternFill>
      </fill>
    </dxf>
    <dxf>
      <fill>
        <patternFill>
          <bgColor rgb="FFFF8585"/>
        </patternFill>
      </fill>
    </dxf>
    <dxf>
      <fill>
        <patternFill>
          <bgColor rgb="FFCCFF99"/>
        </patternFill>
      </fill>
    </dxf>
    <dxf>
      <font>
        <condense val="0"/>
        <extend val="0"/>
        <color rgb="FF9C0006"/>
      </font>
      <fill>
        <patternFill>
          <bgColor rgb="FFFFC7CE"/>
        </patternFill>
      </fill>
    </dxf>
    <dxf>
      <font>
        <condense val="0"/>
        <extend val="0"/>
        <color rgb="FF006100"/>
      </font>
      <fill>
        <patternFill>
          <bgColor rgb="FFC6EFCE"/>
        </patternFill>
      </fill>
    </dxf>
    <dxf>
      <fill>
        <patternFill>
          <bgColor rgb="FFFF8585"/>
        </patternFill>
      </fill>
    </dxf>
    <dxf>
      <fill>
        <patternFill>
          <bgColor rgb="FFFFB7B7"/>
        </patternFill>
      </fill>
    </dxf>
    <dxf>
      <fill>
        <patternFill>
          <bgColor rgb="FFCCFF99"/>
        </patternFill>
      </fill>
    </dxf>
    <dxf>
      <fill>
        <patternFill>
          <bgColor rgb="FFB4EA7E"/>
        </patternFill>
      </fill>
    </dxf>
    <dxf>
      <fill>
        <patternFill>
          <bgColor rgb="FFBBFD7F"/>
        </patternFill>
      </fill>
    </dxf>
    <dxf>
      <fill>
        <patternFill>
          <bgColor rgb="FFFFFF99"/>
        </patternFill>
      </fill>
    </dxf>
    <dxf>
      <fill>
        <patternFill>
          <bgColor rgb="FFFFABAB"/>
        </patternFill>
      </fill>
    </dxf>
    <dxf>
      <fill>
        <patternFill>
          <bgColor rgb="FFEEFFDD"/>
        </patternFill>
      </fill>
    </dxf>
    <dxf>
      <font>
        <condense val="0"/>
        <extend val="0"/>
        <color rgb="FF9C0006"/>
      </font>
      <fill>
        <patternFill>
          <bgColor rgb="FFFFC7CE"/>
        </patternFill>
      </fill>
    </dxf>
    <dxf>
      <font>
        <condense val="0"/>
        <extend val="0"/>
        <color rgb="FF006100"/>
      </font>
      <fill>
        <patternFill>
          <bgColor rgb="FFC6EFCE"/>
        </patternFill>
      </fill>
    </dxf>
    <dxf>
      <fill>
        <patternFill>
          <bgColor rgb="FFFF8585"/>
        </patternFill>
      </fill>
    </dxf>
    <dxf>
      <fill>
        <patternFill>
          <bgColor rgb="FFFFB7B7"/>
        </patternFill>
      </fill>
    </dxf>
    <dxf>
      <fill>
        <patternFill>
          <bgColor rgb="FFCCFF99"/>
        </patternFill>
      </fill>
    </dxf>
    <dxf>
      <fill>
        <patternFill>
          <bgColor rgb="FFB4EA7E"/>
        </patternFill>
      </fill>
    </dxf>
    <dxf>
      <fill>
        <patternFill>
          <bgColor rgb="FFBBFD7F"/>
        </patternFill>
      </fill>
    </dxf>
    <dxf>
      <fill>
        <patternFill>
          <bgColor rgb="FFFFFF99"/>
        </patternFill>
      </fill>
    </dxf>
    <dxf>
      <fill>
        <patternFill>
          <bgColor rgb="FFFFABAB"/>
        </patternFill>
      </fill>
    </dxf>
    <dxf>
      <fill>
        <patternFill>
          <bgColor rgb="FFEEFFDD"/>
        </patternFill>
      </fill>
    </dxf>
    <dxf>
      <font>
        <condense val="0"/>
        <extend val="0"/>
        <color rgb="FF9C0006"/>
      </font>
      <fill>
        <patternFill>
          <bgColor rgb="FFFFC7CE"/>
        </patternFill>
      </fill>
    </dxf>
    <dxf>
      <font>
        <condense val="0"/>
        <extend val="0"/>
        <color rgb="FF006100"/>
      </font>
      <fill>
        <patternFill>
          <bgColor rgb="FFC6EFCE"/>
        </patternFill>
      </fill>
    </dxf>
    <dxf>
      <fill>
        <patternFill>
          <bgColor rgb="FFCCFFCC"/>
        </patternFill>
      </fill>
    </dxf>
    <dxf>
      <fill>
        <patternFill>
          <bgColor theme="4" tint="0.79998168889431442"/>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ill>
        <patternFill>
          <bgColor rgb="FFCCFFCC"/>
        </patternFill>
      </fill>
    </dxf>
    <dxf>
      <fill>
        <patternFill>
          <bgColor theme="4" tint="0.79998168889431442"/>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ill>
        <patternFill>
          <bgColor rgb="FFCCFF99"/>
        </patternFill>
      </fill>
    </dxf>
    <dxf>
      <fill>
        <patternFill>
          <bgColor rgb="FFCCFF99"/>
        </patternFill>
      </fill>
    </dxf>
    <dxf>
      <fill>
        <patternFill>
          <bgColor rgb="FFFFFF66"/>
        </patternFill>
      </fill>
    </dxf>
    <dxf>
      <fill>
        <patternFill>
          <bgColor rgb="FFFF8585"/>
        </patternFill>
      </fill>
    </dxf>
    <dxf>
      <fill>
        <patternFill>
          <bgColor rgb="FFFFB7B7"/>
        </patternFill>
      </fill>
    </dxf>
    <dxf>
      <fill>
        <patternFill>
          <bgColor rgb="FFCCFF99"/>
        </patternFill>
      </fill>
    </dxf>
    <dxf>
      <fill>
        <patternFill>
          <bgColor rgb="FFB4EA7E"/>
        </patternFill>
      </fill>
    </dxf>
    <dxf>
      <fill>
        <patternFill>
          <bgColor rgb="FFBBFD7F"/>
        </patternFill>
      </fill>
    </dxf>
    <dxf>
      <fill>
        <patternFill>
          <bgColor rgb="FFFFFF99"/>
        </patternFill>
      </fill>
    </dxf>
    <dxf>
      <fill>
        <patternFill>
          <bgColor rgb="FFFFABAB"/>
        </patternFill>
      </fill>
    </dxf>
    <dxf>
      <fill>
        <patternFill>
          <bgColor rgb="FFEEFFDD"/>
        </patternFill>
      </fill>
    </dxf>
    <dxf>
      <fill>
        <patternFill>
          <bgColor rgb="FFFF5050"/>
        </patternFill>
      </fill>
    </dxf>
    <dxf>
      <fill>
        <patternFill>
          <bgColor rgb="FFFF4343"/>
        </patternFill>
      </fill>
    </dxf>
    <dxf>
      <fill>
        <patternFill>
          <bgColor rgb="FFFFFF29"/>
        </patternFill>
      </fill>
    </dxf>
    <dxf>
      <fill>
        <patternFill>
          <bgColor rgb="FF00C800"/>
        </patternFill>
      </fill>
    </dxf>
    <dxf>
      <fill>
        <patternFill>
          <bgColor rgb="FFFF3737"/>
        </patternFill>
      </fill>
    </dxf>
    <dxf>
      <fill>
        <patternFill>
          <bgColor rgb="FFFFFF00"/>
        </patternFill>
      </fill>
    </dxf>
    <dxf>
      <fill>
        <patternFill>
          <bgColor rgb="FF00CC00"/>
        </patternFill>
      </fill>
    </dxf>
    <dxf>
      <fill>
        <patternFill>
          <bgColor rgb="FFCCFFCC"/>
        </patternFill>
      </fill>
    </dxf>
    <dxf>
      <fill>
        <patternFill>
          <bgColor theme="4" tint="0.79998168889431442"/>
        </patternFill>
      </fill>
    </dxf>
    <dxf>
      <fill>
        <patternFill>
          <bgColor rgb="FFCCFFCC"/>
        </patternFill>
      </fill>
    </dxf>
    <dxf>
      <fill>
        <patternFill>
          <bgColor theme="4" tint="0.79998168889431442"/>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ill>
        <patternFill>
          <bgColor rgb="FFFF8585"/>
        </patternFill>
      </fill>
    </dxf>
    <dxf>
      <fill>
        <patternFill>
          <bgColor rgb="FFFFB7B7"/>
        </patternFill>
      </fill>
    </dxf>
    <dxf>
      <fill>
        <patternFill>
          <bgColor rgb="FFCCFF99"/>
        </patternFill>
      </fill>
    </dxf>
    <dxf>
      <fill>
        <patternFill>
          <bgColor rgb="FFB4EA7E"/>
        </patternFill>
      </fill>
    </dxf>
    <dxf>
      <fill>
        <patternFill>
          <bgColor rgb="FFBBFD7F"/>
        </patternFill>
      </fill>
    </dxf>
    <dxf>
      <fill>
        <patternFill>
          <bgColor rgb="FFFFFF99"/>
        </patternFill>
      </fill>
    </dxf>
    <dxf>
      <fill>
        <patternFill>
          <bgColor rgb="FFFFABAB"/>
        </patternFill>
      </fill>
    </dxf>
    <dxf>
      <fill>
        <patternFill>
          <bgColor rgb="FFEEFFDD"/>
        </patternFill>
      </fill>
    </dxf>
    <dxf>
      <font>
        <condense val="0"/>
        <extend val="0"/>
        <color rgb="FF9C0006"/>
      </font>
      <fill>
        <patternFill>
          <bgColor rgb="FFFFC7CE"/>
        </patternFill>
      </fill>
    </dxf>
    <dxf>
      <font>
        <condense val="0"/>
        <extend val="0"/>
        <color rgb="FF006100"/>
      </font>
      <fill>
        <patternFill>
          <bgColor rgb="FFC6EFCE"/>
        </patternFill>
      </fill>
    </dxf>
    <dxf>
      <fill>
        <patternFill>
          <bgColor rgb="FFCCFFCC"/>
        </patternFill>
      </fill>
    </dxf>
    <dxf>
      <fill>
        <patternFill>
          <bgColor theme="4"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CCFF99"/>
        </patternFill>
      </fill>
    </dxf>
    <dxf>
      <fill>
        <patternFill>
          <bgColor rgb="FFCCFF99"/>
        </patternFill>
      </fill>
    </dxf>
    <dxf>
      <fill>
        <patternFill>
          <bgColor rgb="FFFFFF66"/>
        </patternFill>
      </fill>
    </dxf>
    <dxf>
      <fill>
        <patternFill>
          <bgColor rgb="FFFF8585"/>
        </patternFill>
      </fill>
    </dxf>
    <dxf>
      <fill>
        <patternFill>
          <bgColor rgb="FFFFB7B7"/>
        </patternFill>
      </fill>
    </dxf>
    <dxf>
      <fill>
        <patternFill>
          <bgColor rgb="FFCCFF99"/>
        </patternFill>
      </fill>
    </dxf>
    <dxf>
      <fill>
        <patternFill>
          <bgColor rgb="FFB4EA7E"/>
        </patternFill>
      </fill>
    </dxf>
    <dxf>
      <fill>
        <patternFill>
          <bgColor rgb="FFBBFD7F"/>
        </patternFill>
      </fill>
    </dxf>
    <dxf>
      <fill>
        <patternFill>
          <bgColor rgb="FFFFFF99"/>
        </patternFill>
      </fill>
    </dxf>
    <dxf>
      <fill>
        <patternFill>
          <bgColor rgb="FFFFABAB"/>
        </patternFill>
      </fill>
    </dxf>
    <dxf>
      <fill>
        <patternFill>
          <bgColor rgb="FFEEFFDD"/>
        </patternFill>
      </fill>
    </dxf>
    <dxf>
      <fill>
        <patternFill>
          <bgColor rgb="FFFF5050"/>
        </patternFill>
      </fill>
    </dxf>
    <dxf>
      <fill>
        <patternFill>
          <bgColor rgb="FFFF4343"/>
        </patternFill>
      </fill>
    </dxf>
    <dxf>
      <fill>
        <patternFill>
          <bgColor rgb="FFFFFF29"/>
        </patternFill>
      </fill>
    </dxf>
    <dxf>
      <fill>
        <patternFill>
          <bgColor rgb="FF00C800"/>
        </patternFill>
      </fill>
    </dxf>
    <dxf>
      <fill>
        <patternFill>
          <bgColor rgb="FFFF3737"/>
        </patternFill>
      </fill>
    </dxf>
    <dxf>
      <fill>
        <patternFill>
          <bgColor rgb="FFFFFF00"/>
        </patternFill>
      </fill>
    </dxf>
    <dxf>
      <fill>
        <patternFill>
          <bgColor rgb="FF00CC00"/>
        </patternFill>
      </fill>
    </dxf>
    <dxf>
      <font>
        <condense val="0"/>
        <extend val="0"/>
        <color rgb="FF9C0006"/>
      </font>
      <fill>
        <patternFill>
          <bgColor rgb="FFFFC7CE"/>
        </patternFill>
      </fill>
    </dxf>
    <dxf>
      <font>
        <condense val="0"/>
        <extend val="0"/>
        <color rgb="FF006100"/>
      </font>
      <fill>
        <patternFill>
          <bgColor rgb="FFC6EFCE"/>
        </patternFill>
      </fill>
    </dxf>
    <dxf>
      <fill>
        <patternFill>
          <bgColor rgb="FFFF8585"/>
        </patternFill>
      </fill>
    </dxf>
    <dxf>
      <fill>
        <patternFill>
          <bgColor rgb="FFFFB7B7"/>
        </patternFill>
      </fill>
    </dxf>
    <dxf>
      <fill>
        <patternFill>
          <bgColor rgb="FFCCFF99"/>
        </patternFill>
      </fill>
    </dxf>
    <dxf>
      <fill>
        <patternFill>
          <bgColor rgb="FFB4EA7E"/>
        </patternFill>
      </fill>
    </dxf>
    <dxf>
      <fill>
        <patternFill>
          <bgColor rgb="FFBBFD7F"/>
        </patternFill>
      </fill>
    </dxf>
    <dxf>
      <fill>
        <patternFill>
          <bgColor rgb="FFFFFF99"/>
        </patternFill>
      </fill>
    </dxf>
    <dxf>
      <fill>
        <patternFill>
          <bgColor rgb="FFFFABAB"/>
        </patternFill>
      </fill>
    </dxf>
    <dxf>
      <fill>
        <patternFill>
          <bgColor rgb="FFEEFFDD"/>
        </patternFill>
      </fill>
    </dxf>
    <dxf>
      <fill>
        <patternFill>
          <bgColor rgb="FFCCFFCC"/>
        </patternFill>
      </fill>
    </dxf>
    <dxf>
      <fill>
        <patternFill>
          <bgColor theme="4" tint="0.79998168889431442"/>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ill>
        <patternFill>
          <bgColor rgb="FFFF8585"/>
        </patternFill>
      </fill>
    </dxf>
    <dxf>
      <fill>
        <patternFill>
          <bgColor rgb="FFFFB7B7"/>
        </patternFill>
      </fill>
    </dxf>
    <dxf>
      <fill>
        <patternFill>
          <bgColor rgb="FFCCFF99"/>
        </patternFill>
      </fill>
    </dxf>
    <dxf>
      <fill>
        <patternFill>
          <bgColor rgb="FFB4EA7E"/>
        </patternFill>
      </fill>
    </dxf>
    <dxf>
      <fill>
        <patternFill>
          <bgColor rgb="FFBBFD7F"/>
        </patternFill>
      </fill>
    </dxf>
    <dxf>
      <fill>
        <patternFill>
          <bgColor rgb="FFFFFF99"/>
        </patternFill>
      </fill>
    </dxf>
    <dxf>
      <fill>
        <patternFill>
          <bgColor rgb="FFFFABAB"/>
        </patternFill>
      </fill>
    </dxf>
    <dxf>
      <fill>
        <patternFill>
          <bgColor rgb="FFEEFFDD"/>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ill>
        <patternFill>
          <bgColor rgb="FFCCFFCC"/>
        </patternFill>
      </fill>
    </dxf>
    <dxf>
      <fill>
        <patternFill>
          <bgColor theme="4" tint="0.79998168889431442"/>
        </patternFill>
      </fill>
    </dxf>
    <dxf>
      <fill>
        <patternFill>
          <bgColor rgb="FFFFFF66"/>
        </patternFill>
      </fill>
    </dxf>
    <dxf>
      <fill>
        <patternFill>
          <bgColor rgb="FFCCFF99"/>
        </patternFill>
      </fill>
    </dxf>
    <dxf>
      <fill>
        <patternFill>
          <bgColor rgb="FF99FF66"/>
        </patternFill>
      </fill>
    </dxf>
    <dxf>
      <fill>
        <patternFill>
          <bgColor rgb="FFFF8585"/>
        </patternFill>
      </fill>
    </dxf>
    <dxf>
      <fill>
        <patternFill>
          <bgColor rgb="FFCCFF99"/>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ill>
        <patternFill>
          <bgColor rgb="FFCCFF99"/>
        </patternFill>
      </fill>
    </dxf>
    <dxf>
      <fill>
        <patternFill>
          <bgColor rgb="FFCCFF99"/>
        </patternFill>
      </fill>
    </dxf>
    <dxf>
      <fill>
        <patternFill>
          <bgColor rgb="FFFFFF66"/>
        </patternFill>
      </fill>
    </dxf>
    <dxf>
      <fill>
        <patternFill>
          <bgColor rgb="FFFF8585"/>
        </patternFill>
      </fill>
    </dxf>
    <dxf>
      <fill>
        <patternFill>
          <bgColor rgb="FFFFB7B7"/>
        </patternFill>
      </fill>
    </dxf>
    <dxf>
      <fill>
        <patternFill>
          <bgColor rgb="FFCCFF99"/>
        </patternFill>
      </fill>
    </dxf>
    <dxf>
      <fill>
        <patternFill>
          <bgColor rgb="FFB4EA7E"/>
        </patternFill>
      </fill>
    </dxf>
    <dxf>
      <fill>
        <patternFill>
          <bgColor rgb="FFBBFD7F"/>
        </patternFill>
      </fill>
    </dxf>
    <dxf>
      <fill>
        <patternFill>
          <bgColor rgb="FFFFFF99"/>
        </patternFill>
      </fill>
    </dxf>
    <dxf>
      <fill>
        <patternFill>
          <bgColor rgb="FFFFABAB"/>
        </patternFill>
      </fill>
    </dxf>
    <dxf>
      <fill>
        <patternFill>
          <bgColor rgb="FFEEFFDD"/>
        </patternFill>
      </fill>
    </dxf>
    <dxf>
      <fill>
        <patternFill>
          <bgColor rgb="FFFF5050"/>
        </patternFill>
      </fill>
    </dxf>
    <dxf>
      <fill>
        <patternFill>
          <bgColor rgb="FFFF4343"/>
        </patternFill>
      </fill>
    </dxf>
    <dxf>
      <fill>
        <patternFill>
          <bgColor rgb="FFFFFF29"/>
        </patternFill>
      </fill>
    </dxf>
    <dxf>
      <fill>
        <patternFill>
          <bgColor rgb="FF00C800"/>
        </patternFill>
      </fill>
    </dxf>
    <dxf>
      <fill>
        <patternFill>
          <bgColor rgb="FFFF3737"/>
        </patternFill>
      </fill>
    </dxf>
    <dxf>
      <fill>
        <patternFill>
          <bgColor rgb="FFFFFF00"/>
        </patternFill>
      </fill>
    </dxf>
    <dxf>
      <fill>
        <patternFill>
          <bgColor rgb="FF00CC00"/>
        </patternFill>
      </fill>
    </dxf>
    <dxf>
      <font>
        <condense val="0"/>
        <extend val="0"/>
        <color rgb="FF9C0006"/>
      </font>
      <fill>
        <patternFill>
          <bgColor rgb="FFFFC7CE"/>
        </patternFill>
      </fill>
    </dxf>
    <dxf>
      <fill>
        <patternFill>
          <bgColor rgb="FFCCFFCC"/>
        </patternFill>
      </fill>
    </dxf>
    <dxf>
      <fill>
        <patternFill>
          <bgColor theme="4" tint="0.79998168889431442"/>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ill>
        <patternFill>
          <bgColor rgb="FFCCFF99"/>
        </patternFill>
      </fill>
    </dxf>
    <dxf>
      <fill>
        <patternFill>
          <bgColor rgb="FFCCFF99"/>
        </patternFill>
      </fill>
    </dxf>
    <dxf>
      <fill>
        <patternFill>
          <bgColor rgb="FFFFFF66"/>
        </patternFill>
      </fill>
    </dxf>
    <dxf>
      <fill>
        <patternFill>
          <bgColor rgb="FFFF8585"/>
        </patternFill>
      </fill>
    </dxf>
    <dxf>
      <fill>
        <patternFill>
          <bgColor rgb="FFFFB7B7"/>
        </patternFill>
      </fill>
    </dxf>
    <dxf>
      <fill>
        <patternFill>
          <bgColor rgb="FFCCFF99"/>
        </patternFill>
      </fill>
    </dxf>
    <dxf>
      <fill>
        <patternFill>
          <bgColor rgb="FFB4EA7E"/>
        </patternFill>
      </fill>
    </dxf>
    <dxf>
      <fill>
        <patternFill>
          <bgColor rgb="FFBBFD7F"/>
        </patternFill>
      </fill>
    </dxf>
    <dxf>
      <fill>
        <patternFill>
          <bgColor rgb="FFFFFF99"/>
        </patternFill>
      </fill>
    </dxf>
    <dxf>
      <fill>
        <patternFill>
          <bgColor rgb="FFFFABAB"/>
        </patternFill>
      </fill>
    </dxf>
    <dxf>
      <fill>
        <patternFill>
          <bgColor rgb="FFEEFFDD"/>
        </patternFill>
      </fill>
    </dxf>
    <dxf>
      <fill>
        <patternFill>
          <bgColor rgb="FFFF5050"/>
        </patternFill>
      </fill>
    </dxf>
    <dxf>
      <fill>
        <patternFill>
          <bgColor rgb="FFFF4343"/>
        </patternFill>
      </fill>
    </dxf>
    <dxf>
      <fill>
        <patternFill>
          <bgColor rgb="FFFFFF29"/>
        </patternFill>
      </fill>
    </dxf>
    <dxf>
      <fill>
        <patternFill>
          <bgColor rgb="FF00C800"/>
        </patternFill>
      </fill>
    </dxf>
    <dxf>
      <fill>
        <patternFill>
          <bgColor rgb="FFFF3737"/>
        </patternFill>
      </fill>
    </dxf>
    <dxf>
      <fill>
        <patternFill>
          <bgColor rgb="FFFFFF00"/>
        </patternFill>
      </fill>
    </dxf>
    <dxf>
      <fill>
        <patternFill>
          <bgColor rgb="FF00CC0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ill>
        <patternFill>
          <bgColor rgb="FFCCFF99"/>
        </patternFill>
      </fill>
    </dxf>
    <dxf>
      <fill>
        <patternFill>
          <bgColor rgb="FFCCFF99"/>
        </patternFill>
      </fill>
    </dxf>
    <dxf>
      <fill>
        <patternFill>
          <bgColor rgb="FFFFFF66"/>
        </patternFill>
      </fill>
    </dxf>
    <dxf>
      <fill>
        <patternFill>
          <bgColor rgb="FFFF8585"/>
        </patternFill>
      </fill>
    </dxf>
    <dxf>
      <fill>
        <patternFill>
          <bgColor rgb="FFFFB7B7"/>
        </patternFill>
      </fill>
    </dxf>
    <dxf>
      <fill>
        <patternFill>
          <bgColor rgb="FFCCFF99"/>
        </patternFill>
      </fill>
    </dxf>
    <dxf>
      <fill>
        <patternFill>
          <bgColor rgb="FFB4EA7E"/>
        </patternFill>
      </fill>
    </dxf>
    <dxf>
      <fill>
        <patternFill>
          <bgColor rgb="FFBBFD7F"/>
        </patternFill>
      </fill>
    </dxf>
    <dxf>
      <fill>
        <patternFill>
          <bgColor rgb="FFFFFF99"/>
        </patternFill>
      </fill>
    </dxf>
    <dxf>
      <fill>
        <patternFill>
          <bgColor rgb="FFFFABAB"/>
        </patternFill>
      </fill>
    </dxf>
    <dxf>
      <fill>
        <patternFill>
          <bgColor rgb="FFEEFFDD"/>
        </patternFill>
      </fill>
    </dxf>
    <dxf>
      <fill>
        <patternFill>
          <bgColor rgb="FFFF5050"/>
        </patternFill>
      </fill>
    </dxf>
    <dxf>
      <fill>
        <patternFill>
          <bgColor rgb="FFFF4343"/>
        </patternFill>
      </fill>
    </dxf>
    <dxf>
      <fill>
        <patternFill>
          <bgColor rgb="FFFFFF29"/>
        </patternFill>
      </fill>
    </dxf>
    <dxf>
      <fill>
        <patternFill>
          <bgColor rgb="FF00C800"/>
        </patternFill>
      </fill>
    </dxf>
    <dxf>
      <fill>
        <patternFill>
          <bgColor rgb="FFFF3737"/>
        </patternFill>
      </fill>
    </dxf>
    <dxf>
      <fill>
        <patternFill>
          <bgColor rgb="FFFFFF00"/>
        </patternFill>
      </fill>
    </dxf>
    <dxf>
      <fill>
        <patternFill>
          <bgColor rgb="FF00CC0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ill>
        <patternFill>
          <bgColor rgb="FFCCFF99"/>
        </patternFill>
      </fill>
    </dxf>
    <dxf>
      <fill>
        <patternFill>
          <bgColor rgb="FFCCFF99"/>
        </patternFill>
      </fill>
    </dxf>
    <dxf>
      <fill>
        <patternFill>
          <bgColor rgb="FFFFFF66"/>
        </patternFill>
      </fill>
    </dxf>
    <dxf>
      <fill>
        <patternFill>
          <bgColor rgb="FFFF8585"/>
        </patternFill>
      </fill>
    </dxf>
    <dxf>
      <fill>
        <patternFill>
          <bgColor rgb="FFFFB7B7"/>
        </patternFill>
      </fill>
    </dxf>
    <dxf>
      <fill>
        <patternFill>
          <bgColor rgb="FFCCFF99"/>
        </patternFill>
      </fill>
    </dxf>
    <dxf>
      <fill>
        <patternFill>
          <bgColor rgb="FFB4EA7E"/>
        </patternFill>
      </fill>
    </dxf>
    <dxf>
      <fill>
        <patternFill>
          <bgColor rgb="FFBBFD7F"/>
        </patternFill>
      </fill>
    </dxf>
    <dxf>
      <fill>
        <patternFill>
          <bgColor rgb="FFFFFF99"/>
        </patternFill>
      </fill>
    </dxf>
    <dxf>
      <fill>
        <patternFill>
          <bgColor rgb="FFFFABAB"/>
        </patternFill>
      </fill>
    </dxf>
    <dxf>
      <fill>
        <patternFill>
          <bgColor rgb="FFEEFFDD"/>
        </patternFill>
      </fill>
    </dxf>
    <dxf>
      <fill>
        <patternFill>
          <bgColor rgb="FFFF5050"/>
        </patternFill>
      </fill>
    </dxf>
    <dxf>
      <fill>
        <patternFill>
          <bgColor rgb="FFFF4343"/>
        </patternFill>
      </fill>
    </dxf>
    <dxf>
      <fill>
        <patternFill>
          <bgColor rgb="FFFFFF29"/>
        </patternFill>
      </fill>
    </dxf>
    <dxf>
      <fill>
        <patternFill>
          <bgColor rgb="FF00C800"/>
        </patternFill>
      </fill>
    </dxf>
    <dxf>
      <fill>
        <patternFill>
          <bgColor rgb="FFFF3737"/>
        </patternFill>
      </fill>
    </dxf>
    <dxf>
      <fill>
        <patternFill>
          <bgColor rgb="FFFFFF00"/>
        </patternFill>
      </fill>
    </dxf>
    <dxf>
      <fill>
        <patternFill>
          <bgColor rgb="FF00CC0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ill>
        <patternFill>
          <bgColor rgb="FFCCFF99"/>
        </patternFill>
      </fill>
    </dxf>
    <dxf>
      <fill>
        <patternFill>
          <bgColor rgb="FFCCFF99"/>
        </patternFill>
      </fill>
    </dxf>
    <dxf>
      <fill>
        <patternFill>
          <bgColor rgb="FFFFFF66"/>
        </patternFill>
      </fill>
    </dxf>
    <dxf>
      <fill>
        <patternFill>
          <bgColor rgb="FFFF8585"/>
        </patternFill>
      </fill>
    </dxf>
    <dxf>
      <fill>
        <patternFill>
          <bgColor rgb="FFFFB7B7"/>
        </patternFill>
      </fill>
    </dxf>
    <dxf>
      <fill>
        <patternFill>
          <bgColor rgb="FFCCFF99"/>
        </patternFill>
      </fill>
    </dxf>
    <dxf>
      <fill>
        <patternFill>
          <bgColor rgb="FFB4EA7E"/>
        </patternFill>
      </fill>
    </dxf>
    <dxf>
      <fill>
        <patternFill>
          <bgColor rgb="FFBBFD7F"/>
        </patternFill>
      </fill>
    </dxf>
    <dxf>
      <fill>
        <patternFill>
          <bgColor rgb="FFFFFF99"/>
        </patternFill>
      </fill>
    </dxf>
    <dxf>
      <fill>
        <patternFill>
          <bgColor rgb="FFFFABAB"/>
        </patternFill>
      </fill>
    </dxf>
    <dxf>
      <fill>
        <patternFill>
          <bgColor rgb="FFEEFFDD"/>
        </patternFill>
      </fill>
    </dxf>
    <dxf>
      <fill>
        <patternFill>
          <bgColor rgb="FFFF5050"/>
        </patternFill>
      </fill>
    </dxf>
    <dxf>
      <fill>
        <patternFill>
          <bgColor rgb="FFFF4343"/>
        </patternFill>
      </fill>
    </dxf>
    <dxf>
      <fill>
        <patternFill>
          <bgColor rgb="FFFFFF29"/>
        </patternFill>
      </fill>
    </dxf>
    <dxf>
      <fill>
        <patternFill>
          <bgColor rgb="FF00C800"/>
        </patternFill>
      </fill>
    </dxf>
    <dxf>
      <fill>
        <patternFill>
          <bgColor rgb="FFFF3737"/>
        </patternFill>
      </fill>
    </dxf>
    <dxf>
      <fill>
        <patternFill>
          <bgColor rgb="FFFFFF00"/>
        </patternFill>
      </fill>
    </dxf>
    <dxf>
      <fill>
        <patternFill>
          <bgColor rgb="FF00CC00"/>
        </patternFill>
      </fill>
    </dxf>
    <dxf>
      <fill>
        <patternFill>
          <bgColor rgb="FFCCFFCC"/>
        </patternFill>
      </fill>
    </dxf>
    <dxf>
      <fill>
        <patternFill>
          <bgColor theme="4" tint="0.79998168889431442"/>
        </patternFill>
      </fill>
    </dxf>
    <dxf>
      <fill>
        <patternFill>
          <bgColor rgb="FFCCFFCC"/>
        </patternFill>
      </fill>
    </dxf>
    <dxf>
      <fill>
        <patternFill>
          <bgColor theme="4" tint="0.79998168889431442"/>
        </patternFill>
      </fill>
    </dxf>
    <dxf>
      <font>
        <condense val="0"/>
        <extend val="0"/>
        <color rgb="FF9C0006"/>
      </font>
      <fill>
        <patternFill>
          <bgColor rgb="FFFFC7CE"/>
        </patternFill>
      </fill>
    </dxf>
    <dxf>
      <fill>
        <patternFill>
          <bgColor rgb="FFCCFFCC"/>
        </patternFill>
      </fill>
    </dxf>
    <dxf>
      <fill>
        <patternFill>
          <bgColor theme="4" tint="0.79998168889431442"/>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ill>
        <patternFill>
          <bgColor rgb="FFCCFF99"/>
        </patternFill>
      </fill>
    </dxf>
    <dxf>
      <fill>
        <patternFill>
          <bgColor rgb="FFCCFF99"/>
        </patternFill>
      </fill>
    </dxf>
    <dxf>
      <fill>
        <patternFill>
          <bgColor rgb="FFFFFF66"/>
        </patternFill>
      </fill>
    </dxf>
    <dxf>
      <fill>
        <patternFill>
          <bgColor rgb="FFFF8585"/>
        </patternFill>
      </fill>
    </dxf>
    <dxf>
      <fill>
        <patternFill>
          <bgColor rgb="FFFFB7B7"/>
        </patternFill>
      </fill>
    </dxf>
    <dxf>
      <fill>
        <patternFill>
          <bgColor rgb="FFCCFF99"/>
        </patternFill>
      </fill>
    </dxf>
    <dxf>
      <fill>
        <patternFill>
          <bgColor rgb="FFB4EA7E"/>
        </patternFill>
      </fill>
    </dxf>
    <dxf>
      <fill>
        <patternFill>
          <bgColor rgb="FFBBFD7F"/>
        </patternFill>
      </fill>
    </dxf>
    <dxf>
      <fill>
        <patternFill>
          <bgColor rgb="FFFFFF99"/>
        </patternFill>
      </fill>
    </dxf>
    <dxf>
      <fill>
        <patternFill>
          <bgColor rgb="FFFFABAB"/>
        </patternFill>
      </fill>
    </dxf>
    <dxf>
      <fill>
        <patternFill>
          <bgColor rgb="FFEEFFDD"/>
        </patternFill>
      </fill>
    </dxf>
    <dxf>
      <fill>
        <patternFill>
          <bgColor rgb="FFFF5050"/>
        </patternFill>
      </fill>
    </dxf>
    <dxf>
      <fill>
        <patternFill>
          <bgColor rgb="FFFF4343"/>
        </patternFill>
      </fill>
    </dxf>
    <dxf>
      <fill>
        <patternFill>
          <bgColor rgb="FFFFFF29"/>
        </patternFill>
      </fill>
    </dxf>
    <dxf>
      <fill>
        <patternFill>
          <bgColor rgb="FF00C800"/>
        </patternFill>
      </fill>
    </dxf>
    <dxf>
      <fill>
        <patternFill>
          <bgColor rgb="FFFF3737"/>
        </patternFill>
      </fill>
    </dxf>
    <dxf>
      <fill>
        <patternFill>
          <bgColor rgb="FFFFFF00"/>
        </patternFill>
      </fill>
    </dxf>
    <dxf>
      <fill>
        <patternFill>
          <bgColor rgb="FF00CC00"/>
        </patternFill>
      </fill>
    </dxf>
    <dxf>
      <font>
        <condense val="0"/>
        <extend val="0"/>
        <color rgb="FF9C0006"/>
      </font>
      <fill>
        <patternFill>
          <bgColor rgb="FFFFC7CE"/>
        </patternFill>
      </fill>
    </dxf>
    <dxf>
      <fill>
        <patternFill>
          <bgColor rgb="FFCCFFCC"/>
        </patternFill>
      </fill>
    </dxf>
    <dxf>
      <fill>
        <patternFill>
          <bgColor theme="4" tint="0.79998168889431442"/>
        </patternFill>
      </fill>
    </dxf>
    <dxf>
      <fill>
        <patternFill>
          <bgColor rgb="FFFFFF66"/>
        </patternFill>
      </fill>
    </dxf>
    <dxf>
      <fill>
        <patternFill>
          <bgColor rgb="FFCCFF99"/>
        </patternFill>
      </fill>
    </dxf>
    <dxf>
      <fill>
        <patternFill>
          <bgColor rgb="FF99FF66"/>
        </patternFill>
      </fill>
    </dxf>
    <dxf>
      <fill>
        <patternFill>
          <bgColor rgb="FFFF8585"/>
        </patternFill>
      </fill>
    </dxf>
    <dxf>
      <fill>
        <patternFill>
          <bgColor rgb="FFCCFF99"/>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ill>
        <patternFill>
          <bgColor rgb="FFCCFF99"/>
        </patternFill>
      </fill>
    </dxf>
    <dxf>
      <fill>
        <patternFill>
          <bgColor rgb="FFCCFF99"/>
        </patternFill>
      </fill>
    </dxf>
    <dxf>
      <fill>
        <patternFill>
          <bgColor rgb="FFFFFF66"/>
        </patternFill>
      </fill>
    </dxf>
    <dxf>
      <fill>
        <patternFill>
          <bgColor rgb="FFFF8585"/>
        </patternFill>
      </fill>
    </dxf>
    <dxf>
      <fill>
        <patternFill>
          <bgColor rgb="FFFFB7B7"/>
        </patternFill>
      </fill>
    </dxf>
    <dxf>
      <fill>
        <patternFill>
          <bgColor rgb="FFCCFF99"/>
        </patternFill>
      </fill>
    </dxf>
    <dxf>
      <fill>
        <patternFill>
          <bgColor rgb="FFB4EA7E"/>
        </patternFill>
      </fill>
    </dxf>
    <dxf>
      <fill>
        <patternFill>
          <bgColor rgb="FFBBFD7F"/>
        </patternFill>
      </fill>
    </dxf>
    <dxf>
      <fill>
        <patternFill>
          <bgColor rgb="FFFFFF99"/>
        </patternFill>
      </fill>
    </dxf>
    <dxf>
      <fill>
        <patternFill>
          <bgColor rgb="FFFFABAB"/>
        </patternFill>
      </fill>
    </dxf>
    <dxf>
      <fill>
        <patternFill>
          <bgColor rgb="FFEEFFDD"/>
        </patternFill>
      </fill>
    </dxf>
    <dxf>
      <fill>
        <patternFill>
          <bgColor rgb="FFFF5050"/>
        </patternFill>
      </fill>
    </dxf>
    <dxf>
      <fill>
        <patternFill>
          <bgColor rgb="FFFF4343"/>
        </patternFill>
      </fill>
    </dxf>
    <dxf>
      <fill>
        <patternFill>
          <bgColor rgb="FFFFFF29"/>
        </patternFill>
      </fill>
    </dxf>
    <dxf>
      <fill>
        <patternFill>
          <bgColor rgb="FF00C800"/>
        </patternFill>
      </fill>
    </dxf>
    <dxf>
      <fill>
        <patternFill>
          <bgColor rgb="FFFF3737"/>
        </patternFill>
      </fill>
    </dxf>
    <dxf>
      <fill>
        <patternFill>
          <bgColor rgb="FFFFFF00"/>
        </patternFill>
      </fill>
    </dxf>
    <dxf>
      <fill>
        <patternFill>
          <bgColor rgb="FF00CC00"/>
        </patternFill>
      </fill>
    </dxf>
    <dxf>
      <font>
        <condense val="0"/>
        <extend val="0"/>
        <color rgb="FF9C0006"/>
      </font>
      <fill>
        <patternFill>
          <bgColor rgb="FFFFC7CE"/>
        </patternFill>
      </fill>
    </dxf>
    <dxf>
      <font>
        <condense val="0"/>
        <extend val="0"/>
        <color rgb="FF9C0006"/>
      </font>
    </dxf>
    <dxf>
      <fill>
        <patternFill>
          <bgColor theme="6" tint="0.59996337778862885"/>
        </patternFill>
      </fill>
    </dxf>
  </dxfs>
  <tableStyles count="0" defaultTableStyle="TableStyleMedium9" defaultPivotStyle="PivotStyleLight16"/>
  <colors>
    <mruColors>
      <color rgb="FFFFABAB"/>
      <color rgb="FFFB4D3B"/>
      <color rgb="FFCCFFCC"/>
      <color rgb="FFFFFF66"/>
      <color rgb="FFFF7C80"/>
      <color rgb="FFFFFF99"/>
      <color rgb="FFFFFFCC"/>
      <color rgb="FFCCFF99"/>
      <color rgb="FFFAF0EA"/>
      <color rgb="FFCBF5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50" Type="http://schemas.openxmlformats.org/officeDocument/2006/relationships/externalLink" Target="externalLinks/externalLink17.xml"/><Relationship Id="rId55" Type="http://schemas.openxmlformats.org/officeDocument/2006/relationships/externalLink" Target="externalLinks/externalLink22.xml"/><Relationship Id="rId63" Type="http://schemas.openxmlformats.org/officeDocument/2006/relationships/externalLink" Target="externalLinks/externalLink30.xml"/><Relationship Id="rId68" Type="http://schemas.openxmlformats.org/officeDocument/2006/relationships/externalLink" Target="externalLinks/externalLink35.xml"/><Relationship Id="rId76" Type="http://schemas.openxmlformats.org/officeDocument/2006/relationships/externalLink" Target="externalLinks/externalLink43.xml"/><Relationship Id="rId7" Type="http://schemas.openxmlformats.org/officeDocument/2006/relationships/worksheet" Target="worksheets/sheet7.xml"/><Relationship Id="rId71" Type="http://schemas.openxmlformats.org/officeDocument/2006/relationships/externalLink" Target="externalLinks/externalLink3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53" Type="http://schemas.openxmlformats.org/officeDocument/2006/relationships/externalLink" Target="externalLinks/externalLink20.xml"/><Relationship Id="rId58" Type="http://schemas.openxmlformats.org/officeDocument/2006/relationships/externalLink" Target="externalLinks/externalLink25.xml"/><Relationship Id="rId66" Type="http://schemas.openxmlformats.org/officeDocument/2006/relationships/externalLink" Target="externalLinks/externalLink33.xml"/><Relationship Id="rId74" Type="http://schemas.openxmlformats.org/officeDocument/2006/relationships/externalLink" Target="externalLinks/externalLink41.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externalLink" Target="externalLinks/externalLink19.xml"/><Relationship Id="rId60" Type="http://schemas.openxmlformats.org/officeDocument/2006/relationships/externalLink" Target="externalLinks/externalLink27.xml"/><Relationship Id="rId65" Type="http://schemas.openxmlformats.org/officeDocument/2006/relationships/externalLink" Target="externalLinks/externalLink32.xml"/><Relationship Id="rId73" Type="http://schemas.openxmlformats.org/officeDocument/2006/relationships/externalLink" Target="externalLinks/externalLink40.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56" Type="http://schemas.openxmlformats.org/officeDocument/2006/relationships/externalLink" Target="externalLinks/externalLink23.xml"/><Relationship Id="rId64" Type="http://schemas.openxmlformats.org/officeDocument/2006/relationships/externalLink" Target="externalLinks/externalLink31.xml"/><Relationship Id="rId69" Type="http://schemas.openxmlformats.org/officeDocument/2006/relationships/externalLink" Target="externalLinks/externalLink36.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18.xml"/><Relationship Id="rId72" Type="http://schemas.openxmlformats.org/officeDocument/2006/relationships/externalLink" Target="externalLinks/externalLink39.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externalLink" Target="externalLinks/externalLink13.xml"/><Relationship Id="rId59" Type="http://schemas.openxmlformats.org/officeDocument/2006/relationships/externalLink" Target="externalLinks/externalLink26.xml"/><Relationship Id="rId67" Type="http://schemas.openxmlformats.org/officeDocument/2006/relationships/externalLink" Target="externalLinks/externalLink34.xml"/><Relationship Id="rId20" Type="http://schemas.openxmlformats.org/officeDocument/2006/relationships/worksheet" Target="worksheets/sheet20.xml"/><Relationship Id="rId41" Type="http://schemas.openxmlformats.org/officeDocument/2006/relationships/externalLink" Target="externalLinks/externalLink8.xml"/><Relationship Id="rId54" Type="http://schemas.openxmlformats.org/officeDocument/2006/relationships/externalLink" Target="externalLinks/externalLink21.xml"/><Relationship Id="rId62" Type="http://schemas.openxmlformats.org/officeDocument/2006/relationships/externalLink" Target="externalLinks/externalLink29.xml"/><Relationship Id="rId70" Type="http://schemas.openxmlformats.org/officeDocument/2006/relationships/externalLink" Target="externalLinks/externalLink37.xml"/><Relationship Id="rId75" Type="http://schemas.openxmlformats.org/officeDocument/2006/relationships/externalLink" Target="externalLinks/externalLink4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externalLink" Target="externalLinks/externalLink16.xml"/><Relationship Id="rId57" Type="http://schemas.openxmlformats.org/officeDocument/2006/relationships/externalLink" Target="externalLinks/externalLink2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pieChart>
        <c:varyColors val="1"/>
        <c:ser>
          <c:idx val="0"/>
          <c:order val="0"/>
          <c:tx>
            <c:v>Sector weight in the total portfolio</c:v>
          </c:tx>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[22]B.SectorandLocation!$R$15:$W$15</c:f>
              <c:strCache>
                <c:ptCount val="6"/>
                <c:pt idx="0">
                  <c:v>Gender</c:v>
                </c:pt>
                <c:pt idx="1">
                  <c:v>Protection/
Peace</c:v>
                </c:pt>
                <c:pt idx="2">
                  <c:v>FSL</c:v>
                </c:pt>
                <c:pt idx="3">
                  <c:v>Health</c:v>
                </c:pt>
                <c:pt idx="4">
                  <c:v>Nutrition</c:v>
                </c:pt>
                <c:pt idx="5">
                  <c:v>DRR/DRM</c:v>
                </c:pt>
              </c:strCache>
            </c:strRef>
          </c:cat>
          <c:val>
            <c:numRef>
              <c:f>[22]B.SectorandLocation!$R$81:$W$81</c:f>
              <c:numCache>
                <c:formatCode>General</c:formatCode>
                <c:ptCount val="6"/>
                <c:pt idx="0">
                  <c:v>0</c:v>
                </c:pt>
                <c:pt idx="1">
                  <c:v>0</c:v>
                </c:pt>
                <c:pt idx="2">
                  <c:v>0</c:v>
                </c:pt>
                <c:pt idx="3">
                  <c:v>0</c:v>
                </c:pt>
                <c:pt idx="4">
                  <c:v>1673061</c:v>
                </c:pt>
                <c:pt idx="5">
                  <c:v>244279.1</c:v>
                </c:pt>
              </c:numCache>
            </c:numRef>
          </c:val>
          <c:extLst>
            <c:ext xmlns:c16="http://schemas.microsoft.com/office/drawing/2014/chart" uri="{C3380CC4-5D6E-409C-BE32-E72D297353CC}">
              <c16:uniqueId val="{00000000-26CA-4A13-835E-DD178B228C57}"/>
            </c:ext>
          </c:extLst>
        </c:ser>
        <c:dLbls>
          <c:showLegendKey val="0"/>
          <c:showVal val="0"/>
          <c:showCatName val="1"/>
          <c:showSerName val="0"/>
          <c:showPercent val="1"/>
          <c:showBubbleSize val="0"/>
          <c:showLeaderLines val="1"/>
        </c:dLbls>
        <c:firstSliceAng val="0"/>
      </c:pieChart>
    </c:plotArea>
    <c:plotVisOnly val="1"/>
    <c:dispBlanksAs val="zero"/>
    <c:showDLblsOverMax val="0"/>
  </c:chart>
  <c:printSettings>
    <c:headerFooter/>
    <c:pageMargins b="0.75000000000000211" l="0.70000000000000062" r="0.70000000000000062" t="0.7500000000000021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40"/>
    </mc:Choice>
    <mc:Fallback>
      <c:style val="40"/>
    </mc:Fallback>
  </mc:AlternateContent>
  <c:chart>
    <c:title>
      <c:tx>
        <c:rich>
          <a:bodyPr/>
          <a:lstStyle/>
          <a:p>
            <a:pPr>
              <a:defRPr lang="en-US"/>
            </a:pPr>
            <a:r>
              <a:rPr lang="en-US"/>
              <a:t>Submission and Approval Status of Proposals</a:t>
            </a:r>
          </a:p>
        </c:rich>
      </c:tx>
      <c:layout/>
      <c:overlay val="0"/>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s>
    <c:plotArea>
      <c:layout/>
      <c:barChart>
        <c:barDir val="col"/>
        <c:grouping val="clustered"/>
        <c:varyColors val="0"/>
        <c:ser>
          <c:idx val="0"/>
          <c:order val="0"/>
          <c:tx>
            <c:strRef>
              <c:f>'A.Grant Profiles '!$E$3</c:f>
              <c:strCache>
                <c:ptCount val="1"/>
                <c:pt idx="0">
                  <c:v>Submission/Approval Status</c:v>
                </c:pt>
              </c:strCache>
            </c:strRef>
          </c:tx>
          <c:invertIfNegative val="0"/>
          <c:cat>
            <c:numRef>
              <c:f>'A.Grant Profiles '!$D$4:$D$9</c:f>
              <c:numCache>
                <c:formatCode>General</c:formatCode>
                <c:ptCount val="6"/>
              </c:numCache>
            </c:numRef>
          </c:cat>
          <c:val>
            <c:numRef>
              <c:f>'A.Grant Profiles '!$E$4:$E$9</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856F-415D-99E6-C9E85E988F48}"/>
            </c:ext>
          </c:extLst>
        </c:ser>
        <c:ser>
          <c:idx val="1"/>
          <c:order val="1"/>
          <c:tx>
            <c:strRef>
              <c:f>'A.Grant Profiles '!$F$3</c:f>
              <c:strCache>
                <c:ptCount val="1"/>
              </c:strCache>
            </c:strRef>
          </c:tx>
          <c:invertIfNegative val="0"/>
          <c:dLbls>
            <c:spPr>
              <a:noFill/>
              <a:ln>
                <a:noFill/>
              </a:ln>
              <a:effectLst/>
            </c:spPr>
            <c:txPr>
              <a:bodyPr/>
              <a:lstStyle/>
              <a:p>
                <a:pPr>
                  <a:defRPr lang="en-US"/>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'A.Grant Profiles '!$D$4:$D$9</c:f>
              <c:numCache>
                <c:formatCode>General</c:formatCode>
                <c:ptCount val="6"/>
              </c:numCache>
            </c:numRef>
          </c:cat>
          <c:val>
            <c:numRef>
              <c:f>'A.Grant Profiles '!$F$4:$F$9</c:f>
              <c:numCache>
                <c:formatCode>General</c:formatCode>
                <c:ptCount val="6"/>
              </c:numCache>
            </c:numRef>
          </c:val>
          <c:extLst>
            <c:ext xmlns:c16="http://schemas.microsoft.com/office/drawing/2014/chart" uri="{C3380CC4-5D6E-409C-BE32-E72D297353CC}">
              <c16:uniqueId val="{00000001-856F-415D-99E6-C9E85E988F48}"/>
            </c:ext>
          </c:extLst>
        </c:ser>
        <c:dLbls>
          <c:showLegendKey val="0"/>
          <c:showVal val="0"/>
          <c:showCatName val="0"/>
          <c:showSerName val="0"/>
          <c:showPercent val="0"/>
          <c:showBubbleSize val="0"/>
        </c:dLbls>
        <c:gapWidth val="150"/>
        <c:axId val="112934912"/>
        <c:axId val="112936448"/>
      </c:barChart>
      <c:catAx>
        <c:axId val="112934912"/>
        <c:scaling>
          <c:orientation val="minMax"/>
        </c:scaling>
        <c:delete val="0"/>
        <c:axPos val="b"/>
        <c:numFmt formatCode="General" sourceLinked="0"/>
        <c:majorTickMark val="none"/>
        <c:minorTickMark val="none"/>
        <c:tickLblPos val="nextTo"/>
        <c:txPr>
          <a:bodyPr/>
          <a:lstStyle/>
          <a:p>
            <a:pPr>
              <a:defRPr lang="en-US"/>
            </a:pPr>
            <a:endParaRPr lang="en-US"/>
          </a:p>
        </c:txPr>
        <c:crossAx val="112936448"/>
        <c:crosses val="autoZero"/>
        <c:auto val="1"/>
        <c:lblAlgn val="ctr"/>
        <c:lblOffset val="100"/>
        <c:noMultiLvlLbl val="0"/>
      </c:catAx>
      <c:valAx>
        <c:axId val="112936448"/>
        <c:scaling>
          <c:orientation val="minMax"/>
        </c:scaling>
        <c:delete val="0"/>
        <c:axPos val="l"/>
        <c:majorGridlines/>
        <c:numFmt formatCode="General" sourceLinked="1"/>
        <c:majorTickMark val="none"/>
        <c:minorTickMark val="none"/>
        <c:tickLblPos val="nextTo"/>
        <c:txPr>
          <a:bodyPr/>
          <a:lstStyle/>
          <a:p>
            <a:pPr>
              <a:defRPr lang="en-US"/>
            </a:pPr>
            <a:endParaRPr lang="en-US"/>
          </a:p>
        </c:txPr>
        <c:crossAx val="112934912"/>
        <c:crosses val="autoZero"/>
        <c:crossBetween val="between"/>
      </c:valAx>
    </c:plotArea>
    <c:plotVisOnly val="1"/>
    <c:dispBlanksAs val="gap"/>
    <c:showDLblsOverMax val="0"/>
  </c:chart>
  <c:spPr>
    <a:noFill/>
    <a:ln w="12700">
      <a:noFill/>
    </a:ln>
  </c:spPr>
  <c:txPr>
    <a:bodyPr/>
    <a:lstStyle/>
    <a:p>
      <a:pPr>
        <a:defRPr sz="700">
          <a:latin typeface="Arial" pitchFamily="34" charset="0"/>
          <a:cs typeface="Arial" pitchFamily="34" charset="0"/>
        </a:defRPr>
      </a:pPr>
      <a:endParaRPr lang="en-US"/>
    </a:p>
  </c:txPr>
  <c:printSettings>
    <c:headerFooter/>
    <c:pageMargins b="0.75000000000001088" l="0.70000000000000062" r="0.70000000000000062" t="0.75000000000001088"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pieChart>
        <c:varyColors val="1"/>
        <c:ser>
          <c:idx val="0"/>
          <c:order val="0"/>
          <c:tx>
            <c:v>Sector weight in the total portfolio</c:v>
          </c:tx>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[22]B.SectorandLocation!$R$15:$W$15</c:f>
              <c:strCache>
                <c:ptCount val="6"/>
                <c:pt idx="0">
                  <c:v>Gender</c:v>
                </c:pt>
                <c:pt idx="1">
                  <c:v>Protection/
Peace</c:v>
                </c:pt>
                <c:pt idx="2">
                  <c:v>FSL</c:v>
                </c:pt>
                <c:pt idx="3">
                  <c:v>Health</c:v>
                </c:pt>
                <c:pt idx="4">
                  <c:v>Nutrition</c:v>
                </c:pt>
                <c:pt idx="5">
                  <c:v>DRR/DRM</c:v>
                </c:pt>
              </c:strCache>
            </c:strRef>
          </c:cat>
          <c:val>
            <c:numRef>
              <c:f>[22]B.SectorandLocation!$R$81:$W$81</c:f>
              <c:numCache>
                <c:formatCode>General</c:formatCode>
                <c:ptCount val="6"/>
                <c:pt idx="0">
                  <c:v>0</c:v>
                </c:pt>
                <c:pt idx="1">
                  <c:v>0</c:v>
                </c:pt>
                <c:pt idx="2">
                  <c:v>0</c:v>
                </c:pt>
                <c:pt idx="3">
                  <c:v>0</c:v>
                </c:pt>
                <c:pt idx="4">
                  <c:v>1673061</c:v>
                </c:pt>
                <c:pt idx="5">
                  <c:v>244279.1</c:v>
                </c:pt>
              </c:numCache>
            </c:numRef>
          </c:val>
          <c:extLst>
            <c:ext xmlns:c16="http://schemas.microsoft.com/office/drawing/2014/chart" uri="{C3380CC4-5D6E-409C-BE32-E72D297353CC}">
              <c16:uniqueId val="{00000000-C6EF-4051-94A8-335A373C0FCD}"/>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40"/>
    </mc:Choice>
    <mc:Fallback>
      <c:style val="40"/>
    </mc:Fallback>
  </mc:AlternateContent>
  <c:chart>
    <c:title>
      <c:tx>
        <c:rich>
          <a:bodyPr/>
          <a:lstStyle/>
          <a:p>
            <a:pPr>
              <a:defRPr lang="en-US"/>
            </a:pPr>
            <a:r>
              <a:rPr lang="en-US"/>
              <a:t>Submission and Approval Status of Proposals</a:t>
            </a:r>
          </a:p>
        </c:rich>
      </c:tx>
      <c:layout/>
      <c:overlay val="0"/>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s>
    <c:plotArea>
      <c:layout/>
      <c:barChart>
        <c:barDir val="col"/>
        <c:grouping val="clustered"/>
        <c:varyColors val="0"/>
        <c:ser>
          <c:idx val="0"/>
          <c:order val="0"/>
          <c:tx>
            <c:strRef>
              <c:f>'[33]A.Grant Profiles'!$F$3</c:f>
              <c:strCache>
                <c:ptCount val="1"/>
                <c:pt idx="0">
                  <c:v>0</c:v>
                </c:pt>
              </c:strCache>
            </c:strRef>
          </c:tx>
          <c:invertIfNegative val="0"/>
          <c:cat>
            <c:strRef>
              <c:f>'[33]A.Grant Profiles'!$E$4:$E$9</c:f>
              <c:strCache>
                <c:ptCount val="6"/>
                <c:pt idx="0">
                  <c:v>Submitted</c:v>
                </c:pt>
                <c:pt idx="1">
                  <c:v>Ongoing</c:v>
                </c:pt>
                <c:pt idx="2">
                  <c:v>Approved</c:v>
                </c:pt>
                <c:pt idx="3">
                  <c:v>Rejected</c:v>
                </c:pt>
                <c:pt idx="4">
                  <c:v>Closed</c:v>
                </c:pt>
                <c:pt idx="5">
                  <c:v>Pipeline</c:v>
                </c:pt>
              </c:strCache>
            </c:strRef>
          </c:cat>
          <c:val>
            <c:numRef>
              <c:f>'[33]A.Grant Profiles'!$F$4:$F$9</c:f>
              <c:numCache>
                <c:formatCode>General</c:formatCode>
                <c:ptCount val="6"/>
                <c:pt idx="0">
                  <c:v>0</c:v>
                </c:pt>
                <c:pt idx="1">
                  <c:v>8</c:v>
                </c:pt>
                <c:pt idx="2">
                  <c:v>4</c:v>
                </c:pt>
                <c:pt idx="3">
                  <c:v>7</c:v>
                </c:pt>
                <c:pt idx="4">
                  <c:v>6</c:v>
                </c:pt>
                <c:pt idx="5">
                  <c:v>17</c:v>
                </c:pt>
              </c:numCache>
            </c:numRef>
          </c:val>
          <c:extLst>
            <c:ext xmlns:c16="http://schemas.microsoft.com/office/drawing/2014/chart" uri="{C3380CC4-5D6E-409C-BE32-E72D297353CC}">
              <c16:uniqueId val="{00000000-9CEB-43DF-B46B-1F621FC7FC19}"/>
            </c:ext>
          </c:extLst>
        </c:ser>
        <c:ser>
          <c:idx val="1"/>
          <c:order val="1"/>
          <c:tx>
            <c:strRef>
              <c:f>'[33]A.Grant Profiles'!$G$3</c:f>
              <c:strCache>
                <c:ptCount val="1"/>
                <c:pt idx="0">
                  <c:v>No.</c:v>
                </c:pt>
              </c:strCache>
            </c:strRef>
          </c:tx>
          <c:invertIfNegative val="0"/>
          <c:dLbls>
            <c:spPr>
              <a:noFill/>
              <a:ln>
                <a:noFill/>
              </a:ln>
              <a:effectLst/>
            </c:spPr>
            <c:txPr>
              <a:bodyPr/>
              <a:lstStyle/>
              <a:p>
                <a:pPr>
                  <a:defRPr lang="en-US"/>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'[33]A.Grant Profiles'!$E$4:$E$9</c:f>
              <c:strCache>
                <c:ptCount val="6"/>
                <c:pt idx="0">
                  <c:v>Submitted</c:v>
                </c:pt>
                <c:pt idx="1">
                  <c:v>Ongoing</c:v>
                </c:pt>
                <c:pt idx="2">
                  <c:v>Approved</c:v>
                </c:pt>
                <c:pt idx="3">
                  <c:v>Rejected</c:v>
                </c:pt>
                <c:pt idx="4">
                  <c:v>Closed</c:v>
                </c:pt>
                <c:pt idx="5">
                  <c:v>Pipeline</c:v>
                </c:pt>
              </c:strCache>
            </c:strRef>
          </c:cat>
          <c:val>
            <c:numRef>
              <c:f>'[33]A.Grant Profiles'!$G$4:$G$9</c:f>
              <c:numCache>
                <c:formatCode>General</c:formatCode>
                <c:ptCount val="6"/>
                <c:pt idx="0">
                  <c:v>8</c:v>
                </c:pt>
                <c:pt idx="1">
                  <c:v>4</c:v>
                </c:pt>
                <c:pt idx="2">
                  <c:v>7</c:v>
                </c:pt>
                <c:pt idx="3">
                  <c:v>6</c:v>
                </c:pt>
                <c:pt idx="4">
                  <c:v>17</c:v>
                </c:pt>
                <c:pt idx="5">
                  <c:v>1</c:v>
                </c:pt>
              </c:numCache>
            </c:numRef>
          </c:val>
          <c:extLst>
            <c:ext xmlns:c16="http://schemas.microsoft.com/office/drawing/2014/chart" uri="{C3380CC4-5D6E-409C-BE32-E72D297353CC}">
              <c16:uniqueId val="{00000001-9CEB-43DF-B46B-1F621FC7FC19}"/>
            </c:ext>
          </c:extLst>
        </c:ser>
        <c:dLbls>
          <c:showLegendKey val="0"/>
          <c:showVal val="0"/>
          <c:showCatName val="0"/>
          <c:showSerName val="0"/>
          <c:showPercent val="0"/>
          <c:showBubbleSize val="0"/>
        </c:dLbls>
        <c:gapWidth val="150"/>
        <c:axId val="187619896"/>
        <c:axId val="129015088"/>
      </c:barChart>
      <c:catAx>
        <c:axId val="187619896"/>
        <c:scaling>
          <c:orientation val="minMax"/>
        </c:scaling>
        <c:delete val="0"/>
        <c:axPos val="b"/>
        <c:numFmt formatCode="General" sourceLinked="0"/>
        <c:majorTickMark val="none"/>
        <c:minorTickMark val="none"/>
        <c:tickLblPos val="nextTo"/>
        <c:txPr>
          <a:bodyPr/>
          <a:lstStyle/>
          <a:p>
            <a:pPr>
              <a:defRPr lang="en-US"/>
            </a:pPr>
            <a:endParaRPr lang="en-US"/>
          </a:p>
        </c:txPr>
        <c:crossAx val="129015088"/>
        <c:crosses val="autoZero"/>
        <c:auto val="1"/>
        <c:lblAlgn val="ctr"/>
        <c:lblOffset val="100"/>
        <c:noMultiLvlLbl val="0"/>
      </c:catAx>
      <c:valAx>
        <c:axId val="129015088"/>
        <c:scaling>
          <c:orientation val="minMax"/>
        </c:scaling>
        <c:delete val="0"/>
        <c:axPos val="l"/>
        <c:majorGridlines/>
        <c:numFmt formatCode="General" sourceLinked="1"/>
        <c:majorTickMark val="none"/>
        <c:minorTickMark val="none"/>
        <c:tickLblPos val="nextTo"/>
        <c:txPr>
          <a:bodyPr/>
          <a:lstStyle/>
          <a:p>
            <a:pPr>
              <a:defRPr lang="en-US"/>
            </a:pPr>
            <a:endParaRPr lang="en-US"/>
          </a:p>
        </c:txPr>
        <c:crossAx val="187619896"/>
        <c:crosses val="autoZero"/>
        <c:crossBetween val="between"/>
      </c:valAx>
    </c:plotArea>
    <c:plotVisOnly val="1"/>
    <c:dispBlanksAs val="gap"/>
    <c:showDLblsOverMax val="0"/>
  </c:chart>
  <c:spPr>
    <a:noFill/>
    <a:ln w="12700">
      <a:noFill/>
    </a:ln>
  </c:spPr>
  <c:txPr>
    <a:bodyPr/>
    <a:lstStyle/>
    <a:p>
      <a:pPr>
        <a:defRPr sz="700">
          <a:latin typeface="Arial" pitchFamily="34" charset="0"/>
          <a:cs typeface="Arial" pitchFamily="34" charset="0"/>
        </a:defRPr>
      </a:pPr>
      <a:endParaRPr lang="en-US"/>
    </a:p>
  </c:txPr>
  <c:printSettings>
    <c:headerFooter/>
    <c:pageMargins b="0.75000000000000988" l="0.70000000000000062" r="0.70000000000000062" t="0.75000000000000988"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pieChart>
        <c:varyColors val="1"/>
        <c:ser>
          <c:idx val="0"/>
          <c:order val="0"/>
          <c:tx>
            <c:v>Sector weight in the total portfolio</c:v>
          </c:tx>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[22]B.SectorandLocation!$R$15:$W$15</c:f>
              <c:strCache>
                <c:ptCount val="6"/>
                <c:pt idx="0">
                  <c:v>Gender</c:v>
                </c:pt>
                <c:pt idx="1">
                  <c:v>Protection/
Peace</c:v>
                </c:pt>
                <c:pt idx="2">
                  <c:v>FSL</c:v>
                </c:pt>
                <c:pt idx="3">
                  <c:v>Health</c:v>
                </c:pt>
                <c:pt idx="4">
                  <c:v>Nutrition</c:v>
                </c:pt>
                <c:pt idx="5">
                  <c:v>DRR/DRM</c:v>
                </c:pt>
              </c:strCache>
            </c:strRef>
          </c:cat>
          <c:val>
            <c:numRef>
              <c:f>[22]B.SectorandLocation!$R$81:$W$81</c:f>
              <c:numCache>
                <c:formatCode>General</c:formatCode>
                <c:ptCount val="6"/>
                <c:pt idx="0">
                  <c:v>0</c:v>
                </c:pt>
                <c:pt idx="1">
                  <c:v>0</c:v>
                </c:pt>
                <c:pt idx="2">
                  <c:v>0</c:v>
                </c:pt>
                <c:pt idx="3">
                  <c:v>0</c:v>
                </c:pt>
                <c:pt idx="4">
                  <c:v>1673061</c:v>
                </c:pt>
                <c:pt idx="5">
                  <c:v>244279.1</c:v>
                </c:pt>
              </c:numCache>
            </c:numRef>
          </c:val>
          <c:extLst>
            <c:ext xmlns:c16="http://schemas.microsoft.com/office/drawing/2014/chart" uri="{C3380CC4-5D6E-409C-BE32-E72D297353CC}">
              <c16:uniqueId val="{00000000-EB8D-411C-924C-1A61D252D77C}"/>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40"/>
    </mc:Choice>
    <mc:Fallback>
      <c:style val="40"/>
    </mc:Fallback>
  </mc:AlternateContent>
  <c:chart>
    <c:title>
      <c:tx>
        <c:rich>
          <a:bodyPr/>
          <a:lstStyle/>
          <a:p>
            <a:pPr>
              <a:defRPr lang="en-US"/>
            </a:pPr>
            <a:r>
              <a:rPr lang="en-US"/>
              <a:t>Submission and Approval Status of Proposals</a:t>
            </a:r>
          </a:p>
        </c:rich>
      </c:tx>
      <c:layout/>
      <c:overlay val="0"/>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s>
    <c:plotArea>
      <c:layout/>
      <c:barChart>
        <c:barDir val="col"/>
        <c:grouping val="clustered"/>
        <c:varyColors val="0"/>
        <c:ser>
          <c:idx val="0"/>
          <c:order val="0"/>
          <c:tx>
            <c:strRef>
              <c:f>'[43]A.Grant Profiles'!$F$3</c:f>
              <c:strCache>
                <c:ptCount val="1"/>
              </c:strCache>
            </c:strRef>
          </c:tx>
          <c:invertIfNegative val="0"/>
          <c:cat>
            <c:strRef>
              <c:f>'[43]A.Grant Profiles'!$E$4:$E$9</c:f>
              <c:strCache>
                <c:ptCount val="6"/>
                <c:pt idx="0">
                  <c:v>Submitted</c:v>
                </c:pt>
                <c:pt idx="1">
                  <c:v>Ongoing</c:v>
                </c:pt>
                <c:pt idx="2">
                  <c:v>Approved</c:v>
                </c:pt>
                <c:pt idx="3">
                  <c:v>Rejected</c:v>
                </c:pt>
                <c:pt idx="4">
                  <c:v>Closed</c:v>
                </c:pt>
                <c:pt idx="5">
                  <c:v>Pipeline</c:v>
                </c:pt>
              </c:strCache>
            </c:strRef>
          </c:cat>
          <c:val>
            <c:numRef>
              <c:f>'[43]A.Grant Profiles'!$F$4:$F$9</c:f>
              <c:numCache>
                <c:formatCode>General</c:formatCode>
                <c:ptCount val="6"/>
              </c:numCache>
            </c:numRef>
          </c:val>
          <c:extLst>
            <c:ext xmlns:c16="http://schemas.microsoft.com/office/drawing/2014/chart" uri="{C3380CC4-5D6E-409C-BE32-E72D297353CC}">
              <c16:uniqueId val="{00000000-12F7-4CF8-A8B8-E8A20346173B}"/>
            </c:ext>
          </c:extLst>
        </c:ser>
        <c:ser>
          <c:idx val="1"/>
          <c:order val="1"/>
          <c:tx>
            <c:strRef>
              <c:f>'[43]A.Grant Profiles'!$G$3</c:f>
              <c:strCache>
                <c:ptCount val="1"/>
                <c:pt idx="0">
                  <c:v>No.</c:v>
                </c:pt>
              </c:strCache>
            </c:strRef>
          </c:tx>
          <c:invertIfNegative val="0"/>
          <c:dLbls>
            <c:spPr>
              <a:noFill/>
              <a:ln>
                <a:noFill/>
              </a:ln>
              <a:effectLst/>
            </c:spPr>
            <c:txPr>
              <a:bodyPr/>
              <a:lstStyle/>
              <a:p>
                <a:pPr>
                  <a:defRPr lang="en-US"/>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'[43]A.Grant Profiles'!$E$4:$E$9</c:f>
              <c:strCache>
                <c:ptCount val="6"/>
                <c:pt idx="0">
                  <c:v>Submitted</c:v>
                </c:pt>
                <c:pt idx="1">
                  <c:v>Ongoing</c:v>
                </c:pt>
                <c:pt idx="2">
                  <c:v>Approved</c:v>
                </c:pt>
                <c:pt idx="3">
                  <c:v>Rejected</c:v>
                </c:pt>
                <c:pt idx="4">
                  <c:v>Closed</c:v>
                </c:pt>
                <c:pt idx="5">
                  <c:v>Pipeline</c:v>
                </c:pt>
              </c:strCache>
            </c:strRef>
          </c:cat>
          <c:val>
            <c:numRef>
              <c:f>'[43]A.Grant Profiles'!$G$4:$G$9</c:f>
              <c:numCache>
                <c:formatCode>General</c:formatCode>
                <c:ptCount val="6"/>
                <c:pt idx="0">
                  <c:v>8</c:v>
                </c:pt>
                <c:pt idx="1">
                  <c:v>2</c:v>
                </c:pt>
                <c:pt idx="2">
                  <c:v>10</c:v>
                </c:pt>
                <c:pt idx="3">
                  <c:v>7</c:v>
                </c:pt>
                <c:pt idx="4">
                  <c:v>20</c:v>
                </c:pt>
                <c:pt idx="5">
                  <c:v>3</c:v>
                </c:pt>
              </c:numCache>
            </c:numRef>
          </c:val>
          <c:extLst>
            <c:ext xmlns:c16="http://schemas.microsoft.com/office/drawing/2014/chart" uri="{C3380CC4-5D6E-409C-BE32-E72D297353CC}">
              <c16:uniqueId val="{00000001-12F7-4CF8-A8B8-E8A20346173B}"/>
            </c:ext>
          </c:extLst>
        </c:ser>
        <c:dLbls>
          <c:showLegendKey val="0"/>
          <c:showVal val="0"/>
          <c:showCatName val="0"/>
          <c:showSerName val="0"/>
          <c:showPercent val="0"/>
          <c:showBubbleSize val="0"/>
        </c:dLbls>
        <c:gapWidth val="150"/>
        <c:axId val="575586016"/>
        <c:axId val="575585232"/>
      </c:barChart>
      <c:catAx>
        <c:axId val="575586016"/>
        <c:scaling>
          <c:orientation val="minMax"/>
        </c:scaling>
        <c:delete val="0"/>
        <c:axPos val="b"/>
        <c:numFmt formatCode="General" sourceLinked="0"/>
        <c:majorTickMark val="none"/>
        <c:minorTickMark val="none"/>
        <c:tickLblPos val="nextTo"/>
        <c:txPr>
          <a:bodyPr/>
          <a:lstStyle/>
          <a:p>
            <a:pPr>
              <a:defRPr lang="en-US"/>
            </a:pPr>
            <a:endParaRPr lang="en-US"/>
          </a:p>
        </c:txPr>
        <c:crossAx val="575585232"/>
        <c:crosses val="autoZero"/>
        <c:auto val="1"/>
        <c:lblAlgn val="ctr"/>
        <c:lblOffset val="100"/>
        <c:noMultiLvlLbl val="0"/>
      </c:catAx>
      <c:valAx>
        <c:axId val="575585232"/>
        <c:scaling>
          <c:orientation val="minMax"/>
        </c:scaling>
        <c:delete val="0"/>
        <c:axPos val="l"/>
        <c:majorGridlines/>
        <c:numFmt formatCode="General" sourceLinked="1"/>
        <c:majorTickMark val="none"/>
        <c:minorTickMark val="none"/>
        <c:tickLblPos val="nextTo"/>
        <c:txPr>
          <a:bodyPr/>
          <a:lstStyle/>
          <a:p>
            <a:pPr>
              <a:defRPr lang="en-US"/>
            </a:pPr>
            <a:endParaRPr lang="en-US"/>
          </a:p>
        </c:txPr>
        <c:crossAx val="575586016"/>
        <c:crosses val="autoZero"/>
        <c:crossBetween val="between"/>
      </c:valAx>
    </c:plotArea>
    <c:plotVisOnly val="1"/>
    <c:dispBlanksAs val="gap"/>
    <c:showDLblsOverMax val="0"/>
  </c:chart>
  <c:spPr>
    <a:noFill/>
    <a:ln w="12700">
      <a:noFill/>
    </a:ln>
  </c:spPr>
  <c:txPr>
    <a:bodyPr/>
    <a:lstStyle/>
    <a:p>
      <a:pPr>
        <a:defRPr sz="700">
          <a:latin typeface="Arial" pitchFamily="34" charset="0"/>
          <a:cs typeface="Arial" pitchFamily="34" charset="0"/>
        </a:defRPr>
      </a:pPr>
      <a:endParaRPr lang="en-US"/>
    </a:p>
  </c:txPr>
  <c:printSettings>
    <c:headerFooter/>
    <c:pageMargins b="0.75000000000000988" l="0.70000000000000062" r="0.70000000000000062" t="0.75000000000000988"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pieChart>
        <c:varyColors val="1"/>
        <c:ser>
          <c:idx val="0"/>
          <c:order val="0"/>
          <c:tx>
            <c:v>Sector weight in the total portfolio</c:v>
          </c:tx>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B.SectorandLocation!$R$8:$W$8</c:f>
              <c:strCache>
                <c:ptCount val="6"/>
                <c:pt idx="0">
                  <c:v>Gender</c:v>
                </c:pt>
                <c:pt idx="1">
                  <c:v>Protection/
Peace</c:v>
                </c:pt>
                <c:pt idx="2">
                  <c:v>FSL</c:v>
                </c:pt>
                <c:pt idx="3">
                  <c:v>Health</c:v>
                </c:pt>
                <c:pt idx="4">
                  <c:v>Nutrition</c:v>
                </c:pt>
                <c:pt idx="5">
                  <c:v>DRR/DRM</c:v>
                </c:pt>
              </c:strCache>
            </c:strRef>
          </c:cat>
          <c:val>
            <c:numRef>
              <c:f>B.SectorandLocation!$R$70:$W$70</c:f>
              <c:numCache>
                <c:formatCode>_("$"* #,##0_);_("$"* \(#,##0\);_("$"*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9081-4F1E-93D5-07CAB7996DC6}"/>
            </c:ext>
          </c:extLst>
        </c:ser>
        <c:dLbls>
          <c:showLegendKey val="0"/>
          <c:showVal val="0"/>
          <c:showCatName val="1"/>
          <c:showSerName val="0"/>
          <c:showPercent val="1"/>
          <c:showBubbleSize val="0"/>
          <c:showLeaderLines val="1"/>
        </c:dLbls>
        <c:firstSliceAng val="0"/>
      </c:pieChart>
    </c:plotArea>
    <c:plotVisOnly val="1"/>
    <c:dispBlanksAs val="zero"/>
    <c:showDLblsOverMax val="0"/>
  </c:chart>
  <c:printSettings>
    <c:headerFooter/>
    <c:pageMargins b="0.75000000000000266" l="0.70000000000000062" r="0.70000000000000062" t="0.75000000000000266"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pieChart>
        <c:varyColors val="1"/>
        <c:ser>
          <c:idx val="0"/>
          <c:order val="0"/>
          <c:tx>
            <c:v>Sector weight in the total portfolio</c:v>
          </c:tx>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'B.Sector &amp; Location'!$R$8:$W$8</c:f>
              <c:strCache>
                <c:ptCount val="6"/>
                <c:pt idx="0">
                  <c:v>Gender</c:v>
                </c:pt>
                <c:pt idx="1">
                  <c:v>Protection/
Peace</c:v>
                </c:pt>
                <c:pt idx="2">
                  <c:v>FSL</c:v>
                </c:pt>
                <c:pt idx="3">
                  <c:v>Health</c:v>
                </c:pt>
                <c:pt idx="4">
                  <c:v>Nutrition</c:v>
                </c:pt>
                <c:pt idx="5">
                  <c:v>DRR/DRM</c:v>
                </c:pt>
              </c:strCache>
            </c:strRef>
          </c:cat>
          <c:val>
            <c:numRef>
              <c:f>'B.Sector &amp; Location'!$R$74:$W$74</c:f>
              <c:numCache>
                <c:formatCode>_("$"* #,##0_);_("$"* \(#,##0\);_("$"* "-"??_);_(@_)</c:formatCode>
                <c:ptCount val="6"/>
                <c:pt idx="0">
                  <c:v>587068.20000000007</c:v>
                </c:pt>
                <c:pt idx="1">
                  <c:v>1192212.4000000001</c:v>
                </c:pt>
                <c:pt idx="2">
                  <c:v>6865167.5999999996</c:v>
                </c:pt>
                <c:pt idx="3">
                  <c:v>1153234.2</c:v>
                </c:pt>
                <c:pt idx="4">
                  <c:v>2441883.7999999998</c:v>
                </c:pt>
                <c:pt idx="5">
                  <c:v>244279.1</c:v>
                </c:pt>
              </c:numCache>
            </c:numRef>
          </c:val>
          <c:extLst>
            <c:ext xmlns:c16="http://schemas.microsoft.com/office/drawing/2014/chart" uri="{C3380CC4-5D6E-409C-BE32-E72D297353CC}">
              <c16:uniqueId val="{00000000-BF85-492A-AAE6-2994925D33CC}"/>
            </c:ext>
          </c:extLst>
        </c:ser>
        <c:dLbls>
          <c:showLegendKey val="0"/>
          <c:showVal val="0"/>
          <c:showCatName val="1"/>
          <c:showSerName val="0"/>
          <c:showPercent val="1"/>
          <c:showBubbleSize val="0"/>
          <c:showLeaderLines val="1"/>
        </c:dLbls>
        <c:firstSliceAng val="0"/>
      </c:pieChart>
    </c:plotArea>
    <c:plotVisOnly val="1"/>
    <c:dispBlanksAs val="zero"/>
    <c:showDLblsOverMax val="0"/>
  </c:chart>
  <c:printSettings>
    <c:headerFooter/>
    <c:pageMargins b="0.75000000000000211" l="0.70000000000000062" r="0.70000000000000062" t="0.75000000000000211"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18</xdr:col>
      <xdr:colOff>0</xdr:colOff>
      <xdr:row>86</xdr:row>
      <xdr:rowOff>9525</xdr:rowOff>
    </xdr:from>
    <xdr:to>
      <xdr:col>23</xdr:col>
      <xdr:colOff>171450</xdr:colOff>
      <xdr:row>105</xdr:row>
      <xdr:rowOff>38100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204107</xdr:colOff>
      <xdr:row>1</xdr:row>
      <xdr:rowOff>19439</xdr:rowOff>
    </xdr:from>
    <xdr:to>
      <xdr:col>2</xdr:col>
      <xdr:colOff>1437691</xdr:colOff>
      <xdr:row>10</xdr:row>
      <xdr:rowOff>9914</xdr:rowOff>
    </xdr:to>
    <xdr:graphicFrame macro="">
      <xdr:nvGraphicFramePr>
        <xdr:cNvPr id="3" name="Chart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0</xdr:colOff>
      <xdr:row>93</xdr:row>
      <xdr:rowOff>9525</xdr:rowOff>
    </xdr:from>
    <xdr:to>
      <xdr:col>24</xdr:col>
      <xdr:colOff>171450</xdr:colOff>
      <xdr:row>112</xdr:row>
      <xdr:rowOff>38100</xdr:rowOff>
    </xdr:to>
    <xdr:graphicFrame macro="">
      <xdr:nvGraphicFramePr>
        <xdr:cNvPr id="4"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204107</xdr:colOff>
      <xdr:row>1</xdr:row>
      <xdr:rowOff>19439</xdr:rowOff>
    </xdr:from>
    <xdr:to>
      <xdr:col>2</xdr:col>
      <xdr:colOff>1437691</xdr:colOff>
      <xdr:row>10</xdr:row>
      <xdr:rowOff>9914</xdr:rowOff>
    </xdr:to>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0</xdr:colOff>
      <xdr:row>103</xdr:row>
      <xdr:rowOff>9525</xdr:rowOff>
    </xdr:from>
    <xdr:to>
      <xdr:col>24</xdr:col>
      <xdr:colOff>171450</xdr:colOff>
      <xdr:row>122</xdr:row>
      <xdr:rowOff>38100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204107</xdr:colOff>
      <xdr:row>1</xdr:row>
      <xdr:rowOff>19439</xdr:rowOff>
    </xdr:from>
    <xdr:to>
      <xdr:col>2</xdr:col>
      <xdr:colOff>1437691</xdr:colOff>
      <xdr:row>10</xdr:row>
      <xdr:rowOff>9914</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47624</xdr:colOff>
      <xdr:row>11</xdr:row>
      <xdr:rowOff>76201</xdr:rowOff>
    </xdr:from>
    <xdr:to>
      <xdr:col>1</xdr:col>
      <xdr:colOff>771525</xdr:colOff>
      <xdr:row>11</xdr:row>
      <xdr:rowOff>247650</xdr:rowOff>
    </xdr:to>
    <xdr:sp macro="" textlink="">
      <xdr:nvSpPr>
        <xdr:cNvPr id="2" name="Rectangle 1">
          <a:extLst>
            <a:ext uri="{FF2B5EF4-FFF2-40B4-BE49-F238E27FC236}">
              <a16:creationId xmlns:a16="http://schemas.microsoft.com/office/drawing/2014/main" id="{00000000-0008-0000-0E00-000002000000}"/>
            </a:ext>
          </a:extLst>
        </xdr:cNvPr>
        <xdr:cNvSpPr/>
      </xdr:nvSpPr>
      <xdr:spPr>
        <a:xfrm>
          <a:off x="1314449" y="2771776"/>
          <a:ext cx="723901" cy="171449"/>
        </a:xfrm>
        <a:prstGeom prst="rect">
          <a:avLst/>
        </a:prstGeom>
        <a:solidFill>
          <a:schemeClr val="bg1">
            <a:lumMod val="9500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rIns="0" rtlCol="0" anchor="ctr"/>
        <a:lstStyle/>
        <a:p>
          <a:pPr algn="ctr"/>
          <a:r>
            <a:rPr lang="en-US" sz="1000">
              <a:solidFill>
                <a:schemeClr val="tx1"/>
              </a:solidFill>
              <a:latin typeface="Gill Sans MT" pitchFamily="34" charset="0"/>
            </a:rPr>
            <a:t>Relief</a:t>
          </a:r>
          <a:endParaRPr lang="en-US" sz="1000" baseline="0">
            <a:solidFill>
              <a:schemeClr val="tx1"/>
            </a:solidFill>
            <a:latin typeface="Gill Sans MT" pitchFamily="34" charset="0"/>
          </a:endParaRPr>
        </a:p>
      </xdr:txBody>
    </xdr:sp>
    <xdr:clientData/>
  </xdr:twoCellAnchor>
  <xdr:twoCellAnchor>
    <xdr:from>
      <xdr:col>1</xdr:col>
      <xdr:colOff>57149</xdr:colOff>
      <xdr:row>11</xdr:row>
      <xdr:rowOff>304801</xdr:rowOff>
    </xdr:from>
    <xdr:to>
      <xdr:col>1</xdr:col>
      <xdr:colOff>781050</xdr:colOff>
      <xdr:row>11</xdr:row>
      <xdr:rowOff>476250</xdr:rowOff>
    </xdr:to>
    <xdr:sp macro="" textlink="">
      <xdr:nvSpPr>
        <xdr:cNvPr id="3" name="Rectangle 2">
          <a:extLst>
            <a:ext uri="{FF2B5EF4-FFF2-40B4-BE49-F238E27FC236}">
              <a16:creationId xmlns:a16="http://schemas.microsoft.com/office/drawing/2014/main" id="{00000000-0008-0000-0E00-000003000000}"/>
            </a:ext>
          </a:extLst>
        </xdr:cNvPr>
        <xdr:cNvSpPr/>
      </xdr:nvSpPr>
      <xdr:spPr>
        <a:xfrm>
          <a:off x="1323974" y="3000376"/>
          <a:ext cx="723901" cy="171449"/>
        </a:xfrm>
        <a:prstGeom prst="rect">
          <a:avLst/>
        </a:prstGeom>
        <a:solidFill>
          <a:srgbClr val="CC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rIns="0" rtlCol="0" anchor="ctr"/>
        <a:lstStyle/>
        <a:p>
          <a:pPr algn="ctr"/>
          <a:r>
            <a:rPr lang="en-US" sz="1000">
              <a:solidFill>
                <a:schemeClr val="tx1"/>
              </a:solidFill>
              <a:latin typeface="Gill Sans MT" pitchFamily="34" charset="0"/>
            </a:rPr>
            <a:t>Recovery</a:t>
          </a:r>
          <a:r>
            <a:rPr lang="en-US" sz="1000" baseline="0">
              <a:solidFill>
                <a:schemeClr val="tx1"/>
              </a:solidFill>
              <a:latin typeface="Gill Sans MT" pitchFamily="34" charset="0"/>
            </a:rPr>
            <a:t> Phase</a:t>
          </a:r>
          <a:endParaRPr lang="en-US" sz="1000">
            <a:solidFill>
              <a:schemeClr val="tx1"/>
            </a:solidFill>
            <a:latin typeface="Gill Sans MT" pitchFamily="34" charset="0"/>
          </a:endParaRPr>
        </a:p>
      </xdr:txBody>
    </xdr:sp>
    <xdr:clientData/>
  </xdr:twoCellAnchor>
  <xdr:twoCellAnchor>
    <xdr:from>
      <xdr:col>1</xdr:col>
      <xdr:colOff>47624</xdr:colOff>
      <xdr:row>11</xdr:row>
      <xdr:rowOff>76201</xdr:rowOff>
    </xdr:from>
    <xdr:to>
      <xdr:col>1</xdr:col>
      <xdr:colOff>771525</xdr:colOff>
      <xdr:row>11</xdr:row>
      <xdr:rowOff>247650</xdr:rowOff>
    </xdr:to>
    <xdr:sp macro="" textlink="">
      <xdr:nvSpPr>
        <xdr:cNvPr id="4" name="Rectangle 3">
          <a:extLst>
            <a:ext uri="{FF2B5EF4-FFF2-40B4-BE49-F238E27FC236}">
              <a16:creationId xmlns:a16="http://schemas.microsoft.com/office/drawing/2014/main" id="{00000000-0008-0000-0E00-000004000000}"/>
            </a:ext>
          </a:extLst>
        </xdr:cNvPr>
        <xdr:cNvSpPr/>
      </xdr:nvSpPr>
      <xdr:spPr>
        <a:xfrm>
          <a:off x="771524" y="2771776"/>
          <a:ext cx="723901" cy="171449"/>
        </a:xfrm>
        <a:prstGeom prst="rect">
          <a:avLst/>
        </a:prstGeom>
        <a:solidFill>
          <a:schemeClr val="bg1">
            <a:lumMod val="9500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rIns="0" rtlCol="0" anchor="ctr"/>
        <a:lstStyle/>
        <a:p>
          <a:pPr algn="ctr"/>
          <a:r>
            <a:rPr lang="en-US" sz="1000">
              <a:solidFill>
                <a:schemeClr val="tx1"/>
              </a:solidFill>
              <a:latin typeface="Gill Sans MT" pitchFamily="34" charset="0"/>
            </a:rPr>
            <a:t>Relief</a:t>
          </a:r>
          <a:endParaRPr lang="en-US" sz="1000" baseline="0">
            <a:solidFill>
              <a:schemeClr val="tx1"/>
            </a:solidFill>
            <a:latin typeface="Gill Sans MT" pitchFamily="34" charset="0"/>
          </a:endParaRPr>
        </a:p>
      </xdr:txBody>
    </xdr:sp>
    <xdr:clientData/>
  </xdr:twoCellAnchor>
  <xdr:twoCellAnchor>
    <xdr:from>
      <xdr:col>1</xdr:col>
      <xdr:colOff>57149</xdr:colOff>
      <xdr:row>11</xdr:row>
      <xdr:rowOff>304801</xdr:rowOff>
    </xdr:from>
    <xdr:to>
      <xdr:col>1</xdr:col>
      <xdr:colOff>781050</xdr:colOff>
      <xdr:row>11</xdr:row>
      <xdr:rowOff>476250</xdr:rowOff>
    </xdr:to>
    <xdr:sp macro="" textlink="">
      <xdr:nvSpPr>
        <xdr:cNvPr id="5" name="Rectangle 4">
          <a:extLst>
            <a:ext uri="{FF2B5EF4-FFF2-40B4-BE49-F238E27FC236}">
              <a16:creationId xmlns:a16="http://schemas.microsoft.com/office/drawing/2014/main" id="{00000000-0008-0000-0E00-000005000000}"/>
            </a:ext>
          </a:extLst>
        </xdr:cNvPr>
        <xdr:cNvSpPr/>
      </xdr:nvSpPr>
      <xdr:spPr>
        <a:xfrm>
          <a:off x="781049" y="3000376"/>
          <a:ext cx="723901" cy="171449"/>
        </a:xfrm>
        <a:prstGeom prst="rect">
          <a:avLst/>
        </a:prstGeom>
        <a:solidFill>
          <a:srgbClr val="CC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rIns="0" rtlCol="0" anchor="ctr"/>
        <a:lstStyle/>
        <a:p>
          <a:pPr algn="ctr"/>
          <a:r>
            <a:rPr lang="en-US" sz="1000">
              <a:solidFill>
                <a:schemeClr val="tx1"/>
              </a:solidFill>
              <a:latin typeface="Gill Sans MT" pitchFamily="34" charset="0"/>
            </a:rPr>
            <a:t>Recovery</a:t>
          </a:r>
          <a:r>
            <a:rPr lang="en-US" sz="1000" baseline="0">
              <a:solidFill>
                <a:schemeClr val="tx1"/>
              </a:solidFill>
              <a:latin typeface="Gill Sans MT" pitchFamily="34" charset="0"/>
            </a:rPr>
            <a:t> Phase</a:t>
          </a:r>
          <a:endParaRPr lang="en-US" sz="1000">
            <a:solidFill>
              <a:schemeClr val="tx1"/>
            </a:solidFill>
            <a:latin typeface="Gill Sans MT"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47624</xdr:colOff>
      <xdr:row>10</xdr:row>
      <xdr:rowOff>76201</xdr:rowOff>
    </xdr:from>
    <xdr:to>
      <xdr:col>1</xdr:col>
      <xdr:colOff>771525</xdr:colOff>
      <xdr:row>10</xdr:row>
      <xdr:rowOff>247650</xdr:rowOff>
    </xdr:to>
    <xdr:sp macro="" textlink="">
      <xdr:nvSpPr>
        <xdr:cNvPr id="2" name="Rectangle 1">
          <a:extLst>
            <a:ext uri="{FF2B5EF4-FFF2-40B4-BE49-F238E27FC236}">
              <a16:creationId xmlns:a16="http://schemas.microsoft.com/office/drawing/2014/main" id="{00000000-0008-0000-0F00-000002000000}"/>
            </a:ext>
          </a:extLst>
        </xdr:cNvPr>
        <xdr:cNvSpPr/>
      </xdr:nvSpPr>
      <xdr:spPr>
        <a:xfrm>
          <a:off x="2095499" y="2781301"/>
          <a:ext cx="723901" cy="171449"/>
        </a:xfrm>
        <a:prstGeom prst="rect">
          <a:avLst/>
        </a:prstGeom>
        <a:solidFill>
          <a:schemeClr val="bg1">
            <a:lumMod val="9500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rIns="0" rtlCol="0" anchor="ctr"/>
        <a:lstStyle/>
        <a:p>
          <a:pPr algn="ctr"/>
          <a:r>
            <a:rPr lang="en-US" sz="1000">
              <a:solidFill>
                <a:schemeClr val="tx1"/>
              </a:solidFill>
              <a:latin typeface="Gill Sans MT" pitchFamily="34" charset="0"/>
            </a:rPr>
            <a:t>Relief</a:t>
          </a:r>
          <a:endParaRPr lang="en-US" sz="1000" baseline="0">
            <a:solidFill>
              <a:schemeClr val="tx1"/>
            </a:solidFill>
            <a:latin typeface="Gill Sans MT" pitchFamily="34" charset="0"/>
          </a:endParaRPr>
        </a:p>
      </xdr:txBody>
    </xdr:sp>
    <xdr:clientData/>
  </xdr:twoCellAnchor>
  <xdr:twoCellAnchor>
    <xdr:from>
      <xdr:col>1</xdr:col>
      <xdr:colOff>57149</xdr:colOff>
      <xdr:row>10</xdr:row>
      <xdr:rowOff>304801</xdr:rowOff>
    </xdr:from>
    <xdr:to>
      <xdr:col>1</xdr:col>
      <xdr:colOff>781050</xdr:colOff>
      <xdr:row>10</xdr:row>
      <xdr:rowOff>476250</xdr:rowOff>
    </xdr:to>
    <xdr:sp macro="" textlink="">
      <xdr:nvSpPr>
        <xdr:cNvPr id="3" name="Rectangle 2">
          <a:extLst>
            <a:ext uri="{FF2B5EF4-FFF2-40B4-BE49-F238E27FC236}">
              <a16:creationId xmlns:a16="http://schemas.microsoft.com/office/drawing/2014/main" id="{00000000-0008-0000-0F00-000003000000}"/>
            </a:ext>
          </a:extLst>
        </xdr:cNvPr>
        <xdr:cNvSpPr/>
      </xdr:nvSpPr>
      <xdr:spPr>
        <a:xfrm>
          <a:off x="2105024" y="3009901"/>
          <a:ext cx="723901" cy="171449"/>
        </a:xfrm>
        <a:prstGeom prst="rect">
          <a:avLst/>
        </a:prstGeom>
        <a:solidFill>
          <a:srgbClr val="CC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rIns="0" rtlCol="0" anchor="ctr"/>
        <a:lstStyle/>
        <a:p>
          <a:pPr algn="ctr"/>
          <a:r>
            <a:rPr lang="en-US" sz="1000">
              <a:solidFill>
                <a:schemeClr val="tx1"/>
              </a:solidFill>
              <a:latin typeface="Gill Sans MT" pitchFamily="34" charset="0"/>
            </a:rPr>
            <a:t>Recovery</a:t>
          </a:r>
          <a:r>
            <a:rPr lang="en-US" sz="1000" baseline="0">
              <a:solidFill>
                <a:schemeClr val="tx1"/>
              </a:solidFill>
              <a:latin typeface="Gill Sans MT" pitchFamily="34" charset="0"/>
            </a:rPr>
            <a:t> Phase</a:t>
          </a:r>
          <a:endParaRPr lang="en-US" sz="1000">
            <a:solidFill>
              <a:schemeClr val="tx1"/>
            </a:solidFill>
            <a:latin typeface="Gill Sans MT"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47624</xdr:colOff>
      <xdr:row>11</xdr:row>
      <xdr:rowOff>76201</xdr:rowOff>
    </xdr:from>
    <xdr:to>
      <xdr:col>1</xdr:col>
      <xdr:colOff>771525</xdr:colOff>
      <xdr:row>11</xdr:row>
      <xdr:rowOff>247650</xdr:rowOff>
    </xdr:to>
    <xdr:sp macro="" textlink="">
      <xdr:nvSpPr>
        <xdr:cNvPr id="2" name="Rectangle 1">
          <a:extLst>
            <a:ext uri="{FF2B5EF4-FFF2-40B4-BE49-F238E27FC236}">
              <a16:creationId xmlns:a16="http://schemas.microsoft.com/office/drawing/2014/main" id="{00000000-0008-0000-1000-000002000000}"/>
            </a:ext>
          </a:extLst>
        </xdr:cNvPr>
        <xdr:cNvSpPr/>
      </xdr:nvSpPr>
      <xdr:spPr>
        <a:xfrm>
          <a:off x="2150744" y="2255521"/>
          <a:ext cx="723901" cy="171449"/>
        </a:xfrm>
        <a:prstGeom prst="rect">
          <a:avLst/>
        </a:prstGeom>
        <a:solidFill>
          <a:schemeClr val="bg1">
            <a:lumMod val="9500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rIns="0" rtlCol="0" anchor="ctr"/>
        <a:lstStyle/>
        <a:p>
          <a:pPr algn="ctr"/>
          <a:r>
            <a:rPr lang="en-US" sz="1000">
              <a:solidFill>
                <a:schemeClr val="tx1"/>
              </a:solidFill>
              <a:latin typeface="Gill Sans MT" pitchFamily="34" charset="0"/>
            </a:rPr>
            <a:t>Relief</a:t>
          </a:r>
          <a:endParaRPr lang="en-US" sz="1000" baseline="0">
            <a:solidFill>
              <a:schemeClr val="tx1"/>
            </a:solidFill>
            <a:latin typeface="Gill Sans MT" pitchFamily="34" charset="0"/>
          </a:endParaRPr>
        </a:p>
      </xdr:txBody>
    </xdr:sp>
    <xdr:clientData/>
  </xdr:twoCellAnchor>
  <xdr:twoCellAnchor>
    <xdr:from>
      <xdr:col>1</xdr:col>
      <xdr:colOff>57149</xdr:colOff>
      <xdr:row>11</xdr:row>
      <xdr:rowOff>304801</xdr:rowOff>
    </xdr:from>
    <xdr:to>
      <xdr:col>1</xdr:col>
      <xdr:colOff>781050</xdr:colOff>
      <xdr:row>11</xdr:row>
      <xdr:rowOff>476250</xdr:rowOff>
    </xdr:to>
    <xdr:sp macro="" textlink="">
      <xdr:nvSpPr>
        <xdr:cNvPr id="3" name="Rectangle 2">
          <a:extLst>
            <a:ext uri="{FF2B5EF4-FFF2-40B4-BE49-F238E27FC236}">
              <a16:creationId xmlns:a16="http://schemas.microsoft.com/office/drawing/2014/main" id="{00000000-0008-0000-1000-000003000000}"/>
            </a:ext>
          </a:extLst>
        </xdr:cNvPr>
        <xdr:cNvSpPr/>
      </xdr:nvSpPr>
      <xdr:spPr>
        <a:xfrm>
          <a:off x="2160269" y="2484121"/>
          <a:ext cx="723901" cy="171449"/>
        </a:xfrm>
        <a:prstGeom prst="rect">
          <a:avLst/>
        </a:prstGeom>
        <a:solidFill>
          <a:srgbClr val="CC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rIns="0" rtlCol="0" anchor="ctr"/>
        <a:lstStyle/>
        <a:p>
          <a:pPr algn="ctr"/>
          <a:r>
            <a:rPr lang="en-US" sz="1000">
              <a:solidFill>
                <a:schemeClr val="tx1"/>
              </a:solidFill>
              <a:latin typeface="Gill Sans MT" pitchFamily="34" charset="0"/>
            </a:rPr>
            <a:t>Recovery</a:t>
          </a:r>
          <a:r>
            <a:rPr lang="en-US" sz="1000" baseline="0">
              <a:solidFill>
                <a:schemeClr val="tx1"/>
              </a:solidFill>
              <a:latin typeface="Gill Sans MT" pitchFamily="34" charset="0"/>
            </a:rPr>
            <a:t> Phase</a:t>
          </a:r>
          <a:endParaRPr lang="en-US" sz="1000">
            <a:solidFill>
              <a:schemeClr val="tx1"/>
            </a:solidFill>
            <a:latin typeface="Gill Sans MT"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47624</xdr:colOff>
      <xdr:row>11</xdr:row>
      <xdr:rowOff>76201</xdr:rowOff>
    </xdr:from>
    <xdr:to>
      <xdr:col>1</xdr:col>
      <xdr:colOff>771525</xdr:colOff>
      <xdr:row>11</xdr:row>
      <xdr:rowOff>247650</xdr:rowOff>
    </xdr:to>
    <xdr:sp macro="" textlink="">
      <xdr:nvSpPr>
        <xdr:cNvPr id="2" name="Rectangle 1">
          <a:extLst>
            <a:ext uri="{FF2B5EF4-FFF2-40B4-BE49-F238E27FC236}">
              <a16:creationId xmlns:a16="http://schemas.microsoft.com/office/drawing/2014/main" id="{00000000-0008-0000-1000-000002000000}"/>
            </a:ext>
          </a:extLst>
        </xdr:cNvPr>
        <xdr:cNvSpPr/>
      </xdr:nvSpPr>
      <xdr:spPr>
        <a:xfrm>
          <a:off x="1543049" y="2771776"/>
          <a:ext cx="723901" cy="171449"/>
        </a:xfrm>
        <a:prstGeom prst="rect">
          <a:avLst/>
        </a:prstGeom>
        <a:solidFill>
          <a:schemeClr val="bg1">
            <a:lumMod val="9500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rIns="0" rtlCol="0" anchor="ctr"/>
        <a:lstStyle/>
        <a:p>
          <a:pPr algn="ctr"/>
          <a:r>
            <a:rPr lang="en-US" sz="1000">
              <a:solidFill>
                <a:schemeClr val="tx1"/>
              </a:solidFill>
              <a:latin typeface="Gill Sans MT" pitchFamily="34" charset="0"/>
            </a:rPr>
            <a:t>Relief</a:t>
          </a:r>
          <a:endParaRPr lang="en-US" sz="1000" baseline="0">
            <a:solidFill>
              <a:schemeClr val="tx1"/>
            </a:solidFill>
            <a:latin typeface="Gill Sans MT" pitchFamily="34" charset="0"/>
          </a:endParaRPr>
        </a:p>
      </xdr:txBody>
    </xdr:sp>
    <xdr:clientData/>
  </xdr:twoCellAnchor>
  <xdr:twoCellAnchor>
    <xdr:from>
      <xdr:col>1</xdr:col>
      <xdr:colOff>57149</xdr:colOff>
      <xdr:row>11</xdr:row>
      <xdr:rowOff>304801</xdr:rowOff>
    </xdr:from>
    <xdr:to>
      <xdr:col>1</xdr:col>
      <xdr:colOff>781050</xdr:colOff>
      <xdr:row>11</xdr:row>
      <xdr:rowOff>476250</xdr:rowOff>
    </xdr:to>
    <xdr:sp macro="" textlink="">
      <xdr:nvSpPr>
        <xdr:cNvPr id="3" name="Rectangle 2">
          <a:extLst>
            <a:ext uri="{FF2B5EF4-FFF2-40B4-BE49-F238E27FC236}">
              <a16:creationId xmlns:a16="http://schemas.microsoft.com/office/drawing/2014/main" id="{00000000-0008-0000-1000-000003000000}"/>
            </a:ext>
          </a:extLst>
        </xdr:cNvPr>
        <xdr:cNvSpPr/>
      </xdr:nvSpPr>
      <xdr:spPr>
        <a:xfrm>
          <a:off x="1552574" y="3000376"/>
          <a:ext cx="723901" cy="171449"/>
        </a:xfrm>
        <a:prstGeom prst="rect">
          <a:avLst/>
        </a:prstGeom>
        <a:solidFill>
          <a:srgbClr val="CC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rIns="0" rtlCol="0" anchor="ctr"/>
        <a:lstStyle/>
        <a:p>
          <a:pPr algn="ctr"/>
          <a:r>
            <a:rPr lang="en-US" sz="1000">
              <a:solidFill>
                <a:schemeClr val="tx1"/>
              </a:solidFill>
              <a:latin typeface="Gill Sans MT" pitchFamily="34" charset="0"/>
            </a:rPr>
            <a:t>Recovery</a:t>
          </a:r>
          <a:r>
            <a:rPr lang="en-US" sz="1000" baseline="0">
              <a:solidFill>
                <a:schemeClr val="tx1"/>
              </a:solidFill>
              <a:latin typeface="Gill Sans MT" pitchFamily="34" charset="0"/>
            </a:rPr>
            <a:t> Phase</a:t>
          </a:r>
          <a:endParaRPr lang="en-US" sz="1000">
            <a:solidFill>
              <a:schemeClr val="tx1"/>
            </a:solidFill>
            <a:latin typeface="Gill Sans MT"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47624</xdr:colOff>
      <xdr:row>11</xdr:row>
      <xdr:rowOff>76201</xdr:rowOff>
    </xdr:from>
    <xdr:to>
      <xdr:col>1</xdr:col>
      <xdr:colOff>771525</xdr:colOff>
      <xdr:row>11</xdr:row>
      <xdr:rowOff>247650</xdr:rowOff>
    </xdr:to>
    <xdr:sp macro="" textlink="">
      <xdr:nvSpPr>
        <xdr:cNvPr id="2" name="Rectangle 1">
          <a:extLst>
            <a:ext uri="{FF2B5EF4-FFF2-40B4-BE49-F238E27FC236}">
              <a16:creationId xmlns:a16="http://schemas.microsoft.com/office/drawing/2014/main" id="{00000000-0008-0000-1100-000002000000}"/>
            </a:ext>
          </a:extLst>
        </xdr:cNvPr>
        <xdr:cNvSpPr/>
      </xdr:nvSpPr>
      <xdr:spPr>
        <a:xfrm>
          <a:off x="1314449" y="2343151"/>
          <a:ext cx="723901" cy="171449"/>
        </a:xfrm>
        <a:prstGeom prst="rect">
          <a:avLst/>
        </a:prstGeom>
        <a:solidFill>
          <a:schemeClr val="bg1">
            <a:lumMod val="9500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rIns="0" rtlCol="0" anchor="ctr"/>
        <a:lstStyle/>
        <a:p>
          <a:pPr algn="ctr"/>
          <a:r>
            <a:rPr lang="en-US" sz="1000">
              <a:solidFill>
                <a:schemeClr val="tx1"/>
              </a:solidFill>
              <a:latin typeface="Gill Sans MT" pitchFamily="34" charset="0"/>
            </a:rPr>
            <a:t>Relief</a:t>
          </a:r>
          <a:endParaRPr lang="en-US" sz="1000" baseline="0">
            <a:solidFill>
              <a:schemeClr val="tx1"/>
            </a:solidFill>
            <a:latin typeface="Gill Sans MT" pitchFamily="34" charset="0"/>
          </a:endParaRPr>
        </a:p>
      </xdr:txBody>
    </xdr:sp>
    <xdr:clientData/>
  </xdr:twoCellAnchor>
  <xdr:twoCellAnchor>
    <xdr:from>
      <xdr:col>1</xdr:col>
      <xdr:colOff>57149</xdr:colOff>
      <xdr:row>11</xdr:row>
      <xdr:rowOff>304801</xdr:rowOff>
    </xdr:from>
    <xdr:to>
      <xdr:col>1</xdr:col>
      <xdr:colOff>781050</xdr:colOff>
      <xdr:row>11</xdr:row>
      <xdr:rowOff>476250</xdr:rowOff>
    </xdr:to>
    <xdr:sp macro="" textlink="">
      <xdr:nvSpPr>
        <xdr:cNvPr id="3" name="Rectangle 2">
          <a:extLst>
            <a:ext uri="{FF2B5EF4-FFF2-40B4-BE49-F238E27FC236}">
              <a16:creationId xmlns:a16="http://schemas.microsoft.com/office/drawing/2014/main" id="{00000000-0008-0000-1100-000003000000}"/>
            </a:ext>
          </a:extLst>
        </xdr:cNvPr>
        <xdr:cNvSpPr/>
      </xdr:nvSpPr>
      <xdr:spPr>
        <a:xfrm>
          <a:off x="1323974" y="2571751"/>
          <a:ext cx="723901" cy="171449"/>
        </a:xfrm>
        <a:prstGeom prst="rect">
          <a:avLst/>
        </a:prstGeom>
        <a:solidFill>
          <a:srgbClr val="CC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rIns="0" rtlCol="0" anchor="ctr"/>
        <a:lstStyle/>
        <a:p>
          <a:pPr algn="ctr"/>
          <a:r>
            <a:rPr lang="en-US" sz="1000">
              <a:solidFill>
                <a:schemeClr val="tx1"/>
              </a:solidFill>
              <a:latin typeface="Gill Sans MT" pitchFamily="34" charset="0"/>
            </a:rPr>
            <a:t>Recovery</a:t>
          </a:r>
          <a:r>
            <a:rPr lang="en-US" sz="1000" baseline="0">
              <a:solidFill>
                <a:schemeClr val="tx1"/>
              </a:solidFill>
              <a:latin typeface="Gill Sans MT" pitchFamily="34" charset="0"/>
            </a:rPr>
            <a:t> Phase</a:t>
          </a:r>
          <a:endParaRPr lang="en-US" sz="1000">
            <a:solidFill>
              <a:schemeClr val="tx1"/>
            </a:solidFill>
            <a:latin typeface="Gill Sans MT" pitchFamily="34"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47624</xdr:colOff>
      <xdr:row>11</xdr:row>
      <xdr:rowOff>76201</xdr:rowOff>
    </xdr:from>
    <xdr:to>
      <xdr:col>1</xdr:col>
      <xdr:colOff>771525</xdr:colOff>
      <xdr:row>11</xdr:row>
      <xdr:rowOff>247650</xdr:rowOff>
    </xdr:to>
    <xdr:sp macro="" textlink="">
      <xdr:nvSpPr>
        <xdr:cNvPr id="2" name="Rectangle 1">
          <a:extLst>
            <a:ext uri="{FF2B5EF4-FFF2-40B4-BE49-F238E27FC236}">
              <a16:creationId xmlns:a16="http://schemas.microsoft.com/office/drawing/2014/main" id="{00000000-0008-0000-1200-000002000000}"/>
            </a:ext>
          </a:extLst>
        </xdr:cNvPr>
        <xdr:cNvSpPr/>
      </xdr:nvSpPr>
      <xdr:spPr>
        <a:xfrm>
          <a:off x="1314449" y="2952751"/>
          <a:ext cx="723901" cy="171449"/>
        </a:xfrm>
        <a:prstGeom prst="rect">
          <a:avLst/>
        </a:prstGeom>
        <a:solidFill>
          <a:schemeClr val="bg1">
            <a:lumMod val="9500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rIns="0" rtlCol="0" anchor="ctr"/>
        <a:lstStyle/>
        <a:p>
          <a:pPr algn="ctr"/>
          <a:r>
            <a:rPr lang="en-US" sz="1000">
              <a:solidFill>
                <a:schemeClr val="tx1"/>
              </a:solidFill>
              <a:latin typeface="Gill Sans MT" pitchFamily="34" charset="0"/>
            </a:rPr>
            <a:t>Relief</a:t>
          </a:r>
          <a:endParaRPr lang="en-US" sz="1000" baseline="0">
            <a:solidFill>
              <a:schemeClr val="tx1"/>
            </a:solidFill>
            <a:latin typeface="Gill Sans MT" pitchFamily="34" charset="0"/>
          </a:endParaRPr>
        </a:p>
      </xdr:txBody>
    </xdr:sp>
    <xdr:clientData/>
  </xdr:twoCellAnchor>
  <xdr:twoCellAnchor>
    <xdr:from>
      <xdr:col>1</xdr:col>
      <xdr:colOff>57149</xdr:colOff>
      <xdr:row>11</xdr:row>
      <xdr:rowOff>304801</xdr:rowOff>
    </xdr:from>
    <xdr:to>
      <xdr:col>1</xdr:col>
      <xdr:colOff>781050</xdr:colOff>
      <xdr:row>11</xdr:row>
      <xdr:rowOff>476250</xdr:rowOff>
    </xdr:to>
    <xdr:sp macro="" textlink="">
      <xdr:nvSpPr>
        <xdr:cNvPr id="3" name="Rectangle 2">
          <a:extLst>
            <a:ext uri="{FF2B5EF4-FFF2-40B4-BE49-F238E27FC236}">
              <a16:creationId xmlns:a16="http://schemas.microsoft.com/office/drawing/2014/main" id="{00000000-0008-0000-1200-000003000000}"/>
            </a:ext>
          </a:extLst>
        </xdr:cNvPr>
        <xdr:cNvSpPr/>
      </xdr:nvSpPr>
      <xdr:spPr>
        <a:xfrm>
          <a:off x="1323974" y="3181351"/>
          <a:ext cx="723901" cy="171449"/>
        </a:xfrm>
        <a:prstGeom prst="rect">
          <a:avLst/>
        </a:prstGeom>
        <a:solidFill>
          <a:srgbClr val="CC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rIns="0" rtlCol="0" anchor="ctr"/>
        <a:lstStyle/>
        <a:p>
          <a:pPr algn="ctr"/>
          <a:r>
            <a:rPr lang="en-US" sz="1000">
              <a:solidFill>
                <a:schemeClr val="tx1"/>
              </a:solidFill>
              <a:latin typeface="Gill Sans MT" pitchFamily="34" charset="0"/>
            </a:rPr>
            <a:t>Recovery</a:t>
          </a:r>
          <a:r>
            <a:rPr lang="en-US" sz="1000" baseline="0">
              <a:solidFill>
                <a:schemeClr val="tx1"/>
              </a:solidFill>
              <a:latin typeface="Gill Sans MT" pitchFamily="34" charset="0"/>
            </a:rPr>
            <a:t> Phase</a:t>
          </a:r>
          <a:endParaRPr lang="en-US" sz="1000">
            <a:solidFill>
              <a:schemeClr val="tx1"/>
            </a:solidFill>
            <a:latin typeface="Gill Sans MT" pitchFamily="34" charset="0"/>
          </a:endParaRPr>
        </a:p>
      </xdr:txBody>
    </xdr:sp>
    <xdr:clientData/>
  </xdr:twoCellAnchor>
  <xdr:twoCellAnchor>
    <xdr:from>
      <xdr:col>1</xdr:col>
      <xdr:colOff>47624</xdr:colOff>
      <xdr:row>11</xdr:row>
      <xdr:rowOff>76201</xdr:rowOff>
    </xdr:from>
    <xdr:to>
      <xdr:col>1</xdr:col>
      <xdr:colOff>771525</xdr:colOff>
      <xdr:row>11</xdr:row>
      <xdr:rowOff>247650</xdr:rowOff>
    </xdr:to>
    <xdr:sp macro="" textlink="">
      <xdr:nvSpPr>
        <xdr:cNvPr id="4" name="Rectangle 3">
          <a:extLst>
            <a:ext uri="{FF2B5EF4-FFF2-40B4-BE49-F238E27FC236}">
              <a16:creationId xmlns:a16="http://schemas.microsoft.com/office/drawing/2014/main" id="{00000000-0008-0000-1200-000004000000}"/>
            </a:ext>
          </a:extLst>
        </xdr:cNvPr>
        <xdr:cNvSpPr/>
      </xdr:nvSpPr>
      <xdr:spPr>
        <a:xfrm>
          <a:off x="1314449" y="2952751"/>
          <a:ext cx="723901" cy="171449"/>
        </a:xfrm>
        <a:prstGeom prst="rect">
          <a:avLst/>
        </a:prstGeom>
        <a:solidFill>
          <a:schemeClr val="bg1">
            <a:lumMod val="9500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rIns="0" rtlCol="0" anchor="ctr"/>
        <a:lstStyle/>
        <a:p>
          <a:pPr algn="ctr"/>
          <a:r>
            <a:rPr lang="en-US" sz="1000">
              <a:solidFill>
                <a:schemeClr val="tx1"/>
              </a:solidFill>
              <a:latin typeface="Gill Sans MT" pitchFamily="34" charset="0"/>
            </a:rPr>
            <a:t>Relief</a:t>
          </a:r>
          <a:endParaRPr lang="en-US" sz="1000" baseline="0">
            <a:solidFill>
              <a:schemeClr val="tx1"/>
            </a:solidFill>
            <a:latin typeface="Gill Sans MT" pitchFamily="34" charset="0"/>
          </a:endParaRPr>
        </a:p>
      </xdr:txBody>
    </xdr:sp>
    <xdr:clientData/>
  </xdr:twoCellAnchor>
  <xdr:twoCellAnchor>
    <xdr:from>
      <xdr:col>1</xdr:col>
      <xdr:colOff>57149</xdr:colOff>
      <xdr:row>11</xdr:row>
      <xdr:rowOff>304801</xdr:rowOff>
    </xdr:from>
    <xdr:to>
      <xdr:col>1</xdr:col>
      <xdr:colOff>781050</xdr:colOff>
      <xdr:row>11</xdr:row>
      <xdr:rowOff>476250</xdr:rowOff>
    </xdr:to>
    <xdr:sp macro="" textlink="">
      <xdr:nvSpPr>
        <xdr:cNvPr id="5" name="Rectangle 4">
          <a:extLst>
            <a:ext uri="{FF2B5EF4-FFF2-40B4-BE49-F238E27FC236}">
              <a16:creationId xmlns:a16="http://schemas.microsoft.com/office/drawing/2014/main" id="{00000000-0008-0000-1200-000005000000}"/>
            </a:ext>
          </a:extLst>
        </xdr:cNvPr>
        <xdr:cNvSpPr/>
      </xdr:nvSpPr>
      <xdr:spPr>
        <a:xfrm>
          <a:off x="1323974" y="3181351"/>
          <a:ext cx="723901" cy="171449"/>
        </a:xfrm>
        <a:prstGeom prst="rect">
          <a:avLst/>
        </a:prstGeom>
        <a:solidFill>
          <a:srgbClr val="CC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rIns="0" rtlCol="0" anchor="ctr"/>
        <a:lstStyle/>
        <a:p>
          <a:pPr algn="ctr"/>
          <a:r>
            <a:rPr lang="en-US" sz="1000">
              <a:solidFill>
                <a:schemeClr val="tx1"/>
              </a:solidFill>
              <a:latin typeface="Gill Sans MT" pitchFamily="34" charset="0"/>
            </a:rPr>
            <a:t>Recovery</a:t>
          </a:r>
          <a:r>
            <a:rPr lang="en-US" sz="1000" baseline="0">
              <a:solidFill>
                <a:schemeClr val="tx1"/>
              </a:solidFill>
              <a:latin typeface="Gill Sans MT" pitchFamily="34" charset="0"/>
            </a:rPr>
            <a:t> Phase</a:t>
          </a:r>
          <a:endParaRPr lang="en-US" sz="1000">
            <a:solidFill>
              <a:schemeClr val="tx1"/>
            </a:solidFill>
            <a:latin typeface="Gill Sans MT" pitchFamily="34"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57149</xdr:colOff>
      <xdr:row>11</xdr:row>
      <xdr:rowOff>304801</xdr:rowOff>
    </xdr:from>
    <xdr:to>
      <xdr:col>1</xdr:col>
      <xdr:colOff>781050</xdr:colOff>
      <xdr:row>11</xdr:row>
      <xdr:rowOff>476250</xdr:rowOff>
    </xdr:to>
    <xdr:sp macro="" textlink="">
      <xdr:nvSpPr>
        <xdr:cNvPr id="3" name="Rectangle 2">
          <a:extLst>
            <a:ext uri="{FF2B5EF4-FFF2-40B4-BE49-F238E27FC236}">
              <a16:creationId xmlns:a16="http://schemas.microsoft.com/office/drawing/2014/main" id="{00000000-0008-0000-1300-000003000000}"/>
            </a:ext>
          </a:extLst>
        </xdr:cNvPr>
        <xdr:cNvSpPr/>
      </xdr:nvSpPr>
      <xdr:spPr>
        <a:xfrm>
          <a:off x="1323974" y="3000376"/>
          <a:ext cx="723901" cy="171449"/>
        </a:xfrm>
        <a:prstGeom prst="rect">
          <a:avLst/>
        </a:prstGeom>
        <a:solidFill>
          <a:srgbClr val="CC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rIns="0" rtlCol="0" anchor="ctr"/>
        <a:lstStyle/>
        <a:p>
          <a:pPr algn="ctr"/>
          <a:r>
            <a:rPr lang="en-US" sz="1000">
              <a:solidFill>
                <a:schemeClr val="tx1"/>
              </a:solidFill>
              <a:latin typeface="Gill Sans MT" pitchFamily="34" charset="0"/>
            </a:rPr>
            <a:t>Recovery</a:t>
          </a:r>
          <a:r>
            <a:rPr lang="en-US" sz="1000" baseline="0">
              <a:solidFill>
                <a:schemeClr val="tx1"/>
              </a:solidFill>
              <a:latin typeface="Gill Sans MT" pitchFamily="34" charset="0"/>
            </a:rPr>
            <a:t> Phase</a:t>
          </a:r>
          <a:endParaRPr lang="en-US" sz="1000">
            <a:solidFill>
              <a:schemeClr val="tx1"/>
            </a:solidFill>
            <a:latin typeface="Gill Sans MT" pitchFamily="34" charset="0"/>
          </a:endParaRPr>
        </a:p>
      </xdr:txBody>
    </xdr:sp>
    <xdr:clientData/>
  </xdr:twoCellAnchor>
  <xdr:twoCellAnchor>
    <xdr:from>
      <xdr:col>1</xdr:col>
      <xdr:colOff>47624</xdr:colOff>
      <xdr:row>8</xdr:row>
      <xdr:rowOff>76201</xdr:rowOff>
    </xdr:from>
    <xdr:to>
      <xdr:col>1</xdr:col>
      <xdr:colOff>771525</xdr:colOff>
      <xdr:row>8</xdr:row>
      <xdr:rowOff>247650</xdr:rowOff>
    </xdr:to>
    <xdr:sp macro="" textlink="">
      <xdr:nvSpPr>
        <xdr:cNvPr id="4" name="Rectangle 3">
          <a:extLst>
            <a:ext uri="{FF2B5EF4-FFF2-40B4-BE49-F238E27FC236}">
              <a16:creationId xmlns:a16="http://schemas.microsoft.com/office/drawing/2014/main" id="{00000000-0008-0000-1300-000004000000}"/>
            </a:ext>
          </a:extLst>
        </xdr:cNvPr>
        <xdr:cNvSpPr/>
      </xdr:nvSpPr>
      <xdr:spPr>
        <a:xfrm>
          <a:off x="1571624" y="1362076"/>
          <a:ext cx="723901" cy="171449"/>
        </a:xfrm>
        <a:prstGeom prst="rect">
          <a:avLst/>
        </a:prstGeom>
        <a:solidFill>
          <a:schemeClr val="bg1">
            <a:lumMod val="9500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rIns="0" rtlCol="0" anchor="ctr"/>
        <a:lstStyle/>
        <a:p>
          <a:pPr algn="ctr"/>
          <a:r>
            <a:rPr lang="en-US" sz="1000">
              <a:solidFill>
                <a:schemeClr val="tx1"/>
              </a:solidFill>
              <a:latin typeface="Gill Sans MT" pitchFamily="34" charset="0"/>
            </a:rPr>
            <a:t>Relief</a:t>
          </a:r>
          <a:endParaRPr lang="en-US" sz="1000" baseline="0">
            <a:solidFill>
              <a:schemeClr val="tx1"/>
            </a:solidFill>
            <a:latin typeface="Gill Sans MT" pitchFamily="34" charset="0"/>
          </a:endParaRPr>
        </a:p>
      </xdr:txBody>
    </xdr:sp>
    <xdr:clientData/>
  </xdr:twoCellAnchor>
  <xdr:twoCellAnchor>
    <xdr:from>
      <xdr:col>1</xdr:col>
      <xdr:colOff>57149</xdr:colOff>
      <xdr:row>8</xdr:row>
      <xdr:rowOff>304801</xdr:rowOff>
    </xdr:from>
    <xdr:to>
      <xdr:col>1</xdr:col>
      <xdr:colOff>781050</xdr:colOff>
      <xdr:row>8</xdr:row>
      <xdr:rowOff>476250</xdr:rowOff>
    </xdr:to>
    <xdr:sp macro="" textlink="">
      <xdr:nvSpPr>
        <xdr:cNvPr id="5" name="Rectangle 4">
          <a:extLst>
            <a:ext uri="{FF2B5EF4-FFF2-40B4-BE49-F238E27FC236}">
              <a16:creationId xmlns:a16="http://schemas.microsoft.com/office/drawing/2014/main" id="{00000000-0008-0000-1300-000005000000}"/>
            </a:ext>
          </a:extLst>
        </xdr:cNvPr>
        <xdr:cNvSpPr/>
      </xdr:nvSpPr>
      <xdr:spPr>
        <a:xfrm>
          <a:off x="1581149" y="1590676"/>
          <a:ext cx="723901" cy="171449"/>
        </a:xfrm>
        <a:prstGeom prst="rect">
          <a:avLst/>
        </a:prstGeom>
        <a:solidFill>
          <a:srgbClr val="CC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rIns="0" rtlCol="0" anchor="ctr"/>
        <a:lstStyle/>
        <a:p>
          <a:pPr algn="ctr"/>
          <a:r>
            <a:rPr lang="en-US" sz="1000">
              <a:solidFill>
                <a:schemeClr val="tx1"/>
              </a:solidFill>
              <a:latin typeface="Gill Sans MT" pitchFamily="34" charset="0"/>
            </a:rPr>
            <a:t>Recovery</a:t>
          </a:r>
          <a:r>
            <a:rPr lang="en-US" sz="1000" baseline="0">
              <a:solidFill>
                <a:schemeClr val="tx1"/>
              </a:solidFill>
              <a:latin typeface="Gill Sans MT" pitchFamily="34" charset="0"/>
            </a:rPr>
            <a:t> Phase</a:t>
          </a:r>
          <a:endParaRPr lang="en-US" sz="1000">
            <a:solidFill>
              <a:schemeClr val="tx1"/>
            </a:solidFill>
            <a:latin typeface="Gill Sans MT" pitchFamily="34"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47624</xdr:colOff>
      <xdr:row>11</xdr:row>
      <xdr:rowOff>76201</xdr:rowOff>
    </xdr:from>
    <xdr:to>
      <xdr:col>1</xdr:col>
      <xdr:colOff>771525</xdr:colOff>
      <xdr:row>11</xdr:row>
      <xdr:rowOff>247650</xdr:rowOff>
    </xdr:to>
    <xdr:sp macro="" textlink="">
      <xdr:nvSpPr>
        <xdr:cNvPr id="2" name="Rectangle 1">
          <a:extLst>
            <a:ext uri="{FF2B5EF4-FFF2-40B4-BE49-F238E27FC236}">
              <a16:creationId xmlns:a16="http://schemas.microsoft.com/office/drawing/2014/main" id="{00000000-0008-0000-1400-000002000000}"/>
            </a:ext>
          </a:extLst>
        </xdr:cNvPr>
        <xdr:cNvSpPr/>
      </xdr:nvSpPr>
      <xdr:spPr>
        <a:xfrm>
          <a:off x="1314449" y="2771776"/>
          <a:ext cx="723901" cy="171449"/>
        </a:xfrm>
        <a:prstGeom prst="rect">
          <a:avLst/>
        </a:prstGeom>
        <a:solidFill>
          <a:schemeClr val="bg1">
            <a:lumMod val="9500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rIns="0" rtlCol="0" anchor="ctr"/>
        <a:lstStyle/>
        <a:p>
          <a:pPr algn="ctr"/>
          <a:r>
            <a:rPr lang="en-US" sz="1000">
              <a:solidFill>
                <a:schemeClr val="tx1"/>
              </a:solidFill>
              <a:latin typeface="Gill Sans MT" pitchFamily="34" charset="0"/>
            </a:rPr>
            <a:t>Relief</a:t>
          </a:r>
          <a:endParaRPr lang="en-US" sz="1000" baseline="0">
            <a:solidFill>
              <a:schemeClr val="tx1"/>
            </a:solidFill>
            <a:latin typeface="Gill Sans MT" pitchFamily="34" charset="0"/>
          </a:endParaRPr>
        </a:p>
      </xdr:txBody>
    </xdr:sp>
    <xdr:clientData/>
  </xdr:twoCellAnchor>
  <xdr:twoCellAnchor>
    <xdr:from>
      <xdr:col>1</xdr:col>
      <xdr:colOff>57149</xdr:colOff>
      <xdr:row>11</xdr:row>
      <xdr:rowOff>304801</xdr:rowOff>
    </xdr:from>
    <xdr:to>
      <xdr:col>1</xdr:col>
      <xdr:colOff>781050</xdr:colOff>
      <xdr:row>11</xdr:row>
      <xdr:rowOff>476250</xdr:rowOff>
    </xdr:to>
    <xdr:sp macro="" textlink="">
      <xdr:nvSpPr>
        <xdr:cNvPr id="3" name="Rectangle 2">
          <a:extLst>
            <a:ext uri="{FF2B5EF4-FFF2-40B4-BE49-F238E27FC236}">
              <a16:creationId xmlns:a16="http://schemas.microsoft.com/office/drawing/2014/main" id="{00000000-0008-0000-1400-000003000000}"/>
            </a:ext>
          </a:extLst>
        </xdr:cNvPr>
        <xdr:cNvSpPr/>
      </xdr:nvSpPr>
      <xdr:spPr>
        <a:xfrm>
          <a:off x="1323974" y="3000376"/>
          <a:ext cx="723901" cy="171449"/>
        </a:xfrm>
        <a:prstGeom prst="rect">
          <a:avLst/>
        </a:prstGeom>
        <a:solidFill>
          <a:srgbClr val="CC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rIns="0" rtlCol="0" anchor="ctr"/>
        <a:lstStyle/>
        <a:p>
          <a:pPr algn="ctr"/>
          <a:r>
            <a:rPr lang="en-US" sz="1000">
              <a:solidFill>
                <a:schemeClr val="tx1"/>
              </a:solidFill>
              <a:latin typeface="Gill Sans MT" pitchFamily="34" charset="0"/>
            </a:rPr>
            <a:t>Recovery</a:t>
          </a:r>
          <a:r>
            <a:rPr lang="en-US" sz="1000" baseline="0">
              <a:solidFill>
                <a:schemeClr val="tx1"/>
              </a:solidFill>
              <a:latin typeface="Gill Sans MT" pitchFamily="34" charset="0"/>
            </a:rPr>
            <a:t> Phase</a:t>
          </a:r>
          <a:endParaRPr lang="en-US" sz="1000">
            <a:solidFill>
              <a:schemeClr val="tx1"/>
            </a:solidFill>
            <a:latin typeface="Gill Sans MT" pitchFamily="34"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47624</xdr:colOff>
      <xdr:row>11</xdr:row>
      <xdr:rowOff>76201</xdr:rowOff>
    </xdr:from>
    <xdr:to>
      <xdr:col>1</xdr:col>
      <xdr:colOff>771525</xdr:colOff>
      <xdr:row>11</xdr:row>
      <xdr:rowOff>247650</xdr:rowOff>
    </xdr:to>
    <xdr:sp macro="" textlink="">
      <xdr:nvSpPr>
        <xdr:cNvPr id="2" name="Rectangle 1">
          <a:extLst>
            <a:ext uri="{FF2B5EF4-FFF2-40B4-BE49-F238E27FC236}">
              <a16:creationId xmlns:a16="http://schemas.microsoft.com/office/drawing/2014/main" id="{00000000-0008-0000-1500-000002000000}"/>
            </a:ext>
          </a:extLst>
        </xdr:cNvPr>
        <xdr:cNvSpPr/>
      </xdr:nvSpPr>
      <xdr:spPr>
        <a:xfrm>
          <a:off x="1314449" y="2771776"/>
          <a:ext cx="723901" cy="171449"/>
        </a:xfrm>
        <a:prstGeom prst="rect">
          <a:avLst/>
        </a:prstGeom>
        <a:solidFill>
          <a:schemeClr val="bg1">
            <a:lumMod val="9500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rIns="0" rtlCol="0" anchor="ctr"/>
        <a:lstStyle/>
        <a:p>
          <a:pPr algn="ctr"/>
          <a:r>
            <a:rPr lang="en-US" sz="1000">
              <a:solidFill>
                <a:schemeClr val="tx1"/>
              </a:solidFill>
              <a:latin typeface="Gill Sans MT" pitchFamily="34" charset="0"/>
            </a:rPr>
            <a:t>Relief</a:t>
          </a:r>
          <a:endParaRPr lang="en-US" sz="1000" baseline="0">
            <a:solidFill>
              <a:schemeClr val="tx1"/>
            </a:solidFill>
            <a:latin typeface="Gill Sans MT" pitchFamily="34" charset="0"/>
          </a:endParaRPr>
        </a:p>
      </xdr:txBody>
    </xdr:sp>
    <xdr:clientData/>
  </xdr:twoCellAnchor>
  <xdr:twoCellAnchor>
    <xdr:from>
      <xdr:col>1</xdr:col>
      <xdr:colOff>57149</xdr:colOff>
      <xdr:row>11</xdr:row>
      <xdr:rowOff>304801</xdr:rowOff>
    </xdr:from>
    <xdr:to>
      <xdr:col>1</xdr:col>
      <xdr:colOff>781050</xdr:colOff>
      <xdr:row>11</xdr:row>
      <xdr:rowOff>476250</xdr:rowOff>
    </xdr:to>
    <xdr:sp macro="" textlink="">
      <xdr:nvSpPr>
        <xdr:cNvPr id="3" name="Rectangle 2">
          <a:extLst>
            <a:ext uri="{FF2B5EF4-FFF2-40B4-BE49-F238E27FC236}">
              <a16:creationId xmlns:a16="http://schemas.microsoft.com/office/drawing/2014/main" id="{00000000-0008-0000-1500-000003000000}"/>
            </a:ext>
          </a:extLst>
        </xdr:cNvPr>
        <xdr:cNvSpPr/>
      </xdr:nvSpPr>
      <xdr:spPr>
        <a:xfrm>
          <a:off x="1323974" y="3000376"/>
          <a:ext cx="723901" cy="171449"/>
        </a:xfrm>
        <a:prstGeom prst="rect">
          <a:avLst/>
        </a:prstGeom>
        <a:solidFill>
          <a:srgbClr val="CC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rIns="0" rtlCol="0" anchor="ctr"/>
        <a:lstStyle/>
        <a:p>
          <a:pPr algn="ctr"/>
          <a:r>
            <a:rPr lang="en-US" sz="1000">
              <a:solidFill>
                <a:schemeClr val="tx1"/>
              </a:solidFill>
              <a:latin typeface="Gill Sans MT" pitchFamily="34" charset="0"/>
            </a:rPr>
            <a:t>Recovery</a:t>
          </a:r>
          <a:r>
            <a:rPr lang="en-US" sz="1000" baseline="0">
              <a:solidFill>
                <a:schemeClr val="tx1"/>
              </a:solidFill>
              <a:latin typeface="Gill Sans MT" pitchFamily="34" charset="0"/>
            </a:rPr>
            <a:t> Phase</a:t>
          </a:r>
          <a:endParaRPr lang="en-US" sz="1000">
            <a:solidFill>
              <a:schemeClr val="tx1"/>
            </a:solidFill>
            <a:latin typeface="Gill Sans MT" pitchFamily="34" charset="0"/>
          </a:endParaRPr>
        </a:p>
      </xdr:txBody>
    </xdr:sp>
    <xdr:clientData/>
  </xdr:twoCellAnchor>
  <xdr:twoCellAnchor>
    <xdr:from>
      <xdr:col>1</xdr:col>
      <xdr:colOff>47624</xdr:colOff>
      <xdr:row>11</xdr:row>
      <xdr:rowOff>76201</xdr:rowOff>
    </xdr:from>
    <xdr:to>
      <xdr:col>1</xdr:col>
      <xdr:colOff>771525</xdr:colOff>
      <xdr:row>11</xdr:row>
      <xdr:rowOff>247650</xdr:rowOff>
    </xdr:to>
    <xdr:sp macro="" textlink="">
      <xdr:nvSpPr>
        <xdr:cNvPr id="4" name="Rectangle 3">
          <a:extLst>
            <a:ext uri="{FF2B5EF4-FFF2-40B4-BE49-F238E27FC236}">
              <a16:creationId xmlns:a16="http://schemas.microsoft.com/office/drawing/2014/main" id="{00000000-0008-0000-1500-000004000000}"/>
            </a:ext>
          </a:extLst>
        </xdr:cNvPr>
        <xdr:cNvSpPr/>
      </xdr:nvSpPr>
      <xdr:spPr>
        <a:xfrm>
          <a:off x="1314449" y="2771776"/>
          <a:ext cx="723901" cy="171449"/>
        </a:xfrm>
        <a:prstGeom prst="rect">
          <a:avLst/>
        </a:prstGeom>
        <a:solidFill>
          <a:schemeClr val="bg1">
            <a:lumMod val="9500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rIns="0" rtlCol="0" anchor="ctr"/>
        <a:lstStyle/>
        <a:p>
          <a:pPr algn="ctr"/>
          <a:r>
            <a:rPr lang="en-US" sz="1000">
              <a:solidFill>
                <a:schemeClr val="tx1"/>
              </a:solidFill>
              <a:latin typeface="Gill Sans MT" pitchFamily="34" charset="0"/>
            </a:rPr>
            <a:t>Relief</a:t>
          </a:r>
          <a:endParaRPr lang="en-US" sz="1000" baseline="0">
            <a:solidFill>
              <a:schemeClr val="tx1"/>
            </a:solidFill>
            <a:latin typeface="Gill Sans MT" pitchFamily="34" charset="0"/>
          </a:endParaRPr>
        </a:p>
      </xdr:txBody>
    </xdr:sp>
    <xdr:clientData/>
  </xdr:twoCellAnchor>
  <xdr:twoCellAnchor>
    <xdr:from>
      <xdr:col>1</xdr:col>
      <xdr:colOff>57149</xdr:colOff>
      <xdr:row>11</xdr:row>
      <xdr:rowOff>304801</xdr:rowOff>
    </xdr:from>
    <xdr:to>
      <xdr:col>1</xdr:col>
      <xdr:colOff>781050</xdr:colOff>
      <xdr:row>11</xdr:row>
      <xdr:rowOff>476250</xdr:rowOff>
    </xdr:to>
    <xdr:sp macro="" textlink="">
      <xdr:nvSpPr>
        <xdr:cNvPr id="5" name="Rectangle 4">
          <a:extLst>
            <a:ext uri="{FF2B5EF4-FFF2-40B4-BE49-F238E27FC236}">
              <a16:creationId xmlns:a16="http://schemas.microsoft.com/office/drawing/2014/main" id="{00000000-0008-0000-1500-000005000000}"/>
            </a:ext>
          </a:extLst>
        </xdr:cNvPr>
        <xdr:cNvSpPr/>
      </xdr:nvSpPr>
      <xdr:spPr>
        <a:xfrm>
          <a:off x="1323974" y="3000376"/>
          <a:ext cx="723901" cy="171449"/>
        </a:xfrm>
        <a:prstGeom prst="rect">
          <a:avLst/>
        </a:prstGeom>
        <a:solidFill>
          <a:srgbClr val="CC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rIns="0" rtlCol="0" anchor="ctr"/>
        <a:lstStyle/>
        <a:p>
          <a:pPr algn="ctr"/>
          <a:r>
            <a:rPr lang="en-US" sz="1000">
              <a:solidFill>
                <a:schemeClr val="tx1"/>
              </a:solidFill>
              <a:latin typeface="Gill Sans MT" pitchFamily="34" charset="0"/>
            </a:rPr>
            <a:t>Recovery</a:t>
          </a:r>
          <a:r>
            <a:rPr lang="en-US" sz="1000" baseline="0">
              <a:solidFill>
                <a:schemeClr val="tx1"/>
              </a:solidFill>
              <a:latin typeface="Gill Sans MT" pitchFamily="34" charset="0"/>
            </a:rPr>
            <a:t> Phase</a:t>
          </a:r>
          <a:endParaRPr lang="en-US" sz="1000">
            <a:solidFill>
              <a:schemeClr val="tx1"/>
            </a:solidFill>
            <a:latin typeface="Gill Sans MT" pitchFamily="34" charset="0"/>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47624</xdr:colOff>
      <xdr:row>11</xdr:row>
      <xdr:rowOff>76201</xdr:rowOff>
    </xdr:from>
    <xdr:to>
      <xdr:col>1</xdr:col>
      <xdr:colOff>771525</xdr:colOff>
      <xdr:row>11</xdr:row>
      <xdr:rowOff>247650</xdr:rowOff>
    </xdr:to>
    <xdr:sp macro="" textlink="">
      <xdr:nvSpPr>
        <xdr:cNvPr id="2" name="Rectangle 1">
          <a:extLst>
            <a:ext uri="{FF2B5EF4-FFF2-40B4-BE49-F238E27FC236}">
              <a16:creationId xmlns:a16="http://schemas.microsoft.com/office/drawing/2014/main" id="{00000000-0008-0000-1700-000002000000}"/>
            </a:ext>
          </a:extLst>
        </xdr:cNvPr>
        <xdr:cNvSpPr/>
      </xdr:nvSpPr>
      <xdr:spPr>
        <a:xfrm>
          <a:off x="1314449" y="2771776"/>
          <a:ext cx="723901" cy="171449"/>
        </a:xfrm>
        <a:prstGeom prst="rect">
          <a:avLst/>
        </a:prstGeom>
        <a:solidFill>
          <a:schemeClr val="bg1">
            <a:lumMod val="9500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rIns="0" rtlCol="0" anchor="ctr"/>
        <a:lstStyle/>
        <a:p>
          <a:pPr algn="ctr"/>
          <a:r>
            <a:rPr lang="en-US" sz="1000">
              <a:solidFill>
                <a:schemeClr val="tx1"/>
              </a:solidFill>
              <a:latin typeface="Gill Sans MT" pitchFamily="34" charset="0"/>
            </a:rPr>
            <a:t>Relief</a:t>
          </a:r>
          <a:endParaRPr lang="en-US" sz="1000" baseline="0">
            <a:solidFill>
              <a:schemeClr val="tx1"/>
            </a:solidFill>
            <a:latin typeface="Gill Sans MT" pitchFamily="34" charset="0"/>
          </a:endParaRPr>
        </a:p>
      </xdr:txBody>
    </xdr:sp>
    <xdr:clientData/>
  </xdr:twoCellAnchor>
  <xdr:twoCellAnchor>
    <xdr:from>
      <xdr:col>1</xdr:col>
      <xdr:colOff>57149</xdr:colOff>
      <xdr:row>11</xdr:row>
      <xdr:rowOff>304801</xdr:rowOff>
    </xdr:from>
    <xdr:to>
      <xdr:col>1</xdr:col>
      <xdr:colOff>781050</xdr:colOff>
      <xdr:row>11</xdr:row>
      <xdr:rowOff>476250</xdr:rowOff>
    </xdr:to>
    <xdr:sp macro="" textlink="">
      <xdr:nvSpPr>
        <xdr:cNvPr id="3" name="Rectangle 2">
          <a:extLst>
            <a:ext uri="{FF2B5EF4-FFF2-40B4-BE49-F238E27FC236}">
              <a16:creationId xmlns:a16="http://schemas.microsoft.com/office/drawing/2014/main" id="{00000000-0008-0000-1700-000003000000}"/>
            </a:ext>
          </a:extLst>
        </xdr:cNvPr>
        <xdr:cNvSpPr/>
      </xdr:nvSpPr>
      <xdr:spPr>
        <a:xfrm>
          <a:off x="1323974" y="3000376"/>
          <a:ext cx="723901" cy="171449"/>
        </a:xfrm>
        <a:prstGeom prst="rect">
          <a:avLst/>
        </a:prstGeom>
        <a:solidFill>
          <a:srgbClr val="CC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rIns="0" rtlCol="0" anchor="ctr"/>
        <a:lstStyle/>
        <a:p>
          <a:pPr algn="ctr"/>
          <a:r>
            <a:rPr lang="en-US" sz="1000">
              <a:solidFill>
                <a:schemeClr val="tx1"/>
              </a:solidFill>
              <a:latin typeface="Gill Sans MT" pitchFamily="34" charset="0"/>
            </a:rPr>
            <a:t>Recovery</a:t>
          </a:r>
          <a:r>
            <a:rPr lang="en-US" sz="1000" baseline="0">
              <a:solidFill>
                <a:schemeClr val="tx1"/>
              </a:solidFill>
              <a:latin typeface="Gill Sans MT" pitchFamily="34" charset="0"/>
            </a:rPr>
            <a:t> Phase</a:t>
          </a:r>
          <a:endParaRPr lang="en-US" sz="1000">
            <a:solidFill>
              <a:schemeClr val="tx1"/>
            </a:solidFill>
            <a:latin typeface="Gill Sans MT"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295275</xdr:colOff>
      <xdr:row>74</xdr:row>
      <xdr:rowOff>9525</xdr:rowOff>
    </xdr:from>
    <xdr:to>
      <xdr:col>22</xdr:col>
      <xdr:colOff>171450</xdr:colOff>
      <xdr:row>93</xdr:row>
      <xdr:rowOff>38100</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47624</xdr:colOff>
      <xdr:row>11</xdr:row>
      <xdr:rowOff>76201</xdr:rowOff>
    </xdr:from>
    <xdr:to>
      <xdr:col>1</xdr:col>
      <xdr:colOff>771525</xdr:colOff>
      <xdr:row>11</xdr:row>
      <xdr:rowOff>247650</xdr:rowOff>
    </xdr:to>
    <xdr:sp macro="" textlink="">
      <xdr:nvSpPr>
        <xdr:cNvPr id="2" name="Rectangle 1">
          <a:extLst>
            <a:ext uri="{FF2B5EF4-FFF2-40B4-BE49-F238E27FC236}">
              <a16:creationId xmlns:a16="http://schemas.microsoft.com/office/drawing/2014/main" id="{00000000-0008-0000-1600-000002000000}"/>
            </a:ext>
          </a:extLst>
        </xdr:cNvPr>
        <xdr:cNvSpPr/>
      </xdr:nvSpPr>
      <xdr:spPr>
        <a:xfrm>
          <a:off x="1314449" y="2771776"/>
          <a:ext cx="723901" cy="171449"/>
        </a:xfrm>
        <a:prstGeom prst="rect">
          <a:avLst/>
        </a:prstGeom>
        <a:solidFill>
          <a:schemeClr val="bg1">
            <a:lumMod val="9500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rIns="0" rtlCol="0" anchor="ctr"/>
        <a:lstStyle/>
        <a:p>
          <a:pPr algn="ctr"/>
          <a:r>
            <a:rPr lang="en-US" sz="1000">
              <a:solidFill>
                <a:schemeClr val="tx1"/>
              </a:solidFill>
              <a:latin typeface="Gill Sans MT" pitchFamily="34" charset="0"/>
            </a:rPr>
            <a:t>Relief</a:t>
          </a:r>
          <a:endParaRPr lang="en-US" sz="1000" baseline="0">
            <a:solidFill>
              <a:schemeClr val="tx1"/>
            </a:solidFill>
            <a:latin typeface="Gill Sans MT" pitchFamily="34" charset="0"/>
          </a:endParaRPr>
        </a:p>
      </xdr:txBody>
    </xdr:sp>
    <xdr:clientData/>
  </xdr:twoCellAnchor>
  <xdr:twoCellAnchor>
    <xdr:from>
      <xdr:col>1</xdr:col>
      <xdr:colOff>57149</xdr:colOff>
      <xdr:row>11</xdr:row>
      <xdr:rowOff>304801</xdr:rowOff>
    </xdr:from>
    <xdr:to>
      <xdr:col>1</xdr:col>
      <xdr:colOff>781050</xdr:colOff>
      <xdr:row>11</xdr:row>
      <xdr:rowOff>476250</xdr:rowOff>
    </xdr:to>
    <xdr:sp macro="" textlink="">
      <xdr:nvSpPr>
        <xdr:cNvPr id="3" name="Rectangle 2">
          <a:extLst>
            <a:ext uri="{FF2B5EF4-FFF2-40B4-BE49-F238E27FC236}">
              <a16:creationId xmlns:a16="http://schemas.microsoft.com/office/drawing/2014/main" id="{00000000-0008-0000-1600-000003000000}"/>
            </a:ext>
          </a:extLst>
        </xdr:cNvPr>
        <xdr:cNvSpPr/>
      </xdr:nvSpPr>
      <xdr:spPr>
        <a:xfrm>
          <a:off x="1323974" y="3000376"/>
          <a:ext cx="723901" cy="171449"/>
        </a:xfrm>
        <a:prstGeom prst="rect">
          <a:avLst/>
        </a:prstGeom>
        <a:solidFill>
          <a:srgbClr val="CC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rIns="0" rtlCol="0" anchor="ctr"/>
        <a:lstStyle/>
        <a:p>
          <a:pPr algn="ctr"/>
          <a:r>
            <a:rPr lang="en-US" sz="1000">
              <a:solidFill>
                <a:schemeClr val="tx1"/>
              </a:solidFill>
              <a:latin typeface="Gill Sans MT" pitchFamily="34" charset="0"/>
            </a:rPr>
            <a:t>Recovery</a:t>
          </a:r>
          <a:r>
            <a:rPr lang="en-US" sz="1000" baseline="0">
              <a:solidFill>
                <a:schemeClr val="tx1"/>
              </a:solidFill>
              <a:latin typeface="Gill Sans MT" pitchFamily="34" charset="0"/>
            </a:rPr>
            <a:t> Phase</a:t>
          </a:r>
          <a:endParaRPr lang="en-US" sz="1000">
            <a:solidFill>
              <a:schemeClr val="tx1"/>
            </a:solidFill>
            <a:latin typeface="Gill Sans MT" pitchFamily="34" charset="0"/>
          </a:endParaRPr>
        </a:p>
      </xdr:txBody>
    </xdr:sp>
    <xdr:clientData/>
  </xdr:twoCellAnchor>
  <xdr:twoCellAnchor>
    <xdr:from>
      <xdr:col>1</xdr:col>
      <xdr:colOff>47624</xdr:colOff>
      <xdr:row>11</xdr:row>
      <xdr:rowOff>76201</xdr:rowOff>
    </xdr:from>
    <xdr:to>
      <xdr:col>1</xdr:col>
      <xdr:colOff>771525</xdr:colOff>
      <xdr:row>11</xdr:row>
      <xdr:rowOff>247650</xdr:rowOff>
    </xdr:to>
    <xdr:sp macro="" textlink="">
      <xdr:nvSpPr>
        <xdr:cNvPr id="4" name="Rectangle 3">
          <a:extLst>
            <a:ext uri="{FF2B5EF4-FFF2-40B4-BE49-F238E27FC236}">
              <a16:creationId xmlns:a16="http://schemas.microsoft.com/office/drawing/2014/main" id="{00000000-0008-0000-1600-000004000000}"/>
            </a:ext>
          </a:extLst>
        </xdr:cNvPr>
        <xdr:cNvSpPr/>
      </xdr:nvSpPr>
      <xdr:spPr>
        <a:xfrm>
          <a:off x="1314449" y="2771776"/>
          <a:ext cx="723901" cy="171449"/>
        </a:xfrm>
        <a:prstGeom prst="rect">
          <a:avLst/>
        </a:prstGeom>
        <a:solidFill>
          <a:schemeClr val="bg1">
            <a:lumMod val="9500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rIns="0" rtlCol="0" anchor="ctr"/>
        <a:lstStyle/>
        <a:p>
          <a:pPr algn="ctr"/>
          <a:r>
            <a:rPr lang="en-US" sz="1000">
              <a:solidFill>
                <a:schemeClr val="tx1"/>
              </a:solidFill>
              <a:latin typeface="Gill Sans MT" pitchFamily="34" charset="0"/>
            </a:rPr>
            <a:t>Relief</a:t>
          </a:r>
          <a:endParaRPr lang="en-US" sz="1000" baseline="0">
            <a:solidFill>
              <a:schemeClr val="tx1"/>
            </a:solidFill>
            <a:latin typeface="Gill Sans MT" pitchFamily="34" charset="0"/>
          </a:endParaRPr>
        </a:p>
      </xdr:txBody>
    </xdr:sp>
    <xdr:clientData/>
  </xdr:twoCellAnchor>
  <xdr:twoCellAnchor>
    <xdr:from>
      <xdr:col>1</xdr:col>
      <xdr:colOff>57149</xdr:colOff>
      <xdr:row>11</xdr:row>
      <xdr:rowOff>304801</xdr:rowOff>
    </xdr:from>
    <xdr:to>
      <xdr:col>1</xdr:col>
      <xdr:colOff>781050</xdr:colOff>
      <xdr:row>11</xdr:row>
      <xdr:rowOff>476250</xdr:rowOff>
    </xdr:to>
    <xdr:sp macro="" textlink="">
      <xdr:nvSpPr>
        <xdr:cNvPr id="5" name="Rectangle 4">
          <a:extLst>
            <a:ext uri="{FF2B5EF4-FFF2-40B4-BE49-F238E27FC236}">
              <a16:creationId xmlns:a16="http://schemas.microsoft.com/office/drawing/2014/main" id="{00000000-0008-0000-1600-000005000000}"/>
            </a:ext>
          </a:extLst>
        </xdr:cNvPr>
        <xdr:cNvSpPr/>
      </xdr:nvSpPr>
      <xdr:spPr>
        <a:xfrm>
          <a:off x="1323974" y="3000376"/>
          <a:ext cx="723901" cy="171449"/>
        </a:xfrm>
        <a:prstGeom prst="rect">
          <a:avLst/>
        </a:prstGeom>
        <a:solidFill>
          <a:srgbClr val="CC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rIns="0" rtlCol="0" anchor="ctr"/>
        <a:lstStyle/>
        <a:p>
          <a:pPr algn="ctr"/>
          <a:r>
            <a:rPr lang="en-US" sz="1000">
              <a:solidFill>
                <a:schemeClr val="tx1"/>
              </a:solidFill>
              <a:latin typeface="Gill Sans MT" pitchFamily="34" charset="0"/>
            </a:rPr>
            <a:t>Recovery</a:t>
          </a:r>
          <a:r>
            <a:rPr lang="en-US" sz="1000" baseline="0">
              <a:solidFill>
                <a:schemeClr val="tx1"/>
              </a:solidFill>
              <a:latin typeface="Gill Sans MT" pitchFamily="34" charset="0"/>
            </a:rPr>
            <a:t> Phase</a:t>
          </a:r>
          <a:endParaRPr lang="en-US" sz="1000">
            <a:solidFill>
              <a:schemeClr val="tx1"/>
            </a:solidFill>
            <a:latin typeface="Gill Sans MT" pitchFamily="34" charset="0"/>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47624</xdr:colOff>
      <xdr:row>11</xdr:row>
      <xdr:rowOff>76201</xdr:rowOff>
    </xdr:from>
    <xdr:to>
      <xdr:col>1</xdr:col>
      <xdr:colOff>771525</xdr:colOff>
      <xdr:row>11</xdr:row>
      <xdr:rowOff>247650</xdr:rowOff>
    </xdr:to>
    <xdr:sp macro="" textlink="">
      <xdr:nvSpPr>
        <xdr:cNvPr id="2" name="Rectangle 1">
          <a:extLst>
            <a:ext uri="{FF2B5EF4-FFF2-40B4-BE49-F238E27FC236}">
              <a16:creationId xmlns:a16="http://schemas.microsoft.com/office/drawing/2014/main" id="{00000000-0008-0000-1800-000002000000}"/>
            </a:ext>
          </a:extLst>
        </xdr:cNvPr>
        <xdr:cNvSpPr/>
      </xdr:nvSpPr>
      <xdr:spPr>
        <a:xfrm>
          <a:off x="1314449" y="2771776"/>
          <a:ext cx="723901" cy="171449"/>
        </a:xfrm>
        <a:prstGeom prst="rect">
          <a:avLst/>
        </a:prstGeom>
        <a:solidFill>
          <a:schemeClr val="bg1">
            <a:lumMod val="9500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rIns="0" rtlCol="0" anchor="ctr"/>
        <a:lstStyle/>
        <a:p>
          <a:pPr algn="ctr"/>
          <a:r>
            <a:rPr lang="en-US" sz="1000">
              <a:solidFill>
                <a:schemeClr val="tx1"/>
              </a:solidFill>
              <a:latin typeface="Gill Sans MT" pitchFamily="34" charset="0"/>
            </a:rPr>
            <a:t>Relief</a:t>
          </a:r>
          <a:endParaRPr lang="en-US" sz="1000" baseline="0">
            <a:solidFill>
              <a:schemeClr val="tx1"/>
            </a:solidFill>
            <a:latin typeface="Gill Sans MT" pitchFamily="34" charset="0"/>
          </a:endParaRPr>
        </a:p>
      </xdr:txBody>
    </xdr:sp>
    <xdr:clientData/>
  </xdr:twoCellAnchor>
  <xdr:twoCellAnchor>
    <xdr:from>
      <xdr:col>1</xdr:col>
      <xdr:colOff>57149</xdr:colOff>
      <xdr:row>11</xdr:row>
      <xdr:rowOff>304801</xdr:rowOff>
    </xdr:from>
    <xdr:to>
      <xdr:col>1</xdr:col>
      <xdr:colOff>781050</xdr:colOff>
      <xdr:row>11</xdr:row>
      <xdr:rowOff>476250</xdr:rowOff>
    </xdr:to>
    <xdr:sp macro="" textlink="">
      <xdr:nvSpPr>
        <xdr:cNvPr id="3" name="Rectangle 2">
          <a:extLst>
            <a:ext uri="{FF2B5EF4-FFF2-40B4-BE49-F238E27FC236}">
              <a16:creationId xmlns:a16="http://schemas.microsoft.com/office/drawing/2014/main" id="{00000000-0008-0000-1800-000003000000}"/>
            </a:ext>
          </a:extLst>
        </xdr:cNvPr>
        <xdr:cNvSpPr/>
      </xdr:nvSpPr>
      <xdr:spPr>
        <a:xfrm>
          <a:off x="1323974" y="3000376"/>
          <a:ext cx="723901" cy="171449"/>
        </a:xfrm>
        <a:prstGeom prst="rect">
          <a:avLst/>
        </a:prstGeom>
        <a:solidFill>
          <a:srgbClr val="CC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rIns="0" rtlCol="0" anchor="ctr"/>
        <a:lstStyle/>
        <a:p>
          <a:pPr algn="ctr"/>
          <a:r>
            <a:rPr lang="en-US" sz="1000">
              <a:solidFill>
                <a:schemeClr val="tx1"/>
              </a:solidFill>
              <a:latin typeface="Gill Sans MT" pitchFamily="34" charset="0"/>
            </a:rPr>
            <a:t>Recovery</a:t>
          </a:r>
          <a:r>
            <a:rPr lang="en-US" sz="1000" baseline="0">
              <a:solidFill>
                <a:schemeClr val="tx1"/>
              </a:solidFill>
              <a:latin typeface="Gill Sans MT" pitchFamily="34" charset="0"/>
            </a:rPr>
            <a:t> Phase</a:t>
          </a:r>
          <a:endParaRPr lang="en-US" sz="1000">
            <a:solidFill>
              <a:schemeClr val="tx1"/>
            </a:solidFill>
            <a:latin typeface="Gill Sans MT" pitchFamily="34" charset="0"/>
          </a:endParaRPr>
        </a:p>
      </xdr:txBody>
    </xdr:sp>
    <xdr:clientData/>
  </xdr:twoCellAnchor>
  <xdr:twoCellAnchor>
    <xdr:from>
      <xdr:col>1</xdr:col>
      <xdr:colOff>47624</xdr:colOff>
      <xdr:row>11</xdr:row>
      <xdr:rowOff>76201</xdr:rowOff>
    </xdr:from>
    <xdr:to>
      <xdr:col>1</xdr:col>
      <xdr:colOff>771525</xdr:colOff>
      <xdr:row>11</xdr:row>
      <xdr:rowOff>247650</xdr:rowOff>
    </xdr:to>
    <xdr:sp macro="" textlink="">
      <xdr:nvSpPr>
        <xdr:cNvPr id="4" name="Rectangle 3">
          <a:extLst>
            <a:ext uri="{FF2B5EF4-FFF2-40B4-BE49-F238E27FC236}">
              <a16:creationId xmlns:a16="http://schemas.microsoft.com/office/drawing/2014/main" id="{00000000-0008-0000-1800-000004000000}"/>
            </a:ext>
          </a:extLst>
        </xdr:cNvPr>
        <xdr:cNvSpPr/>
      </xdr:nvSpPr>
      <xdr:spPr>
        <a:xfrm>
          <a:off x="1314449" y="2771776"/>
          <a:ext cx="723901" cy="171449"/>
        </a:xfrm>
        <a:prstGeom prst="rect">
          <a:avLst/>
        </a:prstGeom>
        <a:solidFill>
          <a:schemeClr val="bg1">
            <a:lumMod val="9500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rIns="0" rtlCol="0" anchor="ctr"/>
        <a:lstStyle/>
        <a:p>
          <a:pPr algn="ctr"/>
          <a:r>
            <a:rPr lang="en-US" sz="1000">
              <a:solidFill>
                <a:schemeClr val="tx1"/>
              </a:solidFill>
              <a:latin typeface="Gill Sans MT" pitchFamily="34" charset="0"/>
            </a:rPr>
            <a:t>Relief</a:t>
          </a:r>
          <a:endParaRPr lang="en-US" sz="1000" baseline="0">
            <a:solidFill>
              <a:schemeClr val="tx1"/>
            </a:solidFill>
            <a:latin typeface="Gill Sans MT" pitchFamily="34" charset="0"/>
          </a:endParaRPr>
        </a:p>
      </xdr:txBody>
    </xdr:sp>
    <xdr:clientData/>
  </xdr:twoCellAnchor>
  <xdr:twoCellAnchor>
    <xdr:from>
      <xdr:col>1</xdr:col>
      <xdr:colOff>57149</xdr:colOff>
      <xdr:row>11</xdr:row>
      <xdr:rowOff>304801</xdr:rowOff>
    </xdr:from>
    <xdr:to>
      <xdr:col>1</xdr:col>
      <xdr:colOff>781050</xdr:colOff>
      <xdr:row>11</xdr:row>
      <xdr:rowOff>476250</xdr:rowOff>
    </xdr:to>
    <xdr:sp macro="" textlink="">
      <xdr:nvSpPr>
        <xdr:cNvPr id="5" name="Rectangle 4">
          <a:extLst>
            <a:ext uri="{FF2B5EF4-FFF2-40B4-BE49-F238E27FC236}">
              <a16:creationId xmlns:a16="http://schemas.microsoft.com/office/drawing/2014/main" id="{00000000-0008-0000-1800-000005000000}"/>
            </a:ext>
          </a:extLst>
        </xdr:cNvPr>
        <xdr:cNvSpPr/>
      </xdr:nvSpPr>
      <xdr:spPr>
        <a:xfrm>
          <a:off x="1323974" y="3000376"/>
          <a:ext cx="723901" cy="171449"/>
        </a:xfrm>
        <a:prstGeom prst="rect">
          <a:avLst/>
        </a:prstGeom>
        <a:solidFill>
          <a:srgbClr val="CC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rIns="0" rtlCol="0" anchor="ctr"/>
        <a:lstStyle/>
        <a:p>
          <a:pPr algn="ctr"/>
          <a:r>
            <a:rPr lang="en-US" sz="1000">
              <a:solidFill>
                <a:schemeClr val="tx1"/>
              </a:solidFill>
              <a:latin typeface="Gill Sans MT" pitchFamily="34" charset="0"/>
            </a:rPr>
            <a:t>Recovery</a:t>
          </a:r>
          <a:r>
            <a:rPr lang="en-US" sz="1000" baseline="0">
              <a:solidFill>
                <a:schemeClr val="tx1"/>
              </a:solidFill>
              <a:latin typeface="Gill Sans MT" pitchFamily="34" charset="0"/>
            </a:rPr>
            <a:t> Phase</a:t>
          </a:r>
          <a:endParaRPr lang="en-US" sz="1000">
            <a:solidFill>
              <a:schemeClr val="tx1"/>
            </a:solidFill>
            <a:latin typeface="Gill Sans MT" pitchFamily="34" charset="0"/>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47624</xdr:colOff>
      <xdr:row>11</xdr:row>
      <xdr:rowOff>76201</xdr:rowOff>
    </xdr:from>
    <xdr:to>
      <xdr:col>1</xdr:col>
      <xdr:colOff>771525</xdr:colOff>
      <xdr:row>11</xdr:row>
      <xdr:rowOff>247650</xdr:rowOff>
    </xdr:to>
    <xdr:sp macro="" textlink="">
      <xdr:nvSpPr>
        <xdr:cNvPr id="2" name="Rectangle 1">
          <a:extLst>
            <a:ext uri="{FF2B5EF4-FFF2-40B4-BE49-F238E27FC236}">
              <a16:creationId xmlns:a16="http://schemas.microsoft.com/office/drawing/2014/main" id="{00000000-0008-0000-1900-000002000000}"/>
            </a:ext>
          </a:extLst>
        </xdr:cNvPr>
        <xdr:cNvSpPr/>
      </xdr:nvSpPr>
      <xdr:spPr>
        <a:xfrm>
          <a:off x="1314449" y="2771776"/>
          <a:ext cx="723901" cy="171449"/>
        </a:xfrm>
        <a:prstGeom prst="rect">
          <a:avLst/>
        </a:prstGeom>
        <a:solidFill>
          <a:schemeClr val="bg1">
            <a:lumMod val="9500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rIns="0" rtlCol="0" anchor="ctr"/>
        <a:lstStyle/>
        <a:p>
          <a:pPr algn="ctr"/>
          <a:r>
            <a:rPr lang="en-US" sz="1000">
              <a:solidFill>
                <a:schemeClr val="tx1"/>
              </a:solidFill>
              <a:latin typeface="Gill Sans MT" pitchFamily="34" charset="0"/>
            </a:rPr>
            <a:t>Relief</a:t>
          </a:r>
          <a:endParaRPr lang="en-US" sz="1000" baseline="0">
            <a:solidFill>
              <a:schemeClr val="tx1"/>
            </a:solidFill>
            <a:latin typeface="Gill Sans MT" pitchFamily="34" charset="0"/>
          </a:endParaRPr>
        </a:p>
      </xdr:txBody>
    </xdr:sp>
    <xdr:clientData/>
  </xdr:twoCellAnchor>
  <xdr:twoCellAnchor>
    <xdr:from>
      <xdr:col>1</xdr:col>
      <xdr:colOff>57149</xdr:colOff>
      <xdr:row>11</xdr:row>
      <xdr:rowOff>304801</xdr:rowOff>
    </xdr:from>
    <xdr:to>
      <xdr:col>1</xdr:col>
      <xdr:colOff>781050</xdr:colOff>
      <xdr:row>11</xdr:row>
      <xdr:rowOff>476250</xdr:rowOff>
    </xdr:to>
    <xdr:sp macro="" textlink="">
      <xdr:nvSpPr>
        <xdr:cNvPr id="3" name="Rectangle 2">
          <a:extLst>
            <a:ext uri="{FF2B5EF4-FFF2-40B4-BE49-F238E27FC236}">
              <a16:creationId xmlns:a16="http://schemas.microsoft.com/office/drawing/2014/main" id="{00000000-0008-0000-1900-000003000000}"/>
            </a:ext>
          </a:extLst>
        </xdr:cNvPr>
        <xdr:cNvSpPr/>
      </xdr:nvSpPr>
      <xdr:spPr>
        <a:xfrm>
          <a:off x="1323974" y="3000376"/>
          <a:ext cx="723901" cy="171449"/>
        </a:xfrm>
        <a:prstGeom prst="rect">
          <a:avLst/>
        </a:prstGeom>
        <a:solidFill>
          <a:srgbClr val="CC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rIns="0" rtlCol="0" anchor="ctr"/>
        <a:lstStyle/>
        <a:p>
          <a:pPr algn="ctr"/>
          <a:r>
            <a:rPr lang="en-US" sz="1000">
              <a:solidFill>
                <a:schemeClr val="tx1"/>
              </a:solidFill>
              <a:latin typeface="Gill Sans MT" pitchFamily="34" charset="0"/>
            </a:rPr>
            <a:t>Recovery</a:t>
          </a:r>
          <a:r>
            <a:rPr lang="en-US" sz="1000" baseline="0">
              <a:solidFill>
                <a:schemeClr val="tx1"/>
              </a:solidFill>
              <a:latin typeface="Gill Sans MT" pitchFamily="34" charset="0"/>
            </a:rPr>
            <a:t> Phase</a:t>
          </a:r>
          <a:endParaRPr lang="en-US" sz="1000">
            <a:solidFill>
              <a:schemeClr val="tx1"/>
            </a:solidFill>
            <a:latin typeface="Gill Sans MT" pitchFamily="34" charset="0"/>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47624</xdr:colOff>
      <xdr:row>10</xdr:row>
      <xdr:rowOff>76201</xdr:rowOff>
    </xdr:from>
    <xdr:to>
      <xdr:col>1</xdr:col>
      <xdr:colOff>771525</xdr:colOff>
      <xdr:row>10</xdr:row>
      <xdr:rowOff>247650</xdr:rowOff>
    </xdr:to>
    <xdr:sp macro="" textlink="">
      <xdr:nvSpPr>
        <xdr:cNvPr id="2" name="Rectangle 1">
          <a:extLst>
            <a:ext uri="{FF2B5EF4-FFF2-40B4-BE49-F238E27FC236}">
              <a16:creationId xmlns:a16="http://schemas.microsoft.com/office/drawing/2014/main" id="{00000000-0008-0000-1A00-000002000000}"/>
            </a:ext>
          </a:extLst>
        </xdr:cNvPr>
        <xdr:cNvSpPr/>
      </xdr:nvSpPr>
      <xdr:spPr>
        <a:xfrm>
          <a:off x="1314449" y="2343151"/>
          <a:ext cx="723901" cy="171449"/>
        </a:xfrm>
        <a:prstGeom prst="rect">
          <a:avLst/>
        </a:prstGeom>
        <a:solidFill>
          <a:schemeClr val="bg1">
            <a:lumMod val="9500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rIns="0" rtlCol="0" anchor="ctr"/>
        <a:lstStyle/>
        <a:p>
          <a:pPr algn="ctr"/>
          <a:r>
            <a:rPr lang="en-US" sz="1000">
              <a:solidFill>
                <a:schemeClr val="tx1"/>
              </a:solidFill>
              <a:latin typeface="Gill Sans MT" pitchFamily="34" charset="0"/>
            </a:rPr>
            <a:t>Relief</a:t>
          </a:r>
          <a:endParaRPr lang="en-US" sz="1000" baseline="0">
            <a:solidFill>
              <a:schemeClr val="tx1"/>
            </a:solidFill>
            <a:latin typeface="Gill Sans MT" pitchFamily="34" charset="0"/>
          </a:endParaRPr>
        </a:p>
      </xdr:txBody>
    </xdr:sp>
    <xdr:clientData/>
  </xdr:twoCellAnchor>
  <xdr:twoCellAnchor>
    <xdr:from>
      <xdr:col>1</xdr:col>
      <xdr:colOff>57149</xdr:colOff>
      <xdr:row>10</xdr:row>
      <xdr:rowOff>304801</xdr:rowOff>
    </xdr:from>
    <xdr:to>
      <xdr:col>1</xdr:col>
      <xdr:colOff>781050</xdr:colOff>
      <xdr:row>10</xdr:row>
      <xdr:rowOff>476250</xdr:rowOff>
    </xdr:to>
    <xdr:sp macro="" textlink="">
      <xdr:nvSpPr>
        <xdr:cNvPr id="3" name="Rectangle 2">
          <a:extLst>
            <a:ext uri="{FF2B5EF4-FFF2-40B4-BE49-F238E27FC236}">
              <a16:creationId xmlns:a16="http://schemas.microsoft.com/office/drawing/2014/main" id="{00000000-0008-0000-1A00-000003000000}"/>
            </a:ext>
          </a:extLst>
        </xdr:cNvPr>
        <xdr:cNvSpPr/>
      </xdr:nvSpPr>
      <xdr:spPr>
        <a:xfrm>
          <a:off x="1323974" y="2571751"/>
          <a:ext cx="723901" cy="171449"/>
        </a:xfrm>
        <a:prstGeom prst="rect">
          <a:avLst/>
        </a:prstGeom>
        <a:solidFill>
          <a:srgbClr val="CC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rIns="0" rtlCol="0" anchor="ctr"/>
        <a:lstStyle/>
        <a:p>
          <a:pPr algn="ctr"/>
          <a:r>
            <a:rPr lang="en-US" sz="1000">
              <a:solidFill>
                <a:schemeClr val="tx1"/>
              </a:solidFill>
              <a:latin typeface="Gill Sans MT" pitchFamily="34" charset="0"/>
            </a:rPr>
            <a:t>Recovery</a:t>
          </a:r>
          <a:r>
            <a:rPr lang="en-US" sz="1000" baseline="0">
              <a:solidFill>
                <a:schemeClr val="tx1"/>
              </a:solidFill>
              <a:latin typeface="Gill Sans MT" pitchFamily="34" charset="0"/>
            </a:rPr>
            <a:t> Phase</a:t>
          </a:r>
          <a:endParaRPr lang="en-US" sz="1000">
            <a:solidFill>
              <a:schemeClr val="tx1"/>
            </a:solidFill>
            <a:latin typeface="Gill Sans MT" pitchFamily="34" charset="0"/>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47624</xdr:colOff>
      <xdr:row>11</xdr:row>
      <xdr:rowOff>76201</xdr:rowOff>
    </xdr:from>
    <xdr:to>
      <xdr:col>1</xdr:col>
      <xdr:colOff>771525</xdr:colOff>
      <xdr:row>11</xdr:row>
      <xdr:rowOff>247650</xdr:rowOff>
    </xdr:to>
    <xdr:sp macro="" textlink="">
      <xdr:nvSpPr>
        <xdr:cNvPr id="2" name="Rectangle 1">
          <a:extLst>
            <a:ext uri="{FF2B5EF4-FFF2-40B4-BE49-F238E27FC236}">
              <a16:creationId xmlns:a16="http://schemas.microsoft.com/office/drawing/2014/main" id="{00000000-0008-0000-1B00-000002000000}"/>
            </a:ext>
          </a:extLst>
        </xdr:cNvPr>
        <xdr:cNvSpPr/>
      </xdr:nvSpPr>
      <xdr:spPr>
        <a:xfrm>
          <a:off x="1314449" y="2533651"/>
          <a:ext cx="723901" cy="171449"/>
        </a:xfrm>
        <a:prstGeom prst="rect">
          <a:avLst/>
        </a:prstGeom>
        <a:solidFill>
          <a:schemeClr val="bg1">
            <a:lumMod val="9500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rIns="0" rtlCol="0" anchor="ctr"/>
        <a:lstStyle/>
        <a:p>
          <a:pPr algn="ctr"/>
          <a:r>
            <a:rPr lang="en-US" sz="1000">
              <a:solidFill>
                <a:schemeClr val="tx1"/>
              </a:solidFill>
              <a:latin typeface="Gill Sans MT" pitchFamily="34" charset="0"/>
            </a:rPr>
            <a:t>Relief</a:t>
          </a:r>
          <a:endParaRPr lang="en-US" sz="1000" baseline="0">
            <a:solidFill>
              <a:schemeClr val="tx1"/>
            </a:solidFill>
            <a:latin typeface="Gill Sans MT" pitchFamily="34" charset="0"/>
          </a:endParaRPr>
        </a:p>
      </xdr:txBody>
    </xdr:sp>
    <xdr:clientData/>
  </xdr:twoCellAnchor>
  <xdr:twoCellAnchor>
    <xdr:from>
      <xdr:col>1</xdr:col>
      <xdr:colOff>57149</xdr:colOff>
      <xdr:row>11</xdr:row>
      <xdr:rowOff>304801</xdr:rowOff>
    </xdr:from>
    <xdr:to>
      <xdr:col>1</xdr:col>
      <xdr:colOff>781050</xdr:colOff>
      <xdr:row>11</xdr:row>
      <xdr:rowOff>476250</xdr:rowOff>
    </xdr:to>
    <xdr:sp macro="" textlink="">
      <xdr:nvSpPr>
        <xdr:cNvPr id="3" name="Rectangle 2">
          <a:extLst>
            <a:ext uri="{FF2B5EF4-FFF2-40B4-BE49-F238E27FC236}">
              <a16:creationId xmlns:a16="http://schemas.microsoft.com/office/drawing/2014/main" id="{00000000-0008-0000-1B00-000003000000}"/>
            </a:ext>
          </a:extLst>
        </xdr:cNvPr>
        <xdr:cNvSpPr/>
      </xdr:nvSpPr>
      <xdr:spPr>
        <a:xfrm>
          <a:off x="1323974" y="2762251"/>
          <a:ext cx="723901" cy="171449"/>
        </a:xfrm>
        <a:prstGeom prst="rect">
          <a:avLst/>
        </a:prstGeom>
        <a:solidFill>
          <a:srgbClr val="CC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rIns="0" rtlCol="0" anchor="ctr"/>
        <a:lstStyle/>
        <a:p>
          <a:pPr algn="ctr"/>
          <a:r>
            <a:rPr lang="en-US" sz="1000">
              <a:solidFill>
                <a:schemeClr val="tx1"/>
              </a:solidFill>
              <a:latin typeface="Gill Sans MT" pitchFamily="34" charset="0"/>
            </a:rPr>
            <a:t>Recovery</a:t>
          </a:r>
          <a:r>
            <a:rPr lang="en-US" sz="1000" baseline="0">
              <a:solidFill>
                <a:schemeClr val="tx1"/>
              </a:solidFill>
              <a:latin typeface="Gill Sans MT" pitchFamily="34" charset="0"/>
            </a:rPr>
            <a:t> Phase</a:t>
          </a:r>
          <a:endParaRPr lang="en-US" sz="1000">
            <a:solidFill>
              <a:schemeClr val="tx1"/>
            </a:solidFill>
            <a:latin typeface="Gill Sans MT" pitchFamily="34" charset="0"/>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47624</xdr:colOff>
      <xdr:row>11</xdr:row>
      <xdr:rowOff>76201</xdr:rowOff>
    </xdr:from>
    <xdr:to>
      <xdr:col>1</xdr:col>
      <xdr:colOff>771525</xdr:colOff>
      <xdr:row>11</xdr:row>
      <xdr:rowOff>247650</xdr:rowOff>
    </xdr:to>
    <xdr:sp macro="" textlink="">
      <xdr:nvSpPr>
        <xdr:cNvPr id="2" name="Rectangle 1">
          <a:extLst>
            <a:ext uri="{FF2B5EF4-FFF2-40B4-BE49-F238E27FC236}">
              <a16:creationId xmlns:a16="http://schemas.microsoft.com/office/drawing/2014/main" id="{00000000-0008-0000-1000-000002000000}"/>
            </a:ext>
          </a:extLst>
        </xdr:cNvPr>
        <xdr:cNvSpPr/>
      </xdr:nvSpPr>
      <xdr:spPr>
        <a:xfrm>
          <a:off x="2150744" y="2255521"/>
          <a:ext cx="723901" cy="171449"/>
        </a:xfrm>
        <a:prstGeom prst="rect">
          <a:avLst/>
        </a:prstGeom>
        <a:solidFill>
          <a:schemeClr val="bg1">
            <a:lumMod val="9500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rIns="0" rtlCol="0" anchor="ctr"/>
        <a:lstStyle/>
        <a:p>
          <a:pPr algn="ctr"/>
          <a:r>
            <a:rPr lang="en-US" sz="1000">
              <a:solidFill>
                <a:schemeClr val="tx1"/>
              </a:solidFill>
              <a:latin typeface="Gill Sans MT" pitchFamily="34" charset="0"/>
            </a:rPr>
            <a:t>Relief</a:t>
          </a:r>
          <a:endParaRPr lang="en-US" sz="1000" baseline="0">
            <a:solidFill>
              <a:schemeClr val="tx1"/>
            </a:solidFill>
            <a:latin typeface="Gill Sans MT" pitchFamily="34" charset="0"/>
          </a:endParaRPr>
        </a:p>
      </xdr:txBody>
    </xdr:sp>
    <xdr:clientData/>
  </xdr:twoCellAnchor>
  <xdr:twoCellAnchor>
    <xdr:from>
      <xdr:col>1</xdr:col>
      <xdr:colOff>57149</xdr:colOff>
      <xdr:row>11</xdr:row>
      <xdr:rowOff>304801</xdr:rowOff>
    </xdr:from>
    <xdr:to>
      <xdr:col>1</xdr:col>
      <xdr:colOff>781050</xdr:colOff>
      <xdr:row>11</xdr:row>
      <xdr:rowOff>476250</xdr:rowOff>
    </xdr:to>
    <xdr:sp macro="" textlink="">
      <xdr:nvSpPr>
        <xdr:cNvPr id="3" name="Rectangle 2">
          <a:extLst>
            <a:ext uri="{FF2B5EF4-FFF2-40B4-BE49-F238E27FC236}">
              <a16:creationId xmlns:a16="http://schemas.microsoft.com/office/drawing/2014/main" id="{00000000-0008-0000-1000-000003000000}"/>
            </a:ext>
          </a:extLst>
        </xdr:cNvPr>
        <xdr:cNvSpPr/>
      </xdr:nvSpPr>
      <xdr:spPr>
        <a:xfrm>
          <a:off x="2160269" y="2484121"/>
          <a:ext cx="723901" cy="171449"/>
        </a:xfrm>
        <a:prstGeom prst="rect">
          <a:avLst/>
        </a:prstGeom>
        <a:solidFill>
          <a:srgbClr val="CC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rIns="0" rtlCol="0" anchor="ctr"/>
        <a:lstStyle/>
        <a:p>
          <a:pPr algn="ctr"/>
          <a:r>
            <a:rPr lang="en-US" sz="1000">
              <a:solidFill>
                <a:schemeClr val="tx1"/>
              </a:solidFill>
              <a:latin typeface="Gill Sans MT" pitchFamily="34" charset="0"/>
            </a:rPr>
            <a:t>Recovery</a:t>
          </a:r>
          <a:r>
            <a:rPr lang="en-US" sz="1000" baseline="0">
              <a:solidFill>
                <a:schemeClr val="tx1"/>
              </a:solidFill>
              <a:latin typeface="Gill Sans MT" pitchFamily="34" charset="0"/>
            </a:rPr>
            <a:t> Phase</a:t>
          </a:r>
          <a:endParaRPr lang="en-US" sz="1000">
            <a:solidFill>
              <a:schemeClr val="tx1"/>
            </a:solidFill>
            <a:latin typeface="Gill Sans MT"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295275</xdr:colOff>
      <xdr:row>78</xdr:row>
      <xdr:rowOff>9525</xdr:rowOff>
    </xdr:from>
    <xdr:to>
      <xdr:col>22</xdr:col>
      <xdr:colOff>171450</xdr:colOff>
      <xdr:row>97</xdr:row>
      <xdr:rowOff>38100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47624</xdr:colOff>
      <xdr:row>1</xdr:row>
      <xdr:rowOff>76201</xdr:rowOff>
    </xdr:from>
    <xdr:to>
      <xdr:col>1</xdr:col>
      <xdr:colOff>771525</xdr:colOff>
      <xdr:row>1</xdr:row>
      <xdr:rowOff>247650</xdr:rowOff>
    </xdr:to>
    <xdr:sp macro="" textlink="">
      <xdr:nvSpPr>
        <xdr:cNvPr id="2" name="Rectangle 1">
          <a:extLst>
            <a:ext uri="{FF2B5EF4-FFF2-40B4-BE49-F238E27FC236}">
              <a16:creationId xmlns:a16="http://schemas.microsoft.com/office/drawing/2014/main" id="{00000000-0008-0000-0800-000002000000}"/>
            </a:ext>
          </a:extLst>
        </xdr:cNvPr>
        <xdr:cNvSpPr/>
      </xdr:nvSpPr>
      <xdr:spPr>
        <a:xfrm>
          <a:off x="1314449" y="2533651"/>
          <a:ext cx="723901" cy="171449"/>
        </a:xfrm>
        <a:prstGeom prst="rect">
          <a:avLst/>
        </a:prstGeom>
        <a:solidFill>
          <a:schemeClr val="bg1">
            <a:lumMod val="9500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rIns="0" rtlCol="0" anchor="ctr"/>
        <a:lstStyle/>
        <a:p>
          <a:pPr algn="ctr"/>
          <a:r>
            <a:rPr lang="en-US" sz="1000">
              <a:solidFill>
                <a:schemeClr val="tx1"/>
              </a:solidFill>
              <a:latin typeface="Gill Sans MT" pitchFamily="34" charset="0"/>
            </a:rPr>
            <a:t>Relief</a:t>
          </a:r>
          <a:endParaRPr lang="en-US" sz="1000" baseline="0">
            <a:solidFill>
              <a:schemeClr val="tx1"/>
            </a:solidFill>
            <a:latin typeface="Gill Sans MT" pitchFamily="34" charset="0"/>
          </a:endParaRPr>
        </a:p>
      </xdr:txBody>
    </xdr:sp>
    <xdr:clientData/>
  </xdr:twoCellAnchor>
  <xdr:twoCellAnchor>
    <xdr:from>
      <xdr:col>1</xdr:col>
      <xdr:colOff>57149</xdr:colOff>
      <xdr:row>1</xdr:row>
      <xdr:rowOff>304801</xdr:rowOff>
    </xdr:from>
    <xdr:to>
      <xdr:col>1</xdr:col>
      <xdr:colOff>781050</xdr:colOff>
      <xdr:row>1</xdr:row>
      <xdr:rowOff>476250</xdr:rowOff>
    </xdr:to>
    <xdr:sp macro="" textlink="">
      <xdr:nvSpPr>
        <xdr:cNvPr id="3" name="Rectangle 2">
          <a:extLst>
            <a:ext uri="{FF2B5EF4-FFF2-40B4-BE49-F238E27FC236}">
              <a16:creationId xmlns:a16="http://schemas.microsoft.com/office/drawing/2014/main" id="{00000000-0008-0000-0800-000003000000}"/>
            </a:ext>
          </a:extLst>
        </xdr:cNvPr>
        <xdr:cNvSpPr/>
      </xdr:nvSpPr>
      <xdr:spPr>
        <a:xfrm>
          <a:off x="1323974" y="2762251"/>
          <a:ext cx="723901" cy="171449"/>
        </a:xfrm>
        <a:prstGeom prst="rect">
          <a:avLst/>
        </a:prstGeom>
        <a:solidFill>
          <a:srgbClr val="CC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rIns="0" rtlCol="0" anchor="ctr"/>
        <a:lstStyle/>
        <a:p>
          <a:pPr algn="ctr"/>
          <a:r>
            <a:rPr lang="en-US" sz="1000">
              <a:solidFill>
                <a:schemeClr val="tx1"/>
              </a:solidFill>
              <a:latin typeface="Gill Sans MT" pitchFamily="34" charset="0"/>
            </a:rPr>
            <a:t>Recovery</a:t>
          </a:r>
          <a:r>
            <a:rPr lang="en-US" sz="1000" baseline="0">
              <a:solidFill>
                <a:schemeClr val="tx1"/>
              </a:solidFill>
              <a:latin typeface="Gill Sans MT" pitchFamily="34" charset="0"/>
            </a:rPr>
            <a:t> Phase</a:t>
          </a:r>
          <a:endParaRPr lang="en-US" sz="1000">
            <a:solidFill>
              <a:schemeClr val="tx1"/>
            </a:solidFill>
            <a:latin typeface="Gill Sans MT"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47624</xdr:colOff>
      <xdr:row>11</xdr:row>
      <xdr:rowOff>76201</xdr:rowOff>
    </xdr:from>
    <xdr:to>
      <xdr:col>1</xdr:col>
      <xdr:colOff>771525</xdr:colOff>
      <xdr:row>11</xdr:row>
      <xdr:rowOff>247650</xdr:rowOff>
    </xdr:to>
    <xdr:sp macro="" textlink="">
      <xdr:nvSpPr>
        <xdr:cNvPr id="2" name="Rectangle 1">
          <a:extLst>
            <a:ext uri="{FF2B5EF4-FFF2-40B4-BE49-F238E27FC236}">
              <a16:creationId xmlns:a16="http://schemas.microsoft.com/office/drawing/2014/main" id="{00000000-0008-0000-0900-000002000000}"/>
            </a:ext>
          </a:extLst>
        </xdr:cNvPr>
        <xdr:cNvSpPr/>
      </xdr:nvSpPr>
      <xdr:spPr>
        <a:xfrm>
          <a:off x="1314449" y="2771776"/>
          <a:ext cx="723901" cy="171449"/>
        </a:xfrm>
        <a:prstGeom prst="rect">
          <a:avLst/>
        </a:prstGeom>
        <a:solidFill>
          <a:schemeClr val="bg1">
            <a:lumMod val="9500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rIns="0" rtlCol="0" anchor="ctr"/>
        <a:lstStyle/>
        <a:p>
          <a:pPr algn="ctr"/>
          <a:r>
            <a:rPr lang="en-US" sz="1000">
              <a:solidFill>
                <a:schemeClr val="tx1"/>
              </a:solidFill>
              <a:latin typeface="Gill Sans MT" pitchFamily="34" charset="0"/>
            </a:rPr>
            <a:t>Relief</a:t>
          </a:r>
          <a:endParaRPr lang="en-US" sz="1000" baseline="0">
            <a:solidFill>
              <a:schemeClr val="tx1"/>
            </a:solidFill>
            <a:latin typeface="Gill Sans MT" pitchFamily="34" charset="0"/>
          </a:endParaRPr>
        </a:p>
      </xdr:txBody>
    </xdr:sp>
    <xdr:clientData/>
  </xdr:twoCellAnchor>
  <xdr:twoCellAnchor>
    <xdr:from>
      <xdr:col>1</xdr:col>
      <xdr:colOff>57149</xdr:colOff>
      <xdr:row>11</xdr:row>
      <xdr:rowOff>304801</xdr:rowOff>
    </xdr:from>
    <xdr:to>
      <xdr:col>1</xdr:col>
      <xdr:colOff>781050</xdr:colOff>
      <xdr:row>11</xdr:row>
      <xdr:rowOff>476250</xdr:rowOff>
    </xdr:to>
    <xdr:sp macro="" textlink="">
      <xdr:nvSpPr>
        <xdr:cNvPr id="3" name="Rectangle 2">
          <a:extLst>
            <a:ext uri="{FF2B5EF4-FFF2-40B4-BE49-F238E27FC236}">
              <a16:creationId xmlns:a16="http://schemas.microsoft.com/office/drawing/2014/main" id="{00000000-0008-0000-0900-000003000000}"/>
            </a:ext>
          </a:extLst>
        </xdr:cNvPr>
        <xdr:cNvSpPr/>
      </xdr:nvSpPr>
      <xdr:spPr>
        <a:xfrm>
          <a:off x="1323974" y="3000376"/>
          <a:ext cx="723901" cy="171449"/>
        </a:xfrm>
        <a:prstGeom prst="rect">
          <a:avLst/>
        </a:prstGeom>
        <a:solidFill>
          <a:srgbClr val="CC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rIns="0" rtlCol="0" anchor="ctr"/>
        <a:lstStyle/>
        <a:p>
          <a:pPr algn="ctr"/>
          <a:r>
            <a:rPr lang="en-US" sz="1000">
              <a:solidFill>
                <a:schemeClr val="tx1"/>
              </a:solidFill>
              <a:latin typeface="Gill Sans MT" pitchFamily="34" charset="0"/>
            </a:rPr>
            <a:t>Recovery</a:t>
          </a:r>
          <a:r>
            <a:rPr lang="en-US" sz="1000" baseline="0">
              <a:solidFill>
                <a:schemeClr val="tx1"/>
              </a:solidFill>
              <a:latin typeface="Gill Sans MT" pitchFamily="34" charset="0"/>
            </a:rPr>
            <a:t> Phase</a:t>
          </a:r>
          <a:endParaRPr lang="en-US" sz="1000">
            <a:solidFill>
              <a:schemeClr val="tx1"/>
            </a:solidFill>
            <a:latin typeface="Gill Sans MT"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47624</xdr:colOff>
      <xdr:row>11</xdr:row>
      <xdr:rowOff>76201</xdr:rowOff>
    </xdr:from>
    <xdr:to>
      <xdr:col>1</xdr:col>
      <xdr:colOff>771525</xdr:colOff>
      <xdr:row>11</xdr:row>
      <xdr:rowOff>247650</xdr:rowOff>
    </xdr:to>
    <xdr:sp macro="" textlink="">
      <xdr:nvSpPr>
        <xdr:cNvPr id="2" name="Rectangle 1">
          <a:extLst>
            <a:ext uri="{FF2B5EF4-FFF2-40B4-BE49-F238E27FC236}">
              <a16:creationId xmlns:a16="http://schemas.microsoft.com/office/drawing/2014/main" id="{00000000-0008-0000-0A00-000002000000}"/>
            </a:ext>
          </a:extLst>
        </xdr:cNvPr>
        <xdr:cNvSpPr/>
      </xdr:nvSpPr>
      <xdr:spPr>
        <a:xfrm>
          <a:off x="1314449" y="2771776"/>
          <a:ext cx="723901" cy="171449"/>
        </a:xfrm>
        <a:prstGeom prst="rect">
          <a:avLst/>
        </a:prstGeom>
        <a:solidFill>
          <a:schemeClr val="bg1">
            <a:lumMod val="9500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rIns="0" rtlCol="0" anchor="ctr"/>
        <a:lstStyle/>
        <a:p>
          <a:pPr algn="ctr"/>
          <a:r>
            <a:rPr lang="en-US" sz="1000">
              <a:solidFill>
                <a:schemeClr val="tx1"/>
              </a:solidFill>
              <a:latin typeface="Gill Sans MT" pitchFamily="34" charset="0"/>
            </a:rPr>
            <a:t>Relief</a:t>
          </a:r>
          <a:endParaRPr lang="en-US" sz="1000" baseline="0">
            <a:solidFill>
              <a:schemeClr val="tx1"/>
            </a:solidFill>
            <a:latin typeface="Gill Sans MT" pitchFamily="34" charset="0"/>
          </a:endParaRPr>
        </a:p>
      </xdr:txBody>
    </xdr:sp>
    <xdr:clientData/>
  </xdr:twoCellAnchor>
  <xdr:twoCellAnchor>
    <xdr:from>
      <xdr:col>1</xdr:col>
      <xdr:colOff>57149</xdr:colOff>
      <xdr:row>11</xdr:row>
      <xdr:rowOff>304801</xdr:rowOff>
    </xdr:from>
    <xdr:to>
      <xdr:col>1</xdr:col>
      <xdr:colOff>781050</xdr:colOff>
      <xdr:row>11</xdr:row>
      <xdr:rowOff>476250</xdr:rowOff>
    </xdr:to>
    <xdr:sp macro="" textlink="">
      <xdr:nvSpPr>
        <xdr:cNvPr id="3" name="Rectangle 2">
          <a:extLst>
            <a:ext uri="{FF2B5EF4-FFF2-40B4-BE49-F238E27FC236}">
              <a16:creationId xmlns:a16="http://schemas.microsoft.com/office/drawing/2014/main" id="{00000000-0008-0000-0A00-000003000000}"/>
            </a:ext>
          </a:extLst>
        </xdr:cNvPr>
        <xdr:cNvSpPr/>
      </xdr:nvSpPr>
      <xdr:spPr>
        <a:xfrm>
          <a:off x="1323974" y="3000376"/>
          <a:ext cx="723901" cy="171449"/>
        </a:xfrm>
        <a:prstGeom prst="rect">
          <a:avLst/>
        </a:prstGeom>
        <a:solidFill>
          <a:srgbClr val="CC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rIns="0" rtlCol="0" anchor="ctr"/>
        <a:lstStyle/>
        <a:p>
          <a:pPr algn="ctr"/>
          <a:r>
            <a:rPr lang="en-US" sz="1000">
              <a:solidFill>
                <a:schemeClr val="tx1"/>
              </a:solidFill>
              <a:latin typeface="Gill Sans MT" pitchFamily="34" charset="0"/>
            </a:rPr>
            <a:t>Recovery</a:t>
          </a:r>
          <a:r>
            <a:rPr lang="en-US" sz="1000" baseline="0">
              <a:solidFill>
                <a:schemeClr val="tx1"/>
              </a:solidFill>
              <a:latin typeface="Gill Sans MT" pitchFamily="34" charset="0"/>
            </a:rPr>
            <a:t> Phase</a:t>
          </a:r>
          <a:endParaRPr lang="en-US" sz="1000">
            <a:solidFill>
              <a:schemeClr val="tx1"/>
            </a:solidFill>
            <a:latin typeface="Gill Sans MT"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47624</xdr:colOff>
      <xdr:row>11</xdr:row>
      <xdr:rowOff>76201</xdr:rowOff>
    </xdr:from>
    <xdr:to>
      <xdr:col>1</xdr:col>
      <xdr:colOff>771525</xdr:colOff>
      <xdr:row>11</xdr:row>
      <xdr:rowOff>247650</xdr:rowOff>
    </xdr:to>
    <xdr:sp macro="" textlink="">
      <xdr:nvSpPr>
        <xdr:cNvPr id="2" name="Rectangle 1">
          <a:extLst>
            <a:ext uri="{FF2B5EF4-FFF2-40B4-BE49-F238E27FC236}">
              <a16:creationId xmlns:a16="http://schemas.microsoft.com/office/drawing/2014/main" id="{00000000-0008-0000-0B00-000002000000}"/>
            </a:ext>
          </a:extLst>
        </xdr:cNvPr>
        <xdr:cNvSpPr/>
      </xdr:nvSpPr>
      <xdr:spPr>
        <a:xfrm>
          <a:off x="1314449" y="2771776"/>
          <a:ext cx="723901" cy="171449"/>
        </a:xfrm>
        <a:prstGeom prst="rect">
          <a:avLst/>
        </a:prstGeom>
        <a:solidFill>
          <a:schemeClr val="bg1">
            <a:lumMod val="9500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rIns="0" rtlCol="0" anchor="ctr"/>
        <a:lstStyle/>
        <a:p>
          <a:pPr algn="ctr"/>
          <a:r>
            <a:rPr lang="en-US" sz="1000">
              <a:solidFill>
                <a:schemeClr val="tx1"/>
              </a:solidFill>
              <a:latin typeface="Gill Sans MT" pitchFamily="34" charset="0"/>
            </a:rPr>
            <a:t>Relief</a:t>
          </a:r>
          <a:endParaRPr lang="en-US" sz="1000" baseline="0">
            <a:solidFill>
              <a:schemeClr val="tx1"/>
            </a:solidFill>
            <a:latin typeface="Gill Sans MT" pitchFamily="34" charset="0"/>
          </a:endParaRPr>
        </a:p>
      </xdr:txBody>
    </xdr:sp>
    <xdr:clientData/>
  </xdr:twoCellAnchor>
  <xdr:twoCellAnchor>
    <xdr:from>
      <xdr:col>1</xdr:col>
      <xdr:colOff>57149</xdr:colOff>
      <xdr:row>11</xdr:row>
      <xdr:rowOff>304801</xdr:rowOff>
    </xdr:from>
    <xdr:to>
      <xdr:col>1</xdr:col>
      <xdr:colOff>781050</xdr:colOff>
      <xdr:row>11</xdr:row>
      <xdr:rowOff>476250</xdr:rowOff>
    </xdr:to>
    <xdr:sp macro="" textlink="">
      <xdr:nvSpPr>
        <xdr:cNvPr id="3" name="Rectangle 2">
          <a:extLst>
            <a:ext uri="{FF2B5EF4-FFF2-40B4-BE49-F238E27FC236}">
              <a16:creationId xmlns:a16="http://schemas.microsoft.com/office/drawing/2014/main" id="{00000000-0008-0000-0B00-000003000000}"/>
            </a:ext>
          </a:extLst>
        </xdr:cNvPr>
        <xdr:cNvSpPr/>
      </xdr:nvSpPr>
      <xdr:spPr>
        <a:xfrm>
          <a:off x="1323974" y="3000376"/>
          <a:ext cx="723901" cy="171449"/>
        </a:xfrm>
        <a:prstGeom prst="rect">
          <a:avLst/>
        </a:prstGeom>
        <a:solidFill>
          <a:srgbClr val="CC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rIns="0" rtlCol="0" anchor="ctr"/>
        <a:lstStyle/>
        <a:p>
          <a:pPr algn="ctr"/>
          <a:r>
            <a:rPr lang="en-US" sz="1000">
              <a:solidFill>
                <a:schemeClr val="tx1"/>
              </a:solidFill>
              <a:latin typeface="Gill Sans MT" pitchFamily="34" charset="0"/>
            </a:rPr>
            <a:t>Recovery</a:t>
          </a:r>
          <a:r>
            <a:rPr lang="en-US" sz="1000" baseline="0">
              <a:solidFill>
                <a:schemeClr val="tx1"/>
              </a:solidFill>
              <a:latin typeface="Gill Sans MT" pitchFamily="34" charset="0"/>
            </a:rPr>
            <a:t> Phase</a:t>
          </a:r>
          <a:endParaRPr lang="en-US" sz="1000">
            <a:solidFill>
              <a:schemeClr val="tx1"/>
            </a:solidFill>
            <a:latin typeface="Gill Sans MT" pitchFamily="34" charset="0"/>
          </a:endParaRPr>
        </a:p>
      </xdr:txBody>
    </xdr:sp>
    <xdr:clientData/>
  </xdr:twoCellAnchor>
  <xdr:twoCellAnchor>
    <xdr:from>
      <xdr:col>1</xdr:col>
      <xdr:colOff>47624</xdr:colOff>
      <xdr:row>11</xdr:row>
      <xdr:rowOff>76201</xdr:rowOff>
    </xdr:from>
    <xdr:to>
      <xdr:col>1</xdr:col>
      <xdr:colOff>771525</xdr:colOff>
      <xdr:row>11</xdr:row>
      <xdr:rowOff>247650</xdr:rowOff>
    </xdr:to>
    <xdr:sp macro="" textlink="">
      <xdr:nvSpPr>
        <xdr:cNvPr id="4" name="Rectangle 3">
          <a:extLst>
            <a:ext uri="{FF2B5EF4-FFF2-40B4-BE49-F238E27FC236}">
              <a16:creationId xmlns:a16="http://schemas.microsoft.com/office/drawing/2014/main" id="{00000000-0008-0000-0B00-000004000000}"/>
            </a:ext>
          </a:extLst>
        </xdr:cNvPr>
        <xdr:cNvSpPr/>
      </xdr:nvSpPr>
      <xdr:spPr>
        <a:xfrm>
          <a:off x="1314449" y="2409826"/>
          <a:ext cx="723901" cy="171449"/>
        </a:xfrm>
        <a:prstGeom prst="rect">
          <a:avLst/>
        </a:prstGeom>
        <a:solidFill>
          <a:schemeClr val="bg1">
            <a:lumMod val="9500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rIns="0" rtlCol="0" anchor="ctr"/>
        <a:lstStyle/>
        <a:p>
          <a:pPr algn="ctr"/>
          <a:r>
            <a:rPr lang="en-US" sz="1000">
              <a:solidFill>
                <a:schemeClr val="tx1"/>
              </a:solidFill>
              <a:latin typeface="Gill Sans MT" pitchFamily="34" charset="0"/>
            </a:rPr>
            <a:t>Relief</a:t>
          </a:r>
          <a:endParaRPr lang="en-US" sz="1000" baseline="0">
            <a:solidFill>
              <a:schemeClr val="tx1"/>
            </a:solidFill>
            <a:latin typeface="Gill Sans MT" pitchFamily="34" charset="0"/>
          </a:endParaRPr>
        </a:p>
      </xdr:txBody>
    </xdr:sp>
    <xdr:clientData/>
  </xdr:twoCellAnchor>
  <xdr:twoCellAnchor>
    <xdr:from>
      <xdr:col>1</xdr:col>
      <xdr:colOff>57149</xdr:colOff>
      <xdr:row>11</xdr:row>
      <xdr:rowOff>304801</xdr:rowOff>
    </xdr:from>
    <xdr:to>
      <xdr:col>1</xdr:col>
      <xdr:colOff>781050</xdr:colOff>
      <xdr:row>11</xdr:row>
      <xdr:rowOff>476250</xdr:rowOff>
    </xdr:to>
    <xdr:sp macro="" textlink="">
      <xdr:nvSpPr>
        <xdr:cNvPr id="5" name="Rectangle 4">
          <a:extLst>
            <a:ext uri="{FF2B5EF4-FFF2-40B4-BE49-F238E27FC236}">
              <a16:creationId xmlns:a16="http://schemas.microsoft.com/office/drawing/2014/main" id="{00000000-0008-0000-0B00-000005000000}"/>
            </a:ext>
          </a:extLst>
        </xdr:cNvPr>
        <xdr:cNvSpPr/>
      </xdr:nvSpPr>
      <xdr:spPr>
        <a:xfrm>
          <a:off x="1323974" y="2638426"/>
          <a:ext cx="723901" cy="171449"/>
        </a:xfrm>
        <a:prstGeom prst="rect">
          <a:avLst/>
        </a:prstGeom>
        <a:solidFill>
          <a:srgbClr val="CC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rIns="0" rtlCol="0" anchor="ctr"/>
        <a:lstStyle/>
        <a:p>
          <a:pPr algn="ctr"/>
          <a:r>
            <a:rPr lang="en-US" sz="1000">
              <a:solidFill>
                <a:schemeClr val="tx1"/>
              </a:solidFill>
              <a:latin typeface="Gill Sans MT" pitchFamily="34" charset="0"/>
            </a:rPr>
            <a:t>Recovery</a:t>
          </a:r>
          <a:r>
            <a:rPr lang="en-US" sz="1000" baseline="0">
              <a:solidFill>
                <a:schemeClr val="tx1"/>
              </a:solidFill>
              <a:latin typeface="Gill Sans MT" pitchFamily="34" charset="0"/>
            </a:rPr>
            <a:t> Phase</a:t>
          </a:r>
          <a:endParaRPr lang="en-US" sz="1000">
            <a:solidFill>
              <a:schemeClr val="tx1"/>
            </a:solidFill>
            <a:latin typeface="Gill Sans MT"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47624</xdr:colOff>
      <xdr:row>11</xdr:row>
      <xdr:rowOff>76201</xdr:rowOff>
    </xdr:from>
    <xdr:to>
      <xdr:col>1</xdr:col>
      <xdr:colOff>771525</xdr:colOff>
      <xdr:row>11</xdr:row>
      <xdr:rowOff>247650</xdr:rowOff>
    </xdr:to>
    <xdr:sp macro="" textlink="">
      <xdr:nvSpPr>
        <xdr:cNvPr id="2" name="Rectangle 1">
          <a:extLst>
            <a:ext uri="{FF2B5EF4-FFF2-40B4-BE49-F238E27FC236}">
              <a16:creationId xmlns:a16="http://schemas.microsoft.com/office/drawing/2014/main" id="{00000000-0008-0000-0C00-000002000000}"/>
            </a:ext>
          </a:extLst>
        </xdr:cNvPr>
        <xdr:cNvSpPr/>
      </xdr:nvSpPr>
      <xdr:spPr>
        <a:xfrm>
          <a:off x="1314449" y="2771776"/>
          <a:ext cx="723901" cy="171449"/>
        </a:xfrm>
        <a:prstGeom prst="rect">
          <a:avLst/>
        </a:prstGeom>
        <a:solidFill>
          <a:schemeClr val="bg1">
            <a:lumMod val="9500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rIns="0" rtlCol="0" anchor="ctr"/>
        <a:lstStyle/>
        <a:p>
          <a:pPr algn="ctr"/>
          <a:r>
            <a:rPr lang="en-US" sz="1000">
              <a:solidFill>
                <a:schemeClr val="tx1"/>
              </a:solidFill>
              <a:latin typeface="Gill Sans MT" pitchFamily="34" charset="0"/>
            </a:rPr>
            <a:t>Relief</a:t>
          </a:r>
          <a:endParaRPr lang="en-US" sz="1000" baseline="0">
            <a:solidFill>
              <a:schemeClr val="tx1"/>
            </a:solidFill>
            <a:latin typeface="Gill Sans MT" pitchFamily="34" charset="0"/>
          </a:endParaRPr>
        </a:p>
      </xdr:txBody>
    </xdr:sp>
    <xdr:clientData/>
  </xdr:twoCellAnchor>
  <xdr:twoCellAnchor>
    <xdr:from>
      <xdr:col>1</xdr:col>
      <xdr:colOff>57149</xdr:colOff>
      <xdr:row>11</xdr:row>
      <xdr:rowOff>304801</xdr:rowOff>
    </xdr:from>
    <xdr:to>
      <xdr:col>1</xdr:col>
      <xdr:colOff>781050</xdr:colOff>
      <xdr:row>11</xdr:row>
      <xdr:rowOff>476250</xdr:rowOff>
    </xdr:to>
    <xdr:sp macro="" textlink="">
      <xdr:nvSpPr>
        <xdr:cNvPr id="3" name="Rectangle 2">
          <a:extLst>
            <a:ext uri="{FF2B5EF4-FFF2-40B4-BE49-F238E27FC236}">
              <a16:creationId xmlns:a16="http://schemas.microsoft.com/office/drawing/2014/main" id="{00000000-0008-0000-0C00-000003000000}"/>
            </a:ext>
          </a:extLst>
        </xdr:cNvPr>
        <xdr:cNvSpPr/>
      </xdr:nvSpPr>
      <xdr:spPr>
        <a:xfrm>
          <a:off x="1323974" y="3000376"/>
          <a:ext cx="723901" cy="171449"/>
        </a:xfrm>
        <a:prstGeom prst="rect">
          <a:avLst/>
        </a:prstGeom>
        <a:solidFill>
          <a:srgbClr val="CC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rIns="0" rtlCol="0" anchor="ctr"/>
        <a:lstStyle/>
        <a:p>
          <a:pPr algn="ctr"/>
          <a:r>
            <a:rPr lang="en-US" sz="1000">
              <a:solidFill>
                <a:schemeClr val="tx1"/>
              </a:solidFill>
              <a:latin typeface="Gill Sans MT" pitchFamily="34" charset="0"/>
            </a:rPr>
            <a:t>Recovery</a:t>
          </a:r>
          <a:r>
            <a:rPr lang="en-US" sz="1000" baseline="0">
              <a:solidFill>
                <a:schemeClr val="tx1"/>
              </a:solidFill>
              <a:latin typeface="Gill Sans MT" pitchFamily="34" charset="0"/>
            </a:rPr>
            <a:t> Phase</a:t>
          </a:r>
          <a:endParaRPr lang="en-US" sz="1000">
            <a:solidFill>
              <a:schemeClr val="tx1"/>
            </a:solidFill>
            <a:latin typeface="Gill Sans MT"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47624</xdr:colOff>
      <xdr:row>11</xdr:row>
      <xdr:rowOff>76201</xdr:rowOff>
    </xdr:from>
    <xdr:to>
      <xdr:col>1</xdr:col>
      <xdr:colOff>771525</xdr:colOff>
      <xdr:row>11</xdr:row>
      <xdr:rowOff>247650</xdr:rowOff>
    </xdr:to>
    <xdr:sp macro="" textlink="">
      <xdr:nvSpPr>
        <xdr:cNvPr id="2" name="Rectangle 1">
          <a:extLst>
            <a:ext uri="{FF2B5EF4-FFF2-40B4-BE49-F238E27FC236}">
              <a16:creationId xmlns:a16="http://schemas.microsoft.com/office/drawing/2014/main" id="{00000000-0008-0000-0D00-000002000000}"/>
            </a:ext>
          </a:extLst>
        </xdr:cNvPr>
        <xdr:cNvSpPr/>
      </xdr:nvSpPr>
      <xdr:spPr>
        <a:xfrm>
          <a:off x="1314449" y="2771776"/>
          <a:ext cx="723901" cy="171449"/>
        </a:xfrm>
        <a:prstGeom prst="rect">
          <a:avLst/>
        </a:prstGeom>
        <a:solidFill>
          <a:schemeClr val="bg1">
            <a:lumMod val="9500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rIns="0" rtlCol="0" anchor="ctr"/>
        <a:lstStyle/>
        <a:p>
          <a:pPr algn="ctr"/>
          <a:r>
            <a:rPr lang="en-US" sz="1000">
              <a:solidFill>
                <a:schemeClr val="tx1"/>
              </a:solidFill>
              <a:latin typeface="Gill Sans MT" pitchFamily="34" charset="0"/>
            </a:rPr>
            <a:t>Relief</a:t>
          </a:r>
          <a:endParaRPr lang="en-US" sz="1000" baseline="0">
            <a:solidFill>
              <a:schemeClr val="tx1"/>
            </a:solidFill>
            <a:latin typeface="Gill Sans MT" pitchFamily="34" charset="0"/>
          </a:endParaRPr>
        </a:p>
      </xdr:txBody>
    </xdr:sp>
    <xdr:clientData/>
  </xdr:twoCellAnchor>
  <xdr:twoCellAnchor>
    <xdr:from>
      <xdr:col>1</xdr:col>
      <xdr:colOff>57149</xdr:colOff>
      <xdr:row>11</xdr:row>
      <xdr:rowOff>304801</xdr:rowOff>
    </xdr:from>
    <xdr:to>
      <xdr:col>1</xdr:col>
      <xdr:colOff>781050</xdr:colOff>
      <xdr:row>11</xdr:row>
      <xdr:rowOff>476250</xdr:rowOff>
    </xdr:to>
    <xdr:sp macro="" textlink="">
      <xdr:nvSpPr>
        <xdr:cNvPr id="3" name="Rectangle 2">
          <a:extLst>
            <a:ext uri="{FF2B5EF4-FFF2-40B4-BE49-F238E27FC236}">
              <a16:creationId xmlns:a16="http://schemas.microsoft.com/office/drawing/2014/main" id="{00000000-0008-0000-0D00-000003000000}"/>
            </a:ext>
          </a:extLst>
        </xdr:cNvPr>
        <xdr:cNvSpPr/>
      </xdr:nvSpPr>
      <xdr:spPr>
        <a:xfrm>
          <a:off x="1323974" y="3000376"/>
          <a:ext cx="723901" cy="171449"/>
        </a:xfrm>
        <a:prstGeom prst="rect">
          <a:avLst/>
        </a:prstGeom>
        <a:solidFill>
          <a:srgbClr val="CCFF99"/>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rIns="0" rtlCol="0" anchor="ctr"/>
        <a:lstStyle/>
        <a:p>
          <a:pPr algn="ctr"/>
          <a:r>
            <a:rPr lang="en-US" sz="1000">
              <a:solidFill>
                <a:schemeClr val="tx1"/>
              </a:solidFill>
              <a:latin typeface="Gill Sans MT" pitchFamily="34" charset="0"/>
            </a:rPr>
            <a:t>Recovery</a:t>
          </a:r>
          <a:r>
            <a:rPr lang="en-US" sz="1000" baseline="0">
              <a:solidFill>
                <a:schemeClr val="tx1"/>
              </a:solidFill>
              <a:latin typeface="Gill Sans MT" pitchFamily="34" charset="0"/>
            </a:rPr>
            <a:t> Phase</a:t>
          </a:r>
          <a:endParaRPr lang="en-US" sz="1000">
            <a:solidFill>
              <a:schemeClr val="tx1"/>
            </a:solidFill>
            <a:latin typeface="Gill Sans MT"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op3.ncsc.dni.us/My%20Documents/NCSC/Macedonia/Business%20Proposal/NCSC%20Macedonia%20Budget--internal%20final%203-21-02%207%20p.m.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Finance\39.%20SFA%20reports\FY%2012\June2012\CSOM%20-%20SFA%20-%202012-0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mukabi.CO/Local%20Settings/Temporary%20Internet%20Files/Content.Outlook/V0VT5JLE/CARE%20Pamodzi%20Grants%20Contracts%20and%20Investments%20Conversion%20Localization.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mcatorfil01\Department\Dossier%20Jiyel\desktop\Modeles%20de%20simulation\Requ&#234;te%20GBAYE\CDMT_EDUC_VERS_BOBO_MAI%20-%20Copy.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My%20Documents/SharePoint%20Drafts/Procure%20to%20Pay%20Conversion%20Templates%20v1%20%200811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Estela/Pamodzi/Design%20Workshop/Localization%20Round%202/Ship%20To%20Location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msylvere/AppData/Local/Microsoft/Windows/Temporary%20Internet%20Files/Content.Outlook/KL087ECM/Proposals%20Budgets/HPF%20Guit%20Y2%20FY15_US728_TCAOSS0003.xlsx"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QF-72-04-1%20(A)%20Tranfer%20request%20form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Care%20South%20Sudan/AppData/Local/Temp/Temp1_Revised%20HPF%20Document.zip/Revised%20HPF%20Document/Copy%20of%20Budget%20Pariang%20%20Final%200615201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hamed/Documents/Hamed/travel/South%20Sudan/Budget/HPF%20budgets%20from%20drive%20C/James%20budgets/HPF_REVISED%20BUDGET%20FOR%20MAYOM%2024.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hehaguefs1\data\DRR%20Programme\(5)%20OTHER\(MFS004N)%20PfR\4.%20Reports\1st%20Annual%20Report%20Jan-Dec%202011\Total%20reporting%20to%20NLRC\MFS2%20PfR%20alliance%20reporting%20Jan-Dec%202011%20CARE%20RJ650%20version%2019-3-20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y%20Documents/NCSC/Macedonia/Business%20Proposal/NCSC%20Macedonia%20Budget--internal%20final%203-21-02%207%20p.m.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ecatinoy/Dropbox/FY15%20Budget/COs/ASIA/BGD_Att%20A.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MacBook/AppData/Local/Microsoft/Windows/Temporary%20Internet%20Files/Content.Outlook/UPW81KYL/CARE%20SS_Grant%20Tracker_November%202016.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Valentina/Documents/8.%20Staffing/Workplans%20and%20MMRs/4.%20MMRs/Copy%20of%20CARE%20SS_Grant%20Tracker_Jan%20%202017-1.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MacBook/AppData/Local/Microsoft/Windows/Temporary%20Internet%20Files/Content.Outlook/UPW81KYL/Copy%20of%20Grant%20Tracker%20-%20Consolidated.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Admin/AppData/Local/Microsoft/Windows/INetCache/Content.Outlook/K9X0OLAP/Copy%20of%20Grant%20Tracker%20-%20Consolidated%20(00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M&amp;E/Desktop/CARE%20DEC%20Phase%201_Output_SSD_EACA17%20-300517%20(2).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CARE%20SOUTH%20SUDAN/AppData/Roaming/Microsoft/Excel/HPF%20Countract%20@%20Precurment%20Plan%202013/Budget%20Approved%20for%205%20counties/Appendix%20A5%20-%20Budget%20Pariang%20%20Final%200615201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Unesco-lvecqgye\serveur\Documents%20and%20Settings\Administrateur\Mes%20documents\UnescoKokou\fiches\Algeri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My%20Documents/CARE%20SOUTH%20SUDAN%202007/Finance/Budgets/FY%2008/BMZ%20CARE%20Deutchland/Proposal%20Development%20-%20April%2008/CARE%20BMZ%20detailed%20budget%202008%20-%20James%20Comments%2028040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C/Users/jonfonseca/AppData/Local/Microsoft/Windows/Temporary%20Internet%20Files/Content.Outlook/0K6SDQ7L/Reporting%20Inventory%20Template%20Master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Documents%20and%20Settings\salvaleon\Local%20Settings\Temporary%20Internet%20Files\OLK8A\0%20USG%20&amp;%20Program%20Support\00%20U.S.A.I.D\SF272\FY2001\FRLC%20DEC-00%20for%20FY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jonfonseca/AppData/Local/Microsoft/Windows/Temporary%20Internet%20Files/Content.Outlook/0K6SDQ7L/Reporting%20Inventory%20Template%20Master3.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Documents%20and%20Settings/mcgurk/Local%20Settings/Temporary%20Internet%20Files/OLK56/Proposals/FY2007/UN%20Workplan%202007/CARE%20Emerg%20WP2007%20Project%20Sheets3%20S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Documents%20and%20Settings/teufeil/Local%20Settings/Temporary%20Internet%20Files/OLK97/PVD%20BUDGET%20-%20fina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Admin/AppData/Local/Microsoft/Windows/INetCache/Content.Outlook/K9X0OLAP/CARE%20SS_Grant%20Traker_May%202017_JC.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Henry/Desktop/CARE%20SS_Grant%20Tracker_October%202016%20(Autosave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Admin/AppData/Local/Microsoft/Windows/INetCache/Content.Outlook/K9X0OLAP/GRANT%20TRACKER_ARC_April_2017.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Users/Admin/Desktop/Grants%20Tracker%20&#8211;%20APRIL%202017%20&#8211;10-05-17.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H:\GRANT%20TRACKER%202017%20-%20CONSOLIDATED-%2031-01-17%20(Autosaved).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Admin/AppData/Local/Microsoft/Windows/INetCache/Content.Outlook/K9X0OLAP/Grants%20Tracker%20%20APRIL%202017%2010-05-17%20(4).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Users/Admin/AppData/Local/Microsoft/Windows/INetCache/Content.Outlook/K9X0OLAP/Grants%20Tracker%20Updated%2013.05.2017%20(0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BUSOPS/CEP/Rate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Users/Admin/Desktop/SRH/GRANT%20TRACKER%20-%20SRH.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Users/Admin/AppData/Local/Microsoft/Windows/INetCache/Content.Outlook/K9X0OLAP/Grants%20Tracker%20Updated%2011.05.2017.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Users/Admin/AppData/Local/Microsoft/Windows/INetCache/Content.Outlook/K9X0OLAP/GRANT%20TRACKER%20CONSOLIDATED-%204-05-17%20%20%20FAO-UNS%20(003).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Users/user/AppData/Local/Microsoft/Windows/INetCache/Content.Outlook/RSGSSEEO/CARE%20SS_Grant%20Traker_July%202017_JC.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mcatorfil01\Department\Users\Jiyel\Downloads\BDBE%202007%20SEPT%202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NANCE/JOHN/John%202002/Balance%20Sheet%20ACS/Gratuity%20Revalu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Afework\Documents\Handover\Active%20FY-12&amp;13%20Grants%20and%20Contracts\41.TCA0SS0003_US728%20HPF%20Guit\2%20Approved%20Budget\Donor%20Budget\Appendix%20A5%20-%20Budget%20Mayom%20%20Final%200613201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wahab/AppData/Local/Microsoft/Windows/Temporary%20Internet%20Files/Content.Outlook/PHBHJB5I/May'12FinReport/Apr12FinRep/DOCUME~1/Kiki/LOCALS~1/Temp/notesE1EF34/Copy%20of%20CSC_NP_RCHCME_1_2007111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Bruce\data\International%20Programs\Country%20Programs\Project%20Accounting\Interest\FY%2009-10\Mar%202010\NLM%20%20Int%20Calc%20Mar%20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SC SUMMARY"/>
      <sheetName val="NCSC DETAIL"/>
      <sheetName val="Schedule A"/>
      <sheetName val="Schedule B"/>
      <sheetName val="IPA"/>
      <sheetName val="SB ESTIMATE"/>
    </sheetNames>
    <sheetDataSet>
      <sheetData sheetId="0"/>
      <sheetData sheetId="1"/>
      <sheetData sheetId="2" refreshError="1"/>
      <sheetData sheetId="3"/>
      <sheetData sheetId="4"/>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1 TB101"/>
      <sheetName val="SCH 2 Balance Sheet Exc"/>
      <sheetName val="SCH 3 Opposite Balance Sheet "/>
      <sheetName val="SCH 4 Account Fluctuation "/>
      <sheetName val="Account Cleanup_Stats.rpt"/>
      <sheetName val="SCH 9 Somali"/>
      <sheetName val="SCH 9 South Sudan"/>
      <sheetName val="SCH 9 Somalia"/>
      <sheetName val="Schedule 13"/>
      <sheetName val="1051"/>
      <sheetName val="1220"/>
      <sheetName val="1303"/>
      <sheetName val="1304"/>
      <sheetName val="1310"/>
      <sheetName val="1312"/>
      <sheetName val="1313"/>
      <sheetName val="1331"/>
      <sheetName val="1332"/>
      <sheetName val="1340"/>
      <sheetName val="1341"/>
      <sheetName val="1342"/>
      <sheetName val="1343"/>
      <sheetName val="1390"/>
      <sheetName val="1400"/>
      <sheetName val="1402"/>
      <sheetName val="1420"/>
      <sheetName val="1422"/>
      <sheetName val="1900"/>
      <sheetName val="1900 SOM USA"/>
      <sheetName val="1700-1758 "/>
      <sheetName val="2000"/>
      <sheetName val="2020"/>
      <sheetName val="2021"/>
      <sheetName val="2040"/>
      <sheetName val="2042"/>
      <sheetName val="2376"/>
      <sheetName val="2220"/>
      <sheetName val="2342"/>
      <sheetName val="2402 "/>
      <sheetName val="2408"/>
      <sheetName val="2409"/>
      <sheetName val="2410"/>
      <sheetName val="2412"/>
      <sheetName val="2440"/>
      <sheetName val="2442"/>
      <sheetName val="Net Assets"/>
      <sheetName val="PAR Vs Accrue"/>
    </sheetNames>
    <sheetDataSet>
      <sheetData sheetId="0">
        <row r="15">
          <cell r="G15" t="str">
            <v>Period CB</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Grants"/>
      <sheetName val="Instructions"/>
      <sheetName val="I. Revenue Recognition CI"/>
      <sheetName val="II. FundRaising CI"/>
      <sheetName val="III.a Fund Code Relationship CI"/>
      <sheetName val="III.b Fund Code Relationship CO"/>
      <sheetName val="IV.Parent Awards"/>
      <sheetName val="V.Child Awards"/>
      <sheetName val="VI.Donor Obligations"/>
      <sheetName val="VII.Program Association"/>
      <sheetName val="VIII.Cost Pool Allocations"/>
      <sheetName val="IX.Non-Grant_Non-Contract"/>
      <sheetName val="X.Investments"/>
      <sheetName val="XI.SubAward(To non CARE entity)"/>
      <sheetName val="XII.Match"/>
      <sheetName val="XIII.Detailed Donor Info"/>
      <sheetName val="XIV a. Budgeting"/>
      <sheetName val="XIV b. Salaries Examp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7">
          <cell r="X7" t="str">
            <v>CFDA Number and Title</v>
          </cell>
        </row>
        <row r="8">
          <cell r="X8" t="str">
            <v>10.606  Food for Progress (H)</v>
          </cell>
        </row>
        <row r="9">
          <cell r="X9" t="str">
            <v>10.607  Section 416(b)(H)</v>
          </cell>
        </row>
        <row r="10">
          <cell r="X10" t="str">
            <v>17.005  Compensation and Working Conditions (B,L)</v>
          </cell>
        </row>
        <row r="11">
          <cell r="X11" t="str">
            <v>17.503 Occupational Safety and Health - State Program</v>
          </cell>
        </row>
        <row r="12">
          <cell r="X12" t="str">
            <v>19.511  Overseas Refugee Assistance Programs for East Asia (B)</v>
          </cell>
        </row>
        <row r="13">
          <cell r="X13" t="str">
            <v>19.517  Overseas Refugee Assistance Programs for Africa (B)</v>
          </cell>
        </row>
        <row r="14">
          <cell r="X14" t="str">
            <v>19.519  Overseas Refugee Assistance Program for Near East and South Asia (B)</v>
          </cell>
        </row>
        <row r="15">
          <cell r="X15" t="str">
            <v>19.522  Overseas Refugee Assistance Programs for Strategic Global Priorities (B)</v>
          </cell>
        </row>
        <row r="16">
          <cell r="X16" t="str">
            <v>93.067  Global AIDS (B)</v>
          </cell>
        </row>
        <row r="17">
          <cell r="X17" t="str">
            <v>93.283  Centers for Disease Control and Prevention-Investigations and Technical Assistance</v>
          </cell>
        </row>
        <row r="18">
          <cell r="X18" t="str">
            <v>93.865  Child Health and Human Development Extramural Research (B)</v>
          </cell>
        </row>
        <row r="19">
          <cell r="X19" t="str">
            <v>93.939  HIV Prevention Activities-Non-Governmental Organization Based (B)</v>
          </cell>
        </row>
        <row r="20">
          <cell r="X20" t="str">
            <v>93.941  HIV Demonstration, Research, Public and Professional Education Projects (B)</v>
          </cell>
        </row>
        <row r="21">
          <cell r="X21" t="str">
            <v>98.001  USAID Foreign Assistance for Programs Overseas (B)</v>
          </cell>
        </row>
        <row r="22">
          <cell r="X22" t="str">
            <v>98.002  Cooperative Development Program (CDP) (B)</v>
          </cell>
        </row>
        <row r="23">
          <cell r="X23" t="str">
            <v>98.007  Food for Peace Development Assistance Program (DAP) (B,H)</v>
          </cell>
        </row>
        <row r="24">
          <cell r="X24" t="str">
            <v>98.008  Food for Peace Emergency Program (EP) (B,H)</v>
          </cell>
        </row>
        <row r="25">
          <cell r="X25" t="str">
            <v>98.011  Global Development Alliance (B)</v>
          </cell>
        </row>
      </sheetData>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
      <sheetName val="Sc000"/>
      <sheetName val="Sc001"/>
      <sheetName val="Sc002"/>
      <sheetName val="Sc003"/>
      <sheetName val="Sc004"/>
      <sheetName val="Sc005"/>
      <sheetName val="Sc006"/>
      <sheetName val="Sc007"/>
      <sheetName val="Sc008"/>
      <sheetName val="Sc008Mamyss_sos"/>
      <sheetName val="Feuil2"/>
      <sheetName val="SYNTHESE BESOINS PHYSIQUES"/>
      <sheetName val="Sc008Mamyss1"/>
      <sheetName val="Synthese cdmt"/>
      <sheetName val="cdmt"/>
      <sheetName val="Financements extérieurs"/>
      <sheetName val="Sc008Mamyss2"/>
      <sheetName val="Sc008Mamyss3"/>
      <sheetName val="Sc008Mamyss4"/>
      <sheetName val="Feuil1"/>
      <sheetName val="Synthese cdmt (2)"/>
      <sheetName val="Synthese cdmt (usd)"/>
      <sheetName val="Récap"/>
      <sheetName val="Sc007 INSD"/>
      <sheetName val="Sc PDDEB"/>
      <sheetName val="Sc000a"/>
      <sheetName val="Sc008a"/>
      <sheetName val="Pop"/>
      <sheetName val="Finances"/>
      <sheetName val="Sheet6"/>
      <sheetName val="Sc007 INSD2"/>
      <sheetName val="Sc007 rev"/>
      <sheetName val="planning"/>
      <sheetName val="Commentaires"/>
      <sheetName val="Blad1cours change (2)"/>
      <sheetName val="Blad1cours change"/>
      <sheetName val="Sc008Mamyss1 save basic"/>
      <sheetName val="Inv MESR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B3">
            <v>410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Vendor Clean Up Guidelines"/>
      <sheetName val="Scala Vendor Analysis Reporting"/>
      <sheetName val="Vendor Information Instructions"/>
      <sheetName val=" Vendor Input Template"/>
      <sheetName val="Data Elements-Hide Tab"/>
      <sheetName val="Vendor Naming Standard"/>
      <sheetName val="Ship-To Loc Instructions"/>
      <sheetName val="Ship-To Locations Input Temp"/>
      <sheetName val="Ship-to Location data"/>
    </sheetNames>
    <sheetDataSet>
      <sheetData sheetId="0"/>
      <sheetData sheetId="1"/>
      <sheetData sheetId="2"/>
      <sheetData sheetId="3"/>
      <sheetData sheetId="4"/>
      <sheetData sheetId="5">
        <row r="1">
          <cell r="D1" t="str">
            <v>Other</v>
          </cell>
        </row>
        <row r="2">
          <cell r="A2" t="str">
            <v>Consultant</v>
          </cell>
          <cell r="B2" t="str">
            <v>Cash</v>
          </cell>
          <cell r="D2" t="str">
            <v>ABW - Aruba</v>
          </cell>
          <cell r="E2" t="str">
            <v>Aruba</v>
          </cell>
          <cell r="F2" t="str">
            <v>Yes</v>
          </cell>
          <cell r="J2" t="str">
            <v>Not Applicable</v>
          </cell>
          <cell r="M2" t="str">
            <v>DUE NOW - Payments are due upon receipt</v>
          </cell>
        </row>
        <row r="3">
          <cell r="A3" t="str">
            <v>Employee</v>
          </cell>
          <cell r="B3" t="str">
            <v>System Check</v>
          </cell>
          <cell r="D3" t="str">
            <v>AFG - Afghanistan</v>
          </cell>
          <cell r="E3" t="str">
            <v>Afghanistan</v>
          </cell>
          <cell r="F3" t="str">
            <v>No</v>
          </cell>
          <cell r="I3" t="str">
            <v>AED - United Arab Emirates Dirham</v>
          </cell>
          <cell r="J3" t="str">
            <v>AED - United Arab Emirates Dirham</v>
          </cell>
          <cell r="K3" t="str">
            <v>US-based NGO</v>
          </cell>
          <cell r="L3" t="str">
            <v>Consortium</v>
          </cell>
          <cell r="M3" t="str">
            <v>N7 - Payments are due within 7 days of posted invoice date</v>
          </cell>
        </row>
        <row r="4">
          <cell r="A4" t="str">
            <v>Subrecipient</v>
          </cell>
          <cell r="B4" t="str">
            <v>Manual Check</v>
          </cell>
          <cell r="D4" t="str">
            <v>AGO - Angola</v>
          </cell>
          <cell r="E4" t="str">
            <v>Angola</v>
          </cell>
          <cell r="I4" t="str">
            <v>AFA - Afghani</v>
          </cell>
          <cell r="J4" t="str">
            <v>AFA - Afghani</v>
          </cell>
          <cell r="K4" t="str">
            <v>International non-US-based NGO</v>
          </cell>
          <cell r="L4" t="str">
            <v>Joint Venture</v>
          </cell>
          <cell r="M4" t="str">
            <v>N10  - Payments are due within 10 days of posted invoice date</v>
          </cell>
        </row>
        <row r="5">
          <cell r="A5" t="str">
            <v>Supplier -Advertising &amp; Marketing</v>
          </cell>
          <cell r="B5" t="str">
            <v>ACH - Automated Clearing House</v>
          </cell>
          <cell r="D5" t="str">
            <v>AIA - Anguilla</v>
          </cell>
          <cell r="E5" t="str">
            <v>Anguilla</v>
          </cell>
          <cell r="F5" t="str">
            <v>Yes</v>
          </cell>
          <cell r="I5" t="str">
            <v>AFN - Afghani</v>
          </cell>
          <cell r="J5" t="str">
            <v>AFN - Afghani</v>
          </cell>
          <cell r="K5" t="str">
            <v>Local NGO</v>
          </cell>
          <cell r="L5" t="str">
            <v>Network</v>
          </cell>
          <cell r="M5" t="str">
            <v>N15 - Payments are due within 15 days of posted invoice date</v>
          </cell>
        </row>
        <row r="6">
          <cell r="A6" t="str">
            <v>Supplier -Agricultural Products</v>
          </cell>
          <cell r="B6" t="str">
            <v>EFT - Electronic Fund Transfers/telegraphic transfers</v>
          </cell>
          <cell r="D6" t="str">
            <v>ALB - Albania</v>
          </cell>
          <cell r="E6" t="str">
            <v>Albania</v>
          </cell>
          <cell r="F6" t="str">
            <v>No</v>
          </cell>
          <cell r="I6" t="str">
            <v>ALK - Old Lek</v>
          </cell>
          <cell r="J6" t="str">
            <v>ALK - Old Lek</v>
          </cell>
          <cell r="K6" t="str">
            <v>Community-based Organization</v>
          </cell>
          <cell r="L6" t="str">
            <v>Program/Implementing Partner</v>
          </cell>
          <cell r="M6" t="str">
            <v>N30 - Payments are due within 30 days of posted invoice date</v>
          </cell>
        </row>
        <row r="7">
          <cell r="A7" t="str">
            <v>Supplier - Animal Husbandry &amp; Fishery</v>
          </cell>
          <cell r="B7" t="str">
            <v>Wire Transfer</v>
          </cell>
          <cell r="D7" t="str">
            <v>AND - Andorra</v>
          </cell>
          <cell r="E7" t="str">
            <v>Andorra</v>
          </cell>
          <cell r="F7" t="str">
            <v>not applicable</v>
          </cell>
          <cell r="I7" t="str">
            <v>ALL - Lek</v>
          </cell>
          <cell r="J7" t="str">
            <v>ALL - Lek</v>
          </cell>
          <cell r="K7" t="str">
            <v>For Profit Organization</v>
          </cell>
          <cell r="L7" t="str">
            <v>Grantor/Grantee</v>
          </cell>
          <cell r="M7" t="str">
            <v>N45 - Payments are due within 45 days of  posted invoice date</v>
          </cell>
        </row>
        <row r="8">
          <cell r="A8" t="str">
            <v>Supplier - Audio-Visual Equipment</v>
          </cell>
          <cell r="D8" t="str">
            <v>ANT - Netherlands Antilles</v>
          </cell>
          <cell r="E8" t="str">
            <v>Netherlands Antilles</v>
          </cell>
          <cell r="I8" t="str">
            <v>ANG - Netherlands Antilles Guilder</v>
          </cell>
          <cell r="J8" t="str">
            <v>ANG - Netherlands Antilles Guilder</v>
          </cell>
          <cell r="K8" t="str">
            <v>Research Institute/University</v>
          </cell>
          <cell r="M8" t="str">
            <v>2%10N30 - Payments are due within 30 days, 2% discount is calculated when paid within 10 days of posted invoice date</v>
          </cell>
        </row>
        <row r="9">
          <cell r="A9" t="str">
            <v>Supplier - Building/Facility Maintenance</v>
          </cell>
          <cell r="D9" t="str">
            <v>ARE - United Arab Emirates</v>
          </cell>
          <cell r="E9" t="str">
            <v>United Arab Emirates</v>
          </cell>
          <cell r="I9" t="str">
            <v>AOA - Kwanza</v>
          </cell>
          <cell r="J9" t="str">
            <v>AOA - Kwanza</v>
          </cell>
          <cell r="K9" t="str">
            <v>National Government</v>
          </cell>
          <cell r="M9" t="str">
            <v>Other</v>
          </cell>
        </row>
        <row r="10">
          <cell r="A10" t="str">
            <v>Supplier - Catering</v>
          </cell>
          <cell r="D10" t="str">
            <v>ARG - Argentina</v>
          </cell>
          <cell r="E10" t="str">
            <v>Argentina</v>
          </cell>
          <cell r="I10" t="str">
            <v>AOR - Kwanza Reajustado</v>
          </cell>
          <cell r="J10" t="str">
            <v>AOR - Kwanza Reajustado</v>
          </cell>
          <cell r="K10" t="str">
            <v>Regional Government</v>
          </cell>
        </row>
        <row r="11">
          <cell r="A11" t="str">
            <v>Supplier - Communications</v>
          </cell>
          <cell r="D11" t="str">
            <v>ARM - Armenia</v>
          </cell>
          <cell r="E11" t="str">
            <v>Armenia</v>
          </cell>
          <cell r="I11" t="str">
            <v>ARS - Argentine Peso</v>
          </cell>
          <cell r="J11" t="str">
            <v>ARS - Argentine Peso</v>
          </cell>
          <cell r="K11" t="str">
            <v>Local Government</v>
          </cell>
        </row>
        <row r="12">
          <cell r="A12" t="str">
            <v>Supplier - Computer Hardware</v>
          </cell>
          <cell r="D12" t="str">
            <v>ASM - American Samoa</v>
          </cell>
          <cell r="E12" t="str">
            <v>American Samoa</v>
          </cell>
          <cell r="I12" t="str">
            <v>ATS - Schilling</v>
          </cell>
          <cell r="J12" t="str">
            <v>ATS - Schilling</v>
          </cell>
        </row>
        <row r="13">
          <cell r="A13" t="str">
            <v>Supplier - Computer Software</v>
          </cell>
          <cell r="D13" t="str">
            <v>ATA - Antarctica</v>
          </cell>
          <cell r="E13" t="str">
            <v>Antarctica</v>
          </cell>
          <cell r="I13" t="str">
            <v>AUD - Australian Dollar</v>
          </cell>
          <cell r="J13" t="str">
            <v>AUD - Australian Dollar</v>
          </cell>
        </row>
        <row r="14">
          <cell r="A14" t="str">
            <v>Supplier - Construction Eqpt &amp; Materials</v>
          </cell>
          <cell r="D14" t="str">
            <v>ATF - French Southern Territories</v>
          </cell>
          <cell r="E14" t="str">
            <v>French Southern Territories</v>
          </cell>
          <cell r="I14" t="str">
            <v>AWG - Aruban Guilder</v>
          </cell>
          <cell r="J14" t="str">
            <v>AWG - Aruban Guilder</v>
          </cell>
        </row>
        <row r="15">
          <cell r="A15" t="str">
            <v>Supplier - Electrical Equipment</v>
          </cell>
          <cell r="D15" t="str">
            <v>ATG - Antigua and Barbuda</v>
          </cell>
          <cell r="E15" t="str">
            <v>Antigua and Barbuda</v>
          </cell>
          <cell r="I15" t="str">
            <v>AZN - Azerbaijanian Manat</v>
          </cell>
          <cell r="J15" t="str">
            <v>AZN - Azerbaijanian Manat</v>
          </cell>
          <cell r="K15" t="str">
            <v>Emerging Small Business</v>
          </cell>
        </row>
        <row r="16">
          <cell r="A16" t="str">
            <v>Supplier - Food</v>
          </cell>
          <cell r="D16" t="str">
            <v>AUS - Australia</v>
          </cell>
          <cell r="E16" t="str">
            <v>Australia</v>
          </cell>
          <cell r="I16" t="str">
            <v>BAD - Dinar</v>
          </cell>
          <cell r="J16" t="str">
            <v>BAD - Dinar</v>
          </cell>
          <cell r="K16" t="str">
            <v>Women-Owned Business</v>
          </cell>
        </row>
        <row r="17">
          <cell r="A17" t="str">
            <v>Supplier - Facility Leases</v>
          </cell>
          <cell r="D17" t="str">
            <v>AUT - Austria</v>
          </cell>
          <cell r="E17" t="str">
            <v>Austria</v>
          </cell>
          <cell r="I17" t="str">
            <v>BAM - Convertible Marks</v>
          </cell>
          <cell r="J17" t="str">
            <v>BAM - Convertible Marks</v>
          </cell>
          <cell r="K17" t="str">
            <v>Veteran Owned</v>
          </cell>
        </row>
        <row r="18">
          <cell r="A18" t="str">
            <v>Supplier - Insurance</v>
          </cell>
          <cell r="D18" t="str">
            <v>AZE - Azerbaijan</v>
          </cell>
          <cell r="E18" t="str">
            <v>Azerbaijan</v>
          </cell>
          <cell r="I18" t="str">
            <v>BBD - Barbados Dollar</v>
          </cell>
          <cell r="J18" t="str">
            <v>BBD - Barbados Dollar</v>
          </cell>
          <cell r="K18" t="str">
            <v>Disabled</v>
          </cell>
        </row>
        <row r="19">
          <cell r="A19" t="str">
            <v>Supplier - Household Eqpt &amp; Materials</v>
          </cell>
          <cell r="D19" t="str">
            <v>BDI - Burundi</v>
          </cell>
          <cell r="E19" t="str">
            <v>Burundi</v>
          </cell>
          <cell r="I19" t="str">
            <v>BDT - Taka</v>
          </cell>
          <cell r="J19" t="str">
            <v>BDT - Taka</v>
          </cell>
          <cell r="K19" t="str">
            <v>Minority Owned</v>
          </cell>
        </row>
        <row r="20">
          <cell r="A20" t="str">
            <v>Supplier - Logistics</v>
          </cell>
          <cell r="D20" t="str">
            <v>BEL - Belgium</v>
          </cell>
          <cell r="E20" t="str">
            <v>Belgium</v>
          </cell>
          <cell r="I20" t="str">
            <v>BEC - Convertible Franc</v>
          </cell>
          <cell r="J20" t="str">
            <v>BEC - Convertible Franc</v>
          </cell>
          <cell r="K20" t="str">
            <v>HUB Zone</v>
          </cell>
        </row>
        <row r="21">
          <cell r="A21" t="str">
            <v>Supplier - Medical Eqpt &amp; Supplies</v>
          </cell>
          <cell r="D21" t="str">
            <v>BEN - Benin</v>
          </cell>
          <cell r="E21" t="str">
            <v>Benin</v>
          </cell>
          <cell r="I21" t="str">
            <v>BEF - Belgian Franc</v>
          </cell>
          <cell r="J21" t="str">
            <v>BEF - Belgian Franc</v>
          </cell>
          <cell r="K21" t="str">
            <v>Native American</v>
          </cell>
        </row>
        <row r="22">
          <cell r="A22" t="str">
            <v>Supplier - Office Supplies</v>
          </cell>
          <cell r="D22" t="str">
            <v>BFA - Burkina Faso</v>
          </cell>
          <cell r="E22" t="str">
            <v>Burkina Faso</v>
          </cell>
          <cell r="I22" t="str">
            <v>BEL - Financial Belgian Franc</v>
          </cell>
          <cell r="J22" t="str">
            <v>BEL - Financial Belgian Franc</v>
          </cell>
        </row>
        <row r="23">
          <cell r="A23" t="str">
            <v>Supplier - Postage &amp; Delivery</v>
          </cell>
          <cell r="D23" t="str">
            <v>BGD - Bangladesh</v>
          </cell>
          <cell r="E23" t="str">
            <v>Bangladesh</v>
          </cell>
          <cell r="I23" t="str">
            <v>BGN - Bulgarian LEV</v>
          </cell>
          <cell r="J23" t="str">
            <v>BGN - Bulgarian LEV</v>
          </cell>
        </row>
        <row r="24">
          <cell r="A24" t="str">
            <v>Supplier - Printing</v>
          </cell>
          <cell r="D24" t="str">
            <v>BGR - Bulgaria</v>
          </cell>
          <cell r="E24" t="str">
            <v>Bulgaria</v>
          </cell>
          <cell r="I24" t="str">
            <v>BHD - Bahraini Dinar</v>
          </cell>
          <cell r="J24" t="str">
            <v>BHD - Bahraini Dinar</v>
          </cell>
        </row>
        <row r="25">
          <cell r="A25" t="str">
            <v>Supplier - Recreational Items</v>
          </cell>
          <cell r="D25" t="str">
            <v>BHR - Bahrain</v>
          </cell>
          <cell r="E25" t="str">
            <v>Bahrain</v>
          </cell>
          <cell r="I25" t="str">
            <v>BIF - Burundi Franc</v>
          </cell>
          <cell r="J25" t="str">
            <v>BIF - Burundi Franc</v>
          </cell>
        </row>
        <row r="26">
          <cell r="A26" t="str">
            <v>Supplier - Travel Services</v>
          </cell>
          <cell r="D26" t="str">
            <v>BHS - Bahamas</v>
          </cell>
          <cell r="E26" t="str">
            <v>Bahamas</v>
          </cell>
          <cell r="I26" t="str">
            <v>BMD - Bermudian Dollar</v>
          </cell>
          <cell r="J26" t="str">
            <v>BMD - Bermudian Dollar</v>
          </cell>
        </row>
        <row r="27">
          <cell r="A27" t="str">
            <v>Supplier - Vehicles</v>
          </cell>
          <cell r="D27" t="str">
            <v>BIH - Bosnia and Herzegovina</v>
          </cell>
          <cell r="E27" t="str">
            <v>Bosnia and Herzegovina</v>
          </cell>
          <cell r="I27" t="str">
            <v>BND - Brunei Dollar</v>
          </cell>
          <cell r="J27" t="str">
            <v>BND - Brunei Dollar</v>
          </cell>
        </row>
        <row r="28">
          <cell r="A28" t="str">
            <v>Supplier - Water &amp; Sanitation Supplies</v>
          </cell>
          <cell r="D28" t="str">
            <v>BLR - Belarus</v>
          </cell>
          <cell r="E28" t="str">
            <v>Belarus</v>
          </cell>
          <cell r="I28" t="str">
            <v>BOB - Boliviano</v>
          </cell>
          <cell r="J28" t="str">
            <v>BOB - Boliviano</v>
          </cell>
        </row>
        <row r="29">
          <cell r="A29" t="str">
            <v>Financial Institutions</v>
          </cell>
          <cell r="D29" t="str">
            <v>BLZ - Belize</v>
          </cell>
          <cell r="E29" t="str">
            <v>Belize</v>
          </cell>
          <cell r="I29" t="str">
            <v>BOP - Peso</v>
          </cell>
          <cell r="J29" t="str">
            <v>BOP - Peso</v>
          </cell>
        </row>
        <row r="30">
          <cell r="A30" t="str">
            <v>Government Agencies</v>
          </cell>
          <cell r="D30" t="str">
            <v>BMU - Bermuda</v>
          </cell>
          <cell r="E30" t="str">
            <v>Bermuda</v>
          </cell>
          <cell r="I30" t="str">
            <v>BRL - Brazilian Real</v>
          </cell>
          <cell r="J30" t="str">
            <v>BRL - Brazilian Real</v>
          </cell>
        </row>
        <row r="31">
          <cell r="A31" t="str">
            <v>Non Government Agencies</v>
          </cell>
          <cell r="D31" t="str">
            <v>BOL - Bolivia</v>
          </cell>
          <cell r="E31" t="str">
            <v>Bolivia</v>
          </cell>
          <cell r="I31" t="str">
            <v>BSD - Bahamian Dollar</v>
          </cell>
          <cell r="J31" t="str">
            <v>BSD - Bahamian Dollar</v>
          </cell>
        </row>
        <row r="32">
          <cell r="A32" t="str">
            <v>Universities/Colleges</v>
          </cell>
          <cell r="D32" t="str">
            <v>BRA - Brazil</v>
          </cell>
          <cell r="E32" t="str">
            <v>Brazil</v>
          </cell>
          <cell r="I32" t="str">
            <v>BTN - Ngultrum</v>
          </cell>
          <cell r="J32" t="str">
            <v>BTN - Ngultrum</v>
          </cell>
        </row>
        <row r="33">
          <cell r="A33" t="str">
            <v>Deductions/Garnishments</v>
          </cell>
          <cell r="D33" t="str">
            <v>BRB - Barbados</v>
          </cell>
          <cell r="E33" t="str">
            <v>Barbados</v>
          </cell>
          <cell r="I33" t="str">
            <v>BUK - N/A</v>
          </cell>
          <cell r="J33" t="str">
            <v>BUK - N/A</v>
          </cell>
        </row>
        <row r="34">
          <cell r="A34" t="str">
            <v>Refunds Only Vendors</v>
          </cell>
          <cell r="D34" t="str">
            <v>BRN - Brunei Darussalam</v>
          </cell>
          <cell r="E34" t="str">
            <v>Brunei Darussalam</v>
          </cell>
          <cell r="I34" t="str">
            <v>BWP - Pula</v>
          </cell>
          <cell r="J34" t="str">
            <v>BWP - Pula</v>
          </cell>
        </row>
        <row r="35">
          <cell r="A35" t="str">
            <v>General Traders (Stores)</v>
          </cell>
          <cell r="D35" t="str">
            <v>BTN - Bhutan</v>
          </cell>
          <cell r="E35" t="str">
            <v>Bhutan</v>
          </cell>
          <cell r="I35" t="str">
            <v>BYB - Belarussian Ruble</v>
          </cell>
          <cell r="J35" t="str">
            <v>BYB - Belarussian Ruble</v>
          </cell>
        </row>
        <row r="36">
          <cell r="D36" t="str">
            <v>BVT - Bouvet Island</v>
          </cell>
          <cell r="E36" t="str">
            <v>Bouvet Island</v>
          </cell>
          <cell r="I36" t="str">
            <v>BYR - Belarussian Ruble</v>
          </cell>
          <cell r="J36" t="str">
            <v>BYR - Belarussian Ruble</v>
          </cell>
        </row>
        <row r="37">
          <cell r="D37" t="str">
            <v>BWA - Botswana</v>
          </cell>
          <cell r="E37" t="str">
            <v>Botswana</v>
          </cell>
          <cell r="I37" t="str">
            <v>BZD - Belize Dollar</v>
          </cell>
          <cell r="J37" t="str">
            <v>BZD - Belize Dollar</v>
          </cell>
        </row>
        <row r="38">
          <cell r="D38" t="str">
            <v>CAF - Central African Republic</v>
          </cell>
          <cell r="E38" t="str">
            <v>Central African Republic</v>
          </cell>
          <cell r="I38" t="str">
            <v>CAD - Canadian Dollar</v>
          </cell>
          <cell r="J38" t="str">
            <v>CAD - Canadian Dollar</v>
          </cell>
        </row>
        <row r="39">
          <cell r="D39" t="str">
            <v>CAN - Canada</v>
          </cell>
          <cell r="E39" t="str">
            <v>Canada</v>
          </cell>
          <cell r="I39" t="str">
            <v>CDF - Franc Congolais</v>
          </cell>
          <cell r="J39" t="str">
            <v>CDF - Franc Congolais</v>
          </cell>
        </row>
        <row r="40">
          <cell r="D40" t="str">
            <v>CCK - Cocos (Keeling) Islands</v>
          </cell>
          <cell r="E40" t="str">
            <v>Cocos (Keeling) Islands</v>
          </cell>
          <cell r="I40" t="str">
            <v>CHC - WIR Franc</v>
          </cell>
          <cell r="J40" t="str">
            <v>CHC - WIR Franc</v>
          </cell>
        </row>
        <row r="41">
          <cell r="D41" t="str">
            <v>CHE - Switzerland</v>
          </cell>
          <cell r="E41" t="str">
            <v>Switzerland</v>
          </cell>
          <cell r="I41" t="str">
            <v>CHE - WIR Euro</v>
          </cell>
          <cell r="J41" t="str">
            <v>CHE - WIR Euro</v>
          </cell>
        </row>
        <row r="42">
          <cell r="D42" t="str">
            <v>CHL - Chile</v>
          </cell>
          <cell r="E42" t="str">
            <v>Chile</v>
          </cell>
          <cell r="I42" t="str">
            <v>CHF - Swiss Franc</v>
          </cell>
          <cell r="J42" t="str">
            <v>CHF - Swiss Franc</v>
          </cell>
        </row>
        <row r="43">
          <cell r="D43" t="str">
            <v>CHN - China</v>
          </cell>
          <cell r="E43" t="str">
            <v>China</v>
          </cell>
          <cell r="I43" t="str">
            <v>CHW - WIR Franc</v>
          </cell>
          <cell r="J43" t="str">
            <v>CHW - WIR Franc</v>
          </cell>
        </row>
        <row r="44">
          <cell r="D44" t="str">
            <v>CIV - Cote D'Ivoire</v>
          </cell>
          <cell r="E44" t="str">
            <v>Cote D'Ivoire</v>
          </cell>
          <cell r="I44" t="str">
            <v>CLF - Unidades de fomento</v>
          </cell>
          <cell r="J44" t="str">
            <v>CLF - Unidades de fomento</v>
          </cell>
        </row>
        <row r="45">
          <cell r="D45" t="str">
            <v>CMR - Cameroon</v>
          </cell>
          <cell r="E45" t="str">
            <v>Cameroon</v>
          </cell>
          <cell r="I45" t="str">
            <v>CLP - Chilean Peso</v>
          </cell>
          <cell r="J45" t="str">
            <v>CLP - Chilean Peso</v>
          </cell>
        </row>
        <row r="46">
          <cell r="D46" t="str">
            <v>COD - Congo, The Democratic Republic</v>
          </cell>
          <cell r="E46" t="str">
            <v>Congo, The Democratic Republic</v>
          </cell>
          <cell r="I46" t="str">
            <v>CNY - Yuan Renminbi</v>
          </cell>
          <cell r="J46" t="str">
            <v>CNY - Yuan Renminbi</v>
          </cell>
        </row>
        <row r="47">
          <cell r="D47" t="str">
            <v>COG - Congo</v>
          </cell>
          <cell r="E47" t="str">
            <v>Congo</v>
          </cell>
          <cell r="I47" t="str">
            <v>COP - Colombian Peso</v>
          </cell>
          <cell r="J47" t="str">
            <v>COP - Colombian Peso</v>
          </cell>
        </row>
        <row r="48">
          <cell r="D48" t="str">
            <v>COK - Cook Islands</v>
          </cell>
          <cell r="E48" t="str">
            <v>Cook Islands</v>
          </cell>
          <cell r="I48" t="str">
            <v>COU - Unidad de Valor Real</v>
          </cell>
          <cell r="J48" t="str">
            <v>COU - Unidad de Valor Real</v>
          </cell>
        </row>
        <row r="49">
          <cell r="D49" t="str">
            <v>COL - Colombia</v>
          </cell>
          <cell r="E49" t="str">
            <v>Colombia</v>
          </cell>
          <cell r="I49" t="str">
            <v>CRC - Costa Rican Colon</v>
          </cell>
          <cell r="J49" t="str">
            <v>CRC - Costa Rican Colon</v>
          </cell>
        </row>
        <row r="50">
          <cell r="D50" t="str">
            <v>COM - Comoros</v>
          </cell>
          <cell r="E50" t="str">
            <v>Comoros</v>
          </cell>
          <cell r="I50" t="str">
            <v>CSD - Serbian Dinar</v>
          </cell>
          <cell r="J50" t="str">
            <v>CSD - Serbian Dinar</v>
          </cell>
        </row>
        <row r="51">
          <cell r="D51" t="str">
            <v>CPV - Cape Verde</v>
          </cell>
          <cell r="E51" t="str">
            <v>Cape Verde</v>
          </cell>
          <cell r="I51" t="str">
            <v>CSJ - Krona A/53</v>
          </cell>
          <cell r="J51" t="str">
            <v>CSJ - Krona A/53</v>
          </cell>
        </row>
        <row r="52">
          <cell r="D52" t="str">
            <v>CRI - Costa Rica</v>
          </cell>
          <cell r="E52" t="str">
            <v>Costa Rica</v>
          </cell>
          <cell r="I52" t="str">
            <v>CSK - Koruna</v>
          </cell>
          <cell r="J52" t="str">
            <v>CSK - Koruna</v>
          </cell>
        </row>
        <row r="53">
          <cell r="D53" t="str">
            <v>CUB - Cuba</v>
          </cell>
          <cell r="E53" t="str">
            <v>Cuba</v>
          </cell>
          <cell r="I53" t="str">
            <v>CUP - Cuban Peso</v>
          </cell>
          <cell r="J53" t="str">
            <v>CUP - Cuban Peso</v>
          </cell>
        </row>
        <row r="54">
          <cell r="D54" t="str">
            <v>CXR - Christmas Island</v>
          </cell>
          <cell r="E54" t="str">
            <v>Christmas Island</v>
          </cell>
          <cell r="I54" t="str">
            <v>CVE - Cape Verde Escudo</v>
          </cell>
          <cell r="J54" t="str">
            <v>CVE - Cape Verde Escudo</v>
          </cell>
        </row>
        <row r="55">
          <cell r="D55" t="str">
            <v>CYM - Cayman Islands</v>
          </cell>
          <cell r="E55" t="str">
            <v>Cayman Islands</v>
          </cell>
          <cell r="I55" t="str">
            <v>CYP - Cyprus Pound</v>
          </cell>
          <cell r="J55" t="str">
            <v>CYP - Cyprus Pound</v>
          </cell>
        </row>
        <row r="56">
          <cell r="D56" t="str">
            <v>CYP - Cyprus</v>
          </cell>
          <cell r="E56" t="str">
            <v>Cyprus</v>
          </cell>
          <cell r="I56" t="str">
            <v>CZK - Czech Koruna</v>
          </cell>
          <cell r="J56" t="str">
            <v>CZK - Czech Koruna</v>
          </cell>
        </row>
        <row r="57">
          <cell r="D57" t="str">
            <v>CZE - Czech Republic</v>
          </cell>
          <cell r="E57" t="str">
            <v>Czech Republic</v>
          </cell>
          <cell r="I57" t="str">
            <v>DEM - Deutsche Mark</v>
          </cell>
          <cell r="J57" t="str">
            <v>DEM - Deutsche Mark</v>
          </cell>
        </row>
        <row r="58">
          <cell r="D58" t="str">
            <v>DEU - Germany</v>
          </cell>
          <cell r="E58" t="str">
            <v>Germany</v>
          </cell>
          <cell r="I58" t="str">
            <v>DJF - Djibouti Franc</v>
          </cell>
          <cell r="J58" t="str">
            <v>DJF - Djibouti Franc</v>
          </cell>
        </row>
        <row r="59">
          <cell r="D59" t="str">
            <v>DJI - Djibouti</v>
          </cell>
          <cell r="E59" t="str">
            <v>Djibouti</v>
          </cell>
          <cell r="I59" t="str">
            <v>DKK - Danish Krone</v>
          </cell>
          <cell r="J59" t="str">
            <v>DKK - Danish Krone</v>
          </cell>
        </row>
        <row r="60">
          <cell r="D60" t="str">
            <v>DMA - Dominica</v>
          </cell>
          <cell r="E60" t="str">
            <v>Dominica</v>
          </cell>
          <cell r="I60" t="str">
            <v>DOP - Dominican Peso</v>
          </cell>
          <cell r="J60" t="str">
            <v>DOP - Dominican Peso</v>
          </cell>
        </row>
        <row r="61">
          <cell r="D61" t="str">
            <v>DNK - Denmark</v>
          </cell>
          <cell r="E61" t="str">
            <v>Denmark</v>
          </cell>
          <cell r="I61" t="str">
            <v>DZD - Algerian Dinar</v>
          </cell>
          <cell r="J61" t="str">
            <v>DZD - Algerian Dinar</v>
          </cell>
        </row>
        <row r="62">
          <cell r="D62" t="str">
            <v>DOM - Dominican Republic</v>
          </cell>
          <cell r="E62" t="str">
            <v>Dominican Republic</v>
          </cell>
          <cell r="I62" t="str">
            <v>ECS - Sucre</v>
          </cell>
          <cell r="J62" t="str">
            <v>ECS - Sucre</v>
          </cell>
        </row>
        <row r="63">
          <cell r="D63" t="str">
            <v>DZA - Algeria</v>
          </cell>
          <cell r="E63" t="str">
            <v>Algeria</v>
          </cell>
          <cell r="I63" t="str">
            <v>ECV - Unidad de Valor</v>
          </cell>
          <cell r="J63" t="str">
            <v>ECV - Unidad de Valor</v>
          </cell>
        </row>
        <row r="64">
          <cell r="D64" t="str">
            <v>ECU - Ecuador</v>
          </cell>
          <cell r="E64" t="str">
            <v>Ecuador</v>
          </cell>
          <cell r="I64" t="str">
            <v>EEK - Kroon</v>
          </cell>
          <cell r="J64" t="str">
            <v>EEK - Kroon</v>
          </cell>
        </row>
        <row r="65">
          <cell r="D65" t="str">
            <v>EGY - Egypt</v>
          </cell>
          <cell r="E65" t="str">
            <v>Egypt</v>
          </cell>
          <cell r="I65" t="str">
            <v>EGP - Egyptian Pound</v>
          </cell>
          <cell r="J65" t="str">
            <v>EGP - Egyptian Pound</v>
          </cell>
        </row>
        <row r="66">
          <cell r="D66" t="str">
            <v>ERI - Eritrea</v>
          </cell>
          <cell r="E66" t="str">
            <v>Eritrea</v>
          </cell>
          <cell r="I66" t="str">
            <v>EQE - Ekwele</v>
          </cell>
          <cell r="J66" t="str">
            <v>EQE - Ekwele</v>
          </cell>
        </row>
        <row r="67">
          <cell r="D67" t="str">
            <v>ESH - Western Sahara</v>
          </cell>
          <cell r="E67" t="str">
            <v>Western Sahara</v>
          </cell>
          <cell r="I67" t="str">
            <v>ERN - Nakfa</v>
          </cell>
          <cell r="J67" t="str">
            <v>ERN - Nakfa</v>
          </cell>
        </row>
        <row r="68">
          <cell r="D68" t="str">
            <v>ESP - Spain</v>
          </cell>
          <cell r="E68" t="str">
            <v>Spain</v>
          </cell>
          <cell r="I68" t="str">
            <v>ESA - Spanish Peseta</v>
          </cell>
          <cell r="J68" t="str">
            <v>ESA - Spanish Peseta</v>
          </cell>
        </row>
        <row r="69">
          <cell r="D69" t="str">
            <v>EST - Estonia</v>
          </cell>
          <cell r="E69" t="str">
            <v>Estonia</v>
          </cell>
          <cell r="I69" t="str">
            <v>ESB - Convertible Peseta</v>
          </cell>
          <cell r="J69" t="str">
            <v>ESB - Convertible Peseta</v>
          </cell>
        </row>
        <row r="70">
          <cell r="D70" t="str">
            <v>ETH - Ethiopia</v>
          </cell>
          <cell r="E70" t="str">
            <v>Ethiopia</v>
          </cell>
          <cell r="I70" t="str">
            <v>ESP - Spanish Peseta</v>
          </cell>
          <cell r="J70" t="str">
            <v>ESP - Spanish Peseta</v>
          </cell>
        </row>
        <row r="71">
          <cell r="D71" t="str">
            <v>FIN - Finland</v>
          </cell>
          <cell r="E71" t="str">
            <v>Finland</v>
          </cell>
          <cell r="I71" t="str">
            <v>ETB - Ethiopian Birr</v>
          </cell>
          <cell r="J71" t="str">
            <v>ETB - Ethiopian Birr</v>
          </cell>
        </row>
        <row r="72">
          <cell r="D72" t="str">
            <v>FJI - Fiji</v>
          </cell>
          <cell r="E72" t="str">
            <v>Fiji</v>
          </cell>
          <cell r="I72" t="str">
            <v>EUR - euro</v>
          </cell>
          <cell r="J72" t="str">
            <v>EUR - euro</v>
          </cell>
        </row>
        <row r="73">
          <cell r="D73" t="str">
            <v>FLK - Falkland Islands (Malvinas)</v>
          </cell>
          <cell r="E73" t="str">
            <v>Falkland Islands (Malvinas)</v>
          </cell>
          <cell r="I73" t="str">
            <v>FIM - Markka</v>
          </cell>
          <cell r="J73" t="str">
            <v>FIM - Markka</v>
          </cell>
        </row>
        <row r="74">
          <cell r="D74" t="str">
            <v>FRA - France</v>
          </cell>
          <cell r="E74" t="str">
            <v>France</v>
          </cell>
          <cell r="I74" t="str">
            <v>FJD - Fiji Dollar</v>
          </cell>
          <cell r="J74" t="str">
            <v>FJD - Fiji Dollar</v>
          </cell>
        </row>
        <row r="75">
          <cell r="D75" t="str">
            <v>FRO - Faroe Islands</v>
          </cell>
          <cell r="E75" t="str">
            <v>Faroe Islands</v>
          </cell>
          <cell r="I75" t="str">
            <v>FKP - Falklands Isl. Pound</v>
          </cell>
          <cell r="J75" t="str">
            <v>FKP - Falklands Isl. Pound</v>
          </cell>
        </row>
        <row r="76">
          <cell r="D76" t="str">
            <v>FSM - Micronesia, Federated States</v>
          </cell>
          <cell r="E76" t="str">
            <v>Micronesia, Federated States</v>
          </cell>
          <cell r="I76" t="str">
            <v>FRF - French Franc</v>
          </cell>
          <cell r="J76" t="str">
            <v>FRF - French Franc</v>
          </cell>
        </row>
        <row r="77">
          <cell r="D77" t="str">
            <v>GAB - Gabon</v>
          </cell>
          <cell r="E77" t="str">
            <v>Gabon</v>
          </cell>
          <cell r="I77" t="str">
            <v>GBP - Pound Sterling</v>
          </cell>
          <cell r="J77" t="str">
            <v>GBP - Pound Sterling</v>
          </cell>
        </row>
        <row r="78">
          <cell r="D78" t="str">
            <v>GBR - United Kingdom</v>
          </cell>
          <cell r="E78" t="str">
            <v>United Kingdom</v>
          </cell>
          <cell r="I78" t="str">
            <v>GEK - Georgian Coupon</v>
          </cell>
          <cell r="J78" t="str">
            <v>GEK - Georgian Coupon</v>
          </cell>
        </row>
        <row r="79">
          <cell r="D79" t="str">
            <v>GEO - Georgia</v>
          </cell>
          <cell r="E79" t="str">
            <v>Georgia</v>
          </cell>
          <cell r="I79" t="str">
            <v>GEL - Lari</v>
          </cell>
          <cell r="J79" t="str">
            <v>GEL - Lari</v>
          </cell>
        </row>
        <row r="80">
          <cell r="D80" t="str">
            <v>GHA - Ghana</v>
          </cell>
          <cell r="E80" t="str">
            <v>Ghana</v>
          </cell>
          <cell r="I80" t="str">
            <v>GHC - Cedi</v>
          </cell>
          <cell r="J80" t="str">
            <v>GHC - Cedi</v>
          </cell>
        </row>
        <row r="81">
          <cell r="D81" t="str">
            <v>GIB - Gibraltar</v>
          </cell>
          <cell r="E81" t="str">
            <v>Gibraltar</v>
          </cell>
          <cell r="I81" t="str">
            <v>GHS - Cedi</v>
          </cell>
          <cell r="J81" t="str">
            <v>GHS - Cedi</v>
          </cell>
        </row>
        <row r="82">
          <cell r="D82" t="str">
            <v>GIN - Guinea</v>
          </cell>
          <cell r="E82" t="str">
            <v>Guinea</v>
          </cell>
          <cell r="I82" t="str">
            <v>GIP - Gibraltar Pound</v>
          </cell>
          <cell r="J82" t="str">
            <v>GIP - Gibraltar Pound</v>
          </cell>
        </row>
        <row r="83">
          <cell r="D83" t="str">
            <v>GLP - Guadeloupe</v>
          </cell>
          <cell r="E83" t="str">
            <v>Guadeloupe</v>
          </cell>
          <cell r="I83" t="str">
            <v>GMD - Dalasi</v>
          </cell>
          <cell r="J83" t="str">
            <v>GMD - Dalasi</v>
          </cell>
        </row>
        <row r="84">
          <cell r="D84" t="str">
            <v>GMB - Gambia</v>
          </cell>
          <cell r="E84" t="str">
            <v>Gambia</v>
          </cell>
          <cell r="I84" t="str">
            <v>GNE - Syli</v>
          </cell>
          <cell r="J84" t="str">
            <v>GNE - Syli</v>
          </cell>
        </row>
        <row r="85">
          <cell r="D85" t="str">
            <v>GNB - Guinea-Bissau</v>
          </cell>
          <cell r="E85" t="str">
            <v>Guinea-Bissau</v>
          </cell>
          <cell r="I85" t="str">
            <v>GNF - Guinea Franc</v>
          </cell>
          <cell r="J85" t="str">
            <v>GNF - Guinea Franc</v>
          </cell>
        </row>
        <row r="86">
          <cell r="D86" t="str">
            <v>GNQ - Equatorial Guinea</v>
          </cell>
          <cell r="E86" t="str">
            <v>Equatorial Guinea</v>
          </cell>
          <cell r="I86" t="str">
            <v>GNS - Syli</v>
          </cell>
          <cell r="J86" t="str">
            <v>GNS - Syli</v>
          </cell>
        </row>
        <row r="87">
          <cell r="D87" t="str">
            <v>GRC - Greece</v>
          </cell>
          <cell r="E87" t="str">
            <v>Greece</v>
          </cell>
          <cell r="I87" t="str">
            <v>GQE - Ekwele</v>
          </cell>
          <cell r="J87" t="str">
            <v>GQE - Ekwele</v>
          </cell>
        </row>
        <row r="88">
          <cell r="D88" t="str">
            <v>GRD - Grenada</v>
          </cell>
          <cell r="E88" t="str">
            <v>Grenada</v>
          </cell>
          <cell r="I88" t="str">
            <v>GRD - Drachma</v>
          </cell>
          <cell r="J88" t="str">
            <v>GRD - Drachma</v>
          </cell>
        </row>
        <row r="89">
          <cell r="D89" t="str">
            <v>GRL - Greenland</v>
          </cell>
          <cell r="E89" t="str">
            <v>Greenland</v>
          </cell>
          <cell r="I89" t="str">
            <v>GTQ - Quetzal</v>
          </cell>
          <cell r="J89" t="str">
            <v>GTQ - Quetzal</v>
          </cell>
        </row>
        <row r="90">
          <cell r="D90" t="str">
            <v>GTM - Guatemala</v>
          </cell>
          <cell r="E90" t="str">
            <v>Guatemala</v>
          </cell>
          <cell r="I90" t="str">
            <v>GWE - Guinea Escudo</v>
          </cell>
          <cell r="J90" t="str">
            <v>GWE - Guinea Escudo</v>
          </cell>
        </row>
        <row r="91">
          <cell r="D91" t="str">
            <v>GUF - French Guiana</v>
          </cell>
          <cell r="E91" t="str">
            <v>French Guiana</v>
          </cell>
          <cell r="I91" t="str">
            <v>GWP - Guinea-Bissau Peso</v>
          </cell>
          <cell r="J91" t="str">
            <v>GWP - Guinea-Bissau Peso</v>
          </cell>
        </row>
        <row r="92">
          <cell r="D92" t="str">
            <v>GUM - Guam</v>
          </cell>
          <cell r="E92" t="str">
            <v>Guam</v>
          </cell>
          <cell r="I92" t="str">
            <v>GYD - Guyana Dollar</v>
          </cell>
          <cell r="J92" t="str">
            <v>GYD - Guyana Dollar</v>
          </cell>
        </row>
        <row r="93">
          <cell r="D93" t="str">
            <v>GUY - Guyana</v>
          </cell>
          <cell r="E93" t="str">
            <v>Guyana</v>
          </cell>
          <cell r="I93" t="str">
            <v>HKD - Hong Kong Dollar</v>
          </cell>
          <cell r="J93" t="str">
            <v>HKD - Hong Kong Dollar</v>
          </cell>
        </row>
        <row r="94">
          <cell r="D94" t="str">
            <v>HKG - Hong Kong</v>
          </cell>
          <cell r="E94" t="str">
            <v>Hong Kong</v>
          </cell>
          <cell r="I94" t="str">
            <v>HNL - Lempira</v>
          </cell>
          <cell r="J94" t="str">
            <v>HNL - Lempira</v>
          </cell>
        </row>
        <row r="95">
          <cell r="D95" t="str">
            <v>HMD - Heard and McDonald Islands</v>
          </cell>
          <cell r="E95" t="str">
            <v>Heard and McDonald Islands</v>
          </cell>
          <cell r="I95" t="str">
            <v>HRD - Dinar</v>
          </cell>
          <cell r="J95" t="str">
            <v>HRD - Dinar</v>
          </cell>
        </row>
        <row r="96">
          <cell r="D96" t="str">
            <v>HND - Honduras</v>
          </cell>
          <cell r="E96" t="str">
            <v>Honduras</v>
          </cell>
          <cell r="I96" t="str">
            <v>HRK - Kuna</v>
          </cell>
          <cell r="J96" t="str">
            <v>HRK - Kuna</v>
          </cell>
        </row>
        <row r="97">
          <cell r="D97" t="str">
            <v>HRV - Croatia</v>
          </cell>
          <cell r="E97" t="str">
            <v>Croatia</v>
          </cell>
          <cell r="I97" t="str">
            <v>HTG - Gourde</v>
          </cell>
          <cell r="J97" t="str">
            <v>HTG - Gourde</v>
          </cell>
        </row>
        <row r="98">
          <cell r="D98" t="str">
            <v>HTI - Haiti</v>
          </cell>
          <cell r="E98" t="str">
            <v>Haiti</v>
          </cell>
          <cell r="I98" t="str">
            <v>HUF - Forint</v>
          </cell>
          <cell r="J98" t="str">
            <v>HUF - Forint</v>
          </cell>
        </row>
        <row r="99">
          <cell r="D99" t="str">
            <v>HUN - Hungary</v>
          </cell>
          <cell r="E99" t="str">
            <v>Hungary</v>
          </cell>
          <cell r="I99" t="str">
            <v>IDR - Rupiah</v>
          </cell>
          <cell r="J99" t="str">
            <v>IDR - Rupiah</v>
          </cell>
        </row>
        <row r="100">
          <cell r="D100" t="str">
            <v>IDN - Indonesia</v>
          </cell>
          <cell r="E100" t="str">
            <v>Indonesia</v>
          </cell>
          <cell r="I100" t="str">
            <v>IEP - Irish Pound</v>
          </cell>
          <cell r="J100" t="str">
            <v>IEP - Irish Pound</v>
          </cell>
        </row>
        <row r="101">
          <cell r="D101" t="str">
            <v>IND - India</v>
          </cell>
          <cell r="E101" t="str">
            <v>India</v>
          </cell>
          <cell r="I101" t="str">
            <v>ILP - Pound</v>
          </cell>
          <cell r="J101" t="str">
            <v>ILP - Pound</v>
          </cell>
        </row>
        <row r="102">
          <cell r="D102" t="str">
            <v>IOT - British Indian Ocean Territory</v>
          </cell>
          <cell r="E102" t="str">
            <v>British Indian Ocean Territory</v>
          </cell>
          <cell r="I102" t="str">
            <v>ILR - Old Shekel</v>
          </cell>
          <cell r="J102" t="str">
            <v>ILR - Old Shekel</v>
          </cell>
        </row>
        <row r="103">
          <cell r="D103" t="str">
            <v>IRL - Ireland</v>
          </cell>
          <cell r="E103" t="str">
            <v>Ireland</v>
          </cell>
          <cell r="I103" t="str">
            <v>ILS - New Israeli Sheqel</v>
          </cell>
          <cell r="J103" t="str">
            <v>ILS - New Israeli Sheqel</v>
          </cell>
        </row>
        <row r="104">
          <cell r="D104" t="str">
            <v>IRN - Iran (Islamic Republic Of)</v>
          </cell>
          <cell r="E104" t="str">
            <v>Iran (Islamic Republic Of)</v>
          </cell>
          <cell r="I104" t="str">
            <v>INR - Indian Rupee</v>
          </cell>
          <cell r="J104" t="str">
            <v>INR - Indian Rupee</v>
          </cell>
        </row>
        <row r="105">
          <cell r="D105" t="str">
            <v>IRQ - Iraq</v>
          </cell>
          <cell r="E105" t="str">
            <v>Iraq</v>
          </cell>
          <cell r="I105" t="str">
            <v>IQD - Iraqi Dinar</v>
          </cell>
          <cell r="J105" t="str">
            <v>IQD - Iraqi Dinar</v>
          </cell>
        </row>
        <row r="106">
          <cell r="D106" t="str">
            <v>ISL - Iceland</v>
          </cell>
          <cell r="E106" t="str">
            <v>Iceland</v>
          </cell>
          <cell r="I106" t="str">
            <v>IRR - Iranian Rial</v>
          </cell>
          <cell r="J106" t="str">
            <v>IRR - Iranian Rial</v>
          </cell>
        </row>
        <row r="107">
          <cell r="D107" t="str">
            <v>ISR - Israel</v>
          </cell>
          <cell r="E107" t="str">
            <v>Israel</v>
          </cell>
          <cell r="I107" t="str">
            <v>ISJ - Old Krona</v>
          </cell>
          <cell r="J107" t="str">
            <v>ISJ - Old Krona</v>
          </cell>
        </row>
        <row r="108">
          <cell r="D108" t="str">
            <v>ITA - Italy</v>
          </cell>
          <cell r="E108" t="str">
            <v>Italy</v>
          </cell>
          <cell r="I108" t="str">
            <v>ISK - Iceland Krona</v>
          </cell>
          <cell r="J108" t="str">
            <v>ISK - Iceland Krona</v>
          </cell>
        </row>
        <row r="109">
          <cell r="D109" t="str">
            <v>JAM - Jamaica</v>
          </cell>
          <cell r="E109" t="str">
            <v>Jamaica</v>
          </cell>
          <cell r="I109" t="str">
            <v>ITL - Italian Lira</v>
          </cell>
          <cell r="J109" t="str">
            <v>ITL - Italian Lira</v>
          </cell>
        </row>
        <row r="110">
          <cell r="D110" t="str">
            <v>JOR - Jordan</v>
          </cell>
          <cell r="E110" t="str">
            <v>Jordan</v>
          </cell>
          <cell r="I110" t="str">
            <v>JMD - Jamaican Dollar</v>
          </cell>
          <cell r="J110" t="str">
            <v>JMD - Jamaican Dollar</v>
          </cell>
        </row>
        <row r="111">
          <cell r="D111" t="str">
            <v>JPN - Japan</v>
          </cell>
          <cell r="E111" t="str">
            <v>Japan</v>
          </cell>
          <cell r="I111" t="str">
            <v>JOD - Jordanian Dinar</v>
          </cell>
          <cell r="J111" t="str">
            <v>JOD - Jordanian Dinar</v>
          </cell>
        </row>
        <row r="112">
          <cell r="D112" t="str">
            <v>KAZ - Kazakstan</v>
          </cell>
          <cell r="E112" t="str">
            <v>Kazakstan</v>
          </cell>
          <cell r="I112" t="str">
            <v>JPY - Yen</v>
          </cell>
          <cell r="J112" t="str">
            <v>JPY - Yen</v>
          </cell>
        </row>
        <row r="113">
          <cell r="D113" t="str">
            <v>KEN - Kenya</v>
          </cell>
          <cell r="E113" t="str">
            <v>Kenya</v>
          </cell>
          <cell r="I113" t="str">
            <v>KES - Kenyan Shilling</v>
          </cell>
          <cell r="J113" t="str">
            <v>KES - Kenyan Shilling</v>
          </cell>
        </row>
        <row r="114">
          <cell r="D114" t="str">
            <v>KGZ - Kyrgyzstan</v>
          </cell>
          <cell r="E114" t="str">
            <v>Kyrgyzstan</v>
          </cell>
          <cell r="I114" t="str">
            <v>KHR - Riel</v>
          </cell>
          <cell r="J114" t="str">
            <v>KHR - Riel</v>
          </cell>
        </row>
        <row r="115">
          <cell r="D115" t="str">
            <v>KHM - Cambodia</v>
          </cell>
          <cell r="E115" t="str">
            <v>Cambodia</v>
          </cell>
          <cell r="I115" t="str">
            <v>KMF - Comoro Franc</v>
          </cell>
          <cell r="J115" t="str">
            <v>KMF - Comoro Franc</v>
          </cell>
        </row>
        <row r="116">
          <cell r="D116" t="str">
            <v>KIR - Kiribati</v>
          </cell>
          <cell r="E116" t="str">
            <v>Kiribati</v>
          </cell>
          <cell r="I116" t="str">
            <v>KPW - North Korean Won</v>
          </cell>
          <cell r="J116" t="str">
            <v>KPW - North Korean Won</v>
          </cell>
        </row>
        <row r="117">
          <cell r="D117" t="str">
            <v>KNA - Saint Kitts and Nevis</v>
          </cell>
          <cell r="E117" t="str">
            <v>Saint Kitts and Nevis</v>
          </cell>
          <cell r="I117" t="str">
            <v>KRW - Won</v>
          </cell>
          <cell r="J117" t="str">
            <v>KRW - Won</v>
          </cell>
        </row>
        <row r="118">
          <cell r="D118" t="str">
            <v>KOR - Korea, Republic of</v>
          </cell>
          <cell r="E118" t="str">
            <v>Korea, Republic of</v>
          </cell>
          <cell r="I118" t="str">
            <v>KWD - Kuwaiti Dinar</v>
          </cell>
          <cell r="J118" t="str">
            <v>KWD - Kuwaiti Dinar</v>
          </cell>
        </row>
        <row r="119">
          <cell r="D119" t="str">
            <v>KWT - Kuwait</v>
          </cell>
          <cell r="E119" t="str">
            <v>Kuwait</v>
          </cell>
          <cell r="I119" t="str">
            <v>KYD - Cayman Islands dollar</v>
          </cell>
          <cell r="J119" t="str">
            <v>KYD - Cayman Islands dollar</v>
          </cell>
        </row>
        <row r="120">
          <cell r="D120" t="str">
            <v>LAO - Lao People's Democratic Rep</v>
          </cell>
          <cell r="E120" t="str">
            <v>Lao People's Democratic Rep</v>
          </cell>
          <cell r="I120" t="str">
            <v>LAK - Kip</v>
          </cell>
          <cell r="J120" t="str">
            <v>LAK - Kip</v>
          </cell>
        </row>
        <row r="121">
          <cell r="D121" t="str">
            <v>LBN - Lebanon</v>
          </cell>
          <cell r="E121" t="str">
            <v>Lebanon</v>
          </cell>
          <cell r="I121" t="str">
            <v>LBP - Lebanese Pound</v>
          </cell>
          <cell r="J121" t="str">
            <v>LBP - Lebanese Pound</v>
          </cell>
        </row>
        <row r="122">
          <cell r="D122" t="str">
            <v>LBR - Liberia</v>
          </cell>
          <cell r="E122" t="str">
            <v>Liberia</v>
          </cell>
          <cell r="I122" t="str">
            <v>LKR - Sri Lanka Rupee</v>
          </cell>
          <cell r="J122" t="str">
            <v>LKR - Sri Lanka Rupee</v>
          </cell>
        </row>
        <row r="123">
          <cell r="D123" t="str">
            <v>LBY - Libyan Arab Jamahiriya</v>
          </cell>
          <cell r="E123" t="str">
            <v>Libyan Arab Jamahiriya</v>
          </cell>
          <cell r="I123" t="str">
            <v>LRD - Liberian Dollar</v>
          </cell>
          <cell r="J123" t="str">
            <v>LRD - Liberian Dollar</v>
          </cell>
        </row>
        <row r="124">
          <cell r="D124" t="str">
            <v>LCA - Saint Lucia</v>
          </cell>
          <cell r="E124" t="str">
            <v>Saint Lucia</v>
          </cell>
          <cell r="I124" t="str">
            <v>LSL - Loti</v>
          </cell>
          <cell r="J124" t="str">
            <v>LSL - Loti</v>
          </cell>
        </row>
        <row r="125">
          <cell r="D125" t="str">
            <v>LIE - Liechtenstein</v>
          </cell>
          <cell r="E125" t="str">
            <v>Liechtenstein</v>
          </cell>
          <cell r="I125" t="str">
            <v>LSM - Maloti</v>
          </cell>
          <cell r="J125" t="str">
            <v>LSM - Maloti</v>
          </cell>
        </row>
        <row r="126">
          <cell r="D126" t="str">
            <v>LKA - Sri Lanka</v>
          </cell>
          <cell r="E126" t="str">
            <v>Sri Lanka</v>
          </cell>
          <cell r="I126" t="str">
            <v>LTL - Lithuanian Litas</v>
          </cell>
          <cell r="J126" t="str">
            <v>LTL - Lithuanian Litas</v>
          </cell>
        </row>
        <row r="127">
          <cell r="D127" t="str">
            <v>LSO - Lesotho</v>
          </cell>
          <cell r="E127" t="str">
            <v>Lesotho</v>
          </cell>
          <cell r="I127" t="str">
            <v>LTT - Talonas</v>
          </cell>
          <cell r="J127" t="str">
            <v>LTT - Talonas</v>
          </cell>
        </row>
        <row r="128">
          <cell r="D128" t="str">
            <v>LTU - Lithuania</v>
          </cell>
          <cell r="E128" t="str">
            <v>Lithuania</v>
          </cell>
          <cell r="I128" t="str">
            <v>LUC - Convertib Francl</v>
          </cell>
          <cell r="J128" t="str">
            <v>LUC - Convertib Francl</v>
          </cell>
        </row>
        <row r="129">
          <cell r="D129" t="str">
            <v>LUX - Luxembourg</v>
          </cell>
          <cell r="E129" t="str">
            <v>Luxembourg</v>
          </cell>
          <cell r="I129" t="str">
            <v>LUF - Luxembourg Franc</v>
          </cell>
          <cell r="J129" t="str">
            <v>LUF - Luxembourg Franc</v>
          </cell>
        </row>
        <row r="130">
          <cell r="D130" t="str">
            <v>LVA - Latvia</v>
          </cell>
          <cell r="E130" t="str">
            <v>Latvia</v>
          </cell>
          <cell r="I130" t="str">
            <v>LUL - Financial Franc</v>
          </cell>
          <cell r="J130" t="str">
            <v>LUL - Financial Franc</v>
          </cell>
        </row>
        <row r="131">
          <cell r="D131" t="str">
            <v>MAC - Macau</v>
          </cell>
          <cell r="E131" t="str">
            <v>Macau</v>
          </cell>
          <cell r="I131" t="str">
            <v>LVL - Latvian Lats</v>
          </cell>
          <cell r="J131" t="str">
            <v>LVL - Latvian Lats</v>
          </cell>
        </row>
        <row r="132">
          <cell r="D132" t="str">
            <v>MAR - Morocco</v>
          </cell>
          <cell r="E132" t="str">
            <v>Morocco</v>
          </cell>
          <cell r="I132" t="str">
            <v>LVR - Latvian Ruble</v>
          </cell>
          <cell r="J132" t="str">
            <v>LVR - Latvian Ruble</v>
          </cell>
        </row>
        <row r="133">
          <cell r="D133" t="str">
            <v>MCO - Monaco</v>
          </cell>
          <cell r="E133" t="str">
            <v>Monaco</v>
          </cell>
          <cell r="I133" t="str">
            <v>LYD - Libyan Dinar</v>
          </cell>
          <cell r="J133" t="str">
            <v>LYD - Libyan Dinar</v>
          </cell>
        </row>
        <row r="134">
          <cell r="D134" t="str">
            <v>MDA - Moldova, Republic of</v>
          </cell>
          <cell r="E134" t="str">
            <v>Moldova, Republic of</v>
          </cell>
          <cell r="I134" t="str">
            <v>MAD - Moroccan Dirham</v>
          </cell>
          <cell r="J134" t="str">
            <v>MAD - Moroccan Dirham</v>
          </cell>
        </row>
        <row r="135">
          <cell r="D135" t="str">
            <v>MDG - Madagascar</v>
          </cell>
          <cell r="E135" t="str">
            <v>Madagascar</v>
          </cell>
          <cell r="I135" t="str">
            <v>MAF - Mali Franc</v>
          </cell>
          <cell r="J135" t="str">
            <v>MAF - Mali Franc</v>
          </cell>
        </row>
        <row r="136">
          <cell r="D136" t="str">
            <v>MDV - Maldives</v>
          </cell>
          <cell r="E136" t="str">
            <v>Maldives</v>
          </cell>
          <cell r="I136" t="str">
            <v>MDL - Moldovan Leu</v>
          </cell>
          <cell r="J136" t="str">
            <v>MDL - Moldovan Leu</v>
          </cell>
        </row>
        <row r="137">
          <cell r="D137" t="str">
            <v>MEX - Mexico</v>
          </cell>
          <cell r="E137" t="str">
            <v>Mexico</v>
          </cell>
          <cell r="I137" t="str">
            <v>MGA - Ariary</v>
          </cell>
          <cell r="J137" t="str">
            <v>MGA - Ariary</v>
          </cell>
        </row>
        <row r="138">
          <cell r="D138" t="str">
            <v>MHL - Marshall Islands</v>
          </cell>
          <cell r="E138" t="str">
            <v>Marshall Islands</v>
          </cell>
          <cell r="I138" t="str">
            <v>MGF - Malagasy Franc</v>
          </cell>
          <cell r="J138" t="str">
            <v>MGF - Malagasy Franc</v>
          </cell>
        </row>
        <row r="139">
          <cell r="D139" t="str">
            <v>MKD - Fmr Yugoslav Rep of Macedonia</v>
          </cell>
          <cell r="E139" t="str">
            <v>Fmr Yugoslav Rep of Macedonia</v>
          </cell>
          <cell r="I139" t="str">
            <v>MKD - Denar</v>
          </cell>
          <cell r="J139" t="str">
            <v>MKD - Denar</v>
          </cell>
        </row>
        <row r="140">
          <cell r="D140" t="str">
            <v>MLI - Mali</v>
          </cell>
          <cell r="E140" t="str">
            <v>Mali</v>
          </cell>
          <cell r="I140" t="str">
            <v>MLF - Mali Franc</v>
          </cell>
          <cell r="J140" t="str">
            <v>MLF - Mali Franc</v>
          </cell>
        </row>
        <row r="141">
          <cell r="D141" t="str">
            <v>MLT - Malta</v>
          </cell>
          <cell r="E141" t="str">
            <v>Malta</v>
          </cell>
          <cell r="I141" t="str">
            <v>MMK - Kyat</v>
          </cell>
          <cell r="J141" t="str">
            <v>MMK - Kyat</v>
          </cell>
        </row>
        <row r="142">
          <cell r="D142" t="str">
            <v>MMR - Myanmar</v>
          </cell>
          <cell r="E142" t="str">
            <v>Myanmar</v>
          </cell>
          <cell r="I142" t="str">
            <v>MNT - Tugrik</v>
          </cell>
          <cell r="J142" t="str">
            <v>MNT - Tugrik</v>
          </cell>
        </row>
        <row r="143">
          <cell r="D143" t="str">
            <v>MNE - Montenegro</v>
          </cell>
          <cell r="E143" t="str">
            <v>Montenegro</v>
          </cell>
          <cell r="I143" t="str">
            <v>MOP - Pataca</v>
          </cell>
          <cell r="J143" t="str">
            <v>MOP - Pataca</v>
          </cell>
        </row>
        <row r="144">
          <cell r="D144" t="str">
            <v>MNG - Mongolia</v>
          </cell>
          <cell r="E144" t="str">
            <v>Mongolia</v>
          </cell>
          <cell r="I144" t="str">
            <v>MRO - Ouguiya</v>
          </cell>
          <cell r="J144" t="str">
            <v>MRO - Ouguiya</v>
          </cell>
        </row>
        <row r="145">
          <cell r="D145" t="str">
            <v>MNP - Northern Mariana Islands</v>
          </cell>
          <cell r="E145" t="str">
            <v>Northern Mariana Islands</v>
          </cell>
          <cell r="I145" t="str">
            <v>MTL - Maltese Lira</v>
          </cell>
          <cell r="J145" t="str">
            <v>MTL - Maltese Lira</v>
          </cell>
        </row>
        <row r="146">
          <cell r="D146" t="str">
            <v>MOZ - Mozambique</v>
          </cell>
          <cell r="E146" t="str">
            <v>Mozambique</v>
          </cell>
          <cell r="I146" t="str">
            <v>MTP - Maltese Pound</v>
          </cell>
          <cell r="J146" t="str">
            <v>MTP - Maltese Pound</v>
          </cell>
        </row>
        <row r="147">
          <cell r="D147" t="str">
            <v>MRT - Mauritania</v>
          </cell>
          <cell r="E147" t="str">
            <v>Mauritania</v>
          </cell>
          <cell r="I147" t="str">
            <v>MUR - Mauritius Rupee</v>
          </cell>
          <cell r="J147" t="str">
            <v>MUR - Mauritius Rupee</v>
          </cell>
        </row>
        <row r="148">
          <cell r="D148" t="str">
            <v>MSR - Montserrat</v>
          </cell>
          <cell r="E148" t="str">
            <v>Montserrat</v>
          </cell>
          <cell r="I148" t="str">
            <v>MVQ - Maldive Rupee</v>
          </cell>
          <cell r="J148" t="str">
            <v>MVQ - Maldive Rupee</v>
          </cell>
        </row>
        <row r="149">
          <cell r="D149" t="str">
            <v>MTQ - Martinique</v>
          </cell>
          <cell r="E149" t="str">
            <v>Martinique</v>
          </cell>
          <cell r="I149" t="str">
            <v>MVR - Rufiyaa</v>
          </cell>
          <cell r="J149" t="str">
            <v>MVR - Rufiyaa</v>
          </cell>
        </row>
        <row r="150">
          <cell r="D150" t="str">
            <v>MUS - Mauritius</v>
          </cell>
          <cell r="E150" t="str">
            <v>Mauritius</v>
          </cell>
          <cell r="I150" t="str">
            <v>MWK - Malawian Kwacha</v>
          </cell>
          <cell r="J150" t="str">
            <v>MWK - Malawian Kwacha</v>
          </cell>
        </row>
        <row r="151">
          <cell r="D151" t="str">
            <v>MWI - Malawi</v>
          </cell>
          <cell r="E151" t="str">
            <v>Malawi</v>
          </cell>
          <cell r="I151" t="str">
            <v>MXN - Mexican Peso</v>
          </cell>
          <cell r="J151" t="str">
            <v>MXN - Mexican Peso</v>
          </cell>
        </row>
        <row r="152">
          <cell r="D152" t="str">
            <v>MYS - Malaysia</v>
          </cell>
          <cell r="E152" t="str">
            <v>Malaysia</v>
          </cell>
          <cell r="I152" t="str">
            <v>MXP - Mexican Peso</v>
          </cell>
          <cell r="J152" t="str">
            <v>MXP - Mexican Peso</v>
          </cell>
        </row>
        <row r="153">
          <cell r="D153" t="str">
            <v>MYT - Mayotte</v>
          </cell>
          <cell r="E153" t="str">
            <v>Mayotte</v>
          </cell>
          <cell r="I153" t="str">
            <v>MXV - Mexican UDI</v>
          </cell>
          <cell r="J153" t="str">
            <v>MXV - Mexican UDI</v>
          </cell>
        </row>
        <row r="154">
          <cell r="D154" t="str">
            <v>NAM - Namibia</v>
          </cell>
          <cell r="E154" t="str">
            <v>Namibia</v>
          </cell>
          <cell r="I154" t="str">
            <v>MYR - Malaysian Ringgit</v>
          </cell>
          <cell r="J154" t="str">
            <v>MYR - Malaysian Ringgit</v>
          </cell>
        </row>
        <row r="155">
          <cell r="D155" t="str">
            <v>NCL - New Caledonia</v>
          </cell>
          <cell r="E155" t="str">
            <v>New Caledonia</v>
          </cell>
          <cell r="I155" t="str">
            <v>MZE - Mozambique  Escudo</v>
          </cell>
          <cell r="J155" t="str">
            <v>MZE - Mozambique  Escudo</v>
          </cell>
        </row>
        <row r="156">
          <cell r="D156" t="str">
            <v>NER - Niger</v>
          </cell>
          <cell r="E156" t="str">
            <v>Niger</v>
          </cell>
          <cell r="I156" t="str">
            <v>MZM - Metical</v>
          </cell>
          <cell r="J156" t="str">
            <v>MZM - Metical</v>
          </cell>
        </row>
        <row r="157">
          <cell r="D157" t="str">
            <v>NFK - Norfolk Island</v>
          </cell>
          <cell r="E157" t="str">
            <v>Norfolk Island</v>
          </cell>
          <cell r="I157" t="str">
            <v>MZN - Metical</v>
          </cell>
          <cell r="J157" t="str">
            <v>MZN - Metical</v>
          </cell>
        </row>
        <row r="158">
          <cell r="D158" t="str">
            <v>NGA - Nigeria</v>
          </cell>
          <cell r="E158" t="str">
            <v>Nigeria</v>
          </cell>
          <cell r="I158" t="str">
            <v>NAD - Namibia Dollar</v>
          </cell>
          <cell r="J158" t="str">
            <v>NAD - Namibia Dollar</v>
          </cell>
        </row>
        <row r="159">
          <cell r="D159" t="str">
            <v>NIC - Nicaragua</v>
          </cell>
          <cell r="E159" t="str">
            <v>Nicaragua</v>
          </cell>
          <cell r="I159" t="str">
            <v>NGN - Naira</v>
          </cell>
          <cell r="J159" t="str">
            <v>NGN - Naira</v>
          </cell>
        </row>
        <row r="160">
          <cell r="D160" t="str">
            <v>NIU - Niue</v>
          </cell>
          <cell r="E160" t="str">
            <v>Niue</v>
          </cell>
          <cell r="I160" t="str">
            <v>NIC - Cordoba</v>
          </cell>
          <cell r="J160" t="str">
            <v>NIC - Cordoba</v>
          </cell>
        </row>
        <row r="161">
          <cell r="D161" t="str">
            <v>NLD - Netherlands</v>
          </cell>
          <cell r="E161" t="str">
            <v>Netherlands</v>
          </cell>
          <cell r="I161" t="str">
            <v>NIO - Cordoba Oro</v>
          </cell>
          <cell r="J161" t="str">
            <v>NIO - Cordoba Oro</v>
          </cell>
        </row>
        <row r="162">
          <cell r="D162" t="str">
            <v>NPL - Nepal</v>
          </cell>
          <cell r="E162" t="str">
            <v>Norway</v>
          </cell>
          <cell r="I162" t="str">
            <v>NLG - Netherlands Guilder</v>
          </cell>
          <cell r="J162" t="str">
            <v>NLG - Netherlands Guilder</v>
          </cell>
        </row>
        <row r="163">
          <cell r="D163" t="str">
            <v>NOR - Norway</v>
          </cell>
          <cell r="E163" t="str">
            <v>Nepal</v>
          </cell>
          <cell r="I163" t="str">
            <v>NOK - Norwegian Krone</v>
          </cell>
          <cell r="J163" t="str">
            <v>NOK - Norwegian Krone</v>
          </cell>
        </row>
        <row r="164">
          <cell r="D164" t="str">
            <v>NRU - Nauru</v>
          </cell>
          <cell r="E164" t="str">
            <v>Nauru</v>
          </cell>
          <cell r="I164" t="str">
            <v>NPR - Nepalese Rupee</v>
          </cell>
          <cell r="J164" t="str">
            <v>NPR - Nepalese Rupee</v>
          </cell>
        </row>
        <row r="165">
          <cell r="D165" t="str">
            <v>NZL - New Zealand</v>
          </cell>
          <cell r="E165" t="str">
            <v>New Zealand</v>
          </cell>
          <cell r="I165" t="str">
            <v>NZD - New Zealand Dollar</v>
          </cell>
          <cell r="J165" t="str">
            <v>NZD - New Zealand Dollar</v>
          </cell>
        </row>
        <row r="166">
          <cell r="D166" t="str">
            <v>OMN - Oman</v>
          </cell>
          <cell r="E166" t="str">
            <v>Oman</v>
          </cell>
          <cell r="I166" t="str">
            <v>OMR - Rial Omani</v>
          </cell>
          <cell r="J166" t="str">
            <v>OMR - Rial Omani</v>
          </cell>
        </row>
        <row r="167">
          <cell r="D167" t="str">
            <v>PAK - Pakistan</v>
          </cell>
          <cell r="E167" t="str">
            <v>Pakistan</v>
          </cell>
          <cell r="I167" t="str">
            <v>PAB - Balboa</v>
          </cell>
          <cell r="J167" t="str">
            <v>PAB - Balboa</v>
          </cell>
        </row>
        <row r="168">
          <cell r="D168" t="str">
            <v>PAN - Panama</v>
          </cell>
          <cell r="E168" t="str">
            <v>Panama</v>
          </cell>
          <cell r="I168" t="str">
            <v>PEI - Inti</v>
          </cell>
          <cell r="J168" t="str">
            <v>PEI - Inti</v>
          </cell>
        </row>
        <row r="169">
          <cell r="D169" t="str">
            <v>PCN - Pitcairn</v>
          </cell>
          <cell r="E169" t="str">
            <v>Pitcairn</v>
          </cell>
          <cell r="I169" t="str">
            <v>PEN - Nuevo Sol</v>
          </cell>
          <cell r="J169" t="str">
            <v>PEN - Nuevo Sol</v>
          </cell>
        </row>
        <row r="170">
          <cell r="D170" t="str">
            <v>PER - Peru</v>
          </cell>
          <cell r="E170" t="str">
            <v>Peru</v>
          </cell>
          <cell r="I170" t="str">
            <v>PES - Sol</v>
          </cell>
          <cell r="J170" t="str">
            <v>PES - Sol</v>
          </cell>
        </row>
        <row r="171">
          <cell r="D171" t="str">
            <v>PHL - Philippines</v>
          </cell>
          <cell r="E171" t="str">
            <v>Philippines</v>
          </cell>
          <cell r="I171" t="str">
            <v>PGK - Kina</v>
          </cell>
          <cell r="J171" t="str">
            <v>PGK - Kina</v>
          </cell>
        </row>
        <row r="172">
          <cell r="D172" t="str">
            <v>PLW - Palau</v>
          </cell>
          <cell r="E172" t="str">
            <v>Palau</v>
          </cell>
          <cell r="I172" t="str">
            <v>PHP - Philippine Peso</v>
          </cell>
          <cell r="J172" t="str">
            <v>PHP - Philippine Peso</v>
          </cell>
        </row>
        <row r="173">
          <cell r="D173" t="str">
            <v>PNG - Papua New Guinea</v>
          </cell>
          <cell r="E173" t="str">
            <v>Papua New Guinea</v>
          </cell>
          <cell r="I173" t="str">
            <v>PKR - Pakistan Rupee</v>
          </cell>
          <cell r="J173" t="str">
            <v>PKR - Pakistan Rupee</v>
          </cell>
        </row>
        <row r="174">
          <cell r="D174" t="str">
            <v>POL - Poland</v>
          </cell>
          <cell r="E174" t="str">
            <v>Poland</v>
          </cell>
          <cell r="I174" t="str">
            <v>PLN - Zloty</v>
          </cell>
          <cell r="J174" t="str">
            <v>PLN - Zloty</v>
          </cell>
        </row>
        <row r="175">
          <cell r="D175" t="str">
            <v>PRI - Puerto Rico</v>
          </cell>
          <cell r="E175" t="str">
            <v>Puerto Rico</v>
          </cell>
          <cell r="I175" t="str">
            <v>PLZ - Zloty</v>
          </cell>
          <cell r="J175" t="str">
            <v>PLZ - Zloty</v>
          </cell>
        </row>
        <row r="176">
          <cell r="D176" t="str">
            <v>PRK - Korea, Democratic People's Rep</v>
          </cell>
          <cell r="E176" t="str">
            <v>Korea, Democratic People's Rep</v>
          </cell>
          <cell r="I176" t="str">
            <v>PTE - Portuguese Escudo</v>
          </cell>
          <cell r="J176" t="str">
            <v>PTE - Portuguese Escudo</v>
          </cell>
        </row>
        <row r="177">
          <cell r="D177" t="str">
            <v>PRT - Portugal</v>
          </cell>
          <cell r="E177" t="str">
            <v>Portugal</v>
          </cell>
          <cell r="I177" t="str">
            <v>PYG - Guarani</v>
          </cell>
          <cell r="J177" t="str">
            <v>PYG - Guarani</v>
          </cell>
        </row>
        <row r="178">
          <cell r="D178" t="str">
            <v>PRY - Paraguay</v>
          </cell>
          <cell r="E178" t="str">
            <v>Paraguay</v>
          </cell>
          <cell r="I178" t="str">
            <v>QAR - Qatari Rial</v>
          </cell>
          <cell r="J178" t="str">
            <v>QAR - Qatari Rial</v>
          </cell>
        </row>
        <row r="179">
          <cell r="D179" t="str">
            <v>PYF - French Polynesia</v>
          </cell>
          <cell r="E179" t="str">
            <v>French Polynesia</v>
          </cell>
          <cell r="I179" t="str">
            <v>ROK - Leu A/52</v>
          </cell>
          <cell r="J179" t="str">
            <v>ROK - Leu A/52</v>
          </cell>
        </row>
        <row r="180">
          <cell r="D180" t="str">
            <v>QAT - Qatar</v>
          </cell>
          <cell r="E180" t="str">
            <v>Qatar</v>
          </cell>
          <cell r="I180" t="str">
            <v>ROL - Leu</v>
          </cell>
          <cell r="J180" t="str">
            <v>ROL - Leu</v>
          </cell>
        </row>
        <row r="181">
          <cell r="D181" t="str">
            <v>REU - Reunion</v>
          </cell>
          <cell r="E181" t="str">
            <v>Reunion</v>
          </cell>
          <cell r="I181" t="str">
            <v>RON - New Romanian Leu</v>
          </cell>
          <cell r="J181" t="str">
            <v>RON - New Romanian Leu</v>
          </cell>
        </row>
        <row r="182">
          <cell r="D182" t="str">
            <v>ROU - Romania</v>
          </cell>
          <cell r="E182" t="str">
            <v>Romania</v>
          </cell>
          <cell r="I182" t="str">
            <v>RSD - Serbian Dinar</v>
          </cell>
          <cell r="J182" t="str">
            <v>RSD - Serbian Dinar</v>
          </cell>
        </row>
        <row r="183">
          <cell r="D183" t="str">
            <v>RUS - Russian Federation</v>
          </cell>
          <cell r="E183" t="str">
            <v>Russian Federation</v>
          </cell>
          <cell r="I183" t="str">
            <v>RUB - Russian Ruble</v>
          </cell>
          <cell r="J183" t="str">
            <v>RUB - Russian Ruble</v>
          </cell>
        </row>
        <row r="184">
          <cell r="D184" t="str">
            <v>RWA - Rwanda</v>
          </cell>
          <cell r="E184" t="str">
            <v>Rwanda</v>
          </cell>
          <cell r="I184" t="str">
            <v>RUR - Russian Federation Rouble</v>
          </cell>
          <cell r="J184" t="str">
            <v>RUR - Russian Federation Rouble</v>
          </cell>
        </row>
        <row r="185">
          <cell r="D185" t="str">
            <v>SAU - Saudi Arabia</v>
          </cell>
          <cell r="E185" t="str">
            <v>Saudi Arabia</v>
          </cell>
          <cell r="I185" t="str">
            <v>RWF - Rwanda Franc</v>
          </cell>
          <cell r="J185" t="str">
            <v>RWF - Rwanda Franc</v>
          </cell>
        </row>
        <row r="186">
          <cell r="D186" t="str">
            <v>SDN - Sudan</v>
          </cell>
          <cell r="E186" t="str">
            <v>Sudan</v>
          </cell>
          <cell r="I186" t="str">
            <v>SAR - Saudi Riyal</v>
          </cell>
          <cell r="J186" t="str">
            <v>SAR - Saudi Riyal</v>
          </cell>
        </row>
        <row r="187">
          <cell r="D187" t="str">
            <v>SEN - Senegal</v>
          </cell>
          <cell r="E187" t="str">
            <v>Senegal</v>
          </cell>
          <cell r="I187" t="str">
            <v>SBD - Solomon Islands</v>
          </cell>
          <cell r="J187" t="str">
            <v>SBD - Solomon Islands</v>
          </cell>
        </row>
        <row r="188">
          <cell r="D188" t="str">
            <v>SGP - Singapore</v>
          </cell>
          <cell r="E188" t="str">
            <v>Singapore</v>
          </cell>
          <cell r="I188" t="str">
            <v>SCR - Seychelles Rupee</v>
          </cell>
          <cell r="J188" t="str">
            <v>SCR - Seychelles Rupee</v>
          </cell>
        </row>
        <row r="189">
          <cell r="D189" t="str">
            <v>SGS - Sth Georgia &amp; Sth Sandwich Is</v>
          </cell>
          <cell r="E189" t="str">
            <v>Sth Georgia &amp; Sth Sandwich Is</v>
          </cell>
          <cell r="I189" t="str">
            <v>SDD - Sudanese Dinar</v>
          </cell>
          <cell r="J189" t="str">
            <v>SDD - Sudanese Dinar</v>
          </cell>
        </row>
        <row r="190">
          <cell r="D190" t="str">
            <v>SHN - Saint Helena</v>
          </cell>
          <cell r="E190" t="str">
            <v>Saint Helena</v>
          </cell>
          <cell r="I190" t="str">
            <v>SDG - Sudanese Dinar</v>
          </cell>
          <cell r="J190" t="str">
            <v>SDG - Sudanese Dinar</v>
          </cell>
        </row>
        <row r="191">
          <cell r="D191" t="str">
            <v>SJM - Svalbard and Jan Mayen</v>
          </cell>
          <cell r="E191" t="str">
            <v>Svalbard and Jan Mayen</v>
          </cell>
          <cell r="I191" t="str">
            <v>SEK - Swedish Krona</v>
          </cell>
          <cell r="J191" t="str">
            <v>SEK - Swedish Krona</v>
          </cell>
        </row>
        <row r="192">
          <cell r="D192" t="str">
            <v>SLB - Solomon Islands</v>
          </cell>
          <cell r="E192" t="str">
            <v>Solomon Islands</v>
          </cell>
          <cell r="I192" t="str">
            <v>SGD - Singapore Dollar</v>
          </cell>
          <cell r="J192" t="str">
            <v>SGD - Singapore Dollar</v>
          </cell>
        </row>
        <row r="193">
          <cell r="D193" t="str">
            <v>SLE - Sierra Leone</v>
          </cell>
          <cell r="E193" t="str">
            <v>Sierra Leone</v>
          </cell>
          <cell r="I193" t="str">
            <v>SHP - St Helena Pound</v>
          </cell>
          <cell r="J193" t="str">
            <v>SHP - St Helena Pound</v>
          </cell>
        </row>
        <row r="194">
          <cell r="D194" t="str">
            <v>SLV - El Salvador</v>
          </cell>
          <cell r="E194" t="str">
            <v>El Salvador</v>
          </cell>
          <cell r="I194" t="str">
            <v>SIT - Tolar</v>
          </cell>
          <cell r="J194" t="str">
            <v>SIT - Tolar</v>
          </cell>
        </row>
        <row r="195">
          <cell r="D195" t="str">
            <v>SMR - San Marino</v>
          </cell>
          <cell r="E195" t="str">
            <v>San Marino</v>
          </cell>
          <cell r="I195" t="str">
            <v>SKK - Slovak Koruna</v>
          </cell>
          <cell r="J195" t="str">
            <v>SKK - Slovak Koruna</v>
          </cell>
        </row>
        <row r="196">
          <cell r="D196" t="str">
            <v>SOM - Somalia</v>
          </cell>
          <cell r="E196" t="str">
            <v>Somalia</v>
          </cell>
          <cell r="I196" t="str">
            <v>SLL - Leone</v>
          </cell>
          <cell r="J196" t="str">
            <v>SLL - Leone</v>
          </cell>
        </row>
        <row r="197">
          <cell r="D197" t="str">
            <v>SPM - Saint Pierre and Miquelon</v>
          </cell>
          <cell r="E197" t="str">
            <v>Saint Pierre and Miquelon</v>
          </cell>
          <cell r="I197" t="str">
            <v>SOS - Somali Shilling</v>
          </cell>
          <cell r="J197" t="str">
            <v>SOS - Somali Shilling</v>
          </cell>
        </row>
        <row r="198">
          <cell r="D198" t="str">
            <v>SRB - Republic of Serbia</v>
          </cell>
          <cell r="E198" t="str">
            <v>Republic of Serbia</v>
          </cell>
          <cell r="I198" t="str">
            <v>SRD - Surinam Dollar</v>
          </cell>
          <cell r="J198" t="str">
            <v>SRD - Surinam Dollar</v>
          </cell>
        </row>
        <row r="199">
          <cell r="D199" t="str">
            <v>STP - Sao Tome and Principe</v>
          </cell>
          <cell r="E199" t="str">
            <v>Sao Tome and Principe</v>
          </cell>
          <cell r="I199" t="str">
            <v>SRG - Surinam Guilder</v>
          </cell>
          <cell r="J199" t="str">
            <v>SRG - Surinam Guilder</v>
          </cell>
        </row>
        <row r="200">
          <cell r="D200" t="str">
            <v>SUR - Suriname</v>
          </cell>
          <cell r="E200" t="str">
            <v>Suriname</v>
          </cell>
          <cell r="I200" t="str">
            <v>STD - Dobra</v>
          </cell>
          <cell r="J200" t="str">
            <v>STD - Dobra</v>
          </cell>
        </row>
        <row r="201">
          <cell r="D201" t="str">
            <v>SVK - Slovakia</v>
          </cell>
          <cell r="E201" t="str">
            <v>Slovakia</v>
          </cell>
          <cell r="I201" t="str">
            <v>SUR - Rouble</v>
          </cell>
          <cell r="J201" t="str">
            <v>SUR - Rouble</v>
          </cell>
        </row>
        <row r="202">
          <cell r="D202" t="str">
            <v>SYC - Seychelles</v>
          </cell>
          <cell r="E202" t="str">
            <v>Seychelles</v>
          </cell>
          <cell r="I202" t="str">
            <v>SVC - El Salvador Colon</v>
          </cell>
          <cell r="J202" t="str">
            <v>SVC - El Salvador Colon</v>
          </cell>
        </row>
        <row r="203">
          <cell r="D203" t="str">
            <v>SYR - Syrian Arab Republic</v>
          </cell>
          <cell r="E203" t="str">
            <v>Syrian Arab Republic</v>
          </cell>
          <cell r="I203" t="str">
            <v>SYP - Syrian Pound</v>
          </cell>
          <cell r="J203" t="str">
            <v>SYP - Syrian Pound</v>
          </cell>
        </row>
        <row r="204">
          <cell r="D204" t="str">
            <v>TCA - Turks and Caicos Islands</v>
          </cell>
          <cell r="E204" t="str">
            <v>Turks and Caicos Islands</v>
          </cell>
          <cell r="I204" t="str">
            <v>SZL - Lilangeni</v>
          </cell>
          <cell r="J204" t="str">
            <v>SZL - Lilangeni</v>
          </cell>
        </row>
        <row r="205">
          <cell r="D205" t="str">
            <v>TCD - Chad</v>
          </cell>
          <cell r="E205" t="str">
            <v>Chad</v>
          </cell>
          <cell r="I205" t="str">
            <v>THB - Baht</v>
          </cell>
          <cell r="J205" t="str">
            <v>THB - Baht</v>
          </cell>
        </row>
        <row r="206">
          <cell r="D206" t="str">
            <v>TGO - Togo</v>
          </cell>
          <cell r="E206" t="str">
            <v>Togo</v>
          </cell>
          <cell r="I206" t="str">
            <v>TJR - Tajik Ruble</v>
          </cell>
          <cell r="J206" t="str">
            <v>TJR - Tajik Ruble</v>
          </cell>
        </row>
        <row r="207">
          <cell r="D207" t="str">
            <v>THA - Thailand</v>
          </cell>
          <cell r="E207" t="str">
            <v>Thailand</v>
          </cell>
          <cell r="I207" t="str">
            <v>TJS - Somoni</v>
          </cell>
          <cell r="J207" t="str">
            <v>TJS - Somoni</v>
          </cell>
        </row>
        <row r="208">
          <cell r="D208" t="str">
            <v>TJK - Tajikistan</v>
          </cell>
          <cell r="E208" t="str">
            <v>Tajikistan</v>
          </cell>
          <cell r="I208" t="str">
            <v>TMM - Manat</v>
          </cell>
          <cell r="J208" t="str">
            <v>TMM - Manat</v>
          </cell>
        </row>
        <row r="209">
          <cell r="D209" t="str">
            <v>TKL - Tokelau</v>
          </cell>
          <cell r="E209" t="str">
            <v>Tokelau</v>
          </cell>
          <cell r="I209" t="str">
            <v>TND - Tunisian Dinar</v>
          </cell>
          <cell r="J209" t="str">
            <v>TND - Tunisian Dinar</v>
          </cell>
        </row>
        <row r="210">
          <cell r="D210" t="str">
            <v>TKM - Turkmenistan</v>
          </cell>
          <cell r="E210" t="str">
            <v>Turkmenistan</v>
          </cell>
          <cell r="I210" t="str">
            <v>TPE - Timor Escudo</v>
          </cell>
          <cell r="J210" t="str">
            <v>TPE - Timor Escudo</v>
          </cell>
        </row>
        <row r="211">
          <cell r="D211" t="str">
            <v>TMP - East Timor</v>
          </cell>
          <cell r="E211" t="str">
            <v>East Timor</v>
          </cell>
          <cell r="I211" t="str">
            <v>TRY - New Turkish Lira</v>
          </cell>
          <cell r="J211" t="str">
            <v>TRY - New Turkish Lira</v>
          </cell>
        </row>
        <row r="212">
          <cell r="D212" t="str">
            <v>TON - Tonga</v>
          </cell>
          <cell r="E212" t="str">
            <v>Tonga</v>
          </cell>
          <cell r="I212" t="str">
            <v>TTD - Trinidad Dollar</v>
          </cell>
          <cell r="J212" t="str">
            <v>TTD - Trinidad Dollar</v>
          </cell>
        </row>
        <row r="213">
          <cell r="D213" t="str">
            <v>TTO - Trinidad and Tobago</v>
          </cell>
          <cell r="E213" t="str">
            <v>Trinidad and Tobago</v>
          </cell>
          <cell r="I213" t="str">
            <v>TWD - New Taiwan Dollar</v>
          </cell>
          <cell r="J213" t="str">
            <v>TWD - New Taiwan Dollar</v>
          </cell>
        </row>
        <row r="214">
          <cell r="D214" t="str">
            <v>TUN - Tunisia</v>
          </cell>
          <cell r="E214" t="str">
            <v>Tunisia</v>
          </cell>
          <cell r="I214" t="str">
            <v>TZS - Tanzanian Shilling</v>
          </cell>
          <cell r="J214" t="str">
            <v>TZS - Tanzanian Shilling</v>
          </cell>
        </row>
        <row r="215">
          <cell r="D215" t="str">
            <v>TUR - Turkey</v>
          </cell>
          <cell r="E215" t="str">
            <v>Turkey</v>
          </cell>
          <cell r="I215" t="str">
            <v>UAH - Hryvnia</v>
          </cell>
          <cell r="J215" t="str">
            <v>UAH - Hryvnia</v>
          </cell>
        </row>
        <row r="216">
          <cell r="D216" t="str">
            <v>TUV - Tuvalu</v>
          </cell>
          <cell r="E216" t="str">
            <v>Tuvalu</v>
          </cell>
          <cell r="I216" t="str">
            <v>UAK - Karbovanet</v>
          </cell>
          <cell r="J216" t="str">
            <v>UAK - Karbovanet</v>
          </cell>
        </row>
        <row r="217">
          <cell r="D217" t="str">
            <v>TWN - Taiwan, Province of China</v>
          </cell>
          <cell r="E217" t="str">
            <v>Taiwan, Province of China</v>
          </cell>
          <cell r="I217" t="str">
            <v>UGS - Uganda Shilling</v>
          </cell>
          <cell r="J217" t="str">
            <v>UGS - Uganda Shilling</v>
          </cell>
        </row>
        <row r="218">
          <cell r="D218" t="str">
            <v>TZA - Tanzania, United Republic of</v>
          </cell>
          <cell r="E218" t="str">
            <v>Tanzania, United Republic of</v>
          </cell>
          <cell r="I218" t="str">
            <v>UGX - Uganda Shilling</v>
          </cell>
          <cell r="J218" t="str">
            <v>UGX - Uganda Shilling</v>
          </cell>
        </row>
        <row r="219">
          <cell r="D219" t="str">
            <v>UGA - Uganda</v>
          </cell>
          <cell r="E219" t="str">
            <v>Uganda</v>
          </cell>
          <cell r="I219" t="str">
            <v>USD - US Dollar</v>
          </cell>
          <cell r="J219" t="str">
            <v>USD - US Dollar</v>
          </cell>
        </row>
        <row r="220">
          <cell r="D220" t="str">
            <v>UKR - Ukraine</v>
          </cell>
          <cell r="E220" t="str">
            <v>Ukraine</v>
          </cell>
          <cell r="I220" t="str">
            <v>UYN - Old Uruguay Peso</v>
          </cell>
          <cell r="J220" t="str">
            <v>UYN - Old Uruguay Peso</v>
          </cell>
        </row>
        <row r="221">
          <cell r="D221" t="str">
            <v>UMI - US Minor Outlying Islands</v>
          </cell>
          <cell r="E221" t="str">
            <v>US Minor Outlying Islands</v>
          </cell>
          <cell r="I221" t="str">
            <v>UYP - Uruguayan Peso</v>
          </cell>
          <cell r="J221" t="str">
            <v>UYP - Uruguayan Peso</v>
          </cell>
        </row>
        <row r="222">
          <cell r="D222" t="str">
            <v>URY - Uruguay</v>
          </cell>
          <cell r="E222" t="str">
            <v>Uruguay</v>
          </cell>
          <cell r="I222" t="str">
            <v>UYU - Peso Uruguayo</v>
          </cell>
          <cell r="J222" t="str">
            <v>UYU - Peso Uruguayo</v>
          </cell>
        </row>
        <row r="223">
          <cell r="D223" t="str">
            <v>USA - United States</v>
          </cell>
          <cell r="E223" t="str">
            <v>United States</v>
          </cell>
          <cell r="I223" t="str">
            <v>UZS - Uzbekistan Sum</v>
          </cell>
          <cell r="J223" t="str">
            <v>UZS - Uzbekistan Sum</v>
          </cell>
        </row>
        <row r="224">
          <cell r="D224" t="str">
            <v>UZB - Uzbekistan</v>
          </cell>
          <cell r="E224" t="str">
            <v>Uzbekistan</v>
          </cell>
          <cell r="I224" t="str">
            <v>VEB - Bolivar</v>
          </cell>
          <cell r="J224" t="str">
            <v>VEB - Bolivar</v>
          </cell>
        </row>
        <row r="225">
          <cell r="D225" t="str">
            <v>VAT - Holy See (Vatican City State)</v>
          </cell>
          <cell r="E225" t="str">
            <v>Holy See (Vatican City State)</v>
          </cell>
          <cell r="I225" t="str">
            <v>VEF - Bolivar Fuerte</v>
          </cell>
          <cell r="J225" t="str">
            <v>VEF - Bolivar Fuerte</v>
          </cell>
        </row>
        <row r="226">
          <cell r="D226" t="str">
            <v>VCT - St Vincent and the Grenadines</v>
          </cell>
          <cell r="E226" t="str">
            <v>St Vincent and the Grenadines</v>
          </cell>
          <cell r="I226" t="str">
            <v>VNC - Old Dong</v>
          </cell>
          <cell r="J226" t="str">
            <v>VNC - Old Dong</v>
          </cell>
        </row>
        <row r="227">
          <cell r="D227" t="str">
            <v>VEN - Venezuela</v>
          </cell>
          <cell r="E227" t="str">
            <v>Venezuela</v>
          </cell>
          <cell r="I227" t="str">
            <v>VND - Dong</v>
          </cell>
          <cell r="J227" t="str">
            <v>VND - Dong</v>
          </cell>
        </row>
        <row r="228">
          <cell r="D228" t="str">
            <v>VGB - Virgin Islands (British)</v>
          </cell>
          <cell r="E228" t="str">
            <v>Virgin Islands (British)</v>
          </cell>
          <cell r="I228" t="str">
            <v>VUV - Vatu</v>
          </cell>
          <cell r="J228" t="str">
            <v>VUV - Vatu</v>
          </cell>
        </row>
        <row r="229">
          <cell r="D229" t="str">
            <v>VIR - Virgin Islands (U.S.)</v>
          </cell>
          <cell r="E229" t="str">
            <v>Virgin Islands (U.S.)</v>
          </cell>
          <cell r="I229" t="str">
            <v>WST - Tala</v>
          </cell>
          <cell r="J229" t="str">
            <v>WST - Tala</v>
          </cell>
        </row>
        <row r="230">
          <cell r="D230" t="str">
            <v>VNM - Viet Nam</v>
          </cell>
          <cell r="E230" t="str">
            <v>Viet Nam</v>
          </cell>
          <cell r="I230" t="str">
            <v>XAF - CFA Franc BEAC</v>
          </cell>
          <cell r="J230" t="str">
            <v>XAF - CFA Franc BEAC</v>
          </cell>
        </row>
        <row r="231">
          <cell r="D231" t="str">
            <v>VUT - Vanuatu</v>
          </cell>
          <cell r="E231" t="str">
            <v>Vanuatu</v>
          </cell>
          <cell r="I231" t="str">
            <v>XAG - Silver</v>
          </cell>
          <cell r="J231" t="str">
            <v>XAG - Silver</v>
          </cell>
        </row>
        <row r="232">
          <cell r="D232" t="str">
            <v>WLF - Wallis and Futuna Islands</v>
          </cell>
          <cell r="E232" t="str">
            <v>Wallis and Futuna Islands</v>
          </cell>
          <cell r="I232" t="str">
            <v>XAU - GOLD</v>
          </cell>
          <cell r="J232" t="str">
            <v>XAU - GOLD</v>
          </cell>
        </row>
        <row r="233">
          <cell r="D233" t="str">
            <v>WSM - Samoa</v>
          </cell>
          <cell r="E233" t="str">
            <v>Samoa</v>
          </cell>
          <cell r="I233" t="str">
            <v>XOF - CFA Franc BCEAO</v>
          </cell>
          <cell r="J233" t="str">
            <v>XOF - CFA Franc BCEAO</v>
          </cell>
        </row>
        <row r="234">
          <cell r="D234" t="str">
            <v>YEM - Yemen</v>
          </cell>
          <cell r="E234" t="str">
            <v>Yemen</v>
          </cell>
          <cell r="I234" t="str">
            <v>XPF - CFP Franc</v>
          </cell>
          <cell r="J234" t="str">
            <v>XPF - CFP Franc</v>
          </cell>
        </row>
        <row r="235">
          <cell r="D235" t="str">
            <v>YUG - Yugoslavia</v>
          </cell>
          <cell r="E235" t="str">
            <v>Yugoslavia</v>
          </cell>
          <cell r="I235" t="str">
            <v>YDD - Yemeni Din</v>
          </cell>
          <cell r="J235" t="str">
            <v>YDD - Yemeni Din</v>
          </cell>
        </row>
        <row r="236">
          <cell r="D236" t="str">
            <v>ZAF - South Africa</v>
          </cell>
          <cell r="E236" t="str">
            <v>South Africa</v>
          </cell>
          <cell r="I236" t="str">
            <v>YER - Yemeni Rial</v>
          </cell>
          <cell r="J236" t="str">
            <v>YER - Yemeni Rial</v>
          </cell>
        </row>
        <row r="237">
          <cell r="D237" t="str">
            <v>ZMB - Zambia</v>
          </cell>
          <cell r="E237" t="str">
            <v>Zambia</v>
          </cell>
          <cell r="I237" t="str">
            <v>YUD - New Yugoslavian Dinar</v>
          </cell>
          <cell r="J237" t="str">
            <v>YUD - New Yugoslavian Dinar</v>
          </cell>
        </row>
        <row r="238">
          <cell r="D238" t="str">
            <v>ZWE - Zimbabwe</v>
          </cell>
          <cell r="E238" t="str">
            <v>Zimbabwe</v>
          </cell>
          <cell r="I238" t="str">
            <v>YUN - Yugoslavian Dinar</v>
          </cell>
          <cell r="J238" t="str">
            <v>YUN - Yugoslavian Dinar</v>
          </cell>
        </row>
        <row r="239">
          <cell r="I239" t="str">
            <v>ZAL - Financial Rand</v>
          </cell>
          <cell r="J239" t="str">
            <v>ZAL - Financial Rand</v>
          </cell>
        </row>
        <row r="240">
          <cell r="I240" t="str">
            <v>ZAR - Rand</v>
          </cell>
          <cell r="J240" t="str">
            <v>ZAR - Rand</v>
          </cell>
        </row>
        <row r="241">
          <cell r="I241" t="str">
            <v>ZMK - Zambian Kwacha</v>
          </cell>
          <cell r="J241" t="str">
            <v>ZMK - Zambian Kwacha</v>
          </cell>
        </row>
        <row r="242">
          <cell r="I242" t="str">
            <v>ZWD - Zimbabwe Dollar</v>
          </cell>
          <cell r="J242" t="str">
            <v>ZWD - Zimbabwe Dollar</v>
          </cell>
        </row>
      </sheetData>
      <sheetData sheetId="6"/>
      <sheetData sheetId="7"/>
      <sheetData sheetId="8"/>
      <sheetData sheetId="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ip-To Loc Instructions"/>
      <sheetName val="Ship-To Locations Input Temp"/>
      <sheetName val="Ship-to Location data"/>
      <sheetName val="Ship-to Location data (2)"/>
    </sheetNames>
    <sheetDataSet>
      <sheetData sheetId="0"/>
      <sheetData sheetId="1"/>
      <sheetData sheetId="2">
        <row r="2">
          <cell r="A2" t="str">
            <v>ABW - Aruba</v>
          </cell>
        </row>
        <row r="3">
          <cell r="A3" t="str">
            <v>AFG - Afghanistan</v>
          </cell>
        </row>
        <row r="4">
          <cell r="A4" t="str">
            <v>AGO - Angola</v>
          </cell>
        </row>
        <row r="5">
          <cell r="A5" t="str">
            <v>AIA - Anguilla</v>
          </cell>
        </row>
        <row r="6">
          <cell r="A6" t="str">
            <v>ALB - Albania</v>
          </cell>
        </row>
        <row r="7">
          <cell r="A7" t="str">
            <v>AND - Andorra</v>
          </cell>
        </row>
        <row r="8">
          <cell r="A8" t="str">
            <v>ANT - Netherlands Antilles</v>
          </cell>
        </row>
        <row r="9">
          <cell r="A9" t="str">
            <v>ARE - United Arab Emirates</v>
          </cell>
        </row>
        <row r="10">
          <cell r="A10" t="str">
            <v>ARG - Argentina</v>
          </cell>
        </row>
        <row r="11">
          <cell r="A11" t="str">
            <v>ARM - Armenia</v>
          </cell>
        </row>
        <row r="12">
          <cell r="A12" t="str">
            <v>ASM - American Samoa</v>
          </cell>
        </row>
        <row r="13">
          <cell r="A13" t="str">
            <v>ATA - Antarctica</v>
          </cell>
        </row>
        <row r="14">
          <cell r="A14" t="str">
            <v>ATF - French Southern Territories</v>
          </cell>
        </row>
        <row r="15">
          <cell r="A15" t="str">
            <v>ATG - Antigua and Barbuda</v>
          </cell>
        </row>
        <row r="16">
          <cell r="A16" t="str">
            <v>AUS - Australia</v>
          </cell>
        </row>
        <row r="17">
          <cell r="A17" t="str">
            <v>AUT - Austria</v>
          </cell>
        </row>
        <row r="18">
          <cell r="A18" t="str">
            <v>AZE - Azerbaijan</v>
          </cell>
        </row>
        <row r="19">
          <cell r="A19" t="str">
            <v>BDI - Burundi</v>
          </cell>
        </row>
        <row r="20">
          <cell r="A20" t="str">
            <v>BEL - Belgium</v>
          </cell>
        </row>
        <row r="21">
          <cell r="A21" t="str">
            <v>BEN - Benin</v>
          </cell>
        </row>
        <row r="22">
          <cell r="A22" t="str">
            <v>BFA - Burkina Faso</v>
          </cell>
        </row>
        <row r="23">
          <cell r="A23" t="str">
            <v>BGD - Bangladesh</v>
          </cell>
        </row>
        <row r="24">
          <cell r="A24" t="str">
            <v>BGR - Bulgaria</v>
          </cell>
        </row>
        <row r="25">
          <cell r="A25" t="str">
            <v>BHR - Bahrain</v>
          </cell>
        </row>
        <row r="26">
          <cell r="A26" t="str">
            <v>BHS - Bahamas</v>
          </cell>
        </row>
        <row r="27">
          <cell r="A27" t="str">
            <v>BIH - Bosnia and Herzegovina</v>
          </cell>
        </row>
        <row r="28">
          <cell r="A28" t="str">
            <v>BLR - Belarus</v>
          </cell>
        </row>
        <row r="29">
          <cell r="A29" t="str">
            <v>BLZ - Belize</v>
          </cell>
        </row>
        <row r="30">
          <cell r="A30" t="str">
            <v>BMU - Bermuda</v>
          </cell>
        </row>
        <row r="31">
          <cell r="A31" t="str">
            <v>BOL - Bolivia</v>
          </cell>
        </row>
        <row r="32">
          <cell r="A32" t="str">
            <v>BRA - Brazil</v>
          </cell>
        </row>
        <row r="33">
          <cell r="A33" t="str">
            <v>BRB - Barbados</v>
          </cell>
        </row>
        <row r="34">
          <cell r="A34" t="str">
            <v>BRN - Brunei Darussalam</v>
          </cell>
        </row>
        <row r="35">
          <cell r="A35" t="str">
            <v>BTN - Bhutan</v>
          </cell>
        </row>
        <row r="36">
          <cell r="A36" t="str">
            <v>BVT - Bouvet Island</v>
          </cell>
        </row>
        <row r="37">
          <cell r="A37" t="str">
            <v>BWA - Botswana</v>
          </cell>
        </row>
        <row r="38">
          <cell r="A38" t="str">
            <v>CAF - Central African Republic</v>
          </cell>
        </row>
        <row r="39">
          <cell r="A39" t="str">
            <v>CAN - Canada</v>
          </cell>
        </row>
        <row r="40">
          <cell r="A40" t="str">
            <v>CCK - Cocos (Keeling) Islands</v>
          </cell>
        </row>
        <row r="41">
          <cell r="A41" t="str">
            <v>CHE - Switzerland</v>
          </cell>
        </row>
        <row r="42">
          <cell r="A42" t="str">
            <v>CHL - Chile</v>
          </cell>
        </row>
        <row r="43">
          <cell r="A43" t="str">
            <v>CHN - China</v>
          </cell>
        </row>
        <row r="44">
          <cell r="A44" t="str">
            <v>CIV - Cote D'Ivoire</v>
          </cell>
        </row>
        <row r="45">
          <cell r="A45" t="str">
            <v>CMR - Cameroon</v>
          </cell>
        </row>
        <row r="46">
          <cell r="A46" t="str">
            <v>COD - Congo, The Democratic Republic</v>
          </cell>
        </row>
        <row r="47">
          <cell r="A47" t="str">
            <v>COG - Congo</v>
          </cell>
        </row>
        <row r="48">
          <cell r="A48" t="str">
            <v>COK - Cook Islands</v>
          </cell>
        </row>
        <row r="49">
          <cell r="A49" t="str">
            <v>COL - Colombia</v>
          </cell>
        </row>
        <row r="50">
          <cell r="A50" t="str">
            <v>COM - Comoros</v>
          </cell>
        </row>
        <row r="51">
          <cell r="A51" t="str">
            <v>CPV - Cape Verde</v>
          </cell>
        </row>
        <row r="52">
          <cell r="A52" t="str">
            <v>CRI - Costa Rica</v>
          </cell>
        </row>
        <row r="53">
          <cell r="A53" t="str">
            <v>CUB - Cuba</v>
          </cell>
        </row>
        <row r="54">
          <cell r="A54" t="str">
            <v>CXR - Christmas Island</v>
          </cell>
        </row>
        <row r="55">
          <cell r="A55" t="str">
            <v>CYM - Cayman Islands</v>
          </cell>
        </row>
        <row r="56">
          <cell r="A56" t="str">
            <v>CYP - Cyprus</v>
          </cell>
        </row>
        <row r="57">
          <cell r="A57" t="str">
            <v>CZE - Czech Republic</v>
          </cell>
        </row>
        <row r="58">
          <cell r="A58" t="str">
            <v>DEU - Germany</v>
          </cell>
        </row>
        <row r="59">
          <cell r="A59" t="str">
            <v>DJI - Djibouti</v>
          </cell>
        </row>
        <row r="60">
          <cell r="A60" t="str">
            <v>DMA - Dominica</v>
          </cell>
        </row>
        <row r="61">
          <cell r="A61" t="str">
            <v>DNK - Denmark</v>
          </cell>
        </row>
        <row r="62">
          <cell r="A62" t="str">
            <v>DOM - Dominican Republic</v>
          </cell>
        </row>
        <row r="63">
          <cell r="A63" t="str">
            <v>DZA - Algeria</v>
          </cell>
        </row>
        <row r="64">
          <cell r="A64" t="str">
            <v>ECU - Ecuador</v>
          </cell>
        </row>
        <row r="65">
          <cell r="A65" t="str">
            <v>EGY - Egypt</v>
          </cell>
        </row>
        <row r="66">
          <cell r="A66" t="str">
            <v>ERI - Eritrea</v>
          </cell>
        </row>
        <row r="67">
          <cell r="A67" t="str">
            <v>ESH - Western Sahara</v>
          </cell>
        </row>
        <row r="68">
          <cell r="A68" t="str">
            <v>ESP - Spain</v>
          </cell>
        </row>
        <row r="69">
          <cell r="A69" t="str">
            <v>EST - Estonia</v>
          </cell>
        </row>
        <row r="70">
          <cell r="A70" t="str">
            <v>ETH - Ethiopia</v>
          </cell>
        </row>
        <row r="71">
          <cell r="A71" t="str">
            <v>FIN - Finland</v>
          </cell>
        </row>
        <row r="72">
          <cell r="A72" t="str">
            <v>FJI - Fiji</v>
          </cell>
        </row>
        <row r="73">
          <cell r="A73" t="str">
            <v>FLK - Falkland Islands (Malvinas)</v>
          </cell>
        </row>
        <row r="74">
          <cell r="A74" t="str">
            <v>FRA - France</v>
          </cell>
        </row>
        <row r="75">
          <cell r="A75" t="str">
            <v>FRO - Faroe Islands</v>
          </cell>
        </row>
        <row r="76">
          <cell r="A76" t="str">
            <v>FSM - Micronesia, Federated States</v>
          </cell>
        </row>
        <row r="77">
          <cell r="A77" t="str">
            <v>GAB - Gabon</v>
          </cell>
        </row>
        <row r="78">
          <cell r="A78" t="str">
            <v>GBR - United Kingdom</v>
          </cell>
        </row>
        <row r="79">
          <cell r="A79" t="str">
            <v>GEO - Georgia</v>
          </cell>
        </row>
        <row r="80">
          <cell r="A80" t="str">
            <v>GHA - Ghana</v>
          </cell>
        </row>
        <row r="81">
          <cell r="A81" t="str">
            <v>GIB - Gibraltar</v>
          </cell>
        </row>
        <row r="82">
          <cell r="A82" t="str">
            <v>GIN - Guinea</v>
          </cell>
        </row>
        <row r="83">
          <cell r="A83" t="str">
            <v>GLP - Guadeloupe</v>
          </cell>
        </row>
        <row r="84">
          <cell r="A84" t="str">
            <v>GMB - Gambia</v>
          </cell>
        </row>
        <row r="85">
          <cell r="A85" t="str">
            <v>GNB - Guinea-Bissau</v>
          </cell>
        </row>
        <row r="86">
          <cell r="A86" t="str">
            <v>GNQ - Equatorial Guinea</v>
          </cell>
        </row>
        <row r="87">
          <cell r="A87" t="str">
            <v>GRC - Greece</v>
          </cell>
        </row>
        <row r="88">
          <cell r="A88" t="str">
            <v>GRD - Grenada</v>
          </cell>
        </row>
        <row r="89">
          <cell r="A89" t="str">
            <v>GRL - Greenland</v>
          </cell>
        </row>
        <row r="90">
          <cell r="A90" t="str">
            <v>GTM - Guatemala</v>
          </cell>
        </row>
        <row r="91">
          <cell r="A91" t="str">
            <v>GUF - French Guiana</v>
          </cell>
        </row>
        <row r="92">
          <cell r="A92" t="str">
            <v>GUM - Guam</v>
          </cell>
        </row>
        <row r="93">
          <cell r="A93" t="str">
            <v>GUY - Guyana</v>
          </cell>
        </row>
        <row r="94">
          <cell r="A94" t="str">
            <v>HKG - Hong Kong</v>
          </cell>
        </row>
        <row r="95">
          <cell r="A95" t="str">
            <v>HMD - Heard and McDonald Islands</v>
          </cell>
        </row>
        <row r="96">
          <cell r="A96" t="str">
            <v>HND - Honduras</v>
          </cell>
        </row>
        <row r="97">
          <cell r="A97" t="str">
            <v>HRV - Croatia</v>
          </cell>
        </row>
        <row r="98">
          <cell r="A98" t="str">
            <v>HTI - Haiti</v>
          </cell>
        </row>
        <row r="99">
          <cell r="A99" t="str">
            <v>HUN - Hungary</v>
          </cell>
        </row>
        <row r="100">
          <cell r="A100" t="str">
            <v>IDN - Indonesia</v>
          </cell>
        </row>
        <row r="101">
          <cell r="A101" t="str">
            <v>IND - India</v>
          </cell>
        </row>
        <row r="102">
          <cell r="A102" t="str">
            <v>IOT - British Indian Ocean Territory</v>
          </cell>
        </row>
        <row r="103">
          <cell r="A103" t="str">
            <v>IRL - Ireland</v>
          </cell>
        </row>
        <row r="104">
          <cell r="A104" t="str">
            <v>IRN - Iran (Islamic Republic Of)</v>
          </cell>
        </row>
        <row r="105">
          <cell r="A105" t="str">
            <v>IRQ - Iraq</v>
          </cell>
        </row>
        <row r="106">
          <cell r="A106" t="str">
            <v>ISL - Iceland</v>
          </cell>
        </row>
        <row r="107">
          <cell r="A107" t="str">
            <v>ISR - Israel</v>
          </cell>
        </row>
        <row r="108">
          <cell r="A108" t="str">
            <v>ITA - Italy</v>
          </cell>
        </row>
        <row r="109">
          <cell r="A109" t="str">
            <v>JAM - Jamaica</v>
          </cell>
        </row>
        <row r="110">
          <cell r="A110" t="str">
            <v>JOR - Jordan</v>
          </cell>
        </row>
        <row r="111">
          <cell r="A111" t="str">
            <v>JPN - Japan</v>
          </cell>
        </row>
        <row r="112">
          <cell r="A112" t="str">
            <v>KAZ - Kazakstan</v>
          </cell>
        </row>
        <row r="113">
          <cell r="A113" t="str">
            <v>KEN - Kenya</v>
          </cell>
        </row>
        <row r="114">
          <cell r="A114" t="str">
            <v>KGZ - Kyrgyzstan</v>
          </cell>
        </row>
        <row r="115">
          <cell r="A115" t="str">
            <v>KHM - Cambodia</v>
          </cell>
        </row>
        <row r="116">
          <cell r="A116" t="str">
            <v>KIR - Kiribati</v>
          </cell>
        </row>
        <row r="117">
          <cell r="A117" t="str">
            <v>KNA - Saint Kitts and Nevis</v>
          </cell>
        </row>
        <row r="118">
          <cell r="A118" t="str">
            <v>KOR - Korea, Republic of</v>
          </cell>
        </row>
        <row r="119">
          <cell r="A119" t="str">
            <v>KWT - Kuwait</v>
          </cell>
        </row>
        <row r="120">
          <cell r="A120" t="str">
            <v>LAO - Lao People's Democratic Rep</v>
          </cell>
        </row>
        <row r="121">
          <cell r="A121" t="str">
            <v>LBN - Lebanon</v>
          </cell>
        </row>
        <row r="122">
          <cell r="A122" t="str">
            <v>LBR - Liberia</v>
          </cell>
        </row>
        <row r="123">
          <cell r="A123" t="str">
            <v>LBY - Libyan Arab Jamahiriya</v>
          </cell>
        </row>
        <row r="124">
          <cell r="A124" t="str">
            <v>LCA - Saint Lucia</v>
          </cell>
        </row>
        <row r="125">
          <cell r="A125" t="str">
            <v>LIE - Liechtenstein</v>
          </cell>
        </row>
        <row r="126">
          <cell r="A126" t="str">
            <v>LKA - Sri Lanka</v>
          </cell>
        </row>
        <row r="127">
          <cell r="A127" t="str">
            <v>LSO - Lesotho</v>
          </cell>
        </row>
        <row r="128">
          <cell r="A128" t="str">
            <v>LTU - Lithuania</v>
          </cell>
        </row>
        <row r="129">
          <cell r="A129" t="str">
            <v>LUX - Luxembourg</v>
          </cell>
        </row>
        <row r="130">
          <cell r="A130" t="str">
            <v>LVA - Latvia</v>
          </cell>
        </row>
        <row r="131">
          <cell r="A131" t="str">
            <v>MAC - Macau</v>
          </cell>
        </row>
        <row r="132">
          <cell r="A132" t="str">
            <v>MAR - Morocco</v>
          </cell>
        </row>
        <row r="133">
          <cell r="A133" t="str">
            <v>MCO - Monaco</v>
          </cell>
        </row>
        <row r="134">
          <cell r="A134" t="str">
            <v>MDA - Moldova, Republic of</v>
          </cell>
        </row>
        <row r="135">
          <cell r="A135" t="str">
            <v>MDG - Madagascar</v>
          </cell>
        </row>
        <row r="136">
          <cell r="A136" t="str">
            <v>MDV - Maldives</v>
          </cell>
        </row>
        <row r="137">
          <cell r="A137" t="str">
            <v>MEX - Mexico</v>
          </cell>
        </row>
        <row r="138">
          <cell r="A138" t="str">
            <v>MHL - Marshall Islands</v>
          </cell>
        </row>
        <row r="139">
          <cell r="A139" t="str">
            <v>MKD - Fmr Yugoslav Rep of Macedonia</v>
          </cell>
        </row>
        <row r="140">
          <cell r="A140" t="str">
            <v>MLI - Mali</v>
          </cell>
        </row>
        <row r="141">
          <cell r="A141" t="str">
            <v>MLT - Malta</v>
          </cell>
        </row>
        <row r="142">
          <cell r="A142" t="str">
            <v>MMR - Myanmar</v>
          </cell>
        </row>
        <row r="143">
          <cell r="A143" t="str">
            <v>MNE - Montenegro</v>
          </cell>
        </row>
        <row r="144">
          <cell r="A144" t="str">
            <v>MNG - Mongolia</v>
          </cell>
        </row>
        <row r="145">
          <cell r="A145" t="str">
            <v>MNP - Northern Mariana Islands</v>
          </cell>
        </row>
        <row r="146">
          <cell r="A146" t="str">
            <v>MOZ - Mozambique</v>
          </cell>
        </row>
        <row r="147">
          <cell r="A147" t="str">
            <v>MRT - Mauritania</v>
          </cell>
        </row>
        <row r="148">
          <cell r="A148" t="str">
            <v>MSR - Montserrat</v>
          </cell>
        </row>
        <row r="149">
          <cell r="A149" t="str">
            <v>MTQ - Martinique</v>
          </cell>
        </row>
        <row r="150">
          <cell r="A150" t="str">
            <v>MUS - Mauritius</v>
          </cell>
        </row>
        <row r="151">
          <cell r="A151" t="str">
            <v>MWI - Malawi</v>
          </cell>
        </row>
        <row r="152">
          <cell r="A152" t="str">
            <v>MYS - Malaysia</v>
          </cell>
        </row>
        <row r="153">
          <cell r="A153" t="str">
            <v>MYT - Mayotte</v>
          </cell>
        </row>
        <row r="154">
          <cell r="A154" t="str">
            <v>NAM - Namibia</v>
          </cell>
        </row>
        <row r="155">
          <cell r="A155" t="str">
            <v>NCL - New Caledonia</v>
          </cell>
        </row>
        <row r="156">
          <cell r="A156" t="str">
            <v>NER - Niger</v>
          </cell>
        </row>
        <row r="157">
          <cell r="A157" t="str">
            <v>NFK - Norfolk Island</v>
          </cell>
        </row>
        <row r="158">
          <cell r="A158" t="str">
            <v>NGA - Nigeria</v>
          </cell>
        </row>
        <row r="159">
          <cell r="A159" t="str">
            <v>NIC - Nicaragua</v>
          </cell>
        </row>
        <row r="160">
          <cell r="A160" t="str">
            <v>NIU - Niue</v>
          </cell>
        </row>
        <row r="161">
          <cell r="A161" t="str">
            <v>NLD - Netherlands</v>
          </cell>
        </row>
        <row r="162">
          <cell r="A162" t="str">
            <v>NPL - Nepal</v>
          </cell>
        </row>
        <row r="163">
          <cell r="A163" t="str">
            <v>NOR - Norway</v>
          </cell>
        </row>
        <row r="164">
          <cell r="A164" t="str">
            <v>NRU - Nauru</v>
          </cell>
        </row>
        <row r="165">
          <cell r="A165" t="str">
            <v>NZL - New Zealand</v>
          </cell>
        </row>
        <row r="166">
          <cell r="A166" t="str">
            <v>OMN - Oman</v>
          </cell>
        </row>
        <row r="167">
          <cell r="A167" t="str">
            <v>PAK - Pakistan</v>
          </cell>
        </row>
        <row r="168">
          <cell r="A168" t="str">
            <v>PAN - Panama</v>
          </cell>
        </row>
        <row r="169">
          <cell r="A169" t="str">
            <v>PCN - Pitcairn</v>
          </cell>
        </row>
        <row r="170">
          <cell r="A170" t="str">
            <v>PER - Peru</v>
          </cell>
        </row>
        <row r="171">
          <cell r="A171" t="str">
            <v>PHL - Philippines</v>
          </cell>
        </row>
        <row r="172">
          <cell r="A172" t="str">
            <v>PLW - Palau</v>
          </cell>
        </row>
        <row r="173">
          <cell r="A173" t="str">
            <v>PNG - Papua New Guinea</v>
          </cell>
        </row>
        <row r="174">
          <cell r="A174" t="str">
            <v>POL - Poland</v>
          </cell>
        </row>
        <row r="175">
          <cell r="A175" t="str">
            <v>PRI - Puerto Rico</v>
          </cell>
        </row>
        <row r="176">
          <cell r="A176" t="str">
            <v>PRK - Korea, Democratic People's Rep</v>
          </cell>
        </row>
        <row r="177">
          <cell r="A177" t="str">
            <v>PRT - Portugal</v>
          </cell>
        </row>
        <row r="178">
          <cell r="A178" t="str">
            <v>PRY - Paraguay</v>
          </cell>
        </row>
        <row r="179">
          <cell r="A179" t="str">
            <v>PYF - French Polynesia</v>
          </cell>
        </row>
        <row r="180">
          <cell r="A180" t="str">
            <v>QAT - Qatar</v>
          </cell>
        </row>
        <row r="181">
          <cell r="A181" t="str">
            <v>REU - Reunion</v>
          </cell>
        </row>
        <row r="182">
          <cell r="A182" t="str">
            <v>ROU - Romania</v>
          </cell>
        </row>
        <row r="183">
          <cell r="A183" t="str">
            <v>RUS - Russian Federation</v>
          </cell>
        </row>
        <row r="184">
          <cell r="A184" t="str">
            <v>RWA - Rwanda</v>
          </cell>
        </row>
        <row r="185">
          <cell r="A185" t="str">
            <v>SAU - Saudi Arabia</v>
          </cell>
        </row>
        <row r="186">
          <cell r="A186" t="str">
            <v>SDN - Sudan</v>
          </cell>
        </row>
        <row r="187">
          <cell r="A187" t="str">
            <v>SEN - Senegal</v>
          </cell>
        </row>
        <row r="188">
          <cell r="A188" t="str">
            <v>SGP - Singapore</v>
          </cell>
        </row>
        <row r="189">
          <cell r="A189" t="str">
            <v>SGS - Sth Georgia &amp; Sth Sandwich Is</v>
          </cell>
        </row>
        <row r="190">
          <cell r="A190" t="str">
            <v>SHN - Saint Helena</v>
          </cell>
        </row>
        <row r="191">
          <cell r="A191" t="str">
            <v>SJM - Svalbard and Jan Mayen</v>
          </cell>
        </row>
        <row r="192">
          <cell r="A192" t="str">
            <v>SLB - Solomon Islands</v>
          </cell>
        </row>
        <row r="193">
          <cell r="A193" t="str">
            <v>SLE - Sierra Leone</v>
          </cell>
        </row>
        <row r="194">
          <cell r="A194" t="str">
            <v>SLV - El Salvador</v>
          </cell>
        </row>
        <row r="195">
          <cell r="A195" t="str">
            <v>SMR - San Marino</v>
          </cell>
        </row>
        <row r="196">
          <cell r="A196" t="str">
            <v>SOM - Somalia</v>
          </cell>
        </row>
        <row r="197">
          <cell r="A197" t="str">
            <v>SPM - Saint Pierre and Miquelon</v>
          </cell>
        </row>
        <row r="198">
          <cell r="A198" t="str">
            <v>SRB - Republic of Serbia</v>
          </cell>
        </row>
        <row r="199">
          <cell r="A199" t="str">
            <v>STP - Sao Tome and Principe</v>
          </cell>
        </row>
        <row r="200">
          <cell r="A200" t="str">
            <v>SUR - Suriname</v>
          </cell>
        </row>
        <row r="201">
          <cell r="A201" t="str">
            <v>SVK - Slovakia</v>
          </cell>
        </row>
        <row r="202">
          <cell r="A202" t="str">
            <v>SYC - Seychelles</v>
          </cell>
        </row>
        <row r="203">
          <cell r="A203" t="str">
            <v>SYR - Syrian Arab Republic</v>
          </cell>
        </row>
        <row r="204">
          <cell r="A204" t="str">
            <v>TCA - Turks and Caicos Islands</v>
          </cell>
        </row>
        <row r="205">
          <cell r="A205" t="str">
            <v>TCD - Chad</v>
          </cell>
        </row>
        <row r="206">
          <cell r="A206" t="str">
            <v>TGO - Togo</v>
          </cell>
        </row>
        <row r="207">
          <cell r="A207" t="str">
            <v>THA - Thailand</v>
          </cell>
        </row>
        <row r="208">
          <cell r="A208" t="str">
            <v>TJK - Tajikistan</v>
          </cell>
        </row>
        <row r="209">
          <cell r="A209" t="str">
            <v>TKL - Tokelau</v>
          </cell>
        </row>
        <row r="210">
          <cell r="A210" t="str">
            <v>TKM - Turkmenistan</v>
          </cell>
        </row>
        <row r="211">
          <cell r="A211" t="str">
            <v>TMP - East Timor</v>
          </cell>
        </row>
        <row r="212">
          <cell r="A212" t="str">
            <v>TON - Tonga</v>
          </cell>
        </row>
        <row r="213">
          <cell r="A213" t="str">
            <v>TTO - Trinidad and Tobago</v>
          </cell>
        </row>
        <row r="214">
          <cell r="A214" t="str">
            <v>TUN - Tunisia</v>
          </cell>
        </row>
        <row r="215">
          <cell r="A215" t="str">
            <v>TUR - Turkey</v>
          </cell>
        </row>
        <row r="216">
          <cell r="A216" t="str">
            <v>TUV - Tuvalu</v>
          </cell>
        </row>
        <row r="217">
          <cell r="A217" t="str">
            <v>TWN - Taiwan, Province of China</v>
          </cell>
        </row>
        <row r="218">
          <cell r="A218" t="str">
            <v>TZA - Tanzania, United Republic of</v>
          </cell>
        </row>
        <row r="219">
          <cell r="A219" t="str">
            <v>UGA - Uganda</v>
          </cell>
        </row>
        <row r="220">
          <cell r="A220" t="str">
            <v>UKR - Ukraine</v>
          </cell>
        </row>
        <row r="221">
          <cell r="A221" t="str">
            <v>UMI - US Minor Outlying Islands</v>
          </cell>
        </row>
        <row r="222">
          <cell r="A222" t="str">
            <v>URY - Uruguay</v>
          </cell>
        </row>
        <row r="223">
          <cell r="A223" t="str">
            <v>USA - United States</v>
          </cell>
        </row>
        <row r="224">
          <cell r="A224" t="str">
            <v>UZB - Uzbekistan</v>
          </cell>
        </row>
        <row r="225">
          <cell r="A225" t="str">
            <v>VAT - Holy See (Vatican City State)</v>
          </cell>
        </row>
        <row r="226">
          <cell r="A226" t="str">
            <v>VCT - St Vincent and the Grenadines</v>
          </cell>
        </row>
        <row r="227">
          <cell r="A227" t="str">
            <v>VEN - Venezuela</v>
          </cell>
        </row>
        <row r="228">
          <cell r="A228" t="str">
            <v>VGB - Virgin Islands (British)</v>
          </cell>
        </row>
        <row r="229">
          <cell r="A229" t="str">
            <v>VIR - Virgin Islands (U.S.)</v>
          </cell>
        </row>
        <row r="230">
          <cell r="A230" t="str">
            <v>VNM - Viet Nam</v>
          </cell>
        </row>
        <row r="231">
          <cell r="A231" t="str">
            <v>VUT - Vanuatu</v>
          </cell>
        </row>
        <row r="232">
          <cell r="A232" t="str">
            <v>WLF - Wallis and Futuna Islands</v>
          </cell>
        </row>
        <row r="233">
          <cell r="A233" t="str">
            <v>WSM - Samoa</v>
          </cell>
        </row>
        <row r="234">
          <cell r="A234" t="str">
            <v>YEM - Yemen</v>
          </cell>
        </row>
        <row r="235">
          <cell r="A235" t="str">
            <v>YUG - Yugoslavia</v>
          </cell>
        </row>
        <row r="236">
          <cell r="A236" t="str">
            <v>ZAF - South Africa</v>
          </cell>
        </row>
        <row r="237">
          <cell r="A237" t="str">
            <v>ZMB - Zambia</v>
          </cell>
        </row>
        <row r="238">
          <cell r="A238" t="str">
            <v>ZWE - Zimbabwe</v>
          </cell>
        </row>
      </sheetData>
      <sheetData sheetId="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_Notes"/>
      <sheetName val="Rates"/>
      <sheetName val="Program Detail"/>
      <sheetName val="CHD_Personnel 1"/>
      <sheetName val="CHD_Personnel reviewed"/>
      <sheetName val=" CHD_Office_Support"/>
      <sheetName val=" CHD_Office_Support Reviewed"/>
      <sheetName val=" CHD_Office_Equipment"/>
      <sheetName val=" CHD_Office_Equipment Reviewed"/>
      <sheetName val="Office_Rehab"/>
      <sheetName val="Office_Rehab Reviewed"/>
      <sheetName val="County_Travel"/>
      <sheetName val="County_Travel_Reviewed"/>
      <sheetName val="Facilities_Ops"/>
      <sheetName val="Facilities_Ops_Reviewed"/>
      <sheetName val="Drugs_1"/>
      <sheetName val="Drugs_1_Reviewed"/>
      <sheetName val="Medical_Supplies"/>
      <sheetName val="Medical_Supplies_Realligned"/>
      <sheetName val="Medical_Equipment"/>
      <sheetName val="Medical_Equipment_Realligned"/>
      <sheetName val="Facilities_Rehab"/>
      <sheetName val="Facilities_Rehab_Realligned"/>
      <sheetName val="Training"/>
      <sheetName val="Training_Realigned"/>
      <sheetName val="Monitoring_Visits"/>
      <sheetName val="Monitoring_Visits_Realligned"/>
      <sheetName val="External Evaluation &amp; Audit"/>
      <sheetName val="External Evaluation &amp; Audit_Rea"/>
      <sheetName val="Community_Mob"/>
      <sheetName val="Community_Mob_Realigned"/>
      <sheetName val="SP_Support"/>
      <sheetName val="SP_Support_Realigned"/>
      <sheetName val="Shared cost calculation "/>
      <sheetName val="Expert Fringe Benefits"/>
    </sheetNames>
    <sheetDataSet>
      <sheetData sheetId="0" refreshError="1"/>
      <sheetData sheetId="1" refreshError="1">
        <row r="2">
          <cell r="B2" t="str">
            <v>SSP</v>
          </cell>
        </row>
        <row r="3">
          <cell r="B3" t="str">
            <v>USD</v>
          </cell>
        </row>
        <row r="4">
          <cell r="B4" t="str">
            <v>KES</v>
          </cell>
        </row>
        <row r="5">
          <cell r="B5" t="str">
            <v>UGX</v>
          </cell>
        </row>
        <row r="6">
          <cell r="B6" t="str">
            <v>CHF</v>
          </cell>
        </row>
        <row r="7">
          <cell r="B7" t="str">
            <v>JPY</v>
          </cell>
        </row>
        <row r="8">
          <cell r="B8" t="str">
            <v>EUR</v>
          </cell>
        </row>
        <row r="9">
          <cell r="B9" t="str">
            <v>GBP</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TR - contractual payments"/>
    </sheetNames>
    <sheetDataSet>
      <sheetData sheetId="0"/>
      <sheetData sheetId="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_Notes"/>
      <sheetName val="Rates"/>
      <sheetName val="Program Detail"/>
      <sheetName val="Pariang CHD Personnel"/>
      <sheetName val="Pariang CHD_Office_Support"/>
      <sheetName val="Pariang CHD_Office_Equipment"/>
      <sheetName val="Office_Rehab"/>
      <sheetName val="County_Travel"/>
      <sheetName val="Facilities_Ops"/>
      <sheetName val="Drugs 1"/>
      <sheetName val="Medical_Supplies"/>
      <sheetName val="Medical_Equipment"/>
      <sheetName val="Facilities_Rehab"/>
      <sheetName val="Training"/>
      <sheetName val="Monitoring_Visits"/>
      <sheetName val="Community_Mob"/>
      <sheetName val="External Evaluation and Audit"/>
      <sheetName val="SP_Support"/>
      <sheetName val="Shared cost calculation"/>
      <sheetName val="Expert Fringe Benefits"/>
    </sheetNames>
    <sheetDataSet>
      <sheetData sheetId="0" refreshError="1"/>
      <sheetData sheetId="1">
        <row r="2">
          <cell r="B2" t="str">
            <v>SSP</v>
          </cell>
        </row>
        <row r="3">
          <cell r="B3" t="str">
            <v>USD</v>
          </cell>
        </row>
        <row r="4">
          <cell r="B4" t="str">
            <v>KES</v>
          </cell>
        </row>
        <row r="5">
          <cell r="B5" t="str">
            <v>UGX</v>
          </cell>
        </row>
        <row r="6">
          <cell r="B6" t="str">
            <v>CHF</v>
          </cell>
        </row>
        <row r="7">
          <cell r="B7" t="str">
            <v>JPY</v>
          </cell>
        </row>
        <row r="8">
          <cell r="B8" t="str">
            <v>EUR</v>
          </cell>
        </row>
        <row r="9">
          <cell r="B9" t="str">
            <v>GBP</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_Notes"/>
      <sheetName val="Rates"/>
      <sheetName val="Underspend balance"/>
      <sheetName val="Mayom Program Detail"/>
      <sheetName val="CHD Personnel(Original)"/>
      <sheetName val="CHD Personnel (Gasim)"/>
      <sheetName val="Mayom CARE Field Staff"/>
      <sheetName val="Mayom CHD_Office_Support"/>
      <sheetName val="Mayom CHD_Office_Equipment"/>
      <sheetName val="Office_Rehab"/>
      <sheetName val="County_Travel"/>
      <sheetName val="Facilities_Ops"/>
      <sheetName val="Drugs "/>
      <sheetName val="Medical_Supplies"/>
      <sheetName val="Medical_Equipment"/>
      <sheetName val="Facilities_Rehab"/>
      <sheetName val="Training"/>
      <sheetName val="Monitoring_Visits"/>
      <sheetName val="External Evaluation &amp; Audit"/>
      <sheetName val="Community_Mob"/>
      <sheetName val="Mayom SP_Support "/>
      <sheetName val="SP_Support"/>
      <sheetName val="Shared cost calculation"/>
      <sheetName val="Expert Fringe Benefits"/>
      <sheetName val="Sheet1"/>
    </sheetNames>
    <sheetDataSet>
      <sheetData sheetId="0" refreshError="1"/>
      <sheetData sheetId="1">
        <row r="2">
          <cell r="B2" t="str">
            <v>SSP</v>
          </cell>
        </row>
        <row r="3">
          <cell r="B3" t="str">
            <v>USD</v>
          </cell>
        </row>
        <row r="4">
          <cell r="B4" t="str">
            <v>KES</v>
          </cell>
        </row>
        <row r="5">
          <cell r="B5" t="str">
            <v>UGX</v>
          </cell>
        </row>
        <row r="6">
          <cell r="B6" t="str">
            <v>CHF</v>
          </cell>
        </row>
        <row r="7">
          <cell r="B7" t="str">
            <v>JPY</v>
          </cell>
        </row>
        <row r="8">
          <cell r="B8" t="str">
            <v>EUR</v>
          </cell>
        </row>
        <row r="9">
          <cell r="B9" t="str">
            <v>GBP</v>
          </cell>
        </row>
      </sheetData>
      <sheetData sheetId="2" refreshError="1"/>
      <sheetData sheetId="3">
        <row r="37">
          <cell r="O37">
            <v>1222846.4508106911</v>
          </cell>
        </row>
      </sheetData>
      <sheetData sheetId="4">
        <row r="228">
          <cell r="N228">
            <v>301874</v>
          </cell>
        </row>
      </sheetData>
      <sheetData sheetId="5">
        <row r="250">
          <cell r="U250">
            <v>148881</v>
          </cell>
        </row>
      </sheetData>
      <sheetData sheetId="6">
        <row r="70">
          <cell r="R70">
            <v>136833.65251572328</v>
          </cell>
        </row>
      </sheetData>
      <sheetData sheetId="7">
        <row r="12">
          <cell r="I12">
            <v>44762</v>
          </cell>
        </row>
      </sheetData>
      <sheetData sheetId="8">
        <row r="12">
          <cell r="I12">
            <v>16123</v>
          </cell>
        </row>
      </sheetData>
      <sheetData sheetId="9">
        <row r="7">
          <cell r="H7">
            <v>10072</v>
          </cell>
        </row>
      </sheetData>
      <sheetData sheetId="10">
        <row r="19">
          <cell r="H19">
            <v>5693</v>
          </cell>
        </row>
      </sheetData>
      <sheetData sheetId="11">
        <row r="23">
          <cell r="H23">
            <v>24945</v>
          </cell>
        </row>
      </sheetData>
      <sheetData sheetId="12">
        <row r="125">
          <cell r="J125">
            <v>17109.370866709352</v>
          </cell>
        </row>
      </sheetData>
      <sheetData sheetId="13">
        <row r="70">
          <cell r="I70">
            <v>20219</v>
          </cell>
        </row>
      </sheetData>
      <sheetData sheetId="14">
        <row r="42">
          <cell r="I42">
            <v>19685</v>
          </cell>
        </row>
      </sheetData>
      <sheetData sheetId="15">
        <row r="13">
          <cell r="H13">
            <v>44654</v>
          </cell>
        </row>
      </sheetData>
      <sheetData sheetId="16">
        <row r="123">
          <cell r="R123">
            <v>48459</v>
          </cell>
        </row>
      </sheetData>
      <sheetData sheetId="17">
        <row r="22">
          <cell r="H22">
            <v>14093</v>
          </cell>
        </row>
      </sheetData>
      <sheetData sheetId="18">
        <row r="8">
          <cell r="H8">
            <v>7270</v>
          </cell>
        </row>
      </sheetData>
      <sheetData sheetId="19">
        <row r="13">
          <cell r="H13">
            <v>3935</v>
          </cell>
        </row>
      </sheetData>
      <sheetData sheetId="20">
        <row r="145">
          <cell r="R145">
            <v>142193.765466457</v>
          </cell>
        </row>
      </sheetData>
      <sheetData sheetId="21">
        <row r="133">
          <cell r="H133">
            <v>225498</v>
          </cell>
        </row>
      </sheetData>
      <sheetData sheetId="22" refreshError="1"/>
      <sheetData sheetId="23">
        <row r="26">
          <cell r="C26">
            <v>0.44</v>
          </cell>
        </row>
      </sheetData>
      <sheetData sheetId="2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Description of expense types"/>
      <sheetName val="A. General information"/>
      <sheetName val="data"/>
      <sheetName val="B.1 Own contribution"/>
      <sheetName val="B.2 MFS fund balance"/>
      <sheetName val="Breakdowns"/>
      <sheetName val="(MFS004N DRR)"/>
      <sheetName val="C.1 Ethiopia"/>
      <sheetName val="C.2 Uganda"/>
      <sheetName val="C.3 Kenya"/>
      <sheetName val="C.4 Mali"/>
      <sheetName val="C.5 India"/>
      <sheetName val="C.6 Indonesia"/>
      <sheetName val="C.7 Philippines"/>
      <sheetName val="C.8 Guatemala"/>
      <sheetName val="C.9 Nicaragua"/>
      <sheetName val="C.10 TOTAL"/>
      <sheetName val="C.11 Shared costs"/>
      <sheetName val="D.1 Remuneration of management"/>
      <sheetName val="D.2 Assessing fin. control"/>
      <sheetName val="D.3 Policy on sanctions"/>
    </sheetNames>
    <sheetDataSet>
      <sheetData sheetId="0" refreshError="1"/>
      <sheetData sheetId="1" refreshError="1"/>
      <sheetData sheetId="2" refreshError="1">
        <row r="5">
          <cell r="B5" t="str">
            <v>CARE</v>
          </cell>
        </row>
        <row r="7">
          <cell r="B7">
            <v>2011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SC SUMMARY"/>
      <sheetName val="NCSC DETAIL"/>
      <sheetName val="Schedule A"/>
      <sheetName val="Schedule B"/>
      <sheetName val="IPA"/>
      <sheetName val="SB ESTIMATE"/>
    </sheetNames>
    <sheetDataSet>
      <sheetData sheetId="0"/>
      <sheetData sheetId="1"/>
      <sheetData sheetId="2" refreshError="1"/>
      <sheetData sheetId="3"/>
      <sheetData sheetId="4"/>
      <sheetData sheetId="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ipeline Template"/>
      <sheetName val="Example"/>
      <sheetName val="Pipeline FC's and PID's"/>
    </sheetNames>
    <sheetDataSet>
      <sheetData sheetId="0"/>
      <sheetData sheetId="1"/>
      <sheetData sheetId="2"/>
      <sheetData sheetId="3">
        <row r="13">
          <cell r="A13" t="str">
            <v>XX002   Private US Restricted  (Probable)</v>
          </cell>
        </row>
        <row r="14">
          <cell r="A14" t="str">
            <v>XX003   US Government Grants &amp; Contracts  (Probable)</v>
          </cell>
        </row>
        <row r="15">
          <cell r="A15" t="str">
            <v>XX005   United Nations Grants &amp; Contracts  (Probable)</v>
          </cell>
        </row>
        <row r="16">
          <cell r="A16" t="str">
            <v>XX006   CARE/CARE International Secretariat Grants &amp; Contracts  (Probable)</v>
          </cell>
        </row>
        <row r="17">
          <cell r="A17" t="str">
            <v>XX007   CARE/Australia  (Probable)</v>
          </cell>
        </row>
        <row r="18">
          <cell r="A18" t="str">
            <v>XX008   CARE/Canada  (Probable)</v>
          </cell>
        </row>
        <row r="19">
          <cell r="A19" t="str">
            <v>XX009   CARE/Danmark  (Probable)</v>
          </cell>
        </row>
        <row r="20">
          <cell r="A20" t="str">
            <v>XX010   CARE/Deutschland  (Probable)</v>
          </cell>
        </row>
        <row r="21">
          <cell r="A21" t="str">
            <v>XX011   CARE/France  (Probable)</v>
          </cell>
        </row>
        <row r="22">
          <cell r="A22" t="str">
            <v>XX012   CARE/Japan  (Probable)</v>
          </cell>
        </row>
        <row r="23">
          <cell r="A23" t="str">
            <v>XX013   CARE/Nederland  (Probable)</v>
          </cell>
        </row>
        <row r="24">
          <cell r="A24" t="str">
            <v>XX014   CARE/Norge  (Probable)</v>
          </cell>
        </row>
        <row r="25">
          <cell r="A25" t="str">
            <v>XX015   CARE/Osterreich  (Probable)</v>
          </cell>
        </row>
        <row r="26">
          <cell r="A26" t="str">
            <v>XX016   CARE/UK  (Probable)</v>
          </cell>
        </row>
        <row r="27">
          <cell r="A27" t="str">
            <v>XX024   Host Country Government Grants &amp; Contracts (Probable)</v>
          </cell>
        </row>
        <row r="28">
          <cell r="A28" t="str">
            <v>XX025   Other Donors  (Probable)</v>
          </cell>
        </row>
        <row r="29">
          <cell r="A29" t="str">
            <v>XX026   Global Fund  (Probable)</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ategy"/>
      <sheetName val="A.Grant Profiles"/>
      <sheetName val="B.SectorandLocation"/>
      <sheetName val="C. DME Calendar"/>
      <sheetName val="D. ITT_All_Grants"/>
      <sheetName val="G1"/>
      <sheetName val="G2"/>
      <sheetName val="G3"/>
      <sheetName val="G4"/>
      <sheetName val="G5"/>
      <sheetName val="G6"/>
      <sheetName val="G7"/>
      <sheetName val="G8"/>
      <sheetName val="G9"/>
      <sheetName val="G10"/>
      <sheetName val="G11"/>
      <sheetName val="Staff Tracking"/>
      <sheetName val="Donor Engagement Schedule"/>
    </sheetNames>
    <sheetDataSet>
      <sheetData sheetId="0">
        <row r="1">
          <cell r="A1" t="str">
            <v>CARE  - Strategic Refresh South Sudan (2016)</v>
          </cell>
        </row>
      </sheetData>
      <sheetData sheetId="1">
        <row r="3">
          <cell r="E3">
            <v>0</v>
          </cell>
        </row>
        <row r="15">
          <cell r="A15">
            <v>0</v>
          </cell>
        </row>
        <row r="39">
          <cell r="B39">
            <v>0</v>
          </cell>
          <cell r="C39">
            <v>0</v>
          </cell>
        </row>
        <row r="40">
          <cell r="B40" t="str">
            <v>UNICEF</v>
          </cell>
          <cell r="C40" t="str">
            <v>Health - Polio campaign</v>
          </cell>
          <cell r="I40">
            <v>70000</v>
          </cell>
        </row>
        <row r="41">
          <cell r="B41" t="str">
            <v>WFP</v>
          </cell>
          <cell r="C41" t="str">
            <v>TSFP (Nutrition)+Warehouse)</v>
          </cell>
          <cell r="I41">
            <v>176000</v>
          </cell>
        </row>
        <row r="42">
          <cell r="B42" t="str">
            <v>SDC</v>
          </cell>
          <cell r="C42" t="str">
            <v>FSL - Beyond the harvest</v>
          </cell>
          <cell r="I42">
            <v>643963</v>
          </cell>
          <cell r="P42">
            <v>42461</v>
          </cell>
          <cell r="Q42">
            <v>42824</v>
          </cell>
          <cell r="S42">
            <v>101</v>
          </cell>
        </row>
        <row r="43">
          <cell r="B43" t="str">
            <v>FAO</v>
          </cell>
          <cell r="C43" t="str">
            <v>FSL - Seed Fair</v>
          </cell>
          <cell r="I43">
            <v>0</v>
          </cell>
          <cell r="S43">
            <v>0</v>
          </cell>
        </row>
        <row r="44">
          <cell r="B44" t="str">
            <v>UNHCR</v>
          </cell>
          <cell r="C44" t="str">
            <v xml:space="preserve">H&amp;N - for refugees and Host community </v>
          </cell>
          <cell r="I44">
            <v>1052057</v>
          </cell>
          <cell r="P44">
            <v>42370</v>
          </cell>
          <cell r="Q44">
            <v>42735</v>
          </cell>
          <cell r="S44">
            <v>12</v>
          </cell>
        </row>
        <row r="45">
          <cell r="B45" t="str">
            <v>DRA</v>
          </cell>
          <cell r="C45" t="str">
            <v>FSL - SS JR 2 CN -</v>
          </cell>
          <cell r="I45">
            <v>1020743</v>
          </cell>
          <cell r="P45">
            <v>42370</v>
          </cell>
          <cell r="Q45">
            <v>42735</v>
          </cell>
          <cell r="S45">
            <v>12</v>
          </cell>
        </row>
        <row r="46">
          <cell r="B46" t="str">
            <v>GE Foundation</v>
          </cell>
          <cell r="C46" t="str">
            <v xml:space="preserve">Health - Integrated Health and Nutrition Response forr the conflict affected population in Uppernile and Unity </v>
          </cell>
          <cell r="I46">
            <v>870000</v>
          </cell>
          <cell r="P46">
            <v>42370</v>
          </cell>
          <cell r="Q46">
            <v>42735</v>
          </cell>
          <cell r="R46">
            <v>12.166666666666666</v>
          </cell>
          <cell r="S46">
            <v>12</v>
          </cell>
        </row>
        <row r="47">
          <cell r="B47" t="str">
            <v xml:space="preserve">CHF </v>
          </cell>
          <cell r="C47" t="str">
            <v>Nutrition</v>
          </cell>
          <cell r="I47">
            <v>721000</v>
          </cell>
          <cell r="P47">
            <v>42370</v>
          </cell>
          <cell r="Q47">
            <v>42581</v>
          </cell>
          <cell r="R47">
            <v>7.0333333333333332</v>
          </cell>
          <cell r="S47">
            <v>-142</v>
          </cell>
        </row>
        <row r="48">
          <cell r="B48" t="str">
            <v xml:space="preserve">CHF </v>
          </cell>
          <cell r="C48" t="str">
            <v>FSL - Unity State</v>
          </cell>
          <cell r="I48">
            <v>381018</v>
          </cell>
          <cell r="P48">
            <v>42461</v>
          </cell>
          <cell r="Q48">
            <v>42643</v>
          </cell>
          <cell r="R48">
            <v>6.0666666666666664</v>
          </cell>
          <cell r="S48">
            <v>-80</v>
          </cell>
        </row>
        <row r="49">
          <cell r="B49" t="str">
            <v>UNICEF</v>
          </cell>
          <cell r="C49" t="str">
            <v>Nutrition - Integrated Emergency Nutrition services in 4 counties and Bentiu POC IDP camp in N Unity State</v>
          </cell>
          <cell r="I49">
            <v>439427</v>
          </cell>
          <cell r="P49">
            <v>42370</v>
          </cell>
          <cell r="Q49">
            <v>42734</v>
          </cell>
          <cell r="R49">
            <v>12.133333333333333</v>
          </cell>
          <cell r="S49">
            <v>11</v>
          </cell>
        </row>
        <row r="50">
          <cell r="B50" t="str">
            <v>Keisel</v>
          </cell>
          <cell r="C50" t="str">
            <v>HELSEL - VSL in Eastern Equatora</v>
          </cell>
          <cell r="I50">
            <v>43500</v>
          </cell>
          <cell r="P50">
            <v>42370</v>
          </cell>
          <cell r="Q50">
            <v>42734</v>
          </cell>
          <cell r="S50">
            <v>11</v>
          </cell>
        </row>
        <row r="51">
          <cell r="A51">
            <v>28</v>
          </cell>
          <cell r="B51" t="str">
            <v>Dutch Gov - MOFA</v>
          </cell>
          <cell r="C51" t="str">
            <v>PUC</v>
          </cell>
          <cell r="J51">
            <v>3427891</v>
          </cell>
          <cell r="P51">
            <v>41091</v>
          </cell>
          <cell r="Q51">
            <v>42551</v>
          </cell>
          <cell r="R51">
            <v>48.666666666666664</v>
          </cell>
          <cell r="S51">
            <v>-172</v>
          </cell>
        </row>
        <row r="52">
          <cell r="A52">
            <v>29</v>
          </cell>
          <cell r="B52" t="str">
            <v xml:space="preserve">WFP </v>
          </cell>
          <cell r="C52" t="str">
            <v>FLA 2015</v>
          </cell>
          <cell r="I52">
            <v>399652</v>
          </cell>
          <cell r="P52">
            <v>42278</v>
          </cell>
          <cell r="Q52">
            <v>42643</v>
          </cell>
          <cell r="R52">
            <v>12.166666666666666</v>
          </cell>
          <cell r="S52">
            <v>-80</v>
          </cell>
        </row>
        <row r="53">
          <cell r="A53">
            <v>30</v>
          </cell>
          <cell r="C53" t="str">
            <v>FEED</v>
          </cell>
          <cell r="I53">
            <v>2442791</v>
          </cell>
          <cell r="P53">
            <v>42095</v>
          </cell>
          <cell r="Q53">
            <v>43190</v>
          </cell>
          <cell r="R53">
            <v>36.5</v>
          </cell>
          <cell r="S53">
            <v>467</v>
          </cell>
        </row>
        <row r="54">
          <cell r="C54" t="str">
            <v>PPA+Extension</v>
          </cell>
          <cell r="P54">
            <v>41913</v>
          </cell>
          <cell r="Q54">
            <v>42735</v>
          </cell>
          <cell r="S54">
            <v>12</v>
          </cell>
        </row>
        <row r="55">
          <cell r="A55">
            <v>32</v>
          </cell>
          <cell r="I55">
            <v>0</v>
          </cell>
          <cell r="P55" t="str">
            <v>Type Date</v>
          </cell>
          <cell r="Q55" t="str">
            <v>Type Date</v>
          </cell>
          <cell r="R55" t="e">
            <v>#VALUE!</v>
          </cell>
          <cell r="S55" t="e">
            <v>#VALUE!</v>
          </cell>
        </row>
        <row r="56">
          <cell r="A56">
            <v>33</v>
          </cell>
          <cell r="B56" t="str">
            <v>RRF</v>
          </cell>
          <cell r="C56" t="str">
            <v>NFI and Nutrition</v>
          </cell>
          <cell r="I56">
            <v>276780</v>
          </cell>
          <cell r="P56" t="str">
            <v>Type Date</v>
          </cell>
          <cell r="Q56" t="str">
            <v>Type Date</v>
          </cell>
          <cell r="R56" t="e">
            <v>#VALUE!</v>
          </cell>
          <cell r="S56" t="e">
            <v>#VALUE!</v>
          </cell>
        </row>
        <row r="57">
          <cell r="A57">
            <v>34</v>
          </cell>
          <cell r="B57" t="str">
            <v xml:space="preserve">CHF </v>
          </cell>
          <cell r="C57" t="str">
            <v>Nutrition</v>
          </cell>
          <cell r="I57">
            <v>581996</v>
          </cell>
          <cell r="P57" t="str">
            <v>Type Date</v>
          </cell>
          <cell r="Q57" t="str">
            <v>Type Date</v>
          </cell>
          <cell r="S57" t="e">
            <v>#VALUE!</v>
          </cell>
        </row>
        <row r="58">
          <cell r="A58">
            <v>35</v>
          </cell>
          <cell r="C58" t="str">
            <v>Food Security</v>
          </cell>
          <cell r="I58">
            <v>864108</v>
          </cell>
          <cell r="P58" t="str">
            <v>Type Date</v>
          </cell>
          <cell r="Q58" t="str">
            <v>Type Date</v>
          </cell>
          <cell r="S58" t="e">
            <v>#VALUE!</v>
          </cell>
        </row>
        <row r="59">
          <cell r="A59">
            <v>36</v>
          </cell>
          <cell r="C59" t="str">
            <v>Emergency Food Security and Protection in Eastern Equatoria</v>
          </cell>
          <cell r="I59">
            <v>491582</v>
          </cell>
          <cell r="P59" t="str">
            <v>Type Date</v>
          </cell>
          <cell r="Q59" t="str">
            <v>Type Date</v>
          </cell>
          <cell r="S59" t="e">
            <v>#VALUE!</v>
          </cell>
        </row>
        <row r="60">
          <cell r="A60">
            <v>37</v>
          </cell>
          <cell r="C60" t="str">
            <v xml:space="preserve">Distribution of vegetable kits, agricultural tools and establishment of demonstrations to support 8,238 HHs in Eastern Equatoria state </v>
          </cell>
          <cell r="I60">
            <v>129700</v>
          </cell>
          <cell r="P60" t="str">
            <v>Type Date</v>
          </cell>
          <cell r="Q60" t="str">
            <v>Type Date</v>
          </cell>
          <cell r="S60" t="e">
            <v>#VALUE!</v>
          </cell>
        </row>
        <row r="61">
          <cell r="A61">
            <v>38</v>
          </cell>
          <cell r="C61">
            <v>0</v>
          </cell>
          <cell r="I61">
            <v>0</v>
          </cell>
          <cell r="P61" t="str">
            <v>Type Date</v>
          </cell>
          <cell r="Q61" t="str">
            <v>Type Date</v>
          </cell>
          <cell r="S61" t="e">
            <v>#VALUE!</v>
          </cell>
        </row>
        <row r="62">
          <cell r="A62">
            <v>39</v>
          </cell>
          <cell r="C62">
            <v>0</v>
          </cell>
          <cell r="P62" t="str">
            <v>Type Date</v>
          </cell>
          <cell r="S62" t="e">
            <v>#VALUE!</v>
          </cell>
        </row>
        <row r="63">
          <cell r="A63">
            <v>40</v>
          </cell>
          <cell r="C63">
            <v>0</v>
          </cell>
          <cell r="P63" t="str">
            <v>Type Date</v>
          </cell>
          <cell r="S63" t="e">
            <v>#VALUE!</v>
          </cell>
        </row>
        <row r="64">
          <cell r="A64">
            <v>41</v>
          </cell>
          <cell r="C64">
            <v>0</v>
          </cell>
          <cell r="S64">
            <v>0</v>
          </cell>
        </row>
        <row r="65">
          <cell r="A65">
            <v>42</v>
          </cell>
          <cell r="B65">
            <v>0</v>
          </cell>
          <cell r="C65">
            <v>0</v>
          </cell>
          <cell r="P65" t="str">
            <v>Type Date</v>
          </cell>
          <cell r="Q65" t="str">
            <v>Type Date</v>
          </cell>
          <cell r="R65" t="e">
            <v>#VALUE!</v>
          </cell>
        </row>
        <row r="66">
          <cell r="A66">
            <v>43</v>
          </cell>
          <cell r="B66">
            <v>0</v>
          </cell>
          <cell r="P66" t="str">
            <v>Type Date</v>
          </cell>
          <cell r="Q66" t="str">
            <v>Type Date</v>
          </cell>
          <cell r="R66" t="e">
            <v>#VALUE!</v>
          </cell>
        </row>
        <row r="67">
          <cell r="A67">
            <v>44</v>
          </cell>
          <cell r="B67">
            <v>0</v>
          </cell>
          <cell r="P67" t="str">
            <v>Type Date</v>
          </cell>
          <cell r="Q67" t="str">
            <v>Type Date</v>
          </cell>
          <cell r="R67" t="e">
            <v>#VALUE!</v>
          </cell>
        </row>
        <row r="68">
          <cell r="A68">
            <v>0</v>
          </cell>
          <cell r="P68">
            <v>0</v>
          </cell>
          <cell r="Q68">
            <v>0</v>
          </cell>
          <cell r="R68">
            <v>0</v>
          </cell>
        </row>
        <row r="69">
          <cell r="A69">
            <v>0</v>
          </cell>
          <cell r="B69">
            <v>0</v>
          </cell>
          <cell r="P69">
            <v>0</v>
          </cell>
          <cell r="Q69">
            <v>0</v>
          </cell>
          <cell r="R69">
            <v>0</v>
          </cell>
        </row>
        <row r="70">
          <cell r="A70">
            <v>0</v>
          </cell>
          <cell r="B70">
            <v>0</v>
          </cell>
          <cell r="P70">
            <v>0</v>
          </cell>
          <cell r="Q70">
            <v>0</v>
          </cell>
          <cell r="R70">
            <v>0</v>
          </cell>
        </row>
        <row r="71">
          <cell r="A71">
            <v>0</v>
          </cell>
          <cell r="P71">
            <v>0</v>
          </cell>
          <cell r="Q71">
            <v>0</v>
          </cell>
          <cell r="R71">
            <v>0</v>
          </cell>
        </row>
        <row r="72">
          <cell r="A72">
            <v>0</v>
          </cell>
        </row>
        <row r="73">
          <cell r="A73">
            <v>0</v>
          </cell>
        </row>
        <row r="74">
          <cell r="A74">
            <v>0</v>
          </cell>
        </row>
        <row r="75">
          <cell r="A75">
            <v>0</v>
          </cell>
        </row>
        <row r="76">
          <cell r="A76">
            <v>0</v>
          </cell>
        </row>
        <row r="77">
          <cell r="A77">
            <v>0</v>
          </cell>
        </row>
        <row r="78">
          <cell r="A78">
            <v>0</v>
          </cell>
        </row>
        <row r="97">
          <cell r="D97" t="str">
            <v>Funding Type</v>
          </cell>
        </row>
        <row r="98">
          <cell r="D98" t="str">
            <v>Bilateral</v>
          </cell>
        </row>
        <row r="99">
          <cell r="D99" t="str">
            <v>Multilateral</v>
          </cell>
        </row>
        <row r="100">
          <cell r="D100" t="str">
            <v>Private</v>
          </cell>
        </row>
        <row r="101">
          <cell r="D101" t="str">
            <v>GIK</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ategy"/>
      <sheetName val="A.Grant Profiles"/>
      <sheetName val="B.SectorandLocation"/>
      <sheetName val="C. DME Calendar"/>
      <sheetName val="D. ITT_All_Grants"/>
      <sheetName val="G1"/>
      <sheetName val="G2"/>
      <sheetName val="G3"/>
      <sheetName val="G4"/>
      <sheetName val="G5"/>
      <sheetName val="G6"/>
      <sheetName val="G7"/>
      <sheetName val="G8"/>
      <sheetName val="G9"/>
      <sheetName val="G10"/>
      <sheetName val="G11"/>
      <sheetName val="Staff Tracking"/>
      <sheetName val="Donor Engagement Schedule"/>
    </sheetNames>
    <sheetDataSet>
      <sheetData sheetId="0"/>
      <sheetData sheetId="1">
        <row r="3">
          <cell r="F3" t="str">
            <v>No.</v>
          </cell>
        </row>
        <row r="98">
          <cell r="D98" t="str">
            <v>Funding Type</v>
          </cell>
        </row>
        <row r="99">
          <cell r="D99" t="str">
            <v>Bilateral</v>
          </cell>
        </row>
        <row r="100">
          <cell r="D100" t="str">
            <v>Multilateral</v>
          </cell>
        </row>
        <row r="101">
          <cell r="D101" t="str">
            <v>Private</v>
          </cell>
        </row>
        <row r="102">
          <cell r="D102" t="str">
            <v>GIK</v>
          </cell>
        </row>
      </sheetData>
      <sheetData sheetId="2">
        <row r="15">
          <cell r="R15" t="str">
            <v>Gender</v>
          </cell>
          <cell r="S15" t="str">
            <v>Protection/
Peace</v>
          </cell>
          <cell r="T15" t="str">
            <v>FSL</v>
          </cell>
          <cell r="U15" t="str">
            <v>Health</v>
          </cell>
          <cell r="V15" t="str">
            <v>Nutrition</v>
          </cell>
          <cell r="W15" t="str">
            <v>DRR/DRM</v>
          </cell>
        </row>
        <row r="81">
          <cell r="R81" t="e">
            <v>#REF!</v>
          </cell>
          <cell r="S81" t="e">
            <v>#REF!</v>
          </cell>
          <cell r="T81" t="e">
            <v>#REF!</v>
          </cell>
          <cell r="U81">
            <v>0</v>
          </cell>
          <cell r="V81">
            <v>1673061</v>
          </cell>
          <cell r="W81">
            <v>244279.1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ategy"/>
      <sheetName val="A.Grant Profiles"/>
      <sheetName val="B.SectorandLocation"/>
      <sheetName val="C. DME Calendar"/>
      <sheetName val="D. ITT_All_Grants"/>
      <sheetName val="FEED"/>
      <sheetName val="CHF"/>
      <sheetName val="GE "/>
      <sheetName val="WFP "/>
      <sheetName val="IOM-RRF"/>
      <sheetName val="SDC"/>
      <sheetName val="UNICEF SM"/>
      <sheetName val="HELSEL "/>
      <sheetName val="SSJR "/>
      <sheetName val="GAC "/>
      <sheetName val="UNHCR "/>
      <sheetName val="ARC "/>
      <sheetName val="HPF"/>
      <sheetName val="FAO "/>
      <sheetName val="UNICEF-NUT"/>
      <sheetName val="Staff Tracking"/>
      <sheetName val="Donor Engagement Schedule"/>
    </sheetNames>
    <sheetDataSet>
      <sheetData sheetId="0"/>
      <sheetData sheetId="1">
        <row r="90">
          <cell r="D90" t="str">
            <v>Funding Type</v>
          </cell>
        </row>
        <row r="91">
          <cell r="D91" t="str">
            <v>Bilateral</v>
          </cell>
        </row>
        <row r="92">
          <cell r="D92" t="str">
            <v>Multilateral</v>
          </cell>
        </row>
        <row r="93">
          <cell r="D93" t="str">
            <v>Private</v>
          </cell>
        </row>
        <row r="94">
          <cell r="D94" t="str">
            <v>GIK</v>
          </cell>
        </row>
      </sheetData>
      <sheetData sheetId="2"/>
      <sheetData sheetId="3"/>
      <sheetData sheetId="4">
        <row r="23">
          <cell r="C23">
            <v>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ategy"/>
      <sheetName val="A.Grant Profiles"/>
      <sheetName val="B.SectorandLocation"/>
      <sheetName val="C. DME Calendar"/>
      <sheetName val="D. ITT_All_Grants"/>
      <sheetName val="FEED"/>
      <sheetName val="CHF"/>
      <sheetName val="GE "/>
      <sheetName val="WFP "/>
      <sheetName val="IOM-RRF"/>
      <sheetName val="SDC"/>
      <sheetName val="UNICEF SM"/>
      <sheetName val="HELSEL "/>
      <sheetName val="SSJR "/>
      <sheetName val="GAC "/>
      <sheetName val="UNHCR "/>
      <sheetName val="ARC "/>
      <sheetName val="HPF"/>
      <sheetName val="FAO "/>
      <sheetName val="UNICEF-NUT"/>
      <sheetName val="Staff Tracking"/>
      <sheetName val="Donor Engagement Schedule"/>
    </sheetNames>
    <sheetDataSet>
      <sheetData sheetId="0" refreshError="1"/>
      <sheetData sheetId="1">
        <row r="90">
          <cell r="D90" t="str">
            <v>Funding Type</v>
          </cell>
        </row>
        <row r="91">
          <cell r="D91" t="str">
            <v>Bilateral</v>
          </cell>
        </row>
        <row r="92">
          <cell r="D92" t="str">
            <v>Multilateral</v>
          </cell>
        </row>
        <row r="93">
          <cell r="D93" t="str">
            <v>Private</v>
          </cell>
        </row>
        <row r="94">
          <cell r="D94" t="str">
            <v>GIK</v>
          </cell>
        </row>
      </sheetData>
      <sheetData sheetId="2" refreshError="1"/>
      <sheetData sheetId="3" refreshError="1"/>
      <sheetData sheetId="4">
        <row r="8">
          <cell r="B8" t="str">
            <v>G1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Feedback Log"/>
      <sheetName val="Common Indicator List"/>
      <sheetName val="Lists"/>
      <sheetName val="Phase 1 - Plan"/>
      <sheetName val="Phase 1 - 3m Report"/>
      <sheetName val="Phase 1 - Final Report"/>
      <sheetName val="All"/>
      <sheetName val="Backend"/>
      <sheetName val="CARE DEC Phase 1_Output_SSD_EAC"/>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_Notes"/>
      <sheetName val="Rates"/>
      <sheetName val="Program Detail"/>
      <sheetName val="Pariang CHD Personnel"/>
      <sheetName val="Pariang CHD_Office_Support"/>
      <sheetName val="Pariang CHD_Office_Equipment"/>
      <sheetName val="Office_Rehab"/>
      <sheetName val="County_Travel"/>
      <sheetName val="Facilities_Ops"/>
      <sheetName val="Drugs 1"/>
      <sheetName val="Medical_Supplies"/>
      <sheetName val="Medical_Equipment"/>
      <sheetName val="Facilities_Rehab"/>
      <sheetName val="Training"/>
      <sheetName val="Monitoring_Visits"/>
      <sheetName val="Community_Mob"/>
      <sheetName val="External Evaluation and Audit"/>
      <sheetName val="SP_Support"/>
      <sheetName val="Shared cost calculation"/>
      <sheetName val="Expert Fringe Benefits"/>
    </sheetNames>
    <sheetDataSet>
      <sheetData sheetId="0"/>
      <sheetData sheetId="1">
        <row r="2">
          <cell r="B2" t="str">
            <v>SSP</v>
          </cell>
        </row>
        <row r="3">
          <cell r="B3" t="str">
            <v>USD</v>
          </cell>
        </row>
        <row r="4">
          <cell r="B4" t="str">
            <v>KES</v>
          </cell>
        </row>
        <row r="5">
          <cell r="B5" t="str">
            <v>UGX</v>
          </cell>
        </row>
        <row r="6">
          <cell r="B6" t="str">
            <v>CHF</v>
          </cell>
        </row>
        <row r="7">
          <cell r="B7" t="str">
            <v>JPY</v>
          </cell>
        </row>
        <row r="8">
          <cell r="B8" t="str">
            <v>EUR</v>
          </cell>
        </row>
        <row r="9">
          <cell r="B9" t="str">
            <v>GBP</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gérie"/>
      <sheetName val="Algeria-en"/>
      <sheetName val="rapportminmax"/>
      <sheetName val="min_max"/>
      <sheetName val="datanew"/>
      <sheetName val="base-en"/>
      <sheetName val="base"/>
      <sheetName val="triangle"/>
      <sheetName val="facteurs"/>
      <sheetName val="profils"/>
      <sheetName val="ressources"/>
      <sheetName val="results"/>
      <sheetName val="simul"/>
    </sheetNames>
    <sheetDataSet>
      <sheetData sheetId="0" refreshError="1"/>
      <sheetData sheetId="1" refreshError="1"/>
      <sheetData sheetId="2" refreshError="1"/>
      <sheetData sheetId="3" refreshError="1"/>
      <sheetData sheetId="4"/>
      <sheetData sheetId="5" refreshError="1"/>
      <sheetData sheetId="6" refreshError="1"/>
      <sheetData sheetId="7">
        <row r="4">
          <cell r="E4">
            <v>0.91</v>
          </cell>
          <cell r="F4">
            <v>0.92</v>
          </cell>
          <cell r="G4">
            <v>0.67</v>
          </cell>
        </row>
      </sheetData>
      <sheetData sheetId="8">
        <row r="4">
          <cell r="M4">
            <v>0</v>
          </cell>
          <cell r="N4">
            <v>21</v>
          </cell>
          <cell r="O4">
            <v>0</v>
          </cell>
          <cell r="P4">
            <v>4</v>
          </cell>
          <cell r="Q4">
            <v>1.5</v>
          </cell>
          <cell r="R4">
            <v>7</v>
          </cell>
          <cell r="S4">
            <v>15</v>
          </cell>
        </row>
        <row r="5">
          <cell r="M5">
            <v>37</v>
          </cell>
          <cell r="N5">
            <v>100</v>
          </cell>
          <cell r="O5">
            <v>34</v>
          </cell>
          <cell r="P5">
            <v>42</v>
          </cell>
          <cell r="Q5">
            <v>9.6</v>
          </cell>
          <cell r="R5">
            <v>36</v>
          </cell>
          <cell r="S5">
            <v>79</v>
          </cell>
        </row>
        <row r="6">
          <cell r="M6">
            <v>9</v>
          </cell>
          <cell r="N6">
            <v>69</v>
          </cell>
          <cell r="O6">
            <v>16</v>
          </cell>
          <cell r="P6">
            <v>24</v>
          </cell>
          <cell r="Q6">
            <v>4.5999999999999996</v>
          </cell>
          <cell r="R6">
            <v>13</v>
          </cell>
          <cell r="S6">
            <v>43</v>
          </cell>
        </row>
        <row r="7">
          <cell r="M7">
            <v>0</v>
          </cell>
          <cell r="N7">
            <v>80</v>
          </cell>
          <cell r="O7">
            <v>12</v>
          </cell>
          <cell r="P7" t="str">
            <v>NA</v>
          </cell>
          <cell r="Q7" t="str">
            <v>NA</v>
          </cell>
          <cell r="R7" t="str">
            <v>NA</v>
          </cell>
          <cell r="S7">
            <v>28</v>
          </cell>
        </row>
        <row r="8">
          <cell r="M8">
            <v>51.392758647258049</v>
          </cell>
          <cell r="N8">
            <v>51.392758647258049</v>
          </cell>
          <cell r="O8">
            <v>66.187787400330649</v>
          </cell>
          <cell r="R8">
            <v>20.379294887221295</v>
          </cell>
          <cell r="S8">
            <v>2.0669225735553631</v>
          </cell>
        </row>
        <row r="9">
          <cell r="M9">
            <v>89.227808464134895</v>
          </cell>
          <cell r="N9">
            <v>89.227808464134895</v>
          </cell>
          <cell r="O9">
            <v>9.0996940340560162</v>
          </cell>
          <cell r="R9">
            <v>11.464002341312906</v>
          </cell>
          <cell r="S9">
            <v>13.694158568612291</v>
          </cell>
        </row>
      </sheetData>
      <sheetData sheetId="9"/>
      <sheetData sheetId="10">
        <row r="4">
          <cell r="L4">
            <v>35</v>
          </cell>
          <cell r="M4">
            <v>8</v>
          </cell>
          <cell r="N4">
            <v>8</v>
          </cell>
        </row>
        <row r="5">
          <cell r="L5">
            <v>66</v>
          </cell>
          <cell r="M5">
            <v>33</v>
          </cell>
          <cell r="N5">
            <v>56</v>
          </cell>
        </row>
        <row r="6">
          <cell r="L6">
            <v>49</v>
          </cell>
          <cell r="M6">
            <v>19</v>
          </cell>
          <cell r="N6">
            <v>19</v>
          </cell>
        </row>
        <row r="7">
          <cell r="L7" t="str">
            <v>NA</v>
          </cell>
          <cell r="M7" t="str">
            <v>NA</v>
          </cell>
          <cell r="N7" t="str">
            <v>NA</v>
          </cell>
        </row>
        <row r="8">
          <cell r="L8">
            <v>51.392758647258049</v>
          </cell>
          <cell r="M8">
            <v>51.392758647258049</v>
          </cell>
          <cell r="N8">
            <v>66.187787400330649</v>
          </cell>
        </row>
        <row r="9">
          <cell r="L9">
            <v>89.227808464134895</v>
          </cell>
          <cell r="M9">
            <v>89.227808464134895</v>
          </cell>
          <cell r="N9">
            <v>9.0996940340560162</v>
          </cell>
        </row>
      </sheetData>
      <sheetData sheetId="11">
        <row r="42">
          <cell r="L42">
            <v>39</v>
          </cell>
          <cell r="M42">
            <v>35</v>
          </cell>
          <cell r="N42">
            <v>29</v>
          </cell>
          <cell r="O42">
            <v>33</v>
          </cell>
          <cell r="P42">
            <v>0</v>
          </cell>
          <cell r="Q42">
            <v>50</v>
          </cell>
          <cell r="R42">
            <v>0</v>
          </cell>
        </row>
        <row r="43">
          <cell r="L43">
            <v>80</v>
          </cell>
          <cell r="M43">
            <v>144</v>
          </cell>
          <cell r="N43">
            <v>100</v>
          </cell>
          <cell r="O43">
            <v>139</v>
          </cell>
          <cell r="P43">
            <v>100</v>
          </cell>
          <cell r="Q43">
            <v>100</v>
          </cell>
          <cell r="R43">
            <v>100</v>
          </cell>
        </row>
        <row r="44">
          <cell r="L44">
            <v>55</v>
          </cell>
          <cell r="M44">
            <v>88</v>
          </cell>
          <cell r="N44">
            <v>63</v>
          </cell>
          <cell r="O44">
            <v>89</v>
          </cell>
          <cell r="P44">
            <v>60</v>
          </cell>
          <cell r="Q44">
            <v>86</v>
          </cell>
          <cell r="R44">
            <v>57</v>
          </cell>
        </row>
        <row r="45">
          <cell r="L45" t="str">
            <v>NA</v>
          </cell>
          <cell r="M45">
            <v>114</v>
          </cell>
          <cell r="N45">
            <v>86</v>
          </cell>
          <cell r="O45">
            <v>103</v>
          </cell>
          <cell r="P45">
            <v>67</v>
          </cell>
          <cell r="Q45">
            <v>92</v>
          </cell>
          <cell r="R45">
            <v>91</v>
          </cell>
        </row>
        <row r="46">
          <cell r="L46">
            <v>51.392758647258049</v>
          </cell>
          <cell r="M46">
            <v>51.392758647258049</v>
          </cell>
          <cell r="O46">
            <v>66.187787400330649</v>
          </cell>
          <cell r="P46">
            <v>20.379294887221295</v>
          </cell>
          <cell r="Q46">
            <v>2.0669225735553631</v>
          </cell>
          <cell r="R46">
            <v>63.331731414578307</v>
          </cell>
        </row>
        <row r="47">
          <cell r="L47">
            <v>89.227808464134895</v>
          </cell>
          <cell r="M47">
            <v>89.227808464134895</v>
          </cell>
          <cell r="O47">
            <v>9.0996940340560162</v>
          </cell>
          <cell r="P47">
            <v>11.464002341312906</v>
          </cell>
          <cell r="Q47">
            <v>13.694158568612291</v>
          </cell>
        </row>
      </sheetData>
      <sheetData sheetId="12">
        <row r="17">
          <cell r="D17">
            <v>3481288</v>
          </cell>
          <cell r="E17">
            <v>4778870</v>
          </cell>
          <cell r="F17">
            <v>4514939</v>
          </cell>
        </row>
        <row r="18">
          <cell r="D18">
            <v>125034</v>
          </cell>
          <cell r="E18">
            <v>169519</v>
          </cell>
          <cell r="F18">
            <v>129863</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MZ Donor Format"/>
      <sheetName val="NFI"/>
      <sheetName val="Monitoring Visit"/>
      <sheetName val="Juba Costs - A summary"/>
      <sheetName val="Juba - Detailed Requirements"/>
    </sheetNames>
    <sheetDataSet>
      <sheetData sheetId="0">
        <row r="18">
          <cell r="F18" t="str">
            <v>Ausgaben</v>
          </cell>
        </row>
        <row r="19">
          <cell r="F19" t="str">
            <v>Food</v>
          </cell>
          <cell r="G19" t="str">
            <v>n# beneficaries</v>
          </cell>
          <cell r="H19" t="str">
            <v>n# of dist.</v>
          </cell>
          <cell r="I19" t="str">
            <v>Units / distr.</v>
          </cell>
          <cell r="J19" t="str">
            <v>total units</v>
          </cell>
          <cell r="K19" t="str">
            <v>Price per unit EURO</v>
          </cell>
          <cell r="L19" t="str">
            <v>Price per unit local currency</v>
          </cell>
          <cell r="M19" t="str">
            <v>Total amount in EUR</v>
          </cell>
          <cell r="N19" t="str">
            <v>Total amount in local currency</v>
          </cell>
          <cell r="O19" t="str">
            <v>% of total</v>
          </cell>
        </row>
        <row r="20">
          <cell r="F20" t="str">
            <v>cereals</v>
          </cell>
        </row>
        <row r="21">
          <cell r="F21" t="str">
            <v>non cereals</v>
          </cell>
        </row>
        <row r="22">
          <cell r="F22" t="str">
            <v>subtotal</v>
          </cell>
          <cell r="M22">
            <v>0</v>
          </cell>
          <cell r="N22">
            <v>0</v>
          </cell>
          <cell r="O22" t="e">
            <v>#REF!</v>
          </cell>
        </row>
        <row r="24">
          <cell r="F24" t="str">
            <v>Relief items</v>
          </cell>
          <cell r="G24" t="str">
            <v>n# beneficaries</v>
          </cell>
          <cell r="H24" t="str">
            <v>n# of dist.</v>
          </cell>
          <cell r="I24" t="str">
            <v>Units / distr.</v>
          </cell>
          <cell r="J24" t="str">
            <v>total Units</v>
          </cell>
          <cell r="K24" t="str">
            <v>Price per unit EURO</v>
          </cell>
          <cell r="L24" t="str">
            <v>Price per unit local currency</v>
          </cell>
          <cell r="M24" t="str">
            <v>Total amount in EUR</v>
          </cell>
          <cell r="N24" t="str">
            <v>Total amount in local currency</v>
          </cell>
          <cell r="O24" t="str">
            <v>% of total</v>
          </cell>
        </row>
        <row r="25">
          <cell r="F25" t="str">
            <v>seeds</v>
          </cell>
          <cell r="G25">
            <v>10000</v>
          </cell>
          <cell r="H25">
            <v>5</v>
          </cell>
          <cell r="I25">
            <v>1</v>
          </cell>
          <cell r="J25">
            <v>5</v>
          </cell>
          <cell r="K25">
            <v>10100</v>
          </cell>
          <cell r="L25">
            <v>20200</v>
          </cell>
          <cell r="M25">
            <v>50500</v>
          </cell>
          <cell r="N25">
            <v>101000</v>
          </cell>
        </row>
        <row r="26">
          <cell r="F26" t="str">
            <v>tools</v>
          </cell>
          <cell r="G26">
            <v>10000</v>
          </cell>
          <cell r="H26">
            <v>5</v>
          </cell>
          <cell r="I26">
            <v>1</v>
          </cell>
          <cell r="J26">
            <v>5</v>
          </cell>
          <cell r="K26">
            <v>10100</v>
          </cell>
          <cell r="L26">
            <v>20200</v>
          </cell>
          <cell r="M26">
            <v>50500</v>
          </cell>
          <cell r="N26">
            <v>101000</v>
          </cell>
        </row>
        <row r="27">
          <cell r="F27" t="str">
            <v>construction material (PHCC)</v>
          </cell>
          <cell r="G27">
            <v>50000</v>
          </cell>
          <cell r="H27">
            <v>1</v>
          </cell>
          <cell r="I27">
            <v>1</v>
          </cell>
          <cell r="J27">
            <v>1</v>
          </cell>
          <cell r="K27">
            <v>165000</v>
          </cell>
          <cell r="L27">
            <v>330000</v>
          </cell>
          <cell r="M27">
            <v>165000</v>
          </cell>
          <cell r="N27">
            <v>330000</v>
          </cell>
        </row>
        <row r="28">
          <cell r="F28" t="str">
            <v>construction material (PHCUs)</v>
          </cell>
          <cell r="G28">
            <v>50000</v>
          </cell>
          <cell r="H28">
            <v>1</v>
          </cell>
          <cell r="I28">
            <v>7</v>
          </cell>
          <cell r="J28">
            <v>7</v>
          </cell>
          <cell r="K28">
            <v>12000</v>
          </cell>
          <cell r="L28">
            <v>24000</v>
          </cell>
          <cell r="M28">
            <v>84000</v>
          </cell>
          <cell r="N28">
            <v>168000</v>
          </cell>
        </row>
        <row r="29">
          <cell r="F29" t="str">
            <v>construction material (RTC)</v>
          </cell>
          <cell r="G29">
            <v>500</v>
          </cell>
          <cell r="H29">
            <v>1</v>
          </cell>
          <cell r="I29">
            <v>1</v>
          </cell>
          <cell r="J29">
            <v>1</v>
          </cell>
          <cell r="K29">
            <v>80000</v>
          </cell>
          <cell r="L29">
            <v>160000</v>
          </cell>
          <cell r="M29">
            <v>80000</v>
          </cell>
          <cell r="N29">
            <v>160000</v>
          </cell>
        </row>
        <row r="30">
          <cell r="F30" t="str">
            <v>fuel/heating material (veh 1 4WD)</v>
          </cell>
          <cell r="G30" t="str">
            <v>All</v>
          </cell>
          <cell r="H30">
            <v>24</v>
          </cell>
          <cell r="I30">
            <v>1</v>
          </cell>
          <cell r="J30">
            <v>24</v>
          </cell>
          <cell r="K30">
            <v>866</v>
          </cell>
          <cell r="L30">
            <v>1732</v>
          </cell>
          <cell r="M30">
            <v>20784</v>
          </cell>
          <cell r="N30">
            <v>41568</v>
          </cell>
        </row>
        <row r="31">
          <cell r="F31" t="str">
            <v>fuel/heating material (ATVs 2)</v>
          </cell>
          <cell r="G31" t="str">
            <v>All</v>
          </cell>
          <cell r="H31">
            <v>24</v>
          </cell>
          <cell r="I31">
            <v>2</v>
          </cell>
          <cell r="J31">
            <v>48</v>
          </cell>
          <cell r="K31">
            <v>308.35000000000002</v>
          </cell>
          <cell r="L31">
            <v>616.70000000000005</v>
          </cell>
          <cell r="M31">
            <v>14800.800000000001</v>
          </cell>
          <cell r="N31">
            <v>29601.600000000002</v>
          </cell>
        </row>
        <row r="32">
          <cell r="F32" t="str">
            <v>cars (4WD)</v>
          </cell>
          <cell r="G32" t="str">
            <v>All</v>
          </cell>
          <cell r="H32">
            <v>1</v>
          </cell>
          <cell r="I32">
            <v>1</v>
          </cell>
          <cell r="J32">
            <v>1</v>
          </cell>
          <cell r="K32">
            <v>30000</v>
          </cell>
          <cell r="L32">
            <v>60000</v>
          </cell>
          <cell r="M32">
            <v>30000</v>
          </cell>
          <cell r="N32">
            <v>60000</v>
          </cell>
        </row>
        <row r="33">
          <cell r="F33" t="str">
            <v>ATV/trailer for seed distribution</v>
          </cell>
          <cell r="G33">
            <v>10000</v>
          </cell>
          <cell r="H33">
            <v>1</v>
          </cell>
          <cell r="I33">
            <v>2</v>
          </cell>
          <cell r="J33">
            <v>2</v>
          </cell>
          <cell r="K33">
            <v>7000</v>
          </cell>
          <cell r="L33">
            <v>14000</v>
          </cell>
          <cell r="M33">
            <v>14000</v>
          </cell>
          <cell r="N33">
            <v>28000</v>
          </cell>
        </row>
        <row r="34">
          <cell r="F34" t="str">
            <v>others</v>
          </cell>
          <cell r="M34">
            <v>0</v>
          </cell>
          <cell r="N34">
            <v>0</v>
          </cell>
        </row>
        <row r="35">
          <cell r="F35" t="str">
            <v>equipment for training</v>
          </cell>
          <cell r="G35">
            <v>500</v>
          </cell>
          <cell r="H35">
            <v>1</v>
          </cell>
          <cell r="I35">
            <v>1</v>
          </cell>
          <cell r="J35">
            <v>1</v>
          </cell>
          <cell r="K35">
            <v>15000</v>
          </cell>
          <cell r="L35">
            <v>30000</v>
          </cell>
          <cell r="M35">
            <v>15000</v>
          </cell>
          <cell r="N35">
            <v>30000</v>
          </cell>
        </row>
        <row r="36">
          <cell r="F36" t="str">
            <v>generator / 16 kva</v>
          </cell>
          <cell r="G36" t="str">
            <v>All</v>
          </cell>
          <cell r="H36">
            <v>1</v>
          </cell>
          <cell r="I36">
            <v>1</v>
          </cell>
          <cell r="J36">
            <v>1</v>
          </cell>
          <cell r="K36">
            <v>12500</v>
          </cell>
          <cell r="L36">
            <v>25000</v>
          </cell>
          <cell r="M36">
            <v>12500</v>
          </cell>
          <cell r="N36">
            <v>25000</v>
          </cell>
        </row>
        <row r="37">
          <cell r="F37" t="str">
            <v>participants training costs</v>
          </cell>
          <cell r="G37">
            <v>1</v>
          </cell>
          <cell r="H37">
            <v>7</v>
          </cell>
          <cell r="I37">
            <v>10000</v>
          </cell>
          <cell r="J37">
            <v>1</v>
          </cell>
          <cell r="K37">
            <v>70000</v>
          </cell>
          <cell r="L37">
            <v>20000</v>
          </cell>
          <cell r="M37">
            <v>70000</v>
          </cell>
          <cell r="N37">
            <v>140000</v>
          </cell>
        </row>
        <row r="38">
          <cell r="F38" t="str">
            <v>baseline &amp; final evaluation</v>
          </cell>
          <cell r="G38">
            <v>2</v>
          </cell>
          <cell r="H38">
            <v>2</v>
          </cell>
          <cell r="I38">
            <v>12500</v>
          </cell>
          <cell r="J38">
            <v>1</v>
          </cell>
          <cell r="K38">
            <v>25000</v>
          </cell>
          <cell r="L38">
            <v>25000</v>
          </cell>
          <cell r="M38">
            <v>25000</v>
          </cell>
          <cell r="N38">
            <v>50000</v>
          </cell>
        </row>
        <row r="39">
          <cell r="F39" t="str">
            <v>subtotal</v>
          </cell>
          <cell r="M39">
            <v>632084.80000000005</v>
          </cell>
          <cell r="N39">
            <v>1264169.6000000001</v>
          </cell>
          <cell r="O39">
            <v>51.357431743868752</v>
          </cell>
        </row>
        <row r="41">
          <cell r="F41" t="str">
            <v>Transport</v>
          </cell>
          <cell r="G41" t="str">
            <v>number</v>
          </cell>
          <cell r="H41" t="str">
            <v>months</v>
          </cell>
          <cell r="I41" t="str">
            <v>Monthly amount (100%)</v>
          </cell>
          <cell r="J41" t="str">
            <v>% charge to Project</v>
          </cell>
          <cell r="K41" t="str">
            <v>Costs charged to project</v>
          </cell>
          <cell r="L41" t="str">
            <v>amount in local currency</v>
          </cell>
          <cell r="M41" t="str">
            <v>Total amount in EUR</v>
          </cell>
          <cell r="N41" t="str">
            <v>Total amount in local currency</v>
          </cell>
          <cell r="O41" t="str">
            <v>% of total</v>
          </cell>
        </row>
        <row r="42">
          <cell r="F42" t="str">
            <v>international transport / air</v>
          </cell>
          <cell r="G42" t="str">
            <v>10</v>
          </cell>
          <cell r="H42">
            <v>24</v>
          </cell>
          <cell r="I42">
            <v>1203.8800000000001</v>
          </cell>
          <cell r="J42">
            <v>1</v>
          </cell>
          <cell r="K42">
            <v>28893.120000000003</v>
          </cell>
          <cell r="L42">
            <v>57786.240000000005</v>
          </cell>
          <cell r="M42">
            <v>28893.120000000003</v>
          </cell>
          <cell r="N42">
            <v>57786.240000000005</v>
          </cell>
        </row>
        <row r="43">
          <cell r="F43" t="str">
            <v>national transport: (50 MT- EA toTE)</v>
          </cell>
          <cell r="G43" t="str">
            <v>10</v>
          </cell>
          <cell r="H43">
            <v>5</v>
          </cell>
          <cell r="I43">
            <v>5000</v>
          </cell>
          <cell r="J43">
            <v>1</v>
          </cell>
          <cell r="K43">
            <v>25000</v>
          </cell>
          <cell r="L43">
            <v>50000</v>
          </cell>
          <cell r="M43">
            <v>25000</v>
          </cell>
          <cell r="N43">
            <v>50000</v>
          </cell>
        </row>
        <row r="44">
          <cell r="F44" t="str">
            <v>Warehousing</v>
          </cell>
          <cell r="J44">
            <v>0</v>
          </cell>
          <cell r="L44">
            <v>0</v>
          </cell>
          <cell r="M44">
            <v>0</v>
          </cell>
          <cell r="N44">
            <v>0</v>
          </cell>
        </row>
        <row r="45">
          <cell r="F45" t="str">
            <v>handling</v>
          </cell>
          <cell r="J45">
            <v>0</v>
          </cell>
          <cell r="L45">
            <v>0</v>
          </cell>
          <cell r="M45">
            <v>0</v>
          </cell>
          <cell r="N45">
            <v>0</v>
          </cell>
        </row>
        <row r="46">
          <cell r="F46" t="str">
            <v>Warehouse rental</v>
          </cell>
          <cell r="J46">
            <v>0</v>
          </cell>
          <cell r="L46">
            <v>0</v>
          </cell>
          <cell r="M46">
            <v>0</v>
          </cell>
          <cell r="N46">
            <v>0</v>
          </cell>
        </row>
        <row r="47">
          <cell r="F47" t="str">
            <v>subtotal</v>
          </cell>
          <cell r="L47">
            <v>107786.24000000001</v>
          </cell>
          <cell r="M47">
            <v>53893.120000000003</v>
          </cell>
          <cell r="N47">
            <v>107786.24000000001</v>
          </cell>
          <cell r="O47">
            <v>4.3788621904278155</v>
          </cell>
        </row>
        <row r="49">
          <cell r="F49" t="str">
            <v>Current costs</v>
          </cell>
          <cell r="G49" t="str">
            <v>number</v>
          </cell>
          <cell r="H49" t="str">
            <v>months</v>
          </cell>
          <cell r="I49" t="str">
            <v>Monthly amount (100%)</v>
          </cell>
          <cell r="J49" t="str">
            <v>% charge to Project</v>
          </cell>
          <cell r="K49" t="str">
            <v>Costs charged to the project</v>
          </cell>
          <cell r="L49" t="str">
            <v>amount in local currency</v>
          </cell>
          <cell r="M49" t="str">
            <v>Total amount in EUR</v>
          </cell>
          <cell r="N49" t="str">
            <v>Total amount in local currency</v>
          </cell>
        </row>
        <row r="50">
          <cell r="F50" t="str">
            <v>Communication</v>
          </cell>
          <cell r="J50">
            <v>0</v>
          </cell>
          <cell r="K50">
            <v>0</v>
          </cell>
          <cell r="L50">
            <v>0</v>
          </cell>
          <cell r="M50">
            <v>0</v>
          </cell>
          <cell r="N50">
            <v>0</v>
          </cell>
        </row>
        <row r="51">
          <cell r="F51" t="str">
            <v>rent</v>
          </cell>
          <cell r="J51">
            <v>0</v>
          </cell>
          <cell r="K51">
            <v>0</v>
          </cell>
          <cell r="L51">
            <v>0</v>
          </cell>
          <cell r="M51">
            <v>0</v>
          </cell>
          <cell r="N51">
            <v>0</v>
          </cell>
        </row>
        <row r="52">
          <cell r="F52" t="str">
            <v>office utilities (maintenance, foods etc) - CI Regional</v>
          </cell>
          <cell r="G52">
            <v>1</v>
          </cell>
          <cell r="H52">
            <v>24</v>
          </cell>
          <cell r="I52">
            <v>2171.83</v>
          </cell>
          <cell r="J52">
            <v>1</v>
          </cell>
          <cell r="K52">
            <v>52123.92</v>
          </cell>
          <cell r="L52">
            <v>4343.66</v>
          </cell>
          <cell r="M52">
            <v>52123.92</v>
          </cell>
          <cell r="N52">
            <v>104247.84</v>
          </cell>
        </row>
        <row r="53">
          <cell r="F53" t="str">
            <v xml:space="preserve">office utilities (maintenance, foods etc) - Juba </v>
          </cell>
          <cell r="G53">
            <v>1</v>
          </cell>
          <cell r="H53">
            <v>24</v>
          </cell>
          <cell r="I53">
            <v>1496.8</v>
          </cell>
          <cell r="J53">
            <v>1</v>
          </cell>
          <cell r="K53">
            <v>35923.199999999997</v>
          </cell>
          <cell r="L53">
            <v>2993.6</v>
          </cell>
          <cell r="M53">
            <v>35923.199999999997</v>
          </cell>
          <cell r="N53">
            <v>71846.399999999994</v>
          </cell>
        </row>
        <row r="54">
          <cell r="F54" t="str">
            <v>office utilities (maintenance, foods etc) - Twic East</v>
          </cell>
          <cell r="G54">
            <v>1</v>
          </cell>
          <cell r="H54">
            <v>24</v>
          </cell>
          <cell r="I54">
            <v>743</v>
          </cell>
          <cell r="J54">
            <v>1</v>
          </cell>
          <cell r="K54">
            <v>17832</v>
          </cell>
          <cell r="L54">
            <v>1486</v>
          </cell>
          <cell r="M54">
            <v>17832</v>
          </cell>
          <cell r="N54">
            <v>35664</v>
          </cell>
        </row>
        <row r="55">
          <cell r="F55" t="str">
            <v>subtotal</v>
          </cell>
          <cell r="L55">
            <v>8823.26</v>
          </cell>
          <cell r="M55">
            <v>105879.12</v>
          </cell>
          <cell r="N55">
            <v>211758.24</v>
          </cell>
          <cell r="O55">
            <v>8.6027692463113947</v>
          </cell>
        </row>
        <row r="57">
          <cell r="F57" t="str">
            <v>Personnel</v>
          </cell>
          <cell r="G57" t="str">
            <v>number</v>
          </cell>
          <cell r="H57" t="str">
            <v>months</v>
          </cell>
          <cell r="I57" t="str">
            <v>Monthly amount (100%)</v>
          </cell>
          <cell r="J57" t="str">
            <v>% charge to Project</v>
          </cell>
          <cell r="K57" t="str">
            <v>Costs charged to the project</v>
          </cell>
          <cell r="L57" t="str">
            <v>amount in local currency</v>
          </cell>
          <cell r="M57" t="str">
            <v>Total amount in EUR</v>
          </cell>
          <cell r="N57" t="str">
            <v>Total amount in local currency</v>
          </cell>
        </row>
        <row r="58">
          <cell r="F58" t="str">
            <v>international staff</v>
          </cell>
          <cell r="J58">
            <v>1</v>
          </cell>
          <cell r="N58">
            <v>0</v>
          </cell>
        </row>
        <row r="59">
          <cell r="F59" t="str">
            <v xml:space="preserve">programme manager </v>
          </cell>
          <cell r="G59">
            <v>1</v>
          </cell>
          <cell r="H59">
            <v>24</v>
          </cell>
          <cell r="I59">
            <v>4211</v>
          </cell>
          <cell r="J59">
            <v>1</v>
          </cell>
          <cell r="K59">
            <v>101064</v>
          </cell>
          <cell r="L59">
            <v>8422</v>
          </cell>
          <cell r="M59">
            <v>101064</v>
          </cell>
          <cell r="N59">
            <v>202128</v>
          </cell>
        </row>
        <row r="60">
          <cell r="F60" t="str">
            <v>livelihood coordinator</v>
          </cell>
          <cell r="G60">
            <v>1</v>
          </cell>
          <cell r="H60">
            <v>24</v>
          </cell>
          <cell r="I60">
            <v>3000</v>
          </cell>
          <cell r="J60">
            <v>1</v>
          </cell>
          <cell r="K60">
            <v>72000</v>
          </cell>
          <cell r="L60">
            <v>6000</v>
          </cell>
          <cell r="M60">
            <v>72000</v>
          </cell>
          <cell r="N60">
            <v>144000</v>
          </cell>
        </row>
        <row r="61">
          <cell r="F61" t="str">
            <v>social services coordinator</v>
          </cell>
          <cell r="G61">
            <v>1</v>
          </cell>
          <cell r="H61">
            <v>24</v>
          </cell>
          <cell r="I61">
            <v>3000</v>
          </cell>
          <cell r="J61">
            <v>1</v>
          </cell>
          <cell r="K61">
            <v>72000</v>
          </cell>
          <cell r="L61">
            <v>6000</v>
          </cell>
          <cell r="M61">
            <v>72000</v>
          </cell>
          <cell r="N61">
            <v>144000</v>
          </cell>
        </row>
        <row r="62">
          <cell r="F62" t="str">
            <v xml:space="preserve">JST (PD, FAO, FO,LO) </v>
          </cell>
          <cell r="G62">
            <v>4</v>
          </cell>
          <cell r="H62">
            <v>24</v>
          </cell>
          <cell r="I62">
            <v>3893.1669999999999</v>
          </cell>
          <cell r="J62">
            <v>0.2</v>
          </cell>
          <cell r="K62">
            <v>93436.008000000002</v>
          </cell>
          <cell r="L62">
            <v>7786.3339999999998</v>
          </cell>
          <cell r="M62">
            <v>93436.008000000002</v>
          </cell>
          <cell r="N62">
            <v>186872.016</v>
          </cell>
        </row>
        <row r="63">
          <cell r="F63" t="str">
            <v>local staff</v>
          </cell>
          <cell r="J63">
            <v>0</v>
          </cell>
          <cell r="K63">
            <v>0</v>
          </cell>
          <cell r="L63">
            <v>0</v>
          </cell>
          <cell r="M63">
            <v>0</v>
          </cell>
          <cell r="N63">
            <v>0</v>
          </cell>
        </row>
        <row r="64">
          <cell r="F64" t="str">
            <v>distribution officer</v>
          </cell>
          <cell r="G64">
            <v>1</v>
          </cell>
          <cell r="H64">
            <v>12</v>
          </cell>
          <cell r="I64">
            <v>1700</v>
          </cell>
          <cell r="J64">
            <v>1</v>
          </cell>
          <cell r="K64">
            <v>20400</v>
          </cell>
          <cell r="L64">
            <v>3400</v>
          </cell>
          <cell r="M64">
            <v>20400</v>
          </cell>
          <cell r="N64">
            <v>40800</v>
          </cell>
        </row>
        <row r="65">
          <cell r="F65" t="str">
            <v>rehabilitation officer</v>
          </cell>
          <cell r="G65">
            <v>1</v>
          </cell>
          <cell r="H65">
            <v>24</v>
          </cell>
          <cell r="I65">
            <v>1700</v>
          </cell>
          <cell r="J65">
            <v>1</v>
          </cell>
          <cell r="K65">
            <v>40800</v>
          </cell>
          <cell r="L65">
            <v>3400</v>
          </cell>
          <cell r="M65">
            <v>40800</v>
          </cell>
          <cell r="N65">
            <v>81600</v>
          </cell>
        </row>
        <row r="66">
          <cell r="F66" t="str">
            <v>driver</v>
          </cell>
          <cell r="G66">
            <v>1</v>
          </cell>
          <cell r="H66">
            <v>24</v>
          </cell>
          <cell r="I66">
            <v>333.3</v>
          </cell>
          <cell r="J66">
            <v>1</v>
          </cell>
          <cell r="K66">
            <v>7999.2000000000007</v>
          </cell>
          <cell r="L66">
            <v>666.6</v>
          </cell>
          <cell r="M66">
            <v>7999.2000000000007</v>
          </cell>
          <cell r="N66">
            <v>15998.400000000001</v>
          </cell>
        </row>
        <row r="67">
          <cell r="F67" t="str">
            <v>administrative officer</v>
          </cell>
          <cell r="G67">
            <v>1</v>
          </cell>
          <cell r="H67">
            <v>24</v>
          </cell>
          <cell r="I67">
            <v>1300</v>
          </cell>
          <cell r="J67">
            <v>1</v>
          </cell>
          <cell r="K67">
            <v>31200</v>
          </cell>
          <cell r="L67">
            <v>2600</v>
          </cell>
          <cell r="M67">
            <v>31200</v>
          </cell>
          <cell r="N67">
            <v>62400</v>
          </cell>
        </row>
        <row r="68">
          <cell r="F68" t="str">
            <v>guard</v>
          </cell>
          <cell r="G68">
            <v>1</v>
          </cell>
          <cell r="H68">
            <v>24</v>
          </cell>
          <cell r="I68">
            <v>125</v>
          </cell>
          <cell r="J68">
            <v>1</v>
          </cell>
          <cell r="K68">
            <v>3000</v>
          </cell>
          <cell r="L68">
            <v>250</v>
          </cell>
          <cell r="M68">
            <v>3000</v>
          </cell>
          <cell r="N68">
            <v>6000</v>
          </cell>
        </row>
        <row r="69">
          <cell r="J69">
            <v>0</v>
          </cell>
          <cell r="K69">
            <v>0</v>
          </cell>
          <cell r="L69">
            <v>0</v>
          </cell>
          <cell r="M69">
            <v>0</v>
          </cell>
          <cell r="N69">
            <v>0</v>
          </cell>
        </row>
        <row r="70">
          <cell r="F70" t="str">
            <v>subtotal</v>
          </cell>
          <cell r="M70">
            <v>438899.20800000004</v>
          </cell>
          <cell r="N70">
            <v>883798.41600000008</v>
          </cell>
          <cell r="O70">
            <v>35.660936819392035</v>
          </cell>
        </row>
        <row r="72">
          <cell r="F72" t="str">
            <v>Miscellaneous</v>
          </cell>
          <cell r="G72" t="str">
            <v>number</v>
          </cell>
          <cell r="H72" t="str">
            <v>months</v>
          </cell>
          <cell r="I72" t="str">
            <v>Monthly amount (100%)</v>
          </cell>
          <cell r="J72" t="str">
            <v>% charge to Project</v>
          </cell>
          <cell r="K72" t="str">
            <v>Costs charged to the project</v>
          </cell>
          <cell r="L72" t="str">
            <v>amount in local currency</v>
          </cell>
          <cell r="M72" t="str">
            <v>Total amount in EUR</v>
          </cell>
          <cell r="N72" t="str">
            <v>Total amount in local currency</v>
          </cell>
        </row>
        <row r="73">
          <cell r="F73" t="str">
            <v>visibility</v>
          </cell>
          <cell r="J73">
            <v>0</v>
          </cell>
          <cell r="K73">
            <v>0</v>
          </cell>
          <cell r="L73">
            <v>0</v>
          </cell>
          <cell r="M73">
            <v>0</v>
          </cell>
          <cell r="N73">
            <v>0</v>
          </cell>
        </row>
        <row r="74">
          <cell r="F74" t="str">
            <v>bank transfer</v>
          </cell>
          <cell r="J74">
            <v>0</v>
          </cell>
          <cell r="K74">
            <v>0</v>
          </cell>
          <cell r="L74">
            <v>0</v>
          </cell>
          <cell r="M74">
            <v>0</v>
          </cell>
          <cell r="N74">
            <v>0</v>
          </cell>
        </row>
        <row r="75">
          <cell r="F75" t="str">
            <v>reserve</v>
          </cell>
          <cell r="J75">
            <v>0</v>
          </cell>
          <cell r="K75">
            <v>0</v>
          </cell>
          <cell r="L75">
            <v>0</v>
          </cell>
          <cell r="M75">
            <v>0</v>
          </cell>
          <cell r="N75">
            <v>0</v>
          </cell>
        </row>
        <row r="76">
          <cell r="F76" t="str">
            <v>Bank Charges and Audit Fees</v>
          </cell>
          <cell r="J76">
            <v>0</v>
          </cell>
          <cell r="K76">
            <v>0</v>
          </cell>
          <cell r="L76">
            <v>0</v>
          </cell>
          <cell r="M76">
            <v>0</v>
          </cell>
          <cell r="N76">
            <v>0</v>
          </cell>
        </row>
        <row r="77">
          <cell r="F77" t="str">
            <v>subtotal</v>
          </cell>
          <cell r="M77">
            <v>0</v>
          </cell>
          <cell r="N77">
            <v>0</v>
          </cell>
          <cell r="O77">
            <v>0</v>
          </cell>
        </row>
        <row r="79">
          <cell r="F79" t="str">
            <v>Total project costs</v>
          </cell>
          <cell r="M79">
            <v>1230756.2480000001</v>
          </cell>
          <cell r="N79">
            <v>2467512.4960000003</v>
          </cell>
          <cell r="O79">
            <v>100</v>
          </cell>
        </row>
      </sheetData>
      <sheetData sheetId="1" refreshError="1"/>
      <sheetData sheetId="2" refreshError="1"/>
      <sheetData sheetId="3"/>
      <sheetData sheetId="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act Info"/>
      <sheetName val="Instructions"/>
      <sheetName val="Consolidated Reports"/>
      <sheetName val="Donor Reports"/>
      <sheetName val="Financial Reports"/>
      <sheetName val="Programme Reports"/>
      <sheetName val="Tax-Statutory-Reg Reports"/>
      <sheetName val="Procurement Reports"/>
      <sheetName val="CI Member HQ Reports"/>
      <sheetName val="Values"/>
      <sheetName val="Donor Examples"/>
    </sheetNames>
    <sheetDataSet>
      <sheetData sheetId="0"/>
      <sheetData sheetId="1"/>
      <sheetData sheetId="2"/>
      <sheetData sheetId="3"/>
      <sheetData sheetId="4"/>
      <sheetData sheetId="5"/>
      <sheetData sheetId="6"/>
      <sheetData sheetId="7"/>
      <sheetData sheetId="8"/>
      <sheetData sheetId="9"/>
      <sheetData sheetId="10">
        <row r="3">
          <cell r="A3" t="str">
            <v>Donor</v>
          </cell>
        </row>
        <row r="4">
          <cell r="A4" t="str">
            <v>Programme</v>
          </cell>
        </row>
        <row r="5">
          <cell r="A5" t="str">
            <v>Financial</v>
          </cell>
        </row>
        <row r="6">
          <cell r="A6" t="str">
            <v>Statutory, Regulatory, Tax</v>
          </cell>
        </row>
      </sheetData>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MS 272 (2)"/>
      <sheetName val="USA"/>
      <sheetName val="Central Grants"/>
      <sheetName val="Afghanistan"/>
      <sheetName val="Angola"/>
      <sheetName val="Bangladesh"/>
      <sheetName val="Bolivia"/>
      <sheetName val="Bosnia"/>
      <sheetName val="Burundi"/>
      <sheetName val="Cameroon"/>
      <sheetName val="CIS"/>
      <sheetName val="Croatia"/>
      <sheetName val="Dominicana"/>
      <sheetName val="Ecuador"/>
      <sheetName val="El Salvador"/>
      <sheetName val="Eritea"/>
      <sheetName val="Ethiopia"/>
      <sheetName val="Ghana"/>
      <sheetName val="Guatemala"/>
      <sheetName val="Haiti"/>
      <sheetName val="Honduras"/>
      <sheetName val="India"/>
      <sheetName val="Indonesia"/>
      <sheetName val="Kenya"/>
      <sheetName val="Kosovo"/>
      <sheetName val="Laos"/>
      <sheetName val="Macedonia"/>
      <sheetName val="Madagascar"/>
      <sheetName val="Malawi"/>
      <sheetName val="Mali"/>
      <sheetName val="Mozambique"/>
      <sheetName val="N.Korea"/>
      <sheetName val="Nepal"/>
      <sheetName val="Nicaragua"/>
      <sheetName val="Niger"/>
      <sheetName val="Peru"/>
      <sheetName val="Philippines"/>
      <sheetName val="Rwanda"/>
      <sheetName val="Sierra Leone"/>
      <sheetName val="Somalia"/>
      <sheetName val="Sudan"/>
      <sheetName val="CIS (2)"/>
      <sheetName val="Tanzania"/>
      <sheetName val="Togo"/>
      <sheetName val="Uganda"/>
      <sheetName val="W.Bank-Gaza"/>
      <sheetName val="Yugoslavia"/>
      <sheetName val="Zambia"/>
      <sheetName val="Zimbabwe"/>
      <sheetName val="Cambodia"/>
      <sheetName val="GR-11LINK"/>
      <sheetName val="East Timor"/>
      <sheetName val="Sheet2"/>
      <sheetName val="recon pms to 272wp"/>
      <sheetName val="form-2"/>
      <sheetName val="FORM"/>
      <sheetName val="Orig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act Info"/>
      <sheetName val="Instructions"/>
      <sheetName val="Consolidated Reports"/>
      <sheetName val="Donor Reports"/>
      <sheetName val="Financial Reports"/>
      <sheetName val="Programme Reports"/>
      <sheetName val="Tax-Statutory-Reg Reports"/>
      <sheetName val="Procurement Reports"/>
      <sheetName val="CI Member HQ Reports"/>
      <sheetName val="Values"/>
      <sheetName val="Donor Examples"/>
    </sheetNames>
    <sheetDataSet>
      <sheetData sheetId="0"/>
      <sheetData sheetId="1"/>
      <sheetData sheetId="2"/>
      <sheetData sheetId="3"/>
      <sheetData sheetId="4"/>
      <sheetData sheetId="5"/>
      <sheetData sheetId="6"/>
      <sheetData sheetId="7"/>
      <sheetData sheetId="8"/>
      <sheetData sheetId="9"/>
      <sheetData sheetId="10">
        <row r="3">
          <cell r="A3" t="str">
            <v>Donor</v>
          </cell>
        </row>
        <row r="4">
          <cell r="A4" t="str">
            <v>Programme</v>
          </cell>
        </row>
        <row r="5">
          <cell r="A5" t="str">
            <v>Financial</v>
          </cell>
        </row>
        <row r="6">
          <cell r="A6" t="str">
            <v>Statutory, Regulatory, Tax</v>
          </cell>
        </row>
      </sheetData>
      <sheetData sheetId="1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Sheet 1"/>
      <sheetName val="Project Sheet 2"/>
      <sheetName val="Project Sheet 3"/>
      <sheetName val="Project Sheet 4"/>
      <sheetName val="Project Sheet 5"/>
      <sheetName val="Project Sheet 6"/>
      <sheetName val="Project Sheet 7"/>
      <sheetName val="Project Sheet 8"/>
      <sheetName val="Project Sheet 9"/>
      <sheetName val="Project Sheet 10"/>
      <sheetName val="Definitions"/>
      <sheetName val="Project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9">
          <cell r="I9" t="str">
            <v>Please choose one from list</v>
          </cell>
        </row>
        <row r="10">
          <cell r="I10" t="str">
            <v>Basic Infrastructure and Settlement Development</v>
          </cell>
        </row>
        <row r="11">
          <cell r="I11" t="str">
            <v>Common Services and Coordination</v>
          </cell>
        </row>
        <row r="12">
          <cell r="I12" t="str">
            <v>Cross-sector Support for Return</v>
          </cell>
        </row>
        <row r="13">
          <cell r="I13" t="str">
            <v>DDR</v>
          </cell>
        </row>
        <row r="14">
          <cell r="I14" t="str">
            <v>Education</v>
          </cell>
        </row>
        <row r="15">
          <cell r="I15" t="str">
            <v>Food Security and Livelihoods</v>
          </cell>
        </row>
        <row r="16">
          <cell r="I16" t="str">
            <v>Governance and Rule of Law</v>
          </cell>
        </row>
        <row r="17">
          <cell r="I17" t="str">
            <v>Health and Nutrition</v>
          </cell>
        </row>
        <row r="18">
          <cell r="I18" t="str">
            <v>Mine Action</v>
          </cell>
        </row>
        <row r="19">
          <cell r="I19" t="str">
            <v>NFIs and Emergency Shelter</v>
          </cell>
        </row>
        <row r="20">
          <cell r="I20" t="str">
            <v>Protection and Human Rights</v>
          </cell>
        </row>
        <row r="21">
          <cell r="I21" t="str">
            <v>Water and Sanitation</v>
          </cell>
        </row>
      </sheetData>
      <sheetData sheetId="1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sheet 1 Project budget"/>
      <sheetName val="Worksheet 2 Budget by activity"/>
      <sheetName val="Worksheet 3 Funding Sources "/>
      <sheetName val="4 Breakdown by sources"/>
      <sheetName val="Tabla dinámica"/>
    </sheetNames>
    <sheetDataSet>
      <sheetData sheetId="0">
        <row r="56">
          <cell r="E56">
            <v>0</v>
          </cell>
          <cell r="I56">
            <v>0</v>
          </cell>
        </row>
      </sheetData>
      <sheetData sheetId="1" refreshError="1"/>
      <sheetData sheetId="2" refreshError="1"/>
      <sheetData sheetId="3" refreshError="1"/>
      <sheetData sheetId="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ategy"/>
      <sheetName val="A.Grant Profiles"/>
      <sheetName val="B.SectorandLocation"/>
      <sheetName val="D. ITT_All_Grants"/>
      <sheetName val="B. Portfolio Financial Status"/>
      <sheetName val="C.Reporting Calendar"/>
      <sheetName val="D.M&amp;E DASHBOARD"/>
      <sheetName val="Beneficiaries"/>
      <sheetName val="FEED"/>
      <sheetName val="UNICEF-NUT"/>
      <sheetName val="CHF"/>
      <sheetName val="SSJR "/>
      <sheetName val="UNHCR"/>
      <sheetName val="HPF"/>
      <sheetName val="RRF-NUT"/>
      <sheetName val="WFP"/>
      <sheetName val="RRF-NFI"/>
      <sheetName val="UNICEF SM"/>
      <sheetName val="LDS"/>
      <sheetName val="ARC "/>
      <sheetName val="FAO "/>
      <sheetName val="GAC "/>
      <sheetName val="SDC"/>
      <sheetName val="GE "/>
      <sheetName val="Beneficiary Table"/>
      <sheetName val="C. DME Calendar"/>
      <sheetName val="Staff Tracking"/>
      <sheetName val="Donor Engagement Schedule"/>
    </sheetNames>
    <sheetDataSet>
      <sheetData sheetId="0"/>
      <sheetData sheetId="1">
        <row r="3">
          <cell r="F3">
            <v>0</v>
          </cell>
          <cell r="G3" t="str">
            <v>No.</v>
          </cell>
        </row>
        <row r="4">
          <cell r="E4" t="str">
            <v>Submitted</v>
          </cell>
          <cell r="F4">
            <v>0</v>
          </cell>
          <cell r="G4">
            <v>8</v>
          </cell>
        </row>
        <row r="5">
          <cell r="E5" t="str">
            <v>Ongoing</v>
          </cell>
          <cell r="F5">
            <v>8</v>
          </cell>
          <cell r="G5">
            <v>4</v>
          </cell>
        </row>
        <row r="6">
          <cell r="E6" t="str">
            <v>Approved</v>
          </cell>
          <cell r="F6">
            <v>4</v>
          </cell>
          <cell r="G6">
            <v>7</v>
          </cell>
        </row>
        <row r="7">
          <cell r="E7" t="str">
            <v>Rejected</v>
          </cell>
          <cell r="F7">
            <v>7</v>
          </cell>
          <cell r="G7">
            <v>6</v>
          </cell>
        </row>
        <row r="8">
          <cell r="E8" t="str">
            <v>Closed</v>
          </cell>
          <cell r="F8">
            <v>6</v>
          </cell>
          <cell r="G8">
            <v>17</v>
          </cell>
        </row>
        <row r="9">
          <cell r="E9" t="str">
            <v>Pipeline</v>
          </cell>
          <cell r="F9">
            <v>17</v>
          </cell>
          <cell r="G9">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ategy"/>
      <sheetName val="Project Tracker"/>
      <sheetName val="A.Grant Profiles"/>
      <sheetName val="Sheet1"/>
      <sheetName val="C. DME Calendar"/>
      <sheetName val="D. ITT_All_Grants"/>
      <sheetName val="G1"/>
      <sheetName val="G2"/>
      <sheetName val="G3"/>
      <sheetName val="G4"/>
      <sheetName val="G5"/>
      <sheetName val="G6"/>
      <sheetName val="G7"/>
      <sheetName val="G8"/>
      <sheetName val="G9"/>
      <sheetName val="G10"/>
      <sheetName val="G11"/>
      <sheetName val="Staff Tracking"/>
      <sheetName val="Donor Engagement Schedule"/>
    </sheetNames>
    <sheetDataSet>
      <sheetData sheetId="0"/>
      <sheetData sheetId="1">
        <row r="19">
          <cell r="N19">
            <v>495983.08999999997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ategy"/>
      <sheetName val="A.Grant Profiles "/>
      <sheetName val="B.SectorandLocation"/>
      <sheetName val="D. ITT_All_Grants"/>
      <sheetName val="B.Sector &amp; Location"/>
      <sheetName val="C.Reporting Calendar"/>
      <sheetName val="D. Portfolio Financial Status"/>
      <sheetName val="DASHBOARD"/>
      <sheetName val="Guidance Notes "/>
      <sheetName val="ARC."/>
      <sheetName val="UNHCR."/>
      <sheetName val="HPF."/>
      <sheetName val="FEED."/>
      <sheetName val="SSJR 3."/>
      <sheetName val="SDC."/>
      <sheetName val="UNICEF-NUT."/>
      <sheetName val="RRF."/>
      <sheetName val="CHF."/>
      <sheetName val="WFP."/>
      <sheetName val="LDS."/>
      <sheetName val="UNICEF SM."/>
      <sheetName val="FAO(EE)."/>
      <sheetName val="FAO(UNS)."/>
      <sheetName val="GE. "/>
      <sheetName val="GAC "/>
      <sheetName val="Beneficiary Table"/>
      <sheetName val="Staff Tracking"/>
      <sheetName val="Donor Engagement Schedule"/>
    </sheetNames>
    <sheetDataSet>
      <sheetData sheetId="0" refreshError="1"/>
      <sheetData sheetId="1" refreshError="1"/>
      <sheetData sheetId="2" refreshError="1"/>
      <sheetData sheetId="3" refreshError="1">
        <row r="90">
          <cell r="C90">
            <v>0</v>
          </cell>
          <cell r="D90">
            <v>0</v>
          </cell>
          <cell r="E90">
            <v>0</v>
          </cell>
        </row>
        <row r="91">
          <cell r="C91">
            <v>0</v>
          </cell>
          <cell r="D91">
            <v>0</v>
          </cell>
          <cell r="E91">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ategy"/>
      <sheetName val="A.Grant Profiles"/>
      <sheetName val="B.SectorandLocation"/>
      <sheetName val="D. ITT_All_Grants"/>
      <sheetName val="B.Sector &amp; Location"/>
      <sheetName val="C. Portfolio Financial Status"/>
      <sheetName val="D.Reporting Calendar"/>
      <sheetName val="Guidance Notes "/>
      <sheetName val="DASHBOARD"/>
      <sheetName val="ARC."/>
      <sheetName val="HPF."/>
      <sheetName val="UNHCR."/>
      <sheetName val="FEED."/>
      <sheetName val="SSJR"/>
      <sheetName val="SDC."/>
      <sheetName val="UNICEF-NUT."/>
      <sheetName val="WFP."/>
      <sheetName val="LDS."/>
      <sheetName val="UNICEF SM."/>
      <sheetName val="FAO(EE)."/>
      <sheetName val="FAO(UNS)."/>
      <sheetName val="CHF."/>
      <sheetName val="RRF."/>
      <sheetName val="GE. "/>
      <sheetName val="HELSEL "/>
      <sheetName val="Beneficiary Table"/>
      <sheetName val="Staff Tracking"/>
      <sheetName val="Donor Engagement Schedule"/>
    </sheetNames>
    <sheetDataSet>
      <sheetData sheetId="0"/>
      <sheetData sheetId="1"/>
      <sheetData sheetId="2"/>
      <sheetData sheetId="3">
        <row r="81">
          <cell r="C81">
            <v>0</v>
          </cell>
        </row>
        <row r="82">
          <cell r="C82">
            <v>0</v>
          </cell>
          <cell r="E82">
            <v>0</v>
          </cell>
        </row>
        <row r="83">
          <cell r="C83">
            <v>0</v>
          </cell>
          <cell r="E83">
            <v>0</v>
          </cell>
        </row>
        <row r="84">
          <cell r="C84">
            <v>0</v>
          </cell>
          <cell r="E84">
            <v>0</v>
          </cell>
        </row>
        <row r="85">
          <cell r="C85">
            <v>0</v>
          </cell>
          <cell r="E85">
            <v>0</v>
          </cell>
        </row>
        <row r="86">
          <cell r="C86">
            <v>0</v>
          </cell>
          <cell r="E86">
            <v>0</v>
          </cell>
        </row>
        <row r="87">
          <cell r="C87">
            <v>0</v>
          </cell>
          <cell r="E87">
            <v>0</v>
          </cell>
        </row>
        <row r="88">
          <cell r="C88">
            <v>0</v>
          </cell>
          <cell r="E88">
            <v>0</v>
          </cell>
        </row>
        <row r="89">
          <cell r="C89">
            <v>0</v>
          </cell>
          <cell r="E89">
            <v>0</v>
          </cell>
        </row>
        <row r="90">
          <cell r="C90">
            <v>0</v>
          </cell>
          <cell r="E90">
            <v>0</v>
          </cell>
        </row>
        <row r="91">
          <cell r="C91">
            <v>0</v>
          </cell>
          <cell r="E91">
            <v>0</v>
          </cell>
        </row>
        <row r="92">
          <cell r="C92">
            <v>0</v>
          </cell>
          <cell r="E92">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ategy"/>
      <sheetName val="A.Grant Profiles "/>
      <sheetName val="B.SectorandLocation"/>
      <sheetName val="B.Sector &amp; Location"/>
      <sheetName val="D. ITT_All_Grants"/>
      <sheetName val="DASHBOARD"/>
      <sheetName val="UNICEF-NUT."/>
      <sheetName val="HPF."/>
      <sheetName val="UNHCR."/>
      <sheetName val="RRF-NUT."/>
      <sheetName val="LDS."/>
      <sheetName val="SSJR 3."/>
      <sheetName val="UNICEF SM."/>
      <sheetName val="FEED."/>
      <sheetName val="SDC."/>
      <sheetName val="ARC."/>
      <sheetName val="FAO(EE)."/>
      <sheetName val="FAO(UNS)."/>
      <sheetName val="GAC "/>
      <sheetName val="GE "/>
      <sheetName val="Beneficiary Table"/>
      <sheetName val="Staff Tracking"/>
      <sheetName val="Donor Engagement Schedu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ategy"/>
      <sheetName val="A.Grant Profiles"/>
      <sheetName val="B.SectorandLocation"/>
      <sheetName val="D. ITT_All_Grants"/>
      <sheetName val="B.Sector &amp; Location"/>
      <sheetName val="C. Portfolio Financial Status"/>
      <sheetName val="D.Reporting Calendar"/>
      <sheetName val="Guidance Notes "/>
      <sheetName val="DASHBOARD"/>
      <sheetName val="ARC."/>
      <sheetName val="HPF."/>
      <sheetName val="UNHCR."/>
      <sheetName val="FEED."/>
      <sheetName val="SSJR"/>
      <sheetName val="SDC."/>
      <sheetName val="UNICEF-NUT."/>
      <sheetName val="WFP."/>
      <sheetName val="LDS."/>
      <sheetName val="UNICEF SM."/>
      <sheetName val="FAO(EE)."/>
      <sheetName val="FAO(UNS)."/>
      <sheetName val="SAFPAC-SRH"/>
      <sheetName val="CHF."/>
      <sheetName val="RRF."/>
      <sheetName val="GE. "/>
      <sheetName val="HELSEL "/>
      <sheetName val="Beneficiary Table"/>
      <sheetName val="Staff Tracking"/>
      <sheetName val="Donor Engagement Schedule"/>
    </sheetNames>
    <sheetDataSet>
      <sheetData sheetId="0"/>
      <sheetData sheetId="1"/>
      <sheetData sheetId="2"/>
      <sheetData sheetId="3">
        <row r="8">
          <cell r="E8">
            <v>0</v>
          </cell>
        </row>
        <row r="9">
          <cell r="E9">
            <v>0</v>
          </cell>
        </row>
        <row r="10">
          <cell r="E10">
            <v>0</v>
          </cell>
        </row>
        <row r="30">
          <cell r="E30">
            <v>0</v>
          </cell>
        </row>
        <row r="31">
          <cell r="E31">
            <v>0</v>
          </cell>
        </row>
        <row r="32">
          <cell r="E32">
            <v>0</v>
          </cell>
        </row>
        <row r="33">
          <cell r="E33">
            <v>0</v>
          </cell>
        </row>
        <row r="34">
          <cell r="E34">
            <v>0</v>
          </cell>
        </row>
        <row r="39">
          <cell r="E39">
            <v>0</v>
          </cell>
        </row>
        <row r="40">
          <cell r="E40">
            <v>0</v>
          </cell>
        </row>
        <row r="41">
          <cell r="E41">
            <v>0</v>
          </cell>
        </row>
        <row r="42">
          <cell r="E42">
            <v>0</v>
          </cell>
        </row>
        <row r="57">
          <cell r="E57">
            <v>0</v>
          </cell>
        </row>
        <row r="58">
          <cell r="E58">
            <v>0</v>
          </cell>
        </row>
        <row r="59">
          <cell r="E59">
            <v>0</v>
          </cell>
        </row>
        <row r="60">
          <cell r="E60">
            <v>0</v>
          </cell>
        </row>
        <row r="61">
          <cell r="E61">
            <v>0</v>
          </cell>
        </row>
        <row r="62">
          <cell r="E62">
            <v>0</v>
          </cell>
        </row>
        <row r="63">
          <cell r="E63">
            <v>0</v>
          </cell>
        </row>
        <row r="64">
          <cell r="E64">
            <v>0</v>
          </cell>
        </row>
        <row r="65">
          <cell r="E65">
            <v>0</v>
          </cell>
        </row>
        <row r="66">
          <cell r="E66">
            <v>0</v>
          </cell>
        </row>
        <row r="67">
          <cell r="E67">
            <v>0</v>
          </cell>
        </row>
        <row r="80">
          <cell r="D80">
            <v>0</v>
          </cell>
        </row>
        <row r="81">
          <cell r="D81">
            <v>0</v>
          </cell>
        </row>
        <row r="82">
          <cell r="D82">
            <v>0</v>
          </cell>
        </row>
        <row r="83">
          <cell r="D83">
            <v>0</v>
          </cell>
        </row>
        <row r="84">
          <cell r="D84">
            <v>0</v>
          </cell>
        </row>
        <row r="85">
          <cell r="D85">
            <v>0</v>
          </cell>
        </row>
        <row r="86">
          <cell r="D86">
            <v>0</v>
          </cell>
        </row>
        <row r="87">
          <cell r="D87">
            <v>0</v>
          </cell>
        </row>
        <row r="88">
          <cell r="D88">
            <v>0</v>
          </cell>
        </row>
        <row r="89">
          <cell r="D89">
            <v>0</v>
          </cell>
        </row>
        <row r="90">
          <cell r="D90">
            <v>0</v>
          </cell>
        </row>
        <row r="91">
          <cell r="C91">
            <v>0</v>
          </cell>
          <cell r="D91">
            <v>0</v>
          </cell>
        </row>
        <row r="92">
          <cell r="C92">
            <v>0</v>
          </cell>
          <cell r="D92">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ategy"/>
      <sheetName val="A.Grant Profiles "/>
      <sheetName val="B.SectorandLocation"/>
      <sheetName val="D. ITT_All_Grants"/>
      <sheetName val="B.Sector &amp; Location"/>
      <sheetName val="C. Portfolio Financial Status"/>
      <sheetName val="D.Reporting Calendar"/>
      <sheetName val="Guidance Notes "/>
      <sheetName val="DASHBOARD"/>
      <sheetName val="ARC."/>
      <sheetName val="UNHCR."/>
      <sheetName val="HPF."/>
      <sheetName val="FEED."/>
      <sheetName val="SSJR"/>
      <sheetName val="SDC."/>
      <sheetName val="UNICEF-NUT."/>
      <sheetName val="WFP."/>
      <sheetName val="LDS."/>
      <sheetName val="UNICEF SM."/>
      <sheetName val="FAO(EE)."/>
      <sheetName val="FAO(UNS)."/>
      <sheetName val="CHF."/>
      <sheetName val="RRF."/>
      <sheetName val="GE. "/>
      <sheetName val="HELSEL "/>
      <sheetName val="Beneficiary Table"/>
      <sheetName val="Staff Tracking"/>
      <sheetName val="Donor Engagement Schedu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Chart2"/>
      <sheetName val="Bill Rates"/>
      <sheetName val="#REF"/>
      <sheetName val="Actuals"/>
      <sheetName val="Profit"/>
      <sheetName val="Task 000"/>
      <sheetName val="Forecast"/>
      <sheetName val="001"/>
      <sheetName val="1618000 Rollup"/>
    </sheetNames>
    <sheetDataSet>
      <sheetData sheetId="0" refreshError="1">
        <row r="2">
          <cell r="C2">
            <v>23.1</v>
          </cell>
          <cell r="D2">
            <v>36785</v>
          </cell>
          <cell r="E2">
            <v>860</v>
          </cell>
          <cell r="F2" t="str">
            <v>FAIR LAKES SOUTH, VIRGINIA</v>
          </cell>
        </row>
        <row r="3">
          <cell r="C3">
            <v>37.020000000000003</v>
          </cell>
          <cell r="D3">
            <v>37241</v>
          </cell>
          <cell r="E3">
            <v>869</v>
          </cell>
          <cell r="F3" t="str">
            <v>DC - US COURTS</v>
          </cell>
        </row>
        <row r="4">
          <cell r="C4">
            <v>40.549999999999997</v>
          </cell>
          <cell r="D4">
            <v>36785</v>
          </cell>
          <cell r="E4">
            <v>869</v>
          </cell>
          <cell r="F4" t="str">
            <v>NEW CARROLLTON, MARYLAND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ategy"/>
      <sheetName val="A.Grant Profiles"/>
      <sheetName val="B.SectorandLocation"/>
      <sheetName val="D. ITT_All_Grants"/>
      <sheetName val="B.Sector &amp; Location"/>
      <sheetName val="C. Portfolio Financial Status"/>
      <sheetName val="D.Reporting Calendar"/>
      <sheetName val="Guidance Notes "/>
      <sheetName val="DASHBOARD"/>
      <sheetName val="ARC."/>
      <sheetName val="HPF."/>
      <sheetName val="UNHCR."/>
      <sheetName val="FEED."/>
      <sheetName val="SSJR"/>
      <sheetName val="SDC."/>
      <sheetName val="UNICEF-NUT."/>
      <sheetName val="WFP."/>
      <sheetName val="LDS."/>
      <sheetName val="UNICEF SM."/>
      <sheetName val="FAO(EE)."/>
      <sheetName val="FAO(UNS)."/>
      <sheetName val="SAFPAC-SRH"/>
      <sheetName val="CHF."/>
      <sheetName val="RRF."/>
      <sheetName val="GE. "/>
      <sheetName val="HELSEL "/>
      <sheetName val="Beneficiary Table"/>
      <sheetName val="Staff Tracking"/>
      <sheetName val="Donor Engagement Schedule"/>
      <sheetName val="A.Grant Profiles "/>
      <sheetName val="C.Reporting Calendar"/>
      <sheetName val="D. Portfolio Financial Status"/>
      <sheetName val="SRH"/>
      <sheetName val="SSJR 3."/>
      <sheetName val="GAC "/>
    </sheetNames>
    <sheetDataSet>
      <sheetData sheetId="0"/>
      <sheetData sheetId="1"/>
      <sheetData sheetId="2"/>
      <sheetData sheetId="3">
        <row r="77">
          <cell r="C77">
            <v>0</v>
          </cell>
          <cell r="E77">
            <v>0</v>
          </cell>
        </row>
        <row r="81">
          <cell r="C81">
            <v>0</v>
          </cell>
        </row>
        <row r="82">
          <cell r="C82">
            <v>0</v>
          </cell>
          <cell r="E82">
            <v>0</v>
          </cell>
        </row>
        <row r="83">
          <cell r="C83">
            <v>0</v>
          </cell>
          <cell r="E83">
            <v>0</v>
          </cell>
        </row>
        <row r="84">
          <cell r="C84">
            <v>0</v>
          </cell>
          <cell r="E84">
            <v>0</v>
          </cell>
        </row>
        <row r="85">
          <cell r="C85">
            <v>0</v>
          </cell>
          <cell r="E85">
            <v>0</v>
          </cell>
        </row>
        <row r="86">
          <cell r="C86">
            <v>0</v>
          </cell>
          <cell r="E86">
            <v>0</v>
          </cell>
        </row>
        <row r="87">
          <cell r="C87">
            <v>0</v>
          </cell>
          <cell r="E87">
            <v>0</v>
          </cell>
        </row>
        <row r="88">
          <cell r="C88">
            <v>0</v>
          </cell>
          <cell r="E88">
            <v>0</v>
          </cell>
        </row>
        <row r="89">
          <cell r="C89">
            <v>0</v>
          </cell>
          <cell r="E89">
            <v>0</v>
          </cell>
        </row>
        <row r="90">
          <cell r="C90">
            <v>0</v>
          </cell>
          <cell r="E90">
            <v>0</v>
          </cell>
        </row>
        <row r="91">
          <cell r="C91">
            <v>0</v>
          </cell>
          <cell r="E91">
            <v>0</v>
          </cell>
        </row>
        <row r="92">
          <cell r="C92">
            <v>0</v>
          </cell>
          <cell r="E92">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ategy"/>
      <sheetName val="A.Grant Profiles "/>
      <sheetName val="B.SectorandLocation"/>
      <sheetName val="D. ITT_All_Grants"/>
      <sheetName val="B.Sector &amp; Location"/>
      <sheetName val="C. Portfolio Financial Status"/>
      <sheetName val="D.Reporting Calendar"/>
      <sheetName val="Guidance Notes "/>
      <sheetName val="DASHBOARD"/>
      <sheetName val="ARC."/>
      <sheetName val="UNHCR."/>
      <sheetName val="HPF."/>
      <sheetName val="FEED."/>
      <sheetName val="SSJR"/>
      <sheetName val="SDC."/>
      <sheetName val="UNICEF-NUT."/>
      <sheetName val="WFP."/>
      <sheetName val="LDS."/>
      <sheetName val="UNICEF SM."/>
      <sheetName val="FAO(EE)."/>
      <sheetName val="FAO(UNS)."/>
      <sheetName val="CHF."/>
      <sheetName val="RRF."/>
      <sheetName val="GE. "/>
      <sheetName val="HELSEL "/>
      <sheetName val="Beneficiary Table"/>
      <sheetName val="Staff Tracking"/>
      <sheetName val="Donor Engagement Schedule"/>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ategy"/>
      <sheetName val="A.Grant Profiles "/>
      <sheetName val="B.SectorandLocation"/>
      <sheetName val="D. ITT_All_Grants"/>
      <sheetName val="B.Sector &amp; Location"/>
      <sheetName val="C. Portfolio Financial Status"/>
      <sheetName val="D.Reporting Calendar"/>
      <sheetName val="Guidance Notes "/>
      <sheetName val="DASHBOARD"/>
      <sheetName val="ARC."/>
      <sheetName val="UNHCR."/>
      <sheetName val="HPF."/>
      <sheetName val="FEED."/>
      <sheetName val="SSJR 3."/>
      <sheetName val="SDC."/>
      <sheetName val="UNICEF-NUT."/>
      <sheetName val="WFP."/>
      <sheetName val="LDS."/>
      <sheetName val="UNICEF SM."/>
      <sheetName val="FAO(EE)."/>
      <sheetName val="FAO(UNS)."/>
      <sheetName val="GAC "/>
      <sheetName val="CHF."/>
      <sheetName val="RRF."/>
      <sheetName val="GE. "/>
      <sheetName val="Beneficiary Table"/>
      <sheetName val="Staff Tracking"/>
      <sheetName val="Donor Engagement Schedule"/>
    </sheetNames>
    <sheetDataSet>
      <sheetData sheetId="0"/>
      <sheetData sheetId="1"/>
      <sheetData sheetId="2"/>
      <sheetData sheetId="3">
        <row r="8">
          <cell r="C8">
            <v>0</v>
          </cell>
        </row>
        <row r="9">
          <cell r="C9">
            <v>0</v>
          </cell>
        </row>
        <row r="10">
          <cell r="C10">
            <v>0</v>
          </cell>
        </row>
        <row r="11">
          <cell r="C11">
            <v>0</v>
          </cell>
        </row>
        <row r="42">
          <cell r="C42">
            <v>0</v>
          </cell>
        </row>
        <row r="43">
          <cell r="C43">
            <v>0</v>
          </cell>
        </row>
        <row r="59">
          <cell r="C59">
            <v>0</v>
          </cell>
        </row>
        <row r="60">
          <cell r="C60">
            <v>0</v>
          </cell>
        </row>
        <row r="61">
          <cell r="C61">
            <v>0</v>
          </cell>
        </row>
        <row r="62">
          <cell r="C62">
            <v>0</v>
          </cell>
        </row>
        <row r="63">
          <cell r="C63">
            <v>0</v>
          </cell>
        </row>
        <row r="64">
          <cell r="C64">
            <v>0</v>
          </cell>
        </row>
        <row r="65">
          <cell r="C65">
            <v>0</v>
          </cell>
        </row>
        <row r="66">
          <cell r="C66">
            <v>0</v>
          </cell>
        </row>
        <row r="92">
          <cell r="C92">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ategy"/>
      <sheetName val="A.Grant Profiles"/>
      <sheetName val="B.SectorandLocation"/>
      <sheetName val="D. ITT_All_Grants"/>
      <sheetName val="B. Portfolio Financial Status"/>
      <sheetName val="C.Reporting Calendar"/>
      <sheetName val="D.M&amp;E DASHBOARD"/>
      <sheetName val="Beneficiaries"/>
      <sheetName val="FEED"/>
      <sheetName val="UNICEF-NUT"/>
      <sheetName val="CHF"/>
      <sheetName val="SSJR "/>
      <sheetName val="UNHCR"/>
      <sheetName val="HPF"/>
      <sheetName val="RRF-NUT"/>
      <sheetName val="WFP"/>
      <sheetName val="RRF-NFI"/>
      <sheetName val="UNICEF SM"/>
      <sheetName val="LDS"/>
      <sheetName val="ARC "/>
      <sheetName val="FAO "/>
      <sheetName val="GAC "/>
      <sheetName val="SDC"/>
      <sheetName val="GE "/>
      <sheetName val="Beneficiary Table"/>
      <sheetName val="C. DME Calendar"/>
      <sheetName val="Staff Tracking"/>
      <sheetName val="Donor Engagement Schedule"/>
    </sheetNames>
    <sheetDataSet>
      <sheetData sheetId="0"/>
      <sheetData sheetId="1">
        <row r="3">
          <cell r="G3" t="str">
            <v>No.</v>
          </cell>
        </row>
        <row r="4">
          <cell r="E4" t="str">
            <v>Submitted</v>
          </cell>
          <cell r="G4">
            <v>8</v>
          </cell>
        </row>
        <row r="5">
          <cell r="E5" t="str">
            <v>Ongoing</v>
          </cell>
          <cell r="G5">
            <v>2</v>
          </cell>
        </row>
        <row r="6">
          <cell r="E6" t="str">
            <v>Approved</v>
          </cell>
          <cell r="G6">
            <v>10</v>
          </cell>
        </row>
        <row r="7">
          <cell r="E7" t="str">
            <v>Rejected</v>
          </cell>
          <cell r="G7">
            <v>7</v>
          </cell>
        </row>
        <row r="8">
          <cell r="E8" t="str">
            <v>Closed</v>
          </cell>
          <cell r="G8">
            <v>20</v>
          </cell>
        </row>
        <row r="9">
          <cell r="E9" t="str">
            <v>Pipeline</v>
          </cell>
          <cell r="G9">
            <v>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Q 08 (2)"/>
      <sheetName val="ESQ 08"/>
      <sheetName val="COMP"/>
      <sheetName val="base 07-10"/>
      <sheetName val="bail 07-10"/>
      <sheetName val="bail"/>
      <sheetName val="sim fin"/>
      <sheetName val="cdmt"/>
      <sheetName val="paab"/>
      <sheetName val="var"/>
      <sheetName val="c coût"/>
      <sheetName val="nature"/>
      <sheetName val="extraits"/>
      <sheetName val="c plan"/>
      <sheetName val="tofe"/>
      <sheetName val="salaire"/>
    </sheetNames>
    <sheetDataSet>
      <sheetData sheetId="0" refreshError="1"/>
      <sheetData sheetId="1">
        <row r="1">
          <cell r="A1" t="str">
            <v>St gv 2007</v>
          </cell>
          <cell r="B1" t="str">
            <v>Section</v>
          </cell>
          <cell r="C1" t="str">
            <v>Ss sect</v>
          </cell>
          <cell r="D1" t="str">
            <v>T</v>
          </cell>
          <cell r="E1" t="str">
            <v>Chapitre</v>
          </cell>
          <cell r="F1" t="str">
            <v>Article</v>
          </cell>
          <cell r="H1" t="str">
            <v>Minist.</v>
          </cell>
          <cell r="I1" t="str">
            <v>Budget</v>
          </cell>
          <cell r="J1" t="str">
            <v>Destinat.1</v>
          </cell>
          <cell r="K1" t="str">
            <v>Destinat.2</v>
          </cell>
          <cell r="L1" t="str">
            <v>Localis.1</v>
          </cell>
          <cell r="M1" t="str">
            <v>Localis.2</v>
          </cell>
          <cell r="N1" t="str">
            <v>Financ.</v>
          </cell>
          <cell r="O1" t="str">
            <v>Titre</v>
          </cell>
          <cell r="P1" t="str">
            <v>Chap.1</v>
          </cell>
          <cell r="Q1" t="str">
            <v>Chap.2</v>
          </cell>
          <cell r="R1" t="str">
            <v>Article</v>
          </cell>
          <cell r="S1" t="str">
            <v>Régul code</v>
          </cell>
          <cell r="T1" t="str">
            <v>Pauvreté</v>
          </cell>
          <cell r="U1" t="str">
            <v>U</v>
          </cell>
          <cell r="V1" t="str">
            <v>Bénéficiaire</v>
          </cell>
          <cell r="W1" t="str">
            <v>Déconc.loc.</v>
          </cell>
          <cell r="X1" t="str">
            <v>Nature</v>
          </cell>
          <cell r="Y1" t="str">
            <v>Y</v>
          </cell>
          <cell r="Z1" t="str">
            <v>Réalisations2006</v>
          </cell>
          <cell r="AA1" t="str">
            <v>PLF 2007</v>
          </cell>
          <cell r="AB1" t="str">
            <v>Esquisse2008</v>
          </cell>
          <cell r="AC1" t="str">
            <v>PropositionsDAAF</v>
          </cell>
          <cell r="AD1" t="str">
            <v>Ecart (esquisse/ propositions DAAF)</v>
          </cell>
          <cell r="AE1" t="str">
            <v>Propositions Commission</v>
          </cell>
        </row>
        <row r="2">
          <cell r="A2">
            <v>1</v>
          </cell>
          <cell r="H2">
            <v>20</v>
          </cell>
          <cell r="U2">
            <v>20</v>
          </cell>
          <cell r="V2" t="str">
            <v>Min. EDUCATION &amp; RECHERCHES SCIENTIFIQUES</v>
          </cell>
          <cell r="Z2">
            <v>282421023</v>
          </cell>
          <cell r="AA2">
            <v>409916824.671</v>
          </cell>
          <cell r="AB2">
            <v>486726460</v>
          </cell>
          <cell r="AC2">
            <v>586339167.65694475</v>
          </cell>
          <cell r="AD2">
            <v>88780467.656944722</v>
          </cell>
          <cell r="AE2">
            <v>0</v>
          </cell>
        </row>
        <row r="3">
          <cell r="A3">
            <v>1</v>
          </cell>
          <cell r="H3">
            <v>20</v>
          </cell>
          <cell r="V3" t="str">
            <v>p.mem. TOTAL DEPENSES YC. FINEX &amp; Assistance humanitaire</v>
          </cell>
          <cell r="Z3">
            <v>331364023</v>
          </cell>
          <cell r="AA3">
            <v>462256824.671</v>
          </cell>
          <cell r="AB3">
            <v>558170660</v>
          </cell>
          <cell r="AC3">
            <v>657783367.65694475</v>
          </cell>
          <cell r="AD3">
            <v>88780467.656944722</v>
          </cell>
          <cell r="AE3">
            <v>0</v>
          </cell>
        </row>
        <row r="4">
          <cell r="A4">
            <v>1</v>
          </cell>
          <cell r="H4">
            <v>20</v>
          </cell>
          <cell r="I4">
            <v>1</v>
          </cell>
          <cell r="O4">
            <v>2</v>
          </cell>
          <cell r="V4" t="str">
            <v>T2. PERSONNEL / TRAITEMENTS &amp; SALAIRES</v>
          </cell>
          <cell r="Z4">
            <v>176080890</v>
          </cell>
          <cell r="AA4">
            <v>257123951.97299999</v>
          </cell>
          <cell r="AB4">
            <v>287132600</v>
          </cell>
          <cell r="AC4">
            <v>291831376.23094475</v>
          </cell>
          <cell r="AD4">
            <v>4698776.2309447173</v>
          </cell>
          <cell r="AE4">
            <v>0</v>
          </cell>
        </row>
        <row r="5">
          <cell r="A5">
            <v>1</v>
          </cell>
          <cell r="H5">
            <v>20</v>
          </cell>
          <cell r="I5">
            <v>1</v>
          </cell>
          <cell r="L5">
            <v>1</v>
          </cell>
          <cell r="O5">
            <v>2</v>
          </cell>
          <cell r="P5">
            <v>2</v>
          </cell>
          <cell r="V5" t="str">
            <v>Services centraux</v>
          </cell>
          <cell r="Z5">
            <v>42038527</v>
          </cell>
          <cell r="AA5">
            <v>68060426.18599999</v>
          </cell>
          <cell r="AB5">
            <v>75285400</v>
          </cell>
          <cell r="AC5">
            <v>79471902.027999997</v>
          </cell>
          <cell r="AD5">
            <v>4186502.0279999971</v>
          </cell>
        </row>
        <row r="6">
          <cell r="A6">
            <v>1</v>
          </cell>
          <cell r="H6">
            <v>20</v>
          </cell>
          <cell r="I6">
            <v>1</v>
          </cell>
          <cell r="L6">
            <v>2</v>
          </cell>
          <cell r="O6">
            <v>2</v>
          </cell>
          <cell r="P6">
            <v>2</v>
          </cell>
          <cell r="V6" t="str">
            <v>Conakry Services déconcentrés</v>
          </cell>
          <cell r="Z6">
            <v>29472062</v>
          </cell>
          <cell r="AA6">
            <v>43577203.217999995</v>
          </cell>
          <cell r="AB6">
            <v>48990600</v>
          </cell>
          <cell r="AC6">
            <v>49127934.025285922</v>
          </cell>
          <cell r="AD6">
            <v>137334.02528592385</v>
          </cell>
        </row>
        <row r="7">
          <cell r="A7">
            <v>1</v>
          </cell>
          <cell r="H7">
            <v>20</v>
          </cell>
          <cell r="I7">
            <v>1</v>
          </cell>
          <cell r="L7">
            <v>3</v>
          </cell>
          <cell r="O7">
            <v>2</v>
          </cell>
          <cell r="P7">
            <v>2</v>
          </cell>
          <cell r="V7" t="str">
            <v>Intérieur Services déconcentrés</v>
          </cell>
          <cell r="Z7">
            <v>104570301</v>
          </cell>
          <cell r="AA7">
            <v>145486322.56900001</v>
          </cell>
          <cell r="AB7">
            <v>162856600</v>
          </cell>
          <cell r="AC7">
            <v>163231540.1776588</v>
          </cell>
          <cell r="AD7">
            <v>374940.17765879631</v>
          </cell>
        </row>
        <row r="8">
          <cell r="A8">
            <v>1</v>
          </cell>
          <cell r="H8">
            <v>20</v>
          </cell>
          <cell r="I8">
            <v>1</v>
          </cell>
          <cell r="O8">
            <v>2</v>
          </cell>
          <cell r="P8">
            <v>2</v>
          </cell>
          <cell r="Q8">
            <v>1</v>
          </cell>
          <cell r="V8" t="str">
            <v xml:space="preserve">Rem. Fonctionnaires </v>
          </cell>
          <cell r="Z8">
            <v>108827176</v>
          </cell>
          <cell r="AA8">
            <v>190136768.18000001</v>
          </cell>
          <cell r="AB8">
            <v>214645600</v>
          </cell>
          <cell r="AC8">
            <v>214645600</v>
          </cell>
          <cell r="AD8">
            <v>0</v>
          </cell>
        </row>
        <row r="9">
          <cell r="A9">
            <v>1</v>
          </cell>
          <cell r="H9">
            <v>20</v>
          </cell>
          <cell r="I9">
            <v>1</v>
          </cell>
          <cell r="L9">
            <v>1</v>
          </cell>
          <cell r="O9">
            <v>2</v>
          </cell>
          <cell r="P9">
            <v>2</v>
          </cell>
          <cell r="Q9">
            <v>1</v>
          </cell>
          <cell r="V9" t="str">
            <v>Services centraux</v>
          </cell>
          <cell r="Z9">
            <v>19399194</v>
          </cell>
          <cell r="AA9">
            <v>44828332.579999998</v>
          </cell>
          <cell r="AB9">
            <v>50606800</v>
          </cell>
          <cell r="AC9">
            <v>50606800</v>
          </cell>
          <cell r="AD9">
            <v>0</v>
          </cell>
          <cell r="AE9">
            <v>0</v>
          </cell>
        </row>
        <row r="10">
          <cell r="A10">
            <v>1</v>
          </cell>
          <cell r="B10" t="str">
            <v>20</v>
          </cell>
          <cell r="C10">
            <v>44000100600</v>
          </cell>
          <cell r="D10">
            <v>2</v>
          </cell>
          <cell r="E10" t="str">
            <v>21</v>
          </cell>
          <cell r="F10">
            <v>10</v>
          </cell>
          <cell r="H10">
            <v>20</v>
          </cell>
          <cell r="I10">
            <v>1</v>
          </cell>
          <cell r="J10">
            <v>44</v>
          </cell>
          <cell r="K10" t="str">
            <v>000</v>
          </cell>
          <cell r="L10">
            <v>1</v>
          </cell>
          <cell r="M10" t="str">
            <v>00</v>
          </cell>
          <cell r="N10">
            <v>6</v>
          </cell>
          <cell r="O10">
            <v>2</v>
          </cell>
          <cell r="P10">
            <v>2</v>
          </cell>
          <cell r="Q10">
            <v>1</v>
          </cell>
          <cell r="R10">
            <v>10</v>
          </cell>
          <cell r="T10">
            <v>1</v>
          </cell>
          <cell r="U10">
            <v>1</v>
          </cell>
          <cell r="V10" t="str">
            <v>Enseign. technique</v>
          </cell>
          <cell r="W10" t="str">
            <v>Serv.cent.</v>
          </cell>
          <cell r="X10" t="str">
            <v>Salaires fonct.</v>
          </cell>
          <cell r="Y10" t="str">
            <v>P3</v>
          </cell>
          <cell r="Z10">
            <v>3193915</v>
          </cell>
          <cell r="AA10">
            <v>4453900.62</v>
          </cell>
          <cell r="AB10">
            <v>5028000</v>
          </cell>
          <cell r="AC10">
            <v>5028000</v>
          </cell>
          <cell r="AD10">
            <v>0</v>
          </cell>
        </row>
        <row r="11">
          <cell r="A11">
            <v>1</v>
          </cell>
          <cell r="B11" t="str">
            <v>20</v>
          </cell>
          <cell r="C11">
            <v>44000100600</v>
          </cell>
          <cell r="D11">
            <v>2</v>
          </cell>
          <cell r="E11" t="str">
            <v>21</v>
          </cell>
          <cell r="F11">
            <v>20</v>
          </cell>
          <cell r="H11">
            <v>20</v>
          </cell>
          <cell r="I11">
            <v>1</v>
          </cell>
          <cell r="J11">
            <v>44</v>
          </cell>
          <cell r="K11" t="str">
            <v>000</v>
          </cell>
          <cell r="L11">
            <v>1</v>
          </cell>
          <cell r="M11" t="str">
            <v>00</v>
          </cell>
          <cell r="N11">
            <v>6</v>
          </cell>
          <cell r="O11">
            <v>2</v>
          </cell>
          <cell r="P11">
            <v>2</v>
          </cell>
          <cell r="Q11">
            <v>1</v>
          </cell>
          <cell r="R11">
            <v>20</v>
          </cell>
          <cell r="T11">
            <v>1</v>
          </cell>
          <cell r="U11">
            <v>1</v>
          </cell>
          <cell r="V11" t="str">
            <v>Enseign. technique</v>
          </cell>
          <cell r="W11" t="str">
            <v>Serv.cent.</v>
          </cell>
          <cell r="X11" t="str">
            <v>Primes fonct.</v>
          </cell>
          <cell r="Y11" t="str">
            <v>P3</v>
          </cell>
          <cell r="Z11">
            <v>341082</v>
          </cell>
          <cell r="AA11">
            <v>376530</v>
          </cell>
          <cell r="AB11">
            <v>425100</v>
          </cell>
          <cell r="AC11">
            <v>425100</v>
          </cell>
          <cell r="AD11">
            <v>0</v>
          </cell>
        </row>
        <row r="12">
          <cell r="A12">
            <v>1</v>
          </cell>
          <cell r="B12" t="str">
            <v>20</v>
          </cell>
          <cell r="C12">
            <v>44000100600</v>
          </cell>
          <cell r="D12">
            <v>2</v>
          </cell>
          <cell r="E12" t="str">
            <v>21</v>
          </cell>
          <cell r="F12">
            <v>30</v>
          </cell>
          <cell r="H12">
            <v>20</v>
          </cell>
          <cell r="I12">
            <v>1</v>
          </cell>
          <cell r="J12">
            <v>44</v>
          </cell>
          <cell r="K12" t="str">
            <v>000</v>
          </cell>
          <cell r="L12">
            <v>1</v>
          </cell>
          <cell r="M12" t="str">
            <v>00</v>
          </cell>
          <cell r="N12">
            <v>6</v>
          </cell>
          <cell r="O12">
            <v>2</v>
          </cell>
          <cell r="P12">
            <v>2</v>
          </cell>
          <cell r="Q12">
            <v>1</v>
          </cell>
          <cell r="R12">
            <v>30</v>
          </cell>
          <cell r="T12">
            <v>1</v>
          </cell>
          <cell r="U12">
            <v>1</v>
          </cell>
          <cell r="V12" t="str">
            <v>Enseign. technique</v>
          </cell>
          <cell r="W12" t="str">
            <v>Serv.cent.</v>
          </cell>
          <cell r="X12" t="str">
            <v>Indemnités fonct.</v>
          </cell>
          <cell r="Y12" t="str">
            <v>P3</v>
          </cell>
          <cell r="Z12">
            <v>452391</v>
          </cell>
          <cell r="AA12">
            <v>1343868</v>
          </cell>
          <cell r="AB12">
            <v>1517100</v>
          </cell>
          <cell r="AC12">
            <v>1517100</v>
          </cell>
          <cell r="AD12">
            <v>0</v>
          </cell>
        </row>
        <row r="13">
          <cell r="A13">
            <v>1</v>
          </cell>
          <cell r="B13" t="str">
            <v>20</v>
          </cell>
          <cell r="C13">
            <v>44000100600</v>
          </cell>
          <cell r="D13">
            <v>2</v>
          </cell>
          <cell r="E13" t="str">
            <v>21</v>
          </cell>
          <cell r="F13">
            <v>40</v>
          </cell>
          <cell r="H13">
            <v>20</v>
          </cell>
          <cell r="I13">
            <v>1</v>
          </cell>
          <cell r="J13">
            <v>44</v>
          </cell>
          <cell r="K13" t="str">
            <v>000</v>
          </cell>
          <cell r="L13">
            <v>1</v>
          </cell>
          <cell r="M13" t="str">
            <v>00</v>
          </cell>
          <cell r="N13">
            <v>6</v>
          </cell>
          <cell r="O13">
            <v>2</v>
          </cell>
          <cell r="P13">
            <v>2</v>
          </cell>
          <cell r="Q13">
            <v>1</v>
          </cell>
          <cell r="R13">
            <v>40</v>
          </cell>
          <cell r="T13">
            <v>1</v>
          </cell>
          <cell r="U13">
            <v>1</v>
          </cell>
          <cell r="V13" t="str">
            <v>Enseign. technique</v>
          </cell>
          <cell r="W13" t="str">
            <v>Serv.cent.</v>
          </cell>
          <cell r="X13" t="str">
            <v xml:space="preserve">Allocations familiales fonc. </v>
          </cell>
          <cell r="Y13" t="str">
            <v>P3</v>
          </cell>
          <cell r="Z13">
            <v>71614</v>
          </cell>
          <cell r="AA13">
            <v>72912</v>
          </cell>
          <cell r="AB13">
            <v>82300</v>
          </cell>
          <cell r="AC13">
            <v>82300</v>
          </cell>
          <cell r="AD13">
            <v>0</v>
          </cell>
        </row>
        <row r="14">
          <cell r="A14">
            <v>1</v>
          </cell>
          <cell r="B14" t="str">
            <v>20</v>
          </cell>
          <cell r="C14">
            <v>46000100600</v>
          </cell>
          <cell r="D14">
            <v>2</v>
          </cell>
          <cell r="E14" t="str">
            <v>21</v>
          </cell>
          <cell r="F14">
            <v>10</v>
          </cell>
          <cell r="H14">
            <v>20</v>
          </cell>
          <cell r="I14">
            <v>1</v>
          </cell>
          <cell r="J14">
            <v>46</v>
          </cell>
          <cell r="K14" t="str">
            <v>000</v>
          </cell>
          <cell r="L14">
            <v>1</v>
          </cell>
          <cell r="M14" t="str">
            <v>00</v>
          </cell>
          <cell r="N14">
            <v>6</v>
          </cell>
          <cell r="O14">
            <v>2</v>
          </cell>
          <cell r="P14">
            <v>2</v>
          </cell>
          <cell r="Q14">
            <v>1</v>
          </cell>
          <cell r="R14">
            <v>10</v>
          </cell>
          <cell r="T14">
            <v>1</v>
          </cell>
          <cell r="U14">
            <v>1</v>
          </cell>
          <cell r="V14" t="str">
            <v>Enseig. Supérieur</v>
          </cell>
          <cell r="W14" t="str">
            <v>Serv.cent.</v>
          </cell>
          <cell r="X14" t="str">
            <v>Salaires fonct.</v>
          </cell>
          <cell r="Y14" t="str">
            <v>P4</v>
          </cell>
          <cell r="Z14">
            <v>8088132</v>
          </cell>
          <cell r="AA14">
            <v>13696856.459999999</v>
          </cell>
          <cell r="AB14">
            <v>15462400</v>
          </cell>
          <cell r="AC14">
            <v>15462400</v>
          </cell>
          <cell r="AD14">
            <v>0</v>
          </cell>
        </row>
        <row r="15">
          <cell r="A15">
            <v>1</v>
          </cell>
          <cell r="B15" t="str">
            <v>20</v>
          </cell>
          <cell r="C15">
            <v>46000100600</v>
          </cell>
          <cell r="D15">
            <v>2</v>
          </cell>
          <cell r="E15" t="str">
            <v>21</v>
          </cell>
          <cell r="F15">
            <v>20</v>
          </cell>
          <cell r="H15">
            <v>20</v>
          </cell>
          <cell r="I15">
            <v>1</v>
          </cell>
          <cell r="J15">
            <v>46</v>
          </cell>
          <cell r="K15" t="str">
            <v>000</v>
          </cell>
          <cell r="L15">
            <v>1</v>
          </cell>
          <cell r="M15" t="str">
            <v>00</v>
          </cell>
          <cell r="N15">
            <v>6</v>
          </cell>
          <cell r="O15">
            <v>2</v>
          </cell>
          <cell r="P15">
            <v>2</v>
          </cell>
          <cell r="Q15">
            <v>1</v>
          </cell>
          <cell r="R15">
            <v>20</v>
          </cell>
          <cell r="T15">
            <v>1</v>
          </cell>
          <cell r="U15">
            <v>1</v>
          </cell>
          <cell r="V15" t="str">
            <v>Enseig. Supérieur</v>
          </cell>
          <cell r="W15" t="str">
            <v>Serv.cent.</v>
          </cell>
          <cell r="X15" t="str">
            <v>Primes fonct.</v>
          </cell>
          <cell r="Y15" t="str">
            <v>P4</v>
          </cell>
          <cell r="Z15">
            <v>936667</v>
          </cell>
          <cell r="AA15">
            <v>941759.5</v>
          </cell>
          <cell r="AB15">
            <v>1063200</v>
          </cell>
          <cell r="AC15">
            <v>1063200</v>
          </cell>
          <cell r="AD15">
            <v>0</v>
          </cell>
        </row>
        <row r="16">
          <cell r="A16">
            <v>1</v>
          </cell>
          <cell r="B16" t="str">
            <v>20</v>
          </cell>
          <cell r="C16">
            <v>46000100600</v>
          </cell>
          <cell r="D16">
            <v>2</v>
          </cell>
          <cell r="E16" t="str">
            <v>21</v>
          </cell>
          <cell r="F16">
            <v>30</v>
          </cell>
          <cell r="H16">
            <v>20</v>
          </cell>
          <cell r="I16">
            <v>1</v>
          </cell>
          <cell r="J16">
            <v>46</v>
          </cell>
          <cell r="K16" t="str">
            <v>000</v>
          </cell>
          <cell r="L16">
            <v>1</v>
          </cell>
          <cell r="M16" t="str">
            <v>00</v>
          </cell>
          <cell r="N16">
            <v>6</v>
          </cell>
          <cell r="O16">
            <v>2</v>
          </cell>
          <cell r="P16">
            <v>2</v>
          </cell>
          <cell r="Q16">
            <v>1</v>
          </cell>
          <cell r="R16">
            <v>30</v>
          </cell>
          <cell r="T16">
            <v>1</v>
          </cell>
          <cell r="U16">
            <v>1</v>
          </cell>
          <cell r="V16" t="str">
            <v>Enseig. Supérieur</v>
          </cell>
          <cell r="W16" t="str">
            <v>Serv.cent.</v>
          </cell>
          <cell r="X16" t="str">
            <v>Indemnités fonct.</v>
          </cell>
          <cell r="Y16" t="str">
            <v>P4</v>
          </cell>
          <cell r="Z16">
            <v>1267514</v>
          </cell>
          <cell r="AA16">
            <v>3999672</v>
          </cell>
          <cell r="AB16">
            <v>4515200</v>
          </cell>
          <cell r="AC16">
            <v>4515200</v>
          </cell>
          <cell r="AD16">
            <v>0</v>
          </cell>
        </row>
        <row r="17">
          <cell r="A17">
            <v>1</v>
          </cell>
          <cell r="B17" t="str">
            <v>20</v>
          </cell>
          <cell r="C17">
            <v>46000100600</v>
          </cell>
          <cell r="D17">
            <v>2</v>
          </cell>
          <cell r="E17" t="str">
            <v>21</v>
          </cell>
          <cell r="F17">
            <v>40</v>
          </cell>
          <cell r="H17">
            <v>20</v>
          </cell>
          <cell r="I17">
            <v>1</v>
          </cell>
          <cell r="J17">
            <v>46</v>
          </cell>
          <cell r="K17" t="str">
            <v>000</v>
          </cell>
          <cell r="L17">
            <v>1</v>
          </cell>
          <cell r="M17" t="str">
            <v>00</v>
          </cell>
          <cell r="N17">
            <v>6</v>
          </cell>
          <cell r="O17">
            <v>2</v>
          </cell>
          <cell r="P17">
            <v>2</v>
          </cell>
          <cell r="Q17">
            <v>1</v>
          </cell>
          <cell r="R17">
            <v>40</v>
          </cell>
          <cell r="T17">
            <v>1</v>
          </cell>
          <cell r="U17">
            <v>1</v>
          </cell>
          <cell r="V17" t="str">
            <v>Enseig. Supérieur</v>
          </cell>
          <cell r="W17" t="str">
            <v>Serv.cent.</v>
          </cell>
          <cell r="X17" t="str">
            <v xml:space="preserve">Allocations familiales fonc. </v>
          </cell>
          <cell r="Y17" t="str">
            <v>P4</v>
          </cell>
          <cell r="Z17">
            <v>101340</v>
          </cell>
          <cell r="AA17">
            <v>101544</v>
          </cell>
          <cell r="AB17">
            <v>114600</v>
          </cell>
          <cell r="AC17">
            <v>114600</v>
          </cell>
          <cell r="AD17">
            <v>0</v>
          </cell>
        </row>
        <row r="18">
          <cell r="A18">
            <v>1</v>
          </cell>
          <cell r="B18" t="str">
            <v>20</v>
          </cell>
          <cell r="C18">
            <v>49000100600</v>
          </cell>
          <cell r="D18">
            <v>2</v>
          </cell>
          <cell r="E18" t="str">
            <v>21</v>
          </cell>
          <cell r="F18">
            <v>10</v>
          </cell>
          <cell r="H18">
            <v>20</v>
          </cell>
          <cell r="I18">
            <v>1</v>
          </cell>
          <cell r="J18">
            <v>49</v>
          </cell>
          <cell r="K18" t="str">
            <v>000</v>
          </cell>
          <cell r="L18">
            <v>1</v>
          </cell>
          <cell r="M18" t="str">
            <v>00</v>
          </cell>
          <cell r="N18">
            <v>6</v>
          </cell>
          <cell r="O18">
            <v>2</v>
          </cell>
          <cell r="P18">
            <v>2</v>
          </cell>
          <cell r="Q18">
            <v>1</v>
          </cell>
          <cell r="R18">
            <v>10</v>
          </cell>
          <cell r="T18">
            <v>1</v>
          </cell>
          <cell r="U18">
            <v>1</v>
          </cell>
          <cell r="V18" t="str">
            <v>Enseig. Serv administratifs</v>
          </cell>
          <cell r="W18" t="str">
            <v>Serv.cent.</v>
          </cell>
          <cell r="X18" t="str">
            <v>Salaires fonct.</v>
          </cell>
          <cell r="Y18" t="str">
            <v>P5C</v>
          </cell>
          <cell r="Z18">
            <v>3894879</v>
          </cell>
          <cell r="AA18">
            <v>14242010</v>
          </cell>
          <cell r="AB18">
            <v>16077800</v>
          </cell>
          <cell r="AC18">
            <v>16077800</v>
          </cell>
          <cell r="AD18">
            <v>0</v>
          </cell>
        </row>
        <row r="19">
          <cell r="A19">
            <v>1</v>
          </cell>
          <cell r="B19" t="str">
            <v>20</v>
          </cell>
          <cell r="C19">
            <v>49000100600</v>
          </cell>
          <cell r="D19">
            <v>2</v>
          </cell>
          <cell r="E19" t="str">
            <v>21</v>
          </cell>
          <cell r="F19">
            <v>20</v>
          </cell>
          <cell r="H19">
            <v>20</v>
          </cell>
          <cell r="I19">
            <v>1</v>
          </cell>
          <cell r="J19">
            <v>49</v>
          </cell>
          <cell r="K19" t="str">
            <v>000</v>
          </cell>
          <cell r="L19">
            <v>1</v>
          </cell>
          <cell r="M19" t="str">
            <v>00</v>
          </cell>
          <cell r="N19">
            <v>6</v>
          </cell>
          <cell r="O19">
            <v>2</v>
          </cell>
          <cell r="P19">
            <v>2</v>
          </cell>
          <cell r="Q19">
            <v>1</v>
          </cell>
          <cell r="R19">
            <v>20</v>
          </cell>
          <cell r="T19">
            <v>1</v>
          </cell>
          <cell r="U19">
            <v>1</v>
          </cell>
          <cell r="V19" t="str">
            <v>Enseig. Serv administratifs</v>
          </cell>
          <cell r="W19" t="str">
            <v>Serv.cent.</v>
          </cell>
          <cell r="X19" t="str">
            <v>Primes fonct.</v>
          </cell>
          <cell r="Y19" t="str">
            <v>P5C</v>
          </cell>
          <cell r="Z19">
            <v>319274</v>
          </cell>
          <cell r="AA19">
            <v>315870</v>
          </cell>
          <cell r="AB19">
            <v>356600</v>
          </cell>
          <cell r="AC19">
            <v>356600</v>
          </cell>
          <cell r="AD19">
            <v>0</v>
          </cell>
        </row>
        <row r="20">
          <cell r="A20">
            <v>1</v>
          </cell>
          <cell r="B20" t="str">
            <v>20</v>
          </cell>
          <cell r="C20">
            <v>49000100600</v>
          </cell>
          <cell r="D20">
            <v>2</v>
          </cell>
          <cell r="E20" t="str">
            <v>21</v>
          </cell>
          <cell r="F20">
            <v>30</v>
          </cell>
          <cell r="H20">
            <v>20</v>
          </cell>
          <cell r="I20">
            <v>1</v>
          </cell>
          <cell r="J20">
            <v>49</v>
          </cell>
          <cell r="K20" t="str">
            <v>000</v>
          </cell>
          <cell r="L20">
            <v>1</v>
          </cell>
          <cell r="M20" t="str">
            <v>00</v>
          </cell>
          <cell r="N20">
            <v>6</v>
          </cell>
          <cell r="O20">
            <v>2</v>
          </cell>
          <cell r="P20">
            <v>2</v>
          </cell>
          <cell r="Q20">
            <v>1</v>
          </cell>
          <cell r="R20">
            <v>30</v>
          </cell>
          <cell r="T20">
            <v>1</v>
          </cell>
          <cell r="U20">
            <v>1</v>
          </cell>
          <cell r="V20" t="str">
            <v>Enseig. Serv administratifs</v>
          </cell>
          <cell r="W20" t="str">
            <v>Serv.cent.</v>
          </cell>
          <cell r="X20" t="str">
            <v>Indemnités fonct.</v>
          </cell>
          <cell r="Y20" t="str">
            <v>P5C</v>
          </cell>
          <cell r="Z20">
            <v>679966</v>
          </cell>
          <cell r="AA20">
            <v>5219850</v>
          </cell>
          <cell r="AB20">
            <v>5892700</v>
          </cell>
          <cell r="AC20">
            <v>5892700</v>
          </cell>
          <cell r="AD20">
            <v>0</v>
          </cell>
        </row>
        <row r="21">
          <cell r="A21">
            <v>1</v>
          </cell>
          <cell r="B21" t="str">
            <v>20</v>
          </cell>
          <cell r="C21">
            <v>49000100600</v>
          </cell>
          <cell r="D21">
            <v>2</v>
          </cell>
          <cell r="E21" t="str">
            <v>21</v>
          </cell>
          <cell r="F21">
            <v>40</v>
          </cell>
          <cell r="H21">
            <v>20</v>
          </cell>
          <cell r="I21">
            <v>1</v>
          </cell>
          <cell r="J21">
            <v>49</v>
          </cell>
          <cell r="K21" t="str">
            <v>000</v>
          </cell>
          <cell r="L21">
            <v>1</v>
          </cell>
          <cell r="M21" t="str">
            <v>00</v>
          </cell>
          <cell r="N21">
            <v>6</v>
          </cell>
          <cell r="O21">
            <v>2</v>
          </cell>
          <cell r="P21">
            <v>2</v>
          </cell>
          <cell r="Q21">
            <v>1</v>
          </cell>
          <cell r="R21">
            <v>40</v>
          </cell>
          <cell r="T21">
            <v>1</v>
          </cell>
          <cell r="U21">
            <v>1</v>
          </cell>
          <cell r="V21" t="str">
            <v>Enseig. Serv administratifs</v>
          </cell>
          <cell r="W21" t="str">
            <v>Serv.cent.</v>
          </cell>
          <cell r="X21" t="str">
            <v xml:space="preserve">Allocations familiales fonc. </v>
          </cell>
          <cell r="Y21" t="str">
            <v>P5C</v>
          </cell>
          <cell r="Z21">
            <v>52420</v>
          </cell>
          <cell r="AA21">
            <v>63560</v>
          </cell>
          <cell r="AB21">
            <v>71800</v>
          </cell>
          <cell r="AC21">
            <v>71800</v>
          </cell>
          <cell r="AD21">
            <v>0</v>
          </cell>
        </row>
        <row r="22">
          <cell r="A22">
            <v>1</v>
          </cell>
          <cell r="H22">
            <v>20</v>
          </cell>
          <cell r="I22">
            <v>1</v>
          </cell>
          <cell r="L22">
            <v>2</v>
          </cell>
          <cell r="O22">
            <v>2</v>
          </cell>
          <cell r="P22">
            <v>2</v>
          </cell>
          <cell r="Q22">
            <v>1</v>
          </cell>
          <cell r="V22" t="str">
            <v>Conakry Services déconcentrés</v>
          </cell>
          <cell r="Z22">
            <v>20523876</v>
          </cell>
          <cell r="AA22">
            <v>36257799.879999995</v>
          </cell>
          <cell r="AB22">
            <v>40931500</v>
          </cell>
          <cell r="AC22">
            <v>40931500</v>
          </cell>
          <cell r="AD22">
            <v>0</v>
          </cell>
          <cell r="AE22">
            <v>0</v>
          </cell>
        </row>
        <row r="23">
          <cell r="A23">
            <v>1</v>
          </cell>
          <cell r="B23" t="str">
            <v>20</v>
          </cell>
          <cell r="C23">
            <v>44000200600</v>
          </cell>
          <cell r="D23">
            <v>2</v>
          </cell>
          <cell r="E23" t="str">
            <v>21</v>
          </cell>
          <cell r="F23">
            <v>10</v>
          </cell>
          <cell r="H23">
            <v>20</v>
          </cell>
          <cell r="I23">
            <v>1</v>
          </cell>
          <cell r="J23">
            <v>44</v>
          </cell>
          <cell r="K23" t="str">
            <v>000</v>
          </cell>
          <cell r="L23">
            <v>2</v>
          </cell>
          <cell r="M23" t="str">
            <v>00</v>
          </cell>
          <cell r="N23">
            <v>6</v>
          </cell>
          <cell r="O23">
            <v>2</v>
          </cell>
          <cell r="P23">
            <v>2</v>
          </cell>
          <cell r="Q23">
            <v>1</v>
          </cell>
          <cell r="R23">
            <v>10</v>
          </cell>
          <cell r="T23">
            <v>1</v>
          </cell>
          <cell r="U23">
            <v>1</v>
          </cell>
          <cell r="V23" t="str">
            <v>Enseign. technique</v>
          </cell>
          <cell r="W23" t="str">
            <v>Conakry</v>
          </cell>
          <cell r="X23" t="str">
            <v>Salaires fonct.</v>
          </cell>
          <cell r="Y23" t="str">
            <v>P3</v>
          </cell>
          <cell r="Z23">
            <v>30779</v>
          </cell>
          <cell r="AA23">
            <v>46562.879999999997</v>
          </cell>
          <cell r="AB23">
            <v>52600</v>
          </cell>
          <cell r="AC23">
            <v>52600</v>
          </cell>
          <cell r="AD23">
            <v>0</v>
          </cell>
        </row>
        <row r="24">
          <cell r="A24">
            <v>1</v>
          </cell>
          <cell r="B24" t="str">
            <v>20</v>
          </cell>
          <cell r="C24">
            <v>44000200600</v>
          </cell>
          <cell r="D24">
            <v>2</v>
          </cell>
          <cell r="E24" t="str">
            <v>21</v>
          </cell>
          <cell r="F24">
            <v>20</v>
          </cell>
          <cell r="H24">
            <v>20</v>
          </cell>
          <cell r="I24">
            <v>1</v>
          </cell>
          <cell r="J24">
            <v>44</v>
          </cell>
          <cell r="K24" t="str">
            <v>000</v>
          </cell>
          <cell r="L24">
            <v>2</v>
          </cell>
          <cell r="M24" t="str">
            <v>00</v>
          </cell>
          <cell r="N24">
            <v>6</v>
          </cell>
          <cell r="O24">
            <v>2</v>
          </cell>
          <cell r="P24">
            <v>2</v>
          </cell>
          <cell r="Q24">
            <v>1</v>
          </cell>
          <cell r="R24">
            <v>20</v>
          </cell>
          <cell r="T24">
            <v>1</v>
          </cell>
          <cell r="U24">
            <v>1</v>
          </cell>
          <cell r="V24" t="str">
            <v>Enseign. technique</v>
          </cell>
          <cell r="W24" t="str">
            <v>Conakry</v>
          </cell>
          <cell r="X24" t="str">
            <v>Primes fonct.</v>
          </cell>
          <cell r="Y24" t="str">
            <v>P3</v>
          </cell>
          <cell r="Z24">
            <v>3132</v>
          </cell>
          <cell r="AA24">
            <v>4740</v>
          </cell>
          <cell r="AB24">
            <v>5400</v>
          </cell>
          <cell r="AC24">
            <v>5400</v>
          </cell>
          <cell r="AD24">
            <v>0</v>
          </cell>
        </row>
        <row r="25">
          <cell r="A25">
            <v>1</v>
          </cell>
          <cell r="B25" t="str">
            <v>20</v>
          </cell>
          <cell r="C25">
            <v>44000200600</v>
          </cell>
          <cell r="D25">
            <v>2</v>
          </cell>
          <cell r="E25" t="str">
            <v>21</v>
          </cell>
          <cell r="F25">
            <v>30</v>
          </cell>
          <cell r="H25">
            <v>20</v>
          </cell>
          <cell r="I25">
            <v>1</v>
          </cell>
          <cell r="J25">
            <v>44</v>
          </cell>
          <cell r="K25" t="str">
            <v>000</v>
          </cell>
          <cell r="L25">
            <v>2</v>
          </cell>
          <cell r="M25" t="str">
            <v>00</v>
          </cell>
          <cell r="N25">
            <v>6</v>
          </cell>
          <cell r="O25">
            <v>2</v>
          </cell>
          <cell r="P25">
            <v>2</v>
          </cell>
          <cell r="Q25">
            <v>1</v>
          </cell>
          <cell r="R25">
            <v>30</v>
          </cell>
          <cell r="T25">
            <v>1</v>
          </cell>
          <cell r="U25">
            <v>1</v>
          </cell>
          <cell r="V25" t="str">
            <v>Enseign. technique</v>
          </cell>
          <cell r="W25" t="str">
            <v>Conakry</v>
          </cell>
          <cell r="X25" t="str">
            <v>Indemnités fonct.</v>
          </cell>
          <cell r="Y25" t="str">
            <v>P3</v>
          </cell>
          <cell r="Z25">
            <v>4290</v>
          </cell>
          <cell r="AA25">
            <v>15840</v>
          </cell>
          <cell r="AB25">
            <v>17900</v>
          </cell>
          <cell r="AC25">
            <v>17900</v>
          </cell>
          <cell r="AD25">
            <v>0</v>
          </cell>
        </row>
        <row r="26">
          <cell r="A26">
            <v>1</v>
          </cell>
          <cell r="B26" t="str">
            <v>20</v>
          </cell>
          <cell r="C26">
            <v>44000200600</v>
          </cell>
          <cell r="D26">
            <v>2</v>
          </cell>
          <cell r="E26" t="str">
            <v>21</v>
          </cell>
          <cell r="F26">
            <v>40</v>
          </cell>
          <cell r="H26">
            <v>20</v>
          </cell>
          <cell r="I26">
            <v>1</v>
          </cell>
          <cell r="J26">
            <v>44</v>
          </cell>
          <cell r="K26" t="str">
            <v>000</v>
          </cell>
          <cell r="L26">
            <v>2</v>
          </cell>
          <cell r="M26" t="str">
            <v>00</v>
          </cell>
          <cell r="N26">
            <v>6</v>
          </cell>
          <cell r="O26">
            <v>2</v>
          </cell>
          <cell r="P26">
            <v>2</v>
          </cell>
          <cell r="Q26">
            <v>1</v>
          </cell>
          <cell r="R26">
            <v>40</v>
          </cell>
          <cell r="T26">
            <v>1</v>
          </cell>
          <cell r="U26">
            <v>1</v>
          </cell>
          <cell r="V26" t="str">
            <v>Enseign. technique</v>
          </cell>
          <cell r="W26" t="str">
            <v>Conakry</v>
          </cell>
          <cell r="X26" t="str">
            <v xml:space="preserve">Allocations familiales fonc. </v>
          </cell>
          <cell r="Y26" t="str">
            <v>P3</v>
          </cell>
          <cell r="Z26">
            <v>276</v>
          </cell>
          <cell r="AA26">
            <v>288</v>
          </cell>
          <cell r="AB26">
            <v>300</v>
          </cell>
          <cell r="AC26">
            <v>300</v>
          </cell>
          <cell r="AD26">
            <v>0</v>
          </cell>
        </row>
        <row r="27">
          <cell r="A27">
            <v>1</v>
          </cell>
          <cell r="B27" t="str">
            <v>20</v>
          </cell>
          <cell r="C27">
            <v>49000200600</v>
          </cell>
          <cell r="D27">
            <v>2</v>
          </cell>
          <cell r="E27" t="str">
            <v>21</v>
          </cell>
          <cell r="F27">
            <v>10</v>
          </cell>
          <cell r="H27">
            <v>20</v>
          </cell>
          <cell r="I27">
            <v>1</v>
          </cell>
          <cell r="J27">
            <v>49</v>
          </cell>
          <cell r="K27" t="str">
            <v>000</v>
          </cell>
          <cell r="L27">
            <v>2</v>
          </cell>
          <cell r="M27" t="str">
            <v>00</v>
          </cell>
          <cell r="N27">
            <v>6</v>
          </cell>
          <cell r="O27">
            <v>2</v>
          </cell>
          <cell r="P27">
            <v>2</v>
          </cell>
          <cell r="Q27">
            <v>1</v>
          </cell>
          <cell r="R27">
            <v>10</v>
          </cell>
          <cell r="T27">
            <v>1</v>
          </cell>
          <cell r="U27">
            <v>1</v>
          </cell>
          <cell r="V27" t="str">
            <v>Enseig. Serv administratifs</v>
          </cell>
          <cell r="W27" t="str">
            <v>Conakry</v>
          </cell>
          <cell r="X27" t="str">
            <v>Salaires fonct.</v>
          </cell>
          <cell r="Y27" t="str">
            <v>P5D</v>
          </cell>
          <cell r="Z27">
            <v>16165540</v>
          </cell>
          <cell r="AA27">
            <v>18084997</v>
          </cell>
          <cell r="AB27">
            <v>19372300</v>
          </cell>
          <cell r="AC27">
            <v>19372300</v>
          </cell>
          <cell r="AD27">
            <v>0</v>
          </cell>
        </row>
        <row r="28">
          <cell r="A28">
            <v>1</v>
          </cell>
          <cell r="B28" t="str">
            <v>20</v>
          </cell>
          <cell r="C28">
            <v>49000200900</v>
          </cell>
          <cell r="D28">
            <v>2</v>
          </cell>
          <cell r="E28" t="str">
            <v>21</v>
          </cell>
          <cell r="F28">
            <v>10</v>
          </cell>
          <cell r="H28">
            <v>20</v>
          </cell>
          <cell r="I28">
            <v>1</v>
          </cell>
          <cell r="J28">
            <v>49</v>
          </cell>
          <cell r="K28" t="str">
            <v>000</v>
          </cell>
          <cell r="L28">
            <v>2</v>
          </cell>
          <cell r="M28" t="str">
            <v>00</v>
          </cell>
          <cell r="N28">
            <v>9</v>
          </cell>
          <cell r="O28">
            <v>2</v>
          </cell>
          <cell r="P28">
            <v>2</v>
          </cell>
          <cell r="Q28">
            <v>1</v>
          </cell>
          <cell r="R28">
            <v>10</v>
          </cell>
          <cell r="T28">
            <v>1</v>
          </cell>
          <cell r="U28">
            <v>1</v>
          </cell>
          <cell r="V28" t="str">
            <v>Enseig. Serv administratifs</v>
          </cell>
          <cell r="W28" t="str">
            <v>Conakry</v>
          </cell>
          <cell r="X28" t="str">
            <v>Salaires fonct.PPTE</v>
          </cell>
          <cell r="Y28" t="str">
            <v>P5D</v>
          </cell>
          <cell r="Z28">
            <v>0</v>
          </cell>
          <cell r="AA28">
            <v>6249635</v>
          </cell>
          <cell r="AB28">
            <v>8099100</v>
          </cell>
          <cell r="AC28">
            <v>8099100</v>
          </cell>
          <cell r="AD28">
            <v>0</v>
          </cell>
        </row>
        <row r="29">
          <cell r="A29">
            <v>1</v>
          </cell>
          <cell r="B29" t="str">
            <v>20</v>
          </cell>
          <cell r="C29">
            <v>49000200600</v>
          </cell>
          <cell r="D29">
            <v>2</v>
          </cell>
          <cell r="E29" t="str">
            <v>21</v>
          </cell>
          <cell r="F29">
            <v>20</v>
          </cell>
          <cell r="H29">
            <v>20</v>
          </cell>
          <cell r="I29">
            <v>1</v>
          </cell>
          <cell r="J29">
            <v>49</v>
          </cell>
          <cell r="K29" t="str">
            <v>000</v>
          </cell>
          <cell r="L29">
            <v>2</v>
          </cell>
          <cell r="M29" t="str">
            <v>00</v>
          </cell>
          <cell r="N29">
            <v>6</v>
          </cell>
          <cell r="O29">
            <v>2</v>
          </cell>
          <cell r="P29">
            <v>2</v>
          </cell>
          <cell r="Q29">
            <v>1</v>
          </cell>
          <cell r="R29">
            <v>20</v>
          </cell>
          <cell r="T29">
            <v>1</v>
          </cell>
          <cell r="U29">
            <v>1</v>
          </cell>
          <cell r="V29" t="str">
            <v>Enseig. Serv administratifs</v>
          </cell>
          <cell r="W29" t="str">
            <v>Conakry</v>
          </cell>
          <cell r="X29" t="str">
            <v>Primes fonct.</v>
          </cell>
          <cell r="Y29" t="str">
            <v>P5D</v>
          </cell>
          <cell r="Z29">
            <v>1431300</v>
          </cell>
          <cell r="AA29">
            <v>1452998</v>
          </cell>
          <cell r="AB29">
            <v>1556000</v>
          </cell>
          <cell r="AC29">
            <v>1556000</v>
          </cell>
          <cell r="AD29">
            <v>0</v>
          </cell>
        </row>
        <row r="30">
          <cell r="A30">
            <v>1</v>
          </cell>
          <cell r="B30" t="str">
            <v>20</v>
          </cell>
          <cell r="C30">
            <v>49000200900</v>
          </cell>
          <cell r="D30">
            <v>2</v>
          </cell>
          <cell r="E30" t="str">
            <v>21</v>
          </cell>
          <cell r="F30">
            <v>20</v>
          </cell>
          <cell r="H30">
            <v>20</v>
          </cell>
          <cell r="I30">
            <v>1</v>
          </cell>
          <cell r="J30">
            <v>49</v>
          </cell>
          <cell r="K30" t="str">
            <v>000</v>
          </cell>
          <cell r="L30">
            <v>2</v>
          </cell>
          <cell r="M30" t="str">
            <v>00</v>
          </cell>
          <cell r="N30">
            <v>9</v>
          </cell>
          <cell r="O30">
            <v>2</v>
          </cell>
          <cell r="P30">
            <v>2</v>
          </cell>
          <cell r="Q30">
            <v>1</v>
          </cell>
          <cell r="R30">
            <v>20</v>
          </cell>
          <cell r="T30">
            <v>1</v>
          </cell>
          <cell r="U30">
            <v>1</v>
          </cell>
          <cell r="V30" t="str">
            <v>Enseig. Serv administratifs</v>
          </cell>
          <cell r="W30" t="str">
            <v>Conakry</v>
          </cell>
          <cell r="X30" t="str">
            <v>Primes fonct. PPTE</v>
          </cell>
          <cell r="Y30" t="str">
            <v>P5D</v>
          </cell>
          <cell r="Z30">
            <v>0</v>
          </cell>
          <cell r="AA30">
            <v>504409</v>
          </cell>
          <cell r="AB30">
            <v>653700</v>
          </cell>
          <cell r="AC30">
            <v>653700</v>
          </cell>
          <cell r="AD30">
            <v>0</v>
          </cell>
        </row>
        <row r="31">
          <cell r="A31">
            <v>1</v>
          </cell>
          <cell r="B31" t="str">
            <v>20</v>
          </cell>
          <cell r="C31">
            <v>49000200600</v>
          </cell>
          <cell r="D31">
            <v>2</v>
          </cell>
          <cell r="E31" t="str">
            <v>21</v>
          </cell>
          <cell r="F31">
            <v>30</v>
          </cell>
          <cell r="H31">
            <v>20</v>
          </cell>
          <cell r="I31">
            <v>1</v>
          </cell>
          <cell r="J31">
            <v>49</v>
          </cell>
          <cell r="K31" t="str">
            <v>000</v>
          </cell>
          <cell r="L31">
            <v>2</v>
          </cell>
          <cell r="M31" t="str">
            <v>00</v>
          </cell>
          <cell r="N31">
            <v>6</v>
          </cell>
          <cell r="O31">
            <v>2</v>
          </cell>
          <cell r="P31">
            <v>2</v>
          </cell>
          <cell r="Q31">
            <v>1</v>
          </cell>
          <cell r="R31">
            <v>30</v>
          </cell>
          <cell r="T31">
            <v>1</v>
          </cell>
          <cell r="U31">
            <v>1</v>
          </cell>
          <cell r="V31" t="str">
            <v>Enseig. Serv administratifs</v>
          </cell>
          <cell r="W31" t="str">
            <v>Conakry</v>
          </cell>
          <cell r="X31" t="str">
            <v>Indemnités fonct.</v>
          </cell>
          <cell r="Y31" t="str">
            <v>P5D</v>
          </cell>
          <cell r="Z31">
            <v>2649909</v>
          </cell>
          <cell r="AA31">
            <v>6969085</v>
          </cell>
          <cell r="AB31">
            <v>7421300</v>
          </cell>
          <cell r="AC31">
            <v>7421300</v>
          </cell>
          <cell r="AD31">
            <v>0</v>
          </cell>
        </row>
        <row r="32">
          <cell r="A32">
            <v>1</v>
          </cell>
          <cell r="B32" t="str">
            <v>20</v>
          </cell>
          <cell r="C32">
            <v>49000200900</v>
          </cell>
          <cell r="D32">
            <v>2</v>
          </cell>
          <cell r="E32" t="str">
            <v>21</v>
          </cell>
          <cell r="F32">
            <v>30</v>
          </cell>
          <cell r="H32">
            <v>20</v>
          </cell>
          <cell r="I32">
            <v>1</v>
          </cell>
          <cell r="J32">
            <v>49</v>
          </cell>
          <cell r="K32" t="str">
            <v>000</v>
          </cell>
          <cell r="L32">
            <v>2</v>
          </cell>
          <cell r="M32" t="str">
            <v>00</v>
          </cell>
          <cell r="N32">
            <v>9</v>
          </cell>
          <cell r="O32">
            <v>2</v>
          </cell>
          <cell r="P32">
            <v>2</v>
          </cell>
          <cell r="Q32">
            <v>1</v>
          </cell>
          <cell r="R32">
            <v>30</v>
          </cell>
          <cell r="T32">
            <v>1</v>
          </cell>
          <cell r="U32">
            <v>1</v>
          </cell>
          <cell r="V32" t="str">
            <v>Enseig. Serv administratifs</v>
          </cell>
          <cell r="W32" t="str">
            <v>Conakry</v>
          </cell>
          <cell r="X32" t="str">
            <v>Indemnités fonct. PPTE</v>
          </cell>
          <cell r="Y32" t="str">
            <v>P5D</v>
          </cell>
          <cell r="Z32">
            <v>0</v>
          </cell>
          <cell r="AA32">
            <v>2671173</v>
          </cell>
          <cell r="AB32">
            <v>3461600</v>
          </cell>
          <cell r="AC32">
            <v>3461600</v>
          </cell>
          <cell r="AD32">
            <v>0</v>
          </cell>
        </row>
        <row r="33">
          <cell r="A33">
            <v>1</v>
          </cell>
          <cell r="B33" t="str">
            <v>20</v>
          </cell>
          <cell r="C33">
            <v>49000200600</v>
          </cell>
          <cell r="D33">
            <v>2</v>
          </cell>
          <cell r="E33" t="str">
            <v>21</v>
          </cell>
          <cell r="F33">
            <v>40</v>
          </cell>
          <cell r="H33">
            <v>20</v>
          </cell>
          <cell r="I33">
            <v>1</v>
          </cell>
          <cell r="J33">
            <v>49</v>
          </cell>
          <cell r="K33" t="str">
            <v>000</v>
          </cell>
          <cell r="L33">
            <v>2</v>
          </cell>
          <cell r="M33" t="str">
            <v>00</v>
          </cell>
          <cell r="N33">
            <v>6</v>
          </cell>
          <cell r="O33">
            <v>2</v>
          </cell>
          <cell r="P33">
            <v>2</v>
          </cell>
          <cell r="Q33">
            <v>1</v>
          </cell>
          <cell r="R33">
            <v>40</v>
          </cell>
          <cell r="T33">
            <v>1</v>
          </cell>
          <cell r="U33">
            <v>1</v>
          </cell>
          <cell r="V33" t="str">
            <v>Enseig. Serv administratifs</v>
          </cell>
          <cell r="W33" t="str">
            <v>Conakry</v>
          </cell>
          <cell r="X33" t="str">
            <v xml:space="preserve">Allocations familiales fonc. </v>
          </cell>
          <cell r="Y33" t="str">
            <v>P5D</v>
          </cell>
          <cell r="Z33">
            <v>238650</v>
          </cell>
          <cell r="AA33">
            <v>192157</v>
          </cell>
          <cell r="AB33">
            <v>205800</v>
          </cell>
          <cell r="AC33">
            <v>205800</v>
          </cell>
          <cell r="AD33">
            <v>0</v>
          </cell>
        </row>
        <row r="34">
          <cell r="A34">
            <v>1</v>
          </cell>
          <cell r="B34" t="str">
            <v>20</v>
          </cell>
          <cell r="C34">
            <v>49000200900</v>
          </cell>
          <cell r="D34">
            <v>2</v>
          </cell>
          <cell r="E34" t="str">
            <v>21</v>
          </cell>
          <cell r="F34">
            <v>40</v>
          </cell>
          <cell r="H34">
            <v>20</v>
          </cell>
          <cell r="I34">
            <v>1</v>
          </cell>
          <cell r="J34">
            <v>49</v>
          </cell>
          <cell r="K34" t="str">
            <v>000</v>
          </cell>
          <cell r="L34">
            <v>2</v>
          </cell>
          <cell r="M34" t="str">
            <v>00</v>
          </cell>
          <cell r="N34">
            <v>9</v>
          </cell>
          <cell r="O34">
            <v>2</v>
          </cell>
          <cell r="P34">
            <v>2</v>
          </cell>
          <cell r="Q34">
            <v>1</v>
          </cell>
          <cell r="R34">
            <v>40</v>
          </cell>
          <cell r="T34">
            <v>1</v>
          </cell>
          <cell r="U34">
            <v>1</v>
          </cell>
          <cell r="V34" t="str">
            <v>Enseig. Serv administratifs</v>
          </cell>
          <cell r="W34" t="str">
            <v>Conakry</v>
          </cell>
          <cell r="X34" t="str">
            <v>Allocations familiales fonc. PPTE</v>
          </cell>
          <cell r="Y34" t="str">
            <v>P5D</v>
          </cell>
          <cell r="Z34">
            <v>0</v>
          </cell>
          <cell r="AA34">
            <v>65915</v>
          </cell>
          <cell r="AB34">
            <v>85500</v>
          </cell>
          <cell r="AC34">
            <v>85500</v>
          </cell>
          <cell r="AD34">
            <v>0</v>
          </cell>
        </row>
        <row r="35">
          <cell r="A35">
            <v>1</v>
          </cell>
          <cell r="H35">
            <v>20</v>
          </cell>
          <cell r="I35">
            <v>1</v>
          </cell>
          <cell r="L35">
            <v>3</v>
          </cell>
          <cell r="O35">
            <v>2</v>
          </cell>
          <cell r="P35">
            <v>2</v>
          </cell>
          <cell r="Q35">
            <v>1</v>
          </cell>
          <cell r="V35" t="str">
            <v>Intérieur Services déconcentrés</v>
          </cell>
          <cell r="Z35">
            <v>68904106</v>
          </cell>
          <cell r="AA35">
            <v>109050635.72</v>
          </cell>
          <cell r="AB35">
            <v>123107300</v>
          </cell>
          <cell r="AC35">
            <v>123107300</v>
          </cell>
          <cell r="AD35">
            <v>0</v>
          </cell>
          <cell r="AE35">
            <v>0</v>
          </cell>
        </row>
        <row r="36">
          <cell r="A36">
            <v>1</v>
          </cell>
          <cell r="B36" t="str">
            <v>20</v>
          </cell>
          <cell r="C36">
            <v>44000300600</v>
          </cell>
          <cell r="D36">
            <v>2</v>
          </cell>
          <cell r="E36" t="str">
            <v>21</v>
          </cell>
          <cell r="F36">
            <v>10</v>
          </cell>
          <cell r="H36">
            <v>20</v>
          </cell>
          <cell r="I36">
            <v>1</v>
          </cell>
          <cell r="J36">
            <v>44</v>
          </cell>
          <cell r="K36" t="str">
            <v>000</v>
          </cell>
          <cell r="L36">
            <v>3</v>
          </cell>
          <cell r="M36" t="str">
            <v>00</v>
          </cell>
          <cell r="N36">
            <v>6</v>
          </cell>
          <cell r="O36">
            <v>2</v>
          </cell>
          <cell r="P36">
            <v>2</v>
          </cell>
          <cell r="Q36">
            <v>1</v>
          </cell>
          <cell r="R36">
            <v>10</v>
          </cell>
          <cell r="T36">
            <v>1</v>
          </cell>
          <cell r="U36">
            <v>1</v>
          </cell>
          <cell r="V36" t="str">
            <v>Enseign. technique</v>
          </cell>
          <cell r="W36" t="str">
            <v>Intérieur</v>
          </cell>
          <cell r="X36" t="str">
            <v>Salaires fonct.</v>
          </cell>
          <cell r="Y36" t="str">
            <v>P3</v>
          </cell>
          <cell r="Z36">
            <v>1873599</v>
          </cell>
          <cell r="AA36">
            <v>2247698.04</v>
          </cell>
          <cell r="AB36">
            <v>2537400</v>
          </cell>
          <cell r="AC36">
            <v>2537400</v>
          </cell>
          <cell r="AD36">
            <v>0</v>
          </cell>
        </row>
        <row r="37">
          <cell r="A37">
            <v>1</v>
          </cell>
          <cell r="B37" t="str">
            <v>20</v>
          </cell>
          <cell r="C37">
            <v>44000300600</v>
          </cell>
          <cell r="D37">
            <v>2</v>
          </cell>
          <cell r="E37" t="str">
            <v>21</v>
          </cell>
          <cell r="F37">
            <v>20</v>
          </cell>
          <cell r="H37">
            <v>20</v>
          </cell>
          <cell r="I37">
            <v>1</v>
          </cell>
          <cell r="J37">
            <v>44</v>
          </cell>
          <cell r="K37" t="str">
            <v>000</v>
          </cell>
          <cell r="L37">
            <v>3</v>
          </cell>
          <cell r="M37" t="str">
            <v>00</v>
          </cell>
          <cell r="N37">
            <v>6</v>
          </cell>
          <cell r="O37">
            <v>2</v>
          </cell>
          <cell r="P37">
            <v>2</v>
          </cell>
          <cell r="Q37">
            <v>1</v>
          </cell>
          <cell r="R37">
            <v>20</v>
          </cell>
          <cell r="T37">
            <v>1</v>
          </cell>
          <cell r="U37">
            <v>1</v>
          </cell>
          <cell r="V37" t="str">
            <v>Enseign. technique</v>
          </cell>
          <cell r="W37" t="str">
            <v>Intérieur</v>
          </cell>
          <cell r="X37" t="str">
            <v>Primes fonct.</v>
          </cell>
          <cell r="Y37" t="str">
            <v>P3</v>
          </cell>
          <cell r="Z37">
            <v>316718</v>
          </cell>
          <cell r="AA37">
            <v>330328.2</v>
          </cell>
          <cell r="AB37">
            <v>372900</v>
          </cell>
          <cell r="AC37">
            <v>372900</v>
          </cell>
          <cell r="AD37">
            <v>0</v>
          </cell>
        </row>
        <row r="38">
          <cell r="A38">
            <v>1</v>
          </cell>
          <cell r="B38" t="str">
            <v>20</v>
          </cell>
          <cell r="C38">
            <v>44000300600</v>
          </cell>
          <cell r="D38">
            <v>2</v>
          </cell>
          <cell r="E38" t="str">
            <v>21</v>
          </cell>
          <cell r="F38">
            <v>30</v>
          </cell>
          <cell r="H38">
            <v>20</v>
          </cell>
          <cell r="I38">
            <v>1</v>
          </cell>
          <cell r="J38">
            <v>44</v>
          </cell>
          <cell r="K38" t="str">
            <v>000</v>
          </cell>
          <cell r="L38">
            <v>3</v>
          </cell>
          <cell r="M38" t="str">
            <v>00</v>
          </cell>
          <cell r="N38">
            <v>6</v>
          </cell>
          <cell r="O38">
            <v>2</v>
          </cell>
          <cell r="P38">
            <v>2</v>
          </cell>
          <cell r="Q38">
            <v>1</v>
          </cell>
          <cell r="R38">
            <v>30</v>
          </cell>
          <cell r="T38">
            <v>1</v>
          </cell>
          <cell r="U38">
            <v>1</v>
          </cell>
          <cell r="V38" t="str">
            <v>Enseign. technique</v>
          </cell>
          <cell r="W38" t="str">
            <v>Intérieur</v>
          </cell>
          <cell r="X38" t="str">
            <v>Indemnités fonct.</v>
          </cell>
          <cell r="Y38" t="str">
            <v>P3</v>
          </cell>
          <cell r="Z38">
            <v>272585</v>
          </cell>
          <cell r="AA38">
            <v>710580</v>
          </cell>
          <cell r="AB38">
            <v>802200</v>
          </cell>
          <cell r="AC38">
            <v>802200</v>
          </cell>
          <cell r="AD38">
            <v>0</v>
          </cell>
        </row>
        <row r="39">
          <cell r="A39">
            <v>1</v>
          </cell>
          <cell r="B39" t="str">
            <v>20</v>
          </cell>
          <cell r="C39">
            <v>44000300600</v>
          </cell>
          <cell r="D39">
            <v>2</v>
          </cell>
          <cell r="E39" t="str">
            <v>21</v>
          </cell>
          <cell r="F39">
            <v>40</v>
          </cell>
          <cell r="H39">
            <v>20</v>
          </cell>
          <cell r="I39">
            <v>1</v>
          </cell>
          <cell r="J39">
            <v>44</v>
          </cell>
          <cell r="K39" t="str">
            <v>000</v>
          </cell>
          <cell r="L39">
            <v>3</v>
          </cell>
          <cell r="M39" t="str">
            <v>00</v>
          </cell>
          <cell r="N39">
            <v>6</v>
          </cell>
          <cell r="O39">
            <v>2</v>
          </cell>
          <cell r="P39">
            <v>2</v>
          </cell>
          <cell r="Q39">
            <v>1</v>
          </cell>
          <cell r="R39">
            <v>40</v>
          </cell>
          <cell r="T39">
            <v>1</v>
          </cell>
          <cell r="U39">
            <v>1</v>
          </cell>
          <cell r="V39" t="str">
            <v>Enseign. technique</v>
          </cell>
          <cell r="W39" t="str">
            <v>Intérieur</v>
          </cell>
          <cell r="X39" t="str">
            <v xml:space="preserve">Allocations familiales fonc. </v>
          </cell>
          <cell r="Y39" t="str">
            <v>P3</v>
          </cell>
          <cell r="Z39">
            <v>48438</v>
          </cell>
          <cell r="AA39">
            <v>48214</v>
          </cell>
          <cell r="AB39">
            <v>54400</v>
          </cell>
          <cell r="AC39">
            <v>54400</v>
          </cell>
          <cell r="AD39">
            <v>0</v>
          </cell>
        </row>
        <row r="40">
          <cell r="A40">
            <v>1</v>
          </cell>
          <cell r="B40" t="str">
            <v>20</v>
          </cell>
          <cell r="C40">
            <v>46000300600</v>
          </cell>
          <cell r="D40">
            <v>2</v>
          </cell>
          <cell r="E40" t="str">
            <v>21</v>
          </cell>
          <cell r="F40">
            <v>10</v>
          </cell>
          <cell r="H40">
            <v>20</v>
          </cell>
          <cell r="I40">
            <v>1</v>
          </cell>
          <cell r="J40">
            <v>46</v>
          </cell>
          <cell r="K40" t="str">
            <v>000</v>
          </cell>
          <cell r="L40">
            <v>3</v>
          </cell>
          <cell r="M40" t="str">
            <v>00</v>
          </cell>
          <cell r="N40">
            <v>6</v>
          </cell>
          <cell r="O40">
            <v>2</v>
          </cell>
          <cell r="P40">
            <v>2</v>
          </cell>
          <cell r="Q40">
            <v>1</v>
          </cell>
          <cell r="R40">
            <v>10</v>
          </cell>
          <cell r="T40">
            <v>1</v>
          </cell>
          <cell r="U40">
            <v>1</v>
          </cell>
          <cell r="V40" t="str">
            <v>Enseig. Supérieur</v>
          </cell>
          <cell r="W40" t="str">
            <v>Intérieur</v>
          </cell>
          <cell r="X40" t="str">
            <v>Salaires fonct.</v>
          </cell>
          <cell r="Y40" t="str">
            <v>P4</v>
          </cell>
          <cell r="Z40">
            <v>581651</v>
          </cell>
          <cell r="AA40">
            <v>1159015.68</v>
          </cell>
          <cell r="AB40">
            <v>1308400</v>
          </cell>
          <cell r="AC40">
            <v>1308400</v>
          </cell>
          <cell r="AD40">
            <v>0</v>
          </cell>
        </row>
        <row r="41">
          <cell r="A41">
            <v>1</v>
          </cell>
          <cell r="B41" t="str">
            <v>20</v>
          </cell>
          <cell r="C41">
            <v>46000300600</v>
          </cell>
          <cell r="D41">
            <v>2</v>
          </cell>
          <cell r="E41" t="str">
            <v>21</v>
          </cell>
          <cell r="F41">
            <v>20</v>
          </cell>
          <cell r="H41">
            <v>20</v>
          </cell>
          <cell r="I41">
            <v>1</v>
          </cell>
          <cell r="J41">
            <v>46</v>
          </cell>
          <cell r="K41" t="str">
            <v>000</v>
          </cell>
          <cell r="L41">
            <v>3</v>
          </cell>
          <cell r="M41" t="str">
            <v>00</v>
          </cell>
          <cell r="N41">
            <v>6</v>
          </cell>
          <cell r="O41">
            <v>2</v>
          </cell>
          <cell r="P41">
            <v>2</v>
          </cell>
          <cell r="Q41">
            <v>1</v>
          </cell>
          <cell r="R41">
            <v>20</v>
          </cell>
          <cell r="T41">
            <v>1</v>
          </cell>
          <cell r="U41">
            <v>1</v>
          </cell>
          <cell r="V41" t="str">
            <v>Enseig. Supérieur</v>
          </cell>
          <cell r="W41" t="str">
            <v>Intérieur</v>
          </cell>
          <cell r="X41" t="str">
            <v>Primes fonct.</v>
          </cell>
          <cell r="Y41" t="str">
            <v>P4</v>
          </cell>
          <cell r="Z41">
            <v>102995</v>
          </cell>
          <cell r="AA41">
            <v>98315.8</v>
          </cell>
          <cell r="AB41">
            <v>111000</v>
          </cell>
          <cell r="AC41">
            <v>111000</v>
          </cell>
          <cell r="AD41">
            <v>0</v>
          </cell>
        </row>
        <row r="42">
          <cell r="A42">
            <v>1</v>
          </cell>
          <cell r="B42" t="str">
            <v>20</v>
          </cell>
          <cell r="C42">
            <v>46000300600</v>
          </cell>
          <cell r="D42">
            <v>2</v>
          </cell>
          <cell r="E42" t="str">
            <v>21</v>
          </cell>
          <cell r="F42">
            <v>30</v>
          </cell>
          <cell r="H42">
            <v>20</v>
          </cell>
          <cell r="I42">
            <v>1</v>
          </cell>
          <cell r="J42">
            <v>46</v>
          </cell>
          <cell r="K42" t="str">
            <v>000</v>
          </cell>
          <cell r="L42">
            <v>3</v>
          </cell>
          <cell r="M42" t="str">
            <v>00</v>
          </cell>
          <cell r="N42">
            <v>6</v>
          </cell>
          <cell r="O42">
            <v>2</v>
          </cell>
          <cell r="P42">
            <v>2</v>
          </cell>
          <cell r="Q42">
            <v>1</v>
          </cell>
          <cell r="R42">
            <v>30</v>
          </cell>
          <cell r="T42">
            <v>1</v>
          </cell>
          <cell r="U42">
            <v>1</v>
          </cell>
          <cell r="V42" t="str">
            <v>Enseig. Supérieur</v>
          </cell>
          <cell r="W42" t="str">
            <v>Intérieur</v>
          </cell>
          <cell r="X42" t="str">
            <v>Indemnités fonct.</v>
          </cell>
          <cell r="Y42" t="str">
            <v>P4</v>
          </cell>
          <cell r="Z42">
            <v>105795</v>
          </cell>
          <cell r="AA42">
            <v>469092</v>
          </cell>
          <cell r="AB42">
            <v>529600</v>
          </cell>
          <cell r="AC42">
            <v>529600</v>
          </cell>
          <cell r="AD42">
            <v>0</v>
          </cell>
        </row>
        <row r="43">
          <cell r="A43">
            <v>1</v>
          </cell>
          <cell r="B43" t="str">
            <v>20</v>
          </cell>
          <cell r="C43">
            <v>46000300600</v>
          </cell>
          <cell r="D43">
            <v>2</v>
          </cell>
          <cell r="E43" t="str">
            <v>21</v>
          </cell>
          <cell r="F43">
            <v>40</v>
          </cell>
          <cell r="H43">
            <v>20</v>
          </cell>
          <cell r="I43">
            <v>1</v>
          </cell>
          <cell r="J43">
            <v>46</v>
          </cell>
          <cell r="K43" t="str">
            <v>000</v>
          </cell>
          <cell r="L43">
            <v>3</v>
          </cell>
          <cell r="M43" t="str">
            <v>00</v>
          </cell>
          <cell r="N43">
            <v>6</v>
          </cell>
          <cell r="O43">
            <v>2</v>
          </cell>
          <cell r="P43">
            <v>2</v>
          </cell>
          <cell r="Q43">
            <v>1</v>
          </cell>
          <cell r="R43">
            <v>40</v>
          </cell>
          <cell r="T43">
            <v>1</v>
          </cell>
          <cell r="U43">
            <v>1</v>
          </cell>
          <cell r="V43" t="str">
            <v>Enseig. Supérieur</v>
          </cell>
          <cell r="W43" t="str">
            <v>Intérieur</v>
          </cell>
          <cell r="X43" t="str">
            <v xml:space="preserve">Allocations familiales fonc. </v>
          </cell>
          <cell r="Y43" t="str">
            <v>P4</v>
          </cell>
          <cell r="Z43">
            <v>7416</v>
          </cell>
          <cell r="AA43">
            <v>7416</v>
          </cell>
          <cell r="AB43">
            <v>8400</v>
          </cell>
          <cell r="AC43">
            <v>8400</v>
          </cell>
          <cell r="AD43">
            <v>0</v>
          </cell>
        </row>
        <row r="44">
          <cell r="A44">
            <v>1</v>
          </cell>
          <cell r="B44" t="str">
            <v>20</v>
          </cell>
          <cell r="C44">
            <v>49000300600</v>
          </cell>
          <cell r="D44">
            <v>2</v>
          </cell>
          <cell r="E44" t="str">
            <v>21</v>
          </cell>
          <cell r="F44">
            <v>10</v>
          </cell>
          <cell r="H44">
            <v>20</v>
          </cell>
          <cell r="I44">
            <v>1</v>
          </cell>
          <cell r="J44">
            <v>49</v>
          </cell>
          <cell r="K44" t="str">
            <v>000</v>
          </cell>
          <cell r="L44">
            <v>3</v>
          </cell>
          <cell r="M44" t="str">
            <v>00</v>
          </cell>
          <cell r="N44">
            <v>6</v>
          </cell>
          <cell r="O44">
            <v>2</v>
          </cell>
          <cell r="P44">
            <v>2</v>
          </cell>
          <cell r="Q44">
            <v>1</v>
          </cell>
          <cell r="R44">
            <v>10</v>
          </cell>
          <cell r="T44">
            <v>1</v>
          </cell>
          <cell r="U44">
            <v>1</v>
          </cell>
          <cell r="V44" t="str">
            <v>Enseig. Serv administratifs</v>
          </cell>
          <cell r="W44" t="str">
            <v>Intérieur</v>
          </cell>
          <cell r="X44" t="str">
            <v>Salaires fonct.</v>
          </cell>
          <cell r="Y44" t="str">
            <v>P5D</v>
          </cell>
          <cell r="Z44">
            <v>48439728</v>
          </cell>
          <cell r="AA44">
            <v>50221394</v>
          </cell>
          <cell r="AB44">
            <v>53194300</v>
          </cell>
          <cell r="AC44">
            <v>53194300</v>
          </cell>
          <cell r="AD44">
            <v>0</v>
          </cell>
        </row>
        <row r="45">
          <cell r="A45">
            <v>1</v>
          </cell>
          <cell r="B45" t="str">
            <v>20</v>
          </cell>
          <cell r="C45">
            <v>49000300900</v>
          </cell>
          <cell r="D45">
            <v>2</v>
          </cell>
          <cell r="E45" t="str">
            <v>21</v>
          </cell>
          <cell r="F45">
            <v>10</v>
          </cell>
          <cell r="H45">
            <v>20</v>
          </cell>
          <cell r="I45">
            <v>1</v>
          </cell>
          <cell r="J45">
            <v>49</v>
          </cell>
          <cell r="K45" t="str">
            <v>000</v>
          </cell>
          <cell r="L45">
            <v>3</v>
          </cell>
          <cell r="M45" t="str">
            <v>00</v>
          </cell>
          <cell r="N45">
            <v>9</v>
          </cell>
          <cell r="O45">
            <v>2</v>
          </cell>
          <cell r="P45">
            <v>2</v>
          </cell>
          <cell r="Q45">
            <v>1</v>
          </cell>
          <cell r="R45">
            <v>10</v>
          </cell>
          <cell r="T45">
            <v>1</v>
          </cell>
          <cell r="U45">
            <v>1</v>
          </cell>
          <cell r="V45" t="str">
            <v>Enseig. Serv administratifs</v>
          </cell>
          <cell r="W45" t="str">
            <v>Intérieur</v>
          </cell>
          <cell r="X45" t="str">
            <v>Salaires fonct.PPTE</v>
          </cell>
          <cell r="Y45" t="str">
            <v>P5D</v>
          </cell>
          <cell r="Z45">
            <v>0</v>
          </cell>
          <cell r="AA45">
            <v>17077688</v>
          </cell>
          <cell r="AB45">
            <v>22779600</v>
          </cell>
          <cell r="AC45">
            <v>22779600</v>
          </cell>
          <cell r="AD45">
            <v>0</v>
          </cell>
        </row>
        <row r="46">
          <cell r="A46">
            <v>1</v>
          </cell>
          <cell r="B46" t="str">
            <v>20</v>
          </cell>
          <cell r="C46">
            <v>49000300600</v>
          </cell>
          <cell r="D46">
            <v>2</v>
          </cell>
          <cell r="E46" t="str">
            <v>21</v>
          </cell>
          <cell r="F46">
            <v>20</v>
          </cell>
          <cell r="H46">
            <v>20</v>
          </cell>
          <cell r="I46">
            <v>1</v>
          </cell>
          <cell r="J46">
            <v>49</v>
          </cell>
          <cell r="K46" t="str">
            <v>000</v>
          </cell>
          <cell r="L46">
            <v>3</v>
          </cell>
          <cell r="M46" t="str">
            <v>00</v>
          </cell>
          <cell r="N46">
            <v>6</v>
          </cell>
          <cell r="O46">
            <v>2</v>
          </cell>
          <cell r="P46">
            <v>2</v>
          </cell>
          <cell r="Q46">
            <v>1</v>
          </cell>
          <cell r="R46">
            <v>20</v>
          </cell>
          <cell r="T46">
            <v>1</v>
          </cell>
          <cell r="U46">
            <v>1</v>
          </cell>
          <cell r="V46" t="str">
            <v>Enseig. Serv administratifs</v>
          </cell>
          <cell r="W46" t="str">
            <v>Intérieur</v>
          </cell>
          <cell r="X46" t="str">
            <v>Primes fonct.</v>
          </cell>
          <cell r="Y46" t="str">
            <v>P5D</v>
          </cell>
          <cell r="Z46">
            <v>7909730</v>
          </cell>
          <cell r="AA46">
            <v>7080253</v>
          </cell>
          <cell r="AB46">
            <v>7582500</v>
          </cell>
          <cell r="AC46">
            <v>7582500</v>
          </cell>
          <cell r="AD46">
            <v>0</v>
          </cell>
        </row>
        <row r="47">
          <cell r="A47">
            <v>1</v>
          </cell>
          <cell r="B47" t="str">
            <v>20</v>
          </cell>
          <cell r="C47">
            <v>49000300900</v>
          </cell>
          <cell r="D47">
            <v>2</v>
          </cell>
          <cell r="E47" t="str">
            <v>21</v>
          </cell>
          <cell r="F47">
            <v>20</v>
          </cell>
          <cell r="H47">
            <v>20</v>
          </cell>
          <cell r="I47">
            <v>1</v>
          </cell>
          <cell r="J47">
            <v>49</v>
          </cell>
          <cell r="K47" t="str">
            <v>000</v>
          </cell>
          <cell r="L47">
            <v>3</v>
          </cell>
          <cell r="M47" t="str">
            <v>00</v>
          </cell>
          <cell r="N47">
            <v>9</v>
          </cell>
          <cell r="O47">
            <v>2</v>
          </cell>
          <cell r="P47">
            <v>2</v>
          </cell>
          <cell r="Q47">
            <v>1</v>
          </cell>
          <cell r="R47">
            <v>20</v>
          </cell>
          <cell r="T47">
            <v>1</v>
          </cell>
          <cell r="U47">
            <v>1</v>
          </cell>
          <cell r="V47" t="str">
            <v>Enseig. Serv administratifs</v>
          </cell>
          <cell r="W47" t="str">
            <v>Intérieur</v>
          </cell>
          <cell r="X47" t="str">
            <v>Primes fonct.PPTE</v>
          </cell>
          <cell r="Y47" t="str">
            <v>P5D</v>
          </cell>
          <cell r="Z47">
            <v>0</v>
          </cell>
          <cell r="AA47">
            <v>2456797</v>
          </cell>
          <cell r="AB47">
            <v>3183900</v>
          </cell>
          <cell r="AC47">
            <v>3183900</v>
          </cell>
          <cell r="AD47">
            <v>0</v>
          </cell>
        </row>
        <row r="48">
          <cell r="A48">
            <v>1</v>
          </cell>
          <cell r="B48" t="str">
            <v>20</v>
          </cell>
          <cell r="C48">
            <v>49000300600</v>
          </cell>
          <cell r="D48">
            <v>2</v>
          </cell>
          <cell r="E48" t="str">
            <v>21</v>
          </cell>
          <cell r="F48">
            <v>30</v>
          </cell>
          <cell r="H48">
            <v>20</v>
          </cell>
          <cell r="I48">
            <v>1</v>
          </cell>
          <cell r="J48">
            <v>49</v>
          </cell>
          <cell r="K48" t="str">
            <v>000</v>
          </cell>
          <cell r="L48">
            <v>3</v>
          </cell>
          <cell r="M48" t="str">
            <v>00</v>
          </cell>
          <cell r="N48">
            <v>6</v>
          </cell>
          <cell r="O48">
            <v>2</v>
          </cell>
          <cell r="P48">
            <v>2</v>
          </cell>
          <cell r="Q48">
            <v>1</v>
          </cell>
          <cell r="R48">
            <v>30</v>
          </cell>
          <cell r="T48">
            <v>1</v>
          </cell>
          <cell r="U48">
            <v>1</v>
          </cell>
          <cell r="V48" t="str">
            <v>Enseig. Serv administratifs</v>
          </cell>
          <cell r="W48" t="str">
            <v>Intérieur</v>
          </cell>
          <cell r="X48" t="str">
            <v>Indemnités fonct.</v>
          </cell>
          <cell r="Y48" t="str">
            <v>P5D</v>
          </cell>
          <cell r="Z48">
            <v>8165079</v>
          </cell>
          <cell r="AA48">
            <v>19204578</v>
          </cell>
          <cell r="AB48">
            <v>20535600</v>
          </cell>
          <cell r="AC48">
            <v>20535600</v>
          </cell>
          <cell r="AD48">
            <v>0</v>
          </cell>
        </row>
        <row r="49">
          <cell r="A49">
            <v>1</v>
          </cell>
          <cell r="B49" t="str">
            <v>20</v>
          </cell>
          <cell r="C49">
            <v>49000300900</v>
          </cell>
          <cell r="D49">
            <v>2</v>
          </cell>
          <cell r="E49" t="str">
            <v>21</v>
          </cell>
          <cell r="F49">
            <v>30</v>
          </cell>
          <cell r="H49">
            <v>20</v>
          </cell>
          <cell r="I49">
            <v>1</v>
          </cell>
          <cell r="J49">
            <v>49</v>
          </cell>
          <cell r="K49" t="str">
            <v>000</v>
          </cell>
          <cell r="L49">
            <v>3</v>
          </cell>
          <cell r="M49" t="str">
            <v>00</v>
          </cell>
          <cell r="N49">
            <v>9</v>
          </cell>
          <cell r="O49">
            <v>2</v>
          </cell>
          <cell r="P49">
            <v>2</v>
          </cell>
          <cell r="Q49">
            <v>1</v>
          </cell>
          <cell r="R49">
            <v>30</v>
          </cell>
          <cell r="T49">
            <v>1</v>
          </cell>
          <cell r="U49">
            <v>1</v>
          </cell>
          <cell r="V49" t="str">
            <v>Enseig. Serv administratifs</v>
          </cell>
          <cell r="W49" t="str">
            <v>Intérieur</v>
          </cell>
          <cell r="X49" t="str">
            <v>Indemnités fonct.PPTE</v>
          </cell>
          <cell r="Y49" t="str">
            <v>P5D</v>
          </cell>
          <cell r="Z49">
            <v>0</v>
          </cell>
          <cell r="AA49">
            <v>6851082</v>
          </cell>
          <cell r="AB49">
            <v>8878600</v>
          </cell>
          <cell r="AC49">
            <v>8878600</v>
          </cell>
          <cell r="AD49">
            <v>0</v>
          </cell>
        </row>
        <row r="50">
          <cell r="A50">
            <v>1</v>
          </cell>
          <cell r="B50" t="str">
            <v>20</v>
          </cell>
          <cell r="C50">
            <v>49000300600</v>
          </cell>
          <cell r="D50">
            <v>2</v>
          </cell>
          <cell r="E50" t="str">
            <v>21</v>
          </cell>
          <cell r="F50">
            <v>40</v>
          </cell>
          <cell r="H50">
            <v>20</v>
          </cell>
          <cell r="I50">
            <v>1</v>
          </cell>
          <cell r="J50">
            <v>49</v>
          </cell>
          <cell r="K50" t="str">
            <v>000</v>
          </cell>
          <cell r="L50">
            <v>3</v>
          </cell>
          <cell r="M50" t="str">
            <v>00</v>
          </cell>
          <cell r="N50">
            <v>6</v>
          </cell>
          <cell r="O50">
            <v>2</v>
          </cell>
          <cell r="P50">
            <v>2</v>
          </cell>
          <cell r="Q50">
            <v>1</v>
          </cell>
          <cell r="R50">
            <v>40</v>
          </cell>
          <cell r="T50">
            <v>1</v>
          </cell>
          <cell r="U50">
            <v>1</v>
          </cell>
          <cell r="V50" t="str">
            <v>Enseig. Serv administratifs</v>
          </cell>
          <cell r="W50" t="str">
            <v>Intérieur</v>
          </cell>
          <cell r="X50" t="str">
            <v xml:space="preserve">Allocations familiales fonc. </v>
          </cell>
          <cell r="Y50" t="str">
            <v>P5D</v>
          </cell>
          <cell r="Z50">
            <v>1080372</v>
          </cell>
          <cell r="AA50">
            <v>811998</v>
          </cell>
          <cell r="AB50">
            <v>870600</v>
          </cell>
          <cell r="AC50">
            <v>870600</v>
          </cell>
          <cell r="AD50">
            <v>0</v>
          </cell>
        </row>
        <row r="51">
          <cell r="A51">
            <v>1</v>
          </cell>
          <cell r="B51" t="str">
            <v>20</v>
          </cell>
          <cell r="C51">
            <v>49000300900</v>
          </cell>
          <cell r="D51">
            <v>2</v>
          </cell>
          <cell r="E51" t="str">
            <v>21</v>
          </cell>
          <cell r="F51">
            <v>40</v>
          </cell>
          <cell r="H51">
            <v>20</v>
          </cell>
          <cell r="I51">
            <v>1</v>
          </cell>
          <cell r="J51">
            <v>49</v>
          </cell>
          <cell r="K51" t="str">
            <v>000</v>
          </cell>
          <cell r="L51">
            <v>3</v>
          </cell>
          <cell r="M51" t="str">
            <v>00</v>
          </cell>
          <cell r="N51">
            <v>9</v>
          </cell>
          <cell r="O51">
            <v>2</v>
          </cell>
          <cell r="P51">
            <v>2</v>
          </cell>
          <cell r="Q51">
            <v>1</v>
          </cell>
          <cell r="R51">
            <v>40</v>
          </cell>
          <cell r="T51">
            <v>1</v>
          </cell>
          <cell r="U51">
            <v>1</v>
          </cell>
          <cell r="V51" t="str">
            <v>Enseig. Serv administratifs</v>
          </cell>
          <cell r="W51" t="str">
            <v>Intérieur</v>
          </cell>
          <cell r="X51" t="str">
            <v>Allocations familiales fonc. PPTE</v>
          </cell>
          <cell r="Y51" t="str">
            <v>P5D</v>
          </cell>
          <cell r="Z51">
            <v>0</v>
          </cell>
          <cell r="AA51">
            <v>276186</v>
          </cell>
          <cell r="AB51">
            <v>357900</v>
          </cell>
          <cell r="AC51">
            <v>357900</v>
          </cell>
          <cell r="AD51">
            <v>0</v>
          </cell>
        </row>
        <row r="52">
          <cell r="A52">
            <v>1</v>
          </cell>
          <cell r="H52">
            <v>20</v>
          </cell>
          <cell r="I52">
            <v>1</v>
          </cell>
          <cell r="O52">
            <v>2</v>
          </cell>
          <cell r="P52">
            <v>2</v>
          </cell>
          <cell r="Q52">
            <v>4</v>
          </cell>
          <cell r="V52" t="str">
            <v xml:space="preserve">Rem. Contract. Temporaires </v>
          </cell>
          <cell r="Z52">
            <v>1980776</v>
          </cell>
          <cell r="AA52">
            <v>1769450</v>
          </cell>
          <cell r="AB52">
            <v>1997600</v>
          </cell>
          <cell r="AC52">
            <v>1997600</v>
          </cell>
          <cell r="AD52">
            <v>0</v>
          </cell>
          <cell r="AE52">
            <v>0</v>
          </cell>
        </row>
        <row r="53">
          <cell r="A53">
            <v>1</v>
          </cell>
          <cell r="B53" t="str">
            <v>20</v>
          </cell>
          <cell r="C53">
            <v>44000100600</v>
          </cell>
          <cell r="D53">
            <v>2</v>
          </cell>
          <cell r="E53" t="str">
            <v>24</v>
          </cell>
          <cell r="F53">
            <v>10</v>
          </cell>
          <cell r="H53">
            <v>20</v>
          </cell>
          <cell r="I53">
            <v>1</v>
          </cell>
          <cell r="J53">
            <v>44</v>
          </cell>
          <cell r="K53" t="str">
            <v>000</v>
          </cell>
          <cell r="L53">
            <v>1</v>
          </cell>
          <cell r="M53" t="str">
            <v>00</v>
          </cell>
          <cell r="N53">
            <v>6</v>
          </cell>
          <cell r="O53">
            <v>2</v>
          </cell>
          <cell r="P53">
            <v>2</v>
          </cell>
          <cell r="Q53">
            <v>4</v>
          </cell>
          <cell r="R53">
            <v>10</v>
          </cell>
          <cell r="T53">
            <v>1</v>
          </cell>
          <cell r="U53">
            <v>1</v>
          </cell>
          <cell r="V53" t="str">
            <v>Enseign. technique</v>
          </cell>
          <cell r="W53" t="str">
            <v>Serv.cent.</v>
          </cell>
          <cell r="X53" t="str">
            <v>Salaires CT</v>
          </cell>
          <cell r="Y53" t="str">
            <v>P3</v>
          </cell>
          <cell r="Z53">
            <v>421081</v>
          </cell>
          <cell r="AA53">
            <v>421200</v>
          </cell>
          <cell r="AB53">
            <v>475500</v>
          </cell>
          <cell r="AC53">
            <v>475500</v>
          </cell>
          <cell r="AD53">
            <v>0</v>
          </cell>
        </row>
        <row r="54">
          <cell r="A54">
            <v>1</v>
          </cell>
          <cell r="B54" t="str">
            <v>20</v>
          </cell>
          <cell r="C54">
            <v>46000100600</v>
          </cell>
          <cell r="D54">
            <v>2</v>
          </cell>
          <cell r="E54" t="str">
            <v>24</v>
          </cell>
          <cell r="F54">
            <v>10</v>
          </cell>
          <cell r="H54">
            <v>20</v>
          </cell>
          <cell r="I54">
            <v>1</v>
          </cell>
          <cell r="J54">
            <v>46</v>
          </cell>
          <cell r="K54" t="str">
            <v>000</v>
          </cell>
          <cell r="L54">
            <v>1</v>
          </cell>
          <cell r="M54" t="str">
            <v>00</v>
          </cell>
          <cell r="N54">
            <v>6</v>
          </cell>
          <cell r="O54">
            <v>2</v>
          </cell>
          <cell r="P54">
            <v>2</v>
          </cell>
          <cell r="Q54">
            <v>4</v>
          </cell>
          <cell r="R54">
            <v>10</v>
          </cell>
          <cell r="T54">
            <v>1</v>
          </cell>
          <cell r="U54">
            <v>1</v>
          </cell>
          <cell r="V54" t="str">
            <v>Enseig. Supérieur</v>
          </cell>
          <cell r="W54" t="str">
            <v>Serv.cent.</v>
          </cell>
          <cell r="X54" t="str">
            <v>Salaires CT</v>
          </cell>
          <cell r="Y54" t="str">
            <v>P4</v>
          </cell>
          <cell r="Z54">
            <v>491000</v>
          </cell>
          <cell r="AA54">
            <v>493200</v>
          </cell>
          <cell r="AB54">
            <v>556800</v>
          </cell>
          <cell r="AC54">
            <v>556800</v>
          </cell>
          <cell r="AD54">
            <v>0</v>
          </cell>
        </row>
        <row r="55">
          <cell r="A55">
            <v>1</v>
          </cell>
          <cell r="B55" t="str">
            <v>20</v>
          </cell>
          <cell r="C55">
            <v>49000100600</v>
          </cell>
          <cell r="D55">
            <v>2</v>
          </cell>
          <cell r="E55" t="str">
            <v>24</v>
          </cell>
          <cell r="F55">
            <v>10</v>
          </cell>
          <cell r="H55">
            <v>20</v>
          </cell>
          <cell r="I55">
            <v>1</v>
          </cell>
          <cell r="J55">
            <v>49</v>
          </cell>
          <cell r="K55" t="str">
            <v>000</v>
          </cell>
          <cell r="L55">
            <v>1</v>
          </cell>
          <cell r="M55" t="str">
            <v>00</v>
          </cell>
          <cell r="N55">
            <v>6</v>
          </cell>
          <cell r="O55">
            <v>2</v>
          </cell>
          <cell r="P55">
            <v>2</v>
          </cell>
          <cell r="Q55">
            <v>4</v>
          </cell>
          <cell r="R55">
            <v>10</v>
          </cell>
          <cell r="T55">
            <v>1</v>
          </cell>
          <cell r="U55">
            <v>1</v>
          </cell>
          <cell r="V55" t="str">
            <v>Enseig. Serv administratifs</v>
          </cell>
          <cell r="W55" t="str">
            <v>Serv.cent.</v>
          </cell>
          <cell r="X55" t="str">
            <v>Salaires CT</v>
          </cell>
          <cell r="Y55" t="str">
            <v>P5C</v>
          </cell>
          <cell r="Z55">
            <v>1068695</v>
          </cell>
          <cell r="AA55">
            <v>855050</v>
          </cell>
          <cell r="AB55">
            <v>965300</v>
          </cell>
          <cell r="AC55">
            <v>965300</v>
          </cell>
          <cell r="AD55">
            <v>0</v>
          </cell>
        </row>
        <row r="56">
          <cell r="A56">
            <v>1</v>
          </cell>
          <cell r="H56">
            <v>20</v>
          </cell>
          <cell r="I56">
            <v>1</v>
          </cell>
          <cell r="O56">
            <v>2</v>
          </cell>
          <cell r="P56">
            <v>2</v>
          </cell>
          <cell r="Q56">
            <v>5</v>
          </cell>
          <cell r="V56" t="str">
            <v xml:space="preserve">Rem. Particulières (h.projets) </v>
          </cell>
          <cell r="Z56">
            <v>65272938</v>
          </cell>
          <cell r="AA56">
            <v>64076929.792999998</v>
          </cell>
          <cell r="AB56">
            <v>70489400</v>
          </cell>
          <cell r="AC56">
            <v>75188176.230944738</v>
          </cell>
          <cell r="AD56">
            <v>4698776.2309447378</v>
          </cell>
        </row>
        <row r="57">
          <cell r="A57">
            <v>1</v>
          </cell>
          <cell r="H57">
            <v>20</v>
          </cell>
          <cell r="I57">
            <v>1</v>
          </cell>
          <cell r="L57">
            <v>1</v>
          </cell>
          <cell r="O57">
            <v>2</v>
          </cell>
          <cell r="P57">
            <v>2</v>
          </cell>
          <cell r="Q57">
            <v>5</v>
          </cell>
          <cell r="V57" t="str">
            <v>Services centraux</v>
          </cell>
          <cell r="Z57">
            <v>20658557</v>
          </cell>
          <cell r="AA57">
            <v>21462643.605999999</v>
          </cell>
          <cell r="AB57">
            <v>22681000</v>
          </cell>
          <cell r="AC57">
            <v>26867502.028000001</v>
          </cell>
          <cell r="AD57">
            <v>4186502.0280000009</v>
          </cell>
          <cell r="AE57">
            <v>0</v>
          </cell>
        </row>
        <row r="58">
          <cell r="A58">
            <v>1</v>
          </cell>
          <cell r="B58" t="str">
            <v>20</v>
          </cell>
          <cell r="C58">
            <v>44000100600</v>
          </cell>
          <cell r="D58">
            <v>2</v>
          </cell>
          <cell r="E58" t="str">
            <v>25</v>
          </cell>
          <cell r="F58">
            <v>34</v>
          </cell>
          <cell r="H58">
            <v>20</v>
          </cell>
          <cell r="I58">
            <v>1</v>
          </cell>
          <cell r="J58">
            <v>44</v>
          </cell>
          <cell r="K58" t="str">
            <v>000</v>
          </cell>
          <cell r="L58">
            <v>1</v>
          </cell>
          <cell r="M58" t="str">
            <v>00</v>
          </cell>
          <cell r="N58">
            <v>6</v>
          </cell>
          <cell r="O58">
            <v>2</v>
          </cell>
          <cell r="P58">
            <v>2</v>
          </cell>
          <cell r="Q58">
            <v>5</v>
          </cell>
          <cell r="R58">
            <v>34</v>
          </cell>
          <cell r="T58">
            <v>1</v>
          </cell>
          <cell r="U58">
            <v>1</v>
          </cell>
          <cell r="V58" t="str">
            <v>Enseign. technique</v>
          </cell>
          <cell r="W58" t="str">
            <v>Serv.cent.</v>
          </cell>
          <cell r="X58" t="str">
            <v>Indemnités d’examen</v>
          </cell>
          <cell r="Y58" t="str">
            <v>P3</v>
          </cell>
          <cell r="Z58">
            <v>516010</v>
          </cell>
          <cell r="AA58">
            <v>616000</v>
          </cell>
          <cell r="AB58">
            <v>695400</v>
          </cell>
          <cell r="AC58">
            <v>831600</v>
          </cell>
          <cell r="AD58">
            <v>136200</v>
          </cell>
        </row>
        <row r="59">
          <cell r="A59">
            <v>1</v>
          </cell>
          <cell r="B59" t="str">
            <v>20</v>
          </cell>
          <cell r="C59">
            <v>46000100600</v>
          </cell>
          <cell r="D59">
            <v>2</v>
          </cell>
          <cell r="E59" t="str">
            <v>25</v>
          </cell>
          <cell r="F59">
            <v>13</v>
          </cell>
          <cell r="H59">
            <v>20</v>
          </cell>
          <cell r="I59">
            <v>1</v>
          </cell>
          <cell r="J59">
            <v>46</v>
          </cell>
          <cell r="K59" t="str">
            <v>000</v>
          </cell>
          <cell r="L59">
            <v>1</v>
          </cell>
          <cell r="M59" t="str">
            <v>00</v>
          </cell>
          <cell r="N59">
            <v>6</v>
          </cell>
          <cell r="O59">
            <v>2</v>
          </cell>
          <cell r="P59">
            <v>2</v>
          </cell>
          <cell r="Q59">
            <v>5</v>
          </cell>
          <cell r="R59">
            <v>13</v>
          </cell>
          <cell r="T59">
            <v>1</v>
          </cell>
          <cell r="U59">
            <v>1</v>
          </cell>
          <cell r="V59" t="str">
            <v>Enseig. Supérieur</v>
          </cell>
          <cell r="W59" t="str">
            <v>Serv.cent.</v>
          </cell>
          <cell r="X59" t="str">
            <v>Salaires experts contractuels</v>
          </cell>
          <cell r="Y59" t="str">
            <v>P4</v>
          </cell>
          <cell r="Z59">
            <v>19185212</v>
          </cell>
          <cell r="AA59">
            <v>19621800</v>
          </cell>
          <cell r="AB59">
            <v>20602900</v>
          </cell>
          <cell r="AC59">
            <v>24127498.800000001</v>
          </cell>
          <cell r="AD59">
            <v>3524598.8000000007</v>
          </cell>
        </row>
        <row r="60">
          <cell r="A60">
            <v>1</v>
          </cell>
          <cell r="B60" t="str">
            <v>20</v>
          </cell>
          <cell r="C60">
            <v>46000100600</v>
          </cell>
          <cell r="D60">
            <v>2</v>
          </cell>
          <cell r="E60" t="str">
            <v>25</v>
          </cell>
          <cell r="F60">
            <v>15</v>
          </cell>
          <cell r="H60">
            <v>20</v>
          </cell>
          <cell r="I60">
            <v>1</v>
          </cell>
          <cell r="J60">
            <v>46</v>
          </cell>
          <cell r="K60" t="str">
            <v>000</v>
          </cell>
          <cell r="L60">
            <v>1</v>
          </cell>
          <cell r="M60" t="str">
            <v>00</v>
          </cell>
          <cell r="N60">
            <v>6</v>
          </cell>
          <cell r="O60">
            <v>2</v>
          </cell>
          <cell r="P60">
            <v>2</v>
          </cell>
          <cell r="Q60">
            <v>5</v>
          </cell>
          <cell r="R60">
            <v>15</v>
          </cell>
          <cell r="T60">
            <v>1</v>
          </cell>
          <cell r="V60" t="str">
            <v>Enseig. Supérieur</v>
          </cell>
          <cell r="W60" t="str">
            <v>Serv.cent.</v>
          </cell>
          <cell r="X60" t="str">
            <v>Vacation des extra muros</v>
          </cell>
          <cell r="Y60" t="str">
            <v>P4</v>
          </cell>
          <cell r="Z60">
            <v>0</v>
          </cell>
          <cell r="AA60">
            <v>0</v>
          </cell>
          <cell r="AB60">
            <v>0</v>
          </cell>
          <cell r="AC60">
            <v>0</v>
          </cell>
          <cell r="AD60">
            <v>0</v>
          </cell>
        </row>
        <row r="61">
          <cell r="A61">
            <v>1</v>
          </cell>
          <cell r="B61" t="str">
            <v>20</v>
          </cell>
          <cell r="C61">
            <v>46000100600</v>
          </cell>
          <cell r="D61">
            <v>2</v>
          </cell>
          <cell r="E61" t="str">
            <v>25</v>
          </cell>
          <cell r="F61">
            <v>34</v>
          </cell>
          <cell r="H61">
            <v>20</v>
          </cell>
          <cell r="I61">
            <v>1</v>
          </cell>
          <cell r="J61">
            <v>46</v>
          </cell>
          <cell r="K61" t="str">
            <v>000</v>
          </cell>
          <cell r="L61">
            <v>1</v>
          </cell>
          <cell r="M61" t="str">
            <v>00</v>
          </cell>
          <cell r="N61">
            <v>6</v>
          </cell>
          <cell r="O61">
            <v>2</v>
          </cell>
          <cell r="P61">
            <v>2</v>
          </cell>
          <cell r="Q61">
            <v>5</v>
          </cell>
          <cell r="R61">
            <v>34</v>
          </cell>
          <cell r="T61">
            <v>1</v>
          </cell>
          <cell r="U61">
            <v>1</v>
          </cell>
          <cell r="V61" t="str">
            <v>Enseig. Supérieur</v>
          </cell>
          <cell r="W61" t="str">
            <v>Serv.cent.</v>
          </cell>
          <cell r="X61" t="str">
            <v>Indemnités d’examen</v>
          </cell>
          <cell r="Y61" t="str">
            <v>P4</v>
          </cell>
          <cell r="Z61">
            <v>38900</v>
          </cell>
          <cell r="AA61">
            <v>48000</v>
          </cell>
          <cell r="AB61">
            <v>54200</v>
          </cell>
          <cell r="AC61">
            <v>54200</v>
          </cell>
          <cell r="AD61">
            <v>0</v>
          </cell>
        </row>
        <row r="62">
          <cell r="A62">
            <v>1</v>
          </cell>
          <cell r="B62" t="str">
            <v>20</v>
          </cell>
          <cell r="C62">
            <v>46000100600</v>
          </cell>
          <cell r="D62">
            <v>2</v>
          </cell>
          <cell r="E62" t="str">
            <v>25</v>
          </cell>
          <cell r="F62">
            <v>35</v>
          </cell>
          <cell r="H62">
            <v>20</v>
          </cell>
          <cell r="I62">
            <v>1</v>
          </cell>
          <cell r="J62">
            <v>46</v>
          </cell>
          <cell r="K62" t="str">
            <v>000</v>
          </cell>
          <cell r="L62">
            <v>1</v>
          </cell>
          <cell r="M62" t="str">
            <v>00</v>
          </cell>
          <cell r="N62">
            <v>6</v>
          </cell>
          <cell r="O62">
            <v>2</v>
          </cell>
          <cell r="P62">
            <v>2</v>
          </cell>
          <cell r="Q62">
            <v>5</v>
          </cell>
          <cell r="R62">
            <v>35</v>
          </cell>
          <cell r="T62">
            <v>1</v>
          </cell>
          <cell r="U62">
            <v>1</v>
          </cell>
          <cell r="V62" t="str">
            <v>Enseig. Supérieur</v>
          </cell>
          <cell r="W62" t="str">
            <v>Serv.cent.</v>
          </cell>
          <cell r="X62" t="str">
            <v>Indemnités de session</v>
          </cell>
          <cell r="Y62" t="str">
            <v>P4</v>
          </cell>
          <cell r="Z62">
            <v>83680</v>
          </cell>
          <cell r="AA62">
            <v>104000</v>
          </cell>
          <cell r="AB62">
            <v>117400</v>
          </cell>
          <cell r="AC62">
            <v>117400</v>
          </cell>
          <cell r="AD62">
            <v>0</v>
          </cell>
        </row>
        <row r="63">
          <cell r="A63">
            <v>1</v>
          </cell>
          <cell r="B63" t="str">
            <v>20</v>
          </cell>
          <cell r="C63">
            <v>49000100600</v>
          </cell>
          <cell r="D63">
            <v>2</v>
          </cell>
          <cell r="E63" t="str">
            <v>25</v>
          </cell>
          <cell r="F63">
            <v>34</v>
          </cell>
          <cell r="H63">
            <v>20</v>
          </cell>
          <cell r="I63">
            <v>1</v>
          </cell>
          <cell r="J63">
            <v>49</v>
          </cell>
          <cell r="K63" t="str">
            <v>000</v>
          </cell>
          <cell r="L63">
            <v>1</v>
          </cell>
          <cell r="M63" t="str">
            <v>00</v>
          </cell>
          <cell r="N63">
            <v>6</v>
          </cell>
          <cell r="O63">
            <v>2</v>
          </cell>
          <cell r="P63">
            <v>2</v>
          </cell>
          <cell r="Q63">
            <v>5</v>
          </cell>
          <cell r="R63">
            <v>34</v>
          </cell>
          <cell r="T63">
            <v>1</v>
          </cell>
          <cell r="U63">
            <v>1</v>
          </cell>
          <cell r="V63" t="str">
            <v>Enseig. Serv administratifs</v>
          </cell>
          <cell r="W63" t="str">
            <v>Serv.cent.</v>
          </cell>
          <cell r="X63" t="str">
            <v>Indemnités d’examen</v>
          </cell>
          <cell r="Y63" t="str">
            <v>P5C</v>
          </cell>
          <cell r="Z63">
            <v>834755</v>
          </cell>
          <cell r="AA63">
            <v>1072843.6059999999</v>
          </cell>
          <cell r="AB63">
            <v>1211100</v>
          </cell>
          <cell r="AC63">
            <v>1736803.2279999999</v>
          </cell>
          <cell r="AD63">
            <v>525703.22799999989</v>
          </cell>
        </row>
        <row r="64">
          <cell r="A64">
            <v>1</v>
          </cell>
          <cell r="H64">
            <v>20</v>
          </cell>
          <cell r="I64">
            <v>1</v>
          </cell>
          <cell r="L64">
            <v>2</v>
          </cell>
          <cell r="O64">
            <v>2</v>
          </cell>
          <cell r="P64">
            <v>2</v>
          </cell>
          <cell r="Q64">
            <v>5</v>
          </cell>
          <cell r="V64" t="str">
            <v>Conakry Services déconcentrés</v>
          </cell>
          <cell r="Z64">
            <v>8948186</v>
          </cell>
          <cell r="AA64">
            <v>6178599.3379999995</v>
          </cell>
          <cell r="AB64">
            <v>8059100</v>
          </cell>
          <cell r="AC64">
            <v>8196434.0252859239</v>
          </cell>
          <cell r="AD64">
            <v>137334.02528592385</v>
          </cell>
          <cell r="AE64">
            <v>0</v>
          </cell>
        </row>
        <row r="65">
          <cell r="A65">
            <v>1</v>
          </cell>
          <cell r="B65" t="str">
            <v>20</v>
          </cell>
          <cell r="C65">
            <v>44000200600</v>
          </cell>
          <cell r="D65">
            <v>2</v>
          </cell>
          <cell r="E65" t="str">
            <v>25</v>
          </cell>
          <cell r="F65">
            <v>15</v>
          </cell>
          <cell r="H65">
            <v>20</v>
          </cell>
          <cell r="I65">
            <v>1</v>
          </cell>
          <cell r="J65">
            <v>44</v>
          </cell>
          <cell r="K65" t="str">
            <v>000</v>
          </cell>
          <cell r="L65">
            <v>2</v>
          </cell>
          <cell r="M65" t="str">
            <v>00</v>
          </cell>
          <cell r="N65">
            <v>6</v>
          </cell>
          <cell r="O65">
            <v>2</v>
          </cell>
          <cell r="P65">
            <v>2</v>
          </cell>
          <cell r="Q65">
            <v>5</v>
          </cell>
          <cell r="R65">
            <v>15</v>
          </cell>
          <cell r="T65">
            <v>1</v>
          </cell>
          <cell r="U65">
            <v>1</v>
          </cell>
          <cell r="V65" t="str">
            <v>Enseign. technique</v>
          </cell>
          <cell r="W65" t="str">
            <v>Conakry</v>
          </cell>
          <cell r="X65" t="str">
            <v>Vacation des extra muros</v>
          </cell>
          <cell r="Y65" t="str">
            <v>P3</v>
          </cell>
          <cell r="Z65">
            <v>1037045</v>
          </cell>
          <cell r="AA65">
            <v>1037045</v>
          </cell>
          <cell r="AB65">
            <v>1287900</v>
          </cell>
          <cell r="AC65">
            <v>1287900</v>
          </cell>
          <cell r="AD65">
            <v>0</v>
          </cell>
        </row>
        <row r="66">
          <cell r="A66">
            <v>1</v>
          </cell>
          <cell r="B66" t="str">
            <v>20</v>
          </cell>
          <cell r="C66">
            <v>49000200900</v>
          </cell>
          <cell r="D66">
            <v>2</v>
          </cell>
          <cell r="E66" t="str">
            <v>25</v>
          </cell>
          <cell r="F66">
            <v>15</v>
          </cell>
          <cell r="H66">
            <v>20</v>
          </cell>
          <cell r="I66">
            <v>1</v>
          </cell>
          <cell r="J66">
            <v>49</v>
          </cell>
          <cell r="K66" t="str">
            <v>000</v>
          </cell>
          <cell r="L66">
            <v>2</v>
          </cell>
          <cell r="M66" t="str">
            <v>00</v>
          </cell>
          <cell r="N66">
            <v>9</v>
          </cell>
          <cell r="O66">
            <v>2</v>
          </cell>
          <cell r="P66">
            <v>2</v>
          </cell>
          <cell r="Q66">
            <v>5</v>
          </cell>
          <cell r="R66">
            <v>15</v>
          </cell>
          <cell r="T66">
            <v>1</v>
          </cell>
          <cell r="U66">
            <v>1</v>
          </cell>
          <cell r="V66" t="str">
            <v>Enseig. Serv administratifs</v>
          </cell>
          <cell r="W66" t="str">
            <v>Conakry</v>
          </cell>
          <cell r="X66" t="str">
            <v>Vacation des extra muros</v>
          </cell>
          <cell r="Y66" t="str">
            <v>P2</v>
          </cell>
          <cell r="Z66">
            <v>3574610</v>
          </cell>
          <cell r="AA66">
            <v>2339420</v>
          </cell>
          <cell r="AB66">
            <v>2541800</v>
          </cell>
          <cell r="AC66">
            <v>2541800</v>
          </cell>
          <cell r="AD66">
            <v>0</v>
          </cell>
        </row>
        <row r="67">
          <cell r="A67">
            <v>1</v>
          </cell>
          <cell r="B67" t="str">
            <v>20</v>
          </cell>
          <cell r="C67">
            <v>49000200900</v>
          </cell>
          <cell r="D67">
            <v>2</v>
          </cell>
          <cell r="E67" t="str">
            <v>25</v>
          </cell>
          <cell r="F67">
            <v>25</v>
          </cell>
          <cell r="H67">
            <v>20</v>
          </cell>
          <cell r="I67">
            <v>1</v>
          </cell>
          <cell r="J67">
            <v>49</v>
          </cell>
          <cell r="K67" t="str">
            <v>000</v>
          </cell>
          <cell r="L67">
            <v>2</v>
          </cell>
          <cell r="M67" t="str">
            <v>00</v>
          </cell>
          <cell r="N67">
            <v>9</v>
          </cell>
          <cell r="O67">
            <v>2</v>
          </cell>
          <cell r="P67">
            <v>2</v>
          </cell>
          <cell r="Q67">
            <v>5</v>
          </cell>
          <cell r="R67">
            <v>25</v>
          </cell>
          <cell r="T67">
            <v>1</v>
          </cell>
          <cell r="U67">
            <v>1</v>
          </cell>
          <cell r="V67" t="str">
            <v>Enseig. Serv administratifs</v>
          </cell>
          <cell r="W67" t="str">
            <v>Conakry</v>
          </cell>
          <cell r="X67" t="str">
            <v>Primes PPTE Maîtres contractuels</v>
          </cell>
          <cell r="Y67" t="str">
            <v>P1</v>
          </cell>
          <cell r="Z67">
            <v>3570770</v>
          </cell>
          <cell r="AA67">
            <v>2468710</v>
          </cell>
          <cell r="AB67">
            <v>2682300</v>
          </cell>
          <cell r="AC67">
            <v>2682300</v>
          </cell>
          <cell r="AD67">
            <v>0</v>
          </cell>
        </row>
        <row r="68">
          <cell r="A68">
            <v>1</v>
          </cell>
          <cell r="B68" t="str">
            <v>20</v>
          </cell>
          <cell r="C68">
            <v>49000200600</v>
          </cell>
          <cell r="D68">
            <v>2</v>
          </cell>
          <cell r="E68" t="str">
            <v>25</v>
          </cell>
          <cell r="F68">
            <v>34</v>
          </cell>
          <cell r="H68">
            <v>20</v>
          </cell>
          <cell r="I68">
            <v>1</v>
          </cell>
          <cell r="J68">
            <v>49</v>
          </cell>
          <cell r="K68" t="str">
            <v>000</v>
          </cell>
          <cell r="L68">
            <v>2</v>
          </cell>
          <cell r="M68" t="str">
            <v>00</v>
          </cell>
          <cell r="N68">
            <v>6</v>
          </cell>
          <cell r="O68">
            <v>2</v>
          </cell>
          <cell r="P68">
            <v>2</v>
          </cell>
          <cell r="Q68">
            <v>5</v>
          </cell>
          <cell r="R68">
            <v>34</v>
          </cell>
          <cell r="T68">
            <v>1</v>
          </cell>
          <cell r="U68">
            <v>1</v>
          </cell>
          <cell r="V68" t="str">
            <v>Enseig. Serv administratifs</v>
          </cell>
          <cell r="W68" t="str">
            <v>Conakry</v>
          </cell>
          <cell r="X68" t="str">
            <v>Indemnités d’examen</v>
          </cell>
          <cell r="Y68" t="str">
            <v>P5D</v>
          </cell>
          <cell r="Z68">
            <v>658761</v>
          </cell>
          <cell r="AA68">
            <v>1163469.338</v>
          </cell>
          <cell r="AB68">
            <v>1313400</v>
          </cell>
          <cell r="AC68">
            <v>1404984.0252859239</v>
          </cell>
          <cell r="AD68">
            <v>91584.025285923854</v>
          </cell>
        </row>
        <row r="69">
          <cell r="A69">
            <v>1</v>
          </cell>
          <cell r="B69" t="str">
            <v>20</v>
          </cell>
          <cell r="C69">
            <v>49500200600</v>
          </cell>
          <cell r="D69">
            <v>2</v>
          </cell>
          <cell r="E69" t="str">
            <v>25</v>
          </cell>
          <cell r="F69">
            <v>34</v>
          </cell>
          <cell r="H69">
            <v>20</v>
          </cell>
          <cell r="I69">
            <v>1</v>
          </cell>
          <cell r="J69">
            <v>49</v>
          </cell>
          <cell r="K69">
            <v>500</v>
          </cell>
          <cell r="L69">
            <v>2</v>
          </cell>
          <cell r="M69" t="str">
            <v>00</v>
          </cell>
          <cell r="N69">
            <v>6</v>
          </cell>
          <cell r="O69">
            <v>2</v>
          </cell>
          <cell r="P69">
            <v>2</v>
          </cell>
          <cell r="Q69">
            <v>5</v>
          </cell>
          <cell r="R69">
            <v>34</v>
          </cell>
          <cell r="T69">
            <v>1</v>
          </cell>
          <cell r="V69" t="str">
            <v>Ens.serv.adm.Ens.tech</v>
          </cell>
          <cell r="W69" t="str">
            <v>Conakry</v>
          </cell>
          <cell r="X69" t="str">
            <v>Indemnités d’examen</v>
          </cell>
          <cell r="Y69" t="str">
            <v>P3</v>
          </cell>
          <cell r="Z69">
            <v>107000</v>
          </cell>
          <cell r="AA69">
            <v>207000</v>
          </cell>
          <cell r="AB69">
            <v>233700</v>
          </cell>
          <cell r="AC69">
            <v>279450</v>
          </cell>
          <cell r="AD69">
            <v>45750</v>
          </cell>
        </row>
        <row r="70">
          <cell r="A70">
            <v>1</v>
          </cell>
          <cell r="H70">
            <v>20</v>
          </cell>
          <cell r="I70">
            <v>1</v>
          </cell>
          <cell r="L70">
            <v>3</v>
          </cell>
          <cell r="O70">
            <v>2</v>
          </cell>
          <cell r="P70">
            <v>2</v>
          </cell>
          <cell r="Q70">
            <v>5</v>
          </cell>
          <cell r="V70" t="str">
            <v>Intérieur Services déconcentrés</v>
          </cell>
          <cell r="Z70">
            <v>35666195</v>
          </cell>
          <cell r="AA70">
            <v>36435686.848999999</v>
          </cell>
          <cell r="AB70">
            <v>39749300</v>
          </cell>
          <cell r="AC70">
            <v>40124240.177658811</v>
          </cell>
          <cell r="AD70">
            <v>374940.17765881447</v>
          </cell>
          <cell r="AE70">
            <v>0</v>
          </cell>
        </row>
        <row r="71">
          <cell r="A71">
            <v>1</v>
          </cell>
          <cell r="B71" t="str">
            <v>20</v>
          </cell>
          <cell r="C71">
            <v>44000300600</v>
          </cell>
          <cell r="D71">
            <v>2</v>
          </cell>
          <cell r="E71" t="str">
            <v>25</v>
          </cell>
          <cell r="F71">
            <v>15</v>
          </cell>
          <cell r="H71">
            <v>20</v>
          </cell>
          <cell r="I71">
            <v>1</v>
          </cell>
          <cell r="J71">
            <v>44</v>
          </cell>
          <cell r="K71" t="str">
            <v>000</v>
          </cell>
          <cell r="L71">
            <v>3</v>
          </cell>
          <cell r="M71" t="str">
            <v>00</v>
          </cell>
          <cell r="N71">
            <v>6</v>
          </cell>
          <cell r="O71">
            <v>2</v>
          </cell>
          <cell r="P71">
            <v>2</v>
          </cell>
          <cell r="Q71">
            <v>5</v>
          </cell>
          <cell r="R71">
            <v>15</v>
          </cell>
          <cell r="T71">
            <v>1</v>
          </cell>
          <cell r="U71">
            <v>1</v>
          </cell>
          <cell r="V71" t="str">
            <v>Enseign. technique</v>
          </cell>
          <cell r="W71" t="str">
            <v>Intérieur</v>
          </cell>
          <cell r="X71" t="str">
            <v>Vacation des extra muros</v>
          </cell>
          <cell r="Y71" t="str">
            <v>P3</v>
          </cell>
          <cell r="Z71">
            <v>698418</v>
          </cell>
          <cell r="AA71">
            <v>909464</v>
          </cell>
          <cell r="AB71">
            <v>1026700</v>
          </cell>
          <cell r="AC71">
            <v>1026700</v>
          </cell>
          <cell r="AD71">
            <v>0</v>
          </cell>
        </row>
        <row r="72">
          <cell r="A72">
            <v>1</v>
          </cell>
          <cell r="B72" t="str">
            <v>20</v>
          </cell>
          <cell r="C72">
            <v>49000300900</v>
          </cell>
          <cell r="D72">
            <v>2</v>
          </cell>
          <cell r="E72" t="str">
            <v>25</v>
          </cell>
          <cell r="F72">
            <v>15</v>
          </cell>
          <cell r="H72">
            <v>20</v>
          </cell>
          <cell r="I72">
            <v>1</v>
          </cell>
          <cell r="J72">
            <v>49</v>
          </cell>
          <cell r="K72" t="str">
            <v>000</v>
          </cell>
          <cell r="L72">
            <v>3</v>
          </cell>
          <cell r="M72" t="str">
            <v>00</v>
          </cell>
          <cell r="N72">
            <v>9</v>
          </cell>
          <cell r="O72">
            <v>2</v>
          </cell>
          <cell r="P72">
            <v>2</v>
          </cell>
          <cell r="Q72">
            <v>5</v>
          </cell>
          <cell r="R72">
            <v>15</v>
          </cell>
          <cell r="T72">
            <v>1</v>
          </cell>
          <cell r="U72">
            <v>1</v>
          </cell>
          <cell r="V72" t="str">
            <v>Enseig. Serv administratifs</v>
          </cell>
          <cell r="W72" t="str">
            <v>Intérieur</v>
          </cell>
          <cell r="X72" t="str">
            <v>Vacation des extra muros</v>
          </cell>
          <cell r="Y72" t="str">
            <v>P2</v>
          </cell>
          <cell r="Z72">
            <v>8844615</v>
          </cell>
          <cell r="AA72">
            <v>7719630</v>
          </cell>
          <cell r="AB72">
            <v>8387400</v>
          </cell>
          <cell r="AC72">
            <v>8387400</v>
          </cell>
          <cell r="AD72">
            <v>0</v>
          </cell>
        </row>
        <row r="73">
          <cell r="A73">
            <v>1</v>
          </cell>
          <cell r="B73" t="str">
            <v>20</v>
          </cell>
          <cell r="C73">
            <v>49000300900</v>
          </cell>
          <cell r="D73">
            <v>2</v>
          </cell>
          <cell r="E73" t="str">
            <v>25</v>
          </cell>
          <cell r="F73">
            <v>25</v>
          </cell>
          <cell r="H73">
            <v>20</v>
          </cell>
          <cell r="I73">
            <v>1</v>
          </cell>
          <cell r="J73">
            <v>49</v>
          </cell>
          <cell r="K73" t="str">
            <v>000</v>
          </cell>
          <cell r="L73">
            <v>3</v>
          </cell>
          <cell r="M73" t="str">
            <v>00</v>
          </cell>
          <cell r="N73">
            <v>9</v>
          </cell>
          <cell r="O73">
            <v>2</v>
          </cell>
          <cell r="P73">
            <v>2</v>
          </cell>
          <cell r="Q73">
            <v>5</v>
          </cell>
          <cell r="R73">
            <v>25</v>
          </cell>
          <cell r="T73">
            <v>1</v>
          </cell>
          <cell r="U73">
            <v>1</v>
          </cell>
          <cell r="V73" t="str">
            <v>Enseig. Serv administratifs</v>
          </cell>
          <cell r="W73" t="str">
            <v>Intérieur</v>
          </cell>
          <cell r="X73" t="str">
            <v>Primes PPTE Maîtres contractuels</v>
          </cell>
          <cell r="Y73" t="str">
            <v>P1</v>
          </cell>
          <cell r="Z73">
            <v>24497497</v>
          </cell>
          <cell r="AA73">
            <v>24896815</v>
          </cell>
          <cell r="AB73">
            <v>27050400</v>
          </cell>
          <cell r="AC73">
            <v>27050400</v>
          </cell>
          <cell r="AD73">
            <v>0</v>
          </cell>
        </row>
        <row r="74">
          <cell r="A74">
            <v>1</v>
          </cell>
          <cell r="B74" t="str">
            <v>20</v>
          </cell>
          <cell r="C74">
            <v>49000300600</v>
          </cell>
          <cell r="D74">
            <v>2</v>
          </cell>
          <cell r="E74" t="str">
            <v>25</v>
          </cell>
          <cell r="F74">
            <v>34</v>
          </cell>
          <cell r="H74">
            <v>20</v>
          </cell>
          <cell r="I74">
            <v>1</v>
          </cell>
          <cell r="J74">
            <v>49</v>
          </cell>
          <cell r="K74" t="str">
            <v>000</v>
          </cell>
          <cell r="L74">
            <v>3</v>
          </cell>
          <cell r="M74" t="str">
            <v>00</v>
          </cell>
          <cell r="N74">
            <v>6</v>
          </cell>
          <cell r="O74">
            <v>2</v>
          </cell>
          <cell r="P74">
            <v>2</v>
          </cell>
          <cell r="Q74">
            <v>5</v>
          </cell>
          <cell r="R74">
            <v>34</v>
          </cell>
          <cell r="T74">
            <v>1</v>
          </cell>
          <cell r="U74">
            <v>1</v>
          </cell>
          <cell r="V74" t="str">
            <v>Enseig. Serv administratifs</v>
          </cell>
          <cell r="W74" t="str">
            <v>Intérieur</v>
          </cell>
          <cell r="X74" t="str">
            <v>Indemnités d’examen</v>
          </cell>
          <cell r="Y74" t="str">
            <v>P5D</v>
          </cell>
          <cell r="Z74">
            <v>1496665</v>
          </cell>
          <cell r="AA74">
            <v>2680777.8489999999</v>
          </cell>
          <cell r="AB74">
            <v>3026300</v>
          </cell>
          <cell r="AC74">
            <v>3350590.1776588145</v>
          </cell>
          <cell r="AD74">
            <v>324290.17765881447</v>
          </cell>
        </row>
        <row r="75">
          <cell r="A75">
            <v>1</v>
          </cell>
          <cell r="B75" t="str">
            <v>20</v>
          </cell>
          <cell r="C75">
            <v>49500300600</v>
          </cell>
          <cell r="D75">
            <v>2</v>
          </cell>
          <cell r="E75" t="str">
            <v>25</v>
          </cell>
          <cell r="F75">
            <v>34</v>
          </cell>
          <cell r="H75">
            <v>20</v>
          </cell>
          <cell r="I75">
            <v>1</v>
          </cell>
          <cell r="J75">
            <v>49</v>
          </cell>
          <cell r="K75">
            <v>500</v>
          </cell>
          <cell r="L75">
            <v>3</v>
          </cell>
          <cell r="M75" t="str">
            <v>00</v>
          </cell>
          <cell r="N75">
            <v>6</v>
          </cell>
          <cell r="O75">
            <v>2</v>
          </cell>
          <cell r="P75">
            <v>2</v>
          </cell>
          <cell r="Q75">
            <v>5</v>
          </cell>
          <cell r="R75">
            <v>34</v>
          </cell>
          <cell r="T75">
            <v>1</v>
          </cell>
          <cell r="V75" t="str">
            <v>Ens.serv.adm.Ens.tech</v>
          </cell>
          <cell r="W75" t="str">
            <v>Intérieur</v>
          </cell>
          <cell r="X75" t="str">
            <v>Indemnités d’examen</v>
          </cell>
          <cell r="Y75" t="str">
            <v>P5D</v>
          </cell>
          <cell r="Z75">
            <v>129000</v>
          </cell>
          <cell r="AA75">
            <v>229000</v>
          </cell>
          <cell r="AB75">
            <v>258500</v>
          </cell>
          <cell r="AC75">
            <v>309150</v>
          </cell>
          <cell r="AD75">
            <v>50650</v>
          </cell>
        </row>
        <row r="76">
          <cell r="A76">
            <v>1</v>
          </cell>
          <cell r="H76">
            <v>20</v>
          </cell>
          <cell r="I76">
            <v>1</v>
          </cell>
          <cell r="O76">
            <v>3</v>
          </cell>
          <cell r="V76" t="str">
            <v xml:space="preserve">T3. FONCTIONNEMENT / BIENS ET SERVICES </v>
          </cell>
          <cell r="Z76">
            <v>24253208</v>
          </cell>
          <cell r="AA76">
            <v>28120967.697999999</v>
          </cell>
          <cell r="AB76">
            <v>39250390</v>
          </cell>
          <cell r="AC76">
            <v>139454589.426</v>
          </cell>
          <cell r="AD76">
            <v>100204199.426</v>
          </cell>
          <cell r="AE76">
            <v>0</v>
          </cell>
        </row>
        <row r="77">
          <cell r="A77">
            <v>1</v>
          </cell>
          <cell r="H77">
            <v>20</v>
          </cell>
          <cell r="I77">
            <v>1</v>
          </cell>
          <cell r="N77">
            <v>9</v>
          </cell>
          <cell r="O77">
            <v>3</v>
          </cell>
          <cell r="V77" t="str">
            <v>dont initiative PPTE</v>
          </cell>
          <cell r="Z77">
            <v>7163756</v>
          </cell>
          <cell r="AA77">
            <v>7993040</v>
          </cell>
          <cell r="AB77">
            <v>13083940</v>
          </cell>
          <cell r="AC77">
            <v>13083940</v>
          </cell>
          <cell r="AD77">
            <v>13083940</v>
          </cell>
        </row>
        <row r="78">
          <cell r="A78">
            <v>1</v>
          </cell>
          <cell r="H78">
            <v>20</v>
          </cell>
          <cell r="I78">
            <v>1</v>
          </cell>
          <cell r="L78">
            <v>1</v>
          </cell>
          <cell r="O78">
            <v>3</v>
          </cell>
          <cell r="U78" t="str">
            <v>U</v>
          </cell>
          <cell r="V78" t="str">
            <v>Services centraux</v>
          </cell>
          <cell r="W78">
            <v>39250390</v>
          </cell>
          <cell r="X78">
            <v>139454589.426</v>
          </cell>
          <cell r="Z78">
            <v>4141256</v>
          </cell>
          <cell r="AA78">
            <v>3386360</v>
          </cell>
          <cell r="AB78">
            <v>4402340</v>
          </cell>
          <cell r="AC78">
            <v>12684589.425999999</v>
          </cell>
          <cell r="AD78">
            <v>8282249.426</v>
          </cell>
          <cell r="AE78">
            <v>0</v>
          </cell>
        </row>
        <row r="79">
          <cell r="A79">
            <v>1</v>
          </cell>
          <cell r="D79" t="str">
            <v>U</v>
          </cell>
          <cell r="E79" t="str">
            <v>U</v>
          </cell>
          <cell r="H79">
            <v>20</v>
          </cell>
          <cell r="I79">
            <v>1</v>
          </cell>
          <cell r="J79">
            <v>35</v>
          </cell>
          <cell r="K79">
            <v>120</v>
          </cell>
          <cell r="L79">
            <v>1</v>
          </cell>
          <cell r="O79">
            <v>3</v>
          </cell>
          <cell r="U79" t="str">
            <v>351201</v>
          </cell>
          <cell r="V79" t="str">
            <v>Cabinet Education</v>
          </cell>
          <cell r="W79">
            <v>440550</v>
          </cell>
          <cell r="X79">
            <v>440550</v>
          </cell>
          <cell r="Y79">
            <v>0</v>
          </cell>
          <cell r="Z79">
            <v>239760</v>
          </cell>
          <cell r="AA79">
            <v>338880</v>
          </cell>
          <cell r="AB79">
            <v>440550</v>
          </cell>
          <cell r="AC79">
            <v>440550</v>
          </cell>
          <cell r="AD79">
            <v>0</v>
          </cell>
          <cell r="AE79">
            <v>0</v>
          </cell>
        </row>
        <row r="80">
          <cell r="A80">
            <v>1</v>
          </cell>
          <cell r="D80" t="str">
            <v>35*</v>
          </cell>
          <cell r="E80" t="str">
            <v>421011</v>
          </cell>
          <cell r="H80">
            <v>20</v>
          </cell>
          <cell r="I80">
            <v>1</v>
          </cell>
          <cell r="J80">
            <v>42</v>
          </cell>
          <cell r="K80">
            <v>101</v>
          </cell>
          <cell r="L80">
            <v>1</v>
          </cell>
          <cell r="O80">
            <v>3</v>
          </cell>
          <cell r="U80" t="str">
            <v>421011</v>
          </cell>
          <cell r="V80" t="str">
            <v xml:space="preserve">Direction Nationale Enseignement Elémentaire </v>
          </cell>
          <cell r="W80">
            <v>17840</v>
          </cell>
          <cell r="X80">
            <v>17840</v>
          </cell>
          <cell r="Y80">
            <v>0</v>
          </cell>
          <cell r="Z80">
            <v>0</v>
          </cell>
          <cell r="AA80">
            <v>13720</v>
          </cell>
          <cell r="AB80">
            <v>17840</v>
          </cell>
          <cell r="AC80">
            <v>17840</v>
          </cell>
          <cell r="AD80">
            <v>0</v>
          </cell>
          <cell r="AE80">
            <v>0</v>
          </cell>
        </row>
        <row r="81">
          <cell r="A81">
            <v>1</v>
          </cell>
          <cell r="D81" t="str">
            <v>U</v>
          </cell>
          <cell r="E81" t="str">
            <v>U</v>
          </cell>
          <cell r="H81">
            <v>20</v>
          </cell>
          <cell r="I81">
            <v>1</v>
          </cell>
          <cell r="J81">
            <v>43</v>
          </cell>
          <cell r="K81">
            <v>101</v>
          </cell>
          <cell r="L81">
            <v>1</v>
          </cell>
          <cell r="O81">
            <v>3</v>
          </cell>
          <cell r="U81" t="str">
            <v>431011</v>
          </cell>
          <cell r="V81" t="str">
            <v xml:space="preserve">Direction Nationale Enseignement Secondaire </v>
          </cell>
          <cell r="W81">
            <v>6200</v>
          </cell>
          <cell r="X81">
            <v>6200</v>
          </cell>
          <cell r="Y81">
            <v>0</v>
          </cell>
          <cell r="Z81">
            <v>2480</v>
          </cell>
          <cell r="AA81">
            <v>4770</v>
          </cell>
          <cell r="AB81">
            <v>6200</v>
          </cell>
          <cell r="AC81">
            <v>6200</v>
          </cell>
          <cell r="AD81">
            <v>0</v>
          </cell>
          <cell r="AE81">
            <v>0</v>
          </cell>
        </row>
        <row r="82">
          <cell r="A82">
            <v>1</v>
          </cell>
          <cell r="D82" t="str">
            <v>431011</v>
          </cell>
          <cell r="E82" t="str">
            <v>441011</v>
          </cell>
          <cell r="H82">
            <v>20</v>
          </cell>
          <cell r="I82">
            <v>1</v>
          </cell>
          <cell r="J82">
            <v>44</v>
          </cell>
          <cell r="K82">
            <v>101</v>
          </cell>
          <cell r="L82">
            <v>1</v>
          </cell>
          <cell r="O82">
            <v>3</v>
          </cell>
          <cell r="U82" t="str">
            <v>441011</v>
          </cell>
          <cell r="V82" t="str">
            <v>DNDPPE Dir nat dévelop pédagogique &amp; programmes d'enseignement</v>
          </cell>
          <cell r="W82">
            <v>6630</v>
          </cell>
          <cell r="X82">
            <v>6630</v>
          </cell>
          <cell r="Y82">
            <v>0</v>
          </cell>
          <cell r="Z82">
            <v>6020</v>
          </cell>
          <cell r="AA82">
            <v>5100</v>
          </cell>
          <cell r="AB82">
            <v>6630</v>
          </cell>
          <cell r="AC82">
            <v>6630</v>
          </cell>
          <cell r="AD82">
            <v>0</v>
          </cell>
          <cell r="AE82">
            <v>0</v>
          </cell>
        </row>
        <row r="83">
          <cell r="A83">
            <v>1</v>
          </cell>
          <cell r="D83" t="str">
            <v>U</v>
          </cell>
          <cell r="E83" t="str">
            <v>U</v>
          </cell>
          <cell r="H83">
            <v>20</v>
          </cell>
          <cell r="I83">
            <v>1</v>
          </cell>
          <cell r="J83">
            <v>44</v>
          </cell>
          <cell r="K83">
            <v>102</v>
          </cell>
          <cell r="L83">
            <v>1</v>
          </cell>
          <cell r="O83">
            <v>3</v>
          </cell>
          <cell r="U83" t="str">
            <v>441021</v>
          </cell>
          <cell r="V83" t="str">
            <v>DNFPP Dir Nat Formation &amp; perfectionnement des presonnels</v>
          </cell>
          <cell r="W83">
            <v>4970</v>
          </cell>
          <cell r="X83">
            <v>4970</v>
          </cell>
          <cell r="Y83">
            <v>0</v>
          </cell>
          <cell r="Z83">
            <v>5000</v>
          </cell>
          <cell r="AA83">
            <v>3820</v>
          </cell>
          <cell r="AB83">
            <v>4970</v>
          </cell>
          <cell r="AC83">
            <v>4970</v>
          </cell>
          <cell r="AD83">
            <v>0</v>
          </cell>
          <cell r="AE83">
            <v>0</v>
          </cell>
        </row>
        <row r="84">
          <cell r="A84">
            <v>1</v>
          </cell>
          <cell r="B84" t="str">
            <v>20</v>
          </cell>
          <cell r="C84">
            <v>44103100700</v>
          </cell>
          <cell r="D84" t="str">
            <v>441021</v>
          </cell>
          <cell r="E84" t="str">
            <v>441031</v>
          </cell>
          <cell r="H84">
            <v>20</v>
          </cell>
          <cell r="I84">
            <v>1</v>
          </cell>
          <cell r="J84">
            <v>44</v>
          </cell>
          <cell r="K84">
            <v>103</v>
          </cell>
          <cell r="L84">
            <v>1</v>
          </cell>
          <cell r="M84" t="str">
            <v>00</v>
          </cell>
          <cell r="N84">
            <v>7</v>
          </cell>
          <cell r="O84">
            <v>3</v>
          </cell>
          <cell r="P84">
            <v>3</v>
          </cell>
          <cell r="Q84">
            <v>1</v>
          </cell>
          <cell r="R84">
            <v>21</v>
          </cell>
          <cell r="S84">
            <v>96</v>
          </cell>
          <cell r="T84">
            <v>1</v>
          </cell>
          <cell r="U84" t="str">
            <v>441031</v>
          </cell>
          <cell r="V84" t="str">
            <v>DNEPFS DN Ens privé &amp; formation spécialisées</v>
          </cell>
          <cell r="W84">
            <v>4960</v>
          </cell>
          <cell r="X84">
            <v>4960</v>
          </cell>
          <cell r="Y84">
            <v>0</v>
          </cell>
          <cell r="Z84">
            <v>4150</v>
          </cell>
          <cell r="AA84">
            <v>3820</v>
          </cell>
          <cell r="AB84">
            <v>4960</v>
          </cell>
          <cell r="AC84">
            <v>4960</v>
          </cell>
          <cell r="AD84">
            <v>0</v>
          </cell>
          <cell r="AE84">
            <v>0</v>
          </cell>
        </row>
        <row r="85">
          <cell r="A85">
            <v>1</v>
          </cell>
          <cell r="D85" t="str">
            <v>U</v>
          </cell>
          <cell r="E85" t="str">
            <v>U</v>
          </cell>
          <cell r="H85">
            <v>20</v>
          </cell>
          <cell r="I85">
            <v>1</v>
          </cell>
          <cell r="J85">
            <v>44</v>
          </cell>
          <cell r="K85">
            <v>501</v>
          </cell>
          <cell r="L85">
            <v>1</v>
          </cell>
          <cell r="O85">
            <v>3</v>
          </cell>
          <cell r="U85" t="str">
            <v>445011</v>
          </cell>
          <cell r="V85" t="str">
            <v>SECS Serv examens &amp; concours scolaires</v>
          </cell>
          <cell r="W85">
            <v>218800</v>
          </cell>
          <cell r="X85">
            <v>218800</v>
          </cell>
          <cell r="Y85">
            <v>0</v>
          </cell>
          <cell r="Z85">
            <v>202750</v>
          </cell>
          <cell r="AA85">
            <v>168300</v>
          </cell>
          <cell r="AB85">
            <v>218800</v>
          </cell>
          <cell r="AC85">
            <v>218800</v>
          </cell>
          <cell r="AD85">
            <v>0</v>
          </cell>
          <cell r="AE85">
            <v>0</v>
          </cell>
        </row>
        <row r="86">
          <cell r="A86">
            <v>1</v>
          </cell>
          <cell r="D86" t="str">
            <v>445011</v>
          </cell>
          <cell r="E86" t="str">
            <v>445021</v>
          </cell>
          <cell r="H86">
            <v>20</v>
          </cell>
          <cell r="I86">
            <v>1</v>
          </cell>
          <cell r="J86">
            <v>44</v>
          </cell>
          <cell r="K86">
            <v>502</v>
          </cell>
          <cell r="L86">
            <v>1</v>
          </cell>
          <cell r="O86">
            <v>3</v>
          </cell>
          <cell r="U86" t="str">
            <v>445021</v>
          </cell>
          <cell r="V86" t="str">
            <v>SESCS Serv études stat &amp; cartes scolaires</v>
          </cell>
          <cell r="W86">
            <v>2070</v>
          </cell>
          <cell r="X86">
            <v>2070</v>
          </cell>
          <cell r="Y86">
            <v>0</v>
          </cell>
          <cell r="Z86">
            <v>1040</v>
          </cell>
          <cell r="AA86">
            <v>1590</v>
          </cell>
          <cell r="AB86">
            <v>2070</v>
          </cell>
          <cell r="AC86">
            <v>2070</v>
          </cell>
          <cell r="AD86">
            <v>0</v>
          </cell>
          <cell r="AE86">
            <v>0</v>
          </cell>
        </row>
        <row r="87">
          <cell r="A87">
            <v>1</v>
          </cell>
          <cell r="D87" t="str">
            <v>U</v>
          </cell>
          <cell r="E87" t="str">
            <v>U</v>
          </cell>
          <cell r="H87">
            <v>20</v>
          </cell>
          <cell r="I87">
            <v>1</v>
          </cell>
          <cell r="J87">
            <v>44</v>
          </cell>
          <cell r="K87">
            <v>503</v>
          </cell>
          <cell r="L87">
            <v>1</v>
          </cell>
          <cell r="O87">
            <v>3</v>
          </cell>
          <cell r="U87" t="str">
            <v>445031</v>
          </cell>
          <cell r="V87" t="str">
            <v>SINDA Serv information &amp; documentation</v>
          </cell>
          <cell r="W87">
            <v>2070</v>
          </cell>
          <cell r="X87">
            <v>2070</v>
          </cell>
          <cell r="Y87">
            <v>0</v>
          </cell>
          <cell r="Z87">
            <v>1130</v>
          </cell>
          <cell r="AA87">
            <v>1590</v>
          </cell>
          <cell r="AB87">
            <v>2070</v>
          </cell>
          <cell r="AC87">
            <v>2070</v>
          </cell>
          <cell r="AD87">
            <v>0</v>
          </cell>
          <cell r="AE87">
            <v>0</v>
          </cell>
        </row>
        <row r="88">
          <cell r="A88">
            <v>1</v>
          </cell>
          <cell r="D88" t="str">
            <v>445031</v>
          </cell>
          <cell r="E88" t="str">
            <v>445041</v>
          </cell>
          <cell r="H88">
            <v>20</v>
          </cell>
          <cell r="I88">
            <v>1</v>
          </cell>
          <cell r="J88">
            <v>44</v>
          </cell>
          <cell r="K88">
            <v>504</v>
          </cell>
          <cell r="L88">
            <v>1</v>
          </cell>
          <cell r="O88">
            <v>3</v>
          </cell>
          <cell r="U88" t="str">
            <v>445041</v>
          </cell>
          <cell r="V88" t="str">
            <v>SNEP Serv nat enseignement privé</v>
          </cell>
          <cell r="W88">
            <v>0</v>
          </cell>
          <cell r="X88">
            <v>0</v>
          </cell>
          <cell r="Y88">
            <v>0</v>
          </cell>
          <cell r="Z88">
            <v>1130</v>
          </cell>
          <cell r="AA88">
            <v>0</v>
          </cell>
          <cell r="AB88">
            <v>0</v>
          </cell>
          <cell r="AC88">
            <v>0</v>
          </cell>
          <cell r="AD88">
            <v>0</v>
          </cell>
          <cell r="AE88">
            <v>0</v>
          </cell>
        </row>
        <row r="89">
          <cell r="A89">
            <v>1</v>
          </cell>
          <cell r="D89" t="str">
            <v>U</v>
          </cell>
          <cell r="E89" t="str">
            <v>U</v>
          </cell>
          <cell r="H89">
            <v>20</v>
          </cell>
          <cell r="I89">
            <v>1</v>
          </cell>
          <cell r="J89">
            <v>44</v>
          </cell>
          <cell r="K89">
            <v>505</v>
          </cell>
          <cell r="L89">
            <v>1</v>
          </cell>
          <cell r="O89">
            <v>3</v>
          </cell>
          <cell r="U89" t="str">
            <v>445051</v>
          </cell>
          <cell r="V89" t="str">
            <v>SNIEM Serv nat Infrastructures Equipement &amp; Maintenance</v>
          </cell>
          <cell r="W89">
            <v>7880</v>
          </cell>
          <cell r="X89">
            <v>7880</v>
          </cell>
          <cell r="Y89">
            <v>0</v>
          </cell>
          <cell r="Z89">
            <v>3390</v>
          </cell>
          <cell r="AA89">
            <v>6060</v>
          </cell>
          <cell r="AB89">
            <v>7880</v>
          </cell>
          <cell r="AC89">
            <v>7880</v>
          </cell>
          <cell r="AD89">
            <v>0</v>
          </cell>
          <cell r="AE89">
            <v>0</v>
          </cell>
        </row>
        <row r="90">
          <cell r="A90">
            <v>1</v>
          </cell>
          <cell r="D90" t="str">
            <v>445051</v>
          </cell>
          <cell r="E90" t="str">
            <v>445061</v>
          </cell>
          <cell r="H90">
            <v>20</v>
          </cell>
          <cell r="I90">
            <v>1</v>
          </cell>
          <cell r="J90">
            <v>44</v>
          </cell>
          <cell r="K90">
            <v>506</v>
          </cell>
          <cell r="L90">
            <v>1</v>
          </cell>
          <cell r="O90">
            <v>3</v>
          </cell>
          <cell r="U90" t="str">
            <v>445061</v>
          </cell>
          <cell r="V90" t="str">
            <v>Serv Audit Evaluation</v>
          </cell>
          <cell r="W90">
            <v>2070</v>
          </cell>
          <cell r="X90">
            <v>2070</v>
          </cell>
          <cell r="Y90">
            <v>0</v>
          </cell>
          <cell r="Z90">
            <v>1130</v>
          </cell>
          <cell r="AA90">
            <v>1590</v>
          </cell>
          <cell r="AB90">
            <v>2070</v>
          </cell>
          <cell r="AC90">
            <v>2070</v>
          </cell>
          <cell r="AD90">
            <v>0</v>
          </cell>
          <cell r="AE90">
            <v>0</v>
          </cell>
        </row>
        <row r="91">
          <cell r="A91">
            <v>1</v>
          </cell>
          <cell r="D91" t="str">
            <v>U</v>
          </cell>
          <cell r="E91" t="str">
            <v>U</v>
          </cell>
          <cell r="H91">
            <v>20</v>
          </cell>
          <cell r="I91">
            <v>1</v>
          </cell>
          <cell r="J91">
            <v>44</v>
          </cell>
          <cell r="K91">
            <v>900</v>
          </cell>
          <cell r="L91">
            <v>1</v>
          </cell>
          <cell r="O91">
            <v>3</v>
          </cell>
          <cell r="U91" t="str">
            <v>449001</v>
          </cell>
          <cell r="V91" t="str">
            <v>Autres services centraux Ens tech</v>
          </cell>
          <cell r="W91">
            <v>240170</v>
          </cell>
          <cell r="X91">
            <v>580170</v>
          </cell>
          <cell r="Y91">
            <v>0</v>
          </cell>
          <cell r="Z91">
            <v>142720</v>
          </cell>
          <cell r="AA91">
            <v>184740</v>
          </cell>
          <cell r="AB91">
            <v>240170</v>
          </cell>
          <cell r="AC91">
            <v>580170</v>
          </cell>
          <cell r="AD91">
            <v>340000</v>
          </cell>
          <cell r="AE91">
            <v>0</v>
          </cell>
        </row>
        <row r="92">
          <cell r="A92">
            <v>1</v>
          </cell>
          <cell r="D92" t="str">
            <v>449001</v>
          </cell>
          <cell r="E92" t="str">
            <v>461011</v>
          </cell>
          <cell r="H92">
            <v>20</v>
          </cell>
          <cell r="I92">
            <v>1</v>
          </cell>
          <cell r="J92">
            <v>46</v>
          </cell>
          <cell r="K92">
            <v>101</v>
          </cell>
          <cell r="L92">
            <v>1</v>
          </cell>
          <cell r="O92">
            <v>3</v>
          </cell>
          <cell r="U92" t="str">
            <v>461011</v>
          </cell>
          <cell r="V92" t="str">
            <v>DN Enseig Superieur</v>
          </cell>
          <cell r="W92">
            <v>31910</v>
          </cell>
          <cell r="X92">
            <v>31910</v>
          </cell>
          <cell r="Y92">
            <v>0</v>
          </cell>
          <cell r="Z92">
            <v>10040</v>
          </cell>
          <cell r="AA92">
            <v>24540</v>
          </cell>
          <cell r="AB92">
            <v>31910</v>
          </cell>
          <cell r="AC92">
            <v>31910</v>
          </cell>
          <cell r="AD92">
            <v>0</v>
          </cell>
          <cell r="AE92">
            <v>0</v>
          </cell>
        </row>
        <row r="93">
          <cell r="A93">
            <v>1</v>
          </cell>
          <cell r="D93" t="str">
            <v>U</v>
          </cell>
          <cell r="E93" t="str">
            <v>U</v>
          </cell>
          <cell r="H93">
            <v>20</v>
          </cell>
          <cell r="I93">
            <v>1</v>
          </cell>
          <cell r="J93">
            <v>46</v>
          </cell>
          <cell r="K93">
            <v>102</v>
          </cell>
          <cell r="L93">
            <v>1</v>
          </cell>
          <cell r="O93">
            <v>3</v>
          </cell>
          <cell r="U93" t="str">
            <v>461021</v>
          </cell>
          <cell r="V93" t="str">
            <v>DN Recherche Scientfq</v>
          </cell>
          <cell r="W93">
            <v>64400</v>
          </cell>
          <cell r="X93">
            <v>64400</v>
          </cell>
          <cell r="Y93">
            <v>0</v>
          </cell>
          <cell r="Z93">
            <v>10040</v>
          </cell>
          <cell r="AA93">
            <v>49540</v>
          </cell>
          <cell r="AB93">
            <v>64400</v>
          </cell>
          <cell r="AC93">
            <v>64400</v>
          </cell>
          <cell r="AD93">
            <v>0</v>
          </cell>
          <cell r="AE93">
            <v>0</v>
          </cell>
        </row>
        <row r="94">
          <cell r="A94">
            <v>1</v>
          </cell>
          <cell r="D94" t="str">
            <v>461021</v>
          </cell>
          <cell r="E94" t="str">
            <v>465011</v>
          </cell>
          <cell r="H94">
            <v>20</v>
          </cell>
          <cell r="I94">
            <v>1</v>
          </cell>
          <cell r="J94">
            <v>46</v>
          </cell>
          <cell r="K94">
            <v>501</v>
          </cell>
          <cell r="L94">
            <v>1</v>
          </cell>
          <cell r="O94">
            <v>3</v>
          </cell>
          <cell r="U94" t="str">
            <v>465011</v>
          </cell>
          <cell r="V94" t="str">
            <v>Commission UNESCO</v>
          </cell>
          <cell r="W94">
            <v>25440</v>
          </cell>
          <cell r="X94">
            <v>25440</v>
          </cell>
          <cell r="Y94">
            <v>0</v>
          </cell>
          <cell r="Z94">
            <v>3020</v>
          </cell>
          <cell r="AA94">
            <v>19570</v>
          </cell>
          <cell r="AB94">
            <v>25440</v>
          </cell>
          <cell r="AC94">
            <v>25440</v>
          </cell>
          <cell r="AD94">
            <v>0</v>
          </cell>
          <cell r="AE94">
            <v>0</v>
          </cell>
        </row>
        <row r="95">
          <cell r="A95">
            <v>1</v>
          </cell>
          <cell r="D95" t="str">
            <v>U</v>
          </cell>
          <cell r="E95" t="str">
            <v>U</v>
          </cell>
          <cell r="H95">
            <v>20</v>
          </cell>
          <cell r="I95">
            <v>1</v>
          </cell>
          <cell r="J95">
            <v>46</v>
          </cell>
          <cell r="K95">
            <v>502</v>
          </cell>
          <cell r="L95">
            <v>1</v>
          </cell>
          <cell r="O95">
            <v>3</v>
          </cell>
          <cell r="U95" t="str">
            <v>465021</v>
          </cell>
          <cell r="V95" t="str">
            <v>Service Planification &amp; Statistq</v>
          </cell>
          <cell r="W95">
            <v>25440</v>
          </cell>
          <cell r="X95">
            <v>25440</v>
          </cell>
          <cell r="Y95">
            <v>0</v>
          </cell>
          <cell r="Z95">
            <v>3020</v>
          </cell>
          <cell r="AA95">
            <v>19570</v>
          </cell>
          <cell r="AB95">
            <v>25440</v>
          </cell>
          <cell r="AC95">
            <v>25440</v>
          </cell>
          <cell r="AD95">
            <v>0</v>
          </cell>
          <cell r="AE95">
            <v>0</v>
          </cell>
        </row>
        <row r="96">
          <cell r="A96">
            <v>1</v>
          </cell>
          <cell r="D96" t="str">
            <v>465021</v>
          </cell>
          <cell r="E96" t="str">
            <v>465031</v>
          </cell>
          <cell r="H96">
            <v>20</v>
          </cell>
          <cell r="I96">
            <v>1</v>
          </cell>
          <cell r="J96">
            <v>46</v>
          </cell>
          <cell r="K96">
            <v>503</v>
          </cell>
          <cell r="L96">
            <v>1</v>
          </cell>
          <cell r="O96">
            <v>3</v>
          </cell>
          <cell r="U96" t="str">
            <v>465031</v>
          </cell>
          <cell r="V96" t="str">
            <v>SNABE</v>
          </cell>
          <cell r="W96">
            <v>29030</v>
          </cell>
          <cell r="X96">
            <v>29030</v>
          </cell>
          <cell r="Y96">
            <v>0</v>
          </cell>
          <cell r="Z96">
            <v>6170</v>
          </cell>
          <cell r="AA96">
            <v>22330</v>
          </cell>
          <cell r="AB96">
            <v>29030</v>
          </cell>
          <cell r="AC96">
            <v>29030</v>
          </cell>
          <cell r="AD96">
            <v>0</v>
          </cell>
          <cell r="AE96">
            <v>0</v>
          </cell>
        </row>
        <row r="97">
          <cell r="A97">
            <v>1</v>
          </cell>
          <cell r="D97" t="str">
            <v>U</v>
          </cell>
          <cell r="E97" t="str">
            <v>U</v>
          </cell>
          <cell r="H97">
            <v>20</v>
          </cell>
          <cell r="I97">
            <v>1</v>
          </cell>
          <cell r="J97">
            <v>46</v>
          </cell>
          <cell r="K97">
            <v>504</v>
          </cell>
          <cell r="L97">
            <v>1</v>
          </cell>
          <cell r="O97">
            <v>3</v>
          </cell>
          <cell r="U97" t="str">
            <v>465041</v>
          </cell>
          <cell r="V97" t="str">
            <v>Service Nl Enseignmt Priv</v>
          </cell>
          <cell r="W97">
            <v>26510</v>
          </cell>
          <cell r="X97">
            <v>26510</v>
          </cell>
          <cell r="Y97">
            <v>0</v>
          </cell>
          <cell r="Z97">
            <v>3020</v>
          </cell>
          <cell r="AA97">
            <v>20390</v>
          </cell>
          <cell r="AB97">
            <v>26510</v>
          </cell>
          <cell r="AC97">
            <v>26510</v>
          </cell>
          <cell r="AD97">
            <v>0</v>
          </cell>
          <cell r="AE97">
            <v>0</v>
          </cell>
        </row>
        <row r="98">
          <cell r="A98">
            <v>1</v>
          </cell>
          <cell r="D98" t="str">
            <v>465041</v>
          </cell>
          <cell r="E98" t="str">
            <v>465051</v>
          </cell>
          <cell r="H98">
            <v>20</v>
          </cell>
          <cell r="I98">
            <v>1</v>
          </cell>
          <cell r="J98">
            <v>46</v>
          </cell>
          <cell r="K98">
            <v>505</v>
          </cell>
          <cell r="L98">
            <v>1</v>
          </cell>
          <cell r="O98">
            <v>3</v>
          </cell>
          <cell r="U98" t="str">
            <v>465051</v>
          </cell>
          <cell r="V98" t="str">
            <v>Service Nl Lutte Anti drogue</v>
          </cell>
          <cell r="W98">
            <v>21290</v>
          </cell>
          <cell r="X98">
            <v>21290</v>
          </cell>
          <cell r="Y98">
            <v>0</v>
          </cell>
          <cell r="Z98">
            <v>3020</v>
          </cell>
          <cell r="AA98">
            <v>16380</v>
          </cell>
          <cell r="AB98">
            <v>21290</v>
          </cell>
          <cell r="AC98">
            <v>21290</v>
          </cell>
          <cell r="AD98">
            <v>0</v>
          </cell>
          <cell r="AE98">
            <v>0</v>
          </cell>
        </row>
        <row r="99">
          <cell r="A99">
            <v>1</v>
          </cell>
          <cell r="D99" t="str">
            <v>U</v>
          </cell>
          <cell r="E99" t="str">
            <v>U</v>
          </cell>
          <cell r="H99">
            <v>20</v>
          </cell>
          <cell r="I99">
            <v>1</v>
          </cell>
          <cell r="J99">
            <v>46</v>
          </cell>
          <cell r="K99">
            <v>506</v>
          </cell>
          <cell r="L99">
            <v>1</v>
          </cell>
          <cell r="O99">
            <v>3</v>
          </cell>
          <cell r="U99" t="str">
            <v>465061</v>
          </cell>
          <cell r="V99" t="str">
            <v>Service Recher. Un. For. SPE Doctorale</v>
          </cell>
          <cell r="W99">
            <v>45040</v>
          </cell>
          <cell r="X99">
            <v>45040</v>
          </cell>
          <cell r="Y99">
            <v>0</v>
          </cell>
          <cell r="Z99">
            <v>20260</v>
          </cell>
          <cell r="AA99">
            <v>34650</v>
          </cell>
          <cell r="AB99">
            <v>45040</v>
          </cell>
          <cell r="AC99">
            <v>45040</v>
          </cell>
          <cell r="AD99">
            <v>0</v>
          </cell>
          <cell r="AE99">
            <v>0</v>
          </cell>
        </row>
        <row r="100">
          <cell r="A100">
            <v>1</v>
          </cell>
          <cell r="D100" t="str">
            <v>465061</v>
          </cell>
          <cell r="E100" t="str">
            <v>465071</v>
          </cell>
          <cell r="H100">
            <v>20</v>
          </cell>
          <cell r="I100">
            <v>1</v>
          </cell>
          <cell r="J100">
            <v>46</v>
          </cell>
          <cell r="K100">
            <v>507</v>
          </cell>
          <cell r="L100">
            <v>1</v>
          </cell>
          <cell r="O100">
            <v>3</v>
          </cell>
          <cell r="U100" t="str">
            <v>465071</v>
          </cell>
          <cell r="V100" t="str">
            <v>Division des Ressources humaines</v>
          </cell>
          <cell r="W100">
            <v>24480</v>
          </cell>
          <cell r="X100">
            <v>24480</v>
          </cell>
          <cell r="Y100">
            <v>0</v>
          </cell>
          <cell r="Z100">
            <v>5540</v>
          </cell>
          <cell r="AA100">
            <v>18830</v>
          </cell>
          <cell r="AB100">
            <v>24480</v>
          </cell>
          <cell r="AC100">
            <v>24480</v>
          </cell>
          <cell r="AD100">
            <v>0</v>
          </cell>
          <cell r="AE100">
            <v>0</v>
          </cell>
        </row>
        <row r="101">
          <cell r="A101">
            <v>1</v>
          </cell>
          <cell r="D101" t="str">
            <v>U</v>
          </cell>
          <cell r="E101" t="str">
            <v>U</v>
          </cell>
          <cell r="H101">
            <v>20</v>
          </cell>
          <cell r="I101">
            <v>1</v>
          </cell>
          <cell r="J101">
            <v>46</v>
          </cell>
          <cell r="K101">
            <v>508</v>
          </cell>
          <cell r="L101">
            <v>1</v>
          </cell>
          <cell r="O101">
            <v>3</v>
          </cell>
          <cell r="U101" t="str">
            <v>465081</v>
          </cell>
          <cell r="V101" t="str">
            <v>Service Archive &amp; Documentatio</v>
          </cell>
          <cell r="W101">
            <v>19890</v>
          </cell>
          <cell r="X101">
            <v>19890</v>
          </cell>
          <cell r="Y101">
            <v>0</v>
          </cell>
          <cell r="Z101">
            <v>3750</v>
          </cell>
          <cell r="AA101">
            <v>15300</v>
          </cell>
          <cell r="AB101">
            <v>19890</v>
          </cell>
          <cell r="AC101">
            <v>19890</v>
          </cell>
          <cell r="AD101">
            <v>0</v>
          </cell>
          <cell r="AE101">
            <v>0</v>
          </cell>
        </row>
        <row r="102">
          <cell r="A102">
            <v>1</v>
          </cell>
          <cell r="D102" t="str">
            <v>465081</v>
          </cell>
          <cell r="E102" t="str">
            <v>465091</v>
          </cell>
          <cell r="H102">
            <v>20</v>
          </cell>
          <cell r="I102">
            <v>1</v>
          </cell>
          <cell r="J102">
            <v>46</v>
          </cell>
          <cell r="K102">
            <v>509</v>
          </cell>
          <cell r="L102">
            <v>1</v>
          </cell>
          <cell r="O102">
            <v>3</v>
          </cell>
          <cell r="U102" t="str">
            <v>465091</v>
          </cell>
          <cell r="V102" t="str">
            <v>Comité Genre &amp; Equité Ens. Sup.</v>
          </cell>
          <cell r="W102">
            <v>27600</v>
          </cell>
          <cell r="X102">
            <v>27600</v>
          </cell>
          <cell r="Y102">
            <v>0</v>
          </cell>
          <cell r="Z102">
            <v>4220</v>
          </cell>
          <cell r="AA102">
            <v>21230</v>
          </cell>
          <cell r="AB102">
            <v>27600</v>
          </cell>
          <cell r="AC102">
            <v>27600</v>
          </cell>
          <cell r="AD102">
            <v>0</v>
          </cell>
          <cell r="AE102">
            <v>0</v>
          </cell>
        </row>
        <row r="103">
          <cell r="A103">
            <v>1</v>
          </cell>
          <cell r="B103" t="str">
            <v>20</v>
          </cell>
          <cell r="C103">
            <v>46510100600</v>
          </cell>
          <cell r="D103" t="str">
            <v>U</v>
          </cell>
          <cell r="E103" t="str">
            <v>U</v>
          </cell>
          <cell r="H103">
            <v>20</v>
          </cell>
          <cell r="I103">
            <v>1</v>
          </cell>
          <cell r="J103">
            <v>46</v>
          </cell>
          <cell r="K103">
            <v>510</v>
          </cell>
          <cell r="L103">
            <v>1</v>
          </cell>
          <cell r="M103" t="str">
            <v>00</v>
          </cell>
          <cell r="N103">
            <v>6</v>
          </cell>
          <cell r="O103">
            <v>3</v>
          </cell>
          <cell r="P103">
            <v>3</v>
          </cell>
          <cell r="Q103">
            <v>1</v>
          </cell>
          <cell r="R103">
            <v>21</v>
          </cell>
          <cell r="S103">
            <v>98</v>
          </cell>
          <cell r="T103">
            <v>1</v>
          </cell>
          <cell r="U103" t="str">
            <v>465101</v>
          </cell>
          <cell r="V103" t="str">
            <v>Contrôle et suivi projets</v>
          </cell>
          <cell r="W103">
            <v>28420</v>
          </cell>
          <cell r="X103">
            <v>28420</v>
          </cell>
          <cell r="Y103">
            <v>0</v>
          </cell>
          <cell r="Z103">
            <v>3690</v>
          </cell>
          <cell r="AA103">
            <v>21860</v>
          </cell>
          <cell r="AB103">
            <v>28420</v>
          </cell>
          <cell r="AC103">
            <v>28420</v>
          </cell>
          <cell r="AD103">
            <v>0</v>
          </cell>
          <cell r="AE103">
            <v>0</v>
          </cell>
        </row>
        <row r="104">
          <cell r="A104">
            <v>1</v>
          </cell>
          <cell r="B104" t="str">
            <v>20</v>
          </cell>
          <cell r="C104">
            <v>44507100700</v>
          </cell>
          <cell r="D104" t="str">
            <v>465101</v>
          </cell>
          <cell r="E104" t="str">
            <v>445071</v>
          </cell>
          <cell r="H104">
            <v>20</v>
          </cell>
          <cell r="I104">
            <v>1</v>
          </cell>
          <cell r="J104">
            <v>44</v>
          </cell>
          <cell r="K104">
            <v>507</v>
          </cell>
          <cell r="L104">
            <v>1</v>
          </cell>
          <cell r="M104" t="str">
            <v>00</v>
          </cell>
          <cell r="N104">
            <v>7</v>
          </cell>
          <cell r="O104">
            <v>3</v>
          </cell>
          <cell r="P104">
            <v>3</v>
          </cell>
          <cell r="Q104">
            <v>2</v>
          </cell>
          <cell r="R104">
            <v>31</v>
          </cell>
          <cell r="S104">
            <v>96</v>
          </cell>
          <cell r="T104">
            <v>1</v>
          </cell>
          <cell r="U104" t="str">
            <v>445071</v>
          </cell>
          <cell r="V104" t="str">
            <v>Comité d'éthique</v>
          </cell>
          <cell r="W104">
            <v>49730</v>
          </cell>
          <cell r="X104">
            <v>49730</v>
          </cell>
          <cell r="Y104">
            <v>0</v>
          </cell>
          <cell r="Z104">
            <v>90230</v>
          </cell>
          <cell r="AA104">
            <v>38250</v>
          </cell>
          <cell r="AB104">
            <v>49730</v>
          </cell>
          <cell r="AC104">
            <v>49730</v>
          </cell>
          <cell r="AD104">
            <v>0</v>
          </cell>
          <cell r="AE104">
            <v>0</v>
          </cell>
        </row>
        <row r="105">
          <cell r="A105">
            <v>1</v>
          </cell>
          <cell r="B105" t="str">
            <v>20</v>
          </cell>
          <cell r="C105">
            <v>44508100700</v>
          </cell>
          <cell r="D105" t="str">
            <v>U</v>
          </cell>
          <cell r="E105" t="str">
            <v>U</v>
          </cell>
          <cell r="H105">
            <v>20</v>
          </cell>
          <cell r="I105">
            <v>1</v>
          </cell>
          <cell r="J105">
            <v>44</v>
          </cell>
          <cell r="K105">
            <v>508</v>
          </cell>
          <cell r="L105">
            <v>1</v>
          </cell>
          <cell r="M105" t="str">
            <v>00</v>
          </cell>
          <cell r="N105">
            <v>7</v>
          </cell>
          <cell r="O105">
            <v>3</v>
          </cell>
          <cell r="P105">
            <v>3</v>
          </cell>
          <cell r="Q105">
            <v>9</v>
          </cell>
          <cell r="R105">
            <v>90</v>
          </cell>
          <cell r="S105">
            <v>96</v>
          </cell>
          <cell r="T105">
            <v>1</v>
          </cell>
          <cell r="U105" t="str">
            <v>445081</v>
          </cell>
          <cell r="V105" t="str">
            <v>Cogetep  &amp; CLD</v>
          </cell>
          <cell r="W105">
            <v>0</v>
          </cell>
          <cell r="X105">
            <v>0</v>
          </cell>
          <cell r="Y105">
            <v>0</v>
          </cell>
          <cell r="Z105">
            <v>283</v>
          </cell>
          <cell r="AA105">
            <v>0</v>
          </cell>
          <cell r="AB105">
            <v>0</v>
          </cell>
          <cell r="AC105">
            <v>0</v>
          </cell>
          <cell r="AD105">
            <v>0</v>
          </cell>
          <cell r="AE105">
            <v>0</v>
          </cell>
        </row>
        <row r="106">
          <cell r="A106">
            <v>1</v>
          </cell>
          <cell r="D106" t="str">
            <v>445081</v>
          </cell>
          <cell r="E106" t="str">
            <v>469001</v>
          </cell>
          <cell r="H106">
            <v>20</v>
          </cell>
          <cell r="I106">
            <v>1</v>
          </cell>
          <cell r="J106">
            <v>46</v>
          </cell>
          <cell r="K106">
            <v>900</v>
          </cell>
          <cell r="L106">
            <v>1</v>
          </cell>
          <cell r="O106">
            <v>3</v>
          </cell>
          <cell r="U106" t="str">
            <v>469001</v>
          </cell>
          <cell r="V106" t="str">
            <v>Autres services centraux Ens sup</v>
          </cell>
          <cell r="W106">
            <v>694140</v>
          </cell>
          <cell r="X106">
            <v>1427471.811</v>
          </cell>
          <cell r="Y106">
            <v>0</v>
          </cell>
          <cell r="Z106">
            <v>2189502</v>
          </cell>
          <cell r="AA106">
            <v>533960</v>
          </cell>
          <cell r="AB106">
            <v>694140</v>
          </cell>
          <cell r="AC106">
            <v>1427471.811</v>
          </cell>
          <cell r="AD106">
            <v>733331.81099999999</v>
          </cell>
          <cell r="AE106">
            <v>0</v>
          </cell>
        </row>
        <row r="107">
          <cell r="A107">
            <v>1</v>
          </cell>
          <cell r="D107" t="str">
            <v>U</v>
          </cell>
          <cell r="E107" t="str">
            <v>U</v>
          </cell>
          <cell r="H107">
            <v>20</v>
          </cell>
          <cell r="I107">
            <v>1</v>
          </cell>
          <cell r="J107">
            <v>49</v>
          </cell>
          <cell r="K107">
            <v>151</v>
          </cell>
          <cell r="L107">
            <v>1</v>
          </cell>
          <cell r="O107">
            <v>3</v>
          </cell>
          <cell r="U107" t="str">
            <v>491511</v>
          </cell>
          <cell r="V107" t="str">
            <v>Direction Nationale Education civique</v>
          </cell>
          <cell r="W107">
            <v>4150</v>
          </cell>
          <cell r="X107">
            <v>4150</v>
          </cell>
          <cell r="Y107">
            <v>0</v>
          </cell>
          <cell r="Z107">
            <v>0</v>
          </cell>
          <cell r="AA107">
            <v>3190</v>
          </cell>
          <cell r="AB107">
            <v>4150</v>
          </cell>
          <cell r="AC107">
            <v>4150</v>
          </cell>
          <cell r="AD107">
            <v>0</v>
          </cell>
          <cell r="AE107">
            <v>0</v>
          </cell>
        </row>
        <row r="108">
          <cell r="A108">
            <v>1</v>
          </cell>
          <cell r="D108" t="str">
            <v>491511</v>
          </cell>
          <cell r="E108" t="str">
            <v>491521</v>
          </cell>
          <cell r="H108">
            <v>20</v>
          </cell>
          <cell r="I108">
            <v>1</v>
          </cell>
          <cell r="J108">
            <v>49</v>
          </cell>
          <cell r="K108">
            <v>152</v>
          </cell>
          <cell r="L108">
            <v>1</v>
          </cell>
          <cell r="O108">
            <v>3</v>
          </cell>
          <cell r="U108" t="str">
            <v>491521</v>
          </cell>
          <cell r="V108" t="str">
            <v>Direction Nationale de l'Enseignement Privé</v>
          </cell>
          <cell r="W108">
            <v>4150</v>
          </cell>
          <cell r="X108">
            <v>685075.64500000002</v>
          </cell>
          <cell r="Y108">
            <v>0</v>
          </cell>
          <cell r="Z108">
            <v>0</v>
          </cell>
          <cell r="AA108">
            <v>3190</v>
          </cell>
          <cell r="AB108">
            <v>4150</v>
          </cell>
          <cell r="AC108">
            <v>685075.64500000002</v>
          </cell>
          <cell r="AD108">
            <v>680925.64500000002</v>
          </cell>
          <cell r="AE108">
            <v>0</v>
          </cell>
        </row>
        <row r="109">
          <cell r="A109">
            <v>1</v>
          </cell>
          <cell r="D109" t="str">
            <v>U</v>
          </cell>
          <cell r="E109" t="str">
            <v>U</v>
          </cell>
          <cell r="H109">
            <v>20</v>
          </cell>
          <cell r="I109">
            <v>1</v>
          </cell>
          <cell r="J109">
            <v>49</v>
          </cell>
          <cell r="K109">
            <v>301</v>
          </cell>
          <cell r="L109">
            <v>1</v>
          </cell>
          <cell r="O109">
            <v>3</v>
          </cell>
          <cell r="U109" t="str">
            <v>493011</v>
          </cell>
          <cell r="V109" t="str">
            <v>Inspection Générale de l'Enseignement</v>
          </cell>
          <cell r="W109">
            <v>20720</v>
          </cell>
          <cell r="X109">
            <v>20720</v>
          </cell>
          <cell r="Y109">
            <v>0</v>
          </cell>
          <cell r="Z109">
            <v>0</v>
          </cell>
          <cell r="AA109">
            <v>15940</v>
          </cell>
          <cell r="AB109">
            <v>20720</v>
          </cell>
          <cell r="AC109">
            <v>20720</v>
          </cell>
          <cell r="AD109">
            <v>0</v>
          </cell>
          <cell r="AE109">
            <v>0</v>
          </cell>
        </row>
        <row r="110">
          <cell r="A110">
            <v>1</v>
          </cell>
          <cell r="D110" t="str">
            <v>493011</v>
          </cell>
          <cell r="E110" t="str">
            <v>495011</v>
          </cell>
          <cell r="H110">
            <v>20</v>
          </cell>
          <cell r="I110">
            <v>1</v>
          </cell>
          <cell r="J110">
            <v>49</v>
          </cell>
          <cell r="K110">
            <v>501</v>
          </cell>
          <cell r="L110">
            <v>1</v>
          </cell>
          <cell r="O110">
            <v>3</v>
          </cell>
          <cell r="U110" t="str">
            <v>495011</v>
          </cell>
          <cell r="V110" t="str">
            <v>CONEBAT (Serv gestion écoles seconde chance)</v>
          </cell>
          <cell r="W110">
            <v>0</v>
          </cell>
          <cell r="X110">
            <v>0</v>
          </cell>
          <cell r="Y110">
            <v>0</v>
          </cell>
          <cell r="Z110">
            <v>0</v>
          </cell>
          <cell r="AA110">
            <v>0</v>
          </cell>
          <cell r="AB110">
            <v>0</v>
          </cell>
          <cell r="AC110">
            <v>0</v>
          </cell>
          <cell r="AD110">
            <v>0</v>
          </cell>
          <cell r="AE110">
            <v>0</v>
          </cell>
        </row>
        <row r="111">
          <cell r="A111">
            <v>1</v>
          </cell>
          <cell r="D111" t="str">
            <v>U</v>
          </cell>
          <cell r="E111" t="str">
            <v>U</v>
          </cell>
          <cell r="H111">
            <v>20</v>
          </cell>
          <cell r="I111">
            <v>1</v>
          </cell>
          <cell r="J111">
            <v>49</v>
          </cell>
          <cell r="K111">
            <v>502</v>
          </cell>
          <cell r="L111">
            <v>1</v>
          </cell>
          <cell r="O111">
            <v>3</v>
          </cell>
          <cell r="U111" t="str">
            <v>495021</v>
          </cell>
          <cell r="V111" t="str">
            <v xml:space="preserve">Institut National Recherche Appliquée </v>
          </cell>
          <cell r="W111">
            <v>0</v>
          </cell>
          <cell r="X111">
            <v>0</v>
          </cell>
          <cell r="Y111">
            <v>0</v>
          </cell>
          <cell r="Z111">
            <v>0</v>
          </cell>
          <cell r="AA111">
            <v>0</v>
          </cell>
          <cell r="AB111">
            <v>0</v>
          </cell>
          <cell r="AC111">
            <v>0</v>
          </cell>
          <cell r="AD111">
            <v>0</v>
          </cell>
          <cell r="AE111">
            <v>0</v>
          </cell>
        </row>
        <row r="112">
          <cell r="A112">
            <v>1</v>
          </cell>
          <cell r="D112" t="str">
            <v>495021</v>
          </cell>
          <cell r="E112" t="str">
            <v>495031</v>
          </cell>
          <cell r="H112">
            <v>20</v>
          </cell>
          <cell r="I112">
            <v>1</v>
          </cell>
          <cell r="J112">
            <v>49</v>
          </cell>
          <cell r="K112">
            <v>503</v>
          </cell>
          <cell r="L112">
            <v>1</v>
          </cell>
          <cell r="O112">
            <v>3</v>
          </cell>
          <cell r="U112" t="str">
            <v>495031</v>
          </cell>
          <cell r="V112" t="str">
            <v>Service National Alphabétisation</v>
          </cell>
          <cell r="W112">
            <v>4150</v>
          </cell>
          <cell r="X112">
            <v>4150</v>
          </cell>
          <cell r="Y112">
            <v>0</v>
          </cell>
          <cell r="Z112">
            <v>0</v>
          </cell>
          <cell r="AA112">
            <v>3190</v>
          </cell>
          <cell r="AB112">
            <v>4150</v>
          </cell>
          <cell r="AC112">
            <v>4150</v>
          </cell>
          <cell r="AD112">
            <v>0</v>
          </cell>
          <cell r="AE112">
            <v>0</v>
          </cell>
        </row>
        <row r="113">
          <cell r="A113">
            <v>1</v>
          </cell>
          <cell r="D113" t="str">
            <v>U</v>
          </cell>
          <cell r="E113" t="str">
            <v>U</v>
          </cell>
          <cell r="H113">
            <v>20</v>
          </cell>
          <cell r="I113">
            <v>1</v>
          </cell>
          <cell r="J113">
            <v>49</v>
          </cell>
          <cell r="K113">
            <v>504</v>
          </cell>
          <cell r="L113">
            <v>1</v>
          </cell>
          <cell r="O113">
            <v>3</v>
          </cell>
          <cell r="U113" t="str">
            <v>495041</v>
          </cell>
          <cell r="V113" t="str">
            <v>Service National Infrastuctures Equipements Scolaires</v>
          </cell>
          <cell r="W113">
            <v>0</v>
          </cell>
          <cell r="X113">
            <v>0</v>
          </cell>
          <cell r="Y113">
            <v>0</v>
          </cell>
          <cell r="Z113">
            <v>0</v>
          </cell>
          <cell r="AA113">
            <v>0</v>
          </cell>
          <cell r="AB113">
            <v>0</v>
          </cell>
          <cell r="AC113">
            <v>0</v>
          </cell>
          <cell r="AD113">
            <v>0</v>
          </cell>
          <cell r="AE113">
            <v>0</v>
          </cell>
        </row>
        <row r="114">
          <cell r="A114">
            <v>1</v>
          </cell>
          <cell r="D114" t="str">
            <v>495041</v>
          </cell>
          <cell r="E114" t="str">
            <v>495051</v>
          </cell>
          <cell r="H114">
            <v>20</v>
          </cell>
          <cell r="I114">
            <v>1</v>
          </cell>
          <cell r="J114">
            <v>49</v>
          </cell>
          <cell r="K114">
            <v>505</v>
          </cell>
          <cell r="L114">
            <v>1</v>
          </cell>
          <cell r="O114">
            <v>3</v>
          </cell>
          <cell r="U114" t="str">
            <v>495051</v>
          </cell>
          <cell r="V114" t="str">
            <v>Centre Informatique</v>
          </cell>
          <cell r="W114">
            <v>4150</v>
          </cell>
          <cell r="X114">
            <v>4150</v>
          </cell>
          <cell r="Y114">
            <v>0</v>
          </cell>
          <cell r="Z114">
            <v>0</v>
          </cell>
          <cell r="AA114">
            <v>3190</v>
          </cell>
          <cell r="AB114">
            <v>4150</v>
          </cell>
          <cell r="AC114">
            <v>4150</v>
          </cell>
          <cell r="AD114">
            <v>0</v>
          </cell>
          <cell r="AE114">
            <v>0</v>
          </cell>
        </row>
        <row r="115">
          <cell r="A115">
            <v>1</v>
          </cell>
          <cell r="D115" t="str">
            <v>U</v>
          </cell>
          <cell r="E115" t="str">
            <v>U</v>
          </cell>
          <cell r="H115">
            <v>20</v>
          </cell>
          <cell r="I115">
            <v>1</v>
          </cell>
          <cell r="J115">
            <v>49</v>
          </cell>
          <cell r="K115">
            <v>506</v>
          </cell>
          <cell r="L115">
            <v>1</v>
          </cell>
          <cell r="O115">
            <v>3</v>
          </cell>
          <cell r="U115" t="str">
            <v>495061</v>
          </cell>
          <cell r="V115" t="str">
            <v>Centre de Perfectionnement linguistique</v>
          </cell>
          <cell r="W115">
            <v>0</v>
          </cell>
          <cell r="X115">
            <v>0</v>
          </cell>
          <cell r="Y115">
            <v>0</v>
          </cell>
          <cell r="Z115">
            <v>0</v>
          </cell>
          <cell r="AA115">
            <v>0</v>
          </cell>
          <cell r="AB115">
            <v>0</v>
          </cell>
          <cell r="AC115">
            <v>0</v>
          </cell>
          <cell r="AD115">
            <v>0</v>
          </cell>
          <cell r="AE115">
            <v>0</v>
          </cell>
        </row>
        <row r="116">
          <cell r="A116">
            <v>1</v>
          </cell>
          <cell r="D116" t="str">
            <v>495061</v>
          </cell>
          <cell r="E116" t="str">
            <v>495071</v>
          </cell>
          <cell r="H116">
            <v>20</v>
          </cell>
          <cell r="I116">
            <v>1</v>
          </cell>
          <cell r="J116">
            <v>49</v>
          </cell>
          <cell r="K116">
            <v>507</v>
          </cell>
          <cell r="L116">
            <v>1</v>
          </cell>
          <cell r="O116">
            <v>3</v>
          </cell>
          <cell r="U116" t="str">
            <v>495071</v>
          </cell>
          <cell r="V116" t="str">
            <v>Relations Extérieures et Transport</v>
          </cell>
          <cell r="W116">
            <v>0</v>
          </cell>
          <cell r="X116">
            <v>0</v>
          </cell>
          <cell r="Y116">
            <v>0</v>
          </cell>
          <cell r="Z116">
            <v>0</v>
          </cell>
          <cell r="AA116">
            <v>0</v>
          </cell>
          <cell r="AB116">
            <v>0</v>
          </cell>
          <cell r="AC116">
            <v>0</v>
          </cell>
          <cell r="AD116">
            <v>0</v>
          </cell>
          <cell r="AE116">
            <v>0</v>
          </cell>
        </row>
        <row r="117">
          <cell r="A117">
            <v>1</v>
          </cell>
          <cell r="D117" t="str">
            <v>U</v>
          </cell>
          <cell r="E117" t="str">
            <v>U</v>
          </cell>
          <cell r="H117">
            <v>20</v>
          </cell>
          <cell r="I117">
            <v>1</v>
          </cell>
          <cell r="J117">
            <v>49</v>
          </cell>
          <cell r="K117">
            <v>508</v>
          </cell>
          <cell r="L117">
            <v>1</v>
          </cell>
          <cell r="O117">
            <v>3</v>
          </cell>
          <cell r="U117" t="str">
            <v>495081</v>
          </cell>
          <cell r="V117" t="str">
            <v>Service Statistique Planification scolaire</v>
          </cell>
          <cell r="W117">
            <v>0</v>
          </cell>
          <cell r="X117">
            <v>0</v>
          </cell>
          <cell r="Y117">
            <v>0</v>
          </cell>
          <cell r="Z117">
            <v>0</v>
          </cell>
          <cell r="AA117">
            <v>0</v>
          </cell>
          <cell r="AB117">
            <v>0</v>
          </cell>
          <cell r="AC117">
            <v>0</v>
          </cell>
          <cell r="AD117">
            <v>0</v>
          </cell>
          <cell r="AE117">
            <v>0</v>
          </cell>
        </row>
        <row r="118">
          <cell r="A118">
            <v>1</v>
          </cell>
          <cell r="D118" t="str">
            <v>495081</v>
          </cell>
          <cell r="E118" t="str">
            <v>495091</v>
          </cell>
          <cell r="H118">
            <v>20</v>
          </cell>
          <cell r="I118">
            <v>1</v>
          </cell>
          <cell r="J118">
            <v>49</v>
          </cell>
          <cell r="K118">
            <v>509</v>
          </cell>
          <cell r="L118">
            <v>1</v>
          </cell>
          <cell r="O118">
            <v>3</v>
          </cell>
          <cell r="U118" t="str">
            <v>495091</v>
          </cell>
          <cell r="V118" t="str">
            <v>SINDA</v>
          </cell>
          <cell r="W118">
            <v>0</v>
          </cell>
          <cell r="X118">
            <v>0</v>
          </cell>
          <cell r="Y118">
            <v>0</v>
          </cell>
          <cell r="Z118">
            <v>0</v>
          </cell>
          <cell r="AA118">
            <v>0</v>
          </cell>
          <cell r="AB118">
            <v>0</v>
          </cell>
          <cell r="AC118">
            <v>0</v>
          </cell>
          <cell r="AD118">
            <v>0</v>
          </cell>
          <cell r="AE118">
            <v>0</v>
          </cell>
        </row>
        <row r="119">
          <cell r="A119">
            <v>1</v>
          </cell>
          <cell r="D119" t="str">
            <v>U</v>
          </cell>
          <cell r="E119" t="str">
            <v>U</v>
          </cell>
          <cell r="H119">
            <v>20</v>
          </cell>
          <cell r="I119">
            <v>1</v>
          </cell>
          <cell r="J119">
            <v>49</v>
          </cell>
          <cell r="K119">
            <v>510</v>
          </cell>
          <cell r="L119">
            <v>1</v>
          </cell>
          <cell r="O119">
            <v>3</v>
          </cell>
          <cell r="U119" t="str">
            <v>495101</v>
          </cell>
          <cell r="V119" t="str">
            <v>Coordination PASE/ ST- PASE</v>
          </cell>
          <cell r="W119">
            <v>0</v>
          </cell>
          <cell r="X119">
            <v>0</v>
          </cell>
          <cell r="Y119">
            <v>0</v>
          </cell>
          <cell r="Z119">
            <v>0</v>
          </cell>
          <cell r="AA119">
            <v>0</v>
          </cell>
          <cell r="AB119">
            <v>0</v>
          </cell>
          <cell r="AC119">
            <v>0</v>
          </cell>
          <cell r="AD119">
            <v>0</v>
          </cell>
          <cell r="AE119">
            <v>0</v>
          </cell>
        </row>
        <row r="120">
          <cell r="A120">
            <v>1</v>
          </cell>
          <cell r="D120" t="str">
            <v>495101</v>
          </cell>
          <cell r="E120" t="str">
            <v>495111</v>
          </cell>
          <cell r="H120">
            <v>20</v>
          </cell>
          <cell r="I120">
            <v>1</v>
          </cell>
          <cell r="J120">
            <v>49</v>
          </cell>
          <cell r="K120">
            <v>511</v>
          </cell>
          <cell r="L120">
            <v>1</v>
          </cell>
          <cell r="O120">
            <v>3</v>
          </cell>
          <cell r="U120" t="str">
            <v>495111</v>
          </cell>
          <cell r="V120" t="str">
            <v>Cellule d'Audit</v>
          </cell>
          <cell r="W120">
            <v>4150</v>
          </cell>
          <cell r="X120">
            <v>4150</v>
          </cell>
          <cell r="Y120">
            <v>0</v>
          </cell>
          <cell r="Z120">
            <v>0</v>
          </cell>
          <cell r="AA120">
            <v>3190</v>
          </cell>
          <cell r="AB120">
            <v>4150</v>
          </cell>
          <cell r="AC120">
            <v>4150</v>
          </cell>
          <cell r="AD120">
            <v>0</v>
          </cell>
          <cell r="AE120">
            <v>0</v>
          </cell>
        </row>
        <row r="121">
          <cell r="A121">
            <v>1</v>
          </cell>
          <cell r="D121" t="str">
            <v>U</v>
          </cell>
          <cell r="E121" t="str">
            <v>U</v>
          </cell>
          <cell r="H121">
            <v>20</v>
          </cell>
          <cell r="I121">
            <v>1</v>
          </cell>
          <cell r="J121">
            <v>49</v>
          </cell>
          <cell r="K121">
            <v>512</v>
          </cell>
          <cell r="L121">
            <v>1</v>
          </cell>
          <cell r="O121">
            <v>3</v>
          </cell>
          <cell r="U121" t="str">
            <v>495121</v>
          </cell>
          <cell r="V121" t="str">
            <v>Service Evaluation</v>
          </cell>
          <cell r="W121">
            <v>0</v>
          </cell>
          <cell r="X121">
            <v>0</v>
          </cell>
          <cell r="Y121">
            <v>0</v>
          </cell>
          <cell r="Z121">
            <v>0</v>
          </cell>
          <cell r="AA121">
            <v>0</v>
          </cell>
          <cell r="AB121">
            <v>0</v>
          </cell>
          <cell r="AC121">
            <v>0</v>
          </cell>
          <cell r="AD121">
            <v>0</v>
          </cell>
          <cell r="AE121">
            <v>0</v>
          </cell>
        </row>
        <row r="122">
          <cell r="A122">
            <v>1</v>
          </cell>
          <cell r="D122" t="str">
            <v>495121</v>
          </cell>
          <cell r="E122" t="str">
            <v>495131</v>
          </cell>
          <cell r="H122">
            <v>20</v>
          </cell>
          <cell r="I122">
            <v>1</v>
          </cell>
          <cell r="J122">
            <v>49</v>
          </cell>
          <cell r="K122">
            <v>513</v>
          </cell>
          <cell r="L122">
            <v>1</v>
          </cell>
          <cell r="O122">
            <v>3</v>
          </cell>
          <cell r="U122" t="str">
            <v>495131</v>
          </cell>
          <cell r="V122" t="str">
            <v>Service Examen Contrôle Scolaire</v>
          </cell>
          <cell r="W122">
            <v>0</v>
          </cell>
          <cell r="X122">
            <v>0</v>
          </cell>
          <cell r="Y122">
            <v>0</v>
          </cell>
          <cell r="Z122">
            <v>0</v>
          </cell>
          <cell r="AA122">
            <v>0</v>
          </cell>
          <cell r="AB122">
            <v>0</v>
          </cell>
          <cell r="AC122">
            <v>0</v>
          </cell>
          <cell r="AD122">
            <v>0</v>
          </cell>
          <cell r="AE122">
            <v>0</v>
          </cell>
        </row>
        <row r="123">
          <cell r="A123">
            <v>1</v>
          </cell>
          <cell r="D123" t="str">
            <v>U</v>
          </cell>
          <cell r="E123" t="str">
            <v>U</v>
          </cell>
          <cell r="H123">
            <v>20</v>
          </cell>
          <cell r="I123">
            <v>1</v>
          </cell>
          <cell r="J123">
            <v>49</v>
          </cell>
          <cell r="K123">
            <v>514</v>
          </cell>
          <cell r="L123">
            <v>1</v>
          </cell>
          <cell r="O123">
            <v>3</v>
          </cell>
          <cell r="U123" t="str">
            <v>495141</v>
          </cell>
          <cell r="V123" t="str">
            <v xml:space="preserve">Imprimerie de l'Education  </v>
          </cell>
          <cell r="W123">
            <v>0</v>
          </cell>
          <cell r="X123">
            <v>0</v>
          </cell>
          <cell r="Y123">
            <v>0</v>
          </cell>
          <cell r="Z123">
            <v>0</v>
          </cell>
          <cell r="AA123">
            <v>0</v>
          </cell>
          <cell r="AB123">
            <v>0</v>
          </cell>
          <cell r="AC123">
            <v>0</v>
          </cell>
          <cell r="AD123">
            <v>0</v>
          </cell>
          <cell r="AE123">
            <v>0</v>
          </cell>
        </row>
        <row r="124">
          <cell r="A124">
            <v>1</v>
          </cell>
          <cell r="D124" t="str">
            <v>495141</v>
          </cell>
          <cell r="E124" t="str">
            <v>495151</v>
          </cell>
          <cell r="H124">
            <v>20</v>
          </cell>
          <cell r="I124">
            <v>1</v>
          </cell>
          <cell r="J124">
            <v>49</v>
          </cell>
          <cell r="K124">
            <v>515</v>
          </cell>
          <cell r="L124">
            <v>1</v>
          </cell>
          <cell r="O124">
            <v>3</v>
          </cell>
          <cell r="U124" t="str">
            <v>495151</v>
          </cell>
          <cell r="V124" t="str">
            <v>Comité d'Equité  CE / NFQE</v>
          </cell>
          <cell r="W124">
            <v>0</v>
          </cell>
          <cell r="X124">
            <v>0</v>
          </cell>
          <cell r="Y124">
            <v>0</v>
          </cell>
          <cell r="Z124">
            <v>0</v>
          </cell>
          <cell r="AA124">
            <v>0</v>
          </cell>
          <cell r="AB124">
            <v>0</v>
          </cell>
          <cell r="AC124">
            <v>0</v>
          </cell>
          <cell r="AD124">
            <v>0</v>
          </cell>
          <cell r="AE124">
            <v>0</v>
          </cell>
        </row>
        <row r="125">
          <cell r="A125">
            <v>1</v>
          </cell>
          <cell r="D125" t="str">
            <v>U</v>
          </cell>
          <cell r="E125" t="str">
            <v>U</v>
          </cell>
          <cell r="H125">
            <v>20</v>
          </cell>
          <cell r="I125">
            <v>1</v>
          </cell>
          <cell r="J125">
            <v>49</v>
          </cell>
          <cell r="K125">
            <v>516</v>
          </cell>
          <cell r="L125">
            <v>1</v>
          </cell>
          <cell r="O125">
            <v>3</v>
          </cell>
          <cell r="U125" t="str">
            <v>495161</v>
          </cell>
          <cell r="V125" t="str">
            <v>ISESCO</v>
          </cell>
          <cell r="W125">
            <v>0</v>
          </cell>
          <cell r="X125">
            <v>0</v>
          </cell>
          <cell r="Y125">
            <v>0</v>
          </cell>
          <cell r="Z125">
            <v>0</v>
          </cell>
          <cell r="AA125">
            <v>0</v>
          </cell>
          <cell r="AB125">
            <v>0</v>
          </cell>
          <cell r="AC125">
            <v>0</v>
          </cell>
          <cell r="AD125">
            <v>0</v>
          </cell>
          <cell r="AE125">
            <v>0</v>
          </cell>
        </row>
        <row r="126">
          <cell r="A126">
            <v>1</v>
          </cell>
          <cell r="D126" t="str">
            <v>495161</v>
          </cell>
          <cell r="E126" t="str">
            <v>495181</v>
          </cell>
          <cell r="H126">
            <v>20</v>
          </cell>
          <cell r="I126">
            <v>1</v>
          </cell>
          <cell r="J126">
            <v>49</v>
          </cell>
          <cell r="K126">
            <v>518</v>
          </cell>
          <cell r="L126">
            <v>1</v>
          </cell>
          <cell r="O126">
            <v>3</v>
          </cell>
          <cell r="U126" t="str">
            <v>495181</v>
          </cell>
          <cell r="V126" t="str">
            <v>Service  Coopération</v>
          </cell>
          <cell r="W126">
            <v>0</v>
          </cell>
          <cell r="X126">
            <v>0</v>
          </cell>
          <cell r="Y126">
            <v>0</v>
          </cell>
          <cell r="Z126">
            <v>0</v>
          </cell>
          <cell r="AA126">
            <v>0</v>
          </cell>
          <cell r="AB126">
            <v>0</v>
          </cell>
          <cell r="AC126">
            <v>0</v>
          </cell>
          <cell r="AD126">
            <v>0</v>
          </cell>
          <cell r="AE126">
            <v>0</v>
          </cell>
        </row>
        <row r="127">
          <cell r="A127">
            <v>1</v>
          </cell>
          <cell r="D127" t="str">
            <v>U</v>
          </cell>
          <cell r="E127" t="str">
            <v>U</v>
          </cell>
          <cell r="H127">
            <v>20</v>
          </cell>
          <cell r="I127">
            <v>1</v>
          </cell>
          <cell r="J127">
            <v>49</v>
          </cell>
          <cell r="K127">
            <v>519</v>
          </cell>
          <cell r="L127">
            <v>1</v>
          </cell>
          <cell r="O127">
            <v>3</v>
          </cell>
          <cell r="U127" t="str">
            <v>495191</v>
          </cell>
          <cell r="V127" t="str">
            <v xml:space="preserve">Bureau Africain des services de l'Education </v>
          </cell>
          <cell r="W127">
            <v>0</v>
          </cell>
          <cell r="X127">
            <v>0</v>
          </cell>
          <cell r="Y127">
            <v>0</v>
          </cell>
          <cell r="Z127">
            <v>0</v>
          </cell>
          <cell r="AA127">
            <v>0</v>
          </cell>
          <cell r="AB127">
            <v>0</v>
          </cell>
          <cell r="AC127">
            <v>0</v>
          </cell>
          <cell r="AD127">
            <v>0</v>
          </cell>
          <cell r="AE127">
            <v>0</v>
          </cell>
        </row>
        <row r="128">
          <cell r="A128">
            <v>1</v>
          </cell>
          <cell r="D128" t="str">
            <v>495191</v>
          </cell>
          <cell r="E128" t="str">
            <v>495201</v>
          </cell>
          <cell r="H128">
            <v>20</v>
          </cell>
          <cell r="I128">
            <v>1</v>
          </cell>
          <cell r="J128">
            <v>49</v>
          </cell>
          <cell r="K128">
            <v>520</v>
          </cell>
          <cell r="L128">
            <v>1</v>
          </cell>
          <cell r="O128">
            <v>3</v>
          </cell>
          <cell r="U128" t="str">
            <v>495201</v>
          </cell>
          <cell r="V128" t="str">
            <v>Cellule CDMT</v>
          </cell>
          <cell r="W128">
            <v>4150</v>
          </cell>
          <cell r="X128">
            <v>48500</v>
          </cell>
          <cell r="Y128">
            <v>0</v>
          </cell>
          <cell r="Z128">
            <v>0</v>
          </cell>
          <cell r="AA128">
            <v>3190</v>
          </cell>
          <cell r="AB128">
            <v>4150</v>
          </cell>
          <cell r="AC128">
            <v>48500</v>
          </cell>
          <cell r="AD128">
            <v>44350</v>
          </cell>
          <cell r="AE128">
            <v>0</v>
          </cell>
        </row>
        <row r="129">
          <cell r="A129">
            <v>1</v>
          </cell>
          <cell r="D129" t="str">
            <v>U</v>
          </cell>
          <cell r="E129" t="str">
            <v>U</v>
          </cell>
          <cell r="H129">
            <v>20</v>
          </cell>
          <cell r="I129">
            <v>1</v>
          </cell>
          <cell r="J129">
            <v>49</v>
          </cell>
          <cell r="K129">
            <v>521</v>
          </cell>
          <cell r="L129">
            <v>1</v>
          </cell>
          <cell r="O129">
            <v>3</v>
          </cell>
          <cell r="U129" t="str">
            <v>495211</v>
          </cell>
          <cell r="V129" t="str">
            <v>Serv.nat. Enseignement à distance</v>
          </cell>
          <cell r="W129">
            <v>0</v>
          </cell>
          <cell r="X129">
            <v>0</v>
          </cell>
          <cell r="Y129">
            <v>0</v>
          </cell>
          <cell r="Z129">
            <v>0</v>
          </cell>
          <cell r="AA129">
            <v>0</v>
          </cell>
          <cell r="AB129">
            <v>0</v>
          </cell>
          <cell r="AC129">
            <v>0</v>
          </cell>
          <cell r="AD129">
            <v>0</v>
          </cell>
          <cell r="AE129">
            <v>0</v>
          </cell>
        </row>
        <row r="130">
          <cell r="A130">
            <v>1</v>
          </cell>
          <cell r="D130" t="str">
            <v>495211</v>
          </cell>
          <cell r="E130" t="str">
            <v>495221</v>
          </cell>
          <cell r="H130">
            <v>20</v>
          </cell>
          <cell r="I130">
            <v>1</v>
          </cell>
          <cell r="J130">
            <v>49</v>
          </cell>
          <cell r="K130">
            <v>522</v>
          </cell>
          <cell r="L130">
            <v>1</v>
          </cell>
          <cell r="O130">
            <v>3</v>
          </cell>
          <cell r="U130" t="str">
            <v>495221</v>
          </cell>
          <cell r="V130" t="str">
            <v>Office des sports universitaires &amp; scolaires</v>
          </cell>
          <cell r="W130">
            <v>0</v>
          </cell>
          <cell r="X130">
            <v>0</v>
          </cell>
          <cell r="Y130">
            <v>0</v>
          </cell>
          <cell r="Z130">
            <v>0</v>
          </cell>
          <cell r="AA130">
            <v>0</v>
          </cell>
          <cell r="AB130">
            <v>0</v>
          </cell>
          <cell r="AC130">
            <v>0</v>
          </cell>
          <cell r="AD130">
            <v>0</v>
          </cell>
          <cell r="AE130">
            <v>0</v>
          </cell>
        </row>
        <row r="131">
          <cell r="A131">
            <v>1</v>
          </cell>
          <cell r="C131">
            <v>0</v>
          </cell>
          <cell r="D131" t="str">
            <v>U</v>
          </cell>
          <cell r="E131" t="str">
            <v>U</v>
          </cell>
          <cell r="H131">
            <v>20</v>
          </cell>
          <cell r="I131">
            <v>1</v>
          </cell>
          <cell r="J131">
            <v>49</v>
          </cell>
          <cell r="K131">
            <v>900</v>
          </cell>
          <cell r="L131">
            <v>1</v>
          </cell>
          <cell r="O131">
            <v>3</v>
          </cell>
          <cell r="U131" t="str">
            <v>499001</v>
          </cell>
          <cell r="V131" t="str">
            <v>Autres services centraux Ens PréU</v>
          </cell>
          <cell r="W131">
            <v>2289190</v>
          </cell>
          <cell r="X131">
            <v>8772831.9699999988</v>
          </cell>
          <cell r="Y131">
            <v>0</v>
          </cell>
          <cell r="Z131">
            <v>1174751</v>
          </cell>
          <cell r="AA131">
            <v>1760900</v>
          </cell>
          <cell r="AB131">
            <v>2289190</v>
          </cell>
          <cell r="AC131">
            <v>8772831.9699999988</v>
          </cell>
          <cell r="AD131">
            <v>6483641.9699999997</v>
          </cell>
          <cell r="AE131">
            <v>0</v>
          </cell>
        </row>
        <row r="132">
          <cell r="A132">
            <v>1</v>
          </cell>
          <cell r="D132" t="str">
            <v>499001</v>
          </cell>
          <cell r="E132">
            <v>0</v>
          </cell>
          <cell r="H132">
            <v>20</v>
          </cell>
          <cell r="I132">
            <v>1</v>
          </cell>
          <cell r="L132">
            <v>2</v>
          </cell>
          <cell r="O132">
            <v>3</v>
          </cell>
          <cell r="V132" t="str">
            <v>Conakry Services déconcentrés</v>
          </cell>
          <cell r="Z132">
            <v>3256576</v>
          </cell>
          <cell r="AA132">
            <v>4493630</v>
          </cell>
          <cell r="AB132">
            <v>6360470</v>
          </cell>
          <cell r="AC132">
            <v>27360854</v>
          </cell>
          <cell r="AD132">
            <v>21000384</v>
          </cell>
          <cell r="AE132">
            <v>0</v>
          </cell>
        </row>
        <row r="133">
          <cell r="A133">
            <v>1</v>
          </cell>
          <cell r="D133" t="str">
            <v>U</v>
          </cell>
          <cell r="E133" t="str">
            <v>U</v>
          </cell>
          <cell r="H133">
            <v>20</v>
          </cell>
          <cell r="I133">
            <v>1</v>
          </cell>
          <cell r="J133">
            <v>42</v>
          </cell>
          <cell r="K133" t="str">
            <v>000</v>
          </cell>
          <cell r="L133">
            <v>2</v>
          </cell>
          <cell r="O133">
            <v>3</v>
          </cell>
          <cell r="U133" t="str">
            <v>420002</v>
          </cell>
          <cell r="V133" t="str">
            <v>PRIMAIRE SERVICES DECONCENTRES CONAKRY</v>
          </cell>
          <cell r="W133">
            <v>3027230</v>
          </cell>
          <cell r="X133">
            <v>10682999</v>
          </cell>
          <cell r="Y133">
            <v>0</v>
          </cell>
          <cell r="Z133">
            <v>1376062</v>
          </cell>
          <cell r="AA133">
            <v>2138950</v>
          </cell>
          <cell r="AB133">
            <v>3027230</v>
          </cell>
          <cell r="AC133">
            <v>10682999</v>
          </cell>
          <cell r="AD133">
            <v>7655769</v>
          </cell>
          <cell r="AE133">
            <v>0</v>
          </cell>
        </row>
        <row r="134">
          <cell r="A134">
            <v>1</v>
          </cell>
          <cell r="D134" t="str">
            <v>420002</v>
          </cell>
          <cell r="E134" t="str">
            <v>430002</v>
          </cell>
          <cell r="H134">
            <v>20</v>
          </cell>
          <cell r="I134">
            <v>1</v>
          </cell>
          <cell r="J134">
            <v>43</v>
          </cell>
          <cell r="K134" t="str">
            <v>000</v>
          </cell>
          <cell r="L134">
            <v>2</v>
          </cell>
          <cell r="O134">
            <v>3</v>
          </cell>
          <cell r="U134" t="str">
            <v>430002</v>
          </cell>
          <cell r="V134" t="str">
            <v>SECONDAIRE SERVICES DECONCENTRES CONAKRY</v>
          </cell>
          <cell r="W134">
            <v>1686530</v>
          </cell>
          <cell r="X134">
            <v>9211145</v>
          </cell>
          <cell r="Y134">
            <v>0</v>
          </cell>
          <cell r="Z134">
            <v>1026008</v>
          </cell>
          <cell r="AA134">
            <v>1088000</v>
          </cell>
          <cell r="AB134">
            <v>1686530</v>
          </cell>
          <cell r="AC134">
            <v>9211145</v>
          </cell>
          <cell r="AD134">
            <v>7524615</v>
          </cell>
          <cell r="AE134">
            <v>0</v>
          </cell>
        </row>
        <row r="135">
          <cell r="A135">
            <v>1</v>
          </cell>
          <cell r="D135" t="str">
            <v>U</v>
          </cell>
          <cell r="E135" t="str">
            <v>U</v>
          </cell>
          <cell r="H135">
            <v>20</v>
          </cell>
          <cell r="I135">
            <v>1</v>
          </cell>
          <cell r="J135">
            <v>44</v>
          </cell>
          <cell r="K135" t="str">
            <v>000</v>
          </cell>
          <cell r="L135">
            <v>2</v>
          </cell>
          <cell r="O135">
            <v>3</v>
          </cell>
          <cell r="U135" t="str">
            <v>440002</v>
          </cell>
          <cell r="V135" t="str">
            <v>Ens.services déconcentrés Conakry Ens tech</v>
          </cell>
          <cell r="W135">
            <v>1597280</v>
          </cell>
          <cell r="X135">
            <v>7347280</v>
          </cell>
          <cell r="Y135">
            <v>0</v>
          </cell>
          <cell r="Z135">
            <v>814237</v>
          </cell>
          <cell r="AA135">
            <v>1228660</v>
          </cell>
          <cell r="AB135">
            <v>1597280</v>
          </cell>
          <cell r="AC135">
            <v>7347280</v>
          </cell>
          <cell r="AD135">
            <v>5750000</v>
          </cell>
          <cell r="AE135">
            <v>0</v>
          </cell>
        </row>
        <row r="136">
          <cell r="A136">
            <v>1</v>
          </cell>
          <cell r="D136" t="str">
            <v>440002</v>
          </cell>
          <cell r="E136" t="str">
            <v>443002</v>
          </cell>
          <cell r="H136">
            <v>20</v>
          </cell>
          <cell r="I136">
            <v>1</v>
          </cell>
          <cell r="J136">
            <v>44</v>
          </cell>
          <cell r="K136">
            <v>300</v>
          </cell>
          <cell r="L136">
            <v>2</v>
          </cell>
          <cell r="O136">
            <v>3</v>
          </cell>
          <cell r="U136" t="str">
            <v>443002</v>
          </cell>
          <cell r="V136" t="str">
            <v>Inspect région. Ens tech</v>
          </cell>
          <cell r="W136">
            <v>0</v>
          </cell>
          <cell r="X136">
            <v>0</v>
          </cell>
          <cell r="Y136">
            <v>0</v>
          </cell>
          <cell r="Z136">
            <v>5640</v>
          </cell>
          <cell r="AA136">
            <v>0</v>
          </cell>
          <cell r="AB136">
            <v>0</v>
          </cell>
          <cell r="AC136">
            <v>0</v>
          </cell>
          <cell r="AD136">
            <v>0</v>
          </cell>
          <cell r="AE136">
            <v>0</v>
          </cell>
        </row>
        <row r="137">
          <cell r="A137">
            <v>1</v>
          </cell>
          <cell r="D137" t="str">
            <v>U</v>
          </cell>
          <cell r="E137" t="str">
            <v>U</v>
          </cell>
          <cell r="H137">
            <v>20</v>
          </cell>
          <cell r="I137">
            <v>1</v>
          </cell>
          <cell r="J137">
            <v>49</v>
          </cell>
          <cell r="K137" t="str">
            <v>000</v>
          </cell>
          <cell r="L137">
            <v>2</v>
          </cell>
          <cell r="O137">
            <v>3</v>
          </cell>
          <cell r="U137" t="str">
            <v>490002</v>
          </cell>
          <cell r="V137" t="str">
            <v>SERVICES ADMINISTRATIFS DECONCENTRES CONAKRY</v>
          </cell>
          <cell r="W137">
            <v>49430</v>
          </cell>
          <cell r="X137">
            <v>119430</v>
          </cell>
          <cell r="Y137">
            <v>0</v>
          </cell>
          <cell r="Z137">
            <v>34629</v>
          </cell>
          <cell r="AA137">
            <v>38020</v>
          </cell>
          <cell r="AB137">
            <v>49430</v>
          </cell>
          <cell r="AC137">
            <v>119430</v>
          </cell>
          <cell r="AD137">
            <v>70000</v>
          </cell>
          <cell r="AE137">
            <v>0</v>
          </cell>
        </row>
        <row r="138">
          <cell r="A138">
            <v>1</v>
          </cell>
          <cell r="D138" t="str">
            <v>490002</v>
          </cell>
          <cell r="E138">
            <v>0</v>
          </cell>
          <cell r="H138">
            <v>20</v>
          </cell>
          <cell r="I138">
            <v>1</v>
          </cell>
          <cell r="L138">
            <v>3</v>
          </cell>
          <cell r="O138">
            <v>3</v>
          </cell>
          <cell r="V138" t="str">
            <v>Intérieur Services déconcentrés</v>
          </cell>
          <cell r="Z138">
            <v>16369398</v>
          </cell>
          <cell r="AA138">
            <v>14047790</v>
          </cell>
          <cell r="AB138">
            <v>20436430</v>
          </cell>
          <cell r="AC138">
            <v>92424506</v>
          </cell>
          <cell r="AD138">
            <v>71988076</v>
          </cell>
          <cell r="AE138">
            <v>0</v>
          </cell>
        </row>
        <row r="139">
          <cell r="A139">
            <v>1</v>
          </cell>
          <cell r="D139" t="str">
            <v>U</v>
          </cell>
          <cell r="E139" t="str">
            <v>U</v>
          </cell>
          <cell r="H139">
            <v>20</v>
          </cell>
          <cell r="I139">
            <v>1</v>
          </cell>
          <cell r="J139">
            <v>42</v>
          </cell>
          <cell r="K139" t="str">
            <v>000</v>
          </cell>
          <cell r="L139">
            <v>3</v>
          </cell>
          <cell r="O139">
            <v>3</v>
          </cell>
          <cell r="U139" t="str">
            <v>420003</v>
          </cell>
          <cell r="V139" t="str">
            <v>PRIMAIRE SERVICES DECONCENTRES INTERIEUR</v>
          </cell>
          <cell r="W139">
            <v>11568590</v>
          </cell>
          <cell r="X139">
            <v>57676243</v>
          </cell>
          <cell r="Y139">
            <v>0</v>
          </cell>
          <cell r="Z139">
            <v>8609524</v>
          </cell>
          <cell r="AA139">
            <v>7662720</v>
          </cell>
          <cell r="AB139">
            <v>11568590</v>
          </cell>
          <cell r="AC139">
            <v>57676243</v>
          </cell>
          <cell r="AD139">
            <v>46107653</v>
          </cell>
          <cell r="AE139">
            <v>0</v>
          </cell>
        </row>
        <row r="140">
          <cell r="A140">
            <v>1</v>
          </cell>
          <cell r="D140" t="str">
            <v>420003</v>
          </cell>
          <cell r="E140" t="str">
            <v>430003</v>
          </cell>
          <cell r="H140">
            <v>20</v>
          </cell>
          <cell r="I140">
            <v>1</v>
          </cell>
          <cell r="J140">
            <v>43</v>
          </cell>
          <cell r="K140" t="str">
            <v>000</v>
          </cell>
          <cell r="L140">
            <v>3</v>
          </cell>
          <cell r="O140">
            <v>3</v>
          </cell>
          <cell r="U140" t="str">
            <v>430003</v>
          </cell>
          <cell r="V140" t="str">
            <v>SECONDAIRE SERVICES DECONCENTRES INTERIEUR</v>
          </cell>
          <cell r="W140">
            <v>3369550</v>
          </cell>
          <cell r="X140">
            <v>20569973.000000004</v>
          </cell>
          <cell r="Y140">
            <v>0</v>
          </cell>
          <cell r="Z140">
            <v>2066566</v>
          </cell>
          <cell r="AA140">
            <v>2155630</v>
          </cell>
          <cell r="AB140">
            <v>3369550</v>
          </cell>
          <cell r="AC140">
            <v>20569973</v>
          </cell>
          <cell r="AD140">
            <v>17200423</v>
          </cell>
          <cell r="AE140">
            <v>0</v>
          </cell>
        </row>
        <row r="141">
          <cell r="A141">
            <v>1</v>
          </cell>
          <cell r="D141" t="str">
            <v>U</v>
          </cell>
          <cell r="E141" t="str">
            <v>U</v>
          </cell>
          <cell r="H141">
            <v>20</v>
          </cell>
          <cell r="I141">
            <v>1</v>
          </cell>
          <cell r="J141">
            <v>44</v>
          </cell>
          <cell r="K141" t="str">
            <v>000</v>
          </cell>
          <cell r="L141">
            <v>3</v>
          </cell>
          <cell r="O141">
            <v>3</v>
          </cell>
          <cell r="U141" t="str">
            <v>440003</v>
          </cell>
          <cell r="V141" t="str">
            <v>Ens.services déconcentrés Intérieur Ens tech</v>
          </cell>
          <cell r="W141">
            <v>3161910</v>
          </cell>
          <cell r="X141">
            <v>11841910</v>
          </cell>
          <cell r="Y141">
            <v>0</v>
          </cell>
          <cell r="Z141">
            <v>3122131</v>
          </cell>
          <cell r="AA141">
            <v>2432220</v>
          </cell>
          <cell r="AB141">
            <v>3161910</v>
          </cell>
          <cell r="AC141">
            <v>11841910</v>
          </cell>
          <cell r="AD141">
            <v>8680000</v>
          </cell>
          <cell r="AE141">
            <v>0</v>
          </cell>
        </row>
        <row r="142">
          <cell r="A142">
            <v>1</v>
          </cell>
          <cell r="D142" t="str">
            <v>440003</v>
          </cell>
          <cell r="E142" t="str">
            <v>442343</v>
          </cell>
          <cell r="H142">
            <v>20</v>
          </cell>
          <cell r="I142">
            <v>1</v>
          </cell>
          <cell r="J142">
            <v>44</v>
          </cell>
          <cell r="K142">
            <v>234</v>
          </cell>
          <cell r="L142">
            <v>3</v>
          </cell>
          <cell r="O142">
            <v>3</v>
          </cell>
          <cell r="U142" t="str">
            <v>442343</v>
          </cell>
          <cell r="V142" t="str">
            <v>ENATEF Contrib coop helvétique</v>
          </cell>
          <cell r="W142">
            <v>869800</v>
          </cell>
          <cell r="X142">
            <v>869800</v>
          </cell>
          <cell r="Y142">
            <v>0</v>
          </cell>
          <cell r="Z142">
            <v>1023415</v>
          </cell>
          <cell r="AA142">
            <v>669080</v>
          </cell>
          <cell r="AB142">
            <v>869800</v>
          </cell>
          <cell r="AC142">
            <v>869800</v>
          </cell>
          <cell r="AD142">
            <v>0</v>
          </cell>
          <cell r="AE142">
            <v>0</v>
          </cell>
        </row>
        <row r="143">
          <cell r="A143">
            <v>1</v>
          </cell>
          <cell r="D143" t="str">
            <v>U</v>
          </cell>
          <cell r="E143" t="str">
            <v>U</v>
          </cell>
          <cell r="H143">
            <v>20</v>
          </cell>
          <cell r="I143">
            <v>1</v>
          </cell>
          <cell r="J143">
            <v>49</v>
          </cell>
          <cell r="K143" t="str">
            <v>000</v>
          </cell>
          <cell r="L143">
            <v>3</v>
          </cell>
          <cell r="O143">
            <v>3</v>
          </cell>
          <cell r="U143" t="str">
            <v>490003</v>
          </cell>
          <cell r="V143" t="str">
            <v>SERVICES ADMINISTRATIFS DECONCENTRES INTERIEUR</v>
          </cell>
          <cell r="W143">
            <v>1466580</v>
          </cell>
          <cell r="X143">
            <v>1466580</v>
          </cell>
          <cell r="Y143">
            <v>0</v>
          </cell>
          <cell r="Z143">
            <v>1547762</v>
          </cell>
          <cell r="AA143">
            <v>1128140</v>
          </cell>
          <cell r="AB143">
            <v>1466580</v>
          </cell>
          <cell r="AC143">
            <v>1466580</v>
          </cell>
          <cell r="AD143">
            <v>0</v>
          </cell>
          <cell r="AE143">
            <v>0</v>
          </cell>
        </row>
        <row r="144">
          <cell r="A144">
            <v>1</v>
          </cell>
          <cell r="D144" t="str">
            <v>490003</v>
          </cell>
          <cell r="E144">
            <v>0</v>
          </cell>
          <cell r="H144">
            <v>20</v>
          </cell>
          <cell r="I144">
            <v>1</v>
          </cell>
          <cell r="L144">
            <v>9</v>
          </cell>
          <cell r="O144">
            <v>3</v>
          </cell>
          <cell r="V144" t="str">
            <v>Ensemble Non ventilé</v>
          </cell>
          <cell r="Z144">
            <v>485978</v>
          </cell>
          <cell r="AA144">
            <v>6193187.6979999999</v>
          </cell>
          <cell r="AB144">
            <v>8051150</v>
          </cell>
          <cell r="AC144">
            <v>6984640</v>
          </cell>
          <cell r="AD144">
            <v>-1066510</v>
          </cell>
          <cell r="AE144">
            <v>0</v>
          </cell>
        </row>
        <row r="145">
          <cell r="A145">
            <v>1</v>
          </cell>
          <cell r="D145" t="str">
            <v>U</v>
          </cell>
          <cell r="E145" t="str">
            <v>U</v>
          </cell>
          <cell r="H145">
            <v>20</v>
          </cell>
          <cell r="I145">
            <v>1</v>
          </cell>
          <cell r="J145">
            <v>42</v>
          </cell>
          <cell r="K145" t="str">
            <v>000</v>
          </cell>
          <cell r="L145">
            <v>9</v>
          </cell>
          <cell r="O145">
            <v>3</v>
          </cell>
          <cell r="U145" t="str">
            <v>420009</v>
          </cell>
          <cell r="V145" t="str">
            <v>PRIMAIRE NON VENTILE</v>
          </cell>
          <cell r="W145">
            <v>0</v>
          </cell>
          <cell r="X145">
            <v>0</v>
          </cell>
          <cell r="Y145">
            <v>0</v>
          </cell>
          <cell r="Z145">
            <v>0</v>
          </cell>
          <cell r="AA145">
            <v>0</v>
          </cell>
          <cell r="AB145">
            <v>0</v>
          </cell>
          <cell r="AC145">
            <v>0</v>
          </cell>
          <cell r="AD145">
            <v>0</v>
          </cell>
          <cell r="AE145">
            <v>0</v>
          </cell>
        </row>
        <row r="146">
          <cell r="A146">
            <v>1</v>
          </cell>
          <cell r="D146" t="str">
            <v>420009</v>
          </cell>
          <cell r="E146" t="str">
            <v>430009</v>
          </cell>
          <cell r="H146">
            <v>20</v>
          </cell>
          <cell r="I146">
            <v>1</v>
          </cell>
          <cell r="J146">
            <v>43</v>
          </cell>
          <cell r="K146" t="str">
            <v>000</v>
          </cell>
          <cell r="L146">
            <v>9</v>
          </cell>
          <cell r="O146">
            <v>3</v>
          </cell>
          <cell r="U146" t="str">
            <v>430009</v>
          </cell>
          <cell r="V146" t="str">
            <v>SECONDAIRE NON VENTILE</v>
          </cell>
          <cell r="W146">
            <v>0</v>
          </cell>
          <cell r="X146">
            <v>0</v>
          </cell>
          <cell r="Y146">
            <v>0</v>
          </cell>
          <cell r="Z146">
            <v>0</v>
          </cell>
          <cell r="AA146">
            <v>0</v>
          </cell>
          <cell r="AB146">
            <v>0</v>
          </cell>
          <cell r="AC146">
            <v>0</v>
          </cell>
          <cell r="AD146">
            <v>0</v>
          </cell>
          <cell r="AE146">
            <v>0</v>
          </cell>
        </row>
        <row r="147">
          <cell r="A147">
            <v>1</v>
          </cell>
          <cell r="D147" t="str">
            <v>U</v>
          </cell>
          <cell r="E147" t="str">
            <v>U</v>
          </cell>
          <cell r="H147">
            <v>20</v>
          </cell>
          <cell r="I147">
            <v>1</v>
          </cell>
          <cell r="J147">
            <v>44</v>
          </cell>
          <cell r="K147" t="str">
            <v>000</v>
          </cell>
          <cell r="L147">
            <v>9</v>
          </cell>
          <cell r="O147">
            <v>3</v>
          </cell>
          <cell r="U147" t="str">
            <v>440009</v>
          </cell>
          <cell r="V147" t="str">
            <v>Ens.services NV Ens tech</v>
          </cell>
          <cell r="W147">
            <v>166270</v>
          </cell>
          <cell r="X147">
            <v>166270</v>
          </cell>
          <cell r="Y147">
            <v>0</v>
          </cell>
          <cell r="Z147">
            <v>0</v>
          </cell>
          <cell r="AA147">
            <v>127900</v>
          </cell>
          <cell r="AB147">
            <v>166270</v>
          </cell>
          <cell r="AC147">
            <v>166270</v>
          </cell>
          <cell r="AD147">
            <v>0</v>
          </cell>
          <cell r="AE147">
            <v>0</v>
          </cell>
        </row>
        <row r="148">
          <cell r="A148">
            <v>1</v>
          </cell>
          <cell r="B148" t="str">
            <v>20</v>
          </cell>
          <cell r="C148">
            <v>46000900600</v>
          </cell>
          <cell r="D148" t="str">
            <v>440009</v>
          </cell>
          <cell r="E148" t="str">
            <v>460009</v>
          </cell>
          <cell r="H148">
            <v>20</v>
          </cell>
          <cell r="I148">
            <v>1</v>
          </cell>
          <cell r="J148">
            <v>46</v>
          </cell>
          <cell r="K148" t="str">
            <v>000</v>
          </cell>
          <cell r="L148">
            <v>9</v>
          </cell>
          <cell r="M148" t="str">
            <v>00</v>
          </cell>
          <cell r="N148">
            <v>6</v>
          </cell>
          <cell r="O148">
            <v>3</v>
          </cell>
          <cell r="P148">
            <v>3</v>
          </cell>
          <cell r="Q148">
            <v>5</v>
          </cell>
          <cell r="R148">
            <v>35</v>
          </cell>
          <cell r="S148">
            <v>20</v>
          </cell>
          <cell r="T148">
            <v>1</v>
          </cell>
          <cell r="U148" t="str">
            <v>460009</v>
          </cell>
          <cell r="V148" t="str">
            <v>Enseig. Supérieur  Ens. NV</v>
          </cell>
          <cell r="W148">
            <v>2433020</v>
          </cell>
          <cell r="X148">
            <v>1216510</v>
          </cell>
          <cell r="Y148">
            <v>0</v>
          </cell>
          <cell r="Z148">
            <v>71837</v>
          </cell>
          <cell r="AA148">
            <v>1871547.6979999999</v>
          </cell>
          <cell r="AB148">
            <v>2433020</v>
          </cell>
          <cell r="AC148">
            <v>1216510</v>
          </cell>
          <cell r="AD148">
            <v>-1216510</v>
          </cell>
          <cell r="AE148">
            <v>0</v>
          </cell>
        </row>
        <row r="149">
          <cell r="A149">
            <v>1</v>
          </cell>
          <cell r="D149" t="str">
            <v>U</v>
          </cell>
          <cell r="E149" t="str">
            <v>U</v>
          </cell>
          <cell r="H149">
            <v>20</v>
          </cell>
          <cell r="I149">
            <v>1</v>
          </cell>
          <cell r="J149">
            <v>49</v>
          </cell>
          <cell r="K149" t="str">
            <v>000</v>
          </cell>
          <cell r="L149">
            <v>9</v>
          </cell>
          <cell r="O149">
            <v>3</v>
          </cell>
          <cell r="U149" t="str">
            <v>490009</v>
          </cell>
          <cell r="V149" t="str">
            <v>SERVICES ADMINISTRATIFS NON VENTILE</v>
          </cell>
          <cell r="W149">
            <v>1429340</v>
          </cell>
          <cell r="X149">
            <v>1579340</v>
          </cell>
          <cell r="Y149">
            <v>0</v>
          </cell>
          <cell r="Z149">
            <v>288590</v>
          </cell>
          <cell r="AA149">
            <v>1099490</v>
          </cell>
          <cell r="AB149">
            <v>1429340</v>
          </cell>
          <cell r="AC149">
            <v>1579340</v>
          </cell>
          <cell r="AD149">
            <v>150000</v>
          </cell>
          <cell r="AE149">
            <v>0</v>
          </cell>
        </row>
        <row r="150">
          <cell r="D150" t="str">
            <v>490009</v>
          </cell>
          <cell r="E150" t="str">
            <v>460001</v>
          </cell>
          <cell r="H150">
            <v>20</v>
          </cell>
          <cell r="I150">
            <v>1</v>
          </cell>
          <cell r="J150">
            <v>46</v>
          </cell>
          <cell r="K150" t="str">
            <v>000</v>
          </cell>
          <cell r="L150">
            <v>1</v>
          </cell>
          <cell r="O150">
            <v>3</v>
          </cell>
          <cell r="U150" t="str">
            <v>460001</v>
          </cell>
          <cell r="V150" t="str">
            <v>Sces admn centraux Esup</v>
          </cell>
          <cell r="W150">
            <v>22970</v>
          </cell>
          <cell r="X150">
            <v>22970</v>
          </cell>
          <cell r="Y150">
            <v>0</v>
          </cell>
          <cell r="Z150">
            <v>27500</v>
          </cell>
          <cell r="AA150">
            <v>17670</v>
          </cell>
          <cell r="AB150">
            <v>22970</v>
          </cell>
          <cell r="AC150">
            <v>22970</v>
          </cell>
          <cell r="AD150">
            <v>0</v>
          </cell>
          <cell r="AE150">
            <v>0</v>
          </cell>
        </row>
        <row r="151">
          <cell r="D151" t="str">
            <v>U</v>
          </cell>
          <cell r="E151" t="str">
            <v>U</v>
          </cell>
          <cell r="H151">
            <v>20</v>
          </cell>
          <cell r="I151">
            <v>1</v>
          </cell>
          <cell r="J151">
            <v>46</v>
          </cell>
          <cell r="K151" t="str">
            <v>000</v>
          </cell>
          <cell r="L151">
            <v>4</v>
          </cell>
          <cell r="O151">
            <v>3</v>
          </cell>
          <cell r="U151" t="str">
            <v>460004</v>
          </cell>
          <cell r="V151" t="str">
            <v>Sces admn centraux Esup</v>
          </cell>
          <cell r="W151">
            <v>3999550</v>
          </cell>
          <cell r="X151">
            <v>3999550</v>
          </cell>
          <cell r="Y151">
            <v>0</v>
          </cell>
          <cell r="Z151">
            <v>0</v>
          </cell>
          <cell r="AA151">
            <v>3076580</v>
          </cell>
          <cell r="AB151">
            <v>3999550</v>
          </cell>
          <cell r="AC151">
            <v>3999550</v>
          </cell>
          <cell r="AD151">
            <v>0</v>
          </cell>
          <cell r="AE151">
            <v>0</v>
          </cell>
        </row>
        <row r="152">
          <cell r="D152" t="str">
            <v>460004</v>
          </cell>
          <cell r="E152" t="str">
            <v>490001</v>
          </cell>
          <cell r="H152">
            <v>20</v>
          </cell>
          <cell r="I152">
            <v>1</v>
          </cell>
          <cell r="J152">
            <v>49</v>
          </cell>
          <cell r="K152" t="str">
            <v>000</v>
          </cell>
          <cell r="L152">
            <v>1</v>
          </cell>
          <cell r="O152">
            <v>3</v>
          </cell>
          <cell r="U152" t="str">
            <v>490001</v>
          </cell>
          <cell r="V152" t="str">
            <v>Ens serv administratifs</v>
          </cell>
          <cell r="W152">
            <v>0</v>
          </cell>
          <cell r="X152">
            <v>0</v>
          </cell>
          <cell r="Y152">
            <v>0</v>
          </cell>
          <cell r="Z152">
            <v>98051</v>
          </cell>
          <cell r="AA152">
            <v>0</v>
          </cell>
          <cell r="AB152">
            <v>0</v>
          </cell>
          <cell r="AC152">
            <v>0</v>
          </cell>
          <cell r="AD152">
            <v>0</v>
          </cell>
          <cell r="AE152">
            <v>0</v>
          </cell>
        </row>
        <row r="153">
          <cell r="A153">
            <v>1</v>
          </cell>
          <cell r="H153">
            <v>20</v>
          </cell>
          <cell r="I153">
            <v>1</v>
          </cell>
          <cell r="O153">
            <v>3</v>
          </cell>
          <cell r="P153">
            <v>3</v>
          </cell>
          <cell r="Q153">
            <v>1</v>
          </cell>
          <cell r="V153" t="str">
            <v xml:space="preserve">Fournitures et biens courants </v>
          </cell>
          <cell r="Z153">
            <v>2454601</v>
          </cell>
          <cell r="AA153">
            <v>3095060</v>
          </cell>
          <cell r="AB153">
            <v>4023650</v>
          </cell>
          <cell r="AC153">
            <v>4268000</v>
          </cell>
          <cell r="AD153">
            <v>244350</v>
          </cell>
          <cell r="AE153">
            <v>0</v>
          </cell>
        </row>
        <row r="154">
          <cell r="A154">
            <v>1</v>
          </cell>
          <cell r="H154">
            <v>20</v>
          </cell>
          <cell r="I154">
            <v>1</v>
          </cell>
          <cell r="L154">
            <v>1</v>
          </cell>
          <cell r="O154">
            <v>3</v>
          </cell>
          <cell r="P154">
            <v>3</v>
          </cell>
          <cell r="Q154">
            <v>1</v>
          </cell>
          <cell r="U154" t="str">
            <v>U</v>
          </cell>
          <cell r="V154" t="str">
            <v>Services centraux</v>
          </cell>
          <cell r="Z154">
            <v>585300</v>
          </cell>
          <cell r="AA154">
            <v>967820</v>
          </cell>
          <cell r="AB154">
            <v>1258210</v>
          </cell>
          <cell r="AC154">
            <v>1272560</v>
          </cell>
          <cell r="AD154">
            <v>14350</v>
          </cell>
          <cell r="AE154">
            <v>0</v>
          </cell>
        </row>
        <row r="155">
          <cell r="A155">
            <v>1</v>
          </cell>
          <cell r="B155" t="str">
            <v>20</v>
          </cell>
          <cell r="C155">
            <v>35120100700</v>
          </cell>
          <cell r="D155">
            <v>3</v>
          </cell>
          <cell r="E155" t="str">
            <v>31</v>
          </cell>
          <cell r="F155">
            <v>31</v>
          </cell>
          <cell r="H155">
            <v>20</v>
          </cell>
          <cell r="I155">
            <v>1</v>
          </cell>
          <cell r="J155">
            <v>35</v>
          </cell>
          <cell r="K155">
            <v>120</v>
          </cell>
          <cell r="L155">
            <v>1</v>
          </cell>
          <cell r="M155" t="str">
            <v>00</v>
          </cell>
          <cell r="N155">
            <v>7</v>
          </cell>
          <cell r="O155">
            <v>3</v>
          </cell>
          <cell r="P155">
            <v>3</v>
          </cell>
          <cell r="Q155">
            <v>1</v>
          </cell>
          <cell r="R155">
            <v>31</v>
          </cell>
          <cell r="S155">
            <v>93</v>
          </cell>
          <cell r="T155">
            <v>1</v>
          </cell>
          <cell r="U155" t="str">
            <v>351201</v>
          </cell>
          <cell r="V155" t="str">
            <v>Cabinet du ex MEPU</v>
          </cell>
          <cell r="W155" t="str">
            <v>Serv.centr.</v>
          </cell>
          <cell r="X155" t="str">
            <v>Carburant véhicule</v>
          </cell>
          <cell r="Y155" t="str">
            <v>P5C</v>
          </cell>
          <cell r="Z155">
            <v>128990</v>
          </cell>
          <cell r="AA155">
            <v>129250</v>
          </cell>
          <cell r="AB155">
            <v>168030</v>
          </cell>
          <cell r="AC155">
            <v>168030</v>
          </cell>
          <cell r="AD155">
            <v>0</v>
          </cell>
        </row>
        <row r="156">
          <cell r="A156">
            <v>1</v>
          </cell>
          <cell r="B156" t="str">
            <v>20</v>
          </cell>
          <cell r="C156">
            <v>35121100700</v>
          </cell>
          <cell r="D156">
            <v>3</v>
          </cell>
          <cell r="E156" t="str">
            <v>31</v>
          </cell>
          <cell r="F156">
            <v>31</v>
          </cell>
          <cell r="H156">
            <v>20</v>
          </cell>
          <cell r="I156">
            <v>1</v>
          </cell>
          <cell r="J156">
            <v>35</v>
          </cell>
          <cell r="K156">
            <v>121</v>
          </cell>
          <cell r="L156">
            <v>1</v>
          </cell>
          <cell r="M156" t="str">
            <v>00</v>
          </cell>
          <cell r="N156">
            <v>7</v>
          </cell>
          <cell r="O156">
            <v>3</v>
          </cell>
          <cell r="P156">
            <v>3</v>
          </cell>
          <cell r="Q156">
            <v>1</v>
          </cell>
          <cell r="R156">
            <v>31</v>
          </cell>
          <cell r="S156">
            <v>96</v>
          </cell>
          <cell r="T156">
            <v>1</v>
          </cell>
          <cell r="U156" t="str">
            <v>351211</v>
          </cell>
          <cell r="V156" t="str">
            <v>Cabinet ex METFP</v>
          </cell>
          <cell r="W156" t="str">
            <v>Serv.cent.</v>
          </cell>
          <cell r="X156" t="str">
            <v>Carburant</v>
          </cell>
          <cell r="Y156" t="str">
            <v>P5C</v>
          </cell>
          <cell r="Z156">
            <v>21060</v>
          </cell>
          <cell r="AA156">
            <v>57370</v>
          </cell>
          <cell r="AB156">
            <v>74580</v>
          </cell>
          <cell r="AC156">
            <v>74580</v>
          </cell>
          <cell r="AD156">
            <v>0</v>
          </cell>
        </row>
        <row r="157">
          <cell r="A157">
            <v>1</v>
          </cell>
          <cell r="B157" t="str">
            <v>20</v>
          </cell>
          <cell r="C157">
            <v>35121100700</v>
          </cell>
          <cell r="D157">
            <v>3</v>
          </cell>
          <cell r="E157" t="str">
            <v>31</v>
          </cell>
          <cell r="F157">
            <v>31</v>
          </cell>
          <cell r="H157">
            <v>20</v>
          </cell>
          <cell r="I157">
            <v>1</v>
          </cell>
          <cell r="J157">
            <v>35</v>
          </cell>
          <cell r="K157">
            <v>121</v>
          </cell>
          <cell r="L157">
            <v>1</v>
          </cell>
          <cell r="M157" t="str">
            <v>00</v>
          </cell>
          <cell r="N157">
            <v>7</v>
          </cell>
          <cell r="O157">
            <v>3</v>
          </cell>
          <cell r="P157">
            <v>3</v>
          </cell>
          <cell r="Q157">
            <v>1</v>
          </cell>
          <cell r="R157">
            <v>31</v>
          </cell>
          <cell r="S157">
            <v>96</v>
          </cell>
          <cell r="T157">
            <v>1</v>
          </cell>
          <cell r="U157" t="str">
            <v>351211</v>
          </cell>
          <cell r="V157" t="str">
            <v>Cabinet ex METFP DAAF &amp; Secrétariat central</v>
          </cell>
          <cell r="W157" t="str">
            <v>Serv.cent.</v>
          </cell>
          <cell r="X157" t="str">
            <v>Carburant</v>
          </cell>
          <cell r="Y157" t="str">
            <v>P5C</v>
          </cell>
          <cell r="Z157">
            <v>24440</v>
          </cell>
          <cell r="AA157">
            <v>0</v>
          </cell>
          <cell r="AB157">
            <v>0</v>
          </cell>
          <cell r="AC157">
            <v>0</v>
          </cell>
          <cell r="AD157">
            <v>0</v>
          </cell>
        </row>
        <row r="158">
          <cell r="A158">
            <v>1</v>
          </cell>
          <cell r="B158" t="str">
            <v>20</v>
          </cell>
          <cell r="C158">
            <v>35121100700</v>
          </cell>
          <cell r="D158">
            <v>3</v>
          </cell>
          <cell r="E158" t="str">
            <v>31</v>
          </cell>
          <cell r="F158">
            <v>33</v>
          </cell>
          <cell r="H158">
            <v>20</v>
          </cell>
          <cell r="I158">
            <v>1</v>
          </cell>
          <cell r="J158">
            <v>35</v>
          </cell>
          <cell r="K158">
            <v>121</v>
          </cell>
          <cell r="L158">
            <v>1</v>
          </cell>
          <cell r="M158" t="str">
            <v>00</v>
          </cell>
          <cell r="N158">
            <v>7</v>
          </cell>
          <cell r="O158">
            <v>3</v>
          </cell>
          <cell r="P158">
            <v>3</v>
          </cell>
          <cell r="Q158">
            <v>1</v>
          </cell>
          <cell r="R158">
            <v>33</v>
          </cell>
          <cell r="S158">
            <v>96</v>
          </cell>
          <cell r="T158">
            <v>1</v>
          </cell>
          <cell r="U158" t="str">
            <v>351211</v>
          </cell>
          <cell r="V158" t="str">
            <v>Cabinet ex METFP DAAF &amp; Secrétariat central</v>
          </cell>
          <cell r="W158" t="str">
            <v>Serv.cent.</v>
          </cell>
          <cell r="X158" t="str">
            <v>Combustible groupe électrogène</v>
          </cell>
          <cell r="Y158" t="str">
            <v>P5C</v>
          </cell>
          <cell r="Z158">
            <v>1800</v>
          </cell>
          <cell r="AA158">
            <v>11960</v>
          </cell>
          <cell r="AB158">
            <v>15550</v>
          </cell>
          <cell r="AC158">
            <v>15550</v>
          </cell>
          <cell r="AD158">
            <v>0</v>
          </cell>
        </row>
        <row r="159">
          <cell r="A159">
            <v>1</v>
          </cell>
          <cell r="B159" t="str">
            <v>20</v>
          </cell>
          <cell r="C159">
            <v>35134100600</v>
          </cell>
          <cell r="D159">
            <v>3</v>
          </cell>
          <cell r="E159" t="str">
            <v>31</v>
          </cell>
          <cell r="F159">
            <v>31</v>
          </cell>
          <cell r="H159">
            <v>20</v>
          </cell>
          <cell r="I159">
            <v>1</v>
          </cell>
          <cell r="J159">
            <v>35</v>
          </cell>
          <cell r="K159">
            <v>134</v>
          </cell>
          <cell r="L159">
            <v>1</v>
          </cell>
          <cell r="M159" t="str">
            <v>00</v>
          </cell>
          <cell r="N159">
            <v>6</v>
          </cell>
          <cell r="O159">
            <v>3</v>
          </cell>
          <cell r="P159">
            <v>3</v>
          </cell>
          <cell r="Q159">
            <v>1</v>
          </cell>
          <cell r="R159">
            <v>31</v>
          </cell>
          <cell r="S159">
            <v>98</v>
          </cell>
          <cell r="T159">
            <v>1</v>
          </cell>
          <cell r="U159" t="str">
            <v>351341</v>
          </cell>
          <cell r="V159" t="str">
            <v>Cabinet ex MESRS</v>
          </cell>
          <cell r="W159" t="str">
            <v>Serv.cent.</v>
          </cell>
          <cell r="X159" t="str">
            <v>Carburant</v>
          </cell>
          <cell r="Y159" t="str">
            <v>P5C</v>
          </cell>
          <cell r="Z159">
            <v>33780</v>
          </cell>
          <cell r="AA159">
            <v>76500</v>
          </cell>
          <cell r="AB159">
            <v>99450</v>
          </cell>
          <cell r="AC159">
            <v>99450</v>
          </cell>
          <cell r="AD159">
            <v>0</v>
          </cell>
        </row>
        <row r="160">
          <cell r="A160">
            <v>1</v>
          </cell>
          <cell r="B160" t="str">
            <v>20</v>
          </cell>
          <cell r="C160">
            <v>42101100700</v>
          </cell>
          <cell r="D160">
            <v>3</v>
          </cell>
          <cell r="E160" t="str">
            <v>31</v>
          </cell>
          <cell r="F160">
            <v>31</v>
          </cell>
          <cell r="H160">
            <v>20</v>
          </cell>
          <cell r="I160">
            <v>1</v>
          </cell>
          <cell r="J160">
            <v>42</v>
          </cell>
          <cell r="K160">
            <v>101</v>
          </cell>
          <cell r="L160">
            <v>1</v>
          </cell>
          <cell r="M160" t="str">
            <v>00</v>
          </cell>
          <cell r="N160">
            <v>7</v>
          </cell>
          <cell r="O160">
            <v>3</v>
          </cell>
          <cell r="P160">
            <v>3</v>
          </cell>
          <cell r="Q160">
            <v>1</v>
          </cell>
          <cell r="R160">
            <v>31</v>
          </cell>
          <cell r="S160">
            <v>93</v>
          </cell>
          <cell r="T160">
            <v>1</v>
          </cell>
          <cell r="U160" t="str">
            <v>421011</v>
          </cell>
          <cell r="V160" t="str">
            <v xml:space="preserve">Direction Nationale Enseignement Elémentaire </v>
          </cell>
          <cell r="W160" t="str">
            <v>Serv.centr.</v>
          </cell>
          <cell r="X160" t="str">
            <v>Carburant véhicule</v>
          </cell>
          <cell r="Y160" t="str">
            <v>P5C</v>
          </cell>
          <cell r="Z160">
            <v>0</v>
          </cell>
          <cell r="AA160">
            <v>13720</v>
          </cell>
          <cell r="AB160">
            <v>17840</v>
          </cell>
          <cell r="AC160">
            <v>17840</v>
          </cell>
          <cell r="AD160">
            <v>0</v>
          </cell>
        </row>
        <row r="161">
          <cell r="A161">
            <v>1</v>
          </cell>
          <cell r="B161" t="str">
            <v>20</v>
          </cell>
          <cell r="C161">
            <v>43101100700</v>
          </cell>
          <cell r="D161">
            <v>3</v>
          </cell>
          <cell r="E161" t="str">
            <v>31</v>
          </cell>
          <cell r="F161">
            <v>31</v>
          </cell>
          <cell r="H161">
            <v>20</v>
          </cell>
          <cell r="I161">
            <v>1</v>
          </cell>
          <cell r="J161">
            <v>43</v>
          </cell>
          <cell r="K161">
            <v>101</v>
          </cell>
          <cell r="L161">
            <v>1</v>
          </cell>
          <cell r="M161" t="str">
            <v>00</v>
          </cell>
          <cell r="N161">
            <v>7</v>
          </cell>
          <cell r="O161">
            <v>3</v>
          </cell>
          <cell r="P161">
            <v>3</v>
          </cell>
          <cell r="Q161">
            <v>1</v>
          </cell>
          <cell r="R161">
            <v>31</v>
          </cell>
          <cell r="S161">
            <v>93</v>
          </cell>
          <cell r="T161">
            <v>1</v>
          </cell>
          <cell r="U161" t="str">
            <v>431011</v>
          </cell>
          <cell r="V161" t="str">
            <v xml:space="preserve">Direction Nationale Enseignement Secondaire </v>
          </cell>
          <cell r="W161" t="str">
            <v>Serv.centr.</v>
          </cell>
          <cell r="X161" t="str">
            <v>Carburant véhicule</v>
          </cell>
          <cell r="Y161" t="str">
            <v>P5C</v>
          </cell>
          <cell r="Z161">
            <v>2480</v>
          </cell>
          <cell r="AA161">
            <v>4770</v>
          </cell>
          <cell r="AB161">
            <v>6200</v>
          </cell>
          <cell r="AC161">
            <v>6200</v>
          </cell>
          <cell r="AD161">
            <v>0</v>
          </cell>
        </row>
        <row r="162">
          <cell r="A162">
            <v>1</v>
          </cell>
          <cell r="B162" t="str">
            <v>20</v>
          </cell>
          <cell r="C162">
            <v>44101100700</v>
          </cell>
          <cell r="D162">
            <v>3</v>
          </cell>
          <cell r="E162" t="str">
            <v>31</v>
          </cell>
          <cell r="F162">
            <v>21</v>
          </cell>
          <cell r="H162">
            <v>20</v>
          </cell>
          <cell r="I162">
            <v>1</v>
          </cell>
          <cell r="J162">
            <v>44</v>
          </cell>
          <cell r="K162">
            <v>101</v>
          </cell>
          <cell r="L162">
            <v>1</v>
          </cell>
          <cell r="M162" t="str">
            <v>00</v>
          </cell>
          <cell r="N162">
            <v>7</v>
          </cell>
          <cell r="O162">
            <v>3</v>
          </cell>
          <cell r="P162">
            <v>3</v>
          </cell>
          <cell r="Q162">
            <v>1</v>
          </cell>
          <cell r="R162">
            <v>21</v>
          </cell>
          <cell r="S162">
            <v>96</v>
          </cell>
          <cell r="T162">
            <v>1</v>
          </cell>
          <cell r="U162" t="str">
            <v>441011</v>
          </cell>
          <cell r="V162" t="str">
            <v>DNDPPE Dir nat dévelop pédagogique &amp; programmes d'enseignement</v>
          </cell>
          <cell r="W162" t="str">
            <v>Serv.cent.</v>
          </cell>
          <cell r="X162" t="str">
            <v>Fournitures &amp; petit matériel bureau</v>
          </cell>
          <cell r="Y162" t="str">
            <v>P5C</v>
          </cell>
          <cell r="Z162">
            <v>3760</v>
          </cell>
          <cell r="AA162">
            <v>1910</v>
          </cell>
          <cell r="AB162">
            <v>2480</v>
          </cell>
          <cell r="AC162">
            <v>2480</v>
          </cell>
          <cell r="AD162">
            <v>0</v>
          </cell>
        </row>
        <row r="163">
          <cell r="A163">
            <v>1</v>
          </cell>
          <cell r="B163" t="str">
            <v>20</v>
          </cell>
          <cell r="C163">
            <v>44101100700</v>
          </cell>
          <cell r="D163">
            <v>3</v>
          </cell>
          <cell r="E163" t="str">
            <v>31</v>
          </cell>
          <cell r="F163">
            <v>31</v>
          </cell>
          <cell r="H163">
            <v>20</v>
          </cell>
          <cell r="I163">
            <v>1</v>
          </cell>
          <cell r="J163">
            <v>44</v>
          </cell>
          <cell r="K163">
            <v>101</v>
          </cell>
          <cell r="L163">
            <v>1</v>
          </cell>
          <cell r="M163" t="str">
            <v>00</v>
          </cell>
          <cell r="N163">
            <v>7</v>
          </cell>
          <cell r="O163">
            <v>3</v>
          </cell>
          <cell r="P163">
            <v>3</v>
          </cell>
          <cell r="Q163">
            <v>1</v>
          </cell>
          <cell r="R163">
            <v>31</v>
          </cell>
          <cell r="S163">
            <v>96</v>
          </cell>
          <cell r="T163">
            <v>1</v>
          </cell>
          <cell r="U163" t="str">
            <v>441011</v>
          </cell>
          <cell r="V163" t="str">
            <v>DNDPPE Dir nat dévelop pédagogique &amp; programmes d'enseignement</v>
          </cell>
          <cell r="W163" t="str">
            <v>Serv.cent.</v>
          </cell>
          <cell r="X163" t="str">
            <v>Carburant</v>
          </cell>
          <cell r="Y163" t="str">
            <v>P5C</v>
          </cell>
          <cell r="Z163">
            <v>2260</v>
          </cell>
          <cell r="AA163">
            <v>3190</v>
          </cell>
          <cell r="AB163">
            <v>4150</v>
          </cell>
          <cell r="AC163">
            <v>4150</v>
          </cell>
          <cell r="AD163">
            <v>0</v>
          </cell>
        </row>
        <row r="164">
          <cell r="A164">
            <v>1</v>
          </cell>
          <cell r="B164" t="str">
            <v>20</v>
          </cell>
          <cell r="C164">
            <v>44102100700</v>
          </cell>
          <cell r="D164">
            <v>3</v>
          </cell>
          <cell r="E164" t="str">
            <v>31</v>
          </cell>
          <cell r="F164">
            <v>21</v>
          </cell>
          <cell r="H164">
            <v>20</v>
          </cell>
          <cell r="I164">
            <v>1</v>
          </cell>
          <cell r="J164">
            <v>44</v>
          </cell>
          <cell r="K164">
            <v>102</v>
          </cell>
          <cell r="L164">
            <v>1</v>
          </cell>
          <cell r="M164" t="str">
            <v>00</v>
          </cell>
          <cell r="N164">
            <v>7</v>
          </cell>
          <cell r="O164">
            <v>3</v>
          </cell>
          <cell r="P164">
            <v>3</v>
          </cell>
          <cell r="Q164">
            <v>1</v>
          </cell>
          <cell r="R164">
            <v>21</v>
          </cell>
          <cell r="S164">
            <v>96</v>
          </cell>
          <cell r="T164">
            <v>1</v>
          </cell>
          <cell r="U164" t="str">
            <v>441021</v>
          </cell>
          <cell r="V164" t="str">
            <v>DNFPP Dir Nat Formation &amp; perfectionnement des presonnels</v>
          </cell>
          <cell r="W164" t="str">
            <v>Serv.cent.</v>
          </cell>
          <cell r="X164" t="str">
            <v>Fournitures &amp; petit matériel bureau</v>
          </cell>
          <cell r="Y164" t="str">
            <v>P5C</v>
          </cell>
          <cell r="Z164">
            <v>2740</v>
          </cell>
          <cell r="AA164">
            <v>2170</v>
          </cell>
          <cell r="AB164">
            <v>2820</v>
          </cell>
          <cell r="AC164">
            <v>2820</v>
          </cell>
          <cell r="AD164">
            <v>0</v>
          </cell>
        </row>
        <row r="165">
          <cell r="A165">
            <v>1</v>
          </cell>
          <cell r="B165" t="str">
            <v>20</v>
          </cell>
          <cell r="C165">
            <v>44102100700</v>
          </cell>
          <cell r="D165">
            <v>3</v>
          </cell>
          <cell r="E165" t="str">
            <v>31</v>
          </cell>
          <cell r="F165">
            <v>31</v>
          </cell>
          <cell r="H165">
            <v>20</v>
          </cell>
          <cell r="I165">
            <v>1</v>
          </cell>
          <cell r="J165">
            <v>44</v>
          </cell>
          <cell r="K165">
            <v>102</v>
          </cell>
          <cell r="L165">
            <v>1</v>
          </cell>
          <cell r="M165" t="str">
            <v>00</v>
          </cell>
          <cell r="N165">
            <v>7</v>
          </cell>
          <cell r="O165">
            <v>3</v>
          </cell>
          <cell r="P165">
            <v>3</v>
          </cell>
          <cell r="Q165">
            <v>1</v>
          </cell>
          <cell r="R165">
            <v>31</v>
          </cell>
          <cell r="S165">
            <v>96</v>
          </cell>
          <cell r="T165">
            <v>1</v>
          </cell>
          <cell r="U165" t="str">
            <v>441021</v>
          </cell>
          <cell r="V165" t="str">
            <v>DNFPP Dir Nat Formation &amp; perfectionnement des presonnels</v>
          </cell>
          <cell r="W165" t="str">
            <v>Serv.cent.</v>
          </cell>
          <cell r="X165" t="str">
            <v>Carburant</v>
          </cell>
          <cell r="Y165" t="str">
            <v>P5C</v>
          </cell>
          <cell r="Z165">
            <v>2260</v>
          </cell>
          <cell r="AA165">
            <v>1650</v>
          </cell>
          <cell r="AB165">
            <v>2150</v>
          </cell>
          <cell r="AC165">
            <v>2150</v>
          </cell>
          <cell r="AD165">
            <v>0</v>
          </cell>
        </row>
        <row r="166">
          <cell r="A166">
            <v>1</v>
          </cell>
          <cell r="B166" t="str">
            <v>20</v>
          </cell>
          <cell r="C166">
            <v>44103100700</v>
          </cell>
          <cell r="D166">
            <v>3</v>
          </cell>
          <cell r="E166" t="str">
            <v>31</v>
          </cell>
          <cell r="F166">
            <v>21</v>
          </cell>
          <cell r="H166">
            <v>20</v>
          </cell>
          <cell r="I166">
            <v>1</v>
          </cell>
          <cell r="J166">
            <v>44</v>
          </cell>
          <cell r="K166">
            <v>103</v>
          </cell>
          <cell r="L166">
            <v>1</v>
          </cell>
          <cell r="M166" t="str">
            <v>00</v>
          </cell>
          <cell r="N166">
            <v>7</v>
          </cell>
          <cell r="O166">
            <v>3</v>
          </cell>
          <cell r="P166">
            <v>3</v>
          </cell>
          <cell r="Q166">
            <v>1</v>
          </cell>
          <cell r="R166">
            <v>21</v>
          </cell>
          <cell r="S166">
            <v>96</v>
          </cell>
          <cell r="T166">
            <v>1</v>
          </cell>
          <cell r="U166" t="str">
            <v>441031</v>
          </cell>
          <cell r="V166" t="str">
            <v>DNEPFS DN Ens privé &amp; formation spécialisées</v>
          </cell>
          <cell r="W166" t="str">
            <v>Serv.cent.</v>
          </cell>
          <cell r="X166" t="str">
            <v>Fournitures &amp; petit matériel bureau</v>
          </cell>
          <cell r="Y166" t="str">
            <v>P5C</v>
          </cell>
          <cell r="Z166">
            <v>1890</v>
          </cell>
          <cell r="AA166">
            <v>1910</v>
          </cell>
          <cell r="AB166">
            <v>2480</v>
          </cell>
          <cell r="AC166">
            <v>2480</v>
          </cell>
          <cell r="AD166">
            <v>0</v>
          </cell>
        </row>
        <row r="167">
          <cell r="A167">
            <v>1</v>
          </cell>
          <cell r="B167" t="str">
            <v>20</v>
          </cell>
          <cell r="C167">
            <v>44103100700</v>
          </cell>
          <cell r="D167">
            <v>3</v>
          </cell>
          <cell r="E167" t="str">
            <v>31</v>
          </cell>
          <cell r="F167">
            <v>31</v>
          </cell>
          <cell r="H167">
            <v>20</v>
          </cell>
          <cell r="I167">
            <v>1</v>
          </cell>
          <cell r="J167">
            <v>44</v>
          </cell>
          <cell r="K167">
            <v>103</v>
          </cell>
          <cell r="L167">
            <v>1</v>
          </cell>
          <cell r="M167" t="str">
            <v>00</v>
          </cell>
          <cell r="N167">
            <v>7</v>
          </cell>
          <cell r="O167">
            <v>3</v>
          </cell>
          <cell r="P167">
            <v>3</v>
          </cell>
          <cell r="Q167">
            <v>1</v>
          </cell>
          <cell r="R167">
            <v>31</v>
          </cell>
          <cell r="S167">
            <v>96</v>
          </cell>
          <cell r="T167">
            <v>1</v>
          </cell>
          <cell r="U167" t="str">
            <v>441031</v>
          </cell>
          <cell r="V167" t="str">
            <v>DNEPFS DN Ens privé &amp; formation spécialisées</v>
          </cell>
          <cell r="W167" t="str">
            <v>Serv.cent.</v>
          </cell>
          <cell r="X167" t="str">
            <v>Carburant</v>
          </cell>
          <cell r="Y167" t="str">
            <v>P5C</v>
          </cell>
          <cell r="Z167">
            <v>2260</v>
          </cell>
          <cell r="AA167">
            <v>1910</v>
          </cell>
          <cell r="AB167">
            <v>2480</v>
          </cell>
          <cell r="AC167">
            <v>2480</v>
          </cell>
          <cell r="AD167">
            <v>0</v>
          </cell>
        </row>
        <row r="168">
          <cell r="A168">
            <v>1</v>
          </cell>
          <cell r="B168" t="str">
            <v>20</v>
          </cell>
          <cell r="C168">
            <v>44501100700</v>
          </cell>
          <cell r="D168">
            <v>3</v>
          </cell>
          <cell r="E168" t="str">
            <v>31</v>
          </cell>
          <cell r="F168">
            <v>11</v>
          </cell>
          <cell r="H168">
            <v>20</v>
          </cell>
          <cell r="I168">
            <v>1</v>
          </cell>
          <cell r="J168">
            <v>44</v>
          </cell>
          <cell r="K168">
            <v>501</v>
          </cell>
          <cell r="L168">
            <v>1</v>
          </cell>
          <cell r="M168" t="str">
            <v>00</v>
          </cell>
          <cell r="N168">
            <v>7</v>
          </cell>
          <cell r="O168">
            <v>3</v>
          </cell>
          <cell r="P168">
            <v>3</v>
          </cell>
          <cell r="Q168">
            <v>1</v>
          </cell>
          <cell r="R168">
            <v>11</v>
          </cell>
          <cell r="S168">
            <v>96</v>
          </cell>
          <cell r="T168">
            <v>1</v>
          </cell>
          <cell r="U168" t="str">
            <v>445011</v>
          </cell>
          <cell r="V168" t="str">
            <v>SECS Serv examens &amp; concours scolaires</v>
          </cell>
          <cell r="W168" t="str">
            <v>Serv.cent.</v>
          </cell>
          <cell r="X168" t="str">
            <v>Pré imprimés</v>
          </cell>
          <cell r="Y168" t="str">
            <v>P5C</v>
          </cell>
          <cell r="Z168">
            <v>185740</v>
          </cell>
          <cell r="AA168">
            <v>156190</v>
          </cell>
          <cell r="AB168">
            <v>203050</v>
          </cell>
          <cell r="AC168">
            <v>203050</v>
          </cell>
          <cell r="AD168">
            <v>0</v>
          </cell>
        </row>
        <row r="169">
          <cell r="A169">
            <v>1</v>
          </cell>
          <cell r="B169" t="str">
            <v>20</v>
          </cell>
          <cell r="C169">
            <v>44501100700</v>
          </cell>
          <cell r="D169">
            <v>3</v>
          </cell>
          <cell r="E169" t="str">
            <v>31</v>
          </cell>
          <cell r="F169">
            <v>31</v>
          </cell>
          <cell r="H169">
            <v>20</v>
          </cell>
          <cell r="I169">
            <v>1</v>
          </cell>
          <cell r="J169">
            <v>44</v>
          </cell>
          <cell r="K169">
            <v>501</v>
          </cell>
          <cell r="L169">
            <v>1</v>
          </cell>
          <cell r="M169" t="str">
            <v>00</v>
          </cell>
          <cell r="N169">
            <v>7</v>
          </cell>
          <cell r="O169">
            <v>3</v>
          </cell>
          <cell r="P169">
            <v>3</v>
          </cell>
          <cell r="Q169">
            <v>1</v>
          </cell>
          <cell r="R169">
            <v>31</v>
          </cell>
          <cell r="S169">
            <v>96</v>
          </cell>
          <cell r="T169">
            <v>1</v>
          </cell>
          <cell r="U169" t="str">
            <v>445011</v>
          </cell>
          <cell r="V169" t="str">
            <v>SECS Serv examens &amp; concours scolaires</v>
          </cell>
          <cell r="W169" t="str">
            <v>Serv.cent.</v>
          </cell>
          <cell r="X169" t="str">
            <v>Carburant</v>
          </cell>
          <cell r="Y169" t="str">
            <v>P5C</v>
          </cell>
          <cell r="Z169">
            <v>14750</v>
          </cell>
          <cell r="AA169">
            <v>9560</v>
          </cell>
          <cell r="AB169">
            <v>12430</v>
          </cell>
          <cell r="AC169">
            <v>12430</v>
          </cell>
          <cell r="AD169">
            <v>0</v>
          </cell>
        </row>
        <row r="170">
          <cell r="A170">
            <v>1</v>
          </cell>
          <cell r="B170" t="str">
            <v>20</v>
          </cell>
          <cell r="C170">
            <v>44501100700</v>
          </cell>
          <cell r="D170">
            <v>3</v>
          </cell>
          <cell r="E170" t="str">
            <v>31</v>
          </cell>
          <cell r="F170">
            <v>33</v>
          </cell>
          <cell r="H170">
            <v>20</v>
          </cell>
          <cell r="I170">
            <v>1</v>
          </cell>
          <cell r="J170">
            <v>44</v>
          </cell>
          <cell r="K170">
            <v>501</v>
          </cell>
          <cell r="L170">
            <v>1</v>
          </cell>
          <cell r="M170" t="str">
            <v>00</v>
          </cell>
          <cell r="N170">
            <v>7</v>
          </cell>
          <cell r="O170">
            <v>3</v>
          </cell>
          <cell r="P170">
            <v>3</v>
          </cell>
          <cell r="Q170">
            <v>1</v>
          </cell>
          <cell r="R170">
            <v>33</v>
          </cell>
          <cell r="S170">
            <v>96</v>
          </cell>
          <cell r="T170">
            <v>1</v>
          </cell>
          <cell r="U170" t="str">
            <v>445011</v>
          </cell>
          <cell r="V170" t="str">
            <v>SECS Serv examens &amp; concours scolaires</v>
          </cell>
          <cell r="W170" t="str">
            <v>Serv.cent.</v>
          </cell>
          <cell r="X170" t="str">
            <v>Combustible groupe électrogène</v>
          </cell>
          <cell r="Y170" t="str">
            <v>P5C</v>
          </cell>
          <cell r="Z170">
            <v>2260</v>
          </cell>
          <cell r="AA170">
            <v>2550</v>
          </cell>
          <cell r="AB170">
            <v>3320</v>
          </cell>
          <cell r="AC170">
            <v>3320</v>
          </cell>
          <cell r="AD170">
            <v>0</v>
          </cell>
        </row>
        <row r="171">
          <cell r="A171">
            <v>1</v>
          </cell>
          <cell r="B171" t="str">
            <v>20</v>
          </cell>
          <cell r="C171">
            <v>44502100700</v>
          </cell>
          <cell r="D171">
            <v>3</v>
          </cell>
          <cell r="E171" t="str">
            <v>31</v>
          </cell>
          <cell r="F171">
            <v>31</v>
          </cell>
          <cell r="H171">
            <v>20</v>
          </cell>
          <cell r="I171">
            <v>1</v>
          </cell>
          <cell r="J171">
            <v>44</v>
          </cell>
          <cell r="K171">
            <v>502</v>
          </cell>
          <cell r="L171">
            <v>1</v>
          </cell>
          <cell r="M171" t="str">
            <v>00</v>
          </cell>
          <cell r="N171">
            <v>7</v>
          </cell>
          <cell r="O171">
            <v>3</v>
          </cell>
          <cell r="P171">
            <v>3</v>
          </cell>
          <cell r="Q171">
            <v>1</v>
          </cell>
          <cell r="R171">
            <v>31</v>
          </cell>
          <cell r="S171">
            <v>96</v>
          </cell>
          <cell r="T171">
            <v>1</v>
          </cell>
          <cell r="U171" t="str">
            <v>445021</v>
          </cell>
          <cell r="V171" t="str">
            <v>SESCS Serv études stat &amp; cartes scolaires</v>
          </cell>
          <cell r="W171" t="str">
            <v>Serv.cent.</v>
          </cell>
          <cell r="X171" t="str">
            <v>Carburant</v>
          </cell>
          <cell r="Y171" t="str">
            <v>P5C</v>
          </cell>
          <cell r="Z171">
            <v>1040</v>
          </cell>
          <cell r="AA171">
            <v>1590</v>
          </cell>
          <cell r="AB171">
            <v>2070</v>
          </cell>
          <cell r="AC171">
            <v>2070</v>
          </cell>
          <cell r="AD171">
            <v>0</v>
          </cell>
        </row>
        <row r="172">
          <cell r="A172">
            <v>1</v>
          </cell>
          <cell r="B172" t="str">
            <v>20</v>
          </cell>
          <cell r="C172">
            <v>44503100700</v>
          </cell>
          <cell r="D172">
            <v>3</v>
          </cell>
          <cell r="E172" t="str">
            <v>31</v>
          </cell>
          <cell r="F172">
            <v>31</v>
          </cell>
          <cell r="H172">
            <v>20</v>
          </cell>
          <cell r="I172">
            <v>1</v>
          </cell>
          <cell r="J172">
            <v>44</v>
          </cell>
          <cell r="K172">
            <v>503</v>
          </cell>
          <cell r="L172">
            <v>1</v>
          </cell>
          <cell r="M172" t="str">
            <v>00</v>
          </cell>
          <cell r="N172">
            <v>7</v>
          </cell>
          <cell r="O172">
            <v>3</v>
          </cell>
          <cell r="P172">
            <v>3</v>
          </cell>
          <cell r="Q172">
            <v>1</v>
          </cell>
          <cell r="R172">
            <v>31</v>
          </cell>
          <cell r="S172">
            <v>96</v>
          </cell>
          <cell r="T172">
            <v>1</v>
          </cell>
          <cell r="U172" t="str">
            <v>445031</v>
          </cell>
          <cell r="V172" t="str">
            <v>SINDA Serv information &amp; documentation</v>
          </cell>
          <cell r="W172" t="str">
            <v>Serv.cent.</v>
          </cell>
          <cell r="X172" t="str">
            <v>Carburant</v>
          </cell>
          <cell r="Y172" t="str">
            <v>P5C</v>
          </cell>
          <cell r="Z172">
            <v>1130</v>
          </cell>
          <cell r="AA172">
            <v>1590</v>
          </cell>
          <cell r="AB172">
            <v>2070</v>
          </cell>
          <cell r="AC172">
            <v>2070</v>
          </cell>
          <cell r="AD172">
            <v>0</v>
          </cell>
        </row>
        <row r="173">
          <cell r="A173">
            <v>1</v>
          </cell>
          <cell r="B173" t="str">
            <v>20</v>
          </cell>
          <cell r="C173">
            <v>44504100700</v>
          </cell>
          <cell r="D173">
            <v>3</v>
          </cell>
          <cell r="E173" t="str">
            <v>31</v>
          </cell>
          <cell r="F173">
            <v>31</v>
          </cell>
          <cell r="H173">
            <v>20</v>
          </cell>
          <cell r="I173">
            <v>1</v>
          </cell>
          <cell r="J173">
            <v>44</v>
          </cell>
          <cell r="K173">
            <v>504</v>
          </cell>
          <cell r="L173">
            <v>1</v>
          </cell>
          <cell r="M173" t="str">
            <v>00</v>
          </cell>
          <cell r="N173">
            <v>7</v>
          </cell>
          <cell r="O173">
            <v>3</v>
          </cell>
          <cell r="P173">
            <v>3</v>
          </cell>
          <cell r="Q173">
            <v>1</v>
          </cell>
          <cell r="R173">
            <v>31</v>
          </cell>
          <cell r="S173">
            <v>96</v>
          </cell>
          <cell r="T173">
            <v>1</v>
          </cell>
          <cell r="U173" t="str">
            <v>445041</v>
          </cell>
          <cell r="V173" t="str">
            <v>SNEP Serv nat enseignement privé</v>
          </cell>
          <cell r="W173" t="str">
            <v>Serv.cent.</v>
          </cell>
          <cell r="X173" t="str">
            <v>Carburant</v>
          </cell>
          <cell r="Y173" t="str">
            <v>P5C</v>
          </cell>
          <cell r="Z173">
            <v>1130</v>
          </cell>
          <cell r="AA173">
            <v>0</v>
          </cell>
          <cell r="AB173">
            <v>0</v>
          </cell>
          <cell r="AC173">
            <v>0</v>
          </cell>
          <cell r="AD173">
            <v>0</v>
          </cell>
        </row>
        <row r="174">
          <cell r="A174">
            <v>1</v>
          </cell>
          <cell r="B174" t="str">
            <v>20</v>
          </cell>
          <cell r="C174">
            <v>44505100700</v>
          </cell>
          <cell r="D174">
            <v>3</v>
          </cell>
          <cell r="E174" t="str">
            <v>31</v>
          </cell>
          <cell r="F174">
            <v>31</v>
          </cell>
          <cell r="H174">
            <v>20</v>
          </cell>
          <cell r="I174">
            <v>1</v>
          </cell>
          <cell r="J174">
            <v>44</v>
          </cell>
          <cell r="K174">
            <v>505</v>
          </cell>
          <cell r="L174">
            <v>1</v>
          </cell>
          <cell r="M174" t="str">
            <v>00</v>
          </cell>
          <cell r="N174">
            <v>7</v>
          </cell>
          <cell r="O174">
            <v>3</v>
          </cell>
          <cell r="P174">
            <v>3</v>
          </cell>
          <cell r="Q174">
            <v>1</v>
          </cell>
          <cell r="R174">
            <v>31</v>
          </cell>
          <cell r="S174">
            <v>96</v>
          </cell>
          <cell r="T174">
            <v>1</v>
          </cell>
          <cell r="U174" t="str">
            <v>445051</v>
          </cell>
          <cell r="V174" t="str">
            <v>SNIEM Serv nat Infrastructures Equipement &amp; Maintenance</v>
          </cell>
          <cell r="W174" t="str">
            <v>Serv.cent.</v>
          </cell>
          <cell r="X174" t="str">
            <v>Carburant</v>
          </cell>
          <cell r="Y174" t="str">
            <v>P5C</v>
          </cell>
          <cell r="Z174">
            <v>1130</v>
          </cell>
          <cell r="AA174">
            <v>3190</v>
          </cell>
          <cell r="AB174">
            <v>4150</v>
          </cell>
          <cell r="AC174">
            <v>4150</v>
          </cell>
          <cell r="AD174">
            <v>0</v>
          </cell>
        </row>
        <row r="175">
          <cell r="A175">
            <v>1</v>
          </cell>
          <cell r="B175" t="str">
            <v>20</v>
          </cell>
          <cell r="C175">
            <v>44506100700</v>
          </cell>
          <cell r="D175">
            <v>3</v>
          </cell>
          <cell r="E175" t="str">
            <v>31</v>
          </cell>
          <cell r="F175">
            <v>31</v>
          </cell>
          <cell r="H175">
            <v>20</v>
          </cell>
          <cell r="I175">
            <v>1</v>
          </cell>
          <cell r="J175">
            <v>44</v>
          </cell>
          <cell r="K175">
            <v>506</v>
          </cell>
          <cell r="L175">
            <v>1</v>
          </cell>
          <cell r="M175" t="str">
            <v>00</v>
          </cell>
          <cell r="N175">
            <v>7</v>
          </cell>
          <cell r="O175">
            <v>3</v>
          </cell>
          <cell r="P175">
            <v>3</v>
          </cell>
          <cell r="Q175">
            <v>1</v>
          </cell>
          <cell r="R175">
            <v>31</v>
          </cell>
          <cell r="S175">
            <v>96</v>
          </cell>
          <cell r="T175">
            <v>1</v>
          </cell>
          <cell r="U175" t="str">
            <v>445061</v>
          </cell>
          <cell r="V175" t="str">
            <v>Serv Audit Evaluation</v>
          </cell>
          <cell r="W175" t="str">
            <v>Serv.cent.</v>
          </cell>
          <cell r="X175" t="str">
            <v>Carburant</v>
          </cell>
          <cell r="Y175" t="str">
            <v>P5C</v>
          </cell>
          <cell r="Z175">
            <v>1130</v>
          </cell>
          <cell r="AA175">
            <v>1590</v>
          </cell>
          <cell r="AB175">
            <v>2070</v>
          </cell>
          <cell r="AC175">
            <v>2070</v>
          </cell>
          <cell r="AD175">
            <v>0</v>
          </cell>
        </row>
        <row r="176">
          <cell r="A176">
            <v>1</v>
          </cell>
          <cell r="B176" t="str">
            <v>20</v>
          </cell>
          <cell r="C176">
            <v>44900100700</v>
          </cell>
          <cell r="D176">
            <v>3</v>
          </cell>
          <cell r="E176" t="str">
            <v>31</v>
          </cell>
          <cell r="F176">
            <v>12</v>
          </cell>
          <cell r="H176">
            <v>20</v>
          </cell>
          <cell r="I176">
            <v>1</v>
          </cell>
          <cell r="J176">
            <v>44</v>
          </cell>
          <cell r="K176">
            <v>900</v>
          </cell>
          <cell r="L176">
            <v>1</v>
          </cell>
          <cell r="M176" t="str">
            <v>00</v>
          </cell>
          <cell r="N176">
            <v>7</v>
          </cell>
          <cell r="O176">
            <v>3</v>
          </cell>
          <cell r="P176">
            <v>3</v>
          </cell>
          <cell r="Q176">
            <v>1</v>
          </cell>
          <cell r="R176">
            <v>12</v>
          </cell>
          <cell r="S176">
            <v>96</v>
          </cell>
          <cell r="T176">
            <v>1</v>
          </cell>
          <cell r="U176" t="str">
            <v>449001</v>
          </cell>
          <cell r="V176" t="str">
            <v>Enseign. Technique Autres serv centraux</v>
          </cell>
          <cell r="W176" t="str">
            <v>Serv.cent.</v>
          </cell>
          <cell r="X176" t="str">
            <v>Documentat.</v>
          </cell>
          <cell r="Y176" t="str">
            <v>P5C</v>
          </cell>
          <cell r="Z176">
            <v>0</v>
          </cell>
          <cell r="AA176">
            <v>0</v>
          </cell>
          <cell r="AB176">
            <v>0</v>
          </cell>
          <cell r="AC176">
            <v>0</v>
          </cell>
          <cell r="AD176">
            <v>0</v>
          </cell>
        </row>
        <row r="177">
          <cell r="A177">
            <v>1</v>
          </cell>
          <cell r="B177" t="str">
            <v>20</v>
          </cell>
          <cell r="C177">
            <v>44900100900</v>
          </cell>
          <cell r="D177">
            <v>3</v>
          </cell>
          <cell r="E177" t="str">
            <v>31</v>
          </cell>
          <cell r="F177">
            <v>90</v>
          </cell>
          <cell r="H177">
            <v>20</v>
          </cell>
          <cell r="I177">
            <v>1</v>
          </cell>
          <cell r="J177">
            <v>44</v>
          </cell>
          <cell r="K177">
            <v>900</v>
          </cell>
          <cell r="L177">
            <v>1</v>
          </cell>
          <cell r="M177" t="str">
            <v>00</v>
          </cell>
          <cell r="N177">
            <v>9</v>
          </cell>
          <cell r="O177">
            <v>3</v>
          </cell>
          <cell r="P177">
            <v>3</v>
          </cell>
          <cell r="Q177">
            <v>1</v>
          </cell>
          <cell r="R177">
            <v>90</v>
          </cell>
          <cell r="S177">
            <v>97</v>
          </cell>
          <cell r="T177">
            <v>1</v>
          </cell>
          <cell r="U177" t="str">
            <v>449001</v>
          </cell>
          <cell r="V177" t="str">
            <v>Enseign. Technique Autres serv centraux</v>
          </cell>
          <cell r="W177" t="str">
            <v>Serv.cent.</v>
          </cell>
          <cell r="X177" t="str">
            <v>Autres produits et fournitures PPTE</v>
          </cell>
          <cell r="Y177" t="str">
            <v>P5C</v>
          </cell>
          <cell r="Z177">
            <v>0</v>
          </cell>
          <cell r="AA177">
            <v>0</v>
          </cell>
          <cell r="AB177">
            <v>0</v>
          </cell>
          <cell r="AC177">
            <v>0</v>
          </cell>
          <cell r="AD177">
            <v>0</v>
          </cell>
        </row>
        <row r="178">
          <cell r="A178">
            <v>1</v>
          </cell>
          <cell r="B178" t="str">
            <v>20</v>
          </cell>
          <cell r="C178">
            <v>46101100600</v>
          </cell>
          <cell r="D178">
            <v>3</v>
          </cell>
          <cell r="E178" t="str">
            <v>31</v>
          </cell>
          <cell r="F178">
            <v>21</v>
          </cell>
          <cell r="H178">
            <v>20</v>
          </cell>
          <cell r="I178">
            <v>1</v>
          </cell>
          <cell r="J178">
            <v>46</v>
          </cell>
          <cell r="K178">
            <v>101</v>
          </cell>
          <cell r="L178">
            <v>1</v>
          </cell>
          <cell r="M178" t="str">
            <v>00</v>
          </cell>
          <cell r="N178">
            <v>6</v>
          </cell>
          <cell r="O178">
            <v>3</v>
          </cell>
          <cell r="P178">
            <v>3</v>
          </cell>
          <cell r="Q178">
            <v>1</v>
          </cell>
          <cell r="R178">
            <v>21</v>
          </cell>
          <cell r="S178">
            <v>98</v>
          </cell>
          <cell r="T178">
            <v>1</v>
          </cell>
          <cell r="U178" t="str">
            <v>461011</v>
          </cell>
          <cell r="V178" t="str">
            <v>DN Enseig Superieur</v>
          </cell>
          <cell r="W178" t="str">
            <v>Serv.cent.</v>
          </cell>
          <cell r="X178" t="str">
            <v>Fournitures petits matériels bureau</v>
          </cell>
          <cell r="Y178" t="str">
            <v>P5C</v>
          </cell>
          <cell r="Z178">
            <v>730</v>
          </cell>
          <cell r="AA178">
            <v>16250</v>
          </cell>
          <cell r="AB178">
            <v>21130</v>
          </cell>
          <cell r="AC178">
            <v>21130</v>
          </cell>
          <cell r="AD178">
            <v>0</v>
          </cell>
        </row>
        <row r="179">
          <cell r="A179">
            <v>1</v>
          </cell>
          <cell r="B179" t="str">
            <v>20</v>
          </cell>
          <cell r="C179">
            <v>46101100600</v>
          </cell>
          <cell r="D179">
            <v>3</v>
          </cell>
          <cell r="E179" t="str">
            <v>31</v>
          </cell>
          <cell r="F179">
            <v>31</v>
          </cell>
          <cell r="H179">
            <v>20</v>
          </cell>
          <cell r="I179">
            <v>1</v>
          </cell>
          <cell r="J179">
            <v>46</v>
          </cell>
          <cell r="K179">
            <v>101</v>
          </cell>
          <cell r="L179">
            <v>1</v>
          </cell>
          <cell r="M179" t="str">
            <v>00</v>
          </cell>
          <cell r="N179">
            <v>6</v>
          </cell>
          <cell r="O179">
            <v>3</v>
          </cell>
          <cell r="P179">
            <v>3</v>
          </cell>
          <cell r="Q179">
            <v>1</v>
          </cell>
          <cell r="R179">
            <v>31</v>
          </cell>
          <cell r="S179">
            <v>98</v>
          </cell>
          <cell r="T179">
            <v>1</v>
          </cell>
          <cell r="U179" t="str">
            <v>461011</v>
          </cell>
          <cell r="V179" t="str">
            <v>DN Enseig Superieur</v>
          </cell>
          <cell r="W179" t="str">
            <v>Serv.cent.</v>
          </cell>
          <cell r="X179" t="str">
            <v>Carburant automobile</v>
          </cell>
          <cell r="Y179" t="str">
            <v>P5C</v>
          </cell>
          <cell r="Z179">
            <v>9310</v>
          </cell>
          <cell r="AA179">
            <v>8290</v>
          </cell>
          <cell r="AB179">
            <v>10780</v>
          </cell>
          <cell r="AC179">
            <v>10780</v>
          </cell>
          <cell r="AD179">
            <v>0</v>
          </cell>
        </row>
        <row r="180">
          <cell r="A180">
            <v>1</v>
          </cell>
          <cell r="B180" t="str">
            <v>20</v>
          </cell>
          <cell r="C180">
            <v>46102100600</v>
          </cell>
          <cell r="D180">
            <v>3</v>
          </cell>
          <cell r="E180" t="str">
            <v>31</v>
          </cell>
          <cell r="F180">
            <v>21</v>
          </cell>
          <cell r="H180">
            <v>20</v>
          </cell>
          <cell r="I180">
            <v>1</v>
          </cell>
          <cell r="J180">
            <v>46</v>
          </cell>
          <cell r="K180">
            <v>102</v>
          </cell>
          <cell r="L180">
            <v>1</v>
          </cell>
          <cell r="M180" t="str">
            <v>00</v>
          </cell>
          <cell r="N180">
            <v>6</v>
          </cell>
          <cell r="O180">
            <v>3</v>
          </cell>
          <cell r="P180">
            <v>3</v>
          </cell>
          <cell r="Q180">
            <v>1</v>
          </cell>
          <cell r="R180">
            <v>21</v>
          </cell>
          <cell r="S180">
            <v>98</v>
          </cell>
          <cell r="T180">
            <v>1</v>
          </cell>
          <cell r="U180" t="str">
            <v>461021</v>
          </cell>
          <cell r="V180" t="str">
            <v>DN Recherche Scientfq</v>
          </cell>
          <cell r="W180" t="str">
            <v>Serv.cent.</v>
          </cell>
          <cell r="X180" t="str">
            <v>Fournitures petits matériels bureau</v>
          </cell>
          <cell r="Y180" t="str">
            <v>P5C</v>
          </cell>
          <cell r="Z180">
            <v>730</v>
          </cell>
          <cell r="AA180">
            <v>31370</v>
          </cell>
          <cell r="AB180">
            <v>40780</v>
          </cell>
          <cell r="AC180">
            <v>40780</v>
          </cell>
          <cell r="AD180">
            <v>0</v>
          </cell>
        </row>
        <row r="181">
          <cell r="A181">
            <v>1</v>
          </cell>
          <cell r="B181" t="str">
            <v>20</v>
          </cell>
          <cell r="C181">
            <v>46102100600</v>
          </cell>
          <cell r="D181">
            <v>3</v>
          </cell>
          <cell r="E181" t="str">
            <v>31</v>
          </cell>
          <cell r="F181">
            <v>31</v>
          </cell>
          <cell r="H181">
            <v>20</v>
          </cell>
          <cell r="I181">
            <v>1</v>
          </cell>
          <cell r="J181">
            <v>46</v>
          </cell>
          <cell r="K181">
            <v>102</v>
          </cell>
          <cell r="L181">
            <v>1</v>
          </cell>
          <cell r="M181" t="str">
            <v>00</v>
          </cell>
          <cell r="N181">
            <v>6</v>
          </cell>
          <cell r="O181">
            <v>3</v>
          </cell>
          <cell r="P181">
            <v>3</v>
          </cell>
          <cell r="Q181">
            <v>1</v>
          </cell>
          <cell r="R181">
            <v>31</v>
          </cell>
          <cell r="S181">
            <v>98</v>
          </cell>
          <cell r="T181">
            <v>1</v>
          </cell>
          <cell r="U181" t="str">
            <v>461021</v>
          </cell>
          <cell r="V181" t="str">
            <v>DN Recherche Scientfq</v>
          </cell>
          <cell r="W181" t="str">
            <v>Serv.cent.</v>
          </cell>
          <cell r="X181" t="str">
            <v>Carburant automobile</v>
          </cell>
          <cell r="Y181" t="str">
            <v>P5C</v>
          </cell>
          <cell r="Z181">
            <v>9310</v>
          </cell>
          <cell r="AA181">
            <v>18170</v>
          </cell>
          <cell r="AB181">
            <v>23620</v>
          </cell>
          <cell r="AC181">
            <v>23620</v>
          </cell>
          <cell r="AD181">
            <v>0</v>
          </cell>
        </row>
        <row r="182">
          <cell r="A182">
            <v>1</v>
          </cell>
          <cell r="B182" t="str">
            <v>20</v>
          </cell>
          <cell r="C182">
            <v>46501100600</v>
          </cell>
          <cell r="D182">
            <v>3</v>
          </cell>
          <cell r="E182" t="str">
            <v>31</v>
          </cell>
          <cell r="F182">
            <v>21</v>
          </cell>
          <cell r="H182">
            <v>20</v>
          </cell>
          <cell r="I182">
            <v>1</v>
          </cell>
          <cell r="J182">
            <v>46</v>
          </cell>
          <cell r="K182">
            <v>501</v>
          </cell>
          <cell r="L182">
            <v>1</v>
          </cell>
          <cell r="M182" t="str">
            <v>00</v>
          </cell>
          <cell r="N182">
            <v>6</v>
          </cell>
          <cell r="O182">
            <v>3</v>
          </cell>
          <cell r="P182">
            <v>3</v>
          </cell>
          <cell r="Q182">
            <v>1</v>
          </cell>
          <cell r="R182">
            <v>21</v>
          </cell>
          <cell r="S182">
            <v>98</v>
          </cell>
          <cell r="T182">
            <v>1</v>
          </cell>
          <cell r="U182" t="str">
            <v>465011</v>
          </cell>
          <cell r="V182" t="str">
            <v>Commission UNESCO</v>
          </cell>
          <cell r="W182" t="str">
            <v>Serv.cent.</v>
          </cell>
          <cell r="X182" t="str">
            <v>Fournitures petits matériels bureau</v>
          </cell>
          <cell r="Y182" t="str">
            <v>P5C</v>
          </cell>
          <cell r="Z182">
            <v>360</v>
          </cell>
          <cell r="AA182">
            <v>11790</v>
          </cell>
          <cell r="AB182">
            <v>15330</v>
          </cell>
          <cell r="AC182">
            <v>15330</v>
          </cell>
          <cell r="AD182">
            <v>0</v>
          </cell>
        </row>
        <row r="183">
          <cell r="A183">
            <v>1</v>
          </cell>
          <cell r="B183" t="str">
            <v>20</v>
          </cell>
          <cell r="C183">
            <v>46501100600</v>
          </cell>
          <cell r="D183">
            <v>3</v>
          </cell>
          <cell r="E183" t="str">
            <v>31</v>
          </cell>
          <cell r="F183">
            <v>31</v>
          </cell>
          <cell r="H183">
            <v>20</v>
          </cell>
          <cell r="I183">
            <v>1</v>
          </cell>
          <cell r="J183">
            <v>46</v>
          </cell>
          <cell r="K183">
            <v>501</v>
          </cell>
          <cell r="L183">
            <v>1</v>
          </cell>
          <cell r="M183" t="str">
            <v>00</v>
          </cell>
          <cell r="N183">
            <v>6</v>
          </cell>
          <cell r="O183">
            <v>3</v>
          </cell>
          <cell r="P183">
            <v>3</v>
          </cell>
          <cell r="Q183">
            <v>1</v>
          </cell>
          <cell r="R183">
            <v>31</v>
          </cell>
          <cell r="S183">
            <v>98</v>
          </cell>
          <cell r="T183">
            <v>1</v>
          </cell>
          <cell r="U183" t="str">
            <v>465011</v>
          </cell>
          <cell r="V183" t="str">
            <v>Commission UNESCO</v>
          </cell>
          <cell r="W183" t="str">
            <v>Serv.cent.</v>
          </cell>
          <cell r="X183" t="str">
            <v>Carburant automobile</v>
          </cell>
          <cell r="Y183" t="str">
            <v>P5C</v>
          </cell>
          <cell r="Z183">
            <v>2660</v>
          </cell>
          <cell r="AA183">
            <v>7780</v>
          </cell>
          <cell r="AB183">
            <v>10110</v>
          </cell>
          <cell r="AC183">
            <v>10110</v>
          </cell>
          <cell r="AD183">
            <v>0</v>
          </cell>
        </row>
        <row r="184">
          <cell r="A184">
            <v>1</v>
          </cell>
          <cell r="B184" t="str">
            <v>20</v>
          </cell>
          <cell r="C184">
            <v>46502100600</v>
          </cell>
          <cell r="D184">
            <v>3</v>
          </cell>
          <cell r="E184" t="str">
            <v>31</v>
          </cell>
          <cell r="F184">
            <v>21</v>
          </cell>
          <cell r="H184">
            <v>20</v>
          </cell>
          <cell r="I184">
            <v>1</v>
          </cell>
          <cell r="J184">
            <v>46</v>
          </cell>
          <cell r="K184">
            <v>502</v>
          </cell>
          <cell r="L184">
            <v>1</v>
          </cell>
          <cell r="M184" t="str">
            <v>00</v>
          </cell>
          <cell r="N184">
            <v>6</v>
          </cell>
          <cell r="O184">
            <v>3</v>
          </cell>
          <cell r="P184">
            <v>3</v>
          </cell>
          <cell r="Q184">
            <v>1</v>
          </cell>
          <cell r="R184">
            <v>21</v>
          </cell>
          <cell r="S184">
            <v>98</v>
          </cell>
          <cell r="T184">
            <v>1</v>
          </cell>
          <cell r="U184" t="str">
            <v>465021</v>
          </cell>
          <cell r="V184" t="str">
            <v>Service Planification &amp; Statistq</v>
          </cell>
          <cell r="W184" t="str">
            <v>Serv.cent.</v>
          </cell>
          <cell r="X184" t="str">
            <v>Fournitures petits matériels bureau</v>
          </cell>
          <cell r="Y184" t="str">
            <v>P5C</v>
          </cell>
          <cell r="Z184">
            <v>360</v>
          </cell>
          <cell r="AA184">
            <v>11790</v>
          </cell>
          <cell r="AB184">
            <v>15330</v>
          </cell>
          <cell r="AC184">
            <v>15330</v>
          </cell>
          <cell r="AD184">
            <v>0</v>
          </cell>
        </row>
        <row r="185">
          <cell r="A185">
            <v>1</v>
          </cell>
          <cell r="B185" t="str">
            <v>20</v>
          </cell>
          <cell r="C185">
            <v>46502100600</v>
          </cell>
          <cell r="D185">
            <v>3</v>
          </cell>
          <cell r="E185" t="str">
            <v>31</v>
          </cell>
          <cell r="F185">
            <v>31</v>
          </cell>
          <cell r="H185">
            <v>20</v>
          </cell>
          <cell r="I185">
            <v>1</v>
          </cell>
          <cell r="J185">
            <v>46</v>
          </cell>
          <cell r="K185">
            <v>502</v>
          </cell>
          <cell r="L185">
            <v>1</v>
          </cell>
          <cell r="M185" t="str">
            <v>00</v>
          </cell>
          <cell r="N185">
            <v>6</v>
          </cell>
          <cell r="O185">
            <v>3</v>
          </cell>
          <cell r="P185">
            <v>3</v>
          </cell>
          <cell r="Q185">
            <v>1</v>
          </cell>
          <cell r="R185">
            <v>31</v>
          </cell>
          <cell r="S185">
            <v>98</v>
          </cell>
          <cell r="T185">
            <v>1</v>
          </cell>
          <cell r="U185" t="str">
            <v>465021</v>
          </cell>
          <cell r="V185" t="str">
            <v>Service Planification &amp; Statistq</v>
          </cell>
          <cell r="W185" t="str">
            <v>Serv.cent.</v>
          </cell>
          <cell r="X185" t="str">
            <v>Carburant automobile</v>
          </cell>
          <cell r="Y185" t="str">
            <v>P5C</v>
          </cell>
          <cell r="Z185">
            <v>2660</v>
          </cell>
          <cell r="AA185">
            <v>7780</v>
          </cell>
          <cell r="AB185">
            <v>10110</v>
          </cell>
          <cell r="AC185">
            <v>10110</v>
          </cell>
          <cell r="AD185">
            <v>0</v>
          </cell>
        </row>
        <row r="186">
          <cell r="A186">
            <v>1</v>
          </cell>
          <cell r="B186" t="str">
            <v>20</v>
          </cell>
          <cell r="C186">
            <v>46503100600</v>
          </cell>
          <cell r="D186">
            <v>3</v>
          </cell>
          <cell r="E186" t="str">
            <v>31</v>
          </cell>
          <cell r="F186">
            <v>21</v>
          </cell>
          <cell r="H186">
            <v>20</v>
          </cell>
          <cell r="I186">
            <v>1</v>
          </cell>
          <cell r="J186">
            <v>46</v>
          </cell>
          <cell r="K186">
            <v>503</v>
          </cell>
          <cell r="L186">
            <v>1</v>
          </cell>
          <cell r="M186" t="str">
            <v>00</v>
          </cell>
          <cell r="N186">
            <v>6</v>
          </cell>
          <cell r="O186">
            <v>3</v>
          </cell>
          <cell r="P186">
            <v>3</v>
          </cell>
          <cell r="Q186">
            <v>1</v>
          </cell>
          <cell r="R186">
            <v>21</v>
          </cell>
          <cell r="S186">
            <v>98</v>
          </cell>
          <cell r="T186">
            <v>1</v>
          </cell>
          <cell r="U186" t="str">
            <v>465031</v>
          </cell>
          <cell r="V186" t="str">
            <v>SNABE</v>
          </cell>
          <cell r="W186" t="str">
            <v>Serv.cent.</v>
          </cell>
          <cell r="X186" t="str">
            <v>Fournitures petits matériels bureau</v>
          </cell>
          <cell r="Y186" t="str">
            <v>P5C</v>
          </cell>
          <cell r="Z186">
            <v>3200</v>
          </cell>
          <cell r="AA186">
            <v>12770</v>
          </cell>
          <cell r="AB186">
            <v>16600</v>
          </cell>
          <cell r="AC186">
            <v>16600</v>
          </cell>
          <cell r="AD186">
            <v>0</v>
          </cell>
        </row>
        <row r="187">
          <cell r="A187">
            <v>1</v>
          </cell>
          <cell r="B187" t="str">
            <v>20</v>
          </cell>
          <cell r="C187">
            <v>46503100600</v>
          </cell>
          <cell r="D187">
            <v>3</v>
          </cell>
          <cell r="E187" t="str">
            <v>31</v>
          </cell>
          <cell r="F187">
            <v>31</v>
          </cell>
          <cell r="H187">
            <v>20</v>
          </cell>
          <cell r="I187">
            <v>1</v>
          </cell>
          <cell r="J187">
            <v>46</v>
          </cell>
          <cell r="K187">
            <v>503</v>
          </cell>
          <cell r="L187">
            <v>1</v>
          </cell>
          <cell r="M187" t="str">
            <v>00</v>
          </cell>
          <cell r="N187">
            <v>6</v>
          </cell>
          <cell r="O187">
            <v>3</v>
          </cell>
          <cell r="P187">
            <v>3</v>
          </cell>
          <cell r="Q187">
            <v>1</v>
          </cell>
          <cell r="R187">
            <v>31</v>
          </cell>
          <cell r="S187">
            <v>98</v>
          </cell>
          <cell r="T187">
            <v>1</v>
          </cell>
          <cell r="U187" t="str">
            <v>465031</v>
          </cell>
          <cell r="V187" t="str">
            <v>SNABE</v>
          </cell>
          <cell r="W187" t="str">
            <v>Serv.cent.</v>
          </cell>
          <cell r="X187" t="str">
            <v>Carburant automobile</v>
          </cell>
          <cell r="Y187" t="str">
            <v>P5C</v>
          </cell>
          <cell r="Z187">
            <v>2970</v>
          </cell>
          <cell r="AA187">
            <v>9560</v>
          </cell>
          <cell r="AB187">
            <v>12430</v>
          </cell>
          <cell r="AC187">
            <v>12430</v>
          </cell>
          <cell r="AD187">
            <v>0</v>
          </cell>
        </row>
        <row r="188">
          <cell r="A188">
            <v>1</v>
          </cell>
          <cell r="B188" t="str">
            <v>20</v>
          </cell>
          <cell r="C188">
            <v>46504100600</v>
          </cell>
          <cell r="D188">
            <v>3</v>
          </cell>
          <cell r="E188" t="str">
            <v>31</v>
          </cell>
          <cell r="F188">
            <v>21</v>
          </cell>
          <cell r="H188">
            <v>20</v>
          </cell>
          <cell r="I188">
            <v>1</v>
          </cell>
          <cell r="J188">
            <v>46</v>
          </cell>
          <cell r="K188">
            <v>504</v>
          </cell>
          <cell r="L188">
            <v>1</v>
          </cell>
          <cell r="M188" t="str">
            <v>00</v>
          </cell>
          <cell r="N188">
            <v>6</v>
          </cell>
          <cell r="O188">
            <v>3</v>
          </cell>
          <cell r="P188">
            <v>3</v>
          </cell>
          <cell r="Q188">
            <v>1</v>
          </cell>
          <cell r="R188">
            <v>21</v>
          </cell>
          <cell r="S188">
            <v>98</v>
          </cell>
          <cell r="T188">
            <v>1</v>
          </cell>
          <cell r="U188" t="str">
            <v>465041</v>
          </cell>
          <cell r="V188" t="str">
            <v>Service Nl Enseignmt Priv</v>
          </cell>
          <cell r="W188" t="str">
            <v>Serv.cent.</v>
          </cell>
          <cell r="X188" t="str">
            <v>Fournitures petits matériels bureau</v>
          </cell>
          <cell r="Y188" t="str">
            <v>P5C</v>
          </cell>
          <cell r="Z188">
            <v>360</v>
          </cell>
          <cell r="AA188">
            <v>11790</v>
          </cell>
          <cell r="AB188">
            <v>15330</v>
          </cell>
          <cell r="AC188">
            <v>15330</v>
          </cell>
          <cell r="AD188">
            <v>0</v>
          </cell>
        </row>
        <row r="189">
          <cell r="A189">
            <v>1</v>
          </cell>
          <cell r="B189" t="str">
            <v>20</v>
          </cell>
          <cell r="C189">
            <v>46504100600</v>
          </cell>
          <cell r="D189">
            <v>3</v>
          </cell>
          <cell r="E189" t="str">
            <v>31</v>
          </cell>
          <cell r="F189">
            <v>31</v>
          </cell>
          <cell r="H189">
            <v>20</v>
          </cell>
          <cell r="I189">
            <v>1</v>
          </cell>
          <cell r="J189">
            <v>46</v>
          </cell>
          <cell r="K189">
            <v>504</v>
          </cell>
          <cell r="L189">
            <v>1</v>
          </cell>
          <cell r="M189" t="str">
            <v>00</v>
          </cell>
          <cell r="N189">
            <v>6</v>
          </cell>
          <cell r="O189">
            <v>3</v>
          </cell>
          <cell r="P189">
            <v>3</v>
          </cell>
          <cell r="Q189">
            <v>1</v>
          </cell>
          <cell r="R189">
            <v>31</v>
          </cell>
          <cell r="S189">
            <v>98</v>
          </cell>
          <cell r="T189">
            <v>1</v>
          </cell>
          <cell r="U189" t="str">
            <v>465041</v>
          </cell>
          <cell r="V189" t="str">
            <v>Service Nl Enseignmt Priv</v>
          </cell>
          <cell r="W189" t="str">
            <v>Serv.cent.</v>
          </cell>
          <cell r="X189" t="str">
            <v>Carburant automobile</v>
          </cell>
          <cell r="Y189" t="str">
            <v>P5C</v>
          </cell>
          <cell r="Z189">
            <v>2660</v>
          </cell>
          <cell r="AA189">
            <v>8600</v>
          </cell>
          <cell r="AB189">
            <v>11180</v>
          </cell>
          <cell r="AC189">
            <v>11180</v>
          </cell>
          <cell r="AD189">
            <v>0</v>
          </cell>
        </row>
        <row r="190">
          <cell r="A190">
            <v>1</v>
          </cell>
          <cell r="B190" t="str">
            <v>20</v>
          </cell>
          <cell r="C190">
            <v>46505100600</v>
          </cell>
          <cell r="D190">
            <v>3</v>
          </cell>
          <cell r="E190" t="str">
            <v>31</v>
          </cell>
          <cell r="F190">
            <v>21</v>
          </cell>
          <cell r="H190">
            <v>20</v>
          </cell>
          <cell r="I190">
            <v>1</v>
          </cell>
          <cell r="J190">
            <v>46</v>
          </cell>
          <cell r="K190">
            <v>505</v>
          </cell>
          <cell r="L190">
            <v>1</v>
          </cell>
          <cell r="M190" t="str">
            <v>00</v>
          </cell>
          <cell r="N190">
            <v>6</v>
          </cell>
          <cell r="O190">
            <v>3</v>
          </cell>
          <cell r="P190">
            <v>3</v>
          </cell>
          <cell r="Q190">
            <v>1</v>
          </cell>
          <cell r="R190">
            <v>21</v>
          </cell>
          <cell r="S190">
            <v>98</v>
          </cell>
          <cell r="T190">
            <v>1</v>
          </cell>
          <cell r="U190" t="str">
            <v>465051</v>
          </cell>
          <cell r="V190" t="str">
            <v>Service Nl Lutte Anti drogue</v>
          </cell>
          <cell r="W190" t="str">
            <v>Serv.cent.</v>
          </cell>
          <cell r="X190" t="str">
            <v>Fournitures petits matériels bureau</v>
          </cell>
          <cell r="Y190" t="str">
            <v>P5C</v>
          </cell>
          <cell r="Z190">
            <v>360</v>
          </cell>
          <cell r="AA190">
            <v>9880</v>
          </cell>
          <cell r="AB190">
            <v>12840</v>
          </cell>
          <cell r="AC190">
            <v>12840</v>
          </cell>
          <cell r="AD190">
            <v>0</v>
          </cell>
        </row>
        <row r="191">
          <cell r="A191">
            <v>1</v>
          </cell>
          <cell r="B191" t="str">
            <v>20</v>
          </cell>
          <cell r="C191">
            <v>46505100600</v>
          </cell>
          <cell r="D191">
            <v>3</v>
          </cell>
          <cell r="E191" t="str">
            <v>31</v>
          </cell>
          <cell r="F191">
            <v>31</v>
          </cell>
          <cell r="H191">
            <v>20</v>
          </cell>
          <cell r="I191">
            <v>1</v>
          </cell>
          <cell r="J191">
            <v>46</v>
          </cell>
          <cell r="K191">
            <v>505</v>
          </cell>
          <cell r="L191">
            <v>1</v>
          </cell>
          <cell r="M191" t="str">
            <v>00</v>
          </cell>
          <cell r="N191">
            <v>6</v>
          </cell>
          <cell r="O191">
            <v>3</v>
          </cell>
          <cell r="P191">
            <v>3</v>
          </cell>
          <cell r="Q191">
            <v>1</v>
          </cell>
          <cell r="R191">
            <v>31</v>
          </cell>
          <cell r="S191">
            <v>98</v>
          </cell>
          <cell r="T191">
            <v>1</v>
          </cell>
          <cell r="U191" t="str">
            <v>465051</v>
          </cell>
          <cell r="V191" t="str">
            <v>Service Nl Lutte Anti drogue</v>
          </cell>
          <cell r="W191" t="str">
            <v>Serv.cent.</v>
          </cell>
          <cell r="X191" t="str">
            <v>Carburant automobile</v>
          </cell>
          <cell r="Y191" t="str">
            <v>P5C</v>
          </cell>
          <cell r="Z191">
            <v>2660</v>
          </cell>
          <cell r="AA191">
            <v>6500</v>
          </cell>
          <cell r="AB191">
            <v>8450</v>
          </cell>
          <cell r="AC191">
            <v>8450</v>
          </cell>
          <cell r="AD191">
            <v>0</v>
          </cell>
        </row>
        <row r="192">
          <cell r="A192">
            <v>1</v>
          </cell>
          <cell r="B192" t="str">
            <v>20</v>
          </cell>
          <cell r="C192">
            <v>46506100600</v>
          </cell>
          <cell r="D192">
            <v>3</v>
          </cell>
          <cell r="E192" t="str">
            <v>31</v>
          </cell>
          <cell r="F192">
            <v>21</v>
          </cell>
          <cell r="H192">
            <v>20</v>
          </cell>
          <cell r="I192">
            <v>1</v>
          </cell>
          <cell r="J192">
            <v>46</v>
          </cell>
          <cell r="K192">
            <v>506</v>
          </cell>
          <cell r="L192">
            <v>1</v>
          </cell>
          <cell r="M192" t="str">
            <v>00</v>
          </cell>
          <cell r="N192">
            <v>6</v>
          </cell>
          <cell r="O192">
            <v>3</v>
          </cell>
          <cell r="P192">
            <v>3</v>
          </cell>
          <cell r="Q192">
            <v>1</v>
          </cell>
          <cell r="R192">
            <v>21</v>
          </cell>
          <cell r="S192">
            <v>98</v>
          </cell>
          <cell r="T192">
            <v>1</v>
          </cell>
          <cell r="U192" t="str">
            <v>465061</v>
          </cell>
          <cell r="V192" t="str">
            <v>Service Recher. Un. For. SPE Doctorale</v>
          </cell>
          <cell r="W192" t="str">
            <v>Serv.cent.</v>
          </cell>
          <cell r="X192" t="str">
            <v>Fournitures petits matériels bureau</v>
          </cell>
          <cell r="Y192" t="str">
            <v>P5C</v>
          </cell>
          <cell r="Z192">
            <v>660</v>
          </cell>
          <cell r="AA192">
            <v>18170</v>
          </cell>
          <cell r="AB192">
            <v>23620</v>
          </cell>
          <cell r="AC192">
            <v>23620</v>
          </cell>
          <cell r="AD192">
            <v>0</v>
          </cell>
        </row>
        <row r="193">
          <cell r="A193">
            <v>1</v>
          </cell>
          <cell r="B193" t="str">
            <v>20</v>
          </cell>
          <cell r="C193">
            <v>46506100600</v>
          </cell>
          <cell r="D193">
            <v>3</v>
          </cell>
          <cell r="E193" t="str">
            <v>31</v>
          </cell>
          <cell r="F193">
            <v>31</v>
          </cell>
          <cell r="H193">
            <v>20</v>
          </cell>
          <cell r="I193">
            <v>1</v>
          </cell>
          <cell r="J193">
            <v>46</v>
          </cell>
          <cell r="K193">
            <v>506</v>
          </cell>
          <cell r="L193">
            <v>1</v>
          </cell>
          <cell r="M193" t="str">
            <v>00</v>
          </cell>
          <cell r="N193">
            <v>6</v>
          </cell>
          <cell r="O193">
            <v>3</v>
          </cell>
          <cell r="P193">
            <v>3</v>
          </cell>
          <cell r="Q193">
            <v>1</v>
          </cell>
          <cell r="R193">
            <v>31</v>
          </cell>
          <cell r="S193">
            <v>98</v>
          </cell>
          <cell r="T193">
            <v>1</v>
          </cell>
          <cell r="U193" t="str">
            <v>465061</v>
          </cell>
          <cell r="V193" t="str">
            <v>Service Recher. Un. For. SPE Doctorale</v>
          </cell>
          <cell r="W193" t="str">
            <v>Serv.cent.</v>
          </cell>
          <cell r="X193" t="str">
            <v>Carburant automobile</v>
          </cell>
          <cell r="Y193" t="str">
            <v>P5C</v>
          </cell>
          <cell r="Z193">
            <v>19600</v>
          </cell>
          <cell r="AA193">
            <v>16480</v>
          </cell>
          <cell r="AB193">
            <v>21420</v>
          </cell>
          <cell r="AC193">
            <v>21420</v>
          </cell>
          <cell r="AD193">
            <v>0</v>
          </cell>
        </row>
        <row r="194">
          <cell r="A194">
            <v>1</v>
          </cell>
          <cell r="B194" t="str">
            <v>20</v>
          </cell>
          <cell r="C194">
            <v>46507100600</v>
          </cell>
          <cell r="D194">
            <v>3</v>
          </cell>
          <cell r="E194" t="str">
            <v>31</v>
          </cell>
          <cell r="F194">
            <v>21</v>
          </cell>
          <cell r="H194">
            <v>20</v>
          </cell>
          <cell r="I194">
            <v>1</v>
          </cell>
          <cell r="J194">
            <v>46</v>
          </cell>
          <cell r="K194">
            <v>507</v>
          </cell>
          <cell r="L194">
            <v>1</v>
          </cell>
          <cell r="M194" t="str">
            <v>00</v>
          </cell>
          <cell r="N194">
            <v>6</v>
          </cell>
          <cell r="O194">
            <v>3</v>
          </cell>
          <cell r="P194">
            <v>3</v>
          </cell>
          <cell r="Q194">
            <v>1</v>
          </cell>
          <cell r="R194">
            <v>21</v>
          </cell>
          <cell r="S194">
            <v>98</v>
          </cell>
          <cell r="T194">
            <v>1</v>
          </cell>
          <cell r="U194" t="str">
            <v>465071</v>
          </cell>
          <cell r="V194" t="str">
            <v>Division des Ressources humaines</v>
          </cell>
          <cell r="W194" t="str">
            <v>Serv.cent.</v>
          </cell>
          <cell r="X194" t="str">
            <v>Fournitures petits matériels bureau</v>
          </cell>
          <cell r="Y194" t="str">
            <v>P5C</v>
          </cell>
          <cell r="Z194">
            <v>520</v>
          </cell>
          <cell r="AA194">
            <v>8950</v>
          </cell>
          <cell r="AB194">
            <v>11640</v>
          </cell>
          <cell r="AC194">
            <v>11640</v>
          </cell>
          <cell r="AD194">
            <v>0</v>
          </cell>
        </row>
        <row r="195">
          <cell r="A195">
            <v>1</v>
          </cell>
          <cell r="B195" t="str">
            <v>20</v>
          </cell>
          <cell r="C195">
            <v>46507100600</v>
          </cell>
          <cell r="D195">
            <v>3</v>
          </cell>
          <cell r="E195" t="str">
            <v>31</v>
          </cell>
          <cell r="F195">
            <v>31</v>
          </cell>
          <cell r="H195">
            <v>20</v>
          </cell>
          <cell r="I195">
            <v>1</v>
          </cell>
          <cell r="J195">
            <v>46</v>
          </cell>
          <cell r="K195">
            <v>507</v>
          </cell>
          <cell r="L195">
            <v>1</v>
          </cell>
          <cell r="M195" t="str">
            <v>00</v>
          </cell>
          <cell r="N195">
            <v>6</v>
          </cell>
          <cell r="O195">
            <v>3</v>
          </cell>
          <cell r="P195">
            <v>3</v>
          </cell>
          <cell r="Q195">
            <v>1</v>
          </cell>
          <cell r="R195">
            <v>31</v>
          </cell>
          <cell r="S195">
            <v>98</v>
          </cell>
          <cell r="T195">
            <v>1</v>
          </cell>
          <cell r="U195" t="str">
            <v>465071</v>
          </cell>
          <cell r="V195" t="str">
            <v>Division des Ressources humaines</v>
          </cell>
          <cell r="W195" t="str">
            <v>Serv.cent.</v>
          </cell>
          <cell r="X195" t="str">
            <v>Carburant automobile</v>
          </cell>
          <cell r="Y195" t="str">
            <v>P5C</v>
          </cell>
          <cell r="Z195">
            <v>5020</v>
          </cell>
          <cell r="AA195">
            <v>9880</v>
          </cell>
          <cell r="AB195">
            <v>12840</v>
          </cell>
          <cell r="AC195">
            <v>12840</v>
          </cell>
          <cell r="AD195">
            <v>0</v>
          </cell>
        </row>
        <row r="196">
          <cell r="A196">
            <v>1</v>
          </cell>
          <cell r="B196" t="str">
            <v>20</v>
          </cell>
          <cell r="C196">
            <v>46508100600</v>
          </cell>
          <cell r="D196">
            <v>3</v>
          </cell>
          <cell r="E196" t="str">
            <v>31</v>
          </cell>
          <cell r="F196">
            <v>21</v>
          </cell>
          <cell r="H196">
            <v>20</v>
          </cell>
          <cell r="I196">
            <v>1</v>
          </cell>
          <cell r="J196">
            <v>46</v>
          </cell>
          <cell r="K196">
            <v>508</v>
          </cell>
          <cell r="L196">
            <v>1</v>
          </cell>
          <cell r="M196" t="str">
            <v>00</v>
          </cell>
          <cell r="N196">
            <v>6</v>
          </cell>
          <cell r="O196">
            <v>3</v>
          </cell>
          <cell r="P196">
            <v>3</v>
          </cell>
          <cell r="Q196">
            <v>1</v>
          </cell>
          <cell r="R196">
            <v>21</v>
          </cell>
          <cell r="S196">
            <v>98</v>
          </cell>
          <cell r="T196">
            <v>1</v>
          </cell>
          <cell r="U196" t="str">
            <v>465081</v>
          </cell>
          <cell r="V196" t="str">
            <v>Service Archive &amp; Documentatio</v>
          </cell>
          <cell r="W196" t="str">
            <v>Serv.cent.</v>
          </cell>
          <cell r="X196" t="str">
            <v>Fournitures petits matériels bureau</v>
          </cell>
          <cell r="Y196" t="str">
            <v>P5C</v>
          </cell>
          <cell r="Z196">
            <v>360</v>
          </cell>
          <cell r="AA196">
            <v>9880</v>
          </cell>
          <cell r="AB196">
            <v>12840</v>
          </cell>
          <cell r="AC196">
            <v>12840</v>
          </cell>
          <cell r="AD196">
            <v>0</v>
          </cell>
        </row>
        <row r="197">
          <cell r="A197">
            <v>1</v>
          </cell>
          <cell r="B197" t="str">
            <v>20</v>
          </cell>
          <cell r="C197">
            <v>46508100600</v>
          </cell>
          <cell r="D197">
            <v>3</v>
          </cell>
          <cell r="E197" t="str">
            <v>31</v>
          </cell>
          <cell r="F197">
            <v>31</v>
          </cell>
          <cell r="H197">
            <v>20</v>
          </cell>
          <cell r="I197">
            <v>1</v>
          </cell>
          <cell r="J197">
            <v>46</v>
          </cell>
          <cell r="K197">
            <v>508</v>
          </cell>
          <cell r="L197">
            <v>1</v>
          </cell>
          <cell r="M197" t="str">
            <v>00</v>
          </cell>
          <cell r="N197">
            <v>6</v>
          </cell>
          <cell r="O197">
            <v>3</v>
          </cell>
          <cell r="P197">
            <v>3</v>
          </cell>
          <cell r="Q197">
            <v>1</v>
          </cell>
          <cell r="R197">
            <v>31</v>
          </cell>
          <cell r="S197">
            <v>98</v>
          </cell>
          <cell r="T197">
            <v>1</v>
          </cell>
          <cell r="U197" t="str">
            <v>465081</v>
          </cell>
          <cell r="V197" t="str">
            <v>Service Archive &amp; Documentatio</v>
          </cell>
          <cell r="W197" t="str">
            <v>Serv.cent.</v>
          </cell>
          <cell r="X197" t="str">
            <v>Carburant automobile</v>
          </cell>
          <cell r="Y197" t="str">
            <v>P5C</v>
          </cell>
          <cell r="Z197">
            <v>3390</v>
          </cell>
          <cell r="AA197">
            <v>5420</v>
          </cell>
          <cell r="AB197">
            <v>7050</v>
          </cell>
          <cell r="AC197">
            <v>7050</v>
          </cell>
          <cell r="AD197">
            <v>0</v>
          </cell>
        </row>
        <row r="198">
          <cell r="A198">
            <v>1</v>
          </cell>
          <cell r="B198" t="str">
            <v>20</v>
          </cell>
          <cell r="C198">
            <v>46509100600</v>
          </cell>
          <cell r="D198">
            <v>3</v>
          </cell>
          <cell r="E198" t="str">
            <v>31</v>
          </cell>
          <cell r="F198">
            <v>21</v>
          </cell>
          <cell r="H198">
            <v>20</v>
          </cell>
          <cell r="I198">
            <v>1</v>
          </cell>
          <cell r="J198">
            <v>46</v>
          </cell>
          <cell r="K198">
            <v>509</v>
          </cell>
          <cell r="L198">
            <v>1</v>
          </cell>
          <cell r="M198" t="str">
            <v>00</v>
          </cell>
          <cell r="N198">
            <v>6</v>
          </cell>
          <cell r="O198">
            <v>3</v>
          </cell>
          <cell r="P198">
            <v>3</v>
          </cell>
          <cell r="Q198">
            <v>1</v>
          </cell>
          <cell r="R198">
            <v>21</v>
          </cell>
          <cell r="S198">
            <v>98</v>
          </cell>
          <cell r="T198">
            <v>1</v>
          </cell>
          <cell r="U198" t="str">
            <v>465091</v>
          </cell>
          <cell r="V198" t="str">
            <v>Comité Genre &amp; Equité Ens. Sup.</v>
          </cell>
          <cell r="W198" t="str">
            <v>Serv.cent.</v>
          </cell>
          <cell r="X198" t="str">
            <v>Fournitures petits matériels bureau</v>
          </cell>
          <cell r="Y198" t="str">
            <v>P5C</v>
          </cell>
          <cell r="Z198">
            <v>410</v>
          </cell>
          <cell r="AA198">
            <v>11350</v>
          </cell>
          <cell r="AB198">
            <v>14760</v>
          </cell>
          <cell r="AC198">
            <v>14760</v>
          </cell>
          <cell r="AD198">
            <v>0</v>
          </cell>
        </row>
        <row r="199">
          <cell r="A199">
            <v>1</v>
          </cell>
          <cell r="B199" t="str">
            <v>20</v>
          </cell>
          <cell r="C199">
            <v>46509100600</v>
          </cell>
          <cell r="D199">
            <v>3</v>
          </cell>
          <cell r="E199" t="str">
            <v>31</v>
          </cell>
          <cell r="F199">
            <v>31</v>
          </cell>
          <cell r="H199">
            <v>20</v>
          </cell>
          <cell r="I199">
            <v>1</v>
          </cell>
          <cell r="J199">
            <v>46</v>
          </cell>
          <cell r="K199">
            <v>509</v>
          </cell>
          <cell r="L199">
            <v>1</v>
          </cell>
          <cell r="M199" t="str">
            <v>00</v>
          </cell>
          <cell r="N199">
            <v>6</v>
          </cell>
          <cell r="O199">
            <v>3</v>
          </cell>
          <cell r="P199">
            <v>3</v>
          </cell>
          <cell r="Q199">
            <v>1</v>
          </cell>
          <cell r="R199">
            <v>31</v>
          </cell>
          <cell r="S199">
            <v>98</v>
          </cell>
          <cell r="T199">
            <v>1</v>
          </cell>
          <cell r="U199" t="str">
            <v>465091</v>
          </cell>
          <cell r="V199" t="str">
            <v>Comité Genre &amp; Equité Ens. Sup.</v>
          </cell>
          <cell r="W199" t="str">
            <v>Serv.cent.</v>
          </cell>
          <cell r="X199" t="str">
            <v>Carburant automobile</v>
          </cell>
          <cell r="Y199" t="str">
            <v>P5C</v>
          </cell>
          <cell r="Z199">
            <v>3810</v>
          </cell>
          <cell r="AA199">
            <v>9880</v>
          </cell>
          <cell r="AB199">
            <v>12840</v>
          </cell>
          <cell r="AC199">
            <v>12840</v>
          </cell>
          <cell r="AD199">
            <v>0</v>
          </cell>
        </row>
        <row r="200">
          <cell r="A200">
            <v>1</v>
          </cell>
          <cell r="B200" t="str">
            <v>20</v>
          </cell>
          <cell r="C200">
            <v>46510100600</v>
          </cell>
          <cell r="D200">
            <v>3</v>
          </cell>
          <cell r="E200" t="str">
            <v>31</v>
          </cell>
          <cell r="F200">
            <v>21</v>
          </cell>
          <cell r="H200">
            <v>20</v>
          </cell>
          <cell r="I200">
            <v>1</v>
          </cell>
          <cell r="J200">
            <v>46</v>
          </cell>
          <cell r="K200">
            <v>510</v>
          </cell>
          <cell r="L200">
            <v>1</v>
          </cell>
          <cell r="M200" t="str">
            <v>00</v>
          </cell>
          <cell r="N200">
            <v>6</v>
          </cell>
          <cell r="O200">
            <v>3</v>
          </cell>
          <cell r="P200">
            <v>3</v>
          </cell>
          <cell r="Q200">
            <v>1</v>
          </cell>
          <cell r="R200">
            <v>21</v>
          </cell>
          <cell r="S200">
            <v>98</v>
          </cell>
          <cell r="T200">
            <v>1</v>
          </cell>
          <cell r="U200" t="str">
            <v>465101</v>
          </cell>
          <cell r="V200" t="str">
            <v>Contrôle et suivi projets</v>
          </cell>
          <cell r="W200" t="str">
            <v>Serv.cent.</v>
          </cell>
          <cell r="X200" t="str">
            <v>Fournitures petits matériels bureau</v>
          </cell>
          <cell r="Y200" t="str">
            <v>P5C</v>
          </cell>
          <cell r="Z200">
            <v>770</v>
          </cell>
          <cell r="AA200">
            <v>11790</v>
          </cell>
          <cell r="AB200">
            <v>15330</v>
          </cell>
          <cell r="AC200">
            <v>15330</v>
          </cell>
          <cell r="AD200">
            <v>0</v>
          </cell>
        </row>
        <row r="201">
          <cell r="A201">
            <v>1</v>
          </cell>
          <cell r="B201" t="str">
            <v>20</v>
          </cell>
          <cell r="C201">
            <v>46510100600</v>
          </cell>
          <cell r="D201">
            <v>3</v>
          </cell>
          <cell r="E201" t="str">
            <v>31</v>
          </cell>
          <cell r="F201">
            <v>31</v>
          </cell>
          <cell r="H201">
            <v>20</v>
          </cell>
          <cell r="I201">
            <v>1</v>
          </cell>
          <cell r="J201">
            <v>46</v>
          </cell>
          <cell r="K201">
            <v>510</v>
          </cell>
          <cell r="L201">
            <v>1</v>
          </cell>
          <cell r="M201" t="str">
            <v>00</v>
          </cell>
          <cell r="N201">
            <v>6</v>
          </cell>
          <cell r="O201">
            <v>3</v>
          </cell>
          <cell r="P201">
            <v>3</v>
          </cell>
          <cell r="Q201">
            <v>1</v>
          </cell>
          <cell r="R201">
            <v>31</v>
          </cell>
          <cell r="S201">
            <v>98</v>
          </cell>
          <cell r="T201">
            <v>1</v>
          </cell>
          <cell r="U201" t="str">
            <v>465101</v>
          </cell>
          <cell r="V201" t="str">
            <v>Contrôle et suivi projets</v>
          </cell>
          <cell r="W201" t="str">
            <v>Serv.cent.</v>
          </cell>
          <cell r="X201" t="str">
            <v>Carburant automobile</v>
          </cell>
          <cell r="Y201" t="str">
            <v>P5C</v>
          </cell>
          <cell r="Z201">
            <v>2920</v>
          </cell>
          <cell r="AA201">
            <v>10070</v>
          </cell>
          <cell r="AB201">
            <v>13090</v>
          </cell>
          <cell r="AC201">
            <v>13090</v>
          </cell>
          <cell r="AD201">
            <v>0</v>
          </cell>
        </row>
        <row r="202">
          <cell r="A202">
            <v>1</v>
          </cell>
          <cell r="B202" t="str">
            <v>20</v>
          </cell>
          <cell r="C202">
            <v>46900100600</v>
          </cell>
          <cell r="D202">
            <v>3</v>
          </cell>
          <cell r="E202" t="str">
            <v>31</v>
          </cell>
          <cell r="F202">
            <v>21</v>
          </cell>
          <cell r="H202">
            <v>20</v>
          </cell>
          <cell r="I202">
            <v>1</v>
          </cell>
          <cell r="J202">
            <v>46</v>
          </cell>
          <cell r="K202">
            <v>900</v>
          </cell>
          <cell r="L202">
            <v>1</v>
          </cell>
          <cell r="M202" t="str">
            <v>00</v>
          </cell>
          <cell r="N202">
            <v>6</v>
          </cell>
          <cell r="O202">
            <v>3</v>
          </cell>
          <cell r="P202">
            <v>3</v>
          </cell>
          <cell r="Q202">
            <v>1</v>
          </cell>
          <cell r="R202">
            <v>21</v>
          </cell>
          <cell r="S202">
            <v>98</v>
          </cell>
          <cell r="T202">
            <v>1</v>
          </cell>
          <cell r="U202" t="str">
            <v>469001</v>
          </cell>
          <cell r="V202" t="str">
            <v>Enseig. Supérieur Autres serv centraux</v>
          </cell>
          <cell r="W202" t="str">
            <v>Serv.cent.</v>
          </cell>
          <cell r="X202" t="str">
            <v>Fournitures petits matériels bureau</v>
          </cell>
          <cell r="Y202" t="str">
            <v>P5C</v>
          </cell>
          <cell r="Z202">
            <v>27870</v>
          </cell>
          <cell r="AA202">
            <v>53720</v>
          </cell>
          <cell r="AB202">
            <v>69840</v>
          </cell>
          <cell r="AC202">
            <v>69840</v>
          </cell>
          <cell r="AD202">
            <v>0</v>
          </cell>
        </row>
        <row r="203">
          <cell r="A203">
            <v>1</v>
          </cell>
          <cell r="B203" t="str">
            <v>20</v>
          </cell>
          <cell r="C203">
            <v>46900100600</v>
          </cell>
          <cell r="D203">
            <v>3</v>
          </cell>
          <cell r="E203" t="str">
            <v>31</v>
          </cell>
          <cell r="F203">
            <v>31</v>
          </cell>
          <cell r="H203">
            <v>20</v>
          </cell>
          <cell r="I203">
            <v>1</v>
          </cell>
          <cell r="J203">
            <v>46</v>
          </cell>
          <cell r="K203">
            <v>900</v>
          </cell>
          <cell r="L203">
            <v>1</v>
          </cell>
          <cell r="M203" t="str">
            <v>00</v>
          </cell>
          <cell r="N203">
            <v>6</v>
          </cell>
          <cell r="O203">
            <v>3</v>
          </cell>
          <cell r="P203">
            <v>3</v>
          </cell>
          <cell r="Q203">
            <v>1</v>
          </cell>
          <cell r="R203">
            <v>31</v>
          </cell>
          <cell r="S203">
            <v>98</v>
          </cell>
          <cell r="T203">
            <v>1</v>
          </cell>
          <cell r="U203" t="str">
            <v>469001</v>
          </cell>
          <cell r="V203" t="str">
            <v>Enseig. Supérieur Autres serv centraux</v>
          </cell>
          <cell r="W203" t="str">
            <v>Serv.cent.</v>
          </cell>
          <cell r="X203" t="str">
            <v>Carburant automobile</v>
          </cell>
          <cell r="Y203" t="str">
            <v>P5C</v>
          </cell>
          <cell r="Z203">
            <v>6580</v>
          </cell>
          <cell r="AA203">
            <v>19310</v>
          </cell>
          <cell r="AB203">
            <v>25100</v>
          </cell>
          <cell r="AC203">
            <v>25100</v>
          </cell>
          <cell r="AD203">
            <v>0</v>
          </cell>
        </row>
        <row r="204">
          <cell r="A204">
            <v>1</v>
          </cell>
          <cell r="B204" t="str">
            <v>20</v>
          </cell>
          <cell r="C204">
            <v>46900100600</v>
          </cell>
          <cell r="D204">
            <v>3</v>
          </cell>
          <cell r="E204" t="str">
            <v>31</v>
          </cell>
          <cell r="F204">
            <v>33</v>
          </cell>
          <cell r="H204">
            <v>20</v>
          </cell>
          <cell r="I204">
            <v>1</v>
          </cell>
          <cell r="J204">
            <v>46</v>
          </cell>
          <cell r="K204">
            <v>900</v>
          </cell>
          <cell r="L204">
            <v>1</v>
          </cell>
          <cell r="M204" t="str">
            <v>00</v>
          </cell>
          <cell r="N204">
            <v>6</v>
          </cell>
          <cell r="O204">
            <v>3</v>
          </cell>
          <cell r="P204">
            <v>3</v>
          </cell>
          <cell r="Q204">
            <v>1</v>
          </cell>
          <cell r="R204">
            <v>33</v>
          </cell>
          <cell r="S204">
            <v>98</v>
          </cell>
          <cell r="T204">
            <v>1</v>
          </cell>
          <cell r="U204" t="str">
            <v>469001</v>
          </cell>
          <cell r="V204" t="str">
            <v>Enseig. Supérieur Autres serv centraux</v>
          </cell>
          <cell r="W204" t="str">
            <v>Serv.cent.</v>
          </cell>
          <cell r="X204" t="str">
            <v>Combustible groupe électrogène</v>
          </cell>
          <cell r="Y204" t="str">
            <v>P5C</v>
          </cell>
          <cell r="Z204">
            <v>5650</v>
          </cell>
          <cell r="AA204">
            <v>72910</v>
          </cell>
          <cell r="AB204">
            <v>94780</v>
          </cell>
          <cell r="AC204">
            <v>94780</v>
          </cell>
          <cell r="AD204">
            <v>0</v>
          </cell>
        </row>
        <row r="205">
          <cell r="A205">
            <v>1</v>
          </cell>
          <cell r="B205" t="str">
            <v>20</v>
          </cell>
          <cell r="C205">
            <v>49151100700</v>
          </cell>
          <cell r="D205">
            <v>3</v>
          </cell>
          <cell r="E205" t="str">
            <v>31</v>
          </cell>
          <cell r="F205">
            <v>31</v>
          </cell>
          <cell r="H205">
            <v>20</v>
          </cell>
          <cell r="I205">
            <v>1</v>
          </cell>
          <cell r="J205">
            <v>49</v>
          </cell>
          <cell r="K205">
            <v>151</v>
          </cell>
          <cell r="L205">
            <v>1</v>
          </cell>
          <cell r="M205" t="str">
            <v>00</v>
          </cell>
          <cell r="N205">
            <v>7</v>
          </cell>
          <cell r="O205">
            <v>3</v>
          </cell>
          <cell r="P205">
            <v>3</v>
          </cell>
          <cell r="Q205">
            <v>1</v>
          </cell>
          <cell r="R205">
            <v>31</v>
          </cell>
          <cell r="S205">
            <v>93</v>
          </cell>
          <cell r="T205">
            <v>1</v>
          </cell>
          <cell r="U205" t="str">
            <v>491511</v>
          </cell>
          <cell r="V205" t="str">
            <v>Direction Nationale Education civique</v>
          </cell>
          <cell r="W205" t="str">
            <v>Serv.centr.</v>
          </cell>
          <cell r="X205" t="str">
            <v>Carburant véhicule</v>
          </cell>
          <cell r="Y205" t="str">
            <v>P5C</v>
          </cell>
          <cell r="Z205">
            <v>0</v>
          </cell>
          <cell r="AA205">
            <v>3190</v>
          </cell>
          <cell r="AB205">
            <v>4150</v>
          </cell>
          <cell r="AC205">
            <v>4150</v>
          </cell>
          <cell r="AD205">
            <v>0</v>
          </cell>
        </row>
        <row r="206">
          <cell r="A206">
            <v>1</v>
          </cell>
          <cell r="B206" t="str">
            <v>20</v>
          </cell>
          <cell r="C206">
            <v>49152100700</v>
          </cell>
          <cell r="D206">
            <v>3</v>
          </cell>
          <cell r="E206" t="str">
            <v>31</v>
          </cell>
          <cell r="F206">
            <v>31</v>
          </cell>
          <cell r="H206">
            <v>20</v>
          </cell>
          <cell r="I206">
            <v>1</v>
          </cell>
          <cell r="J206">
            <v>49</v>
          </cell>
          <cell r="K206">
            <v>152</v>
          </cell>
          <cell r="L206">
            <v>1</v>
          </cell>
          <cell r="M206" t="str">
            <v>00</v>
          </cell>
          <cell r="N206">
            <v>7</v>
          </cell>
          <cell r="O206">
            <v>3</v>
          </cell>
          <cell r="P206">
            <v>3</v>
          </cell>
          <cell r="Q206">
            <v>1</v>
          </cell>
          <cell r="R206">
            <v>31</v>
          </cell>
          <cell r="S206">
            <v>93</v>
          </cell>
          <cell r="T206">
            <v>1</v>
          </cell>
          <cell r="U206" t="str">
            <v>491521</v>
          </cell>
          <cell r="V206" t="str">
            <v>Direction Nationale de l'Enseignement Privé</v>
          </cell>
          <cell r="W206" t="str">
            <v>Serv.centr.</v>
          </cell>
          <cell r="X206" t="str">
            <v>Carburant véhicule</v>
          </cell>
          <cell r="Y206" t="str">
            <v>P5C</v>
          </cell>
          <cell r="Z206">
            <v>0</v>
          </cell>
          <cell r="AA206">
            <v>3190</v>
          </cell>
          <cell r="AB206">
            <v>4150</v>
          </cell>
          <cell r="AC206">
            <v>4150</v>
          </cell>
          <cell r="AD206">
            <v>0</v>
          </cell>
        </row>
        <row r="207">
          <cell r="A207">
            <v>1</v>
          </cell>
          <cell r="B207" t="str">
            <v>20</v>
          </cell>
          <cell r="C207">
            <v>49301100700</v>
          </cell>
          <cell r="D207">
            <v>3</v>
          </cell>
          <cell r="E207" t="str">
            <v>31</v>
          </cell>
          <cell r="F207">
            <v>31</v>
          </cell>
          <cell r="H207">
            <v>20</v>
          </cell>
          <cell r="I207">
            <v>1</v>
          </cell>
          <cell r="J207">
            <v>49</v>
          </cell>
          <cell r="K207">
            <v>301</v>
          </cell>
          <cell r="L207">
            <v>1</v>
          </cell>
          <cell r="M207" t="str">
            <v>00</v>
          </cell>
          <cell r="N207">
            <v>7</v>
          </cell>
          <cell r="O207">
            <v>3</v>
          </cell>
          <cell r="P207">
            <v>3</v>
          </cell>
          <cell r="Q207">
            <v>1</v>
          </cell>
          <cell r="R207">
            <v>31</v>
          </cell>
          <cell r="S207">
            <v>93</v>
          </cell>
          <cell r="T207">
            <v>1</v>
          </cell>
          <cell r="U207" t="str">
            <v>493011</v>
          </cell>
          <cell r="V207" t="str">
            <v>Inspection Générale de l'Enseignement</v>
          </cell>
          <cell r="W207" t="str">
            <v>Serv.centr.</v>
          </cell>
          <cell r="X207" t="str">
            <v>Carburant véhicule</v>
          </cell>
          <cell r="Y207" t="str">
            <v>P5C</v>
          </cell>
          <cell r="Z207">
            <v>0</v>
          </cell>
          <cell r="AA207">
            <v>15940</v>
          </cell>
          <cell r="AB207">
            <v>20720</v>
          </cell>
          <cell r="AC207">
            <v>20720</v>
          </cell>
          <cell r="AD207">
            <v>0</v>
          </cell>
        </row>
        <row r="208">
          <cell r="A208">
            <v>1</v>
          </cell>
          <cell r="B208" t="str">
            <v>20</v>
          </cell>
          <cell r="C208">
            <v>49501100700</v>
          </cell>
          <cell r="D208">
            <v>3</v>
          </cell>
          <cell r="E208" t="str">
            <v>31</v>
          </cell>
          <cell r="F208">
            <v>31</v>
          </cell>
          <cell r="H208">
            <v>20</v>
          </cell>
          <cell r="I208">
            <v>1</v>
          </cell>
          <cell r="J208">
            <v>49</v>
          </cell>
          <cell r="K208">
            <v>501</v>
          </cell>
          <cell r="L208">
            <v>1</v>
          </cell>
          <cell r="M208" t="str">
            <v>00</v>
          </cell>
          <cell r="N208">
            <v>7</v>
          </cell>
          <cell r="O208">
            <v>3</v>
          </cell>
          <cell r="P208">
            <v>3</v>
          </cell>
          <cell r="Q208">
            <v>1</v>
          </cell>
          <cell r="R208">
            <v>31</v>
          </cell>
          <cell r="S208">
            <v>93</v>
          </cell>
          <cell r="T208">
            <v>1</v>
          </cell>
          <cell r="U208" t="str">
            <v>495011</v>
          </cell>
          <cell r="V208" t="str">
            <v>CONEBAT (Serv gestion écoles seconde chance)</v>
          </cell>
          <cell r="W208" t="str">
            <v>Serv.centr.</v>
          </cell>
          <cell r="X208" t="str">
            <v>Carburant véhicule</v>
          </cell>
          <cell r="Y208" t="str">
            <v>P5C</v>
          </cell>
          <cell r="Z208">
            <v>0</v>
          </cell>
          <cell r="AA208">
            <v>0</v>
          </cell>
          <cell r="AB208">
            <v>0</v>
          </cell>
          <cell r="AC208">
            <v>0</v>
          </cell>
          <cell r="AD208">
            <v>0</v>
          </cell>
        </row>
        <row r="209">
          <cell r="A209">
            <v>1</v>
          </cell>
          <cell r="B209" t="str">
            <v>20</v>
          </cell>
          <cell r="C209">
            <v>49502100700</v>
          </cell>
          <cell r="D209">
            <v>3</v>
          </cell>
          <cell r="E209" t="str">
            <v>31</v>
          </cell>
          <cell r="F209">
            <v>31</v>
          </cell>
          <cell r="H209">
            <v>20</v>
          </cell>
          <cell r="I209">
            <v>1</v>
          </cell>
          <cell r="J209">
            <v>49</v>
          </cell>
          <cell r="K209">
            <v>502</v>
          </cell>
          <cell r="L209">
            <v>1</v>
          </cell>
          <cell r="M209" t="str">
            <v>00</v>
          </cell>
          <cell r="N209">
            <v>7</v>
          </cell>
          <cell r="O209">
            <v>3</v>
          </cell>
          <cell r="P209">
            <v>3</v>
          </cell>
          <cell r="Q209">
            <v>1</v>
          </cell>
          <cell r="R209">
            <v>31</v>
          </cell>
          <cell r="S209">
            <v>93</v>
          </cell>
          <cell r="T209">
            <v>1</v>
          </cell>
          <cell r="U209" t="str">
            <v>495021</v>
          </cell>
          <cell r="V209" t="str">
            <v xml:space="preserve">Institut National Recherche Appliquée </v>
          </cell>
          <cell r="W209" t="str">
            <v>Serv.centr.</v>
          </cell>
          <cell r="X209" t="str">
            <v>Carburant véhicule</v>
          </cell>
          <cell r="Y209" t="str">
            <v>P5C</v>
          </cell>
          <cell r="Z209">
            <v>0</v>
          </cell>
          <cell r="AA209">
            <v>0</v>
          </cell>
          <cell r="AB209">
            <v>0</v>
          </cell>
          <cell r="AC209">
            <v>0</v>
          </cell>
          <cell r="AD209">
            <v>0</v>
          </cell>
        </row>
        <row r="210">
          <cell r="A210">
            <v>1</v>
          </cell>
          <cell r="B210" t="str">
            <v>20</v>
          </cell>
          <cell r="C210">
            <v>49503100700</v>
          </cell>
          <cell r="D210">
            <v>3</v>
          </cell>
          <cell r="E210" t="str">
            <v>31</v>
          </cell>
          <cell r="F210">
            <v>31</v>
          </cell>
          <cell r="H210">
            <v>20</v>
          </cell>
          <cell r="I210">
            <v>1</v>
          </cell>
          <cell r="J210">
            <v>49</v>
          </cell>
          <cell r="K210">
            <v>503</v>
          </cell>
          <cell r="L210">
            <v>1</v>
          </cell>
          <cell r="M210" t="str">
            <v>00</v>
          </cell>
          <cell r="N210">
            <v>7</v>
          </cell>
          <cell r="O210">
            <v>3</v>
          </cell>
          <cell r="P210">
            <v>3</v>
          </cell>
          <cell r="Q210">
            <v>1</v>
          </cell>
          <cell r="R210">
            <v>31</v>
          </cell>
          <cell r="S210">
            <v>93</v>
          </cell>
          <cell r="T210">
            <v>1</v>
          </cell>
          <cell r="U210" t="str">
            <v>495031</v>
          </cell>
          <cell r="V210" t="str">
            <v>Service National Alphabétisation</v>
          </cell>
          <cell r="W210" t="str">
            <v>Serv.centr.</v>
          </cell>
          <cell r="X210" t="str">
            <v>Carburant véhicule</v>
          </cell>
          <cell r="Y210" t="str">
            <v>P5C</v>
          </cell>
          <cell r="Z210">
            <v>0</v>
          </cell>
          <cell r="AA210">
            <v>3190</v>
          </cell>
          <cell r="AB210">
            <v>4150</v>
          </cell>
          <cell r="AC210">
            <v>4150</v>
          </cell>
          <cell r="AD210">
            <v>0</v>
          </cell>
        </row>
        <row r="211">
          <cell r="A211">
            <v>1</v>
          </cell>
          <cell r="B211" t="str">
            <v>20</v>
          </cell>
          <cell r="C211">
            <v>49504100700</v>
          </cell>
          <cell r="D211">
            <v>3</v>
          </cell>
          <cell r="E211" t="str">
            <v>31</v>
          </cell>
          <cell r="F211">
            <v>31</v>
          </cell>
          <cell r="H211">
            <v>20</v>
          </cell>
          <cell r="I211">
            <v>1</v>
          </cell>
          <cell r="J211">
            <v>49</v>
          </cell>
          <cell r="K211">
            <v>504</v>
          </cell>
          <cell r="L211">
            <v>1</v>
          </cell>
          <cell r="M211" t="str">
            <v>00</v>
          </cell>
          <cell r="N211">
            <v>7</v>
          </cell>
          <cell r="O211">
            <v>3</v>
          </cell>
          <cell r="P211">
            <v>3</v>
          </cell>
          <cell r="Q211">
            <v>1</v>
          </cell>
          <cell r="R211">
            <v>31</v>
          </cell>
          <cell r="S211">
            <v>93</v>
          </cell>
          <cell r="T211">
            <v>1</v>
          </cell>
          <cell r="U211" t="str">
            <v>495041</v>
          </cell>
          <cell r="V211" t="str">
            <v>Service National Infrastuctures Equipements Scolaires</v>
          </cell>
          <cell r="W211" t="str">
            <v>Serv.centr.</v>
          </cell>
          <cell r="X211" t="str">
            <v>Carburant véhicule</v>
          </cell>
          <cell r="Y211" t="str">
            <v>P5C</v>
          </cell>
          <cell r="Z211">
            <v>0</v>
          </cell>
          <cell r="AA211">
            <v>0</v>
          </cell>
          <cell r="AB211">
            <v>0</v>
          </cell>
          <cell r="AC211">
            <v>0</v>
          </cell>
          <cell r="AD211">
            <v>0</v>
          </cell>
        </row>
        <row r="212">
          <cell r="A212">
            <v>1</v>
          </cell>
          <cell r="B212" t="str">
            <v>20</v>
          </cell>
          <cell r="C212">
            <v>49505100700</v>
          </cell>
          <cell r="D212">
            <v>3</v>
          </cell>
          <cell r="E212" t="str">
            <v>31</v>
          </cell>
          <cell r="F212">
            <v>31</v>
          </cell>
          <cell r="H212">
            <v>20</v>
          </cell>
          <cell r="I212">
            <v>1</v>
          </cell>
          <cell r="J212">
            <v>49</v>
          </cell>
          <cell r="K212">
            <v>505</v>
          </cell>
          <cell r="L212">
            <v>1</v>
          </cell>
          <cell r="M212" t="str">
            <v>00</v>
          </cell>
          <cell r="N212">
            <v>7</v>
          </cell>
          <cell r="O212">
            <v>3</v>
          </cell>
          <cell r="P212">
            <v>3</v>
          </cell>
          <cell r="Q212">
            <v>1</v>
          </cell>
          <cell r="R212">
            <v>31</v>
          </cell>
          <cell r="S212">
            <v>93</v>
          </cell>
          <cell r="T212">
            <v>1</v>
          </cell>
          <cell r="U212" t="str">
            <v>495051</v>
          </cell>
          <cell r="V212" t="str">
            <v>Centre Informatique</v>
          </cell>
          <cell r="W212" t="str">
            <v>Serv.centr.</v>
          </cell>
          <cell r="X212" t="str">
            <v>Carburant véhicule</v>
          </cell>
          <cell r="Y212" t="str">
            <v>P5C</v>
          </cell>
          <cell r="Z212">
            <v>0</v>
          </cell>
          <cell r="AA212">
            <v>3190</v>
          </cell>
          <cell r="AB212">
            <v>4150</v>
          </cell>
          <cell r="AC212">
            <v>4150</v>
          </cell>
          <cell r="AD212">
            <v>0</v>
          </cell>
        </row>
        <row r="213">
          <cell r="A213">
            <v>1</v>
          </cell>
          <cell r="B213" t="str">
            <v>20</v>
          </cell>
          <cell r="C213">
            <v>49506100700</v>
          </cell>
          <cell r="D213">
            <v>3</v>
          </cell>
          <cell r="E213" t="str">
            <v>31</v>
          </cell>
          <cell r="F213">
            <v>31</v>
          </cell>
          <cell r="H213">
            <v>20</v>
          </cell>
          <cell r="I213">
            <v>1</v>
          </cell>
          <cell r="J213">
            <v>49</v>
          </cell>
          <cell r="K213">
            <v>506</v>
          </cell>
          <cell r="L213">
            <v>1</v>
          </cell>
          <cell r="M213" t="str">
            <v>00</v>
          </cell>
          <cell r="N213">
            <v>7</v>
          </cell>
          <cell r="O213">
            <v>3</v>
          </cell>
          <cell r="P213">
            <v>3</v>
          </cell>
          <cell r="Q213">
            <v>1</v>
          </cell>
          <cell r="R213">
            <v>31</v>
          </cell>
          <cell r="S213">
            <v>93</v>
          </cell>
          <cell r="T213">
            <v>1</v>
          </cell>
          <cell r="U213" t="str">
            <v>495061</v>
          </cell>
          <cell r="V213" t="str">
            <v>Centre de Perfectionnement linguistique</v>
          </cell>
          <cell r="W213" t="str">
            <v>Serv.centr.</v>
          </cell>
          <cell r="X213" t="str">
            <v>Carburant véhicule</v>
          </cell>
          <cell r="Y213" t="str">
            <v>P5C</v>
          </cell>
          <cell r="Z213">
            <v>0</v>
          </cell>
          <cell r="AA213">
            <v>0</v>
          </cell>
          <cell r="AB213">
            <v>0</v>
          </cell>
          <cell r="AC213">
            <v>0</v>
          </cell>
          <cell r="AD213">
            <v>0</v>
          </cell>
        </row>
        <row r="214">
          <cell r="A214">
            <v>1</v>
          </cell>
          <cell r="B214" t="str">
            <v>20</v>
          </cell>
          <cell r="C214">
            <v>49507100700</v>
          </cell>
          <cell r="D214">
            <v>3</v>
          </cell>
          <cell r="E214" t="str">
            <v>31</v>
          </cell>
          <cell r="F214">
            <v>31</v>
          </cell>
          <cell r="H214">
            <v>20</v>
          </cell>
          <cell r="I214">
            <v>1</v>
          </cell>
          <cell r="J214">
            <v>49</v>
          </cell>
          <cell r="K214">
            <v>507</v>
          </cell>
          <cell r="L214">
            <v>1</v>
          </cell>
          <cell r="M214" t="str">
            <v>00</v>
          </cell>
          <cell r="N214">
            <v>7</v>
          </cell>
          <cell r="O214">
            <v>3</v>
          </cell>
          <cell r="P214">
            <v>3</v>
          </cell>
          <cell r="Q214">
            <v>1</v>
          </cell>
          <cell r="R214">
            <v>31</v>
          </cell>
          <cell r="S214">
            <v>93</v>
          </cell>
          <cell r="T214">
            <v>1</v>
          </cell>
          <cell r="U214" t="str">
            <v>495071</v>
          </cell>
          <cell r="V214" t="str">
            <v>Relations Extérieures et Transport</v>
          </cell>
          <cell r="W214" t="str">
            <v>Serv.centr.</v>
          </cell>
          <cell r="X214" t="str">
            <v>Carburant véhicule</v>
          </cell>
          <cell r="Y214" t="str">
            <v>P5C</v>
          </cell>
          <cell r="Z214">
            <v>0</v>
          </cell>
          <cell r="AA214">
            <v>0</v>
          </cell>
          <cell r="AB214">
            <v>0</v>
          </cell>
          <cell r="AC214">
            <v>0</v>
          </cell>
          <cell r="AD214">
            <v>0</v>
          </cell>
        </row>
        <row r="215">
          <cell r="A215">
            <v>1</v>
          </cell>
          <cell r="B215" t="str">
            <v>20</v>
          </cell>
          <cell r="C215">
            <v>49508100700</v>
          </cell>
          <cell r="D215">
            <v>3</v>
          </cell>
          <cell r="E215" t="str">
            <v>31</v>
          </cell>
          <cell r="F215">
            <v>31</v>
          </cell>
          <cell r="H215">
            <v>20</v>
          </cell>
          <cell r="I215">
            <v>1</v>
          </cell>
          <cell r="J215">
            <v>49</v>
          </cell>
          <cell r="K215">
            <v>508</v>
          </cell>
          <cell r="L215">
            <v>1</v>
          </cell>
          <cell r="M215" t="str">
            <v>00</v>
          </cell>
          <cell r="N215">
            <v>7</v>
          </cell>
          <cell r="O215">
            <v>3</v>
          </cell>
          <cell r="P215">
            <v>3</v>
          </cell>
          <cell r="Q215">
            <v>1</v>
          </cell>
          <cell r="R215">
            <v>31</v>
          </cell>
          <cell r="S215">
            <v>93</v>
          </cell>
          <cell r="T215">
            <v>1</v>
          </cell>
          <cell r="U215" t="str">
            <v>495081</v>
          </cell>
          <cell r="V215" t="str">
            <v>Service Statistique Planification scolaire</v>
          </cell>
          <cell r="W215" t="str">
            <v>Serv.centr.</v>
          </cell>
          <cell r="X215" t="str">
            <v>Carburant véhicule</v>
          </cell>
          <cell r="Y215" t="str">
            <v>P5C</v>
          </cell>
          <cell r="Z215">
            <v>0</v>
          </cell>
          <cell r="AA215">
            <v>0</v>
          </cell>
          <cell r="AB215">
            <v>0</v>
          </cell>
          <cell r="AC215">
            <v>0</v>
          </cell>
          <cell r="AD215">
            <v>0</v>
          </cell>
        </row>
        <row r="216">
          <cell r="A216">
            <v>1</v>
          </cell>
          <cell r="B216" t="str">
            <v>20</v>
          </cell>
          <cell r="C216">
            <v>49509100700</v>
          </cell>
          <cell r="D216">
            <v>3</v>
          </cell>
          <cell r="E216" t="str">
            <v>31</v>
          </cell>
          <cell r="F216">
            <v>31</v>
          </cell>
          <cell r="H216">
            <v>20</v>
          </cell>
          <cell r="I216">
            <v>1</v>
          </cell>
          <cell r="J216">
            <v>49</v>
          </cell>
          <cell r="K216">
            <v>509</v>
          </cell>
          <cell r="L216">
            <v>1</v>
          </cell>
          <cell r="M216" t="str">
            <v>00</v>
          </cell>
          <cell r="N216">
            <v>7</v>
          </cell>
          <cell r="O216">
            <v>3</v>
          </cell>
          <cell r="P216">
            <v>3</v>
          </cell>
          <cell r="Q216">
            <v>1</v>
          </cell>
          <cell r="R216">
            <v>31</v>
          </cell>
          <cell r="S216">
            <v>93</v>
          </cell>
          <cell r="T216">
            <v>1</v>
          </cell>
          <cell r="U216" t="str">
            <v>495091</v>
          </cell>
          <cell r="V216" t="str">
            <v>SINDA</v>
          </cell>
          <cell r="W216" t="str">
            <v>Serv.centr.</v>
          </cell>
          <cell r="X216" t="str">
            <v>Carburant véhicule</v>
          </cell>
          <cell r="Y216" t="str">
            <v>P5C</v>
          </cell>
          <cell r="Z216">
            <v>0</v>
          </cell>
          <cell r="AA216">
            <v>0</v>
          </cell>
          <cell r="AB216">
            <v>0</v>
          </cell>
          <cell r="AC216">
            <v>0</v>
          </cell>
          <cell r="AD216">
            <v>0</v>
          </cell>
        </row>
        <row r="217">
          <cell r="A217">
            <v>1</v>
          </cell>
          <cell r="B217" t="str">
            <v>20</v>
          </cell>
          <cell r="C217">
            <v>49510100700</v>
          </cell>
          <cell r="D217">
            <v>3</v>
          </cell>
          <cell r="E217" t="str">
            <v>31</v>
          </cell>
          <cell r="F217">
            <v>31</v>
          </cell>
          <cell r="H217">
            <v>20</v>
          </cell>
          <cell r="I217">
            <v>1</v>
          </cell>
          <cell r="J217">
            <v>49</v>
          </cell>
          <cell r="K217">
            <v>510</v>
          </cell>
          <cell r="L217">
            <v>1</v>
          </cell>
          <cell r="M217" t="str">
            <v>00</v>
          </cell>
          <cell r="N217">
            <v>7</v>
          </cell>
          <cell r="O217">
            <v>3</v>
          </cell>
          <cell r="P217">
            <v>3</v>
          </cell>
          <cell r="Q217">
            <v>1</v>
          </cell>
          <cell r="R217">
            <v>31</v>
          </cell>
          <cell r="S217">
            <v>93</v>
          </cell>
          <cell r="T217">
            <v>1</v>
          </cell>
          <cell r="U217" t="str">
            <v>495101</v>
          </cell>
          <cell r="V217" t="str">
            <v>Coordination PASE/ ST- PASE</v>
          </cell>
          <cell r="W217" t="str">
            <v>Serv.centr.</v>
          </cell>
          <cell r="X217" t="str">
            <v>Carburant véhicule</v>
          </cell>
          <cell r="Y217" t="str">
            <v>P5C</v>
          </cell>
          <cell r="Z217">
            <v>0</v>
          </cell>
          <cell r="AA217">
            <v>0</v>
          </cell>
          <cell r="AB217">
            <v>0</v>
          </cell>
          <cell r="AC217">
            <v>0</v>
          </cell>
          <cell r="AD217">
            <v>0</v>
          </cell>
        </row>
        <row r="218">
          <cell r="A218">
            <v>1</v>
          </cell>
          <cell r="B218" t="str">
            <v>20</v>
          </cell>
          <cell r="C218">
            <v>49511100700</v>
          </cell>
          <cell r="D218">
            <v>3</v>
          </cell>
          <cell r="E218" t="str">
            <v>31</v>
          </cell>
          <cell r="F218">
            <v>31</v>
          </cell>
          <cell r="H218">
            <v>20</v>
          </cell>
          <cell r="I218">
            <v>1</v>
          </cell>
          <cell r="J218">
            <v>49</v>
          </cell>
          <cell r="K218">
            <v>511</v>
          </cell>
          <cell r="L218">
            <v>1</v>
          </cell>
          <cell r="M218" t="str">
            <v>00</v>
          </cell>
          <cell r="N218">
            <v>7</v>
          </cell>
          <cell r="O218">
            <v>3</v>
          </cell>
          <cell r="P218">
            <v>3</v>
          </cell>
          <cell r="Q218">
            <v>1</v>
          </cell>
          <cell r="R218">
            <v>31</v>
          </cell>
          <cell r="S218">
            <v>93</v>
          </cell>
          <cell r="T218">
            <v>1</v>
          </cell>
          <cell r="U218" t="str">
            <v>495111</v>
          </cell>
          <cell r="V218" t="str">
            <v>Cellule d'Audit</v>
          </cell>
          <cell r="W218" t="str">
            <v>Serv.centr.</v>
          </cell>
          <cell r="X218" t="str">
            <v>Carburant véhicule</v>
          </cell>
          <cell r="Y218" t="str">
            <v>P5C</v>
          </cell>
          <cell r="Z218">
            <v>0</v>
          </cell>
          <cell r="AA218">
            <v>3190</v>
          </cell>
          <cell r="AB218">
            <v>4150</v>
          </cell>
          <cell r="AC218">
            <v>4150</v>
          </cell>
          <cell r="AD218">
            <v>0</v>
          </cell>
        </row>
        <row r="219">
          <cell r="A219">
            <v>1</v>
          </cell>
          <cell r="B219" t="str">
            <v>20</v>
          </cell>
          <cell r="C219">
            <v>49512100700</v>
          </cell>
          <cell r="D219">
            <v>3</v>
          </cell>
          <cell r="E219" t="str">
            <v>31</v>
          </cell>
          <cell r="F219">
            <v>31</v>
          </cell>
          <cell r="H219">
            <v>20</v>
          </cell>
          <cell r="I219">
            <v>1</v>
          </cell>
          <cell r="J219">
            <v>49</v>
          </cell>
          <cell r="K219">
            <v>512</v>
          </cell>
          <cell r="L219">
            <v>1</v>
          </cell>
          <cell r="M219" t="str">
            <v>00</v>
          </cell>
          <cell r="N219">
            <v>7</v>
          </cell>
          <cell r="O219">
            <v>3</v>
          </cell>
          <cell r="P219">
            <v>3</v>
          </cell>
          <cell r="Q219">
            <v>1</v>
          </cell>
          <cell r="R219">
            <v>31</v>
          </cell>
          <cell r="S219">
            <v>93</v>
          </cell>
          <cell r="T219">
            <v>1</v>
          </cell>
          <cell r="U219" t="str">
            <v>495121</v>
          </cell>
          <cell r="V219" t="str">
            <v>Service Evaluation</v>
          </cell>
          <cell r="W219" t="str">
            <v>Serv.centr.</v>
          </cell>
          <cell r="X219" t="str">
            <v>Carburant véhicule</v>
          </cell>
          <cell r="Y219" t="str">
            <v>P5C</v>
          </cell>
          <cell r="Z219">
            <v>0</v>
          </cell>
          <cell r="AA219">
            <v>0</v>
          </cell>
          <cell r="AB219">
            <v>0</v>
          </cell>
          <cell r="AC219">
            <v>0</v>
          </cell>
          <cell r="AD219">
            <v>0</v>
          </cell>
        </row>
        <row r="220">
          <cell r="A220">
            <v>1</v>
          </cell>
          <cell r="B220" t="str">
            <v>20</v>
          </cell>
          <cell r="C220">
            <v>49513100700</v>
          </cell>
          <cell r="D220">
            <v>3</v>
          </cell>
          <cell r="E220" t="str">
            <v>31</v>
          </cell>
          <cell r="F220">
            <v>31</v>
          </cell>
          <cell r="H220">
            <v>20</v>
          </cell>
          <cell r="I220">
            <v>1</v>
          </cell>
          <cell r="J220">
            <v>49</v>
          </cell>
          <cell r="K220">
            <v>513</v>
          </cell>
          <cell r="L220">
            <v>1</v>
          </cell>
          <cell r="M220" t="str">
            <v>00</v>
          </cell>
          <cell r="N220">
            <v>7</v>
          </cell>
          <cell r="O220">
            <v>3</v>
          </cell>
          <cell r="P220">
            <v>3</v>
          </cell>
          <cell r="Q220">
            <v>1</v>
          </cell>
          <cell r="R220">
            <v>31</v>
          </cell>
          <cell r="S220">
            <v>93</v>
          </cell>
          <cell r="T220">
            <v>1</v>
          </cell>
          <cell r="U220" t="str">
            <v>495131</v>
          </cell>
          <cell r="V220" t="str">
            <v>Service Examen Contrôle Scolaire</v>
          </cell>
          <cell r="W220" t="str">
            <v>Serv.centr.</v>
          </cell>
          <cell r="X220" t="str">
            <v>Carburant véhicule</v>
          </cell>
          <cell r="Y220" t="str">
            <v>P5C</v>
          </cell>
          <cell r="Z220">
            <v>0</v>
          </cell>
          <cell r="AA220">
            <v>0</v>
          </cell>
          <cell r="AB220">
            <v>0</v>
          </cell>
          <cell r="AC220">
            <v>0</v>
          </cell>
          <cell r="AD220">
            <v>0</v>
          </cell>
        </row>
        <row r="221">
          <cell r="A221">
            <v>1</v>
          </cell>
          <cell r="B221" t="str">
            <v>20</v>
          </cell>
          <cell r="C221">
            <v>49514100700</v>
          </cell>
          <cell r="D221">
            <v>3</v>
          </cell>
          <cell r="E221" t="str">
            <v>31</v>
          </cell>
          <cell r="F221">
            <v>31</v>
          </cell>
          <cell r="H221">
            <v>20</v>
          </cell>
          <cell r="I221">
            <v>1</v>
          </cell>
          <cell r="J221">
            <v>49</v>
          </cell>
          <cell r="K221">
            <v>514</v>
          </cell>
          <cell r="L221">
            <v>1</v>
          </cell>
          <cell r="M221" t="str">
            <v>00</v>
          </cell>
          <cell r="N221">
            <v>7</v>
          </cell>
          <cell r="O221">
            <v>3</v>
          </cell>
          <cell r="P221">
            <v>3</v>
          </cell>
          <cell r="Q221">
            <v>1</v>
          </cell>
          <cell r="R221">
            <v>31</v>
          </cell>
          <cell r="S221">
            <v>93</v>
          </cell>
          <cell r="T221">
            <v>1</v>
          </cell>
          <cell r="U221" t="str">
            <v>495141</v>
          </cell>
          <cell r="V221" t="str">
            <v xml:space="preserve">Imprimerie de l'Education  </v>
          </cell>
          <cell r="W221" t="str">
            <v>Serv.centr.</v>
          </cell>
          <cell r="X221" t="str">
            <v>Carburant véhicule</v>
          </cell>
          <cell r="Y221" t="str">
            <v>P5C</v>
          </cell>
          <cell r="Z221">
            <v>0</v>
          </cell>
          <cell r="AA221">
            <v>0</v>
          </cell>
          <cell r="AB221">
            <v>0</v>
          </cell>
          <cell r="AC221">
            <v>0</v>
          </cell>
          <cell r="AD221">
            <v>0</v>
          </cell>
        </row>
        <row r="222">
          <cell r="A222">
            <v>1</v>
          </cell>
          <cell r="B222" t="str">
            <v>20</v>
          </cell>
          <cell r="C222">
            <v>49515100700</v>
          </cell>
          <cell r="D222">
            <v>3</v>
          </cell>
          <cell r="E222" t="str">
            <v>31</v>
          </cell>
          <cell r="F222">
            <v>31</v>
          </cell>
          <cell r="H222">
            <v>20</v>
          </cell>
          <cell r="I222">
            <v>1</v>
          </cell>
          <cell r="J222">
            <v>49</v>
          </cell>
          <cell r="K222">
            <v>515</v>
          </cell>
          <cell r="L222">
            <v>1</v>
          </cell>
          <cell r="M222" t="str">
            <v>00</v>
          </cell>
          <cell r="N222">
            <v>7</v>
          </cell>
          <cell r="O222">
            <v>3</v>
          </cell>
          <cell r="P222">
            <v>3</v>
          </cell>
          <cell r="Q222">
            <v>1</v>
          </cell>
          <cell r="R222">
            <v>31</v>
          </cell>
          <cell r="S222">
            <v>93</v>
          </cell>
          <cell r="T222">
            <v>1</v>
          </cell>
          <cell r="U222" t="str">
            <v>495151</v>
          </cell>
          <cell r="V222" t="str">
            <v>Comité d'Equité  CE / NFQE</v>
          </cell>
          <cell r="W222" t="str">
            <v>Serv.centr.</v>
          </cell>
          <cell r="X222" t="str">
            <v>Carburant véhicule</v>
          </cell>
          <cell r="Y222" t="str">
            <v>P5C</v>
          </cell>
          <cell r="Z222">
            <v>0</v>
          </cell>
          <cell r="AA222">
            <v>0</v>
          </cell>
          <cell r="AB222">
            <v>0</v>
          </cell>
          <cell r="AC222">
            <v>0</v>
          </cell>
          <cell r="AD222">
            <v>0</v>
          </cell>
        </row>
        <row r="223">
          <cell r="A223">
            <v>1</v>
          </cell>
          <cell r="B223" t="str">
            <v>20</v>
          </cell>
          <cell r="C223">
            <v>49516100700</v>
          </cell>
          <cell r="D223">
            <v>3</v>
          </cell>
          <cell r="E223" t="str">
            <v>31</v>
          </cell>
          <cell r="F223">
            <v>31</v>
          </cell>
          <cell r="H223">
            <v>20</v>
          </cell>
          <cell r="I223">
            <v>1</v>
          </cell>
          <cell r="J223">
            <v>49</v>
          </cell>
          <cell r="K223">
            <v>516</v>
          </cell>
          <cell r="L223">
            <v>1</v>
          </cell>
          <cell r="M223" t="str">
            <v>00</v>
          </cell>
          <cell r="N223">
            <v>7</v>
          </cell>
          <cell r="O223">
            <v>3</v>
          </cell>
          <cell r="P223">
            <v>3</v>
          </cell>
          <cell r="Q223">
            <v>1</v>
          </cell>
          <cell r="R223">
            <v>31</v>
          </cell>
          <cell r="S223">
            <v>93</v>
          </cell>
          <cell r="T223">
            <v>1</v>
          </cell>
          <cell r="U223" t="str">
            <v>495161</v>
          </cell>
          <cell r="V223" t="str">
            <v>ISESCO</v>
          </cell>
          <cell r="W223" t="str">
            <v>Serv.centr.</v>
          </cell>
          <cell r="X223" t="str">
            <v>Carburant véhicule</v>
          </cell>
          <cell r="Y223" t="str">
            <v>P5C</v>
          </cell>
          <cell r="Z223">
            <v>0</v>
          </cell>
          <cell r="AA223">
            <v>0</v>
          </cell>
          <cell r="AB223">
            <v>0</v>
          </cell>
          <cell r="AC223">
            <v>0</v>
          </cell>
          <cell r="AD223">
            <v>0</v>
          </cell>
        </row>
        <row r="224">
          <cell r="A224">
            <v>1</v>
          </cell>
          <cell r="B224" t="str">
            <v>20</v>
          </cell>
          <cell r="C224">
            <v>49518100700</v>
          </cell>
          <cell r="D224">
            <v>3</v>
          </cell>
          <cell r="E224" t="str">
            <v>31</v>
          </cell>
          <cell r="F224">
            <v>31</v>
          </cell>
          <cell r="H224">
            <v>20</v>
          </cell>
          <cell r="I224">
            <v>1</v>
          </cell>
          <cell r="J224">
            <v>49</v>
          </cell>
          <cell r="K224">
            <v>518</v>
          </cell>
          <cell r="L224">
            <v>1</v>
          </cell>
          <cell r="M224" t="str">
            <v>00</v>
          </cell>
          <cell r="N224">
            <v>7</v>
          </cell>
          <cell r="O224">
            <v>3</v>
          </cell>
          <cell r="P224">
            <v>3</v>
          </cell>
          <cell r="Q224">
            <v>1</v>
          </cell>
          <cell r="R224">
            <v>31</v>
          </cell>
          <cell r="S224">
            <v>93</v>
          </cell>
          <cell r="T224">
            <v>1</v>
          </cell>
          <cell r="U224" t="str">
            <v>495181</v>
          </cell>
          <cell r="V224" t="str">
            <v>Service  Coopération</v>
          </cell>
          <cell r="W224" t="str">
            <v>Serv.centr.</v>
          </cell>
          <cell r="X224" t="str">
            <v>Carburant véhicule</v>
          </cell>
          <cell r="Y224" t="str">
            <v>P5C</v>
          </cell>
          <cell r="Z224">
            <v>0</v>
          </cell>
          <cell r="AA224">
            <v>0</v>
          </cell>
          <cell r="AB224">
            <v>0</v>
          </cell>
          <cell r="AC224">
            <v>0</v>
          </cell>
          <cell r="AD224">
            <v>0</v>
          </cell>
        </row>
        <row r="225">
          <cell r="A225">
            <v>1</v>
          </cell>
          <cell r="B225" t="str">
            <v>20</v>
          </cell>
          <cell r="C225">
            <v>49519100700</v>
          </cell>
          <cell r="D225">
            <v>3</v>
          </cell>
          <cell r="E225" t="str">
            <v>31</v>
          </cell>
          <cell r="F225">
            <v>31</v>
          </cell>
          <cell r="H225">
            <v>20</v>
          </cell>
          <cell r="I225">
            <v>1</v>
          </cell>
          <cell r="J225">
            <v>49</v>
          </cell>
          <cell r="K225">
            <v>519</v>
          </cell>
          <cell r="L225">
            <v>1</v>
          </cell>
          <cell r="M225" t="str">
            <v>00</v>
          </cell>
          <cell r="N225">
            <v>7</v>
          </cell>
          <cell r="O225">
            <v>3</v>
          </cell>
          <cell r="P225">
            <v>3</v>
          </cell>
          <cell r="Q225">
            <v>1</v>
          </cell>
          <cell r="R225">
            <v>31</v>
          </cell>
          <cell r="S225">
            <v>93</v>
          </cell>
          <cell r="T225">
            <v>1</v>
          </cell>
          <cell r="U225" t="str">
            <v>495191</v>
          </cell>
          <cell r="V225" t="str">
            <v xml:space="preserve">Bureau Africain des services de l'Education </v>
          </cell>
          <cell r="W225" t="str">
            <v>Serv.centr.</v>
          </cell>
          <cell r="X225" t="str">
            <v>Carburant véhicule</v>
          </cell>
          <cell r="Y225" t="str">
            <v>P5C</v>
          </cell>
          <cell r="Z225">
            <v>0</v>
          </cell>
          <cell r="AA225">
            <v>0</v>
          </cell>
          <cell r="AB225">
            <v>0</v>
          </cell>
          <cell r="AC225">
            <v>0</v>
          </cell>
          <cell r="AD225">
            <v>0</v>
          </cell>
        </row>
        <row r="226">
          <cell r="A226">
            <v>1</v>
          </cell>
          <cell r="B226" t="str">
            <v>20</v>
          </cell>
          <cell r="C226">
            <v>49520100700</v>
          </cell>
          <cell r="D226">
            <v>3</v>
          </cell>
          <cell r="E226" t="str">
            <v>31</v>
          </cell>
          <cell r="F226">
            <v>31</v>
          </cell>
          <cell r="H226">
            <v>20</v>
          </cell>
          <cell r="I226">
            <v>1</v>
          </cell>
          <cell r="J226">
            <v>49</v>
          </cell>
          <cell r="K226">
            <v>520</v>
          </cell>
          <cell r="L226">
            <v>1</v>
          </cell>
          <cell r="M226" t="str">
            <v>00</v>
          </cell>
          <cell r="N226">
            <v>7</v>
          </cell>
          <cell r="O226">
            <v>3</v>
          </cell>
          <cell r="P226">
            <v>3</v>
          </cell>
          <cell r="Q226">
            <v>1</v>
          </cell>
          <cell r="R226">
            <v>31</v>
          </cell>
          <cell r="S226">
            <v>93</v>
          </cell>
          <cell r="T226">
            <v>1</v>
          </cell>
          <cell r="U226" t="str">
            <v>495201</v>
          </cell>
          <cell r="V226" t="str">
            <v>Cellule CDMT</v>
          </cell>
          <cell r="W226" t="str">
            <v>Serv.centr.</v>
          </cell>
          <cell r="X226" t="str">
            <v>Carburant véhicule</v>
          </cell>
          <cell r="Y226" t="str">
            <v>P5C</v>
          </cell>
          <cell r="Z226">
            <v>0</v>
          </cell>
          <cell r="AA226">
            <v>3190</v>
          </cell>
          <cell r="AB226">
            <v>4150</v>
          </cell>
          <cell r="AC226">
            <v>18500</v>
          </cell>
          <cell r="AD226">
            <v>14350</v>
          </cell>
        </row>
        <row r="227">
          <cell r="A227">
            <v>1</v>
          </cell>
          <cell r="B227" t="str">
            <v>20</v>
          </cell>
          <cell r="C227">
            <v>49521100700</v>
          </cell>
          <cell r="D227">
            <v>3</v>
          </cell>
          <cell r="E227" t="str">
            <v>31</v>
          </cell>
          <cell r="F227">
            <v>31</v>
          </cell>
          <cell r="H227">
            <v>20</v>
          </cell>
          <cell r="I227">
            <v>1</v>
          </cell>
          <cell r="J227">
            <v>49</v>
          </cell>
          <cell r="K227">
            <v>521</v>
          </cell>
          <cell r="L227">
            <v>1</v>
          </cell>
          <cell r="M227" t="str">
            <v>00</v>
          </cell>
          <cell r="N227">
            <v>7</v>
          </cell>
          <cell r="O227">
            <v>3</v>
          </cell>
          <cell r="P227">
            <v>3</v>
          </cell>
          <cell r="Q227">
            <v>1</v>
          </cell>
          <cell r="R227">
            <v>31</v>
          </cell>
          <cell r="S227">
            <v>93</v>
          </cell>
          <cell r="T227">
            <v>1</v>
          </cell>
          <cell r="U227" t="str">
            <v>495211</v>
          </cell>
          <cell r="V227" t="str">
            <v>Serv nat enseignement à distance</v>
          </cell>
          <cell r="W227" t="str">
            <v>Serv.centr.</v>
          </cell>
          <cell r="X227" t="str">
            <v>Carburant véhicule</v>
          </cell>
          <cell r="Y227" t="str">
            <v>P5C</v>
          </cell>
          <cell r="Z227">
            <v>0</v>
          </cell>
          <cell r="AA227">
            <v>0</v>
          </cell>
          <cell r="AB227">
            <v>0</v>
          </cell>
          <cell r="AC227">
            <v>0</v>
          </cell>
          <cell r="AD227">
            <v>0</v>
          </cell>
        </row>
        <row r="228">
          <cell r="A228">
            <v>1</v>
          </cell>
          <cell r="B228" t="str">
            <v>20</v>
          </cell>
          <cell r="C228">
            <v>49522100700</v>
          </cell>
          <cell r="D228">
            <v>3</v>
          </cell>
          <cell r="E228" t="str">
            <v>31</v>
          </cell>
          <cell r="F228">
            <v>31</v>
          </cell>
          <cell r="H228">
            <v>20</v>
          </cell>
          <cell r="I228">
            <v>1</v>
          </cell>
          <cell r="J228">
            <v>49</v>
          </cell>
          <cell r="K228">
            <v>522</v>
          </cell>
          <cell r="L228">
            <v>1</v>
          </cell>
          <cell r="M228" t="str">
            <v>00</v>
          </cell>
          <cell r="N228">
            <v>7</v>
          </cell>
          <cell r="O228">
            <v>3</v>
          </cell>
          <cell r="P228">
            <v>3</v>
          </cell>
          <cell r="Q228">
            <v>1</v>
          </cell>
          <cell r="R228">
            <v>31</v>
          </cell>
          <cell r="S228">
            <v>93</v>
          </cell>
          <cell r="T228">
            <v>1</v>
          </cell>
          <cell r="U228" t="str">
            <v>495221</v>
          </cell>
          <cell r="V228" t="str">
            <v>Office sports scolaires &amp; universitaires</v>
          </cell>
          <cell r="W228" t="str">
            <v>Serv.centr.</v>
          </cell>
          <cell r="X228" t="str">
            <v>Carburant véhicule</v>
          </cell>
          <cell r="Y228" t="str">
            <v>P5C</v>
          </cell>
          <cell r="Z228">
            <v>0</v>
          </cell>
          <cell r="AA228">
            <v>0</v>
          </cell>
          <cell r="AB228">
            <v>0</v>
          </cell>
          <cell r="AC228">
            <v>0</v>
          </cell>
          <cell r="AD228">
            <v>0</v>
          </cell>
        </row>
        <row r="229">
          <cell r="A229">
            <v>1</v>
          </cell>
          <cell r="B229" t="str">
            <v>20</v>
          </cell>
          <cell r="C229">
            <v>49900100700</v>
          </cell>
          <cell r="D229">
            <v>3</v>
          </cell>
          <cell r="E229" t="str">
            <v>31</v>
          </cell>
          <cell r="F229">
            <v>11</v>
          </cell>
          <cell r="H229">
            <v>20</v>
          </cell>
          <cell r="I229">
            <v>1</v>
          </cell>
          <cell r="J229">
            <v>49</v>
          </cell>
          <cell r="K229">
            <v>900</v>
          </cell>
          <cell r="L229">
            <v>1</v>
          </cell>
          <cell r="M229" t="str">
            <v>00</v>
          </cell>
          <cell r="N229">
            <v>7</v>
          </cell>
          <cell r="O229">
            <v>3</v>
          </cell>
          <cell r="P229">
            <v>3</v>
          </cell>
          <cell r="Q229">
            <v>1</v>
          </cell>
          <cell r="R229">
            <v>11</v>
          </cell>
          <cell r="S229">
            <v>93</v>
          </cell>
          <cell r="T229">
            <v>1</v>
          </cell>
          <cell r="U229" t="str">
            <v>499001</v>
          </cell>
          <cell r="V229" t="str">
            <v>Enseig. Serv adm Autres serv centraux</v>
          </cell>
          <cell r="W229" t="str">
            <v>Serv.centr.</v>
          </cell>
          <cell r="X229" t="str">
            <v>Pré imprimés</v>
          </cell>
          <cell r="Y229" t="str">
            <v>P5C</v>
          </cell>
          <cell r="Z229">
            <v>29250</v>
          </cell>
          <cell r="AA229">
            <v>20040</v>
          </cell>
          <cell r="AB229">
            <v>26050</v>
          </cell>
          <cell r="AC229">
            <v>26050</v>
          </cell>
          <cell r="AD229">
            <v>0</v>
          </cell>
        </row>
        <row r="230">
          <cell r="A230">
            <v>1</v>
          </cell>
          <cell r="B230" t="str">
            <v>20</v>
          </cell>
          <cell r="C230">
            <v>49900100700</v>
          </cell>
          <cell r="D230">
            <v>3</v>
          </cell>
          <cell r="E230" t="str">
            <v>31</v>
          </cell>
          <cell r="F230">
            <v>31</v>
          </cell>
          <cell r="H230">
            <v>20</v>
          </cell>
          <cell r="I230">
            <v>1</v>
          </cell>
          <cell r="J230">
            <v>49</v>
          </cell>
          <cell r="K230">
            <v>900</v>
          </cell>
          <cell r="L230">
            <v>1</v>
          </cell>
          <cell r="M230" t="str">
            <v>00</v>
          </cell>
          <cell r="N230">
            <v>7</v>
          </cell>
          <cell r="O230">
            <v>3</v>
          </cell>
          <cell r="P230">
            <v>3</v>
          </cell>
          <cell r="Q230">
            <v>1</v>
          </cell>
          <cell r="R230">
            <v>31</v>
          </cell>
          <cell r="S230">
            <v>93</v>
          </cell>
          <cell r="T230">
            <v>1</v>
          </cell>
          <cell r="U230" t="str">
            <v>499001</v>
          </cell>
          <cell r="V230" t="str">
            <v>Enseig. Serv adm Autres serv centraux</v>
          </cell>
          <cell r="W230" t="str">
            <v>Serv.centr.</v>
          </cell>
          <cell r="X230" t="str">
            <v>Carburant véhicule</v>
          </cell>
          <cell r="Y230" t="str">
            <v>P5C</v>
          </cell>
          <cell r="Z230">
            <v>4130</v>
          </cell>
          <cell r="AA230">
            <v>0</v>
          </cell>
          <cell r="AB230">
            <v>0</v>
          </cell>
          <cell r="AC230">
            <v>0</v>
          </cell>
          <cell r="AD230">
            <v>0</v>
          </cell>
        </row>
        <row r="231">
          <cell r="A231">
            <v>1</v>
          </cell>
          <cell r="H231">
            <v>20</v>
          </cell>
          <cell r="I231">
            <v>1</v>
          </cell>
          <cell r="L231">
            <v>2</v>
          </cell>
          <cell r="O231">
            <v>3</v>
          </cell>
          <cell r="P231">
            <v>3</v>
          </cell>
          <cell r="Q231">
            <v>1</v>
          </cell>
          <cell r="V231" t="str">
            <v>Conakry Services déconcentrés</v>
          </cell>
          <cell r="Z231">
            <v>126898</v>
          </cell>
          <cell r="AA231">
            <v>187240</v>
          </cell>
          <cell r="AB231">
            <v>243420</v>
          </cell>
          <cell r="AC231">
            <v>293420</v>
          </cell>
          <cell r="AD231">
            <v>50000</v>
          </cell>
          <cell r="AE231">
            <v>0</v>
          </cell>
        </row>
        <row r="232">
          <cell r="A232">
            <v>1</v>
          </cell>
          <cell r="B232" t="str">
            <v>20</v>
          </cell>
          <cell r="C232">
            <v>44000200700</v>
          </cell>
          <cell r="D232">
            <v>3</v>
          </cell>
          <cell r="E232" t="str">
            <v>31</v>
          </cell>
          <cell r="F232">
            <v>21</v>
          </cell>
          <cell r="H232">
            <v>20</v>
          </cell>
          <cell r="I232">
            <v>1</v>
          </cell>
          <cell r="J232">
            <v>44</v>
          </cell>
          <cell r="K232" t="str">
            <v>000</v>
          </cell>
          <cell r="L232">
            <v>2</v>
          </cell>
          <cell r="M232" t="str">
            <v>00</v>
          </cell>
          <cell r="N232">
            <v>7</v>
          </cell>
          <cell r="O232">
            <v>3</v>
          </cell>
          <cell r="P232">
            <v>3</v>
          </cell>
          <cell r="Q232">
            <v>1</v>
          </cell>
          <cell r="R232">
            <v>21</v>
          </cell>
          <cell r="S232">
            <v>36</v>
          </cell>
          <cell r="T232">
            <v>1</v>
          </cell>
          <cell r="U232" t="str">
            <v>440002</v>
          </cell>
          <cell r="V232" t="str">
            <v>Enseign. Technique</v>
          </cell>
          <cell r="W232" t="str">
            <v>Conakry</v>
          </cell>
          <cell r="X232" t="str">
            <v>Fournitures petits matériels bureau</v>
          </cell>
          <cell r="Y232" t="str">
            <v>P3</v>
          </cell>
          <cell r="Z232">
            <v>2495</v>
          </cell>
          <cell r="AA232">
            <v>11560</v>
          </cell>
          <cell r="AB232">
            <v>15030</v>
          </cell>
          <cell r="AC232">
            <v>15030</v>
          </cell>
          <cell r="AD232">
            <v>0</v>
          </cell>
        </row>
        <row r="233">
          <cell r="A233">
            <v>1</v>
          </cell>
          <cell r="B233" t="str">
            <v>20</v>
          </cell>
          <cell r="C233">
            <v>44000200700</v>
          </cell>
          <cell r="D233">
            <v>3</v>
          </cell>
          <cell r="E233" t="str">
            <v>31</v>
          </cell>
          <cell r="F233">
            <v>31</v>
          </cell>
          <cell r="H233">
            <v>20</v>
          </cell>
          <cell r="I233">
            <v>1</v>
          </cell>
          <cell r="J233">
            <v>44</v>
          </cell>
          <cell r="K233" t="str">
            <v>000</v>
          </cell>
          <cell r="L233">
            <v>2</v>
          </cell>
          <cell r="M233" t="str">
            <v>00</v>
          </cell>
          <cell r="N233">
            <v>7</v>
          </cell>
          <cell r="O233">
            <v>3</v>
          </cell>
          <cell r="P233">
            <v>3</v>
          </cell>
          <cell r="Q233">
            <v>1</v>
          </cell>
          <cell r="R233">
            <v>31</v>
          </cell>
          <cell r="S233">
            <v>36</v>
          </cell>
          <cell r="T233">
            <v>1</v>
          </cell>
          <cell r="U233" t="str">
            <v>440002</v>
          </cell>
          <cell r="V233" t="str">
            <v>Enseign. Technique</v>
          </cell>
          <cell r="W233" t="str">
            <v>Conakry</v>
          </cell>
          <cell r="X233" t="str">
            <v>Carburant automobile</v>
          </cell>
          <cell r="Y233" t="str">
            <v>P3</v>
          </cell>
          <cell r="Z233">
            <v>12825</v>
          </cell>
          <cell r="AA233">
            <v>42730</v>
          </cell>
          <cell r="AB233">
            <v>55550</v>
          </cell>
          <cell r="AC233">
            <v>55550</v>
          </cell>
          <cell r="AD233">
            <v>0</v>
          </cell>
        </row>
        <row r="234">
          <cell r="A234">
            <v>1</v>
          </cell>
          <cell r="B234" t="str">
            <v>20</v>
          </cell>
          <cell r="C234">
            <v>44000200700</v>
          </cell>
          <cell r="D234">
            <v>3</v>
          </cell>
          <cell r="E234" t="str">
            <v>31</v>
          </cell>
          <cell r="F234">
            <v>33</v>
          </cell>
          <cell r="H234">
            <v>20</v>
          </cell>
          <cell r="I234">
            <v>1</v>
          </cell>
          <cell r="J234">
            <v>44</v>
          </cell>
          <cell r="K234" t="str">
            <v>000</v>
          </cell>
          <cell r="L234">
            <v>2</v>
          </cell>
          <cell r="M234" t="str">
            <v>00</v>
          </cell>
          <cell r="N234">
            <v>7</v>
          </cell>
          <cell r="O234">
            <v>3</v>
          </cell>
          <cell r="P234">
            <v>3</v>
          </cell>
          <cell r="Q234">
            <v>1</v>
          </cell>
          <cell r="R234">
            <v>33</v>
          </cell>
          <cell r="S234">
            <v>36</v>
          </cell>
          <cell r="T234">
            <v>1</v>
          </cell>
          <cell r="U234" t="str">
            <v>440002</v>
          </cell>
          <cell r="V234" t="str">
            <v>Enseign. Technique</v>
          </cell>
          <cell r="W234" t="str">
            <v>Conakry</v>
          </cell>
          <cell r="X234" t="str">
            <v>Combustible groupe électrogène</v>
          </cell>
          <cell r="Y234" t="str">
            <v>P3</v>
          </cell>
          <cell r="Z234">
            <v>3045</v>
          </cell>
          <cell r="AA234">
            <v>26400</v>
          </cell>
          <cell r="AB234">
            <v>34320</v>
          </cell>
          <cell r="AC234">
            <v>34320</v>
          </cell>
          <cell r="AD234">
            <v>0</v>
          </cell>
        </row>
        <row r="235">
          <cell r="A235">
            <v>1</v>
          </cell>
          <cell r="B235" t="str">
            <v>20</v>
          </cell>
          <cell r="C235">
            <v>44000200700</v>
          </cell>
          <cell r="D235">
            <v>3</v>
          </cell>
          <cell r="E235" t="str">
            <v>31</v>
          </cell>
          <cell r="F235">
            <v>41</v>
          </cell>
          <cell r="H235">
            <v>20</v>
          </cell>
          <cell r="I235">
            <v>1</v>
          </cell>
          <cell r="J235">
            <v>44</v>
          </cell>
          <cell r="K235" t="str">
            <v>000</v>
          </cell>
          <cell r="L235">
            <v>2</v>
          </cell>
          <cell r="M235" t="str">
            <v>00</v>
          </cell>
          <cell r="N235">
            <v>7</v>
          </cell>
          <cell r="O235">
            <v>3</v>
          </cell>
          <cell r="P235">
            <v>3</v>
          </cell>
          <cell r="Q235">
            <v>1</v>
          </cell>
          <cell r="R235">
            <v>41</v>
          </cell>
          <cell r="S235">
            <v>36</v>
          </cell>
          <cell r="T235">
            <v>1</v>
          </cell>
          <cell r="U235" t="str">
            <v>440002</v>
          </cell>
          <cell r="V235" t="str">
            <v>Enseign. Technique</v>
          </cell>
          <cell r="W235" t="str">
            <v>Conakry</v>
          </cell>
          <cell r="X235" t="str">
            <v>Petit outillage fournitures d’atelier</v>
          </cell>
          <cell r="Y235" t="str">
            <v>P3</v>
          </cell>
          <cell r="Z235">
            <v>67044</v>
          </cell>
          <cell r="AA235">
            <v>46220</v>
          </cell>
          <cell r="AB235">
            <v>60090</v>
          </cell>
          <cell r="AC235">
            <v>60090</v>
          </cell>
          <cell r="AD235">
            <v>0</v>
          </cell>
        </row>
        <row r="236">
          <cell r="A236">
            <v>1</v>
          </cell>
          <cell r="B236" t="str">
            <v>20</v>
          </cell>
          <cell r="C236">
            <v>44000200700</v>
          </cell>
          <cell r="D236">
            <v>3</v>
          </cell>
          <cell r="E236" t="str">
            <v>31</v>
          </cell>
          <cell r="F236">
            <v>90</v>
          </cell>
          <cell r="H236">
            <v>20</v>
          </cell>
          <cell r="I236">
            <v>1</v>
          </cell>
          <cell r="J236">
            <v>44</v>
          </cell>
          <cell r="K236" t="str">
            <v>000</v>
          </cell>
          <cell r="L236">
            <v>2</v>
          </cell>
          <cell r="M236" t="str">
            <v>00</v>
          </cell>
          <cell r="N236">
            <v>7</v>
          </cell>
          <cell r="O236">
            <v>3</v>
          </cell>
          <cell r="P236">
            <v>3</v>
          </cell>
          <cell r="Q236">
            <v>1</v>
          </cell>
          <cell r="R236">
            <v>90</v>
          </cell>
          <cell r="S236">
            <v>36</v>
          </cell>
          <cell r="T236">
            <v>1</v>
          </cell>
          <cell r="U236" t="str">
            <v>440002</v>
          </cell>
          <cell r="V236" t="str">
            <v>Enseign. Technique</v>
          </cell>
          <cell r="W236" t="str">
            <v>Conakry</v>
          </cell>
          <cell r="X236" t="str">
            <v>Autres produits fournitures</v>
          </cell>
          <cell r="Y236" t="str">
            <v>P3</v>
          </cell>
          <cell r="Z236">
            <v>1220</v>
          </cell>
          <cell r="AA236">
            <v>22310</v>
          </cell>
          <cell r="AB236">
            <v>29000</v>
          </cell>
          <cell r="AC236">
            <v>29000</v>
          </cell>
          <cell r="AD236">
            <v>0</v>
          </cell>
        </row>
        <row r="237">
          <cell r="A237">
            <v>1</v>
          </cell>
          <cell r="B237" t="str">
            <v>20</v>
          </cell>
          <cell r="C237">
            <v>44000200900</v>
          </cell>
          <cell r="D237">
            <v>3</v>
          </cell>
          <cell r="E237" t="str">
            <v>31</v>
          </cell>
          <cell r="F237">
            <v>90</v>
          </cell>
          <cell r="H237">
            <v>20</v>
          </cell>
          <cell r="I237">
            <v>1</v>
          </cell>
          <cell r="J237">
            <v>44</v>
          </cell>
          <cell r="K237" t="str">
            <v>000</v>
          </cell>
          <cell r="L237">
            <v>2</v>
          </cell>
          <cell r="M237" t="str">
            <v>00</v>
          </cell>
          <cell r="N237">
            <v>9</v>
          </cell>
          <cell r="O237">
            <v>3</v>
          </cell>
          <cell r="P237">
            <v>3</v>
          </cell>
          <cell r="Q237">
            <v>1</v>
          </cell>
          <cell r="R237">
            <v>90</v>
          </cell>
          <cell r="S237">
            <v>37</v>
          </cell>
          <cell r="T237">
            <v>1</v>
          </cell>
          <cell r="U237" t="str">
            <v>440002</v>
          </cell>
          <cell r="V237" t="str">
            <v>Enseign. Technique</v>
          </cell>
          <cell r="W237" t="str">
            <v>Conakry</v>
          </cell>
          <cell r="X237" t="str">
            <v>Autres produits spécifiques</v>
          </cell>
          <cell r="Y237" t="str">
            <v>P3</v>
          </cell>
          <cell r="Z237">
            <v>0</v>
          </cell>
          <cell r="AA237">
            <v>0</v>
          </cell>
          <cell r="AB237">
            <v>0</v>
          </cell>
          <cell r="AC237">
            <v>0</v>
          </cell>
          <cell r="AD237">
            <v>0</v>
          </cell>
        </row>
        <row r="238">
          <cell r="A238">
            <v>1</v>
          </cell>
          <cell r="B238" t="str">
            <v>20</v>
          </cell>
          <cell r="C238">
            <v>44300200700</v>
          </cell>
          <cell r="D238">
            <v>3</v>
          </cell>
          <cell r="E238" t="str">
            <v>31</v>
          </cell>
          <cell r="F238">
            <v>21</v>
          </cell>
          <cell r="H238">
            <v>20</v>
          </cell>
          <cell r="I238">
            <v>1</v>
          </cell>
          <cell r="J238">
            <v>44</v>
          </cell>
          <cell r="K238">
            <v>300</v>
          </cell>
          <cell r="L238">
            <v>2</v>
          </cell>
          <cell r="M238" t="str">
            <v>00</v>
          </cell>
          <cell r="N238">
            <v>7</v>
          </cell>
          <cell r="O238">
            <v>3</v>
          </cell>
          <cell r="P238">
            <v>3</v>
          </cell>
          <cell r="Q238">
            <v>1</v>
          </cell>
          <cell r="R238">
            <v>21</v>
          </cell>
          <cell r="S238">
            <v>36</v>
          </cell>
          <cell r="T238">
            <v>1</v>
          </cell>
          <cell r="U238" t="str">
            <v>443002</v>
          </cell>
          <cell r="V238" t="str">
            <v>Inspect région. Ens tech</v>
          </cell>
          <cell r="W238" t="str">
            <v>Conakry</v>
          </cell>
          <cell r="X238" t="str">
            <v>Fournitures &amp; petit matériel bureau</v>
          </cell>
          <cell r="Y238" t="str">
            <v>P5D</v>
          </cell>
          <cell r="Z238">
            <v>5640</v>
          </cell>
          <cell r="AA238">
            <v>0</v>
          </cell>
          <cell r="AB238">
            <v>0</v>
          </cell>
          <cell r="AC238">
            <v>0</v>
          </cell>
          <cell r="AD238">
            <v>0</v>
          </cell>
        </row>
        <row r="239">
          <cell r="A239">
            <v>1</v>
          </cell>
          <cell r="B239" t="str">
            <v>20</v>
          </cell>
          <cell r="C239">
            <v>44300200700</v>
          </cell>
          <cell r="D239">
            <v>3</v>
          </cell>
          <cell r="E239" t="str">
            <v>31</v>
          </cell>
          <cell r="F239">
            <v>31</v>
          </cell>
          <cell r="H239">
            <v>20</v>
          </cell>
          <cell r="I239">
            <v>1</v>
          </cell>
          <cell r="J239">
            <v>44</v>
          </cell>
          <cell r="K239">
            <v>300</v>
          </cell>
          <cell r="L239">
            <v>2</v>
          </cell>
          <cell r="M239" t="str">
            <v>00</v>
          </cell>
          <cell r="N239">
            <v>7</v>
          </cell>
          <cell r="O239">
            <v>3</v>
          </cell>
          <cell r="P239">
            <v>3</v>
          </cell>
          <cell r="Q239">
            <v>1</v>
          </cell>
          <cell r="R239">
            <v>31</v>
          </cell>
          <cell r="S239">
            <v>36</v>
          </cell>
          <cell r="T239">
            <v>1</v>
          </cell>
          <cell r="U239" t="str">
            <v>443002</v>
          </cell>
          <cell r="V239" t="str">
            <v>Inspect région. Ens tech</v>
          </cell>
          <cell r="W239" t="str">
            <v>Conakry</v>
          </cell>
          <cell r="X239" t="str">
            <v>Carburant</v>
          </cell>
          <cell r="Y239" t="str">
            <v>P5D</v>
          </cell>
          <cell r="Z239">
            <v>0</v>
          </cell>
          <cell r="AA239">
            <v>0</v>
          </cell>
          <cell r="AB239">
            <v>0</v>
          </cell>
          <cell r="AC239">
            <v>0</v>
          </cell>
          <cell r="AD239">
            <v>0</v>
          </cell>
        </row>
        <row r="240">
          <cell r="A240">
            <v>1</v>
          </cell>
          <cell r="B240" t="str">
            <v>20</v>
          </cell>
          <cell r="C240">
            <v>49000200700</v>
          </cell>
          <cell r="D240">
            <v>3</v>
          </cell>
          <cell r="E240" t="str">
            <v>31</v>
          </cell>
          <cell r="F240">
            <v>11</v>
          </cell>
          <cell r="H240">
            <v>20</v>
          </cell>
          <cell r="I240">
            <v>1</v>
          </cell>
          <cell r="J240">
            <v>49</v>
          </cell>
          <cell r="K240" t="str">
            <v>000</v>
          </cell>
          <cell r="L240">
            <v>2</v>
          </cell>
          <cell r="M240" t="str">
            <v>00</v>
          </cell>
          <cell r="N240">
            <v>7</v>
          </cell>
          <cell r="O240">
            <v>3</v>
          </cell>
          <cell r="P240">
            <v>3</v>
          </cell>
          <cell r="Q240">
            <v>1</v>
          </cell>
          <cell r="R240">
            <v>11</v>
          </cell>
          <cell r="S240">
            <v>33</v>
          </cell>
          <cell r="T240">
            <v>1</v>
          </cell>
          <cell r="U240" t="str">
            <v>490002</v>
          </cell>
          <cell r="V240" t="str">
            <v>Enseig. Serv administratifs</v>
          </cell>
          <cell r="W240" t="str">
            <v>Conakry</v>
          </cell>
          <cell r="X240" t="str">
            <v>Pré imprimés</v>
          </cell>
          <cell r="Y240" t="str">
            <v>P5D</v>
          </cell>
          <cell r="Z240">
            <v>0</v>
          </cell>
          <cell r="AA240">
            <v>0</v>
          </cell>
          <cell r="AB240">
            <v>0</v>
          </cell>
          <cell r="AC240">
            <v>0</v>
          </cell>
          <cell r="AD240">
            <v>0</v>
          </cell>
        </row>
        <row r="241">
          <cell r="A241">
            <v>1</v>
          </cell>
          <cell r="B241" t="str">
            <v>20</v>
          </cell>
          <cell r="C241">
            <v>49000200700</v>
          </cell>
          <cell r="D241">
            <v>3</v>
          </cell>
          <cell r="E241" t="str">
            <v>31</v>
          </cell>
          <cell r="F241">
            <v>21</v>
          </cell>
          <cell r="H241">
            <v>20</v>
          </cell>
          <cell r="I241">
            <v>1</v>
          </cell>
          <cell r="J241">
            <v>49</v>
          </cell>
          <cell r="K241" t="str">
            <v>000</v>
          </cell>
          <cell r="L241">
            <v>2</v>
          </cell>
          <cell r="M241" t="str">
            <v>00</v>
          </cell>
          <cell r="N241">
            <v>7</v>
          </cell>
          <cell r="O241">
            <v>3</v>
          </cell>
          <cell r="P241">
            <v>3</v>
          </cell>
          <cell r="Q241">
            <v>1</v>
          </cell>
          <cell r="R241">
            <v>21</v>
          </cell>
          <cell r="S241">
            <v>33</v>
          </cell>
          <cell r="T241">
            <v>1</v>
          </cell>
          <cell r="U241" t="str">
            <v>490002</v>
          </cell>
          <cell r="V241" t="str">
            <v>Enseig. Serv administratifs</v>
          </cell>
          <cell r="W241" t="str">
            <v>Conakry</v>
          </cell>
          <cell r="X241" t="str">
            <v>Fournitur. &amp; petit mat. de bureau</v>
          </cell>
          <cell r="Y241" t="str">
            <v>P5D</v>
          </cell>
          <cell r="Z241">
            <v>0</v>
          </cell>
          <cell r="AA241">
            <v>0</v>
          </cell>
          <cell r="AB241">
            <v>0</v>
          </cell>
          <cell r="AC241">
            <v>50000</v>
          </cell>
          <cell r="AD241">
            <v>50000</v>
          </cell>
        </row>
        <row r="242">
          <cell r="A242">
            <v>1</v>
          </cell>
          <cell r="B242" t="str">
            <v>20</v>
          </cell>
          <cell r="C242">
            <v>49000200700</v>
          </cell>
          <cell r="D242">
            <v>3</v>
          </cell>
          <cell r="E242" t="str">
            <v>31</v>
          </cell>
          <cell r="F242">
            <v>22</v>
          </cell>
          <cell r="H242">
            <v>20</v>
          </cell>
          <cell r="I242">
            <v>1</v>
          </cell>
          <cell r="J242">
            <v>49</v>
          </cell>
          <cell r="K242" t="str">
            <v>000</v>
          </cell>
          <cell r="L242">
            <v>2</v>
          </cell>
          <cell r="M242" t="str">
            <v>00</v>
          </cell>
          <cell r="N242">
            <v>7</v>
          </cell>
          <cell r="O242">
            <v>3</v>
          </cell>
          <cell r="P242">
            <v>3</v>
          </cell>
          <cell r="Q242">
            <v>1</v>
          </cell>
          <cell r="R242">
            <v>22</v>
          </cell>
          <cell r="S242">
            <v>33</v>
          </cell>
          <cell r="T242">
            <v>1</v>
          </cell>
          <cell r="U242" t="str">
            <v>490002</v>
          </cell>
          <cell r="V242" t="str">
            <v>Enseig. Serv administratifs</v>
          </cell>
          <cell r="W242" t="str">
            <v>Conakry</v>
          </cell>
          <cell r="X242" t="str">
            <v>Fournit. Informati.</v>
          </cell>
          <cell r="Y242" t="str">
            <v>P5D</v>
          </cell>
          <cell r="Z242">
            <v>0</v>
          </cell>
          <cell r="AA242">
            <v>0</v>
          </cell>
          <cell r="AB242">
            <v>0</v>
          </cell>
          <cell r="AC242">
            <v>0</v>
          </cell>
          <cell r="AD242">
            <v>0</v>
          </cell>
        </row>
        <row r="243">
          <cell r="A243">
            <v>1</v>
          </cell>
          <cell r="B243" t="str">
            <v>20</v>
          </cell>
          <cell r="C243">
            <v>49000200700</v>
          </cell>
          <cell r="D243">
            <v>3</v>
          </cell>
          <cell r="E243" t="str">
            <v>31</v>
          </cell>
          <cell r="F243">
            <v>31</v>
          </cell>
          <cell r="H243">
            <v>20</v>
          </cell>
          <cell r="I243">
            <v>1</v>
          </cell>
          <cell r="J243">
            <v>49</v>
          </cell>
          <cell r="K243" t="str">
            <v>000</v>
          </cell>
          <cell r="L243">
            <v>2</v>
          </cell>
          <cell r="M243" t="str">
            <v>00</v>
          </cell>
          <cell r="N243">
            <v>7</v>
          </cell>
          <cell r="O243">
            <v>3</v>
          </cell>
          <cell r="P243">
            <v>3</v>
          </cell>
          <cell r="Q243">
            <v>1</v>
          </cell>
          <cell r="R243">
            <v>31</v>
          </cell>
          <cell r="S243">
            <v>33</v>
          </cell>
          <cell r="T243">
            <v>1</v>
          </cell>
          <cell r="U243" t="str">
            <v>490002</v>
          </cell>
          <cell r="V243" t="str">
            <v>Enseig. Serv administratifs</v>
          </cell>
          <cell r="W243" t="str">
            <v>Conakry</v>
          </cell>
          <cell r="X243" t="str">
            <v>Carburant véhicule</v>
          </cell>
          <cell r="Y243" t="str">
            <v>P5D</v>
          </cell>
          <cell r="Z243">
            <v>34629</v>
          </cell>
          <cell r="AA243">
            <v>38020</v>
          </cell>
          <cell r="AB243">
            <v>49430</v>
          </cell>
          <cell r="AC243">
            <v>49430</v>
          </cell>
          <cell r="AD243">
            <v>0</v>
          </cell>
        </row>
        <row r="244">
          <cell r="A244">
            <v>1</v>
          </cell>
          <cell r="H244">
            <v>20</v>
          </cell>
          <cell r="I244">
            <v>1</v>
          </cell>
          <cell r="L244">
            <v>3</v>
          </cell>
          <cell r="O244">
            <v>3</v>
          </cell>
          <cell r="P244">
            <v>3</v>
          </cell>
          <cell r="Q244">
            <v>1</v>
          </cell>
          <cell r="V244" t="str">
            <v>Intérieur Services déconcentrés</v>
          </cell>
          <cell r="Z244">
            <v>1742403</v>
          </cell>
          <cell r="AA244">
            <v>1335850</v>
          </cell>
          <cell r="AB244">
            <v>1736620</v>
          </cell>
          <cell r="AC244">
            <v>1766620</v>
          </cell>
          <cell r="AD244">
            <v>30000</v>
          </cell>
          <cell r="AE244">
            <v>0</v>
          </cell>
        </row>
        <row r="245">
          <cell r="A245">
            <v>1</v>
          </cell>
          <cell r="B245" t="str">
            <v>20</v>
          </cell>
          <cell r="C245">
            <v>44000300700</v>
          </cell>
          <cell r="D245">
            <v>3</v>
          </cell>
          <cell r="E245" t="str">
            <v>31</v>
          </cell>
          <cell r="F245">
            <v>11</v>
          </cell>
          <cell r="H245">
            <v>20</v>
          </cell>
          <cell r="I245">
            <v>1</v>
          </cell>
          <cell r="J245">
            <v>44</v>
          </cell>
          <cell r="K245" t="str">
            <v>000</v>
          </cell>
          <cell r="L245">
            <v>3</v>
          </cell>
          <cell r="M245" t="str">
            <v>00</v>
          </cell>
          <cell r="N245">
            <v>7</v>
          </cell>
          <cell r="O245">
            <v>3</v>
          </cell>
          <cell r="P245">
            <v>3</v>
          </cell>
          <cell r="Q245">
            <v>1</v>
          </cell>
          <cell r="R245">
            <v>11</v>
          </cell>
          <cell r="S245">
            <v>36</v>
          </cell>
          <cell r="T245">
            <v>1</v>
          </cell>
          <cell r="U245" t="str">
            <v>440003</v>
          </cell>
          <cell r="V245" t="str">
            <v>Enseign. Technique</v>
          </cell>
          <cell r="W245" t="str">
            <v>Intérieur</v>
          </cell>
          <cell r="X245" t="str">
            <v>Pré-imprimés</v>
          </cell>
          <cell r="Y245" t="str">
            <v>P3</v>
          </cell>
          <cell r="Z245">
            <v>0</v>
          </cell>
          <cell r="AA245">
            <v>0</v>
          </cell>
          <cell r="AB245">
            <v>0</v>
          </cell>
          <cell r="AC245">
            <v>0</v>
          </cell>
          <cell r="AD245">
            <v>0</v>
          </cell>
        </row>
        <row r="246">
          <cell r="A246">
            <v>1</v>
          </cell>
          <cell r="B246" t="str">
            <v>20</v>
          </cell>
          <cell r="C246">
            <v>44000300700</v>
          </cell>
          <cell r="D246">
            <v>3</v>
          </cell>
          <cell r="E246" t="str">
            <v>31</v>
          </cell>
          <cell r="F246">
            <v>12</v>
          </cell>
          <cell r="H246">
            <v>20</v>
          </cell>
          <cell r="I246">
            <v>1</v>
          </cell>
          <cell r="J246">
            <v>44</v>
          </cell>
          <cell r="K246" t="str">
            <v>000</v>
          </cell>
          <cell r="L246">
            <v>3</v>
          </cell>
          <cell r="M246" t="str">
            <v>00</v>
          </cell>
          <cell r="N246">
            <v>7</v>
          </cell>
          <cell r="O246">
            <v>3</v>
          </cell>
          <cell r="P246">
            <v>3</v>
          </cell>
          <cell r="Q246">
            <v>1</v>
          </cell>
          <cell r="R246">
            <v>12</v>
          </cell>
          <cell r="S246">
            <v>36</v>
          </cell>
          <cell r="T246">
            <v>1</v>
          </cell>
          <cell r="U246" t="str">
            <v>440003</v>
          </cell>
          <cell r="V246" t="str">
            <v>Enseign. Technique</v>
          </cell>
          <cell r="W246" t="str">
            <v>Intérieur</v>
          </cell>
          <cell r="X246" t="str">
            <v>Documentat.</v>
          </cell>
          <cell r="Y246" t="str">
            <v>P3</v>
          </cell>
          <cell r="Z246">
            <v>0</v>
          </cell>
          <cell r="AA246">
            <v>0</v>
          </cell>
          <cell r="AB246">
            <v>0</v>
          </cell>
          <cell r="AC246">
            <v>0</v>
          </cell>
          <cell r="AD246">
            <v>0</v>
          </cell>
        </row>
        <row r="247">
          <cell r="A247">
            <v>1</v>
          </cell>
          <cell r="B247" t="str">
            <v>20</v>
          </cell>
          <cell r="C247">
            <v>44000300700</v>
          </cell>
          <cell r="D247">
            <v>3</v>
          </cell>
          <cell r="E247" t="str">
            <v>31</v>
          </cell>
          <cell r="F247">
            <v>21</v>
          </cell>
          <cell r="H247">
            <v>20</v>
          </cell>
          <cell r="I247">
            <v>1</v>
          </cell>
          <cell r="J247">
            <v>44</v>
          </cell>
          <cell r="K247" t="str">
            <v>000</v>
          </cell>
          <cell r="L247">
            <v>3</v>
          </cell>
          <cell r="M247" t="str">
            <v>00</v>
          </cell>
          <cell r="N247">
            <v>7</v>
          </cell>
          <cell r="O247">
            <v>3</v>
          </cell>
          <cell r="P247">
            <v>3</v>
          </cell>
          <cell r="Q247">
            <v>1</v>
          </cell>
          <cell r="R247">
            <v>21</v>
          </cell>
          <cell r="S247">
            <v>36</v>
          </cell>
          <cell r="T247">
            <v>1</v>
          </cell>
          <cell r="U247" t="str">
            <v>440003</v>
          </cell>
          <cell r="V247" t="str">
            <v>Enseign. Technique</v>
          </cell>
          <cell r="W247" t="str">
            <v>Intérieur</v>
          </cell>
          <cell r="X247" t="str">
            <v>Fournitures petits matériels bureau</v>
          </cell>
          <cell r="Y247" t="str">
            <v>P3</v>
          </cell>
          <cell r="Z247">
            <v>2680</v>
          </cell>
          <cell r="AA247">
            <v>0</v>
          </cell>
          <cell r="AB247">
            <v>0</v>
          </cell>
          <cell r="AC247">
            <v>30000</v>
          </cell>
          <cell r="AD247">
            <v>30000</v>
          </cell>
        </row>
        <row r="248">
          <cell r="A248">
            <v>1</v>
          </cell>
          <cell r="B248" t="str">
            <v>20</v>
          </cell>
          <cell r="C248">
            <v>44000300700</v>
          </cell>
          <cell r="D248">
            <v>3</v>
          </cell>
          <cell r="E248" t="str">
            <v>31</v>
          </cell>
          <cell r="F248">
            <v>22</v>
          </cell>
          <cell r="H248">
            <v>20</v>
          </cell>
          <cell r="I248">
            <v>1</v>
          </cell>
          <cell r="J248">
            <v>44</v>
          </cell>
          <cell r="K248" t="str">
            <v>000</v>
          </cell>
          <cell r="L248">
            <v>3</v>
          </cell>
          <cell r="M248" t="str">
            <v>00</v>
          </cell>
          <cell r="N248">
            <v>7</v>
          </cell>
          <cell r="O248">
            <v>3</v>
          </cell>
          <cell r="P248">
            <v>3</v>
          </cell>
          <cell r="Q248">
            <v>1</v>
          </cell>
          <cell r="R248">
            <v>22</v>
          </cell>
          <cell r="S248">
            <v>36</v>
          </cell>
          <cell r="T248">
            <v>1</v>
          </cell>
          <cell r="U248" t="str">
            <v>440003</v>
          </cell>
          <cell r="V248" t="str">
            <v>Enseign. Technique</v>
          </cell>
          <cell r="W248" t="str">
            <v>Intérieur</v>
          </cell>
          <cell r="X248" t="str">
            <v>Fournitures informatiques</v>
          </cell>
          <cell r="Y248" t="str">
            <v>P3</v>
          </cell>
          <cell r="Z248">
            <v>0</v>
          </cell>
          <cell r="AA248">
            <v>0</v>
          </cell>
          <cell r="AB248">
            <v>0</v>
          </cell>
          <cell r="AC248">
            <v>0</v>
          </cell>
          <cell r="AD248">
            <v>0</v>
          </cell>
        </row>
        <row r="249">
          <cell r="A249">
            <v>1</v>
          </cell>
          <cell r="B249" t="str">
            <v>20</v>
          </cell>
          <cell r="C249">
            <v>44000300700</v>
          </cell>
          <cell r="D249">
            <v>3</v>
          </cell>
          <cell r="E249" t="str">
            <v>31</v>
          </cell>
          <cell r="F249">
            <v>31</v>
          </cell>
          <cell r="H249">
            <v>20</v>
          </cell>
          <cell r="I249">
            <v>1</v>
          </cell>
          <cell r="J249">
            <v>44</v>
          </cell>
          <cell r="K249" t="str">
            <v>000</v>
          </cell>
          <cell r="L249">
            <v>3</v>
          </cell>
          <cell r="M249" t="str">
            <v>00</v>
          </cell>
          <cell r="N249">
            <v>7</v>
          </cell>
          <cell r="O249">
            <v>3</v>
          </cell>
          <cell r="P249">
            <v>3</v>
          </cell>
          <cell r="Q249">
            <v>1</v>
          </cell>
          <cell r="R249">
            <v>31</v>
          </cell>
          <cell r="S249">
            <v>36</v>
          </cell>
          <cell r="T249">
            <v>1</v>
          </cell>
          <cell r="U249" t="str">
            <v>440003</v>
          </cell>
          <cell r="V249" t="str">
            <v>Enseign. Technique</v>
          </cell>
          <cell r="W249" t="str">
            <v>Intérieur</v>
          </cell>
          <cell r="X249" t="str">
            <v>Carburant automobile</v>
          </cell>
          <cell r="Y249" t="str">
            <v>P3</v>
          </cell>
          <cell r="Z249">
            <v>21673</v>
          </cell>
          <cell r="AA249">
            <v>54190</v>
          </cell>
          <cell r="AB249">
            <v>70450</v>
          </cell>
          <cell r="AC249">
            <v>70450</v>
          </cell>
          <cell r="AD249">
            <v>0</v>
          </cell>
        </row>
        <row r="250">
          <cell r="A250">
            <v>1</v>
          </cell>
          <cell r="B250" t="str">
            <v>20</v>
          </cell>
          <cell r="C250">
            <v>44000300700</v>
          </cell>
          <cell r="D250">
            <v>3</v>
          </cell>
          <cell r="E250" t="str">
            <v>31</v>
          </cell>
          <cell r="F250">
            <v>33</v>
          </cell>
          <cell r="H250">
            <v>20</v>
          </cell>
          <cell r="I250">
            <v>1</v>
          </cell>
          <cell r="J250">
            <v>44</v>
          </cell>
          <cell r="K250" t="str">
            <v>000</v>
          </cell>
          <cell r="L250">
            <v>3</v>
          </cell>
          <cell r="M250" t="str">
            <v>00</v>
          </cell>
          <cell r="N250">
            <v>7</v>
          </cell>
          <cell r="O250">
            <v>3</v>
          </cell>
          <cell r="P250">
            <v>3</v>
          </cell>
          <cell r="Q250">
            <v>1</v>
          </cell>
          <cell r="R250">
            <v>33</v>
          </cell>
          <cell r="S250">
            <v>36</v>
          </cell>
          <cell r="T250">
            <v>1</v>
          </cell>
          <cell r="U250" t="str">
            <v>440003</v>
          </cell>
          <cell r="V250" t="str">
            <v>Enseign. Technique</v>
          </cell>
          <cell r="W250" t="str">
            <v>Intérieur</v>
          </cell>
          <cell r="X250" t="str">
            <v>Combustible groupe électrogène</v>
          </cell>
          <cell r="Y250" t="str">
            <v>P3</v>
          </cell>
          <cell r="Z250">
            <v>2783</v>
          </cell>
          <cell r="AA250">
            <v>44890</v>
          </cell>
          <cell r="AB250">
            <v>58360</v>
          </cell>
          <cell r="AC250">
            <v>58360</v>
          </cell>
          <cell r="AD250">
            <v>0</v>
          </cell>
        </row>
        <row r="251">
          <cell r="A251">
            <v>1</v>
          </cell>
          <cell r="B251" t="str">
            <v>20</v>
          </cell>
          <cell r="C251">
            <v>44000300700</v>
          </cell>
          <cell r="D251">
            <v>3</v>
          </cell>
          <cell r="E251" t="str">
            <v>31</v>
          </cell>
          <cell r="F251">
            <v>41</v>
          </cell>
          <cell r="H251">
            <v>20</v>
          </cell>
          <cell r="I251">
            <v>1</v>
          </cell>
          <cell r="J251">
            <v>44</v>
          </cell>
          <cell r="K251" t="str">
            <v>000</v>
          </cell>
          <cell r="L251">
            <v>3</v>
          </cell>
          <cell r="M251" t="str">
            <v>00</v>
          </cell>
          <cell r="N251">
            <v>7</v>
          </cell>
          <cell r="O251">
            <v>3</v>
          </cell>
          <cell r="P251">
            <v>3</v>
          </cell>
          <cell r="Q251">
            <v>1</v>
          </cell>
          <cell r="R251">
            <v>41</v>
          </cell>
          <cell r="S251">
            <v>36</v>
          </cell>
          <cell r="T251">
            <v>1</v>
          </cell>
          <cell r="U251" t="str">
            <v>440003</v>
          </cell>
          <cell r="V251" t="str">
            <v>Enseign. Technique</v>
          </cell>
          <cell r="W251" t="str">
            <v>Intérieur</v>
          </cell>
          <cell r="X251" t="str">
            <v>Petit outillage fournitures d’atelier</v>
          </cell>
          <cell r="Y251" t="str">
            <v>P3</v>
          </cell>
          <cell r="Z251">
            <v>84540</v>
          </cell>
          <cell r="AA251">
            <v>87650</v>
          </cell>
          <cell r="AB251">
            <v>113950</v>
          </cell>
          <cell r="AC251">
            <v>113950</v>
          </cell>
          <cell r="AD251">
            <v>0</v>
          </cell>
        </row>
        <row r="252">
          <cell r="A252">
            <v>1</v>
          </cell>
          <cell r="B252" t="str">
            <v>20</v>
          </cell>
          <cell r="C252">
            <v>44000300700</v>
          </cell>
          <cell r="D252">
            <v>3</v>
          </cell>
          <cell r="E252" t="str">
            <v>31</v>
          </cell>
          <cell r="F252">
            <v>90</v>
          </cell>
          <cell r="H252">
            <v>20</v>
          </cell>
          <cell r="I252">
            <v>1</v>
          </cell>
          <cell r="J252">
            <v>44</v>
          </cell>
          <cell r="K252" t="str">
            <v>000</v>
          </cell>
          <cell r="L252">
            <v>3</v>
          </cell>
          <cell r="M252" t="str">
            <v>00</v>
          </cell>
          <cell r="N252">
            <v>7</v>
          </cell>
          <cell r="O252">
            <v>3</v>
          </cell>
          <cell r="P252">
            <v>3</v>
          </cell>
          <cell r="Q252">
            <v>1</v>
          </cell>
          <cell r="R252">
            <v>90</v>
          </cell>
          <cell r="S252">
            <v>36</v>
          </cell>
          <cell r="T252">
            <v>1</v>
          </cell>
          <cell r="U252" t="str">
            <v>440003</v>
          </cell>
          <cell r="V252" t="str">
            <v>Enseign. Technique</v>
          </cell>
          <cell r="W252" t="str">
            <v>Intérieur</v>
          </cell>
          <cell r="X252" t="str">
            <v>Autres produits fournitures</v>
          </cell>
          <cell r="Y252" t="str">
            <v>P3</v>
          </cell>
          <cell r="Z252">
            <v>0</v>
          </cell>
          <cell r="AA252">
            <v>35060</v>
          </cell>
          <cell r="AB252">
            <v>45580</v>
          </cell>
          <cell r="AC252">
            <v>45580</v>
          </cell>
          <cell r="AD252">
            <v>0</v>
          </cell>
        </row>
        <row r="253">
          <cell r="A253">
            <v>1</v>
          </cell>
          <cell r="B253" t="str">
            <v>20</v>
          </cell>
          <cell r="C253">
            <v>44000300900</v>
          </cell>
          <cell r="D253">
            <v>3</v>
          </cell>
          <cell r="E253" t="str">
            <v>31</v>
          </cell>
          <cell r="F253">
            <v>90</v>
          </cell>
          <cell r="H253">
            <v>20</v>
          </cell>
          <cell r="I253">
            <v>1</v>
          </cell>
          <cell r="J253">
            <v>44</v>
          </cell>
          <cell r="K253" t="str">
            <v>000</v>
          </cell>
          <cell r="L253">
            <v>3</v>
          </cell>
          <cell r="M253" t="str">
            <v>00</v>
          </cell>
          <cell r="N253">
            <v>9</v>
          </cell>
          <cell r="O253">
            <v>3</v>
          </cell>
          <cell r="P253">
            <v>3</v>
          </cell>
          <cell r="Q253">
            <v>1</v>
          </cell>
          <cell r="R253">
            <v>90</v>
          </cell>
          <cell r="S253">
            <v>37</v>
          </cell>
          <cell r="T253">
            <v>1</v>
          </cell>
          <cell r="U253" t="str">
            <v>440003</v>
          </cell>
          <cell r="V253" t="str">
            <v>Enseign. Technique</v>
          </cell>
          <cell r="W253" t="str">
            <v>Intérieur</v>
          </cell>
          <cell r="X253" t="str">
            <v>Autres produits spécifiques</v>
          </cell>
          <cell r="Y253" t="str">
            <v>P3</v>
          </cell>
          <cell r="Z253">
            <v>0</v>
          </cell>
          <cell r="AA253">
            <v>0</v>
          </cell>
          <cell r="AB253">
            <v>0</v>
          </cell>
          <cell r="AC253">
            <v>0</v>
          </cell>
          <cell r="AD253">
            <v>0</v>
          </cell>
        </row>
        <row r="254">
          <cell r="A254">
            <v>1</v>
          </cell>
          <cell r="B254" t="str">
            <v>20</v>
          </cell>
          <cell r="C254">
            <v>44234300700</v>
          </cell>
          <cell r="D254">
            <v>3</v>
          </cell>
          <cell r="E254" t="str">
            <v>31</v>
          </cell>
          <cell r="F254">
            <v>31</v>
          </cell>
          <cell r="H254">
            <v>20</v>
          </cell>
          <cell r="I254">
            <v>1</v>
          </cell>
          <cell r="J254">
            <v>44</v>
          </cell>
          <cell r="K254">
            <v>234</v>
          </cell>
          <cell r="L254">
            <v>3</v>
          </cell>
          <cell r="M254" t="str">
            <v>00</v>
          </cell>
          <cell r="N254">
            <v>7</v>
          </cell>
          <cell r="O254">
            <v>3</v>
          </cell>
          <cell r="P254">
            <v>3</v>
          </cell>
          <cell r="Q254">
            <v>1</v>
          </cell>
          <cell r="R254" t="str">
            <v>31</v>
          </cell>
          <cell r="S254">
            <v>36</v>
          </cell>
          <cell r="T254">
            <v>1</v>
          </cell>
          <cell r="U254" t="str">
            <v>442343</v>
          </cell>
          <cell r="V254" t="str">
            <v>ENATEF Contrib coop helvétique</v>
          </cell>
          <cell r="W254" t="str">
            <v>Intérieur</v>
          </cell>
          <cell r="X254" t="str">
            <v>Carburant et lubrifiant véhicules</v>
          </cell>
          <cell r="Y254" t="str">
            <v>P3</v>
          </cell>
          <cell r="Z254">
            <v>45750</v>
          </cell>
          <cell r="AA254">
            <v>0</v>
          </cell>
          <cell r="AB254">
            <v>0</v>
          </cell>
          <cell r="AC254">
            <v>0</v>
          </cell>
          <cell r="AD254">
            <v>0</v>
          </cell>
        </row>
        <row r="255">
          <cell r="A255">
            <v>1</v>
          </cell>
          <cell r="B255" t="str">
            <v>20</v>
          </cell>
          <cell r="C255">
            <v>44234300700</v>
          </cell>
          <cell r="D255">
            <v>3</v>
          </cell>
          <cell r="E255" t="str">
            <v>31</v>
          </cell>
          <cell r="F255">
            <v>41</v>
          </cell>
          <cell r="H255">
            <v>20</v>
          </cell>
          <cell r="I255">
            <v>1</v>
          </cell>
          <cell r="J255">
            <v>44</v>
          </cell>
          <cell r="K255">
            <v>234</v>
          </cell>
          <cell r="L255">
            <v>3</v>
          </cell>
          <cell r="M255" t="str">
            <v>00</v>
          </cell>
          <cell r="N255">
            <v>7</v>
          </cell>
          <cell r="O255">
            <v>3</v>
          </cell>
          <cell r="P255">
            <v>3</v>
          </cell>
          <cell r="Q255">
            <v>1</v>
          </cell>
          <cell r="R255" t="str">
            <v>41</v>
          </cell>
          <cell r="S255">
            <v>36</v>
          </cell>
          <cell r="T255">
            <v>1</v>
          </cell>
          <cell r="U255" t="str">
            <v>442343</v>
          </cell>
          <cell r="V255" t="str">
            <v>ENATEF Contrib coop helvétique</v>
          </cell>
          <cell r="W255" t="str">
            <v>Intérieur</v>
          </cell>
          <cell r="X255" t="str">
            <v>Petits outillages et fournitures d'atelier</v>
          </cell>
          <cell r="Y255" t="str">
            <v>P3</v>
          </cell>
          <cell r="Z255">
            <v>122250</v>
          </cell>
          <cell r="AA255">
            <v>82820</v>
          </cell>
          <cell r="AB255">
            <v>107670</v>
          </cell>
          <cell r="AC255">
            <v>107670</v>
          </cell>
          <cell r="AD255">
            <v>0</v>
          </cell>
        </row>
        <row r="256">
          <cell r="A256">
            <v>1</v>
          </cell>
          <cell r="B256" t="str">
            <v>20</v>
          </cell>
          <cell r="C256">
            <v>44300300700</v>
          </cell>
          <cell r="D256">
            <v>3</v>
          </cell>
          <cell r="E256" t="str">
            <v>31</v>
          </cell>
          <cell r="F256">
            <v>21</v>
          </cell>
          <cell r="H256">
            <v>20</v>
          </cell>
          <cell r="I256">
            <v>1</v>
          </cell>
          <cell r="J256">
            <v>44</v>
          </cell>
          <cell r="K256">
            <v>300</v>
          </cell>
          <cell r="L256">
            <v>3</v>
          </cell>
          <cell r="M256" t="str">
            <v>00</v>
          </cell>
          <cell r="N256">
            <v>7</v>
          </cell>
          <cell r="O256">
            <v>3</v>
          </cell>
          <cell r="P256">
            <v>3</v>
          </cell>
          <cell r="Q256">
            <v>1</v>
          </cell>
          <cell r="R256">
            <v>21</v>
          </cell>
          <cell r="S256">
            <v>36</v>
          </cell>
          <cell r="T256">
            <v>1</v>
          </cell>
          <cell r="U256" t="str">
            <v>443003</v>
          </cell>
          <cell r="V256" t="str">
            <v>Inspect région. Ens tech</v>
          </cell>
          <cell r="W256" t="str">
            <v>Intérieur</v>
          </cell>
          <cell r="X256" t="str">
            <v>Fournitures &amp; petit matériel bureau</v>
          </cell>
          <cell r="Y256" t="str">
            <v>P5D</v>
          </cell>
          <cell r="Z256">
            <v>0</v>
          </cell>
          <cell r="AA256">
            <v>0</v>
          </cell>
          <cell r="AB256">
            <v>0</v>
          </cell>
          <cell r="AC256">
            <v>0</v>
          </cell>
          <cell r="AD256">
            <v>0</v>
          </cell>
        </row>
        <row r="257">
          <cell r="A257">
            <v>1</v>
          </cell>
          <cell r="B257" t="str">
            <v>20</v>
          </cell>
          <cell r="C257">
            <v>44300300700</v>
          </cell>
          <cell r="D257">
            <v>3</v>
          </cell>
          <cell r="E257" t="str">
            <v>31</v>
          </cell>
          <cell r="F257">
            <v>31</v>
          </cell>
          <cell r="H257">
            <v>20</v>
          </cell>
          <cell r="I257">
            <v>1</v>
          </cell>
          <cell r="J257">
            <v>44</v>
          </cell>
          <cell r="K257">
            <v>300</v>
          </cell>
          <cell r="L257">
            <v>3</v>
          </cell>
          <cell r="M257" t="str">
            <v>00</v>
          </cell>
          <cell r="N257">
            <v>7</v>
          </cell>
          <cell r="O257">
            <v>3</v>
          </cell>
          <cell r="P257">
            <v>3</v>
          </cell>
          <cell r="Q257">
            <v>1</v>
          </cell>
          <cell r="R257">
            <v>31</v>
          </cell>
          <cell r="S257">
            <v>36</v>
          </cell>
          <cell r="T257">
            <v>1</v>
          </cell>
          <cell r="U257" t="str">
            <v>443003</v>
          </cell>
          <cell r="V257" t="str">
            <v>Inspect région. Ens tech</v>
          </cell>
          <cell r="W257" t="str">
            <v>Intérieur</v>
          </cell>
          <cell r="X257" t="str">
            <v>Carburant</v>
          </cell>
          <cell r="Y257" t="str">
            <v>P5D</v>
          </cell>
          <cell r="Z257">
            <v>0</v>
          </cell>
          <cell r="AA257">
            <v>0</v>
          </cell>
          <cell r="AB257">
            <v>0</v>
          </cell>
          <cell r="AC257">
            <v>0</v>
          </cell>
          <cell r="AD257">
            <v>0</v>
          </cell>
        </row>
        <row r="258">
          <cell r="A258">
            <v>1</v>
          </cell>
          <cell r="B258" t="str">
            <v>20</v>
          </cell>
          <cell r="C258">
            <v>49000300700</v>
          </cell>
          <cell r="D258">
            <v>3</v>
          </cell>
          <cell r="E258" t="str">
            <v>31</v>
          </cell>
          <cell r="F258">
            <v>11</v>
          </cell>
          <cell r="H258">
            <v>20</v>
          </cell>
          <cell r="I258">
            <v>1</v>
          </cell>
          <cell r="J258">
            <v>49</v>
          </cell>
          <cell r="K258" t="str">
            <v>000</v>
          </cell>
          <cell r="L258">
            <v>3</v>
          </cell>
          <cell r="M258" t="str">
            <v>00</v>
          </cell>
          <cell r="N258">
            <v>7</v>
          </cell>
          <cell r="O258">
            <v>3</v>
          </cell>
          <cell r="P258">
            <v>3</v>
          </cell>
          <cell r="Q258">
            <v>1</v>
          </cell>
          <cell r="R258">
            <v>11</v>
          </cell>
          <cell r="S258">
            <v>33</v>
          </cell>
          <cell r="T258">
            <v>1</v>
          </cell>
          <cell r="U258" t="str">
            <v>490003</v>
          </cell>
          <cell r="V258" t="str">
            <v>Enseig. Serv administratifs</v>
          </cell>
          <cell r="W258" t="str">
            <v>Intérieur</v>
          </cell>
          <cell r="X258" t="str">
            <v>Pré imprimés</v>
          </cell>
          <cell r="Y258" t="str">
            <v>P5D</v>
          </cell>
          <cell r="Z258">
            <v>724000</v>
          </cell>
          <cell r="AA258">
            <v>612455.87300000002</v>
          </cell>
          <cell r="AB258">
            <v>796190</v>
          </cell>
          <cell r="AC258">
            <v>796190</v>
          </cell>
          <cell r="AD258">
            <v>0</v>
          </cell>
        </row>
        <row r="259">
          <cell r="A259">
            <v>1</v>
          </cell>
          <cell r="B259" t="str">
            <v>20</v>
          </cell>
          <cell r="C259">
            <v>49000300700</v>
          </cell>
          <cell r="D259">
            <v>3</v>
          </cell>
          <cell r="E259" t="str">
            <v>31</v>
          </cell>
          <cell r="F259">
            <v>21</v>
          </cell>
          <cell r="H259">
            <v>20</v>
          </cell>
          <cell r="I259">
            <v>1</v>
          </cell>
          <cell r="J259">
            <v>49</v>
          </cell>
          <cell r="K259" t="str">
            <v>000</v>
          </cell>
          <cell r="L259">
            <v>3</v>
          </cell>
          <cell r="M259" t="str">
            <v>00</v>
          </cell>
          <cell r="N259">
            <v>7</v>
          </cell>
          <cell r="O259">
            <v>3</v>
          </cell>
          <cell r="P259">
            <v>3</v>
          </cell>
          <cell r="Q259">
            <v>1</v>
          </cell>
          <cell r="R259">
            <v>21</v>
          </cell>
          <cell r="S259">
            <v>33</v>
          </cell>
          <cell r="T259">
            <v>1</v>
          </cell>
          <cell r="U259" t="str">
            <v>490003</v>
          </cell>
          <cell r="V259" t="str">
            <v>Enseig. Serv administratifs</v>
          </cell>
          <cell r="W259" t="str">
            <v>Intérieur</v>
          </cell>
          <cell r="X259" t="str">
            <v>Fournitur. &amp; petit mat. de bureau</v>
          </cell>
          <cell r="Y259" t="str">
            <v>P5D</v>
          </cell>
          <cell r="Z259">
            <v>668632</v>
          </cell>
          <cell r="AA259">
            <v>310091.68099999998</v>
          </cell>
          <cell r="AB259">
            <v>403120</v>
          </cell>
          <cell r="AC259">
            <v>403120</v>
          </cell>
          <cell r="AD259">
            <v>0</v>
          </cell>
        </row>
        <row r="260">
          <cell r="A260">
            <v>1</v>
          </cell>
          <cell r="B260" t="str">
            <v>20</v>
          </cell>
          <cell r="C260">
            <v>49000300700</v>
          </cell>
          <cell r="D260">
            <v>3</v>
          </cell>
          <cell r="E260" t="str">
            <v>31</v>
          </cell>
          <cell r="F260">
            <v>22</v>
          </cell>
          <cell r="H260">
            <v>20</v>
          </cell>
          <cell r="I260">
            <v>1</v>
          </cell>
          <cell r="J260">
            <v>49</v>
          </cell>
          <cell r="K260" t="str">
            <v>000</v>
          </cell>
          <cell r="L260">
            <v>3</v>
          </cell>
          <cell r="M260" t="str">
            <v>00</v>
          </cell>
          <cell r="N260">
            <v>7</v>
          </cell>
          <cell r="O260">
            <v>3</v>
          </cell>
          <cell r="P260">
            <v>3</v>
          </cell>
          <cell r="Q260">
            <v>1</v>
          </cell>
          <cell r="R260">
            <v>22</v>
          </cell>
          <cell r="S260">
            <v>33</v>
          </cell>
          <cell r="T260">
            <v>1</v>
          </cell>
          <cell r="U260" t="str">
            <v>490003</v>
          </cell>
          <cell r="V260" t="str">
            <v>Enseig. Serv administratifs</v>
          </cell>
          <cell r="W260" t="str">
            <v>Intérieur</v>
          </cell>
          <cell r="X260" t="str">
            <v>Fournit. Informati.</v>
          </cell>
          <cell r="Y260" t="str">
            <v>P5D</v>
          </cell>
          <cell r="Z260">
            <v>0</v>
          </cell>
          <cell r="AA260">
            <v>0</v>
          </cell>
          <cell r="AB260">
            <v>0</v>
          </cell>
          <cell r="AC260">
            <v>0</v>
          </cell>
          <cell r="AD260">
            <v>0</v>
          </cell>
        </row>
        <row r="261">
          <cell r="A261">
            <v>1</v>
          </cell>
          <cell r="B261" t="str">
            <v>20</v>
          </cell>
          <cell r="C261">
            <v>49000300700</v>
          </cell>
          <cell r="D261">
            <v>3</v>
          </cell>
          <cell r="E261" t="str">
            <v>31</v>
          </cell>
          <cell r="F261">
            <v>31</v>
          </cell>
          <cell r="H261">
            <v>20</v>
          </cell>
          <cell r="I261">
            <v>1</v>
          </cell>
          <cell r="J261">
            <v>49</v>
          </cell>
          <cell r="K261" t="str">
            <v>000</v>
          </cell>
          <cell r="L261">
            <v>3</v>
          </cell>
          <cell r="M261" t="str">
            <v>00</v>
          </cell>
          <cell r="N261">
            <v>7</v>
          </cell>
          <cell r="O261">
            <v>3</v>
          </cell>
          <cell r="P261">
            <v>3</v>
          </cell>
          <cell r="Q261">
            <v>1</v>
          </cell>
          <cell r="R261">
            <v>31</v>
          </cell>
          <cell r="S261">
            <v>33</v>
          </cell>
          <cell r="T261">
            <v>1</v>
          </cell>
          <cell r="U261" t="str">
            <v>490003</v>
          </cell>
          <cell r="V261" t="str">
            <v>Enseig. Serv administratifs</v>
          </cell>
          <cell r="W261" t="str">
            <v>Intérieur</v>
          </cell>
          <cell r="X261" t="str">
            <v>Carburant véhicule</v>
          </cell>
          <cell r="Y261" t="str">
            <v>P5D</v>
          </cell>
          <cell r="Z261">
            <v>70095</v>
          </cell>
          <cell r="AA261">
            <v>108692.446</v>
          </cell>
          <cell r="AB261">
            <v>141300</v>
          </cell>
          <cell r="AC261">
            <v>141300</v>
          </cell>
          <cell r="AD261">
            <v>0</v>
          </cell>
        </row>
        <row r="262">
          <cell r="A262">
            <v>1</v>
          </cell>
          <cell r="H262">
            <v>20</v>
          </cell>
          <cell r="I262">
            <v>1</v>
          </cell>
          <cell r="L262">
            <v>9</v>
          </cell>
          <cell r="O262">
            <v>3</v>
          </cell>
          <cell r="P262">
            <v>3</v>
          </cell>
          <cell r="Q262">
            <v>1</v>
          </cell>
          <cell r="V262" t="str">
            <v>Ensemble Non ventilé</v>
          </cell>
          <cell r="Z262">
            <v>0</v>
          </cell>
          <cell r="AA262">
            <v>604150</v>
          </cell>
          <cell r="AB262">
            <v>785400</v>
          </cell>
          <cell r="AC262">
            <v>935400</v>
          </cell>
          <cell r="AD262">
            <v>150000</v>
          </cell>
        </row>
        <row r="263">
          <cell r="A263">
            <v>1</v>
          </cell>
          <cell r="B263" t="str">
            <v>20</v>
          </cell>
          <cell r="C263">
            <v>42000900700</v>
          </cell>
          <cell r="D263">
            <v>3</v>
          </cell>
          <cell r="E263" t="str">
            <v>31</v>
          </cell>
          <cell r="F263">
            <v>90</v>
          </cell>
          <cell r="H263">
            <v>20</v>
          </cell>
          <cell r="I263">
            <v>1</v>
          </cell>
          <cell r="J263">
            <v>42</v>
          </cell>
          <cell r="K263" t="str">
            <v>000</v>
          </cell>
          <cell r="L263">
            <v>9</v>
          </cell>
          <cell r="M263" t="str">
            <v>00</v>
          </cell>
          <cell r="N263">
            <v>7</v>
          </cell>
          <cell r="O263">
            <v>3</v>
          </cell>
          <cell r="P263">
            <v>3</v>
          </cell>
          <cell r="Q263">
            <v>1</v>
          </cell>
          <cell r="R263">
            <v>90</v>
          </cell>
          <cell r="S263">
            <v>93</v>
          </cell>
          <cell r="T263">
            <v>1</v>
          </cell>
          <cell r="U263" t="str">
            <v>420009</v>
          </cell>
          <cell r="V263" t="str">
            <v>Primaire Ens.serv</v>
          </cell>
          <cell r="W263" t="str">
            <v>Ens. NV</v>
          </cell>
          <cell r="X263" t="str">
            <v>Autres produits &amp; fourn.</v>
          </cell>
          <cell r="Y263" t="str">
            <v>P1</v>
          </cell>
          <cell r="Z263">
            <v>0</v>
          </cell>
          <cell r="AA263">
            <v>0</v>
          </cell>
          <cell r="AB263">
            <v>0</v>
          </cell>
          <cell r="AC263">
            <v>0</v>
          </cell>
          <cell r="AD263">
            <v>0</v>
          </cell>
        </row>
        <row r="264">
          <cell r="A264">
            <v>1</v>
          </cell>
          <cell r="B264" t="str">
            <v>20</v>
          </cell>
          <cell r="C264">
            <v>43000900700</v>
          </cell>
          <cell r="D264">
            <v>3</v>
          </cell>
          <cell r="E264" t="str">
            <v>31</v>
          </cell>
          <cell r="F264">
            <v>90</v>
          </cell>
          <cell r="H264">
            <v>20</v>
          </cell>
          <cell r="I264">
            <v>1</v>
          </cell>
          <cell r="J264">
            <v>43</v>
          </cell>
          <cell r="K264" t="str">
            <v>000</v>
          </cell>
          <cell r="L264">
            <v>9</v>
          </cell>
          <cell r="M264" t="str">
            <v>00</v>
          </cell>
          <cell r="N264">
            <v>7</v>
          </cell>
          <cell r="O264">
            <v>3</v>
          </cell>
          <cell r="P264">
            <v>3</v>
          </cell>
          <cell r="Q264">
            <v>1</v>
          </cell>
          <cell r="R264">
            <v>90</v>
          </cell>
          <cell r="S264">
            <v>93</v>
          </cell>
          <cell r="T264">
            <v>1</v>
          </cell>
          <cell r="U264" t="str">
            <v>430009</v>
          </cell>
          <cell r="V264" t="str">
            <v>Secondaire Ens.serv.</v>
          </cell>
          <cell r="W264" t="str">
            <v>Ens. NV</v>
          </cell>
          <cell r="X264" t="str">
            <v>Autres produits &amp; fourn.</v>
          </cell>
          <cell r="Y264" t="str">
            <v>P2</v>
          </cell>
          <cell r="Z264">
            <v>0</v>
          </cell>
          <cell r="AA264">
            <v>0</v>
          </cell>
          <cell r="AB264">
            <v>0</v>
          </cell>
          <cell r="AC264">
            <v>0</v>
          </cell>
          <cell r="AD264">
            <v>0</v>
          </cell>
        </row>
        <row r="265">
          <cell r="A265">
            <v>1</v>
          </cell>
          <cell r="B265" t="str">
            <v>20</v>
          </cell>
          <cell r="C265">
            <v>49000900700</v>
          </cell>
          <cell r="D265">
            <v>3</v>
          </cell>
          <cell r="E265" t="str">
            <v>31</v>
          </cell>
          <cell r="F265">
            <v>21</v>
          </cell>
          <cell r="H265">
            <v>20</v>
          </cell>
          <cell r="I265">
            <v>1</v>
          </cell>
          <cell r="J265">
            <v>49</v>
          </cell>
          <cell r="K265" t="str">
            <v>000</v>
          </cell>
          <cell r="L265">
            <v>9</v>
          </cell>
          <cell r="M265" t="str">
            <v>00</v>
          </cell>
          <cell r="N265">
            <v>7</v>
          </cell>
          <cell r="O265">
            <v>3</v>
          </cell>
          <cell r="P265">
            <v>3</v>
          </cell>
          <cell r="Q265">
            <v>1</v>
          </cell>
          <cell r="R265">
            <v>21</v>
          </cell>
          <cell r="S265">
            <v>93</v>
          </cell>
          <cell r="T265">
            <v>1</v>
          </cell>
          <cell r="U265" t="str">
            <v>490009</v>
          </cell>
          <cell r="V265" t="str">
            <v>Enseig. Serv administratifs</v>
          </cell>
          <cell r="W265" t="str">
            <v>Ens. NV</v>
          </cell>
          <cell r="X265" t="str">
            <v>Fournitur. &amp; petit mat. de bureau</v>
          </cell>
          <cell r="Y265" t="str">
            <v>P5D</v>
          </cell>
          <cell r="Z265">
            <v>0</v>
          </cell>
          <cell r="AA265">
            <v>550000</v>
          </cell>
          <cell r="AB265">
            <v>715000</v>
          </cell>
          <cell r="AC265">
            <v>715000</v>
          </cell>
          <cell r="AD265">
            <v>0</v>
          </cell>
        </row>
        <row r="266">
          <cell r="A266">
            <v>1</v>
          </cell>
          <cell r="B266" t="str">
            <v>20</v>
          </cell>
          <cell r="C266">
            <v>49000900700</v>
          </cell>
          <cell r="D266">
            <v>3</v>
          </cell>
          <cell r="E266" t="str">
            <v>31</v>
          </cell>
          <cell r="F266">
            <v>22</v>
          </cell>
          <cell r="H266">
            <v>20</v>
          </cell>
          <cell r="I266">
            <v>1</v>
          </cell>
          <cell r="J266">
            <v>49</v>
          </cell>
          <cell r="K266" t="str">
            <v>000</v>
          </cell>
          <cell r="L266">
            <v>9</v>
          </cell>
          <cell r="M266" t="str">
            <v>00</v>
          </cell>
          <cell r="N266">
            <v>7</v>
          </cell>
          <cell r="O266">
            <v>3</v>
          </cell>
          <cell r="P266">
            <v>3</v>
          </cell>
          <cell r="Q266">
            <v>1</v>
          </cell>
          <cell r="R266">
            <v>22</v>
          </cell>
          <cell r="S266">
            <v>93</v>
          </cell>
          <cell r="T266">
            <v>1</v>
          </cell>
          <cell r="U266" t="str">
            <v>490009</v>
          </cell>
          <cell r="V266" t="str">
            <v>Enseig. Serv administratifs</v>
          </cell>
          <cell r="W266" t="str">
            <v>Ens. NV</v>
          </cell>
          <cell r="X266" t="str">
            <v>Fournit. Informati.</v>
          </cell>
          <cell r="Y266" t="str">
            <v>P5D</v>
          </cell>
          <cell r="Z266">
            <v>0</v>
          </cell>
          <cell r="AA266">
            <v>0</v>
          </cell>
          <cell r="AB266">
            <v>0</v>
          </cell>
          <cell r="AC266">
            <v>150000</v>
          </cell>
          <cell r="AD266">
            <v>150000</v>
          </cell>
        </row>
        <row r="267">
          <cell r="A267">
            <v>1</v>
          </cell>
          <cell r="B267" t="str">
            <v>20</v>
          </cell>
          <cell r="C267">
            <v>49000900700</v>
          </cell>
          <cell r="D267">
            <v>3</v>
          </cell>
          <cell r="E267" t="str">
            <v>31</v>
          </cell>
          <cell r="F267">
            <v>31</v>
          </cell>
          <cell r="H267">
            <v>20</v>
          </cell>
          <cell r="I267">
            <v>1</v>
          </cell>
          <cell r="J267">
            <v>49</v>
          </cell>
          <cell r="K267" t="str">
            <v>000</v>
          </cell>
          <cell r="L267">
            <v>9</v>
          </cell>
          <cell r="M267" t="str">
            <v>00</v>
          </cell>
          <cell r="N267">
            <v>7</v>
          </cell>
          <cell r="O267">
            <v>3</v>
          </cell>
          <cell r="P267">
            <v>3</v>
          </cell>
          <cell r="Q267">
            <v>1</v>
          </cell>
          <cell r="R267">
            <v>31</v>
          </cell>
          <cell r="S267">
            <v>93</v>
          </cell>
          <cell r="T267">
            <v>1</v>
          </cell>
          <cell r="U267" t="str">
            <v>490009</v>
          </cell>
          <cell r="V267" t="str">
            <v>Enseig. Serv administratifs</v>
          </cell>
          <cell r="W267" t="str">
            <v>Ens. NV</v>
          </cell>
          <cell r="X267" t="str">
            <v>Carburant véhicule</v>
          </cell>
          <cell r="Y267" t="str">
            <v>P5D</v>
          </cell>
          <cell r="Z267">
            <v>0</v>
          </cell>
          <cell r="AA267">
            <v>0</v>
          </cell>
          <cell r="AB267">
            <v>0</v>
          </cell>
          <cell r="AC267">
            <v>0</v>
          </cell>
          <cell r="AD267">
            <v>0</v>
          </cell>
        </row>
        <row r="268">
          <cell r="A268">
            <v>1</v>
          </cell>
          <cell r="B268" t="str">
            <v>20</v>
          </cell>
          <cell r="C268">
            <v>49000900700</v>
          </cell>
          <cell r="D268">
            <v>3</v>
          </cell>
          <cell r="E268" t="str">
            <v>31</v>
          </cell>
          <cell r="F268">
            <v>33</v>
          </cell>
          <cell r="H268">
            <v>20</v>
          </cell>
          <cell r="I268">
            <v>1</v>
          </cell>
          <cell r="J268">
            <v>49</v>
          </cell>
          <cell r="K268" t="str">
            <v>000</v>
          </cell>
          <cell r="L268">
            <v>9</v>
          </cell>
          <cell r="M268" t="str">
            <v>00</v>
          </cell>
          <cell r="N268">
            <v>7</v>
          </cell>
          <cell r="O268">
            <v>3</v>
          </cell>
          <cell r="P268">
            <v>3</v>
          </cell>
          <cell r="Q268">
            <v>1</v>
          </cell>
          <cell r="R268">
            <v>33</v>
          </cell>
          <cell r="S268">
            <v>93</v>
          </cell>
          <cell r="T268">
            <v>1</v>
          </cell>
          <cell r="U268" t="str">
            <v>490009</v>
          </cell>
          <cell r="V268" t="str">
            <v>Enseig. Serv administratifs</v>
          </cell>
          <cell r="W268" t="str">
            <v>Ens. NV</v>
          </cell>
          <cell r="X268" t="str">
            <v>Combust. Groupes électrog.</v>
          </cell>
          <cell r="Y268" t="str">
            <v>P5D</v>
          </cell>
          <cell r="Z268">
            <v>0</v>
          </cell>
          <cell r="AA268">
            <v>28650</v>
          </cell>
          <cell r="AB268">
            <v>37250</v>
          </cell>
          <cell r="AC268">
            <v>37250</v>
          </cell>
          <cell r="AD268">
            <v>0</v>
          </cell>
        </row>
        <row r="269">
          <cell r="A269">
            <v>1</v>
          </cell>
          <cell r="B269" t="str">
            <v>20</v>
          </cell>
          <cell r="C269">
            <v>49000900700</v>
          </cell>
          <cell r="D269">
            <v>3</v>
          </cell>
          <cell r="E269" t="str">
            <v>31</v>
          </cell>
          <cell r="F269">
            <v>90</v>
          </cell>
          <cell r="H269">
            <v>20</v>
          </cell>
          <cell r="I269">
            <v>1</v>
          </cell>
          <cell r="J269">
            <v>49</v>
          </cell>
          <cell r="K269" t="str">
            <v>000</v>
          </cell>
          <cell r="L269">
            <v>9</v>
          </cell>
          <cell r="M269" t="str">
            <v>00</v>
          </cell>
          <cell r="N269">
            <v>7</v>
          </cell>
          <cell r="O269">
            <v>3</v>
          </cell>
          <cell r="P269">
            <v>3</v>
          </cell>
          <cell r="Q269">
            <v>1</v>
          </cell>
          <cell r="R269">
            <v>90</v>
          </cell>
          <cell r="S269">
            <v>93</v>
          </cell>
          <cell r="T269">
            <v>1</v>
          </cell>
          <cell r="U269" t="str">
            <v>490009</v>
          </cell>
          <cell r="V269" t="str">
            <v>Enseig. Serv administratifs</v>
          </cell>
          <cell r="W269" t="str">
            <v>Ens. NV</v>
          </cell>
          <cell r="X269" t="str">
            <v>Autres produits &amp; fourn.</v>
          </cell>
          <cell r="Y269" t="str">
            <v>P5D</v>
          </cell>
          <cell r="Z269">
            <v>0</v>
          </cell>
          <cell r="AA269">
            <v>25500</v>
          </cell>
          <cell r="AB269">
            <v>33150</v>
          </cell>
          <cell r="AC269">
            <v>33150</v>
          </cell>
          <cell r="AD269">
            <v>0</v>
          </cell>
        </row>
        <row r="270">
          <cell r="A270">
            <v>1</v>
          </cell>
          <cell r="H270">
            <v>20</v>
          </cell>
          <cell r="I270">
            <v>1</v>
          </cell>
          <cell r="O270">
            <v>3</v>
          </cell>
          <cell r="P270">
            <v>3</v>
          </cell>
          <cell r="Q270">
            <v>2</v>
          </cell>
          <cell r="V270" t="str">
            <v xml:space="preserve">Fournitures et biens spécifiques </v>
          </cell>
          <cell r="Z270">
            <v>17295489</v>
          </cell>
          <cell r="AA270">
            <v>16267510</v>
          </cell>
          <cell r="AB270">
            <v>23840810</v>
          </cell>
          <cell r="AC270">
            <v>109840810</v>
          </cell>
          <cell r="AD270">
            <v>86000000</v>
          </cell>
          <cell r="AE270">
            <v>0</v>
          </cell>
        </row>
        <row r="271">
          <cell r="A271">
            <v>1</v>
          </cell>
          <cell r="H271">
            <v>20</v>
          </cell>
          <cell r="I271">
            <v>1</v>
          </cell>
          <cell r="L271">
            <v>1</v>
          </cell>
          <cell r="O271">
            <v>3</v>
          </cell>
          <cell r="P271">
            <v>3</v>
          </cell>
          <cell r="Q271">
            <v>2</v>
          </cell>
          <cell r="V271" t="str">
            <v>Services centraux</v>
          </cell>
          <cell r="Z271">
            <v>60140</v>
          </cell>
          <cell r="AA271">
            <v>0</v>
          </cell>
          <cell r="AB271">
            <v>0</v>
          </cell>
          <cell r="AC271">
            <v>0</v>
          </cell>
          <cell r="AD271">
            <v>0</v>
          </cell>
          <cell r="AE271">
            <v>0</v>
          </cell>
        </row>
        <row r="272">
          <cell r="A272">
            <v>1</v>
          </cell>
          <cell r="B272" t="str">
            <v>20</v>
          </cell>
          <cell r="C272">
            <v>44507100700</v>
          </cell>
          <cell r="D272">
            <v>3</v>
          </cell>
          <cell r="E272" t="str">
            <v>32</v>
          </cell>
          <cell r="F272">
            <v>31</v>
          </cell>
          <cell r="H272">
            <v>20</v>
          </cell>
          <cell r="I272">
            <v>1</v>
          </cell>
          <cell r="J272">
            <v>44</v>
          </cell>
          <cell r="K272">
            <v>507</v>
          </cell>
          <cell r="L272">
            <v>1</v>
          </cell>
          <cell r="M272" t="str">
            <v>00</v>
          </cell>
          <cell r="N272">
            <v>7</v>
          </cell>
          <cell r="O272">
            <v>3</v>
          </cell>
          <cell r="P272">
            <v>3</v>
          </cell>
          <cell r="Q272">
            <v>2</v>
          </cell>
          <cell r="R272">
            <v>31</v>
          </cell>
          <cell r="S272">
            <v>96</v>
          </cell>
          <cell r="T272">
            <v>1</v>
          </cell>
          <cell r="U272" t="str">
            <v>445071</v>
          </cell>
          <cell r="V272" t="str">
            <v>Comité d'éthique</v>
          </cell>
          <cell r="W272" t="str">
            <v>Serv.cent.</v>
          </cell>
          <cell r="X272" t="str">
            <v>Fournitures scolaires</v>
          </cell>
          <cell r="Z272">
            <v>60140</v>
          </cell>
          <cell r="AA272">
            <v>0</v>
          </cell>
          <cell r="AB272">
            <v>0</v>
          </cell>
          <cell r="AC272">
            <v>0</v>
          </cell>
          <cell r="AD272">
            <v>0</v>
          </cell>
        </row>
        <row r="273">
          <cell r="A273">
            <v>1</v>
          </cell>
          <cell r="H273">
            <v>20</v>
          </cell>
          <cell r="I273">
            <v>1</v>
          </cell>
          <cell r="L273">
            <v>2</v>
          </cell>
          <cell r="O273">
            <v>3</v>
          </cell>
          <cell r="P273">
            <v>3</v>
          </cell>
          <cell r="Q273">
            <v>2</v>
          </cell>
          <cell r="V273" t="str">
            <v>Conakry Services déconcentrés</v>
          </cell>
          <cell r="Z273">
            <v>3054054</v>
          </cell>
          <cell r="AA273">
            <v>4197670</v>
          </cell>
          <cell r="AB273">
            <v>5975720</v>
          </cell>
          <cell r="AC273">
            <v>24215720</v>
          </cell>
          <cell r="AD273">
            <v>18240000</v>
          </cell>
          <cell r="AE273">
            <v>0</v>
          </cell>
        </row>
        <row r="274">
          <cell r="A274">
            <v>1</v>
          </cell>
          <cell r="B274" t="str">
            <v>20</v>
          </cell>
          <cell r="C274">
            <v>42000200700</v>
          </cell>
          <cell r="D274">
            <v>3</v>
          </cell>
          <cell r="E274" t="str">
            <v>32</v>
          </cell>
          <cell r="F274">
            <v>31</v>
          </cell>
          <cell r="H274">
            <v>20</v>
          </cell>
          <cell r="I274">
            <v>1</v>
          </cell>
          <cell r="J274">
            <v>42</v>
          </cell>
          <cell r="K274" t="str">
            <v>000</v>
          </cell>
          <cell r="L274">
            <v>2</v>
          </cell>
          <cell r="M274" t="str">
            <v>00</v>
          </cell>
          <cell r="N274">
            <v>7</v>
          </cell>
          <cell r="O274">
            <v>3</v>
          </cell>
          <cell r="P274">
            <v>3</v>
          </cell>
          <cell r="Q274">
            <v>2</v>
          </cell>
          <cell r="R274">
            <v>31</v>
          </cell>
          <cell r="S274">
            <v>33</v>
          </cell>
          <cell r="T274">
            <v>1</v>
          </cell>
          <cell r="U274" t="str">
            <v>420002</v>
          </cell>
          <cell r="V274" t="str">
            <v>Primaire Ens.serv.déconc.</v>
          </cell>
          <cell r="W274" t="str">
            <v>Conakry</v>
          </cell>
          <cell r="X274" t="str">
            <v>Fournitures scolaires hors PPTE</v>
          </cell>
          <cell r="Y274" t="str">
            <v>P1</v>
          </cell>
          <cell r="Z274">
            <v>560798</v>
          </cell>
          <cell r="AA274">
            <v>1128590</v>
          </cell>
          <cell r="AB274">
            <v>1467170</v>
          </cell>
          <cell r="AC274">
            <v>3917170</v>
          </cell>
          <cell r="AD274">
            <v>2450000</v>
          </cell>
        </row>
        <row r="275">
          <cell r="A275">
            <v>1</v>
          </cell>
          <cell r="B275" t="str">
            <v>20</v>
          </cell>
          <cell r="C275">
            <v>42000200900</v>
          </cell>
          <cell r="D275">
            <v>3</v>
          </cell>
          <cell r="E275" t="str">
            <v>32</v>
          </cell>
          <cell r="F275">
            <v>31</v>
          </cell>
          <cell r="H275">
            <v>20</v>
          </cell>
          <cell r="I275">
            <v>1</v>
          </cell>
          <cell r="J275">
            <v>42</v>
          </cell>
          <cell r="K275" t="str">
            <v>000</v>
          </cell>
          <cell r="L275">
            <v>2</v>
          </cell>
          <cell r="M275" t="str">
            <v>00</v>
          </cell>
          <cell r="N275">
            <v>9</v>
          </cell>
          <cell r="O275">
            <v>3</v>
          </cell>
          <cell r="P275">
            <v>3</v>
          </cell>
          <cell r="Q275">
            <v>2</v>
          </cell>
          <cell r="R275">
            <v>31</v>
          </cell>
          <cell r="S275">
            <v>34</v>
          </cell>
          <cell r="T275">
            <v>1</v>
          </cell>
          <cell r="U275" t="str">
            <v>420002</v>
          </cell>
          <cell r="V275" t="str">
            <v>Primaire Ens.serv.déconc.</v>
          </cell>
          <cell r="W275" t="str">
            <v>Conakry</v>
          </cell>
          <cell r="X275" t="str">
            <v>Fournitures scolaires PPTE</v>
          </cell>
          <cell r="Y275" t="str">
            <v>P1</v>
          </cell>
          <cell r="Z275">
            <v>253070</v>
          </cell>
          <cell r="AA275">
            <v>441930</v>
          </cell>
          <cell r="AB275">
            <v>723400</v>
          </cell>
          <cell r="AC275">
            <v>723400</v>
          </cell>
          <cell r="AD275">
            <v>0</v>
          </cell>
        </row>
        <row r="276">
          <cell r="A276">
            <v>1</v>
          </cell>
          <cell r="B276" t="str">
            <v>20</v>
          </cell>
          <cell r="C276">
            <v>42000200700</v>
          </cell>
          <cell r="D276">
            <v>3</v>
          </cell>
          <cell r="E276" t="str">
            <v>32</v>
          </cell>
          <cell r="F276">
            <v>32</v>
          </cell>
          <cell r="H276">
            <v>20</v>
          </cell>
          <cell r="I276">
            <v>1</v>
          </cell>
          <cell r="J276">
            <v>42</v>
          </cell>
          <cell r="K276" t="str">
            <v>000</v>
          </cell>
          <cell r="L276">
            <v>2</v>
          </cell>
          <cell r="M276" t="str">
            <v>00</v>
          </cell>
          <cell r="N276">
            <v>7</v>
          </cell>
          <cell r="O276">
            <v>3</v>
          </cell>
          <cell r="P276">
            <v>3</v>
          </cell>
          <cell r="Q276">
            <v>2</v>
          </cell>
          <cell r="R276">
            <v>32</v>
          </cell>
          <cell r="S276">
            <v>33</v>
          </cell>
          <cell r="T276">
            <v>1</v>
          </cell>
          <cell r="U276" t="str">
            <v>420002</v>
          </cell>
          <cell r="V276" t="str">
            <v>Primaire Ens.serv.déconc.</v>
          </cell>
          <cell r="W276" t="str">
            <v>Conakry</v>
          </cell>
          <cell r="X276" t="str">
            <v>Matériel pédagogique hors PPTE</v>
          </cell>
          <cell r="Y276" t="str">
            <v>P1</v>
          </cell>
          <cell r="Z276">
            <v>180278</v>
          </cell>
          <cell r="AA276">
            <v>96920</v>
          </cell>
          <cell r="AB276">
            <v>126000</v>
          </cell>
          <cell r="AC276">
            <v>2576000</v>
          </cell>
          <cell r="AD276">
            <v>2450000</v>
          </cell>
        </row>
        <row r="277">
          <cell r="A277">
            <v>1</v>
          </cell>
          <cell r="B277" t="str">
            <v>20</v>
          </cell>
          <cell r="C277">
            <v>42000200900</v>
          </cell>
          <cell r="D277">
            <v>3</v>
          </cell>
          <cell r="E277" t="str">
            <v>32</v>
          </cell>
          <cell r="F277">
            <v>32</v>
          </cell>
          <cell r="H277">
            <v>20</v>
          </cell>
          <cell r="I277">
            <v>1</v>
          </cell>
          <cell r="J277">
            <v>42</v>
          </cell>
          <cell r="K277" t="str">
            <v>000</v>
          </cell>
          <cell r="L277">
            <v>2</v>
          </cell>
          <cell r="M277" t="str">
            <v>00</v>
          </cell>
          <cell r="N277">
            <v>9</v>
          </cell>
          <cell r="O277">
            <v>3</v>
          </cell>
          <cell r="P277">
            <v>3</v>
          </cell>
          <cell r="Q277">
            <v>2</v>
          </cell>
          <cell r="R277">
            <v>32</v>
          </cell>
          <cell r="S277">
            <v>34</v>
          </cell>
          <cell r="T277">
            <v>1</v>
          </cell>
          <cell r="U277" t="str">
            <v>420002</v>
          </cell>
          <cell r="V277" t="str">
            <v>Primaire Ens.serv.déconc.</v>
          </cell>
          <cell r="W277" t="str">
            <v>Conakry</v>
          </cell>
          <cell r="X277" t="str">
            <v>Matériel pédagogique PPTE</v>
          </cell>
          <cell r="Y277" t="str">
            <v>P1</v>
          </cell>
          <cell r="Z277">
            <v>292020</v>
          </cell>
          <cell r="AA277">
            <v>289970</v>
          </cell>
          <cell r="AB277">
            <v>474660</v>
          </cell>
          <cell r="AC277">
            <v>474660</v>
          </cell>
          <cell r="AD277">
            <v>0</v>
          </cell>
        </row>
        <row r="278">
          <cell r="A278">
            <v>1</v>
          </cell>
          <cell r="B278" t="str">
            <v>20</v>
          </cell>
          <cell r="C278">
            <v>42000200700</v>
          </cell>
          <cell r="D278">
            <v>3</v>
          </cell>
          <cell r="E278" t="str">
            <v>32</v>
          </cell>
          <cell r="F278">
            <v>39</v>
          </cell>
          <cell r="H278">
            <v>20</v>
          </cell>
          <cell r="I278">
            <v>1</v>
          </cell>
          <cell r="J278">
            <v>42</v>
          </cell>
          <cell r="K278" t="str">
            <v>000</v>
          </cell>
          <cell r="L278">
            <v>2</v>
          </cell>
          <cell r="M278" t="str">
            <v>00</v>
          </cell>
          <cell r="N278">
            <v>7</v>
          </cell>
          <cell r="O278">
            <v>3</v>
          </cell>
          <cell r="P278">
            <v>3</v>
          </cell>
          <cell r="Q278">
            <v>2</v>
          </cell>
          <cell r="R278">
            <v>39</v>
          </cell>
          <cell r="S278">
            <v>33</v>
          </cell>
          <cell r="T278">
            <v>1</v>
          </cell>
          <cell r="U278" t="str">
            <v>420002</v>
          </cell>
          <cell r="V278" t="str">
            <v>Primaire Ens.serv.déconc.</v>
          </cell>
          <cell r="W278" t="str">
            <v>Conakry</v>
          </cell>
          <cell r="X278" t="str">
            <v>Autres produits spécifiq. éducation</v>
          </cell>
          <cell r="Y278" t="str">
            <v>P1</v>
          </cell>
          <cell r="Z278">
            <v>23258</v>
          </cell>
          <cell r="AA278">
            <v>63760</v>
          </cell>
          <cell r="AB278">
            <v>82890</v>
          </cell>
          <cell r="AC278">
            <v>1062890</v>
          </cell>
          <cell r="AD278">
            <v>980000</v>
          </cell>
        </row>
        <row r="279">
          <cell r="A279">
            <v>1</v>
          </cell>
          <cell r="B279" t="str">
            <v>20</v>
          </cell>
          <cell r="C279">
            <v>42000200700</v>
          </cell>
          <cell r="D279">
            <v>3</v>
          </cell>
          <cell r="E279" t="str">
            <v>32</v>
          </cell>
          <cell r="F279">
            <v>41</v>
          </cell>
          <cell r="H279">
            <v>20</v>
          </cell>
          <cell r="I279">
            <v>1</v>
          </cell>
          <cell r="J279">
            <v>42</v>
          </cell>
          <cell r="K279" t="str">
            <v>000</v>
          </cell>
          <cell r="L279">
            <v>2</v>
          </cell>
          <cell r="M279" t="str">
            <v>00</v>
          </cell>
          <cell r="N279">
            <v>7</v>
          </cell>
          <cell r="O279">
            <v>3</v>
          </cell>
          <cell r="P279">
            <v>3</v>
          </cell>
          <cell r="Q279">
            <v>2</v>
          </cell>
          <cell r="R279">
            <v>41</v>
          </cell>
          <cell r="S279">
            <v>33</v>
          </cell>
          <cell r="T279">
            <v>1</v>
          </cell>
          <cell r="U279" t="str">
            <v>420002</v>
          </cell>
          <cell r="V279" t="str">
            <v>Primaire Ens.serv.déconc.</v>
          </cell>
          <cell r="W279" t="str">
            <v>Conakry</v>
          </cell>
          <cell r="X279" t="str">
            <v>Produits pharmac.</v>
          </cell>
          <cell r="Y279" t="str">
            <v>P1</v>
          </cell>
          <cell r="Z279">
            <v>38180</v>
          </cell>
          <cell r="AA279">
            <v>70790</v>
          </cell>
          <cell r="AB279">
            <v>92030</v>
          </cell>
          <cell r="AC279">
            <v>92030</v>
          </cell>
          <cell r="AD279">
            <v>0</v>
          </cell>
        </row>
        <row r="280">
          <cell r="A280">
            <v>1</v>
          </cell>
          <cell r="B280" t="str">
            <v>20</v>
          </cell>
          <cell r="C280">
            <v>43000200700</v>
          </cell>
          <cell r="D280">
            <v>3</v>
          </cell>
          <cell r="E280" t="str">
            <v>32</v>
          </cell>
          <cell r="F280">
            <v>31</v>
          </cell>
          <cell r="H280">
            <v>20</v>
          </cell>
          <cell r="I280">
            <v>1</v>
          </cell>
          <cell r="J280">
            <v>43</v>
          </cell>
          <cell r="K280" t="str">
            <v>000</v>
          </cell>
          <cell r="L280">
            <v>2</v>
          </cell>
          <cell r="M280" t="str">
            <v>00</v>
          </cell>
          <cell r="N280">
            <v>7</v>
          </cell>
          <cell r="O280">
            <v>3</v>
          </cell>
          <cell r="P280">
            <v>3</v>
          </cell>
          <cell r="Q280">
            <v>2</v>
          </cell>
          <cell r="R280">
            <v>31</v>
          </cell>
          <cell r="S280">
            <v>33</v>
          </cell>
          <cell r="T280">
            <v>1</v>
          </cell>
          <cell r="U280" t="str">
            <v>430002</v>
          </cell>
          <cell r="V280" t="str">
            <v>Secondaire Ens.serv.déconc.</v>
          </cell>
          <cell r="W280" t="str">
            <v>Conakry</v>
          </cell>
          <cell r="X280" t="str">
            <v>Fournitures scolaires hors PPTE</v>
          </cell>
          <cell r="Y280" t="str">
            <v>P2</v>
          </cell>
          <cell r="Z280">
            <v>56742</v>
          </cell>
          <cell r="AA280">
            <v>127500</v>
          </cell>
          <cell r="AB280">
            <v>165750</v>
          </cell>
          <cell r="AC280">
            <v>2745750</v>
          </cell>
          <cell r="AD280">
            <v>2580000</v>
          </cell>
        </row>
        <row r="281">
          <cell r="A281">
            <v>1</v>
          </cell>
          <cell r="B281" t="str">
            <v>20</v>
          </cell>
          <cell r="C281">
            <v>43000200900</v>
          </cell>
          <cell r="D281">
            <v>3</v>
          </cell>
          <cell r="E281" t="str">
            <v>32</v>
          </cell>
          <cell r="F281">
            <v>31</v>
          </cell>
          <cell r="H281">
            <v>20</v>
          </cell>
          <cell r="I281">
            <v>1</v>
          </cell>
          <cell r="J281">
            <v>43</v>
          </cell>
          <cell r="K281" t="str">
            <v>000</v>
          </cell>
          <cell r="L281">
            <v>2</v>
          </cell>
          <cell r="M281" t="str">
            <v>00</v>
          </cell>
          <cell r="N281">
            <v>9</v>
          </cell>
          <cell r="O281">
            <v>3</v>
          </cell>
          <cell r="P281">
            <v>3</v>
          </cell>
          <cell r="Q281">
            <v>2</v>
          </cell>
          <cell r="R281">
            <v>31</v>
          </cell>
          <cell r="S281">
            <v>34</v>
          </cell>
          <cell r="T281">
            <v>1</v>
          </cell>
          <cell r="U281" t="str">
            <v>430002</v>
          </cell>
          <cell r="V281" t="str">
            <v>Secondaire Ens.serv.déconc.</v>
          </cell>
          <cell r="W281" t="str">
            <v>Conakry</v>
          </cell>
          <cell r="X281" t="str">
            <v>Fournitures scolaires PPTE</v>
          </cell>
          <cell r="Y281" t="str">
            <v>P2</v>
          </cell>
          <cell r="Z281">
            <v>416280</v>
          </cell>
          <cell r="AA281">
            <v>565850</v>
          </cell>
          <cell r="AB281">
            <v>926250</v>
          </cell>
          <cell r="AC281">
            <v>926250</v>
          </cell>
          <cell r="AD281">
            <v>0</v>
          </cell>
        </row>
        <row r="282">
          <cell r="A282">
            <v>1</v>
          </cell>
          <cell r="B282" t="str">
            <v>20</v>
          </cell>
          <cell r="C282">
            <v>43000200700</v>
          </cell>
          <cell r="D282">
            <v>3</v>
          </cell>
          <cell r="E282" t="str">
            <v>32</v>
          </cell>
          <cell r="F282">
            <v>32</v>
          </cell>
          <cell r="H282">
            <v>20</v>
          </cell>
          <cell r="I282">
            <v>1</v>
          </cell>
          <cell r="J282">
            <v>43</v>
          </cell>
          <cell r="K282" t="str">
            <v>000</v>
          </cell>
          <cell r="L282">
            <v>2</v>
          </cell>
          <cell r="M282" t="str">
            <v>00</v>
          </cell>
          <cell r="N282">
            <v>7</v>
          </cell>
          <cell r="O282">
            <v>3</v>
          </cell>
          <cell r="P282">
            <v>3</v>
          </cell>
          <cell r="Q282">
            <v>2</v>
          </cell>
          <cell r="R282">
            <v>32</v>
          </cell>
          <cell r="S282">
            <v>33</v>
          </cell>
          <cell r="T282">
            <v>1</v>
          </cell>
          <cell r="U282" t="str">
            <v>430002</v>
          </cell>
          <cell r="V282" t="str">
            <v>Secondaire Ens.serv.déconc.</v>
          </cell>
          <cell r="W282" t="str">
            <v>Conakry</v>
          </cell>
          <cell r="X282" t="str">
            <v>Matériel pédagogique hors PPTE</v>
          </cell>
          <cell r="Y282" t="str">
            <v>P2</v>
          </cell>
          <cell r="Z282">
            <v>28330</v>
          </cell>
          <cell r="AA282">
            <v>70650</v>
          </cell>
          <cell r="AB282">
            <v>91850</v>
          </cell>
          <cell r="AC282">
            <v>2671850</v>
          </cell>
          <cell r="AD282">
            <v>2580000</v>
          </cell>
        </row>
        <row r="283">
          <cell r="A283">
            <v>1</v>
          </cell>
          <cell r="B283" t="str">
            <v>20</v>
          </cell>
          <cell r="C283">
            <v>43000200900</v>
          </cell>
          <cell r="D283">
            <v>3</v>
          </cell>
          <cell r="E283" t="str">
            <v>32</v>
          </cell>
          <cell r="F283">
            <v>32</v>
          </cell>
          <cell r="H283">
            <v>20</v>
          </cell>
          <cell r="I283">
            <v>1</v>
          </cell>
          <cell r="J283">
            <v>43</v>
          </cell>
          <cell r="K283" t="str">
            <v>000</v>
          </cell>
          <cell r="L283">
            <v>2</v>
          </cell>
          <cell r="M283" t="str">
            <v>00</v>
          </cell>
          <cell r="N283">
            <v>9</v>
          </cell>
          <cell r="O283">
            <v>3</v>
          </cell>
          <cell r="P283">
            <v>3</v>
          </cell>
          <cell r="Q283">
            <v>2</v>
          </cell>
          <cell r="R283">
            <v>32</v>
          </cell>
          <cell r="S283">
            <v>34</v>
          </cell>
          <cell r="T283">
            <v>1</v>
          </cell>
          <cell r="U283" t="str">
            <v>430002</v>
          </cell>
          <cell r="V283" t="str">
            <v>Secondaire Ens.serv.déconc.</v>
          </cell>
          <cell r="W283" t="str">
            <v>Conakry</v>
          </cell>
          <cell r="X283" t="str">
            <v>Matériel pédagogique PPTE</v>
          </cell>
          <cell r="Y283" t="str">
            <v>P2</v>
          </cell>
          <cell r="Z283">
            <v>490180</v>
          </cell>
          <cell r="AA283">
            <v>241820</v>
          </cell>
          <cell r="AB283">
            <v>395840</v>
          </cell>
          <cell r="AC283">
            <v>395840</v>
          </cell>
          <cell r="AD283">
            <v>0</v>
          </cell>
        </row>
        <row r="284">
          <cell r="A284">
            <v>1</v>
          </cell>
          <cell r="B284" t="str">
            <v>20</v>
          </cell>
          <cell r="C284">
            <v>43000200700</v>
          </cell>
          <cell r="D284">
            <v>3</v>
          </cell>
          <cell r="E284" t="str">
            <v>32</v>
          </cell>
          <cell r="F284">
            <v>39</v>
          </cell>
          <cell r="H284">
            <v>20</v>
          </cell>
          <cell r="I284">
            <v>1</v>
          </cell>
          <cell r="J284">
            <v>43</v>
          </cell>
          <cell r="K284" t="str">
            <v>000</v>
          </cell>
          <cell r="L284">
            <v>2</v>
          </cell>
          <cell r="M284" t="str">
            <v>00</v>
          </cell>
          <cell r="N284">
            <v>7</v>
          </cell>
          <cell r="O284">
            <v>3</v>
          </cell>
          <cell r="P284">
            <v>3</v>
          </cell>
          <cell r="Q284">
            <v>2</v>
          </cell>
          <cell r="R284">
            <v>39</v>
          </cell>
          <cell r="S284">
            <v>33</v>
          </cell>
          <cell r="T284">
            <v>1</v>
          </cell>
          <cell r="U284" t="str">
            <v>430002</v>
          </cell>
          <cell r="V284" t="str">
            <v>Secondaire Ens.serv.déconc.</v>
          </cell>
          <cell r="W284" t="str">
            <v>Conakry</v>
          </cell>
          <cell r="X284" t="str">
            <v>Autres produits spécifiq. éducation</v>
          </cell>
          <cell r="Y284" t="str">
            <v>P2</v>
          </cell>
          <cell r="Z284">
            <v>10820</v>
          </cell>
          <cell r="AA284">
            <v>20450</v>
          </cell>
          <cell r="AB284">
            <v>26590</v>
          </cell>
          <cell r="AC284">
            <v>1626590</v>
          </cell>
          <cell r="AD284">
            <v>1600000</v>
          </cell>
        </row>
        <row r="285">
          <cell r="A285">
            <v>1</v>
          </cell>
          <cell r="B285" t="str">
            <v>20</v>
          </cell>
          <cell r="C285">
            <v>43000200700</v>
          </cell>
          <cell r="D285">
            <v>3</v>
          </cell>
          <cell r="E285" t="str">
            <v>32</v>
          </cell>
          <cell r="F285">
            <v>41</v>
          </cell>
          <cell r="H285">
            <v>20</v>
          </cell>
          <cell r="I285">
            <v>1</v>
          </cell>
          <cell r="J285">
            <v>43</v>
          </cell>
          <cell r="K285" t="str">
            <v>000</v>
          </cell>
          <cell r="L285">
            <v>2</v>
          </cell>
          <cell r="M285" t="str">
            <v>00</v>
          </cell>
          <cell r="N285">
            <v>7</v>
          </cell>
          <cell r="O285">
            <v>3</v>
          </cell>
          <cell r="P285">
            <v>3</v>
          </cell>
          <cell r="Q285">
            <v>2</v>
          </cell>
          <cell r="R285">
            <v>41</v>
          </cell>
          <cell r="S285">
            <v>33</v>
          </cell>
          <cell r="T285">
            <v>1</v>
          </cell>
          <cell r="U285" t="str">
            <v>430002</v>
          </cell>
          <cell r="V285" t="str">
            <v>Secondaire Ens.serv.déconc.</v>
          </cell>
          <cell r="W285" t="str">
            <v>Conakry</v>
          </cell>
          <cell r="X285" t="str">
            <v>Produits pharmac.</v>
          </cell>
          <cell r="Y285" t="str">
            <v>P2</v>
          </cell>
          <cell r="Z285">
            <v>0</v>
          </cell>
          <cell r="AA285">
            <v>0</v>
          </cell>
          <cell r="AB285">
            <v>0</v>
          </cell>
          <cell r="AD285">
            <v>0</v>
          </cell>
        </row>
        <row r="286">
          <cell r="A286">
            <v>1</v>
          </cell>
          <cell r="B286" t="str">
            <v>20</v>
          </cell>
          <cell r="C286">
            <v>44000200700</v>
          </cell>
          <cell r="D286">
            <v>3</v>
          </cell>
          <cell r="E286" t="str">
            <v>32</v>
          </cell>
          <cell r="F286">
            <v>12</v>
          </cell>
          <cell r="H286">
            <v>20</v>
          </cell>
          <cell r="I286">
            <v>1</v>
          </cell>
          <cell r="J286">
            <v>44</v>
          </cell>
          <cell r="K286" t="str">
            <v>000</v>
          </cell>
          <cell r="L286">
            <v>2</v>
          </cell>
          <cell r="M286" t="str">
            <v>00</v>
          </cell>
          <cell r="N286">
            <v>7</v>
          </cell>
          <cell r="O286">
            <v>3</v>
          </cell>
          <cell r="P286">
            <v>3</v>
          </cell>
          <cell r="Q286">
            <v>2</v>
          </cell>
          <cell r="R286">
            <v>12</v>
          </cell>
          <cell r="S286">
            <v>36</v>
          </cell>
          <cell r="T286">
            <v>1</v>
          </cell>
          <cell r="U286" t="str">
            <v>440002</v>
          </cell>
          <cell r="V286" t="str">
            <v>Enseign. Technique</v>
          </cell>
          <cell r="W286" t="str">
            <v>Conakry</v>
          </cell>
          <cell r="X286" t="str">
            <v>Alimentation agents non FP</v>
          </cell>
          <cell r="Y286" t="str">
            <v>P3</v>
          </cell>
          <cell r="Z286">
            <v>0</v>
          </cell>
          <cell r="AA286">
            <v>0</v>
          </cell>
          <cell r="AB286">
            <v>0</v>
          </cell>
          <cell r="AC286">
            <v>0</v>
          </cell>
          <cell r="AD286">
            <v>0</v>
          </cell>
        </row>
        <row r="287">
          <cell r="A287">
            <v>1</v>
          </cell>
          <cell r="B287" t="str">
            <v>20</v>
          </cell>
          <cell r="C287">
            <v>44000200700</v>
          </cell>
          <cell r="D287">
            <v>3</v>
          </cell>
          <cell r="E287" t="str">
            <v>32</v>
          </cell>
          <cell r="F287">
            <v>21</v>
          </cell>
          <cell r="H287">
            <v>20</v>
          </cell>
          <cell r="I287">
            <v>1</v>
          </cell>
          <cell r="J287">
            <v>44</v>
          </cell>
          <cell r="K287" t="str">
            <v>000</v>
          </cell>
          <cell r="L287">
            <v>2</v>
          </cell>
          <cell r="M287" t="str">
            <v>00</v>
          </cell>
          <cell r="N287">
            <v>7</v>
          </cell>
          <cell r="O287">
            <v>3</v>
          </cell>
          <cell r="P287">
            <v>3</v>
          </cell>
          <cell r="Q287">
            <v>2</v>
          </cell>
          <cell r="R287">
            <v>21</v>
          </cell>
          <cell r="S287">
            <v>36</v>
          </cell>
          <cell r="T287">
            <v>1</v>
          </cell>
          <cell r="U287" t="str">
            <v>440002</v>
          </cell>
          <cell r="V287" t="str">
            <v>Enseign. Technique</v>
          </cell>
          <cell r="W287" t="str">
            <v>Conakry</v>
          </cell>
          <cell r="X287" t="str">
            <v>Habillement agents FP</v>
          </cell>
          <cell r="Y287" t="str">
            <v>P3</v>
          </cell>
          <cell r="Z287">
            <v>0</v>
          </cell>
          <cell r="AA287">
            <v>12650</v>
          </cell>
          <cell r="AB287">
            <v>16450</v>
          </cell>
          <cell r="AC287">
            <v>16450</v>
          </cell>
          <cell r="AD287">
            <v>0</v>
          </cell>
        </row>
        <row r="288">
          <cell r="A288">
            <v>1</v>
          </cell>
          <cell r="B288" t="str">
            <v>20</v>
          </cell>
          <cell r="C288">
            <v>44000200700</v>
          </cell>
          <cell r="D288">
            <v>3</v>
          </cell>
          <cell r="E288" t="str">
            <v>32</v>
          </cell>
          <cell r="F288">
            <v>22</v>
          </cell>
          <cell r="H288">
            <v>20</v>
          </cell>
          <cell r="I288">
            <v>1</v>
          </cell>
          <cell r="J288">
            <v>44</v>
          </cell>
          <cell r="K288" t="str">
            <v>000</v>
          </cell>
          <cell r="L288">
            <v>2</v>
          </cell>
          <cell r="M288" t="str">
            <v>00</v>
          </cell>
          <cell r="N288">
            <v>7</v>
          </cell>
          <cell r="O288">
            <v>3</v>
          </cell>
          <cell r="P288">
            <v>3</v>
          </cell>
          <cell r="Q288">
            <v>2</v>
          </cell>
          <cell r="R288">
            <v>22</v>
          </cell>
          <cell r="S288">
            <v>36</v>
          </cell>
          <cell r="T288">
            <v>1</v>
          </cell>
          <cell r="U288" t="str">
            <v>440002</v>
          </cell>
          <cell r="V288" t="str">
            <v>Enseign. Technique</v>
          </cell>
          <cell r="W288" t="str">
            <v>Conakry</v>
          </cell>
          <cell r="X288" t="str">
            <v>Habillement agents non FP</v>
          </cell>
          <cell r="Y288" t="str">
            <v>P3</v>
          </cell>
          <cell r="Z288">
            <v>0</v>
          </cell>
          <cell r="AA288">
            <v>12750</v>
          </cell>
          <cell r="AB288">
            <v>16580</v>
          </cell>
          <cell r="AC288">
            <v>16580</v>
          </cell>
          <cell r="AD288">
            <v>0</v>
          </cell>
        </row>
        <row r="289">
          <cell r="A289">
            <v>1</v>
          </cell>
          <cell r="B289" t="str">
            <v>20</v>
          </cell>
          <cell r="C289">
            <v>44000200700</v>
          </cell>
          <cell r="D289">
            <v>3</v>
          </cell>
          <cell r="E289" t="str">
            <v>32</v>
          </cell>
          <cell r="F289">
            <v>31</v>
          </cell>
          <cell r="H289">
            <v>20</v>
          </cell>
          <cell r="I289">
            <v>1</v>
          </cell>
          <cell r="J289">
            <v>44</v>
          </cell>
          <cell r="K289" t="str">
            <v>000</v>
          </cell>
          <cell r="L289">
            <v>2</v>
          </cell>
          <cell r="M289" t="str">
            <v>00</v>
          </cell>
          <cell r="N289">
            <v>7</v>
          </cell>
          <cell r="O289">
            <v>3</v>
          </cell>
          <cell r="P289">
            <v>3</v>
          </cell>
          <cell r="Q289">
            <v>2</v>
          </cell>
          <cell r="R289">
            <v>31</v>
          </cell>
          <cell r="S289">
            <v>36</v>
          </cell>
          <cell r="T289">
            <v>1</v>
          </cell>
          <cell r="U289" t="str">
            <v>440002</v>
          </cell>
          <cell r="V289" t="str">
            <v>Enseign. Technique</v>
          </cell>
          <cell r="W289" t="str">
            <v>Conakry</v>
          </cell>
          <cell r="X289" t="str">
            <v>Fournitures scolaires</v>
          </cell>
          <cell r="Y289" t="str">
            <v>P3</v>
          </cell>
          <cell r="Z289">
            <v>246790</v>
          </cell>
          <cell r="AA289">
            <v>438850</v>
          </cell>
          <cell r="AB289">
            <v>570510</v>
          </cell>
          <cell r="AC289">
            <v>3370510</v>
          </cell>
          <cell r="AD289">
            <v>2800000</v>
          </cell>
        </row>
        <row r="290">
          <cell r="A290">
            <v>1</v>
          </cell>
          <cell r="B290" t="str">
            <v>20</v>
          </cell>
          <cell r="C290">
            <v>44000200700</v>
          </cell>
          <cell r="D290">
            <v>3</v>
          </cell>
          <cell r="E290" t="str">
            <v>32</v>
          </cell>
          <cell r="F290">
            <v>39</v>
          </cell>
          <cell r="H290">
            <v>20</v>
          </cell>
          <cell r="I290">
            <v>1</v>
          </cell>
          <cell r="J290">
            <v>44</v>
          </cell>
          <cell r="K290" t="str">
            <v>000</v>
          </cell>
          <cell r="L290">
            <v>2</v>
          </cell>
          <cell r="M290" t="str">
            <v>00</v>
          </cell>
          <cell r="N290">
            <v>7</v>
          </cell>
          <cell r="O290">
            <v>3</v>
          </cell>
          <cell r="P290">
            <v>3</v>
          </cell>
          <cell r="Q290">
            <v>2</v>
          </cell>
          <cell r="R290">
            <v>39</v>
          </cell>
          <cell r="S290">
            <v>36</v>
          </cell>
          <cell r="T290">
            <v>1</v>
          </cell>
          <cell r="U290" t="str">
            <v>440002</v>
          </cell>
          <cell r="V290" t="str">
            <v>Enseign. Technique</v>
          </cell>
          <cell r="W290" t="str">
            <v>Conakry</v>
          </cell>
          <cell r="X290" t="str">
            <v>Autres pdts spéc. Éducation</v>
          </cell>
          <cell r="Y290" t="str">
            <v>P3</v>
          </cell>
          <cell r="Z290">
            <v>457308</v>
          </cell>
          <cell r="AA290">
            <v>605630</v>
          </cell>
          <cell r="AB290">
            <v>787320</v>
          </cell>
          <cell r="AC290">
            <v>3587320</v>
          </cell>
          <cell r="AD290">
            <v>2800000</v>
          </cell>
        </row>
        <row r="291">
          <cell r="A291">
            <v>1</v>
          </cell>
          <cell r="B291" t="str">
            <v>20</v>
          </cell>
          <cell r="C291">
            <v>44000200700</v>
          </cell>
          <cell r="D291">
            <v>3</v>
          </cell>
          <cell r="E291" t="str">
            <v>32</v>
          </cell>
          <cell r="F291">
            <v>41</v>
          </cell>
          <cell r="H291">
            <v>20</v>
          </cell>
          <cell r="I291">
            <v>1</v>
          </cell>
          <cell r="J291">
            <v>44</v>
          </cell>
          <cell r="K291" t="str">
            <v>000</v>
          </cell>
          <cell r="L291">
            <v>2</v>
          </cell>
          <cell r="M291" t="str">
            <v>00</v>
          </cell>
          <cell r="N291">
            <v>7</v>
          </cell>
          <cell r="O291">
            <v>3</v>
          </cell>
          <cell r="P291">
            <v>3</v>
          </cell>
          <cell r="Q291">
            <v>2</v>
          </cell>
          <cell r="R291">
            <v>41</v>
          </cell>
          <cell r="S291">
            <v>36</v>
          </cell>
          <cell r="T291">
            <v>1</v>
          </cell>
          <cell r="U291" t="str">
            <v>440002</v>
          </cell>
          <cell r="V291" t="str">
            <v>Enseign. Technique</v>
          </cell>
          <cell r="W291" t="str">
            <v>Conakry</v>
          </cell>
          <cell r="X291" t="str">
            <v>Produits pharmaceutiques</v>
          </cell>
          <cell r="Y291" t="str">
            <v>P3</v>
          </cell>
          <cell r="Z291">
            <v>0</v>
          </cell>
          <cell r="AA291">
            <v>9560</v>
          </cell>
          <cell r="AB291">
            <v>12430</v>
          </cell>
          <cell r="AC291">
            <v>12430</v>
          </cell>
          <cell r="AD291">
            <v>0</v>
          </cell>
        </row>
        <row r="292">
          <cell r="A292">
            <v>1</v>
          </cell>
          <cell r="H292">
            <v>20</v>
          </cell>
          <cell r="I292">
            <v>1</v>
          </cell>
          <cell r="L292">
            <v>3</v>
          </cell>
          <cell r="O292">
            <v>3</v>
          </cell>
          <cell r="P292">
            <v>3</v>
          </cell>
          <cell r="Q292">
            <v>2</v>
          </cell>
          <cell r="V292" t="str">
            <v>Intérieur Services déconcentrés</v>
          </cell>
          <cell r="Z292">
            <v>14181295</v>
          </cell>
          <cell r="AA292">
            <v>12069840</v>
          </cell>
          <cell r="AB292">
            <v>17865090</v>
          </cell>
          <cell r="AC292">
            <v>85625090</v>
          </cell>
          <cell r="AD292">
            <v>67760000</v>
          </cell>
          <cell r="AE292">
            <v>0</v>
          </cell>
        </row>
        <row r="293">
          <cell r="A293">
            <v>1</v>
          </cell>
          <cell r="B293" t="str">
            <v>20</v>
          </cell>
          <cell r="C293">
            <v>42000300700</v>
          </cell>
          <cell r="D293">
            <v>3</v>
          </cell>
          <cell r="E293" t="str">
            <v>32</v>
          </cell>
          <cell r="F293">
            <v>31</v>
          </cell>
          <cell r="H293">
            <v>20</v>
          </cell>
          <cell r="I293">
            <v>1</v>
          </cell>
          <cell r="J293">
            <v>42</v>
          </cell>
          <cell r="K293" t="str">
            <v>000</v>
          </cell>
          <cell r="L293">
            <v>3</v>
          </cell>
          <cell r="M293" t="str">
            <v>00</v>
          </cell>
          <cell r="N293">
            <v>7</v>
          </cell>
          <cell r="O293">
            <v>3</v>
          </cell>
          <cell r="P293">
            <v>3</v>
          </cell>
          <cell r="Q293">
            <v>2</v>
          </cell>
          <cell r="R293">
            <v>31</v>
          </cell>
          <cell r="S293">
            <v>33</v>
          </cell>
          <cell r="T293">
            <v>1</v>
          </cell>
          <cell r="U293" t="str">
            <v>420003</v>
          </cell>
          <cell r="V293" t="str">
            <v>Primaire Ens.serv.déconc.</v>
          </cell>
          <cell r="W293" t="str">
            <v>Intérieur</v>
          </cell>
          <cell r="X293" t="str">
            <v>Fournitures scolaires hors PPTE</v>
          </cell>
          <cell r="Y293" t="str">
            <v>P1</v>
          </cell>
          <cell r="Z293">
            <v>3361461</v>
          </cell>
          <cell r="AA293">
            <v>1912850</v>
          </cell>
          <cell r="AB293">
            <v>2486710</v>
          </cell>
          <cell r="AC293">
            <v>21148710</v>
          </cell>
          <cell r="AD293">
            <v>18662000</v>
          </cell>
        </row>
        <row r="294">
          <cell r="A294">
            <v>1</v>
          </cell>
          <cell r="B294" t="str">
            <v>20</v>
          </cell>
          <cell r="C294">
            <v>42000300900</v>
          </cell>
          <cell r="D294">
            <v>3</v>
          </cell>
          <cell r="E294" t="str">
            <v>32</v>
          </cell>
          <cell r="F294">
            <v>31</v>
          </cell>
          <cell r="H294">
            <v>20</v>
          </cell>
          <cell r="I294">
            <v>1</v>
          </cell>
          <cell r="J294">
            <v>42</v>
          </cell>
          <cell r="K294" t="str">
            <v>000</v>
          </cell>
          <cell r="L294">
            <v>3</v>
          </cell>
          <cell r="M294" t="str">
            <v>00</v>
          </cell>
          <cell r="N294">
            <v>9</v>
          </cell>
          <cell r="O294">
            <v>3</v>
          </cell>
          <cell r="P294">
            <v>3</v>
          </cell>
          <cell r="Q294">
            <v>2</v>
          </cell>
          <cell r="R294">
            <v>31</v>
          </cell>
          <cell r="S294">
            <v>34</v>
          </cell>
          <cell r="T294">
            <v>1</v>
          </cell>
          <cell r="U294" t="str">
            <v>420003</v>
          </cell>
          <cell r="V294" t="str">
            <v>Primaire Ens.serv.déconc.</v>
          </cell>
          <cell r="W294" t="str">
            <v>Intérieur</v>
          </cell>
          <cell r="X294" t="str">
            <v>Fournitures scolaires PPTE</v>
          </cell>
          <cell r="Y294" t="str">
            <v>P1</v>
          </cell>
          <cell r="Z294">
            <v>3283850</v>
          </cell>
          <cell r="AA294">
            <v>3507010</v>
          </cell>
          <cell r="AB294">
            <v>5740680</v>
          </cell>
          <cell r="AC294">
            <v>5740680</v>
          </cell>
          <cell r="AD294">
            <v>0</v>
          </cell>
        </row>
        <row r="295">
          <cell r="A295">
            <v>1</v>
          </cell>
          <cell r="B295" t="str">
            <v>20</v>
          </cell>
          <cell r="C295">
            <v>42000300700</v>
          </cell>
          <cell r="D295">
            <v>3</v>
          </cell>
          <cell r="E295" t="str">
            <v>32</v>
          </cell>
          <cell r="F295">
            <v>32</v>
          </cell>
          <cell r="H295">
            <v>20</v>
          </cell>
          <cell r="I295">
            <v>1</v>
          </cell>
          <cell r="J295">
            <v>42</v>
          </cell>
          <cell r="K295" t="str">
            <v>000</v>
          </cell>
          <cell r="L295">
            <v>3</v>
          </cell>
          <cell r="M295" t="str">
            <v>00</v>
          </cell>
          <cell r="N295">
            <v>7</v>
          </cell>
          <cell r="O295">
            <v>3</v>
          </cell>
          <cell r="P295">
            <v>3</v>
          </cell>
          <cell r="Q295">
            <v>2</v>
          </cell>
          <cell r="R295">
            <v>32</v>
          </cell>
          <cell r="S295">
            <v>33</v>
          </cell>
          <cell r="T295">
            <v>1</v>
          </cell>
          <cell r="U295" t="str">
            <v>420003</v>
          </cell>
          <cell r="V295" t="str">
            <v>Primaire Ens.serv.déconc.</v>
          </cell>
          <cell r="W295" t="str">
            <v>Intérieur</v>
          </cell>
          <cell r="X295" t="str">
            <v>Matériel pédagogique hors PPTE</v>
          </cell>
          <cell r="Y295" t="str">
            <v>P1</v>
          </cell>
          <cell r="Z295">
            <v>689303</v>
          </cell>
          <cell r="AA295">
            <v>462820</v>
          </cell>
          <cell r="AB295">
            <v>601670</v>
          </cell>
          <cell r="AC295">
            <v>19263670</v>
          </cell>
          <cell r="AD295">
            <v>18662000</v>
          </cell>
        </row>
        <row r="296">
          <cell r="A296">
            <v>1</v>
          </cell>
          <cell r="B296" t="str">
            <v>20</v>
          </cell>
          <cell r="C296">
            <v>42000300900</v>
          </cell>
          <cell r="D296">
            <v>3</v>
          </cell>
          <cell r="E296" t="str">
            <v>32</v>
          </cell>
          <cell r="F296">
            <v>32</v>
          </cell>
          <cell r="H296">
            <v>20</v>
          </cell>
          <cell r="I296">
            <v>1</v>
          </cell>
          <cell r="J296">
            <v>42</v>
          </cell>
          <cell r="K296" t="str">
            <v>000</v>
          </cell>
          <cell r="L296">
            <v>3</v>
          </cell>
          <cell r="M296" t="str">
            <v>00</v>
          </cell>
          <cell r="N296">
            <v>9</v>
          </cell>
          <cell r="O296">
            <v>3</v>
          </cell>
          <cell r="P296">
            <v>3</v>
          </cell>
          <cell r="Q296">
            <v>2</v>
          </cell>
          <cell r="R296">
            <v>32</v>
          </cell>
          <cell r="S296">
            <v>34</v>
          </cell>
          <cell r="T296">
            <v>1</v>
          </cell>
          <cell r="U296" t="str">
            <v>420003</v>
          </cell>
          <cell r="V296" t="str">
            <v>Primaire Ens.serv.déconc.</v>
          </cell>
          <cell r="W296" t="str">
            <v>Intérieur</v>
          </cell>
          <cell r="X296" t="str">
            <v>Matériel pédagogique PPTE</v>
          </cell>
          <cell r="Y296" t="str">
            <v>P1</v>
          </cell>
          <cell r="Z296">
            <v>991485</v>
          </cell>
          <cell r="AA296">
            <v>1262850</v>
          </cell>
          <cell r="AB296">
            <v>2067180</v>
          </cell>
          <cell r="AC296">
            <v>2067180</v>
          </cell>
          <cell r="AD296">
            <v>0</v>
          </cell>
        </row>
        <row r="297">
          <cell r="A297">
            <v>1</v>
          </cell>
          <cell r="B297" t="str">
            <v>20</v>
          </cell>
          <cell r="C297">
            <v>42000300700</v>
          </cell>
          <cell r="D297">
            <v>3</v>
          </cell>
          <cell r="E297" t="str">
            <v>32</v>
          </cell>
          <cell r="F297">
            <v>39</v>
          </cell>
          <cell r="H297">
            <v>20</v>
          </cell>
          <cell r="I297">
            <v>1</v>
          </cell>
          <cell r="J297">
            <v>42</v>
          </cell>
          <cell r="K297" t="str">
            <v>000</v>
          </cell>
          <cell r="L297">
            <v>3</v>
          </cell>
          <cell r="M297" t="str">
            <v>00</v>
          </cell>
          <cell r="N297">
            <v>7</v>
          </cell>
          <cell r="O297">
            <v>3</v>
          </cell>
          <cell r="P297">
            <v>3</v>
          </cell>
          <cell r="Q297">
            <v>2</v>
          </cell>
          <cell r="R297">
            <v>39</v>
          </cell>
          <cell r="S297">
            <v>33</v>
          </cell>
          <cell r="T297">
            <v>1</v>
          </cell>
          <cell r="U297" t="str">
            <v>420003</v>
          </cell>
          <cell r="V297" t="str">
            <v>Primaire Ens.serv.déconc.</v>
          </cell>
          <cell r="W297" t="str">
            <v>Intérieur</v>
          </cell>
          <cell r="X297" t="str">
            <v>Autres produits spécifiq. éducation</v>
          </cell>
          <cell r="Y297" t="str">
            <v>P1</v>
          </cell>
          <cell r="Z297">
            <v>151575</v>
          </cell>
          <cell r="AA297">
            <v>162920</v>
          </cell>
          <cell r="AB297">
            <v>211800</v>
          </cell>
          <cell r="AC297">
            <v>6231800</v>
          </cell>
          <cell r="AD297">
            <v>6020000</v>
          </cell>
        </row>
        <row r="298">
          <cell r="A298">
            <v>1</v>
          </cell>
          <cell r="B298" t="str">
            <v>20</v>
          </cell>
          <cell r="C298">
            <v>42000300700</v>
          </cell>
          <cell r="D298">
            <v>3</v>
          </cell>
          <cell r="E298" t="str">
            <v>32</v>
          </cell>
          <cell r="F298">
            <v>41</v>
          </cell>
          <cell r="H298">
            <v>20</v>
          </cell>
          <cell r="I298">
            <v>1</v>
          </cell>
          <cell r="J298">
            <v>42</v>
          </cell>
          <cell r="K298" t="str">
            <v>000</v>
          </cell>
          <cell r="L298">
            <v>3</v>
          </cell>
          <cell r="M298" t="str">
            <v>00</v>
          </cell>
          <cell r="N298">
            <v>7</v>
          </cell>
          <cell r="O298">
            <v>3</v>
          </cell>
          <cell r="P298">
            <v>3</v>
          </cell>
          <cell r="Q298">
            <v>2</v>
          </cell>
          <cell r="R298">
            <v>41</v>
          </cell>
          <cell r="S298">
            <v>33</v>
          </cell>
          <cell r="T298">
            <v>1</v>
          </cell>
          <cell r="U298" t="str">
            <v>420003</v>
          </cell>
          <cell r="V298" t="str">
            <v>Primaire Ens.serv.déconc.</v>
          </cell>
          <cell r="W298" t="str">
            <v>Intérieur</v>
          </cell>
          <cell r="X298" t="str">
            <v>Produits pharmac.</v>
          </cell>
          <cell r="Y298" t="str">
            <v>P1</v>
          </cell>
          <cell r="Z298">
            <v>0</v>
          </cell>
          <cell r="AA298">
            <v>0</v>
          </cell>
          <cell r="AB298">
            <v>0</v>
          </cell>
          <cell r="AC298">
            <v>0</v>
          </cell>
          <cell r="AD298">
            <v>0</v>
          </cell>
        </row>
        <row r="299">
          <cell r="A299">
            <v>1</v>
          </cell>
          <cell r="B299" t="str">
            <v>20</v>
          </cell>
          <cell r="C299">
            <v>43000300700</v>
          </cell>
          <cell r="D299">
            <v>3</v>
          </cell>
          <cell r="E299" t="str">
            <v>32</v>
          </cell>
          <cell r="F299">
            <v>31</v>
          </cell>
          <cell r="H299">
            <v>20</v>
          </cell>
          <cell r="I299">
            <v>1</v>
          </cell>
          <cell r="J299">
            <v>43</v>
          </cell>
          <cell r="K299" t="str">
            <v>000</v>
          </cell>
          <cell r="L299">
            <v>3</v>
          </cell>
          <cell r="M299" t="str">
            <v>00</v>
          </cell>
          <cell r="N299">
            <v>7</v>
          </cell>
          <cell r="O299">
            <v>3</v>
          </cell>
          <cell r="P299">
            <v>3</v>
          </cell>
          <cell r="Q299">
            <v>2</v>
          </cell>
          <cell r="R299">
            <v>31</v>
          </cell>
          <cell r="S299">
            <v>33</v>
          </cell>
          <cell r="T299">
            <v>1</v>
          </cell>
          <cell r="U299" t="str">
            <v>430003</v>
          </cell>
          <cell r="V299" t="str">
            <v>Secondaire Ens.serv.déconc.</v>
          </cell>
          <cell r="W299" t="str">
            <v>Intérieur</v>
          </cell>
          <cell r="X299" t="str">
            <v>Fournitures scolaires hors PPTE</v>
          </cell>
          <cell r="Y299" t="str">
            <v>P2</v>
          </cell>
          <cell r="Z299">
            <v>375455</v>
          </cell>
          <cell r="AA299">
            <v>262800</v>
          </cell>
          <cell r="AB299">
            <v>341640</v>
          </cell>
          <cell r="AC299">
            <v>6482973.333333334</v>
          </cell>
          <cell r="AD299">
            <v>6141333.333333334</v>
          </cell>
        </row>
        <row r="300">
          <cell r="A300">
            <v>1</v>
          </cell>
          <cell r="B300" t="str">
            <v>20</v>
          </cell>
          <cell r="C300">
            <v>43000300900</v>
          </cell>
          <cell r="D300">
            <v>3</v>
          </cell>
          <cell r="E300" t="str">
            <v>32</v>
          </cell>
          <cell r="F300">
            <v>31</v>
          </cell>
          <cell r="H300">
            <v>20</v>
          </cell>
          <cell r="I300">
            <v>1</v>
          </cell>
          <cell r="J300">
            <v>43</v>
          </cell>
          <cell r="K300" t="str">
            <v>000</v>
          </cell>
          <cell r="L300">
            <v>3</v>
          </cell>
          <cell r="M300" t="str">
            <v>00</v>
          </cell>
          <cell r="N300">
            <v>9</v>
          </cell>
          <cell r="O300">
            <v>3</v>
          </cell>
          <cell r="P300">
            <v>3</v>
          </cell>
          <cell r="Q300">
            <v>2</v>
          </cell>
          <cell r="R300">
            <v>31</v>
          </cell>
          <cell r="S300">
            <v>34</v>
          </cell>
          <cell r="T300">
            <v>1</v>
          </cell>
          <cell r="U300" t="str">
            <v>430003</v>
          </cell>
          <cell r="V300" t="str">
            <v>Secondaire Ens.serv.déconc.</v>
          </cell>
          <cell r="W300" t="str">
            <v>Intérieur</v>
          </cell>
          <cell r="X300" t="str">
            <v>Fournitures scolaires PPTE</v>
          </cell>
          <cell r="Y300" t="str">
            <v>P2</v>
          </cell>
          <cell r="Z300">
            <v>695063</v>
          </cell>
          <cell r="AA300">
            <v>1205750</v>
          </cell>
          <cell r="AB300">
            <v>1973710</v>
          </cell>
          <cell r="AC300">
            <v>1973710</v>
          </cell>
          <cell r="AD300">
            <v>0</v>
          </cell>
        </row>
        <row r="301">
          <cell r="A301">
            <v>1</v>
          </cell>
          <cell r="B301" t="str">
            <v>20</v>
          </cell>
          <cell r="C301">
            <v>43000300700</v>
          </cell>
          <cell r="D301">
            <v>3</v>
          </cell>
          <cell r="E301" t="str">
            <v>32</v>
          </cell>
          <cell r="F301">
            <v>32</v>
          </cell>
          <cell r="H301">
            <v>20</v>
          </cell>
          <cell r="I301">
            <v>1</v>
          </cell>
          <cell r="J301">
            <v>43</v>
          </cell>
          <cell r="K301" t="str">
            <v>000</v>
          </cell>
          <cell r="L301">
            <v>3</v>
          </cell>
          <cell r="M301" t="str">
            <v>00</v>
          </cell>
          <cell r="N301">
            <v>7</v>
          </cell>
          <cell r="O301">
            <v>3</v>
          </cell>
          <cell r="P301">
            <v>3</v>
          </cell>
          <cell r="Q301">
            <v>2</v>
          </cell>
          <cell r="R301">
            <v>32</v>
          </cell>
          <cell r="S301">
            <v>33</v>
          </cell>
          <cell r="T301">
            <v>1</v>
          </cell>
          <cell r="U301" t="str">
            <v>430003</v>
          </cell>
          <cell r="V301" t="str">
            <v>Secondaire Ens.serv.déconc.</v>
          </cell>
          <cell r="W301" t="str">
            <v>Intérieur</v>
          </cell>
          <cell r="X301" t="str">
            <v>Matériel pédagogique hors PPTE</v>
          </cell>
          <cell r="Y301" t="str">
            <v>P2</v>
          </cell>
          <cell r="Z301">
            <v>161785</v>
          </cell>
          <cell r="AA301">
            <v>95630</v>
          </cell>
          <cell r="AB301">
            <v>124320</v>
          </cell>
          <cell r="AC301">
            <v>6265653.333333334</v>
          </cell>
          <cell r="AD301">
            <v>6141333.333333334</v>
          </cell>
        </row>
        <row r="302">
          <cell r="A302">
            <v>1</v>
          </cell>
          <cell r="B302" t="str">
            <v>20</v>
          </cell>
          <cell r="C302">
            <v>43000300900</v>
          </cell>
          <cell r="D302">
            <v>3</v>
          </cell>
          <cell r="E302" t="str">
            <v>32</v>
          </cell>
          <cell r="F302">
            <v>32</v>
          </cell>
          <cell r="H302">
            <v>20</v>
          </cell>
          <cell r="I302">
            <v>1</v>
          </cell>
          <cell r="J302">
            <v>43</v>
          </cell>
          <cell r="K302" t="str">
            <v>000</v>
          </cell>
          <cell r="L302">
            <v>3</v>
          </cell>
          <cell r="M302" t="str">
            <v>00</v>
          </cell>
          <cell r="N302">
            <v>9</v>
          </cell>
          <cell r="O302">
            <v>3</v>
          </cell>
          <cell r="P302">
            <v>3</v>
          </cell>
          <cell r="Q302">
            <v>2</v>
          </cell>
          <cell r="R302">
            <v>32</v>
          </cell>
          <cell r="S302">
            <v>34</v>
          </cell>
          <cell r="T302">
            <v>1</v>
          </cell>
          <cell r="U302" t="str">
            <v>430003</v>
          </cell>
          <cell r="V302" t="str">
            <v>Secondaire Ens.serv.déconc.</v>
          </cell>
          <cell r="W302" t="str">
            <v>Intérieur</v>
          </cell>
          <cell r="X302" t="str">
            <v>Matériel pédagogique PPTE</v>
          </cell>
          <cell r="Y302" t="str">
            <v>P2</v>
          </cell>
          <cell r="Z302">
            <v>741808</v>
          </cell>
          <cell r="AA302">
            <v>477860</v>
          </cell>
          <cell r="AB302">
            <v>782220</v>
          </cell>
          <cell r="AC302">
            <v>782220</v>
          </cell>
          <cell r="AD302">
            <v>0</v>
          </cell>
        </row>
        <row r="303">
          <cell r="A303">
            <v>1</v>
          </cell>
          <cell r="B303" t="str">
            <v>20</v>
          </cell>
          <cell r="C303">
            <v>43000300700</v>
          </cell>
          <cell r="D303">
            <v>3</v>
          </cell>
          <cell r="E303" t="str">
            <v>32</v>
          </cell>
          <cell r="F303">
            <v>39</v>
          </cell>
          <cell r="H303">
            <v>20</v>
          </cell>
          <cell r="I303">
            <v>1</v>
          </cell>
          <cell r="J303">
            <v>43</v>
          </cell>
          <cell r="K303" t="str">
            <v>000</v>
          </cell>
          <cell r="L303">
            <v>3</v>
          </cell>
          <cell r="M303" t="str">
            <v>00</v>
          </cell>
          <cell r="N303">
            <v>7</v>
          </cell>
          <cell r="O303">
            <v>3</v>
          </cell>
          <cell r="P303">
            <v>3</v>
          </cell>
          <cell r="Q303">
            <v>2</v>
          </cell>
          <cell r="R303">
            <v>39</v>
          </cell>
          <cell r="S303">
            <v>33</v>
          </cell>
          <cell r="T303">
            <v>1</v>
          </cell>
          <cell r="U303" t="str">
            <v>430003</v>
          </cell>
          <cell r="V303" t="str">
            <v>Secondaire Ens.serv.déconc.</v>
          </cell>
          <cell r="W303" t="str">
            <v>Intérieur</v>
          </cell>
          <cell r="X303" t="str">
            <v>Autres produits spécifiq. éducation</v>
          </cell>
          <cell r="Y303" t="str">
            <v>P2</v>
          </cell>
          <cell r="Z303">
            <v>0</v>
          </cell>
          <cell r="AA303">
            <v>0</v>
          </cell>
          <cell r="AB303">
            <v>0</v>
          </cell>
          <cell r="AC303">
            <v>3733333.3333333335</v>
          </cell>
          <cell r="AD303">
            <v>3733333.3333333335</v>
          </cell>
        </row>
        <row r="304">
          <cell r="A304">
            <v>1</v>
          </cell>
          <cell r="B304" t="str">
            <v>20</v>
          </cell>
          <cell r="C304">
            <v>43000300700</v>
          </cell>
          <cell r="D304">
            <v>3</v>
          </cell>
          <cell r="E304" t="str">
            <v>32</v>
          </cell>
          <cell r="F304">
            <v>41</v>
          </cell>
          <cell r="H304">
            <v>20</v>
          </cell>
          <cell r="I304">
            <v>1</v>
          </cell>
          <cell r="J304">
            <v>43</v>
          </cell>
          <cell r="K304" t="str">
            <v>000</v>
          </cell>
          <cell r="L304">
            <v>3</v>
          </cell>
          <cell r="M304" t="str">
            <v>00</v>
          </cell>
          <cell r="N304">
            <v>7</v>
          </cell>
          <cell r="O304">
            <v>3</v>
          </cell>
          <cell r="P304">
            <v>3</v>
          </cell>
          <cell r="Q304">
            <v>2</v>
          </cell>
          <cell r="R304">
            <v>41</v>
          </cell>
          <cell r="S304">
            <v>33</v>
          </cell>
          <cell r="T304">
            <v>1</v>
          </cell>
          <cell r="U304" t="str">
            <v>430003</v>
          </cell>
          <cell r="V304" t="str">
            <v>Secondaire Ens.serv.déconc.</v>
          </cell>
          <cell r="W304" t="str">
            <v>Intérieur</v>
          </cell>
          <cell r="X304" t="str">
            <v>Produits pharmac.</v>
          </cell>
          <cell r="Y304" t="str">
            <v>P2</v>
          </cell>
          <cell r="Z304">
            <v>0</v>
          </cell>
          <cell r="AA304">
            <v>0</v>
          </cell>
          <cell r="AB304">
            <v>0</v>
          </cell>
          <cell r="AC304">
            <v>0</v>
          </cell>
          <cell r="AD304">
            <v>0</v>
          </cell>
        </row>
        <row r="305">
          <cell r="A305">
            <v>1</v>
          </cell>
          <cell r="B305" t="str">
            <v>20</v>
          </cell>
          <cell r="C305">
            <v>44000300700</v>
          </cell>
          <cell r="D305">
            <v>3</v>
          </cell>
          <cell r="E305" t="str">
            <v>32</v>
          </cell>
          <cell r="F305">
            <v>12</v>
          </cell>
          <cell r="H305">
            <v>20</v>
          </cell>
          <cell r="I305">
            <v>1</v>
          </cell>
          <cell r="J305">
            <v>44</v>
          </cell>
          <cell r="K305" t="str">
            <v>000</v>
          </cell>
          <cell r="L305">
            <v>3</v>
          </cell>
          <cell r="M305" t="str">
            <v>00</v>
          </cell>
          <cell r="N305">
            <v>7</v>
          </cell>
          <cell r="O305">
            <v>3</v>
          </cell>
          <cell r="P305">
            <v>3</v>
          </cell>
          <cell r="Q305">
            <v>2</v>
          </cell>
          <cell r="R305">
            <v>12</v>
          </cell>
          <cell r="S305">
            <v>36</v>
          </cell>
          <cell r="T305">
            <v>1</v>
          </cell>
          <cell r="U305" t="str">
            <v>440003</v>
          </cell>
          <cell r="V305" t="str">
            <v>Enseign. Technique</v>
          </cell>
          <cell r="W305" t="str">
            <v>Intérieur</v>
          </cell>
          <cell r="X305" t="str">
            <v>Alimentation agents non FP</v>
          </cell>
          <cell r="Y305" t="str">
            <v>P3</v>
          </cell>
          <cell r="Z305">
            <v>692270</v>
          </cell>
          <cell r="AA305">
            <v>859350</v>
          </cell>
          <cell r="AB305">
            <v>1117160</v>
          </cell>
          <cell r="AC305">
            <v>1117160</v>
          </cell>
          <cell r="AD305">
            <v>0</v>
          </cell>
        </row>
        <row r="306">
          <cell r="A306">
            <v>1</v>
          </cell>
          <cell r="B306" t="str">
            <v>20</v>
          </cell>
          <cell r="C306">
            <v>44000300700</v>
          </cell>
          <cell r="D306">
            <v>3</v>
          </cell>
          <cell r="E306" t="str">
            <v>32</v>
          </cell>
          <cell r="F306">
            <v>21</v>
          </cell>
          <cell r="H306">
            <v>20</v>
          </cell>
          <cell r="I306">
            <v>1</v>
          </cell>
          <cell r="J306">
            <v>44</v>
          </cell>
          <cell r="K306" t="str">
            <v>000</v>
          </cell>
          <cell r="L306">
            <v>3</v>
          </cell>
          <cell r="M306" t="str">
            <v>00</v>
          </cell>
          <cell r="N306">
            <v>7</v>
          </cell>
          <cell r="O306">
            <v>3</v>
          </cell>
          <cell r="P306">
            <v>3</v>
          </cell>
          <cell r="Q306">
            <v>2</v>
          </cell>
          <cell r="R306">
            <v>21</v>
          </cell>
          <cell r="S306">
            <v>36</v>
          </cell>
          <cell r="T306">
            <v>1</v>
          </cell>
          <cell r="U306" t="str">
            <v>440003</v>
          </cell>
          <cell r="V306" t="str">
            <v>Enseign. Technique</v>
          </cell>
          <cell r="W306" t="str">
            <v>Intérieur</v>
          </cell>
          <cell r="X306" t="str">
            <v>Habillement agents FP</v>
          </cell>
          <cell r="Y306" t="str">
            <v>P3</v>
          </cell>
          <cell r="Z306">
            <v>0</v>
          </cell>
          <cell r="AA306">
            <v>15170</v>
          </cell>
          <cell r="AB306">
            <v>19720</v>
          </cell>
          <cell r="AC306">
            <v>19720</v>
          </cell>
          <cell r="AD306">
            <v>0</v>
          </cell>
        </row>
        <row r="307">
          <cell r="A307">
            <v>1</v>
          </cell>
          <cell r="B307" t="str">
            <v>20</v>
          </cell>
          <cell r="C307">
            <v>44000300700</v>
          </cell>
          <cell r="D307">
            <v>3</v>
          </cell>
          <cell r="E307" t="str">
            <v>32</v>
          </cell>
          <cell r="F307">
            <v>22</v>
          </cell>
          <cell r="H307">
            <v>20</v>
          </cell>
          <cell r="I307">
            <v>1</v>
          </cell>
          <cell r="J307">
            <v>44</v>
          </cell>
          <cell r="K307" t="str">
            <v>000</v>
          </cell>
          <cell r="L307">
            <v>3</v>
          </cell>
          <cell r="M307" t="str">
            <v>00</v>
          </cell>
          <cell r="N307">
            <v>7</v>
          </cell>
          <cell r="O307">
            <v>3</v>
          </cell>
          <cell r="P307">
            <v>3</v>
          </cell>
          <cell r="Q307">
            <v>2</v>
          </cell>
          <cell r="R307">
            <v>22</v>
          </cell>
          <cell r="S307">
            <v>36</v>
          </cell>
          <cell r="T307">
            <v>1</v>
          </cell>
          <cell r="U307" t="str">
            <v>440003</v>
          </cell>
          <cell r="V307" t="str">
            <v>Enseign. Technique</v>
          </cell>
          <cell r="W307" t="str">
            <v>Intérieur</v>
          </cell>
          <cell r="X307" t="str">
            <v>Habillement agents non FP</v>
          </cell>
          <cell r="Y307" t="str">
            <v>P3</v>
          </cell>
          <cell r="Z307">
            <v>0</v>
          </cell>
          <cell r="AA307">
            <v>17570</v>
          </cell>
          <cell r="AB307">
            <v>22840</v>
          </cell>
          <cell r="AC307">
            <v>22840</v>
          </cell>
          <cell r="AD307">
            <v>0</v>
          </cell>
        </row>
        <row r="308">
          <cell r="A308">
            <v>1</v>
          </cell>
          <cell r="B308" t="str">
            <v>20</v>
          </cell>
          <cell r="C308">
            <v>44000300700</v>
          </cell>
          <cell r="D308">
            <v>3</v>
          </cell>
          <cell r="E308" t="str">
            <v>32</v>
          </cell>
          <cell r="F308">
            <v>31</v>
          </cell>
          <cell r="H308">
            <v>20</v>
          </cell>
          <cell r="I308">
            <v>1</v>
          </cell>
          <cell r="J308">
            <v>44</v>
          </cell>
          <cell r="K308" t="str">
            <v>000</v>
          </cell>
          <cell r="L308">
            <v>3</v>
          </cell>
          <cell r="M308" t="str">
            <v>00</v>
          </cell>
          <cell r="N308">
            <v>7</v>
          </cell>
          <cell r="O308">
            <v>3</v>
          </cell>
          <cell r="P308">
            <v>3</v>
          </cell>
          <cell r="Q308">
            <v>2</v>
          </cell>
          <cell r="R308">
            <v>31</v>
          </cell>
          <cell r="S308">
            <v>36</v>
          </cell>
          <cell r="T308">
            <v>1</v>
          </cell>
          <cell r="U308" t="str">
            <v>440003</v>
          </cell>
          <cell r="V308" t="str">
            <v>Enseign. Technique</v>
          </cell>
          <cell r="W308" t="str">
            <v>Intérieur</v>
          </cell>
          <cell r="X308" t="str">
            <v>Fournitures scolaires</v>
          </cell>
          <cell r="Y308" t="str">
            <v>P3</v>
          </cell>
          <cell r="Z308">
            <v>1358230</v>
          </cell>
          <cell r="AA308">
            <v>456130</v>
          </cell>
          <cell r="AB308">
            <v>592970</v>
          </cell>
          <cell r="AC308">
            <v>4792970</v>
          </cell>
          <cell r="AD308">
            <v>4200000</v>
          </cell>
        </row>
        <row r="309">
          <cell r="A309">
            <v>1</v>
          </cell>
          <cell r="B309" t="str">
            <v>20</v>
          </cell>
          <cell r="C309">
            <v>44000300700</v>
          </cell>
          <cell r="D309">
            <v>3</v>
          </cell>
          <cell r="E309" t="str">
            <v>32</v>
          </cell>
          <cell r="F309">
            <v>39</v>
          </cell>
          <cell r="H309">
            <v>20</v>
          </cell>
          <cell r="I309">
            <v>1</v>
          </cell>
          <cell r="J309">
            <v>44</v>
          </cell>
          <cell r="K309" t="str">
            <v>000</v>
          </cell>
          <cell r="L309">
            <v>3</v>
          </cell>
          <cell r="M309" t="str">
            <v>00</v>
          </cell>
          <cell r="N309">
            <v>7</v>
          </cell>
          <cell r="O309">
            <v>3</v>
          </cell>
          <cell r="P309">
            <v>3</v>
          </cell>
          <cell r="Q309">
            <v>2</v>
          </cell>
          <cell r="R309">
            <v>39</v>
          </cell>
          <cell r="S309">
            <v>36</v>
          </cell>
          <cell r="T309">
            <v>1</v>
          </cell>
          <cell r="U309" t="str">
            <v>440003</v>
          </cell>
          <cell r="V309" t="str">
            <v>Enseign. Technique</v>
          </cell>
          <cell r="W309" t="str">
            <v>Intérieur</v>
          </cell>
          <cell r="X309" t="str">
            <v>Autres pdts spéc. Éducation</v>
          </cell>
          <cell r="Y309" t="str">
            <v>P3</v>
          </cell>
          <cell r="Z309">
            <v>936445</v>
          </cell>
          <cell r="AA309">
            <v>788900</v>
          </cell>
          <cell r="AB309">
            <v>1025570</v>
          </cell>
          <cell r="AC309">
            <v>5225570</v>
          </cell>
          <cell r="AD309">
            <v>4200000</v>
          </cell>
        </row>
        <row r="310">
          <cell r="A310">
            <v>1</v>
          </cell>
          <cell r="B310" t="str">
            <v>20</v>
          </cell>
          <cell r="C310">
            <v>44000300700</v>
          </cell>
          <cell r="D310">
            <v>3</v>
          </cell>
          <cell r="E310" t="str">
            <v>32</v>
          </cell>
          <cell r="F310">
            <v>41</v>
          </cell>
          <cell r="H310">
            <v>20</v>
          </cell>
          <cell r="I310">
            <v>1</v>
          </cell>
          <cell r="J310">
            <v>44</v>
          </cell>
          <cell r="K310" t="str">
            <v>000</v>
          </cell>
          <cell r="L310">
            <v>3</v>
          </cell>
          <cell r="M310" t="str">
            <v>00</v>
          </cell>
          <cell r="N310">
            <v>7</v>
          </cell>
          <cell r="O310">
            <v>3</v>
          </cell>
          <cell r="P310">
            <v>3</v>
          </cell>
          <cell r="Q310">
            <v>2</v>
          </cell>
          <cell r="R310">
            <v>41</v>
          </cell>
          <cell r="S310">
            <v>36</v>
          </cell>
          <cell r="T310">
            <v>1</v>
          </cell>
          <cell r="U310" t="str">
            <v>440003</v>
          </cell>
          <cell r="V310" t="str">
            <v>Enseign. Technique</v>
          </cell>
          <cell r="W310" t="str">
            <v>Intérieur</v>
          </cell>
          <cell r="X310" t="str">
            <v>Produits pharmaceutiques</v>
          </cell>
          <cell r="Y310" t="str">
            <v>P3</v>
          </cell>
          <cell r="Z310">
            <v>0</v>
          </cell>
          <cell r="AA310">
            <v>12750</v>
          </cell>
          <cell r="AB310">
            <v>16580</v>
          </cell>
          <cell r="AC310">
            <v>16580</v>
          </cell>
          <cell r="AD310">
            <v>0</v>
          </cell>
        </row>
        <row r="311">
          <cell r="A311">
            <v>1</v>
          </cell>
          <cell r="B311" t="str">
            <v>20</v>
          </cell>
          <cell r="C311">
            <v>44000300700</v>
          </cell>
          <cell r="D311">
            <v>3</v>
          </cell>
          <cell r="E311" t="str">
            <v>32</v>
          </cell>
          <cell r="F311">
            <v>51</v>
          </cell>
          <cell r="H311">
            <v>20</v>
          </cell>
          <cell r="I311">
            <v>1</v>
          </cell>
          <cell r="J311">
            <v>44</v>
          </cell>
          <cell r="K311" t="str">
            <v>000</v>
          </cell>
          <cell r="L311">
            <v>3</v>
          </cell>
          <cell r="M311" t="str">
            <v>00</v>
          </cell>
          <cell r="N311">
            <v>7</v>
          </cell>
          <cell r="O311">
            <v>3</v>
          </cell>
          <cell r="P311">
            <v>3</v>
          </cell>
          <cell r="Q311">
            <v>2</v>
          </cell>
          <cell r="R311">
            <v>51</v>
          </cell>
          <cell r="S311">
            <v>36</v>
          </cell>
          <cell r="T311">
            <v>1</v>
          </cell>
          <cell r="U311" t="str">
            <v>440003</v>
          </cell>
          <cell r="V311" t="str">
            <v>Enseign. Technique</v>
          </cell>
          <cell r="W311" t="str">
            <v>Intérieur</v>
          </cell>
          <cell r="X311" t="str">
            <v>Pdts spéc. Agriculture</v>
          </cell>
          <cell r="Y311" t="str">
            <v>P3</v>
          </cell>
          <cell r="Z311">
            <v>0</v>
          </cell>
          <cell r="AA311">
            <v>35060</v>
          </cell>
          <cell r="AB311">
            <v>45580</v>
          </cell>
          <cell r="AC311">
            <v>45580</v>
          </cell>
          <cell r="AD311">
            <v>0</v>
          </cell>
        </row>
        <row r="312">
          <cell r="A312">
            <v>1</v>
          </cell>
          <cell r="B312" t="str">
            <v>20</v>
          </cell>
          <cell r="C312">
            <v>44000300700</v>
          </cell>
          <cell r="D312">
            <v>3</v>
          </cell>
          <cell r="E312" t="str">
            <v>32</v>
          </cell>
          <cell r="F312">
            <v>52</v>
          </cell>
          <cell r="H312">
            <v>20</v>
          </cell>
          <cell r="I312">
            <v>1</v>
          </cell>
          <cell r="J312">
            <v>44</v>
          </cell>
          <cell r="K312" t="str">
            <v>000</v>
          </cell>
          <cell r="L312">
            <v>3</v>
          </cell>
          <cell r="M312" t="str">
            <v>00</v>
          </cell>
          <cell r="N312">
            <v>7</v>
          </cell>
          <cell r="O312">
            <v>3</v>
          </cell>
          <cell r="P312">
            <v>3</v>
          </cell>
          <cell r="Q312">
            <v>2</v>
          </cell>
          <cell r="R312">
            <v>52</v>
          </cell>
          <cell r="S312">
            <v>36</v>
          </cell>
          <cell r="T312">
            <v>1</v>
          </cell>
          <cell r="U312" t="str">
            <v>440003</v>
          </cell>
          <cell r="V312" t="str">
            <v>Enseign. Technique</v>
          </cell>
          <cell r="W312" t="str">
            <v>Intérieur</v>
          </cell>
          <cell r="X312" t="str">
            <v xml:space="preserve">Produits vétérinaires </v>
          </cell>
          <cell r="Y312" t="str">
            <v>P3</v>
          </cell>
          <cell r="Z312">
            <v>0</v>
          </cell>
          <cell r="AA312">
            <v>25500</v>
          </cell>
          <cell r="AB312">
            <v>33150</v>
          </cell>
          <cell r="AC312">
            <v>33150</v>
          </cell>
          <cell r="AD312">
            <v>0</v>
          </cell>
        </row>
        <row r="313">
          <cell r="A313">
            <v>1</v>
          </cell>
          <cell r="B313" t="str">
            <v>20</v>
          </cell>
          <cell r="C313">
            <v>44234300700</v>
          </cell>
          <cell r="D313">
            <v>3</v>
          </cell>
          <cell r="E313" t="str">
            <v>32</v>
          </cell>
          <cell r="F313">
            <v>12</v>
          </cell>
          <cell r="H313">
            <v>20</v>
          </cell>
          <cell r="I313">
            <v>1</v>
          </cell>
          <cell r="J313">
            <v>44</v>
          </cell>
          <cell r="K313">
            <v>234</v>
          </cell>
          <cell r="L313">
            <v>3</v>
          </cell>
          <cell r="M313" t="str">
            <v>00</v>
          </cell>
          <cell r="N313">
            <v>7</v>
          </cell>
          <cell r="O313">
            <v>3</v>
          </cell>
          <cell r="P313">
            <v>3</v>
          </cell>
          <cell r="Q313">
            <v>2</v>
          </cell>
          <cell r="R313" t="str">
            <v>12</v>
          </cell>
          <cell r="S313">
            <v>36</v>
          </cell>
          <cell r="T313">
            <v>1</v>
          </cell>
          <cell r="U313" t="str">
            <v>442343</v>
          </cell>
          <cell r="V313" t="str">
            <v>ENATEF Contrib coop helvétique</v>
          </cell>
          <cell r="W313" t="str">
            <v>Intérieur</v>
          </cell>
          <cell r="X313" t="str">
            <v>Alimentation agents non FP</v>
          </cell>
          <cell r="Y313" t="str">
            <v>P3</v>
          </cell>
          <cell r="Z313">
            <v>298320</v>
          </cell>
          <cell r="AA313">
            <v>204440</v>
          </cell>
          <cell r="AB313">
            <v>265770</v>
          </cell>
          <cell r="AC313">
            <v>265770</v>
          </cell>
          <cell r="AD313">
            <v>0</v>
          </cell>
        </row>
        <row r="314">
          <cell r="A314">
            <v>1</v>
          </cell>
          <cell r="B314" t="str">
            <v>20</v>
          </cell>
          <cell r="C314">
            <v>44234300700</v>
          </cell>
          <cell r="D314">
            <v>3</v>
          </cell>
          <cell r="E314" t="str">
            <v>32</v>
          </cell>
          <cell r="F314">
            <v>31</v>
          </cell>
          <cell r="H314">
            <v>20</v>
          </cell>
          <cell r="I314">
            <v>1</v>
          </cell>
          <cell r="J314">
            <v>44</v>
          </cell>
          <cell r="K314">
            <v>234</v>
          </cell>
          <cell r="L314">
            <v>3</v>
          </cell>
          <cell r="M314" t="str">
            <v>00</v>
          </cell>
          <cell r="N314">
            <v>7</v>
          </cell>
          <cell r="O314">
            <v>3</v>
          </cell>
          <cell r="P314">
            <v>3</v>
          </cell>
          <cell r="Q314">
            <v>2</v>
          </cell>
          <cell r="R314" t="str">
            <v>31</v>
          </cell>
          <cell r="S314">
            <v>36</v>
          </cell>
          <cell r="T314">
            <v>1</v>
          </cell>
          <cell r="U314" t="str">
            <v>442343</v>
          </cell>
          <cell r="V314" t="str">
            <v>ENATEF Contrib coop helvétique</v>
          </cell>
          <cell r="W314" t="str">
            <v>Intérieur</v>
          </cell>
          <cell r="X314" t="str">
            <v>Fournitures scolaires</v>
          </cell>
          <cell r="Y314" t="str">
            <v>P3</v>
          </cell>
          <cell r="Z314">
            <v>444245</v>
          </cell>
          <cell r="AA314">
            <v>304480</v>
          </cell>
          <cell r="AB314">
            <v>395820</v>
          </cell>
          <cell r="AC314">
            <v>395820</v>
          </cell>
          <cell r="AD314">
            <v>0</v>
          </cell>
        </row>
        <row r="315">
          <cell r="A315">
            <v>1</v>
          </cell>
          <cell r="H315">
            <v>20</v>
          </cell>
          <cell r="I315">
            <v>1</v>
          </cell>
          <cell r="L315">
            <v>9</v>
          </cell>
          <cell r="O315">
            <v>3</v>
          </cell>
          <cell r="P315">
            <v>3</v>
          </cell>
          <cell r="Q315">
            <v>2</v>
          </cell>
          <cell r="V315" t="str">
            <v>Ensemble Non ventilé</v>
          </cell>
          <cell r="Z315">
            <v>0</v>
          </cell>
          <cell r="AA315">
            <v>0</v>
          </cell>
          <cell r="AB315">
            <v>0</v>
          </cell>
          <cell r="AC315">
            <v>0</v>
          </cell>
          <cell r="AD315">
            <v>0</v>
          </cell>
        </row>
        <row r="316">
          <cell r="A316">
            <v>1</v>
          </cell>
          <cell r="B316" t="str">
            <v>20</v>
          </cell>
          <cell r="C316">
            <v>42000900700</v>
          </cell>
          <cell r="D316">
            <v>3</v>
          </cell>
          <cell r="E316" t="str">
            <v>32</v>
          </cell>
          <cell r="F316">
            <v>11</v>
          </cell>
          <cell r="H316">
            <v>20</v>
          </cell>
          <cell r="I316">
            <v>1</v>
          </cell>
          <cell r="J316">
            <v>42</v>
          </cell>
          <cell r="K316" t="str">
            <v>000</v>
          </cell>
          <cell r="L316">
            <v>9</v>
          </cell>
          <cell r="M316" t="str">
            <v>00</v>
          </cell>
          <cell r="N316">
            <v>7</v>
          </cell>
          <cell r="O316">
            <v>3</v>
          </cell>
          <cell r="P316">
            <v>3</v>
          </cell>
          <cell r="Q316">
            <v>2</v>
          </cell>
          <cell r="R316">
            <v>11</v>
          </cell>
          <cell r="S316">
            <v>93</v>
          </cell>
          <cell r="T316">
            <v>1</v>
          </cell>
          <cell r="U316" t="str">
            <v>420009</v>
          </cell>
          <cell r="V316" t="str">
            <v>Primaire Ens.serv</v>
          </cell>
          <cell r="W316" t="str">
            <v>Ens. NV</v>
          </cell>
          <cell r="X316" t="str">
            <v>Pdts aliment. agents FP</v>
          </cell>
          <cell r="Y316" t="str">
            <v>P1</v>
          </cell>
          <cell r="Z316">
            <v>0</v>
          </cell>
          <cell r="AA316">
            <v>0</v>
          </cell>
          <cell r="AB316">
            <v>0</v>
          </cell>
          <cell r="AC316">
            <v>0</v>
          </cell>
          <cell r="AD316">
            <v>0</v>
          </cell>
        </row>
        <row r="317">
          <cell r="A317">
            <v>1</v>
          </cell>
          <cell r="B317" t="str">
            <v>20</v>
          </cell>
          <cell r="C317">
            <v>42000900700</v>
          </cell>
          <cell r="D317">
            <v>3</v>
          </cell>
          <cell r="E317" t="str">
            <v>32</v>
          </cell>
          <cell r="F317">
            <v>21</v>
          </cell>
          <cell r="H317">
            <v>20</v>
          </cell>
          <cell r="I317">
            <v>1</v>
          </cell>
          <cell r="J317">
            <v>42</v>
          </cell>
          <cell r="K317" t="str">
            <v>000</v>
          </cell>
          <cell r="L317">
            <v>9</v>
          </cell>
          <cell r="M317" t="str">
            <v>00</v>
          </cell>
          <cell r="N317">
            <v>7</v>
          </cell>
          <cell r="O317">
            <v>3</v>
          </cell>
          <cell r="P317">
            <v>3</v>
          </cell>
          <cell r="Q317">
            <v>2</v>
          </cell>
          <cell r="R317">
            <v>21</v>
          </cell>
          <cell r="S317">
            <v>93</v>
          </cell>
          <cell r="T317">
            <v>1</v>
          </cell>
          <cell r="U317" t="str">
            <v>420009</v>
          </cell>
          <cell r="V317" t="str">
            <v>Primaire Ens.serv</v>
          </cell>
          <cell r="W317" t="str">
            <v>Ens. NV</v>
          </cell>
          <cell r="X317" t="str">
            <v>Habits uniform. Agents FP</v>
          </cell>
          <cell r="Y317" t="str">
            <v>P1</v>
          </cell>
          <cell r="Z317">
            <v>0</v>
          </cell>
          <cell r="AA317">
            <v>0</v>
          </cell>
          <cell r="AB317">
            <v>0</v>
          </cell>
          <cell r="AC317">
            <v>0</v>
          </cell>
          <cell r="AD317">
            <v>0</v>
          </cell>
        </row>
        <row r="318">
          <cell r="A318">
            <v>1</v>
          </cell>
          <cell r="H318">
            <v>20</v>
          </cell>
          <cell r="I318">
            <v>1</v>
          </cell>
          <cell r="O318">
            <v>3</v>
          </cell>
          <cell r="P318">
            <v>3</v>
          </cell>
          <cell r="Q318">
            <v>3</v>
          </cell>
          <cell r="V318" t="str">
            <v xml:space="preserve">Prestations diverses </v>
          </cell>
          <cell r="Z318">
            <v>935639</v>
          </cell>
          <cell r="AA318">
            <v>1396510</v>
          </cell>
          <cell r="AB318">
            <v>1815470</v>
          </cell>
          <cell r="AC318">
            <v>8882443.7809999995</v>
          </cell>
          <cell r="AD318">
            <v>7066973.7809999995</v>
          </cell>
          <cell r="AE318">
            <v>0</v>
          </cell>
        </row>
        <row r="319">
          <cell r="A319">
            <v>1</v>
          </cell>
          <cell r="H319">
            <v>20</v>
          </cell>
          <cell r="I319">
            <v>1</v>
          </cell>
          <cell r="L319">
            <v>1</v>
          </cell>
          <cell r="O319">
            <v>3</v>
          </cell>
          <cell r="P319">
            <v>3</v>
          </cell>
          <cell r="Q319">
            <v>3</v>
          </cell>
          <cell r="V319" t="str">
            <v>Services centraux</v>
          </cell>
          <cell r="Z319">
            <v>913166</v>
          </cell>
          <cell r="AA319">
            <v>1206140</v>
          </cell>
          <cell r="AB319">
            <v>1567990</v>
          </cell>
          <cell r="AC319">
            <v>8634963.7809999995</v>
          </cell>
          <cell r="AD319">
            <v>7066973.7809999995</v>
          </cell>
          <cell r="AE319">
            <v>0</v>
          </cell>
        </row>
        <row r="320">
          <cell r="A320">
            <v>1</v>
          </cell>
          <cell r="B320" t="str">
            <v>20</v>
          </cell>
          <cell r="C320">
            <v>44508100700</v>
          </cell>
          <cell r="D320">
            <v>3</v>
          </cell>
          <cell r="E320" t="str">
            <v>33</v>
          </cell>
          <cell r="F320">
            <v>21</v>
          </cell>
          <cell r="H320">
            <v>20</v>
          </cell>
          <cell r="I320">
            <v>1</v>
          </cell>
          <cell r="J320">
            <v>44</v>
          </cell>
          <cell r="K320">
            <v>508</v>
          </cell>
          <cell r="L320">
            <v>1</v>
          </cell>
          <cell r="M320" t="str">
            <v>00</v>
          </cell>
          <cell r="N320">
            <v>7</v>
          </cell>
          <cell r="O320">
            <v>3</v>
          </cell>
          <cell r="P320">
            <v>3</v>
          </cell>
          <cell r="Q320">
            <v>3</v>
          </cell>
          <cell r="R320">
            <v>21</v>
          </cell>
          <cell r="S320">
            <v>96</v>
          </cell>
          <cell r="T320">
            <v>1</v>
          </cell>
          <cell r="U320" t="str">
            <v>445081</v>
          </cell>
          <cell r="V320" t="str">
            <v>Cogetep  &amp; CLD</v>
          </cell>
          <cell r="W320" t="str">
            <v>Serv.Cent</v>
          </cell>
          <cell r="X320" t="str">
            <v>Réunions séminaires conférences</v>
          </cell>
          <cell r="Y320" t="str">
            <v>P5C</v>
          </cell>
          <cell r="Z320">
            <v>0</v>
          </cell>
          <cell r="AA320">
            <v>0</v>
          </cell>
          <cell r="AB320">
            <v>0</v>
          </cell>
          <cell r="AC320">
            <v>0</v>
          </cell>
          <cell r="AD320">
            <v>0</v>
          </cell>
        </row>
        <row r="321">
          <cell r="A321">
            <v>1</v>
          </cell>
          <cell r="B321" t="str">
            <v>20</v>
          </cell>
          <cell r="C321">
            <v>44900100700</v>
          </cell>
          <cell r="D321">
            <v>3</v>
          </cell>
          <cell r="E321" t="str">
            <v>33</v>
          </cell>
          <cell r="F321">
            <v>21</v>
          </cell>
          <cell r="H321">
            <v>20</v>
          </cell>
          <cell r="I321">
            <v>1</v>
          </cell>
          <cell r="J321">
            <v>44</v>
          </cell>
          <cell r="K321">
            <v>900</v>
          </cell>
          <cell r="L321">
            <v>1</v>
          </cell>
          <cell r="M321" t="str">
            <v>00</v>
          </cell>
          <cell r="N321">
            <v>7</v>
          </cell>
          <cell r="O321">
            <v>3</v>
          </cell>
          <cell r="P321">
            <v>3</v>
          </cell>
          <cell r="Q321">
            <v>3</v>
          </cell>
          <cell r="R321">
            <v>21</v>
          </cell>
          <cell r="S321">
            <v>96</v>
          </cell>
          <cell r="T321">
            <v>1</v>
          </cell>
          <cell r="U321" t="str">
            <v>449001</v>
          </cell>
          <cell r="V321" t="str">
            <v>Enseign. Technique Autres serv centraux</v>
          </cell>
          <cell r="W321" t="str">
            <v>Serv.cent.</v>
          </cell>
          <cell r="X321" t="str">
            <v>Réunions séminaires conférences</v>
          </cell>
          <cell r="Y321" t="str">
            <v>P5C</v>
          </cell>
          <cell r="Z321">
            <v>60190</v>
          </cell>
          <cell r="AA321">
            <v>65270</v>
          </cell>
          <cell r="AB321">
            <v>84850</v>
          </cell>
          <cell r="AC321">
            <v>84850</v>
          </cell>
          <cell r="AD321">
            <v>0</v>
          </cell>
        </row>
        <row r="322">
          <cell r="A322">
            <v>1</v>
          </cell>
          <cell r="B322" t="str">
            <v>20</v>
          </cell>
          <cell r="C322">
            <v>44900100700</v>
          </cell>
          <cell r="D322">
            <v>3</v>
          </cell>
          <cell r="E322" t="str">
            <v>33</v>
          </cell>
          <cell r="F322">
            <v>31</v>
          </cell>
          <cell r="H322">
            <v>20</v>
          </cell>
          <cell r="I322">
            <v>1</v>
          </cell>
          <cell r="J322">
            <v>44</v>
          </cell>
          <cell r="K322">
            <v>900</v>
          </cell>
          <cell r="L322">
            <v>1</v>
          </cell>
          <cell r="M322" t="str">
            <v>00</v>
          </cell>
          <cell r="N322">
            <v>7</v>
          </cell>
          <cell r="O322">
            <v>3</v>
          </cell>
          <cell r="P322">
            <v>3</v>
          </cell>
          <cell r="Q322">
            <v>3</v>
          </cell>
          <cell r="R322">
            <v>31</v>
          </cell>
          <cell r="S322">
            <v>96</v>
          </cell>
          <cell r="T322">
            <v>1</v>
          </cell>
          <cell r="U322" t="str">
            <v>449001</v>
          </cell>
          <cell r="V322" t="str">
            <v>Enseign. Technique Autres serv centraux</v>
          </cell>
          <cell r="W322" t="str">
            <v>Serv.cent.</v>
          </cell>
          <cell r="X322" t="str">
            <v>Rembt frais medicaux agents FP</v>
          </cell>
          <cell r="Y322" t="str">
            <v>P5C</v>
          </cell>
          <cell r="Z322">
            <v>2260</v>
          </cell>
          <cell r="AA322">
            <v>14180</v>
          </cell>
          <cell r="AB322">
            <v>18430</v>
          </cell>
          <cell r="AC322">
            <v>18430</v>
          </cell>
          <cell r="AD322">
            <v>0</v>
          </cell>
        </row>
        <row r="323">
          <cell r="A323">
            <v>1</v>
          </cell>
          <cell r="B323" t="str">
            <v>20</v>
          </cell>
          <cell r="C323">
            <v>44900100700</v>
          </cell>
          <cell r="D323">
            <v>3</v>
          </cell>
          <cell r="E323" t="str">
            <v>33</v>
          </cell>
          <cell r="F323">
            <v>55</v>
          </cell>
          <cell r="H323">
            <v>20</v>
          </cell>
          <cell r="I323">
            <v>1</v>
          </cell>
          <cell r="J323">
            <v>44</v>
          </cell>
          <cell r="K323">
            <v>900</v>
          </cell>
          <cell r="L323">
            <v>1</v>
          </cell>
          <cell r="M323" t="str">
            <v>00</v>
          </cell>
          <cell r="N323">
            <v>7</v>
          </cell>
          <cell r="O323">
            <v>3</v>
          </cell>
          <cell r="P323">
            <v>3</v>
          </cell>
          <cell r="Q323">
            <v>3</v>
          </cell>
          <cell r="R323">
            <v>55</v>
          </cell>
          <cell r="S323">
            <v>96</v>
          </cell>
          <cell r="T323">
            <v>1</v>
          </cell>
          <cell r="U323" t="str">
            <v>449001</v>
          </cell>
          <cell r="V323" t="str">
            <v>Enseign. Technique Autres serv centraux</v>
          </cell>
          <cell r="W323" t="str">
            <v>Serv.cent.</v>
          </cell>
          <cell r="X323" t="str">
            <v>Nettoyage de locaux</v>
          </cell>
          <cell r="Y323" t="str">
            <v>P5C</v>
          </cell>
          <cell r="Z323">
            <v>3760</v>
          </cell>
          <cell r="AA323">
            <v>12750</v>
          </cell>
          <cell r="AB323">
            <v>16580</v>
          </cell>
          <cell r="AC323">
            <v>16580</v>
          </cell>
          <cell r="AD323">
            <v>0</v>
          </cell>
        </row>
        <row r="324">
          <cell r="A324">
            <v>1</v>
          </cell>
          <cell r="B324" t="str">
            <v>20</v>
          </cell>
          <cell r="C324">
            <v>46000100600</v>
          </cell>
          <cell r="D324">
            <v>3</v>
          </cell>
          <cell r="E324" t="str">
            <v>33</v>
          </cell>
          <cell r="F324">
            <v>31</v>
          </cell>
          <cell r="H324">
            <v>20</v>
          </cell>
          <cell r="I324">
            <v>1</v>
          </cell>
          <cell r="J324">
            <v>46</v>
          </cell>
          <cell r="K324" t="str">
            <v>000</v>
          </cell>
          <cell r="L324">
            <v>1</v>
          </cell>
          <cell r="M324" t="str">
            <v>00</v>
          </cell>
          <cell r="N324">
            <v>6</v>
          </cell>
          <cell r="O324">
            <v>3</v>
          </cell>
          <cell r="P324">
            <v>3</v>
          </cell>
          <cell r="Q324">
            <v>3</v>
          </cell>
          <cell r="R324">
            <v>31</v>
          </cell>
          <cell r="S324">
            <v>98</v>
          </cell>
          <cell r="T324">
            <v>1</v>
          </cell>
          <cell r="U324" t="str">
            <v>460001</v>
          </cell>
          <cell r="V324" t="str">
            <v xml:space="preserve">Enseig. Supérieur </v>
          </cell>
          <cell r="W324" t="str">
            <v>Serv.cent.</v>
          </cell>
          <cell r="X324" t="str">
            <v>Remb. frais médicaux agents FP</v>
          </cell>
          <cell r="Y324" t="str">
            <v>P5C</v>
          </cell>
          <cell r="Z324">
            <v>27500</v>
          </cell>
          <cell r="AA324">
            <v>17670</v>
          </cell>
          <cell r="AB324">
            <v>22970</v>
          </cell>
          <cell r="AC324">
            <v>22970</v>
          </cell>
          <cell r="AD324">
            <v>0</v>
          </cell>
        </row>
        <row r="325">
          <cell r="A325">
            <v>1</v>
          </cell>
          <cell r="B325" t="str">
            <v>20</v>
          </cell>
          <cell r="C325">
            <v>46900100600</v>
          </cell>
          <cell r="D325">
            <v>3</v>
          </cell>
          <cell r="E325" t="str">
            <v>33</v>
          </cell>
          <cell r="F325">
            <v>11</v>
          </cell>
          <cell r="H325">
            <v>20</v>
          </cell>
          <cell r="I325">
            <v>1</v>
          </cell>
          <cell r="J325">
            <v>46</v>
          </cell>
          <cell r="K325">
            <v>900</v>
          </cell>
          <cell r="L325">
            <v>1</v>
          </cell>
          <cell r="M325" t="str">
            <v>00</v>
          </cell>
          <cell r="N325">
            <v>6</v>
          </cell>
          <cell r="O325">
            <v>3</v>
          </cell>
          <cell r="P325">
            <v>3</v>
          </cell>
          <cell r="Q325">
            <v>3</v>
          </cell>
          <cell r="R325">
            <v>11</v>
          </cell>
          <cell r="S325">
            <v>98</v>
          </cell>
          <cell r="T325">
            <v>1</v>
          </cell>
          <cell r="U325" t="str">
            <v>469001</v>
          </cell>
          <cell r="V325" t="str">
            <v>Enseig. Supérieur Autres serv centraux</v>
          </cell>
          <cell r="W325" t="str">
            <v>Serv.cent.</v>
          </cell>
          <cell r="X325" t="str">
            <v>Loyer bureaux bât.adm</v>
          </cell>
          <cell r="Y325" t="str">
            <v>P5C</v>
          </cell>
          <cell r="Z325">
            <v>41000</v>
          </cell>
          <cell r="AA325">
            <v>122400</v>
          </cell>
          <cell r="AB325">
            <v>159120</v>
          </cell>
          <cell r="AC325">
            <v>315000</v>
          </cell>
          <cell r="AD325">
            <v>155880</v>
          </cell>
        </row>
        <row r="326">
          <cell r="A326">
            <v>1</v>
          </cell>
          <cell r="B326" t="str">
            <v>20</v>
          </cell>
          <cell r="C326">
            <v>46900100600</v>
          </cell>
          <cell r="D326">
            <v>3</v>
          </cell>
          <cell r="E326" t="str">
            <v>33</v>
          </cell>
          <cell r="F326">
            <v>21</v>
          </cell>
          <cell r="H326">
            <v>20</v>
          </cell>
          <cell r="I326">
            <v>1</v>
          </cell>
          <cell r="J326">
            <v>46</v>
          </cell>
          <cell r="K326">
            <v>900</v>
          </cell>
          <cell r="L326">
            <v>1</v>
          </cell>
          <cell r="M326" t="str">
            <v>00</v>
          </cell>
          <cell r="N326">
            <v>6</v>
          </cell>
          <cell r="O326">
            <v>3</v>
          </cell>
          <cell r="P326">
            <v>3</v>
          </cell>
          <cell r="Q326">
            <v>3</v>
          </cell>
          <cell r="R326">
            <v>21</v>
          </cell>
          <cell r="S326">
            <v>98</v>
          </cell>
          <cell r="T326">
            <v>1</v>
          </cell>
          <cell r="U326" t="str">
            <v>469001</v>
          </cell>
          <cell r="V326" t="str">
            <v>Enseig. Supérieur Autres serv centraux</v>
          </cell>
          <cell r="W326" t="str">
            <v>Serv.cent.</v>
          </cell>
          <cell r="X326" t="str">
            <v>Réunion, séminaire, conf.</v>
          </cell>
          <cell r="Y326" t="str">
            <v>P5C</v>
          </cell>
          <cell r="Z326">
            <v>92275</v>
          </cell>
          <cell r="AA326">
            <v>95630</v>
          </cell>
          <cell r="AB326">
            <v>124320</v>
          </cell>
          <cell r="AC326">
            <v>187693.06099999999</v>
          </cell>
          <cell r="AD326">
            <v>63373.060999999987</v>
          </cell>
        </row>
        <row r="327">
          <cell r="A327">
            <v>1</v>
          </cell>
          <cell r="B327" t="str">
            <v>20</v>
          </cell>
          <cell r="C327">
            <v>46900100600</v>
          </cell>
          <cell r="D327">
            <v>3</v>
          </cell>
          <cell r="E327" t="str">
            <v>33</v>
          </cell>
          <cell r="F327">
            <v>22</v>
          </cell>
          <cell r="H327">
            <v>20</v>
          </cell>
          <cell r="I327">
            <v>1</v>
          </cell>
          <cell r="J327">
            <v>46</v>
          </cell>
          <cell r="K327">
            <v>900</v>
          </cell>
          <cell r="L327">
            <v>1</v>
          </cell>
          <cell r="M327" t="str">
            <v>00</v>
          </cell>
          <cell r="N327">
            <v>6</v>
          </cell>
          <cell r="O327">
            <v>3</v>
          </cell>
          <cell r="P327">
            <v>3</v>
          </cell>
          <cell r="Q327">
            <v>3</v>
          </cell>
          <cell r="R327">
            <v>22</v>
          </cell>
          <cell r="S327">
            <v>98</v>
          </cell>
          <cell r="T327">
            <v>1</v>
          </cell>
          <cell r="U327" t="str">
            <v>469001</v>
          </cell>
          <cell r="V327" t="str">
            <v>Enseig. Supérieur Autres serv centraux</v>
          </cell>
          <cell r="W327" t="str">
            <v>Serv.cent.</v>
          </cell>
          <cell r="X327" t="str">
            <v>Stage et formation</v>
          </cell>
          <cell r="Y327" t="str">
            <v>P5C</v>
          </cell>
          <cell r="Z327">
            <v>12360</v>
          </cell>
          <cell r="AA327">
            <v>22310</v>
          </cell>
          <cell r="AB327">
            <v>29000</v>
          </cell>
          <cell r="AC327">
            <v>29000</v>
          </cell>
          <cell r="AD327">
            <v>0</v>
          </cell>
        </row>
        <row r="328">
          <cell r="A328">
            <v>1</v>
          </cell>
          <cell r="B328" t="str">
            <v>20</v>
          </cell>
          <cell r="C328">
            <v>46900100600</v>
          </cell>
          <cell r="D328">
            <v>3</v>
          </cell>
          <cell r="E328" t="str">
            <v>33</v>
          </cell>
          <cell r="F328">
            <v>42</v>
          </cell>
          <cell r="H328">
            <v>20</v>
          </cell>
          <cell r="I328">
            <v>1</v>
          </cell>
          <cell r="J328">
            <v>46</v>
          </cell>
          <cell r="K328">
            <v>900</v>
          </cell>
          <cell r="L328">
            <v>1</v>
          </cell>
          <cell r="M328" t="str">
            <v>00</v>
          </cell>
          <cell r="N328">
            <v>6</v>
          </cell>
          <cell r="O328">
            <v>3</v>
          </cell>
          <cell r="P328">
            <v>3</v>
          </cell>
          <cell r="Q328">
            <v>3</v>
          </cell>
          <cell r="R328">
            <v>42</v>
          </cell>
          <cell r="S328">
            <v>98</v>
          </cell>
          <cell r="T328">
            <v>1</v>
          </cell>
          <cell r="U328" t="str">
            <v>469001</v>
          </cell>
          <cell r="V328" t="str">
            <v>Enseig. Supérieur Autres serv centraux</v>
          </cell>
          <cell r="W328" t="str">
            <v>Serv.cent.</v>
          </cell>
          <cell r="X328" t="str">
            <v>Frais postaux (yc valise diplomatique)</v>
          </cell>
          <cell r="Y328" t="str">
            <v>P5C</v>
          </cell>
          <cell r="Z328">
            <v>0</v>
          </cell>
          <cell r="AA328">
            <v>0</v>
          </cell>
          <cell r="AB328">
            <v>0</v>
          </cell>
          <cell r="AC328">
            <v>0</v>
          </cell>
          <cell r="AD328">
            <v>0</v>
          </cell>
        </row>
        <row r="329">
          <cell r="A329">
            <v>1</v>
          </cell>
          <cell r="B329" t="str">
            <v>20</v>
          </cell>
          <cell r="C329">
            <v>46900100600</v>
          </cell>
          <cell r="D329">
            <v>3</v>
          </cell>
          <cell r="E329" t="str">
            <v>33</v>
          </cell>
          <cell r="F329">
            <v>55</v>
          </cell>
          <cell r="H329">
            <v>20</v>
          </cell>
          <cell r="I329">
            <v>1</v>
          </cell>
          <cell r="J329">
            <v>46</v>
          </cell>
          <cell r="K329">
            <v>900</v>
          </cell>
          <cell r="L329">
            <v>1</v>
          </cell>
          <cell r="M329" t="str">
            <v>00</v>
          </cell>
          <cell r="N329">
            <v>6</v>
          </cell>
          <cell r="O329">
            <v>3</v>
          </cell>
          <cell r="P329">
            <v>3</v>
          </cell>
          <cell r="Q329">
            <v>3</v>
          </cell>
          <cell r="R329">
            <v>55</v>
          </cell>
          <cell r="S329">
            <v>98</v>
          </cell>
          <cell r="T329">
            <v>1</v>
          </cell>
          <cell r="U329" t="str">
            <v>469001</v>
          </cell>
          <cell r="V329" t="str">
            <v>Enseig. Supérieur Autres serv centraux</v>
          </cell>
          <cell r="W329" t="str">
            <v>Serv.cent.</v>
          </cell>
          <cell r="X329" t="str">
            <v>Nettoyage de locaux</v>
          </cell>
          <cell r="Y329" t="str">
            <v>P5C</v>
          </cell>
          <cell r="Z329">
            <v>7780</v>
          </cell>
          <cell r="AA329">
            <v>31880</v>
          </cell>
          <cell r="AB329">
            <v>41440</v>
          </cell>
          <cell r="AC329">
            <v>41440</v>
          </cell>
          <cell r="AD329">
            <v>0</v>
          </cell>
        </row>
        <row r="330">
          <cell r="A330">
            <v>1</v>
          </cell>
          <cell r="B330" t="str">
            <v>20</v>
          </cell>
          <cell r="C330">
            <v>46900100600</v>
          </cell>
          <cell r="D330">
            <v>3</v>
          </cell>
          <cell r="E330" t="str">
            <v>33</v>
          </cell>
          <cell r="F330">
            <v>79</v>
          </cell>
          <cell r="H330">
            <v>20</v>
          </cell>
          <cell r="I330">
            <v>1</v>
          </cell>
          <cell r="J330">
            <v>46</v>
          </cell>
          <cell r="K330">
            <v>900</v>
          </cell>
          <cell r="L330">
            <v>1</v>
          </cell>
          <cell r="M330" t="str">
            <v>00</v>
          </cell>
          <cell r="N330">
            <v>6</v>
          </cell>
          <cell r="O330">
            <v>3</v>
          </cell>
          <cell r="P330">
            <v>3</v>
          </cell>
          <cell r="Q330">
            <v>3</v>
          </cell>
          <cell r="R330">
            <v>69</v>
          </cell>
          <cell r="S330">
            <v>98</v>
          </cell>
          <cell r="T330">
            <v>1</v>
          </cell>
          <cell r="U330" t="str">
            <v>469001</v>
          </cell>
          <cell r="V330" t="str">
            <v>Enseig. Supérieur Autres serv centraux</v>
          </cell>
          <cell r="W330" t="str">
            <v>Serv.cent.</v>
          </cell>
          <cell r="X330" t="str">
            <v>Autres prestations intellectuelles</v>
          </cell>
          <cell r="Y330" t="str">
            <v>P5C</v>
          </cell>
          <cell r="Z330">
            <v>4910</v>
          </cell>
          <cell r="AA330">
            <v>9240</v>
          </cell>
          <cell r="AB330">
            <v>12010</v>
          </cell>
          <cell r="AC330">
            <v>526088.75</v>
          </cell>
          <cell r="AD330">
            <v>514078.75</v>
          </cell>
        </row>
        <row r="331">
          <cell r="A331">
            <v>1</v>
          </cell>
          <cell r="B331" t="str">
            <v>20</v>
          </cell>
          <cell r="C331">
            <v>49900100700</v>
          </cell>
          <cell r="D331">
            <v>3</v>
          </cell>
          <cell r="E331" t="str">
            <v>33</v>
          </cell>
          <cell r="F331">
            <v>11</v>
          </cell>
          <cell r="H331">
            <v>20</v>
          </cell>
          <cell r="I331">
            <v>1</v>
          </cell>
          <cell r="J331">
            <v>49</v>
          </cell>
          <cell r="K331">
            <v>900</v>
          </cell>
          <cell r="L331">
            <v>1</v>
          </cell>
          <cell r="M331" t="str">
            <v>00</v>
          </cell>
          <cell r="N331">
            <v>7</v>
          </cell>
          <cell r="O331">
            <v>3</v>
          </cell>
          <cell r="P331">
            <v>3</v>
          </cell>
          <cell r="Q331">
            <v>3</v>
          </cell>
          <cell r="R331">
            <v>11</v>
          </cell>
          <cell r="S331">
            <v>93</v>
          </cell>
          <cell r="T331">
            <v>1</v>
          </cell>
          <cell r="U331" t="str">
            <v>499001</v>
          </cell>
          <cell r="V331" t="str">
            <v>Enseig. Serv adm Autres serv centraux</v>
          </cell>
          <cell r="W331" t="str">
            <v>Serv.centr.</v>
          </cell>
          <cell r="X331" t="str">
            <v>Loyers bureaux bât.adm.</v>
          </cell>
          <cell r="Y331" t="str">
            <v>P5C</v>
          </cell>
          <cell r="Z331">
            <v>258521</v>
          </cell>
          <cell r="AA331">
            <v>367950</v>
          </cell>
          <cell r="AB331">
            <v>478340</v>
          </cell>
          <cell r="AC331">
            <v>508344</v>
          </cell>
          <cell r="AD331">
            <v>30004</v>
          </cell>
        </row>
        <row r="332">
          <cell r="A332">
            <v>1</v>
          </cell>
          <cell r="B332" t="str">
            <v>20</v>
          </cell>
          <cell r="C332">
            <v>49900100700</v>
          </cell>
          <cell r="D332">
            <v>3</v>
          </cell>
          <cell r="E332" t="str">
            <v>33</v>
          </cell>
          <cell r="F332">
            <v>21</v>
          </cell>
          <cell r="H332">
            <v>20</v>
          </cell>
          <cell r="I332">
            <v>1</v>
          </cell>
          <cell r="J332">
            <v>49</v>
          </cell>
          <cell r="K332">
            <v>900</v>
          </cell>
          <cell r="L332">
            <v>1</v>
          </cell>
          <cell r="M332" t="str">
            <v>00</v>
          </cell>
          <cell r="N332">
            <v>7</v>
          </cell>
          <cell r="O332">
            <v>3</v>
          </cell>
          <cell r="P332">
            <v>3</v>
          </cell>
          <cell r="Q332">
            <v>3</v>
          </cell>
          <cell r="R332">
            <v>21</v>
          </cell>
          <cell r="S332">
            <v>93</v>
          </cell>
          <cell r="T332">
            <v>1</v>
          </cell>
          <cell r="U332" t="str">
            <v>499001</v>
          </cell>
          <cell r="V332" t="str">
            <v>Enseig. Serv adm Autres serv centraux</v>
          </cell>
          <cell r="W332" t="str">
            <v>Serv.centr.</v>
          </cell>
          <cell r="X332" t="str">
            <v>Réunions séminair. conféren.</v>
          </cell>
          <cell r="Y332" t="str">
            <v>P5C</v>
          </cell>
          <cell r="Z332">
            <v>16960</v>
          </cell>
          <cell r="AA332">
            <v>11630</v>
          </cell>
          <cell r="AB332">
            <v>15120</v>
          </cell>
          <cell r="AC332">
            <v>1305629.92</v>
          </cell>
          <cell r="AD332">
            <v>1290509.92</v>
          </cell>
        </row>
        <row r="333">
          <cell r="A333">
            <v>1</v>
          </cell>
          <cell r="B333" t="str">
            <v>20</v>
          </cell>
          <cell r="C333">
            <v>49900100700</v>
          </cell>
          <cell r="D333">
            <v>3</v>
          </cell>
          <cell r="E333" t="str">
            <v>33</v>
          </cell>
          <cell r="F333">
            <v>22</v>
          </cell>
          <cell r="H333">
            <v>20</v>
          </cell>
          <cell r="I333">
            <v>1</v>
          </cell>
          <cell r="J333">
            <v>49</v>
          </cell>
          <cell r="K333">
            <v>900</v>
          </cell>
          <cell r="L333">
            <v>1</v>
          </cell>
          <cell r="M333" t="str">
            <v>00</v>
          </cell>
          <cell r="N333">
            <v>7</v>
          </cell>
          <cell r="O333">
            <v>3</v>
          </cell>
          <cell r="P333">
            <v>3</v>
          </cell>
          <cell r="Q333">
            <v>3</v>
          </cell>
          <cell r="R333">
            <v>22</v>
          </cell>
          <cell r="S333">
            <v>93</v>
          </cell>
          <cell r="T333">
            <v>1</v>
          </cell>
          <cell r="U333" t="str">
            <v>499001</v>
          </cell>
          <cell r="V333" t="str">
            <v>Enseig. Serv adm Autres serv centraux</v>
          </cell>
          <cell r="W333" t="str">
            <v>Serv.centr.</v>
          </cell>
          <cell r="X333" t="str">
            <v>Stage &amp; formation</v>
          </cell>
          <cell r="Y333" t="str">
            <v>P5C</v>
          </cell>
          <cell r="Z333">
            <v>16960</v>
          </cell>
          <cell r="AA333">
            <v>72190</v>
          </cell>
          <cell r="AB333">
            <v>93850</v>
          </cell>
          <cell r="AC333">
            <v>93850</v>
          </cell>
          <cell r="AD333">
            <v>0</v>
          </cell>
        </row>
        <row r="334">
          <cell r="A334">
            <v>1</v>
          </cell>
          <cell r="B334" t="str">
            <v>20</v>
          </cell>
          <cell r="C334">
            <v>49900100700</v>
          </cell>
          <cell r="D334">
            <v>3</v>
          </cell>
          <cell r="E334" t="str">
            <v>33</v>
          </cell>
          <cell r="F334">
            <v>31</v>
          </cell>
          <cell r="H334">
            <v>20</v>
          </cell>
          <cell r="I334">
            <v>1</v>
          </cell>
          <cell r="J334">
            <v>49</v>
          </cell>
          <cell r="K334">
            <v>900</v>
          </cell>
          <cell r="L334">
            <v>1</v>
          </cell>
          <cell r="M334" t="str">
            <v>00</v>
          </cell>
          <cell r="N334">
            <v>7</v>
          </cell>
          <cell r="O334">
            <v>3</v>
          </cell>
          <cell r="P334">
            <v>3</v>
          </cell>
          <cell r="Q334">
            <v>3</v>
          </cell>
          <cell r="R334">
            <v>31</v>
          </cell>
          <cell r="S334">
            <v>93</v>
          </cell>
          <cell r="T334">
            <v>1</v>
          </cell>
          <cell r="U334" t="str">
            <v>499001</v>
          </cell>
          <cell r="V334" t="str">
            <v>Enseig. Serv adm Autres serv centraux</v>
          </cell>
          <cell r="W334" t="str">
            <v>Serv.centr.</v>
          </cell>
          <cell r="X334" t="str">
            <v>Remb. Frais médicaux agents FP</v>
          </cell>
          <cell r="Y334" t="str">
            <v>P5C</v>
          </cell>
          <cell r="Z334">
            <v>4780</v>
          </cell>
          <cell r="AA334">
            <v>11830</v>
          </cell>
          <cell r="AB334">
            <v>15380</v>
          </cell>
          <cell r="AC334">
            <v>15380</v>
          </cell>
          <cell r="AD334">
            <v>0</v>
          </cell>
        </row>
        <row r="335">
          <cell r="A335">
            <v>1</v>
          </cell>
          <cell r="B335" t="str">
            <v>20</v>
          </cell>
          <cell r="C335">
            <v>49900100700</v>
          </cell>
          <cell r="D335">
            <v>3</v>
          </cell>
          <cell r="E335" t="str">
            <v>33</v>
          </cell>
          <cell r="F335">
            <v>41</v>
          </cell>
          <cell r="H335">
            <v>20</v>
          </cell>
          <cell r="I335">
            <v>1</v>
          </cell>
          <cell r="J335">
            <v>49</v>
          </cell>
          <cell r="K335">
            <v>900</v>
          </cell>
          <cell r="L335">
            <v>1</v>
          </cell>
          <cell r="M335" t="str">
            <v>00</v>
          </cell>
          <cell r="N335">
            <v>7</v>
          </cell>
          <cell r="O335">
            <v>3</v>
          </cell>
          <cell r="P335">
            <v>3</v>
          </cell>
          <cell r="Q335">
            <v>3</v>
          </cell>
          <cell r="R335">
            <v>41</v>
          </cell>
          <cell r="S335">
            <v>93</v>
          </cell>
          <cell r="T335">
            <v>1</v>
          </cell>
          <cell r="U335" t="str">
            <v>499001</v>
          </cell>
          <cell r="V335" t="str">
            <v>Enseig. Serv adm Autres serv centraux</v>
          </cell>
          <cell r="W335" t="str">
            <v>Serv.centr.</v>
          </cell>
          <cell r="X335" t="str">
            <v>Frais transit &amp; manutent.</v>
          </cell>
          <cell r="Y335" t="str">
            <v>P5C</v>
          </cell>
          <cell r="Z335">
            <v>0</v>
          </cell>
          <cell r="AA335">
            <v>5820</v>
          </cell>
          <cell r="AB335">
            <v>7570</v>
          </cell>
          <cell r="AC335">
            <v>57575</v>
          </cell>
          <cell r="AD335">
            <v>50005</v>
          </cell>
        </row>
        <row r="336">
          <cell r="A336">
            <v>1</v>
          </cell>
          <cell r="B336" t="str">
            <v>20</v>
          </cell>
          <cell r="C336">
            <v>49900100700</v>
          </cell>
          <cell r="D336">
            <v>3</v>
          </cell>
          <cell r="E336" t="str">
            <v>33</v>
          </cell>
          <cell r="F336">
            <v>43</v>
          </cell>
          <cell r="H336">
            <v>20</v>
          </cell>
          <cell r="I336">
            <v>1</v>
          </cell>
          <cell r="J336">
            <v>49</v>
          </cell>
          <cell r="K336">
            <v>900</v>
          </cell>
          <cell r="L336">
            <v>1</v>
          </cell>
          <cell r="M336" t="str">
            <v>00</v>
          </cell>
          <cell r="N336">
            <v>7</v>
          </cell>
          <cell r="O336">
            <v>3</v>
          </cell>
          <cell r="P336">
            <v>3</v>
          </cell>
          <cell r="Q336">
            <v>3</v>
          </cell>
          <cell r="R336">
            <v>43</v>
          </cell>
          <cell r="S336">
            <v>93</v>
          </cell>
          <cell r="T336">
            <v>1</v>
          </cell>
          <cell r="U336" t="str">
            <v>499001</v>
          </cell>
          <cell r="V336" t="str">
            <v>Enseig. Serv adm Autres serv centraux</v>
          </cell>
          <cell r="W336" t="str">
            <v>Serv.centr.</v>
          </cell>
          <cell r="X336" t="str">
            <v>Impres. publicité document.</v>
          </cell>
          <cell r="Y336" t="str">
            <v>P5C</v>
          </cell>
          <cell r="Z336">
            <v>0</v>
          </cell>
          <cell r="AA336">
            <v>0</v>
          </cell>
          <cell r="AB336">
            <v>0</v>
          </cell>
          <cell r="AC336">
            <v>0</v>
          </cell>
          <cell r="AD336">
            <v>0</v>
          </cell>
        </row>
        <row r="337">
          <cell r="A337">
            <v>1</v>
          </cell>
          <cell r="B337" t="str">
            <v>20</v>
          </cell>
          <cell r="C337">
            <v>49900100700</v>
          </cell>
          <cell r="D337">
            <v>3</v>
          </cell>
          <cell r="E337" t="str">
            <v>33</v>
          </cell>
          <cell r="F337">
            <v>55</v>
          </cell>
          <cell r="H337">
            <v>20</v>
          </cell>
          <cell r="I337">
            <v>1</v>
          </cell>
          <cell r="J337">
            <v>49</v>
          </cell>
          <cell r="K337">
            <v>900</v>
          </cell>
          <cell r="L337">
            <v>1</v>
          </cell>
          <cell r="M337" t="str">
            <v>00</v>
          </cell>
          <cell r="N337">
            <v>7</v>
          </cell>
          <cell r="O337">
            <v>3</v>
          </cell>
          <cell r="P337">
            <v>3</v>
          </cell>
          <cell r="Q337">
            <v>3</v>
          </cell>
          <cell r="R337">
            <v>55</v>
          </cell>
          <cell r="S337">
            <v>93</v>
          </cell>
          <cell r="T337">
            <v>1</v>
          </cell>
          <cell r="U337" t="str">
            <v>499001</v>
          </cell>
          <cell r="V337" t="str">
            <v>Enseig. Serv adm Autres serv centraux</v>
          </cell>
          <cell r="W337" t="str">
            <v>Serv.centr.</v>
          </cell>
          <cell r="X337" t="str">
            <v>Nettoyage de locaux</v>
          </cell>
          <cell r="Y337" t="str">
            <v>P5C</v>
          </cell>
          <cell r="Z337">
            <v>27000</v>
          </cell>
          <cell r="AA337">
            <v>29810</v>
          </cell>
          <cell r="AB337">
            <v>38750</v>
          </cell>
          <cell r="AC337">
            <v>38750</v>
          </cell>
          <cell r="AD337">
            <v>0</v>
          </cell>
        </row>
        <row r="338">
          <cell r="A338">
            <v>1</v>
          </cell>
          <cell r="B338" t="str">
            <v>20</v>
          </cell>
          <cell r="C338">
            <v>49900100700</v>
          </cell>
          <cell r="D338">
            <v>3</v>
          </cell>
          <cell r="E338" t="str">
            <v>33</v>
          </cell>
          <cell r="F338">
            <v>71</v>
          </cell>
          <cell r="H338">
            <v>20</v>
          </cell>
          <cell r="I338">
            <v>1</v>
          </cell>
          <cell r="J338">
            <v>49</v>
          </cell>
          <cell r="K338">
            <v>900</v>
          </cell>
          <cell r="L338">
            <v>1</v>
          </cell>
          <cell r="M338" t="str">
            <v>00</v>
          </cell>
          <cell r="N338">
            <v>7</v>
          </cell>
          <cell r="O338">
            <v>3</v>
          </cell>
          <cell r="P338">
            <v>3</v>
          </cell>
          <cell r="Q338">
            <v>3</v>
          </cell>
          <cell r="R338">
            <v>71</v>
          </cell>
          <cell r="S338">
            <v>93</v>
          </cell>
          <cell r="T338">
            <v>1</v>
          </cell>
          <cell r="U338" t="str">
            <v>499001</v>
          </cell>
          <cell r="V338" t="str">
            <v>Enseig. Serv adm Autres serv centraux</v>
          </cell>
          <cell r="W338" t="str">
            <v>Serv.centr.</v>
          </cell>
          <cell r="X338" t="str">
            <v>Internet-Intranet et assimilés</v>
          </cell>
          <cell r="Y338" t="str">
            <v>P5C</v>
          </cell>
          <cell r="Z338">
            <v>306960</v>
          </cell>
          <cell r="AA338">
            <v>295050</v>
          </cell>
          <cell r="AB338">
            <v>383570</v>
          </cell>
          <cell r="AC338">
            <v>5196693.05</v>
          </cell>
          <cell r="AD338">
            <v>4813123.05</v>
          </cell>
        </row>
        <row r="339">
          <cell r="A339">
            <v>1</v>
          </cell>
          <cell r="B339" t="str">
            <v>20</v>
          </cell>
          <cell r="C339">
            <v>49900100700</v>
          </cell>
          <cell r="D339">
            <v>3</v>
          </cell>
          <cell r="E339" t="str">
            <v>33</v>
          </cell>
          <cell r="F339">
            <v>81</v>
          </cell>
          <cell r="H339">
            <v>20</v>
          </cell>
          <cell r="I339">
            <v>1</v>
          </cell>
          <cell r="J339">
            <v>49</v>
          </cell>
          <cell r="K339">
            <v>900</v>
          </cell>
          <cell r="L339">
            <v>1</v>
          </cell>
          <cell r="M339" t="str">
            <v>00</v>
          </cell>
          <cell r="N339">
            <v>7</v>
          </cell>
          <cell r="O339">
            <v>3</v>
          </cell>
          <cell r="P339">
            <v>3</v>
          </cell>
          <cell r="Q339">
            <v>3</v>
          </cell>
          <cell r="R339">
            <v>81</v>
          </cell>
          <cell r="S339">
            <v>93</v>
          </cell>
          <cell r="T339">
            <v>1</v>
          </cell>
          <cell r="U339" t="str">
            <v>499001</v>
          </cell>
          <cell r="V339" t="str">
            <v>Enseig. Serv adm Autres serv centraux</v>
          </cell>
          <cell r="W339" t="str">
            <v>Serv.centr.</v>
          </cell>
          <cell r="X339" t="str">
            <v>Frais d' assurance</v>
          </cell>
          <cell r="Y339" t="str">
            <v>P5C</v>
          </cell>
          <cell r="Z339">
            <v>29950</v>
          </cell>
          <cell r="AA339">
            <v>20530</v>
          </cell>
          <cell r="AB339">
            <v>26690</v>
          </cell>
          <cell r="AC339">
            <v>176690</v>
          </cell>
          <cell r="AD339">
            <v>150000</v>
          </cell>
        </row>
        <row r="340">
          <cell r="A340">
            <v>1</v>
          </cell>
          <cell r="B340" t="str">
            <v>20</v>
          </cell>
          <cell r="C340">
            <v>49900100700</v>
          </cell>
          <cell r="D340">
            <v>3</v>
          </cell>
          <cell r="E340" t="str">
            <v>33</v>
          </cell>
          <cell r="F340">
            <v>90</v>
          </cell>
          <cell r="H340">
            <v>20</v>
          </cell>
          <cell r="I340">
            <v>1</v>
          </cell>
          <cell r="J340">
            <v>49</v>
          </cell>
          <cell r="K340">
            <v>900</v>
          </cell>
          <cell r="L340">
            <v>1</v>
          </cell>
          <cell r="M340" t="str">
            <v>00</v>
          </cell>
          <cell r="N340">
            <v>7</v>
          </cell>
          <cell r="O340">
            <v>3</v>
          </cell>
          <cell r="P340">
            <v>3</v>
          </cell>
          <cell r="Q340">
            <v>3</v>
          </cell>
          <cell r="R340">
            <v>90</v>
          </cell>
          <cell r="S340">
            <v>93</v>
          </cell>
          <cell r="T340">
            <v>1</v>
          </cell>
          <cell r="U340" t="str">
            <v>499001</v>
          </cell>
          <cell r="V340" t="str">
            <v>Enseig. Serv adm Autres serv centraux</v>
          </cell>
          <cell r="W340" t="str">
            <v>Serv.centr.</v>
          </cell>
          <cell r="X340" t="str">
            <v>Autres prest.serv. ménages h.FP</v>
          </cell>
          <cell r="Y340" t="str">
            <v>P5C</v>
          </cell>
          <cell r="Z340">
            <v>0</v>
          </cell>
          <cell r="AA340">
            <v>0</v>
          </cell>
          <cell r="AB340">
            <v>0</v>
          </cell>
          <cell r="AC340">
            <v>0</v>
          </cell>
          <cell r="AD340">
            <v>0</v>
          </cell>
        </row>
        <row r="341">
          <cell r="A341">
            <v>1</v>
          </cell>
          <cell r="H341">
            <v>20</v>
          </cell>
          <cell r="I341">
            <v>1</v>
          </cell>
          <cell r="L341">
            <v>2</v>
          </cell>
          <cell r="O341">
            <v>3</v>
          </cell>
          <cell r="P341">
            <v>3</v>
          </cell>
          <cell r="Q341">
            <v>3</v>
          </cell>
          <cell r="V341" t="str">
            <v>Conakry Services déconcentrés</v>
          </cell>
          <cell r="Z341">
            <v>3253</v>
          </cell>
          <cell r="AA341">
            <v>31000</v>
          </cell>
          <cell r="AB341">
            <v>40300</v>
          </cell>
          <cell r="AC341">
            <v>40300</v>
          </cell>
          <cell r="AD341">
            <v>0</v>
          </cell>
          <cell r="AE341">
            <v>0</v>
          </cell>
        </row>
        <row r="342">
          <cell r="A342">
            <v>1</v>
          </cell>
          <cell r="B342" t="str">
            <v>20</v>
          </cell>
          <cell r="C342">
            <v>42000200700</v>
          </cell>
          <cell r="D342">
            <v>3</v>
          </cell>
          <cell r="E342" t="str">
            <v>33</v>
          </cell>
          <cell r="F342">
            <v>22</v>
          </cell>
          <cell r="H342">
            <v>20</v>
          </cell>
          <cell r="I342">
            <v>1</v>
          </cell>
          <cell r="J342">
            <v>42</v>
          </cell>
          <cell r="K342" t="str">
            <v>000</v>
          </cell>
          <cell r="L342">
            <v>2</v>
          </cell>
          <cell r="M342" t="str">
            <v>00</v>
          </cell>
          <cell r="N342">
            <v>7</v>
          </cell>
          <cell r="O342">
            <v>3</v>
          </cell>
          <cell r="P342">
            <v>3</v>
          </cell>
          <cell r="Q342">
            <v>3</v>
          </cell>
          <cell r="R342">
            <v>22</v>
          </cell>
          <cell r="S342">
            <v>33</v>
          </cell>
          <cell r="T342">
            <v>1</v>
          </cell>
          <cell r="U342" t="str">
            <v>420002</v>
          </cell>
          <cell r="V342" t="str">
            <v>Primaire Ens.serv.déconc.</v>
          </cell>
          <cell r="W342" t="str">
            <v>Conakry</v>
          </cell>
          <cell r="X342" t="str">
            <v>Stage &amp; formation</v>
          </cell>
          <cell r="Y342" t="str">
            <v>P1</v>
          </cell>
          <cell r="Z342">
            <v>0</v>
          </cell>
          <cell r="AA342">
            <v>0</v>
          </cell>
          <cell r="AB342">
            <v>0</v>
          </cell>
          <cell r="AC342">
            <v>0</v>
          </cell>
          <cell r="AD342">
            <v>0</v>
          </cell>
        </row>
        <row r="343">
          <cell r="A343">
            <v>1</v>
          </cell>
          <cell r="B343" t="str">
            <v>20</v>
          </cell>
          <cell r="C343">
            <v>42000200700</v>
          </cell>
          <cell r="D343">
            <v>3</v>
          </cell>
          <cell r="E343" t="str">
            <v>33</v>
          </cell>
          <cell r="F343">
            <v>31</v>
          </cell>
          <cell r="H343">
            <v>20</v>
          </cell>
          <cell r="I343">
            <v>1</v>
          </cell>
          <cell r="J343">
            <v>42</v>
          </cell>
          <cell r="K343" t="str">
            <v>000</v>
          </cell>
          <cell r="L343">
            <v>2</v>
          </cell>
          <cell r="M343" t="str">
            <v>00</v>
          </cell>
          <cell r="N343">
            <v>7</v>
          </cell>
          <cell r="O343">
            <v>3</v>
          </cell>
          <cell r="P343">
            <v>3</v>
          </cell>
          <cell r="Q343">
            <v>3</v>
          </cell>
          <cell r="R343">
            <v>31</v>
          </cell>
          <cell r="S343">
            <v>33</v>
          </cell>
          <cell r="T343">
            <v>1</v>
          </cell>
          <cell r="U343" t="str">
            <v>420002</v>
          </cell>
          <cell r="V343" t="str">
            <v>Primaire Ens.serv.déconc.</v>
          </cell>
          <cell r="W343" t="str">
            <v>Conakry</v>
          </cell>
          <cell r="X343" t="str">
            <v>Remb. Frais médicaux agents FP</v>
          </cell>
          <cell r="Y343" t="str">
            <v>P1</v>
          </cell>
          <cell r="Z343">
            <v>2800</v>
          </cell>
          <cell r="AA343">
            <v>18810</v>
          </cell>
          <cell r="AB343">
            <v>24450</v>
          </cell>
          <cell r="AC343">
            <v>24450</v>
          </cell>
          <cell r="AD343">
            <v>0</v>
          </cell>
        </row>
        <row r="344">
          <cell r="A344">
            <v>1</v>
          </cell>
          <cell r="B344" t="str">
            <v>20</v>
          </cell>
          <cell r="C344">
            <v>42000200700</v>
          </cell>
          <cell r="D344">
            <v>3</v>
          </cell>
          <cell r="E344" t="str">
            <v>33</v>
          </cell>
          <cell r="F344">
            <v>69</v>
          </cell>
          <cell r="H344">
            <v>20</v>
          </cell>
          <cell r="I344">
            <v>1</v>
          </cell>
          <cell r="J344">
            <v>42</v>
          </cell>
          <cell r="K344" t="str">
            <v>000</v>
          </cell>
          <cell r="L344">
            <v>2</v>
          </cell>
          <cell r="M344" t="str">
            <v>00</v>
          </cell>
          <cell r="N344">
            <v>7</v>
          </cell>
          <cell r="O344">
            <v>3</v>
          </cell>
          <cell r="P344">
            <v>3</v>
          </cell>
          <cell r="Q344">
            <v>3</v>
          </cell>
          <cell r="R344">
            <v>69</v>
          </cell>
          <cell r="S344">
            <v>33</v>
          </cell>
          <cell r="T344">
            <v>1</v>
          </cell>
          <cell r="U344" t="str">
            <v>420002</v>
          </cell>
          <cell r="V344" t="str">
            <v>Primaire Ens.serv.déconc.</v>
          </cell>
          <cell r="W344" t="str">
            <v>Conakry</v>
          </cell>
          <cell r="X344" t="str">
            <v>Autres prest.tech (radios inter actives)</v>
          </cell>
          <cell r="Y344" t="str">
            <v>P1</v>
          </cell>
          <cell r="Z344">
            <v>0</v>
          </cell>
          <cell r="AA344">
            <v>0</v>
          </cell>
          <cell r="AB344">
            <v>0</v>
          </cell>
          <cell r="AC344">
            <v>0</v>
          </cell>
          <cell r="AD344">
            <v>0</v>
          </cell>
        </row>
        <row r="345">
          <cell r="A345">
            <v>1</v>
          </cell>
          <cell r="B345" t="str">
            <v>20</v>
          </cell>
          <cell r="C345">
            <v>42000200700</v>
          </cell>
          <cell r="D345">
            <v>3</v>
          </cell>
          <cell r="E345" t="str">
            <v>33</v>
          </cell>
          <cell r="F345">
            <v>90</v>
          </cell>
          <cell r="H345">
            <v>20</v>
          </cell>
          <cell r="I345">
            <v>1</v>
          </cell>
          <cell r="J345">
            <v>42</v>
          </cell>
          <cell r="K345" t="str">
            <v>000</v>
          </cell>
          <cell r="L345">
            <v>2</v>
          </cell>
          <cell r="M345" t="str">
            <v>00</v>
          </cell>
          <cell r="N345">
            <v>7</v>
          </cell>
          <cell r="O345">
            <v>3</v>
          </cell>
          <cell r="P345">
            <v>3</v>
          </cell>
          <cell r="Q345">
            <v>3</v>
          </cell>
          <cell r="R345">
            <v>90</v>
          </cell>
          <cell r="S345">
            <v>33</v>
          </cell>
          <cell r="T345">
            <v>1</v>
          </cell>
          <cell r="U345" t="str">
            <v>420002</v>
          </cell>
          <cell r="V345" t="str">
            <v>Primaire Ens.serv.déconc.</v>
          </cell>
          <cell r="W345" t="str">
            <v>Conakry</v>
          </cell>
          <cell r="X345" t="str">
            <v>Prestat. Services diverses</v>
          </cell>
          <cell r="Y345" t="str">
            <v>P1</v>
          </cell>
          <cell r="Z345">
            <v>0</v>
          </cell>
          <cell r="AA345">
            <v>0</v>
          </cell>
          <cell r="AB345">
            <v>0</v>
          </cell>
          <cell r="AC345">
            <v>0</v>
          </cell>
          <cell r="AD345">
            <v>0</v>
          </cell>
        </row>
        <row r="346">
          <cell r="A346">
            <v>1</v>
          </cell>
          <cell r="B346" t="str">
            <v>20</v>
          </cell>
          <cell r="C346">
            <v>43000200700</v>
          </cell>
          <cell r="D346">
            <v>3</v>
          </cell>
          <cell r="E346" t="str">
            <v>33</v>
          </cell>
          <cell r="F346">
            <v>22</v>
          </cell>
          <cell r="H346">
            <v>20</v>
          </cell>
          <cell r="I346">
            <v>1</v>
          </cell>
          <cell r="J346">
            <v>43</v>
          </cell>
          <cell r="K346" t="str">
            <v>000</v>
          </cell>
          <cell r="L346">
            <v>2</v>
          </cell>
          <cell r="M346" t="str">
            <v>00</v>
          </cell>
          <cell r="N346">
            <v>7</v>
          </cell>
          <cell r="O346">
            <v>3</v>
          </cell>
          <cell r="P346">
            <v>3</v>
          </cell>
          <cell r="Q346">
            <v>3</v>
          </cell>
          <cell r="R346">
            <v>22</v>
          </cell>
          <cell r="S346">
            <v>33</v>
          </cell>
          <cell r="T346">
            <v>1</v>
          </cell>
          <cell r="U346" t="str">
            <v>430002</v>
          </cell>
          <cell r="V346" t="str">
            <v>Secondaire Ens.serv.déconc.</v>
          </cell>
          <cell r="W346" t="str">
            <v>Conakry</v>
          </cell>
          <cell r="X346" t="str">
            <v>Stage &amp; formation</v>
          </cell>
          <cell r="Y346" t="str">
            <v>P2</v>
          </cell>
          <cell r="Z346">
            <v>0</v>
          </cell>
          <cell r="AA346">
            <v>0</v>
          </cell>
          <cell r="AB346">
            <v>0</v>
          </cell>
          <cell r="AC346">
            <v>0</v>
          </cell>
          <cell r="AD346">
            <v>0</v>
          </cell>
        </row>
        <row r="347">
          <cell r="A347">
            <v>1</v>
          </cell>
          <cell r="B347" t="str">
            <v>20</v>
          </cell>
          <cell r="C347">
            <v>43000200700</v>
          </cell>
          <cell r="D347">
            <v>3</v>
          </cell>
          <cell r="E347" t="str">
            <v>33</v>
          </cell>
          <cell r="F347">
            <v>31</v>
          </cell>
          <cell r="H347">
            <v>20</v>
          </cell>
          <cell r="I347">
            <v>1</v>
          </cell>
          <cell r="J347">
            <v>43</v>
          </cell>
          <cell r="K347" t="str">
            <v>000</v>
          </cell>
          <cell r="L347">
            <v>2</v>
          </cell>
          <cell r="M347" t="str">
            <v>00</v>
          </cell>
          <cell r="N347">
            <v>7</v>
          </cell>
          <cell r="O347">
            <v>3</v>
          </cell>
          <cell r="P347">
            <v>3</v>
          </cell>
          <cell r="Q347">
            <v>3</v>
          </cell>
          <cell r="R347">
            <v>31</v>
          </cell>
          <cell r="S347">
            <v>33</v>
          </cell>
          <cell r="T347">
            <v>1</v>
          </cell>
          <cell r="U347" t="str">
            <v>430002</v>
          </cell>
          <cell r="V347" t="str">
            <v>Secondaire Ens.serv.déconc.</v>
          </cell>
          <cell r="W347" t="str">
            <v>Conakry</v>
          </cell>
          <cell r="X347" t="str">
            <v>Remb. Frais médicaux agents FP</v>
          </cell>
          <cell r="Y347" t="str">
            <v>P2</v>
          </cell>
          <cell r="Z347">
            <v>453</v>
          </cell>
          <cell r="AA347">
            <v>12190</v>
          </cell>
          <cell r="AB347">
            <v>15850</v>
          </cell>
          <cell r="AC347">
            <v>15850</v>
          </cell>
          <cell r="AD347">
            <v>0</v>
          </cell>
        </row>
        <row r="348">
          <cell r="A348">
            <v>1</v>
          </cell>
          <cell r="B348" t="str">
            <v>20</v>
          </cell>
          <cell r="C348">
            <v>43000200700</v>
          </cell>
          <cell r="D348">
            <v>3</v>
          </cell>
          <cell r="E348" t="str">
            <v>33</v>
          </cell>
          <cell r="F348">
            <v>90</v>
          </cell>
          <cell r="H348">
            <v>20</v>
          </cell>
          <cell r="I348">
            <v>1</v>
          </cell>
          <cell r="J348">
            <v>43</v>
          </cell>
          <cell r="K348" t="str">
            <v>000</v>
          </cell>
          <cell r="L348">
            <v>2</v>
          </cell>
          <cell r="M348" t="str">
            <v>00</v>
          </cell>
          <cell r="N348">
            <v>7</v>
          </cell>
          <cell r="O348">
            <v>3</v>
          </cell>
          <cell r="P348">
            <v>3</v>
          </cell>
          <cell r="Q348">
            <v>3</v>
          </cell>
          <cell r="R348">
            <v>90</v>
          </cell>
          <cell r="S348">
            <v>33</v>
          </cell>
          <cell r="T348">
            <v>1</v>
          </cell>
          <cell r="U348" t="str">
            <v>430002</v>
          </cell>
          <cell r="V348" t="str">
            <v>Secondaire Ens.serv.déconc.</v>
          </cell>
          <cell r="W348" t="str">
            <v>Conakry</v>
          </cell>
          <cell r="X348" t="str">
            <v>Prestat. Services diverses</v>
          </cell>
          <cell r="Y348" t="str">
            <v>P2</v>
          </cell>
          <cell r="Z348">
            <v>0</v>
          </cell>
          <cell r="AA348">
            <v>0</v>
          </cell>
          <cell r="AB348">
            <v>0</v>
          </cell>
          <cell r="AC348">
            <v>0</v>
          </cell>
          <cell r="AD348">
            <v>0</v>
          </cell>
        </row>
        <row r="349">
          <cell r="A349">
            <v>1</v>
          </cell>
          <cell r="B349" t="str">
            <v>20</v>
          </cell>
          <cell r="C349">
            <v>44000200700</v>
          </cell>
          <cell r="D349">
            <v>3</v>
          </cell>
          <cell r="E349" t="str">
            <v>33</v>
          </cell>
          <cell r="F349">
            <v>31</v>
          </cell>
          <cell r="H349">
            <v>20</v>
          </cell>
          <cell r="I349">
            <v>1</v>
          </cell>
          <cell r="J349">
            <v>44</v>
          </cell>
          <cell r="K349" t="str">
            <v>000</v>
          </cell>
          <cell r="L349">
            <v>2</v>
          </cell>
          <cell r="M349" t="str">
            <v>00</v>
          </cell>
          <cell r="N349">
            <v>7</v>
          </cell>
          <cell r="O349">
            <v>3</v>
          </cell>
          <cell r="P349">
            <v>3</v>
          </cell>
          <cell r="Q349">
            <v>3</v>
          </cell>
          <cell r="R349">
            <v>31</v>
          </cell>
          <cell r="S349">
            <v>36</v>
          </cell>
          <cell r="T349">
            <v>1</v>
          </cell>
          <cell r="U349" t="str">
            <v>440002</v>
          </cell>
          <cell r="V349" t="str">
            <v>Enseign. Technique</v>
          </cell>
          <cell r="W349" t="str">
            <v>Conakry</v>
          </cell>
          <cell r="X349" t="str">
            <v>Remb. frais médicaux agents FP</v>
          </cell>
          <cell r="Y349" t="str">
            <v>P3</v>
          </cell>
          <cell r="Z349">
            <v>0</v>
          </cell>
          <cell r="AA349">
            <v>0</v>
          </cell>
          <cell r="AB349">
            <v>0</v>
          </cell>
          <cell r="AC349">
            <v>0</v>
          </cell>
          <cell r="AD349">
            <v>0</v>
          </cell>
        </row>
        <row r="350">
          <cell r="A350">
            <v>1</v>
          </cell>
          <cell r="H350">
            <v>20</v>
          </cell>
          <cell r="I350">
            <v>1</v>
          </cell>
          <cell r="L350">
            <v>3</v>
          </cell>
          <cell r="O350">
            <v>3</v>
          </cell>
          <cell r="P350">
            <v>3</v>
          </cell>
          <cell r="Q350">
            <v>3</v>
          </cell>
          <cell r="V350" t="str">
            <v>Intérieur Services déconcentrés</v>
          </cell>
          <cell r="Z350">
            <v>19220</v>
          </cell>
          <cell r="AA350">
            <v>159370</v>
          </cell>
          <cell r="AB350">
            <v>207180</v>
          </cell>
          <cell r="AC350">
            <v>207180</v>
          </cell>
          <cell r="AD350">
            <v>0</v>
          </cell>
          <cell r="AE350">
            <v>0</v>
          </cell>
        </row>
        <row r="351">
          <cell r="A351">
            <v>1</v>
          </cell>
          <cell r="B351" t="str">
            <v>20</v>
          </cell>
          <cell r="C351">
            <v>42000300700</v>
          </cell>
          <cell r="D351">
            <v>3</v>
          </cell>
          <cell r="E351" t="str">
            <v>33</v>
          </cell>
          <cell r="F351">
            <v>22</v>
          </cell>
          <cell r="H351">
            <v>20</v>
          </cell>
          <cell r="I351">
            <v>1</v>
          </cell>
          <cell r="J351">
            <v>42</v>
          </cell>
          <cell r="K351" t="str">
            <v>000</v>
          </cell>
          <cell r="L351">
            <v>3</v>
          </cell>
          <cell r="M351" t="str">
            <v>00</v>
          </cell>
          <cell r="N351">
            <v>7</v>
          </cell>
          <cell r="O351">
            <v>3</v>
          </cell>
          <cell r="P351">
            <v>3</v>
          </cell>
          <cell r="Q351">
            <v>3</v>
          </cell>
          <cell r="R351">
            <v>22</v>
          </cell>
          <cell r="S351">
            <v>33</v>
          </cell>
          <cell r="T351">
            <v>1</v>
          </cell>
          <cell r="U351" t="str">
            <v>420003</v>
          </cell>
          <cell r="V351" t="str">
            <v>Primaire Ens.serv.déconc.</v>
          </cell>
          <cell r="W351" t="str">
            <v>Intérieur</v>
          </cell>
          <cell r="X351" t="str">
            <v>Stage &amp; formation</v>
          </cell>
          <cell r="Y351" t="str">
            <v>P1</v>
          </cell>
          <cell r="Z351">
            <v>0</v>
          </cell>
          <cell r="AA351">
            <v>0</v>
          </cell>
          <cell r="AB351">
            <v>0</v>
          </cell>
          <cell r="AC351">
            <v>0</v>
          </cell>
          <cell r="AD351">
            <v>0</v>
          </cell>
        </row>
        <row r="352">
          <cell r="A352">
            <v>1</v>
          </cell>
          <cell r="B352" t="str">
            <v>20</v>
          </cell>
          <cell r="C352">
            <v>42000300700</v>
          </cell>
          <cell r="D352">
            <v>3</v>
          </cell>
          <cell r="E352" t="str">
            <v>33</v>
          </cell>
          <cell r="F352">
            <v>31</v>
          </cell>
          <cell r="H352">
            <v>20</v>
          </cell>
          <cell r="I352">
            <v>1</v>
          </cell>
          <cell r="J352">
            <v>42</v>
          </cell>
          <cell r="K352" t="str">
            <v>000</v>
          </cell>
          <cell r="L352">
            <v>3</v>
          </cell>
          <cell r="M352" t="str">
            <v>00</v>
          </cell>
          <cell r="N352">
            <v>7</v>
          </cell>
          <cell r="O352">
            <v>3</v>
          </cell>
          <cell r="P352">
            <v>3</v>
          </cell>
          <cell r="Q352">
            <v>3</v>
          </cell>
          <cell r="R352">
            <v>31</v>
          </cell>
          <cell r="S352">
            <v>33</v>
          </cell>
          <cell r="T352">
            <v>1</v>
          </cell>
          <cell r="U352" t="str">
            <v>420003</v>
          </cell>
          <cell r="V352" t="str">
            <v>Primaire Ens.serv.déconc.</v>
          </cell>
          <cell r="W352" t="str">
            <v>Intérieur</v>
          </cell>
          <cell r="X352" t="str">
            <v>Remb. Frais médicaux agents FP</v>
          </cell>
          <cell r="Y352" t="str">
            <v>P1</v>
          </cell>
          <cell r="Z352">
            <v>15020</v>
          </cell>
          <cell r="AA352">
            <v>0</v>
          </cell>
          <cell r="AB352">
            <v>0</v>
          </cell>
          <cell r="AC352">
            <v>0</v>
          </cell>
          <cell r="AD352">
            <v>0</v>
          </cell>
        </row>
        <row r="353">
          <cell r="A353">
            <v>1</v>
          </cell>
          <cell r="B353" t="str">
            <v>20</v>
          </cell>
          <cell r="C353">
            <v>42000300700</v>
          </cell>
          <cell r="D353">
            <v>3</v>
          </cell>
          <cell r="E353" t="str">
            <v>33</v>
          </cell>
          <cell r="F353">
            <v>69</v>
          </cell>
          <cell r="H353">
            <v>20</v>
          </cell>
          <cell r="I353">
            <v>1</v>
          </cell>
          <cell r="J353">
            <v>42</v>
          </cell>
          <cell r="K353" t="str">
            <v>000</v>
          </cell>
          <cell r="L353">
            <v>3</v>
          </cell>
          <cell r="M353" t="str">
            <v>00</v>
          </cell>
          <cell r="N353">
            <v>7</v>
          </cell>
          <cell r="O353">
            <v>3</v>
          </cell>
          <cell r="P353">
            <v>3</v>
          </cell>
          <cell r="Q353">
            <v>3</v>
          </cell>
          <cell r="R353">
            <v>69</v>
          </cell>
          <cell r="S353">
            <v>33</v>
          </cell>
          <cell r="T353">
            <v>1</v>
          </cell>
          <cell r="U353" t="str">
            <v>420003</v>
          </cell>
          <cell r="V353" t="str">
            <v>Primaire Ens.serv.déconc.</v>
          </cell>
          <cell r="W353" t="str">
            <v>Intérieur</v>
          </cell>
          <cell r="X353" t="str">
            <v>Autres prest.tech (radios inter actives)</v>
          </cell>
          <cell r="Y353" t="str">
            <v>P1</v>
          </cell>
          <cell r="Z353">
            <v>0</v>
          </cell>
          <cell r="AA353">
            <v>131060</v>
          </cell>
          <cell r="AB353">
            <v>170380</v>
          </cell>
          <cell r="AC353">
            <v>170380</v>
          </cell>
          <cell r="AD353">
            <v>0</v>
          </cell>
        </row>
        <row r="354">
          <cell r="A354">
            <v>1</v>
          </cell>
          <cell r="B354" t="str">
            <v>20</v>
          </cell>
          <cell r="C354">
            <v>42000300700</v>
          </cell>
          <cell r="D354">
            <v>3</v>
          </cell>
          <cell r="E354" t="str">
            <v>33</v>
          </cell>
          <cell r="F354">
            <v>90</v>
          </cell>
          <cell r="H354">
            <v>20</v>
          </cell>
          <cell r="I354">
            <v>1</v>
          </cell>
          <cell r="J354">
            <v>42</v>
          </cell>
          <cell r="K354" t="str">
            <v>000</v>
          </cell>
          <cell r="L354">
            <v>3</v>
          </cell>
          <cell r="M354" t="str">
            <v>00</v>
          </cell>
          <cell r="N354">
            <v>7</v>
          </cell>
          <cell r="O354">
            <v>3</v>
          </cell>
          <cell r="P354">
            <v>3</v>
          </cell>
          <cell r="Q354">
            <v>3</v>
          </cell>
          <cell r="R354">
            <v>90</v>
          </cell>
          <cell r="S354">
            <v>33</v>
          </cell>
          <cell r="T354">
            <v>1</v>
          </cell>
          <cell r="U354" t="str">
            <v>420003</v>
          </cell>
          <cell r="V354" t="str">
            <v>Primaire Ens.serv.déconc.</v>
          </cell>
          <cell r="W354" t="str">
            <v>Intérieur</v>
          </cell>
          <cell r="X354" t="str">
            <v>Prestat. Services diverses</v>
          </cell>
          <cell r="Y354" t="str">
            <v>P1</v>
          </cell>
          <cell r="Z354">
            <v>0</v>
          </cell>
          <cell r="AA354">
            <v>0</v>
          </cell>
          <cell r="AB354">
            <v>0</v>
          </cell>
          <cell r="AC354">
            <v>0</v>
          </cell>
          <cell r="AD354">
            <v>0</v>
          </cell>
        </row>
        <row r="355">
          <cell r="A355">
            <v>1</v>
          </cell>
          <cell r="B355" t="str">
            <v>20</v>
          </cell>
          <cell r="C355">
            <v>43000300700</v>
          </cell>
          <cell r="D355">
            <v>3</v>
          </cell>
          <cell r="E355" t="str">
            <v>33</v>
          </cell>
          <cell r="F355">
            <v>22</v>
          </cell>
          <cell r="H355">
            <v>20</v>
          </cell>
          <cell r="I355">
            <v>1</v>
          </cell>
          <cell r="J355">
            <v>43</v>
          </cell>
          <cell r="K355" t="str">
            <v>000</v>
          </cell>
          <cell r="L355">
            <v>3</v>
          </cell>
          <cell r="M355" t="str">
            <v>00</v>
          </cell>
          <cell r="N355">
            <v>7</v>
          </cell>
          <cell r="O355">
            <v>3</v>
          </cell>
          <cell r="P355">
            <v>3</v>
          </cell>
          <cell r="Q355">
            <v>3</v>
          </cell>
          <cell r="R355">
            <v>22</v>
          </cell>
          <cell r="S355">
            <v>33</v>
          </cell>
          <cell r="T355">
            <v>1</v>
          </cell>
          <cell r="U355" t="str">
            <v>430003</v>
          </cell>
          <cell r="V355" t="str">
            <v>Secondaire Ens.serv.déconc.</v>
          </cell>
          <cell r="W355" t="str">
            <v>Intérieur</v>
          </cell>
          <cell r="X355" t="str">
            <v>Stage &amp; formation</v>
          </cell>
          <cell r="Y355" t="str">
            <v>P2</v>
          </cell>
          <cell r="Z355">
            <v>0</v>
          </cell>
          <cell r="AA355">
            <v>0</v>
          </cell>
          <cell r="AB355">
            <v>0</v>
          </cell>
          <cell r="AC355">
            <v>0</v>
          </cell>
          <cell r="AD355">
            <v>0</v>
          </cell>
        </row>
        <row r="356">
          <cell r="A356">
            <v>1</v>
          </cell>
          <cell r="B356" t="str">
            <v>20</v>
          </cell>
          <cell r="C356">
            <v>43000300700</v>
          </cell>
          <cell r="D356">
            <v>3</v>
          </cell>
          <cell r="E356" t="str">
            <v>33</v>
          </cell>
          <cell r="F356">
            <v>31</v>
          </cell>
          <cell r="H356">
            <v>20</v>
          </cell>
          <cell r="I356">
            <v>1</v>
          </cell>
          <cell r="J356">
            <v>43</v>
          </cell>
          <cell r="K356" t="str">
            <v>000</v>
          </cell>
          <cell r="L356">
            <v>3</v>
          </cell>
          <cell r="M356" t="str">
            <v>00</v>
          </cell>
          <cell r="N356">
            <v>7</v>
          </cell>
          <cell r="O356">
            <v>3</v>
          </cell>
          <cell r="P356">
            <v>3</v>
          </cell>
          <cell r="Q356">
            <v>3</v>
          </cell>
          <cell r="R356">
            <v>31</v>
          </cell>
          <cell r="S356">
            <v>33</v>
          </cell>
          <cell r="T356">
            <v>1</v>
          </cell>
          <cell r="U356" t="str">
            <v>430003</v>
          </cell>
          <cell r="V356" t="str">
            <v>Secondaire Ens.serv.déconc.</v>
          </cell>
          <cell r="W356" t="str">
            <v>Intérieur</v>
          </cell>
          <cell r="X356" t="str">
            <v>Remb. Frais médicaux agents FP</v>
          </cell>
          <cell r="Y356" t="str">
            <v>P2</v>
          </cell>
          <cell r="Z356">
            <v>4200</v>
          </cell>
          <cell r="AA356">
            <v>28310</v>
          </cell>
          <cell r="AB356">
            <v>36800</v>
          </cell>
          <cell r="AC356">
            <v>36800</v>
          </cell>
          <cell r="AD356">
            <v>0</v>
          </cell>
        </row>
        <row r="357">
          <cell r="A357">
            <v>1</v>
          </cell>
          <cell r="B357" t="str">
            <v>20</v>
          </cell>
          <cell r="C357">
            <v>43000300700</v>
          </cell>
          <cell r="D357">
            <v>3</v>
          </cell>
          <cell r="E357" t="str">
            <v>33</v>
          </cell>
          <cell r="F357">
            <v>90</v>
          </cell>
          <cell r="H357">
            <v>20</v>
          </cell>
          <cell r="I357">
            <v>1</v>
          </cell>
          <cell r="J357">
            <v>43</v>
          </cell>
          <cell r="K357" t="str">
            <v>000</v>
          </cell>
          <cell r="L357">
            <v>3</v>
          </cell>
          <cell r="M357" t="str">
            <v>00</v>
          </cell>
          <cell r="N357">
            <v>7</v>
          </cell>
          <cell r="O357">
            <v>3</v>
          </cell>
          <cell r="P357">
            <v>3</v>
          </cell>
          <cell r="Q357">
            <v>3</v>
          </cell>
          <cell r="R357">
            <v>90</v>
          </cell>
          <cell r="S357">
            <v>33</v>
          </cell>
          <cell r="T357">
            <v>1</v>
          </cell>
          <cell r="U357" t="str">
            <v>430003</v>
          </cell>
          <cell r="V357" t="str">
            <v>Secondaire Ens.serv.déconc.</v>
          </cell>
          <cell r="W357" t="str">
            <v>Intérieur</v>
          </cell>
          <cell r="X357" t="str">
            <v>Prestat. Services diverses</v>
          </cell>
          <cell r="Y357" t="str">
            <v>P2</v>
          </cell>
          <cell r="Z357">
            <v>0</v>
          </cell>
          <cell r="AA357">
            <v>0</v>
          </cell>
          <cell r="AB357">
            <v>0</v>
          </cell>
          <cell r="AC357">
            <v>0</v>
          </cell>
          <cell r="AD357">
            <v>0</v>
          </cell>
        </row>
        <row r="358">
          <cell r="A358">
            <v>1</v>
          </cell>
          <cell r="B358" t="str">
            <v>20</v>
          </cell>
          <cell r="C358">
            <v>44000300700</v>
          </cell>
          <cell r="D358">
            <v>3</v>
          </cell>
          <cell r="E358" t="str">
            <v>33</v>
          </cell>
          <cell r="F358">
            <v>31</v>
          </cell>
          <cell r="H358">
            <v>20</v>
          </cell>
          <cell r="I358">
            <v>1</v>
          </cell>
          <cell r="J358">
            <v>44</v>
          </cell>
          <cell r="K358" t="str">
            <v>000</v>
          </cell>
          <cell r="L358">
            <v>3</v>
          </cell>
          <cell r="M358" t="str">
            <v>00</v>
          </cell>
          <cell r="N358">
            <v>7</v>
          </cell>
          <cell r="O358">
            <v>3</v>
          </cell>
          <cell r="P358">
            <v>3</v>
          </cell>
          <cell r="Q358">
            <v>3</v>
          </cell>
          <cell r="R358">
            <v>31</v>
          </cell>
          <cell r="S358">
            <v>36</v>
          </cell>
          <cell r="T358">
            <v>1</v>
          </cell>
          <cell r="U358" t="str">
            <v>440003</v>
          </cell>
          <cell r="V358" t="str">
            <v>Enseign. Technique</v>
          </cell>
          <cell r="W358" t="str">
            <v>Intérieur</v>
          </cell>
          <cell r="X358" t="str">
            <v>Remb. frais médicaux agents FP</v>
          </cell>
          <cell r="Y358" t="str">
            <v>P3</v>
          </cell>
          <cell r="Z358">
            <v>0</v>
          </cell>
          <cell r="AA358">
            <v>0</v>
          </cell>
          <cell r="AB358">
            <v>0</v>
          </cell>
          <cell r="AC358">
            <v>0</v>
          </cell>
          <cell r="AD358">
            <v>0</v>
          </cell>
        </row>
        <row r="359">
          <cell r="A359">
            <v>1</v>
          </cell>
          <cell r="H359">
            <v>20</v>
          </cell>
          <cell r="I359">
            <v>1</v>
          </cell>
          <cell r="L359">
            <v>9</v>
          </cell>
          <cell r="O359">
            <v>3</v>
          </cell>
          <cell r="P359">
            <v>3</v>
          </cell>
          <cell r="Q359">
            <v>3</v>
          </cell>
          <cell r="V359" t="str">
            <v>Ensemble Non ventilé</v>
          </cell>
          <cell r="Z359">
            <v>0</v>
          </cell>
          <cell r="AA359">
            <v>0</v>
          </cell>
          <cell r="AB359">
            <v>0</v>
          </cell>
          <cell r="AC359">
            <v>0</v>
          </cell>
          <cell r="AD359">
            <v>0</v>
          </cell>
          <cell r="AE359">
            <v>0</v>
          </cell>
        </row>
        <row r="360">
          <cell r="A360">
            <v>1</v>
          </cell>
          <cell r="H360">
            <v>20</v>
          </cell>
          <cell r="I360">
            <v>1</v>
          </cell>
          <cell r="O360">
            <v>3</v>
          </cell>
          <cell r="P360">
            <v>3</v>
          </cell>
          <cell r="Q360">
            <v>4</v>
          </cell>
          <cell r="V360" t="str">
            <v xml:space="preserve">Conso. Eau électricité téléphone </v>
          </cell>
          <cell r="Z360">
            <v>0</v>
          </cell>
          <cell r="AA360">
            <v>0</v>
          </cell>
          <cell r="AB360">
            <v>0</v>
          </cell>
          <cell r="AC360">
            <v>0</v>
          </cell>
          <cell r="AD360">
            <v>0</v>
          </cell>
          <cell r="AE360">
            <v>0</v>
          </cell>
        </row>
        <row r="361">
          <cell r="A361">
            <v>1</v>
          </cell>
          <cell r="B361" t="str">
            <v>20</v>
          </cell>
          <cell r="C361">
            <v>44000900700</v>
          </cell>
          <cell r="D361">
            <v>3</v>
          </cell>
          <cell r="E361" t="str">
            <v>34</v>
          </cell>
          <cell r="F361">
            <v>10</v>
          </cell>
          <cell r="H361">
            <v>20</v>
          </cell>
          <cell r="I361">
            <v>1</v>
          </cell>
          <cell r="J361">
            <v>44</v>
          </cell>
          <cell r="K361" t="str">
            <v>000</v>
          </cell>
          <cell r="L361">
            <v>9</v>
          </cell>
          <cell r="M361" t="str">
            <v>00</v>
          </cell>
          <cell r="N361">
            <v>7</v>
          </cell>
          <cell r="O361">
            <v>3</v>
          </cell>
          <cell r="P361">
            <v>3</v>
          </cell>
          <cell r="Q361">
            <v>4</v>
          </cell>
          <cell r="R361">
            <v>10</v>
          </cell>
          <cell r="S361">
            <v>10</v>
          </cell>
          <cell r="T361">
            <v>1</v>
          </cell>
          <cell r="U361" t="str">
            <v>440009</v>
          </cell>
          <cell r="V361" t="str">
            <v>Enseign. Technique</v>
          </cell>
          <cell r="W361" t="str">
            <v xml:space="preserve"> Ens. NV</v>
          </cell>
          <cell r="X361" t="str">
            <v xml:space="preserve">Eau </v>
          </cell>
          <cell r="Y361" t="str">
            <v>P3</v>
          </cell>
          <cell r="Z361">
            <v>0</v>
          </cell>
          <cell r="AA361">
            <v>0</v>
          </cell>
          <cell r="AB361">
            <v>0</v>
          </cell>
          <cell r="AC361">
            <v>0</v>
          </cell>
          <cell r="AD361">
            <v>0</v>
          </cell>
        </row>
        <row r="362">
          <cell r="A362">
            <v>1</v>
          </cell>
          <cell r="B362" t="str">
            <v>20</v>
          </cell>
          <cell r="C362">
            <v>44000900700</v>
          </cell>
          <cell r="D362">
            <v>3</v>
          </cell>
          <cell r="E362" t="str">
            <v>34</v>
          </cell>
          <cell r="F362">
            <v>20</v>
          </cell>
          <cell r="H362">
            <v>20</v>
          </cell>
          <cell r="I362">
            <v>1</v>
          </cell>
          <cell r="J362">
            <v>44</v>
          </cell>
          <cell r="K362" t="str">
            <v>000</v>
          </cell>
          <cell r="L362">
            <v>9</v>
          </cell>
          <cell r="M362" t="str">
            <v>00</v>
          </cell>
          <cell r="N362">
            <v>7</v>
          </cell>
          <cell r="O362">
            <v>3</v>
          </cell>
          <cell r="P362">
            <v>3</v>
          </cell>
          <cell r="Q362">
            <v>4</v>
          </cell>
          <cell r="R362">
            <v>20</v>
          </cell>
          <cell r="S362">
            <v>10</v>
          </cell>
          <cell r="T362">
            <v>1</v>
          </cell>
          <cell r="U362" t="str">
            <v>440009</v>
          </cell>
          <cell r="V362" t="str">
            <v>Enseign. Technique</v>
          </cell>
          <cell r="W362" t="str">
            <v xml:space="preserve"> Ens. NV</v>
          </cell>
          <cell r="X362" t="str">
            <v>Electricité</v>
          </cell>
          <cell r="Y362" t="str">
            <v>P3</v>
          </cell>
          <cell r="Z362">
            <v>0</v>
          </cell>
          <cell r="AA362">
            <v>0</v>
          </cell>
          <cell r="AB362">
            <v>0</v>
          </cell>
          <cell r="AC362">
            <v>0</v>
          </cell>
          <cell r="AD362">
            <v>0</v>
          </cell>
        </row>
        <row r="363">
          <cell r="A363">
            <v>1</v>
          </cell>
          <cell r="B363" t="str">
            <v>20</v>
          </cell>
          <cell r="C363">
            <v>44000900700</v>
          </cell>
          <cell r="D363">
            <v>3</v>
          </cell>
          <cell r="E363" t="str">
            <v>34</v>
          </cell>
          <cell r="F363">
            <v>30</v>
          </cell>
          <cell r="H363">
            <v>20</v>
          </cell>
          <cell r="I363">
            <v>1</v>
          </cell>
          <cell r="J363">
            <v>44</v>
          </cell>
          <cell r="K363" t="str">
            <v>000</v>
          </cell>
          <cell r="L363">
            <v>9</v>
          </cell>
          <cell r="M363" t="str">
            <v>00</v>
          </cell>
          <cell r="N363">
            <v>7</v>
          </cell>
          <cell r="O363">
            <v>3</v>
          </cell>
          <cell r="P363">
            <v>3</v>
          </cell>
          <cell r="Q363">
            <v>4</v>
          </cell>
          <cell r="R363">
            <v>30</v>
          </cell>
          <cell r="S363">
            <v>10</v>
          </cell>
          <cell r="T363">
            <v>1</v>
          </cell>
          <cell r="U363" t="str">
            <v>440009</v>
          </cell>
          <cell r="V363" t="str">
            <v>Enseign. Technique</v>
          </cell>
          <cell r="W363" t="str">
            <v xml:space="preserve"> Ens. NV</v>
          </cell>
          <cell r="X363" t="str">
            <v>Téléphone et assimilé</v>
          </cell>
          <cell r="Y363" t="str">
            <v>P3</v>
          </cell>
          <cell r="Z363">
            <v>0</v>
          </cell>
          <cell r="AA363">
            <v>0</v>
          </cell>
          <cell r="AB363">
            <v>0</v>
          </cell>
          <cell r="AC363">
            <v>0</v>
          </cell>
          <cell r="AD363">
            <v>0</v>
          </cell>
        </row>
        <row r="364">
          <cell r="A364">
            <v>1</v>
          </cell>
          <cell r="B364" t="str">
            <v>20</v>
          </cell>
          <cell r="C364">
            <v>44000900700</v>
          </cell>
          <cell r="D364">
            <v>3</v>
          </cell>
          <cell r="E364" t="str">
            <v>34</v>
          </cell>
          <cell r="F364">
            <v>40</v>
          </cell>
          <cell r="H364">
            <v>20</v>
          </cell>
          <cell r="I364">
            <v>1</v>
          </cell>
          <cell r="J364">
            <v>44</v>
          </cell>
          <cell r="K364" t="str">
            <v>000</v>
          </cell>
          <cell r="L364">
            <v>9</v>
          </cell>
          <cell r="M364" t="str">
            <v>00</v>
          </cell>
          <cell r="N364">
            <v>7</v>
          </cell>
          <cell r="O364">
            <v>3</v>
          </cell>
          <cell r="P364">
            <v>3</v>
          </cell>
          <cell r="Q364">
            <v>4</v>
          </cell>
          <cell r="R364">
            <v>40</v>
          </cell>
          <cell r="S364">
            <v>10</v>
          </cell>
          <cell r="T364">
            <v>1</v>
          </cell>
          <cell r="U364" t="str">
            <v>440009</v>
          </cell>
          <cell r="V364" t="str">
            <v>Enseign. Technique</v>
          </cell>
          <cell r="W364" t="str">
            <v xml:space="preserve"> Ens. NV</v>
          </cell>
          <cell r="X364" t="str">
            <v>Conso s.exercices antérieurs</v>
          </cell>
          <cell r="Y364" t="str">
            <v>P3</v>
          </cell>
          <cell r="Z364">
            <v>0</v>
          </cell>
          <cell r="AA364">
            <v>0</v>
          </cell>
          <cell r="AB364">
            <v>0</v>
          </cell>
          <cell r="AC364">
            <v>0</v>
          </cell>
          <cell r="AD364">
            <v>0</v>
          </cell>
        </row>
        <row r="365">
          <cell r="A365">
            <v>1</v>
          </cell>
          <cell r="B365" t="str">
            <v>20</v>
          </cell>
          <cell r="C365">
            <v>46000900600</v>
          </cell>
          <cell r="D365">
            <v>3</v>
          </cell>
          <cell r="E365" t="str">
            <v>34</v>
          </cell>
          <cell r="F365">
            <v>10</v>
          </cell>
          <cell r="H365">
            <v>20</v>
          </cell>
          <cell r="I365">
            <v>1</v>
          </cell>
          <cell r="J365">
            <v>46</v>
          </cell>
          <cell r="K365" t="str">
            <v>000</v>
          </cell>
          <cell r="L365">
            <v>9</v>
          </cell>
          <cell r="M365" t="str">
            <v>00</v>
          </cell>
          <cell r="N365">
            <v>6</v>
          </cell>
          <cell r="O365">
            <v>3</v>
          </cell>
          <cell r="P365">
            <v>3</v>
          </cell>
          <cell r="Q365">
            <v>4</v>
          </cell>
          <cell r="R365">
            <v>10</v>
          </cell>
          <cell r="S365">
            <v>10</v>
          </cell>
          <cell r="T365">
            <v>1</v>
          </cell>
          <cell r="U365" t="str">
            <v>460009</v>
          </cell>
          <cell r="V365" t="str">
            <v xml:space="preserve">Enseig. Supérieur </v>
          </cell>
          <cell r="W365" t="str">
            <v xml:space="preserve"> Ens. NV</v>
          </cell>
          <cell r="X365" t="str">
            <v xml:space="preserve">Eau </v>
          </cell>
          <cell r="Y365" t="str">
            <v>P4</v>
          </cell>
          <cell r="Z365">
            <v>0</v>
          </cell>
          <cell r="AA365">
            <v>0</v>
          </cell>
          <cell r="AB365">
            <v>0</v>
          </cell>
          <cell r="AC365">
            <v>0</v>
          </cell>
          <cell r="AD365">
            <v>0</v>
          </cell>
        </row>
        <row r="366">
          <cell r="A366">
            <v>1</v>
          </cell>
          <cell r="B366" t="str">
            <v>20</v>
          </cell>
          <cell r="C366">
            <v>46000900600</v>
          </cell>
          <cell r="D366">
            <v>3</v>
          </cell>
          <cell r="E366" t="str">
            <v>34</v>
          </cell>
          <cell r="F366">
            <v>20</v>
          </cell>
          <cell r="H366">
            <v>20</v>
          </cell>
          <cell r="I366">
            <v>1</v>
          </cell>
          <cell r="J366">
            <v>46</v>
          </cell>
          <cell r="K366" t="str">
            <v>000</v>
          </cell>
          <cell r="L366">
            <v>9</v>
          </cell>
          <cell r="M366" t="str">
            <v>00</v>
          </cell>
          <cell r="N366">
            <v>6</v>
          </cell>
          <cell r="O366">
            <v>3</v>
          </cell>
          <cell r="P366">
            <v>3</v>
          </cell>
          <cell r="Q366">
            <v>4</v>
          </cell>
          <cell r="R366">
            <v>20</v>
          </cell>
          <cell r="S366">
            <v>98</v>
          </cell>
          <cell r="T366">
            <v>1</v>
          </cell>
          <cell r="U366" t="str">
            <v>460009</v>
          </cell>
          <cell r="V366" t="str">
            <v xml:space="preserve">Enseig. Supérieur </v>
          </cell>
          <cell r="W366" t="str">
            <v xml:space="preserve"> Ens. NV</v>
          </cell>
          <cell r="X366" t="str">
            <v>Electricité</v>
          </cell>
          <cell r="Y366" t="str">
            <v>P4</v>
          </cell>
          <cell r="Z366">
            <v>0</v>
          </cell>
          <cell r="AA366">
            <v>0</v>
          </cell>
          <cell r="AB366">
            <v>0</v>
          </cell>
          <cell r="AC366">
            <v>0</v>
          </cell>
          <cell r="AD366">
            <v>0</v>
          </cell>
        </row>
        <row r="367">
          <cell r="A367">
            <v>1</v>
          </cell>
          <cell r="B367" t="str">
            <v>20</v>
          </cell>
          <cell r="C367">
            <v>46000900600</v>
          </cell>
          <cell r="D367">
            <v>3</v>
          </cell>
          <cell r="E367" t="str">
            <v>34</v>
          </cell>
          <cell r="F367">
            <v>30</v>
          </cell>
          <cell r="H367">
            <v>20</v>
          </cell>
          <cell r="I367">
            <v>1</v>
          </cell>
          <cell r="J367">
            <v>46</v>
          </cell>
          <cell r="K367" t="str">
            <v>000</v>
          </cell>
          <cell r="L367">
            <v>9</v>
          </cell>
          <cell r="M367" t="str">
            <v>00</v>
          </cell>
          <cell r="N367">
            <v>6</v>
          </cell>
          <cell r="O367">
            <v>3</v>
          </cell>
          <cell r="P367">
            <v>3</v>
          </cell>
          <cell r="Q367">
            <v>4</v>
          </cell>
          <cell r="R367">
            <v>30</v>
          </cell>
          <cell r="S367">
            <v>10</v>
          </cell>
          <cell r="T367">
            <v>1</v>
          </cell>
          <cell r="U367" t="str">
            <v>460009</v>
          </cell>
          <cell r="V367" t="str">
            <v xml:space="preserve">Enseig. Supérieur </v>
          </cell>
          <cell r="W367" t="str">
            <v xml:space="preserve"> Ens. NV</v>
          </cell>
          <cell r="X367" t="str">
            <v>Téléphone et assimilé</v>
          </cell>
          <cell r="Y367" t="str">
            <v>P4</v>
          </cell>
          <cell r="Z367">
            <v>0</v>
          </cell>
          <cell r="AA367">
            <v>0</v>
          </cell>
          <cell r="AB367">
            <v>0</v>
          </cell>
          <cell r="AC367">
            <v>0</v>
          </cell>
          <cell r="AD367">
            <v>0</v>
          </cell>
        </row>
        <row r="368">
          <cell r="A368">
            <v>1</v>
          </cell>
          <cell r="B368" t="str">
            <v>20</v>
          </cell>
          <cell r="C368">
            <v>49000900700</v>
          </cell>
          <cell r="D368">
            <v>3</v>
          </cell>
          <cell r="E368" t="str">
            <v>34</v>
          </cell>
          <cell r="F368">
            <v>10</v>
          </cell>
          <cell r="H368">
            <v>20</v>
          </cell>
          <cell r="I368">
            <v>1</v>
          </cell>
          <cell r="J368">
            <v>49</v>
          </cell>
          <cell r="K368" t="str">
            <v>000</v>
          </cell>
          <cell r="L368">
            <v>9</v>
          </cell>
          <cell r="M368" t="str">
            <v>00</v>
          </cell>
          <cell r="N368">
            <v>7</v>
          </cell>
          <cell r="O368">
            <v>3</v>
          </cell>
          <cell r="P368">
            <v>3</v>
          </cell>
          <cell r="Q368">
            <v>4</v>
          </cell>
          <cell r="R368">
            <v>10</v>
          </cell>
          <cell r="S368">
            <v>10</v>
          </cell>
          <cell r="T368">
            <v>1</v>
          </cell>
          <cell r="U368" t="str">
            <v>490009</v>
          </cell>
          <cell r="V368" t="str">
            <v>Enseig. Serv administratifs</v>
          </cell>
          <cell r="W368" t="str">
            <v>Ens. NV</v>
          </cell>
          <cell r="X368" t="str">
            <v xml:space="preserve">Consomat. Eau </v>
          </cell>
          <cell r="Y368" t="str">
            <v>P5C</v>
          </cell>
          <cell r="Z368">
            <v>0</v>
          </cell>
          <cell r="AA368">
            <v>0</v>
          </cell>
          <cell r="AB368">
            <v>0</v>
          </cell>
          <cell r="AC368">
            <v>0</v>
          </cell>
          <cell r="AD368">
            <v>0</v>
          </cell>
        </row>
        <row r="369">
          <cell r="A369">
            <v>1</v>
          </cell>
          <cell r="B369" t="str">
            <v>20</v>
          </cell>
          <cell r="C369">
            <v>49000900700</v>
          </cell>
          <cell r="D369">
            <v>3</v>
          </cell>
          <cell r="E369" t="str">
            <v>34</v>
          </cell>
          <cell r="F369">
            <v>20</v>
          </cell>
          <cell r="H369">
            <v>20</v>
          </cell>
          <cell r="I369">
            <v>1</v>
          </cell>
          <cell r="J369">
            <v>49</v>
          </cell>
          <cell r="K369" t="str">
            <v>000</v>
          </cell>
          <cell r="L369">
            <v>9</v>
          </cell>
          <cell r="M369" t="str">
            <v>00</v>
          </cell>
          <cell r="N369">
            <v>7</v>
          </cell>
          <cell r="O369">
            <v>3</v>
          </cell>
          <cell r="P369">
            <v>3</v>
          </cell>
          <cell r="Q369">
            <v>4</v>
          </cell>
          <cell r="R369">
            <v>20</v>
          </cell>
          <cell r="S369">
            <v>10</v>
          </cell>
          <cell r="T369">
            <v>1</v>
          </cell>
          <cell r="U369" t="str">
            <v>490009</v>
          </cell>
          <cell r="V369" t="str">
            <v>Enseig. Serv administratifs</v>
          </cell>
          <cell r="W369" t="str">
            <v>Ens. NV</v>
          </cell>
          <cell r="X369" t="str">
            <v>Consom. Electricité</v>
          </cell>
          <cell r="Y369" t="str">
            <v>P5C</v>
          </cell>
          <cell r="Z369">
            <v>0</v>
          </cell>
          <cell r="AA369">
            <v>0</v>
          </cell>
          <cell r="AB369">
            <v>0</v>
          </cell>
          <cell r="AC369">
            <v>0</v>
          </cell>
          <cell r="AD369">
            <v>0</v>
          </cell>
        </row>
        <row r="370">
          <cell r="A370">
            <v>1</v>
          </cell>
          <cell r="B370" t="str">
            <v>20</v>
          </cell>
          <cell r="C370">
            <v>49000900700</v>
          </cell>
          <cell r="D370">
            <v>3</v>
          </cell>
          <cell r="E370" t="str">
            <v>34</v>
          </cell>
          <cell r="F370">
            <v>30</v>
          </cell>
          <cell r="H370">
            <v>20</v>
          </cell>
          <cell r="I370">
            <v>1</v>
          </cell>
          <cell r="J370">
            <v>49</v>
          </cell>
          <cell r="K370" t="str">
            <v>000</v>
          </cell>
          <cell r="L370">
            <v>9</v>
          </cell>
          <cell r="M370" t="str">
            <v>00</v>
          </cell>
          <cell r="N370">
            <v>7</v>
          </cell>
          <cell r="O370">
            <v>3</v>
          </cell>
          <cell r="P370">
            <v>3</v>
          </cell>
          <cell r="Q370">
            <v>4</v>
          </cell>
          <cell r="R370">
            <v>30</v>
          </cell>
          <cell r="S370">
            <v>10</v>
          </cell>
          <cell r="T370">
            <v>1</v>
          </cell>
          <cell r="U370" t="str">
            <v>490009</v>
          </cell>
          <cell r="V370" t="str">
            <v>Enseig. Serv administratifs</v>
          </cell>
          <cell r="W370" t="str">
            <v>Ens. NV</v>
          </cell>
          <cell r="X370" t="str">
            <v>Consom. Téléphone</v>
          </cell>
          <cell r="Y370" t="str">
            <v>P5C</v>
          </cell>
          <cell r="Z370">
            <v>0</v>
          </cell>
          <cell r="AA370">
            <v>0</v>
          </cell>
          <cell r="AB370">
            <v>0</v>
          </cell>
          <cell r="AC370">
            <v>0</v>
          </cell>
          <cell r="AD370">
            <v>0</v>
          </cell>
        </row>
        <row r="371">
          <cell r="A371">
            <v>1</v>
          </cell>
          <cell r="B371" t="str">
            <v>20</v>
          </cell>
          <cell r="C371">
            <v>49000900700</v>
          </cell>
          <cell r="D371">
            <v>3</v>
          </cell>
          <cell r="E371" t="str">
            <v>34</v>
          </cell>
          <cell r="F371">
            <v>40</v>
          </cell>
          <cell r="H371">
            <v>20</v>
          </cell>
          <cell r="I371">
            <v>1</v>
          </cell>
          <cell r="J371">
            <v>49</v>
          </cell>
          <cell r="K371" t="str">
            <v>000</v>
          </cell>
          <cell r="L371">
            <v>9</v>
          </cell>
          <cell r="M371" t="str">
            <v>00</v>
          </cell>
          <cell r="N371">
            <v>7</v>
          </cell>
          <cell r="O371">
            <v>3</v>
          </cell>
          <cell r="P371">
            <v>3</v>
          </cell>
          <cell r="Q371">
            <v>4</v>
          </cell>
          <cell r="R371">
            <v>40</v>
          </cell>
          <cell r="S371">
            <v>10</v>
          </cell>
          <cell r="T371">
            <v>1</v>
          </cell>
          <cell r="U371" t="str">
            <v>490009</v>
          </cell>
          <cell r="V371" t="str">
            <v>Enseig. Serv administratifs</v>
          </cell>
          <cell r="W371" t="str">
            <v>Ens. NV</v>
          </cell>
          <cell r="X371" t="str">
            <v>Conso s.exercices antérieurs</v>
          </cell>
          <cell r="Y371" t="str">
            <v>P5C</v>
          </cell>
          <cell r="Z371">
            <v>0</v>
          </cell>
          <cell r="AA371">
            <v>0</v>
          </cell>
          <cell r="AB371">
            <v>0</v>
          </cell>
          <cell r="AC371">
            <v>0</v>
          </cell>
          <cell r="AD371">
            <v>0</v>
          </cell>
        </row>
        <row r="372">
          <cell r="A372">
            <v>1</v>
          </cell>
          <cell r="H372">
            <v>20</v>
          </cell>
          <cell r="I372">
            <v>1</v>
          </cell>
          <cell r="O372">
            <v>3</v>
          </cell>
          <cell r="P372">
            <v>3</v>
          </cell>
          <cell r="Q372">
            <v>5</v>
          </cell>
          <cell r="V372" t="str">
            <v xml:space="preserve">Frais de déplacement </v>
          </cell>
          <cell r="Z372">
            <v>2464007</v>
          </cell>
          <cell r="AA372">
            <v>6062977.6979999999</v>
          </cell>
          <cell r="AB372">
            <v>7881870</v>
          </cell>
          <cell r="AC372">
            <v>6735360</v>
          </cell>
          <cell r="AD372">
            <v>-1146510</v>
          </cell>
          <cell r="AE372">
            <v>0</v>
          </cell>
        </row>
        <row r="373">
          <cell r="A373">
            <v>1</v>
          </cell>
          <cell r="H373">
            <v>20</v>
          </cell>
          <cell r="I373">
            <v>1</v>
          </cell>
          <cell r="L373">
            <v>1</v>
          </cell>
          <cell r="O373">
            <v>3</v>
          </cell>
          <cell r="P373">
            <v>3</v>
          </cell>
          <cell r="Q373">
            <v>5</v>
          </cell>
          <cell r="V373" t="str">
            <v>Services centraux</v>
          </cell>
          <cell r="Z373">
            <v>2141077</v>
          </cell>
          <cell r="AA373">
            <v>184280</v>
          </cell>
          <cell r="AB373">
            <v>239570</v>
          </cell>
          <cell r="AC373">
            <v>284570</v>
          </cell>
          <cell r="AD373">
            <v>45000</v>
          </cell>
          <cell r="AE373">
            <v>0</v>
          </cell>
        </row>
        <row r="374">
          <cell r="A374">
            <v>1</v>
          </cell>
          <cell r="B374" t="str">
            <v>20</v>
          </cell>
          <cell r="C374">
            <v>44900100700</v>
          </cell>
          <cell r="D374">
            <v>3</v>
          </cell>
          <cell r="E374" t="str">
            <v>35</v>
          </cell>
          <cell r="F374">
            <v>10</v>
          </cell>
          <cell r="H374">
            <v>20</v>
          </cell>
          <cell r="I374">
            <v>1</v>
          </cell>
          <cell r="J374">
            <v>44</v>
          </cell>
          <cell r="K374">
            <v>900</v>
          </cell>
          <cell r="L374">
            <v>1</v>
          </cell>
          <cell r="M374" t="str">
            <v>00</v>
          </cell>
          <cell r="N374">
            <v>7</v>
          </cell>
          <cell r="O374">
            <v>3</v>
          </cell>
          <cell r="P374">
            <v>3</v>
          </cell>
          <cell r="Q374">
            <v>5</v>
          </cell>
          <cell r="R374">
            <v>10</v>
          </cell>
          <cell r="S374">
            <v>96</v>
          </cell>
          <cell r="T374">
            <v>1</v>
          </cell>
          <cell r="U374" t="str">
            <v>449001</v>
          </cell>
          <cell r="V374" t="str">
            <v>Enseign. Technique Autres serv centraux</v>
          </cell>
          <cell r="W374" t="str">
            <v>Serv.cent.</v>
          </cell>
          <cell r="X374" t="str">
            <v>Déplacem définitifs</v>
          </cell>
          <cell r="Y374" t="str">
            <v>P3</v>
          </cell>
          <cell r="Z374">
            <v>0</v>
          </cell>
          <cell r="AA374">
            <v>0</v>
          </cell>
          <cell r="AB374">
            <v>0</v>
          </cell>
          <cell r="AC374">
            <v>0</v>
          </cell>
          <cell r="AD374">
            <v>0</v>
          </cell>
        </row>
        <row r="375">
          <cell r="A375">
            <v>1</v>
          </cell>
          <cell r="B375" t="str">
            <v>20</v>
          </cell>
          <cell r="C375">
            <v>44900100700</v>
          </cell>
          <cell r="D375">
            <v>3</v>
          </cell>
          <cell r="E375" t="str">
            <v>35</v>
          </cell>
          <cell r="F375">
            <v>21</v>
          </cell>
          <cell r="H375">
            <v>20</v>
          </cell>
          <cell r="I375">
            <v>1</v>
          </cell>
          <cell r="J375">
            <v>44</v>
          </cell>
          <cell r="K375">
            <v>900</v>
          </cell>
          <cell r="L375">
            <v>1</v>
          </cell>
          <cell r="M375" t="str">
            <v>00</v>
          </cell>
          <cell r="N375">
            <v>7</v>
          </cell>
          <cell r="O375">
            <v>3</v>
          </cell>
          <cell r="P375">
            <v>3</v>
          </cell>
          <cell r="Q375">
            <v>5</v>
          </cell>
          <cell r="R375">
            <v>21</v>
          </cell>
          <cell r="S375">
            <v>96</v>
          </cell>
          <cell r="T375">
            <v>1</v>
          </cell>
          <cell r="U375" t="str">
            <v>449001</v>
          </cell>
          <cell r="V375" t="str">
            <v>Enseign. Technique Autres serv centraux</v>
          </cell>
          <cell r="W375" t="str">
            <v>Serv.cent.</v>
          </cell>
          <cell r="X375" t="str">
            <v>Indemnités missions intérieur</v>
          </cell>
          <cell r="Y375" t="str">
            <v>P3</v>
          </cell>
          <cell r="Z375">
            <v>0</v>
          </cell>
          <cell r="AA375">
            <v>0</v>
          </cell>
          <cell r="AB375">
            <v>0</v>
          </cell>
          <cell r="AC375">
            <v>20000</v>
          </cell>
          <cell r="AD375">
            <v>20000</v>
          </cell>
        </row>
        <row r="376">
          <cell r="A376">
            <v>1</v>
          </cell>
          <cell r="B376" t="str">
            <v>20</v>
          </cell>
          <cell r="C376">
            <v>44900100700</v>
          </cell>
          <cell r="D376">
            <v>3</v>
          </cell>
          <cell r="E376" t="str">
            <v>35</v>
          </cell>
          <cell r="F376">
            <v>25</v>
          </cell>
          <cell r="H376">
            <v>20</v>
          </cell>
          <cell r="I376">
            <v>1</v>
          </cell>
          <cell r="J376">
            <v>44</v>
          </cell>
          <cell r="K376">
            <v>900</v>
          </cell>
          <cell r="L376">
            <v>1</v>
          </cell>
          <cell r="M376" t="str">
            <v>00</v>
          </cell>
          <cell r="N376">
            <v>7</v>
          </cell>
          <cell r="O376">
            <v>3</v>
          </cell>
          <cell r="P376">
            <v>3</v>
          </cell>
          <cell r="Q376">
            <v>5</v>
          </cell>
          <cell r="R376">
            <v>25</v>
          </cell>
          <cell r="S376">
            <v>96</v>
          </cell>
          <cell r="T376">
            <v>1</v>
          </cell>
          <cell r="U376" t="str">
            <v>449001</v>
          </cell>
          <cell r="V376" t="str">
            <v>Enseign. Technique Autres serv centraux</v>
          </cell>
          <cell r="W376" t="str">
            <v>Serv.cent.</v>
          </cell>
          <cell r="X376" t="str">
            <v>Transport mission intérieur</v>
          </cell>
          <cell r="Y376" t="str">
            <v>P3</v>
          </cell>
          <cell r="Z376">
            <v>0</v>
          </cell>
          <cell r="AA376">
            <v>0</v>
          </cell>
          <cell r="AB376">
            <v>0</v>
          </cell>
          <cell r="AC376">
            <v>25000</v>
          </cell>
          <cell r="AD376">
            <v>25000</v>
          </cell>
        </row>
        <row r="377">
          <cell r="A377">
            <v>1</v>
          </cell>
          <cell r="B377" t="str">
            <v>20</v>
          </cell>
          <cell r="C377">
            <v>44900100700</v>
          </cell>
          <cell r="D377">
            <v>3</v>
          </cell>
          <cell r="E377" t="str">
            <v>35</v>
          </cell>
          <cell r="F377">
            <v>29</v>
          </cell>
          <cell r="H377">
            <v>20</v>
          </cell>
          <cell r="I377">
            <v>1</v>
          </cell>
          <cell r="J377">
            <v>44</v>
          </cell>
          <cell r="K377">
            <v>900</v>
          </cell>
          <cell r="L377">
            <v>1</v>
          </cell>
          <cell r="M377" t="str">
            <v>00</v>
          </cell>
          <cell r="N377">
            <v>7</v>
          </cell>
          <cell r="O377">
            <v>3</v>
          </cell>
          <cell r="P377">
            <v>3</v>
          </cell>
          <cell r="Q377">
            <v>5</v>
          </cell>
          <cell r="R377">
            <v>29</v>
          </cell>
          <cell r="S377">
            <v>96</v>
          </cell>
          <cell r="T377">
            <v>1</v>
          </cell>
          <cell r="U377" t="str">
            <v>449001</v>
          </cell>
          <cell r="V377" t="str">
            <v>Enseign. Technique Autres serv centraux</v>
          </cell>
          <cell r="W377" t="str">
            <v>Serv.cent.</v>
          </cell>
          <cell r="X377" t="str">
            <v>Autres frais missions intérieur</v>
          </cell>
          <cell r="Y377" t="str">
            <v>P3</v>
          </cell>
          <cell r="Z377">
            <v>0</v>
          </cell>
          <cell r="AA377">
            <v>0</v>
          </cell>
          <cell r="AB377">
            <v>0</v>
          </cell>
          <cell r="AC377">
            <v>0</v>
          </cell>
          <cell r="AD377">
            <v>0</v>
          </cell>
        </row>
        <row r="378">
          <cell r="A378">
            <v>1</v>
          </cell>
          <cell r="B378" t="str">
            <v>20</v>
          </cell>
          <cell r="C378">
            <v>46900100600</v>
          </cell>
          <cell r="D378">
            <v>3</v>
          </cell>
          <cell r="E378" t="str">
            <v>35</v>
          </cell>
          <cell r="F378">
            <v>10</v>
          </cell>
          <cell r="H378">
            <v>20</v>
          </cell>
          <cell r="I378">
            <v>1</v>
          </cell>
          <cell r="J378">
            <v>46</v>
          </cell>
          <cell r="K378">
            <v>900</v>
          </cell>
          <cell r="L378">
            <v>1</v>
          </cell>
          <cell r="M378" t="str">
            <v>00</v>
          </cell>
          <cell r="N378">
            <v>6</v>
          </cell>
          <cell r="O378">
            <v>3</v>
          </cell>
          <cell r="P378">
            <v>3</v>
          </cell>
          <cell r="Q378">
            <v>5</v>
          </cell>
          <cell r="R378">
            <v>10</v>
          </cell>
          <cell r="S378">
            <v>98</v>
          </cell>
          <cell r="T378">
            <v>1</v>
          </cell>
          <cell r="U378" t="str">
            <v>469001</v>
          </cell>
          <cell r="V378" t="str">
            <v>Enseig. Supérieur Autres serv centraux</v>
          </cell>
          <cell r="W378" t="str">
            <v xml:space="preserve"> Ens. NV</v>
          </cell>
          <cell r="X378" t="str">
            <v>Déplacements définitifs</v>
          </cell>
          <cell r="Y378" t="str">
            <v>P4</v>
          </cell>
          <cell r="Z378">
            <v>5621</v>
          </cell>
          <cell r="AA378">
            <v>42580</v>
          </cell>
          <cell r="AB378">
            <v>55350</v>
          </cell>
          <cell r="AC378">
            <v>55350</v>
          </cell>
          <cell r="AD378">
            <v>0</v>
          </cell>
        </row>
        <row r="379">
          <cell r="A379">
            <v>1</v>
          </cell>
          <cell r="B379" t="str">
            <v>20</v>
          </cell>
          <cell r="C379">
            <v>46900100600</v>
          </cell>
          <cell r="D379">
            <v>3</v>
          </cell>
          <cell r="E379" t="str">
            <v>35</v>
          </cell>
          <cell r="F379">
            <v>21</v>
          </cell>
          <cell r="H379">
            <v>20</v>
          </cell>
          <cell r="I379">
            <v>1</v>
          </cell>
          <cell r="J379">
            <v>46</v>
          </cell>
          <cell r="K379">
            <v>900</v>
          </cell>
          <cell r="L379">
            <v>1</v>
          </cell>
          <cell r="M379" t="str">
            <v>00</v>
          </cell>
          <cell r="N379">
            <v>6</v>
          </cell>
          <cell r="O379">
            <v>3</v>
          </cell>
          <cell r="P379">
            <v>3</v>
          </cell>
          <cell r="Q379">
            <v>5</v>
          </cell>
          <cell r="R379">
            <v>21</v>
          </cell>
          <cell r="S379">
            <v>98</v>
          </cell>
          <cell r="T379">
            <v>1</v>
          </cell>
          <cell r="U379" t="str">
            <v>469001</v>
          </cell>
          <cell r="V379" t="str">
            <v>Enseig. Supérieur Autres serv centraux</v>
          </cell>
          <cell r="W379" t="str">
            <v>Serv.cent.</v>
          </cell>
          <cell r="X379" t="str">
            <v>Indemnités mission à l’intérieur</v>
          </cell>
          <cell r="Y379" t="str">
            <v>P4</v>
          </cell>
          <cell r="Z379">
            <v>15225</v>
          </cell>
          <cell r="AA379">
            <v>26620</v>
          </cell>
          <cell r="AB379">
            <v>34610</v>
          </cell>
          <cell r="AC379">
            <v>34610</v>
          </cell>
          <cell r="AD379">
            <v>0</v>
          </cell>
        </row>
        <row r="380">
          <cell r="A380">
            <v>1</v>
          </cell>
          <cell r="B380" t="str">
            <v>20</v>
          </cell>
          <cell r="C380">
            <v>46900100600</v>
          </cell>
          <cell r="D380">
            <v>3</v>
          </cell>
          <cell r="E380" t="str">
            <v>35</v>
          </cell>
          <cell r="F380">
            <v>25</v>
          </cell>
          <cell r="H380">
            <v>20</v>
          </cell>
          <cell r="I380">
            <v>1</v>
          </cell>
          <cell r="J380">
            <v>46</v>
          </cell>
          <cell r="K380">
            <v>900</v>
          </cell>
          <cell r="L380">
            <v>1</v>
          </cell>
          <cell r="M380" t="str">
            <v>00</v>
          </cell>
          <cell r="N380">
            <v>6</v>
          </cell>
          <cell r="O380">
            <v>3</v>
          </cell>
          <cell r="P380">
            <v>3</v>
          </cell>
          <cell r="Q380">
            <v>5</v>
          </cell>
          <cell r="R380">
            <v>25</v>
          </cell>
          <cell r="S380">
            <v>98</v>
          </cell>
          <cell r="T380">
            <v>1</v>
          </cell>
          <cell r="U380" t="str">
            <v>469001</v>
          </cell>
          <cell r="V380" t="str">
            <v>Enseig. Supérieur Autres serv centraux</v>
          </cell>
          <cell r="W380" t="str">
            <v>Serv.cent.</v>
          </cell>
          <cell r="X380" t="str">
            <v>Transport mission à l’intérieur</v>
          </cell>
          <cell r="Y380" t="str">
            <v>P4</v>
          </cell>
          <cell r="Z380">
            <v>13779</v>
          </cell>
          <cell r="AA380">
            <v>28760</v>
          </cell>
          <cell r="AB380">
            <v>37390</v>
          </cell>
          <cell r="AC380">
            <v>37390</v>
          </cell>
          <cell r="AD380">
            <v>0</v>
          </cell>
        </row>
        <row r="381">
          <cell r="A381">
            <v>1</v>
          </cell>
          <cell r="B381" t="str">
            <v>20</v>
          </cell>
          <cell r="C381">
            <v>46900100600</v>
          </cell>
          <cell r="D381">
            <v>3</v>
          </cell>
          <cell r="E381" t="str">
            <v>35</v>
          </cell>
          <cell r="F381">
            <v>29</v>
          </cell>
          <cell r="H381">
            <v>20</v>
          </cell>
          <cell r="I381">
            <v>1</v>
          </cell>
          <cell r="J381">
            <v>46</v>
          </cell>
          <cell r="K381">
            <v>900</v>
          </cell>
          <cell r="L381">
            <v>1</v>
          </cell>
          <cell r="M381" t="str">
            <v>00</v>
          </cell>
          <cell r="N381">
            <v>6</v>
          </cell>
          <cell r="O381">
            <v>3</v>
          </cell>
          <cell r="P381">
            <v>3</v>
          </cell>
          <cell r="Q381">
            <v>5</v>
          </cell>
          <cell r="R381">
            <v>29</v>
          </cell>
          <cell r="S381">
            <v>98</v>
          </cell>
          <cell r="T381">
            <v>1</v>
          </cell>
          <cell r="U381" t="str">
            <v>469001</v>
          </cell>
          <cell r="V381" t="str">
            <v>Enseig. Supérieur Autres serv centraux</v>
          </cell>
          <cell r="W381" t="str">
            <v>Serv.cent.</v>
          </cell>
          <cell r="X381" t="str">
            <v>Autres frais mission à l'intérieur</v>
          </cell>
          <cell r="Y381" t="str">
            <v>P4</v>
          </cell>
          <cell r="Z381">
            <v>1956452</v>
          </cell>
          <cell r="AA381">
            <v>8600</v>
          </cell>
          <cell r="AB381">
            <v>11180</v>
          </cell>
          <cell r="AC381">
            <v>11180</v>
          </cell>
          <cell r="AD381">
            <v>0</v>
          </cell>
        </row>
        <row r="382">
          <cell r="A382">
            <v>1</v>
          </cell>
          <cell r="B382" t="str">
            <v>20</v>
          </cell>
          <cell r="C382">
            <v>49900100700</v>
          </cell>
          <cell r="D382">
            <v>3</v>
          </cell>
          <cell r="E382" t="str">
            <v>35</v>
          </cell>
          <cell r="F382">
            <v>29</v>
          </cell>
          <cell r="H382">
            <v>20</v>
          </cell>
          <cell r="I382">
            <v>1</v>
          </cell>
          <cell r="J382">
            <v>49</v>
          </cell>
          <cell r="K382">
            <v>900</v>
          </cell>
          <cell r="L382">
            <v>1</v>
          </cell>
          <cell r="M382" t="str">
            <v>00</v>
          </cell>
          <cell r="N382">
            <v>7</v>
          </cell>
          <cell r="O382">
            <v>3</v>
          </cell>
          <cell r="P382">
            <v>3</v>
          </cell>
          <cell r="Q382">
            <v>5</v>
          </cell>
          <cell r="R382">
            <v>29</v>
          </cell>
          <cell r="S382">
            <v>93</v>
          </cell>
          <cell r="T382">
            <v>1</v>
          </cell>
          <cell r="U382" t="str">
            <v>499001</v>
          </cell>
          <cell r="V382" t="str">
            <v>Enseig. Serv adm Autres serv centraux</v>
          </cell>
          <cell r="W382" t="str">
            <v>Serv.centr.</v>
          </cell>
          <cell r="X382" t="str">
            <v>Autres frais mission à l'interieur</v>
          </cell>
          <cell r="Y382" t="str">
            <v>P5C</v>
          </cell>
          <cell r="Z382">
            <v>150000</v>
          </cell>
          <cell r="AA382">
            <v>77720</v>
          </cell>
          <cell r="AB382">
            <v>101040</v>
          </cell>
          <cell r="AC382">
            <v>101040</v>
          </cell>
          <cell r="AD382">
            <v>0</v>
          </cell>
        </row>
        <row r="383">
          <cell r="A383">
            <v>1</v>
          </cell>
          <cell r="H383">
            <v>20</v>
          </cell>
          <cell r="I383">
            <v>1</v>
          </cell>
          <cell r="L383">
            <v>2</v>
          </cell>
          <cell r="O383">
            <v>3</v>
          </cell>
          <cell r="P383">
            <v>3</v>
          </cell>
          <cell r="Q383">
            <v>5</v>
          </cell>
          <cell r="V383" t="str">
            <v>Conakry Services déconcentrés</v>
          </cell>
          <cell r="Z383">
            <v>1608</v>
          </cell>
          <cell r="AA383">
            <v>77720</v>
          </cell>
          <cell r="AB383">
            <v>101030</v>
          </cell>
          <cell r="AC383">
            <v>101030</v>
          </cell>
          <cell r="AD383">
            <v>0</v>
          </cell>
          <cell r="AE383">
            <v>0</v>
          </cell>
        </row>
        <row r="384">
          <cell r="A384">
            <v>1</v>
          </cell>
          <cell r="B384" t="str">
            <v>20</v>
          </cell>
          <cell r="C384">
            <v>42000200700</v>
          </cell>
          <cell r="D384">
            <v>3</v>
          </cell>
          <cell r="E384" t="str">
            <v>35</v>
          </cell>
          <cell r="F384">
            <v>10</v>
          </cell>
          <cell r="H384">
            <v>20</v>
          </cell>
          <cell r="I384">
            <v>1</v>
          </cell>
          <cell r="J384">
            <v>42</v>
          </cell>
          <cell r="K384" t="str">
            <v>000</v>
          </cell>
          <cell r="L384">
            <v>2</v>
          </cell>
          <cell r="M384" t="str">
            <v>00</v>
          </cell>
          <cell r="N384">
            <v>7</v>
          </cell>
          <cell r="O384">
            <v>3</v>
          </cell>
          <cell r="P384">
            <v>3</v>
          </cell>
          <cell r="Q384">
            <v>5</v>
          </cell>
          <cell r="R384">
            <v>10</v>
          </cell>
          <cell r="S384">
            <v>33</v>
          </cell>
          <cell r="T384">
            <v>1</v>
          </cell>
          <cell r="U384" t="str">
            <v>420002</v>
          </cell>
          <cell r="V384" t="str">
            <v>Primaire Ens.serv.déconc.</v>
          </cell>
          <cell r="W384" t="str">
            <v>Conakry</v>
          </cell>
          <cell r="X384" t="str">
            <v>Déplace. définitifs</v>
          </cell>
          <cell r="Y384" t="str">
            <v>P1</v>
          </cell>
          <cell r="Z384">
            <v>978</v>
          </cell>
          <cell r="AA384">
            <v>12240</v>
          </cell>
          <cell r="AB384">
            <v>15910</v>
          </cell>
          <cell r="AC384">
            <v>15910</v>
          </cell>
          <cell r="AD384">
            <v>0</v>
          </cell>
        </row>
        <row r="385">
          <cell r="A385">
            <v>1</v>
          </cell>
          <cell r="B385" t="str">
            <v>20</v>
          </cell>
          <cell r="C385">
            <v>42000200700</v>
          </cell>
          <cell r="D385">
            <v>3</v>
          </cell>
          <cell r="E385" t="str">
            <v>35</v>
          </cell>
          <cell r="F385">
            <v>21</v>
          </cell>
          <cell r="H385">
            <v>20</v>
          </cell>
          <cell r="I385">
            <v>1</v>
          </cell>
          <cell r="J385">
            <v>42</v>
          </cell>
          <cell r="K385" t="str">
            <v>000</v>
          </cell>
          <cell r="L385">
            <v>2</v>
          </cell>
          <cell r="M385" t="str">
            <v>00</v>
          </cell>
          <cell r="N385">
            <v>7</v>
          </cell>
          <cell r="O385">
            <v>3</v>
          </cell>
          <cell r="P385">
            <v>3</v>
          </cell>
          <cell r="Q385">
            <v>5</v>
          </cell>
          <cell r="R385">
            <v>21</v>
          </cell>
          <cell r="S385">
            <v>33</v>
          </cell>
          <cell r="T385">
            <v>1</v>
          </cell>
          <cell r="U385" t="str">
            <v>420002</v>
          </cell>
          <cell r="V385" t="str">
            <v>Primaire Ens.serv.déconc.</v>
          </cell>
          <cell r="W385" t="str">
            <v>Conakry</v>
          </cell>
          <cell r="X385" t="str">
            <v>Indem. missions intérieur</v>
          </cell>
          <cell r="Y385" t="str">
            <v>P1</v>
          </cell>
          <cell r="Z385">
            <v>0</v>
          </cell>
          <cell r="AA385">
            <v>15940</v>
          </cell>
          <cell r="AB385">
            <v>20720</v>
          </cell>
          <cell r="AC385">
            <v>20720</v>
          </cell>
          <cell r="AD385">
            <v>0</v>
          </cell>
        </row>
        <row r="386">
          <cell r="A386">
            <v>1</v>
          </cell>
          <cell r="B386" t="str">
            <v>20</v>
          </cell>
          <cell r="C386">
            <v>42000200700</v>
          </cell>
          <cell r="D386">
            <v>3</v>
          </cell>
          <cell r="E386" t="str">
            <v>35</v>
          </cell>
          <cell r="F386">
            <v>29</v>
          </cell>
          <cell r="H386">
            <v>20</v>
          </cell>
          <cell r="I386">
            <v>1</v>
          </cell>
          <cell r="J386">
            <v>42</v>
          </cell>
          <cell r="K386" t="str">
            <v>000</v>
          </cell>
          <cell r="L386">
            <v>2</v>
          </cell>
          <cell r="M386" t="str">
            <v>00</v>
          </cell>
          <cell r="N386">
            <v>7</v>
          </cell>
          <cell r="O386">
            <v>3</v>
          </cell>
          <cell r="P386">
            <v>3</v>
          </cell>
          <cell r="Q386">
            <v>5</v>
          </cell>
          <cell r="R386">
            <v>29</v>
          </cell>
          <cell r="S386">
            <v>33</v>
          </cell>
          <cell r="T386">
            <v>1</v>
          </cell>
          <cell r="U386" t="str">
            <v>420002</v>
          </cell>
          <cell r="V386" t="str">
            <v>Primaire Ens.serv.déconc.</v>
          </cell>
          <cell r="W386" t="str">
            <v>Conakry</v>
          </cell>
          <cell r="X386" t="str">
            <v>Autres frais mission à l'interieur</v>
          </cell>
          <cell r="Y386" t="str">
            <v>P1</v>
          </cell>
          <cell r="Z386">
            <v>0</v>
          </cell>
          <cell r="AA386">
            <v>0</v>
          </cell>
          <cell r="AB386">
            <v>0</v>
          </cell>
          <cell r="AC386">
            <v>0</v>
          </cell>
          <cell r="AD386">
            <v>0</v>
          </cell>
        </row>
        <row r="387">
          <cell r="A387">
            <v>1</v>
          </cell>
          <cell r="B387" t="str">
            <v>20</v>
          </cell>
          <cell r="C387">
            <v>43000200700</v>
          </cell>
          <cell r="D387">
            <v>3</v>
          </cell>
          <cell r="E387" t="str">
            <v>35</v>
          </cell>
          <cell r="F387">
            <v>10</v>
          </cell>
          <cell r="H387">
            <v>20</v>
          </cell>
          <cell r="I387">
            <v>1</v>
          </cell>
          <cell r="J387">
            <v>43</v>
          </cell>
          <cell r="K387" t="str">
            <v>000</v>
          </cell>
          <cell r="L387">
            <v>2</v>
          </cell>
          <cell r="M387" t="str">
            <v>00</v>
          </cell>
          <cell r="N387">
            <v>7</v>
          </cell>
          <cell r="O387">
            <v>3</v>
          </cell>
          <cell r="P387">
            <v>3</v>
          </cell>
          <cell r="Q387">
            <v>5</v>
          </cell>
          <cell r="R387">
            <v>10</v>
          </cell>
          <cell r="S387">
            <v>33</v>
          </cell>
          <cell r="T387">
            <v>1</v>
          </cell>
          <cell r="U387" t="str">
            <v>430002</v>
          </cell>
          <cell r="V387" t="str">
            <v>Secondaire Ens.serv.déconc.</v>
          </cell>
          <cell r="W387" t="str">
            <v>Conakry</v>
          </cell>
          <cell r="X387" t="str">
            <v>Déplace. définitifs</v>
          </cell>
          <cell r="Y387" t="str">
            <v>P2</v>
          </cell>
          <cell r="Z387">
            <v>630</v>
          </cell>
          <cell r="AA387">
            <v>1730</v>
          </cell>
          <cell r="AB387">
            <v>2250</v>
          </cell>
          <cell r="AC387">
            <v>2250</v>
          </cell>
          <cell r="AD387">
            <v>0</v>
          </cell>
        </row>
        <row r="388">
          <cell r="A388">
            <v>1</v>
          </cell>
          <cell r="B388" t="str">
            <v>20</v>
          </cell>
          <cell r="C388">
            <v>43000200700</v>
          </cell>
          <cell r="D388">
            <v>3</v>
          </cell>
          <cell r="E388" t="str">
            <v>35</v>
          </cell>
          <cell r="F388">
            <v>21</v>
          </cell>
          <cell r="H388">
            <v>20</v>
          </cell>
          <cell r="I388">
            <v>1</v>
          </cell>
          <cell r="J388">
            <v>43</v>
          </cell>
          <cell r="K388" t="str">
            <v>000</v>
          </cell>
          <cell r="L388">
            <v>2</v>
          </cell>
          <cell r="M388" t="str">
            <v>00</v>
          </cell>
          <cell r="N388">
            <v>7</v>
          </cell>
          <cell r="O388">
            <v>3</v>
          </cell>
          <cell r="P388">
            <v>3</v>
          </cell>
          <cell r="Q388">
            <v>5</v>
          </cell>
          <cell r="R388">
            <v>21</v>
          </cell>
          <cell r="S388">
            <v>33</v>
          </cell>
          <cell r="T388">
            <v>1</v>
          </cell>
          <cell r="U388" t="str">
            <v>430002</v>
          </cell>
          <cell r="V388" t="str">
            <v>Secondaire Ens.serv.déconc.</v>
          </cell>
          <cell r="W388" t="str">
            <v>Conakry</v>
          </cell>
          <cell r="X388" t="str">
            <v>Indem. missions intérieur</v>
          </cell>
          <cell r="Y388" t="str">
            <v>P2</v>
          </cell>
          <cell r="Z388">
            <v>0</v>
          </cell>
          <cell r="AA388">
            <v>0</v>
          </cell>
          <cell r="AB388">
            <v>0</v>
          </cell>
          <cell r="AC388">
            <v>0</v>
          </cell>
          <cell r="AD388">
            <v>0</v>
          </cell>
        </row>
        <row r="389">
          <cell r="A389">
            <v>1</v>
          </cell>
          <cell r="B389" t="str">
            <v>20</v>
          </cell>
          <cell r="C389">
            <v>43000200700</v>
          </cell>
          <cell r="D389">
            <v>3</v>
          </cell>
          <cell r="E389" t="str">
            <v>35</v>
          </cell>
          <cell r="F389">
            <v>25</v>
          </cell>
          <cell r="H389">
            <v>20</v>
          </cell>
          <cell r="I389">
            <v>1</v>
          </cell>
          <cell r="J389">
            <v>43</v>
          </cell>
          <cell r="K389" t="str">
            <v>000</v>
          </cell>
          <cell r="L389">
            <v>2</v>
          </cell>
          <cell r="M389" t="str">
            <v>00</v>
          </cell>
          <cell r="N389">
            <v>7</v>
          </cell>
          <cell r="O389">
            <v>3</v>
          </cell>
          <cell r="P389">
            <v>3</v>
          </cell>
          <cell r="Q389">
            <v>5</v>
          </cell>
          <cell r="R389">
            <v>25</v>
          </cell>
          <cell r="S389">
            <v>33</v>
          </cell>
          <cell r="T389">
            <v>1</v>
          </cell>
          <cell r="U389" t="str">
            <v>430002</v>
          </cell>
          <cell r="V389" t="str">
            <v>Secondaire Ens.serv.déconc.</v>
          </cell>
          <cell r="W389" t="str">
            <v>Conakry</v>
          </cell>
          <cell r="X389" t="str">
            <v>Transport missions intérieur</v>
          </cell>
          <cell r="Y389" t="str">
            <v>P2</v>
          </cell>
          <cell r="Z389">
            <v>0</v>
          </cell>
          <cell r="AA389">
            <v>0</v>
          </cell>
          <cell r="AB389">
            <v>0</v>
          </cell>
          <cell r="AC389">
            <v>0</v>
          </cell>
          <cell r="AD389">
            <v>0</v>
          </cell>
        </row>
        <row r="390">
          <cell r="A390">
            <v>1</v>
          </cell>
          <cell r="B390" t="str">
            <v>20</v>
          </cell>
          <cell r="C390">
            <v>43000200700</v>
          </cell>
          <cell r="D390">
            <v>3</v>
          </cell>
          <cell r="E390" t="str">
            <v>35</v>
          </cell>
          <cell r="F390">
            <v>29</v>
          </cell>
          <cell r="H390">
            <v>20</v>
          </cell>
          <cell r="I390">
            <v>1</v>
          </cell>
          <cell r="J390">
            <v>43</v>
          </cell>
          <cell r="K390" t="str">
            <v>000</v>
          </cell>
          <cell r="L390">
            <v>2</v>
          </cell>
          <cell r="M390" t="str">
            <v>00</v>
          </cell>
          <cell r="N390">
            <v>7</v>
          </cell>
          <cell r="O390">
            <v>3</v>
          </cell>
          <cell r="P390">
            <v>3</v>
          </cell>
          <cell r="Q390">
            <v>5</v>
          </cell>
          <cell r="R390">
            <v>29</v>
          </cell>
          <cell r="S390">
            <v>33</v>
          </cell>
          <cell r="T390">
            <v>1</v>
          </cell>
          <cell r="U390" t="str">
            <v>430002</v>
          </cell>
          <cell r="V390" t="str">
            <v>Secondaire Ens.serv.déconc.</v>
          </cell>
          <cell r="W390" t="str">
            <v>Conakry</v>
          </cell>
          <cell r="X390" t="str">
            <v>Autres frais mission à l'interieur</v>
          </cell>
          <cell r="Y390" t="str">
            <v>P2</v>
          </cell>
          <cell r="Z390">
            <v>0</v>
          </cell>
          <cell r="AA390">
            <v>47810</v>
          </cell>
          <cell r="AB390">
            <v>62150</v>
          </cell>
          <cell r="AC390">
            <v>62150</v>
          </cell>
          <cell r="AD390">
            <v>0</v>
          </cell>
        </row>
        <row r="391">
          <cell r="A391">
            <v>1</v>
          </cell>
          <cell r="B391" t="str">
            <v>20</v>
          </cell>
          <cell r="C391">
            <v>44000200700</v>
          </cell>
          <cell r="D391">
            <v>3</v>
          </cell>
          <cell r="E391" t="str">
            <v>35</v>
          </cell>
          <cell r="F391">
            <v>10</v>
          </cell>
          <cell r="H391">
            <v>20</v>
          </cell>
          <cell r="I391">
            <v>1</v>
          </cell>
          <cell r="J391">
            <v>44</v>
          </cell>
          <cell r="K391" t="str">
            <v>000</v>
          </cell>
          <cell r="L391">
            <v>2</v>
          </cell>
          <cell r="M391" t="str">
            <v>00</v>
          </cell>
          <cell r="N391">
            <v>7</v>
          </cell>
          <cell r="O391">
            <v>3</v>
          </cell>
          <cell r="P391">
            <v>3</v>
          </cell>
          <cell r="Q391">
            <v>5</v>
          </cell>
          <cell r="R391">
            <v>10</v>
          </cell>
          <cell r="S391">
            <v>36</v>
          </cell>
          <cell r="T391">
            <v>1</v>
          </cell>
          <cell r="U391" t="str">
            <v>440002</v>
          </cell>
          <cell r="V391" t="str">
            <v>Enseign. Technique</v>
          </cell>
          <cell r="W391" t="str">
            <v>Conakry</v>
          </cell>
          <cell r="X391" t="str">
            <v>Déplacements définitifs</v>
          </cell>
          <cell r="Y391" t="str">
            <v>P3</v>
          </cell>
          <cell r="Z391">
            <v>0</v>
          </cell>
          <cell r="AA391">
            <v>0</v>
          </cell>
          <cell r="AB391">
            <v>0</v>
          </cell>
          <cell r="AC391">
            <v>0</v>
          </cell>
          <cell r="AD391">
            <v>0</v>
          </cell>
        </row>
        <row r="392">
          <cell r="A392">
            <v>1</v>
          </cell>
          <cell r="B392" t="str">
            <v>20</v>
          </cell>
          <cell r="C392">
            <v>44000200700</v>
          </cell>
          <cell r="D392">
            <v>3</v>
          </cell>
          <cell r="E392" t="str">
            <v>35</v>
          </cell>
          <cell r="F392">
            <v>21</v>
          </cell>
          <cell r="H392">
            <v>20</v>
          </cell>
          <cell r="I392">
            <v>1</v>
          </cell>
          <cell r="J392">
            <v>44</v>
          </cell>
          <cell r="K392" t="str">
            <v>000</v>
          </cell>
          <cell r="L392">
            <v>2</v>
          </cell>
          <cell r="M392" t="str">
            <v>00</v>
          </cell>
          <cell r="N392">
            <v>7</v>
          </cell>
          <cell r="O392">
            <v>3</v>
          </cell>
          <cell r="P392">
            <v>3</v>
          </cell>
          <cell r="Q392">
            <v>5</v>
          </cell>
          <cell r="R392">
            <v>21</v>
          </cell>
          <cell r="S392">
            <v>36</v>
          </cell>
          <cell r="T392">
            <v>1</v>
          </cell>
          <cell r="U392" t="str">
            <v>440002</v>
          </cell>
          <cell r="V392" t="str">
            <v>Enseign. Technique</v>
          </cell>
          <cell r="W392" t="str">
            <v>Conakry</v>
          </cell>
          <cell r="X392" t="str">
            <v>Indemnités mission à l’intérieur</v>
          </cell>
          <cell r="Y392" t="str">
            <v>P3</v>
          </cell>
          <cell r="Z392">
            <v>0</v>
          </cell>
          <cell r="AA392">
            <v>0</v>
          </cell>
          <cell r="AB392">
            <v>0</v>
          </cell>
          <cell r="AC392">
            <v>0</v>
          </cell>
          <cell r="AD392">
            <v>0</v>
          </cell>
        </row>
        <row r="393">
          <cell r="A393">
            <v>1</v>
          </cell>
          <cell r="B393" t="str">
            <v>20</v>
          </cell>
          <cell r="C393">
            <v>44000200700</v>
          </cell>
          <cell r="D393">
            <v>3</v>
          </cell>
          <cell r="E393" t="str">
            <v>35</v>
          </cell>
          <cell r="F393">
            <v>25</v>
          </cell>
          <cell r="H393">
            <v>20</v>
          </cell>
          <cell r="I393">
            <v>1</v>
          </cell>
          <cell r="J393">
            <v>44</v>
          </cell>
          <cell r="K393" t="str">
            <v>000</v>
          </cell>
          <cell r="L393">
            <v>2</v>
          </cell>
          <cell r="M393" t="str">
            <v>00</v>
          </cell>
          <cell r="N393">
            <v>7</v>
          </cell>
          <cell r="O393">
            <v>3</v>
          </cell>
          <cell r="P393">
            <v>3</v>
          </cell>
          <cell r="Q393">
            <v>5</v>
          </cell>
          <cell r="R393">
            <v>25</v>
          </cell>
          <cell r="S393">
            <v>36</v>
          </cell>
          <cell r="T393">
            <v>1</v>
          </cell>
          <cell r="U393" t="str">
            <v>440002</v>
          </cell>
          <cell r="V393" t="str">
            <v>Enseign. Technique</v>
          </cell>
          <cell r="W393" t="str">
            <v>Conakry</v>
          </cell>
          <cell r="X393" t="str">
            <v>Transport mission à l’intérieur</v>
          </cell>
          <cell r="Y393" t="str">
            <v>P3</v>
          </cell>
          <cell r="Z393">
            <v>0</v>
          </cell>
          <cell r="AA393">
            <v>0</v>
          </cell>
          <cell r="AB393">
            <v>0</v>
          </cell>
          <cell r="AC393">
            <v>0</v>
          </cell>
          <cell r="AD393">
            <v>0</v>
          </cell>
        </row>
        <row r="394">
          <cell r="A394">
            <v>1</v>
          </cell>
          <cell r="B394" t="str">
            <v>20</v>
          </cell>
          <cell r="C394">
            <v>44300200700</v>
          </cell>
          <cell r="D394">
            <v>3</v>
          </cell>
          <cell r="E394" t="str">
            <v>35</v>
          </cell>
          <cell r="F394">
            <v>21</v>
          </cell>
          <cell r="H394">
            <v>20</v>
          </cell>
          <cell r="I394">
            <v>1</v>
          </cell>
          <cell r="J394">
            <v>44</v>
          </cell>
          <cell r="K394">
            <v>300</v>
          </cell>
          <cell r="L394">
            <v>2</v>
          </cell>
          <cell r="M394" t="str">
            <v>00</v>
          </cell>
          <cell r="N394">
            <v>7</v>
          </cell>
          <cell r="O394">
            <v>3</v>
          </cell>
          <cell r="P394">
            <v>3</v>
          </cell>
          <cell r="Q394">
            <v>5</v>
          </cell>
          <cell r="R394">
            <v>21</v>
          </cell>
          <cell r="S394">
            <v>36</v>
          </cell>
          <cell r="T394">
            <v>1</v>
          </cell>
          <cell r="U394" t="str">
            <v>443002</v>
          </cell>
          <cell r="V394" t="str">
            <v>Inspect région. Ens tech</v>
          </cell>
          <cell r="W394" t="str">
            <v>Conakry</v>
          </cell>
          <cell r="X394" t="str">
            <v>Indemnité mission intérieur</v>
          </cell>
          <cell r="Y394" t="str">
            <v>P3</v>
          </cell>
          <cell r="Z394">
            <v>0</v>
          </cell>
          <cell r="AA394">
            <v>0</v>
          </cell>
          <cell r="AB394">
            <v>0</v>
          </cell>
          <cell r="AC394">
            <v>0</v>
          </cell>
          <cell r="AD394">
            <v>0</v>
          </cell>
        </row>
        <row r="395">
          <cell r="A395">
            <v>1</v>
          </cell>
          <cell r="B395" t="str">
            <v>20</v>
          </cell>
          <cell r="C395">
            <v>44300200700</v>
          </cell>
          <cell r="D395">
            <v>3</v>
          </cell>
          <cell r="E395" t="str">
            <v>35</v>
          </cell>
          <cell r="F395">
            <v>25</v>
          </cell>
          <cell r="H395">
            <v>20</v>
          </cell>
          <cell r="I395">
            <v>1</v>
          </cell>
          <cell r="J395">
            <v>44</v>
          </cell>
          <cell r="K395">
            <v>300</v>
          </cell>
          <cell r="L395">
            <v>2</v>
          </cell>
          <cell r="M395" t="str">
            <v>00</v>
          </cell>
          <cell r="N395">
            <v>7</v>
          </cell>
          <cell r="O395">
            <v>3</v>
          </cell>
          <cell r="P395">
            <v>3</v>
          </cell>
          <cell r="Q395">
            <v>5</v>
          </cell>
          <cell r="R395">
            <v>25</v>
          </cell>
          <cell r="S395">
            <v>36</v>
          </cell>
          <cell r="T395">
            <v>1</v>
          </cell>
          <cell r="U395" t="str">
            <v>443002</v>
          </cell>
          <cell r="V395" t="str">
            <v>Inspect région. Ens tech</v>
          </cell>
          <cell r="W395" t="str">
            <v>Conakry</v>
          </cell>
          <cell r="X395" t="str">
            <v>Transport mission intérieur</v>
          </cell>
          <cell r="Y395" t="str">
            <v>P3</v>
          </cell>
          <cell r="Z395">
            <v>0</v>
          </cell>
          <cell r="AA395">
            <v>0</v>
          </cell>
          <cell r="AB395">
            <v>0</v>
          </cell>
          <cell r="AC395">
            <v>0</v>
          </cell>
          <cell r="AD395">
            <v>0</v>
          </cell>
        </row>
        <row r="396">
          <cell r="A396">
            <v>1</v>
          </cell>
          <cell r="B396" t="str">
            <v>20</v>
          </cell>
          <cell r="C396">
            <v>49000200700</v>
          </cell>
          <cell r="D396">
            <v>3</v>
          </cell>
          <cell r="E396" t="str">
            <v>35</v>
          </cell>
          <cell r="F396">
            <v>29</v>
          </cell>
          <cell r="H396">
            <v>20</v>
          </cell>
          <cell r="I396">
            <v>1</v>
          </cell>
          <cell r="J396">
            <v>49</v>
          </cell>
          <cell r="K396" t="str">
            <v>000</v>
          </cell>
          <cell r="L396">
            <v>2</v>
          </cell>
          <cell r="M396" t="str">
            <v>00</v>
          </cell>
          <cell r="N396">
            <v>7</v>
          </cell>
          <cell r="O396">
            <v>3</v>
          </cell>
          <cell r="P396">
            <v>3</v>
          </cell>
          <cell r="Q396">
            <v>5</v>
          </cell>
          <cell r="R396">
            <v>29</v>
          </cell>
          <cell r="S396">
            <v>33</v>
          </cell>
          <cell r="T396">
            <v>1</v>
          </cell>
          <cell r="U396" t="str">
            <v>490002</v>
          </cell>
          <cell r="V396" t="str">
            <v>Enseig. Serv administratifs</v>
          </cell>
          <cell r="W396" t="str">
            <v>Conakry</v>
          </cell>
          <cell r="X396" t="str">
            <v>Autres frais mission à l'interieur</v>
          </cell>
          <cell r="Y396" t="str">
            <v>P5D</v>
          </cell>
          <cell r="Z396">
            <v>0</v>
          </cell>
          <cell r="AA396">
            <v>0</v>
          </cell>
          <cell r="AB396">
            <v>0</v>
          </cell>
          <cell r="AC396">
            <v>0</v>
          </cell>
          <cell r="AD396">
            <v>0</v>
          </cell>
        </row>
        <row r="397">
          <cell r="A397">
            <v>1</v>
          </cell>
          <cell r="H397">
            <v>20</v>
          </cell>
          <cell r="I397">
            <v>1</v>
          </cell>
          <cell r="L397">
            <v>3</v>
          </cell>
          <cell r="O397">
            <v>3</v>
          </cell>
          <cell r="P397">
            <v>3</v>
          </cell>
          <cell r="Q397">
            <v>5</v>
          </cell>
          <cell r="V397" t="str">
            <v>Intérieur Services déconcentrés</v>
          </cell>
          <cell r="Z397">
            <v>75995</v>
          </cell>
          <cell r="AA397">
            <v>3385070</v>
          </cell>
          <cell r="AB397">
            <v>4400580</v>
          </cell>
          <cell r="AC397">
            <v>4425580</v>
          </cell>
          <cell r="AD397">
            <v>25000</v>
          </cell>
          <cell r="AE397">
            <v>0</v>
          </cell>
        </row>
        <row r="398">
          <cell r="A398">
            <v>1</v>
          </cell>
          <cell r="B398" t="str">
            <v>20</v>
          </cell>
          <cell r="C398">
            <v>42000300700</v>
          </cell>
          <cell r="D398">
            <v>3</v>
          </cell>
          <cell r="E398" t="str">
            <v>35</v>
          </cell>
          <cell r="F398">
            <v>10</v>
          </cell>
          <cell r="H398">
            <v>20</v>
          </cell>
          <cell r="I398">
            <v>1</v>
          </cell>
          <cell r="J398">
            <v>42</v>
          </cell>
          <cell r="K398" t="str">
            <v>000</v>
          </cell>
          <cell r="L398">
            <v>3</v>
          </cell>
          <cell r="M398" t="str">
            <v>00</v>
          </cell>
          <cell r="N398">
            <v>7</v>
          </cell>
          <cell r="O398">
            <v>3</v>
          </cell>
          <cell r="P398">
            <v>3</v>
          </cell>
          <cell r="Q398">
            <v>5</v>
          </cell>
          <cell r="R398">
            <v>10</v>
          </cell>
          <cell r="S398">
            <v>33</v>
          </cell>
          <cell r="T398">
            <v>1</v>
          </cell>
          <cell r="U398" t="str">
            <v>420003</v>
          </cell>
          <cell r="V398" t="str">
            <v>Primaire Ens.serv.déconc.</v>
          </cell>
          <cell r="W398" t="str">
            <v>Intérieur</v>
          </cell>
          <cell r="X398" t="str">
            <v>Déplace. définitifs</v>
          </cell>
          <cell r="Y398" t="str">
            <v>P1</v>
          </cell>
          <cell r="Z398">
            <v>21070</v>
          </cell>
          <cell r="AA398">
            <v>46310</v>
          </cell>
          <cell r="AB398">
            <v>60200</v>
          </cell>
          <cell r="AC398">
            <v>60200</v>
          </cell>
          <cell r="AD398">
            <v>0</v>
          </cell>
        </row>
        <row r="399">
          <cell r="A399">
            <v>1</v>
          </cell>
          <cell r="B399" t="str">
            <v>20</v>
          </cell>
          <cell r="C399">
            <v>42000300700</v>
          </cell>
          <cell r="D399">
            <v>3</v>
          </cell>
          <cell r="E399" t="str">
            <v>35</v>
          </cell>
          <cell r="F399">
            <v>21</v>
          </cell>
          <cell r="H399">
            <v>20</v>
          </cell>
          <cell r="I399">
            <v>1</v>
          </cell>
          <cell r="J399">
            <v>42</v>
          </cell>
          <cell r="K399" t="str">
            <v>000</v>
          </cell>
          <cell r="L399">
            <v>3</v>
          </cell>
          <cell r="M399" t="str">
            <v>00</v>
          </cell>
          <cell r="N399">
            <v>7</v>
          </cell>
          <cell r="O399">
            <v>3</v>
          </cell>
          <cell r="P399">
            <v>3</v>
          </cell>
          <cell r="Q399">
            <v>5</v>
          </cell>
          <cell r="R399">
            <v>21</v>
          </cell>
          <cell r="S399">
            <v>33</v>
          </cell>
          <cell r="T399">
            <v>1</v>
          </cell>
          <cell r="U399" t="str">
            <v>420003</v>
          </cell>
          <cell r="V399" t="str">
            <v>Primaire Ens.serv.déconc.</v>
          </cell>
          <cell r="W399" t="str">
            <v>Intérieur</v>
          </cell>
          <cell r="X399" t="str">
            <v>Indem. missions intérieur</v>
          </cell>
          <cell r="Y399" t="str">
            <v>P1</v>
          </cell>
          <cell r="Z399">
            <v>0</v>
          </cell>
          <cell r="AA399">
            <v>36640</v>
          </cell>
          <cell r="AB399">
            <v>47630</v>
          </cell>
          <cell r="AC399">
            <v>47630</v>
          </cell>
          <cell r="AD399">
            <v>0</v>
          </cell>
        </row>
        <row r="400">
          <cell r="A400">
            <v>1</v>
          </cell>
          <cell r="B400" t="str">
            <v>20</v>
          </cell>
          <cell r="C400">
            <v>42000300700</v>
          </cell>
          <cell r="D400">
            <v>3</v>
          </cell>
          <cell r="E400" t="str">
            <v>35</v>
          </cell>
          <cell r="F400">
            <v>25</v>
          </cell>
          <cell r="H400">
            <v>20</v>
          </cell>
          <cell r="I400">
            <v>1</v>
          </cell>
          <cell r="J400">
            <v>42</v>
          </cell>
          <cell r="K400" t="str">
            <v>000</v>
          </cell>
          <cell r="L400">
            <v>3</v>
          </cell>
          <cell r="M400" t="str">
            <v>00</v>
          </cell>
          <cell r="N400">
            <v>7</v>
          </cell>
          <cell r="O400">
            <v>3</v>
          </cell>
          <cell r="P400">
            <v>3</v>
          </cell>
          <cell r="Q400">
            <v>5</v>
          </cell>
          <cell r="R400">
            <v>25</v>
          </cell>
          <cell r="S400">
            <v>33</v>
          </cell>
          <cell r="T400">
            <v>1</v>
          </cell>
          <cell r="U400" t="str">
            <v>420003</v>
          </cell>
          <cell r="V400" t="str">
            <v>Primaire Ens.serv.déconc.</v>
          </cell>
          <cell r="W400" t="str">
            <v>Intérieur</v>
          </cell>
          <cell r="X400" t="str">
            <v>Transport missions intérieur</v>
          </cell>
          <cell r="Y400" t="str">
            <v>P1</v>
          </cell>
          <cell r="Z400">
            <v>0</v>
          </cell>
          <cell r="AA400">
            <v>44630</v>
          </cell>
          <cell r="AB400">
            <v>58020</v>
          </cell>
          <cell r="AC400">
            <v>83020</v>
          </cell>
          <cell r="AD400">
            <v>25000</v>
          </cell>
        </row>
        <row r="401">
          <cell r="A401">
            <v>1</v>
          </cell>
          <cell r="B401" t="str">
            <v>20</v>
          </cell>
          <cell r="C401">
            <v>42000300700</v>
          </cell>
          <cell r="D401">
            <v>3</v>
          </cell>
          <cell r="E401" t="str">
            <v>35</v>
          </cell>
          <cell r="F401">
            <v>29</v>
          </cell>
          <cell r="H401">
            <v>20</v>
          </cell>
          <cell r="I401">
            <v>1</v>
          </cell>
          <cell r="J401">
            <v>42</v>
          </cell>
          <cell r="K401" t="str">
            <v>000</v>
          </cell>
          <cell r="L401">
            <v>3</v>
          </cell>
          <cell r="M401" t="str">
            <v>00</v>
          </cell>
          <cell r="N401">
            <v>7</v>
          </cell>
          <cell r="O401">
            <v>3</v>
          </cell>
          <cell r="P401">
            <v>3</v>
          </cell>
          <cell r="Q401">
            <v>5</v>
          </cell>
          <cell r="R401">
            <v>29</v>
          </cell>
          <cell r="S401">
            <v>33</v>
          </cell>
          <cell r="T401">
            <v>1</v>
          </cell>
          <cell r="U401" t="str">
            <v>420003</v>
          </cell>
          <cell r="V401" t="str">
            <v>Primaire Ens.serv.déconc.</v>
          </cell>
          <cell r="W401" t="str">
            <v>Intérieur</v>
          </cell>
          <cell r="X401" t="str">
            <v>Autres frais mission à l'interieur</v>
          </cell>
          <cell r="Y401" t="str">
            <v>P1</v>
          </cell>
          <cell r="Z401">
            <v>0</v>
          </cell>
          <cell r="AA401">
            <v>95630</v>
          </cell>
          <cell r="AB401">
            <v>124320</v>
          </cell>
          <cell r="AC401">
            <v>124320</v>
          </cell>
          <cell r="AD401">
            <v>0</v>
          </cell>
        </row>
        <row r="402">
          <cell r="A402">
            <v>1</v>
          </cell>
          <cell r="B402" t="str">
            <v>20</v>
          </cell>
          <cell r="C402">
            <v>43000300700</v>
          </cell>
          <cell r="D402">
            <v>3</v>
          </cell>
          <cell r="E402" t="str">
            <v>35</v>
          </cell>
          <cell r="F402">
            <v>10</v>
          </cell>
          <cell r="H402">
            <v>20</v>
          </cell>
          <cell r="I402">
            <v>1</v>
          </cell>
          <cell r="J402">
            <v>43</v>
          </cell>
          <cell r="K402" t="str">
            <v>000</v>
          </cell>
          <cell r="L402">
            <v>3</v>
          </cell>
          <cell r="M402" t="str">
            <v>00</v>
          </cell>
          <cell r="N402">
            <v>7</v>
          </cell>
          <cell r="O402">
            <v>3</v>
          </cell>
          <cell r="P402">
            <v>3</v>
          </cell>
          <cell r="Q402">
            <v>5</v>
          </cell>
          <cell r="R402">
            <v>10</v>
          </cell>
          <cell r="S402">
            <v>33</v>
          </cell>
          <cell r="T402">
            <v>1</v>
          </cell>
          <cell r="U402" t="str">
            <v>430003</v>
          </cell>
          <cell r="V402" t="str">
            <v>Secondaire Ens.serv.déconc.</v>
          </cell>
          <cell r="W402" t="str">
            <v>Intérieur</v>
          </cell>
          <cell r="X402" t="str">
            <v>Déplace. définitifs</v>
          </cell>
          <cell r="Y402" t="str">
            <v>P2</v>
          </cell>
          <cell r="Z402">
            <v>1465</v>
          </cell>
          <cell r="AA402">
            <v>4010</v>
          </cell>
          <cell r="AB402">
            <v>5210</v>
          </cell>
          <cell r="AC402">
            <v>5210</v>
          </cell>
          <cell r="AD402">
            <v>0</v>
          </cell>
        </row>
        <row r="403">
          <cell r="A403">
            <v>1</v>
          </cell>
          <cell r="B403" t="str">
            <v>20</v>
          </cell>
          <cell r="C403">
            <v>43000300700</v>
          </cell>
          <cell r="D403">
            <v>3</v>
          </cell>
          <cell r="E403" t="str">
            <v>35</v>
          </cell>
          <cell r="F403">
            <v>21</v>
          </cell>
          <cell r="H403">
            <v>20</v>
          </cell>
          <cell r="I403">
            <v>1</v>
          </cell>
          <cell r="J403">
            <v>43</v>
          </cell>
          <cell r="K403" t="str">
            <v>000</v>
          </cell>
          <cell r="L403">
            <v>3</v>
          </cell>
          <cell r="M403" t="str">
            <v>00</v>
          </cell>
          <cell r="N403">
            <v>7</v>
          </cell>
          <cell r="O403">
            <v>3</v>
          </cell>
          <cell r="P403">
            <v>3</v>
          </cell>
          <cell r="Q403">
            <v>5</v>
          </cell>
          <cell r="R403">
            <v>21</v>
          </cell>
          <cell r="S403">
            <v>33</v>
          </cell>
          <cell r="T403">
            <v>1</v>
          </cell>
          <cell r="U403" t="str">
            <v>430003</v>
          </cell>
          <cell r="V403" t="str">
            <v>Secondaire Ens.serv.déconc.</v>
          </cell>
          <cell r="W403" t="str">
            <v>Intérieur</v>
          </cell>
          <cell r="X403" t="str">
            <v>Indem. missions intérieur</v>
          </cell>
          <cell r="Y403" t="str">
            <v>P2</v>
          </cell>
          <cell r="Z403">
            <v>53460</v>
          </cell>
          <cell r="AA403">
            <v>36640</v>
          </cell>
          <cell r="AB403">
            <v>47630</v>
          </cell>
          <cell r="AC403">
            <v>47630</v>
          </cell>
          <cell r="AD403">
            <v>0</v>
          </cell>
        </row>
        <row r="404">
          <cell r="A404">
            <v>1</v>
          </cell>
          <cell r="B404" t="str">
            <v>20</v>
          </cell>
          <cell r="C404">
            <v>43000300700</v>
          </cell>
          <cell r="D404">
            <v>3</v>
          </cell>
          <cell r="E404" t="str">
            <v>35</v>
          </cell>
          <cell r="F404">
            <v>29</v>
          </cell>
          <cell r="H404">
            <v>20</v>
          </cell>
          <cell r="I404">
            <v>1</v>
          </cell>
          <cell r="J404">
            <v>43</v>
          </cell>
          <cell r="K404" t="str">
            <v>000</v>
          </cell>
          <cell r="L404">
            <v>3</v>
          </cell>
          <cell r="M404" t="str">
            <v>00</v>
          </cell>
          <cell r="N404">
            <v>7</v>
          </cell>
          <cell r="O404">
            <v>3</v>
          </cell>
          <cell r="P404">
            <v>3</v>
          </cell>
          <cell r="Q404">
            <v>5</v>
          </cell>
          <cell r="R404">
            <v>29</v>
          </cell>
          <cell r="S404">
            <v>33</v>
          </cell>
          <cell r="T404">
            <v>1</v>
          </cell>
          <cell r="U404" t="str">
            <v>430003</v>
          </cell>
          <cell r="V404" t="str">
            <v>Secondaire Ens.serv.déconc.</v>
          </cell>
          <cell r="W404" t="str">
            <v>Intérieur</v>
          </cell>
          <cell r="X404" t="str">
            <v>Autres frais mission à l'interieur</v>
          </cell>
          <cell r="Y404" t="str">
            <v>P2</v>
          </cell>
          <cell r="Z404">
            <v>0</v>
          </cell>
          <cell r="AA404">
            <v>44630</v>
          </cell>
          <cell r="AB404">
            <v>58020</v>
          </cell>
          <cell r="AC404">
            <v>58020</v>
          </cell>
          <cell r="AD404">
            <v>0</v>
          </cell>
        </row>
        <row r="405">
          <cell r="A405">
            <v>1</v>
          </cell>
          <cell r="B405" t="str">
            <v>20</v>
          </cell>
          <cell r="C405">
            <v>44000300700</v>
          </cell>
          <cell r="D405">
            <v>3</v>
          </cell>
          <cell r="E405" t="str">
            <v>35</v>
          </cell>
          <cell r="F405">
            <v>10</v>
          </cell>
          <cell r="H405">
            <v>20</v>
          </cell>
          <cell r="I405">
            <v>1</v>
          </cell>
          <cell r="J405">
            <v>44</v>
          </cell>
          <cell r="K405" t="str">
            <v>000</v>
          </cell>
          <cell r="L405">
            <v>3</v>
          </cell>
          <cell r="M405" t="str">
            <v>00</v>
          </cell>
          <cell r="N405">
            <v>7</v>
          </cell>
          <cell r="O405">
            <v>3</v>
          </cell>
          <cell r="P405">
            <v>3</v>
          </cell>
          <cell r="Q405">
            <v>5</v>
          </cell>
          <cell r="R405">
            <v>10</v>
          </cell>
          <cell r="S405">
            <v>36</v>
          </cell>
          <cell r="T405">
            <v>1</v>
          </cell>
          <cell r="U405" t="str">
            <v>440003</v>
          </cell>
          <cell r="V405" t="str">
            <v>Enseign. Technique</v>
          </cell>
          <cell r="W405" t="str">
            <v>Intérieur</v>
          </cell>
          <cell r="X405" t="str">
            <v>Déplacements définitifs</v>
          </cell>
          <cell r="Y405" t="str">
            <v>P3</v>
          </cell>
          <cell r="Z405">
            <v>0</v>
          </cell>
          <cell r="AA405">
            <v>0</v>
          </cell>
          <cell r="AB405">
            <v>0</v>
          </cell>
          <cell r="AC405">
            <v>0</v>
          </cell>
          <cell r="AD405">
            <v>0</v>
          </cell>
        </row>
        <row r="406">
          <cell r="A406">
            <v>1</v>
          </cell>
          <cell r="B406" t="str">
            <v>20</v>
          </cell>
          <cell r="C406">
            <v>44000300700</v>
          </cell>
          <cell r="D406">
            <v>3</v>
          </cell>
          <cell r="E406" t="str">
            <v>35</v>
          </cell>
          <cell r="F406">
            <v>21</v>
          </cell>
          <cell r="H406">
            <v>20</v>
          </cell>
          <cell r="I406">
            <v>1</v>
          </cell>
          <cell r="J406">
            <v>44</v>
          </cell>
          <cell r="K406" t="str">
            <v>000</v>
          </cell>
          <cell r="L406">
            <v>3</v>
          </cell>
          <cell r="M406" t="str">
            <v>00</v>
          </cell>
          <cell r="N406">
            <v>7</v>
          </cell>
          <cell r="O406">
            <v>3</v>
          </cell>
          <cell r="P406">
            <v>3</v>
          </cell>
          <cell r="Q406">
            <v>5</v>
          </cell>
          <cell r="R406">
            <v>21</v>
          </cell>
          <cell r="S406">
            <v>36</v>
          </cell>
          <cell r="T406">
            <v>1</v>
          </cell>
          <cell r="U406" t="str">
            <v>440003</v>
          </cell>
          <cell r="V406" t="str">
            <v>Enseign. Technique</v>
          </cell>
          <cell r="W406" t="str">
            <v>Intérieur</v>
          </cell>
          <cell r="X406" t="str">
            <v>Indemnités mission à l’intérieur</v>
          </cell>
          <cell r="Y406" t="str">
            <v>P3</v>
          </cell>
          <cell r="Z406">
            <v>0</v>
          </cell>
          <cell r="AA406">
            <v>0</v>
          </cell>
          <cell r="AB406">
            <v>0</v>
          </cell>
          <cell r="AC406">
            <v>0</v>
          </cell>
          <cell r="AD406">
            <v>0</v>
          </cell>
        </row>
        <row r="407">
          <cell r="A407">
            <v>1</v>
          </cell>
          <cell r="B407" t="str">
            <v>20</v>
          </cell>
          <cell r="C407">
            <v>44000300700</v>
          </cell>
          <cell r="D407">
            <v>3</v>
          </cell>
          <cell r="E407" t="str">
            <v>35</v>
          </cell>
          <cell r="F407">
            <v>25</v>
          </cell>
          <cell r="H407">
            <v>20</v>
          </cell>
          <cell r="I407">
            <v>1</v>
          </cell>
          <cell r="J407">
            <v>44</v>
          </cell>
          <cell r="K407" t="str">
            <v>000</v>
          </cell>
          <cell r="L407">
            <v>3</v>
          </cell>
          <cell r="M407" t="str">
            <v>00</v>
          </cell>
          <cell r="N407">
            <v>7</v>
          </cell>
          <cell r="O407">
            <v>3</v>
          </cell>
          <cell r="P407">
            <v>3</v>
          </cell>
          <cell r="Q407">
            <v>5</v>
          </cell>
          <cell r="R407">
            <v>25</v>
          </cell>
          <cell r="S407">
            <v>36</v>
          </cell>
          <cell r="T407">
            <v>1</v>
          </cell>
          <cell r="U407" t="str">
            <v>440003</v>
          </cell>
          <cell r="V407" t="str">
            <v>Enseign. Technique</v>
          </cell>
          <cell r="W407" t="str">
            <v>Intérieur</v>
          </cell>
          <cell r="X407" t="str">
            <v>Transport mission à l’intérieur</v>
          </cell>
          <cell r="Y407" t="str">
            <v>P3</v>
          </cell>
          <cell r="Z407">
            <v>0</v>
          </cell>
          <cell r="AA407">
            <v>0</v>
          </cell>
          <cell r="AB407">
            <v>0</v>
          </cell>
          <cell r="AC407">
            <v>0</v>
          </cell>
          <cell r="AD407">
            <v>0</v>
          </cell>
        </row>
        <row r="408">
          <cell r="A408">
            <v>1</v>
          </cell>
          <cell r="B408" t="str">
            <v>20</v>
          </cell>
          <cell r="C408">
            <v>49000300700</v>
          </cell>
          <cell r="D408">
            <v>3</v>
          </cell>
          <cell r="E408" t="str">
            <v>35</v>
          </cell>
          <cell r="F408">
            <v>29</v>
          </cell>
          <cell r="H408">
            <v>20</v>
          </cell>
          <cell r="I408">
            <v>1</v>
          </cell>
          <cell r="J408">
            <v>49</v>
          </cell>
          <cell r="K408" t="str">
            <v>000</v>
          </cell>
          <cell r="L408">
            <v>3</v>
          </cell>
          <cell r="M408" t="str">
            <v>00</v>
          </cell>
          <cell r="N408">
            <v>7</v>
          </cell>
          <cell r="O408">
            <v>3</v>
          </cell>
          <cell r="P408">
            <v>3</v>
          </cell>
          <cell r="Q408">
            <v>5</v>
          </cell>
          <cell r="R408">
            <v>29</v>
          </cell>
          <cell r="S408">
            <v>33</v>
          </cell>
          <cell r="T408">
            <v>1</v>
          </cell>
          <cell r="U408" t="str">
            <v>490003</v>
          </cell>
          <cell r="V408" t="str">
            <v>Enseig. Serv administratifs</v>
          </cell>
          <cell r="W408" t="str">
            <v>Intérieur</v>
          </cell>
          <cell r="X408" t="str">
            <v>Autres frais mission à l'interieur</v>
          </cell>
          <cell r="Y408" t="str">
            <v>P5D</v>
          </cell>
          <cell r="Z408">
            <v>0</v>
          </cell>
          <cell r="AA408">
            <v>0</v>
          </cell>
          <cell r="AB408">
            <v>0</v>
          </cell>
          <cell r="AC408">
            <v>0</v>
          </cell>
          <cell r="AD408">
            <v>0</v>
          </cell>
        </row>
        <row r="409">
          <cell r="A409">
            <v>1</v>
          </cell>
          <cell r="B409" t="str">
            <v>20</v>
          </cell>
          <cell r="C409">
            <v>46000400600</v>
          </cell>
          <cell r="D409">
            <v>3</v>
          </cell>
          <cell r="E409" t="str">
            <v>35</v>
          </cell>
          <cell r="F409">
            <v>35</v>
          </cell>
          <cell r="H409">
            <v>20</v>
          </cell>
          <cell r="I409">
            <v>1</v>
          </cell>
          <cell r="J409">
            <v>46</v>
          </cell>
          <cell r="K409" t="str">
            <v>000</v>
          </cell>
          <cell r="L409">
            <v>4</v>
          </cell>
          <cell r="M409" t="str">
            <v>00</v>
          </cell>
          <cell r="N409">
            <v>6</v>
          </cell>
          <cell r="O409">
            <v>3</v>
          </cell>
          <cell r="P409">
            <v>3</v>
          </cell>
          <cell r="Q409">
            <v>5</v>
          </cell>
          <cell r="R409">
            <v>35</v>
          </cell>
          <cell r="S409">
            <v>22</v>
          </cell>
          <cell r="T409">
            <v>1</v>
          </cell>
          <cell r="U409" t="str">
            <v>460004</v>
          </cell>
          <cell r="V409" t="str">
            <v xml:space="preserve">Enseig. Supérieur </v>
          </cell>
          <cell r="W409" t="str">
            <v>Etranger</v>
          </cell>
          <cell r="X409" t="str">
            <v>Transport Etudiants boursiers mission à l’extérieur</v>
          </cell>
          <cell r="Y409" t="str">
            <v>P4</v>
          </cell>
          <cell r="Z409">
            <v>0</v>
          </cell>
          <cell r="AA409">
            <v>3076580</v>
          </cell>
          <cell r="AB409">
            <v>3999550</v>
          </cell>
          <cell r="AC409">
            <v>3999550</v>
          </cell>
          <cell r="AD409">
            <v>0</v>
          </cell>
        </row>
        <row r="410">
          <cell r="A410">
            <v>1</v>
          </cell>
          <cell r="H410">
            <v>20</v>
          </cell>
          <cell r="I410">
            <v>1</v>
          </cell>
          <cell r="L410">
            <v>9</v>
          </cell>
          <cell r="O410">
            <v>3</v>
          </cell>
          <cell r="P410">
            <v>3</v>
          </cell>
          <cell r="Q410">
            <v>5</v>
          </cell>
          <cell r="V410" t="str">
            <v>Ensemble Non ventilé</v>
          </cell>
          <cell r="Z410">
            <v>245327</v>
          </cell>
          <cell r="AA410">
            <v>2415907.6979999999</v>
          </cell>
          <cell r="AB410">
            <v>3140690</v>
          </cell>
          <cell r="AC410">
            <v>1924180</v>
          </cell>
          <cell r="AD410">
            <v>-1216510</v>
          </cell>
          <cell r="AE410">
            <v>0</v>
          </cell>
        </row>
        <row r="411">
          <cell r="A411">
            <v>1</v>
          </cell>
          <cell r="B411" t="str">
            <v>20</v>
          </cell>
          <cell r="C411">
            <v>44000900600</v>
          </cell>
          <cell r="D411">
            <v>3</v>
          </cell>
          <cell r="E411" t="str">
            <v>35</v>
          </cell>
          <cell r="F411">
            <v>31</v>
          </cell>
          <cell r="H411">
            <v>20</v>
          </cell>
          <cell r="I411">
            <v>1</v>
          </cell>
          <cell r="J411">
            <v>44</v>
          </cell>
          <cell r="K411" t="str">
            <v>000</v>
          </cell>
          <cell r="L411">
            <v>9</v>
          </cell>
          <cell r="M411" t="str">
            <v>00</v>
          </cell>
          <cell r="N411">
            <v>6</v>
          </cell>
          <cell r="O411">
            <v>3</v>
          </cell>
          <cell r="P411">
            <v>3</v>
          </cell>
          <cell r="Q411">
            <v>5</v>
          </cell>
          <cell r="R411">
            <v>31</v>
          </cell>
          <cell r="S411">
            <v>20</v>
          </cell>
          <cell r="T411">
            <v>1</v>
          </cell>
          <cell r="U411" t="str">
            <v>440009</v>
          </cell>
          <cell r="V411" t="str">
            <v>Enseign. Technique</v>
          </cell>
          <cell r="W411" t="str">
            <v xml:space="preserve"> Ens. NV</v>
          </cell>
          <cell r="X411" t="str">
            <v xml:space="preserve">Indemnités mission à l’extérieur </v>
          </cell>
          <cell r="Y411" t="str">
            <v>P3</v>
          </cell>
          <cell r="Z411">
            <v>0</v>
          </cell>
          <cell r="AA411">
            <v>31700</v>
          </cell>
          <cell r="AB411">
            <v>41210</v>
          </cell>
          <cell r="AC411">
            <v>41210</v>
          </cell>
          <cell r="AD411">
            <v>0</v>
          </cell>
        </row>
        <row r="412">
          <cell r="A412">
            <v>1</v>
          </cell>
          <cell r="B412" t="str">
            <v>20</v>
          </cell>
          <cell r="C412">
            <v>44000900600</v>
          </cell>
          <cell r="D412">
            <v>3</v>
          </cell>
          <cell r="E412" t="str">
            <v>35</v>
          </cell>
          <cell r="F412">
            <v>35</v>
          </cell>
          <cell r="H412">
            <v>20</v>
          </cell>
          <cell r="I412">
            <v>1</v>
          </cell>
          <cell r="J412">
            <v>44</v>
          </cell>
          <cell r="K412" t="str">
            <v>000</v>
          </cell>
          <cell r="L412">
            <v>9</v>
          </cell>
          <cell r="M412" t="str">
            <v>00</v>
          </cell>
          <cell r="N412">
            <v>6</v>
          </cell>
          <cell r="O412">
            <v>3</v>
          </cell>
          <cell r="P412">
            <v>3</v>
          </cell>
          <cell r="Q412">
            <v>5</v>
          </cell>
          <cell r="R412">
            <v>35</v>
          </cell>
          <cell r="S412">
            <v>20</v>
          </cell>
          <cell r="T412">
            <v>1</v>
          </cell>
          <cell r="U412" t="str">
            <v>440009</v>
          </cell>
          <cell r="V412" t="str">
            <v>Enseign. Technique</v>
          </cell>
          <cell r="W412" t="str">
            <v xml:space="preserve"> Ens. NV</v>
          </cell>
          <cell r="X412" t="str">
            <v>Transport mission à l’extérieur</v>
          </cell>
          <cell r="Y412" t="str">
            <v>P3</v>
          </cell>
          <cell r="Z412">
            <v>0</v>
          </cell>
          <cell r="AA412">
            <v>96200</v>
          </cell>
          <cell r="AB412">
            <v>125060</v>
          </cell>
          <cell r="AC412">
            <v>125060</v>
          </cell>
          <cell r="AD412">
            <v>0</v>
          </cell>
        </row>
        <row r="413">
          <cell r="A413">
            <v>1</v>
          </cell>
          <cell r="B413" t="str">
            <v>20</v>
          </cell>
          <cell r="C413">
            <v>46000900600</v>
          </cell>
          <cell r="D413">
            <v>3</v>
          </cell>
          <cell r="E413" t="str">
            <v>35</v>
          </cell>
          <cell r="F413">
            <v>31</v>
          </cell>
          <cell r="H413">
            <v>20</v>
          </cell>
          <cell r="I413">
            <v>1</v>
          </cell>
          <cell r="J413">
            <v>46</v>
          </cell>
          <cell r="K413" t="str">
            <v>000</v>
          </cell>
          <cell r="L413">
            <v>9</v>
          </cell>
          <cell r="M413" t="str">
            <v>00</v>
          </cell>
          <cell r="N413">
            <v>6</v>
          </cell>
          <cell r="O413">
            <v>3</v>
          </cell>
          <cell r="P413">
            <v>3</v>
          </cell>
          <cell r="Q413">
            <v>5</v>
          </cell>
          <cell r="R413">
            <v>31</v>
          </cell>
          <cell r="S413">
            <v>20</v>
          </cell>
          <cell r="T413">
            <v>1</v>
          </cell>
          <cell r="U413" t="str">
            <v>460009</v>
          </cell>
          <cell r="V413" t="str">
            <v xml:space="preserve">Enseig. Supérieur </v>
          </cell>
          <cell r="W413" t="str">
            <v xml:space="preserve"> Ens. NV</v>
          </cell>
          <cell r="X413" t="str">
            <v>Indemnités mission à l’extérieur</v>
          </cell>
          <cell r="Y413" t="str">
            <v>P4</v>
          </cell>
          <cell r="Z413">
            <v>52434</v>
          </cell>
          <cell r="AA413">
            <v>710158.6</v>
          </cell>
          <cell r="AB413">
            <v>923210</v>
          </cell>
          <cell r="AC413">
            <v>461605</v>
          </cell>
          <cell r="AD413">
            <v>-461605</v>
          </cell>
        </row>
        <row r="414">
          <cell r="A414">
            <v>1</v>
          </cell>
          <cell r="B414" t="str">
            <v>20</v>
          </cell>
          <cell r="C414">
            <v>46000900600</v>
          </cell>
          <cell r="D414">
            <v>3</v>
          </cell>
          <cell r="E414" t="str">
            <v>35</v>
          </cell>
          <cell r="F414">
            <v>35</v>
          </cell>
          <cell r="H414">
            <v>20</v>
          </cell>
          <cell r="I414">
            <v>1</v>
          </cell>
          <cell r="J414">
            <v>46</v>
          </cell>
          <cell r="K414" t="str">
            <v>000</v>
          </cell>
          <cell r="L414">
            <v>9</v>
          </cell>
          <cell r="M414" t="str">
            <v>00</v>
          </cell>
          <cell r="N414">
            <v>6</v>
          </cell>
          <cell r="O414">
            <v>3</v>
          </cell>
          <cell r="P414">
            <v>3</v>
          </cell>
          <cell r="Q414">
            <v>5</v>
          </cell>
          <cell r="R414">
            <v>35</v>
          </cell>
          <cell r="S414">
            <v>20</v>
          </cell>
          <cell r="T414">
            <v>1</v>
          </cell>
          <cell r="U414" t="str">
            <v>460009</v>
          </cell>
          <cell r="V414" t="str">
            <v xml:space="preserve">Enseig. Supérieur </v>
          </cell>
          <cell r="W414" t="str">
            <v xml:space="preserve"> Ens. NV</v>
          </cell>
          <cell r="X414" t="str">
            <v>Transport mission à l’extérieur</v>
          </cell>
          <cell r="Y414" t="str">
            <v>P4</v>
          </cell>
          <cell r="Z414">
            <v>19403</v>
          </cell>
          <cell r="AA414">
            <v>1161389.098</v>
          </cell>
          <cell r="AB414">
            <v>1509810</v>
          </cell>
          <cell r="AC414">
            <v>754905</v>
          </cell>
          <cell r="AD414">
            <v>-754905</v>
          </cell>
        </row>
        <row r="415">
          <cell r="A415">
            <v>1</v>
          </cell>
          <cell r="B415" t="str">
            <v>20</v>
          </cell>
          <cell r="C415">
            <v>49000900700</v>
          </cell>
          <cell r="D415">
            <v>3</v>
          </cell>
          <cell r="E415" t="str">
            <v>35</v>
          </cell>
          <cell r="F415">
            <v>10</v>
          </cell>
          <cell r="H415">
            <v>20</v>
          </cell>
          <cell r="I415">
            <v>1</v>
          </cell>
          <cell r="J415">
            <v>49</v>
          </cell>
          <cell r="K415" t="str">
            <v>000</v>
          </cell>
          <cell r="L415">
            <v>9</v>
          </cell>
          <cell r="M415" t="str">
            <v>00</v>
          </cell>
          <cell r="N415">
            <v>7</v>
          </cell>
          <cell r="O415">
            <v>3</v>
          </cell>
          <cell r="P415">
            <v>3</v>
          </cell>
          <cell r="Q415">
            <v>5</v>
          </cell>
          <cell r="R415">
            <v>10</v>
          </cell>
          <cell r="S415">
            <v>93</v>
          </cell>
          <cell r="T415">
            <v>1</v>
          </cell>
          <cell r="U415" t="str">
            <v>490009</v>
          </cell>
          <cell r="V415" t="str">
            <v>Enseig. Serv administratifs</v>
          </cell>
          <cell r="W415" t="str">
            <v>Ens. NV</v>
          </cell>
          <cell r="X415" t="str">
            <v>Déplace. définitifs</v>
          </cell>
          <cell r="Y415" t="str">
            <v>P5C</v>
          </cell>
          <cell r="Z415">
            <v>17160</v>
          </cell>
          <cell r="AA415">
            <v>0</v>
          </cell>
          <cell r="AB415">
            <v>0</v>
          </cell>
          <cell r="AC415">
            <v>0</v>
          </cell>
          <cell r="AD415">
            <v>0</v>
          </cell>
        </row>
        <row r="416">
          <cell r="A416">
            <v>1</v>
          </cell>
          <cell r="B416" t="str">
            <v>20</v>
          </cell>
          <cell r="C416">
            <v>49000900700</v>
          </cell>
          <cell r="D416">
            <v>3</v>
          </cell>
          <cell r="E416" t="str">
            <v>35</v>
          </cell>
          <cell r="F416">
            <v>21</v>
          </cell>
          <cell r="H416">
            <v>20</v>
          </cell>
          <cell r="I416">
            <v>1</v>
          </cell>
          <cell r="J416">
            <v>49</v>
          </cell>
          <cell r="K416" t="str">
            <v>000</v>
          </cell>
          <cell r="L416">
            <v>9</v>
          </cell>
          <cell r="M416" t="str">
            <v>00</v>
          </cell>
          <cell r="N416">
            <v>7</v>
          </cell>
          <cell r="O416">
            <v>3</v>
          </cell>
          <cell r="P416">
            <v>3</v>
          </cell>
          <cell r="Q416">
            <v>5</v>
          </cell>
          <cell r="R416">
            <v>21</v>
          </cell>
          <cell r="S416">
            <v>93</v>
          </cell>
          <cell r="T416">
            <v>1</v>
          </cell>
          <cell r="U416" t="str">
            <v>490009</v>
          </cell>
          <cell r="V416" t="str">
            <v>Enseig. Serv administratifs</v>
          </cell>
          <cell r="W416" t="str">
            <v>Ens. NV</v>
          </cell>
          <cell r="X416" t="str">
            <v>Indem. missions intérieur</v>
          </cell>
          <cell r="Y416" t="str">
            <v>P5C</v>
          </cell>
          <cell r="Z416">
            <v>44130</v>
          </cell>
          <cell r="AA416">
            <v>56840</v>
          </cell>
          <cell r="AB416">
            <v>73890</v>
          </cell>
          <cell r="AC416">
            <v>73890</v>
          </cell>
          <cell r="AD416">
            <v>0</v>
          </cell>
        </row>
        <row r="417">
          <cell r="A417">
            <v>1</v>
          </cell>
          <cell r="B417" t="str">
            <v>20</v>
          </cell>
          <cell r="C417">
            <v>49000900700</v>
          </cell>
          <cell r="D417">
            <v>3</v>
          </cell>
          <cell r="E417" t="str">
            <v>35</v>
          </cell>
          <cell r="F417">
            <v>25</v>
          </cell>
          <cell r="H417">
            <v>20</v>
          </cell>
          <cell r="I417">
            <v>1</v>
          </cell>
          <cell r="J417">
            <v>49</v>
          </cell>
          <cell r="K417" t="str">
            <v>000</v>
          </cell>
          <cell r="L417">
            <v>9</v>
          </cell>
          <cell r="M417" t="str">
            <v>00</v>
          </cell>
          <cell r="N417">
            <v>7</v>
          </cell>
          <cell r="O417">
            <v>3</v>
          </cell>
          <cell r="P417">
            <v>3</v>
          </cell>
          <cell r="Q417">
            <v>5</v>
          </cell>
          <cell r="R417">
            <v>25</v>
          </cell>
          <cell r="S417">
            <v>93</v>
          </cell>
          <cell r="T417">
            <v>1</v>
          </cell>
          <cell r="U417" t="str">
            <v>490009</v>
          </cell>
          <cell r="V417" t="str">
            <v>Enseig. Serv administratifs</v>
          </cell>
          <cell r="W417" t="str">
            <v>Ens. NV</v>
          </cell>
          <cell r="X417" t="str">
            <v>Transport missions intérieur</v>
          </cell>
          <cell r="Y417" t="str">
            <v>P5C</v>
          </cell>
          <cell r="Z417">
            <v>112200</v>
          </cell>
          <cell r="AA417">
            <v>144520</v>
          </cell>
          <cell r="AB417">
            <v>187880</v>
          </cell>
          <cell r="AC417">
            <v>187880</v>
          </cell>
          <cell r="AD417">
            <v>0</v>
          </cell>
        </row>
        <row r="418">
          <cell r="A418">
            <v>1</v>
          </cell>
          <cell r="B418" t="str">
            <v>20</v>
          </cell>
          <cell r="C418">
            <v>49000900600</v>
          </cell>
          <cell r="D418">
            <v>3</v>
          </cell>
          <cell r="E418" t="str">
            <v>35</v>
          </cell>
          <cell r="F418">
            <v>31</v>
          </cell>
          <cell r="H418">
            <v>20</v>
          </cell>
          <cell r="I418">
            <v>1</v>
          </cell>
          <cell r="J418">
            <v>49</v>
          </cell>
          <cell r="K418" t="str">
            <v>000</v>
          </cell>
          <cell r="L418">
            <v>9</v>
          </cell>
          <cell r="M418" t="str">
            <v>00</v>
          </cell>
          <cell r="N418">
            <v>6</v>
          </cell>
          <cell r="O418">
            <v>3</v>
          </cell>
          <cell r="P418">
            <v>3</v>
          </cell>
          <cell r="Q418">
            <v>5</v>
          </cell>
          <cell r="R418">
            <v>31</v>
          </cell>
          <cell r="S418">
            <v>20</v>
          </cell>
          <cell r="T418">
            <v>1</v>
          </cell>
          <cell r="U418" t="str">
            <v>490009</v>
          </cell>
          <cell r="V418" t="str">
            <v>Enseig. Serv administratifs</v>
          </cell>
          <cell r="W418" t="str">
            <v xml:space="preserve"> Ens. NV</v>
          </cell>
          <cell r="X418" t="str">
            <v xml:space="preserve">Indemnités mission à l’extérieur </v>
          </cell>
          <cell r="Y418" t="str">
            <v>P5C</v>
          </cell>
          <cell r="Z418">
            <v>0</v>
          </cell>
          <cell r="AA418">
            <v>83300</v>
          </cell>
          <cell r="AB418">
            <v>108290</v>
          </cell>
          <cell r="AC418">
            <v>108290</v>
          </cell>
          <cell r="AD418">
            <v>0</v>
          </cell>
        </row>
        <row r="419">
          <cell r="A419">
            <v>1</v>
          </cell>
          <cell r="B419" t="str">
            <v>20</v>
          </cell>
          <cell r="C419">
            <v>49000900600</v>
          </cell>
          <cell r="D419">
            <v>3</v>
          </cell>
          <cell r="E419" t="str">
            <v>35</v>
          </cell>
          <cell r="F419">
            <v>35</v>
          </cell>
          <cell r="H419">
            <v>20</v>
          </cell>
          <cell r="I419">
            <v>1</v>
          </cell>
          <cell r="J419">
            <v>49</v>
          </cell>
          <cell r="K419" t="str">
            <v>000</v>
          </cell>
          <cell r="L419">
            <v>9</v>
          </cell>
          <cell r="M419" t="str">
            <v>00</v>
          </cell>
          <cell r="N419">
            <v>6</v>
          </cell>
          <cell r="O419">
            <v>3</v>
          </cell>
          <cell r="P419">
            <v>3</v>
          </cell>
          <cell r="Q419">
            <v>5</v>
          </cell>
          <cell r="R419">
            <v>35</v>
          </cell>
          <cell r="S419">
            <v>20</v>
          </cell>
          <cell r="T419">
            <v>1</v>
          </cell>
          <cell r="U419" t="str">
            <v>490009</v>
          </cell>
          <cell r="V419" t="str">
            <v>Enseig. Serv administratifs</v>
          </cell>
          <cell r="W419" t="str">
            <v xml:space="preserve"> Ens. NV</v>
          </cell>
          <cell r="X419" t="str">
            <v>Transport mission à l’extérieur</v>
          </cell>
          <cell r="Y419" t="str">
            <v>P5C</v>
          </cell>
          <cell r="Z419">
            <v>0</v>
          </cell>
          <cell r="AA419">
            <v>131800</v>
          </cell>
          <cell r="AB419">
            <v>171340</v>
          </cell>
          <cell r="AC419">
            <v>171340</v>
          </cell>
          <cell r="AD419">
            <v>0</v>
          </cell>
        </row>
        <row r="420">
          <cell r="A420">
            <v>1</v>
          </cell>
          <cell r="H420">
            <v>20</v>
          </cell>
          <cell r="I420">
            <v>1</v>
          </cell>
          <cell r="O420">
            <v>3</v>
          </cell>
          <cell r="P420">
            <v>3</v>
          </cell>
          <cell r="Q420">
            <v>6</v>
          </cell>
          <cell r="V420" t="str">
            <v xml:space="preserve">Frais de représentation &amp; Manisf. </v>
          </cell>
          <cell r="Z420">
            <v>258731</v>
          </cell>
          <cell r="AA420">
            <v>186620</v>
          </cell>
          <cell r="AB420">
            <v>242610</v>
          </cell>
          <cell r="AC420">
            <v>542610</v>
          </cell>
          <cell r="AD420">
            <v>300000</v>
          </cell>
          <cell r="AE420">
            <v>0</v>
          </cell>
        </row>
        <row r="421">
          <cell r="A421">
            <v>1</v>
          </cell>
          <cell r="H421">
            <v>20</v>
          </cell>
          <cell r="I421">
            <v>1</v>
          </cell>
          <cell r="L421">
            <v>1</v>
          </cell>
          <cell r="O421">
            <v>3</v>
          </cell>
          <cell r="P421">
            <v>3</v>
          </cell>
          <cell r="Q421">
            <v>6</v>
          </cell>
          <cell r="V421" t="str">
            <v>Services centraux</v>
          </cell>
          <cell r="Z421">
            <v>143631</v>
          </cell>
          <cell r="AA421">
            <v>107740</v>
          </cell>
          <cell r="AB421">
            <v>140070</v>
          </cell>
          <cell r="AC421">
            <v>140070</v>
          </cell>
          <cell r="AD421">
            <v>0</v>
          </cell>
          <cell r="AE421">
            <v>0</v>
          </cell>
        </row>
        <row r="422">
          <cell r="A422">
            <v>1</v>
          </cell>
          <cell r="B422" t="str">
            <v>20</v>
          </cell>
          <cell r="C422">
            <v>44900100700</v>
          </cell>
          <cell r="D422">
            <v>3</v>
          </cell>
          <cell r="E422" t="str">
            <v>36</v>
          </cell>
          <cell r="F422">
            <v>11</v>
          </cell>
          <cell r="H422">
            <v>20</v>
          </cell>
          <cell r="I422">
            <v>1</v>
          </cell>
          <cell r="J422">
            <v>44</v>
          </cell>
          <cell r="K422">
            <v>900</v>
          </cell>
          <cell r="L422">
            <v>1</v>
          </cell>
          <cell r="M422" t="str">
            <v>00</v>
          </cell>
          <cell r="N422">
            <v>7</v>
          </cell>
          <cell r="O422">
            <v>3</v>
          </cell>
          <cell r="P422">
            <v>3</v>
          </cell>
          <cell r="Q422">
            <v>6</v>
          </cell>
          <cell r="R422">
            <v>11</v>
          </cell>
          <cell r="S422">
            <v>96</v>
          </cell>
          <cell r="T422">
            <v>1</v>
          </cell>
          <cell r="U422" t="str">
            <v>449001</v>
          </cell>
          <cell r="V422" t="str">
            <v>Enseign. Technique Autres serv centraux</v>
          </cell>
          <cell r="W422" t="str">
            <v>Serv.cent.</v>
          </cell>
          <cell r="X422" t="str">
            <v>Cérémonies &amp; réceptions</v>
          </cell>
          <cell r="Y422" t="str">
            <v>P3</v>
          </cell>
          <cell r="Z422">
            <v>0</v>
          </cell>
          <cell r="AA422">
            <v>12750</v>
          </cell>
          <cell r="AB422">
            <v>16580</v>
          </cell>
          <cell r="AC422">
            <v>16580</v>
          </cell>
          <cell r="AD422">
            <v>0</v>
          </cell>
        </row>
        <row r="423">
          <cell r="A423">
            <v>1</v>
          </cell>
          <cell r="B423" t="str">
            <v>20</v>
          </cell>
          <cell r="C423">
            <v>49000100700</v>
          </cell>
          <cell r="D423">
            <v>3</v>
          </cell>
          <cell r="E423" t="str">
            <v>36</v>
          </cell>
          <cell r="F423">
            <v>90</v>
          </cell>
          <cell r="H423">
            <v>20</v>
          </cell>
          <cell r="I423">
            <v>1</v>
          </cell>
          <cell r="J423">
            <v>49</v>
          </cell>
          <cell r="K423" t="str">
            <v>000</v>
          </cell>
          <cell r="L423">
            <v>1</v>
          </cell>
          <cell r="M423" t="str">
            <v>00</v>
          </cell>
          <cell r="N423">
            <v>7</v>
          </cell>
          <cell r="O423">
            <v>3</v>
          </cell>
          <cell r="P423">
            <v>3</v>
          </cell>
          <cell r="Q423">
            <v>6</v>
          </cell>
          <cell r="R423">
            <v>90</v>
          </cell>
          <cell r="S423">
            <v>33</v>
          </cell>
          <cell r="T423">
            <v>1</v>
          </cell>
          <cell r="U423" t="str">
            <v>490001</v>
          </cell>
          <cell r="V423" t="str">
            <v>Ens serv administratifs</v>
          </cell>
          <cell r="W423" t="str">
            <v>Serv.centr.</v>
          </cell>
          <cell r="X423" t="str">
            <v>Autres frais de représentations et manifestations</v>
          </cell>
          <cell r="Y423" t="str">
            <v>P5C</v>
          </cell>
          <cell r="Z423">
            <v>98051</v>
          </cell>
          <cell r="AA423">
            <v>0</v>
          </cell>
          <cell r="AB423">
            <v>0</v>
          </cell>
          <cell r="AC423">
            <v>0</v>
          </cell>
          <cell r="AD423">
            <v>0</v>
          </cell>
        </row>
        <row r="424">
          <cell r="A424">
            <v>1</v>
          </cell>
          <cell r="B424" t="str">
            <v>20</v>
          </cell>
          <cell r="C424">
            <v>49900100700</v>
          </cell>
          <cell r="D424">
            <v>3</v>
          </cell>
          <cell r="E424" t="str">
            <v>36</v>
          </cell>
          <cell r="F424">
            <v>21</v>
          </cell>
          <cell r="H424">
            <v>20</v>
          </cell>
          <cell r="I424">
            <v>1</v>
          </cell>
          <cell r="J424">
            <v>49</v>
          </cell>
          <cell r="K424">
            <v>900</v>
          </cell>
          <cell r="L424">
            <v>1</v>
          </cell>
          <cell r="M424" t="str">
            <v>00</v>
          </cell>
          <cell r="N424">
            <v>7</v>
          </cell>
          <cell r="O424">
            <v>3</v>
          </cell>
          <cell r="P424">
            <v>3</v>
          </cell>
          <cell r="Q424">
            <v>6</v>
          </cell>
          <cell r="R424">
            <v>21</v>
          </cell>
          <cell r="S424">
            <v>93</v>
          </cell>
          <cell r="T424">
            <v>1</v>
          </cell>
          <cell r="U424" t="str">
            <v>499001</v>
          </cell>
          <cell r="V424" t="str">
            <v>Enseig. Serv adm Autres serv centraux</v>
          </cell>
          <cell r="W424" t="str">
            <v>Serv.centr.</v>
          </cell>
          <cell r="X424" t="str">
            <v>Manisfestations sportives</v>
          </cell>
          <cell r="Y424" t="str">
            <v>P5C</v>
          </cell>
          <cell r="Z424">
            <v>45580</v>
          </cell>
          <cell r="AA424">
            <v>31240</v>
          </cell>
          <cell r="AB424">
            <v>40610</v>
          </cell>
          <cell r="AC424">
            <v>40610</v>
          </cell>
          <cell r="AD424">
            <v>0</v>
          </cell>
        </row>
        <row r="425">
          <cell r="A425">
            <v>1</v>
          </cell>
          <cell r="B425" t="str">
            <v>20</v>
          </cell>
          <cell r="C425">
            <v>49900100700</v>
          </cell>
          <cell r="D425">
            <v>3</v>
          </cell>
          <cell r="E425" t="str">
            <v>36</v>
          </cell>
          <cell r="F425">
            <v>90</v>
          </cell>
          <cell r="H425">
            <v>20</v>
          </cell>
          <cell r="I425">
            <v>1</v>
          </cell>
          <cell r="J425">
            <v>49</v>
          </cell>
          <cell r="K425">
            <v>900</v>
          </cell>
          <cell r="L425">
            <v>1</v>
          </cell>
          <cell r="M425" t="str">
            <v>00</v>
          </cell>
          <cell r="N425">
            <v>7</v>
          </cell>
          <cell r="O425">
            <v>3</v>
          </cell>
          <cell r="P425">
            <v>3</v>
          </cell>
          <cell r="Q425">
            <v>6</v>
          </cell>
          <cell r="R425">
            <v>90</v>
          </cell>
          <cell r="S425">
            <v>93</v>
          </cell>
          <cell r="T425">
            <v>1</v>
          </cell>
          <cell r="U425" t="str">
            <v>499001</v>
          </cell>
          <cell r="V425" t="str">
            <v>Enseig. Serv adm Autres serv centraux</v>
          </cell>
          <cell r="W425" t="str">
            <v>Serv.centr.</v>
          </cell>
          <cell r="X425" t="str">
            <v>Autres manifes. socio -culturelle</v>
          </cell>
          <cell r="Y425" t="str">
            <v>P5C</v>
          </cell>
          <cell r="Z425">
            <v>0</v>
          </cell>
          <cell r="AA425">
            <v>63750</v>
          </cell>
          <cell r="AB425">
            <v>82880</v>
          </cell>
          <cell r="AC425">
            <v>82880</v>
          </cell>
          <cell r="AD425">
            <v>0</v>
          </cell>
        </row>
        <row r="426">
          <cell r="A426">
            <v>1</v>
          </cell>
          <cell r="H426">
            <v>20</v>
          </cell>
          <cell r="I426">
            <v>1</v>
          </cell>
          <cell r="L426">
            <v>2</v>
          </cell>
          <cell r="O426">
            <v>3</v>
          </cell>
          <cell r="P426">
            <v>3</v>
          </cell>
          <cell r="Q426">
            <v>6</v>
          </cell>
          <cell r="V426" t="str">
            <v>Conakry Services déconcentrés</v>
          </cell>
          <cell r="Z426">
            <v>0</v>
          </cell>
          <cell r="AA426">
            <v>0</v>
          </cell>
          <cell r="AB426">
            <v>0</v>
          </cell>
          <cell r="AC426">
            <v>75000</v>
          </cell>
          <cell r="AD426">
            <v>75000</v>
          </cell>
          <cell r="AE426">
            <v>0</v>
          </cell>
        </row>
        <row r="427">
          <cell r="A427">
            <v>1</v>
          </cell>
          <cell r="B427" t="str">
            <v>20</v>
          </cell>
          <cell r="C427">
            <v>42000200700</v>
          </cell>
          <cell r="D427">
            <v>3</v>
          </cell>
          <cell r="E427" t="str">
            <v>36</v>
          </cell>
          <cell r="F427">
            <v>21</v>
          </cell>
          <cell r="H427">
            <v>20</v>
          </cell>
          <cell r="I427">
            <v>1</v>
          </cell>
          <cell r="J427">
            <v>42</v>
          </cell>
          <cell r="K427" t="str">
            <v>000</v>
          </cell>
          <cell r="L427">
            <v>2</v>
          </cell>
          <cell r="M427" t="str">
            <v>00</v>
          </cell>
          <cell r="N427">
            <v>7</v>
          </cell>
          <cell r="O427">
            <v>3</v>
          </cell>
          <cell r="P427">
            <v>3</v>
          </cell>
          <cell r="Q427">
            <v>6</v>
          </cell>
          <cell r="R427">
            <v>21</v>
          </cell>
          <cell r="S427">
            <v>33</v>
          </cell>
          <cell r="T427">
            <v>1</v>
          </cell>
          <cell r="U427" t="str">
            <v>420002</v>
          </cell>
          <cell r="V427" t="str">
            <v>Primaire Ens.serv.déconc.</v>
          </cell>
          <cell r="W427" t="str">
            <v>Conakry</v>
          </cell>
          <cell r="X427" t="str">
            <v>Manisfes. sportives</v>
          </cell>
          <cell r="Y427" t="str">
            <v>P1</v>
          </cell>
          <cell r="Z427">
            <v>0</v>
          </cell>
          <cell r="AA427">
            <v>0</v>
          </cell>
          <cell r="AB427">
            <v>0</v>
          </cell>
          <cell r="AC427">
            <v>50000</v>
          </cell>
          <cell r="AD427">
            <v>50000</v>
          </cell>
        </row>
        <row r="428">
          <cell r="A428">
            <v>1</v>
          </cell>
          <cell r="B428" t="str">
            <v>20</v>
          </cell>
          <cell r="C428">
            <v>42000200700</v>
          </cell>
          <cell r="D428">
            <v>3</v>
          </cell>
          <cell r="E428" t="str">
            <v>36</v>
          </cell>
          <cell r="F428">
            <v>31</v>
          </cell>
          <cell r="H428">
            <v>20</v>
          </cell>
          <cell r="I428">
            <v>1</v>
          </cell>
          <cell r="J428">
            <v>42</v>
          </cell>
          <cell r="K428" t="str">
            <v>000</v>
          </cell>
          <cell r="L428">
            <v>2</v>
          </cell>
          <cell r="M428" t="str">
            <v>00</v>
          </cell>
          <cell r="N428">
            <v>7</v>
          </cell>
          <cell r="O428">
            <v>3</v>
          </cell>
          <cell r="P428">
            <v>3</v>
          </cell>
          <cell r="Q428">
            <v>6</v>
          </cell>
          <cell r="R428">
            <v>31</v>
          </cell>
          <cell r="S428">
            <v>33</v>
          </cell>
          <cell r="T428">
            <v>1</v>
          </cell>
          <cell r="U428" t="str">
            <v>420002</v>
          </cell>
          <cell r="V428" t="str">
            <v>Primaire Ens.serv.déconc.</v>
          </cell>
          <cell r="W428" t="str">
            <v>Conakry</v>
          </cell>
          <cell r="X428" t="str">
            <v>Manisfes. culturelles</v>
          </cell>
          <cell r="Y428" t="str">
            <v>P1</v>
          </cell>
          <cell r="Z428">
            <v>0</v>
          </cell>
          <cell r="AA428">
            <v>0</v>
          </cell>
          <cell r="AB428">
            <v>0</v>
          </cell>
          <cell r="AD428">
            <v>0</v>
          </cell>
        </row>
        <row r="429">
          <cell r="A429">
            <v>1</v>
          </cell>
          <cell r="B429" t="str">
            <v>20</v>
          </cell>
          <cell r="C429">
            <v>42000200700</v>
          </cell>
          <cell r="D429">
            <v>3</v>
          </cell>
          <cell r="E429" t="str">
            <v>36</v>
          </cell>
          <cell r="F429">
            <v>90</v>
          </cell>
          <cell r="H429">
            <v>20</v>
          </cell>
          <cell r="I429">
            <v>1</v>
          </cell>
          <cell r="J429">
            <v>42</v>
          </cell>
          <cell r="K429" t="str">
            <v>000</v>
          </cell>
          <cell r="L429">
            <v>2</v>
          </cell>
          <cell r="M429" t="str">
            <v>00</v>
          </cell>
          <cell r="N429">
            <v>7</v>
          </cell>
          <cell r="O429">
            <v>3</v>
          </cell>
          <cell r="P429">
            <v>3</v>
          </cell>
          <cell r="Q429">
            <v>6</v>
          </cell>
          <cell r="R429">
            <v>90</v>
          </cell>
          <cell r="S429">
            <v>33</v>
          </cell>
          <cell r="T429">
            <v>1</v>
          </cell>
          <cell r="U429" t="str">
            <v>420002</v>
          </cell>
          <cell r="V429" t="str">
            <v>Primaire Ens.serv.déconc.</v>
          </cell>
          <cell r="W429" t="str">
            <v>Conakry</v>
          </cell>
          <cell r="X429" t="str">
            <v>Autres manifes. socio -culturelle</v>
          </cell>
          <cell r="Y429" t="str">
            <v>P1</v>
          </cell>
          <cell r="Z429">
            <v>0</v>
          </cell>
          <cell r="AA429">
            <v>0</v>
          </cell>
          <cell r="AB429">
            <v>0</v>
          </cell>
          <cell r="AC429">
            <v>0</v>
          </cell>
          <cell r="AD429">
            <v>0</v>
          </cell>
        </row>
        <row r="430">
          <cell r="A430">
            <v>1</v>
          </cell>
          <cell r="B430" t="str">
            <v>20</v>
          </cell>
          <cell r="C430">
            <v>43000200700</v>
          </cell>
          <cell r="D430">
            <v>3</v>
          </cell>
          <cell r="E430" t="str">
            <v>36</v>
          </cell>
          <cell r="F430">
            <v>21</v>
          </cell>
          <cell r="H430">
            <v>20</v>
          </cell>
          <cell r="I430">
            <v>1</v>
          </cell>
          <cell r="J430">
            <v>43</v>
          </cell>
          <cell r="K430" t="str">
            <v>000</v>
          </cell>
          <cell r="L430">
            <v>2</v>
          </cell>
          <cell r="M430" t="str">
            <v>00</v>
          </cell>
          <cell r="N430">
            <v>7</v>
          </cell>
          <cell r="O430">
            <v>3</v>
          </cell>
          <cell r="P430">
            <v>3</v>
          </cell>
          <cell r="Q430">
            <v>6</v>
          </cell>
          <cell r="R430">
            <v>21</v>
          </cell>
          <cell r="S430">
            <v>33</v>
          </cell>
          <cell r="T430">
            <v>1</v>
          </cell>
          <cell r="U430" t="str">
            <v>430002</v>
          </cell>
          <cell r="V430" t="str">
            <v>Secondaire Ens.serv.déconc.</v>
          </cell>
          <cell r="W430" t="str">
            <v>Conakry</v>
          </cell>
          <cell r="X430" t="str">
            <v>Manisfes. sportives</v>
          </cell>
          <cell r="Y430" t="str">
            <v>P2</v>
          </cell>
          <cell r="Z430">
            <v>0</v>
          </cell>
          <cell r="AA430">
            <v>0</v>
          </cell>
          <cell r="AB430">
            <v>0</v>
          </cell>
          <cell r="AC430">
            <v>25000</v>
          </cell>
          <cell r="AD430">
            <v>25000</v>
          </cell>
        </row>
        <row r="431">
          <cell r="A431">
            <v>1</v>
          </cell>
          <cell r="B431" t="str">
            <v>20</v>
          </cell>
          <cell r="C431">
            <v>43000200700</v>
          </cell>
          <cell r="D431">
            <v>3</v>
          </cell>
          <cell r="E431" t="str">
            <v>36</v>
          </cell>
          <cell r="F431">
            <v>31</v>
          </cell>
          <cell r="H431">
            <v>20</v>
          </cell>
          <cell r="I431">
            <v>1</v>
          </cell>
          <cell r="J431">
            <v>43</v>
          </cell>
          <cell r="K431" t="str">
            <v>000</v>
          </cell>
          <cell r="L431">
            <v>2</v>
          </cell>
          <cell r="M431" t="str">
            <v>00</v>
          </cell>
          <cell r="N431">
            <v>7</v>
          </cell>
          <cell r="O431">
            <v>3</v>
          </cell>
          <cell r="P431">
            <v>3</v>
          </cell>
          <cell r="Q431">
            <v>6</v>
          </cell>
          <cell r="R431">
            <v>31</v>
          </cell>
          <cell r="S431">
            <v>33</v>
          </cell>
          <cell r="T431">
            <v>1</v>
          </cell>
          <cell r="U431" t="str">
            <v>430002</v>
          </cell>
          <cell r="V431" t="str">
            <v>Secondaire Ens.serv.déconc.</v>
          </cell>
          <cell r="W431" t="str">
            <v>Conakry</v>
          </cell>
          <cell r="X431" t="str">
            <v>Manisfes. culturelles</v>
          </cell>
          <cell r="Y431" t="str">
            <v>P2</v>
          </cell>
          <cell r="Z431">
            <v>0</v>
          </cell>
          <cell r="AA431">
            <v>0</v>
          </cell>
          <cell r="AB431">
            <v>0</v>
          </cell>
          <cell r="AD431">
            <v>0</v>
          </cell>
        </row>
        <row r="432">
          <cell r="A432">
            <v>1</v>
          </cell>
          <cell r="B432" t="str">
            <v>20</v>
          </cell>
          <cell r="C432">
            <v>43000200700</v>
          </cell>
          <cell r="D432">
            <v>3</v>
          </cell>
          <cell r="E432" t="str">
            <v>36</v>
          </cell>
          <cell r="F432">
            <v>90</v>
          </cell>
          <cell r="H432">
            <v>20</v>
          </cell>
          <cell r="I432">
            <v>1</v>
          </cell>
          <cell r="J432">
            <v>43</v>
          </cell>
          <cell r="K432" t="str">
            <v>000</v>
          </cell>
          <cell r="L432">
            <v>2</v>
          </cell>
          <cell r="M432" t="str">
            <v>00</v>
          </cell>
          <cell r="N432">
            <v>7</v>
          </cell>
          <cell r="O432">
            <v>3</v>
          </cell>
          <cell r="P432">
            <v>3</v>
          </cell>
          <cell r="Q432">
            <v>6</v>
          </cell>
          <cell r="R432">
            <v>90</v>
          </cell>
          <cell r="S432">
            <v>33</v>
          </cell>
          <cell r="T432">
            <v>1</v>
          </cell>
          <cell r="U432" t="str">
            <v>430002</v>
          </cell>
          <cell r="V432" t="str">
            <v>Secondaire Ens.serv.déconc.</v>
          </cell>
          <cell r="W432" t="str">
            <v>Conakry</v>
          </cell>
          <cell r="X432" t="str">
            <v>Autres manifes. socio -culturelle</v>
          </cell>
          <cell r="Y432" t="str">
            <v>P2</v>
          </cell>
          <cell r="Z432">
            <v>0</v>
          </cell>
          <cell r="AA432">
            <v>0</v>
          </cell>
          <cell r="AB432">
            <v>0</v>
          </cell>
          <cell r="AC432">
            <v>0</v>
          </cell>
          <cell r="AD432">
            <v>0</v>
          </cell>
        </row>
        <row r="433">
          <cell r="A433">
            <v>1</v>
          </cell>
          <cell r="B433" t="str">
            <v>20</v>
          </cell>
          <cell r="C433">
            <v>49000200700</v>
          </cell>
          <cell r="D433">
            <v>3</v>
          </cell>
          <cell r="E433" t="str">
            <v>36</v>
          </cell>
          <cell r="F433">
            <v>90</v>
          </cell>
          <cell r="H433">
            <v>20</v>
          </cell>
          <cell r="I433">
            <v>1</v>
          </cell>
          <cell r="J433">
            <v>49</v>
          </cell>
          <cell r="K433" t="str">
            <v>000</v>
          </cell>
          <cell r="L433">
            <v>2</v>
          </cell>
          <cell r="M433" t="str">
            <v>00</v>
          </cell>
          <cell r="N433">
            <v>7</v>
          </cell>
          <cell r="O433">
            <v>3</v>
          </cell>
          <cell r="P433">
            <v>3</v>
          </cell>
          <cell r="Q433">
            <v>6</v>
          </cell>
          <cell r="R433">
            <v>90</v>
          </cell>
          <cell r="S433">
            <v>33</v>
          </cell>
          <cell r="T433">
            <v>1</v>
          </cell>
          <cell r="U433" t="str">
            <v>490002</v>
          </cell>
          <cell r="V433" t="str">
            <v>Enseig. Serv administratifs</v>
          </cell>
          <cell r="W433" t="str">
            <v>Conakry</v>
          </cell>
          <cell r="X433" t="str">
            <v>Autres frais de représentations et manifestations</v>
          </cell>
          <cell r="Y433" t="str">
            <v>P5D</v>
          </cell>
          <cell r="Z433">
            <v>0</v>
          </cell>
          <cell r="AA433">
            <v>0</v>
          </cell>
          <cell r="AB433">
            <v>0</v>
          </cell>
          <cell r="AC433">
            <v>0</v>
          </cell>
          <cell r="AD433">
            <v>0</v>
          </cell>
        </row>
        <row r="434">
          <cell r="A434">
            <v>1</v>
          </cell>
          <cell r="H434">
            <v>20</v>
          </cell>
          <cell r="I434">
            <v>1</v>
          </cell>
          <cell r="L434">
            <v>3</v>
          </cell>
          <cell r="O434">
            <v>3</v>
          </cell>
          <cell r="P434">
            <v>3</v>
          </cell>
          <cell r="Q434">
            <v>6</v>
          </cell>
          <cell r="V434" t="str">
            <v>Intérieur Services déconcentrés</v>
          </cell>
          <cell r="Z434">
            <v>0</v>
          </cell>
          <cell r="AA434">
            <v>0</v>
          </cell>
          <cell r="AB434">
            <v>0</v>
          </cell>
          <cell r="AC434">
            <v>225000</v>
          </cell>
          <cell r="AD434">
            <v>225000</v>
          </cell>
          <cell r="AE434">
            <v>0</v>
          </cell>
        </row>
        <row r="435">
          <cell r="A435">
            <v>1</v>
          </cell>
          <cell r="B435" t="str">
            <v>20</v>
          </cell>
          <cell r="C435">
            <v>42000300700</v>
          </cell>
          <cell r="D435">
            <v>3</v>
          </cell>
          <cell r="E435" t="str">
            <v>36</v>
          </cell>
          <cell r="F435">
            <v>21</v>
          </cell>
          <cell r="H435">
            <v>20</v>
          </cell>
          <cell r="I435">
            <v>1</v>
          </cell>
          <cell r="J435">
            <v>42</v>
          </cell>
          <cell r="K435" t="str">
            <v>000</v>
          </cell>
          <cell r="L435">
            <v>3</v>
          </cell>
          <cell r="M435" t="str">
            <v>00</v>
          </cell>
          <cell r="N435">
            <v>7</v>
          </cell>
          <cell r="O435">
            <v>3</v>
          </cell>
          <cell r="P435">
            <v>3</v>
          </cell>
          <cell r="Q435">
            <v>6</v>
          </cell>
          <cell r="R435">
            <v>21</v>
          </cell>
          <cell r="S435">
            <v>33</v>
          </cell>
          <cell r="T435">
            <v>1</v>
          </cell>
          <cell r="U435" t="str">
            <v>420003</v>
          </cell>
          <cell r="V435" t="str">
            <v>Primaire Ens.serv.déconc.</v>
          </cell>
          <cell r="W435" t="str">
            <v>Intérieur</v>
          </cell>
          <cell r="X435" t="str">
            <v>Manisfes. sportives</v>
          </cell>
          <cell r="Y435" t="str">
            <v>P1</v>
          </cell>
          <cell r="Z435">
            <v>0</v>
          </cell>
          <cell r="AA435">
            <v>0</v>
          </cell>
          <cell r="AB435">
            <v>0</v>
          </cell>
          <cell r="AC435">
            <v>150000</v>
          </cell>
          <cell r="AD435">
            <v>150000</v>
          </cell>
        </row>
        <row r="436">
          <cell r="A436">
            <v>1</v>
          </cell>
          <cell r="B436" t="str">
            <v>20</v>
          </cell>
          <cell r="C436">
            <v>42000300700</v>
          </cell>
          <cell r="D436">
            <v>3</v>
          </cell>
          <cell r="E436" t="str">
            <v>36</v>
          </cell>
          <cell r="F436">
            <v>31</v>
          </cell>
          <cell r="H436">
            <v>20</v>
          </cell>
          <cell r="I436">
            <v>1</v>
          </cell>
          <cell r="J436">
            <v>42</v>
          </cell>
          <cell r="K436" t="str">
            <v>000</v>
          </cell>
          <cell r="L436">
            <v>3</v>
          </cell>
          <cell r="M436" t="str">
            <v>00</v>
          </cell>
          <cell r="N436">
            <v>7</v>
          </cell>
          <cell r="O436">
            <v>3</v>
          </cell>
          <cell r="P436">
            <v>3</v>
          </cell>
          <cell r="Q436">
            <v>6</v>
          </cell>
          <cell r="R436">
            <v>31</v>
          </cell>
          <cell r="S436">
            <v>33</v>
          </cell>
          <cell r="T436">
            <v>1</v>
          </cell>
          <cell r="U436" t="str">
            <v>420003</v>
          </cell>
          <cell r="V436" t="str">
            <v>Primaire Ens.serv.déconc.</v>
          </cell>
          <cell r="W436" t="str">
            <v>Intérieur</v>
          </cell>
          <cell r="X436" t="str">
            <v>Manisfes. culturelles</v>
          </cell>
          <cell r="Y436" t="str">
            <v>P1</v>
          </cell>
          <cell r="Z436">
            <v>0</v>
          </cell>
          <cell r="AA436">
            <v>0</v>
          </cell>
          <cell r="AB436">
            <v>0</v>
          </cell>
          <cell r="AD436">
            <v>0</v>
          </cell>
        </row>
        <row r="437">
          <cell r="A437">
            <v>1</v>
          </cell>
          <cell r="B437" t="str">
            <v>20</v>
          </cell>
          <cell r="C437">
            <v>42000300700</v>
          </cell>
          <cell r="D437">
            <v>3</v>
          </cell>
          <cell r="E437" t="str">
            <v>36</v>
          </cell>
          <cell r="F437">
            <v>90</v>
          </cell>
          <cell r="H437">
            <v>20</v>
          </cell>
          <cell r="I437">
            <v>1</v>
          </cell>
          <cell r="J437">
            <v>42</v>
          </cell>
          <cell r="K437" t="str">
            <v>000</v>
          </cell>
          <cell r="L437">
            <v>3</v>
          </cell>
          <cell r="M437" t="str">
            <v>00</v>
          </cell>
          <cell r="N437">
            <v>7</v>
          </cell>
          <cell r="O437">
            <v>3</v>
          </cell>
          <cell r="P437">
            <v>3</v>
          </cell>
          <cell r="Q437">
            <v>6</v>
          </cell>
          <cell r="R437">
            <v>90</v>
          </cell>
          <cell r="S437">
            <v>33</v>
          </cell>
          <cell r="T437">
            <v>1</v>
          </cell>
          <cell r="U437" t="str">
            <v>420003</v>
          </cell>
          <cell r="V437" t="str">
            <v>Primaire Ens.serv.déconc.</v>
          </cell>
          <cell r="W437" t="str">
            <v>Intérieur</v>
          </cell>
          <cell r="X437" t="str">
            <v>Autres manifes. socio -culturelle</v>
          </cell>
          <cell r="Y437" t="str">
            <v>P1</v>
          </cell>
          <cell r="Z437">
            <v>0</v>
          </cell>
          <cell r="AA437">
            <v>0</v>
          </cell>
          <cell r="AB437">
            <v>0</v>
          </cell>
          <cell r="AC437">
            <v>0</v>
          </cell>
          <cell r="AD437">
            <v>0</v>
          </cell>
        </row>
        <row r="438">
          <cell r="A438">
            <v>1</v>
          </cell>
          <cell r="B438" t="str">
            <v>20</v>
          </cell>
          <cell r="C438">
            <v>43000300700</v>
          </cell>
          <cell r="D438">
            <v>3</v>
          </cell>
          <cell r="E438" t="str">
            <v>36</v>
          </cell>
          <cell r="F438">
            <v>21</v>
          </cell>
          <cell r="H438">
            <v>20</v>
          </cell>
          <cell r="I438">
            <v>1</v>
          </cell>
          <cell r="J438">
            <v>43</v>
          </cell>
          <cell r="K438" t="str">
            <v>000</v>
          </cell>
          <cell r="L438">
            <v>3</v>
          </cell>
          <cell r="M438" t="str">
            <v>00</v>
          </cell>
          <cell r="N438">
            <v>7</v>
          </cell>
          <cell r="O438">
            <v>3</v>
          </cell>
          <cell r="P438">
            <v>3</v>
          </cell>
          <cell r="Q438">
            <v>6</v>
          </cell>
          <cell r="R438">
            <v>21</v>
          </cell>
          <cell r="S438">
            <v>33</v>
          </cell>
          <cell r="T438">
            <v>1</v>
          </cell>
          <cell r="U438" t="str">
            <v>430003</v>
          </cell>
          <cell r="V438" t="str">
            <v>Secondaire Ens.serv.déconc.</v>
          </cell>
          <cell r="W438" t="str">
            <v>Intérieur</v>
          </cell>
          <cell r="X438" t="str">
            <v>Manisfes. sportives</v>
          </cell>
          <cell r="Y438" t="str">
            <v>P2</v>
          </cell>
          <cell r="Z438">
            <v>0</v>
          </cell>
          <cell r="AA438">
            <v>0</v>
          </cell>
          <cell r="AB438">
            <v>0</v>
          </cell>
          <cell r="AC438">
            <v>75000</v>
          </cell>
          <cell r="AD438">
            <v>75000</v>
          </cell>
        </row>
        <row r="439">
          <cell r="A439">
            <v>1</v>
          </cell>
          <cell r="B439" t="str">
            <v>20</v>
          </cell>
          <cell r="C439">
            <v>43000300700</v>
          </cell>
          <cell r="D439">
            <v>3</v>
          </cell>
          <cell r="E439" t="str">
            <v>36</v>
          </cell>
          <cell r="F439">
            <v>31</v>
          </cell>
          <cell r="H439">
            <v>20</v>
          </cell>
          <cell r="I439">
            <v>1</v>
          </cell>
          <cell r="J439">
            <v>43</v>
          </cell>
          <cell r="K439" t="str">
            <v>000</v>
          </cell>
          <cell r="L439">
            <v>3</v>
          </cell>
          <cell r="M439" t="str">
            <v>00</v>
          </cell>
          <cell r="N439">
            <v>7</v>
          </cell>
          <cell r="O439">
            <v>3</v>
          </cell>
          <cell r="P439">
            <v>3</v>
          </cell>
          <cell r="Q439">
            <v>6</v>
          </cell>
          <cell r="R439">
            <v>31</v>
          </cell>
          <cell r="S439">
            <v>33</v>
          </cell>
          <cell r="T439">
            <v>1</v>
          </cell>
          <cell r="U439" t="str">
            <v>430003</v>
          </cell>
          <cell r="V439" t="str">
            <v>Secondaire Ens.serv.déconc.</v>
          </cell>
          <cell r="W439" t="str">
            <v>Intérieur</v>
          </cell>
          <cell r="X439" t="str">
            <v>Manisfes. culturelles</v>
          </cell>
          <cell r="Y439" t="str">
            <v>P2</v>
          </cell>
          <cell r="Z439">
            <v>0</v>
          </cell>
          <cell r="AA439">
            <v>0</v>
          </cell>
          <cell r="AB439">
            <v>0</v>
          </cell>
          <cell r="AD439">
            <v>0</v>
          </cell>
        </row>
        <row r="440">
          <cell r="A440">
            <v>1</v>
          </cell>
          <cell r="B440" t="str">
            <v>20</v>
          </cell>
          <cell r="C440">
            <v>43000300700</v>
          </cell>
          <cell r="D440">
            <v>3</v>
          </cell>
          <cell r="E440" t="str">
            <v>36</v>
          </cell>
          <cell r="F440">
            <v>90</v>
          </cell>
          <cell r="H440">
            <v>20</v>
          </cell>
          <cell r="I440">
            <v>1</v>
          </cell>
          <cell r="J440">
            <v>43</v>
          </cell>
          <cell r="K440" t="str">
            <v>000</v>
          </cell>
          <cell r="L440">
            <v>3</v>
          </cell>
          <cell r="M440" t="str">
            <v>00</v>
          </cell>
          <cell r="N440">
            <v>7</v>
          </cell>
          <cell r="O440">
            <v>3</v>
          </cell>
          <cell r="P440">
            <v>3</v>
          </cell>
          <cell r="Q440">
            <v>6</v>
          </cell>
          <cell r="R440">
            <v>90</v>
          </cell>
          <cell r="S440">
            <v>33</v>
          </cell>
          <cell r="T440">
            <v>1</v>
          </cell>
          <cell r="U440" t="str">
            <v>430003</v>
          </cell>
          <cell r="V440" t="str">
            <v>Secondaire Ens.serv.déconc.</v>
          </cell>
          <cell r="W440" t="str">
            <v>Intérieur</v>
          </cell>
          <cell r="X440" t="str">
            <v>Autres manifes. socio -culturelle</v>
          </cell>
          <cell r="Y440" t="str">
            <v>P2</v>
          </cell>
          <cell r="Z440">
            <v>0</v>
          </cell>
          <cell r="AA440">
            <v>0</v>
          </cell>
          <cell r="AB440">
            <v>0</v>
          </cell>
          <cell r="AC440">
            <v>0</v>
          </cell>
          <cell r="AD440">
            <v>0</v>
          </cell>
        </row>
        <row r="441">
          <cell r="A441">
            <v>1</v>
          </cell>
          <cell r="H441">
            <v>20</v>
          </cell>
          <cell r="I441">
            <v>1</v>
          </cell>
          <cell r="L441">
            <v>9</v>
          </cell>
          <cell r="O441">
            <v>3</v>
          </cell>
          <cell r="P441">
            <v>3</v>
          </cell>
          <cell r="Q441">
            <v>6</v>
          </cell>
          <cell r="V441" t="str">
            <v>Ensemble Non ventilé</v>
          </cell>
          <cell r="Z441">
            <v>115100</v>
          </cell>
          <cell r="AA441">
            <v>78880</v>
          </cell>
          <cell r="AB441">
            <v>102540</v>
          </cell>
          <cell r="AC441">
            <v>102540</v>
          </cell>
          <cell r="AD441">
            <v>0</v>
          </cell>
          <cell r="AE441">
            <v>0</v>
          </cell>
        </row>
        <row r="442">
          <cell r="A442">
            <v>1</v>
          </cell>
          <cell r="B442" t="str">
            <v>20</v>
          </cell>
          <cell r="C442">
            <v>49000900600</v>
          </cell>
          <cell r="D442">
            <v>3</v>
          </cell>
          <cell r="E442" t="str">
            <v>36</v>
          </cell>
          <cell r="F442">
            <v>90</v>
          </cell>
          <cell r="H442">
            <v>20</v>
          </cell>
          <cell r="I442">
            <v>1</v>
          </cell>
          <cell r="J442">
            <v>49</v>
          </cell>
          <cell r="K442" t="str">
            <v>000</v>
          </cell>
          <cell r="L442">
            <v>9</v>
          </cell>
          <cell r="M442" t="str">
            <v>00</v>
          </cell>
          <cell r="N442">
            <v>6</v>
          </cell>
          <cell r="O442">
            <v>3</v>
          </cell>
          <cell r="P442">
            <v>3</v>
          </cell>
          <cell r="Q442">
            <v>6</v>
          </cell>
          <cell r="R442">
            <v>90</v>
          </cell>
          <cell r="S442">
            <v>93</v>
          </cell>
          <cell r="T442">
            <v>1</v>
          </cell>
          <cell r="U442" t="str">
            <v>490009</v>
          </cell>
          <cell r="V442" t="str">
            <v>Enseig. Serv administratifs</v>
          </cell>
          <cell r="W442" t="str">
            <v>Serv.centr.</v>
          </cell>
          <cell r="X442" t="str">
            <v>Organisation de la semaine de l'éducation civique</v>
          </cell>
          <cell r="Y442" t="str">
            <v>P5C</v>
          </cell>
          <cell r="Z442">
            <v>115100</v>
          </cell>
          <cell r="AA442">
            <v>78880</v>
          </cell>
          <cell r="AB442">
            <v>102540</v>
          </cell>
          <cell r="AC442">
            <v>102540</v>
          </cell>
          <cell r="AD442">
            <v>0</v>
          </cell>
        </row>
        <row r="443">
          <cell r="A443">
            <v>1</v>
          </cell>
          <cell r="H443">
            <v>20</v>
          </cell>
          <cell r="I443">
            <v>1</v>
          </cell>
          <cell r="O443">
            <v>3</v>
          </cell>
          <cell r="P443">
            <v>3</v>
          </cell>
          <cell r="Q443">
            <v>7</v>
          </cell>
          <cell r="V443" t="str">
            <v xml:space="preserve">Entretien mainten. Immobilis. </v>
          </cell>
          <cell r="Z443">
            <v>548645</v>
          </cell>
          <cell r="AA443">
            <v>599230</v>
          </cell>
          <cell r="AB443">
            <v>778990</v>
          </cell>
          <cell r="AC443">
            <v>7362450</v>
          </cell>
          <cell r="AD443">
            <v>6583460</v>
          </cell>
          <cell r="AE443">
            <v>0</v>
          </cell>
        </row>
        <row r="444">
          <cell r="A444">
            <v>1</v>
          </cell>
          <cell r="H444">
            <v>20</v>
          </cell>
          <cell r="I444">
            <v>1</v>
          </cell>
          <cell r="L444">
            <v>1</v>
          </cell>
          <cell r="O444">
            <v>3</v>
          </cell>
          <cell r="P444">
            <v>3</v>
          </cell>
          <cell r="Q444">
            <v>7</v>
          </cell>
          <cell r="V444" t="str">
            <v>Services centraux</v>
          </cell>
          <cell r="Z444">
            <v>257280</v>
          </cell>
          <cell r="AA444">
            <v>424990</v>
          </cell>
          <cell r="AB444">
            <v>552480</v>
          </cell>
          <cell r="AC444">
            <v>552480</v>
          </cell>
          <cell r="AD444">
            <v>0</v>
          </cell>
          <cell r="AE444">
            <v>0</v>
          </cell>
        </row>
        <row r="445">
          <cell r="A445">
            <v>1</v>
          </cell>
          <cell r="B445" t="str">
            <v>20</v>
          </cell>
          <cell r="C445">
            <v>49900100700</v>
          </cell>
          <cell r="D445">
            <v>3</v>
          </cell>
          <cell r="E445" t="str">
            <v>37</v>
          </cell>
          <cell r="F445">
            <v>11</v>
          </cell>
          <cell r="H445">
            <v>20</v>
          </cell>
          <cell r="I445">
            <v>1</v>
          </cell>
          <cell r="J445">
            <v>49</v>
          </cell>
          <cell r="K445">
            <v>900</v>
          </cell>
          <cell r="L445">
            <v>1</v>
          </cell>
          <cell r="M445" t="str">
            <v>00</v>
          </cell>
          <cell r="N445">
            <v>7</v>
          </cell>
          <cell r="O445">
            <v>3</v>
          </cell>
          <cell r="P445">
            <v>3</v>
          </cell>
          <cell r="Q445">
            <v>7</v>
          </cell>
          <cell r="R445">
            <v>11</v>
          </cell>
          <cell r="S445">
            <v>93</v>
          </cell>
          <cell r="T445">
            <v>1</v>
          </cell>
          <cell r="U445" t="str">
            <v>499001</v>
          </cell>
          <cell r="V445" t="str">
            <v>Enseig. Serv adm Autres serv centraux</v>
          </cell>
          <cell r="W445" t="str">
            <v>Serv.centr.</v>
          </cell>
          <cell r="X445" t="str">
            <v>Entretien matériel mobilier</v>
          </cell>
          <cell r="Y445" t="str">
            <v>P5C</v>
          </cell>
          <cell r="Z445">
            <v>0</v>
          </cell>
          <cell r="AA445">
            <v>18080</v>
          </cell>
          <cell r="AB445">
            <v>23500</v>
          </cell>
          <cell r="AC445">
            <v>23500</v>
          </cell>
          <cell r="AD445">
            <v>0</v>
          </cell>
        </row>
        <row r="446">
          <cell r="A446">
            <v>1</v>
          </cell>
          <cell r="B446" t="str">
            <v>20</v>
          </cell>
          <cell r="C446">
            <v>49900100700</v>
          </cell>
          <cell r="D446">
            <v>3</v>
          </cell>
          <cell r="E446" t="str">
            <v>37</v>
          </cell>
          <cell r="F446">
            <v>12</v>
          </cell>
          <cell r="H446">
            <v>20</v>
          </cell>
          <cell r="I446">
            <v>1</v>
          </cell>
          <cell r="J446">
            <v>49</v>
          </cell>
          <cell r="K446">
            <v>900</v>
          </cell>
          <cell r="L446">
            <v>1</v>
          </cell>
          <cell r="M446" t="str">
            <v>00</v>
          </cell>
          <cell r="N446">
            <v>7</v>
          </cell>
          <cell r="O446">
            <v>3</v>
          </cell>
          <cell r="P446">
            <v>3</v>
          </cell>
          <cell r="Q446">
            <v>7</v>
          </cell>
          <cell r="R446">
            <v>12</v>
          </cell>
          <cell r="S446">
            <v>93</v>
          </cell>
          <cell r="T446">
            <v>1</v>
          </cell>
          <cell r="U446" t="str">
            <v>499001</v>
          </cell>
          <cell r="V446" t="str">
            <v>Enseig. Serv adm Autres serv centraux</v>
          </cell>
          <cell r="W446" t="str">
            <v>Serv.centr.</v>
          </cell>
          <cell r="X446" t="str">
            <v>Entretien matériel informat.</v>
          </cell>
          <cell r="Y446" t="str">
            <v>P5C</v>
          </cell>
          <cell r="Z446">
            <v>116440</v>
          </cell>
          <cell r="AA446">
            <v>141040</v>
          </cell>
          <cell r="AB446">
            <v>183350</v>
          </cell>
          <cell r="AC446">
            <v>183350</v>
          </cell>
          <cell r="AD446">
            <v>0</v>
          </cell>
        </row>
        <row r="447">
          <cell r="A447">
            <v>1</v>
          </cell>
          <cell r="B447" t="str">
            <v>20</v>
          </cell>
          <cell r="C447">
            <v>49900100700</v>
          </cell>
          <cell r="D447">
            <v>3</v>
          </cell>
          <cell r="E447" t="str">
            <v>37</v>
          </cell>
          <cell r="F447">
            <v>13</v>
          </cell>
          <cell r="H447">
            <v>20</v>
          </cell>
          <cell r="I447">
            <v>1</v>
          </cell>
          <cell r="J447">
            <v>49</v>
          </cell>
          <cell r="K447">
            <v>900</v>
          </cell>
          <cell r="L447">
            <v>1</v>
          </cell>
          <cell r="M447" t="str">
            <v>00</v>
          </cell>
          <cell r="N447">
            <v>7</v>
          </cell>
          <cell r="O447">
            <v>3</v>
          </cell>
          <cell r="P447">
            <v>3</v>
          </cell>
          <cell r="Q447">
            <v>7</v>
          </cell>
          <cell r="R447">
            <v>13</v>
          </cell>
          <cell r="S447">
            <v>93</v>
          </cell>
          <cell r="T447">
            <v>1</v>
          </cell>
          <cell r="U447" t="str">
            <v>499001</v>
          </cell>
          <cell r="V447" t="str">
            <v>Enseig. Serv adm Autres serv centraux</v>
          </cell>
          <cell r="W447" t="str">
            <v>Serv.centr.</v>
          </cell>
          <cell r="X447" t="str">
            <v>Entretien autres matériels techniqu.</v>
          </cell>
          <cell r="Y447" t="str">
            <v>P5C</v>
          </cell>
          <cell r="Z447">
            <v>13150</v>
          </cell>
          <cell r="AA447">
            <v>23130</v>
          </cell>
          <cell r="AB447">
            <v>30070</v>
          </cell>
          <cell r="AC447">
            <v>30070</v>
          </cell>
          <cell r="AD447">
            <v>0</v>
          </cell>
        </row>
        <row r="448">
          <cell r="A448">
            <v>1</v>
          </cell>
          <cell r="B448" t="str">
            <v>20</v>
          </cell>
          <cell r="C448">
            <v>49900100700</v>
          </cell>
          <cell r="D448">
            <v>3</v>
          </cell>
          <cell r="E448" t="str">
            <v>37</v>
          </cell>
          <cell r="F448">
            <v>20</v>
          </cell>
          <cell r="H448">
            <v>20</v>
          </cell>
          <cell r="I448">
            <v>1</v>
          </cell>
          <cell r="J448">
            <v>49</v>
          </cell>
          <cell r="K448">
            <v>900</v>
          </cell>
          <cell r="L448">
            <v>1</v>
          </cell>
          <cell r="M448" t="str">
            <v>00</v>
          </cell>
          <cell r="N448">
            <v>7</v>
          </cell>
          <cell r="O448">
            <v>3</v>
          </cell>
          <cell r="P448">
            <v>3</v>
          </cell>
          <cell r="Q448">
            <v>7</v>
          </cell>
          <cell r="R448">
            <v>20</v>
          </cell>
          <cell r="S448">
            <v>93</v>
          </cell>
          <cell r="T448">
            <v>1</v>
          </cell>
          <cell r="U448" t="str">
            <v>499001</v>
          </cell>
          <cell r="V448" t="str">
            <v>Enseig. Serv adm Autres serv centraux</v>
          </cell>
          <cell r="W448" t="str">
            <v>Serv.centr.</v>
          </cell>
          <cell r="X448" t="str">
            <v>Entretien véhicules automob.</v>
          </cell>
          <cell r="Y448" t="str">
            <v>P5C</v>
          </cell>
          <cell r="Z448">
            <v>111700</v>
          </cell>
          <cell r="AA448">
            <v>214620</v>
          </cell>
          <cell r="AB448">
            <v>279010</v>
          </cell>
          <cell r="AC448">
            <v>279010</v>
          </cell>
          <cell r="AD448">
            <v>0</v>
          </cell>
        </row>
        <row r="449">
          <cell r="A449">
            <v>1</v>
          </cell>
          <cell r="B449" t="str">
            <v>20</v>
          </cell>
          <cell r="C449">
            <v>49900100700</v>
          </cell>
          <cell r="D449">
            <v>3</v>
          </cell>
          <cell r="E449" t="str">
            <v>37</v>
          </cell>
          <cell r="F449">
            <v>51</v>
          </cell>
          <cell r="H449">
            <v>20</v>
          </cell>
          <cell r="I449">
            <v>1</v>
          </cell>
          <cell r="J449">
            <v>49</v>
          </cell>
          <cell r="K449">
            <v>900</v>
          </cell>
          <cell r="L449">
            <v>1</v>
          </cell>
          <cell r="M449" t="str">
            <v>00</v>
          </cell>
          <cell r="N449">
            <v>7</v>
          </cell>
          <cell r="O449">
            <v>3</v>
          </cell>
          <cell r="P449">
            <v>3</v>
          </cell>
          <cell r="Q449">
            <v>7</v>
          </cell>
          <cell r="R449">
            <v>51</v>
          </cell>
          <cell r="S449">
            <v>93</v>
          </cell>
          <cell r="T449">
            <v>1</v>
          </cell>
          <cell r="U449" t="str">
            <v>499001</v>
          </cell>
          <cell r="V449" t="str">
            <v>Enseig. Serv adm Autres serv centraux</v>
          </cell>
          <cell r="W449" t="str">
            <v>Serv.centr.</v>
          </cell>
          <cell r="X449" t="str">
            <v>Entretien bâtiments administ.</v>
          </cell>
          <cell r="Y449" t="str">
            <v>P5C</v>
          </cell>
          <cell r="Z449">
            <v>5710</v>
          </cell>
          <cell r="AA449">
            <v>10040</v>
          </cell>
          <cell r="AB449">
            <v>13050</v>
          </cell>
          <cell r="AC449">
            <v>13050</v>
          </cell>
          <cell r="AD449">
            <v>0</v>
          </cell>
        </row>
        <row r="450">
          <cell r="A450">
            <v>1</v>
          </cell>
          <cell r="B450" t="str">
            <v>20</v>
          </cell>
          <cell r="C450">
            <v>49900100700</v>
          </cell>
          <cell r="D450">
            <v>3</v>
          </cell>
          <cell r="E450" t="str">
            <v>37</v>
          </cell>
          <cell r="F450">
            <v>52</v>
          </cell>
          <cell r="H450">
            <v>20</v>
          </cell>
          <cell r="I450">
            <v>1</v>
          </cell>
          <cell r="J450">
            <v>49</v>
          </cell>
          <cell r="K450">
            <v>900</v>
          </cell>
          <cell r="L450">
            <v>1</v>
          </cell>
          <cell r="M450" t="str">
            <v>00</v>
          </cell>
          <cell r="N450">
            <v>7</v>
          </cell>
          <cell r="O450">
            <v>3</v>
          </cell>
          <cell r="P450">
            <v>3</v>
          </cell>
          <cell r="Q450">
            <v>7</v>
          </cell>
          <cell r="R450">
            <v>52</v>
          </cell>
          <cell r="S450">
            <v>93</v>
          </cell>
          <cell r="T450">
            <v>1</v>
          </cell>
          <cell r="U450" t="str">
            <v>499001</v>
          </cell>
          <cell r="V450" t="str">
            <v>Enseig. Serv adm Autres serv centraux</v>
          </cell>
          <cell r="W450" t="str">
            <v>Serv.centr.</v>
          </cell>
          <cell r="X450" t="str">
            <v>Entretien logements</v>
          </cell>
          <cell r="Y450" t="str">
            <v>P5C</v>
          </cell>
          <cell r="Z450">
            <v>10280</v>
          </cell>
          <cell r="AA450">
            <v>18080</v>
          </cell>
          <cell r="AB450">
            <v>23500</v>
          </cell>
          <cell r="AC450">
            <v>23500</v>
          </cell>
          <cell r="AD450">
            <v>0</v>
          </cell>
        </row>
        <row r="451">
          <cell r="A451">
            <v>1</v>
          </cell>
          <cell r="H451">
            <v>20</v>
          </cell>
          <cell r="I451">
            <v>1</v>
          </cell>
          <cell r="L451">
            <v>2</v>
          </cell>
          <cell r="O451">
            <v>3</v>
          </cell>
          <cell r="P451">
            <v>3</v>
          </cell>
          <cell r="Q451">
            <v>7</v>
          </cell>
          <cell r="V451" t="str">
            <v>Conakry Services déconcentrés</v>
          </cell>
          <cell r="Z451">
            <v>14150</v>
          </cell>
          <cell r="AA451">
            <v>0</v>
          </cell>
          <cell r="AB451">
            <v>0</v>
          </cell>
          <cell r="AC451">
            <v>2635384</v>
          </cell>
          <cell r="AD451">
            <v>2635384</v>
          </cell>
          <cell r="AE451">
            <v>0</v>
          </cell>
        </row>
        <row r="452">
          <cell r="A452">
            <v>1</v>
          </cell>
          <cell r="B452" t="str">
            <v>20</v>
          </cell>
          <cell r="C452">
            <v>42000200700</v>
          </cell>
          <cell r="D452">
            <v>3</v>
          </cell>
          <cell r="E452" t="str">
            <v>37</v>
          </cell>
          <cell r="F452">
            <v>11</v>
          </cell>
          <cell r="H452">
            <v>20</v>
          </cell>
          <cell r="I452">
            <v>1</v>
          </cell>
          <cell r="J452">
            <v>42</v>
          </cell>
          <cell r="K452" t="str">
            <v>000</v>
          </cell>
          <cell r="L452">
            <v>2</v>
          </cell>
          <cell r="M452" t="str">
            <v>00</v>
          </cell>
          <cell r="N452">
            <v>7</v>
          </cell>
          <cell r="O452">
            <v>3</v>
          </cell>
          <cell r="P452">
            <v>3</v>
          </cell>
          <cell r="Q452">
            <v>7</v>
          </cell>
          <cell r="R452">
            <v>11</v>
          </cell>
          <cell r="S452">
            <v>33</v>
          </cell>
          <cell r="T452">
            <v>1</v>
          </cell>
          <cell r="U452" t="str">
            <v>420002</v>
          </cell>
          <cell r="V452" t="str">
            <v>Primaire Ens.serv.déconc.</v>
          </cell>
          <cell r="W452" t="str">
            <v>Conakry</v>
          </cell>
          <cell r="X452" t="str">
            <v>Entretien matériel mobilier</v>
          </cell>
          <cell r="Y452" t="str">
            <v>P1</v>
          </cell>
          <cell r="Z452">
            <v>0</v>
          </cell>
          <cell r="AA452">
            <v>0</v>
          </cell>
          <cell r="AB452">
            <v>0</v>
          </cell>
          <cell r="AC452">
            <v>0</v>
          </cell>
          <cell r="AD452">
            <v>0</v>
          </cell>
        </row>
        <row r="453">
          <cell r="A453">
            <v>1</v>
          </cell>
          <cell r="B453" t="str">
            <v>20</v>
          </cell>
          <cell r="C453">
            <v>42000200700</v>
          </cell>
          <cell r="D453">
            <v>3</v>
          </cell>
          <cell r="E453" t="str">
            <v>37</v>
          </cell>
          <cell r="F453">
            <v>51</v>
          </cell>
          <cell r="H453">
            <v>20</v>
          </cell>
          <cell r="I453">
            <v>1</v>
          </cell>
          <cell r="J453">
            <v>42</v>
          </cell>
          <cell r="K453" t="str">
            <v>000</v>
          </cell>
          <cell r="L453">
            <v>2</v>
          </cell>
          <cell r="M453" t="str">
            <v>00</v>
          </cell>
          <cell r="N453">
            <v>7</v>
          </cell>
          <cell r="O453">
            <v>3</v>
          </cell>
          <cell r="P453">
            <v>3</v>
          </cell>
          <cell r="Q453">
            <v>7</v>
          </cell>
          <cell r="R453">
            <v>51</v>
          </cell>
          <cell r="S453">
            <v>33</v>
          </cell>
          <cell r="T453">
            <v>1</v>
          </cell>
          <cell r="U453" t="str">
            <v>420002</v>
          </cell>
          <cell r="V453" t="str">
            <v>Primaire Ens.serv.déconc.</v>
          </cell>
          <cell r="W453" t="str">
            <v>Conakry</v>
          </cell>
          <cell r="X453" t="str">
            <v>Entretien bâtiments administ.</v>
          </cell>
          <cell r="Y453" t="str">
            <v>P1</v>
          </cell>
          <cell r="Z453">
            <v>0</v>
          </cell>
          <cell r="AA453">
            <v>0</v>
          </cell>
          <cell r="AB453">
            <v>0</v>
          </cell>
          <cell r="AC453">
            <v>1725769</v>
          </cell>
          <cell r="AD453">
            <v>1725769</v>
          </cell>
        </row>
        <row r="454">
          <cell r="A454">
            <v>1</v>
          </cell>
          <cell r="B454" t="str">
            <v>20</v>
          </cell>
          <cell r="C454">
            <v>42000200700</v>
          </cell>
          <cell r="D454">
            <v>3</v>
          </cell>
          <cell r="E454" t="str">
            <v>37</v>
          </cell>
          <cell r="F454">
            <v>90</v>
          </cell>
          <cell r="H454">
            <v>20</v>
          </cell>
          <cell r="I454">
            <v>1</v>
          </cell>
          <cell r="J454">
            <v>42</v>
          </cell>
          <cell r="K454" t="str">
            <v>000</v>
          </cell>
          <cell r="L454">
            <v>2</v>
          </cell>
          <cell r="M454" t="str">
            <v>00</v>
          </cell>
          <cell r="N454">
            <v>7</v>
          </cell>
          <cell r="O454">
            <v>3</v>
          </cell>
          <cell r="P454">
            <v>3</v>
          </cell>
          <cell r="Q454">
            <v>7</v>
          </cell>
          <cell r="R454">
            <v>90</v>
          </cell>
          <cell r="S454">
            <v>33</v>
          </cell>
          <cell r="T454">
            <v>1</v>
          </cell>
          <cell r="U454" t="str">
            <v>420002</v>
          </cell>
          <cell r="V454" t="str">
            <v>Primaire Ens.serv.déconc.</v>
          </cell>
          <cell r="W454" t="str">
            <v>Conakry</v>
          </cell>
          <cell r="X454" t="str">
            <v>Entretien autres immob.</v>
          </cell>
          <cell r="Y454" t="str">
            <v>P1</v>
          </cell>
          <cell r="Z454">
            <v>6450</v>
          </cell>
          <cell r="AA454">
            <v>0</v>
          </cell>
          <cell r="AB454">
            <v>0</v>
          </cell>
          <cell r="AC454">
            <v>0</v>
          </cell>
          <cell r="AD454">
            <v>0</v>
          </cell>
        </row>
        <row r="455">
          <cell r="A455">
            <v>1</v>
          </cell>
          <cell r="B455" t="str">
            <v>20</v>
          </cell>
          <cell r="C455">
            <v>43000200700</v>
          </cell>
          <cell r="D455">
            <v>3</v>
          </cell>
          <cell r="E455" t="str">
            <v>37</v>
          </cell>
          <cell r="F455">
            <v>11</v>
          </cell>
          <cell r="H455">
            <v>20</v>
          </cell>
          <cell r="I455">
            <v>1</v>
          </cell>
          <cell r="J455">
            <v>43</v>
          </cell>
          <cell r="K455" t="str">
            <v>000</v>
          </cell>
          <cell r="L455">
            <v>2</v>
          </cell>
          <cell r="M455" t="str">
            <v>00</v>
          </cell>
          <cell r="N455">
            <v>7</v>
          </cell>
          <cell r="O455">
            <v>3</v>
          </cell>
          <cell r="P455">
            <v>3</v>
          </cell>
          <cell r="Q455">
            <v>7</v>
          </cell>
          <cell r="R455">
            <v>11</v>
          </cell>
          <cell r="S455">
            <v>33</v>
          </cell>
          <cell r="T455">
            <v>1</v>
          </cell>
          <cell r="U455" t="str">
            <v>430002</v>
          </cell>
          <cell r="V455" t="str">
            <v>Secondaire Ens.serv.déconc.</v>
          </cell>
          <cell r="W455" t="str">
            <v>Conakry</v>
          </cell>
          <cell r="X455" t="str">
            <v>Entretien matériel mobilier</v>
          </cell>
          <cell r="Y455" t="str">
            <v>P2</v>
          </cell>
          <cell r="Z455">
            <v>0</v>
          </cell>
          <cell r="AA455">
            <v>0</v>
          </cell>
          <cell r="AB455">
            <v>0</v>
          </cell>
          <cell r="AC455">
            <v>0</v>
          </cell>
          <cell r="AD455">
            <v>0</v>
          </cell>
        </row>
        <row r="456">
          <cell r="A456">
            <v>1</v>
          </cell>
          <cell r="B456" t="str">
            <v>20</v>
          </cell>
          <cell r="C456">
            <v>43000200700</v>
          </cell>
          <cell r="D456">
            <v>3</v>
          </cell>
          <cell r="E456" t="str">
            <v>37</v>
          </cell>
          <cell r="F456">
            <v>12</v>
          </cell>
          <cell r="H456">
            <v>20</v>
          </cell>
          <cell r="I456">
            <v>1</v>
          </cell>
          <cell r="J456">
            <v>43</v>
          </cell>
          <cell r="K456" t="str">
            <v>000</v>
          </cell>
          <cell r="L456">
            <v>2</v>
          </cell>
          <cell r="M456" t="str">
            <v>00</v>
          </cell>
          <cell r="N456">
            <v>7</v>
          </cell>
          <cell r="O456">
            <v>3</v>
          </cell>
          <cell r="P456">
            <v>3</v>
          </cell>
          <cell r="Q456">
            <v>7</v>
          </cell>
          <cell r="R456">
            <v>12</v>
          </cell>
          <cell r="S456">
            <v>33</v>
          </cell>
          <cell r="T456">
            <v>1</v>
          </cell>
          <cell r="U456" t="str">
            <v>430002</v>
          </cell>
          <cell r="V456" t="str">
            <v>Secondaire Ens.serv.déconc.</v>
          </cell>
          <cell r="W456" t="str">
            <v>Conakry</v>
          </cell>
          <cell r="X456" t="str">
            <v>Entretien matériel informat.</v>
          </cell>
          <cell r="Y456" t="str">
            <v>P2</v>
          </cell>
          <cell r="Z456">
            <v>0</v>
          </cell>
          <cell r="AA456">
            <v>0</v>
          </cell>
          <cell r="AB456">
            <v>0</v>
          </cell>
          <cell r="AC456">
            <v>0</v>
          </cell>
          <cell r="AD456">
            <v>0</v>
          </cell>
        </row>
        <row r="457">
          <cell r="A457">
            <v>1</v>
          </cell>
          <cell r="B457" t="str">
            <v>20</v>
          </cell>
          <cell r="C457">
            <v>43000200700</v>
          </cell>
          <cell r="D457">
            <v>3</v>
          </cell>
          <cell r="E457" t="str">
            <v>37</v>
          </cell>
          <cell r="F457">
            <v>13</v>
          </cell>
          <cell r="H457">
            <v>20</v>
          </cell>
          <cell r="I457">
            <v>1</v>
          </cell>
          <cell r="J457">
            <v>43</v>
          </cell>
          <cell r="K457" t="str">
            <v>000</v>
          </cell>
          <cell r="L457">
            <v>2</v>
          </cell>
          <cell r="M457" t="str">
            <v>00</v>
          </cell>
          <cell r="N457">
            <v>7</v>
          </cell>
          <cell r="O457">
            <v>3</v>
          </cell>
          <cell r="P457">
            <v>3</v>
          </cell>
          <cell r="Q457">
            <v>7</v>
          </cell>
          <cell r="R457">
            <v>13</v>
          </cell>
          <cell r="S457">
            <v>33</v>
          </cell>
          <cell r="T457">
            <v>1</v>
          </cell>
          <cell r="U457" t="str">
            <v>430002</v>
          </cell>
          <cell r="V457" t="str">
            <v>Secondaire Ens.serv.déconc.</v>
          </cell>
          <cell r="W457" t="str">
            <v>Conakry</v>
          </cell>
          <cell r="X457" t="str">
            <v>Entretien autres matériels techniqu.</v>
          </cell>
          <cell r="Y457" t="str">
            <v>P2</v>
          </cell>
          <cell r="Z457">
            <v>0</v>
          </cell>
          <cell r="AA457">
            <v>0</v>
          </cell>
          <cell r="AB457">
            <v>0</v>
          </cell>
          <cell r="AC457">
            <v>0</v>
          </cell>
          <cell r="AD457">
            <v>0</v>
          </cell>
        </row>
        <row r="458">
          <cell r="A458">
            <v>1</v>
          </cell>
          <cell r="B458" t="str">
            <v>20</v>
          </cell>
          <cell r="C458">
            <v>43000200700</v>
          </cell>
          <cell r="D458">
            <v>3</v>
          </cell>
          <cell r="E458" t="str">
            <v>37</v>
          </cell>
          <cell r="F458">
            <v>51</v>
          </cell>
          <cell r="H458">
            <v>20</v>
          </cell>
          <cell r="I458">
            <v>1</v>
          </cell>
          <cell r="J458">
            <v>43</v>
          </cell>
          <cell r="K458" t="str">
            <v>000</v>
          </cell>
          <cell r="L458">
            <v>2</v>
          </cell>
          <cell r="M458" t="str">
            <v>00</v>
          </cell>
          <cell r="N458">
            <v>7</v>
          </cell>
          <cell r="O458">
            <v>3</v>
          </cell>
          <cell r="P458">
            <v>3</v>
          </cell>
          <cell r="Q458">
            <v>7</v>
          </cell>
          <cell r="R458">
            <v>51</v>
          </cell>
          <cell r="S458">
            <v>33</v>
          </cell>
          <cell r="T458">
            <v>1</v>
          </cell>
          <cell r="U458" t="str">
            <v>430002</v>
          </cell>
          <cell r="V458" t="str">
            <v>Secondaire Ens.serv.déconc.</v>
          </cell>
          <cell r="W458" t="str">
            <v>Conakry</v>
          </cell>
          <cell r="X458" t="str">
            <v>Entretien bâtiments administ.</v>
          </cell>
          <cell r="Y458" t="str">
            <v>P2</v>
          </cell>
          <cell r="Z458">
            <v>0</v>
          </cell>
          <cell r="AA458">
            <v>0</v>
          </cell>
          <cell r="AB458">
            <v>0</v>
          </cell>
          <cell r="AC458">
            <v>739615</v>
          </cell>
          <cell r="AD458">
            <v>739615</v>
          </cell>
        </row>
        <row r="459">
          <cell r="A459">
            <v>1</v>
          </cell>
          <cell r="B459" t="str">
            <v>20</v>
          </cell>
          <cell r="C459">
            <v>43000200700</v>
          </cell>
          <cell r="D459">
            <v>3</v>
          </cell>
          <cell r="E459" t="str">
            <v>37</v>
          </cell>
          <cell r="F459">
            <v>90</v>
          </cell>
          <cell r="H459">
            <v>20</v>
          </cell>
          <cell r="I459">
            <v>1</v>
          </cell>
          <cell r="J459">
            <v>43</v>
          </cell>
          <cell r="K459" t="str">
            <v>000</v>
          </cell>
          <cell r="L459">
            <v>2</v>
          </cell>
          <cell r="M459" t="str">
            <v>00</v>
          </cell>
          <cell r="N459">
            <v>7</v>
          </cell>
          <cell r="O459">
            <v>3</v>
          </cell>
          <cell r="P459">
            <v>3</v>
          </cell>
          <cell r="Q459">
            <v>7</v>
          </cell>
          <cell r="R459">
            <v>90</v>
          </cell>
          <cell r="S459">
            <v>33</v>
          </cell>
          <cell r="T459">
            <v>1</v>
          </cell>
          <cell r="U459" t="str">
            <v>430002</v>
          </cell>
          <cell r="V459" t="str">
            <v>Secondaire Ens.serv.déconc.</v>
          </cell>
          <cell r="W459" t="str">
            <v>Conakry</v>
          </cell>
          <cell r="X459" t="str">
            <v>Entretien autres immob.</v>
          </cell>
          <cell r="Y459" t="str">
            <v>P2</v>
          </cell>
          <cell r="Z459">
            <v>7700</v>
          </cell>
          <cell r="AA459">
            <v>0</v>
          </cell>
          <cell r="AB459">
            <v>0</v>
          </cell>
          <cell r="AC459">
            <v>0</v>
          </cell>
          <cell r="AD459">
            <v>0</v>
          </cell>
        </row>
        <row r="460">
          <cell r="A460">
            <v>1</v>
          </cell>
          <cell r="B460" t="str">
            <v>20</v>
          </cell>
          <cell r="C460">
            <v>44000200700</v>
          </cell>
          <cell r="D460">
            <v>3</v>
          </cell>
          <cell r="E460" t="str">
            <v>37</v>
          </cell>
          <cell r="F460">
            <v>90</v>
          </cell>
          <cell r="H460">
            <v>20</v>
          </cell>
          <cell r="I460">
            <v>1</v>
          </cell>
          <cell r="J460">
            <v>44</v>
          </cell>
          <cell r="K460" t="str">
            <v>000</v>
          </cell>
          <cell r="L460">
            <v>2</v>
          </cell>
          <cell r="M460" t="str">
            <v>00</v>
          </cell>
          <cell r="N460">
            <v>7</v>
          </cell>
          <cell r="O460">
            <v>3</v>
          </cell>
          <cell r="P460">
            <v>3</v>
          </cell>
          <cell r="Q460">
            <v>7</v>
          </cell>
          <cell r="R460">
            <v>90</v>
          </cell>
          <cell r="S460">
            <v>36</v>
          </cell>
          <cell r="T460">
            <v>1</v>
          </cell>
          <cell r="U460" t="str">
            <v>440002</v>
          </cell>
          <cell r="V460" t="str">
            <v>Enseign. Technique</v>
          </cell>
          <cell r="W460" t="str">
            <v>Conakry</v>
          </cell>
          <cell r="X460" t="str">
            <v>Ent. Autres immob. (corporelles)</v>
          </cell>
          <cell r="Y460" t="str">
            <v>P3</v>
          </cell>
          <cell r="Z460">
            <v>0</v>
          </cell>
          <cell r="AA460">
            <v>0</v>
          </cell>
          <cell r="AB460">
            <v>0</v>
          </cell>
          <cell r="AC460">
            <v>150000</v>
          </cell>
          <cell r="AD460">
            <v>150000</v>
          </cell>
        </row>
        <row r="461">
          <cell r="A461">
            <v>1</v>
          </cell>
          <cell r="B461" t="str">
            <v>20</v>
          </cell>
          <cell r="C461">
            <v>49000200700</v>
          </cell>
          <cell r="D461">
            <v>3</v>
          </cell>
          <cell r="E461" t="str">
            <v>37</v>
          </cell>
          <cell r="F461">
            <v>11</v>
          </cell>
          <cell r="H461">
            <v>20</v>
          </cell>
          <cell r="I461">
            <v>1</v>
          </cell>
          <cell r="J461">
            <v>49</v>
          </cell>
          <cell r="K461" t="str">
            <v>000</v>
          </cell>
          <cell r="L461">
            <v>2</v>
          </cell>
          <cell r="M461" t="str">
            <v>00</v>
          </cell>
          <cell r="N461">
            <v>7</v>
          </cell>
          <cell r="O461">
            <v>3</v>
          </cell>
          <cell r="P461">
            <v>3</v>
          </cell>
          <cell r="Q461">
            <v>7</v>
          </cell>
          <cell r="R461">
            <v>11</v>
          </cell>
          <cell r="S461">
            <v>33</v>
          </cell>
          <cell r="T461">
            <v>1</v>
          </cell>
          <cell r="U461" t="str">
            <v>490002</v>
          </cell>
          <cell r="V461" t="str">
            <v>Enseig. Serv administratifs</v>
          </cell>
          <cell r="W461" t="str">
            <v>Conakry</v>
          </cell>
          <cell r="X461" t="str">
            <v>Entretien matériel mobilier</v>
          </cell>
          <cell r="Y461" t="str">
            <v>P5D</v>
          </cell>
          <cell r="Z461">
            <v>0</v>
          </cell>
          <cell r="AA461">
            <v>0</v>
          </cell>
          <cell r="AB461">
            <v>0</v>
          </cell>
          <cell r="AC461">
            <v>0</v>
          </cell>
          <cell r="AD461">
            <v>0</v>
          </cell>
        </row>
        <row r="462">
          <cell r="A462">
            <v>1</v>
          </cell>
          <cell r="B462" t="str">
            <v>20</v>
          </cell>
          <cell r="C462">
            <v>49000200700</v>
          </cell>
          <cell r="D462">
            <v>3</v>
          </cell>
          <cell r="E462" t="str">
            <v>37</v>
          </cell>
          <cell r="F462">
            <v>12</v>
          </cell>
          <cell r="H462">
            <v>20</v>
          </cell>
          <cell r="I462">
            <v>1</v>
          </cell>
          <cell r="J462">
            <v>49</v>
          </cell>
          <cell r="K462" t="str">
            <v>000</v>
          </cell>
          <cell r="L462">
            <v>2</v>
          </cell>
          <cell r="M462" t="str">
            <v>00</v>
          </cell>
          <cell r="N462">
            <v>7</v>
          </cell>
          <cell r="O462">
            <v>3</v>
          </cell>
          <cell r="P462">
            <v>3</v>
          </cell>
          <cell r="Q462">
            <v>7</v>
          </cell>
          <cell r="R462">
            <v>12</v>
          </cell>
          <cell r="S462">
            <v>33</v>
          </cell>
          <cell r="T462">
            <v>1</v>
          </cell>
          <cell r="U462" t="str">
            <v>490002</v>
          </cell>
          <cell r="V462" t="str">
            <v>Enseig. Serv administratifs</v>
          </cell>
          <cell r="W462" t="str">
            <v>Conakry</v>
          </cell>
          <cell r="X462" t="str">
            <v>Entretien matériel informat.</v>
          </cell>
          <cell r="Y462" t="str">
            <v>P5D</v>
          </cell>
          <cell r="Z462">
            <v>0</v>
          </cell>
          <cell r="AA462">
            <v>0</v>
          </cell>
          <cell r="AB462">
            <v>0</v>
          </cell>
          <cell r="AC462">
            <v>0</v>
          </cell>
          <cell r="AD462">
            <v>0</v>
          </cell>
        </row>
        <row r="463">
          <cell r="A463">
            <v>1</v>
          </cell>
          <cell r="B463" t="str">
            <v>20</v>
          </cell>
          <cell r="C463">
            <v>49000200700</v>
          </cell>
          <cell r="D463">
            <v>3</v>
          </cell>
          <cell r="E463" t="str">
            <v>37</v>
          </cell>
          <cell r="F463">
            <v>13</v>
          </cell>
          <cell r="H463">
            <v>20</v>
          </cell>
          <cell r="I463">
            <v>1</v>
          </cell>
          <cell r="J463">
            <v>49</v>
          </cell>
          <cell r="K463" t="str">
            <v>000</v>
          </cell>
          <cell r="L463">
            <v>2</v>
          </cell>
          <cell r="M463" t="str">
            <v>00</v>
          </cell>
          <cell r="N463">
            <v>7</v>
          </cell>
          <cell r="O463">
            <v>3</v>
          </cell>
          <cell r="P463">
            <v>3</v>
          </cell>
          <cell r="Q463">
            <v>7</v>
          </cell>
          <cell r="R463">
            <v>13</v>
          </cell>
          <cell r="S463">
            <v>33</v>
          </cell>
          <cell r="T463">
            <v>1</v>
          </cell>
          <cell r="U463" t="str">
            <v>490002</v>
          </cell>
          <cell r="V463" t="str">
            <v>Enseig. Serv administratifs</v>
          </cell>
          <cell r="W463" t="str">
            <v>Conakry</v>
          </cell>
          <cell r="X463" t="str">
            <v>Entretien autres matériels techniqu.</v>
          </cell>
          <cell r="Y463" t="str">
            <v>P5D</v>
          </cell>
          <cell r="Z463">
            <v>0</v>
          </cell>
          <cell r="AA463">
            <v>0</v>
          </cell>
          <cell r="AB463">
            <v>0</v>
          </cell>
          <cell r="AC463">
            <v>0</v>
          </cell>
          <cell r="AD463">
            <v>0</v>
          </cell>
        </row>
        <row r="464">
          <cell r="A464">
            <v>1</v>
          </cell>
          <cell r="B464" t="str">
            <v>20</v>
          </cell>
          <cell r="C464">
            <v>49000200700</v>
          </cell>
          <cell r="D464">
            <v>3</v>
          </cell>
          <cell r="E464" t="str">
            <v>37</v>
          </cell>
          <cell r="F464">
            <v>20</v>
          </cell>
          <cell r="H464">
            <v>20</v>
          </cell>
          <cell r="I464">
            <v>1</v>
          </cell>
          <cell r="J464">
            <v>49</v>
          </cell>
          <cell r="K464" t="str">
            <v>000</v>
          </cell>
          <cell r="L464">
            <v>2</v>
          </cell>
          <cell r="M464" t="str">
            <v>00</v>
          </cell>
          <cell r="N464">
            <v>7</v>
          </cell>
          <cell r="O464">
            <v>3</v>
          </cell>
          <cell r="P464">
            <v>3</v>
          </cell>
          <cell r="Q464">
            <v>7</v>
          </cell>
          <cell r="R464">
            <v>20</v>
          </cell>
          <cell r="S464">
            <v>33</v>
          </cell>
          <cell r="T464">
            <v>1</v>
          </cell>
          <cell r="U464" t="str">
            <v>490002</v>
          </cell>
          <cell r="V464" t="str">
            <v>Enseig. Serv administratifs</v>
          </cell>
          <cell r="W464" t="str">
            <v>Conakry</v>
          </cell>
          <cell r="X464" t="str">
            <v>Entretien véhicules automob.</v>
          </cell>
          <cell r="Y464" t="str">
            <v>P5D</v>
          </cell>
          <cell r="Z464">
            <v>0</v>
          </cell>
          <cell r="AA464">
            <v>0</v>
          </cell>
          <cell r="AB464">
            <v>0</v>
          </cell>
          <cell r="AC464">
            <v>20000</v>
          </cell>
          <cell r="AD464">
            <v>20000</v>
          </cell>
        </row>
        <row r="465">
          <cell r="A465">
            <v>1</v>
          </cell>
          <cell r="B465" t="str">
            <v>20</v>
          </cell>
          <cell r="C465">
            <v>49000200700</v>
          </cell>
          <cell r="D465">
            <v>3</v>
          </cell>
          <cell r="E465" t="str">
            <v>37</v>
          </cell>
          <cell r="F465">
            <v>51</v>
          </cell>
          <cell r="H465">
            <v>20</v>
          </cell>
          <cell r="I465">
            <v>1</v>
          </cell>
          <cell r="J465">
            <v>49</v>
          </cell>
          <cell r="K465" t="str">
            <v>000</v>
          </cell>
          <cell r="L465">
            <v>2</v>
          </cell>
          <cell r="M465" t="str">
            <v>00</v>
          </cell>
          <cell r="N465">
            <v>7</v>
          </cell>
          <cell r="O465">
            <v>3</v>
          </cell>
          <cell r="P465">
            <v>3</v>
          </cell>
          <cell r="Q465">
            <v>7</v>
          </cell>
          <cell r="R465">
            <v>51</v>
          </cell>
          <cell r="S465">
            <v>33</v>
          </cell>
          <cell r="T465">
            <v>1</v>
          </cell>
          <cell r="U465" t="str">
            <v>490002</v>
          </cell>
          <cell r="V465" t="str">
            <v>Enseig. Serv administratifs</v>
          </cell>
          <cell r="W465" t="str">
            <v>Conakry</v>
          </cell>
          <cell r="X465" t="str">
            <v>Entretien bâtiments administ.</v>
          </cell>
          <cell r="Y465" t="str">
            <v>P5D</v>
          </cell>
          <cell r="Z465">
            <v>0</v>
          </cell>
          <cell r="AA465">
            <v>0</v>
          </cell>
          <cell r="AB465">
            <v>0</v>
          </cell>
          <cell r="AC465">
            <v>0</v>
          </cell>
          <cell r="AD465">
            <v>0</v>
          </cell>
        </row>
        <row r="466">
          <cell r="A466">
            <v>1</v>
          </cell>
          <cell r="B466" t="str">
            <v>20</v>
          </cell>
          <cell r="C466">
            <v>49000200700</v>
          </cell>
          <cell r="D466">
            <v>3</v>
          </cell>
          <cell r="E466" t="str">
            <v>37</v>
          </cell>
          <cell r="F466">
            <v>52</v>
          </cell>
          <cell r="H466">
            <v>20</v>
          </cell>
          <cell r="I466">
            <v>1</v>
          </cell>
          <cell r="J466">
            <v>49</v>
          </cell>
          <cell r="K466" t="str">
            <v>000</v>
          </cell>
          <cell r="L466">
            <v>2</v>
          </cell>
          <cell r="M466" t="str">
            <v>00</v>
          </cell>
          <cell r="N466">
            <v>7</v>
          </cell>
          <cell r="O466">
            <v>3</v>
          </cell>
          <cell r="P466">
            <v>3</v>
          </cell>
          <cell r="Q466">
            <v>7</v>
          </cell>
          <cell r="R466">
            <v>52</v>
          </cell>
          <cell r="S466">
            <v>33</v>
          </cell>
          <cell r="T466">
            <v>1</v>
          </cell>
          <cell r="U466" t="str">
            <v>490002</v>
          </cell>
          <cell r="V466" t="str">
            <v>Enseig. Serv administratifs</v>
          </cell>
          <cell r="W466" t="str">
            <v>Conakry</v>
          </cell>
          <cell r="X466" t="str">
            <v>Entretien logements</v>
          </cell>
          <cell r="Y466" t="str">
            <v>P5D</v>
          </cell>
          <cell r="Z466">
            <v>0</v>
          </cell>
          <cell r="AA466">
            <v>0</v>
          </cell>
          <cell r="AB466">
            <v>0</v>
          </cell>
          <cell r="AC466">
            <v>0</v>
          </cell>
          <cell r="AD466">
            <v>0</v>
          </cell>
        </row>
        <row r="467">
          <cell r="A467">
            <v>1</v>
          </cell>
          <cell r="B467" t="str">
            <v>20</v>
          </cell>
          <cell r="C467">
            <v>49000200700</v>
          </cell>
          <cell r="D467">
            <v>3</v>
          </cell>
          <cell r="E467" t="str">
            <v>37</v>
          </cell>
          <cell r="F467">
            <v>90</v>
          </cell>
          <cell r="H467">
            <v>20</v>
          </cell>
          <cell r="I467">
            <v>1</v>
          </cell>
          <cell r="J467">
            <v>49</v>
          </cell>
          <cell r="K467" t="str">
            <v>000</v>
          </cell>
          <cell r="L467">
            <v>2</v>
          </cell>
          <cell r="M467" t="str">
            <v>00</v>
          </cell>
          <cell r="N467">
            <v>7</v>
          </cell>
          <cell r="O467">
            <v>3</v>
          </cell>
          <cell r="P467">
            <v>3</v>
          </cell>
          <cell r="Q467">
            <v>7</v>
          </cell>
          <cell r="R467">
            <v>90</v>
          </cell>
          <cell r="S467">
            <v>33</v>
          </cell>
          <cell r="T467">
            <v>1</v>
          </cell>
          <cell r="U467" t="str">
            <v>490002</v>
          </cell>
          <cell r="V467" t="str">
            <v>Enseig. Serv administratifs</v>
          </cell>
          <cell r="W467" t="str">
            <v>Conakry</v>
          </cell>
          <cell r="X467" t="str">
            <v>Entretien autres immob.</v>
          </cell>
          <cell r="Y467" t="str">
            <v>P5D</v>
          </cell>
          <cell r="Z467">
            <v>0</v>
          </cell>
          <cell r="AA467">
            <v>0</v>
          </cell>
          <cell r="AB467">
            <v>0</v>
          </cell>
          <cell r="AC467">
            <v>0</v>
          </cell>
          <cell r="AD467">
            <v>0</v>
          </cell>
        </row>
        <row r="468">
          <cell r="A468">
            <v>1</v>
          </cell>
          <cell r="H468">
            <v>20</v>
          </cell>
          <cell r="I468">
            <v>1</v>
          </cell>
          <cell r="L468">
            <v>3</v>
          </cell>
          <cell r="O468">
            <v>3</v>
          </cell>
          <cell r="P468">
            <v>3</v>
          </cell>
          <cell r="Q468">
            <v>7</v>
          </cell>
          <cell r="V468" t="str">
            <v>Intérieur Services déconcentrés</v>
          </cell>
          <cell r="Z468">
            <v>277215</v>
          </cell>
          <cell r="AA468">
            <v>174240</v>
          </cell>
          <cell r="AB468">
            <v>226510</v>
          </cell>
          <cell r="AC468">
            <v>4174586</v>
          </cell>
          <cell r="AD468">
            <v>3948076</v>
          </cell>
          <cell r="AE468">
            <v>0</v>
          </cell>
        </row>
        <row r="469">
          <cell r="A469">
            <v>1</v>
          </cell>
          <cell r="B469" t="str">
            <v>20</v>
          </cell>
          <cell r="C469">
            <v>42000300700</v>
          </cell>
          <cell r="D469">
            <v>3</v>
          </cell>
          <cell r="E469" t="str">
            <v>37</v>
          </cell>
          <cell r="F469">
            <v>11</v>
          </cell>
          <cell r="H469">
            <v>20</v>
          </cell>
          <cell r="I469">
            <v>1</v>
          </cell>
          <cell r="J469">
            <v>42</v>
          </cell>
          <cell r="K469" t="str">
            <v>000</v>
          </cell>
          <cell r="L469">
            <v>3</v>
          </cell>
          <cell r="M469" t="str">
            <v>00</v>
          </cell>
          <cell r="N469">
            <v>7</v>
          </cell>
          <cell r="O469">
            <v>3</v>
          </cell>
          <cell r="P469">
            <v>3</v>
          </cell>
          <cell r="Q469">
            <v>7</v>
          </cell>
          <cell r="R469">
            <v>11</v>
          </cell>
          <cell r="S469">
            <v>33</v>
          </cell>
          <cell r="T469">
            <v>1</v>
          </cell>
          <cell r="U469" t="str">
            <v>420003</v>
          </cell>
          <cell r="V469" t="str">
            <v>Primaire Ens.serv.déconc.</v>
          </cell>
          <cell r="W469" t="str">
            <v>Intérieur</v>
          </cell>
          <cell r="X469" t="str">
            <v>Entretien matériel mobilier</v>
          </cell>
          <cell r="Y469" t="str">
            <v>P1</v>
          </cell>
          <cell r="Z469">
            <v>0</v>
          </cell>
          <cell r="AA469">
            <v>0</v>
          </cell>
          <cell r="AB469">
            <v>0</v>
          </cell>
          <cell r="AC469">
            <v>0</v>
          </cell>
          <cell r="AD469">
            <v>0</v>
          </cell>
        </row>
        <row r="470">
          <cell r="A470">
            <v>1</v>
          </cell>
          <cell r="B470" t="str">
            <v>20</v>
          </cell>
          <cell r="C470">
            <v>42000300700</v>
          </cell>
          <cell r="D470">
            <v>3</v>
          </cell>
          <cell r="E470" t="str">
            <v>37</v>
          </cell>
          <cell r="F470">
            <v>12</v>
          </cell>
          <cell r="H470">
            <v>20</v>
          </cell>
          <cell r="I470">
            <v>1</v>
          </cell>
          <cell r="J470">
            <v>42</v>
          </cell>
          <cell r="K470" t="str">
            <v>000</v>
          </cell>
          <cell r="L470">
            <v>3</v>
          </cell>
          <cell r="M470" t="str">
            <v>00</v>
          </cell>
          <cell r="N470">
            <v>7</v>
          </cell>
          <cell r="O470">
            <v>3</v>
          </cell>
          <cell r="P470">
            <v>3</v>
          </cell>
          <cell r="Q470">
            <v>7</v>
          </cell>
          <cell r="R470">
            <v>12</v>
          </cell>
          <cell r="S470">
            <v>33</v>
          </cell>
          <cell r="T470">
            <v>1</v>
          </cell>
          <cell r="U470" t="str">
            <v>420003</v>
          </cell>
          <cell r="V470" t="str">
            <v>Primaire Ens.serv.déconc.</v>
          </cell>
          <cell r="W470" t="str">
            <v>Intérieur</v>
          </cell>
          <cell r="X470" t="str">
            <v>Entretien matériel informat.</v>
          </cell>
          <cell r="Y470" t="str">
            <v>P1</v>
          </cell>
          <cell r="Z470">
            <v>0</v>
          </cell>
          <cell r="AA470">
            <v>0</v>
          </cell>
          <cell r="AB470">
            <v>0</v>
          </cell>
          <cell r="AC470">
            <v>0</v>
          </cell>
          <cell r="AD470">
            <v>0</v>
          </cell>
        </row>
        <row r="471">
          <cell r="A471">
            <v>1</v>
          </cell>
          <cell r="B471" t="str">
            <v>20</v>
          </cell>
          <cell r="C471">
            <v>42000300700</v>
          </cell>
          <cell r="D471">
            <v>3</v>
          </cell>
          <cell r="E471" t="str">
            <v>37</v>
          </cell>
          <cell r="F471">
            <v>51</v>
          </cell>
          <cell r="H471">
            <v>20</v>
          </cell>
          <cell r="I471">
            <v>1</v>
          </cell>
          <cell r="J471">
            <v>42</v>
          </cell>
          <cell r="K471" t="str">
            <v>000</v>
          </cell>
          <cell r="L471">
            <v>3</v>
          </cell>
          <cell r="M471" t="str">
            <v>00</v>
          </cell>
          <cell r="N471">
            <v>7</v>
          </cell>
          <cell r="O471">
            <v>3</v>
          </cell>
          <cell r="P471">
            <v>3</v>
          </cell>
          <cell r="Q471">
            <v>7</v>
          </cell>
          <cell r="R471">
            <v>51</v>
          </cell>
          <cell r="S471">
            <v>33</v>
          </cell>
          <cell r="T471">
            <v>1</v>
          </cell>
          <cell r="U471" t="str">
            <v>420003</v>
          </cell>
          <cell r="V471" t="str">
            <v>Primaire Ens.serv.déconc.</v>
          </cell>
          <cell r="W471" t="str">
            <v>Intérieur</v>
          </cell>
          <cell r="X471" t="str">
            <v>Entretien bâtiments administ.</v>
          </cell>
          <cell r="Y471" t="str">
            <v>P1</v>
          </cell>
          <cell r="Z471">
            <v>0</v>
          </cell>
          <cell r="AA471">
            <v>0</v>
          </cell>
          <cell r="AB471">
            <v>0</v>
          </cell>
          <cell r="AC471">
            <v>2588653</v>
          </cell>
          <cell r="AD471">
            <v>2588653</v>
          </cell>
        </row>
        <row r="472">
          <cell r="A472">
            <v>1</v>
          </cell>
          <cell r="B472" t="str">
            <v>20</v>
          </cell>
          <cell r="C472">
            <v>42000300700</v>
          </cell>
          <cell r="D472">
            <v>3</v>
          </cell>
          <cell r="E472" t="str">
            <v>37</v>
          </cell>
          <cell r="F472">
            <v>90</v>
          </cell>
          <cell r="H472">
            <v>20</v>
          </cell>
          <cell r="I472">
            <v>1</v>
          </cell>
          <cell r="J472">
            <v>42</v>
          </cell>
          <cell r="K472" t="str">
            <v>000</v>
          </cell>
          <cell r="L472">
            <v>3</v>
          </cell>
          <cell r="M472" t="str">
            <v>00</v>
          </cell>
          <cell r="N472">
            <v>7</v>
          </cell>
          <cell r="O472">
            <v>3</v>
          </cell>
          <cell r="P472">
            <v>3</v>
          </cell>
          <cell r="Q472">
            <v>7</v>
          </cell>
          <cell r="R472">
            <v>90</v>
          </cell>
          <cell r="S472">
            <v>33</v>
          </cell>
          <cell r="T472">
            <v>1</v>
          </cell>
          <cell r="U472" t="str">
            <v>420003</v>
          </cell>
          <cell r="V472" t="str">
            <v>Primaire Ens.serv.déconc.</v>
          </cell>
          <cell r="W472" t="str">
            <v>Intérieur</v>
          </cell>
          <cell r="X472" t="str">
            <v>Entretien autres immob.</v>
          </cell>
          <cell r="Y472" t="str">
            <v>P1</v>
          </cell>
          <cell r="Z472">
            <v>54720</v>
          </cell>
          <cell r="AA472">
            <v>0</v>
          </cell>
          <cell r="AB472">
            <v>0</v>
          </cell>
          <cell r="AC472">
            <v>0</v>
          </cell>
          <cell r="AD472">
            <v>0</v>
          </cell>
        </row>
        <row r="473">
          <cell r="A473">
            <v>1</v>
          </cell>
          <cell r="B473" t="str">
            <v>20</v>
          </cell>
          <cell r="C473">
            <v>43000300700</v>
          </cell>
          <cell r="D473">
            <v>3</v>
          </cell>
          <cell r="E473" t="str">
            <v>37</v>
          </cell>
          <cell r="F473">
            <v>11</v>
          </cell>
          <cell r="H473">
            <v>20</v>
          </cell>
          <cell r="I473">
            <v>1</v>
          </cell>
          <cell r="J473">
            <v>43</v>
          </cell>
          <cell r="K473" t="str">
            <v>000</v>
          </cell>
          <cell r="L473">
            <v>3</v>
          </cell>
          <cell r="M473" t="str">
            <v>00</v>
          </cell>
          <cell r="N473">
            <v>7</v>
          </cell>
          <cell r="O473">
            <v>3</v>
          </cell>
          <cell r="P473">
            <v>3</v>
          </cell>
          <cell r="Q473">
            <v>7</v>
          </cell>
          <cell r="R473">
            <v>11</v>
          </cell>
          <cell r="S473">
            <v>33</v>
          </cell>
          <cell r="T473">
            <v>1</v>
          </cell>
          <cell r="U473" t="str">
            <v>430003</v>
          </cell>
          <cell r="V473" t="str">
            <v>Secondaire Ens.serv.déconc.</v>
          </cell>
          <cell r="W473" t="str">
            <v>Intérieur</v>
          </cell>
          <cell r="X473" t="str">
            <v>Entretien matériel mobilier</v>
          </cell>
          <cell r="Y473" t="str">
            <v>P2</v>
          </cell>
          <cell r="Z473">
            <v>0</v>
          </cell>
          <cell r="AA473">
            <v>0</v>
          </cell>
          <cell r="AB473">
            <v>0</v>
          </cell>
          <cell r="AC473">
            <v>0</v>
          </cell>
          <cell r="AD473">
            <v>0</v>
          </cell>
        </row>
        <row r="474">
          <cell r="A474">
            <v>1</v>
          </cell>
          <cell r="B474" t="str">
            <v>20</v>
          </cell>
          <cell r="C474">
            <v>43000300700</v>
          </cell>
          <cell r="D474">
            <v>3</v>
          </cell>
          <cell r="E474" t="str">
            <v>37</v>
          </cell>
          <cell r="F474">
            <v>12</v>
          </cell>
          <cell r="H474">
            <v>20</v>
          </cell>
          <cell r="I474">
            <v>1</v>
          </cell>
          <cell r="J474">
            <v>43</v>
          </cell>
          <cell r="K474" t="str">
            <v>000</v>
          </cell>
          <cell r="L474">
            <v>3</v>
          </cell>
          <cell r="M474" t="str">
            <v>00</v>
          </cell>
          <cell r="N474">
            <v>7</v>
          </cell>
          <cell r="O474">
            <v>3</v>
          </cell>
          <cell r="P474">
            <v>3</v>
          </cell>
          <cell r="Q474">
            <v>7</v>
          </cell>
          <cell r="R474">
            <v>12</v>
          </cell>
          <cell r="S474">
            <v>33</v>
          </cell>
          <cell r="T474">
            <v>1</v>
          </cell>
          <cell r="U474" t="str">
            <v>430003</v>
          </cell>
          <cell r="V474" t="str">
            <v>Secondaire Ens.serv.déconc.</v>
          </cell>
          <cell r="W474" t="str">
            <v>Intérieur</v>
          </cell>
          <cell r="X474" t="str">
            <v>Entretien matériel informat.</v>
          </cell>
          <cell r="Y474" t="str">
            <v>P2</v>
          </cell>
          <cell r="Z474">
            <v>0</v>
          </cell>
          <cell r="AA474">
            <v>0</v>
          </cell>
          <cell r="AB474">
            <v>0</v>
          </cell>
          <cell r="AC474">
            <v>0</v>
          </cell>
          <cell r="AD474">
            <v>0</v>
          </cell>
        </row>
        <row r="475">
          <cell r="A475">
            <v>1</v>
          </cell>
          <cell r="B475" t="str">
            <v>20</v>
          </cell>
          <cell r="C475">
            <v>43000300700</v>
          </cell>
          <cell r="D475">
            <v>3</v>
          </cell>
          <cell r="E475" t="str">
            <v>37</v>
          </cell>
          <cell r="F475">
            <v>13</v>
          </cell>
          <cell r="H475">
            <v>20</v>
          </cell>
          <cell r="I475">
            <v>1</v>
          </cell>
          <cell r="J475">
            <v>43</v>
          </cell>
          <cell r="K475" t="str">
            <v>000</v>
          </cell>
          <cell r="L475">
            <v>3</v>
          </cell>
          <cell r="M475" t="str">
            <v>00</v>
          </cell>
          <cell r="N475">
            <v>7</v>
          </cell>
          <cell r="O475">
            <v>3</v>
          </cell>
          <cell r="P475">
            <v>3</v>
          </cell>
          <cell r="Q475">
            <v>7</v>
          </cell>
          <cell r="R475">
            <v>13</v>
          </cell>
          <cell r="S475">
            <v>33</v>
          </cell>
          <cell r="T475">
            <v>1</v>
          </cell>
          <cell r="U475" t="str">
            <v>430003</v>
          </cell>
          <cell r="V475" t="str">
            <v>Secondaire Ens.serv.déconc.</v>
          </cell>
          <cell r="W475" t="str">
            <v>Intérieur</v>
          </cell>
          <cell r="X475" t="str">
            <v>Entretien autres matériels techniqu.</v>
          </cell>
          <cell r="Y475" t="str">
            <v>P2</v>
          </cell>
          <cell r="Z475">
            <v>0</v>
          </cell>
          <cell r="AA475">
            <v>0</v>
          </cell>
          <cell r="AB475">
            <v>0</v>
          </cell>
          <cell r="AC475">
            <v>0</v>
          </cell>
          <cell r="AD475">
            <v>0</v>
          </cell>
        </row>
        <row r="476">
          <cell r="A476">
            <v>1</v>
          </cell>
          <cell r="B476" t="str">
            <v>20</v>
          </cell>
          <cell r="C476">
            <v>43000300700</v>
          </cell>
          <cell r="D476">
            <v>3</v>
          </cell>
          <cell r="E476" t="str">
            <v>37</v>
          </cell>
          <cell r="F476">
            <v>51</v>
          </cell>
          <cell r="H476">
            <v>20</v>
          </cell>
          <cell r="I476">
            <v>1</v>
          </cell>
          <cell r="J476">
            <v>43</v>
          </cell>
          <cell r="K476" t="str">
            <v>000</v>
          </cell>
          <cell r="L476">
            <v>3</v>
          </cell>
          <cell r="M476" t="str">
            <v>00</v>
          </cell>
          <cell r="N476">
            <v>7</v>
          </cell>
          <cell r="O476">
            <v>3</v>
          </cell>
          <cell r="P476">
            <v>3</v>
          </cell>
          <cell r="Q476">
            <v>7</v>
          </cell>
          <cell r="R476">
            <v>51</v>
          </cell>
          <cell r="S476">
            <v>33</v>
          </cell>
          <cell r="T476">
            <v>1</v>
          </cell>
          <cell r="U476" t="str">
            <v>430003</v>
          </cell>
          <cell r="V476" t="str">
            <v>Secondaire Ens.serv.déconc.</v>
          </cell>
          <cell r="W476" t="str">
            <v>Intérieur</v>
          </cell>
          <cell r="X476" t="str">
            <v>Entretien bâtiments administ.</v>
          </cell>
          <cell r="Y476" t="str">
            <v>P2</v>
          </cell>
          <cell r="Z476">
            <v>0</v>
          </cell>
          <cell r="AA476">
            <v>0</v>
          </cell>
          <cell r="AB476">
            <v>0</v>
          </cell>
          <cell r="AC476">
            <v>1109423</v>
          </cell>
          <cell r="AD476">
            <v>1109423</v>
          </cell>
        </row>
        <row r="477">
          <cell r="A477">
            <v>1</v>
          </cell>
          <cell r="B477" t="str">
            <v>20</v>
          </cell>
          <cell r="C477">
            <v>43000300700</v>
          </cell>
          <cell r="D477">
            <v>3</v>
          </cell>
          <cell r="E477" t="str">
            <v>37</v>
          </cell>
          <cell r="F477">
            <v>90</v>
          </cell>
          <cell r="H477">
            <v>20</v>
          </cell>
          <cell r="I477">
            <v>1</v>
          </cell>
          <cell r="J477">
            <v>43</v>
          </cell>
          <cell r="K477" t="str">
            <v>000</v>
          </cell>
          <cell r="L477">
            <v>3</v>
          </cell>
          <cell r="M477" t="str">
            <v>00</v>
          </cell>
          <cell r="N477">
            <v>7</v>
          </cell>
          <cell r="O477">
            <v>3</v>
          </cell>
          <cell r="P477">
            <v>3</v>
          </cell>
          <cell r="Q477">
            <v>7</v>
          </cell>
          <cell r="R477">
            <v>90</v>
          </cell>
          <cell r="S477">
            <v>33</v>
          </cell>
          <cell r="T477">
            <v>1</v>
          </cell>
          <cell r="U477" t="str">
            <v>430003</v>
          </cell>
          <cell r="V477" t="str">
            <v>Secondaire Ens.serv.déconc.</v>
          </cell>
          <cell r="W477" t="str">
            <v>Intérieur</v>
          </cell>
          <cell r="X477" t="str">
            <v>Entretien autres immob.</v>
          </cell>
          <cell r="Y477" t="str">
            <v>P2</v>
          </cell>
          <cell r="Z477">
            <v>24610</v>
          </cell>
          <cell r="AA477">
            <v>0</v>
          </cell>
          <cell r="AB477">
            <v>0</v>
          </cell>
          <cell r="AC477">
            <v>0</v>
          </cell>
          <cell r="AD477">
            <v>0</v>
          </cell>
        </row>
        <row r="478">
          <cell r="A478">
            <v>1</v>
          </cell>
          <cell r="B478" t="str">
            <v>20</v>
          </cell>
          <cell r="C478">
            <v>44000300700</v>
          </cell>
          <cell r="D478">
            <v>3</v>
          </cell>
          <cell r="E478" t="str">
            <v>37</v>
          </cell>
          <cell r="F478">
            <v>90</v>
          </cell>
          <cell r="H478">
            <v>20</v>
          </cell>
          <cell r="I478">
            <v>1</v>
          </cell>
          <cell r="J478">
            <v>44</v>
          </cell>
          <cell r="K478" t="str">
            <v>000</v>
          </cell>
          <cell r="L478">
            <v>3</v>
          </cell>
          <cell r="M478" t="str">
            <v>00</v>
          </cell>
          <cell r="N478">
            <v>7</v>
          </cell>
          <cell r="O478">
            <v>3</v>
          </cell>
          <cell r="P478">
            <v>3</v>
          </cell>
          <cell r="Q478">
            <v>7</v>
          </cell>
          <cell r="R478">
            <v>90</v>
          </cell>
          <cell r="S478">
            <v>36</v>
          </cell>
          <cell r="T478">
            <v>1</v>
          </cell>
          <cell r="U478" t="str">
            <v>440003</v>
          </cell>
          <cell r="V478" t="str">
            <v>Enseign. Technique</v>
          </cell>
          <cell r="W478" t="str">
            <v>Intérieur</v>
          </cell>
          <cell r="X478" t="str">
            <v>Ent. Autres immob. (corporelles)</v>
          </cell>
          <cell r="Y478" t="str">
            <v>P3</v>
          </cell>
          <cell r="Z478">
            <v>0</v>
          </cell>
          <cell r="AA478">
            <v>0</v>
          </cell>
          <cell r="AB478">
            <v>0</v>
          </cell>
          <cell r="AC478">
            <v>250000</v>
          </cell>
          <cell r="AD478">
            <v>250000</v>
          </cell>
        </row>
        <row r="479">
          <cell r="A479">
            <v>1</v>
          </cell>
          <cell r="B479" t="str">
            <v>20</v>
          </cell>
          <cell r="C479">
            <v>44234300700</v>
          </cell>
          <cell r="D479">
            <v>3</v>
          </cell>
          <cell r="E479" t="str">
            <v>37</v>
          </cell>
          <cell r="F479">
            <v>20</v>
          </cell>
          <cell r="H479">
            <v>20</v>
          </cell>
          <cell r="I479">
            <v>1</v>
          </cell>
          <cell r="J479">
            <v>44</v>
          </cell>
          <cell r="K479">
            <v>234</v>
          </cell>
          <cell r="L479">
            <v>3</v>
          </cell>
          <cell r="M479" t="str">
            <v>00</v>
          </cell>
          <cell r="N479">
            <v>7</v>
          </cell>
          <cell r="O479">
            <v>3</v>
          </cell>
          <cell r="P479">
            <v>3</v>
          </cell>
          <cell r="Q479">
            <v>7</v>
          </cell>
          <cell r="R479" t="str">
            <v>20</v>
          </cell>
          <cell r="S479">
            <v>36</v>
          </cell>
          <cell r="T479">
            <v>1</v>
          </cell>
          <cell r="U479" t="str">
            <v>442343</v>
          </cell>
          <cell r="V479" t="str">
            <v>ENATEF Contrib coop helvétique</v>
          </cell>
          <cell r="W479" t="str">
            <v>Intérieur</v>
          </cell>
          <cell r="X479" t="str">
            <v>Entretien véhicules automobiles</v>
          </cell>
          <cell r="Y479" t="str">
            <v>P3</v>
          </cell>
          <cell r="Z479">
            <v>47020</v>
          </cell>
          <cell r="AA479">
            <v>32230</v>
          </cell>
          <cell r="AB479">
            <v>41900</v>
          </cell>
          <cell r="AC479">
            <v>41900</v>
          </cell>
          <cell r="AD479">
            <v>0</v>
          </cell>
        </row>
        <row r="480">
          <cell r="A480">
            <v>1</v>
          </cell>
          <cell r="B480" t="str">
            <v>20</v>
          </cell>
          <cell r="C480">
            <v>44234300700</v>
          </cell>
          <cell r="D480">
            <v>3</v>
          </cell>
          <cell r="E480" t="str">
            <v>37</v>
          </cell>
          <cell r="F480">
            <v>51</v>
          </cell>
          <cell r="H480">
            <v>20</v>
          </cell>
          <cell r="I480">
            <v>1</v>
          </cell>
          <cell r="J480">
            <v>44</v>
          </cell>
          <cell r="K480">
            <v>234</v>
          </cell>
          <cell r="L480">
            <v>3</v>
          </cell>
          <cell r="M480" t="str">
            <v>00</v>
          </cell>
          <cell r="N480">
            <v>7</v>
          </cell>
          <cell r="O480">
            <v>3</v>
          </cell>
          <cell r="P480">
            <v>3</v>
          </cell>
          <cell r="Q480">
            <v>7</v>
          </cell>
          <cell r="R480" t="str">
            <v>51</v>
          </cell>
          <cell r="S480">
            <v>36</v>
          </cell>
          <cell r="T480">
            <v>1</v>
          </cell>
          <cell r="U480" t="str">
            <v>442343</v>
          </cell>
          <cell r="V480" t="str">
            <v>ENATEF Contrib coop helvétique</v>
          </cell>
          <cell r="W480" t="str">
            <v>Intérieur</v>
          </cell>
          <cell r="X480" t="str">
            <v>Entretien bâtiments administratifs</v>
          </cell>
          <cell r="Y480" t="str">
            <v>P3</v>
          </cell>
          <cell r="Z480">
            <v>65830</v>
          </cell>
          <cell r="AA480">
            <v>45110</v>
          </cell>
          <cell r="AB480">
            <v>58640</v>
          </cell>
          <cell r="AC480">
            <v>58640</v>
          </cell>
          <cell r="AD480">
            <v>0</v>
          </cell>
        </row>
        <row r="481">
          <cell r="A481">
            <v>1</v>
          </cell>
          <cell r="B481" t="str">
            <v>20</v>
          </cell>
          <cell r="C481">
            <v>49000300700</v>
          </cell>
          <cell r="D481">
            <v>3</v>
          </cell>
          <cell r="E481" t="str">
            <v>37</v>
          </cell>
          <cell r="F481">
            <v>11</v>
          </cell>
          <cell r="H481">
            <v>20</v>
          </cell>
          <cell r="I481">
            <v>1</v>
          </cell>
          <cell r="J481">
            <v>49</v>
          </cell>
          <cell r="K481" t="str">
            <v>000</v>
          </cell>
          <cell r="L481">
            <v>3</v>
          </cell>
          <cell r="M481" t="str">
            <v>00</v>
          </cell>
          <cell r="N481">
            <v>7</v>
          </cell>
          <cell r="O481">
            <v>3</v>
          </cell>
          <cell r="P481">
            <v>3</v>
          </cell>
          <cell r="Q481">
            <v>7</v>
          </cell>
          <cell r="R481">
            <v>11</v>
          </cell>
          <cell r="S481">
            <v>33</v>
          </cell>
          <cell r="T481">
            <v>1</v>
          </cell>
          <cell r="U481" t="str">
            <v>490003</v>
          </cell>
          <cell r="V481" t="str">
            <v>Enseig. Serv administratifs</v>
          </cell>
          <cell r="W481" t="str">
            <v>Intérieur</v>
          </cell>
          <cell r="X481" t="str">
            <v>Entretien matériel mobilier</v>
          </cell>
          <cell r="Y481" t="str">
            <v>P5D</v>
          </cell>
          <cell r="Z481">
            <v>0</v>
          </cell>
          <cell r="AA481">
            <v>0</v>
          </cell>
          <cell r="AB481">
            <v>0</v>
          </cell>
          <cell r="AC481">
            <v>0</v>
          </cell>
          <cell r="AD481">
            <v>0</v>
          </cell>
        </row>
        <row r="482">
          <cell r="A482">
            <v>1</v>
          </cell>
          <cell r="B482" t="str">
            <v>20</v>
          </cell>
          <cell r="C482">
            <v>49000300700</v>
          </cell>
          <cell r="D482">
            <v>3</v>
          </cell>
          <cell r="E482" t="str">
            <v>37</v>
          </cell>
          <cell r="F482">
            <v>12</v>
          </cell>
          <cell r="H482">
            <v>20</v>
          </cell>
          <cell r="I482">
            <v>1</v>
          </cell>
          <cell r="J482">
            <v>49</v>
          </cell>
          <cell r="K482" t="str">
            <v>000</v>
          </cell>
          <cell r="L482">
            <v>3</v>
          </cell>
          <cell r="M482" t="str">
            <v>00</v>
          </cell>
          <cell r="N482">
            <v>7</v>
          </cell>
          <cell r="O482">
            <v>3</v>
          </cell>
          <cell r="P482">
            <v>3</v>
          </cell>
          <cell r="Q482">
            <v>7</v>
          </cell>
          <cell r="R482">
            <v>12</v>
          </cell>
          <cell r="S482">
            <v>33</v>
          </cell>
          <cell r="T482">
            <v>1</v>
          </cell>
          <cell r="U482" t="str">
            <v>490003</v>
          </cell>
          <cell r="V482" t="str">
            <v>Enseig. Serv administratifs</v>
          </cell>
          <cell r="W482" t="str">
            <v>Intérieur</v>
          </cell>
          <cell r="X482" t="str">
            <v>Entretien matériel informat.</v>
          </cell>
          <cell r="Y482" t="str">
            <v>P5D</v>
          </cell>
          <cell r="Z482">
            <v>0</v>
          </cell>
          <cell r="AA482">
            <v>0</v>
          </cell>
          <cell r="AB482">
            <v>0</v>
          </cell>
          <cell r="AC482">
            <v>0</v>
          </cell>
          <cell r="AD482">
            <v>0</v>
          </cell>
        </row>
        <row r="483">
          <cell r="A483">
            <v>1</v>
          </cell>
          <cell r="B483" t="str">
            <v>20</v>
          </cell>
          <cell r="C483">
            <v>49000300700</v>
          </cell>
          <cell r="D483">
            <v>3</v>
          </cell>
          <cell r="E483" t="str">
            <v>37</v>
          </cell>
          <cell r="F483">
            <v>13</v>
          </cell>
          <cell r="H483">
            <v>20</v>
          </cell>
          <cell r="I483">
            <v>1</v>
          </cell>
          <cell r="J483">
            <v>49</v>
          </cell>
          <cell r="K483" t="str">
            <v>000</v>
          </cell>
          <cell r="L483">
            <v>3</v>
          </cell>
          <cell r="M483" t="str">
            <v>00</v>
          </cell>
          <cell r="N483">
            <v>7</v>
          </cell>
          <cell r="O483">
            <v>3</v>
          </cell>
          <cell r="P483">
            <v>3</v>
          </cell>
          <cell r="Q483">
            <v>7</v>
          </cell>
          <cell r="R483">
            <v>13</v>
          </cell>
          <cell r="S483">
            <v>33</v>
          </cell>
          <cell r="T483">
            <v>1</v>
          </cell>
          <cell r="U483" t="str">
            <v>490003</v>
          </cell>
          <cell r="V483" t="str">
            <v>Enseig. Serv administratifs</v>
          </cell>
          <cell r="W483" t="str">
            <v>Intérieur</v>
          </cell>
          <cell r="X483" t="str">
            <v>Entretien autres matériels techniqu.</v>
          </cell>
          <cell r="Y483" t="str">
            <v>P5D</v>
          </cell>
          <cell r="Z483">
            <v>0</v>
          </cell>
          <cell r="AA483">
            <v>0</v>
          </cell>
          <cell r="AB483">
            <v>0</v>
          </cell>
          <cell r="AC483">
            <v>0</v>
          </cell>
          <cell r="AD483">
            <v>0</v>
          </cell>
        </row>
        <row r="484">
          <cell r="A484">
            <v>1</v>
          </cell>
          <cell r="B484" t="str">
            <v>20</v>
          </cell>
          <cell r="C484">
            <v>49000300700</v>
          </cell>
          <cell r="D484">
            <v>3</v>
          </cell>
          <cell r="E484" t="str">
            <v>37</v>
          </cell>
          <cell r="F484">
            <v>20</v>
          </cell>
          <cell r="H484">
            <v>20</v>
          </cell>
          <cell r="I484">
            <v>1</v>
          </cell>
          <cell r="J484">
            <v>49</v>
          </cell>
          <cell r="K484" t="str">
            <v>000</v>
          </cell>
          <cell r="L484">
            <v>3</v>
          </cell>
          <cell r="M484" t="str">
            <v>00</v>
          </cell>
          <cell r="N484">
            <v>7</v>
          </cell>
          <cell r="O484">
            <v>3</v>
          </cell>
          <cell r="P484">
            <v>3</v>
          </cell>
          <cell r="Q484">
            <v>7</v>
          </cell>
          <cell r="R484">
            <v>20</v>
          </cell>
          <cell r="S484">
            <v>33</v>
          </cell>
          <cell r="T484">
            <v>1</v>
          </cell>
          <cell r="U484" t="str">
            <v>490003</v>
          </cell>
          <cell r="V484" t="str">
            <v>Enseig. Serv administratifs</v>
          </cell>
          <cell r="W484" t="str">
            <v>Intérieur</v>
          </cell>
          <cell r="X484" t="str">
            <v>Entretien véhicules automob.</v>
          </cell>
          <cell r="Y484" t="str">
            <v>P5D</v>
          </cell>
          <cell r="Z484">
            <v>85035</v>
          </cell>
          <cell r="AA484">
            <v>96900</v>
          </cell>
          <cell r="AB484">
            <v>125970</v>
          </cell>
          <cell r="AC484">
            <v>125970</v>
          </cell>
          <cell r="AD484">
            <v>0</v>
          </cell>
        </row>
        <row r="485">
          <cell r="A485">
            <v>1</v>
          </cell>
          <cell r="B485" t="str">
            <v>20</v>
          </cell>
          <cell r="C485">
            <v>49000300700</v>
          </cell>
          <cell r="D485">
            <v>3</v>
          </cell>
          <cell r="E485" t="str">
            <v>37</v>
          </cell>
          <cell r="F485">
            <v>51</v>
          </cell>
          <cell r="H485">
            <v>20</v>
          </cell>
          <cell r="I485">
            <v>1</v>
          </cell>
          <cell r="J485">
            <v>49</v>
          </cell>
          <cell r="K485" t="str">
            <v>000</v>
          </cell>
          <cell r="L485">
            <v>3</v>
          </cell>
          <cell r="M485" t="str">
            <v>00</v>
          </cell>
          <cell r="N485">
            <v>7</v>
          </cell>
          <cell r="O485">
            <v>3</v>
          </cell>
          <cell r="P485">
            <v>3</v>
          </cell>
          <cell r="Q485">
            <v>7</v>
          </cell>
          <cell r="R485">
            <v>51</v>
          </cell>
          <cell r="S485">
            <v>33</v>
          </cell>
          <cell r="T485">
            <v>1</v>
          </cell>
          <cell r="U485" t="str">
            <v>490003</v>
          </cell>
          <cell r="V485" t="str">
            <v>Enseig. Serv administratifs</v>
          </cell>
          <cell r="W485" t="str">
            <v>Intérieur</v>
          </cell>
          <cell r="X485" t="str">
            <v>Entretien bâtiments administ.</v>
          </cell>
          <cell r="Y485" t="str">
            <v>P5D</v>
          </cell>
          <cell r="Z485">
            <v>0</v>
          </cell>
          <cell r="AA485">
            <v>0</v>
          </cell>
          <cell r="AB485">
            <v>0</v>
          </cell>
          <cell r="AC485">
            <v>0</v>
          </cell>
          <cell r="AD485">
            <v>0</v>
          </cell>
        </row>
        <row r="486">
          <cell r="A486">
            <v>1</v>
          </cell>
          <cell r="B486" t="str">
            <v>20</v>
          </cell>
          <cell r="C486">
            <v>49000300700</v>
          </cell>
          <cell r="D486">
            <v>3</v>
          </cell>
          <cell r="E486" t="str">
            <v>37</v>
          </cell>
          <cell r="F486">
            <v>52</v>
          </cell>
          <cell r="H486">
            <v>20</v>
          </cell>
          <cell r="I486">
            <v>1</v>
          </cell>
          <cell r="J486">
            <v>49</v>
          </cell>
          <cell r="K486" t="str">
            <v>000</v>
          </cell>
          <cell r="L486">
            <v>3</v>
          </cell>
          <cell r="M486" t="str">
            <v>00</v>
          </cell>
          <cell r="N486">
            <v>7</v>
          </cell>
          <cell r="O486">
            <v>3</v>
          </cell>
          <cell r="P486">
            <v>3</v>
          </cell>
          <cell r="Q486">
            <v>7</v>
          </cell>
          <cell r="R486">
            <v>52</v>
          </cell>
          <cell r="S486">
            <v>33</v>
          </cell>
          <cell r="T486">
            <v>1</v>
          </cell>
          <cell r="U486" t="str">
            <v>490003</v>
          </cell>
          <cell r="V486" t="str">
            <v>Enseig. Serv administratifs</v>
          </cell>
          <cell r="W486" t="str">
            <v>Intérieur</v>
          </cell>
          <cell r="X486" t="str">
            <v>Entretien logements</v>
          </cell>
          <cell r="Y486" t="str">
            <v>P5D</v>
          </cell>
          <cell r="Z486">
            <v>0</v>
          </cell>
          <cell r="AA486">
            <v>0</v>
          </cell>
          <cell r="AB486">
            <v>0</v>
          </cell>
          <cell r="AC486">
            <v>0</v>
          </cell>
          <cell r="AD486">
            <v>0</v>
          </cell>
        </row>
        <row r="487">
          <cell r="A487">
            <v>1</v>
          </cell>
          <cell r="B487" t="str">
            <v>20</v>
          </cell>
          <cell r="C487">
            <v>49000300700</v>
          </cell>
          <cell r="D487">
            <v>3</v>
          </cell>
          <cell r="E487" t="str">
            <v>37</v>
          </cell>
          <cell r="F487">
            <v>90</v>
          </cell>
          <cell r="H487">
            <v>20</v>
          </cell>
          <cell r="I487">
            <v>1</v>
          </cell>
          <cell r="J487">
            <v>49</v>
          </cell>
          <cell r="K487" t="str">
            <v>000</v>
          </cell>
          <cell r="L487">
            <v>3</v>
          </cell>
          <cell r="M487" t="str">
            <v>00</v>
          </cell>
          <cell r="N487">
            <v>7</v>
          </cell>
          <cell r="O487">
            <v>3</v>
          </cell>
          <cell r="P487">
            <v>3</v>
          </cell>
          <cell r="Q487">
            <v>7</v>
          </cell>
          <cell r="R487">
            <v>90</v>
          </cell>
          <cell r="S487">
            <v>33</v>
          </cell>
          <cell r="T487">
            <v>1</v>
          </cell>
          <cell r="U487" t="str">
            <v>490003</v>
          </cell>
          <cell r="V487" t="str">
            <v>Enseig. Serv administratifs</v>
          </cell>
          <cell r="W487" t="str">
            <v>Intérieur</v>
          </cell>
          <cell r="X487" t="str">
            <v>Entretien autres immob.</v>
          </cell>
          <cell r="Y487" t="str">
            <v>P5D</v>
          </cell>
          <cell r="Z487">
            <v>0</v>
          </cell>
          <cell r="AA487">
            <v>0</v>
          </cell>
          <cell r="AB487">
            <v>0</v>
          </cell>
          <cell r="AC487">
            <v>0</v>
          </cell>
          <cell r="AD487">
            <v>0</v>
          </cell>
        </row>
        <row r="488">
          <cell r="A488">
            <v>1</v>
          </cell>
          <cell r="H488">
            <v>20</v>
          </cell>
          <cell r="I488">
            <v>1</v>
          </cell>
          <cell r="L488">
            <v>9</v>
          </cell>
          <cell r="O488">
            <v>3</v>
          </cell>
          <cell r="P488">
            <v>3</v>
          </cell>
          <cell r="Q488">
            <v>7</v>
          </cell>
          <cell r="V488" t="str">
            <v>Ensemble Non ventilé</v>
          </cell>
          <cell r="Z488">
            <v>0</v>
          </cell>
          <cell r="AA488">
            <v>0</v>
          </cell>
          <cell r="AB488">
            <v>0</v>
          </cell>
          <cell r="AC488">
            <v>0</v>
          </cell>
          <cell r="AD488">
            <v>0</v>
          </cell>
        </row>
        <row r="489">
          <cell r="A489">
            <v>1</v>
          </cell>
          <cell r="H489">
            <v>20</v>
          </cell>
          <cell r="I489">
            <v>1</v>
          </cell>
          <cell r="O489">
            <v>3</v>
          </cell>
          <cell r="P489">
            <v>3</v>
          </cell>
          <cell r="Q489">
            <v>9</v>
          </cell>
          <cell r="V489" t="str">
            <v xml:space="preserve">Dépenses diverses </v>
          </cell>
          <cell r="Z489">
            <v>32633</v>
          </cell>
          <cell r="AA489">
            <v>41120</v>
          </cell>
          <cell r="AB489">
            <v>53460</v>
          </cell>
          <cell r="AC489">
            <v>764385.64500000002</v>
          </cell>
          <cell r="AD489">
            <v>710925.64500000002</v>
          </cell>
          <cell r="AE489">
            <v>0</v>
          </cell>
        </row>
        <row r="490">
          <cell r="A490">
            <v>1</v>
          </cell>
          <cell r="H490">
            <v>20</v>
          </cell>
          <cell r="I490">
            <v>1</v>
          </cell>
          <cell r="L490">
            <v>1</v>
          </cell>
          <cell r="O490">
            <v>3</v>
          </cell>
          <cell r="P490">
            <v>3</v>
          </cell>
          <cell r="Q490">
            <v>9</v>
          </cell>
          <cell r="V490" t="str">
            <v>Services centraux</v>
          </cell>
          <cell r="Z490">
            <v>32633</v>
          </cell>
          <cell r="AA490">
            <v>41120</v>
          </cell>
          <cell r="AB490">
            <v>53460</v>
          </cell>
          <cell r="AC490">
            <v>764385.64500000002</v>
          </cell>
          <cell r="AD490">
            <v>710925.64500000002</v>
          </cell>
          <cell r="AE490">
            <v>0</v>
          </cell>
        </row>
        <row r="491">
          <cell r="A491">
            <v>1</v>
          </cell>
          <cell r="B491" t="str">
            <v>20</v>
          </cell>
          <cell r="C491">
            <v>35120100700</v>
          </cell>
          <cell r="D491">
            <v>3</v>
          </cell>
          <cell r="E491" t="str">
            <v>39</v>
          </cell>
          <cell r="F491">
            <v>90</v>
          </cell>
          <cell r="H491">
            <v>20</v>
          </cell>
          <cell r="I491">
            <v>1</v>
          </cell>
          <cell r="J491">
            <v>35</v>
          </cell>
          <cell r="K491">
            <v>120</v>
          </cell>
          <cell r="L491">
            <v>1</v>
          </cell>
          <cell r="M491" t="str">
            <v>00</v>
          </cell>
          <cell r="N491">
            <v>7</v>
          </cell>
          <cell r="O491">
            <v>3</v>
          </cell>
          <cell r="P491">
            <v>3</v>
          </cell>
          <cell r="Q491">
            <v>9</v>
          </cell>
          <cell r="R491">
            <v>90</v>
          </cell>
          <cell r="S491">
            <v>93</v>
          </cell>
          <cell r="T491">
            <v>1</v>
          </cell>
          <cell r="U491" t="str">
            <v>351201</v>
          </cell>
          <cell r="V491" t="str">
            <v>Cabinet du MERS</v>
          </cell>
          <cell r="W491" t="str">
            <v>Serv.centr.</v>
          </cell>
          <cell r="X491" t="str">
            <v>Dépenses diverses non ventilées</v>
          </cell>
          <cell r="Y491" t="str">
            <v>P5C</v>
          </cell>
          <cell r="Z491">
            <v>0</v>
          </cell>
          <cell r="AA491">
            <v>0</v>
          </cell>
          <cell r="AB491">
            <v>0</v>
          </cell>
          <cell r="AC491">
            <v>0</v>
          </cell>
          <cell r="AD491">
            <v>0</v>
          </cell>
        </row>
        <row r="492">
          <cell r="A492">
            <v>1</v>
          </cell>
          <cell r="B492" t="str">
            <v>20</v>
          </cell>
          <cell r="C492">
            <v>42101100700</v>
          </cell>
          <cell r="D492">
            <v>3</v>
          </cell>
          <cell r="E492" t="str">
            <v>39</v>
          </cell>
          <cell r="F492">
            <v>90</v>
          </cell>
          <cell r="H492">
            <v>20</v>
          </cell>
          <cell r="I492">
            <v>1</v>
          </cell>
          <cell r="J492">
            <v>42</v>
          </cell>
          <cell r="K492">
            <v>101</v>
          </cell>
          <cell r="L492">
            <v>1</v>
          </cell>
          <cell r="M492" t="str">
            <v>00</v>
          </cell>
          <cell r="N492">
            <v>7</v>
          </cell>
          <cell r="O492">
            <v>3</v>
          </cell>
          <cell r="P492">
            <v>3</v>
          </cell>
          <cell r="Q492">
            <v>9</v>
          </cell>
          <cell r="R492">
            <v>90</v>
          </cell>
          <cell r="S492">
            <v>93</v>
          </cell>
          <cell r="T492">
            <v>1</v>
          </cell>
          <cell r="U492" t="str">
            <v>421011</v>
          </cell>
          <cell r="V492" t="str">
            <v xml:space="preserve">Direction Nationale Enseignement Elémentaire </v>
          </cell>
          <cell r="W492" t="str">
            <v>Serv.centr.</v>
          </cell>
          <cell r="X492" t="str">
            <v>Dépenses diverses non ventilées</v>
          </cell>
          <cell r="Y492" t="str">
            <v>P5C</v>
          </cell>
          <cell r="Z492">
            <v>0</v>
          </cell>
          <cell r="AA492">
            <v>0</v>
          </cell>
          <cell r="AB492">
            <v>0</v>
          </cell>
          <cell r="AC492">
            <v>0</v>
          </cell>
          <cell r="AD492">
            <v>0</v>
          </cell>
        </row>
        <row r="493">
          <cell r="A493">
            <v>1</v>
          </cell>
          <cell r="B493" t="str">
            <v>20</v>
          </cell>
          <cell r="C493">
            <v>43101100700</v>
          </cell>
          <cell r="D493">
            <v>3</v>
          </cell>
          <cell r="E493" t="str">
            <v>39</v>
          </cell>
          <cell r="F493">
            <v>90</v>
          </cell>
          <cell r="H493">
            <v>20</v>
          </cell>
          <cell r="I493">
            <v>1</v>
          </cell>
          <cell r="J493">
            <v>43</v>
          </cell>
          <cell r="K493">
            <v>101</v>
          </cell>
          <cell r="L493">
            <v>1</v>
          </cell>
          <cell r="M493" t="str">
            <v>00</v>
          </cell>
          <cell r="N493">
            <v>7</v>
          </cell>
          <cell r="O493">
            <v>3</v>
          </cell>
          <cell r="P493">
            <v>3</v>
          </cell>
          <cell r="Q493">
            <v>9</v>
          </cell>
          <cell r="R493">
            <v>90</v>
          </cell>
          <cell r="S493">
            <v>93</v>
          </cell>
          <cell r="T493">
            <v>1</v>
          </cell>
          <cell r="U493" t="str">
            <v>431011</v>
          </cell>
          <cell r="V493" t="str">
            <v xml:space="preserve">Direction Nationale Enseignement Secondaire </v>
          </cell>
          <cell r="W493" t="str">
            <v>Serv.centr.</v>
          </cell>
          <cell r="X493" t="str">
            <v>Dépenses diverses n vent</v>
          </cell>
          <cell r="Y493" t="str">
            <v>P5C</v>
          </cell>
          <cell r="Z493">
            <v>0</v>
          </cell>
          <cell r="AA493">
            <v>0</v>
          </cell>
          <cell r="AB493">
            <v>0</v>
          </cell>
          <cell r="AC493">
            <v>0</v>
          </cell>
          <cell r="AD493">
            <v>0</v>
          </cell>
        </row>
        <row r="494">
          <cell r="A494">
            <v>1</v>
          </cell>
          <cell r="B494" t="str">
            <v>20</v>
          </cell>
          <cell r="C494">
            <v>44101100700</v>
          </cell>
          <cell r="D494">
            <v>3</v>
          </cell>
          <cell r="E494" t="str">
            <v>39</v>
          </cell>
          <cell r="F494">
            <v>90</v>
          </cell>
          <cell r="H494">
            <v>20</v>
          </cell>
          <cell r="I494">
            <v>1</v>
          </cell>
          <cell r="J494">
            <v>44</v>
          </cell>
          <cell r="K494">
            <v>101</v>
          </cell>
          <cell r="L494">
            <v>1</v>
          </cell>
          <cell r="M494" t="str">
            <v>00</v>
          </cell>
          <cell r="N494">
            <v>7</v>
          </cell>
          <cell r="O494">
            <v>3</v>
          </cell>
          <cell r="P494">
            <v>3</v>
          </cell>
          <cell r="Q494">
            <v>9</v>
          </cell>
          <cell r="R494">
            <v>90</v>
          </cell>
          <cell r="S494">
            <v>96</v>
          </cell>
          <cell r="T494">
            <v>1</v>
          </cell>
          <cell r="U494" t="str">
            <v>441011</v>
          </cell>
          <cell r="V494" t="str">
            <v>DNDPPE Dir nat dévelop pédagogique &amp; programmes d'enseignement</v>
          </cell>
          <cell r="W494" t="str">
            <v>Serv.cent.</v>
          </cell>
          <cell r="X494" t="str">
            <v>Dépenses diverses n vent</v>
          </cell>
          <cell r="Y494" t="str">
            <v>P5C</v>
          </cell>
          <cell r="Z494">
            <v>0</v>
          </cell>
          <cell r="AA494">
            <v>0</v>
          </cell>
          <cell r="AB494">
            <v>0</v>
          </cell>
          <cell r="AC494">
            <v>0</v>
          </cell>
          <cell r="AD494">
            <v>0</v>
          </cell>
        </row>
        <row r="495">
          <cell r="A495">
            <v>1</v>
          </cell>
          <cell r="B495" t="str">
            <v>20</v>
          </cell>
          <cell r="C495">
            <v>44102100700</v>
          </cell>
          <cell r="D495">
            <v>3</v>
          </cell>
          <cell r="E495" t="str">
            <v>39</v>
          </cell>
          <cell r="F495">
            <v>90</v>
          </cell>
          <cell r="H495">
            <v>20</v>
          </cell>
          <cell r="I495">
            <v>1</v>
          </cell>
          <cell r="J495">
            <v>44</v>
          </cell>
          <cell r="K495">
            <v>102</v>
          </cell>
          <cell r="L495">
            <v>1</v>
          </cell>
          <cell r="M495" t="str">
            <v>00</v>
          </cell>
          <cell r="N495">
            <v>7</v>
          </cell>
          <cell r="O495">
            <v>3</v>
          </cell>
          <cell r="P495">
            <v>3</v>
          </cell>
          <cell r="Q495">
            <v>9</v>
          </cell>
          <cell r="R495">
            <v>90</v>
          </cell>
          <cell r="S495">
            <v>96</v>
          </cell>
          <cell r="T495">
            <v>1</v>
          </cell>
          <cell r="U495" t="str">
            <v>441021</v>
          </cell>
          <cell r="V495" t="str">
            <v>DNFPP Dir Nat Formation &amp; perfectionnement des presonnels</v>
          </cell>
          <cell r="W495" t="str">
            <v>Serv.cent.</v>
          </cell>
          <cell r="X495" t="str">
            <v>Dépenses diverses n vent</v>
          </cell>
          <cell r="Y495" t="str">
            <v>P5C</v>
          </cell>
          <cell r="Z495">
            <v>0</v>
          </cell>
          <cell r="AA495">
            <v>0</v>
          </cell>
          <cell r="AB495">
            <v>0</v>
          </cell>
          <cell r="AC495">
            <v>0</v>
          </cell>
          <cell r="AD495">
            <v>0</v>
          </cell>
        </row>
        <row r="496">
          <cell r="A496">
            <v>1</v>
          </cell>
          <cell r="B496" t="str">
            <v>20</v>
          </cell>
          <cell r="C496">
            <v>44505100700</v>
          </cell>
          <cell r="D496">
            <v>3</v>
          </cell>
          <cell r="E496" t="str">
            <v>39</v>
          </cell>
          <cell r="F496">
            <v>90</v>
          </cell>
          <cell r="H496">
            <v>20</v>
          </cell>
          <cell r="I496">
            <v>1</v>
          </cell>
          <cell r="J496">
            <v>44</v>
          </cell>
          <cell r="K496">
            <v>505</v>
          </cell>
          <cell r="L496">
            <v>1</v>
          </cell>
          <cell r="M496" t="str">
            <v>00</v>
          </cell>
          <cell r="N496">
            <v>7</v>
          </cell>
          <cell r="O496">
            <v>3</v>
          </cell>
          <cell r="P496">
            <v>3</v>
          </cell>
          <cell r="Q496">
            <v>9</v>
          </cell>
          <cell r="R496">
            <v>90</v>
          </cell>
          <cell r="S496">
            <v>96</v>
          </cell>
          <cell r="T496">
            <v>1</v>
          </cell>
          <cell r="U496" t="str">
            <v>445051</v>
          </cell>
          <cell r="V496" t="str">
            <v>SNIEM Serv nat Infrastructures Equipement &amp; Maintenance</v>
          </cell>
          <cell r="W496" t="str">
            <v>Serv.cent.</v>
          </cell>
          <cell r="X496" t="str">
            <v>Dépenses diverses n vent</v>
          </cell>
          <cell r="Y496" t="str">
            <v>P5C</v>
          </cell>
          <cell r="Z496">
            <v>2260</v>
          </cell>
          <cell r="AA496">
            <v>2870</v>
          </cell>
          <cell r="AB496">
            <v>3730</v>
          </cell>
          <cell r="AC496">
            <v>3730</v>
          </cell>
          <cell r="AD496">
            <v>0</v>
          </cell>
        </row>
        <row r="497">
          <cell r="A497">
            <v>1</v>
          </cell>
          <cell r="B497" t="str">
            <v>20</v>
          </cell>
          <cell r="C497">
            <v>44507100700</v>
          </cell>
          <cell r="D497">
            <v>3</v>
          </cell>
          <cell r="E497" t="str">
            <v>39</v>
          </cell>
          <cell r="F497">
            <v>90</v>
          </cell>
          <cell r="H497">
            <v>20</v>
          </cell>
          <cell r="I497">
            <v>1</v>
          </cell>
          <cell r="J497">
            <v>44</v>
          </cell>
          <cell r="K497">
            <v>507</v>
          </cell>
          <cell r="L497">
            <v>1</v>
          </cell>
          <cell r="M497" t="str">
            <v>00</v>
          </cell>
          <cell r="N497">
            <v>7</v>
          </cell>
          <cell r="O497">
            <v>3</v>
          </cell>
          <cell r="P497">
            <v>3</v>
          </cell>
          <cell r="Q497">
            <v>9</v>
          </cell>
          <cell r="R497">
            <v>90</v>
          </cell>
          <cell r="S497">
            <v>96</v>
          </cell>
          <cell r="T497">
            <v>1</v>
          </cell>
          <cell r="U497" t="str">
            <v>445071</v>
          </cell>
          <cell r="V497" t="str">
            <v>Comité d'éthique</v>
          </cell>
          <cell r="W497" t="str">
            <v>Serv.cent.</v>
          </cell>
          <cell r="X497" t="str">
            <v>Dépenses diverses n vent</v>
          </cell>
          <cell r="Y497" t="str">
            <v>P5C</v>
          </cell>
          <cell r="Z497">
            <v>30090</v>
          </cell>
          <cell r="AA497">
            <v>38250</v>
          </cell>
          <cell r="AB497">
            <v>49730</v>
          </cell>
          <cell r="AC497">
            <v>49730</v>
          </cell>
          <cell r="AD497">
            <v>0</v>
          </cell>
        </row>
        <row r="498">
          <cell r="A498">
            <v>1</v>
          </cell>
          <cell r="B498" t="str">
            <v>20</v>
          </cell>
          <cell r="C498">
            <v>44508100700</v>
          </cell>
          <cell r="D498">
            <v>3</v>
          </cell>
          <cell r="E498" t="str">
            <v>39</v>
          </cell>
          <cell r="F498">
            <v>90</v>
          </cell>
          <cell r="H498">
            <v>20</v>
          </cell>
          <cell r="I498">
            <v>1</v>
          </cell>
          <cell r="J498">
            <v>44</v>
          </cell>
          <cell r="K498">
            <v>508</v>
          </cell>
          <cell r="L498">
            <v>1</v>
          </cell>
          <cell r="M498" t="str">
            <v>00</v>
          </cell>
          <cell r="N498">
            <v>7</v>
          </cell>
          <cell r="O498">
            <v>3</v>
          </cell>
          <cell r="P498">
            <v>3</v>
          </cell>
          <cell r="Q498">
            <v>9</v>
          </cell>
          <cell r="R498">
            <v>90</v>
          </cell>
          <cell r="S498">
            <v>96</v>
          </cell>
          <cell r="T498">
            <v>1</v>
          </cell>
          <cell r="U498" t="str">
            <v>445081</v>
          </cell>
          <cell r="V498" t="str">
            <v>Cogetep  &amp; CLD</v>
          </cell>
          <cell r="W498" t="str">
            <v>Serv.Cent</v>
          </cell>
          <cell r="X498" t="str">
            <v>Dépenses diverses n vent</v>
          </cell>
          <cell r="Y498" t="str">
            <v>P5C</v>
          </cell>
          <cell r="Z498">
            <v>283</v>
          </cell>
          <cell r="AA498">
            <v>0</v>
          </cell>
          <cell r="AB498">
            <v>0</v>
          </cell>
          <cell r="AC498">
            <v>0</v>
          </cell>
          <cell r="AD498">
            <v>0</v>
          </cell>
        </row>
        <row r="499">
          <cell r="A499">
            <v>1</v>
          </cell>
          <cell r="B499" t="str">
            <v>20</v>
          </cell>
          <cell r="C499">
            <v>44900100700</v>
          </cell>
          <cell r="D499">
            <v>3</v>
          </cell>
          <cell r="E499" t="str">
            <v>39</v>
          </cell>
          <cell r="F499">
            <v>90</v>
          </cell>
          <cell r="H499">
            <v>20</v>
          </cell>
          <cell r="I499">
            <v>1</v>
          </cell>
          <cell r="J499">
            <v>44</v>
          </cell>
          <cell r="K499">
            <v>900</v>
          </cell>
          <cell r="L499">
            <v>1</v>
          </cell>
          <cell r="M499" t="str">
            <v>00</v>
          </cell>
          <cell r="N499">
            <v>7</v>
          </cell>
          <cell r="O499">
            <v>3</v>
          </cell>
          <cell r="P499">
            <v>3</v>
          </cell>
          <cell r="Q499">
            <v>9</v>
          </cell>
          <cell r="R499">
            <v>90</v>
          </cell>
          <cell r="S499">
            <v>96</v>
          </cell>
          <cell r="T499">
            <v>1</v>
          </cell>
          <cell r="U499" t="str">
            <v>449001</v>
          </cell>
          <cell r="V499" t="str">
            <v>Enseign. Technique Autres serv centraux</v>
          </cell>
          <cell r="W499" t="str">
            <v>Serv.cent.</v>
          </cell>
          <cell r="X499" t="str">
            <v>Dépenses diverses n vent</v>
          </cell>
          <cell r="Y499" t="str">
            <v>P5C</v>
          </cell>
          <cell r="Z499">
            <v>0</v>
          </cell>
          <cell r="AA499">
            <v>0</v>
          </cell>
          <cell r="AB499">
            <v>0</v>
          </cell>
          <cell r="AC499">
            <v>0</v>
          </cell>
          <cell r="AD499">
            <v>0</v>
          </cell>
        </row>
        <row r="500">
          <cell r="A500">
            <v>1</v>
          </cell>
          <cell r="B500" t="str">
            <v>20</v>
          </cell>
          <cell r="C500">
            <v>49151100700</v>
          </cell>
          <cell r="D500">
            <v>3</v>
          </cell>
          <cell r="E500" t="str">
            <v>39</v>
          </cell>
          <cell r="F500">
            <v>90</v>
          </cell>
          <cell r="H500">
            <v>20</v>
          </cell>
          <cell r="I500">
            <v>1</v>
          </cell>
          <cell r="J500">
            <v>49</v>
          </cell>
          <cell r="K500">
            <v>151</v>
          </cell>
          <cell r="L500">
            <v>1</v>
          </cell>
          <cell r="M500" t="str">
            <v>00</v>
          </cell>
          <cell r="N500">
            <v>7</v>
          </cell>
          <cell r="O500">
            <v>3</v>
          </cell>
          <cell r="P500">
            <v>3</v>
          </cell>
          <cell r="Q500">
            <v>9</v>
          </cell>
          <cell r="R500">
            <v>90</v>
          </cell>
          <cell r="S500">
            <v>93</v>
          </cell>
          <cell r="T500">
            <v>1</v>
          </cell>
          <cell r="U500" t="str">
            <v>491511</v>
          </cell>
          <cell r="V500" t="str">
            <v>Direction Nationale Education civique</v>
          </cell>
          <cell r="W500" t="str">
            <v>Serv.centr.</v>
          </cell>
          <cell r="X500" t="str">
            <v>Dépenses diverses n vent</v>
          </cell>
          <cell r="Y500" t="str">
            <v>P5C</v>
          </cell>
          <cell r="Z500">
            <v>0</v>
          </cell>
          <cell r="AA500">
            <v>0</v>
          </cell>
          <cell r="AB500">
            <v>0</v>
          </cell>
          <cell r="AC500">
            <v>0</v>
          </cell>
          <cell r="AD500">
            <v>0</v>
          </cell>
        </row>
        <row r="501">
          <cell r="A501">
            <v>1</v>
          </cell>
          <cell r="B501" t="str">
            <v>20</v>
          </cell>
          <cell r="C501">
            <v>49152100700</v>
          </cell>
          <cell r="D501">
            <v>3</v>
          </cell>
          <cell r="E501" t="str">
            <v>39</v>
          </cell>
          <cell r="F501">
            <v>90</v>
          </cell>
          <cell r="H501">
            <v>20</v>
          </cell>
          <cell r="I501">
            <v>1</v>
          </cell>
          <cell r="J501">
            <v>49</v>
          </cell>
          <cell r="K501">
            <v>152</v>
          </cell>
          <cell r="L501">
            <v>1</v>
          </cell>
          <cell r="M501" t="str">
            <v>00</v>
          </cell>
          <cell r="N501">
            <v>7</v>
          </cell>
          <cell r="O501">
            <v>3</v>
          </cell>
          <cell r="P501">
            <v>3</v>
          </cell>
          <cell r="Q501">
            <v>9</v>
          </cell>
          <cell r="R501">
            <v>90</v>
          </cell>
          <cell r="S501">
            <v>93</v>
          </cell>
          <cell r="T501">
            <v>1</v>
          </cell>
          <cell r="U501" t="str">
            <v>491521</v>
          </cell>
          <cell r="V501" t="str">
            <v>Direction Nationale de l'Enseignement Privé</v>
          </cell>
          <cell r="W501" t="str">
            <v>Serv.centr.</v>
          </cell>
          <cell r="X501" t="str">
            <v>Dépenses diverses n vent</v>
          </cell>
          <cell r="Y501" t="str">
            <v>P5C</v>
          </cell>
          <cell r="Z501">
            <v>0</v>
          </cell>
          <cell r="AA501">
            <v>0</v>
          </cell>
          <cell r="AB501">
            <v>0</v>
          </cell>
          <cell r="AC501">
            <v>680925.64500000002</v>
          </cell>
          <cell r="AD501">
            <v>680925.64500000002</v>
          </cell>
        </row>
        <row r="502">
          <cell r="A502">
            <v>1</v>
          </cell>
          <cell r="B502" t="str">
            <v>20</v>
          </cell>
          <cell r="C502">
            <v>49301100700</v>
          </cell>
          <cell r="D502">
            <v>3</v>
          </cell>
          <cell r="E502" t="str">
            <v>39</v>
          </cell>
          <cell r="F502">
            <v>90</v>
          </cell>
          <cell r="H502">
            <v>20</v>
          </cell>
          <cell r="I502">
            <v>1</v>
          </cell>
          <cell r="J502">
            <v>49</v>
          </cell>
          <cell r="K502">
            <v>301</v>
          </cell>
          <cell r="L502">
            <v>1</v>
          </cell>
          <cell r="M502" t="str">
            <v>00</v>
          </cell>
          <cell r="N502">
            <v>7</v>
          </cell>
          <cell r="O502">
            <v>3</v>
          </cell>
          <cell r="P502">
            <v>3</v>
          </cell>
          <cell r="Q502">
            <v>9</v>
          </cell>
          <cell r="R502">
            <v>90</v>
          </cell>
          <cell r="S502">
            <v>93</v>
          </cell>
          <cell r="T502">
            <v>1</v>
          </cell>
          <cell r="U502" t="str">
            <v>493011</v>
          </cell>
          <cell r="V502" t="str">
            <v>Inspection Générale de l'Enseignement</v>
          </cell>
          <cell r="W502" t="str">
            <v>Serv.centr.</v>
          </cell>
          <cell r="X502" t="str">
            <v>Dépenses diverses n vent</v>
          </cell>
          <cell r="Y502" t="str">
            <v>P5C</v>
          </cell>
          <cell r="Z502">
            <v>0</v>
          </cell>
          <cell r="AA502">
            <v>0</v>
          </cell>
          <cell r="AB502">
            <v>0</v>
          </cell>
          <cell r="AC502">
            <v>0</v>
          </cell>
          <cell r="AD502">
            <v>0</v>
          </cell>
        </row>
        <row r="503">
          <cell r="A503">
            <v>1</v>
          </cell>
          <cell r="B503" t="str">
            <v>20</v>
          </cell>
          <cell r="C503">
            <v>49501100700</v>
          </cell>
          <cell r="D503">
            <v>3</v>
          </cell>
          <cell r="E503" t="str">
            <v>39</v>
          </cell>
          <cell r="F503">
            <v>90</v>
          </cell>
          <cell r="H503">
            <v>20</v>
          </cell>
          <cell r="I503">
            <v>1</v>
          </cell>
          <cell r="J503">
            <v>49</v>
          </cell>
          <cell r="K503">
            <v>501</v>
          </cell>
          <cell r="L503">
            <v>1</v>
          </cell>
          <cell r="M503" t="str">
            <v>00</v>
          </cell>
          <cell r="N503">
            <v>7</v>
          </cell>
          <cell r="O503">
            <v>3</v>
          </cell>
          <cell r="P503">
            <v>3</v>
          </cell>
          <cell r="Q503">
            <v>9</v>
          </cell>
          <cell r="R503">
            <v>90</v>
          </cell>
          <cell r="S503">
            <v>93</v>
          </cell>
          <cell r="T503">
            <v>1</v>
          </cell>
          <cell r="U503" t="str">
            <v>495011</v>
          </cell>
          <cell r="V503" t="str">
            <v>CONEBAT (Serv gestion écoles seconde chance)</v>
          </cell>
          <cell r="W503" t="str">
            <v>Serv.centr.</v>
          </cell>
          <cell r="X503" t="str">
            <v>Dépenses diverses n vent</v>
          </cell>
          <cell r="Y503" t="str">
            <v>P5C</v>
          </cell>
          <cell r="Z503">
            <v>0</v>
          </cell>
          <cell r="AA503">
            <v>0</v>
          </cell>
          <cell r="AB503">
            <v>0</v>
          </cell>
          <cell r="AC503">
            <v>0</v>
          </cell>
          <cell r="AD503">
            <v>0</v>
          </cell>
        </row>
        <row r="504">
          <cell r="A504">
            <v>1</v>
          </cell>
          <cell r="B504" t="str">
            <v>20</v>
          </cell>
          <cell r="C504">
            <v>49502100700</v>
          </cell>
          <cell r="D504">
            <v>3</v>
          </cell>
          <cell r="E504" t="str">
            <v>39</v>
          </cell>
          <cell r="F504">
            <v>90</v>
          </cell>
          <cell r="H504">
            <v>20</v>
          </cell>
          <cell r="I504">
            <v>1</v>
          </cell>
          <cell r="J504">
            <v>49</v>
          </cell>
          <cell r="K504">
            <v>502</v>
          </cell>
          <cell r="L504">
            <v>1</v>
          </cell>
          <cell r="M504" t="str">
            <v>00</v>
          </cell>
          <cell r="N504">
            <v>7</v>
          </cell>
          <cell r="O504">
            <v>3</v>
          </cell>
          <cell r="P504">
            <v>3</v>
          </cell>
          <cell r="Q504">
            <v>9</v>
          </cell>
          <cell r="R504">
            <v>90</v>
          </cell>
          <cell r="S504">
            <v>93</v>
          </cell>
          <cell r="T504">
            <v>1</v>
          </cell>
          <cell r="U504" t="str">
            <v>495021</v>
          </cell>
          <cell r="V504" t="str">
            <v xml:space="preserve">Institut National Recherche Appliquée </v>
          </cell>
          <cell r="W504" t="str">
            <v>Serv.centr.</v>
          </cell>
          <cell r="X504" t="str">
            <v>Dépenses diverses n vent</v>
          </cell>
          <cell r="Y504" t="str">
            <v>P5C</v>
          </cell>
          <cell r="Z504">
            <v>0</v>
          </cell>
          <cell r="AA504">
            <v>0</v>
          </cell>
          <cell r="AB504">
            <v>0</v>
          </cell>
          <cell r="AC504">
            <v>0</v>
          </cell>
          <cell r="AD504">
            <v>0</v>
          </cell>
        </row>
        <row r="505">
          <cell r="A505">
            <v>1</v>
          </cell>
          <cell r="B505" t="str">
            <v>20</v>
          </cell>
          <cell r="C505">
            <v>49503100700</v>
          </cell>
          <cell r="D505">
            <v>3</v>
          </cell>
          <cell r="E505" t="str">
            <v>39</v>
          </cell>
          <cell r="F505">
            <v>90</v>
          </cell>
          <cell r="H505">
            <v>20</v>
          </cell>
          <cell r="I505">
            <v>1</v>
          </cell>
          <cell r="J505">
            <v>49</v>
          </cell>
          <cell r="K505">
            <v>503</v>
          </cell>
          <cell r="L505">
            <v>1</v>
          </cell>
          <cell r="M505" t="str">
            <v>00</v>
          </cell>
          <cell r="N505">
            <v>7</v>
          </cell>
          <cell r="O505">
            <v>3</v>
          </cell>
          <cell r="P505">
            <v>3</v>
          </cell>
          <cell r="Q505">
            <v>9</v>
          </cell>
          <cell r="R505">
            <v>90</v>
          </cell>
          <cell r="S505">
            <v>93</v>
          </cell>
          <cell r="T505">
            <v>1</v>
          </cell>
          <cell r="U505" t="str">
            <v>495031</v>
          </cell>
          <cell r="V505" t="str">
            <v>Service National Alphabétisation</v>
          </cell>
          <cell r="W505" t="str">
            <v>Serv.centr.</v>
          </cell>
          <cell r="X505" t="str">
            <v>Dépenses diverses n vent</v>
          </cell>
          <cell r="Y505" t="str">
            <v>P5C</v>
          </cell>
          <cell r="Z505">
            <v>0</v>
          </cell>
          <cell r="AA505">
            <v>0</v>
          </cell>
          <cell r="AB505">
            <v>0</v>
          </cell>
          <cell r="AC505">
            <v>0</v>
          </cell>
          <cell r="AD505">
            <v>0</v>
          </cell>
        </row>
        <row r="506">
          <cell r="A506">
            <v>1</v>
          </cell>
          <cell r="B506" t="str">
            <v>20</v>
          </cell>
          <cell r="C506">
            <v>49504100700</v>
          </cell>
          <cell r="D506">
            <v>3</v>
          </cell>
          <cell r="E506" t="str">
            <v>39</v>
          </cell>
          <cell r="F506">
            <v>90</v>
          </cell>
          <cell r="H506">
            <v>20</v>
          </cell>
          <cell r="I506">
            <v>1</v>
          </cell>
          <cell r="J506">
            <v>49</v>
          </cell>
          <cell r="K506">
            <v>504</v>
          </cell>
          <cell r="L506">
            <v>1</v>
          </cell>
          <cell r="M506" t="str">
            <v>00</v>
          </cell>
          <cell r="N506">
            <v>7</v>
          </cell>
          <cell r="O506">
            <v>3</v>
          </cell>
          <cell r="P506">
            <v>3</v>
          </cell>
          <cell r="Q506">
            <v>9</v>
          </cell>
          <cell r="R506">
            <v>90</v>
          </cell>
          <cell r="S506">
            <v>93</v>
          </cell>
          <cell r="T506">
            <v>1</v>
          </cell>
          <cell r="U506" t="str">
            <v>495041</v>
          </cell>
          <cell r="V506" t="str">
            <v>Service National Infrastuctures Equipements Scolaires</v>
          </cell>
          <cell r="W506" t="str">
            <v>Serv.centr.</v>
          </cell>
          <cell r="X506" t="str">
            <v>Dépenses diverses n vent</v>
          </cell>
          <cell r="Y506" t="str">
            <v>P5C</v>
          </cell>
          <cell r="Z506">
            <v>0</v>
          </cell>
          <cell r="AA506">
            <v>0</v>
          </cell>
          <cell r="AB506">
            <v>0</v>
          </cell>
          <cell r="AC506">
            <v>0</v>
          </cell>
          <cell r="AD506">
            <v>0</v>
          </cell>
        </row>
        <row r="507">
          <cell r="A507">
            <v>1</v>
          </cell>
          <cell r="B507" t="str">
            <v>20</v>
          </cell>
          <cell r="C507">
            <v>49505100700</v>
          </cell>
          <cell r="D507">
            <v>3</v>
          </cell>
          <cell r="E507" t="str">
            <v>39</v>
          </cell>
          <cell r="F507">
            <v>90</v>
          </cell>
          <cell r="H507">
            <v>20</v>
          </cell>
          <cell r="I507">
            <v>1</v>
          </cell>
          <cell r="J507">
            <v>49</v>
          </cell>
          <cell r="K507">
            <v>505</v>
          </cell>
          <cell r="L507">
            <v>1</v>
          </cell>
          <cell r="M507" t="str">
            <v>00</v>
          </cell>
          <cell r="N507">
            <v>7</v>
          </cell>
          <cell r="O507">
            <v>3</v>
          </cell>
          <cell r="P507">
            <v>3</v>
          </cell>
          <cell r="Q507">
            <v>9</v>
          </cell>
          <cell r="R507">
            <v>90</v>
          </cell>
          <cell r="S507">
            <v>93</v>
          </cell>
          <cell r="T507">
            <v>1</v>
          </cell>
          <cell r="U507" t="str">
            <v>495051</v>
          </cell>
          <cell r="V507" t="str">
            <v>Centre Informatique</v>
          </cell>
          <cell r="W507" t="str">
            <v>Serv.centr.</v>
          </cell>
          <cell r="X507" t="str">
            <v>Dépenses diverses n vent</v>
          </cell>
          <cell r="Y507" t="str">
            <v>P5C</v>
          </cell>
          <cell r="Z507">
            <v>0</v>
          </cell>
          <cell r="AA507">
            <v>0</v>
          </cell>
          <cell r="AB507">
            <v>0</v>
          </cell>
          <cell r="AC507">
            <v>0</v>
          </cell>
          <cell r="AD507">
            <v>0</v>
          </cell>
        </row>
        <row r="508">
          <cell r="A508">
            <v>1</v>
          </cell>
          <cell r="B508" t="str">
            <v>20</v>
          </cell>
          <cell r="C508">
            <v>49506100700</v>
          </cell>
          <cell r="D508">
            <v>3</v>
          </cell>
          <cell r="E508" t="str">
            <v>39</v>
          </cell>
          <cell r="F508">
            <v>90</v>
          </cell>
          <cell r="H508">
            <v>20</v>
          </cell>
          <cell r="I508">
            <v>1</v>
          </cell>
          <cell r="J508">
            <v>49</v>
          </cell>
          <cell r="K508">
            <v>506</v>
          </cell>
          <cell r="L508">
            <v>1</v>
          </cell>
          <cell r="M508" t="str">
            <v>00</v>
          </cell>
          <cell r="N508">
            <v>7</v>
          </cell>
          <cell r="O508">
            <v>3</v>
          </cell>
          <cell r="P508">
            <v>3</v>
          </cell>
          <cell r="Q508">
            <v>9</v>
          </cell>
          <cell r="R508">
            <v>90</v>
          </cell>
          <cell r="S508">
            <v>93</v>
          </cell>
          <cell r="T508">
            <v>1</v>
          </cell>
          <cell r="U508" t="str">
            <v>495061</v>
          </cell>
          <cell r="V508" t="str">
            <v>Centre de Perfectionnement linguistique</v>
          </cell>
          <cell r="W508" t="str">
            <v>Serv.centr.</v>
          </cell>
          <cell r="X508" t="str">
            <v>Dépenses diverses n vent</v>
          </cell>
          <cell r="Y508" t="str">
            <v>P5C</v>
          </cell>
          <cell r="Z508">
            <v>0</v>
          </cell>
          <cell r="AA508">
            <v>0</v>
          </cell>
          <cell r="AB508">
            <v>0</v>
          </cell>
          <cell r="AC508">
            <v>0</v>
          </cell>
          <cell r="AD508">
            <v>0</v>
          </cell>
        </row>
        <row r="509">
          <cell r="A509">
            <v>1</v>
          </cell>
          <cell r="B509" t="str">
            <v>20</v>
          </cell>
          <cell r="C509">
            <v>49507100700</v>
          </cell>
          <cell r="D509">
            <v>3</v>
          </cell>
          <cell r="E509" t="str">
            <v>39</v>
          </cell>
          <cell r="F509">
            <v>90</v>
          </cell>
          <cell r="H509">
            <v>20</v>
          </cell>
          <cell r="I509">
            <v>1</v>
          </cell>
          <cell r="J509">
            <v>49</v>
          </cell>
          <cell r="K509">
            <v>507</v>
          </cell>
          <cell r="L509">
            <v>1</v>
          </cell>
          <cell r="M509" t="str">
            <v>00</v>
          </cell>
          <cell r="N509">
            <v>7</v>
          </cell>
          <cell r="O509">
            <v>3</v>
          </cell>
          <cell r="P509">
            <v>3</v>
          </cell>
          <cell r="Q509">
            <v>9</v>
          </cell>
          <cell r="R509">
            <v>90</v>
          </cell>
          <cell r="S509">
            <v>93</v>
          </cell>
          <cell r="T509">
            <v>1</v>
          </cell>
          <cell r="U509" t="str">
            <v>495071</v>
          </cell>
          <cell r="V509" t="str">
            <v>Relations Extérieures et Transport</v>
          </cell>
          <cell r="W509" t="str">
            <v>Serv.centr.</v>
          </cell>
          <cell r="X509" t="str">
            <v>Dépenses diverses n vent</v>
          </cell>
          <cell r="Y509" t="str">
            <v>P5C</v>
          </cell>
          <cell r="Z509">
            <v>0</v>
          </cell>
          <cell r="AA509">
            <v>0</v>
          </cell>
          <cell r="AB509">
            <v>0</v>
          </cell>
          <cell r="AC509">
            <v>0</v>
          </cell>
          <cell r="AD509">
            <v>0</v>
          </cell>
        </row>
        <row r="510">
          <cell r="A510">
            <v>1</v>
          </cell>
          <cell r="B510" t="str">
            <v>20</v>
          </cell>
          <cell r="C510">
            <v>49508100700</v>
          </cell>
          <cell r="D510">
            <v>3</v>
          </cell>
          <cell r="E510" t="str">
            <v>39</v>
          </cell>
          <cell r="F510">
            <v>90</v>
          </cell>
          <cell r="H510">
            <v>20</v>
          </cell>
          <cell r="I510">
            <v>1</v>
          </cell>
          <cell r="J510">
            <v>49</v>
          </cell>
          <cell r="K510">
            <v>508</v>
          </cell>
          <cell r="L510">
            <v>1</v>
          </cell>
          <cell r="M510" t="str">
            <v>00</v>
          </cell>
          <cell r="N510">
            <v>7</v>
          </cell>
          <cell r="O510">
            <v>3</v>
          </cell>
          <cell r="P510">
            <v>3</v>
          </cell>
          <cell r="Q510">
            <v>9</v>
          </cell>
          <cell r="R510">
            <v>90</v>
          </cell>
          <cell r="S510">
            <v>93</v>
          </cell>
          <cell r="T510">
            <v>1</v>
          </cell>
          <cell r="U510" t="str">
            <v>495081</v>
          </cell>
          <cell r="V510" t="str">
            <v>Service Statistique Planification scolaire</v>
          </cell>
          <cell r="W510" t="str">
            <v>Serv.centr.</v>
          </cell>
          <cell r="X510" t="str">
            <v>Dépenses diverses n vent</v>
          </cell>
          <cell r="Y510" t="str">
            <v>P5C</v>
          </cell>
          <cell r="Z510">
            <v>0</v>
          </cell>
          <cell r="AA510">
            <v>0</v>
          </cell>
          <cell r="AB510">
            <v>0</v>
          </cell>
          <cell r="AC510">
            <v>0</v>
          </cell>
          <cell r="AD510">
            <v>0</v>
          </cell>
        </row>
        <row r="511">
          <cell r="A511">
            <v>1</v>
          </cell>
          <cell r="B511" t="str">
            <v>20</v>
          </cell>
          <cell r="C511">
            <v>49509100700</v>
          </cell>
          <cell r="D511">
            <v>3</v>
          </cell>
          <cell r="E511" t="str">
            <v>39</v>
          </cell>
          <cell r="F511">
            <v>90</v>
          </cell>
          <cell r="H511">
            <v>20</v>
          </cell>
          <cell r="I511">
            <v>1</v>
          </cell>
          <cell r="J511">
            <v>49</v>
          </cell>
          <cell r="K511">
            <v>509</v>
          </cell>
          <cell r="L511">
            <v>1</v>
          </cell>
          <cell r="M511" t="str">
            <v>00</v>
          </cell>
          <cell r="N511">
            <v>7</v>
          </cell>
          <cell r="O511">
            <v>3</v>
          </cell>
          <cell r="P511">
            <v>3</v>
          </cell>
          <cell r="Q511">
            <v>9</v>
          </cell>
          <cell r="R511">
            <v>90</v>
          </cell>
          <cell r="S511">
            <v>93</v>
          </cell>
          <cell r="T511">
            <v>1</v>
          </cell>
          <cell r="U511" t="str">
            <v>495091</v>
          </cell>
          <cell r="V511" t="str">
            <v>SINDA</v>
          </cell>
          <cell r="W511" t="str">
            <v>Serv.centr.</v>
          </cell>
          <cell r="X511" t="str">
            <v>Dépenses diverses n vent</v>
          </cell>
          <cell r="Y511" t="str">
            <v>P5C</v>
          </cell>
          <cell r="Z511">
            <v>0</v>
          </cell>
          <cell r="AA511">
            <v>0</v>
          </cell>
          <cell r="AB511">
            <v>0</v>
          </cell>
          <cell r="AC511">
            <v>0</v>
          </cell>
          <cell r="AD511">
            <v>0</v>
          </cell>
        </row>
        <row r="512">
          <cell r="A512">
            <v>1</v>
          </cell>
          <cell r="B512" t="str">
            <v>20</v>
          </cell>
          <cell r="C512">
            <v>49510100700</v>
          </cell>
          <cell r="D512">
            <v>3</v>
          </cell>
          <cell r="E512" t="str">
            <v>39</v>
          </cell>
          <cell r="F512">
            <v>90</v>
          </cell>
          <cell r="H512">
            <v>20</v>
          </cell>
          <cell r="I512">
            <v>1</v>
          </cell>
          <cell r="J512">
            <v>49</v>
          </cell>
          <cell r="K512">
            <v>510</v>
          </cell>
          <cell r="L512">
            <v>1</v>
          </cell>
          <cell r="M512" t="str">
            <v>00</v>
          </cell>
          <cell r="N512">
            <v>7</v>
          </cell>
          <cell r="O512">
            <v>3</v>
          </cell>
          <cell r="P512">
            <v>3</v>
          </cell>
          <cell r="Q512">
            <v>9</v>
          </cell>
          <cell r="R512">
            <v>90</v>
          </cell>
          <cell r="S512">
            <v>93</v>
          </cell>
          <cell r="T512">
            <v>1</v>
          </cell>
          <cell r="U512" t="str">
            <v>495101</v>
          </cell>
          <cell r="V512" t="str">
            <v>Coordination PASE/ ST- PASE</v>
          </cell>
          <cell r="W512" t="str">
            <v>Serv.centr.</v>
          </cell>
          <cell r="X512" t="str">
            <v>Dépenses diverses n vent</v>
          </cell>
          <cell r="Y512" t="str">
            <v>P5C</v>
          </cell>
          <cell r="Z512">
            <v>0</v>
          </cell>
          <cell r="AA512">
            <v>0</v>
          </cell>
          <cell r="AB512">
            <v>0</v>
          </cell>
          <cell r="AC512">
            <v>0</v>
          </cell>
          <cell r="AD512">
            <v>0</v>
          </cell>
        </row>
        <row r="513">
          <cell r="A513">
            <v>1</v>
          </cell>
          <cell r="B513" t="str">
            <v>20</v>
          </cell>
          <cell r="C513">
            <v>49512100700</v>
          </cell>
          <cell r="D513">
            <v>3</v>
          </cell>
          <cell r="E513" t="str">
            <v>39</v>
          </cell>
          <cell r="F513">
            <v>90</v>
          </cell>
          <cell r="H513">
            <v>20</v>
          </cell>
          <cell r="I513">
            <v>1</v>
          </cell>
          <cell r="J513">
            <v>49</v>
          </cell>
          <cell r="K513">
            <v>512</v>
          </cell>
          <cell r="L513">
            <v>1</v>
          </cell>
          <cell r="M513" t="str">
            <v>00</v>
          </cell>
          <cell r="N513">
            <v>7</v>
          </cell>
          <cell r="O513">
            <v>3</v>
          </cell>
          <cell r="P513">
            <v>3</v>
          </cell>
          <cell r="Q513">
            <v>9</v>
          </cell>
          <cell r="R513">
            <v>90</v>
          </cell>
          <cell r="S513">
            <v>93</v>
          </cell>
          <cell r="T513">
            <v>1</v>
          </cell>
          <cell r="U513" t="str">
            <v>495121</v>
          </cell>
          <cell r="V513" t="str">
            <v>Service Evaluation</v>
          </cell>
          <cell r="W513" t="str">
            <v>Serv.centr.</v>
          </cell>
          <cell r="X513" t="str">
            <v>Dépenses diverses n vent</v>
          </cell>
          <cell r="Y513" t="str">
            <v>P5C</v>
          </cell>
          <cell r="Z513">
            <v>0</v>
          </cell>
          <cell r="AA513">
            <v>0</v>
          </cell>
          <cell r="AB513">
            <v>0</v>
          </cell>
          <cell r="AC513">
            <v>0</v>
          </cell>
          <cell r="AD513">
            <v>0</v>
          </cell>
        </row>
        <row r="514">
          <cell r="A514">
            <v>1</v>
          </cell>
          <cell r="B514" t="str">
            <v>20</v>
          </cell>
          <cell r="C514">
            <v>49513100700</v>
          </cell>
          <cell r="D514">
            <v>3</v>
          </cell>
          <cell r="E514" t="str">
            <v>39</v>
          </cell>
          <cell r="F514">
            <v>90</v>
          </cell>
          <cell r="H514">
            <v>20</v>
          </cell>
          <cell r="I514">
            <v>1</v>
          </cell>
          <cell r="J514">
            <v>49</v>
          </cell>
          <cell r="K514">
            <v>513</v>
          </cell>
          <cell r="L514">
            <v>1</v>
          </cell>
          <cell r="M514" t="str">
            <v>00</v>
          </cell>
          <cell r="N514">
            <v>7</v>
          </cell>
          <cell r="O514">
            <v>3</v>
          </cell>
          <cell r="P514">
            <v>3</v>
          </cell>
          <cell r="Q514">
            <v>9</v>
          </cell>
          <cell r="R514">
            <v>90</v>
          </cell>
          <cell r="S514">
            <v>93</v>
          </cell>
          <cell r="T514">
            <v>1</v>
          </cell>
          <cell r="U514" t="str">
            <v>495131</v>
          </cell>
          <cell r="V514" t="str">
            <v>Service Examen Contrôle Scolaire</v>
          </cell>
          <cell r="W514" t="str">
            <v>Serv.centr.</v>
          </cell>
          <cell r="X514" t="str">
            <v>Dépenses diverses n vent</v>
          </cell>
          <cell r="Y514" t="str">
            <v>P5C</v>
          </cell>
          <cell r="Z514">
            <v>0</v>
          </cell>
          <cell r="AA514">
            <v>0</v>
          </cell>
          <cell r="AB514">
            <v>0</v>
          </cell>
          <cell r="AC514">
            <v>0</v>
          </cell>
          <cell r="AD514">
            <v>0</v>
          </cell>
        </row>
        <row r="515">
          <cell r="A515">
            <v>1</v>
          </cell>
          <cell r="B515" t="str">
            <v>20</v>
          </cell>
          <cell r="C515">
            <v>49514100700</v>
          </cell>
          <cell r="D515">
            <v>3</v>
          </cell>
          <cell r="E515" t="str">
            <v>39</v>
          </cell>
          <cell r="F515">
            <v>90</v>
          </cell>
          <cell r="H515">
            <v>20</v>
          </cell>
          <cell r="I515">
            <v>1</v>
          </cell>
          <cell r="J515">
            <v>49</v>
          </cell>
          <cell r="K515">
            <v>514</v>
          </cell>
          <cell r="L515">
            <v>1</v>
          </cell>
          <cell r="M515" t="str">
            <v>00</v>
          </cell>
          <cell r="N515">
            <v>7</v>
          </cell>
          <cell r="O515">
            <v>3</v>
          </cell>
          <cell r="P515">
            <v>3</v>
          </cell>
          <cell r="Q515">
            <v>9</v>
          </cell>
          <cell r="R515">
            <v>90</v>
          </cell>
          <cell r="S515">
            <v>93</v>
          </cell>
          <cell r="T515">
            <v>1</v>
          </cell>
          <cell r="U515" t="str">
            <v>495141</v>
          </cell>
          <cell r="V515" t="str">
            <v xml:space="preserve">Imprimerie de l'Education  </v>
          </cell>
          <cell r="W515" t="str">
            <v>Serv.centr.</v>
          </cell>
          <cell r="X515" t="str">
            <v>Dépenses diverses n vent</v>
          </cell>
          <cell r="Y515" t="str">
            <v>P5C</v>
          </cell>
          <cell r="Z515">
            <v>0</v>
          </cell>
          <cell r="AA515">
            <v>0</v>
          </cell>
          <cell r="AB515">
            <v>0</v>
          </cell>
          <cell r="AC515">
            <v>0</v>
          </cell>
          <cell r="AD515">
            <v>0</v>
          </cell>
        </row>
        <row r="516">
          <cell r="A516">
            <v>1</v>
          </cell>
          <cell r="B516" t="str">
            <v>20</v>
          </cell>
          <cell r="C516">
            <v>49515100700</v>
          </cell>
          <cell r="D516">
            <v>3</v>
          </cell>
          <cell r="E516" t="str">
            <v>39</v>
          </cell>
          <cell r="F516">
            <v>90</v>
          </cell>
          <cell r="H516">
            <v>20</v>
          </cell>
          <cell r="I516">
            <v>1</v>
          </cell>
          <cell r="J516">
            <v>49</v>
          </cell>
          <cell r="K516">
            <v>515</v>
          </cell>
          <cell r="L516">
            <v>1</v>
          </cell>
          <cell r="M516" t="str">
            <v>00</v>
          </cell>
          <cell r="N516">
            <v>7</v>
          </cell>
          <cell r="O516">
            <v>3</v>
          </cell>
          <cell r="P516">
            <v>3</v>
          </cell>
          <cell r="Q516">
            <v>9</v>
          </cell>
          <cell r="R516">
            <v>90</v>
          </cell>
          <cell r="S516">
            <v>93</v>
          </cell>
          <cell r="T516">
            <v>1</v>
          </cell>
          <cell r="U516" t="str">
            <v>495151</v>
          </cell>
          <cell r="V516" t="str">
            <v>Comité d'Equité  CE / NFQE</v>
          </cell>
          <cell r="W516" t="str">
            <v>Serv.centr.</v>
          </cell>
          <cell r="X516" t="str">
            <v>Dépenses diverses n vent</v>
          </cell>
          <cell r="Y516" t="str">
            <v>P5C</v>
          </cell>
          <cell r="Z516">
            <v>0</v>
          </cell>
          <cell r="AA516">
            <v>0</v>
          </cell>
          <cell r="AB516">
            <v>0</v>
          </cell>
          <cell r="AC516">
            <v>0</v>
          </cell>
          <cell r="AD516">
            <v>0</v>
          </cell>
        </row>
        <row r="517">
          <cell r="A517">
            <v>1</v>
          </cell>
          <cell r="B517" t="str">
            <v>20</v>
          </cell>
          <cell r="C517">
            <v>49516100700</v>
          </cell>
          <cell r="D517">
            <v>3</v>
          </cell>
          <cell r="E517" t="str">
            <v>39</v>
          </cell>
          <cell r="F517">
            <v>90</v>
          </cell>
          <cell r="H517">
            <v>20</v>
          </cell>
          <cell r="I517">
            <v>1</v>
          </cell>
          <cell r="J517">
            <v>49</v>
          </cell>
          <cell r="K517">
            <v>516</v>
          </cell>
          <cell r="L517">
            <v>1</v>
          </cell>
          <cell r="M517" t="str">
            <v>00</v>
          </cell>
          <cell r="N517">
            <v>7</v>
          </cell>
          <cell r="O517">
            <v>3</v>
          </cell>
          <cell r="P517">
            <v>3</v>
          </cell>
          <cell r="Q517">
            <v>9</v>
          </cell>
          <cell r="R517">
            <v>90</v>
          </cell>
          <cell r="S517">
            <v>93</v>
          </cell>
          <cell r="T517">
            <v>1</v>
          </cell>
          <cell r="U517" t="str">
            <v>495161</v>
          </cell>
          <cell r="V517" t="str">
            <v>ISESCO</v>
          </cell>
          <cell r="W517" t="str">
            <v>Serv.centr.</v>
          </cell>
          <cell r="X517" t="str">
            <v>Dépenses diverses n vent</v>
          </cell>
          <cell r="Y517" t="str">
            <v>P5C</v>
          </cell>
          <cell r="Z517">
            <v>0</v>
          </cell>
          <cell r="AA517">
            <v>0</v>
          </cell>
          <cell r="AB517">
            <v>0</v>
          </cell>
          <cell r="AC517">
            <v>0</v>
          </cell>
          <cell r="AD517">
            <v>0</v>
          </cell>
        </row>
        <row r="518">
          <cell r="A518">
            <v>1</v>
          </cell>
          <cell r="B518" t="str">
            <v>20</v>
          </cell>
          <cell r="C518">
            <v>49518100700</v>
          </cell>
          <cell r="D518">
            <v>3</v>
          </cell>
          <cell r="E518" t="str">
            <v>39</v>
          </cell>
          <cell r="F518">
            <v>90</v>
          </cell>
          <cell r="H518">
            <v>20</v>
          </cell>
          <cell r="I518">
            <v>1</v>
          </cell>
          <cell r="J518">
            <v>49</v>
          </cell>
          <cell r="K518">
            <v>518</v>
          </cell>
          <cell r="L518">
            <v>1</v>
          </cell>
          <cell r="M518" t="str">
            <v>00</v>
          </cell>
          <cell r="N518">
            <v>7</v>
          </cell>
          <cell r="O518">
            <v>3</v>
          </cell>
          <cell r="P518">
            <v>3</v>
          </cell>
          <cell r="Q518">
            <v>9</v>
          </cell>
          <cell r="R518">
            <v>90</v>
          </cell>
          <cell r="S518">
            <v>93</v>
          </cell>
          <cell r="T518">
            <v>1</v>
          </cell>
          <cell r="U518" t="str">
            <v>495181</v>
          </cell>
          <cell r="V518" t="str">
            <v>Service  Coopération</v>
          </cell>
          <cell r="W518" t="str">
            <v>Serv.centr.</v>
          </cell>
          <cell r="X518" t="str">
            <v>Dépenses diverses n vent</v>
          </cell>
          <cell r="Y518" t="str">
            <v>P5C</v>
          </cell>
          <cell r="Z518">
            <v>0</v>
          </cell>
          <cell r="AA518">
            <v>0</v>
          </cell>
          <cell r="AB518">
            <v>0</v>
          </cell>
          <cell r="AC518">
            <v>0</v>
          </cell>
          <cell r="AD518">
            <v>0</v>
          </cell>
        </row>
        <row r="519">
          <cell r="A519">
            <v>1</v>
          </cell>
          <cell r="B519" t="str">
            <v>20</v>
          </cell>
          <cell r="C519">
            <v>49519100700</v>
          </cell>
          <cell r="D519">
            <v>3</v>
          </cell>
          <cell r="E519" t="str">
            <v>39</v>
          </cell>
          <cell r="F519">
            <v>90</v>
          </cell>
          <cell r="H519">
            <v>20</v>
          </cell>
          <cell r="I519">
            <v>1</v>
          </cell>
          <cell r="J519">
            <v>49</v>
          </cell>
          <cell r="K519">
            <v>519</v>
          </cell>
          <cell r="L519">
            <v>1</v>
          </cell>
          <cell r="M519" t="str">
            <v>00</v>
          </cell>
          <cell r="N519">
            <v>7</v>
          </cell>
          <cell r="O519">
            <v>3</v>
          </cell>
          <cell r="P519">
            <v>3</v>
          </cell>
          <cell r="Q519">
            <v>9</v>
          </cell>
          <cell r="R519">
            <v>90</v>
          </cell>
          <cell r="S519">
            <v>93</v>
          </cell>
          <cell r="T519">
            <v>1</v>
          </cell>
          <cell r="U519" t="str">
            <v>495191</v>
          </cell>
          <cell r="V519" t="str">
            <v xml:space="preserve">Bureau Africain des services de l'Education </v>
          </cell>
          <cell r="W519" t="str">
            <v>Serv.centr.</v>
          </cell>
          <cell r="X519" t="str">
            <v>Dépenses diverses n vent</v>
          </cell>
          <cell r="Y519" t="str">
            <v>P5C</v>
          </cell>
          <cell r="Z519">
            <v>0</v>
          </cell>
          <cell r="AA519">
            <v>0</v>
          </cell>
          <cell r="AB519">
            <v>0</v>
          </cell>
          <cell r="AC519">
            <v>0</v>
          </cell>
          <cell r="AD519">
            <v>0</v>
          </cell>
        </row>
        <row r="520">
          <cell r="A520">
            <v>1</v>
          </cell>
          <cell r="B520" t="str">
            <v>20</v>
          </cell>
          <cell r="C520">
            <v>49520100700</v>
          </cell>
          <cell r="D520">
            <v>3</v>
          </cell>
          <cell r="E520" t="str">
            <v>39</v>
          </cell>
          <cell r="F520">
            <v>90</v>
          </cell>
          <cell r="H520">
            <v>20</v>
          </cell>
          <cell r="I520">
            <v>1</v>
          </cell>
          <cell r="J520">
            <v>49</v>
          </cell>
          <cell r="K520">
            <v>520</v>
          </cell>
          <cell r="L520">
            <v>1</v>
          </cell>
          <cell r="M520" t="str">
            <v>00</v>
          </cell>
          <cell r="N520">
            <v>7</v>
          </cell>
          <cell r="O520">
            <v>3</v>
          </cell>
          <cell r="P520">
            <v>3</v>
          </cell>
          <cell r="Q520">
            <v>9</v>
          </cell>
          <cell r="R520">
            <v>90</v>
          </cell>
          <cell r="S520">
            <v>93</v>
          </cell>
          <cell r="T520">
            <v>1</v>
          </cell>
          <cell r="U520" t="str">
            <v>495201</v>
          </cell>
          <cell r="V520" t="str">
            <v>Cellule CDMT</v>
          </cell>
          <cell r="W520" t="str">
            <v>Serv.centr.</v>
          </cell>
          <cell r="X520" t="str">
            <v>Dépenses diverses n vent</v>
          </cell>
          <cell r="Y520" t="str">
            <v>P5C</v>
          </cell>
          <cell r="Z520">
            <v>0</v>
          </cell>
          <cell r="AA520">
            <v>0</v>
          </cell>
          <cell r="AB520">
            <v>0</v>
          </cell>
          <cell r="AC520">
            <v>30000</v>
          </cell>
          <cell r="AD520">
            <v>30000</v>
          </cell>
        </row>
        <row r="521">
          <cell r="A521">
            <v>1</v>
          </cell>
          <cell r="B521" t="str">
            <v>20</v>
          </cell>
          <cell r="C521">
            <v>49521100700</v>
          </cell>
          <cell r="D521">
            <v>3</v>
          </cell>
          <cell r="E521" t="str">
            <v>39</v>
          </cell>
          <cell r="F521">
            <v>90</v>
          </cell>
          <cell r="H521">
            <v>20</v>
          </cell>
          <cell r="I521">
            <v>1</v>
          </cell>
          <cell r="J521">
            <v>49</v>
          </cell>
          <cell r="K521">
            <v>521</v>
          </cell>
          <cell r="L521">
            <v>1</v>
          </cell>
          <cell r="M521" t="str">
            <v>00</v>
          </cell>
          <cell r="N521">
            <v>7</v>
          </cell>
          <cell r="O521">
            <v>3</v>
          </cell>
          <cell r="P521">
            <v>3</v>
          </cell>
          <cell r="Q521">
            <v>9</v>
          </cell>
          <cell r="R521">
            <v>90</v>
          </cell>
          <cell r="S521">
            <v>93</v>
          </cell>
          <cell r="T521">
            <v>1</v>
          </cell>
          <cell r="U521" t="str">
            <v>495211</v>
          </cell>
          <cell r="V521" t="str">
            <v>Serv nat enseignement à distance</v>
          </cell>
          <cell r="W521" t="str">
            <v>Serv.centr.</v>
          </cell>
          <cell r="X521" t="str">
            <v>Dépenses diverses n vent</v>
          </cell>
          <cell r="Y521" t="str">
            <v>P5C</v>
          </cell>
          <cell r="Z521">
            <v>0</v>
          </cell>
          <cell r="AA521">
            <v>0</v>
          </cell>
          <cell r="AB521">
            <v>0</v>
          </cell>
          <cell r="AC521">
            <v>0</v>
          </cell>
          <cell r="AD521">
            <v>0</v>
          </cell>
        </row>
        <row r="522">
          <cell r="A522">
            <v>1</v>
          </cell>
          <cell r="B522" t="str">
            <v>20</v>
          </cell>
          <cell r="C522">
            <v>49522100700</v>
          </cell>
          <cell r="D522">
            <v>3</v>
          </cell>
          <cell r="E522" t="str">
            <v>39</v>
          </cell>
          <cell r="F522">
            <v>90</v>
          </cell>
          <cell r="H522">
            <v>20</v>
          </cell>
          <cell r="I522">
            <v>1</v>
          </cell>
          <cell r="J522">
            <v>49</v>
          </cell>
          <cell r="K522">
            <v>522</v>
          </cell>
          <cell r="L522">
            <v>1</v>
          </cell>
          <cell r="M522" t="str">
            <v>00</v>
          </cell>
          <cell r="N522">
            <v>7</v>
          </cell>
          <cell r="O522">
            <v>3</v>
          </cell>
          <cell r="P522">
            <v>3</v>
          </cell>
          <cell r="Q522">
            <v>9</v>
          </cell>
          <cell r="R522">
            <v>90</v>
          </cell>
          <cell r="S522">
            <v>93</v>
          </cell>
          <cell r="T522">
            <v>1</v>
          </cell>
          <cell r="U522" t="str">
            <v>495221</v>
          </cell>
          <cell r="V522" t="str">
            <v>Office sports scolaires &amp; universitaires</v>
          </cell>
          <cell r="W522" t="str">
            <v>Serv.centr.</v>
          </cell>
          <cell r="X522" t="str">
            <v>Dépenses diverses n vent</v>
          </cell>
          <cell r="Y522" t="str">
            <v>P5C</v>
          </cell>
          <cell r="Z522">
            <v>0</v>
          </cell>
          <cell r="AA522">
            <v>0</v>
          </cell>
          <cell r="AB522">
            <v>0</v>
          </cell>
          <cell r="AC522">
            <v>0</v>
          </cell>
          <cell r="AD522">
            <v>0</v>
          </cell>
        </row>
        <row r="523">
          <cell r="A523">
            <v>1</v>
          </cell>
          <cell r="B523" t="str">
            <v>20</v>
          </cell>
          <cell r="C523">
            <v>49900100700</v>
          </cell>
          <cell r="D523">
            <v>3</v>
          </cell>
          <cell r="E523" t="str">
            <v>39</v>
          </cell>
          <cell r="F523">
            <v>90</v>
          </cell>
          <cell r="H523">
            <v>20</v>
          </cell>
          <cell r="I523">
            <v>1</v>
          </cell>
          <cell r="J523">
            <v>49</v>
          </cell>
          <cell r="K523">
            <v>900</v>
          </cell>
          <cell r="L523">
            <v>1</v>
          </cell>
          <cell r="M523" t="str">
            <v>00</v>
          </cell>
          <cell r="N523">
            <v>7</v>
          </cell>
          <cell r="O523">
            <v>3</v>
          </cell>
          <cell r="P523">
            <v>3</v>
          </cell>
          <cell r="Q523">
            <v>9</v>
          </cell>
          <cell r="R523">
            <v>90</v>
          </cell>
          <cell r="S523">
            <v>93</v>
          </cell>
          <cell r="T523">
            <v>1</v>
          </cell>
          <cell r="U523" t="str">
            <v>499001</v>
          </cell>
          <cell r="V523" t="str">
            <v>Enseig. Serv adm Autres serv centraux</v>
          </cell>
          <cell r="W523" t="str">
            <v>Serv.centr.</v>
          </cell>
          <cell r="X523" t="str">
            <v>Dépenses diverses n vent</v>
          </cell>
          <cell r="Y523" t="str">
            <v>P5C</v>
          </cell>
          <cell r="Z523">
            <v>0</v>
          </cell>
          <cell r="AA523">
            <v>0</v>
          </cell>
          <cell r="AB523">
            <v>0</v>
          </cell>
          <cell r="AC523">
            <v>0</v>
          </cell>
          <cell r="AD523">
            <v>0</v>
          </cell>
        </row>
        <row r="524">
          <cell r="A524">
            <v>1</v>
          </cell>
          <cell r="B524" t="str">
            <v>20</v>
          </cell>
          <cell r="C524">
            <v>49900100900</v>
          </cell>
          <cell r="D524">
            <v>3</v>
          </cell>
          <cell r="E524" t="str">
            <v>39</v>
          </cell>
          <cell r="F524">
            <v>90</v>
          </cell>
          <cell r="H524">
            <v>20</v>
          </cell>
          <cell r="I524">
            <v>1</v>
          </cell>
          <cell r="J524">
            <v>49</v>
          </cell>
          <cell r="K524">
            <v>900</v>
          </cell>
          <cell r="L524">
            <v>1</v>
          </cell>
          <cell r="M524" t="str">
            <v>00</v>
          </cell>
          <cell r="N524">
            <v>9</v>
          </cell>
          <cell r="O524">
            <v>3</v>
          </cell>
          <cell r="P524">
            <v>3</v>
          </cell>
          <cell r="Q524">
            <v>9</v>
          </cell>
          <cell r="R524">
            <v>90</v>
          </cell>
          <cell r="S524">
            <v>94</v>
          </cell>
          <cell r="T524">
            <v>1</v>
          </cell>
          <cell r="U524" t="str">
            <v>499001</v>
          </cell>
          <cell r="V524" t="str">
            <v>Enseig. Serv adm Autres serv centraux</v>
          </cell>
          <cell r="W524" t="str">
            <v>Serv.centr.</v>
          </cell>
          <cell r="X524" t="str">
            <v>Dépenses diverses n vent PPTE</v>
          </cell>
          <cell r="Y524" t="str">
            <v>P5C</v>
          </cell>
          <cell r="Z524">
            <v>0</v>
          </cell>
          <cell r="AA524">
            <v>0</v>
          </cell>
          <cell r="AB524">
            <v>0</v>
          </cell>
          <cell r="AC524">
            <v>0</v>
          </cell>
          <cell r="AD524">
            <v>0</v>
          </cell>
        </row>
        <row r="525">
          <cell r="A525">
            <v>1</v>
          </cell>
          <cell r="H525">
            <v>20</v>
          </cell>
          <cell r="I525">
            <v>1</v>
          </cell>
          <cell r="L525">
            <v>2</v>
          </cell>
          <cell r="O525">
            <v>3</v>
          </cell>
          <cell r="P525">
            <v>3</v>
          </cell>
          <cell r="Q525">
            <v>9</v>
          </cell>
          <cell r="V525" t="str">
            <v>Conakry Services déconcentrés</v>
          </cell>
          <cell r="Z525">
            <v>0</v>
          </cell>
          <cell r="AA525">
            <v>0</v>
          </cell>
          <cell r="AB525">
            <v>0</v>
          </cell>
          <cell r="AC525">
            <v>0</v>
          </cell>
          <cell r="AD525">
            <v>0</v>
          </cell>
          <cell r="AE525">
            <v>0</v>
          </cell>
        </row>
        <row r="526">
          <cell r="A526">
            <v>1</v>
          </cell>
          <cell r="B526" t="str">
            <v>20</v>
          </cell>
          <cell r="C526">
            <v>42000200700</v>
          </cell>
          <cell r="D526">
            <v>3</v>
          </cell>
          <cell r="E526" t="str">
            <v>39</v>
          </cell>
          <cell r="F526">
            <v>90</v>
          </cell>
          <cell r="H526">
            <v>20</v>
          </cell>
          <cell r="I526">
            <v>1</v>
          </cell>
          <cell r="J526">
            <v>42</v>
          </cell>
          <cell r="K526" t="str">
            <v>000</v>
          </cell>
          <cell r="L526">
            <v>2</v>
          </cell>
          <cell r="M526" t="str">
            <v>00</v>
          </cell>
          <cell r="N526">
            <v>7</v>
          </cell>
          <cell r="O526">
            <v>3</v>
          </cell>
          <cell r="P526">
            <v>3</v>
          </cell>
          <cell r="Q526">
            <v>9</v>
          </cell>
          <cell r="R526">
            <v>90</v>
          </cell>
          <cell r="S526">
            <v>33</v>
          </cell>
          <cell r="T526">
            <v>1</v>
          </cell>
          <cell r="U526" t="str">
            <v>420002</v>
          </cell>
          <cell r="V526" t="str">
            <v>Primaire Ens.serv.déconc.</v>
          </cell>
          <cell r="W526" t="str">
            <v>Conakry</v>
          </cell>
          <cell r="X526" t="str">
            <v>Dépenses diverses n vent. PPTE</v>
          </cell>
          <cell r="Y526" t="str">
            <v>P1</v>
          </cell>
          <cell r="Z526">
            <v>0</v>
          </cell>
          <cell r="AA526">
            <v>0</v>
          </cell>
          <cell r="AB526">
            <v>0</v>
          </cell>
          <cell r="AC526">
            <v>0</v>
          </cell>
          <cell r="AD526">
            <v>0</v>
          </cell>
        </row>
        <row r="527">
          <cell r="A527">
            <v>1</v>
          </cell>
          <cell r="B527" t="str">
            <v>20</v>
          </cell>
          <cell r="C527">
            <v>42000200700</v>
          </cell>
          <cell r="D527">
            <v>3</v>
          </cell>
          <cell r="E527" t="str">
            <v>39</v>
          </cell>
          <cell r="F527">
            <v>90</v>
          </cell>
          <cell r="H527">
            <v>20</v>
          </cell>
          <cell r="I527">
            <v>1</v>
          </cell>
          <cell r="J527">
            <v>42</v>
          </cell>
          <cell r="K527" t="str">
            <v>000</v>
          </cell>
          <cell r="L527">
            <v>2</v>
          </cell>
          <cell r="M527" t="str">
            <v>00</v>
          </cell>
          <cell r="N527">
            <v>7</v>
          </cell>
          <cell r="O527">
            <v>3</v>
          </cell>
          <cell r="P527">
            <v>3</v>
          </cell>
          <cell r="Q527">
            <v>9</v>
          </cell>
          <cell r="R527">
            <v>90</v>
          </cell>
          <cell r="S527">
            <v>33</v>
          </cell>
          <cell r="T527">
            <v>1</v>
          </cell>
          <cell r="U527" t="str">
            <v>420002</v>
          </cell>
          <cell r="V527" t="str">
            <v>Secondaire Ens.serv.déconc.</v>
          </cell>
          <cell r="W527" t="str">
            <v>Intérieur</v>
          </cell>
          <cell r="X527" t="str">
            <v>Dépenses diverses n vent.</v>
          </cell>
          <cell r="Y527" t="str">
            <v>P2</v>
          </cell>
          <cell r="Z527">
            <v>0</v>
          </cell>
          <cell r="AA527">
            <v>0</v>
          </cell>
          <cell r="AB527">
            <v>0</v>
          </cell>
          <cell r="AC527">
            <v>0</v>
          </cell>
          <cell r="AD527">
            <v>0</v>
          </cell>
        </row>
        <row r="528">
          <cell r="A528">
            <v>1</v>
          </cell>
          <cell r="B528" t="str">
            <v>20</v>
          </cell>
          <cell r="C528">
            <v>42000200900</v>
          </cell>
          <cell r="D528">
            <v>3</v>
          </cell>
          <cell r="E528" t="str">
            <v>39</v>
          </cell>
          <cell r="F528">
            <v>90</v>
          </cell>
          <cell r="H528">
            <v>20</v>
          </cell>
          <cell r="I528">
            <v>1</v>
          </cell>
          <cell r="J528">
            <v>42</v>
          </cell>
          <cell r="K528" t="str">
            <v>000</v>
          </cell>
          <cell r="L528">
            <v>2</v>
          </cell>
          <cell r="M528" t="str">
            <v>00</v>
          </cell>
          <cell r="N528">
            <v>9</v>
          </cell>
          <cell r="O528">
            <v>3</v>
          </cell>
          <cell r="P528">
            <v>3</v>
          </cell>
          <cell r="Q528">
            <v>9</v>
          </cell>
          <cell r="R528">
            <v>90</v>
          </cell>
          <cell r="S528">
            <v>34</v>
          </cell>
          <cell r="T528">
            <v>1</v>
          </cell>
          <cell r="U528" t="str">
            <v>420002</v>
          </cell>
          <cell r="V528" t="str">
            <v>Primaire Ens.serv.déconc.</v>
          </cell>
          <cell r="W528" t="str">
            <v>Conakry</v>
          </cell>
          <cell r="X528" t="str">
            <v>Dépenses diverses n vent. PPTE</v>
          </cell>
          <cell r="Y528" t="str">
            <v>P1</v>
          </cell>
          <cell r="Z528">
            <v>0</v>
          </cell>
          <cell r="AA528">
            <v>0</v>
          </cell>
          <cell r="AB528">
            <v>0</v>
          </cell>
          <cell r="AC528">
            <v>0</v>
          </cell>
          <cell r="AD528">
            <v>0</v>
          </cell>
        </row>
        <row r="529">
          <cell r="A529">
            <v>1</v>
          </cell>
          <cell r="B529" t="str">
            <v>20</v>
          </cell>
          <cell r="C529">
            <v>43000200900</v>
          </cell>
          <cell r="D529">
            <v>3</v>
          </cell>
          <cell r="E529" t="str">
            <v>39</v>
          </cell>
          <cell r="F529">
            <v>90</v>
          </cell>
          <cell r="H529">
            <v>20</v>
          </cell>
          <cell r="I529">
            <v>1</v>
          </cell>
          <cell r="J529">
            <v>43</v>
          </cell>
          <cell r="K529" t="str">
            <v>000</v>
          </cell>
          <cell r="L529">
            <v>2</v>
          </cell>
          <cell r="M529" t="str">
            <v>00</v>
          </cell>
          <cell r="N529">
            <v>9</v>
          </cell>
          <cell r="O529">
            <v>3</v>
          </cell>
          <cell r="P529">
            <v>3</v>
          </cell>
          <cell r="Q529">
            <v>9</v>
          </cell>
          <cell r="R529">
            <v>90</v>
          </cell>
          <cell r="S529">
            <v>34</v>
          </cell>
          <cell r="T529">
            <v>1</v>
          </cell>
          <cell r="U529" t="str">
            <v>430002</v>
          </cell>
          <cell r="V529" t="str">
            <v>Secondaire Ens.serv.déconc.</v>
          </cell>
          <cell r="W529" t="str">
            <v>Conakry</v>
          </cell>
          <cell r="X529" t="str">
            <v>Dépenses diverses n vent PPTE</v>
          </cell>
          <cell r="Y529" t="str">
            <v>P2</v>
          </cell>
          <cell r="Z529">
            <v>0</v>
          </cell>
          <cell r="AA529">
            <v>0</v>
          </cell>
          <cell r="AB529">
            <v>0</v>
          </cell>
          <cell r="AC529">
            <v>0</v>
          </cell>
          <cell r="AD529">
            <v>0</v>
          </cell>
        </row>
        <row r="530">
          <cell r="A530">
            <v>1</v>
          </cell>
          <cell r="B530" t="str">
            <v>20</v>
          </cell>
          <cell r="C530">
            <v>44000200700</v>
          </cell>
          <cell r="D530">
            <v>3</v>
          </cell>
          <cell r="E530" t="str">
            <v>39</v>
          </cell>
          <cell r="F530">
            <v>90</v>
          </cell>
          <cell r="H530">
            <v>20</v>
          </cell>
          <cell r="I530">
            <v>1</v>
          </cell>
          <cell r="J530">
            <v>44</v>
          </cell>
          <cell r="K530" t="str">
            <v>000</v>
          </cell>
          <cell r="L530">
            <v>2</v>
          </cell>
          <cell r="M530" t="str">
            <v>00</v>
          </cell>
          <cell r="N530">
            <v>7</v>
          </cell>
          <cell r="O530">
            <v>3</v>
          </cell>
          <cell r="P530">
            <v>3</v>
          </cell>
          <cell r="Q530">
            <v>9</v>
          </cell>
          <cell r="R530">
            <v>90</v>
          </cell>
          <cell r="S530">
            <v>36</v>
          </cell>
          <cell r="T530">
            <v>1</v>
          </cell>
          <cell r="U530" t="str">
            <v>440002</v>
          </cell>
          <cell r="V530" t="str">
            <v>Enseign. Technique</v>
          </cell>
          <cell r="W530" t="str">
            <v>Conakry</v>
          </cell>
          <cell r="X530" t="str">
            <v>Dépenses diverses n vent</v>
          </cell>
          <cell r="Y530" t="str">
            <v>P3</v>
          </cell>
          <cell r="Z530">
            <v>0</v>
          </cell>
          <cell r="AA530">
            <v>0</v>
          </cell>
          <cell r="AB530">
            <v>0</v>
          </cell>
          <cell r="AC530">
            <v>0</v>
          </cell>
          <cell r="AD530">
            <v>0</v>
          </cell>
        </row>
        <row r="531">
          <cell r="A531">
            <v>1</v>
          </cell>
          <cell r="B531" t="str">
            <v>20</v>
          </cell>
          <cell r="C531">
            <v>44300200700</v>
          </cell>
          <cell r="D531">
            <v>3</v>
          </cell>
          <cell r="E531" t="str">
            <v>39</v>
          </cell>
          <cell r="F531">
            <v>90</v>
          </cell>
          <cell r="H531">
            <v>20</v>
          </cell>
          <cell r="I531">
            <v>1</v>
          </cell>
          <cell r="J531">
            <v>44</v>
          </cell>
          <cell r="K531">
            <v>300</v>
          </cell>
          <cell r="L531">
            <v>2</v>
          </cell>
          <cell r="M531" t="str">
            <v>00</v>
          </cell>
          <cell r="N531">
            <v>7</v>
          </cell>
          <cell r="O531">
            <v>3</v>
          </cell>
          <cell r="P531">
            <v>3</v>
          </cell>
          <cell r="Q531">
            <v>9</v>
          </cell>
          <cell r="R531">
            <v>90</v>
          </cell>
          <cell r="S531">
            <v>36</v>
          </cell>
          <cell r="T531">
            <v>1</v>
          </cell>
          <cell r="U531" t="str">
            <v>443002</v>
          </cell>
          <cell r="V531" t="str">
            <v>Inspect région. Ens tech</v>
          </cell>
          <cell r="W531" t="str">
            <v>Conakry</v>
          </cell>
          <cell r="X531" t="str">
            <v>Dépenses diverses n vent</v>
          </cell>
          <cell r="Y531" t="str">
            <v>P3</v>
          </cell>
          <cell r="Z531">
            <v>0</v>
          </cell>
          <cell r="AA531">
            <v>0</v>
          </cell>
          <cell r="AB531">
            <v>0</v>
          </cell>
          <cell r="AC531">
            <v>0</v>
          </cell>
          <cell r="AD531">
            <v>0</v>
          </cell>
        </row>
        <row r="532">
          <cell r="A532">
            <v>1</v>
          </cell>
          <cell r="B532" t="str">
            <v>20</v>
          </cell>
          <cell r="C532">
            <v>49000200700</v>
          </cell>
          <cell r="D532">
            <v>3</v>
          </cell>
          <cell r="E532" t="str">
            <v>39</v>
          </cell>
          <cell r="F532">
            <v>90</v>
          </cell>
          <cell r="H532">
            <v>20</v>
          </cell>
          <cell r="I532">
            <v>1</v>
          </cell>
          <cell r="J532">
            <v>49</v>
          </cell>
          <cell r="K532" t="str">
            <v>000</v>
          </cell>
          <cell r="L532">
            <v>2</v>
          </cell>
          <cell r="M532" t="str">
            <v>00</v>
          </cell>
          <cell r="N532">
            <v>7</v>
          </cell>
          <cell r="O532">
            <v>3</v>
          </cell>
          <cell r="P532">
            <v>3</v>
          </cell>
          <cell r="Q532">
            <v>9</v>
          </cell>
          <cell r="R532">
            <v>90</v>
          </cell>
          <cell r="S532">
            <v>33</v>
          </cell>
          <cell r="T532">
            <v>1</v>
          </cell>
          <cell r="U532" t="str">
            <v>490002</v>
          </cell>
          <cell r="V532" t="str">
            <v>Enseig. Serv administratifs</v>
          </cell>
          <cell r="W532" t="str">
            <v>Conakry</v>
          </cell>
          <cell r="X532" t="str">
            <v>Dépenses diverses n vent</v>
          </cell>
          <cell r="Y532" t="str">
            <v>P5D</v>
          </cell>
          <cell r="Z532">
            <v>0</v>
          </cell>
          <cell r="AA532">
            <v>0</v>
          </cell>
          <cell r="AB532">
            <v>0</v>
          </cell>
          <cell r="AC532">
            <v>0</v>
          </cell>
          <cell r="AD532">
            <v>0</v>
          </cell>
        </row>
        <row r="533">
          <cell r="A533">
            <v>1</v>
          </cell>
          <cell r="B533" t="str">
            <v>20</v>
          </cell>
          <cell r="C533">
            <v>49000200900</v>
          </cell>
          <cell r="D533">
            <v>3</v>
          </cell>
          <cell r="E533" t="str">
            <v>39</v>
          </cell>
          <cell r="F533">
            <v>90</v>
          </cell>
          <cell r="H533">
            <v>20</v>
          </cell>
          <cell r="I533">
            <v>1</v>
          </cell>
          <cell r="J533">
            <v>49</v>
          </cell>
          <cell r="K533" t="str">
            <v>000</v>
          </cell>
          <cell r="L533">
            <v>2</v>
          </cell>
          <cell r="M533" t="str">
            <v>00</v>
          </cell>
          <cell r="N533">
            <v>9</v>
          </cell>
          <cell r="O533">
            <v>3</v>
          </cell>
          <cell r="P533">
            <v>3</v>
          </cell>
          <cell r="Q533">
            <v>9</v>
          </cell>
          <cell r="R533">
            <v>90</v>
          </cell>
          <cell r="S533">
            <v>34</v>
          </cell>
          <cell r="T533">
            <v>1</v>
          </cell>
          <cell r="U533" t="str">
            <v>490002</v>
          </cell>
          <cell r="V533" t="str">
            <v>Enseig. Serv administratifs</v>
          </cell>
          <cell r="W533" t="str">
            <v>Conakry</v>
          </cell>
          <cell r="X533" t="str">
            <v>Dépenses diverses n vent PPTE</v>
          </cell>
          <cell r="Y533" t="str">
            <v>P5D</v>
          </cell>
          <cell r="Z533">
            <v>0</v>
          </cell>
          <cell r="AA533">
            <v>0</v>
          </cell>
          <cell r="AB533">
            <v>0</v>
          </cell>
          <cell r="AC533">
            <v>0</v>
          </cell>
          <cell r="AD533">
            <v>0</v>
          </cell>
        </row>
        <row r="534">
          <cell r="A534">
            <v>1</v>
          </cell>
          <cell r="H534">
            <v>20</v>
          </cell>
          <cell r="I534">
            <v>1</v>
          </cell>
          <cell r="L534">
            <v>3</v>
          </cell>
          <cell r="O534">
            <v>3</v>
          </cell>
          <cell r="P534">
            <v>3</v>
          </cell>
          <cell r="Q534">
            <v>9</v>
          </cell>
          <cell r="V534" t="str">
            <v>Intérieur Services déconcentrés</v>
          </cell>
          <cell r="Z534">
            <v>0</v>
          </cell>
          <cell r="AA534">
            <v>0</v>
          </cell>
          <cell r="AB534">
            <v>0</v>
          </cell>
          <cell r="AC534">
            <v>0</v>
          </cell>
          <cell r="AD534">
            <v>0</v>
          </cell>
          <cell r="AE534">
            <v>0</v>
          </cell>
        </row>
        <row r="535">
          <cell r="A535">
            <v>1</v>
          </cell>
          <cell r="B535" t="str">
            <v>20</v>
          </cell>
          <cell r="C535">
            <v>42000300700</v>
          </cell>
          <cell r="D535">
            <v>3</v>
          </cell>
          <cell r="E535" t="str">
            <v>39</v>
          </cell>
          <cell r="F535">
            <v>90</v>
          </cell>
          <cell r="H535">
            <v>20</v>
          </cell>
          <cell r="I535">
            <v>1</v>
          </cell>
          <cell r="J535">
            <v>42</v>
          </cell>
          <cell r="K535" t="str">
            <v>000</v>
          </cell>
          <cell r="L535">
            <v>3</v>
          </cell>
          <cell r="M535" t="str">
            <v>00</v>
          </cell>
          <cell r="N535">
            <v>7</v>
          </cell>
          <cell r="O535">
            <v>3</v>
          </cell>
          <cell r="P535">
            <v>3</v>
          </cell>
          <cell r="Q535">
            <v>9</v>
          </cell>
          <cell r="R535">
            <v>90</v>
          </cell>
          <cell r="S535">
            <v>33</v>
          </cell>
          <cell r="T535">
            <v>1</v>
          </cell>
          <cell r="U535" t="str">
            <v>420003</v>
          </cell>
          <cell r="V535" t="str">
            <v>Primaire Ens.serv.déconc.</v>
          </cell>
          <cell r="W535" t="str">
            <v>Intérieur</v>
          </cell>
          <cell r="X535" t="str">
            <v>Dépenses diverses n vent.</v>
          </cell>
          <cell r="Y535" t="str">
            <v>P1</v>
          </cell>
          <cell r="Z535">
            <v>0</v>
          </cell>
          <cell r="AA535">
            <v>0</v>
          </cell>
          <cell r="AB535">
            <v>0</v>
          </cell>
          <cell r="AC535">
            <v>0</v>
          </cell>
          <cell r="AD535">
            <v>0</v>
          </cell>
        </row>
        <row r="536">
          <cell r="A536">
            <v>1</v>
          </cell>
          <cell r="B536" t="str">
            <v>20</v>
          </cell>
          <cell r="C536">
            <v>42000300900</v>
          </cell>
          <cell r="D536">
            <v>3</v>
          </cell>
          <cell r="E536" t="str">
            <v>39</v>
          </cell>
          <cell r="F536">
            <v>90</v>
          </cell>
          <cell r="H536">
            <v>20</v>
          </cell>
          <cell r="I536">
            <v>1</v>
          </cell>
          <cell r="J536">
            <v>42</v>
          </cell>
          <cell r="K536" t="str">
            <v>000</v>
          </cell>
          <cell r="L536">
            <v>3</v>
          </cell>
          <cell r="M536" t="str">
            <v>00</v>
          </cell>
          <cell r="N536">
            <v>9</v>
          </cell>
          <cell r="O536">
            <v>3</v>
          </cell>
          <cell r="P536">
            <v>3</v>
          </cell>
          <cell r="Q536">
            <v>9</v>
          </cell>
          <cell r="R536">
            <v>90</v>
          </cell>
          <cell r="S536">
            <v>34</v>
          </cell>
          <cell r="T536">
            <v>1</v>
          </cell>
          <cell r="U536" t="str">
            <v>420003</v>
          </cell>
          <cell r="V536" t="str">
            <v>Primaire Ens.serv.déconc.</v>
          </cell>
          <cell r="W536" t="str">
            <v>Intérieur</v>
          </cell>
          <cell r="X536" t="str">
            <v>Dépenses diverses n vent. PPTE</v>
          </cell>
          <cell r="Y536" t="str">
            <v>P1</v>
          </cell>
          <cell r="Z536">
            <v>0</v>
          </cell>
          <cell r="AA536">
            <v>0</v>
          </cell>
          <cell r="AB536">
            <v>0</v>
          </cell>
          <cell r="AC536">
            <v>0</v>
          </cell>
          <cell r="AD536">
            <v>0</v>
          </cell>
        </row>
        <row r="537">
          <cell r="A537">
            <v>1</v>
          </cell>
          <cell r="B537" t="str">
            <v>20</v>
          </cell>
          <cell r="C537">
            <v>43000300700</v>
          </cell>
          <cell r="D537">
            <v>3</v>
          </cell>
          <cell r="E537" t="str">
            <v>39</v>
          </cell>
          <cell r="F537">
            <v>90</v>
          </cell>
          <cell r="H537">
            <v>20</v>
          </cell>
          <cell r="I537">
            <v>1</v>
          </cell>
          <cell r="J537">
            <v>43</v>
          </cell>
          <cell r="K537" t="str">
            <v>000</v>
          </cell>
          <cell r="L537">
            <v>3</v>
          </cell>
          <cell r="M537" t="str">
            <v>00</v>
          </cell>
          <cell r="N537">
            <v>7</v>
          </cell>
          <cell r="O537">
            <v>3</v>
          </cell>
          <cell r="P537">
            <v>3</v>
          </cell>
          <cell r="Q537">
            <v>9</v>
          </cell>
          <cell r="R537">
            <v>90</v>
          </cell>
          <cell r="S537">
            <v>33</v>
          </cell>
          <cell r="T537">
            <v>1</v>
          </cell>
          <cell r="U537" t="str">
            <v>430003</v>
          </cell>
          <cell r="V537" t="str">
            <v>Secondaire Ens.serv.déconc.</v>
          </cell>
          <cell r="W537" t="str">
            <v>Intérieur</v>
          </cell>
          <cell r="X537" t="str">
            <v>Dépenses diverses n vent</v>
          </cell>
          <cell r="Y537" t="str">
            <v>P2</v>
          </cell>
          <cell r="Z537">
            <v>0</v>
          </cell>
          <cell r="AA537">
            <v>0</v>
          </cell>
          <cell r="AB537">
            <v>0</v>
          </cell>
          <cell r="AC537">
            <v>0</v>
          </cell>
          <cell r="AD537">
            <v>0</v>
          </cell>
        </row>
        <row r="538">
          <cell r="A538">
            <v>1</v>
          </cell>
          <cell r="B538" t="str">
            <v>20</v>
          </cell>
          <cell r="C538">
            <v>43000300900</v>
          </cell>
          <cell r="D538">
            <v>3</v>
          </cell>
          <cell r="E538" t="str">
            <v>39</v>
          </cell>
          <cell r="F538">
            <v>90</v>
          </cell>
          <cell r="H538">
            <v>20</v>
          </cell>
          <cell r="I538">
            <v>1</v>
          </cell>
          <cell r="J538">
            <v>43</v>
          </cell>
          <cell r="K538" t="str">
            <v>000</v>
          </cell>
          <cell r="L538">
            <v>3</v>
          </cell>
          <cell r="M538" t="str">
            <v>00</v>
          </cell>
          <cell r="N538">
            <v>9</v>
          </cell>
          <cell r="O538">
            <v>3</v>
          </cell>
          <cell r="P538">
            <v>3</v>
          </cell>
          <cell r="Q538">
            <v>9</v>
          </cell>
          <cell r="R538">
            <v>90</v>
          </cell>
          <cell r="S538">
            <v>34</v>
          </cell>
          <cell r="T538">
            <v>1</v>
          </cell>
          <cell r="U538" t="str">
            <v>430003</v>
          </cell>
          <cell r="V538" t="str">
            <v>Secondaire Ens.serv.déconc.</v>
          </cell>
          <cell r="W538" t="str">
            <v>Intérieur</v>
          </cell>
          <cell r="X538" t="str">
            <v>Dépenses diverses n vent PPTE</v>
          </cell>
          <cell r="Y538" t="str">
            <v>P2</v>
          </cell>
          <cell r="Z538">
            <v>0</v>
          </cell>
          <cell r="AA538">
            <v>0</v>
          </cell>
          <cell r="AB538">
            <v>0</v>
          </cell>
          <cell r="AC538">
            <v>0</v>
          </cell>
          <cell r="AD538">
            <v>0</v>
          </cell>
        </row>
        <row r="539">
          <cell r="A539">
            <v>1</v>
          </cell>
          <cell r="B539" t="str">
            <v>20</v>
          </cell>
          <cell r="C539">
            <v>44000300700</v>
          </cell>
          <cell r="D539">
            <v>3</v>
          </cell>
          <cell r="E539" t="str">
            <v>39</v>
          </cell>
          <cell r="F539">
            <v>90</v>
          </cell>
          <cell r="H539">
            <v>20</v>
          </cell>
          <cell r="I539">
            <v>1</v>
          </cell>
          <cell r="J539">
            <v>44</v>
          </cell>
          <cell r="K539" t="str">
            <v>000</v>
          </cell>
          <cell r="L539">
            <v>3</v>
          </cell>
          <cell r="M539" t="str">
            <v>00</v>
          </cell>
          <cell r="N539">
            <v>7</v>
          </cell>
          <cell r="O539">
            <v>3</v>
          </cell>
          <cell r="P539">
            <v>3</v>
          </cell>
          <cell r="Q539">
            <v>9</v>
          </cell>
          <cell r="R539">
            <v>90</v>
          </cell>
          <cell r="S539">
            <v>36</v>
          </cell>
          <cell r="T539">
            <v>1</v>
          </cell>
          <cell r="U539" t="str">
            <v>440003</v>
          </cell>
          <cell r="V539" t="str">
            <v>Enseign. Technique</v>
          </cell>
          <cell r="W539" t="str">
            <v>Intérieur</v>
          </cell>
          <cell r="X539" t="str">
            <v>Dépenses diverses n vent</v>
          </cell>
          <cell r="Y539" t="str">
            <v>P3</v>
          </cell>
          <cell r="Z539">
            <v>0</v>
          </cell>
          <cell r="AA539">
            <v>0</v>
          </cell>
          <cell r="AB539">
            <v>0</v>
          </cell>
          <cell r="AC539">
            <v>0</v>
          </cell>
          <cell r="AD539">
            <v>0</v>
          </cell>
        </row>
        <row r="540">
          <cell r="A540">
            <v>1</v>
          </cell>
          <cell r="B540" t="str">
            <v>20</v>
          </cell>
          <cell r="C540">
            <v>44234300700</v>
          </cell>
          <cell r="D540">
            <v>3</v>
          </cell>
          <cell r="E540" t="str">
            <v>39</v>
          </cell>
          <cell r="F540">
            <v>90</v>
          </cell>
          <cell r="H540">
            <v>20</v>
          </cell>
          <cell r="I540">
            <v>1</v>
          </cell>
          <cell r="J540">
            <v>44</v>
          </cell>
          <cell r="K540">
            <v>234</v>
          </cell>
          <cell r="L540">
            <v>3</v>
          </cell>
          <cell r="M540" t="str">
            <v>00</v>
          </cell>
          <cell r="N540">
            <v>7</v>
          </cell>
          <cell r="O540">
            <v>3</v>
          </cell>
          <cell r="P540">
            <v>3</v>
          </cell>
          <cell r="Q540">
            <v>9</v>
          </cell>
          <cell r="R540">
            <v>90</v>
          </cell>
          <cell r="S540">
            <v>36</v>
          </cell>
          <cell r="T540">
            <v>1</v>
          </cell>
          <cell r="U540" t="str">
            <v>442343</v>
          </cell>
          <cell r="V540" t="str">
            <v>ENATEF Contrib coop helvétique</v>
          </cell>
          <cell r="W540" t="str">
            <v>Intérieur</v>
          </cell>
          <cell r="X540" t="str">
            <v>Dépenses diverses NV</v>
          </cell>
          <cell r="Y540" t="str">
            <v>P3</v>
          </cell>
          <cell r="Z540">
            <v>0</v>
          </cell>
          <cell r="AA540">
            <v>0</v>
          </cell>
          <cell r="AB540">
            <v>0</v>
          </cell>
          <cell r="AC540">
            <v>0</v>
          </cell>
          <cell r="AD540">
            <v>0</v>
          </cell>
        </row>
        <row r="541">
          <cell r="A541">
            <v>1</v>
          </cell>
          <cell r="B541" t="str">
            <v>20</v>
          </cell>
          <cell r="C541">
            <v>49000300700</v>
          </cell>
          <cell r="D541">
            <v>3</v>
          </cell>
          <cell r="E541" t="str">
            <v>39</v>
          </cell>
          <cell r="F541">
            <v>90</v>
          </cell>
          <cell r="H541">
            <v>20</v>
          </cell>
          <cell r="I541">
            <v>1</v>
          </cell>
          <cell r="J541">
            <v>49</v>
          </cell>
          <cell r="K541" t="str">
            <v>000</v>
          </cell>
          <cell r="L541">
            <v>3</v>
          </cell>
          <cell r="M541" t="str">
            <v>00</v>
          </cell>
          <cell r="N541">
            <v>7</v>
          </cell>
          <cell r="O541">
            <v>3</v>
          </cell>
          <cell r="P541">
            <v>3</v>
          </cell>
          <cell r="Q541">
            <v>9</v>
          </cell>
          <cell r="R541">
            <v>90</v>
          </cell>
          <cell r="S541">
            <v>33</v>
          </cell>
          <cell r="T541">
            <v>1</v>
          </cell>
          <cell r="U541" t="str">
            <v>490003</v>
          </cell>
          <cell r="V541" t="str">
            <v>Enseig. Serv administratifs</v>
          </cell>
          <cell r="W541" t="str">
            <v>Intérieur</v>
          </cell>
          <cell r="X541" t="str">
            <v>Dépenses diverses n vent</v>
          </cell>
          <cell r="Y541" t="str">
            <v>P5D</v>
          </cell>
          <cell r="Z541">
            <v>0</v>
          </cell>
          <cell r="AA541">
            <v>0</v>
          </cell>
          <cell r="AB541">
            <v>0</v>
          </cell>
          <cell r="AC541">
            <v>0</v>
          </cell>
          <cell r="AD541">
            <v>0</v>
          </cell>
        </row>
        <row r="542">
          <cell r="A542">
            <v>1</v>
          </cell>
          <cell r="B542" t="str">
            <v>20</v>
          </cell>
          <cell r="C542">
            <v>49000300900</v>
          </cell>
          <cell r="D542">
            <v>3</v>
          </cell>
          <cell r="E542" t="str">
            <v>39</v>
          </cell>
          <cell r="F542">
            <v>90</v>
          </cell>
          <cell r="H542">
            <v>20</v>
          </cell>
          <cell r="I542">
            <v>1</v>
          </cell>
          <cell r="J542">
            <v>49</v>
          </cell>
          <cell r="K542" t="str">
            <v>000</v>
          </cell>
          <cell r="L542">
            <v>3</v>
          </cell>
          <cell r="M542" t="str">
            <v>00</v>
          </cell>
          <cell r="N542">
            <v>9</v>
          </cell>
          <cell r="O542">
            <v>3</v>
          </cell>
          <cell r="P542">
            <v>3</v>
          </cell>
          <cell r="Q542">
            <v>9</v>
          </cell>
          <cell r="R542">
            <v>90</v>
          </cell>
          <cell r="S542">
            <v>34</v>
          </cell>
          <cell r="T542">
            <v>1</v>
          </cell>
          <cell r="U542" t="str">
            <v>490003</v>
          </cell>
          <cell r="V542" t="str">
            <v>Enseig. Serv administratifs</v>
          </cell>
          <cell r="W542" t="str">
            <v>Intérieur</v>
          </cell>
          <cell r="X542" t="str">
            <v>Dépenses diverses n vent PPTE</v>
          </cell>
          <cell r="Y542" t="str">
            <v>P5D</v>
          </cell>
          <cell r="Z542">
            <v>0</v>
          </cell>
          <cell r="AA542">
            <v>0</v>
          </cell>
          <cell r="AB542">
            <v>0</v>
          </cell>
          <cell r="AC542">
            <v>0</v>
          </cell>
          <cell r="AD542">
            <v>0</v>
          </cell>
        </row>
        <row r="543">
          <cell r="A543">
            <v>1</v>
          </cell>
          <cell r="H543">
            <v>20</v>
          </cell>
          <cell r="I543">
            <v>1</v>
          </cell>
          <cell r="L543">
            <v>9</v>
          </cell>
          <cell r="O543">
            <v>3</v>
          </cell>
          <cell r="P543">
            <v>3</v>
          </cell>
          <cell r="Q543">
            <v>9</v>
          </cell>
          <cell r="V543" t="str">
            <v>Ensemble Non ventilé</v>
          </cell>
          <cell r="Z543">
            <v>0</v>
          </cell>
          <cell r="AA543">
            <v>0</v>
          </cell>
          <cell r="AB543">
            <v>0</v>
          </cell>
          <cell r="AC543">
            <v>0</v>
          </cell>
          <cell r="AD543">
            <v>0</v>
          </cell>
          <cell r="AE543">
            <v>0</v>
          </cell>
        </row>
        <row r="544">
          <cell r="A544">
            <v>1</v>
          </cell>
          <cell r="B544" t="str">
            <v>20</v>
          </cell>
          <cell r="C544">
            <v>42000900900</v>
          </cell>
          <cell r="D544">
            <v>3</v>
          </cell>
          <cell r="E544" t="str">
            <v>39</v>
          </cell>
          <cell r="F544">
            <v>90</v>
          </cell>
          <cell r="H544">
            <v>20</v>
          </cell>
          <cell r="I544">
            <v>1</v>
          </cell>
          <cell r="J544">
            <v>42</v>
          </cell>
          <cell r="K544" t="str">
            <v>000</v>
          </cell>
          <cell r="L544">
            <v>9</v>
          </cell>
          <cell r="M544" t="str">
            <v>00</v>
          </cell>
          <cell r="N544">
            <v>9</v>
          </cell>
          <cell r="O544">
            <v>3</v>
          </cell>
          <cell r="P544">
            <v>3</v>
          </cell>
          <cell r="Q544">
            <v>9</v>
          </cell>
          <cell r="R544">
            <v>90</v>
          </cell>
          <cell r="S544">
            <v>94</v>
          </cell>
          <cell r="T544">
            <v>1</v>
          </cell>
          <cell r="U544" t="str">
            <v>420009</v>
          </cell>
          <cell r="V544" t="str">
            <v>Primaire Ens.serv</v>
          </cell>
          <cell r="W544" t="str">
            <v xml:space="preserve"> Ens. NV</v>
          </cell>
          <cell r="X544" t="str">
            <v>Dépenses diverses n vent PPTE</v>
          </cell>
          <cell r="Y544" t="str">
            <v>P1</v>
          </cell>
          <cell r="Z544">
            <v>0</v>
          </cell>
          <cell r="AA544">
            <v>0</v>
          </cell>
          <cell r="AB544">
            <v>0</v>
          </cell>
          <cell r="AC544">
            <v>0</v>
          </cell>
          <cell r="AD544">
            <v>0</v>
          </cell>
        </row>
        <row r="545">
          <cell r="A545">
            <v>1</v>
          </cell>
          <cell r="B545" t="str">
            <v>20</v>
          </cell>
          <cell r="C545">
            <v>43000900900</v>
          </cell>
          <cell r="D545">
            <v>3</v>
          </cell>
          <cell r="E545" t="str">
            <v>39</v>
          </cell>
          <cell r="F545">
            <v>90</v>
          </cell>
          <cell r="H545">
            <v>20</v>
          </cell>
          <cell r="I545">
            <v>1</v>
          </cell>
          <cell r="J545">
            <v>43</v>
          </cell>
          <cell r="K545" t="str">
            <v>000</v>
          </cell>
          <cell r="L545">
            <v>9</v>
          </cell>
          <cell r="M545" t="str">
            <v>00</v>
          </cell>
          <cell r="N545">
            <v>9</v>
          </cell>
          <cell r="O545">
            <v>3</v>
          </cell>
          <cell r="P545">
            <v>3</v>
          </cell>
          <cell r="Q545">
            <v>9</v>
          </cell>
          <cell r="R545">
            <v>90</v>
          </cell>
          <cell r="S545">
            <v>94</v>
          </cell>
          <cell r="T545">
            <v>1</v>
          </cell>
          <cell r="U545" t="str">
            <v>430009</v>
          </cell>
          <cell r="V545" t="str">
            <v>Secondaire Ens.serv.</v>
          </cell>
          <cell r="W545" t="str">
            <v>Ens. NV</v>
          </cell>
          <cell r="X545" t="str">
            <v>Dépenses diverses n vent PPTE</v>
          </cell>
          <cell r="Y545" t="str">
            <v>P2</v>
          </cell>
          <cell r="Z545">
            <v>0</v>
          </cell>
          <cell r="AA545">
            <v>0</v>
          </cell>
          <cell r="AB545">
            <v>0</v>
          </cell>
          <cell r="AC545">
            <v>0</v>
          </cell>
          <cell r="AD545">
            <v>0</v>
          </cell>
        </row>
        <row r="546">
          <cell r="A546">
            <v>1</v>
          </cell>
          <cell r="B546" t="str">
            <v>20</v>
          </cell>
          <cell r="C546">
            <v>49000900900</v>
          </cell>
          <cell r="D546">
            <v>3</v>
          </cell>
          <cell r="E546" t="str">
            <v>39</v>
          </cell>
          <cell r="F546">
            <v>90</v>
          </cell>
          <cell r="H546">
            <v>20</v>
          </cell>
          <cell r="I546">
            <v>1</v>
          </cell>
          <cell r="J546">
            <v>49</v>
          </cell>
          <cell r="K546" t="str">
            <v>000</v>
          </cell>
          <cell r="L546">
            <v>9</v>
          </cell>
          <cell r="M546" t="str">
            <v>00</v>
          </cell>
          <cell r="N546">
            <v>9</v>
          </cell>
          <cell r="O546">
            <v>3</v>
          </cell>
          <cell r="P546">
            <v>3</v>
          </cell>
          <cell r="Q546">
            <v>9</v>
          </cell>
          <cell r="R546">
            <v>90</v>
          </cell>
          <cell r="S546">
            <v>94</v>
          </cell>
          <cell r="T546">
            <v>1</v>
          </cell>
          <cell r="U546" t="str">
            <v>490009</v>
          </cell>
          <cell r="V546" t="str">
            <v>Enseig. Serv administratifs</v>
          </cell>
          <cell r="W546" t="str">
            <v>Ens. NV</v>
          </cell>
          <cell r="X546" t="str">
            <v>Dépenses diverses n vent PPTE</v>
          </cell>
          <cell r="Y546" t="str">
            <v>P5C</v>
          </cell>
          <cell r="Z546">
            <v>0</v>
          </cell>
          <cell r="AA546">
            <v>0</v>
          </cell>
          <cell r="AB546">
            <v>0</v>
          </cell>
          <cell r="AC546">
            <v>0</v>
          </cell>
          <cell r="AD546">
            <v>0</v>
          </cell>
        </row>
        <row r="547">
          <cell r="A547">
            <v>1</v>
          </cell>
          <cell r="H547">
            <v>20</v>
          </cell>
          <cell r="I547">
            <v>1</v>
          </cell>
          <cell r="O547">
            <v>3</v>
          </cell>
          <cell r="P547">
            <v>5</v>
          </cell>
          <cell r="Q547">
            <v>1</v>
          </cell>
          <cell r="V547" t="str">
            <v xml:space="preserve">Acquisition Matériels, mobiliers, véhicules </v>
          </cell>
          <cell r="Z547">
            <v>216443</v>
          </cell>
          <cell r="AA547">
            <v>471940</v>
          </cell>
          <cell r="AB547">
            <v>613530</v>
          </cell>
          <cell r="AC547">
            <v>1058530</v>
          </cell>
          <cell r="AD547">
            <v>445000</v>
          </cell>
          <cell r="AE547">
            <v>0</v>
          </cell>
        </row>
        <row r="548">
          <cell r="A548">
            <v>1</v>
          </cell>
          <cell r="H548">
            <v>20</v>
          </cell>
          <cell r="I548">
            <v>1</v>
          </cell>
          <cell r="L548">
            <v>1</v>
          </cell>
          <cell r="O548">
            <v>3</v>
          </cell>
          <cell r="P548">
            <v>5</v>
          </cell>
          <cell r="Q548">
            <v>1</v>
          </cell>
          <cell r="V548" t="str">
            <v>Services centraux</v>
          </cell>
          <cell r="Z548">
            <v>133580</v>
          </cell>
          <cell r="AA548">
            <v>471940</v>
          </cell>
          <cell r="AB548">
            <v>613530</v>
          </cell>
          <cell r="AC548">
            <v>1058530</v>
          </cell>
          <cell r="AD548">
            <v>445000</v>
          </cell>
          <cell r="AE548">
            <v>0</v>
          </cell>
        </row>
        <row r="549">
          <cell r="A549">
            <v>1</v>
          </cell>
          <cell r="B549" t="str">
            <v>20</v>
          </cell>
          <cell r="C549">
            <v>35121100700</v>
          </cell>
          <cell r="D549">
            <v>3</v>
          </cell>
          <cell r="E549" t="str">
            <v>51</v>
          </cell>
          <cell r="F549">
            <v>20</v>
          </cell>
          <cell r="H549">
            <v>20</v>
          </cell>
          <cell r="I549">
            <v>1</v>
          </cell>
          <cell r="J549">
            <v>35</v>
          </cell>
          <cell r="K549">
            <v>121</v>
          </cell>
          <cell r="L549">
            <v>1</v>
          </cell>
          <cell r="M549" t="str">
            <v>00</v>
          </cell>
          <cell r="N549">
            <v>7</v>
          </cell>
          <cell r="O549">
            <v>3</v>
          </cell>
          <cell r="P549">
            <v>5</v>
          </cell>
          <cell r="Q549">
            <v>1</v>
          </cell>
          <cell r="R549">
            <v>20</v>
          </cell>
          <cell r="S549">
            <v>96</v>
          </cell>
          <cell r="T549">
            <v>1</v>
          </cell>
          <cell r="U549" t="str">
            <v>351211</v>
          </cell>
          <cell r="V549" t="str">
            <v>Cabinet ex METFP DAAF &amp; Secrétariat central</v>
          </cell>
          <cell r="W549" t="str">
            <v>Serv.cent.</v>
          </cell>
          <cell r="X549" t="str">
            <v>Matériel informatique</v>
          </cell>
          <cell r="Y549" t="str">
            <v>P5C</v>
          </cell>
          <cell r="Z549">
            <v>29690</v>
          </cell>
          <cell r="AA549">
            <v>63800</v>
          </cell>
          <cell r="AB549">
            <v>82940</v>
          </cell>
          <cell r="AC549">
            <v>82940</v>
          </cell>
          <cell r="AD549">
            <v>0</v>
          </cell>
        </row>
        <row r="550">
          <cell r="A550">
            <v>1</v>
          </cell>
          <cell r="B550" t="str">
            <v>20</v>
          </cell>
          <cell r="C550">
            <v>44101100700</v>
          </cell>
          <cell r="D550">
            <v>3</v>
          </cell>
          <cell r="E550" t="str">
            <v>51</v>
          </cell>
          <cell r="F550">
            <v>20</v>
          </cell>
          <cell r="H550">
            <v>20</v>
          </cell>
          <cell r="I550">
            <v>1</v>
          </cell>
          <cell r="J550">
            <v>44</v>
          </cell>
          <cell r="K550">
            <v>101</v>
          </cell>
          <cell r="L550">
            <v>1</v>
          </cell>
          <cell r="M550" t="str">
            <v>00</v>
          </cell>
          <cell r="N550">
            <v>7</v>
          </cell>
          <cell r="O550">
            <v>3</v>
          </cell>
          <cell r="P550">
            <v>5</v>
          </cell>
          <cell r="Q550">
            <v>1</v>
          </cell>
          <cell r="R550">
            <v>20</v>
          </cell>
          <cell r="S550">
            <v>96</v>
          </cell>
          <cell r="T550">
            <v>1</v>
          </cell>
          <cell r="U550" t="str">
            <v>441011</v>
          </cell>
          <cell r="V550" t="str">
            <v>DNDPPE Dir nat dévelop pédagogique &amp; programmes d'enseignement</v>
          </cell>
          <cell r="W550" t="str">
            <v>Serv.cent.</v>
          </cell>
          <cell r="X550" t="str">
            <v>Matériel informatique</v>
          </cell>
          <cell r="Y550" t="str">
            <v>P5C</v>
          </cell>
          <cell r="Z550">
            <v>0</v>
          </cell>
          <cell r="AA550">
            <v>0</v>
          </cell>
          <cell r="AB550">
            <v>0</v>
          </cell>
          <cell r="AC550">
            <v>0</v>
          </cell>
          <cell r="AD550">
            <v>0</v>
          </cell>
        </row>
        <row r="551">
          <cell r="A551">
            <v>1</v>
          </cell>
          <cell r="B551" t="str">
            <v>20</v>
          </cell>
          <cell r="C551">
            <v>44102100700</v>
          </cell>
          <cell r="D551">
            <v>3</v>
          </cell>
          <cell r="E551" t="str">
            <v>51</v>
          </cell>
          <cell r="F551">
            <v>20</v>
          </cell>
          <cell r="H551">
            <v>20</v>
          </cell>
          <cell r="I551">
            <v>1</v>
          </cell>
          <cell r="J551">
            <v>44</v>
          </cell>
          <cell r="K551">
            <v>102</v>
          </cell>
          <cell r="L551">
            <v>1</v>
          </cell>
          <cell r="M551" t="str">
            <v>00</v>
          </cell>
          <cell r="N551">
            <v>7</v>
          </cell>
          <cell r="O551">
            <v>3</v>
          </cell>
          <cell r="P551">
            <v>5</v>
          </cell>
          <cell r="Q551">
            <v>1</v>
          </cell>
          <cell r="R551">
            <v>20</v>
          </cell>
          <cell r="S551">
            <v>96</v>
          </cell>
          <cell r="T551">
            <v>1</v>
          </cell>
          <cell r="U551" t="str">
            <v>441021</v>
          </cell>
          <cell r="V551" t="str">
            <v>DNFPP Dir Nat Formation &amp; perfectionnement des presonnels</v>
          </cell>
          <cell r="W551" t="str">
            <v>Serv.cent.</v>
          </cell>
          <cell r="X551" t="str">
            <v>Matériel informatique</v>
          </cell>
          <cell r="Y551" t="str">
            <v>P5C</v>
          </cell>
          <cell r="Z551">
            <v>0</v>
          </cell>
          <cell r="AA551">
            <v>0</v>
          </cell>
          <cell r="AB551">
            <v>0</v>
          </cell>
          <cell r="AC551">
            <v>0</v>
          </cell>
          <cell r="AD551">
            <v>0</v>
          </cell>
        </row>
        <row r="552">
          <cell r="A552">
            <v>1</v>
          </cell>
          <cell r="B552" t="str">
            <v>20</v>
          </cell>
          <cell r="C552">
            <v>44505100700</v>
          </cell>
          <cell r="D552">
            <v>3</v>
          </cell>
          <cell r="E552" t="str">
            <v>51</v>
          </cell>
          <cell r="F552">
            <v>20</v>
          </cell>
          <cell r="H552">
            <v>20</v>
          </cell>
          <cell r="I552">
            <v>1</v>
          </cell>
          <cell r="J552">
            <v>44</v>
          </cell>
          <cell r="K552">
            <v>505</v>
          </cell>
          <cell r="L552">
            <v>1</v>
          </cell>
          <cell r="M552" t="str">
            <v>00</v>
          </cell>
          <cell r="N552">
            <v>7</v>
          </cell>
          <cell r="O552">
            <v>3</v>
          </cell>
          <cell r="P552">
            <v>5</v>
          </cell>
          <cell r="Q552">
            <v>1</v>
          </cell>
          <cell r="R552">
            <v>20</v>
          </cell>
          <cell r="S552">
            <v>96</v>
          </cell>
          <cell r="T552">
            <v>1</v>
          </cell>
          <cell r="U552" t="str">
            <v>445051</v>
          </cell>
          <cell r="V552" t="str">
            <v>SNIEM Serv nat Infrastructures Equipement &amp; Maintenance</v>
          </cell>
          <cell r="W552" t="str">
            <v>Serv.cent.</v>
          </cell>
          <cell r="X552" t="str">
            <v>Matériel informatique</v>
          </cell>
          <cell r="Y552" t="str">
            <v>P5C</v>
          </cell>
          <cell r="Z552">
            <v>0</v>
          </cell>
          <cell r="AA552">
            <v>0</v>
          </cell>
          <cell r="AB552">
            <v>0</v>
          </cell>
          <cell r="AC552">
            <v>0</v>
          </cell>
          <cell r="AD552">
            <v>0</v>
          </cell>
        </row>
        <row r="553">
          <cell r="A553">
            <v>1</v>
          </cell>
          <cell r="B553" t="str">
            <v>20</v>
          </cell>
          <cell r="C553">
            <v>44508100700</v>
          </cell>
          <cell r="D553">
            <v>3</v>
          </cell>
          <cell r="E553" t="str">
            <v>51</v>
          </cell>
          <cell r="F553">
            <v>20</v>
          </cell>
          <cell r="H553">
            <v>20</v>
          </cell>
          <cell r="I553">
            <v>1</v>
          </cell>
          <cell r="J553">
            <v>44</v>
          </cell>
          <cell r="K553">
            <v>508</v>
          </cell>
          <cell r="L553">
            <v>1</v>
          </cell>
          <cell r="M553" t="str">
            <v>00</v>
          </cell>
          <cell r="N553">
            <v>7</v>
          </cell>
          <cell r="O553">
            <v>3</v>
          </cell>
          <cell r="P553">
            <v>5</v>
          </cell>
          <cell r="Q553">
            <v>1</v>
          </cell>
          <cell r="R553">
            <v>20</v>
          </cell>
          <cell r="S553">
            <v>96</v>
          </cell>
          <cell r="T553">
            <v>1</v>
          </cell>
          <cell r="U553" t="str">
            <v>445081</v>
          </cell>
          <cell r="V553" t="str">
            <v>Cogetep  &amp; CLD</v>
          </cell>
          <cell r="W553" t="str">
            <v>Serv.Cent</v>
          </cell>
          <cell r="X553" t="str">
            <v>Matériel informatique</v>
          </cell>
          <cell r="Y553" t="str">
            <v>P5C</v>
          </cell>
          <cell r="Z553">
            <v>0</v>
          </cell>
          <cell r="AA553">
            <v>0</v>
          </cell>
          <cell r="AB553">
            <v>0</v>
          </cell>
          <cell r="AC553">
            <v>0</v>
          </cell>
          <cell r="AD553">
            <v>0</v>
          </cell>
        </row>
        <row r="554">
          <cell r="A554">
            <v>1</v>
          </cell>
          <cell r="B554" t="str">
            <v>20</v>
          </cell>
          <cell r="C554">
            <v>44900100700</v>
          </cell>
          <cell r="D554">
            <v>3</v>
          </cell>
          <cell r="E554" t="str">
            <v>51</v>
          </cell>
          <cell r="F554">
            <v>11</v>
          </cell>
          <cell r="H554">
            <v>20</v>
          </cell>
          <cell r="I554">
            <v>1</v>
          </cell>
          <cell r="J554">
            <v>44</v>
          </cell>
          <cell r="K554">
            <v>900</v>
          </cell>
          <cell r="L554">
            <v>1</v>
          </cell>
          <cell r="M554" t="str">
            <v>00</v>
          </cell>
          <cell r="N554">
            <v>7</v>
          </cell>
          <cell r="O554">
            <v>3</v>
          </cell>
          <cell r="P554">
            <v>5</v>
          </cell>
          <cell r="Q554">
            <v>1</v>
          </cell>
          <cell r="R554">
            <v>11</v>
          </cell>
          <cell r="S554">
            <v>96</v>
          </cell>
          <cell r="T554">
            <v>1</v>
          </cell>
          <cell r="U554" t="str">
            <v>449001</v>
          </cell>
          <cell r="V554" t="str">
            <v>Enseign. Technique Autres serv centraux</v>
          </cell>
          <cell r="W554" t="str">
            <v>Serv.cent.</v>
          </cell>
          <cell r="X554" t="str">
            <v>Matériel mobilier bureau</v>
          </cell>
          <cell r="Y554" t="str">
            <v>P5C</v>
          </cell>
          <cell r="Z554">
            <v>0</v>
          </cell>
          <cell r="AA554">
            <v>0</v>
          </cell>
          <cell r="AB554">
            <v>0</v>
          </cell>
          <cell r="AC554">
            <v>45000</v>
          </cell>
          <cell r="AD554">
            <v>45000</v>
          </cell>
        </row>
        <row r="555">
          <cell r="A555">
            <v>1</v>
          </cell>
          <cell r="B555" t="str">
            <v>20</v>
          </cell>
          <cell r="C555">
            <v>44900100700</v>
          </cell>
          <cell r="D555">
            <v>3</v>
          </cell>
          <cell r="E555" t="str">
            <v>51</v>
          </cell>
          <cell r="F555">
            <v>20</v>
          </cell>
          <cell r="H555">
            <v>20</v>
          </cell>
          <cell r="I555">
            <v>1</v>
          </cell>
          <cell r="J555">
            <v>44</v>
          </cell>
          <cell r="K555">
            <v>900</v>
          </cell>
          <cell r="L555">
            <v>1</v>
          </cell>
          <cell r="M555" t="str">
            <v>00</v>
          </cell>
          <cell r="N555">
            <v>7</v>
          </cell>
          <cell r="O555">
            <v>3</v>
          </cell>
          <cell r="P555">
            <v>5</v>
          </cell>
          <cell r="Q555">
            <v>1</v>
          </cell>
          <cell r="R555">
            <v>20</v>
          </cell>
          <cell r="S555">
            <v>96</v>
          </cell>
          <cell r="T555">
            <v>1</v>
          </cell>
          <cell r="U555" t="str">
            <v>449001</v>
          </cell>
          <cell r="V555" t="str">
            <v>Enseign. Technique Autres serv centraux</v>
          </cell>
          <cell r="W555" t="str">
            <v>Serv.cent.</v>
          </cell>
          <cell r="X555" t="str">
            <v>Matériel informatique</v>
          </cell>
          <cell r="Y555" t="str">
            <v>P5C</v>
          </cell>
          <cell r="Z555">
            <v>53940</v>
          </cell>
          <cell r="AA555">
            <v>36940</v>
          </cell>
          <cell r="AB555">
            <v>48020</v>
          </cell>
          <cell r="AC555">
            <v>48020</v>
          </cell>
          <cell r="AD555">
            <v>0</v>
          </cell>
        </row>
        <row r="556">
          <cell r="A556">
            <v>1</v>
          </cell>
          <cell r="B556" t="str">
            <v>20</v>
          </cell>
          <cell r="C556">
            <v>44900100700</v>
          </cell>
          <cell r="D556">
            <v>3</v>
          </cell>
          <cell r="E556" t="str">
            <v>51</v>
          </cell>
          <cell r="F556">
            <v>51</v>
          </cell>
          <cell r="H556">
            <v>20</v>
          </cell>
          <cell r="I556">
            <v>1</v>
          </cell>
          <cell r="J556">
            <v>44</v>
          </cell>
          <cell r="K556">
            <v>900</v>
          </cell>
          <cell r="L556">
            <v>1</v>
          </cell>
          <cell r="M556" t="str">
            <v>00</v>
          </cell>
          <cell r="N556">
            <v>7</v>
          </cell>
          <cell r="O556">
            <v>3</v>
          </cell>
          <cell r="P556">
            <v>5</v>
          </cell>
          <cell r="Q556">
            <v>1</v>
          </cell>
          <cell r="R556">
            <v>51</v>
          </cell>
          <cell r="S556">
            <v>96</v>
          </cell>
          <cell r="T556">
            <v>1</v>
          </cell>
          <cell r="U556" t="str">
            <v>449001</v>
          </cell>
          <cell r="V556" t="str">
            <v>Enseign. Technique Autres serv centraux</v>
          </cell>
          <cell r="W556" t="str">
            <v>Serv.cent.</v>
          </cell>
          <cell r="X556" t="str">
            <v>Véhicules &amp; engins</v>
          </cell>
          <cell r="Y556" t="str">
            <v>P5C</v>
          </cell>
          <cell r="Z556">
            <v>22570</v>
          </cell>
          <cell r="AA556">
            <v>42850</v>
          </cell>
          <cell r="AB556">
            <v>55710</v>
          </cell>
          <cell r="AC556">
            <v>305710</v>
          </cell>
          <cell r="AD556">
            <v>250000</v>
          </cell>
        </row>
        <row r="557">
          <cell r="A557">
            <v>1</v>
          </cell>
          <cell r="B557" t="str">
            <v>20</v>
          </cell>
          <cell r="C557">
            <v>49900100700</v>
          </cell>
          <cell r="D557">
            <v>3</v>
          </cell>
          <cell r="E557" t="str">
            <v>51</v>
          </cell>
          <cell r="F557">
            <v>11</v>
          </cell>
          <cell r="H557">
            <v>20</v>
          </cell>
          <cell r="I557">
            <v>1</v>
          </cell>
          <cell r="J557">
            <v>49</v>
          </cell>
          <cell r="K557">
            <v>900</v>
          </cell>
          <cell r="L557">
            <v>1</v>
          </cell>
          <cell r="M557" t="str">
            <v>00</v>
          </cell>
          <cell r="N557">
            <v>7</v>
          </cell>
          <cell r="O557">
            <v>3</v>
          </cell>
          <cell r="P557">
            <v>5</v>
          </cell>
          <cell r="Q557">
            <v>1</v>
          </cell>
          <cell r="R557">
            <v>11</v>
          </cell>
          <cell r="S557">
            <v>93</v>
          </cell>
          <cell r="T557">
            <v>1</v>
          </cell>
          <cell r="U557" t="str">
            <v>499001</v>
          </cell>
          <cell r="V557" t="str">
            <v>Enseig. Serv adm Autres serv centraux</v>
          </cell>
          <cell r="W557" t="str">
            <v>Serv.centr.</v>
          </cell>
          <cell r="X557" t="str">
            <v>Matériel mobilier bureau</v>
          </cell>
          <cell r="Y557" t="str">
            <v>P5C</v>
          </cell>
          <cell r="Z557">
            <v>0</v>
          </cell>
          <cell r="AA557">
            <v>0</v>
          </cell>
          <cell r="AB557">
            <v>0</v>
          </cell>
          <cell r="AC557">
            <v>0</v>
          </cell>
          <cell r="AD557">
            <v>0</v>
          </cell>
        </row>
        <row r="558">
          <cell r="A558">
            <v>1</v>
          </cell>
          <cell r="B558" t="str">
            <v>20</v>
          </cell>
          <cell r="C558">
            <v>49900100700</v>
          </cell>
          <cell r="D558">
            <v>3</v>
          </cell>
          <cell r="E558" t="str">
            <v>51</v>
          </cell>
          <cell r="F558">
            <v>12</v>
          </cell>
          <cell r="H558">
            <v>20</v>
          </cell>
          <cell r="I558">
            <v>1</v>
          </cell>
          <cell r="J558">
            <v>49</v>
          </cell>
          <cell r="K558">
            <v>900</v>
          </cell>
          <cell r="L558">
            <v>1</v>
          </cell>
          <cell r="M558" t="str">
            <v>00</v>
          </cell>
          <cell r="N558">
            <v>7</v>
          </cell>
          <cell r="O558">
            <v>3</v>
          </cell>
          <cell r="P558">
            <v>5</v>
          </cell>
          <cell r="Q558">
            <v>1</v>
          </cell>
          <cell r="R558">
            <v>12</v>
          </cell>
          <cell r="S558">
            <v>93</v>
          </cell>
          <cell r="T558">
            <v>1</v>
          </cell>
          <cell r="U558" t="str">
            <v>499001</v>
          </cell>
          <cell r="V558" t="str">
            <v>Enseig. Serv adm Autres serv centraux</v>
          </cell>
          <cell r="W558" t="str">
            <v>Serv.centr.</v>
          </cell>
          <cell r="X558" t="str">
            <v>Matériel mobilier logement</v>
          </cell>
          <cell r="Y558" t="str">
            <v>P5C</v>
          </cell>
          <cell r="Z558">
            <v>0</v>
          </cell>
          <cell r="AA558">
            <v>0</v>
          </cell>
          <cell r="AB558">
            <v>0</v>
          </cell>
          <cell r="AC558">
            <v>0</v>
          </cell>
          <cell r="AD558">
            <v>0</v>
          </cell>
        </row>
        <row r="559">
          <cell r="A559">
            <v>1</v>
          </cell>
          <cell r="B559" t="str">
            <v>20</v>
          </cell>
          <cell r="C559">
            <v>49900100700</v>
          </cell>
          <cell r="D559">
            <v>3</v>
          </cell>
          <cell r="E559" t="str">
            <v>51</v>
          </cell>
          <cell r="F559">
            <v>20</v>
          </cell>
          <cell r="H559">
            <v>20</v>
          </cell>
          <cell r="I559">
            <v>1</v>
          </cell>
          <cell r="J559">
            <v>49</v>
          </cell>
          <cell r="K559">
            <v>900</v>
          </cell>
          <cell r="L559">
            <v>1</v>
          </cell>
          <cell r="M559" t="str">
            <v>00</v>
          </cell>
          <cell r="N559">
            <v>7</v>
          </cell>
          <cell r="O559">
            <v>3</v>
          </cell>
          <cell r="P559">
            <v>5</v>
          </cell>
          <cell r="Q559">
            <v>1</v>
          </cell>
          <cell r="R559">
            <v>20</v>
          </cell>
          <cell r="S559">
            <v>93</v>
          </cell>
          <cell r="T559">
            <v>1</v>
          </cell>
          <cell r="U559" t="str">
            <v>499001</v>
          </cell>
          <cell r="V559" t="str">
            <v>Enseig. Serv adm Autres serv centraux</v>
          </cell>
          <cell r="W559" t="str">
            <v>Serv.centr.</v>
          </cell>
          <cell r="X559" t="str">
            <v>Matériel informat.</v>
          </cell>
          <cell r="Y559" t="str">
            <v>P5C</v>
          </cell>
          <cell r="Z559">
            <v>8660</v>
          </cell>
          <cell r="AA559">
            <v>170360</v>
          </cell>
          <cell r="AB559">
            <v>221470</v>
          </cell>
          <cell r="AC559">
            <v>371470</v>
          </cell>
          <cell r="AD559">
            <v>150000</v>
          </cell>
        </row>
        <row r="560">
          <cell r="A560">
            <v>1</v>
          </cell>
          <cell r="B560" t="str">
            <v>20</v>
          </cell>
          <cell r="C560">
            <v>49900100700</v>
          </cell>
          <cell r="D560">
            <v>3</v>
          </cell>
          <cell r="E560" t="str">
            <v>51</v>
          </cell>
          <cell r="F560">
            <v>40</v>
          </cell>
          <cell r="H560">
            <v>20</v>
          </cell>
          <cell r="I560">
            <v>1</v>
          </cell>
          <cell r="J560">
            <v>49</v>
          </cell>
          <cell r="K560">
            <v>900</v>
          </cell>
          <cell r="L560">
            <v>1</v>
          </cell>
          <cell r="M560" t="str">
            <v>00</v>
          </cell>
          <cell r="N560">
            <v>7</v>
          </cell>
          <cell r="O560">
            <v>3</v>
          </cell>
          <cell r="P560">
            <v>5</v>
          </cell>
          <cell r="Q560">
            <v>1</v>
          </cell>
          <cell r="R560">
            <v>40</v>
          </cell>
          <cell r="S560">
            <v>93</v>
          </cell>
          <cell r="T560">
            <v>1</v>
          </cell>
          <cell r="U560" t="str">
            <v>499001</v>
          </cell>
          <cell r="V560" t="str">
            <v>Enseig. Serv adm Autres serv centraux</v>
          </cell>
          <cell r="W560" t="str">
            <v>Serv.centr.</v>
          </cell>
          <cell r="X560" t="str">
            <v>Autres matériels installat. technique</v>
          </cell>
          <cell r="Y560" t="str">
            <v>P5C</v>
          </cell>
          <cell r="Z560">
            <v>4570</v>
          </cell>
          <cell r="AA560">
            <v>65280</v>
          </cell>
          <cell r="AB560">
            <v>84860</v>
          </cell>
          <cell r="AC560">
            <v>84860</v>
          </cell>
          <cell r="AD560">
            <v>0</v>
          </cell>
        </row>
        <row r="561">
          <cell r="A561">
            <v>1</v>
          </cell>
          <cell r="B561" t="str">
            <v>20</v>
          </cell>
          <cell r="C561">
            <v>49900100700</v>
          </cell>
          <cell r="D561">
            <v>3</v>
          </cell>
          <cell r="E561" t="str">
            <v>51</v>
          </cell>
          <cell r="F561">
            <v>59</v>
          </cell>
          <cell r="H561">
            <v>20</v>
          </cell>
          <cell r="I561">
            <v>1</v>
          </cell>
          <cell r="J561">
            <v>49</v>
          </cell>
          <cell r="K561">
            <v>900</v>
          </cell>
          <cell r="L561">
            <v>1</v>
          </cell>
          <cell r="M561" t="str">
            <v>00</v>
          </cell>
          <cell r="N561">
            <v>7</v>
          </cell>
          <cell r="O561">
            <v>3</v>
          </cell>
          <cell r="P561">
            <v>5</v>
          </cell>
          <cell r="Q561">
            <v>1</v>
          </cell>
          <cell r="R561">
            <v>59</v>
          </cell>
          <cell r="S561">
            <v>93</v>
          </cell>
          <cell r="T561">
            <v>1</v>
          </cell>
          <cell r="U561" t="str">
            <v>499001</v>
          </cell>
          <cell r="V561" t="str">
            <v>Enseig. Serv adm Autres serv centraux</v>
          </cell>
          <cell r="W561" t="str">
            <v>Serv.centr.</v>
          </cell>
          <cell r="X561" t="str">
            <v>Autres matériels de transport</v>
          </cell>
          <cell r="Y561" t="str">
            <v>P5C</v>
          </cell>
          <cell r="Z561">
            <v>7990</v>
          </cell>
          <cell r="AA561">
            <v>62990</v>
          </cell>
          <cell r="AB561">
            <v>81890</v>
          </cell>
          <cell r="AC561">
            <v>81890</v>
          </cell>
          <cell r="AD561">
            <v>0</v>
          </cell>
        </row>
        <row r="562">
          <cell r="A562">
            <v>1</v>
          </cell>
          <cell r="B562" t="str">
            <v>20</v>
          </cell>
          <cell r="C562">
            <v>49900100700</v>
          </cell>
          <cell r="D562">
            <v>3</v>
          </cell>
          <cell r="E562" t="str">
            <v>51</v>
          </cell>
          <cell r="F562">
            <v>90</v>
          </cell>
          <cell r="H562">
            <v>20</v>
          </cell>
          <cell r="I562">
            <v>1</v>
          </cell>
          <cell r="J562">
            <v>49</v>
          </cell>
          <cell r="K562">
            <v>900</v>
          </cell>
          <cell r="L562">
            <v>1</v>
          </cell>
          <cell r="M562" t="str">
            <v>00</v>
          </cell>
          <cell r="N562">
            <v>7</v>
          </cell>
          <cell r="O562">
            <v>3</v>
          </cell>
          <cell r="P562">
            <v>5</v>
          </cell>
          <cell r="Q562">
            <v>1</v>
          </cell>
          <cell r="R562">
            <v>90</v>
          </cell>
          <cell r="S562">
            <v>93</v>
          </cell>
          <cell r="T562">
            <v>1</v>
          </cell>
          <cell r="U562" t="str">
            <v>499001</v>
          </cell>
          <cell r="V562" t="str">
            <v>Enseig. Serv adm Autres serv centraux</v>
          </cell>
          <cell r="W562" t="str">
            <v>Serv.centr.</v>
          </cell>
          <cell r="X562" t="str">
            <v>Autres matériels &amp; mobiliers</v>
          </cell>
          <cell r="Y562" t="str">
            <v>P5C</v>
          </cell>
          <cell r="Z562">
            <v>6160</v>
          </cell>
          <cell r="AA562">
            <v>29720</v>
          </cell>
          <cell r="AB562">
            <v>38640</v>
          </cell>
          <cell r="AC562">
            <v>38640</v>
          </cell>
          <cell r="AD562">
            <v>0</v>
          </cell>
        </row>
        <row r="563">
          <cell r="A563">
            <v>1</v>
          </cell>
          <cell r="H563">
            <v>20</v>
          </cell>
          <cell r="I563">
            <v>1</v>
          </cell>
          <cell r="L563">
            <v>2</v>
          </cell>
          <cell r="O563">
            <v>3</v>
          </cell>
          <cell r="P563">
            <v>5</v>
          </cell>
          <cell r="Q563">
            <v>1</v>
          </cell>
          <cell r="V563" t="str">
            <v>Conakry Services déconcentrés</v>
          </cell>
          <cell r="Z563">
            <v>33103</v>
          </cell>
          <cell r="AA563">
            <v>0</v>
          </cell>
          <cell r="AB563">
            <v>0</v>
          </cell>
          <cell r="AC563">
            <v>0</v>
          </cell>
          <cell r="AD563">
            <v>0</v>
          </cell>
          <cell r="AE563">
            <v>0</v>
          </cell>
        </row>
        <row r="564">
          <cell r="A564">
            <v>1</v>
          </cell>
          <cell r="B564" t="str">
            <v>20</v>
          </cell>
          <cell r="C564">
            <v>42000200700</v>
          </cell>
          <cell r="D564">
            <v>3</v>
          </cell>
          <cell r="E564" t="str">
            <v>51</v>
          </cell>
          <cell r="F564">
            <v>11</v>
          </cell>
          <cell r="H564">
            <v>20</v>
          </cell>
          <cell r="I564">
            <v>1</v>
          </cell>
          <cell r="J564">
            <v>42</v>
          </cell>
          <cell r="K564" t="str">
            <v>000</v>
          </cell>
          <cell r="L564">
            <v>2</v>
          </cell>
          <cell r="M564" t="str">
            <v>00</v>
          </cell>
          <cell r="N564">
            <v>7</v>
          </cell>
          <cell r="O564">
            <v>3</v>
          </cell>
          <cell r="P564">
            <v>5</v>
          </cell>
          <cell r="Q564">
            <v>1</v>
          </cell>
          <cell r="R564">
            <v>11</v>
          </cell>
          <cell r="S564">
            <v>33</v>
          </cell>
          <cell r="T564">
            <v>1</v>
          </cell>
          <cell r="U564" t="str">
            <v>420002</v>
          </cell>
          <cell r="V564" t="str">
            <v>Primaire Ens.serv.déconc.</v>
          </cell>
          <cell r="W564" t="str">
            <v>Conakry</v>
          </cell>
          <cell r="X564" t="str">
            <v>Matériel mobilier bureau</v>
          </cell>
          <cell r="Y564" t="str">
            <v>P1</v>
          </cell>
          <cell r="Z564">
            <v>0</v>
          </cell>
          <cell r="AA564">
            <v>0</v>
          </cell>
          <cell r="AB564">
            <v>0</v>
          </cell>
          <cell r="AC564">
            <v>0</v>
          </cell>
          <cell r="AD564">
            <v>0</v>
          </cell>
        </row>
        <row r="565">
          <cell r="A565">
            <v>1</v>
          </cell>
          <cell r="B565" t="str">
            <v>20</v>
          </cell>
          <cell r="C565">
            <v>42000200700</v>
          </cell>
          <cell r="D565">
            <v>3</v>
          </cell>
          <cell r="E565" t="str">
            <v>51</v>
          </cell>
          <cell r="F565">
            <v>13</v>
          </cell>
          <cell r="H565">
            <v>20</v>
          </cell>
          <cell r="I565">
            <v>1</v>
          </cell>
          <cell r="J565">
            <v>42</v>
          </cell>
          <cell r="K565" t="str">
            <v>000</v>
          </cell>
          <cell r="L565">
            <v>2</v>
          </cell>
          <cell r="M565" t="str">
            <v>00</v>
          </cell>
          <cell r="N565">
            <v>7</v>
          </cell>
          <cell r="O565">
            <v>3</v>
          </cell>
          <cell r="P565">
            <v>5</v>
          </cell>
          <cell r="Q565">
            <v>1</v>
          </cell>
          <cell r="R565">
            <v>13</v>
          </cell>
          <cell r="S565">
            <v>33</v>
          </cell>
          <cell r="T565">
            <v>1</v>
          </cell>
          <cell r="U565" t="str">
            <v>420002</v>
          </cell>
          <cell r="V565" t="str">
            <v>Primaire Ens.serv.déconc.</v>
          </cell>
          <cell r="W565" t="str">
            <v>Conakry</v>
          </cell>
          <cell r="X565" t="str">
            <v>Mobiler scolaire</v>
          </cell>
          <cell r="Y565" t="str">
            <v>P1</v>
          </cell>
          <cell r="Z565">
            <v>13100</v>
          </cell>
          <cell r="AA565">
            <v>0</v>
          </cell>
          <cell r="AB565">
            <v>0</v>
          </cell>
          <cell r="AC565">
            <v>0</v>
          </cell>
          <cell r="AD565">
            <v>0</v>
          </cell>
        </row>
        <row r="566">
          <cell r="A566">
            <v>1</v>
          </cell>
          <cell r="B566" t="str">
            <v>20</v>
          </cell>
          <cell r="C566">
            <v>42000200700</v>
          </cell>
          <cell r="D566">
            <v>3</v>
          </cell>
          <cell r="E566" t="str">
            <v>51</v>
          </cell>
          <cell r="F566">
            <v>15</v>
          </cell>
          <cell r="H566">
            <v>20</v>
          </cell>
          <cell r="I566">
            <v>1</v>
          </cell>
          <cell r="J566">
            <v>42</v>
          </cell>
          <cell r="K566" t="str">
            <v>000</v>
          </cell>
          <cell r="L566">
            <v>2</v>
          </cell>
          <cell r="M566" t="str">
            <v>00</v>
          </cell>
          <cell r="N566">
            <v>7</v>
          </cell>
          <cell r="O566">
            <v>3</v>
          </cell>
          <cell r="P566">
            <v>5</v>
          </cell>
          <cell r="Q566">
            <v>1</v>
          </cell>
          <cell r="R566">
            <v>15</v>
          </cell>
          <cell r="S566">
            <v>33</v>
          </cell>
          <cell r="T566">
            <v>1</v>
          </cell>
          <cell r="U566" t="str">
            <v>420002</v>
          </cell>
          <cell r="V566" t="str">
            <v>Primaire Ens.serv.déconc.</v>
          </cell>
          <cell r="W566" t="str">
            <v>Conakry</v>
          </cell>
          <cell r="X566" t="str">
            <v>Matériel scolaire</v>
          </cell>
          <cell r="Y566" t="str">
            <v>P1</v>
          </cell>
          <cell r="Z566">
            <v>5130</v>
          </cell>
          <cell r="AA566">
            <v>0</v>
          </cell>
          <cell r="AB566">
            <v>0</v>
          </cell>
          <cell r="AC566">
            <v>0</v>
          </cell>
          <cell r="AD566">
            <v>0</v>
          </cell>
        </row>
        <row r="567">
          <cell r="A567">
            <v>1</v>
          </cell>
          <cell r="B567" t="str">
            <v>20</v>
          </cell>
          <cell r="C567">
            <v>42000200700</v>
          </cell>
          <cell r="D567">
            <v>3</v>
          </cell>
          <cell r="E567" t="str">
            <v>51</v>
          </cell>
          <cell r="F567">
            <v>40</v>
          </cell>
          <cell r="H567">
            <v>20</v>
          </cell>
          <cell r="I567">
            <v>1</v>
          </cell>
          <cell r="J567">
            <v>42</v>
          </cell>
          <cell r="K567" t="str">
            <v>000</v>
          </cell>
          <cell r="L567">
            <v>2</v>
          </cell>
          <cell r="M567" t="str">
            <v>00</v>
          </cell>
          <cell r="N567">
            <v>7</v>
          </cell>
          <cell r="O567">
            <v>3</v>
          </cell>
          <cell r="P567">
            <v>5</v>
          </cell>
          <cell r="Q567">
            <v>1</v>
          </cell>
          <cell r="R567">
            <v>40</v>
          </cell>
          <cell r="S567">
            <v>33</v>
          </cell>
          <cell r="T567">
            <v>1</v>
          </cell>
          <cell r="U567" t="str">
            <v>420002</v>
          </cell>
          <cell r="V567" t="str">
            <v>Primaire Ens.serv.déconc.</v>
          </cell>
          <cell r="W567" t="str">
            <v>Conakry</v>
          </cell>
          <cell r="X567" t="str">
            <v>Autres matériels installat. technique</v>
          </cell>
          <cell r="Y567" t="str">
            <v>P1</v>
          </cell>
          <cell r="Z567">
            <v>0</v>
          </cell>
          <cell r="AA567">
            <v>0</v>
          </cell>
          <cell r="AB567">
            <v>0</v>
          </cell>
          <cell r="AC567">
            <v>0</v>
          </cell>
          <cell r="AD567">
            <v>0</v>
          </cell>
        </row>
        <row r="568">
          <cell r="A568">
            <v>1</v>
          </cell>
          <cell r="B568" t="str">
            <v>20</v>
          </cell>
          <cell r="C568">
            <v>42000200700</v>
          </cell>
          <cell r="D568">
            <v>3</v>
          </cell>
          <cell r="E568" t="str">
            <v>51</v>
          </cell>
          <cell r="F568">
            <v>90</v>
          </cell>
          <cell r="H568">
            <v>20</v>
          </cell>
          <cell r="I568">
            <v>1</v>
          </cell>
          <cell r="J568">
            <v>42</v>
          </cell>
          <cell r="K568" t="str">
            <v>000</v>
          </cell>
          <cell r="L568">
            <v>2</v>
          </cell>
          <cell r="M568" t="str">
            <v>00</v>
          </cell>
          <cell r="N568">
            <v>7</v>
          </cell>
          <cell r="O568">
            <v>3</v>
          </cell>
          <cell r="P568">
            <v>5</v>
          </cell>
          <cell r="Q568">
            <v>1</v>
          </cell>
          <cell r="R568">
            <v>90</v>
          </cell>
          <cell r="S568">
            <v>33</v>
          </cell>
          <cell r="T568">
            <v>1</v>
          </cell>
          <cell r="U568" t="str">
            <v>420002</v>
          </cell>
          <cell r="V568" t="str">
            <v>Primaire Ens.serv.déconc.</v>
          </cell>
          <cell r="W568" t="str">
            <v>Conakry</v>
          </cell>
          <cell r="X568" t="str">
            <v>Autres matériels &amp; mobiliers</v>
          </cell>
          <cell r="Y568" t="str">
            <v>P1</v>
          </cell>
          <cell r="Z568">
            <v>0</v>
          </cell>
          <cell r="AA568">
            <v>0</v>
          </cell>
          <cell r="AB568">
            <v>0</v>
          </cell>
          <cell r="AC568">
            <v>0</v>
          </cell>
          <cell r="AD568">
            <v>0</v>
          </cell>
        </row>
        <row r="569">
          <cell r="A569">
            <v>1</v>
          </cell>
          <cell r="B569" t="str">
            <v>20</v>
          </cell>
          <cell r="C569">
            <v>43000200700</v>
          </cell>
          <cell r="D569">
            <v>3</v>
          </cell>
          <cell r="E569" t="str">
            <v>51</v>
          </cell>
          <cell r="F569">
            <v>11</v>
          </cell>
          <cell r="H569">
            <v>20</v>
          </cell>
          <cell r="I569">
            <v>1</v>
          </cell>
          <cell r="J569">
            <v>43</v>
          </cell>
          <cell r="K569" t="str">
            <v>000</v>
          </cell>
          <cell r="L569">
            <v>2</v>
          </cell>
          <cell r="M569" t="str">
            <v>00</v>
          </cell>
          <cell r="N569">
            <v>7</v>
          </cell>
          <cell r="O569">
            <v>3</v>
          </cell>
          <cell r="P569">
            <v>5</v>
          </cell>
          <cell r="Q569">
            <v>1</v>
          </cell>
          <cell r="R569">
            <v>11</v>
          </cell>
          <cell r="S569">
            <v>33</v>
          </cell>
          <cell r="T569">
            <v>1</v>
          </cell>
          <cell r="U569" t="str">
            <v>430002</v>
          </cell>
          <cell r="V569" t="str">
            <v>Secondaire Ens.serv.déconc.</v>
          </cell>
          <cell r="W569" t="str">
            <v>Conakry</v>
          </cell>
          <cell r="X569" t="str">
            <v>Matériel mobilier bureau</v>
          </cell>
          <cell r="Y569" t="str">
            <v>P2</v>
          </cell>
          <cell r="Z569">
            <v>0</v>
          </cell>
          <cell r="AA569">
            <v>0</v>
          </cell>
          <cell r="AB569">
            <v>0</v>
          </cell>
          <cell r="AC569">
            <v>0</v>
          </cell>
          <cell r="AD569">
            <v>0</v>
          </cell>
        </row>
        <row r="570">
          <cell r="A570">
            <v>1</v>
          </cell>
          <cell r="B570" t="str">
            <v>20</v>
          </cell>
          <cell r="C570">
            <v>43000200700</v>
          </cell>
          <cell r="D570">
            <v>3</v>
          </cell>
          <cell r="E570" t="str">
            <v>51</v>
          </cell>
          <cell r="F570">
            <v>13</v>
          </cell>
          <cell r="H570">
            <v>20</v>
          </cell>
          <cell r="I570">
            <v>1</v>
          </cell>
          <cell r="J570">
            <v>43</v>
          </cell>
          <cell r="K570" t="str">
            <v>000</v>
          </cell>
          <cell r="L570">
            <v>2</v>
          </cell>
          <cell r="M570" t="str">
            <v>00</v>
          </cell>
          <cell r="N570">
            <v>7</v>
          </cell>
          <cell r="O570">
            <v>3</v>
          </cell>
          <cell r="P570">
            <v>5</v>
          </cell>
          <cell r="Q570">
            <v>1</v>
          </cell>
          <cell r="R570">
            <v>13</v>
          </cell>
          <cell r="S570">
            <v>33</v>
          </cell>
          <cell r="T570">
            <v>1</v>
          </cell>
          <cell r="U570" t="str">
            <v>430002</v>
          </cell>
          <cell r="V570" t="str">
            <v>Secondaire Ens.serv.déconc.</v>
          </cell>
          <cell r="W570" t="str">
            <v>Conakry</v>
          </cell>
          <cell r="X570" t="str">
            <v>Mobiler scolaire</v>
          </cell>
          <cell r="Y570" t="str">
            <v>P2</v>
          </cell>
          <cell r="Z570">
            <v>2050</v>
          </cell>
          <cell r="AA570">
            <v>0</v>
          </cell>
          <cell r="AB570">
            <v>0</v>
          </cell>
          <cell r="AC570">
            <v>0</v>
          </cell>
          <cell r="AD570">
            <v>0</v>
          </cell>
        </row>
        <row r="571">
          <cell r="A571">
            <v>1</v>
          </cell>
          <cell r="B571" t="str">
            <v>20</v>
          </cell>
          <cell r="C571">
            <v>43000200700</v>
          </cell>
          <cell r="D571">
            <v>3</v>
          </cell>
          <cell r="E571" t="str">
            <v>51</v>
          </cell>
          <cell r="F571">
            <v>15</v>
          </cell>
          <cell r="H571">
            <v>20</v>
          </cell>
          <cell r="I571">
            <v>1</v>
          </cell>
          <cell r="J571">
            <v>43</v>
          </cell>
          <cell r="K571" t="str">
            <v>000</v>
          </cell>
          <cell r="L571">
            <v>2</v>
          </cell>
          <cell r="M571" t="str">
            <v>00</v>
          </cell>
          <cell r="N571">
            <v>7</v>
          </cell>
          <cell r="O571">
            <v>3</v>
          </cell>
          <cell r="P571">
            <v>5</v>
          </cell>
          <cell r="Q571">
            <v>1</v>
          </cell>
          <cell r="R571">
            <v>15</v>
          </cell>
          <cell r="S571">
            <v>33</v>
          </cell>
          <cell r="T571">
            <v>1</v>
          </cell>
          <cell r="U571" t="str">
            <v>430002</v>
          </cell>
          <cell r="V571" t="str">
            <v>Secondaire Ens.serv.déconc.</v>
          </cell>
          <cell r="W571" t="str">
            <v>Conakry</v>
          </cell>
          <cell r="X571" t="str">
            <v>Matériel scolaire</v>
          </cell>
          <cell r="Y571" t="str">
            <v>P2</v>
          </cell>
          <cell r="Z571">
            <v>513</v>
          </cell>
          <cell r="AA571">
            <v>0</v>
          </cell>
          <cell r="AB571">
            <v>0</v>
          </cell>
          <cell r="AC571">
            <v>0</v>
          </cell>
          <cell r="AD571">
            <v>0</v>
          </cell>
        </row>
        <row r="572">
          <cell r="A572">
            <v>1</v>
          </cell>
          <cell r="B572" t="str">
            <v>20</v>
          </cell>
          <cell r="C572">
            <v>43000200700</v>
          </cell>
          <cell r="D572">
            <v>3</v>
          </cell>
          <cell r="E572" t="str">
            <v>51</v>
          </cell>
          <cell r="F572">
            <v>20</v>
          </cell>
          <cell r="H572">
            <v>20</v>
          </cell>
          <cell r="I572">
            <v>1</v>
          </cell>
          <cell r="J572">
            <v>43</v>
          </cell>
          <cell r="K572" t="str">
            <v>000</v>
          </cell>
          <cell r="L572">
            <v>2</v>
          </cell>
          <cell r="M572" t="str">
            <v>00</v>
          </cell>
          <cell r="N572">
            <v>7</v>
          </cell>
          <cell r="O572">
            <v>3</v>
          </cell>
          <cell r="P572">
            <v>5</v>
          </cell>
          <cell r="Q572">
            <v>1</v>
          </cell>
          <cell r="R572">
            <v>20</v>
          </cell>
          <cell r="S572">
            <v>33</v>
          </cell>
          <cell r="T572">
            <v>1</v>
          </cell>
          <cell r="U572" t="str">
            <v>430002</v>
          </cell>
          <cell r="V572" t="str">
            <v>Secondaire Ens.serv.déconc.</v>
          </cell>
          <cell r="W572" t="str">
            <v>Conakry</v>
          </cell>
          <cell r="X572" t="str">
            <v>Matériel informat.</v>
          </cell>
          <cell r="Y572" t="str">
            <v>P2</v>
          </cell>
          <cell r="Z572">
            <v>0</v>
          </cell>
          <cell r="AA572">
            <v>0</v>
          </cell>
          <cell r="AB572">
            <v>0</v>
          </cell>
          <cell r="AC572">
            <v>0</v>
          </cell>
          <cell r="AD572">
            <v>0</v>
          </cell>
        </row>
        <row r="573">
          <cell r="A573">
            <v>1</v>
          </cell>
          <cell r="B573" t="str">
            <v>20</v>
          </cell>
          <cell r="C573">
            <v>43000200700</v>
          </cell>
          <cell r="D573">
            <v>3</v>
          </cell>
          <cell r="E573" t="str">
            <v>51</v>
          </cell>
          <cell r="F573">
            <v>40</v>
          </cell>
          <cell r="H573">
            <v>20</v>
          </cell>
          <cell r="I573">
            <v>1</v>
          </cell>
          <cell r="J573">
            <v>43</v>
          </cell>
          <cell r="K573" t="str">
            <v>000</v>
          </cell>
          <cell r="L573">
            <v>2</v>
          </cell>
          <cell r="M573" t="str">
            <v>00</v>
          </cell>
          <cell r="N573">
            <v>7</v>
          </cell>
          <cell r="O573">
            <v>3</v>
          </cell>
          <cell r="P573">
            <v>5</v>
          </cell>
          <cell r="Q573">
            <v>1</v>
          </cell>
          <cell r="R573">
            <v>40</v>
          </cell>
          <cell r="S573">
            <v>33</v>
          </cell>
          <cell r="T573">
            <v>1</v>
          </cell>
          <cell r="U573" t="str">
            <v>430002</v>
          </cell>
          <cell r="V573" t="str">
            <v>Secondaire Ens.serv.déconc.</v>
          </cell>
          <cell r="W573" t="str">
            <v>Conakry</v>
          </cell>
          <cell r="X573" t="str">
            <v>Autres matériels installat. technique</v>
          </cell>
          <cell r="Y573" t="str">
            <v>P2</v>
          </cell>
          <cell r="Z573">
            <v>12310</v>
          </cell>
          <cell r="AA573">
            <v>0</v>
          </cell>
          <cell r="AB573">
            <v>0</v>
          </cell>
          <cell r="AC573">
            <v>0</v>
          </cell>
          <cell r="AD573">
            <v>0</v>
          </cell>
        </row>
        <row r="574">
          <cell r="A574">
            <v>1</v>
          </cell>
          <cell r="B574" t="str">
            <v>20</v>
          </cell>
          <cell r="C574">
            <v>44300200700</v>
          </cell>
          <cell r="D574">
            <v>3</v>
          </cell>
          <cell r="E574" t="str">
            <v>51</v>
          </cell>
          <cell r="F574">
            <v>11</v>
          </cell>
          <cell r="H574">
            <v>20</v>
          </cell>
          <cell r="I574">
            <v>1</v>
          </cell>
          <cell r="J574">
            <v>44</v>
          </cell>
          <cell r="K574">
            <v>300</v>
          </cell>
          <cell r="L574">
            <v>2</v>
          </cell>
          <cell r="M574" t="str">
            <v>00</v>
          </cell>
          <cell r="N574">
            <v>7</v>
          </cell>
          <cell r="O574">
            <v>3</v>
          </cell>
          <cell r="P574">
            <v>5</v>
          </cell>
          <cell r="Q574">
            <v>1</v>
          </cell>
          <cell r="R574">
            <v>11</v>
          </cell>
          <cell r="S574">
            <v>36</v>
          </cell>
          <cell r="T574">
            <v>1</v>
          </cell>
          <cell r="U574" t="str">
            <v>443002</v>
          </cell>
          <cell r="V574" t="str">
            <v>Inspect région. Ens tech</v>
          </cell>
          <cell r="W574" t="str">
            <v>Conakry</v>
          </cell>
          <cell r="X574" t="str">
            <v>Matériel mobilier bureau</v>
          </cell>
          <cell r="Y574" t="str">
            <v>P3</v>
          </cell>
          <cell r="Z574">
            <v>0</v>
          </cell>
          <cell r="AA574">
            <v>0</v>
          </cell>
          <cell r="AB574">
            <v>0</v>
          </cell>
          <cell r="AC574">
            <v>0</v>
          </cell>
          <cell r="AD574">
            <v>0</v>
          </cell>
        </row>
        <row r="575">
          <cell r="A575">
            <v>1</v>
          </cell>
          <cell r="B575" t="str">
            <v>20</v>
          </cell>
          <cell r="C575">
            <v>49000200700</v>
          </cell>
          <cell r="D575">
            <v>3</v>
          </cell>
          <cell r="E575" t="str">
            <v>51</v>
          </cell>
          <cell r="F575">
            <v>11</v>
          </cell>
          <cell r="H575">
            <v>20</v>
          </cell>
          <cell r="I575">
            <v>1</v>
          </cell>
          <cell r="J575">
            <v>49</v>
          </cell>
          <cell r="K575" t="str">
            <v>000</v>
          </cell>
          <cell r="L575">
            <v>2</v>
          </cell>
          <cell r="M575" t="str">
            <v>00</v>
          </cell>
          <cell r="N575">
            <v>7</v>
          </cell>
          <cell r="O575">
            <v>3</v>
          </cell>
          <cell r="P575">
            <v>5</v>
          </cell>
          <cell r="Q575">
            <v>1</v>
          </cell>
          <cell r="R575">
            <v>11</v>
          </cell>
          <cell r="S575">
            <v>33</v>
          </cell>
          <cell r="T575">
            <v>1</v>
          </cell>
          <cell r="U575" t="str">
            <v>490002</v>
          </cell>
          <cell r="V575" t="str">
            <v>Enseig. Serv administratifs</v>
          </cell>
          <cell r="W575" t="str">
            <v>Conakry</v>
          </cell>
          <cell r="X575" t="str">
            <v>Matériel mobilier bureau</v>
          </cell>
          <cell r="Y575" t="str">
            <v>P5D</v>
          </cell>
          <cell r="Z575">
            <v>0</v>
          </cell>
          <cell r="AA575">
            <v>0</v>
          </cell>
          <cell r="AB575">
            <v>0</v>
          </cell>
          <cell r="AC575">
            <v>0</v>
          </cell>
          <cell r="AD575">
            <v>0</v>
          </cell>
        </row>
        <row r="576">
          <cell r="A576">
            <v>1</v>
          </cell>
          <cell r="B576" t="str">
            <v>20</v>
          </cell>
          <cell r="C576">
            <v>49000200700</v>
          </cell>
          <cell r="D576">
            <v>3</v>
          </cell>
          <cell r="E576" t="str">
            <v>51</v>
          </cell>
          <cell r="F576">
            <v>12</v>
          </cell>
          <cell r="H576">
            <v>20</v>
          </cell>
          <cell r="I576">
            <v>1</v>
          </cell>
          <cell r="J576">
            <v>49</v>
          </cell>
          <cell r="K576" t="str">
            <v>000</v>
          </cell>
          <cell r="L576">
            <v>2</v>
          </cell>
          <cell r="M576" t="str">
            <v>00</v>
          </cell>
          <cell r="N576">
            <v>7</v>
          </cell>
          <cell r="O576">
            <v>3</v>
          </cell>
          <cell r="P576">
            <v>5</v>
          </cell>
          <cell r="Q576">
            <v>1</v>
          </cell>
          <cell r="R576">
            <v>12</v>
          </cell>
          <cell r="S576">
            <v>33</v>
          </cell>
          <cell r="T576">
            <v>1</v>
          </cell>
          <cell r="U576" t="str">
            <v>490002</v>
          </cell>
          <cell r="V576" t="str">
            <v>Enseig. Serv administratifs</v>
          </cell>
          <cell r="W576" t="str">
            <v>Conakry</v>
          </cell>
          <cell r="X576" t="str">
            <v>Matériel mobilier logement</v>
          </cell>
          <cell r="Y576" t="str">
            <v>P5D</v>
          </cell>
          <cell r="Z576">
            <v>0</v>
          </cell>
          <cell r="AA576">
            <v>0</v>
          </cell>
          <cell r="AB576">
            <v>0</v>
          </cell>
          <cell r="AC576">
            <v>0</v>
          </cell>
          <cell r="AD576">
            <v>0</v>
          </cell>
        </row>
        <row r="577">
          <cell r="A577">
            <v>1</v>
          </cell>
          <cell r="B577" t="str">
            <v>20</v>
          </cell>
          <cell r="C577">
            <v>49000200700</v>
          </cell>
          <cell r="D577">
            <v>3</v>
          </cell>
          <cell r="E577" t="str">
            <v>51</v>
          </cell>
          <cell r="F577">
            <v>20</v>
          </cell>
          <cell r="H577">
            <v>20</v>
          </cell>
          <cell r="I577">
            <v>1</v>
          </cell>
          <cell r="J577">
            <v>49</v>
          </cell>
          <cell r="K577" t="str">
            <v>000</v>
          </cell>
          <cell r="L577">
            <v>2</v>
          </cell>
          <cell r="M577" t="str">
            <v>00</v>
          </cell>
          <cell r="N577">
            <v>7</v>
          </cell>
          <cell r="O577">
            <v>3</v>
          </cell>
          <cell r="P577">
            <v>5</v>
          </cell>
          <cell r="Q577">
            <v>1</v>
          </cell>
          <cell r="R577">
            <v>20</v>
          </cell>
          <cell r="S577">
            <v>33</v>
          </cell>
          <cell r="T577">
            <v>1</v>
          </cell>
          <cell r="U577" t="str">
            <v>490002</v>
          </cell>
          <cell r="V577" t="str">
            <v>Enseig. Serv administratifs</v>
          </cell>
          <cell r="W577" t="str">
            <v>Conakry</v>
          </cell>
          <cell r="X577" t="str">
            <v>Matériel informat.</v>
          </cell>
          <cell r="Y577" t="str">
            <v>P5D</v>
          </cell>
          <cell r="Z577">
            <v>0</v>
          </cell>
          <cell r="AA577">
            <v>0</v>
          </cell>
          <cell r="AB577">
            <v>0</v>
          </cell>
          <cell r="AC577">
            <v>0</v>
          </cell>
          <cell r="AD577">
            <v>0</v>
          </cell>
        </row>
        <row r="578">
          <cell r="A578">
            <v>1</v>
          </cell>
          <cell r="B578" t="str">
            <v>20</v>
          </cell>
          <cell r="C578">
            <v>49000200700</v>
          </cell>
          <cell r="D578">
            <v>3</v>
          </cell>
          <cell r="E578" t="str">
            <v>51</v>
          </cell>
          <cell r="F578">
            <v>40</v>
          </cell>
          <cell r="H578">
            <v>20</v>
          </cell>
          <cell r="I578">
            <v>1</v>
          </cell>
          <cell r="J578">
            <v>49</v>
          </cell>
          <cell r="K578" t="str">
            <v>000</v>
          </cell>
          <cell r="L578">
            <v>2</v>
          </cell>
          <cell r="M578" t="str">
            <v>00</v>
          </cell>
          <cell r="N578">
            <v>7</v>
          </cell>
          <cell r="O578">
            <v>3</v>
          </cell>
          <cell r="P578">
            <v>5</v>
          </cell>
          <cell r="Q578">
            <v>1</v>
          </cell>
          <cell r="R578">
            <v>40</v>
          </cell>
          <cell r="S578">
            <v>33</v>
          </cell>
          <cell r="T578">
            <v>1</v>
          </cell>
          <cell r="U578" t="str">
            <v>490002</v>
          </cell>
          <cell r="V578" t="str">
            <v>Enseig. Serv administratifs</v>
          </cell>
          <cell r="W578" t="str">
            <v>Conakry</v>
          </cell>
          <cell r="X578" t="str">
            <v>Autres matériels installat. technique</v>
          </cell>
          <cell r="Y578" t="str">
            <v>P5D</v>
          </cell>
          <cell r="Z578">
            <v>0</v>
          </cell>
          <cell r="AA578">
            <v>0</v>
          </cell>
          <cell r="AB578">
            <v>0</v>
          </cell>
          <cell r="AC578">
            <v>0</v>
          </cell>
          <cell r="AD578">
            <v>0</v>
          </cell>
        </row>
        <row r="579">
          <cell r="A579">
            <v>1</v>
          </cell>
          <cell r="B579" t="str">
            <v>20</v>
          </cell>
          <cell r="C579">
            <v>49000200700</v>
          </cell>
          <cell r="D579">
            <v>3</v>
          </cell>
          <cell r="E579" t="str">
            <v>51</v>
          </cell>
          <cell r="F579">
            <v>51</v>
          </cell>
          <cell r="H579">
            <v>20</v>
          </cell>
          <cell r="I579">
            <v>1</v>
          </cell>
          <cell r="J579">
            <v>49</v>
          </cell>
          <cell r="K579" t="str">
            <v>000</v>
          </cell>
          <cell r="L579">
            <v>2</v>
          </cell>
          <cell r="M579" t="str">
            <v>00</v>
          </cell>
          <cell r="N579">
            <v>7</v>
          </cell>
          <cell r="O579">
            <v>3</v>
          </cell>
          <cell r="P579">
            <v>5</v>
          </cell>
          <cell r="Q579">
            <v>1</v>
          </cell>
          <cell r="R579">
            <v>51</v>
          </cell>
          <cell r="S579">
            <v>33</v>
          </cell>
          <cell r="T579">
            <v>1</v>
          </cell>
          <cell r="U579" t="str">
            <v>490002</v>
          </cell>
          <cell r="V579" t="str">
            <v>Enseig. Serv administratifs</v>
          </cell>
          <cell r="W579" t="str">
            <v>Conakry</v>
          </cell>
          <cell r="X579" t="str">
            <v>Véhicules &amp; engins</v>
          </cell>
          <cell r="Y579" t="str">
            <v>P5D</v>
          </cell>
          <cell r="Z579">
            <v>0</v>
          </cell>
          <cell r="AA579">
            <v>0</v>
          </cell>
          <cell r="AB579">
            <v>0</v>
          </cell>
          <cell r="AC579">
            <v>0</v>
          </cell>
          <cell r="AD579">
            <v>0</v>
          </cell>
        </row>
        <row r="580">
          <cell r="A580">
            <v>1</v>
          </cell>
          <cell r="B580" t="str">
            <v>20</v>
          </cell>
          <cell r="C580">
            <v>49000200700</v>
          </cell>
          <cell r="D580">
            <v>3</v>
          </cell>
          <cell r="E580" t="str">
            <v>51</v>
          </cell>
          <cell r="F580">
            <v>59</v>
          </cell>
          <cell r="H580">
            <v>20</v>
          </cell>
          <cell r="I580">
            <v>1</v>
          </cell>
          <cell r="J580">
            <v>49</v>
          </cell>
          <cell r="K580" t="str">
            <v>000</v>
          </cell>
          <cell r="L580">
            <v>2</v>
          </cell>
          <cell r="M580" t="str">
            <v>00</v>
          </cell>
          <cell r="N580">
            <v>7</v>
          </cell>
          <cell r="O580">
            <v>3</v>
          </cell>
          <cell r="P580">
            <v>5</v>
          </cell>
          <cell r="Q580">
            <v>1</v>
          </cell>
          <cell r="R580">
            <v>59</v>
          </cell>
          <cell r="S580">
            <v>33</v>
          </cell>
          <cell r="T580">
            <v>1</v>
          </cell>
          <cell r="U580" t="str">
            <v>490002</v>
          </cell>
          <cell r="V580" t="str">
            <v>Enseig. Serv administratifs</v>
          </cell>
          <cell r="W580" t="str">
            <v>Conakry</v>
          </cell>
          <cell r="X580" t="str">
            <v>Autres matériels de transport</v>
          </cell>
          <cell r="Y580" t="str">
            <v>P5D</v>
          </cell>
          <cell r="Z580">
            <v>0</v>
          </cell>
          <cell r="AA580">
            <v>0</v>
          </cell>
          <cell r="AB580">
            <v>0</v>
          </cell>
          <cell r="AC580">
            <v>0</v>
          </cell>
          <cell r="AD580">
            <v>0</v>
          </cell>
        </row>
        <row r="581">
          <cell r="A581">
            <v>1</v>
          </cell>
          <cell r="B581" t="str">
            <v>20</v>
          </cell>
          <cell r="C581">
            <v>49000200700</v>
          </cell>
          <cell r="D581">
            <v>3</v>
          </cell>
          <cell r="E581" t="str">
            <v>51</v>
          </cell>
          <cell r="F581">
            <v>90</v>
          </cell>
          <cell r="H581">
            <v>20</v>
          </cell>
          <cell r="I581">
            <v>1</v>
          </cell>
          <cell r="J581">
            <v>49</v>
          </cell>
          <cell r="K581" t="str">
            <v>000</v>
          </cell>
          <cell r="L581">
            <v>2</v>
          </cell>
          <cell r="M581" t="str">
            <v>00</v>
          </cell>
          <cell r="N581">
            <v>7</v>
          </cell>
          <cell r="O581">
            <v>3</v>
          </cell>
          <cell r="P581">
            <v>5</v>
          </cell>
          <cell r="Q581">
            <v>1</v>
          </cell>
          <cell r="R581">
            <v>90</v>
          </cell>
          <cell r="S581">
            <v>33</v>
          </cell>
          <cell r="T581">
            <v>1</v>
          </cell>
          <cell r="U581" t="str">
            <v>490002</v>
          </cell>
          <cell r="V581" t="str">
            <v>Enseig. Serv administratifs</v>
          </cell>
          <cell r="W581" t="str">
            <v>Conakry</v>
          </cell>
          <cell r="X581" t="str">
            <v>Autres matériels &amp; mobiliers</v>
          </cell>
          <cell r="Y581" t="str">
            <v>P5D</v>
          </cell>
          <cell r="Z581">
            <v>0</v>
          </cell>
          <cell r="AA581">
            <v>0</v>
          </cell>
          <cell r="AB581">
            <v>0</v>
          </cell>
          <cell r="AC581">
            <v>0</v>
          </cell>
          <cell r="AD581">
            <v>0</v>
          </cell>
        </row>
        <row r="582">
          <cell r="A582">
            <v>1</v>
          </cell>
          <cell r="H582">
            <v>20</v>
          </cell>
          <cell r="I582">
            <v>1</v>
          </cell>
          <cell r="L582">
            <v>3</v>
          </cell>
          <cell r="O582">
            <v>3</v>
          </cell>
          <cell r="P582">
            <v>5</v>
          </cell>
          <cell r="Q582">
            <v>1</v>
          </cell>
          <cell r="V582" t="str">
            <v>Intérieur Services déconcentrés</v>
          </cell>
          <cell r="Z582">
            <v>49760</v>
          </cell>
          <cell r="AA582">
            <v>0</v>
          </cell>
          <cell r="AB582">
            <v>0</v>
          </cell>
          <cell r="AC582">
            <v>0</v>
          </cell>
          <cell r="AD582">
            <v>0</v>
          </cell>
          <cell r="AE582">
            <v>0</v>
          </cell>
        </row>
        <row r="583">
          <cell r="A583">
            <v>1</v>
          </cell>
          <cell r="B583" t="str">
            <v>20</v>
          </cell>
          <cell r="C583">
            <v>42000300700</v>
          </cell>
          <cell r="D583">
            <v>3</v>
          </cell>
          <cell r="E583" t="str">
            <v>51</v>
          </cell>
          <cell r="F583">
            <v>11</v>
          </cell>
          <cell r="H583">
            <v>20</v>
          </cell>
          <cell r="I583">
            <v>1</v>
          </cell>
          <cell r="J583">
            <v>42</v>
          </cell>
          <cell r="K583" t="str">
            <v>000</v>
          </cell>
          <cell r="L583">
            <v>3</v>
          </cell>
          <cell r="M583" t="str">
            <v>00</v>
          </cell>
          <cell r="N583">
            <v>7</v>
          </cell>
          <cell r="O583">
            <v>3</v>
          </cell>
          <cell r="P583">
            <v>5</v>
          </cell>
          <cell r="Q583">
            <v>1</v>
          </cell>
          <cell r="R583">
            <v>11</v>
          </cell>
          <cell r="S583">
            <v>33</v>
          </cell>
          <cell r="T583">
            <v>1</v>
          </cell>
          <cell r="U583" t="str">
            <v>420003</v>
          </cell>
          <cell r="V583" t="str">
            <v>Primaire Ens.serv.déconc.</v>
          </cell>
          <cell r="W583" t="str">
            <v>Intérieur</v>
          </cell>
          <cell r="X583" t="str">
            <v>Matériel mobilier bureau</v>
          </cell>
          <cell r="Y583" t="str">
            <v>P1</v>
          </cell>
          <cell r="Z583">
            <v>0</v>
          </cell>
          <cell r="AA583">
            <v>0</v>
          </cell>
          <cell r="AB583">
            <v>0</v>
          </cell>
          <cell r="AC583">
            <v>0</v>
          </cell>
          <cell r="AD583">
            <v>0</v>
          </cell>
        </row>
        <row r="584">
          <cell r="A584">
            <v>1</v>
          </cell>
          <cell r="B584" t="str">
            <v>20</v>
          </cell>
          <cell r="C584">
            <v>42000300700</v>
          </cell>
          <cell r="D584">
            <v>3</v>
          </cell>
          <cell r="E584" t="str">
            <v>51</v>
          </cell>
          <cell r="F584">
            <v>13</v>
          </cell>
          <cell r="H584">
            <v>20</v>
          </cell>
          <cell r="I584">
            <v>1</v>
          </cell>
          <cell r="J584">
            <v>42</v>
          </cell>
          <cell r="K584" t="str">
            <v>000</v>
          </cell>
          <cell r="L584">
            <v>3</v>
          </cell>
          <cell r="M584" t="str">
            <v>00</v>
          </cell>
          <cell r="N584">
            <v>7</v>
          </cell>
          <cell r="O584">
            <v>3</v>
          </cell>
          <cell r="P584">
            <v>5</v>
          </cell>
          <cell r="Q584">
            <v>1</v>
          </cell>
          <cell r="R584">
            <v>13</v>
          </cell>
          <cell r="S584">
            <v>33</v>
          </cell>
          <cell r="T584">
            <v>1</v>
          </cell>
          <cell r="U584" t="str">
            <v>420003</v>
          </cell>
          <cell r="V584" t="str">
            <v>Primaire Ens.serv.déconc.</v>
          </cell>
          <cell r="W584" t="str">
            <v>Intérieur</v>
          </cell>
          <cell r="X584" t="str">
            <v>Mobiler scolaire</v>
          </cell>
          <cell r="Y584" t="str">
            <v>P1</v>
          </cell>
          <cell r="Z584">
            <v>17100</v>
          </cell>
          <cell r="AA584">
            <v>0</v>
          </cell>
          <cell r="AB584">
            <v>0</v>
          </cell>
          <cell r="AC584">
            <v>0</v>
          </cell>
          <cell r="AD584">
            <v>0</v>
          </cell>
        </row>
        <row r="585">
          <cell r="A585">
            <v>1</v>
          </cell>
          <cell r="B585" t="str">
            <v>20</v>
          </cell>
          <cell r="C585">
            <v>42000300700</v>
          </cell>
          <cell r="D585">
            <v>3</v>
          </cell>
          <cell r="E585" t="str">
            <v>51</v>
          </cell>
          <cell r="F585">
            <v>15</v>
          </cell>
          <cell r="H585">
            <v>20</v>
          </cell>
          <cell r="I585">
            <v>1</v>
          </cell>
          <cell r="J585">
            <v>42</v>
          </cell>
          <cell r="K585" t="str">
            <v>000</v>
          </cell>
          <cell r="L585">
            <v>3</v>
          </cell>
          <cell r="M585" t="str">
            <v>00</v>
          </cell>
          <cell r="N585">
            <v>7</v>
          </cell>
          <cell r="O585">
            <v>3</v>
          </cell>
          <cell r="P585">
            <v>5</v>
          </cell>
          <cell r="Q585">
            <v>1</v>
          </cell>
          <cell r="R585">
            <v>15</v>
          </cell>
          <cell r="S585">
            <v>33</v>
          </cell>
          <cell r="T585">
            <v>1</v>
          </cell>
          <cell r="U585" t="str">
            <v>420003</v>
          </cell>
          <cell r="V585" t="str">
            <v>Primaire Ens.serv.déconc.</v>
          </cell>
          <cell r="W585" t="str">
            <v>Intérieur</v>
          </cell>
          <cell r="X585" t="str">
            <v>Matériel scolaire</v>
          </cell>
          <cell r="Y585" t="str">
            <v>P1</v>
          </cell>
          <cell r="Z585">
            <v>23940</v>
          </cell>
          <cell r="AA585">
            <v>0</v>
          </cell>
          <cell r="AB585">
            <v>0</v>
          </cell>
          <cell r="AC585">
            <v>0</v>
          </cell>
          <cell r="AD585">
            <v>0</v>
          </cell>
        </row>
        <row r="586">
          <cell r="A586">
            <v>1</v>
          </cell>
          <cell r="B586" t="str">
            <v>20</v>
          </cell>
          <cell r="C586">
            <v>42000300700</v>
          </cell>
          <cell r="D586">
            <v>3</v>
          </cell>
          <cell r="E586" t="str">
            <v>51</v>
          </cell>
          <cell r="F586">
            <v>40</v>
          </cell>
          <cell r="H586">
            <v>20</v>
          </cell>
          <cell r="I586">
            <v>1</v>
          </cell>
          <cell r="J586">
            <v>42</v>
          </cell>
          <cell r="K586" t="str">
            <v>000</v>
          </cell>
          <cell r="L586">
            <v>3</v>
          </cell>
          <cell r="M586" t="str">
            <v>00</v>
          </cell>
          <cell r="N586">
            <v>7</v>
          </cell>
          <cell r="O586">
            <v>3</v>
          </cell>
          <cell r="P586">
            <v>5</v>
          </cell>
          <cell r="Q586">
            <v>1</v>
          </cell>
          <cell r="R586">
            <v>40</v>
          </cell>
          <cell r="S586">
            <v>33</v>
          </cell>
          <cell r="T586">
            <v>1</v>
          </cell>
          <cell r="U586" t="str">
            <v>420003</v>
          </cell>
          <cell r="V586" t="str">
            <v>Primaire Ens.serv.déconc.</v>
          </cell>
          <cell r="W586" t="str">
            <v>Intérieur</v>
          </cell>
          <cell r="X586" t="str">
            <v>Autres matériels installat. technique</v>
          </cell>
          <cell r="Y586" t="str">
            <v>P1</v>
          </cell>
          <cell r="Z586">
            <v>0</v>
          </cell>
          <cell r="AA586">
            <v>0</v>
          </cell>
          <cell r="AB586">
            <v>0</v>
          </cell>
          <cell r="AC586">
            <v>0</v>
          </cell>
          <cell r="AD586">
            <v>0</v>
          </cell>
        </row>
        <row r="587">
          <cell r="A587">
            <v>1</v>
          </cell>
          <cell r="B587" t="str">
            <v>20</v>
          </cell>
          <cell r="C587">
            <v>42000300700</v>
          </cell>
          <cell r="D587">
            <v>3</v>
          </cell>
          <cell r="E587" t="str">
            <v>51</v>
          </cell>
          <cell r="F587">
            <v>90</v>
          </cell>
          <cell r="H587">
            <v>20</v>
          </cell>
          <cell r="I587">
            <v>1</v>
          </cell>
          <cell r="J587">
            <v>42</v>
          </cell>
          <cell r="K587" t="str">
            <v>000</v>
          </cell>
          <cell r="L587">
            <v>3</v>
          </cell>
          <cell r="M587" t="str">
            <v>00</v>
          </cell>
          <cell r="N587">
            <v>7</v>
          </cell>
          <cell r="O587">
            <v>3</v>
          </cell>
          <cell r="P587">
            <v>5</v>
          </cell>
          <cell r="Q587">
            <v>1</v>
          </cell>
          <cell r="R587">
            <v>90</v>
          </cell>
          <cell r="S587">
            <v>33</v>
          </cell>
          <cell r="T587">
            <v>1</v>
          </cell>
          <cell r="U587" t="str">
            <v>420003</v>
          </cell>
          <cell r="V587" t="str">
            <v>Primaire Ens.serv.déconc.</v>
          </cell>
          <cell r="W587" t="str">
            <v>Intérieur</v>
          </cell>
          <cell r="X587" t="str">
            <v>Autres matériels &amp; mobiliers</v>
          </cell>
          <cell r="Y587" t="str">
            <v>P1</v>
          </cell>
          <cell r="Z587">
            <v>0</v>
          </cell>
          <cell r="AA587">
            <v>0</v>
          </cell>
          <cell r="AB587">
            <v>0</v>
          </cell>
          <cell r="AC587">
            <v>0</v>
          </cell>
          <cell r="AD587">
            <v>0</v>
          </cell>
        </row>
        <row r="588">
          <cell r="A588">
            <v>1</v>
          </cell>
          <cell r="B588" t="str">
            <v>20</v>
          </cell>
          <cell r="C588">
            <v>43000300700</v>
          </cell>
          <cell r="D588">
            <v>3</v>
          </cell>
          <cell r="E588" t="str">
            <v>51</v>
          </cell>
          <cell r="F588">
            <v>11</v>
          </cell>
          <cell r="H588">
            <v>20</v>
          </cell>
          <cell r="I588">
            <v>1</v>
          </cell>
          <cell r="J588">
            <v>43</v>
          </cell>
          <cell r="K588" t="str">
            <v>000</v>
          </cell>
          <cell r="L588">
            <v>3</v>
          </cell>
          <cell r="M588" t="str">
            <v>00</v>
          </cell>
          <cell r="N588">
            <v>7</v>
          </cell>
          <cell r="O588">
            <v>3</v>
          </cell>
          <cell r="P588">
            <v>5</v>
          </cell>
          <cell r="Q588">
            <v>1</v>
          </cell>
          <cell r="R588">
            <v>11</v>
          </cell>
          <cell r="S588">
            <v>33</v>
          </cell>
          <cell r="T588">
            <v>1</v>
          </cell>
          <cell r="U588" t="str">
            <v>430003</v>
          </cell>
          <cell r="V588" t="str">
            <v>Secondaire Ens.serv.déconc.</v>
          </cell>
          <cell r="W588" t="str">
            <v>Intérieur</v>
          </cell>
          <cell r="X588" t="str">
            <v>Matériel mobilier bureau</v>
          </cell>
          <cell r="Y588" t="str">
            <v>P2</v>
          </cell>
          <cell r="Z588">
            <v>0</v>
          </cell>
          <cell r="AA588">
            <v>0</v>
          </cell>
          <cell r="AB588">
            <v>0</v>
          </cell>
          <cell r="AC588">
            <v>0</v>
          </cell>
          <cell r="AD588">
            <v>0</v>
          </cell>
        </row>
        <row r="589">
          <cell r="A589">
            <v>1</v>
          </cell>
          <cell r="B589" t="str">
            <v>20</v>
          </cell>
          <cell r="C589">
            <v>43000300700</v>
          </cell>
          <cell r="D589">
            <v>3</v>
          </cell>
          <cell r="E589" t="str">
            <v>51</v>
          </cell>
          <cell r="F589">
            <v>13</v>
          </cell>
          <cell r="H589">
            <v>20</v>
          </cell>
          <cell r="I589">
            <v>1</v>
          </cell>
          <cell r="J589">
            <v>43</v>
          </cell>
          <cell r="K589" t="str">
            <v>000</v>
          </cell>
          <cell r="L589">
            <v>3</v>
          </cell>
          <cell r="M589" t="str">
            <v>00</v>
          </cell>
          <cell r="N589">
            <v>7</v>
          </cell>
          <cell r="O589">
            <v>3</v>
          </cell>
          <cell r="P589">
            <v>5</v>
          </cell>
          <cell r="Q589">
            <v>1</v>
          </cell>
          <cell r="R589">
            <v>13</v>
          </cell>
          <cell r="S589">
            <v>33</v>
          </cell>
          <cell r="T589">
            <v>1</v>
          </cell>
          <cell r="U589" t="str">
            <v>430003</v>
          </cell>
          <cell r="V589" t="str">
            <v>Secondaire Ens.serv.déconc.</v>
          </cell>
          <cell r="W589" t="str">
            <v>Intérieur</v>
          </cell>
          <cell r="X589" t="str">
            <v>Mobiler scolaire</v>
          </cell>
          <cell r="Y589" t="str">
            <v>P2</v>
          </cell>
          <cell r="Z589">
            <v>4360</v>
          </cell>
          <cell r="AA589">
            <v>0</v>
          </cell>
          <cell r="AB589">
            <v>0</v>
          </cell>
          <cell r="AC589">
            <v>0</v>
          </cell>
          <cell r="AD589">
            <v>0</v>
          </cell>
        </row>
        <row r="590">
          <cell r="A590">
            <v>1</v>
          </cell>
          <cell r="B590" t="str">
            <v>20</v>
          </cell>
          <cell r="C590">
            <v>43000300700</v>
          </cell>
          <cell r="D590">
            <v>3</v>
          </cell>
          <cell r="E590" t="str">
            <v>51</v>
          </cell>
          <cell r="F590">
            <v>15</v>
          </cell>
          <cell r="H590">
            <v>20</v>
          </cell>
          <cell r="I590">
            <v>1</v>
          </cell>
          <cell r="J590">
            <v>43</v>
          </cell>
          <cell r="K590" t="str">
            <v>000</v>
          </cell>
          <cell r="L590">
            <v>3</v>
          </cell>
          <cell r="M590" t="str">
            <v>00</v>
          </cell>
          <cell r="N590">
            <v>7</v>
          </cell>
          <cell r="O590">
            <v>3</v>
          </cell>
          <cell r="P590">
            <v>5</v>
          </cell>
          <cell r="Q590">
            <v>1</v>
          </cell>
          <cell r="R590">
            <v>15</v>
          </cell>
          <cell r="S590">
            <v>33</v>
          </cell>
          <cell r="T590">
            <v>1</v>
          </cell>
          <cell r="U590" t="str">
            <v>430003</v>
          </cell>
          <cell r="V590" t="str">
            <v>Secondaire Ens.serv.déconc.</v>
          </cell>
          <cell r="W590" t="str">
            <v>Intérieur</v>
          </cell>
          <cell r="X590" t="str">
            <v>Matériel scolaire</v>
          </cell>
          <cell r="Y590" t="str">
            <v>P2</v>
          </cell>
          <cell r="Z590">
            <v>4360</v>
          </cell>
          <cell r="AA590">
            <v>0</v>
          </cell>
          <cell r="AB590">
            <v>0</v>
          </cell>
          <cell r="AC590">
            <v>0</v>
          </cell>
          <cell r="AD590">
            <v>0</v>
          </cell>
        </row>
        <row r="591">
          <cell r="A591">
            <v>1</v>
          </cell>
          <cell r="B591" t="str">
            <v>20</v>
          </cell>
          <cell r="C591">
            <v>43000300700</v>
          </cell>
          <cell r="D591">
            <v>3</v>
          </cell>
          <cell r="E591" t="str">
            <v>51</v>
          </cell>
          <cell r="F591">
            <v>20</v>
          </cell>
          <cell r="H591">
            <v>20</v>
          </cell>
          <cell r="I591">
            <v>1</v>
          </cell>
          <cell r="J591">
            <v>43</v>
          </cell>
          <cell r="K591" t="str">
            <v>000</v>
          </cell>
          <cell r="L591">
            <v>3</v>
          </cell>
          <cell r="M591" t="str">
            <v>00</v>
          </cell>
          <cell r="N591">
            <v>7</v>
          </cell>
          <cell r="O591">
            <v>3</v>
          </cell>
          <cell r="P591">
            <v>5</v>
          </cell>
          <cell r="Q591">
            <v>1</v>
          </cell>
          <cell r="R591">
            <v>20</v>
          </cell>
          <cell r="S591">
            <v>33</v>
          </cell>
          <cell r="T591">
            <v>1</v>
          </cell>
          <cell r="U591" t="str">
            <v>430003</v>
          </cell>
          <cell r="V591" t="str">
            <v>Secondaire Ens.serv.déconc.</v>
          </cell>
          <cell r="W591" t="str">
            <v>Intérieur</v>
          </cell>
          <cell r="X591" t="str">
            <v>Matériel informat.</v>
          </cell>
          <cell r="Y591" t="str">
            <v>P2</v>
          </cell>
          <cell r="Z591">
            <v>0</v>
          </cell>
          <cell r="AA591">
            <v>0</v>
          </cell>
          <cell r="AB591">
            <v>0</v>
          </cell>
          <cell r="AC591">
            <v>0</v>
          </cell>
          <cell r="AD591">
            <v>0</v>
          </cell>
        </row>
        <row r="592">
          <cell r="A592">
            <v>1</v>
          </cell>
          <cell r="B592" t="str">
            <v>20</v>
          </cell>
          <cell r="C592">
            <v>43000300700</v>
          </cell>
          <cell r="D592">
            <v>3</v>
          </cell>
          <cell r="E592" t="str">
            <v>51</v>
          </cell>
          <cell r="F592">
            <v>40</v>
          </cell>
          <cell r="H592">
            <v>20</v>
          </cell>
          <cell r="I592">
            <v>1</v>
          </cell>
          <cell r="J592">
            <v>43</v>
          </cell>
          <cell r="K592" t="str">
            <v>000</v>
          </cell>
          <cell r="L592">
            <v>3</v>
          </cell>
          <cell r="M592" t="str">
            <v>00</v>
          </cell>
          <cell r="N592">
            <v>7</v>
          </cell>
          <cell r="O592">
            <v>3</v>
          </cell>
          <cell r="P592">
            <v>5</v>
          </cell>
          <cell r="Q592">
            <v>1</v>
          </cell>
          <cell r="R592">
            <v>40</v>
          </cell>
          <cell r="S592">
            <v>33</v>
          </cell>
          <cell r="T592">
            <v>1</v>
          </cell>
          <cell r="U592" t="str">
            <v>430003</v>
          </cell>
          <cell r="V592" t="str">
            <v>Secondaire Ens.serv.déconc.</v>
          </cell>
          <cell r="W592" t="str">
            <v>Intérieur</v>
          </cell>
          <cell r="X592" t="str">
            <v>Autres matériels installat. technique</v>
          </cell>
          <cell r="Y592" t="str">
            <v>P2</v>
          </cell>
          <cell r="Z592">
            <v>0</v>
          </cell>
          <cell r="AA592">
            <v>0</v>
          </cell>
          <cell r="AB592">
            <v>0</v>
          </cell>
          <cell r="AC592">
            <v>0</v>
          </cell>
          <cell r="AD592">
            <v>0</v>
          </cell>
        </row>
        <row r="593">
          <cell r="A593">
            <v>1</v>
          </cell>
          <cell r="B593" t="str">
            <v>20</v>
          </cell>
          <cell r="C593">
            <v>43000300700</v>
          </cell>
          <cell r="D593">
            <v>3</v>
          </cell>
          <cell r="E593" t="str">
            <v>51</v>
          </cell>
          <cell r="F593">
            <v>90</v>
          </cell>
          <cell r="H593">
            <v>20</v>
          </cell>
          <cell r="I593">
            <v>1</v>
          </cell>
          <cell r="J593">
            <v>43</v>
          </cell>
          <cell r="K593" t="str">
            <v>000</v>
          </cell>
          <cell r="L593">
            <v>3</v>
          </cell>
          <cell r="M593" t="str">
            <v>00</v>
          </cell>
          <cell r="N593">
            <v>7</v>
          </cell>
          <cell r="O593">
            <v>3</v>
          </cell>
          <cell r="P593">
            <v>5</v>
          </cell>
          <cell r="Q593">
            <v>1</v>
          </cell>
          <cell r="R593">
            <v>90</v>
          </cell>
          <cell r="S593">
            <v>33</v>
          </cell>
          <cell r="T593">
            <v>1</v>
          </cell>
          <cell r="U593" t="str">
            <v>430003</v>
          </cell>
          <cell r="V593" t="str">
            <v>Secondaire Ens.serv.déconc.</v>
          </cell>
          <cell r="W593" t="str">
            <v>Intérieur</v>
          </cell>
          <cell r="X593" t="str">
            <v>Autres matériels &amp; mobiliers</v>
          </cell>
          <cell r="Y593" t="str">
            <v>P2</v>
          </cell>
          <cell r="Z593">
            <v>0</v>
          </cell>
          <cell r="AA593">
            <v>0</v>
          </cell>
          <cell r="AB593">
            <v>0</v>
          </cell>
          <cell r="AC593">
            <v>0</v>
          </cell>
          <cell r="AD593">
            <v>0</v>
          </cell>
        </row>
        <row r="594">
          <cell r="A594">
            <v>1</v>
          </cell>
          <cell r="B594" t="str">
            <v>20</v>
          </cell>
          <cell r="C594">
            <v>44000300700</v>
          </cell>
          <cell r="D594">
            <v>3</v>
          </cell>
          <cell r="E594" t="str">
            <v>51</v>
          </cell>
          <cell r="F594">
            <v>51</v>
          </cell>
          <cell r="H594">
            <v>20</v>
          </cell>
          <cell r="I594">
            <v>1</v>
          </cell>
          <cell r="J594">
            <v>44</v>
          </cell>
          <cell r="K594" t="str">
            <v>000</v>
          </cell>
          <cell r="L594">
            <v>3</v>
          </cell>
          <cell r="M594" t="str">
            <v>00</v>
          </cell>
          <cell r="N594">
            <v>7</v>
          </cell>
          <cell r="O594">
            <v>3</v>
          </cell>
          <cell r="P594">
            <v>5</v>
          </cell>
          <cell r="Q594">
            <v>1</v>
          </cell>
          <cell r="R594">
            <v>51</v>
          </cell>
          <cell r="S594">
            <v>36</v>
          </cell>
          <cell r="T594">
            <v>1</v>
          </cell>
          <cell r="U594" t="str">
            <v>440003</v>
          </cell>
          <cell r="V594" t="str">
            <v>Enseign. Technique</v>
          </cell>
          <cell r="W594" t="str">
            <v>Intérieur</v>
          </cell>
          <cell r="X594" t="str">
            <v>Véhicules &amp; engins</v>
          </cell>
          <cell r="Y594" t="str">
            <v>P3</v>
          </cell>
          <cell r="Z594">
            <v>0</v>
          </cell>
          <cell r="AA594">
            <v>0</v>
          </cell>
          <cell r="AB594">
            <v>0</v>
          </cell>
          <cell r="AC594">
            <v>0</v>
          </cell>
          <cell r="AD594">
            <v>0</v>
          </cell>
        </row>
        <row r="595">
          <cell r="A595">
            <v>1</v>
          </cell>
          <cell r="B595" t="str">
            <v>20</v>
          </cell>
          <cell r="C595">
            <v>49000300700</v>
          </cell>
          <cell r="D595">
            <v>3</v>
          </cell>
          <cell r="E595" t="str">
            <v>51</v>
          </cell>
          <cell r="F595">
            <v>11</v>
          </cell>
          <cell r="H595">
            <v>20</v>
          </cell>
          <cell r="I595">
            <v>1</v>
          </cell>
          <cell r="J595">
            <v>49</v>
          </cell>
          <cell r="K595" t="str">
            <v>000</v>
          </cell>
          <cell r="L595">
            <v>3</v>
          </cell>
          <cell r="M595" t="str">
            <v>00</v>
          </cell>
          <cell r="N595">
            <v>7</v>
          </cell>
          <cell r="O595">
            <v>3</v>
          </cell>
          <cell r="P595">
            <v>5</v>
          </cell>
          <cell r="Q595">
            <v>1</v>
          </cell>
          <cell r="R595">
            <v>11</v>
          </cell>
          <cell r="S595">
            <v>33</v>
          </cell>
          <cell r="T595">
            <v>1</v>
          </cell>
          <cell r="U595" t="str">
            <v>490003</v>
          </cell>
          <cell r="V595" t="str">
            <v>Enseig. Serv administratifs</v>
          </cell>
          <cell r="W595" t="str">
            <v>Intérieur</v>
          </cell>
          <cell r="X595" t="str">
            <v>Matériel mobilier bureau</v>
          </cell>
          <cell r="Y595" t="str">
            <v>P5D</v>
          </cell>
          <cell r="Z595">
            <v>0</v>
          </cell>
          <cell r="AA595">
            <v>0</v>
          </cell>
          <cell r="AB595">
            <v>0</v>
          </cell>
          <cell r="AC595">
            <v>0</v>
          </cell>
          <cell r="AD595">
            <v>0</v>
          </cell>
        </row>
        <row r="596">
          <cell r="A596">
            <v>1</v>
          </cell>
          <cell r="B596" t="str">
            <v>20</v>
          </cell>
          <cell r="C596">
            <v>49000300700</v>
          </cell>
          <cell r="D596">
            <v>3</v>
          </cell>
          <cell r="E596" t="str">
            <v>51</v>
          </cell>
          <cell r="F596">
            <v>12</v>
          </cell>
          <cell r="H596">
            <v>20</v>
          </cell>
          <cell r="I596">
            <v>1</v>
          </cell>
          <cell r="J596">
            <v>49</v>
          </cell>
          <cell r="K596" t="str">
            <v>000</v>
          </cell>
          <cell r="L596">
            <v>3</v>
          </cell>
          <cell r="M596" t="str">
            <v>00</v>
          </cell>
          <cell r="N596">
            <v>7</v>
          </cell>
          <cell r="O596">
            <v>3</v>
          </cell>
          <cell r="P596">
            <v>5</v>
          </cell>
          <cell r="Q596">
            <v>1</v>
          </cell>
          <cell r="R596">
            <v>12</v>
          </cell>
          <cell r="S596">
            <v>33</v>
          </cell>
          <cell r="T596">
            <v>1</v>
          </cell>
          <cell r="U596" t="str">
            <v>490003</v>
          </cell>
          <cell r="V596" t="str">
            <v>Enseig. Serv administratifs</v>
          </cell>
          <cell r="W596" t="str">
            <v>Intérieur</v>
          </cell>
          <cell r="X596" t="str">
            <v>Matériel mobilier logement</v>
          </cell>
          <cell r="Y596" t="str">
            <v>P5D</v>
          </cell>
          <cell r="Z596">
            <v>0</v>
          </cell>
          <cell r="AA596">
            <v>0</v>
          </cell>
          <cell r="AB596">
            <v>0</v>
          </cell>
          <cell r="AC596">
            <v>0</v>
          </cell>
          <cell r="AD596">
            <v>0</v>
          </cell>
        </row>
        <row r="597">
          <cell r="A597">
            <v>1</v>
          </cell>
          <cell r="B597" t="str">
            <v>20</v>
          </cell>
          <cell r="C597">
            <v>49000300700</v>
          </cell>
          <cell r="D597">
            <v>3</v>
          </cell>
          <cell r="E597" t="str">
            <v>51</v>
          </cell>
          <cell r="F597">
            <v>20</v>
          </cell>
          <cell r="H597">
            <v>20</v>
          </cell>
          <cell r="I597">
            <v>1</v>
          </cell>
          <cell r="J597">
            <v>49</v>
          </cell>
          <cell r="K597" t="str">
            <v>000</v>
          </cell>
          <cell r="L597">
            <v>3</v>
          </cell>
          <cell r="M597" t="str">
            <v>00</v>
          </cell>
          <cell r="N597">
            <v>7</v>
          </cell>
          <cell r="O597">
            <v>3</v>
          </cell>
          <cell r="P597">
            <v>5</v>
          </cell>
          <cell r="Q597">
            <v>1</v>
          </cell>
          <cell r="R597">
            <v>20</v>
          </cell>
          <cell r="S597">
            <v>33</v>
          </cell>
          <cell r="T597">
            <v>1</v>
          </cell>
          <cell r="U597" t="str">
            <v>490003</v>
          </cell>
          <cell r="V597" t="str">
            <v>Enseig. Serv administratifs</v>
          </cell>
          <cell r="W597" t="str">
            <v>Intérieur</v>
          </cell>
          <cell r="X597" t="str">
            <v>Matériel informat.</v>
          </cell>
          <cell r="Y597" t="str">
            <v>P5D</v>
          </cell>
          <cell r="Z597">
            <v>0</v>
          </cell>
          <cell r="AA597">
            <v>0</v>
          </cell>
          <cell r="AB597">
            <v>0</v>
          </cell>
          <cell r="AC597">
            <v>0</v>
          </cell>
          <cell r="AD597">
            <v>0</v>
          </cell>
        </row>
        <row r="598">
          <cell r="A598">
            <v>1</v>
          </cell>
          <cell r="B598" t="str">
            <v>20</v>
          </cell>
          <cell r="C598">
            <v>49000300700</v>
          </cell>
          <cell r="D598">
            <v>3</v>
          </cell>
          <cell r="E598" t="str">
            <v>51</v>
          </cell>
          <cell r="F598">
            <v>40</v>
          </cell>
          <cell r="H598">
            <v>20</v>
          </cell>
          <cell r="I598">
            <v>1</v>
          </cell>
          <cell r="J598">
            <v>49</v>
          </cell>
          <cell r="K598" t="str">
            <v>000</v>
          </cell>
          <cell r="L598">
            <v>3</v>
          </cell>
          <cell r="M598" t="str">
            <v>00</v>
          </cell>
          <cell r="N598">
            <v>7</v>
          </cell>
          <cell r="O598">
            <v>3</v>
          </cell>
          <cell r="P598">
            <v>5</v>
          </cell>
          <cell r="Q598">
            <v>1</v>
          </cell>
          <cell r="R598">
            <v>40</v>
          </cell>
          <cell r="S598">
            <v>33</v>
          </cell>
          <cell r="T598">
            <v>1</v>
          </cell>
          <cell r="U598" t="str">
            <v>490003</v>
          </cell>
          <cell r="V598" t="str">
            <v>Enseig. Serv administratifs</v>
          </cell>
          <cell r="W598" t="str">
            <v>Intérieur</v>
          </cell>
          <cell r="X598" t="str">
            <v>Autres matériels installat. technique</v>
          </cell>
          <cell r="Y598" t="str">
            <v>P5D</v>
          </cell>
          <cell r="Z598">
            <v>0</v>
          </cell>
          <cell r="AA598">
            <v>0</v>
          </cell>
          <cell r="AB598">
            <v>0</v>
          </cell>
          <cell r="AC598">
            <v>0</v>
          </cell>
          <cell r="AD598">
            <v>0</v>
          </cell>
        </row>
        <row r="599">
          <cell r="A599">
            <v>1</v>
          </cell>
          <cell r="B599" t="str">
            <v>20</v>
          </cell>
          <cell r="C599">
            <v>49000300700</v>
          </cell>
          <cell r="D599">
            <v>3</v>
          </cell>
          <cell r="E599" t="str">
            <v>51</v>
          </cell>
          <cell r="F599">
            <v>51</v>
          </cell>
          <cell r="H599">
            <v>20</v>
          </cell>
          <cell r="I599">
            <v>1</v>
          </cell>
          <cell r="J599">
            <v>49</v>
          </cell>
          <cell r="K599" t="str">
            <v>000</v>
          </cell>
          <cell r="L599">
            <v>3</v>
          </cell>
          <cell r="M599" t="str">
            <v>00</v>
          </cell>
          <cell r="N599">
            <v>7</v>
          </cell>
          <cell r="O599">
            <v>3</v>
          </cell>
          <cell r="P599">
            <v>5</v>
          </cell>
          <cell r="Q599">
            <v>1</v>
          </cell>
          <cell r="R599">
            <v>51</v>
          </cell>
          <cell r="S599">
            <v>33</v>
          </cell>
          <cell r="T599">
            <v>1</v>
          </cell>
          <cell r="U599" t="str">
            <v>490003</v>
          </cell>
          <cell r="V599" t="str">
            <v>Enseig. Serv administratifs</v>
          </cell>
          <cell r="W599" t="str">
            <v>Intérieur</v>
          </cell>
          <cell r="X599" t="str">
            <v>Véhicules &amp; engins</v>
          </cell>
          <cell r="Y599" t="str">
            <v>P5D</v>
          </cell>
          <cell r="Z599">
            <v>0</v>
          </cell>
          <cell r="AA599">
            <v>0</v>
          </cell>
          <cell r="AB599">
            <v>0</v>
          </cell>
          <cell r="AC599">
            <v>0</v>
          </cell>
          <cell r="AD599">
            <v>0</v>
          </cell>
        </row>
        <row r="600">
          <cell r="A600">
            <v>1</v>
          </cell>
          <cell r="B600" t="str">
            <v>20</v>
          </cell>
          <cell r="C600">
            <v>49000300700</v>
          </cell>
          <cell r="D600">
            <v>3</v>
          </cell>
          <cell r="E600" t="str">
            <v>51</v>
          </cell>
          <cell r="F600">
            <v>59</v>
          </cell>
          <cell r="H600">
            <v>20</v>
          </cell>
          <cell r="I600">
            <v>1</v>
          </cell>
          <cell r="J600">
            <v>49</v>
          </cell>
          <cell r="K600" t="str">
            <v>000</v>
          </cell>
          <cell r="L600">
            <v>3</v>
          </cell>
          <cell r="M600" t="str">
            <v>00</v>
          </cell>
          <cell r="N600">
            <v>7</v>
          </cell>
          <cell r="O600">
            <v>3</v>
          </cell>
          <cell r="P600">
            <v>5</v>
          </cell>
          <cell r="Q600">
            <v>1</v>
          </cell>
          <cell r="R600">
            <v>59</v>
          </cell>
          <cell r="S600">
            <v>33</v>
          </cell>
          <cell r="T600">
            <v>1</v>
          </cell>
          <cell r="U600" t="str">
            <v>490003</v>
          </cell>
          <cell r="V600" t="str">
            <v>Enseig. Serv administratifs</v>
          </cell>
          <cell r="W600" t="str">
            <v>Intérieur</v>
          </cell>
          <cell r="X600" t="str">
            <v>Autres matériels de transport</v>
          </cell>
          <cell r="Y600" t="str">
            <v>P5D</v>
          </cell>
          <cell r="Z600">
            <v>0</v>
          </cell>
          <cell r="AA600">
            <v>0</v>
          </cell>
          <cell r="AB600">
            <v>0</v>
          </cell>
          <cell r="AC600">
            <v>0</v>
          </cell>
          <cell r="AD600">
            <v>0</v>
          </cell>
        </row>
        <row r="601">
          <cell r="A601">
            <v>1</v>
          </cell>
          <cell r="B601" t="str">
            <v>20</v>
          </cell>
          <cell r="C601">
            <v>49000300700</v>
          </cell>
          <cell r="D601">
            <v>3</v>
          </cell>
          <cell r="E601" t="str">
            <v>51</v>
          </cell>
          <cell r="F601">
            <v>90</v>
          </cell>
          <cell r="H601">
            <v>20</v>
          </cell>
          <cell r="I601">
            <v>1</v>
          </cell>
          <cell r="J601">
            <v>49</v>
          </cell>
          <cell r="K601" t="str">
            <v>000</v>
          </cell>
          <cell r="L601">
            <v>3</v>
          </cell>
          <cell r="M601" t="str">
            <v>00</v>
          </cell>
          <cell r="N601">
            <v>7</v>
          </cell>
          <cell r="O601">
            <v>3</v>
          </cell>
          <cell r="P601">
            <v>5</v>
          </cell>
          <cell r="Q601">
            <v>1</v>
          </cell>
          <cell r="R601">
            <v>90</v>
          </cell>
          <cell r="S601">
            <v>33</v>
          </cell>
          <cell r="T601">
            <v>1</v>
          </cell>
          <cell r="U601" t="str">
            <v>490003</v>
          </cell>
          <cell r="V601" t="str">
            <v>Enseig. Serv administratifs</v>
          </cell>
          <cell r="W601" t="str">
            <v>Intérieur</v>
          </cell>
          <cell r="X601" t="str">
            <v>Autres matériels &amp; mobiliers</v>
          </cell>
          <cell r="Y601" t="str">
            <v>P5D</v>
          </cell>
          <cell r="Z601">
            <v>0</v>
          </cell>
          <cell r="AA601">
            <v>0</v>
          </cell>
          <cell r="AB601">
            <v>0</v>
          </cell>
          <cell r="AC601">
            <v>0</v>
          </cell>
          <cell r="AD601">
            <v>0</v>
          </cell>
        </row>
        <row r="602">
          <cell r="A602">
            <v>1</v>
          </cell>
          <cell r="H602">
            <v>20</v>
          </cell>
          <cell r="I602">
            <v>1</v>
          </cell>
          <cell r="L602">
            <v>9</v>
          </cell>
          <cell r="O602">
            <v>3</v>
          </cell>
          <cell r="P602">
            <v>5</v>
          </cell>
          <cell r="Q602">
            <v>1</v>
          </cell>
          <cell r="V602" t="str">
            <v>Ensemble Non ventilé</v>
          </cell>
          <cell r="Z602">
            <v>0</v>
          </cell>
          <cell r="AA602">
            <v>0</v>
          </cell>
          <cell r="AB602">
            <v>0</v>
          </cell>
          <cell r="AC602">
            <v>0</v>
          </cell>
          <cell r="AD602">
            <v>0</v>
          </cell>
        </row>
        <row r="603">
          <cell r="A603">
            <v>1</v>
          </cell>
          <cell r="H603">
            <v>20</v>
          </cell>
          <cell r="I603">
            <v>1</v>
          </cell>
          <cell r="O603">
            <v>3</v>
          </cell>
          <cell r="P603">
            <v>5</v>
          </cell>
          <cell r="Q603">
            <v>3</v>
          </cell>
          <cell r="V603" t="str">
            <v xml:space="preserve">Acquisition rénovation Batiments </v>
          </cell>
          <cell r="Z603">
            <v>47020</v>
          </cell>
          <cell r="AA603">
            <v>0</v>
          </cell>
          <cell r="AB603">
            <v>0</v>
          </cell>
          <cell r="AC603">
            <v>0</v>
          </cell>
          <cell r="AD603">
            <v>0</v>
          </cell>
          <cell r="AE603">
            <v>0</v>
          </cell>
        </row>
        <row r="604">
          <cell r="A604">
            <v>1</v>
          </cell>
          <cell r="H604">
            <v>20</v>
          </cell>
          <cell r="I604">
            <v>1</v>
          </cell>
          <cell r="L604">
            <v>1</v>
          </cell>
          <cell r="O604">
            <v>3</v>
          </cell>
          <cell r="P604">
            <v>5</v>
          </cell>
          <cell r="Q604">
            <v>3</v>
          </cell>
          <cell r="V604" t="str">
            <v>Services centraux</v>
          </cell>
          <cell r="Z604">
            <v>0</v>
          </cell>
          <cell r="AA604">
            <v>0</v>
          </cell>
          <cell r="AB604">
            <v>0</v>
          </cell>
          <cell r="AC604">
            <v>0</v>
          </cell>
          <cell r="AD604">
            <v>0</v>
          </cell>
          <cell r="AE604">
            <v>0</v>
          </cell>
        </row>
        <row r="605">
          <cell r="A605">
            <v>1</v>
          </cell>
          <cell r="B605" t="str">
            <v>20</v>
          </cell>
          <cell r="C605">
            <v>44900100700</v>
          </cell>
          <cell r="D605">
            <v>3</v>
          </cell>
          <cell r="E605" t="str">
            <v>53</v>
          </cell>
          <cell r="F605">
            <v>30</v>
          </cell>
          <cell r="H605">
            <v>20</v>
          </cell>
          <cell r="I605">
            <v>1</v>
          </cell>
          <cell r="J605">
            <v>44</v>
          </cell>
          <cell r="K605">
            <v>900</v>
          </cell>
          <cell r="L605">
            <v>1</v>
          </cell>
          <cell r="M605" t="str">
            <v>00</v>
          </cell>
          <cell r="N605">
            <v>7</v>
          </cell>
          <cell r="O605">
            <v>3</v>
          </cell>
          <cell r="P605">
            <v>5</v>
          </cell>
          <cell r="Q605">
            <v>3</v>
          </cell>
          <cell r="R605">
            <v>30</v>
          </cell>
          <cell r="S605">
            <v>96</v>
          </cell>
          <cell r="T605">
            <v>1</v>
          </cell>
          <cell r="U605" t="str">
            <v>449001</v>
          </cell>
          <cell r="V605" t="str">
            <v>Enseign. Technique Autres serv centraux</v>
          </cell>
          <cell r="W605" t="str">
            <v>Serv.cent.</v>
          </cell>
          <cell r="X605" t="str">
            <v>Batiments administratifs</v>
          </cell>
          <cell r="Y605" t="str">
            <v>P3</v>
          </cell>
          <cell r="Z605">
            <v>0</v>
          </cell>
          <cell r="AA605">
            <v>0</v>
          </cell>
          <cell r="AB605">
            <v>0</v>
          </cell>
          <cell r="AC605">
            <v>0</v>
          </cell>
          <cell r="AD605">
            <v>0</v>
          </cell>
        </row>
        <row r="606">
          <cell r="A606">
            <v>1</v>
          </cell>
          <cell r="H606">
            <v>20</v>
          </cell>
          <cell r="I606">
            <v>1</v>
          </cell>
          <cell r="L606">
            <v>2</v>
          </cell>
          <cell r="O606">
            <v>3</v>
          </cell>
          <cell r="P606">
            <v>5</v>
          </cell>
          <cell r="Q606">
            <v>3</v>
          </cell>
          <cell r="V606" t="str">
            <v>Conakry Services déconcentrés</v>
          </cell>
          <cell r="Z606">
            <v>23510</v>
          </cell>
          <cell r="AA606">
            <v>0</v>
          </cell>
          <cell r="AB606">
            <v>0</v>
          </cell>
          <cell r="AC606">
            <v>0</v>
          </cell>
          <cell r="AD606">
            <v>0</v>
          </cell>
          <cell r="AE606">
            <v>0</v>
          </cell>
        </row>
        <row r="607">
          <cell r="A607">
            <v>1</v>
          </cell>
          <cell r="B607" t="str">
            <v>20</v>
          </cell>
          <cell r="C607">
            <v>44000200700</v>
          </cell>
          <cell r="D607">
            <v>3</v>
          </cell>
          <cell r="E607" t="str">
            <v>53</v>
          </cell>
          <cell r="F607">
            <v>10</v>
          </cell>
          <cell r="H607">
            <v>20</v>
          </cell>
          <cell r="I607">
            <v>1</v>
          </cell>
          <cell r="J607">
            <v>44</v>
          </cell>
          <cell r="K607" t="str">
            <v>000</v>
          </cell>
          <cell r="L607">
            <v>2</v>
          </cell>
          <cell r="M607" t="str">
            <v>00</v>
          </cell>
          <cell r="N607">
            <v>7</v>
          </cell>
          <cell r="O607">
            <v>3</v>
          </cell>
          <cell r="P607">
            <v>5</v>
          </cell>
          <cell r="Q607">
            <v>3</v>
          </cell>
          <cell r="R607">
            <v>10</v>
          </cell>
          <cell r="S607">
            <v>36</v>
          </cell>
          <cell r="T607">
            <v>1</v>
          </cell>
          <cell r="U607" t="str">
            <v>440002</v>
          </cell>
          <cell r="V607" t="str">
            <v>Enseign. Technique</v>
          </cell>
          <cell r="W607" t="str">
            <v>Conakry</v>
          </cell>
          <cell r="X607" t="str">
            <v>Bâtiments scolaires</v>
          </cell>
          <cell r="Y607" t="str">
            <v>P3</v>
          </cell>
          <cell r="Z607">
            <v>23510</v>
          </cell>
          <cell r="AA607">
            <v>0</v>
          </cell>
          <cell r="AB607">
            <v>0</v>
          </cell>
          <cell r="AC607">
            <v>0</v>
          </cell>
          <cell r="AD607">
            <v>0</v>
          </cell>
        </row>
        <row r="608">
          <cell r="A608">
            <v>1</v>
          </cell>
          <cell r="H608">
            <v>20</v>
          </cell>
          <cell r="I608">
            <v>1</v>
          </cell>
          <cell r="L608">
            <v>3</v>
          </cell>
          <cell r="O608">
            <v>3</v>
          </cell>
          <cell r="P608">
            <v>5</v>
          </cell>
          <cell r="Q608">
            <v>3</v>
          </cell>
          <cell r="V608" t="str">
            <v>Intérieur Services déconcentrés</v>
          </cell>
          <cell r="Z608">
            <v>23510</v>
          </cell>
          <cell r="AA608">
            <v>0</v>
          </cell>
          <cell r="AB608">
            <v>0</v>
          </cell>
          <cell r="AC608">
            <v>0</v>
          </cell>
          <cell r="AD608">
            <v>0</v>
          </cell>
          <cell r="AE608">
            <v>0</v>
          </cell>
        </row>
        <row r="609">
          <cell r="A609">
            <v>1</v>
          </cell>
          <cell r="B609" t="str">
            <v>20</v>
          </cell>
          <cell r="C609">
            <v>44000300700</v>
          </cell>
          <cell r="D609">
            <v>3</v>
          </cell>
          <cell r="E609" t="str">
            <v>53</v>
          </cell>
          <cell r="F609">
            <v>10</v>
          </cell>
          <cell r="H609">
            <v>20</v>
          </cell>
          <cell r="I609">
            <v>1</v>
          </cell>
          <cell r="J609">
            <v>44</v>
          </cell>
          <cell r="K609" t="str">
            <v>000</v>
          </cell>
          <cell r="L609">
            <v>3</v>
          </cell>
          <cell r="M609" t="str">
            <v>00</v>
          </cell>
          <cell r="N609">
            <v>7</v>
          </cell>
          <cell r="O609">
            <v>3</v>
          </cell>
          <cell r="P609">
            <v>5</v>
          </cell>
          <cell r="Q609">
            <v>3</v>
          </cell>
          <cell r="R609">
            <v>10</v>
          </cell>
          <cell r="S609">
            <v>36</v>
          </cell>
          <cell r="T609">
            <v>1</v>
          </cell>
          <cell r="U609" t="str">
            <v>440003</v>
          </cell>
          <cell r="V609" t="str">
            <v>Enseign. Technique</v>
          </cell>
          <cell r="W609" t="str">
            <v>Intérieur</v>
          </cell>
          <cell r="X609" t="str">
            <v>Bâtiments scolaires</v>
          </cell>
          <cell r="Y609" t="str">
            <v>P3</v>
          </cell>
          <cell r="Z609">
            <v>23510</v>
          </cell>
          <cell r="AA609">
            <v>0</v>
          </cell>
          <cell r="AB609">
            <v>0</v>
          </cell>
          <cell r="AC609">
            <v>0</v>
          </cell>
          <cell r="AD609">
            <v>0</v>
          </cell>
        </row>
        <row r="610">
          <cell r="A610">
            <v>1</v>
          </cell>
          <cell r="H610">
            <v>20</v>
          </cell>
          <cell r="I610">
            <v>1</v>
          </cell>
          <cell r="L610">
            <v>9</v>
          </cell>
          <cell r="O610">
            <v>3</v>
          </cell>
          <cell r="P610">
            <v>5</v>
          </cell>
          <cell r="Q610">
            <v>3</v>
          </cell>
          <cell r="V610" t="str">
            <v>Ensemble Non ventilé</v>
          </cell>
          <cell r="Z610">
            <v>0</v>
          </cell>
          <cell r="AA610">
            <v>0</v>
          </cell>
          <cell r="AB610">
            <v>0</v>
          </cell>
          <cell r="AC610">
            <v>0</v>
          </cell>
          <cell r="AD610">
            <v>0</v>
          </cell>
        </row>
        <row r="611">
          <cell r="A611">
            <v>1</v>
          </cell>
          <cell r="H611">
            <v>20</v>
          </cell>
          <cell r="I611">
            <v>1</v>
          </cell>
          <cell r="O611">
            <v>3</v>
          </cell>
          <cell r="P611">
            <v>5</v>
          </cell>
          <cell r="Q611">
            <v>4</v>
          </cell>
          <cell r="V611" t="str">
            <v>Frais d'études, recherche (yc Appl. &amp; prog. info)</v>
          </cell>
          <cell r="Z611">
            <v>0</v>
          </cell>
          <cell r="AA611">
            <v>0</v>
          </cell>
          <cell r="AB611">
            <v>0</v>
          </cell>
          <cell r="AC611">
            <v>0</v>
          </cell>
          <cell r="AD611">
            <v>0</v>
          </cell>
          <cell r="AE611">
            <v>0</v>
          </cell>
        </row>
        <row r="612">
          <cell r="A612">
            <v>1</v>
          </cell>
          <cell r="H612">
            <v>20</v>
          </cell>
          <cell r="I612">
            <v>1</v>
          </cell>
          <cell r="L612">
            <v>1</v>
          </cell>
          <cell r="O612">
            <v>3</v>
          </cell>
          <cell r="P612">
            <v>5</v>
          </cell>
          <cell r="Q612">
            <v>4</v>
          </cell>
          <cell r="V612" t="str">
            <v>Services centraux</v>
          </cell>
          <cell r="Z612">
            <v>0</v>
          </cell>
          <cell r="AA612">
            <v>0</v>
          </cell>
          <cell r="AB612">
            <v>0</v>
          </cell>
          <cell r="AC612">
            <v>0</v>
          </cell>
          <cell r="AD612">
            <v>0</v>
          </cell>
        </row>
        <row r="613">
          <cell r="A613">
            <v>1</v>
          </cell>
          <cell r="H613">
            <v>20</v>
          </cell>
          <cell r="I613">
            <v>1</v>
          </cell>
          <cell r="L613">
            <v>2</v>
          </cell>
          <cell r="O613">
            <v>3</v>
          </cell>
          <cell r="P613">
            <v>5</v>
          </cell>
          <cell r="Q613">
            <v>4</v>
          </cell>
          <cell r="V613" t="str">
            <v>Conakry Services déconcentrés</v>
          </cell>
          <cell r="Z613">
            <v>0</v>
          </cell>
          <cell r="AA613">
            <v>0</v>
          </cell>
          <cell r="AB613">
            <v>0</v>
          </cell>
          <cell r="AC613">
            <v>0</v>
          </cell>
          <cell r="AD613">
            <v>0</v>
          </cell>
        </row>
        <row r="614">
          <cell r="A614">
            <v>1</v>
          </cell>
          <cell r="H614">
            <v>20</v>
          </cell>
          <cell r="I614">
            <v>1</v>
          </cell>
          <cell r="L614">
            <v>3</v>
          </cell>
          <cell r="O614">
            <v>3</v>
          </cell>
          <cell r="P614">
            <v>5</v>
          </cell>
          <cell r="Q614">
            <v>4</v>
          </cell>
          <cell r="V614" t="str">
            <v>Intérieur Services déconcentrés</v>
          </cell>
          <cell r="X614">
            <v>0</v>
          </cell>
          <cell r="Z614">
            <v>0</v>
          </cell>
          <cell r="AA614">
            <v>0</v>
          </cell>
          <cell r="AB614">
            <v>0</v>
          </cell>
          <cell r="AC614">
            <v>0</v>
          </cell>
          <cell r="AD614">
            <v>0</v>
          </cell>
        </row>
        <row r="615">
          <cell r="A615">
            <v>1</v>
          </cell>
          <cell r="H615">
            <v>20</v>
          </cell>
          <cell r="I615">
            <v>1</v>
          </cell>
          <cell r="L615">
            <v>9</v>
          </cell>
          <cell r="O615">
            <v>3</v>
          </cell>
          <cell r="P615">
            <v>5</v>
          </cell>
          <cell r="Q615">
            <v>4</v>
          </cell>
          <cell r="V615" t="str">
            <v>Ensemble Non ventilé</v>
          </cell>
          <cell r="Z615">
            <v>0</v>
          </cell>
          <cell r="AA615">
            <v>0</v>
          </cell>
          <cell r="AB615">
            <v>0</v>
          </cell>
          <cell r="AC615">
            <v>0</v>
          </cell>
          <cell r="AD615">
            <v>0</v>
          </cell>
        </row>
        <row r="616">
          <cell r="A616">
            <v>1</v>
          </cell>
          <cell r="H616">
            <v>20</v>
          </cell>
          <cell r="I616">
            <v>1</v>
          </cell>
          <cell r="O616">
            <v>4</v>
          </cell>
          <cell r="V616" t="str">
            <v>T4. INTERVENTION /SUBVENTIONS &amp;TRANSFERTS (COURANTS)</v>
          </cell>
          <cell r="Z616">
            <v>52123059</v>
          </cell>
          <cell r="AA616">
            <v>88325055</v>
          </cell>
          <cell r="AB616">
            <v>109781200</v>
          </cell>
          <cell r="AC616">
            <v>104490932</v>
          </cell>
          <cell r="AD616">
            <v>-16122508</v>
          </cell>
          <cell r="AE616">
            <v>0</v>
          </cell>
        </row>
        <row r="617">
          <cell r="A617">
            <v>1</v>
          </cell>
          <cell r="H617">
            <v>20</v>
          </cell>
          <cell r="I617">
            <v>1</v>
          </cell>
          <cell r="J617">
            <v>11</v>
          </cell>
          <cell r="K617">
            <v>110</v>
          </cell>
          <cell r="L617">
            <v>2</v>
          </cell>
          <cell r="O617">
            <v>4</v>
          </cell>
          <cell r="P617">
            <v>4</v>
          </cell>
          <cell r="Q617">
            <v>1</v>
          </cell>
          <cell r="V617" t="str">
            <v>Université Conakry</v>
          </cell>
          <cell r="Z617">
            <v>7814303</v>
          </cell>
          <cell r="AA617">
            <v>9928620</v>
          </cell>
          <cell r="AB617">
            <v>11914350</v>
          </cell>
          <cell r="AC617">
            <v>11914344</v>
          </cell>
          <cell r="AD617">
            <v>-6</v>
          </cell>
          <cell r="AE617">
            <v>0</v>
          </cell>
        </row>
        <row r="618">
          <cell r="A618">
            <v>1</v>
          </cell>
          <cell r="B618" t="str">
            <v>20</v>
          </cell>
          <cell r="C618">
            <v>11110200600</v>
          </cell>
          <cell r="D618">
            <v>2</v>
          </cell>
          <cell r="E618" t="str">
            <v>41</v>
          </cell>
          <cell r="F618">
            <v>20</v>
          </cell>
          <cell r="H618">
            <v>20</v>
          </cell>
          <cell r="I618">
            <v>1</v>
          </cell>
          <cell r="J618">
            <v>11</v>
          </cell>
          <cell r="K618">
            <v>110</v>
          </cell>
          <cell r="L618">
            <v>2</v>
          </cell>
          <cell r="M618" t="str">
            <v>00</v>
          </cell>
          <cell r="N618">
            <v>6</v>
          </cell>
          <cell r="O618">
            <v>4</v>
          </cell>
          <cell r="P618">
            <v>4</v>
          </cell>
          <cell r="Q618">
            <v>1</v>
          </cell>
          <cell r="R618">
            <v>20</v>
          </cell>
          <cell r="T618">
            <v>0</v>
          </cell>
          <cell r="V618" t="str">
            <v>Université Conakry</v>
          </cell>
          <cell r="W618" t="str">
            <v xml:space="preserve"> Conakry</v>
          </cell>
          <cell r="X618" t="str">
            <v>Sub.expl. Frais de personnel</v>
          </cell>
          <cell r="Y618" t="str">
            <v>P4</v>
          </cell>
          <cell r="Z618">
            <v>627470</v>
          </cell>
          <cell r="AA618">
            <v>675650</v>
          </cell>
          <cell r="AB618">
            <v>810780</v>
          </cell>
          <cell r="AC618">
            <v>810780</v>
          </cell>
          <cell r="AD618">
            <v>0</v>
          </cell>
        </row>
        <row r="619">
          <cell r="A619">
            <v>1</v>
          </cell>
          <cell r="B619" t="str">
            <v>20</v>
          </cell>
          <cell r="C619">
            <v>11110200600</v>
          </cell>
          <cell r="D619">
            <v>4</v>
          </cell>
          <cell r="E619" t="str">
            <v>41</v>
          </cell>
          <cell r="F619">
            <v>31</v>
          </cell>
          <cell r="H619">
            <v>20</v>
          </cell>
          <cell r="I619">
            <v>1</v>
          </cell>
          <cell r="J619">
            <v>11</v>
          </cell>
          <cell r="K619">
            <v>110</v>
          </cell>
          <cell r="L619">
            <v>2</v>
          </cell>
          <cell r="M619" t="str">
            <v>00</v>
          </cell>
          <cell r="N619">
            <v>6</v>
          </cell>
          <cell r="O619">
            <v>4</v>
          </cell>
          <cell r="P619">
            <v>4</v>
          </cell>
          <cell r="Q619">
            <v>1</v>
          </cell>
          <cell r="R619">
            <v>31</v>
          </cell>
          <cell r="T619">
            <v>0</v>
          </cell>
          <cell r="V619" t="str">
            <v>Université Conakry</v>
          </cell>
          <cell r="W619" t="str">
            <v xml:space="preserve"> Conakry</v>
          </cell>
          <cell r="X619" t="str">
            <v>Sub.expl. Fonct. (Fournit.conso)</v>
          </cell>
          <cell r="Y619" t="str">
            <v>P4</v>
          </cell>
          <cell r="Z619">
            <v>279900</v>
          </cell>
          <cell r="AA619">
            <v>257700</v>
          </cell>
          <cell r="AB619">
            <v>309240</v>
          </cell>
          <cell r="AC619">
            <v>309240</v>
          </cell>
          <cell r="AD619">
            <v>0</v>
          </cell>
        </row>
        <row r="620">
          <cell r="A620">
            <v>1</v>
          </cell>
          <cell r="B620" t="str">
            <v>20</v>
          </cell>
          <cell r="C620">
            <v>11110200600</v>
          </cell>
          <cell r="D620">
            <v>4</v>
          </cell>
          <cell r="E620" t="str">
            <v>41</v>
          </cell>
          <cell r="F620">
            <v>34</v>
          </cell>
          <cell r="H620">
            <v>20</v>
          </cell>
          <cell r="I620">
            <v>1</v>
          </cell>
          <cell r="J620">
            <v>11</v>
          </cell>
          <cell r="K620">
            <v>110</v>
          </cell>
          <cell r="L620">
            <v>2</v>
          </cell>
          <cell r="M620" t="str">
            <v>00</v>
          </cell>
          <cell r="N620">
            <v>6</v>
          </cell>
          <cell r="O620">
            <v>4</v>
          </cell>
          <cell r="P620">
            <v>4</v>
          </cell>
          <cell r="Q620">
            <v>1</v>
          </cell>
          <cell r="R620">
            <v>34</v>
          </cell>
          <cell r="T620">
            <v>0</v>
          </cell>
          <cell r="V620" t="str">
            <v>Université Conakry</v>
          </cell>
          <cell r="W620" t="str">
            <v xml:space="preserve"> Conakry</v>
          </cell>
          <cell r="X620" t="str">
            <v>Sub.expl. Fonct. (Conso div)</v>
          </cell>
          <cell r="Y620" t="str">
            <v>P4</v>
          </cell>
          <cell r="Z620">
            <v>428933</v>
          </cell>
          <cell r="AA620">
            <v>374590</v>
          </cell>
          <cell r="AB620">
            <v>449510</v>
          </cell>
          <cell r="AC620">
            <v>449508</v>
          </cell>
          <cell r="AD620">
            <v>-2</v>
          </cell>
        </row>
        <row r="621">
          <cell r="A621">
            <v>1</v>
          </cell>
          <cell r="B621" t="str">
            <v>20</v>
          </cell>
          <cell r="C621">
            <v>11110200600</v>
          </cell>
          <cell r="D621">
            <v>4</v>
          </cell>
          <cell r="E621" t="str">
            <v>41</v>
          </cell>
          <cell r="F621">
            <v>37</v>
          </cell>
          <cell r="H621">
            <v>20</v>
          </cell>
          <cell r="I621">
            <v>1</v>
          </cell>
          <cell r="J621">
            <v>11</v>
          </cell>
          <cell r="K621">
            <v>110</v>
          </cell>
          <cell r="L621">
            <v>2</v>
          </cell>
          <cell r="M621" t="str">
            <v>00</v>
          </cell>
          <cell r="N621">
            <v>6</v>
          </cell>
          <cell r="O621">
            <v>4</v>
          </cell>
          <cell r="P621">
            <v>4</v>
          </cell>
          <cell r="Q621">
            <v>1</v>
          </cell>
          <cell r="R621">
            <v>37</v>
          </cell>
          <cell r="T621">
            <v>0</v>
          </cell>
          <cell r="V621" t="str">
            <v>Université Conakry</v>
          </cell>
          <cell r="W621" t="str">
            <v xml:space="preserve"> Conakry</v>
          </cell>
          <cell r="X621" t="str">
            <v>Sub.expl. Fonct. (Entret.immob)</v>
          </cell>
          <cell r="Y621" t="str">
            <v>P4</v>
          </cell>
          <cell r="Z621">
            <v>249670</v>
          </cell>
          <cell r="AA621">
            <v>246710</v>
          </cell>
          <cell r="AB621">
            <v>296050</v>
          </cell>
          <cell r="AC621">
            <v>296052</v>
          </cell>
          <cell r="AD621">
            <v>2</v>
          </cell>
        </row>
        <row r="622">
          <cell r="A622">
            <v>1</v>
          </cell>
          <cell r="B622" t="str">
            <v>20</v>
          </cell>
          <cell r="C622">
            <v>11110200600</v>
          </cell>
          <cell r="D622">
            <v>4</v>
          </cell>
          <cell r="E622" t="str">
            <v>41</v>
          </cell>
          <cell r="F622">
            <v>40</v>
          </cell>
          <cell r="H622">
            <v>20</v>
          </cell>
          <cell r="I622">
            <v>1</v>
          </cell>
          <cell r="J622">
            <v>11</v>
          </cell>
          <cell r="K622">
            <v>110</v>
          </cell>
          <cell r="L622">
            <v>2</v>
          </cell>
          <cell r="M622" t="str">
            <v>00</v>
          </cell>
          <cell r="N622">
            <v>6</v>
          </cell>
          <cell r="O622">
            <v>4</v>
          </cell>
          <cell r="P622">
            <v>4</v>
          </cell>
          <cell r="Q622">
            <v>1</v>
          </cell>
          <cell r="R622">
            <v>40</v>
          </cell>
          <cell r="T622">
            <v>0</v>
          </cell>
          <cell r="V622" t="str">
            <v>Université Conakry</v>
          </cell>
          <cell r="W622" t="str">
            <v xml:space="preserve"> Conakry</v>
          </cell>
          <cell r="X622" t="str">
            <v>Sub.expl.Transfert (Bourses)</v>
          </cell>
          <cell r="Y622" t="str">
            <v>P4</v>
          </cell>
          <cell r="Z622">
            <v>5880120</v>
          </cell>
          <cell r="AA622">
            <v>8068770</v>
          </cell>
          <cell r="AB622">
            <v>9682530</v>
          </cell>
          <cell r="AC622">
            <v>9682524</v>
          </cell>
          <cell r="AD622">
            <v>-6</v>
          </cell>
        </row>
        <row r="623">
          <cell r="A623">
            <v>1</v>
          </cell>
          <cell r="B623" t="str">
            <v>20</v>
          </cell>
          <cell r="C623">
            <v>11110200600</v>
          </cell>
          <cell r="D623">
            <v>4</v>
          </cell>
          <cell r="E623" t="str">
            <v>41</v>
          </cell>
          <cell r="F623">
            <v>90</v>
          </cell>
          <cell r="H623">
            <v>20</v>
          </cell>
          <cell r="I623">
            <v>1</v>
          </cell>
          <cell r="J623">
            <v>11</v>
          </cell>
          <cell r="K623">
            <v>110</v>
          </cell>
          <cell r="L623">
            <v>2</v>
          </cell>
          <cell r="M623" t="str">
            <v>00</v>
          </cell>
          <cell r="N623">
            <v>6</v>
          </cell>
          <cell r="O623">
            <v>4</v>
          </cell>
          <cell r="P623">
            <v>4</v>
          </cell>
          <cell r="Q623">
            <v>1</v>
          </cell>
          <cell r="R623">
            <v>90</v>
          </cell>
          <cell r="T623">
            <v>0</v>
          </cell>
          <cell r="V623" t="str">
            <v>Université Conakry</v>
          </cell>
          <cell r="W623" t="str">
            <v xml:space="preserve"> Conakry</v>
          </cell>
          <cell r="X623" t="str">
            <v>Sub.expl. NV (Recher.format.)</v>
          </cell>
          <cell r="Y623" t="str">
            <v>P4</v>
          </cell>
          <cell r="Z623">
            <v>348210</v>
          </cell>
          <cell r="AA623">
            <v>305200</v>
          </cell>
          <cell r="AB623">
            <v>366240</v>
          </cell>
          <cell r="AC623">
            <v>366240</v>
          </cell>
          <cell r="AD623">
            <v>0</v>
          </cell>
        </row>
        <row r="624">
          <cell r="A624">
            <v>1</v>
          </cell>
          <cell r="H624">
            <v>20</v>
          </cell>
          <cell r="I624">
            <v>1</v>
          </cell>
          <cell r="J624">
            <v>11</v>
          </cell>
          <cell r="K624">
            <v>115</v>
          </cell>
          <cell r="L624">
            <v>2</v>
          </cell>
          <cell r="O624">
            <v>4</v>
          </cell>
          <cell r="P624">
            <v>4</v>
          </cell>
          <cell r="Q624">
            <v>1</v>
          </cell>
          <cell r="V624" t="str">
            <v>Université Sonfonia</v>
          </cell>
          <cell r="Z624">
            <v>8957244</v>
          </cell>
          <cell r="AA624">
            <v>12096030</v>
          </cell>
          <cell r="AB624">
            <v>14515240</v>
          </cell>
          <cell r="AC624">
            <v>14515236</v>
          </cell>
          <cell r="AD624">
            <v>-4</v>
          </cell>
          <cell r="AE624">
            <v>0</v>
          </cell>
        </row>
        <row r="625">
          <cell r="A625">
            <v>1</v>
          </cell>
          <cell r="B625" t="str">
            <v>20</v>
          </cell>
          <cell r="C625">
            <v>11115200600</v>
          </cell>
          <cell r="D625">
            <v>2</v>
          </cell>
          <cell r="E625" t="str">
            <v>41</v>
          </cell>
          <cell r="F625">
            <v>20</v>
          </cell>
          <cell r="H625">
            <v>20</v>
          </cell>
          <cell r="I625">
            <v>1</v>
          </cell>
          <cell r="J625">
            <v>11</v>
          </cell>
          <cell r="K625">
            <v>115</v>
          </cell>
          <cell r="L625">
            <v>2</v>
          </cell>
          <cell r="M625" t="str">
            <v>00</v>
          </cell>
          <cell r="N625">
            <v>6</v>
          </cell>
          <cell r="O625">
            <v>4</v>
          </cell>
          <cell r="P625">
            <v>4</v>
          </cell>
          <cell r="Q625">
            <v>1</v>
          </cell>
          <cell r="R625">
            <v>20</v>
          </cell>
          <cell r="T625">
            <v>0</v>
          </cell>
          <cell r="V625" t="str">
            <v>Université Sonfonia</v>
          </cell>
          <cell r="W625" t="str">
            <v xml:space="preserve"> Conakry</v>
          </cell>
          <cell r="X625" t="str">
            <v>Sub.expl. Frais de personnel</v>
          </cell>
          <cell r="Y625" t="str">
            <v>P4</v>
          </cell>
          <cell r="Z625">
            <v>535140</v>
          </cell>
          <cell r="AA625">
            <v>985740</v>
          </cell>
          <cell r="AB625">
            <v>1182890</v>
          </cell>
          <cell r="AC625">
            <v>1182888</v>
          </cell>
          <cell r="AD625">
            <v>-2</v>
          </cell>
        </row>
        <row r="626">
          <cell r="A626">
            <v>1</v>
          </cell>
          <cell r="B626" t="str">
            <v>20</v>
          </cell>
          <cell r="C626">
            <v>11115200600</v>
          </cell>
          <cell r="D626">
            <v>4</v>
          </cell>
          <cell r="E626" t="str">
            <v>41</v>
          </cell>
          <cell r="F626">
            <v>31</v>
          </cell>
          <cell r="H626">
            <v>20</v>
          </cell>
          <cell r="I626">
            <v>1</v>
          </cell>
          <cell r="J626">
            <v>11</v>
          </cell>
          <cell r="K626">
            <v>115</v>
          </cell>
          <cell r="L626">
            <v>2</v>
          </cell>
          <cell r="M626" t="str">
            <v>00</v>
          </cell>
          <cell r="N626">
            <v>6</v>
          </cell>
          <cell r="O626">
            <v>4</v>
          </cell>
          <cell r="P626">
            <v>4</v>
          </cell>
          <cell r="Q626">
            <v>1</v>
          </cell>
          <cell r="R626">
            <v>31</v>
          </cell>
          <cell r="T626">
            <v>0</v>
          </cell>
          <cell r="V626" t="str">
            <v>Université Sonfonia</v>
          </cell>
          <cell r="W626" t="str">
            <v xml:space="preserve"> Conakry</v>
          </cell>
          <cell r="X626" t="str">
            <v>Sub.expl. Fonct. (Fournit.conso)</v>
          </cell>
          <cell r="Y626" t="str">
            <v>P4</v>
          </cell>
          <cell r="Z626">
            <v>683730</v>
          </cell>
          <cell r="AA626">
            <v>585700</v>
          </cell>
          <cell r="AB626">
            <v>702840</v>
          </cell>
          <cell r="AC626">
            <v>702840</v>
          </cell>
          <cell r="AD626">
            <v>0</v>
          </cell>
        </row>
        <row r="627">
          <cell r="A627">
            <v>1</v>
          </cell>
          <cell r="B627" t="str">
            <v>20</v>
          </cell>
          <cell r="C627">
            <v>11115200600</v>
          </cell>
          <cell r="D627">
            <v>4</v>
          </cell>
          <cell r="E627" t="str">
            <v>41</v>
          </cell>
          <cell r="F627">
            <v>34</v>
          </cell>
          <cell r="H627">
            <v>20</v>
          </cell>
          <cell r="I627">
            <v>1</v>
          </cell>
          <cell r="J627">
            <v>11</v>
          </cell>
          <cell r="K627">
            <v>115</v>
          </cell>
          <cell r="L627">
            <v>2</v>
          </cell>
          <cell r="M627" t="str">
            <v>00</v>
          </cell>
          <cell r="N627">
            <v>6</v>
          </cell>
          <cell r="O627">
            <v>4</v>
          </cell>
          <cell r="P627">
            <v>4</v>
          </cell>
          <cell r="Q627">
            <v>1</v>
          </cell>
          <cell r="R627">
            <v>34</v>
          </cell>
          <cell r="T627">
            <v>0</v>
          </cell>
          <cell r="V627" t="str">
            <v>Université Sonfonia</v>
          </cell>
          <cell r="W627" t="str">
            <v xml:space="preserve"> Conakry</v>
          </cell>
          <cell r="X627" t="str">
            <v>Sub.expl. Fonct. (Conso div)</v>
          </cell>
          <cell r="Y627" t="str">
            <v>P4</v>
          </cell>
          <cell r="Z627">
            <v>606854</v>
          </cell>
          <cell r="AA627">
            <v>577740</v>
          </cell>
          <cell r="AB627">
            <v>693290</v>
          </cell>
          <cell r="AC627">
            <v>693288</v>
          </cell>
          <cell r="AD627">
            <v>-2</v>
          </cell>
        </row>
        <row r="628">
          <cell r="A628">
            <v>1</v>
          </cell>
          <cell r="B628" t="str">
            <v>20</v>
          </cell>
          <cell r="C628">
            <v>11115200600</v>
          </cell>
          <cell r="D628">
            <v>4</v>
          </cell>
          <cell r="E628" t="str">
            <v>41</v>
          </cell>
          <cell r="F628">
            <v>37</v>
          </cell>
          <cell r="H628">
            <v>20</v>
          </cell>
          <cell r="I628">
            <v>1</v>
          </cell>
          <cell r="J628">
            <v>11</v>
          </cell>
          <cell r="K628">
            <v>115</v>
          </cell>
          <cell r="L628">
            <v>2</v>
          </cell>
          <cell r="M628" t="str">
            <v>00</v>
          </cell>
          <cell r="N628">
            <v>6</v>
          </cell>
          <cell r="O628">
            <v>4</v>
          </cell>
          <cell r="P628">
            <v>4</v>
          </cell>
          <cell r="Q628">
            <v>1</v>
          </cell>
          <cell r="R628">
            <v>37</v>
          </cell>
          <cell r="T628">
            <v>0</v>
          </cell>
          <cell r="V628" t="str">
            <v>Université Sonfonia</v>
          </cell>
          <cell r="W628" t="str">
            <v xml:space="preserve"> Conakry</v>
          </cell>
          <cell r="X628" t="str">
            <v>Sub.expl. Fonct. (Entret.immob)</v>
          </cell>
          <cell r="Y628" t="str">
            <v>P4</v>
          </cell>
          <cell r="Z628">
            <v>344720</v>
          </cell>
          <cell r="AA628">
            <v>340630</v>
          </cell>
          <cell r="AB628">
            <v>408760</v>
          </cell>
          <cell r="AC628">
            <v>408756</v>
          </cell>
          <cell r="AD628">
            <v>-4</v>
          </cell>
        </row>
        <row r="629">
          <cell r="A629">
            <v>1</v>
          </cell>
          <cell r="B629" t="str">
            <v>20</v>
          </cell>
          <cell r="C629">
            <v>11115200600</v>
          </cell>
          <cell r="D629">
            <v>4</v>
          </cell>
          <cell r="E629" t="str">
            <v>41</v>
          </cell>
          <cell r="F629">
            <v>40</v>
          </cell>
          <cell r="H629">
            <v>20</v>
          </cell>
          <cell r="I629">
            <v>1</v>
          </cell>
          <cell r="J629">
            <v>11</v>
          </cell>
          <cell r="K629">
            <v>115</v>
          </cell>
          <cell r="L629">
            <v>2</v>
          </cell>
          <cell r="M629" t="str">
            <v>00</v>
          </cell>
          <cell r="N629">
            <v>6</v>
          </cell>
          <cell r="O629">
            <v>4</v>
          </cell>
          <cell r="P629">
            <v>4</v>
          </cell>
          <cell r="Q629">
            <v>1</v>
          </cell>
          <cell r="R629">
            <v>40</v>
          </cell>
          <cell r="T629">
            <v>0</v>
          </cell>
          <cell r="V629" t="str">
            <v>Université Sonfonia</v>
          </cell>
          <cell r="W629" t="str">
            <v xml:space="preserve"> Conakry</v>
          </cell>
          <cell r="X629" t="str">
            <v>Sub.expl.Transfert (Bourses)</v>
          </cell>
          <cell r="Y629" t="str">
            <v>P4</v>
          </cell>
          <cell r="Z629">
            <v>6311280</v>
          </cell>
          <cell r="AA629">
            <v>9189450</v>
          </cell>
          <cell r="AB629">
            <v>11027340</v>
          </cell>
          <cell r="AC629">
            <v>11027340</v>
          </cell>
          <cell r="AD629">
            <v>0</v>
          </cell>
        </row>
        <row r="630">
          <cell r="A630">
            <v>1</v>
          </cell>
          <cell r="B630" t="str">
            <v>20</v>
          </cell>
          <cell r="C630">
            <v>11115200600</v>
          </cell>
          <cell r="D630">
            <v>4</v>
          </cell>
          <cell r="E630" t="str">
            <v>41</v>
          </cell>
          <cell r="F630">
            <v>90</v>
          </cell>
          <cell r="H630">
            <v>20</v>
          </cell>
          <cell r="I630">
            <v>1</v>
          </cell>
          <cell r="J630">
            <v>11</v>
          </cell>
          <cell r="K630">
            <v>115</v>
          </cell>
          <cell r="L630">
            <v>2</v>
          </cell>
          <cell r="M630" t="str">
            <v>00</v>
          </cell>
          <cell r="N630">
            <v>6</v>
          </cell>
          <cell r="O630">
            <v>4</v>
          </cell>
          <cell r="P630">
            <v>4</v>
          </cell>
          <cell r="Q630">
            <v>1</v>
          </cell>
          <cell r="R630">
            <v>90</v>
          </cell>
          <cell r="T630">
            <v>0</v>
          </cell>
          <cell r="V630" t="str">
            <v>Université Sonfonia</v>
          </cell>
          <cell r="W630" t="str">
            <v xml:space="preserve"> Conakry</v>
          </cell>
          <cell r="X630" t="str">
            <v>Sub.expl. NV (Recher.format.)</v>
          </cell>
          <cell r="Y630" t="str">
            <v>P4</v>
          </cell>
          <cell r="Z630">
            <v>475520</v>
          </cell>
          <cell r="AA630">
            <v>416770</v>
          </cell>
          <cell r="AB630">
            <v>500120</v>
          </cell>
          <cell r="AC630">
            <v>500124</v>
          </cell>
          <cell r="AD630">
            <v>4</v>
          </cell>
        </row>
        <row r="631">
          <cell r="A631">
            <v>1</v>
          </cell>
          <cell r="H631">
            <v>20</v>
          </cell>
          <cell r="I631">
            <v>1</v>
          </cell>
          <cell r="J631">
            <v>11</v>
          </cell>
          <cell r="K631">
            <v>291</v>
          </cell>
          <cell r="L631">
            <v>2</v>
          </cell>
          <cell r="O631">
            <v>4</v>
          </cell>
          <cell r="P631">
            <v>4</v>
          </cell>
          <cell r="Q631">
            <v>1</v>
          </cell>
          <cell r="V631" t="str">
            <v>ISFAD Inst sup form à distance</v>
          </cell>
          <cell r="Z631">
            <v>633130</v>
          </cell>
          <cell r="AA631">
            <v>1108330</v>
          </cell>
          <cell r="AB631">
            <v>1329990</v>
          </cell>
          <cell r="AC631">
            <v>1329996</v>
          </cell>
          <cell r="AD631">
            <v>6</v>
          </cell>
          <cell r="AE631">
            <v>0</v>
          </cell>
        </row>
        <row r="632">
          <cell r="A632">
            <v>1</v>
          </cell>
          <cell r="B632" t="str">
            <v>20</v>
          </cell>
          <cell r="C632">
            <v>11291200600</v>
          </cell>
          <cell r="D632">
            <v>2</v>
          </cell>
          <cell r="E632" t="str">
            <v>41</v>
          </cell>
          <cell r="F632">
            <v>20</v>
          </cell>
          <cell r="H632">
            <v>20</v>
          </cell>
          <cell r="I632">
            <v>1</v>
          </cell>
          <cell r="J632">
            <v>11</v>
          </cell>
          <cell r="K632">
            <v>291</v>
          </cell>
          <cell r="L632">
            <v>2</v>
          </cell>
          <cell r="M632" t="str">
            <v>00</v>
          </cell>
          <cell r="N632">
            <v>6</v>
          </cell>
          <cell r="O632">
            <v>4</v>
          </cell>
          <cell r="P632">
            <v>4</v>
          </cell>
          <cell r="Q632">
            <v>1</v>
          </cell>
          <cell r="R632">
            <v>20</v>
          </cell>
          <cell r="T632">
            <v>0</v>
          </cell>
          <cell r="V632" t="str">
            <v>ISFAD Inst sup form à distance</v>
          </cell>
          <cell r="W632" t="str">
            <v xml:space="preserve"> Conakry</v>
          </cell>
          <cell r="X632" t="str">
            <v>Sub.expl. Frais de personnel</v>
          </cell>
          <cell r="Y632" t="str">
            <v>P4</v>
          </cell>
          <cell r="Z632">
            <v>120570</v>
          </cell>
          <cell r="AA632">
            <v>379750</v>
          </cell>
          <cell r="AB632">
            <v>455700</v>
          </cell>
          <cell r="AC632">
            <v>455700</v>
          </cell>
          <cell r="AD632">
            <v>0</v>
          </cell>
        </row>
        <row r="633">
          <cell r="A633">
            <v>1</v>
          </cell>
          <cell r="B633" t="str">
            <v>20</v>
          </cell>
          <cell r="C633">
            <v>11291200600</v>
          </cell>
          <cell r="D633">
            <v>4</v>
          </cell>
          <cell r="E633" t="str">
            <v>41</v>
          </cell>
          <cell r="F633">
            <v>31</v>
          </cell>
          <cell r="H633">
            <v>20</v>
          </cell>
          <cell r="I633">
            <v>1</v>
          </cell>
          <cell r="J633">
            <v>11</v>
          </cell>
          <cell r="K633">
            <v>291</v>
          </cell>
          <cell r="L633">
            <v>2</v>
          </cell>
          <cell r="M633" t="str">
            <v>00</v>
          </cell>
          <cell r="N633">
            <v>6</v>
          </cell>
          <cell r="O633">
            <v>4</v>
          </cell>
          <cell r="P633">
            <v>4</v>
          </cell>
          <cell r="Q633">
            <v>1</v>
          </cell>
          <cell r="R633">
            <v>31</v>
          </cell>
          <cell r="T633">
            <v>0</v>
          </cell>
          <cell r="V633" t="str">
            <v>ISFAD Inst sup form à distance</v>
          </cell>
          <cell r="W633" t="str">
            <v xml:space="preserve"> Conakry</v>
          </cell>
          <cell r="X633" t="str">
            <v>Sub.expl. Fonct. (Fournit.conso)</v>
          </cell>
          <cell r="Y633" t="str">
            <v>P4</v>
          </cell>
          <cell r="Z633">
            <v>150480</v>
          </cell>
          <cell r="AA633">
            <v>377190</v>
          </cell>
          <cell r="AB633">
            <v>452630</v>
          </cell>
          <cell r="AC633">
            <v>452628</v>
          </cell>
          <cell r="AD633">
            <v>-2</v>
          </cell>
        </row>
        <row r="634">
          <cell r="A634">
            <v>1</v>
          </cell>
          <cell r="B634" t="str">
            <v>20</v>
          </cell>
          <cell r="C634">
            <v>11291200600</v>
          </cell>
          <cell r="D634">
            <v>4</v>
          </cell>
          <cell r="E634" t="str">
            <v>41</v>
          </cell>
          <cell r="F634">
            <v>34</v>
          </cell>
          <cell r="H634">
            <v>20</v>
          </cell>
          <cell r="I634">
            <v>1</v>
          </cell>
          <cell r="J634">
            <v>11</v>
          </cell>
          <cell r="K634">
            <v>291</v>
          </cell>
          <cell r="L634">
            <v>2</v>
          </cell>
          <cell r="M634" t="str">
            <v>00</v>
          </cell>
          <cell r="N634">
            <v>6</v>
          </cell>
          <cell r="O634">
            <v>4</v>
          </cell>
          <cell r="P634">
            <v>4</v>
          </cell>
          <cell r="Q634">
            <v>1</v>
          </cell>
          <cell r="R634">
            <v>34</v>
          </cell>
          <cell r="T634">
            <v>0</v>
          </cell>
          <cell r="V634" t="str">
            <v>ISFAD Inst sup form à distance</v>
          </cell>
          <cell r="W634" t="str">
            <v xml:space="preserve"> Conakry</v>
          </cell>
          <cell r="X634" t="str">
            <v>Sub.expl. Fonct. (Conso div)</v>
          </cell>
          <cell r="Y634" t="str">
            <v>P4</v>
          </cell>
          <cell r="Z634">
            <v>102830</v>
          </cell>
          <cell r="AA634">
            <v>123020</v>
          </cell>
          <cell r="AB634">
            <v>147620</v>
          </cell>
          <cell r="AC634">
            <v>147624</v>
          </cell>
          <cell r="AD634">
            <v>4</v>
          </cell>
        </row>
        <row r="635">
          <cell r="A635">
            <v>1</v>
          </cell>
          <cell r="B635" t="str">
            <v>20</v>
          </cell>
          <cell r="C635">
            <v>11291200600</v>
          </cell>
          <cell r="D635">
            <v>4</v>
          </cell>
          <cell r="E635" t="str">
            <v>41</v>
          </cell>
          <cell r="F635">
            <v>37</v>
          </cell>
          <cell r="H635">
            <v>20</v>
          </cell>
          <cell r="I635">
            <v>1</v>
          </cell>
          <cell r="J635">
            <v>11</v>
          </cell>
          <cell r="K635">
            <v>291</v>
          </cell>
          <cell r="L635">
            <v>2</v>
          </cell>
          <cell r="M635" t="str">
            <v>00</v>
          </cell>
          <cell r="N635">
            <v>6</v>
          </cell>
          <cell r="O635">
            <v>4</v>
          </cell>
          <cell r="P635">
            <v>4</v>
          </cell>
          <cell r="Q635">
            <v>1</v>
          </cell>
          <cell r="R635">
            <v>37</v>
          </cell>
          <cell r="T635">
            <v>0</v>
          </cell>
          <cell r="V635" t="str">
            <v>ISFAD Inst sup form à distance</v>
          </cell>
          <cell r="W635" t="str">
            <v xml:space="preserve"> Conakry</v>
          </cell>
          <cell r="X635" t="str">
            <v>Sub.expl. Fonct. (Entret.immob)</v>
          </cell>
          <cell r="Y635" t="str">
            <v>P4</v>
          </cell>
          <cell r="Z635">
            <v>81900</v>
          </cell>
          <cell r="AA635">
            <v>116410</v>
          </cell>
          <cell r="AB635">
            <v>139690</v>
          </cell>
          <cell r="AC635">
            <v>139692</v>
          </cell>
          <cell r="AD635">
            <v>2</v>
          </cell>
        </row>
        <row r="636">
          <cell r="A636">
            <v>1</v>
          </cell>
          <cell r="B636" t="str">
            <v>20</v>
          </cell>
          <cell r="C636">
            <v>11291200600</v>
          </cell>
          <cell r="D636">
            <v>4</v>
          </cell>
          <cell r="E636" t="str">
            <v>41</v>
          </cell>
          <cell r="F636">
            <v>90</v>
          </cell>
          <cell r="H636">
            <v>20</v>
          </cell>
          <cell r="I636">
            <v>1</v>
          </cell>
          <cell r="J636">
            <v>11</v>
          </cell>
          <cell r="K636">
            <v>291</v>
          </cell>
          <cell r="L636">
            <v>2</v>
          </cell>
          <cell r="M636" t="str">
            <v>00</v>
          </cell>
          <cell r="N636">
            <v>6</v>
          </cell>
          <cell r="O636">
            <v>4</v>
          </cell>
          <cell r="P636">
            <v>4</v>
          </cell>
          <cell r="Q636">
            <v>1</v>
          </cell>
          <cell r="R636">
            <v>90</v>
          </cell>
          <cell r="T636">
            <v>0</v>
          </cell>
          <cell r="V636" t="str">
            <v>ISFAD Inst sup form à distance</v>
          </cell>
          <cell r="W636" t="str">
            <v xml:space="preserve"> Conakry</v>
          </cell>
          <cell r="X636" t="str">
            <v>Sub.expl. NV (Recher.format.)</v>
          </cell>
          <cell r="Y636" t="str">
            <v>P4</v>
          </cell>
          <cell r="Z636">
            <v>177350</v>
          </cell>
          <cell r="AA636">
            <v>111960</v>
          </cell>
          <cell r="AB636">
            <v>134350</v>
          </cell>
          <cell r="AC636">
            <v>134352</v>
          </cell>
          <cell r="AD636">
            <v>2</v>
          </cell>
        </row>
        <row r="637">
          <cell r="A637">
            <v>1</v>
          </cell>
          <cell r="H637">
            <v>20</v>
          </cell>
          <cell r="I637">
            <v>1</v>
          </cell>
          <cell r="J637">
            <v>11</v>
          </cell>
          <cell r="K637">
            <v>292</v>
          </cell>
          <cell r="L637">
            <v>2</v>
          </cell>
          <cell r="O637">
            <v>4</v>
          </cell>
          <cell r="P637">
            <v>4</v>
          </cell>
          <cell r="Q637">
            <v>1</v>
          </cell>
          <cell r="V637" t="str">
            <v>ISCCAEG</v>
          </cell>
          <cell r="Z637">
            <v>0</v>
          </cell>
          <cell r="AA637">
            <v>450000</v>
          </cell>
          <cell r="AB637">
            <v>0</v>
          </cell>
          <cell r="AC637">
            <v>450000</v>
          </cell>
          <cell r="AD637">
            <v>0</v>
          </cell>
          <cell r="AE637">
            <v>0</v>
          </cell>
        </row>
        <row r="638">
          <cell r="V638" t="str">
            <v>ISCCAEG</v>
          </cell>
          <cell r="W638" t="str">
            <v xml:space="preserve"> Conakry</v>
          </cell>
          <cell r="X638" t="str">
            <v>Sub.expl. Fonct. (Fournit.conso)</v>
          </cell>
          <cell r="Y638" t="str">
            <v>P4</v>
          </cell>
          <cell r="AA638">
            <v>450000</v>
          </cell>
          <cell r="AC638">
            <v>450000</v>
          </cell>
        </row>
        <row r="639">
          <cell r="A639">
            <v>1</v>
          </cell>
          <cell r="H639">
            <v>20</v>
          </cell>
          <cell r="I639">
            <v>1</v>
          </cell>
          <cell r="J639">
            <v>11</v>
          </cell>
          <cell r="K639">
            <v>293</v>
          </cell>
          <cell r="L639">
            <v>2</v>
          </cell>
          <cell r="O639">
            <v>4</v>
          </cell>
          <cell r="P639">
            <v>4</v>
          </cell>
          <cell r="Q639">
            <v>1</v>
          </cell>
          <cell r="V639" t="str">
            <v>Inst. Sup. Informat. &amp; Cce</v>
          </cell>
          <cell r="Z639">
            <v>38826</v>
          </cell>
          <cell r="AA639">
            <v>9491360</v>
          </cell>
          <cell r="AB639">
            <v>11389640</v>
          </cell>
          <cell r="AC639">
            <v>5538672</v>
          </cell>
          <cell r="AD639">
            <v>-5850968</v>
          </cell>
          <cell r="AE639">
            <v>0</v>
          </cell>
        </row>
        <row r="640">
          <cell r="A640">
            <v>1</v>
          </cell>
          <cell r="B640" t="str">
            <v>20</v>
          </cell>
          <cell r="C640">
            <v>11293200600</v>
          </cell>
          <cell r="D640">
            <v>2</v>
          </cell>
          <cell r="E640" t="str">
            <v>41</v>
          </cell>
          <cell r="F640">
            <v>20</v>
          </cell>
          <cell r="H640">
            <v>20</v>
          </cell>
          <cell r="I640">
            <v>1</v>
          </cell>
          <cell r="J640">
            <v>11</v>
          </cell>
          <cell r="K640">
            <v>293</v>
          </cell>
          <cell r="L640">
            <v>2</v>
          </cell>
          <cell r="M640" t="str">
            <v>00</v>
          </cell>
          <cell r="N640">
            <v>6</v>
          </cell>
          <cell r="O640">
            <v>4</v>
          </cell>
          <cell r="P640">
            <v>4</v>
          </cell>
          <cell r="Q640">
            <v>1</v>
          </cell>
          <cell r="R640">
            <v>20</v>
          </cell>
          <cell r="T640">
            <v>0</v>
          </cell>
          <cell r="V640" t="str">
            <v>Institut Sup.Information et Communication</v>
          </cell>
          <cell r="W640" t="str">
            <v xml:space="preserve"> Conakry</v>
          </cell>
          <cell r="X640" t="str">
            <v>Sub.expl. Frais de personnel</v>
          </cell>
          <cell r="Y640" t="str">
            <v>P4</v>
          </cell>
          <cell r="Z640">
            <v>2040</v>
          </cell>
          <cell r="AA640">
            <v>39850</v>
          </cell>
          <cell r="AB640">
            <v>47820</v>
          </cell>
          <cell r="AC640">
            <v>47820</v>
          </cell>
          <cell r="AD640">
            <v>0</v>
          </cell>
        </row>
        <row r="641">
          <cell r="A641">
            <v>1</v>
          </cell>
          <cell r="B641" t="str">
            <v>20</v>
          </cell>
          <cell r="C641">
            <v>11293200600</v>
          </cell>
          <cell r="D641">
            <v>4</v>
          </cell>
          <cell r="E641" t="str">
            <v>41</v>
          </cell>
          <cell r="F641">
            <v>31</v>
          </cell>
          <cell r="H641">
            <v>20</v>
          </cell>
          <cell r="I641">
            <v>1</v>
          </cell>
          <cell r="J641">
            <v>11</v>
          </cell>
          <cell r="K641">
            <v>293</v>
          </cell>
          <cell r="L641">
            <v>2</v>
          </cell>
          <cell r="M641" t="str">
            <v>00</v>
          </cell>
          <cell r="N641">
            <v>6</v>
          </cell>
          <cell r="O641">
            <v>4</v>
          </cell>
          <cell r="P641">
            <v>4</v>
          </cell>
          <cell r="Q641">
            <v>1</v>
          </cell>
          <cell r="R641">
            <v>31</v>
          </cell>
          <cell r="T641">
            <v>0</v>
          </cell>
          <cell r="V641" t="str">
            <v>Institut Sup.Information et Communication</v>
          </cell>
          <cell r="W641" t="str">
            <v xml:space="preserve"> Conakry</v>
          </cell>
          <cell r="X641" t="str">
            <v>Sub.expl. Fonct. (Fournit.conso)</v>
          </cell>
          <cell r="Y641" t="str">
            <v>P4</v>
          </cell>
          <cell r="Z641">
            <v>0</v>
          </cell>
          <cell r="AA641">
            <v>39850</v>
          </cell>
          <cell r="AB641">
            <v>47820</v>
          </cell>
          <cell r="AC641">
            <v>47820</v>
          </cell>
          <cell r="AD641">
            <v>0</v>
          </cell>
        </row>
        <row r="642">
          <cell r="A642">
            <v>1</v>
          </cell>
          <cell r="B642" t="str">
            <v>20</v>
          </cell>
          <cell r="C642">
            <v>11293200600</v>
          </cell>
          <cell r="D642">
            <v>4</v>
          </cell>
          <cell r="E642" t="str">
            <v>41</v>
          </cell>
          <cell r="F642">
            <v>34</v>
          </cell>
          <cell r="H642">
            <v>20</v>
          </cell>
          <cell r="I642">
            <v>1</v>
          </cell>
          <cell r="J642">
            <v>11</v>
          </cell>
          <cell r="K642">
            <v>293</v>
          </cell>
          <cell r="L642">
            <v>2</v>
          </cell>
          <cell r="M642" t="str">
            <v>00</v>
          </cell>
          <cell r="N642">
            <v>6</v>
          </cell>
          <cell r="O642">
            <v>4</v>
          </cell>
          <cell r="P642">
            <v>4</v>
          </cell>
          <cell r="Q642">
            <v>1</v>
          </cell>
          <cell r="R642">
            <v>34</v>
          </cell>
          <cell r="T642">
            <v>0</v>
          </cell>
          <cell r="V642" t="str">
            <v>Institut Sup.Information et Communication</v>
          </cell>
          <cell r="W642" t="str">
            <v xml:space="preserve"> Conakry</v>
          </cell>
          <cell r="X642" t="str">
            <v>Sub.expl. Fonct. (Conso div)</v>
          </cell>
          <cell r="Y642" t="str">
            <v>P4</v>
          </cell>
          <cell r="Z642">
            <v>6786</v>
          </cell>
          <cell r="AA642">
            <v>39850</v>
          </cell>
          <cell r="AB642">
            <v>47820</v>
          </cell>
          <cell r="AC642">
            <v>47820</v>
          </cell>
          <cell r="AD642">
            <v>0</v>
          </cell>
        </row>
        <row r="643">
          <cell r="A643">
            <v>1</v>
          </cell>
          <cell r="B643" t="str">
            <v>20</v>
          </cell>
          <cell r="C643">
            <v>11293200600</v>
          </cell>
          <cell r="D643">
            <v>4</v>
          </cell>
          <cell r="E643" t="str">
            <v>41</v>
          </cell>
          <cell r="F643">
            <v>37</v>
          </cell>
          <cell r="H643">
            <v>20</v>
          </cell>
          <cell r="I643">
            <v>1</v>
          </cell>
          <cell r="J643">
            <v>11</v>
          </cell>
          <cell r="K643">
            <v>293</v>
          </cell>
          <cell r="L643">
            <v>2</v>
          </cell>
          <cell r="M643" t="str">
            <v>00</v>
          </cell>
          <cell r="N643">
            <v>6</v>
          </cell>
          <cell r="O643">
            <v>4</v>
          </cell>
          <cell r="P643">
            <v>4</v>
          </cell>
          <cell r="Q643">
            <v>1</v>
          </cell>
          <cell r="R643">
            <v>37</v>
          </cell>
          <cell r="T643">
            <v>0</v>
          </cell>
          <cell r="V643" t="str">
            <v>Institut Sup.Information et Communication</v>
          </cell>
          <cell r="W643" t="str">
            <v xml:space="preserve"> Conakry</v>
          </cell>
          <cell r="X643" t="str">
            <v>Sub.expl. Fonct. (Entret.immob)</v>
          </cell>
          <cell r="Y643" t="str">
            <v>P4</v>
          </cell>
          <cell r="Z643">
            <v>0</v>
          </cell>
          <cell r="AA643">
            <v>42190</v>
          </cell>
          <cell r="AB643">
            <v>50630</v>
          </cell>
          <cell r="AC643">
            <v>50628</v>
          </cell>
          <cell r="AD643">
            <v>-2</v>
          </cell>
        </row>
        <row r="644">
          <cell r="A644">
            <v>1</v>
          </cell>
          <cell r="B644" t="str">
            <v>20</v>
          </cell>
          <cell r="C644">
            <v>11293200600</v>
          </cell>
          <cell r="D644">
            <v>4</v>
          </cell>
          <cell r="E644" t="str">
            <v>41</v>
          </cell>
          <cell r="F644">
            <v>40</v>
          </cell>
          <cell r="H644">
            <v>20</v>
          </cell>
          <cell r="I644">
            <v>1</v>
          </cell>
          <cell r="J644">
            <v>11</v>
          </cell>
          <cell r="K644">
            <v>293</v>
          </cell>
          <cell r="L644">
            <v>2</v>
          </cell>
          <cell r="M644" t="str">
            <v>00</v>
          </cell>
          <cell r="N644">
            <v>6</v>
          </cell>
          <cell r="O644">
            <v>4</v>
          </cell>
          <cell r="P644">
            <v>4</v>
          </cell>
          <cell r="Q644">
            <v>1</v>
          </cell>
          <cell r="R644">
            <v>40</v>
          </cell>
          <cell r="T644">
            <v>0</v>
          </cell>
          <cell r="V644" t="str">
            <v>Institut Sup.Information et Communication</v>
          </cell>
          <cell r="W644" t="str">
            <v xml:space="preserve"> Conakry</v>
          </cell>
          <cell r="X644" t="str">
            <v>Sub.expl.Transfert (Bourses)</v>
          </cell>
          <cell r="Y644" t="str">
            <v>P4</v>
          </cell>
          <cell r="Z644">
            <v>30000</v>
          </cell>
          <cell r="AA644">
            <v>198900</v>
          </cell>
          <cell r="AB644">
            <v>238680</v>
          </cell>
          <cell r="AC644">
            <v>238680</v>
          </cell>
          <cell r="AD644">
            <v>0</v>
          </cell>
        </row>
        <row r="645">
          <cell r="A645">
            <v>1</v>
          </cell>
          <cell r="B645" t="str">
            <v>20</v>
          </cell>
          <cell r="C645">
            <v>11293200600</v>
          </cell>
          <cell r="D645">
            <v>4</v>
          </cell>
          <cell r="E645" t="str">
            <v>41</v>
          </cell>
          <cell r="F645">
            <v>90</v>
          </cell>
          <cell r="H645">
            <v>20</v>
          </cell>
          <cell r="I645">
            <v>1</v>
          </cell>
          <cell r="J645">
            <v>11</v>
          </cell>
          <cell r="K645">
            <v>293</v>
          </cell>
          <cell r="L645">
            <v>2</v>
          </cell>
          <cell r="M645" t="str">
            <v>00</v>
          </cell>
          <cell r="N645">
            <v>6</v>
          </cell>
          <cell r="O645">
            <v>4</v>
          </cell>
          <cell r="P645">
            <v>4</v>
          </cell>
          <cell r="Q645">
            <v>1</v>
          </cell>
          <cell r="R645">
            <v>90</v>
          </cell>
          <cell r="T645">
            <v>0</v>
          </cell>
          <cell r="V645" t="str">
            <v>Institut Sup.Information et Communication</v>
          </cell>
          <cell r="W645" t="str">
            <v xml:space="preserve"> Conakry</v>
          </cell>
          <cell r="X645" t="str">
            <v>Sub.expl. NV (Recher.format.)</v>
          </cell>
          <cell r="Y645" t="str">
            <v>P4</v>
          </cell>
          <cell r="Z645">
            <v>0</v>
          </cell>
          <cell r="AA645">
            <v>19920</v>
          </cell>
          <cell r="AB645">
            <v>23910</v>
          </cell>
          <cell r="AC645">
            <v>23904</v>
          </cell>
          <cell r="AD645">
            <v>-6</v>
          </cell>
        </row>
        <row r="646">
          <cell r="A646">
            <v>1</v>
          </cell>
          <cell r="B646" t="str">
            <v>20</v>
          </cell>
          <cell r="C646">
            <v>11299200600</v>
          </cell>
          <cell r="D646">
            <v>4</v>
          </cell>
          <cell r="E646" t="str">
            <v>41</v>
          </cell>
          <cell r="F646">
            <v>40</v>
          </cell>
          <cell r="H646">
            <v>20</v>
          </cell>
          <cell r="I646">
            <v>1</v>
          </cell>
          <cell r="J646">
            <v>11</v>
          </cell>
          <cell r="K646">
            <v>299</v>
          </cell>
          <cell r="L646">
            <v>2</v>
          </cell>
          <cell r="M646" t="str">
            <v>00</v>
          </cell>
          <cell r="N646">
            <v>6</v>
          </cell>
          <cell r="O646">
            <v>4</v>
          </cell>
          <cell r="P646">
            <v>4</v>
          </cell>
          <cell r="Q646">
            <v>1</v>
          </cell>
          <cell r="R646">
            <v>40</v>
          </cell>
          <cell r="T646">
            <v>0</v>
          </cell>
          <cell r="V646" t="str">
            <v>Autres instituts</v>
          </cell>
          <cell r="W646" t="str">
            <v xml:space="preserve"> Conakry</v>
          </cell>
          <cell r="X646" t="str">
            <v>Sub.expl.Transfert (Bourses)</v>
          </cell>
          <cell r="Y646" t="str">
            <v>P4</v>
          </cell>
          <cell r="Z646">
            <v>0</v>
          </cell>
          <cell r="AA646">
            <v>9110800</v>
          </cell>
          <cell r="AB646">
            <v>10932960</v>
          </cell>
          <cell r="AC646">
            <v>5082000</v>
          </cell>
          <cell r="AD646">
            <v>-5850960</v>
          </cell>
        </row>
        <row r="647">
          <cell r="A647">
            <v>1</v>
          </cell>
          <cell r="H647">
            <v>20</v>
          </cell>
          <cell r="I647">
            <v>1</v>
          </cell>
          <cell r="J647">
            <v>11</v>
          </cell>
          <cell r="K647">
            <v>120</v>
          </cell>
          <cell r="L647">
            <v>3</v>
          </cell>
          <cell r="O647">
            <v>4</v>
          </cell>
          <cell r="P647">
            <v>4</v>
          </cell>
          <cell r="Q647">
            <v>1</v>
          </cell>
          <cell r="V647" t="str">
            <v>Université Kankan</v>
          </cell>
          <cell r="Z647">
            <v>4738894</v>
          </cell>
          <cell r="AA647">
            <v>7947240</v>
          </cell>
          <cell r="AB647">
            <v>9536680</v>
          </cell>
          <cell r="AC647">
            <v>9536688</v>
          </cell>
          <cell r="AD647">
            <v>8</v>
          </cell>
          <cell r="AE647">
            <v>0</v>
          </cell>
        </row>
        <row r="648">
          <cell r="A648">
            <v>1</v>
          </cell>
          <cell r="B648" t="str">
            <v>20</v>
          </cell>
          <cell r="C648">
            <v>11120300600</v>
          </cell>
          <cell r="D648">
            <v>2</v>
          </cell>
          <cell r="E648" t="str">
            <v>41</v>
          </cell>
          <cell r="F648">
            <v>20</v>
          </cell>
          <cell r="H648">
            <v>20</v>
          </cell>
          <cell r="I648">
            <v>1</v>
          </cell>
          <cell r="J648">
            <v>11</v>
          </cell>
          <cell r="K648">
            <v>120</v>
          </cell>
          <cell r="L648">
            <v>3</v>
          </cell>
          <cell r="M648" t="str">
            <v>00</v>
          </cell>
          <cell r="N648">
            <v>6</v>
          </cell>
          <cell r="O648">
            <v>4</v>
          </cell>
          <cell r="P648">
            <v>4</v>
          </cell>
          <cell r="Q648">
            <v>1</v>
          </cell>
          <cell r="R648">
            <v>20</v>
          </cell>
          <cell r="T648">
            <v>0</v>
          </cell>
          <cell r="V648" t="str">
            <v>Université Kankan</v>
          </cell>
          <cell r="W648" t="str">
            <v xml:space="preserve"> Intérieur</v>
          </cell>
          <cell r="X648" t="str">
            <v>Sub.expl. Frais de personnel</v>
          </cell>
          <cell r="Y648" t="str">
            <v>P4</v>
          </cell>
          <cell r="Z648">
            <v>178420</v>
          </cell>
          <cell r="AA648">
            <v>778360</v>
          </cell>
          <cell r="AB648">
            <v>934030</v>
          </cell>
          <cell r="AC648">
            <v>934032</v>
          </cell>
          <cell r="AD648">
            <v>2</v>
          </cell>
        </row>
        <row r="649">
          <cell r="A649">
            <v>1</v>
          </cell>
          <cell r="B649" t="str">
            <v>20</v>
          </cell>
          <cell r="C649">
            <v>11120300600</v>
          </cell>
          <cell r="D649">
            <v>4</v>
          </cell>
          <cell r="E649" t="str">
            <v>41</v>
          </cell>
          <cell r="F649">
            <v>31</v>
          </cell>
          <cell r="H649">
            <v>20</v>
          </cell>
          <cell r="I649">
            <v>1</v>
          </cell>
          <cell r="J649">
            <v>11</v>
          </cell>
          <cell r="K649">
            <v>120</v>
          </cell>
          <cell r="L649">
            <v>3</v>
          </cell>
          <cell r="M649" t="str">
            <v>00</v>
          </cell>
          <cell r="N649">
            <v>6</v>
          </cell>
          <cell r="O649">
            <v>4</v>
          </cell>
          <cell r="P649">
            <v>4</v>
          </cell>
          <cell r="Q649">
            <v>1</v>
          </cell>
          <cell r="R649">
            <v>31</v>
          </cell>
          <cell r="T649">
            <v>0</v>
          </cell>
          <cell r="V649" t="str">
            <v>Université Kankan</v>
          </cell>
          <cell r="W649" t="str">
            <v xml:space="preserve"> Intérieur</v>
          </cell>
          <cell r="X649" t="str">
            <v>Sub.expl. Fonct. (Fournit.conso)</v>
          </cell>
          <cell r="Y649" t="str">
            <v>P4</v>
          </cell>
          <cell r="Z649">
            <v>291870</v>
          </cell>
          <cell r="AA649">
            <v>288410</v>
          </cell>
          <cell r="AB649">
            <v>346090</v>
          </cell>
          <cell r="AC649">
            <v>346092</v>
          </cell>
          <cell r="AD649">
            <v>2</v>
          </cell>
        </row>
        <row r="650">
          <cell r="A650">
            <v>1</v>
          </cell>
          <cell r="B650" t="str">
            <v>20</v>
          </cell>
          <cell r="C650">
            <v>11120300600</v>
          </cell>
          <cell r="D650">
            <v>4</v>
          </cell>
          <cell r="E650" t="str">
            <v>41</v>
          </cell>
          <cell r="F650">
            <v>34</v>
          </cell>
          <cell r="H650">
            <v>20</v>
          </cell>
          <cell r="I650">
            <v>1</v>
          </cell>
          <cell r="J650">
            <v>11</v>
          </cell>
          <cell r="K650">
            <v>120</v>
          </cell>
          <cell r="L650">
            <v>3</v>
          </cell>
          <cell r="M650" t="str">
            <v>00</v>
          </cell>
          <cell r="N650">
            <v>6</v>
          </cell>
          <cell r="O650">
            <v>4</v>
          </cell>
          <cell r="P650">
            <v>4</v>
          </cell>
          <cell r="Q650">
            <v>1</v>
          </cell>
          <cell r="R650">
            <v>34</v>
          </cell>
          <cell r="T650">
            <v>0</v>
          </cell>
          <cell r="V650" t="str">
            <v>Université Kankan</v>
          </cell>
          <cell r="W650" t="str">
            <v xml:space="preserve"> Intérieur</v>
          </cell>
          <cell r="X650" t="str">
            <v>Sub.expl. Fonct. (Conso div)</v>
          </cell>
          <cell r="Y650" t="str">
            <v>P4</v>
          </cell>
          <cell r="Z650">
            <v>552084</v>
          </cell>
          <cell r="AA650">
            <v>482140</v>
          </cell>
          <cell r="AB650">
            <v>578570</v>
          </cell>
          <cell r="AC650">
            <v>578568</v>
          </cell>
          <cell r="AD650">
            <v>-2</v>
          </cell>
        </row>
        <row r="651">
          <cell r="A651">
            <v>1</v>
          </cell>
          <cell r="B651" t="str">
            <v>20</v>
          </cell>
          <cell r="C651">
            <v>11120300600</v>
          </cell>
          <cell r="D651">
            <v>4</v>
          </cell>
          <cell r="E651" t="str">
            <v>41</v>
          </cell>
          <cell r="F651">
            <v>37</v>
          </cell>
          <cell r="H651">
            <v>20</v>
          </cell>
          <cell r="I651">
            <v>1</v>
          </cell>
          <cell r="J651">
            <v>11</v>
          </cell>
          <cell r="K651">
            <v>120</v>
          </cell>
          <cell r="L651">
            <v>3</v>
          </cell>
          <cell r="M651" t="str">
            <v>00</v>
          </cell>
          <cell r="N651">
            <v>6</v>
          </cell>
          <cell r="O651">
            <v>4</v>
          </cell>
          <cell r="P651">
            <v>4</v>
          </cell>
          <cell r="Q651">
            <v>1</v>
          </cell>
          <cell r="R651">
            <v>37</v>
          </cell>
          <cell r="T651">
            <v>0</v>
          </cell>
          <cell r="V651" t="str">
            <v>Université Kankan</v>
          </cell>
          <cell r="W651" t="str">
            <v xml:space="preserve"> Intérieur</v>
          </cell>
          <cell r="X651" t="str">
            <v>Sub.expl. Fonct. (Entret.immob)</v>
          </cell>
          <cell r="Y651" t="str">
            <v>P4</v>
          </cell>
          <cell r="Z651">
            <v>490380</v>
          </cell>
          <cell r="AA651">
            <v>484560</v>
          </cell>
          <cell r="AB651">
            <v>581470</v>
          </cell>
          <cell r="AC651">
            <v>581472</v>
          </cell>
          <cell r="AD651">
            <v>2</v>
          </cell>
        </row>
        <row r="652">
          <cell r="A652">
            <v>1</v>
          </cell>
          <cell r="B652" t="str">
            <v>20</v>
          </cell>
          <cell r="C652">
            <v>11120300600</v>
          </cell>
          <cell r="D652">
            <v>4</v>
          </cell>
          <cell r="E652" t="str">
            <v>41</v>
          </cell>
          <cell r="F652">
            <v>40</v>
          </cell>
          <cell r="H652">
            <v>20</v>
          </cell>
          <cell r="I652">
            <v>1</v>
          </cell>
          <cell r="J652">
            <v>11</v>
          </cell>
          <cell r="K652">
            <v>120</v>
          </cell>
          <cell r="L652">
            <v>3</v>
          </cell>
          <cell r="M652" t="str">
            <v>00</v>
          </cell>
          <cell r="N652">
            <v>6</v>
          </cell>
          <cell r="O652">
            <v>4</v>
          </cell>
          <cell r="P652">
            <v>4</v>
          </cell>
          <cell r="Q652">
            <v>1</v>
          </cell>
          <cell r="R652">
            <v>40</v>
          </cell>
          <cell r="T652">
            <v>0</v>
          </cell>
          <cell r="V652" t="str">
            <v>Université Kankan</v>
          </cell>
          <cell r="W652" t="str">
            <v xml:space="preserve"> Intérieur</v>
          </cell>
          <cell r="X652" t="str">
            <v>Sub.expl.Transfert (Bourses)</v>
          </cell>
          <cell r="Y652" t="str">
            <v>P4</v>
          </cell>
          <cell r="Z652">
            <v>3141720</v>
          </cell>
          <cell r="AA652">
            <v>5770260</v>
          </cell>
          <cell r="AB652">
            <v>6924310</v>
          </cell>
          <cell r="AC652">
            <v>6924312</v>
          </cell>
          <cell r="AD652">
            <v>2</v>
          </cell>
        </row>
        <row r="653">
          <cell r="A653">
            <v>1</v>
          </cell>
          <cell r="B653" t="str">
            <v>20</v>
          </cell>
          <cell r="C653">
            <v>11120300600</v>
          </cell>
          <cell r="D653">
            <v>4</v>
          </cell>
          <cell r="E653" t="str">
            <v>41</v>
          </cell>
          <cell r="F653">
            <v>90</v>
          </cell>
          <cell r="H653">
            <v>20</v>
          </cell>
          <cell r="I653">
            <v>1</v>
          </cell>
          <cell r="J653">
            <v>11</v>
          </cell>
          <cell r="K653">
            <v>120</v>
          </cell>
          <cell r="L653">
            <v>3</v>
          </cell>
          <cell r="M653" t="str">
            <v>00</v>
          </cell>
          <cell r="N653">
            <v>6</v>
          </cell>
          <cell r="O653">
            <v>4</v>
          </cell>
          <cell r="P653">
            <v>4</v>
          </cell>
          <cell r="Q653">
            <v>1</v>
          </cell>
          <cell r="R653">
            <v>90</v>
          </cell>
          <cell r="T653">
            <v>0</v>
          </cell>
          <cell r="V653" t="str">
            <v>Université Kankan</v>
          </cell>
          <cell r="W653" t="str">
            <v xml:space="preserve"> Intérieur</v>
          </cell>
          <cell r="X653" t="str">
            <v>Sub.expl. NV (Recher.format.)</v>
          </cell>
          <cell r="Y653" t="str">
            <v>P4</v>
          </cell>
          <cell r="Z653">
            <v>84420</v>
          </cell>
          <cell r="AA653">
            <v>143510</v>
          </cell>
          <cell r="AB653">
            <v>172210</v>
          </cell>
          <cell r="AC653">
            <v>172212</v>
          </cell>
          <cell r="AD653">
            <v>2</v>
          </cell>
        </row>
        <row r="654">
          <cell r="A654">
            <v>1</v>
          </cell>
          <cell r="H654">
            <v>20</v>
          </cell>
          <cell r="I654">
            <v>1</v>
          </cell>
          <cell r="J654">
            <v>11</v>
          </cell>
          <cell r="K654">
            <v>210</v>
          </cell>
          <cell r="L654">
            <v>3</v>
          </cell>
          <cell r="O654">
            <v>4</v>
          </cell>
          <cell r="P654">
            <v>4</v>
          </cell>
          <cell r="Q654">
            <v>1</v>
          </cell>
          <cell r="V654" t="str">
            <v>Institut Faranah</v>
          </cell>
          <cell r="Z654">
            <v>4489459</v>
          </cell>
          <cell r="AA654">
            <v>6132105</v>
          </cell>
          <cell r="AB654">
            <v>7358540</v>
          </cell>
          <cell r="AC654">
            <v>7358526</v>
          </cell>
          <cell r="AD654">
            <v>-14</v>
          </cell>
          <cell r="AE654">
            <v>0</v>
          </cell>
        </row>
        <row r="655">
          <cell r="A655">
            <v>1</v>
          </cell>
          <cell r="B655" t="str">
            <v>20</v>
          </cell>
          <cell r="C655">
            <v>11210300600</v>
          </cell>
          <cell r="D655">
            <v>2</v>
          </cell>
          <cell r="E655" t="str">
            <v>41</v>
          </cell>
          <cell r="F655">
            <v>20</v>
          </cell>
          <cell r="H655">
            <v>20</v>
          </cell>
          <cell r="I655">
            <v>1</v>
          </cell>
          <cell r="J655">
            <v>11</v>
          </cell>
          <cell r="K655">
            <v>210</v>
          </cell>
          <cell r="L655">
            <v>3</v>
          </cell>
          <cell r="M655" t="str">
            <v>00</v>
          </cell>
          <cell r="N655">
            <v>6</v>
          </cell>
          <cell r="O655">
            <v>4</v>
          </cell>
          <cell r="P655">
            <v>4</v>
          </cell>
          <cell r="Q655">
            <v>1</v>
          </cell>
          <cell r="R655">
            <v>20</v>
          </cell>
          <cell r="T655">
            <v>0</v>
          </cell>
          <cell r="V655" t="str">
            <v>Institut Faranah</v>
          </cell>
          <cell r="W655" t="str">
            <v xml:space="preserve"> Intérieur</v>
          </cell>
          <cell r="X655" t="str">
            <v>Sub.expl. Frais de personnel</v>
          </cell>
          <cell r="Y655" t="str">
            <v>P4</v>
          </cell>
          <cell r="Z655">
            <v>143780</v>
          </cell>
          <cell r="AA655">
            <v>425140</v>
          </cell>
          <cell r="AB655">
            <v>510170</v>
          </cell>
          <cell r="AC655">
            <v>510168</v>
          </cell>
          <cell r="AD655">
            <v>-2</v>
          </cell>
        </row>
        <row r="656">
          <cell r="A656">
            <v>1</v>
          </cell>
          <cell r="B656" t="str">
            <v>20</v>
          </cell>
          <cell r="C656">
            <v>11210300600</v>
          </cell>
          <cell r="D656">
            <v>4</v>
          </cell>
          <cell r="E656" t="str">
            <v>41</v>
          </cell>
          <cell r="F656">
            <v>31</v>
          </cell>
          <cell r="H656">
            <v>20</v>
          </cell>
          <cell r="I656">
            <v>1</v>
          </cell>
          <cell r="J656">
            <v>11</v>
          </cell>
          <cell r="K656">
            <v>210</v>
          </cell>
          <cell r="L656">
            <v>3</v>
          </cell>
          <cell r="M656" t="str">
            <v>00</v>
          </cell>
          <cell r="N656">
            <v>6</v>
          </cell>
          <cell r="O656">
            <v>4</v>
          </cell>
          <cell r="P656">
            <v>4</v>
          </cell>
          <cell r="Q656">
            <v>1</v>
          </cell>
          <cell r="R656">
            <v>31</v>
          </cell>
          <cell r="T656">
            <v>0</v>
          </cell>
          <cell r="V656" t="str">
            <v>Institut Faranah</v>
          </cell>
          <cell r="W656" t="str">
            <v xml:space="preserve"> Intérieur</v>
          </cell>
          <cell r="X656" t="str">
            <v>Sub.expl. Fonct. (Fournit.conso)</v>
          </cell>
          <cell r="Y656" t="str">
            <v>P4</v>
          </cell>
          <cell r="Z656">
            <v>198350</v>
          </cell>
          <cell r="AA656">
            <v>315520</v>
          </cell>
          <cell r="AB656">
            <v>378630</v>
          </cell>
          <cell r="AC656">
            <v>378624</v>
          </cell>
          <cell r="AD656">
            <v>-6</v>
          </cell>
        </row>
        <row r="657">
          <cell r="A657">
            <v>1</v>
          </cell>
          <cell r="B657" t="str">
            <v>20</v>
          </cell>
          <cell r="C657">
            <v>11210300600</v>
          </cell>
          <cell r="D657">
            <v>4</v>
          </cell>
          <cell r="E657" t="str">
            <v>41</v>
          </cell>
          <cell r="F657">
            <v>34</v>
          </cell>
          <cell r="H657">
            <v>20</v>
          </cell>
          <cell r="I657">
            <v>1</v>
          </cell>
          <cell r="J657">
            <v>11</v>
          </cell>
          <cell r="K657">
            <v>210</v>
          </cell>
          <cell r="L657">
            <v>3</v>
          </cell>
          <cell r="M657" t="str">
            <v>00</v>
          </cell>
          <cell r="N657">
            <v>6</v>
          </cell>
          <cell r="O657">
            <v>4</v>
          </cell>
          <cell r="P657">
            <v>4</v>
          </cell>
          <cell r="Q657">
            <v>1</v>
          </cell>
          <cell r="R657">
            <v>34</v>
          </cell>
          <cell r="T657">
            <v>0</v>
          </cell>
          <cell r="V657" t="str">
            <v>Institut Faranah</v>
          </cell>
          <cell r="W657" t="str">
            <v xml:space="preserve"> Intérieur</v>
          </cell>
          <cell r="X657" t="str">
            <v>Sub.expl. Fonct. (Conso div)</v>
          </cell>
          <cell r="Y657" t="str">
            <v>P4</v>
          </cell>
          <cell r="Z657">
            <v>481389</v>
          </cell>
          <cell r="AA657">
            <v>485280</v>
          </cell>
          <cell r="AB657">
            <v>582340</v>
          </cell>
          <cell r="AC657">
            <v>582336</v>
          </cell>
          <cell r="AD657">
            <v>-4</v>
          </cell>
        </row>
        <row r="658">
          <cell r="A658">
            <v>1</v>
          </cell>
          <cell r="B658" t="str">
            <v>20</v>
          </cell>
          <cell r="C658">
            <v>11210300600</v>
          </cell>
          <cell r="D658">
            <v>4</v>
          </cell>
          <cell r="E658" t="str">
            <v>41</v>
          </cell>
          <cell r="F658">
            <v>37</v>
          </cell>
          <cell r="H658">
            <v>20</v>
          </cell>
          <cell r="I658">
            <v>1</v>
          </cell>
          <cell r="J658">
            <v>11</v>
          </cell>
          <cell r="K658">
            <v>210</v>
          </cell>
          <cell r="L658">
            <v>3</v>
          </cell>
          <cell r="M658" t="str">
            <v>00</v>
          </cell>
          <cell r="N658">
            <v>6</v>
          </cell>
          <cell r="O658">
            <v>4</v>
          </cell>
          <cell r="P658">
            <v>4</v>
          </cell>
          <cell r="Q658">
            <v>1</v>
          </cell>
          <cell r="R658">
            <v>37</v>
          </cell>
          <cell r="T658">
            <v>0</v>
          </cell>
          <cell r="V658" t="str">
            <v>Institut Faranah</v>
          </cell>
          <cell r="W658" t="str">
            <v xml:space="preserve"> Intérieur</v>
          </cell>
          <cell r="X658" t="str">
            <v>Sub.expl. Fonct. (Entret.immob)</v>
          </cell>
          <cell r="Y658" t="str">
            <v>P4</v>
          </cell>
          <cell r="Z658">
            <v>262370</v>
          </cell>
          <cell r="AA658">
            <v>302810</v>
          </cell>
          <cell r="AB658">
            <v>363370</v>
          </cell>
          <cell r="AC658">
            <v>363372</v>
          </cell>
          <cell r="AD658">
            <v>2</v>
          </cell>
        </row>
        <row r="659">
          <cell r="A659">
            <v>1</v>
          </cell>
          <cell r="B659" t="str">
            <v>20</v>
          </cell>
          <cell r="C659">
            <v>11210300600</v>
          </cell>
          <cell r="D659">
            <v>4</v>
          </cell>
          <cell r="E659" t="str">
            <v>41</v>
          </cell>
          <cell r="F659">
            <v>40</v>
          </cell>
          <cell r="H659">
            <v>20</v>
          </cell>
          <cell r="I659">
            <v>1</v>
          </cell>
          <cell r="J659">
            <v>11</v>
          </cell>
          <cell r="K659">
            <v>210</v>
          </cell>
          <cell r="L659">
            <v>3</v>
          </cell>
          <cell r="M659" t="str">
            <v>00</v>
          </cell>
          <cell r="N659">
            <v>6</v>
          </cell>
          <cell r="O659">
            <v>4</v>
          </cell>
          <cell r="P659">
            <v>4</v>
          </cell>
          <cell r="Q659">
            <v>1</v>
          </cell>
          <cell r="R659">
            <v>40</v>
          </cell>
          <cell r="T659">
            <v>0</v>
          </cell>
          <cell r="V659" t="str">
            <v>Institut Faranah</v>
          </cell>
          <cell r="W659" t="str">
            <v xml:space="preserve"> Intérieur</v>
          </cell>
          <cell r="X659" t="str">
            <v>Sub.expl.Transfert (Bourses)</v>
          </cell>
          <cell r="Y659" t="str">
            <v>P4</v>
          </cell>
          <cell r="Z659">
            <v>3247680</v>
          </cell>
          <cell r="AA659">
            <v>4443975</v>
          </cell>
          <cell r="AB659">
            <v>5332770</v>
          </cell>
          <cell r="AC659">
            <v>5332770</v>
          </cell>
          <cell r="AD659">
            <v>0</v>
          </cell>
        </row>
        <row r="660">
          <cell r="A660">
            <v>1</v>
          </cell>
          <cell r="B660" t="str">
            <v>20</v>
          </cell>
          <cell r="C660">
            <v>11210300600</v>
          </cell>
          <cell r="D660">
            <v>4</v>
          </cell>
          <cell r="E660" t="str">
            <v>41</v>
          </cell>
          <cell r="F660">
            <v>90</v>
          </cell>
          <cell r="H660">
            <v>20</v>
          </cell>
          <cell r="I660">
            <v>1</v>
          </cell>
          <cell r="J660">
            <v>11</v>
          </cell>
          <cell r="K660">
            <v>210</v>
          </cell>
          <cell r="L660">
            <v>3</v>
          </cell>
          <cell r="M660" t="str">
            <v>00</v>
          </cell>
          <cell r="N660">
            <v>6</v>
          </cell>
          <cell r="O660">
            <v>4</v>
          </cell>
          <cell r="P660">
            <v>4</v>
          </cell>
          <cell r="Q660">
            <v>1</v>
          </cell>
          <cell r="R660">
            <v>90</v>
          </cell>
          <cell r="T660">
            <v>0</v>
          </cell>
          <cell r="V660" t="str">
            <v>Institut Faranah</v>
          </cell>
          <cell r="W660" t="str">
            <v xml:space="preserve"> Intérieur</v>
          </cell>
          <cell r="X660" t="str">
            <v>Sub.expl. NV (Recher.format.)</v>
          </cell>
          <cell r="Y660" t="str">
            <v>P4</v>
          </cell>
          <cell r="Z660">
            <v>155890</v>
          </cell>
          <cell r="AA660">
            <v>159380</v>
          </cell>
          <cell r="AB660">
            <v>191260</v>
          </cell>
          <cell r="AC660">
            <v>191256</v>
          </cell>
          <cell r="AD660">
            <v>-4</v>
          </cell>
        </row>
        <row r="661">
          <cell r="A661">
            <v>1</v>
          </cell>
          <cell r="H661">
            <v>20</v>
          </cell>
          <cell r="I661">
            <v>1</v>
          </cell>
          <cell r="J661">
            <v>11</v>
          </cell>
          <cell r="K661">
            <v>220</v>
          </cell>
          <cell r="L661">
            <v>3</v>
          </cell>
          <cell r="O661">
            <v>4</v>
          </cell>
          <cell r="P661">
            <v>4</v>
          </cell>
          <cell r="Q661">
            <v>1</v>
          </cell>
          <cell r="V661" t="str">
            <v>Institut Manéah</v>
          </cell>
          <cell r="Z661">
            <v>2181324</v>
          </cell>
          <cell r="AA661">
            <v>3268215</v>
          </cell>
          <cell r="AB661">
            <v>3921870</v>
          </cell>
          <cell r="AC661">
            <v>3921858</v>
          </cell>
          <cell r="AD661">
            <v>-12</v>
          </cell>
          <cell r="AE661">
            <v>0</v>
          </cell>
        </row>
        <row r="662">
          <cell r="A662">
            <v>1</v>
          </cell>
          <cell r="B662" t="str">
            <v>20</v>
          </cell>
          <cell r="C662">
            <v>11220300600</v>
          </cell>
          <cell r="D662">
            <v>2</v>
          </cell>
          <cell r="E662" t="str">
            <v>41</v>
          </cell>
          <cell r="F662">
            <v>20</v>
          </cell>
          <cell r="H662">
            <v>20</v>
          </cell>
          <cell r="I662">
            <v>1</v>
          </cell>
          <cell r="J662">
            <v>11</v>
          </cell>
          <cell r="K662">
            <v>220</v>
          </cell>
          <cell r="L662">
            <v>3</v>
          </cell>
          <cell r="M662" t="str">
            <v>00</v>
          </cell>
          <cell r="N662">
            <v>6</v>
          </cell>
          <cell r="O662">
            <v>4</v>
          </cell>
          <cell r="P662">
            <v>4</v>
          </cell>
          <cell r="Q662">
            <v>1</v>
          </cell>
          <cell r="R662">
            <v>20</v>
          </cell>
          <cell r="T662">
            <v>0</v>
          </cell>
          <cell r="V662" t="str">
            <v>Institut Manéah</v>
          </cell>
          <cell r="W662" t="str">
            <v xml:space="preserve"> Intérieur</v>
          </cell>
          <cell r="X662" t="str">
            <v>Sub.expl. Frais de personnel</v>
          </cell>
          <cell r="Y662" t="str">
            <v>P4</v>
          </cell>
          <cell r="Z662">
            <v>91730</v>
          </cell>
          <cell r="AA662">
            <v>288540</v>
          </cell>
          <cell r="AB662">
            <v>346250</v>
          </cell>
          <cell r="AC662">
            <v>346248</v>
          </cell>
          <cell r="AD662">
            <v>-2</v>
          </cell>
        </row>
        <row r="663">
          <cell r="A663">
            <v>1</v>
          </cell>
          <cell r="B663" t="str">
            <v>20</v>
          </cell>
          <cell r="C663">
            <v>11220300600</v>
          </cell>
          <cell r="D663">
            <v>4</v>
          </cell>
          <cell r="E663" t="str">
            <v>41</v>
          </cell>
          <cell r="F663">
            <v>31</v>
          </cell>
          <cell r="H663">
            <v>20</v>
          </cell>
          <cell r="I663">
            <v>1</v>
          </cell>
          <cell r="J663">
            <v>11</v>
          </cell>
          <cell r="K663">
            <v>220</v>
          </cell>
          <cell r="L663">
            <v>3</v>
          </cell>
          <cell r="M663" t="str">
            <v>00</v>
          </cell>
          <cell r="N663">
            <v>6</v>
          </cell>
          <cell r="O663">
            <v>4</v>
          </cell>
          <cell r="P663">
            <v>4</v>
          </cell>
          <cell r="Q663">
            <v>1</v>
          </cell>
          <cell r="R663">
            <v>31</v>
          </cell>
          <cell r="T663">
            <v>0</v>
          </cell>
          <cell r="V663" t="str">
            <v>Institut Manéah</v>
          </cell>
          <cell r="W663" t="str">
            <v xml:space="preserve"> Intérieur</v>
          </cell>
          <cell r="X663" t="str">
            <v>Sub.expl. Fonct. (Fournit.conso)</v>
          </cell>
          <cell r="Y663" t="str">
            <v>P4</v>
          </cell>
          <cell r="Z663">
            <v>223200</v>
          </cell>
          <cell r="AA663">
            <v>239060</v>
          </cell>
          <cell r="AB663">
            <v>286870</v>
          </cell>
          <cell r="AC663">
            <v>286872</v>
          </cell>
          <cell r="AD663">
            <v>2</v>
          </cell>
        </row>
        <row r="664">
          <cell r="A664">
            <v>1</v>
          </cell>
          <cell r="B664" t="str">
            <v>20</v>
          </cell>
          <cell r="C664">
            <v>11220300600</v>
          </cell>
          <cell r="D664">
            <v>4</v>
          </cell>
          <cell r="E664" t="str">
            <v>41</v>
          </cell>
          <cell r="F664">
            <v>34</v>
          </cell>
          <cell r="H664">
            <v>20</v>
          </cell>
          <cell r="I664">
            <v>1</v>
          </cell>
          <cell r="J664">
            <v>11</v>
          </cell>
          <cell r="K664">
            <v>220</v>
          </cell>
          <cell r="L664">
            <v>3</v>
          </cell>
          <cell r="M664" t="str">
            <v>00</v>
          </cell>
          <cell r="N664">
            <v>6</v>
          </cell>
          <cell r="O664">
            <v>4</v>
          </cell>
          <cell r="P664">
            <v>4</v>
          </cell>
          <cell r="Q664">
            <v>1</v>
          </cell>
          <cell r="R664">
            <v>34</v>
          </cell>
          <cell r="T664">
            <v>0</v>
          </cell>
          <cell r="V664" t="str">
            <v>Institut Manéah</v>
          </cell>
          <cell r="W664" t="str">
            <v xml:space="preserve"> Intérieur</v>
          </cell>
          <cell r="X664" t="str">
            <v>Sub.expl. Fonct. (Conso div)</v>
          </cell>
          <cell r="Y664" t="str">
            <v>P4</v>
          </cell>
          <cell r="Z664">
            <v>225944</v>
          </cell>
          <cell r="AA664">
            <v>296970</v>
          </cell>
          <cell r="AB664">
            <v>356370</v>
          </cell>
          <cell r="AC664">
            <v>356364</v>
          </cell>
          <cell r="AD664">
            <v>-6</v>
          </cell>
        </row>
        <row r="665">
          <cell r="A665">
            <v>1</v>
          </cell>
          <cell r="B665" t="str">
            <v>20</v>
          </cell>
          <cell r="C665">
            <v>11220300600</v>
          </cell>
          <cell r="D665">
            <v>4</v>
          </cell>
          <cell r="E665" t="str">
            <v>41</v>
          </cell>
          <cell r="F665">
            <v>37</v>
          </cell>
          <cell r="H665">
            <v>20</v>
          </cell>
          <cell r="I665">
            <v>1</v>
          </cell>
          <cell r="J665">
            <v>11</v>
          </cell>
          <cell r="K665">
            <v>220</v>
          </cell>
          <cell r="L665">
            <v>3</v>
          </cell>
          <cell r="M665" t="str">
            <v>00</v>
          </cell>
          <cell r="N665">
            <v>6</v>
          </cell>
          <cell r="O665">
            <v>4</v>
          </cell>
          <cell r="P665">
            <v>4</v>
          </cell>
          <cell r="Q665">
            <v>1</v>
          </cell>
          <cell r="R665">
            <v>37</v>
          </cell>
          <cell r="T665">
            <v>0</v>
          </cell>
          <cell r="V665" t="str">
            <v>Institut Manéah</v>
          </cell>
          <cell r="W665" t="str">
            <v xml:space="preserve"> Intérieur</v>
          </cell>
          <cell r="X665" t="str">
            <v>Sub.expl. Fonct. (Entret.immob)</v>
          </cell>
          <cell r="Y665" t="str">
            <v>P4</v>
          </cell>
          <cell r="Z665">
            <v>186430</v>
          </cell>
          <cell r="AA665">
            <v>259260</v>
          </cell>
          <cell r="AB665">
            <v>311110</v>
          </cell>
          <cell r="AC665">
            <v>311112</v>
          </cell>
          <cell r="AD665">
            <v>2</v>
          </cell>
        </row>
        <row r="666">
          <cell r="A666">
            <v>1</v>
          </cell>
          <cell r="B666" t="str">
            <v>20</v>
          </cell>
          <cell r="C666">
            <v>11220300600</v>
          </cell>
          <cell r="D666">
            <v>4</v>
          </cell>
          <cell r="E666" t="str">
            <v>41</v>
          </cell>
          <cell r="F666">
            <v>40</v>
          </cell>
          <cell r="H666">
            <v>20</v>
          </cell>
          <cell r="I666">
            <v>1</v>
          </cell>
          <cell r="J666">
            <v>11</v>
          </cell>
          <cell r="K666">
            <v>220</v>
          </cell>
          <cell r="L666">
            <v>3</v>
          </cell>
          <cell r="M666" t="str">
            <v>00</v>
          </cell>
          <cell r="N666">
            <v>6</v>
          </cell>
          <cell r="O666">
            <v>4</v>
          </cell>
          <cell r="P666">
            <v>4</v>
          </cell>
          <cell r="Q666">
            <v>1</v>
          </cell>
          <cell r="R666">
            <v>40</v>
          </cell>
          <cell r="T666">
            <v>0</v>
          </cell>
          <cell r="V666" t="str">
            <v>Institut Manéah</v>
          </cell>
          <cell r="W666" t="str">
            <v xml:space="preserve"> Intérieur</v>
          </cell>
          <cell r="X666" t="str">
            <v>Sub.expl.Transfert (Bourses)</v>
          </cell>
          <cell r="Y666" t="str">
            <v>P4</v>
          </cell>
          <cell r="Z666">
            <v>1416420</v>
          </cell>
          <cell r="AA666">
            <v>2104695</v>
          </cell>
          <cell r="AB666">
            <v>2525640</v>
          </cell>
          <cell r="AC666">
            <v>2525634</v>
          </cell>
          <cell r="AD666">
            <v>-6</v>
          </cell>
        </row>
        <row r="667">
          <cell r="A667">
            <v>1</v>
          </cell>
          <cell r="B667" t="str">
            <v>20</v>
          </cell>
          <cell r="C667">
            <v>11220300600</v>
          </cell>
          <cell r="D667">
            <v>4</v>
          </cell>
          <cell r="E667" t="str">
            <v>41</v>
          </cell>
          <cell r="F667">
            <v>90</v>
          </cell>
          <cell r="H667">
            <v>20</v>
          </cell>
          <cell r="I667">
            <v>1</v>
          </cell>
          <cell r="J667">
            <v>11</v>
          </cell>
          <cell r="K667">
            <v>220</v>
          </cell>
          <cell r="L667">
            <v>3</v>
          </cell>
          <cell r="M667" t="str">
            <v>00</v>
          </cell>
          <cell r="N667">
            <v>6</v>
          </cell>
          <cell r="O667">
            <v>4</v>
          </cell>
          <cell r="P667">
            <v>4</v>
          </cell>
          <cell r="Q667">
            <v>1</v>
          </cell>
          <cell r="R667">
            <v>90</v>
          </cell>
          <cell r="T667">
            <v>0</v>
          </cell>
          <cell r="V667" t="str">
            <v>Institut Manéah</v>
          </cell>
          <cell r="W667" t="str">
            <v xml:space="preserve"> Intérieur</v>
          </cell>
          <cell r="X667" t="str">
            <v>Sub.expl. NV (Recher.format.)</v>
          </cell>
          <cell r="Y667" t="str">
            <v>P4</v>
          </cell>
          <cell r="Z667">
            <v>37600</v>
          </cell>
          <cell r="AA667">
            <v>79690</v>
          </cell>
          <cell r="AB667">
            <v>95630</v>
          </cell>
          <cell r="AC667">
            <v>95628</v>
          </cell>
          <cell r="AD667">
            <v>-2</v>
          </cell>
        </row>
        <row r="668">
          <cell r="A668">
            <v>1</v>
          </cell>
          <cell r="H668">
            <v>20</v>
          </cell>
          <cell r="I668">
            <v>1</v>
          </cell>
          <cell r="J668">
            <v>11</v>
          </cell>
          <cell r="K668">
            <v>230</v>
          </cell>
          <cell r="L668">
            <v>3</v>
          </cell>
          <cell r="O668">
            <v>4</v>
          </cell>
          <cell r="P668">
            <v>4</v>
          </cell>
          <cell r="Q668">
            <v>1</v>
          </cell>
          <cell r="V668" t="str">
            <v>Institut Boké</v>
          </cell>
          <cell r="Z668">
            <v>1607296</v>
          </cell>
          <cell r="AA668">
            <v>2245915</v>
          </cell>
          <cell r="AB668">
            <v>2695100</v>
          </cell>
          <cell r="AC668">
            <v>2695098</v>
          </cell>
          <cell r="AD668">
            <v>-2</v>
          </cell>
          <cell r="AE668">
            <v>0</v>
          </cell>
        </row>
        <row r="669">
          <cell r="A669">
            <v>1</v>
          </cell>
          <cell r="B669" t="str">
            <v>20</v>
          </cell>
          <cell r="C669">
            <v>11230300600</v>
          </cell>
          <cell r="D669">
            <v>2</v>
          </cell>
          <cell r="E669" t="str">
            <v>41</v>
          </cell>
          <cell r="F669">
            <v>20</v>
          </cell>
          <cell r="H669">
            <v>20</v>
          </cell>
          <cell r="I669">
            <v>1</v>
          </cell>
          <cell r="J669">
            <v>11</v>
          </cell>
          <cell r="K669">
            <v>230</v>
          </cell>
          <cell r="L669">
            <v>3</v>
          </cell>
          <cell r="M669" t="str">
            <v>00</v>
          </cell>
          <cell r="N669">
            <v>6</v>
          </cell>
          <cell r="O669">
            <v>4</v>
          </cell>
          <cell r="P669">
            <v>4</v>
          </cell>
          <cell r="Q669">
            <v>1</v>
          </cell>
          <cell r="R669">
            <v>20</v>
          </cell>
          <cell r="T669">
            <v>0</v>
          </cell>
          <cell r="V669" t="str">
            <v>Institut Boké</v>
          </cell>
          <cell r="W669" t="str">
            <v xml:space="preserve"> Intérieur</v>
          </cell>
          <cell r="X669" t="str">
            <v>Sub.expl. Frais de personnel</v>
          </cell>
          <cell r="Y669" t="str">
            <v>P4</v>
          </cell>
          <cell r="Z669">
            <v>78170</v>
          </cell>
          <cell r="AA669">
            <v>344780</v>
          </cell>
          <cell r="AB669">
            <v>413740</v>
          </cell>
          <cell r="AC669">
            <v>413736</v>
          </cell>
          <cell r="AD669">
            <v>-4</v>
          </cell>
        </row>
        <row r="670">
          <cell r="A670">
            <v>1</v>
          </cell>
          <cell r="B670" t="str">
            <v>20</v>
          </cell>
          <cell r="C670">
            <v>11230300600</v>
          </cell>
          <cell r="D670">
            <v>4</v>
          </cell>
          <cell r="E670" t="str">
            <v>41</v>
          </cell>
          <cell r="F670">
            <v>31</v>
          </cell>
          <cell r="H670">
            <v>20</v>
          </cell>
          <cell r="I670">
            <v>1</v>
          </cell>
          <cell r="J670">
            <v>11</v>
          </cell>
          <cell r="K670">
            <v>230</v>
          </cell>
          <cell r="L670">
            <v>3</v>
          </cell>
          <cell r="M670" t="str">
            <v>00</v>
          </cell>
          <cell r="N670">
            <v>6</v>
          </cell>
          <cell r="O670">
            <v>4</v>
          </cell>
          <cell r="P670">
            <v>4</v>
          </cell>
          <cell r="Q670">
            <v>1</v>
          </cell>
          <cell r="R670">
            <v>31</v>
          </cell>
          <cell r="T670">
            <v>0</v>
          </cell>
          <cell r="V670" t="str">
            <v>Institut Boké</v>
          </cell>
          <cell r="W670" t="str">
            <v xml:space="preserve"> Intérieur</v>
          </cell>
          <cell r="X670" t="str">
            <v>Sub.expl. Fonct. (Fournit.conso)</v>
          </cell>
          <cell r="Y670" t="str">
            <v>P4</v>
          </cell>
          <cell r="Z670">
            <v>302880</v>
          </cell>
          <cell r="AA670">
            <v>255730</v>
          </cell>
          <cell r="AB670">
            <v>306870</v>
          </cell>
          <cell r="AC670">
            <v>306876</v>
          </cell>
          <cell r="AD670">
            <v>6</v>
          </cell>
        </row>
        <row r="671">
          <cell r="A671">
            <v>1</v>
          </cell>
          <cell r="B671" t="str">
            <v>20</v>
          </cell>
          <cell r="C671">
            <v>11230300600</v>
          </cell>
          <cell r="D671">
            <v>4</v>
          </cell>
          <cell r="E671" t="str">
            <v>41</v>
          </cell>
          <cell r="F671">
            <v>34</v>
          </cell>
          <cell r="H671">
            <v>20</v>
          </cell>
          <cell r="I671">
            <v>1</v>
          </cell>
          <cell r="J671">
            <v>11</v>
          </cell>
          <cell r="K671">
            <v>230</v>
          </cell>
          <cell r="L671">
            <v>3</v>
          </cell>
          <cell r="M671" t="str">
            <v>00</v>
          </cell>
          <cell r="N671">
            <v>6</v>
          </cell>
          <cell r="O671">
            <v>4</v>
          </cell>
          <cell r="P671">
            <v>4</v>
          </cell>
          <cell r="Q671">
            <v>1</v>
          </cell>
          <cell r="R671">
            <v>34</v>
          </cell>
          <cell r="T671">
            <v>0</v>
          </cell>
          <cell r="V671" t="str">
            <v>Institut Boké</v>
          </cell>
          <cell r="W671" t="str">
            <v xml:space="preserve"> Intérieur</v>
          </cell>
          <cell r="X671" t="str">
            <v>Sub.expl. Fonct. (Conso div)</v>
          </cell>
          <cell r="Y671" t="str">
            <v>P4</v>
          </cell>
          <cell r="Z671">
            <v>291096</v>
          </cell>
          <cell r="AA671">
            <v>329140</v>
          </cell>
          <cell r="AB671">
            <v>394970</v>
          </cell>
          <cell r="AC671">
            <v>394968</v>
          </cell>
          <cell r="AD671">
            <v>-2</v>
          </cell>
        </row>
        <row r="672">
          <cell r="A672">
            <v>1</v>
          </cell>
          <cell r="B672" t="str">
            <v>20</v>
          </cell>
          <cell r="C672">
            <v>11230300600</v>
          </cell>
          <cell r="D672">
            <v>4</v>
          </cell>
          <cell r="E672" t="str">
            <v>41</v>
          </cell>
          <cell r="F672">
            <v>37</v>
          </cell>
          <cell r="H672">
            <v>20</v>
          </cell>
          <cell r="I672">
            <v>1</v>
          </cell>
          <cell r="J672">
            <v>11</v>
          </cell>
          <cell r="K672">
            <v>230</v>
          </cell>
          <cell r="L672">
            <v>3</v>
          </cell>
          <cell r="M672" t="str">
            <v>00</v>
          </cell>
          <cell r="N672">
            <v>6</v>
          </cell>
          <cell r="O672">
            <v>4</v>
          </cell>
          <cell r="P672">
            <v>4</v>
          </cell>
          <cell r="Q672">
            <v>1</v>
          </cell>
          <cell r="R672">
            <v>37</v>
          </cell>
          <cell r="T672">
            <v>0</v>
          </cell>
          <cell r="V672" t="str">
            <v>Institut Boké</v>
          </cell>
          <cell r="W672" t="str">
            <v xml:space="preserve"> Intérieur</v>
          </cell>
          <cell r="X672" t="str">
            <v>Sub.expl. Fonct. (Entret.immob)</v>
          </cell>
          <cell r="Y672" t="str">
            <v>P4</v>
          </cell>
          <cell r="Z672">
            <v>176150</v>
          </cell>
          <cell r="AA672">
            <v>199220</v>
          </cell>
          <cell r="AB672">
            <v>239070</v>
          </cell>
          <cell r="AC672">
            <v>239064</v>
          </cell>
          <cell r="AD672">
            <v>-6</v>
          </cell>
        </row>
        <row r="673">
          <cell r="A673">
            <v>1</v>
          </cell>
          <cell r="B673" t="str">
            <v>20</v>
          </cell>
          <cell r="C673">
            <v>11230300600</v>
          </cell>
          <cell r="D673">
            <v>4</v>
          </cell>
          <cell r="E673" t="str">
            <v>41</v>
          </cell>
          <cell r="F673">
            <v>40</v>
          </cell>
          <cell r="H673">
            <v>20</v>
          </cell>
          <cell r="I673">
            <v>1</v>
          </cell>
          <cell r="J673">
            <v>11</v>
          </cell>
          <cell r="K673">
            <v>230</v>
          </cell>
          <cell r="L673">
            <v>3</v>
          </cell>
          <cell r="M673" t="str">
            <v>00</v>
          </cell>
          <cell r="N673">
            <v>6</v>
          </cell>
          <cell r="O673">
            <v>4</v>
          </cell>
          <cell r="P673">
            <v>4</v>
          </cell>
          <cell r="Q673">
            <v>1</v>
          </cell>
          <cell r="R673">
            <v>40</v>
          </cell>
          <cell r="T673">
            <v>0</v>
          </cell>
          <cell r="V673" t="str">
            <v>Institut Boké</v>
          </cell>
          <cell r="W673" t="str">
            <v xml:space="preserve"> Intérieur</v>
          </cell>
          <cell r="X673" t="str">
            <v>Sub.expl.Transfert (Bourses)</v>
          </cell>
          <cell r="Y673" t="str">
            <v>P4</v>
          </cell>
          <cell r="Z673">
            <v>687000</v>
          </cell>
          <cell r="AA673">
            <v>1009665</v>
          </cell>
          <cell r="AB673">
            <v>1211600</v>
          </cell>
          <cell r="AC673">
            <v>1211598</v>
          </cell>
          <cell r="AD673">
            <v>-2</v>
          </cell>
        </row>
        <row r="674">
          <cell r="A674">
            <v>1</v>
          </cell>
          <cell r="B674" t="str">
            <v>20</v>
          </cell>
          <cell r="C674">
            <v>11230300600</v>
          </cell>
          <cell r="D674">
            <v>4</v>
          </cell>
          <cell r="E674" t="str">
            <v>41</v>
          </cell>
          <cell r="F674">
            <v>90</v>
          </cell>
          <cell r="H674">
            <v>20</v>
          </cell>
          <cell r="I674">
            <v>1</v>
          </cell>
          <cell r="J674">
            <v>11</v>
          </cell>
          <cell r="K674">
            <v>230</v>
          </cell>
          <cell r="L674">
            <v>3</v>
          </cell>
          <cell r="M674" t="str">
            <v>00</v>
          </cell>
          <cell r="N674">
            <v>6</v>
          </cell>
          <cell r="O674">
            <v>4</v>
          </cell>
          <cell r="P674">
            <v>4</v>
          </cell>
          <cell r="Q674">
            <v>1</v>
          </cell>
          <cell r="R674">
            <v>90</v>
          </cell>
          <cell r="T674">
            <v>0</v>
          </cell>
          <cell r="V674" t="str">
            <v>Institut Boké</v>
          </cell>
          <cell r="W674" t="str">
            <v xml:space="preserve"> Intérieur</v>
          </cell>
          <cell r="X674" t="str">
            <v>Sub.expl. NV (Recher.format.)</v>
          </cell>
          <cell r="Y674" t="str">
            <v>P4</v>
          </cell>
          <cell r="Z674">
            <v>72000</v>
          </cell>
          <cell r="AA674">
            <v>107380</v>
          </cell>
          <cell r="AB674">
            <v>128850</v>
          </cell>
          <cell r="AC674">
            <v>128856</v>
          </cell>
          <cell r="AD674">
            <v>6</v>
          </cell>
        </row>
        <row r="675">
          <cell r="A675">
            <v>1</v>
          </cell>
          <cell r="H675">
            <v>20</v>
          </cell>
          <cell r="I675">
            <v>1</v>
          </cell>
          <cell r="J675">
            <v>11</v>
          </cell>
          <cell r="K675">
            <v>240</v>
          </cell>
          <cell r="L675">
            <v>3</v>
          </cell>
          <cell r="O675">
            <v>4</v>
          </cell>
          <cell r="P675">
            <v>4</v>
          </cell>
          <cell r="Q675">
            <v>1</v>
          </cell>
          <cell r="V675" t="str">
            <v>Institut Labé</v>
          </cell>
          <cell r="Z675">
            <v>1393580</v>
          </cell>
          <cell r="AA675">
            <v>2671485</v>
          </cell>
          <cell r="AB675">
            <v>3205780</v>
          </cell>
          <cell r="AC675">
            <v>3205782</v>
          </cell>
          <cell r="AD675">
            <v>2</v>
          </cell>
          <cell r="AE675">
            <v>0</v>
          </cell>
        </row>
        <row r="676">
          <cell r="A676">
            <v>1</v>
          </cell>
          <cell r="B676" t="str">
            <v>20</v>
          </cell>
          <cell r="C676">
            <v>11240300600</v>
          </cell>
          <cell r="D676">
            <v>2</v>
          </cell>
          <cell r="E676" t="str">
            <v>41</v>
          </cell>
          <cell r="F676">
            <v>20</v>
          </cell>
          <cell r="H676">
            <v>20</v>
          </cell>
          <cell r="I676">
            <v>1</v>
          </cell>
          <cell r="J676">
            <v>11</v>
          </cell>
          <cell r="K676">
            <v>240</v>
          </cell>
          <cell r="L676">
            <v>3</v>
          </cell>
          <cell r="M676" t="str">
            <v>00</v>
          </cell>
          <cell r="N676">
            <v>6</v>
          </cell>
          <cell r="O676">
            <v>4</v>
          </cell>
          <cell r="P676">
            <v>4</v>
          </cell>
          <cell r="Q676">
            <v>1</v>
          </cell>
          <cell r="R676">
            <v>20</v>
          </cell>
          <cell r="T676">
            <v>0</v>
          </cell>
          <cell r="V676" t="str">
            <v>Institut Labé</v>
          </cell>
          <cell r="W676" t="str">
            <v xml:space="preserve"> Intérieur</v>
          </cell>
          <cell r="X676" t="str">
            <v>Sub.expl. Frais de personnel</v>
          </cell>
          <cell r="Y676" t="str">
            <v>P4</v>
          </cell>
          <cell r="Z676">
            <v>68130</v>
          </cell>
          <cell r="AA676">
            <v>362760</v>
          </cell>
          <cell r="AB676">
            <v>435310</v>
          </cell>
          <cell r="AC676">
            <v>435312</v>
          </cell>
          <cell r="AD676">
            <v>2</v>
          </cell>
        </row>
        <row r="677">
          <cell r="A677">
            <v>1</v>
          </cell>
          <cell r="B677" t="str">
            <v>20</v>
          </cell>
          <cell r="C677">
            <v>11240300600</v>
          </cell>
          <cell r="D677">
            <v>4</v>
          </cell>
          <cell r="E677" t="str">
            <v>41</v>
          </cell>
          <cell r="F677">
            <v>31</v>
          </cell>
          <cell r="H677">
            <v>20</v>
          </cell>
          <cell r="I677">
            <v>1</v>
          </cell>
          <cell r="J677">
            <v>11</v>
          </cell>
          <cell r="K677">
            <v>240</v>
          </cell>
          <cell r="L677">
            <v>3</v>
          </cell>
          <cell r="M677" t="str">
            <v>00</v>
          </cell>
          <cell r="N677">
            <v>6</v>
          </cell>
          <cell r="O677">
            <v>4</v>
          </cell>
          <cell r="P677">
            <v>4</v>
          </cell>
          <cell r="Q677">
            <v>1</v>
          </cell>
          <cell r="R677">
            <v>31</v>
          </cell>
          <cell r="T677">
            <v>0</v>
          </cell>
          <cell r="V677" t="str">
            <v>Institut Labé</v>
          </cell>
          <cell r="W677" t="str">
            <v xml:space="preserve"> Intérieur</v>
          </cell>
          <cell r="X677" t="str">
            <v>Sub.expl. Fonct. (Fournit.conso)</v>
          </cell>
          <cell r="Y677" t="str">
            <v>P4</v>
          </cell>
          <cell r="Z677">
            <v>103340</v>
          </cell>
          <cell r="AA677">
            <v>119530</v>
          </cell>
          <cell r="AB677">
            <v>143440</v>
          </cell>
          <cell r="AC677">
            <v>143436</v>
          </cell>
          <cell r="AD677">
            <v>-4</v>
          </cell>
        </row>
        <row r="678">
          <cell r="A678">
            <v>1</v>
          </cell>
          <cell r="B678" t="str">
            <v>20</v>
          </cell>
          <cell r="C678">
            <v>11240300600</v>
          </cell>
          <cell r="D678">
            <v>4</v>
          </cell>
          <cell r="E678" t="str">
            <v>41</v>
          </cell>
          <cell r="F678">
            <v>34</v>
          </cell>
          <cell r="H678">
            <v>20</v>
          </cell>
          <cell r="I678">
            <v>1</v>
          </cell>
          <cell r="J678">
            <v>11</v>
          </cell>
          <cell r="K678">
            <v>240</v>
          </cell>
          <cell r="L678">
            <v>3</v>
          </cell>
          <cell r="M678" t="str">
            <v>00</v>
          </cell>
          <cell r="N678">
            <v>6</v>
          </cell>
          <cell r="O678">
            <v>4</v>
          </cell>
          <cell r="P678">
            <v>4</v>
          </cell>
          <cell r="Q678">
            <v>1</v>
          </cell>
          <cell r="R678">
            <v>34</v>
          </cell>
          <cell r="T678">
            <v>0</v>
          </cell>
          <cell r="V678" t="str">
            <v>Institut Labé</v>
          </cell>
          <cell r="W678" t="str">
            <v xml:space="preserve"> Intérieur</v>
          </cell>
          <cell r="X678" t="str">
            <v>Sub.expl. Fonct. (Conso div)</v>
          </cell>
          <cell r="Y678" t="str">
            <v>P4</v>
          </cell>
          <cell r="Z678">
            <v>244430</v>
          </cell>
          <cell r="AA678">
            <v>318750</v>
          </cell>
          <cell r="AB678">
            <v>382500</v>
          </cell>
          <cell r="AC678">
            <v>382500</v>
          </cell>
          <cell r="AD678">
            <v>0</v>
          </cell>
        </row>
        <row r="679">
          <cell r="A679">
            <v>1</v>
          </cell>
          <cell r="B679" t="str">
            <v>20</v>
          </cell>
          <cell r="C679">
            <v>11240300600</v>
          </cell>
          <cell r="D679">
            <v>4</v>
          </cell>
          <cell r="E679" t="str">
            <v>41</v>
          </cell>
          <cell r="F679">
            <v>37</v>
          </cell>
          <cell r="H679">
            <v>20</v>
          </cell>
          <cell r="I679">
            <v>1</v>
          </cell>
          <cell r="J679">
            <v>11</v>
          </cell>
          <cell r="K679">
            <v>240</v>
          </cell>
          <cell r="L679">
            <v>3</v>
          </cell>
          <cell r="M679" t="str">
            <v>00</v>
          </cell>
          <cell r="N679">
            <v>6</v>
          </cell>
          <cell r="O679">
            <v>4</v>
          </cell>
          <cell r="P679">
            <v>4</v>
          </cell>
          <cell r="Q679">
            <v>1</v>
          </cell>
          <cell r="R679">
            <v>37</v>
          </cell>
          <cell r="T679">
            <v>0</v>
          </cell>
          <cell r="V679" t="str">
            <v>Institut Labé</v>
          </cell>
          <cell r="W679" t="str">
            <v xml:space="preserve"> Intérieur</v>
          </cell>
          <cell r="X679" t="str">
            <v>Sub.expl. Fonct. (Entret.immob)</v>
          </cell>
          <cell r="Y679" t="str">
            <v>P4</v>
          </cell>
          <cell r="Z679">
            <v>60940</v>
          </cell>
          <cell r="AA679">
            <v>160570</v>
          </cell>
          <cell r="AB679">
            <v>192690</v>
          </cell>
          <cell r="AC679">
            <v>192684</v>
          </cell>
          <cell r="AD679">
            <v>-6</v>
          </cell>
        </row>
        <row r="680">
          <cell r="A680">
            <v>1</v>
          </cell>
          <cell r="B680" t="str">
            <v>20</v>
          </cell>
          <cell r="C680">
            <v>11240300600</v>
          </cell>
          <cell r="D680">
            <v>4</v>
          </cell>
          <cell r="E680" t="str">
            <v>41</v>
          </cell>
          <cell r="F680">
            <v>40</v>
          </cell>
          <cell r="H680">
            <v>20</v>
          </cell>
          <cell r="I680">
            <v>1</v>
          </cell>
          <cell r="J680">
            <v>11</v>
          </cell>
          <cell r="K680">
            <v>240</v>
          </cell>
          <cell r="L680">
            <v>3</v>
          </cell>
          <cell r="M680" t="str">
            <v>00</v>
          </cell>
          <cell r="N680">
            <v>6</v>
          </cell>
          <cell r="O680">
            <v>4</v>
          </cell>
          <cell r="P680">
            <v>4</v>
          </cell>
          <cell r="Q680">
            <v>1</v>
          </cell>
          <cell r="R680">
            <v>40</v>
          </cell>
          <cell r="T680">
            <v>0</v>
          </cell>
          <cell r="V680" t="str">
            <v>Institut Labé</v>
          </cell>
          <cell r="W680" t="str">
            <v xml:space="preserve"> Intérieur</v>
          </cell>
          <cell r="X680" t="str">
            <v>Sub.expl.Transfert (Bourses)</v>
          </cell>
          <cell r="Y680" t="str">
            <v>P4</v>
          </cell>
          <cell r="Z680">
            <v>843600</v>
          </cell>
          <cell r="AA680">
            <v>1599705</v>
          </cell>
          <cell r="AB680">
            <v>1919640</v>
          </cell>
          <cell r="AC680">
            <v>1919646</v>
          </cell>
          <cell r="AD680">
            <v>6</v>
          </cell>
        </row>
        <row r="681">
          <cell r="A681">
            <v>1</v>
          </cell>
          <cell r="B681" t="str">
            <v>20</v>
          </cell>
          <cell r="C681">
            <v>11240300600</v>
          </cell>
          <cell r="D681">
            <v>4</v>
          </cell>
          <cell r="E681" t="str">
            <v>41</v>
          </cell>
          <cell r="F681">
            <v>90</v>
          </cell>
          <cell r="H681">
            <v>20</v>
          </cell>
          <cell r="I681">
            <v>1</v>
          </cell>
          <cell r="J681">
            <v>11</v>
          </cell>
          <cell r="K681">
            <v>240</v>
          </cell>
          <cell r="L681">
            <v>3</v>
          </cell>
          <cell r="M681" t="str">
            <v>00</v>
          </cell>
          <cell r="N681">
            <v>6</v>
          </cell>
          <cell r="O681">
            <v>4</v>
          </cell>
          <cell r="P681">
            <v>4</v>
          </cell>
          <cell r="Q681">
            <v>1</v>
          </cell>
          <cell r="R681">
            <v>90</v>
          </cell>
          <cell r="T681">
            <v>0</v>
          </cell>
          <cell r="V681" t="str">
            <v>Institut Labé</v>
          </cell>
          <cell r="W681" t="str">
            <v xml:space="preserve"> Intérieur</v>
          </cell>
          <cell r="X681" t="str">
            <v>Sub.expl. NV (Recher.format.)</v>
          </cell>
          <cell r="Y681" t="str">
            <v>P4</v>
          </cell>
          <cell r="Z681">
            <v>73140</v>
          </cell>
          <cell r="AA681">
            <v>110170</v>
          </cell>
          <cell r="AB681">
            <v>132200</v>
          </cell>
          <cell r="AC681">
            <v>132204</v>
          </cell>
          <cell r="AD681">
            <v>4</v>
          </cell>
        </row>
        <row r="682">
          <cell r="A682">
            <v>1</v>
          </cell>
          <cell r="H682">
            <v>20</v>
          </cell>
          <cell r="I682">
            <v>1</v>
          </cell>
          <cell r="J682">
            <v>11</v>
          </cell>
          <cell r="K682">
            <v>250</v>
          </cell>
          <cell r="L682">
            <v>3</v>
          </cell>
          <cell r="O682">
            <v>4</v>
          </cell>
          <cell r="P682">
            <v>4</v>
          </cell>
          <cell r="Q682">
            <v>1</v>
          </cell>
          <cell r="V682" t="str">
            <v>Institut N'Zérécoré</v>
          </cell>
          <cell r="Z682">
            <v>2698317</v>
          </cell>
          <cell r="AA682">
            <v>4307565</v>
          </cell>
          <cell r="AB682">
            <v>5169070</v>
          </cell>
          <cell r="AC682">
            <v>5169078</v>
          </cell>
          <cell r="AD682">
            <v>8</v>
          </cell>
          <cell r="AE682">
            <v>0</v>
          </cell>
        </row>
        <row r="683">
          <cell r="A683">
            <v>1</v>
          </cell>
          <cell r="B683" t="str">
            <v>20</v>
          </cell>
          <cell r="C683">
            <v>11250300600</v>
          </cell>
          <cell r="D683">
            <v>2</v>
          </cell>
          <cell r="E683" t="str">
            <v>41</v>
          </cell>
          <cell r="F683">
            <v>20</v>
          </cell>
          <cell r="H683">
            <v>20</v>
          </cell>
          <cell r="I683">
            <v>1</v>
          </cell>
          <cell r="J683">
            <v>11</v>
          </cell>
          <cell r="K683">
            <v>250</v>
          </cell>
          <cell r="L683">
            <v>3</v>
          </cell>
          <cell r="M683" t="str">
            <v>00</v>
          </cell>
          <cell r="N683">
            <v>6</v>
          </cell>
          <cell r="O683">
            <v>4</v>
          </cell>
          <cell r="P683">
            <v>4</v>
          </cell>
          <cell r="Q683">
            <v>1</v>
          </cell>
          <cell r="R683">
            <v>20</v>
          </cell>
          <cell r="T683">
            <v>0</v>
          </cell>
          <cell r="V683" t="str">
            <v>Institut N'Zérékoré</v>
          </cell>
          <cell r="W683" t="str">
            <v xml:space="preserve"> Intérieur</v>
          </cell>
          <cell r="X683" t="str">
            <v>Sub.expl. Frais de personnel</v>
          </cell>
          <cell r="Y683" t="str">
            <v>P4</v>
          </cell>
          <cell r="Z683">
            <v>281120</v>
          </cell>
          <cell r="AA683">
            <v>1015850</v>
          </cell>
          <cell r="AB683">
            <v>1219020</v>
          </cell>
          <cell r="AC683">
            <v>1219020</v>
          </cell>
          <cell r="AD683">
            <v>0</v>
          </cell>
        </row>
        <row r="684">
          <cell r="A684">
            <v>1</v>
          </cell>
          <cell r="B684" t="str">
            <v>20</v>
          </cell>
          <cell r="C684">
            <v>11250300600</v>
          </cell>
          <cell r="D684">
            <v>4</v>
          </cell>
          <cell r="E684" t="str">
            <v>41</v>
          </cell>
          <cell r="F684">
            <v>31</v>
          </cell>
          <cell r="H684">
            <v>20</v>
          </cell>
          <cell r="I684">
            <v>1</v>
          </cell>
          <cell r="J684">
            <v>11</v>
          </cell>
          <cell r="K684">
            <v>250</v>
          </cell>
          <cell r="L684">
            <v>3</v>
          </cell>
          <cell r="M684" t="str">
            <v>00</v>
          </cell>
          <cell r="N684">
            <v>6</v>
          </cell>
          <cell r="O684">
            <v>4</v>
          </cell>
          <cell r="P684">
            <v>4</v>
          </cell>
          <cell r="Q684">
            <v>1</v>
          </cell>
          <cell r="R684">
            <v>31</v>
          </cell>
          <cell r="T684">
            <v>0</v>
          </cell>
          <cell r="V684" t="str">
            <v>Institut N'Zérékoré</v>
          </cell>
          <cell r="W684" t="str">
            <v xml:space="preserve"> Intérieur</v>
          </cell>
          <cell r="X684" t="str">
            <v>Sub.expl. Fonct. (Fournit.conso)</v>
          </cell>
          <cell r="Y684" t="str">
            <v>P4</v>
          </cell>
          <cell r="Z684">
            <v>58780</v>
          </cell>
          <cell r="AA684">
            <v>337220</v>
          </cell>
          <cell r="AB684">
            <v>404660</v>
          </cell>
          <cell r="AC684">
            <v>404664</v>
          </cell>
          <cell r="AD684">
            <v>4</v>
          </cell>
        </row>
        <row r="685">
          <cell r="A685">
            <v>1</v>
          </cell>
          <cell r="B685" t="str">
            <v>20</v>
          </cell>
          <cell r="C685">
            <v>11250300600</v>
          </cell>
          <cell r="D685">
            <v>4</v>
          </cell>
          <cell r="E685" t="str">
            <v>41</v>
          </cell>
          <cell r="F685">
            <v>34</v>
          </cell>
          <cell r="H685">
            <v>20</v>
          </cell>
          <cell r="I685">
            <v>1</v>
          </cell>
          <cell r="J685">
            <v>11</v>
          </cell>
          <cell r="K685">
            <v>250</v>
          </cell>
          <cell r="L685">
            <v>3</v>
          </cell>
          <cell r="M685" t="str">
            <v>00</v>
          </cell>
          <cell r="N685">
            <v>6</v>
          </cell>
          <cell r="O685">
            <v>4</v>
          </cell>
          <cell r="P685">
            <v>4</v>
          </cell>
          <cell r="Q685">
            <v>1</v>
          </cell>
          <cell r="R685">
            <v>34</v>
          </cell>
          <cell r="T685">
            <v>0</v>
          </cell>
          <cell r="V685" t="str">
            <v>Institut N'Zérékoré</v>
          </cell>
          <cell r="W685" t="str">
            <v xml:space="preserve"> Intérieur</v>
          </cell>
          <cell r="X685" t="str">
            <v>Sub.expl. Fonct. (Conso div)</v>
          </cell>
          <cell r="Y685" t="str">
            <v>P4</v>
          </cell>
          <cell r="Z685">
            <v>360207</v>
          </cell>
          <cell r="AA685">
            <v>394260</v>
          </cell>
          <cell r="AB685">
            <v>473110</v>
          </cell>
          <cell r="AC685">
            <v>473112</v>
          </cell>
          <cell r="AD685">
            <v>2</v>
          </cell>
        </row>
        <row r="686">
          <cell r="A686">
            <v>1</v>
          </cell>
          <cell r="B686" t="str">
            <v>20</v>
          </cell>
          <cell r="C686">
            <v>11250300600</v>
          </cell>
          <cell r="D686">
            <v>4</v>
          </cell>
          <cell r="E686" t="str">
            <v>41</v>
          </cell>
          <cell r="F686">
            <v>37</v>
          </cell>
          <cell r="H686">
            <v>20</v>
          </cell>
          <cell r="I686">
            <v>1</v>
          </cell>
          <cell r="J686">
            <v>11</v>
          </cell>
          <cell r="K686">
            <v>250</v>
          </cell>
          <cell r="L686">
            <v>3</v>
          </cell>
          <cell r="M686" t="str">
            <v>00</v>
          </cell>
          <cell r="N686">
            <v>6</v>
          </cell>
          <cell r="O686">
            <v>4</v>
          </cell>
          <cell r="P686">
            <v>4</v>
          </cell>
          <cell r="Q686">
            <v>1</v>
          </cell>
          <cell r="R686">
            <v>37</v>
          </cell>
          <cell r="T686">
            <v>0</v>
          </cell>
          <cell r="V686" t="str">
            <v>Institut N'Zérékoré</v>
          </cell>
          <cell r="W686" t="str">
            <v xml:space="preserve"> Intérieur</v>
          </cell>
          <cell r="X686" t="str">
            <v>Sub.expl. Fonct. (Entret.immob)</v>
          </cell>
          <cell r="Y686" t="str">
            <v>P4</v>
          </cell>
          <cell r="Z686">
            <v>284730</v>
          </cell>
          <cell r="AA686">
            <v>281350</v>
          </cell>
          <cell r="AB686">
            <v>337620</v>
          </cell>
          <cell r="AC686">
            <v>337620</v>
          </cell>
          <cell r="AD686">
            <v>0</v>
          </cell>
        </row>
        <row r="687">
          <cell r="A687">
            <v>1</v>
          </cell>
          <cell r="B687" t="str">
            <v>20</v>
          </cell>
          <cell r="C687">
            <v>11250300600</v>
          </cell>
          <cell r="D687">
            <v>4</v>
          </cell>
          <cell r="E687" t="str">
            <v>41</v>
          </cell>
          <cell r="F687">
            <v>40</v>
          </cell>
          <cell r="H687">
            <v>20</v>
          </cell>
          <cell r="I687">
            <v>1</v>
          </cell>
          <cell r="J687">
            <v>11</v>
          </cell>
          <cell r="K687">
            <v>250</v>
          </cell>
          <cell r="L687">
            <v>3</v>
          </cell>
          <cell r="M687" t="str">
            <v>00</v>
          </cell>
          <cell r="N687">
            <v>6</v>
          </cell>
          <cell r="O687">
            <v>4</v>
          </cell>
          <cell r="P687">
            <v>4</v>
          </cell>
          <cell r="Q687">
            <v>1</v>
          </cell>
          <cell r="R687">
            <v>40</v>
          </cell>
          <cell r="T687">
            <v>0</v>
          </cell>
          <cell r="V687" t="str">
            <v>Institut N'Zérékoré</v>
          </cell>
          <cell r="W687" t="str">
            <v xml:space="preserve"> Intérieur</v>
          </cell>
          <cell r="X687" t="str">
            <v>Sub.expl.Transfert (Bourses)</v>
          </cell>
          <cell r="Y687" t="str">
            <v>P4</v>
          </cell>
          <cell r="Z687">
            <v>1692060</v>
          </cell>
          <cell r="AA687">
            <v>2124135</v>
          </cell>
          <cell r="AB687">
            <v>2548960</v>
          </cell>
          <cell r="AC687">
            <v>2548962</v>
          </cell>
          <cell r="AD687">
            <v>2</v>
          </cell>
        </row>
        <row r="688">
          <cell r="A688">
            <v>1</v>
          </cell>
          <cell r="B688" t="str">
            <v>20</v>
          </cell>
          <cell r="C688">
            <v>11250300600</v>
          </cell>
          <cell r="D688">
            <v>4</v>
          </cell>
          <cell r="E688" t="str">
            <v>41</v>
          </cell>
          <cell r="F688">
            <v>90</v>
          </cell>
          <cell r="H688">
            <v>20</v>
          </cell>
          <cell r="I688">
            <v>1</v>
          </cell>
          <cell r="J688">
            <v>11</v>
          </cell>
          <cell r="K688">
            <v>250</v>
          </cell>
          <cell r="L688">
            <v>3</v>
          </cell>
          <cell r="M688" t="str">
            <v>00</v>
          </cell>
          <cell r="N688">
            <v>6</v>
          </cell>
          <cell r="O688">
            <v>4</v>
          </cell>
          <cell r="P688">
            <v>4</v>
          </cell>
          <cell r="Q688">
            <v>1</v>
          </cell>
          <cell r="R688">
            <v>90</v>
          </cell>
          <cell r="T688">
            <v>0</v>
          </cell>
          <cell r="V688" t="str">
            <v>Institut N'Zérékoré</v>
          </cell>
          <cell r="W688" t="str">
            <v xml:space="preserve"> Intérieur</v>
          </cell>
          <cell r="X688" t="str">
            <v>Sub.expl. NV (Recher.format.)</v>
          </cell>
          <cell r="Y688" t="str">
            <v>P4</v>
          </cell>
          <cell r="Z688">
            <v>21420</v>
          </cell>
          <cell r="AA688">
            <v>154750</v>
          </cell>
          <cell r="AB688">
            <v>185700</v>
          </cell>
          <cell r="AC688">
            <v>185700</v>
          </cell>
          <cell r="AD688">
            <v>0</v>
          </cell>
        </row>
        <row r="689">
          <cell r="A689">
            <v>1</v>
          </cell>
          <cell r="H689">
            <v>20</v>
          </cell>
          <cell r="I689">
            <v>1</v>
          </cell>
          <cell r="J689">
            <v>11</v>
          </cell>
          <cell r="K689">
            <v>260</v>
          </cell>
          <cell r="L689">
            <v>3</v>
          </cell>
          <cell r="O689">
            <v>4</v>
          </cell>
          <cell r="P689">
            <v>4</v>
          </cell>
          <cell r="Q689">
            <v>1</v>
          </cell>
          <cell r="V689" t="str">
            <v>Institut Sup Arts-Guinée</v>
          </cell>
          <cell r="Z689">
            <v>1488519</v>
          </cell>
          <cell r="AA689">
            <v>2666820</v>
          </cell>
          <cell r="AB689">
            <v>3200200</v>
          </cell>
          <cell r="AC689">
            <v>3200184</v>
          </cell>
          <cell r="AD689">
            <v>-16</v>
          </cell>
          <cell r="AE689">
            <v>0</v>
          </cell>
        </row>
        <row r="690">
          <cell r="A690">
            <v>1</v>
          </cell>
          <cell r="B690" t="str">
            <v>20</v>
          </cell>
          <cell r="C690">
            <v>11260300600</v>
          </cell>
          <cell r="D690">
            <v>4</v>
          </cell>
          <cell r="E690" t="str">
            <v>41</v>
          </cell>
          <cell r="F690">
            <v>20</v>
          </cell>
          <cell r="H690">
            <v>20</v>
          </cell>
          <cell r="I690">
            <v>1</v>
          </cell>
          <cell r="J690">
            <v>11</v>
          </cell>
          <cell r="K690">
            <v>260</v>
          </cell>
          <cell r="L690">
            <v>3</v>
          </cell>
          <cell r="M690" t="str">
            <v>00</v>
          </cell>
          <cell r="N690">
            <v>6</v>
          </cell>
          <cell r="O690">
            <v>4</v>
          </cell>
          <cell r="P690">
            <v>4</v>
          </cell>
          <cell r="Q690">
            <v>1</v>
          </cell>
          <cell r="R690">
            <v>20</v>
          </cell>
          <cell r="T690">
            <v>0</v>
          </cell>
          <cell r="V690" t="str">
            <v>Institut Sup Arts-Guinée</v>
          </cell>
          <cell r="W690" t="str">
            <v xml:space="preserve"> Intérieur</v>
          </cell>
          <cell r="X690" t="str">
            <v>Sub.expl. Frais de personnel</v>
          </cell>
          <cell r="Y690" t="str">
            <v>P4</v>
          </cell>
          <cell r="Z690">
            <v>100380</v>
          </cell>
          <cell r="AA690">
            <v>367390</v>
          </cell>
          <cell r="AB690">
            <v>440870</v>
          </cell>
          <cell r="AC690">
            <v>440868</v>
          </cell>
          <cell r="AD690">
            <v>-2</v>
          </cell>
        </row>
        <row r="691">
          <cell r="A691">
            <v>1</v>
          </cell>
          <cell r="B691" t="str">
            <v>20</v>
          </cell>
          <cell r="C691">
            <v>11260300600</v>
          </cell>
          <cell r="D691">
            <v>4</v>
          </cell>
          <cell r="E691" t="str">
            <v>41</v>
          </cell>
          <cell r="F691">
            <v>31</v>
          </cell>
          <cell r="H691">
            <v>20</v>
          </cell>
          <cell r="I691">
            <v>1</v>
          </cell>
          <cell r="J691">
            <v>11</v>
          </cell>
          <cell r="K691">
            <v>260</v>
          </cell>
          <cell r="L691">
            <v>3</v>
          </cell>
          <cell r="M691" t="str">
            <v>00</v>
          </cell>
          <cell r="N691">
            <v>6</v>
          </cell>
          <cell r="O691">
            <v>4</v>
          </cell>
          <cell r="P691">
            <v>4</v>
          </cell>
          <cell r="Q691">
            <v>1</v>
          </cell>
          <cell r="R691">
            <v>31</v>
          </cell>
          <cell r="T691">
            <v>0</v>
          </cell>
          <cell r="V691" t="str">
            <v>Institut Sup Arts-Guinée</v>
          </cell>
          <cell r="W691" t="str">
            <v xml:space="preserve"> Intérieur</v>
          </cell>
          <cell r="X691" t="str">
            <v>Sub.expl. Fonct. (Fournit.conso)</v>
          </cell>
          <cell r="Y691" t="str">
            <v>P4</v>
          </cell>
          <cell r="Z691">
            <v>152750</v>
          </cell>
          <cell r="AA691">
            <v>259960</v>
          </cell>
          <cell r="AB691">
            <v>311950</v>
          </cell>
          <cell r="AC691">
            <v>311952</v>
          </cell>
          <cell r="AD691">
            <v>2</v>
          </cell>
        </row>
        <row r="692">
          <cell r="A692">
            <v>1</v>
          </cell>
          <cell r="B692" t="str">
            <v>20</v>
          </cell>
          <cell r="C692">
            <v>11260300600</v>
          </cell>
          <cell r="D692">
            <v>4</v>
          </cell>
          <cell r="E692" t="str">
            <v>41</v>
          </cell>
          <cell r="F692">
            <v>34</v>
          </cell>
          <cell r="H692">
            <v>20</v>
          </cell>
          <cell r="I692">
            <v>1</v>
          </cell>
          <cell r="J692">
            <v>11</v>
          </cell>
          <cell r="K692">
            <v>260</v>
          </cell>
          <cell r="L692">
            <v>3</v>
          </cell>
          <cell r="M692" t="str">
            <v>00</v>
          </cell>
          <cell r="N692">
            <v>6</v>
          </cell>
          <cell r="O692">
            <v>4</v>
          </cell>
          <cell r="P692">
            <v>4</v>
          </cell>
          <cell r="Q692">
            <v>1</v>
          </cell>
          <cell r="R692">
            <v>34</v>
          </cell>
          <cell r="T692">
            <v>0</v>
          </cell>
          <cell r="V692" t="str">
            <v>Institut Sup Arts-Guinée</v>
          </cell>
          <cell r="W692" t="str">
            <v xml:space="preserve"> Intérieur</v>
          </cell>
          <cell r="X692" t="str">
            <v>Sub.expl. Fonct. (Conso div)</v>
          </cell>
          <cell r="Y692" t="str">
            <v>P4</v>
          </cell>
          <cell r="Z692">
            <v>184289</v>
          </cell>
          <cell r="AA692">
            <v>199220</v>
          </cell>
          <cell r="AB692">
            <v>239070</v>
          </cell>
          <cell r="AC692">
            <v>239064</v>
          </cell>
          <cell r="AD692">
            <v>-6</v>
          </cell>
        </row>
        <row r="693">
          <cell r="A693">
            <v>1</v>
          </cell>
          <cell r="B693" t="str">
            <v>20</v>
          </cell>
          <cell r="C693">
            <v>11260300600</v>
          </cell>
          <cell r="D693">
            <v>4</v>
          </cell>
          <cell r="E693" t="str">
            <v>41</v>
          </cell>
          <cell r="F693">
            <v>37</v>
          </cell>
          <cell r="H693">
            <v>20</v>
          </cell>
          <cell r="I693">
            <v>1</v>
          </cell>
          <cell r="J693">
            <v>11</v>
          </cell>
          <cell r="K693">
            <v>260</v>
          </cell>
          <cell r="L693">
            <v>3</v>
          </cell>
          <cell r="M693" t="str">
            <v>00</v>
          </cell>
          <cell r="N693">
            <v>6</v>
          </cell>
          <cell r="O693">
            <v>4</v>
          </cell>
          <cell r="P693">
            <v>4</v>
          </cell>
          <cell r="Q693">
            <v>1</v>
          </cell>
          <cell r="R693">
            <v>37</v>
          </cell>
          <cell r="T693">
            <v>0</v>
          </cell>
          <cell r="V693" t="str">
            <v>Institut Sup Arts-Guinée</v>
          </cell>
          <cell r="W693" t="str">
            <v xml:space="preserve"> Intérieur</v>
          </cell>
          <cell r="X693" t="str">
            <v>Sub.expl. Fonct. (Entret.immob)</v>
          </cell>
          <cell r="Y693" t="str">
            <v>P4</v>
          </cell>
          <cell r="Z693">
            <v>104180</v>
          </cell>
          <cell r="AA693">
            <v>159380</v>
          </cell>
          <cell r="AB693">
            <v>191260</v>
          </cell>
          <cell r="AC693">
            <v>191256</v>
          </cell>
          <cell r="AD693">
            <v>-4</v>
          </cell>
        </row>
        <row r="694">
          <cell r="A694">
            <v>1</v>
          </cell>
          <cell r="B694" t="str">
            <v>20</v>
          </cell>
          <cell r="C694">
            <v>11260300600</v>
          </cell>
          <cell r="D694">
            <v>4</v>
          </cell>
          <cell r="E694" t="str">
            <v>41</v>
          </cell>
          <cell r="F694">
            <v>40</v>
          </cell>
          <cell r="H694">
            <v>20</v>
          </cell>
          <cell r="I694">
            <v>1</v>
          </cell>
          <cell r="J694">
            <v>11</v>
          </cell>
          <cell r="K694">
            <v>260</v>
          </cell>
          <cell r="L694">
            <v>3</v>
          </cell>
          <cell r="M694" t="str">
            <v>00</v>
          </cell>
          <cell r="N694">
            <v>6</v>
          </cell>
          <cell r="O694">
            <v>4</v>
          </cell>
          <cell r="P694">
            <v>4</v>
          </cell>
          <cell r="Q694">
            <v>1</v>
          </cell>
          <cell r="R694">
            <v>40</v>
          </cell>
          <cell r="T694">
            <v>0</v>
          </cell>
          <cell r="V694" t="str">
            <v>Institut Sup Arts-Guinée</v>
          </cell>
          <cell r="W694" t="str">
            <v xml:space="preserve"> Intérieur</v>
          </cell>
          <cell r="X694" t="str">
            <v>Sub.expl.Transfert (Bourses)</v>
          </cell>
          <cell r="Y694" t="str">
            <v>P4</v>
          </cell>
          <cell r="Z694">
            <v>928500</v>
          </cell>
          <cell r="AA694">
            <v>1617120</v>
          </cell>
          <cell r="AB694">
            <v>1940550</v>
          </cell>
          <cell r="AC694">
            <v>1940544</v>
          </cell>
          <cell r="AD694">
            <v>-6</v>
          </cell>
        </row>
        <row r="695">
          <cell r="A695">
            <v>1</v>
          </cell>
          <cell r="B695" t="str">
            <v>20</v>
          </cell>
          <cell r="C695">
            <v>11260300600</v>
          </cell>
          <cell r="D695">
            <v>4</v>
          </cell>
          <cell r="E695" t="str">
            <v>41</v>
          </cell>
          <cell r="F695">
            <v>90</v>
          </cell>
          <cell r="H695">
            <v>20</v>
          </cell>
          <cell r="I695">
            <v>1</v>
          </cell>
          <cell r="J695">
            <v>11</v>
          </cell>
          <cell r="K695">
            <v>260</v>
          </cell>
          <cell r="L695">
            <v>3</v>
          </cell>
          <cell r="M695" t="str">
            <v>00</v>
          </cell>
          <cell r="N695">
            <v>6</v>
          </cell>
          <cell r="O695">
            <v>4</v>
          </cell>
          <cell r="P695">
            <v>4</v>
          </cell>
          <cell r="Q695">
            <v>1</v>
          </cell>
          <cell r="R695">
            <v>90</v>
          </cell>
          <cell r="T695">
            <v>0</v>
          </cell>
          <cell r="V695" t="str">
            <v>Institut Sup Arts-Guinée</v>
          </cell>
          <cell r="W695" t="str">
            <v xml:space="preserve"> Intérieur</v>
          </cell>
          <cell r="X695" t="str">
            <v>Sub.expl. NV (Recher.format.)</v>
          </cell>
          <cell r="Y695" t="str">
            <v>P4</v>
          </cell>
          <cell r="Z695">
            <v>18420</v>
          </cell>
          <cell r="AA695">
            <v>63750</v>
          </cell>
          <cell r="AB695">
            <v>76500</v>
          </cell>
          <cell r="AC695">
            <v>76500</v>
          </cell>
          <cell r="AD695">
            <v>0</v>
          </cell>
        </row>
        <row r="696">
          <cell r="A696">
            <v>1</v>
          </cell>
          <cell r="H696">
            <v>20</v>
          </cell>
          <cell r="I696">
            <v>1</v>
          </cell>
          <cell r="J696">
            <v>11</v>
          </cell>
          <cell r="K696">
            <v>270</v>
          </cell>
          <cell r="L696">
            <v>3</v>
          </cell>
          <cell r="O696">
            <v>4</v>
          </cell>
          <cell r="P696">
            <v>4</v>
          </cell>
          <cell r="Q696">
            <v>1</v>
          </cell>
          <cell r="V696" t="str">
            <v>Ecole Préparatoire Grandes Institutions Ingenieurs Tech. Sup.</v>
          </cell>
          <cell r="Z696">
            <v>2507050</v>
          </cell>
          <cell r="AA696">
            <v>3495740</v>
          </cell>
          <cell r="AB696">
            <v>4194900</v>
          </cell>
          <cell r="AC696">
            <v>4194888</v>
          </cell>
          <cell r="AD696">
            <v>-12</v>
          </cell>
          <cell r="AE696">
            <v>0</v>
          </cell>
        </row>
        <row r="697">
          <cell r="A697">
            <v>1</v>
          </cell>
          <cell r="B697" t="str">
            <v>20</v>
          </cell>
          <cell r="C697">
            <v>11270300600</v>
          </cell>
          <cell r="D697">
            <v>2</v>
          </cell>
          <cell r="E697" t="str">
            <v>41</v>
          </cell>
          <cell r="F697">
            <v>20</v>
          </cell>
          <cell r="H697">
            <v>20</v>
          </cell>
          <cell r="I697">
            <v>1</v>
          </cell>
          <cell r="J697">
            <v>11</v>
          </cell>
          <cell r="K697">
            <v>270</v>
          </cell>
          <cell r="L697">
            <v>3</v>
          </cell>
          <cell r="M697" t="str">
            <v>00</v>
          </cell>
          <cell r="N697">
            <v>6</v>
          </cell>
          <cell r="O697">
            <v>4</v>
          </cell>
          <cell r="P697">
            <v>4</v>
          </cell>
          <cell r="Q697">
            <v>1</v>
          </cell>
          <cell r="R697">
            <v>20</v>
          </cell>
          <cell r="T697">
            <v>0</v>
          </cell>
          <cell r="V697" t="str">
            <v>EPGIITS Kindia Ecole Préparatoire Grandes Institutions Ingenieurs Tech. Sup.</v>
          </cell>
          <cell r="W697" t="str">
            <v xml:space="preserve"> Intérieur</v>
          </cell>
          <cell r="X697" t="str">
            <v>Sub.expl. Frais de personnel</v>
          </cell>
          <cell r="Y697" t="str">
            <v>P4</v>
          </cell>
          <cell r="Z697">
            <v>141430</v>
          </cell>
          <cell r="AA697">
            <v>381700</v>
          </cell>
          <cell r="AB697">
            <v>458040</v>
          </cell>
          <cell r="AC697">
            <v>458040</v>
          </cell>
          <cell r="AD697">
            <v>0</v>
          </cell>
        </row>
        <row r="698">
          <cell r="A698">
            <v>1</v>
          </cell>
          <cell r="B698" t="str">
            <v>20</v>
          </cell>
          <cell r="C698">
            <v>11270300600</v>
          </cell>
          <cell r="D698">
            <v>4</v>
          </cell>
          <cell r="E698" t="str">
            <v>41</v>
          </cell>
          <cell r="F698">
            <v>31</v>
          </cell>
          <cell r="H698">
            <v>20</v>
          </cell>
          <cell r="I698">
            <v>1</v>
          </cell>
          <cell r="J698">
            <v>11</v>
          </cell>
          <cell r="K698">
            <v>270</v>
          </cell>
          <cell r="L698">
            <v>3</v>
          </cell>
          <cell r="M698" t="str">
            <v>00</v>
          </cell>
          <cell r="N698">
            <v>6</v>
          </cell>
          <cell r="O698">
            <v>4</v>
          </cell>
          <cell r="P698">
            <v>4</v>
          </cell>
          <cell r="Q698">
            <v>1</v>
          </cell>
          <cell r="R698">
            <v>31</v>
          </cell>
          <cell r="T698">
            <v>0</v>
          </cell>
          <cell r="V698" t="str">
            <v>EPGIITS Kindia Ecole Préparatoire Grandes Institutions Ingenieurs Tech. Sup.</v>
          </cell>
          <cell r="W698" t="str">
            <v xml:space="preserve"> Intérieur</v>
          </cell>
          <cell r="X698" t="str">
            <v>Sub.expl. Fonct. (Fournit.conso)</v>
          </cell>
          <cell r="Y698" t="str">
            <v>P4</v>
          </cell>
          <cell r="Z698">
            <v>128430</v>
          </cell>
          <cell r="AA698">
            <v>199220</v>
          </cell>
          <cell r="AB698">
            <v>239070</v>
          </cell>
          <cell r="AC698">
            <v>239064</v>
          </cell>
          <cell r="AD698">
            <v>-6</v>
          </cell>
        </row>
        <row r="699">
          <cell r="A699">
            <v>1</v>
          </cell>
          <cell r="B699" t="str">
            <v>20</v>
          </cell>
          <cell r="C699">
            <v>11270300600</v>
          </cell>
          <cell r="D699">
            <v>4</v>
          </cell>
          <cell r="E699" t="str">
            <v>41</v>
          </cell>
          <cell r="F699">
            <v>34</v>
          </cell>
          <cell r="H699">
            <v>20</v>
          </cell>
          <cell r="I699">
            <v>1</v>
          </cell>
          <cell r="J699">
            <v>11</v>
          </cell>
          <cell r="K699">
            <v>270</v>
          </cell>
          <cell r="L699">
            <v>3</v>
          </cell>
          <cell r="M699" t="str">
            <v>00</v>
          </cell>
          <cell r="N699">
            <v>6</v>
          </cell>
          <cell r="O699">
            <v>4</v>
          </cell>
          <cell r="P699">
            <v>4</v>
          </cell>
          <cell r="Q699">
            <v>1</v>
          </cell>
          <cell r="R699">
            <v>34</v>
          </cell>
          <cell r="T699">
            <v>0</v>
          </cell>
          <cell r="V699" t="str">
            <v>EPGIITS Kindia Ecole Préparatoire Grandes Institutions Ingenieurs Tech. Sup.</v>
          </cell>
          <cell r="W699" t="str">
            <v xml:space="preserve"> Intérieur</v>
          </cell>
          <cell r="X699" t="str">
            <v>Sub.expl. Fonct. (Conso div)</v>
          </cell>
          <cell r="Y699" t="str">
            <v>P4</v>
          </cell>
          <cell r="Z699">
            <v>235280</v>
          </cell>
          <cell r="AA699">
            <v>239060</v>
          </cell>
          <cell r="AB699">
            <v>286870</v>
          </cell>
          <cell r="AC699">
            <v>286872</v>
          </cell>
          <cell r="AD699">
            <v>2</v>
          </cell>
        </row>
        <row r="700">
          <cell r="A700">
            <v>1</v>
          </cell>
          <cell r="B700" t="str">
            <v>20</v>
          </cell>
          <cell r="C700">
            <v>11270300600</v>
          </cell>
          <cell r="D700">
            <v>4</v>
          </cell>
          <cell r="E700" t="str">
            <v>41</v>
          </cell>
          <cell r="F700">
            <v>37</v>
          </cell>
          <cell r="H700">
            <v>20</v>
          </cell>
          <cell r="I700">
            <v>1</v>
          </cell>
          <cell r="J700">
            <v>11</v>
          </cell>
          <cell r="K700">
            <v>270</v>
          </cell>
          <cell r="L700">
            <v>3</v>
          </cell>
          <cell r="M700" t="str">
            <v>00</v>
          </cell>
          <cell r="N700">
            <v>6</v>
          </cell>
          <cell r="O700">
            <v>4</v>
          </cell>
          <cell r="P700">
            <v>4</v>
          </cell>
          <cell r="Q700">
            <v>1</v>
          </cell>
          <cell r="R700">
            <v>37</v>
          </cell>
          <cell r="T700">
            <v>0</v>
          </cell>
          <cell r="V700" t="str">
            <v>EPGIITS Kindia Ecole Préparatoire Grandes Institutions Ingenieurs Tech. Sup.</v>
          </cell>
          <cell r="W700" t="str">
            <v xml:space="preserve"> Intérieur</v>
          </cell>
          <cell r="X700" t="str">
            <v>Sub.expl. Fonct. (Entret.immob)</v>
          </cell>
          <cell r="Y700" t="str">
            <v>P4</v>
          </cell>
          <cell r="Z700">
            <v>65940</v>
          </cell>
          <cell r="AA700">
            <v>113160</v>
          </cell>
          <cell r="AB700">
            <v>135800</v>
          </cell>
          <cell r="AC700">
            <v>135792</v>
          </cell>
          <cell r="AD700">
            <v>-8</v>
          </cell>
        </row>
        <row r="701">
          <cell r="A701">
            <v>1</v>
          </cell>
          <cell r="B701" t="str">
            <v>20</v>
          </cell>
          <cell r="C701">
            <v>11270300600</v>
          </cell>
          <cell r="D701">
            <v>4</v>
          </cell>
          <cell r="E701" t="str">
            <v>41</v>
          </cell>
          <cell r="F701">
            <v>40</v>
          </cell>
          <cell r="H701">
            <v>20</v>
          </cell>
          <cell r="I701">
            <v>1</v>
          </cell>
          <cell r="J701">
            <v>11</v>
          </cell>
          <cell r="K701">
            <v>270</v>
          </cell>
          <cell r="L701">
            <v>3</v>
          </cell>
          <cell r="M701" t="str">
            <v>00</v>
          </cell>
          <cell r="N701">
            <v>6</v>
          </cell>
          <cell r="O701">
            <v>4</v>
          </cell>
          <cell r="P701">
            <v>4</v>
          </cell>
          <cell r="Q701">
            <v>1</v>
          </cell>
          <cell r="R701">
            <v>40</v>
          </cell>
          <cell r="T701">
            <v>0</v>
          </cell>
          <cell r="V701" t="str">
            <v>EPGIITS Kindia Ecole Préparatoire Grandes Institutions Ingenieurs Tech. Sup.</v>
          </cell>
          <cell r="W701" t="str">
            <v xml:space="preserve"> Intérieur</v>
          </cell>
          <cell r="X701" t="str">
            <v>Sub.expl.Transfert (Bourses)</v>
          </cell>
          <cell r="Y701" t="str">
            <v>P4</v>
          </cell>
          <cell r="Z701">
            <v>1914220</v>
          </cell>
          <cell r="AA701">
            <v>2442690</v>
          </cell>
          <cell r="AB701">
            <v>2931230</v>
          </cell>
          <cell r="AC701">
            <v>2931228</v>
          </cell>
          <cell r="AD701">
            <v>-2</v>
          </cell>
        </row>
        <row r="702">
          <cell r="A702">
            <v>1</v>
          </cell>
          <cell r="B702" t="str">
            <v>20</v>
          </cell>
          <cell r="C702">
            <v>11270300600</v>
          </cell>
          <cell r="D702">
            <v>4</v>
          </cell>
          <cell r="E702" t="str">
            <v>41</v>
          </cell>
          <cell r="F702">
            <v>90</v>
          </cell>
          <cell r="H702">
            <v>20</v>
          </cell>
          <cell r="I702">
            <v>1</v>
          </cell>
          <cell r="J702">
            <v>11</v>
          </cell>
          <cell r="K702">
            <v>270</v>
          </cell>
          <cell r="L702">
            <v>3</v>
          </cell>
          <cell r="M702" t="str">
            <v>00</v>
          </cell>
          <cell r="N702">
            <v>6</v>
          </cell>
          <cell r="O702">
            <v>4</v>
          </cell>
          <cell r="P702">
            <v>4</v>
          </cell>
          <cell r="Q702">
            <v>1</v>
          </cell>
          <cell r="R702">
            <v>90</v>
          </cell>
          <cell r="T702">
            <v>0</v>
          </cell>
          <cell r="V702" t="str">
            <v>EPGIITS Kindia Ecole Préparatoire Grandes Institutions Ingenieurs Tech. Sup.</v>
          </cell>
          <cell r="W702" t="str">
            <v xml:space="preserve"> Intérieur</v>
          </cell>
          <cell r="X702" t="str">
            <v>Sub.expl. NV (Recher.format.)</v>
          </cell>
          <cell r="Y702" t="str">
            <v>P4</v>
          </cell>
          <cell r="Z702">
            <v>21750</v>
          </cell>
          <cell r="AA702">
            <v>119910</v>
          </cell>
          <cell r="AB702">
            <v>143890</v>
          </cell>
          <cell r="AC702">
            <v>143892</v>
          </cell>
          <cell r="AD702">
            <v>2</v>
          </cell>
        </row>
        <row r="703">
          <cell r="A703">
            <v>1</v>
          </cell>
          <cell r="H703">
            <v>20</v>
          </cell>
          <cell r="I703">
            <v>1</v>
          </cell>
          <cell r="J703">
            <v>11</v>
          </cell>
          <cell r="K703">
            <v>281</v>
          </cell>
          <cell r="L703">
            <v>3</v>
          </cell>
          <cell r="O703">
            <v>4</v>
          </cell>
          <cell r="P703">
            <v>4</v>
          </cell>
          <cell r="Q703">
            <v>1</v>
          </cell>
          <cell r="V703" t="str">
            <v>INA Urbanisme Coyah</v>
          </cell>
          <cell r="Z703">
            <v>289226</v>
          </cell>
          <cell r="AA703">
            <v>985460</v>
          </cell>
          <cell r="AB703">
            <v>1182550</v>
          </cell>
          <cell r="AC703">
            <v>1182552</v>
          </cell>
          <cell r="AD703">
            <v>2</v>
          </cell>
          <cell r="AE703">
            <v>0</v>
          </cell>
        </row>
        <row r="704">
          <cell r="A704">
            <v>1</v>
          </cell>
          <cell r="B704" t="str">
            <v>20</v>
          </cell>
          <cell r="C704">
            <v>11281300600</v>
          </cell>
          <cell r="D704">
            <v>2</v>
          </cell>
          <cell r="E704" t="str">
            <v>41</v>
          </cell>
          <cell r="F704">
            <v>20</v>
          </cell>
          <cell r="H704">
            <v>20</v>
          </cell>
          <cell r="I704">
            <v>1</v>
          </cell>
          <cell r="J704">
            <v>11</v>
          </cell>
          <cell r="K704">
            <v>281</v>
          </cell>
          <cell r="L704">
            <v>3</v>
          </cell>
          <cell r="M704" t="str">
            <v>00</v>
          </cell>
          <cell r="N704">
            <v>6</v>
          </cell>
          <cell r="O704">
            <v>4</v>
          </cell>
          <cell r="P704">
            <v>4</v>
          </cell>
          <cell r="Q704">
            <v>1</v>
          </cell>
          <cell r="R704">
            <v>20</v>
          </cell>
          <cell r="T704">
            <v>0</v>
          </cell>
          <cell r="V704" t="str">
            <v xml:space="preserve"> INA Urbanisme</v>
          </cell>
          <cell r="W704" t="str">
            <v xml:space="preserve"> Intérieur</v>
          </cell>
          <cell r="X704" t="str">
            <v>Sub.expl. Frais de personnel</v>
          </cell>
          <cell r="Y704" t="str">
            <v>P4</v>
          </cell>
          <cell r="Z704">
            <v>82770</v>
          </cell>
          <cell r="AA704">
            <v>202960</v>
          </cell>
          <cell r="AB704">
            <v>243550</v>
          </cell>
          <cell r="AC704">
            <v>243552</v>
          </cell>
          <cell r="AD704">
            <v>2</v>
          </cell>
        </row>
        <row r="705">
          <cell r="A705">
            <v>1</v>
          </cell>
          <cell r="B705" t="str">
            <v>20</v>
          </cell>
          <cell r="C705">
            <v>11281300600</v>
          </cell>
          <cell r="D705">
            <v>4</v>
          </cell>
          <cell r="E705" t="str">
            <v>41</v>
          </cell>
          <cell r="F705">
            <v>31</v>
          </cell>
          <cell r="H705">
            <v>20</v>
          </cell>
          <cell r="I705">
            <v>1</v>
          </cell>
          <cell r="J705">
            <v>11</v>
          </cell>
          <cell r="K705">
            <v>281</v>
          </cell>
          <cell r="L705">
            <v>3</v>
          </cell>
          <cell r="M705" t="str">
            <v>00</v>
          </cell>
          <cell r="N705">
            <v>6</v>
          </cell>
          <cell r="O705">
            <v>4</v>
          </cell>
          <cell r="P705">
            <v>4</v>
          </cell>
          <cell r="Q705">
            <v>1</v>
          </cell>
          <cell r="R705">
            <v>31</v>
          </cell>
          <cell r="T705">
            <v>0</v>
          </cell>
          <cell r="V705" t="str">
            <v>INA Urbanisme</v>
          </cell>
          <cell r="W705" t="str">
            <v xml:space="preserve"> Intérieur</v>
          </cell>
          <cell r="X705" t="str">
            <v>Sub.expl. Fonct. (Fournit.conso)</v>
          </cell>
          <cell r="Y705" t="str">
            <v>P4</v>
          </cell>
          <cell r="Z705">
            <v>42970</v>
          </cell>
          <cell r="AA705">
            <v>284450</v>
          </cell>
          <cell r="AB705">
            <v>341340</v>
          </cell>
          <cell r="AC705">
            <v>341340</v>
          </cell>
          <cell r="AD705">
            <v>0</v>
          </cell>
        </row>
        <row r="706">
          <cell r="A706">
            <v>1</v>
          </cell>
          <cell r="B706" t="str">
            <v>20</v>
          </cell>
          <cell r="C706">
            <v>11281300600</v>
          </cell>
          <cell r="D706">
            <v>4</v>
          </cell>
          <cell r="E706" t="str">
            <v>41</v>
          </cell>
          <cell r="F706">
            <v>34</v>
          </cell>
          <cell r="H706">
            <v>20</v>
          </cell>
          <cell r="I706">
            <v>1</v>
          </cell>
          <cell r="J706">
            <v>11</v>
          </cell>
          <cell r="K706">
            <v>281</v>
          </cell>
          <cell r="L706">
            <v>3</v>
          </cell>
          <cell r="M706" t="str">
            <v>00</v>
          </cell>
          <cell r="N706">
            <v>6</v>
          </cell>
          <cell r="O706">
            <v>4</v>
          </cell>
          <cell r="P706">
            <v>4</v>
          </cell>
          <cell r="Q706">
            <v>1</v>
          </cell>
          <cell r="R706">
            <v>34</v>
          </cell>
          <cell r="T706">
            <v>0</v>
          </cell>
          <cell r="V706" t="str">
            <v>INA Urbanisme</v>
          </cell>
          <cell r="W706" t="str">
            <v xml:space="preserve"> Intérieur</v>
          </cell>
          <cell r="X706" t="str">
            <v>Sub.expl. Fonct. (Conso div)</v>
          </cell>
          <cell r="Y706" t="str">
            <v>P4</v>
          </cell>
          <cell r="Z706">
            <v>21356</v>
          </cell>
          <cell r="AA706">
            <v>130690</v>
          </cell>
          <cell r="AB706">
            <v>156830</v>
          </cell>
          <cell r="AC706">
            <v>156828</v>
          </cell>
          <cell r="AD706">
            <v>-2</v>
          </cell>
        </row>
        <row r="707">
          <cell r="A707">
            <v>1</v>
          </cell>
          <cell r="B707" t="str">
            <v>20</v>
          </cell>
          <cell r="C707">
            <v>11281300600</v>
          </cell>
          <cell r="D707">
            <v>4</v>
          </cell>
          <cell r="E707" t="str">
            <v>41</v>
          </cell>
          <cell r="F707">
            <v>37</v>
          </cell>
          <cell r="H707">
            <v>20</v>
          </cell>
          <cell r="I707">
            <v>1</v>
          </cell>
          <cell r="J707">
            <v>11</v>
          </cell>
          <cell r="K707">
            <v>281</v>
          </cell>
          <cell r="L707">
            <v>3</v>
          </cell>
          <cell r="M707" t="str">
            <v>00</v>
          </cell>
          <cell r="N707">
            <v>6</v>
          </cell>
          <cell r="O707">
            <v>4</v>
          </cell>
          <cell r="P707">
            <v>4</v>
          </cell>
          <cell r="Q707">
            <v>1</v>
          </cell>
          <cell r="R707">
            <v>37</v>
          </cell>
          <cell r="T707">
            <v>0</v>
          </cell>
          <cell r="V707" t="str">
            <v>INA Urbanisme</v>
          </cell>
          <cell r="W707" t="str">
            <v xml:space="preserve"> Intérieur</v>
          </cell>
          <cell r="X707" t="str">
            <v>Sub.expl. Fonct. (Entret.immob)</v>
          </cell>
          <cell r="Y707" t="str">
            <v>P4</v>
          </cell>
          <cell r="Z707">
            <v>16020</v>
          </cell>
          <cell r="AA707">
            <v>81280</v>
          </cell>
          <cell r="AB707">
            <v>97540</v>
          </cell>
          <cell r="AC707">
            <v>97536</v>
          </cell>
          <cell r="AD707">
            <v>-4</v>
          </cell>
        </row>
        <row r="708">
          <cell r="A708">
            <v>1</v>
          </cell>
          <cell r="B708" t="str">
            <v>20</v>
          </cell>
          <cell r="C708">
            <v>11281300600</v>
          </cell>
          <cell r="D708">
            <v>4</v>
          </cell>
          <cell r="E708" t="str">
            <v>41</v>
          </cell>
          <cell r="F708">
            <v>40</v>
          </cell>
          <cell r="H708">
            <v>20</v>
          </cell>
          <cell r="I708">
            <v>1</v>
          </cell>
          <cell r="J708">
            <v>11</v>
          </cell>
          <cell r="K708">
            <v>281</v>
          </cell>
          <cell r="L708">
            <v>3</v>
          </cell>
          <cell r="M708" t="str">
            <v>00</v>
          </cell>
          <cell r="N708">
            <v>6</v>
          </cell>
          <cell r="O708">
            <v>4</v>
          </cell>
          <cell r="P708">
            <v>4</v>
          </cell>
          <cell r="Q708">
            <v>1</v>
          </cell>
          <cell r="R708">
            <v>40</v>
          </cell>
          <cell r="T708">
            <v>0</v>
          </cell>
          <cell r="V708" t="str">
            <v>INA Urbanisme</v>
          </cell>
          <cell r="W708" t="str">
            <v xml:space="preserve"> Intérieur</v>
          </cell>
          <cell r="X708" t="str">
            <v>Sub.expl.Transfert (Bourses)</v>
          </cell>
          <cell r="Y708" t="str">
            <v>P4</v>
          </cell>
          <cell r="Z708">
            <v>122220</v>
          </cell>
          <cell r="AA708">
            <v>229500</v>
          </cell>
          <cell r="AB708">
            <v>275400</v>
          </cell>
          <cell r="AC708">
            <v>275400</v>
          </cell>
          <cell r="AD708">
            <v>0</v>
          </cell>
        </row>
        <row r="709">
          <cell r="A709">
            <v>1</v>
          </cell>
          <cell r="B709" t="str">
            <v>20</v>
          </cell>
          <cell r="C709">
            <v>11281300600</v>
          </cell>
          <cell r="D709">
            <v>4</v>
          </cell>
          <cell r="E709" t="str">
            <v>41</v>
          </cell>
          <cell r="F709">
            <v>90</v>
          </cell>
          <cell r="H709">
            <v>20</v>
          </cell>
          <cell r="I709">
            <v>1</v>
          </cell>
          <cell r="J709">
            <v>11</v>
          </cell>
          <cell r="K709">
            <v>281</v>
          </cell>
          <cell r="L709">
            <v>3</v>
          </cell>
          <cell r="M709" t="str">
            <v>00</v>
          </cell>
          <cell r="N709">
            <v>6</v>
          </cell>
          <cell r="O709">
            <v>4</v>
          </cell>
          <cell r="P709">
            <v>4</v>
          </cell>
          <cell r="Q709">
            <v>1</v>
          </cell>
          <cell r="R709">
            <v>90</v>
          </cell>
          <cell r="T709">
            <v>0</v>
          </cell>
          <cell r="V709" t="str">
            <v>INA Urbanisme</v>
          </cell>
          <cell r="W709" t="str">
            <v xml:space="preserve"> Intérieur</v>
          </cell>
          <cell r="X709" t="str">
            <v>Sub.expl. NV (Recher.format.)</v>
          </cell>
          <cell r="Y709" t="str">
            <v>P4</v>
          </cell>
          <cell r="Z709">
            <v>3890</v>
          </cell>
          <cell r="AA709">
            <v>56580</v>
          </cell>
          <cell r="AB709">
            <v>67890</v>
          </cell>
          <cell r="AC709">
            <v>67896</v>
          </cell>
          <cell r="AD709">
            <v>6</v>
          </cell>
        </row>
        <row r="710">
          <cell r="A710">
            <v>1</v>
          </cell>
          <cell r="H710">
            <v>20</v>
          </cell>
          <cell r="I710">
            <v>1</v>
          </cell>
          <cell r="J710">
            <v>11</v>
          </cell>
          <cell r="K710">
            <v>285</v>
          </cell>
          <cell r="L710">
            <v>3</v>
          </cell>
          <cell r="O710">
            <v>4</v>
          </cell>
          <cell r="P710">
            <v>4</v>
          </cell>
          <cell r="Q710">
            <v>1</v>
          </cell>
          <cell r="V710" t="str">
            <v>IST Mamou</v>
          </cell>
          <cell r="Z710">
            <v>647020</v>
          </cell>
          <cell r="AA710">
            <v>1828550</v>
          </cell>
          <cell r="AB710">
            <v>2194260</v>
          </cell>
          <cell r="AC710">
            <v>2194260</v>
          </cell>
          <cell r="AD710">
            <v>0</v>
          </cell>
          <cell r="AE710">
            <v>0</v>
          </cell>
        </row>
        <row r="711">
          <cell r="A711">
            <v>1</v>
          </cell>
          <cell r="B711" t="str">
            <v>20</v>
          </cell>
          <cell r="C711">
            <v>11285300600</v>
          </cell>
          <cell r="D711">
            <v>4</v>
          </cell>
          <cell r="E711" t="str">
            <v>41</v>
          </cell>
          <cell r="F711">
            <v>20</v>
          </cell>
          <cell r="H711">
            <v>20</v>
          </cell>
          <cell r="I711">
            <v>1</v>
          </cell>
          <cell r="J711">
            <v>11</v>
          </cell>
          <cell r="K711">
            <v>285</v>
          </cell>
          <cell r="L711">
            <v>3</v>
          </cell>
          <cell r="M711" t="str">
            <v>00</v>
          </cell>
          <cell r="N711">
            <v>6</v>
          </cell>
          <cell r="O711">
            <v>4</v>
          </cell>
          <cell r="P711">
            <v>4</v>
          </cell>
          <cell r="Q711">
            <v>1</v>
          </cell>
          <cell r="R711">
            <v>20</v>
          </cell>
          <cell r="T711">
            <v>0</v>
          </cell>
          <cell r="V711" t="str">
            <v>IST Mamou</v>
          </cell>
          <cell r="W711" t="str">
            <v xml:space="preserve"> Intérieur</v>
          </cell>
          <cell r="X711" t="str">
            <v>Sub.expl. Frais de personnel</v>
          </cell>
          <cell r="Y711" t="str">
            <v>P4</v>
          </cell>
          <cell r="Z711">
            <v>51480</v>
          </cell>
          <cell r="AA711">
            <v>284840</v>
          </cell>
          <cell r="AB711">
            <v>341800</v>
          </cell>
          <cell r="AC711">
            <v>341808</v>
          </cell>
          <cell r="AD711">
            <v>8</v>
          </cell>
        </row>
        <row r="712">
          <cell r="A712">
            <v>1</v>
          </cell>
          <cell r="B712" t="str">
            <v>20</v>
          </cell>
          <cell r="C712">
            <v>11285300600</v>
          </cell>
          <cell r="D712">
            <v>4</v>
          </cell>
          <cell r="E712" t="str">
            <v>41</v>
          </cell>
          <cell r="F712">
            <v>31</v>
          </cell>
          <cell r="H712">
            <v>20</v>
          </cell>
          <cell r="I712">
            <v>1</v>
          </cell>
          <cell r="J712">
            <v>11</v>
          </cell>
          <cell r="K712">
            <v>285</v>
          </cell>
          <cell r="L712">
            <v>3</v>
          </cell>
          <cell r="M712" t="str">
            <v>00</v>
          </cell>
          <cell r="N712">
            <v>6</v>
          </cell>
          <cell r="O712">
            <v>4</v>
          </cell>
          <cell r="P712">
            <v>4</v>
          </cell>
          <cell r="Q712">
            <v>1</v>
          </cell>
          <cell r="R712">
            <v>31</v>
          </cell>
          <cell r="T712">
            <v>0</v>
          </cell>
          <cell r="V712" t="str">
            <v>IST Mamou</v>
          </cell>
          <cell r="W712" t="str">
            <v xml:space="preserve"> Intérieur</v>
          </cell>
          <cell r="X712" t="str">
            <v>Sub.expl. Fonct. (Fournit.conso)</v>
          </cell>
          <cell r="Y712" t="str">
            <v>P4</v>
          </cell>
          <cell r="Z712">
            <v>72880</v>
          </cell>
          <cell r="AA712">
            <v>204000</v>
          </cell>
          <cell r="AB712">
            <v>244800</v>
          </cell>
          <cell r="AC712">
            <v>244800</v>
          </cell>
          <cell r="AD712">
            <v>0</v>
          </cell>
        </row>
        <row r="713">
          <cell r="A713">
            <v>1</v>
          </cell>
          <cell r="B713" t="str">
            <v>20</v>
          </cell>
          <cell r="C713">
            <v>11285300600</v>
          </cell>
          <cell r="D713">
            <v>4</v>
          </cell>
          <cell r="E713" t="str">
            <v>41</v>
          </cell>
          <cell r="F713">
            <v>34</v>
          </cell>
          <cell r="H713">
            <v>20</v>
          </cell>
          <cell r="I713">
            <v>1</v>
          </cell>
          <cell r="J713">
            <v>11</v>
          </cell>
          <cell r="K713">
            <v>285</v>
          </cell>
          <cell r="L713">
            <v>3</v>
          </cell>
          <cell r="M713" t="str">
            <v>00</v>
          </cell>
          <cell r="N713">
            <v>6</v>
          </cell>
          <cell r="O713">
            <v>4</v>
          </cell>
          <cell r="P713">
            <v>4</v>
          </cell>
          <cell r="Q713">
            <v>1</v>
          </cell>
          <cell r="R713">
            <v>34</v>
          </cell>
          <cell r="T713">
            <v>0</v>
          </cell>
          <cell r="V713" t="str">
            <v>IST Mamou</v>
          </cell>
          <cell r="W713" t="str">
            <v xml:space="preserve"> Intérieur</v>
          </cell>
          <cell r="X713" t="str">
            <v>Sub.expl. Fonct. (Conso div)</v>
          </cell>
          <cell r="Y713" t="str">
            <v>P4</v>
          </cell>
          <cell r="Z713">
            <v>176860</v>
          </cell>
          <cell r="AA713">
            <v>339470</v>
          </cell>
          <cell r="AB713">
            <v>407370</v>
          </cell>
          <cell r="AC713">
            <v>407364</v>
          </cell>
          <cell r="AD713">
            <v>-6</v>
          </cell>
        </row>
        <row r="714">
          <cell r="A714">
            <v>1</v>
          </cell>
          <cell r="B714" t="str">
            <v>20</v>
          </cell>
          <cell r="C714">
            <v>11285300600</v>
          </cell>
          <cell r="D714">
            <v>4</v>
          </cell>
          <cell r="E714" t="str">
            <v>41</v>
          </cell>
          <cell r="F714">
            <v>37</v>
          </cell>
          <cell r="H714">
            <v>20</v>
          </cell>
          <cell r="I714">
            <v>1</v>
          </cell>
          <cell r="J714">
            <v>11</v>
          </cell>
          <cell r="K714">
            <v>285</v>
          </cell>
          <cell r="L714">
            <v>3</v>
          </cell>
          <cell r="M714" t="str">
            <v>00</v>
          </cell>
          <cell r="N714">
            <v>6</v>
          </cell>
          <cell r="O714">
            <v>4</v>
          </cell>
          <cell r="P714">
            <v>4</v>
          </cell>
          <cell r="Q714">
            <v>1</v>
          </cell>
          <cell r="R714">
            <v>37</v>
          </cell>
          <cell r="T714">
            <v>0</v>
          </cell>
          <cell r="V714" t="str">
            <v>IST Mamou</v>
          </cell>
          <cell r="W714" t="str">
            <v xml:space="preserve"> Intérieur</v>
          </cell>
          <cell r="X714" t="str">
            <v>Sub.expl. Fonct. (Entret.immob)</v>
          </cell>
          <cell r="Y714" t="str">
            <v>P4</v>
          </cell>
          <cell r="Z714">
            <v>80790</v>
          </cell>
          <cell r="AA714">
            <v>180100</v>
          </cell>
          <cell r="AB714">
            <v>216120</v>
          </cell>
          <cell r="AC714">
            <v>216120</v>
          </cell>
          <cell r="AD714">
            <v>0</v>
          </cell>
        </row>
        <row r="715">
          <cell r="A715">
            <v>1</v>
          </cell>
          <cell r="B715" t="str">
            <v>20</v>
          </cell>
          <cell r="C715">
            <v>11285300600</v>
          </cell>
          <cell r="D715">
            <v>4</v>
          </cell>
          <cell r="E715" t="str">
            <v>41</v>
          </cell>
          <cell r="F715">
            <v>40</v>
          </cell>
          <cell r="H715">
            <v>20</v>
          </cell>
          <cell r="I715">
            <v>1</v>
          </cell>
          <cell r="J715">
            <v>11</v>
          </cell>
          <cell r="K715">
            <v>285</v>
          </cell>
          <cell r="L715">
            <v>3</v>
          </cell>
          <cell r="M715" t="str">
            <v>00</v>
          </cell>
          <cell r="N715">
            <v>6</v>
          </cell>
          <cell r="O715">
            <v>4</v>
          </cell>
          <cell r="P715">
            <v>4</v>
          </cell>
          <cell r="Q715">
            <v>1</v>
          </cell>
          <cell r="R715">
            <v>40</v>
          </cell>
          <cell r="T715">
            <v>0</v>
          </cell>
          <cell r="V715" t="str">
            <v>IST Mamou</v>
          </cell>
          <cell r="W715" t="str">
            <v xml:space="preserve"> Intérieur</v>
          </cell>
          <cell r="X715" t="str">
            <v>Sub.expl.Transfert (Bourses)</v>
          </cell>
          <cell r="Y715" t="str">
            <v>P4</v>
          </cell>
          <cell r="Z715">
            <v>256320</v>
          </cell>
          <cell r="AA715">
            <v>599850</v>
          </cell>
          <cell r="AB715">
            <v>719820</v>
          </cell>
          <cell r="AC715">
            <v>719820</v>
          </cell>
          <cell r="AD715">
            <v>0</v>
          </cell>
        </row>
        <row r="716">
          <cell r="A716">
            <v>1</v>
          </cell>
          <cell r="B716" t="str">
            <v>20</v>
          </cell>
          <cell r="C716">
            <v>11285300600</v>
          </cell>
          <cell r="D716">
            <v>4</v>
          </cell>
          <cell r="E716" t="str">
            <v>41</v>
          </cell>
          <cell r="F716">
            <v>90</v>
          </cell>
          <cell r="H716">
            <v>20</v>
          </cell>
          <cell r="I716">
            <v>1</v>
          </cell>
          <cell r="J716">
            <v>11</v>
          </cell>
          <cell r="K716">
            <v>285</v>
          </cell>
          <cell r="L716">
            <v>3</v>
          </cell>
          <cell r="M716" t="str">
            <v>00</v>
          </cell>
          <cell r="N716">
            <v>6</v>
          </cell>
          <cell r="O716">
            <v>4</v>
          </cell>
          <cell r="P716">
            <v>4</v>
          </cell>
          <cell r="Q716">
            <v>1</v>
          </cell>
          <cell r="R716">
            <v>90</v>
          </cell>
          <cell r="T716">
            <v>0</v>
          </cell>
          <cell r="V716" t="str">
            <v>IST Mamou</v>
          </cell>
          <cell r="W716" t="str">
            <v xml:space="preserve"> Intérieur</v>
          </cell>
          <cell r="X716" t="str">
            <v>Sub.expl. NV (Recher.format.)</v>
          </cell>
          <cell r="Y716" t="str">
            <v>P4</v>
          </cell>
          <cell r="Z716">
            <v>8690</v>
          </cell>
          <cell r="AA716">
            <v>220290</v>
          </cell>
          <cell r="AB716">
            <v>264350</v>
          </cell>
          <cell r="AC716">
            <v>264348</v>
          </cell>
          <cell r="AD716">
            <v>-2</v>
          </cell>
        </row>
        <row r="717">
          <cell r="A717">
            <v>1</v>
          </cell>
          <cell r="H717">
            <v>20</v>
          </cell>
          <cell r="I717">
            <v>1</v>
          </cell>
          <cell r="J717">
            <v>11</v>
          </cell>
          <cell r="K717">
            <v>290</v>
          </cell>
          <cell r="L717">
            <v>3</v>
          </cell>
          <cell r="O717">
            <v>4</v>
          </cell>
          <cell r="P717">
            <v>4</v>
          </cell>
          <cell r="Q717">
            <v>1</v>
          </cell>
          <cell r="V717" t="str">
            <v>Inst Med Vet Dalaba</v>
          </cell>
          <cell r="Z717">
            <v>793532</v>
          </cell>
          <cell r="AA717">
            <v>2245470</v>
          </cell>
          <cell r="AB717">
            <v>2694580</v>
          </cell>
          <cell r="AC717">
            <v>2694564</v>
          </cell>
          <cell r="AD717">
            <v>-10382256</v>
          </cell>
          <cell r="AE717">
            <v>0</v>
          </cell>
        </row>
        <row r="718">
          <cell r="A718">
            <v>1</v>
          </cell>
          <cell r="B718" t="str">
            <v>20</v>
          </cell>
          <cell r="C718">
            <v>11290300600</v>
          </cell>
          <cell r="D718">
            <v>2</v>
          </cell>
          <cell r="E718" t="str">
            <v>41</v>
          </cell>
          <cell r="F718">
            <v>20</v>
          </cell>
          <cell r="H718">
            <v>20</v>
          </cell>
          <cell r="I718">
            <v>1</v>
          </cell>
          <cell r="J718">
            <v>11</v>
          </cell>
          <cell r="K718">
            <v>290</v>
          </cell>
          <cell r="L718">
            <v>3</v>
          </cell>
          <cell r="M718" t="str">
            <v>00</v>
          </cell>
          <cell r="N718">
            <v>6</v>
          </cell>
          <cell r="O718">
            <v>4</v>
          </cell>
          <cell r="P718">
            <v>4</v>
          </cell>
          <cell r="Q718">
            <v>1</v>
          </cell>
          <cell r="R718">
            <v>20</v>
          </cell>
          <cell r="T718">
            <v>0</v>
          </cell>
          <cell r="V718" t="str">
            <v>Inst Med Vet Dalaba</v>
          </cell>
          <cell r="W718" t="str">
            <v xml:space="preserve"> Intérieur</v>
          </cell>
          <cell r="X718" t="str">
            <v>Sub.expl. Frais de personnel</v>
          </cell>
          <cell r="Y718" t="str">
            <v>P4</v>
          </cell>
          <cell r="Z718">
            <v>89000</v>
          </cell>
          <cell r="AA718">
            <v>427290</v>
          </cell>
          <cell r="AB718">
            <v>512750</v>
          </cell>
          <cell r="AC718">
            <v>512748</v>
          </cell>
          <cell r="AD718">
            <v>-2</v>
          </cell>
        </row>
        <row r="719">
          <cell r="A719">
            <v>1</v>
          </cell>
          <cell r="B719" t="str">
            <v>20</v>
          </cell>
          <cell r="C719">
            <v>11290300600</v>
          </cell>
          <cell r="D719">
            <v>4</v>
          </cell>
          <cell r="E719" t="str">
            <v>41</v>
          </cell>
          <cell r="F719">
            <v>31</v>
          </cell>
          <cell r="H719">
            <v>20</v>
          </cell>
          <cell r="I719">
            <v>1</v>
          </cell>
          <cell r="J719">
            <v>11</v>
          </cell>
          <cell r="K719">
            <v>290</v>
          </cell>
          <cell r="L719">
            <v>3</v>
          </cell>
          <cell r="M719" t="str">
            <v>00</v>
          </cell>
          <cell r="N719">
            <v>6</v>
          </cell>
          <cell r="O719">
            <v>4</v>
          </cell>
          <cell r="P719">
            <v>4</v>
          </cell>
          <cell r="Q719">
            <v>1</v>
          </cell>
          <cell r="R719">
            <v>31</v>
          </cell>
          <cell r="T719">
            <v>0</v>
          </cell>
          <cell r="V719" t="str">
            <v>Inst Med Vet Dalaba</v>
          </cell>
          <cell r="W719" t="str">
            <v xml:space="preserve"> Intérieur</v>
          </cell>
          <cell r="X719" t="str">
            <v>Sub.expl. Fonct. (Fournit.conso)</v>
          </cell>
          <cell r="Y719" t="str">
            <v>P4</v>
          </cell>
          <cell r="Z719">
            <v>95110</v>
          </cell>
          <cell r="AA719">
            <v>258510</v>
          </cell>
          <cell r="AB719">
            <v>310220</v>
          </cell>
          <cell r="AC719">
            <v>310212</v>
          </cell>
          <cell r="AD719">
            <v>-8</v>
          </cell>
        </row>
        <row r="720">
          <cell r="A720">
            <v>1</v>
          </cell>
          <cell r="B720" t="str">
            <v>20</v>
          </cell>
          <cell r="C720">
            <v>11290300600</v>
          </cell>
          <cell r="D720">
            <v>4</v>
          </cell>
          <cell r="E720" t="str">
            <v>41</v>
          </cell>
          <cell r="F720">
            <v>34</v>
          </cell>
          <cell r="H720">
            <v>20</v>
          </cell>
          <cell r="I720">
            <v>1</v>
          </cell>
          <cell r="J720">
            <v>11</v>
          </cell>
          <cell r="K720">
            <v>290</v>
          </cell>
          <cell r="L720">
            <v>3</v>
          </cell>
          <cell r="M720" t="str">
            <v>00</v>
          </cell>
          <cell r="N720">
            <v>6</v>
          </cell>
          <cell r="O720">
            <v>4</v>
          </cell>
          <cell r="P720">
            <v>4</v>
          </cell>
          <cell r="Q720">
            <v>1</v>
          </cell>
          <cell r="R720">
            <v>34</v>
          </cell>
          <cell r="T720">
            <v>0</v>
          </cell>
          <cell r="V720" t="str">
            <v>Inst Med Vet Dalaba</v>
          </cell>
          <cell r="W720" t="str">
            <v xml:space="preserve"> Intérieur</v>
          </cell>
          <cell r="X720" t="str">
            <v>Sub.expl. Fonct. (Conso div)</v>
          </cell>
          <cell r="Y720" t="str">
            <v>P4</v>
          </cell>
          <cell r="Z720">
            <v>185892</v>
          </cell>
          <cell r="AA720">
            <v>348000</v>
          </cell>
          <cell r="AB720">
            <v>417600</v>
          </cell>
          <cell r="AC720">
            <v>417600</v>
          </cell>
          <cell r="AD720">
            <v>0</v>
          </cell>
        </row>
        <row r="721">
          <cell r="A721">
            <v>1</v>
          </cell>
          <cell r="B721" t="str">
            <v>20</v>
          </cell>
          <cell r="C721">
            <v>11290300600</v>
          </cell>
          <cell r="D721">
            <v>4</v>
          </cell>
          <cell r="E721" t="str">
            <v>41</v>
          </cell>
          <cell r="F721">
            <v>37</v>
          </cell>
          <cell r="H721">
            <v>20</v>
          </cell>
          <cell r="I721">
            <v>1</v>
          </cell>
          <cell r="J721">
            <v>11</v>
          </cell>
          <cell r="K721">
            <v>290</v>
          </cell>
          <cell r="L721">
            <v>3</v>
          </cell>
          <cell r="M721" t="str">
            <v>00</v>
          </cell>
          <cell r="N721">
            <v>6</v>
          </cell>
          <cell r="O721">
            <v>4</v>
          </cell>
          <cell r="P721">
            <v>4</v>
          </cell>
          <cell r="Q721">
            <v>1</v>
          </cell>
          <cell r="R721">
            <v>37</v>
          </cell>
          <cell r="T721">
            <v>0</v>
          </cell>
          <cell r="V721" t="str">
            <v>Inst Med Vet Dalaba</v>
          </cell>
          <cell r="W721" t="str">
            <v xml:space="preserve"> Intérieur</v>
          </cell>
          <cell r="X721" t="str">
            <v>Sub.expl. Fonct. (Entret.immob)</v>
          </cell>
          <cell r="Y721" t="str">
            <v>P4</v>
          </cell>
          <cell r="Z721">
            <v>99400</v>
          </cell>
          <cell r="AA721">
            <v>199220</v>
          </cell>
          <cell r="AB721">
            <v>239070</v>
          </cell>
          <cell r="AC721">
            <v>239064</v>
          </cell>
          <cell r="AD721">
            <v>-6</v>
          </cell>
        </row>
        <row r="722">
          <cell r="A722">
            <v>1</v>
          </cell>
          <cell r="B722" t="str">
            <v>20</v>
          </cell>
          <cell r="C722">
            <v>11290300600</v>
          </cell>
          <cell r="D722">
            <v>4</v>
          </cell>
          <cell r="E722" t="str">
            <v>41</v>
          </cell>
          <cell r="F722">
            <v>40</v>
          </cell>
          <cell r="H722">
            <v>20</v>
          </cell>
          <cell r="I722">
            <v>1</v>
          </cell>
          <cell r="J722">
            <v>11</v>
          </cell>
          <cell r="K722">
            <v>290</v>
          </cell>
          <cell r="L722">
            <v>3</v>
          </cell>
          <cell r="M722" t="str">
            <v>00</v>
          </cell>
          <cell r="N722">
            <v>6</v>
          </cell>
          <cell r="O722">
            <v>4</v>
          </cell>
          <cell r="P722">
            <v>4</v>
          </cell>
          <cell r="Q722">
            <v>1</v>
          </cell>
          <cell r="R722">
            <v>40</v>
          </cell>
          <cell r="T722">
            <v>0</v>
          </cell>
          <cell r="V722" t="str">
            <v>Inst Med Vet Dalaba</v>
          </cell>
          <cell r="W722" t="str">
            <v xml:space="preserve"> Intérieur</v>
          </cell>
          <cell r="X722" t="str">
            <v>Sub.expl.Transfert (Bourses)</v>
          </cell>
          <cell r="Y722" t="str">
            <v>P4</v>
          </cell>
          <cell r="Z722">
            <v>259920</v>
          </cell>
          <cell r="AA722">
            <v>914670</v>
          </cell>
          <cell r="AB722">
            <v>1097610</v>
          </cell>
          <cell r="AC722">
            <v>1097604</v>
          </cell>
          <cell r="AD722">
            <v>-6</v>
          </cell>
        </row>
        <row r="723">
          <cell r="A723">
            <v>1</v>
          </cell>
          <cell r="B723" t="str">
            <v>20</v>
          </cell>
          <cell r="C723">
            <v>11290300600</v>
          </cell>
          <cell r="D723">
            <v>4</v>
          </cell>
          <cell r="E723" t="str">
            <v>41</v>
          </cell>
          <cell r="F723">
            <v>90</v>
          </cell>
          <cell r="H723">
            <v>20</v>
          </cell>
          <cell r="I723">
            <v>1</v>
          </cell>
          <cell r="J723">
            <v>11</v>
          </cell>
          <cell r="K723">
            <v>290</v>
          </cell>
          <cell r="L723">
            <v>3</v>
          </cell>
          <cell r="M723" t="str">
            <v>00</v>
          </cell>
          <cell r="N723">
            <v>6</v>
          </cell>
          <cell r="O723">
            <v>4</v>
          </cell>
          <cell r="P723">
            <v>4</v>
          </cell>
          <cell r="Q723">
            <v>1</v>
          </cell>
          <cell r="R723">
            <v>90</v>
          </cell>
          <cell r="T723">
            <v>0</v>
          </cell>
          <cell r="V723" t="str">
            <v>Inst Med Vet Dalaba</v>
          </cell>
          <cell r="W723" t="str">
            <v xml:space="preserve"> Intérieur</v>
          </cell>
          <cell r="X723" t="str">
            <v>Sub.expl. NV (Recher.format.)</v>
          </cell>
          <cell r="Y723" t="str">
            <v>P4</v>
          </cell>
          <cell r="Z723">
            <v>64210</v>
          </cell>
          <cell r="AA723">
            <v>97780</v>
          </cell>
          <cell r="AB723">
            <v>117330</v>
          </cell>
          <cell r="AC723">
            <v>117336</v>
          </cell>
          <cell r="AD723">
            <v>6</v>
          </cell>
        </row>
        <row r="724">
          <cell r="A724">
            <v>1</v>
          </cell>
          <cell r="B724" t="str">
            <v>20</v>
          </cell>
          <cell r="C724">
            <v>11299300600</v>
          </cell>
          <cell r="D724">
            <v>4</v>
          </cell>
          <cell r="E724" t="str">
            <v>41</v>
          </cell>
          <cell r="F724">
            <v>40</v>
          </cell>
          <cell r="H724">
            <v>20</v>
          </cell>
          <cell r="I724">
            <v>1</v>
          </cell>
          <cell r="J724">
            <v>11</v>
          </cell>
          <cell r="K724">
            <v>299</v>
          </cell>
          <cell r="L724">
            <v>3</v>
          </cell>
          <cell r="M724" t="str">
            <v>00</v>
          </cell>
          <cell r="N724">
            <v>6</v>
          </cell>
          <cell r="O724">
            <v>4</v>
          </cell>
          <cell r="P724">
            <v>4</v>
          </cell>
          <cell r="Q724">
            <v>1</v>
          </cell>
          <cell r="R724">
            <v>40</v>
          </cell>
          <cell r="T724">
            <v>0</v>
          </cell>
          <cell r="V724" t="str">
            <v>Autres instituts</v>
          </cell>
          <cell r="W724" t="str">
            <v xml:space="preserve"> Intérieur</v>
          </cell>
          <cell r="X724" t="str">
            <v>Sub.expl.Transfert (Bourses)</v>
          </cell>
          <cell r="Y724" t="str">
            <v>P4</v>
          </cell>
          <cell r="Z724">
            <v>0</v>
          </cell>
          <cell r="AA724">
            <v>8878530</v>
          </cell>
          <cell r="AB724">
            <v>10654240</v>
          </cell>
          <cell r="AC724">
            <v>272000</v>
          </cell>
          <cell r="AD724">
            <v>-10382240</v>
          </cell>
        </row>
        <row r="725">
          <cell r="A725">
            <v>1</v>
          </cell>
          <cell r="H725">
            <v>20</v>
          </cell>
          <cell r="I725">
            <v>1</v>
          </cell>
          <cell r="J725">
            <v>11</v>
          </cell>
          <cell r="K725">
            <v>299</v>
          </cell>
          <cell r="L725">
            <v>2</v>
          </cell>
          <cell r="O725">
            <v>4</v>
          </cell>
          <cell r="P725">
            <v>4</v>
          </cell>
          <cell r="Q725">
            <v>2</v>
          </cell>
          <cell r="V725" t="str">
            <v>Autres instituts</v>
          </cell>
          <cell r="Z725">
            <v>369086</v>
          </cell>
          <cell r="AA725">
            <v>494860</v>
          </cell>
          <cell r="AB725">
            <v>593830</v>
          </cell>
          <cell r="AC725">
            <v>593832</v>
          </cell>
          <cell r="AD725">
            <v>2</v>
          </cell>
          <cell r="AE725">
            <v>0</v>
          </cell>
        </row>
        <row r="726">
          <cell r="A726">
            <v>1</v>
          </cell>
          <cell r="B726" t="str">
            <v>20</v>
          </cell>
          <cell r="C726">
            <v>11299200600</v>
          </cell>
          <cell r="D726">
            <v>4</v>
          </cell>
          <cell r="E726" t="str">
            <v>42</v>
          </cell>
          <cell r="F726">
            <v>90</v>
          </cell>
          <cell r="H726">
            <v>20</v>
          </cell>
          <cell r="I726">
            <v>1</v>
          </cell>
          <cell r="J726">
            <v>11</v>
          </cell>
          <cell r="K726">
            <v>299</v>
          </cell>
          <cell r="L726">
            <v>2</v>
          </cell>
          <cell r="M726" t="str">
            <v>00</v>
          </cell>
          <cell r="N726">
            <v>6</v>
          </cell>
          <cell r="O726">
            <v>4</v>
          </cell>
          <cell r="P726">
            <v>4</v>
          </cell>
          <cell r="Q726">
            <v>2</v>
          </cell>
          <cell r="R726">
            <v>90</v>
          </cell>
          <cell r="T726">
            <v>0</v>
          </cell>
          <cell r="V726" t="str">
            <v>Autres instituts</v>
          </cell>
          <cell r="W726" t="str">
            <v xml:space="preserve"> Conakry</v>
          </cell>
          <cell r="X726" t="str">
            <v>Sub.d'équilibre Non ventilé</v>
          </cell>
          <cell r="Y726" t="str">
            <v>P4</v>
          </cell>
          <cell r="Z726">
            <v>369086</v>
          </cell>
          <cell r="AA726">
            <v>494860</v>
          </cell>
          <cell r="AB726">
            <v>593830</v>
          </cell>
          <cell r="AC726">
            <v>593832</v>
          </cell>
          <cell r="AD726">
            <v>2</v>
          </cell>
        </row>
        <row r="727">
          <cell r="A727">
            <v>1</v>
          </cell>
          <cell r="H727">
            <v>20</v>
          </cell>
          <cell r="I727">
            <v>1</v>
          </cell>
          <cell r="J727">
            <v>12</v>
          </cell>
          <cell r="K727">
            <v>311</v>
          </cell>
          <cell r="L727">
            <v>2</v>
          </cell>
          <cell r="O727">
            <v>4</v>
          </cell>
          <cell r="P727">
            <v>4</v>
          </cell>
          <cell r="Q727">
            <v>2</v>
          </cell>
          <cell r="V727" t="str">
            <v>CERESCOR</v>
          </cell>
          <cell r="Z727">
            <v>198800</v>
          </cell>
          <cell r="AA727">
            <v>525000</v>
          </cell>
          <cell r="AB727">
            <v>669380</v>
          </cell>
          <cell r="AC727">
            <v>630000</v>
          </cell>
          <cell r="AD727">
            <v>-39380</v>
          </cell>
          <cell r="AE727">
            <v>0</v>
          </cell>
        </row>
        <row r="728">
          <cell r="A728">
            <v>1</v>
          </cell>
          <cell r="B728" t="str">
            <v>20</v>
          </cell>
          <cell r="C728">
            <v>12311200600</v>
          </cell>
          <cell r="D728">
            <v>4</v>
          </cell>
          <cell r="E728" t="str">
            <v>42</v>
          </cell>
          <cell r="F728">
            <v>90</v>
          </cell>
          <cell r="H728">
            <v>20</v>
          </cell>
          <cell r="I728">
            <v>1</v>
          </cell>
          <cell r="J728">
            <v>12</v>
          </cell>
          <cell r="K728">
            <v>311</v>
          </cell>
          <cell r="L728">
            <v>2</v>
          </cell>
          <cell r="M728" t="str">
            <v>00</v>
          </cell>
          <cell r="N728">
            <v>6</v>
          </cell>
          <cell r="O728">
            <v>4</v>
          </cell>
          <cell r="P728">
            <v>4</v>
          </cell>
          <cell r="Q728">
            <v>2</v>
          </cell>
          <cell r="R728">
            <v>90</v>
          </cell>
          <cell r="T728">
            <v>0</v>
          </cell>
          <cell r="V728" t="str">
            <v>CERESCOR</v>
          </cell>
          <cell r="W728" t="str">
            <v xml:space="preserve"> Conakry</v>
          </cell>
          <cell r="X728" t="str">
            <v>Sub.d'équilibre Non ventilé</v>
          </cell>
          <cell r="Y728" t="str">
            <v>P4</v>
          </cell>
          <cell r="Z728">
            <v>198800</v>
          </cell>
          <cell r="AA728">
            <v>525000</v>
          </cell>
          <cell r="AB728">
            <v>669380</v>
          </cell>
          <cell r="AC728">
            <v>630000</v>
          </cell>
          <cell r="AD728">
            <v>-39380</v>
          </cell>
        </row>
        <row r="729">
          <cell r="A729">
            <v>1</v>
          </cell>
          <cell r="H729">
            <v>20</v>
          </cell>
          <cell r="I729">
            <v>1</v>
          </cell>
          <cell r="J729">
            <v>12</v>
          </cell>
          <cell r="K729">
            <v>312</v>
          </cell>
          <cell r="L729">
            <v>2</v>
          </cell>
          <cell r="O729">
            <v>4</v>
          </cell>
          <cell r="P729">
            <v>4</v>
          </cell>
          <cell r="Q729">
            <v>2</v>
          </cell>
          <cell r="V729" t="str">
            <v>I nstitut Pasteur ( ex IRBAG)</v>
          </cell>
          <cell r="Z729">
            <v>380000</v>
          </cell>
          <cell r="AA729">
            <v>850000</v>
          </cell>
          <cell r="AB729">
            <v>1020000</v>
          </cell>
          <cell r="AC729">
            <v>1020000</v>
          </cell>
          <cell r="AD729">
            <v>0</v>
          </cell>
          <cell r="AE729">
            <v>0</v>
          </cell>
        </row>
        <row r="730">
          <cell r="A730">
            <v>1</v>
          </cell>
          <cell r="B730" t="str">
            <v>20</v>
          </cell>
          <cell r="C730">
            <v>12312200600</v>
          </cell>
          <cell r="D730">
            <v>4</v>
          </cell>
          <cell r="E730" t="str">
            <v>42</v>
          </cell>
          <cell r="F730">
            <v>90</v>
          </cell>
          <cell r="H730">
            <v>20</v>
          </cell>
          <cell r="I730">
            <v>1</v>
          </cell>
          <cell r="J730">
            <v>12</v>
          </cell>
          <cell r="K730">
            <v>312</v>
          </cell>
          <cell r="L730">
            <v>2</v>
          </cell>
          <cell r="M730" t="str">
            <v>00</v>
          </cell>
          <cell r="N730">
            <v>6</v>
          </cell>
          <cell r="O730">
            <v>4</v>
          </cell>
          <cell r="P730">
            <v>4</v>
          </cell>
          <cell r="Q730">
            <v>2</v>
          </cell>
          <cell r="R730">
            <v>90</v>
          </cell>
          <cell r="T730">
            <v>0</v>
          </cell>
          <cell r="V730" t="str">
            <v>Ins.Pasteur (exIRBAG)</v>
          </cell>
          <cell r="W730" t="str">
            <v xml:space="preserve"> Conakry</v>
          </cell>
          <cell r="X730" t="str">
            <v>Sub.d'équilibre Non ventilé</v>
          </cell>
          <cell r="Y730" t="str">
            <v>P4</v>
          </cell>
          <cell r="Z730">
            <v>380000</v>
          </cell>
          <cell r="AA730">
            <v>850000</v>
          </cell>
          <cell r="AB730">
            <v>1020000</v>
          </cell>
          <cell r="AC730">
            <v>1020000</v>
          </cell>
          <cell r="AD730">
            <v>0</v>
          </cell>
        </row>
        <row r="731">
          <cell r="A731">
            <v>1</v>
          </cell>
          <cell r="H731">
            <v>20</v>
          </cell>
          <cell r="I731">
            <v>1</v>
          </cell>
          <cell r="J731">
            <v>12</v>
          </cell>
          <cell r="K731">
            <v>315</v>
          </cell>
          <cell r="L731">
            <v>2</v>
          </cell>
          <cell r="O731">
            <v>4</v>
          </cell>
          <cell r="P731">
            <v>4</v>
          </cell>
          <cell r="Q731">
            <v>2</v>
          </cell>
          <cell r="V731" t="str">
            <v>CENDID</v>
          </cell>
          <cell r="Z731">
            <v>52600</v>
          </cell>
          <cell r="AA731">
            <v>350000</v>
          </cell>
          <cell r="AB731">
            <v>420000</v>
          </cell>
          <cell r="AC731">
            <v>420000</v>
          </cell>
          <cell r="AD731">
            <v>0</v>
          </cell>
          <cell r="AE731">
            <v>0</v>
          </cell>
        </row>
        <row r="732">
          <cell r="A732">
            <v>1</v>
          </cell>
          <cell r="B732" t="str">
            <v>20</v>
          </cell>
          <cell r="C732">
            <v>12315200600</v>
          </cell>
          <cell r="D732">
            <v>4</v>
          </cell>
          <cell r="E732" t="str">
            <v>42</v>
          </cell>
          <cell r="F732">
            <v>90</v>
          </cell>
          <cell r="H732">
            <v>20</v>
          </cell>
          <cell r="I732">
            <v>1</v>
          </cell>
          <cell r="J732">
            <v>12</v>
          </cell>
          <cell r="K732">
            <v>315</v>
          </cell>
          <cell r="L732">
            <v>2</v>
          </cell>
          <cell r="M732" t="str">
            <v>00</v>
          </cell>
          <cell r="N732">
            <v>6</v>
          </cell>
          <cell r="O732">
            <v>4</v>
          </cell>
          <cell r="P732">
            <v>4</v>
          </cell>
          <cell r="Q732">
            <v>2</v>
          </cell>
          <cell r="R732">
            <v>90</v>
          </cell>
          <cell r="T732">
            <v>0</v>
          </cell>
          <cell r="V732" t="str">
            <v>CENDID</v>
          </cell>
          <cell r="W732" t="str">
            <v xml:space="preserve"> Conakry</v>
          </cell>
          <cell r="X732" t="str">
            <v>Sub.d'équilibre Non ventilé</v>
          </cell>
          <cell r="Y732" t="str">
            <v>P4</v>
          </cell>
          <cell r="Z732">
            <v>52600</v>
          </cell>
          <cell r="AA732">
            <v>350000</v>
          </cell>
          <cell r="AB732">
            <v>420000</v>
          </cell>
          <cell r="AC732">
            <v>420000</v>
          </cell>
          <cell r="AD732">
            <v>0</v>
          </cell>
        </row>
        <row r="733">
          <cell r="A733">
            <v>1</v>
          </cell>
          <cell r="H733">
            <v>20</v>
          </cell>
          <cell r="I733">
            <v>1</v>
          </cell>
          <cell r="J733">
            <v>12</v>
          </cell>
          <cell r="K733">
            <v>316</v>
          </cell>
          <cell r="L733">
            <v>2</v>
          </cell>
          <cell r="O733">
            <v>4</v>
          </cell>
          <cell r="P733">
            <v>4</v>
          </cell>
          <cell r="Q733">
            <v>2</v>
          </cell>
          <cell r="V733" t="str">
            <v>CEDUST</v>
          </cell>
          <cell r="Z733">
            <v>250000</v>
          </cell>
          <cell r="AA733">
            <v>340000</v>
          </cell>
          <cell r="AB733">
            <v>408000</v>
          </cell>
          <cell r="AC733">
            <v>408000</v>
          </cell>
          <cell r="AD733">
            <v>0</v>
          </cell>
          <cell r="AE733">
            <v>0</v>
          </cell>
        </row>
        <row r="734">
          <cell r="A734">
            <v>1</v>
          </cell>
          <cell r="B734" t="str">
            <v>20</v>
          </cell>
          <cell r="C734">
            <v>12316200600</v>
          </cell>
          <cell r="D734">
            <v>4</v>
          </cell>
          <cell r="E734" t="str">
            <v>42</v>
          </cell>
          <cell r="F734">
            <v>90</v>
          </cell>
          <cell r="H734">
            <v>20</v>
          </cell>
          <cell r="I734">
            <v>1</v>
          </cell>
          <cell r="J734">
            <v>12</v>
          </cell>
          <cell r="K734">
            <v>316</v>
          </cell>
          <cell r="L734">
            <v>2</v>
          </cell>
          <cell r="M734" t="str">
            <v>00</v>
          </cell>
          <cell r="N734">
            <v>6</v>
          </cell>
          <cell r="O734">
            <v>4</v>
          </cell>
          <cell r="P734">
            <v>4</v>
          </cell>
          <cell r="Q734">
            <v>2</v>
          </cell>
          <cell r="R734">
            <v>90</v>
          </cell>
          <cell r="T734">
            <v>0</v>
          </cell>
          <cell r="V734" t="str">
            <v>CEDUST</v>
          </cell>
          <cell r="W734" t="str">
            <v xml:space="preserve"> Conakry</v>
          </cell>
          <cell r="X734" t="str">
            <v>Sub.d'équilibre Non ventilé</v>
          </cell>
          <cell r="Y734" t="str">
            <v>P4</v>
          </cell>
          <cell r="Z734">
            <v>250000</v>
          </cell>
          <cell r="AA734">
            <v>340000</v>
          </cell>
          <cell r="AB734">
            <v>408000</v>
          </cell>
          <cell r="AC734">
            <v>408000</v>
          </cell>
          <cell r="AD734">
            <v>0</v>
          </cell>
        </row>
        <row r="735">
          <cell r="A735">
            <v>1</v>
          </cell>
          <cell r="H735">
            <v>20</v>
          </cell>
          <cell r="I735">
            <v>1</v>
          </cell>
          <cell r="J735">
            <v>12</v>
          </cell>
          <cell r="K735">
            <v>318</v>
          </cell>
          <cell r="L735">
            <v>2</v>
          </cell>
          <cell r="O735">
            <v>4</v>
          </cell>
          <cell r="P735">
            <v>4</v>
          </cell>
          <cell r="Q735">
            <v>2</v>
          </cell>
          <cell r="V735" t="str">
            <v>IRLA Inst.recherche linguistique appliqué</v>
          </cell>
          <cell r="Z735">
            <v>60000</v>
          </cell>
          <cell r="AA735">
            <v>100000</v>
          </cell>
          <cell r="AB735">
            <v>120000</v>
          </cell>
          <cell r="AC735">
            <v>120000</v>
          </cell>
          <cell r="AD735">
            <v>0</v>
          </cell>
          <cell r="AE735">
            <v>0</v>
          </cell>
        </row>
        <row r="736">
          <cell r="A736">
            <v>1</v>
          </cell>
          <cell r="B736" t="str">
            <v>20</v>
          </cell>
          <cell r="C736">
            <v>12318200600</v>
          </cell>
          <cell r="D736">
            <v>4</v>
          </cell>
          <cell r="E736" t="str">
            <v>42</v>
          </cell>
          <cell r="F736">
            <v>90</v>
          </cell>
          <cell r="H736">
            <v>20</v>
          </cell>
          <cell r="I736">
            <v>1</v>
          </cell>
          <cell r="J736">
            <v>12</v>
          </cell>
          <cell r="K736">
            <v>318</v>
          </cell>
          <cell r="L736">
            <v>2</v>
          </cell>
          <cell r="M736" t="str">
            <v>00</v>
          </cell>
          <cell r="N736">
            <v>6</v>
          </cell>
          <cell r="O736">
            <v>4</v>
          </cell>
          <cell r="P736">
            <v>4</v>
          </cell>
          <cell r="Q736">
            <v>2</v>
          </cell>
          <cell r="R736">
            <v>90</v>
          </cell>
          <cell r="T736">
            <v>0</v>
          </cell>
          <cell r="V736" t="str">
            <v>IRLA Inst.recherche linguistique appliqué</v>
          </cell>
          <cell r="W736" t="str">
            <v xml:space="preserve"> Conakry</v>
          </cell>
          <cell r="X736" t="str">
            <v>Sub.d'équilibre Non ventilé</v>
          </cell>
          <cell r="Y736" t="str">
            <v>P4</v>
          </cell>
          <cell r="Z736">
            <v>60000</v>
          </cell>
          <cell r="AA736">
            <v>100000</v>
          </cell>
          <cell r="AB736">
            <v>120000</v>
          </cell>
          <cell r="AC736">
            <v>120000</v>
          </cell>
          <cell r="AD736">
            <v>0</v>
          </cell>
        </row>
        <row r="737">
          <cell r="A737">
            <v>1</v>
          </cell>
          <cell r="H737">
            <v>20</v>
          </cell>
          <cell r="I737">
            <v>1</v>
          </cell>
          <cell r="J737">
            <v>12</v>
          </cell>
          <cell r="K737">
            <v>321</v>
          </cell>
          <cell r="L737">
            <v>2</v>
          </cell>
          <cell r="O737">
            <v>4</v>
          </cell>
          <cell r="P737">
            <v>4</v>
          </cell>
          <cell r="Q737">
            <v>2</v>
          </cell>
          <cell r="V737" t="str">
            <v>LACONA</v>
          </cell>
          <cell r="Z737">
            <v>50000</v>
          </cell>
          <cell r="AA737">
            <v>110000</v>
          </cell>
          <cell r="AB737">
            <v>132000</v>
          </cell>
          <cell r="AC737">
            <v>132000</v>
          </cell>
          <cell r="AD737">
            <v>0</v>
          </cell>
          <cell r="AE737">
            <v>0</v>
          </cell>
        </row>
        <row r="738">
          <cell r="A738">
            <v>1</v>
          </cell>
          <cell r="B738" t="str">
            <v>20</v>
          </cell>
          <cell r="C738">
            <v>12321200600</v>
          </cell>
          <cell r="D738">
            <v>4</v>
          </cell>
          <cell r="E738" t="str">
            <v>42</v>
          </cell>
          <cell r="F738">
            <v>90</v>
          </cell>
          <cell r="H738">
            <v>20</v>
          </cell>
          <cell r="I738">
            <v>1</v>
          </cell>
          <cell r="J738">
            <v>12</v>
          </cell>
          <cell r="K738">
            <v>321</v>
          </cell>
          <cell r="L738">
            <v>2</v>
          </cell>
          <cell r="M738" t="str">
            <v>00</v>
          </cell>
          <cell r="N738">
            <v>6</v>
          </cell>
          <cell r="O738">
            <v>4</v>
          </cell>
          <cell r="P738">
            <v>4</v>
          </cell>
          <cell r="Q738">
            <v>2</v>
          </cell>
          <cell r="R738">
            <v>90</v>
          </cell>
          <cell r="T738">
            <v>0</v>
          </cell>
          <cell r="V738" t="str">
            <v>LACONA</v>
          </cell>
          <cell r="W738" t="str">
            <v xml:space="preserve"> Conakry</v>
          </cell>
          <cell r="X738" t="str">
            <v>Sub.d'équilibre Non ventilé</v>
          </cell>
          <cell r="Y738" t="str">
            <v>P4</v>
          </cell>
          <cell r="Z738">
            <v>50000</v>
          </cell>
          <cell r="AA738">
            <v>110000</v>
          </cell>
          <cell r="AB738">
            <v>132000</v>
          </cell>
          <cell r="AC738">
            <v>132000</v>
          </cell>
          <cell r="AD738">
            <v>0</v>
          </cell>
        </row>
        <row r="739">
          <cell r="A739">
            <v>1</v>
          </cell>
          <cell r="H739">
            <v>20</v>
          </cell>
          <cell r="I739">
            <v>1</v>
          </cell>
          <cell r="J739">
            <v>12</v>
          </cell>
          <cell r="K739">
            <v>322</v>
          </cell>
          <cell r="L739">
            <v>2</v>
          </cell>
          <cell r="O739">
            <v>4</v>
          </cell>
          <cell r="P739">
            <v>4</v>
          </cell>
          <cell r="Q739">
            <v>2</v>
          </cell>
          <cell r="V739" t="str">
            <v>PERTEGUI</v>
          </cell>
          <cell r="Z739">
            <v>40000</v>
          </cell>
          <cell r="AA739">
            <v>70000</v>
          </cell>
          <cell r="AB739">
            <v>84000</v>
          </cell>
          <cell r="AC739">
            <v>84000</v>
          </cell>
          <cell r="AD739">
            <v>0</v>
          </cell>
          <cell r="AE739">
            <v>0</v>
          </cell>
        </row>
        <row r="740">
          <cell r="A740">
            <v>1</v>
          </cell>
          <cell r="B740" t="str">
            <v>20</v>
          </cell>
          <cell r="C740">
            <v>12322200600</v>
          </cell>
          <cell r="D740">
            <v>4</v>
          </cell>
          <cell r="E740" t="str">
            <v>42</v>
          </cell>
          <cell r="F740">
            <v>90</v>
          </cell>
          <cell r="H740">
            <v>20</v>
          </cell>
          <cell r="I740">
            <v>1</v>
          </cell>
          <cell r="J740">
            <v>12</v>
          </cell>
          <cell r="K740">
            <v>322</v>
          </cell>
          <cell r="L740">
            <v>2</v>
          </cell>
          <cell r="M740" t="str">
            <v>00</v>
          </cell>
          <cell r="N740">
            <v>6</v>
          </cell>
          <cell r="O740">
            <v>4</v>
          </cell>
          <cell r="P740">
            <v>4</v>
          </cell>
          <cell r="Q740">
            <v>2</v>
          </cell>
          <cell r="R740">
            <v>90</v>
          </cell>
          <cell r="T740">
            <v>0</v>
          </cell>
          <cell r="V740" t="str">
            <v>PERTEGUI</v>
          </cell>
          <cell r="W740" t="str">
            <v xml:space="preserve"> Conakry</v>
          </cell>
          <cell r="X740" t="str">
            <v>Sub.d'équilibre Non ventilé</v>
          </cell>
          <cell r="Y740" t="str">
            <v>P4</v>
          </cell>
          <cell r="Z740">
            <v>40000</v>
          </cell>
          <cell r="AA740">
            <v>70000</v>
          </cell>
          <cell r="AB740">
            <v>84000</v>
          </cell>
          <cell r="AC740">
            <v>84000</v>
          </cell>
          <cell r="AD740">
            <v>0</v>
          </cell>
        </row>
        <row r="741">
          <cell r="A741">
            <v>1</v>
          </cell>
          <cell r="H741">
            <v>20</v>
          </cell>
          <cell r="I741">
            <v>1</v>
          </cell>
          <cell r="J741">
            <v>12</v>
          </cell>
          <cell r="K741">
            <v>323</v>
          </cell>
          <cell r="L741">
            <v>2</v>
          </cell>
          <cell r="O741">
            <v>4</v>
          </cell>
          <cell r="P741">
            <v>4</v>
          </cell>
          <cell r="Q741">
            <v>2</v>
          </cell>
          <cell r="V741" t="str">
            <v>CERPA</v>
          </cell>
          <cell r="Z741">
            <v>45000</v>
          </cell>
          <cell r="AA741">
            <v>80000</v>
          </cell>
          <cell r="AB741">
            <v>96000</v>
          </cell>
          <cell r="AC741">
            <v>96000</v>
          </cell>
          <cell r="AD741">
            <v>0</v>
          </cell>
          <cell r="AE741">
            <v>0</v>
          </cell>
        </row>
        <row r="742">
          <cell r="A742">
            <v>1</v>
          </cell>
          <cell r="B742" t="str">
            <v>20</v>
          </cell>
          <cell r="C742">
            <v>12323200600</v>
          </cell>
          <cell r="D742">
            <v>4</v>
          </cell>
          <cell r="E742" t="str">
            <v>42</v>
          </cell>
          <cell r="F742">
            <v>90</v>
          </cell>
          <cell r="H742">
            <v>20</v>
          </cell>
          <cell r="I742">
            <v>1</v>
          </cell>
          <cell r="J742">
            <v>12</v>
          </cell>
          <cell r="K742">
            <v>323</v>
          </cell>
          <cell r="L742">
            <v>2</v>
          </cell>
          <cell r="M742" t="str">
            <v>00</v>
          </cell>
          <cell r="N742">
            <v>6</v>
          </cell>
          <cell r="O742">
            <v>4</v>
          </cell>
          <cell r="P742">
            <v>4</v>
          </cell>
          <cell r="Q742">
            <v>2</v>
          </cell>
          <cell r="R742">
            <v>90</v>
          </cell>
          <cell r="T742">
            <v>0</v>
          </cell>
          <cell r="V742" t="str">
            <v>CERPA</v>
          </cell>
          <cell r="W742" t="str">
            <v xml:space="preserve"> Conakry</v>
          </cell>
          <cell r="X742" t="str">
            <v>Sub.d'équilibre Non ventilé</v>
          </cell>
          <cell r="Y742" t="str">
            <v>P4</v>
          </cell>
          <cell r="Z742">
            <v>45000</v>
          </cell>
          <cell r="AA742">
            <v>80000</v>
          </cell>
          <cell r="AB742">
            <v>96000</v>
          </cell>
          <cell r="AC742">
            <v>96000</v>
          </cell>
          <cell r="AD742">
            <v>0</v>
          </cell>
        </row>
        <row r="743">
          <cell r="A743">
            <v>1</v>
          </cell>
          <cell r="H743">
            <v>20</v>
          </cell>
          <cell r="I743">
            <v>1</v>
          </cell>
          <cell r="J743">
            <v>12</v>
          </cell>
          <cell r="K743">
            <v>330</v>
          </cell>
          <cell r="L743">
            <v>2</v>
          </cell>
          <cell r="O743">
            <v>4</v>
          </cell>
          <cell r="P743">
            <v>4</v>
          </cell>
          <cell r="Q743">
            <v>2</v>
          </cell>
          <cell r="V743" t="str">
            <v xml:space="preserve">Serv Nl Prog MAB </v>
          </cell>
          <cell r="Z743">
            <v>45000</v>
          </cell>
          <cell r="AA743">
            <v>60000</v>
          </cell>
          <cell r="AB743">
            <v>72000</v>
          </cell>
          <cell r="AC743">
            <v>72000</v>
          </cell>
          <cell r="AD743">
            <v>0</v>
          </cell>
          <cell r="AE743">
            <v>0</v>
          </cell>
        </row>
        <row r="744">
          <cell r="A744">
            <v>1</v>
          </cell>
          <cell r="B744" t="str">
            <v>20</v>
          </cell>
          <cell r="C744">
            <v>12330200600</v>
          </cell>
          <cell r="D744">
            <v>4</v>
          </cell>
          <cell r="E744" t="str">
            <v>42</v>
          </cell>
          <cell r="F744">
            <v>90</v>
          </cell>
          <cell r="H744">
            <v>20</v>
          </cell>
          <cell r="I744">
            <v>1</v>
          </cell>
          <cell r="J744">
            <v>12</v>
          </cell>
          <cell r="K744">
            <v>330</v>
          </cell>
          <cell r="L744">
            <v>2</v>
          </cell>
          <cell r="M744" t="str">
            <v>00</v>
          </cell>
          <cell r="N744">
            <v>6</v>
          </cell>
          <cell r="O744">
            <v>4</v>
          </cell>
          <cell r="P744">
            <v>4</v>
          </cell>
          <cell r="Q744">
            <v>2</v>
          </cell>
          <cell r="R744">
            <v>90</v>
          </cell>
          <cell r="T744">
            <v>0</v>
          </cell>
          <cell r="V744" t="str">
            <v xml:space="preserve">Serv Nl Prog MAB </v>
          </cell>
          <cell r="W744" t="str">
            <v xml:space="preserve"> Conakry</v>
          </cell>
          <cell r="X744" t="str">
            <v>Sub.d'équilibre Non ventilé</v>
          </cell>
          <cell r="Y744" t="str">
            <v>P4</v>
          </cell>
          <cell r="Z744">
            <v>45000</v>
          </cell>
          <cell r="AA744">
            <v>60000</v>
          </cell>
          <cell r="AB744">
            <v>72000</v>
          </cell>
          <cell r="AC744">
            <v>72000</v>
          </cell>
          <cell r="AD744">
            <v>0</v>
          </cell>
        </row>
        <row r="745">
          <cell r="A745">
            <v>1</v>
          </cell>
          <cell r="H745">
            <v>20</v>
          </cell>
          <cell r="I745">
            <v>1</v>
          </cell>
          <cell r="J745">
            <v>12</v>
          </cell>
          <cell r="K745">
            <v>331</v>
          </cell>
          <cell r="L745">
            <v>2</v>
          </cell>
          <cell r="O745">
            <v>4</v>
          </cell>
          <cell r="P745">
            <v>4</v>
          </cell>
          <cell r="Q745">
            <v>2</v>
          </cell>
          <cell r="V745" t="str">
            <v>Projet Rech Dechets compostés</v>
          </cell>
          <cell r="Z745">
            <v>40000</v>
          </cell>
          <cell r="AA745">
            <v>70000</v>
          </cell>
          <cell r="AB745">
            <v>84000</v>
          </cell>
          <cell r="AC745">
            <v>250000</v>
          </cell>
          <cell r="AD745">
            <v>166000</v>
          </cell>
          <cell r="AE745">
            <v>0</v>
          </cell>
        </row>
        <row r="746">
          <cell r="A746">
            <v>1</v>
          </cell>
          <cell r="B746" t="str">
            <v>20</v>
          </cell>
          <cell r="C746">
            <v>12331200600</v>
          </cell>
          <cell r="D746">
            <v>4</v>
          </cell>
          <cell r="E746" t="str">
            <v>42</v>
          </cell>
          <cell r="F746">
            <v>90</v>
          </cell>
          <cell r="H746">
            <v>20</v>
          </cell>
          <cell r="I746">
            <v>1</v>
          </cell>
          <cell r="J746">
            <v>12</v>
          </cell>
          <cell r="K746">
            <v>331</v>
          </cell>
          <cell r="L746">
            <v>2</v>
          </cell>
          <cell r="M746" t="str">
            <v>00</v>
          </cell>
          <cell r="N746">
            <v>6</v>
          </cell>
          <cell r="O746">
            <v>4</v>
          </cell>
          <cell r="P746">
            <v>4</v>
          </cell>
          <cell r="Q746">
            <v>2</v>
          </cell>
          <cell r="R746">
            <v>90</v>
          </cell>
          <cell r="T746">
            <v>0</v>
          </cell>
          <cell r="V746" t="str">
            <v>Projet Rech Dechets compostés</v>
          </cell>
          <cell r="W746" t="str">
            <v xml:space="preserve"> Conakry</v>
          </cell>
          <cell r="X746" t="str">
            <v>Sub.d'équilibre Non ventilé</v>
          </cell>
          <cell r="Y746" t="str">
            <v>P4</v>
          </cell>
          <cell r="Z746">
            <v>40000</v>
          </cell>
          <cell r="AA746">
            <v>70000</v>
          </cell>
          <cell r="AB746">
            <v>84000</v>
          </cell>
          <cell r="AC746">
            <v>250000</v>
          </cell>
          <cell r="AD746">
            <v>166000</v>
          </cell>
        </row>
        <row r="747">
          <cell r="A747">
            <v>1</v>
          </cell>
          <cell r="H747">
            <v>20</v>
          </cell>
          <cell r="I747">
            <v>1</v>
          </cell>
          <cell r="J747">
            <v>12</v>
          </cell>
          <cell r="K747">
            <v>332</v>
          </cell>
          <cell r="L747">
            <v>2</v>
          </cell>
          <cell r="O747">
            <v>4</v>
          </cell>
          <cell r="P747">
            <v>4</v>
          </cell>
          <cell r="Q747">
            <v>2</v>
          </cell>
          <cell r="V747" t="str">
            <v>Biblio Univers Centrale</v>
          </cell>
          <cell r="Z747">
            <v>100000</v>
          </cell>
          <cell r="AA747">
            <v>225000</v>
          </cell>
          <cell r="AB747">
            <v>270000</v>
          </cell>
          <cell r="AC747">
            <v>270000</v>
          </cell>
          <cell r="AD747">
            <v>0</v>
          </cell>
          <cell r="AE747">
            <v>0</v>
          </cell>
        </row>
        <row r="748">
          <cell r="A748">
            <v>1</v>
          </cell>
          <cell r="B748" t="str">
            <v>20</v>
          </cell>
          <cell r="C748">
            <v>12332200600</v>
          </cell>
          <cell r="D748">
            <v>4</v>
          </cell>
          <cell r="E748" t="str">
            <v>42</v>
          </cell>
          <cell r="F748">
            <v>90</v>
          </cell>
          <cell r="H748">
            <v>20</v>
          </cell>
          <cell r="I748">
            <v>1</v>
          </cell>
          <cell r="J748">
            <v>12</v>
          </cell>
          <cell r="K748">
            <v>332</v>
          </cell>
          <cell r="L748">
            <v>2</v>
          </cell>
          <cell r="M748" t="str">
            <v>00</v>
          </cell>
          <cell r="N748">
            <v>6</v>
          </cell>
          <cell r="O748">
            <v>4</v>
          </cell>
          <cell r="P748">
            <v>4</v>
          </cell>
          <cell r="Q748">
            <v>2</v>
          </cell>
          <cell r="R748">
            <v>90</v>
          </cell>
          <cell r="T748">
            <v>0</v>
          </cell>
          <cell r="V748" t="str">
            <v>Biblio Univers Centrale</v>
          </cell>
          <cell r="W748" t="str">
            <v xml:space="preserve"> Conakry</v>
          </cell>
          <cell r="X748" t="str">
            <v>Sub.d'équilibre Non ventilé</v>
          </cell>
          <cell r="Y748" t="str">
            <v>P4</v>
          </cell>
          <cell r="Z748">
            <v>100000</v>
          </cell>
          <cell r="AA748">
            <v>225000</v>
          </cell>
          <cell r="AB748">
            <v>270000</v>
          </cell>
          <cell r="AC748">
            <v>270000</v>
          </cell>
          <cell r="AD748">
            <v>0</v>
          </cell>
        </row>
        <row r="749">
          <cell r="A749">
            <v>1</v>
          </cell>
          <cell r="H749">
            <v>20</v>
          </cell>
          <cell r="I749">
            <v>1</v>
          </cell>
          <cell r="J749">
            <v>12</v>
          </cell>
          <cell r="K749">
            <v>333</v>
          </cell>
          <cell r="L749">
            <v>2</v>
          </cell>
          <cell r="O749">
            <v>4</v>
          </cell>
          <cell r="P749">
            <v>4</v>
          </cell>
          <cell r="Q749">
            <v>2</v>
          </cell>
          <cell r="V749" t="str">
            <v>Reseau Internet Univ &amp; Scient</v>
          </cell>
          <cell r="Z749">
            <v>70000</v>
          </cell>
          <cell r="AA749">
            <v>200000</v>
          </cell>
          <cell r="AB749">
            <v>240000</v>
          </cell>
          <cell r="AC749">
            <v>240000</v>
          </cell>
          <cell r="AD749">
            <v>0</v>
          </cell>
          <cell r="AE749">
            <v>0</v>
          </cell>
        </row>
        <row r="750">
          <cell r="A750">
            <v>1</v>
          </cell>
          <cell r="B750" t="str">
            <v>20</v>
          </cell>
          <cell r="C750">
            <v>12333200600</v>
          </cell>
          <cell r="D750">
            <v>4</v>
          </cell>
          <cell r="E750" t="str">
            <v>42</v>
          </cell>
          <cell r="F750">
            <v>90</v>
          </cell>
          <cell r="H750">
            <v>20</v>
          </cell>
          <cell r="I750">
            <v>1</v>
          </cell>
          <cell r="J750">
            <v>12</v>
          </cell>
          <cell r="K750">
            <v>333</v>
          </cell>
          <cell r="L750">
            <v>2</v>
          </cell>
          <cell r="M750" t="str">
            <v>00</v>
          </cell>
          <cell r="N750">
            <v>6</v>
          </cell>
          <cell r="O750">
            <v>4</v>
          </cell>
          <cell r="P750">
            <v>4</v>
          </cell>
          <cell r="Q750">
            <v>2</v>
          </cell>
          <cell r="R750">
            <v>90</v>
          </cell>
          <cell r="T750">
            <v>0</v>
          </cell>
          <cell r="V750" t="str">
            <v>Reseau Internet Univ &amp; Scient</v>
          </cell>
          <cell r="W750" t="str">
            <v xml:space="preserve"> Conakry</v>
          </cell>
          <cell r="X750" t="str">
            <v>Sub.d'équilibre Non ventilé</v>
          </cell>
          <cell r="Y750" t="str">
            <v>P4</v>
          </cell>
          <cell r="Z750">
            <v>70000</v>
          </cell>
          <cell r="AA750">
            <v>200000</v>
          </cell>
          <cell r="AB750">
            <v>240000</v>
          </cell>
          <cell r="AC750">
            <v>240000</v>
          </cell>
          <cell r="AD750">
            <v>0</v>
          </cell>
        </row>
        <row r="751">
          <cell r="A751">
            <v>1</v>
          </cell>
          <cell r="H751">
            <v>20</v>
          </cell>
          <cell r="I751">
            <v>1</v>
          </cell>
          <cell r="J751">
            <v>24</v>
          </cell>
          <cell r="K751">
            <v>250</v>
          </cell>
          <cell r="L751">
            <v>2</v>
          </cell>
          <cell r="O751">
            <v>4</v>
          </cell>
          <cell r="P751">
            <v>4</v>
          </cell>
          <cell r="Q751">
            <v>2</v>
          </cell>
          <cell r="V751" t="str">
            <v>CNPG Centre nat. Perfection. à la gestion</v>
          </cell>
          <cell r="Z751">
            <v>329980</v>
          </cell>
          <cell r="AA751">
            <v>140630</v>
          </cell>
          <cell r="AB751">
            <v>168760</v>
          </cell>
          <cell r="AC751">
            <v>168756</v>
          </cell>
          <cell r="AD751">
            <v>-4</v>
          </cell>
          <cell r="AE751">
            <v>0</v>
          </cell>
        </row>
        <row r="752">
          <cell r="A752">
            <v>1</v>
          </cell>
          <cell r="B752" t="str">
            <v>20</v>
          </cell>
          <cell r="C752">
            <v>24250200600</v>
          </cell>
          <cell r="D752">
            <v>4</v>
          </cell>
          <cell r="E752" t="str">
            <v>42</v>
          </cell>
          <cell r="F752">
            <v>90</v>
          </cell>
          <cell r="H752">
            <v>20</v>
          </cell>
          <cell r="I752">
            <v>1</v>
          </cell>
          <cell r="J752">
            <v>24</v>
          </cell>
          <cell r="K752">
            <v>250</v>
          </cell>
          <cell r="L752">
            <v>2</v>
          </cell>
          <cell r="M752" t="str">
            <v>00</v>
          </cell>
          <cell r="N752">
            <v>6</v>
          </cell>
          <cell r="O752">
            <v>4</v>
          </cell>
          <cell r="P752">
            <v>4</v>
          </cell>
          <cell r="Q752">
            <v>2</v>
          </cell>
          <cell r="R752">
            <v>90</v>
          </cell>
          <cell r="T752">
            <v>1</v>
          </cell>
          <cell r="V752" t="str">
            <v>CNPG Centre nat. Perfection. à la gestion</v>
          </cell>
          <cell r="W752" t="str">
            <v xml:space="preserve"> Conakry</v>
          </cell>
          <cell r="X752" t="str">
            <v>Sub.d'équilibre Non ventilé</v>
          </cell>
          <cell r="Y752" t="str">
            <v>P4</v>
          </cell>
          <cell r="Z752">
            <v>329980</v>
          </cell>
          <cell r="AA752">
            <v>140630</v>
          </cell>
          <cell r="AB752">
            <v>168760</v>
          </cell>
          <cell r="AC752">
            <v>168756</v>
          </cell>
          <cell r="AD752">
            <v>-4</v>
          </cell>
        </row>
        <row r="753">
          <cell r="A753">
            <v>1</v>
          </cell>
          <cell r="H753">
            <v>20</v>
          </cell>
          <cell r="I753">
            <v>1</v>
          </cell>
          <cell r="J753">
            <v>12</v>
          </cell>
          <cell r="K753">
            <v>313</v>
          </cell>
          <cell r="L753">
            <v>3</v>
          </cell>
          <cell r="O753">
            <v>4</v>
          </cell>
          <cell r="P753">
            <v>4</v>
          </cell>
          <cell r="Q753">
            <v>2</v>
          </cell>
          <cell r="V753" t="str">
            <v>IREB Boussou</v>
          </cell>
          <cell r="Z753">
            <v>70000</v>
          </cell>
          <cell r="AA753">
            <v>110000</v>
          </cell>
          <cell r="AB753">
            <v>132000</v>
          </cell>
          <cell r="AC753">
            <v>132000</v>
          </cell>
          <cell r="AD753">
            <v>0</v>
          </cell>
          <cell r="AE753">
            <v>0</v>
          </cell>
        </row>
        <row r="754">
          <cell r="A754">
            <v>1</v>
          </cell>
          <cell r="B754" t="str">
            <v>20</v>
          </cell>
          <cell r="C754">
            <v>12313300600</v>
          </cell>
          <cell r="D754">
            <v>4</v>
          </cell>
          <cell r="E754" t="str">
            <v>42</v>
          </cell>
          <cell r="F754">
            <v>90</v>
          </cell>
          <cell r="H754">
            <v>20</v>
          </cell>
          <cell r="I754">
            <v>1</v>
          </cell>
          <cell r="J754">
            <v>12</v>
          </cell>
          <cell r="K754">
            <v>313</v>
          </cell>
          <cell r="L754">
            <v>3</v>
          </cell>
          <cell r="M754" t="str">
            <v>00</v>
          </cell>
          <cell r="N754">
            <v>6</v>
          </cell>
          <cell r="O754">
            <v>4</v>
          </cell>
          <cell r="P754">
            <v>4</v>
          </cell>
          <cell r="Q754">
            <v>2</v>
          </cell>
          <cell r="R754">
            <v>90</v>
          </cell>
          <cell r="T754">
            <v>0</v>
          </cell>
          <cell r="V754" t="str">
            <v>IREB Boussou</v>
          </cell>
          <cell r="W754" t="str">
            <v xml:space="preserve"> Intérieur</v>
          </cell>
          <cell r="X754" t="str">
            <v>Sub.d'équilibre Non ventilé</v>
          </cell>
          <cell r="Y754" t="str">
            <v>P4</v>
          </cell>
          <cell r="Z754">
            <v>70000</v>
          </cell>
          <cell r="AA754">
            <v>110000</v>
          </cell>
          <cell r="AB754">
            <v>132000</v>
          </cell>
          <cell r="AC754">
            <v>132000</v>
          </cell>
          <cell r="AD754">
            <v>0</v>
          </cell>
        </row>
        <row r="755">
          <cell r="A755">
            <v>1</v>
          </cell>
          <cell r="H755">
            <v>20</v>
          </cell>
          <cell r="I755">
            <v>1</v>
          </cell>
          <cell r="J755">
            <v>12</v>
          </cell>
          <cell r="K755">
            <v>314</v>
          </cell>
          <cell r="L755">
            <v>3</v>
          </cell>
          <cell r="O755">
            <v>4</v>
          </cell>
          <cell r="P755">
            <v>4</v>
          </cell>
          <cell r="Q755">
            <v>2</v>
          </cell>
          <cell r="V755" t="str">
            <v>CR Mont Limba</v>
          </cell>
          <cell r="Z755">
            <v>60000</v>
          </cell>
          <cell r="AA755">
            <v>100000</v>
          </cell>
          <cell r="AB755">
            <v>120000</v>
          </cell>
          <cell r="AC755">
            <v>120000</v>
          </cell>
          <cell r="AD755">
            <v>0</v>
          </cell>
          <cell r="AE755">
            <v>0</v>
          </cell>
        </row>
        <row r="756">
          <cell r="A756">
            <v>1</v>
          </cell>
          <cell r="B756" t="str">
            <v>20</v>
          </cell>
          <cell r="C756">
            <v>12314300600</v>
          </cell>
          <cell r="D756">
            <v>4</v>
          </cell>
          <cell r="E756" t="str">
            <v>42</v>
          </cell>
          <cell r="F756">
            <v>90</v>
          </cell>
          <cell r="H756">
            <v>20</v>
          </cell>
          <cell r="I756">
            <v>1</v>
          </cell>
          <cell r="J756">
            <v>12</v>
          </cell>
          <cell r="K756">
            <v>314</v>
          </cell>
          <cell r="L756">
            <v>3</v>
          </cell>
          <cell r="M756" t="str">
            <v>00</v>
          </cell>
          <cell r="N756">
            <v>6</v>
          </cell>
          <cell r="O756">
            <v>4</v>
          </cell>
          <cell r="P756">
            <v>4</v>
          </cell>
          <cell r="Q756">
            <v>2</v>
          </cell>
          <cell r="R756">
            <v>90</v>
          </cell>
          <cell r="T756">
            <v>0</v>
          </cell>
          <cell r="V756" t="str">
            <v>CR Mont Nimba</v>
          </cell>
          <cell r="W756" t="str">
            <v xml:space="preserve"> Intérieur</v>
          </cell>
          <cell r="X756" t="str">
            <v>Sub.d'équilibre Non ventilé</v>
          </cell>
          <cell r="Y756" t="str">
            <v>P4</v>
          </cell>
          <cell r="Z756">
            <v>60000</v>
          </cell>
          <cell r="AA756">
            <v>100000</v>
          </cell>
          <cell r="AB756">
            <v>120000</v>
          </cell>
          <cell r="AC756">
            <v>120000</v>
          </cell>
          <cell r="AD756">
            <v>0</v>
          </cell>
        </row>
        <row r="757">
          <cell r="A757">
            <v>1</v>
          </cell>
          <cell r="H757">
            <v>20</v>
          </cell>
          <cell r="I757">
            <v>1</v>
          </cell>
          <cell r="J757">
            <v>12</v>
          </cell>
          <cell r="K757">
            <v>317</v>
          </cell>
          <cell r="L757">
            <v>3</v>
          </cell>
          <cell r="O757">
            <v>4</v>
          </cell>
          <cell r="P757">
            <v>4</v>
          </cell>
          <cell r="Q757">
            <v>2</v>
          </cell>
          <cell r="V757" t="str">
            <v>CDE Labé</v>
          </cell>
          <cell r="Z757">
            <v>40000</v>
          </cell>
          <cell r="AA757">
            <v>70000</v>
          </cell>
          <cell r="AB757">
            <v>84000</v>
          </cell>
          <cell r="AC757">
            <v>84000</v>
          </cell>
          <cell r="AD757">
            <v>0</v>
          </cell>
          <cell r="AE757">
            <v>0</v>
          </cell>
        </row>
        <row r="758">
          <cell r="A758">
            <v>1</v>
          </cell>
          <cell r="B758" t="str">
            <v>20</v>
          </cell>
          <cell r="C758">
            <v>12317300600</v>
          </cell>
          <cell r="D758">
            <v>4</v>
          </cell>
          <cell r="E758" t="str">
            <v>42</v>
          </cell>
          <cell r="F758">
            <v>90</v>
          </cell>
          <cell r="H758">
            <v>20</v>
          </cell>
          <cell r="I758">
            <v>1</v>
          </cell>
          <cell r="J758">
            <v>12</v>
          </cell>
          <cell r="K758">
            <v>317</v>
          </cell>
          <cell r="L758">
            <v>3</v>
          </cell>
          <cell r="M758" t="str">
            <v>00</v>
          </cell>
          <cell r="N758">
            <v>6</v>
          </cell>
          <cell r="O758">
            <v>4</v>
          </cell>
          <cell r="P758">
            <v>4</v>
          </cell>
          <cell r="Q758">
            <v>2</v>
          </cell>
          <cell r="R758">
            <v>90</v>
          </cell>
          <cell r="T758">
            <v>0</v>
          </cell>
          <cell r="V758" t="str">
            <v>CDE Labé</v>
          </cell>
          <cell r="W758" t="str">
            <v xml:space="preserve"> Intérieur</v>
          </cell>
          <cell r="X758" t="str">
            <v>Sub.d'équilibre Non ventilé</v>
          </cell>
          <cell r="Y758" t="str">
            <v>P4</v>
          </cell>
          <cell r="Z758">
            <v>40000</v>
          </cell>
          <cell r="AA758">
            <v>70000</v>
          </cell>
          <cell r="AB758">
            <v>84000</v>
          </cell>
          <cell r="AC758">
            <v>84000</v>
          </cell>
          <cell r="AD758">
            <v>0</v>
          </cell>
        </row>
        <row r="759">
          <cell r="A759">
            <v>1</v>
          </cell>
          <cell r="H759">
            <v>20</v>
          </cell>
          <cell r="I759">
            <v>1</v>
          </cell>
          <cell r="J759">
            <v>12</v>
          </cell>
          <cell r="K759">
            <v>319</v>
          </cell>
          <cell r="L759">
            <v>3</v>
          </cell>
          <cell r="O759">
            <v>4</v>
          </cell>
          <cell r="P759">
            <v>4</v>
          </cell>
          <cell r="Q759">
            <v>2</v>
          </cell>
          <cell r="V759" t="str">
            <v>CDE N'Zérékoré</v>
          </cell>
          <cell r="Z759">
            <v>52600</v>
          </cell>
          <cell r="AA759">
            <v>90000</v>
          </cell>
          <cell r="AB759">
            <v>108000</v>
          </cell>
          <cell r="AC759">
            <v>108000</v>
          </cell>
          <cell r="AD759">
            <v>0</v>
          </cell>
          <cell r="AE759">
            <v>0</v>
          </cell>
        </row>
        <row r="760">
          <cell r="A760">
            <v>1</v>
          </cell>
          <cell r="B760" t="str">
            <v>20</v>
          </cell>
          <cell r="C760">
            <v>12319300600</v>
          </cell>
          <cell r="D760">
            <v>4</v>
          </cell>
          <cell r="E760" t="str">
            <v>42</v>
          </cell>
          <cell r="F760">
            <v>90</v>
          </cell>
          <cell r="H760">
            <v>20</v>
          </cell>
          <cell r="I760">
            <v>1</v>
          </cell>
          <cell r="J760">
            <v>12</v>
          </cell>
          <cell r="K760">
            <v>319</v>
          </cell>
          <cell r="L760">
            <v>3</v>
          </cell>
          <cell r="M760" t="str">
            <v>00</v>
          </cell>
          <cell r="N760">
            <v>6</v>
          </cell>
          <cell r="O760">
            <v>4</v>
          </cell>
          <cell r="P760">
            <v>4</v>
          </cell>
          <cell r="Q760">
            <v>2</v>
          </cell>
          <cell r="R760">
            <v>90</v>
          </cell>
          <cell r="T760">
            <v>0</v>
          </cell>
          <cell r="V760" t="str">
            <v>CDE N'Zérékoré</v>
          </cell>
          <cell r="W760" t="str">
            <v xml:space="preserve"> Intérieur</v>
          </cell>
          <cell r="X760" t="str">
            <v>Sub.d'équilibre Non ventilé</v>
          </cell>
          <cell r="Y760" t="str">
            <v>P4</v>
          </cell>
          <cell r="Z760">
            <v>52600</v>
          </cell>
          <cell r="AA760">
            <v>90000</v>
          </cell>
          <cell r="AB760">
            <v>108000</v>
          </cell>
          <cell r="AC760">
            <v>108000</v>
          </cell>
          <cell r="AD760">
            <v>0</v>
          </cell>
        </row>
        <row r="761">
          <cell r="A761">
            <v>1</v>
          </cell>
          <cell r="H761">
            <v>20</v>
          </cell>
          <cell r="I761">
            <v>1</v>
          </cell>
          <cell r="J761">
            <v>12</v>
          </cell>
          <cell r="K761">
            <v>324</v>
          </cell>
          <cell r="L761">
            <v>3</v>
          </cell>
          <cell r="O761">
            <v>4</v>
          </cell>
          <cell r="P761">
            <v>4</v>
          </cell>
          <cell r="Q761">
            <v>2</v>
          </cell>
          <cell r="V761" t="str">
            <v>IR Aulacodes N'zérékoré</v>
          </cell>
          <cell r="Z761">
            <v>262000</v>
          </cell>
          <cell r="AA761">
            <v>450000</v>
          </cell>
          <cell r="AB761">
            <v>540000</v>
          </cell>
          <cell r="AC761">
            <v>540000</v>
          </cell>
          <cell r="AD761">
            <v>0</v>
          </cell>
          <cell r="AE761">
            <v>0</v>
          </cell>
        </row>
        <row r="762">
          <cell r="A762">
            <v>1</v>
          </cell>
          <cell r="B762" t="str">
            <v>20</v>
          </cell>
          <cell r="C762">
            <v>12324300600</v>
          </cell>
          <cell r="D762">
            <v>4</v>
          </cell>
          <cell r="E762" t="str">
            <v>42</v>
          </cell>
          <cell r="F762">
            <v>90</v>
          </cell>
          <cell r="H762">
            <v>20</v>
          </cell>
          <cell r="I762">
            <v>1</v>
          </cell>
          <cell r="J762">
            <v>12</v>
          </cell>
          <cell r="K762">
            <v>324</v>
          </cell>
          <cell r="L762">
            <v>3</v>
          </cell>
          <cell r="M762" t="str">
            <v>00</v>
          </cell>
          <cell r="N762">
            <v>6</v>
          </cell>
          <cell r="O762">
            <v>4</v>
          </cell>
          <cell r="P762">
            <v>4</v>
          </cell>
          <cell r="Q762">
            <v>2</v>
          </cell>
          <cell r="R762">
            <v>90</v>
          </cell>
          <cell r="T762">
            <v>0</v>
          </cell>
          <cell r="V762" t="str">
            <v>IR Aulacodes N'zérékoré</v>
          </cell>
          <cell r="W762" t="str">
            <v xml:space="preserve"> Intérieur</v>
          </cell>
          <cell r="X762" t="str">
            <v>Sub.d'équilibre Non ventilé</v>
          </cell>
          <cell r="Y762" t="str">
            <v>P4</v>
          </cell>
          <cell r="Z762">
            <v>262000</v>
          </cell>
          <cell r="AA762">
            <v>450000</v>
          </cell>
          <cell r="AB762">
            <v>540000</v>
          </cell>
          <cell r="AC762">
            <v>540000</v>
          </cell>
          <cell r="AD762">
            <v>0</v>
          </cell>
        </row>
        <row r="763">
          <cell r="A763">
            <v>1</v>
          </cell>
          <cell r="H763">
            <v>20</v>
          </cell>
          <cell r="I763">
            <v>1</v>
          </cell>
          <cell r="J763">
            <v>12</v>
          </cell>
          <cell r="K763">
            <v>325</v>
          </cell>
          <cell r="L763">
            <v>3</v>
          </cell>
          <cell r="O763">
            <v>4</v>
          </cell>
          <cell r="P763">
            <v>4</v>
          </cell>
          <cell r="Q763">
            <v>2</v>
          </cell>
          <cell r="V763" t="str">
            <v>CRVPMédicinales Dubréka</v>
          </cell>
          <cell r="Z763">
            <v>200000</v>
          </cell>
          <cell r="AA763">
            <v>350000</v>
          </cell>
          <cell r="AB763">
            <v>420000</v>
          </cell>
          <cell r="AC763">
            <v>420000</v>
          </cell>
          <cell r="AD763">
            <v>0</v>
          </cell>
          <cell r="AE763">
            <v>0</v>
          </cell>
        </row>
        <row r="764">
          <cell r="A764">
            <v>1</v>
          </cell>
          <cell r="B764" t="str">
            <v>20</v>
          </cell>
          <cell r="C764">
            <v>12325300600</v>
          </cell>
          <cell r="D764">
            <v>4</v>
          </cell>
          <cell r="E764" t="str">
            <v>42</v>
          </cell>
          <cell r="F764">
            <v>90</v>
          </cell>
          <cell r="H764">
            <v>20</v>
          </cell>
          <cell r="I764">
            <v>1</v>
          </cell>
          <cell r="J764">
            <v>12</v>
          </cell>
          <cell r="K764">
            <v>325</v>
          </cell>
          <cell r="L764">
            <v>3</v>
          </cell>
          <cell r="M764" t="str">
            <v>00</v>
          </cell>
          <cell r="N764">
            <v>6</v>
          </cell>
          <cell r="O764">
            <v>4</v>
          </cell>
          <cell r="P764">
            <v>4</v>
          </cell>
          <cell r="Q764">
            <v>2</v>
          </cell>
          <cell r="R764">
            <v>90</v>
          </cell>
          <cell r="T764">
            <v>0</v>
          </cell>
          <cell r="V764" t="str">
            <v>CRVPMédicinales Dubréka</v>
          </cell>
          <cell r="W764" t="str">
            <v xml:space="preserve"> Intérieur</v>
          </cell>
          <cell r="X764" t="str">
            <v>Sub.d'équilibre Non ventilé</v>
          </cell>
          <cell r="Y764" t="str">
            <v>P4</v>
          </cell>
          <cell r="Z764">
            <v>200000</v>
          </cell>
          <cell r="AA764">
            <v>350000</v>
          </cell>
          <cell r="AB764">
            <v>420000</v>
          </cell>
          <cell r="AC764">
            <v>420000</v>
          </cell>
          <cell r="AD764">
            <v>0</v>
          </cell>
        </row>
        <row r="765">
          <cell r="A765">
            <v>1</v>
          </cell>
          <cell r="H765">
            <v>20</v>
          </cell>
          <cell r="I765">
            <v>1</v>
          </cell>
          <cell r="J765">
            <v>12</v>
          </cell>
          <cell r="K765">
            <v>326</v>
          </cell>
          <cell r="L765">
            <v>3</v>
          </cell>
          <cell r="O765">
            <v>4</v>
          </cell>
          <cell r="P765">
            <v>4</v>
          </cell>
          <cell r="Q765">
            <v>2</v>
          </cell>
          <cell r="V765" t="str">
            <v>CDE Kankan</v>
          </cell>
          <cell r="Z765">
            <v>40000</v>
          </cell>
          <cell r="AA765">
            <v>70000</v>
          </cell>
          <cell r="AB765">
            <v>84000</v>
          </cell>
          <cell r="AC765">
            <v>84000</v>
          </cell>
          <cell r="AD765">
            <v>0</v>
          </cell>
          <cell r="AE765">
            <v>0</v>
          </cell>
        </row>
        <row r="766">
          <cell r="A766">
            <v>1</v>
          </cell>
          <cell r="B766" t="str">
            <v>20</v>
          </cell>
          <cell r="C766">
            <v>12326300600</v>
          </cell>
          <cell r="D766">
            <v>4</v>
          </cell>
          <cell r="E766" t="str">
            <v>42</v>
          </cell>
          <cell r="F766">
            <v>90</v>
          </cell>
          <cell r="H766">
            <v>20</v>
          </cell>
          <cell r="I766">
            <v>1</v>
          </cell>
          <cell r="J766">
            <v>12</v>
          </cell>
          <cell r="K766">
            <v>326</v>
          </cell>
          <cell r="L766">
            <v>3</v>
          </cell>
          <cell r="M766" t="str">
            <v>00</v>
          </cell>
          <cell r="N766">
            <v>6</v>
          </cell>
          <cell r="O766">
            <v>4</v>
          </cell>
          <cell r="P766">
            <v>4</v>
          </cell>
          <cell r="Q766">
            <v>2</v>
          </cell>
          <cell r="R766">
            <v>90</v>
          </cell>
          <cell r="T766">
            <v>0</v>
          </cell>
          <cell r="V766" t="str">
            <v>CDE Kankan</v>
          </cell>
          <cell r="W766" t="str">
            <v xml:space="preserve"> Intérieur</v>
          </cell>
          <cell r="X766" t="str">
            <v>Sub.d'équilibre Non ventilé</v>
          </cell>
          <cell r="Y766" t="str">
            <v>P4</v>
          </cell>
          <cell r="Z766">
            <v>40000</v>
          </cell>
          <cell r="AA766">
            <v>70000</v>
          </cell>
          <cell r="AB766">
            <v>84000</v>
          </cell>
          <cell r="AC766">
            <v>84000</v>
          </cell>
          <cell r="AD766">
            <v>0</v>
          </cell>
        </row>
        <row r="767">
          <cell r="A767">
            <v>1</v>
          </cell>
          <cell r="H767">
            <v>20</v>
          </cell>
          <cell r="I767">
            <v>1</v>
          </cell>
          <cell r="J767">
            <v>12</v>
          </cell>
          <cell r="K767">
            <v>327</v>
          </cell>
          <cell r="L767">
            <v>3</v>
          </cell>
          <cell r="O767">
            <v>4</v>
          </cell>
          <cell r="P767">
            <v>4</v>
          </cell>
          <cell r="Q767">
            <v>2</v>
          </cell>
          <cell r="V767" t="str">
            <v>CDE Kindia</v>
          </cell>
          <cell r="Z767">
            <v>40000</v>
          </cell>
          <cell r="AA767">
            <v>70000</v>
          </cell>
          <cell r="AB767">
            <v>84000</v>
          </cell>
          <cell r="AC767">
            <v>84000</v>
          </cell>
          <cell r="AD767">
            <v>0</v>
          </cell>
          <cell r="AE767">
            <v>0</v>
          </cell>
        </row>
        <row r="768">
          <cell r="A768">
            <v>1</v>
          </cell>
          <cell r="B768" t="str">
            <v>20</v>
          </cell>
          <cell r="C768">
            <v>12327300600</v>
          </cell>
          <cell r="D768">
            <v>4</v>
          </cell>
          <cell r="E768" t="str">
            <v>42</v>
          </cell>
          <cell r="F768">
            <v>90</v>
          </cell>
          <cell r="H768">
            <v>20</v>
          </cell>
          <cell r="I768">
            <v>1</v>
          </cell>
          <cell r="J768">
            <v>12</v>
          </cell>
          <cell r="K768">
            <v>327</v>
          </cell>
          <cell r="L768">
            <v>3</v>
          </cell>
          <cell r="M768" t="str">
            <v>00</v>
          </cell>
          <cell r="N768">
            <v>6</v>
          </cell>
          <cell r="O768">
            <v>4</v>
          </cell>
          <cell r="P768">
            <v>4</v>
          </cell>
          <cell r="Q768">
            <v>2</v>
          </cell>
          <cell r="R768">
            <v>90</v>
          </cell>
          <cell r="T768">
            <v>0</v>
          </cell>
          <cell r="V768" t="str">
            <v>CDE Kindia</v>
          </cell>
          <cell r="W768" t="str">
            <v xml:space="preserve"> Intérieur</v>
          </cell>
          <cell r="X768" t="str">
            <v>Sub.d'équilibre Non ventilé</v>
          </cell>
          <cell r="Y768" t="str">
            <v>P4</v>
          </cell>
          <cell r="Z768">
            <v>40000</v>
          </cell>
          <cell r="AA768">
            <v>70000</v>
          </cell>
          <cell r="AB768">
            <v>84000</v>
          </cell>
          <cell r="AC768">
            <v>84000</v>
          </cell>
          <cell r="AD768">
            <v>0</v>
          </cell>
        </row>
        <row r="769">
          <cell r="A769">
            <v>1</v>
          </cell>
          <cell r="H769">
            <v>20</v>
          </cell>
          <cell r="I769">
            <v>1</v>
          </cell>
          <cell r="J769">
            <v>12</v>
          </cell>
          <cell r="K769">
            <v>328</v>
          </cell>
          <cell r="L769">
            <v>3</v>
          </cell>
          <cell r="O769">
            <v>4</v>
          </cell>
          <cell r="P769">
            <v>4</v>
          </cell>
          <cell r="Q769">
            <v>2</v>
          </cell>
          <cell r="V769" t="str">
            <v>IRTAG ex Centre Nl de rech en T A</v>
          </cell>
          <cell r="Z769">
            <v>70000</v>
          </cell>
          <cell r="AA769">
            <v>100000</v>
          </cell>
          <cell r="AB769">
            <v>120000</v>
          </cell>
          <cell r="AC769">
            <v>120000</v>
          </cell>
          <cell r="AD769">
            <v>0</v>
          </cell>
          <cell r="AE769">
            <v>0</v>
          </cell>
        </row>
        <row r="770">
          <cell r="A770">
            <v>1</v>
          </cell>
          <cell r="B770" t="str">
            <v>20</v>
          </cell>
          <cell r="C770">
            <v>12328300600</v>
          </cell>
          <cell r="D770">
            <v>4</v>
          </cell>
          <cell r="E770" t="str">
            <v>42</v>
          </cell>
          <cell r="F770">
            <v>90</v>
          </cell>
          <cell r="H770">
            <v>20</v>
          </cell>
          <cell r="I770">
            <v>1</v>
          </cell>
          <cell r="J770">
            <v>12</v>
          </cell>
          <cell r="K770">
            <v>328</v>
          </cell>
          <cell r="L770">
            <v>3</v>
          </cell>
          <cell r="M770" t="str">
            <v>00</v>
          </cell>
          <cell r="N770">
            <v>6</v>
          </cell>
          <cell r="O770">
            <v>4</v>
          </cell>
          <cell r="P770">
            <v>4</v>
          </cell>
          <cell r="Q770">
            <v>2</v>
          </cell>
          <cell r="R770">
            <v>90</v>
          </cell>
          <cell r="T770">
            <v>0</v>
          </cell>
          <cell r="V770" t="str">
            <v>IRTAG ex Centre Nl de rech en T A</v>
          </cell>
          <cell r="W770" t="str">
            <v xml:space="preserve"> Intérieur</v>
          </cell>
          <cell r="X770" t="str">
            <v>Sub.d'équilibre Non ventilé</v>
          </cell>
          <cell r="Y770" t="str">
            <v>P4</v>
          </cell>
          <cell r="Z770">
            <v>70000</v>
          </cell>
          <cell r="AA770">
            <v>100000</v>
          </cell>
          <cell r="AB770">
            <v>120000</v>
          </cell>
          <cell r="AC770">
            <v>120000</v>
          </cell>
          <cell r="AD770">
            <v>0</v>
          </cell>
        </row>
        <row r="771">
          <cell r="A771">
            <v>1</v>
          </cell>
          <cell r="H771">
            <v>20</v>
          </cell>
          <cell r="I771">
            <v>1</v>
          </cell>
          <cell r="J771">
            <v>12</v>
          </cell>
          <cell r="K771">
            <v>329</v>
          </cell>
          <cell r="L771">
            <v>3</v>
          </cell>
          <cell r="O771">
            <v>4</v>
          </cell>
          <cell r="P771">
            <v>4</v>
          </cell>
          <cell r="Q771">
            <v>2</v>
          </cell>
          <cell r="V771" t="str">
            <v>CIRITG N'Zérékoré ex Projet Rech Fièv LASSA</v>
          </cell>
          <cell r="Z771">
            <v>190000</v>
          </cell>
          <cell r="AA771">
            <v>300000</v>
          </cell>
          <cell r="AB771">
            <v>360000</v>
          </cell>
          <cell r="AC771">
            <v>360000</v>
          </cell>
          <cell r="AD771">
            <v>0</v>
          </cell>
          <cell r="AE771">
            <v>0</v>
          </cell>
        </row>
        <row r="772">
          <cell r="A772">
            <v>1</v>
          </cell>
          <cell r="B772" t="str">
            <v>20</v>
          </cell>
          <cell r="C772">
            <v>12329300600</v>
          </cell>
          <cell r="D772">
            <v>4</v>
          </cell>
          <cell r="E772" t="str">
            <v>42</v>
          </cell>
          <cell r="F772">
            <v>90</v>
          </cell>
          <cell r="H772">
            <v>20</v>
          </cell>
          <cell r="I772">
            <v>1</v>
          </cell>
          <cell r="J772">
            <v>12</v>
          </cell>
          <cell r="K772">
            <v>329</v>
          </cell>
          <cell r="L772">
            <v>3</v>
          </cell>
          <cell r="M772" t="str">
            <v>00</v>
          </cell>
          <cell r="N772">
            <v>6</v>
          </cell>
          <cell r="O772">
            <v>4</v>
          </cell>
          <cell r="P772">
            <v>4</v>
          </cell>
          <cell r="Q772">
            <v>2</v>
          </cell>
          <cell r="R772">
            <v>90</v>
          </cell>
          <cell r="T772">
            <v>0</v>
          </cell>
          <cell r="V772" t="str">
            <v>CIRITG N'Zérékoré ex Projet Rech Fièv LASSA</v>
          </cell>
          <cell r="W772" t="str">
            <v xml:space="preserve"> Intérieur</v>
          </cell>
          <cell r="X772" t="str">
            <v>Sub.d'équilibre Non ventilé</v>
          </cell>
          <cell r="Y772" t="str">
            <v>P4</v>
          </cell>
          <cell r="Z772">
            <v>190000</v>
          </cell>
          <cell r="AA772">
            <v>300000</v>
          </cell>
          <cell r="AB772">
            <v>360000</v>
          </cell>
          <cell r="AC772">
            <v>360000</v>
          </cell>
          <cell r="AD772">
            <v>0</v>
          </cell>
        </row>
        <row r="773">
          <cell r="A773">
            <v>1</v>
          </cell>
          <cell r="B773" t="str">
            <v>20</v>
          </cell>
          <cell r="C773">
            <v>12336300600</v>
          </cell>
          <cell r="H773">
            <v>20</v>
          </cell>
          <cell r="I773">
            <v>1</v>
          </cell>
          <cell r="J773">
            <v>12</v>
          </cell>
          <cell r="K773">
            <v>336</v>
          </cell>
          <cell r="L773">
            <v>3</v>
          </cell>
          <cell r="M773" t="str">
            <v>00</v>
          </cell>
          <cell r="N773">
            <v>6</v>
          </cell>
          <cell r="O773">
            <v>4</v>
          </cell>
          <cell r="P773">
            <v>4</v>
          </cell>
          <cell r="Q773">
            <v>2</v>
          </cell>
          <cell r="R773">
            <v>90</v>
          </cell>
          <cell r="T773">
            <v>0</v>
          </cell>
          <cell r="V773" t="str">
            <v>CRVAK Kankan (Autocades)</v>
          </cell>
          <cell r="Z773">
            <v>0</v>
          </cell>
          <cell r="AA773">
            <v>150000</v>
          </cell>
          <cell r="AB773">
            <v>180000</v>
          </cell>
          <cell r="AC773">
            <v>180000</v>
          </cell>
          <cell r="AD773">
            <v>0</v>
          </cell>
          <cell r="AE773">
            <v>0</v>
          </cell>
        </row>
        <row r="774">
          <cell r="A774">
            <v>1</v>
          </cell>
          <cell r="B774" t="str">
            <v>20</v>
          </cell>
          <cell r="C774">
            <v>12336300600</v>
          </cell>
          <cell r="D774">
            <v>4</v>
          </cell>
          <cell r="E774" t="str">
            <v>42</v>
          </cell>
          <cell r="F774">
            <v>90</v>
          </cell>
          <cell r="H774">
            <v>20</v>
          </cell>
          <cell r="I774">
            <v>1</v>
          </cell>
          <cell r="J774">
            <v>12</v>
          </cell>
          <cell r="K774">
            <v>336</v>
          </cell>
          <cell r="L774">
            <v>3</v>
          </cell>
          <cell r="M774" t="str">
            <v>00</v>
          </cell>
          <cell r="N774">
            <v>6</v>
          </cell>
          <cell r="O774">
            <v>4</v>
          </cell>
          <cell r="P774">
            <v>4</v>
          </cell>
          <cell r="Q774">
            <v>2</v>
          </cell>
          <cell r="R774">
            <v>90</v>
          </cell>
          <cell r="T774">
            <v>0</v>
          </cell>
          <cell r="V774" t="str">
            <v>CRVAK Kankan (Autocades)</v>
          </cell>
          <cell r="W774" t="str">
            <v xml:space="preserve"> Conakry</v>
          </cell>
          <cell r="X774" t="str">
            <v>Sub.d'équilibre Non ventilé</v>
          </cell>
          <cell r="Y774" t="str">
            <v>P4</v>
          </cell>
          <cell r="Z774">
            <v>0</v>
          </cell>
          <cell r="AA774">
            <v>150000</v>
          </cell>
          <cell r="AB774">
            <v>180000</v>
          </cell>
          <cell r="AC774">
            <v>180000</v>
          </cell>
          <cell r="AD774">
            <v>0</v>
          </cell>
        </row>
        <row r="775">
          <cell r="A775">
            <v>1</v>
          </cell>
          <cell r="H775">
            <v>20</v>
          </cell>
          <cell r="I775">
            <v>1</v>
          </cell>
          <cell r="J775">
            <v>12</v>
          </cell>
          <cell r="K775">
            <v>120</v>
          </cell>
          <cell r="L775">
            <v>9</v>
          </cell>
          <cell r="O775">
            <v>4</v>
          </cell>
          <cell r="P775">
            <v>4</v>
          </cell>
          <cell r="Q775">
            <v>2</v>
          </cell>
          <cell r="V775" t="str">
            <v>OSSUG(Office des sports scolaires et universitaires de Guinée)</v>
          </cell>
          <cell r="Z775">
            <v>47850</v>
          </cell>
          <cell r="AA775">
            <v>29810</v>
          </cell>
          <cell r="AB775">
            <v>35770</v>
          </cell>
          <cell r="AC775">
            <v>35772</v>
          </cell>
          <cell r="AD775">
            <v>2</v>
          </cell>
          <cell r="AE775">
            <v>0</v>
          </cell>
        </row>
        <row r="776">
          <cell r="A776">
            <v>1</v>
          </cell>
          <cell r="B776" t="str">
            <v>20</v>
          </cell>
          <cell r="C776">
            <v>12120900600</v>
          </cell>
          <cell r="D776">
            <v>4</v>
          </cell>
          <cell r="E776" t="str">
            <v>42</v>
          </cell>
          <cell r="F776">
            <v>90</v>
          </cell>
          <cell r="H776">
            <v>20</v>
          </cell>
          <cell r="I776">
            <v>1</v>
          </cell>
          <cell r="J776">
            <v>12</v>
          </cell>
          <cell r="K776">
            <v>120</v>
          </cell>
          <cell r="L776">
            <v>9</v>
          </cell>
          <cell r="M776" t="str">
            <v>00</v>
          </cell>
          <cell r="N776">
            <v>6</v>
          </cell>
          <cell r="O776">
            <v>4</v>
          </cell>
          <cell r="P776">
            <v>4</v>
          </cell>
          <cell r="Q776">
            <v>2</v>
          </cell>
          <cell r="R776">
            <v>90</v>
          </cell>
          <cell r="T776">
            <v>1</v>
          </cell>
          <cell r="V776" t="str">
            <v>OSSUG(Office des sports scolaires et universitaires de Guinée)</v>
          </cell>
          <cell r="W776" t="str">
            <v xml:space="preserve"> Ens. NV</v>
          </cell>
          <cell r="X776" t="str">
            <v>Sub.d'équilibre Non ventilé</v>
          </cell>
          <cell r="Y776" t="str">
            <v>P4</v>
          </cell>
          <cell r="Z776">
            <v>47850</v>
          </cell>
          <cell r="AA776">
            <v>29810</v>
          </cell>
          <cell r="AB776">
            <v>35770</v>
          </cell>
          <cell r="AC776">
            <v>35772</v>
          </cell>
          <cell r="AD776">
            <v>2</v>
          </cell>
        </row>
        <row r="777">
          <cell r="A777">
            <v>1</v>
          </cell>
          <cell r="H777">
            <v>20</v>
          </cell>
          <cell r="I777">
            <v>1</v>
          </cell>
          <cell r="J777">
            <v>12</v>
          </cell>
          <cell r="K777">
            <v>130</v>
          </cell>
          <cell r="L777">
            <v>9</v>
          </cell>
          <cell r="O777">
            <v>4</v>
          </cell>
          <cell r="P777">
            <v>4</v>
          </cell>
          <cell r="Q777">
            <v>2</v>
          </cell>
          <cell r="V777" t="str">
            <v>INRAP(Institut national de recherche et d'action pédagogique)</v>
          </cell>
          <cell r="Z777">
            <v>224230</v>
          </cell>
          <cell r="AA777">
            <v>138940</v>
          </cell>
          <cell r="AB777">
            <v>180620</v>
          </cell>
          <cell r="AC777">
            <v>166728</v>
          </cell>
          <cell r="AD777">
            <v>-13892</v>
          </cell>
          <cell r="AE777">
            <v>0</v>
          </cell>
        </row>
        <row r="778">
          <cell r="A778">
            <v>1</v>
          </cell>
          <cell r="B778" t="str">
            <v>20</v>
          </cell>
          <cell r="C778">
            <v>12130900600</v>
          </cell>
          <cell r="D778">
            <v>4</v>
          </cell>
          <cell r="E778" t="str">
            <v>42</v>
          </cell>
          <cell r="F778">
            <v>90</v>
          </cell>
          <cell r="H778">
            <v>20</v>
          </cell>
          <cell r="I778">
            <v>1</v>
          </cell>
          <cell r="J778">
            <v>12</v>
          </cell>
          <cell r="K778">
            <v>130</v>
          </cell>
          <cell r="L778">
            <v>9</v>
          </cell>
          <cell r="M778" t="str">
            <v>00</v>
          </cell>
          <cell r="N778">
            <v>6</v>
          </cell>
          <cell r="O778">
            <v>4</v>
          </cell>
          <cell r="P778">
            <v>4</v>
          </cell>
          <cell r="Q778">
            <v>2</v>
          </cell>
          <cell r="R778">
            <v>90</v>
          </cell>
          <cell r="T778">
            <v>1</v>
          </cell>
          <cell r="V778" t="str">
            <v>INRAP(Institut national de recherche et d'action pédagogique)</v>
          </cell>
          <cell r="W778" t="str">
            <v xml:space="preserve"> Ens. NV</v>
          </cell>
          <cell r="X778" t="str">
            <v>Sub.d'équilibre Non ventilé</v>
          </cell>
          <cell r="Y778" t="str">
            <v>P4</v>
          </cell>
          <cell r="Z778">
            <v>224230</v>
          </cell>
          <cell r="AA778">
            <v>138940</v>
          </cell>
          <cell r="AB778">
            <v>180620</v>
          </cell>
          <cell r="AC778">
            <v>166728</v>
          </cell>
          <cell r="AD778">
            <v>-13892</v>
          </cell>
        </row>
        <row r="779">
          <cell r="A779">
            <v>1</v>
          </cell>
          <cell r="H779">
            <v>20</v>
          </cell>
          <cell r="I779">
            <v>1</v>
          </cell>
          <cell r="J779">
            <v>24</v>
          </cell>
          <cell r="K779">
            <v>230</v>
          </cell>
          <cell r="L779">
            <v>9</v>
          </cell>
          <cell r="O779">
            <v>4</v>
          </cell>
          <cell r="P779">
            <v>4</v>
          </cell>
          <cell r="Q779">
            <v>2</v>
          </cell>
          <cell r="V779" t="str">
            <v>O.N.F.P.P. Off.Nat.Format.Perfect.Professionnel</v>
          </cell>
          <cell r="Z779">
            <v>79980</v>
          </cell>
          <cell r="AA779">
            <v>168750</v>
          </cell>
          <cell r="AB779">
            <v>202500</v>
          </cell>
          <cell r="AC779">
            <v>202500</v>
          </cell>
          <cell r="AD779">
            <v>0</v>
          </cell>
          <cell r="AE779">
            <v>0</v>
          </cell>
        </row>
        <row r="780">
          <cell r="A780">
            <v>1</v>
          </cell>
          <cell r="B780" t="str">
            <v>20</v>
          </cell>
          <cell r="C780">
            <v>24230900600</v>
          </cell>
          <cell r="D780">
            <v>4</v>
          </cell>
          <cell r="E780" t="str">
            <v>42</v>
          </cell>
          <cell r="F780">
            <v>90</v>
          </cell>
          <cell r="H780">
            <v>20</v>
          </cell>
          <cell r="I780">
            <v>1</v>
          </cell>
          <cell r="J780">
            <v>24</v>
          </cell>
          <cell r="K780">
            <v>230</v>
          </cell>
          <cell r="L780">
            <v>9</v>
          </cell>
          <cell r="M780" t="str">
            <v>00</v>
          </cell>
          <cell r="N780">
            <v>6</v>
          </cell>
          <cell r="O780">
            <v>4</v>
          </cell>
          <cell r="P780">
            <v>4</v>
          </cell>
          <cell r="Q780">
            <v>2</v>
          </cell>
          <cell r="R780">
            <v>90</v>
          </cell>
          <cell r="T780">
            <v>1</v>
          </cell>
          <cell r="V780" t="str">
            <v>O.N.F.P.P. Off.Nat.Format.Perfect.Professionnel</v>
          </cell>
          <cell r="W780" t="str">
            <v xml:space="preserve"> Ens. NV</v>
          </cell>
          <cell r="X780" t="str">
            <v>Sub.d'équilibre Non ventilé</v>
          </cell>
          <cell r="Y780" t="str">
            <v>P4</v>
          </cell>
          <cell r="Z780">
            <v>79980</v>
          </cell>
          <cell r="AA780">
            <v>168750</v>
          </cell>
          <cell r="AB780">
            <v>202500</v>
          </cell>
          <cell r="AC780">
            <v>202500</v>
          </cell>
          <cell r="AD780">
            <v>0</v>
          </cell>
        </row>
        <row r="781">
          <cell r="A781">
            <v>1</v>
          </cell>
          <cell r="H781">
            <v>20</v>
          </cell>
          <cell r="I781">
            <v>1</v>
          </cell>
          <cell r="J781">
            <v>61</v>
          </cell>
          <cell r="K781">
            <v>140</v>
          </cell>
          <cell r="L781">
            <v>9</v>
          </cell>
          <cell r="O781">
            <v>4</v>
          </cell>
          <cell r="P781">
            <v>4</v>
          </cell>
          <cell r="Q781">
            <v>2</v>
          </cell>
          <cell r="V781" t="str">
            <v>Appui à l'enseignement primaire et à la scolarisation de la jeune fille</v>
          </cell>
          <cell r="Z781">
            <v>32130</v>
          </cell>
          <cell r="AA781">
            <v>19690</v>
          </cell>
          <cell r="AB781">
            <v>25600</v>
          </cell>
          <cell r="AC781">
            <v>23628</v>
          </cell>
          <cell r="AD781">
            <v>-1972</v>
          </cell>
          <cell r="AE781">
            <v>0</v>
          </cell>
        </row>
        <row r="782">
          <cell r="A782">
            <v>1</v>
          </cell>
          <cell r="B782" t="str">
            <v>20</v>
          </cell>
          <cell r="C782">
            <v>61140900700</v>
          </cell>
          <cell r="D782">
            <v>4</v>
          </cell>
          <cell r="E782" t="str">
            <v>42</v>
          </cell>
          <cell r="F782">
            <v>90</v>
          </cell>
          <cell r="H782">
            <v>20</v>
          </cell>
          <cell r="I782">
            <v>1</v>
          </cell>
          <cell r="J782">
            <v>61</v>
          </cell>
          <cell r="K782">
            <v>140</v>
          </cell>
          <cell r="L782">
            <v>9</v>
          </cell>
          <cell r="M782" t="str">
            <v>00</v>
          </cell>
          <cell r="N782">
            <v>7</v>
          </cell>
          <cell r="O782">
            <v>4</v>
          </cell>
          <cell r="P782">
            <v>4</v>
          </cell>
          <cell r="Q782">
            <v>2</v>
          </cell>
          <cell r="R782">
            <v>90</v>
          </cell>
          <cell r="T782">
            <v>1</v>
          </cell>
          <cell r="V782" t="str">
            <v>Appui à l'enseignement primaire et à la scolarisation de la jeune fille</v>
          </cell>
          <cell r="W782" t="str">
            <v xml:space="preserve"> Ens. NV</v>
          </cell>
          <cell r="X782" t="str">
            <v>Sub.d'équilibre Non ventilé</v>
          </cell>
          <cell r="Y782" t="str">
            <v>P4</v>
          </cell>
          <cell r="Z782">
            <v>32130</v>
          </cell>
          <cell r="AA782">
            <v>19690</v>
          </cell>
          <cell r="AB782">
            <v>25600</v>
          </cell>
          <cell r="AC782">
            <v>23628</v>
          </cell>
          <cell r="AD782">
            <v>-1972</v>
          </cell>
        </row>
        <row r="783">
          <cell r="A783">
            <v>1</v>
          </cell>
          <cell r="H783">
            <v>20</v>
          </cell>
          <cell r="I783">
            <v>1</v>
          </cell>
          <cell r="J783">
            <v>75</v>
          </cell>
          <cell r="K783">
            <v>110</v>
          </cell>
          <cell r="L783">
            <v>4</v>
          </cell>
          <cell r="O783">
            <v>4</v>
          </cell>
          <cell r="P783">
            <v>4</v>
          </cell>
          <cell r="Q783">
            <v>3</v>
          </cell>
          <cell r="V783" t="str">
            <v>Etudiants Complément bourses étranger</v>
          </cell>
          <cell r="Z783">
            <v>4822668</v>
          </cell>
          <cell r="AA783">
            <v>5465620</v>
          </cell>
          <cell r="AB783">
            <v>6886690</v>
          </cell>
          <cell r="AC783">
            <v>6886690</v>
          </cell>
          <cell r="AD783">
            <v>0</v>
          </cell>
          <cell r="AE783">
            <v>0</v>
          </cell>
        </row>
        <row r="784">
          <cell r="A784">
            <v>1</v>
          </cell>
          <cell r="B784" t="str">
            <v>20</v>
          </cell>
          <cell r="C784">
            <v>75110400600</v>
          </cell>
          <cell r="D784">
            <v>4</v>
          </cell>
          <cell r="E784" t="str">
            <v>43</v>
          </cell>
          <cell r="F784">
            <v>11</v>
          </cell>
          <cell r="H784">
            <v>20</v>
          </cell>
          <cell r="I784">
            <v>1</v>
          </cell>
          <cell r="J784">
            <v>75</v>
          </cell>
          <cell r="K784">
            <v>110</v>
          </cell>
          <cell r="L784">
            <v>4</v>
          </cell>
          <cell r="M784" t="str">
            <v>00</v>
          </cell>
          <cell r="N784">
            <v>6</v>
          </cell>
          <cell r="O784">
            <v>4</v>
          </cell>
          <cell r="P784">
            <v>4</v>
          </cell>
          <cell r="Q784">
            <v>3</v>
          </cell>
          <cell r="R784">
            <v>11</v>
          </cell>
          <cell r="T784">
            <v>0</v>
          </cell>
          <cell r="V784" t="str">
            <v>Etudiants Complément bourses étranger</v>
          </cell>
          <cell r="W784" t="str">
            <v xml:space="preserve"> Etranger</v>
          </cell>
          <cell r="X784" t="str">
            <v>Bourses titre courant</v>
          </cell>
          <cell r="Y784" t="str">
            <v>P4</v>
          </cell>
          <cell r="Z784">
            <v>3202628</v>
          </cell>
          <cell r="AA784">
            <v>4301870</v>
          </cell>
          <cell r="AB784">
            <v>5420360</v>
          </cell>
          <cell r="AC784">
            <v>5420360</v>
          </cell>
          <cell r="AD784">
            <v>0</v>
          </cell>
        </row>
        <row r="785">
          <cell r="A785">
            <v>1</v>
          </cell>
          <cell r="B785" t="str">
            <v>20</v>
          </cell>
          <cell r="C785">
            <v>75110400600</v>
          </cell>
          <cell r="D785">
            <v>4</v>
          </cell>
          <cell r="E785" t="str">
            <v>43</v>
          </cell>
          <cell r="F785">
            <v>15</v>
          </cell>
          <cell r="H785">
            <v>20</v>
          </cell>
          <cell r="I785">
            <v>1</v>
          </cell>
          <cell r="J785">
            <v>75</v>
          </cell>
          <cell r="K785">
            <v>110</v>
          </cell>
          <cell r="L785">
            <v>4</v>
          </cell>
          <cell r="M785" t="str">
            <v>00</v>
          </cell>
          <cell r="N785">
            <v>6</v>
          </cell>
          <cell r="O785">
            <v>4</v>
          </cell>
          <cell r="P785">
            <v>4</v>
          </cell>
          <cell r="Q785">
            <v>3</v>
          </cell>
          <cell r="R785">
            <v>15</v>
          </cell>
          <cell r="T785">
            <v>0</v>
          </cell>
          <cell r="V785" t="str">
            <v>Etudiants Complément bourses étranger</v>
          </cell>
          <cell r="W785" t="str">
            <v xml:space="preserve"> Etranger</v>
          </cell>
          <cell r="X785" t="str">
            <v>Bourses arriérés</v>
          </cell>
          <cell r="Y785" t="str">
            <v>P4</v>
          </cell>
          <cell r="Z785">
            <v>1620040</v>
          </cell>
          <cell r="AA785">
            <v>1163750</v>
          </cell>
          <cell r="AB785">
            <v>1466330</v>
          </cell>
          <cell r="AC785">
            <v>1466330</v>
          </cell>
          <cell r="AD785">
            <v>0</v>
          </cell>
        </row>
        <row r="786">
          <cell r="A786">
            <v>1</v>
          </cell>
          <cell r="H786">
            <v>20</v>
          </cell>
          <cell r="I786">
            <v>1</v>
          </cell>
          <cell r="J786">
            <v>75</v>
          </cell>
          <cell r="K786">
            <v>120</v>
          </cell>
          <cell r="L786">
            <v>4</v>
          </cell>
          <cell r="O786">
            <v>4</v>
          </cell>
          <cell r="P786">
            <v>4</v>
          </cell>
          <cell r="Q786">
            <v>3</v>
          </cell>
          <cell r="V786" t="str">
            <v>Etudiants (nvelles) Bourses étranger</v>
          </cell>
          <cell r="Z786">
            <v>732000</v>
          </cell>
          <cell r="AA786">
            <v>777790</v>
          </cell>
          <cell r="AB786">
            <v>2429020</v>
          </cell>
          <cell r="AC786">
            <v>2429020</v>
          </cell>
          <cell r="AD786">
            <v>0</v>
          </cell>
          <cell r="AE786">
            <v>0</v>
          </cell>
        </row>
        <row r="787">
          <cell r="A787">
            <v>1</v>
          </cell>
          <cell r="B787" t="str">
            <v>20</v>
          </cell>
          <cell r="C787">
            <v>75120400600</v>
          </cell>
          <cell r="D787">
            <v>4</v>
          </cell>
          <cell r="E787" t="str">
            <v>43</v>
          </cell>
          <cell r="F787">
            <v>10</v>
          </cell>
          <cell r="H787">
            <v>20</v>
          </cell>
          <cell r="I787">
            <v>1</v>
          </cell>
          <cell r="J787">
            <v>75</v>
          </cell>
          <cell r="K787">
            <v>120</v>
          </cell>
          <cell r="L787">
            <v>4</v>
          </cell>
          <cell r="M787" t="str">
            <v>00</v>
          </cell>
          <cell r="N787">
            <v>6</v>
          </cell>
          <cell r="O787">
            <v>4</v>
          </cell>
          <cell r="P787">
            <v>4</v>
          </cell>
          <cell r="Q787">
            <v>3</v>
          </cell>
          <cell r="R787">
            <v>10</v>
          </cell>
          <cell r="T787">
            <v>0</v>
          </cell>
          <cell r="V787" t="str">
            <v>Etudiants (nvelles) Bourses étranger</v>
          </cell>
          <cell r="W787" t="str">
            <v xml:space="preserve"> Etranger</v>
          </cell>
          <cell r="X787" t="str">
            <v>Bourses</v>
          </cell>
          <cell r="Y787" t="str">
            <v>P4</v>
          </cell>
          <cell r="Z787">
            <v>732000</v>
          </cell>
          <cell r="AA787">
            <v>777790</v>
          </cell>
          <cell r="AB787">
            <v>2429020</v>
          </cell>
          <cell r="AC787">
            <v>2429020</v>
          </cell>
          <cell r="AD787">
            <v>0</v>
          </cell>
        </row>
        <row r="788">
          <cell r="A788">
            <v>1</v>
          </cell>
          <cell r="H788">
            <v>20</v>
          </cell>
          <cell r="I788">
            <v>1</v>
          </cell>
          <cell r="J788">
            <v>75</v>
          </cell>
          <cell r="K788">
            <v>130</v>
          </cell>
          <cell r="L788">
            <v>4</v>
          </cell>
          <cell r="O788">
            <v>4</v>
          </cell>
          <cell r="P788">
            <v>4</v>
          </cell>
          <cell r="Q788">
            <v>3</v>
          </cell>
          <cell r="V788" t="str">
            <v>Etudiants (Sécurité sociale)</v>
          </cell>
          <cell r="Z788">
            <v>1285415</v>
          </cell>
          <cell r="AA788">
            <v>2818070</v>
          </cell>
          <cell r="AB788">
            <v>3764970</v>
          </cell>
          <cell r="AC788">
            <v>3764970</v>
          </cell>
          <cell r="AD788">
            <v>0</v>
          </cell>
          <cell r="AE788">
            <v>0</v>
          </cell>
        </row>
        <row r="789">
          <cell r="A789">
            <v>1</v>
          </cell>
          <cell r="B789" t="str">
            <v>20</v>
          </cell>
          <cell r="C789">
            <v>75130400600</v>
          </cell>
          <cell r="D789">
            <v>4</v>
          </cell>
          <cell r="E789" t="str">
            <v>43</v>
          </cell>
          <cell r="F789">
            <v>10</v>
          </cell>
          <cell r="H789">
            <v>20</v>
          </cell>
          <cell r="I789">
            <v>1</v>
          </cell>
          <cell r="J789">
            <v>75</v>
          </cell>
          <cell r="K789">
            <v>130</v>
          </cell>
          <cell r="L789">
            <v>4</v>
          </cell>
          <cell r="M789" t="str">
            <v>00</v>
          </cell>
          <cell r="N789">
            <v>6</v>
          </cell>
          <cell r="O789">
            <v>4</v>
          </cell>
          <cell r="P789">
            <v>4</v>
          </cell>
          <cell r="Q789">
            <v>3</v>
          </cell>
          <cell r="R789">
            <v>10</v>
          </cell>
          <cell r="T789">
            <v>0</v>
          </cell>
          <cell r="V789" t="str">
            <v>Etudiants (Sécurité sociale</v>
          </cell>
          <cell r="W789" t="str">
            <v xml:space="preserve"> Etranger</v>
          </cell>
          <cell r="X789" t="str">
            <v>Bourses.</v>
          </cell>
          <cell r="Y789" t="str">
            <v>P4</v>
          </cell>
          <cell r="Z789">
            <v>1285415</v>
          </cell>
          <cell r="AA789">
            <v>2818070</v>
          </cell>
          <cell r="AB789">
            <v>3764970</v>
          </cell>
          <cell r="AC789">
            <v>3764970</v>
          </cell>
          <cell r="AD789">
            <v>0</v>
          </cell>
        </row>
        <row r="790">
          <cell r="A790">
            <v>1</v>
          </cell>
          <cell r="H790">
            <v>20</v>
          </cell>
          <cell r="I790">
            <v>1</v>
          </cell>
          <cell r="J790">
            <v>75</v>
          </cell>
          <cell r="K790">
            <v>140</v>
          </cell>
          <cell r="L790">
            <v>4</v>
          </cell>
          <cell r="O790">
            <v>4</v>
          </cell>
          <cell r="P790">
            <v>4</v>
          </cell>
          <cell r="Q790">
            <v>3</v>
          </cell>
          <cell r="V790" t="str">
            <v>Primes Vacances</v>
          </cell>
          <cell r="Z790">
            <v>1566000</v>
          </cell>
          <cell r="AA790">
            <v>2561990</v>
          </cell>
          <cell r="AB790">
            <v>5143310</v>
          </cell>
          <cell r="AC790">
            <v>5143310</v>
          </cell>
          <cell r="AD790">
            <v>0</v>
          </cell>
          <cell r="AE790">
            <v>0</v>
          </cell>
        </row>
        <row r="791">
          <cell r="A791">
            <v>1</v>
          </cell>
          <cell r="B791" t="str">
            <v>20</v>
          </cell>
          <cell r="C791">
            <v>75140400600</v>
          </cell>
          <cell r="D791">
            <v>4</v>
          </cell>
          <cell r="E791" t="str">
            <v>43</v>
          </cell>
          <cell r="F791">
            <v>10</v>
          </cell>
          <cell r="H791">
            <v>20</v>
          </cell>
          <cell r="I791">
            <v>1</v>
          </cell>
          <cell r="J791">
            <v>75</v>
          </cell>
          <cell r="K791">
            <v>140</v>
          </cell>
          <cell r="L791">
            <v>4</v>
          </cell>
          <cell r="M791" t="str">
            <v>00</v>
          </cell>
          <cell r="N791">
            <v>6</v>
          </cell>
          <cell r="O791">
            <v>4</v>
          </cell>
          <cell r="P791">
            <v>4</v>
          </cell>
          <cell r="Q791">
            <v>3</v>
          </cell>
          <cell r="R791">
            <v>10</v>
          </cell>
          <cell r="T791">
            <v>0</v>
          </cell>
          <cell r="V791" t="str">
            <v>Primes Vacances</v>
          </cell>
          <cell r="W791" t="str">
            <v xml:space="preserve"> Etranger</v>
          </cell>
          <cell r="X791" t="str">
            <v>Bourses.</v>
          </cell>
          <cell r="Y791" t="str">
            <v>P4</v>
          </cell>
          <cell r="Z791">
            <v>1566000</v>
          </cell>
          <cell r="AA791">
            <v>2561990</v>
          </cell>
          <cell r="AB791">
            <v>5143310</v>
          </cell>
          <cell r="AC791">
            <v>5143310</v>
          </cell>
          <cell r="AD791">
            <v>0</v>
          </cell>
        </row>
        <row r="792">
          <cell r="A792">
            <v>1</v>
          </cell>
          <cell r="H792">
            <v>20</v>
          </cell>
          <cell r="I792">
            <v>2</v>
          </cell>
          <cell r="O792">
            <v>5</v>
          </cell>
          <cell r="V792" t="str">
            <v>T5. INVESTISSEMENT/ DEP.EN CAPITAL DU BND</v>
          </cell>
          <cell r="Z792">
            <v>26227986</v>
          </cell>
          <cell r="AA792">
            <v>26561300</v>
          </cell>
          <cell r="AB792">
            <v>38819600</v>
          </cell>
          <cell r="AC792">
            <v>38819600</v>
          </cell>
          <cell r="AD792">
            <v>0</v>
          </cell>
          <cell r="AE792">
            <v>0</v>
          </cell>
        </row>
        <row r="793">
          <cell r="A793">
            <v>1</v>
          </cell>
          <cell r="H793">
            <v>20</v>
          </cell>
          <cell r="I793">
            <v>2</v>
          </cell>
          <cell r="L793">
            <v>9</v>
          </cell>
          <cell r="N793">
            <v>1</v>
          </cell>
          <cell r="O793">
            <v>5</v>
          </cell>
          <cell r="V793" t="str">
            <v>Ressources propres</v>
          </cell>
          <cell r="Z793">
            <v>10977849</v>
          </cell>
          <cell r="AA793">
            <v>13882500</v>
          </cell>
          <cell r="AB793">
            <v>19435500</v>
          </cell>
          <cell r="AC793">
            <v>19435500</v>
          </cell>
          <cell r="AD793">
            <v>0</v>
          </cell>
        </row>
        <row r="794">
          <cell r="A794">
            <v>1</v>
          </cell>
          <cell r="H794">
            <v>20</v>
          </cell>
          <cell r="I794">
            <v>2</v>
          </cell>
          <cell r="L794">
            <v>9</v>
          </cell>
          <cell r="N794">
            <v>2</v>
          </cell>
          <cell r="O794">
            <v>5</v>
          </cell>
          <cell r="V794" t="str">
            <v>Contributions à FINEX</v>
          </cell>
          <cell r="Z794">
            <v>4979901</v>
          </cell>
          <cell r="AA794">
            <v>5782800</v>
          </cell>
          <cell r="AB794">
            <v>8095900</v>
          </cell>
          <cell r="AC794">
            <v>8095900</v>
          </cell>
          <cell r="AD794">
            <v>0</v>
          </cell>
        </row>
        <row r="795">
          <cell r="A795">
            <v>1</v>
          </cell>
          <cell r="H795">
            <v>20</v>
          </cell>
          <cell r="I795">
            <v>2</v>
          </cell>
          <cell r="L795">
            <v>9</v>
          </cell>
          <cell r="N795">
            <v>3</v>
          </cell>
          <cell r="O795">
            <v>5</v>
          </cell>
          <cell r="V795" t="str">
            <v>Fonds de contrepartie</v>
          </cell>
          <cell r="Z795">
            <v>0</v>
          </cell>
          <cell r="AA795">
            <v>0</v>
          </cell>
          <cell r="AB795">
            <v>0</v>
          </cell>
          <cell r="AC795">
            <v>0</v>
          </cell>
          <cell r="AD795">
            <v>0</v>
          </cell>
        </row>
        <row r="796">
          <cell r="A796">
            <v>1</v>
          </cell>
          <cell r="H796">
            <v>20</v>
          </cell>
          <cell r="I796">
            <v>2</v>
          </cell>
          <cell r="L796">
            <v>9</v>
          </cell>
          <cell r="N796">
            <v>8</v>
          </cell>
          <cell r="O796">
            <v>5</v>
          </cell>
          <cell r="V796" t="str">
            <v>Initiative PPTE</v>
          </cell>
          <cell r="Z796">
            <v>10270236</v>
          </cell>
          <cell r="AA796">
            <v>6896000</v>
          </cell>
          <cell r="AB796">
            <v>11288200</v>
          </cell>
          <cell r="AC796">
            <v>11288200</v>
          </cell>
          <cell r="AD796">
            <v>0</v>
          </cell>
        </row>
        <row r="797">
          <cell r="A797">
            <v>1</v>
          </cell>
          <cell r="H797">
            <v>20</v>
          </cell>
          <cell r="I797">
            <v>2</v>
          </cell>
          <cell r="L797">
            <v>9</v>
          </cell>
          <cell r="O797">
            <v>5</v>
          </cell>
          <cell r="P797">
            <v>2</v>
          </cell>
          <cell r="V797" t="str">
            <v>Personnel / Traitements &amp; salaires</v>
          </cell>
          <cell r="Z797">
            <v>0</v>
          </cell>
          <cell r="AA797">
            <v>0</v>
          </cell>
          <cell r="AB797">
            <v>0</v>
          </cell>
          <cell r="AC797">
            <v>0</v>
          </cell>
          <cell r="AD797">
            <v>0</v>
          </cell>
        </row>
        <row r="798">
          <cell r="A798">
            <v>1</v>
          </cell>
          <cell r="H798">
            <v>20</v>
          </cell>
          <cell r="I798">
            <v>2</v>
          </cell>
          <cell r="L798">
            <v>9</v>
          </cell>
          <cell r="O798">
            <v>5</v>
          </cell>
          <cell r="P798">
            <v>3</v>
          </cell>
          <cell r="V798" t="str">
            <v>Fonctionnement / Biens &amp; services</v>
          </cell>
          <cell r="Z798">
            <v>0</v>
          </cell>
          <cell r="AA798">
            <v>0</v>
          </cell>
          <cell r="AB798">
            <v>0</v>
          </cell>
          <cell r="AC798">
            <v>0</v>
          </cell>
          <cell r="AD798">
            <v>0</v>
          </cell>
        </row>
        <row r="799">
          <cell r="A799">
            <v>1</v>
          </cell>
          <cell r="H799">
            <v>20</v>
          </cell>
          <cell r="I799">
            <v>2</v>
          </cell>
          <cell r="L799">
            <v>9</v>
          </cell>
          <cell r="O799">
            <v>5</v>
          </cell>
          <cell r="P799">
            <v>5</v>
          </cell>
          <cell r="V799" t="str">
            <v>Investissement et/ou non ventilé</v>
          </cell>
          <cell r="Z799">
            <v>0</v>
          </cell>
          <cell r="AA799">
            <v>0</v>
          </cell>
          <cell r="AB799">
            <v>0</v>
          </cell>
          <cell r="AC799">
            <v>0</v>
          </cell>
          <cell r="AD799">
            <v>0</v>
          </cell>
        </row>
        <row r="800">
          <cell r="A800">
            <v>1</v>
          </cell>
          <cell r="H800">
            <v>20</v>
          </cell>
          <cell r="I800">
            <v>2</v>
          </cell>
          <cell r="J800" t="str">
            <v>42</v>
          </cell>
          <cell r="K800" t="str">
            <v>008</v>
          </cell>
          <cell r="O800">
            <v>5</v>
          </cell>
          <cell r="V800" t="str">
            <v>Réhabilit. et Equip. des Universités</v>
          </cell>
          <cell r="AC800">
            <v>0</v>
          </cell>
          <cell r="AD800">
            <v>0</v>
          </cell>
        </row>
        <row r="801">
          <cell r="A801">
            <v>1</v>
          </cell>
          <cell r="B801" t="str">
            <v>20</v>
          </cell>
          <cell r="C801">
            <v>42008900100</v>
          </cell>
          <cell r="D801">
            <v>5</v>
          </cell>
          <cell r="E801">
            <v>51</v>
          </cell>
          <cell r="F801" t="str">
            <v>11</v>
          </cell>
          <cell r="H801" t="str">
            <v>20</v>
          </cell>
          <cell r="I801">
            <v>2</v>
          </cell>
          <cell r="J801" t="str">
            <v>42</v>
          </cell>
          <cell r="K801" t="str">
            <v>008</v>
          </cell>
          <cell r="L801" t="str">
            <v>9</v>
          </cell>
          <cell r="M801" t="str">
            <v>00</v>
          </cell>
          <cell r="N801" t="str">
            <v>1</v>
          </cell>
          <cell r="O801">
            <v>5</v>
          </cell>
          <cell r="P801" t="str">
            <v>5</v>
          </cell>
          <cell r="Q801" t="str">
            <v>1</v>
          </cell>
          <cell r="R801" t="str">
            <v>11</v>
          </cell>
          <cell r="V801" t="str">
            <v>Réh. Equip.-Ens.N.V.- -Ress.propres BND</v>
          </cell>
          <cell r="X801" t="str">
            <v>Matériels et mobiliers de bureau</v>
          </cell>
          <cell r="AC801">
            <v>0</v>
          </cell>
          <cell r="AD801">
            <v>0</v>
          </cell>
        </row>
        <row r="802">
          <cell r="A802">
            <v>1</v>
          </cell>
          <cell r="B802" t="str">
            <v>20</v>
          </cell>
          <cell r="C802">
            <v>42008900100</v>
          </cell>
          <cell r="D802">
            <v>5</v>
          </cell>
          <cell r="E802">
            <v>51</v>
          </cell>
          <cell r="F802" t="str">
            <v>12</v>
          </cell>
          <cell r="H802" t="str">
            <v>20</v>
          </cell>
          <cell r="I802">
            <v>2</v>
          </cell>
          <cell r="J802" t="str">
            <v>42</v>
          </cell>
          <cell r="K802" t="str">
            <v>008</v>
          </cell>
          <cell r="L802" t="str">
            <v>9</v>
          </cell>
          <cell r="M802" t="str">
            <v>00</v>
          </cell>
          <cell r="N802" t="str">
            <v>1</v>
          </cell>
          <cell r="O802">
            <v>5</v>
          </cell>
          <cell r="P802" t="str">
            <v>5</v>
          </cell>
          <cell r="Q802" t="str">
            <v>1</v>
          </cell>
          <cell r="R802" t="str">
            <v>12</v>
          </cell>
          <cell r="V802" t="str">
            <v>Réh. Equip.-Ens.N.V.- -Ress.propres BND</v>
          </cell>
          <cell r="X802" t="str">
            <v>Matériels et mobiliers de logement</v>
          </cell>
          <cell r="AC802">
            <v>0</v>
          </cell>
          <cell r="AD802">
            <v>0</v>
          </cell>
        </row>
        <row r="803">
          <cell r="A803">
            <v>1</v>
          </cell>
          <cell r="B803" t="str">
            <v>20</v>
          </cell>
          <cell r="C803">
            <v>42008900100</v>
          </cell>
          <cell r="D803">
            <v>5</v>
          </cell>
          <cell r="E803">
            <v>51</v>
          </cell>
          <cell r="F803" t="str">
            <v>13</v>
          </cell>
          <cell r="H803" t="str">
            <v>20</v>
          </cell>
          <cell r="I803">
            <v>2</v>
          </cell>
          <cell r="J803" t="str">
            <v>42</v>
          </cell>
          <cell r="K803" t="str">
            <v>008</v>
          </cell>
          <cell r="L803" t="str">
            <v>9</v>
          </cell>
          <cell r="M803" t="str">
            <v>00</v>
          </cell>
          <cell r="N803" t="str">
            <v>1</v>
          </cell>
          <cell r="O803">
            <v>5</v>
          </cell>
          <cell r="P803" t="str">
            <v>5</v>
          </cell>
          <cell r="Q803" t="str">
            <v>1</v>
          </cell>
          <cell r="R803" t="str">
            <v>13</v>
          </cell>
          <cell r="V803" t="str">
            <v>Réh. Equip.-Ens.N.V.- -Ress.propres BND</v>
          </cell>
          <cell r="X803" t="str">
            <v>Matériels et mobiliers scolaires</v>
          </cell>
          <cell r="AC803">
            <v>0</v>
          </cell>
          <cell r="AD803">
            <v>0</v>
          </cell>
        </row>
        <row r="804">
          <cell r="A804">
            <v>1</v>
          </cell>
          <cell r="B804" t="str">
            <v>20</v>
          </cell>
          <cell r="C804">
            <v>42008900100</v>
          </cell>
          <cell r="D804">
            <v>5</v>
          </cell>
          <cell r="E804">
            <v>51</v>
          </cell>
          <cell r="F804" t="str">
            <v>14</v>
          </cell>
          <cell r="H804" t="str">
            <v>20</v>
          </cell>
          <cell r="I804">
            <v>2</v>
          </cell>
          <cell r="J804" t="str">
            <v>42</v>
          </cell>
          <cell r="K804" t="str">
            <v>008</v>
          </cell>
          <cell r="L804" t="str">
            <v>9</v>
          </cell>
          <cell r="M804" t="str">
            <v>00</v>
          </cell>
          <cell r="N804" t="str">
            <v>1</v>
          </cell>
          <cell r="O804">
            <v>5</v>
          </cell>
          <cell r="P804" t="str">
            <v>5</v>
          </cell>
          <cell r="Q804" t="str">
            <v>1</v>
          </cell>
          <cell r="R804" t="str">
            <v>14</v>
          </cell>
          <cell r="V804" t="str">
            <v>Réh. Equip.-Ens.N.V.- -Ress.propres BND</v>
          </cell>
          <cell r="X804" t="str">
            <v>Matériels et mobiliers sanitaires</v>
          </cell>
          <cell r="AC804">
            <v>0</v>
          </cell>
          <cell r="AD804">
            <v>0</v>
          </cell>
        </row>
        <row r="805">
          <cell r="A805">
            <v>1</v>
          </cell>
          <cell r="B805" t="str">
            <v>20</v>
          </cell>
          <cell r="C805">
            <v>42008900100</v>
          </cell>
          <cell r="D805">
            <v>5</v>
          </cell>
          <cell r="E805">
            <v>51</v>
          </cell>
          <cell r="F805" t="str">
            <v>20</v>
          </cell>
          <cell r="H805" t="str">
            <v>20</v>
          </cell>
          <cell r="I805">
            <v>2</v>
          </cell>
          <cell r="J805" t="str">
            <v>42</v>
          </cell>
          <cell r="K805" t="str">
            <v>008</v>
          </cell>
          <cell r="L805" t="str">
            <v>9</v>
          </cell>
          <cell r="M805" t="str">
            <v>00</v>
          </cell>
          <cell r="N805" t="str">
            <v>1</v>
          </cell>
          <cell r="O805">
            <v>5</v>
          </cell>
          <cell r="P805" t="str">
            <v>5</v>
          </cell>
          <cell r="Q805" t="str">
            <v>1</v>
          </cell>
          <cell r="R805" t="str">
            <v>20</v>
          </cell>
          <cell r="V805" t="str">
            <v>Réh. Equip.-Ens.N.V.- -Ress.propres BND</v>
          </cell>
          <cell r="X805" t="str">
            <v>Matériels informatiques</v>
          </cell>
          <cell r="AC805">
            <v>0</v>
          </cell>
          <cell r="AD805">
            <v>0</v>
          </cell>
        </row>
        <row r="806">
          <cell r="A806">
            <v>1</v>
          </cell>
          <cell r="B806" t="str">
            <v>20</v>
          </cell>
          <cell r="C806">
            <v>42008900100</v>
          </cell>
          <cell r="D806">
            <v>5</v>
          </cell>
          <cell r="E806">
            <v>52</v>
          </cell>
          <cell r="F806" t="str">
            <v>32</v>
          </cell>
          <cell r="H806" t="str">
            <v>20</v>
          </cell>
          <cell r="I806">
            <v>2</v>
          </cell>
          <cell r="J806" t="str">
            <v>42</v>
          </cell>
          <cell r="K806" t="str">
            <v>008</v>
          </cell>
          <cell r="L806" t="str">
            <v>9</v>
          </cell>
          <cell r="M806" t="str">
            <v>00</v>
          </cell>
          <cell r="N806" t="str">
            <v>1</v>
          </cell>
          <cell r="O806">
            <v>5</v>
          </cell>
          <cell r="P806" t="str">
            <v>5</v>
          </cell>
          <cell r="Q806" t="str">
            <v>2</v>
          </cell>
          <cell r="R806" t="str">
            <v>32</v>
          </cell>
          <cell r="V806" t="str">
            <v>Réh. Equip.-Ens.N.V.- -Ress.propres BND</v>
          </cell>
          <cell r="X806" t="str">
            <v>Point d'eau</v>
          </cell>
          <cell r="AC806">
            <v>0</v>
          </cell>
          <cell r="AD806">
            <v>0</v>
          </cell>
        </row>
        <row r="807">
          <cell r="A807">
            <v>1</v>
          </cell>
          <cell r="B807" t="str">
            <v>20</v>
          </cell>
          <cell r="C807">
            <v>42008900100</v>
          </cell>
          <cell r="D807">
            <v>5</v>
          </cell>
          <cell r="E807">
            <v>52</v>
          </cell>
          <cell r="F807" t="str">
            <v>90</v>
          </cell>
          <cell r="H807" t="str">
            <v>20</v>
          </cell>
          <cell r="I807">
            <v>2</v>
          </cell>
          <cell r="J807" t="str">
            <v>42</v>
          </cell>
          <cell r="K807" t="str">
            <v>008</v>
          </cell>
          <cell r="L807" t="str">
            <v>9</v>
          </cell>
          <cell r="M807" t="str">
            <v>00</v>
          </cell>
          <cell r="N807" t="str">
            <v>1</v>
          </cell>
          <cell r="O807">
            <v>5</v>
          </cell>
          <cell r="P807" t="str">
            <v>5</v>
          </cell>
          <cell r="Q807" t="str">
            <v>2</v>
          </cell>
          <cell r="R807" t="str">
            <v>90</v>
          </cell>
          <cell r="V807" t="str">
            <v>Réh. Equip.-Ens.N.V.- -Ress.propres BND</v>
          </cell>
          <cell r="X807" t="str">
            <v>Autres aménagements</v>
          </cell>
          <cell r="AC807">
            <v>0</v>
          </cell>
          <cell r="AD807">
            <v>0</v>
          </cell>
        </row>
        <row r="808">
          <cell r="A808">
            <v>1</v>
          </cell>
          <cell r="B808" t="str">
            <v>20</v>
          </cell>
          <cell r="C808">
            <v>42008300100</v>
          </cell>
          <cell r="D808">
            <v>5</v>
          </cell>
          <cell r="E808">
            <v>53</v>
          </cell>
          <cell r="F808" t="str">
            <v>10</v>
          </cell>
          <cell r="H808" t="str">
            <v>20</v>
          </cell>
          <cell r="I808">
            <v>2</v>
          </cell>
          <cell r="J808" t="str">
            <v>42</v>
          </cell>
          <cell r="K808" t="str">
            <v>008</v>
          </cell>
          <cell r="L808" t="str">
            <v>3</v>
          </cell>
          <cell r="M808" t="str">
            <v>00</v>
          </cell>
          <cell r="N808" t="str">
            <v>1</v>
          </cell>
          <cell r="O808">
            <v>5</v>
          </cell>
          <cell r="P808" t="str">
            <v>5</v>
          </cell>
          <cell r="Q808" t="str">
            <v>3</v>
          </cell>
          <cell r="R808" t="str">
            <v>10</v>
          </cell>
          <cell r="V808" t="str">
            <v>Réh. Equip.---Ress.propres BND</v>
          </cell>
          <cell r="X808" t="str">
            <v>Bâtiments scolaires</v>
          </cell>
          <cell r="AC808">
            <v>0</v>
          </cell>
          <cell r="AD808">
            <v>0</v>
          </cell>
        </row>
        <row r="809">
          <cell r="A809">
            <v>1</v>
          </cell>
          <cell r="B809" t="str">
            <v>20</v>
          </cell>
          <cell r="C809">
            <v>42008900100</v>
          </cell>
          <cell r="D809">
            <v>5</v>
          </cell>
          <cell r="E809">
            <v>53</v>
          </cell>
          <cell r="F809" t="str">
            <v>10</v>
          </cell>
          <cell r="H809" t="str">
            <v>20</v>
          </cell>
          <cell r="I809">
            <v>2</v>
          </cell>
          <cell r="J809" t="str">
            <v>42</v>
          </cell>
          <cell r="K809" t="str">
            <v>008</v>
          </cell>
          <cell r="L809" t="str">
            <v>9</v>
          </cell>
          <cell r="M809" t="str">
            <v>00</v>
          </cell>
          <cell r="N809" t="str">
            <v>1</v>
          </cell>
          <cell r="O809">
            <v>5</v>
          </cell>
          <cell r="P809" t="str">
            <v>5</v>
          </cell>
          <cell r="Q809" t="str">
            <v>3</v>
          </cell>
          <cell r="R809" t="str">
            <v>10</v>
          </cell>
          <cell r="V809" t="str">
            <v>Réh. Equip.-Ens.N.V.- -Ress.propres BND</v>
          </cell>
          <cell r="X809" t="str">
            <v>Bâtiments scolaires</v>
          </cell>
          <cell r="AC809">
            <v>0</v>
          </cell>
          <cell r="AD809">
            <v>0</v>
          </cell>
        </row>
        <row r="810">
          <cell r="A810">
            <v>1</v>
          </cell>
          <cell r="B810" t="str">
            <v>20</v>
          </cell>
          <cell r="C810">
            <v>42008900100</v>
          </cell>
          <cell r="D810">
            <v>5</v>
          </cell>
          <cell r="E810">
            <v>54</v>
          </cell>
          <cell r="F810" t="str">
            <v>11</v>
          </cell>
          <cell r="H810" t="str">
            <v>20</v>
          </cell>
          <cell r="I810">
            <v>2</v>
          </cell>
          <cell r="J810" t="str">
            <v>42</v>
          </cell>
          <cell r="K810" t="str">
            <v>008</v>
          </cell>
          <cell r="L810" t="str">
            <v>9</v>
          </cell>
          <cell r="M810" t="str">
            <v>00</v>
          </cell>
          <cell r="N810" t="str">
            <v>1</v>
          </cell>
          <cell r="O810">
            <v>5</v>
          </cell>
          <cell r="P810" t="str">
            <v>5</v>
          </cell>
          <cell r="Q810" t="str">
            <v>4</v>
          </cell>
          <cell r="R810" t="str">
            <v>11</v>
          </cell>
          <cell r="V810" t="str">
            <v>Réh. Equip.-Ens.N.V.- -Ress.propres BND</v>
          </cell>
          <cell r="X810" t="str">
            <v>Etudes</v>
          </cell>
          <cell r="AC810">
            <v>0</v>
          </cell>
          <cell r="AD810">
            <v>0</v>
          </cell>
        </row>
        <row r="811">
          <cell r="A811">
            <v>1</v>
          </cell>
          <cell r="B811" t="str">
            <v>20</v>
          </cell>
          <cell r="C811">
            <v>42008900100</v>
          </cell>
          <cell r="D811">
            <v>5</v>
          </cell>
          <cell r="E811">
            <v>54</v>
          </cell>
          <cell r="F811" t="str">
            <v>13</v>
          </cell>
          <cell r="H811" t="str">
            <v>20</v>
          </cell>
          <cell r="I811">
            <v>2</v>
          </cell>
          <cell r="J811" t="str">
            <v>42</v>
          </cell>
          <cell r="K811" t="str">
            <v>008</v>
          </cell>
          <cell r="L811" t="str">
            <v>9</v>
          </cell>
          <cell r="M811" t="str">
            <v>00</v>
          </cell>
          <cell r="N811" t="str">
            <v>1</v>
          </cell>
          <cell r="O811">
            <v>5</v>
          </cell>
          <cell r="P811" t="str">
            <v>5</v>
          </cell>
          <cell r="Q811" t="str">
            <v>4</v>
          </cell>
          <cell r="R811" t="str">
            <v>13</v>
          </cell>
          <cell r="V811" t="str">
            <v>Réh. Equip.-Ens.N.V.- -Ress.propres BND</v>
          </cell>
          <cell r="X811" t="str">
            <v>Supervision contrôle des travaux</v>
          </cell>
          <cell r="AC811">
            <v>0</v>
          </cell>
          <cell r="AD811">
            <v>0</v>
          </cell>
        </row>
        <row r="812">
          <cell r="A812">
            <v>1</v>
          </cell>
          <cell r="H812">
            <v>20</v>
          </cell>
          <cell r="I812">
            <v>2</v>
          </cell>
          <cell r="J812" t="str">
            <v>42</v>
          </cell>
          <cell r="K812" t="str">
            <v>026</v>
          </cell>
          <cell r="O812">
            <v>5</v>
          </cell>
          <cell r="V812" t="str">
            <v>Ecole Santé de Kindia</v>
          </cell>
          <cell r="AC812">
            <v>0</v>
          </cell>
          <cell r="AD812">
            <v>0</v>
          </cell>
        </row>
        <row r="813">
          <cell r="A813">
            <v>1</v>
          </cell>
          <cell r="B813" t="str">
            <v>20</v>
          </cell>
          <cell r="C813">
            <v>42026300200</v>
          </cell>
          <cell r="D813">
            <v>5</v>
          </cell>
          <cell r="E813">
            <v>33</v>
          </cell>
          <cell r="F813" t="str">
            <v>21</v>
          </cell>
          <cell r="H813" t="str">
            <v>20</v>
          </cell>
          <cell r="I813">
            <v>2</v>
          </cell>
          <cell r="J813" t="str">
            <v>42</v>
          </cell>
          <cell r="K813" t="str">
            <v>026</v>
          </cell>
          <cell r="L813" t="str">
            <v>3</v>
          </cell>
          <cell r="M813" t="str">
            <v>00</v>
          </cell>
          <cell r="N813" t="str">
            <v>2</v>
          </cell>
          <cell r="O813">
            <v>5</v>
          </cell>
          <cell r="P813" t="str">
            <v>3</v>
          </cell>
          <cell r="Q813" t="str">
            <v>3</v>
          </cell>
          <cell r="R813" t="str">
            <v>21</v>
          </cell>
          <cell r="V813" t="str">
            <v>Ecoles S. Kdia---Contrib.natio.BND</v>
          </cell>
          <cell r="X813" t="str">
            <v>Frais de réunions, séminaires, conférences</v>
          </cell>
          <cell r="AC813">
            <v>0</v>
          </cell>
          <cell r="AD813">
            <v>0</v>
          </cell>
        </row>
        <row r="814">
          <cell r="A814">
            <v>1</v>
          </cell>
          <cell r="B814" t="str">
            <v>20</v>
          </cell>
          <cell r="C814">
            <v>42026900200</v>
          </cell>
          <cell r="D814">
            <v>5</v>
          </cell>
          <cell r="E814">
            <v>33</v>
          </cell>
          <cell r="F814" t="str">
            <v>21</v>
          </cell>
          <cell r="H814" t="str">
            <v>20</v>
          </cell>
          <cell r="I814">
            <v>2</v>
          </cell>
          <cell r="J814" t="str">
            <v>42</v>
          </cell>
          <cell r="K814" t="str">
            <v>026</v>
          </cell>
          <cell r="L814" t="str">
            <v>9</v>
          </cell>
          <cell r="M814" t="str">
            <v>00</v>
          </cell>
          <cell r="N814" t="str">
            <v>2</v>
          </cell>
          <cell r="O814">
            <v>5</v>
          </cell>
          <cell r="P814" t="str">
            <v>3</v>
          </cell>
          <cell r="Q814" t="str">
            <v>3</v>
          </cell>
          <cell r="R814" t="str">
            <v>21</v>
          </cell>
          <cell r="V814" t="str">
            <v>Ecoles S. Kdia-Ens.N.V.- -Contrib.natio.BND-</v>
          </cell>
          <cell r="X814" t="str">
            <v>Frais de réunions, séminaires, conférences</v>
          </cell>
          <cell r="AC814">
            <v>0</v>
          </cell>
          <cell r="AD814">
            <v>0</v>
          </cell>
        </row>
        <row r="815">
          <cell r="A815">
            <v>1</v>
          </cell>
          <cell r="B815" t="str">
            <v>20</v>
          </cell>
          <cell r="C815">
            <v>42026300200</v>
          </cell>
          <cell r="D815">
            <v>5</v>
          </cell>
          <cell r="E815">
            <v>33</v>
          </cell>
          <cell r="F815" t="str">
            <v>22</v>
          </cell>
          <cell r="H815" t="str">
            <v>20</v>
          </cell>
          <cell r="I815">
            <v>2</v>
          </cell>
          <cell r="J815" t="str">
            <v>42</v>
          </cell>
          <cell r="K815" t="str">
            <v>026</v>
          </cell>
          <cell r="L815" t="str">
            <v>3</v>
          </cell>
          <cell r="M815" t="str">
            <v>00</v>
          </cell>
          <cell r="N815" t="str">
            <v>2</v>
          </cell>
          <cell r="O815">
            <v>5</v>
          </cell>
          <cell r="P815" t="str">
            <v>3</v>
          </cell>
          <cell r="Q815" t="str">
            <v>3</v>
          </cell>
          <cell r="R815" t="str">
            <v>22</v>
          </cell>
          <cell r="V815" t="str">
            <v>Ecoles S. Kdia---Contrib.natio.BND</v>
          </cell>
          <cell r="X815" t="str">
            <v>Frais de stages et formations</v>
          </cell>
          <cell r="AC815">
            <v>0</v>
          </cell>
          <cell r="AD815">
            <v>0</v>
          </cell>
        </row>
        <row r="816">
          <cell r="A816">
            <v>1</v>
          </cell>
          <cell r="B816" t="str">
            <v>20</v>
          </cell>
          <cell r="C816">
            <v>42026300200</v>
          </cell>
          <cell r="D816">
            <v>5</v>
          </cell>
          <cell r="E816">
            <v>51</v>
          </cell>
          <cell r="F816" t="str">
            <v>11</v>
          </cell>
          <cell r="H816" t="str">
            <v>20</v>
          </cell>
          <cell r="I816">
            <v>2</v>
          </cell>
          <cell r="J816" t="str">
            <v>42</v>
          </cell>
          <cell r="K816" t="str">
            <v>026</v>
          </cell>
          <cell r="L816" t="str">
            <v>3</v>
          </cell>
          <cell r="M816" t="str">
            <v>00</v>
          </cell>
          <cell r="N816" t="str">
            <v>2</v>
          </cell>
          <cell r="O816">
            <v>5</v>
          </cell>
          <cell r="P816" t="str">
            <v>5</v>
          </cell>
          <cell r="Q816" t="str">
            <v>1</v>
          </cell>
          <cell r="R816" t="str">
            <v>11</v>
          </cell>
          <cell r="V816" t="str">
            <v>Ecoles S. Kdia---Contrib.natio.BND</v>
          </cell>
          <cell r="X816" t="str">
            <v>Matériels et mobiliers de bureau</v>
          </cell>
          <cell r="AC816">
            <v>0</v>
          </cell>
          <cell r="AD816">
            <v>0</v>
          </cell>
        </row>
        <row r="817">
          <cell r="A817">
            <v>1</v>
          </cell>
          <cell r="B817" t="str">
            <v>20</v>
          </cell>
          <cell r="C817">
            <v>42026900200</v>
          </cell>
          <cell r="D817">
            <v>5</v>
          </cell>
          <cell r="E817">
            <v>51</v>
          </cell>
          <cell r="F817" t="str">
            <v>11</v>
          </cell>
          <cell r="H817" t="str">
            <v>20</v>
          </cell>
          <cell r="I817">
            <v>2</v>
          </cell>
          <cell r="J817" t="str">
            <v>42</v>
          </cell>
          <cell r="K817" t="str">
            <v>026</v>
          </cell>
          <cell r="L817" t="str">
            <v>9</v>
          </cell>
          <cell r="M817" t="str">
            <v>00</v>
          </cell>
          <cell r="N817" t="str">
            <v>2</v>
          </cell>
          <cell r="O817">
            <v>5</v>
          </cell>
          <cell r="P817" t="str">
            <v>5</v>
          </cell>
          <cell r="Q817" t="str">
            <v>1</v>
          </cell>
          <cell r="R817" t="str">
            <v>11</v>
          </cell>
          <cell r="V817" t="str">
            <v>Ecoles S. Kdia-Ens.N.V.- -Contrib.natio.BND-</v>
          </cell>
          <cell r="X817" t="str">
            <v>Matériels et mobiliers de bureau</v>
          </cell>
          <cell r="AC817">
            <v>0</v>
          </cell>
          <cell r="AD817">
            <v>0</v>
          </cell>
        </row>
        <row r="818">
          <cell r="A818">
            <v>1</v>
          </cell>
          <cell r="B818" t="str">
            <v>20</v>
          </cell>
          <cell r="C818">
            <v>42026300200</v>
          </cell>
          <cell r="D818">
            <v>5</v>
          </cell>
          <cell r="E818">
            <v>51</v>
          </cell>
          <cell r="F818" t="str">
            <v>20</v>
          </cell>
          <cell r="H818" t="str">
            <v>20</v>
          </cell>
          <cell r="I818">
            <v>2</v>
          </cell>
          <cell r="J818" t="str">
            <v>42</v>
          </cell>
          <cell r="K818" t="str">
            <v>026</v>
          </cell>
          <cell r="L818" t="str">
            <v>3</v>
          </cell>
          <cell r="M818" t="str">
            <v>00</v>
          </cell>
          <cell r="N818" t="str">
            <v>2</v>
          </cell>
          <cell r="O818">
            <v>5</v>
          </cell>
          <cell r="P818" t="str">
            <v>5</v>
          </cell>
          <cell r="Q818" t="str">
            <v>1</v>
          </cell>
          <cell r="R818" t="str">
            <v>20</v>
          </cell>
          <cell r="V818" t="str">
            <v>Ecoles S. Kdia---Contrib.natio.BND</v>
          </cell>
          <cell r="X818" t="str">
            <v>Matériels informatiques</v>
          </cell>
          <cell r="AC818">
            <v>0</v>
          </cell>
          <cell r="AD818">
            <v>0</v>
          </cell>
        </row>
        <row r="819">
          <cell r="A819">
            <v>1</v>
          </cell>
          <cell r="B819" t="str">
            <v>20</v>
          </cell>
          <cell r="C819">
            <v>42026900200</v>
          </cell>
          <cell r="D819">
            <v>5</v>
          </cell>
          <cell r="E819">
            <v>51</v>
          </cell>
          <cell r="F819" t="str">
            <v>20</v>
          </cell>
          <cell r="H819" t="str">
            <v>20</v>
          </cell>
          <cell r="I819">
            <v>2</v>
          </cell>
          <cell r="J819" t="str">
            <v>42</v>
          </cell>
          <cell r="K819" t="str">
            <v>026</v>
          </cell>
          <cell r="L819" t="str">
            <v>9</v>
          </cell>
          <cell r="M819" t="str">
            <v>00</v>
          </cell>
          <cell r="N819" t="str">
            <v>2</v>
          </cell>
          <cell r="O819">
            <v>5</v>
          </cell>
          <cell r="P819" t="str">
            <v>5</v>
          </cell>
          <cell r="Q819" t="str">
            <v>1</v>
          </cell>
          <cell r="R819" t="str">
            <v>20</v>
          </cell>
          <cell r="V819" t="str">
            <v>Ecoles S. Kdia-Ens.N.V.- -Contrib.natio.BND-</v>
          </cell>
          <cell r="X819" t="str">
            <v>Matériels informatiques</v>
          </cell>
          <cell r="AC819">
            <v>0</v>
          </cell>
          <cell r="AD819">
            <v>0</v>
          </cell>
        </row>
        <row r="820">
          <cell r="A820">
            <v>1</v>
          </cell>
          <cell r="B820" t="str">
            <v>20</v>
          </cell>
          <cell r="C820">
            <v>42026900200</v>
          </cell>
          <cell r="D820">
            <v>5</v>
          </cell>
          <cell r="E820">
            <v>51</v>
          </cell>
          <cell r="F820" t="str">
            <v>40</v>
          </cell>
          <cell r="H820" t="str">
            <v>20</v>
          </cell>
          <cell r="I820">
            <v>2</v>
          </cell>
          <cell r="J820" t="str">
            <v>42</v>
          </cell>
          <cell r="K820" t="str">
            <v>026</v>
          </cell>
          <cell r="L820" t="str">
            <v>9</v>
          </cell>
          <cell r="M820" t="str">
            <v>00</v>
          </cell>
          <cell r="N820" t="str">
            <v>2</v>
          </cell>
          <cell r="O820">
            <v>5</v>
          </cell>
          <cell r="P820" t="str">
            <v>5</v>
          </cell>
          <cell r="Q820" t="str">
            <v>1</v>
          </cell>
          <cell r="R820" t="str">
            <v>40</v>
          </cell>
          <cell r="V820" t="str">
            <v>Ecoles S. Kdia-Ens.N.V.- -Contrib.natio.BND-</v>
          </cell>
          <cell r="X820" t="str">
            <v>Matériels techniques</v>
          </cell>
          <cell r="AC820">
            <v>0</v>
          </cell>
          <cell r="AD820">
            <v>0</v>
          </cell>
        </row>
        <row r="821">
          <cell r="A821">
            <v>1</v>
          </cell>
          <cell r="H821">
            <v>20</v>
          </cell>
          <cell r="I821">
            <v>2</v>
          </cell>
          <cell r="J821" t="str">
            <v>42</v>
          </cell>
          <cell r="K821" t="str">
            <v>085</v>
          </cell>
          <cell r="O821">
            <v>5</v>
          </cell>
          <cell r="V821" t="str">
            <v>3ème Projet Education</v>
          </cell>
          <cell r="AC821">
            <v>0</v>
          </cell>
          <cell r="AD821">
            <v>0</v>
          </cell>
        </row>
        <row r="822">
          <cell r="A822">
            <v>1</v>
          </cell>
          <cell r="B822" t="str">
            <v>20</v>
          </cell>
          <cell r="C822">
            <v>42085900200</v>
          </cell>
          <cell r="D822">
            <v>5</v>
          </cell>
          <cell r="E822">
            <v>51</v>
          </cell>
          <cell r="F822" t="str">
            <v>13</v>
          </cell>
          <cell r="H822" t="str">
            <v>20</v>
          </cell>
          <cell r="I822">
            <v>2</v>
          </cell>
          <cell r="J822" t="str">
            <v>42</v>
          </cell>
          <cell r="K822" t="str">
            <v>085</v>
          </cell>
          <cell r="L822" t="str">
            <v>9</v>
          </cell>
          <cell r="M822" t="str">
            <v>00</v>
          </cell>
          <cell r="N822" t="str">
            <v>2</v>
          </cell>
          <cell r="O822">
            <v>5</v>
          </cell>
          <cell r="P822" t="str">
            <v>5</v>
          </cell>
          <cell r="Q822" t="str">
            <v>1</v>
          </cell>
          <cell r="R822" t="str">
            <v>13</v>
          </cell>
          <cell r="V822" t="str">
            <v>3ème proj.-Ens.N.V.- -Contrib.natio.BND-</v>
          </cell>
          <cell r="X822" t="str">
            <v>Matériels et mobiliers scolaires</v>
          </cell>
          <cell r="AC822">
            <v>0</v>
          </cell>
          <cell r="AD822">
            <v>0</v>
          </cell>
        </row>
        <row r="823">
          <cell r="A823">
            <v>1</v>
          </cell>
          <cell r="B823" t="str">
            <v>20</v>
          </cell>
          <cell r="C823">
            <v>42085300200</v>
          </cell>
          <cell r="D823">
            <v>5</v>
          </cell>
          <cell r="E823">
            <v>53</v>
          </cell>
          <cell r="F823" t="str">
            <v>10</v>
          </cell>
          <cell r="H823" t="str">
            <v>20</v>
          </cell>
          <cell r="I823">
            <v>2</v>
          </cell>
          <cell r="J823" t="str">
            <v>42</v>
          </cell>
          <cell r="K823" t="str">
            <v>085</v>
          </cell>
          <cell r="L823" t="str">
            <v>3</v>
          </cell>
          <cell r="M823" t="str">
            <v>00</v>
          </cell>
          <cell r="N823" t="str">
            <v>2</v>
          </cell>
          <cell r="O823">
            <v>5</v>
          </cell>
          <cell r="P823" t="str">
            <v>5</v>
          </cell>
          <cell r="Q823" t="str">
            <v>3</v>
          </cell>
          <cell r="R823" t="str">
            <v>10</v>
          </cell>
          <cell r="V823" t="str">
            <v>3ème proj.---</v>
          </cell>
          <cell r="X823" t="str">
            <v>Bâtiments scolaires</v>
          </cell>
          <cell r="AC823">
            <v>0</v>
          </cell>
          <cell r="AD823">
            <v>0</v>
          </cell>
        </row>
        <row r="824">
          <cell r="A824">
            <v>1</v>
          </cell>
          <cell r="B824" t="str">
            <v>20</v>
          </cell>
          <cell r="C824">
            <v>42085900200</v>
          </cell>
          <cell r="D824">
            <v>5</v>
          </cell>
          <cell r="E824">
            <v>53</v>
          </cell>
          <cell r="F824" t="str">
            <v>10</v>
          </cell>
          <cell r="H824" t="str">
            <v>20</v>
          </cell>
          <cell r="I824">
            <v>2</v>
          </cell>
          <cell r="J824" t="str">
            <v>42</v>
          </cell>
          <cell r="K824" t="str">
            <v>085</v>
          </cell>
          <cell r="L824" t="str">
            <v>9</v>
          </cell>
          <cell r="M824" t="str">
            <v>00</v>
          </cell>
          <cell r="N824" t="str">
            <v>2</v>
          </cell>
          <cell r="O824">
            <v>5</v>
          </cell>
          <cell r="P824" t="str">
            <v>5</v>
          </cell>
          <cell r="Q824" t="str">
            <v>3</v>
          </cell>
          <cell r="R824" t="str">
            <v>10</v>
          </cell>
          <cell r="V824" t="str">
            <v>3ème proj.-Ens.N.V.- -Contrib.natio.BND-</v>
          </cell>
          <cell r="X824" t="str">
            <v>Bâtiments scolaires</v>
          </cell>
          <cell r="AC824">
            <v>0</v>
          </cell>
          <cell r="AD824">
            <v>0</v>
          </cell>
        </row>
        <row r="825">
          <cell r="A825">
            <v>1</v>
          </cell>
          <cell r="H825">
            <v>20</v>
          </cell>
          <cell r="I825">
            <v>2</v>
          </cell>
          <cell r="J825" t="str">
            <v>42</v>
          </cell>
          <cell r="K825" t="str">
            <v>090</v>
          </cell>
          <cell r="O825">
            <v>5</v>
          </cell>
          <cell r="V825" t="str">
            <v>Education II (BID)</v>
          </cell>
          <cell r="AC825">
            <v>0</v>
          </cell>
          <cell r="AD825">
            <v>0</v>
          </cell>
        </row>
        <row r="826">
          <cell r="A826">
            <v>1</v>
          </cell>
          <cell r="B826" t="str">
            <v>20</v>
          </cell>
          <cell r="C826">
            <v>42090300200</v>
          </cell>
          <cell r="D826">
            <v>5</v>
          </cell>
          <cell r="E826">
            <v>51</v>
          </cell>
          <cell r="F826" t="str">
            <v>13</v>
          </cell>
          <cell r="H826" t="str">
            <v>20</v>
          </cell>
          <cell r="I826">
            <v>2</v>
          </cell>
          <cell r="J826" t="str">
            <v>42</v>
          </cell>
          <cell r="K826" t="str">
            <v>090</v>
          </cell>
          <cell r="L826" t="str">
            <v>3</v>
          </cell>
          <cell r="M826" t="str">
            <v>00</v>
          </cell>
          <cell r="N826" t="str">
            <v>2</v>
          </cell>
          <cell r="O826">
            <v>5</v>
          </cell>
          <cell r="P826" t="str">
            <v>5</v>
          </cell>
          <cell r="Q826" t="str">
            <v>1</v>
          </cell>
          <cell r="R826" t="str">
            <v>13</v>
          </cell>
          <cell r="V826" t="str">
            <v>Educ. II---Contrib.natio.BND</v>
          </cell>
          <cell r="X826" t="str">
            <v>Matériels et mobiliers scolaires</v>
          </cell>
          <cell r="AC826">
            <v>0</v>
          </cell>
          <cell r="AD826">
            <v>0</v>
          </cell>
        </row>
        <row r="827">
          <cell r="A827">
            <v>1</v>
          </cell>
          <cell r="B827" t="str">
            <v>20</v>
          </cell>
          <cell r="C827">
            <v>42090300200</v>
          </cell>
          <cell r="D827">
            <v>5</v>
          </cell>
          <cell r="E827">
            <v>53</v>
          </cell>
          <cell r="F827" t="str">
            <v>10</v>
          </cell>
          <cell r="H827" t="str">
            <v>20</v>
          </cell>
          <cell r="I827">
            <v>2</v>
          </cell>
          <cell r="J827" t="str">
            <v>42</v>
          </cell>
          <cell r="K827" t="str">
            <v>090</v>
          </cell>
          <cell r="L827" t="str">
            <v>3</v>
          </cell>
          <cell r="M827" t="str">
            <v>00</v>
          </cell>
          <cell r="N827" t="str">
            <v>2</v>
          </cell>
          <cell r="O827">
            <v>5</v>
          </cell>
          <cell r="P827" t="str">
            <v>5</v>
          </cell>
          <cell r="Q827" t="str">
            <v>3</v>
          </cell>
          <cell r="R827" t="str">
            <v>10</v>
          </cell>
          <cell r="V827" t="str">
            <v>Educ. II---Contrib.natio.BND</v>
          </cell>
          <cell r="X827" t="str">
            <v>Bâtiments scolaires</v>
          </cell>
          <cell r="AC827">
            <v>0</v>
          </cell>
          <cell r="AD827">
            <v>0</v>
          </cell>
        </row>
        <row r="828">
          <cell r="A828">
            <v>1</v>
          </cell>
          <cell r="B828" t="str">
            <v>20</v>
          </cell>
          <cell r="C828">
            <v>42090900200</v>
          </cell>
          <cell r="D828">
            <v>5</v>
          </cell>
          <cell r="E828">
            <v>53</v>
          </cell>
          <cell r="F828" t="str">
            <v>10</v>
          </cell>
          <cell r="H828" t="str">
            <v>20</v>
          </cell>
          <cell r="I828">
            <v>2</v>
          </cell>
          <cell r="J828" t="str">
            <v>42</v>
          </cell>
          <cell r="K828" t="str">
            <v>090</v>
          </cell>
          <cell r="L828" t="str">
            <v>9</v>
          </cell>
          <cell r="M828" t="str">
            <v>00</v>
          </cell>
          <cell r="N828" t="str">
            <v>2</v>
          </cell>
          <cell r="O828">
            <v>5</v>
          </cell>
          <cell r="P828" t="str">
            <v>5</v>
          </cell>
          <cell r="Q828" t="str">
            <v>3</v>
          </cell>
          <cell r="R828" t="str">
            <v>10</v>
          </cell>
          <cell r="V828" t="str">
            <v>Educ. II-Ens.N.V.- -Contrib.natio.BND-</v>
          </cell>
          <cell r="X828" t="str">
            <v>Bâtiments scolaires</v>
          </cell>
          <cell r="AC828">
            <v>0</v>
          </cell>
          <cell r="AD828">
            <v>0</v>
          </cell>
        </row>
        <row r="829">
          <cell r="A829">
            <v>1</v>
          </cell>
          <cell r="H829">
            <v>20</v>
          </cell>
          <cell r="I829">
            <v>2</v>
          </cell>
          <cell r="J829" t="str">
            <v>42</v>
          </cell>
          <cell r="K829" t="str">
            <v>101</v>
          </cell>
          <cell r="O829">
            <v>5</v>
          </cell>
          <cell r="V829" t="str">
            <v xml:space="preserve">Rénov. Institutions de Recherche </v>
          </cell>
          <cell r="AC829">
            <v>0</v>
          </cell>
          <cell r="AD829">
            <v>0</v>
          </cell>
        </row>
        <row r="830">
          <cell r="A830">
            <v>1</v>
          </cell>
          <cell r="B830" t="str">
            <v>20</v>
          </cell>
          <cell r="C830">
            <v>42101900100</v>
          </cell>
          <cell r="D830">
            <v>5</v>
          </cell>
          <cell r="E830">
            <v>51</v>
          </cell>
          <cell r="F830" t="str">
            <v>11</v>
          </cell>
          <cell r="H830" t="str">
            <v>20</v>
          </cell>
          <cell r="I830">
            <v>2</v>
          </cell>
          <cell r="J830" t="str">
            <v>42</v>
          </cell>
          <cell r="K830" t="str">
            <v>101</v>
          </cell>
          <cell r="L830" t="str">
            <v>9</v>
          </cell>
          <cell r="M830" t="str">
            <v>00</v>
          </cell>
          <cell r="N830" t="str">
            <v>1</v>
          </cell>
          <cell r="O830">
            <v>5</v>
          </cell>
          <cell r="P830" t="str">
            <v>5</v>
          </cell>
          <cell r="Q830" t="str">
            <v>1</v>
          </cell>
          <cell r="R830" t="str">
            <v>11</v>
          </cell>
          <cell r="V830" t="str">
            <v>Rén. Inst.-Ens.N.V.- -Ress.propres BND</v>
          </cell>
          <cell r="X830" t="str">
            <v>Matériels et mobiliers de bureau</v>
          </cell>
          <cell r="AC830">
            <v>0</v>
          </cell>
          <cell r="AD830">
            <v>0</v>
          </cell>
        </row>
        <row r="831">
          <cell r="A831">
            <v>1</v>
          </cell>
          <cell r="B831" t="str">
            <v>20</v>
          </cell>
          <cell r="C831">
            <v>42101900100</v>
          </cell>
          <cell r="D831">
            <v>5</v>
          </cell>
          <cell r="E831">
            <v>51</v>
          </cell>
          <cell r="F831" t="str">
            <v>12</v>
          </cell>
          <cell r="H831" t="str">
            <v>20</v>
          </cell>
          <cell r="I831">
            <v>2</v>
          </cell>
          <cell r="J831" t="str">
            <v>42</v>
          </cell>
          <cell r="K831" t="str">
            <v>101</v>
          </cell>
          <cell r="L831" t="str">
            <v>9</v>
          </cell>
          <cell r="M831" t="str">
            <v>00</v>
          </cell>
          <cell r="N831" t="str">
            <v>1</v>
          </cell>
          <cell r="O831">
            <v>5</v>
          </cell>
          <cell r="P831" t="str">
            <v>5</v>
          </cell>
          <cell r="Q831" t="str">
            <v>1</v>
          </cell>
          <cell r="R831" t="str">
            <v>12</v>
          </cell>
          <cell r="V831" t="str">
            <v>Rén. Inst.-Ens.N.V.- -Ress.propres BND</v>
          </cell>
          <cell r="X831" t="str">
            <v>Matériels et mobiliers de logement</v>
          </cell>
          <cell r="AC831">
            <v>0</v>
          </cell>
          <cell r="AD831">
            <v>0</v>
          </cell>
        </row>
        <row r="832">
          <cell r="A832">
            <v>1</v>
          </cell>
          <cell r="B832" t="str">
            <v>20</v>
          </cell>
          <cell r="C832">
            <v>42101900100</v>
          </cell>
          <cell r="D832">
            <v>5</v>
          </cell>
          <cell r="E832">
            <v>51</v>
          </cell>
          <cell r="F832" t="str">
            <v>14</v>
          </cell>
          <cell r="H832" t="str">
            <v>20</v>
          </cell>
          <cell r="I832">
            <v>2</v>
          </cell>
          <cell r="J832" t="str">
            <v>42</v>
          </cell>
          <cell r="K832" t="str">
            <v>101</v>
          </cell>
          <cell r="L832" t="str">
            <v>9</v>
          </cell>
          <cell r="M832" t="str">
            <v>00</v>
          </cell>
          <cell r="N832" t="str">
            <v>1</v>
          </cell>
          <cell r="O832">
            <v>5</v>
          </cell>
          <cell r="P832" t="str">
            <v>5</v>
          </cell>
          <cell r="Q832" t="str">
            <v>1</v>
          </cell>
          <cell r="R832" t="str">
            <v>14</v>
          </cell>
          <cell r="V832" t="str">
            <v>Rén. Inst.-Ens.N.V.- -Ress.propres BND</v>
          </cell>
          <cell r="X832" t="str">
            <v>Matériels et mobiliers sanitaires</v>
          </cell>
          <cell r="AC832">
            <v>0</v>
          </cell>
          <cell r="AD832">
            <v>0</v>
          </cell>
        </row>
        <row r="833">
          <cell r="A833">
            <v>1</v>
          </cell>
          <cell r="B833" t="str">
            <v>20</v>
          </cell>
          <cell r="C833">
            <v>42101900100</v>
          </cell>
          <cell r="D833">
            <v>5</v>
          </cell>
          <cell r="E833">
            <v>51</v>
          </cell>
          <cell r="F833" t="str">
            <v>40</v>
          </cell>
          <cell r="H833" t="str">
            <v>20</v>
          </cell>
          <cell r="I833">
            <v>2</v>
          </cell>
          <cell r="J833" t="str">
            <v>42</v>
          </cell>
          <cell r="K833" t="str">
            <v>101</v>
          </cell>
          <cell r="L833" t="str">
            <v>9</v>
          </cell>
          <cell r="M833" t="str">
            <v>00</v>
          </cell>
          <cell r="N833" t="str">
            <v>1</v>
          </cell>
          <cell r="O833">
            <v>5</v>
          </cell>
          <cell r="P833" t="str">
            <v>5</v>
          </cell>
          <cell r="Q833" t="str">
            <v>1</v>
          </cell>
          <cell r="R833" t="str">
            <v>40</v>
          </cell>
          <cell r="V833" t="str">
            <v>Rén. Inst.-Ens.N.V.- -Ress.propres BND</v>
          </cell>
          <cell r="X833" t="str">
            <v>Matériels techniques</v>
          </cell>
          <cell r="AC833">
            <v>0</v>
          </cell>
          <cell r="AD833">
            <v>0</v>
          </cell>
        </row>
        <row r="834">
          <cell r="A834">
            <v>1</v>
          </cell>
          <cell r="B834" t="str">
            <v>20</v>
          </cell>
          <cell r="C834">
            <v>42101300100</v>
          </cell>
          <cell r="D834">
            <v>5</v>
          </cell>
          <cell r="E834">
            <v>53</v>
          </cell>
          <cell r="F834" t="str">
            <v>10</v>
          </cell>
          <cell r="H834" t="str">
            <v>20</v>
          </cell>
          <cell r="I834">
            <v>2</v>
          </cell>
          <cell r="J834" t="str">
            <v>42</v>
          </cell>
          <cell r="K834" t="str">
            <v>101</v>
          </cell>
          <cell r="L834" t="str">
            <v>3</v>
          </cell>
          <cell r="M834" t="str">
            <v>00</v>
          </cell>
          <cell r="N834" t="str">
            <v>1</v>
          </cell>
          <cell r="O834">
            <v>5</v>
          </cell>
          <cell r="P834" t="str">
            <v>5</v>
          </cell>
          <cell r="Q834" t="str">
            <v>3</v>
          </cell>
          <cell r="R834" t="str">
            <v>10</v>
          </cell>
          <cell r="V834" t="str">
            <v>Rén. Inst.---Ress.propres BND</v>
          </cell>
          <cell r="X834" t="str">
            <v>Bâtiments scolaires</v>
          </cell>
          <cell r="AC834">
            <v>0</v>
          </cell>
          <cell r="AD834">
            <v>0</v>
          </cell>
        </row>
        <row r="835">
          <cell r="A835">
            <v>1</v>
          </cell>
          <cell r="B835" t="str">
            <v>20</v>
          </cell>
          <cell r="C835">
            <v>42101900100</v>
          </cell>
          <cell r="D835">
            <v>5</v>
          </cell>
          <cell r="E835">
            <v>54</v>
          </cell>
          <cell r="F835" t="str">
            <v>11</v>
          </cell>
          <cell r="H835" t="str">
            <v>20</v>
          </cell>
          <cell r="I835">
            <v>2</v>
          </cell>
          <cell r="J835" t="str">
            <v>42</v>
          </cell>
          <cell r="K835" t="str">
            <v>101</v>
          </cell>
          <cell r="L835" t="str">
            <v>9</v>
          </cell>
          <cell r="M835" t="str">
            <v>00</v>
          </cell>
          <cell r="N835" t="str">
            <v>1</v>
          </cell>
          <cell r="O835">
            <v>5</v>
          </cell>
          <cell r="P835" t="str">
            <v>5</v>
          </cell>
          <cell r="Q835" t="str">
            <v>4</v>
          </cell>
          <cell r="R835" t="str">
            <v>11</v>
          </cell>
          <cell r="V835" t="str">
            <v>Rén. Inst.-Ens.N.V.- -Ress.propres BND</v>
          </cell>
          <cell r="X835" t="str">
            <v>Etudes</v>
          </cell>
          <cell r="AC835">
            <v>0</v>
          </cell>
          <cell r="AD835">
            <v>0</v>
          </cell>
        </row>
        <row r="836">
          <cell r="A836">
            <v>1</v>
          </cell>
          <cell r="B836" t="str">
            <v>20</v>
          </cell>
          <cell r="C836">
            <v>42101900100</v>
          </cell>
          <cell r="D836">
            <v>5</v>
          </cell>
          <cell r="E836">
            <v>54</v>
          </cell>
          <cell r="F836" t="str">
            <v>13</v>
          </cell>
          <cell r="H836" t="str">
            <v>20</v>
          </cell>
          <cell r="I836">
            <v>2</v>
          </cell>
          <cell r="J836" t="str">
            <v>42</v>
          </cell>
          <cell r="K836" t="str">
            <v>101</v>
          </cell>
          <cell r="L836" t="str">
            <v>9</v>
          </cell>
          <cell r="M836" t="str">
            <v>00</v>
          </cell>
          <cell r="N836" t="str">
            <v>1</v>
          </cell>
          <cell r="O836">
            <v>5</v>
          </cell>
          <cell r="P836" t="str">
            <v>5</v>
          </cell>
          <cell r="Q836" t="str">
            <v>4</v>
          </cell>
          <cell r="R836" t="str">
            <v>13</v>
          </cell>
          <cell r="V836" t="str">
            <v>Rén. Inst.-Ens.N.V.- -Ress.propres BND</v>
          </cell>
          <cell r="X836" t="str">
            <v>Supervision contrôle des travaux</v>
          </cell>
          <cell r="AC836">
            <v>0</v>
          </cell>
          <cell r="AD836">
            <v>0</v>
          </cell>
        </row>
        <row r="837">
          <cell r="A837">
            <v>1</v>
          </cell>
          <cell r="H837">
            <v>20</v>
          </cell>
          <cell r="I837">
            <v>2</v>
          </cell>
          <cell r="J837" t="str">
            <v>42</v>
          </cell>
          <cell r="K837" t="str">
            <v>102</v>
          </cell>
          <cell r="O837">
            <v>5</v>
          </cell>
          <cell r="V837" t="str">
            <v>Rénovation/Equipement CNPG Donka</v>
          </cell>
          <cell r="AC837">
            <v>0</v>
          </cell>
          <cell r="AD837">
            <v>0</v>
          </cell>
        </row>
        <row r="838">
          <cell r="A838">
            <v>1</v>
          </cell>
          <cell r="B838" t="str">
            <v>20</v>
          </cell>
          <cell r="C838">
            <v>42102900100</v>
          </cell>
          <cell r="D838">
            <v>5</v>
          </cell>
          <cell r="E838">
            <v>51</v>
          </cell>
          <cell r="F838" t="str">
            <v>20</v>
          </cell>
          <cell r="H838" t="str">
            <v>20</v>
          </cell>
          <cell r="I838">
            <v>2</v>
          </cell>
          <cell r="J838" t="str">
            <v>42</v>
          </cell>
          <cell r="K838" t="str">
            <v>102</v>
          </cell>
          <cell r="L838" t="str">
            <v>9</v>
          </cell>
          <cell r="M838" t="str">
            <v>00</v>
          </cell>
          <cell r="N838" t="str">
            <v>1</v>
          </cell>
          <cell r="O838">
            <v>5</v>
          </cell>
          <cell r="P838" t="str">
            <v>5</v>
          </cell>
          <cell r="Q838" t="str">
            <v>1</v>
          </cell>
          <cell r="R838" t="str">
            <v>20</v>
          </cell>
          <cell r="V838" t="str">
            <v>Rén.CNPG D.-Ens.N.V.- -Ress.propres BND-</v>
          </cell>
          <cell r="X838" t="str">
            <v>Matériels informatiques</v>
          </cell>
          <cell r="AC838">
            <v>0</v>
          </cell>
          <cell r="AD838">
            <v>0</v>
          </cell>
        </row>
        <row r="839">
          <cell r="A839">
            <v>1</v>
          </cell>
          <cell r="B839" t="str">
            <v>20</v>
          </cell>
          <cell r="C839">
            <v>42102900100</v>
          </cell>
          <cell r="D839">
            <v>5</v>
          </cell>
          <cell r="E839">
            <v>51</v>
          </cell>
          <cell r="F839" t="str">
            <v>40</v>
          </cell>
          <cell r="H839" t="str">
            <v>20</v>
          </cell>
          <cell r="I839">
            <v>2</v>
          </cell>
          <cell r="J839" t="str">
            <v>42</v>
          </cell>
          <cell r="K839" t="str">
            <v>102</v>
          </cell>
          <cell r="L839" t="str">
            <v>9</v>
          </cell>
          <cell r="M839" t="str">
            <v>00</v>
          </cell>
          <cell r="N839" t="str">
            <v>1</v>
          </cell>
          <cell r="O839">
            <v>5</v>
          </cell>
          <cell r="P839" t="str">
            <v>5</v>
          </cell>
          <cell r="Q839" t="str">
            <v>1</v>
          </cell>
          <cell r="R839" t="str">
            <v>40</v>
          </cell>
          <cell r="V839" t="str">
            <v>Rén.CNPG D.-Ens.N.V.- -Ress.propres BND-</v>
          </cell>
          <cell r="X839" t="str">
            <v>Matériels techniques</v>
          </cell>
          <cell r="AC839">
            <v>0</v>
          </cell>
          <cell r="AD839">
            <v>0</v>
          </cell>
        </row>
        <row r="840">
          <cell r="A840">
            <v>1</v>
          </cell>
          <cell r="B840" t="str">
            <v>20</v>
          </cell>
          <cell r="C840">
            <v>42102900100</v>
          </cell>
          <cell r="D840">
            <v>5</v>
          </cell>
          <cell r="E840">
            <v>51</v>
          </cell>
          <cell r="F840" t="str">
            <v>51</v>
          </cell>
          <cell r="H840" t="str">
            <v>20</v>
          </cell>
          <cell r="I840">
            <v>2</v>
          </cell>
          <cell r="J840" t="str">
            <v>42</v>
          </cell>
          <cell r="K840" t="str">
            <v>102</v>
          </cell>
          <cell r="L840" t="str">
            <v>9</v>
          </cell>
          <cell r="M840" t="str">
            <v>00</v>
          </cell>
          <cell r="N840" t="str">
            <v>1</v>
          </cell>
          <cell r="O840">
            <v>5</v>
          </cell>
          <cell r="P840" t="str">
            <v>5</v>
          </cell>
          <cell r="Q840" t="str">
            <v>1</v>
          </cell>
          <cell r="R840" t="str">
            <v>51</v>
          </cell>
          <cell r="V840" t="str">
            <v>Rén.CNPG D.-Ens.N.V.- -Ress.propres BND-</v>
          </cell>
          <cell r="X840" t="str">
            <v>Véhicules et engins</v>
          </cell>
          <cell r="AC840">
            <v>0</v>
          </cell>
          <cell r="AD840">
            <v>0</v>
          </cell>
        </row>
        <row r="841">
          <cell r="A841">
            <v>1</v>
          </cell>
          <cell r="H841">
            <v>20</v>
          </cell>
          <cell r="I841">
            <v>2</v>
          </cell>
          <cell r="J841" t="str">
            <v>42</v>
          </cell>
          <cell r="K841" t="str">
            <v>106</v>
          </cell>
          <cell r="O841">
            <v>5</v>
          </cell>
          <cell r="V841" t="str">
            <v>AMORE /ETFP</v>
          </cell>
          <cell r="AC841">
            <v>0</v>
          </cell>
          <cell r="AD841">
            <v>0</v>
          </cell>
        </row>
        <row r="842">
          <cell r="A842">
            <v>1</v>
          </cell>
          <cell r="B842" t="str">
            <v>20</v>
          </cell>
          <cell r="C842">
            <v>42106900200</v>
          </cell>
          <cell r="D842">
            <v>5</v>
          </cell>
          <cell r="E842">
            <v>26</v>
          </cell>
          <cell r="F842" t="str">
            <v>30</v>
          </cell>
          <cell r="H842" t="str">
            <v>20</v>
          </cell>
          <cell r="I842">
            <v>2</v>
          </cell>
          <cell r="J842" t="str">
            <v>42</v>
          </cell>
          <cell r="K842" t="str">
            <v>106</v>
          </cell>
          <cell r="L842" t="str">
            <v>9</v>
          </cell>
          <cell r="M842" t="str">
            <v>00</v>
          </cell>
          <cell r="N842" t="str">
            <v>2</v>
          </cell>
          <cell r="O842">
            <v>5</v>
          </cell>
          <cell r="P842" t="str">
            <v>2</v>
          </cell>
          <cell r="Q842" t="str">
            <v>6</v>
          </cell>
          <cell r="R842" t="str">
            <v>30</v>
          </cell>
          <cell r="V842" t="str">
            <v>AMORE-ETFP-Ens.N.V.- -Contrib.natio.BND</v>
          </cell>
          <cell r="X842" t="str">
            <v>Indemnités diverses projets</v>
          </cell>
          <cell r="AC842">
            <v>0</v>
          </cell>
          <cell r="AD842">
            <v>0</v>
          </cell>
        </row>
        <row r="843">
          <cell r="A843">
            <v>1</v>
          </cell>
          <cell r="B843" t="str">
            <v>20</v>
          </cell>
          <cell r="C843">
            <v>42106900200</v>
          </cell>
          <cell r="D843">
            <v>5</v>
          </cell>
          <cell r="E843">
            <v>31</v>
          </cell>
          <cell r="F843" t="str">
            <v>21</v>
          </cell>
          <cell r="H843" t="str">
            <v>20</v>
          </cell>
          <cell r="I843">
            <v>2</v>
          </cell>
          <cell r="J843" t="str">
            <v>42</v>
          </cell>
          <cell r="K843" t="str">
            <v>106</v>
          </cell>
          <cell r="L843" t="str">
            <v>9</v>
          </cell>
          <cell r="M843" t="str">
            <v>00</v>
          </cell>
          <cell r="N843" t="str">
            <v>2</v>
          </cell>
          <cell r="O843">
            <v>5</v>
          </cell>
          <cell r="P843" t="str">
            <v>3</v>
          </cell>
          <cell r="Q843" t="str">
            <v>1</v>
          </cell>
          <cell r="R843" t="str">
            <v>21</v>
          </cell>
          <cell r="V843" t="str">
            <v>AMORE-ETFP-Ens.N.V.- -Contrib.natio.BND</v>
          </cell>
          <cell r="X843" t="str">
            <v>Fournitures et petits matériels de bureaux</v>
          </cell>
          <cell r="AC843">
            <v>0</v>
          </cell>
          <cell r="AD843">
            <v>0</v>
          </cell>
        </row>
        <row r="844">
          <cell r="A844">
            <v>1</v>
          </cell>
          <cell r="B844" t="str">
            <v>20</v>
          </cell>
          <cell r="C844">
            <v>42106900200</v>
          </cell>
          <cell r="D844">
            <v>5</v>
          </cell>
          <cell r="E844">
            <v>31</v>
          </cell>
          <cell r="F844" t="str">
            <v>31</v>
          </cell>
          <cell r="H844" t="str">
            <v>20</v>
          </cell>
          <cell r="I844">
            <v>2</v>
          </cell>
          <cell r="J844" t="str">
            <v>42</v>
          </cell>
          <cell r="K844" t="str">
            <v>106</v>
          </cell>
          <cell r="L844" t="str">
            <v>9</v>
          </cell>
          <cell r="M844" t="str">
            <v>00</v>
          </cell>
          <cell r="N844" t="str">
            <v>2</v>
          </cell>
          <cell r="O844">
            <v>5</v>
          </cell>
          <cell r="P844" t="str">
            <v>3</v>
          </cell>
          <cell r="Q844" t="str">
            <v>1</v>
          </cell>
          <cell r="R844" t="str">
            <v>31</v>
          </cell>
          <cell r="V844" t="str">
            <v>AMORE-ETFP-Ens.N.V.- -Contrib.natio.BND</v>
          </cell>
          <cell r="X844" t="str">
            <v>Carburants et lubrifiants</v>
          </cell>
          <cell r="AC844">
            <v>0</v>
          </cell>
          <cell r="AD844">
            <v>0</v>
          </cell>
        </row>
        <row r="845">
          <cell r="A845">
            <v>1</v>
          </cell>
          <cell r="B845" t="str">
            <v>20</v>
          </cell>
          <cell r="C845">
            <v>42106900200</v>
          </cell>
          <cell r="D845">
            <v>5</v>
          </cell>
          <cell r="E845">
            <v>31</v>
          </cell>
          <cell r="F845" t="str">
            <v>41</v>
          </cell>
          <cell r="H845" t="str">
            <v>20</v>
          </cell>
          <cell r="I845">
            <v>2</v>
          </cell>
          <cell r="J845" t="str">
            <v>42</v>
          </cell>
          <cell r="K845" t="str">
            <v>106</v>
          </cell>
          <cell r="L845" t="str">
            <v>9</v>
          </cell>
          <cell r="M845" t="str">
            <v>00</v>
          </cell>
          <cell r="N845" t="str">
            <v>2</v>
          </cell>
          <cell r="O845">
            <v>5</v>
          </cell>
          <cell r="P845" t="str">
            <v>3</v>
          </cell>
          <cell r="Q845" t="str">
            <v>1</v>
          </cell>
          <cell r="R845" t="str">
            <v>41</v>
          </cell>
          <cell r="V845" t="str">
            <v>AMORE-ETFP-Ens.N.V.- -Contrib.natio.BND</v>
          </cell>
          <cell r="X845" t="str">
            <v>Petit outillage et fournitures d'atéliers</v>
          </cell>
          <cell r="AC845">
            <v>0</v>
          </cell>
          <cell r="AD845">
            <v>0</v>
          </cell>
        </row>
        <row r="846">
          <cell r="A846">
            <v>1</v>
          </cell>
          <cell r="B846" t="str">
            <v>20</v>
          </cell>
          <cell r="C846">
            <v>42106900200</v>
          </cell>
          <cell r="D846">
            <v>5</v>
          </cell>
          <cell r="E846">
            <v>33</v>
          </cell>
          <cell r="F846" t="str">
            <v>21</v>
          </cell>
          <cell r="H846" t="str">
            <v>20</v>
          </cell>
          <cell r="I846">
            <v>2</v>
          </cell>
          <cell r="J846" t="str">
            <v>42</v>
          </cell>
          <cell r="K846" t="str">
            <v>106</v>
          </cell>
          <cell r="L846" t="str">
            <v>9</v>
          </cell>
          <cell r="M846" t="str">
            <v>00</v>
          </cell>
          <cell r="N846" t="str">
            <v>2</v>
          </cell>
          <cell r="O846">
            <v>5</v>
          </cell>
          <cell r="P846" t="str">
            <v>3</v>
          </cell>
          <cell r="Q846" t="str">
            <v>3</v>
          </cell>
          <cell r="R846" t="str">
            <v>21</v>
          </cell>
          <cell r="V846" t="str">
            <v>AMORE-ETFP-Ens.N.V.- -Contrib.natio.BND</v>
          </cell>
          <cell r="X846" t="str">
            <v>Frais de réunions, séminaires, conférences</v>
          </cell>
          <cell r="AC846">
            <v>0</v>
          </cell>
          <cell r="AD846">
            <v>0</v>
          </cell>
        </row>
        <row r="847">
          <cell r="A847">
            <v>1</v>
          </cell>
          <cell r="B847" t="str">
            <v>20</v>
          </cell>
          <cell r="C847">
            <v>42106900200</v>
          </cell>
          <cell r="D847">
            <v>5</v>
          </cell>
          <cell r="E847">
            <v>33</v>
          </cell>
          <cell r="F847" t="str">
            <v>81</v>
          </cell>
          <cell r="H847" t="str">
            <v>20</v>
          </cell>
          <cell r="I847">
            <v>2</v>
          </cell>
          <cell r="J847" t="str">
            <v>42</v>
          </cell>
          <cell r="K847" t="str">
            <v>106</v>
          </cell>
          <cell r="L847" t="str">
            <v>9</v>
          </cell>
          <cell r="M847" t="str">
            <v>00</v>
          </cell>
          <cell r="N847" t="str">
            <v>2</v>
          </cell>
          <cell r="O847">
            <v>5</v>
          </cell>
          <cell r="P847" t="str">
            <v>3</v>
          </cell>
          <cell r="Q847" t="str">
            <v>3</v>
          </cell>
          <cell r="R847" t="str">
            <v>81</v>
          </cell>
          <cell r="V847" t="str">
            <v>AMORE-ETFP-Ens.N.V.- -Contrib.natio.BND</v>
          </cell>
          <cell r="X847" t="str">
            <v>Assurances</v>
          </cell>
          <cell r="AC847">
            <v>0</v>
          </cell>
          <cell r="AD847">
            <v>0</v>
          </cell>
        </row>
        <row r="848">
          <cell r="A848">
            <v>1</v>
          </cell>
          <cell r="B848" t="str">
            <v>20</v>
          </cell>
          <cell r="C848">
            <v>42106900200</v>
          </cell>
          <cell r="D848">
            <v>5</v>
          </cell>
          <cell r="E848">
            <v>35</v>
          </cell>
          <cell r="F848" t="str">
            <v>21</v>
          </cell>
          <cell r="H848" t="str">
            <v>20</v>
          </cell>
          <cell r="I848">
            <v>2</v>
          </cell>
          <cell r="J848" t="str">
            <v>42</v>
          </cell>
          <cell r="K848" t="str">
            <v>106</v>
          </cell>
          <cell r="L848" t="str">
            <v>9</v>
          </cell>
          <cell r="M848" t="str">
            <v>00</v>
          </cell>
          <cell r="N848" t="str">
            <v>2</v>
          </cell>
          <cell r="O848">
            <v>5</v>
          </cell>
          <cell r="P848" t="str">
            <v>3</v>
          </cell>
          <cell r="Q848" t="str">
            <v>5</v>
          </cell>
          <cell r="R848" t="str">
            <v>21</v>
          </cell>
          <cell r="V848" t="str">
            <v>AMORE-ETFP-Ens.N.V.- -Contrib.natio.BND</v>
          </cell>
          <cell r="X848" t="str">
            <v>Indemnité de mission à l'intérieur</v>
          </cell>
          <cell r="AC848">
            <v>0</v>
          </cell>
          <cell r="AD848">
            <v>0</v>
          </cell>
        </row>
        <row r="849">
          <cell r="A849">
            <v>1</v>
          </cell>
          <cell r="B849" t="str">
            <v>20</v>
          </cell>
          <cell r="C849">
            <v>42106900200</v>
          </cell>
          <cell r="D849">
            <v>5</v>
          </cell>
          <cell r="E849">
            <v>36</v>
          </cell>
          <cell r="F849" t="str">
            <v>11</v>
          </cell>
          <cell r="H849" t="str">
            <v>20</v>
          </cell>
          <cell r="I849">
            <v>2</v>
          </cell>
          <cell r="J849" t="str">
            <v>42</v>
          </cell>
          <cell r="K849" t="str">
            <v>106</v>
          </cell>
          <cell r="L849" t="str">
            <v>9</v>
          </cell>
          <cell r="M849" t="str">
            <v>00</v>
          </cell>
          <cell r="N849" t="str">
            <v>2</v>
          </cell>
          <cell r="O849">
            <v>5</v>
          </cell>
          <cell r="P849" t="str">
            <v>3</v>
          </cell>
          <cell r="Q849" t="str">
            <v>6</v>
          </cell>
          <cell r="R849" t="str">
            <v>11</v>
          </cell>
          <cell r="V849" t="str">
            <v>AMORE-ETFP-Ens.N.V.- -Contrib.natio.BND</v>
          </cell>
          <cell r="X849" t="str">
            <v>Cérémonies et réceptions</v>
          </cell>
          <cell r="AC849">
            <v>0</v>
          </cell>
          <cell r="AD849">
            <v>0</v>
          </cell>
        </row>
        <row r="850">
          <cell r="A850">
            <v>1</v>
          </cell>
          <cell r="B850" t="str">
            <v>20</v>
          </cell>
          <cell r="C850">
            <v>42106900200</v>
          </cell>
          <cell r="D850">
            <v>5</v>
          </cell>
          <cell r="E850">
            <v>37</v>
          </cell>
          <cell r="F850" t="str">
            <v>12</v>
          </cell>
          <cell r="H850" t="str">
            <v>20</v>
          </cell>
          <cell r="I850">
            <v>2</v>
          </cell>
          <cell r="J850" t="str">
            <v>42</v>
          </cell>
          <cell r="K850" t="str">
            <v>106</v>
          </cell>
          <cell r="L850" t="str">
            <v>9</v>
          </cell>
          <cell r="M850" t="str">
            <v>00</v>
          </cell>
          <cell r="N850" t="str">
            <v>2</v>
          </cell>
          <cell r="O850">
            <v>5</v>
          </cell>
          <cell r="P850" t="str">
            <v>3</v>
          </cell>
          <cell r="Q850" t="str">
            <v>7</v>
          </cell>
          <cell r="R850" t="str">
            <v>12</v>
          </cell>
          <cell r="V850" t="str">
            <v>AMORE-ETFP-Ens.N.V.- -Contrib.natio.BND</v>
          </cell>
          <cell r="X850" t="str">
            <v>Entretien réparation matériels informatiques</v>
          </cell>
          <cell r="AC850">
            <v>0</v>
          </cell>
          <cell r="AD850">
            <v>0</v>
          </cell>
        </row>
        <row r="851">
          <cell r="A851">
            <v>1</v>
          </cell>
          <cell r="B851" t="str">
            <v>20</v>
          </cell>
          <cell r="C851">
            <v>42106900200</v>
          </cell>
          <cell r="D851">
            <v>5</v>
          </cell>
          <cell r="E851">
            <v>37</v>
          </cell>
          <cell r="F851" t="str">
            <v>20</v>
          </cell>
          <cell r="H851" t="str">
            <v>20</v>
          </cell>
          <cell r="I851">
            <v>2</v>
          </cell>
          <cell r="J851" t="str">
            <v>42</v>
          </cell>
          <cell r="K851" t="str">
            <v>106</v>
          </cell>
          <cell r="L851" t="str">
            <v>9</v>
          </cell>
          <cell r="M851" t="str">
            <v>00</v>
          </cell>
          <cell r="N851" t="str">
            <v>2</v>
          </cell>
          <cell r="O851">
            <v>5</v>
          </cell>
          <cell r="P851" t="str">
            <v>3</v>
          </cell>
          <cell r="Q851" t="str">
            <v>7</v>
          </cell>
          <cell r="R851" t="str">
            <v>20</v>
          </cell>
          <cell r="V851" t="str">
            <v>AMORE-ETFP-Ens.N.V.- -Contrib.natio.BND</v>
          </cell>
          <cell r="X851" t="str">
            <v>Entretien réparation matériels roulant</v>
          </cell>
          <cell r="AC851">
            <v>0</v>
          </cell>
          <cell r="AD851">
            <v>0</v>
          </cell>
        </row>
        <row r="852">
          <cell r="A852">
            <v>1</v>
          </cell>
          <cell r="B852" t="str">
            <v>20</v>
          </cell>
          <cell r="C852">
            <v>42106900200</v>
          </cell>
          <cell r="D852">
            <v>5</v>
          </cell>
          <cell r="E852">
            <v>51</v>
          </cell>
          <cell r="F852" t="str">
            <v>20</v>
          </cell>
          <cell r="H852" t="str">
            <v>20</v>
          </cell>
          <cell r="I852">
            <v>2</v>
          </cell>
          <cell r="J852" t="str">
            <v>42</v>
          </cell>
          <cell r="K852" t="str">
            <v>106</v>
          </cell>
          <cell r="L852" t="str">
            <v>9</v>
          </cell>
          <cell r="M852" t="str">
            <v>00</v>
          </cell>
          <cell r="N852" t="str">
            <v>2</v>
          </cell>
          <cell r="O852">
            <v>5</v>
          </cell>
          <cell r="P852" t="str">
            <v>5</v>
          </cell>
          <cell r="Q852" t="str">
            <v>1</v>
          </cell>
          <cell r="R852" t="str">
            <v>20</v>
          </cell>
          <cell r="V852" t="str">
            <v>AMORE-ETFP-Ens.N.V.- -Contrib.natio.BND</v>
          </cell>
          <cell r="X852" t="str">
            <v>Matériels informatiques</v>
          </cell>
          <cell r="AC852">
            <v>0</v>
          </cell>
          <cell r="AD852">
            <v>0</v>
          </cell>
        </row>
        <row r="853">
          <cell r="A853">
            <v>1</v>
          </cell>
          <cell r="B853" t="str">
            <v>20</v>
          </cell>
          <cell r="C853">
            <v>42106900200</v>
          </cell>
          <cell r="D853">
            <v>5</v>
          </cell>
          <cell r="E853">
            <v>59</v>
          </cell>
          <cell r="F853" t="str">
            <v>90</v>
          </cell>
          <cell r="H853" t="str">
            <v>20</v>
          </cell>
          <cell r="I853">
            <v>2</v>
          </cell>
          <cell r="J853" t="str">
            <v>42</v>
          </cell>
          <cell r="K853" t="str">
            <v>106</v>
          </cell>
          <cell r="L853" t="str">
            <v>9</v>
          </cell>
          <cell r="M853" t="str">
            <v>00</v>
          </cell>
          <cell r="N853" t="str">
            <v>2</v>
          </cell>
          <cell r="O853">
            <v>5</v>
          </cell>
          <cell r="P853" t="str">
            <v>5</v>
          </cell>
          <cell r="Q853" t="str">
            <v>9</v>
          </cell>
          <cell r="R853" t="str">
            <v>90</v>
          </cell>
          <cell r="V853" t="str">
            <v>AMORE-ETFP-Ens.N.V.- -Contrib.natio.BND</v>
          </cell>
          <cell r="X853" t="str">
            <v>Acquisitions &amp; rénovations d'immobilisations non ventillé</v>
          </cell>
          <cell r="AC853">
            <v>0</v>
          </cell>
          <cell r="AD853">
            <v>0</v>
          </cell>
        </row>
        <row r="854">
          <cell r="A854">
            <v>1</v>
          </cell>
          <cell r="H854">
            <v>20</v>
          </cell>
          <cell r="I854">
            <v>2</v>
          </cell>
          <cell r="J854" t="str">
            <v>42</v>
          </cell>
          <cell r="K854" t="str">
            <v>108</v>
          </cell>
          <cell r="O854">
            <v>5</v>
          </cell>
          <cell r="V854" t="str">
            <v>Rénov./Const° /Equip. Sallesclasses Elémentaires</v>
          </cell>
          <cell r="AC854">
            <v>0</v>
          </cell>
          <cell r="AD854">
            <v>0</v>
          </cell>
        </row>
        <row r="855">
          <cell r="A855">
            <v>1</v>
          </cell>
          <cell r="B855" t="str">
            <v>20</v>
          </cell>
          <cell r="C855">
            <v>42108300800</v>
          </cell>
          <cell r="D855">
            <v>5</v>
          </cell>
          <cell r="E855">
            <v>51</v>
          </cell>
          <cell r="F855" t="str">
            <v>13</v>
          </cell>
          <cell r="H855" t="str">
            <v>20</v>
          </cell>
          <cell r="I855">
            <v>2</v>
          </cell>
          <cell r="J855" t="str">
            <v>42</v>
          </cell>
          <cell r="K855" t="str">
            <v>108</v>
          </cell>
          <cell r="L855" t="str">
            <v>3</v>
          </cell>
          <cell r="M855" t="str">
            <v>00</v>
          </cell>
          <cell r="N855" t="str">
            <v>8</v>
          </cell>
          <cell r="O855">
            <v>5</v>
          </cell>
          <cell r="P855" t="str">
            <v>5</v>
          </cell>
          <cell r="Q855" t="str">
            <v>1</v>
          </cell>
          <cell r="R855" t="str">
            <v>13</v>
          </cell>
          <cell r="V855" t="str">
            <v>Réh.Eq. Salles---</v>
          </cell>
          <cell r="X855" t="str">
            <v>Matériels et mobiliers scolaires</v>
          </cell>
          <cell r="AC855">
            <v>0</v>
          </cell>
          <cell r="AD855">
            <v>0</v>
          </cell>
        </row>
        <row r="856">
          <cell r="A856">
            <v>1</v>
          </cell>
          <cell r="B856" t="str">
            <v>20</v>
          </cell>
          <cell r="C856">
            <v>42108900800</v>
          </cell>
          <cell r="D856">
            <v>5</v>
          </cell>
          <cell r="E856">
            <v>51</v>
          </cell>
          <cell r="F856" t="str">
            <v>13</v>
          </cell>
          <cell r="H856" t="str">
            <v>20</v>
          </cell>
          <cell r="I856">
            <v>2</v>
          </cell>
          <cell r="J856" t="str">
            <v>42</v>
          </cell>
          <cell r="K856" t="str">
            <v>108</v>
          </cell>
          <cell r="L856" t="str">
            <v>9</v>
          </cell>
          <cell r="M856" t="str">
            <v>00</v>
          </cell>
          <cell r="N856" t="str">
            <v>8</v>
          </cell>
          <cell r="O856">
            <v>5</v>
          </cell>
          <cell r="P856" t="str">
            <v>5</v>
          </cell>
          <cell r="Q856" t="str">
            <v>1</v>
          </cell>
          <cell r="R856" t="str">
            <v>13</v>
          </cell>
          <cell r="V856" t="str">
            <v>Réha Salle Clas-Ens.N.V.---Proj.rem.init.PPTE</v>
          </cell>
          <cell r="X856" t="str">
            <v>Matériels et mobiliers scolaires</v>
          </cell>
          <cell r="AC856">
            <v>0</v>
          </cell>
          <cell r="AD856">
            <v>0</v>
          </cell>
        </row>
        <row r="857">
          <cell r="A857">
            <v>1</v>
          </cell>
          <cell r="B857" t="str">
            <v>20</v>
          </cell>
          <cell r="C857">
            <v>42108200800</v>
          </cell>
          <cell r="D857">
            <v>5</v>
          </cell>
          <cell r="E857">
            <v>53</v>
          </cell>
          <cell r="F857" t="str">
            <v>10</v>
          </cell>
          <cell r="H857" t="str">
            <v>20</v>
          </cell>
          <cell r="I857">
            <v>2</v>
          </cell>
          <cell r="J857" t="str">
            <v>42</v>
          </cell>
          <cell r="K857" t="str">
            <v>108</v>
          </cell>
          <cell r="L857" t="str">
            <v>2</v>
          </cell>
          <cell r="M857" t="str">
            <v>00</v>
          </cell>
          <cell r="N857" t="str">
            <v>8</v>
          </cell>
          <cell r="O857">
            <v>5</v>
          </cell>
          <cell r="P857" t="str">
            <v>5</v>
          </cell>
          <cell r="Q857" t="str">
            <v>3</v>
          </cell>
          <cell r="R857" t="str">
            <v>10</v>
          </cell>
          <cell r="V857" t="str">
            <v>Réh.Eq. Salles---Proj.rem.init.PPTE</v>
          </cell>
          <cell r="X857" t="str">
            <v>Bâtiments scolaires</v>
          </cell>
          <cell r="AC857">
            <v>0</v>
          </cell>
          <cell r="AD857">
            <v>0</v>
          </cell>
        </row>
        <row r="858">
          <cell r="A858">
            <v>1</v>
          </cell>
          <cell r="B858" t="str">
            <v>20</v>
          </cell>
          <cell r="C858">
            <v>42108300800</v>
          </cell>
          <cell r="D858">
            <v>5</v>
          </cell>
          <cell r="E858">
            <v>53</v>
          </cell>
          <cell r="F858" t="str">
            <v>10</v>
          </cell>
          <cell r="H858" t="str">
            <v>20</v>
          </cell>
          <cell r="I858">
            <v>2</v>
          </cell>
          <cell r="J858" t="str">
            <v>42</v>
          </cell>
          <cell r="K858" t="str">
            <v>108</v>
          </cell>
          <cell r="L858" t="str">
            <v>3</v>
          </cell>
          <cell r="M858" t="str">
            <v>00</v>
          </cell>
          <cell r="N858" t="str">
            <v>8</v>
          </cell>
          <cell r="O858">
            <v>5</v>
          </cell>
          <cell r="P858" t="str">
            <v>5</v>
          </cell>
          <cell r="Q858" t="str">
            <v>3</v>
          </cell>
          <cell r="R858" t="str">
            <v>10</v>
          </cell>
          <cell r="V858" t="str">
            <v>Réh.Eq. Salles---</v>
          </cell>
          <cell r="X858" t="str">
            <v>Bâtiments scolaires</v>
          </cell>
          <cell r="AD858">
            <v>0</v>
          </cell>
        </row>
        <row r="859">
          <cell r="A859">
            <v>1</v>
          </cell>
          <cell r="B859" t="str">
            <v>20</v>
          </cell>
          <cell r="C859">
            <v>42108900800</v>
          </cell>
          <cell r="D859">
            <v>5</v>
          </cell>
          <cell r="E859">
            <v>53</v>
          </cell>
          <cell r="F859" t="str">
            <v>10</v>
          </cell>
          <cell r="H859" t="str">
            <v>20</v>
          </cell>
          <cell r="I859">
            <v>2</v>
          </cell>
          <cell r="J859" t="str">
            <v>42</v>
          </cell>
          <cell r="K859" t="str">
            <v>108</v>
          </cell>
          <cell r="L859" t="str">
            <v>9</v>
          </cell>
          <cell r="M859" t="str">
            <v>00</v>
          </cell>
          <cell r="N859" t="str">
            <v>8</v>
          </cell>
          <cell r="O859">
            <v>5</v>
          </cell>
          <cell r="P859" t="str">
            <v>5</v>
          </cell>
          <cell r="Q859" t="str">
            <v>3</v>
          </cell>
          <cell r="R859" t="str">
            <v>10</v>
          </cell>
          <cell r="V859" t="str">
            <v>Réha Salle Clas-Ens.N.V.---Proj.rem.init.PPTE</v>
          </cell>
          <cell r="X859" t="str">
            <v>Bâtiments scolaires</v>
          </cell>
          <cell r="AC859">
            <v>0</v>
          </cell>
          <cell r="AD859">
            <v>0</v>
          </cell>
        </row>
        <row r="860">
          <cell r="A860">
            <v>1</v>
          </cell>
          <cell r="H860">
            <v>20</v>
          </cell>
          <cell r="I860">
            <v>2</v>
          </cell>
          <cell r="J860" t="str">
            <v>42</v>
          </cell>
          <cell r="K860" t="str">
            <v>113</v>
          </cell>
          <cell r="O860">
            <v>5</v>
          </cell>
          <cell r="V860" t="str">
            <v>Education Pour Tous (Eneign. PréUnivers.)</v>
          </cell>
          <cell r="AC860">
            <v>0</v>
          </cell>
          <cell r="AD860">
            <v>0</v>
          </cell>
        </row>
        <row r="861">
          <cell r="A861">
            <v>1</v>
          </cell>
          <cell r="B861" t="str">
            <v>20</v>
          </cell>
          <cell r="C861">
            <v>42113900200</v>
          </cell>
          <cell r="D861">
            <v>5</v>
          </cell>
          <cell r="E861">
            <v>26</v>
          </cell>
          <cell r="F861" t="str">
            <v>10</v>
          </cell>
          <cell r="H861" t="str">
            <v>20</v>
          </cell>
          <cell r="I861">
            <v>2</v>
          </cell>
          <cell r="J861" t="str">
            <v>42</v>
          </cell>
          <cell r="K861" t="str">
            <v>113</v>
          </cell>
          <cell r="L861" t="str">
            <v>9</v>
          </cell>
          <cell r="M861" t="str">
            <v>00</v>
          </cell>
          <cell r="N861" t="str">
            <v>2</v>
          </cell>
          <cell r="O861">
            <v>5</v>
          </cell>
          <cell r="P861" t="str">
            <v>2</v>
          </cell>
          <cell r="Q861" t="str">
            <v>6</v>
          </cell>
          <cell r="R861" t="str">
            <v>10</v>
          </cell>
          <cell r="V861" t="str">
            <v>Educ.P Tous(E.P-Ens.N.V.- -Contrib.natio.BND-</v>
          </cell>
          <cell r="X861" t="str">
            <v>Salaires projets</v>
          </cell>
          <cell r="AC861">
            <v>0</v>
          </cell>
          <cell r="AD861">
            <v>0</v>
          </cell>
        </row>
        <row r="862">
          <cell r="A862">
            <v>1</v>
          </cell>
          <cell r="B862" t="str">
            <v>20</v>
          </cell>
          <cell r="C862">
            <v>42113900200</v>
          </cell>
          <cell r="D862">
            <v>5</v>
          </cell>
          <cell r="E862">
            <v>26</v>
          </cell>
          <cell r="F862" t="str">
            <v>20</v>
          </cell>
          <cell r="H862" t="str">
            <v>20</v>
          </cell>
          <cell r="I862">
            <v>2</v>
          </cell>
          <cell r="J862" t="str">
            <v>42</v>
          </cell>
          <cell r="K862" t="str">
            <v>113</v>
          </cell>
          <cell r="L862" t="str">
            <v>9</v>
          </cell>
          <cell r="M862" t="str">
            <v>00</v>
          </cell>
          <cell r="N862" t="str">
            <v>2</v>
          </cell>
          <cell r="O862">
            <v>5</v>
          </cell>
          <cell r="P862" t="str">
            <v>2</v>
          </cell>
          <cell r="Q862" t="str">
            <v>6</v>
          </cell>
          <cell r="R862" t="str">
            <v>20</v>
          </cell>
          <cell r="V862" t="str">
            <v>Educ.P Tous(E.P-Ens.N.V.- -Contrib.natio.BND-</v>
          </cell>
          <cell r="X862" t="str">
            <v>Primes diverses projets</v>
          </cell>
          <cell r="AC862">
            <v>0</v>
          </cell>
          <cell r="AD862">
            <v>0</v>
          </cell>
        </row>
        <row r="863">
          <cell r="A863">
            <v>1</v>
          </cell>
          <cell r="B863" t="str">
            <v>20</v>
          </cell>
          <cell r="C863">
            <v>42113900200</v>
          </cell>
          <cell r="D863">
            <v>5</v>
          </cell>
          <cell r="E863">
            <v>31</v>
          </cell>
          <cell r="F863" t="str">
            <v>12</v>
          </cell>
          <cell r="H863" t="str">
            <v>20</v>
          </cell>
          <cell r="I863">
            <v>2</v>
          </cell>
          <cell r="J863" t="str">
            <v>42</v>
          </cell>
          <cell r="K863" t="str">
            <v>113</v>
          </cell>
          <cell r="L863" t="str">
            <v>9</v>
          </cell>
          <cell r="M863" t="str">
            <v>00</v>
          </cell>
          <cell r="N863" t="str">
            <v>2</v>
          </cell>
          <cell r="O863">
            <v>5</v>
          </cell>
          <cell r="P863" t="str">
            <v>3</v>
          </cell>
          <cell r="Q863" t="str">
            <v>1</v>
          </cell>
          <cell r="R863" t="str">
            <v>12</v>
          </cell>
          <cell r="V863" t="str">
            <v>Educ.P Tous(E.P-Ens.N.V.- -Contrib.natio.BND-</v>
          </cell>
          <cell r="X863" t="str">
            <v>Documentation</v>
          </cell>
          <cell r="AC863">
            <v>0</v>
          </cell>
          <cell r="AD863">
            <v>0</v>
          </cell>
        </row>
        <row r="864">
          <cell r="A864">
            <v>1</v>
          </cell>
          <cell r="B864" t="str">
            <v>20</v>
          </cell>
          <cell r="C864">
            <v>42113900200</v>
          </cell>
          <cell r="D864">
            <v>5</v>
          </cell>
          <cell r="E864">
            <v>31</v>
          </cell>
          <cell r="F864" t="str">
            <v>21</v>
          </cell>
          <cell r="H864" t="str">
            <v>20</v>
          </cell>
          <cell r="I864">
            <v>2</v>
          </cell>
          <cell r="J864" t="str">
            <v>42</v>
          </cell>
          <cell r="K864" t="str">
            <v>113</v>
          </cell>
          <cell r="L864" t="str">
            <v>9</v>
          </cell>
          <cell r="M864" t="str">
            <v>00</v>
          </cell>
          <cell r="N864" t="str">
            <v>2</v>
          </cell>
          <cell r="O864">
            <v>5</v>
          </cell>
          <cell r="P864" t="str">
            <v>3</v>
          </cell>
          <cell r="Q864" t="str">
            <v>1</v>
          </cell>
          <cell r="R864" t="str">
            <v>21</v>
          </cell>
          <cell r="V864" t="str">
            <v>Educ.P Tous(E.P-Ens.N.V.- -Contrib.natio.BND-</v>
          </cell>
          <cell r="X864" t="str">
            <v>Fournitures et petits matériels de bureaux</v>
          </cell>
          <cell r="AC864">
            <v>0</v>
          </cell>
          <cell r="AD864">
            <v>0</v>
          </cell>
        </row>
        <row r="865">
          <cell r="A865">
            <v>1</v>
          </cell>
          <cell r="B865" t="str">
            <v>20</v>
          </cell>
          <cell r="C865">
            <v>42113900200</v>
          </cell>
          <cell r="D865">
            <v>5</v>
          </cell>
          <cell r="E865">
            <v>31</v>
          </cell>
          <cell r="F865" t="str">
            <v>22</v>
          </cell>
          <cell r="H865" t="str">
            <v>20</v>
          </cell>
          <cell r="I865">
            <v>2</v>
          </cell>
          <cell r="J865" t="str">
            <v>42</v>
          </cell>
          <cell r="K865" t="str">
            <v>113</v>
          </cell>
          <cell r="L865" t="str">
            <v>9</v>
          </cell>
          <cell r="M865" t="str">
            <v>00</v>
          </cell>
          <cell r="N865" t="str">
            <v>2</v>
          </cell>
          <cell r="O865">
            <v>5</v>
          </cell>
          <cell r="P865" t="str">
            <v>3</v>
          </cell>
          <cell r="Q865" t="str">
            <v>1</v>
          </cell>
          <cell r="R865" t="str">
            <v>22</v>
          </cell>
          <cell r="V865" t="str">
            <v>Educ.P Tous(E.P-Ens.N.V.- -Contrib.natio.BND-</v>
          </cell>
          <cell r="X865" t="str">
            <v>Fournitures informatiques</v>
          </cell>
          <cell r="AC865">
            <v>0</v>
          </cell>
          <cell r="AD865">
            <v>0</v>
          </cell>
        </row>
        <row r="866">
          <cell r="A866">
            <v>1</v>
          </cell>
          <cell r="B866" t="str">
            <v>20</v>
          </cell>
          <cell r="C866">
            <v>42113900200</v>
          </cell>
          <cell r="D866">
            <v>5</v>
          </cell>
          <cell r="E866">
            <v>31</v>
          </cell>
          <cell r="F866" t="str">
            <v>31</v>
          </cell>
          <cell r="H866" t="str">
            <v>20</v>
          </cell>
          <cell r="I866">
            <v>2</v>
          </cell>
          <cell r="J866" t="str">
            <v>42</v>
          </cell>
          <cell r="K866" t="str">
            <v>113</v>
          </cell>
          <cell r="L866" t="str">
            <v>9</v>
          </cell>
          <cell r="M866" t="str">
            <v>00</v>
          </cell>
          <cell r="N866" t="str">
            <v>2</v>
          </cell>
          <cell r="O866">
            <v>5</v>
          </cell>
          <cell r="P866" t="str">
            <v>3</v>
          </cell>
          <cell r="Q866" t="str">
            <v>1</v>
          </cell>
          <cell r="R866" t="str">
            <v>31</v>
          </cell>
          <cell r="V866" t="str">
            <v>Educ.P Tous(E.P-Ens.N.V.- -Contrib.natio.BND-</v>
          </cell>
          <cell r="X866" t="str">
            <v>Carburants et lubrifiants</v>
          </cell>
          <cell r="AC866">
            <v>0</v>
          </cell>
          <cell r="AD866">
            <v>0</v>
          </cell>
        </row>
        <row r="867">
          <cell r="A867">
            <v>1</v>
          </cell>
          <cell r="B867" t="str">
            <v>20</v>
          </cell>
          <cell r="C867">
            <v>42113900200</v>
          </cell>
          <cell r="D867">
            <v>5</v>
          </cell>
          <cell r="E867">
            <v>32</v>
          </cell>
          <cell r="F867" t="str">
            <v>31</v>
          </cell>
          <cell r="H867" t="str">
            <v>20</v>
          </cell>
          <cell r="I867">
            <v>2</v>
          </cell>
          <cell r="J867" t="str">
            <v>42</v>
          </cell>
          <cell r="K867" t="str">
            <v>113</v>
          </cell>
          <cell r="L867" t="str">
            <v>9</v>
          </cell>
          <cell r="M867" t="str">
            <v>00</v>
          </cell>
          <cell r="N867" t="str">
            <v>2</v>
          </cell>
          <cell r="O867">
            <v>5</v>
          </cell>
          <cell r="P867" t="str">
            <v>3</v>
          </cell>
          <cell r="Q867" t="str">
            <v>2</v>
          </cell>
          <cell r="R867" t="str">
            <v>31</v>
          </cell>
          <cell r="V867" t="str">
            <v>Educ.P Tous(E.P-Ens.N.V.- -Contrib.natio.BND-</v>
          </cell>
          <cell r="X867" t="str">
            <v>Fournitures scolaires</v>
          </cell>
          <cell r="AC867">
            <v>0</v>
          </cell>
          <cell r="AD867">
            <v>0</v>
          </cell>
        </row>
        <row r="868">
          <cell r="A868">
            <v>1</v>
          </cell>
          <cell r="B868" t="str">
            <v>20</v>
          </cell>
          <cell r="C868">
            <v>42113900200</v>
          </cell>
          <cell r="D868">
            <v>5</v>
          </cell>
          <cell r="E868">
            <v>32</v>
          </cell>
          <cell r="F868" t="str">
            <v>41</v>
          </cell>
          <cell r="H868" t="str">
            <v>20</v>
          </cell>
          <cell r="I868">
            <v>2</v>
          </cell>
          <cell r="J868" t="str">
            <v>42</v>
          </cell>
          <cell r="K868" t="str">
            <v>113</v>
          </cell>
          <cell r="L868" t="str">
            <v>9</v>
          </cell>
          <cell r="M868" t="str">
            <v>00</v>
          </cell>
          <cell r="N868" t="str">
            <v>2</v>
          </cell>
          <cell r="O868">
            <v>5</v>
          </cell>
          <cell r="P868" t="str">
            <v>3</v>
          </cell>
          <cell r="Q868" t="str">
            <v>2</v>
          </cell>
          <cell r="R868" t="str">
            <v>41</v>
          </cell>
          <cell r="V868" t="str">
            <v>Educ.P Tous(E.P-Ens.N.V.- -Contrib.natio.BND-</v>
          </cell>
          <cell r="X868" t="str">
            <v>Produits pharmaceutiques</v>
          </cell>
          <cell r="AC868">
            <v>0</v>
          </cell>
          <cell r="AD868">
            <v>0</v>
          </cell>
        </row>
        <row r="869">
          <cell r="A869">
            <v>1</v>
          </cell>
          <cell r="B869" t="str">
            <v>20</v>
          </cell>
          <cell r="C869">
            <v>42113900200</v>
          </cell>
          <cell r="D869">
            <v>5</v>
          </cell>
          <cell r="E869">
            <v>33</v>
          </cell>
          <cell r="F869" t="str">
            <v>11</v>
          </cell>
          <cell r="H869" t="str">
            <v>20</v>
          </cell>
          <cell r="I869">
            <v>2</v>
          </cell>
          <cell r="J869" t="str">
            <v>42</v>
          </cell>
          <cell r="K869" t="str">
            <v>113</v>
          </cell>
          <cell r="L869" t="str">
            <v>9</v>
          </cell>
          <cell r="M869" t="str">
            <v>00</v>
          </cell>
          <cell r="N869" t="str">
            <v>2</v>
          </cell>
          <cell r="O869">
            <v>5</v>
          </cell>
          <cell r="P869" t="str">
            <v>3</v>
          </cell>
          <cell r="Q869" t="str">
            <v>3</v>
          </cell>
          <cell r="R869" t="str">
            <v>11</v>
          </cell>
          <cell r="V869" t="str">
            <v>Educ.P Tous(E.P-Ens.N.V.- -Contrib.natio.BND-</v>
          </cell>
          <cell r="X869" t="str">
            <v>Loyers</v>
          </cell>
          <cell r="AC869">
            <v>0</v>
          </cell>
          <cell r="AD869">
            <v>0</v>
          </cell>
        </row>
        <row r="870">
          <cell r="A870">
            <v>1</v>
          </cell>
          <cell r="B870" t="str">
            <v>20</v>
          </cell>
          <cell r="C870">
            <v>42113900200</v>
          </cell>
          <cell r="D870">
            <v>5</v>
          </cell>
          <cell r="E870">
            <v>33</v>
          </cell>
          <cell r="F870" t="str">
            <v>22</v>
          </cell>
          <cell r="H870" t="str">
            <v>20</v>
          </cell>
          <cell r="I870">
            <v>2</v>
          </cell>
          <cell r="J870" t="str">
            <v>42</v>
          </cell>
          <cell r="K870" t="str">
            <v>113</v>
          </cell>
          <cell r="L870" t="str">
            <v>9</v>
          </cell>
          <cell r="M870" t="str">
            <v>00</v>
          </cell>
          <cell r="N870" t="str">
            <v>2</v>
          </cell>
          <cell r="O870">
            <v>5</v>
          </cell>
          <cell r="P870" t="str">
            <v>3</v>
          </cell>
          <cell r="Q870" t="str">
            <v>3</v>
          </cell>
          <cell r="R870" t="str">
            <v>22</v>
          </cell>
          <cell r="V870" t="str">
            <v>Educ.P Tous(E.P-Ens.N.V.- -Contrib.natio.BND-</v>
          </cell>
          <cell r="X870" t="str">
            <v>Frais de stages et formations</v>
          </cell>
          <cell r="AC870">
            <v>0</v>
          </cell>
          <cell r="AD870">
            <v>0</v>
          </cell>
        </row>
        <row r="871">
          <cell r="A871">
            <v>1</v>
          </cell>
          <cell r="B871" t="str">
            <v>20</v>
          </cell>
          <cell r="C871">
            <v>42113900200</v>
          </cell>
          <cell r="D871">
            <v>5</v>
          </cell>
          <cell r="E871">
            <v>33</v>
          </cell>
          <cell r="F871" t="str">
            <v>81</v>
          </cell>
          <cell r="H871" t="str">
            <v>20</v>
          </cell>
          <cell r="I871">
            <v>2</v>
          </cell>
          <cell r="J871" t="str">
            <v>42</v>
          </cell>
          <cell r="K871" t="str">
            <v>113</v>
          </cell>
          <cell r="L871" t="str">
            <v>9</v>
          </cell>
          <cell r="M871" t="str">
            <v>00</v>
          </cell>
          <cell r="N871" t="str">
            <v>2</v>
          </cell>
          <cell r="O871">
            <v>5</v>
          </cell>
          <cell r="P871" t="str">
            <v>3</v>
          </cell>
          <cell r="Q871" t="str">
            <v>3</v>
          </cell>
          <cell r="R871" t="str">
            <v>81</v>
          </cell>
          <cell r="V871" t="str">
            <v>Educ.P Tous(E.P-Ens.N.V.- -Contrib.natio.BND-</v>
          </cell>
          <cell r="X871" t="str">
            <v>Assurances</v>
          </cell>
          <cell r="AC871">
            <v>0</v>
          </cell>
          <cell r="AD871">
            <v>0</v>
          </cell>
        </row>
        <row r="872">
          <cell r="A872">
            <v>1</v>
          </cell>
          <cell r="B872" t="str">
            <v>20</v>
          </cell>
          <cell r="C872">
            <v>42113900200</v>
          </cell>
          <cell r="D872">
            <v>5</v>
          </cell>
          <cell r="E872">
            <v>34</v>
          </cell>
          <cell r="F872" t="str">
            <v>10</v>
          </cell>
          <cell r="H872" t="str">
            <v>20</v>
          </cell>
          <cell r="I872">
            <v>2</v>
          </cell>
          <cell r="J872" t="str">
            <v>42</v>
          </cell>
          <cell r="K872" t="str">
            <v>113</v>
          </cell>
          <cell r="L872" t="str">
            <v>9</v>
          </cell>
          <cell r="M872" t="str">
            <v>00</v>
          </cell>
          <cell r="N872" t="str">
            <v>2</v>
          </cell>
          <cell r="O872">
            <v>5</v>
          </cell>
          <cell r="P872" t="str">
            <v>3</v>
          </cell>
          <cell r="Q872" t="str">
            <v>4</v>
          </cell>
          <cell r="R872" t="str">
            <v>10</v>
          </cell>
          <cell r="V872" t="str">
            <v>Educ.P Tous(E.P-Ens.N.V.- -Contrib.natio.BND-</v>
          </cell>
          <cell r="X872" t="str">
            <v>Consommation eau</v>
          </cell>
          <cell r="AC872">
            <v>0</v>
          </cell>
          <cell r="AD872">
            <v>0</v>
          </cell>
        </row>
        <row r="873">
          <cell r="A873">
            <v>1</v>
          </cell>
          <cell r="B873" t="str">
            <v>20</v>
          </cell>
          <cell r="C873">
            <v>42113900200</v>
          </cell>
          <cell r="D873">
            <v>5</v>
          </cell>
          <cell r="E873">
            <v>34</v>
          </cell>
          <cell r="F873" t="str">
            <v>20</v>
          </cell>
          <cell r="H873" t="str">
            <v>20</v>
          </cell>
          <cell r="I873">
            <v>2</v>
          </cell>
          <cell r="J873" t="str">
            <v>42</v>
          </cell>
          <cell r="K873" t="str">
            <v>113</v>
          </cell>
          <cell r="L873" t="str">
            <v>9</v>
          </cell>
          <cell r="M873" t="str">
            <v>00</v>
          </cell>
          <cell r="N873" t="str">
            <v>2</v>
          </cell>
          <cell r="O873">
            <v>5</v>
          </cell>
          <cell r="P873" t="str">
            <v>3</v>
          </cell>
          <cell r="Q873" t="str">
            <v>4</v>
          </cell>
          <cell r="R873" t="str">
            <v>20</v>
          </cell>
          <cell r="V873" t="str">
            <v>Educ.P Tous(E.P-Ens.N.V.- -Contrib.natio.BND-</v>
          </cell>
          <cell r="X873" t="str">
            <v>Consommation éléctricité</v>
          </cell>
          <cell r="AC873">
            <v>0</v>
          </cell>
          <cell r="AD873">
            <v>0</v>
          </cell>
        </row>
        <row r="874">
          <cell r="A874">
            <v>1</v>
          </cell>
          <cell r="B874" t="str">
            <v>20</v>
          </cell>
          <cell r="C874">
            <v>42113900200</v>
          </cell>
          <cell r="D874">
            <v>5</v>
          </cell>
          <cell r="E874">
            <v>34</v>
          </cell>
          <cell r="F874" t="str">
            <v>30</v>
          </cell>
          <cell r="H874" t="str">
            <v>20</v>
          </cell>
          <cell r="I874">
            <v>2</v>
          </cell>
          <cell r="J874" t="str">
            <v>42</v>
          </cell>
          <cell r="K874" t="str">
            <v>113</v>
          </cell>
          <cell r="L874" t="str">
            <v>9</v>
          </cell>
          <cell r="M874" t="str">
            <v>00</v>
          </cell>
          <cell r="N874" t="str">
            <v>2</v>
          </cell>
          <cell r="O874">
            <v>5</v>
          </cell>
          <cell r="P874" t="str">
            <v>3</v>
          </cell>
          <cell r="Q874" t="str">
            <v>4</v>
          </cell>
          <cell r="R874" t="str">
            <v>30</v>
          </cell>
          <cell r="V874" t="str">
            <v>Educ.P Tous(E.P-Ens.N.V.- -Contrib.natio.BND-</v>
          </cell>
          <cell r="X874" t="str">
            <v>Téléphone et autres frais de télécommunications</v>
          </cell>
          <cell r="AC874">
            <v>0</v>
          </cell>
          <cell r="AD874">
            <v>0</v>
          </cell>
        </row>
        <row r="875">
          <cell r="A875">
            <v>1</v>
          </cell>
          <cell r="B875" t="str">
            <v>20</v>
          </cell>
          <cell r="C875">
            <v>42113900200</v>
          </cell>
          <cell r="D875">
            <v>5</v>
          </cell>
          <cell r="E875">
            <v>35</v>
          </cell>
          <cell r="F875" t="str">
            <v>21</v>
          </cell>
          <cell r="H875" t="str">
            <v>20</v>
          </cell>
          <cell r="I875">
            <v>2</v>
          </cell>
          <cell r="J875" t="str">
            <v>42</v>
          </cell>
          <cell r="K875" t="str">
            <v>113</v>
          </cell>
          <cell r="L875" t="str">
            <v>9</v>
          </cell>
          <cell r="M875" t="str">
            <v>00</v>
          </cell>
          <cell r="N875" t="str">
            <v>2</v>
          </cell>
          <cell r="O875">
            <v>5</v>
          </cell>
          <cell r="P875" t="str">
            <v>3</v>
          </cell>
          <cell r="Q875" t="str">
            <v>5</v>
          </cell>
          <cell r="R875" t="str">
            <v>21</v>
          </cell>
          <cell r="V875" t="str">
            <v>Educ.P Tous(E.P-Ens.N.V.- -Contrib.natio.BND-</v>
          </cell>
          <cell r="X875" t="str">
            <v>Indemnité de mission à l'intérieur</v>
          </cell>
          <cell r="AC875">
            <v>0</v>
          </cell>
          <cell r="AD875">
            <v>0</v>
          </cell>
        </row>
        <row r="876">
          <cell r="A876">
            <v>1</v>
          </cell>
          <cell r="B876" t="str">
            <v>20</v>
          </cell>
          <cell r="C876">
            <v>42113900200</v>
          </cell>
          <cell r="D876">
            <v>5</v>
          </cell>
          <cell r="E876">
            <v>35</v>
          </cell>
          <cell r="F876" t="str">
            <v>31</v>
          </cell>
          <cell r="H876" t="str">
            <v>20</v>
          </cell>
          <cell r="I876">
            <v>2</v>
          </cell>
          <cell r="J876" t="str">
            <v>42</v>
          </cell>
          <cell r="K876" t="str">
            <v>113</v>
          </cell>
          <cell r="L876" t="str">
            <v>9</v>
          </cell>
          <cell r="M876" t="str">
            <v>00</v>
          </cell>
          <cell r="N876" t="str">
            <v>2</v>
          </cell>
          <cell r="O876">
            <v>5</v>
          </cell>
          <cell r="P876" t="str">
            <v>3</v>
          </cell>
          <cell r="Q876" t="str">
            <v>5</v>
          </cell>
          <cell r="R876" t="str">
            <v>31</v>
          </cell>
          <cell r="V876" t="str">
            <v>Educ.P Tous(E.P-Ens.N.V.- -Contrib.natio.BND-</v>
          </cell>
          <cell r="X876" t="str">
            <v>Indemnités de mission à l'extérieur</v>
          </cell>
          <cell r="AC876">
            <v>0</v>
          </cell>
          <cell r="AD876">
            <v>0</v>
          </cell>
        </row>
        <row r="877">
          <cell r="A877">
            <v>1</v>
          </cell>
          <cell r="B877" t="str">
            <v>20</v>
          </cell>
          <cell r="C877">
            <v>42113900200</v>
          </cell>
          <cell r="D877">
            <v>5</v>
          </cell>
          <cell r="E877">
            <v>36</v>
          </cell>
          <cell r="F877" t="str">
            <v>11</v>
          </cell>
          <cell r="H877" t="str">
            <v>20</v>
          </cell>
          <cell r="I877">
            <v>2</v>
          </cell>
          <cell r="J877" t="str">
            <v>42</v>
          </cell>
          <cell r="K877" t="str">
            <v>113</v>
          </cell>
          <cell r="L877" t="str">
            <v>9</v>
          </cell>
          <cell r="M877" t="str">
            <v>00</v>
          </cell>
          <cell r="N877" t="str">
            <v>2</v>
          </cell>
          <cell r="O877">
            <v>5</v>
          </cell>
          <cell r="P877" t="str">
            <v>3</v>
          </cell>
          <cell r="Q877" t="str">
            <v>6</v>
          </cell>
          <cell r="R877" t="str">
            <v>11</v>
          </cell>
          <cell r="V877" t="str">
            <v>Educ.P Tous(E.P-Ens.N.V.- -Contrib.natio.BND-</v>
          </cell>
          <cell r="X877" t="str">
            <v>Cérémonies et réceptions</v>
          </cell>
          <cell r="AC877">
            <v>0</v>
          </cell>
          <cell r="AD877">
            <v>0</v>
          </cell>
        </row>
        <row r="878">
          <cell r="A878">
            <v>1</v>
          </cell>
          <cell r="B878" t="str">
            <v>20</v>
          </cell>
          <cell r="C878">
            <v>42113900200</v>
          </cell>
          <cell r="D878">
            <v>5</v>
          </cell>
          <cell r="E878">
            <v>37</v>
          </cell>
          <cell r="F878" t="str">
            <v>11</v>
          </cell>
          <cell r="H878" t="str">
            <v>20</v>
          </cell>
          <cell r="I878">
            <v>2</v>
          </cell>
          <cell r="J878" t="str">
            <v>42</v>
          </cell>
          <cell r="K878" t="str">
            <v>113</v>
          </cell>
          <cell r="L878" t="str">
            <v>9</v>
          </cell>
          <cell r="M878" t="str">
            <v>00</v>
          </cell>
          <cell r="N878" t="str">
            <v>2</v>
          </cell>
          <cell r="O878">
            <v>5</v>
          </cell>
          <cell r="P878" t="str">
            <v>3</v>
          </cell>
          <cell r="Q878" t="str">
            <v>7</v>
          </cell>
          <cell r="R878" t="str">
            <v>11</v>
          </cell>
          <cell r="V878" t="str">
            <v>Educ.P Tous(E.P-Ens.N.V.- -Contrib.natio.BND-</v>
          </cell>
          <cell r="X878" t="str">
            <v>Entretien matériels et mobiliers de buraux</v>
          </cell>
          <cell r="AC878">
            <v>0</v>
          </cell>
          <cell r="AD878">
            <v>0</v>
          </cell>
        </row>
        <row r="879">
          <cell r="A879">
            <v>1</v>
          </cell>
          <cell r="B879" t="str">
            <v>20</v>
          </cell>
          <cell r="C879">
            <v>42113900200</v>
          </cell>
          <cell r="D879">
            <v>5</v>
          </cell>
          <cell r="E879">
            <v>37</v>
          </cell>
          <cell r="F879" t="str">
            <v>12</v>
          </cell>
          <cell r="H879" t="str">
            <v>20</v>
          </cell>
          <cell r="I879">
            <v>2</v>
          </cell>
          <cell r="J879" t="str">
            <v>42</v>
          </cell>
          <cell r="K879" t="str">
            <v>113</v>
          </cell>
          <cell r="L879" t="str">
            <v>9</v>
          </cell>
          <cell r="M879" t="str">
            <v>00</v>
          </cell>
          <cell r="N879" t="str">
            <v>2</v>
          </cell>
          <cell r="O879">
            <v>5</v>
          </cell>
          <cell r="P879" t="str">
            <v>3</v>
          </cell>
          <cell r="Q879" t="str">
            <v>7</v>
          </cell>
          <cell r="R879" t="str">
            <v>12</v>
          </cell>
          <cell r="V879" t="str">
            <v>Educ.P Tous(E.P-Ens.N.V.- -Contrib.natio.BND-</v>
          </cell>
          <cell r="X879" t="str">
            <v>Entretien réparation matériels informatiques</v>
          </cell>
          <cell r="AC879">
            <v>0</v>
          </cell>
          <cell r="AD879">
            <v>0</v>
          </cell>
        </row>
        <row r="880">
          <cell r="A880">
            <v>1</v>
          </cell>
          <cell r="B880" t="str">
            <v>20</v>
          </cell>
          <cell r="C880">
            <v>42113900200</v>
          </cell>
          <cell r="D880">
            <v>5</v>
          </cell>
          <cell r="E880">
            <v>37</v>
          </cell>
          <cell r="F880" t="str">
            <v>20</v>
          </cell>
          <cell r="H880" t="str">
            <v>20</v>
          </cell>
          <cell r="I880">
            <v>2</v>
          </cell>
          <cell r="J880" t="str">
            <v>42</v>
          </cell>
          <cell r="K880" t="str">
            <v>113</v>
          </cell>
          <cell r="L880" t="str">
            <v>9</v>
          </cell>
          <cell r="M880" t="str">
            <v>00</v>
          </cell>
          <cell r="N880" t="str">
            <v>2</v>
          </cell>
          <cell r="O880">
            <v>5</v>
          </cell>
          <cell r="P880" t="str">
            <v>3</v>
          </cell>
          <cell r="Q880" t="str">
            <v>7</v>
          </cell>
          <cell r="R880" t="str">
            <v>20</v>
          </cell>
          <cell r="V880" t="str">
            <v>Educ.P Tous(E.P-Ens.N.V.- -Contrib.natio.BND-</v>
          </cell>
          <cell r="X880" t="str">
            <v>Entretien réparation matériels roulant</v>
          </cell>
          <cell r="AC880">
            <v>0</v>
          </cell>
          <cell r="AD880">
            <v>0</v>
          </cell>
        </row>
        <row r="881">
          <cell r="A881">
            <v>1</v>
          </cell>
          <cell r="B881" t="str">
            <v>20</v>
          </cell>
          <cell r="C881">
            <v>42113900200</v>
          </cell>
          <cell r="D881">
            <v>5</v>
          </cell>
          <cell r="E881">
            <v>37</v>
          </cell>
          <cell r="F881" t="str">
            <v>90</v>
          </cell>
          <cell r="H881" t="str">
            <v>20</v>
          </cell>
          <cell r="I881">
            <v>2</v>
          </cell>
          <cell r="J881" t="str">
            <v>42</v>
          </cell>
          <cell r="K881" t="str">
            <v>113</v>
          </cell>
          <cell r="L881" t="str">
            <v>9</v>
          </cell>
          <cell r="M881" t="str">
            <v>00</v>
          </cell>
          <cell r="N881" t="str">
            <v>2</v>
          </cell>
          <cell r="O881">
            <v>5</v>
          </cell>
          <cell r="P881" t="str">
            <v>3</v>
          </cell>
          <cell r="Q881" t="str">
            <v>7</v>
          </cell>
          <cell r="R881" t="str">
            <v>90</v>
          </cell>
          <cell r="V881" t="str">
            <v>Educ.P Tous(E.P-Ens.N.V.- -Contrib.natio.BND-</v>
          </cell>
          <cell r="X881" t="str">
            <v>Entretien,réparation autres immobilisations</v>
          </cell>
          <cell r="AC881">
            <v>0</v>
          </cell>
          <cell r="AD881">
            <v>0</v>
          </cell>
        </row>
        <row r="882">
          <cell r="A882">
            <v>1</v>
          </cell>
          <cell r="B882" t="str">
            <v>20</v>
          </cell>
          <cell r="C882">
            <v>42113900200</v>
          </cell>
          <cell r="D882">
            <v>5</v>
          </cell>
          <cell r="E882">
            <v>51</v>
          </cell>
          <cell r="F882" t="str">
            <v>11</v>
          </cell>
          <cell r="H882" t="str">
            <v>20</v>
          </cell>
          <cell r="I882">
            <v>2</v>
          </cell>
          <cell r="J882" t="str">
            <v>42</v>
          </cell>
          <cell r="K882" t="str">
            <v>113</v>
          </cell>
          <cell r="L882" t="str">
            <v>9</v>
          </cell>
          <cell r="M882" t="str">
            <v>00</v>
          </cell>
          <cell r="N882" t="str">
            <v>2</v>
          </cell>
          <cell r="O882">
            <v>5</v>
          </cell>
          <cell r="P882" t="str">
            <v>5</v>
          </cell>
          <cell r="Q882" t="str">
            <v>1</v>
          </cell>
          <cell r="R882" t="str">
            <v>11</v>
          </cell>
          <cell r="V882" t="str">
            <v>Educ.P Tous(E.P-Ens.N.V.- -Contrib.natio.BND-</v>
          </cell>
          <cell r="X882" t="str">
            <v>Matériels et mobiliers de bureau</v>
          </cell>
          <cell r="AC882">
            <v>0</v>
          </cell>
          <cell r="AD882">
            <v>0</v>
          </cell>
        </row>
        <row r="883">
          <cell r="A883">
            <v>1</v>
          </cell>
          <cell r="B883" t="str">
            <v>20</v>
          </cell>
          <cell r="C883">
            <v>42113900200</v>
          </cell>
          <cell r="D883">
            <v>5</v>
          </cell>
          <cell r="E883">
            <v>51</v>
          </cell>
          <cell r="F883" t="str">
            <v>13</v>
          </cell>
          <cell r="H883" t="str">
            <v>20</v>
          </cell>
          <cell r="I883">
            <v>2</v>
          </cell>
          <cell r="J883" t="str">
            <v>42</v>
          </cell>
          <cell r="K883" t="str">
            <v>113</v>
          </cell>
          <cell r="L883" t="str">
            <v>9</v>
          </cell>
          <cell r="M883" t="str">
            <v>00</v>
          </cell>
          <cell r="N883" t="str">
            <v>2</v>
          </cell>
          <cell r="O883">
            <v>5</v>
          </cell>
          <cell r="P883" t="str">
            <v>5</v>
          </cell>
          <cell r="Q883" t="str">
            <v>1</v>
          </cell>
          <cell r="R883" t="str">
            <v>13</v>
          </cell>
          <cell r="V883" t="str">
            <v>Educ.P Tous(E.P-Ens.N.V.- -Contrib.natio.BND-</v>
          </cell>
          <cell r="X883" t="str">
            <v>Matériels et mobiliers scolaires</v>
          </cell>
          <cell r="AC883">
            <v>0</v>
          </cell>
          <cell r="AD883">
            <v>0</v>
          </cell>
        </row>
        <row r="884">
          <cell r="A884">
            <v>1</v>
          </cell>
          <cell r="B884" t="str">
            <v>20</v>
          </cell>
          <cell r="C884">
            <v>42113900200</v>
          </cell>
          <cell r="D884">
            <v>5</v>
          </cell>
          <cell r="E884">
            <v>51</v>
          </cell>
          <cell r="F884" t="str">
            <v>20</v>
          </cell>
          <cell r="H884" t="str">
            <v>20</v>
          </cell>
          <cell r="I884">
            <v>2</v>
          </cell>
          <cell r="J884" t="str">
            <v>42</v>
          </cell>
          <cell r="K884" t="str">
            <v>113</v>
          </cell>
          <cell r="L884" t="str">
            <v>9</v>
          </cell>
          <cell r="M884" t="str">
            <v>00</v>
          </cell>
          <cell r="N884" t="str">
            <v>2</v>
          </cell>
          <cell r="O884">
            <v>5</v>
          </cell>
          <cell r="P884" t="str">
            <v>5</v>
          </cell>
          <cell r="Q884" t="str">
            <v>1</v>
          </cell>
          <cell r="R884" t="str">
            <v>20</v>
          </cell>
          <cell r="V884" t="str">
            <v>Educ.P Tous(E.P-Ens.N.V.- -Contrib.natio.BND-</v>
          </cell>
          <cell r="X884" t="str">
            <v>Matériels informatiques</v>
          </cell>
          <cell r="AC884">
            <v>0</v>
          </cell>
          <cell r="AD884">
            <v>0</v>
          </cell>
        </row>
        <row r="885">
          <cell r="A885">
            <v>1</v>
          </cell>
          <cell r="B885" t="str">
            <v>20</v>
          </cell>
          <cell r="C885">
            <v>42113900200</v>
          </cell>
          <cell r="D885">
            <v>5</v>
          </cell>
          <cell r="E885">
            <v>51</v>
          </cell>
          <cell r="F885" t="str">
            <v>40</v>
          </cell>
          <cell r="H885" t="str">
            <v>20</v>
          </cell>
          <cell r="I885">
            <v>2</v>
          </cell>
          <cell r="J885" t="str">
            <v>42</v>
          </cell>
          <cell r="K885" t="str">
            <v>113</v>
          </cell>
          <cell r="L885" t="str">
            <v>9</v>
          </cell>
          <cell r="M885" t="str">
            <v>00</v>
          </cell>
          <cell r="N885" t="str">
            <v>2</v>
          </cell>
          <cell r="O885">
            <v>5</v>
          </cell>
          <cell r="P885" t="str">
            <v>5</v>
          </cell>
          <cell r="Q885" t="str">
            <v>1</v>
          </cell>
          <cell r="R885" t="str">
            <v>40</v>
          </cell>
          <cell r="V885" t="str">
            <v>Educ.P Tous(E.P-Ens.N.V.- -Contrib.natio.BND-</v>
          </cell>
          <cell r="X885" t="str">
            <v>Matériels techniques</v>
          </cell>
          <cell r="AC885">
            <v>0</v>
          </cell>
          <cell r="AD885">
            <v>0</v>
          </cell>
        </row>
        <row r="886">
          <cell r="A886">
            <v>1</v>
          </cell>
          <cell r="B886" t="str">
            <v>20</v>
          </cell>
          <cell r="C886">
            <v>42113900200</v>
          </cell>
          <cell r="D886">
            <v>5</v>
          </cell>
          <cell r="E886">
            <v>51</v>
          </cell>
          <cell r="F886" t="str">
            <v>51</v>
          </cell>
          <cell r="H886" t="str">
            <v>20</v>
          </cell>
          <cell r="I886">
            <v>2</v>
          </cell>
          <cell r="J886" t="str">
            <v>42</v>
          </cell>
          <cell r="K886" t="str">
            <v>113</v>
          </cell>
          <cell r="L886" t="str">
            <v>9</v>
          </cell>
          <cell r="M886" t="str">
            <v>00</v>
          </cell>
          <cell r="N886" t="str">
            <v>2</v>
          </cell>
          <cell r="O886">
            <v>5</v>
          </cell>
          <cell r="P886" t="str">
            <v>5</v>
          </cell>
          <cell r="Q886" t="str">
            <v>1</v>
          </cell>
          <cell r="R886" t="str">
            <v>51</v>
          </cell>
          <cell r="V886" t="str">
            <v>Educ.P Tous(E.P-Ens.N.V.- -Contrib.natio.BND-</v>
          </cell>
          <cell r="X886" t="str">
            <v>Véhicules et engins</v>
          </cell>
          <cell r="AC886">
            <v>0</v>
          </cell>
          <cell r="AD886">
            <v>0</v>
          </cell>
        </row>
        <row r="887">
          <cell r="A887">
            <v>1</v>
          </cell>
          <cell r="B887" t="str">
            <v>20</v>
          </cell>
          <cell r="C887">
            <v>42113900200</v>
          </cell>
          <cell r="D887">
            <v>5</v>
          </cell>
          <cell r="E887">
            <v>53</v>
          </cell>
          <cell r="F887" t="str">
            <v>10</v>
          </cell>
          <cell r="H887" t="str">
            <v>20</v>
          </cell>
          <cell r="I887">
            <v>2</v>
          </cell>
          <cell r="J887" t="str">
            <v>42</v>
          </cell>
          <cell r="K887" t="str">
            <v>113</v>
          </cell>
          <cell r="L887" t="str">
            <v>9</v>
          </cell>
          <cell r="M887" t="str">
            <v>00</v>
          </cell>
          <cell r="N887" t="str">
            <v>2</v>
          </cell>
          <cell r="O887">
            <v>5</v>
          </cell>
          <cell r="P887" t="str">
            <v>5</v>
          </cell>
          <cell r="Q887" t="str">
            <v>3</v>
          </cell>
          <cell r="R887" t="str">
            <v>10</v>
          </cell>
          <cell r="V887" t="str">
            <v>Educ.P Tous(E.P-Ens.N.V.- -Contrib.natio.BND-</v>
          </cell>
          <cell r="X887" t="str">
            <v>Bâtiments scolaires</v>
          </cell>
          <cell r="AC887">
            <v>0</v>
          </cell>
          <cell r="AD887">
            <v>0</v>
          </cell>
        </row>
        <row r="888">
          <cell r="A888">
            <v>1</v>
          </cell>
          <cell r="B888" t="str">
            <v>20</v>
          </cell>
          <cell r="C888">
            <v>42113900200</v>
          </cell>
          <cell r="D888">
            <v>5</v>
          </cell>
          <cell r="E888">
            <v>53</v>
          </cell>
          <cell r="F888" t="str">
            <v>30</v>
          </cell>
          <cell r="H888" t="str">
            <v>20</v>
          </cell>
          <cell r="I888">
            <v>2</v>
          </cell>
          <cell r="J888" t="str">
            <v>42</v>
          </cell>
          <cell r="K888" t="str">
            <v>113</v>
          </cell>
          <cell r="L888" t="str">
            <v>9</v>
          </cell>
          <cell r="M888" t="str">
            <v>00</v>
          </cell>
          <cell r="N888" t="str">
            <v>2</v>
          </cell>
          <cell r="O888">
            <v>5</v>
          </cell>
          <cell r="P888" t="str">
            <v>5</v>
          </cell>
          <cell r="Q888" t="str">
            <v>3</v>
          </cell>
          <cell r="R888" t="str">
            <v>30</v>
          </cell>
          <cell r="V888" t="str">
            <v>Educ.P Tous(E.P-Ens.N.V.- -Contrib.natio.BND-</v>
          </cell>
          <cell r="X888" t="str">
            <v>Bâtiments admnistratifs</v>
          </cell>
          <cell r="AC888">
            <v>0</v>
          </cell>
          <cell r="AD888">
            <v>0</v>
          </cell>
        </row>
        <row r="889">
          <cell r="A889">
            <v>1</v>
          </cell>
          <cell r="H889">
            <v>20</v>
          </cell>
          <cell r="I889">
            <v>2</v>
          </cell>
          <cell r="J889" t="str">
            <v>42</v>
          </cell>
          <cell r="K889" t="str">
            <v>114</v>
          </cell>
          <cell r="O889">
            <v>5</v>
          </cell>
          <cell r="V889" t="str">
            <v>Education Pour Tous (Enseign. Sup.)</v>
          </cell>
          <cell r="AC889">
            <v>0</v>
          </cell>
          <cell r="AD889">
            <v>0</v>
          </cell>
        </row>
        <row r="890">
          <cell r="A890">
            <v>1</v>
          </cell>
          <cell r="B890" t="str">
            <v>20</v>
          </cell>
          <cell r="C890">
            <v>42114900200</v>
          </cell>
          <cell r="D890">
            <v>5</v>
          </cell>
          <cell r="E890">
            <v>26</v>
          </cell>
          <cell r="F890" t="str">
            <v>10</v>
          </cell>
          <cell r="H890" t="str">
            <v>20</v>
          </cell>
          <cell r="I890">
            <v>2</v>
          </cell>
          <cell r="J890" t="str">
            <v>42</v>
          </cell>
          <cell r="K890" t="str">
            <v>114</v>
          </cell>
          <cell r="L890" t="str">
            <v>9</v>
          </cell>
          <cell r="M890" t="str">
            <v>00</v>
          </cell>
          <cell r="N890" t="str">
            <v>2</v>
          </cell>
          <cell r="O890">
            <v>5</v>
          </cell>
          <cell r="P890" t="str">
            <v>2</v>
          </cell>
          <cell r="Q890" t="str">
            <v>6</v>
          </cell>
          <cell r="R890" t="str">
            <v>10</v>
          </cell>
          <cell r="V890" t="str">
            <v>Educ.P.Tous(ES)-Ens.N.V.- -Contrib.natio.BND-</v>
          </cell>
          <cell r="X890" t="str">
            <v>Salaires projets</v>
          </cell>
          <cell r="AC890">
            <v>0</v>
          </cell>
          <cell r="AD890">
            <v>0</v>
          </cell>
        </row>
        <row r="891">
          <cell r="A891">
            <v>1</v>
          </cell>
          <cell r="B891" t="str">
            <v>20</v>
          </cell>
          <cell r="C891">
            <v>42114900200</v>
          </cell>
          <cell r="D891">
            <v>5</v>
          </cell>
          <cell r="E891">
            <v>31</v>
          </cell>
          <cell r="F891" t="str">
            <v>12</v>
          </cell>
          <cell r="H891" t="str">
            <v>20</v>
          </cell>
          <cell r="I891">
            <v>2</v>
          </cell>
          <cell r="J891" t="str">
            <v>42</v>
          </cell>
          <cell r="K891" t="str">
            <v>114</v>
          </cell>
          <cell r="L891" t="str">
            <v>9</v>
          </cell>
          <cell r="M891" t="str">
            <v>00</v>
          </cell>
          <cell r="N891" t="str">
            <v>2</v>
          </cell>
          <cell r="O891">
            <v>5</v>
          </cell>
          <cell r="P891" t="str">
            <v>3</v>
          </cell>
          <cell r="Q891" t="str">
            <v>1</v>
          </cell>
          <cell r="R891" t="str">
            <v>12</v>
          </cell>
          <cell r="V891" t="str">
            <v>Educ.P.Tous(ES)-Ens.N.V.- -Contrib.natio.BND-</v>
          </cell>
          <cell r="X891" t="str">
            <v>Documentation</v>
          </cell>
          <cell r="AC891">
            <v>0</v>
          </cell>
          <cell r="AD891">
            <v>0</v>
          </cell>
        </row>
        <row r="892">
          <cell r="A892">
            <v>1</v>
          </cell>
          <cell r="B892" t="str">
            <v>20</v>
          </cell>
          <cell r="C892">
            <v>42114900200</v>
          </cell>
          <cell r="D892">
            <v>5</v>
          </cell>
          <cell r="E892">
            <v>31</v>
          </cell>
          <cell r="F892" t="str">
            <v>21</v>
          </cell>
          <cell r="H892" t="str">
            <v>20</v>
          </cell>
          <cell r="I892">
            <v>2</v>
          </cell>
          <cell r="J892" t="str">
            <v>42</v>
          </cell>
          <cell r="K892" t="str">
            <v>114</v>
          </cell>
          <cell r="L892" t="str">
            <v>9</v>
          </cell>
          <cell r="M892" t="str">
            <v>00</v>
          </cell>
          <cell r="N892" t="str">
            <v>2</v>
          </cell>
          <cell r="O892">
            <v>5</v>
          </cell>
          <cell r="P892" t="str">
            <v>3</v>
          </cell>
          <cell r="Q892" t="str">
            <v>1</v>
          </cell>
          <cell r="R892" t="str">
            <v>21</v>
          </cell>
          <cell r="V892" t="str">
            <v>Educ.P.Tous(ES)-Ens.N.V.- -Contrib.natio.BND-</v>
          </cell>
          <cell r="X892" t="str">
            <v>Fournitures et petits matériels de bureaux</v>
          </cell>
          <cell r="AC892">
            <v>0</v>
          </cell>
          <cell r="AD892">
            <v>0</v>
          </cell>
        </row>
        <row r="893">
          <cell r="A893">
            <v>1</v>
          </cell>
          <cell r="B893" t="str">
            <v>20</v>
          </cell>
          <cell r="C893">
            <v>42114900200</v>
          </cell>
          <cell r="D893">
            <v>5</v>
          </cell>
          <cell r="E893">
            <v>31</v>
          </cell>
          <cell r="F893" t="str">
            <v>22</v>
          </cell>
          <cell r="H893" t="str">
            <v>20</v>
          </cell>
          <cell r="I893">
            <v>2</v>
          </cell>
          <cell r="J893" t="str">
            <v>42</v>
          </cell>
          <cell r="K893" t="str">
            <v>114</v>
          </cell>
          <cell r="L893" t="str">
            <v>9</v>
          </cell>
          <cell r="M893" t="str">
            <v>00</v>
          </cell>
          <cell r="N893" t="str">
            <v>2</v>
          </cell>
          <cell r="O893">
            <v>5</v>
          </cell>
          <cell r="P893" t="str">
            <v>3</v>
          </cell>
          <cell r="Q893" t="str">
            <v>1</v>
          </cell>
          <cell r="R893" t="str">
            <v>22</v>
          </cell>
          <cell r="V893" t="str">
            <v>Educ.P.Tous(ES)-Ens.N.V.- -Contrib.natio.BND-</v>
          </cell>
          <cell r="X893" t="str">
            <v>Fournitures informatiques</v>
          </cell>
          <cell r="AC893">
            <v>0</v>
          </cell>
          <cell r="AD893">
            <v>0</v>
          </cell>
        </row>
        <row r="894">
          <cell r="A894">
            <v>1</v>
          </cell>
          <cell r="B894" t="str">
            <v>20</v>
          </cell>
          <cell r="C894">
            <v>42114900200</v>
          </cell>
          <cell r="D894">
            <v>5</v>
          </cell>
          <cell r="E894">
            <v>31</v>
          </cell>
          <cell r="F894" t="str">
            <v>31</v>
          </cell>
          <cell r="H894" t="str">
            <v>20</v>
          </cell>
          <cell r="I894">
            <v>2</v>
          </cell>
          <cell r="J894" t="str">
            <v>42</v>
          </cell>
          <cell r="K894" t="str">
            <v>114</v>
          </cell>
          <cell r="L894" t="str">
            <v>9</v>
          </cell>
          <cell r="M894" t="str">
            <v>00</v>
          </cell>
          <cell r="N894" t="str">
            <v>2</v>
          </cell>
          <cell r="O894">
            <v>5</v>
          </cell>
          <cell r="P894" t="str">
            <v>3</v>
          </cell>
          <cell r="Q894" t="str">
            <v>1</v>
          </cell>
          <cell r="R894" t="str">
            <v>31</v>
          </cell>
          <cell r="V894" t="str">
            <v>Educ.P.Tous(ES)-Ens.N.V.- -Contrib.natio.BND-</v>
          </cell>
          <cell r="X894" t="str">
            <v>Carburants et lubrifiants</v>
          </cell>
          <cell r="AC894">
            <v>0</v>
          </cell>
          <cell r="AD894">
            <v>0</v>
          </cell>
        </row>
        <row r="895">
          <cell r="A895">
            <v>1</v>
          </cell>
          <cell r="B895" t="str">
            <v>20</v>
          </cell>
          <cell r="C895">
            <v>42114900200</v>
          </cell>
          <cell r="D895">
            <v>5</v>
          </cell>
          <cell r="E895">
            <v>33</v>
          </cell>
          <cell r="F895" t="str">
            <v>11</v>
          </cell>
          <cell r="H895" t="str">
            <v>20</v>
          </cell>
          <cell r="I895">
            <v>2</v>
          </cell>
          <cell r="J895" t="str">
            <v>42</v>
          </cell>
          <cell r="K895" t="str">
            <v>114</v>
          </cell>
          <cell r="L895" t="str">
            <v>9</v>
          </cell>
          <cell r="M895" t="str">
            <v>00</v>
          </cell>
          <cell r="N895" t="str">
            <v>2</v>
          </cell>
          <cell r="O895">
            <v>5</v>
          </cell>
          <cell r="P895" t="str">
            <v>3</v>
          </cell>
          <cell r="Q895" t="str">
            <v>3</v>
          </cell>
          <cell r="R895" t="str">
            <v>11</v>
          </cell>
          <cell r="V895" t="str">
            <v>Educ.P.Tous(ES)-Ens.N.V.- -Contrib.natio.BND-</v>
          </cell>
          <cell r="X895" t="str">
            <v>Loyers</v>
          </cell>
          <cell r="AC895">
            <v>0</v>
          </cell>
          <cell r="AD895">
            <v>0</v>
          </cell>
        </row>
        <row r="896">
          <cell r="A896">
            <v>1</v>
          </cell>
          <cell r="B896" t="str">
            <v>20</v>
          </cell>
          <cell r="C896">
            <v>42114900200</v>
          </cell>
          <cell r="D896">
            <v>5</v>
          </cell>
          <cell r="E896">
            <v>33</v>
          </cell>
          <cell r="F896" t="str">
            <v>22</v>
          </cell>
          <cell r="H896" t="str">
            <v>20</v>
          </cell>
          <cell r="I896">
            <v>2</v>
          </cell>
          <cell r="J896" t="str">
            <v>42</v>
          </cell>
          <cell r="K896" t="str">
            <v>114</v>
          </cell>
          <cell r="L896" t="str">
            <v>9</v>
          </cell>
          <cell r="M896" t="str">
            <v>00</v>
          </cell>
          <cell r="N896" t="str">
            <v>2</v>
          </cell>
          <cell r="O896">
            <v>5</v>
          </cell>
          <cell r="P896" t="str">
            <v>3</v>
          </cell>
          <cell r="Q896" t="str">
            <v>3</v>
          </cell>
          <cell r="R896" t="str">
            <v>22</v>
          </cell>
          <cell r="V896" t="str">
            <v>Educ.P.Tous(ES)-Ens.N.V.- -Contrib.natio.BND-</v>
          </cell>
          <cell r="X896" t="str">
            <v>Frais de stages et formations</v>
          </cell>
          <cell r="AC896">
            <v>0</v>
          </cell>
          <cell r="AD896">
            <v>0</v>
          </cell>
        </row>
        <row r="897">
          <cell r="A897">
            <v>1</v>
          </cell>
          <cell r="B897" t="str">
            <v>20</v>
          </cell>
          <cell r="C897">
            <v>42114900200</v>
          </cell>
          <cell r="D897">
            <v>5</v>
          </cell>
          <cell r="E897">
            <v>33</v>
          </cell>
          <cell r="F897" t="str">
            <v>81</v>
          </cell>
          <cell r="H897" t="str">
            <v>20</v>
          </cell>
          <cell r="I897">
            <v>2</v>
          </cell>
          <cell r="J897" t="str">
            <v>42</v>
          </cell>
          <cell r="K897" t="str">
            <v>114</v>
          </cell>
          <cell r="L897" t="str">
            <v>9</v>
          </cell>
          <cell r="M897" t="str">
            <v>00</v>
          </cell>
          <cell r="N897" t="str">
            <v>2</v>
          </cell>
          <cell r="O897">
            <v>5</v>
          </cell>
          <cell r="P897" t="str">
            <v>3</v>
          </cell>
          <cell r="Q897" t="str">
            <v>3</v>
          </cell>
          <cell r="R897" t="str">
            <v>81</v>
          </cell>
          <cell r="V897" t="str">
            <v>Educ.P.Tous(ES)-Ens.N.V.- -Contrib.natio.BND-</v>
          </cell>
          <cell r="X897" t="str">
            <v>Assurances</v>
          </cell>
          <cell r="AC897">
            <v>0</v>
          </cell>
          <cell r="AD897">
            <v>0</v>
          </cell>
        </row>
        <row r="898">
          <cell r="A898">
            <v>1</v>
          </cell>
          <cell r="B898" t="str">
            <v>20</v>
          </cell>
          <cell r="C898">
            <v>42114900200</v>
          </cell>
          <cell r="D898">
            <v>5</v>
          </cell>
          <cell r="E898">
            <v>33</v>
          </cell>
          <cell r="F898" t="str">
            <v>90</v>
          </cell>
          <cell r="H898" t="str">
            <v>20</v>
          </cell>
          <cell r="I898">
            <v>2</v>
          </cell>
          <cell r="J898" t="str">
            <v>42</v>
          </cell>
          <cell r="K898" t="str">
            <v>114</v>
          </cell>
          <cell r="L898" t="str">
            <v>9</v>
          </cell>
          <cell r="M898" t="str">
            <v>00</v>
          </cell>
          <cell r="N898" t="str">
            <v>2</v>
          </cell>
          <cell r="O898">
            <v>5</v>
          </cell>
          <cell r="P898" t="str">
            <v>3</v>
          </cell>
          <cell r="Q898" t="str">
            <v>3</v>
          </cell>
          <cell r="R898" t="str">
            <v>90</v>
          </cell>
          <cell r="V898" t="str">
            <v>Educ.P.Tous(ES)-Ens.N.V.- -Contrib.natio.BND-</v>
          </cell>
          <cell r="X898" t="str">
            <v>Autres prestations</v>
          </cell>
          <cell r="AC898">
            <v>0</v>
          </cell>
          <cell r="AD898">
            <v>0</v>
          </cell>
        </row>
        <row r="899">
          <cell r="A899">
            <v>1</v>
          </cell>
          <cell r="B899" t="str">
            <v>20</v>
          </cell>
          <cell r="C899">
            <v>42114900200</v>
          </cell>
          <cell r="D899">
            <v>5</v>
          </cell>
          <cell r="E899">
            <v>34</v>
          </cell>
          <cell r="F899" t="str">
            <v>10</v>
          </cell>
          <cell r="H899" t="str">
            <v>20</v>
          </cell>
          <cell r="I899">
            <v>2</v>
          </cell>
          <cell r="J899" t="str">
            <v>42</v>
          </cell>
          <cell r="K899" t="str">
            <v>114</v>
          </cell>
          <cell r="L899" t="str">
            <v>9</v>
          </cell>
          <cell r="M899" t="str">
            <v>00</v>
          </cell>
          <cell r="N899" t="str">
            <v>2</v>
          </cell>
          <cell r="O899">
            <v>5</v>
          </cell>
          <cell r="P899" t="str">
            <v>3</v>
          </cell>
          <cell r="Q899" t="str">
            <v>4</v>
          </cell>
          <cell r="R899" t="str">
            <v>10</v>
          </cell>
          <cell r="V899" t="str">
            <v>Educ.P.Tous(ES)-Ens.N.V.- -Contrib.natio.BND-</v>
          </cell>
          <cell r="X899" t="str">
            <v>Consommation eau</v>
          </cell>
          <cell r="AC899">
            <v>0</v>
          </cell>
          <cell r="AD899">
            <v>0</v>
          </cell>
        </row>
        <row r="900">
          <cell r="A900">
            <v>1</v>
          </cell>
          <cell r="B900" t="str">
            <v>20</v>
          </cell>
          <cell r="C900">
            <v>42114900200</v>
          </cell>
          <cell r="D900">
            <v>5</v>
          </cell>
          <cell r="E900">
            <v>34</v>
          </cell>
          <cell r="F900" t="str">
            <v>20</v>
          </cell>
          <cell r="H900" t="str">
            <v>20</v>
          </cell>
          <cell r="I900">
            <v>2</v>
          </cell>
          <cell r="J900" t="str">
            <v>42</v>
          </cell>
          <cell r="K900" t="str">
            <v>114</v>
          </cell>
          <cell r="L900" t="str">
            <v>9</v>
          </cell>
          <cell r="M900" t="str">
            <v>00</v>
          </cell>
          <cell r="N900" t="str">
            <v>2</v>
          </cell>
          <cell r="O900">
            <v>5</v>
          </cell>
          <cell r="P900" t="str">
            <v>3</v>
          </cell>
          <cell r="Q900" t="str">
            <v>4</v>
          </cell>
          <cell r="R900" t="str">
            <v>20</v>
          </cell>
          <cell r="V900" t="str">
            <v>Educ.P.Tous(ES)-Ens.N.V.- -Contrib.natio.BND-</v>
          </cell>
          <cell r="X900" t="str">
            <v>Consommation éléctricité</v>
          </cell>
          <cell r="AC900">
            <v>0</v>
          </cell>
          <cell r="AD900">
            <v>0</v>
          </cell>
        </row>
        <row r="901">
          <cell r="A901">
            <v>1</v>
          </cell>
          <cell r="B901" t="str">
            <v>20</v>
          </cell>
          <cell r="C901">
            <v>42114900200</v>
          </cell>
          <cell r="D901">
            <v>5</v>
          </cell>
          <cell r="E901">
            <v>34</v>
          </cell>
          <cell r="F901" t="str">
            <v>30</v>
          </cell>
          <cell r="H901" t="str">
            <v>20</v>
          </cell>
          <cell r="I901">
            <v>2</v>
          </cell>
          <cell r="J901" t="str">
            <v>42</v>
          </cell>
          <cell r="K901" t="str">
            <v>114</v>
          </cell>
          <cell r="L901" t="str">
            <v>9</v>
          </cell>
          <cell r="M901" t="str">
            <v>00</v>
          </cell>
          <cell r="N901" t="str">
            <v>2</v>
          </cell>
          <cell r="O901">
            <v>5</v>
          </cell>
          <cell r="P901" t="str">
            <v>3</v>
          </cell>
          <cell r="Q901" t="str">
            <v>4</v>
          </cell>
          <cell r="R901" t="str">
            <v>30</v>
          </cell>
          <cell r="V901" t="str">
            <v>Educ.P.Tous(ES)-Ens.N.V.- -Contrib.natio.BND-</v>
          </cell>
          <cell r="X901" t="str">
            <v>Téléphone et autres frais de télécommunications</v>
          </cell>
          <cell r="AC901">
            <v>0</v>
          </cell>
          <cell r="AD901">
            <v>0</v>
          </cell>
        </row>
        <row r="902">
          <cell r="A902">
            <v>1</v>
          </cell>
          <cell r="B902" t="str">
            <v>20</v>
          </cell>
          <cell r="C902">
            <v>42114900200</v>
          </cell>
          <cell r="D902">
            <v>5</v>
          </cell>
          <cell r="E902">
            <v>35</v>
          </cell>
          <cell r="F902" t="str">
            <v>21</v>
          </cell>
          <cell r="H902" t="str">
            <v>20</v>
          </cell>
          <cell r="I902">
            <v>2</v>
          </cell>
          <cell r="J902" t="str">
            <v>42</v>
          </cell>
          <cell r="K902" t="str">
            <v>114</v>
          </cell>
          <cell r="L902" t="str">
            <v>9</v>
          </cell>
          <cell r="M902" t="str">
            <v>00</v>
          </cell>
          <cell r="N902" t="str">
            <v>2</v>
          </cell>
          <cell r="O902">
            <v>5</v>
          </cell>
          <cell r="P902" t="str">
            <v>3</v>
          </cell>
          <cell r="Q902" t="str">
            <v>5</v>
          </cell>
          <cell r="R902" t="str">
            <v>21</v>
          </cell>
          <cell r="V902" t="str">
            <v>Educ.P.Tous(ES)-Ens.N.V.- -Contrib.natio.BND-</v>
          </cell>
          <cell r="X902" t="str">
            <v>Indemnité de mission à l'intérieur</v>
          </cell>
          <cell r="AC902">
            <v>0</v>
          </cell>
          <cell r="AD902">
            <v>0</v>
          </cell>
        </row>
        <row r="903">
          <cell r="A903">
            <v>1</v>
          </cell>
          <cell r="B903" t="str">
            <v>20</v>
          </cell>
          <cell r="C903">
            <v>42114900200</v>
          </cell>
          <cell r="D903">
            <v>5</v>
          </cell>
          <cell r="E903">
            <v>35</v>
          </cell>
          <cell r="F903" t="str">
            <v>31</v>
          </cell>
          <cell r="H903" t="str">
            <v>20</v>
          </cell>
          <cell r="I903">
            <v>2</v>
          </cell>
          <cell r="J903" t="str">
            <v>42</v>
          </cell>
          <cell r="K903" t="str">
            <v>114</v>
          </cell>
          <cell r="L903" t="str">
            <v>9</v>
          </cell>
          <cell r="M903" t="str">
            <v>00</v>
          </cell>
          <cell r="N903" t="str">
            <v>2</v>
          </cell>
          <cell r="O903">
            <v>5</v>
          </cell>
          <cell r="P903" t="str">
            <v>3</v>
          </cell>
          <cell r="Q903" t="str">
            <v>5</v>
          </cell>
          <cell r="R903" t="str">
            <v>31</v>
          </cell>
          <cell r="V903" t="str">
            <v>Educ.P.Tous(ES)-Ens.N.V.- -Contrib.natio.BND-</v>
          </cell>
          <cell r="X903" t="str">
            <v>Indemnités de mission à l'extérieur</v>
          </cell>
          <cell r="AC903">
            <v>0</v>
          </cell>
          <cell r="AD903">
            <v>0</v>
          </cell>
        </row>
        <row r="904">
          <cell r="A904">
            <v>1</v>
          </cell>
          <cell r="B904" t="str">
            <v>20</v>
          </cell>
          <cell r="C904">
            <v>42114900200</v>
          </cell>
          <cell r="D904">
            <v>5</v>
          </cell>
          <cell r="E904">
            <v>37</v>
          </cell>
          <cell r="F904" t="str">
            <v>11</v>
          </cell>
          <cell r="H904" t="str">
            <v>20</v>
          </cell>
          <cell r="I904">
            <v>2</v>
          </cell>
          <cell r="J904" t="str">
            <v>42</v>
          </cell>
          <cell r="K904" t="str">
            <v>114</v>
          </cell>
          <cell r="L904" t="str">
            <v>9</v>
          </cell>
          <cell r="M904" t="str">
            <v>00</v>
          </cell>
          <cell r="N904" t="str">
            <v>2</v>
          </cell>
          <cell r="O904">
            <v>5</v>
          </cell>
          <cell r="P904" t="str">
            <v>3</v>
          </cell>
          <cell r="Q904" t="str">
            <v>7</v>
          </cell>
          <cell r="R904" t="str">
            <v>11</v>
          </cell>
          <cell r="V904" t="str">
            <v>Educ.P.Tous(ES)-Ens.N.V.- -Contrib.natio.BND-</v>
          </cell>
          <cell r="X904" t="str">
            <v>Entretien matériels et mobiliers de buraux</v>
          </cell>
          <cell r="AC904">
            <v>0</v>
          </cell>
          <cell r="AD904">
            <v>0</v>
          </cell>
        </row>
        <row r="905">
          <cell r="A905">
            <v>1</v>
          </cell>
          <cell r="B905" t="str">
            <v>20</v>
          </cell>
          <cell r="C905">
            <v>42114900200</v>
          </cell>
          <cell r="D905">
            <v>5</v>
          </cell>
          <cell r="E905">
            <v>37</v>
          </cell>
          <cell r="F905" t="str">
            <v>12</v>
          </cell>
          <cell r="H905" t="str">
            <v>20</v>
          </cell>
          <cell r="I905">
            <v>2</v>
          </cell>
          <cell r="J905" t="str">
            <v>42</v>
          </cell>
          <cell r="K905" t="str">
            <v>114</v>
          </cell>
          <cell r="L905" t="str">
            <v>9</v>
          </cell>
          <cell r="M905" t="str">
            <v>00</v>
          </cell>
          <cell r="N905" t="str">
            <v>2</v>
          </cell>
          <cell r="O905">
            <v>5</v>
          </cell>
          <cell r="P905" t="str">
            <v>3</v>
          </cell>
          <cell r="Q905" t="str">
            <v>7</v>
          </cell>
          <cell r="R905" t="str">
            <v>12</v>
          </cell>
          <cell r="V905" t="str">
            <v>Educ.P.Tous(ES)-Ens.N.V.- -Contrib.natio.BND-</v>
          </cell>
          <cell r="X905" t="str">
            <v>Entretien réparation matériels informatiques</v>
          </cell>
          <cell r="AC905">
            <v>0</v>
          </cell>
          <cell r="AD905">
            <v>0</v>
          </cell>
        </row>
        <row r="906">
          <cell r="A906">
            <v>1</v>
          </cell>
          <cell r="B906" t="str">
            <v>20</v>
          </cell>
          <cell r="C906">
            <v>42114900200</v>
          </cell>
          <cell r="D906">
            <v>5</v>
          </cell>
          <cell r="E906">
            <v>37</v>
          </cell>
          <cell r="F906" t="str">
            <v>20</v>
          </cell>
          <cell r="H906" t="str">
            <v>20</v>
          </cell>
          <cell r="I906">
            <v>2</v>
          </cell>
          <cell r="J906" t="str">
            <v>42</v>
          </cell>
          <cell r="K906" t="str">
            <v>114</v>
          </cell>
          <cell r="L906" t="str">
            <v>9</v>
          </cell>
          <cell r="M906" t="str">
            <v>00</v>
          </cell>
          <cell r="N906" t="str">
            <v>2</v>
          </cell>
          <cell r="O906">
            <v>5</v>
          </cell>
          <cell r="P906" t="str">
            <v>3</v>
          </cell>
          <cell r="Q906" t="str">
            <v>7</v>
          </cell>
          <cell r="R906" t="str">
            <v>20</v>
          </cell>
          <cell r="V906" t="str">
            <v>Educ.P.Tous(ES)-Ens.N.V.- -Contrib.natio.BND-</v>
          </cell>
          <cell r="X906" t="str">
            <v>Entretien réparation matériels roulant</v>
          </cell>
          <cell r="AC906">
            <v>0</v>
          </cell>
          <cell r="AD906">
            <v>0</v>
          </cell>
        </row>
        <row r="907">
          <cell r="A907">
            <v>1</v>
          </cell>
          <cell r="B907" t="str">
            <v>20</v>
          </cell>
          <cell r="C907">
            <v>42114900200</v>
          </cell>
          <cell r="D907">
            <v>5</v>
          </cell>
          <cell r="E907">
            <v>37</v>
          </cell>
          <cell r="F907" t="str">
            <v>90</v>
          </cell>
          <cell r="H907" t="str">
            <v>20</v>
          </cell>
          <cell r="I907">
            <v>2</v>
          </cell>
          <cell r="J907" t="str">
            <v>42</v>
          </cell>
          <cell r="K907" t="str">
            <v>114</v>
          </cell>
          <cell r="L907" t="str">
            <v>9</v>
          </cell>
          <cell r="M907" t="str">
            <v>00</v>
          </cell>
          <cell r="N907" t="str">
            <v>2</v>
          </cell>
          <cell r="O907">
            <v>5</v>
          </cell>
          <cell r="P907" t="str">
            <v>3</v>
          </cell>
          <cell r="Q907" t="str">
            <v>7</v>
          </cell>
          <cell r="R907" t="str">
            <v>90</v>
          </cell>
          <cell r="V907" t="str">
            <v>Educ.P.Tous(ES)-Ens.N.V.- -Contrib.natio.BND-</v>
          </cell>
          <cell r="X907" t="str">
            <v>Entretien,réparation autres immobilisations</v>
          </cell>
          <cell r="AC907">
            <v>0</v>
          </cell>
          <cell r="AD907">
            <v>0</v>
          </cell>
        </row>
        <row r="908">
          <cell r="A908">
            <v>1</v>
          </cell>
          <cell r="B908" t="str">
            <v>20</v>
          </cell>
          <cell r="C908">
            <v>42114900200</v>
          </cell>
          <cell r="D908">
            <v>5</v>
          </cell>
          <cell r="E908">
            <v>51</v>
          </cell>
          <cell r="F908" t="str">
            <v>11</v>
          </cell>
          <cell r="H908" t="str">
            <v>20</v>
          </cell>
          <cell r="I908">
            <v>2</v>
          </cell>
          <cell r="J908" t="str">
            <v>42</v>
          </cell>
          <cell r="K908" t="str">
            <v>114</v>
          </cell>
          <cell r="L908" t="str">
            <v>9</v>
          </cell>
          <cell r="M908" t="str">
            <v>00</v>
          </cell>
          <cell r="N908" t="str">
            <v>2</v>
          </cell>
          <cell r="O908">
            <v>5</v>
          </cell>
          <cell r="P908" t="str">
            <v>5</v>
          </cell>
          <cell r="Q908" t="str">
            <v>1</v>
          </cell>
          <cell r="R908" t="str">
            <v>11</v>
          </cell>
          <cell r="V908" t="str">
            <v>Educ.P.Tous(ES)-Ens.N.V.- -Contrib.natio.BND-</v>
          </cell>
          <cell r="X908" t="str">
            <v>Matériels et mobiliers de bureau</v>
          </cell>
          <cell r="AC908">
            <v>0</v>
          </cell>
          <cell r="AD908">
            <v>0</v>
          </cell>
        </row>
        <row r="909">
          <cell r="A909">
            <v>1</v>
          </cell>
          <cell r="B909" t="str">
            <v>20</v>
          </cell>
          <cell r="C909">
            <v>42114900200</v>
          </cell>
          <cell r="D909">
            <v>5</v>
          </cell>
          <cell r="E909">
            <v>51</v>
          </cell>
          <cell r="F909" t="str">
            <v>20</v>
          </cell>
          <cell r="H909" t="str">
            <v>20</v>
          </cell>
          <cell r="I909">
            <v>2</v>
          </cell>
          <cell r="J909" t="str">
            <v>42</v>
          </cell>
          <cell r="K909" t="str">
            <v>114</v>
          </cell>
          <cell r="L909" t="str">
            <v>9</v>
          </cell>
          <cell r="M909" t="str">
            <v>00</v>
          </cell>
          <cell r="N909" t="str">
            <v>2</v>
          </cell>
          <cell r="O909">
            <v>5</v>
          </cell>
          <cell r="P909" t="str">
            <v>5</v>
          </cell>
          <cell r="Q909" t="str">
            <v>1</v>
          </cell>
          <cell r="R909" t="str">
            <v>20</v>
          </cell>
          <cell r="V909" t="str">
            <v>Educ.P.Tous(ES)-Ens.N.V.- -Contrib.natio.BND-</v>
          </cell>
          <cell r="X909" t="str">
            <v>Matériels informatiques</v>
          </cell>
          <cell r="AC909">
            <v>0</v>
          </cell>
          <cell r="AD909">
            <v>0</v>
          </cell>
        </row>
        <row r="910">
          <cell r="A910">
            <v>1</v>
          </cell>
          <cell r="B910" t="str">
            <v>20</v>
          </cell>
          <cell r="C910">
            <v>42114900200</v>
          </cell>
          <cell r="D910">
            <v>5</v>
          </cell>
          <cell r="E910">
            <v>51</v>
          </cell>
          <cell r="F910" t="str">
            <v>40</v>
          </cell>
          <cell r="H910" t="str">
            <v>20</v>
          </cell>
          <cell r="I910">
            <v>2</v>
          </cell>
          <cell r="J910" t="str">
            <v>42</v>
          </cell>
          <cell r="K910" t="str">
            <v>114</v>
          </cell>
          <cell r="L910" t="str">
            <v>9</v>
          </cell>
          <cell r="M910" t="str">
            <v>00</v>
          </cell>
          <cell r="N910" t="str">
            <v>2</v>
          </cell>
          <cell r="O910">
            <v>5</v>
          </cell>
          <cell r="P910" t="str">
            <v>5</v>
          </cell>
          <cell r="Q910" t="str">
            <v>1</v>
          </cell>
          <cell r="R910" t="str">
            <v>40</v>
          </cell>
          <cell r="V910" t="str">
            <v>Educ.P.Tous(ES)-Ens.N.V.- -Contrib.natio.BND-</v>
          </cell>
          <cell r="X910" t="str">
            <v>Matériels techniques</v>
          </cell>
          <cell r="AC910">
            <v>0</v>
          </cell>
          <cell r="AD910">
            <v>0</v>
          </cell>
        </row>
        <row r="911">
          <cell r="A911">
            <v>1</v>
          </cell>
          <cell r="B911" t="str">
            <v>20</v>
          </cell>
          <cell r="C911">
            <v>42114900200</v>
          </cell>
          <cell r="D911">
            <v>5</v>
          </cell>
          <cell r="E911">
            <v>51</v>
          </cell>
          <cell r="F911" t="str">
            <v>51</v>
          </cell>
          <cell r="H911" t="str">
            <v>20</v>
          </cell>
          <cell r="I911">
            <v>2</v>
          </cell>
          <cell r="J911" t="str">
            <v>42</v>
          </cell>
          <cell r="K911" t="str">
            <v>114</v>
          </cell>
          <cell r="L911" t="str">
            <v>9</v>
          </cell>
          <cell r="M911" t="str">
            <v>00</v>
          </cell>
          <cell r="N911" t="str">
            <v>2</v>
          </cell>
          <cell r="O911">
            <v>5</v>
          </cell>
          <cell r="P911" t="str">
            <v>5</v>
          </cell>
          <cell r="Q911" t="str">
            <v>1</v>
          </cell>
          <cell r="R911" t="str">
            <v>51</v>
          </cell>
          <cell r="V911" t="str">
            <v>Educ.P.Tous(ES)-Ens.N.V.- -Contrib.natio.BND-</v>
          </cell>
          <cell r="X911" t="str">
            <v>Véhicules et engins</v>
          </cell>
          <cell r="AC911">
            <v>0</v>
          </cell>
          <cell r="AD911">
            <v>0</v>
          </cell>
        </row>
        <row r="912">
          <cell r="A912">
            <v>1</v>
          </cell>
          <cell r="B912" t="str">
            <v>20</v>
          </cell>
          <cell r="C912">
            <v>42114900200</v>
          </cell>
          <cell r="D912">
            <v>5</v>
          </cell>
          <cell r="E912">
            <v>53</v>
          </cell>
          <cell r="F912" t="str">
            <v>10</v>
          </cell>
          <cell r="H912" t="str">
            <v>20</v>
          </cell>
          <cell r="I912">
            <v>2</v>
          </cell>
          <cell r="J912" t="str">
            <v>42</v>
          </cell>
          <cell r="K912" t="str">
            <v>114</v>
          </cell>
          <cell r="L912" t="str">
            <v>9</v>
          </cell>
          <cell r="M912" t="str">
            <v>00</v>
          </cell>
          <cell r="N912" t="str">
            <v>2</v>
          </cell>
          <cell r="O912">
            <v>5</v>
          </cell>
          <cell r="P912" t="str">
            <v>5</v>
          </cell>
          <cell r="Q912" t="str">
            <v>3</v>
          </cell>
          <cell r="R912" t="str">
            <v>10</v>
          </cell>
          <cell r="V912" t="str">
            <v>Educ.P.Tous(ES)-Ens.N.V.- -Contrib.natio.BND-</v>
          </cell>
          <cell r="X912" t="str">
            <v>Bâtiments scolaires</v>
          </cell>
          <cell r="AC912">
            <v>0</v>
          </cell>
          <cell r="AD912">
            <v>0</v>
          </cell>
        </row>
        <row r="913">
          <cell r="A913">
            <v>1</v>
          </cell>
          <cell r="H913">
            <v>20</v>
          </cell>
          <cell r="I913">
            <v>2</v>
          </cell>
          <cell r="J913" t="str">
            <v>42</v>
          </cell>
          <cell r="K913" t="str">
            <v>115</v>
          </cell>
          <cell r="O913">
            <v>5</v>
          </cell>
          <cell r="V913" t="str">
            <v>Education Pour Tous (Format° ProFess.)</v>
          </cell>
          <cell r="AC913">
            <v>0</v>
          </cell>
          <cell r="AD913">
            <v>0</v>
          </cell>
        </row>
        <row r="914">
          <cell r="A914">
            <v>1</v>
          </cell>
          <cell r="B914" t="str">
            <v>20</v>
          </cell>
          <cell r="C914">
            <v>42115900200</v>
          </cell>
          <cell r="D914">
            <v>5</v>
          </cell>
          <cell r="E914">
            <v>26</v>
          </cell>
          <cell r="F914" t="str">
            <v>10</v>
          </cell>
          <cell r="H914" t="str">
            <v>20</v>
          </cell>
          <cell r="I914">
            <v>2</v>
          </cell>
          <cell r="J914" t="str">
            <v>42</v>
          </cell>
          <cell r="K914" t="str">
            <v>115</v>
          </cell>
          <cell r="L914" t="str">
            <v>9</v>
          </cell>
          <cell r="M914" t="str">
            <v>00</v>
          </cell>
          <cell r="N914" t="str">
            <v>2</v>
          </cell>
          <cell r="O914">
            <v>5</v>
          </cell>
          <cell r="P914" t="str">
            <v>2</v>
          </cell>
          <cell r="Q914" t="str">
            <v>6</v>
          </cell>
          <cell r="R914" t="str">
            <v>10</v>
          </cell>
          <cell r="V914" t="str">
            <v>Educ.P.Tous(ET)-Ens.N.V.- -Contrib.natio.BND-</v>
          </cell>
          <cell r="X914" t="str">
            <v>Salaires projets</v>
          </cell>
          <cell r="AC914">
            <v>0</v>
          </cell>
          <cell r="AD914">
            <v>0</v>
          </cell>
        </row>
        <row r="915">
          <cell r="A915">
            <v>1</v>
          </cell>
          <cell r="B915" t="str">
            <v>20</v>
          </cell>
          <cell r="C915">
            <v>42115900200</v>
          </cell>
          <cell r="D915">
            <v>5</v>
          </cell>
          <cell r="E915">
            <v>31</v>
          </cell>
          <cell r="F915" t="str">
            <v>21</v>
          </cell>
          <cell r="H915" t="str">
            <v>20</v>
          </cell>
          <cell r="I915">
            <v>2</v>
          </cell>
          <cell r="J915" t="str">
            <v>42</v>
          </cell>
          <cell r="K915" t="str">
            <v>115</v>
          </cell>
          <cell r="L915" t="str">
            <v>9</v>
          </cell>
          <cell r="M915" t="str">
            <v>00</v>
          </cell>
          <cell r="N915" t="str">
            <v>2</v>
          </cell>
          <cell r="O915">
            <v>5</v>
          </cell>
          <cell r="P915" t="str">
            <v>3</v>
          </cell>
          <cell r="Q915" t="str">
            <v>1</v>
          </cell>
          <cell r="R915" t="str">
            <v>21</v>
          </cell>
          <cell r="V915" t="str">
            <v>Educ.P.Tous(ET)-Ens.N.V.- -Contrib.natio.BND-</v>
          </cell>
          <cell r="X915" t="str">
            <v>Fournitures et petits matériels de bureaux</v>
          </cell>
          <cell r="AC915">
            <v>0</v>
          </cell>
          <cell r="AD915">
            <v>0</v>
          </cell>
        </row>
        <row r="916">
          <cell r="A916">
            <v>1</v>
          </cell>
          <cell r="B916" t="str">
            <v>20</v>
          </cell>
          <cell r="C916">
            <v>42115900200</v>
          </cell>
          <cell r="D916">
            <v>5</v>
          </cell>
          <cell r="E916">
            <v>31</v>
          </cell>
          <cell r="F916" t="str">
            <v>22</v>
          </cell>
          <cell r="H916" t="str">
            <v>20</v>
          </cell>
          <cell r="I916">
            <v>2</v>
          </cell>
          <cell r="J916" t="str">
            <v>42</v>
          </cell>
          <cell r="K916" t="str">
            <v>115</v>
          </cell>
          <cell r="L916" t="str">
            <v>9</v>
          </cell>
          <cell r="M916" t="str">
            <v>00</v>
          </cell>
          <cell r="N916" t="str">
            <v>2</v>
          </cell>
          <cell r="O916">
            <v>5</v>
          </cell>
          <cell r="P916" t="str">
            <v>3</v>
          </cell>
          <cell r="Q916" t="str">
            <v>1</v>
          </cell>
          <cell r="R916" t="str">
            <v>22</v>
          </cell>
          <cell r="V916" t="str">
            <v>Educ.P.Tous(ET)-Ens.N.V.- -Contrib.natio.BND-</v>
          </cell>
          <cell r="X916" t="str">
            <v>Fournitures informatiques</v>
          </cell>
          <cell r="AC916">
            <v>0</v>
          </cell>
          <cell r="AD916">
            <v>0</v>
          </cell>
        </row>
        <row r="917">
          <cell r="A917">
            <v>1</v>
          </cell>
          <cell r="B917" t="str">
            <v>20</v>
          </cell>
          <cell r="C917">
            <v>42115900200</v>
          </cell>
          <cell r="D917">
            <v>5</v>
          </cell>
          <cell r="E917">
            <v>31</v>
          </cell>
          <cell r="F917" t="str">
            <v>31</v>
          </cell>
          <cell r="H917" t="str">
            <v>20</v>
          </cell>
          <cell r="I917">
            <v>2</v>
          </cell>
          <cell r="J917" t="str">
            <v>42</v>
          </cell>
          <cell r="K917" t="str">
            <v>115</v>
          </cell>
          <cell r="L917" t="str">
            <v>9</v>
          </cell>
          <cell r="M917" t="str">
            <v>00</v>
          </cell>
          <cell r="N917" t="str">
            <v>2</v>
          </cell>
          <cell r="O917">
            <v>5</v>
          </cell>
          <cell r="P917" t="str">
            <v>3</v>
          </cell>
          <cell r="Q917" t="str">
            <v>1</v>
          </cell>
          <cell r="R917" t="str">
            <v>31</v>
          </cell>
          <cell r="V917" t="str">
            <v>Educ.P.Tous(ET)-Ens.N.V.- -Contrib.natio.BND-</v>
          </cell>
          <cell r="X917" t="str">
            <v>Carburants et lubrifiants</v>
          </cell>
          <cell r="AC917">
            <v>0</v>
          </cell>
          <cell r="AD917">
            <v>0</v>
          </cell>
        </row>
        <row r="918">
          <cell r="A918">
            <v>1</v>
          </cell>
          <cell r="B918" t="str">
            <v>20</v>
          </cell>
          <cell r="C918">
            <v>42115900200</v>
          </cell>
          <cell r="D918">
            <v>5</v>
          </cell>
          <cell r="E918">
            <v>32</v>
          </cell>
          <cell r="F918" t="str">
            <v>90</v>
          </cell>
          <cell r="H918" t="str">
            <v>20</v>
          </cell>
          <cell r="I918">
            <v>2</v>
          </cell>
          <cell r="J918" t="str">
            <v>42</v>
          </cell>
          <cell r="K918" t="str">
            <v>115</v>
          </cell>
          <cell r="L918" t="str">
            <v>9</v>
          </cell>
          <cell r="M918" t="str">
            <v>00</v>
          </cell>
          <cell r="N918" t="str">
            <v>2</v>
          </cell>
          <cell r="O918">
            <v>5</v>
          </cell>
          <cell r="P918" t="str">
            <v>3</v>
          </cell>
          <cell r="Q918" t="str">
            <v>2</v>
          </cell>
          <cell r="R918" t="str">
            <v>90</v>
          </cell>
          <cell r="V918" t="str">
            <v>Educ.P.Tous(ET)-Ens.N.V.- -Contrib.natio.BND-</v>
          </cell>
          <cell r="X918" t="str">
            <v>Autres produits spécifiques</v>
          </cell>
          <cell r="AC918">
            <v>0</v>
          </cell>
          <cell r="AD918">
            <v>0</v>
          </cell>
        </row>
        <row r="919">
          <cell r="A919">
            <v>1</v>
          </cell>
          <cell r="B919" t="str">
            <v>20</v>
          </cell>
          <cell r="C919">
            <v>42115900200</v>
          </cell>
          <cell r="D919">
            <v>5</v>
          </cell>
          <cell r="E919">
            <v>33</v>
          </cell>
          <cell r="F919" t="str">
            <v>22</v>
          </cell>
          <cell r="H919" t="str">
            <v>20</v>
          </cell>
          <cell r="I919">
            <v>2</v>
          </cell>
          <cell r="J919" t="str">
            <v>42</v>
          </cell>
          <cell r="K919" t="str">
            <v>115</v>
          </cell>
          <cell r="L919" t="str">
            <v>9</v>
          </cell>
          <cell r="M919" t="str">
            <v>00</v>
          </cell>
          <cell r="N919" t="str">
            <v>2</v>
          </cell>
          <cell r="O919">
            <v>5</v>
          </cell>
          <cell r="P919" t="str">
            <v>3</v>
          </cell>
          <cell r="Q919" t="str">
            <v>3</v>
          </cell>
          <cell r="R919" t="str">
            <v>22</v>
          </cell>
          <cell r="V919" t="str">
            <v>Educ.P.Tous(ET)-Ens.N.V.- -Contrib.natio.BND-</v>
          </cell>
          <cell r="X919" t="str">
            <v>Frais de stages et formations</v>
          </cell>
          <cell r="AC919">
            <v>0</v>
          </cell>
          <cell r="AD919">
            <v>0</v>
          </cell>
        </row>
        <row r="920">
          <cell r="A920">
            <v>1</v>
          </cell>
          <cell r="B920" t="str">
            <v>20</v>
          </cell>
          <cell r="C920">
            <v>42115900200</v>
          </cell>
          <cell r="D920">
            <v>5</v>
          </cell>
          <cell r="E920">
            <v>33</v>
          </cell>
          <cell r="F920" t="str">
            <v>81</v>
          </cell>
          <cell r="H920" t="str">
            <v>20</v>
          </cell>
          <cell r="I920">
            <v>2</v>
          </cell>
          <cell r="J920" t="str">
            <v>42</v>
          </cell>
          <cell r="K920" t="str">
            <v>115</v>
          </cell>
          <cell r="L920" t="str">
            <v>9</v>
          </cell>
          <cell r="M920" t="str">
            <v>00</v>
          </cell>
          <cell r="N920" t="str">
            <v>2</v>
          </cell>
          <cell r="O920">
            <v>5</v>
          </cell>
          <cell r="P920" t="str">
            <v>3</v>
          </cell>
          <cell r="Q920" t="str">
            <v>3</v>
          </cell>
          <cell r="R920" t="str">
            <v>81</v>
          </cell>
          <cell r="V920" t="str">
            <v>Educ.P.Tous(ET)-Ens.N.V.- -Contrib.natio.BND-</v>
          </cell>
          <cell r="X920" t="str">
            <v>Assurances</v>
          </cell>
          <cell r="AC920">
            <v>0</v>
          </cell>
          <cell r="AD920">
            <v>0</v>
          </cell>
        </row>
        <row r="921">
          <cell r="A921">
            <v>1</v>
          </cell>
          <cell r="B921" t="str">
            <v>20</v>
          </cell>
          <cell r="C921">
            <v>42115900200</v>
          </cell>
          <cell r="D921">
            <v>5</v>
          </cell>
          <cell r="E921">
            <v>34</v>
          </cell>
          <cell r="F921" t="str">
            <v>30</v>
          </cell>
          <cell r="H921" t="str">
            <v>20</v>
          </cell>
          <cell r="I921">
            <v>2</v>
          </cell>
          <cell r="J921" t="str">
            <v>42</v>
          </cell>
          <cell r="K921" t="str">
            <v>115</v>
          </cell>
          <cell r="L921" t="str">
            <v>9</v>
          </cell>
          <cell r="M921" t="str">
            <v>00</v>
          </cell>
          <cell r="N921" t="str">
            <v>2</v>
          </cell>
          <cell r="O921">
            <v>5</v>
          </cell>
          <cell r="P921" t="str">
            <v>3</v>
          </cell>
          <cell r="Q921" t="str">
            <v>4</v>
          </cell>
          <cell r="R921" t="str">
            <v>30</v>
          </cell>
          <cell r="V921" t="str">
            <v>Educ.P.Tous(ET)-Ens.N.V.- -Contrib.natio.BND-</v>
          </cell>
          <cell r="X921" t="str">
            <v>Téléphone et autres frais de télécommunications</v>
          </cell>
          <cell r="AC921">
            <v>0</v>
          </cell>
          <cell r="AD921">
            <v>0</v>
          </cell>
        </row>
        <row r="922">
          <cell r="A922">
            <v>1</v>
          </cell>
          <cell r="B922" t="str">
            <v>20</v>
          </cell>
          <cell r="C922">
            <v>42115900200</v>
          </cell>
          <cell r="D922">
            <v>5</v>
          </cell>
          <cell r="E922">
            <v>35</v>
          </cell>
          <cell r="F922" t="str">
            <v>21</v>
          </cell>
          <cell r="H922" t="str">
            <v>20</v>
          </cell>
          <cell r="I922">
            <v>2</v>
          </cell>
          <cell r="J922" t="str">
            <v>42</v>
          </cell>
          <cell r="K922" t="str">
            <v>115</v>
          </cell>
          <cell r="L922" t="str">
            <v>9</v>
          </cell>
          <cell r="M922" t="str">
            <v>00</v>
          </cell>
          <cell r="N922" t="str">
            <v>2</v>
          </cell>
          <cell r="O922">
            <v>5</v>
          </cell>
          <cell r="P922" t="str">
            <v>3</v>
          </cell>
          <cell r="Q922" t="str">
            <v>5</v>
          </cell>
          <cell r="R922" t="str">
            <v>21</v>
          </cell>
          <cell r="V922" t="str">
            <v>Educ.P.Tous(ET)-Ens.N.V.- -Contrib.natio.BND-</v>
          </cell>
          <cell r="X922" t="str">
            <v>Indemnité de mission à l'intérieur</v>
          </cell>
          <cell r="AC922">
            <v>0</v>
          </cell>
          <cell r="AD922">
            <v>0</v>
          </cell>
        </row>
        <row r="923">
          <cell r="A923">
            <v>1</v>
          </cell>
          <cell r="B923" t="str">
            <v>20</v>
          </cell>
          <cell r="C923">
            <v>42115900200</v>
          </cell>
          <cell r="D923">
            <v>5</v>
          </cell>
          <cell r="E923">
            <v>37</v>
          </cell>
          <cell r="F923" t="str">
            <v>11</v>
          </cell>
          <cell r="H923" t="str">
            <v>20</v>
          </cell>
          <cell r="I923">
            <v>2</v>
          </cell>
          <cell r="J923" t="str">
            <v>42</v>
          </cell>
          <cell r="K923" t="str">
            <v>115</v>
          </cell>
          <cell r="L923" t="str">
            <v>9</v>
          </cell>
          <cell r="M923" t="str">
            <v>00</v>
          </cell>
          <cell r="N923" t="str">
            <v>2</v>
          </cell>
          <cell r="O923">
            <v>5</v>
          </cell>
          <cell r="P923" t="str">
            <v>3</v>
          </cell>
          <cell r="Q923" t="str">
            <v>7</v>
          </cell>
          <cell r="R923" t="str">
            <v>11</v>
          </cell>
          <cell r="V923" t="str">
            <v>Educ.P.Tous(ET)-Ens.N.V.- -Contrib.natio.BND-</v>
          </cell>
          <cell r="X923" t="str">
            <v>Entretien matériels et mobiliers de buraux</v>
          </cell>
          <cell r="AC923">
            <v>0</v>
          </cell>
          <cell r="AD923">
            <v>0</v>
          </cell>
        </row>
        <row r="924">
          <cell r="A924">
            <v>1</v>
          </cell>
          <cell r="B924" t="str">
            <v>20</v>
          </cell>
          <cell r="C924">
            <v>42115900200</v>
          </cell>
          <cell r="D924">
            <v>5</v>
          </cell>
          <cell r="E924">
            <v>37</v>
          </cell>
          <cell r="F924" t="str">
            <v>12</v>
          </cell>
          <cell r="H924" t="str">
            <v>20</v>
          </cell>
          <cell r="I924">
            <v>2</v>
          </cell>
          <cell r="J924" t="str">
            <v>42</v>
          </cell>
          <cell r="K924" t="str">
            <v>115</v>
          </cell>
          <cell r="L924" t="str">
            <v>9</v>
          </cell>
          <cell r="M924" t="str">
            <v>00</v>
          </cell>
          <cell r="N924" t="str">
            <v>2</v>
          </cell>
          <cell r="O924">
            <v>5</v>
          </cell>
          <cell r="P924" t="str">
            <v>3</v>
          </cell>
          <cell r="Q924" t="str">
            <v>7</v>
          </cell>
          <cell r="R924" t="str">
            <v>12</v>
          </cell>
          <cell r="V924" t="str">
            <v>Educ.P.Tous(ET)-Ens.N.V.- -Contrib.natio.BND-</v>
          </cell>
          <cell r="X924" t="str">
            <v>Entretien réparation matériels informatiques</v>
          </cell>
          <cell r="AC924">
            <v>0</v>
          </cell>
          <cell r="AD924">
            <v>0</v>
          </cell>
        </row>
        <row r="925">
          <cell r="A925">
            <v>1</v>
          </cell>
          <cell r="B925" t="str">
            <v>20</v>
          </cell>
          <cell r="C925">
            <v>42115900200</v>
          </cell>
          <cell r="D925">
            <v>5</v>
          </cell>
          <cell r="E925">
            <v>51</v>
          </cell>
          <cell r="F925" t="str">
            <v>20</v>
          </cell>
          <cell r="H925" t="str">
            <v>20</v>
          </cell>
          <cell r="I925">
            <v>2</v>
          </cell>
          <cell r="J925" t="str">
            <v>42</v>
          </cell>
          <cell r="K925" t="str">
            <v>115</v>
          </cell>
          <cell r="L925" t="str">
            <v>9</v>
          </cell>
          <cell r="M925" t="str">
            <v>00</v>
          </cell>
          <cell r="N925" t="str">
            <v>2</v>
          </cell>
          <cell r="O925">
            <v>5</v>
          </cell>
          <cell r="P925" t="str">
            <v>5</v>
          </cell>
          <cell r="Q925" t="str">
            <v>1</v>
          </cell>
          <cell r="R925" t="str">
            <v>20</v>
          </cell>
          <cell r="V925" t="str">
            <v>Educ.P.Tous(ET)-Ens.N.V.- -Contrib.natio.BND-</v>
          </cell>
          <cell r="X925" t="str">
            <v>Matériels informatiques</v>
          </cell>
          <cell r="AC925">
            <v>0</v>
          </cell>
          <cell r="AD925">
            <v>0</v>
          </cell>
        </row>
        <row r="926">
          <cell r="A926">
            <v>1</v>
          </cell>
          <cell r="B926" t="str">
            <v>20</v>
          </cell>
          <cell r="C926">
            <v>42115900200</v>
          </cell>
          <cell r="D926">
            <v>5</v>
          </cell>
          <cell r="E926">
            <v>53</v>
          </cell>
          <cell r="F926" t="str">
            <v>10</v>
          </cell>
          <cell r="H926" t="str">
            <v>20</v>
          </cell>
          <cell r="I926">
            <v>2</v>
          </cell>
          <cell r="J926" t="str">
            <v>42</v>
          </cell>
          <cell r="K926" t="str">
            <v>115</v>
          </cell>
          <cell r="L926" t="str">
            <v>9</v>
          </cell>
          <cell r="M926" t="str">
            <v>00</v>
          </cell>
          <cell r="N926" t="str">
            <v>2</v>
          </cell>
          <cell r="O926">
            <v>5</v>
          </cell>
          <cell r="P926" t="str">
            <v>5</v>
          </cell>
          <cell r="Q926" t="str">
            <v>3</v>
          </cell>
          <cell r="R926" t="str">
            <v>10</v>
          </cell>
          <cell r="V926" t="str">
            <v>Educ.P.Tous(ET)-Ens.N.V.- -Contrib.natio.BND-</v>
          </cell>
          <cell r="X926" t="str">
            <v>Bâtiments scolaires</v>
          </cell>
          <cell r="AC926">
            <v>0</v>
          </cell>
          <cell r="AD926">
            <v>0</v>
          </cell>
        </row>
        <row r="927">
          <cell r="A927">
            <v>1</v>
          </cell>
          <cell r="B927" t="str">
            <v>20</v>
          </cell>
          <cell r="C927">
            <v>42115900200</v>
          </cell>
          <cell r="D927">
            <v>5</v>
          </cell>
          <cell r="E927">
            <v>54</v>
          </cell>
          <cell r="F927" t="str">
            <v>13</v>
          </cell>
          <cell r="H927" t="str">
            <v>20</v>
          </cell>
          <cell r="I927">
            <v>2</v>
          </cell>
          <cell r="J927" t="str">
            <v>42</v>
          </cell>
          <cell r="K927" t="str">
            <v>115</v>
          </cell>
          <cell r="L927" t="str">
            <v>9</v>
          </cell>
          <cell r="M927" t="str">
            <v>00</v>
          </cell>
          <cell r="N927" t="str">
            <v>2</v>
          </cell>
          <cell r="O927">
            <v>5</v>
          </cell>
          <cell r="P927" t="str">
            <v>5</v>
          </cell>
          <cell r="Q927" t="str">
            <v>4</v>
          </cell>
          <cell r="R927" t="str">
            <v>13</v>
          </cell>
          <cell r="V927" t="str">
            <v>Educ.P.Tous(ET)-Ens.N.V.- -Contrib.natio.BND-</v>
          </cell>
          <cell r="X927" t="str">
            <v>Supervision contrôle des travaux</v>
          </cell>
          <cell r="AC927">
            <v>0</v>
          </cell>
          <cell r="AD927">
            <v>0</v>
          </cell>
        </row>
        <row r="928">
          <cell r="A928">
            <v>1</v>
          </cell>
          <cell r="B928" t="str">
            <v>20</v>
          </cell>
          <cell r="C928">
            <v>42115900200</v>
          </cell>
          <cell r="D928">
            <v>5</v>
          </cell>
          <cell r="E928">
            <v>59</v>
          </cell>
          <cell r="F928" t="str">
            <v>90</v>
          </cell>
          <cell r="H928" t="str">
            <v>20</v>
          </cell>
          <cell r="I928">
            <v>2</v>
          </cell>
          <cell r="J928" t="str">
            <v>42</v>
          </cell>
          <cell r="K928" t="str">
            <v>115</v>
          </cell>
          <cell r="L928" t="str">
            <v>9</v>
          </cell>
          <cell r="M928" t="str">
            <v>00</v>
          </cell>
          <cell r="N928" t="str">
            <v>2</v>
          </cell>
          <cell r="O928">
            <v>5</v>
          </cell>
          <cell r="P928" t="str">
            <v>5</v>
          </cell>
          <cell r="Q928" t="str">
            <v>9</v>
          </cell>
          <cell r="R928" t="str">
            <v>90</v>
          </cell>
          <cell r="V928" t="str">
            <v>Educ.P.Tous(ET)-Ens.N.V.- -Contrib.natio.BND-</v>
          </cell>
          <cell r="X928" t="str">
            <v>Acquisitions &amp; rénovations d'immobilisations non ventillé</v>
          </cell>
          <cell r="AC928">
            <v>0</v>
          </cell>
          <cell r="AD928">
            <v>0</v>
          </cell>
        </row>
        <row r="929">
          <cell r="A929">
            <v>1</v>
          </cell>
          <cell r="H929">
            <v>20</v>
          </cell>
          <cell r="I929">
            <v>2</v>
          </cell>
          <cell r="J929" t="str">
            <v>42</v>
          </cell>
          <cell r="K929" t="str">
            <v>116</v>
          </cell>
          <cell r="O929">
            <v>5</v>
          </cell>
          <cell r="V929" t="str">
            <v>Amélioration Qualité Enseignement</v>
          </cell>
          <cell r="AC929">
            <v>0</v>
          </cell>
          <cell r="AD929">
            <v>0</v>
          </cell>
        </row>
        <row r="930">
          <cell r="A930">
            <v>1</v>
          </cell>
          <cell r="B930" t="str">
            <v>20</v>
          </cell>
          <cell r="C930">
            <v>42116900200</v>
          </cell>
          <cell r="D930">
            <v>5</v>
          </cell>
          <cell r="E930">
            <v>31</v>
          </cell>
          <cell r="F930" t="str">
            <v>31</v>
          </cell>
          <cell r="H930" t="str">
            <v>20</v>
          </cell>
          <cell r="I930">
            <v>2</v>
          </cell>
          <cell r="J930" t="str">
            <v>42</v>
          </cell>
          <cell r="K930" t="str">
            <v>116</v>
          </cell>
          <cell r="L930" t="str">
            <v>9</v>
          </cell>
          <cell r="M930" t="str">
            <v>00</v>
          </cell>
          <cell r="N930" t="str">
            <v>2</v>
          </cell>
          <cell r="O930">
            <v>5</v>
          </cell>
          <cell r="P930" t="str">
            <v>3</v>
          </cell>
          <cell r="Q930" t="str">
            <v>1</v>
          </cell>
          <cell r="R930" t="str">
            <v>31</v>
          </cell>
          <cell r="V930" t="str">
            <v>Amél.Qlité Ense-Ens.N.V.- -Contrib.natio.BND-</v>
          </cell>
          <cell r="X930" t="str">
            <v>Carburants et lubrifiants</v>
          </cell>
          <cell r="AC930">
            <v>0</v>
          </cell>
          <cell r="AD930">
            <v>0</v>
          </cell>
        </row>
        <row r="931">
          <cell r="A931">
            <v>1</v>
          </cell>
          <cell r="B931" t="str">
            <v>20</v>
          </cell>
          <cell r="C931">
            <v>42116900200</v>
          </cell>
          <cell r="D931">
            <v>5</v>
          </cell>
          <cell r="E931">
            <v>53</v>
          </cell>
          <cell r="F931" t="str">
            <v>10</v>
          </cell>
          <cell r="H931" t="str">
            <v>20</v>
          </cell>
          <cell r="I931">
            <v>2</v>
          </cell>
          <cell r="J931" t="str">
            <v>42</v>
          </cell>
          <cell r="K931" t="str">
            <v>116</v>
          </cell>
          <cell r="L931" t="str">
            <v>9</v>
          </cell>
          <cell r="M931" t="str">
            <v>00</v>
          </cell>
          <cell r="N931" t="str">
            <v>2</v>
          </cell>
          <cell r="O931">
            <v>5</v>
          </cell>
          <cell r="P931" t="str">
            <v>5</v>
          </cell>
          <cell r="Q931" t="str">
            <v>3</v>
          </cell>
          <cell r="R931" t="str">
            <v>10</v>
          </cell>
          <cell r="V931" t="str">
            <v>Amél.Qlité Ense-Ens.N.V.- -Contrib.natio.BND-</v>
          </cell>
          <cell r="X931" t="str">
            <v>Bâtiments scolaires</v>
          </cell>
          <cell r="AC931">
            <v>0</v>
          </cell>
          <cell r="AD931">
            <v>0</v>
          </cell>
        </row>
        <row r="932">
          <cell r="A932">
            <v>1</v>
          </cell>
          <cell r="H932">
            <v>20</v>
          </cell>
          <cell r="I932">
            <v>2</v>
          </cell>
          <cell r="J932" t="str">
            <v>42</v>
          </cell>
          <cell r="K932" t="str">
            <v>117</v>
          </cell>
          <cell r="O932">
            <v>5</v>
          </cell>
          <cell r="V932" t="str">
            <v>Programme de réhabilitation des CFP</v>
          </cell>
          <cell r="AC932">
            <v>0</v>
          </cell>
          <cell r="AD932">
            <v>0</v>
          </cell>
        </row>
        <row r="933">
          <cell r="A933">
            <v>1</v>
          </cell>
          <cell r="B933" t="str">
            <v>20</v>
          </cell>
          <cell r="C933">
            <v>42117300100</v>
          </cell>
          <cell r="D933">
            <v>5</v>
          </cell>
          <cell r="E933">
            <v>53</v>
          </cell>
          <cell r="F933" t="str">
            <v>10</v>
          </cell>
          <cell r="H933" t="str">
            <v>20</v>
          </cell>
          <cell r="I933">
            <v>2</v>
          </cell>
          <cell r="J933" t="str">
            <v>42</v>
          </cell>
          <cell r="K933" t="str">
            <v>117</v>
          </cell>
          <cell r="L933" t="str">
            <v>3</v>
          </cell>
          <cell r="M933" t="str">
            <v>00</v>
          </cell>
          <cell r="N933" t="str">
            <v>1</v>
          </cell>
          <cell r="O933">
            <v>5</v>
          </cell>
          <cell r="P933" t="str">
            <v>5</v>
          </cell>
          <cell r="Q933" t="str">
            <v>3</v>
          </cell>
          <cell r="R933" t="str">
            <v>10</v>
          </cell>
          <cell r="V933" t="str">
            <v>Réhabil.CFP---Ress.propres BND</v>
          </cell>
          <cell r="X933" t="str">
            <v>Bâtiments scolaires</v>
          </cell>
          <cell r="AC933">
            <v>0</v>
          </cell>
          <cell r="AD933">
            <v>0</v>
          </cell>
        </row>
        <row r="934">
          <cell r="A934">
            <v>1</v>
          </cell>
          <cell r="B934" t="str">
            <v>20</v>
          </cell>
          <cell r="C934">
            <v>42117900100</v>
          </cell>
          <cell r="D934">
            <v>5</v>
          </cell>
          <cell r="E934">
            <v>54</v>
          </cell>
          <cell r="F934" t="str">
            <v>11</v>
          </cell>
          <cell r="H934" t="str">
            <v>20</v>
          </cell>
          <cell r="I934">
            <v>2</v>
          </cell>
          <cell r="J934" t="str">
            <v>42</v>
          </cell>
          <cell r="K934" t="str">
            <v>117</v>
          </cell>
          <cell r="L934" t="str">
            <v>9</v>
          </cell>
          <cell r="M934" t="str">
            <v>00</v>
          </cell>
          <cell r="N934" t="str">
            <v>1</v>
          </cell>
          <cell r="O934">
            <v>5</v>
          </cell>
          <cell r="P934" t="str">
            <v>5</v>
          </cell>
          <cell r="Q934" t="str">
            <v>4</v>
          </cell>
          <cell r="R934" t="str">
            <v>11</v>
          </cell>
          <cell r="V934" t="str">
            <v>Réhabil.CFP-Ens.N.V.- -Ress.propres BND-</v>
          </cell>
          <cell r="X934" t="str">
            <v>Etudes</v>
          </cell>
          <cell r="AC934">
            <v>0</v>
          </cell>
          <cell r="AD934">
            <v>0</v>
          </cell>
        </row>
        <row r="935">
          <cell r="A935">
            <v>1</v>
          </cell>
          <cell r="H935">
            <v>20</v>
          </cell>
          <cell r="I935">
            <v>2</v>
          </cell>
          <cell r="J935" t="str">
            <v>42</v>
          </cell>
          <cell r="K935" t="str">
            <v>120</v>
          </cell>
          <cell r="O935">
            <v>5</v>
          </cell>
          <cell r="V935" t="str">
            <v>ENATEF MAMOU</v>
          </cell>
          <cell r="AC935">
            <v>0</v>
          </cell>
          <cell r="AD935">
            <v>0</v>
          </cell>
        </row>
        <row r="936">
          <cell r="A936">
            <v>1</v>
          </cell>
          <cell r="B936" t="str">
            <v>20</v>
          </cell>
          <cell r="C936">
            <v>42120300100</v>
          </cell>
          <cell r="D936">
            <v>5</v>
          </cell>
          <cell r="E936">
            <v>51</v>
          </cell>
          <cell r="F936" t="str">
            <v>13</v>
          </cell>
          <cell r="H936" t="str">
            <v>20</v>
          </cell>
          <cell r="I936">
            <v>2</v>
          </cell>
          <cell r="J936" t="str">
            <v>42</v>
          </cell>
          <cell r="K936" t="str">
            <v>120</v>
          </cell>
          <cell r="L936" t="str">
            <v>3</v>
          </cell>
          <cell r="M936" t="str">
            <v>00</v>
          </cell>
          <cell r="N936" t="str">
            <v>1</v>
          </cell>
          <cell r="O936">
            <v>5</v>
          </cell>
          <cell r="P936" t="str">
            <v>5</v>
          </cell>
          <cell r="Q936" t="str">
            <v>1</v>
          </cell>
          <cell r="R936" t="str">
            <v>13</v>
          </cell>
          <cell r="V936" t="str">
            <v>Réhab.ENATEF-Déconc.int- -Ress.propres BND-</v>
          </cell>
          <cell r="X936" t="str">
            <v>Matériels et mobiliers scolaires</v>
          </cell>
          <cell r="AC936">
            <v>0</v>
          </cell>
          <cell r="AD936">
            <v>0</v>
          </cell>
        </row>
        <row r="937">
          <cell r="A937">
            <v>1</v>
          </cell>
          <cell r="B937" t="str">
            <v>20</v>
          </cell>
          <cell r="C937">
            <v>42120300100</v>
          </cell>
          <cell r="D937">
            <v>5</v>
          </cell>
          <cell r="E937">
            <v>53</v>
          </cell>
          <cell r="F937" t="str">
            <v>10</v>
          </cell>
          <cell r="H937" t="str">
            <v>20</v>
          </cell>
          <cell r="I937">
            <v>2</v>
          </cell>
          <cell r="J937" t="str">
            <v>42</v>
          </cell>
          <cell r="K937" t="str">
            <v>120</v>
          </cell>
          <cell r="L937" t="str">
            <v>3</v>
          </cell>
          <cell r="M937" t="str">
            <v>00</v>
          </cell>
          <cell r="N937" t="str">
            <v>1</v>
          </cell>
          <cell r="O937">
            <v>5</v>
          </cell>
          <cell r="P937" t="str">
            <v>5</v>
          </cell>
          <cell r="Q937" t="str">
            <v>3</v>
          </cell>
          <cell r="R937" t="str">
            <v>10</v>
          </cell>
          <cell r="V937" t="str">
            <v>Réhab.ENATEF-Déconc.int- -Ress.propres BND-</v>
          </cell>
          <cell r="X937" t="str">
            <v>Bâtiments scolaires</v>
          </cell>
          <cell r="AC937">
            <v>0</v>
          </cell>
          <cell r="AD937">
            <v>0</v>
          </cell>
        </row>
        <row r="938">
          <cell r="A938">
            <v>1</v>
          </cell>
          <cell r="H938">
            <v>20</v>
          </cell>
          <cell r="I938">
            <v>2</v>
          </cell>
          <cell r="J938" t="str">
            <v>42</v>
          </cell>
          <cell r="K938" t="str">
            <v>121</v>
          </cell>
          <cell r="O938">
            <v>5</v>
          </cell>
          <cell r="V938" t="str">
            <v>Réhab/Construct.salles classes Conakry</v>
          </cell>
          <cell r="AC938">
            <v>0</v>
          </cell>
          <cell r="AD938">
            <v>0</v>
          </cell>
        </row>
        <row r="939">
          <cell r="A939">
            <v>1</v>
          </cell>
          <cell r="B939" t="str">
            <v>20</v>
          </cell>
          <cell r="C939">
            <v>42121900200</v>
          </cell>
          <cell r="D939">
            <v>5</v>
          </cell>
          <cell r="E939">
            <v>53</v>
          </cell>
          <cell r="F939" t="str">
            <v>10</v>
          </cell>
          <cell r="H939" t="str">
            <v>20</v>
          </cell>
          <cell r="I939">
            <v>2</v>
          </cell>
          <cell r="J939" t="str">
            <v>42</v>
          </cell>
          <cell r="K939" t="str">
            <v>121</v>
          </cell>
          <cell r="L939" t="str">
            <v>9</v>
          </cell>
          <cell r="M939" t="str">
            <v>00</v>
          </cell>
          <cell r="N939" t="str">
            <v>2</v>
          </cell>
          <cell r="O939">
            <v>5</v>
          </cell>
          <cell r="P939" t="str">
            <v>5</v>
          </cell>
          <cell r="Q939" t="str">
            <v>3</v>
          </cell>
          <cell r="R939" t="str">
            <v>10</v>
          </cell>
          <cell r="V939" t="str">
            <v>Réh./Con.salles-Ens.N.V.- -Ress.propres BND-</v>
          </cell>
          <cell r="X939" t="str">
            <v>Bâtiments scolaires</v>
          </cell>
          <cell r="AC939">
            <v>0</v>
          </cell>
          <cell r="AD939">
            <v>0</v>
          </cell>
        </row>
        <row r="940">
          <cell r="A940">
            <v>1</v>
          </cell>
          <cell r="H940">
            <v>20</v>
          </cell>
          <cell r="I940">
            <v>2</v>
          </cell>
          <cell r="J940" t="str">
            <v>42</v>
          </cell>
          <cell r="K940" t="str">
            <v>123</v>
          </cell>
          <cell r="O940">
            <v>5</v>
          </cell>
          <cell r="V940" t="str">
            <v>Centres Universitaires Régionaux (CUR)</v>
          </cell>
          <cell r="AC940">
            <v>0</v>
          </cell>
          <cell r="AD940">
            <v>0</v>
          </cell>
        </row>
        <row r="941">
          <cell r="A941">
            <v>1</v>
          </cell>
          <cell r="B941" t="str">
            <v>20</v>
          </cell>
          <cell r="C941">
            <v>42123300100</v>
          </cell>
          <cell r="D941">
            <v>5</v>
          </cell>
          <cell r="E941">
            <v>51</v>
          </cell>
          <cell r="F941" t="str">
            <v>20</v>
          </cell>
          <cell r="H941" t="str">
            <v>20</v>
          </cell>
          <cell r="I941">
            <v>2</v>
          </cell>
          <cell r="J941" t="str">
            <v>42</v>
          </cell>
          <cell r="K941" t="str">
            <v>123</v>
          </cell>
          <cell r="L941" t="str">
            <v>3</v>
          </cell>
          <cell r="M941" t="str">
            <v>00</v>
          </cell>
          <cell r="N941" t="str">
            <v>1</v>
          </cell>
          <cell r="O941">
            <v>5</v>
          </cell>
          <cell r="P941" t="str">
            <v>5</v>
          </cell>
          <cell r="Q941" t="str">
            <v>1</v>
          </cell>
          <cell r="R941" t="str">
            <v>20</v>
          </cell>
          <cell r="V941" t="str">
            <v>C.Univ.Région.---Ress.propres BND</v>
          </cell>
          <cell r="X941" t="str">
            <v>Matériels informatiques</v>
          </cell>
          <cell r="AC941">
            <v>0</v>
          </cell>
          <cell r="AD941">
            <v>0</v>
          </cell>
        </row>
        <row r="942">
          <cell r="A942">
            <v>1</v>
          </cell>
          <cell r="B942" t="str">
            <v>20</v>
          </cell>
          <cell r="C942">
            <v>42123300100</v>
          </cell>
          <cell r="D942">
            <v>5</v>
          </cell>
          <cell r="E942">
            <v>53</v>
          </cell>
          <cell r="F942" t="str">
            <v>10</v>
          </cell>
          <cell r="H942" t="str">
            <v>20</v>
          </cell>
          <cell r="I942">
            <v>2</v>
          </cell>
          <cell r="J942" t="str">
            <v>42</v>
          </cell>
          <cell r="K942" t="str">
            <v>123</v>
          </cell>
          <cell r="L942" t="str">
            <v>3</v>
          </cell>
          <cell r="M942" t="str">
            <v>00</v>
          </cell>
          <cell r="N942" t="str">
            <v>1</v>
          </cell>
          <cell r="O942">
            <v>5</v>
          </cell>
          <cell r="P942" t="str">
            <v>5</v>
          </cell>
          <cell r="Q942" t="str">
            <v>3</v>
          </cell>
          <cell r="R942" t="str">
            <v>10</v>
          </cell>
          <cell r="V942" t="str">
            <v>C.Univ.Région.---Ress.propres BND</v>
          </cell>
          <cell r="X942" t="str">
            <v>Bâtiments scolaires</v>
          </cell>
          <cell r="AC942">
            <v>0</v>
          </cell>
          <cell r="AD942">
            <v>0</v>
          </cell>
        </row>
        <row r="943">
          <cell r="A943">
            <v>1</v>
          </cell>
          <cell r="B943" t="str">
            <v>20</v>
          </cell>
          <cell r="C943">
            <v>42123900100</v>
          </cell>
          <cell r="D943">
            <v>5</v>
          </cell>
          <cell r="E943">
            <v>53</v>
          </cell>
          <cell r="F943" t="str">
            <v>10</v>
          </cell>
          <cell r="H943" t="str">
            <v>20</v>
          </cell>
          <cell r="I943">
            <v>2</v>
          </cell>
          <cell r="J943" t="str">
            <v>42</v>
          </cell>
          <cell r="K943" t="str">
            <v>123</v>
          </cell>
          <cell r="L943" t="str">
            <v>9</v>
          </cell>
          <cell r="M943" t="str">
            <v>00</v>
          </cell>
          <cell r="N943" t="str">
            <v>1</v>
          </cell>
          <cell r="O943">
            <v>5</v>
          </cell>
          <cell r="P943" t="str">
            <v>5</v>
          </cell>
          <cell r="Q943" t="str">
            <v>3</v>
          </cell>
          <cell r="R943" t="str">
            <v>10</v>
          </cell>
          <cell r="V943" t="str">
            <v>C.Univ.Région.-Ens.N.V.- -Ress.propres BND-</v>
          </cell>
          <cell r="X943" t="str">
            <v>Bâtiments scolaires</v>
          </cell>
          <cell r="AC943">
            <v>0</v>
          </cell>
          <cell r="AD943">
            <v>0</v>
          </cell>
        </row>
        <row r="944">
          <cell r="A944">
            <v>1</v>
          </cell>
          <cell r="B944" t="str">
            <v>20</v>
          </cell>
          <cell r="C944">
            <v>42123900100</v>
          </cell>
          <cell r="D944">
            <v>5</v>
          </cell>
          <cell r="E944">
            <v>53</v>
          </cell>
          <cell r="F944" t="str">
            <v>10</v>
          </cell>
          <cell r="H944" t="str">
            <v>20</v>
          </cell>
          <cell r="I944">
            <v>2</v>
          </cell>
          <cell r="J944" t="str">
            <v>42</v>
          </cell>
          <cell r="K944" t="str">
            <v>123</v>
          </cell>
          <cell r="L944" t="str">
            <v>9</v>
          </cell>
          <cell r="M944" t="str">
            <v>00</v>
          </cell>
          <cell r="N944" t="str">
            <v>1</v>
          </cell>
          <cell r="O944">
            <v>5</v>
          </cell>
          <cell r="P944" t="str">
            <v>5</v>
          </cell>
          <cell r="Q944" t="str">
            <v>3</v>
          </cell>
          <cell r="R944" t="str">
            <v>10</v>
          </cell>
          <cell r="V944" t="str">
            <v>C.Univ.Région.-Ens.N.V.- -Ress.propres BND-</v>
          </cell>
          <cell r="X944" t="str">
            <v>Bâtiments scolaires</v>
          </cell>
          <cell r="AC944">
            <v>0</v>
          </cell>
          <cell r="AD944">
            <v>0</v>
          </cell>
        </row>
        <row r="945">
          <cell r="A945">
            <v>1</v>
          </cell>
          <cell r="B945" t="str">
            <v>20</v>
          </cell>
          <cell r="C945">
            <v>42123300100</v>
          </cell>
          <cell r="D945">
            <v>5</v>
          </cell>
          <cell r="E945">
            <v>54</v>
          </cell>
          <cell r="F945" t="str">
            <v>13</v>
          </cell>
          <cell r="H945" t="str">
            <v>20</v>
          </cell>
          <cell r="I945">
            <v>2</v>
          </cell>
          <cell r="J945" t="str">
            <v>42</v>
          </cell>
          <cell r="K945" t="str">
            <v>123</v>
          </cell>
          <cell r="L945" t="str">
            <v>3</v>
          </cell>
          <cell r="M945" t="str">
            <v>00</v>
          </cell>
          <cell r="N945" t="str">
            <v>1</v>
          </cell>
          <cell r="O945">
            <v>5</v>
          </cell>
          <cell r="P945" t="str">
            <v>5</v>
          </cell>
          <cell r="Q945" t="str">
            <v>4</v>
          </cell>
          <cell r="R945" t="str">
            <v>13</v>
          </cell>
          <cell r="V945" t="str">
            <v>C.Univ.Région.---Ress.propres BND</v>
          </cell>
          <cell r="X945" t="str">
            <v>Supervision contrôle des travaux</v>
          </cell>
          <cell r="AC945">
            <v>0</v>
          </cell>
          <cell r="AD945">
            <v>0</v>
          </cell>
        </row>
        <row r="946">
          <cell r="A946">
            <v>1</v>
          </cell>
          <cell r="B946" t="str">
            <v>20</v>
          </cell>
          <cell r="C946">
            <v>42123900100</v>
          </cell>
          <cell r="D946">
            <v>5</v>
          </cell>
          <cell r="E946">
            <v>54</v>
          </cell>
          <cell r="F946" t="str">
            <v>13</v>
          </cell>
          <cell r="H946" t="str">
            <v>20</v>
          </cell>
          <cell r="I946">
            <v>2</v>
          </cell>
          <cell r="J946" t="str">
            <v>42</v>
          </cell>
          <cell r="K946" t="str">
            <v>123</v>
          </cell>
          <cell r="L946" t="str">
            <v>9</v>
          </cell>
          <cell r="M946" t="str">
            <v>00</v>
          </cell>
          <cell r="N946" t="str">
            <v>1</v>
          </cell>
          <cell r="O946">
            <v>5</v>
          </cell>
          <cell r="P946" t="str">
            <v>5</v>
          </cell>
          <cell r="Q946" t="str">
            <v>4</v>
          </cell>
          <cell r="R946" t="str">
            <v>13</v>
          </cell>
          <cell r="V946" t="str">
            <v>C.Univ.Région.-Ens.N.V.- -Ress.propres BND-</v>
          </cell>
          <cell r="X946" t="str">
            <v>Supervision contrôle des travaux</v>
          </cell>
          <cell r="AC946">
            <v>0</v>
          </cell>
          <cell r="AD946">
            <v>0</v>
          </cell>
        </row>
        <row r="947">
          <cell r="A947">
            <v>1</v>
          </cell>
          <cell r="H947">
            <v>20</v>
          </cell>
          <cell r="I947">
            <v>2</v>
          </cell>
          <cell r="J947" t="str">
            <v>42</v>
          </cell>
          <cell r="K947" t="str">
            <v>124</v>
          </cell>
          <cell r="O947">
            <v>5</v>
          </cell>
          <cell r="V947" t="str">
            <v>Construct.collège franco-arabe de Gbessia</v>
          </cell>
          <cell r="AC947">
            <v>0</v>
          </cell>
          <cell r="AD947">
            <v>0</v>
          </cell>
        </row>
        <row r="948">
          <cell r="A948">
            <v>1</v>
          </cell>
          <cell r="B948" t="str">
            <v>20</v>
          </cell>
          <cell r="C948">
            <v>42124900100</v>
          </cell>
          <cell r="D948">
            <v>5</v>
          </cell>
          <cell r="E948">
            <v>53</v>
          </cell>
          <cell r="F948" t="str">
            <v>10</v>
          </cell>
          <cell r="H948" t="str">
            <v>20</v>
          </cell>
          <cell r="I948">
            <v>2</v>
          </cell>
          <cell r="J948" t="str">
            <v>42</v>
          </cell>
          <cell r="K948" t="str">
            <v>124</v>
          </cell>
          <cell r="L948" t="str">
            <v>9</v>
          </cell>
          <cell r="M948" t="str">
            <v>00</v>
          </cell>
          <cell r="N948" t="str">
            <v>1</v>
          </cell>
          <cell r="O948">
            <v>5</v>
          </cell>
          <cell r="P948" t="str">
            <v>5</v>
          </cell>
          <cell r="Q948" t="str">
            <v>3</v>
          </cell>
          <cell r="R948" t="str">
            <v>10</v>
          </cell>
          <cell r="V948" t="str">
            <v>Coll franco-ara-Ens.N.V.- -Ress.propres BND-</v>
          </cell>
          <cell r="X948" t="str">
            <v>Bâtiments scolaires</v>
          </cell>
          <cell r="AC948">
            <v>0</v>
          </cell>
          <cell r="AD948">
            <v>0</v>
          </cell>
        </row>
        <row r="949">
          <cell r="A949">
            <v>1</v>
          </cell>
          <cell r="H949">
            <v>20</v>
          </cell>
          <cell r="I949">
            <v>2</v>
          </cell>
          <cell r="J949" t="str">
            <v>42</v>
          </cell>
          <cell r="K949" t="str">
            <v>125</v>
          </cell>
          <cell r="O949">
            <v>5</v>
          </cell>
          <cell r="V949" t="str">
            <v>Réhabil./construction CEDUST</v>
          </cell>
          <cell r="AC949">
            <v>0</v>
          </cell>
          <cell r="AD949">
            <v>0</v>
          </cell>
        </row>
        <row r="950">
          <cell r="A950">
            <v>1</v>
          </cell>
          <cell r="B950" t="str">
            <v>20</v>
          </cell>
          <cell r="C950">
            <v>42125900100</v>
          </cell>
          <cell r="D950">
            <v>5</v>
          </cell>
          <cell r="E950">
            <v>53</v>
          </cell>
          <cell r="F950" t="str">
            <v>30</v>
          </cell>
          <cell r="H950" t="str">
            <v>20</v>
          </cell>
          <cell r="I950">
            <v>2</v>
          </cell>
          <cell r="J950" t="str">
            <v>42</v>
          </cell>
          <cell r="K950" t="str">
            <v>125</v>
          </cell>
          <cell r="L950" t="str">
            <v>9</v>
          </cell>
          <cell r="M950" t="str">
            <v>00</v>
          </cell>
          <cell r="N950" t="str">
            <v>1</v>
          </cell>
          <cell r="O950">
            <v>5</v>
          </cell>
          <cell r="P950" t="str">
            <v>5</v>
          </cell>
          <cell r="Q950" t="str">
            <v>3</v>
          </cell>
          <cell r="R950" t="str">
            <v>30</v>
          </cell>
          <cell r="V950" t="str">
            <v>Réh./const.CEDU-Ens.N.V.- -Ress.propres BND-</v>
          </cell>
          <cell r="X950" t="str">
            <v>Bâtiments admnistratifs</v>
          </cell>
          <cell r="AC950">
            <v>0</v>
          </cell>
          <cell r="AD950">
            <v>0</v>
          </cell>
        </row>
        <row r="951">
          <cell r="A951">
            <v>1</v>
          </cell>
          <cell r="B951" t="str">
            <v>20</v>
          </cell>
          <cell r="C951">
            <v>42125900100</v>
          </cell>
          <cell r="D951">
            <v>5</v>
          </cell>
          <cell r="E951">
            <v>54</v>
          </cell>
          <cell r="F951" t="str">
            <v>11</v>
          </cell>
          <cell r="H951" t="str">
            <v>20</v>
          </cell>
          <cell r="I951">
            <v>2</v>
          </cell>
          <cell r="J951" t="str">
            <v>42</v>
          </cell>
          <cell r="K951" t="str">
            <v>125</v>
          </cell>
          <cell r="L951" t="str">
            <v>9</v>
          </cell>
          <cell r="M951" t="str">
            <v>00</v>
          </cell>
          <cell r="N951" t="str">
            <v>1</v>
          </cell>
          <cell r="O951">
            <v>5</v>
          </cell>
          <cell r="P951" t="str">
            <v>5</v>
          </cell>
          <cell r="Q951" t="str">
            <v>4</v>
          </cell>
          <cell r="R951" t="str">
            <v>11</v>
          </cell>
          <cell r="V951" t="str">
            <v>Réh./const.CEDU-Ens.N.V.- -Ress.propres BND-</v>
          </cell>
          <cell r="X951" t="str">
            <v>Etudes</v>
          </cell>
          <cell r="AC951">
            <v>0</v>
          </cell>
          <cell r="AD951">
            <v>0</v>
          </cell>
        </row>
        <row r="952">
          <cell r="A952">
            <v>1</v>
          </cell>
          <cell r="B952" t="str">
            <v>20</v>
          </cell>
          <cell r="C952">
            <v>42125900100</v>
          </cell>
          <cell r="D952">
            <v>5</v>
          </cell>
          <cell r="E952">
            <v>54</v>
          </cell>
          <cell r="F952" t="str">
            <v>13</v>
          </cell>
          <cell r="H952" t="str">
            <v>20</v>
          </cell>
          <cell r="I952">
            <v>2</v>
          </cell>
          <cell r="J952" t="str">
            <v>42</v>
          </cell>
          <cell r="K952" t="str">
            <v>125</v>
          </cell>
          <cell r="L952" t="str">
            <v>9</v>
          </cell>
          <cell r="M952" t="str">
            <v>00</v>
          </cell>
          <cell r="N952" t="str">
            <v>1</v>
          </cell>
          <cell r="O952">
            <v>5</v>
          </cell>
          <cell r="P952" t="str">
            <v>5</v>
          </cell>
          <cell r="Q952" t="str">
            <v>4</v>
          </cell>
          <cell r="R952" t="str">
            <v>13</v>
          </cell>
          <cell r="V952" t="str">
            <v>Réh./const.CEDU-Ens.N.V.- -Ress.propres BND-</v>
          </cell>
          <cell r="X952" t="str">
            <v>Supervision contrôle des travaux</v>
          </cell>
          <cell r="AC952">
            <v>0</v>
          </cell>
          <cell r="AD952">
            <v>0</v>
          </cell>
        </row>
        <row r="953">
          <cell r="A953">
            <v>1</v>
          </cell>
          <cell r="H953">
            <v>20</v>
          </cell>
          <cell r="I953">
            <v>2</v>
          </cell>
          <cell r="J953" t="str">
            <v>42</v>
          </cell>
          <cell r="K953" t="str">
            <v>130</v>
          </cell>
          <cell r="O953">
            <v>5</v>
          </cell>
          <cell r="V953" t="str">
            <v>Construction/Equipements Collèges Ruraux</v>
          </cell>
          <cell r="AC953">
            <v>0</v>
          </cell>
          <cell r="AD953">
            <v>0</v>
          </cell>
        </row>
        <row r="954">
          <cell r="A954">
            <v>1</v>
          </cell>
          <cell r="B954" t="str">
            <v>20</v>
          </cell>
          <cell r="C954">
            <v>42130900200</v>
          </cell>
          <cell r="D954">
            <v>5</v>
          </cell>
          <cell r="E954">
            <v>53</v>
          </cell>
          <cell r="F954" t="str">
            <v>10</v>
          </cell>
          <cell r="H954" t="str">
            <v>20</v>
          </cell>
          <cell r="I954">
            <v>2</v>
          </cell>
          <cell r="J954" t="str">
            <v>42</v>
          </cell>
          <cell r="K954" t="str">
            <v>130</v>
          </cell>
          <cell r="L954" t="str">
            <v>9</v>
          </cell>
          <cell r="M954" t="str">
            <v>00</v>
          </cell>
          <cell r="N954" t="str">
            <v>2</v>
          </cell>
          <cell r="O954">
            <v>5</v>
          </cell>
          <cell r="P954" t="str">
            <v>5</v>
          </cell>
          <cell r="Q954" t="str">
            <v>3</v>
          </cell>
          <cell r="R954" t="str">
            <v>10</v>
          </cell>
          <cell r="V954" t="str">
            <v>Collèges ruraux-Ens.N.V.- -Contrib.natio.BND-</v>
          </cell>
          <cell r="X954" t="str">
            <v>Bâtiments scolaires</v>
          </cell>
          <cell r="AC954">
            <v>0</v>
          </cell>
          <cell r="AD954">
            <v>0</v>
          </cell>
        </row>
        <row r="955">
          <cell r="A955">
            <v>1</v>
          </cell>
          <cell r="H955">
            <v>20</v>
          </cell>
          <cell r="I955">
            <v>2</v>
          </cell>
          <cell r="J955" t="str">
            <v>42</v>
          </cell>
          <cell r="K955" t="str">
            <v>131</v>
          </cell>
          <cell r="O955">
            <v>5</v>
          </cell>
          <cell r="V955" t="str">
            <v>Education III (BID)</v>
          </cell>
          <cell r="AC955">
            <v>0</v>
          </cell>
          <cell r="AD955">
            <v>0</v>
          </cell>
        </row>
        <row r="956">
          <cell r="A956">
            <v>1</v>
          </cell>
          <cell r="H956">
            <v>20</v>
          </cell>
          <cell r="I956">
            <v>2</v>
          </cell>
          <cell r="J956" t="str">
            <v>42</v>
          </cell>
          <cell r="K956" t="str">
            <v>132</v>
          </cell>
          <cell r="O956">
            <v>5</v>
          </cell>
          <cell r="V956" t="str">
            <v>Centre de recherche environnementale (CERE)</v>
          </cell>
          <cell r="AC956">
            <v>0</v>
          </cell>
          <cell r="AD956">
            <v>0</v>
          </cell>
        </row>
        <row r="957">
          <cell r="A957">
            <v>1</v>
          </cell>
          <cell r="B957" t="str">
            <v>20</v>
          </cell>
          <cell r="C957">
            <v>42132900200</v>
          </cell>
          <cell r="D957">
            <v>5</v>
          </cell>
          <cell r="E957">
            <v>26</v>
          </cell>
          <cell r="F957" t="str">
            <v>10</v>
          </cell>
          <cell r="H957" t="str">
            <v>20</v>
          </cell>
          <cell r="I957">
            <v>2</v>
          </cell>
          <cell r="J957" t="str">
            <v>42</v>
          </cell>
          <cell r="K957" t="str">
            <v>132</v>
          </cell>
          <cell r="L957" t="str">
            <v>9</v>
          </cell>
          <cell r="M957" t="str">
            <v>00</v>
          </cell>
          <cell r="N957" t="str">
            <v>2</v>
          </cell>
          <cell r="O957">
            <v>5</v>
          </cell>
          <cell r="P957" t="str">
            <v>2</v>
          </cell>
          <cell r="Q957" t="str">
            <v>6</v>
          </cell>
          <cell r="R957" t="str">
            <v>10</v>
          </cell>
          <cell r="V957" t="str">
            <v>C.rech.environ./-/Contrib.natio.BND</v>
          </cell>
          <cell r="X957" t="str">
            <v>Salaires projets</v>
          </cell>
          <cell r="AC957">
            <v>0</v>
          </cell>
          <cell r="AD957">
            <v>0</v>
          </cell>
        </row>
        <row r="958">
          <cell r="A958">
            <v>1</v>
          </cell>
          <cell r="B958" t="str">
            <v>20</v>
          </cell>
          <cell r="C958">
            <v>42132900200</v>
          </cell>
          <cell r="D958">
            <v>5</v>
          </cell>
          <cell r="E958">
            <v>26</v>
          </cell>
          <cell r="F958" t="str">
            <v>20</v>
          </cell>
          <cell r="H958" t="str">
            <v>20</v>
          </cell>
          <cell r="I958">
            <v>2</v>
          </cell>
          <cell r="J958" t="str">
            <v>42</v>
          </cell>
          <cell r="K958" t="str">
            <v>132</v>
          </cell>
          <cell r="L958" t="str">
            <v>9</v>
          </cell>
          <cell r="M958" t="str">
            <v>00</v>
          </cell>
          <cell r="N958" t="str">
            <v>2</v>
          </cell>
          <cell r="O958">
            <v>5</v>
          </cell>
          <cell r="P958" t="str">
            <v>2</v>
          </cell>
          <cell r="Q958" t="str">
            <v>6</v>
          </cell>
          <cell r="R958" t="str">
            <v>20</v>
          </cell>
          <cell r="V958" t="str">
            <v>C.rech.environ./-/Contrib.natio.BND</v>
          </cell>
          <cell r="X958" t="str">
            <v>Primes diverses projets</v>
          </cell>
          <cell r="AC958">
            <v>0</v>
          </cell>
          <cell r="AD958">
            <v>0</v>
          </cell>
        </row>
        <row r="959">
          <cell r="A959">
            <v>1</v>
          </cell>
          <cell r="B959" t="str">
            <v>20</v>
          </cell>
          <cell r="C959">
            <v>42132900200</v>
          </cell>
          <cell r="D959">
            <v>5</v>
          </cell>
          <cell r="E959">
            <v>31</v>
          </cell>
          <cell r="F959" t="str">
            <v>12</v>
          </cell>
          <cell r="H959" t="str">
            <v>20</v>
          </cell>
          <cell r="I959">
            <v>2</v>
          </cell>
          <cell r="J959" t="str">
            <v>42</v>
          </cell>
          <cell r="K959" t="str">
            <v>132</v>
          </cell>
          <cell r="L959" t="str">
            <v>9</v>
          </cell>
          <cell r="M959" t="str">
            <v>00</v>
          </cell>
          <cell r="N959" t="str">
            <v>2</v>
          </cell>
          <cell r="O959">
            <v>5</v>
          </cell>
          <cell r="P959" t="str">
            <v>3</v>
          </cell>
          <cell r="Q959" t="str">
            <v>1</v>
          </cell>
          <cell r="R959" t="str">
            <v>12</v>
          </cell>
          <cell r="V959" t="str">
            <v>C.rech.environ./-/Contrib.natio.BND</v>
          </cell>
          <cell r="X959" t="str">
            <v>Documentation</v>
          </cell>
          <cell r="AC959">
            <v>0</v>
          </cell>
          <cell r="AD959">
            <v>0</v>
          </cell>
        </row>
        <row r="960">
          <cell r="A960">
            <v>1</v>
          </cell>
          <cell r="B960" t="str">
            <v>20</v>
          </cell>
          <cell r="C960">
            <v>42132900200</v>
          </cell>
          <cell r="D960">
            <v>5</v>
          </cell>
          <cell r="E960">
            <v>31</v>
          </cell>
          <cell r="F960" t="str">
            <v>21</v>
          </cell>
          <cell r="H960" t="str">
            <v>20</v>
          </cell>
          <cell r="I960">
            <v>2</v>
          </cell>
          <cell r="J960" t="str">
            <v>42</v>
          </cell>
          <cell r="K960" t="str">
            <v>132</v>
          </cell>
          <cell r="L960" t="str">
            <v>9</v>
          </cell>
          <cell r="M960" t="str">
            <v>00</v>
          </cell>
          <cell r="N960" t="str">
            <v>2</v>
          </cell>
          <cell r="O960">
            <v>5</v>
          </cell>
          <cell r="P960" t="str">
            <v>3</v>
          </cell>
          <cell r="Q960" t="str">
            <v>1</v>
          </cell>
          <cell r="R960" t="str">
            <v>21</v>
          </cell>
          <cell r="V960" t="str">
            <v>C.rech.environ./-/Contrib.natio.BND</v>
          </cell>
          <cell r="X960" t="str">
            <v>Fournitures et petits matériels de bureaux</v>
          </cell>
          <cell r="AC960">
            <v>0</v>
          </cell>
          <cell r="AD960">
            <v>0</v>
          </cell>
        </row>
        <row r="961">
          <cell r="A961">
            <v>1</v>
          </cell>
          <cell r="B961" t="str">
            <v>20</v>
          </cell>
          <cell r="C961">
            <v>42132900200</v>
          </cell>
          <cell r="D961">
            <v>5</v>
          </cell>
          <cell r="E961">
            <v>31</v>
          </cell>
          <cell r="F961" t="str">
            <v>22</v>
          </cell>
          <cell r="H961" t="str">
            <v>20</v>
          </cell>
          <cell r="I961">
            <v>2</v>
          </cell>
          <cell r="J961" t="str">
            <v>42</v>
          </cell>
          <cell r="K961" t="str">
            <v>132</v>
          </cell>
          <cell r="L961" t="str">
            <v>9</v>
          </cell>
          <cell r="M961" t="str">
            <v>00</v>
          </cell>
          <cell r="N961" t="str">
            <v>2</v>
          </cell>
          <cell r="O961">
            <v>5</v>
          </cell>
          <cell r="P961" t="str">
            <v>3</v>
          </cell>
          <cell r="Q961" t="str">
            <v>1</v>
          </cell>
          <cell r="R961" t="str">
            <v>22</v>
          </cell>
          <cell r="V961" t="str">
            <v>C.rech.environ./-/Contrib.natio.BND</v>
          </cell>
          <cell r="X961" t="str">
            <v>Fournitures informatiques</v>
          </cell>
          <cell r="AC961">
            <v>0</v>
          </cell>
          <cell r="AD961">
            <v>0</v>
          </cell>
        </row>
        <row r="962">
          <cell r="A962">
            <v>1</v>
          </cell>
          <cell r="B962" t="str">
            <v>20</v>
          </cell>
          <cell r="C962">
            <v>42132900200</v>
          </cell>
          <cell r="D962">
            <v>5</v>
          </cell>
          <cell r="E962">
            <v>31</v>
          </cell>
          <cell r="F962" t="str">
            <v>31</v>
          </cell>
          <cell r="H962" t="str">
            <v>20</v>
          </cell>
          <cell r="I962">
            <v>2</v>
          </cell>
          <cell r="J962" t="str">
            <v>42</v>
          </cell>
          <cell r="K962" t="str">
            <v>132</v>
          </cell>
          <cell r="L962" t="str">
            <v>9</v>
          </cell>
          <cell r="M962" t="str">
            <v>00</v>
          </cell>
          <cell r="N962" t="str">
            <v>2</v>
          </cell>
          <cell r="O962">
            <v>5</v>
          </cell>
          <cell r="P962" t="str">
            <v>3</v>
          </cell>
          <cell r="Q962" t="str">
            <v>1</v>
          </cell>
          <cell r="R962" t="str">
            <v>31</v>
          </cell>
          <cell r="V962" t="str">
            <v>C.rech.environ./-/Contrib.natio.BND</v>
          </cell>
          <cell r="X962" t="str">
            <v>Carburants et lubrifiants</v>
          </cell>
          <cell r="AC962">
            <v>0</v>
          </cell>
          <cell r="AD962">
            <v>0</v>
          </cell>
        </row>
        <row r="963">
          <cell r="A963">
            <v>1</v>
          </cell>
          <cell r="B963" t="str">
            <v>20</v>
          </cell>
          <cell r="C963">
            <v>42132900200</v>
          </cell>
          <cell r="D963">
            <v>5</v>
          </cell>
          <cell r="E963">
            <v>31</v>
          </cell>
          <cell r="F963" t="str">
            <v>90</v>
          </cell>
          <cell r="H963" t="str">
            <v>20</v>
          </cell>
          <cell r="I963">
            <v>2</v>
          </cell>
          <cell r="J963" t="str">
            <v>42</v>
          </cell>
          <cell r="K963" t="str">
            <v>132</v>
          </cell>
          <cell r="L963" t="str">
            <v>9</v>
          </cell>
          <cell r="M963" t="str">
            <v>00</v>
          </cell>
          <cell r="N963" t="str">
            <v>2</v>
          </cell>
          <cell r="O963">
            <v>5</v>
          </cell>
          <cell r="P963" t="str">
            <v>3</v>
          </cell>
          <cell r="Q963" t="str">
            <v>1</v>
          </cell>
          <cell r="R963" t="str">
            <v>90</v>
          </cell>
          <cell r="V963" t="str">
            <v>C.rech.environ./-/Contrib.natio.BND</v>
          </cell>
          <cell r="X963" t="str">
            <v>Autres produits et fournitures</v>
          </cell>
          <cell r="AC963">
            <v>0</v>
          </cell>
          <cell r="AD963">
            <v>0</v>
          </cell>
        </row>
        <row r="964">
          <cell r="A964">
            <v>1</v>
          </cell>
          <cell r="B964" t="str">
            <v>20</v>
          </cell>
          <cell r="C964">
            <v>42132900200</v>
          </cell>
          <cell r="D964">
            <v>5</v>
          </cell>
          <cell r="E964">
            <v>34</v>
          </cell>
          <cell r="F964" t="str">
            <v>30</v>
          </cell>
          <cell r="H964" t="str">
            <v>20</v>
          </cell>
          <cell r="I964">
            <v>2</v>
          </cell>
          <cell r="J964" t="str">
            <v>42</v>
          </cell>
          <cell r="K964" t="str">
            <v>132</v>
          </cell>
          <cell r="L964" t="str">
            <v>9</v>
          </cell>
          <cell r="M964" t="str">
            <v>00</v>
          </cell>
          <cell r="N964" t="str">
            <v>2</v>
          </cell>
          <cell r="O964">
            <v>5</v>
          </cell>
          <cell r="P964" t="str">
            <v>3</v>
          </cell>
          <cell r="Q964" t="str">
            <v>4</v>
          </cell>
          <cell r="R964" t="str">
            <v>30</v>
          </cell>
          <cell r="V964" t="str">
            <v>C.rech.environ./-/Contrib.natio.BND</v>
          </cell>
          <cell r="X964" t="str">
            <v>Téléphone et autres frais de télécommunications</v>
          </cell>
          <cell r="AC964">
            <v>0</v>
          </cell>
          <cell r="AD964">
            <v>0</v>
          </cell>
        </row>
        <row r="965">
          <cell r="A965">
            <v>1</v>
          </cell>
          <cell r="B965" t="str">
            <v>20</v>
          </cell>
          <cell r="C965">
            <v>42132900200</v>
          </cell>
          <cell r="D965">
            <v>5</v>
          </cell>
          <cell r="E965">
            <v>37</v>
          </cell>
          <cell r="F965" t="str">
            <v>12</v>
          </cell>
          <cell r="H965" t="str">
            <v>20</v>
          </cell>
          <cell r="I965">
            <v>2</v>
          </cell>
          <cell r="J965" t="str">
            <v>42</v>
          </cell>
          <cell r="K965" t="str">
            <v>132</v>
          </cell>
          <cell r="L965" t="str">
            <v>9</v>
          </cell>
          <cell r="M965" t="str">
            <v>00</v>
          </cell>
          <cell r="N965" t="str">
            <v>2</v>
          </cell>
          <cell r="O965">
            <v>5</v>
          </cell>
          <cell r="P965" t="str">
            <v>3</v>
          </cell>
          <cell r="Q965" t="str">
            <v>7</v>
          </cell>
          <cell r="R965" t="str">
            <v>12</v>
          </cell>
          <cell r="V965" t="str">
            <v>C.rech.environ./-/Contrib.natio.BND</v>
          </cell>
          <cell r="X965" t="str">
            <v>Entretien réparation matériels informatiques</v>
          </cell>
          <cell r="AC965">
            <v>0</v>
          </cell>
          <cell r="AD965">
            <v>0</v>
          </cell>
        </row>
        <row r="966">
          <cell r="A966">
            <v>1</v>
          </cell>
          <cell r="B966" t="str">
            <v>20</v>
          </cell>
          <cell r="C966">
            <v>42132900200</v>
          </cell>
          <cell r="D966">
            <v>5</v>
          </cell>
          <cell r="E966">
            <v>37</v>
          </cell>
          <cell r="F966" t="str">
            <v>20</v>
          </cell>
          <cell r="H966" t="str">
            <v>20</v>
          </cell>
          <cell r="I966">
            <v>2</v>
          </cell>
          <cell r="J966" t="str">
            <v>42</v>
          </cell>
          <cell r="K966" t="str">
            <v>132</v>
          </cell>
          <cell r="L966" t="str">
            <v>9</v>
          </cell>
          <cell r="M966" t="str">
            <v>00</v>
          </cell>
          <cell r="N966" t="str">
            <v>2</v>
          </cell>
          <cell r="O966">
            <v>5</v>
          </cell>
          <cell r="P966" t="str">
            <v>3</v>
          </cell>
          <cell r="Q966" t="str">
            <v>7</v>
          </cell>
          <cell r="R966" t="str">
            <v>20</v>
          </cell>
          <cell r="V966" t="str">
            <v>C.rech.environ./-/Contrib.natio.BND</v>
          </cell>
          <cell r="X966" t="str">
            <v>Entretien réparation matériels roulant</v>
          </cell>
          <cell r="AC966">
            <v>0</v>
          </cell>
          <cell r="AD966">
            <v>0</v>
          </cell>
        </row>
        <row r="967">
          <cell r="A967">
            <v>1</v>
          </cell>
          <cell r="B967" t="str">
            <v>20</v>
          </cell>
          <cell r="C967">
            <v>42132900200</v>
          </cell>
          <cell r="D967">
            <v>5</v>
          </cell>
          <cell r="E967">
            <v>51</v>
          </cell>
          <cell r="F967" t="str">
            <v>11</v>
          </cell>
          <cell r="H967" t="str">
            <v>20</v>
          </cell>
          <cell r="I967">
            <v>2</v>
          </cell>
          <cell r="J967" t="str">
            <v>42</v>
          </cell>
          <cell r="K967" t="str">
            <v>132</v>
          </cell>
          <cell r="L967" t="str">
            <v>9</v>
          </cell>
          <cell r="M967" t="str">
            <v>00</v>
          </cell>
          <cell r="N967" t="str">
            <v>2</v>
          </cell>
          <cell r="O967">
            <v>5</v>
          </cell>
          <cell r="P967" t="str">
            <v>5</v>
          </cell>
          <cell r="Q967" t="str">
            <v>1</v>
          </cell>
          <cell r="R967" t="str">
            <v>11</v>
          </cell>
          <cell r="V967" t="str">
            <v>C.rech.environ./-/Contrib.natio.BND</v>
          </cell>
          <cell r="X967" t="str">
            <v>Matériels et mobiliers de bureau</v>
          </cell>
          <cell r="AC967">
            <v>0</v>
          </cell>
          <cell r="AD967">
            <v>0</v>
          </cell>
        </row>
        <row r="968">
          <cell r="A968">
            <v>1</v>
          </cell>
          <cell r="B968" t="str">
            <v>20</v>
          </cell>
          <cell r="C968">
            <v>42132900200</v>
          </cell>
          <cell r="D968">
            <v>5</v>
          </cell>
          <cell r="E968">
            <v>51</v>
          </cell>
          <cell r="F968" t="str">
            <v>20</v>
          </cell>
          <cell r="H968" t="str">
            <v>20</v>
          </cell>
          <cell r="I968">
            <v>2</v>
          </cell>
          <cell r="J968" t="str">
            <v>42</v>
          </cell>
          <cell r="K968" t="str">
            <v>132</v>
          </cell>
          <cell r="L968" t="str">
            <v>9</v>
          </cell>
          <cell r="M968" t="str">
            <v>00</v>
          </cell>
          <cell r="N968" t="str">
            <v>2</v>
          </cell>
          <cell r="O968">
            <v>5</v>
          </cell>
          <cell r="P968" t="str">
            <v>5</v>
          </cell>
          <cell r="Q968" t="str">
            <v>1</v>
          </cell>
          <cell r="R968" t="str">
            <v>20</v>
          </cell>
          <cell r="V968" t="str">
            <v>C.rech.environ./-/Contrib.natio.BND</v>
          </cell>
          <cell r="X968" t="str">
            <v>Matériels informatiques</v>
          </cell>
          <cell r="AC968">
            <v>0</v>
          </cell>
          <cell r="AD968">
            <v>0</v>
          </cell>
        </row>
        <row r="969">
          <cell r="A969">
            <v>1</v>
          </cell>
          <cell r="B969" t="str">
            <v>20</v>
          </cell>
          <cell r="C969">
            <v>42132900200</v>
          </cell>
          <cell r="D969">
            <v>5</v>
          </cell>
          <cell r="E969">
            <v>51</v>
          </cell>
          <cell r="F969" t="str">
            <v>51</v>
          </cell>
          <cell r="H969" t="str">
            <v>20</v>
          </cell>
          <cell r="I969">
            <v>2</v>
          </cell>
          <cell r="J969" t="str">
            <v>42</v>
          </cell>
          <cell r="K969" t="str">
            <v>132</v>
          </cell>
          <cell r="L969" t="str">
            <v>9</v>
          </cell>
          <cell r="M969" t="str">
            <v>00</v>
          </cell>
          <cell r="N969" t="str">
            <v>2</v>
          </cell>
          <cell r="O969">
            <v>5</v>
          </cell>
          <cell r="P969" t="str">
            <v>5</v>
          </cell>
          <cell r="Q969" t="str">
            <v>1</v>
          </cell>
          <cell r="R969" t="str">
            <v>51</v>
          </cell>
          <cell r="V969" t="str">
            <v>C.rech.environ./-/Contrib.natio.BND</v>
          </cell>
          <cell r="X969" t="str">
            <v>Véhicules et engins</v>
          </cell>
          <cell r="AC969">
            <v>0</v>
          </cell>
          <cell r="AD969">
            <v>0</v>
          </cell>
        </row>
        <row r="970">
          <cell r="A970">
            <v>1</v>
          </cell>
          <cell r="B970" t="str">
            <v>20</v>
          </cell>
          <cell r="C970">
            <v>42132900200</v>
          </cell>
          <cell r="D970">
            <v>5</v>
          </cell>
          <cell r="E970">
            <v>53</v>
          </cell>
          <cell r="F970" t="str">
            <v>10</v>
          </cell>
          <cell r="H970" t="str">
            <v>20</v>
          </cell>
          <cell r="I970">
            <v>2</v>
          </cell>
          <cell r="J970" t="str">
            <v>42</v>
          </cell>
          <cell r="K970" t="str">
            <v>132</v>
          </cell>
          <cell r="L970" t="str">
            <v>9</v>
          </cell>
          <cell r="M970" t="str">
            <v>00</v>
          </cell>
          <cell r="N970" t="str">
            <v>2</v>
          </cell>
          <cell r="O970">
            <v>5</v>
          </cell>
          <cell r="P970" t="str">
            <v>5</v>
          </cell>
          <cell r="Q970" t="str">
            <v>3</v>
          </cell>
          <cell r="R970" t="str">
            <v>10</v>
          </cell>
          <cell r="V970" t="str">
            <v>C.rech.environ./-/Contrib.natio.BND</v>
          </cell>
          <cell r="X970" t="str">
            <v>Bâtiments scolaires</v>
          </cell>
          <cell r="AC970">
            <v>0</v>
          </cell>
          <cell r="AD970">
            <v>0</v>
          </cell>
        </row>
        <row r="971">
          <cell r="A971">
            <v>1</v>
          </cell>
          <cell r="B971" t="str">
            <v>20</v>
          </cell>
          <cell r="C971">
            <v>42132900200</v>
          </cell>
          <cell r="D971">
            <v>5</v>
          </cell>
          <cell r="E971">
            <v>54</v>
          </cell>
          <cell r="F971" t="str">
            <v>11</v>
          </cell>
          <cell r="H971" t="str">
            <v>20</v>
          </cell>
          <cell r="I971">
            <v>2</v>
          </cell>
          <cell r="J971" t="str">
            <v>42</v>
          </cell>
          <cell r="K971" t="str">
            <v>132</v>
          </cell>
          <cell r="L971" t="str">
            <v>9</v>
          </cell>
          <cell r="M971" t="str">
            <v>00</v>
          </cell>
          <cell r="N971" t="str">
            <v>2</v>
          </cell>
          <cell r="O971">
            <v>5</v>
          </cell>
          <cell r="P971" t="str">
            <v>5</v>
          </cell>
          <cell r="Q971" t="str">
            <v>4</v>
          </cell>
          <cell r="R971" t="str">
            <v>11</v>
          </cell>
          <cell r="V971" t="str">
            <v>C.rech.environ./-/Contrib.natio.BND</v>
          </cell>
          <cell r="X971" t="str">
            <v>Etudes</v>
          </cell>
          <cell r="AC971">
            <v>0</v>
          </cell>
          <cell r="AD971">
            <v>0</v>
          </cell>
        </row>
        <row r="972">
          <cell r="A972">
            <v>1</v>
          </cell>
          <cell r="H972">
            <v>20</v>
          </cell>
          <cell r="I972">
            <v>2</v>
          </cell>
          <cell r="J972" t="str">
            <v>42</v>
          </cell>
          <cell r="K972" t="str">
            <v>133</v>
          </cell>
          <cell r="O972">
            <v>5</v>
          </cell>
          <cell r="V972" t="str">
            <v>Réhabil./ Siège Min. Enseign. Supérieur</v>
          </cell>
          <cell r="AC972">
            <v>0</v>
          </cell>
          <cell r="AD972">
            <v>0</v>
          </cell>
        </row>
        <row r="973">
          <cell r="A973">
            <v>1</v>
          </cell>
          <cell r="B973" t="str">
            <v>20</v>
          </cell>
          <cell r="C973">
            <v>42133900100</v>
          </cell>
          <cell r="D973">
            <v>5</v>
          </cell>
          <cell r="E973">
            <v>53</v>
          </cell>
          <cell r="F973" t="str">
            <v>30</v>
          </cell>
          <cell r="H973" t="str">
            <v>20</v>
          </cell>
          <cell r="I973">
            <v>2</v>
          </cell>
          <cell r="J973" t="str">
            <v>42</v>
          </cell>
          <cell r="K973" t="str">
            <v>133</v>
          </cell>
          <cell r="L973" t="str">
            <v>9</v>
          </cell>
          <cell r="M973" t="str">
            <v>00</v>
          </cell>
          <cell r="N973" t="str">
            <v>1</v>
          </cell>
          <cell r="O973">
            <v>5</v>
          </cell>
          <cell r="P973" t="str">
            <v>5</v>
          </cell>
          <cell r="Q973" t="str">
            <v>3</v>
          </cell>
          <cell r="R973" t="str">
            <v>30</v>
          </cell>
          <cell r="V973" t="str">
            <v>Réhab.MESRS---Ress.propres BND</v>
          </cell>
          <cell r="X973" t="str">
            <v>Bâtiments admnistratifs</v>
          </cell>
          <cell r="AC973">
            <v>0</v>
          </cell>
          <cell r="AD973">
            <v>0</v>
          </cell>
        </row>
        <row r="974">
          <cell r="A974">
            <v>1</v>
          </cell>
          <cell r="B974" t="str">
            <v>20</v>
          </cell>
          <cell r="C974">
            <v>42133900100</v>
          </cell>
          <cell r="D974">
            <v>5</v>
          </cell>
          <cell r="E974">
            <v>54</v>
          </cell>
          <cell r="F974" t="str">
            <v>11</v>
          </cell>
          <cell r="H974" t="str">
            <v>20</v>
          </cell>
          <cell r="I974">
            <v>2</v>
          </cell>
          <cell r="J974" t="str">
            <v>42</v>
          </cell>
          <cell r="K974" t="str">
            <v>133</v>
          </cell>
          <cell r="L974" t="str">
            <v>9</v>
          </cell>
          <cell r="M974" t="str">
            <v>00</v>
          </cell>
          <cell r="N974" t="str">
            <v>1</v>
          </cell>
          <cell r="O974">
            <v>5</v>
          </cell>
          <cell r="P974" t="str">
            <v>5</v>
          </cell>
          <cell r="Q974" t="str">
            <v>4</v>
          </cell>
          <cell r="R974" t="str">
            <v>11</v>
          </cell>
          <cell r="V974" t="str">
            <v>Réhab.MESRS---Ress.propres BND</v>
          </cell>
          <cell r="X974" t="str">
            <v>Etudes</v>
          </cell>
          <cell r="AC974">
            <v>0</v>
          </cell>
          <cell r="AD974">
            <v>0</v>
          </cell>
        </row>
        <row r="975">
          <cell r="A975">
            <v>1</v>
          </cell>
          <cell r="B975" t="str">
            <v>20</v>
          </cell>
          <cell r="C975">
            <v>42133900100</v>
          </cell>
          <cell r="D975">
            <v>5</v>
          </cell>
          <cell r="E975">
            <v>54</v>
          </cell>
          <cell r="F975" t="str">
            <v>13</v>
          </cell>
          <cell r="H975" t="str">
            <v>20</v>
          </cell>
          <cell r="I975">
            <v>2</v>
          </cell>
          <cell r="J975" t="str">
            <v>42</v>
          </cell>
          <cell r="K975" t="str">
            <v>133</v>
          </cell>
          <cell r="L975" t="str">
            <v>9</v>
          </cell>
          <cell r="M975" t="str">
            <v>00</v>
          </cell>
          <cell r="N975" t="str">
            <v>1</v>
          </cell>
          <cell r="O975">
            <v>5</v>
          </cell>
          <cell r="P975" t="str">
            <v>5</v>
          </cell>
          <cell r="Q975" t="str">
            <v>4</v>
          </cell>
          <cell r="R975" t="str">
            <v>13</v>
          </cell>
          <cell r="V975" t="str">
            <v>Réhab.MESRS---Ress.propres BND</v>
          </cell>
          <cell r="X975" t="str">
            <v>Supervision contrôle des travaux</v>
          </cell>
          <cell r="AC975">
            <v>0</v>
          </cell>
          <cell r="AD975">
            <v>0</v>
          </cell>
        </row>
        <row r="976">
          <cell r="A976">
            <v>1</v>
          </cell>
          <cell r="H976">
            <v>20</v>
          </cell>
          <cell r="I976">
            <v>2</v>
          </cell>
          <cell r="J976" t="str">
            <v>42</v>
          </cell>
          <cell r="K976" t="str">
            <v>135</v>
          </cell>
          <cell r="O976">
            <v>5</v>
          </cell>
          <cell r="V976" t="str">
            <v>Construction/Rénovation Université GAN/ Sonfonia</v>
          </cell>
          <cell r="AC976">
            <v>0</v>
          </cell>
          <cell r="AD976">
            <v>0</v>
          </cell>
        </row>
        <row r="977">
          <cell r="A977">
            <v>1</v>
          </cell>
          <cell r="B977" t="str">
            <v>20</v>
          </cell>
          <cell r="C977">
            <v>42135900100</v>
          </cell>
          <cell r="D977">
            <v>5</v>
          </cell>
          <cell r="E977">
            <v>51</v>
          </cell>
          <cell r="F977" t="str">
            <v>13</v>
          </cell>
          <cell r="H977" t="str">
            <v>20</v>
          </cell>
          <cell r="I977">
            <v>2</v>
          </cell>
          <cell r="J977" t="str">
            <v>42</v>
          </cell>
          <cell r="K977" t="str">
            <v>135</v>
          </cell>
          <cell r="L977" t="str">
            <v>9</v>
          </cell>
          <cell r="M977" t="str">
            <v>00</v>
          </cell>
          <cell r="N977" t="str">
            <v>1</v>
          </cell>
          <cell r="O977">
            <v>5</v>
          </cell>
          <cell r="P977" t="str">
            <v>5</v>
          </cell>
          <cell r="Q977" t="str">
            <v>1</v>
          </cell>
          <cell r="R977" t="str">
            <v>13</v>
          </cell>
          <cell r="V977" t="str">
            <v>C R U GAN Snia---</v>
          </cell>
          <cell r="X977" t="str">
            <v>Matériels et mobiliers scolaires</v>
          </cell>
          <cell r="AC977">
            <v>0</v>
          </cell>
          <cell r="AD977">
            <v>0</v>
          </cell>
        </row>
        <row r="978">
          <cell r="A978">
            <v>1</v>
          </cell>
          <cell r="B978" t="str">
            <v>20</v>
          </cell>
          <cell r="C978">
            <v>42135900100</v>
          </cell>
          <cell r="D978">
            <v>5</v>
          </cell>
          <cell r="E978">
            <v>51</v>
          </cell>
          <cell r="F978" t="str">
            <v>30</v>
          </cell>
          <cell r="H978" t="str">
            <v>20</v>
          </cell>
          <cell r="I978">
            <v>2</v>
          </cell>
          <cell r="J978" t="str">
            <v>42</v>
          </cell>
          <cell r="K978" t="str">
            <v>135</v>
          </cell>
          <cell r="L978" t="str">
            <v>9</v>
          </cell>
          <cell r="M978" t="str">
            <v>00</v>
          </cell>
          <cell r="N978" t="str">
            <v>1</v>
          </cell>
          <cell r="O978">
            <v>5</v>
          </cell>
          <cell r="P978" t="str">
            <v>5</v>
          </cell>
          <cell r="Q978" t="str">
            <v>1</v>
          </cell>
          <cell r="R978" t="str">
            <v>30</v>
          </cell>
          <cell r="V978" t="str">
            <v>C R U GAN Snia---</v>
          </cell>
          <cell r="X978" t="str">
            <v>Matériels électriques</v>
          </cell>
          <cell r="AC978">
            <v>0</v>
          </cell>
          <cell r="AD978">
            <v>0</v>
          </cell>
        </row>
        <row r="979">
          <cell r="A979">
            <v>1</v>
          </cell>
          <cell r="B979" t="str">
            <v>20</v>
          </cell>
          <cell r="C979">
            <v>42135900100</v>
          </cell>
          <cell r="D979">
            <v>5</v>
          </cell>
          <cell r="E979">
            <v>53</v>
          </cell>
          <cell r="F979" t="str">
            <v>10</v>
          </cell>
          <cell r="H979" t="str">
            <v>20</v>
          </cell>
          <cell r="I979">
            <v>2</v>
          </cell>
          <cell r="J979" t="str">
            <v>42</v>
          </cell>
          <cell r="K979" t="str">
            <v>135</v>
          </cell>
          <cell r="L979" t="str">
            <v>9</v>
          </cell>
          <cell r="M979" t="str">
            <v>00</v>
          </cell>
          <cell r="N979" t="str">
            <v>1</v>
          </cell>
          <cell r="O979">
            <v>5</v>
          </cell>
          <cell r="P979" t="str">
            <v>5</v>
          </cell>
          <cell r="Q979" t="str">
            <v>3</v>
          </cell>
          <cell r="R979" t="str">
            <v>10</v>
          </cell>
          <cell r="V979" t="str">
            <v>C R U GAN Snia---</v>
          </cell>
          <cell r="X979" t="str">
            <v>Bâtiments scolaires</v>
          </cell>
          <cell r="AC979">
            <v>0</v>
          </cell>
          <cell r="AD979">
            <v>0</v>
          </cell>
        </row>
        <row r="980">
          <cell r="A980">
            <v>1</v>
          </cell>
          <cell r="B980" t="str">
            <v>20</v>
          </cell>
          <cell r="C980">
            <v>42135900100</v>
          </cell>
          <cell r="D980">
            <v>5</v>
          </cell>
          <cell r="E980">
            <v>54</v>
          </cell>
          <cell r="F980" t="str">
            <v>11</v>
          </cell>
          <cell r="H980" t="str">
            <v>20</v>
          </cell>
          <cell r="I980">
            <v>2</v>
          </cell>
          <cell r="J980" t="str">
            <v>42</v>
          </cell>
          <cell r="K980" t="str">
            <v>135</v>
          </cell>
          <cell r="L980" t="str">
            <v>9</v>
          </cell>
          <cell r="M980" t="str">
            <v>00</v>
          </cell>
          <cell r="N980" t="str">
            <v>1</v>
          </cell>
          <cell r="O980">
            <v>5</v>
          </cell>
          <cell r="P980" t="str">
            <v>5</v>
          </cell>
          <cell r="Q980" t="str">
            <v>4</v>
          </cell>
          <cell r="R980" t="str">
            <v>11</v>
          </cell>
          <cell r="V980" t="str">
            <v>C R U GAN Snia---</v>
          </cell>
          <cell r="X980" t="str">
            <v>Etudes</v>
          </cell>
          <cell r="AC980">
            <v>0</v>
          </cell>
          <cell r="AD980">
            <v>0</v>
          </cell>
        </row>
        <row r="981">
          <cell r="A981">
            <v>1</v>
          </cell>
          <cell r="B981" t="str">
            <v>20</v>
          </cell>
          <cell r="C981">
            <v>42135900100</v>
          </cell>
          <cell r="D981">
            <v>5</v>
          </cell>
          <cell r="E981">
            <v>54</v>
          </cell>
          <cell r="F981" t="str">
            <v>13</v>
          </cell>
          <cell r="H981" t="str">
            <v>20</v>
          </cell>
          <cell r="I981">
            <v>2</v>
          </cell>
          <cell r="J981" t="str">
            <v>42</v>
          </cell>
          <cell r="K981" t="str">
            <v>135</v>
          </cell>
          <cell r="L981" t="str">
            <v>9</v>
          </cell>
          <cell r="M981" t="str">
            <v>00</v>
          </cell>
          <cell r="N981" t="str">
            <v>1</v>
          </cell>
          <cell r="O981">
            <v>5</v>
          </cell>
          <cell r="P981" t="str">
            <v>5</v>
          </cell>
          <cell r="Q981" t="str">
            <v>4</v>
          </cell>
          <cell r="R981" t="str">
            <v>13</v>
          </cell>
          <cell r="V981" t="str">
            <v>C R U GAN Snia---</v>
          </cell>
          <cell r="X981" t="str">
            <v>Supervision contrôle des travaux</v>
          </cell>
          <cell r="AC981">
            <v>0</v>
          </cell>
          <cell r="AD981">
            <v>0</v>
          </cell>
        </row>
        <row r="982">
          <cell r="A982">
            <v>1</v>
          </cell>
          <cell r="B982" t="str">
            <v>20</v>
          </cell>
          <cell r="C982">
            <v>42135900100</v>
          </cell>
          <cell r="D982">
            <v>5</v>
          </cell>
          <cell r="E982">
            <v>54</v>
          </cell>
          <cell r="F982" t="str">
            <v>13</v>
          </cell>
          <cell r="H982" t="str">
            <v>20</v>
          </cell>
          <cell r="I982">
            <v>2</v>
          </cell>
          <cell r="J982" t="str">
            <v>42</v>
          </cell>
          <cell r="K982" t="str">
            <v>135</v>
          </cell>
          <cell r="L982" t="str">
            <v>9</v>
          </cell>
          <cell r="M982" t="str">
            <v>00</v>
          </cell>
          <cell r="N982" t="str">
            <v>1</v>
          </cell>
          <cell r="O982">
            <v>5</v>
          </cell>
          <cell r="P982" t="str">
            <v>5</v>
          </cell>
          <cell r="Q982" t="str">
            <v>4</v>
          </cell>
          <cell r="R982" t="str">
            <v>13</v>
          </cell>
          <cell r="V982" t="str">
            <v>C R U GAN Snia---</v>
          </cell>
          <cell r="X982" t="str">
            <v>Supervision contrôle des travaux</v>
          </cell>
          <cell r="AC982">
            <v>0</v>
          </cell>
          <cell r="AD982">
            <v>0</v>
          </cell>
        </row>
        <row r="983">
          <cell r="A983">
            <v>1</v>
          </cell>
          <cell r="H983">
            <v>20</v>
          </cell>
          <cell r="I983">
            <v>2</v>
          </cell>
          <cell r="J983" t="str">
            <v>42</v>
          </cell>
          <cell r="K983" t="str">
            <v>136</v>
          </cell>
          <cell r="O983">
            <v>5</v>
          </cell>
          <cell r="V983" t="str">
            <v>4ème Projet Education</v>
          </cell>
          <cell r="AC983">
            <v>0</v>
          </cell>
          <cell r="AD983">
            <v>0</v>
          </cell>
        </row>
        <row r="984">
          <cell r="A984">
            <v>1</v>
          </cell>
          <cell r="B984" t="str">
            <v>20</v>
          </cell>
          <cell r="C984">
            <v>42136900200</v>
          </cell>
          <cell r="D984">
            <v>5</v>
          </cell>
          <cell r="E984">
            <v>53</v>
          </cell>
          <cell r="F984" t="str">
            <v>10</v>
          </cell>
          <cell r="H984" t="str">
            <v>20</v>
          </cell>
          <cell r="I984">
            <v>2</v>
          </cell>
          <cell r="J984" t="str">
            <v>42</v>
          </cell>
          <cell r="K984" t="str">
            <v>136</v>
          </cell>
          <cell r="L984" t="str">
            <v>9</v>
          </cell>
          <cell r="M984" t="str">
            <v>00</v>
          </cell>
          <cell r="N984" t="str">
            <v>2</v>
          </cell>
          <cell r="O984">
            <v>5</v>
          </cell>
          <cell r="P984" t="str">
            <v>5</v>
          </cell>
          <cell r="Q984" t="str">
            <v>3</v>
          </cell>
          <cell r="R984" t="str">
            <v>10</v>
          </cell>
          <cell r="V984" t="str">
            <v>4ème  Pj. Ed---</v>
          </cell>
          <cell r="X984" t="str">
            <v>Bâtiments scolaires</v>
          </cell>
          <cell r="AC984">
            <v>0</v>
          </cell>
          <cell r="AD984">
            <v>0</v>
          </cell>
        </row>
        <row r="985">
          <cell r="A985">
            <v>1</v>
          </cell>
          <cell r="H985">
            <v>20</v>
          </cell>
          <cell r="I985">
            <v>2</v>
          </cell>
          <cell r="J985" t="str">
            <v>42</v>
          </cell>
          <cell r="K985" t="str">
            <v>137</v>
          </cell>
          <cell r="O985">
            <v>5</v>
          </cell>
          <cell r="V985" t="str">
            <v>Projet Construction Infrastructures Education</v>
          </cell>
          <cell r="AC985">
            <v>0</v>
          </cell>
          <cell r="AD985">
            <v>0</v>
          </cell>
        </row>
        <row r="986">
          <cell r="A986">
            <v>1</v>
          </cell>
          <cell r="B986" t="str">
            <v>20</v>
          </cell>
          <cell r="C986">
            <v>42137900200</v>
          </cell>
          <cell r="D986">
            <v>5</v>
          </cell>
          <cell r="E986">
            <v>53</v>
          </cell>
          <cell r="F986" t="str">
            <v>10</v>
          </cell>
          <cell r="H986" t="str">
            <v>20</v>
          </cell>
          <cell r="I986">
            <v>2</v>
          </cell>
          <cell r="J986" t="str">
            <v>42</v>
          </cell>
          <cell r="K986" t="str">
            <v>137</v>
          </cell>
          <cell r="L986" t="str">
            <v>9</v>
          </cell>
          <cell r="M986" t="str">
            <v>00</v>
          </cell>
          <cell r="N986" t="str">
            <v>2</v>
          </cell>
          <cell r="O986">
            <v>5</v>
          </cell>
          <cell r="P986" t="str">
            <v>5</v>
          </cell>
          <cell r="Q986" t="str">
            <v>3</v>
          </cell>
          <cell r="R986" t="str">
            <v>10</v>
          </cell>
          <cell r="V986" t="str">
            <v>Pj. Cont In Ed---</v>
          </cell>
          <cell r="X986" t="str">
            <v>Bâtiments scolaires</v>
          </cell>
          <cell r="AC986">
            <v>0</v>
          </cell>
          <cell r="AD986">
            <v>0</v>
          </cell>
        </row>
        <row r="987">
          <cell r="A987">
            <v>1</v>
          </cell>
          <cell r="H987">
            <v>20</v>
          </cell>
          <cell r="I987">
            <v>2</v>
          </cell>
          <cell r="J987" t="str">
            <v>42</v>
          </cell>
          <cell r="K987" t="str">
            <v>138</v>
          </cell>
          <cell r="O987">
            <v>5</v>
          </cell>
          <cell r="V987" t="str">
            <v>Construction/Equipement Ecoles Wawa/Moussaya</v>
          </cell>
          <cell r="AC987">
            <v>0</v>
          </cell>
          <cell r="AD987">
            <v>0</v>
          </cell>
        </row>
        <row r="988">
          <cell r="A988">
            <v>1</v>
          </cell>
          <cell r="B988" t="str">
            <v>20</v>
          </cell>
          <cell r="C988">
            <v>42138300800</v>
          </cell>
          <cell r="D988">
            <v>5</v>
          </cell>
          <cell r="E988">
            <v>53</v>
          </cell>
          <cell r="F988" t="str">
            <v>10</v>
          </cell>
          <cell r="H988" t="str">
            <v>20</v>
          </cell>
          <cell r="I988">
            <v>2</v>
          </cell>
          <cell r="J988" t="str">
            <v>42</v>
          </cell>
          <cell r="K988" t="str">
            <v>138</v>
          </cell>
          <cell r="L988" t="str">
            <v>3</v>
          </cell>
          <cell r="M988" t="str">
            <v>00</v>
          </cell>
          <cell r="N988" t="str">
            <v>8</v>
          </cell>
          <cell r="O988">
            <v>5</v>
          </cell>
          <cell r="P988" t="str">
            <v>5</v>
          </cell>
          <cell r="Q988" t="str">
            <v>3</v>
          </cell>
          <cell r="R988" t="str">
            <v>10</v>
          </cell>
          <cell r="V988" t="str">
            <v>Const. Eq. Wawa---</v>
          </cell>
          <cell r="X988" t="str">
            <v>Bâtiments scolaires</v>
          </cell>
          <cell r="AC988">
            <v>0</v>
          </cell>
          <cell r="AD988">
            <v>0</v>
          </cell>
        </row>
        <row r="989">
          <cell r="A989">
            <v>1</v>
          </cell>
          <cell r="B989" t="str">
            <v>20</v>
          </cell>
          <cell r="C989">
            <v>42139900100</v>
          </cell>
          <cell r="D989">
            <v>5</v>
          </cell>
          <cell r="E989">
            <v>53</v>
          </cell>
          <cell r="F989" t="str">
            <v>10</v>
          </cell>
          <cell r="H989" t="str">
            <v>20</v>
          </cell>
          <cell r="I989">
            <v>2</v>
          </cell>
          <cell r="J989" t="str">
            <v>42</v>
          </cell>
          <cell r="K989" t="str">
            <v>139</v>
          </cell>
          <cell r="L989" t="str">
            <v>9</v>
          </cell>
          <cell r="M989" t="str">
            <v>00</v>
          </cell>
          <cell r="N989" t="str">
            <v>1</v>
          </cell>
          <cell r="O989">
            <v>5</v>
          </cell>
          <cell r="P989" t="str">
            <v>5</v>
          </cell>
          <cell r="Q989" t="str">
            <v>3</v>
          </cell>
          <cell r="R989" t="str">
            <v>10</v>
          </cell>
          <cell r="V989" t="str">
            <v>ENAE</v>
          </cell>
          <cell r="X989" t="str">
            <v>Bâtiments scolaires</v>
          </cell>
          <cell r="AC989">
            <v>0</v>
          </cell>
          <cell r="AD989">
            <v>0</v>
          </cell>
        </row>
        <row r="990">
          <cell r="A990">
            <v>1</v>
          </cell>
          <cell r="B990" t="str">
            <v>20</v>
          </cell>
          <cell r="C990">
            <v>42140900100</v>
          </cell>
          <cell r="D990">
            <v>5</v>
          </cell>
          <cell r="E990">
            <v>59</v>
          </cell>
          <cell r="F990" t="str">
            <v>90</v>
          </cell>
          <cell r="H990" t="str">
            <v>20</v>
          </cell>
          <cell r="I990">
            <v>2</v>
          </cell>
          <cell r="J990" t="str">
            <v>42</v>
          </cell>
          <cell r="K990" t="str">
            <v>140</v>
          </cell>
          <cell r="L990" t="str">
            <v>9</v>
          </cell>
          <cell r="M990" t="str">
            <v>00</v>
          </cell>
          <cell r="N990" t="str">
            <v>1</v>
          </cell>
          <cell r="O990">
            <v>5</v>
          </cell>
          <cell r="P990" t="str">
            <v>5</v>
          </cell>
          <cell r="Q990" t="str">
            <v>9</v>
          </cell>
          <cell r="R990" t="str">
            <v>90</v>
          </cell>
          <cell r="V990" t="str">
            <v>Reh. Ecoles de Santés Secondaires</v>
          </cell>
          <cell r="X990" t="str">
            <v>Acquisitions &amp; rénovations d'immobilisations non ventillé</v>
          </cell>
          <cell r="AC990">
            <v>0</v>
          </cell>
          <cell r="AD990">
            <v>0</v>
          </cell>
        </row>
        <row r="991">
          <cell r="A991">
            <v>1</v>
          </cell>
          <cell r="H991">
            <v>20</v>
          </cell>
          <cell r="I991">
            <v>2</v>
          </cell>
          <cell r="J991" t="str">
            <v>NP</v>
          </cell>
          <cell r="K991" t="str">
            <v>NP</v>
          </cell>
          <cell r="O991">
            <v>5</v>
          </cell>
          <cell r="V991" t="str">
            <v>E.N.A.E.</v>
          </cell>
          <cell r="AC991">
            <v>0</v>
          </cell>
          <cell r="AD991">
            <v>0</v>
          </cell>
        </row>
        <row r="992">
          <cell r="A992">
            <v>1</v>
          </cell>
          <cell r="H992">
            <v>20</v>
          </cell>
          <cell r="I992">
            <v>2</v>
          </cell>
          <cell r="J992" t="str">
            <v>NP</v>
          </cell>
          <cell r="K992" t="str">
            <v>NP</v>
          </cell>
          <cell r="O992">
            <v>5</v>
          </cell>
          <cell r="V992" t="str">
            <v>Réhabilitation Ecoles de Santé Secondiare</v>
          </cell>
          <cell r="AC992">
            <v>0</v>
          </cell>
          <cell r="AD992">
            <v>0</v>
          </cell>
        </row>
        <row r="993">
          <cell r="D993">
            <v>6</v>
          </cell>
          <cell r="V993" t="str">
            <v>T6 INVESTISSEMENT FINANCIER (TRANSFERT EN CAPITAL)</v>
          </cell>
          <cell r="Z993">
            <v>3735880</v>
          </cell>
          <cell r="AA993">
            <v>9785550</v>
          </cell>
          <cell r="AB993">
            <v>11742670</v>
          </cell>
          <cell r="AC993">
            <v>11742670</v>
          </cell>
          <cell r="AD993">
            <v>0</v>
          </cell>
          <cell r="AE993">
            <v>0</v>
          </cell>
        </row>
        <row r="994">
          <cell r="A994">
            <v>1</v>
          </cell>
          <cell r="H994">
            <v>20</v>
          </cell>
          <cell r="I994">
            <v>1</v>
          </cell>
          <cell r="J994">
            <v>11</v>
          </cell>
          <cell r="K994">
            <v>110</v>
          </cell>
          <cell r="L994">
            <v>2</v>
          </cell>
          <cell r="O994">
            <v>6</v>
          </cell>
          <cell r="P994">
            <v>6</v>
          </cell>
          <cell r="Q994">
            <v>6</v>
          </cell>
          <cell r="V994" t="str">
            <v>Université Conakry</v>
          </cell>
          <cell r="Z994">
            <v>122140</v>
          </cell>
          <cell r="AA994">
            <v>690590</v>
          </cell>
          <cell r="AB994">
            <v>828710</v>
          </cell>
          <cell r="AC994">
            <v>828710</v>
          </cell>
          <cell r="AD994">
            <v>0</v>
          </cell>
          <cell r="AE994">
            <v>0</v>
          </cell>
        </row>
        <row r="995">
          <cell r="A995">
            <v>1</v>
          </cell>
          <cell r="B995" t="str">
            <v>20</v>
          </cell>
          <cell r="C995">
            <v>11110200600</v>
          </cell>
          <cell r="D995">
            <v>6</v>
          </cell>
          <cell r="E995" t="str">
            <v>66</v>
          </cell>
          <cell r="F995">
            <v>90</v>
          </cell>
          <cell r="H995">
            <v>20</v>
          </cell>
          <cell r="I995">
            <v>1</v>
          </cell>
          <cell r="J995">
            <v>11</v>
          </cell>
          <cell r="K995">
            <v>110</v>
          </cell>
          <cell r="L995">
            <v>2</v>
          </cell>
          <cell r="M995" t="str">
            <v>00</v>
          </cell>
          <cell r="N995">
            <v>6</v>
          </cell>
          <cell r="O995">
            <v>6</v>
          </cell>
          <cell r="P995">
            <v>6</v>
          </cell>
          <cell r="Q995">
            <v>6</v>
          </cell>
          <cell r="R995">
            <v>90</v>
          </cell>
          <cell r="T995">
            <v>0</v>
          </cell>
          <cell r="V995" t="str">
            <v>Université Conakry</v>
          </cell>
          <cell r="W995" t="str">
            <v xml:space="preserve"> Conakry</v>
          </cell>
          <cell r="X995" t="str">
            <v>Sub.capital (pour Investis.)</v>
          </cell>
          <cell r="Y995" t="str">
            <v>P4</v>
          </cell>
          <cell r="Z995">
            <v>122140</v>
          </cell>
          <cell r="AA995">
            <v>690590</v>
          </cell>
          <cell r="AB995">
            <v>828710</v>
          </cell>
          <cell r="AC995">
            <v>828710</v>
          </cell>
          <cell r="AD995">
            <v>0</v>
          </cell>
        </row>
        <row r="996">
          <cell r="A996">
            <v>1</v>
          </cell>
          <cell r="H996">
            <v>20</v>
          </cell>
          <cell r="I996">
            <v>1</v>
          </cell>
          <cell r="J996">
            <v>11</v>
          </cell>
          <cell r="K996">
            <v>115</v>
          </cell>
          <cell r="L996">
            <v>2</v>
          </cell>
          <cell r="O996">
            <v>6</v>
          </cell>
          <cell r="P996">
            <v>6</v>
          </cell>
          <cell r="Q996">
            <v>6</v>
          </cell>
          <cell r="V996" t="str">
            <v>Université Sonfonia</v>
          </cell>
          <cell r="Z996">
            <v>276000</v>
          </cell>
          <cell r="AA996">
            <v>823620</v>
          </cell>
          <cell r="AB996">
            <v>988340</v>
          </cell>
          <cell r="AC996">
            <v>988340</v>
          </cell>
          <cell r="AD996">
            <v>0</v>
          </cell>
          <cell r="AE996">
            <v>0</v>
          </cell>
        </row>
        <row r="997">
          <cell r="A997">
            <v>1</v>
          </cell>
          <cell r="B997" t="str">
            <v>20</v>
          </cell>
          <cell r="C997">
            <v>11115200600</v>
          </cell>
          <cell r="D997">
            <v>6</v>
          </cell>
          <cell r="E997" t="str">
            <v>66</v>
          </cell>
          <cell r="F997">
            <v>90</v>
          </cell>
          <cell r="H997">
            <v>20</v>
          </cell>
          <cell r="I997">
            <v>1</v>
          </cell>
          <cell r="J997">
            <v>11</v>
          </cell>
          <cell r="K997">
            <v>115</v>
          </cell>
          <cell r="L997">
            <v>2</v>
          </cell>
          <cell r="M997" t="str">
            <v>00</v>
          </cell>
          <cell r="N997">
            <v>6</v>
          </cell>
          <cell r="O997">
            <v>6</v>
          </cell>
          <cell r="P997">
            <v>6</v>
          </cell>
          <cell r="Q997">
            <v>6</v>
          </cell>
          <cell r="R997">
            <v>90</v>
          </cell>
          <cell r="T997">
            <v>0</v>
          </cell>
          <cell r="V997" t="str">
            <v>Université Sonfonia</v>
          </cell>
          <cell r="W997" t="str">
            <v xml:space="preserve"> ConaLry</v>
          </cell>
          <cell r="X997" t="str">
            <v>Sub.capital (pour Investis.)</v>
          </cell>
          <cell r="Y997" t="str">
            <v>P4</v>
          </cell>
          <cell r="Z997">
            <v>276000</v>
          </cell>
          <cell r="AA997">
            <v>823620</v>
          </cell>
          <cell r="AB997">
            <v>988340</v>
          </cell>
          <cell r="AC997">
            <v>988340</v>
          </cell>
          <cell r="AD997">
            <v>0</v>
          </cell>
        </row>
        <row r="998">
          <cell r="A998">
            <v>1</v>
          </cell>
          <cell r="H998">
            <v>20</v>
          </cell>
          <cell r="I998">
            <v>1</v>
          </cell>
          <cell r="J998">
            <v>11</v>
          </cell>
          <cell r="K998">
            <v>291</v>
          </cell>
          <cell r="L998">
            <v>2</v>
          </cell>
          <cell r="O998">
            <v>6</v>
          </cell>
          <cell r="P998">
            <v>6</v>
          </cell>
          <cell r="Q998">
            <v>6</v>
          </cell>
          <cell r="V998" t="str">
            <v>ISFAD Inst sup form à distance</v>
          </cell>
          <cell r="Z998">
            <v>257870</v>
          </cell>
          <cell r="AA998">
            <v>6066880</v>
          </cell>
          <cell r="AB998">
            <v>7280260</v>
          </cell>
          <cell r="AC998">
            <v>7280260</v>
          </cell>
          <cell r="AD998">
            <v>0</v>
          </cell>
          <cell r="AE998">
            <v>0</v>
          </cell>
        </row>
        <row r="999">
          <cell r="A999">
            <v>1</v>
          </cell>
          <cell r="B999" t="str">
            <v>20</v>
          </cell>
          <cell r="C999">
            <v>11291200600</v>
          </cell>
          <cell r="D999">
            <v>6</v>
          </cell>
          <cell r="E999" t="str">
            <v>66</v>
          </cell>
          <cell r="F999">
            <v>90</v>
          </cell>
          <cell r="H999">
            <v>20</v>
          </cell>
          <cell r="I999">
            <v>1</v>
          </cell>
          <cell r="J999">
            <v>11</v>
          </cell>
          <cell r="K999">
            <v>291</v>
          </cell>
          <cell r="L999">
            <v>2</v>
          </cell>
          <cell r="M999" t="str">
            <v>00</v>
          </cell>
          <cell r="N999">
            <v>6</v>
          </cell>
          <cell r="O999">
            <v>6</v>
          </cell>
          <cell r="P999">
            <v>6</v>
          </cell>
          <cell r="Q999">
            <v>6</v>
          </cell>
          <cell r="R999">
            <v>90</v>
          </cell>
          <cell r="T999">
            <v>0</v>
          </cell>
          <cell r="V999" t="str">
            <v>ISFAD Inst sup form à distance</v>
          </cell>
          <cell r="W999" t="str">
            <v xml:space="preserve"> Conakry</v>
          </cell>
          <cell r="X999" t="str">
            <v>Sub.capital (pour Investis.)</v>
          </cell>
          <cell r="Y999" t="str">
            <v>P4</v>
          </cell>
          <cell r="Z999">
            <v>257870</v>
          </cell>
          <cell r="AA999">
            <v>212190</v>
          </cell>
          <cell r="AB999">
            <v>254630</v>
          </cell>
          <cell r="AC999">
            <v>254630</v>
          </cell>
          <cell r="AD999">
            <v>0</v>
          </cell>
        </row>
        <row r="1000">
          <cell r="A1000">
            <v>1</v>
          </cell>
          <cell r="B1000" t="str">
            <v>20</v>
          </cell>
          <cell r="C1000">
            <v>11293200600</v>
          </cell>
          <cell r="D1000">
            <v>6</v>
          </cell>
          <cell r="E1000" t="str">
            <v>66</v>
          </cell>
          <cell r="F1000">
            <v>90</v>
          </cell>
          <cell r="H1000">
            <v>20</v>
          </cell>
          <cell r="I1000">
            <v>1</v>
          </cell>
          <cell r="J1000">
            <v>11</v>
          </cell>
          <cell r="K1000">
            <v>293</v>
          </cell>
          <cell r="L1000">
            <v>2</v>
          </cell>
          <cell r="M1000" t="str">
            <v>00</v>
          </cell>
          <cell r="N1000">
            <v>6</v>
          </cell>
          <cell r="O1000">
            <v>6</v>
          </cell>
          <cell r="P1000">
            <v>6</v>
          </cell>
          <cell r="Q1000">
            <v>6</v>
          </cell>
          <cell r="R1000">
            <v>90</v>
          </cell>
          <cell r="T1000">
            <v>0</v>
          </cell>
          <cell r="V1000" t="str">
            <v>Institut Sup.Information et Communication</v>
          </cell>
          <cell r="W1000" t="str">
            <v xml:space="preserve"> Conakry</v>
          </cell>
          <cell r="X1000" t="str">
            <v>Sub.capital (pour Investis.)</v>
          </cell>
          <cell r="Y1000" t="str">
            <v>P4</v>
          </cell>
          <cell r="Z1000">
            <v>0</v>
          </cell>
          <cell r="AA1000">
            <v>60940</v>
          </cell>
          <cell r="AB1000">
            <v>73130</v>
          </cell>
          <cell r="AC1000">
            <v>73130</v>
          </cell>
          <cell r="AD1000">
            <v>0</v>
          </cell>
        </row>
        <row r="1001">
          <cell r="A1001">
            <v>1</v>
          </cell>
          <cell r="B1001" t="str">
            <v>20</v>
          </cell>
          <cell r="C1001">
            <v>11299200600</v>
          </cell>
          <cell r="D1001">
            <v>6</v>
          </cell>
          <cell r="E1001" t="str">
            <v>66</v>
          </cell>
          <cell r="F1001">
            <v>90</v>
          </cell>
          <cell r="H1001">
            <v>20</v>
          </cell>
          <cell r="I1001">
            <v>1</v>
          </cell>
          <cell r="J1001">
            <v>11</v>
          </cell>
          <cell r="K1001">
            <v>299</v>
          </cell>
          <cell r="L1001">
            <v>2</v>
          </cell>
          <cell r="M1001" t="str">
            <v>00</v>
          </cell>
          <cell r="N1001">
            <v>6</v>
          </cell>
          <cell r="O1001">
            <v>6</v>
          </cell>
          <cell r="P1001">
            <v>6</v>
          </cell>
          <cell r="Q1001">
            <v>6</v>
          </cell>
          <cell r="R1001">
            <v>90</v>
          </cell>
          <cell r="T1001">
            <v>0</v>
          </cell>
          <cell r="V1001" t="str">
            <v>Autres instituts</v>
          </cell>
          <cell r="W1001" t="str">
            <v xml:space="preserve"> Conakry</v>
          </cell>
          <cell r="X1001" t="str">
            <v>Sub.capital (pour Investis.)</v>
          </cell>
          <cell r="Y1001" t="str">
            <v>P4</v>
          </cell>
          <cell r="Z1001">
            <v>0</v>
          </cell>
          <cell r="AA1001">
            <v>5793750</v>
          </cell>
          <cell r="AB1001">
            <v>6952500</v>
          </cell>
          <cell r="AC1001">
            <v>6952500</v>
          </cell>
          <cell r="AD1001">
            <v>0</v>
          </cell>
        </row>
        <row r="1002">
          <cell r="A1002">
            <v>1</v>
          </cell>
          <cell r="H1002">
            <v>20</v>
          </cell>
          <cell r="I1002">
            <v>1</v>
          </cell>
          <cell r="J1002">
            <v>11</v>
          </cell>
          <cell r="K1002">
            <v>120</v>
          </cell>
          <cell r="L1002">
            <v>3</v>
          </cell>
          <cell r="O1002">
            <v>6</v>
          </cell>
          <cell r="P1002">
            <v>6</v>
          </cell>
          <cell r="Q1002">
            <v>6</v>
          </cell>
          <cell r="V1002" t="str">
            <v>Université Kankan</v>
          </cell>
          <cell r="Z1002">
            <v>1153190</v>
          </cell>
          <cell r="AA1002">
            <v>527960</v>
          </cell>
          <cell r="AB1002">
            <v>633550</v>
          </cell>
          <cell r="AC1002">
            <v>633550</v>
          </cell>
          <cell r="AD1002">
            <v>0</v>
          </cell>
          <cell r="AE1002">
            <v>0</v>
          </cell>
        </row>
        <row r="1003">
          <cell r="A1003">
            <v>1</v>
          </cell>
          <cell r="B1003" t="str">
            <v>20</v>
          </cell>
          <cell r="C1003">
            <v>11120300600</v>
          </cell>
          <cell r="D1003">
            <v>6</v>
          </cell>
          <cell r="E1003" t="str">
            <v>66</v>
          </cell>
          <cell r="F1003">
            <v>90</v>
          </cell>
          <cell r="H1003">
            <v>20</v>
          </cell>
          <cell r="I1003">
            <v>1</v>
          </cell>
          <cell r="J1003">
            <v>11</v>
          </cell>
          <cell r="K1003">
            <v>120</v>
          </cell>
          <cell r="L1003">
            <v>3</v>
          </cell>
          <cell r="M1003" t="str">
            <v>00</v>
          </cell>
          <cell r="N1003">
            <v>6</v>
          </cell>
          <cell r="O1003">
            <v>6</v>
          </cell>
          <cell r="P1003">
            <v>6</v>
          </cell>
          <cell r="Q1003">
            <v>6</v>
          </cell>
          <cell r="R1003">
            <v>90</v>
          </cell>
          <cell r="T1003">
            <v>0</v>
          </cell>
          <cell r="V1003" t="str">
            <v>Université Kankan</v>
          </cell>
          <cell r="W1003" t="str">
            <v xml:space="preserve"> Intérieur</v>
          </cell>
          <cell r="X1003" t="str">
            <v>Sub.capital (pour Investis.)</v>
          </cell>
          <cell r="Y1003" t="str">
            <v>P4</v>
          </cell>
          <cell r="Z1003">
            <v>1153190</v>
          </cell>
          <cell r="AA1003">
            <v>527960</v>
          </cell>
          <cell r="AB1003">
            <v>633550</v>
          </cell>
          <cell r="AC1003">
            <v>633550</v>
          </cell>
          <cell r="AD1003">
            <v>0</v>
          </cell>
        </row>
        <row r="1004">
          <cell r="A1004">
            <v>1</v>
          </cell>
          <cell r="H1004">
            <v>20</v>
          </cell>
          <cell r="I1004">
            <v>1</v>
          </cell>
          <cell r="J1004">
            <v>11</v>
          </cell>
          <cell r="K1004">
            <v>210</v>
          </cell>
          <cell r="L1004">
            <v>3</v>
          </cell>
          <cell r="O1004">
            <v>6</v>
          </cell>
          <cell r="P1004">
            <v>6</v>
          </cell>
          <cell r="Q1004">
            <v>6</v>
          </cell>
          <cell r="V1004" t="str">
            <v>Institut Faranah</v>
          </cell>
          <cell r="Z1004">
            <v>503000</v>
          </cell>
          <cell r="AA1004">
            <v>404880</v>
          </cell>
          <cell r="AB1004">
            <v>485860</v>
          </cell>
          <cell r="AC1004">
            <v>485860</v>
          </cell>
          <cell r="AD1004">
            <v>0</v>
          </cell>
          <cell r="AE1004">
            <v>0</v>
          </cell>
        </row>
        <row r="1005">
          <cell r="A1005">
            <v>1</v>
          </cell>
          <cell r="B1005" t="str">
            <v>20</v>
          </cell>
          <cell r="C1005">
            <v>11210300600</v>
          </cell>
          <cell r="D1005">
            <v>6</v>
          </cell>
          <cell r="E1005" t="str">
            <v>66</v>
          </cell>
          <cell r="F1005">
            <v>90</v>
          </cell>
          <cell r="H1005">
            <v>20</v>
          </cell>
          <cell r="I1005">
            <v>1</v>
          </cell>
          <cell r="J1005">
            <v>11</v>
          </cell>
          <cell r="K1005">
            <v>210</v>
          </cell>
          <cell r="L1005">
            <v>3</v>
          </cell>
          <cell r="M1005" t="str">
            <v>00</v>
          </cell>
          <cell r="N1005">
            <v>6</v>
          </cell>
          <cell r="O1005">
            <v>6</v>
          </cell>
          <cell r="P1005">
            <v>6</v>
          </cell>
          <cell r="Q1005">
            <v>6</v>
          </cell>
          <cell r="R1005">
            <v>90</v>
          </cell>
          <cell r="T1005">
            <v>0</v>
          </cell>
          <cell r="V1005" t="str">
            <v>Institut Faranah</v>
          </cell>
          <cell r="W1005" t="str">
            <v xml:space="preserve"> Intérieur</v>
          </cell>
          <cell r="X1005" t="str">
            <v>Sub.capital (pour Investis.)</v>
          </cell>
          <cell r="Y1005" t="str">
            <v>P4</v>
          </cell>
          <cell r="Z1005">
            <v>503000</v>
          </cell>
          <cell r="AA1005">
            <v>404880</v>
          </cell>
          <cell r="AB1005">
            <v>485860</v>
          </cell>
          <cell r="AC1005">
            <v>485860</v>
          </cell>
          <cell r="AD1005">
            <v>0</v>
          </cell>
        </row>
        <row r="1006">
          <cell r="A1006">
            <v>1</v>
          </cell>
          <cell r="H1006">
            <v>20</v>
          </cell>
          <cell r="I1006">
            <v>1</v>
          </cell>
          <cell r="J1006">
            <v>11</v>
          </cell>
          <cell r="K1006">
            <v>220</v>
          </cell>
          <cell r="L1006">
            <v>3</v>
          </cell>
          <cell r="O1006">
            <v>6</v>
          </cell>
          <cell r="P1006">
            <v>6</v>
          </cell>
          <cell r="Q1006">
            <v>6</v>
          </cell>
          <cell r="V1006" t="str">
            <v>Institut Manéah</v>
          </cell>
          <cell r="Z1006">
            <v>42840</v>
          </cell>
          <cell r="AA1006">
            <v>195980</v>
          </cell>
          <cell r="AB1006">
            <v>235180</v>
          </cell>
          <cell r="AC1006">
            <v>235180</v>
          </cell>
          <cell r="AD1006">
            <v>0</v>
          </cell>
          <cell r="AE1006">
            <v>0</v>
          </cell>
        </row>
        <row r="1007">
          <cell r="A1007">
            <v>1</v>
          </cell>
          <cell r="B1007" t="str">
            <v>20</v>
          </cell>
          <cell r="C1007">
            <v>11220300600</v>
          </cell>
          <cell r="D1007">
            <v>6</v>
          </cell>
          <cell r="E1007" t="str">
            <v>66</v>
          </cell>
          <cell r="F1007">
            <v>90</v>
          </cell>
          <cell r="H1007">
            <v>20</v>
          </cell>
          <cell r="I1007">
            <v>1</v>
          </cell>
          <cell r="J1007">
            <v>11</v>
          </cell>
          <cell r="K1007">
            <v>220</v>
          </cell>
          <cell r="L1007">
            <v>3</v>
          </cell>
          <cell r="M1007" t="str">
            <v>00</v>
          </cell>
          <cell r="N1007">
            <v>6</v>
          </cell>
          <cell r="O1007">
            <v>6</v>
          </cell>
          <cell r="P1007">
            <v>6</v>
          </cell>
          <cell r="Q1007">
            <v>6</v>
          </cell>
          <cell r="R1007">
            <v>90</v>
          </cell>
          <cell r="T1007">
            <v>0</v>
          </cell>
          <cell r="V1007" t="str">
            <v>Institut Manéah</v>
          </cell>
          <cell r="W1007" t="str">
            <v xml:space="preserve"> Intérieur</v>
          </cell>
          <cell r="X1007" t="str">
            <v>Sub.capital (pour Investis.)</v>
          </cell>
          <cell r="Y1007" t="str">
            <v>P4</v>
          </cell>
          <cell r="Z1007">
            <v>42840</v>
          </cell>
          <cell r="AA1007">
            <v>195980</v>
          </cell>
          <cell r="AB1007">
            <v>235180</v>
          </cell>
          <cell r="AC1007">
            <v>235180</v>
          </cell>
          <cell r="AD1007">
            <v>0</v>
          </cell>
        </row>
        <row r="1008">
          <cell r="A1008">
            <v>1</v>
          </cell>
          <cell r="H1008">
            <v>20</v>
          </cell>
          <cell r="I1008">
            <v>1</v>
          </cell>
          <cell r="J1008">
            <v>11</v>
          </cell>
          <cell r="K1008">
            <v>230</v>
          </cell>
          <cell r="L1008">
            <v>3</v>
          </cell>
          <cell r="O1008">
            <v>6</v>
          </cell>
          <cell r="P1008">
            <v>6</v>
          </cell>
          <cell r="Q1008">
            <v>6</v>
          </cell>
          <cell r="V1008" t="str">
            <v>Institut Boké</v>
          </cell>
          <cell r="Z1008">
            <v>492840</v>
          </cell>
          <cell r="AA1008">
            <v>89210</v>
          </cell>
          <cell r="AB1008">
            <v>107050</v>
          </cell>
          <cell r="AC1008">
            <v>107050</v>
          </cell>
          <cell r="AD1008">
            <v>0</v>
          </cell>
          <cell r="AE1008">
            <v>0</v>
          </cell>
        </row>
        <row r="1009">
          <cell r="A1009">
            <v>1</v>
          </cell>
          <cell r="B1009" t="str">
            <v>20</v>
          </cell>
          <cell r="C1009">
            <v>11230300600</v>
          </cell>
          <cell r="D1009">
            <v>6</v>
          </cell>
          <cell r="E1009" t="str">
            <v>66</v>
          </cell>
          <cell r="F1009">
            <v>90</v>
          </cell>
          <cell r="H1009">
            <v>20</v>
          </cell>
          <cell r="I1009">
            <v>1</v>
          </cell>
          <cell r="J1009">
            <v>11</v>
          </cell>
          <cell r="K1009">
            <v>230</v>
          </cell>
          <cell r="L1009">
            <v>3</v>
          </cell>
          <cell r="M1009" t="str">
            <v>00</v>
          </cell>
          <cell r="N1009">
            <v>6</v>
          </cell>
          <cell r="O1009">
            <v>6</v>
          </cell>
          <cell r="P1009">
            <v>6</v>
          </cell>
          <cell r="Q1009">
            <v>6</v>
          </cell>
          <cell r="R1009">
            <v>90</v>
          </cell>
          <cell r="T1009">
            <v>0</v>
          </cell>
          <cell r="V1009" t="str">
            <v>Institut Boké</v>
          </cell>
          <cell r="W1009" t="str">
            <v xml:space="preserve"> Intérieur</v>
          </cell>
          <cell r="X1009" t="str">
            <v>Sub.capital (pour Investis.)</v>
          </cell>
          <cell r="Y1009" t="str">
            <v>P4</v>
          </cell>
          <cell r="Z1009">
            <v>492840</v>
          </cell>
          <cell r="AA1009">
            <v>89210</v>
          </cell>
          <cell r="AB1009">
            <v>107050</v>
          </cell>
          <cell r="AC1009">
            <v>107050</v>
          </cell>
          <cell r="AD1009">
            <v>0</v>
          </cell>
        </row>
        <row r="1010">
          <cell r="A1010">
            <v>1</v>
          </cell>
          <cell r="H1010">
            <v>20</v>
          </cell>
          <cell r="I1010">
            <v>1</v>
          </cell>
          <cell r="J1010">
            <v>11</v>
          </cell>
          <cell r="K1010">
            <v>240</v>
          </cell>
          <cell r="L1010">
            <v>3</v>
          </cell>
          <cell r="O1010">
            <v>6</v>
          </cell>
          <cell r="P1010">
            <v>6</v>
          </cell>
          <cell r="Q1010">
            <v>6</v>
          </cell>
          <cell r="V1010" t="str">
            <v>Institut Labé</v>
          </cell>
          <cell r="Z1010">
            <v>168440</v>
          </cell>
          <cell r="AA1010">
            <v>203130</v>
          </cell>
          <cell r="AB1010">
            <v>243760</v>
          </cell>
          <cell r="AC1010">
            <v>243760</v>
          </cell>
          <cell r="AD1010">
            <v>0</v>
          </cell>
          <cell r="AE1010">
            <v>0</v>
          </cell>
        </row>
        <row r="1011">
          <cell r="A1011">
            <v>1</v>
          </cell>
          <cell r="B1011" t="str">
            <v>20</v>
          </cell>
          <cell r="C1011">
            <v>11240300600</v>
          </cell>
          <cell r="D1011">
            <v>6</v>
          </cell>
          <cell r="E1011" t="str">
            <v>66</v>
          </cell>
          <cell r="F1011">
            <v>90</v>
          </cell>
          <cell r="H1011">
            <v>20</v>
          </cell>
          <cell r="I1011">
            <v>1</v>
          </cell>
          <cell r="J1011">
            <v>11</v>
          </cell>
          <cell r="K1011">
            <v>240</v>
          </cell>
          <cell r="L1011">
            <v>3</v>
          </cell>
          <cell r="M1011" t="str">
            <v>00</v>
          </cell>
          <cell r="N1011">
            <v>6</v>
          </cell>
          <cell r="O1011">
            <v>6</v>
          </cell>
          <cell r="P1011">
            <v>6</v>
          </cell>
          <cell r="Q1011">
            <v>6</v>
          </cell>
          <cell r="R1011">
            <v>90</v>
          </cell>
          <cell r="T1011">
            <v>0</v>
          </cell>
          <cell r="V1011" t="str">
            <v>Institut Labé</v>
          </cell>
          <cell r="W1011" t="str">
            <v xml:space="preserve"> Intérieur</v>
          </cell>
          <cell r="X1011" t="str">
            <v>Sub.capital (pour Investis.)</v>
          </cell>
          <cell r="Y1011" t="str">
            <v>P4</v>
          </cell>
          <cell r="Z1011">
            <v>168440</v>
          </cell>
          <cell r="AA1011">
            <v>203130</v>
          </cell>
          <cell r="AB1011">
            <v>243760</v>
          </cell>
          <cell r="AC1011">
            <v>243760</v>
          </cell>
          <cell r="AD1011">
            <v>0</v>
          </cell>
        </row>
        <row r="1012">
          <cell r="A1012">
            <v>1</v>
          </cell>
          <cell r="H1012">
            <v>20</v>
          </cell>
          <cell r="I1012">
            <v>1</v>
          </cell>
          <cell r="J1012">
            <v>11</v>
          </cell>
          <cell r="K1012">
            <v>250</v>
          </cell>
          <cell r="L1012">
            <v>3</v>
          </cell>
          <cell r="O1012">
            <v>6</v>
          </cell>
          <cell r="P1012">
            <v>6</v>
          </cell>
          <cell r="Q1012">
            <v>6</v>
          </cell>
          <cell r="V1012" t="str">
            <v>Institut N'Zérékoré</v>
          </cell>
          <cell r="Z1012">
            <v>112110</v>
          </cell>
          <cell r="AA1012">
            <v>202820</v>
          </cell>
          <cell r="AB1012">
            <v>243380</v>
          </cell>
          <cell r="AC1012">
            <v>243380</v>
          </cell>
          <cell r="AD1012">
            <v>0</v>
          </cell>
          <cell r="AE1012">
            <v>0</v>
          </cell>
        </row>
        <row r="1013">
          <cell r="A1013">
            <v>1</v>
          </cell>
          <cell r="B1013" t="str">
            <v>20</v>
          </cell>
          <cell r="C1013">
            <v>11250300600</v>
          </cell>
          <cell r="D1013">
            <v>6</v>
          </cell>
          <cell r="E1013" t="str">
            <v>66</v>
          </cell>
          <cell r="F1013">
            <v>90</v>
          </cell>
          <cell r="H1013">
            <v>20</v>
          </cell>
          <cell r="I1013">
            <v>1</v>
          </cell>
          <cell r="J1013">
            <v>11</v>
          </cell>
          <cell r="K1013">
            <v>250</v>
          </cell>
          <cell r="L1013">
            <v>3</v>
          </cell>
          <cell r="M1013" t="str">
            <v>00</v>
          </cell>
          <cell r="N1013">
            <v>6</v>
          </cell>
          <cell r="O1013">
            <v>6</v>
          </cell>
          <cell r="P1013">
            <v>6</v>
          </cell>
          <cell r="Q1013">
            <v>6</v>
          </cell>
          <cell r="R1013">
            <v>90</v>
          </cell>
          <cell r="T1013">
            <v>0</v>
          </cell>
          <cell r="V1013" t="str">
            <v>Institut N'Zérékoré</v>
          </cell>
          <cell r="W1013" t="str">
            <v xml:space="preserve"> Intérieur</v>
          </cell>
          <cell r="X1013" t="str">
            <v>Sub.capital (pour Investis.)</v>
          </cell>
          <cell r="Y1013" t="str">
            <v>P4</v>
          </cell>
          <cell r="Z1013">
            <v>112110</v>
          </cell>
          <cell r="AA1013">
            <v>202820</v>
          </cell>
          <cell r="AB1013">
            <v>243380</v>
          </cell>
          <cell r="AC1013">
            <v>243380</v>
          </cell>
          <cell r="AD1013">
            <v>0</v>
          </cell>
        </row>
        <row r="1014">
          <cell r="A1014">
            <v>1</v>
          </cell>
          <cell r="H1014">
            <v>20</v>
          </cell>
          <cell r="I1014">
            <v>1</v>
          </cell>
          <cell r="J1014">
            <v>11</v>
          </cell>
          <cell r="K1014">
            <v>260</v>
          </cell>
          <cell r="L1014">
            <v>3</v>
          </cell>
          <cell r="O1014">
            <v>6</v>
          </cell>
          <cell r="P1014">
            <v>6</v>
          </cell>
          <cell r="Q1014">
            <v>6</v>
          </cell>
          <cell r="V1014" t="str">
            <v>Institut Sup Arts-Guinée</v>
          </cell>
          <cell r="Z1014">
            <v>82040</v>
          </cell>
          <cell r="AA1014">
            <v>175360</v>
          </cell>
          <cell r="AB1014">
            <v>210430</v>
          </cell>
          <cell r="AC1014">
            <v>210430</v>
          </cell>
          <cell r="AD1014">
            <v>0</v>
          </cell>
          <cell r="AE1014">
            <v>0</v>
          </cell>
        </row>
        <row r="1015">
          <cell r="A1015">
            <v>1</v>
          </cell>
          <cell r="B1015" t="str">
            <v>20</v>
          </cell>
          <cell r="C1015">
            <v>11260300600</v>
          </cell>
          <cell r="D1015">
            <v>6</v>
          </cell>
          <cell r="E1015" t="str">
            <v>66</v>
          </cell>
          <cell r="F1015">
            <v>90</v>
          </cell>
          <cell r="H1015">
            <v>20</v>
          </cell>
          <cell r="I1015">
            <v>1</v>
          </cell>
          <cell r="J1015">
            <v>11</v>
          </cell>
          <cell r="K1015">
            <v>260</v>
          </cell>
          <cell r="L1015">
            <v>3</v>
          </cell>
          <cell r="M1015" t="str">
            <v>00</v>
          </cell>
          <cell r="N1015">
            <v>6</v>
          </cell>
          <cell r="O1015">
            <v>6</v>
          </cell>
          <cell r="P1015">
            <v>6</v>
          </cell>
          <cell r="Q1015">
            <v>6</v>
          </cell>
          <cell r="R1015">
            <v>90</v>
          </cell>
          <cell r="T1015">
            <v>0</v>
          </cell>
          <cell r="V1015" t="str">
            <v>Institut Sup Arts-Guinée</v>
          </cell>
          <cell r="W1015" t="str">
            <v xml:space="preserve"> Intérieur</v>
          </cell>
          <cell r="X1015" t="str">
            <v>Sub.capital (pour Investis.)</v>
          </cell>
          <cell r="Y1015" t="str">
            <v>P4</v>
          </cell>
          <cell r="Z1015">
            <v>82040</v>
          </cell>
          <cell r="AA1015">
            <v>175360</v>
          </cell>
          <cell r="AB1015">
            <v>210430</v>
          </cell>
          <cell r="AC1015">
            <v>210430</v>
          </cell>
          <cell r="AD1015">
            <v>0</v>
          </cell>
        </row>
        <row r="1016">
          <cell r="A1016">
            <v>1</v>
          </cell>
          <cell r="H1016">
            <v>20</v>
          </cell>
          <cell r="I1016">
            <v>1</v>
          </cell>
          <cell r="J1016">
            <v>11</v>
          </cell>
          <cell r="K1016">
            <v>270</v>
          </cell>
          <cell r="L1016">
            <v>3</v>
          </cell>
          <cell r="O1016">
            <v>6</v>
          </cell>
          <cell r="P1016">
            <v>6</v>
          </cell>
          <cell r="Q1016">
            <v>6</v>
          </cell>
          <cell r="V1016" t="str">
            <v>Ecole Préparatoire Grandes Institutions Ingenieurs Tech. Sup.</v>
          </cell>
          <cell r="Z1016">
            <v>55600</v>
          </cell>
          <cell r="AA1016">
            <v>237220</v>
          </cell>
          <cell r="AB1016">
            <v>284670</v>
          </cell>
          <cell r="AC1016">
            <v>284670</v>
          </cell>
          <cell r="AD1016">
            <v>0</v>
          </cell>
          <cell r="AE1016">
            <v>0</v>
          </cell>
        </row>
        <row r="1017">
          <cell r="A1017">
            <v>1</v>
          </cell>
          <cell r="B1017" t="str">
            <v>20</v>
          </cell>
          <cell r="C1017">
            <v>11270300600</v>
          </cell>
          <cell r="D1017">
            <v>6</v>
          </cell>
          <cell r="E1017" t="str">
            <v>66</v>
          </cell>
          <cell r="F1017">
            <v>90</v>
          </cell>
          <cell r="H1017">
            <v>20</v>
          </cell>
          <cell r="I1017">
            <v>1</v>
          </cell>
          <cell r="J1017">
            <v>11</v>
          </cell>
          <cell r="K1017">
            <v>270</v>
          </cell>
          <cell r="L1017">
            <v>3</v>
          </cell>
          <cell r="M1017" t="str">
            <v>00</v>
          </cell>
          <cell r="N1017">
            <v>6</v>
          </cell>
          <cell r="O1017">
            <v>6</v>
          </cell>
          <cell r="P1017">
            <v>6</v>
          </cell>
          <cell r="Q1017">
            <v>6</v>
          </cell>
          <cell r="R1017">
            <v>90</v>
          </cell>
          <cell r="T1017">
            <v>0</v>
          </cell>
          <cell r="V1017" t="str">
            <v>Ecole Préparatoire Grandes Institutions Ingenieurs Tech. Sup.</v>
          </cell>
          <cell r="W1017" t="str">
            <v xml:space="preserve"> Intérieur</v>
          </cell>
          <cell r="X1017" t="str">
            <v>Sub.capital (pour Investis.)</v>
          </cell>
          <cell r="Y1017" t="str">
            <v>P4</v>
          </cell>
          <cell r="Z1017">
            <v>55600</v>
          </cell>
          <cell r="AA1017">
            <v>237220</v>
          </cell>
          <cell r="AB1017">
            <v>284670</v>
          </cell>
          <cell r="AC1017">
            <v>284670</v>
          </cell>
          <cell r="AD1017">
            <v>0</v>
          </cell>
        </row>
        <row r="1018">
          <cell r="A1018">
            <v>1</v>
          </cell>
          <cell r="H1018">
            <v>20</v>
          </cell>
          <cell r="I1018">
            <v>1</v>
          </cell>
          <cell r="J1018">
            <v>11</v>
          </cell>
          <cell r="K1018">
            <v>280</v>
          </cell>
          <cell r="L1018">
            <v>3</v>
          </cell>
          <cell r="O1018">
            <v>6</v>
          </cell>
          <cell r="P1018">
            <v>6</v>
          </cell>
          <cell r="Q1018">
            <v>6</v>
          </cell>
          <cell r="V1018" t="str">
            <v>INA Urbanisme</v>
          </cell>
          <cell r="Z1018">
            <v>202350</v>
          </cell>
          <cell r="AA1018">
            <v>21650</v>
          </cell>
          <cell r="AB1018">
            <v>25980</v>
          </cell>
          <cell r="AC1018">
            <v>25980</v>
          </cell>
          <cell r="AD1018">
            <v>0</v>
          </cell>
          <cell r="AE1018">
            <v>0</v>
          </cell>
        </row>
        <row r="1019">
          <cell r="A1019">
            <v>1</v>
          </cell>
          <cell r="B1019" t="str">
            <v>20</v>
          </cell>
          <cell r="C1019">
            <v>11281300600</v>
          </cell>
          <cell r="D1019">
            <v>6</v>
          </cell>
          <cell r="E1019" t="str">
            <v>66</v>
          </cell>
          <cell r="F1019">
            <v>90</v>
          </cell>
          <cell r="H1019">
            <v>20</v>
          </cell>
          <cell r="I1019">
            <v>1</v>
          </cell>
          <cell r="J1019">
            <v>11</v>
          </cell>
          <cell r="K1019">
            <v>281</v>
          </cell>
          <cell r="L1019">
            <v>3</v>
          </cell>
          <cell r="M1019" t="str">
            <v>00</v>
          </cell>
          <cell r="N1019">
            <v>6</v>
          </cell>
          <cell r="O1019">
            <v>6</v>
          </cell>
          <cell r="P1019">
            <v>6</v>
          </cell>
          <cell r="Q1019">
            <v>6</v>
          </cell>
          <cell r="R1019">
            <v>90</v>
          </cell>
          <cell r="T1019">
            <v>0</v>
          </cell>
          <cell r="V1019" t="str">
            <v>INA Urbanisme</v>
          </cell>
          <cell r="W1019" t="str">
            <v xml:space="preserve"> Intérieur</v>
          </cell>
          <cell r="X1019" t="str">
            <v>Sub.capital (pour Investis.)</v>
          </cell>
          <cell r="Y1019" t="str">
            <v>P4</v>
          </cell>
          <cell r="Z1019">
            <v>202350</v>
          </cell>
          <cell r="AA1019">
            <v>21650</v>
          </cell>
          <cell r="AB1019">
            <v>25980</v>
          </cell>
          <cell r="AC1019">
            <v>25980</v>
          </cell>
          <cell r="AD1019">
            <v>0</v>
          </cell>
        </row>
        <row r="1020">
          <cell r="A1020">
            <v>1</v>
          </cell>
          <cell r="H1020">
            <v>20</v>
          </cell>
          <cell r="I1020">
            <v>1</v>
          </cell>
          <cell r="J1020">
            <v>11</v>
          </cell>
          <cell r="K1020">
            <v>285</v>
          </cell>
          <cell r="L1020">
            <v>3</v>
          </cell>
          <cell r="O1020">
            <v>6</v>
          </cell>
          <cell r="P1020">
            <v>6</v>
          </cell>
          <cell r="Q1020">
            <v>6</v>
          </cell>
          <cell r="V1020" t="str">
            <v>IST Mamou</v>
          </cell>
          <cell r="Z1020">
            <v>33730</v>
          </cell>
          <cell r="AA1020">
            <v>58500</v>
          </cell>
          <cell r="AB1020">
            <v>70200</v>
          </cell>
          <cell r="AC1020">
            <v>70200</v>
          </cell>
          <cell r="AD1020">
            <v>0</v>
          </cell>
          <cell r="AE1020">
            <v>0</v>
          </cell>
        </row>
        <row r="1021">
          <cell r="A1021">
            <v>1</v>
          </cell>
          <cell r="B1021" t="str">
            <v>20</v>
          </cell>
          <cell r="C1021">
            <v>11285300600</v>
          </cell>
          <cell r="D1021">
            <v>6</v>
          </cell>
          <cell r="E1021" t="str">
            <v>66</v>
          </cell>
          <cell r="F1021">
            <v>90</v>
          </cell>
          <cell r="H1021">
            <v>20</v>
          </cell>
          <cell r="I1021">
            <v>1</v>
          </cell>
          <cell r="J1021">
            <v>11</v>
          </cell>
          <cell r="K1021">
            <v>285</v>
          </cell>
          <cell r="L1021">
            <v>3</v>
          </cell>
          <cell r="M1021" t="str">
            <v>00</v>
          </cell>
          <cell r="N1021">
            <v>6</v>
          </cell>
          <cell r="O1021">
            <v>6</v>
          </cell>
          <cell r="P1021">
            <v>6</v>
          </cell>
          <cell r="Q1021">
            <v>6</v>
          </cell>
          <cell r="R1021">
            <v>90</v>
          </cell>
          <cell r="T1021">
            <v>0</v>
          </cell>
          <cell r="V1021" t="str">
            <v>IST Mamou</v>
          </cell>
          <cell r="W1021" t="str">
            <v xml:space="preserve"> Intérieur</v>
          </cell>
          <cell r="X1021" t="str">
            <v>Sub.capital (pour Investis.)</v>
          </cell>
          <cell r="Y1021" t="str">
            <v>P4</v>
          </cell>
          <cell r="Z1021">
            <v>33730</v>
          </cell>
          <cell r="AA1021">
            <v>58500</v>
          </cell>
          <cell r="AB1021">
            <v>70200</v>
          </cell>
          <cell r="AC1021">
            <v>70200</v>
          </cell>
          <cell r="AD1021">
            <v>0</v>
          </cell>
        </row>
        <row r="1022">
          <cell r="A1022">
            <v>1</v>
          </cell>
          <cell r="H1022">
            <v>20</v>
          </cell>
          <cell r="I1022">
            <v>1</v>
          </cell>
          <cell r="J1022">
            <v>11</v>
          </cell>
          <cell r="K1022">
            <v>290</v>
          </cell>
          <cell r="L1022">
            <v>3</v>
          </cell>
          <cell r="O1022">
            <v>6</v>
          </cell>
          <cell r="P1022">
            <v>6</v>
          </cell>
          <cell r="Q1022">
            <v>6</v>
          </cell>
          <cell r="V1022" t="str">
            <v>Inst Med Vet Dalaba</v>
          </cell>
          <cell r="Z1022">
            <v>233730</v>
          </cell>
          <cell r="AA1022">
            <v>87750</v>
          </cell>
          <cell r="AB1022">
            <v>105300</v>
          </cell>
          <cell r="AC1022">
            <v>105300</v>
          </cell>
          <cell r="AD1022">
            <v>0</v>
          </cell>
          <cell r="AE1022">
            <v>0</v>
          </cell>
        </row>
        <row r="1023">
          <cell r="A1023">
            <v>1</v>
          </cell>
          <cell r="B1023" t="str">
            <v>20</v>
          </cell>
          <cell r="C1023">
            <v>11290300600</v>
          </cell>
          <cell r="D1023">
            <v>6</v>
          </cell>
          <cell r="E1023" t="str">
            <v>66</v>
          </cell>
          <cell r="F1023">
            <v>90</v>
          </cell>
          <cell r="H1023">
            <v>20</v>
          </cell>
          <cell r="I1023">
            <v>1</v>
          </cell>
          <cell r="J1023">
            <v>11</v>
          </cell>
          <cell r="K1023">
            <v>290</v>
          </cell>
          <cell r="L1023">
            <v>3</v>
          </cell>
          <cell r="M1023" t="str">
            <v>00</v>
          </cell>
          <cell r="N1023">
            <v>6</v>
          </cell>
          <cell r="O1023">
            <v>6</v>
          </cell>
          <cell r="P1023">
            <v>6</v>
          </cell>
          <cell r="Q1023">
            <v>6</v>
          </cell>
          <cell r="R1023">
            <v>90</v>
          </cell>
          <cell r="T1023">
            <v>0</v>
          </cell>
          <cell r="V1023" t="str">
            <v>Inst Med Vet Dalaba</v>
          </cell>
          <cell r="W1023" t="str">
            <v xml:space="preserve"> Intérieur</v>
          </cell>
          <cell r="X1023" t="str">
            <v>Sub.capital (pour Investis.)</v>
          </cell>
          <cell r="Y1023" t="str">
            <v>P4</v>
          </cell>
          <cell r="Z1023">
            <v>233730</v>
          </cell>
          <cell r="AA1023">
            <v>87750</v>
          </cell>
          <cell r="AB1023">
            <v>105300</v>
          </cell>
          <cell r="AC1023">
            <v>105300</v>
          </cell>
          <cell r="AD1023">
            <v>0</v>
          </cell>
        </row>
        <row r="1024">
          <cell r="A1024">
            <v>1</v>
          </cell>
          <cell r="H1024">
            <v>20</v>
          </cell>
          <cell r="I1024">
            <v>3</v>
          </cell>
          <cell r="O1024">
            <v>5</v>
          </cell>
          <cell r="V1024" t="str">
            <v>p.mem. DEPENSES SUR PROJETS FINEX</v>
          </cell>
          <cell r="Z1024">
            <v>48943000</v>
          </cell>
          <cell r="AA1024">
            <v>52340000</v>
          </cell>
          <cell r="AB1024">
            <v>71444200</v>
          </cell>
          <cell r="AC1024">
            <v>71444200</v>
          </cell>
          <cell r="AD1024">
            <v>0</v>
          </cell>
          <cell r="AE1024">
            <v>0</v>
          </cell>
        </row>
        <row r="1025">
          <cell r="A1025">
            <v>1</v>
          </cell>
          <cell r="H1025">
            <v>20</v>
          </cell>
          <cell r="I1025">
            <v>3</v>
          </cell>
          <cell r="L1025">
            <v>9</v>
          </cell>
          <cell r="N1025">
            <v>4</v>
          </cell>
          <cell r="O1025">
            <v>5</v>
          </cell>
          <cell r="V1025" t="str">
            <v>p.mem. FINEX Emprunts</v>
          </cell>
          <cell r="Z1025">
            <v>41743000</v>
          </cell>
          <cell r="AA1025">
            <v>32420000</v>
          </cell>
          <cell r="AB1025">
            <v>44253400</v>
          </cell>
          <cell r="AC1025">
            <v>44253400</v>
          </cell>
          <cell r="AD1025">
            <v>0</v>
          </cell>
        </row>
        <row r="1026">
          <cell r="A1026">
            <v>1</v>
          </cell>
          <cell r="H1026">
            <v>20</v>
          </cell>
          <cell r="I1026">
            <v>3</v>
          </cell>
          <cell r="L1026">
            <v>9</v>
          </cell>
          <cell r="N1026">
            <v>5</v>
          </cell>
          <cell r="O1026">
            <v>5</v>
          </cell>
          <cell r="V1026" t="str">
            <v>p.mem. FINEX Dons</v>
          </cell>
          <cell r="Z1026">
            <v>7200000</v>
          </cell>
          <cell r="AA1026">
            <v>19920000</v>
          </cell>
          <cell r="AB1026">
            <v>27190800</v>
          </cell>
          <cell r="AC1026">
            <v>27190800</v>
          </cell>
          <cell r="AD1026">
            <v>0</v>
          </cell>
        </row>
        <row r="1027">
          <cell r="A1027">
            <v>1</v>
          </cell>
          <cell r="H1027">
            <v>20</v>
          </cell>
          <cell r="I1027">
            <v>3</v>
          </cell>
          <cell r="L1027">
            <v>9</v>
          </cell>
          <cell r="O1027">
            <v>5</v>
          </cell>
          <cell r="P1027">
            <v>2</v>
          </cell>
          <cell r="V1027" t="str">
            <v>Personnel / Traitements &amp; salaires</v>
          </cell>
          <cell r="Z1027">
            <v>0</v>
          </cell>
          <cell r="AA1027">
            <v>0</v>
          </cell>
          <cell r="AB1027">
            <v>0</v>
          </cell>
          <cell r="AC1027">
            <v>0</v>
          </cell>
          <cell r="AD1027">
            <v>0</v>
          </cell>
        </row>
        <row r="1028">
          <cell r="A1028">
            <v>1</v>
          </cell>
          <cell r="H1028">
            <v>20</v>
          </cell>
          <cell r="I1028">
            <v>3</v>
          </cell>
          <cell r="L1028">
            <v>9</v>
          </cell>
          <cell r="O1028">
            <v>5</v>
          </cell>
          <cell r="P1028">
            <v>3</v>
          </cell>
          <cell r="V1028" t="str">
            <v>p.mem. Fonctionnement / Biens &amp; services</v>
          </cell>
          <cell r="Z1028">
            <v>0</v>
          </cell>
          <cell r="AA1028">
            <v>0</v>
          </cell>
          <cell r="AB1028">
            <v>0</v>
          </cell>
          <cell r="AC1028">
            <v>0</v>
          </cell>
          <cell r="AD1028">
            <v>0</v>
          </cell>
        </row>
        <row r="1029">
          <cell r="A1029">
            <v>1</v>
          </cell>
          <cell r="H1029">
            <v>20</v>
          </cell>
          <cell r="I1029">
            <v>3</v>
          </cell>
          <cell r="L1029">
            <v>9</v>
          </cell>
          <cell r="O1029">
            <v>5</v>
          </cell>
          <cell r="P1029">
            <v>5</v>
          </cell>
          <cell r="V1029" t="str">
            <v>p.mem. Investissement et/ou non ventilé</v>
          </cell>
          <cell r="Z1029">
            <v>0</v>
          </cell>
          <cell r="AA1029">
            <v>0</v>
          </cell>
          <cell r="AB1029">
            <v>0</v>
          </cell>
          <cell r="AC1029">
            <v>0</v>
          </cell>
          <cell r="AD1029">
            <v>0</v>
          </cell>
        </row>
        <row r="1030">
          <cell r="A1030">
            <v>1</v>
          </cell>
        </row>
      </sheetData>
      <sheetData sheetId="2" refreshError="1"/>
      <sheetData sheetId="3" refreshError="1"/>
      <sheetData sheetId="4">
        <row r="2">
          <cell r="P2" t="str">
            <v>qté10</v>
          </cell>
          <cell r="Y2" t="str">
            <v>can10</v>
          </cell>
          <cell r="AD2" t="str">
            <v>bail10</v>
          </cell>
          <cell r="AI2" t="str">
            <v>cpn10</v>
          </cell>
        </row>
        <row r="3">
          <cell r="Y3">
            <v>7416942.3813892929</v>
          </cell>
          <cell r="AD3">
            <v>7416942.3813892929</v>
          </cell>
          <cell r="AI3">
            <v>0</v>
          </cell>
        </row>
        <row r="4">
          <cell r="P4">
            <v>15</v>
          </cell>
          <cell r="Y4">
            <v>24</v>
          </cell>
          <cell r="AD4">
            <v>29</v>
          </cell>
          <cell r="AI4">
            <v>34</v>
          </cell>
        </row>
        <row r="5">
          <cell r="B5" t="str">
            <v>B</v>
          </cell>
          <cell r="C5" t="str">
            <v>C</v>
          </cell>
          <cell r="D5" t="str">
            <v>D</v>
          </cell>
          <cell r="E5" t="str">
            <v>E</v>
          </cell>
          <cell r="F5" t="str">
            <v>F</v>
          </cell>
          <cell r="G5" t="str">
            <v>G</v>
          </cell>
          <cell r="H5" t="str">
            <v>H</v>
          </cell>
          <cell r="I5" t="str">
            <v>I</v>
          </cell>
          <cell r="J5" t="str">
            <v>J</v>
          </cell>
          <cell r="K5" t="str">
            <v>K</v>
          </cell>
          <cell r="L5" t="str">
            <v>L</v>
          </cell>
          <cell r="M5" t="str">
            <v>M</v>
          </cell>
          <cell r="N5" t="str">
            <v>N</v>
          </cell>
          <cell r="O5" t="str">
            <v>O</v>
          </cell>
          <cell r="P5" t="str">
            <v>P</v>
          </cell>
          <cell r="Q5" t="str">
            <v>Q</v>
          </cell>
          <cell r="R5" t="str">
            <v>R</v>
          </cell>
          <cell r="S5" t="str">
            <v>S</v>
          </cell>
          <cell r="T5" t="str">
            <v>T</v>
          </cell>
          <cell r="U5" t="str">
            <v>U</v>
          </cell>
          <cell r="V5" t="str">
            <v>V</v>
          </cell>
          <cell r="W5" t="str">
            <v>W</v>
          </cell>
          <cell r="X5" t="str">
            <v>X</v>
          </cell>
          <cell r="Y5" t="str">
            <v>Y</v>
          </cell>
          <cell r="Z5" t="str">
            <v>Z</v>
          </cell>
          <cell r="AA5" t="str">
            <v>AA</v>
          </cell>
          <cell r="AB5" t="str">
            <v>AB</v>
          </cell>
          <cell r="AC5" t="str">
            <v>AC</v>
          </cell>
          <cell r="AD5" t="str">
            <v>AD</v>
          </cell>
          <cell r="AE5" t="str">
            <v>AE</v>
          </cell>
          <cell r="AF5" t="str">
            <v>AF</v>
          </cell>
          <cell r="AG5" t="str">
            <v>AG</v>
          </cell>
          <cell r="AH5" t="str">
            <v>AH</v>
          </cell>
          <cell r="AI5" t="str">
            <v>AI</v>
          </cell>
          <cell r="AJ5" t="str">
            <v>AJ</v>
          </cell>
          <cell r="AK5" t="str">
            <v>AK</v>
          </cell>
          <cell r="AL5" t="str">
            <v>AL</v>
          </cell>
        </row>
        <row r="6">
          <cell r="B6" t="str">
            <v>originede laprogrammation</v>
          </cell>
          <cell r="C6" t="str">
            <v>s/comp</v>
          </cell>
          <cell r="D6" t="str">
            <v>codeplan</v>
          </cell>
          <cell r="E6" t="str">
            <v>centrede coût</v>
          </cell>
          <cell r="F6" t="str">
            <v>centrede gestion</v>
          </cell>
          <cell r="G6" t="str">
            <v>nature dela dépense</v>
          </cell>
          <cell r="H6" t="str">
            <v>activité / nature</v>
          </cell>
          <cell r="I6" t="str">
            <v>responsabled'exécution</v>
          </cell>
          <cell r="J6" t="str">
            <v>agenced'exécution</v>
          </cell>
          <cell r="K6" t="str">
            <v>projet oubudget</v>
          </cell>
          <cell r="L6" t="str">
            <v>procédured'acquisition</v>
          </cell>
          <cell r="M6" t="str">
            <v>quantité2007</v>
          </cell>
          <cell r="N6" t="str">
            <v>quantité2008</v>
          </cell>
          <cell r="O6" t="str">
            <v>quantité2009</v>
          </cell>
          <cell r="P6" t="str">
            <v>quantité2010</v>
          </cell>
          <cell r="Q6" t="str">
            <v>quantitétotale</v>
          </cell>
          <cell r="R6" t="str">
            <v>unité</v>
          </cell>
          <cell r="S6" t="str">
            <v>réf ducoûtstandard</v>
          </cell>
          <cell r="T6" t="str">
            <v>coûtunitaire</v>
          </cell>
          <cell r="U6" t="str">
            <v>%bailleur</v>
          </cell>
          <cell r="V6" t="str">
            <v>coût2007</v>
          </cell>
          <cell r="W6" t="str">
            <v>coût2008</v>
          </cell>
          <cell r="X6" t="str">
            <v>coût2009</v>
          </cell>
          <cell r="Y6" t="str">
            <v>coût2010</v>
          </cell>
          <cell r="Z6" t="str">
            <v>coûttotal</v>
          </cell>
          <cell r="AA6" t="str">
            <v>montantbailleur2007</v>
          </cell>
          <cell r="AB6" t="str">
            <v>montantbailleur2008</v>
          </cell>
          <cell r="AC6" t="str">
            <v>montantbailleur2009</v>
          </cell>
          <cell r="AD6" t="str">
            <v>montantbailleur2010</v>
          </cell>
          <cell r="AE6" t="str">
            <v>montantbailleurtotal</v>
          </cell>
          <cell r="AF6" t="str">
            <v>montantCPN2007</v>
          </cell>
          <cell r="AG6" t="str">
            <v>montantCPN2008</v>
          </cell>
          <cell r="AH6" t="str">
            <v>montantCPN2009</v>
          </cell>
          <cell r="AI6" t="str">
            <v>montantCPN2010</v>
          </cell>
          <cell r="AJ6" t="str">
            <v>montantCPNtotal</v>
          </cell>
          <cell r="AK6" t="str">
            <v>%communauté</v>
          </cell>
          <cell r="AL6" t="str">
            <v>montantcommunauté</v>
          </cell>
        </row>
        <row r="7">
          <cell r="B7" t="str">
            <v>AFD</v>
          </cell>
          <cell r="C7" t="str">
            <v>D1B</v>
          </cell>
          <cell r="D7" t="str">
            <v>D1BA</v>
          </cell>
          <cell r="E7" t="str">
            <v>AFD</v>
          </cell>
          <cell r="F7" t="str">
            <v>AFD</v>
          </cell>
          <cell r="G7" t="str">
            <v>NA</v>
          </cell>
          <cell r="H7" t="str">
            <v>AFD PEPTG Non affectés au 01/01/2007</v>
          </cell>
          <cell r="I7" t="str">
            <v>AFD</v>
          </cell>
          <cell r="J7" t="str">
            <v>AFD</v>
          </cell>
          <cell r="K7" t="str">
            <v>AFD/PEPTG</v>
          </cell>
          <cell r="M7">
            <v>1</v>
          </cell>
          <cell r="Q7">
            <v>1</v>
          </cell>
          <cell r="R7" t="str">
            <v>forfait</v>
          </cell>
          <cell r="T7">
            <v>101838.2</v>
          </cell>
          <cell r="U7">
            <v>1</v>
          </cell>
          <cell r="V7">
            <v>101838.2</v>
          </cell>
          <cell r="W7">
            <v>0</v>
          </cell>
          <cell r="X7">
            <v>0</v>
          </cell>
          <cell r="Y7">
            <v>0</v>
          </cell>
          <cell r="Z7">
            <v>101838.2</v>
          </cell>
          <cell r="AA7">
            <v>101838.2</v>
          </cell>
          <cell r="AB7">
            <v>0</v>
          </cell>
          <cell r="AC7">
            <v>0</v>
          </cell>
          <cell r="AD7">
            <v>0</v>
          </cell>
          <cell r="AE7">
            <v>101838.2</v>
          </cell>
          <cell r="AF7">
            <v>0</v>
          </cell>
          <cell r="AG7">
            <v>0</v>
          </cell>
          <cell r="AH7">
            <v>0</v>
          </cell>
          <cell r="AI7">
            <v>0</v>
          </cell>
          <cell r="AJ7">
            <v>0</v>
          </cell>
          <cell r="AK7">
            <v>0</v>
          </cell>
          <cell r="AL7">
            <v>0</v>
          </cell>
        </row>
        <row r="8">
          <cell r="B8" t="str">
            <v>AFD</v>
          </cell>
          <cell r="C8" t="str">
            <v>A1A</v>
          </cell>
          <cell r="D8" t="str">
            <v>A1AD</v>
          </cell>
          <cell r="E8" t="str">
            <v>EP/LELO</v>
          </cell>
          <cell r="F8" t="str">
            <v>A&amp;A/CR/LAB</v>
          </cell>
          <cell r="G8">
            <v>21</v>
          </cell>
          <cell r="H8" t="str">
            <v>EP 248 cl Lélouma études architect et techniques</v>
          </cell>
          <cell r="I8" t="str">
            <v>SNIES</v>
          </cell>
          <cell r="J8" t="str">
            <v>A&amp;A</v>
          </cell>
          <cell r="K8" t="str">
            <v>AFD/PEPTG</v>
          </cell>
          <cell r="M8">
            <v>1</v>
          </cell>
          <cell r="Q8">
            <v>1</v>
          </cell>
          <cell r="R8" t="str">
            <v>lot</v>
          </cell>
          <cell r="T8">
            <v>588145.33617105254</v>
          </cell>
          <cell r="U8">
            <v>1</v>
          </cell>
          <cell r="V8">
            <v>588145.33617105254</v>
          </cell>
          <cell r="W8">
            <v>0</v>
          </cell>
          <cell r="X8">
            <v>0</v>
          </cell>
          <cell r="Y8">
            <v>0</v>
          </cell>
          <cell r="Z8">
            <v>588145.33617105254</v>
          </cell>
          <cell r="AA8">
            <v>588145.33617105254</v>
          </cell>
          <cell r="AB8">
            <v>0</v>
          </cell>
          <cell r="AC8">
            <v>0</v>
          </cell>
          <cell r="AD8">
            <v>0</v>
          </cell>
          <cell r="AE8">
            <v>588145.33617105254</v>
          </cell>
          <cell r="AF8">
            <v>0</v>
          </cell>
          <cell r="AG8">
            <v>0</v>
          </cell>
          <cell r="AH8">
            <v>0</v>
          </cell>
          <cell r="AI8">
            <v>0</v>
          </cell>
          <cell r="AJ8">
            <v>0</v>
          </cell>
          <cell r="AK8">
            <v>0</v>
          </cell>
          <cell r="AL8">
            <v>0</v>
          </cell>
        </row>
        <row r="9">
          <cell r="B9" t="str">
            <v>AFD</v>
          </cell>
          <cell r="C9" t="str">
            <v>A1A</v>
          </cell>
          <cell r="D9" t="str">
            <v>A1AD</v>
          </cell>
          <cell r="E9" t="str">
            <v>EP/MALI</v>
          </cell>
          <cell r="F9" t="str">
            <v>A&amp;A/CR/LAB</v>
          </cell>
          <cell r="G9">
            <v>21</v>
          </cell>
          <cell r="H9" t="str">
            <v>EP 248 cl Mali études architect et techniques</v>
          </cell>
          <cell r="I9" t="str">
            <v>SNIES</v>
          </cell>
          <cell r="J9" t="str">
            <v>A&amp;A</v>
          </cell>
          <cell r="K9" t="str">
            <v>AFD/PEPTG</v>
          </cell>
          <cell r="M9">
            <v>1</v>
          </cell>
          <cell r="Q9">
            <v>1</v>
          </cell>
          <cell r="R9" t="str">
            <v>lot</v>
          </cell>
          <cell r="T9">
            <v>764588.93702236831</v>
          </cell>
          <cell r="U9">
            <v>1</v>
          </cell>
          <cell r="V9">
            <v>764588.93702236831</v>
          </cell>
          <cell r="W9">
            <v>0</v>
          </cell>
          <cell r="X9">
            <v>0</v>
          </cell>
          <cell r="Y9">
            <v>0</v>
          </cell>
          <cell r="Z9">
            <v>764588.93702236831</v>
          </cell>
          <cell r="AA9">
            <v>764588.93702236831</v>
          </cell>
          <cell r="AB9">
            <v>0</v>
          </cell>
          <cell r="AC9">
            <v>0</v>
          </cell>
          <cell r="AD9">
            <v>0</v>
          </cell>
          <cell r="AE9">
            <v>764588.93702236831</v>
          </cell>
          <cell r="AF9">
            <v>0</v>
          </cell>
          <cell r="AG9">
            <v>0</v>
          </cell>
          <cell r="AH9">
            <v>0</v>
          </cell>
          <cell r="AI9">
            <v>0</v>
          </cell>
          <cell r="AJ9">
            <v>0</v>
          </cell>
          <cell r="AK9">
            <v>0</v>
          </cell>
          <cell r="AL9">
            <v>0</v>
          </cell>
        </row>
        <row r="10">
          <cell r="B10" t="str">
            <v>AFD</v>
          </cell>
          <cell r="C10" t="str">
            <v>A1A</v>
          </cell>
          <cell r="D10" t="str">
            <v>A1AD</v>
          </cell>
          <cell r="E10" t="str">
            <v>EP/TELI</v>
          </cell>
          <cell r="F10" t="str">
            <v>A&amp;A/CR/LAB</v>
          </cell>
          <cell r="G10">
            <v>21</v>
          </cell>
          <cell r="H10" t="str">
            <v xml:space="preserve">EP 248 cl Télimélé études architect et techniques </v>
          </cell>
          <cell r="I10" t="str">
            <v>SNIES</v>
          </cell>
          <cell r="J10" t="str">
            <v>A&amp;A</v>
          </cell>
          <cell r="K10" t="str">
            <v>AFD/PEPTG</v>
          </cell>
          <cell r="M10">
            <v>1</v>
          </cell>
          <cell r="Q10">
            <v>1</v>
          </cell>
          <cell r="R10" t="str">
            <v>lot</v>
          </cell>
          <cell r="T10">
            <v>730980.63209830818</v>
          </cell>
          <cell r="U10">
            <v>1</v>
          </cell>
          <cell r="V10">
            <v>730980.63209830818</v>
          </cell>
          <cell r="W10">
            <v>0</v>
          </cell>
          <cell r="X10">
            <v>0</v>
          </cell>
          <cell r="Y10">
            <v>0</v>
          </cell>
          <cell r="Z10">
            <v>730980.63209830818</v>
          </cell>
          <cell r="AA10">
            <v>730980.63209830818</v>
          </cell>
          <cell r="AB10">
            <v>0</v>
          </cell>
          <cell r="AC10">
            <v>0</v>
          </cell>
          <cell r="AD10">
            <v>0</v>
          </cell>
          <cell r="AE10">
            <v>730980.63209830818</v>
          </cell>
          <cell r="AF10">
            <v>0</v>
          </cell>
          <cell r="AG10">
            <v>0</v>
          </cell>
          <cell r="AH10">
            <v>0</v>
          </cell>
          <cell r="AI10">
            <v>0</v>
          </cell>
          <cell r="AJ10">
            <v>0</v>
          </cell>
          <cell r="AK10">
            <v>0</v>
          </cell>
          <cell r="AL10">
            <v>0</v>
          </cell>
        </row>
        <row r="11">
          <cell r="B11" t="str">
            <v>AFD</v>
          </cell>
          <cell r="C11" t="str">
            <v>A1A</v>
          </cell>
          <cell r="D11" t="str">
            <v>A1AD</v>
          </cell>
          <cell r="E11" t="str">
            <v>EP/LELO</v>
          </cell>
          <cell r="F11" t="str">
            <v>A&amp;A/CR/LAB</v>
          </cell>
          <cell r="G11">
            <v>22</v>
          </cell>
          <cell r="H11" t="str">
            <v>EP 248 cl Lélouma construction écoles  21</v>
          </cell>
          <cell r="I11" t="str">
            <v>SNIES</v>
          </cell>
          <cell r="J11" t="str">
            <v>A&amp;A</v>
          </cell>
          <cell r="K11" t="str">
            <v>AFD/PEPTG</v>
          </cell>
          <cell r="M11">
            <v>60</v>
          </cell>
          <cell r="Q11">
            <v>60</v>
          </cell>
          <cell r="R11" t="str">
            <v>classe</v>
          </cell>
          <cell r="T11">
            <v>51905.370855855857</v>
          </cell>
          <cell r="U11">
            <v>1</v>
          </cell>
          <cell r="V11">
            <v>3114322.2513513514</v>
          </cell>
          <cell r="W11">
            <v>0</v>
          </cell>
          <cell r="X11">
            <v>0</v>
          </cell>
          <cell r="Y11">
            <v>0</v>
          </cell>
          <cell r="Z11">
            <v>3114322.2513513514</v>
          </cell>
          <cell r="AA11">
            <v>3114322.2513513514</v>
          </cell>
          <cell r="AB11">
            <v>0</v>
          </cell>
          <cell r="AC11">
            <v>0</v>
          </cell>
          <cell r="AD11">
            <v>0</v>
          </cell>
          <cell r="AE11">
            <v>3114322.2513513514</v>
          </cell>
          <cell r="AF11">
            <v>0</v>
          </cell>
          <cell r="AG11">
            <v>0</v>
          </cell>
          <cell r="AH11">
            <v>0</v>
          </cell>
          <cell r="AI11">
            <v>0</v>
          </cell>
          <cell r="AJ11">
            <v>0</v>
          </cell>
          <cell r="AK11">
            <v>0</v>
          </cell>
          <cell r="AL11">
            <v>0</v>
          </cell>
        </row>
        <row r="12">
          <cell r="B12" t="str">
            <v>AFD</v>
          </cell>
          <cell r="C12" t="str">
            <v>A1A</v>
          </cell>
          <cell r="D12" t="str">
            <v>A1AD</v>
          </cell>
          <cell r="E12" t="str">
            <v>EP/MALI</v>
          </cell>
          <cell r="F12" t="str">
            <v>A&amp;A/CR/LAB</v>
          </cell>
          <cell r="G12">
            <v>22</v>
          </cell>
          <cell r="H12" t="str">
            <v>EP 248 cl Mali construction écoles  31</v>
          </cell>
          <cell r="I12" t="str">
            <v>SNIES</v>
          </cell>
          <cell r="J12" t="str">
            <v>A&amp;A</v>
          </cell>
          <cell r="K12" t="str">
            <v>AFD/PEPTG</v>
          </cell>
          <cell r="M12">
            <v>82</v>
          </cell>
          <cell r="Q12">
            <v>82</v>
          </cell>
          <cell r="R12" t="str">
            <v>classe</v>
          </cell>
          <cell r="T12">
            <v>51905.370855855857</v>
          </cell>
          <cell r="U12">
            <v>1</v>
          </cell>
          <cell r="V12">
            <v>4256240.4101801803</v>
          </cell>
          <cell r="W12">
            <v>0</v>
          </cell>
          <cell r="X12">
            <v>0</v>
          </cell>
          <cell r="Y12">
            <v>0</v>
          </cell>
          <cell r="Z12">
            <v>4256240.4101801803</v>
          </cell>
          <cell r="AA12">
            <v>4256240.4101801803</v>
          </cell>
          <cell r="AB12">
            <v>0</v>
          </cell>
          <cell r="AC12">
            <v>0</v>
          </cell>
          <cell r="AD12">
            <v>0</v>
          </cell>
          <cell r="AE12">
            <v>4256240.4101801803</v>
          </cell>
          <cell r="AF12">
            <v>0</v>
          </cell>
          <cell r="AG12">
            <v>0</v>
          </cell>
          <cell r="AH12">
            <v>0</v>
          </cell>
          <cell r="AI12">
            <v>0</v>
          </cell>
          <cell r="AJ12">
            <v>0</v>
          </cell>
          <cell r="AK12">
            <v>0</v>
          </cell>
          <cell r="AL12">
            <v>0</v>
          </cell>
        </row>
        <row r="13">
          <cell r="B13" t="str">
            <v>AFD</v>
          </cell>
          <cell r="C13" t="str">
            <v>A1A</v>
          </cell>
          <cell r="D13" t="str">
            <v>A1AD</v>
          </cell>
          <cell r="E13" t="str">
            <v>EP/TELI</v>
          </cell>
          <cell r="F13" t="str">
            <v>A&amp;A/CR/LAB</v>
          </cell>
          <cell r="G13">
            <v>22</v>
          </cell>
          <cell r="H13" t="str">
            <v>EP 248 cl Télimélé construction écoles 28</v>
          </cell>
          <cell r="I13" t="str">
            <v>SNIES</v>
          </cell>
          <cell r="J13" t="str">
            <v>A&amp;A</v>
          </cell>
          <cell r="K13" t="str">
            <v>AFD/PEPTG</v>
          </cell>
          <cell r="M13">
            <v>80</v>
          </cell>
          <cell r="Q13">
            <v>80</v>
          </cell>
          <cell r="R13" t="str">
            <v>classe</v>
          </cell>
          <cell r="T13">
            <v>51905.370855855857</v>
          </cell>
          <cell r="U13">
            <v>1</v>
          </cell>
          <cell r="V13">
            <v>4152429.6684684688</v>
          </cell>
          <cell r="W13">
            <v>0</v>
          </cell>
          <cell r="X13">
            <v>0</v>
          </cell>
          <cell r="Y13">
            <v>0</v>
          </cell>
          <cell r="Z13">
            <v>4152429.6684684688</v>
          </cell>
          <cell r="AA13">
            <v>4152429.6684684688</v>
          </cell>
          <cell r="AB13">
            <v>0</v>
          </cell>
          <cell r="AC13">
            <v>0</v>
          </cell>
          <cell r="AD13">
            <v>0</v>
          </cell>
          <cell r="AE13">
            <v>4152429.6684684688</v>
          </cell>
          <cell r="AF13">
            <v>0</v>
          </cell>
          <cell r="AG13">
            <v>0</v>
          </cell>
          <cell r="AH13">
            <v>0</v>
          </cell>
          <cell r="AI13">
            <v>0</v>
          </cell>
          <cell r="AJ13">
            <v>0</v>
          </cell>
          <cell r="AK13">
            <v>0</v>
          </cell>
          <cell r="AL13">
            <v>0</v>
          </cell>
        </row>
        <row r="14">
          <cell r="B14" t="str">
            <v>AFD</v>
          </cell>
          <cell r="C14" t="str">
            <v>A1A</v>
          </cell>
          <cell r="D14" t="str">
            <v>A1AD</v>
          </cell>
          <cell r="E14" t="str">
            <v>EP/LELO</v>
          </cell>
          <cell r="F14" t="str">
            <v>A&amp;A/CR/LAB</v>
          </cell>
          <cell r="G14">
            <v>22</v>
          </cell>
          <cell r="H14" t="str">
            <v>EP 248 cl Lélouma réhabilitation écoles 5</v>
          </cell>
          <cell r="I14" t="str">
            <v>SNIES</v>
          </cell>
          <cell r="J14" t="str">
            <v>A&amp;A</v>
          </cell>
          <cell r="K14" t="str">
            <v>AFD/PEPTG</v>
          </cell>
          <cell r="M14">
            <v>10</v>
          </cell>
          <cell r="Q14">
            <v>10</v>
          </cell>
          <cell r="R14" t="str">
            <v>classe</v>
          </cell>
          <cell r="T14">
            <v>28788.87576923077</v>
          </cell>
          <cell r="U14">
            <v>1</v>
          </cell>
          <cell r="V14">
            <v>287888.7576923077</v>
          </cell>
          <cell r="W14">
            <v>0</v>
          </cell>
          <cell r="X14">
            <v>0</v>
          </cell>
          <cell r="Y14">
            <v>0</v>
          </cell>
          <cell r="Z14">
            <v>287888.7576923077</v>
          </cell>
          <cell r="AA14">
            <v>287888.7576923077</v>
          </cell>
          <cell r="AB14">
            <v>0</v>
          </cell>
          <cell r="AC14">
            <v>0</v>
          </cell>
          <cell r="AD14">
            <v>0</v>
          </cell>
          <cell r="AE14">
            <v>287888.7576923077</v>
          </cell>
          <cell r="AF14">
            <v>0</v>
          </cell>
          <cell r="AG14">
            <v>0</v>
          </cell>
          <cell r="AH14">
            <v>0</v>
          </cell>
          <cell r="AI14">
            <v>0</v>
          </cell>
          <cell r="AJ14">
            <v>0</v>
          </cell>
          <cell r="AK14">
            <v>0</v>
          </cell>
          <cell r="AL14">
            <v>0</v>
          </cell>
        </row>
        <row r="15">
          <cell r="B15" t="str">
            <v>AFD</v>
          </cell>
          <cell r="C15" t="str">
            <v>A1A</v>
          </cell>
          <cell r="D15" t="str">
            <v>A1AD</v>
          </cell>
          <cell r="E15" t="str">
            <v>EP/MALI</v>
          </cell>
          <cell r="F15" t="str">
            <v>A&amp;A/CR/LAB</v>
          </cell>
          <cell r="G15">
            <v>22</v>
          </cell>
          <cell r="H15" t="str">
            <v>EP 248 cl Mali réhabilitation écoles 4</v>
          </cell>
          <cell r="I15" t="str">
            <v>SNIES</v>
          </cell>
          <cell r="J15" t="str">
            <v>A&amp;A</v>
          </cell>
          <cell r="K15" t="str">
            <v>AFD/PEPTG</v>
          </cell>
          <cell r="M15">
            <v>9</v>
          </cell>
          <cell r="Q15">
            <v>9</v>
          </cell>
          <cell r="R15" t="str">
            <v>classe</v>
          </cell>
          <cell r="T15">
            <v>28788.87576923077</v>
          </cell>
          <cell r="U15">
            <v>1</v>
          </cell>
          <cell r="V15">
            <v>259099.88192307693</v>
          </cell>
          <cell r="W15">
            <v>0</v>
          </cell>
          <cell r="X15">
            <v>0</v>
          </cell>
          <cell r="Y15">
            <v>0</v>
          </cell>
          <cell r="Z15">
            <v>259099.88192307693</v>
          </cell>
          <cell r="AA15">
            <v>259099.88192307693</v>
          </cell>
          <cell r="AB15">
            <v>0</v>
          </cell>
          <cell r="AC15">
            <v>0</v>
          </cell>
          <cell r="AD15">
            <v>0</v>
          </cell>
          <cell r="AE15">
            <v>259099.88192307693</v>
          </cell>
          <cell r="AF15">
            <v>0</v>
          </cell>
          <cell r="AG15">
            <v>0</v>
          </cell>
          <cell r="AH15">
            <v>0</v>
          </cell>
          <cell r="AI15">
            <v>0</v>
          </cell>
          <cell r="AJ15">
            <v>0</v>
          </cell>
          <cell r="AK15">
            <v>0</v>
          </cell>
          <cell r="AL15">
            <v>0</v>
          </cell>
        </row>
        <row r="16">
          <cell r="B16" t="str">
            <v>AFD</v>
          </cell>
          <cell r="C16" t="str">
            <v>A1A</v>
          </cell>
          <cell r="D16" t="str">
            <v>A1AD</v>
          </cell>
          <cell r="E16" t="str">
            <v>EP/TELI</v>
          </cell>
          <cell r="F16" t="str">
            <v>A&amp;A/CR/LAB</v>
          </cell>
          <cell r="G16">
            <v>22</v>
          </cell>
          <cell r="H16" t="str">
            <v>EP 248 cl Télimélé rehabilitation écoles 3</v>
          </cell>
          <cell r="I16" t="str">
            <v>SNIES</v>
          </cell>
          <cell r="J16" t="str">
            <v>A&amp;A</v>
          </cell>
          <cell r="K16" t="str">
            <v>AFD/PEPTG</v>
          </cell>
          <cell r="M16">
            <v>7</v>
          </cell>
          <cell r="Q16">
            <v>7</v>
          </cell>
          <cell r="R16" t="str">
            <v>classe</v>
          </cell>
          <cell r="T16">
            <v>28788.87576923077</v>
          </cell>
          <cell r="U16">
            <v>1</v>
          </cell>
          <cell r="V16">
            <v>201522.13038461539</v>
          </cell>
          <cell r="W16">
            <v>0</v>
          </cell>
          <cell r="X16">
            <v>0</v>
          </cell>
          <cell r="Y16">
            <v>0</v>
          </cell>
          <cell r="Z16">
            <v>201522.13038461539</v>
          </cell>
          <cell r="AA16">
            <v>201522.13038461539</v>
          </cell>
          <cell r="AB16">
            <v>0</v>
          </cell>
          <cell r="AC16">
            <v>0</v>
          </cell>
          <cell r="AD16">
            <v>0</v>
          </cell>
          <cell r="AE16">
            <v>201522.13038461539</v>
          </cell>
          <cell r="AF16">
            <v>0</v>
          </cell>
          <cell r="AG16">
            <v>0</v>
          </cell>
          <cell r="AH16">
            <v>0</v>
          </cell>
          <cell r="AI16">
            <v>0</v>
          </cell>
          <cell r="AJ16">
            <v>0</v>
          </cell>
          <cell r="AK16">
            <v>0</v>
          </cell>
          <cell r="AL16">
            <v>0</v>
          </cell>
        </row>
        <row r="17">
          <cell r="B17" t="str">
            <v>AFD</v>
          </cell>
          <cell r="C17" t="str">
            <v>A1A</v>
          </cell>
          <cell r="D17" t="str">
            <v>A1AD</v>
          </cell>
          <cell r="E17" t="str">
            <v>EP/LELO</v>
          </cell>
          <cell r="F17" t="str">
            <v>A&amp;A/CR/LAB</v>
          </cell>
          <cell r="G17">
            <v>22</v>
          </cell>
          <cell r="H17" t="str">
            <v>EP 248 cl Lélouma aménagement point d'eau</v>
          </cell>
          <cell r="I17" t="str">
            <v>SNIES</v>
          </cell>
          <cell r="J17" t="str">
            <v>A&amp;A</v>
          </cell>
          <cell r="K17" t="str">
            <v>AFD/PEPTG</v>
          </cell>
          <cell r="M17">
            <v>22</v>
          </cell>
          <cell r="Q17">
            <v>22</v>
          </cell>
          <cell r="R17" t="str">
            <v>u</v>
          </cell>
          <cell r="T17">
            <v>16973.054549624998</v>
          </cell>
          <cell r="U17">
            <v>1</v>
          </cell>
          <cell r="V17">
            <v>373407.20009174995</v>
          </cell>
          <cell r="W17">
            <v>0</v>
          </cell>
          <cell r="X17">
            <v>0</v>
          </cell>
          <cell r="Y17">
            <v>0</v>
          </cell>
          <cell r="Z17">
            <v>373407.20009174995</v>
          </cell>
          <cell r="AA17">
            <v>373407.20009174995</v>
          </cell>
          <cell r="AB17">
            <v>0</v>
          </cell>
          <cell r="AC17">
            <v>0</v>
          </cell>
          <cell r="AD17">
            <v>0</v>
          </cell>
          <cell r="AE17">
            <v>373407.20009174995</v>
          </cell>
          <cell r="AF17">
            <v>0</v>
          </cell>
          <cell r="AG17">
            <v>0</v>
          </cell>
          <cell r="AH17">
            <v>0</v>
          </cell>
          <cell r="AI17">
            <v>0</v>
          </cell>
          <cell r="AJ17">
            <v>0</v>
          </cell>
          <cell r="AK17">
            <v>0</v>
          </cell>
          <cell r="AL17">
            <v>0</v>
          </cell>
        </row>
        <row r="18">
          <cell r="B18" t="str">
            <v>AFD</v>
          </cell>
          <cell r="C18" t="str">
            <v>A1A</v>
          </cell>
          <cell r="D18" t="str">
            <v>A1AD</v>
          </cell>
          <cell r="E18" t="str">
            <v>EP/MALI</v>
          </cell>
          <cell r="F18" t="str">
            <v>A&amp;A/CR/LAB</v>
          </cell>
          <cell r="G18">
            <v>22</v>
          </cell>
          <cell r="H18" t="str">
            <v>EP 248 cl Mali aménagement point d'eau</v>
          </cell>
          <cell r="I18" t="str">
            <v>SNIES</v>
          </cell>
          <cell r="J18" t="str">
            <v>A&amp;A</v>
          </cell>
          <cell r="K18" t="str">
            <v>AFD/PEPTG</v>
          </cell>
          <cell r="M18">
            <v>27</v>
          </cell>
          <cell r="Q18">
            <v>27</v>
          </cell>
          <cell r="R18" t="str">
            <v>u</v>
          </cell>
          <cell r="T18">
            <v>16973.054549624998</v>
          </cell>
          <cell r="U18">
            <v>1</v>
          </cell>
          <cell r="V18">
            <v>458272.47283987491</v>
          </cell>
          <cell r="W18">
            <v>0</v>
          </cell>
          <cell r="X18">
            <v>0</v>
          </cell>
          <cell r="Y18">
            <v>0</v>
          </cell>
          <cell r="Z18">
            <v>458272.47283987491</v>
          </cell>
          <cell r="AA18">
            <v>458272.47283987491</v>
          </cell>
          <cell r="AB18">
            <v>0</v>
          </cell>
          <cell r="AC18">
            <v>0</v>
          </cell>
          <cell r="AD18">
            <v>0</v>
          </cell>
          <cell r="AE18">
            <v>458272.47283987491</v>
          </cell>
          <cell r="AF18">
            <v>0</v>
          </cell>
          <cell r="AG18">
            <v>0</v>
          </cell>
          <cell r="AH18">
            <v>0</v>
          </cell>
          <cell r="AI18">
            <v>0</v>
          </cell>
          <cell r="AJ18">
            <v>0</v>
          </cell>
          <cell r="AK18">
            <v>0</v>
          </cell>
          <cell r="AL18">
            <v>0</v>
          </cell>
        </row>
        <row r="19">
          <cell r="B19" t="str">
            <v>AFD</v>
          </cell>
          <cell r="C19" t="str">
            <v>A1A</v>
          </cell>
          <cell r="D19" t="str">
            <v>A1AD</v>
          </cell>
          <cell r="E19" t="str">
            <v>EP/TELI</v>
          </cell>
          <cell r="F19" t="str">
            <v>A&amp;A/CR/LAB</v>
          </cell>
          <cell r="G19">
            <v>22</v>
          </cell>
          <cell r="H19" t="str">
            <v xml:space="preserve">EP 248 cl Télimélé aménagement point d'eau </v>
          </cell>
          <cell r="I19" t="str">
            <v>SNIES</v>
          </cell>
          <cell r="J19" t="str">
            <v>A&amp;A</v>
          </cell>
          <cell r="K19" t="str">
            <v>AFD/PEPTG</v>
          </cell>
          <cell r="M19">
            <v>31</v>
          </cell>
          <cell r="Q19">
            <v>31</v>
          </cell>
          <cell r="R19" t="str">
            <v>u</v>
          </cell>
          <cell r="T19">
            <v>16973.054549624998</v>
          </cell>
          <cell r="U19">
            <v>1</v>
          </cell>
          <cell r="V19">
            <v>526164.69103837491</v>
          </cell>
          <cell r="W19">
            <v>0</v>
          </cell>
          <cell r="X19">
            <v>0</v>
          </cell>
          <cell r="Y19">
            <v>0</v>
          </cell>
          <cell r="Z19">
            <v>526164.69103837491</v>
          </cell>
          <cell r="AA19">
            <v>526164.69103837491</v>
          </cell>
          <cell r="AB19">
            <v>0</v>
          </cell>
          <cell r="AC19">
            <v>0</v>
          </cell>
          <cell r="AD19">
            <v>0</v>
          </cell>
          <cell r="AE19">
            <v>526164.69103837491</v>
          </cell>
          <cell r="AF19">
            <v>0</v>
          </cell>
          <cell r="AG19">
            <v>0</v>
          </cell>
          <cell r="AH19">
            <v>0</v>
          </cell>
          <cell r="AI19">
            <v>0</v>
          </cell>
          <cell r="AJ19">
            <v>0</v>
          </cell>
          <cell r="AK19">
            <v>0</v>
          </cell>
          <cell r="AL19">
            <v>0</v>
          </cell>
        </row>
        <row r="20">
          <cell r="B20" t="str">
            <v>AFD</v>
          </cell>
          <cell r="C20" t="str">
            <v>A1A</v>
          </cell>
          <cell r="D20" t="str">
            <v>A1AD</v>
          </cell>
          <cell r="E20" t="str">
            <v>EP/LELO</v>
          </cell>
          <cell r="F20" t="str">
            <v>A&amp;A/CR/LAB</v>
          </cell>
          <cell r="G20">
            <v>21</v>
          </cell>
          <cell r="H20" t="str">
            <v>EP 248 cl Lélouma suivi aménagement point d'eau</v>
          </cell>
          <cell r="I20" t="str">
            <v>SNIES</v>
          </cell>
          <cell r="J20" t="str">
            <v>A&amp;A</v>
          </cell>
          <cell r="K20" t="str">
            <v>AFD/PEPTG</v>
          </cell>
          <cell r="M20">
            <v>22</v>
          </cell>
          <cell r="Q20">
            <v>22</v>
          </cell>
          <cell r="R20" t="str">
            <v>u</v>
          </cell>
          <cell r="T20">
            <v>1697.3245496249997</v>
          </cell>
          <cell r="U20">
            <v>1</v>
          </cell>
          <cell r="V20">
            <v>37341.140091749992</v>
          </cell>
          <cell r="W20">
            <v>0</v>
          </cell>
          <cell r="X20">
            <v>0</v>
          </cell>
          <cell r="Y20">
            <v>0</v>
          </cell>
          <cell r="Z20">
            <v>37341.140091749992</v>
          </cell>
          <cell r="AA20">
            <v>37341.140091749992</v>
          </cell>
          <cell r="AB20">
            <v>0</v>
          </cell>
          <cell r="AC20">
            <v>0</v>
          </cell>
          <cell r="AD20">
            <v>0</v>
          </cell>
          <cell r="AE20">
            <v>37341.140091749992</v>
          </cell>
          <cell r="AF20">
            <v>0</v>
          </cell>
          <cell r="AG20">
            <v>0</v>
          </cell>
          <cell r="AH20">
            <v>0</v>
          </cell>
          <cell r="AI20">
            <v>0</v>
          </cell>
          <cell r="AJ20">
            <v>0</v>
          </cell>
          <cell r="AK20">
            <v>0</v>
          </cell>
          <cell r="AL20">
            <v>0</v>
          </cell>
        </row>
        <row r="21">
          <cell r="B21" t="str">
            <v>AFD</v>
          </cell>
          <cell r="C21" t="str">
            <v>A1A</v>
          </cell>
          <cell r="D21" t="str">
            <v>A1AD</v>
          </cell>
          <cell r="E21" t="str">
            <v>EP/MALI</v>
          </cell>
          <cell r="F21" t="str">
            <v>A&amp;A/CR/LAB</v>
          </cell>
          <cell r="G21">
            <v>21</v>
          </cell>
          <cell r="H21" t="str">
            <v>EP 248 cl Mali suivi aménagement point d'eau</v>
          </cell>
          <cell r="I21" t="str">
            <v>SNIES</v>
          </cell>
          <cell r="J21" t="str">
            <v>A&amp;A</v>
          </cell>
          <cell r="K21" t="str">
            <v>AFD/PEPTG</v>
          </cell>
          <cell r="M21">
            <v>27</v>
          </cell>
          <cell r="Q21">
            <v>27</v>
          </cell>
          <cell r="R21" t="str">
            <v>u</v>
          </cell>
          <cell r="T21">
            <v>1697.3245496249997</v>
          </cell>
          <cell r="U21">
            <v>1</v>
          </cell>
          <cell r="V21">
            <v>45827.762839874995</v>
          </cell>
          <cell r="W21">
            <v>0</v>
          </cell>
          <cell r="X21">
            <v>0</v>
          </cell>
          <cell r="Y21">
            <v>0</v>
          </cell>
          <cell r="Z21">
            <v>45827.762839874995</v>
          </cell>
          <cell r="AA21">
            <v>45827.762839874995</v>
          </cell>
          <cell r="AB21">
            <v>0</v>
          </cell>
          <cell r="AC21">
            <v>0</v>
          </cell>
          <cell r="AD21">
            <v>0</v>
          </cell>
          <cell r="AE21">
            <v>45827.762839874995</v>
          </cell>
          <cell r="AF21">
            <v>0</v>
          </cell>
          <cell r="AG21">
            <v>0</v>
          </cell>
          <cell r="AH21">
            <v>0</v>
          </cell>
          <cell r="AI21">
            <v>0</v>
          </cell>
          <cell r="AJ21">
            <v>0</v>
          </cell>
          <cell r="AK21">
            <v>0</v>
          </cell>
          <cell r="AL21">
            <v>0</v>
          </cell>
        </row>
        <row r="22">
          <cell r="B22" t="str">
            <v>AFD</v>
          </cell>
          <cell r="C22" t="str">
            <v>A1A</v>
          </cell>
          <cell r="D22" t="str">
            <v>A1AD</v>
          </cell>
          <cell r="E22" t="str">
            <v>EP/TELI</v>
          </cell>
          <cell r="F22" t="str">
            <v>A&amp;A/CR/LAB</v>
          </cell>
          <cell r="G22">
            <v>21</v>
          </cell>
          <cell r="H22" t="str">
            <v xml:space="preserve">EP 248 cl Télimélé suivi aménagement point d'eau </v>
          </cell>
          <cell r="I22" t="str">
            <v>SNIES</v>
          </cell>
          <cell r="J22" t="str">
            <v>A&amp;A</v>
          </cell>
          <cell r="K22" t="str">
            <v>AFD/PEPTG</v>
          </cell>
          <cell r="M22">
            <v>31</v>
          </cell>
          <cell r="Q22">
            <v>31</v>
          </cell>
          <cell r="R22" t="str">
            <v>u</v>
          </cell>
          <cell r="T22">
            <v>1697.3245496249997</v>
          </cell>
          <cell r="U22">
            <v>1</v>
          </cell>
          <cell r="V22">
            <v>52617.061038374988</v>
          </cell>
          <cell r="W22">
            <v>0</v>
          </cell>
          <cell r="X22">
            <v>0</v>
          </cell>
          <cell r="Y22">
            <v>0</v>
          </cell>
          <cell r="Z22">
            <v>52617.061038374988</v>
          </cell>
          <cell r="AA22">
            <v>52617.061038374988</v>
          </cell>
          <cell r="AB22">
            <v>0</v>
          </cell>
          <cell r="AC22">
            <v>0</v>
          </cell>
          <cell r="AD22">
            <v>0</v>
          </cell>
          <cell r="AE22">
            <v>52617.061038374988</v>
          </cell>
          <cell r="AF22">
            <v>0</v>
          </cell>
          <cell r="AG22">
            <v>0</v>
          </cell>
          <cell r="AH22">
            <v>0</v>
          </cell>
          <cell r="AI22">
            <v>0</v>
          </cell>
          <cell r="AJ22">
            <v>0</v>
          </cell>
          <cell r="AK22">
            <v>0</v>
          </cell>
          <cell r="AL22">
            <v>0</v>
          </cell>
        </row>
        <row r="23">
          <cell r="B23" t="str">
            <v>AFD</v>
          </cell>
          <cell r="C23" t="str">
            <v>A1A</v>
          </cell>
          <cell r="D23" t="str">
            <v>A1AD</v>
          </cell>
          <cell r="E23" t="str">
            <v>EP/LELO</v>
          </cell>
          <cell r="F23" t="str">
            <v>A&amp;A/CR/LAB</v>
          </cell>
          <cell r="G23">
            <v>23</v>
          </cell>
          <cell r="H23" t="str">
            <v>EP 248 cl Lélouma equipement et mobilier</v>
          </cell>
          <cell r="I23" t="str">
            <v>SNIES</v>
          </cell>
          <cell r="J23" t="str">
            <v>A&amp;A</v>
          </cell>
          <cell r="K23" t="str">
            <v>AFD/PEPTG</v>
          </cell>
          <cell r="M23">
            <v>60</v>
          </cell>
          <cell r="Q23">
            <v>60</v>
          </cell>
          <cell r="R23" t="str">
            <v>lot</v>
          </cell>
          <cell r="T23">
            <v>6789.2133333333322</v>
          </cell>
          <cell r="U23">
            <v>1</v>
          </cell>
          <cell r="V23">
            <v>407352.79999999993</v>
          </cell>
          <cell r="W23">
            <v>0</v>
          </cell>
          <cell r="X23">
            <v>0</v>
          </cell>
          <cell r="Y23">
            <v>0</v>
          </cell>
          <cell r="Z23">
            <v>407352.79999999993</v>
          </cell>
          <cell r="AA23">
            <v>407352.79999999993</v>
          </cell>
          <cell r="AB23">
            <v>0</v>
          </cell>
          <cell r="AC23">
            <v>0</v>
          </cell>
          <cell r="AD23">
            <v>0</v>
          </cell>
          <cell r="AE23">
            <v>407352.79999999993</v>
          </cell>
          <cell r="AF23">
            <v>0</v>
          </cell>
          <cell r="AG23">
            <v>0</v>
          </cell>
          <cell r="AH23">
            <v>0</v>
          </cell>
          <cell r="AI23">
            <v>0</v>
          </cell>
          <cell r="AJ23">
            <v>0</v>
          </cell>
          <cell r="AK23">
            <v>0</v>
          </cell>
          <cell r="AL23">
            <v>0</v>
          </cell>
        </row>
        <row r="24">
          <cell r="B24" t="str">
            <v>AFD</v>
          </cell>
          <cell r="C24" t="str">
            <v>A1A</v>
          </cell>
          <cell r="D24" t="str">
            <v>A1AD</v>
          </cell>
          <cell r="E24" t="str">
            <v>EP/MALI</v>
          </cell>
          <cell r="F24" t="str">
            <v>A&amp;A/CR/LAB</v>
          </cell>
          <cell r="G24">
            <v>23</v>
          </cell>
          <cell r="H24" t="str">
            <v>EP 248 cl Mali equipement et mobilier</v>
          </cell>
          <cell r="I24" t="str">
            <v>SNIES</v>
          </cell>
          <cell r="J24" t="str">
            <v>A&amp;A</v>
          </cell>
          <cell r="K24" t="str">
            <v>AFD/PEPTG</v>
          </cell>
          <cell r="M24">
            <v>82</v>
          </cell>
          <cell r="Q24">
            <v>82</v>
          </cell>
          <cell r="R24" t="str">
            <v>lot</v>
          </cell>
          <cell r="T24">
            <v>6789.2133333333322</v>
          </cell>
          <cell r="U24">
            <v>1</v>
          </cell>
          <cell r="V24">
            <v>556715.49333333329</v>
          </cell>
          <cell r="W24">
            <v>0</v>
          </cell>
          <cell r="X24">
            <v>0</v>
          </cell>
          <cell r="Y24">
            <v>0</v>
          </cell>
          <cell r="Z24">
            <v>556715.49333333329</v>
          </cell>
          <cell r="AA24">
            <v>556715.49333333329</v>
          </cell>
          <cell r="AB24">
            <v>0</v>
          </cell>
          <cell r="AC24">
            <v>0</v>
          </cell>
          <cell r="AD24">
            <v>0</v>
          </cell>
          <cell r="AE24">
            <v>556715.49333333329</v>
          </cell>
          <cell r="AF24">
            <v>0</v>
          </cell>
          <cell r="AG24">
            <v>0</v>
          </cell>
          <cell r="AH24">
            <v>0</v>
          </cell>
          <cell r="AI24">
            <v>0</v>
          </cell>
          <cell r="AJ24">
            <v>0</v>
          </cell>
          <cell r="AK24">
            <v>0</v>
          </cell>
          <cell r="AL24">
            <v>0</v>
          </cell>
        </row>
        <row r="25">
          <cell r="B25" t="str">
            <v>AFD</v>
          </cell>
          <cell r="C25" t="str">
            <v>A1A</v>
          </cell>
          <cell r="D25" t="str">
            <v>A1AD</v>
          </cell>
          <cell r="E25" t="str">
            <v>EP/TELI</v>
          </cell>
          <cell r="F25" t="str">
            <v>A&amp;A/CR/LAB</v>
          </cell>
          <cell r="G25">
            <v>23</v>
          </cell>
          <cell r="H25" t="str">
            <v xml:space="preserve">EP 248 cl Télimélé equipement et mobilier </v>
          </cell>
          <cell r="I25" t="str">
            <v>SNIES</v>
          </cell>
          <cell r="J25" t="str">
            <v>A&amp;A</v>
          </cell>
          <cell r="K25" t="str">
            <v>AFD/PEPTG</v>
          </cell>
          <cell r="M25">
            <v>80</v>
          </cell>
          <cell r="Q25">
            <v>80</v>
          </cell>
          <cell r="R25" t="str">
            <v>lot</v>
          </cell>
          <cell r="T25">
            <v>6789.2133333333322</v>
          </cell>
          <cell r="U25">
            <v>1</v>
          </cell>
          <cell r="V25">
            <v>543137.06666666653</v>
          </cell>
          <cell r="W25">
            <v>0</v>
          </cell>
          <cell r="X25">
            <v>0</v>
          </cell>
          <cell r="Y25">
            <v>0</v>
          </cell>
          <cell r="Z25">
            <v>543137.06666666653</v>
          </cell>
          <cell r="AA25">
            <v>543137.06666666653</v>
          </cell>
          <cell r="AB25">
            <v>0</v>
          </cell>
          <cell r="AC25">
            <v>0</v>
          </cell>
          <cell r="AD25">
            <v>0</v>
          </cell>
          <cell r="AE25">
            <v>543137.06666666653</v>
          </cell>
          <cell r="AF25">
            <v>0</v>
          </cell>
          <cell r="AG25">
            <v>0</v>
          </cell>
          <cell r="AH25">
            <v>0</v>
          </cell>
          <cell r="AI25">
            <v>0</v>
          </cell>
          <cell r="AJ25">
            <v>0</v>
          </cell>
          <cell r="AK25">
            <v>0</v>
          </cell>
          <cell r="AL25">
            <v>0</v>
          </cell>
        </row>
        <row r="26">
          <cell r="B26" t="str">
            <v>AFD</v>
          </cell>
          <cell r="C26" t="str">
            <v>B1A</v>
          </cell>
          <cell r="D26" t="str">
            <v>B1AB</v>
          </cell>
          <cell r="E26" t="str">
            <v>EP/LELO</v>
          </cell>
          <cell r="F26" t="str">
            <v>A&amp;A/CR/LAB</v>
          </cell>
          <cell r="G26">
            <v>12</v>
          </cell>
          <cell r="H26" t="str">
            <v>EP Lélouma projets d'écoles type C</v>
          </cell>
          <cell r="I26" t="str">
            <v>DNEE</v>
          </cell>
          <cell r="J26" t="str">
            <v>A&amp;A</v>
          </cell>
          <cell r="K26" t="str">
            <v>AFD/PEPTG</v>
          </cell>
          <cell r="M26">
            <v>1</v>
          </cell>
          <cell r="Q26">
            <v>1</v>
          </cell>
          <cell r="R26" t="str">
            <v>u</v>
          </cell>
          <cell r="T26">
            <v>138330.22166666665</v>
          </cell>
          <cell r="U26">
            <v>1</v>
          </cell>
          <cell r="V26">
            <v>138330.22166666665</v>
          </cell>
          <cell r="W26">
            <v>0</v>
          </cell>
          <cell r="X26">
            <v>0</v>
          </cell>
          <cell r="Y26">
            <v>0</v>
          </cell>
          <cell r="Z26">
            <v>138330.22166666665</v>
          </cell>
          <cell r="AA26">
            <v>138330.22166666665</v>
          </cell>
          <cell r="AB26">
            <v>0</v>
          </cell>
          <cell r="AC26">
            <v>0</v>
          </cell>
          <cell r="AD26">
            <v>0</v>
          </cell>
          <cell r="AE26">
            <v>138330.22166666665</v>
          </cell>
          <cell r="AF26">
            <v>0</v>
          </cell>
          <cell r="AG26">
            <v>0</v>
          </cell>
          <cell r="AH26">
            <v>0</v>
          </cell>
          <cell r="AI26">
            <v>0</v>
          </cell>
          <cell r="AJ26">
            <v>0</v>
          </cell>
          <cell r="AK26">
            <v>0</v>
          </cell>
          <cell r="AL26">
            <v>0</v>
          </cell>
        </row>
        <row r="27">
          <cell r="B27" t="str">
            <v>AFD</v>
          </cell>
          <cell r="C27" t="str">
            <v>B1A</v>
          </cell>
          <cell r="D27" t="str">
            <v>B1AB</v>
          </cell>
          <cell r="E27" t="str">
            <v>EP/MALI</v>
          </cell>
          <cell r="F27" t="str">
            <v>A&amp;A/CR/LAB</v>
          </cell>
          <cell r="G27">
            <v>12</v>
          </cell>
          <cell r="H27" t="str">
            <v>EP Mali projets d'écoles type C</v>
          </cell>
          <cell r="I27" t="str">
            <v>DNEE</v>
          </cell>
          <cell r="J27" t="str">
            <v>A&amp;A</v>
          </cell>
          <cell r="K27" t="str">
            <v>AFD/PEPTG</v>
          </cell>
          <cell r="M27">
            <v>1</v>
          </cell>
          <cell r="Q27">
            <v>1</v>
          </cell>
          <cell r="R27" t="str">
            <v>u</v>
          </cell>
          <cell r="T27">
            <v>138330.22166666665</v>
          </cell>
          <cell r="U27">
            <v>1</v>
          </cell>
          <cell r="V27">
            <v>138330.22166666665</v>
          </cell>
          <cell r="W27">
            <v>0</v>
          </cell>
          <cell r="X27">
            <v>0</v>
          </cell>
          <cell r="Y27">
            <v>0</v>
          </cell>
          <cell r="Z27">
            <v>138330.22166666665</v>
          </cell>
          <cell r="AA27">
            <v>138330.22166666665</v>
          </cell>
          <cell r="AB27">
            <v>0</v>
          </cell>
          <cell r="AC27">
            <v>0</v>
          </cell>
          <cell r="AD27">
            <v>0</v>
          </cell>
          <cell r="AE27">
            <v>138330.22166666665</v>
          </cell>
          <cell r="AF27">
            <v>0</v>
          </cell>
          <cell r="AG27">
            <v>0</v>
          </cell>
          <cell r="AH27">
            <v>0</v>
          </cell>
          <cell r="AI27">
            <v>0</v>
          </cell>
          <cell r="AJ27">
            <v>0</v>
          </cell>
          <cell r="AK27">
            <v>0</v>
          </cell>
          <cell r="AL27">
            <v>0</v>
          </cell>
        </row>
        <row r="28">
          <cell r="B28" t="str">
            <v>AFD</v>
          </cell>
          <cell r="C28" t="str">
            <v>B1A</v>
          </cell>
          <cell r="D28" t="str">
            <v>B1AB</v>
          </cell>
          <cell r="E28" t="str">
            <v>EP/TELI</v>
          </cell>
          <cell r="F28" t="str">
            <v>A&amp;A/CR/LAB</v>
          </cell>
          <cell r="G28">
            <v>12</v>
          </cell>
          <cell r="H28" t="str">
            <v>EP Télimélé projets d'écoles type C</v>
          </cell>
          <cell r="I28" t="str">
            <v>DNEE</v>
          </cell>
          <cell r="J28" t="str">
            <v>A&amp;A</v>
          </cell>
          <cell r="K28" t="str">
            <v>AFD/PEPTG</v>
          </cell>
          <cell r="M28">
            <v>1</v>
          </cell>
          <cell r="Q28">
            <v>1</v>
          </cell>
          <cell r="R28" t="str">
            <v>u</v>
          </cell>
          <cell r="T28">
            <v>138330.22166666665</v>
          </cell>
          <cell r="U28">
            <v>1</v>
          </cell>
          <cell r="V28">
            <v>138330.22166666665</v>
          </cell>
          <cell r="W28">
            <v>0</v>
          </cell>
          <cell r="X28">
            <v>0</v>
          </cell>
          <cell r="Y28">
            <v>0</v>
          </cell>
          <cell r="Z28">
            <v>138330.22166666665</v>
          </cell>
          <cell r="AA28">
            <v>138330.22166666665</v>
          </cell>
          <cell r="AB28">
            <v>0</v>
          </cell>
          <cell r="AC28">
            <v>0</v>
          </cell>
          <cell r="AD28">
            <v>0</v>
          </cell>
          <cell r="AE28">
            <v>138330.22166666665</v>
          </cell>
          <cell r="AF28">
            <v>0</v>
          </cell>
          <cell r="AG28">
            <v>0</v>
          </cell>
          <cell r="AH28">
            <v>0</v>
          </cell>
          <cell r="AI28">
            <v>0</v>
          </cell>
          <cell r="AJ28">
            <v>0</v>
          </cell>
          <cell r="AK28">
            <v>0</v>
          </cell>
          <cell r="AL28">
            <v>0</v>
          </cell>
        </row>
        <row r="29">
          <cell r="B29" t="str">
            <v>AFD</v>
          </cell>
          <cell r="C29" t="str">
            <v>C1D</v>
          </cell>
          <cell r="D29" t="str">
            <v>C1DD</v>
          </cell>
          <cell r="E29" t="str">
            <v>DPE/LELO</v>
          </cell>
          <cell r="F29" t="str">
            <v>A&amp;A/CR/LAB</v>
          </cell>
          <cell r="G29">
            <v>12</v>
          </cell>
          <cell r="H29" t="str">
            <v>DPE Lélouma formation des DPE</v>
          </cell>
          <cell r="I29" t="str">
            <v>DPE</v>
          </cell>
          <cell r="J29" t="str">
            <v>A&amp;A</v>
          </cell>
          <cell r="K29" t="str">
            <v>AFD/PEPTG</v>
          </cell>
          <cell r="M29">
            <v>1</v>
          </cell>
          <cell r="Q29">
            <v>1</v>
          </cell>
          <cell r="R29" t="str">
            <v>forfait</v>
          </cell>
          <cell r="T29">
            <v>220842.92591333331</v>
          </cell>
          <cell r="U29">
            <v>1</v>
          </cell>
          <cell r="V29">
            <v>220842.92591333331</v>
          </cell>
          <cell r="W29">
            <v>0</v>
          </cell>
          <cell r="X29">
            <v>0</v>
          </cell>
          <cell r="Y29">
            <v>0</v>
          </cell>
          <cell r="Z29">
            <v>220842.92591333331</v>
          </cell>
          <cell r="AA29">
            <v>220842.92591333331</v>
          </cell>
          <cell r="AB29">
            <v>0</v>
          </cell>
          <cell r="AC29">
            <v>0</v>
          </cell>
          <cell r="AD29">
            <v>0</v>
          </cell>
          <cell r="AE29">
            <v>220842.92591333331</v>
          </cell>
          <cell r="AF29">
            <v>0</v>
          </cell>
          <cell r="AG29">
            <v>0</v>
          </cell>
          <cell r="AH29">
            <v>0</v>
          </cell>
          <cell r="AI29">
            <v>0</v>
          </cell>
          <cell r="AJ29">
            <v>0</v>
          </cell>
          <cell r="AK29">
            <v>0</v>
          </cell>
          <cell r="AL29">
            <v>0</v>
          </cell>
        </row>
        <row r="30">
          <cell r="B30" t="str">
            <v>AFD</v>
          </cell>
          <cell r="C30" t="str">
            <v>C1D</v>
          </cell>
          <cell r="D30" t="str">
            <v>C1DD</v>
          </cell>
          <cell r="E30" t="str">
            <v>DPE/MALI</v>
          </cell>
          <cell r="F30" t="str">
            <v>A&amp;A/CR/LAB</v>
          </cell>
          <cell r="G30">
            <v>12</v>
          </cell>
          <cell r="H30" t="str">
            <v>DPE Mali formation des DPE</v>
          </cell>
          <cell r="I30" t="str">
            <v>DPE</v>
          </cell>
          <cell r="J30" t="str">
            <v>A&amp;A</v>
          </cell>
          <cell r="K30" t="str">
            <v>AFD/PEPTG</v>
          </cell>
          <cell r="M30">
            <v>1</v>
          </cell>
          <cell r="Q30">
            <v>1</v>
          </cell>
          <cell r="R30" t="str">
            <v>forfait</v>
          </cell>
          <cell r="T30">
            <v>220842.92591333331</v>
          </cell>
          <cell r="U30">
            <v>1</v>
          </cell>
          <cell r="V30">
            <v>220842.92591333331</v>
          </cell>
          <cell r="W30">
            <v>0</v>
          </cell>
          <cell r="X30">
            <v>0</v>
          </cell>
          <cell r="Y30">
            <v>0</v>
          </cell>
          <cell r="Z30">
            <v>220842.92591333331</v>
          </cell>
          <cell r="AA30">
            <v>220842.92591333331</v>
          </cell>
          <cell r="AB30">
            <v>0</v>
          </cell>
          <cell r="AC30">
            <v>0</v>
          </cell>
          <cell r="AD30">
            <v>0</v>
          </cell>
          <cell r="AE30">
            <v>220842.92591333331</v>
          </cell>
          <cell r="AF30">
            <v>0</v>
          </cell>
          <cell r="AG30">
            <v>0</v>
          </cell>
          <cell r="AH30">
            <v>0</v>
          </cell>
          <cell r="AI30">
            <v>0</v>
          </cell>
          <cell r="AJ30">
            <v>0</v>
          </cell>
          <cell r="AK30">
            <v>0</v>
          </cell>
          <cell r="AL30">
            <v>0</v>
          </cell>
        </row>
        <row r="31">
          <cell r="B31" t="str">
            <v>AFD</v>
          </cell>
          <cell r="C31" t="str">
            <v>C1D</v>
          </cell>
          <cell r="D31" t="str">
            <v>C1DD</v>
          </cell>
          <cell r="E31" t="str">
            <v>DPE/TELI</v>
          </cell>
          <cell r="F31" t="str">
            <v>A&amp;A/CR/LAB</v>
          </cell>
          <cell r="G31">
            <v>12</v>
          </cell>
          <cell r="H31" t="str">
            <v xml:space="preserve">DPE Télimélé formation des DPE </v>
          </cell>
          <cell r="I31" t="str">
            <v>DPE</v>
          </cell>
          <cell r="J31" t="str">
            <v>A&amp;A</v>
          </cell>
          <cell r="K31" t="str">
            <v>AFD/PEPTG</v>
          </cell>
          <cell r="M31">
            <v>1</v>
          </cell>
          <cell r="Q31">
            <v>1</v>
          </cell>
          <cell r="R31" t="str">
            <v>forfait</v>
          </cell>
          <cell r="T31">
            <v>220842.92591333331</v>
          </cell>
          <cell r="U31">
            <v>1</v>
          </cell>
          <cell r="V31">
            <v>220842.92591333331</v>
          </cell>
          <cell r="W31">
            <v>0</v>
          </cell>
          <cell r="X31">
            <v>0</v>
          </cell>
          <cell r="Y31">
            <v>0</v>
          </cell>
          <cell r="Z31">
            <v>220842.92591333331</v>
          </cell>
          <cell r="AA31">
            <v>220842.92591333331</v>
          </cell>
          <cell r="AB31">
            <v>0</v>
          </cell>
          <cell r="AC31">
            <v>0</v>
          </cell>
          <cell r="AD31">
            <v>0</v>
          </cell>
          <cell r="AE31">
            <v>220842.92591333331</v>
          </cell>
          <cell r="AF31">
            <v>0</v>
          </cell>
          <cell r="AG31">
            <v>0</v>
          </cell>
          <cell r="AH31">
            <v>0</v>
          </cell>
          <cell r="AI31">
            <v>0</v>
          </cell>
          <cell r="AJ31">
            <v>0</v>
          </cell>
          <cell r="AK31">
            <v>0</v>
          </cell>
          <cell r="AL31">
            <v>0</v>
          </cell>
        </row>
        <row r="32">
          <cell r="B32" t="str">
            <v>AFD</v>
          </cell>
          <cell r="C32" t="str">
            <v>C1E</v>
          </cell>
          <cell r="D32" t="str">
            <v>C1EC</v>
          </cell>
          <cell r="E32" t="str">
            <v>DSEE/LELO</v>
          </cell>
          <cell r="F32" t="str">
            <v>A&amp;A/CR/LAB</v>
          </cell>
          <cell r="G32">
            <v>15</v>
          </cell>
          <cell r="H32" t="str">
            <v>DSEE Lélouma projets DSEE type D</v>
          </cell>
          <cell r="I32" t="str">
            <v>DSEE</v>
          </cell>
          <cell r="J32" t="str">
            <v>A&amp;A</v>
          </cell>
          <cell r="K32" t="str">
            <v>AFD/PEPTG</v>
          </cell>
          <cell r="M32">
            <v>1</v>
          </cell>
          <cell r="Q32">
            <v>1</v>
          </cell>
          <cell r="R32" t="str">
            <v>forfait</v>
          </cell>
          <cell r="T32">
            <v>25459.55</v>
          </cell>
          <cell r="U32">
            <v>1</v>
          </cell>
          <cell r="V32">
            <v>25459.55</v>
          </cell>
          <cell r="W32">
            <v>0</v>
          </cell>
          <cell r="X32">
            <v>0</v>
          </cell>
          <cell r="Y32">
            <v>0</v>
          </cell>
          <cell r="Z32">
            <v>25459.55</v>
          </cell>
          <cell r="AA32">
            <v>25459.55</v>
          </cell>
          <cell r="AB32">
            <v>0</v>
          </cell>
          <cell r="AC32">
            <v>0</v>
          </cell>
          <cell r="AD32">
            <v>0</v>
          </cell>
          <cell r="AE32">
            <v>25459.55</v>
          </cell>
          <cell r="AF32">
            <v>0</v>
          </cell>
          <cell r="AG32">
            <v>0</v>
          </cell>
          <cell r="AH32">
            <v>0</v>
          </cell>
          <cell r="AI32">
            <v>0</v>
          </cell>
          <cell r="AJ32">
            <v>0</v>
          </cell>
          <cell r="AK32">
            <v>0</v>
          </cell>
          <cell r="AL32">
            <v>0</v>
          </cell>
        </row>
        <row r="33">
          <cell r="B33" t="str">
            <v>AFD</v>
          </cell>
          <cell r="C33" t="str">
            <v>C1E</v>
          </cell>
          <cell r="D33" t="str">
            <v>C1EC</v>
          </cell>
          <cell r="E33" t="str">
            <v>DSEE/MALI</v>
          </cell>
          <cell r="F33" t="str">
            <v>A&amp;A/CR/LAB</v>
          </cell>
          <cell r="G33">
            <v>15</v>
          </cell>
          <cell r="H33" t="str">
            <v>DSEE Mali projets DSEE type D</v>
          </cell>
          <cell r="I33" t="str">
            <v>DSEE</v>
          </cell>
          <cell r="J33" t="str">
            <v>A&amp;A</v>
          </cell>
          <cell r="K33" t="str">
            <v>AFD/PEPTG</v>
          </cell>
          <cell r="M33">
            <v>1</v>
          </cell>
          <cell r="Q33">
            <v>1</v>
          </cell>
          <cell r="R33" t="str">
            <v>forfait</v>
          </cell>
          <cell r="T33">
            <v>25459.55</v>
          </cell>
          <cell r="U33">
            <v>1</v>
          </cell>
          <cell r="V33">
            <v>25459.55</v>
          </cell>
          <cell r="W33">
            <v>0</v>
          </cell>
          <cell r="X33">
            <v>0</v>
          </cell>
          <cell r="Y33">
            <v>0</v>
          </cell>
          <cell r="Z33">
            <v>25459.55</v>
          </cell>
          <cell r="AA33">
            <v>25459.55</v>
          </cell>
          <cell r="AB33">
            <v>0</v>
          </cell>
          <cell r="AC33">
            <v>0</v>
          </cell>
          <cell r="AD33">
            <v>0</v>
          </cell>
          <cell r="AE33">
            <v>25459.55</v>
          </cell>
          <cell r="AF33">
            <v>0</v>
          </cell>
          <cell r="AG33">
            <v>0</v>
          </cell>
          <cell r="AH33">
            <v>0</v>
          </cell>
          <cell r="AI33">
            <v>0</v>
          </cell>
          <cell r="AJ33">
            <v>0</v>
          </cell>
          <cell r="AK33">
            <v>0</v>
          </cell>
          <cell r="AL33">
            <v>0</v>
          </cell>
        </row>
        <row r="34">
          <cell r="B34" t="str">
            <v>AFD</v>
          </cell>
          <cell r="C34" t="str">
            <v>C1E</v>
          </cell>
          <cell r="D34" t="str">
            <v>C1EC</v>
          </cell>
          <cell r="E34" t="str">
            <v>DSEE/TELI</v>
          </cell>
          <cell r="F34" t="str">
            <v>A&amp;A/CR/LAB</v>
          </cell>
          <cell r="G34">
            <v>15</v>
          </cell>
          <cell r="H34" t="str">
            <v>DSEE Télimélé projets DSEE type D</v>
          </cell>
          <cell r="I34" t="str">
            <v>DSEE</v>
          </cell>
          <cell r="J34" t="str">
            <v>A&amp;A</v>
          </cell>
          <cell r="K34" t="str">
            <v>AFD/PEPTG</v>
          </cell>
          <cell r="M34">
            <v>1</v>
          </cell>
          <cell r="Q34">
            <v>1</v>
          </cell>
          <cell r="R34" t="str">
            <v>forfait</v>
          </cell>
          <cell r="T34">
            <v>25459.55</v>
          </cell>
          <cell r="U34">
            <v>1</v>
          </cell>
          <cell r="V34">
            <v>25459.55</v>
          </cell>
          <cell r="W34">
            <v>0</v>
          </cell>
          <cell r="X34">
            <v>0</v>
          </cell>
          <cell r="Y34">
            <v>0</v>
          </cell>
          <cell r="Z34">
            <v>25459.55</v>
          </cell>
          <cell r="AA34">
            <v>25459.55</v>
          </cell>
          <cell r="AB34">
            <v>0</v>
          </cell>
          <cell r="AC34">
            <v>0</v>
          </cell>
          <cell r="AD34">
            <v>0</v>
          </cell>
          <cell r="AE34">
            <v>25459.55</v>
          </cell>
          <cell r="AF34">
            <v>0</v>
          </cell>
          <cell r="AG34">
            <v>0</v>
          </cell>
          <cell r="AH34">
            <v>0</v>
          </cell>
          <cell r="AI34">
            <v>0</v>
          </cell>
          <cell r="AJ34">
            <v>0</v>
          </cell>
          <cell r="AK34">
            <v>0</v>
          </cell>
          <cell r="AL34">
            <v>0</v>
          </cell>
        </row>
        <row r="35">
          <cell r="B35" t="str">
            <v>AFD</v>
          </cell>
          <cell r="C35" t="str">
            <v>C1M</v>
          </cell>
          <cell r="D35" t="str">
            <v>C1MC</v>
          </cell>
          <cell r="E35" t="str">
            <v>CN/A&amp;A</v>
          </cell>
          <cell r="F35" t="str">
            <v>AFD/CN</v>
          </cell>
          <cell r="G35">
            <v>21</v>
          </cell>
          <cell r="H35" t="str">
            <v>AFD Maîtrise d'ouvrage Déléguée à A&amp;A</v>
          </cell>
          <cell r="I35" t="str">
            <v>AFD</v>
          </cell>
          <cell r="J35" t="str">
            <v>A&amp;A</v>
          </cell>
          <cell r="K35" t="str">
            <v>AFD/PEPTG</v>
          </cell>
          <cell r="M35">
            <v>1</v>
          </cell>
          <cell r="Q35">
            <v>1</v>
          </cell>
          <cell r="R35" t="str">
            <v>forfait</v>
          </cell>
          <cell r="T35">
            <v>244411.67999999996</v>
          </cell>
          <cell r="U35">
            <v>1</v>
          </cell>
          <cell r="V35">
            <v>244411.67999999996</v>
          </cell>
          <cell r="W35">
            <v>0</v>
          </cell>
          <cell r="X35">
            <v>0</v>
          </cell>
          <cell r="Y35">
            <v>0</v>
          </cell>
          <cell r="Z35">
            <v>244411.67999999996</v>
          </cell>
          <cell r="AA35">
            <v>244411.67999999996</v>
          </cell>
          <cell r="AB35">
            <v>0</v>
          </cell>
          <cell r="AC35">
            <v>0</v>
          </cell>
          <cell r="AD35">
            <v>0</v>
          </cell>
          <cell r="AE35">
            <v>244411.67999999996</v>
          </cell>
          <cell r="AF35">
            <v>0</v>
          </cell>
          <cell r="AG35">
            <v>0</v>
          </cell>
          <cell r="AH35">
            <v>0</v>
          </cell>
          <cell r="AI35">
            <v>0</v>
          </cell>
          <cell r="AJ35">
            <v>0</v>
          </cell>
          <cell r="AK35">
            <v>0</v>
          </cell>
          <cell r="AL35">
            <v>0</v>
          </cell>
        </row>
        <row r="36">
          <cell r="B36" t="str">
            <v>AFD</v>
          </cell>
          <cell r="C36" t="str">
            <v>C1M</v>
          </cell>
          <cell r="D36" t="str">
            <v>C1MC</v>
          </cell>
          <cell r="E36" t="str">
            <v>CN/AFD</v>
          </cell>
          <cell r="F36" t="str">
            <v>AFD/CN</v>
          </cell>
          <cell r="G36">
            <v>25</v>
          </cell>
          <cell r="H36" t="str">
            <v>AFD Expertise internationale suivi et évaluation et audit</v>
          </cell>
          <cell r="I36" t="str">
            <v>AFD</v>
          </cell>
          <cell r="J36" t="str">
            <v>AFD</v>
          </cell>
          <cell r="K36" t="str">
            <v>AFD/PEPTG</v>
          </cell>
          <cell r="M36">
            <v>1</v>
          </cell>
          <cell r="Q36">
            <v>1</v>
          </cell>
          <cell r="R36" t="str">
            <v>forfait</v>
          </cell>
          <cell r="T36">
            <v>359514.30554999999</v>
          </cell>
          <cell r="U36">
            <v>1</v>
          </cell>
          <cell r="V36">
            <v>359514.30554999999</v>
          </cell>
          <cell r="W36">
            <v>0</v>
          </cell>
          <cell r="X36">
            <v>0</v>
          </cell>
          <cell r="Y36">
            <v>0</v>
          </cell>
          <cell r="Z36">
            <v>359514.30554999999</v>
          </cell>
          <cell r="AA36">
            <v>359514.30554999999</v>
          </cell>
          <cell r="AB36">
            <v>0</v>
          </cell>
          <cell r="AC36">
            <v>0</v>
          </cell>
          <cell r="AD36">
            <v>0</v>
          </cell>
          <cell r="AE36">
            <v>359514.30554999999</v>
          </cell>
          <cell r="AF36">
            <v>0</v>
          </cell>
          <cell r="AG36">
            <v>0</v>
          </cell>
          <cell r="AH36">
            <v>0</v>
          </cell>
          <cell r="AI36">
            <v>0</v>
          </cell>
          <cell r="AJ36">
            <v>0</v>
          </cell>
          <cell r="AK36">
            <v>0</v>
          </cell>
          <cell r="AL36">
            <v>0</v>
          </cell>
        </row>
        <row r="37">
          <cell r="B37" t="str">
            <v>AFD</v>
          </cell>
          <cell r="C37" t="str">
            <v>C1F</v>
          </cell>
          <cell r="D37" t="str">
            <v>C1FB</v>
          </cell>
          <cell r="E37" t="str">
            <v>DPE/LELO</v>
          </cell>
          <cell r="F37" t="str">
            <v>A&amp;A/CR/LAB</v>
          </cell>
          <cell r="G37">
            <v>21</v>
          </cell>
          <cell r="H37" t="str">
            <v>DPE Lélouma études architect et techniques</v>
          </cell>
          <cell r="I37" t="str">
            <v>SNIES</v>
          </cell>
          <cell r="J37" t="str">
            <v>A&amp;A</v>
          </cell>
          <cell r="K37" t="str">
            <v>AFD/PEPTG</v>
          </cell>
          <cell r="M37">
            <v>1</v>
          </cell>
          <cell r="Q37">
            <v>1</v>
          </cell>
          <cell r="R37" t="str">
            <v>forfait</v>
          </cell>
          <cell r="T37">
            <v>50412.457386090216</v>
          </cell>
          <cell r="U37">
            <v>1</v>
          </cell>
          <cell r="V37">
            <v>50412.457386090216</v>
          </cell>
          <cell r="W37">
            <v>0</v>
          </cell>
          <cell r="X37">
            <v>0</v>
          </cell>
          <cell r="Y37">
            <v>0</v>
          </cell>
          <cell r="Z37">
            <v>50412.457386090216</v>
          </cell>
          <cell r="AA37">
            <v>50412.457386090216</v>
          </cell>
          <cell r="AB37">
            <v>0</v>
          </cell>
          <cell r="AC37">
            <v>0</v>
          </cell>
          <cell r="AD37">
            <v>0</v>
          </cell>
          <cell r="AE37">
            <v>50412.457386090216</v>
          </cell>
          <cell r="AF37">
            <v>0</v>
          </cell>
          <cell r="AG37">
            <v>0</v>
          </cell>
          <cell r="AH37">
            <v>0</v>
          </cell>
          <cell r="AI37">
            <v>0</v>
          </cell>
          <cell r="AJ37">
            <v>0</v>
          </cell>
          <cell r="AK37">
            <v>0</v>
          </cell>
          <cell r="AL37">
            <v>0</v>
          </cell>
        </row>
        <row r="38">
          <cell r="B38" t="str">
            <v>AFD</v>
          </cell>
          <cell r="C38" t="str">
            <v>C1F</v>
          </cell>
          <cell r="D38" t="str">
            <v>C1FB</v>
          </cell>
          <cell r="E38" t="str">
            <v>DPE/MALI</v>
          </cell>
          <cell r="F38" t="str">
            <v>A&amp;A/CR/LAB</v>
          </cell>
          <cell r="G38">
            <v>21</v>
          </cell>
          <cell r="H38" t="str">
            <v>DPE Mali études architect et techniques</v>
          </cell>
          <cell r="I38" t="str">
            <v>SNIES</v>
          </cell>
          <cell r="J38" t="str">
            <v>A&amp;A</v>
          </cell>
          <cell r="K38" t="str">
            <v>AFD/PEPTG</v>
          </cell>
          <cell r="M38">
            <v>1</v>
          </cell>
          <cell r="Q38">
            <v>1</v>
          </cell>
          <cell r="R38" t="str">
            <v>forfait</v>
          </cell>
          <cell r="T38">
            <v>50412.457386090216</v>
          </cell>
          <cell r="U38">
            <v>1</v>
          </cell>
          <cell r="V38">
            <v>50412.457386090216</v>
          </cell>
          <cell r="W38">
            <v>0</v>
          </cell>
          <cell r="X38">
            <v>0</v>
          </cell>
          <cell r="Y38">
            <v>0</v>
          </cell>
          <cell r="Z38">
            <v>50412.457386090216</v>
          </cell>
          <cell r="AA38">
            <v>50412.457386090216</v>
          </cell>
          <cell r="AB38">
            <v>0</v>
          </cell>
          <cell r="AC38">
            <v>0</v>
          </cell>
          <cell r="AD38">
            <v>0</v>
          </cell>
          <cell r="AE38">
            <v>50412.457386090216</v>
          </cell>
          <cell r="AF38">
            <v>0</v>
          </cell>
          <cell r="AG38">
            <v>0</v>
          </cell>
          <cell r="AH38">
            <v>0</v>
          </cell>
          <cell r="AI38">
            <v>0</v>
          </cell>
          <cell r="AJ38">
            <v>0</v>
          </cell>
          <cell r="AK38">
            <v>0</v>
          </cell>
          <cell r="AL38">
            <v>0</v>
          </cell>
        </row>
        <row r="39">
          <cell r="B39" t="str">
            <v>AFD</v>
          </cell>
          <cell r="C39" t="str">
            <v>C1F</v>
          </cell>
          <cell r="D39" t="str">
            <v>C1FB</v>
          </cell>
          <cell r="E39" t="str">
            <v>DPE/TELI</v>
          </cell>
          <cell r="F39" t="str">
            <v>A&amp;A/CR/LAB</v>
          </cell>
          <cell r="G39">
            <v>21</v>
          </cell>
          <cell r="H39" t="str">
            <v xml:space="preserve">DPE Télimélé études architect et techniques </v>
          </cell>
          <cell r="I39" t="str">
            <v>SNIES</v>
          </cell>
          <cell r="J39" t="str">
            <v>A&amp;A</v>
          </cell>
          <cell r="K39" t="str">
            <v>AFD/PEPTG</v>
          </cell>
          <cell r="M39">
            <v>1</v>
          </cell>
          <cell r="Q39">
            <v>1</v>
          </cell>
          <cell r="R39" t="str">
            <v>forfait</v>
          </cell>
          <cell r="T39">
            <v>50412.457386090216</v>
          </cell>
          <cell r="U39">
            <v>1</v>
          </cell>
          <cell r="V39">
            <v>50412.457386090216</v>
          </cell>
          <cell r="W39">
            <v>0</v>
          </cell>
          <cell r="X39">
            <v>0</v>
          </cell>
          <cell r="Y39">
            <v>0</v>
          </cell>
          <cell r="Z39">
            <v>50412.457386090216</v>
          </cell>
          <cell r="AA39">
            <v>50412.457386090216</v>
          </cell>
          <cell r="AB39">
            <v>0</v>
          </cell>
          <cell r="AC39">
            <v>0</v>
          </cell>
          <cell r="AD39">
            <v>0</v>
          </cell>
          <cell r="AE39">
            <v>50412.457386090216</v>
          </cell>
          <cell r="AF39">
            <v>0</v>
          </cell>
          <cell r="AG39">
            <v>0</v>
          </cell>
          <cell r="AH39">
            <v>0</v>
          </cell>
          <cell r="AI39">
            <v>0</v>
          </cell>
          <cell r="AJ39">
            <v>0</v>
          </cell>
          <cell r="AK39">
            <v>0</v>
          </cell>
          <cell r="AL39">
            <v>0</v>
          </cell>
        </row>
        <row r="40">
          <cell r="B40" t="str">
            <v>AFD</v>
          </cell>
          <cell r="C40" t="str">
            <v>C1F</v>
          </cell>
          <cell r="D40" t="str">
            <v>C1FB</v>
          </cell>
          <cell r="E40" t="str">
            <v>DPE/LELO</v>
          </cell>
          <cell r="F40" t="str">
            <v>A&amp;A/CR/LAB</v>
          </cell>
          <cell r="G40">
            <v>22</v>
          </cell>
          <cell r="H40" t="str">
            <v>DPE Lélouma construction bureaux</v>
          </cell>
          <cell r="I40" t="str">
            <v>SNIES</v>
          </cell>
          <cell r="J40" t="str">
            <v>A&amp;A</v>
          </cell>
          <cell r="K40" t="str">
            <v>AFD/PEPTG</v>
          </cell>
          <cell r="M40">
            <v>1</v>
          </cell>
          <cell r="Q40">
            <v>1</v>
          </cell>
          <cell r="R40" t="str">
            <v>u</v>
          </cell>
          <cell r="T40">
            <v>509190.99999999994</v>
          </cell>
          <cell r="U40">
            <v>1</v>
          </cell>
          <cell r="V40">
            <v>509190.99999999994</v>
          </cell>
          <cell r="W40">
            <v>0</v>
          </cell>
          <cell r="X40">
            <v>0</v>
          </cell>
          <cell r="Y40">
            <v>0</v>
          </cell>
          <cell r="Z40">
            <v>509190.99999999994</v>
          </cell>
          <cell r="AA40">
            <v>509190.99999999994</v>
          </cell>
          <cell r="AB40">
            <v>0</v>
          </cell>
          <cell r="AC40">
            <v>0</v>
          </cell>
          <cell r="AD40">
            <v>0</v>
          </cell>
          <cell r="AE40">
            <v>509190.99999999994</v>
          </cell>
          <cell r="AF40">
            <v>0</v>
          </cell>
          <cell r="AG40">
            <v>0</v>
          </cell>
          <cell r="AH40">
            <v>0</v>
          </cell>
          <cell r="AI40">
            <v>0</v>
          </cell>
          <cell r="AJ40">
            <v>0</v>
          </cell>
          <cell r="AK40">
            <v>0</v>
          </cell>
          <cell r="AL40">
            <v>0</v>
          </cell>
        </row>
        <row r="41">
          <cell r="B41" t="str">
            <v>AFD</v>
          </cell>
          <cell r="C41" t="str">
            <v>C1F</v>
          </cell>
          <cell r="D41" t="str">
            <v>C1FB</v>
          </cell>
          <cell r="E41" t="str">
            <v>DPE/MALI</v>
          </cell>
          <cell r="F41" t="str">
            <v>A&amp;A/CR/LAB</v>
          </cell>
          <cell r="G41">
            <v>22</v>
          </cell>
          <cell r="H41" t="str">
            <v>DPE Mali construction bureaux</v>
          </cell>
          <cell r="I41" t="str">
            <v>SNIES</v>
          </cell>
          <cell r="J41" t="str">
            <v>A&amp;A</v>
          </cell>
          <cell r="K41" t="str">
            <v>AFD/PEPTG</v>
          </cell>
          <cell r="M41">
            <v>1</v>
          </cell>
          <cell r="Q41">
            <v>1</v>
          </cell>
          <cell r="R41" t="str">
            <v>u</v>
          </cell>
          <cell r="T41">
            <v>509190.99999999994</v>
          </cell>
          <cell r="U41">
            <v>1</v>
          </cell>
          <cell r="V41">
            <v>509190.99999999994</v>
          </cell>
          <cell r="W41">
            <v>0</v>
          </cell>
          <cell r="X41">
            <v>0</v>
          </cell>
          <cell r="Y41">
            <v>0</v>
          </cell>
          <cell r="Z41">
            <v>509190.99999999994</v>
          </cell>
          <cell r="AA41">
            <v>509190.99999999994</v>
          </cell>
          <cell r="AB41">
            <v>0</v>
          </cell>
          <cell r="AC41">
            <v>0</v>
          </cell>
          <cell r="AD41">
            <v>0</v>
          </cell>
          <cell r="AE41">
            <v>509190.99999999994</v>
          </cell>
          <cell r="AF41">
            <v>0</v>
          </cell>
          <cell r="AG41">
            <v>0</v>
          </cell>
          <cell r="AH41">
            <v>0</v>
          </cell>
          <cell r="AI41">
            <v>0</v>
          </cell>
          <cell r="AJ41">
            <v>0</v>
          </cell>
          <cell r="AK41">
            <v>0</v>
          </cell>
          <cell r="AL41">
            <v>0</v>
          </cell>
        </row>
        <row r="42">
          <cell r="B42" t="str">
            <v>AFD</v>
          </cell>
          <cell r="C42" t="str">
            <v>C1F</v>
          </cell>
          <cell r="D42" t="str">
            <v>C1FB</v>
          </cell>
          <cell r="E42" t="str">
            <v>DPE/TELI</v>
          </cell>
          <cell r="F42" t="str">
            <v>A&amp;A/CR/LAB</v>
          </cell>
          <cell r="G42">
            <v>22</v>
          </cell>
          <cell r="H42" t="str">
            <v>DPE Télimélé construction bureaux</v>
          </cell>
          <cell r="I42" t="str">
            <v>SNIES</v>
          </cell>
          <cell r="J42" t="str">
            <v>A&amp;A</v>
          </cell>
          <cell r="K42" t="str">
            <v>AFD/PEPTG</v>
          </cell>
          <cell r="M42">
            <v>1</v>
          </cell>
          <cell r="Q42">
            <v>1</v>
          </cell>
          <cell r="R42" t="str">
            <v>u</v>
          </cell>
          <cell r="T42">
            <v>509190.99999999994</v>
          </cell>
          <cell r="U42">
            <v>1</v>
          </cell>
          <cell r="V42">
            <v>509190.99999999994</v>
          </cell>
          <cell r="W42">
            <v>0</v>
          </cell>
          <cell r="X42">
            <v>0</v>
          </cell>
          <cell r="Y42">
            <v>0</v>
          </cell>
          <cell r="Z42">
            <v>509190.99999999994</v>
          </cell>
          <cell r="AA42">
            <v>509190.99999999994</v>
          </cell>
          <cell r="AB42">
            <v>0</v>
          </cell>
          <cell r="AC42">
            <v>0</v>
          </cell>
          <cell r="AD42">
            <v>0</v>
          </cell>
          <cell r="AE42">
            <v>509190.99999999994</v>
          </cell>
          <cell r="AF42">
            <v>0</v>
          </cell>
          <cell r="AG42">
            <v>0</v>
          </cell>
          <cell r="AH42">
            <v>0</v>
          </cell>
          <cell r="AI42">
            <v>0</v>
          </cell>
          <cell r="AJ42">
            <v>0</v>
          </cell>
          <cell r="AK42">
            <v>0</v>
          </cell>
          <cell r="AL42">
            <v>0</v>
          </cell>
        </row>
        <row r="43">
          <cell r="B43" t="str">
            <v>AFD</v>
          </cell>
          <cell r="C43" t="str">
            <v>C1F</v>
          </cell>
          <cell r="D43" t="str">
            <v>C1FB</v>
          </cell>
          <cell r="E43" t="str">
            <v>DPE/LELO</v>
          </cell>
          <cell r="F43" t="str">
            <v>A&amp;A/CR/LAB</v>
          </cell>
          <cell r="G43">
            <v>23</v>
          </cell>
          <cell r="H43" t="str">
            <v>DPE Lélouma équipements et mobilier de bureaux et informatiques</v>
          </cell>
          <cell r="I43" t="str">
            <v>SNIES</v>
          </cell>
          <cell r="J43" t="str">
            <v>A&amp;A</v>
          </cell>
          <cell r="K43" t="str">
            <v>AFD/PEPTG</v>
          </cell>
          <cell r="M43">
            <v>1</v>
          </cell>
          <cell r="Q43">
            <v>1</v>
          </cell>
          <cell r="R43" t="str">
            <v>lot</v>
          </cell>
          <cell r="T43">
            <v>168033.02999999997</v>
          </cell>
          <cell r="U43">
            <v>1</v>
          </cell>
          <cell r="V43">
            <v>168033.02999999997</v>
          </cell>
          <cell r="W43">
            <v>0</v>
          </cell>
          <cell r="X43">
            <v>0</v>
          </cell>
          <cell r="Y43">
            <v>0</v>
          </cell>
          <cell r="Z43">
            <v>168033.02999999997</v>
          </cell>
          <cell r="AA43">
            <v>168033.02999999997</v>
          </cell>
          <cell r="AB43">
            <v>0</v>
          </cell>
          <cell r="AC43">
            <v>0</v>
          </cell>
          <cell r="AD43">
            <v>0</v>
          </cell>
          <cell r="AE43">
            <v>168033.02999999997</v>
          </cell>
          <cell r="AF43">
            <v>0</v>
          </cell>
          <cell r="AG43">
            <v>0</v>
          </cell>
          <cell r="AH43">
            <v>0</v>
          </cell>
          <cell r="AI43">
            <v>0</v>
          </cell>
          <cell r="AJ43">
            <v>0</v>
          </cell>
          <cell r="AK43">
            <v>0</v>
          </cell>
          <cell r="AL43">
            <v>0</v>
          </cell>
        </row>
        <row r="44">
          <cell r="B44" t="str">
            <v>AFD</v>
          </cell>
          <cell r="C44" t="str">
            <v>C1F</v>
          </cell>
          <cell r="D44" t="str">
            <v>C1FB</v>
          </cell>
          <cell r="E44" t="str">
            <v>DPE/MALI</v>
          </cell>
          <cell r="F44" t="str">
            <v>A&amp;A/CR/LAB</v>
          </cell>
          <cell r="G44">
            <v>23</v>
          </cell>
          <cell r="H44" t="str">
            <v>DPE Mali équipements et mobilier de bureaux et informatiques</v>
          </cell>
          <cell r="I44" t="str">
            <v>SNIES</v>
          </cell>
          <cell r="J44" t="str">
            <v>A&amp;A</v>
          </cell>
          <cell r="K44" t="str">
            <v>AFD/PEPTG</v>
          </cell>
          <cell r="M44">
            <v>1</v>
          </cell>
          <cell r="Q44">
            <v>1</v>
          </cell>
          <cell r="R44" t="str">
            <v>lot</v>
          </cell>
          <cell r="T44">
            <v>168033.02999999997</v>
          </cell>
          <cell r="U44">
            <v>1</v>
          </cell>
          <cell r="V44">
            <v>168033.02999999997</v>
          </cell>
          <cell r="W44">
            <v>0</v>
          </cell>
          <cell r="X44">
            <v>0</v>
          </cell>
          <cell r="Y44">
            <v>0</v>
          </cell>
          <cell r="Z44">
            <v>168033.02999999997</v>
          </cell>
          <cell r="AA44">
            <v>168033.02999999997</v>
          </cell>
          <cell r="AB44">
            <v>0</v>
          </cell>
          <cell r="AC44">
            <v>0</v>
          </cell>
          <cell r="AD44">
            <v>0</v>
          </cell>
          <cell r="AE44">
            <v>168033.02999999997</v>
          </cell>
          <cell r="AF44">
            <v>0</v>
          </cell>
          <cell r="AG44">
            <v>0</v>
          </cell>
          <cell r="AH44">
            <v>0</v>
          </cell>
          <cell r="AI44">
            <v>0</v>
          </cell>
          <cell r="AJ44">
            <v>0</v>
          </cell>
          <cell r="AK44">
            <v>0</v>
          </cell>
          <cell r="AL44">
            <v>0</v>
          </cell>
        </row>
        <row r="45">
          <cell r="B45" t="str">
            <v>AFD</v>
          </cell>
          <cell r="C45" t="str">
            <v>C1F</v>
          </cell>
          <cell r="D45" t="str">
            <v>C1FB</v>
          </cell>
          <cell r="E45" t="str">
            <v>DPE/TELI</v>
          </cell>
          <cell r="F45" t="str">
            <v>A&amp;A/CR/LAB</v>
          </cell>
          <cell r="G45">
            <v>23</v>
          </cell>
          <cell r="H45" t="str">
            <v>DPE Télimélé équipements et mobilier de bureaux  et informatiques</v>
          </cell>
          <cell r="I45" t="str">
            <v>SNIES</v>
          </cell>
          <cell r="J45" t="str">
            <v>A&amp;A</v>
          </cell>
          <cell r="K45" t="str">
            <v>AFD/PEPTG</v>
          </cell>
          <cell r="M45">
            <v>1</v>
          </cell>
          <cell r="Q45">
            <v>1</v>
          </cell>
          <cell r="R45" t="str">
            <v>lot</v>
          </cell>
          <cell r="T45">
            <v>168033.02999999997</v>
          </cell>
          <cell r="U45">
            <v>1</v>
          </cell>
          <cell r="V45">
            <v>168033.02999999997</v>
          </cell>
          <cell r="W45">
            <v>0</v>
          </cell>
          <cell r="X45">
            <v>0</v>
          </cell>
          <cell r="Y45">
            <v>0</v>
          </cell>
          <cell r="Z45">
            <v>168033.02999999997</v>
          </cell>
          <cell r="AA45">
            <v>168033.02999999997</v>
          </cell>
          <cell r="AB45">
            <v>0</v>
          </cell>
          <cell r="AC45">
            <v>0</v>
          </cell>
          <cell r="AD45">
            <v>0</v>
          </cell>
          <cell r="AE45">
            <v>168033.02999999997</v>
          </cell>
          <cell r="AF45">
            <v>0</v>
          </cell>
          <cell r="AG45">
            <v>0</v>
          </cell>
          <cell r="AH45">
            <v>0</v>
          </cell>
          <cell r="AI45">
            <v>0</v>
          </cell>
          <cell r="AJ45">
            <v>0</v>
          </cell>
          <cell r="AK45">
            <v>0</v>
          </cell>
          <cell r="AL45">
            <v>0</v>
          </cell>
        </row>
        <row r="46">
          <cell r="B46" t="str">
            <v>AFD</v>
          </cell>
          <cell r="C46" t="str">
            <v>C1C</v>
          </cell>
          <cell r="D46" t="str">
            <v>C1CH</v>
          </cell>
          <cell r="E46" t="str">
            <v>IRE/KIN</v>
          </cell>
          <cell r="F46" t="str">
            <v>A&amp;A/CR/LAB</v>
          </cell>
          <cell r="G46">
            <v>15</v>
          </cell>
          <cell r="H46" t="str">
            <v>IRE Labé subv supervision prog AFD</v>
          </cell>
          <cell r="I46" t="str">
            <v>IRE</v>
          </cell>
          <cell r="J46" t="str">
            <v>A&amp;A</v>
          </cell>
          <cell r="K46" t="str">
            <v>AFD/PEPTG</v>
          </cell>
          <cell r="M46">
            <v>1</v>
          </cell>
          <cell r="Q46">
            <v>1</v>
          </cell>
          <cell r="R46" t="str">
            <v>forfait</v>
          </cell>
          <cell r="T46">
            <v>2500</v>
          </cell>
          <cell r="U46">
            <v>1</v>
          </cell>
          <cell r="V46">
            <v>2500</v>
          </cell>
          <cell r="W46">
            <v>0</v>
          </cell>
          <cell r="X46">
            <v>0</v>
          </cell>
          <cell r="Y46">
            <v>0</v>
          </cell>
          <cell r="Z46">
            <v>2500</v>
          </cell>
          <cell r="AA46">
            <v>2500</v>
          </cell>
          <cell r="AB46">
            <v>0</v>
          </cell>
          <cell r="AC46">
            <v>0</v>
          </cell>
          <cell r="AD46">
            <v>0</v>
          </cell>
          <cell r="AE46">
            <v>2500</v>
          </cell>
          <cell r="AF46">
            <v>0</v>
          </cell>
          <cell r="AG46">
            <v>0</v>
          </cell>
          <cell r="AH46">
            <v>0</v>
          </cell>
          <cell r="AI46">
            <v>0</v>
          </cell>
          <cell r="AJ46">
            <v>0</v>
          </cell>
          <cell r="AK46">
            <v>0</v>
          </cell>
          <cell r="AL46">
            <v>0</v>
          </cell>
        </row>
        <row r="47">
          <cell r="B47" t="str">
            <v>AFD</v>
          </cell>
          <cell r="C47" t="str">
            <v>C1C</v>
          </cell>
          <cell r="D47" t="str">
            <v>C1CH</v>
          </cell>
          <cell r="E47" t="str">
            <v>IRE/LAB</v>
          </cell>
          <cell r="F47" t="str">
            <v>A&amp;A/CR/LAB</v>
          </cell>
          <cell r="G47">
            <v>15</v>
          </cell>
          <cell r="H47" t="str">
            <v>IRE Kindia subv supervision prog AFD</v>
          </cell>
          <cell r="I47" t="str">
            <v>IRE</v>
          </cell>
          <cell r="J47" t="str">
            <v>A&amp;A</v>
          </cell>
          <cell r="K47" t="str">
            <v>AFD/PEPTG</v>
          </cell>
          <cell r="M47">
            <v>1</v>
          </cell>
          <cell r="Q47">
            <v>1</v>
          </cell>
          <cell r="R47" t="str">
            <v>forfait</v>
          </cell>
          <cell r="T47">
            <v>2500</v>
          </cell>
          <cell r="U47">
            <v>1</v>
          </cell>
          <cell r="V47">
            <v>2500</v>
          </cell>
          <cell r="W47">
            <v>0</v>
          </cell>
          <cell r="X47">
            <v>0</v>
          </cell>
          <cell r="Y47">
            <v>0</v>
          </cell>
          <cell r="Z47">
            <v>2500</v>
          </cell>
          <cell r="AA47">
            <v>2500</v>
          </cell>
          <cell r="AB47">
            <v>0</v>
          </cell>
          <cell r="AC47">
            <v>0</v>
          </cell>
          <cell r="AD47">
            <v>0</v>
          </cell>
          <cell r="AE47">
            <v>2500</v>
          </cell>
          <cell r="AF47">
            <v>0</v>
          </cell>
          <cell r="AG47">
            <v>0</v>
          </cell>
          <cell r="AH47">
            <v>0</v>
          </cell>
          <cell r="AI47">
            <v>0</v>
          </cell>
          <cell r="AJ47">
            <v>0</v>
          </cell>
          <cell r="AK47">
            <v>0</v>
          </cell>
          <cell r="AL47">
            <v>0</v>
          </cell>
        </row>
        <row r="48">
          <cell r="B48" t="str">
            <v>AFD</v>
          </cell>
          <cell r="C48" t="str">
            <v>C1D</v>
          </cell>
          <cell r="D48" t="str">
            <v>C1DG</v>
          </cell>
          <cell r="E48" t="str">
            <v>DPE/LEL</v>
          </cell>
          <cell r="F48" t="str">
            <v>A&amp;A/CR/LAB</v>
          </cell>
          <cell r="G48">
            <v>15</v>
          </cell>
          <cell r="H48" t="str">
            <v>DPE Lélouma subvention de fonctionnement</v>
          </cell>
          <cell r="I48" t="str">
            <v>DPE</v>
          </cell>
          <cell r="J48" t="str">
            <v>A&amp;A</v>
          </cell>
          <cell r="K48" t="str">
            <v>AFD/PEPTG</v>
          </cell>
          <cell r="M48">
            <v>1</v>
          </cell>
          <cell r="Q48">
            <v>1</v>
          </cell>
          <cell r="R48" t="str">
            <v>forfait</v>
          </cell>
          <cell r="T48">
            <v>5000</v>
          </cell>
          <cell r="U48">
            <v>1</v>
          </cell>
          <cell r="V48">
            <v>5000</v>
          </cell>
          <cell r="W48">
            <v>0</v>
          </cell>
          <cell r="X48">
            <v>0</v>
          </cell>
          <cell r="Y48">
            <v>0</v>
          </cell>
          <cell r="Z48">
            <v>5000</v>
          </cell>
          <cell r="AA48">
            <v>5000</v>
          </cell>
          <cell r="AB48">
            <v>0</v>
          </cell>
          <cell r="AC48">
            <v>0</v>
          </cell>
          <cell r="AD48">
            <v>0</v>
          </cell>
          <cell r="AE48">
            <v>5000</v>
          </cell>
          <cell r="AF48">
            <v>0</v>
          </cell>
          <cell r="AG48">
            <v>0</v>
          </cell>
          <cell r="AH48">
            <v>0</v>
          </cell>
          <cell r="AI48">
            <v>0</v>
          </cell>
          <cell r="AJ48">
            <v>0</v>
          </cell>
          <cell r="AK48">
            <v>0</v>
          </cell>
          <cell r="AL48">
            <v>0</v>
          </cell>
        </row>
        <row r="49">
          <cell r="B49" t="str">
            <v>AFD</v>
          </cell>
          <cell r="C49" t="str">
            <v>C1D</v>
          </cell>
          <cell r="D49" t="str">
            <v>C1DG</v>
          </cell>
          <cell r="E49" t="str">
            <v>DPE/MAL</v>
          </cell>
          <cell r="F49" t="str">
            <v>A&amp;A/CR/LAB</v>
          </cell>
          <cell r="G49">
            <v>15</v>
          </cell>
          <cell r="H49" t="str">
            <v>DPE Mali subvention de fonctionnement</v>
          </cell>
          <cell r="I49" t="str">
            <v>DPE</v>
          </cell>
          <cell r="J49" t="str">
            <v>A&amp;A</v>
          </cell>
          <cell r="K49" t="str">
            <v>AFD/PEPTG</v>
          </cell>
          <cell r="M49">
            <v>1</v>
          </cell>
          <cell r="Q49">
            <v>1</v>
          </cell>
          <cell r="R49" t="str">
            <v>forfait</v>
          </cell>
          <cell r="T49">
            <v>5000</v>
          </cell>
          <cell r="U49">
            <v>1</v>
          </cell>
          <cell r="V49">
            <v>5000</v>
          </cell>
          <cell r="W49">
            <v>0</v>
          </cell>
          <cell r="X49">
            <v>0</v>
          </cell>
          <cell r="Y49">
            <v>0</v>
          </cell>
          <cell r="Z49">
            <v>5000</v>
          </cell>
          <cell r="AA49">
            <v>5000</v>
          </cell>
          <cell r="AB49">
            <v>0</v>
          </cell>
          <cell r="AC49">
            <v>0</v>
          </cell>
          <cell r="AD49">
            <v>0</v>
          </cell>
          <cell r="AE49">
            <v>5000</v>
          </cell>
          <cell r="AF49">
            <v>0</v>
          </cell>
          <cell r="AG49">
            <v>0</v>
          </cell>
          <cell r="AH49">
            <v>0</v>
          </cell>
          <cell r="AI49">
            <v>0</v>
          </cell>
          <cell r="AJ49">
            <v>0</v>
          </cell>
          <cell r="AK49">
            <v>0</v>
          </cell>
          <cell r="AL49">
            <v>0</v>
          </cell>
        </row>
        <row r="50">
          <cell r="B50" t="str">
            <v>AFD</v>
          </cell>
          <cell r="C50" t="str">
            <v>C1D</v>
          </cell>
          <cell r="D50" t="str">
            <v>C1DG</v>
          </cell>
          <cell r="E50" t="str">
            <v>DPE/TEL</v>
          </cell>
          <cell r="F50" t="str">
            <v>A&amp;A/CR/LAB</v>
          </cell>
          <cell r="G50">
            <v>15</v>
          </cell>
          <cell r="H50" t="str">
            <v>DPE Télimélé subvention de fonctionnement</v>
          </cell>
          <cell r="I50" t="str">
            <v>DPE</v>
          </cell>
          <cell r="J50" t="str">
            <v>A&amp;A</v>
          </cell>
          <cell r="K50" t="str">
            <v>AFD/PEPTG</v>
          </cell>
          <cell r="M50">
            <v>1</v>
          </cell>
          <cell r="Q50">
            <v>1</v>
          </cell>
          <cell r="R50" t="str">
            <v>forfait</v>
          </cell>
          <cell r="T50">
            <v>5000</v>
          </cell>
          <cell r="U50">
            <v>1</v>
          </cell>
          <cell r="V50">
            <v>5000</v>
          </cell>
          <cell r="W50">
            <v>0</v>
          </cell>
          <cell r="X50">
            <v>0</v>
          </cell>
          <cell r="Y50">
            <v>0</v>
          </cell>
          <cell r="Z50">
            <v>5000</v>
          </cell>
          <cell r="AA50">
            <v>5000</v>
          </cell>
          <cell r="AB50">
            <v>0</v>
          </cell>
          <cell r="AC50">
            <v>0</v>
          </cell>
          <cell r="AD50">
            <v>0</v>
          </cell>
          <cell r="AE50">
            <v>5000</v>
          </cell>
          <cell r="AF50">
            <v>0</v>
          </cell>
          <cell r="AG50">
            <v>0</v>
          </cell>
          <cell r="AH50">
            <v>0</v>
          </cell>
          <cell r="AI50">
            <v>0</v>
          </cell>
          <cell r="AJ50">
            <v>0</v>
          </cell>
          <cell r="AK50">
            <v>0</v>
          </cell>
          <cell r="AL50">
            <v>0</v>
          </cell>
        </row>
        <row r="51">
          <cell r="B51" t="str">
            <v>AFD</v>
          </cell>
          <cell r="C51" t="str">
            <v>C1M</v>
          </cell>
          <cell r="D51" t="str">
            <v>C1MB</v>
          </cell>
          <cell r="E51" t="str">
            <v>IRE/KIN</v>
          </cell>
          <cell r="F51" t="str">
            <v>A&amp;A/CR/LAB</v>
          </cell>
          <cell r="G51">
            <v>15</v>
          </cell>
          <cell r="H51" t="str">
            <v>ST/MEPU-EC supervision projet AFD</v>
          </cell>
          <cell r="I51" t="str">
            <v>ST/MEPU</v>
          </cell>
          <cell r="J51" t="str">
            <v>A&amp;A</v>
          </cell>
          <cell r="K51" t="str">
            <v>AFD/PEPTG</v>
          </cell>
          <cell r="M51">
            <v>1</v>
          </cell>
          <cell r="Q51">
            <v>1</v>
          </cell>
          <cell r="R51" t="str">
            <v>forfait</v>
          </cell>
          <cell r="T51">
            <v>3400</v>
          </cell>
          <cell r="U51">
            <v>1</v>
          </cell>
          <cell r="V51">
            <v>3400</v>
          </cell>
          <cell r="W51">
            <v>0</v>
          </cell>
          <cell r="X51">
            <v>0</v>
          </cell>
          <cell r="Y51">
            <v>0</v>
          </cell>
          <cell r="Z51">
            <v>3400</v>
          </cell>
          <cell r="AA51">
            <v>3400</v>
          </cell>
          <cell r="AB51">
            <v>0</v>
          </cell>
          <cell r="AC51">
            <v>0</v>
          </cell>
          <cell r="AD51">
            <v>0</v>
          </cell>
          <cell r="AE51">
            <v>3400</v>
          </cell>
          <cell r="AF51">
            <v>0</v>
          </cell>
          <cell r="AG51">
            <v>0</v>
          </cell>
          <cell r="AH51">
            <v>0</v>
          </cell>
          <cell r="AI51">
            <v>0</v>
          </cell>
          <cell r="AJ51">
            <v>0</v>
          </cell>
          <cell r="AK51">
            <v>0</v>
          </cell>
          <cell r="AL51">
            <v>0</v>
          </cell>
        </row>
        <row r="52">
          <cell r="B52" t="str">
            <v>AFD</v>
          </cell>
          <cell r="C52" t="str">
            <v>C1D</v>
          </cell>
          <cell r="D52" t="str">
            <v>C1DF</v>
          </cell>
          <cell r="E52" t="str">
            <v>DPE/LEL</v>
          </cell>
          <cell r="F52" t="str">
            <v>A&amp;A/CR/LAB</v>
          </cell>
          <cell r="G52">
            <v>15</v>
          </cell>
          <cell r="H52" t="str">
            <v>DPE Lélouma subv des projets des CPPE</v>
          </cell>
          <cell r="I52" t="str">
            <v>DPE</v>
          </cell>
          <cell r="J52" t="str">
            <v>A&amp;A</v>
          </cell>
          <cell r="K52" t="str">
            <v>AFD/PEPTG</v>
          </cell>
          <cell r="M52">
            <v>1</v>
          </cell>
          <cell r="Q52">
            <v>1</v>
          </cell>
          <cell r="R52" t="str">
            <v>forfait</v>
          </cell>
          <cell r="T52">
            <v>10000</v>
          </cell>
          <cell r="U52">
            <v>1</v>
          </cell>
          <cell r="V52">
            <v>10000</v>
          </cell>
          <cell r="W52">
            <v>0</v>
          </cell>
          <cell r="X52">
            <v>0</v>
          </cell>
          <cell r="Y52">
            <v>0</v>
          </cell>
          <cell r="Z52">
            <v>10000</v>
          </cell>
          <cell r="AA52">
            <v>10000</v>
          </cell>
          <cell r="AB52">
            <v>0</v>
          </cell>
          <cell r="AC52">
            <v>0</v>
          </cell>
          <cell r="AD52">
            <v>0</v>
          </cell>
          <cell r="AE52">
            <v>10000</v>
          </cell>
          <cell r="AF52">
            <v>0</v>
          </cell>
          <cell r="AG52">
            <v>0</v>
          </cell>
          <cell r="AH52">
            <v>0</v>
          </cell>
          <cell r="AI52">
            <v>0</v>
          </cell>
          <cell r="AJ52">
            <v>0</v>
          </cell>
          <cell r="AK52">
            <v>0</v>
          </cell>
          <cell r="AL52">
            <v>0</v>
          </cell>
        </row>
        <row r="53">
          <cell r="B53" t="str">
            <v>AFD</v>
          </cell>
          <cell r="C53" t="str">
            <v>C1D</v>
          </cell>
          <cell r="D53" t="str">
            <v>C1DF</v>
          </cell>
          <cell r="E53" t="str">
            <v>DPE/MAL</v>
          </cell>
          <cell r="F53" t="str">
            <v>A&amp;A/CR/LAB</v>
          </cell>
          <cell r="G53">
            <v>15</v>
          </cell>
          <cell r="H53" t="str">
            <v>DPE Mali subv des projets des CPPE</v>
          </cell>
          <cell r="I53" t="str">
            <v>DPE</v>
          </cell>
          <cell r="J53" t="str">
            <v>A&amp;A</v>
          </cell>
          <cell r="K53" t="str">
            <v>AFD/PEPTG</v>
          </cell>
          <cell r="M53">
            <v>1</v>
          </cell>
          <cell r="Q53">
            <v>1</v>
          </cell>
          <cell r="R53" t="str">
            <v>forfait</v>
          </cell>
          <cell r="T53">
            <v>10000</v>
          </cell>
          <cell r="U53">
            <v>1</v>
          </cell>
          <cell r="V53">
            <v>10000</v>
          </cell>
          <cell r="W53">
            <v>0</v>
          </cell>
          <cell r="X53">
            <v>0</v>
          </cell>
          <cell r="Y53">
            <v>0</v>
          </cell>
          <cell r="Z53">
            <v>10000</v>
          </cell>
          <cell r="AA53">
            <v>10000</v>
          </cell>
          <cell r="AB53">
            <v>0</v>
          </cell>
          <cell r="AC53">
            <v>0</v>
          </cell>
          <cell r="AD53">
            <v>0</v>
          </cell>
          <cell r="AE53">
            <v>10000</v>
          </cell>
          <cell r="AF53">
            <v>0</v>
          </cell>
          <cell r="AG53">
            <v>0</v>
          </cell>
          <cell r="AH53">
            <v>0</v>
          </cell>
          <cell r="AI53">
            <v>0</v>
          </cell>
          <cell r="AJ53">
            <v>0</v>
          </cell>
          <cell r="AK53">
            <v>0</v>
          </cell>
          <cell r="AL53">
            <v>0</v>
          </cell>
        </row>
        <row r="54">
          <cell r="B54" t="str">
            <v>AFD</v>
          </cell>
          <cell r="C54" t="str">
            <v>C1D</v>
          </cell>
          <cell r="D54" t="str">
            <v>C1DF</v>
          </cell>
          <cell r="E54" t="str">
            <v>DPE/TEL</v>
          </cell>
          <cell r="F54" t="str">
            <v>A&amp;A/CR/LAB</v>
          </cell>
          <cell r="G54">
            <v>15</v>
          </cell>
          <cell r="H54" t="str">
            <v>DPE Télimélé subv des projets des CPPE</v>
          </cell>
          <cell r="I54" t="str">
            <v>DPE</v>
          </cell>
          <cell r="J54" t="str">
            <v>A&amp;A</v>
          </cell>
          <cell r="K54" t="str">
            <v>AFD/PEPTG</v>
          </cell>
          <cell r="M54">
            <v>1</v>
          </cell>
          <cell r="Q54">
            <v>1</v>
          </cell>
          <cell r="R54" t="str">
            <v>forfait</v>
          </cell>
          <cell r="T54">
            <v>10000</v>
          </cell>
          <cell r="U54">
            <v>1</v>
          </cell>
          <cell r="V54">
            <v>10000</v>
          </cell>
          <cell r="W54">
            <v>0</v>
          </cell>
          <cell r="X54">
            <v>0</v>
          </cell>
          <cell r="Y54">
            <v>0</v>
          </cell>
          <cell r="Z54">
            <v>10000</v>
          </cell>
          <cell r="AA54">
            <v>10000</v>
          </cell>
          <cell r="AB54">
            <v>0</v>
          </cell>
          <cell r="AC54">
            <v>0</v>
          </cell>
          <cell r="AD54">
            <v>0</v>
          </cell>
          <cell r="AE54">
            <v>10000</v>
          </cell>
          <cell r="AF54">
            <v>0</v>
          </cell>
          <cell r="AG54">
            <v>0</v>
          </cell>
          <cell r="AH54">
            <v>0</v>
          </cell>
          <cell r="AI54">
            <v>0</v>
          </cell>
          <cell r="AJ54">
            <v>0</v>
          </cell>
          <cell r="AK54">
            <v>0</v>
          </cell>
          <cell r="AL54">
            <v>0</v>
          </cell>
        </row>
        <row r="55">
          <cell r="B55" t="str">
            <v>AFD</v>
          </cell>
          <cell r="C55" t="str">
            <v>C1D</v>
          </cell>
          <cell r="D55" t="str">
            <v>C1DF</v>
          </cell>
          <cell r="E55" t="str">
            <v>DPE/LEL</v>
          </cell>
          <cell r="F55" t="str">
            <v>A&amp;A/CR/LAB</v>
          </cell>
          <cell r="G55">
            <v>15</v>
          </cell>
          <cell r="H55" t="str">
            <v>DPE Lélouma subvention projets CRD</v>
          </cell>
          <cell r="I55" t="str">
            <v>DPE</v>
          </cell>
          <cell r="J55" t="str">
            <v>A&amp;A</v>
          </cell>
          <cell r="K55" t="str">
            <v>AFD/PEPTG</v>
          </cell>
          <cell r="M55">
            <v>1</v>
          </cell>
          <cell r="Q55">
            <v>1</v>
          </cell>
          <cell r="R55" t="str">
            <v>forfait</v>
          </cell>
          <cell r="T55">
            <v>88666.666666666672</v>
          </cell>
          <cell r="U55">
            <v>1</v>
          </cell>
          <cell r="V55">
            <v>88666.666666666672</v>
          </cell>
          <cell r="W55">
            <v>0</v>
          </cell>
          <cell r="X55">
            <v>0</v>
          </cell>
          <cell r="Y55">
            <v>0</v>
          </cell>
          <cell r="Z55">
            <v>88666.666666666672</v>
          </cell>
          <cell r="AA55">
            <v>88666.666666666672</v>
          </cell>
          <cell r="AB55">
            <v>0</v>
          </cell>
          <cell r="AC55">
            <v>0</v>
          </cell>
          <cell r="AD55">
            <v>0</v>
          </cell>
          <cell r="AE55">
            <v>88666.666666666672</v>
          </cell>
          <cell r="AF55">
            <v>0</v>
          </cell>
          <cell r="AG55">
            <v>0</v>
          </cell>
          <cell r="AH55">
            <v>0</v>
          </cell>
          <cell r="AI55">
            <v>0</v>
          </cell>
          <cell r="AJ55">
            <v>0</v>
          </cell>
          <cell r="AK55">
            <v>0</v>
          </cell>
          <cell r="AL55">
            <v>0</v>
          </cell>
        </row>
        <row r="56">
          <cell r="B56" t="str">
            <v>AFD</v>
          </cell>
          <cell r="C56" t="str">
            <v>C1D</v>
          </cell>
          <cell r="D56" t="str">
            <v>C1DF</v>
          </cell>
          <cell r="E56" t="str">
            <v>DPE/MAL</v>
          </cell>
          <cell r="F56" t="str">
            <v>A&amp;A/CR/LAB</v>
          </cell>
          <cell r="G56">
            <v>15</v>
          </cell>
          <cell r="H56" t="str">
            <v>DPE Mali subvention projets CRD</v>
          </cell>
          <cell r="I56" t="str">
            <v>DPE</v>
          </cell>
          <cell r="J56" t="str">
            <v>A&amp;A</v>
          </cell>
          <cell r="K56" t="str">
            <v>AFD/PEPTG</v>
          </cell>
          <cell r="M56">
            <v>1</v>
          </cell>
          <cell r="Q56">
            <v>1</v>
          </cell>
          <cell r="R56" t="str">
            <v>forfait</v>
          </cell>
          <cell r="T56">
            <v>88666.666666666672</v>
          </cell>
          <cell r="U56">
            <v>1</v>
          </cell>
          <cell r="V56">
            <v>88666.666666666672</v>
          </cell>
          <cell r="W56">
            <v>0</v>
          </cell>
          <cell r="X56">
            <v>0</v>
          </cell>
          <cell r="Y56">
            <v>0</v>
          </cell>
          <cell r="Z56">
            <v>88666.666666666672</v>
          </cell>
          <cell r="AA56">
            <v>88666.666666666672</v>
          </cell>
          <cell r="AB56">
            <v>0</v>
          </cell>
          <cell r="AC56">
            <v>0</v>
          </cell>
          <cell r="AD56">
            <v>0</v>
          </cell>
          <cell r="AE56">
            <v>88666.666666666672</v>
          </cell>
          <cell r="AF56">
            <v>0</v>
          </cell>
          <cell r="AG56">
            <v>0</v>
          </cell>
          <cell r="AH56">
            <v>0</v>
          </cell>
          <cell r="AI56">
            <v>0</v>
          </cell>
          <cell r="AJ56">
            <v>0</v>
          </cell>
          <cell r="AK56">
            <v>0</v>
          </cell>
          <cell r="AL56">
            <v>0</v>
          </cell>
        </row>
        <row r="57">
          <cell r="B57" t="str">
            <v>AFD</v>
          </cell>
          <cell r="C57" t="str">
            <v>C1D</v>
          </cell>
          <cell r="D57" t="str">
            <v>C1DF</v>
          </cell>
          <cell r="E57" t="str">
            <v>DPE/TEL</v>
          </cell>
          <cell r="F57" t="str">
            <v>A&amp;A/CR/LAB</v>
          </cell>
          <cell r="G57">
            <v>15</v>
          </cell>
          <cell r="H57" t="str">
            <v>DPE Télimélé subvention projets CRD</v>
          </cell>
          <cell r="I57" t="str">
            <v>DPE</v>
          </cell>
          <cell r="J57" t="str">
            <v>A&amp;A</v>
          </cell>
          <cell r="K57" t="str">
            <v>AFD/PEPTG</v>
          </cell>
          <cell r="M57">
            <v>1</v>
          </cell>
          <cell r="Q57">
            <v>1</v>
          </cell>
          <cell r="R57" t="str">
            <v>forfait</v>
          </cell>
          <cell r="T57">
            <v>88666.666666666672</v>
          </cell>
          <cell r="U57">
            <v>1</v>
          </cell>
          <cell r="V57">
            <v>88666.666666666672</v>
          </cell>
          <cell r="W57">
            <v>0</v>
          </cell>
          <cell r="X57">
            <v>0</v>
          </cell>
          <cell r="Y57">
            <v>0</v>
          </cell>
          <cell r="Z57">
            <v>88666.666666666672</v>
          </cell>
          <cell r="AA57">
            <v>88666.666666666672</v>
          </cell>
          <cell r="AB57">
            <v>0</v>
          </cell>
          <cell r="AC57">
            <v>0</v>
          </cell>
          <cell r="AD57">
            <v>0</v>
          </cell>
          <cell r="AE57">
            <v>88666.666666666672</v>
          </cell>
          <cell r="AF57">
            <v>0</v>
          </cell>
          <cell r="AG57">
            <v>0</v>
          </cell>
          <cell r="AH57">
            <v>0</v>
          </cell>
          <cell r="AI57">
            <v>0</v>
          </cell>
          <cell r="AJ57">
            <v>0</v>
          </cell>
          <cell r="AK57">
            <v>0</v>
          </cell>
          <cell r="AL57">
            <v>0</v>
          </cell>
        </row>
        <row r="58">
          <cell r="B58" t="str">
            <v>ESRS</v>
          </cell>
          <cell r="C58" t="str">
            <v>B3E</v>
          </cell>
          <cell r="D58" t="str">
            <v>B3EY</v>
          </cell>
          <cell r="E58" t="str">
            <v>CERE</v>
          </cell>
          <cell r="F58" t="str">
            <v>CERE</v>
          </cell>
          <cell r="G58">
            <v>25</v>
          </cell>
          <cell r="H58" t="str">
            <v>CERE Mise en œuvre Phase II Honoraires</v>
          </cell>
          <cell r="J58" t="str">
            <v>SOGEMA</v>
          </cell>
          <cell r="K58" t="str">
            <v>ACDI</v>
          </cell>
          <cell r="M58">
            <v>1</v>
          </cell>
          <cell r="Q58">
            <v>1</v>
          </cell>
          <cell r="R58" t="str">
            <v>forfait</v>
          </cell>
          <cell r="T58">
            <v>658550.61560000002</v>
          </cell>
          <cell r="U58">
            <v>1</v>
          </cell>
          <cell r="V58">
            <v>658550.61560000002</v>
          </cell>
          <cell r="W58">
            <v>0</v>
          </cell>
          <cell r="X58">
            <v>0</v>
          </cell>
          <cell r="Y58">
            <v>0</v>
          </cell>
          <cell r="Z58">
            <v>658550.61560000002</v>
          </cell>
          <cell r="AA58">
            <v>658550.61560000002</v>
          </cell>
          <cell r="AB58">
            <v>0</v>
          </cell>
          <cell r="AC58">
            <v>0</v>
          </cell>
          <cell r="AD58">
            <v>0</v>
          </cell>
          <cell r="AE58">
            <v>658550.61560000002</v>
          </cell>
          <cell r="AF58">
            <v>0</v>
          </cell>
          <cell r="AG58">
            <v>0</v>
          </cell>
          <cell r="AH58">
            <v>0</v>
          </cell>
          <cell r="AI58">
            <v>0</v>
          </cell>
          <cell r="AJ58">
            <v>0</v>
          </cell>
          <cell r="AK58">
            <v>0</v>
          </cell>
          <cell r="AL58">
            <v>0</v>
          </cell>
        </row>
        <row r="59">
          <cell r="B59" t="str">
            <v>ESRS</v>
          </cell>
          <cell r="C59" t="str">
            <v>B3E</v>
          </cell>
          <cell r="D59" t="str">
            <v>B3EY</v>
          </cell>
          <cell r="E59" t="str">
            <v>CERE</v>
          </cell>
          <cell r="F59" t="str">
            <v>CERE</v>
          </cell>
          <cell r="G59">
            <v>25</v>
          </cell>
          <cell r="H59" t="str">
            <v>CERE Mise en œuvre Phase II Honoraires</v>
          </cell>
          <cell r="J59" t="str">
            <v>SOGEMA</v>
          </cell>
          <cell r="K59" t="str">
            <v>ACDI</v>
          </cell>
          <cell r="N59">
            <v>1</v>
          </cell>
          <cell r="Q59">
            <v>1</v>
          </cell>
          <cell r="R59" t="str">
            <v>forfait</v>
          </cell>
          <cell r="T59">
            <v>570579.04671999998</v>
          </cell>
          <cell r="U59">
            <v>1</v>
          </cell>
          <cell r="V59">
            <v>0</v>
          </cell>
          <cell r="W59">
            <v>570579.04671999998</v>
          </cell>
          <cell r="X59">
            <v>0</v>
          </cell>
          <cell r="Y59">
            <v>0</v>
          </cell>
          <cell r="Z59">
            <v>570579.04671999998</v>
          </cell>
          <cell r="AA59">
            <v>0</v>
          </cell>
          <cell r="AB59">
            <v>570579.04671999998</v>
          </cell>
          <cell r="AC59">
            <v>0</v>
          </cell>
          <cell r="AD59">
            <v>0</v>
          </cell>
          <cell r="AE59">
            <v>570579.04671999998</v>
          </cell>
          <cell r="AF59">
            <v>0</v>
          </cell>
          <cell r="AG59">
            <v>0</v>
          </cell>
          <cell r="AH59">
            <v>0</v>
          </cell>
          <cell r="AI59">
            <v>0</v>
          </cell>
          <cell r="AJ59">
            <v>0</v>
          </cell>
          <cell r="AK59">
            <v>0</v>
          </cell>
          <cell r="AL59">
            <v>0</v>
          </cell>
        </row>
        <row r="60">
          <cell r="B60" t="str">
            <v>ESRS</v>
          </cell>
          <cell r="C60" t="str">
            <v>B3E</v>
          </cell>
          <cell r="D60" t="str">
            <v>B3EY</v>
          </cell>
          <cell r="E60" t="str">
            <v>CERE</v>
          </cell>
          <cell r="F60" t="str">
            <v>CERE</v>
          </cell>
          <cell r="G60">
            <v>15</v>
          </cell>
          <cell r="H60" t="str">
            <v>CERE Mise en œuvre Phase II Fonctionnement</v>
          </cell>
          <cell r="J60" t="str">
            <v>SOGEMA</v>
          </cell>
          <cell r="K60" t="str">
            <v>ACDI</v>
          </cell>
          <cell r="M60">
            <v>1</v>
          </cell>
          <cell r="Q60">
            <v>1</v>
          </cell>
          <cell r="R60" t="str">
            <v>forfait</v>
          </cell>
          <cell r="T60">
            <v>1206511.6308800001</v>
          </cell>
          <cell r="U60">
            <v>1</v>
          </cell>
          <cell r="V60">
            <v>1206511.6308800001</v>
          </cell>
          <cell r="W60">
            <v>0</v>
          </cell>
          <cell r="X60">
            <v>0</v>
          </cell>
          <cell r="Y60">
            <v>0</v>
          </cell>
          <cell r="Z60">
            <v>1206511.6308800001</v>
          </cell>
          <cell r="AA60">
            <v>1206511.6308800001</v>
          </cell>
          <cell r="AB60">
            <v>0</v>
          </cell>
          <cell r="AC60">
            <v>0</v>
          </cell>
          <cell r="AD60">
            <v>0</v>
          </cell>
          <cell r="AE60">
            <v>1206511.6308800001</v>
          </cell>
          <cell r="AF60">
            <v>0</v>
          </cell>
          <cell r="AG60">
            <v>0</v>
          </cell>
          <cell r="AH60">
            <v>0</v>
          </cell>
          <cell r="AI60">
            <v>0</v>
          </cell>
          <cell r="AJ60">
            <v>0</v>
          </cell>
          <cell r="AK60">
            <v>0</v>
          </cell>
          <cell r="AL60">
            <v>0</v>
          </cell>
        </row>
        <row r="61">
          <cell r="B61" t="str">
            <v>ESRS</v>
          </cell>
          <cell r="C61" t="str">
            <v>B3E</v>
          </cell>
          <cell r="D61" t="str">
            <v>B3EY</v>
          </cell>
          <cell r="E61" t="str">
            <v>CERE</v>
          </cell>
          <cell r="F61" t="str">
            <v>CERE</v>
          </cell>
          <cell r="G61">
            <v>15</v>
          </cell>
          <cell r="H61" t="str">
            <v>CERE Mise en œuvre Phase II Fonctionnement</v>
          </cell>
          <cell r="J61" t="str">
            <v>SOGEMA</v>
          </cell>
          <cell r="K61" t="str">
            <v>ACDI</v>
          </cell>
          <cell r="N61">
            <v>1</v>
          </cell>
          <cell r="Q61">
            <v>1</v>
          </cell>
          <cell r="R61" t="str">
            <v>forfait</v>
          </cell>
          <cell r="T61">
            <v>761574.97180000006</v>
          </cell>
          <cell r="U61">
            <v>1</v>
          </cell>
          <cell r="V61">
            <v>0</v>
          </cell>
          <cell r="W61">
            <v>761574.97180000006</v>
          </cell>
          <cell r="X61">
            <v>0</v>
          </cell>
          <cell r="Y61">
            <v>0</v>
          </cell>
          <cell r="Z61">
            <v>761574.97180000006</v>
          </cell>
          <cell r="AA61">
            <v>0</v>
          </cell>
          <cell r="AB61">
            <v>761574.97180000006</v>
          </cell>
          <cell r="AC61">
            <v>0</v>
          </cell>
          <cell r="AD61">
            <v>0</v>
          </cell>
          <cell r="AE61">
            <v>761574.97180000006</v>
          </cell>
          <cell r="AF61">
            <v>0</v>
          </cell>
          <cell r="AG61">
            <v>0</v>
          </cell>
          <cell r="AH61">
            <v>0</v>
          </cell>
          <cell r="AI61">
            <v>0</v>
          </cell>
          <cell r="AJ61">
            <v>0</v>
          </cell>
          <cell r="AK61">
            <v>0</v>
          </cell>
          <cell r="AL61">
            <v>0</v>
          </cell>
        </row>
        <row r="62">
          <cell r="B62" t="str">
            <v>ST/EPU</v>
          </cell>
          <cell r="C62" t="str">
            <v>A1A</v>
          </cell>
          <cell r="D62" t="str">
            <v>A1AC</v>
          </cell>
          <cell r="E62" t="str">
            <v>EP/DABO</v>
          </cell>
          <cell r="G62">
            <v>22</v>
          </cell>
          <cell r="H62" t="str">
            <v>300 cl PME Construction classes, bureau, latrines et puits</v>
          </cell>
          <cell r="I62" t="str">
            <v>SNIES</v>
          </cell>
          <cell r="K62" t="str">
            <v>IDA</v>
          </cell>
          <cell r="L62" t="str">
            <v>AON</v>
          </cell>
          <cell r="M62">
            <v>15</v>
          </cell>
          <cell r="Q62">
            <v>15</v>
          </cell>
          <cell r="R62" t="str">
            <v>cl</v>
          </cell>
          <cell r="T62">
            <v>60884.4</v>
          </cell>
          <cell r="U62">
            <v>0.8</v>
          </cell>
          <cell r="V62">
            <v>913266</v>
          </cell>
          <cell r="W62">
            <v>0</v>
          </cell>
          <cell r="X62">
            <v>0</v>
          </cell>
          <cell r="Y62">
            <v>0</v>
          </cell>
          <cell r="Z62">
            <v>913266</v>
          </cell>
          <cell r="AA62">
            <v>730612.8</v>
          </cell>
          <cell r="AB62">
            <v>0</v>
          </cell>
          <cell r="AC62">
            <v>0</v>
          </cell>
          <cell r="AD62">
            <v>0</v>
          </cell>
          <cell r="AE62">
            <v>730612.8</v>
          </cell>
          <cell r="AF62">
            <v>182653.19999999995</v>
          </cell>
          <cell r="AG62">
            <v>0</v>
          </cell>
          <cell r="AH62">
            <v>0</v>
          </cell>
          <cell r="AI62">
            <v>0</v>
          </cell>
          <cell r="AJ62">
            <v>182653.19999999995</v>
          </cell>
          <cell r="AK62">
            <v>0.1</v>
          </cell>
          <cell r="AL62">
            <v>91326.6</v>
          </cell>
        </row>
        <row r="63">
          <cell r="B63" t="str">
            <v>ST/EPU</v>
          </cell>
          <cell r="C63" t="str">
            <v>A1A</v>
          </cell>
          <cell r="D63" t="str">
            <v>A1AC</v>
          </cell>
          <cell r="E63" t="str">
            <v>EP/KANK</v>
          </cell>
          <cell r="G63">
            <v>22</v>
          </cell>
          <cell r="H63" t="str">
            <v>300 cl PME Construction classes, bureau, latrines et puits</v>
          </cell>
          <cell r="I63" t="str">
            <v>SNIES</v>
          </cell>
          <cell r="K63" t="str">
            <v>IDA</v>
          </cell>
          <cell r="L63" t="str">
            <v>AON</v>
          </cell>
          <cell r="M63">
            <v>24</v>
          </cell>
          <cell r="Q63">
            <v>24</v>
          </cell>
          <cell r="R63" t="str">
            <v>cl</v>
          </cell>
          <cell r="T63">
            <v>50046.791666666664</v>
          </cell>
          <cell r="U63">
            <v>0.8</v>
          </cell>
          <cell r="V63">
            <v>1201123</v>
          </cell>
          <cell r="W63">
            <v>0</v>
          </cell>
          <cell r="X63">
            <v>0</v>
          </cell>
          <cell r="Y63">
            <v>0</v>
          </cell>
          <cell r="Z63">
            <v>1201123</v>
          </cell>
          <cell r="AA63">
            <v>960898.4</v>
          </cell>
          <cell r="AB63">
            <v>0</v>
          </cell>
          <cell r="AC63">
            <v>0</v>
          </cell>
          <cell r="AD63">
            <v>0</v>
          </cell>
          <cell r="AE63">
            <v>960898.4</v>
          </cell>
          <cell r="AF63">
            <v>240224.59999999998</v>
          </cell>
          <cell r="AG63">
            <v>0</v>
          </cell>
          <cell r="AH63">
            <v>0</v>
          </cell>
          <cell r="AI63">
            <v>0</v>
          </cell>
          <cell r="AJ63">
            <v>240224.59999999998</v>
          </cell>
          <cell r="AK63">
            <v>0.1</v>
          </cell>
          <cell r="AL63">
            <v>120112.3</v>
          </cell>
        </row>
        <row r="64">
          <cell r="B64" t="str">
            <v>ST/EPU</v>
          </cell>
          <cell r="C64" t="str">
            <v>A1A</v>
          </cell>
          <cell r="D64" t="str">
            <v>A1AC</v>
          </cell>
          <cell r="E64" t="str">
            <v>EP/MAND</v>
          </cell>
          <cell r="G64">
            <v>22</v>
          </cell>
          <cell r="H64" t="str">
            <v>300 cl PME Construction classes, bureau, latrines et puits</v>
          </cell>
          <cell r="I64" t="str">
            <v>SNIES</v>
          </cell>
          <cell r="K64" t="str">
            <v>IDA</v>
          </cell>
          <cell r="L64" t="str">
            <v>AON</v>
          </cell>
          <cell r="M64">
            <v>21</v>
          </cell>
          <cell r="Q64">
            <v>21</v>
          </cell>
          <cell r="R64" t="str">
            <v>cl</v>
          </cell>
          <cell r="T64">
            <v>63594.238095238092</v>
          </cell>
          <cell r="U64">
            <v>0.8</v>
          </cell>
          <cell r="V64">
            <v>1335479</v>
          </cell>
          <cell r="W64">
            <v>0</v>
          </cell>
          <cell r="X64">
            <v>0</v>
          </cell>
          <cell r="Y64">
            <v>0</v>
          </cell>
          <cell r="Z64">
            <v>1335479</v>
          </cell>
          <cell r="AA64">
            <v>1068383.2</v>
          </cell>
          <cell r="AB64">
            <v>0</v>
          </cell>
          <cell r="AC64">
            <v>0</v>
          </cell>
          <cell r="AD64">
            <v>0</v>
          </cell>
          <cell r="AE64">
            <v>1068383.2</v>
          </cell>
          <cell r="AF64">
            <v>267095.80000000005</v>
          </cell>
          <cell r="AG64">
            <v>0</v>
          </cell>
          <cell r="AH64">
            <v>0</v>
          </cell>
          <cell r="AI64">
            <v>0</v>
          </cell>
          <cell r="AJ64">
            <v>267095.80000000005</v>
          </cell>
          <cell r="AK64">
            <v>0.1</v>
          </cell>
          <cell r="AL64">
            <v>133547.9</v>
          </cell>
        </row>
        <row r="65">
          <cell r="B65" t="str">
            <v>ST/EPU</v>
          </cell>
          <cell r="C65" t="str">
            <v>A1A</v>
          </cell>
          <cell r="D65" t="str">
            <v>A1AC</v>
          </cell>
          <cell r="E65" t="str">
            <v>EP/GUEC</v>
          </cell>
          <cell r="G65">
            <v>22</v>
          </cell>
          <cell r="H65" t="str">
            <v>300 cl PME Construction classes, bureau, latrines et puits</v>
          </cell>
          <cell r="I65" t="str">
            <v>SNIES</v>
          </cell>
          <cell r="K65" t="str">
            <v>IDA</v>
          </cell>
          <cell r="L65" t="str">
            <v>AON</v>
          </cell>
          <cell r="M65">
            <v>30</v>
          </cell>
          <cell r="Q65">
            <v>30</v>
          </cell>
          <cell r="R65" t="str">
            <v>cl</v>
          </cell>
          <cell r="T65">
            <v>72697.600000000006</v>
          </cell>
          <cell r="U65">
            <v>0.8</v>
          </cell>
          <cell r="V65">
            <v>2180928</v>
          </cell>
          <cell r="W65">
            <v>0</v>
          </cell>
          <cell r="X65">
            <v>0</v>
          </cell>
          <cell r="Y65">
            <v>0</v>
          </cell>
          <cell r="Z65">
            <v>2180928</v>
          </cell>
          <cell r="AA65">
            <v>1744742.4000000001</v>
          </cell>
          <cell r="AB65">
            <v>0</v>
          </cell>
          <cell r="AC65">
            <v>0</v>
          </cell>
          <cell r="AD65">
            <v>0</v>
          </cell>
          <cell r="AE65">
            <v>1744742.4000000001</v>
          </cell>
          <cell r="AF65">
            <v>436185.59999999986</v>
          </cell>
          <cell r="AG65">
            <v>0</v>
          </cell>
          <cell r="AH65">
            <v>0</v>
          </cell>
          <cell r="AI65">
            <v>0</v>
          </cell>
          <cell r="AJ65">
            <v>436185.59999999986</v>
          </cell>
          <cell r="AK65">
            <v>0.1</v>
          </cell>
          <cell r="AL65">
            <v>218092.80000000002</v>
          </cell>
        </row>
        <row r="66">
          <cell r="B66" t="str">
            <v>ST/EPU</v>
          </cell>
          <cell r="C66" t="str">
            <v>A1A</v>
          </cell>
          <cell r="D66" t="str">
            <v>A1AC</v>
          </cell>
          <cell r="E66" t="str">
            <v>EP/BEYL</v>
          </cell>
          <cell r="G66">
            <v>22</v>
          </cell>
          <cell r="H66" t="str">
            <v>300 cl PME Construction classes, bureau, latrines et puits</v>
          </cell>
          <cell r="I66" t="str">
            <v>SNIES</v>
          </cell>
          <cell r="K66" t="str">
            <v>IDA</v>
          </cell>
          <cell r="L66" t="str">
            <v>AON</v>
          </cell>
          <cell r="M66">
            <v>24</v>
          </cell>
          <cell r="Q66">
            <v>24</v>
          </cell>
          <cell r="R66" t="str">
            <v>cl</v>
          </cell>
          <cell r="T66">
            <v>57133.291666666664</v>
          </cell>
          <cell r="U66">
            <v>0.8</v>
          </cell>
          <cell r="V66">
            <v>1371199</v>
          </cell>
          <cell r="W66">
            <v>0</v>
          </cell>
          <cell r="X66">
            <v>0</v>
          </cell>
          <cell r="Y66">
            <v>0</v>
          </cell>
          <cell r="Z66">
            <v>1371199</v>
          </cell>
          <cell r="AA66">
            <v>1096959.2</v>
          </cell>
          <cell r="AB66">
            <v>0</v>
          </cell>
          <cell r="AC66">
            <v>0</v>
          </cell>
          <cell r="AD66">
            <v>0</v>
          </cell>
          <cell r="AE66">
            <v>1096959.2</v>
          </cell>
          <cell r="AF66">
            <v>274239.80000000005</v>
          </cell>
          <cell r="AG66">
            <v>0</v>
          </cell>
          <cell r="AH66">
            <v>0</v>
          </cell>
          <cell r="AI66">
            <v>0</v>
          </cell>
          <cell r="AJ66">
            <v>274239.80000000005</v>
          </cell>
          <cell r="AK66">
            <v>0.1</v>
          </cell>
          <cell r="AL66">
            <v>137119.9</v>
          </cell>
        </row>
        <row r="67">
          <cell r="B67" t="str">
            <v>ST/EPU</v>
          </cell>
          <cell r="C67" t="str">
            <v>A1A</v>
          </cell>
          <cell r="D67" t="str">
            <v>A1AC</v>
          </cell>
          <cell r="E67" t="str">
            <v>EP/MACE</v>
          </cell>
          <cell r="G67">
            <v>22</v>
          </cell>
          <cell r="H67" t="str">
            <v>300 cl PME Construction classes, bureau, latrines et puits</v>
          </cell>
          <cell r="I67" t="str">
            <v>SNIES</v>
          </cell>
          <cell r="K67" t="str">
            <v>IDA</v>
          </cell>
          <cell r="L67" t="str">
            <v>AON</v>
          </cell>
          <cell r="M67">
            <v>33</v>
          </cell>
          <cell r="Q67">
            <v>33</v>
          </cell>
          <cell r="R67" t="str">
            <v>cl</v>
          </cell>
          <cell r="T67">
            <v>68610.393939393936</v>
          </cell>
          <cell r="U67">
            <v>0.8</v>
          </cell>
          <cell r="V67">
            <v>2264143</v>
          </cell>
          <cell r="W67">
            <v>0</v>
          </cell>
          <cell r="X67">
            <v>0</v>
          </cell>
          <cell r="Y67">
            <v>0</v>
          </cell>
          <cell r="Z67">
            <v>2264143</v>
          </cell>
          <cell r="AA67">
            <v>1811314.4000000001</v>
          </cell>
          <cell r="AB67">
            <v>0</v>
          </cell>
          <cell r="AC67">
            <v>0</v>
          </cell>
          <cell r="AD67">
            <v>0</v>
          </cell>
          <cell r="AE67">
            <v>1811314.4000000001</v>
          </cell>
          <cell r="AF67">
            <v>452828.59999999986</v>
          </cell>
          <cell r="AG67">
            <v>0</v>
          </cell>
          <cell r="AH67">
            <v>0</v>
          </cell>
          <cell r="AI67">
            <v>0</v>
          </cell>
          <cell r="AJ67">
            <v>452828.59999999986</v>
          </cell>
          <cell r="AK67">
            <v>0.1</v>
          </cell>
          <cell r="AL67">
            <v>226414.30000000002</v>
          </cell>
        </row>
        <row r="68">
          <cell r="B68" t="str">
            <v>ST/EPU</v>
          </cell>
          <cell r="C68" t="str">
            <v>A1A</v>
          </cell>
          <cell r="D68" t="str">
            <v>A1AC</v>
          </cell>
          <cell r="E68" t="str">
            <v>EP/FRIA</v>
          </cell>
          <cell r="G68">
            <v>22</v>
          </cell>
          <cell r="H68" t="str">
            <v>300 cl PME Construction classes, bureau, latrines et puits</v>
          </cell>
          <cell r="I68" t="str">
            <v>SNIES</v>
          </cell>
          <cell r="K68" t="str">
            <v>IDA</v>
          </cell>
          <cell r="L68" t="str">
            <v>AON</v>
          </cell>
          <cell r="M68">
            <v>12</v>
          </cell>
          <cell r="Q68">
            <v>12</v>
          </cell>
          <cell r="R68" t="str">
            <v>cl</v>
          </cell>
          <cell r="T68">
            <v>51664</v>
          </cell>
          <cell r="U68">
            <v>0.8</v>
          </cell>
          <cell r="V68">
            <v>619968</v>
          </cell>
          <cell r="W68">
            <v>0</v>
          </cell>
          <cell r="X68">
            <v>0</v>
          </cell>
          <cell r="Y68">
            <v>0</v>
          </cell>
          <cell r="Z68">
            <v>619968</v>
          </cell>
          <cell r="AA68">
            <v>495974.40000000002</v>
          </cell>
          <cell r="AB68">
            <v>0</v>
          </cell>
          <cell r="AC68">
            <v>0</v>
          </cell>
          <cell r="AD68">
            <v>0</v>
          </cell>
          <cell r="AE68">
            <v>495974.40000000002</v>
          </cell>
          <cell r="AF68">
            <v>123993.59999999998</v>
          </cell>
          <cell r="AG68">
            <v>0</v>
          </cell>
          <cell r="AH68">
            <v>0</v>
          </cell>
          <cell r="AI68">
            <v>0</v>
          </cell>
          <cell r="AJ68">
            <v>123993.59999999998</v>
          </cell>
          <cell r="AK68">
            <v>0.1</v>
          </cell>
          <cell r="AL68">
            <v>61996.800000000003</v>
          </cell>
        </row>
        <row r="69">
          <cell r="B69" t="str">
            <v>ST/EPU</v>
          </cell>
          <cell r="C69" t="str">
            <v>A1A</v>
          </cell>
          <cell r="D69" t="str">
            <v>A1AC</v>
          </cell>
          <cell r="E69" t="str">
            <v>EP/BOFF</v>
          </cell>
          <cell r="G69">
            <v>22</v>
          </cell>
          <cell r="H69" t="str">
            <v>300 cl PME Construction classes, bureau, latrines et puits</v>
          </cell>
          <cell r="I69" t="str">
            <v>SNIES</v>
          </cell>
          <cell r="K69" t="str">
            <v>IDA</v>
          </cell>
          <cell r="L69" t="str">
            <v>AON</v>
          </cell>
          <cell r="M69">
            <v>21</v>
          </cell>
          <cell r="Q69">
            <v>21</v>
          </cell>
          <cell r="R69" t="str">
            <v>cl</v>
          </cell>
          <cell r="T69">
            <v>63836.952380952382</v>
          </cell>
          <cell r="U69">
            <v>0.8</v>
          </cell>
          <cell r="V69">
            <v>1340576</v>
          </cell>
          <cell r="W69">
            <v>0</v>
          </cell>
          <cell r="X69">
            <v>0</v>
          </cell>
          <cell r="Y69">
            <v>0</v>
          </cell>
          <cell r="Z69">
            <v>1340576</v>
          </cell>
          <cell r="AA69">
            <v>1072460.8</v>
          </cell>
          <cell r="AB69">
            <v>0</v>
          </cell>
          <cell r="AC69">
            <v>0</v>
          </cell>
          <cell r="AD69">
            <v>0</v>
          </cell>
          <cell r="AE69">
            <v>1072460.8</v>
          </cell>
          <cell r="AF69">
            <v>268115.19999999995</v>
          </cell>
          <cell r="AG69">
            <v>0</v>
          </cell>
          <cell r="AH69">
            <v>0</v>
          </cell>
          <cell r="AI69">
            <v>0</v>
          </cell>
          <cell r="AJ69">
            <v>268115.19999999995</v>
          </cell>
          <cell r="AK69">
            <v>0.1</v>
          </cell>
          <cell r="AL69">
            <v>134057.60000000001</v>
          </cell>
        </row>
        <row r="70">
          <cell r="B70" t="str">
            <v>ST/EPU</v>
          </cell>
          <cell r="C70" t="str">
            <v>A1A</v>
          </cell>
          <cell r="D70" t="str">
            <v>A1AC</v>
          </cell>
          <cell r="E70" t="str">
            <v>EP/GAOU</v>
          </cell>
          <cell r="G70">
            <v>22</v>
          </cell>
          <cell r="H70" t="str">
            <v>300 cl PME Construction classes, bureau, latrines et puits</v>
          </cell>
          <cell r="I70" t="str">
            <v>SNIES</v>
          </cell>
          <cell r="K70" t="str">
            <v>IDA</v>
          </cell>
          <cell r="L70" t="str">
            <v>AON</v>
          </cell>
          <cell r="M70">
            <v>18</v>
          </cell>
          <cell r="Q70">
            <v>18</v>
          </cell>
          <cell r="R70" t="str">
            <v>cl</v>
          </cell>
          <cell r="T70">
            <v>72492.111111111109</v>
          </cell>
          <cell r="U70">
            <v>0.8</v>
          </cell>
          <cell r="V70">
            <v>1304858</v>
          </cell>
          <cell r="W70">
            <v>0</v>
          </cell>
          <cell r="X70">
            <v>0</v>
          </cell>
          <cell r="Y70">
            <v>0</v>
          </cell>
          <cell r="Z70">
            <v>1304858</v>
          </cell>
          <cell r="AA70">
            <v>1043886.4</v>
          </cell>
          <cell r="AB70">
            <v>0</v>
          </cell>
          <cell r="AC70">
            <v>0</v>
          </cell>
          <cell r="AD70">
            <v>0</v>
          </cell>
          <cell r="AE70">
            <v>1043886.4</v>
          </cell>
          <cell r="AF70">
            <v>260971.59999999998</v>
          </cell>
          <cell r="AG70">
            <v>0</v>
          </cell>
          <cell r="AH70">
            <v>0</v>
          </cell>
          <cell r="AI70">
            <v>0</v>
          </cell>
          <cell r="AJ70">
            <v>260971.59999999998</v>
          </cell>
          <cell r="AK70">
            <v>0.1</v>
          </cell>
          <cell r="AL70">
            <v>130485.8</v>
          </cell>
        </row>
        <row r="71">
          <cell r="B71" t="str">
            <v>ST/EPU</v>
          </cell>
          <cell r="C71" t="str">
            <v>A1A</v>
          </cell>
          <cell r="D71" t="str">
            <v>A1AC</v>
          </cell>
          <cell r="E71" t="str">
            <v>EP/PITA</v>
          </cell>
          <cell r="G71">
            <v>22</v>
          </cell>
          <cell r="H71" t="str">
            <v>300 cl PME Construction classes, bureau, latrines et puits</v>
          </cell>
          <cell r="I71" t="str">
            <v>SNIES</v>
          </cell>
          <cell r="K71" t="str">
            <v>IDA</v>
          </cell>
          <cell r="L71" t="str">
            <v>AON</v>
          </cell>
          <cell r="M71">
            <v>15</v>
          </cell>
          <cell r="Q71">
            <v>15</v>
          </cell>
          <cell r="R71" t="str">
            <v>cl</v>
          </cell>
          <cell r="T71">
            <v>59911</v>
          </cell>
          <cell r="U71">
            <v>0.8</v>
          </cell>
          <cell r="V71">
            <v>898665</v>
          </cell>
          <cell r="W71">
            <v>0</v>
          </cell>
          <cell r="X71">
            <v>0</v>
          </cell>
          <cell r="Y71">
            <v>0</v>
          </cell>
          <cell r="Z71">
            <v>898665</v>
          </cell>
          <cell r="AA71">
            <v>718932</v>
          </cell>
          <cell r="AB71">
            <v>0</v>
          </cell>
          <cell r="AC71">
            <v>0</v>
          </cell>
          <cell r="AD71">
            <v>0</v>
          </cell>
          <cell r="AE71">
            <v>718932</v>
          </cell>
          <cell r="AF71">
            <v>179733</v>
          </cell>
          <cell r="AG71">
            <v>0</v>
          </cell>
          <cell r="AH71">
            <v>0</v>
          </cell>
          <cell r="AI71">
            <v>0</v>
          </cell>
          <cell r="AJ71">
            <v>179733</v>
          </cell>
          <cell r="AK71">
            <v>0.1</v>
          </cell>
          <cell r="AL71">
            <v>89866.5</v>
          </cell>
        </row>
        <row r="72">
          <cell r="B72" t="str">
            <v>ST/EPU</v>
          </cell>
          <cell r="C72" t="str">
            <v>A1A</v>
          </cell>
          <cell r="D72" t="str">
            <v>A1AC</v>
          </cell>
          <cell r="E72" t="str">
            <v>EP/MAMO</v>
          </cell>
          <cell r="G72">
            <v>22</v>
          </cell>
          <cell r="H72" t="str">
            <v>300 cl PME Construction classes, bureau, latrines et puits</v>
          </cell>
          <cell r="I72" t="str">
            <v>SNIES</v>
          </cell>
          <cell r="K72" t="str">
            <v>IDA</v>
          </cell>
          <cell r="L72" t="str">
            <v>AON</v>
          </cell>
          <cell r="M72">
            <v>18</v>
          </cell>
          <cell r="Q72">
            <v>18</v>
          </cell>
          <cell r="R72" t="str">
            <v>cl</v>
          </cell>
          <cell r="T72">
            <v>57245.111111111109</v>
          </cell>
          <cell r="U72">
            <v>0.8</v>
          </cell>
          <cell r="V72">
            <v>1030412</v>
          </cell>
          <cell r="W72">
            <v>0</v>
          </cell>
          <cell r="X72">
            <v>0</v>
          </cell>
          <cell r="Y72">
            <v>0</v>
          </cell>
          <cell r="Z72">
            <v>1030412</v>
          </cell>
          <cell r="AA72">
            <v>824329.60000000009</v>
          </cell>
          <cell r="AB72">
            <v>0</v>
          </cell>
          <cell r="AC72">
            <v>0</v>
          </cell>
          <cell r="AD72">
            <v>0</v>
          </cell>
          <cell r="AE72">
            <v>824329.60000000009</v>
          </cell>
          <cell r="AF72">
            <v>206082.39999999991</v>
          </cell>
          <cell r="AG72">
            <v>0</v>
          </cell>
          <cell r="AH72">
            <v>0</v>
          </cell>
          <cell r="AI72">
            <v>0</v>
          </cell>
          <cell r="AJ72">
            <v>206082.39999999991</v>
          </cell>
          <cell r="AK72">
            <v>0.1</v>
          </cell>
          <cell r="AL72">
            <v>103041.20000000001</v>
          </cell>
        </row>
        <row r="73">
          <cell r="B73" t="str">
            <v>ST/EPU</v>
          </cell>
          <cell r="C73" t="str">
            <v>A1A</v>
          </cell>
          <cell r="D73" t="str">
            <v>A1AC</v>
          </cell>
          <cell r="E73" t="str">
            <v>EP/KIND</v>
          </cell>
          <cell r="G73">
            <v>22</v>
          </cell>
          <cell r="H73" t="str">
            <v>300 cl PME Construction classes, bureau, latrines et puits</v>
          </cell>
          <cell r="I73" t="str">
            <v>SNIES</v>
          </cell>
          <cell r="K73" t="str">
            <v>IDA</v>
          </cell>
          <cell r="L73" t="str">
            <v>AON</v>
          </cell>
          <cell r="M73">
            <v>21</v>
          </cell>
          <cell r="Q73">
            <v>21</v>
          </cell>
          <cell r="R73" t="str">
            <v>cl</v>
          </cell>
          <cell r="T73">
            <v>64210.619047619046</v>
          </cell>
          <cell r="U73">
            <v>0.8</v>
          </cell>
          <cell r="V73">
            <v>1348423</v>
          </cell>
          <cell r="W73">
            <v>0</v>
          </cell>
          <cell r="X73">
            <v>0</v>
          </cell>
          <cell r="Y73">
            <v>0</v>
          </cell>
          <cell r="Z73">
            <v>1348423</v>
          </cell>
          <cell r="AA73">
            <v>1078738.4000000001</v>
          </cell>
          <cell r="AB73">
            <v>0</v>
          </cell>
          <cell r="AC73">
            <v>0</v>
          </cell>
          <cell r="AD73">
            <v>0</v>
          </cell>
          <cell r="AE73">
            <v>1078738.4000000001</v>
          </cell>
          <cell r="AF73">
            <v>269684.59999999986</v>
          </cell>
          <cell r="AG73">
            <v>0</v>
          </cell>
          <cell r="AH73">
            <v>0</v>
          </cell>
          <cell r="AI73">
            <v>0</v>
          </cell>
          <cell r="AJ73">
            <v>269684.59999999986</v>
          </cell>
          <cell r="AK73">
            <v>0.1</v>
          </cell>
          <cell r="AL73">
            <v>134842.30000000002</v>
          </cell>
        </row>
        <row r="74">
          <cell r="B74" t="str">
            <v>ST/EPU</v>
          </cell>
          <cell r="C74" t="str">
            <v>A1A</v>
          </cell>
          <cell r="D74" t="str">
            <v>A1AC</v>
          </cell>
          <cell r="E74" t="str">
            <v>EP/FORE</v>
          </cell>
          <cell r="G74">
            <v>22</v>
          </cell>
          <cell r="H74" t="str">
            <v>300 cl PME Construction classes, bureau, latrines et puits</v>
          </cell>
          <cell r="I74" t="str">
            <v>SNIES</v>
          </cell>
          <cell r="K74" t="str">
            <v>IDA</v>
          </cell>
          <cell r="L74" t="str">
            <v>AON</v>
          </cell>
          <cell r="M74">
            <v>15</v>
          </cell>
          <cell r="Q74">
            <v>15</v>
          </cell>
          <cell r="R74" t="str">
            <v>cl</v>
          </cell>
          <cell r="T74">
            <v>70847</v>
          </cell>
          <cell r="U74">
            <v>0.8</v>
          </cell>
          <cell r="V74">
            <v>1062705</v>
          </cell>
          <cell r="W74">
            <v>0</v>
          </cell>
          <cell r="X74">
            <v>0</v>
          </cell>
          <cell r="Y74">
            <v>0</v>
          </cell>
          <cell r="Z74">
            <v>1062705</v>
          </cell>
          <cell r="AA74">
            <v>850164</v>
          </cell>
          <cell r="AB74">
            <v>0</v>
          </cell>
          <cell r="AC74">
            <v>0</v>
          </cell>
          <cell r="AD74">
            <v>0</v>
          </cell>
          <cell r="AE74">
            <v>850164</v>
          </cell>
          <cell r="AF74">
            <v>212541</v>
          </cell>
          <cell r="AG74">
            <v>0</v>
          </cell>
          <cell r="AH74">
            <v>0</v>
          </cell>
          <cell r="AI74">
            <v>0</v>
          </cell>
          <cell r="AJ74">
            <v>212541</v>
          </cell>
          <cell r="AK74">
            <v>0.1</v>
          </cell>
          <cell r="AL74">
            <v>106270.5</v>
          </cell>
        </row>
        <row r="75">
          <cell r="B75" t="str">
            <v>ST/EPU</v>
          </cell>
          <cell r="C75" t="str">
            <v>A1A</v>
          </cell>
          <cell r="D75" t="str">
            <v>A1AC</v>
          </cell>
          <cell r="E75" t="str">
            <v>EP/TOUG</v>
          </cell>
          <cell r="G75">
            <v>22</v>
          </cell>
          <cell r="H75" t="str">
            <v>300 cl PME Construction classes, bureau, latrines et puits</v>
          </cell>
          <cell r="I75" t="str">
            <v>SNIES</v>
          </cell>
          <cell r="K75" t="str">
            <v>IDA</v>
          </cell>
          <cell r="L75" t="str">
            <v>AON</v>
          </cell>
          <cell r="M75">
            <v>18</v>
          </cell>
          <cell r="Q75">
            <v>18</v>
          </cell>
          <cell r="R75" t="str">
            <v>cl</v>
          </cell>
          <cell r="T75">
            <v>58920.166666666664</v>
          </cell>
          <cell r="U75">
            <v>0.8</v>
          </cell>
          <cell r="V75">
            <v>1060563</v>
          </cell>
          <cell r="W75">
            <v>0</v>
          </cell>
          <cell r="X75">
            <v>0</v>
          </cell>
          <cell r="Y75">
            <v>0</v>
          </cell>
          <cell r="Z75">
            <v>1060563</v>
          </cell>
          <cell r="AA75">
            <v>848450.4</v>
          </cell>
          <cell r="AB75">
            <v>0</v>
          </cell>
          <cell r="AC75">
            <v>0</v>
          </cell>
          <cell r="AD75">
            <v>0</v>
          </cell>
          <cell r="AE75">
            <v>848450.4</v>
          </cell>
          <cell r="AF75">
            <v>212112.59999999998</v>
          </cell>
          <cell r="AG75">
            <v>0</v>
          </cell>
          <cell r="AH75">
            <v>0</v>
          </cell>
          <cell r="AI75">
            <v>0</v>
          </cell>
          <cell r="AJ75">
            <v>212112.59999999998</v>
          </cell>
          <cell r="AK75">
            <v>0.1</v>
          </cell>
          <cell r="AL75">
            <v>106056.3</v>
          </cell>
        </row>
        <row r="76">
          <cell r="B76" t="str">
            <v>ST/EPU</v>
          </cell>
          <cell r="C76" t="str">
            <v>A1A</v>
          </cell>
          <cell r="D76" t="str">
            <v>A1AC</v>
          </cell>
          <cell r="E76" t="str">
            <v>EP/MALI</v>
          </cell>
          <cell r="G76">
            <v>22</v>
          </cell>
          <cell r="H76" t="str">
            <v>300 cl PME Construction classes, bureau, latrines et puits</v>
          </cell>
          <cell r="I76" t="str">
            <v>SNIES</v>
          </cell>
          <cell r="K76" t="str">
            <v>IDA</v>
          </cell>
          <cell r="L76" t="str">
            <v>AON</v>
          </cell>
          <cell r="M76">
            <v>15</v>
          </cell>
          <cell r="Q76">
            <v>15</v>
          </cell>
          <cell r="R76" t="str">
            <v>cl</v>
          </cell>
          <cell r="T76">
            <v>56148.133333333331</v>
          </cell>
          <cell r="U76">
            <v>0.8</v>
          </cell>
          <cell r="V76">
            <v>842222</v>
          </cell>
          <cell r="W76">
            <v>0</v>
          </cell>
          <cell r="X76">
            <v>0</v>
          </cell>
          <cell r="Y76">
            <v>0</v>
          </cell>
          <cell r="Z76">
            <v>842222</v>
          </cell>
          <cell r="AA76">
            <v>673777.60000000009</v>
          </cell>
          <cell r="AB76">
            <v>0</v>
          </cell>
          <cell r="AC76">
            <v>0</v>
          </cell>
          <cell r="AD76">
            <v>0</v>
          </cell>
          <cell r="AE76">
            <v>673777.60000000009</v>
          </cell>
          <cell r="AF76">
            <v>168444.39999999991</v>
          </cell>
          <cell r="AG76">
            <v>0</v>
          </cell>
          <cell r="AH76">
            <v>0</v>
          </cell>
          <cell r="AI76">
            <v>0</v>
          </cell>
          <cell r="AJ76">
            <v>168444.39999999991</v>
          </cell>
          <cell r="AK76">
            <v>0.1</v>
          </cell>
          <cell r="AL76">
            <v>84222.200000000012</v>
          </cell>
        </row>
        <row r="77">
          <cell r="B77" t="str">
            <v>ST/EPU</v>
          </cell>
          <cell r="C77" t="str">
            <v>A1A</v>
          </cell>
          <cell r="D77" t="str">
            <v>A1AC</v>
          </cell>
          <cell r="E77" t="str">
            <v>EP/DABO</v>
          </cell>
          <cell r="G77">
            <v>23</v>
          </cell>
          <cell r="H77" t="str">
            <v>300 cl PME  Mobilier</v>
          </cell>
          <cell r="I77" t="str">
            <v>SNIES</v>
          </cell>
          <cell r="K77" t="str">
            <v>IDA</v>
          </cell>
          <cell r="L77" t="str">
            <v>AON</v>
          </cell>
          <cell r="M77">
            <v>15</v>
          </cell>
          <cell r="Q77">
            <v>15</v>
          </cell>
          <cell r="R77" t="str">
            <v>cl</v>
          </cell>
          <cell r="T77">
            <v>4615.2017999999998</v>
          </cell>
          <cell r="U77">
            <v>0.8</v>
          </cell>
          <cell r="V77">
            <v>69228.027000000002</v>
          </cell>
          <cell r="W77">
            <v>0</v>
          </cell>
          <cell r="X77">
            <v>0</v>
          </cell>
          <cell r="Y77">
            <v>0</v>
          </cell>
          <cell r="Z77">
            <v>69228.027000000002</v>
          </cell>
          <cell r="AA77">
            <v>55382.421600000001</v>
          </cell>
          <cell r="AB77">
            <v>0</v>
          </cell>
          <cell r="AC77">
            <v>0</v>
          </cell>
          <cell r="AD77">
            <v>0</v>
          </cell>
          <cell r="AE77">
            <v>55382.421600000001</v>
          </cell>
          <cell r="AF77">
            <v>13845.6054</v>
          </cell>
          <cell r="AG77">
            <v>0</v>
          </cell>
          <cell r="AH77">
            <v>0</v>
          </cell>
          <cell r="AI77">
            <v>0</v>
          </cell>
          <cell r="AJ77">
            <v>13845.6054</v>
          </cell>
          <cell r="AL77">
            <v>0</v>
          </cell>
        </row>
        <row r="78">
          <cell r="B78" t="str">
            <v>ST/EPU</v>
          </cell>
          <cell r="C78" t="str">
            <v>A1A</v>
          </cell>
          <cell r="D78" t="str">
            <v>A1AC</v>
          </cell>
          <cell r="E78" t="str">
            <v>EP/KANK</v>
          </cell>
          <cell r="G78">
            <v>23</v>
          </cell>
          <cell r="H78" t="str">
            <v>300 cl PME  Mobilier</v>
          </cell>
          <cell r="I78" t="str">
            <v>SNIES</v>
          </cell>
          <cell r="K78" t="str">
            <v>IDA</v>
          </cell>
          <cell r="L78" t="str">
            <v>AON</v>
          </cell>
          <cell r="M78">
            <v>24</v>
          </cell>
          <cell r="Q78">
            <v>24</v>
          </cell>
          <cell r="R78" t="str">
            <v>cl</v>
          </cell>
          <cell r="T78">
            <v>4615.2017999999998</v>
          </cell>
          <cell r="U78">
            <v>0.8</v>
          </cell>
          <cell r="V78">
            <v>110764.8432</v>
          </cell>
          <cell r="W78">
            <v>0</v>
          </cell>
          <cell r="X78">
            <v>0</v>
          </cell>
          <cell r="Y78">
            <v>0</v>
          </cell>
          <cell r="Z78">
            <v>110764.8432</v>
          </cell>
          <cell r="AA78">
            <v>88611.874560000011</v>
          </cell>
          <cell r="AB78">
            <v>0</v>
          </cell>
          <cell r="AC78">
            <v>0</v>
          </cell>
          <cell r="AD78">
            <v>0</v>
          </cell>
          <cell r="AE78">
            <v>88611.874560000011</v>
          </cell>
          <cell r="AF78">
            <v>22152.968639999992</v>
          </cell>
          <cell r="AG78">
            <v>0</v>
          </cell>
          <cell r="AH78">
            <v>0</v>
          </cell>
          <cell r="AI78">
            <v>0</v>
          </cell>
          <cell r="AJ78">
            <v>22152.968639999992</v>
          </cell>
          <cell r="AL78">
            <v>0</v>
          </cell>
        </row>
        <row r="79">
          <cell r="B79" t="str">
            <v>ST/EPU</v>
          </cell>
          <cell r="C79" t="str">
            <v>A1A</v>
          </cell>
          <cell r="D79" t="str">
            <v>A1AC</v>
          </cell>
          <cell r="E79" t="str">
            <v>EP/MAND</v>
          </cell>
          <cell r="G79">
            <v>23</v>
          </cell>
          <cell r="H79" t="str">
            <v>300 cl PME  Mobilier</v>
          </cell>
          <cell r="I79" t="str">
            <v>SNIES</v>
          </cell>
          <cell r="K79" t="str">
            <v>IDA</v>
          </cell>
          <cell r="L79" t="str">
            <v>AON</v>
          </cell>
          <cell r="M79">
            <v>21</v>
          </cell>
          <cell r="Q79">
            <v>21</v>
          </cell>
          <cell r="R79" t="str">
            <v>cl</v>
          </cell>
          <cell r="T79">
            <v>4615.2017999999998</v>
          </cell>
          <cell r="U79">
            <v>0.8</v>
          </cell>
          <cell r="V79">
            <v>96919.237800000003</v>
          </cell>
          <cell r="W79">
            <v>0</v>
          </cell>
          <cell r="X79">
            <v>0</v>
          </cell>
          <cell r="Y79">
            <v>0</v>
          </cell>
          <cell r="Z79">
            <v>96919.237800000003</v>
          </cell>
          <cell r="AA79">
            <v>77535.390240000008</v>
          </cell>
          <cell r="AB79">
            <v>0</v>
          </cell>
          <cell r="AC79">
            <v>0</v>
          </cell>
          <cell r="AD79">
            <v>0</v>
          </cell>
          <cell r="AE79">
            <v>77535.390240000008</v>
          </cell>
          <cell r="AF79">
            <v>19383.847559999995</v>
          </cell>
          <cell r="AG79">
            <v>0</v>
          </cell>
          <cell r="AH79">
            <v>0</v>
          </cell>
          <cell r="AI79">
            <v>0</v>
          </cell>
          <cell r="AJ79">
            <v>19383.847559999995</v>
          </cell>
          <cell r="AL79">
            <v>0</v>
          </cell>
        </row>
        <row r="80">
          <cell r="B80" t="str">
            <v>ST/EPU</v>
          </cell>
          <cell r="C80" t="str">
            <v>A1A</v>
          </cell>
          <cell r="D80" t="str">
            <v>A1AC</v>
          </cell>
          <cell r="E80" t="str">
            <v>EP/GUEC</v>
          </cell>
          <cell r="G80">
            <v>23</v>
          </cell>
          <cell r="H80" t="str">
            <v>300 cl PME  Mobilier</v>
          </cell>
          <cell r="I80" t="str">
            <v>SNIES</v>
          </cell>
          <cell r="K80" t="str">
            <v>IDA</v>
          </cell>
          <cell r="L80" t="str">
            <v>AON</v>
          </cell>
          <cell r="M80">
            <v>30</v>
          </cell>
          <cell r="Q80">
            <v>30</v>
          </cell>
          <cell r="R80" t="str">
            <v>cl</v>
          </cell>
          <cell r="T80">
            <v>4615.2017999999998</v>
          </cell>
          <cell r="U80">
            <v>0.8</v>
          </cell>
          <cell r="V80">
            <v>138456.054</v>
          </cell>
          <cell r="W80">
            <v>0</v>
          </cell>
          <cell r="X80">
            <v>0</v>
          </cell>
          <cell r="Y80">
            <v>0</v>
          </cell>
          <cell r="Z80">
            <v>138456.054</v>
          </cell>
          <cell r="AA80">
            <v>110764.8432</v>
          </cell>
          <cell r="AB80">
            <v>0</v>
          </cell>
          <cell r="AC80">
            <v>0</v>
          </cell>
          <cell r="AD80">
            <v>0</v>
          </cell>
          <cell r="AE80">
            <v>110764.8432</v>
          </cell>
          <cell r="AF80">
            <v>27691.210800000001</v>
          </cell>
          <cell r="AG80">
            <v>0</v>
          </cell>
          <cell r="AH80">
            <v>0</v>
          </cell>
          <cell r="AI80">
            <v>0</v>
          </cell>
          <cell r="AJ80">
            <v>27691.210800000001</v>
          </cell>
          <cell r="AL80">
            <v>0</v>
          </cell>
        </row>
        <row r="81">
          <cell r="B81" t="str">
            <v>ST/EPU</v>
          </cell>
          <cell r="C81" t="str">
            <v>A1A</v>
          </cell>
          <cell r="D81" t="str">
            <v>A1AC</v>
          </cell>
          <cell r="E81" t="str">
            <v>EP/BEYL</v>
          </cell>
          <cell r="G81">
            <v>23</v>
          </cell>
          <cell r="H81" t="str">
            <v>300 cl PME  Mobilier</v>
          </cell>
          <cell r="I81" t="str">
            <v>SNIES</v>
          </cell>
          <cell r="K81" t="str">
            <v>IDA</v>
          </cell>
          <cell r="L81" t="str">
            <v>AON</v>
          </cell>
          <cell r="M81">
            <v>24</v>
          </cell>
          <cell r="Q81">
            <v>24</v>
          </cell>
          <cell r="R81" t="str">
            <v>cl</v>
          </cell>
          <cell r="T81">
            <v>4615.2017999999998</v>
          </cell>
          <cell r="U81">
            <v>0.8</v>
          </cell>
          <cell r="V81">
            <v>110764.8432</v>
          </cell>
          <cell r="W81">
            <v>0</v>
          </cell>
          <cell r="X81">
            <v>0</v>
          </cell>
          <cell r="Y81">
            <v>0</v>
          </cell>
          <cell r="Z81">
            <v>110764.8432</v>
          </cell>
          <cell r="AA81">
            <v>88611.874560000011</v>
          </cell>
          <cell r="AB81">
            <v>0</v>
          </cell>
          <cell r="AC81">
            <v>0</v>
          </cell>
          <cell r="AD81">
            <v>0</v>
          </cell>
          <cell r="AE81">
            <v>88611.874560000011</v>
          </cell>
          <cell r="AF81">
            <v>22152.968639999992</v>
          </cell>
          <cell r="AG81">
            <v>0</v>
          </cell>
          <cell r="AH81">
            <v>0</v>
          </cell>
          <cell r="AI81">
            <v>0</v>
          </cell>
          <cell r="AJ81">
            <v>22152.968639999992</v>
          </cell>
          <cell r="AL81">
            <v>0</v>
          </cell>
        </row>
        <row r="82">
          <cell r="B82" t="str">
            <v>ST/EPU</v>
          </cell>
          <cell r="C82" t="str">
            <v>A1A</v>
          </cell>
          <cell r="D82" t="str">
            <v>A1AC</v>
          </cell>
          <cell r="E82" t="str">
            <v>EP/MACE</v>
          </cell>
          <cell r="G82">
            <v>23</v>
          </cell>
          <cell r="H82" t="str">
            <v>300 cl PME  Mobilier</v>
          </cell>
          <cell r="I82" t="str">
            <v>SNIES</v>
          </cell>
          <cell r="K82" t="str">
            <v>IDA</v>
          </cell>
          <cell r="L82" t="str">
            <v>AON</v>
          </cell>
          <cell r="M82">
            <v>33</v>
          </cell>
          <cell r="Q82">
            <v>33</v>
          </cell>
          <cell r="R82" t="str">
            <v>cl</v>
          </cell>
          <cell r="T82">
            <v>4615.2017999999998</v>
          </cell>
          <cell r="U82">
            <v>0.8</v>
          </cell>
          <cell r="V82">
            <v>152301.6594</v>
          </cell>
          <cell r="W82">
            <v>0</v>
          </cell>
          <cell r="X82">
            <v>0</v>
          </cell>
          <cell r="Y82">
            <v>0</v>
          </cell>
          <cell r="Z82">
            <v>152301.6594</v>
          </cell>
          <cell r="AA82">
            <v>121841.32752000001</v>
          </cell>
          <cell r="AB82">
            <v>0</v>
          </cell>
          <cell r="AC82">
            <v>0</v>
          </cell>
          <cell r="AD82">
            <v>0</v>
          </cell>
          <cell r="AE82">
            <v>121841.32752000001</v>
          </cell>
          <cell r="AF82">
            <v>30460.331879999998</v>
          </cell>
          <cell r="AG82">
            <v>0</v>
          </cell>
          <cell r="AH82">
            <v>0</v>
          </cell>
          <cell r="AI82">
            <v>0</v>
          </cell>
          <cell r="AJ82">
            <v>30460.331879999998</v>
          </cell>
          <cell r="AL82">
            <v>0</v>
          </cell>
        </row>
        <row r="83">
          <cell r="B83" t="str">
            <v>ST/EPU</v>
          </cell>
          <cell r="C83" t="str">
            <v>A1A</v>
          </cell>
          <cell r="D83" t="str">
            <v>A1AC</v>
          </cell>
          <cell r="E83" t="str">
            <v>EP/FRIA</v>
          </cell>
          <cell r="G83">
            <v>23</v>
          </cell>
          <cell r="H83" t="str">
            <v>300 cl PME  Mobilier</v>
          </cell>
          <cell r="I83" t="str">
            <v>SNIES</v>
          </cell>
          <cell r="K83" t="str">
            <v>IDA</v>
          </cell>
          <cell r="L83" t="str">
            <v>AON</v>
          </cell>
          <cell r="M83">
            <v>12</v>
          </cell>
          <cell r="Q83">
            <v>12</v>
          </cell>
          <cell r="R83" t="str">
            <v>cl</v>
          </cell>
          <cell r="T83">
            <v>4615.2017999999998</v>
          </cell>
          <cell r="U83">
            <v>0.8</v>
          </cell>
          <cell r="V83">
            <v>55382.421600000001</v>
          </cell>
          <cell r="W83">
            <v>0</v>
          </cell>
          <cell r="X83">
            <v>0</v>
          </cell>
          <cell r="Y83">
            <v>0</v>
          </cell>
          <cell r="Z83">
            <v>55382.421600000001</v>
          </cell>
          <cell r="AA83">
            <v>44305.937280000006</v>
          </cell>
          <cell r="AB83">
            <v>0</v>
          </cell>
          <cell r="AC83">
            <v>0</v>
          </cell>
          <cell r="AD83">
            <v>0</v>
          </cell>
          <cell r="AE83">
            <v>44305.937280000006</v>
          </cell>
          <cell r="AF83">
            <v>11076.484319999996</v>
          </cell>
          <cell r="AG83">
            <v>0</v>
          </cell>
          <cell r="AH83">
            <v>0</v>
          </cell>
          <cell r="AI83">
            <v>0</v>
          </cell>
          <cell r="AJ83">
            <v>11076.484319999996</v>
          </cell>
          <cell r="AL83">
            <v>0</v>
          </cell>
        </row>
        <row r="84">
          <cell r="B84" t="str">
            <v>ST/EPU</v>
          </cell>
          <cell r="C84" t="str">
            <v>A1A</v>
          </cell>
          <cell r="D84" t="str">
            <v>A1AC</v>
          </cell>
          <cell r="E84" t="str">
            <v>EP/BOFF</v>
          </cell>
          <cell r="G84">
            <v>23</v>
          </cell>
          <cell r="H84" t="str">
            <v>300 cl PME  Mobilier</v>
          </cell>
          <cell r="I84" t="str">
            <v>SNIES</v>
          </cell>
          <cell r="K84" t="str">
            <v>IDA</v>
          </cell>
          <cell r="L84" t="str">
            <v>AON</v>
          </cell>
          <cell r="M84">
            <v>21</v>
          </cell>
          <cell r="Q84">
            <v>21</v>
          </cell>
          <cell r="R84" t="str">
            <v>cl</v>
          </cell>
          <cell r="T84">
            <v>4615.2017999999998</v>
          </cell>
          <cell r="U84">
            <v>0.8</v>
          </cell>
          <cell r="V84">
            <v>96919.237800000003</v>
          </cell>
          <cell r="W84">
            <v>0</v>
          </cell>
          <cell r="X84">
            <v>0</v>
          </cell>
          <cell r="Y84">
            <v>0</v>
          </cell>
          <cell r="Z84">
            <v>96919.237800000003</v>
          </cell>
          <cell r="AA84">
            <v>77535.390240000008</v>
          </cell>
          <cell r="AB84">
            <v>0</v>
          </cell>
          <cell r="AC84">
            <v>0</v>
          </cell>
          <cell r="AD84">
            <v>0</v>
          </cell>
          <cell r="AE84">
            <v>77535.390240000008</v>
          </cell>
          <cell r="AF84">
            <v>19383.847559999995</v>
          </cell>
          <cell r="AG84">
            <v>0</v>
          </cell>
          <cell r="AH84">
            <v>0</v>
          </cell>
          <cell r="AI84">
            <v>0</v>
          </cell>
          <cell r="AJ84">
            <v>19383.847559999995</v>
          </cell>
          <cell r="AL84">
            <v>0</v>
          </cell>
        </row>
        <row r="85">
          <cell r="B85" t="str">
            <v>ST/EPU</v>
          </cell>
          <cell r="C85" t="str">
            <v>A1A</v>
          </cell>
          <cell r="D85" t="str">
            <v>A1AC</v>
          </cell>
          <cell r="E85" t="str">
            <v>EP/GAOU</v>
          </cell>
          <cell r="G85">
            <v>23</v>
          </cell>
          <cell r="H85" t="str">
            <v>300 cl PME  Mobilier</v>
          </cell>
          <cell r="I85" t="str">
            <v>SNIES</v>
          </cell>
          <cell r="K85" t="str">
            <v>IDA</v>
          </cell>
          <cell r="L85" t="str">
            <v>AON</v>
          </cell>
          <cell r="M85">
            <v>18</v>
          </cell>
          <cell r="Q85">
            <v>18</v>
          </cell>
          <cell r="R85" t="str">
            <v>cl</v>
          </cell>
          <cell r="T85">
            <v>4615.2017999999998</v>
          </cell>
          <cell r="U85">
            <v>0.8</v>
          </cell>
          <cell r="V85">
            <v>83073.632400000002</v>
          </cell>
          <cell r="W85">
            <v>0</v>
          </cell>
          <cell r="X85">
            <v>0</v>
          </cell>
          <cell r="Y85">
            <v>0</v>
          </cell>
          <cell r="Z85">
            <v>83073.632400000002</v>
          </cell>
          <cell r="AA85">
            <v>66458.905920000005</v>
          </cell>
          <cell r="AB85">
            <v>0</v>
          </cell>
          <cell r="AC85">
            <v>0</v>
          </cell>
          <cell r="AD85">
            <v>0</v>
          </cell>
          <cell r="AE85">
            <v>66458.905920000005</v>
          </cell>
          <cell r="AF85">
            <v>16614.726479999998</v>
          </cell>
          <cell r="AG85">
            <v>0</v>
          </cell>
          <cell r="AH85">
            <v>0</v>
          </cell>
          <cell r="AI85">
            <v>0</v>
          </cell>
          <cell r="AJ85">
            <v>16614.726479999998</v>
          </cell>
          <cell r="AL85">
            <v>0</v>
          </cell>
        </row>
        <row r="86">
          <cell r="B86" t="str">
            <v>ST/EPU</v>
          </cell>
          <cell r="C86" t="str">
            <v>A1A</v>
          </cell>
          <cell r="D86" t="str">
            <v>A1AC</v>
          </cell>
          <cell r="E86" t="str">
            <v>EP/PITA</v>
          </cell>
          <cell r="G86">
            <v>23</v>
          </cell>
          <cell r="H86" t="str">
            <v>300 cl PME  Mobilier</v>
          </cell>
          <cell r="I86" t="str">
            <v>SNIES</v>
          </cell>
          <cell r="K86" t="str">
            <v>IDA</v>
          </cell>
          <cell r="L86" t="str">
            <v>AON</v>
          </cell>
          <cell r="M86">
            <v>15</v>
          </cell>
          <cell r="Q86">
            <v>15</v>
          </cell>
          <cell r="R86" t="str">
            <v>cl</v>
          </cell>
          <cell r="T86">
            <v>4615.2017999999998</v>
          </cell>
          <cell r="U86">
            <v>0.8</v>
          </cell>
          <cell r="V86">
            <v>69228.027000000002</v>
          </cell>
          <cell r="W86">
            <v>0</v>
          </cell>
          <cell r="X86">
            <v>0</v>
          </cell>
          <cell r="Y86">
            <v>0</v>
          </cell>
          <cell r="Z86">
            <v>69228.027000000002</v>
          </cell>
          <cell r="AA86">
            <v>55382.421600000001</v>
          </cell>
          <cell r="AB86">
            <v>0</v>
          </cell>
          <cell r="AC86">
            <v>0</v>
          </cell>
          <cell r="AD86">
            <v>0</v>
          </cell>
          <cell r="AE86">
            <v>55382.421600000001</v>
          </cell>
          <cell r="AF86">
            <v>13845.6054</v>
          </cell>
          <cell r="AG86">
            <v>0</v>
          </cell>
          <cell r="AH86">
            <v>0</v>
          </cell>
          <cell r="AI86">
            <v>0</v>
          </cell>
          <cell r="AJ86">
            <v>13845.6054</v>
          </cell>
          <cell r="AL86">
            <v>0</v>
          </cell>
        </row>
        <row r="87">
          <cell r="B87" t="str">
            <v>ST/EPU</v>
          </cell>
          <cell r="C87" t="str">
            <v>A1A</v>
          </cell>
          <cell r="D87" t="str">
            <v>A1AC</v>
          </cell>
          <cell r="E87" t="str">
            <v>EP/MAMO</v>
          </cell>
          <cell r="G87">
            <v>23</v>
          </cell>
          <cell r="H87" t="str">
            <v>300 cl PME  Mobilier</v>
          </cell>
          <cell r="I87" t="str">
            <v>SNIES</v>
          </cell>
          <cell r="K87" t="str">
            <v>IDA</v>
          </cell>
          <cell r="L87" t="str">
            <v>AON</v>
          </cell>
          <cell r="M87">
            <v>18</v>
          </cell>
          <cell r="Q87">
            <v>18</v>
          </cell>
          <cell r="R87" t="str">
            <v>cl</v>
          </cell>
          <cell r="T87">
            <v>4615.2017999999998</v>
          </cell>
          <cell r="U87">
            <v>0.8</v>
          </cell>
          <cell r="V87">
            <v>83073.632400000002</v>
          </cell>
          <cell r="W87">
            <v>0</v>
          </cell>
          <cell r="X87">
            <v>0</v>
          </cell>
          <cell r="Y87">
            <v>0</v>
          </cell>
          <cell r="Z87">
            <v>83073.632400000002</v>
          </cell>
          <cell r="AA87">
            <v>66458.905920000005</v>
          </cell>
          <cell r="AB87">
            <v>0</v>
          </cell>
          <cell r="AC87">
            <v>0</v>
          </cell>
          <cell r="AD87">
            <v>0</v>
          </cell>
          <cell r="AE87">
            <v>66458.905920000005</v>
          </cell>
          <cell r="AF87">
            <v>16614.726479999998</v>
          </cell>
          <cell r="AG87">
            <v>0</v>
          </cell>
          <cell r="AH87">
            <v>0</v>
          </cell>
          <cell r="AI87">
            <v>0</v>
          </cell>
          <cell r="AJ87">
            <v>16614.726479999998</v>
          </cell>
          <cell r="AL87">
            <v>0</v>
          </cell>
        </row>
        <row r="88">
          <cell r="B88" t="str">
            <v>ST/EPU</v>
          </cell>
          <cell r="C88" t="str">
            <v>A1A</v>
          </cell>
          <cell r="D88" t="str">
            <v>A1AC</v>
          </cell>
          <cell r="E88" t="str">
            <v>EP/KIND</v>
          </cell>
          <cell r="G88">
            <v>23</v>
          </cell>
          <cell r="H88" t="str">
            <v>300 cl PME  Mobilier</v>
          </cell>
          <cell r="I88" t="str">
            <v>SNIES</v>
          </cell>
          <cell r="K88" t="str">
            <v>IDA</v>
          </cell>
          <cell r="L88" t="str">
            <v>AON</v>
          </cell>
          <cell r="M88">
            <v>21</v>
          </cell>
          <cell r="Q88">
            <v>21</v>
          </cell>
          <cell r="R88" t="str">
            <v>cl</v>
          </cell>
          <cell r="T88">
            <v>4615.2017999999998</v>
          </cell>
          <cell r="U88">
            <v>0.8</v>
          </cell>
          <cell r="V88">
            <v>96919.237800000003</v>
          </cell>
          <cell r="W88">
            <v>0</v>
          </cell>
          <cell r="X88">
            <v>0</v>
          </cell>
          <cell r="Y88">
            <v>0</v>
          </cell>
          <cell r="Z88">
            <v>96919.237800000003</v>
          </cell>
          <cell r="AA88">
            <v>77535.390240000008</v>
          </cell>
          <cell r="AB88">
            <v>0</v>
          </cell>
          <cell r="AC88">
            <v>0</v>
          </cell>
          <cell r="AD88">
            <v>0</v>
          </cell>
          <cell r="AE88">
            <v>77535.390240000008</v>
          </cell>
          <cell r="AF88">
            <v>19383.847559999995</v>
          </cell>
          <cell r="AG88">
            <v>0</v>
          </cell>
          <cell r="AH88">
            <v>0</v>
          </cell>
          <cell r="AI88">
            <v>0</v>
          </cell>
          <cell r="AJ88">
            <v>19383.847559999995</v>
          </cell>
          <cell r="AL88">
            <v>0</v>
          </cell>
        </row>
        <row r="89">
          <cell r="B89" t="str">
            <v>ST/EPU</v>
          </cell>
          <cell r="C89" t="str">
            <v>A1A</v>
          </cell>
          <cell r="D89" t="str">
            <v>A1AC</v>
          </cell>
          <cell r="E89" t="str">
            <v>EP/FORE</v>
          </cell>
          <cell r="G89">
            <v>23</v>
          </cell>
          <cell r="H89" t="str">
            <v>300 cl PME  Mobilier</v>
          </cell>
          <cell r="I89" t="str">
            <v>SNIES</v>
          </cell>
          <cell r="K89" t="str">
            <v>IDA</v>
          </cell>
          <cell r="L89" t="str">
            <v>AON</v>
          </cell>
          <cell r="M89">
            <v>15</v>
          </cell>
          <cell r="Q89">
            <v>15</v>
          </cell>
          <cell r="R89" t="str">
            <v>cl</v>
          </cell>
          <cell r="T89">
            <v>4615.2017999999998</v>
          </cell>
          <cell r="U89">
            <v>0.8</v>
          </cell>
          <cell r="V89">
            <v>69228.027000000002</v>
          </cell>
          <cell r="W89">
            <v>0</v>
          </cell>
          <cell r="X89">
            <v>0</v>
          </cell>
          <cell r="Y89">
            <v>0</v>
          </cell>
          <cell r="Z89">
            <v>69228.027000000002</v>
          </cell>
          <cell r="AA89">
            <v>55382.421600000001</v>
          </cell>
          <cell r="AB89">
            <v>0</v>
          </cell>
          <cell r="AC89">
            <v>0</v>
          </cell>
          <cell r="AD89">
            <v>0</v>
          </cell>
          <cell r="AE89">
            <v>55382.421600000001</v>
          </cell>
          <cell r="AF89">
            <v>13845.6054</v>
          </cell>
          <cell r="AG89">
            <v>0</v>
          </cell>
          <cell r="AH89">
            <v>0</v>
          </cell>
          <cell r="AI89">
            <v>0</v>
          </cell>
          <cell r="AJ89">
            <v>13845.6054</v>
          </cell>
          <cell r="AL89">
            <v>0</v>
          </cell>
        </row>
        <row r="90">
          <cell r="B90" t="str">
            <v>ST/EPU</v>
          </cell>
          <cell r="C90" t="str">
            <v>A1A</v>
          </cell>
          <cell r="D90" t="str">
            <v>A1AC</v>
          </cell>
          <cell r="E90" t="str">
            <v>EP/TOUG</v>
          </cell>
          <cell r="G90">
            <v>23</v>
          </cell>
          <cell r="H90" t="str">
            <v>300 cl PME  Mobilier</v>
          </cell>
          <cell r="I90" t="str">
            <v>SNIES</v>
          </cell>
          <cell r="K90" t="str">
            <v>IDA</v>
          </cell>
          <cell r="L90" t="str">
            <v>AON</v>
          </cell>
          <cell r="M90">
            <v>18</v>
          </cell>
          <cell r="Q90">
            <v>18</v>
          </cell>
          <cell r="R90" t="str">
            <v>cl</v>
          </cell>
          <cell r="T90">
            <v>4615.2017999999998</v>
          </cell>
          <cell r="U90">
            <v>0.8</v>
          </cell>
          <cell r="V90">
            <v>83073.632400000002</v>
          </cell>
          <cell r="W90">
            <v>0</v>
          </cell>
          <cell r="X90">
            <v>0</v>
          </cell>
          <cell r="Y90">
            <v>0</v>
          </cell>
          <cell r="Z90">
            <v>83073.632400000002</v>
          </cell>
          <cell r="AA90">
            <v>66458.905920000005</v>
          </cell>
          <cell r="AB90">
            <v>0</v>
          </cell>
          <cell r="AC90">
            <v>0</v>
          </cell>
          <cell r="AD90">
            <v>0</v>
          </cell>
          <cell r="AE90">
            <v>66458.905920000005</v>
          </cell>
          <cell r="AF90">
            <v>16614.726479999998</v>
          </cell>
          <cell r="AG90">
            <v>0</v>
          </cell>
          <cell r="AH90">
            <v>0</v>
          </cell>
          <cell r="AI90">
            <v>0</v>
          </cell>
          <cell r="AJ90">
            <v>16614.726479999998</v>
          </cell>
          <cell r="AL90">
            <v>0</v>
          </cell>
        </row>
        <row r="91">
          <cell r="B91" t="str">
            <v>ST/EPU</v>
          </cell>
          <cell r="C91" t="str">
            <v>A1A</v>
          </cell>
          <cell r="D91" t="str">
            <v>A1AC</v>
          </cell>
          <cell r="E91" t="str">
            <v>EP/MALI</v>
          </cell>
          <cell r="G91">
            <v>23</v>
          </cell>
          <cell r="H91" t="str">
            <v>300 cl PME  Mobilier</v>
          </cell>
          <cell r="I91" t="str">
            <v>SNIES</v>
          </cell>
          <cell r="K91" t="str">
            <v>IDA</v>
          </cell>
          <cell r="L91" t="str">
            <v>AON</v>
          </cell>
          <cell r="M91">
            <v>15</v>
          </cell>
          <cell r="Q91">
            <v>15</v>
          </cell>
          <cell r="R91" t="str">
            <v>cl</v>
          </cell>
          <cell r="T91">
            <v>4615.2017999999998</v>
          </cell>
          <cell r="U91">
            <v>0.8</v>
          </cell>
          <cell r="V91">
            <v>69228.027000000002</v>
          </cell>
          <cell r="W91">
            <v>0</v>
          </cell>
          <cell r="X91">
            <v>0</v>
          </cell>
          <cell r="Y91">
            <v>0</v>
          </cell>
          <cell r="Z91">
            <v>69228.027000000002</v>
          </cell>
          <cell r="AA91">
            <v>55382.421600000001</v>
          </cell>
          <cell r="AB91">
            <v>0</v>
          </cell>
          <cell r="AC91">
            <v>0</v>
          </cell>
          <cell r="AD91">
            <v>0</v>
          </cell>
          <cell r="AE91">
            <v>55382.421600000001</v>
          </cell>
          <cell r="AF91">
            <v>13845.6054</v>
          </cell>
          <cell r="AG91">
            <v>0</v>
          </cell>
          <cell r="AH91">
            <v>0</v>
          </cell>
          <cell r="AI91">
            <v>0</v>
          </cell>
          <cell r="AJ91">
            <v>13845.6054</v>
          </cell>
          <cell r="AL91">
            <v>0</v>
          </cell>
        </row>
        <row r="92">
          <cell r="B92" t="str">
            <v>ST/EPU</v>
          </cell>
          <cell r="C92" t="str">
            <v>A1D</v>
          </cell>
          <cell r="D92" t="str">
            <v>A1DA</v>
          </cell>
          <cell r="E92" t="str">
            <v>SNIES</v>
          </cell>
          <cell r="G92">
            <v>15</v>
          </cell>
          <cell r="H92" t="str">
            <v>300 cl ONG Mission C de suivi classes 100sites x 5 visites/sitex2sites/j</v>
          </cell>
          <cell r="I92" t="str">
            <v>SNIES</v>
          </cell>
          <cell r="K92" t="str">
            <v>IDA</v>
          </cell>
          <cell r="L92" t="str">
            <v>AUT</v>
          </cell>
          <cell r="M92">
            <v>250</v>
          </cell>
          <cell r="Q92">
            <v>250</v>
          </cell>
          <cell r="R92" t="str">
            <v>pxj</v>
          </cell>
          <cell r="T92">
            <v>113.9556</v>
          </cell>
          <cell r="U92">
            <v>0.9</v>
          </cell>
          <cell r="V92">
            <v>28488.9</v>
          </cell>
          <cell r="W92">
            <v>0</v>
          </cell>
          <cell r="X92">
            <v>0</v>
          </cell>
          <cell r="Y92">
            <v>0</v>
          </cell>
          <cell r="Z92">
            <v>28488.9</v>
          </cell>
          <cell r="AA92">
            <v>25640.010000000002</v>
          </cell>
          <cell r="AB92">
            <v>0</v>
          </cell>
          <cell r="AC92">
            <v>0</v>
          </cell>
          <cell r="AD92">
            <v>0</v>
          </cell>
          <cell r="AE92">
            <v>25640.010000000002</v>
          </cell>
          <cell r="AF92">
            <v>2848.8899999999994</v>
          </cell>
          <cell r="AG92">
            <v>0</v>
          </cell>
          <cell r="AH92">
            <v>0</v>
          </cell>
          <cell r="AI92">
            <v>0</v>
          </cell>
          <cell r="AJ92">
            <v>2848.8899999999994</v>
          </cell>
          <cell r="AL92">
            <v>0</v>
          </cell>
        </row>
        <row r="93">
          <cell r="B93" t="str">
            <v>ST/EPU</v>
          </cell>
          <cell r="C93" t="str">
            <v>A1D</v>
          </cell>
          <cell r="D93" t="str">
            <v>A1DA</v>
          </cell>
          <cell r="E93" t="str">
            <v>IRE/BOK</v>
          </cell>
          <cell r="G93">
            <v>15</v>
          </cell>
          <cell r="H93" t="str">
            <v>300 cl ONG Mission R de suivi classes 100sites x10 visites/sitex2sites/j</v>
          </cell>
          <cell r="I93" t="str">
            <v>SNIES</v>
          </cell>
          <cell r="K93" t="str">
            <v>IDA</v>
          </cell>
          <cell r="L93" t="str">
            <v>AUT</v>
          </cell>
          <cell r="M93">
            <v>80</v>
          </cell>
          <cell r="Q93">
            <v>80</v>
          </cell>
          <cell r="R93" t="str">
            <v>pxj</v>
          </cell>
          <cell r="T93">
            <v>94.962999999999994</v>
          </cell>
          <cell r="U93">
            <v>0.9</v>
          </cell>
          <cell r="V93">
            <v>7597.0399999999991</v>
          </cell>
          <cell r="W93">
            <v>0</v>
          </cell>
          <cell r="X93">
            <v>0</v>
          </cell>
          <cell r="Y93">
            <v>0</v>
          </cell>
          <cell r="Z93">
            <v>7597.0399999999991</v>
          </cell>
          <cell r="AA93">
            <v>6837.3359999999993</v>
          </cell>
          <cell r="AB93">
            <v>0</v>
          </cell>
          <cell r="AC93">
            <v>0</v>
          </cell>
          <cell r="AD93">
            <v>0</v>
          </cell>
          <cell r="AE93">
            <v>6837.3359999999993</v>
          </cell>
          <cell r="AF93">
            <v>759.70399999999972</v>
          </cell>
          <cell r="AG93">
            <v>0</v>
          </cell>
          <cell r="AH93">
            <v>0</v>
          </cell>
          <cell r="AI93">
            <v>0</v>
          </cell>
          <cell r="AJ93">
            <v>759.70399999999972</v>
          </cell>
          <cell r="AL93">
            <v>0</v>
          </cell>
        </row>
        <row r="94">
          <cell r="B94" t="str">
            <v>ST/EPU</v>
          </cell>
          <cell r="C94" t="str">
            <v>A1D</v>
          </cell>
          <cell r="D94" t="str">
            <v>A1DA</v>
          </cell>
          <cell r="E94" t="str">
            <v>IRE/FAR</v>
          </cell>
          <cell r="G94">
            <v>15</v>
          </cell>
          <cell r="H94" t="str">
            <v>300 cl ONG Mission R de suivi classes 100sites x10 visites/sitex2sites/j</v>
          </cell>
          <cell r="I94" t="str">
            <v>SNIES</v>
          </cell>
          <cell r="K94" t="str">
            <v>IDA</v>
          </cell>
          <cell r="L94" t="str">
            <v>AUT</v>
          </cell>
          <cell r="M94">
            <v>80</v>
          </cell>
          <cell r="Q94">
            <v>80</v>
          </cell>
          <cell r="R94" t="str">
            <v>pxj</v>
          </cell>
          <cell r="T94">
            <v>94.962999999999994</v>
          </cell>
          <cell r="U94">
            <v>0.9</v>
          </cell>
          <cell r="V94">
            <v>7597.0399999999991</v>
          </cell>
          <cell r="W94">
            <v>0</v>
          </cell>
          <cell r="X94">
            <v>0</v>
          </cell>
          <cell r="Y94">
            <v>0</v>
          </cell>
          <cell r="Z94">
            <v>7597.0399999999991</v>
          </cell>
          <cell r="AA94">
            <v>6837.3359999999993</v>
          </cell>
          <cell r="AB94">
            <v>0</v>
          </cell>
          <cell r="AC94">
            <v>0</v>
          </cell>
          <cell r="AD94">
            <v>0</v>
          </cell>
          <cell r="AE94">
            <v>6837.3359999999993</v>
          </cell>
          <cell r="AF94">
            <v>759.70399999999972</v>
          </cell>
          <cell r="AG94">
            <v>0</v>
          </cell>
          <cell r="AH94">
            <v>0</v>
          </cell>
          <cell r="AI94">
            <v>0</v>
          </cell>
          <cell r="AJ94">
            <v>759.70399999999972</v>
          </cell>
          <cell r="AL94">
            <v>0</v>
          </cell>
        </row>
        <row r="95">
          <cell r="B95" t="str">
            <v>ST/EPU</v>
          </cell>
          <cell r="C95" t="str">
            <v>A1D</v>
          </cell>
          <cell r="D95" t="str">
            <v>A1DA</v>
          </cell>
          <cell r="E95" t="str">
            <v>IRE/KAN</v>
          </cell>
          <cell r="G95">
            <v>15</v>
          </cell>
          <cell r="H95" t="str">
            <v>300 cl ONG Mission R de suivi classes 100sites x10 visites/sitex2sites/j</v>
          </cell>
          <cell r="I95" t="str">
            <v>SNIES</v>
          </cell>
          <cell r="K95" t="str">
            <v>IDA</v>
          </cell>
          <cell r="L95" t="str">
            <v>AUT</v>
          </cell>
          <cell r="M95">
            <v>80</v>
          </cell>
          <cell r="Q95">
            <v>80</v>
          </cell>
          <cell r="R95" t="str">
            <v>pxj</v>
          </cell>
          <cell r="T95">
            <v>94.962999999999994</v>
          </cell>
          <cell r="U95">
            <v>0.9</v>
          </cell>
          <cell r="V95">
            <v>7597.0399999999991</v>
          </cell>
          <cell r="W95">
            <v>0</v>
          </cell>
          <cell r="X95">
            <v>0</v>
          </cell>
          <cell r="Y95">
            <v>0</v>
          </cell>
          <cell r="Z95">
            <v>7597.0399999999991</v>
          </cell>
          <cell r="AA95">
            <v>6837.3359999999993</v>
          </cell>
          <cell r="AB95">
            <v>0</v>
          </cell>
          <cell r="AC95">
            <v>0</v>
          </cell>
          <cell r="AD95">
            <v>0</v>
          </cell>
          <cell r="AE95">
            <v>6837.3359999999993</v>
          </cell>
          <cell r="AF95">
            <v>759.70399999999972</v>
          </cell>
          <cell r="AG95">
            <v>0</v>
          </cell>
          <cell r="AH95">
            <v>0</v>
          </cell>
          <cell r="AI95">
            <v>0</v>
          </cell>
          <cell r="AJ95">
            <v>759.70399999999972</v>
          </cell>
          <cell r="AL95">
            <v>0</v>
          </cell>
        </row>
        <row r="96">
          <cell r="B96" t="str">
            <v>ST/EPU</v>
          </cell>
          <cell r="C96" t="str">
            <v>A1D</v>
          </cell>
          <cell r="D96" t="str">
            <v>A1DA</v>
          </cell>
          <cell r="E96" t="str">
            <v>IRE/KIN</v>
          </cell>
          <cell r="G96">
            <v>15</v>
          </cell>
          <cell r="H96" t="str">
            <v>300 cl ONG Mission R de suivi classes 100sites x10 visites/sitex2sites/j</v>
          </cell>
          <cell r="I96" t="str">
            <v>SNIES</v>
          </cell>
          <cell r="K96" t="str">
            <v>IDA</v>
          </cell>
          <cell r="L96" t="str">
            <v>AUT</v>
          </cell>
          <cell r="M96">
            <v>80</v>
          </cell>
          <cell r="Q96">
            <v>80</v>
          </cell>
          <cell r="R96" t="str">
            <v>pxj</v>
          </cell>
          <cell r="T96">
            <v>94.962999999999994</v>
          </cell>
          <cell r="U96">
            <v>0.9</v>
          </cell>
          <cell r="V96">
            <v>7597.0399999999991</v>
          </cell>
          <cell r="W96">
            <v>0</v>
          </cell>
          <cell r="X96">
            <v>0</v>
          </cell>
          <cell r="Y96">
            <v>0</v>
          </cell>
          <cell r="Z96">
            <v>7597.0399999999991</v>
          </cell>
          <cell r="AA96">
            <v>6837.3359999999993</v>
          </cell>
          <cell r="AB96">
            <v>0</v>
          </cell>
          <cell r="AC96">
            <v>0</v>
          </cell>
          <cell r="AD96">
            <v>0</v>
          </cell>
          <cell r="AE96">
            <v>6837.3359999999993</v>
          </cell>
          <cell r="AF96">
            <v>759.70399999999972</v>
          </cell>
          <cell r="AG96">
            <v>0</v>
          </cell>
          <cell r="AH96">
            <v>0</v>
          </cell>
          <cell r="AI96">
            <v>0</v>
          </cell>
          <cell r="AJ96">
            <v>759.70399999999972</v>
          </cell>
          <cell r="AL96">
            <v>0</v>
          </cell>
        </row>
        <row r="97">
          <cell r="B97" t="str">
            <v>ST/EPU</v>
          </cell>
          <cell r="C97" t="str">
            <v>A1D</v>
          </cell>
          <cell r="D97" t="str">
            <v>A1DA</v>
          </cell>
          <cell r="E97" t="str">
            <v>IRE/LAB</v>
          </cell>
          <cell r="G97">
            <v>15</v>
          </cell>
          <cell r="H97" t="str">
            <v>300 cl ONG Mission R de suivi classes 100sites x10 visites/sitex2sites/j</v>
          </cell>
          <cell r="I97" t="str">
            <v>SNIES</v>
          </cell>
          <cell r="K97" t="str">
            <v>IDA</v>
          </cell>
          <cell r="L97" t="str">
            <v>AUT</v>
          </cell>
          <cell r="M97">
            <v>80</v>
          </cell>
          <cell r="Q97">
            <v>80</v>
          </cell>
          <cell r="R97" t="str">
            <v>pxj</v>
          </cell>
          <cell r="T97">
            <v>94.962999999999994</v>
          </cell>
          <cell r="U97">
            <v>0.9</v>
          </cell>
          <cell r="V97">
            <v>7597.0399999999991</v>
          </cell>
          <cell r="W97">
            <v>0</v>
          </cell>
          <cell r="X97">
            <v>0</v>
          </cell>
          <cell r="Y97">
            <v>0</v>
          </cell>
          <cell r="Z97">
            <v>7597.0399999999991</v>
          </cell>
          <cell r="AA97">
            <v>6837.3359999999993</v>
          </cell>
          <cell r="AB97">
            <v>0</v>
          </cell>
          <cell r="AC97">
            <v>0</v>
          </cell>
          <cell r="AD97">
            <v>0</v>
          </cell>
          <cell r="AE97">
            <v>6837.3359999999993</v>
          </cell>
          <cell r="AF97">
            <v>759.70399999999972</v>
          </cell>
          <cell r="AG97">
            <v>0</v>
          </cell>
          <cell r="AH97">
            <v>0</v>
          </cell>
          <cell r="AI97">
            <v>0</v>
          </cell>
          <cell r="AJ97">
            <v>759.70399999999972</v>
          </cell>
          <cell r="AL97">
            <v>0</v>
          </cell>
        </row>
        <row r="98">
          <cell r="B98" t="str">
            <v>ST/EPU</v>
          </cell>
          <cell r="C98" t="str">
            <v>A1D</v>
          </cell>
          <cell r="D98" t="str">
            <v>A1DA</v>
          </cell>
          <cell r="E98" t="str">
            <v>IRE/MAM</v>
          </cell>
          <cell r="G98">
            <v>15</v>
          </cell>
          <cell r="H98" t="str">
            <v>300 cl ONG Mission R de suivi classes 100sites x10 visites/sitex2sites/j</v>
          </cell>
          <cell r="I98" t="str">
            <v>SNIES</v>
          </cell>
          <cell r="K98" t="str">
            <v>IDA</v>
          </cell>
          <cell r="L98" t="str">
            <v>AUT</v>
          </cell>
          <cell r="M98">
            <v>80</v>
          </cell>
          <cell r="Q98">
            <v>80</v>
          </cell>
          <cell r="R98" t="str">
            <v>pxj</v>
          </cell>
          <cell r="T98">
            <v>94.962999999999994</v>
          </cell>
          <cell r="U98">
            <v>0.9</v>
          </cell>
          <cell r="V98">
            <v>7597.0399999999991</v>
          </cell>
          <cell r="W98">
            <v>0</v>
          </cell>
          <cell r="X98">
            <v>0</v>
          </cell>
          <cell r="Y98">
            <v>0</v>
          </cell>
          <cell r="Z98">
            <v>7597.0399999999991</v>
          </cell>
          <cell r="AA98">
            <v>6837.3359999999993</v>
          </cell>
          <cell r="AB98">
            <v>0</v>
          </cell>
          <cell r="AC98">
            <v>0</v>
          </cell>
          <cell r="AD98">
            <v>0</v>
          </cell>
          <cell r="AE98">
            <v>6837.3359999999993</v>
          </cell>
          <cell r="AF98">
            <v>759.70399999999972</v>
          </cell>
          <cell r="AG98">
            <v>0</v>
          </cell>
          <cell r="AH98">
            <v>0</v>
          </cell>
          <cell r="AI98">
            <v>0</v>
          </cell>
          <cell r="AJ98">
            <v>759.70399999999972</v>
          </cell>
          <cell r="AL98">
            <v>0</v>
          </cell>
        </row>
        <row r="99">
          <cell r="B99" t="str">
            <v>ST/EPU</v>
          </cell>
          <cell r="C99" t="str">
            <v>A1D</v>
          </cell>
          <cell r="D99" t="str">
            <v>A1DA</v>
          </cell>
          <cell r="E99" t="str">
            <v>IRE/NZE</v>
          </cell>
          <cell r="G99">
            <v>15</v>
          </cell>
          <cell r="H99" t="str">
            <v>300 cl ONG Mission R de suivi classes 100sites x10 visites/sitex2sites/j</v>
          </cell>
          <cell r="I99" t="str">
            <v>SNIES</v>
          </cell>
          <cell r="K99" t="str">
            <v>IDA</v>
          </cell>
          <cell r="L99" t="str">
            <v>AUT</v>
          </cell>
          <cell r="M99">
            <v>80</v>
          </cell>
          <cell r="Q99">
            <v>80</v>
          </cell>
          <cell r="R99" t="str">
            <v>pxj</v>
          </cell>
          <cell r="T99">
            <v>94.962999999999994</v>
          </cell>
          <cell r="U99">
            <v>0.9</v>
          </cell>
          <cell r="V99">
            <v>7597.0399999999991</v>
          </cell>
          <cell r="W99">
            <v>0</v>
          </cell>
          <cell r="X99">
            <v>0</v>
          </cell>
          <cell r="Y99">
            <v>0</v>
          </cell>
          <cell r="Z99">
            <v>7597.0399999999991</v>
          </cell>
          <cell r="AA99">
            <v>6837.3359999999993</v>
          </cell>
          <cell r="AB99">
            <v>0</v>
          </cell>
          <cell r="AC99">
            <v>0</v>
          </cell>
          <cell r="AD99">
            <v>0</v>
          </cell>
          <cell r="AE99">
            <v>6837.3359999999993</v>
          </cell>
          <cell r="AF99">
            <v>759.70399999999972</v>
          </cell>
          <cell r="AG99">
            <v>0</v>
          </cell>
          <cell r="AH99">
            <v>0</v>
          </cell>
          <cell r="AI99">
            <v>0</v>
          </cell>
          <cell r="AJ99">
            <v>759.70399999999972</v>
          </cell>
          <cell r="AL99">
            <v>0</v>
          </cell>
        </row>
        <row r="100">
          <cell r="B100" t="str">
            <v>ST/EPU</v>
          </cell>
          <cell r="C100" t="str">
            <v>A1D</v>
          </cell>
          <cell r="D100" t="str">
            <v>A1DA</v>
          </cell>
          <cell r="E100" t="str">
            <v>SNIES</v>
          </cell>
          <cell r="G100">
            <v>15</v>
          </cell>
          <cell r="H100" t="str">
            <v>120 cl CRD/PACV  Mission Centrale de suivi et de supervision</v>
          </cell>
          <cell r="I100" t="str">
            <v>SNIES</v>
          </cell>
          <cell r="K100" t="str">
            <v>IDA</v>
          </cell>
          <cell r="L100" t="str">
            <v>AUT</v>
          </cell>
          <cell r="M100">
            <v>20</v>
          </cell>
          <cell r="Q100">
            <v>20</v>
          </cell>
          <cell r="R100" t="str">
            <v>pxj</v>
          </cell>
          <cell r="T100">
            <v>113.9556</v>
          </cell>
          <cell r="U100">
            <v>0.9</v>
          </cell>
          <cell r="V100">
            <v>2279.1120000000001</v>
          </cell>
          <cell r="W100">
            <v>0</v>
          </cell>
          <cell r="X100">
            <v>0</v>
          </cell>
          <cell r="Y100">
            <v>0</v>
          </cell>
          <cell r="Z100">
            <v>2279.1120000000001</v>
          </cell>
          <cell r="AA100">
            <v>2051.2008000000001</v>
          </cell>
          <cell r="AB100">
            <v>0</v>
          </cell>
          <cell r="AC100">
            <v>0</v>
          </cell>
          <cell r="AD100">
            <v>0</v>
          </cell>
          <cell r="AE100">
            <v>2051.2008000000001</v>
          </cell>
          <cell r="AF100">
            <v>227.91120000000001</v>
          </cell>
          <cell r="AG100">
            <v>0</v>
          </cell>
          <cell r="AH100">
            <v>0</v>
          </cell>
          <cell r="AI100">
            <v>0</v>
          </cell>
          <cell r="AJ100">
            <v>227.91120000000001</v>
          </cell>
          <cell r="AL100">
            <v>0</v>
          </cell>
        </row>
        <row r="101">
          <cell r="B101" t="str">
            <v>ST/EPU</v>
          </cell>
          <cell r="C101" t="str">
            <v>A1D</v>
          </cell>
          <cell r="D101" t="str">
            <v>A1DA</v>
          </cell>
          <cell r="E101" t="str">
            <v>IRE/BOK</v>
          </cell>
          <cell r="G101">
            <v>15</v>
          </cell>
          <cell r="H101" t="str">
            <v>120 cl CRD/PACV Mission Régionale de suivi et de supervision</v>
          </cell>
          <cell r="I101" t="str">
            <v>SNIES</v>
          </cell>
          <cell r="K101" t="str">
            <v>IDA</v>
          </cell>
          <cell r="L101" t="str">
            <v>AUT</v>
          </cell>
          <cell r="M101">
            <v>10</v>
          </cell>
          <cell r="Q101">
            <v>10</v>
          </cell>
          <cell r="R101" t="str">
            <v>pxj</v>
          </cell>
          <cell r="T101">
            <v>94.962999999999994</v>
          </cell>
          <cell r="U101">
            <v>0.9</v>
          </cell>
          <cell r="V101">
            <v>949.62999999999988</v>
          </cell>
          <cell r="W101">
            <v>0</v>
          </cell>
          <cell r="X101">
            <v>0</v>
          </cell>
          <cell r="Y101">
            <v>0</v>
          </cell>
          <cell r="Z101">
            <v>949.62999999999988</v>
          </cell>
          <cell r="AA101">
            <v>854.66699999999992</v>
          </cell>
          <cell r="AB101">
            <v>0</v>
          </cell>
          <cell r="AC101">
            <v>0</v>
          </cell>
          <cell r="AD101">
            <v>0</v>
          </cell>
          <cell r="AE101">
            <v>854.66699999999992</v>
          </cell>
          <cell r="AF101">
            <v>94.962999999999965</v>
          </cell>
          <cell r="AG101">
            <v>0</v>
          </cell>
          <cell r="AH101">
            <v>0</v>
          </cell>
          <cell r="AI101">
            <v>0</v>
          </cell>
          <cell r="AJ101">
            <v>94.962999999999965</v>
          </cell>
          <cell r="AL101">
            <v>0</v>
          </cell>
        </row>
        <row r="102">
          <cell r="B102" t="str">
            <v>ST/EPU</v>
          </cell>
          <cell r="C102" t="str">
            <v>A1D</v>
          </cell>
          <cell r="D102" t="str">
            <v>A1DA</v>
          </cell>
          <cell r="E102" t="str">
            <v>IRE/FAR</v>
          </cell>
          <cell r="G102">
            <v>15</v>
          </cell>
          <cell r="H102" t="str">
            <v>120 cl CRD/PACV Mission Régionale de suivi et de supervision</v>
          </cell>
          <cell r="I102" t="str">
            <v>SNIES</v>
          </cell>
          <cell r="K102" t="str">
            <v>IDA</v>
          </cell>
          <cell r="L102" t="str">
            <v>AUT</v>
          </cell>
          <cell r="M102">
            <v>10</v>
          </cell>
          <cell r="Q102">
            <v>10</v>
          </cell>
          <cell r="R102" t="str">
            <v>pxj</v>
          </cell>
          <cell r="T102">
            <v>94.962999999999994</v>
          </cell>
          <cell r="U102">
            <v>0.9</v>
          </cell>
          <cell r="V102">
            <v>949.62999999999988</v>
          </cell>
          <cell r="W102">
            <v>0</v>
          </cell>
          <cell r="X102">
            <v>0</v>
          </cell>
          <cell r="Y102">
            <v>0</v>
          </cell>
          <cell r="Z102">
            <v>949.62999999999988</v>
          </cell>
          <cell r="AA102">
            <v>854.66699999999992</v>
          </cell>
          <cell r="AB102">
            <v>0</v>
          </cell>
          <cell r="AC102">
            <v>0</v>
          </cell>
          <cell r="AD102">
            <v>0</v>
          </cell>
          <cell r="AE102">
            <v>854.66699999999992</v>
          </cell>
          <cell r="AF102">
            <v>94.962999999999965</v>
          </cell>
          <cell r="AG102">
            <v>0</v>
          </cell>
          <cell r="AH102">
            <v>0</v>
          </cell>
          <cell r="AI102">
            <v>0</v>
          </cell>
          <cell r="AJ102">
            <v>94.962999999999965</v>
          </cell>
          <cell r="AL102">
            <v>0</v>
          </cell>
        </row>
        <row r="103">
          <cell r="B103" t="str">
            <v>ST/EPU</v>
          </cell>
          <cell r="C103" t="str">
            <v>A1D</v>
          </cell>
          <cell r="D103" t="str">
            <v>A1DA</v>
          </cell>
          <cell r="E103" t="str">
            <v>IRE/KAN</v>
          </cell>
          <cell r="G103">
            <v>15</v>
          </cell>
          <cell r="H103" t="str">
            <v>120 cl CRD/PACV Mission Régionale de suivi et de supervision</v>
          </cell>
          <cell r="I103" t="str">
            <v>SNIES</v>
          </cell>
          <cell r="K103" t="str">
            <v>IDA</v>
          </cell>
          <cell r="L103" t="str">
            <v>AUT</v>
          </cell>
          <cell r="M103">
            <v>10</v>
          </cell>
          <cell r="Q103">
            <v>10</v>
          </cell>
          <cell r="R103" t="str">
            <v>pxj</v>
          </cell>
          <cell r="T103">
            <v>94.962999999999994</v>
          </cell>
          <cell r="U103">
            <v>0.9</v>
          </cell>
          <cell r="V103">
            <v>949.62999999999988</v>
          </cell>
          <cell r="W103">
            <v>0</v>
          </cell>
          <cell r="X103">
            <v>0</v>
          </cell>
          <cell r="Y103">
            <v>0</v>
          </cell>
          <cell r="Z103">
            <v>949.62999999999988</v>
          </cell>
          <cell r="AA103">
            <v>854.66699999999992</v>
          </cell>
          <cell r="AB103">
            <v>0</v>
          </cell>
          <cell r="AC103">
            <v>0</v>
          </cell>
          <cell r="AD103">
            <v>0</v>
          </cell>
          <cell r="AE103">
            <v>854.66699999999992</v>
          </cell>
          <cell r="AF103">
            <v>94.962999999999965</v>
          </cell>
          <cell r="AG103">
            <v>0</v>
          </cell>
          <cell r="AH103">
            <v>0</v>
          </cell>
          <cell r="AI103">
            <v>0</v>
          </cell>
          <cell r="AJ103">
            <v>94.962999999999965</v>
          </cell>
          <cell r="AL103">
            <v>0</v>
          </cell>
        </row>
        <row r="104">
          <cell r="B104" t="str">
            <v>ST/EPU</v>
          </cell>
          <cell r="C104" t="str">
            <v>A1D</v>
          </cell>
          <cell r="D104" t="str">
            <v>A1DA</v>
          </cell>
          <cell r="E104" t="str">
            <v>IRE/KIN</v>
          </cell>
          <cell r="G104">
            <v>15</v>
          </cell>
          <cell r="H104" t="str">
            <v>120 cl CRD/PACV Mission Régionale de suivi et de supervision</v>
          </cell>
          <cell r="I104" t="str">
            <v>SNIES</v>
          </cell>
          <cell r="K104" t="str">
            <v>IDA</v>
          </cell>
          <cell r="L104" t="str">
            <v>AUT</v>
          </cell>
          <cell r="M104">
            <v>10</v>
          </cell>
          <cell r="Q104">
            <v>10</v>
          </cell>
          <cell r="R104" t="str">
            <v>pxj</v>
          </cell>
          <cell r="T104">
            <v>94.962999999999994</v>
          </cell>
          <cell r="U104">
            <v>0.9</v>
          </cell>
          <cell r="V104">
            <v>949.62999999999988</v>
          </cell>
          <cell r="W104">
            <v>0</v>
          </cell>
          <cell r="X104">
            <v>0</v>
          </cell>
          <cell r="Y104">
            <v>0</v>
          </cell>
          <cell r="Z104">
            <v>949.62999999999988</v>
          </cell>
          <cell r="AA104">
            <v>854.66699999999992</v>
          </cell>
          <cell r="AB104">
            <v>0</v>
          </cell>
          <cell r="AC104">
            <v>0</v>
          </cell>
          <cell r="AD104">
            <v>0</v>
          </cell>
          <cell r="AE104">
            <v>854.66699999999992</v>
          </cell>
          <cell r="AF104">
            <v>94.962999999999965</v>
          </cell>
          <cell r="AG104">
            <v>0</v>
          </cell>
          <cell r="AH104">
            <v>0</v>
          </cell>
          <cell r="AI104">
            <v>0</v>
          </cell>
          <cell r="AJ104">
            <v>94.962999999999965</v>
          </cell>
          <cell r="AL104">
            <v>0</v>
          </cell>
        </row>
        <row r="105">
          <cell r="B105" t="str">
            <v>ST/EPU</v>
          </cell>
          <cell r="C105" t="str">
            <v>A1D</v>
          </cell>
          <cell r="D105" t="str">
            <v>A1DA</v>
          </cell>
          <cell r="E105" t="str">
            <v>IRE/LAB</v>
          </cell>
          <cell r="G105">
            <v>15</v>
          </cell>
          <cell r="H105" t="str">
            <v>120 cl CRD/PACV Mission Régionale de suivi et de supervision</v>
          </cell>
          <cell r="I105" t="str">
            <v>SNIES</v>
          </cell>
          <cell r="K105" t="str">
            <v>IDA</v>
          </cell>
          <cell r="L105" t="str">
            <v>AUT</v>
          </cell>
          <cell r="M105">
            <v>10</v>
          </cell>
          <cell r="Q105">
            <v>10</v>
          </cell>
          <cell r="R105" t="str">
            <v>pxj</v>
          </cell>
          <cell r="T105">
            <v>94.962999999999994</v>
          </cell>
          <cell r="U105">
            <v>0.9</v>
          </cell>
          <cell r="V105">
            <v>949.62999999999988</v>
          </cell>
          <cell r="W105">
            <v>0</v>
          </cell>
          <cell r="X105">
            <v>0</v>
          </cell>
          <cell r="Y105">
            <v>0</v>
          </cell>
          <cell r="Z105">
            <v>949.62999999999988</v>
          </cell>
          <cell r="AA105">
            <v>854.66699999999992</v>
          </cell>
          <cell r="AB105">
            <v>0</v>
          </cell>
          <cell r="AC105">
            <v>0</v>
          </cell>
          <cell r="AD105">
            <v>0</v>
          </cell>
          <cell r="AE105">
            <v>854.66699999999992</v>
          </cell>
          <cell r="AF105">
            <v>94.962999999999965</v>
          </cell>
          <cell r="AG105">
            <v>0</v>
          </cell>
          <cell r="AH105">
            <v>0</v>
          </cell>
          <cell r="AI105">
            <v>0</v>
          </cell>
          <cell r="AJ105">
            <v>94.962999999999965</v>
          </cell>
          <cell r="AL105">
            <v>0</v>
          </cell>
        </row>
        <row r="106">
          <cell r="B106" t="str">
            <v>ST/EPU</v>
          </cell>
          <cell r="C106" t="str">
            <v>A1D</v>
          </cell>
          <cell r="D106" t="str">
            <v>A1DA</v>
          </cell>
          <cell r="E106" t="str">
            <v>IRE/MAM</v>
          </cell>
          <cell r="G106">
            <v>15</v>
          </cell>
          <cell r="H106" t="str">
            <v>120 cl CRD/PACV Mission Régionale de suivi et de supervision</v>
          </cell>
          <cell r="I106" t="str">
            <v>SNIES</v>
          </cell>
          <cell r="K106" t="str">
            <v>IDA</v>
          </cell>
          <cell r="L106" t="str">
            <v>AUT</v>
          </cell>
          <cell r="M106">
            <v>10</v>
          </cell>
          <cell r="Q106">
            <v>10</v>
          </cell>
          <cell r="R106" t="str">
            <v>pxj</v>
          </cell>
          <cell r="T106">
            <v>94.962999999999994</v>
          </cell>
          <cell r="U106">
            <v>0.9</v>
          </cell>
          <cell r="V106">
            <v>949.62999999999988</v>
          </cell>
          <cell r="W106">
            <v>0</v>
          </cell>
          <cell r="X106">
            <v>0</v>
          </cell>
          <cell r="Y106">
            <v>0</v>
          </cell>
          <cell r="Z106">
            <v>949.62999999999988</v>
          </cell>
          <cell r="AA106">
            <v>854.66699999999992</v>
          </cell>
          <cell r="AB106">
            <v>0</v>
          </cell>
          <cell r="AC106">
            <v>0</v>
          </cell>
          <cell r="AD106">
            <v>0</v>
          </cell>
          <cell r="AE106">
            <v>854.66699999999992</v>
          </cell>
          <cell r="AF106">
            <v>94.962999999999965</v>
          </cell>
          <cell r="AG106">
            <v>0</v>
          </cell>
          <cell r="AH106">
            <v>0</v>
          </cell>
          <cell r="AI106">
            <v>0</v>
          </cell>
          <cell r="AJ106">
            <v>94.962999999999965</v>
          </cell>
          <cell r="AL106">
            <v>0</v>
          </cell>
        </row>
        <row r="107">
          <cell r="B107" t="str">
            <v>ST/EPU</v>
          </cell>
          <cell r="C107" t="str">
            <v>A1D</v>
          </cell>
          <cell r="D107" t="str">
            <v>A1DA</v>
          </cell>
          <cell r="E107" t="str">
            <v>IRE/NZE</v>
          </cell>
          <cell r="G107">
            <v>15</v>
          </cell>
          <cell r="H107" t="str">
            <v>120 cl CRD/PACV Mission Régionale de suivi et de supervision</v>
          </cell>
          <cell r="I107" t="str">
            <v>SNIES</v>
          </cell>
          <cell r="K107" t="str">
            <v>IDA</v>
          </cell>
          <cell r="L107" t="str">
            <v>AUT</v>
          </cell>
          <cell r="M107">
            <v>10</v>
          </cell>
          <cell r="Q107">
            <v>10</v>
          </cell>
          <cell r="R107" t="str">
            <v>pxj</v>
          </cell>
          <cell r="T107">
            <v>94.962999999999994</v>
          </cell>
          <cell r="U107">
            <v>0.9</v>
          </cell>
          <cell r="V107">
            <v>949.62999999999988</v>
          </cell>
          <cell r="W107">
            <v>0</v>
          </cell>
          <cell r="X107">
            <v>0</v>
          </cell>
          <cell r="Y107">
            <v>0</v>
          </cell>
          <cell r="Z107">
            <v>949.62999999999988</v>
          </cell>
          <cell r="AA107">
            <v>854.66699999999992</v>
          </cell>
          <cell r="AB107">
            <v>0</v>
          </cell>
          <cell r="AC107">
            <v>0</v>
          </cell>
          <cell r="AD107">
            <v>0</v>
          </cell>
          <cell r="AE107">
            <v>854.66699999999992</v>
          </cell>
          <cell r="AF107">
            <v>94.962999999999965</v>
          </cell>
          <cell r="AG107">
            <v>0</v>
          </cell>
          <cell r="AH107">
            <v>0</v>
          </cell>
          <cell r="AI107">
            <v>0</v>
          </cell>
          <cell r="AJ107">
            <v>94.962999999999965</v>
          </cell>
          <cell r="AL107">
            <v>0</v>
          </cell>
        </row>
        <row r="108">
          <cell r="B108" t="str">
            <v>ST/EPU</v>
          </cell>
          <cell r="C108" t="str">
            <v>A1D</v>
          </cell>
          <cell r="D108" t="str">
            <v>A1DA</v>
          </cell>
          <cell r="E108" t="str">
            <v>SNIES</v>
          </cell>
          <cell r="G108">
            <v>15</v>
          </cell>
          <cell r="H108" t="str">
            <v>300 cl PME Mission C de suivi classes 100 sitesx 5 visites/jx2sites/j</v>
          </cell>
          <cell r="I108" t="str">
            <v>SNIES</v>
          </cell>
          <cell r="K108" t="str">
            <v>IDA</v>
          </cell>
          <cell r="L108" t="str">
            <v>AUT</v>
          </cell>
          <cell r="M108">
            <v>125</v>
          </cell>
          <cell r="Q108">
            <v>125</v>
          </cell>
          <cell r="R108" t="str">
            <v>pxj</v>
          </cell>
          <cell r="T108">
            <v>113.9556</v>
          </cell>
          <cell r="U108">
            <v>0.9</v>
          </cell>
          <cell r="V108">
            <v>14244.45</v>
          </cell>
          <cell r="W108">
            <v>0</v>
          </cell>
          <cell r="X108">
            <v>0</v>
          </cell>
          <cell r="Y108">
            <v>0</v>
          </cell>
          <cell r="Z108">
            <v>14244.45</v>
          </cell>
          <cell r="AA108">
            <v>12820.005000000001</v>
          </cell>
          <cell r="AB108">
            <v>0</v>
          </cell>
          <cell r="AC108">
            <v>0</v>
          </cell>
          <cell r="AD108">
            <v>0</v>
          </cell>
          <cell r="AE108">
            <v>12820.005000000001</v>
          </cell>
          <cell r="AF108">
            <v>1424.4449999999997</v>
          </cell>
          <cell r="AG108">
            <v>0</v>
          </cell>
          <cell r="AH108">
            <v>0</v>
          </cell>
          <cell r="AI108">
            <v>0</v>
          </cell>
          <cell r="AJ108">
            <v>1424.4449999999997</v>
          </cell>
          <cell r="AL108">
            <v>0</v>
          </cell>
        </row>
        <row r="109">
          <cell r="B109" t="str">
            <v>ST/EPU</v>
          </cell>
          <cell r="C109" t="str">
            <v>A1D</v>
          </cell>
          <cell r="D109" t="str">
            <v>A1DA</v>
          </cell>
          <cell r="E109" t="str">
            <v>IRE/BOK</v>
          </cell>
          <cell r="G109">
            <v>15</v>
          </cell>
          <cell r="H109" t="str">
            <v>300 cl PME Mission R de suivi classes 17 sites x 25 visites/sitex2sites/j</v>
          </cell>
          <cell r="I109" t="str">
            <v>SNIES</v>
          </cell>
          <cell r="K109" t="str">
            <v>IDA</v>
          </cell>
          <cell r="L109" t="str">
            <v>AUT</v>
          </cell>
          <cell r="M109">
            <v>212.5</v>
          </cell>
          <cell r="Q109">
            <v>212.5</v>
          </cell>
          <cell r="R109" t="str">
            <v>pxj</v>
          </cell>
          <cell r="T109">
            <v>94.962999999999994</v>
          </cell>
          <cell r="U109">
            <v>0.9</v>
          </cell>
          <cell r="V109">
            <v>20179.637499999997</v>
          </cell>
          <cell r="W109">
            <v>0</v>
          </cell>
          <cell r="X109">
            <v>0</v>
          </cell>
          <cell r="Y109">
            <v>0</v>
          </cell>
          <cell r="Z109">
            <v>20179.637499999997</v>
          </cell>
          <cell r="AA109">
            <v>18161.673749999998</v>
          </cell>
          <cell r="AB109">
            <v>0</v>
          </cell>
          <cell r="AC109">
            <v>0</v>
          </cell>
          <cell r="AD109">
            <v>0</v>
          </cell>
          <cell r="AE109">
            <v>18161.673749999998</v>
          </cell>
          <cell r="AF109">
            <v>2017.963749999999</v>
          </cell>
          <cell r="AG109">
            <v>0</v>
          </cell>
          <cell r="AH109">
            <v>0</v>
          </cell>
          <cell r="AI109">
            <v>0</v>
          </cell>
          <cell r="AJ109">
            <v>2017.963749999999</v>
          </cell>
          <cell r="AL109">
            <v>0</v>
          </cell>
        </row>
        <row r="110">
          <cell r="B110" t="str">
            <v>ST/EPU</v>
          </cell>
          <cell r="C110" t="str">
            <v>A1D</v>
          </cell>
          <cell r="D110" t="str">
            <v>A1DA</v>
          </cell>
          <cell r="E110" t="str">
            <v>IRE/FAR</v>
          </cell>
          <cell r="G110">
            <v>15</v>
          </cell>
          <cell r="H110" t="str">
            <v>300 cl PME Mission R de suivi classes 5 sites x 25 visites/sitex2sites/j</v>
          </cell>
          <cell r="I110" t="str">
            <v>SNIES</v>
          </cell>
          <cell r="K110" t="str">
            <v>IDA</v>
          </cell>
          <cell r="L110" t="str">
            <v>AUT</v>
          </cell>
          <cell r="M110">
            <v>62.5</v>
          </cell>
          <cell r="Q110">
            <v>62.5</v>
          </cell>
          <cell r="R110" t="str">
            <v>pxj</v>
          </cell>
          <cell r="T110">
            <v>94.962999999999994</v>
          </cell>
          <cell r="U110">
            <v>0.9</v>
          </cell>
          <cell r="V110">
            <v>5935.1875</v>
          </cell>
          <cell r="W110">
            <v>0</v>
          </cell>
          <cell r="X110">
            <v>0</v>
          </cell>
          <cell r="Y110">
            <v>0</v>
          </cell>
          <cell r="Z110">
            <v>5935.1875</v>
          </cell>
          <cell r="AA110">
            <v>5341.6687499999998</v>
          </cell>
          <cell r="AB110">
            <v>0</v>
          </cell>
          <cell r="AC110">
            <v>0</v>
          </cell>
          <cell r="AD110">
            <v>0</v>
          </cell>
          <cell r="AE110">
            <v>5341.6687499999998</v>
          </cell>
          <cell r="AF110">
            <v>593.51875000000018</v>
          </cell>
          <cell r="AG110">
            <v>0</v>
          </cell>
          <cell r="AH110">
            <v>0</v>
          </cell>
          <cell r="AI110">
            <v>0</v>
          </cell>
          <cell r="AJ110">
            <v>593.51875000000018</v>
          </cell>
          <cell r="AL110">
            <v>0</v>
          </cell>
        </row>
        <row r="111">
          <cell r="B111" t="str">
            <v>ST/EPU</v>
          </cell>
          <cell r="C111" t="str">
            <v>A1D</v>
          </cell>
          <cell r="D111" t="str">
            <v>A1DA</v>
          </cell>
          <cell r="E111" t="str">
            <v>IRE/KAN</v>
          </cell>
          <cell r="G111">
            <v>15</v>
          </cell>
          <cell r="H111" t="str">
            <v>300 cl PME Mission R de suivi classes 15 sites x 25 visites/sitex2sites/j</v>
          </cell>
          <cell r="I111" t="str">
            <v>SNIES</v>
          </cell>
          <cell r="K111" t="str">
            <v>IDA</v>
          </cell>
          <cell r="L111" t="str">
            <v>AUT</v>
          </cell>
          <cell r="M111">
            <v>187.5</v>
          </cell>
          <cell r="Q111">
            <v>187.5</v>
          </cell>
          <cell r="R111" t="str">
            <v>pxj</v>
          </cell>
          <cell r="T111">
            <v>94.962999999999994</v>
          </cell>
          <cell r="U111">
            <v>0.9</v>
          </cell>
          <cell r="V111">
            <v>17805.5625</v>
          </cell>
          <cell r="W111">
            <v>0</v>
          </cell>
          <cell r="X111">
            <v>0</v>
          </cell>
          <cell r="Y111">
            <v>0</v>
          </cell>
          <cell r="Z111">
            <v>17805.5625</v>
          </cell>
          <cell r="AA111">
            <v>16025.00625</v>
          </cell>
          <cell r="AB111">
            <v>0</v>
          </cell>
          <cell r="AC111">
            <v>0</v>
          </cell>
          <cell r="AD111">
            <v>0</v>
          </cell>
          <cell r="AE111">
            <v>16025.00625</v>
          </cell>
          <cell r="AF111">
            <v>1780.5562499999996</v>
          </cell>
          <cell r="AG111">
            <v>0</v>
          </cell>
          <cell r="AH111">
            <v>0</v>
          </cell>
          <cell r="AI111">
            <v>0</v>
          </cell>
          <cell r="AJ111">
            <v>1780.5562499999996</v>
          </cell>
          <cell r="AL111">
            <v>0</v>
          </cell>
        </row>
        <row r="112">
          <cell r="B112" t="str">
            <v>ST/EPU</v>
          </cell>
          <cell r="C112" t="str">
            <v>A1D</v>
          </cell>
          <cell r="D112" t="str">
            <v>A1DA</v>
          </cell>
          <cell r="E112" t="str">
            <v>IRE/KIN</v>
          </cell>
          <cell r="G112">
            <v>15</v>
          </cell>
          <cell r="H112" t="str">
            <v>300 cl PME Mission R de suivi classes 12 sites x 25 visites/sitex2sites/j</v>
          </cell>
          <cell r="I112" t="str">
            <v>SNIES</v>
          </cell>
          <cell r="K112" t="str">
            <v>IDA</v>
          </cell>
          <cell r="L112" t="str">
            <v>AUT</v>
          </cell>
          <cell r="M112">
            <v>150</v>
          </cell>
          <cell r="Q112">
            <v>150</v>
          </cell>
          <cell r="R112" t="str">
            <v>pxj</v>
          </cell>
          <cell r="T112">
            <v>94.962999999999994</v>
          </cell>
          <cell r="U112">
            <v>0.9</v>
          </cell>
          <cell r="V112">
            <v>14244.449999999999</v>
          </cell>
          <cell r="W112">
            <v>0</v>
          </cell>
          <cell r="X112">
            <v>0</v>
          </cell>
          <cell r="Y112">
            <v>0</v>
          </cell>
          <cell r="Z112">
            <v>14244.449999999999</v>
          </cell>
          <cell r="AA112">
            <v>12820.004999999999</v>
          </cell>
          <cell r="AB112">
            <v>0</v>
          </cell>
          <cell r="AC112">
            <v>0</v>
          </cell>
          <cell r="AD112">
            <v>0</v>
          </cell>
          <cell r="AE112">
            <v>12820.004999999999</v>
          </cell>
          <cell r="AF112">
            <v>1424.4449999999997</v>
          </cell>
          <cell r="AG112">
            <v>0</v>
          </cell>
          <cell r="AH112">
            <v>0</v>
          </cell>
          <cell r="AI112">
            <v>0</v>
          </cell>
          <cell r="AJ112">
            <v>1424.4449999999997</v>
          </cell>
          <cell r="AL112">
            <v>0</v>
          </cell>
        </row>
        <row r="113">
          <cell r="B113" t="str">
            <v>ST/EPU</v>
          </cell>
          <cell r="C113" t="str">
            <v>A1D</v>
          </cell>
          <cell r="D113" t="str">
            <v>A1DA</v>
          </cell>
          <cell r="E113" t="str">
            <v>IRE/LAB</v>
          </cell>
          <cell r="G113">
            <v>15</v>
          </cell>
          <cell r="H113" t="str">
            <v>300 cl PME Mission R de suivi classes 11 sites x 25 visites/sitex2sites/j</v>
          </cell>
          <cell r="I113" t="str">
            <v>SNIES</v>
          </cell>
          <cell r="K113" t="str">
            <v>IDA</v>
          </cell>
          <cell r="L113" t="str">
            <v>AUT</v>
          </cell>
          <cell r="M113">
            <v>137.5</v>
          </cell>
          <cell r="Q113">
            <v>137.5</v>
          </cell>
          <cell r="R113" t="str">
            <v>pxj</v>
          </cell>
          <cell r="T113">
            <v>94.962999999999994</v>
          </cell>
          <cell r="U113">
            <v>0.9</v>
          </cell>
          <cell r="V113">
            <v>13057.412499999999</v>
          </cell>
          <cell r="W113">
            <v>0</v>
          </cell>
          <cell r="X113">
            <v>0</v>
          </cell>
          <cell r="Y113">
            <v>0</v>
          </cell>
          <cell r="Z113">
            <v>13057.412499999999</v>
          </cell>
          <cell r="AA113">
            <v>11751.671249999999</v>
          </cell>
          <cell r="AB113">
            <v>0</v>
          </cell>
          <cell r="AC113">
            <v>0</v>
          </cell>
          <cell r="AD113">
            <v>0</v>
          </cell>
          <cell r="AE113">
            <v>11751.671249999999</v>
          </cell>
          <cell r="AF113">
            <v>1305.7412499999991</v>
          </cell>
          <cell r="AG113">
            <v>0</v>
          </cell>
          <cell r="AH113">
            <v>0</v>
          </cell>
          <cell r="AI113">
            <v>0</v>
          </cell>
          <cell r="AJ113">
            <v>1305.7412499999991</v>
          </cell>
          <cell r="AL113">
            <v>0</v>
          </cell>
        </row>
        <row r="114">
          <cell r="B114" t="str">
            <v>ST/EPU</v>
          </cell>
          <cell r="C114" t="str">
            <v>A1D</v>
          </cell>
          <cell r="D114" t="str">
            <v>A1DA</v>
          </cell>
          <cell r="E114" t="str">
            <v>IRE/MAM</v>
          </cell>
          <cell r="G114">
            <v>15</v>
          </cell>
          <cell r="H114" t="str">
            <v>300 cl PME Mission R de suivi classes 11 sites x 25 visites/sitex2sites/j</v>
          </cell>
          <cell r="I114" t="str">
            <v>SNIES</v>
          </cell>
          <cell r="K114" t="str">
            <v>IDA</v>
          </cell>
          <cell r="L114" t="str">
            <v>AUT</v>
          </cell>
          <cell r="M114">
            <v>137.5</v>
          </cell>
          <cell r="Q114">
            <v>137.5</v>
          </cell>
          <cell r="R114" t="str">
            <v>pxj</v>
          </cell>
          <cell r="T114">
            <v>94.962999999999994</v>
          </cell>
          <cell r="U114">
            <v>0.9</v>
          </cell>
          <cell r="V114">
            <v>13057.412499999999</v>
          </cell>
          <cell r="W114">
            <v>0</v>
          </cell>
          <cell r="X114">
            <v>0</v>
          </cell>
          <cell r="Y114">
            <v>0</v>
          </cell>
          <cell r="Z114">
            <v>13057.412499999999</v>
          </cell>
          <cell r="AA114">
            <v>11751.671249999999</v>
          </cell>
          <cell r="AB114">
            <v>0</v>
          </cell>
          <cell r="AC114">
            <v>0</v>
          </cell>
          <cell r="AD114">
            <v>0</v>
          </cell>
          <cell r="AE114">
            <v>11751.671249999999</v>
          </cell>
          <cell r="AF114">
            <v>1305.7412499999991</v>
          </cell>
          <cell r="AG114">
            <v>0</v>
          </cell>
          <cell r="AH114">
            <v>0</v>
          </cell>
          <cell r="AI114">
            <v>0</v>
          </cell>
          <cell r="AJ114">
            <v>1305.7412499999991</v>
          </cell>
          <cell r="AL114">
            <v>0</v>
          </cell>
        </row>
        <row r="115">
          <cell r="B115" t="str">
            <v>ST/EPU</v>
          </cell>
          <cell r="C115" t="str">
            <v>A1D</v>
          </cell>
          <cell r="D115" t="str">
            <v>A1DA</v>
          </cell>
          <cell r="E115" t="str">
            <v>IRE/NZE</v>
          </cell>
          <cell r="G115">
            <v>15</v>
          </cell>
          <cell r="H115" t="str">
            <v>300 cl PME Mission R de suivi classes 29 sites x 25 visites/sitex2sites/j</v>
          </cell>
          <cell r="I115" t="str">
            <v>SNIES</v>
          </cell>
          <cell r="K115" t="str">
            <v>IDA</v>
          </cell>
          <cell r="L115" t="str">
            <v>AUT</v>
          </cell>
          <cell r="M115">
            <v>362.5</v>
          </cell>
          <cell r="Q115">
            <v>362.5</v>
          </cell>
          <cell r="R115" t="str">
            <v>pxj</v>
          </cell>
          <cell r="T115">
            <v>94.962999999999994</v>
          </cell>
          <cell r="U115">
            <v>0.9</v>
          </cell>
          <cell r="V115">
            <v>34424.087499999994</v>
          </cell>
          <cell r="W115">
            <v>0</v>
          </cell>
          <cell r="X115">
            <v>0</v>
          </cell>
          <cell r="Y115">
            <v>0</v>
          </cell>
          <cell r="Z115">
            <v>34424.087499999994</v>
          </cell>
          <cell r="AA115">
            <v>30981.678749999995</v>
          </cell>
          <cell r="AB115">
            <v>0</v>
          </cell>
          <cell r="AC115">
            <v>0</v>
          </cell>
          <cell r="AD115">
            <v>0</v>
          </cell>
          <cell r="AE115">
            <v>30981.678749999995</v>
          </cell>
          <cell r="AF115">
            <v>3442.4087499999987</v>
          </cell>
          <cell r="AG115">
            <v>0</v>
          </cell>
          <cell r="AH115">
            <v>0</v>
          </cell>
          <cell r="AI115">
            <v>0</v>
          </cell>
          <cell r="AJ115">
            <v>3442.4087499999987</v>
          </cell>
          <cell r="AL115">
            <v>0</v>
          </cell>
        </row>
        <row r="116">
          <cell r="B116" t="str">
            <v>ST/EPU</v>
          </cell>
          <cell r="C116" t="str">
            <v>A1D</v>
          </cell>
          <cell r="D116" t="str">
            <v>A1DA</v>
          </cell>
          <cell r="E116" t="str">
            <v>IRE/BOK</v>
          </cell>
          <cell r="G116">
            <v>25</v>
          </cell>
          <cell r="H116" t="str">
            <v>Superviseurs de travaux (2)</v>
          </cell>
          <cell r="I116" t="str">
            <v>SNIES</v>
          </cell>
          <cell r="K116" t="str">
            <v>IDA</v>
          </cell>
          <cell r="L116" t="str">
            <v>AUT</v>
          </cell>
          <cell r="M116">
            <v>24</v>
          </cell>
          <cell r="Q116">
            <v>24</v>
          </cell>
          <cell r="R116" t="str">
            <v>mois</v>
          </cell>
          <cell r="T116">
            <v>1185.13824</v>
          </cell>
          <cell r="U116">
            <v>1</v>
          </cell>
          <cell r="V116">
            <v>28443.317759999998</v>
          </cell>
          <cell r="W116">
            <v>0</v>
          </cell>
          <cell r="X116">
            <v>0</v>
          </cell>
          <cell r="Y116">
            <v>0</v>
          </cell>
          <cell r="Z116">
            <v>28443.317759999998</v>
          </cell>
          <cell r="AA116">
            <v>28443.317759999998</v>
          </cell>
          <cell r="AB116">
            <v>0</v>
          </cell>
          <cell r="AC116">
            <v>0</v>
          </cell>
          <cell r="AD116">
            <v>0</v>
          </cell>
          <cell r="AE116">
            <v>28443.317759999998</v>
          </cell>
          <cell r="AF116">
            <v>0</v>
          </cell>
          <cell r="AG116">
            <v>0</v>
          </cell>
          <cell r="AH116">
            <v>0</v>
          </cell>
          <cell r="AI116">
            <v>0</v>
          </cell>
          <cell r="AJ116">
            <v>0</v>
          </cell>
          <cell r="AL116">
            <v>0</v>
          </cell>
        </row>
        <row r="117">
          <cell r="B117" t="str">
            <v>ST/EPU</v>
          </cell>
          <cell r="C117" t="str">
            <v>A1D</v>
          </cell>
          <cell r="D117" t="str">
            <v>A1DA</v>
          </cell>
          <cell r="E117" t="str">
            <v>IRE/FAR</v>
          </cell>
          <cell r="G117">
            <v>25</v>
          </cell>
          <cell r="H117" t="str">
            <v>Superviseurs de travaux (1)</v>
          </cell>
          <cell r="I117" t="str">
            <v>SNIES</v>
          </cell>
          <cell r="K117" t="str">
            <v>IDA</v>
          </cell>
          <cell r="L117" t="str">
            <v>AUT</v>
          </cell>
          <cell r="M117">
            <v>12</v>
          </cell>
          <cell r="Q117">
            <v>12</v>
          </cell>
          <cell r="R117" t="str">
            <v>mois</v>
          </cell>
          <cell r="T117">
            <v>1185.13824</v>
          </cell>
          <cell r="U117">
            <v>1</v>
          </cell>
          <cell r="V117">
            <v>14221.658879999999</v>
          </cell>
          <cell r="W117">
            <v>0</v>
          </cell>
          <cell r="X117">
            <v>0</v>
          </cell>
          <cell r="Y117">
            <v>0</v>
          </cell>
          <cell r="Z117">
            <v>14221.658879999999</v>
          </cell>
          <cell r="AA117">
            <v>14221.658879999999</v>
          </cell>
          <cell r="AB117">
            <v>0</v>
          </cell>
          <cell r="AC117">
            <v>0</v>
          </cell>
          <cell r="AD117">
            <v>0</v>
          </cell>
          <cell r="AE117">
            <v>14221.658879999999</v>
          </cell>
          <cell r="AF117">
            <v>0</v>
          </cell>
          <cell r="AG117">
            <v>0</v>
          </cell>
          <cell r="AH117">
            <v>0</v>
          </cell>
          <cell r="AI117">
            <v>0</v>
          </cell>
          <cell r="AJ117">
            <v>0</v>
          </cell>
          <cell r="AL117">
            <v>0</v>
          </cell>
        </row>
        <row r="118">
          <cell r="B118" t="str">
            <v>ST/EPU</v>
          </cell>
          <cell r="C118" t="str">
            <v>A1D</v>
          </cell>
          <cell r="D118" t="str">
            <v>A1DA</v>
          </cell>
          <cell r="E118" t="str">
            <v>IRE/KAN</v>
          </cell>
          <cell r="G118">
            <v>25</v>
          </cell>
          <cell r="H118" t="str">
            <v>Superviseurs de travaux (1)</v>
          </cell>
          <cell r="I118" t="str">
            <v>SNIES</v>
          </cell>
          <cell r="K118" t="str">
            <v>IDA</v>
          </cell>
          <cell r="L118" t="str">
            <v>AUT</v>
          </cell>
          <cell r="M118">
            <v>12</v>
          </cell>
          <cell r="Q118">
            <v>12</v>
          </cell>
          <cell r="R118" t="str">
            <v>mois</v>
          </cell>
          <cell r="T118">
            <v>1185.13824</v>
          </cell>
          <cell r="U118">
            <v>1</v>
          </cell>
          <cell r="V118">
            <v>14221.658879999999</v>
          </cell>
          <cell r="W118">
            <v>0</v>
          </cell>
          <cell r="X118">
            <v>0</v>
          </cell>
          <cell r="Y118">
            <v>0</v>
          </cell>
          <cell r="Z118">
            <v>14221.658879999999</v>
          </cell>
          <cell r="AA118">
            <v>14221.658879999999</v>
          </cell>
          <cell r="AB118">
            <v>0</v>
          </cell>
          <cell r="AC118">
            <v>0</v>
          </cell>
          <cell r="AD118">
            <v>0</v>
          </cell>
          <cell r="AE118">
            <v>14221.658879999999</v>
          </cell>
          <cell r="AF118">
            <v>0</v>
          </cell>
          <cell r="AG118">
            <v>0</v>
          </cell>
          <cell r="AH118">
            <v>0</v>
          </cell>
          <cell r="AI118">
            <v>0</v>
          </cell>
          <cell r="AJ118">
            <v>0</v>
          </cell>
          <cell r="AL118">
            <v>0</v>
          </cell>
        </row>
        <row r="119">
          <cell r="B119" t="str">
            <v>ST/EPU</v>
          </cell>
          <cell r="C119" t="str">
            <v>A1D</v>
          </cell>
          <cell r="D119" t="str">
            <v>A1DA</v>
          </cell>
          <cell r="E119" t="str">
            <v>IRE/KIN</v>
          </cell>
          <cell r="G119">
            <v>25</v>
          </cell>
          <cell r="H119" t="str">
            <v>Superviseurs de travaux (2)</v>
          </cell>
          <cell r="I119" t="str">
            <v>SNIES</v>
          </cell>
          <cell r="K119" t="str">
            <v>IDA</v>
          </cell>
          <cell r="L119" t="str">
            <v>AUT</v>
          </cell>
          <cell r="M119">
            <v>24</v>
          </cell>
          <cell r="Q119">
            <v>24</v>
          </cell>
          <cell r="R119" t="str">
            <v>mois</v>
          </cell>
          <cell r="T119">
            <v>1185.13824</v>
          </cell>
          <cell r="U119">
            <v>1</v>
          </cell>
          <cell r="V119">
            <v>28443.317759999998</v>
          </cell>
          <cell r="W119">
            <v>0</v>
          </cell>
          <cell r="X119">
            <v>0</v>
          </cell>
          <cell r="Y119">
            <v>0</v>
          </cell>
          <cell r="Z119">
            <v>28443.317759999998</v>
          </cell>
          <cell r="AA119">
            <v>28443.317759999998</v>
          </cell>
          <cell r="AB119">
            <v>0</v>
          </cell>
          <cell r="AC119">
            <v>0</v>
          </cell>
          <cell r="AD119">
            <v>0</v>
          </cell>
          <cell r="AE119">
            <v>28443.317759999998</v>
          </cell>
          <cell r="AF119">
            <v>0</v>
          </cell>
          <cell r="AG119">
            <v>0</v>
          </cell>
          <cell r="AH119">
            <v>0</v>
          </cell>
          <cell r="AI119">
            <v>0</v>
          </cell>
          <cell r="AJ119">
            <v>0</v>
          </cell>
          <cell r="AL119">
            <v>0</v>
          </cell>
        </row>
        <row r="120">
          <cell r="B120" t="str">
            <v>ST/EPU</v>
          </cell>
          <cell r="C120" t="str">
            <v>A1D</v>
          </cell>
          <cell r="D120" t="str">
            <v>A1DA</v>
          </cell>
          <cell r="E120" t="str">
            <v>IRE/LAB</v>
          </cell>
          <cell r="G120">
            <v>25</v>
          </cell>
          <cell r="H120" t="str">
            <v>Superviseurs de travaux (1)</v>
          </cell>
          <cell r="I120" t="str">
            <v>SNIES</v>
          </cell>
          <cell r="K120" t="str">
            <v>IDA</v>
          </cell>
          <cell r="L120" t="str">
            <v>AUT</v>
          </cell>
          <cell r="M120">
            <v>12</v>
          </cell>
          <cell r="Q120">
            <v>12</v>
          </cell>
          <cell r="R120" t="str">
            <v>mois</v>
          </cell>
          <cell r="T120">
            <v>1185.13824</v>
          </cell>
          <cell r="U120">
            <v>1</v>
          </cell>
          <cell r="V120">
            <v>14221.658879999999</v>
          </cell>
          <cell r="W120">
            <v>0</v>
          </cell>
          <cell r="X120">
            <v>0</v>
          </cell>
          <cell r="Y120">
            <v>0</v>
          </cell>
          <cell r="Z120">
            <v>14221.658879999999</v>
          </cell>
          <cell r="AA120">
            <v>14221.658879999999</v>
          </cell>
          <cell r="AB120">
            <v>0</v>
          </cell>
          <cell r="AC120">
            <v>0</v>
          </cell>
          <cell r="AD120">
            <v>0</v>
          </cell>
          <cell r="AE120">
            <v>14221.658879999999</v>
          </cell>
          <cell r="AF120">
            <v>0</v>
          </cell>
          <cell r="AG120">
            <v>0</v>
          </cell>
          <cell r="AH120">
            <v>0</v>
          </cell>
          <cell r="AI120">
            <v>0</v>
          </cell>
          <cell r="AJ120">
            <v>0</v>
          </cell>
          <cell r="AL120">
            <v>0</v>
          </cell>
        </row>
        <row r="121">
          <cell r="B121" t="str">
            <v>ST/EPU</v>
          </cell>
          <cell r="C121" t="str">
            <v>A1D</v>
          </cell>
          <cell r="D121" t="str">
            <v>A1DA</v>
          </cell>
          <cell r="E121" t="str">
            <v>IRE/MAM</v>
          </cell>
          <cell r="G121">
            <v>25</v>
          </cell>
          <cell r="H121" t="str">
            <v>Superviseurs de travaux (1)</v>
          </cell>
          <cell r="I121" t="str">
            <v>SNIES</v>
          </cell>
          <cell r="K121" t="str">
            <v>IDA</v>
          </cell>
          <cell r="L121" t="str">
            <v>AUT</v>
          </cell>
          <cell r="M121">
            <v>12</v>
          </cell>
          <cell r="Q121">
            <v>12</v>
          </cell>
          <cell r="R121" t="str">
            <v>mois</v>
          </cell>
          <cell r="T121">
            <v>1185.13824</v>
          </cell>
          <cell r="U121">
            <v>1</v>
          </cell>
          <cell r="V121">
            <v>14221.658879999999</v>
          </cell>
          <cell r="W121">
            <v>0</v>
          </cell>
          <cell r="X121">
            <v>0</v>
          </cell>
          <cell r="Y121">
            <v>0</v>
          </cell>
          <cell r="Z121">
            <v>14221.658879999999</v>
          </cell>
          <cell r="AA121">
            <v>14221.658879999999</v>
          </cell>
          <cell r="AB121">
            <v>0</v>
          </cell>
          <cell r="AC121">
            <v>0</v>
          </cell>
          <cell r="AD121">
            <v>0</v>
          </cell>
          <cell r="AE121">
            <v>14221.658879999999</v>
          </cell>
          <cell r="AF121">
            <v>0</v>
          </cell>
          <cell r="AG121">
            <v>0</v>
          </cell>
          <cell r="AH121">
            <v>0</v>
          </cell>
          <cell r="AI121">
            <v>0</v>
          </cell>
          <cell r="AJ121">
            <v>0</v>
          </cell>
          <cell r="AL121">
            <v>0</v>
          </cell>
        </row>
        <row r="122">
          <cell r="B122" t="str">
            <v>ST/EPU</v>
          </cell>
          <cell r="C122" t="str">
            <v>A1D</v>
          </cell>
          <cell r="D122" t="str">
            <v>A1DA</v>
          </cell>
          <cell r="E122" t="str">
            <v>IRE/NZE</v>
          </cell>
          <cell r="G122">
            <v>25</v>
          </cell>
          <cell r="H122" t="str">
            <v>Superviseurs de travaux (2)</v>
          </cell>
          <cell r="I122" t="str">
            <v>SNIES</v>
          </cell>
          <cell r="K122" t="str">
            <v>IDA</v>
          </cell>
          <cell r="L122" t="str">
            <v>AUT</v>
          </cell>
          <cell r="M122">
            <v>24</v>
          </cell>
          <cell r="Q122">
            <v>24</v>
          </cell>
          <cell r="R122" t="str">
            <v>mois</v>
          </cell>
          <cell r="T122">
            <v>1185.13824</v>
          </cell>
          <cell r="U122">
            <v>1</v>
          </cell>
          <cell r="V122">
            <v>28443.317759999998</v>
          </cell>
          <cell r="W122">
            <v>0</v>
          </cell>
          <cell r="X122">
            <v>0</v>
          </cell>
          <cell r="Y122">
            <v>0</v>
          </cell>
          <cell r="Z122">
            <v>28443.317759999998</v>
          </cell>
          <cell r="AA122">
            <v>28443.317759999998</v>
          </cell>
          <cell r="AB122">
            <v>0</v>
          </cell>
          <cell r="AC122">
            <v>0</v>
          </cell>
          <cell r="AD122">
            <v>0</v>
          </cell>
          <cell r="AE122">
            <v>28443.317759999998</v>
          </cell>
          <cell r="AF122">
            <v>0</v>
          </cell>
          <cell r="AG122">
            <v>0</v>
          </cell>
          <cell r="AH122">
            <v>0</v>
          </cell>
          <cell r="AI122">
            <v>0</v>
          </cell>
          <cell r="AJ122">
            <v>0</v>
          </cell>
          <cell r="AL122">
            <v>0</v>
          </cell>
        </row>
        <row r="123">
          <cell r="B123" t="str">
            <v>ST/EPU</v>
          </cell>
          <cell r="C123" t="str">
            <v>A1D</v>
          </cell>
          <cell r="D123" t="str">
            <v>A1DA</v>
          </cell>
          <cell r="E123" t="str">
            <v>SNIES</v>
          </cell>
          <cell r="G123">
            <v>25</v>
          </cell>
          <cell r="H123" t="str">
            <v>Ingénieur contractuel</v>
          </cell>
          <cell r="I123" t="str">
            <v>SNIES</v>
          </cell>
          <cell r="K123" t="str">
            <v>IDA</v>
          </cell>
          <cell r="L123" t="str">
            <v>AUT</v>
          </cell>
          <cell r="M123">
            <v>12</v>
          </cell>
          <cell r="Q123">
            <v>12</v>
          </cell>
          <cell r="R123" t="str">
            <v>mois</v>
          </cell>
          <cell r="T123">
            <v>1576.3858</v>
          </cell>
          <cell r="U123">
            <v>1</v>
          </cell>
          <cell r="V123">
            <v>18916.6296</v>
          </cell>
          <cell r="W123">
            <v>0</v>
          </cell>
          <cell r="X123">
            <v>0</v>
          </cell>
          <cell r="Y123">
            <v>0</v>
          </cell>
          <cell r="Z123">
            <v>18916.6296</v>
          </cell>
          <cell r="AA123">
            <v>18916.6296</v>
          </cell>
          <cell r="AB123">
            <v>0</v>
          </cell>
          <cell r="AC123">
            <v>0</v>
          </cell>
          <cell r="AD123">
            <v>0</v>
          </cell>
          <cell r="AE123">
            <v>18916.6296</v>
          </cell>
          <cell r="AF123">
            <v>0</v>
          </cell>
          <cell r="AG123">
            <v>0</v>
          </cell>
          <cell r="AH123">
            <v>0</v>
          </cell>
          <cell r="AI123">
            <v>0</v>
          </cell>
          <cell r="AJ123">
            <v>0</v>
          </cell>
          <cell r="AL123">
            <v>0</v>
          </cell>
        </row>
        <row r="124">
          <cell r="B124" t="str">
            <v>ST/EPU</v>
          </cell>
          <cell r="C124" t="str">
            <v>A1D</v>
          </cell>
          <cell r="D124" t="str">
            <v>A1DA</v>
          </cell>
          <cell r="E124" t="str">
            <v>SNIES</v>
          </cell>
          <cell r="G124">
            <v>25</v>
          </cell>
          <cell r="H124" t="str">
            <v>Architecte contractuel</v>
          </cell>
          <cell r="I124" t="str">
            <v>SNIES</v>
          </cell>
          <cell r="K124" t="str">
            <v>IDA</v>
          </cell>
          <cell r="L124" t="str">
            <v>AUT</v>
          </cell>
          <cell r="M124">
            <v>12</v>
          </cell>
          <cell r="Q124">
            <v>12</v>
          </cell>
          <cell r="R124" t="str">
            <v>mois</v>
          </cell>
          <cell r="T124">
            <v>1576.3858</v>
          </cell>
          <cell r="U124">
            <v>1</v>
          </cell>
          <cell r="V124">
            <v>18916.6296</v>
          </cell>
          <cell r="W124">
            <v>0</v>
          </cell>
          <cell r="X124">
            <v>0</v>
          </cell>
          <cell r="Y124">
            <v>0</v>
          </cell>
          <cell r="Z124">
            <v>18916.6296</v>
          </cell>
          <cell r="AA124">
            <v>18916.6296</v>
          </cell>
          <cell r="AB124">
            <v>0</v>
          </cell>
          <cell r="AC124">
            <v>0</v>
          </cell>
          <cell r="AD124">
            <v>0</v>
          </cell>
          <cell r="AE124">
            <v>18916.6296</v>
          </cell>
          <cell r="AF124">
            <v>0</v>
          </cell>
          <cell r="AG124">
            <v>0</v>
          </cell>
          <cell r="AH124">
            <v>0</v>
          </cell>
          <cell r="AI124">
            <v>0</v>
          </cell>
          <cell r="AJ124">
            <v>0</v>
          </cell>
          <cell r="AL124">
            <v>0</v>
          </cell>
        </row>
        <row r="125">
          <cell r="B125" t="str">
            <v>ST/EPU</v>
          </cell>
          <cell r="C125" t="str">
            <v>A1D</v>
          </cell>
          <cell r="D125" t="str">
            <v>A1DA</v>
          </cell>
          <cell r="E125" t="str">
            <v>SNIES</v>
          </cell>
          <cell r="G125">
            <v>25</v>
          </cell>
          <cell r="H125" t="str">
            <v>Secrétaire contractuelle</v>
          </cell>
          <cell r="I125" t="str">
            <v>SNIES</v>
          </cell>
          <cell r="K125" t="str">
            <v>IDA</v>
          </cell>
          <cell r="L125" t="str">
            <v>AUT</v>
          </cell>
          <cell r="M125">
            <v>12</v>
          </cell>
          <cell r="Q125">
            <v>12</v>
          </cell>
          <cell r="R125" t="str">
            <v>mois</v>
          </cell>
          <cell r="T125">
            <v>398.84460000000001</v>
          </cell>
          <cell r="U125">
            <v>1</v>
          </cell>
          <cell r="V125">
            <v>4786.1352000000006</v>
          </cell>
          <cell r="W125">
            <v>0</v>
          </cell>
          <cell r="X125">
            <v>0</v>
          </cell>
          <cell r="Y125">
            <v>0</v>
          </cell>
          <cell r="Z125">
            <v>4786.1352000000006</v>
          </cell>
          <cell r="AA125">
            <v>4786.1352000000006</v>
          </cell>
          <cell r="AB125">
            <v>0</v>
          </cell>
          <cell r="AC125">
            <v>0</v>
          </cell>
          <cell r="AD125">
            <v>0</v>
          </cell>
          <cell r="AE125">
            <v>4786.1352000000006</v>
          </cell>
          <cell r="AF125">
            <v>0</v>
          </cell>
          <cell r="AG125">
            <v>0</v>
          </cell>
          <cell r="AH125">
            <v>0</v>
          </cell>
          <cell r="AI125">
            <v>0</v>
          </cell>
          <cell r="AJ125">
            <v>0</v>
          </cell>
          <cell r="AL125">
            <v>0</v>
          </cell>
        </row>
        <row r="126">
          <cell r="B126" t="str">
            <v>ST/EPU</v>
          </cell>
          <cell r="C126" t="str">
            <v>A1D</v>
          </cell>
          <cell r="D126" t="str">
            <v>A1DA</v>
          </cell>
          <cell r="E126" t="str">
            <v>SNIES</v>
          </cell>
          <cell r="G126">
            <v>15</v>
          </cell>
          <cell r="H126" t="str">
            <v>Fonctionnement additionnel yc dessinateur</v>
          </cell>
          <cell r="I126" t="str">
            <v>SNIES</v>
          </cell>
          <cell r="K126" t="str">
            <v>IDA</v>
          </cell>
          <cell r="L126" t="str">
            <v>AUT</v>
          </cell>
          <cell r="M126">
            <v>12</v>
          </cell>
          <cell r="Q126">
            <v>12</v>
          </cell>
          <cell r="R126" t="str">
            <v>mois</v>
          </cell>
          <cell r="T126">
            <v>1519.4079999999999</v>
          </cell>
          <cell r="U126">
            <v>0.9</v>
          </cell>
          <cell r="V126">
            <v>18232.896000000001</v>
          </cell>
          <cell r="W126">
            <v>0</v>
          </cell>
          <cell r="X126">
            <v>0</v>
          </cell>
          <cell r="Y126">
            <v>0</v>
          </cell>
          <cell r="Z126">
            <v>18232.896000000001</v>
          </cell>
          <cell r="AA126">
            <v>16409.606400000001</v>
          </cell>
          <cell r="AB126">
            <v>0</v>
          </cell>
          <cell r="AC126">
            <v>0</v>
          </cell>
          <cell r="AD126">
            <v>0</v>
          </cell>
          <cell r="AE126">
            <v>16409.606400000001</v>
          </cell>
          <cell r="AF126">
            <v>1823.2896000000001</v>
          </cell>
          <cell r="AG126">
            <v>0</v>
          </cell>
          <cell r="AH126">
            <v>0</v>
          </cell>
          <cell r="AI126">
            <v>0</v>
          </cell>
          <cell r="AJ126">
            <v>1823.2896000000001</v>
          </cell>
          <cell r="AL126">
            <v>0</v>
          </cell>
        </row>
        <row r="127">
          <cell r="B127" t="str">
            <v>ST/EPU</v>
          </cell>
          <cell r="C127" t="str">
            <v>A1D</v>
          </cell>
          <cell r="D127" t="str">
            <v>A1DC</v>
          </cell>
          <cell r="E127" t="str">
            <v>SNIES</v>
          </cell>
          <cell r="G127">
            <v>25</v>
          </cell>
          <cell r="H127" t="str">
            <v>Appui spécialiste international génie civil</v>
          </cell>
          <cell r="I127" t="str">
            <v>SNIES</v>
          </cell>
          <cell r="K127" t="str">
            <v>IDA</v>
          </cell>
          <cell r="L127" t="str">
            <v>AUT</v>
          </cell>
          <cell r="M127">
            <v>1.5</v>
          </cell>
          <cell r="Q127">
            <v>1.5</v>
          </cell>
          <cell r="R127" t="str">
            <v>mois</v>
          </cell>
          <cell r="T127">
            <v>113955.59999999999</v>
          </cell>
          <cell r="U127">
            <v>1</v>
          </cell>
          <cell r="V127">
            <v>170933.4</v>
          </cell>
          <cell r="W127">
            <v>0</v>
          </cell>
          <cell r="X127">
            <v>0</v>
          </cell>
          <cell r="Y127">
            <v>0</v>
          </cell>
          <cell r="Z127">
            <v>170933.4</v>
          </cell>
          <cell r="AA127">
            <v>170933.4</v>
          </cell>
          <cell r="AB127">
            <v>0</v>
          </cell>
          <cell r="AC127">
            <v>0</v>
          </cell>
          <cell r="AD127">
            <v>0</v>
          </cell>
          <cell r="AE127">
            <v>170933.4</v>
          </cell>
          <cell r="AF127">
            <v>0</v>
          </cell>
          <cell r="AG127">
            <v>0</v>
          </cell>
          <cell r="AH127">
            <v>0</v>
          </cell>
          <cell r="AI127">
            <v>0</v>
          </cell>
          <cell r="AJ127">
            <v>0</v>
          </cell>
          <cell r="AL127">
            <v>0</v>
          </cell>
        </row>
        <row r="128">
          <cell r="B128" t="str">
            <v>ST/EPU</v>
          </cell>
          <cell r="C128" t="str">
            <v>A1D</v>
          </cell>
          <cell r="D128" t="str">
            <v>A1DC</v>
          </cell>
          <cell r="E128" t="str">
            <v>SNIES</v>
          </cell>
          <cell r="G128">
            <v>25</v>
          </cell>
          <cell r="H128" t="str">
            <v>Etude sur l'état et le coût de mise à niveau des infrastructures existantes</v>
          </cell>
          <cell r="I128" t="str">
            <v>SNIES</v>
          </cell>
          <cell r="K128" t="str">
            <v>IDA</v>
          </cell>
          <cell r="L128" t="str">
            <v>LR</v>
          </cell>
          <cell r="M128">
            <v>1</v>
          </cell>
          <cell r="Q128">
            <v>1</v>
          </cell>
          <cell r="R128" t="str">
            <v>forfait</v>
          </cell>
          <cell r="T128">
            <v>26589.64</v>
          </cell>
          <cell r="U128">
            <v>1</v>
          </cell>
          <cell r="V128">
            <v>26589.64</v>
          </cell>
          <cell r="W128">
            <v>0</v>
          </cell>
          <cell r="X128">
            <v>0</v>
          </cell>
          <cell r="Y128">
            <v>0</v>
          </cell>
          <cell r="Z128">
            <v>26589.64</v>
          </cell>
          <cell r="AA128">
            <v>26589.64</v>
          </cell>
          <cell r="AB128">
            <v>0</v>
          </cell>
          <cell r="AC128">
            <v>0</v>
          </cell>
          <cell r="AD128">
            <v>0</v>
          </cell>
          <cell r="AE128">
            <v>26589.64</v>
          </cell>
          <cell r="AF128">
            <v>0</v>
          </cell>
          <cell r="AG128">
            <v>0</v>
          </cell>
          <cell r="AH128">
            <v>0</v>
          </cell>
          <cell r="AI128">
            <v>0</v>
          </cell>
          <cell r="AJ128">
            <v>0</v>
          </cell>
          <cell r="AL128">
            <v>0</v>
          </cell>
        </row>
        <row r="129">
          <cell r="B129" t="str">
            <v>ST/EPU</v>
          </cell>
          <cell r="C129" t="str">
            <v>A1D</v>
          </cell>
          <cell r="D129" t="str">
            <v>A1DC</v>
          </cell>
          <cell r="E129" t="str">
            <v>SNIES</v>
          </cell>
          <cell r="G129">
            <v>25</v>
          </cell>
          <cell r="H129" t="str">
            <v>Etude bilan sur les constructions scolaires</v>
          </cell>
          <cell r="I129" t="str">
            <v>SNIES</v>
          </cell>
          <cell r="K129" t="str">
            <v>IDA</v>
          </cell>
          <cell r="L129" t="str">
            <v>LR</v>
          </cell>
          <cell r="M129">
            <v>1</v>
          </cell>
          <cell r="Q129">
            <v>1</v>
          </cell>
          <cell r="R129" t="str">
            <v>forfait</v>
          </cell>
          <cell r="T129">
            <v>56977.799999999996</v>
          </cell>
          <cell r="U129">
            <v>1</v>
          </cell>
          <cell r="V129">
            <v>56977.799999999996</v>
          </cell>
          <cell r="W129">
            <v>0</v>
          </cell>
          <cell r="X129">
            <v>0</v>
          </cell>
          <cell r="Y129">
            <v>0</v>
          </cell>
          <cell r="Z129">
            <v>56977.799999999996</v>
          </cell>
          <cell r="AA129">
            <v>56977.799999999996</v>
          </cell>
          <cell r="AB129">
            <v>0</v>
          </cell>
          <cell r="AC129">
            <v>0</v>
          </cell>
          <cell r="AD129">
            <v>0</v>
          </cell>
          <cell r="AE129">
            <v>56977.799999999996</v>
          </cell>
          <cell r="AF129">
            <v>0</v>
          </cell>
          <cell r="AG129">
            <v>0</v>
          </cell>
          <cell r="AH129">
            <v>0</v>
          </cell>
          <cell r="AI129">
            <v>0</v>
          </cell>
          <cell r="AJ129">
            <v>0</v>
          </cell>
          <cell r="AL129">
            <v>0</v>
          </cell>
        </row>
        <row r="130">
          <cell r="B130" t="str">
            <v>ST/EPU</v>
          </cell>
          <cell r="C130" t="str">
            <v>A1B</v>
          </cell>
          <cell r="D130" t="str">
            <v>A1BA</v>
          </cell>
          <cell r="E130" t="str">
            <v>DPE/RATO</v>
          </cell>
          <cell r="G130">
            <v>25</v>
          </cell>
          <cell r="H130" t="str">
            <v>7 Collèges Région Cky Etudes et suivi des travaux (3 collèges)</v>
          </cell>
          <cell r="I130" t="str">
            <v>SNIES</v>
          </cell>
          <cell r="K130" t="str">
            <v>IDA</v>
          </cell>
          <cell r="L130" t="str">
            <v>LR</v>
          </cell>
          <cell r="M130">
            <v>0.17142857142857146</v>
          </cell>
          <cell r="Q130">
            <v>0.17142857142857146</v>
          </cell>
          <cell r="R130" t="str">
            <v>contrat</v>
          </cell>
          <cell r="T130">
            <v>821834.27399999998</v>
          </cell>
          <cell r="U130">
            <v>1</v>
          </cell>
          <cell r="V130">
            <v>140885.87554285716</v>
          </cell>
          <cell r="W130">
            <v>0</v>
          </cell>
          <cell r="X130">
            <v>0</v>
          </cell>
          <cell r="Y130">
            <v>0</v>
          </cell>
          <cell r="Z130">
            <v>140885.87554285716</v>
          </cell>
          <cell r="AA130">
            <v>140885.87554285716</v>
          </cell>
          <cell r="AB130">
            <v>0</v>
          </cell>
          <cell r="AC130">
            <v>0</v>
          </cell>
          <cell r="AD130">
            <v>0</v>
          </cell>
          <cell r="AE130">
            <v>140885.87554285716</v>
          </cell>
          <cell r="AF130">
            <v>0</v>
          </cell>
          <cell r="AG130">
            <v>0</v>
          </cell>
          <cell r="AH130">
            <v>0</v>
          </cell>
          <cell r="AI130">
            <v>0</v>
          </cell>
          <cell r="AJ130">
            <v>0</v>
          </cell>
          <cell r="AL130">
            <v>0</v>
          </cell>
        </row>
        <row r="131">
          <cell r="B131" t="str">
            <v>ST/EPU</v>
          </cell>
          <cell r="C131" t="str">
            <v>A1B</v>
          </cell>
          <cell r="D131" t="str">
            <v>A1BA</v>
          </cell>
          <cell r="E131" t="str">
            <v>DPE/RATO</v>
          </cell>
          <cell r="G131">
            <v>22</v>
          </cell>
          <cell r="H131" t="str">
            <v>7 Collèges Région Cky Travaux de construction (3 collèges)</v>
          </cell>
          <cell r="I131" t="str">
            <v>SNIES</v>
          </cell>
          <cell r="K131" t="str">
            <v>IDA</v>
          </cell>
          <cell r="L131" t="str">
            <v>AON</v>
          </cell>
          <cell r="M131">
            <v>3</v>
          </cell>
          <cell r="Q131">
            <v>3</v>
          </cell>
          <cell r="R131" t="str">
            <v>collèges</v>
          </cell>
          <cell r="T131">
            <v>1519408</v>
          </cell>
          <cell r="U131">
            <v>0.8</v>
          </cell>
          <cell r="V131">
            <v>4558224</v>
          </cell>
          <cell r="W131">
            <v>0</v>
          </cell>
          <cell r="X131">
            <v>0</v>
          </cell>
          <cell r="Y131">
            <v>0</v>
          </cell>
          <cell r="Z131">
            <v>4558224</v>
          </cell>
          <cell r="AA131">
            <v>3646579.2</v>
          </cell>
          <cell r="AB131">
            <v>0</v>
          </cell>
          <cell r="AC131">
            <v>0</v>
          </cell>
          <cell r="AD131">
            <v>0</v>
          </cell>
          <cell r="AE131">
            <v>3646579.2</v>
          </cell>
          <cell r="AF131">
            <v>911644.79999999981</v>
          </cell>
          <cell r="AG131">
            <v>0</v>
          </cell>
          <cell r="AH131">
            <v>0</v>
          </cell>
          <cell r="AI131">
            <v>0</v>
          </cell>
          <cell r="AJ131">
            <v>911644.79999999981</v>
          </cell>
          <cell r="AL131">
            <v>0</v>
          </cell>
        </row>
        <row r="132">
          <cell r="B132" t="str">
            <v>ST/EPU</v>
          </cell>
          <cell r="C132" t="str">
            <v>A1B</v>
          </cell>
          <cell r="D132" t="str">
            <v>A1BA</v>
          </cell>
          <cell r="E132" t="str">
            <v>DPE/RATO</v>
          </cell>
          <cell r="G132">
            <v>23</v>
          </cell>
          <cell r="H132" t="str">
            <v>7 Collèges Région Cky Mobilier et équipements (3 collèges)</v>
          </cell>
          <cell r="I132" t="str">
            <v>SNIES</v>
          </cell>
          <cell r="K132" t="str">
            <v>IDA</v>
          </cell>
          <cell r="L132" t="str">
            <v>AOI</v>
          </cell>
          <cell r="M132">
            <v>3</v>
          </cell>
          <cell r="Q132">
            <v>3</v>
          </cell>
          <cell r="R132" t="str">
            <v>lot</v>
          </cell>
          <cell r="T132">
            <v>303881.59999999998</v>
          </cell>
          <cell r="U132">
            <v>1</v>
          </cell>
          <cell r="V132">
            <v>911644.79999999993</v>
          </cell>
          <cell r="W132">
            <v>0</v>
          </cell>
          <cell r="X132">
            <v>0</v>
          </cell>
          <cell r="Y132">
            <v>0</v>
          </cell>
          <cell r="Z132">
            <v>911644.79999999993</v>
          </cell>
          <cell r="AA132">
            <v>911644.79999999993</v>
          </cell>
          <cell r="AB132">
            <v>0</v>
          </cell>
          <cell r="AC132">
            <v>0</v>
          </cell>
          <cell r="AD132">
            <v>0</v>
          </cell>
          <cell r="AE132">
            <v>911644.79999999993</v>
          </cell>
          <cell r="AF132">
            <v>0</v>
          </cell>
          <cell r="AG132">
            <v>0</v>
          </cell>
          <cell r="AH132">
            <v>0</v>
          </cell>
          <cell r="AI132">
            <v>0</v>
          </cell>
          <cell r="AJ132">
            <v>0</v>
          </cell>
          <cell r="AL132">
            <v>0</v>
          </cell>
        </row>
        <row r="133">
          <cell r="B133" t="str">
            <v>ST/EPU</v>
          </cell>
          <cell r="C133" t="str">
            <v>A1B</v>
          </cell>
          <cell r="D133" t="str">
            <v>A1BA</v>
          </cell>
          <cell r="E133" t="str">
            <v>DPE/RATO</v>
          </cell>
          <cell r="G133">
            <v>23</v>
          </cell>
          <cell r="H133" t="str">
            <v>7 Collèges Région Cky Ouvrages de bibliothèque (3 collèges)</v>
          </cell>
          <cell r="I133" t="str">
            <v>SNIES</v>
          </cell>
          <cell r="K133" t="str">
            <v>IDA</v>
          </cell>
          <cell r="L133" t="str">
            <v>AOI</v>
          </cell>
          <cell r="M133">
            <v>3</v>
          </cell>
          <cell r="Q133">
            <v>3</v>
          </cell>
          <cell r="R133" t="str">
            <v>lot</v>
          </cell>
          <cell r="T133">
            <v>75970.399999999994</v>
          </cell>
          <cell r="U133">
            <v>1</v>
          </cell>
          <cell r="V133">
            <v>227911.19999999998</v>
          </cell>
          <cell r="W133">
            <v>0</v>
          </cell>
          <cell r="X133">
            <v>0</v>
          </cell>
          <cell r="Y133">
            <v>0</v>
          </cell>
          <cell r="Z133">
            <v>227911.19999999998</v>
          </cell>
          <cell r="AA133">
            <v>227911.19999999998</v>
          </cell>
          <cell r="AB133">
            <v>0</v>
          </cell>
          <cell r="AC133">
            <v>0</v>
          </cell>
          <cell r="AD133">
            <v>0</v>
          </cell>
          <cell r="AE133">
            <v>227911.19999999998</v>
          </cell>
          <cell r="AF133">
            <v>0</v>
          </cell>
          <cell r="AG133">
            <v>0</v>
          </cell>
          <cell r="AH133">
            <v>0</v>
          </cell>
          <cell r="AI133">
            <v>0</v>
          </cell>
          <cell r="AJ133">
            <v>0</v>
          </cell>
          <cell r="AL133">
            <v>0</v>
          </cell>
        </row>
        <row r="134">
          <cell r="B134" t="str">
            <v>ST/EPU</v>
          </cell>
          <cell r="C134" t="str">
            <v>A1B</v>
          </cell>
          <cell r="D134" t="str">
            <v>A1BA</v>
          </cell>
          <cell r="E134" t="str">
            <v>DPE/MATO</v>
          </cell>
          <cell r="G134">
            <v>25</v>
          </cell>
          <cell r="H134" t="str">
            <v>7 Collèges Région Cky Etudes et suivi des travaux  (2 collèges)</v>
          </cell>
          <cell r="I134" t="str">
            <v>SNIES</v>
          </cell>
          <cell r="K134" t="str">
            <v>IDA</v>
          </cell>
          <cell r="L134" t="str">
            <v>LR</v>
          </cell>
          <cell r="M134">
            <v>0.1142857142857143</v>
          </cell>
          <cell r="Q134">
            <v>0.1142857142857143</v>
          </cell>
          <cell r="R134" t="str">
            <v>contrat</v>
          </cell>
          <cell r="T134">
            <v>821834.27399999998</v>
          </cell>
          <cell r="U134">
            <v>1</v>
          </cell>
          <cell r="V134">
            <v>93923.917028571435</v>
          </cell>
          <cell r="W134">
            <v>0</v>
          </cell>
          <cell r="X134">
            <v>0</v>
          </cell>
          <cell r="Y134">
            <v>0</v>
          </cell>
          <cell r="Z134">
            <v>93923.917028571435</v>
          </cell>
          <cell r="AA134">
            <v>93923.917028571435</v>
          </cell>
          <cell r="AB134">
            <v>0</v>
          </cell>
          <cell r="AC134">
            <v>0</v>
          </cell>
          <cell r="AD134">
            <v>0</v>
          </cell>
          <cell r="AE134">
            <v>93923.917028571435</v>
          </cell>
          <cell r="AF134">
            <v>0</v>
          </cell>
          <cell r="AG134">
            <v>0</v>
          </cell>
          <cell r="AH134">
            <v>0</v>
          </cell>
          <cell r="AI134">
            <v>0</v>
          </cell>
          <cell r="AJ134">
            <v>0</v>
          </cell>
          <cell r="AL134">
            <v>0</v>
          </cell>
        </row>
        <row r="135">
          <cell r="B135" t="str">
            <v>ST/EPU</v>
          </cell>
          <cell r="C135" t="str">
            <v>A1B</v>
          </cell>
          <cell r="D135" t="str">
            <v>A1BA</v>
          </cell>
          <cell r="E135" t="str">
            <v>DPE/MATO</v>
          </cell>
          <cell r="G135">
            <v>22</v>
          </cell>
          <cell r="H135" t="str">
            <v>7 Collèges Région Cky Travaux de construction (2 collèges)</v>
          </cell>
          <cell r="I135" t="str">
            <v>SNIES</v>
          </cell>
          <cell r="K135" t="str">
            <v>IDA</v>
          </cell>
          <cell r="L135" t="str">
            <v>AON</v>
          </cell>
          <cell r="M135">
            <v>2</v>
          </cell>
          <cell r="Q135">
            <v>2</v>
          </cell>
          <cell r="R135" t="str">
            <v>collèges</v>
          </cell>
          <cell r="T135">
            <v>1519408</v>
          </cell>
          <cell r="U135">
            <v>0.8</v>
          </cell>
          <cell r="V135">
            <v>3038816</v>
          </cell>
          <cell r="W135">
            <v>0</v>
          </cell>
          <cell r="X135">
            <v>0</v>
          </cell>
          <cell r="Y135">
            <v>0</v>
          </cell>
          <cell r="Z135">
            <v>3038816</v>
          </cell>
          <cell r="AA135">
            <v>2431052.8000000003</v>
          </cell>
          <cell r="AB135">
            <v>0</v>
          </cell>
          <cell r="AC135">
            <v>0</v>
          </cell>
          <cell r="AD135">
            <v>0</v>
          </cell>
          <cell r="AE135">
            <v>2431052.8000000003</v>
          </cell>
          <cell r="AF135">
            <v>607763.19999999972</v>
          </cell>
          <cell r="AG135">
            <v>0</v>
          </cell>
          <cell r="AH135">
            <v>0</v>
          </cell>
          <cell r="AI135">
            <v>0</v>
          </cell>
          <cell r="AJ135">
            <v>607763.19999999972</v>
          </cell>
          <cell r="AL135">
            <v>0</v>
          </cell>
        </row>
        <row r="136">
          <cell r="B136" t="str">
            <v>ST/EPU</v>
          </cell>
          <cell r="C136" t="str">
            <v>A1B</v>
          </cell>
          <cell r="D136" t="str">
            <v>A1BA</v>
          </cell>
          <cell r="E136" t="str">
            <v>DPE/MATO</v>
          </cell>
          <cell r="G136">
            <v>23</v>
          </cell>
          <cell r="H136" t="str">
            <v>7 Collèges Région Cky Mobilier et équipements (2 collèges)</v>
          </cell>
          <cell r="I136" t="str">
            <v>SNIES</v>
          </cell>
          <cell r="K136" t="str">
            <v>IDA</v>
          </cell>
          <cell r="L136" t="str">
            <v>AOI</v>
          </cell>
          <cell r="M136">
            <v>2</v>
          </cell>
          <cell r="Q136">
            <v>2</v>
          </cell>
          <cell r="R136" t="str">
            <v>lot</v>
          </cell>
          <cell r="T136">
            <v>303881.59999999998</v>
          </cell>
          <cell r="U136">
            <v>1</v>
          </cell>
          <cell r="V136">
            <v>607763.19999999995</v>
          </cell>
          <cell r="W136">
            <v>0</v>
          </cell>
          <cell r="X136">
            <v>0</v>
          </cell>
          <cell r="Y136">
            <v>0</v>
          </cell>
          <cell r="Z136">
            <v>607763.19999999995</v>
          </cell>
          <cell r="AA136">
            <v>607763.19999999995</v>
          </cell>
          <cell r="AB136">
            <v>0</v>
          </cell>
          <cell r="AC136">
            <v>0</v>
          </cell>
          <cell r="AD136">
            <v>0</v>
          </cell>
          <cell r="AE136">
            <v>607763.19999999995</v>
          </cell>
          <cell r="AF136">
            <v>0</v>
          </cell>
          <cell r="AG136">
            <v>0</v>
          </cell>
          <cell r="AH136">
            <v>0</v>
          </cell>
          <cell r="AI136">
            <v>0</v>
          </cell>
          <cell r="AJ136">
            <v>0</v>
          </cell>
          <cell r="AL136">
            <v>0</v>
          </cell>
        </row>
        <row r="137">
          <cell r="B137" t="str">
            <v>ST/EPU</v>
          </cell>
          <cell r="C137" t="str">
            <v>A1B</v>
          </cell>
          <cell r="D137" t="str">
            <v>A1BA</v>
          </cell>
          <cell r="E137" t="str">
            <v>DPE/MATO</v>
          </cell>
          <cell r="G137">
            <v>23</v>
          </cell>
          <cell r="H137" t="str">
            <v>7 Collèges Région Cky Ouvrages de bibliothèque (2 collèges)</v>
          </cell>
          <cell r="I137" t="str">
            <v>SNIES</v>
          </cell>
          <cell r="K137" t="str">
            <v>IDA</v>
          </cell>
          <cell r="L137" t="str">
            <v>AOI</v>
          </cell>
          <cell r="M137">
            <v>2</v>
          </cell>
          <cell r="Q137">
            <v>2</v>
          </cell>
          <cell r="R137" t="str">
            <v>lot</v>
          </cell>
          <cell r="T137">
            <v>75970.399999999994</v>
          </cell>
          <cell r="U137">
            <v>1</v>
          </cell>
          <cell r="V137">
            <v>151940.79999999999</v>
          </cell>
          <cell r="W137">
            <v>0</v>
          </cell>
          <cell r="X137">
            <v>0</v>
          </cell>
          <cell r="Y137">
            <v>0</v>
          </cell>
          <cell r="Z137">
            <v>151940.79999999999</v>
          </cell>
          <cell r="AA137">
            <v>151940.79999999999</v>
          </cell>
          <cell r="AB137">
            <v>0</v>
          </cell>
          <cell r="AC137">
            <v>0</v>
          </cell>
          <cell r="AD137">
            <v>0</v>
          </cell>
          <cell r="AE137">
            <v>151940.79999999999</v>
          </cell>
          <cell r="AF137">
            <v>0</v>
          </cell>
          <cell r="AG137">
            <v>0</v>
          </cell>
          <cell r="AH137">
            <v>0</v>
          </cell>
          <cell r="AI137">
            <v>0</v>
          </cell>
          <cell r="AJ137">
            <v>0</v>
          </cell>
          <cell r="AL137">
            <v>0</v>
          </cell>
        </row>
        <row r="138">
          <cell r="B138" t="str">
            <v>ST/EPU</v>
          </cell>
          <cell r="C138" t="str">
            <v>A1B</v>
          </cell>
          <cell r="D138" t="str">
            <v>A1BA</v>
          </cell>
          <cell r="E138" t="str">
            <v>DPE/DUBR</v>
          </cell>
          <cell r="G138">
            <v>25</v>
          </cell>
          <cell r="H138" t="str">
            <v>7 Collèges Région Cky Etudes et suivi des travaux  (1 collège)</v>
          </cell>
          <cell r="I138" t="str">
            <v>SNIES</v>
          </cell>
          <cell r="K138" t="str">
            <v>IDA</v>
          </cell>
          <cell r="L138" t="str">
            <v>LR</v>
          </cell>
          <cell r="M138">
            <v>5.7142857142857148E-2</v>
          </cell>
          <cell r="Q138">
            <v>5.7142857142857148E-2</v>
          </cell>
          <cell r="R138" t="str">
            <v>contrat</v>
          </cell>
          <cell r="T138">
            <v>821834.27399999998</v>
          </cell>
          <cell r="U138">
            <v>1</v>
          </cell>
          <cell r="V138">
            <v>46961.958514285718</v>
          </cell>
          <cell r="W138">
            <v>0</v>
          </cell>
          <cell r="X138">
            <v>0</v>
          </cell>
          <cell r="Y138">
            <v>0</v>
          </cell>
          <cell r="Z138">
            <v>46961.958514285718</v>
          </cell>
          <cell r="AA138">
            <v>46961.958514285718</v>
          </cell>
          <cell r="AB138">
            <v>0</v>
          </cell>
          <cell r="AC138">
            <v>0</v>
          </cell>
          <cell r="AD138">
            <v>0</v>
          </cell>
          <cell r="AE138">
            <v>46961.958514285718</v>
          </cell>
          <cell r="AF138">
            <v>0</v>
          </cell>
          <cell r="AG138">
            <v>0</v>
          </cell>
          <cell r="AH138">
            <v>0</v>
          </cell>
          <cell r="AI138">
            <v>0</v>
          </cell>
          <cell r="AJ138">
            <v>0</v>
          </cell>
          <cell r="AL138">
            <v>0</v>
          </cell>
        </row>
        <row r="139">
          <cell r="B139" t="str">
            <v>ST/EPU</v>
          </cell>
          <cell r="C139" t="str">
            <v>A1B</v>
          </cell>
          <cell r="D139" t="str">
            <v>A1BA</v>
          </cell>
          <cell r="E139" t="str">
            <v>DPE/DUBR</v>
          </cell>
          <cell r="G139">
            <v>22</v>
          </cell>
          <cell r="H139" t="str">
            <v>7 Collèges Région Cky Travaux de construction (1 collège)</v>
          </cell>
          <cell r="I139" t="str">
            <v>SNIES</v>
          </cell>
          <cell r="K139" t="str">
            <v>IDA</v>
          </cell>
          <cell r="L139" t="str">
            <v>AON</v>
          </cell>
          <cell r="M139">
            <v>1</v>
          </cell>
          <cell r="Q139">
            <v>1</v>
          </cell>
          <cell r="R139" t="str">
            <v>collèges</v>
          </cell>
          <cell r="T139">
            <v>1519408</v>
          </cell>
          <cell r="U139">
            <v>0.8</v>
          </cell>
          <cell r="V139">
            <v>1519408</v>
          </cell>
          <cell r="W139">
            <v>0</v>
          </cell>
          <cell r="X139">
            <v>0</v>
          </cell>
          <cell r="Y139">
            <v>0</v>
          </cell>
          <cell r="Z139">
            <v>1519408</v>
          </cell>
          <cell r="AA139">
            <v>1215526.4000000001</v>
          </cell>
          <cell r="AB139">
            <v>0</v>
          </cell>
          <cell r="AC139">
            <v>0</v>
          </cell>
          <cell r="AD139">
            <v>0</v>
          </cell>
          <cell r="AE139">
            <v>1215526.4000000001</v>
          </cell>
          <cell r="AF139">
            <v>303881.59999999986</v>
          </cell>
          <cell r="AG139">
            <v>0</v>
          </cell>
          <cell r="AH139">
            <v>0</v>
          </cell>
          <cell r="AI139">
            <v>0</v>
          </cell>
          <cell r="AJ139">
            <v>303881.59999999986</v>
          </cell>
          <cell r="AL139">
            <v>0</v>
          </cell>
        </row>
        <row r="140">
          <cell r="B140" t="str">
            <v>ST/EPU</v>
          </cell>
          <cell r="C140" t="str">
            <v>A1B</v>
          </cell>
          <cell r="D140" t="str">
            <v>A1BA</v>
          </cell>
          <cell r="E140" t="str">
            <v>DPE/DUBR</v>
          </cell>
          <cell r="G140">
            <v>23</v>
          </cell>
          <cell r="H140" t="str">
            <v>7 Collèges Région Cky Mobilier et équipements (1 collège)</v>
          </cell>
          <cell r="I140" t="str">
            <v>SNIES</v>
          </cell>
          <cell r="K140" t="str">
            <v>IDA</v>
          </cell>
          <cell r="L140" t="str">
            <v>AOI</v>
          </cell>
          <cell r="M140">
            <v>1</v>
          </cell>
          <cell r="Q140">
            <v>1</v>
          </cell>
          <cell r="R140" t="str">
            <v>lot</v>
          </cell>
          <cell r="T140">
            <v>303881.59999999998</v>
          </cell>
          <cell r="U140">
            <v>1</v>
          </cell>
          <cell r="V140">
            <v>303881.59999999998</v>
          </cell>
          <cell r="W140">
            <v>0</v>
          </cell>
          <cell r="X140">
            <v>0</v>
          </cell>
          <cell r="Y140">
            <v>0</v>
          </cell>
          <cell r="Z140">
            <v>303881.59999999998</v>
          </cell>
          <cell r="AA140">
            <v>303881.59999999998</v>
          </cell>
          <cell r="AB140">
            <v>0</v>
          </cell>
          <cell r="AC140">
            <v>0</v>
          </cell>
          <cell r="AD140">
            <v>0</v>
          </cell>
          <cell r="AE140">
            <v>303881.59999999998</v>
          </cell>
          <cell r="AF140">
            <v>0</v>
          </cell>
          <cell r="AG140">
            <v>0</v>
          </cell>
          <cell r="AH140">
            <v>0</v>
          </cell>
          <cell r="AI140">
            <v>0</v>
          </cell>
          <cell r="AJ140">
            <v>0</v>
          </cell>
          <cell r="AL140">
            <v>0</v>
          </cell>
        </row>
        <row r="141">
          <cell r="B141" t="str">
            <v>ST/EPU</v>
          </cell>
          <cell r="C141" t="str">
            <v>A1B</v>
          </cell>
          <cell r="D141" t="str">
            <v>A1BA</v>
          </cell>
          <cell r="E141" t="str">
            <v>DPE/DUBR</v>
          </cell>
          <cell r="G141">
            <v>23</v>
          </cell>
          <cell r="H141" t="str">
            <v>7 Collèges Région Cky Ouvrages de bibliothèque (1 collège)</v>
          </cell>
          <cell r="I141" t="str">
            <v>SNIES</v>
          </cell>
          <cell r="K141" t="str">
            <v>IDA</v>
          </cell>
          <cell r="L141" t="str">
            <v>AOI</v>
          </cell>
          <cell r="M141">
            <v>1</v>
          </cell>
          <cell r="Q141">
            <v>1</v>
          </cell>
          <cell r="R141" t="str">
            <v>lot</v>
          </cell>
          <cell r="T141">
            <v>75970.399999999994</v>
          </cell>
          <cell r="U141">
            <v>1</v>
          </cell>
          <cell r="V141">
            <v>75970.399999999994</v>
          </cell>
          <cell r="W141">
            <v>0</v>
          </cell>
          <cell r="X141">
            <v>0</v>
          </cell>
          <cell r="Y141">
            <v>0</v>
          </cell>
          <cell r="Z141">
            <v>75970.399999999994</v>
          </cell>
          <cell r="AA141">
            <v>75970.399999999994</v>
          </cell>
          <cell r="AB141">
            <v>0</v>
          </cell>
          <cell r="AC141">
            <v>0</v>
          </cell>
          <cell r="AD141">
            <v>0</v>
          </cell>
          <cell r="AE141">
            <v>75970.399999999994</v>
          </cell>
          <cell r="AF141">
            <v>0</v>
          </cell>
          <cell r="AG141">
            <v>0</v>
          </cell>
          <cell r="AH141">
            <v>0</v>
          </cell>
          <cell r="AI141">
            <v>0</v>
          </cell>
          <cell r="AJ141">
            <v>0</v>
          </cell>
          <cell r="AL141">
            <v>0</v>
          </cell>
        </row>
        <row r="142">
          <cell r="B142" t="str">
            <v>ST/EPU</v>
          </cell>
          <cell r="C142" t="str">
            <v>A1B</v>
          </cell>
          <cell r="D142" t="str">
            <v>A1BA</v>
          </cell>
          <cell r="E142" t="str">
            <v>DPE/COYA</v>
          </cell>
          <cell r="G142">
            <v>25</v>
          </cell>
          <cell r="H142" t="str">
            <v>7 Collèges Région Cky Etudes et suivi des travaux  (1 collège)</v>
          </cell>
          <cell r="I142" t="str">
            <v>SNIES</v>
          </cell>
          <cell r="K142" t="str">
            <v>IDA</v>
          </cell>
          <cell r="L142" t="str">
            <v>LR</v>
          </cell>
          <cell r="M142">
            <v>5.7142857142857148E-2</v>
          </cell>
          <cell r="Q142">
            <v>5.7142857142857148E-2</v>
          </cell>
          <cell r="R142" t="str">
            <v>contrat</v>
          </cell>
          <cell r="T142">
            <v>821834.27399999998</v>
          </cell>
          <cell r="U142">
            <v>1</v>
          </cell>
          <cell r="V142">
            <v>46961.958514285718</v>
          </cell>
          <cell r="W142">
            <v>0</v>
          </cell>
          <cell r="X142">
            <v>0</v>
          </cell>
          <cell r="Y142">
            <v>0</v>
          </cell>
          <cell r="Z142">
            <v>46961.958514285718</v>
          </cell>
          <cell r="AA142">
            <v>46961.958514285718</v>
          </cell>
          <cell r="AB142">
            <v>0</v>
          </cell>
          <cell r="AC142">
            <v>0</v>
          </cell>
          <cell r="AD142">
            <v>0</v>
          </cell>
          <cell r="AE142">
            <v>46961.958514285718</v>
          </cell>
          <cell r="AF142">
            <v>0</v>
          </cell>
          <cell r="AG142">
            <v>0</v>
          </cell>
          <cell r="AH142">
            <v>0</v>
          </cell>
          <cell r="AI142">
            <v>0</v>
          </cell>
          <cell r="AJ142">
            <v>0</v>
          </cell>
          <cell r="AL142">
            <v>0</v>
          </cell>
        </row>
        <row r="143">
          <cell r="B143" t="str">
            <v>ST/EPU</v>
          </cell>
          <cell r="C143" t="str">
            <v>A1B</v>
          </cell>
          <cell r="D143" t="str">
            <v>A1BA</v>
          </cell>
          <cell r="E143" t="str">
            <v>DPE/COYA</v>
          </cell>
          <cell r="G143">
            <v>22</v>
          </cell>
          <cell r="H143" t="str">
            <v>7 Collèges Région Cky Travaux de construction (1 collège)</v>
          </cell>
          <cell r="I143" t="str">
            <v>SNIES</v>
          </cell>
          <cell r="K143" t="str">
            <v>IDA</v>
          </cell>
          <cell r="L143" t="str">
            <v>AON</v>
          </cell>
          <cell r="M143">
            <v>1</v>
          </cell>
          <cell r="Q143">
            <v>1</v>
          </cell>
          <cell r="R143" t="str">
            <v>collèges</v>
          </cell>
          <cell r="T143">
            <v>1519408</v>
          </cell>
          <cell r="U143">
            <v>0.8</v>
          </cell>
          <cell r="V143">
            <v>1519408</v>
          </cell>
          <cell r="W143">
            <v>0</v>
          </cell>
          <cell r="X143">
            <v>0</v>
          </cell>
          <cell r="Y143">
            <v>0</v>
          </cell>
          <cell r="Z143">
            <v>1519408</v>
          </cell>
          <cell r="AA143">
            <v>1215526.4000000001</v>
          </cell>
          <cell r="AB143">
            <v>0</v>
          </cell>
          <cell r="AC143">
            <v>0</v>
          </cell>
          <cell r="AD143">
            <v>0</v>
          </cell>
          <cell r="AE143">
            <v>1215526.4000000001</v>
          </cell>
          <cell r="AF143">
            <v>303881.59999999986</v>
          </cell>
          <cell r="AG143">
            <v>0</v>
          </cell>
          <cell r="AH143">
            <v>0</v>
          </cell>
          <cell r="AI143">
            <v>0</v>
          </cell>
          <cell r="AJ143">
            <v>303881.59999999986</v>
          </cell>
          <cell r="AL143">
            <v>0</v>
          </cell>
        </row>
        <row r="144">
          <cell r="B144" t="str">
            <v>ST/EPU</v>
          </cell>
          <cell r="C144" t="str">
            <v>A1B</v>
          </cell>
          <cell r="D144" t="str">
            <v>A1BA</v>
          </cell>
          <cell r="E144" t="str">
            <v>DPE/COYA</v>
          </cell>
          <cell r="G144">
            <v>23</v>
          </cell>
          <cell r="H144" t="str">
            <v>7 Collèges Région Cky Mobilier et équipements (1 collège)</v>
          </cell>
          <cell r="I144" t="str">
            <v>SNIES</v>
          </cell>
          <cell r="K144" t="str">
            <v>IDA</v>
          </cell>
          <cell r="L144" t="str">
            <v>AOI</v>
          </cell>
          <cell r="M144">
            <v>1</v>
          </cell>
          <cell r="Q144">
            <v>1</v>
          </cell>
          <cell r="R144" t="str">
            <v>lot</v>
          </cell>
          <cell r="T144">
            <v>303881.59999999998</v>
          </cell>
          <cell r="U144">
            <v>1</v>
          </cell>
          <cell r="V144">
            <v>303881.59999999998</v>
          </cell>
          <cell r="W144">
            <v>0</v>
          </cell>
          <cell r="X144">
            <v>0</v>
          </cell>
          <cell r="Y144">
            <v>0</v>
          </cell>
          <cell r="Z144">
            <v>303881.59999999998</v>
          </cell>
          <cell r="AA144">
            <v>303881.59999999998</v>
          </cell>
          <cell r="AB144">
            <v>0</v>
          </cell>
          <cell r="AC144">
            <v>0</v>
          </cell>
          <cell r="AD144">
            <v>0</v>
          </cell>
          <cell r="AE144">
            <v>303881.59999999998</v>
          </cell>
          <cell r="AF144">
            <v>0</v>
          </cell>
          <cell r="AG144">
            <v>0</v>
          </cell>
          <cell r="AH144">
            <v>0</v>
          </cell>
          <cell r="AI144">
            <v>0</v>
          </cell>
          <cell r="AJ144">
            <v>0</v>
          </cell>
          <cell r="AL144">
            <v>0</v>
          </cell>
        </row>
        <row r="145">
          <cell r="B145" t="str">
            <v>ST/EPU</v>
          </cell>
          <cell r="C145" t="str">
            <v>A1B</v>
          </cell>
          <cell r="D145" t="str">
            <v>A1BA</v>
          </cell>
          <cell r="E145" t="str">
            <v>DPE/COYA</v>
          </cell>
          <cell r="G145">
            <v>23</v>
          </cell>
          <cell r="H145" t="str">
            <v>7 Collèges Région Cky Ouvrages de bibliothèque (1 collège)</v>
          </cell>
          <cell r="I145" t="str">
            <v>SNIES</v>
          </cell>
          <cell r="K145" t="str">
            <v>IDA</v>
          </cell>
          <cell r="L145" t="str">
            <v>AOI</v>
          </cell>
          <cell r="M145">
            <v>1</v>
          </cell>
          <cell r="Q145">
            <v>1</v>
          </cell>
          <cell r="R145" t="str">
            <v>lot</v>
          </cell>
          <cell r="T145">
            <v>75970.399999999994</v>
          </cell>
          <cell r="U145">
            <v>1</v>
          </cell>
          <cell r="V145">
            <v>75970.399999999994</v>
          </cell>
          <cell r="W145">
            <v>0</v>
          </cell>
          <cell r="X145">
            <v>0</v>
          </cell>
          <cell r="Y145">
            <v>0</v>
          </cell>
          <cell r="Z145">
            <v>75970.399999999994</v>
          </cell>
          <cell r="AA145">
            <v>75970.399999999994</v>
          </cell>
          <cell r="AB145">
            <v>0</v>
          </cell>
          <cell r="AC145">
            <v>0</v>
          </cell>
          <cell r="AD145">
            <v>0</v>
          </cell>
          <cell r="AE145">
            <v>75970.399999999994</v>
          </cell>
          <cell r="AF145">
            <v>0</v>
          </cell>
          <cell r="AG145">
            <v>0</v>
          </cell>
          <cell r="AH145">
            <v>0</v>
          </cell>
          <cell r="AI145">
            <v>0</v>
          </cell>
          <cell r="AJ145">
            <v>0</v>
          </cell>
          <cell r="AL145">
            <v>0</v>
          </cell>
        </row>
        <row r="146">
          <cell r="B146" t="str">
            <v>ST/EPU</v>
          </cell>
          <cell r="C146" t="str">
            <v>B4A</v>
          </cell>
          <cell r="D146" t="str">
            <v>B4AC</v>
          </cell>
          <cell r="E146" t="str">
            <v>DNEP-PE</v>
          </cell>
          <cell r="G146">
            <v>25</v>
          </cell>
          <cell r="H146" t="str">
            <v>TVE 70 CEC formation intensive éducatrices en français oral 10semx140éduc+30mon  SOLDE</v>
          </cell>
          <cell r="I146" t="str">
            <v>DNEP-PE</v>
          </cell>
          <cell r="K146" t="str">
            <v>IDA</v>
          </cell>
          <cell r="L146" t="str">
            <v>AUT</v>
          </cell>
          <cell r="M146">
            <v>1</v>
          </cell>
          <cell r="Q146">
            <v>1</v>
          </cell>
          <cell r="R146" t="str">
            <v>forfait</v>
          </cell>
          <cell r="T146">
            <v>345363.89932605601</v>
          </cell>
          <cell r="U146">
            <v>1</v>
          </cell>
          <cell r="V146">
            <v>345363.89932605601</v>
          </cell>
          <cell r="W146">
            <v>0</v>
          </cell>
          <cell r="X146">
            <v>0</v>
          </cell>
          <cell r="Y146">
            <v>0</v>
          </cell>
          <cell r="Z146">
            <v>345363.89932605601</v>
          </cell>
          <cell r="AA146">
            <v>345363.89932605601</v>
          </cell>
          <cell r="AB146">
            <v>0</v>
          </cell>
          <cell r="AC146">
            <v>0</v>
          </cell>
          <cell r="AD146">
            <v>0</v>
          </cell>
          <cell r="AE146">
            <v>345363.89932605601</v>
          </cell>
          <cell r="AF146">
            <v>0</v>
          </cell>
          <cell r="AG146">
            <v>0</v>
          </cell>
          <cell r="AH146">
            <v>0</v>
          </cell>
          <cell r="AI146">
            <v>0</v>
          </cell>
          <cell r="AJ146">
            <v>0</v>
          </cell>
          <cell r="AL146">
            <v>0</v>
          </cell>
        </row>
        <row r="147">
          <cell r="B147" t="str">
            <v>ST/EPU</v>
          </cell>
          <cell r="C147" t="str">
            <v>B4A</v>
          </cell>
          <cell r="D147" t="str">
            <v>B4AB</v>
          </cell>
          <cell r="E147" t="str">
            <v>DNEP-PE</v>
          </cell>
          <cell r="G147">
            <v>23</v>
          </cell>
          <cell r="H147" t="str">
            <v>TVE 50 CEC livrets de suivi évaluation 8000 livrets</v>
          </cell>
          <cell r="I147" t="str">
            <v>DNEP-PE</v>
          </cell>
          <cell r="K147" t="str">
            <v>IDA</v>
          </cell>
          <cell r="L147" t="str">
            <v>COT</v>
          </cell>
          <cell r="M147">
            <v>1</v>
          </cell>
          <cell r="Q147">
            <v>1</v>
          </cell>
          <cell r="R147" t="str">
            <v>lot</v>
          </cell>
          <cell r="T147">
            <v>64360.305647840527</v>
          </cell>
          <cell r="U147">
            <v>0.8</v>
          </cell>
          <cell r="V147">
            <v>64360.305647840527</v>
          </cell>
          <cell r="W147">
            <v>0</v>
          </cell>
          <cell r="X147">
            <v>0</v>
          </cell>
          <cell r="Y147">
            <v>0</v>
          </cell>
          <cell r="Z147">
            <v>64360.305647840527</v>
          </cell>
          <cell r="AA147">
            <v>51488.244518272426</v>
          </cell>
          <cell r="AB147">
            <v>0</v>
          </cell>
          <cell r="AC147">
            <v>0</v>
          </cell>
          <cell r="AD147">
            <v>0</v>
          </cell>
          <cell r="AE147">
            <v>51488.244518272426</v>
          </cell>
          <cell r="AF147">
            <v>12872.061129568101</v>
          </cell>
          <cell r="AG147">
            <v>0</v>
          </cell>
          <cell r="AH147">
            <v>0</v>
          </cell>
          <cell r="AI147">
            <v>0</v>
          </cell>
          <cell r="AJ147">
            <v>12872.061129568101</v>
          </cell>
          <cell r="AL147">
            <v>0</v>
          </cell>
        </row>
        <row r="148">
          <cell r="B148" t="str">
            <v>ST/EPU</v>
          </cell>
          <cell r="C148" t="str">
            <v>B4A</v>
          </cell>
          <cell r="D148" t="str">
            <v>B4AC</v>
          </cell>
          <cell r="E148" t="str">
            <v>DNEP-PE</v>
          </cell>
          <cell r="G148">
            <v>25</v>
          </cell>
          <cell r="H148" t="str">
            <v>SE formation encadreurs préfecture et CRD 6p+12px3j/an</v>
          </cell>
          <cell r="I148" t="str">
            <v>DNEP-PE</v>
          </cell>
          <cell r="K148" t="str">
            <v>IDA</v>
          </cell>
          <cell r="L148" t="str">
            <v>AUT</v>
          </cell>
          <cell r="M148">
            <v>54</v>
          </cell>
          <cell r="Q148">
            <v>54</v>
          </cell>
          <cell r="R148" t="str">
            <v>pxj</v>
          </cell>
          <cell r="T148">
            <v>75.970399999999998</v>
          </cell>
          <cell r="U148">
            <v>1</v>
          </cell>
          <cell r="V148">
            <v>4102.4016000000001</v>
          </cell>
          <cell r="W148">
            <v>0</v>
          </cell>
          <cell r="X148">
            <v>0</v>
          </cell>
          <cell r="Y148">
            <v>0</v>
          </cell>
          <cell r="Z148">
            <v>4102.4016000000001</v>
          </cell>
          <cell r="AA148">
            <v>4102.4016000000001</v>
          </cell>
          <cell r="AB148">
            <v>0</v>
          </cell>
          <cell r="AC148">
            <v>0</v>
          </cell>
          <cell r="AD148">
            <v>0</v>
          </cell>
          <cell r="AE148">
            <v>4102.4016000000001</v>
          </cell>
          <cell r="AF148">
            <v>0</v>
          </cell>
          <cell r="AG148">
            <v>0</v>
          </cell>
          <cell r="AH148">
            <v>0</v>
          </cell>
          <cell r="AI148">
            <v>0</v>
          </cell>
          <cell r="AJ148">
            <v>0</v>
          </cell>
          <cell r="AL148">
            <v>0</v>
          </cell>
        </row>
        <row r="149">
          <cell r="B149" t="str">
            <v>ST/EPU</v>
          </cell>
          <cell r="C149" t="str">
            <v>B4A</v>
          </cell>
          <cell r="D149" t="str">
            <v>B4AD</v>
          </cell>
          <cell r="E149" t="str">
            <v>DNEP-PE</v>
          </cell>
          <cell r="G149">
            <v>15</v>
          </cell>
          <cell r="H149" t="str">
            <v>SE frais de fonctionnement des encadreurs CRD 12p</v>
          </cell>
          <cell r="I149" t="str">
            <v>DNEP-PE</v>
          </cell>
          <cell r="K149" t="str">
            <v>IDA</v>
          </cell>
          <cell r="L149" t="str">
            <v>AUT</v>
          </cell>
          <cell r="M149">
            <v>144</v>
          </cell>
          <cell r="Q149">
            <v>144</v>
          </cell>
          <cell r="R149" t="str">
            <v>pxmois</v>
          </cell>
          <cell r="T149">
            <v>50</v>
          </cell>
          <cell r="U149">
            <v>0.9</v>
          </cell>
          <cell r="V149">
            <v>7200</v>
          </cell>
          <cell r="W149">
            <v>0</v>
          </cell>
          <cell r="X149">
            <v>0</v>
          </cell>
          <cell r="Y149">
            <v>0</v>
          </cell>
          <cell r="Z149">
            <v>7200</v>
          </cell>
          <cell r="AA149">
            <v>6480</v>
          </cell>
          <cell r="AB149">
            <v>0</v>
          </cell>
          <cell r="AC149">
            <v>0</v>
          </cell>
          <cell r="AD149">
            <v>0</v>
          </cell>
          <cell r="AE149">
            <v>6480</v>
          </cell>
          <cell r="AF149">
            <v>720</v>
          </cell>
          <cell r="AG149">
            <v>0</v>
          </cell>
          <cell r="AH149">
            <v>0</v>
          </cell>
          <cell r="AI149">
            <v>0</v>
          </cell>
          <cell r="AJ149">
            <v>720</v>
          </cell>
          <cell r="AL149">
            <v>0</v>
          </cell>
        </row>
        <row r="150">
          <cell r="B150" t="str">
            <v>ST/EPU</v>
          </cell>
          <cell r="C150" t="str">
            <v>B4A</v>
          </cell>
          <cell r="D150" t="str">
            <v>B4AA</v>
          </cell>
          <cell r="E150" t="str">
            <v>DNEP-PE</v>
          </cell>
          <cell r="G150">
            <v>15</v>
          </cell>
          <cell r="H150" t="str">
            <v>SE suivi travaux d'aménagement des CEC (MEPU/SNIES) 50CEC x 4visx 2 CEC/vis</v>
          </cell>
          <cell r="I150" t="str">
            <v>DNEP-PE</v>
          </cell>
          <cell r="K150" t="str">
            <v>IDA</v>
          </cell>
          <cell r="L150" t="str">
            <v>AUT</v>
          </cell>
          <cell r="M150">
            <v>20</v>
          </cell>
          <cell r="Q150">
            <v>20</v>
          </cell>
          <cell r="R150" t="str">
            <v>pxj</v>
          </cell>
          <cell r="T150">
            <v>94.962999999999994</v>
          </cell>
          <cell r="U150">
            <v>0.9</v>
          </cell>
          <cell r="V150">
            <v>1899.2599999999998</v>
          </cell>
          <cell r="W150">
            <v>0</v>
          </cell>
          <cell r="X150">
            <v>0</v>
          </cell>
          <cell r="Y150">
            <v>0</v>
          </cell>
          <cell r="Z150">
            <v>1899.2599999999998</v>
          </cell>
          <cell r="AA150">
            <v>1709.3339999999998</v>
          </cell>
          <cell r="AB150">
            <v>0</v>
          </cell>
          <cell r="AC150">
            <v>0</v>
          </cell>
          <cell r="AD150">
            <v>0</v>
          </cell>
          <cell r="AE150">
            <v>1709.3339999999998</v>
          </cell>
          <cell r="AF150">
            <v>189.92599999999993</v>
          </cell>
          <cell r="AG150">
            <v>0</v>
          </cell>
          <cell r="AH150">
            <v>0</v>
          </cell>
          <cell r="AI150">
            <v>0</v>
          </cell>
          <cell r="AJ150">
            <v>189.92599999999993</v>
          </cell>
          <cell r="AL150">
            <v>0</v>
          </cell>
        </row>
        <row r="151">
          <cell r="B151" t="str">
            <v>ST/EPU</v>
          </cell>
          <cell r="C151" t="str">
            <v>B4A</v>
          </cell>
          <cell r="D151" t="str">
            <v>B4AA</v>
          </cell>
          <cell r="E151" t="str">
            <v>DNEP-PE</v>
          </cell>
          <cell r="G151">
            <v>25</v>
          </cell>
          <cell r="H151" t="str">
            <v>SE suivi évaluation du développement des enfants</v>
          </cell>
          <cell r="I151" t="str">
            <v>DNEP-PE</v>
          </cell>
          <cell r="K151" t="str">
            <v>IDA</v>
          </cell>
          <cell r="L151" t="str">
            <v>AUT</v>
          </cell>
          <cell r="M151">
            <v>1</v>
          </cell>
          <cell r="Q151">
            <v>1</v>
          </cell>
          <cell r="R151" t="str">
            <v>forfait</v>
          </cell>
          <cell r="T151">
            <v>18000</v>
          </cell>
          <cell r="U151">
            <v>1</v>
          </cell>
          <cell r="V151">
            <v>18000</v>
          </cell>
          <cell r="W151">
            <v>0</v>
          </cell>
          <cell r="X151">
            <v>0</v>
          </cell>
          <cell r="Y151">
            <v>0</v>
          </cell>
          <cell r="Z151">
            <v>18000</v>
          </cell>
          <cell r="AA151">
            <v>18000</v>
          </cell>
          <cell r="AB151">
            <v>0</v>
          </cell>
          <cell r="AC151">
            <v>0</v>
          </cell>
          <cell r="AD151">
            <v>0</v>
          </cell>
          <cell r="AE151">
            <v>18000</v>
          </cell>
          <cell r="AF151">
            <v>0</v>
          </cell>
          <cell r="AG151">
            <v>0</v>
          </cell>
          <cell r="AH151">
            <v>0</v>
          </cell>
          <cell r="AI151">
            <v>0</v>
          </cell>
          <cell r="AJ151">
            <v>0</v>
          </cell>
          <cell r="AL151">
            <v>0</v>
          </cell>
        </row>
        <row r="152">
          <cell r="B152" t="str">
            <v>ST/EPU</v>
          </cell>
          <cell r="C152" t="str">
            <v>B4A</v>
          </cell>
          <cell r="D152" t="str">
            <v>B4AA</v>
          </cell>
          <cell r="E152" t="str">
            <v>DNEP-PE</v>
          </cell>
          <cell r="G152">
            <v>25</v>
          </cell>
          <cell r="H152" t="str">
            <v>SE évaluation du coût efficacité du modèle CEC</v>
          </cell>
          <cell r="I152" t="str">
            <v>DNEP-PE</v>
          </cell>
          <cell r="K152" t="str">
            <v>IDA</v>
          </cell>
          <cell r="L152" t="str">
            <v>LR</v>
          </cell>
          <cell r="M152">
            <v>1</v>
          </cell>
          <cell r="Q152">
            <v>1</v>
          </cell>
          <cell r="R152" t="str">
            <v>forfait</v>
          </cell>
          <cell r="T152">
            <v>75970.399999999994</v>
          </cell>
          <cell r="U152">
            <v>1</v>
          </cell>
          <cell r="V152">
            <v>75970.399999999994</v>
          </cell>
          <cell r="W152">
            <v>0</v>
          </cell>
          <cell r="X152">
            <v>0</v>
          </cell>
          <cell r="Y152">
            <v>0</v>
          </cell>
          <cell r="Z152">
            <v>75970.399999999994</v>
          </cell>
          <cell r="AA152">
            <v>75970.399999999994</v>
          </cell>
          <cell r="AB152">
            <v>0</v>
          </cell>
          <cell r="AC152">
            <v>0</v>
          </cell>
          <cell r="AD152">
            <v>0</v>
          </cell>
          <cell r="AE152">
            <v>75970.399999999994</v>
          </cell>
          <cell r="AF152">
            <v>0</v>
          </cell>
          <cell r="AG152">
            <v>0</v>
          </cell>
          <cell r="AH152">
            <v>0</v>
          </cell>
          <cell r="AI152">
            <v>0</v>
          </cell>
          <cell r="AJ152">
            <v>0</v>
          </cell>
          <cell r="AL152">
            <v>0</v>
          </cell>
        </row>
        <row r="153">
          <cell r="B153" t="str">
            <v>ST/EPU</v>
          </cell>
          <cell r="C153" t="str">
            <v>B1A</v>
          </cell>
          <cell r="D153" t="str">
            <v>B1AF</v>
          </cell>
          <cell r="E153" t="str">
            <v>DNEE</v>
          </cell>
          <cell r="G153">
            <v>15</v>
          </cell>
          <cell r="H153" t="str">
            <v>PTDE Mission de suivi des Coordinateurs Régionaux  2mis*3p*8*10j</v>
          </cell>
          <cell r="I153" t="str">
            <v>DNEE</v>
          </cell>
          <cell r="K153" t="str">
            <v>IDA</v>
          </cell>
          <cell r="L153" t="str">
            <v>AUT</v>
          </cell>
          <cell r="M153">
            <v>480</v>
          </cell>
          <cell r="Q153">
            <v>480</v>
          </cell>
          <cell r="R153" t="str">
            <v>pxj</v>
          </cell>
          <cell r="T153">
            <v>94.962999999999994</v>
          </cell>
          <cell r="U153">
            <v>0.9</v>
          </cell>
          <cell r="V153">
            <v>45582.239999999998</v>
          </cell>
          <cell r="W153">
            <v>0</v>
          </cell>
          <cell r="X153">
            <v>0</v>
          </cell>
          <cell r="Y153">
            <v>0</v>
          </cell>
          <cell r="Z153">
            <v>45582.239999999998</v>
          </cell>
          <cell r="AA153">
            <v>41024.015999999996</v>
          </cell>
          <cell r="AB153">
            <v>0</v>
          </cell>
          <cell r="AC153">
            <v>0</v>
          </cell>
          <cell r="AD153">
            <v>0</v>
          </cell>
          <cell r="AE153">
            <v>41024.015999999996</v>
          </cell>
          <cell r="AF153">
            <v>4558.224000000002</v>
          </cell>
          <cell r="AG153">
            <v>0</v>
          </cell>
          <cell r="AH153">
            <v>0</v>
          </cell>
          <cell r="AI153">
            <v>0</v>
          </cell>
          <cell r="AJ153">
            <v>4558.224000000002</v>
          </cell>
          <cell r="AL153">
            <v>0</v>
          </cell>
        </row>
        <row r="154">
          <cell r="B154" t="str">
            <v>ST/EPU</v>
          </cell>
          <cell r="C154" t="str">
            <v>B1A</v>
          </cell>
          <cell r="D154" t="str">
            <v>B1AF</v>
          </cell>
          <cell r="E154" t="str">
            <v>DNEE</v>
          </cell>
          <cell r="G154">
            <v>25</v>
          </cell>
          <cell r="H154" t="str">
            <v>PTDE Form bénéf 2p x 3j x 7110 x 25% en 2007</v>
          </cell>
          <cell r="I154" t="str">
            <v>DNEE</v>
          </cell>
          <cell r="K154" t="str">
            <v>IDA</v>
          </cell>
          <cell r="L154" t="str">
            <v>AUT</v>
          </cell>
          <cell r="M154">
            <v>10647.57</v>
          </cell>
          <cell r="Q154">
            <v>10647.57</v>
          </cell>
          <cell r="R154" t="str">
            <v>pxj</v>
          </cell>
          <cell r="T154">
            <v>15.19408</v>
          </cell>
          <cell r="U154">
            <v>1</v>
          </cell>
          <cell r="V154">
            <v>161780.0303856</v>
          </cell>
          <cell r="W154">
            <v>0</v>
          </cell>
          <cell r="X154">
            <v>0</v>
          </cell>
          <cell r="Y154">
            <v>0</v>
          </cell>
          <cell r="Z154">
            <v>161780.0303856</v>
          </cell>
          <cell r="AA154">
            <v>161780.0303856</v>
          </cell>
          <cell r="AB154">
            <v>0</v>
          </cell>
          <cell r="AC154">
            <v>0</v>
          </cell>
          <cell r="AD154">
            <v>0</v>
          </cell>
          <cell r="AE154">
            <v>161780.0303856</v>
          </cell>
          <cell r="AF154">
            <v>0</v>
          </cell>
          <cell r="AG154">
            <v>0</v>
          </cell>
          <cell r="AH154">
            <v>0</v>
          </cell>
          <cell r="AI154">
            <v>0</v>
          </cell>
          <cell r="AJ154">
            <v>0</v>
          </cell>
          <cell r="AL154">
            <v>0</v>
          </cell>
        </row>
        <row r="155">
          <cell r="B155" t="str">
            <v>ST/EPU</v>
          </cell>
          <cell r="C155" t="str">
            <v>B1A</v>
          </cell>
          <cell r="D155" t="str">
            <v>B1AB</v>
          </cell>
          <cell r="E155" t="str">
            <v>EP/BEYL</v>
          </cell>
          <cell r="G155">
            <v>15</v>
          </cell>
          <cell r="H155" t="str">
            <v>PTDE Subventions pour 75% des écoles en 2007</v>
          </cell>
          <cell r="I155" t="str">
            <v>DNEE</v>
          </cell>
          <cell r="K155" t="str">
            <v>IDA</v>
          </cell>
          <cell r="L155" t="str">
            <v>AUT</v>
          </cell>
          <cell r="M155">
            <v>1</v>
          </cell>
          <cell r="Q155">
            <v>1</v>
          </cell>
          <cell r="R155" t="str">
            <v>ens</v>
          </cell>
          <cell r="T155">
            <v>97541.81533586116</v>
          </cell>
          <cell r="U155">
            <v>1</v>
          </cell>
          <cell r="V155">
            <v>97541.81533586116</v>
          </cell>
          <cell r="W155">
            <v>0</v>
          </cell>
          <cell r="X155">
            <v>0</v>
          </cell>
          <cell r="Y155">
            <v>0</v>
          </cell>
          <cell r="Z155">
            <v>97541.81533586116</v>
          </cell>
          <cell r="AA155">
            <v>97541.81533586116</v>
          </cell>
          <cell r="AB155">
            <v>0</v>
          </cell>
          <cell r="AC155">
            <v>0</v>
          </cell>
          <cell r="AD155">
            <v>0</v>
          </cell>
          <cell r="AE155">
            <v>97541.81533586116</v>
          </cell>
          <cell r="AF155">
            <v>0</v>
          </cell>
          <cell r="AG155">
            <v>0</v>
          </cell>
          <cell r="AH155">
            <v>0</v>
          </cell>
          <cell r="AI155">
            <v>0</v>
          </cell>
          <cell r="AJ155">
            <v>0</v>
          </cell>
          <cell r="AL155">
            <v>0</v>
          </cell>
        </row>
        <row r="156">
          <cell r="B156" t="str">
            <v>ST/EPU</v>
          </cell>
          <cell r="C156" t="str">
            <v>B1A</v>
          </cell>
          <cell r="D156" t="str">
            <v>B1AB</v>
          </cell>
          <cell r="E156" t="str">
            <v>EP/BOFF</v>
          </cell>
          <cell r="G156">
            <v>15</v>
          </cell>
          <cell r="H156" t="str">
            <v>PTDE Subventions pour 75% des écoles en 2007</v>
          </cell>
          <cell r="I156" t="str">
            <v>DNEE</v>
          </cell>
          <cell r="K156" t="str">
            <v>IDA</v>
          </cell>
          <cell r="L156" t="str">
            <v>AUT</v>
          </cell>
          <cell r="M156">
            <v>1</v>
          </cell>
          <cell r="Q156">
            <v>1</v>
          </cell>
          <cell r="R156" t="str">
            <v>ens</v>
          </cell>
          <cell r="T156">
            <v>241573.05562123162</v>
          </cell>
          <cell r="U156">
            <v>1</v>
          </cell>
          <cell r="V156">
            <v>241573.05562123162</v>
          </cell>
          <cell r="W156">
            <v>0</v>
          </cell>
          <cell r="X156">
            <v>0</v>
          </cell>
          <cell r="Y156">
            <v>0</v>
          </cell>
          <cell r="Z156">
            <v>241573.05562123162</v>
          </cell>
          <cell r="AA156">
            <v>241573.05562123162</v>
          </cell>
          <cell r="AB156">
            <v>0</v>
          </cell>
          <cell r="AC156">
            <v>0</v>
          </cell>
          <cell r="AD156">
            <v>0</v>
          </cell>
          <cell r="AE156">
            <v>241573.05562123162</v>
          </cell>
          <cell r="AF156">
            <v>0</v>
          </cell>
          <cell r="AG156">
            <v>0</v>
          </cell>
          <cell r="AH156">
            <v>0</v>
          </cell>
          <cell r="AI156">
            <v>0</v>
          </cell>
          <cell r="AJ156">
            <v>0</v>
          </cell>
          <cell r="AL156">
            <v>0</v>
          </cell>
        </row>
        <row r="157">
          <cell r="B157" t="str">
            <v>ST/EPU</v>
          </cell>
          <cell r="C157" t="str">
            <v>B1A</v>
          </cell>
          <cell r="D157" t="str">
            <v>B1AB</v>
          </cell>
          <cell r="E157" t="str">
            <v>EP/BOKE</v>
          </cell>
          <cell r="G157">
            <v>15</v>
          </cell>
          <cell r="H157" t="str">
            <v>PTDE Subventions pour 75% des écoles en 2007</v>
          </cell>
          <cell r="I157" t="str">
            <v>DNEE</v>
          </cell>
          <cell r="K157" t="str">
            <v>IDA</v>
          </cell>
          <cell r="L157" t="str">
            <v>AUT</v>
          </cell>
          <cell r="M157">
            <v>1</v>
          </cell>
          <cell r="Q157">
            <v>1</v>
          </cell>
          <cell r="R157" t="str">
            <v>ens</v>
          </cell>
          <cell r="T157">
            <v>122615.64757624686</v>
          </cell>
          <cell r="U157">
            <v>1</v>
          </cell>
          <cell r="V157">
            <v>122615.64757624686</v>
          </cell>
          <cell r="W157">
            <v>0</v>
          </cell>
          <cell r="X157">
            <v>0</v>
          </cell>
          <cell r="Y157">
            <v>0</v>
          </cell>
          <cell r="Z157">
            <v>122615.64757624686</v>
          </cell>
          <cell r="AA157">
            <v>122615.64757624686</v>
          </cell>
          <cell r="AB157">
            <v>0</v>
          </cell>
          <cell r="AC157">
            <v>0</v>
          </cell>
          <cell r="AD157">
            <v>0</v>
          </cell>
          <cell r="AE157">
            <v>122615.64757624686</v>
          </cell>
          <cell r="AF157">
            <v>0</v>
          </cell>
          <cell r="AG157">
            <v>0</v>
          </cell>
          <cell r="AH157">
            <v>0</v>
          </cell>
          <cell r="AI157">
            <v>0</v>
          </cell>
          <cell r="AJ157">
            <v>0</v>
          </cell>
          <cell r="AL157">
            <v>0</v>
          </cell>
        </row>
        <row r="158">
          <cell r="B158" t="str">
            <v>ST/EPU</v>
          </cell>
          <cell r="C158" t="str">
            <v>B1A</v>
          </cell>
          <cell r="D158" t="str">
            <v>B1AB</v>
          </cell>
          <cell r="E158" t="str">
            <v>EP/COYA</v>
          </cell>
          <cell r="G158">
            <v>15</v>
          </cell>
          <cell r="H158" t="str">
            <v>PTDE Subventions pour 75% des écoles en 2007</v>
          </cell>
          <cell r="I158" t="str">
            <v>DNEE</v>
          </cell>
          <cell r="K158" t="str">
            <v>IDA</v>
          </cell>
          <cell r="L158" t="str">
            <v>AUT</v>
          </cell>
          <cell r="M158">
            <v>1</v>
          </cell>
          <cell r="Q158">
            <v>1</v>
          </cell>
          <cell r="R158" t="str">
            <v>ens</v>
          </cell>
          <cell r="T158">
            <v>116316.28273055627</v>
          </cell>
          <cell r="U158">
            <v>1</v>
          </cell>
          <cell r="V158">
            <v>116316.28273055627</v>
          </cell>
          <cell r="W158">
            <v>0</v>
          </cell>
          <cell r="X158">
            <v>0</v>
          </cell>
          <cell r="Y158">
            <v>0</v>
          </cell>
          <cell r="Z158">
            <v>116316.28273055627</v>
          </cell>
          <cell r="AA158">
            <v>116316.28273055627</v>
          </cell>
          <cell r="AB158">
            <v>0</v>
          </cell>
          <cell r="AC158">
            <v>0</v>
          </cell>
          <cell r="AD158">
            <v>0</v>
          </cell>
          <cell r="AE158">
            <v>116316.28273055627</v>
          </cell>
          <cell r="AF158">
            <v>0</v>
          </cell>
          <cell r="AG158">
            <v>0</v>
          </cell>
          <cell r="AH158">
            <v>0</v>
          </cell>
          <cell r="AI158">
            <v>0</v>
          </cell>
          <cell r="AJ158">
            <v>0</v>
          </cell>
          <cell r="AL158">
            <v>0</v>
          </cell>
        </row>
        <row r="159">
          <cell r="B159" t="str">
            <v>ST/EPU</v>
          </cell>
          <cell r="C159" t="str">
            <v>B1A</v>
          </cell>
          <cell r="D159" t="str">
            <v>B1AB</v>
          </cell>
          <cell r="E159" t="str">
            <v>EP/DABO</v>
          </cell>
          <cell r="G159">
            <v>15</v>
          </cell>
          <cell r="H159" t="str">
            <v>PTDE Subventions pour 75% des écoles en 2007</v>
          </cell>
          <cell r="I159" t="str">
            <v>DNEE</v>
          </cell>
          <cell r="K159" t="str">
            <v>IDA</v>
          </cell>
          <cell r="L159" t="str">
            <v>AUT</v>
          </cell>
          <cell r="M159">
            <v>1</v>
          </cell>
          <cell r="Q159">
            <v>1</v>
          </cell>
          <cell r="R159" t="str">
            <v>ens</v>
          </cell>
          <cell r="T159">
            <v>93816.142817847649</v>
          </cell>
          <cell r="U159">
            <v>1</v>
          </cell>
          <cell r="V159">
            <v>93816.142817847649</v>
          </cell>
          <cell r="W159">
            <v>0</v>
          </cell>
          <cell r="X159">
            <v>0</v>
          </cell>
          <cell r="Y159">
            <v>0</v>
          </cell>
          <cell r="Z159">
            <v>93816.142817847649</v>
          </cell>
          <cell r="AA159">
            <v>93816.142817847649</v>
          </cell>
          <cell r="AB159">
            <v>0</v>
          </cell>
          <cell r="AC159">
            <v>0</v>
          </cell>
          <cell r="AD159">
            <v>0</v>
          </cell>
          <cell r="AE159">
            <v>93816.142817847649</v>
          </cell>
          <cell r="AF159">
            <v>0</v>
          </cell>
          <cell r="AG159">
            <v>0</v>
          </cell>
          <cell r="AH159">
            <v>0</v>
          </cell>
          <cell r="AI159">
            <v>0</v>
          </cell>
          <cell r="AJ159">
            <v>0</v>
          </cell>
          <cell r="AL159">
            <v>0</v>
          </cell>
        </row>
        <row r="160">
          <cell r="B160" t="str">
            <v>ST/EPU</v>
          </cell>
          <cell r="C160" t="str">
            <v>B1A</v>
          </cell>
          <cell r="D160" t="str">
            <v>B1AB</v>
          </cell>
          <cell r="E160" t="str">
            <v>EP/DALA</v>
          </cell>
          <cell r="G160">
            <v>15</v>
          </cell>
          <cell r="H160" t="str">
            <v>PTDE Subventions pour 75% des écoles en 2007</v>
          </cell>
          <cell r="I160" t="str">
            <v>DNEE</v>
          </cell>
          <cell r="K160" t="str">
            <v>IDA</v>
          </cell>
          <cell r="L160" t="str">
            <v>AUT</v>
          </cell>
          <cell r="M160">
            <v>1</v>
          </cell>
          <cell r="Q160">
            <v>1</v>
          </cell>
          <cell r="R160" t="str">
            <v>ens</v>
          </cell>
          <cell r="T160">
            <v>102014.87012370212</v>
          </cell>
          <cell r="U160">
            <v>1</v>
          </cell>
          <cell r="V160">
            <v>102014.87012370212</v>
          </cell>
          <cell r="W160">
            <v>0</v>
          </cell>
          <cell r="X160">
            <v>0</v>
          </cell>
          <cell r="Y160">
            <v>0</v>
          </cell>
          <cell r="Z160">
            <v>102014.87012370212</v>
          </cell>
          <cell r="AA160">
            <v>102014.87012370212</v>
          </cell>
          <cell r="AB160">
            <v>0</v>
          </cell>
          <cell r="AC160">
            <v>0</v>
          </cell>
          <cell r="AD160">
            <v>0</v>
          </cell>
          <cell r="AE160">
            <v>102014.87012370212</v>
          </cell>
          <cell r="AF160">
            <v>0</v>
          </cell>
          <cell r="AG160">
            <v>0</v>
          </cell>
          <cell r="AH160">
            <v>0</v>
          </cell>
          <cell r="AI160">
            <v>0</v>
          </cell>
          <cell r="AJ160">
            <v>0</v>
          </cell>
          <cell r="AL160">
            <v>0</v>
          </cell>
        </row>
        <row r="161">
          <cell r="B161" t="str">
            <v>ST/EPU</v>
          </cell>
          <cell r="C161" t="str">
            <v>B1A</v>
          </cell>
          <cell r="D161" t="str">
            <v>B1AB</v>
          </cell>
          <cell r="E161" t="str">
            <v>EP/DING</v>
          </cell>
          <cell r="G161">
            <v>15</v>
          </cell>
          <cell r="H161" t="str">
            <v>PTDE Subventions pour 75% des écoles en 2007</v>
          </cell>
          <cell r="I161" t="str">
            <v>DNEE</v>
          </cell>
          <cell r="K161" t="str">
            <v>IDA</v>
          </cell>
          <cell r="L161" t="str">
            <v>AUT</v>
          </cell>
          <cell r="M161">
            <v>1</v>
          </cell>
          <cell r="Q161">
            <v>1</v>
          </cell>
          <cell r="R161" t="str">
            <v>ens</v>
          </cell>
          <cell r="T161">
            <v>72659.043224604611</v>
          </cell>
          <cell r="U161">
            <v>1</v>
          </cell>
          <cell r="V161">
            <v>72659.043224604611</v>
          </cell>
          <cell r="W161">
            <v>0</v>
          </cell>
          <cell r="X161">
            <v>0</v>
          </cell>
          <cell r="Y161">
            <v>0</v>
          </cell>
          <cell r="Z161">
            <v>72659.043224604611</v>
          </cell>
          <cell r="AA161">
            <v>72659.043224604611</v>
          </cell>
          <cell r="AB161">
            <v>0</v>
          </cell>
          <cell r="AC161">
            <v>0</v>
          </cell>
          <cell r="AD161">
            <v>0</v>
          </cell>
          <cell r="AE161">
            <v>72659.043224604611</v>
          </cell>
          <cell r="AF161">
            <v>0</v>
          </cell>
          <cell r="AG161">
            <v>0</v>
          </cell>
          <cell r="AH161">
            <v>0</v>
          </cell>
          <cell r="AI161">
            <v>0</v>
          </cell>
          <cell r="AJ161">
            <v>0</v>
          </cell>
          <cell r="AL161">
            <v>0</v>
          </cell>
        </row>
        <row r="162">
          <cell r="B162" t="str">
            <v>ST/EPU</v>
          </cell>
          <cell r="C162" t="str">
            <v>B1A</v>
          </cell>
          <cell r="D162" t="str">
            <v>B1AB</v>
          </cell>
          <cell r="E162" t="str">
            <v>EP/DIXI</v>
          </cell>
          <cell r="G162">
            <v>15</v>
          </cell>
          <cell r="H162" t="str">
            <v>PTDE Subventions pour 75% des écoles en 2007</v>
          </cell>
          <cell r="I162" t="str">
            <v>DNEE</v>
          </cell>
          <cell r="K162" t="str">
            <v>IDA</v>
          </cell>
          <cell r="L162" t="str">
            <v>AUT</v>
          </cell>
          <cell r="M162">
            <v>1</v>
          </cell>
          <cell r="Q162">
            <v>1</v>
          </cell>
          <cell r="R162" t="str">
            <v>ens</v>
          </cell>
          <cell r="T162">
            <v>94979.361839309277</v>
          </cell>
          <cell r="U162">
            <v>1</v>
          </cell>
          <cell r="V162">
            <v>94979.361839309277</v>
          </cell>
          <cell r="W162">
            <v>0</v>
          </cell>
          <cell r="X162">
            <v>0</v>
          </cell>
          <cell r="Y162">
            <v>0</v>
          </cell>
          <cell r="Z162">
            <v>94979.361839309277</v>
          </cell>
          <cell r="AA162">
            <v>94979.361839309277</v>
          </cell>
          <cell r="AB162">
            <v>0</v>
          </cell>
          <cell r="AC162">
            <v>0</v>
          </cell>
          <cell r="AD162">
            <v>0</v>
          </cell>
          <cell r="AE162">
            <v>94979.361839309277</v>
          </cell>
          <cell r="AF162">
            <v>0</v>
          </cell>
          <cell r="AG162">
            <v>0</v>
          </cell>
          <cell r="AH162">
            <v>0</v>
          </cell>
          <cell r="AI162">
            <v>0</v>
          </cell>
          <cell r="AJ162">
            <v>0</v>
          </cell>
          <cell r="AL162">
            <v>0</v>
          </cell>
        </row>
        <row r="163">
          <cell r="B163" t="str">
            <v>ST/EPU</v>
          </cell>
          <cell r="C163" t="str">
            <v>B1A</v>
          </cell>
          <cell r="D163" t="str">
            <v>B1AB</v>
          </cell>
          <cell r="E163" t="str">
            <v>EP/DUBR</v>
          </cell>
          <cell r="G163">
            <v>15</v>
          </cell>
          <cell r="H163" t="str">
            <v>PTDE Subventions pour 75% des écoles en 2007</v>
          </cell>
          <cell r="I163" t="str">
            <v>DNEE</v>
          </cell>
          <cell r="K163" t="str">
            <v>IDA</v>
          </cell>
          <cell r="L163" t="str">
            <v>AUT</v>
          </cell>
          <cell r="M163">
            <v>1</v>
          </cell>
          <cell r="Q163">
            <v>1</v>
          </cell>
          <cell r="R163" t="str">
            <v>ens</v>
          </cell>
          <cell r="T163">
            <v>113697.63507837757</v>
          </cell>
          <cell r="U163">
            <v>1</v>
          </cell>
          <cell r="V163">
            <v>113697.63507837757</v>
          </cell>
          <cell r="W163">
            <v>0</v>
          </cell>
          <cell r="X163">
            <v>0</v>
          </cell>
          <cell r="Y163">
            <v>0</v>
          </cell>
          <cell r="Z163">
            <v>113697.63507837757</v>
          </cell>
          <cell r="AA163">
            <v>113697.63507837757</v>
          </cell>
          <cell r="AB163">
            <v>0</v>
          </cell>
          <cell r="AC163">
            <v>0</v>
          </cell>
          <cell r="AD163">
            <v>0</v>
          </cell>
          <cell r="AE163">
            <v>113697.63507837757</v>
          </cell>
          <cell r="AF163">
            <v>0</v>
          </cell>
          <cell r="AG163">
            <v>0</v>
          </cell>
          <cell r="AH163">
            <v>0</v>
          </cell>
          <cell r="AI163">
            <v>0</v>
          </cell>
          <cell r="AJ163">
            <v>0</v>
          </cell>
          <cell r="AL163">
            <v>0</v>
          </cell>
        </row>
        <row r="164">
          <cell r="B164" t="str">
            <v>ST/EPU</v>
          </cell>
          <cell r="C164" t="str">
            <v>B1A</v>
          </cell>
          <cell r="D164" t="str">
            <v>B1AB</v>
          </cell>
          <cell r="E164" t="str">
            <v>EP/FARA</v>
          </cell>
          <cell r="G164">
            <v>15</v>
          </cell>
          <cell r="H164" t="str">
            <v>PTDE Subventions pour 75% des écoles en 2007</v>
          </cell>
          <cell r="I164" t="str">
            <v>DNEE</v>
          </cell>
          <cell r="K164" t="str">
            <v>IDA</v>
          </cell>
          <cell r="L164" t="str">
            <v>AUT</v>
          </cell>
          <cell r="M164">
            <v>1</v>
          </cell>
          <cell r="Q164">
            <v>1</v>
          </cell>
          <cell r="R164" t="str">
            <v>ens</v>
          </cell>
          <cell r="T164">
            <v>138142.0927757507</v>
          </cell>
          <cell r="U164">
            <v>1</v>
          </cell>
          <cell r="V164">
            <v>138142.0927757507</v>
          </cell>
          <cell r="W164">
            <v>0</v>
          </cell>
          <cell r="X164">
            <v>0</v>
          </cell>
          <cell r="Y164">
            <v>0</v>
          </cell>
          <cell r="Z164">
            <v>138142.0927757507</v>
          </cell>
          <cell r="AA164">
            <v>138142.0927757507</v>
          </cell>
          <cell r="AB164">
            <v>0</v>
          </cell>
          <cell r="AC164">
            <v>0</v>
          </cell>
          <cell r="AD164">
            <v>0</v>
          </cell>
          <cell r="AE164">
            <v>138142.0927757507</v>
          </cell>
          <cell r="AF164">
            <v>0</v>
          </cell>
          <cell r="AG164">
            <v>0</v>
          </cell>
          <cell r="AH164">
            <v>0</v>
          </cell>
          <cell r="AI164">
            <v>0</v>
          </cell>
          <cell r="AJ164">
            <v>0</v>
          </cell>
          <cell r="AL164">
            <v>0</v>
          </cell>
        </row>
        <row r="165">
          <cell r="B165" t="str">
            <v>ST/EPU</v>
          </cell>
          <cell r="C165" t="str">
            <v>B1A</v>
          </cell>
          <cell r="D165" t="str">
            <v>B1AB</v>
          </cell>
          <cell r="E165" t="str">
            <v>EP/FORE</v>
          </cell>
          <cell r="G165">
            <v>15</v>
          </cell>
          <cell r="H165" t="str">
            <v>PTDE Subventions pour 75% des écoles en 2007</v>
          </cell>
          <cell r="I165" t="str">
            <v>DNEE</v>
          </cell>
          <cell r="K165" t="str">
            <v>IDA</v>
          </cell>
          <cell r="L165" t="str">
            <v>AUT</v>
          </cell>
          <cell r="M165">
            <v>1</v>
          </cell>
          <cell r="Q165">
            <v>1</v>
          </cell>
          <cell r="R165" t="str">
            <v>ens</v>
          </cell>
          <cell r="T165">
            <v>120086.9105730704</v>
          </cell>
          <cell r="U165">
            <v>1</v>
          </cell>
          <cell r="V165">
            <v>120086.9105730704</v>
          </cell>
          <cell r="W165">
            <v>0</v>
          </cell>
          <cell r="X165">
            <v>0</v>
          </cell>
          <cell r="Y165">
            <v>0</v>
          </cell>
          <cell r="Z165">
            <v>120086.9105730704</v>
          </cell>
          <cell r="AA165">
            <v>120086.9105730704</v>
          </cell>
          <cell r="AB165">
            <v>0</v>
          </cell>
          <cell r="AC165">
            <v>0</v>
          </cell>
          <cell r="AD165">
            <v>0</v>
          </cell>
          <cell r="AE165">
            <v>120086.9105730704</v>
          </cell>
          <cell r="AF165">
            <v>0</v>
          </cell>
          <cell r="AG165">
            <v>0</v>
          </cell>
          <cell r="AH165">
            <v>0</v>
          </cell>
          <cell r="AI165">
            <v>0</v>
          </cell>
          <cell r="AJ165">
            <v>0</v>
          </cell>
          <cell r="AL165">
            <v>0</v>
          </cell>
        </row>
        <row r="166">
          <cell r="B166" t="str">
            <v>ST/EPU</v>
          </cell>
          <cell r="C166" t="str">
            <v>B1A</v>
          </cell>
          <cell r="D166" t="str">
            <v>B1AB</v>
          </cell>
          <cell r="E166" t="str">
            <v>EP/FRIA</v>
          </cell>
          <cell r="G166">
            <v>15</v>
          </cell>
          <cell r="H166" t="str">
            <v>PTDE Subventions pour 75% des écoles en 2007</v>
          </cell>
          <cell r="I166" t="str">
            <v>DNEE</v>
          </cell>
          <cell r="K166" t="str">
            <v>IDA</v>
          </cell>
          <cell r="L166" t="str">
            <v>AUT</v>
          </cell>
          <cell r="M166">
            <v>1</v>
          </cell>
          <cell r="Q166">
            <v>1</v>
          </cell>
          <cell r="R166" t="str">
            <v>ens</v>
          </cell>
          <cell r="T166">
            <v>82391.870979052735</v>
          </cell>
          <cell r="U166">
            <v>1</v>
          </cell>
          <cell r="V166">
            <v>82391.870979052735</v>
          </cell>
          <cell r="W166">
            <v>0</v>
          </cell>
          <cell r="X166">
            <v>0</v>
          </cell>
          <cell r="Y166">
            <v>0</v>
          </cell>
          <cell r="Z166">
            <v>82391.870979052735</v>
          </cell>
          <cell r="AA166">
            <v>82391.870979052735</v>
          </cell>
          <cell r="AB166">
            <v>0</v>
          </cell>
          <cell r="AC166">
            <v>0</v>
          </cell>
          <cell r="AD166">
            <v>0</v>
          </cell>
          <cell r="AE166">
            <v>82391.870979052735</v>
          </cell>
          <cell r="AF166">
            <v>0</v>
          </cell>
          <cell r="AG166">
            <v>0</v>
          </cell>
          <cell r="AH166">
            <v>0</v>
          </cell>
          <cell r="AI166">
            <v>0</v>
          </cell>
          <cell r="AJ166">
            <v>0</v>
          </cell>
          <cell r="AL166">
            <v>0</v>
          </cell>
        </row>
        <row r="167">
          <cell r="B167" t="str">
            <v>ST/EPU</v>
          </cell>
          <cell r="C167" t="str">
            <v>B1A</v>
          </cell>
          <cell r="D167" t="str">
            <v>B1AB</v>
          </cell>
          <cell r="E167" t="str">
            <v>EP/GAOU</v>
          </cell>
          <cell r="G167">
            <v>15</v>
          </cell>
          <cell r="H167" t="str">
            <v>PTDE Subventions pour 75% des écoles en 2007</v>
          </cell>
          <cell r="I167" t="str">
            <v>DNEE</v>
          </cell>
          <cell r="K167" t="str">
            <v>IDA</v>
          </cell>
          <cell r="L167" t="str">
            <v>AUT</v>
          </cell>
          <cell r="M167">
            <v>1</v>
          </cell>
          <cell r="Q167">
            <v>1</v>
          </cell>
          <cell r="R167" t="str">
            <v>ens</v>
          </cell>
          <cell r="T167">
            <v>68225.324345701956</v>
          </cell>
          <cell r="U167">
            <v>1</v>
          </cell>
          <cell r="V167">
            <v>68225.324345701956</v>
          </cell>
          <cell r="W167">
            <v>0</v>
          </cell>
          <cell r="X167">
            <v>0</v>
          </cell>
          <cell r="Y167">
            <v>0</v>
          </cell>
          <cell r="Z167">
            <v>68225.324345701956</v>
          </cell>
          <cell r="AA167">
            <v>68225.324345701956</v>
          </cell>
          <cell r="AB167">
            <v>0</v>
          </cell>
          <cell r="AC167">
            <v>0</v>
          </cell>
          <cell r="AD167">
            <v>0</v>
          </cell>
          <cell r="AE167">
            <v>68225.324345701956</v>
          </cell>
          <cell r="AF167">
            <v>0</v>
          </cell>
          <cell r="AG167">
            <v>0</v>
          </cell>
          <cell r="AH167">
            <v>0</v>
          </cell>
          <cell r="AI167">
            <v>0</v>
          </cell>
          <cell r="AJ167">
            <v>0</v>
          </cell>
          <cell r="AL167">
            <v>0</v>
          </cell>
        </row>
        <row r="168">
          <cell r="B168" t="str">
            <v>ST/EPU</v>
          </cell>
          <cell r="C168" t="str">
            <v>B1A</v>
          </cell>
          <cell r="D168" t="str">
            <v>B1AB</v>
          </cell>
          <cell r="E168" t="str">
            <v>EP/GUEC</v>
          </cell>
          <cell r="G168">
            <v>15</v>
          </cell>
          <cell r="H168" t="str">
            <v>PTDE Subventions pour 75% des écoles en 2007</v>
          </cell>
          <cell r="I168" t="str">
            <v>DNEE</v>
          </cell>
          <cell r="K168" t="str">
            <v>IDA</v>
          </cell>
          <cell r="L168" t="str">
            <v>AUT</v>
          </cell>
          <cell r="M168">
            <v>1</v>
          </cell>
          <cell r="Q168">
            <v>1</v>
          </cell>
          <cell r="R168" t="str">
            <v>ens</v>
          </cell>
          <cell r="T168">
            <v>215229.23546369513</v>
          </cell>
          <cell r="U168">
            <v>1</v>
          </cell>
          <cell r="V168">
            <v>215229.23546369513</v>
          </cell>
          <cell r="W168">
            <v>0</v>
          </cell>
          <cell r="X168">
            <v>0</v>
          </cell>
          <cell r="Y168">
            <v>0</v>
          </cell>
          <cell r="Z168">
            <v>215229.23546369513</v>
          </cell>
          <cell r="AA168">
            <v>215229.23546369513</v>
          </cell>
          <cell r="AB168">
            <v>0</v>
          </cell>
          <cell r="AC168">
            <v>0</v>
          </cell>
          <cell r="AD168">
            <v>0</v>
          </cell>
          <cell r="AE168">
            <v>215229.23546369513</v>
          </cell>
          <cell r="AF168">
            <v>0</v>
          </cell>
          <cell r="AG168">
            <v>0</v>
          </cell>
          <cell r="AH168">
            <v>0</v>
          </cell>
          <cell r="AI168">
            <v>0</v>
          </cell>
          <cell r="AJ168">
            <v>0</v>
          </cell>
          <cell r="AL168">
            <v>0</v>
          </cell>
        </row>
        <row r="169">
          <cell r="B169" t="str">
            <v>ST/EPU</v>
          </cell>
          <cell r="C169" t="str">
            <v>B1A</v>
          </cell>
          <cell r="D169" t="str">
            <v>B1AB</v>
          </cell>
          <cell r="E169" t="str">
            <v>EP/KALO</v>
          </cell>
          <cell r="G169">
            <v>15</v>
          </cell>
          <cell r="H169" t="str">
            <v>PTDE Subventions pour 75% des écoles en 2007</v>
          </cell>
          <cell r="I169" t="str">
            <v>DNEE</v>
          </cell>
          <cell r="K169" t="str">
            <v>IDA</v>
          </cell>
          <cell r="L169" t="str">
            <v>AUT</v>
          </cell>
          <cell r="M169">
            <v>1</v>
          </cell>
          <cell r="Q169">
            <v>1</v>
          </cell>
          <cell r="R169" t="str">
            <v>ens</v>
          </cell>
          <cell r="T169">
            <v>77261.344570385554</v>
          </cell>
          <cell r="U169">
            <v>1</v>
          </cell>
          <cell r="V169">
            <v>77261.344570385554</v>
          </cell>
          <cell r="W169">
            <v>0</v>
          </cell>
          <cell r="X169">
            <v>0</v>
          </cell>
          <cell r="Y169">
            <v>0</v>
          </cell>
          <cell r="Z169">
            <v>77261.344570385554</v>
          </cell>
          <cell r="AA169">
            <v>77261.344570385554</v>
          </cell>
          <cell r="AB169">
            <v>0</v>
          </cell>
          <cell r="AC169">
            <v>0</v>
          </cell>
          <cell r="AD169">
            <v>0</v>
          </cell>
          <cell r="AE169">
            <v>77261.344570385554</v>
          </cell>
          <cell r="AF169">
            <v>0</v>
          </cell>
          <cell r="AG169">
            <v>0</v>
          </cell>
          <cell r="AH169">
            <v>0</v>
          </cell>
          <cell r="AI169">
            <v>0</v>
          </cell>
          <cell r="AJ169">
            <v>0</v>
          </cell>
          <cell r="AL169">
            <v>0</v>
          </cell>
        </row>
        <row r="170">
          <cell r="B170" t="str">
            <v>ST/EPU</v>
          </cell>
          <cell r="C170" t="str">
            <v>B1A</v>
          </cell>
          <cell r="D170" t="str">
            <v>B1AB</v>
          </cell>
          <cell r="E170" t="str">
            <v>EP/KANK</v>
          </cell>
          <cell r="G170">
            <v>15</v>
          </cell>
          <cell r="H170" t="str">
            <v>PTDE Subventions pour 75% des écoles en 2007</v>
          </cell>
          <cell r="I170" t="str">
            <v>DNEE</v>
          </cell>
          <cell r="K170" t="str">
            <v>IDA</v>
          </cell>
          <cell r="L170" t="str">
            <v>AUT</v>
          </cell>
          <cell r="M170">
            <v>1</v>
          </cell>
          <cell r="Q170">
            <v>1</v>
          </cell>
          <cell r="R170" t="str">
            <v>ens</v>
          </cell>
          <cell r="T170">
            <v>216015.95364246136</v>
          </cell>
          <cell r="U170">
            <v>1</v>
          </cell>
          <cell r="V170">
            <v>216015.95364246136</v>
          </cell>
          <cell r="W170">
            <v>0</v>
          </cell>
          <cell r="X170">
            <v>0</v>
          </cell>
          <cell r="Y170">
            <v>0</v>
          </cell>
          <cell r="Z170">
            <v>216015.95364246136</v>
          </cell>
          <cell r="AA170">
            <v>216015.95364246136</v>
          </cell>
          <cell r="AB170">
            <v>0</v>
          </cell>
          <cell r="AC170">
            <v>0</v>
          </cell>
          <cell r="AD170">
            <v>0</v>
          </cell>
          <cell r="AE170">
            <v>216015.95364246136</v>
          </cell>
          <cell r="AF170">
            <v>0</v>
          </cell>
          <cell r="AG170">
            <v>0</v>
          </cell>
          <cell r="AH170">
            <v>0</v>
          </cell>
          <cell r="AI170">
            <v>0</v>
          </cell>
          <cell r="AJ170">
            <v>0</v>
          </cell>
          <cell r="AL170">
            <v>0</v>
          </cell>
        </row>
        <row r="171">
          <cell r="B171" t="str">
            <v>ST/EPU</v>
          </cell>
          <cell r="C171" t="str">
            <v>B1A</v>
          </cell>
          <cell r="D171" t="str">
            <v>B1AB</v>
          </cell>
          <cell r="E171" t="str">
            <v>EP/KERO</v>
          </cell>
          <cell r="G171">
            <v>15</v>
          </cell>
          <cell r="H171" t="str">
            <v>PTDE Subventions pour 75% des écoles en 2007</v>
          </cell>
          <cell r="I171" t="str">
            <v>DNEE</v>
          </cell>
          <cell r="K171" t="str">
            <v>IDA</v>
          </cell>
          <cell r="L171" t="str">
            <v>AUT</v>
          </cell>
          <cell r="M171">
            <v>1</v>
          </cell>
          <cell r="Q171">
            <v>1</v>
          </cell>
          <cell r="R171" t="str">
            <v>ens</v>
          </cell>
          <cell r="T171">
            <v>79087.65462823573</v>
          </cell>
          <cell r="U171">
            <v>1</v>
          </cell>
          <cell r="V171">
            <v>79087.65462823573</v>
          </cell>
          <cell r="W171">
            <v>0</v>
          </cell>
          <cell r="X171">
            <v>0</v>
          </cell>
          <cell r="Y171">
            <v>0</v>
          </cell>
          <cell r="Z171">
            <v>79087.65462823573</v>
          </cell>
          <cell r="AA171">
            <v>79087.65462823573</v>
          </cell>
          <cell r="AB171">
            <v>0</v>
          </cell>
          <cell r="AC171">
            <v>0</v>
          </cell>
          <cell r="AD171">
            <v>0</v>
          </cell>
          <cell r="AE171">
            <v>79087.65462823573</v>
          </cell>
          <cell r="AF171">
            <v>0</v>
          </cell>
          <cell r="AG171">
            <v>0</v>
          </cell>
          <cell r="AH171">
            <v>0</v>
          </cell>
          <cell r="AI171">
            <v>0</v>
          </cell>
          <cell r="AJ171">
            <v>0</v>
          </cell>
          <cell r="AL171">
            <v>0</v>
          </cell>
        </row>
        <row r="172">
          <cell r="B172" t="str">
            <v>ST/EPU</v>
          </cell>
          <cell r="C172" t="str">
            <v>B1A</v>
          </cell>
          <cell r="D172" t="str">
            <v>B1AB</v>
          </cell>
          <cell r="E172" t="str">
            <v>EP/KIND</v>
          </cell>
          <cell r="G172">
            <v>15</v>
          </cell>
          <cell r="H172" t="str">
            <v>PTDE Subventions pour 75% des écoles en 2007</v>
          </cell>
          <cell r="I172" t="str">
            <v>DNEE</v>
          </cell>
          <cell r="K172" t="str">
            <v>IDA</v>
          </cell>
          <cell r="L172" t="str">
            <v>AUT</v>
          </cell>
          <cell r="M172">
            <v>1</v>
          </cell>
          <cell r="Q172">
            <v>1</v>
          </cell>
          <cell r="R172" t="str">
            <v>ens</v>
          </cell>
          <cell r="T172">
            <v>263471.91806874028</v>
          </cell>
          <cell r="U172">
            <v>1</v>
          </cell>
          <cell r="V172">
            <v>263471.91806874028</v>
          </cell>
          <cell r="W172">
            <v>0</v>
          </cell>
          <cell r="X172">
            <v>0</v>
          </cell>
          <cell r="Y172">
            <v>0</v>
          </cell>
          <cell r="Z172">
            <v>263471.91806874028</v>
          </cell>
          <cell r="AA172">
            <v>263471.91806874028</v>
          </cell>
          <cell r="AB172">
            <v>0</v>
          </cell>
          <cell r="AC172">
            <v>0</v>
          </cell>
          <cell r="AD172">
            <v>0</v>
          </cell>
          <cell r="AE172">
            <v>263471.91806874028</v>
          </cell>
          <cell r="AF172">
            <v>0</v>
          </cell>
          <cell r="AG172">
            <v>0</v>
          </cell>
          <cell r="AH172">
            <v>0</v>
          </cell>
          <cell r="AI172">
            <v>0</v>
          </cell>
          <cell r="AJ172">
            <v>0</v>
          </cell>
          <cell r="AL172">
            <v>0</v>
          </cell>
        </row>
        <row r="173">
          <cell r="B173" t="str">
            <v>ST/EPU</v>
          </cell>
          <cell r="C173" t="str">
            <v>B1A</v>
          </cell>
          <cell r="D173" t="str">
            <v>B1AB</v>
          </cell>
          <cell r="E173" t="str">
            <v>EP/KISS</v>
          </cell>
          <cell r="G173">
            <v>15</v>
          </cell>
          <cell r="H173" t="str">
            <v>PTDE Subventions pour 75% des écoles en 2007</v>
          </cell>
          <cell r="I173" t="str">
            <v>DNEE</v>
          </cell>
          <cell r="K173" t="str">
            <v>IDA</v>
          </cell>
          <cell r="L173" t="str">
            <v>AUT</v>
          </cell>
          <cell r="M173">
            <v>1</v>
          </cell>
          <cell r="Q173">
            <v>1</v>
          </cell>
          <cell r="R173" t="str">
            <v>ens</v>
          </cell>
          <cell r="T173">
            <v>216218.2526027156</v>
          </cell>
          <cell r="U173">
            <v>1</v>
          </cell>
          <cell r="V173">
            <v>216218.2526027156</v>
          </cell>
          <cell r="W173">
            <v>0</v>
          </cell>
          <cell r="X173">
            <v>0</v>
          </cell>
          <cell r="Y173">
            <v>0</v>
          </cell>
          <cell r="Z173">
            <v>216218.2526027156</v>
          </cell>
          <cell r="AA173">
            <v>216218.2526027156</v>
          </cell>
          <cell r="AB173">
            <v>0</v>
          </cell>
          <cell r="AC173">
            <v>0</v>
          </cell>
          <cell r="AD173">
            <v>0</v>
          </cell>
          <cell r="AE173">
            <v>216218.2526027156</v>
          </cell>
          <cell r="AF173">
            <v>0</v>
          </cell>
          <cell r="AG173">
            <v>0</v>
          </cell>
          <cell r="AH173">
            <v>0</v>
          </cell>
          <cell r="AI173">
            <v>0</v>
          </cell>
          <cell r="AJ173">
            <v>0</v>
          </cell>
          <cell r="AL173">
            <v>0</v>
          </cell>
        </row>
        <row r="174">
          <cell r="B174" t="str">
            <v>ST/EPU</v>
          </cell>
          <cell r="C174" t="str">
            <v>B1A</v>
          </cell>
          <cell r="D174" t="str">
            <v>B1AB</v>
          </cell>
          <cell r="E174" t="str">
            <v>EP/KOUB</v>
          </cell>
          <cell r="G174">
            <v>15</v>
          </cell>
          <cell r="H174" t="str">
            <v>PTDE Subventions pour 75% des écoles en 2007</v>
          </cell>
          <cell r="I174" t="str">
            <v>DNEE</v>
          </cell>
          <cell r="K174" t="str">
            <v>IDA</v>
          </cell>
          <cell r="L174" t="str">
            <v>AUT</v>
          </cell>
          <cell r="M174">
            <v>1</v>
          </cell>
          <cell r="Q174">
            <v>1</v>
          </cell>
          <cell r="R174" t="str">
            <v>ens</v>
          </cell>
          <cell r="T174">
            <v>52091.982265435741</v>
          </cell>
          <cell r="U174">
            <v>1</v>
          </cell>
          <cell r="V174">
            <v>52091.982265435741</v>
          </cell>
          <cell r="W174">
            <v>0</v>
          </cell>
          <cell r="X174">
            <v>0</v>
          </cell>
          <cell r="Y174">
            <v>0</v>
          </cell>
          <cell r="Z174">
            <v>52091.982265435741</v>
          </cell>
          <cell r="AA174">
            <v>52091.982265435741</v>
          </cell>
          <cell r="AB174">
            <v>0</v>
          </cell>
          <cell r="AC174">
            <v>0</v>
          </cell>
          <cell r="AD174">
            <v>0</v>
          </cell>
          <cell r="AE174">
            <v>52091.982265435741</v>
          </cell>
          <cell r="AF174">
            <v>0</v>
          </cell>
          <cell r="AG174">
            <v>0</v>
          </cell>
          <cell r="AH174">
            <v>0</v>
          </cell>
          <cell r="AI174">
            <v>0</v>
          </cell>
          <cell r="AJ174">
            <v>0</v>
          </cell>
          <cell r="AL174">
            <v>0</v>
          </cell>
        </row>
        <row r="175">
          <cell r="B175" t="str">
            <v>ST/EPU</v>
          </cell>
          <cell r="C175" t="str">
            <v>B1A</v>
          </cell>
          <cell r="D175" t="str">
            <v>B1AB</v>
          </cell>
          <cell r="E175" t="str">
            <v>EP/KOUN</v>
          </cell>
          <cell r="G175">
            <v>15</v>
          </cell>
          <cell r="H175" t="str">
            <v>PTDE Subventions pour 75% des écoles en 2007</v>
          </cell>
          <cell r="I175" t="str">
            <v>DNEE</v>
          </cell>
          <cell r="K175" t="str">
            <v>IDA</v>
          </cell>
          <cell r="L175" t="str">
            <v>AUT</v>
          </cell>
          <cell r="M175">
            <v>1</v>
          </cell>
          <cell r="Q175">
            <v>1</v>
          </cell>
          <cell r="R175" t="str">
            <v>ens</v>
          </cell>
          <cell r="T175">
            <v>59891.731066344633</v>
          </cell>
          <cell r="U175">
            <v>1</v>
          </cell>
          <cell r="V175">
            <v>59891.731066344633</v>
          </cell>
          <cell r="W175">
            <v>0</v>
          </cell>
          <cell r="X175">
            <v>0</v>
          </cell>
          <cell r="Y175">
            <v>0</v>
          </cell>
          <cell r="Z175">
            <v>59891.731066344633</v>
          </cell>
          <cell r="AA175">
            <v>59891.731066344633</v>
          </cell>
          <cell r="AB175">
            <v>0</v>
          </cell>
          <cell r="AC175">
            <v>0</v>
          </cell>
          <cell r="AD175">
            <v>0</v>
          </cell>
          <cell r="AE175">
            <v>59891.731066344633</v>
          </cell>
          <cell r="AF175">
            <v>0</v>
          </cell>
          <cell r="AG175">
            <v>0</v>
          </cell>
          <cell r="AH175">
            <v>0</v>
          </cell>
          <cell r="AI175">
            <v>0</v>
          </cell>
          <cell r="AJ175">
            <v>0</v>
          </cell>
          <cell r="AL175">
            <v>0</v>
          </cell>
        </row>
        <row r="176">
          <cell r="B176" t="str">
            <v>ST/EPU</v>
          </cell>
          <cell r="C176" t="str">
            <v>B1A</v>
          </cell>
          <cell r="D176" t="str">
            <v>B1AB</v>
          </cell>
          <cell r="E176" t="str">
            <v>EP/KOUR</v>
          </cell>
          <cell r="G176">
            <v>15</v>
          </cell>
          <cell r="H176" t="str">
            <v>PTDE Subventions pour 75% des écoles en 2007</v>
          </cell>
          <cell r="I176" t="str">
            <v>DNEE</v>
          </cell>
          <cell r="K176" t="str">
            <v>IDA</v>
          </cell>
          <cell r="L176" t="str">
            <v>AUT</v>
          </cell>
          <cell r="M176">
            <v>1</v>
          </cell>
          <cell r="Q176">
            <v>1</v>
          </cell>
          <cell r="R176" t="str">
            <v>ens</v>
          </cell>
          <cell r="T176">
            <v>114107.85241444841</v>
          </cell>
          <cell r="U176">
            <v>1</v>
          </cell>
          <cell r="V176">
            <v>114107.85241444841</v>
          </cell>
          <cell r="W176">
            <v>0</v>
          </cell>
          <cell r="X176">
            <v>0</v>
          </cell>
          <cell r="Y176">
            <v>0</v>
          </cell>
          <cell r="Z176">
            <v>114107.85241444841</v>
          </cell>
          <cell r="AA176">
            <v>114107.85241444841</v>
          </cell>
          <cell r="AB176">
            <v>0</v>
          </cell>
          <cell r="AC176">
            <v>0</v>
          </cell>
          <cell r="AD176">
            <v>0</v>
          </cell>
          <cell r="AE176">
            <v>114107.85241444841</v>
          </cell>
          <cell r="AF176">
            <v>0</v>
          </cell>
          <cell r="AG176">
            <v>0</v>
          </cell>
          <cell r="AH176">
            <v>0</v>
          </cell>
          <cell r="AI176">
            <v>0</v>
          </cell>
          <cell r="AJ176">
            <v>0</v>
          </cell>
          <cell r="AL176">
            <v>0</v>
          </cell>
        </row>
        <row r="177">
          <cell r="B177" t="str">
            <v>ST/EPU</v>
          </cell>
          <cell r="C177" t="str">
            <v>B1A</v>
          </cell>
          <cell r="D177" t="str">
            <v>B1AB</v>
          </cell>
          <cell r="E177" t="str">
            <v>EP/LABE</v>
          </cell>
          <cell r="G177">
            <v>15</v>
          </cell>
          <cell r="H177" t="str">
            <v>PTDE Subventions pour 75% des écoles en 2007</v>
          </cell>
          <cell r="I177" t="str">
            <v>DNEE</v>
          </cell>
          <cell r="K177" t="str">
            <v>IDA</v>
          </cell>
          <cell r="L177" t="str">
            <v>AUT</v>
          </cell>
          <cell r="M177">
            <v>1</v>
          </cell>
          <cell r="Q177">
            <v>1</v>
          </cell>
          <cell r="R177" t="str">
            <v>ens</v>
          </cell>
          <cell r="T177">
            <v>196111.98371968113</v>
          </cell>
          <cell r="U177">
            <v>1</v>
          </cell>
          <cell r="V177">
            <v>196111.98371968113</v>
          </cell>
          <cell r="W177">
            <v>0</v>
          </cell>
          <cell r="X177">
            <v>0</v>
          </cell>
          <cell r="Y177">
            <v>0</v>
          </cell>
          <cell r="Z177">
            <v>196111.98371968113</v>
          </cell>
          <cell r="AA177">
            <v>196111.98371968113</v>
          </cell>
          <cell r="AB177">
            <v>0</v>
          </cell>
          <cell r="AC177">
            <v>0</v>
          </cell>
          <cell r="AD177">
            <v>0</v>
          </cell>
          <cell r="AE177">
            <v>196111.98371968113</v>
          </cell>
          <cell r="AF177">
            <v>0</v>
          </cell>
          <cell r="AG177">
            <v>0</v>
          </cell>
          <cell r="AH177">
            <v>0</v>
          </cell>
          <cell r="AI177">
            <v>0</v>
          </cell>
          <cell r="AJ177">
            <v>0</v>
          </cell>
          <cell r="AL177">
            <v>0</v>
          </cell>
        </row>
        <row r="178">
          <cell r="B178" t="str">
            <v>ST/EPU</v>
          </cell>
          <cell r="C178" t="str">
            <v>B1A</v>
          </cell>
          <cell r="D178" t="str">
            <v>B1AB</v>
          </cell>
          <cell r="E178" t="str">
            <v>EP/LELO</v>
          </cell>
          <cell r="G178">
            <v>15</v>
          </cell>
          <cell r="H178" t="str">
            <v>PTDE Subventions pour 75% des écoles en 2007</v>
          </cell>
          <cell r="I178" t="str">
            <v>DNEE</v>
          </cell>
          <cell r="K178" t="str">
            <v>IDA</v>
          </cell>
          <cell r="L178" t="str">
            <v>AUT</v>
          </cell>
          <cell r="M178">
            <v>1</v>
          </cell>
          <cell r="Q178">
            <v>1</v>
          </cell>
          <cell r="R178" t="str">
            <v>ens</v>
          </cell>
          <cell r="T178">
            <v>83611.284156140115</v>
          </cell>
          <cell r="U178">
            <v>1</v>
          </cell>
          <cell r="V178">
            <v>83611.284156140115</v>
          </cell>
          <cell r="W178">
            <v>0</v>
          </cell>
          <cell r="X178">
            <v>0</v>
          </cell>
          <cell r="Y178">
            <v>0</v>
          </cell>
          <cell r="Z178">
            <v>83611.284156140115</v>
          </cell>
          <cell r="AA178">
            <v>83611.284156140115</v>
          </cell>
          <cell r="AB178">
            <v>0</v>
          </cell>
          <cell r="AC178">
            <v>0</v>
          </cell>
          <cell r="AD178">
            <v>0</v>
          </cell>
          <cell r="AE178">
            <v>83611.284156140115</v>
          </cell>
          <cell r="AF178">
            <v>0</v>
          </cell>
          <cell r="AG178">
            <v>0</v>
          </cell>
          <cell r="AH178">
            <v>0</v>
          </cell>
          <cell r="AI178">
            <v>0</v>
          </cell>
          <cell r="AJ178">
            <v>0</v>
          </cell>
          <cell r="AL178">
            <v>0</v>
          </cell>
        </row>
        <row r="179">
          <cell r="B179" t="str">
            <v>ST/EPU</v>
          </cell>
          <cell r="C179" t="str">
            <v>B1A</v>
          </cell>
          <cell r="D179" t="str">
            <v>B1AB</v>
          </cell>
          <cell r="E179" t="str">
            <v>EP/LOLA</v>
          </cell>
          <cell r="G179">
            <v>15</v>
          </cell>
          <cell r="H179" t="str">
            <v>PTDE Subventions pour 75% des écoles en 2007</v>
          </cell>
          <cell r="I179" t="str">
            <v>DNEE</v>
          </cell>
          <cell r="K179" t="str">
            <v>IDA</v>
          </cell>
          <cell r="L179" t="str">
            <v>AUT</v>
          </cell>
          <cell r="M179">
            <v>1</v>
          </cell>
          <cell r="Q179">
            <v>1</v>
          </cell>
          <cell r="R179" t="str">
            <v>ens</v>
          </cell>
          <cell r="T179">
            <v>133764.56805247377</v>
          </cell>
          <cell r="U179">
            <v>1</v>
          </cell>
          <cell r="V179">
            <v>133764.56805247377</v>
          </cell>
          <cell r="W179">
            <v>0</v>
          </cell>
          <cell r="X179">
            <v>0</v>
          </cell>
          <cell r="Y179">
            <v>0</v>
          </cell>
          <cell r="Z179">
            <v>133764.56805247377</v>
          </cell>
          <cell r="AA179">
            <v>133764.56805247377</v>
          </cell>
          <cell r="AB179">
            <v>0</v>
          </cell>
          <cell r="AC179">
            <v>0</v>
          </cell>
          <cell r="AD179">
            <v>0</v>
          </cell>
          <cell r="AE179">
            <v>133764.56805247377</v>
          </cell>
          <cell r="AF179">
            <v>0</v>
          </cell>
          <cell r="AG179">
            <v>0</v>
          </cell>
          <cell r="AH179">
            <v>0</v>
          </cell>
          <cell r="AI179">
            <v>0</v>
          </cell>
          <cell r="AJ179">
            <v>0</v>
          </cell>
          <cell r="AL179">
            <v>0</v>
          </cell>
        </row>
        <row r="180">
          <cell r="B180" t="str">
            <v>ST/EPU</v>
          </cell>
          <cell r="C180" t="str">
            <v>B1A</v>
          </cell>
          <cell r="D180" t="str">
            <v>B1AB</v>
          </cell>
          <cell r="E180" t="str">
            <v>EP/MACE</v>
          </cell>
          <cell r="G180">
            <v>15</v>
          </cell>
          <cell r="H180" t="str">
            <v>PTDE Subventions pour 75% des écoles en 2007</v>
          </cell>
          <cell r="I180" t="str">
            <v>DNEE</v>
          </cell>
          <cell r="K180" t="str">
            <v>IDA</v>
          </cell>
          <cell r="L180" t="str">
            <v>AUT</v>
          </cell>
          <cell r="M180">
            <v>1</v>
          </cell>
          <cell r="Q180">
            <v>1</v>
          </cell>
          <cell r="R180" t="str">
            <v>ens</v>
          </cell>
          <cell r="T180">
            <v>191689.50367190363</v>
          </cell>
          <cell r="U180">
            <v>1</v>
          </cell>
          <cell r="V180">
            <v>191689.50367190363</v>
          </cell>
          <cell r="W180">
            <v>0</v>
          </cell>
          <cell r="X180">
            <v>0</v>
          </cell>
          <cell r="Y180">
            <v>0</v>
          </cell>
          <cell r="Z180">
            <v>191689.50367190363</v>
          </cell>
          <cell r="AA180">
            <v>191689.50367190363</v>
          </cell>
          <cell r="AB180">
            <v>0</v>
          </cell>
          <cell r="AC180">
            <v>0</v>
          </cell>
          <cell r="AD180">
            <v>0</v>
          </cell>
          <cell r="AE180">
            <v>191689.50367190363</v>
          </cell>
          <cell r="AF180">
            <v>0</v>
          </cell>
          <cell r="AG180">
            <v>0</v>
          </cell>
          <cell r="AH180">
            <v>0</v>
          </cell>
          <cell r="AI180">
            <v>0</v>
          </cell>
          <cell r="AJ180">
            <v>0</v>
          </cell>
          <cell r="AL180">
            <v>0</v>
          </cell>
        </row>
        <row r="181">
          <cell r="B181" t="str">
            <v>ST/EPU</v>
          </cell>
          <cell r="C181" t="str">
            <v>B1A</v>
          </cell>
          <cell r="D181" t="str">
            <v>B1AB</v>
          </cell>
          <cell r="E181" t="str">
            <v>EP/MALI</v>
          </cell>
          <cell r="G181">
            <v>15</v>
          </cell>
          <cell r="H181" t="str">
            <v>PTDE Subventions pour 75% des écoles en 2007</v>
          </cell>
          <cell r="I181" t="str">
            <v>DNEE</v>
          </cell>
          <cell r="K181" t="str">
            <v>IDA</v>
          </cell>
          <cell r="L181" t="str">
            <v>AUT</v>
          </cell>
          <cell r="M181">
            <v>1</v>
          </cell>
          <cell r="Q181">
            <v>1</v>
          </cell>
          <cell r="R181" t="str">
            <v>ens</v>
          </cell>
          <cell r="T181">
            <v>112393.93066785132</v>
          </cell>
          <cell r="U181">
            <v>1</v>
          </cell>
          <cell r="V181">
            <v>112393.93066785132</v>
          </cell>
          <cell r="W181">
            <v>0</v>
          </cell>
          <cell r="X181">
            <v>0</v>
          </cell>
          <cell r="Y181">
            <v>0</v>
          </cell>
          <cell r="Z181">
            <v>112393.93066785132</v>
          </cell>
          <cell r="AA181">
            <v>112393.93066785132</v>
          </cell>
          <cell r="AB181">
            <v>0</v>
          </cell>
          <cell r="AC181">
            <v>0</v>
          </cell>
          <cell r="AD181">
            <v>0</v>
          </cell>
          <cell r="AE181">
            <v>112393.93066785132</v>
          </cell>
          <cell r="AF181">
            <v>0</v>
          </cell>
          <cell r="AG181">
            <v>0</v>
          </cell>
          <cell r="AH181">
            <v>0</v>
          </cell>
          <cell r="AI181">
            <v>0</v>
          </cell>
          <cell r="AJ181">
            <v>0</v>
          </cell>
          <cell r="AL181">
            <v>0</v>
          </cell>
        </row>
        <row r="182">
          <cell r="B182" t="str">
            <v>ST/EPU</v>
          </cell>
          <cell r="C182" t="str">
            <v>B1A</v>
          </cell>
          <cell r="D182" t="str">
            <v>B1AB</v>
          </cell>
          <cell r="E182" t="str">
            <v>EP/MAMO</v>
          </cell>
          <cell r="G182">
            <v>15</v>
          </cell>
          <cell r="H182" t="str">
            <v>PTDE Subventions pour 75% des écoles en 2007</v>
          </cell>
          <cell r="I182" t="str">
            <v>DNEE</v>
          </cell>
          <cell r="K182" t="str">
            <v>IDA</v>
          </cell>
          <cell r="L182" t="str">
            <v>AUT</v>
          </cell>
          <cell r="M182">
            <v>1</v>
          </cell>
          <cell r="Q182">
            <v>1</v>
          </cell>
          <cell r="R182" t="str">
            <v>ens</v>
          </cell>
          <cell r="T182">
            <v>231615.4512442789</v>
          </cell>
          <cell r="U182">
            <v>1</v>
          </cell>
          <cell r="V182">
            <v>231615.4512442789</v>
          </cell>
          <cell r="W182">
            <v>0</v>
          </cell>
          <cell r="X182">
            <v>0</v>
          </cell>
          <cell r="Y182">
            <v>0</v>
          </cell>
          <cell r="Z182">
            <v>231615.4512442789</v>
          </cell>
          <cell r="AA182">
            <v>231615.4512442789</v>
          </cell>
          <cell r="AB182">
            <v>0</v>
          </cell>
          <cell r="AC182">
            <v>0</v>
          </cell>
          <cell r="AD182">
            <v>0</v>
          </cell>
          <cell r="AE182">
            <v>231615.4512442789</v>
          </cell>
          <cell r="AF182">
            <v>0</v>
          </cell>
          <cell r="AG182">
            <v>0</v>
          </cell>
          <cell r="AH182">
            <v>0</v>
          </cell>
          <cell r="AI182">
            <v>0</v>
          </cell>
          <cell r="AJ182">
            <v>0</v>
          </cell>
          <cell r="AL182">
            <v>0</v>
          </cell>
        </row>
        <row r="183">
          <cell r="B183" t="str">
            <v>ST/EPU</v>
          </cell>
          <cell r="C183" t="str">
            <v>B1A</v>
          </cell>
          <cell r="D183" t="str">
            <v>B1AB</v>
          </cell>
          <cell r="E183" t="str">
            <v>EP/MAND</v>
          </cell>
          <cell r="G183">
            <v>15</v>
          </cell>
          <cell r="H183" t="str">
            <v>PTDE Subventions pour 75% des écoles en 2007</v>
          </cell>
          <cell r="I183" t="str">
            <v>DNEE</v>
          </cell>
          <cell r="K183" t="str">
            <v>IDA</v>
          </cell>
          <cell r="L183" t="str">
            <v>AUT</v>
          </cell>
          <cell r="M183">
            <v>1</v>
          </cell>
          <cell r="Q183">
            <v>1</v>
          </cell>
          <cell r="R183" t="str">
            <v>ens</v>
          </cell>
          <cell r="T183">
            <v>74918.048280775372</v>
          </cell>
          <cell r="U183">
            <v>1</v>
          </cell>
          <cell r="V183">
            <v>74918.048280775372</v>
          </cell>
          <cell r="W183">
            <v>0</v>
          </cell>
          <cell r="X183">
            <v>0</v>
          </cell>
          <cell r="Y183">
            <v>0</v>
          </cell>
          <cell r="Z183">
            <v>74918.048280775372</v>
          </cell>
          <cell r="AA183">
            <v>74918.048280775372</v>
          </cell>
          <cell r="AB183">
            <v>0</v>
          </cell>
          <cell r="AC183">
            <v>0</v>
          </cell>
          <cell r="AD183">
            <v>0</v>
          </cell>
          <cell r="AE183">
            <v>74918.048280775372</v>
          </cell>
          <cell r="AF183">
            <v>0</v>
          </cell>
          <cell r="AG183">
            <v>0</v>
          </cell>
          <cell r="AH183">
            <v>0</v>
          </cell>
          <cell r="AI183">
            <v>0</v>
          </cell>
          <cell r="AJ183">
            <v>0</v>
          </cell>
          <cell r="AL183">
            <v>0</v>
          </cell>
        </row>
        <row r="184">
          <cell r="B184" t="str">
            <v>ST/EPU</v>
          </cell>
          <cell r="C184" t="str">
            <v>B1A</v>
          </cell>
          <cell r="D184" t="str">
            <v>B1AB</v>
          </cell>
          <cell r="E184" t="str">
            <v>EP/MATA</v>
          </cell>
          <cell r="G184">
            <v>15</v>
          </cell>
          <cell r="H184" t="str">
            <v>PTDE Subventions pour 75% des écoles en 2007</v>
          </cell>
          <cell r="I184" t="str">
            <v>DNEE</v>
          </cell>
          <cell r="K184" t="str">
            <v>IDA</v>
          </cell>
          <cell r="L184" t="str">
            <v>AUT</v>
          </cell>
          <cell r="M184">
            <v>1</v>
          </cell>
          <cell r="Q184">
            <v>1</v>
          </cell>
          <cell r="R184" t="str">
            <v>ens</v>
          </cell>
          <cell r="T184">
            <v>131646.04838536817</v>
          </cell>
          <cell r="U184">
            <v>1</v>
          </cell>
          <cell r="V184">
            <v>131646.04838536817</v>
          </cell>
          <cell r="W184">
            <v>0</v>
          </cell>
          <cell r="X184">
            <v>0</v>
          </cell>
          <cell r="Y184">
            <v>0</v>
          </cell>
          <cell r="Z184">
            <v>131646.04838536817</v>
          </cell>
          <cell r="AA184">
            <v>131646.04838536817</v>
          </cell>
          <cell r="AB184">
            <v>0</v>
          </cell>
          <cell r="AC184">
            <v>0</v>
          </cell>
          <cell r="AD184">
            <v>0</v>
          </cell>
          <cell r="AE184">
            <v>131646.04838536817</v>
          </cell>
          <cell r="AF184">
            <v>0</v>
          </cell>
          <cell r="AG184">
            <v>0</v>
          </cell>
          <cell r="AH184">
            <v>0</v>
          </cell>
          <cell r="AI184">
            <v>0</v>
          </cell>
          <cell r="AJ184">
            <v>0</v>
          </cell>
          <cell r="AL184">
            <v>0</v>
          </cell>
        </row>
        <row r="185">
          <cell r="B185" t="str">
            <v>ST/EPU</v>
          </cell>
          <cell r="C185" t="str">
            <v>B1A</v>
          </cell>
          <cell r="D185" t="str">
            <v>B1AB</v>
          </cell>
          <cell r="E185" t="str">
            <v>EP/MATO</v>
          </cell>
          <cell r="G185">
            <v>15</v>
          </cell>
          <cell r="H185" t="str">
            <v>PTDE Subventions pour 75% des écoles en 2007</v>
          </cell>
          <cell r="I185" t="str">
            <v>DNEE</v>
          </cell>
          <cell r="K185" t="str">
            <v>IDA</v>
          </cell>
          <cell r="L185" t="str">
            <v>AUT</v>
          </cell>
          <cell r="M185">
            <v>1</v>
          </cell>
          <cell r="Q185">
            <v>1</v>
          </cell>
          <cell r="R185" t="str">
            <v>ens</v>
          </cell>
          <cell r="T185">
            <v>268855.31817772461</v>
          </cell>
          <cell r="U185">
            <v>1</v>
          </cell>
          <cell r="V185">
            <v>268855.31817772461</v>
          </cell>
          <cell r="W185">
            <v>0</v>
          </cell>
          <cell r="X185">
            <v>0</v>
          </cell>
          <cell r="Y185">
            <v>0</v>
          </cell>
          <cell r="Z185">
            <v>268855.31817772461</v>
          </cell>
          <cell r="AA185">
            <v>268855.31817772461</v>
          </cell>
          <cell r="AB185">
            <v>0</v>
          </cell>
          <cell r="AC185">
            <v>0</v>
          </cell>
          <cell r="AD185">
            <v>0</v>
          </cell>
          <cell r="AE185">
            <v>268855.31817772461</v>
          </cell>
          <cell r="AF185">
            <v>0</v>
          </cell>
          <cell r="AG185">
            <v>0</v>
          </cell>
          <cell r="AH185">
            <v>0</v>
          </cell>
          <cell r="AI185">
            <v>0</v>
          </cell>
          <cell r="AJ185">
            <v>0</v>
          </cell>
          <cell r="AL185">
            <v>0</v>
          </cell>
        </row>
        <row r="186">
          <cell r="B186" t="str">
            <v>ST/EPU</v>
          </cell>
          <cell r="C186" t="str">
            <v>B1A</v>
          </cell>
          <cell r="D186" t="str">
            <v>B1AB</v>
          </cell>
          <cell r="E186" t="str">
            <v>EP/NZER</v>
          </cell>
          <cell r="G186">
            <v>15</v>
          </cell>
          <cell r="H186" t="str">
            <v>PTDE Subventions pour 75% des écoles en 2007</v>
          </cell>
          <cell r="I186" t="str">
            <v>DNEE</v>
          </cell>
          <cell r="K186" t="str">
            <v>IDA</v>
          </cell>
          <cell r="L186" t="str">
            <v>AUT</v>
          </cell>
          <cell r="M186">
            <v>1</v>
          </cell>
          <cell r="Q186">
            <v>1</v>
          </cell>
          <cell r="R186" t="str">
            <v>ens</v>
          </cell>
          <cell r="T186">
            <v>308123.7941292742</v>
          </cell>
          <cell r="U186">
            <v>1</v>
          </cell>
          <cell r="V186">
            <v>308123.7941292742</v>
          </cell>
          <cell r="W186">
            <v>0</v>
          </cell>
          <cell r="X186">
            <v>0</v>
          </cell>
          <cell r="Y186">
            <v>0</v>
          </cell>
          <cell r="Z186">
            <v>308123.7941292742</v>
          </cell>
          <cell r="AA186">
            <v>308123.7941292742</v>
          </cell>
          <cell r="AB186">
            <v>0</v>
          </cell>
          <cell r="AC186">
            <v>0</v>
          </cell>
          <cell r="AD186">
            <v>0</v>
          </cell>
          <cell r="AE186">
            <v>308123.7941292742</v>
          </cell>
          <cell r="AF186">
            <v>0</v>
          </cell>
          <cell r="AG186">
            <v>0</v>
          </cell>
          <cell r="AH186">
            <v>0</v>
          </cell>
          <cell r="AI186">
            <v>0</v>
          </cell>
          <cell r="AJ186">
            <v>0</v>
          </cell>
          <cell r="AL186">
            <v>0</v>
          </cell>
        </row>
        <row r="187">
          <cell r="B187" t="str">
            <v>ST/EPU</v>
          </cell>
          <cell r="C187" t="str">
            <v>B1A</v>
          </cell>
          <cell r="D187" t="str">
            <v>B1AB</v>
          </cell>
          <cell r="E187" t="str">
            <v>EP/PITA</v>
          </cell>
          <cell r="G187">
            <v>15</v>
          </cell>
          <cell r="H187" t="str">
            <v>PTDE Subventions pour 75% des écoles en 2007</v>
          </cell>
          <cell r="I187" t="str">
            <v>DNEE</v>
          </cell>
          <cell r="K187" t="str">
            <v>IDA</v>
          </cell>
          <cell r="L187" t="str">
            <v>AUT</v>
          </cell>
          <cell r="M187">
            <v>1</v>
          </cell>
          <cell r="Q187">
            <v>1</v>
          </cell>
          <cell r="R187" t="str">
            <v>ens</v>
          </cell>
          <cell r="T187">
            <v>150976.83792076207</v>
          </cell>
          <cell r="U187">
            <v>1</v>
          </cell>
          <cell r="V187">
            <v>150976.83792076207</v>
          </cell>
          <cell r="W187">
            <v>0</v>
          </cell>
          <cell r="X187">
            <v>0</v>
          </cell>
          <cell r="Y187">
            <v>0</v>
          </cell>
          <cell r="Z187">
            <v>150976.83792076207</v>
          </cell>
          <cell r="AA187">
            <v>150976.83792076207</v>
          </cell>
          <cell r="AB187">
            <v>0</v>
          </cell>
          <cell r="AC187">
            <v>0</v>
          </cell>
          <cell r="AD187">
            <v>0</v>
          </cell>
          <cell r="AE187">
            <v>150976.83792076207</v>
          </cell>
          <cell r="AF187">
            <v>0</v>
          </cell>
          <cell r="AG187">
            <v>0</v>
          </cell>
          <cell r="AH187">
            <v>0</v>
          </cell>
          <cell r="AI187">
            <v>0</v>
          </cell>
          <cell r="AJ187">
            <v>0</v>
          </cell>
          <cell r="AL187">
            <v>0</v>
          </cell>
        </row>
        <row r="188">
          <cell r="B188" t="str">
            <v>ST/EPU</v>
          </cell>
          <cell r="C188" t="str">
            <v>B1A</v>
          </cell>
          <cell r="D188" t="str">
            <v>B1AB</v>
          </cell>
          <cell r="E188" t="str">
            <v>EP/RATO</v>
          </cell>
          <cell r="G188">
            <v>15</v>
          </cell>
          <cell r="H188" t="str">
            <v>PTDE Subventions pour 75% des écoles en 2007</v>
          </cell>
          <cell r="I188" t="str">
            <v>DNEE</v>
          </cell>
          <cell r="K188" t="str">
            <v>IDA</v>
          </cell>
          <cell r="L188" t="str">
            <v>AUT</v>
          </cell>
          <cell r="M188">
            <v>1</v>
          </cell>
          <cell r="Q188">
            <v>1</v>
          </cell>
          <cell r="R188" t="str">
            <v>ens</v>
          </cell>
          <cell r="T188">
            <v>155736.48290229618</v>
          </cell>
          <cell r="U188">
            <v>1</v>
          </cell>
          <cell r="V188">
            <v>155736.48290229618</v>
          </cell>
          <cell r="W188">
            <v>0</v>
          </cell>
          <cell r="X188">
            <v>0</v>
          </cell>
          <cell r="Y188">
            <v>0</v>
          </cell>
          <cell r="Z188">
            <v>155736.48290229618</v>
          </cell>
          <cell r="AA188">
            <v>155736.48290229618</v>
          </cell>
          <cell r="AB188">
            <v>0</v>
          </cell>
          <cell r="AC188">
            <v>0</v>
          </cell>
          <cell r="AD188">
            <v>0</v>
          </cell>
          <cell r="AE188">
            <v>155736.48290229618</v>
          </cell>
          <cell r="AF188">
            <v>0</v>
          </cell>
          <cell r="AG188">
            <v>0</v>
          </cell>
          <cell r="AH188">
            <v>0</v>
          </cell>
          <cell r="AI188">
            <v>0</v>
          </cell>
          <cell r="AJ188">
            <v>0</v>
          </cell>
          <cell r="AL188">
            <v>0</v>
          </cell>
        </row>
        <row r="189">
          <cell r="B189" t="str">
            <v>ST/EPU</v>
          </cell>
          <cell r="C189" t="str">
            <v>B1A</v>
          </cell>
          <cell r="D189" t="str">
            <v>B1AB</v>
          </cell>
          <cell r="E189" t="str">
            <v>EP/SIGU</v>
          </cell>
          <cell r="G189">
            <v>15</v>
          </cell>
          <cell r="H189" t="str">
            <v>PTDE Subventions pour 75% des écoles en 2007</v>
          </cell>
          <cell r="I189" t="str">
            <v>DNEE</v>
          </cell>
          <cell r="K189" t="str">
            <v>IDA</v>
          </cell>
          <cell r="L189" t="str">
            <v>AUT</v>
          </cell>
          <cell r="M189">
            <v>1</v>
          </cell>
          <cell r="Q189">
            <v>1</v>
          </cell>
          <cell r="R189" t="str">
            <v>ens</v>
          </cell>
          <cell r="T189">
            <v>175516.82568269924</v>
          </cell>
          <cell r="U189">
            <v>1</v>
          </cell>
          <cell r="V189">
            <v>175516.82568269924</v>
          </cell>
          <cell r="W189">
            <v>0</v>
          </cell>
          <cell r="X189">
            <v>0</v>
          </cell>
          <cell r="Y189">
            <v>0</v>
          </cell>
          <cell r="Z189">
            <v>175516.82568269924</v>
          </cell>
          <cell r="AA189">
            <v>175516.82568269924</v>
          </cell>
          <cell r="AB189">
            <v>0</v>
          </cell>
          <cell r="AC189">
            <v>0</v>
          </cell>
          <cell r="AD189">
            <v>0</v>
          </cell>
          <cell r="AE189">
            <v>175516.82568269924</v>
          </cell>
          <cell r="AF189">
            <v>0</v>
          </cell>
          <cell r="AG189">
            <v>0</v>
          </cell>
          <cell r="AH189">
            <v>0</v>
          </cell>
          <cell r="AI189">
            <v>0</v>
          </cell>
          <cell r="AJ189">
            <v>0</v>
          </cell>
          <cell r="AL189">
            <v>0</v>
          </cell>
        </row>
        <row r="190">
          <cell r="B190" t="str">
            <v>ST/EPU</v>
          </cell>
          <cell r="C190" t="str">
            <v>B1A</v>
          </cell>
          <cell r="D190" t="str">
            <v>B1AB</v>
          </cell>
          <cell r="E190" t="str">
            <v>EP/TELE</v>
          </cell>
          <cell r="G190">
            <v>15</v>
          </cell>
          <cell r="H190" t="str">
            <v>PTDE Subventions pour 75% des écoles en 2007</v>
          </cell>
          <cell r="I190" t="str">
            <v>DNEE</v>
          </cell>
          <cell r="K190" t="str">
            <v>IDA</v>
          </cell>
          <cell r="L190" t="str">
            <v>AUT</v>
          </cell>
          <cell r="M190">
            <v>1</v>
          </cell>
          <cell r="Q190">
            <v>1</v>
          </cell>
          <cell r="R190" t="str">
            <v>ens</v>
          </cell>
          <cell r="T190">
            <v>113394.18663799643</v>
          </cell>
          <cell r="U190">
            <v>1</v>
          </cell>
          <cell r="V190">
            <v>113394.18663799643</v>
          </cell>
          <cell r="W190">
            <v>0</v>
          </cell>
          <cell r="X190">
            <v>0</v>
          </cell>
          <cell r="Y190">
            <v>0</v>
          </cell>
          <cell r="Z190">
            <v>113394.18663799643</v>
          </cell>
          <cell r="AA190">
            <v>113394.18663799643</v>
          </cell>
          <cell r="AB190">
            <v>0</v>
          </cell>
          <cell r="AC190">
            <v>0</v>
          </cell>
          <cell r="AD190">
            <v>0</v>
          </cell>
          <cell r="AE190">
            <v>113394.18663799643</v>
          </cell>
          <cell r="AF190">
            <v>0</v>
          </cell>
          <cell r="AG190">
            <v>0</v>
          </cell>
          <cell r="AH190">
            <v>0</v>
          </cell>
          <cell r="AI190">
            <v>0</v>
          </cell>
          <cell r="AJ190">
            <v>0</v>
          </cell>
          <cell r="AL190">
            <v>0</v>
          </cell>
        </row>
        <row r="191">
          <cell r="B191" t="str">
            <v>ST/EPU</v>
          </cell>
          <cell r="C191" t="str">
            <v>B1A</v>
          </cell>
          <cell r="D191" t="str">
            <v>B1AB</v>
          </cell>
          <cell r="E191" t="str">
            <v>EP/TOUG</v>
          </cell>
          <cell r="G191">
            <v>15</v>
          </cell>
          <cell r="H191" t="str">
            <v>PTDE Subventions pour 75% des écoles en 2007</v>
          </cell>
          <cell r="I191" t="str">
            <v>DNEE</v>
          </cell>
          <cell r="K191" t="str">
            <v>IDA</v>
          </cell>
          <cell r="L191" t="str">
            <v>AUT</v>
          </cell>
          <cell r="M191">
            <v>1</v>
          </cell>
          <cell r="Q191">
            <v>1</v>
          </cell>
          <cell r="R191" t="str">
            <v>ens</v>
          </cell>
          <cell r="T191">
            <v>98794.945006324517</v>
          </cell>
          <cell r="U191">
            <v>1</v>
          </cell>
          <cell r="V191">
            <v>98794.945006324517</v>
          </cell>
          <cell r="W191">
            <v>0</v>
          </cell>
          <cell r="X191">
            <v>0</v>
          </cell>
          <cell r="Y191">
            <v>0</v>
          </cell>
          <cell r="Z191">
            <v>98794.945006324517</v>
          </cell>
          <cell r="AA191">
            <v>98794.945006324517</v>
          </cell>
          <cell r="AB191">
            <v>0</v>
          </cell>
          <cell r="AC191">
            <v>0</v>
          </cell>
          <cell r="AD191">
            <v>0</v>
          </cell>
          <cell r="AE191">
            <v>98794.945006324517</v>
          </cell>
          <cell r="AF191">
            <v>0</v>
          </cell>
          <cell r="AG191">
            <v>0</v>
          </cell>
          <cell r="AH191">
            <v>0</v>
          </cell>
          <cell r="AI191">
            <v>0</v>
          </cell>
          <cell r="AJ191">
            <v>0</v>
          </cell>
          <cell r="AL191">
            <v>0</v>
          </cell>
        </row>
        <row r="192">
          <cell r="B192" t="str">
            <v>ST/EPU</v>
          </cell>
          <cell r="C192" t="str">
            <v>B1A</v>
          </cell>
          <cell r="D192" t="str">
            <v>B1AB</v>
          </cell>
          <cell r="E192" t="str">
            <v>EP/YOMO</v>
          </cell>
          <cell r="G192">
            <v>15</v>
          </cell>
          <cell r="H192" t="str">
            <v>PTDE Subventions pour 75% des écoles en 2007</v>
          </cell>
          <cell r="I192" t="str">
            <v>DNEE</v>
          </cell>
          <cell r="K192" t="str">
            <v>IDA</v>
          </cell>
          <cell r="L192" t="str">
            <v>AUT</v>
          </cell>
          <cell r="M192">
            <v>1</v>
          </cell>
          <cell r="Q192">
            <v>1</v>
          </cell>
          <cell r="R192" t="str">
            <v>ens</v>
          </cell>
          <cell r="T192">
            <v>119064.17694067446</v>
          </cell>
          <cell r="U192">
            <v>1</v>
          </cell>
          <cell r="V192">
            <v>119064.17694067446</v>
          </cell>
          <cell r="W192">
            <v>0</v>
          </cell>
          <cell r="X192">
            <v>0</v>
          </cell>
          <cell r="Y192">
            <v>0</v>
          </cell>
          <cell r="Z192">
            <v>119064.17694067446</v>
          </cell>
          <cell r="AA192">
            <v>119064.17694067446</v>
          </cell>
          <cell r="AB192">
            <v>0</v>
          </cell>
          <cell r="AC192">
            <v>0</v>
          </cell>
          <cell r="AD192">
            <v>0</v>
          </cell>
          <cell r="AE192">
            <v>119064.17694067446</v>
          </cell>
          <cell r="AF192">
            <v>0</v>
          </cell>
          <cell r="AG192">
            <v>0</v>
          </cell>
          <cell r="AH192">
            <v>0</v>
          </cell>
          <cell r="AI192">
            <v>0</v>
          </cell>
          <cell r="AJ192">
            <v>0</v>
          </cell>
          <cell r="AL192">
            <v>0</v>
          </cell>
        </row>
        <row r="193">
          <cell r="B193" t="str">
            <v>ST/EPU</v>
          </cell>
          <cell r="C193" t="str">
            <v>C1E</v>
          </cell>
          <cell r="D193" t="str">
            <v>C1EC</v>
          </cell>
          <cell r="E193" t="str">
            <v>DSEE/BOKE</v>
          </cell>
          <cell r="G193">
            <v>15</v>
          </cell>
          <cell r="H193" t="str">
            <v>FONCT Subvention d'encadrement, gestion de la FCM et  suivi des PTDE</v>
          </cell>
          <cell r="I193" t="str">
            <v>DSEE</v>
          </cell>
          <cell r="K193" t="str">
            <v>IDA</v>
          </cell>
          <cell r="L193" t="str">
            <v>AUT</v>
          </cell>
          <cell r="M193">
            <v>13</v>
          </cell>
          <cell r="Q193">
            <v>13</v>
          </cell>
          <cell r="R193" t="str">
            <v>Sfonct</v>
          </cell>
          <cell r="T193">
            <v>1899.26</v>
          </cell>
          <cell r="U193">
            <v>1</v>
          </cell>
          <cell r="V193">
            <v>24690.38</v>
          </cell>
          <cell r="W193">
            <v>0</v>
          </cell>
          <cell r="X193">
            <v>0</v>
          </cell>
          <cell r="Y193">
            <v>0</v>
          </cell>
          <cell r="Z193">
            <v>24690.38</v>
          </cell>
          <cell r="AA193">
            <v>24690.38</v>
          </cell>
          <cell r="AB193">
            <v>0</v>
          </cell>
          <cell r="AC193">
            <v>0</v>
          </cell>
          <cell r="AD193">
            <v>0</v>
          </cell>
          <cell r="AE193">
            <v>24690.38</v>
          </cell>
          <cell r="AF193">
            <v>0</v>
          </cell>
          <cell r="AG193">
            <v>0</v>
          </cell>
          <cell r="AH193">
            <v>0</v>
          </cell>
          <cell r="AI193">
            <v>0</v>
          </cell>
          <cell r="AJ193">
            <v>0</v>
          </cell>
          <cell r="AL193">
            <v>0</v>
          </cell>
        </row>
        <row r="194">
          <cell r="B194" t="str">
            <v>ST/EPU</v>
          </cell>
          <cell r="C194" t="str">
            <v>C1E</v>
          </cell>
          <cell r="D194" t="str">
            <v>C1EC</v>
          </cell>
          <cell r="E194" t="str">
            <v>DSEE/BOFF</v>
          </cell>
          <cell r="G194">
            <v>15</v>
          </cell>
          <cell r="H194" t="str">
            <v>FONCT Subvention d'encadrement, gestion de la FCM et  suivi des PTDE</v>
          </cell>
          <cell r="I194" t="str">
            <v>DSEE</v>
          </cell>
          <cell r="K194" t="str">
            <v>IDA</v>
          </cell>
          <cell r="L194" t="str">
            <v>AUT</v>
          </cell>
          <cell r="M194">
            <v>8</v>
          </cell>
          <cell r="Q194">
            <v>8</v>
          </cell>
          <cell r="R194" t="str">
            <v>Sfonct</v>
          </cell>
          <cell r="T194">
            <v>1899.26</v>
          </cell>
          <cell r="U194">
            <v>1</v>
          </cell>
          <cell r="V194">
            <v>15194.08</v>
          </cell>
          <cell r="W194">
            <v>0</v>
          </cell>
          <cell r="X194">
            <v>0</v>
          </cell>
          <cell r="Y194">
            <v>0</v>
          </cell>
          <cell r="Z194">
            <v>15194.08</v>
          </cell>
          <cell r="AA194">
            <v>15194.08</v>
          </cell>
          <cell r="AB194">
            <v>0</v>
          </cell>
          <cell r="AC194">
            <v>0</v>
          </cell>
          <cell r="AD194">
            <v>0</v>
          </cell>
          <cell r="AE194">
            <v>15194.08</v>
          </cell>
          <cell r="AF194">
            <v>0</v>
          </cell>
          <cell r="AG194">
            <v>0</v>
          </cell>
          <cell r="AH194">
            <v>0</v>
          </cell>
          <cell r="AI194">
            <v>0</v>
          </cell>
          <cell r="AJ194">
            <v>0</v>
          </cell>
          <cell r="AL194">
            <v>0</v>
          </cell>
        </row>
        <row r="195">
          <cell r="B195" t="str">
            <v>ST/EPU</v>
          </cell>
          <cell r="C195" t="str">
            <v>C1E</v>
          </cell>
          <cell r="D195" t="str">
            <v>C1EC</v>
          </cell>
          <cell r="E195" t="str">
            <v>DSEE/FRIA</v>
          </cell>
          <cell r="G195">
            <v>15</v>
          </cell>
          <cell r="H195" t="str">
            <v>FONCT Subvention d'encadrement, gestion de la FCM et  suivi des PTDE</v>
          </cell>
          <cell r="I195" t="str">
            <v>DSEE</v>
          </cell>
          <cell r="K195" t="str">
            <v>IDA</v>
          </cell>
          <cell r="L195" t="str">
            <v>AUT</v>
          </cell>
          <cell r="M195">
            <v>4</v>
          </cell>
          <cell r="Q195">
            <v>4</v>
          </cell>
          <cell r="R195" t="str">
            <v>Sfonct</v>
          </cell>
          <cell r="T195">
            <v>1899.26</v>
          </cell>
          <cell r="U195">
            <v>1</v>
          </cell>
          <cell r="V195">
            <v>7597.04</v>
          </cell>
          <cell r="W195">
            <v>0</v>
          </cell>
          <cell r="X195">
            <v>0</v>
          </cell>
          <cell r="Y195">
            <v>0</v>
          </cell>
          <cell r="Z195">
            <v>7597.04</v>
          </cell>
          <cell r="AA195">
            <v>7597.04</v>
          </cell>
          <cell r="AB195">
            <v>0</v>
          </cell>
          <cell r="AC195">
            <v>0</v>
          </cell>
          <cell r="AD195">
            <v>0</v>
          </cell>
          <cell r="AE195">
            <v>7597.04</v>
          </cell>
          <cell r="AF195">
            <v>0</v>
          </cell>
          <cell r="AG195">
            <v>0</v>
          </cell>
          <cell r="AH195">
            <v>0</v>
          </cell>
          <cell r="AI195">
            <v>0</v>
          </cell>
          <cell r="AJ195">
            <v>0</v>
          </cell>
          <cell r="AL195">
            <v>0</v>
          </cell>
        </row>
        <row r="196">
          <cell r="B196" t="str">
            <v>ST/EPU</v>
          </cell>
          <cell r="C196" t="str">
            <v>C1E</v>
          </cell>
          <cell r="D196" t="str">
            <v>C1EC</v>
          </cell>
          <cell r="E196" t="str">
            <v>DSEE/GAOU</v>
          </cell>
          <cell r="G196">
            <v>15</v>
          </cell>
          <cell r="H196" t="str">
            <v>FONCT Subvention d'encadrement, gestion de la FCM et  suivi des PTDE</v>
          </cell>
          <cell r="I196" t="str">
            <v>DSEE</v>
          </cell>
          <cell r="K196" t="str">
            <v>IDA</v>
          </cell>
          <cell r="L196" t="str">
            <v>AUT</v>
          </cell>
          <cell r="M196">
            <v>8</v>
          </cell>
          <cell r="Q196">
            <v>8</v>
          </cell>
          <cell r="R196" t="str">
            <v>Sfonct</v>
          </cell>
          <cell r="T196">
            <v>1899.26</v>
          </cell>
          <cell r="U196">
            <v>1</v>
          </cell>
          <cell r="V196">
            <v>15194.08</v>
          </cell>
          <cell r="W196">
            <v>0</v>
          </cell>
          <cell r="X196">
            <v>0</v>
          </cell>
          <cell r="Y196">
            <v>0</v>
          </cell>
          <cell r="Z196">
            <v>15194.08</v>
          </cell>
          <cell r="AA196">
            <v>15194.08</v>
          </cell>
          <cell r="AB196">
            <v>0</v>
          </cell>
          <cell r="AC196">
            <v>0</v>
          </cell>
          <cell r="AD196">
            <v>0</v>
          </cell>
          <cell r="AE196">
            <v>15194.08</v>
          </cell>
          <cell r="AF196">
            <v>0</v>
          </cell>
          <cell r="AG196">
            <v>0</v>
          </cell>
          <cell r="AH196">
            <v>0</v>
          </cell>
          <cell r="AI196">
            <v>0</v>
          </cell>
          <cell r="AJ196">
            <v>0</v>
          </cell>
          <cell r="AL196">
            <v>0</v>
          </cell>
        </row>
        <row r="197">
          <cell r="B197" t="str">
            <v>ST/EPU</v>
          </cell>
          <cell r="C197" t="str">
            <v>C1E</v>
          </cell>
          <cell r="D197" t="str">
            <v>C1EC</v>
          </cell>
          <cell r="E197" t="str">
            <v>DSEE/KOUN</v>
          </cell>
          <cell r="G197">
            <v>15</v>
          </cell>
          <cell r="H197" t="str">
            <v>FONCT Subvention d'encadrement, gestion de la FCM et  suivi des PTDE</v>
          </cell>
          <cell r="I197" t="str">
            <v>DSEE</v>
          </cell>
          <cell r="K197" t="str">
            <v>IDA</v>
          </cell>
          <cell r="L197" t="str">
            <v>AUT</v>
          </cell>
          <cell r="M197">
            <v>7</v>
          </cell>
          <cell r="Q197">
            <v>7</v>
          </cell>
          <cell r="R197" t="str">
            <v>Sfonct</v>
          </cell>
          <cell r="T197">
            <v>1899.26</v>
          </cell>
          <cell r="U197">
            <v>1</v>
          </cell>
          <cell r="V197">
            <v>13294.82</v>
          </cell>
          <cell r="W197">
            <v>0</v>
          </cell>
          <cell r="X197">
            <v>0</v>
          </cell>
          <cell r="Y197">
            <v>0</v>
          </cell>
          <cell r="Z197">
            <v>13294.82</v>
          </cell>
          <cell r="AA197">
            <v>13294.82</v>
          </cell>
          <cell r="AB197">
            <v>0</v>
          </cell>
          <cell r="AC197">
            <v>0</v>
          </cell>
          <cell r="AD197">
            <v>0</v>
          </cell>
          <cell r="AE197">
            <v>13294.82</v>
          </cell>
          <cell r="AF197">
            <v>0</v>
          </cell>
          <cell r="AG197">
            <v>0</v>
          </cell>
          <cell r="AH197">
            <v>0</v>
          </cell>
          <cell r="AI197">
            <v>0</v>
          </cell>
          <cell r="AJ197">
            <v>0</v>
          </cell>
          <cell r="AL197">
            <v>0</v>
          </cell>
        </row>
        <row r="198">
          <cell r="B198" t="str">
            <v>ST/EPU</v>
          </cell>
          <cell r="C198" t="str">
            <v>C1E</v>
          </cell>
          <cell r="D198" t="str">
            <v>C1EC</v>
          </cell>
          <cell r="E198" t="str">
            <v>DSEE/DIXI</v>
          </cell>
          <cell r="G198">
            <v>15</v>
          </cell>
          <cell r="H198" t="str">
            <v>FONCT Subvention d'encadrement, gestion de la FCM et  suivi des PTDE</v>
          </cell>
          <cell r="I198" t="str">
            <v>DSEE</v>
          </cell>
          <cell r="K198" t="str">
            <v>IDA</v>
          </cell>
          <cell r="L198" t="str">
            <v>AUT</v>
          </cell>
          <cell r="M198">
            <v>4</v>
          </cell>
          <cell r="Q198">
            <v>4</v>
          </cell>
          <cell r="R198" t="str">
            <v>Sfonct</v>
          </cell>
          <cell r="T198">
            <v>1899.26</v>
          </cell>
          <cell r="U198">
            <v>1</v>
          </cell>
          <cell r="V198">
            <v>7597.04</v>
          </cell>
          <cell r="W198">
            <v>0</v>
          </cell>
          <cell r="X198">
            <v>0</v>
          </cell>
          <cell r="Y198">
            <v>0</v>
          </cell>
          <cell r="Z198">
            <v>7597.04</v>
          </cell>
          <cell r="AA198">
            <v>7597.04</v>
          </cell>
          <cell r="AB198">
            <v>0</v>
          </cell>
          <cell r="AC198">
            <v>0</v>
          </cell>
          <cell r="AD198">
            <v>0</v>
          </cell>
          <cell r="AE198">
            <v>7597.04</v>
          </cell>
          <cell r="AF198">
            <v>0</v>
          </cell>
          <cell r="AG198">
            <v>0</v>
          </cell>
          <cell r="AH198">
            <v>0</v>
          </cell>
          <cell r="AI198">
            <v>0</v>
          </cell>
          <cell r="AJ198">
            <v>0</v>
          </cell>
          <cell r="AL198">
            <v>0</v>
          </cell>
        </row>
        <row r="199">
          <cell r="B199" t="str">
            <v>ST/EPU</v>
          </cell>
          <cell r="C199" t="str">
            <v>C1E</v>
          </cell>
          <cell r="D199" t="str">
            <v>C1EC</v>
          </cell>
          <cell r="E199" t="str">
            <v>DSEE/KALO</v>
          </cell>
          <cell r="G199">
            <v>15</v>
          </cell>
          <cell r="H199" t="str">
            <v>FONCT Subvention d'encadrement, gestion de la FCM et  suivi des PTDE</v>
          </cell>
          <cell r="I199" t="str">
            <v>DSEE</v>
          </cell>
          <cell r="K199" t="str">
            <v>IDA</v>
          </cell>
          <cell r="L199" t="str">
            <v>AUT</v>
          </cell>
          <cell r="M199">
            <v>4</v>
          </cell>
          <cell r="Q199">
            <v>4</v>
          </cell>
          <cell r="R199" t="str">
            <v>Sfonct</v>
          </cell>
          <cell r="T199">
            <v>1899.26</v>
          </cell>
          <cell r="U199">
            <v>1</v>
          </cell>
          <cell r="V199">
            <v>7597.04</v>
          </cell>
          <cell r="W199">
            <v>0</v>
          </cell>
          <cell r="X199">
            <v>0</v>
          </cell>
          <cell r="Y199">
            <v>0</v>
          </cell>
          <cell r="Z199">
            <v>7597.04</v>
          </cell>
          <cell r="AA199">
            <v>7597.04</v>
          </cell>
          <cell r="AB199">
            <v>0</v>
          </cell>
          <cell r="AC199">
            <v>0</v>
          </cell>
          <cell r="AD199">
            <v>0</v>
          </cell>
          <cell r="AE199">
            <v>7597.04</v>
          </cell>
          <cell r="AF199">
            <v>0</v>
          </cell>
          <cell r="AG199">
            <v>0</v>
          </cell>
          <cell r="AH199">
            <v>0</v>
          </cell>
          <cell r="AI199">
            <v>0</v>
          </cell>
          <cell r="AJ199">
            <v>0</v>
          </cell>
          <cell r="AL199">
            <v>0</v>
          </cell>
        </row>
        <row r="200">
          <cell r="B200" t="str">
            <v>ST/EPU</v>
          </cell>
          <cell r="C200" t="str">
            <v>C1E</v>
          </cell>
          <cell r="D200" t="str">
            <v>C1EC</v>
          </cell>
          <cell r="E200" t="str">
            <v>DSEE/MATA</v>
          </cell>
          <cell r="G200">
            <v>15</v>
          </cell>
          <cell r="H200" t="str">
            <v>FONCT Subvention d'encadrement, gestion de la FCM et  suivi des PTDE</v>
          </cell>
          <cell r="I200" t="str">
            <v>DSEE</v>
          </cell>
          <cell r="K200" t="str">
            <v>IDA</v>
          </cell>
          <cell r="L200" t="str">
            <v>AUT</v>
          </cell>
          <cell r="M200">
            <v>5</v>
          </cell>
          <cell r="Q200">
            <v>5</v>
          </cell>
          <cell r="R200" t="str">
            <v>Sfonct</v>
          </cell>
          <cell r="T200">
            <v>1899.26</v>
          </cell>
          <cell r="U200">
            <v>1</v>
          </cell>
          <cell r="V200">
            <v>9496.2999999999993</v>
          </cell>
          <cell r="W200">
            <v>0</v>
          </cell>
          <cell r="X200">
            <v>0</v>
          </cell>
          <cell r="Y200">
            <v>0</v>
          </cell>
          <cell r="Z200">
            <v>9496.2999999999993</v>
          </cell>
          <cell r="AA200">
            <v>9496.2999999999993</v>
          </cell>
          <cell r="AB200">
            <v>0</v>
          </cell>
          <cell r="AC200">
            <v>0</v>
          </cell>
          <cell r="AD200">
            <v>0</v>
          </cell>
          <cell r="AE200">
            <v>9496.2999999999993</v>
          </cell>
          <cell r="AF200">
            <v>0</v>
          </cell>
          <cell r="AG200">
            <v>0</v>
          </cell>
          <cell r="AH200">
            <v>0</v>
          </cell>
          <cell r="AI200">
            <v>0</v>
          </cell>
          <cell r="AJ200">
            <v>0</v>
          </cell>
          <cell r="AL200">
            <v>0</v>
          </cell>
        </row>
        <row r="201">
          <cell r="B201" t="str">
            <v>ST/EPU</v>
          </cell>
          <cell r="C201" t="str">
            <v>C1E</v>
          </cell>
          <cell r="D201" t="str">
            <v>C1EC</v>
          </cell>
          <cell r="E201" t="str">
            <v>DSEE/MATO</v>
          </cell>
          <cell r="G201">
            <v>15</v>
          </cell>
          <cell r="H201" t="str">
            <v>FONCT Subvention d'encadrement, gestion de la FCM et  suivi des PTDE</v>
          </cell>
          <cell r="I201" t="str">
            <v>DSEE</v>
          </cell>
          <cell r="K201" t="str">
            <v>IDA</v>
          </cell>
          <cell r="L201" t="str">
            <v>AUT</v>
          </cell>
          <cell r="M201">
            <v>16</v>
          </cell>
          <cell r="Q201">
            <v>16</v>
          </cell>
          <cell r="R201" t="str">
            <v>Sfonct</v>
          </cell>
          <cell r="T201">
            <v>1899.26</v>
          </cell>
          <cell r="U201">
            <v>1</v>
          </cell>
          <cell r="V201">
            <v>30388.16</v>
          </cell>
          <cell r="W201">
            <v>0</v>
          </cell>
          <cell r="X201">
            <v>0</v>
          </cell>
          <cell r="Y201">
            <v>0</v>
          </cell>
          <cell r="Z201">
            <v>30388.16</v>
          </cell>
          <cell r="AA201">
            <v>30388.16</v>
          </cell>
          <cell r="AB201">
            <v>0</v>
          </cell>
          <cell r="AC201">
            <v>0</v>
          </cell>
          <cell r="AD201">
            <v>0</v>
          </cell>
          <cell r="AE201">
            <v>30388.16</v>
          </cell>
          <cell r="AF201">
            <v>0</v>
          </cell>
          <cell r="AG201">
            <v>0</v>
          </cell>
          <cell r="AH201">
            <v>0</v>
          </cell>
          <cell r="AI201">
            <v>0</v>
          </cell>
          <cell r="AJ201">
            <v>0</v>
          </cell>
          <cell r="AL201">
            <v>0</v>
          </cell>
        </row>
        <row r="202">
          <cell r="B202" t="str">
            <v>ST/EPU</v>
          </cell>
          <cell r="C202" t="str">
            <v>C1E</v>
          </cell>
          <cell r="D202" t="str">
            <v>C1EC</v>
          </cell>
          <cell r="E202" t="str">
            <v>DSEE/RATO</v>
          </cell>
          <cell r="G202">
            <v>15</v>
          </cell>
          <cell r="H202" t="str">
            <v>FONCT Subvention d'encadrement, gestion de la FCM et  suivi des PTDE</v>
          </cell>
          <cell r="I202" t="str">
            <v>DSEE</v>
          </cell>
          <cell r="K202" t="str">
            <v>IDA</v>
          </cell>
          <cell r="L202" t="str">
            <v>AUT</v>
          </cell>
          <cell r="M202">
            <v>11</v>
          </cell>
          <cell r="Q202">
            <v>11</v>
          </cell>
          <cell r="R202" t="str">
            <v>Sfonct</v>
          </cell>
          <cell r="T202">
            <v>1899.26</v>
          </cell>
          <cell r="U202">
            <v>1</v>
          </cell>
          <cell r="V202">
            <v>20891.86</v>
          </cell>
          <cell r="W202">
            <v>0</v>
          </cell>
          <cell r="X202">
            <v>0</v>
          </cell>
          <cell r="Y202">
            <v>0</v>
          </cell>
          <cell r="Z202">
            <v>20891.86</v>
          </cell>
          <cell r="AA202">
            <v>20891.86</v>
          </cell>
          <cell r="AB202">
            <v>0</v>
          </cell>
          <cell r="AC202">
            <v>0</v>
          </cell>
          <cell r="AD202">
            <v>0</v>
          </cell>
          <cell r="AE202">
            <v>20891.86</v>
          </cell>
          <cell r="AF202">
            <v>0</v>
          </cell>
          <cell r="AG202">
            <v>0</v>
          </cell>
          <cell r="AH202">
            <v>0</v>
          </cell>
          <cell r="AI202">
            <v>0</v>
          </cell>
          <cell r="AJ202">
            <v>0</v>
          </cell>
          <cell r="AL202">
            <v>0</v>
          </cell>
        </row>
        <row r="203">
          <cell r="B203" t="str">
            <v>ST/EPU</v>
          </cell>
          <cell r="C203" t="str">
            <v>C1E</v>
          </cell>
          <cell r="D203" t="str">
            <v>C1EC</v>
          </cell>
          <cell r="E203" t="str">
            <v>DSEE/DABO</v>
          </cell>
          <cell r="G203">
            <v>15</v>
          </cell>
          <cell r="H203" t="str">
            <v>FONCT Subvention d'encadrement, gestion de la FCM et  suivi des PTDE</v>
          </cell>
          <cell r="I203" t="str">
            <v>DSEE</v>
          </cell>
          <cell r="K203" t="str">
            <v>IDA</v>
          </cell>
          <cell r="L203" t="str">
            <v>AUT</v>
          </cell>
          <cell r="M203">
            <v>9</v>
          </cell>
          <cell r="Q203">
            <v>9</v>
          </cell>
          <cell r="R203" t="str">
            <v>Sfonct</v>
          </cell>
          <cell r="T203">
            <v>1899.26</v>
          </cell>
          <cell r="U203">
            <v>1</v>
          </cell>
          <cell r="V203">
            <v>17093.34</v>
          </cell>
          <cell r="W203">
            <v>0</v>
          </cell>
          <cell r="X203">
            <v>0</v>
          </cell>
          <cell r="Y203">
            <v>0</v>
          </cell>
          <cell r="Z203">
            <v>17093.34</v>
          </cell>
          <cell r="AA203">
            <v>17093.34</v>
          </cell>
          <cell r="AB203">
            <v>0</v>
          </cell>
          <cell r="AC203">
            <v>0</v>
          </cell>
          <cell r="AD203">
            <v>0</v>
          </cell>
          <cell r="AE203">
            <v>17093.34</v>
          </cell>
          <cell r="AF203">
            <v>0</v>
          </cell>
          <cell r="AG203">
            <v>0</v>
          </cell>
          <cell r="AH203">
            <v>0</v>
          </cell>
          <cell r="AI203">
            <v>0</v>
          </cell>
          <cell r="AJ203">
            <v>0</v>
          </cell>
          <cell r="AL203">
            <v>0</v>
          </cell>
        </row>
        <row r="204">
          <cell r="B204" t="str">
            <v>ST/EPU</v>
          </cell>
          <cell r="C204" t="str">
            <v>C1E</v>
          </cell>
          <cell r="D204" t="str">
            <v>C1EC</v>
          </cell>
          <cell r="E204" t="str">
            <v>DSEE/DING</v>
          </cell>
          <cell r="G204">
            <v>15</v>
          </cell>
          <cell r="H204" t="str">
            <v>FONCT Subvention d'encadrement, gestion de la FCM et  suivi des PTDE</v>
          </cell>
          <cell r="I204" t="str">
            <v>DSEE</v>
          </cell>
          <cell r="K204" t="str">
            <v>IDA</v>
          </cell>
          <cell r="L204" t="str">
            <v>AUT</v>
          </cell>
          <cell r="M204">
            <v>8</v>
          </cell>
          <cell r="Q204">
            <v>8</v>
          </cell>
          <cell r="R204" t="str">
            <v>Sfonct</v>
          </cell>
          <cell r="T204">
            <v>1899.26</v>
          </cell>
          <cell r="U204">
            <v>1</v>
          </cell>
          <cell r="V204">
            <v>15194.08</v>
          </cell>
          <cell r="W204">
            <v>0</v>
          </cell>
          <cell r="X204">
            <v>0</v>
          </cell>
          <cell r="Y204">
            <v>0</v>
          </cell>
          <cell r="Z204">
            <v>15194.08</v>
          </cell>
          <cell r="AA204">
            <v>15194.08</v>
          </cell>
          <cell r="AB204">
            <v>0</v>
          </cell>
          <cell r="AC204">
            <v>0</v>
          </cell>
          <cell r="AD204">
            <v>0</v>
          </cell>
          <cell r="AE204">
            <v>15194.08</v>
          </cell>
          <cell r="AF204">
            <v>0</v>
          </cell>
          <cell r="AG204">
            <v>0</v>
          </cell>
          <cell r="AH204">
            <v>0</v>
          </cell>
          <cell r="AI204">
            <v>0</v>
          </cell>
          <cell r="AJ204">
            <v>0</v>
          </cell>
          <cell r="AL204">
            <v>0</v>
          </cell>
        </row>
        <row r="205">
          <cell r="B205" t="str">
            <v>ST/EPU</v>
          </cell>
          <cell r="C205" t="str">
            <v>C1E</v>
          </cell>
          <cell r="D205" t="str">
            <v>C1EC</v>
          </cell>
          <cell r="E205" t="str">
            <v>DSEE/FARA</v>
          </cell>
          <cell r="G205">
            <v>15</v>
          </cell>
          <cell r="H205" t="str">
            <v>FONCT Subvention d'encadrement, gestion de la FCM et  suivi des PTDE</v>
          </cell>
          <cell r="I205" t="str">
            <v>DSEE</v>
          </cell>
          <cell r="K205" t="str">
            <v>IDA</v>
          </cell>
          <cell r="L205" t="str">
            <v>AUT</v>
          </cell>
          <cell r="M205">
            <v>11</v>
          </cell>
          <cell r="Q205">
            <v>11</v>
          </cell>
          <cell r="R205" t="str">
            <v>Sfonct</v>
          </cell>
          <cell r="T205">
            <v>1899.26</v>
          </cell>
          <cell r="U205">
            <v>1</v>
          </cell>
          <cell r="V205">
            <v>20891.86</v>
          </cell>
          <cell r="W205">
            <v>0</v>
          </cell>
          <cell r="X205">
            <v>0</v>
          </cell>
          <cell r="Y205">
            <v>0</v>
          </cell>
          <cell r="Z205">
            <v>20891.86</v>
          </cell>
          <cell r="AA205">
            <v>20891.86</v>
          </cell>
          <cell r="AB205">
            <v>0</v>
          </cell>
          <cell r="AC205">
            <v>0</v>
          </cell>
          <cell r="AD205">
            <v>0</v>
          </cell>
          <cell r="AE205">
            <v>20891.86</v>
          </cell>
          <cell r="AF205">
            <v>0</v>
          </cell>
          <cell r="AG205">
            <v>0</v>
          </cell>
          <cell r="AH205">
            <v>0</v>
          </cell>
          <cell r="AI205">
            <v>0</v>
          </cell>
          <cell r="AJ205">
            <v>0</v>
          </cell>
          <cell r="AL205">
            <v>0</v>
          </cell>
        </row>
        <row r="206">
          <cell r="B206" t="str">
            <v>ST/EPU</v>
          </cell>
          <cell r="C206" t="str">
            <v>C1E</v>
          </cell>
          <cell r="D206" t="str">
            <v>C1EC</v>
          </cell>
          <cell r="E206" t="str">
            <v>DSEE/KISS</v>
          </cell>
          <cell r="G206">
            <v>15</v>
          </cell>
          <cell r="H206" t="str">
            <v>FONCT Subvention d'encadrement, gestion de la FCM et  suivi des PTDE</v>
          </cell>
          <cell r="I206" t="str">
            <v>DSEE</v>
          </cell>
          <cell r="K206" t="str">
            <v>IDA</v>
          </cell>
          <cell r="L206" t="str">
            <v>AUT</v>
          </cell>
          <cell r="M206">
            <v>13</v>
          </cell>
          <cell r="Q206">
            <v>13</v>
          </cell>
          <cell r="R206" t="str">
            <v>Sfonct</v>
          </cell>
          <cell r="T206">
            <v>1899.26</v>
          </cell>
          <cell r="U206">
            <v>1</v>
          </cell>
          <cell r="V206">
            <v>24690.38</v>
          </cell>
          <cell r="W206">
            <v>0</v>
          </cell>
          <cell r="X206">
            <v>0</v>
          </cell>
          <cell r="Y206">
            <v>0</v>
          </cell>
          <cell r="Z206">
            <v>24690.38</v>
          </cell>
          <cell r="AA206">
            <v>24690.38</v>
          </cell>
          <cell r="AB206">
            <v>0</v>
          </cell>
          <cell r="AC206">
            <v>0</v>
          </cell>
          <cell r="AD206">
            <v>0</v>
          </cell>
          <cell r="AE206">
            <v>24690.38</v>
          </cell>
          <cell r="AF206">
            <v>0</v>
          </cell>
          <cell r="AG206">
            <v>0</v>
          </cell>
          <cell r="AH206">
            <v>0</v>
          </cell>
          <cell r="AI206">
            <v>0</v>
          </cell>
          <cell r="AJ206">
            <v>0</v>
          </cell>
          <cell r="AL206">
            <v>0</v>
          </cell>
        </row>
        <row r="207">
          <cell r="B207" t="str">
            <v>ST/EPU</v>
          </cell>
          <cell r="C207" t="str">
            <v>C1E</v>
          </cell>
          <cell r="D207" t="str">
            <v>C1EC</v>
          </cell>
          <cell r="E207" t="str">
            <v>DSEE/KANK</v>
          </cell>
          <cell r="G207">
            <v>15</v>
          </cell>
          <cell r="H207" t="str">
            <v>FONCT Subvention d'encadrement, gestion de la FCM et  suivi des PTDE</v>
          </cell>
          <cell r="I207" t="str">
            <v>DSEE</v>
          </cell>
          <cell r="K207" t="str">
            <v>IDA</v>
          </cell>
          <cell r="L207" t="str">
            <v>AUT</v>
          </cell>
          <cell r="M207">
            <v>16</v>
          </cell>
          <cell r="Q207">
            <v>16</v>
          </cell>
          <cell r="R207" t="str">
            <v>Sfonct</v>
          </cell>
          <cell r="T207">
            <v>1899.26</v>
          </cell>
          <cell r="U207">
            <v>1</v>
          </cell>
          <cell r="V207">
            <v>30388.16</v>
          </cell>
          <cell r="W207">
            <v>0</v>
          </cell>
          <cell r="X207">
            <v>0</v>
          </cell>
          <cell r="Y207">
            <v>0</v>
          </cell>
          <cell r="Z207">
            <v>30388.16</v>
          </cell>
          <cell r="AA207">
            <v>30388.16</v>
          </cell>
          <cell r="AB207">
            <v>0</v>
          </cell>
          <cell r="AC207">
            <v>0</v>
          </cell>
          <cell r="AD207">
            <v>0</v>
          </cell>
          <cell r="AE207">
            <v>30388.16</v>
          </cell>
          <cell r="AF207">
            <v>0</v>
          </cell>
          <cell r="AG207">
            <v>0</v>
          </cell>
          <cell r="AH207">
            <v>0</v>
          </cell>
          <cell r="AI207">
            <v>0</v>
          </cell>
          <cell r="AJ207">
            <v>0</v>
          </cell>
          <cell r="AL207">
            <v>0</v>
          </cell>
        </row>
        <row r="208">
          <cell r="B208" t="str">
            <v>ST/EPU</v>
          </cell>
          <cell r="C208" t="str">
            <v>C1E</v>
          </cell>
          <cell r="D208" t="str">
            <v>C1EC</v>
          </cell>
          <cell r="E208" t="str">
            <v>DSEE/KERO</v>
          </cell>
          <cell r="G208">
            <v>15</v>
          </cell>
          <cell r="H208" t="str">
            <v>FONCT Subvention d'encadrement, gestion de la FCM et  suivi des PTDE</v>
          </cell>
          <cell r="I208" t="str">
            <v>DSEE</v>
          </cell>
          <cell r="K208" t="str">
            <v>IDA</v>
          </cell>
          <cell r="L208" t="str">
            <v>AUT</v>
          </cell>
          <cell r="M208">
            <v>8</v>
          </cell>
          <cell r="Q208">
            <v>8</v>
          </cell>
          <cell r="R208" t="str">
            <v>Sfonct</v>
          </cell>
          <cell r="T208">
            <v>1899.26</v>
          </cell>
          <cell r="U208">
            <v>1</v>
          </cell>
          <cell r="V208">
            <v>15194.08</v>
          </cell>
          <cell r="W208">
            <v>0</v>
          </cell>
          <cell r="X208">
            <v>0</v>
          </cell>
          <cell r="Y208">
            <v>0</v>
          </cell>
          <cell r="Z208">
            <v>15194.08</v>
          </cell>
          <cell r="AA208">
            <v>15194.08</v>
          </cell>
          <cell r="AB208">
            <v>0</v>
          </cell>
          <cell r="AC208">
            <v>0</v>
          </cell>
          <cell r="AD208">
            <v>0</v>
          </cell>
          <cell r="AE208">
            <v>15194.08</v>
          </cell>
          <cell r="AF208">
            <v>0</v>
          </cell>
          <cell r="AG208">
            <v>0</v>
          </cell>
          <cell r="AH208">
            <v>0</v>
          </cell>
          <cell r="AI208">
            <v>0</v>
          </cell>
          <cell r="AJ208">
            <v>0</v>
          </cell>
          <cell r="AL208">
            <v>0</v>
          </cell>
        </row>
        <row r="209">
          <cell r="B209" t="str">
            <v>ST/EPU</v>
          </cell>
          <cell r="C209" t="str">
            <v>C1E</v>
          </cell>
          <cell r="D209" t="str">
            <v>C1EC</v>
          </cell>
          <cell r="E209" t="str">
            <v>DSEE/KOUR</v>
          </cell>
          <cell r="G209">
            <v>15</v>
          </cell>
          <cell r="H209" t="str">
            <v>FONCT Subvention d'encadrement, gestion de la FCM et  suivi des PTDE</v>
          </cell>
          <cell r="I209" t="str">
            <v>DSEE</v>
          </cell>
          <cell r="K209" t="str">
            <v>IDA</v>
          </cell>
          <cell r="L209" t="str">
            <v>AUT</v>
          </cell>
          <cell r="M209">
            <v>12</v>
          </cell>
          <cell r="Q209">
            <v>12</v>
          </cell>
          <cell r="R209" t="str">
            <v>Sfonct</v>
          </cell>
          <cell r="T209">
            <v>1899.26</v>
          </cell>
          <cell r="U209">
            <v>1</v>
          </cell>
          <cell r="V209">
            <v>22791.119999999999</v>
          </cell>
          <cell r="W209">
            <v>0</v>
          </cell>
          <cell r="X209">
            <v>0</v>
          </cell>
          <cell r="Y209">
            <v>0</v>
          </cell>
          <cell r="Z209">
            <v>22791.119999999999</v>
          </cell>
          <cell r="AA209">
            <v>22791.119999999999</v>
          </cell>
          <cell r="AB209">
            <v>0</v>
          </cell>
          <cell r="AC209">
            <v>0</v>
          </cell>
          <cell r="AD209">
            <v>0</v>
          </cell>
          <cell r="AE209">
            <v>22791.119999999999</v>
          </cell>
          <cell r="AF209">
            <v>0</v>
          </cell>
          <cell r="AG209">
            <v>0</v>
          </cell>
          <cell r="AH209">
            <v>0</v>
          </cell>
          <cell r="AI209">
            <v>0</v>
          </cell>
          <cell r="AJ209">
            <v>0</v>
          </cell>
          <cell r="AL209">
            <v>0</v>
          </cell>
        </row>
        <row r="210">
          <cell r="B210" t="str">
            <v>ST/EPU</v>
          </cell>
          <cell r="C210" t="str">
            <v>C1E</v>
          </cell>
          <cell r="D210" t="str">
            <v>C1EC</v>
          </cell>
          <cell r="E210" t="str">
            <v>DSEE/MAND</v>
          </cell>
          <cell r="G210">
            <v>15</v>
          </cell>
          <cell r="H210" t="str">
            <v>FONCT Subvention d'encadrement, gestion de la FCM et  suivi des PTDE</v>
          </cell>
          <cell r="I210" t="str">
            <v>DSEE</v>
          </cell>
          <cell r="K210" t="str">
            <v>IDA</v>
          </cell>
          <cell r="L210" t="str">
            <v>AUT</v>
          </cell>
          <cell r="M210">
            <v>12</v>
          </cell>
          <cell r="Q210">
            <v>12</v>
          </cell>
          <cell r="R210" t="str">
            <v>Sfonct</v>
          </cell>
          <cell r="T210">
            <v>1899.26</v>
          </cell>
          <cell r="U210">
            <v>1</v>
          </cell>
          <cell r="V210">
            <v>22791.119999999999</v>
          </cell>
          <cell r="W210">
            <v>0</v>
          </cell>
          <cell r="X210">
            <v>0</v>
          </cell>
          <cell r="Y210">
            <v>0</v>
          </cell>
          <cell r="Z210">
            <v>22791.119999999999</v>
          </cell>
          <cell r="AA210">
            <v>22791.119999999999</v>
          </cell>
          <cell r="AB210">
            <v>0</v>
          </cell>
          <cell r="AC210">
            <v>0</v>
          </cell>
          <cell r="AD210">
            <v>0</v>
          </cell>
          <cell r="AE210">
            <v>22791.119999999999</v>
          </cell>
          <cell r="AF210">
            <v>0</v>
          </cell>
          <cell r="AG210">
            <v>0</v>
          </cell>
          <cell r="AH210">
            <v>0</v>
          </cell>
          <cell r="AI210">
            <v>0</v>
          </cell>
          <cell r="AJ210">
            <v>0</v>
          </cell>
          <cell r="AL210">
            <v>0</v>
          </cell>
        </row>
        <row r="211">
          <cell r="B211" t="str">
            <v>ST/EPU</v>
          </cell>
          <cell r="C211" t="str">
            <v>C1E</v>
          </cell>
          <cell r="D211" t="str">
            <v>C1EC</v>
          </cell>
          <cell r="E211" t="str">
            <v>DSEE/SIGU</v>
          </cell>
          <cell r="G211">
            <v>15</v>
          </cell>
          <cell r="H211" t="str">
            <v>FONCT Subvention d'encadrement, gestion de la FCM et  suivi des PTDE</v>
          </cell>
          <cell r="I211" t="str">
            <v>DSEE</v>
          </cell>
          <cell r="K211" t="str">
            <v>IDA</v>
          </cell>
          <cell r="L211" t="str">
            <v>AUT</v>
          </cell>
          <cell r="M211">
            <v>15</v>
          </cell>
          <cell r="Q211">
            <v>15</v>
          </cell>
          <cell r="R211" t="str">
            <v>Sfonct</v>
          </cell>
          <cell r="T211">
            <v>1899.26</v>
          </cell>
          <cell r="U211">
            <v>1</v>
          </cell>
          <cell r="V211">
            <v>28488.9</v>
          </cell>
          <cell r="W211">
            <v>0</v>
          </cell>
          <cell r="X211">
            <v>0</v>
          </cell>
          <cell r="Y211">
            <v>0</v>
          </cell>
          <cell r="Z211">
            <v>28488.9</v>
          </cell>
          <cell r="AA211">
            <v>28488.9</v>
          </cell>
          <cell r="AB211">
            <v>0</v>
          </cell>
          <cell r="AC211">
            <v>0</v>
          </cell>
          <cell r="AD211">
            <v>0</v>
          </cell>
          <cell r="AE211">
            <v>28488.9</v>
          </cell>
          <cell r="AF211">
            <v>0</v>
          </cell>
          <cell r="AG211">
            <v>0</v>
          </cell>
          <cell r="AH211">
            <v>0</v>
          </cell>
          <cell r="AI211">
            <v>0</v>
          </cell>
          <cell r="AJ211">
            <v>0</v>
          </cell>
          <cell r="AL211">
            <v>0</v>
          </cell>
        </row>
        <row r="212">
          <cell r="B212" t="str">
            <v>ST/EPU</v>
          </cell>
          <cell r="C212" t="str">
            <v>C1E</v>
          </cell>
          <cell r="D212" t="str">
            <v>C1EC</v>
          </cell>
          <cell r="E212" t="str">
            <v>DSEE/COYA</v>
          </cell>
          <cell r="G212">
            <v>15</v>
          </cell>
          <cell r="H212" t="str">
            <v>FONCT Subvention d'encadrement, gestion de la FCM et  suivi des PTDE</v>
          </cell>
          <cell r="I212" t="str">
            <v>DSEE</v>
          </cell>
          <cell r="K212" t="str">
            <v>IDA</v>
          </cell>
          <cell r="L212" t="str">
            <v>AUT</v>
          </cell>
          <cell r="M212">
            <v>4</v>
          </cell>
          <cell r="Q212">
            <v>4</v>
          </cell>
          <cell r="R212" t="str">
            <v>Sfonct</v>
          </cell>
          <cell r="T212">
            <v>1899.26</v>
          </cell>
          <cell r="U212">
            <v>1</v>
          </cell>
          <cell r="V212">
            <v>7597.04</v>
          </cell>
          <cell r="W212">
            <v>0</v>
          </cell>
          <cell r="X212">
            <v>0</v>
          </cell>
          <cell r="Y212">
            <v>0</v>
          </cell>
          <cell r="Z212">
            <v>7597.04</v>
          </cell>
          <cell r="AA212">
            <v>7597.04</v>
          </cell>
          <cell r="AB212">
            <v>0</v>
          </cell>
          <cell r="AC212">
            <v>0</v>
          </cell>
          <cell r="AD212">
            <v>0</v>
          </cell>
          <cell r="AE212">
            <v>7597.04</v>
          </cell>
          <cell r="AF212">
            <v>0</v>
          </cell>
          <cell r="AG212">
            <v>0</v>
          </cell>
          <cell r="AH212">
            <v>0</v>
          </cell>
          <cell r="AI212">
            <v>0</v>
          </cell>
          <cell r="AJ212">
            <v>0</v>
          </cell>
          <cell r="AL212">
            <v>0</v>
          </cell>
        </row>
        <row r="213">
          <cell r="B213" t="str">
            <v>ST/EPU</v>
          </cell>
          <cell r="C213" t="str">
            <v>C1E</v>
          </cell>
          <cell r="D213" t="str">
            <v>C1EC</v>
          </cell>
          <cell r="E213" t="str">
            <v>DSEE/DUBR</v>
          </cell>
          <cell r="G213">
            <v>15</v>
          </cell>
          <cell r="H213" t="str">
            <v>FONCT Subvention d'encadrement, gestion de la FCM et  suivi des PTDE</v>
          </cell>
          <cell r="I213" t="str">
            <v>DSEE</v>
          </cell>
          <cell r="K213" t="str">
            <v>IDA</v>
          </cell>
          <cell r="L213" t="str">
            <v>AUT</v>
          </cell>
          <cell r="M213">
            <v>7</v>
          </cell>
          <cell r="Q213">
            <v>7</v>
          </cell>
          <cell r="R213" t="str">
            <v>Sfonct</v>
          </cell>
          <cell r="T213">
            <v>1899.26</v>
          </cell>
          <cell r="U213">
            <v>1</v>
          </cell>
          <cell r="V213">
            <v>13294.82</v>
          </cell>
          <cell r="W213">
            <v>0</v>
          </cell>
          <cell r="X213">
            <v>0</v>
          </cell>
          <cell r="Y213">
            <v>0</v>
          </cell>
          <cell r="Z213">
            <v>13294.82</v>
          </cell>
          <cell r="AA213">
            <v>13294.82</v>
          </cell>
          <cell r="AB213">
            <v>0</v>
          </cell>
          <cell r="AC213">
            <v>0</v>
          </cell>
          <cell r="AD213">
            <v>0</v>
          </cell>
          <cell r="AE213">
            <v>13294.82</v>
          </cell>
          <cell r="AF213">
            <v>0</v>
          </cell>
          <cell r="AG213">
            <v>0</v>
          </cell>
          <cell r="AH213">
            <v>0</v>
          </cell>
          <cell r="AI213">
            <v>0</v>
          </cell>
          <cell r="AJ213">
            <v>0</v>
          </cell>
          <cell r="AL213">
            <v>0</v>
          </cell>
        </row>
        <row r="214">
          <cell r="B214" t="str">
            <v>ST/EPU</v>
          </cell>
          <cell r="C214" t="str">
            <v>C1E</v>
          </cell>
          <cell r="D214" t="str">
            <v>C1EC</v>
          </cell>
          <cell r="E214" t="str">
            <v>DSEE/FORE</v>
          </cell>
          <cell r="G214">
            <v>15</v>
          </cell>
          <cell r="H214" t="str">
            <v>FONCT Subvention d'encadrement, gestion de la FCM et  suivi des PTDE</v>
          </cell>
          <cell r="I214" t="str">
            <v>DSEE</v>
          </cell>
          <cell r="K214" t="str">
            <v>IDA</v>
          </cell>
          <cell r="L214" t="str">
            <v>AUT</v>
          </cell>
          <cell r="M214">
            <v>10</v>
          </cell>
          <cell r="Q214">
            <v>10</v>
          </cell>
          <cell r="R214" t="str">
            <v>Sfonct</v>
          </cell>
          <cell r="T214">
            <v>1899.26</v>
          </cell>
          <cell r="U214">
            <v>1</v>
          </cell>
          <cell r="V214">
            <v>18992.599999999999</v>
          </cell>
          <cell r="W214">
            <v>0</v>
          </cell>
          <cell r="X214">
            <v>0</v>
          </cell>
          <cell r="Y214">
            <v>0</v>
          </cell>
          <cell r="Z214">
            <v>18992.599999999999</v>
          </cell>
          <cell r="AA214">
            <v>18992.599999999999</v>
          </cell>
          <cell r="AB214">
            <v>0</v>
          </cell>
          <cell r="AC214">
            <v>0</v>
          </cell>
          <cell r="AD214">
            <v>0</v>
          </cell>
          <cell r="AE214">
            <v>18992.599999999999</v>
          </cell>
          <cell r="AF214">
            <v>0</v>
          </cell>
          <cell r="AG214">
            <v>0</v>
          </cell>
          <cell r="AH214">
            <v>0</v>
          </cell>
          <cell r="AI214">
            <v>0</v>
          </cell>
          <cell r="AJ214">
            <v>0</v>
          </cell>
          <cell r="AL214">
            <v>0</v>
          </cell>
        </row>
        <row r="215">
          <cell r="B215" t="str">
            <v>ST/EPU</v>
          </cell>
          <cell r="C215" t="str">
            <v>C1E</v>
          </cell>
          <cell r="D215" t="str">
            <v>C1EC</v>
          </cell>
          <cell r="E215" t="str">
            <v>DSEE/KIND</v>
          </cell>
          <cell r="G215">
            <v>15</v>
          </cell>
          <cell r="H215" t="str">
            <v>FONCT Subvention d'encadrement, gestion de la FCM et  suivi des PTDE</v>
          </cell>
          <cell r="I215" t="str">
            <v>DSEE</v>
          </cell>
          <cell r="K215" t="str">
            <v>IDA</v>
          </cell>
          <cell r="L215" t="str">
            <v>AUT</v>
          </cell>
          <cell r="M215">
            <v>11</v>
          </cell>
          <cell r="Q215">
            <v>11</v>
          </cell>
          <cell r="R215" t="str">
            <v>Sfonct</v>
          </cell>
          <cell r="T215">
            <v>1899.26</v>
          </cell>
          <cell r="U215">
            <v>1</v>
          </cell>
          <cell r="V215">
            <v>20891.86</v>
          </cell>
          <cell r="W215">
            <v>0</v>
          </cell>
          <cell r="X215">
            <v>0</v>
          </cell>
          <cell r="Y215">
            <v>0</v>
          </cell>
          <cell r="Z215">
            <v>20891.86</v>
          </cell>
          <cell r="AA215">
            <v>20891.86</v>
          </cell>
          <cell r="AB215">
            <v>0</v>
          </cell>
          <cell r="AC215">
            <v>0</v>
          </cell>
          <cell r="AD215">
            <v>0</v>
          </cell>
          <cell r="AE215">
            <v>20891.86</v>
          </cell>
          <cell r="AF215">
            <v>0</v>
          </cell>
          <cell r="AG215">
            <v>0</v>
          </cell>
          <cell r="AH215">
            <v>0</v>
          </cell>
          <cell r="AI215">
            <v>0</v>
          </cell>
          <cell r="AJ215">
            <v>0</v>
          </cell>
          <cell r="AL215">
            <v>0</v>
          </cell>
        </row>
        <row r="216">
          <cell r="B216" t="str">
            <v>ST/EPU</v>
          </cell>
          <cell r="C216" t="str">
            <v>C1E</v>
          </cell>
          <cell r="D216" t="str">
            <v>C1EC</v>
          </cell>
          <cell r="E216" t="str">
            <v>DSEE/TELE</v>
          </cell>
          <cell r="G216">
            <v>15</v>
          </cell>
          <cell r="H216" t="str">
            <v>FONCT Subvention d'encadrement, gestion de la FCM et  suivi des PTDE</v>
          </cell>
          <cell r="I216" t="str">
            <v>DSEE</v>
          </cell>
          <cell r="K216" t="str">
            <v>IDA</v>
          </cell>
          <cell r="L216" t="str">
            <v>AUT</v>
          </cell>
          <cell r="M216">
            <v>14</v>
          </cell>
          <cell r="Q216">
            <v>14</v>
          </cell>
          <cell r="R216" t="str">
            <v>Sfonct</v>
          </cell>
          <cell r="T216">
            <v>1899.26</v>
          </cell>
          <cell r="U216">
            <v>1</v>
          </cell>
          <cell r="V216">
            <v>26589.64</v>
          </cell>
          <cell r="W216">
            <v>0</v>
          </cell>
          <cell r="X216">
            <v>0</v>
          </cell>
          <cell r="Y216">
            <v>0</v>
          </cell>
          <cell r="Z216">
            <v>26589.64</v>
          </cell>
          <cell r="AA216">
            <v>26589.64</v>
          </cell>
          <cell r="AB216">
            <v>0</v>
          </cell>
          <cell r="AC216">
            <v>0</v>
          </cell>
          <cell r="AD216">
            <v>0</v>
          </cell>
          <cell r="AE216">
            <v>26589.64</v>
          </cell>
          <cell r="AF216">
            <v>0</v>
          </cell>
          <cell r="AG216">
            <v>0</v>
          </cell>
          <cell r="AH216">
            <v>0</v>
          </cell>
          <cell r="AI216">
            <v>0</v>
          </cell>
          <cell r="AJ216">
            <v>0</v>
          </cell>
          <cell r="AL216">
            <v>0</v>
          </cell>
        </row>
        <row r="217">
          <cell r="B217" t="str">
            <v>ST/EPU</v>
          </cell>
          <cell r="C217" t="str">
            <v>C1E</v>
          </cell>
          <cell r="D217" t="str">
            <v>C1EC</v>
          </cell>
          <cell r="E217" t="str">
            <v>DSEE/KOUB</v>
          </cell>
          <cell r="G217">
            <v>15</v>
          </cell>
          <cell r="H217" t="str">
            <v>FONCT Subvention d'encadrement, gestion de la FCM et  suivi des PTDE</v>
          </cell>
          <cell r="I217" t="str">
            <v>DSEE</v>
          </cell>
          <cell r="K217" t="str">
            <v>IDA</v>
          </cell>
          <cell r="L217" t="str">
            <v>AUT</v>
          </cell>
          <cell r="M217">
            <v>6</v>
          </cell>
          <cell r="Q217">
            <v>6</v>
          </cell>
          <cell r="R217" t="str">
            <v>Sfonct</v>
          </cell>
          <cell r="T217">
            <v>1899.26</v>
          </cell>
          <cell r="U217">
            <v>1</v>
          </cell>
          <cell r="V217">
            <v>11395.56</v>
          </cell>
          <cell r="W217">
            <v>0</v>
          </cell>
          <cell r="X217">
            <v>0</v>
          </cell>
          <cell r="Y217">
            <v>0</v>
          </cell>
          <cell r="Z217">
            <v>11395.56</v>
          </cell>
          <cell r="AA217">
            <v>11395.56</v>
          </cell>
          <cell r="AB217">
            <v>0</v>
          </cell>
          <cell r="AC217">
            <v>0</v>
          </cell>
          <cell r="AD217">
            <v>0</v>
          </cell>
          <cell r="AE217">
            <v>11395.56</v>
          </cell>
          <cell r="AF217">
            <v>0</v>
          </cell>
          <cell r="AG217">
            <v>0</v>
          </cell>
          <cell r="AH217">
            <v>0</v>
          </cell>
          <cell r="AI217">
            <v>0</v>
          </cell>
          <cell r="AJ217">
            <v>0</v>
          </cell>
          <cell r="AL217">
            <v>0</v>
          </cell>
        </row>
        <row r="218">
          <cell r="B218" t="str">
            <v>ST/EPU</v>
          </cell>
          <cell r="C218" t="str">
            <v>C1E</v>
          </cell>
          <cell r="D218" t="str">
            <v>C1EC</v>
          </cell>
          <cell r="E218" t="str">
            <v>DSEE/LABE</v>
          </cell>
          <cell r="G218">
            <v>15</v>
          </cell>
          <cell r="H218" t="str">
            <v>FONCT Subvention d'encadrement, gestion de la FCM et  suivi des PTDE</v>
          </cell>
          <cell r="I218" t="str">
            <v>DSEE</v>
          </cell>
          <cell r="K218" t="str">
            <v>IDA</v>
          </cell>
          <cell r="L218" t="str">
            <v>AUT</v>
          </cell>
          <cell r="M218">
            <v>16</v>
          </cell>
          <cell r="Q218">
            <v>16</v>
          </cell>
          <cell r="R218" t="str">
            <v>Sfonct</v>
          </cell>
          <cell r="T218">
            <v>1899.26</v>
          </cell>
          <cell r="U218">
            <v>1</v>
          </cell>
          <cell r="V218">
            <v>30388.16</v>
          </cell>
          <cell r="W218">
            <v>0</v>
          </cell>
          <cell r="X218">
            <v>0</v>
          </cell>
          <cell r="Y218">
            <v>0</v>
          </cell>
          <cell r="Z218">
            <v>30388.16</v>
          </cell>
          <cell r="AA218">
            <v>30388.16</v>
          </cell>
          <cell r="AB218">
            <v>0</v>
          </cell>
          <cell r="AC218">
            <v>0</v>
          </cell>
          <cell r="AD218">
            <v>0</v>
          </cell>
          <cell r="AE218">
            <v>30388.16</v>
          </cell>
          <cell r="AF218">
            <v>0</v>
          </cell>
          <cell r="AG218">
            <v>0</v>
          </cell>
          <cell r="AH218">
            <v>0</v>
          </cell>
          <cell r="AI218">
            <v>0</v>
          </cell>
          <cell r="AJ218">
            <v>0</v>
          </cell>
          <cell r="AL218">
            <v>0</v>
          </cell>
        </row>
        <row r="219">
          <cell r="B219" t="str">
            <v>ST/EPU</v>
          </cell>
          <cell r="C219" t="str">
            <v>C1E</v>
          </cell>
          <cell r="D219" t="str">
            <v>C1EC</v>
          </cell>
          <cell r="E219" t="str">
            <v>DSEE/LELO</v>
          </cell>
          <cell r="G219">
            <v>15</v>
          </cell>
          <cell r="H219" t="str">
            <v>FONCT Subvention d'encadrement, gestion de la FCM et  suivi des PTDE</v>
          </cell>
          <cell r="I219" t="str">
            <v>DSEE</v>
          </cell>
          <cell r="K219" t="str">
            <v>IDA</v>
          </cell>
          <cell r="L219" t="str">
            <v>AUT</v>
          </cell>
          <cell r="M219">
            <v>11</v>
          </cell>
          <cell r="Q219">
            <v>11</v>
          </cell>
          <cell r="R219" t="str">
            <v>Sfonct</v>
          </cell>
          <cell r="T219">
            <v>1899.26</v>
          </cell>
          <cell r="U219">
            <v>1</v>
          </cell>
          <cell r="V219">
            <v>20891.86</v>
          </cell>
          <cell r="W219">
            <v>0</v>
          </cell>
          <cell r="X219">
            <v>0</v>
          </cell>
          <cell r="Y219">
            <v>0</v>
          </cell>
          <cell r="Z219">
            <v>20891.86</v>
          </cell>
          <cell r="AA219">
            <v>20891.86</v>
          </cell>
          <cell r="AB219">
            <v>0</v>
          </cell>
          <cell r="AC219">
            <v>0</v>
          </cell>
          <cell r="AD219">
            <v>0</v>
          </cell>
          <cell r="AE219">
            <v>20891.86</v>
          </cell>
          <cell r="AF219">
            <v>0</v>
          </cell>
          <cell r="AG219">
            <v>0</v>
          </cell>
          <cell r="AH219">
            <v>0</v>
          </cell>
          <cell r="AI219">
            <v>0</v>
          </cell>
          <cell r="AJ219">
            <v>0</v>
          </cell>
          <cell r="AL219">
            <v>0</v>
          </cell>
        </row>
        <row r="220">
          <cell r="B220" t="str">
            <v>ST/EPU</v>
          </cell>
          <cell r="C220" t="str">
            <v>C1E</v>
          </cell>
          <cell r="D220" t="str">
            <v>C1EC</v>
          </cell>
          <cell r="E220" t="str">
            <v>DSEE/MALI</v>
          </cell>
          <cell r="G220">
            <v>15</v>
          </cell>
          <cell r="H220" t="str">
            <v>FONCT Subvention d'encadrement, gestion de la FCM et  suivi des PTDE</v>
          </cell>
          <cell r="I220" t="str">
            <v>DSEE</v>
          </cell>
          <cell r="K220" t="str">
            <v>IDA</v>
          </cell>
          <cell r="L220" t="str">
            <v>AUT</v>
          </cell>
          <cell r="M220">
            <v>13</v>
          </cell>
          <cell r="Q220">
            <v>13</v>
          </cell>
          <cell r="R220" t="str">
            <v>Sfonct</v>
          </cell>
          <cell r="T220">
            <v>1899.26</v>
          </cell>
          <cell r="U220">
            <v>1</v>
          </cell>
          <cell r="V220">
            <v>24690.38</v>
          </cell>
          <cell r="W220">
            <v>0</v>
          </cell>
          <cell r="X220">
            <v>0</v>
          </cell>
          <cell r="Y220">
            <v>0</v>
          </cell>
          <cell r="Z220">
            <v>24690.38</v>
          </cell>
          <cell r="AA220">
            <v>24690.38</v>
          </cell>
          <cell r="AB220">
            <v>0</v>
          </cell>
          <cell r="AC220">
            <v>0</v>
          </cell>
          <cell r="AD220">
            <v>0</v>
          </cell>
          <cell r="AE220">
            <v>24690.38</v>
          </cell>
          <cell r="AF220">
            <v>0</v>
          </cell>
          <cell r="AG220">
            <v>0</v>
          </cell>
          <cell r="AH220">
            <v>0</v>
          </cell>
          <cell r="AI220">
            <v>0</v>
          </cell>
          <cell r="AJ220">
            <v>0</v>
          </cell>
          <cell r="AL220">
            <v>0</v>
          </cell>
        </row>
        <row r="221">
          <cell r="B221" t="str">
            <v>ST/EPU</v>
          </cell>
          <cell r="C221" t="str">
            <v>C1E</v>
          </cell>
          <cell r="D221" t="str">
            <v>C1EC</v>
          </cell>
          <cell r="E221" t="str">
            <v>DSEE/TOUG</v>
          </cell>
          <cell r="G221">
            <v>15</v>
          </cell>
          <cell r="H221" t="str">
            <v>FONCT Subvention d'encadrement, gestion de la FCM et  suivi des PTDE</v>
          </cell>
          <cell r="I221" t="str">
            <v>DSEE</v>
          </cell>
          <cell r="K221" t="str">
            <v>IDA</v>
          </cell>
          <cell r="L221" t="str">
            <v>AUT</v>
          </cell>
          <cell r="M221">
            <v>10</v>
          </cell>
          <cell r="Q221">
            <v>10</v>
          </cell>
          <cell r="R221" t="str">
            <v>Sfonct</v>
          </cell>
          <cell r="T221">
            <v>1899.26</v>
          </cell>
          <cell r="U221">
            <v>1</v>
          </cell>
          <cell r="V221">
            <v>18992.599999999999</v>
          </cell>
          <cell r="W221">
            <v>0</v>
          </cell>
          <cell r="X221">
            <v>0</v>
          </cell>
          <cell r="Y221">
            <v>0</v>
          </cell>
          <cell r="Z221">
            <v>18992.599999999999</v>
          </cell>
          <cell r="AA221">
            <v>18992.599999999999</v>
          </cell>
          <cell r="AB221">
            <v>0</v>
          </cell>
          <cell r="AC221">
            <v>0</v>
          </cell>
          <cell r="AD221">
            <v>0</v>
          </cell>
          <cell r="AE221">
            <v>18992.599999999999</v>
          </cell>
          <cell r="AF221">
            <v>0</v>
          </cell>
          <cell r="AG221">
            <v>0</v>
          </cell>
          <cell r="AH221">
            <v>0</v>
          </cell>
          <cell r="AI221">
            <v>0</v>
          </cell>
          <cell r="AJ221">
            <v>0</v>
          </cell>
          <cell r="AL221">
            <v>0</v>
          </cell>
        </row>
        <row r="222">
          <cell r="B222" t="str">
            <v>ST/EPU</v>
          </cell>
          <cell r="C222" t="str">
            <v>C1E</v>
          </cell>
          <cell r="D222" t="str">
            <v>C1EC</v>
          </cell>
          <cell r="E222" t="str">
            <v>DSEE/DALA</v>
          </cell>
          <cell r="G222">
            <v>15</v>
          </cell>
          <cell r="H222" t="str">
            <v>FONCT Subvention d'encadrement, gestion de la FCM et  suivi des PTDE</v>
          </cell>
          <cell r="I222" t="str">
            <v>DSEE</v>
          </cell>
          <cell r="K222" t="str">
            <v>IDA</v>
          </cell>
          <cell r="L222" t="str">
            <v>AUT</v>
          </cell>
          <cell r="M222">
            <v>10</v>
          </cell>
          <cell r="Q222">
            <v>10</v>
          </cell>
          <cell r="R222" t="str">
            <v>Sfonct</v>
          </cell>
          <cell r="T222">
            <v>1899.26</v>
          </cell>
          <cell r="U222">
            <v>1</v>
          </cell>
          <cell r="V222">
            <v>18992.599999999999</v>
          </cell>
          <cell r="W222">
            <v>0</v>
          </cell>
          <cell r="X222">
            <v>0</v>
          </cell>
          <cell r="Y222">
            <v>0</v>
          </cell>
          <cell r="Z222">
            <v>18992.599999999999</v>
          </cell>
          <cell r="AA222">
            <v>18992.599999999999</v>
          </cell>
          <cell r="AB222">
            <v>0</v>
          </cell>
          <cell r="AC222">
            <v>0</v>
          </cell>
          <cell r="AD222">
            <v>0</v>
          </cell>
          <cell r="AE222">
            <v>18992.599999999999</v>
          </cell>
          <cell r="AF222">
            <v>0</v>
          </cell>
          <cell r="AG222">
            <v>0</v>
          </cell>
          <cell r="AH222">
            <v>0</v>
          </cell>
          <cell r="AI222">
            <v>0</v>
          </cell>
          <cell r="AJ222">
            <v>0</v>
          </cell>
          <cell r="AL222">
            <v>0</v>
          </cell>
        </row>
        <row r="223">
          <cell r="B223" t="str">
            <v>ST/EPU</v>
          </cell>
          <cell r="C223" t="str">
            <v>C1E</v>
          </cell>
          <cell r="D223" t="str">
            <v>C1EC</v>
          </cell>
          <cell r="E223" t="str">
            <v>DSEE/MAMO</v>
          </cell>
          <cell r="G223">
            <v>15</v>
          </cell>
          <cell r="H223" t="str">
            <v>FONCT Subvention d'encadrement, gestion de la FCM et  suivi des PTDE</v>
          </cell>
          <cell r="I223" t="str">
            <v>DSEE</v>
          </cell>
          <cell r="K223" t="str">
            <v>IDA</v>
          </cell>
          <cell r="L223" t="str">
            <v>AUT</v>
          </cell>
          <cell r="M223">
            <v>13</v>
          </cell>
          <cell r="Q223">
            <v>13</v>
          </cell>
          <cell r="R223" t="str">
            <v>Sfonct</v>
          </cell>
          <cell r="T223">
            <v>1899.26</v>
          </cell>
          <cell r="U223">
            <v>1</v>
          </cell>
          <cell r="V223">
            <v>24690.38</v>
          </cell>
          <cell r="W223">
            <v>0</v>
          </cell>
          <cell r="X223">
            <v>0</v>
          </cell>
          <cell r="Y223">
            <v>0</v>
          </cell>
          <cell r="Z223">
            <v>24690.38</v>
          </cell>
          <cell r="AA223">
            <v>24690.38</v>
          </cell>
          <cell r="AB223">
            <v>0</v>
          </cell>
          <cell r="AC223">
            <v>0</v>
          </cell>
          <cell r="AD223">
            <v>0</v>
          </cell>
          <cell r="AE223">
            <v>24690.38</v>
          </cell>
          <cell r="AF223">
            <v>0</v>
          </cell>
          <cell r="AG223">
            <v>0</v>
          </cell>
          <cell r="AH223">
            <v>0</v>
          </cell>
          <cell r="AI223">
            <v>0</v>
          </cell>
          <cell r="AJ223">
            <v>0</v>
          </cell>
          <cell r="AL223">
            <v>0</v>
          </cell>
        </row>
        <row r="224">
          <cell r="B224" t="str">
            <v>ST/EPU</v>
          </cell>
          <cell r="C224" t="str">
            <v>C1E</v>
          </cell>
          <cell r="D224" t="str">
            <v>C1EC</v>
          </cell>
          <cell r="E224" t="str">
            <v>DSEE/PITA</v>
          </cell>
          <cell r="G224">
            <v>15</v>
          </cell>
          <cell r="H224" t="str">
            <v>FONCT Subvention d'encadrement, gestion de la FCM et  suivi des PTDE</v>
          </cell>
          <cell r="I224" t="str">
            <v>DSEE</v>
          </cell>
          <cell r="K224" t="str">
            <v>IDA</v>
          </cell>
          <cell r="L224" t="str">
            <v>AUT</v>
          </cell>
          <cell r="M224">
            <v>16</v>
          </cell>
          <cell r="Q224">
            <v>16</v>
          </cell>
          <cell r="R224" t="str">
            <v>Sfonct</v>
          </cell>
          <cell r="T224">
            <v>1899.26</v>
          </cell>
          <cell r="U224">
            <v>1</v>
          </cell>
          <cell r="V224">
            <v>30388.16</v>
          </cell>
          <cell r="W224">
            <v>0</v>
          </cell>
          <cell r="X224">
            <v>0</v>
          </cell>
          <cell r="Y224">
            <v>0</v>
          </cell>
          <cell r="Z224">
            <v>30388.16</v>
          </cell>
          <cell r="AA224">
            <v>30388.16</v>
          </cell>
          <cell r="AB224">
            <v>0</v>
          </cell>
          <cell r="AC224">
            <v>0</v>
          </cell>
          <cell r="AD224">
            <v>0</v>
          </cell>
          <cell r="AE224">
            <v>30388.16</v>
          </cell>
          <cell r="AF224">
            <v>0</v>
          </cell>
          <cell r="AG224">
            <v>0</v>
          </cell>
          <cell r="AH224">
            <v>0</v>
          </cell>
          <cell r="AI224">
            <v>0</v>
          </cell>
          <cell r="AJ224">
            <v>0</v>
          </cell>
          <cell r="AL224">
            <v>0</v>
          </cell>
        </row>
        <row r="225">
          <cell r="B225" t="str">
            <v>ST/EPU</v>
          </cell>
          <cell r="C225" t="str">
            <v>C1E</v>
          </cell>
          <cell r="D225" t="str">
            <v>C1EC</v>
          </cell>
          <cell r="E225" t="str">
            <v>DSEE/BEYL</v>
          </cell>
          <cell r="G225">
            <v>15</v>
          </cell>
          <cell r="H225" t="str">
            <v>FONCT Subvention d'encadrement, gestion de la FCM et  suivi des PTDE</v>
          </cell>
          <cell r="I225" t="str">
            <v>DSEE</v>
          </cell>
          <cell r="K225" t="str">
            <v>IDA</v>
          </cell>
          <cell r="L225" t="str">
            <v>AUT</v>
          </cell>
          <cell r="M225">
            <v>14</v>
          </cell>
          <cell r="Q225">
            <v>14</v>
          </cell>
          <cell r="R225" t="str">
            <v>Sfonct</v>
          </cell>
          <cell r="T225">
            <v>1899.26</v>
          </cell>
          <cell r="U225">
            <v>1</v>
          </cell>
          <cell r="V225">
            <v>26589.64</v>
          </cell>
          <cell r="W225">
            <v>0</v>
          </cell>
          <cell r="X225">
            <v>0</v>
          </cell>
          <cell r="Y225">
            <v>0</v>
          </cell>
          <cell r="Z225">
            <v>26589.64</v>
          </cell>
          <cell r="AA225">
            <v>26589.64</v>
          </cell>
          <cell r="AB225">
            <v>0</v>
          </cell>
          <cell r="AC225">
            <v>0</v>
          </cell>
          <cell r="AD225">
            <v>0</v>
          </cell>
          <cell r="AE225">
            <v>26589.64</v>
          </cell>
          <cell r="AF225">
            <v>0</v>
          </cell>
          <cell r="AG225">
            <v>0</v>
          </cell>
          <cell r="AH225">
            <v>0</v>
          </cell>
          <cell r="AI225">
            <v>0</v>
          </cell>
          <cell r="AJ225">
            <v>0</v>
          </cell>
          <cell r="AL225">
            <v>0</v>
          </cell>
        </row>
        <row r="226">
          <cell r="B226" t="str">
            <v>ST/EPU</v>
          </cell>
          <cell r="C226" t="str">
            <v>C1E</v>
          </cell>
          <cell r="D226" t="str">
            <v>C1EC</v>
          </cell>
          <cell r="E226" t="str">
            <v>DSEE/GUEC</v>
          </cell>
          <cell r="G226">
            <v>15</v>
          </cell>
          <cell r="H226" t="str">
            <v>FONCT Subvention d'encadrement, gestion de la FCM et  suivi des PTDE</v>
          </cell>
          <cell r="I226" t="str">
            <v>DSEE</v>
          </cell>
          <cell r="K226" t="str">
            <v>IDA</v>
          </cell>
          <cell r="L226" t="str">
            <v>AUT</v>
          </cell>
          <cell r="M226">
            <v>10</v>
          </cell>
          <cell r="Q226">
            <v>10</v>
          </cell>
          <cell r="R226" t="str">
            <v>Sfonct</v>
          </cell>
          <cell r="T226">
            <v>1899.26</v>
          </cell>
          <cell r="U226">
            <v>1</v>
          </cell>
          <cell r="V226">
            <v>18992.599999999999</v>
          </cell>
          <cell r="W226">
            <v>0</v>
          </cell>
          <cell r="X226">
            <v>0</v>
          </cell>
          <cell r="Y226">
            <v>0</v>
          </cell>
          <cell r="Z226">
            <v>18992.599999999999</v>
          </cell>
          <cell r="AA226">
            <v>18992.599999999999</v>
          </cell>
          <cell r="AB226">
            <v>0</v>
          </cell>
          <cell r="AC226">
            <v>0</v>
          </cell>
          <cell r="AD226">
            <v>0</v>
          </cell>
          <cell r="AE226">
            <v>18992.599999999999</v>
          </cell>
          <cell r="AF226">
            <v>0</v>
          </cell>
          <cell r="AG226">
            <v>0</v>
          </cell>
          <cell r="AH226">
            <v>0</v>
          </cell>
          <cell r="AI226">
            <v>0</v>
          </cell>
          <cell r="AJ226">
            <v>0</v>
          </cell>
          <cell r="AL226">
            <v>0</v>
          </cell>
        </row>
        <row r="227">
          <cell r="B227" t="str">
            <v>ST/EPU</v>
          </cell>
          <cell r="C227" t="str">
            <v>C1E</v>
          </cell>
          <cell r="D227" t="str">
            <v>C1EC</v>
          </cell>
          <cell r="E227" t="str">
            <v>DSEE/LOLA</v>
          </cell>
          <cell r="G227">
            <v>15</v>
          </cell>
          <cell r="H227" t="str">
            <v>FONCT Subvention d'encadrement, gestion de la FCM et  suivi des PTDE</v>
          </cell>
          <cell r="I227" t="str">
            <v>DSEE</v>
          </cell>
          <cell r="K227" t="str">
            <v>IDA</v>
          </cell>
          <cell r="L227" t="str">
            <v>AUT</v>
          </cell>
          <cell r="M227">
            <v>9</v>
          </cell>
          <cell r="Q227">
            <v>9</v>
          </cell>
          <cell r="R227" t="str">
            <v>Sfonct</v>
          </cell>
          <cell r="T227">
            <v>1899.26</v>
          </cell>
          <cell r="U227">
            <v>1</v>
          </cell>
          <cell r="V227">
            <v>17093.34</v>
          </cell>
          <cell r="W227">
            <v>0</v>
          </cell>
          <cell r="X227">
            <v>0</v>
          </cell>
          <cell r="Y227">
            <v>0</v>
          </cell>
          <cell r="Z227">
            <v>17093.34</v>
          </cell>
          <cell r="AA227">
            <v>17093.34</v>
          </cell>
          <cell r="AB227">
            <v>0</v>
          </cell>
          <cell r="AC227">
            <v>0</v>
          </cell>
          <cell r="AD227">
            <v>0</v>
          </cell>
          <cell r="AE227">
            <v>17093.34</v>
          </cell>
          <cell r="AF227">
            <v>0</v>
          </cell>
          <cell r="AG227">
            <v>0</v>
          </cell>
          <cell r="AH227">
            <v>0</v>
          </cell>
          <cell r="AI227">
            <v>0</v>
          </cell>
          <cell r="AJ227">
            <v>0</v>
          </cell>
          <cell r="AL227">
            <v>0</v>
          </cell>
        </row>
        <row r="228">
          <cell r="B228" t="str">
            <v>ST/EPU</v>
          </cell>
          <cell r="C228" t="str">
            <v>C1E</v>
          </cell>
          <cell r="D228" t="str">
            <v>C1EC</v>
          </cell>
          <cell r="E228" t="str">
            <v>DSEE/MACE</v>
          </cell>
          <cell r="G228">
            <v>15</v>
          </cell>
          <cell r="H228" t="str">
            <v>FONCT Subvention d'encadrement, gestion de la FCM et  suivi des PTDE</v>
          </cell>
          <cell r="I228" t="str">
            <v>DSEE</v>
          </cell>
          <cell r="K228" t="str">
            <v>IDA</v>
          </cell>
          <cell r="L228" t="str">
            <v>AUT</v>
          </cell>
          <cell r="M228">
            <v>16</v>
          </cell>
          <cell r="Q228">
            <v>16</v>
          </cell>
          <cell r="R228" t="str">
            <v>Sfonct</v>
          </cell>
          <cell r="T228">
            <v>1899.26</v>
          </cell>
          <cell r="U228">
            <v>1</v>
          </cell>
          <cell r="V228">
            <v>30388.16</v>
          </cell>
          <cell r="W228">
            <v>0</v>
          </cell>
          <cell r="X228">
            <v>0</v>
          </cell>
          <cell r="Y228">
            <v>0</v>
          </cell>
          <cell r="Z228">
            <v>30388.16</v>
          </cell>
          <cell r="AA228">
            <v>30388.16</v>
          </cell>
          <cell r="AB228">
            <v>0</v>
          </cell>
          <cell r="AC228">
            <v>0</v>
          </cell>
          <cell r="AD228">
            <v>0</v>
          </cell>
          <cell r="AE228">
            <v>30388.16</v>
          </cell>
          <cell r="AF228">
            <v>0</v>
          </cell>
          <cell r="AG228">
            <v>0</v>
          </cell>
          <cell r="AH228">
            <v>0</v>
          </cell>
          <cell r="AI228">
            <v>0</v>
          </cell>
          <cell r="AJ228">
            <v>0</v>
          </cell>
          <cell r="AL228">
            <v>0</v>
          </cell>
        </row>
        <row r="229">
          <cell r="B229" t="str">
            <v>ST/EPU</v>
          </cell>
          <cell r="C229" t="str">
            <v>C1E</v>
          </cell>
          <cell r="D229" t="str">
            <v>C1EC</v>
          </cell>
          <cell r="E229" t="str">
            <v>DSEE/NZER</v>
          </cell>
          <cell r="G229">
            <v>15</v>
          </cell>
          <cell r="H229" t="str">
            <v>FONCT Subvention d'encadrement, gestion de la FCM et  suivi des PTDE</v>
          </cell>
          <cell r="I229" t="str">
            <v>DSEE</v>
          </cell>
          <cell r="K229" t="str">
            <v>IDA</v>
          </cell>
          <cell r="L229" t="str">
            <v>AUT</v>
          </cell>
          <cell r="M229">
            <v>11</v>
          </cell>
          <cell r="Q229">
            <v>11</v>
          </cell>
          <cell r="R229" t="str">
            <v>Sfonct</v>
          </cell>
          <cell r="T229">
            <v>1899.26</v>
          </cell>
          <cell r="U229">
            <v>1</v>
          </cell>
          <cell r="V229">
            <v>20891.86</v>
          </cell>
          <cell r="W229">
            <v>0</v>
          </cell>
          <cell r="X229">
            <v>0</v>
          </cell>
          <cell r="Y229">
            <v>0</v>
          </cell>
          <cell r="Z229">
            <v>20891.86</v>
          </cell>
          <cell r="AA229">
            <v>20891.86</v>
          </cell>
          <cell r="AB229">
            <v>0</v>
          </cell>
          <cell r="AC229">
            <v>0</v>
          </cell>
          <cell r="AD229">
            <v>0</v>
          </cell>
          <cell r="AE229">
            <v>20891.86</v>
          </cell>
          <cell r="AF229">
            <v>0</v>
          </cell>
          <cell r="AG229">
            <v>0</v>
          </cell>
          <cell r="AH229">
            <v>0</v>
          </cell>
          <cell r="AI229">
            <v>0</v>
          </cell>
          <cell r="AJ229">
            <v>0</v>
          </cell>
          <cell r="AL229">
            <v>0</v>
          </cell>
        </row>
        <row r="230">
          <cell r="B230" t="str">
            <v>ST/EPU</v>
          </cell>
          <cell r="C230" t="str">
            <v>C1E</v>
          </cell>
          <cell r="D230" t="str">
            <v>C1EC</v>
          </cell>
          <cell r="E230" t="str">
            <v>DSEE/YOMO</v>
          </cell>
          <cell r="G230">
            <v>15</v>
          </cell>
          <cell r="H230" t="str">
            <v>FONCT Subvention d'encadrement, gestion de la FCM et  suivi des PTDE</v>
          </cell>
          <cell r="I230" t="str">
            <v>DSEE</v>
          </cell>
          <cell r="K230" t="str">
            <v>IDA</v>
          </cell>
          <cell r="L230" t="str">
            <v>AUT</v>
          </cell>
          <cell r="M230">
            <v>7</v>
          </cell>
          <cell r="Q230">
            <v>7</v>
          </cell>
          <cell r="R230" t="str">
            <v>Sfonct</v>
          </cell>
          <cell r="T230">
            <v>1899.26</v>
          </cell>
          <cell r="U230">
            <v>1</v>
          </cell>
          <cell r="V230">
            <v>13294.82</v>
          </cell>
          <cell r="W230">
            <v>0</v>
          </cell>
          <cell r="X230">
            <v>0</v>
          </cell>
          <cell r="Y230">
            <v>0</v>
          </cell>
          <cell r="Z230">
            <v>13294.82</v>
          </cell>
          <cell r="AA230">
            <v>13294.82</v>
          </cell>
          <cell r="AB230">
            <v>0</v>
          </cell>
          <cell r="AC230">
            <v>0</v>
          </cell>
          <cell r="AD230">
            <v>0</v>
          </cell>
          <cell r="AE230">
            <v>13294.82</v>
          </cell>
          <cell r="AF230">
            <v>0</v>
          </cell>
          <cell r="AG230">
            <v>0</v>
          </cell>
          <cell r="AH230">
            <v>0</v>
          </cell>
          <cell r="AI230">
            <v>0</v>
          </cell>
          <cell r="AJ230">
            <v>0</v>
          </cell>
          <cell r="AL230">
            <v>0</v>
          </cell>
        </row>
        <row r="231">
          <cell r="B231" t="str">
            <v>ST/EPU</v>
          </cell>
          <cell r="C231" t="str">
            <v>B1A</v>
          </cell>
          <cell r="D231" t="str">
            <v>B1AE</v>
          </cell>
          <cell r="E231" t="str">
            <v>DSEE/BOKE</v>
          </cell>
          <cell r="G231">
            <v>15</v>
          </cell>
          <cell r="H231" t="str">
            <v xml:space="preserve">FORM CONT Subv form continue des maîtres en DSEE </v>
          </cell>
          <cell r="I231" t="str">
            <v>DNEE</v>
          </cell>
          <cell r="K231" t="str">
            <v>IDA</v>
          </cell>
          <cell r="L231" t="str">
            <v>AUT</v>
          </cell>
          <cell r="M231">
            <v>13</v>
          </cell>
          <cell r="Q231">
            <v>13</v>
          </cell>
          <cell r="R231" t="str">
            <v>Sform</v>
          </cell>
          <cell r="T231">
            <v>2279.1120000000001</v>
          </cell>
          <cell r="U231">
            <v>1</v>
          </cell>
          <cell r="V231">
            <v>29628.456000000002</v>
          </cell>
          <cell r="W231">
            <v>0</v>
          </cell>
          <cell r="X231">
            <v>0</v>
          </cell>
          <cell r="Y231">
            <v>0</v>
          </cell>
          <cell r="Z231">
            <v>29628.456000000002</v>
          </cell>
          <cell r="AA231">
            <v>29628.456000000002</v>
          </cell>
          <cell r="AB231">
            <v>0</v>
          </cell>
          <cell r="AC231">
            <v>0</v>
          </cell>
          <cell r="AD231">
            <v>0</v>
          </cell>
          <cell r="AE231">
            <v>29628.456000000002</v>
          </cell>
          <cell r="AF231">
            <v>0</v>
          </cell>
          <cell r="AG231">
            <v>0</v>
          </cell>
          <cell r="AH231">
            <v>0</v>
          </cell>
          <cell r="AI231">
            <v>0</v>
          </cell>
          <cell r="AJ231">
            <v>0</v>
          </cell>
          <cell r="AL231">
            <v>0</v>
          </cell>
        </row>
        <row r="232">
          <cell r="B232" t="str">
            <v>ST/EPU</v>
          </cell>
          <cell r="C232" t="str">
            <v>B1A</v>
          </cell>
          <cell r="D232" t="str">
            <v>B1AE</v>
          </cell>
          <cell r="E232" t="str">
            <v>DSEE/BOFF</v>
          </cell>
          <cell r="G232">
            <v>15</v>
          </cell>
          <cell r="H232" t="str">
            <v xml:space="preserve">FORM CONT Subv form continue des maîtres en DSEE </v>
          </cell>
          <cell r="I232" t="str">
            <v>DNEE</v>
          </cell>
          <cell r="K232" t="str">
            <v>IDA</v>
          </cell>
          <cell r="L232" t="str">
            <v>AUT</v>
          </cell>
          <cell r="M232">
            <v>8</v>
          </cell>
          <cell r="Q232">
            <v>8</v>
          </cell>
          <cell r="R232" t="str">
            <v>Sform</v>
          </cell>
          <cell r="T232">
            <v>2279.1120000000001</v>
          </cell>
          <cell r="U232">
            <v>1</v>
          </cell>
          <cell r="V232">
            <v>18232.896000000001</v>
          </cell>
          <cell r="W232">
            <v>0</v>
          </cell>
          <cell r="X232">
            <v>0</v>
          </cell>
          <cell r="Y232">
            <v>0</v>
          </cell>
          <cell r="Z232">
            <v>18232.896000000001</v>
          </cell>
          <cell r="AA232">
            <v>18232.896000000001</v>
          </cell>
          <cell r="AB232">
            <v>0</v>
          </cell>
          <cell r="AC232">
            <v>0</v>
          </cell>
          <cell r="AD232">
            <v>0</v>
          </cell>
          <cell r="AE232">
            <v>18232.896000000001</v>
          </cell>
          <cell r="AF232">
            <v>0</v>
          </cell>
          <cell r="AG232">
            <v>0</v>
          </cell>
          <cell r="AH232">
            <v>0</v>
          </cell>
          <cell r="AI232">
            <v>0</v>
          </cell>
          <cell r="AJ232">
            <v>0</v>
          </cell>
          <cell r="AL232">
            <v>0</v>
          </cell>
        </row>
        <row r="233">
          <cell r="B233" t="str">
            <v>ST/EPU</v>
          </cell>
          <cell r="C233" t="str">
            <v>B1A</v>
          </cell>
          <cell r="D233" t="str">
            <v>B1AE</v>
          </cell>
          <cell r="E233" t="str">
            <v>DSEE/FRIA</v>
          </cell>
          <cell r="G233">
            <v>15</v>
          </cell>
          <cell r="H233" t="str">
            <v xml:space="preserve">FORM CONT Subv form continue des maîtres en DSEE </v>
          </cell>
          <cell r="I233" t="str">
            <v>DNEE</v>
          </cell>
          <cell r="K233" t="str">
            <v>IDA</v>
          </cell>
          <cell r="L233" t="str">
            <v>AUT</v>
          </cell>
          <cell r="M233">
            <v>4</v>
          </cell>
          <cell r="Q233">
            <v>4</v>
          </cell>
          <cell r="R233" t="str">
            <v>Sform</v>
          </cell>
          <cell r="T233">
            <v>2279.1120000000001</v>
          </cell>
          <cell r="U233">
            <v>1</v>
          </cell>
          <cell r="V233">
            <v>9116.4480000000003</v>
          </cell>
          <cell r="W233">
            <v>0</v>
          </cell>
          <cell r="X233">
            <v>0</v>
          </cell>
          <cell r="Y233">
            <v>0</v>
          </cell>
          <cell r="Z233">
            <v>9116.4480000000003</v>
          </cell>
          <cell r="AA233">
            <v>9116.4480000000003</v>
          </cell>
          <cell r="AB233">
            <v>0</v>
          </cell>
          <cell r="AC233">
            <v>0</v>
          </cell>
          <cell r="AD233">
            <v>0</v>
          </cell>
          <cell r="AE233">
            <v>9116.4480000000003</v>
          </cell>
          <cell r="AF233">
            <v>0</v>
          </cell>
          <cell r="AG233">
            <v>0</v>
          </cell>
          <cell r="AH233">
            <v>0</v>
          </cell>
          <cell r="AI233">
            <v>0</v>
          </cell>
          <cell r="AJ233">
            <v>0</v>
          </cell>
          <cell r="AL233">
            <v>0</v>
          </cell>
        </row>
        <row r="234">
          <cell r="B234" t="str">
            <v>ST/EPU</v>
          </cell>
          <cell r="C234" t="str">
            <v>B1A</v>
          </cell>
          <cell r="D234" t="str">
            <v>B1AE</v>
          </cell>
          <cell r="E234" t="str">
            <v>DSEE/GAOU</v>
          </cell>
          <cell r="G234">
            <v>15</v>
          </cell>
          <cell r="H234" t="str">
            <v xml:space="preserve">FORM CONT Subv form continue des maîtres en DSEE </v>
          </cell>
          <cell r="I234" t="str">
            <v>DNEE</v>
          </cell>
          <cell r="K234" t="str">
            <v>IDA</v>
          </cell>
          <cell r="L234" t="str">
            <v>AUT</v>
          </cell>
          <cell r="M234">
            <v>8</v>
          </cell>
          <cell r="Q234">
            <v>8</v>
          </cell>
          <cell r="R234" t="str">
            <v>Sform</v>
          </cell>
          <cell r="T234">
            <v>2279.1120000000001</v>
          </cell>
          <cell r="U234">
            <v>1</v>
          </cell>
          <cell r="V234">
            <v>18232.896000000001</v>
          </cell>
          <cell r="W234">
            <v>0</v>
          </cell>
          <cell r="X234">
            <v>0</v>
          </cell>
          <cell r="Y234">
            <v>0</v>
          </cell>
          <cell r="Z234">
            <v>18232.896000000001</v>
          </cell>
          <cell r="AA234">
            <v>18232.896000000001</v>
          </cell>
          <cell r="AB234">
            <v>0</v>
          </cell>
          <cell r="AC234">
            <v>0</v>
          </cell>
          <cell r="AD234">
            <v>0</v>
          </cell>
          <cell r="AE234">
            <v>18232.896000000001</v>
          </cell>
          <cell r="AF234">
            <v>0</v>
          </cell>
          <cell r="AG234">
            <v>0</v>
          </cell>
          <cell r="AH234">
            <v>0</v>
          </cell>
          <cell r="AI234">
            <v>0</v>
          </cell>
          <cell r="AJ234">
            <v>0</v>
          </cell>
          <cell r="AL234">
            <v>0</v>
          </cell>
        </row>
        <row r="235">
          <cell r="B235" t="str">
            <v>ST/EPU</v>
          </cell>
          <cell r="C235" t="str">
            <v>B1A</v>
          </cell>
          <cell r="D235" t="str">
            <v>B1AE</v>
          </cell>
          <cell r="E235" t="str">
            <v>DSEE/KOUN</v>
          </cell>
          <cell r="G235">
            <v>15</v>
          </cell>
          <cell r="H235" t="str">
            <v xml:space="preserve">FORM CONT Subv form continue des maîtres en DSEE </v>
          </cell>
          <cell r="I235" t="str">
            <v>DNEE</v>
          </cell>
          <cell r="K235" t="str">
            <v>IDA</v>
          </cell>
          <cell r="L235" t="str">
            <v>AUT</v>
          </cell>
          <cell r="M235">
            <v>7</v>
          </cell>
          <cell r="Q235">
            <v>7</v>
          </cell>
          <cell r="R235" t="str">
            <v>Sform</v>
          </cell>
          <cell r="T235">
            <v>2279.1120000000001</v>
          </cell>
          <cell r="U235">
            <v>1</v>
          </cell>
          <cell r="V235">
            <v>15953.784</v>
          </cell>
          <cell r="W235">
            <v>0</v>
          </cell>
          <cell r="X235">
            <v>0</v>
          </cell>
          <cell r="Y235">
            <v>0</v>
          </cell>
          <cell r="Z235">
            <v>15953.784</v>
          </cell>
          <cell r="AA235">
            <v>15953.784</v>
          </cell>
          <cell r="AB235">
            <v>0</v>
          </cell>
          <cell r="AC235">
            <v>0</v>
          </cell>
          <cell r="AD235">
            <v>0</v>
          </cell>
          <cell r="AE235">
            <v>15953.784</v>
          </cell>
          <cell r="AF235">
            <v>0</v>
          </cell>
          <cell r="AG235">
            <v>0</v>
          </cell>
          <cell r="AH235">
            <v>0</v>
          </cell>
          <cell r="AI235">
            <v>0</v>
          </cell>
          <cell r="AJ235">
            <v>0</v>
          </cell>
          <cell r="AL235">
            <v>0</v>
          </cell>
        </row>
        <row r="236">
          <cell r="B236" t="str">
            <v>ST/EPU</v>
          </cell>
          <cell r="C236" t="str">
            <v>B1A</v>
          </cell>
          <cell r="D236" t="str">
            <v>B1AE</v>
          </cell>
          <cell r="E236" t="str">
            <v>DSEE/DIXI</v>
          </cell>
          <cell r="G236">
            <v>15</v>
          </cell>
          <cell r="H236" t="str">
            <v xml:space="preserve">FORM CONT Subv form continue des maîtres en DSEE </v>
          </cell>
          <cell r="I236" t="str">
            <v>DNEE</v>
          </cell>
          <cell r="K236" t="str">
            <v>IDA</v>
          </cell>
          <cell r="L236" t="str">
            <v>AUT</v>
          </cell>
          <cell r="M236">
            <v>4</v>
          </cell>
          <cell r="Q236">
            <v>4</v>
          </cell>
          <cell r="R236" t="str">
            <v>Sform</v>
          </cell>
          <cell r="T236">
            <v>2279.1120000000001</v>
          </cell>
          <cell r="U236">
            <v>1</v>
          </cell>
          <cell r="V236">
            <v>9116.4480000000003</v>
          </cell>
          <cell r="W236">
            <v>0</v>
          </cell>
          <cell r="X236">
            <v>0</v>
          </cell>
          <cell r="Y236">
            <v>0</v>
          </cell>
          <cell r="Z236">
            <v>9116.4480000000003</v>
          </cell>
          <cell r="AA236">
            <v>9116.4480000000003</v>
          </cell>
          <cell r="AB236">
            <v>0</v>
          </cell>
          <cell r="AC236">
            <v>0</v>
          </cell>
          <cell r="AD236">
            <v>0</v>
          </cell>
          <cell r="AE236">
            <v>9116.4480000000003</v>
          </cell>
          <cell r="AF236">
            <v>0</v>
          </cell>
          <cell r="AG236">
            <v>0</v>
          </cell>
          <cell r="AH236">
            <v>0</v>
          </cell>
          <cell r="AI236">
            <v>0</v>
          </cell>
          <cell r="AJ236">
            <v>0</v>
          </cell>
          <cell r="AL236">
            <v>0</v>
          </cell>
        </row>
        <row r="237">
          <cell r="B237" t="str">
            <v>ST/EPU</v>
          </cell>
          <cell r="C237" t="str">
            <v>B1A</v>
          </cell>
          <cell r="D237" t="str">
            <v>B1AE</v>
          </cell>
          <cell r="E237" t="str">
            <v>DSEE/KALO</v>
          </cell>
          <cell r="G237">
            <v>15</v>
          </cell>
          <cell r="H237" t="str">
            <v xml:space="preserve">FORM CONT Subv form continue des maîtres en DSEE </v>
          </cell>
          <cell r="I237" t="str">
            <v>DNEE</v>
          </cell>
          <cell r="K237" t="str">
            <v>IDA</v>
          </cell>
          <cell r="L237" t="str">
            <v>AUT</v>
          </cell>
          <cell r="M237">
            <v>4</v>
          </cell>
          <cell r="Q237">
            <v>4</v>
          </cell>
          <cell r="R237" t="str">
            <v>Sform</v>
          </cell>
          <cell r="T237">
            <v>2279.1120000000001</v>
          </cell>
          <cell r="U237">
            <v>1</v>
          </cell>
          <cell r="V237">
            <v>9116.4480000000003</v>
          </cell>
          <cell r="W237">
            <v>0</v>
          </cell>
          <cell r="X237">
            <v>0</v>
          </cell>
          <cell r="Y237">
            <v>0</v>
          </cell>
          <cell r="Z237">
            <v>9116.4480000000003</v>
          </cell>
          <cell r="AA237">
            <v>9116.4480000000003</v>
          </cell>
          <cell r="AB237">
            <v>0</v>
          </cell>
          <cell r="AC237">
            <v>0</v>
          </cell>
          <cell r="AD237">
            <v>0</v>
          </cell>
          <cell r="AE237">
            <v>9116.4480000000003</v>
          </cell>
          <cell r="AF237">
            <v>0</v>
          </cell>
          <cell r="AG237">
            <v>0</v>
          </cell>
          <cell r="AH237">
            <v>0</v>
          </cell>
          <cell r="AI237">
            <v>0</v>
          </cell>
          <cell r="AJ237">
            <v>0</v>
          </cell>
          <cell r="AL237">
            <v>0</v>
          </cell>
        </row>
        <row r="238">
          <cell r="B238" t="str">
            <v>ST/EPU</v>
          </cell>
          <cell r="C238" t="str">
            <v>B1A</v>
          </cell>
          <cell r="D238" t="str">
            <v>B1AE</v>
          </cell>
          <cell r="E238" t="str">
            <v>DSEE/MATA</v>
          </cell>
          <cell r="G238">
            <v>15</v>
          </cell>
          <cell r="H238" t="str">
            <v xml:space="preserve">FORM CONT Subv form continue des maîtres en DSEE </v>
          </cell>
          <cell r="I238" t="str">
            <v>DNEE</v>
          </cell>
          <cell r="K238" t="str">
            <v>IDA</v>
          </cell>
          <cell r="L238" t="str">
            <v>AUT</v>
          </cell>
          <cell r="M238">
            <v>5</v>
          </cell>
          <cell r="Q238">
            <v>5</v>
          </cell>
          <cell r="R238" t="str">
            <v>Sform</v>
          </cell>
          <cell r="T238">
            <v>2279.1120000000001</v>
          </cell>
          <cell r="U238">
            <v>1</v>
          </cell>
          <cell r="V238">
            <v>11395.560000000001</v>
          </cell>
          <cell r="W238">
            <v>0</v>
          </cell>
          <cell r="X238">
            <v>0</v>
          </cell>
          <cell r="Y238">
            <v>0</v>
          </cell>
          <cell r="Z238">
            <v>11395.560000000001</v>
          </cell>
          <cell r="AA238">
            <v>11395.560000000001</v>
          </cell>
          <cell r="AB238">
            <v>0</v>
          </cell>
          <cell r="AC238">
            <v>0</v>
          </cell>
          <cell r="AD238">
            <v>0</v>
          </cell>
          <cell r="AE238">
            <v>11395.560000000001</v>
          </cell>
          <cell r="AF238">
            <v>0</v>
          </cell>
          <cell r="AG238">
            <v>0</v>
          </cell>
          <cell r="AH238">
            <v>0</v>
          </cell>
          <cell r="AI238">
            <v>0</v>
          </cell>
          <cell r="AJ238">
            <v>0</v>
          </cell>
          <cell r="AL238">
            <v>0</v>
          </cell>
        </row>
        <row r="239">
          <cell r="B239" t="str">
            <v>ST/EPU</v>
          </cell>
          <cell r="C239" t="str">
            <v>B1A</v>
          </cell>
          <cell r="D239" t="str">
            <v>B1AE</v>
          </cell>
          <cell r="E239" t="str">
            <v>DSEE/MATO</v>
          </cell>
          <cell r="G239">
            <v>15</v>
          </cell>
          <cell r="H239" t="str">
            <v xml:space="preserve">FORM CONT Subv form continue des maîtres en DSEE </v>
          </cell>
          <cell r="I239" t="str">
            <v>DNEE</v>
          </cell>
          <cell r="K239" t="str">
            <v>IDA</v>
          </cell>
          <cell r="L239" t="str">
            <v>AUT</v>
          </cell>
          <cell r="M239">
            <v>16</v>
          </cell>
          <cell r="Q239">
            <v>16</v>
          </cell>
          <cell r="R239" t="str">
            <v>Sform</v>
          </cell>
          <cell r="T239">
            <v>2279.1120000000001</v>
          </cell>
          <cell r="U239">
            <v>1</v>
          </cell>
          <cell r="V239">
            <v>36465.792000000001</v>
          </cell>
          <cell r="W239">
            <v>0</v>
          </cell>
          <cell r="X239">
            <v>0</v>
          </cell>
          <cell r="Y239">
            <v>0</v>
          </cell>
          <cell r="Z239">
            <v>36465.792000000001</v>
          </cell>
          <cell r="AA239">
            <v>36465.792000000001</v>
          </cell>
          <cell r="AB239">
            <v>0</v>
          </cell>
          <cell r="AC239">
            <v>0</v>
          </cell>
          <cell r="AD239">
            <v>0</v>
          </cell>
          <cell r="AE239">
            <v>36465.792000000001</v>
          </cell>
          <cell r="AF239">
            <v>0</v>
          </cell>
          <cell r="AG239">
            <v>0</v>
          </cell>
          <cell r="AH239">
            <v>0</v>
          </cell>
          <cell r="AI239">
            <v>0</v>
          </cell>
          <cell r="AJ239">
            <v>0</v>
          </cell>
          <cell r="AL239">
            <v>0</v>
          </cell>
        </row>
        <row r="240">
          <cell r="B240" t="str">
            <v>ST/EPU</v>
          </cell>
          <cell r="C240" t="str">
            <v>B1A</v>
          </cell>
          <cell r="D240" t="str">
            <v>B1AE</v>
          </cell>
          <cell r="E240" t="str">
            <v>DSEE/RATO</v>
          </cell>
          <cell r="G240">
            <v>15</v>
          </cell>
          <cell r="H240" t="str">
            <v xml:space="preserve">FORM CONT Subv form continue des maîtres en DSEE </v>
          </cell>
          <cell r="I240" t="str">
            <v>DNEE</v>
          </cell>
          <cell r="K240" t="str">
            <v>IDA</v>
          </cell>
          <cell r="L240" t="str">
            <v>AUT</v>
          </cell>
          <cell r="M240">
            <v>11</v>
          </cell>
          <cell r="Q240">
            <v>11</v>
          </cell>
          <cell r="R240" t="str">
            <v>Sform</v>
          </cell>
          <cell r="T240">
            <v>2279.1120000000001</v>
          </cell>
          <cell r="U240">
            <v>1</v>
          </cell>
          <cell r="V240">
            <v>25070.232</v>
          </cell>
          <cell r="W240">
            <v>0</v>
          </cell>
          <cell r="X240">
            <v>0</v>
          </cell>
          <cell r="Y240">
            <v>0</v>
          </cell>
          <cell r="Z240">
            <v>25070.232</v>
          </cell>
          <cell r="AA240">
            <v>25070.232</v>
          </cell>
          <cell r="AB240">
            <v>0</v>
          </cell>
          <cell r="AC240">
            <v>0</v>
          </cell>
          <cell r="AD240">
            <v>0</v>
          </cell>
          <cell r="AE240">
            <v>25070.232</v>
          </cell>
          <cell r="AF240">
            <v>0</v>
          </cell>
          <cell r="AG240">
            <v>0</v>
          </cell>
          <cell r="AH240">
            <v>0</v>
          </cell>
          <cell r="AI240">
            <v>0</v>
          </cell>
          <cell r="AJ240">
            <v>0</v>
          </cell>
          <cell r="AL240">
            <v>0</v>
          </cell>
        </row>
        <row r="241">
          <cell r="B241" t="str">
            <v>ST/EPU</v>
          </cell>
          <cell r="C241" t="str">
            <v>B1A</v>
          </cell>
          <cell r="D241" t="str">
            <v>B1AE</v>
          </cell>
          <cell r="E241" t="str">
            <v>DSEE/DABO</v>
          </cell>
          <cell r="G241">
            <v>15</v>
          </cell>
          <cell r="H241" t="str">
            <v xml:space="preserve">FORM CONT Subv form continue des maîtres en DSEE </v>
          </cell>
          <cell r="I241" t="str">
            <v>DNEE</v>
          </cell>
          <cell r="K241" t="str">
            <v>IDA</v>
          </cell>
          <cell r="L241" t="str">
            <v>AUT</v>
          </cell>
          <cell r="M241">
            <v>9</v>
          </cell>
          <cell r="Q241">
            <v>9</v>
          </cell>
          <cell r="R241" t="str">
            <v>Sform</v>
          </cell>
          <cell r="T241">
            <v>2279.1120000000001</v>
          </cell>
          <cell r="U241">
            <v>1</v>
          </cell>
          <cell r="V241">
            <v>20512.008000000002</v>
          </cell>
          <cell r="W241">
            <v>0</v>
          </cell>
          <cell r="X241">
            <v>0</v>
          </cell>
          <cell r="Y241">
            <v>0</v>
          </cell>
          <cell r="Z241">
            <v>20512.008000000002</v>
          </cell>
          <cell r="AA241">
            <v>20512.008000000002</v>
          </cell>
          <cell r="AB241">
            <v>0</v>
          </cell>
          <cell r="AC241">
            <v>0</v>
          </cell>
          <cell r="AD241">
            <v>0</v>
          </cell>
          <cell r="AE241">
            <v>20512.008000000002</v>
          </cell>
          <cell r="AF241">
            <v>0</v>
          </cell>
          <cell r="AG241">
            <v>0</v>
          </cell>
          <cell r="AH241">
            <v>0</v>
          </cell>
          <cell r="AI241">
            <v>0</v>
          </cell>
          <cell r="AJ241">
            <v>0</v>
          </cell>
          <cell r="AL241">
            <v>0</v>
          </cell>
        </row>
        <row r="242">
          <cell r="B242" t="str">
            <v>ST/EPU</v>
          </cell>
          <cell r="C242" t="str">
            <v>B1A</v>
          </cell>
          <cell r="D242" t="str">
            <v>B1AE</v>
          </cell>
          <cell r="E242" t="str">
            <v>DSEE/DING</v>
          </cell>
          <cell r="G242">
            <v>15</v>
          </cell>
          <cell r="H242" t="str">
            <v xml:space="preserve">FORM CONT Subv form continue des maîtres en DSEE </v>
          </cell>
          <cell r="I242" t="str">
            <v>DNEE</v>
          </cell>
          <cell r="K242" t="str">
            <v>IDA</v>
          </cell>
          <cell r="L242" t="str">
            <v>AUT</v>
          </cell>
          <cell r="M242">
            <v>8</v>
          </cell>
          <cell r="Q242">
            <v>8</v>
          </cell>
          <cell r="R242" t="str">
            <v>Sform</v>
          </cell>
          <cell r="T242">
            <v>2279.1120000000001</v>
          </cell>
          <cell r="U242">
            <v>1</v>
          </cell>
          <cell r="V242">
            <v>18232.896000000001</v>
          </cell>
          <cell r="W242">
            <v>0</v>
          </cell>
          <cell r="X242">
            <v>0</v>
          </cell>
          <cell r="Y242">
            <v>0</v>
          </cell>
          <cell r="Z242">
            <v>18232.896000000001</v>
          </cell>
          <cell r="AA242">
            <v>18232.896000000001</v>
          </cell>
          <cell r="AB242">
            <v>0</v>
          </cell>
          <cell r="AC242">
            <v>0</v>
          </cell>
          <cell r="AD242">
            <v>0</v>
          </cell>
          <cell r="AE242">
            <v>18232.896000000001</v>
          </cell>
          <cell r="AF242">
            <v>0</v>
          </cell>
          <cell r="AG242">
            <v>0</v>
          </cell>
          <cell r="AH242">
            <v>0</v>
          </cell>
          <cell r="AI242">
            <v>0</v>
          </cell>
          <cell r="AJ242">
            <v>0</v>
          </cell>
          <cell r="AL242">
            <v>0</v>
          </cell>
        </row>
        <row r="243">
          <cell r="B243" t="str">
            <v>ST/EPU</v>
          </cell>
          <cell r="C243" t="str">
            <v>B1A</v>
          </cell>
          <cell r="D243" t="str">
            <v>B1AE</v>
          </cell>
          <cell r="E243" t="str">
            <v>DSEE/FARA</v>
          </cell>
          <cell r="G243">
            <v>15</v>
          </cell>
          <cell r="H243" t="str">
            <v xml:space="preserve">FORM CONT Subv form continue des maîtres en DSEE </v>
          </cell>
          <cell r="I243" t="str">
            <v>DNEE</v>
          </cell>
          <cell r="K243" t="str">
            <v>IDA</v>
          </cell>
          <cell r="L243" t="str">
            <v>AUT</v>
          </cell>
          <cell r="M243">
            <v>11</v>
          </cell>
          <cell r="Q243">
            <v>11</v>
          </cell>
          <cell r="R243" t="str">
            <v>Sform</v>
          </cell>
          <cell r="T243">
            <v>2279.1120000000001</v>
          </cell>
          <cell r="U243">
            <v>1</v>
          </cell>
          <cell r="V243">
            <v>25070.232</v>
          </cell>
          <cell r="W243">
            <v>0</v>
          </cell>
          <cell r="X243">
            <v>0</v>
          </cell>
          <cell r="Y243">
            <v>0</v>
          </cell>
          <cell r="Z243">
            <v>25070.232</v>
          </cell>
          <cell r="AA243">
            <v>25070.232</v>
          </cell>
          <cell r="AB243">
            <v>0</v>
          </cell>
          <cell r="AC243">
            <v>0</v>
          </cell>
          <cell r="AD243">
            <v>0</v>
          </cell>
          <cell r="AE243">
            <v>25070.232</v>
          </cell>
          <cell r="AF243">
            <v>0</v>
          </cell>
          <cell r="AG243">
            <v>0</v>
          </cell>
          <cell r="AH243">
            <v>0</v>
          </cell>
          <cell r="AI243">
            <v>0</v>
          </cell>
          <cell r="AJ243">
            <v>0</v>
          </cell>
          <cell r="AL243">
            <v>0</v>
          </cell>
        </row>
        <row r="244">
          <cell r="B244" t="str">
            <v>ST/EPU</v>
          </cell>
          <cell r="C244" t="str">
            <v>B1A</v>
          </cell>
          <cell r="D244" t="str">
            <v>B1AE</v>
          </cell>
          <cell r="E244" t="str">
            <v>DSEE/KISS</v>
          </cell>
          <cell r="G244">
            <v>15</v>
          </cell>
          <cell r="H244" t="str">
            <v xml:space="preserve">FORM CONT Subv form continue des maîtres en DSEE </v>
          </cell>
          <cell r="I244" t="str">
            <v>DNEE</v>
          </cell>
          <cell r="K244" t="str">
            <v>IDA</v>
          </cell>
          <cell r="L244" t="str">
            <v>AUT</v>
          </cell>
          <cell r="M244">
            <v>13</v>
          </cell>
          <cell r="Q244">
            <v>13</v>
          </cell>
          <cell r="R244" t="str">
            <v>Sform</v>
          </cell>
          <cell r="T244">
            <v>2279.1120000000001</v>
          </cell>
          <cell r="U244">
            <v>1</v>
          </cell>
          <cell r="V244">
            <v>29628.456000000002</v>
          </cell>
          <cell r="W244">
            <v>0</v>
          </cell>
          <cell r="X244">
            <v>0</v>
          </cell>
          <cell r="Y244">
            <v>0</v>
          </cell>
          <cell r="Z244">
            <v>29628.456000000002</v>
          </cell>
          <cell r="AA244">
            <v>29628.456000000002</v>
          </cell>
          <cell r="AB244">
            <v>0</v>
          </cell>
          <cell r="AC244">
            <v>0</v>
          </cell>
          <cell r="AD244">
            <v>0</v>
          </cell>
          <cell r="AE244">
            <v>29628.456000000002</v>
          </cell>
          <cell r="AF244">
            <v>0</v>
          </cell>
          <cell r="AG244">
            <v>0</v>
          </cell>
          <cell r="AH244">
            <v>0</v>
          </cell>
          <cell r="AI244">
            <v>0</v>
          </cell>
          <cell r="AJ244">
            <v>0</v>
          </cell>
          <cell r="AL244">
            <v>0</v>
          </cell>
        </row>
        <row r="245">
          <cell r="B245" t="str">
            <v>ST/EPU</v>
          </cell>
          <cell r="C245" t="str">
            <v>B1A</v>
          </cell>
          <cell r="D245" t="str">
            <v>B1AE</v>
          </cell>
          <cell r="E245" t="str">
            <v>DSEE/KANK</v>
          </cell>
          <cell r="G245">
            <v>15</v>
          </cell>
          <cell r="H245" t="str">
            <v xml:space="preserve">FORM CONT Subv form continue des maîtres en DSEE </v>
          </cell>
          <cell r="I245" t="str">
            <v>DNEE</v>
          </cell>
          <cell r="K245" t="str">
            <v>IDA</v>
          </cell>
          <cell r="L245" t="str">
            <v>AUT</v>
          </cell>
          <cell r="M245">
            <v>16</v>
          </cell>
          <cell r="Q245">
            <v>16</v>
          </cell>
          <cell r="R245" t="str">
            <v>Sform</v>
          </cell>
          <cell r="T245">
            <v>2279.1120000000001</v>
          </cell>
          <cell r="U245">
            <v>1</v>
          </cell>
          <cell r="V245">
            <v>36465.792000000001</v>
          </cell>
          <cell r="W245">
            <v>0</v>
          </cell>
          <cell r="X245">
            <v>0</v>
          </cell>
          <cell r="Y245">
            <v>0</v>
          </cell>
          <cell r="Z245">
            <v>36465.792000000001</v>
          </cell>
          <cell r="AA245">
            <v>36465.792000000001</v>
          </cell>
          <cell r="AB245">
            <v>0</v>
          </cell>
          <cell r="AC245">
            <v>0</v>
          </cell>
          <cell r="AD245">
            <v>0</v>
          </cell>
          <cell r="AE245">
            <v>36465.792000000001</v>
          </cell>
          <cell r="AF245">
            <v>0</v>
          </cell>
          <cell r="AG245">
            <v>0</v>
          </cell>
          <cell r="AH245">
            <v>0</v>
          </cell>
          <cell r="AI245">
            <v>0</v>
          </cell>
          <cell r="AJ245">
            <v>0</v>
          </cell>
          <cell r="AL245">
            <v>0</v>
          </cell>
        </row>
        <row r="246">
          <cell r="B246" t="str">
            <v>ST/EPU</v>
          </cell>
          <cell r="C246" t="str">
            <v>B1A</v>
          </cell>
          <cell r="D246" t="str">
            <v>B1AE</v>
          </cell>
          <cell r="E246" t="str">
            <v>DSEE/KERO</v>
          </cell>
          <cell r="G246">
            <v>15</v>
          </cell>
          <cell r="H246" t="str">
            <v xml:space="preserve">FORM CONT Subv form continue des maîtres en DSEE </v>
          </cell>
          <cell r="I246" t="str">
            <v>DNEE</v>
          </cell>
          <cell r="K246" t="str">
            <v>IDA</v>
          </cell>
          <cell r="L246" t="str">
            <v>AUT</v>
          </cell>
          <cell r="M246">
            <v>8</v>
          </cell>
          <cell r="Q246">
            <v>8</v>
          </cell>
          <cell r="R246" t="str">
            <v>Sform</v>
          </cell>
          <cell r="T246">
            <v>2279.1120000000001</v>
          </cell>
          <cell r="U246">
            <v>1</v>
          </cell>
          <cell r="V246">
            <v>18232.896000000001</v>
          </cell>
          <cell r="W246">
            <v>0</v>
          </cell>
          <cell r="X246">
            <v>0</v>
          </cell>
          <cell r="Y246">
            <v>0</v>
          </cell>
          <cell r="Z246">
            <v>18232.896000000001</v>
          </cell>
          <cell r="AA246">
            <v>18232.896000000001</v>
          </cell>
          <cell r="AB246">
            <v>0</v>
          </cell>
          <cell r="AC246">
            <v>0</v>
          </cell>
          <cell r="AD246">
            <v>0</v>
          </cell>
          <cell r="AE246">
            <v>18232.896000000001</v>
          </cell>
          <cell r="AF246">
            <v>0</v>
          </cell>
          <cell r="AG246">
            <v>0</v>
          </cell>
          <cell r="AH246">
            <v>0</v>
          </cell>
          <cell r="AI246">
            <v>0</v>
          </cell>
          <cell r="AJ246">
            <v>0</v>
          </cell>
          <cell r="AL246">
            <v>0</v>
          </cell>
        </row>
        <row r="247">
          <cell r="B247" t="str">
            <v>ST/EPU</v>
          </cell>
          <cell r="C247" t="str">
            <v>B1A</v>
          </cell>
          <cell r="D247" t="str">
            <v>B1AE</v>
          </cell>
          <cell r="E247" t="str">
            <v>DSEE/KOUR</v>
          </cell>
          <cell r="G247">
            <v>15</v>
          </cell>
          <cell r="H247" t="str">
            <v xml:space="preserve">FORM CONT Subv form continue des maîtres en DSEE </v>
          </cell>
          <cell r="I247" t="str">
            <v>DNEE</v>
          </cell>
          <cell r="K247" t="str">
            <v>IDA</v>
          </cell>
          <cell r="L247" t="str">
            <v>AUT</v>
          </cell>
          <cell r="M247">
            <v>12</v>
          </cell>
          <cell r="Q247">
            <v>12</v>
          </cell>
          <cell r="R247" t="str">
            <v>Sform</v>
          </cell>
          <cell r="T247">
            <v>2279.1120000000001</v>
          </cell>
          <cell r="U247">
            <v>1</v>
          </cell>
          <cell r="V247">
            <v>27349.344000000001</v>
          </cell>
          <cell r="W247">
            <v>0</v>
          </cell>
          <cell r="X247">
            <v>0</v>
          </cell>
          <cell r="Y247">
            <v>0</v>
          </cell>
          <cell r="Z247">
            <v>27349.344000000001</v>
          </cell>
          <cell r="AA247">
            <v>27349.344000000001</v>
          </cell>
          <cell r="AB247">
            <v>0</v>
          </cell>
          <cell r="AC247">
            <v>0</v>
          </cell>
          <cell r="AD247">
            <v>0</v>
          </cell>
          <cell r="AE247">
            <v>27349.344000000001</v>
          </cell>
          <cell r="AF247">
            <v>0</v>
          </cell>
          <cell r="AG247">
            <v>0</v>
          </cell>
          <cell r="AH247">
            <v>0</v>
          </cell>
          <cell r="AI247">
            <v>0</v>
          </cell>
          <cell r="AJ247">
            <v>0</v>
          </cell>
          <cell r="AL247">
            <v>0</v>
          </cell>
        </row>
        <row r="248">
          <cell r="B248" t="str">
            <v>ST/EPU</v>
          </cell>
          <cell r="C248" t="str">
            <v>B1A</v>
          </cell>
          <cell r="D248" t="str">
            <v>B1AE</v>
          </cell>
          <cell r="E248" t="str">
            <v>DSEE/MAND</v>
          </cell>
          <cell r="G248">
            <v>15</v>
          </cell>
          <cell r="H248" t="str">
            <v xml:space="preserve">FORM CONT Subv form continue des maîtres en DSEE </v>
          </cell>
          <cell r="I248" t="str">
            <v>DNEE</v>
          </cell>
          <cell r="K248" t="str">
            <v>IDA</v>
          </cell>
          <cell r="L248" t="str">
            <v>AUT</v>
          </cell>
          <cell r="M248">
            <v>12</v>
          </cell>
          <cell r="Q248">
            <v>12</v>
          </cell>
          <cell r="R248" t="str">
            <v>Sform</v>
          </cell>
          <cell r="T248">
            <v>2279.1120000000001</v>
          </cell>
          <cell r="U248">
            <v>1</v>
          </cell>
          <cell r="V248">
            <v>27349.344000000001</v>
          </cell>
          <cell r="W248">
            <v>0</v>
          </cell>
          <cell r="X248">
            <v>0</v>
          </cell>
          <cell r="Y248">
            <v>0</v>
          </cell>
          <cell r="Z248">
            <v>27349.344000000001</v>
          </cell>
          <cell r="AA248">
            <v>27349.344000000001</v>
          </cell>
          <cell r="AB248">
            <v>0</v>
          </cell>
          <cell r="AC248">
            <v>0</v>
          </cell>
          <cell r="AD248">
            <v>0</v>
          </cell>
          <cell r="AE248">
            <v>27349.344000000001</v>
          </cell>
          <cell r="AF248">
            <v>0</v>
          </cell>
          <cell r="AG248">
            <v>0</v>
          </cell>
          <cell r="AH248">
            <v>0</v>
          </cell>
          <cell r="AI248">
            <v>0</v>
          </cell>
          <cell r="AJ248">
            <v>0</v>
          </cell>
          <cell r="AL248">
            <v>0</v>
          </cell>
        </row>
        <row r="249">
          <cell r="B249" t="str">
            <v>ST/EPU</v>
          </cell>
          <cell r="C249" t="str">
            <v>B1A</v>
          </cell>
          <cell r="D249" t="str">
            <v>B1AE</v>
          </cell>
          <cell r="E249" t="str">
            <v>DSEE/SIGU</v>
          </cell>
          <cell r="G249">
            <v>15</v>
          </cell>
          <cell r="H249" t="str">
            <v xml:space="preserve">FORM CONT Subv form continue des maîtres en DSEE </v>
          </cell>
          <cell r="I249" t="str">
            <v>DNEE</v>
          </cell>
          <cell r="K249" t="str">
            <v>IDA</v>
          </cell>
          <cell r="L249" t="str">
            <v>AUT</v>
          </cell>
          <cell r="M249">
            <v>15</v>
          </cell>
          <cell r="Q249">
            <v>15</v>
          </cell>
          <cell r="R249" t="str">
            <v>Sform</v>
          </cell>
          <cell r="T249">
            <v>2279.1120000000001</v>
          </cell>
          <cell r="U249">
            <v>1</v>
          </cell>
          <cell r="V249">
            <v>34186.68</v>
          </cell>
          <cell r="W249">
            <v>0</v>
          </cell>
          <cell r="X249">
            <v>0</v>
          </cell>
          <cell r="Y249">
            <v>0</v>
          </cell>
          <cell r="Z249">
            <v>34186.68</v>
          </cell>
          <cell r="AA249">
            <v>34186.68</v>
          </cell>
          <cell r="AB249">
            <v>0</v>
          </cell>
          <cell r="AC249">
            <v>0</v>
          </cell>
          <cell r="AD249">
            <v>0</v>
          </cell>
          <cell r="AE249">
            <v>34186.68</v>
          </cell>
          <cell r="AF249">
            <v>0</v>
          </cell>
          <cell r="AG249">
            <v>0</v>
          </cell>
          <cell r="AH249">
            <v>0</v>
          </cell>
          <cell r="AI249">
            <v>0</v>
          </cell>
          <cell r="AJ249">
            <v>0</v>
          </cell>
          <cell r="AL249">
            <v>0</v>
          </cell>
        </row>
        <row r="250">
          <cell r="B250" t="str">
            <v>ST/EPU</v>
          </cell>
          <cell r="C250" t="str">
            <v>B1A</v>
          </cell>
          <cell r="D250" t="str">
            <v>B1AE</v>
          </cell>
          <cell r="E250" t="str">
            <v>DSEE/COYA</v>
          </cell>
          <cell r="G250">
            <v>15</v>
          </cell>
          <cell r="H250" t="str">
            <v xml:space="preserve">FORM CONT Subv form continue des maîtres en DSEE </v>
          </cell>
          <cell r="I250" t="str">
            <v>DNEE</v>
          </cell>
          <cell r="K250" t="str">
            <v>IDA</v>
          </cell>
          <cell r="L250" t="str">
            <v>AUT</v>
          </cell>
          <cell r="M250">
            <v>4</v>
          </cell>
          <cell r="Q250">
            <v>4</v>
          </cell>
          <cell r="R250" t="str">
            <v>Sform</v>
          </cell>
          <cell r="T250">
            <v>2279.1120000000001</v>
          </cell>
          <cell r="U250">
            <v>1</v>
          </cell>
          <cell r="V250">
            <v>9116.4480000000003</v>
          </cell>
          <cell r="W250">
            <v>0</v>
          </cell>
          <cell r="X250">
            <v>0</v>
          </cell>
          <cell r="Y250">
            <v>0</v>
          </cell>
          <cell r="Z250">
            <v>9116.4480000000003</v>
          </cell>
          <cell r="AA250">
            <v>9116.4480000000003</v>
          </cell>
          <cell r="AB250">
            <v>0</v>
          </cell>
          <cell r="AC250">
            <v>0</v>
          </cell>
          <cell r="AD250">
            <v>0</v>
          </cell>
          <cell r="AE250">
            <v>9116.4480000000003</v>
          </cell>
          <cell r="AF250">
            <v>0</v>
          </cell>
          <cell r="AG250">
            <v>0</v>
          </cell>
          <cell r="AH250">
            <v>0</v>
          </cell>
          <cell r="AI250">
            <v>0</v>
          </cell>
          <cell r="AJ250">
            <v>0</v>
          </cell>
          <cell r="AL250">
            <v>0</v>
          </cell>
        </row>
        <row r="251">
          <cell r="B251" t="str">
            <v>ST/EPU</v>
          </cell>
          <cell r="C251" t="str">
            <v>B1A</v>
          </cell>
          <cell r="D251" t="str">
            <v>B1AE</v>
          </cell>
          <cell r="E251" t="str">
            <v>DSEE/DUBR</v>
          </cell>
          <cell r="G251">
            <v>15</v>
          </cell>
          <cell r="H251" t="str">
            <v xml:space="preserve">FORM CONT Subv form continue des maîtres en DSEE </v>
          </cell>
          <cell r="I251" t="str">
            <v>DNEE</v>
          </cell>
          <cell r="K251" t="str">
            <v>IDA</v>
          </cell>
          <cell r="L251" t="str">
            <v>AUT</v>
          </cell>
          <cell r="M251">
            <v>7</v>
          </cell>
          <cell r="Q251">
            <v>7</v>
          </cell>
          <cell r="R251" t="str">
            <v>Sform</v>
          </cell>
          <cell r="T251">
            <v>2279.1120000000001</v>
          </cell>
          <cell r="U251">
            <v>1</v>
          </cell>
          <cell r="V251">
            <v>15953.784</v>
          </cell>
          <cell r="W251">
            <v>0</v>
          </cell>
          <cell r="X251">
            <v>0</v>
          </cell>
          <cell r="Y251">
            <v>0</v>
          </cell>
          <cell r="Z251">
            <v>15953.784</v>
          </cell>
          <cell r="AA251">
            <v>15953.784</v>
          </cell>
          <cell r="AB251">
            <v>0</v>
          </cell>
          <cell r="AC251">
            <v>0</v>
          </cell>
          <cell r="AD251">
            <v>0</v>
          </cell>
          <cell r="AE251">
            <v>15953.784</v>
          </cell>
          <cell r="AF251">
            <v>0</v>
          </cell>
          <cell r="AG251">
            <v>0</v>
          </cell>
          <cell r="AH251">
            <v>0</v>
          </cell>
          <cell r="AI251">
            <v>0</v>
          </cell>
          <cell r="AJ251">
            <v>0</v>
          </cell>
          <cell r="AL251">
            <v>0</v>
          </cell>
        </row>
        <row r="252">
          <cell r="B252" t="str">
            <v>ST/EPU</v>
          </cell>
          <cell r="C252" t="str">
            <v>B1A</v>
          </cell>
          <cell r="D252" t="str">
            <v>B1AE</v>
          </cell>
          <cell r="E252" t="str">
            <v>DSEE/FORE</v>
          </cell>
          <cell r="G252">
            <v>15</v>
          </cell>
          <cell r="H252" t="str">
            <v xml:space="preserve">FORM CONT Subv form continue des maîtres en DSEE </v>
          </cell>
          <cell r="I252" t="str">
            <v>DNEE</v>
          </cell>
          <cell r="K252" t="str">
            <v>IDA</v>
          </cell>
          <cell r="L252" t="str">
            <v>AUT</v>
          </cell>
          <cell r="M252">
            <v>10</v>
          </cell>
          <cell r="Q252">
            <v>10</v>
          </cell>
          <cell r="R252" t="str">
            <v>Sform</v>
          </cell>
          <cell r="T252">
            <v>2279.1120000000001</v>
          </cell>
          <cell r="U252">
            <v>1</v>
          </cell>
          <cell r="V252">
            <v>22791.120000000003</v>
          </cell>
          <cell r="W252">
            <v>0</v>
          </cell>
          <cell r="X252">
            <v>0</v>
          </cell>
          <cell r="Y252">
            <v>0</v>
          </cell>
          <cell r="Z252">
            <v>22791.120000000003</v>
          </cell>
          <cell r="AA252">
            <v>22791.120000000003</v>
          </cell>
          <cell r="AB252">
            <v>0</v>
          </cell>
          <cell r="AC252">
            <v>0</v>
          </cell>
          <cell r="AD252">
            <v>0</v>
          </cell>
          <cell r="AE252">
            <v>22791.120000000003</v>
          </cell>
          <cell r="AF252">
            <v>0</v>
          </cell>
          <cell r="AG252">
            <v>0</v>
          </cell>
          <cell r="AH252">
            <v>0</v>
          </cell>
          <cell r="AI252">
            <v>0</v>
          </cell>
          <cell r="AJ252">
            <v>0</v>
          </cell>
          <cell r="AL252">
            <v>0</v>
          </cell>
        </row>
        <row r="253">
          <cell r="B253" t="str">
            <v>ST/EPU</v>
          </cell>
          <cell r="C253" t="str">
            <v>B1A</v>
          </cell>
          <cell r="D253" t="str">
            <v>B1AE</v>
          </cell>
          <cell r="E253" t="str">
            <v>DSEE/KIND</v>
          </cell>
          <cell r="G253">
            <v>15</v>
          </cell>
          <cell r="H253" t="str">
            <v xml:space="preserve">FORM CONT Subv form continue des maîtres en DSEE </v>
          </cell>
          <cell r="I253" t="str">
            <v>DNEE</v>
          </cell>
          <cell r="K253" t="str">
            <v>IDA</v>
          </cell>
          <cell r="L253" t="str">
            <v>AUT</v>
          </cell>
          <cell r="M253">
            <v>11</v>
          </cell>
          <cell r="Q253">
            <v>11</v>
          </cell>
          <cell r="R253" t="str">
            <v>Sform</v>
          </cell>
          <cell r="T253">
            <v>2279.1120000000001</v>
          </cell>
          <cell r="U253">
            <v>1</v>
          </cell>
          <cell r="V253">
            <v>25070.232</v>
          </cell>
          <cell r="W253">
            <v>0</v>
          </cell>
          <cell r="X253">
            <v>0</v>
          </cell>
          <cell r="Y253">
            <v>0</v>
          </cell>
          <cell r="Z253">
            <v>25070.232</v>
          </cell>
          <cell r="AA253">
            <v>25070.232</v>
          </cell>
          <cell r="AB253">
            <v>0</v>
          </cell>
          <cell r="AC253">
            <v>0</v>
          </cell>
          <cell r="AD253">
            <v>0</v>
          </cell>
          <cell r="AE253">
            <v>25070.232</v>
          </cell>
          <cell r="AF253">
            <v>0</v>
          </cell>
          <cell r="AG253">
            <v>0</v>
          </cell>
          <cell r="AH253">
            <v>0</v>
          </cell>
          <cell r="AI253">
            <v>0</v>
          </cell>
          <cell r="AJ253">
            <v>0</v>
          </cell>
          <cell r="AL253">
            <v>0</v>
          </cell>
        </row>
        <row r="254">
          <cell r="B254" t="str">
            <v>ST/EPU</v>
          </cell>
          <cell r="C254" t="str">
            <v>B1A</v>
          </cell>
          <cell r="D254" t="str">
            <v>B1AE</v>
          </cell>
          <cell r="E254" t="str">
            <v>DSEE/TELE</v>
          </cell>
          <cell r="G254">
            <v>15</v>
          </cell>
          <cell r="H254" t="str">
            <v xml:space="preserve">FORM CONT Subv form continue des maîtres en DSEE </v>
          </cell>
          <cell r="I254" t="str">
            <v>DNEE</v>
          </cell>
          <cell r="K254" t="str">
            <v>IDA</v>
          </cell>
          <cell r="L254" t="str">
            <v>AUT</v>
          </cell>
          <cell r="M254">
            <v>14</v>
          </cell>
          <cell r="Q254">
            <v>14</v>
          </cell>
          <cell r="R254" t="str">
            <v>Sform</v>
          </cell>
          <cell r="T254">
            <v>2279.1120000000001</v>
          </cell>
          <cell r="U254">
            <v>1</v>
          </cell>
          <cell r="V254">
            <v>31907.567999999999</v>
          </cell>
          <cell r="W254">
            <v>0</v>
          </cell>
          <cell r="X254">
            <v>0</v>
          </cell>
          <cell r="Y254">
            <v>0</v>
          </cell>
          <cell r="Z254">
            <v>31907.567999999999</v>
          </cell>
          <cell r="AA254">
            <v>31907.567999999999</v>
          </cell>
          <cell r="AB254">
            <v>0</v>
          </cell>
          <cell r="AC254">
            <v>0</v>
          </cell>
          <cell r="AD254">
            <v>0</v>
          </cell>
          <cell r="AE254">
            <v>31907.567999999999</v>
          </cell>
          <cell r="AF254">
            <v>0</v>
          </cell>
          <cell r="AG254">
            <v>0</v>
          </cell>
          <cell r="AH254">
            <v>0</v>
          </cell>
          <cell r="AI254">
            <v>0</v>
          </cell>
          <cell r="AJ254">
            <v>0</v>
          </cell>
          <cell r="AL254">
            <v>0</v>
          </cell>
        </row>
        <row r="255">
          <cell r="B255" t="str">
            <v>ST/EPU</v>
          </cell>
          <cell r="C255" t="str">
            <v>B1A</v>
          </cell>
          <cell r="D255" t="str">
            <v>B1AE</v>
          </cell>
          <cell r="E255" t="str">
            <v>DSEE/KOUB</v>
          </cell>
          <cell r="G255">
            <v>15</v>
          </cell>
          <cell r="H255" t="str">
            <v xml:space="preserve">FORM CONT Subv form continue des maîtres en DSEE </v>
          </cell>
          <cell r="I255" t="str">
            <v>DNEE</v>
          </cell>
          <cell r="K255" t="str">
            <v>IDA</v>
          </cell>
          <cell r="L255" t="str">
            <v>AUT</v>
          </cell>
          <cell r="M255">
            <v>6</v>
          </cell>
          <cell r="Q255">
            <v>6</v>
          </cell>
          <cell r="R255" t="str">
            <v>Sform</v>
          </cell>
          <cell r="T255">
            <v>2279.1120000000001</v>
          </cell>
          <cell r="U255">
            <v>1</v>
          </cell>
          <cell r="V255">
            <v>13674.672</v>
          </cell>
          <cell r="W255">
            <v>0</v>
          </cell>
          <cell r="X255">
            <v>0</v>
          </cell>
          <cell r="Y255">
            <v>0</v>
          </cell>
          <cell r="Z255">
            <v>13674.672</v>
          </cell>
          <cell r="AA255">
            <v>13674.672</v>
          </cell>
          <cell r="AB255">
            <v>0</v>
          </cell>
          <cell r="AC255">
            <v>0</v>
          </cell>
          <cell r="AD255">
            <v>0</v>
          </cell>
          <cell r="AE255">
            <v>13674.672</v>
          </cell>
          <cell r="AF255">
            <v>0</v>
          </cell>
          <cell r="AG255">
            <v>0</v>
          </cell>
          <cell r="AH255">
            <v>0</v>
          </cell>
          <cell r="AI255">
            <v>0</v>
          </cell>
          <cell r="AJ255">
            <v>0</v>
          </cell>
          <cell r="AL255">
            <v>0</v>
          </cell>
        </row>
        <row r="256">
          <cell r="B256" t="str">
            <v>ST/EPU</v>
          </cell>
          <cell r="C256" t="str">
            <v>B1A</v>
          </cell>
          <cell r="D256" t="str">
            <v>B1AE</v>
          </cell>
          <cell r="E256" t="str">
            <v>DSEE/LABE</v>
          </cell>
          <cell r="G256">
            <v>15</v>
          </cell>
          <cell r="H256" t="str">
            <v xml:space="preserve">FORM CONT Subv form continue des maîtres en DSEE </v>
          </cell>
          <cell r="I256" t="str">
            <v>DNEE</v>
          </cell>
          <cell r="K256" t="str">
            <v>IDA</v>
          </cell>
          <cell r="L256" t="str">
            <v>AUT</v>
          </cell>
          <cell r="M256">
            <v>16</v>
          </cell>
          <cell r="Q256">
            <v>16</v>
          </cell>
          <cell r="R256" t="str">
            <v>Sform</v>
          </cell>
          <cell r="T256">
            <v>2279.1120000000001</v>
          </cell>
          <cell r="U256">
            <v>1</v>
          </cell>
          <cell r="V256">
            <v>36465.792000000001</v>
          </cell>
          <cell r="W256">
            <v>0</v>
          </cell>
          <cell r="X256">
            <v>0</v>
          </cell>
          <cell r="Y256">
            <v>0</v>
          </cell>
          <cell r="Z256">
            <v>36465.792000000001</v>
          </cell>
          <cell r="AA256">
            <v>36465.792000000001</v>
          </cell>
          <cell r="AB256">
            <v>0</v>
          </cell>
          <cell r="AC256">
            <v>0</v>
          </cell>
          <cell r="AD256">
            <v>0</v>
          </cell>
          <cell r="AE256">
            <v>36465.792000000001</v>
          </cell>
          <cell r="AF256">
            <v>0</v>
          </cell>
          <cell r="AG256">
            <v>0</v>
          </cell>
          <cell r="AH256">
            <v>0</v>
          </cell>
          <cell r="AI256">
            <v>0</v>
          </cell>
          <cell r="AJ256">
            <v>0</v>
          </cell>
          <cell r="AL256">
            <v>0</v>
          </cell>
        </row>
        <row r="257">
          <cell r="B257" t="str">
            <v>ST/EPU</v>
          </cell>
          <cell r="C257" t="str">
            <v>B1A</v>
          </cell>
          <cell r="D257" t="str">
            <v>B1AE</v>
          </cell>
          <cell r="E257" t="str">
            <v>DSEE/LELO</v>
          </cell>
          <cell r="G257">
            <v>15</v>
          </cell>
          <cell r="H257" t="str">
            <v xml:space="preserve">FORM CONT Subv form continue des maîtres en DSEE </v>
          </cell>
          <cell r="I257" t="str">
            <v>DNEE</v>
          </cell>
          <cell r="K257" t="str">
            <v>IDA</v>
          </cell>
          <cell r="L257" t="str">
            <v>AUT</v>
          </cell>
          <cell r="M257">
            <v>11</v>
          </cell>
          <cell r="Q257">
            <v>11</v>
          </cell>
          <cell r="R257" t="str">
            <v>Sform</v>
          </cell>
          <cell r="T257">
            <v>2279.1120000000001</v>
          </cell>
          <cell r="U257">
            <v>1</v>
          </cell>
          <cell r="V257">
            <v>25070.232</v>
          </cell>
          <cell r="W257">
            <v>0</v>
          </cell>
          <cell r="X257">
            <v>0</v>
          </cell>
          <cell r="Y257">
            <v>0</v>
          </cell>
          <cell r="Z257">
            <v>25070.232</v>
          </cell>
          <cell r="AA257">
            <v>25070.232</v>
          </cell>
          <cell r="AB257">
            <v>0</v>
          </cell>
          <cell r="AC257">
            <v>0</v>
          </cell>
          <cell r="AD257">
            <v>0</v>
          </cell>
          <cell r="AE257">
            <v>25070.232</v>
          </cell>
          <cell r="AF257">
            <v>0</v>
          </cell>
          <cell r="AG257">
            <v>0</v>
          </cell>
          <cell r="AH257">
            <v>0</v>
          </cell>
          <cell r="AI257">
            <v>0</v>
          </cell>
          <cell r="AJ257">
            <v>0</v>
          </cell>
          <cell r="AL257">
            <v>0</v>
          </cell>
        </row>
        <row r="258">
          <cell r="B258" t="str">
            <v>ST/EPU</v>
          </cell>
          <cell r="C258" t="str">
            <v>B1A</v>
          </cell>
          <cell r="D258" t="str">
            <v>B1AE</v>
          </cell>
          <cell r="E258" t="str">
            <v>DSEE/MALI</v>
          </cell>
          <cell r="G258">
            <v>15</v>
          </cell>
          <cell r="H258" t="str">
            <v xml:space="preserve">FORM CONT Subv form continue des maîtres en DSEE </v>
          </cell>
          <cell r="I258" t="str">
            <v>DNEE</v>
          </cell>
          <cell r="K258" t="str">
            <v>IDA</v>
          </cell>
          <cell r="L258" t="str">
            <v>AUT</v>
          </cell>
          <cell r="M258">
            <v>13</v>
          </cell>
          <cell r="Q258">
            <v>13</v>
          </cell>
          <cell r="R258" t="str">
            <v>Sform</v>
          </cell>
          <cell r="T258">
            <v>2279.1120000000001</v>
          </cell>
          <cell r="U258">
            <v>1</v>
          </cell>
          <cell r="V258">
            <v>29628.456000000002</v>
          </cell>
          <cell r="W258">
            <v>0</v>
          </cell>
          <cell r="X258">
            <v>0</v>
          </cell>
          <cell r="Y258">
            <v>0</v>
          </cell>
          <cell r="Z258">
            <v>29628.456000000002</v>
          </cell>
          <cell r="AA258">
            <v>29628.456000000002</v>
          </cell>
          <cell r="AB258">
            <v>0</v>
          </cell>
          <cell r="AC258">
            <v>0</v>
          </cell>
          <cell r="AD258">
            <v>0</v>
          </cell>
          <cell r="AE258">
            <v>29628.456000000002</v>
          </cell>
          <cell r="AF258">
            <v>0</v>
          </cell>
          <cell r="AG258">
            <v>0</v>
          </cell>
          <cell r="AH258">
            <v>0</v>
          </cell>
          <cell r="AI258">
            <v>0</v>
          </cell>
          <cell r="AJ258">
            <v>0</v>
          </cell>
          <cell r="AL258">
            <v>0</v>
          </cell>
        </row>
        <row r="259">
          <cell r="B259" t="str">
            <v>ST/EPU</v>
          </cell>
          <cell r="C259" t="str">
            <v>B1A</v>
          </cell>
          <cell r="D259" t="str">
            <v>B1AE</v>
          </cell>
          <cell r="E259" t="str">
            <v>DSEE/TOUG</v>
          </cell>
          <cell r="G259">
            <v>15</v>
          </cell>
          <cell r="H259" t="str">
            <v xml:space="preserve">FORM CONT Subv form continue des maîtres en DSEE </v>
          </cell>
          <cell r="I259" t="str">
            <v>DNEE</v>
          </cell>
          <cell r="K259" t="str">
            <v>IDA</v>
          </cell>
          <cell r="L259" t="str">
            <v>AUT</v>
          </cell>
          <cell r="M259">
            <v>10</v>
          </cell>
          <cell r="Q259">
            <v>10</v>
          </cell>
          <cell r="R259" t="str">
            <v>Sform</v>
          </cell>
          <cell r="T259">
            <v>2279.1120000000001</v>
          </cell>
          <cell r="U259">
            <v>1</v>
          </cell>
          <cell r="V259">
            <v>22791.120000000003</v>
          </cell>
          <cell r="W259">
            <v>0</v>
          </cell>
          <cell r="X259">
            <v>0</v>
          </cell>
          <cell r="Y259">
            <v>0</v>
          </cell>
          <cell r="Z259">
            <v>22791.120000000003</v>
          </cell>
          <cell r="AA259">
            <v>22791.120000000003</v>
          </cell>
          <cell r="AB259">
            <v>0</v>
          </cell>
          <cell r="AC259">
            <v>0</v>
          </cell>
          <cell r="AD259">
            <v>0</v>
          </cell>
          <cell r="AE259">
            <v>22791.120000000003</v>
          </cell>
          <cell r="AF259">
            <v>0</v>
          </cell>
          <cell r="AG259">
            <v>0</v>
          </cell>
          <cell r="AH259">
            <v>0</v>
          </cell>
          <cell r="AI259">
            <v>0</v>
          </cell>
          <cell r="AJ259">
            <v>0</v>
          </cell>
          <cell r="AL259">
            <v>0</v>
          </cell>
        </row>
        <row r="260">
          <cell r="B260" t="str">
            <v>ST/EPU</v>
          </cell>
          <cell r="C260" t="str">
            <v>B1A</v>
          </cell>
          <cell r="D260" t="str">
            <v>B1AE</v>
          </cell>
          <cell r="E260" t="str">
            <v>DSEE/DALA</v>
          </cell>
          <cell r="G260">
            <v>15</v>
          </cell>
          <cell r="H260" t="str">
            <v xml:space="preserve">FORM CONT Subv form continue des maîtres en DSEE </v>
          </cell>
          <cell r="I260" t="str">
            <v>DNEE</v>
          </cell>
          <cell r="K260" t="str">
            <v>IDA</v>
          </cell>
          <cell r="L260" t="str">
            <v>AUT</v>
          </cell>
          <cell r="M260">
            <v>10</v>
          </cell>
          <cell r="Q260">
            <v>10</v>
          </cell>
          <cell r="R260" t="str">
            <v>Sform</v>
          </cell>
          <cell r="T260">
            <v>2279.1120000000001</v>
          </cell>
          <cell r="U260">
            <v>1</v>
          </cell>
          <cell r="V260">
            <v>22791.120000000003</v>
          </cell>
          <cell r="W260">
            <v>0</v>
          </cell>
          <cell r="X260">
            <v>0</v>
          </cell>
          <cell r="Y260">
            <v>0</v>
          </cell>
          <cell r="Z260">
            <v>22791.120000000003</v>
          </cell>
          <cell r="AA260">
            <v>22791.120000000003</v>
          </cell>
          <cell r="AB260">
            <v>0</v>
          </cell>
          <cell r="AC260">
            <v>0</v>
          </cell>
          <cell r="AD260">
            <v>0</v>
          </cell>
          <cell r="AE260">
            <v>22791.120000000003</v>
          </cell>
          <cell r="AF260">
            <v>0</v>
          </cell>
          <cell r="AG260">
            <v>0</v>
          </cell>
          <cell r="AH260">
            <v>0</v>
          </cell>
          <cell r="AI260">
            <v>0</v>
          </cell>
          <cell r="AJ260">
            <v>0</v>
          </cell>
          <cell r="AL260">
            <v>0</v>
          </cell>
        </row>
        <row r="261">
          <cell r="B261" t="str">
            <v>ST/EPU</v>
          </cell>
          <cell r="C261" t="str">
            <v>B1A</v>
          </cell>
          <cell r="D261" t="str">
            <v>B1AE</v>
          </cell>
          <cell r="E261" t="str">
            <v>DSEE/MAMO</v>
          </cell>
          <cell r="G261">
            <v>15</v>
          </cell>
          <cell r="H261" t="str">
            <v xml:space="preserve">FORM CONT Subv form continue des maîtres en DSEE </v>
          </cell>
          <cell r="I261" t="str">
            <v>DNEE</v>
          </cell>
          <cell r="K261" t="str">
            <v>IDA</v>
          </cell>
          <cell r="L261" t="str">
            <v>AUT</v>
          </cell>
          <cell r="M261">
            <v>13</v>
          </cell>
          <cell r="Q261">
            <v>13</v>
          </cell>
          <cell r="R261" t="str">
            <v>Sform</v>
          </cell>
          <cell r="T261">
            <v>2279.1120000000001</v>
          </cell>
          <cell r="U261">
            <v>1</v>
          </cell>
          <cell r="V261">
            <v>29628.456000000002</v>
          </cell>
          <cell r="W261">
            <v>0</v>
          </cell>
          <cell r="X261">
            <v>0</v>
          </cell>
          <cell r="Y261">
            <v>0</v>
          </cell>
          <cell r="Z261">
            <v>29628.456000000002</v>
          </cell>
          <cell r="AA261">
            <v>29628.456000000002</v>
          </cell>
          <cell r="AB261">
            <v>0</v>
          </cell>
          <cell r="AC261">
            <v>0</v>
          </cell>
          <cell r="AD261">
            <v>0</v>
          </cell>
          <cell r="AE261">
            <v>29628.456000000002</v>
          </cell>
          <cell r="AF261">
            <v>0</v>
          </cell>
          <cell r="AG261">
            <v>0</v>
          </cell>
          <cell r="AH261">
            <v>0</v>
          </cell>
          <cell r="AI261">
            <v>0</v>
          </cell>
          <cell r="AJ261">
            <v>0</v>
          </cell>
          <cell r="AL261">
            <v>0</v>
          </cell>
        </row>
        <row r="262">
          <cell r="B262" t="str">
            <v>ST/EPU</v>
          </cell>
          <cell r="C262" t="str">
            <v>B1A</v>
          </cell>
          <cell r="D262" t="str">
            <v>B1AE</v>
          </cell>
          <cell r="E262" t="str">
            <v>DSEE/PITA</v>
          </cell>
          <cell r="G262">
            <v>15</v>
          </cell>
          <cell r="H262" t="str">
            <v xml:space="preserve">FORM CONT Subv form continue des maîtres en DSEE </v>
          </cell>
          <cell r="I262" t="str">
            <v>DNEE</v>
          </cell>
          <cell r="K262" t="str">
            <v>IDA</v>
          </cell>
          <cell r="L262" t="str">
            <v>AUT</v>
          </cell>
          <cell r="M262">
            <v>16</v>
          </cell>
          <cell r="Q262">
            <v>16</v>
          </cell>
          <cell r="R262" t="str">
            <v>Sform</v>
          </cell>
          <cell r="T262">
            <v>2279.1120000000001</v>
          </cell>
          <cell r="U262">
            <v>1</v>
          </cell>
          <cell r="V262">
            <v>36465.792000000001</v>
          </cell>
          <cell r="W262">
            <v>0</v>
          </cell>
          <cell r="X262">
            <v>0</v>
          </cell>
          <cell r="Y262">
            <v>0</v>
          </cell>
          <cell r="Z262">
            <v>36465.792000000001</v>
          </cell>
          <cell r="AA262">
            <v>36465.792000000001</v>
          </cell>
          <cell r="AB262">
            <v>0</v>
          </cell>
          <cell r="AC262">
            <v>0</v>
          </cell>
          <cell r="AD262">
            <v>0</v>
          </cell>
          <cell r="AE262">
            <v>36465.792000000001</v>
          </cell>
          <cell r="AF262">
            <v>0</v>
          </cell>
          <cell r="AG262">
            <v>0</v>
          </cell>
          <cell r="AH262">
            <v>0</v>
          </cell>
          <cell r="AI262">
            <v>0</v>
          </cell>
          <cell r="AJ262">
            <v>0</v>
          </cell>
          <cell r="AL262">
            <v>0</v>
          </cell>
        </row>
        <row r="263">
          <cell r="B263" t="str">
            <v>ST/EPU</v>
          </cell>
          <cell r="C263" t="str">
            <v>B1A</v>
          </cell>
          <cell r="D263" t="str">
            <v>B1AE</v>
          </cell>
          <cell r="E263" t="str">
            <v>DSEE/BEYL</v>
          </cell>
          <cell r="G263">
            <v>15</v>
          </cell>
          <cell r="H263" t="str">
            <v xml:space="preserve">FORM CONT Subv form continue des maîtres en DSEE </v>
          </cell>
          <cell r="I263" t="str">
            <v>DNEE</v>
          </cell>
          <cell r="K263" t="str">
            <v>IDA</v>
          </cell>
          <cell r="L263" t="str">
            <v>AUT</v>
          </cell>
          <cell r="M263">
            <v>14</v>
          </cell>
          <cell r="Q263">
            <v>14</v>
          </cell>
          <cell r="R263" t="str">
            <v>Sform</v>
          </cell>
          <cell r="T263">
            <v>2279.1120000000001</v>
          </cell>
          <cell r="U263">
            <v>1</v>
          </cell>
          <cell r="V263">
            <v>31907.567999999999</v>
          </cell>
          <cell r="W263">
            <v>0</v>
          </cell>
          <cell r="X263">
            <v>0</v>
          </cell>
          <cell r="Y263">
            <v>0</v>
          </cell>
          <cell r="Z263">
            <v>31907.567999999999</v>
          </cell>
          <cell r="AA263">
            <v>31907.567999999999</v>
          </cell>
          <cell r="AB263">
            <v>0</v>
          </cell>
          <cell r="AC263">
            <v>0</v>
          </cell>
          <cell r="AD263">
            <v>0</v>
          </cell>
          <cell r="AE263">
            <v>31907.567999999999</v>
          </cell>
          <cell r="AF263">
            <v>0</v>
          </cell>
          <cell r="AG263">
            <v>0</v>
          </cell>
          <cell r="AH263">
            <v>0</v>
          </cell>
          <cell r="AI263">
            <v>0</v>
          </cell>
          <cell r="AJ263">
            <v>0</v>
          </cell>
          <cell r="AL263">
            <v>0</v>
          </cell>
        </row>
        <row r="264">
          <cell r="B264" t="str">
            <v>ST/EPU</v>
          </cell>
          <cell r="C264" t="str">
            <v>B1A</v>
          </cell>
          <cell r="D264" t="str">
            <v>B1AE</v>
          </cell>
          <cell r="E264" t="str">
            <v>DSEE/GUEC</v>
          </cell>
          <cell r="G264">
            <v>15</v>
          </cell>
          <cell r="H264" t="str">
            <v xml:space="preserve">FORM CONT Subv form continue des maîtres en DSEE </v>
          </cell>
          <cell r="I264" t="str">
            <v>DNEE</v>
          </cell>
          <cell r="K264" t="str">
            <v>IDA</v>
          </cell>
          <cell r="L264" t="str">
            <v>AUT</v>
          </cell>
          <cell r="M264">
            <v>10</v>
          </cell>
          <cell r="Q264">
            <v>10</v>
          </cell>
          <cell r="R264" t="str">
            <v>Sform</v>
          </cell>
          <cell r="T264">
            <v>2279.1120000000001</v>
          </cell>
          <cell r="U264">
            <v>1</v>
          </cell>
          <cell r="V264">
            <v>22791.120000000003</v>
          </cell>
          <cell r="W264">
            <v>0</v>
          </cell>
          <cell r="X264">
            <v>0</v>
          </cell>
          <cell r="Y264">
            <v>0</v>
          </cell>
          <cell r="Z264">
            <v>22791.120000000003</v>
          </cell>
          <cell r="AA264">
            <v>22791.120000000003</v>
          </cell>
          <cell r="AB264">
            <v>0</v>
          </cell>
          <cell r="AC264">
            <v>0</v>
          </cell>
          <cell r="AD264">
            <v>0</v>
          </cell>
          <cell r="AE264">
            <v>22791.120000000003</v>
          </cell>
          <cell r="AF264">
            <v>0</v>
          </cell>
          <cell r="AG264">
            <v>0</v>
          </cell>
          <cell r="AH264">
            <v>0</v>
          </cell>
          <cell r="AI264">
            <v>0</v>
          </cell>
          <cell r="AJ264">
            <v>0</v>
          </cell>
          <cell r="AL264">
            <v>0</v>
          </cell>
        </row>
        <row r="265">
          <cell r="B265" t="str">
            <v>ST/EPU</v>
          </cell>
          <cell r="C265" t="str">
            <v>B1A</v>
          </cell>
          <cell r="D265" t="str">
            <v>B1AE</v>
          </cell>
          <cell r="E265" t="str">
            <v>DSEE/LOLA</v>
          </cell>
          <cell r="G265">
            <v>15</v>
          </cell>
          <cell r="H265" t="str">
            <v xml:space="preserve">FORM CONT Subv form continue des maîtres en DSEE </v>
          </cell>
          <cell r="I265" t="str">
            <v>DNEE</v>
          </cell>
          <cell r="K265" t="str">
            <v>IDA</v>
          </cell>
          <cell r="L265" t="str">
            <v>AUT</v>
          </cell>
          <cell r="M265">
            <v>9</v>
          </cell>
          <cell r="Q265">
            <v>9</v>
          </cell>
          <cell r="R265" t="str">
            <v>Sform</v>
          </cell>
          <cell r="T265">
            <v>2279.1120000000001</v>
          </cell>
          <cell r="U265">
            <v>1</v>
          </cell>
          <cell r="V265">
            <v>20512.008000000002</v>
          </cell>
          <cell r="W265">
            <v>0</v>
          </cell>
          <cell r="X265">
            <v>0</v>
          </cell>
          <cell r="Y265">
            <v>0</v>
          </cell>
          <cell r="Z265">
            <v>20512.008000000002</v>
          </cell>
          <cell r="AA265">
            <v>20512.008000000002</v>
          </cell>
          <cell r="AB265">
            <v>0</v>
          </cell>
          <cell r="AC265">
            <v>0</v>
          </cell>
          <cell r="AD265">
            <v>0</v>
          </cell>
          <cell r="AE265">
            <v>20512.008000000002</v>
          </cell>
          <cell r="AF265">
            <v>0</v>
          </cell>
          <cell r="AG265">
            <v>0</v>
          </cell>
          <cell r="AH265">
            <v>0</v>
          </cell>
          <cell r="AI265">
            <v>0</v>
          </cell>
          <cell r="AJ265">
            <v>0</v>
          </cell>
          <cell r="AL265">
            <v>0</v>
          </cell>
        </row>
        <row r="266">
          <cell r="B266" t="str">
            <v>ST/EPU</v>
          </cell>
          <cell r="C266" t="str">
            <v>B1A</v>
          </cell>
          <cell r="D266" t="str">
            <v>B1AE</v>
          </cell>
          <cell r="E266" t="str">
            <v>DSEE/MACE</v>
          </cell>
          <cell r="G266">
            <v>15</v>
          </cell>
          <cell r="H266" t="str">
            <v xml:space="preserve">FORM CONT Subv form continue des maîtres en DSEE </v>
          </cell>
          <cell r="I266" t="str">
            <v>DNEE</v>
          </cell>
          <cell r="K266" t="str">
            <v>IDA</v>
          </cell>
          <cell r="L266" t="str">
            <v>AUT</v>
          </cell>
          <cell r="M266">
            <v>16</v>
          </cell>
          <cell r="Q266">
            <v>16</v>
          </cell>
          <cell r="R266" t="str">
            <v>Sform</v>
          </cell>
          <cell r="T266">
            <v>2279.1120000000001</v>
          </cell>
          <cell r="U266">
            <v>1</v>
          </cell>
          <cell r="V266">
            <v>36465.792000000001</v>
          </cell>
          <cell r="W266">
            <v>0</v>
          </cell>
          <cell r="X266">
            <v>0</v>
          </cell>
          <cell r="Y266">
            <v>0</v>
          </cell>
          <cell r="Z266">
            <v>36465.792000000001</v>
          </cell>
          <cell r="AA266">
            <v>36465.792000000001</v>
          </cell>
          <cell r="AB266">
            <v>0</v>
          </cell>
          <cell r="AC266">
            <v>0</v>
          </cell>
          <cell r="AD266">
            <v>0</v>
          </cell>
          <cell r="AE266">
            <v>36465.792000000001</v>
          </cell>
          <cell r="AF266">
            <v>0</v>
          </cell>
          <cell r="AG266">
            <v>0</v>
          </cell>
          <cell r="AH266">
            <v>0</v>
          </cell>
          <cell r="AI266">
            <v>0</v>
          </cell>
          <cell r="AJ266">
            <v>0</v>
          </cell>
          <cell r="AL266">
            <v>0</v>
          </cell>
        </row>
        <row r="267">
          <cell r="B267" t="str">
            <v>ST/EPU</v>
          </cell>
          <cell r="C267" t="str">
            <v>B1A</v>
          </cell>
          <cell r="D267" t="str">
            <v>B1AE</v>
          </cell>
          <cell r="E267" t="str">
            <v>DSEE/NZER</v>
          </cell>
          <cell r="G267">
            <v>15</v>
          </cell>
          <cell r="H267" t="str">
            <v xml:space="preserve">FORM CONT Subv form continue des maîtres en DSEE </v>
          </cell>
          <cell r="I267" t="str">
            <v>DNEE</v>
          </cell>
          <cell r="K267" t="str">
            <v>IDA</v>
          </cell>
          <cell r="L267" t="str">
            <v>AUT</v>
          </cell>
          <cell r="M267">
            <v>11</v>
          </cell>
          <cell r="Q267">
            <v>11</v>
          </cell>
          <cell r="R267" t="str">
            <v>Sform</v>
          </cell>
          <cell r="T267">
            <v>2279.1120000000001</v>
          </cell>
          <cell r="U267">
            <v>1</v>
          </cell>
          <cell r="V267">
            <v>25070.232</v>
          </cell>
          <cell r="W267">
            <v>0</v>
          </cell>
          <cell r="X267">
            <v>0</v>
          </cell>
          <cell r="Y267">
            <v>0</v>
          </cell>
          <cell r="Z267">
            <v>25070.232</v>
          </cell>
          <cell r="AA267">
            <v>25070.232</v>
          </cell>
          <cell r="AB267">
            <v>0</v>
          </cell>
          <cell r="AC267">
            <v>0</v>
          </cell>
          <cell r="AD267">
            <v>0</v>
          </cell>
          <cell r="AE267">
            <v>25070.232</v>
          </cell>
          <cell r="AF267">
            <v>0</v>
          </cell>
          <cell r="AG267">
            <v>0</v>
          </cell>
          <cell r="AH267">
            <v>0</v>
          </cell>
          <cell r="AI267">
            <v>0</v>
          </cell>
          <cell r="AJ267">
            <v>0</v>
          </cell>
          <cell r="AL267">
            <v>0</v>
          </cell>
        </row>
        <row r="268">
          <cell r="B268" t="str">
            <v>ST/EPU</v>
          </cell>
          <cell r="C268" t="str">
            <v>B1A</v>
          </cell>
          <cell r="D268" t="str">
            <v>B1AE</v>
          </cell>
          <cell r="E268" t="str">
            <v>DSEE/YOMO</v>
          </cell>
          <cell r="G268">
            <v>15</v>
          </cell>
          <cell r="H268" t="str">
            <v xml:space="preserve">FORM CONT Subv form continue des maîtres en DSEE </v>
          </cell>
          <cell r="I268" t="str">
            <v>DNEE</v>
          </cell>
          <cell r="K268" t="str">
            <v>IDA</v>
          </cell>
          <cell r="L268" t="str">
            <v>AUT</v>
          </cell>
          <cell r="M268">
            <v>7</v>
          </cell>
          <cell r="Q268">
            <v>7</v>
          </cell>
          <cell r="R268" t="str">
            <v>Sform</v>
          </cell>
          <cell r="T268">
            <v>2279.1120000000001</v>
          </cell>
          <cell r="U268">
            <v>1</v>
          </cell>
          <cell r="V268">
            <v>15953.784</v>
          </cell>
          <cell r="W268">
            <v>0</v>
          </cell>
          <cell r="X268">
            <v>0</v>
          </cell>
          <cell r="Y268">
            <v>0</v>
          </cell>
          <cell r="Z268">
            <v>15953.784</v>
          </cell>
          <cell r="AA268">
            <v>15953.784</v>
          </cell>
          <cell r="AB268">
            <v>0</v>
          </cell>
          <cell r="AC268">
            <v>0</v>
          </cell>
          <cell r="AD268">
            <v>0</v>
          </cell>
          <cell r="AE268">
            <v>15953.784</v>
          </cell>
          <cell r="AF268">
            <v>0</v>
          </cell>
          <cell r="AG268">
            <v>0</v>
          </cell>
          <cell r="AH268">
            <v>0</v>
          </cell>
          <cell r="AI268">
            <v>0</v>
          </cell>
          <cell r="AJ268">
            <v>0</v>
          </cell>
          <cell r="AL268">
            <v>0</v>
          </cell>
        </row>
        <row r="269">
          <cell r="B269" t="str">
            <v>ST/EPU</v>
          </cell>
          <cell r="C269" t="str">
            <v>C1D</v>
          </cell>
          <cell r="D269" t="str">
            <v>C1DD</v>
          </cell>
          <cell r="E269" t="str">
            <v>DPE/BOKE</v>
          </cell>
          <cell r="G269">
            <v>15</v>
          </cell>
          <cell r="H269" t="str">
            <v>FORM CONT Mission DPE d'élaboration et suivi plans de form des DSEE 3j</v>
          </cell>
          <cell r="I269" t="str">
            <v>DPE</v>
          </cell>
          <cell r="K269" t="str">
            <v>IDA</v>
          </cell>
          <cell r="L269" t="str">
            <v>AUT</v>
          </cell>
          <cell r="M269">
            <v>39</v>
          </cell>
          <cell r="Q269">
            <v>39</v>
          </cell>
          <cell r="R269" t="str">
            <v>pxj</v>
          </cell>
          <cell r="T269">
            <v>75.970399999999998</v>
          </cell>
          <cell r="U269">
            <v>0.9</v>
          </cell>
          <cell r="V269">
            <v>2962.8456000000001</v>
          </cell>
          <cell r="W269">
            <v>0</v>
          </cell>
          <cell r="X269">
            <v>0</v>
          </cell>
          <cell r="Y269">
            <v>0</v>
          </cell>
          <cell r="Z269">
            <v>2962.8456000000001</v>
          </cell>
          <cell r="AA269">
            <v>2666.56104</v>
          </cell>
          <cell r="AB269">
            <v>0</v>
          </cell>
          <cell r="AC269">
            <v>0</v>
          </cell>
          <cell r="AD269">
            <v>0</v>
          </cell>
          <cell r="AE269">
            <v>2666.56104</v>
          </cell>
          <cell r="AF269">
            <v>296.28456000000006</v>
          </cell>
          <cell r="AG269">
            <v>0</v>
          </cell>
          <cell r="AH269">
            <v>0</v>
          </cell>
          <cell r="AI269">
            <v>0</v>
          </cell>
          <cell r="AJ269">
            <v>296.28456000000006</v>
          </cell>
          <cell r="AL269">
            <v>0</v>
          </cell>
        </row>
        <row r="270">
          <cell r="B270" t="str">
            <v>ST/EPU</v>
          </cell>
          <cell r="C270" t="str">
            <v>C1D</v>
          </cell>
          <cell r="D270" t="str">
            <v>C1DD</v>
          </cell>
          <cell r="E270" t="str">
            <v>DPE/BOFF</v>
          </cell>
          <cell r="G270">
            <v>15</v>
          </cell>
          <cell r="H270" t="str">
            <v>FORM CONT Mission DPE d'élaboration et suivi plans de form des DSEE 3j</v>
          </cell>
          <cell r="I270" t="str">
            <v>DPE</v>
          </cell>
          <cell r="K270" t="str">
            <v>IDA</v>
          </cell>
          <cell r="L270" t="str">
            <v>AUT</v>
          </cell>
          <cell r="M270">
            <v>24</v>
          </cell>
          <cell r="Q270">
            <v>24</v>
          </cell>
          <cell r="R270" t="str">
            <v>pxj</v>
          </cell>
          <cell r="T270">
            <v>75.970399999999998</v>
          </cell>
          <cell r="U270">
            <v>0.9</v>
          </cell>
          <cell r="V270">
            <v>1823.2896000000001</v>
          </cell>
          <cell r="W270">
            <v>0</v>
          </cell>
          <cell r="X270">
            <v>0</v>
          </cell>
          <cell r="Y270">
            <v>0</v>
          </cell>
          <cell r="Z270">
            <v>1823.2896000000001</v>
          </cell>
          <cell r="AA270">
            <v>1640.96064</v>
          </cell>
          <cell r="AB270">
            <v>0</v>
          </cell>
          <cell r="AC270">
            <v>0</v>
          </cell>
          <cell r="AD270">
            <v>0</v>
          </cell>
          <cell r="AE270">
            <v>1640.96064</v>
          </cell>
          <cell r="AF270">
            <v>182.32896000000005</v>
          </cell>
          <cell r="AG270">
            <v>0</v>
          </cell>
          <cell r="AH270">
            <v>0</v>
          </cell>
          <cell r="AI270">
            <v>0</v>
          </cell>
          <cell r="AJ270">
            <v>182.32896000000005</v>
          </cell>
          <cell r="AL270">
            <v>0</v>
          </cell>
        </row>
        <row r="271">
          <cell r="B271" t="str">
            <v>ST/EPU</v>
          </cell>
          <cell r="C271" t="str">
            <v>C1D</v>
          </cell>
          <cell r="D271" t="str">
            <v>C1DD</v>
          </cell>
          <cell r="E271" t="str">
            <v>DPE/FRIA</v>
          </cell>
          <cell r="G271">
            <v>15</v>
          </cell>
          <cell r="H271" t="str">
            <v>FORM CONT Mission DPE d'élaboration et suivi plans de form des DSEE 3j</v>
          </cell>
          <cell r="I271" t="str">
            <v>DPE</v>
          </cell>
          <cell r="K271" t="str">
            <v>IDA</v>
          </cell>
          <cell r="L271" t="str">
            <v>AUT</v>
          </cell>
          <cell r="M271">
            <v>12</v>
          </cell>
          <cell r="Q271">
            <v>12</v>
          </cell>
          <cell r="R271" t="str">
            <v>pxj</v>
          </cell>
          <cell r="T271">
            <v>75.970399999999998</v>
          </cell>
          <cell r="U271">
            <v>0.9</v>
          </cell>
          <cell r="V271">
            <v>911.64480000000003</v>
          </cell>
          <cell r="W271">
            <v>0</v>
          </cell>
          <cell r="X271">
            <v>0</v>
          </cell>
          <cell r="Y271">
            <v>0</v>
          </cell>
          <cell r="Z271">
            <v>911.64480000000003</v>
          </cell>
          <cell r="AA271">
            <v>820.48032000000001</v>
          </cell>
          <cell r="AB271">
            <v>0</v>
          </cell>
          <cell r="AC271">
            <v>0</v>
          </cell>
          <cell r="AD271">
            <v>0</v>
          </cell>
          <cell r="AE271">
            <v>820.48032000000001</v>
          </cell>
          <cell r="AF271">
            <v>91.164480000000026</v>
          </cell>
          <cell r="AG271">
            <v>0</v>
          </cell>
          <cell r="AH271">
            <v>0</v>
          </cell>
          <cell r="AI271">
            <v>0</v>
          </cell>
          <cell r="AJ271">
            <v>91.164480000000026</v>
          </cell>
          <cell r="AL271">
            <v>0</v>
          </cell>
        </row>
        <row r="272">
          <cell r="B272" t="str">
            <v>ST/EPU</v>
          </cell>
          <cell r="C272" t="str">
            <v>C1D</v>
          </cell>
          <cell r="D272" t="str">
            <v>C1DD</v>
          </cell>
          <cell r="E272" t="str">
            <v>DPE/GAOU</v>
          </cell>
          <cell r="G272">
            <v>15</v>
          </cell>
          <cell r="H272" t="str">
            <v>FORM CONT Mission DPE d'élaboration et suivi plans de form des DSEE 3j</v>
          </cell>
          <cell r="I272" t="str">
            <v>DPE</v>
          </cell>
          <cell r="K272" t="str">
            <v>IDA</v>
          </cell>
          <cell r="L272" t="str">
            <v>AUT</v>
          </cell>
          <cell r="M272">
            <v>24</v>
          </cell>
          <cell r="Q272">
            <v>24</v>
          </cell>
          <cell r="R272" t="str">
            <v>pxj</v>
          </cell>
          <cell r="T272">
            <v>75.970399999999998</v>
          </cell>
          <cell r="U272">
            <v>0.9</v>
          </cell>
          <cell r="V272">
            <v>1823.2896000000001</v>
          </cell>
          <cell r="W272">
            <v>0</v>
          </cell>
          <cell r="X272">
            <v>0</v>
          </cell>
          <cell r="Y272">
            <v>0</v>
          </cell>
          <cell r="Z272">
            <v>1823.2896000000001</v>
          </cell>
          <cell r="AA272">
            <v>1640.96064</v>
          </cell>
          <cell r="AB272">
            <v>0</v>
          </cell>
          <cell r="AC272">
            <v>0</v>
          </cell>
          <cell r="AD272">
            <v>0</v>
          </cell>
          <cell r="AE272">
            <v>1640.96064</v>
          </cell>
          <cell r="AF272">
            <v>182.32896000000005</v>
          </cell>
          <cell r="AG272">
            <v>0</v>
          </cell>
          <cell r="AH272">
            <v>0</v>
          </cell>
          <cell r="AI272">
            <v>0</v>
          </cell>
          <cell r="AJ272">
            <v>182.32896000000005</v>
          </cell>
          <cell r="AL272">
            <v>0</v>
          </cell>
        </row>
        <row r="273">
          <cell r="B273" t="str">
            <v>ST/EPU</v>
          </cell>
          <cell r="C273" t="str">
            <v>C1D</v>
          </cell>
          <cell r="D273" t="str">
            <v>C1DD</v>
          </cell>
          <cell r="E273" t="str">
            <v>DPE/KOUN</v>
          </cell>
          <cell r="G273">
            <v>15</v>
          </cell>
          <cell r="H273" t="str">
            <v>FORM CONT Mission DPE d'élaboration et suivi plans de form des DSEE 3j</v>
          </cell>
          <cell r="I273" t="str">
            <v>DPE</v>
          </cell>
          <cell r="K273" t="str">
            <v>IDA</v>
          </cell>
          <cell r="L273" t="str">
            <v>AUT</v>
          </cell>
          <cell r="M273">
            <v>21</v>
          </cell>
          <cell r="Q273">
            <v>21</v>
          </cell>
          <cell r="R273" t="str">
            <v>pxj</v>
          </cell>
          <cell r="T273">
            <v>75.970399999999998</v>
          </cell>
          <cell r="U273">
            <v>0.9</v>
          </cell>
          <cell r="V273">
            <v>1595.3784000000001</v>
          </cell>
          <cell r="W273">
            <v>0</v>
          </cell>
          <cell r="X273">
            <v>0</v>
          </cell>
          <cell r="Y273">
            <v>0</v>
          </cell>
          <cell r="Z273">
            <v>1595.3784000000001</v>
          </cell>
          <cell r="AA273">
            <v>1435.8405600000001</v>
          </cell>
          <cell r="AB273">
            <v>0</v>
          </cell>
          <cell r="AC273">
            <v>0</v>
          </cell>
          <cell r="AD273">
            <v>0</v>
          </cell>
          <cell r="AE273">
            <v>1435.8405600000001</v>
          </cell>
          <cell r="AF273">
            <v>159.53783999999996</v>
          </cell>
          <cell r="AG273">
            <v>0</v>
          </cell>
          <cell r="AH273">
            <v>0</v>
          </cell>
          <cell r="AI273">
            <v>0</v>
          </cell>
          <cell r="AJ273">
            <v>159.53783999999996</v>
          </cell>
          <cell r="AL273">
            <v>0</v>
          </cell>
        </row>
        <row r="274">
          <cell r="B274" t="str">
            <v>ST/EPU</v>
          </cell>
          <cell r="C274" t="str">
            <v>C1D</v>
          </cell>
          <cell r="D274" t="str">
            <v>C1DD</v>
          </cell>
          <cell r="E274" t="str">
            <v>DPE/DIXI</v>
          </cell>
          <cell r="G274">
            <v>15</v>
          </cell>
          <cell r="H274" t="str">
            <v>FORM CONT Mission DPE d'élaboration et suivi plans de form des DSEE 3j</v>
          </cell>
          <cell r="I274" t="str">
            <v>DPE</v>
          </cell>
          <cell r="K274" t="str">
            <v>IDA</v>
          </cell>
          <cell r="L274" t="str">
            <v>AUT</v>
          </cell>
          <cell r="M274">
            <v>12</v>
          </cell>
          <cell r="Q274">
            <v>12</v>
          </cell>
          <cell r="R274" t="str">
            <v>pxj</v>
          </cell>
          <cell r="T274">
            <v>75.970399999999998</v>
          </cell>
          <cell r="U274">
            <v>0.9</v>
          </cell>
          <cell r="V274">
            <v>911.64480000000003</v>
          </cell>
          <cell r="W274">
            <v>0</v>
          </cell>
          <cell r="X274">
            <v>0</v>
          </cell>
          <cell r="Y274">
            <v>0</v>
          </cell>
          <cell r="Z274">
            <v>911.64480000000003</v>
          </cell>
          <cell r="AA274">
            <v>820.48032000000001</v>
          </cell>
          <cell r="AB274">
            <v>0</v>
          </cell>
          <cell r="AC274">
            <v>0</v>
          </cell>
          <cell r="AD274">
            <v>0</v>
          </cell>
          <cell r="AE274">
            <v>820.48032000000001</v>
          </cell>
          <cell r="AF274">
            <v>91.164480000000026</v>
          </cell>
          <cell r="AG274">
            <v>0</v>
          </cell>
          <cell r="AH274">
            <v>0</v>
          </cell>
          <cell r="AI274">
            <v>0</v>
          </cell>
          <cell r="AJ274">
            <v>91.164480000000026</v>
          </cell>
          <cell r="AL274">
            <v>0</v>
          </cell>
        </row>
        <row r="275">
          <cell r="B275" t="str">
            <v>ST/EPU</v>
          </cell>
          <cell r="C275" t="str">
            <v>C1D</v>
          </cell>
          <cell r="D275" t="str">
            <v>C1DD</v>
          </cell>
          <cell r="E275" t="str">
            <v>DPE/KALO</v>
          </cell>
          <cell r="G275">
            <v>15</v>
          </cell>
          <cell r="H275" t="str">
            <v>FORM CONT Mission DPE d'élaboration et suivi plans de form des DSEE 3j</v>
          </cell>
          <cell r="I275" t="str">
            <v>DPE</v>
          </cell>
          <cell r="K275" t="str">
            <v>IDA</v>
          </cell>
          <cell r="L275" t="str">
            <v>AUT</v>
          </cell>
          <cell r="M275">
            <v>12</v>
          </cell>
          <cell r="Q275">
            <v>12</v>
          </cell>
          <cell r="R275" t="str">
            <v>pxj</v>
          </cell>
          <cell r="T275">
            <v>75.970399999999998</v>
          </cell>
          <cell r="U275">
            <v>0.9</v>
          </cell>
          <cell r="V275">
            <v>911.64480000000003</v>
          </cell>
          <cell r="W275">
            <v>0</v>
          </cell>
          <cell r="X275">
            <v>0</v>
          </cell>
          <cell r="Y275">
            <v>0</v>
          </cell>
          <cell r="Z275">
            <v>911.64480000000003</v>
          </cell>
          <cell r="AA275">
            <v>820.48032000000001</v>
          </cell>
          <cell r="AB275">
            <v>0</v>
          </cell>
          <cell r="AC275">
            <v>0</v>
          </cell>
          <cell r="AD275">
            <v>0</v>
          </cell>
          <cell r="AE275">
            <v>820.48032000000001</v>
          </cell>
          <cell r="AF275">
            <v>91.164480000000026</v>
          </cell>
          <cell r="AG275">
            <v>0</v>
          </cell>
          <cell r="AH275">
            <v>0</v>
          </cell>
          <cell r="AI275">
            <v>0</v>
          </cell>
          <cell r="AJ275">
            <v>91.164480000000026</v>
          </cell>
          <cell r="AL275">
            <v>0</v>
          </cell>
        </row>
        <row r="276">
          <cell r="B276" t="str">
            <v>ST/EPU</v>
          </cell>
          <cell r="C276" t="str">
            <v>C1D</v>
          </cell>
          <cell r="D276" t="str">
            <v>C1DD</v>
          </cell>
          <cell r="E276" t="str">
            <v>DPE/MATA</v>
          </cell>
          <cell r="G276">
            <v>15</v>
          </cell>
          <cell r="H276" t="str">
            <v>FORM CONT Mission DPE d'élaboration et suivi plans de form des DSEE 3j</v>
          </cell>
          <cell r="I276" t="str">
            <v>DPE</v>
          </cell>
          <cell r="K276" t="str">
            <v>IDA</v>
          </cell>
          <cell r="L276" t="str">
            <v>AUT</v>
          </cell>
          <cell r="M276">
            <v>15</v>
          </cell>
          <cell r="Q276">
            <v>15</v>
          </cell>
          <cell r="R276" t="str">
            <v>pxj</v>
          </cell>
          <cell r="T276">
            <v>75.970399999999998</v>
          </cell>
          <cell r="U276">
            <v>0.9</v>
          </cell>
          <cell r="V276">
            <v>1139.556</v>
          </cell>
          <cell r="W276">
            <v>0</v>
          </cell>
          <cell r="X276">
            <v>0</v>
          </cell>
          <cell r="Y276">
            <v>0</v>
          </cell>
          <cell r="Z276">
            <v>1139.556</v>
          </cell>
          <cell r="AA276">
            <v>1025.6004</v>
          </cell>
          <cell r="AB276">
            <v>0</v>
          </cell>
          <cell r="AC276">
            <v>0</v>
          </cell>
          <cell r="AD276">
            <v>0</v>
          </cell>
          <cell r="AE276">
            <v>1025.6004</v>
          </cell>
          <cell r="AF276">
            <v>113.9556</v>
          </cell>
          <cell r="AG276">
            <v>0</v>
          </cell>
          <cell r="AH276">
            <v>0</v>
          </cell>
          <cell r="AI276">
            <v>0</v>
          </cell>
          <cell r="AJ276">
            <v>113.9556</v>
          </cell>
          <cell r="AL276">
            <v>0</v>
          </cell>
        </row>
        <row r="277">
          <cell r="B277" t="str">
            <v>ST/EPU</v>
          </cell>
          <cell r="C277" t="str">
            <v>C1D</v>
          </cell>
          <cell r="D277" t="str">
            <v>C1DD</v>
          </cell>
          <cell r="E277" t="str">
            <v>DPE/MATO</v>
          </cell>
          <cell r="G277">
            <v>15</v>
          </cell>
          <cell r="H277" t="str">
            <v>FORM CONT Mission DPE d'élaboration et suivi plans de form des DSEE 3j</v>
          </cell>
          <cell r="I277" t="str">
            <v>DPE</v>
          </cell>
          <cell r="K277" t="str">
            <v>IDA</v>
          </cell>
          <cell r="L277" t="str">
            <v>AUT</v>
          </cell>
          <cell r="M277">
            <v>48</v>
          </cell>
          <cell r="Q277">
            <v>48</v>
          </cell>
          <cell r="R277" t="str">
            <v>pxj</v>
          </cell>
          <cell r="T277">
            <v>75.970399999999998</v>
          </cell>
          <cell r="U277">
            <v>0.9</v>
          </cell>
          <cell r="V277">
            <v>3646.5792000000001</v>
          </cell>
          <cell r="W277">
            <v>0</v>
          </cell>
          <cell r="X277">
            <v>0</v>
          </cell>
          <cell r="Y277">
            <v>0</v>
          </cell>
          <cell r="Z277">
            <v>3646.5792000000001</v>
          </cell>
          <cell r="AA277">
            <v>3281.92128</v>
          </cell>
          <cell r="AB277">
            <v>0</v>
          </cell>
          <cell r="AC277">
            <v>0</v>
          </cell>
          <cell r="AD277">
            <v>0</v>
          </cell>
          <cell r="AE277">
            <v>3281.92128</v>
          </cell>
          <cell r="AF277">
            <v>364.6579200000001</v>
          </cell>
          <cell r="AG277">
            <v>0</v>
          </cell>
          <cell r="AH277">
            <v>0</v>
          </cell>
          <cell r="AI277">
            <v>0</v>
          </cell>
          <cell r="AJ277">
            <v>364.6579200000001</v>
          </cell>
          <cell r="AL277">
            <v>0</v>
          </cell>
        </row>
        <row r="278">
          <cell r="B278" t="str">
            <v>ST/EPU</v>
          </cell>
          <cell r="C278" t="str">
            <v>C1D</v>
          </cell>
          <cell r="D278" t="str">
            <v>C1DD</v>
          </cell>
          <cell r="E278" t="str">
            <v>DPE/RATO</v>
          </cell>
          <cell r="G278">
            <v>15</v>
          </cell>
          <cell r="H278" t="str">
            <v>FORM CONT Mission DPE d'élaboration et suivi plans de form des DSEE 3j</v>
          </cell>
          <cell r="I278" t="str">
            <v>DPE</v>
          </cell>
          <cell r="K278" t="str">
            <v>IDA</v>
          </cell>
          <cell r="L278" t="str">
            <v>AUT</v>
          </cell>
          <cell r="M278">
            <v>33</v>
          </cell>
          <cell r="Q278">
            <v>33</v>
          </cell>
          <cell r="R278" t="str">
            <v>pxj</v>
          </cell>
          <cell r="T278">
            <v>75.970399999999998</v>
          </cell>
          <cell r="U278">
            <v>0.9</v>
          </cell>
          <cell r="V278">
            <v>2507.0232000000001</v>
          </cell>
          <cell r="W278">
            <v>0</v>
          </cell>
          <cell r="X278">
            <v>0</v>
          </cell>
          <cell r="Y278">
            <v>0</v>
          </cell>
          <cell r="Z278">
            <v>2507.0232000000001</v>
          </cell>
          <cell r="AA278">
            <v>2256.3208800000002</v>
          </cell>
          <cell r="AB278">
            <v>0</v>
          </cell>
          <cell r="AC278">
            <v>0</v>
          </cell>
          <cell r="AD278">
            <v>0</v>
          </cell>
          <cell r="AE278">
            <v>2256.3208800000002</v>
          </cell>
          <cell r="AF278">
            <v>250.70231999999987</v>
          </cell>
          <cell r="AG278">
            <v>0</v>
          </cell>
          <cell r="AH278">
            <v>0</v>
          </cell>
          <cell r="AI278">
            <v>0</v>
          </cell>
          <cell r="AJ278">
            <v>250.70231999999987</v>
          </cell>
          <cell r="AL278">
            <v>0</v>
          </cell>
        </row>
        <row r="279">
          <cell r="B279" t="str">
            <v>ST/EPU</v>
          </cell>
          <cell r="C279" t="str">
            <v>C1D</v>
          </cell>
          <cell r="D279" t="str">
            <v>C1DD</v>
          </cell>
          <cell r="E279" t="str">
            <v>DPE/DABO</v>
          </cell>
          <cell r="G279">
            <v>15</v>
          </cell>
          <cell r="H279" t="str">
            <v>FORM CONT Mission DPE d'élaboration et suivi plans de form des DSEE 3j</v>
          </cell>
          <cell r="I279" t="str">
            <v>DPE</v>
          </cell>
          <cell r="K279" t="str">
            <v>IDA</v>
          </cell>
          <cell r="L279" t="str">
            <v>AUT</v>
          </cell>
          <cell r="M279">
            <v>27</v>
          </cell>
          <cell r="Q279">
            <v>27</v>
          </cell>
          <cell r="R279" t="str">
            <v>pxj</v>
          </cell>
          <cell r="T279">
            <v>75.970399999999998</v>
          </cell>
          <cell r="U279">
            <v>0.9</v>
          </cell>
          <cell r="V279">
            <v>2051.2008000000001</v>
          </cell>
          <cell r="W279">
            <v>0</v>
          </cell>
          <cell r="X279">
            <v>0</v>
          </cell>
          <cell r="Y279">
            <v>0</v>
          </cell>
          <cell r="Z279">
            <v>2051.2008000000001</v>
          </cell>
          <cell r="AA279">
            <v>1846.0807200000002</v>
          </cell>
          <cell r="AB279">
            <v>0</v>
          </cell>
          <cell r="AC279">
            <v>0</v>
          </cell>
          <cell r="AD279">
            <v>0</v>
          </cell>
          <cell r="AE279">
            <v>1846.0807200000002</v>
          </cell>
          <cell r="AF279">
            <v>205.12007999999992</v>
          </cell>
          <cell r="AG279">
            <v>0</v>
          </cell>
          <cell r="AH279">
            <v>0</v>
          </cell>
          <cell r="AI279">
            <v>0</v>
          </cell>
          <cell r="AJ279">
            <v>205.12007999999992</v>
          </cell>
          <cell r="AL279">
            <v>0</v>
          </cell>
        </row>
        <row r="280">
          <cell r="B280" t="str">
            <v>ST/EPU</v>
          </cell>
          <cell r="C280" t="str">
            <v>C1D</v>
          </cell>
          <cell r="D280" t="str">
            <v>C1DD</v>
          </cell>
          <cell r="E280" t="str">
            <v>DPE/DING</v>
          </cell>
          <cell r="G280">
            <v>15</v>
          </cell>
          <cell r="H280" t="str">
            <v>FORM CONT Mission DPE d'élaboration et suivi plans de form des DSEE 3j</v>
          </cell>
          <cell r="I280" t="str">
            <v>DPE</v>
          </cell>
          <cell r="K280" t="str">
            <v>IDA</v>
          </cell>
          <cell r="L280" t="str">
            <v>AUT</v>
          </cell>
          <cell r="M280">
            <v>24</v>
          </cell>
          <cell r="Q280">
            <v>24</v>
          </cell>
          <cell r="R280" t="str">
            <v>pxj</v>
          </cell>
          <cell r="T280">
            <v>75.970399999999998</v>
          </cell>
          <cell r="U280">
            <v>0.9</v>
          </cell>
          <cell r="V280">
            <v>1823.2896000000001</v>
          </cell>
          <cell r="W280">
            <v>0</v>
          </cell>
          <cell r="X280">
            <v>0</v>
          </cell>
          <cell r="Y280">
            <v>0</v>
          </cell>
          <cell r="Z280">
            <v>1823.2896000000001</v>
          </cell>
          <cell r="AA280">
            <v>1640.96064</v>
          </cell>
          <cell r="AB280">
            <v>0</v>
          </cell>
          <cell r="AC280">
            <v>0</v>
          </cell>
          <cell r="AD280">
            <v>0</v>
          </cell>
          <cell r="AE280">
            <v>1640.96064</v>
          </cell>
          <cell r="AF280">
            <v>182.32896000000005</v>
          </cell>
          <cell r="AG280">
            <v>0</v>
          </cell>
          <cell r="AH280">
            <v>0</v>
          </cell>
          <cell r="AI280">
            <v>0</v>
          </cell>
          <cell r="AJ280">
            <v>182.32896000000005</v>
          </cell>
          <cell r="AL280">
            <v>0</v>
          </cell>
        </row>
        <row r="281">
          <cell r="B281" t="str">
            <v>ST/EPU</v>
          </cell>
          <cell r="C281" t="str">
            <v>C1D</v>
          </cell>
          <cell r="D281" t="str">
            <v>C1DD</v>
          </cell>
          <cell r="E281" t="str">
            <v>DPE/FARA</v>
          </cell>
          <cell r="G281">
            <v>15</v>
          </cell>
          <cell r="H281" t="str">
            <v>FORM CONT Mission DPE d'élaboration et suivi plans de form des DSEE 3j</v>
          </cell>
          <cell r="I281" t="str">
            <v>DPE</v>
          </cell>
          <cell r="K281" t="str">
            <v>IDA</v>
          </cell>
          <cell r="L281" t="str">
            <v>AUT</v>
          </cell>
          <cell r="M281">
            <v>33</v>
          </cell>
          <cell r="Q281">
            <v>33</v>
          </cell>
          <cell r="R281" t="str">
            <v>pxj</v>
          </cell>
          <cell r="T281">
            <v>75.970399999999998</v>
          </cell>
          <cell r="U281">
            <v>0.9</v>
          </cell>
          <cell r="V281">
            <v>2507.0232000000001</v>
          </cell>
          <cell r="W281">
            <v>0</v>
          </cell>
          <cell r="X281">
            <v>0</v>
          </cell>
          <cell r="Y281">
            <v>0</v>
          </cell>
          <cell r="Z281">
            <v>2507.0232000000001</v>
          </cell>
          <cell r="AA281">
            <v>2256.3208800000002</v>
          </cell>
          <cell r="AB281">
            <v>0</v>
          </cell>
          <cell r="AC281">
            <v>0</v>
          </cell>
          <cell r="AD281">
            <v>0</v>
          </cell>
          <cell r="AE281">
            <v>2256.3208800000002</v>
          </cell>
          <cell r="AF281">
            <v>250.70231999999987</v>
          </cell>
          <cell r="AG281">
            <v>0</v>
          </cell>
          <cell r="AH281">
            <v>0</v>
          </cell>
          <cell r="AI281">
            <v>0</v>
          </cell>
          <cell r="AJ281">
            <v>250.70231999999987</v>
          </cell>
          <cell r="AL281">
            <v>0</v>
          </cell>
        </row>
        <row r="282">
          <cell r="B282" t="str">
            <v>ST/EPU</v>
          </cell>
          <cell r="C282" t="str">
            <v>C1D</v>
          </cell>
          <cell r="D282" t="str">
            <v>C1DD</v>
          </cell>
          <cell r="E282" t="str">
            <v>DPE/KISS</v>
          </cell>
          <cell r="G282">
            <v>15</v>
          </cell>
          <cell r="H282" t="str">
            <v>FORM CONT Mission DPE d'élaboration et suivi plans de form des DSEE 3j</v>
          </cell>
          <cell r="I282" t="str">
            <v>DPE</v>
          </cell>
          <cell r="K282" t="str">
            <v>IDA</v>
          </cell>
          <cell r="L282" t="str">
            <v>AUT</v>
          </cell>
          <cell r="M282">
            <v>39</v>
          </cell>
          <cell r="Q282">
            <v>39</v>
          </cell>
          <cell r="R282" t="str">
            <v>pxj</v>
          </cell>
          <cell r="T282">
            <v>75.970399999999998</v>
          </cell>
          <cell r="U282">
            <v>0.9</v>
          </cell>
          <cell r="V282">
            <v>2962.8456000000001</v>
          </cell>
          <cell r="W282">
            <v>0</v>
          </cell>
          <cell r="X282">
            <v>0</v>
          </cell>
          <cell r="Y282">
            <v>0</v>
          </cell>
          <cell r="Z282">
            <v>2962.8456000000001</v>
          </cell>
          <cell r="AA282">
            <v>2666.56104</v>
          </cell>
          <cell r="AB282">
            <v>0</v>
          </cell>
          <cell r="AC282">
            <v>0</v>
          </cell>
          <cell r="AD282">
            <v>0</v>
          </cell>
          <cell r="AE282">
            <v>2666.56104</v>
          </cell>
          <cell r="AF282">
            <v>296.28456000000006</v>
          </cell>
          <cell r="AG282">
            <v>0</v>
          </cell>
          <cell r="AH282">
            <v>0</v>
          </cell>
          <cell r="AI282">
            <v>0</v>
          </cell>
          <cell r="AJ282">
            <v>296.28456000000006</v>
          </cell>
          <cell r="AL282">
            <v>0</v>
          </cell>
        </row>
        <row r="283">
          <cell r="B283" t="str">
            <v>ST/EPU</v>
          </cell>
          <cell r="C283" t="str">
            <v>C1D</v>
          </cell>
          <cell r="D283" t="str">
            <v>C1DD</v>
          </cell>
          <cell r="E283" t="str">
            <v>DPE/KANK</v>
          </cell>
          <cell r="G283">
            <v>15</v>
          </cell>
          <cell r="H283" t="str">
            <v>FORM CONT Mission DPE d'élaboration et suivi plans de form des DSEE 3j</v>
          </cell>
          <cell r="I283" t="str">
            <v>DPE</v>
          </cell>
          <cell r="K283" t="str">
            <v>IDA</v>
          </cell>
          <cell r="L283" t="str">
            <v>AUT</v>
          </cell>
          <cell r="M283">
            <v>48</v>
          </cell>
          <cell r="Q283">
            <v>48</v>
          </cell>
          <cell r="R283" t="str">
            <v>pxj</v>
          </cell>
          <cell r="T283">
            <v>75.970399999999998</v>
          </cell>
          <cell r="U283">
            <v>0.9</v>
          </cell>
          <cell r="V283">
            <v>3646.5792000000001</v>
          </cell>
          <cell r="W283">
            <v>0</v>
          </cell>
          <cell r="X283">
            <v>0</v>
          </cell>
          <cell r="Y283">
            <v>0</v>
          </cell>
          <cell r="Z283">
            <v>3646.5792000000001</v>
          </cell>
          <cell r="AA283">
            <v>3281.92128</v>
          </cell>
          <cell r="AB283">
            <v>0</v>
          </cell>
          <cell r="AC283">
            <v>0</v>
          </cell>
          <cell r="AD283">
            <v>0</v>
          </cell>
          <cell r="AE283">
            <v>3281.92128</v>
          </cell>
          <cell r="AF283">
            <v>364.6579200000001</v>
          </cell>
          <cell r="AG283">
            <v>0</v>
          </cell>
          <cell r="AH283">
            <v>0</v>
          </cell>
          <cell r="AI283">
            <v>0</v>
          </cell>
          <cell r="AJ283">
            <v>364.6579200000001</v>
          </cell>
          <cell r="AL283">
            <v>0</v>
          </cell>
        </row>
        <row r="284">
          <cell r="B284" t="str">
            <v>ST/EPU</v>
          </cell>
          <cell r="C284" t="str">
            <v>C1D</v>
          </cell>
          <cell r="D284" t="str">
            <v>C1DD</v>
          </cell>
          <cell r="E284" t="str">
            <v>DPE/KERO</v>
          </cell>
          <cell r="G284">
            <v>15</v>
          </cell>
          <cell r="H284" t="str">
            <v>FORM CONT Mission DPE d'élaboration et suivi plans de form des DSEE 3j</v>
          </cell>
          <cell r="I284" t="str">
            <v>DPE</v>
          </cell>
          <cell r="K284" t="str">
            <v>IDA</v>
          </cell>
          <cell r="L284" t="str">
            <v>AUT</v>
          </cell>
          <cell r="M284">
            <v>24</v>
          </cell>
          <cell r="Q284">
            <v>24</v>
          </cell>
          <cell r="R284" t="str">
            <v>pxj</v>
          </cell>
          <cell r="T284">
            <v>75.970399999999998</v>
          </cell>
          <cell r="U284">
            <v>0.9</v>
          </cell>
          <cell r="V284">
            <v>1823.2896000000001</v>
          </cell>
          <cell r="W284">
            <v>0</v>
          </cell>
          <cell r="X284">
            <v>0</v>
          </cell>
          <cell r="Y284">
            <v>0</v>
          </cell>
          <cell r="Z284">
            <v>1823.2896000000001</v>
          </cell>
          <cell r="AA284">
            <v>1640.96064</v>
          </cell>
          <cell r="AB284">
            <v>0</v>
          </cell>
          <cell r="AC284">
            <v>0</v>
          </cell>
          <cell r="AD284">
            <v>0</v>
          </cell>
          <cell r="AE284">
            <v>1640.96064</v>
          </cell>
          <cell r="AF284">
            <v>182.32896000000005</v>
          </cell>
          <cell r="AG284">
            <v>0</v>
          </cell>
          <cell r="AH284">
            <v>0</v>
          </cell>
          <cell r="AI284">
            <v>0</v>
          </cell>
          <cell r="AJ284">
            <v>182.32896000000005</v>
          </cell>
          <cell r="AL284">
            <v>0</v>
          </cell>
        </row>
        <row r="285">
          <cell r="B285" t="str">
            <v>ST/EPU</v>
          </cell>
          <cell r="C285" t="str">
            <v>C1D</v>
          </cell>
          <cell r="D285" t="str">
            <v>C1DD</v>
          </cell>
          <cell r="E285" t="str">
            <v>DPE/KOUR</v>
          </cell>
          <cell r="G285">
            <v>15</v>
          </cell>
          <cell r="H285" t="str">
            <v>FORM CONT Mission DPE d'élaboration et suivi plans de form des DSEE 3j</v>
          </cell>
          <cell r="I285" t="str">
            <v>DPE</v>
          </cell>
          <cell r="K285" t="str">
            <v>IDA</v>
          </cell>
          <cell r="L285" t="str">
            <v>AUT</v>
          </cell>
          <cell r="M285">
            <v>36</v>
          </cell>
          <cell r="Q285">
            <v>36</v>
          </cell>
          <cell r="R285" t="str">
            <v>pxj</v>
          </cell>
          <cell r="T285">
            <v>75.970399999999998</v>
          </cell>
          <cell r="U285">
            <v>0.9</v>
          </cell>
          <cell r="V285">
            <v>2734.9344000000001</v>
          </cell>
          <cell r="W285">
            <v>0</v>
          </cell>
          <cell r="X285">
            <v>0</v>
          </cell>
          <cell r="Y285">
            <v>0</v>
          </cell>
          <cell r="Z285">
            <v>2734.9344000000001</v>
          </cell>
          <cell r="AA285">
            <v>2461.4409600000004</v>
          </cell>
          <cell r="AB285">
            <v>0</v>
          </cell>
          <cell r="AC285">
            <v>0</v>
          </cell>
          <cell r="AD285">
            <v>0</v>
          </cell>
          <cell r="AE285">
            <v>2461.4409600000004</v>
          </cell>
          <cell r="AF285">
            <v>273.49343999999974</v>
          </cell>
          <cell r="AG285">
            <v>0</v>
          </cell>
          <cell r="AH285">
            <v>0</v>
          </cell>
          <cell r="AI285">
            <v>0</v>
          </cell>
          <cell r="AJ285">
            <v>273.49343999999974</v>
          </cell>
          <cell r="AL285">
            <v>0</v>
          </cell>
        </row>
        <row r="286">
          <cell r="B286" t="str">
            <v>ST/EPU</v>
          </cell>
          <cell r="C286" t="str">
            <v>C1D</v>
          </cell>
          <cell r="D286" t="str">
            <v>C1DD</v>
          </cell>
          <cell r="E286" t="str">
            <v>DPE/MAND</v>
          </cell>
          <cell r="G286">
            <v>15</v>
          </cell>
          <cell r="H286" t="str">
            <v>FORM CONT Mission DPE d'élaboration et suivi plans de form des DSEE 3j</v>
          </cell>
          <cell r="I286" t="str">
            <v>DPE</v>
          </cell>
          <cell r="K286" t="str">
            <v>IDA</v>
          </cell>
          <cell r="L286" t="str">
            <v>AUT</v>
          </cell>
          <cell r="M286">
            <v>36</v>
          </cell>
          <cell r="Q286">
            <v>36</v>
          </cell>
          <cell r="R286" t="str">
            <v>pxj</v>
          </cell>
          <cell r="T286">
            <v>75.970399999999998</v>
          </cell>
          <cell r="U286">
            <v>0.9</v>
          </cell>
          <cell r="V286">
            <v>2734.9344000000001</v>
          </cell>
          <cell r="W286">
            <v>0</v>
          </cell>
          <cell r="X286">
            <v>0</v>
          </cell>
          <cell r="Y286">
            <v>0</v>
          </cell>
          <cell r="Z286">
            <v>2734.9344000000001</v>
          </cell>
          <cell r="AA286">
            <v>2461.4409600000004</v>
          </cell>
          <cell r="AB286">
            <v>0</v>
          </cell>
          <cell r="AC286">
            <v>0</v>
          </cell>
          <cell r="AD286">
            <v>0</v>
          </cell>
          <cell r="AE286">
            <v>2461.4409600000004</v>
          </cell>
          <cell r="AF286">
            <v>273.49343999999974</v>
          </cell>
          <cell r="AG286">
            <v>0</v>
          </cell>
          <cell r="AH286">
            <v>0</v>
          </cell>
          <cell r="AI286">
            <v>0</v>
          </cell>
          <cell r="AJ286">
            <v>273.49343999999974</v>
          </cell>
          <cell r="AL286">
            <v>0</v>
          </cell>
        </row>
        <row r="287">
          <cell r="B287" t="str">
            <v>ST/EPU</v>
          </cell>
          <cell r="C287" t="str">
            <v>C1D</v>
          </cell>
          <cell r="D287" t="str">
            <v>C1DD</v>
          </cell>
          <cell r="E287" t="str">
            <v>DPE/SIGU</v>
          </cell>
          <cell r="G287">
            <v>15</v>
          </cell>
          <cell r="H287" t="str">
            <v>FORM CONT Mission DPE d'élaboration et suivi plans de form des DSEE 3j</v>
          </cell>
          <cell r="I287" t="str">
            <v>DPE</v>
          </cell>
          <cell r="K287" t="str">
            <v>IDA</v>
          </cell>
          <cell r="L287" t="str">
            <v>AUT</v>
          </cell>
          <cell r="M287">
            <v>45</v>
          </cell>
          <cell r="Q287">
            <v>45</v>
          </cell>
          <cell r="R287" t="str">
            <v>pxj</v>
          </cell>
          <cell r="T287">
            <v>75.970399999999998</v>
          </cell>
          <cell r="U287">
            <v>0.9</v>
          </cell>
          <cell r="V287">
            <v>3418.6680000000001</v>
          </cell>
          <cell r="W287">
            <v>0</v>
          </cell>
          <cell r="X287">
            <v>0</v>
          </cell>
          <cell r="Y287">
            <v>0</v>
          </cell>
          <cell r="Z287">
            <v>3418.6680000000001</v>
          </cell>
          <cell r="AA287">
            <v>3076.8012000000003</v>
          </cell>
          <cell r="AB287">
            <v>0</v>
          </cell>
          <cell r="AC287">
            <v>0</v>
          </cell>
          <cell r="AD287">
            <v>0</v>
          </cell>
          <cell r="AE287">
            <v>3076.8012000000003</v>
          </cell>
          <cell r="AF287">
            <v>341.86679999999978</v>
          </cell>
          <cell r="AG287">
            <v>0</v>
          </cell>
          <cell r="AH287">
            <v>0</v>
          </cell>
          <cell r="AI287">
            <v>0</v>
          </cell>
          <cell r="AJ287">
            <v>341.86679999999978</v>
          </cell>
          <cell r="AL287">
            <v>0</v>
          </cell>
        </row>
        <row r="288">
          <cell r="B288" t="str">
            <v>ST/EPU</v>
          </cell>
          <cell r="C288" t="str">
            <v>C1D</v>
          </cell>
          <cell r="D288" t="str">
            <v>C1DD</v>
          </cell>
          <cell r="E288" t="str">
            <v>DPE/COYA</v>
          </cell>
          <cell r="G288">
            <v>15</v>
          </cell>
          <cell r="H288" t="str">
            <v>FORM CONT Mission DPE d'élaboration et suivi plans de form des DSEE 3j</v>
          </cell>
          <cell r="I288" t="str">
            <v>DPE</v>
          </cell>
          <cell r="K288" t="str">
            <v>IDA</v>
          </cell>
          <cell r="L288" t="str">
            <v>AUT</v>
          </cell>
          <cell r="M288">
            <v>12</v>
          </cell>
          <cell r="Q288">
            <v>12</v>
          </cell>
          <cell r="R288" t="str">
            <v>pxj</v>
          </cell>
          <cell r="T288">
            <v>75.970399999999998</v>
          </cell>
          <cell r="U288">
            <v>0.9</v>
          </cell>
          <cell r="V288">
            <v>911.64480000000003</v>
          </cell>
          <cell r="W288">
            <v>0</v>
          </cell>
          <cell r="X288">
            <v>0</v>
          </cell>
          <cell r="Y288">
            <v>0</v>
          </cell>
          <cell r="Z288">
            <v>911.64480000000003</v>
          </cell>
          <cell r="AA288">
            <v>820.48032000000001</v>
          </cell>
          <cell r="AB288">
            <v>0</v>
          </cell>
          <cell r="AC288">
            <v>0</v>
          </cell>
          <cell r="AD288">
            <v>0</v>
          </cell>
          <cell r="AE288">
            <v>820.48032000000001</v>
          </cell>
          <cell r="AF288">
            <v>91.164480000000026</v>
          </cell>
          <cell r="AG288">
            <v>0</v>
          </cell>
          <cell r="AH288">
            <v>0</v>
          </cell>
          <cell r="AI288">
            <v>0</v>
          </cell>
          <cell r="AJ288">
            <v>91.164480000000026</v>
          </cell>
          <cell r="AL288">
            <v>0</v>
          </cell>
        </row>
        <row r="289">
          <cell r="B289" t="str">
            <v>ST/EPU</v>
          </cell>
          <cell r="C289" t="str">
            <v>C1D</v>
          </cell>
          <cell r="D289" t="str">
            <v>C1DD</v>
          </cell>
          <cell r="E289" t="str">
            <v>DPE/DUBR</v>
          </cell>
          <cell r="G289">
            <v>15</v>
          </cell>
          <cell r="H289" t="str">
            <v>FORM CONT Mission DPE d'élaboration et suivi plans de form des DSEE 3j</v>
          </cell>
          <cell r="I289" t="str">
            <v>DPE</v>
          </cell>
          <cell r="K289" t="str">
            <v>IDA</v>
          </cell>
          <cell r="L289" t="str">
            <v>AUT</v>
          </cell>
          <cell r="M289">
            <v>21</v>
          </cell>
          <cell r="Q289">
            <v>21</v>
          </cell>
          <cell r="R289" t="str">
            <v>pxj</v>
          </cell>
          <cell r="T289">
            <v>75.970399999999998</v>
          </cell>
          <cell r="U289">
            <v>0.9</v>
          </cell>
          <cell r="V289">
            <v>1595.3784000000001</v>
          </cell>
          <cell r="W289">
            <v>0</v>
          </cell>
          <cell r="X289">
            <v>0</v>
          </cell>
          <cell r="Y289">
            <v>0</v>
          </cell>
          <cell r="Z289">
            <v>1595.3784000000001</v>
          </cell>
          <cell r="AA289">
            <v>1435.8405600000001</v>
          </cell>
          <cell r="AB289">
            <v>0</v>
          </cell>
          <cell r="AC289">
            <v>0</v>
          </cell>
          <cell r="AD289">
            <v>0</v>
          </cell>
          <cell r="AE289">
            <v>1435.8405600000001</v>
          </cell>
          <cell r="AF289">
            <v>159.53783999999996</v>
          </cell>
          <cell r="AG289">
            <v>0</v>
          </cell>
          <cell r="AH289">
            <v>0</v>
          </cell>
          <cell r="AI289">
            <v>0</v>
          </cell>
          <cell r="AJ289">
            <v>159.53783999999996</v>
          </cell>
          <cell r="AL289">
            <v>0</v>
          </cell>
        </row>
        <row r="290">
          <cell r="B290" t="str">
            <v>ST/EPU</v>
          </cell>
          <cell r="C290" t="str">
            <v>C1D</v>
          </cell>
          <cell r="D290" t="str">
            <v>C1DD</v>
          </cell>
          <cell r="E290" t="str">
            <v>DPE/FORE</v>
          </cell>
          <cell r="G290">
            <v>15</v>
          </cell>
          <cell r="H290" t="str">
            <v>FORM CONT Mission DPE d'élaboration et suivi plans de form des DSEE 3j</v>
          </cell>
          <cell r="I290" t="str">
            <v>DPE</v>
          </cell>
          <cell r="K290" t="str">
            <v>IDA</v>
          </cell>
          <cell r="L290" t="str">
            <v>AUT</v>
          </cell>
          <cell r="M290">
            <v>30</v>
          </cell>
          <cell r="Q290">
            <v>30</v>
          </cell>
          <cell r="R290" t="str">
            <v>pxj</v>
          </cell>
          <cell r="T290">
            <v>75.970399999999998</v>
          </cell>
          <cell r="U290">
            <v>0.9</v>
          </cell>
          <cell r="V290">
            <v>2279.1120000000001</v>
          </cell>
          <cell r="W290">
            <v>0</v>
          </cell>
          <cell r="X290">
            <v>0</v>
          </cell>
          <cell r="Y290">
            <v>0</v>
          </cell>
          <cell r="Z290">
            <v>2279.1120000000001</v>
          </cell>
          <cell r="AA290">
            <v>2051.2008000000001</v>
          </cell>
          <cell r="AB290">
            <v>0</v>
          </cell>
          <cell r="AC290">
            <v>0</v>
          </cell>
          <cell r="AD290">
            <v>0</v>
          </cell>
          <cell r="AE290">
            <v>2051.2008000000001</v>
          </cell>
          <cell r="AF290">
            <v>227.91120000000001</v>
          </cell>
          <cell r="AG290">
            <v>0</v>
          </cell>
          <cell r="AH290">
            <v>0</v>
          </cell>
          <cell r="AI290">
            <v>0</v>
          </cell>
          <cell r="AJ290">
            <v>227.91120000000001</v>
          </cell>
          <cell r="AL290">
            <v>0</v>
          </cell>
        </row>
        <row r="291">
          <cell r="B291" t="str">
            <v>ST/EPU</v>
          </cell>
          <cell r="C291" t="str">
            <v>C1D</v>
          </cell>
          <cell r="D291" t="str">
            <v>C1DD</v>
          </cell>
          <cell r="E291" t="str">
            <v>DPE/KIND</v>
          </cell>
          <cell r="G291">
            <v>15</v>
          </cell>
          <cell r="H291" t="str">
            <v>FORM CONT Mission DPE d'élaboration et suivi plans de form des DSEE 3j</v>
          </cell>
          <cell r="I291" t="str">
            <v>DPE</v>
          </cell>
          <cell r="K291" t="str">
            <v>IDA</v>
          </cell>
          <cell r="L291" t="str">
            <v>AUT</v>
          </cell>
          <cell r="M291">
            <v>33</v>
          </cell>
          <cell r="Q291">
            <v>33</v>
          </cell>
          <cell r="R291" t="str">
            <v>pxj</v>
          </cell>
          <cell r="T291">
            <v>75.970399999999998</v>
          </cell>
          <cell r="U291">
            <v>0.9</v>
          </cell>
          <cell r="V291">
            <v>2507.0232000000001</v>
          </cell>
          <cell r="W291">
            <v>0</v>
          </cell>
          <cell r="X291">
            <v>0</v>
          </cell>
          <cell r="Y291">
            <v>0</v>
          </cell>
          <cell r="Z291">
            <v>2507.0232000000001</v>
          </cell>
          <cell r="AA291">
            <v>2256.3208800000002</v>
          </cell>
          <cell r="AB291">
            <v>0</v>
          </cell>
          <cell r="AC291">
            <v>0</v>
          </cell>
          <cell r="AD291">
            <v>0</v>
          </cell>
          <cell r="AE291">
            <v>2256.3208800000002</v>
          </cell>
          <cell r="AF291">
            <v>250.70231999999987</v>
          </cell>
          <cell r="AG291">
            <v>0</v>
          </cell>
          <cell r="AH291">
            <v>0</v>
          </cell>
          <cell r="AI291">
            <v>0</v>
          </cell>
          <cell r="AJ291">
            <v>250.70231999999987</v>
          </cell>
          <cell r="AL291">
            <v>0</v>
          </cell>
        </row>
        <row r="292">
          <cell r="B292" t="str">
            <v>ST/EPU</v>
          </cell>
          <cell r="C292" t="str">
            <v>C1D</v>
          </cell>
          <cell r="D292" t="str">
            <v>C1DD</v>
          </cell>
          <cell r="E292" t="str">
            <v>DPE/TELE</v>
          </cell>
          <cell r="G292">
            <v>15</v>
          </cell>
          <cell r="H292" t="str">
            <v>FORM CONT Mission DPE d'élaboration et suivi plans de form des DSEE 3j</v>
          </cell>
          <cell r="I292" t="str">
            <v>DPE</v>
          </cell>
          <cell r="K292" t="str">
            <v>IDA</v>
          </cell>
          <cell r="L292" t="str">
            <v>AUT</v>
          </cell>
          <cell r="M292">
            <v>42</v>
          </cell>
          <cell r="Q292">
            <v>42</v>
          </cell>
          <cell r="R292" t="str">
            <v>pxj</v>
          </cell>
          <cell r="T292">
            <v>75.970399999999998</v>
          </cell>
          <cell r="U292">
            <v>0.9</v>
          </cell>
          <cell r="V292">
            <v>3190.7568000000001</v>
          </cell>
          <cell r="W292">
            <v>0</v>
          </cell>
          <cell r="X292">
            <v>0</v>
          </cell>
          <cell r="Y292">
            <v>0</v>
          </cell>
          <cell r="Z292">
            <v>3190.7568000000001</v>
          </cell>
          <cell r="AA292">
            <v>2871.6811200000002</v>
          </cell>
          <cell r="AB292">
            <v>0</v>
          </cell>
          <cell r="AC292">
            <v>0</v>
          </cell>
          <cell r="AD292">
            <v>0</v>
          </cell>
          <cell r="AE292">
            <v>2871.6811200000002</v>
          </cell>
          <cell r="AF292">
            <v>319.07567999999992</v>
          </cell>
          <cell r="AG292">
            <v>0</v>
          </cell>
          <cell r="AH292">
            <v>0</v>
          </cell>
          <cell r="AI292">
            <v>0</v>
          </cell>
          <cell r="AJ292">
            <v>319.07567999999992</v>
          </cell>
          <cell r="AL292">
            <v>0</v>
          </cell>
        </row>
        <row r="293">
          <cell r="B293" t="str">
            <v>ST/EPU</v>
          </cell>
          <cell r="C293" t="str">
            <v>C1D</v>
          </cell>
          <cell r="D293" t="str">
            <v>C1DD</v>
          </cell>
          <cell r="E293" t="str">
            <v>DPE/KOUB</v>
          </cell>
          <cell r="G293">
            <v>15</v>
          </cell>
          <cell r="H293" t="str">
            <v>FORM CONT Mission DPE d'élaboration et suivi plans de form des DSEE 3j</v>
          </cell>
          <cell r="I293" t="str">
            <v>DPE</v>
          </cell>
          <cell r="K293" t="str">
            <v>IDA</v>
          </cell>
          <cell r="L293" t="str">
            <v>AUT</v>
          </cell>
          <cell r="M293">
            <v>18</v>
          </cell>
          <cell r="Q293">
            <v>18</v>
          </cell>
          <cell r="R293" t="str">
            <v>pxj</v>
          </cell>
          <cell r="T293">
            <v>75.970399999999998</v>
          </cell>
          <cell r="U293">
            <v>0.9</v>
          </cell>
          <cell r="V293">
            <v>1367.4672</v>
          </cell>
          <cell r="W293">
            <v>0</v>
          </cell>
          <cell r="X293">
            <v>0</v>
          </cell>
          <cell r="Y293">
            <v>0</v>
          </cell>
          <cell r="Z293">
            <v>1367.4672</v>
          </cell>
          <cell r="AA293">
            <v>1230.7204800000002</v>
          </cell>
          <cell r="AB293">
            <v>0</v>
          </cell>
          <cell r="AC293">
            <v>0</v>
          </cell>
          <cell r="AD293">
            <v>0</v>
          </cell>
          <cell r="AE293">
            <v>1230.7204800000002</v>
          </cell>
          <cell r="AF293">
            <v>136.74671999999987</v>
          </cell>
          <cell r="AG293">
            <v>0</v>
          </cell>
          <cell r="AH293">
            <v>0</v>
          </cell>
          <cell r="AI293">
            <v>0</v>
          </cell>
          <cell r="AJ293">
            <v>136.74671999999987</v>
          </cell>
          <cell r="AL293">
            <v>0</v>
          </cell>
        </row>
        <row r="294">
          <cell r="B294" t="str">
            <v>ST/EPU</v>
          </cell>
          <cell r="C294" t="str">
            <v>C1D</v>
          </cell>
          <cell r="D294" t="str">
            <v>C1DD</v>
          </cell>
          <cell r="E294" t="str">
            <v>DPE/LABE</v>
          </cell>
          <cell r="G294">
            <v>15</v>
          </cell>
          <cell r="H294" t="str">
            <v>FORM CONT Mission DPE d'élaboration et suivi plans de form des DSEE 3j</v>
          </cell>
          <cell r="I294" t="str">
            <v>DPE</v>
          </cell>
          <cell r="K294" t="str">
            <v>IDA</v>
          </cell>
          <cell r="L294" t="str">
            <v>AUT</v>
          </cell>
          <cell r="M294">
            <v>48</v>
          </cell>
          <cell r="Q294">
            <v>48</v>
          </cell>
          <cell r="R294" t="str">
            <v>pxj</v>
          </cell>
          <cell r="T294">
            <v>75.970399999999998</v>
          </cell>
          <cell r="U294">
            <v>0.9</v>
          </cell>
          <cell r="V294">
            <v>3646.5792000000001</v>
          </cell>
          <cell r="W294">
            <v>0</v>
          </cell>
          <cell r="X294">
            <v>0</v>
          </cell>
          <cell r="Y294">
            <v>0</v>
          </cell>
          <cell r="Z294">
            <v>3646.5792000000001</v>
          </cell>
          <cell r="AA294">
            <v>3281.92128</v>
          </cell>
          <cell r="AB294">
            <v>0</v>
          </cell>
          <cell r="AC294">
            <v>0</v>
          </cell>
          <cell r="AD294">
            <v>0</v>
          </cell>
          <cell r="AE294">
            <v>3281.92128</v>
          </cell>
          <cell r="AF294">
            <v>364.6579200000001</v>
          </cell>
          <cell r="AG294">
            <v>0</v>
          </cell>
          <cell r="AH294">
            <v>0</v>
          </cell>
          <cell r="AI294">
            <v>0</v>
          </cell>
          <cell r="AJ294">
            <v>364.6579200000001</v>
          </cell>
          <cell r="AL294">
            <v>0</v>
          </cell>
        </row>
        <row r="295">
          <cell r="B295" t="str">
            <v>ST/EPU</v>
          </cell>
          <cell r="C295" t="str">
            <v>C1D</v>
          </cell>
          <cell r="D295" t="str">
            <v>C1DD</v>
          </cell>
          <cell r="E295" t="str">
            <v>DPE/LELO</v>
          </cell>
          <cell r="G295">
            <v>15</v>
          </cell>
          <cell r="H295" t="str">
            <v>FORM CONT Mission DPE d'élaboration et suivi plans de form des DSEE 3j</v>
          </cell>
          <cell r="I295" t="str">
            <v>DPE</v>
          </cell>
          <cell r="K295" t="str">
            <v>IDA</v>
          </cell>
          <cell r="L295" t="str">
            <v>AUT</v>
          </cell>
          <cell r="M295">
            <v>33</v>
          </cell>
          <cell r="Q295">
            <v>33</v>
          </cell>
          <cell r="R295" t="str">
            <v>pxj</v>
          </cell>
          <cell r="T295">
            <v>75.970399999999998</v>
          </cell>
          <cell r="U295">
            <v>0.9</v>
          </cell>
          <cell r="V295">
            <v>2507.0232000000001</v>
          </cell>
          <cell r="W295">
            <v>0</v>
          </cell>
          <cell r="X295">
            <v>0</v>
          </cell>
          <cell r="Y295">
            <v>0</v>
          </cell>
          <cell r="Z295">
            <v>2507.0232000000001</v>
          </cell>
          <cell r="AA295">
            <v>2256.3208800000002</v>
          </cell>
          <cell r="AB295">
            <v>0</v>
          </cell>
          <cell r="AC295">
            <v>0</v>
          </cell>
          <cell r="AD295">
            <v>0</v>
          </cell>
          <cell r="AE295">
            <v>2256.3208800000002</v>
          </cell>
          <cell r="AF295">
            <v>250.70231999999987</v>
          </cell>
          <cell r="AG295">
            <v>0</v>
          </cell>
          <cell r="AH295">
            <v>0</v>
          </cell>
          <cell r="AI295">
            <v>0</v>
          </cell>
          <cell r="AJ295">
            <v>250.70231999999987</v>
          </cell>
          <cell r="AL295">
            <v>0</v>
          </cell>
        </row>
        <row r="296">
          <cell r="B296" t="str">
            <v>ST/EPU</v>
          </cell>
          <cell r="C296" t="str">
            <v>C1D</v>
          </cell>
          <cell r="D296" t="str">
            <v>C1DD</v>
          </cell>
          <cell r="E296" t="str">
            <v>DPE/MALI</v>
          </cell>
          <cell r="G296">
            <v>15</v>
          </cell>
          <cell r="H296" t="str">
            <v>FORM CONT Mission DPE d'élaboration et suivi plans de form des DSEE 3j</v>
          </cell>
          <cell r="I296" t="str">
            <v>DPE</v>
          </cell>
          <cell r="K296" t="str">
            <v>IDA</v>
          </cell>
          <cell r="L296" t="str">
            <v>AUT</v>
          </cell>
          <cell r="M296">
            <v>39</v>
          </cell>
          <cell r="Q296">
            <v>39</v>
          </cell>
          <cell r="R296" t="str">
            <v>pxj</v>
          </cell>
          <cell r="T296">
            <v>75.970399999999998</v>
          </cell>
          <cell r="U296">
            <v>0.9</v>
          </cell>
          <cell r="V296">
            <v>2962.8456000000001</v>
          </cell>
          <cell r="W296">
            <v>0</v>
          </cell>
          <cell r="X296">
            <v>0</v>
          </cell>
          <cell r="Y296">
            <v>0</v>
          </cell>
          <cell r="Z296">
            <v>2962.8456000000001</v>
          </cell>
          <cell r="AA296">
            <v>2666.56104</v>
          </cell>
          <cell r="AB296">
            <v>0</v>
          </cell>
          <cell r="AC296">
            <v>0</v>
          </cell>
          <cell r="AD296">
            <v>0</v>
          </cell>
          <cell r="AE296">
            <v>2666.56104</v>
          </cell>
          <cell r="AF296">
            <v>296.28456000000006</v>
          </cell>
          <cell r="AG296">
            <v>0</v>
          </cell>
          <cell r="AH296">
            <v>0</v>
          </cell>
          <cell r="AI296">
            <v>0</v>
          </cell>
          <cell r="AJ296">
            <v>296.28456000000006</v>
          </cell>
          <cell r="AL296">
            <v>0</v>
          </cell>
        </row>
        <row r="297">
          <cell r="B297" t="str">
            <v>ST/EPU</v>
          </cell>
          <cell r="C297" t="str">
            <v>C1D</v>
          </cell>
          <cell r="D297" t="str">
            <v>C1DD</v>
          </cell>
          <cell r="E297" t="str">
            <v>DPE/TOUG</v>
          </cell>
          <cell r="G297">
            <v>15</v>
          </cell>
          <cell r="H297" t="str">
            <v>FORM CONT Mission DPE d'élaboration et suivi plans de form des DSEE 3j</v>
          </cell>
          <cell r="I297" t="str">
            <v>DPE</v>
          </cell>
          <cell r="K297" t="str">
            <v>IDA</v>
          </cell>
          <cell r="L297" t="str">
            <v>AUT</v>
          </cell>
          <cell r="M297">
            <v>30</v>
          </cell>
          <cell r="Q297">
            <v>30</v>
          </cell>
          <cell r="R297" t="str">
            <v>pxj</v>
          </cell>
          <cell r="T297">
            <v>75.970399999999998</v>
          </cell>
          <cell r="U297">
            <v>0.9</v>
          </cell>
          <cell r="V297">
            <v>2279.1120000000001</v>
          </cell>
          <cell r="W297">
            <v>0</v>
          </cell>
          <cell r="X297">
            <v>0</v>
          </cell>
          <cell r="Y297">
            <v>0</v>
          </cell>
          <cell r="Z297">
            <v>2279.1120000000001</v>
          </cell>
          <cell r="AA297">
            <v>2051.2008000000001</v>
          </cell>
          <cell r="AB297">
            <v>0</v>
          </cell>
          <cell r="AC297">
            <v>0</v>
          </cell>
          <cell r="AD297">
            <v>0</v>
          </cell>
          <cell r="AE297">
            <v>2051.2008000000001</v>
          </cell>
          <cell r="AF297">
            <v>227.91120000000001</v>
          </cell>
          <cell r="AG297">
            <v>0</v>
          </cell>
          <cell r="AH297">
            <v>0</v>
          </cell>
          <cell r="AI297">
            <v>0</v>
          </cell>
          <cell r="AJ297">
            <v>227.91120000000001</v>
          </cell>
          <cell r="AL297">
            <v>0</v>
          </cell>
        </row>
        <row r="298">
          <cell r="B298" t="str">
            <v>ST/EPU</v>
          </cell>
          <cell r="C298" t="str">
            <v>C1D</v>
          </cell>
          <cell r="D298" t="str">
            <v>C1DD</v>
          </cell>
          <cell r="E298" t="str">
            <v>DPE/DALA</v>
          </cell>
          <cell r="G298">
            <v>15</v>
          </cell>
          <cell r="H298" t="str">
            <v>FORM CONT Mission DPE d'élaboration et suivi plans de form des DSEE 3j</v>
          </cell>
          <cell r="I298" t="str">
            <v>DPE</v>
          </cell>
          <cell r="K298" t="str">
            <v>IDA</v>
          </cell>
          <cell r="L298" t="str">
            <v>AUT</v>
          </cell>
          <cell r="M298">
            <v>30</v>
          </cell>
          <cell r="Q298">
            <v>30</v>
          </cell>
          <cell r="R298" t="str">
            <v>pxj</v>
          </cell>
          <cell r="T298">
            <v>75.970399999999998</v>
          </cell>
          <cell r="U298">
            <v>0.9</v>
          </cell>
          <cell r="V298">
            <v>2279.1120000000001</v>
          </cell>
          <cell r="W298">
            <v>0</v>
          </cell>
          <cell r="X298">
            <v>0</v>
          </cell>
          <cell r="Y298">
            <v>0</v>
          </cell>
          <cell r="Z298">
            <v>2279.1120000000001</v>
          </cell>
          <cell r="AA298">
            <v>2051.2008000000001</v>
          </cell>
          <cell r="AB298">
            <v>0</v>
          </cell>
          <cell r="AC298">
            <v>0</v>
          </cell>
          <cell r="AD298">
            <v>0</v>
          </cell>
          <cell r="AE298">
            <v>2051.2008000000001</v>
          </cell>
          <cell r="AF298">
            <v>227.91120000000001</v>
          </cell>
          <cell r="AG298">
            <v>0</v>
          </cell>
          <cell r="AH298">
            <v>0</v>
          </cell>
          <cell r="AI298">
            <v>0</v>
          </cell>
          <cell r="AJ298">
            <v>227.91120000000001</v>
          </cell>
          <cell r="AL298">
            <v>0</v>
          </cell>
        </row>
        <row r="299">
          <cell r="B299" t="str">
            <v>ST/EPU</v>
          </cell>
          <cell r="C299" t="str">
            <v>C1D</v>
          </cell>
          <cell r="D299" t="str">
            <v>C1DD</v>
          </cell>
          <cell r="E299" t="str">
            <v>DPE/MAMO</v>
          </cell>
          <cell r="G299">
            <v>15</v>
          </cell>
          <cell r="H299" t="str">
            <v>FORM CONT Mission DPE d'élaboration et suivi plans de form des DSEE 3j</v>
          </cell>
          <cell r="I299" t="str">
            <v>DPE</v>
          </cell>
          <cell r="K299" t="str">
            <v>IDA</v>
          </cell>
          <cell r="L299" t="str">
            <v>AUT</v>
          </cell>
          <cell r="M299">
            <v>39</v>
          </cell>
          <cell r="Q299">
            <v>39</v>
          </cell>
          <cell r="R299" t="str">
            <v>pxj</v>
          </cell>
          <cell r="T299">
            <v>75.970399999999998</v>
          </cell>
          <cell r="U299">
            <v>0.9</v>
          </cell>
          <cell r="V299">
            <v>2962.8456000000001</v>
          </cell>
          <cell r="W299">
            <v>0</v>
          </cell>
          <cell r="X299">
            <v>0</v>
          </cell>
          <cell r="Y299">
            <v>0</v>
          </cell>
          <cell r="Z299">
            <v>2962.8456000000001</v>
          </cell>
          <cell r="AA299">
            <v>2666.56104</v>
          </cell>
          <cell r="AB299">
            <v>0</v>
          </cell>
          <cell r="AC299">
            <v>0</v>
          </cell>
          <cell r="AD299">
            <v>0</v>
          </cell>
          <cell r="AE299">
            <v>2666.56104</v>
          </cell>
          <cell r="AF299">
            <v>296.28456000000006</v>
          </cell>
          <cell r="AG299">
            <v>0</v>
          </cell>
          <cell r="AH299">
            <v>0</v>
          </cell>
          <cell r="AI299">
            <v>0</v>
          </cell>
          <cell r="AJ299">
            <v>296.28456000000006</v>
          </cell>
          <cell r="AL299">
            <v>0</v>
          </cell>
        </row>
        <row r="300">
          <cell r="B300" t="str">
            <v>ST/EPU</v>
          </cell>
          <cell r="C300" t="str">
            <v>C1D</v>
          </cell>
          <cell r="D300" t="str">
            <v>C1DD</v>
          </cell>
          <cell r="E300" t="str">
            <v>DPE/PITA</v>
          </cell>
          <cell r="G300">
            <v>15</v>
          </cell>
          <cell r="H300" t="str">
            <v>FORM CONT Mission DPE d'élaboration et suivi plans de form des DSEE 3j</v>
          </cell>
          <cell r="I300" t="str">
            <v>DPE</v>
          </cell>
          <cell r="K300" t="str">
            <v>IDA</v>
          </cell>
          <cell r="L300" t="str">
            <v>AUT</v>
          </cell>
          <cell r="M300">
            <v>48</v>
          </cell>
          <cell r="Q300">
            <v>48</v>
          </cell>
          <cell r="R300" t="str">
            <v>pxj</v>
          </cell>
          <cell r="T300">
            <v>75.970399999999998</v>
          </cell>
          <cell r="U300">
            <v>0.9</v>
          </cell>
          <cell r="V300">
            <v>3646.5792000000001</v>
          </cell>
          <cell r="W300">
            <v>0</v>
          </cell>
          <cell r="X300">
            <v>0</v>
          </cell>
          <cell r="Y300">
            <v>0</v>
          </cell>
          <cell r="Z300">
            <v>3646.5792000000001</v>
          </cell>
          <cell r="AA300">
            <v>3281.92128</v>
          </cell>
          <cell r="AB300">
            <v>0</v>
          </cell>
          <cell r="AC300">
            <v>0</v>
          </cell>
          <cell r="AD300">
            <v>0</v>
          </cell>
          <cell r="AE300">
            <v>3281.92128</v>
          </cell>
          <cell r="AF300">
            <v>364.6579200000001</v>
          </cell>
          <cell r="AG300">
            <v>0</v>
          </cell>
          <cell r="AH300">
            <v>0</v>
          </cell>
          <cell r="AI300">
            <v>0</v>
          </cell>
          <cell r="AJ300">
            <v>364.6579200000001</v>
          </cell>
          <cell r="AL300">
            <v>0</v>
          </cell>
        </row>
        <row r="301">
          <cell r="B301" t="str">
            <v>ST/EPU</v>
          </cell>
          <cell r="C301" t="str">
            <v>C1D</v>
          </cell>
          <cell r="D301" t="str">
            <v>C1DD</v>
          </cell>
          <cell r="E301" t="str">
            <v>DPE/BEYL</v>
          </cell>
          <cell r="G301">
            <v>15</v>
          </cell>
          <cell r="H301" t="str">
            <v>FORM CONT Mission DPE d'élaboration et suivi plans de form des DSEE 3j</v>
          </cell>
          <cell r="I301" t="str">
            <v>DPE</v>
          </cell>
          <cell r="K301" t="str">
            <v>IDA</v>
          </cell>
          <cell r="L301" t="str">
            <v>AUT</v>
          </cell>
          <cell r="M301">
            <v>42</v>
          </cell>
          <cell r="Q301">
            <v>42</v>
          </cell>
          <cell r="R301" t="str">
            <v>pxj</v>
          </cell>
          <cell r="T301">
            <v>75.970399999999998</v>
          </cell>
          <cell r="U301">
            <v>0.9</v>
          </cell>
          <cell r="V301">
            <v>3190.7568000000001</v>
          </cell>
          <cell r="W301">
            <v>0</v>
          </cell>
          <cell r="X301">
            <v>0</v>
          </cell>
          <cell r="Y301">
            <v>0</v>
          </cell>
          <cell r="Z301">
            <v>3190.7568000000001</v>
          </cell>
          <cell r="AA301">
            <v>2871.6811200000002</v>
          </cell>
          <cell r="AB301">
            <v>0</v>
          </cell>
          <cell r="AC301">
            <v>0</v>
          </cell>
          <cell r="AD301">
            <v>0</v>
          </cell>
          <cell r="AE301">
            <v>2871.6811200000002</v>
          </cell>
          <cell r="AF301">
            <v>319.07567999999992</v>
          </cell>
          <cell r="AG301">
            <v>0</v>
          </cell>
          <cell r="AH301">
            <v>0</v>
          </cell>
          <cell r="AI301">
            <v>0</v>
          </cell>
          <cell r="AJ301">
            <v>319.07567999999992</v>
          </cell>
          <cell r="AL301">
            <v>0</v>
          </cell>
        </row>
        <row r="302">
          <cell r="B302" t="str">
            <v>ST/EPU</v>
          </cell>
          <cell r="C302" t="str">
            <v>C1D</v>
          </cell>
          <cell r="D302" t="str">
            <v>C1DD</v>
          </cell>
          <cell r="E302" t="str">
            <v>DPE/GUEC</v>
          </cell>
          <cell r="G302">
            <v>15</v>
          </cell>
          <cell r="H302" t="str">
            <v>FORM CONT Mission DPE d'élaboration et suivi plans de form des DSEE 3j</v>
          </cell>
          <cell r="I302" t="str">
            <v>DPE</v>
          </cell>
          <cell r="K302" t="str">
            <v>IDA</v>
          </cell>
          <cell r="L302" t="str">
            <v>AUT</v>
          </cell>
          <cell r="M302">
            <v>30</v>
          </cell>
          <cell r="Q302">
            <v>30</v>
          </cell>
          <cell r="R302" t="str">
            <v>pxj</v>
          </cell>
          <cell r="T302">
            <v>75.970399999999998</v>
          </cell>
          <cell r="U302">
            <v>0.9</v>
          </cell>
          <cell r="V302">
            <v>2279.1120000000001</v>
          </cell>
          <cell r="W302">
            <v>0</v>
          </cell>
          <cell r="X302">
            <v>0</v>
          </cell>
          <cell r="Y302">
            <v>0</v>
          </cell>
          <cell r="Z302">
            <v>2279.1120000000001</v>
          </cell>
          <cell r="AA302">
            <v>2051.2008000000001</v>
          </cell>
          <cell r="AB302">
            <v>0</v>
          </cell>
          <cell r="AC302">
            <v>0</v>
          </cell>
          <cell r="AD302">
            <v>0</v>
          </cell>
          <cell r="AE302">
            <v>2051.2008000000001</v>
          </cell>
          <cell r="AF302">
            <v>227.91120000000001</v>
          </cell>
          <cell r="AG302">
            <v>0</v>
          </cell>
          <cell r="AH302">
            <v>0</v>
          </cell>
          <cell r="AI302">
            <v>0</v>
          </cell>
          <cell r="AJ302">
            <v>227.91120000000001</v>
          </cell>
          <cell r="AL302">
            <v>0</v>
          </cell>
        </row>
        <row r="303">
          <cell r="B303" t="str">
            <v>ST/EPU</v>
          </cell>
          <cell r="C303" t="str">
            <v>C1D</v>
          </cell>
          <cell r="D303" t="str">
            <v>C1DD</v>
          </cell>
          <cell r="E303" t="str">
            <v>DPE/LOLA</v>
          </cell>
          <cell r="G303">
            <v>15</v>
          </cell>
          <cell r="H303" t="str">
            <v>FORM CONT Mission DPE d'élaboration et suivi plans de form des DSEE 3j</v>
          </cell>
          <cell r="I303" t="str">
            <v>DPE</v>
          </cell>
          <cell r="K303" t="str">
            <v>IDA</v>
          </cell>
          <cell r="L303" t="str">
            <v>AUT</v>
          </cell>
          <cell r="M303">
            <v>27</v>
          </cell>
          <cell r="Q303">
            <v>27</v>
          </cell>
          <cell r="R303" t="str">
            <v>pxj</v>
          </cell>
          <cell r="T303">
            <v>75.970399999999998</v>
          </cell>
          <cell r="U303">
            <v>0.9</v>
          </cell>
          <cell r="V303">
            <v>2051.2008000000001</v>
          </cell>
          <cell r="W303">
            <v>0</v>
          </cell>
          <cell r="X303">
            <v>0</v>
          </cell>
          <cell r="Y303">
            <v>0</v>
          </cell>
          <cell r="Z303">
            <v>2051.2008000000001</v>
          </cell>
          <cell r="AA303">
            <v>1846.0807200000002</v>
          </cell>
          <cell r="AB303">
            <v>0</v>
          </cell>
          <cell r="AC303">
            <v>0</v>
          </cell>
          <cell r="AD303">
            <v>0</v>
          </cell>
          <cell r="AE303">
            <v>1846.0807200000002</v>
          </cell>
          <cell r="AF303">
            <v>205.12007999999992</v>
          </cell>
          <cell r="AG303">
            <v>0</v>
          </cell>
          <cell r="AH303">
            <v>0</v>
          </cell>
          <cell r="AI303">
            <v>0</v>
          </cell>
          <cell r="AJ303">
            <v>205.12007999999992</v>
          </cell>
          <cell r="AL303">
            <v>0</v>
          </cell>
        </row>
        <row r="304">
          <cell r="B304" t="str">
            <v>ST/EPU</v>
          </cell>
          <cell r="C304" t="str">
            <v>C1D</v>
          </cell>
          <cell r="D304" t="str">
            <v>C1DD</v>
          </cell>
          <cell r="E304" t="str">
            <v>DPE/MACE</v>
          </cell>
          <cell r="G304">
            <v>15</v>
          </cell>
          <cell r="H304" t="str">
            <v>FORM CONT Mission DPE d'élaboration et suivi plans de form des DSEE 3j</v>
          </cell>
          <cell r="I304" t="str">
            <v>DPE</v>
          </cell>
          <cell r="K304" t="str">
            <v>IDA</v>
          </cell>
          <cell r="L304" t="str">
            <v>AUT</v>
          </cell>
          <cell r="M304">
            <v>48</v>
          </cell>
          <cell r="Q304">
            <v>48</v>
          </cell>
          <cell r="R304" t="str">
            <v>pxj</v>
          </cell>
          <cell r="T304">
            <v>75.970399999999998</v>
          </cell>
          <cell r="U304">
            <v>0.9</v>
          </cell>
          <cell r="V304">
            <v>3646.5792000000001</v>
          </cell>
          <cell r="W304">
            <v>0</v>
          </cell>
          <cell r="X304">
            <v>0</v>
          </cell>
          <cell r="Y304">
            <v>0</v>
          </cell>
          <cell r="Z304">
            <v>3646.5792000000001</v>
          </cell>
          <cell r="AA304">
            <v>3281.92128</v>
          </cell>
          <cell r="AB304">
            <v>0</v>
          </cell>
          <cell r="AC304">
            <v>0</v>
          </cell>
          <cell r="AD304">
            <v>0</v>
          </cell>
          <cell r="AE304">
            <v>3281.92128</v>
          </cell>
          <cell r="AF304">
            <v>364.6579200000001</v>
          </cell>
          <cell r="AG304">
            <v>0</v>
          </cell>
          <cell r="AH304">
            <v>0</v>
          </cell>
          <cell r="AI304">
            <v>0</v>
          </cell>
          <cell r="AJ304">
            <v>364.6579200000001</v>
          </cell>
          <cell r="AL304">
            <v>0</v>
          </cell>
        </row>
        <row r="305">
          <cell r="B305" t="str">
            <v>ST/EPU</v>
          </cell>
          <cell r="C305" t="str">
            <v>C1D</v>
          </cell>
          <cell r="D305" t="str">
            <v>C1DD</v>
          </cell>
          <cell r="E305" t="str">
            <v>DPE/NZER</v>
          </cell>
          <cell r="G305">
            <v>15</v>
          </cell>
          <cell r="H305" t="str">
            <v>FORM CONT Mission DPE d'élaboration et suivi plans de form des DSEE 3j</v>
          </cell>
          <cell r="I305" t="str">
            <v>DPE</v>
          </cell>
          <cell r="K305" t="str">
            <v>IDA</v>
          </cell>
          <cell r="L305" t="str">
            <v>AUT</v>
          </cell>
          <cell r="M305">
            <v>33</v>
          </cell>
          <cell r="Q305">
            <v>33</v>
          </cell>
          <cell r="R305" t="str">
            <v>pxj</v>
          </cell>
          <cell r="T305">
            <v>75.970399999999998</v>
          </cell>
          <cell r="U305">
            <v>0.9</v>
          </cell>
          <cell r="V305">
            <v>2507.0232000000001</v>
          </cell>
          <cell r="W305">
            <v>0</v>
          </cell>
          <cell r="X305">
            <v>0</v>
          </cell>
          <cell r="Y305">
            <v>0</v>
          </cell>
          <cell r="Z305">
            <v>2507.0232000000001</v>
          </cell>
          <cell r="AA305">
            <v>2256.3208800000002</v>
          </cell>
          <cell r="AB305">
            <v>0</v>
          </cell>
          <cell r="AC305">
            <v>0</v>
          </cell>
          <cell r="AD305">
            <v>0</v>
          </cell>
          <cell r="AE305">
            <v>2256.3208800000002</v>
          </cell>
          <cell r="AF305">
            <v>250.70231999999987</v>
          </cell>
          <cell r="AG305">
            <v>0</v>
          </cell>
          <cell r="AH305">
            <v>0</v>
          </cell>
          <cell r="AI305">
            <v>0</v>
          </cell>
          <cell r="AJ305">
            <v>250.70231999999987</v>
          </cell>
          <cell r="AL305">
            <v>0</v>
          </cell>
        </row>
        <row r="306">
          <cell r="B306" t="str">
            <v>ST/EPU</v>
          </cell>
          <cell r="C306" t="str">
            <v>C1D</v>
          </cell>
          <cell r="D306" t="str">
            <v>C1DD</v>
          </cell>
          <cell r="E306" t="str">
            <v>DPE/YOMO</v>
          </cell>
          <cell r="G306">
            <v>15</v>
          </cell>
          <cell r="H306" t="str">
            <v>FORM CONT Mission DPE d'élaboration et suivi plans de form des DSEE 3j</v>
          </cell>
          <cell r="I306" t="str">
            <v>DPE</v>
          </cell>
          <cell r="K306" t="str">
            <v>IDA</v>
          </cell>
          <cell r="L306" t="str">
            <v>AUT</v>
          </cell>
          <cell r="M306">
            <v>21</v>
          </cell>
          <cell r="Q306">
            <v>21</v>
          </cell>
          <cell r="R306" t="str">
            <v>pxj</v>
          </cell>
          <cell r="T306">
            <v>75.970399999999998</v>
          </cell>
          <cell r="U306">
            <v>0.9</v>
          </cell>
          <cell r="V306">
            <v>1595.3784000000001</v>
          </cell>
          <cell r="W306">
            <v>0</v>
          </cell>
          <cell r="X306">
            <v>0</v>
          </cell>
          <cell r="Y306">
            <v>0</v>
          </cell>
          <cell r="Z306">
            <v>1595.3784000000001</v>
          </cell>
          <cell r="AA306">
            <v>1435.8405600000001</v>
          </cell>
          <cell r="AB306">
            <v>0</v>
          </cell>
          <cell r="AC306">
            <v>0</v>
          </cell>
          <cell r="AD306">
            <v>0</v>
          </cell>
          <cell r="AE306">
            <v>1435.8405600000001</v>
          </cell>
          <cell r="AF306">
            <v>159.53783999999996</v>
          </cell>
          <cell r="AG306">
            <v>0</v>
          </cell>
          <cell r="AH306">
            <v>0</v>
          </cell>
          <cell r="AI306">
            <v>0</v>
          </cell>
          <cell r="AJ306">
            <v>159.53783999999996</v>
          </cell>
          <cell r="AL306">
            <v>0</v>
          </cell>
        </row>
        <row r="307">
          <cell r="B307" t="str">
            <v>ST/EPU</v>
          </cell>
          <cell r="C307" t="str">
            <v>B1A</v>
          </cell>
          <cell r="D307" t="str">
            <v>B1AF</v>
          </cell>
          <cell r="E307" t="str">
            <v>DNEE</v>
          </cell>
          <cell r="G307">
            <v>25</v>
          </cell>
          <cell r="H307" t="str">
            <v>GEST SUBV At semestriel synthèse et programmation activités 2fois x (2px8IRE + 6CN) x 5j</v>
          </cell>
          <cell r="I307" t="str">
            <v>DNEE</v>
          </cell>
          <cell r="K307" t="str">
            <v>IDA</v>
          </cell>
          <cell r="L307" t="str">
            <v>AUT</v>
          </cell>
          <cell r="M307">
            <v>220</v>
          </cell>
          <cell r="Q307">
            <v>220</v>
          </cell>
          <cell r="R307" t="str">
            <v>pxj</v>
          </cell>
          <cell r="T307">
            <v>113.9556</v>
          </cell>
          <cell r="U307">
            <v>1</v>
          </cell>
          <cell r="V307">
            <v>25070.232</v>
          </cell>
          <cell r="W307">
            <v>0</v>
          </cell>
          <cell r="X307">
            <v>0</v>
          </cell>
          <cell r="Y307">
            <v>0</v>
          </cell>
          <cell r="Z307">
            <v>25070.232</v>
          </cell>
          <cell r="AA307">
            <v>25070.232</v>
          </cell>
          <cell r="AB307">
            <v>0</v>
          </cell>
          <cell r="AC307">
            <v>0</v>
          </cell>
          <cell r="AD307">
            <v>0</v>
          </cell>
          <cell r="AE307">
            <v>25070.232</v>
          </cell>
          <cell r="AF307">
            <v>0</v>
          </cell>
          <cell r="AG307">
            <v>0</v>
          </cell>
          <cell r="AH307">
            <v>0</v>
          </cell>
          <cell r="AI307">
            <v>0</v>
          </cell>
          <cell r="AJ307">
            <v>0</v>
          </cell>
          <cell r="AL307">
            <v>0</v>
          </cell>
        </row>
        <row r="308">
          <cell r="B308" t="str">
            <v>ST/EPU</v>
          </cell>
          <cell r="C308" t="str">
            <v>B1A</v>
          </cell>
          <cell r="D308" t="str">
            <v>B1AF</v>
          </cell>
          <cell r="E308" t="str">
            <v>DNEE</v>
          </cell>
          <cell r="G308">
            <v>15</v>
          </cell>
          <cell r="H308" t="str">
            <v>GEST SUBV Mission de supervision des activités 2 fois (5pxj x 8IRE)</v>
          </cell>
          <cell r="I308" t="str">
            <v>DNEE</v>
          </cell>
          <cell r="K308" t="str">
            <v>IDA</v>
          </cell>
          <cell r="L308" t="str">
            <v>AUT</v>
          </cell>
          <cell r="M308">
            <v>80</v>
          </cell>
          <cell r="Q308">
            <v>80</v>
          </cell>
          <cell r="R308" t="str">
            <v>pxj</v>
          </cell>
          <cell r="T308">
            <v>113.9556</v>
          </cell>
          <cell r="U308">
            <v>0.9</v>
          </cell>
          <cell r="V308">
            <v>9116.4480000000003</v>
          </cell>
          <cell r="W308">
            <v>0</v>
          </cell>
          <cell r="X308">
            <v>0</v>
          </cell>
          <cell r="Y308">
            <v>0</v>
          </cell>
          <cell r="Z308">
            <v>9116.4480000000003</v>
          </cell>
          <cell r="AA308">
            <v>8204.8032000000003</v>
          </cell>
          <cell r="AB308">
            <v>0</v>
          </cell>
          <cell r="AC308">
            <v>0</v>
          </cell>
          <cell r="AD308">
            <v>0</v>
          </cell>
          <cell r="AE308">
            <v>8204.8032000000003</v>
          </cell>
          <cell r="AF308">
            <v>911.64480000000003</v>
          </cell>
          <cell r="AG308">
            <v>0</v>
          </cell>
          <cell r="AH308">
            <v>0</v>
          </cell>
          <cell r="AI308">
            <v>0</v>
          </cell>
          <cell r="AJ308">
            <v>911.64480000000003</v>
          </cell>
          <cell r="AL308">
            <v>0</v>
          </cell>
        </row>
        <row r="309">
          <cell r="B309" t="str">
            <v>ST/EPU</v>
          </cell>
          <cell r="C309" t="str">
            <v>B1A</v>
          </cell>
          <cell r="D309" t="str">
            <v>B1AF</v>
          </cell>
          <cell r="E309" t="str">
            <v>DNEE</v>
          </cell>
          <cell r="G309">
            <v>15</v>
          </cell>
          <cell r="H309" t="str">
            <v>GEST SUBV Fonctionnement des équipements du PAREEG</v>
          </cell>
          <cell r="I309" t="str">
            <v>DNEE</v>
          </cell>
          <cell r="K309" t="str">
            <v>IDA</v>
          </cell>
          <cell r="L309" t="str">
            <v>AUT</v>
          </cell>
          <cell r="M309">
            <v>12</v>
          </cell>
          <cell r="Q309">
            <v>12</v>
          </cell>
          <cell r="R309" t="str">
            <v>mois</v>
          </cell>
          <cell r="T309">
            <v>2848.89</v>
          </cell>
          <cell r="U309">
            <v>0.9</v>
          </cell>
          <cell r="V309">
            <v>34186.68</v>
          </cell>
          <cell r="W309">
            <v>0</v>
          </cell>
          <cell r="X309">
            <v>0</v>
          </cell>
          <cell r="Y309">
            <v>0</v>
          </cell>
          <cell r="Z309">
            <v>34186.68</v>
          </cell>
          <cell r="AA309">
            <v>30768.012000000002</v>
          </cell>
          <cell r="AB309">
            <v>0</v>
          </cell>
          <cell r="AC309">
            <v>0</v>
          </cell>
          <cell r="AD309">
            <v>0</v>
          </cell>
          <cell r="AE309">
            <v>30768.012000000002</v>
          </cell>
          <cell r="AF309">
            <v>3418.6679999999978</v>
          </cell>
          <cell r="AG309">
            <v>0</v>
          </cell>
          <cell r="AH309">
            <v>0</v>
          </cell>
          <cell r="AI309">
            <v>0</v>
          </cell>
          <cell r="AJ309">
            <v>3418.6679999999978</v>
          </cell>
          <cell r="AL309">
            <v>0</v>
          </cell>
        </row>
        <row r="310">
          <cell r="B310" t="str">
            <v>ST/EPU</v>
          </cell>
          <cell r="C310" t="str">
            <v>B1A</v>
          </cell>
          <cell r="D310" t="str">
            <v>B1AF</v>
          </cell>
          <cell r="E310" t="str">
            <v>DNEE</v>
          </cell>
          <cell r="G310">
            <v>15</v>
          </cell>
          <cell r="H310" t="str">
            <v>GEST SUBV Location bureaux PAREEG</v>
          </cell>
          <cell r="I310" t="str">
            <v>DNEE</v>
          </cell>
          <cell r="K310" t="str">
            <v>IDA</v>
          </cell>
          <cell r="L310" t="str">
            <v>AUT</v>
          </cell>
          <cell r="M310">
            <v>6</v>
          </cell>
          <cell r="Q310">
            <v>6</v>
          </cell>
          <cell r="R310" t="str">
            <v>mois</v>
          </cell>
          <cell r="T310">
            <v>7913.5833333333339</v>
          </cell>
          <cell r="U310">
            <v>0.9</v>
          </cell>
          <cell r="V310">
            <v>47481.5</v>
          </cell>
          <cell r="W310">
            <v>0</v>
          </cell>
          <cell r="X310">
            <v>0</v>
          </cell>
          <cell r="Y310">
            <v>0</v>
          </cell>
          <cell r="Z310">
            <v>47481.5</v>
          </cell>
          <cell r="AA310">
            <v>42733.35</v>
          </cell>
          <cell r="AB310">
            <v>0</v>
          </cell>
          <cell r="AC310">
            <v>0</v>
          </cell>
          <cell r="AD310">
            <v>0</v>
          </cell>
          <cell r="AE310">
            <v>42733.35</v>
          </cell>
          <cell r="AF310">
            <v>4748.1500000000015</v>
          </cell>
          <cell r="AG310">
            <v>0</v>
          </cell>
          <cell r="AH310">
            <v>0</v>
          </cell>
          <cell r="AI310">
            <v>0</v>
          </cell>
          <cell r="AJ310">
            <v>4748.1500000000015</v>
          </cell>
          <cell r="AL310">
            <v>0</v>
          </cell>
        </row>
        <row r="311">
          <cell r="B311" t="str">
            <v>ST/EPU</v>
          </cell>
          <cell r="C311" t="str">
            <v>B1A</v>
          </cell>
          <cell r="D311" t="str">
            <v>B1AG</v>
          </cell>
          <cell r="E311" t="str">
            <v>DNEE</v>
          </cell>
          <cell r="G311">
            <v>25</v>
          </cell>
          <cell r="H311" t="str">
            <v>GEST SUBV Missions des consultants 2007</v>
          </cell>
          <cell r="I311" t="str">
            <v>DNEE</v>
          </cell>
          <cell r="K311" t="str">
            <v>IDA</v>
          </cell>
          <cell r="L311" t="str">
            <v>LR</v>
          </cell>
          <cell r="M311">
            <v>1</v>
          </cell>
          <cell r="Q311">
            <v>1</v>
          </cell>
          <cell r="R311" t="str">
            <v>forfait</v>
          </cell>
          <cell r="T311">
            <v>265896.39999999997</v>
          </cell>
          <cell r="U311">
            <v>1</v>
          </cell>
          <cell r="V311">
            <v>265896.39999999997</v>
          </cell>
          <cell r="W311">
            <v>0</v>
          </cell>
          <cell r="X311">
            <v>0</v>
          </cell>
          <cell r="Y311">
            <v>0</v>
          </cell>
          <cell r="Z311">
            <v>265896.39999999997</v>
          </cell>
          <cell r="AA311">
            <v>265896.39999999997</v>
          </cell>
          <cell r="AB311">
            <v>0</v>
          </cell>
          <cell r="AC311">
            <v>0</v>
          </cell>
          <cell r="AD311">
            <v>0</v>
          </cell>
          <cell r="AE311">
            <v>265896.39999999997</v>
          </cell>
          <cell r="AF311">
            <v>0</v>
          </cell>
          <cell r="AG311">
            <v>0</v>
          </cell>
          <cell r="AH311">
            <v>0</v>
          </cell>
          <cell r="AI311">
            <v>0</v>
          </cell>
          <cell r="AJ311">
            <v>0</v>
          </cell>
          <cell r="AL311">
            <v>0</v>
          </cell>
        </row>
        <row r="312">
          <cell r="B312" t="str">
            <v>ST/EPU</v>
          </cell>
          <cell r="C312" t="str">
            <v>B1D</v>
          </cell>
          <cell r="D312" t="str">
            <v>B1DA</v>
          </cell>
          <cell r="E312" t="str">
            <v>INRAP</v>
          </cell>
          <cell r="G312">
            <v>25</v>
          </cell>
          <cell r="H312" t="str">
            <v>APC Bilan d'état sur l'expérimentation de l'approche curriculaire en lecture</v>
          </cell>
          <cell r="I312" t="str">
            <v>INRAP</v>
          </cell>
          <cell r="K312" t="str">
            <v>IDA</v>
          </cell>
          <cell r="L312" t="str">
            <v>LR</v>
          </cell>
          <cell r="M312">
            <v>1</v>
          </cell>
          <cell r="Q312">
            <v>1</v>
          </cell>
          <cell r="R312" t="str">
            <v>forfait</v>
          </cell>
          <cell r="T312">
            <v>56977.799999999996</v>
          </cell>
          <cell r="U312">
            <v>1</v>
          </cell>
          <cell r="V312">
            <v>56977.799999999996</v>
          </cell>
          <cell r="W312">
            <v>0</v>
          </cell>
          <cell r="X312">
            <v>0</v>
          </cell>
          <cell r="Y312">
            <v>0</v>
          </cell>
          <cell r="Z312">
            <v>56977.799999999996</v>
          </cell>
          <cell r="AA312">
            <v>56977.799999999996</v>
          </cell>
          <cell r="AB312">
            <v>0</v>
          </cell>
          <cell r="AC312">
            <v>0</v>
          </cell>
          <cell r="AD312">
            <v>0</v>
          </cell>
          <cell r="AE312">
            <v>56977.799999999996</v>
          </cell>
          <cell r="AF312">
            <v>0</v>
          </cell>
          <cell r="AG312">
            <v>0</v>
          </cell>
          <cell r="AH312">
            <v>0</v>
          </cell>
          <cell r="AI312">
            <v>0</v>
          </cell>
          <cell r="AJ312">
            <v>0</v>
          </cell>
          <cell r="AL312">
            <v>0</v>
          </cell>
        </row>
        <row r="313">
          <cell r="B313" t="str">
            <v>ST/EPU</v>
          </cell>
          <cell r="C313" t="str">
            <v>B1D</v>
          </cell>
          <cell r="D313" t="str">
            <v>B1DA</v>
          </cell>
          <cell r="E313" t="str">
            <v>INRAP</v>
          </cell>
          <cell r="G313">
            <v>25</v>
          </cell>
          <cell r="H313" t="str">
            <v>APC Bilan diagnostic de la réforme curriculaire (APC)</v>
          </cell>
          <cell r="I313" t="str">
            <v>INRAP</v>
          </cell>
          <cell r="K313" t="str">
            <v>IDA</v>
          </cell>
          <cell r="L313" t="str">
            <v>LR</v>
          </cell>
          <cell r="M313">
            <v>1</v>
          </cell>
          <cell r="Q313">
            <v>1</v>
          </cell>
          <cell r="R313" t="str">
            <v>forfait</v>
          </cell>
          <cell r="T313">
            <v>113955.59999999999</v>
          </cell>
          <cell r="U313">
            <v>1</v>
          </cell>
          <cell r="V313">
            <v>113955.59999999999</v>
          </cell>
          <cell r="W313">
            <v>0</v>
          </cell>
          <cell r="X313">
            <v>0</v>
          </cell>
          <cell r="Y313">
            <v>0</v>
          </cell>
          <cell r="Z313">
            <v>113955.59999999999</v>
          </cell>
          <cell r="AA313">
            <v>113955.59999999999</v>
          </cell>
          <cell r="AB313">
            <v>0</v>
          </cell>
          <cell r="AC313">
            <v>0</v>
          </cell>
          <cell r="AD313">
            <v>0</v>
          </cell>
          <cell r="AE313">
            <v>113955.59999999999</v>
          </cell>
          <cell r="AF313">
            <v>0</v>
          </cell>
          <cell r="AG313">
            <v>0</v>
          </cell>
          <cell r="AH313">
            <v>0</v>
          </cell>
          <cell r="AI313">
            <v>0</v>
          </cell>
          <cell r="AJ313">
            <v>0</v>
          </cell>
          <cell r="AL313">
            <v>0</v>
          </cell>
        </row>
        <row r="314">
          <cell r="B314" t="str">
            <v>ST/EPU</v>
          </cell>
          <cell r="C314" t="str">
            <v>B1D</v>
          </cell>
          <cell r="D314" t="str">
            <v>B1DA</v>
          </cell>
          <cell r="E314" t="str">
            <v>INRAP</v>
          </cell>
          <cell r="G314">
            <v>25</v>
          </cell>
          <cell r="H314" t="str">
            <v>APC Contrat de partenariat avec institution spécialisée en approche/compétences</v>
          </cell>
          <cell r="I314" t="str">
            <v>INRAP</v>
          </cell>
          <cell r="K314" t="str">
            <v>IDA</v>
          </cell>
          <cell r="L314" t="str">
            <v>LR</v>
          </cell>
          <cell r="M314">
            <v>1</v>
          </cell>
          <cell r="Q314">
            <v>1</v>
          </cell>
          <cell r="R314" t="str">
            <v>mission</v>
          </cell>
          <cell r="T314">
            <v>83567.44</v>
          </cell>
          <cell r="U314">
            <v>1</v>
          </cell>
          <cell r="V314">
            <v>83567.44</v>
          </cell>
          <cell r="W314">
            <v>0</v>
          </cell>
          <cell r="X314">
            <v>0</v>
          </cell>
          <cell r="Y314">
            <v>0</v>
          </cell>
          <cell r="Z314">
            <v>83567.44</v>
          </cell>
          <cell r="AA314">
            <v>83567.44</v>
          </cell>
          <cell r="AB314">
            <v>0</v>
          </cell>
          <cell r="AC314">
            <v>0</v>
          </cell>
          <cell r="AD314">
            <v>0</v>
          </cell>
          <cell r="AE314">
            <v>83567.44</v>
          </cell>
          <cell r="AF314">
            <v>0</v>
          </cell>
          <cell r="AG314">
            <v>0</v>
          </cell>
          <cell r="AH314">
            <v>0</v>
          </cell>
          <cell r="AI314">
            <v>0</v>
          </cell>
          <cell r="AJ314">
            <v>0</v>
          </cell>
          <cell r="AL314">
            <v>0</v>
          </cell>
        </row>
        <row r="315">
          <cell r="B315" t="str">
            <v>ST/EPU</v>
          </cell>
          <cell r="C315" t="str">
            <v>B1D</v>
          </cell>
          <cell r="D315" t="str">
            <v>B1DA</v>
          </cell>
          <cell r="E315" t="str">
            <v>INRAP</v>
          </cell>
          <cell r="G315">
            <v>25</v>
          </cell>
          <cell r="H315" t="str">
            <v>APC 2èT &amp; 3èT 06/07  Missions C de suivi 114 CE&amp;CP&amp;CM x 1j x 2T</v>
          </cell>
          <cell r="I315" t="str">
            <v>INRAP</v>
          </cell>
          <cell r="K315" t="str">
            <v>IDA</v>
          </cell>
          <cell r="L315" t="str">
            <v>AUT</v>
          </cell>
          <cell r="M315">
            <v>228</v>
          </cell>
          <cell r="Q315">
            <v>228</v>
          </cell>
          <cell r="R315" t="str">
            <v>pxj</v>
          </cell>
          <cell r="T315">
            <v>113.9556</v>
          </cell>
          <cell r="U315">
            <v>1</v>
          </cell>
          <cell r="V315">
            <v>25981.876800000002</v>
          </cell>
          <cell r="W315">
            <v>0</v>
          </cell>
          <cell r="X315">
            <v>0</v>
          </cell>
          <cell r="Y315">
            <v>0</v>
          </cell>
          <cell r="Z315">
            <v>25981.876800000002</v>
          </cell>
          <cell r="AA315">
            <v>25981.876800000002</v>
          </cell>
          <cell r="AB315">
            <v>0</v>
          </cell>
          <cell r="AC315">
            <v>0</v>
          </cell>
          <cell r="AD315">
            <v>0</v>
          </cell>
          <cell r="AE315">
            <v>25981.876800000002</v>
          </cell>
          <cell r="AF315">
            <v>0</v>
          </cell>
          <cell r="AG315">
            <v>0</v>
          </cell>
          <cell r="AH315">
            <v>0</v>
          </cell>
          <cell r="AI315">
            <v>0</v>
          </cell>
          <cell r="AJ315">
            <v>0</v>
          </cell>
          <cell r="AL315">
            <v>0</v>
          </cell>
        </row>
        <row r="316">
          <cell r="B316" t="str">
            <v>ST/EPU</v>
          </cell>
          <cell r="C316" t="str">
            <v>B1D</v>
          </cell>
          <cell r="D316" t="str">
            <v>B1DA</v>
          </cell>
          <cell r="E316" t="str">
            <v>INRAP</v>
          </cell>
          <cell r="G316">
            <v>25</v>
          </cell>
          <cell r="H316" t="str">
            <v>APC 2èT &amp; 3èT 06/07  Missions R de suivi 114 CE&amp;CP&amp;CM x 1j x 2T</v>
          </cell>
          <cell r="I316" t="str">
            <v>INRAP</v>
          </cell>
          <cell r="K316" t="str">
            <v>IDA</v>
          </cell>
          <cell r="L316" t="str">
            <v>AUT</v>
          </cell>
          <cell r="M316">
            <v>228</v>
          </cell>
          <cell r="Q316">
            <v>228</v>
          </cell>
          <cell r="R316" t="str">
            <v>pxj</v>
          </cell>
          <cell r="T316">
            <v>94.962999999999994</v>
          </cell>
          <cell r="U316">
            <v>1</v>
          </cell>
          <cell r="V316">
            <v>21651.563999999998</v>
          </cell>
          <cell r="W316">
            <v>0</v>
          </cell>
          <cell r="X316">
            <v>0</v>
          </cell>
          <cell r="Y316">
            <v>0</v>
          </cell>
          <cell r="Z316">
            <v>21651.563999999998</v>
          </cell>
          <cell r="AA316">
            <v>21651.563999999998</v>
          </cell>
          <cell r="AB316">
            <v>0</v>
          </cell>
          <cell r="AC316">
            <v>0</v>
          </cell>
          <cell r="AD316">
            <v>0</v>
          </cell>
          <cell r="AE316">
            <v>21651.563999999998</v>
          </cell>
          <cell r="AF316">
            <v>0</v>
          </cell>
          <cell r="AG316">
            <v>0</v>
          </cell>
          <cell r="AH316">
            <v>0</v>
          </cell>
          <cell r="AI316">
            <v>0</v>
          </cell>
          <cell r="AJ316">
            <v>0</v>
          </cell>
          <cell r="AL316">
            <v>0</v>
          </cell>
        </row>
        <row r="317">
          <cell r="B317" t="str">
            <v>ST/EPU</v>
          </cell>
          <cell r="C317" t="str">
            <v>B1D</v>
          </cell>
          <cell r="D317" t="str">
            <v>B1DA</v>
          </cell>
          <cell r="E317" t="str">
            <v>INRAP</v>
          </cell>
          <cell r="G317">
            <v>25</v>
          </cell>
          <cell r="H317" t="str">
            <v>APC 1erT 07/08          Missions C de suivi 114 CE&amp;CP&amp;CM x 1j x 1T</v>
          </cell>
          <cell r="I317" t="str">
            <v>INRAP</v>
          </cell>
          <cell r="K317" t="str">
            <v>IDA</v>
          </cell>
          <cell r="L317" t="str">
            <v>AUT</v>
          </cell>
          <cell r="M317">
            <v>114</v>
          </cell>
          <cell r="Q317">
            <v>114</v>
          </cell>
          <cell r="R317" t="str">
            <v>pxj</v>
          </cell>
          <cell r="T317">
            <v>113.9556</v>
          </cell>
          <cell r="U317">
            <v>1</v>
          </cell>
          <cell r="V317">
            <v>12990.938400000001</v>
          </cell>
          <cell r="W317">
            <v>0</v>
          </cell>
          <cell r="X317">
            <v>0</v>
          </cell>
          <cell r="Y317">
            <v>0</v>
          </cell>
          <cell r="Z317">
            <v>12990.938400000001</v>
          </cell>
          <cell r="AA317">
            <v>12990.938400000001</v>
          </cell>
          <cell r="AB317">
            <v>0</v>
          </cell>
          <cell r="AC317">
            <v>0</v>
          </cell>
          <cell r="AD317">
            <v>0</v>
          </cell>
          <cell r="AE317">
            <v>12990.938400000001</v>
          </cell>
          <cell r="AF317">
            <v>0</v>
          </cell>
          <cell r="AG317">
            <v>0</v>
          </cell>
          <cell r="AH317">
            <v>0</v>
          </cell>
          <cell r="AI317">
            <v>0</v>
          </cell>
          <cell r="AJ317">
            <v>0</v>
          </cell>
          <cell r="AL317">
            <v>0</v>
          </cell>
        </row>
        <row r="318">
          <cell r="B318" t="str">
            <v>ST/EPU</v>
          </cell>
          <cell r="C318" t="str">
            <v>B1D</v>
          </cell>
          <cell r="D318" t="str">
            <v>B1DA</v>
          </cell>
          <cell r="E318" t="str">
            <v>INRAP</v>
          </cell>
          <cell r="G318">
            <v>25</v>
          </cell>
          <cell r="H318" t="str">
            <v>APC 1erT 07/08          Missions R de suivi 114 CE&amp;CP&amp;CM x 1j x 1T</v>
          </cell>
          <cell r="I318" t="str">
            <v>INRAP</v>
          </cell>
          <cell r="K318" t="str">
            <v>IDA</v>
          </cell>
          <cell r="L318" t="str">
            <v>AUT</v>
          </cell>
          <cell r="M318">
            <v>114</v>
          </cell>
          <cell r="Q318">
            <v>114</v>
          </cell>
          <cell r="R318" t="str">
            <v>pxj</v>
          </cell>
          <cell r="T318">
            <v>94.962999999999994</v>
          </cell>
          <cell r="U318">
            <v>1</v>
          </cell>
          <cell r="V318">
            <v>10825.781999999999</v>
          </cell>
          <cell r="W318">
            <v>0</v>
          </cell>
          <cell r="X318">
            <v>0</v>
          </cell>
          <cell r="Y318">
            <v>0</v>
          </cell>
          <cell r="Z318">
            <v>10825.781999999999</v>
          </cell>
          <cell r="AA318">
            <v>10825.781999999999</v>
          </cell>
          <cell r="AB318">
            <v>0</v>
          </cell>
          <cell r="AC318">
            <v>0</v>
          </cell>
          <cell r="AD318">
            <v>0</v>
          </cell>
          <cell r="AE318">
            <v>10825.781999999999</v>
          </cell>
          <cell r="AF318">
            <v>0</v>
          </cell>
          <cell r="AG318">
            <v>0</v>
          </cell>
          <cell r="AH318">
            <v>0</v>
          </cell>
          <cell r="AI318">
            <v>0</v>
          </cell>
          <cell r="AJ318">
            <v>0</v>
          </cell>
          <cell r="AL318">
            <v>0</v>
          </cell>
        </row>
        <row r="319">
          <cell r="B319" t="str">
            <v>ST/EPU</v>
          </cell>
          <cell r="C319" t="str">
            <v>B1D</v>
          </cell>
          <cell r="D319" t="str">
            <v>B1DB</v>
          </cell>
          <cell r="E319" t="str">
            <v>INRAP</v>
          </cell>
          <cell r="G319">
            <v>25</v>
          </cell>
          <cell r="H319" t="str">
            <v>PC Elaboration supports didactiques pour introduction de langues maternelles au CP</v>
          </cell>
          <cell r="I319" t="str">
            <v>INRAP</v>
          </cell>
          <cell r="K319" t="str">
            <v>IDA</v>
          </cell>
          <cell r="L319" t="str">
            <v>AUT</v>
          </cell>
          <cell r="M319">
            <v>0.85</v>
          </cell>
          <cell r="Q319">
            <v>0.85</v>
          </cell>
          <cell r="R319" t="str">
            <v>forfait</v>
          </cell>
          <cell r="T319">
            <v>189926</v>
          </cell>
          <cell r="U319">
            <v>1</v>
          </cell>
          <cell r="V319">
            <v>161437.1</v>
          </cell>
          <cell r="W319">
            <v>0</v>
          </cell>
          <cell r="X319">
            <v>0</v>
          </cell>
          <cell r="Y319">
            <v>0</v>
          </cell>
          <cell r="Z319">
            <v>161437.1</v>
          </cell>
          <cell r="AA319">
            <v>161437.1</v>
          </cell>
          <cell r="AB319">
            <v>0</v>
          </cell>
          <cell r="AC319">
            <v>0</v>
          </cell>
          <cell r="AD319">
            <v>0</v>
          </cell>
          <cell r="AE319">
            <v>161437.1</v>
          </cell>
          <cell r="AF319">
            <v>0</v>
          </cell>
          <cell r="AG319">
            <v>0</v>
          </cell>
          <cell r="AH319">
            <v>0</v>
          </cell>
          <cell r="AI319">
            <v>0</v>
          </cell>
          <cell r="AJ319">
            <v>0</v>
          </cell>
          <cell r="AL319">
            <v>0</v>
          </cell>
        </row>
        <row r="320">
          <cell r="B320" t="str">
            <v>ST/EPU</v>
          </cell>
          <cell r="C320" t="str">
            <v>B1D</v>
          </cell>
          <cell r="D320" t="str">
            <v>B1DB</v>
          </cell>
          <cell r="E320" t="str">
            <v>INRAP</v>
          </cell>
          <cell r="G320">
            <v>25</v>
          </cell>
          <cell r="H320" t="str">
            <v>PC At élab stratégie sensibilisat parents d'élèves, enseignants et autorités</v>
          </cell>
          <cell r="I320" t="str">
            <v>INRAP</v>
          </cell>
          <cell r="K320" t="str">
            <v>IDA</v>
          </cell>
          <cell r="L320" t="str">
            <v>AUT</v>
          </cell>
          <cell r="M320">
            <v>40</v>
          </cell>
          <cell r="Q320">
            <v>40</v>
          </cell>
          <cell r="R320" t="str">
            <v>pxj</v>
          </cell>
          <cell r="T320">
            <v>113.9556</v>
          </cell>
          <cell r="U320">
            <v>1</v>
          </cell>
          <cell r="V320">
            <v>4558.2240000000002</v>
          </cell>
          <cell r="W320">
            <v>0</v>
          </cell>
          <cell r="X320">
            <v>0</v>
          </cell>
          <cell r="Y320">
            <v>0</v>
          </cell>
          <cell r="Z320">
            <v>4558.2240000000002</v>
          </cell>
          <cell r="AA320">
            <v>4558.2240000000002</v>
          </cell>
          <cell r="AB320">
            <v>0</v>
          </cell>
          <cell r="AC320">
            <v>0</v>
          </cell>
          <cell r="AD320">
            <v>0</v>
          </cell>
          <cell r="AE320">
            <v>4558.2240000000002</v>
          </cell>
          <cell r="AF320">
            <v>0</v>
          </cell>
          <cell r="AG320">
            <v>0</v>
          </cell>
          <cell r="AH320">
            <v>0</v>
          </cell>
          <cell r="AI320">
            <v>0</v>
          </cell>
          <cell r="AJ320">
            <v>0</v>
          </cell>
          <cell r="AL320">
            <v>0</v>
          </cell>
        </row>
        <row r="321">
          <cell r="B321" t="str">
            <v>ST/EPU</v>
          </cell>
          <cell r="C321" t="str">
            <v>B1B</v>
          </cell>
          <cell r="D321" t="str">
            <v>B1BA</v>
          </cell>
          <cell r="E321" t="str">
            <v>ES/NZER</v>
          </cell>
          <cell r="G321">
            <v>23</v>
          </cell>
          <cell r="H321" t="str">
            <v>Ouvrages pour la bibliothèque du Lycée de Koulé Nzérékoré</v>
          </cell>
          <cell r="I321" t="str">
            <v>DNES</v>
          </cell>
          <cell r="K321" t="str">
            <v>IDA</v>
          </cell>
          <cell r="L321" t="str">
            <v>COT</v>
          </cell>
          <cell r="M321">
            <v>1</v>
          </cell>
          <cell r="Q321">
            <v>1</v>
          </cell>
          <cell r="R321" t="str">
            <v>lot</v>
          </cell>
          <cell r="T321">
            <v>113955.59999999999</v>
          </cell>
          <cell r="U321">
            <v>1</v>
          </cell>
          <cell r="V321">
            <v>113955.59999999999</v>
          </cell>
          <cell r="W321">
            <v>0</v>
          </cell>
          <cell r="X321">
            <v>0</v>
          </cell>
          <cell r="Y321">
            <v>0</v>
          </cell>
          <cell r="Z321">
            <v>113955.59999999999</v>
          </cell>
          <cell r="AA321">
            <v>113955.59999999999</v>
          </cell>
          <cell r="AB321">
            <v>0</v>
          </cell>
          <cell r="AC321">
            <v>0</v>
          </cell>
          <cell r="AD321">
            <v>0</v>
          </cell>
          <cell r="AE321">
            <v>113955.59999999999</v>
          </cell>
          <cell r="AF321">
            <v>0</v>
          </cell>
          <cell r="AG321">
            <v>0</v>
          </cell>
          <cell r="AH321">
            <v>0</v>
          </cell>
          <cell r="AI321">
            <v>0</v>
          </cell>
          <cell r="AJ321">
            <v>0</v>
          </cell>
          <cell r="AL321">
            <v>0</v>
          </cell>
        </row>
        <row r="322">
          <cell r="B322" t="str">
            <v>ST/EPU</v>
          </cell>
          <cell r="C322" t="str">
            <v>B1D</v>
          </cell>
          <cell r="D322" t="str">
            <v>B1DD</v>
          </cell>
          <cell r="E322" t="str">
            <v>INRAP</v>
          </cell>
          <cell r="G322">
            <v>25</v>
          </cell>
          <cell r="H322" t="str">
            <v>EIR Radio nationale   352 émissions = 11880 mn en 06/07 x 1 radio</v>
          </cell>
          <cell r="I322" t="str">
            <v>INRAP</v>
          </cell>
          <cell r="K322" t="str">
            <v>IDA</v>
          </cell>
          <cell r="L322" t="str">
            <v>AUT</v>
          </cell>
          <cell r="M322">
            <v>5940</v>
          </cell>
          <cell r="Q322">
            <v>5940</v>
          </cell>
          <cell r="R322" t="str">
            <v>mn</v>
          </cell>
          <cell r="T322">
            <v>7.2112387280493593</v>
          </cell>
          <cell r="U322">
            <v>1</v>
          </cell>
          <cell r="V322">
            <v>42834.758044613191</v>
          </cell>
          <cell r="W322">
            <v>0</v>
          </cell>
          <cell r="X322">
            <v>0</v>
          </cell>
          <cell r="Y322">
            <v>0</v>
          </cell>
          <cell r="Z322">
            <v>42834.758044613191</v>
          </cell>
          <cell r="AA322">
            <v>42834.758044613191</v>
          </cell>
          <cell r="AB322">
            <v>0</v>
          </cell>
          <cell r="AC322">
            <v>0</v>
          </cell>
          <cell r="AD322">
            <v>0</v>
          </cell>
          <cell r="AE322">
            <v>42834.758044613191</v>
          </cell>
          <cell r="AF322">
            <v>0</v>
          </cell>
          <cell r="AG322">
            <v>0</v>
          </cell>
          <cell r="AH322">
            <v>0</v>
          </cell>
          <cell r="AI322">
            <v>0</v>
          </cell>
          <cell r="AJ322">
            <v>0</v>
          </cell>
          <cell r="AL322">
            <v>0</v>
          </cell>
        </row>
        <row r="323">
          <cell r="B323" t="str">
            <v>ST/EPU</v>
          </cell>
          <cell r="C323" t="str">
            <v>B1D</v>
          </cell>
          <cell r="D323" t="str">
            <v>B1DD</v>
          </cell>
          <cell r="E323" t="str">
            <v>INRAP</v>
          </cell>
          <cell r="G323">
            <v>25</v>
          </cell>
          <cell r="H323" t="str">
            <v>EIR Radio rurales      352 émissions = 11880 mn en 06/07 x 4 radios</v>
          </cell>
          <cell r="I323" t="str">
            <v>INRAP</v>
          </cell>
          <cell r="K323" t="str">
            <v>IDA</v>
          </cell>
          <cell r="L323" t="str">
            <v>AUT</v>
          </cell>
          <cell r="M323">
            <v>23760</v>
          </cell>
          <cell r="Q323">
            <v>23760</v>
          </cell>
          <cell r="R323" t="str">
            <v>mn</v>
          </cell>
          <cell r="T323">
            <v>4.5070242050308496</v>
          </cell>
          <cell r="U323">
            <v>1</v>
          </cell>
          <cell r="V323">
            <v>107086.89511153298</v>
          </cell>
          <cell r="W323">
            <v>0</v>
          </cell>
          <cell r="X323">
            <v>0</v>
          </cell>
          <cell r="Y323">
            <v>0</v>
          </cell>
          <cell r="Z323">
            <v>107086.89511153298</v>
          </cell>
          <cell r="AA323">
            <v>107086.89511153298</v>
          </cell>
          <cell r="AB323">
            <v>0</v>
          </cell>
          <cell r="AC323">
            <v>0</v>
          </cell>
          <cell r="AD323">
            <v>0</v>
          </cell>
          <cell r="AE323">
            <v>107086.89511153298</v>
          </cell>
          <cell r="AF323">
            <v>0</v>
          </cell>
          <cell r="AG323">
            <v>0</v>
          </cell>
          <cell r="AH323">
            <v>0</v>
          </cell>
          <cell r="AI323">
            <v>0</v>
          </cell>
          <cell r="AJ323">
            <v>0</v>
          </cell>
          <cell r="AL323">
            <v>0</v>
          </cell>
        </row>
        <row r="324">
          <cell r="B324" t="str">
            <v>ST/EPU</v>
          </cell>
          <cell r="C324" t="str">
            <v>B1D</v>
          </cell>
          <cell r="D324" t="str">
            <v>B1DD</v>
          </cell>
          <cell r="E324" t="str">
            <v>EP/BOKE</v>
          </cell>
          <cell r="G324">
            <v>23</v>
          </cell>
          <cell r="H324" t="str">
            <v xml:space="preserve">EIR Récepteurs radio à piles </v>
          </cell>
          <cell r="I324" t="str">
            <v>INRAP</v>
          </cell>
          <cell r="K324" t="str">
            <v>IDA</v>
          </cell>
          <cell r="L324" t="str">
            <v>AOI</v>
          </cell>
          <cell r="M324">
            <v>789.47368421052636</v>
          </cell>
          <cell r="Q324">
            <v>789.47368421052636</v>
          </cell>
          <cell r="R324" t="str">
            <v>poste</v>
          </cell>
          <cell r="T324">
            <v>37.985199999999999</v>
          </cell>
          <cell r="U324">
            <v>1</v>
          </cell>
          <cell r="V324">
            <v>29988.315789473683</v>
          </cell>
          <cell r="W324">
            <v>0</v>
          </cell>
          <cell r="X324">
            <v>0</v>
          </cell>
          <cell r="Y324">
            <v>0</v>
          </cell>
          <cell r="Z324">
            <v>29988.315789473683</v>
          </cell>
          <cell r="AA324">
            <v>29988.315789473683</v>
          </cell>
          <cell r="AB324">
            <v>0</v>
          </cell>
          <cell r="AC324">
            <v>0</v>
          </cell>
          <cell r="AD324">
            <v>0</v>
          </cell>
          <cell r="AE324">
            <v>29988.315789473683</v>
          </cell>
          <cell r="AF324">
            <v>0</v>
          </cell>
          <cell r="AG324">
            <v>0</v>
          </cell>
          <cell r="AH324">
            <v>0</v>
          </cell>
          <cell r="AI324">
            <v>0</v>
          </cell>
          <cell r="AJ324">
            <v>0</v>
          </cell>
          <cell r="AL324">
            <v>0</v>
          </cell>
        </row>
        <row r="325">
          <cell r="B325" t="str">
            <v>ST/EPU</v>
          </cell>
          <cell r="C325" t="str">
            <v>B1D</v>
          </cell>
          <cell r="D325" t="str">
            <v>B1DD</v>
          </cell>
          <cell r="E325" t="str">
            <v>EP/BOFF</v>
          </cell>
          <cell r="G325">
            <v>23</v>
          </cell>
          <cell r="H325" t="str">
            <v xml:space="preserve">EIR Récepteurs radio à piles </v>
          </cell>
          <cell r="I325" t="str">
            <v>INRAP</v>
          </cell>
          <cell r="K325" t="str">
            <v>IDA</v>
          </cell>
          <cell r="L325" t="str">
            <v>AOI</v>
          </cell>
          <cell r="M325">
            <v>789.47368421052636</v>
          </cell>
          <cell r="Q325">
            <v>789.47368421052636</v>
          </cell>
          <cell r="R325" t="str">
            <v>poste</v>
          </cell>
          <cell r="T325">
            <v>37.985199999999999</v>
          </cell>
          <cell r="U325">
            <v>1</v>
          </cell>
          <cell r="V325">
            <v>29988.315789473683</v>
          </cell>
          <cell r="W325">
            <v>0</v>
          </cell>
          <cell r="X325">
            <v>0</v>
          </cell>
          <cell r="Y325">
            <v>0</v>
          </cell>
          <cell r="Z325">
            <v>29988.315789473683</v>
          </cell>
          <cell r="AA325">
            <v>29988.315789473683</v>
          </cell>
          <cell r="AB325">
            <v>0</v>
          </cell>
          <cell r="AC325">
            <v>0</v>
          </cell>
          <cell r="AD325">
            <v>0</v>
          </cell>
          <cell r="AE325">
            <v>29988.315789473683</v>
          </cell>
          <cell r="AF325">
            <v>0</v>
          </cell>
          <cell r="AG325">
            <v>0</v>
          </cell>
          <cell r="AH325">
            <v>0</v>
          </cell>
          <cell r="AI325">
            <v>0</v>
          </cell>
          <cell r="AJ325">
            <v>0</v>
          </cell>
          <cell r="AL325">
            <v>0</v>
          </cell>
        </row>
        <row r="326">
          <cell r="B326" t="str">
            <v>ST/EPU</v>
          </cell>
          <cell r="C326" t="str">
            <v>B1D</v>
          </cell>
          <cell r="D326" t="str">
            <v>B1DD</v>
          </cell>
          <cell r="E326" t="str">
            <v>EP/FRIA</v>
          </cell>
          <cell r="G326">
            <v>23</v>
          </cell>
          <cell r="H326" t="str">
            <v xml:space="preserve">EIR Récepteurs radio à piles </v>
          </cell>
          <cell r="I326" t="str">
            <v>INRAP</v>
          </cell>
          <cell r="K326" t="str">
            <v>IDA</v>
          </cell>
          <cell r="L326" t="str">
            <v>AOI</v>
          </cell>
          <cell r="M326">
            <v>789.47368421052636</v>
          </cell>
          <cell r="Q326">
            <v>789.47368421052636</v>
          </cell>
          <cell r="R326" t="str">
            <v>poste</v>
          </cell>
          <cell r="T326">
            <v>37.985199999999999</v>
          </cell>
          <cell r="U326">
            <v>1</v>
          </cell>
          <cell r="V326">
            <v>29988.315789473683</v>
          </cell>
          <cell r="W326">
            <v>0</v>
          </cell>
          <cell r="X326">
            <v>0</v>
          </cell>
          <cell r="Y326">
            <v>0</v>
          </cell>
          <cell r="Z326">
            <v>29988.315789473683</v>
          </cell>
          <cell r="AA326">
            <v>29988.315789473683</v>
          </cell>
          <cell r="AB326">
            <v>0</v>
          </cell>
          <cell r="AC326">
            <v>0</v>
          </cell>
          <cell r="AD326">
            <v>0</v>
          </cell>
          <cell r="AE326">
            <v>29988.315789473683</v>
          </cell>
          <cell r="AF326">
            <v>0</v>
          </cell>
          <cell r="AG326">
            <v>0</v>
          </cell>
          <cell r="AH326">
            <v>0</v>
          </cell>
          <cell r="AI326">
            <v>0</v>
          </cell>
          <cell r="AJ326">
            <v>0</v>
          </cell>
          <cell r="AL326">
            <v>0</v>
          </cell>
        </row>
        <row r="327">
          <cell r="B327" t="str">
            <v>ST/EPU</v>
          </cell>
          <cell r="C327" t="str">
            <v>B1D</v>
          </cell>
          <cell r="D327" t="str">
            <v>B1DD</v>
          </cell>
          <cell r="E327" t="str">
            <v>EP/GAOU</v>
          </cell>
          <cell r="G327">
            <v>23</v>
          </cell>
          <cell r="H327" t="str">
            <v xml:space="preserve">EIR Récepteurs radio à piles </v>
          </cell>
          <cell r="I327" t="str">
            <v>INRAP</v>
          </cell>
          <cell r="K327" t="str">
            <v>IDA</v>
          </cell>
          <cell r="L327" t="str">
            <v>AOI</v>
          </cell>
          <cell r="M327">
            <v>789.47368421052636</v>
          </cell>
          <cell r="Q327">
            <v>789.47368421052636</v>
          </cell>
          <cell r="R327" t="str">
            <v>poste</v>
          </cell>
          <cell r="T327">
            <v>37.985199999999999</v>
          </cell>
          <cell r="U327">
            <v>1</v>
          </cell>
          <cell r="V327">
            <v>29988.315789473683</v>
          </cell>
          <cell r="W327">
            <v>0</v>
          </cell>
          <cell r="X327">
            <v>0</v>
          </cell>
          <cell r="Y327">
            <v>0</v>
          </cell>
          <cell r="Z327">
            <v>29988.315789473683</v>
          </cell>
          <cell r="AA327">
            <v>29988.315789473683</v>
          </cell>
          <cell r="AB327">
            <v>0</v>
          </cell>
          <cell r="AC327">
            <v>0</v>
          </cell>
          <cell r="AD327">
            <v>0</v>
          </cell>
          <cell r="AE327">
            <v>29988.315789473683</v>
          </cell>
          <cell r="AF327">
            <v>0</v>
          </cell>
          <cell r="AG327">
            <v>0</v>
          </cell>
          <cell r="AH327">
            <v>0</v>
          </cell>
          <cell r="AI327">
            <v>0</v>
          </cell>
          <cell r="AJ327">
            <v>0</v>
          </cell>
          <cell r="AL327">
            <v>0</v>
          </cell>
        </row>
        <row r="328">
          <cell r="B328" t="str">
            <v>ST/EPU</v>
          </cell>
          <cell r="C328" t="str">
            <v>B1D</v>
          </cell>
          <cell r="D328" t="str">
            <v>B1DD</v>
          </cell>
          <cell r="E328" t="str">
            <v>EP/KOUN</v>
          </cell>
          <cell r="G328">
            <v>23</v>
          </cell>
          <cell r="H328" t="str">
            <v xml:space="preserve">EIR Récepteurs radio à piles </v>
          </cell>
          <cell r="I328" t="str">
            <v>INRAP</v>
          </cell>
          <cell r="K328" t="str">
            <v>IDA</v>
          </cell>
          <cell r="L328" t="str">
            <v>AOI</v>
          </cell>
          <cell r="M328">
            <v>789.47368421052636</v>
          </cell>
          <cell r="Q328">
            <v>789.47368421052636</v>
          </cell>
          <cell r="R328" t="str">
            <v>poste</v>
          </cell>
          <cell r="T328">
            <v>37.985199999999999</v>
          </cell>
          <cell r="U328">
            <v>1</v>
          </cell>
          <cell r="V328">
            <v>29988.315789473683</v>
          </cell>
          <cell r="W328">
            <v>0</v>
          </cell>
          <cell r="X328">
            <v>0</v>
          </cell>
          <cell r="Y328">
            <v>0</v>
          </cell>
          <cell r="Z328">
            <v>29988.315789473683</v>
          </cell>
          <cell r="AA328">
            <v>29988.315789473683</v>
          </cell>
          <cell r="AB328">
            <v>0</v>
          </cell>
          <cell r="AC328">
            <v>0</v>
          </cell>
          <cell r="AD328">
            <v>0</v>
          </cell>
          <cell r="AE328">
            <v>29988.315789473683</v>
          </cell>
          <cell r="AF328">
            <v>0</v>
          </cell>
          <cell r="AG328">
            <v>0</v>
          </cell>
          <cell r="AH328">
            <v>0</v>
          </cell>
          <cell r="AI328">
            <v>0</v>
          </cell>
          <cell r="AJ328">
            <v>0</v>
          </cell>
          <cell r="AL328">
            <v>0</v>
          </cell>
        </row>
        <row r="329">
          <cell r="B329" t="str">
            <v>ST/EPU</v>
          </cell>
          <cell r="C329" t="str">
            <v>B1D</v>
          </cell>
          <cell r="D329" t="str">
            <v>B1DD</v>
          </cell>
          <cell r="E329" t="str">
            <v>EP/DIXI</v>
          </cell>
          <cell r="G329">
            <v>23</v>
          </cell>
          <cell r="H329" t="str">
            <v xml:space="preserve">EIR Récepteurs radio à piles </v>
          </cell>
          <cell r="I329" t="str">
            <v>INRAP</v>
          </cell>
          <cell r="K329" t="str">
            <v>IDA</v>
          </cell>
          <cell r="L329" t="str">
            <v>AOI</v>
          </cell>
          <cell r="M329">
            <v>789.47368421052636</v>
          </cell>
          <cell r="Q329">
            <v>789.47368421052636</v>
          </cell>
          <cell r="R329" t="str">
            <v>poste</v>
          </cell>
          <cell r="T329">
            <v>37.985199999999999</v>
          </cell>
          <cell r="U329">
            <v>1</v>
          </cell>
          <cell r="V329">
            <v>29988.315789473683</v>
          </cell>
          <cell r="W329">
            <v>0</v>
          </cell>
          <cell r="X329">
            <v>0</v>
          </cell>
          <cell r="Y329">
            <v>0</v>
          </cell>
          <cell r="Z329">
            <v>29988.315789473683</v>
          </cell>
          <cell r="AA329">
            <v>29988.315789473683</v>
          </cell>
          <cell r="AB329">
            <v>0</v>
          </cell>
          <cell r="AC329">
            <v>0</v>
          </cell>
          <cell r="AD329">
            <v>0</v>
          </cell>
          <cell r="AE329">
            <v>29988.315789473683</v>
          </cell>
          <cell r="AF329">
            <v>0</v>
          </cell>
          <cell r="AG329">
            <v>0</v>
          </cell>
          <cell r="AH329">
            <v>0</v>
          </cell>
          <cell r="AI329">
            <v>0</v>
          </cell>
          <cell r="AJ329">
            <v>0</v>
          </cell>
          <cell r="AL329">
            <v>0</v>
          </cell>
        </row>
        <row r="330">
          <cell r="B330" t="str">
            <v>ST/EPU</v>
          </cell>
          <cell r="C330" t="str">
            <v>B1D</v>
          </cell>
          <cell r="D330" t="str">
            <v>B1DD</v>
          </cell>
          <cell r="E330" t="str">
            <v>EP/KALO</v>
          </cell>
          <cell r="G330">
            <v>23</v>
          </cell>
          <cell r="H330" t="str">
            <v xml:space="preserve">EIR Récepteurs radio à piles </v>
          </cell>
          <cell r="I330" t="str">
            <v>INRAP</v>
          </cell>
          <cell r="K330" t="str">
            <v>IDA</v>
          </cell>
          <cell r="L330" t="str">
            <v>AOI</v>
          </cell>
          <cell r="M330">
            <v>789.47368421052636</v>
          </cell>
          <cell r="Q330">
            <v>789.47368421052636</v>
          </cell>
          <cell r="R330" t="str">
            <v>poste</v>
          </cell>
          <cell r="T330">
            <v>37.985199999999999</v>
          </cell>
          <cell r="U330">
            <v>1</v>
          </cell>
          <cell r="V330">
            <v>29988.315789473683</v>
          </cell>
          <cell r="W330">
            <v>0</v>
          </cell>
          <cell r="X330">
            <v>0</v>
          </cell>
          <cell r="Y330">
            <v>0</v>
          </cell>
          <cell r="Z330">
            <v>29988.315789473683</v>
          </cell>
          <cell r="AA330">
            <v>29988.315789473683</v>
          </cell>
          <cell r="AB330">
            <v>0</v>
          </cell>
          <cell r="AC330">
            <v>0</v>
          </cell>
          <cell r="AD330">
            <v>0</v>
          </cell>
          <cell r="AE330">
            <v>29988.315789473683</v>
          </cell>
          <cell r="AF330">
            <v>0</v>
          </cell>
          <cell r="AG330">
            <v>0</v>
          </cell>
          <cell r="AH330">
            <v>0</v>
          </cell>
          <cell r="AI330">
            <v>0</v>
          </cell>
          <cell r="AJ330">
            <v>0</v>
          </cell>
          <cell r="AL330">
            <v>0</v>
          </cell>
        </row>
        <row r="331">
          <cell r="B331" t="str">
            <v>ST/EPU</v>
          </cell>
          <cell r="C331" t="str">
            <v>B1D</v>
          </cell>
          <cell r="D331" t="str">
            <v>B1DD</v>
          </cell>
          <cell r="E331" t="str">
            <v>EP/MATA</v>
          </cell>
          <cell r="G331">
            <v>23</v>
          </cell>
          <cell r="H331" t="str">
            <v xml:space="preserve">EIR Récepteurs radio à piles </v>
          </cell>
          <cell r="I331" t="str">
            <v>INRAP</v>
          </cell>
          <cell r="K331" t="str">
            <v>IDA</v>
          </cell>
          <cell r="L331" t="str">
            <v>AOI</v>
          </cell>
          <cell r="M331">
            <v>789.47368421052636</v>
          </cell>
          <cell r="Q331">
            <v>789.47368421052636</v>
          </cell>
          <cell r="R331" t="str">
            <v>poste</v>
          </cell>
          <cell r="T331">
            <v>37.985199999999999</v>
          </cell>
          <cell r="U331">
            <v>1</v>
          </cell>
          <cell r="V331">
            <v>29988.315789473683</v>
          </cell>
          <cell r="W331">
            <v>0</v>
          </cell>
          <cell r="X331">
            <v>0</v>
          </cell>
          <cell r="Y331">
            <v>0</v>
          </cell>
          <cell r="Z331">
            <v>29988.315789473683</v>
          </cell>
          <cell r="AA331">
            <v>29988.315789473683</v>
          </cell>
          <cell r="AB331">
            <v>0</v>
          </cell>
          <cell r="AC331">
            <v>0</v>
          </cell>
          <cell r="AD331">
            <v>0</v>
          </cell>
          <cell r="AE331">
            <v>29988.315789473683</v>
          </cell>
          <cell r="AF331">
            <v>0</v>
          </cell>
          <cell r="AG331">
            <v>0</v>
          </cell>
          <cell r="AH331">
            <v>0</v>
          </cell>
          <cell r="AI331">
            <v>0</v>
          </cell>
          <cell r="AJ331">
            <v>0</v>
          </cell>
          <cell r="AL331">
            <v>0</v>
          </cell>
        </row>
        <row r="332">
          <cell r="B332" t="str">
            <v>ST/EPU</v>
          </cell>
          <cell r="C332" t="str">
            <v>B1D</v>
          </cell>
          <cell r="D332" t="str">
            <v>B1DD</v>
          </cell>
          <cell r="E332" t="str">
            <v>EP/MATO</v>
          </cell>
          <cell r="G332">
            <v>23</v>
          </cell>
          <cell r="H332" t="str">
            <v xml:space="preserve">EIR Récepteurs radio à piles </v>
          </cell>
          <cell r="I332" t="str">
            <v>INRAP</v>
          </cell>
          <cell r="K332" t="str">
            <v>IDA</v>
          </cell>
          <cell r="L332" t="str">
            <v>AOI</v>
          </cell>
          <cell r="M332">
            <v>789.47368421052636</v>
          </cell>
          <cell r="Q332">
            <v>789.47368421052636</v>
          </cell>
          <cell r="R332" t="str">
            <v>poste</v>
          </cell>
          <cell r="T332">
            <v>37.985199999999999</v>
          </cell>
          <cell r="U332">
            <v>1</v>
          </cell>
          <cell r="V332">
            <v>29988.315789473683</v>
          </cell>
          <cell r="W332">
            <v>0</v>
          </cell>
          <cell r="X332">
            <v>0</v>
          </cell>
          <cell r="Y332">
            <v>0</v>
          </cell>
          <cell r="Z332">
            <v>29988.315789473683</v>
          </cell>
          <cell r="AA332">
            <v>29988.315789473683</v>
          </cell>
          <cell r="AB332">
            <v>0</v>
          </cell>
          <cell r="AC332">
            <v>0</v>
          </cell>
          <cell r="AD332">
            <v>0</v>
          </cell>
          <cell r="AE332">
            <v>29988.315789473683</v>
          </cell>
          <cell r="AF332">
            <v>0</v>
          </cell>
          <cell r="AG332">
            <v>0</v>
          </cell>
          <cell r="AH332">
            <v>0</v>
          </cell>
          <cell r="AI332">
            <v>0</v>
          </cell>
          <cell r="AJ332">
            <v>0</v>
          </cell>
          <cell r="AL332">
            <v>0</v>
          </cell>
        </row>
        <row r="333">
          <cell r="B333" t="str">
            <v>ST/EPU</v>
          </cell>
          <cell r="C333" t="str">
            <v>B1D</v>
          </cell>
          <cell r="D333" t="str">
            <v>B1DD</v>
          </cell>
          <cell r="E333" t="str">
            <v>EP/RATO</v>
          </cell>
          <cell r="G333">
            <v>23</v>
          </cell>
          <cell r="H333" t="str">
            <v xml:space="preserve">EIR Récepteurs radio à piles </v>
          </cell>
          <cell r="I333" t="str">
            <v>INRAP</v>
          </cell>
          <cell r="K333" t="str">
            <v>IDA</v>
          </cell>
          <cell r="L333" t="str">
            <v>AOI</v>
          </cell>
          <cell r="M333">
            <v>789.47368421052636</v>
          </cell>
          <cell r="Q333">
            <v>789.47368421052636</v>
          </cell>
          <cell r="R333" t="str">
            <v>poste</v>
          </cell>
          <cell r="T333">
            <v>37.985199999999999</v>
          </cell>
          <cell r="U333">
            <v>1</v>
          </cell>
          <cell r="V333">
            <v>29988.315789473683</v>
          </cell>
          <cell r="W333">
            <v>0</v>
          </cell>
          <cell r="X333">
            <v>0</v>
          </cell>
          <cell r="Y333">
            <v>0</v>
          </cell>
          <cell r="Z333">
            <v>29988.315789473683</v>
          </cell>
          <cell r="AA333">
            <v>29988.315789473683</v>
          </cell>
          <cell r="AB333">
            <v>0</v>
          </cell>
          <cell r="AC333">
            <v>0</v>
          </cell>
          <cell r="AD333">
            <v>0</v>
          </cell>
          <cell r="AE333">
            <v>29988.315789473683</v>
          </cell>
          <cell r="AF333">
            <v>0</v>
          </cell>
          <cell r="AG333">
            <v>0</v>
          </cell>
          <cell r="AH333">
            <v>0</v>
          </cell>
          <cell r="AI333">
            <v>0</v>
          </cell>
          <cell r="AJ333">
            <v>0</v>
          </cell>
          <cell r="AL333">
            <v>0</v>
          </cell>
        </row>
        <row r="334">
          <cell r="B334" t="str">
            <v>ST/EPU</v>
          </cell>
          <cell r="C334" t="str">
            <v>B1D</v>
          </cell>
          <cell r="D334" t="str">
            <v>B1DD</v>
          </cell>
          <cell r="E334" t="str">
            <v>EP/DABO</v>
          </cell>
          <cell r="G334">
            <v>23</v>
          </cell>
          <cell r="H334" t="str">
            <v xml:space="preserve">EIR Récepteurs radio à piles </v>
          </cell>
          <cell r="I334" t="str">
            <v>INRAP</v>
          </cell>
          <cell r="K334" t="str">
            <v>IDA</v>
          </cell>
          <cell r="L334" t="str">
            <v>AOI</v>
          </cell>
          <cell r="M334">
            <v>789.47368421052636</v>
          </cell>
          <cell r="Q334">
            <v>789.47368421052636</v>
          </cell>
          <cell r="R334" t="str">
            <v>poste</v>
          </cell>
          <cell r="T334">
            <v>37.985199999999999</v>
          </cell>
          <cell r="U334">
            <v>1</v>
          </cell>
          <cell r="V334">
            <v>29988.315789473683</v>
          </cell>
          <cell r="W334">
            <v>0</v>
          </cell>
          <cell r="X334">
            <v>0</v>
          </cell>
          <cell r="Y334">
            <v>0</v>
          </cell>
          <cell r="Z334">
            <v>29988.315789473683</v>
          </cell>
          <cell r="AA334">
            <v>29988.315789473683</v>
          </cell>
          <cell r="AB334">
            <v>0</v>
          </cell>
          <cell r="AC334">
            <v>0</v>
          </cell>
          <cell r="AD334">
            <v>0</v>
          </cell>
          <cell r="AE334">
            <v>29988.315789473683</v>
          </cell>
          <cell r="AF334">
            <v>0</v>
          </cell>
          <cell r="AG334">
            <v>0</v>
          </cell>
          <cell r="AH334">
            <v>0</v>
          </cell>
          <cell r="AI334">
            <v>0</v>
          </cell>
          <cell r="AJ334">
            <v>0</v>
          </cell>
          <cell r="AL334">
            <v>0</v>
          </cell>
        </row>
        <row r="335">
          <cell r="B335" t="str">
            <v>ST/EPU</v>
          </cell>
          <cell r="C335" t="str">
            <v>B1D</v>
          </cell>
          <cell r="D335" t="str">
            <v>B1DD</v>
          </cell>
          <cell r="E335" t="str">
            <v>EP/DING</v>
          </cell>
          <cell r="G335">
            <v>23</v>
          </cell>
          <cell r="H335" t="str">
            <v xml:space="preserve">EIR Récepteurs radio à piles </v>
          </cell>
          <cell r="I335" t="str">
            <v>INRAP</v>
          </cell>
          <cell r="K335" t="str">
            <v>IDA</v>
          </cell>
          <cell r="L335" t="str">
            <v>AOI</v>
          </cell>
          <cell r="M335">
            <v>789.47368421052636</v>
          </cell>
          <cell r="Q335">
            <v>789.47368421052636</v>
          </cell>
          <cell r="R335" t="str">
            <v>poste</v>
          </cell>
          <cell r="T335">
            <v>37.985199999999999</v>
          </cell>
          <cell r="U335">
            <v>1</v>
          </cell>
          <cell r="V335">
            <v>29988.315789473683</v>
          </cell>
          <cell r="W335">
            <v>0</v>
          </cell>
          <cell r="X335">
            <v>0</v>
          </cell>
          <cell r="Y335">
            <v>0</v>
          </cell>
          <cell r="Z335">
            <v>29988.315789473683</v>
          </cell>
          <cell r="AA335">
            <v>29988.315789473683</v>
          </cell>
          <cell r="AB335">
            <v>0</v>
          </cell>
          <cell r="AC335">
            <v>0</v>
          </cell>
          <cell r="AD335">
            <v>0</v>
          </cell>
          <cell r="AE335">
            <v>29988.315789473683</v>
          </cell>
          <cell r="AF335">
            <v>0</v>
          </cell>
          <cell r="AG335">
            <v>0</v>
          </cell>
          <cell r="AH335">
            <v>0</v>
          </cell>
          <cell r="AI335">
            <v>0</v>
          </cell>
          <cell r="AJ335">
            <v>0</v>
          </cell>
          <cell r="AL335">
            <v>0</v>
          </cell>
        </row>
        <row r="336">
          <cell r="B336" t="str">
            <v>ST/EPU</v>
          </cell>
          <cell r="C336" t="str">
            <v>B1D</v>
          </cell>
          <cell r="D336" t="str">
            <v>B1DD</v>
          </cell>
          <cell r="E336" t="str">
            <v>EP/FARA</v>
          </cell>
          <cell r="G336">
            <v>23</v>
          </cell>
          <cell r="H336" t="str">
            <v xml:space="preserve">EIR Récepteurs radio à piles </v>
          </cell>
          <cell r="I336" t="str">
            <v>INRAP</v>
          </cell>
          <cell r="K336" t="str">
            <v>IDA</v>
          </cell>
          <cell r="L336" t="str">
            <v>AOI</v>
          </cell>
          <cell r="M336">
            <v>789.47368421052636</v>
          </cell>
          <cell r="Q336">
            <v>789.47368421052636</v>
          </cell>
          <cell r="R336" t="str">
            <v>poste</v>
          </cell>
          <cell r="T336">
            <v>37.985199999999999</v>
          </cell>
          <cell r="U336">
            <v>1</v>
          </cell>
          <cell r="V336">
            <v>29988.315789473683</v>
          </cell>
          <cell r="W336">
            <v>0</v>
          </cell>
          <cell r="X336">
            <v>0</v>
          </cell>
          <cell r="Y336">
            <v>0</v>
          </cell>
          <cell r="Z336">
            <v>29988.315789473683</v>
          </cell>
          <cell r="AA336">
            <v>29988.315789473683</v>
          </cell>
          <cell r="AB336">
            <v>0</v>
          </cell>
          <cell r="AC336">
            <v>0</v>
          </cell>
          <cell r="AD336">
            <v>0</v>
          </cell>
          <cell r="AE336">
            <v>29988.315789473683</v>
          </cell>
          <cell r="AF336">
            <v>0</v>
          </cell>
          <cell r="AG336">
            <v>0</v>
          </cell>
          <cell r="AH336">
            <v>0</v>
          </cell>
          <cell r="AI336">
            <v>0</v>
          </cell>
          <cell r="AJ336">
            <v>0</v>
          </cell>
          <cell r="AL336">
            <v>0</v>
          </cell>
        </row>
        <row r="337">
          <cell r="B337" t="str">
            <v>ST/EPU</v>
          </cell>
          <cell r="C337" t="str">
            <v>B1D</v>
          </cell>
          <cell r="D337" t="str">
            <v>B1DD</v>
          </cell>
          <cell r="E337" t="str">
            <v>EP/KISS</v>
          </cell>
          <cell r="G337">
            <v>23</v>
          </cell>
          <cell r="H337" t="str">
            <v xml:space="preserve">EIR Récepteurs radio à piles </v>
          </cell>
          <cell r="I337" t="str">
            <v>INRAP</v>
          </cell>
          <cell r="K337" t="str">
            <v>IDA</v>
          </cell>
          <cell r="L337" t="str">
            <v>AOI</v>
          </cell>
          <cell r="M337">
            <v>789.47368421052636</v>
          </cell>
          <cell r="Q337">
            <v>789.47368421052636</v>
          </cell>
          <cell r="R337" t="str">
            <v>poste</v>
          </cell>
          <cell r="T337">
            <v>37.985199999999999</v>
          </cell>
          <cell r="U337">
            <v>1</v>
          </cell>
          <cell r="V337">
            <v>29988.315789473683</v>
          </cell>
          <cell r="W337">
            <v>0</v>
          </cell>
          <cell r="X337">
            <v>0</v>
          </cell>
          <cell r="Y337">
            <v>0</v>
          </cell>
          <cell r="Z337">
            <v>29988.315789473683</v>
          </cell>
          <cell r="AA337">
            <v>29988.315789473683</v>
          </cell>
          <cell r="AB337">
            <v>0</v>
          </cell>
          <cell r="AC337">
            <v>0</v>
          </cell>
          <cell r="AD337">
            <v>0</v>
          </cell>
          <cell r="AE337">
            <v>29988.315789473683</v>
          </cell>
          <cell r="AF337">
            <v>0</v>
          </cell>
          <cell r="AG337">
            <v>0</v>
          </cell>
          <cell r="AH337">
            <v>0</v>
          </cell>
          <cell r="AI337">
            <v>0</v>
          </cell>
          <cell r="AJ337">
            <v>0</v>
          </cell>
          <cell r="AL337">
            <v>0</v>
          </cell>
        </row>
        <row r="338">
          <cell r="B338" t="str">
            <v>ST/EPU</v>
          </cell>
          <cell r="C338" t="str">
            <v>B1D</v>
          </cell>
          <cell r="D338" t="str">
            <v>B1DD</v>
          </cell>
          <cell r="E338" t="str">
            <v>EP/KANK</v>
          </cell>
          <cell r="G338">
            <v>23</v>
          </cell>
          <cell r="H338" t="str">
            <v xml:space="preserve">EIR Récepteurs radio à piles </v>
          </cell>
          <cell r="I338" t="str">
            <v>INRAP</v>
          </cell>
          <cell r="K338" t="str">
            <v>IDA</v>
          </cell>
          <cell r="L338" t="str">
            <v>AOI</v>
          </cell>
          <cell r="M338">
            <v>789.47368421052636</v>
          </cell>
          <cell r="Q338">
            <v>789.47368421052636</v>
          </cell>
          <cell r="R338" t="str">
            <v>poste</v>
          </cell>
          <cell r="T338">
            <v>37.985199999999999</v>
          </cell>
          <cell r="U338">
            <v>1</v>
          </cell>
          <cell r="V338">
            <v>29988.315789473683</v>
          </cell>
          <cell r="W338">
            <v>0</v>
          </cell>
          <cell r="X338">
            <v>0</v>
          </cell>
          <cell r="Y338">
            <v>0</v>
          </cell>
          <cell r="Z338">
            <v>29988.315789473683</v>
          </cell>
          <cell r="AA338">
            <v>29988.315789473683</v>
          </cell>
          <cell r="AB338">
            <v>0</v>
          </cell>
          <cell r="AC338">
            <v>0</v>
          </cell>
          <cell r="AD338">
            <v>0</v>
          </cell>
          <cell r="AE338">
            <v>29988.315789473683</v>
          </cell>
          <cell r="AF338">
            <v>0</v>
          </cell>
          <cell r="AG338">
            <v>0</v>
          </cell>
          <cell r="AH338">
            <v>0</v>
          </cell>
          <cell r="AI338">
            <v>0</v>
          </cell>
          <cell r="AJ338">
            <v>0</v>
          </cell>
          <cell r="AL338">
            <v>0</v>
          </cell>
        </row>
        <row r="339">
          <cell r="B339" t="str">
            <v>ST/EPU</v>
          </cell>
          <cell r="C339" t="str">
            <v>B1D</v>
          </cell>
          <cell r="D339" t="str">
            <v>B1DD</v>
          </cell>
          <cell r="E339" t="str">
            <v>EP/KERO</v>
          </cell>
          <cell r="G339">
            <v>23</v>
          </cell>
          <cell r="H339" t="str">
            <v xml:space="preserve">EIR Récepteurs radio à piles </v>
          </cell>
          <cell r="I339" t="str">
            <v>INRAP</v>
          </cell>
          <cell r="K339" t="str">
            <v>IDA</v>
          </cell>
          <cell r="L339" t="str">
            <v>AOI</v>
          </cell>
          <cell r="M339">
            <v>789.47368421052636</v>
          </cell>
          <cell r="Q339">
            <v>789.47368421052636</v>
          </cell>
          <cell r="R339" t="str">
            <v>poste</v>
          </cell>
          <cell r="T339">
            <v>37.985199999999999</v>
          </cell>
          <cell r="U339">
            <v>1</v>
          </cell>
          <cell r="V339">
            <v>29988.315789473683</v>
          </cell>
          <cell r="W339">
            <v>0</v>
          </cell>
          <cell r="X339">
            <v>0</v>
          </cell>
          <cell r="Y339">
            <v>0</v>
          </cell>
          <cell r="Z339">
            <v>29988.315789473683</v>
          </cell>
          <cell r="AA339">
            <v>29988.315789473683</v>
          </cell>
          <cell r="AB339">
            <v>0</v>
          </cell>
          <cell r="AC339">
            <v>0</v>
          </cell>
          <cell r="AD339">
            <v>0</v>
          </cell>
          <cell r="AE339">
            <v>29988.315789473683</v>
          </cell>
          <cell r="AF339">
            <v>0</v>
          </cell>
          <cell r="AG339">
            <v>0</v>
          </cell>
          <cell r="AH339">
            <v>0</v>
          </cell>
          <cell r="AI339">
            <v>0</v>
          </cell>
          <cell r="AJ339">
            <v>0</v>
          </cell>
          <cell r="AL339">
            <v>0</v>
          </cell>
        </row>
        <row r="340">
          <cell r="B340" t="str">
            <v>ST/EPU</v>
          </cell>
          <cell r="C340" t="str">
            <v>B1D</v>
          </cell>
          <cell r="D340" t="str">
            <v>B1DD</v>
          </cell>
          <cell r="E340" t="str">
            <v>EP/KOUR</v>
          </cell>
          <cell r="G340">
            <v>23</v>
          </cell>
          <cell r="H340" t="str">
            <v xml:space="preserve">EIR Récepteurs radio à piles </v>
          </cell>
          <cell r="I340" t="str">
            <v>INRAP</v>
          </cell>
          <cell r="K340" t="str">
            <v>IDA</v>
          </cell>
          <cell r="L340" t="str">
            <v>AOI</v>
          </cell>
          <cell r="M340">
            <v>789.47368421052636</v>
          </cell>
          <cell r="Q340">
            <v>789.47368421052636</v>
          </cell>
          <cell r="R340" t="str">
            <v>poste</v>
          </cell>
          <cell r="T340">
            <v>37.985199999999999</v>
          </cell>
          <cell r="U340">
            <v>1</v>
          </cell>
          <cell r="V340">
            <v>29988.315789473683</v>
          </cell>
          <cell r="W340">
            <v>0</v>
          </cell>
          <cell r="X340">
            <v>0</v>
          </cell>
          <cell r="Y340">
            <v>0</v>
          </cell>
          <cell r="Z340">
            <v>29988.315789473683</v>
          </cell>
          <cell r="AA340">
            <v>29988.315789473683</v>
          </cell>
          <cell r="AB340">
            <v>0</v>
          </cell>
          <cell r="AC340">
            <v>0</v>
          </cell>
          <cell r="AD340">
            <v>0</v>
          </cell>
          <cell r="AE340">
            <v>29988.315789473683</v>
          </cell>
          <cell r="AF340">
            <v>0</v>
          </cell>
          <cell r="AG340">
            <v>0</v>
          </cell>
          <cell r="AH340">
            <v>0</v>
          </cell>
          <cell r="AI340">
            <v>0</v>
          </cell>
          <cell r="AJ340">
            <v>0</v>
          </cell>
          <cell r="AL340">
            <v>0</v>
          </cell>
        </row>
        <row r="341">
          <cell r="B341" t="str">
            <v>ST/EPU</v>
          </cell>
          <cell r="C341" t="str">
            <v>B1D</v>
          </cell>
          <cell r="D341" t="str">
            <v>B1DD</v>
          </cell>
          <cell r="E341" t="str">
            <v>EP/MAND</v>
          </cell>
          <cell r="G341">
            <v>23</v>
          </cell>
          <cell r="H341" t="str">
            <v xml:space="preserve">EIR Récepteurs radio à piles </v>
          </cell>
          <cell r="I341" t="str">
            <v>INRAP</v>
          </cell>
          <cell r="K341" t="str">
            <v>IDA</v>
          </cell>
          <cell r="L341" t="str">
            <v>AOI</v>
          </cell>
          <cell r="M341">
            <v>789.47368421052636</v>
          </cell>
          <cell r="Q341">
            <v>789.47368421052636</v>
          </cell>
          <cell r="R341" t="str">
            <v>poste</v>
          </cell>
          <cell r="T341">
            <v>37.985199999999999</v>
          </cell>
          <cell r="U341">
            <v>1</v>
          </cell>
          <cell r="V341">
            <v>29988.315789473683</v>
          </cell>
          <cell r="W341">
            <v>0</v>
          </cell>
          <cell r="X341">
            <v>0</v>
          </cell>
          <cell r="Y341">
            <v>0</v>
          </cell>
          <cell r="Z341">
            <v>29988.315789473683</v>
          </cell>
          <cell r="AA341">
            <v>29988.315789473683</v>
          </cell>
          <cell r="AB341">
            <v>0</v>
          </cell>
          <cell r="AC341">
            <v>0</v>
          </cell>
          <cell r="AD341">
            <v>0</v>
          </cell>
          <cell r="AE341">
            <v>29988.315789473683</v>
          </cell>
          <cell r="AF341">
            <v>0</v>
          </cell>
          <cell r="AG341">
            <v>0</v>
          </cell>
          <cell r="AH341">
            <v>0</v>
          </cell>
          <cell r="AI341">
            <v>0</v>
          </cell>
          <cell r="AJ341">
            <v>0</v>
          </cell>
          <cell r="AL341">
            <v>0</v>
          </cell>
        </row>
        <row r="342">
          <cell r="B342" t="str">
            <v>ST/EPU</v>
          </cell>
          <cell r="C342" t="str">
            <v>B1D</v>
          </cell>
          <cell r="D342" t="str">
            <v>B1DD</v>
          </cell>
          <cell r="E342" t="str">
            <v>EP/SIGU</v>
          </cell>
          <cell r="G342">
            <v>23</v>
          </cell>
          <cell r="H342" t="str">
            <v xml:space="preserve">EIR Récepteurs radio à piles </v>
          </cell>
          <cell r="I342" t="str">
            <v>INRAP</v>
          </cell>
          <cell r="K342" t="str">
            <v>IDA</v>
          </cell>
          <cell r="L342" t="str">
            <v>AOI</v>
          </cell>
          <cell r="M342">
            <v>789.47368421052636</v>
          </cell>
          <cell r="Q342">
            <v>789.47368421052636</v>
          </cell>
          <cell r="R342" t="str">
            <v>poste</v>
          </cell>
          <cell r="T342">
            <v>37.985199999999999</v>
          </cell>
          <cell r="U342">
            <v>1</v>
          </cell>
          <cell r="V342">
            <v>29988.315789473683</v>
          </cell>
          <cell r="W342">
            <v>0</v>
          </cell>
          <cell r="X342">
            <v>0</v>
          </cell>
          <cell r="Y342">
            <v>0</v>
          </cell>
          <cell r="Z342">
            <v>29988.315789473683</v>
          </cell>
          <cell r="AA342">
            <v>29988.315789473683</v>
          </cell>
          <cell r="AB342">
            <v>0</v>
          </cell>
          <cell r="AC342">
            <v>0</v>
          </cell>
          <cell r="AD342">
            <v>0</v>
          </cell>
          <cell r="AE342">
            <v>29988.315789473683</v>
          </cell>
          <cell r="AF342">
            <v>0</v>
          </cell>
          <cell r="AG342">
            <v>0</v>
          </cell>
          <cell r="AH342">
            <v>0</v>
          </cell>
          <cell r="AI342">
            <v>0</v>
          </cell>
          <cell r="AJ342">
            <v>0</v>
          </cell>
          <cell r="AL342">
            <v>0</v>
          </cell>
        </row>
        <row r="343">
          <cell r="B343" t="str">
            <v>ST/EPU</v>
          </cell>
          <cell r="C343" t="str">
            <v>B1D</v>
          </cell>
          <cell r="D343" t="str">
            <v>B1DD</v>
          </cell>
          <cell r="E343" t="str">
            <v>EP/COYA</v>
          </cell>
          <cell r="G343">
            <v>23</v>
          </cell>
          <cell r="H343" t="str">
            <v xml:space="preserve">EIR Récepteurs radio à piles </v>
          </cell>
          <cell r="I343" t="str">
            <v>INRAP</v>
          </cell>
          <cell r="K343" t="str">
            <v>IDA</v>
          </cell>
          <cell r="L343" t="str">
            <v>AOI</v>
          </cell>
          <cell r="M343">
            <v>789.47368421052636</v>
          </cell>
          <cell r="Q343">
            <v>789.47368421052636</v>
          </cell>
          <cell r="R343" t="str">
            <v>poste</v>
          </cell>
          <cell r="T343">
            <v>37.985199999999999</v>
          </cell>
          <cell r="U343">
            <v>1</v>
          </cell>
          <cell r="V343">
            <v>29988.315789473683</v>
          </cell>
          <cell r="W343">
            <v>0</v>
          </cell>
          <cell r="X343">
            <v>0</v>
          </cell>
          <cell r="Y343">
            <v>0</v>
          </cell>
          <cell r="Z343">
            <v>29988.315789473683</v>
          </cell>
          <cell r="AA343">
            <v>29988.315789473683</v>
          </cell>
          <cell r="AB343">
            <v>0</v>
          </cell>
          <cell r="AC343">
            <v>0</v>
          </cell>
          <cell r="AD343">
            <v>0</v>
          </cell>
          <cell r="AE343">
            <v>29988.315789473683</v>
          </cell>
          <cell r="AF343">
            <v>0</v>
          </cell>
          <cell r="AG343">
            <v>0</v>
          </cell>
          <cell r="AH343">
            <v>0</v>
          </cell>
          <cell r="AI343">
            <v>0</v>
          </cell>
          <cell r="AJ343">
            <v>0</v>
          </cell>
          <cell r="AL343">
            <v>0</v>
          </cell>
        </row>
        <row r="344">
          <cell r="B344" t="str">
            <v>ST/EPU</v>
          </cell>
          <cell r="C344" t="str">
            <v>B1D</v>
          </cell>
          <cell r="D344" t="str">
            <v>B1DD</v>
          </cell>
          <cell r="E344" t="str">
            <v>EP/DUBR</v>
          </cell>
          <cell r="G344">
            <v>23</v>
          </cell>
          <cell r="H344" t="str">
            <v xml:space="preserve">EIR Récepteurs radio à piles </v>
          </cell>
          <cell r="I344" t="str">
            <v>INRAP</v>
          </cell>
          <cell r="K344" t="str">
            <v>IDA</v>
          </cell>
          <cell r="L344" t="str">
            <v>AOI</v>
          </cell>
          <cell r="M344">
            <v>789.47368421052636</v>
          </cell>
          <cell r="Q344">
            <v>789.47368421052636</v>
          </cell>
          <cell r="R344" t="str">
            <v>poste</v>
          </cell>
          <cell r="T344">
            <v>37.985199999999999</v>
          </cell>
          <cell r="U344">
            <v>1</v>
          </cell>
          <cell r="V344">
            <v>29988.315789473683</v>
          </cell>
          <cell r="W344">
            <v>0</v>
          </cell>
          <cell r="X344">
            <v>0</v>
          </cell>
          <cell r="Y344">
            <v>0</v>
          </cell>
          <cell r="Z344">
            <v>29988.315789473683</v>
          </cell>
          <cell r="AA344">
            <v>29988.315789473683</v>
          </cell>
          <cell r="AB344">
            <v>0</v>
          </cell>
          <cell r="AC344">
            <v>0</v>
          </cell>
          <cell r="AD344">
            <v>0</v>
          </cell>
          <cell r="AE344">
            <v>29988.315789473683</v>
          </cell>
          <cell r="AF344">
            <v>0</v>
          </cell>
          <cell r="AG344">
            <v>0</v>
          </cell>
          <cell r="AH344">
            <v>0</v>
          </cell>
          <cell r="AI344">
            <v>0</v>
          </cell>
          <cell r="AJ344">
            <v>0</v>
          </cell>
          <cell r="AL344">
            <v>0</v>
          </cell>
        </row>
        <row r="345">
          <cell r="B345" t="str">
            <v>ST/EPU</v>
          </cell>
          <cell r="C345" t="str">
            <v>B1D</v>
          </cell>
          <cell r="D345" t="str">
            <v>B1DD</v>
          </cell>
          <cell r="E345" t="str">
            <v>EP/FORE</v>
          </cell>
          <cell r="G345">
            <v>23</v>
          </cell>
          <cell r="H345" t="str">
            <v xml:space="preserve">EIR Récepteurs radio à piles </v>
          </cell>
          <cell r="I345" t="str">
            <v>INRAP</v>
          </cell>
          <cell r="K345" t="str">
            <v>IDA</v>
          </cell>
          <cell r="L345" t="str">
            <v>AOI</v>
          </cell>
          <cell r="M345">
            <v>789.47368421052636</v>
          </cell>
          <cell r="Q345">
            <v>789.47368421052636</v>
          </cell>
          <cell r="R345" t="str">
            <v>poste</v>
          </cell>
          <cell r="T345">
            <v>37.985199999999999</v>
          </cell>
          <cell r="U345">
            <v>1</v>
          </cell>
          <cell r="V345">
            <v>29988.315789473683</v>
          </cell>
          <cell r="W345">
            <v>0</v>
          </cell>
          <cell r="X345">
            <v>0</v>
          </cell>
          <cell r="Y345">
            <v>0</v>
          </cell>
          <cell r="Z345">
            <v>29988.315789473683</v>
          </cell>
          <cell r="AA345">
            <v>29988.315789473683</v>
          </cell>
          <cell r="AB345">
            <v>0</v>
          </cell>
          <cell r="AC345">
            <v>0</v>
          </cell>
          <cell r="AD345">
            <v>0</v>
          </cell>
          <cell r="AE345">
            <v>29988.315789473683</v>
          </cell>
          <cell r="AF345">
            <v>0</v>
          </cell>
          <cell r="AG345">
            <v>0</v>
          </cell>
          <cell r="AH345">
            <v>0</v>
          </cell>
          <cell r="AI345">
            <v>0</v>
          </cell>
          <cell r="AJ345">
            <v>0</v>
          </cell>
          <cell r="AL345">
            <v>0</v>
          </cell>
        </row>
        <row r="346">
          <cell r="B346" t="str">
            <v>ST/EPU</v>
          </cell>
          <cell r="C346" t="str">
            <v>B1D</v>
          </cell>
          <cell r="D346" t="str">
            <v>B1DD</v>
          </cell>
          <cell r="E346" t="str">
            <v>EP/KIND</v>
          </cell>
          <cell r="G346">
            <v>23</v>
          </cell>
          <cell r="H346" t="str">
            <v xml:space="preserve">EIR Récepteurs radio à piles </v>
          </cell>
          <cell r="I346" t="str">
            <v>INRAP</v>
          </cell>
          <cell r="K346" t="str">
            <v>IDA</v>
          </cell>
          <cell r="L346" t="str">
            <v>AOI</v>
          </cell>
          <cell r="M346">
            <v>789.47368421052636</v>
          </cell>
          <cell r="Q346">
            <v>789.47368421052636</v>
          </cell>
          <cell r="R346" t="str">
            <v>poste</v>
          </cell>
          <cell r="T346">
            <v>37.985199999999999</v>
          </cell>
          <cell r="U346">
            <v>1</v>
          </cell>
          <cell r="V346">
            <v>29988.315789473683</v>
          </cell>
          <cell r="W346">
            <v>0</v>
          </cell>
          <cell r="X346">
            <v>0</v>
          </cell>
          <cell r="Y346">
            <v>0</v>
          </cell>
          <cell r="Z346">
            <v>29988.315789473683</v>
          </cell>
          <cell r="AA346">
            <v>29988.315789473683</v>
          </cell>
          <cell r="AB346">
            <v>0</v>
          </cell>
          <cell r="AC346">
            <v>0</v>
          </cell>
          <cell r="AD346">
            <v>0</v>
          </cell>
          <cell r="AE346">
            <v>29988.315789473683</v>
          </cell>
          <cell r="AF346">
            <v>0</v>
          </cell>
          <cell r="AG346">
            <v>0</v>
          </cell>
          <cell r="AH346">
            <v>0</v>
          </cell>
          <cell r="AI346">
            <v>0</v>
          </cell>
          <cell r="AJ346">
            <v>0</v>
          </cell>
          <cell r="AL346">
            <v>0</v>
          </cell>
        </row>
        <row r="347">
          <cell r="B347" t="str">
            <v>ST/EPU</v>
          </cell>
          <cell r="C347" t="str">
            <v>B1D</v>
          </cell>
          <cell r="D347" t="str">
            <v>B1DD</v>
          </cell>
          <cell r="E347" t="str">
            <v>EP/TELE</v>
          </cell>
          <cell r="G347">
            <v>23</v>
          </cell>
          <cell r="H347" t="str">
            <v xml:space="preserve">EIR Récepteurs radio à piles </v>
          </cell>
          <cell r="I347" t="str">
            <v>INRAP</v>
          </cell>
          <cell r="K347" t="str">
            <v>IDA</v>
          </cell>
          <cell r="L347" t="str">
            <v>AOI</v>
          </cell>
          <cell r="M347">
            <v>789.47368421052636</v>
          </cell>
          <cell r="Q347">
            <v>789.47368421052636</v>
          </cell>
          <cell r="R347" t="str">
            <v>poste</v>
          </cell>
          <cell r="T347">
            <v>37.985199999999999</v>
          </cell>
          <cell r="U347">
            <v>1</v>
          </cell>
          <cell r="V347">
            <v>29988.315789473683</v>
          </cell>
          <cell r="W347">
            <v>0</v>
          </cell>
          <cell r="X347">
            <v>0</v>
          </cell>
          <cell r="Y347">
            <v>0</v>
          </cell>
          <cell r="Z347">
            <v>29988.315789473683</v>
          </cell>
          <cell r="AA347">
            <v>29988.315789473683</v>
          </cell>
          <cell r="AB347">
            <v>0</v>
          </cell>
          <cell r="AC347">
            <v>0</v>
          </cell>
          <cell r="AD347">
            <v>0</v>
          </cell>
          <cell r="AE347">
            <v>29988.315789473683</v>
          </cell>
          <cell r="AF347">
            <v>0</v>
          </cell>
          <cell r="AG347">
            <v>0</v>
          </cell>
          <cell r="AH347">
            <v>0</v>
          </cell>
          <cell r="AI347">
            <v>0</v>
          </cell>
          <cell r="AJ347">
            <v>0</v>
          </cell>
          <cell r="AL347">
            <v>0</v>
          </cell>
        </row>
        <row r="348">
          <cell r="B348" t="str">
            <v>ST/EPU</v>
          </cell>
          <cell r="C348" t="str">
            <v>B1D</v>
          </cell>
          <cell r="D348" t="str">
            <v>B1DD</v>
          </cell>
          <cell r="E348" t="str">
            <v>EP/KOUB</v>
          </cell>
          <cell r="G348">
            <v>23</v>
          </cell>
          <cell r="H348" t="str">
            <v xml:space="preserve">EIR Récepteurs radio à piles </v>
          </cell>
          <cell r="I348" t="str">
            <v>INRAP</v>
          </cell>
          <cell r="K348" t="str">
            <v>IDA</v>
          </cell>
          <cell r="L348" t="str">
            <v>AOI</v>
          </cell>
          <cell r="M348">
            <v>789.47368421052636</v>
          </cell>
          <cell r="Q348">
            <v>789.47368421052636</v>
          </cell>
          <cell r="R348" t="str">
            <v>poste</v>
          </cell>
          <cell r="T348">
            <v>37.985199999999999</v>
          </cell>
          <cell r="U348">
            <v>1</v>
          </cell>
          <cell r="V348">
            <v>29988.315789473683</v>
          </cell>
          <cell r="W348">
            <v>0</v>
          </cell>
          <cell r="X348">
            <v>0</v>
          </cell>
          <cell r="Y348">
            <v>0</v>
          </cell>
          <cell r="Z348">
            <v>29988.315789473683</v>
          </cell>
          <cell r="AA348">
            <v>29988.315789473683</v>
          </cell>
          <cell r="AB348">
            <v>0</v>
          </cell>
          <cell r="AC348">
            <v>0</v>
          </cell>
          <cell r="AD348">
            <v>0</v>
          </cell>
          <cell r="AE348">
            <v>29988.315789473683</v>
          </cell>
          <cell r="AF348">
            <v>0</v>
          </cell>
          <cell r="AG348">
            <v>0</v>
          </cell>
          <cell r="AH348">
            <v>0</v>
          </cell>
          <cell r="AI348">
            <v>0</v>
          </cell>
          <cell r="AJ348">
            <v>0</v>
          </cell>
          <cell r="AL348">
            <v>0</v>
          </cell>
        </row>
        <row r="349">
          <cell r="B349" t="str">
            <v>ST/EPU</v>
          </cell>
          <cell r="C349" t="str">
            <v>B1D</v>
          </cell>
          <cell r="D349" t="str">
            <v>B1DD</v>
          </cell>
          <cell r="E349" t="str">
            <v>EP/LABE</v>
          </cell>
          <cell r="G349">
            <v>23</v>
          </cell>
          <cell r="H349" t="str">
            <v xml:space="preserve">EIR Récepteurs radio à piles </v>
          </cell>
          <cell r="I349" t="str">
            <v>INRAP</v>
          </cell>
          <cell r="K349" t="str">
            <v>IDA</v>
          </cell>
          <cell r="L349" t="str">
            <v>AOI</v>
          </cell>
          <cell r="M349">
            <v>789.47368421052636</v>
          </cell>
          <cell r="Q349">
            <v>789.47368421052636</v>
          </cell>
          <cell r="R349" t="str">
            <v>poste</v>
          </cell>
          <cell r="T349">
            <v>37.985199999999999</v>
          </cell>
          <cell r="U349">
            <v>1</v>
          </cell>
          <cell r="V349">
            <v>29988.315789473683</v>
          </cell>
          <cell r="W349">
            <v>0</v>
          </cell>
          <cell r="X349">
            <v>0</v>
          </cell>
          <cell r="Y349">
            <v>0</v>
          </cell>
          <cell r="Z349">
            <v>29988.315789473683</v>
          </cell>
          <cell r="AA349">
            <v>29988.315789473683</v>
          </cell>
          <cell r="AB349">
            <v>0</v>
          </cell>
          <cell r="AC349">
            <v>0</v>
          </cell>
          <cell r="AD349">
            <v>0</v>
          </cell>
          <cell r="AE349">
            <v>29988.315789473683</v>
          </cell>
          <cell r="AF349">
            <v>0</v>
          </cell>
          <cell r="AG349">
            <v>0</v>
          </cell>
          <cell r="AH349">
            <v>0</v>
          </cell>
          <cell r="AI349">
            <v>0</v>
          </cell>
          <cell r="AJ349">
            <v>0</v>
          </cell>
          <cell r="AL349">
            <v>0</v>
          </cell>
        </row>
        <row r="350">
          <cell r="B350" t="str">
            <v>ST/EPU</v>
          </cell>
          <cell r="C350" t="str">
            <v>B1D</v>
          </cell>
          <cell r="D350" t="str">
            <v>B1DD</v>
          </cell>
          <cell r="E350" t="str">
            <v>EP/LELO</v>
          </cell>
          <cell r="G350">
            <v>23</v>
          </cell>
          <cell r="H350" t="str">
            <v xml:space="preserve">EIR Récepteurs radio à piles </v>
          </cell>
          <cell r="I350" t="str">
            <v>INRAP</v>
          </cell>
          <cell r="K350" t="str">
            <v>IDA</v>
          </cell>
          <cell r="L350" t="str">
            <v>AOI</v>
          </cell>
          <cell r="M350">
            <v>789.47368421052636</v>
          </cell>
          <cell r="Q350">
            <v>789.47368421052636</v>
          </cell>
          <cell r="R350" t="str">
            <v>poste</v>
          </cell>
          <cell r="T350">
            <v>37.985199999999999</v>
          </cell>
          <cell r="U350">
            <v>1</v>
          </cell>
          <cell r="V350">
            <v>29988.315789473683</v>
          </cell>
          <cell r="W350">
            <v>0</v>
          </cell>
          <cell r="X350">
            <v>0</v>
          </cell>
          <cell r="Y350">
            <v>0</v>
          </cell>
          <cell r="Z350">
            <v>29988.315789473683</v>
          </cell>
          <cell r="AA350">
            <v>29988.315789473683</v>
          </cell>
          <cell r="AB350">
            <v>0</v>
          </cell>
          <cell r="AC350">
            <v>0</v>
          </cell>
          <cell r="AD350">
            <v>0</v>
          </cell>
          <cell r="AE350">
            <v>29988.315789473683</v>
          </cell>
          <cell r="AF350">
            <v>0</v>
          </cell>
          <cell r="AG350">
            <v>0</v>
          </cell>
          <cell r="AH350">
            <v>0</v>
          </cell>
          <cell r="AI350">
            <v>0</v>
          </cell>
          <cell r="AJ350">
            <v>0</v>
          </cell>
          <cell r="AL350">
            <v>0</v>
          </cell>
        </row>
        <row r="351">
          <cell r="B351" t="str">
            <v>ST/EPU</v>
          </cell>
          <cell r="C351" t="str">
            <v>B1D</v>
          </cell>
          <cell r="D351" t="str">
            <v>B1DD</v>
          </cell>
          <cell r="E351" t="str">
            <v>EP/MALI</v>
          </cell>
          <cell r="G351">
            <v>23</v>
          </cell>
          <cell r="H351" t="str">
            <v xml:space="preserve">EIR Récepteurs radio à piles </v>
          </cell>
          <cell r="I351" t="str">
            <v>INRAP</v>
          </cell>
          <cell r="K351" t="str">
            <v>IDA</v>
          </cell>
          <cell r="L351" t="str">
            <v>AOI</v>
          </cell>
          <cell r="M351">
            <v>789.47368421052636</v>
          </cell>
          <cell r="Q351">
            <v>789.47368421052636</v>
          </cell>
          <cell r="R351" t="str">
            <v>poste</v>
          </cell>
          <cell r="T351">
            <v>37.985199999999999</v>
          </cell>
          <cell r="U351">
            <v>1</v>
          </cell>
          <cell r="V351">
            <v>29988.315789473683</v>
          </cell>
          <cell r="W351">
            <v>0</v>
          </cell>
          <cell r="X351">
            <v>0</v>
          </cell>
          <cell r="Y351">
            <v>0</v>
          </cell>
          <cell r="Z351">
            <v>29988.315789473683</v>
          </cell>
          <cell r="AA351">
            <v>29988.315789473683</v>
          </cell>
          <cell r="AB351">
            <v>0</v>
          </cell>
          <cell r="AC351">
            <v>0</v>
          </cell>
          <cell r="AD351">
            <v>0</v>
          </cell>
          <cell r="AE351">
            <v>29988.315789473683</v>
          </cell>
          <cell r="AF351">
            <v>0</v>
          </cell>
          <cell r="AG351">
            <v>0</v>
          </cell>
          <cell r="AH351">
            <v>0</v>
          </cell>
          <cell r="AI351">
            <v>0</v>
          </cell>
          <cell r="AJ351">
            <v>0</v>
          </cell>
          <cell r="AL351">
            <v>0</v>
          </cell>
        </row>
        <row r="352">
          <cell r="B352" t="str">
            <v>ST/EPU</v>
          </cell>
          <cell r="C352" t="str">
            <v>B1D</v>
          </cell>
          <cell r="D352" t="str">
            <v>B1DD</v>
          </cell>
          <cell r="E352" t="str">
            <v>EP/TOUG</v>
          </cell>
          <cell r="G352">
            <v>23</v>
          </cell>
          <cell r="H352" t="str">
            <v xml:space="preserve">EIR Récepteurs radio à piles </v>
          </cell>
          <cell r="I352" t="str">
            <v>INRAP</v>
          </cell>
          <cell r="K352" t="str">
            <v>IDA</v>
          </cell>
          <cell r="L352" t="str">
            <v>AOI</v>
          </cell>
          <cell r="M352">
            <v>789.47368421052636</v>
          </cell>
          <cell r="Q352">
            <v>789.47368421052636</v>
          </cell>
          <cell r="R352" t="str">
            <v>poste</v>
          </cell>
          <cell r="T352">
            <v>37.985199999999999</v>
          </cell>
          <cell r="U352">
            <v>1</v>
          </cell>
          <cell r="V352">
            <v>29988.315789473683</v>
          </cell>
          <cell r="W352">
            <v>0</v>
          </cell>
          <cell r="X352">
            <v>0</v>
          </cell>
          <cell r="Y352">
            <v>0</v>
          </cell>
          <cell r="Z352">
            <v>29988.315789473683</v>
          </cell>
          <cell r="AA352">
            <v>29988.315789473683</v>
          </cell>
          <cell r="AB352">
            <v>0</v>
          </cell>
          <cell r="AC352">
            <v>0</v>
          </cell>
          <cell r="AD352">
            <v>0</v>
          </cell>
          <cell r="AE352">
            <v>29988.315789473683</v>
          </cell>
          <cell r="AF352">
            <v>0</v>
          </cell>
          <cell r="AG352">
            <v>0</v>
          </cell>
          <cell r="AH352">
            <v>0</v>
          </cell>
          <cell r="AI352">
            <v>0</v>
          </cell>
          <cell r="AJ352">
            <v>0</v>
          </cell>
          <cell r="AL352">
            <v>0</v>
          </cell>
        </row>
        <row r="353">
          <cell r="B353" t="str">
            <v>ST/EPU</v>
          </cell>
          <cell r="C353" t="str">
            <v>B1D</v>
          </cell>
          <cell r="D353" t="str">
            <v>B1DD</v>
          </cell>
          <cell r="E353" t="str">
            <v>EP/DALA</v>
          </cell>
          <cell r="G353">
            <v>23</v>
          </cell>
          <cell r="H353" t="str">
            <v xml:space="preserve">EIR Récepteurs radio à piles </v>
          </cell>
          <cell r="I353" t="str">
            <v>INRAP</v>
          </cell>
          <cell r="K353" t="str">
            <v>IDA</v>
          </cell>
          <cell r="L353" t="str">
            <v>AOI</v>
          </cell>
          <cell r="M353">
            <v>789.47368421052636</v>
          </cell>
          <cell r="Q353">
            <v>789.47368421052636</v>
          </cell>
          <cell r="R353" t="str">
            <v>poste</v>
          </cell>
          <cell r="T353">
            <v>37.985199999999999</v>
          </cell>
          <cell r="U353">
            <v>1</v>
          </cell>
          <cell r="V353">
            <v>29988.315789473683</v>
          </cell>
          <cell r="W353">
            <v>0</v>
          </cell>
          <cell r="X353">
            <v>0</v>
          </cell>
          <cell r="Y353">
            <v>0</v>
          </cell>
          <cell r="Z353">
            <v>29988.315789473683</v>
          </cell>
          <cell r="AA353">
            <v>29988.315789473683</v>
          </cell>
          <cell r="AB353">
            <v>0</v>
          </cell>
          <cell r="AC353">
            <v>0</v>
          </cell>
          <cell r="AD353">
            <v>0</v>
          </cell>
          <cell r="AE353">
            <v>29988.315789473683</v>
          </cell>
          <cell r="AF353">
            <v>0</v>
          </cell>
          <cell r="AG353">
            <v>0</v>
          </cell>
          <cell r="AH353">
            <v>0</v>
          </cell>
          <cell r="AI353">
            <v>0</v>
          </cell>
          <cell r="AJ353">
            <v>0</v>
          </cell>
          <cell r="AL353">
            <v>0</v>
          </cell>
        </row>
        <row r="354">
          <cell r="B354" t="str">
            <v>ST/EPU</v>
          </cell>
          <cell r="C354" t="str">
            <v>B1D</v>
          </cell>
          <cell r="D354" t="str">
            <v>B1DD</v>
          </cell>
          <cell r="E354" t="str">
            <v>EP/MAMO</v>
          </cell>
          <cell r="G354">
            <v>23</v>
          </cell>
          <cell r="H354" t="str">
            <v xml:space="preserve">EIR Récepteurs radio à piles </v>
          </cell>
          <cell r="I354" t="str">
            <v>INRAP</v>
          </cell>
          <cell r="K354" t="str">
            <v>IDA</v>
          </cell>
          <cell r="L354" t="str">
            <v>AOI</v>
          </cell>
          <cell r="M354">
            <v>789.47368421052636</v>
          </cell>
          <cell r="Q354">
            <v>789.47368421052636</v>
          </cell>
          <cell r="R354" t="str">
            <v>poste</v>
          </cell>
          <cell r="T354">
            <v>37.985199999999999</v>
          </cell>
          <cell r="U354">
            <v>1</v>
          </cell>
          <cell r="V354">
            <v>29988.315789473683</v>
          </cell>
          <cell r="W354">
            <v>0</v>
          </cell>
          <cell r="X354">
            <v>0</v>
          </cell>
          <cell r="Y354">
            <v>0</v>
          </cell>
          <cell r="Z354">
            <v>29988.315789473683</v>
          </cell>
          <cell r="AA354">
            <v>29988.315789473683</v>
          </cell>
          <cell r="AB354">
            <v>0</v>
          </cell>
          <cell r="AC354">
            <v>0</v>
          </cell>
          <cell r="AD354">
            <v>0</v>
          </cell>
          <cell r="AE354">
            <v>29988.315789473683</v>
          </cell>
          <cell r="AF354">
            <v>0</v>
          </cell>
          <cell r="AG354">
            <v>0</v>
          </cell>
          <cell r="AH354">
            <v>0</v>
          </cell>
          <cell r="AI354">
            <v>0</v>
          </cell>
          <cell r="AJ354">
            <v>0</v>
          </cell>
          <cell r="AL354">
            <v>0</v>
          </cell>
        </row>
        <row r="355">
          <cell r="B355" t="str">
            <v>ST/EPU</v>
          </cell>
          <cell r="C355" t="str">
            <v>B1D</v>
          </cell>
          <cell r="D355" t="str">
            <v>B1DD</v>
          </cell>
          <cell r="E355" t="str">
            <v>EP/PITA</v>
          </cell>
          <cell r="G355">
            <v>23</v>
          </cell>
          <cell r="H355" t="str">
            <v xml:space="preserve">EIR Récepteurs radio à piles </v>
          </cell>
          <cell r="I355" t="str">
            <v>INRAP</v>
          </cell>
          <cell r="K355" t="str">
            <v>IDA</v>
          </cell>
          <cell r="L355" t="str">
            <v>AOI</v>
          </cell>
          <cell r="M355">
            <v>789.47368421052636</v>
          </cell>
          <cell r="Q355">
            <v>789.47368421052636</v>
          </cell>
          <cell r="R355" t="str">
            <v>poste</v>
          </cell>
          <cell r="T355">
            <v>37.985199999999999</v>
          </cell>
          <cell r="U355">
            <v>1</v>
          </cell>
          <cell r="V355">
            <v>29988.315789473683</v>
          </cell>
          <cell r="W355">
            <v>0</v>
          </cell>
          <cell r="X355">
            <v>0</v>
          </cell>
          <cell r="Y355">
            <v>0</v>
          </cell>
          <cell r="Z355">
            <v>29988.315789473683</v>
          </cell>
          <cell r="AA355">
            <v>29988.315789473683</v>
          </cell>
          <cell r="AB355">
            <v>0</v>
          </cell>
          <cell r="AC355">
            <v>0</v>
          </cell>
          <cell r="AD355">
            <v>0</v>
          </cell>
          <cell r="AE355">
            <v>29988.315789473683</v>
          </cell>
          <cell r="AF355">
            <v>0</v>
          </cell>
          <cell r="AG355">
            <v>0</v>
          </cell>
          <cell r="AH355">
            <v>0</v>
          </cell>
          <cell r="AI355">
            <v>0</v>
          </cell>
          <cell r="AJ355">
            <v>0</v>
          </cell>
          <cell r="AL355">
            <v>0</v>
          </cell>
        </row>
        <row r="356">
          <cell r="B356" t="str">
            <v>ST/EPU</v>
          </cell>
          <cell r="C356" t="str">
            <v>B1D</v>
          </cell>
          <cell r="D356" t="str">
            <v>B1DD</v>
          </cell>
          <cell r="E356" t="str">
            <v>EP/BEYL</v>
          </cell>
          <cell r="G356">
            <v>23</v>
          </cell>
          <cell r="H356" t="str">
            <v xml:space="preserve">EIR Récepteurs radio à piles </v>
          </cell>
          <cell r="I356" t="str">
            <v>INRAP</v>
          </cell>
          <cell r="K356" t="str">
            <v>IDA</v>
          </cell>
          <cell r="L356" t="str">
            <v>AOI</v>
          </cell>
          <cell r="M356">
            <v>789.47368421052636</v>
          </cell>
          <cell r="Q356">
            <v>789.47368421052636</v>
          </cell>
          <cell r="R356" t="str">
            <v>poste</v>
          </cell>
          <cell r="T356">
            <v>37.985199999999999</v>
          </cell>
          <cell r="U356">
            <v>1</v>
          </cell>
          <cell r="V356">
            <v>29988.315789473683</v>
          </cell>
          <cell r="W356">
            <v>0</v>
          </cell>
          <cell r="X356">
            <v>0</v>
          </cell>
          <cell r="Y356">
            <v>0</v>
          </cell>
          <cell r="Z356">
            <v>29988.315789473683</v>
          </cell>
          <cell r="AA356">
            <v>29988.315789473683</v>
          </cell>
          <cell r="AB356">
            <v>0</v>
          </cell>
          <cell r="AC356">
            <v>0</v>
          </cell>
          <cell r="AD356">
            <v>0</v>
          </cell>
          <cell r="AE356">
            <v>29988.315789473683</v>
          </cell>
          <cell r="AF356">
            <v>0</v>
          </cell>
          <cell r="AG356">
            <v>0</v>
          </cell>
          <cell r="AH356">
            <v>0</v>
          </cell>
          <cell r="AI356">
            <v>0</v>
          </cell>
          <cell r="AJ356">
            <v>0</v>
          </cell>
          <cell r="AL356">
            <v>0</v>
          </cell>
        </row>
        <row r="357">
          <cell r="B357" t="str">
            <v>ST/EPU</v>
          </cell>
          <cell r="C357" t="str">
            <v>B1D</v>
          </cell>
          <cell r="D357" t="str">
            <v>B1DD</v>
          </cell>
          <cell r="E357" t="str">
            <v>EP/GUEC</v>
          </cell>
          <cell r="G357">
            <v>23</v>
          </cell>
          <cell r="H357" t="str">
            <v xml:space="preserve">EIR Récepteurs radio à piles </v>
          </cell>
          <cell r="I357" t="str">
            <v>INRAP</v>
          </cell>
          <cell r="K357" t="str">
            <v>IDA</v>
          </cell>
          <cell r="L357" t="str">
            <v>AOI</v>
          </cell>
          <cell r="M357">
            <v>789.47368421052636</v>
          </cell>
          <cell r="Q357">
            <v>789.47368421052636</v>
          </cell>
          <cell r="R357" t="str">
            <v>poste</v>
          </cell>
          <cell r="T357">
            <v>37.985199999999999</v>
          </cell>
          <cell r="U357">
            <v>1</v>
          </cell>
          <cell r="V357">
            <v>29988.315789473683</v>
          </cell>
          <cell r="W357">
            <v>0</v>
          </cell>
          <cell r="X357">
            <v>0</v>
          </cell>
          <cell r="Y357">
            <v>0</v>
          </cell>
          <cell r="Z357">
            <v>29988.315789473683</v>
          </cell>
          <cell r="AA357">
            <v>29988.315789473683</v>
          </cell>
          <cell r="AB357">
            <v>0</v>
          </cell>
          <cell r="AC357">
            <v>0</v>
          </cell>
          <cell r="AD357">
            <v>0</v>
          </cell>
          <cell r="AE357">
            <v>29988.315789473683</v>
          </cell>
          <cell r="AF357">
            <v>0</v>
          </cell>
          <cell r="AG357">
            <v>0</v>
          </cell>
          <cell r="AH357">
            <v>0</v>
          </cell>
          <cell r="AI357">
            <v>0</v>
          </cell>
          <cell r="AJ357">
            <v>0</v>
          </cell>
          <cell r="AL357">
            <v>0</v>
          </cell>
        </row>
        <row r="358">
          <cell r="B358" t="str">
            <v>ST/EPU</v>
          </cell>
          <cell r="C358" t="str">
            <v>B1D</v>
          </cell>
          <cell r="D358" t="str">
            <v>B1DD</v>
          </cell>
          <cell r="E358" t="str">
            <v>EP/LOLA</v>
          </cell>
          <cell r="G358">
            <v>23</v>
          </cell>
          <cell r="H358" t="str">
            <v xml:space="preserve">EIR Récepteurs radio à piles </v>
          </cell>
          <cell r="I358" t="str">
            <v>INRAP</v>
          </cell>
          <cell r="K358" t="str">
            <v>IDA</v>
          </cell>
          <cell r="L358" t="str">
            <v>AOI</v>
          </cell>
          <cell r="M358">
            <v>789.47368421052636</v>
          </cell>
          <cell r="Q358">
            <v>789.47368421052636</v>
          </cell>
          <cell r="R358" t="str">
            <v>poste</v>
          </cell>
          <cell r="T358">
            <v>37.985199999999999</v>
          </cell>
          <cell r="U358">
            <v>1</v>
          </cell>
          <cell r="V358">
            <v>29988.315789473683</v>
          </cell>
          <cell r="W358">
            <v>0</v>
          </cell>
          <cell r="X358">
            <v>0</v>
          </cell>
          <cell r="Y358">
            <v>0</v>
          </cell>
          <cell r="Z358">
            <v>29988.315789473683</v>
          </cell>
          <cell r="AA358">
            <v>29988.315789473683</v>
          </cell>
          <cell r="AB358">
            <v>0</v>
          </cell>
          <cell r="AC358">
            <v>0</v>
          </cell>
          <cell r="AD358">
            <v>0</v>
          </cell>
          <cell r="AE358">
            <v>29988.315789473683</v>
          </cell>
          <cell r="AF358">
            <v>0</v>
          </cell>
          <cell r="AG358">
            <v>0</v>
          </cell>
          <cell r="AH358">
            <v>0</v>
          </cell>
          <cell r="AI358">
            <v>0</v>
          </cell>
          <cell r="AJ358">
            <v>0</v>
          </cell>
          <cell r="AL358">
            <v>0</v>
          </cell>
        </row>
        <row r="359">
          <cell r="B359" t="str">
            <v>ST/EPU</v>
          </cell>
          <cell r="C359" t="str">
            <v>B1D</v>
          </cell>
          <cell r="D359" t="str">
            <v>B1DD</v>
          </cell>
          <cell r="E359" t="str">
            <v>EP/MACE</v>
          </cell>
          <cell r="G359">
            <v>23</v>
          </cell>
          <cell r="H359" t="str">
            <v xml:space="preserve">EIR Récepteurs radio à piles </v>
          </cell>
          <cell r="I359" t="str">
            <v>INRAP</v>
          </cell>
          <cell r="K359" t="str">
            <v>IDA</v>
          </cell>
          <cell r="L359" t="str">
            <v>AOI</v>
          </cell>
          <cell r="M359">
            <v>789.47368421052636</v>
          </cell>
          <cell r="Q359">
            <v>789.47368421052636</v>
          </cell>
          <cell r="R359" t="str">
            <v>poste</v>
          </cell>
          <cell r="T359">
            <v>37.985199999999999</v>
          </cell>
          <cell r="U359">
            <v>1</v>
          </cell>
          <cell r="V359">
            <v>29988.315789473683</v>
          </cell>
          <cell r="W359">
            <v>0</v>
          </cell>
          <cell r="X359">
            <v>0</v>
          </cell>
          <cell r="Y359">
            <v>0</v>
          </cell>
          <cell r="Z359">
            <v>29988.315789473683</v>
          </cell>
          <cell r="AA359">
            <v>29988.315789473683</v>
          </cell>
          <cell r="AB359">
            <v>0</v>
          </cell>
          <cell r="AC359">
            <v>0</v>
          </cell>
          <cell r="AD359">
            <v>0</v>
          </cell>
          <cell r="AE359">
            <v>29988.315789473683</v>
          </cell>
          <cell r="AF359">
            <v>0</v>
          </cell>
          <cell r="AG359">
            <v>0</v>
          </cell>
          <cell r="AH359">
            <v>0</v>
          </cell>
          <cell r="AI359">
            <v>0</v>
          </cell>
          <cell r="AJ359">
            <v>0</v>
          </cell>
          <cell r="AL359">
            <v>0</v>
          </cell>
        </row>
        <row r="360">
          <cell r="B360" t="str">
            <v>ST/EPU</v>
          </cell>
          <cell r="C360" t="str">
            <v>B1D</v>
          </cell>
          <cell r="D360" t="str">
            <v>B1DD</v>
          </cell>
          <cell r="E360" t="str">
            <v>EP/NZER</v>
          </cell>
          <cell r="G360">
            <v>23</v>
          </cell>
          <cell r="H360" t="str">
            <v xml:space="preserve">EIR Récepteurs radio à piles </v>
          </cell>
          <cell r="I360" t="str">
            <v>INRAP</v>
          </cell>
          <cell r="K360" t="str">
            <v>IDA</v>
          </cell>
          <cell r="L360" t="str">
            <v>AOI</v>
          </cell>
          <cell r="M360">
            <v>789.47368421052636</v>
          </cell>
          <cell r="Q360">
            <v>789.47368421052636</v>
          </cell>
          <cell r="R360" t="str">
            <v>poste</v>
          </cell>
          <cell r="T360">
            <v>37.985199999999999</v>
          </cell>
          <cell r="U360">
            <v>1</v>
          </cell>
          <cell r="V360">
            <v>29988.315789473683</v>
          </cell>
          <cell r="W360">
            <v>0</v>
          </cell>
          <cell r="X360">
            <v>0</v>
          </cell>
          <cell r="Y360">
            <v>0</v>
          </cell>
          <cell r="Z360">
            <v>29988.315789473683</v>
          </cell>
          <cell r="AA360">
            <v>29988.315789473683</v>
          </cell>
          <cell r="AB360">
            <v>0</v>
          </cell>
          <cell r="AC360">
            <v>0</v>
          </cell>
          <cell r="AD360">
            <v>0</v>
          </cell>
          <cell r="AE360">
            <v>29988.315789473683</v>
          </cell>
          <cell r="AF360">
            <v>0</v>
          </cell>
          <cell r="AG360">
            <v>0</v>
          </cell>
          <cell r="AH360">
            <v>0</v>
          </cell>
          <cell r="AI360">
            <v>0</v>
          </cell>
          <cell r="AJ360">
            <v>0</v>
          </cell>
          <cell r="AL360">
            <v>0</v>
          </cell>
        </row>
        <row r="361">
          <cell r="B361" t="str">
            <v>ST/EPU</v>
          </cell>
          <cell r="C361" t="str">
            <v>B1D</v>
          </cell>
          <cell r="D361" t="str">
            <v>B1DD</v>
          </cell>
          <cell r="E361" t="str">
            <v>EP/YOMO</v>
          </cell>
          <cell r="G361">
            <v>23</v>
          </cell>
          <cell r="H361" t="str">
            <v xml:space="preserve">EIR Récepteurs radio à piles </v>
          </cell>
          <cell r="I361" t="str">
            <v>INRAP</v>
          </cell>
          <cell r="K361" t="str">
            <v>IDA</v>
          </cell>
          <cell r="L361" t="str">
            <v>AOI</v>
          </cell>
          <cell r="M361">
            <v>789.47368421052636</v>
          </cell>
          <cell r="Q361">
            <v>789.47368421052636</v>
          </cell>
          <cell r="R361" t="str">
            <v>poste</v>
          </cell>
          <cell r="T361">
            <v>37.985199999999999</v>
          </cell>
          <cell r="U361">
            <v>1</v>
          </cell>
          <cell r="V361">
            <v>29988.315789473683</v>
          </cell>
          <cell r="W361">
            <v>0</v>
          </cell>
          <cell r="X361">
            <v>0</v>
          </cell>
          <cell r="Y361">
            <v>0</v>
          </cell>
          <cell r="Z361">
            <v>29988.315789473683</v>
          </cell>
          <cell r="AA361">
            <v>29988.315789473683</v>
          </cell>
          <cell r="AB361">
            <v>0</v>
          </cell>
          <cell r="AC361">
            <v>0</v>
          </cell>
          <cell r="AD361">
            <v>0</v>
          </cell>
          <cell r="AE361">
            <v>29988.315789473683</v>
          </cell>
          <cell r="AF361">
            <v>0</v>
          </cell>
          <cell r="AG361">
            <v>0</v>
          </cell>
          <cell r="AH361">
            <v>0</v>
          </cell>
          <cell r="AI361">
            <v>0</v>
          </cell>
          <cell r="AJ361">
            <v>0</v>
          </cell>
          <cell r="AL361">
            <v>0</v>
          </cell>
        </row>
        <row r="362">
          <cell r="B362" t="str">
            <v>ST/EPU</v>
          </cell>
          <cell r="C362" t="str">
            <v>B1L</v>
          </cell>
          <cell r="D362" t="str">
            <v>B1LB</v>
          </cell>
          <cell r="E362" t="str">
            <v>SINDA</v>
          </cell>
          <cell r="G362">
            <v>15</v>
          </cell>
          <cell r="H362" t="str">
            <v>L'Educateur : Reproduction de la revue 24p x 500 ex / trim</v>
          </cell>
          <cell r="I362" t="str">
            <v>SINDA</v>
          </cell>
          <cell r="K362" t="str">
            <v>IDA</v>
          </cell>
          <cell r="L362" t="str">
            <v>COT</v>
          </cell>
          <cell r="M362">
            <v>2000</v>
          </cell>
          <cell r="Q362">
            <v>2000</v>
          </cell>
          <cell r="R362" t="str">
            <v>ex</v>
          </cell>
          <cell r="T362">
            <v>3.7985199999999999</v>
          </cell>
          <cell r="U362">
            <v>0.9</v>
          </cell>
          <cell r="V362">
            <v>7597.04</v>
          </cell>
          <cell r="W362">
            <v>0</v>
          </cell>
          <cell r="X362">
            <v>0</v>
          </cell>
          <cell r="Y362">
            <v>0</v>
          </cell>
          <cell r="Z362">
            <v>7597.04</v>
          </cell>
          <cell r="AA362">
            <v>6837.3360000000002</v>
          </cell>
          <cell r="AB362">
            <v>0</v>
          </cell>
          <cell r="AC362">
            <v>0</v>
          </cell>
          <cell r="AD362">
            <v>0</v>
          </cell>
          <cell r="AE362">
            <v>6837.3360000000002</v>
          </cell>
          <cell r="AF362">
            <v>759.70399999999972</v>
          </cell>
          <cell r="AG362">
            <v>0</v>
          </cell>
          <cell r="AH362">
            <v>0</v>
          </cell>
          <cell r="AI362">
            <v>0</v>
          </cell>
          <cell r="AJ362">
            <v>759.70399999999972</v>
          </cell>
          <cell r="AL362">
            <v>0</v>
          </cell>
        </row>
        <row r="363">
          <cell r="B363" t="str">
            <v>ST/EPU</v>
          </cell>
          <cell r="C363" t="str">
            <v>B1E</v>
          </cell>
          <cell r="D363" t="str">
            <v>B1EA</v>
          </cell>
          <cell r="E363" t="str">
            <v>CNCESE</v>
          </cell>
          <cell r="G363">
            <v>25</v>
          </cell>
          <cell r="H363" t="str">
            <v>ACT CUR LECT Test annuel de lecture en 4èA</v>
          </cell>
          <cell r="I363" t="str">
            <v>CNCESE</v>
          </cell>
          <cell r="K363" t="str">
            <v>IDA</v>
          </cell>
          <cell r="L363" t="str">
            <v>AUT</v>
          </cell>
          <cell r="M363">
            <v>1</v>
          </cell>
          <cell r="Q363">
            <v>1</v>
          </cell>
          <cell r="R363" t="str">
            <v>forfait</v>
          </cell>
          <cell r="T363">
            <v>113955.59999999999</v>
          </cell>
          <cell r="U363">
            <v>1</v>
          </cell>
          <cell r="V363">
            <v>113955.59999999999</v>
          </cell>
          <cell r="W363">
            <v>0</v>
          </cell>
          <cell r="X363">
            <v>0</v>
          </cell>
          <cell r="Y363">
            <v>0</v>
          </cell>
          <cell r="Z363">
            <v>113955.59999999999</v>
          </cell>
          <cell r="AA363">
            <v>113955.59999999999</v>
          </cell>
          <cell r="AB363">
            <v>0</v>
          </cell>
          <cell r="AC363">
            <v>0</v>
          </cell>
          <cell r="AD363">
            <v>0</v>
          </cell>
          <cell r="AE363">
            <v>113955.59999999999</v>
          </cell>
          <cell r="AF363">
            <v>0</v>
          </cell>
          <cell r="AG363">
            <v>0</v>
          </cell>
          <cell r="AH363">
            <v>0</v>
          </cell>
          <cell r="AI363">
            <v>0</v>
          </cell>
          <cell r="AJ363">
            <v>0</v>
          </cell>
          <cell r="AL363">
            <v>0</v>
          </cell>
        </row>
        <row r="364">
          <cell r="B364" t="str">
            <v>ST/EPU</v>
          </cell>
          <cell r="C364" t="str">
            <v>B1D</v>
          </cell>
          <cell r="D364" t="str">
            <v>B1DA</v>
          </cell>
          <cell r="E364" t="str">
            <v>INRAP</v>
          </cell>
          <cell r="G364">
            <v>25</v>
          </cell>
          <cell r="H364" t="str">
            <v>ACT CUR LECT Evaluation / actualisation du curriculum de lecture</v>
          </cell>
          <cell r="I364" t="str">
            <v>INRAP</v>
          </cell>
          <cell r="K364" t="str">
            <v>IDA</v>
          </cell>
          <cell r="L364" t="str">
            <v>AUT</v>
          </cell>
          <cell r="M364">
            <v>1</v>
          </cell>
          <cell r="Q364">
            <v>1</v>
          </cell>
          <cell r="R364" t="str">
            <v>forfait</v>
          </cell>
          <cell r="T364">
            <v>94963</v>
          </cell>
          <cell r="U364">
            <v>1</v>
          </cell>
          <cell r="V364">
            <v>94963</v>
          </cell>
          <cell r="W364">
            <v>0</v>
          </cell>
          <cell r="X364">
            <v>0</v>
          </cell>
          <cell r="Y364">
            <v>0</v>
          </cell>
          <cell r="Z364">
            <v>94963</v>
          </cell>
          <cell r="AA364">
            <v>94963</v>
          </cell>
          <cell r="AB364">
            <v>0</v>
          </cell>
          <cell r="AC364">
            <v>0</v>
          </cell>
          <cell r="AD364">
            <v>0</v>
          </cell>
          <cell r="AE364">
            <v>94963</v>
          </cell>
          <cell r="AF364">
            <v>0</v>
          </cell>
          <cell r="AG364">
            <v>0</v>
          </cell>
          <cell r="AH364">
            <v>0</v>
          </cell>
          <cell r="AI364">
            <v>0</v>
          </cell>
          <cell r="AJ364">
            <v>0</v>
          </cell>
          <cell r="AL364">
            <v>0</v>
          </cell>
        </row>
        <row r="365">
          <cell r="B365" t="str">
            <v>ST/EPU</v>
          </cell>
          <cell r="C365" t="str">
            <v>B1E</v>
          </cell>
          <cell r="D365" t="str">
            <v>B1ED</v>
          </cell>
          <cell r="E365" t="str">
            <v>CNCESE</v>
          </cell>
          <cell r="G365">
            <v>25</v>
          </cell>
          <cell r="H365" t="str">
            <v xml:space="preserve">EVAL Evaluation externe des subventions du PAREEG </v>
          </cell>
          <cell r="I365" t="str">
            <v>CNCESE</v>
          </cell>
          <cell r="K365" t="str">
            <v>IDA</v>
          </cell>
          <cell r="L365" t="str">
            <v>AUT</v>
          </cell>
          <cell r="M365">
            <v>1</v>
          </cell>
          <cell r="Q365">
            <v>1</v>
          </cell>
          <cell r="R365" t="str">
            <v>forfait</v>
          </cell>
          <cell r="T365">
            <v>132948.19999999998</v>
          </cell>
          <cell r="U365">
            <v>1</v>
          </cell>
          <cell r="V365">
            <v>132948.19999999998</v>
          </cell>
          <cell r="W365">
            <v>0</v>
          </cell>
          <cell r="X365">
            <v>0</v>
          </cell>
          <cell r="Y365">
            <v>0</v>
          </cell>
          <cell r="Z365">
            <v>132948.19999999998</v>
          </cell>
          <cell r="AA365">
            <v>132948.19999999998</v>
          </cell>
          <cell r="AB365">
            <v>0</v>
          </cell>
          <cell r="AC365">
            <v>0</v>
          </cell>
          <cell r="AD365">
            <v>0</v>
          </cell>
          <cell r="AE365">
            <v>132948.19999999998</v>
          </cell>
          <cell r="AF365">
            <v>0</v>
          </cell>
          <cell r="AG365">
            <v>0</v>
          </cell>
          <cell r="AH365">
            <v>0</v>
          </cell>
          <cell r="AI365">
            <v>0</v>
          </cell>
          <cell r="AJ365">
            <v>0</v>
          </cell>
          <cell r="AL365">
            <v>0</v>
          </cell>
        </row>
        <row r="366">
          <cell r="B366" t="str">
            <v>ST/EPU</v>
          </cell>
          <cell r="C366" t="str">
            <v>B1E</v>
          </cell>
          <cell r="D366" t="str">
            <v>B1ED</v>
          </cell>
          <cell r="E366" t="str">
            <v>CNCESE</v>
          </cell>
          <cell r="G366">
            <v>25</v>
          </cell>
          <cell r="H366" t="str">
            <v>EVAL Evaluation externe des alphabétisés                                                                              juin 07</v>
          </cell>
          <cell r="I366" t="str">
            <v>CNCESE</v>
          </cell>
          <cell r="K366" t="str">
            <v>IDA</v>
          </cell>
          <cell r="L366" t="str">
            <v>AUT</v>
          </cell>
          <cell r="M366">
            <v>1</v>
          </cell>
          <cell r="Q366">
            <v>1</v>
          </cell>
          <cell r="R366" t="str">
            <v>forfait</v>
          </cell>
          <cell r="T366">
            <v>132948.19999999998</v>
          </cell>
          <cell r="U366">
            <v>1</v>
          </cell>
          <cell r="V366">
            <v>132948.19999999998</v>
          </cell>
          <cell r="W366">
            <v>0</v>
          </cell>
          <cell r="X366">
            <v>0</v>
          </cell>
          <cell r="Y366">
            <v>0</v>
          </cell>
          <cell r="Z366">
            <v>132948.19999999998</v>
          </cell>
          <cell r="AA366">
            <v>132948.19999999998</v>
          </cell>
          <cell r="AB366">
            <v>0</v>
          </cell>
          <cell r="AC366">
            <v>0</v>
          </cell>
          <cell r="AD366">
            <v>0</v>
          </cell>
          <cell r="AE366">
            <v>132948.19999999998</v>
          </cell>
          <cell r="AF366">
            <v>0</v>
          </cell>
          <cell r="AG366">
            <v>0</v>
          </cell>
          <cell r="AH366">
            <v>0</v>
          </cell>
          <cell r="AI366">
            <v>0</v>
          </cell>
          <cell r="AJ366">
            <v>0</v>
          </cell>
          <cell r="AL366">
            <v>0</v>
          </cell>
        </row>
        <row r="367">
          <cell r="B367" t="str">
            <v>ST/EPU</v>
          </cell>
          <cell r="C367" t="str">
            <v>B1E</v>
          </cell>
          <cell r="D367" t="str">
            <v>B1ED</v>
          </cell>
          <cell r="E367" t="str">
            <v>CNCESE</v>
          </cell>
          <cell r="G367">
            <v>15</v>
          </cell>
          <cell r="H367" t="str">
            <v xml:space="preserve">EVAL Diffusions des résultats des évaluations (sté civile, parents, personnel éduc..)  </v>
          </cell>
          <cell r="I367" t="str">
            <v>CNCESE</v>
          </cell>
          <cell r="K367" t="str">
            <v>IDA</v>
          </cell>
          <cell r="L367" t="str">
            <v>AUT</v>
          </cell>
          <cell r="M367">
            <v>1</v>
          </cell>
          <cell r="Q367">
            <v>1</v>
          </cell>
          <cell r="R367" t="str">
            <v>forfait</v>
          </cell>
          <cell r="T367">
            <v>72171.88</v>
          </cell>
          <cell r="U367">
            <v>0.9</v>
          </cell>
          <cell r="V367">
            <v>72171.88</v>
          </cell>
          <cell r="W367">
            <v>0</v>
          </cell>
          <cell r="X367">
            <v>0</v>
          </cell>
          <cell r="Y367">
            <v>0</v>
          </cell>
          <cell r="Z367">
            <v>72171.88</v>
          </cell>
          <cell r="AA367">
            <v>64954.692000000003</v>
          </cell>
          <cell r="AB367">
            <v>0</v>
          </cell>
          <cell r="AC367">
            <v>0</v>
          </cell>
          <cell r="AD367">
            <v>0</v>
          </cell>
          <cell r="AE367">
            <v>64954.692000000003</v>
          </cell>
          <cell r="AF367">
            <v>7217.1880000000019</v>
          </cell>
          <cell r="AG367">
            <v>0</v>
          </cell>
          <cell r="AH367">
            <v>0</v>
          </cell>
          <cell r="AI367">
            <v>0</v>
          </cell>
          <cell r="AJ367">
            <v>7217.1880000000019</v>
          </cell>
          <cell r="AL367">
            <v>0</v>
          </cell>
        </row>
        <row r="368">
          <cell r="B368" t="str">
            <v>ST/EPU</v>
          </cell>
          <cell r="C368" t="str">
            <v>C1B</v>
          </cell>
          <cell r="D368" t="str">
            <v>C1BD</v>
          </cell>
          <cell r="E368" t="str">
            <v>IGE</v>
          </cell>
          <cell r="G368">
            <v>25</v>
          </cell>
          <cell r="H368" t="str">
            <v xml:space="preserve">TEMPS ENS Spécialiste temps effectif d'enseignement </v>
          </cell>
          <cell r="I368" t="str">
            <v>IGE</v>
          </cell>
          <cell r="K368" t="str">
            <v>IDA</v>
          </cell>
          <cell r="L368" t="str">
            <v>LR</v>
          </cell>
          <cell r="M368">
            <v>2</v>
          </cell>
          <cell r="Q368">
            <v>2</v>
          </cell>
          <cell r="R368" t="str">
            <v>forfait</v>
          </cell>
          <cell r="T368">
            <v>75970.399999999994</v>
          </cell>
          <cell r="U368">
            <v>1</v>
          </cell>
          <cell r="V368">
            <v>151940.79999999999</v>
          </cell>
          <cell r="W368">
            <v>0</v>
          </cell>
          <cell r="X368">
            <v>0</v>
          </cell>
          <cell r="Y368">
            <v>0</v>
          </cell>
          <cell r="Z368">
            <v>151940.79999999999</v>
          </cell>
          <cell r="AA368">
            <v>151940.79999999999</v>
          </cell>
          <cell r="AB368">
            <v>0</v>
          </cell>
          <cell r="AC368">
            <v>0</v>
          </cell>
          <cell r="AD368">
            <v>0</v>
          </cell>
          <cell r="AE368">
            <v>151940.79999999999</v>
          </cell>
          <cell r="AF368">
            <v>0</v>
          </cell>
          <cell r="AG368">
            <v>0</v>
          </cell>
          <cell r="AH368">
            <v>0</v>
          </cell>
          <cell r="AI368">
            <v>0</v>
          </cell>
          <cell r="AJ368">
            <v>0</v>
          </cell>
          <cell r="AL368">
            <v>0</v>
          </cell>
        </row>
        <row r="369">
          <cell r="B369" t="str">
            <v>ST/EPU</v>
          </cell>
          <cell r="C369" t="str">
            <v>C1B</v>
          </cell>
          <cell r="D369" t="str">
            <v>C1BD</v>
          </cell>
          <cell r="E369" t="str">
            <v>IGE</v>
          </cell>
          <cell r="G369">
            <v>25</v>
          </cell>
          <cell r="H369" t="str">
            <v xml:space="preserve">TEMPS ENS Elaboration des fiches d'enquête/observation  5p x 5j </v>
          </cell>
          <cell r="I369" t="str">
            <v>IGE</v>
          </cell>
          <cell r="K369" t="str">
            <v>IDA</v>
          </cell>
          <cell r="L369" t="str">
            <v>AUT</v>
          </cell>
          <cell r="M369">
            <v>25</v>
          </cell>
          <cell r="Q369">
            <v>25</v>
          </cell>
          <cell r="R369" t="str">
            <v>pxj</v>
          </cell>
          <cell r="T369">
            <v>113.9556</v>
          </cell>
          <cell r="U369">
            <v>1</v>
          </cell>
          <cell r="V369">
            <v>2848.8900000000003</v>
          </cell>
          <cell r="W369">
            <v>0</v>
          </cell>
          <cell r="X369">
            <v>0</v>
          </cell>
          <cell r="Y369">
            <v>0</v>
          </cell>
          <cell r="Z369">
            <v>2848.8900000000003</v>
          </cell>
          <cell r="AA369">
            <v>2848.8900000000003</v>
          </cell>
          <cell r="AB369">
            <v>0</v>
          </cell>
          <cell r="AC369">
            <v>0</v>
          </cell>
          <cell r="AD369">
            <v>0</v>
          </cell>
          <cell r="AE369">
            <v>2848.8900000000003</v>
          </cell>
          <cell r="AF369">
            <v>0</v>
          </cell>
          <cell r="AG369">
            <v>0</v>
          </cell>
          <cell r="AH369">
            <v>0</v>
          </cell>
          <cell r="AI369">
            <v>0</v>
          </cell>
          <cell r="AJ369">
            <v>0</v>
          </cell>
          <cell r="AL369">
            <v>0</v>
          </cell>
        </row>
        <row r="370">
          <cell r="B370" t="str">
            <v>ST/EPU</v>
          </cell>
          <cell r="C370" t="str">
            <v>C1B</v>
          </cell>
          <cell r="D370" t="str">
            <v>C1BD</v>
          </cell>
          <cell r="E370" t="str">
            <v>IGE</v>
          </cell>
          <cell r="G370">
            <v>15</v>
          </cell>
          <cell r="H370" t="str">
            <v>TEMPS ENS Reproduction des fiches 120 étbts x 30 fiches x 5 pages</v>
          </cell>
          <cell r="I370" t="str">
            <v>IGE</v>
          </cell>
          <cell r="K370" t="str">
            <v>IDA</v>
          </cell>
          <cell r="L370" t="str">
            <v>COT</v>
          </cell>
          <cell r="M370">
            <v>3600</v>
          </cell>
          <cell r="Q370">
            <v>3600</v>
          </cell>
          <cell r="R370" t="str">
            <v>ex</v>
          </cell>
          <cell r="T370">
            <v>0.45070242050308496</v>
          </cell>
          <cell r="U370">
            <v>0.9</v>
          </cell>
          <cell r="V370">
            <v>1622.5287138111059</v>
          </cell>
          <cell r="W370">
            <v>0</v>
          </cell>
          <cell r="X370">
            <v>0</v>
          </cell>
          <cell r="Y370">
            <v>0</v>
          </cell>
          <cell r="Z370">
            <v>1622.5287138111059</v>
          </cell>
          <cell r="AA370">
            <v>1460.2758424299955</v>
          </cell>
          <cell r="AB370">
            <v>0</v>
          </cell>
          <cell r="AC370">
            <v>0</v>
          </cell>
          <cell r="AD370">
            <v>0</v>
          </cell>
          <cell r="AE370">
            <v>1460.2758424299955</v>
          </cell>
          <cell r="AF370">
            <v>162.25287138111048</v>
          </cell>
          <cell r="AG370">
            <v>0</v>
          </cell>
          <cell r="AH370">
            <v>0</v>
          </cell>
          <cell r="AI370">
            <v>0</v>
          </cell>
          <cell r="AJ370">
            <v>162.25287138111048</v>
          </cell>
          <cell r="AL370">
            <v>0</v>
          </cell>
        </row>
        <row r="371">
          <cell r="B371" t="str">
            <v>ST/EPU</v>
          </cell>
          <cell r="C371" t="str">
            <v>C1B</v>
          </cell>
          <cell r="D371" t="str">
            <v>C1BD</v>
          </cell>
          <cell r="E371" t="str">
            <v>IGE</v>
          </cell>
          <cell r="G371">
            <v>25</v>
          </cell>
          <cell r="H371" t="str">
            <v xml:space="preserve">TEMPS ENS Formation des 12 enquêteurs+ 3 superviseurs x 3j </v>
          </cell>
          <cell r="I371" t="str">
            <v>IGE</v>
          </cell>
          <cell r="K371" t="str">
            <v>IDA</v>
          </cell>
          <cell r="L371" t="str">
            <v>AUT</v>
          </cell>
          <cell r="M371">
            <v>45</v>
          </cell>
          <cell r="Q371">
            <v>45</v>
          </cell>
          <cell r="R371" t="str">
            <v>pxj</v>
          </cell>
          <cell r="T371">
            <v>113.9556</v>
          </cell>
          <cell r="U371">
            <v>1</v>
          </cell>
          <cell r="V371">
            <v>5128.0020000000004</v>
          </cell>
          <cell r="W371">
            <v>0</v>
          </cell>
          <cell r="X371">
            <v>0</v>
          </cell>
          <cell r="Y371">
            <v>0</v>
          </cell>
          <cell r="Z371">
            <v>5128.0020000000004</v>
          </cell>
          <cell r="AA371">
            <v>5128.0020000000004</v>
          </cell>
          <cell r="AB371">
            <v>0</v>
          </cell>
          <cell r="AC371">
            <v>0</v>
          </cell>
          <cell r="AD371">
            <v>0</v>
          </cell>
          <cell r="AE371">
            <v>5128.0020000000004</v>
          </cell>
          <cell r="AF371">
            <v>0</v>
          </cell>
          <cell r="AG371">
            <v>0</v>
          </cell>
          <cell r="AH371">
            <v>0</v>
          </cell>
          <cell r="AI371">
            <v>0</v>
          </cell>
          <cell r="AJ371">
            <v>0</v>
          </cell>
          <cell r="AL371">
            <v>0</v>
          </cell>
        </row>
        <row r="372">
          <cell r="B372" t="str">
            <v>ST/EPU</v>
          </cell>
          <cell r="C372" t="str">
            <v>C1B</v>
          </cell>
          <cell r="D372" t="str">
            <v>C1BD</v>
          </cell>
          <cell r="E372" t="str">
            <v>IGE</v>
          </cell>
          <cell r="G372">
            <v>25</v>
          </cell>
          <cell r="H372" t="str">
            <v>TEMPS ENS Enquêtes dans les étbts  120 x 3 passages</v>
          </cell>
          <cell r="I372" t="str">
            <v>IGE</v>
          </cell>
          <cell r="K372" t="str">
            <v>IDA</v>
          </cell>
          <cell r="L372" t="str">
            <v>AUT</v>
          </cell>
          <cell r="M372">
            <v>360</v>
          </cell>
          <cell r="Q372">
            <v>360</v>
          </cell>
          <cell r="R372" t="str">
            <v>pxj</v>
          </cell>
          <cell r="T372">
            <v>113.9556</v>
          </cell>
          <cell r="U372">
            <v>1</v>
          </cell>
          <cell r="V372">
            <v>41024.016000000003</v>
          </cell>
          <cell r="W372">
            <v>0</v>
          </cell>
          <cell r="X372">
            <v>0</v>
          </cell>
          <cell r="Y372">
            <v>0</v>
          </cell>
          <cell r="Z372">
            <v>41024.016000000003</v>
          </cell>
          <cell r="AA372">
            <v>41024.016000000003</v>
          </cell>
          <cell r="AB372">
            <v>0</v>
          </cell>
          <cell r="AC372">
            <v>0</v>
          </cell>
          <cell r="AD372">
            <v>0</v>
          </cell>
          <cell r="AE372">
            <v>41024.016000000003</v>
          </cell>
          <cell r="AF372">
            <v>0</v>
          </cell>
          <cell r="AG372">
            <v>0</v>
          </cell>
          <cell r="AH372">
            <v>0</v>
          </cell>
          <cell r="AI372">
            <v>0</v>
          </cell>
          <cell r="AJ372">
            <v>0</v>
          </cell>
          <cell r="AL372">
            <v>0</v>
          </cell>
        </row>
        <row r="373">
          <cell r="B373" t="str">
            <v>ST/EPU</v>
          </cell>
          <cell r="C373" t="str">
            <v>C1B</v>
          </cell>
          <cell r="D373" t="str">
            <v>C1BD</v>
          </cell>
          <cell r="E373" t="str">
            <v>IGE</v>
          </cell>
          <cell r="G373">
            <v>25</v>
          </cell>
          <cell r="H373" t="str">
            <v>TEMPS ENS Saisie, traitement et analyse des données  3p x 20j</v>
          </cell>
          <cell r="I373" t="str">
            <v>IGE</v>
          </cell>
          <cell r="K373" t="str">
            <v>IDA</v>
          </cell>
          <cell r="L373" t="str">
            <v>AUT</v>
          </cell>
          <cell r="M373">
            <v>60</v>
          </cell>
          <cell r="Q373">
            <v>60</v>
          </cell>
          <cell r="R373" t="str">
            <v>pxj</v>
          </cell>
          <cell r="T373">
            <v>113.9556</v>
          </cell>
          <cell r="U373">
            <v>1</v>
          </cell>
          <cell r="V373">
            <v>6837.3360000000002</v>
          </cell>
          <cell r="W373">
            <v>0</v>
          </cell>
          <cell r="X373">
            <v>0</v>
          </cell>
          <cell r="Y373">
            <v>0</v>
          </cell>
          <cell r="Z373">
            <v>6837.3360000000002</v>
          </cell>
          <cell r="AA373">
            <v>6837.3360000000002</v>
          </cell>
          <cell r="AB373">
            <v>0</v>
          </cell>
          <cell r="AC373">
            <v>0</v>
          </cell>
          <cell r="AD373">
            <v>0</v>
          </cell>
          <cell r="AE373">
            <v>6837.3360000000002</v>
          </cell>
          <cell r="AF373">
            <v>0</v>
          </cell>
          <cell r="AG373">
            <v>0</v>
          </cell>
          <cell r="AH373">
            <v>0</v>
          </cell>
          <cell r="AI373">
            <v>0</v>
          </cell>
          <cell r="AJ373">
            <v>0</v>
          </cell>
          <cell r="AL373">
            <v>0</v>
          </cell>
        </row>
        <row r="374">
          <cell r="B374" t="str">
            <v>ST/EPU</v>
          </cell>
          <cell r="C374" t="str">
            <v>C1B</v>
          </cell>
          <cell r="D374" t="str">
            <v>C1BD</v>
          </cell>
          <cell r="E374" t="str">
            <v>IGE</v>
          </cell>
          <cell r="G374">
            <v>25</v>
          </cell>
          <cell r="H374" t="str">
            <v xml:space="preserve">TEMPS ENS At de validation 40p x 1j  </v>
          </cell>
          <cell r="I374" t="str">
            <v>IGE</v>
          </cell>
          <cell r="K374" t="str">
            <v>IDA</v>
          </cell>
          <cell r="L374" t="str">
            <v>AUT</v>
          </cell>
          <cell r="M374">
            <v>40</v>
          </cell>
          <cell r="Q374">
            <v>40</v>
          </cell>
          <cell r="R374" t="str">
            <v>pxj</v>
          </cell>
          <cell r="T374">
            <v>113.9556</v>
          </cell>
          <cell r="U374">
            <v>1</v>
          </cell>
          <cell r="V374">
            <v>4558.2240000000002</v>
          </cell>
          <cell r="W374">
            <v>0</v>
          </cell>
          <cell r="X374">
            <v>0</v>
          </cell>
          <cell r="Y374">
            <v>0</v>
          </cell>
          <cell r="Z374">
            <v>4558.2240000000002</v>
          </cell>
          <cell r="AA374">
            <v>4558.2240000000002</v>
          </cell>
          <cell r="AB374">
            <v>0</v>
          </cell>
          <cell r="AC374">
            <v>0</v>
          </cell>
          <cell r="AD374">
            <v>0</v>
          </cell>
          <cell r="AE374">
            <v>4558.2240000000002</v>
          </cell>
          <cell r="AF374">
            <v>0</v>
          </cell>
          <cell r="AG374">
            <v>0</v>
          </cell>
          <cell r="AH374">
            <v>0</v>
          </cell>
          <cell r="AI374">
            <v>0</v>
          </cell>
          <cell r="AJ374">
            <v>0</v>
          </cell>
          <cell r="AL374">
            <v>0</v>
          </cell>
        </row>
        <row r="375">
          <cell r="B375" t="str">
            <v>ST/EPU</v>
          </cell>
          <cell r="C375" t="str">
            <v>C1B</v>
          </cell>
          <cell r="D375" t="str">
            <v>C1BD</v>
          </cell>
          <cell r="E375" t="str">
            <v>IGE</v>
          </cell>
          <cell r="G375">
            <v>15</v>
          </cell>
          <cell r="H375" t="str">
            <v xml:space="preserve">TEMPS ENS Reproduction et diffusion du rapport     30pages x 500ex </v>
          </cell>
          <cell r="I375" t="str">
            <v>IGE</v>
          </cell>
          <cell r="K375" t="str">
            <v>IDA</v>
          </cell>
          <cell r="L375" t="str">
            <v>COT</v>
          </cell>
          <cell r="M375">
            <v>500</v>
          </cell>
          <cell r="Q375">
            <v>500</v>
          </cell>
          <cell r="R375" t="str">
            <v>ex</v>
          </cell>
          <cell r="T375">
            <v>3.2450574276222115</v>
          </cell>
          <cell r="U375">
            <v>0.9</v>
          </cell>
          <cell r="V375">
            <v>1622.5287138111057</v>
          </cell>
          <cell r="W375">
            <v>0</v>
          </cell>
          <cell r="X375">
            <v>0</v>
          </cell>
          <cell r="Y375">
            <v>0</v>
          </cell>
          <cell r="Z375">
            <v>1622.5287138111057</v>
          </cell>
          <cell r="AA375">
            <v>1460.2758424299952</v>
          </cell>
          <cell r="AB375">
            <v>0</v>
          </cell>
          <cell r="AC375">
            <v>0</v>
          </cell>
          <cell r="AD375">
            <v>0</v>
          </cell>
          <cell r="AE375">
            <v>1460.2758424299952</v>
          </cell>
          <cell r="AF375">
            <v>162.25287138111048</v>
          </cell>
          <cell r="AG375">
            <v>0</v>
          </cell>
          <cell r="AH375">
            <v>0</v>
          </cell>
          <cell r="AI375">
            <v>0</v>
          </cell>
          <cell r="AJ375">
            <v>162.25287138111048</v>
          </cell>
          <cell r="AL375">
            <v>0</v>
          </cell>
        </row>
        <row r="376">
          <cell r="B376" t="str">
            <v>ST/EPU</v>
          </cell>
          <cell r="C376" t="str">
            <v>B1E</v>
          </cell>
          <cell r="D376" t="str">
            <v>B1EE</v>
          </cell>
          <cell r="E376" t="str">
            <v>CNCESE</v>
          </cell>
          <cell r="G376">
            <v>25</v>
          </cell>
          <cell r="H376" t="str">
            <v xml:space="preserve">CNCESE Supervision spécialistes en évaluation systémique (E. Barrier)                  </v>
          </cell>
          <cell r="I376" t="str">
            <v>CNCESE</v>
          </cell>
          <cell r="K376" t="str">
            <v>IDA</v>
          </cell>
          <cell r="L376" t="str">
            <v>LR</v>
          </cell>
          <cell r="M376">
            <v>1</v>
          </cell>
          <cell r="Q376">
            <v>1</v>
          </cell>
          <cell r="R376" t="str">
            <v>forfait</v>
          </cell>
          <cell r="T376">
            <v>151940.79999999999</v>
          </cell>
          <cell r="U376">
            <v>1</v>
          </cell>
          <cell r="V376">
            <v>151940.79999999999</v>
          </cell>
          <cell r="W376">
            <v>0</v>
          </cell>
          <cell r="X376">
            <v>0</v>
          </cell>
          <cell r="Y376">
            <v>0</v>
          </cell>
          <cell r="Z376">
            <v>151940.79999999999</v>
          </cell>
          <cell r="AA376">
            <v>151940.79999999999</v>
          </cell>
          <cell r="AB376">
            <v>0</v>
          </cell>
          <cell r="AC376">
            <v>0</v>
          </cell>
          <cell r="AD376">
            <v>0</v>
          </cell>
          <cell r="AE376">
            <v>151940.79999999999</v>
          </cell>
          <cell r="AF376">
            <v>0</v>
          </cell>
          <cell r="AG376">
            <v>0</v>
          </cell>
          <cell r="AH376">
            <v>0</v>
          </cell>
          <cell r="AI376">
            <v>0</v>
          </cell>
          <cell r="AJ376">
            <v>0</v>
          </cell>
          <cell r="AL376">
            <v>0</v>
          </cell>
        </row>
        <row r="377">
          <cell r="B377" t="str">
            <v>ST/EPU</v>
          </cell>
          <cell r="C377" t="str">
            <v>B1E</v>
          </cell>
          <cell r="D377" t="str">
            <v>B1EE</v>
          </cell>
          <cell r="E377" t="str">
            <v>CNCESE</v>
          </cell>
          <cell r="G377">
            <v>15</v>
          </cell>
          <cell r="H377" t="str">
            <v>CNCESE Abonnement mensuel internet</v>
          </cell>
          <cell r="I377" t="str">
            <v>CNCESE</v>
          </cell>
          <cell r="K377" t="str">
            <v>IDA</v>
          </cell>
          <cell r="L377" t="str">
            <v>AUT</v>
          </cell>
          <cell r="M377">
            <v>12</v>
          </cell>
          <cell r="Q377">
            <v>12</v>
          </cell>
          <cell r="R377" t="str">
            <v>ex</v>
          </cell>
          <cell r="T377">
            <v>315.49169435215947</v>
          </cell>
          <cell r="U377">
            <v>0.9</v>
          </cell>
          <cell r="V377">
            <v>3785.9003322259136</v>
          </cell>
          <cell r="W377">
            <v>0</v>
          </cell>
          <cell r="X377">
            <v>0</v>
          </cell>
          <cell r="Y377">
            <v>0</v>
          </cell>
          <cell r="Z377">
            <v>3785.9003322259136</v>
          </cell>
          <cell r="AA377">
            <v>3407.3102990033221</v>
          </cell>
          <cell r="AB377">
            <v>0</v>
          </cell>
          <cell r="AC377">
            <v>0</v>
          </cell>
          <cell r="AD377">
            <v>0</v>
          </cell>
          <cell r="AE377">
            <v>3407.3102990033221</v>
          </cell>
          <cell r="AF377">
            <v>378.5900332225915</v>
          </cell>
          <cell r="AG377">
            <v>0</v>
          </cell>
          <cell r="AH377">
            <v>0</v>
          </cell>
          <cell r="AI377">
            <v>0</v>
          </cell>
          <cell r="AJ377">
            <v>378.5900332225915</v>
          </cell>
          <cell r="AL377">
            <v>0</v>
          </cell>
        </row>
        <row r="378">
          <cell r="B378" t="str">
            <v>ST/EPU</v>
          </cell>
          <cell r="C378" t="str">
            <v>B1A</v>
          </cell>
          <cell r="D378" t="str">
            <v>B1AA</v>
          </cell>
          <cell r="E378" t="str">
            <v>EP/BEYL</v>
          </cell>
          <cell r="G378">
            <v>23</v>
          </cell>
          <cell r="H378" t="str">
            <v>EP manuels français, calc, sobs, hgéo, icm pour élèves prim pub et privé : environ</v>
          </cell>
          <cell r="I378" t="str">
            <v>DNEE</v>
          </cell>
          <cell r="K378" t="str">
            <v>IDA</v>
          </cell>
          <cell r="L378" t="str">
            <v>AOI</v>
          </cell>
          <cell r="M378">
            <v>61141.861823916166</v>
          </cell>
          <cell r="Q378">
            <v>61141.861823916166</v>
          </cell>
          <cell r="R378" t="str">
            <v>manuel</v>
          </cell>
          <cell r="T378">
            <v>4.6735826839463295</v>
          </cell>
          <cell r="U378">
            <v>1</v>
          </cell>
          <cell r="V378">
            <v>285751.54668449372</v>
          </cell>
          <cell r="W378">
            <v>0</v>
          </cell>
          <cell r="X378">
            <v>0</v>
          </cell>
          <cell r="Y378">
            <v>0</v>
          </cell>
          <cell r="Z378">
            <v>285751.54668449372</v>
          </cell>
          <cell r="AA378">
            <v>285751.54668449372</v>
          </cell>
          <cell r="AB378">
            <v>0</v>
          </cell>
          <cell r="AC378">
            <v>0</v>
          </cell>
          <cell r="AD378">
            <v>0</v>
          </cell>
          <cell r="AE378">
            <v>285751.54668449372</v>
          </cell>
          <cell r="AF378">
            <v>0</v>
          </cell>
          <cell r="AG378">
            <v>0</v>
          </cell>
          <cell r="AH378">
            <v>0</v>
          </cell>
          <cell r="AI378">
            <v>0</v>
          </cell>
          <cell r="AJ378">
            <v>0</v>
          </cell>
          <cell r="AL378">
            <v>0</v>
          </cell>
        </row>
        <row r="379">
          <cell r="B379" t="str">
            <v>ST/EPU</v>
          </cell>
          <cell r="C379" t="str">
            <v>B1A</v>
          </cell>
          <cell r="D379" t="str">
            <v>B1AA</v>
          </cell>
          <cell r="E379" t="str">
            <v>EP/BOFF</v>
          </cell>
          <cell r="G379">
            <v>23</v>
          </cell>
          <cell r="H379" t="str">
            <v>EP manuels français, calc, sobs, hgéo, icm pour élèves prim pub et privé : environ</v>
          </cell>
          <cell r="I379" t="str">
            <v>DNEE</v>
          </cell>
          <cell r="K379" t="str">
            <v>IDA</v>
          </cell>
          <cell r="L379" t="str">
            <v>AOI</v>
          </cell>
          <cell r="M379">
            <v>77546.471416342931</v>
          </cell>
          <cell r="Q379">
            <v>77546.471416342931</v>
          </cell>
          <cell r="R379" t="str">
            <v>manuel</v>
          </cell>
          <cell r="T379">
            <v>4.6735826839463295</v>
          </cell>
          <cell r="U379">
            <v>1</v>
          </cell>
          <cell r="V379">
            <v>362419.84601255931</v>
          </cell>
          <cell r="W379">
            <v>0</v>
          </cell>
          <cell r="X379">
            <v>0</v>
          </cell>
          <cell r="Y379">
            <v>0</v>
          </cell>
          <cell r="Z379">
            <v>362419.84601255931</v>
          </cell>
          <cell r="AA379">
            <v>362419.84601255931</v>
          </cell>
          <cell r="AB379">
            <v>0</v>
          </cell>
          <cell r="AC379">
            <v>0</v>
          </cell>
          <cell r="AD379">
            <v>0</v>
          </cell>
          <cell r="AE379">
            <v>362419.84601255931</v>
          </cell>
          <cell r="AF379">
            <v>0</v>
          </cell>
          <cell r="AG379">
            <v>0</v>
          </cell>
          <cell r="AH379">
            <v>0</v>
          </cell>
          <cell r="AI379">
            <v>0</v>
          </cell>
          <cell r="AJ379">
            <v>0</v>
          </cell>
          <cell r="AL379">
            <v>0</v>
          </cell>
        </row>
        <row r="380">
          <cell r="B380" t="str">
            <v>ST/EPU</v>
          </cell>
          <cell r="C380" t="str">
            <v>B1A</v>
          </cell>
          <cell r="D380" t="str">
            <v>B1AA</v>
          </cell>
          <cell r="E380" t="str">
            <v>EP/BOKE</v>
          </cell>
          <cell r="G380">
            <v>23</v>
          </cell>
          <cell r="H380" t="str">
            <v>EP manuels français, calc, sobs, hgéo, icm pour élèves prim pub et privé : environ</v>
          </cell>
          <cell r="I380" t="str">
            <v>DNEE</v>
          </cell>
          <cell r="K380" t="str">
            <v>IDA</v>
          </cell>
          <cell r="L380" t="str">
            <v>AOI</v>
          </cell>
          <cell r="M380">
            <v>170084.56364986638</v>
          </cell>
          <cell r="Q380">
            <v>170084.56364986638</v>
          </cell>
          <cell r="R380" t="str">
            <v>manuel</v>
          </cell>
          <cell r="T380">
            <v>4.6735826839463295</v>
          </cell>
          <cell r="U380">
            <v>1</v>
          </cell>
          <cell r="V380">
            <v>794904.27148058277</v>
          </cell>
          <cell r="W380">
            <v>0</v>
          </cell>
          <cell r="X380">
            <v>0</v>
          </cell>
          <cell r="Y380">
            <v>0</v>
          </cell>
          <cell r="Z380">
            <v>794904.27148058277</v>
          </cell>
          <cell r="AA380">
            <v>794904.27148058277</v>
          </cell>
          <cell r="AB380">
            <v>0</v>
          </cell>
          <cell r="AC380">
            <v>0</v>
          </cell>
          <cell r="AD380">
            <v>0</v>
          </cell>
          <cell r="AE380">
            <v>794904.27148058277</v>
          </cell>
          <cell r="AF380">
            <v>0</v>
          </cell>
          <cell r="AG380">
            <v>0</v>
          </cell>
          <cell r="AH380">
            <v>0</v>
          </cell>
          <cell r="AI380">
            <v>0</v>
          </cell>
          <cell r="AJ380">
            <v>0</v>
          </cell>
          <cell r="AL380">
            <v>0</v>
          </cell>
        </row>
        <row r="381">
          <cell r="B381" t="str">
            <v>ST/EPU</v>
          </cell>
          <cell r="C381" t="str">
            <v>B1A</v>
          </cell>
          <cell r="D381" t="str">
            <v>B1AA</v>
          </cell>
          <cell r="E381" t="str">
            <v>EP/COYA</v>
          </cell>
          <cell r="G381">
            <v>23</v>
          </cell>
          <cell r="H381" t="str">
            <v>EP manuels français, calc, sobs, hgéo, icm pour élèves prim pub et privé : environ</v>
          </cell>
          <cell r="I381" t="str">
            <v>DNEE</v>
          </cell>
          <cell r="K381" t="str">
            <v>IDA</v>
          </cell>
          <cell r="L381" t="str">
            <v>AOI</v>
          </cell>
          <cell r="M381">
            <v>95807.608861446206</v>
          </cell>
          <cell r="Q381">
            <v>95807.608861446206</v>
          </cell>
          <cell r="R381" t="str">
            <v>manuel</v>
          </cell>
          <cell r="T381">
            <v>4.6735826839463295</v>
          </cell>
          <cell r="U381">
            <v>1</v>
          </cell>
          <cell r="V381">
            <v>447764.78176515788</v>
          </cell>
          <cell r="W381">
            <v>0</v>
          </cell>
          <cell r="X381">
            <v>0</v>
          </cell>
          <cell r="Y381">
            <v>0</v>
          </cell>
          <cell r="Z381">
            <v>447764.78176515788</v>
          </cell>
          <cell r="AA381">
            <v>447764.78176515788</v>
          </cell>
          <cell r="AB381">
            <v>0</v>
          </cell>
          <cell r="AC381">
            <v>0</v>
          </cell>
          <cell r="AD381">
            <v>0</v>
          </cell>
          <cell r="AE381">
            <v>447764.78176515788</v>
          </cell>
          <cell r="AF381">
            <v>0</v>
          </cell>
          <cell r="AG381">
            <v>0</v>
          </cell>
          <cell r="AH381">
            <v>0</v>
          </cell>
          <cell r="AI381">
            <v>0</v>
          </cell>
          <cell r="AJ381">
            <v>0</v>
          </cell>
          <cell r="AL381">
            <v>0</v>
          </cell>
        </row>
        <row r="382">
          <cell r="B382" t="str">
            <v>ST/EPU</v>
          </cell>
          <cell r="C382" t="str">
            <v>B1A</v>
          </cell>
          <cell r="D382" t="str">
            <v>B1AA</v>
          </cell>
          <cell r="E382" t="str">
            <v>EP/DABO</v>
          </cell>
          <cell r="G382">
            <v>23</v>
          </cell>
          <cell r="H382" t="str">
            <v>EP manuels français, calc, sobs, hgéo, icm pour élèves prim pub et privé : environ</v>
          </cell>
          <cell r="I382" t="str">
            <v>DNEE</v>
          </cell>
          <cell r="K382" t="str">
            <v>IDA</v>
          </cell>
          <cell r="L382" t="str">
            <v>AOI</v>
          </cell>
          <cell r="M382">
            <v>54919.642194807348</v>
          </cell>
          <cell r="Q382">
            <v>54919.642194807348</v>
          </cell>
          <cell r="R382" t="str">
            <v>manuel</v>
          </cell>
          <cell r="T382">
            <v>4.6735826839463295</v>
          </cell>
          <cell r="U382">
            <v>1</v>
          </cell>
          <cell r="V382">
            <v>256671.4887701798</v>
          </cell>
          <cell r="W382">
            <v>0</v>
          </cell>
          <cell r="X382">
            <v>0</v>
          </cell>
          <cell r="Y382">
            <v>0</v>
          </cell>
          <cell r="Z382">
            <v>256671.4887701798</v>
          </cell>
          <cell r="AA382">
            <v>256671.4887701798</v>
          </cell>
          <cell r="AB382">
            <v>0</v>
          </cell>
          <cell r="AC382">
            <v>0</v>
          </cell>
          <cell r="AD382">
            <v>0</v>
          </cell>
          <cell r="AE382">
            <v>256671.4887701798</v>
          </cell>
          <cell r="AF382">
            <v>0</v>
          </cell>
          <cell r="AG382">
            <v>0</v>
          </cell>
          <cell r="AH382">
            <v>0</v>
          </cell>
          <cell r="AI382">
            <v>0</v>
          </cell>
          <cell r="AJ382">
            <v>0</v>
          </cell>
          <cell r="AL382">
            <v>0</v>
          </cell>
        </row>
        <row r="383">
          <cell r="B383" t="str">
            <v>ST/EPU</v>
          </cell>
          <cell r="C383" t="str">
            <v>B1A</v>
          </cell>
          <cell r="D383" t="str">
            <v>B1AA</v>
          </cell>
          <cell r="E383" t="str">
            <v>EP/DALA</v>
          </cell>
          <cell r="G383">
            <v>23</v>
          </cell>
          <cell r="H383" t="str">
            <v>EP manuels français, calc, sobs, hgéo, icm pour élèves prim pub et privé : environ</v>
          </cell>
          <cell r="I383" t="str">
            <v>DNEE</v>
          </cell>
          <cell r="K383" t="str">
            <v>IDA</v>
          </cell>
          <cell r="L383" t="str">
            <v>AOI</v>
          </cell>
          <cell r="M383">
            <v>61379.472043969014</v>
          </cell>
          <cell r="Q383">
            <v>61379.472043969014</v>
          </cell>
          <cell r="R383" t="str">
            <v>manuel</v>
          </cell>
          <cell r="T383">
            <v>4.6735826839463295</v>
          </cell>
          <cell r="U383">
            <v>1</v>
          </cell>
          <cell r="V383">
            <v>286862.03769446141</v>
          </cell>
          <cell r="W383">
            <v>0</v>
          </cell>
          <cell r="X383">
            <v>0</v>
          </cell>
          <cell r="Y383">
            <v>0</v>
          </cell>
          <cell r="Z383">
            <v>286862.03769446141</v>
          </cell>
          <cell r="AA383">
            <v>286862.03769446141</v>
          </cell>
          <cell r="AB383">
            <v>0</v>
          </cell>
          <cell r="AC383">
            <v>0</v>
          </cell>
          <cell r="AD383">
            <v>0</v>
          </cell>
          <cell r="AE383">
            <v>286862.03769446141</v>
          </cell>
          <cell r="AF383">
            <v>0</v>
          </cell>
          <cell r="AG383">
            <v>0</v>
          </cell>
          <cell r="AH383">
            <v>0</v>
          </cell>
          <cell r="AI383">
            <v>0</v>
          </cell>
          <cell r="AJ383">
            <v>0</v>
          </cell>
          <cell r="AL383">
            <v>0</v>
          </cell>
        </row>
        <row r="384">
          <cell r="B384" t="str">
            <v>ST/EPU</v>
          </cell>
          <cell r="C384" t="str">
            <v>B1A</v>
          </cell>
          <cell r="D384" t="str">
            <v>B1AA</v>
          </cell>
          <cell r="E384" t="str">
            <v>EP/DING</v>
          </cell>
          <cell r="G384">
            <v>23</v>
          </cell>
          <cell r="H384" t="str">
            <v>EP manuels français, calc, sobs, hgéo, icm pour élèves prim pub et privé : environ</v>
          </cell>
          <cell r="I384" t="str">
            <v>DNEE</v>
          </cell>
          <cell r="K384" t="str">
            <v>IDA</v>
          </cell>
          <cell r="L384" t="str">
            <v>AOI</v>
          </cell>
          <cell r="M384">
            <v>41550.1071465184</v>
          </cell>
          <cell r="Q384">
            <v>41550.1071465184</v>
          </cell>
          <cell r="R384" t="str">
            <v>manuel</v>
          </cell>
          <cell r="T384">
            <v>4.6735826839463295</v>
          </cell>
          <cell r="U384">
            <v>1</v>
          </cell>
          <cell r="V384">
            <v>194187.86127608301</v>
          </cell>
          <cell r="W384">
            <v>0</v>
          </cell>
          <cell r="X384">
            <v>0</v>
          </cell>
          <cell r="Y384">
            <v>0</v>
          </cell>
          <cell r="Z384">
            <v>194187.86127608301</v>
          </cell>
          <cell r="AA384">
            <v>194187.86127608301</v>
          </cell>
          <cell r="AB384">
            <v>0</v>
          </cell>
          <cell r="AC384">
            <v>0</v>
          </cell>
          <cell r="AD384">
            <v>0</v>
          </cell>
          <cell r="AE384">
            <v>194187.86127608301</v>
          </cell>
          <cell r="AF384">
            <v>0</v>
          </cell>
          <cell r="AG384">
            <v>0</v>
          </cell>
          <cell r="AH384">
            <v>0</v>
          </cell>
          <cell r="AI384">
            <v>0</v>
          </cell>
          <cell r="AJ384">
            <v>0</v>
          </cell>
          <cell r="AL384">
            <v>0</v>
          </cell>
        </row>
        <row r="385">
          <cell r="B385" t="str">
            <v>ST/EPU</v>
          </cell>
          <cell r="C385" t="str">
            <v>B1A</v>
          </cell>
          <cell r="D385" t="str">
            <v>B1AA</v>
          </cell>
          <cell r="E385" t="str">
            <v>EP/DIXI</v>
          </cell>
          <cell r="G385">
            <v>23</v>
          </cell>
          <cell r="H385" t="str">
            <v>EP manuels français, calc, sobs, hgéo, icm pour élèves prim pub et privé : environ</v>
          </cell>
          <cell r="I385" t="str">
            <v>DNEE</v>
          </cell>
          <cell r="K385" t="str">
            <v>IDA</v>
          </cell>
          <cell r="L385" t="str">
            <v>AOI</v>
          </cell>
          <cell r="M385">
            <v>84671.609881651268</v>
          </cell>
          <cell r="Q385">
            <v>84671.609881651268</v>
          </cell>
          <cell r="R385" t="str">
            <v>manuel</v>
          </cell>
          <cell r="T385">
            <v>4.6735826839463295</v>
          </cell>
          <cell r="U385">
            <v>1</v>
          </cell>
          <cell r="V385">
            <v>395719.76976474427</v>
          </cell>
          <cell r="W385">
            <v>0</v>
          </cell>
          <cell r="X385">
            <v>0</v>
          </cell>
          <cell r="Y385">
            <v>0</v>
          </cell>
          <cell r="Z385">
            <v>395719.76976474427</v>
          </cell>
          <cell r="AA385">
            <v>395719.76976474427</v>
          </cell>
          <cell r="AB385">
            <v>0</v>
          </cell>
          <cell r="AC385">
            <v>0</v>
          </cell>
          <cell r="AD385">
            <v>0</v>
          </cell>
          <cell r="AE385">
            <v>395719.76976474427</v>
          </cell>
          <cell r="AF385">
            <v>0</v>
          </cell>
          <cell r="AG385">
            <v>0</v>
          </cell>
          <cell r="AH385">
            <v>0</v>
          </cell>
          <cell r="AI385">
            <v>0</v>
          </cell>
          <cell r="AJ385">
            <v>0</v>
          </cell>
          <cell r="AL385">
            <v>0</v>
          </cell>
        </row>
        <row r="386">
          <cell r="B386" t="str">
            <v>ST/EPU</v>
          </cell>
          <cell r="C386" t="str">
            <v>B1A</v>
          </cell>
          <cell r="D386" t="str">
            <v>B1AA</v>
          </cell>
          <cell r="E386" t="str">
            <v>EP/DUBR</v>
          </cell>
          <cell r="G386">
            <v>23</v>
          </cell>
          <cell r="H386" t="str">
            <v>EP manuels français, calc, sobs, hgéo, icm pour élèves prim pub et privé : environ</v>
          </cell>
          <cell r="I386" t="str">
            <v>DNEE</v>
          </cell>
          <cell r="K386" t="str">
            <v>IDA</v>
          </cell>
          <cell r="L386" t="str">
            <v>AOI</v>
          </cell>
          <cell r="M386">
            <v>78994.309690529524</v>
          </cell>
          <cell r="Q386">
            <v>78994.309690529524</v>
          </cell>
          <cell r="R386" t="str">
            <v>manuel</v>
          </cell>
          <cell r="T386">
            <v>4.6735826839463295</v>
          </cell>
          <cell r="U386">
            <v>1</v>
          </cell>
          <cell r="V386">
            <v>369186.43789995252</v>
          </cell>
          <cell r="W386">
            <v>0</v>
          </cell>
          <cell r="X386">
            <v>0</v>
          </cell>
          <cell r="Y386">
            <v>0</v>
          </cell>
          <cell r="Z386">
            <v>369186.43789995252</v>
          </cell>
          <cell r="AA386">
            <v>369186.43789995252</v>
          </cell>
          <cell r="AB386">
            <v>0</v>
          </cell>
          <cell r="AC386">
            <v>0</v>
          </cell>
          <cell r="AD386">
            <v>0</v>
          </cell>
          <cell r="AE386">
            <v>369186.43789995252</v>
          </cell>
          <cell r="AF386">
            <v>0</v>
          </cell>
          <cell r="AG386">
            <v>0</v>
          </cell>
          <cell r="AH386">
            <v>0</v>
          </cell>
          <cell r="AI386">
            <v>0</v>
          </cell>
          <cell r="AJ386">
            <v>0</v>
          </cell>
          <cell r="AL386">
            <v>0</v>
          </cell>
        </row>
        <row r="387">
          <cell r="B387" t="str">
            <v>ST/EPU</v>
          </cell>
          <cell r="C387" t="str">
            <v>B1A</v>
          </cell>
          <cell r="D387" t="str">
            <v>B1AA</v>
          </cell>
          <cell r="E387" t="str">
            <v>EP/FARA</v>
          </cell>
          <cell r="G387">
            <v>23</v>
          </cell>
          <cell r="H387" t="str">
            <v>EP manuels français, calc, sobs, hgéo, icm pour élèves prim pub et privé : environ</v>
          </cell>
          <cell r="I387" t="str">
            <v>DNEE</v>
          </cell>
          <cell r="K387" t="str">
            <v>IDA</v>
          </cell>
          <cell r="L387" t="str">
            <v>AOI</v>
          </cell>
          <cell r="M387">
            <v>84202.725714080982</v>
          </cell>
          <cell r="Q387">
            <v>84202.725714080982</v>
          </cell>
          <cell r="R387" t="str">
            <v>manuel</v>
          </cell>
          <cell r="T387">
            <v>4.6735826839463295</v>
          </cell>
          <cell r="U387">
            <v>1</v>
          </cell>
          <cell r="V387">
            <v>393528.40083841118</v>
          </cell>
          <cell r="W387">
            <v>0</v>
          </cell>
          <cell r="X387">
            <v>0</v>
          </cell>
          <cell r="Y387">
            <v>0</v>
          </cell>
          <cell r="Z387">
            <v>393528.40083841118</v>
          </cell>
          <cell r="AA387">
            <v>393528.40083841118</v>
          </cell>
          <cell r="AB387">
            <v>0</v>
          </cell>
          <cell r="AC387">
            <v>0</v>
          </cell>
          <cell r="AD387">
            <v>0</v>
          </cell>
          <cell r="AE387">
            <v>393528.40083841118</v>
          </cell>
          <cell r="AF387">
            <v>0</v>
          </cell>
          <cell r="AG387">
            <v>0</v>
          </cell>
          <cell r="AH387">
            <v>0</v>
          </cell>
          <cell r="AI387">
            <v>0</v>
          </cell>
          <cell r="AJ387">
            <v>0</v>
          </cell>
          <cell r="AL387">
            <v>0</v>
          </cell>
        </row>
        <row r="388">
          <cell r="B388" t="str">
            <v>ST/EPU</v>
          </cell>
          <cell r="C388" t="str">
            <v>B1A</v>
          </cell>
          <cell r="D388" t="str">
            <v>B1AA</v>
          </cell>
          <cell r="E388" t="str">
            <v>EP/FORE</v>
          </cell>
          <cell r="G388">
            <v>23</v>
          </cell>
          <cell r="H388" t="str">
            <v>EP manuels français, calc, sobs, hgéo, icm pour élèves prim pub et privé : environ</v>
          </cell>
          <cell r="I388" t="str">
            <v>DNEE</v>
          </cell>
          <cell r="K388" t="str">
            <v>IDA</v>
          </cell>
          <cell r="L388" t="str">
            <v>AOI</v>
          </cell>
          <cell r="M388">
            <v>74799.697272535428</v>
          </cell>
          <cell r="Q388">
            <v>74799.697272535428</v>
          </cell>
          <cell r="R388" t="str">
            <v>manuel</v>
          </cell>
          <cell r="T388">
            <v>4.6735826839463295</v>
          </cell>
          <cell r="U388">
            <v>1</v>
          </cell>
          <cell r="V388">
            <v>349582.56993734906</v>
          </cell>
          <cell r="W388">
            <v>0</v>
          </cell>
          <cell r="X388">
            <v>0</v>
          </cell>
          <cell r="Y388">
            <v>0</v>
          </cell>
          <cell r="Z388">
            <v>349582.56993734906</v>
          </cell>
          <cell r="AA388">
            <v>349582.56993734906</v>
          </cell>
          <cell r="AB388">
            <v>0</v>
          </cell>
          <cell r="AC388">
            <v>0</v>
          </cell>
          <cell r="AD388">
            <v>0</v>
          </cell>
          <cell r="AE388">
            <v>349582.56993734906</v>
          </cell>
          <cell r="AF388">
            <v>0</v>
          </cell>
          <cell r="AG388">
            <v>0</v>
          </cell>
          <cell r="AH388">
            <v>0</v>
          </cell>
          <cell r="AI388">
            <v>0</v>
          </cell>
          <cell r="AJ388">
            <v>0</v>
          </cell>
          <cell r="AL388">
            <v>0</v>
          </cell>
        </row>
        <row r="389">
          <cell r="B389" t="str">
            <v>ST/EPU</v>
          </cell>
          <cell r="C389" t="str">
            <v>B1A</v>
          </cell>
          <cell r="D389" t="str">
            <v>B1AA</v>
          </cell>
          <cell r="E389" t="str">
            <v>EP/FRIA</v>
          </cell>
          <cell r="G389">
            <v>23</v>
          </cell>
          <cell r="H389" t="str">
            <v>EP manuels français, calc, sobs, hgéo, icm pour élèves prim pub et privé : environ</v>
          </cell>
          <cell r="I389" t="str">
            <v>DNEE</v>
          </cell>
          <cell r="K389" t="str">
            <v>IDA</v>
          </cell>
          <cell r="L389" t="str">
            <v>AOI</v>
          </cell>
          <cell r="M389">
            <v>55521.588085607284</v>
          </cell>
          <cell r="Q389">
            <v>55521.588085607284</v>
          </cell>
          <cell r="R389" t="str">
            <v>manuel</v>
          </cell>
          <cell r="T389">
            <v>4.6735826839463295</v>
          </cell>
          <cell r="U389">
            <v>1</v>
          </cell>
          <cell r="V389">
            <v>259484.73266209505</v>
          </cell>
          <cell r="W389">
            <v>0</v>
          </cell>
          <cell r="X389">
            <v>0</v>
          </cell>
          <cell r="Y389">
            <v>0</v>
          </cell>
          <cell r="Z389">
            <v>259484.73266209505</v>
          </cell>
          <cell r="AA389">
            <v>259484.73266209505</v>
          </cell>
          <cell r="AB389">
            <v>0</v>
          </cell>
          <cell r="AC389">
            <v>0</v>
          </cell>
          <cell r="AD389">
            <v>0</v>
          </cell>
          <cell r="AE389">
            <v>259484.73266209505</v>
          </cell>
          <cell r="AF389">
            <v>0</v>
          </cell>
          <cell r="AG389">
            <v>0</v>
          </cell>
          <cell r="AH389">
            <v>0</v>
          </cell>
          <cell r="AI389">
            <v>0</v>
          </cell>
          <cell r="AJ389">
            <v>0</v>
          </cell>
          <cell r="AL389">
            <v>0</v>
          </cell>
        </row>
        <row r="390">
          <cell r="B390" t="str">
            <v>ST/EPU</v>
          </cell>
          <cell r="C390" t="str">
            <v>B1A</v>
          </cell>
          <cell r="D390" t="str">
            <v>B1AA</v>
          </cell>
          <cell r="E390" t="str">
            <v>EP/GAOU</v>
          </cell>
          <cell r="G390">
            <v>23</v>
          </cell>
          <cell r="H390" t="str">
            <v>EP manuels français, calc, sobs, hgéo, icm pour élèves prim pub et privé : environ</v>
          </cell>
          <cell r="I390" t="str">
            <v>DNEE</v>
          </cell>
          <cell r="K390" t="str">
            <v>IDA</v>
          </cell>
          <cell r="L390" t="str">
            <v>AOI</v>
          </cell>
          <cell r="M390">
            <v>39250.040216410147</v>
          </cell>
          <cell r="Q390">
            <v>39250.040216410147</v>
          </cell>
          <cell r="R390" t="str">
            <v>manuel</v>
          </cell>
          <cell r="T390">
            <v>4.6735826839463295</v>
          </cell>
          <cell r="U390">
            <v>1</v>
          </cell>
          <cell r="V390">
            <v>183438.3082996115</v>
          </cell>
          <cell r="W390">
            <v>0</v>
          </cell>
          <cell r="X390">
            <v>0</v>
          </cell>
          <cell r="Y390">
            <v>0</v>
          </cell>
          <cell r="Z390">
            <v>183438.3082996115</v>
          </cell>
          <cell r="AA390">
            <v>183438.3082996115</v>
          </cell>
          <cell r="AB390">
            <v>0</v>
          </cell>
          <cell r="AC390">
            <v>0</v>
          </cell>
          <cell r="AD390">
            <v>0</v>
          </cell>
          <cell r="AE390">
            <v>183438.3082996115</v>
          </cell>
          <cell r="AF390">
            <v>0</v>
          </cell>
          <cell r="AG390">
            <v>0</v>
          </cell>
          <cell r="AH390">
            <v>0</v>
          </cell>
          <cell r="AI390">
            <v>0</v>
          </cell>
          <cell r="AJ390">
            <v>0</v>
          </cell>
          <cell r="AL390">
            <v>0</v>
          </cell>
        </row>
        <row r="391">
          <cell r="B391" t="str">
            <v>ST/EPU</v>
          </cell>
          <cell r="C391" t="str">
            <v>B1A</v>
          </cell>
          <cell r="D391" t="str">
            <v>B1AA</v>
          </cell>
          <cell r="E391" t="str">
            <v>EP/GUEC</v>
          </cell>
          <cell r="G391">
            <v>23</v>
          </cell>
          <cell r="H391" t="str">
            <v>EP manuels français, calc, sobs, hgéo, icm pour élèves prim pub et privé : environ</v>
          </cell>
          <cell r="I391" t="str">
            <v>DNEE</v>
          </cell>
          <cell r="K391" t="str">
            <v>IDA</v>
          </cell>
          <cell r="L391" t="str">
            <v>AOI</v>
          </cell>
          <cell r="M391">
            <v>132054.25589639248</v>
          </cell>
          <cell r="Q391">
            <v>132054.25589639248</v>
          </cell>
          <cell r="R391" t="str">
            <v>manuel</v>
          </cell>
          <cell r="T391">
            <v>4.6735826839463295</v>
          </cell>
          <cell r="U391">
            <v>1</v>
          </cell>
          <cell r="V391">
            <v>617166.48369879741</v>
          </cell>
          <cell r="W391">
            <v>0</v>
          </cell>
          <cell r="X391">
            <v>0</v>
          </cell>
          <cell r="Y391">
            <v>0</v>
          </cell>
          <cell r="Z391">
            <v>617166.48369879741</v>
          </cell>
          <cell r="AA391">
            <v>617166.48369879741</v>
          </cell>
          <cell r="AB391">
            <v>0</v>
          </cell>
          <cell r="AC391">
            <v>0</v>
          </cell>
          <cell r="AD391">
            <v>0</v>
          </cell>
          <cell r="AE391">
            <v>617166.48369879741</v>
          </cell>
          <cell r="AF391">
            <v>0</v>
          </cell>
          <cell r="AG391">
            <v>0</v>
          </cell>
          <cell r="AH391">
            <v>0</v>
          </cell>
          <cell r="AI391">
            <v>0</v>
          </cell>
          <cell r="AJ391">
            <v>0</v>
          </cell>
          <cell r="AL391">
            <v>0</v>
          </cell>
        </row>
        <row r="392">
          <cell r="B392" t="str">
            <v>ST/EPU</v>
          </cell>
          <cell r="C392" t="str">
            <v>B1A</v>
          </cell>
          <cell r="D392" t="str">
            <v>B1AA</v>
          </cell>
          <cell r="E392" t="str">
            <v>EP/KALO</v>
          </cell>
          <cell r="G392">
            <v>23</v>
          </cell>
          <cell r="H392" t="str">
            <v>EP manuels français, calc, sobs, hgéo, icm pour élèves prim pub et privé : environ</v>
          </cell>
          <cell r="I392" t="str">
            <v>DNEE</v>
          </cell>
          <cell r="K392" t="str">
            <v>IDA</v>
          </cell>
          <cell r="L392" t="str">
            <v>AOI</v>
          </cell>
          <cell r="M392">
            <v>47018.310343994119</v>
          </cell>
          <cell r="Q392">
            <v>47018.310343994119</v>
          </cell>
          <cell r="R392" t="str">
            <v>manuel</v>
          </cell>
          <cell r="T392">
            <v>4.6735826839463295</v>
          </cell>
          <cell r="U392">
            <v>1</v>
          </cell>
          <cell r="V392">
            <v>219743.9610521055</v>
          </cell>
          <cell r="W392">
            <v>0</v>
          </cell>
          <cell r="X392">
            <v>0</v>
          </cell>
          <cell r="Y392">
            <v>0</v>
          </cell>
          <cell r="Z392">
            <v>219743.9610521055</v>
          </cell>
          <cell r="AA392">
            <v>219743.9610521055</v>
          </cell>
          <cell r="AB392">
            <v>0</v>
          </cell>
          <cell r="AC392">
            <v>0</v>
          </cell>
          <cell r="AD392">
            <v>0</v>
          </cell>
          <cell r="AE392">
            <v>219743.9610521055</v>
          </cell>
          <cell r="AF392">
            <v>0</v>
          </cell>
          <cell r="AG392">
            <v>0</v>
          </cell>
          <cell r="AH392">
            <v>0</v>
          </cell>
          <cell r="AI392">
            <v>0</v>
          </cell>
          <cell r="AJ392">
            <v>0</v>
          </cell>
          <cell r="AL392">
            <v>0</v>
          </cell>
        </row>
        <row r="393">
          <cell r="B393" t="str">
            <v>ST/EPU</v>
          </cell>
          <cell r="C393" t="str">
            <v>B1A</v>
          </cell>
          <cell r="D393" t="str">
            <v>B1AA</v>
          </cell>
          <cell r="E393" t="str">
            <v>EP/KANK</v>
          </cell>
          <cell r="G393">
            <v>23</v>
          </cell>
          <cell r="H393" t="str">
            <v>EP manuels français, calc, sobs, hgéo, icm pour élèves prim pub et privé : environ</v>
          </cell>
          <cell r="I393" t="str">
            <v>DNEE</v>
          </cell>
          <cell r="K393" t="str">
            <v>IDA</v>
          </cell>
          <cell r="L393" t="str">
            <v>AOI</v>
          </cell>
          <cell r="M393">
            <v>141184.82461894449</v>
          </cell>
          <cell r="Q393">
            <v>141184.82461894449</v>
          </cell>
          <cell r="R393" t="str">
            <v>manuel</v>
          </cell>
          <cell r="T393">
            <v>4.6735826839463295</v>
          </cell>
          <cell r="U393">
            <v>1</v>
          </cell>
          <cell r="V393">
            <v>659838.95157509844</v>
          </cell>
          <cell r="W393">
            <v>0</v>
          </cell>
          <cell r="X393">
            <v>0</v>
          </cell>
          <cell r="Y393">
            <v>0</v>
          </cell>
          <cell r="Z393">
            <v>659838.95157509844</v>
          </cell>
          <cell r="AA393">
            <v>659838.95157509844</v>
          </cell>
          <cell r="AB393">
            <v>0</v>
          </cell>
          <cell r="AC393">
            <v>0</v>
          </cell>
          <cell r="AD393">
            <v>0</v>
          </cell>
          <cell r="AE393">
            <v>659838.95157509844</v>
          </cell>
          <cell r="AF393">
            <v>0</v>
          </cell>
          <cell r="AG393">
            <v>0</v>
          </cell>
          <cell r="AH393">
            <v>0</v>
          </cell>
          <cell r="AI393">
            <v>0</v>
          </cell>
          <cell r="AJ393">
            <v>0</v>
          </cell>
          <cell r="AL393">
            <v>0</v>
          </cell>
        </row>
        <row r="394">
          <cell r="B394" t="str">
            <v>ST/EPU</v>
          </cell>
          <cell r="C394" t="str">
            <v>B1A</v>
          </cell>
          <cell r="D394" t="str">
            <v>B1AA</v>
          </cell>
          <cell r="E394" t="str">
            <v>EP/KERO</v>
          </cell>
          <cell r="G394">
            <v>23</v>
          </cell>
          <cell r="H394" t="str">
            <v>EP manuels français, calc, sobs, hgéo, icm pour élèves prim pub et privé : environ</v>
          </cell>
          <cell r="I394" t="str">
            <v>DNEE</v>
          </cell>
          <cell r="K394" t="str">
            <v>IDA</v>
          </cell>
          <cell r="L394" t="str">
            <v>AOI</v>
          </cell>
          <cell r="M394">
            <v>65583.58887076487</v>
          </cell>
          <cell r="Q394">
            <v>65583.58887076487</v>
          </cell>
          <cell r="R394" t="str">
            <v>manuel</v>
          </cell>
          <cell r="T394">
            <v>4.6735826839463295</v>
          </cell>
          <cell r="U394">
            <v>1</v>
          </cell>
          <cell r="V394">
            <v>306510.32529746188</v>
          </cell>
          <cell r="W394">
            <v>0</v>
          </cell>
          <cell r="X394">
            <v>0</v>
          </cell>
          <cell r="Y394">
            <v>0</v>
          </cell>
          <cell r="Z394">
            <v>306510.32529746188</v>
          </cell>
          <cell r="AA394">
            <v>306510.32529746188</v>
          </cell>
          <cell r="AB394">
            <v>0</v>
          </cell>
          <cell r="AC394">
            <v>0</v>
          </cell>
          <cell r="AD394">
            <v>0</v>
          </cell>
          <cell r="AE394">
            <v>306510.32529746188</v>
          </cell>
          <cell r="AF394">
            <v>0</v>
          </cell>
          <cell r="AG394">
            <v>0</v>
          </cell>
          <cell r="AH394">
            <v>0</v>
          </cell>
          <cell r="AI394">
            <v>0</v>
          </cell>
          <cell r="AJ394">
            <v>0</v>
          </cell>
          <cell r="AL394">
            <v>0</v>
          </cell>
        </row>
        <row r="395">
          <cell r="B395" t="str">
            <v>ST/EPU</v>
          </cell>
          <cell r="C395" t="str">
            <v>B1A</v>
          </cell>
          <cell r="D395" t="str">
            <v>B1AA</v>
          </cell>
          <cell r="E395" t="str">
            <v>EP/KIND</v>
          </cell>
          <cell r="G395">
            <v>23</v>
          </cell>
          <cell r="H395" t="str">
            <v>EP manuels français, calc, sobs, hgéo, icm pour élèves prim pub et privé : environ</v>
          </cell>
          <cell r="I395" t="str">
            <v>DNEE</v>
          </cell>
          <cell r="K395" t="str">
            <v>IDA</v>
          </cell>
          <cell r="L395" t="str">
            <v>AOI</v>
          </cell>
          <cell r="M395">
            <v>176123.03137546807</v>
          </cell>
          <cell r="Q395">
            <v>176123.03137546807</v>
          </cell>
          <cell r="R395" t="str">
            <v>manuel</v>
          </cell>
          <cell r="T395">
            <v>4.6735826839463295</v>
          </cell>
          <cell r="U395">
            <v>1</v>
          </cell>
          <cell r="V395">
            <v>823125.54968052369</v>
          </cell>
          <cell r="W395">
            <v>0</v>
          </cell>
          <cell r="X395">
            <v>0</v>
          </cell>
          <cell r="Y395">
            <v>0</v>
          </cell>
          <cell r="Z395">
            <v>823125.54968052369</v>
          </cell>
          <cell r="AA395">
            <v>823125.54968052369</v>
          </cell>
          <cell r="AB395">
            <v>0</v>
          </cell>
          <cell r="AC395">
            <v>0</v>
          </cell>
          <cell r="AD395">
            <v>0</v>
          </cell>
          <cell r="AE395">
            <v>823125.54968052369</v>
          </cell>
          <cell r="AF395">
            <v>0</v>
          </cell>
          <cell r="AG395">
            <v>0</v>
          </cell>
          <cell r="AH395">
            <v>0</v>
          </cell>
          <cell r="AI395">
            <v>0</v>
          </cell>
          <cell r="AJ395">
            <v>0</v>
          </cell>
          <cell r="AL395">
            <v>0</v>
          </cell>
        </row>
        <row r="396">
          <cell r="B396" t="str">
            <v>ST/EPU</v>
          </cell>
          <cell r="C396" t="str">
            <v>B1A</v>
          </cell>
          <cell r="D396" t="str">
            <v>B1AA</v>
          </cell>
          <cell r="E396" t="str">
            <v>EP/KISS</v>
          </cell>
          <cell r="G396">
            <v>23</v>
          </cell>
          <cell r="H396" t="str">
            <v>EP manuels français, calc, sobs, hgéo, icm pour élèves prim pub et privé : environ</v>
          </cell>
          <cell r="I396" t="str">
            <v>DNEE</v>
          </cell>
          <cell r="K396" t="str">
            <v>IDA</v>
          </cell>
          <cell r="L396" t="str">
            <v>AOI</v>
          </cell>
          <cell r="M396">
            <v>133803.06711597904</v>
          </cell>
          <cell r="Q396">
            <v>133803.06711597904</v>
          </cell>
          <cell r="R396" t="str">
            <v>manuel</v>
          </cell>
          <cell r="T396">
            <v>4.6735826839463295</v>
          </cell>
          <cell r="U396">
            <v>1</v>
          </cell>
          <cell r="V396">
            <v>625339.69753214822</v>
          </cell>
          <cell r="W396">
            <v>0</v>
          </cell>
          <cell r="X396">
            <v>0</v>
          </cell>
          <cell r="Y396">
            <v>0</v>
          </cell>
          <cell r="Z396">
            <v>625339.69753214822</v>
          </cell>
          <cell r="AA396">
            <v>625339.69753214822</v>
          </cell>
          <cell r="AB396">
            <v>0</v>
          </cell>
          <cell r="AC396">
            <v>0</v>
          </cell>
          <cell r="AD396">
            <v>0</v>
          </cell>
          <cell r="AE396">
            <v>625339.69753214822</v>
          </cell>
          <cell r="AF396">
            <v>0</v>
          </cell>
          <cell r="AG396">
            <v>0</v>
          </cell>
          <cell r="AH396">
            <v>0</v>
          </cell>
          <cell r="AI396">
            <v>0</v>
          </cell>
          <cell r="AJ396">
            <v>0</v>
          </cell>
          <cell r="AL396">
            <v>0</v>
          </cell>
        </row>
        <row r="397">
          <cell r="B397" t="str">
            <v>ST/EPU</v>
          </cell>
          <cell r="C397" t="str">
            <v>B1A</v>
          </cell>
          <cell r="D397" t="str">
            <v>B1AA</v>
          </cell>
          <cell r="E397" t="str">
            <v>EP/KOUB</v>
          </cell>
          <cell r="G397">
            <v>23</v>
          </cell>
          <cell r="H397" t="str">
            <v>EP manuels français, calc, sobs, hgéo, icm pour élèves prim pub et privé : environ</v>
          </cell>
          <cell r="I397" t="str">
            <v>DNEE</v>
          </cell>
          <cell r="K397" t="str">
            <v>IDA</v>
          </cell>
          <cell r="L397" t="str">
            <v>AOI</v>
          </cell>
          <cell r="M397">
            <v>24144.366493604117</v>
          </cell>
          <cell r="Q397">
            <v>24144.366493604117</v>
          </cell>
          <cell r="R397" t="str">
            <v>manuel</v>
          </cell>
          <cell r="T397">
            <v>4.6735826839463295</v>
          </cell>
          <cell r="U397">
            <v>1</v>
          </cell>
          <cell r="V397">
            <v>112840.69315936216</v>
          </cell>
          <cell r="W397">
            <v>0</v>
          </cell>
          <cell r="X397">
            <v>0</v>
          </cell>
          <cell r="Y397">
            <v>0</v>
          </cell>
          <cell r="Z397">
            <v>112840.69315936216</v>
          </cell>
          <cell r="AA397">
            <v>112840.69315936216</v>
          </cell>
          <cell r="AB397">
            <v>0</v>
          </cell>
          <cell r="AC397">
            <v>0</v>
          </cell>
          <cell r="AD397">
            <v>0</v>
          </cell>
          <cell r="AE397">
            <v>112840.69315936216</v>
          </cell>
          <cell r="AF397">
            <v>0</v>
          </cell>
          <cell r="AG397">
            <v>0</v>
          </cell>
          <cell r="AH397">
            <v>0</v>
          </cell>
          <cell r="AI397">
            <v>0</v>
          </cell>
          <cell r="AJ397">
            <v>0</v>
          </cell>
          <cell r="AL397">
            <v>0</v>
          </cell>
        </row>
        <row r="398">
          <cell r="B398" t="str">
            <v>ST/EPU</v>
          </cell>
          <cell r="C398" t="str">
            <v>B1A</v>
          </cell>
          <cell r="D398" t="str">
            <v>B1AA</v>
          </cell>
          <cell r="E398" t="str">
            <v>EP/KOUN</v>
          </cell>
          <cell r="G398">
            <v>23</v>
          </cell>
          <cell r="H398" t="str">
            <v>EP manuels français, calc, sobs, hgéo, icm pour élèves prim pub et privé : environ</v>
          </cell>
          <cell r="I398" t="str">
            <v>DNEE</v>
          </cell>
          <cell r="K398" t="str">
            <v>IDA</v>
          </cell>
          <cell r="L398" t="str">
            <v>AOI</v>
          </cell>
          <cell r="M398">
            <v>37615.281902448718</v>
          </cell>
          <cell r="Q398">
            <v>37615.281902448718</v>
          </cell>
          <cell r="R398" t="str">
            <v>manuel</v>
          </cell>
          <cell r="T398">
            <v>4.6735826839463295</v>
          </cell>
          <cell r="U398">
            <v>1</v>
          </cell>
          <cell r="V398">
            <v>175798.13015104408</v>
          </cell>
          <cell r="W398">
            <v>0</v>
          </cell>
          <cell r="X398">
            <v>0</v>
          </cell>
          <cell r="Y398">
            <v>0</v>
          </cell>
          <cell r="Z398">
            <v>175798.13015104408</v>
          </cell>
          <cell r="AA398">
            <v>175798.13015104408</v>
          </cell>
          <cell r="AB398">
            <v>0</v>
          </cell>
          <cell r="AC398">
            <v>0</v>
          </cell>
          <cell r="AD398">
            <v>0</v>
          </cell>
          <cell r="AE398">
            <v>175798.13015104408</v>
          </cell>
          <cell r="AF398">
            <v>0</v>
          </cell>
          <cell r="AG398">
            <v>0</v>
          </cell>
          <cell r="AH398">
            <v>0</v>
          </cell>
          <cell r="AI398">
            <v>0</v>
          </cell>
          <cell r="AJ398">
            <v>0</v>
          </cell>
          <cell r="AL398">
            <v>0</v>
          </cell>
        </row>
        <row r="399">
          <cell r="B399" t="str">
            <v>ST/EPU</v>
          </cell>
          <cell r="C399" t="str">
            <v>B1A</v>
          </cell>
          <cell r="D399" t="str">
            <v>B1AA</v>
          </cell>
          <cell r="E399" t="str">
            <v>EP/KOUR</v>
          </cell>
          <cell r="G399">
            <v>23</v>
          </cell>
          <cell r="H399" t="str">
            <v>EP manuels français, calc, sobs, hgéo, icm pour élèves prim pub et privé : environ</v>
          </cell>
          <cell r="I399" t="str">
            <v>DNEE</v>
          </cell>
          <cell r="K399" t="str">
            <v>IDA</v>
          </cell>
          <cell r="L399" t="str">
            <v>AOI</v>
          </cell>
          <cell r="M399">
            <v>67573.178446671387</v>
          </cell>
          <cell r="Q399">
            <v>67573.178446671387</v>
          </cell>
          <cell r="R399" t="str">
            <v>manuel</v>
          </cell>
          <cell r="T399">
            <v>4.6735826839463295</v>
          </cell>
          <cell r="U399">
            <v>1</v>
          </cell>
          <cell r="V399">
            <v>315808.8366875787</v>
          </cell>
          <cell r="W399">
            <v>0</v>
          </cell>
          <cell r="X399">
            <v>0</v>
          </cell>
          <cell r="Y399">
            <v>0</v>
          </cell>
          <cell r="Z399">
            <v>315808.8366875787</v>
          </cell>
          <cell r="AA399">
            <v>315808.8366875787</v>
          </cell>
          <cell r="AB399">
            <v>0</v>
          </cell>
          <cell r="AC399">
            <v>0</v>
          </cell>
          <cell r="AD399">
            <v>0</v>
          </cell>
          <cell r="AE399">
            <v>315808.8366875787</v>
          </cell>
          <cell r="AF399">
            <v>0</v>
          </cell>
          <cell r="AG399">
            <v>0</v>
          </cell>
          <cell r="AH399">
            <v>0</v>
          </cell>
          <cell r="AI399">
            <v>0</v>
          </cell>
          <cell r="AJ399">
            <v>0</v>
          </cell>
          <cell r="AL399">
            <v>0</v>
          </cell>
        </row>
        <row r="400">
          <cell r="B400" t="str">
            <v>ST/EPU</v>
          </cell>
          <cell r="C400" t="str">
            <v>B1A</v>
          </cell>
          <cell r="D400" t="str">
            <v>B1AA</v>
          </cell>
          <cell r="E400" t="str">
            <v>EP/LABE</v>
          </cell>
          <cell r="G400">
            <v>23</v>
          </cell>
          <cell r="H400" t="str">
            <v>EP manuels français, calc, sobs, hgéo, icm pour élèves prim pub et privé : environ</v>
          </cell>
          <cell r="I400" t="str">
            <v>DNEE</v>
          </cell>
          <cell r="K400" t="str">
            <v>IDA</v>
          </cell>
          <cell r="L400" t="str">
            <v>AOI</v>
          </cell>
          <cell r="M400">
            <v>129297.97734378319</v>
          </cell>
          <cell r="Q400">
            <v>129297.97734378319</v>
          </cell>
          <cell r="R400" t="str">
            <v>manuel</v>
          </cell>
          <cell r="T400">
            <v>4.6735826839463295</v>
          </cell>
          <cell r="U400">
            <v>1</v>
          </cell>
          <cell r="V400">
            <v>604284.78798318992</v>
          </cell>
          <cell r="W400">
            <v>0</v>
          </cell>
          <cell r="X400">
            <v>0</v>
          </cell>
          <cell r="Y400">
            <v>0</v>
          </cell>
          <cell r="Z400">
            <v>604284.78798318992</v>
          </cell>
          <cell r="AA400">
            <v>604284.78798318992</v>
          </cell>
          <cell r="AB400">
            <v>0</v>
          </cell>
          <cell r="AC400">
            <v>0</v>
          </cell>
          <cell r="AD400">
            <v>0</v>
          </cell>
          <cell r="AE400">
            <v>604284.78798318992</v>
          </cell>
          <cell r="AF400">
            <v>0</v>
          </cell>
          <cell r="AG400">
            <v>0</v>
          </cell>
          <cell r="AH400">
            <v>0</v>
          </cell>
          <cell r="AI400">
            <v>0</v>
          </cell>
          <cell r="AJ400">
            <v>0</v>
          </cell>
          <cell r="AL400">
            <v>0</v>
          </cell>
        </row>
        <row r="401">
          <cell r="B401" t="str">
            <v>ST/EPU</v>
          </cell>
          <cell r="C401" t="str">
            <v>B1A</v>
          </cell>
          <cell r="D401" t="str">
            <v>B1AA</v>
          </cell>
          <cell r="E401" t="str">
            <v>EP/LELO</v>
          </cell>
          <cell r="G401">
            <v>23</v>
          </cell>
          <cell r="H401" t="str">
            <v>EP manuels français, calc, sobs, hgéo, icm pour élèves prim pub et privé : environ</v>
          </cell>
          <cell r="I401" t="str">
            <v>DNEE</v>
          </cell>
          <cell r="K401" t="str">
            <v>IDA</v>
          </cell>
          <cell r="L401" t="str">
            <v>AOI</v>
          </cell>
          <cell r="M401">
            <v>50965.808133133229</v>
          </cell>
          <cell r="Q401">
            <v>50965.808133133229</v>
          </cell>
          <cell r="R401" t="str">
            <v>manuel</v>
          </cell>
          <cell r="T401">
            <v>4.6735826839463295</v>
          </cell>
          <cell r="U401">
            <v>1</v>
          </cell>
          <cell r="V401">
            <v>238192.91836434248</v>
          </cell>
          <cell r="W401">
            <v>0</v>
          </cell>
          <cell r="X401">
            <v>0</v>
          </cell>
          <cell r="Y401">
            <v>0</v>
          </cell>
          <cell r="Z401">
            <v>238192.91836434248</v>
          </cell>
          <cell r="AA401">
            <v>238192.91836434248</v>
          </cell>
          <cell r="AB401">
            <v>0</v>
          </cell>
          <cell r="AC401">
            <v>0</v>
          </cell>
          <cell r="AD401">
            <v>0</v>
          </cell>
          <cell r="AE401">
            <v>238192.91836434248</v>
          </cell>
          <cell r="AF401">
            <v>0</v>
          </cell>
          <cell r="AG401">
            <v>0</v>
          </cell>
          <cell r="AH401">
            <v>0</v>
          </cell>
          <cell r="AI401">
            <v>0</v>
          </cell>
          <cell r="AJ401">
            <v>0</v>
          </cell>
          <cell r="AL401">
            <v>0</v>
          </cell>
        </row>
        <row r="402">
          <cell r="B402" t="str">
            <v>ST/EPU</v>
          </cell>
          <cell r="C402" t="str">
            <v>B1A</v>
          </cell>
          <cell r="D402" t="str">
            <v>B1AA</v>
          </cell>
          <cell r="E402" t="str">
            <v>EP/LOLA</v>
          </cell>
          <cell r="G402">
            <v>23</v>
          </cell>
          <cell r="H402" t="str">
            <v>EP manuels français, calc, sobs, hgéo, icm pour élèves prim pub et privé : environ</v>
          </cell>
          <cell r="I402" t="str">
            <v>DNEE</v>
          </cell>
          <cell r="K402" t="str">
            <v>IDA</v>
          </cell>
          <cell r="L402" t="str">
            <v>AOI</v>
          </cell>
          <cell r="M402">
            <v>81050.430128050677</v>
          </cell>
          <cell r="Q402">
            <v>81050.430128050677</v>
          </cell>
          <cell r="R402" t="str">
            <v>manuel</v>
          </cell>
          <cell r="T402">
            <v>4.6735826839463295</v>
          </cell>
          <cell r="U402">
            <v>1</v>
          </cell>
          <cell r="V402">
            <v>378795.88677285955</v>
          </cell>
          <cell r="W402">
            <v>0</v>
          </cell>
          <cell r="X402">
            <v>0</v>
          </cell>
          <cell r="Y402">
            <v>0</v>
          </cell>
          <cell r="Z402">
            <v>378795.88677285955</v>
          </cell>
          <cell r="AA402">
            <v>378795.88677285955</v>
          </cell>
          <cell r="AB402">
            <v>0</v>
          </cell>
          <cell r="AC402">
            <v>0</v>
          </cell>
          <cell r="AD402">
            <v>0</v>
          </cell>
          <cell r="AE402">
            <v>378795.88677285955</v>
          </cell>
          <cell r="AF402">
            <v>0</v>
          </cell>
          <cell r="AG402">
            <v>0</v>
          </cell>
          <cell r="AH402">
            <v>0</v>
          </cell>
          <cell r="AI402">
            <v>0</v>
          </cell>
          <cell r="AJ402">
            <v>0</v>
          </cell>
          <cell r="AL402">
            <v>0</v>
          </cell>
        </row>
        <row r="403">
          <cell r="B403" t="str">
            <v>ST/EPU</v>
          </cell>
          <cell r="C403" t="str">
            <v>B1A</v>
          </cell>
          <cell r="D403" t="str">
            <v>B1AA</v>
          </cell>
          <cell r="E403" t="str">
            <v>EP/MACE</v>
          </cell>
          <cell r="G403">
            <v>23</v>
          </cell>
          <cell r="H403" t="str">
            <v>EP manuels français, calc, sobs, hgéo, icm pour élèves prim pub et privé : environ</v>
          </cell>
          <cell r="I403" t="str">
            <v>DNEE</v>
          </cell>
          <cell r="K403" t="str">
            <v>IDA</v>
          </cell>
          <cell r="L403" t="str">
            <v>AOI</v>
          </cell>
          <cell r="M403">
            <v>117062.6350792116</v>
          </cell>
          <cell r="Q403">
            <v>117062.6350792116</v>
          </cell>
          <cell r="R403" t="str">
            <v>manuel</v>
          </cell>
          <cell r="T403">
            <v>4.6735826839463295</v>
          </cell>
          <cell r="U403">
            <v>1</v>
          </cell>
          <cell r="V403">
            <v>547101.90424333152</v>
          </cell>
          <cell r="W403">
            <v>0</v>
          </cell>
          <cell r="X403">
            <v>0</v>
          </cell>
          <cell r="Y403">
            <v>0</v>
          </cell>
          <cell r="Z403">
            <v>547101.90424333152</v>
          </cell>
          <cell r="AA403">
            <v>547101.90424333152</v>
          </cell>
          <cell r="AB403">
            <v>0</v>
          </cell>
          <cell r="AC403">
            <v>0</v>
          </cell>
          <cell r="AD403">
            <v>0</v>
          </cell>
          <cell r="AE403">
            <v>547101.90424333152</v>
          </cell>
          <cell r="AF403">
            <v>0</v>
          </cell>
          <cell r="AG403">
            <v>0</v>
          </cell>
          <cell r="AH403">
            <v>0</v>
          </cell>
          <cell r="AI403">
            <v>0</v>
          </cell>
          <cell r="AJ403">
            <v>0</v>
          </cell>
          <cell r="AL403">
            <v>0</v>
          </cell>
        </row>
        <row r="404">
          <cell r="B404" t="str">
            <v>ST/EPU</v>
          </cell>
          <cell r="C404" t="str">
            <v>B1A</v>
          </cell>
          <cell r="D404" t="str">
            <v>B1AA</v>
          </cell>
          <cell r="E404" t="str">
            <v>EP/MALI</v>
          </cell>
          <cell r="G404">
            <v>23</v>
          </cell>
          <cell r="H404" t="str">
            <v>EP manuels français, calc, sobs, hgéo, icm pour élèves prim pub et privé : environ</v>
          </cell>
          <cell r="I404" t="str">
            <v>DNEE</v>
          </cell>
          <cell r="K404" t="str">
            <v>IDA</v>
          </cell>
          <cell r="L404" t="str">
            <v>AOI</v>
          </cell>
          <cell r="M404">
            <v>76142.98704989918</v>
          </cell>
          <cell r="Q404">
            <v>76142.98704989918</v>
          </cell>
          <cell r="R404" t="str">
            <v>manuel</v>
          </cell>
          <cell r="T404">
            <v>4.6735826839463295</v>
          </cell>
          <cell r="U404">
            <v>1</v>
          </cell>
          <cell r="V404">
            <v>355860.54578035843</v>
          </cell>
          <cell r="W404">
            <v>0</v>
          </cell>
          <cell r="X404">
            <v>0</v>
          </cell>
          <cell r="Y404">
            <v>0</v>
          </cell>
          <cell r="Z404">
            <v>355860.54578035843</v>
          </cell>
          <cell r="AA404">
            <v>355860.54578035843</v>
          </cell>
          <cell r="AB404">
            <v>0</v>
          </cell>
          <cell r="AC404">
            <v>0</v>
          </cell>
          <cell r="AD404">
            <v>0</v>
          </cell>
          <cell r="AE404">
            <v>355860.54578035843</v>
          </cell>
          <cell r="AF404">
            <v>0</v>
          </cell>
          <cell r="AG404">
            <v>0</v>
          </cell>
          <cell r="AH404">
            <v>0</v>
          </cell>
          <cell r="AI404">
            <v>0</v>
          </cell>
          <cell r="AJ404">
            <v>0</v>
          </cell>
          <cell r="AL404">
            <v>0</v>
          </cell>
        </row>
        <row r="405">
          <cell r="B405" t="str">
            <v>ST/EPU</v>
          </cell>
          <cell r="C405" t="str">
            <v>B1A</v>
          </cell>
          <cell r="D405" t="str">
            <v>B1AA</v>
          </cell>
          <cell r="E405" t="str">
            <v>EP/MAMO</v>
          </cell>
          <cell r="G405">
            <v>23</v>
          </cell>
          <cell r="H405" t="str">
            <v>EP manuels français, calc, sobs, hgéo, icm pour élèves prim pub et privé : environ</v>
          </cell>
          <cell r="I405" t="str">
            <v>DNEE</v>
          </cell>
          <cell r="K405" t="str">
            <v>IDA</v>
          </cell>
          <cell r="L405" t="str">
            <v>AOI</v>
          </cell>
          <cell r="M405">
            <v>143526.07732052845</v>
          </cell>
          <cell r="Q405">
            <v>143526.07732052845</v>
          </cell>
          <cell r="R405" t="str">
            <v>manuel</v>
          </cell>
          <cell r="T405">
            <v>4.6735826839463295</v>
          </cell>
          <cell r="U405">
            <v>1</v>
          </cell>
          <cell r="V405">
            <v>670780.98965996376</v>
          </cell>
          <cell r="W405">
            <v>0</v>
          </cell>
          <cell r="X405">
            <v>0</v>
          </cell>
          <cell r="Y405">
            <v>0</v>
          </cell>
          <cell r="Z405">
            <v>670780.98965996376</v>
          </cell>
          <cell r="AA405">
            <v>670780.98965996376</v>
          </cell>
          <cell r="AB405">
            <v>0</v>
          </cell>
          <cell r="AC405">
            <v>0</v>
          </cell>
          <cell r="AD405">
            <v>0</v>
          </cell>
          <cell r="AE405">
            <v>670780.98965996376</v>
          </cell>
          <cell r="AF405">
            <v>0</v>
          </cell>
          <cell r="AG405">
            <v>0</v>
          </cell>
          <cell r="AH405">
            <v>0</v>
          </cell>
          <cell r="AI405">
            <v>0</v>
          </cell>
          <cell r="AJ405">
            <v>0</v>
          </cell>
          <cell r="AL405">
            <v>0</v>
          </cell>
        </row>
        <row r="406">
          <cell r="B406" t="str">
            <v>ST/EPU</v>
          </cell>
          <cell r="C406" t="str">
            <v>B1A</v>
          </cell>
          <cell r="D406" t="str">
            <v>B1AA</v>
          </cell>
          <cell r="E406" t="str">
            <v>EP/MAND</v>
          </cell>
          <cell r="G406">
            <v>23</v>
          </cell>
          <cell r="H406" t="str">
            <v>EP manuels français, calc, sobs, hgéo, icm pour élèves prim pub et privé : environ</v>
          </cell>
          <cell r="I406" t="str">
            <v>DNEE</v>
          </cell>
          <cell r="K406" t="str">
            <v>IDA</v>
          </cell>
          <cell r="L406" t="str">
            <v>AOI</v>
          </cell>
          <cell r="M406">
            <v>50414.552422611523</v>
          </cell>
          <cell r="Q406">
            <v>50414.552422611523</v>
          </cell>
          <cell r="R406" t="str">
            <v>manuel</v>
          </cell>
          <cell r="T406">
            <v>4.6735826839463295</v>
          </cell>
          <cell r="U406">
            <v>1</v>
          </cell>
          <cell r="V406">
            <v>235616.57922122168</v>
          </cell>
          <cell r="W406">
            <v>0</v>
          </cell>
          <cell r="X406">
            <v>0</v>
          </cell>
          <cell r="Y406">
            <v>0</v>
          </cell>
          <cell r="Z406">
            <v>235616.57922122168</v>
          </cell>
          <cell r="AA406">
            <v>235616.57922122168</v>
          </cell>
          <cell r="AB406">
            <v>0</v>
          </cell>
          <cell r="AC406">
            <v>0</v>
          </cell>
          <cell r="AD406">
            <v>0</v>
          </cell>
          <cell r="AE406">
            <v>235616.57922122168</v>
          </cell>
          <cell r="AF406">
            <v>0</v>
          </cell>
          <cell r="AG406">
            <v>0</v>
          </cell>
          <cell r="AH406">
            <v>0</v>
          </cell>
          <cell r="AI406">
            <v>0</v>
          </cell>
          <cell r="AJ406">
            <v>0</v>
          </cell>
          <cell r="AL406">
            <v>0</v>
          </cell>
        </row>
        <row r="407">
          <cell r="B407" t="str">
            <v>ST/EPU</v>
          </cell>
          <cell r="C407" t="str">
            <v>B1A</v>
          </cell>
          <cell r="D407" t="str">
            <v>B1AA</v>
          </cell>
          <cell r="E407" t="str">
            <v>EP/MATA</v>
          </cell>
          <cell r="G407">
            <v>23</v>
          </cell>
          <cell r="H407" t="str">
            <v>EP manuels français, calc, sobs, hgéo, icm pour élèves prim pub et privé : environ</v>
          </cell>
          <cell r="I407" t="str">
            <v>DNEE</v>
          </cell>
          <cell r="K407" t="str">
            <v>IDA</v>
          </cell>
          <cell r="L407" t="str">
            <v>AOI</v>
          </cell>
          <cell r="M407">
            <v>102270.606846875</v>
          </cell>
          <cell r="Q407">
            <v>102270.606846875</v>
          </cell>
          <cell r="R407" t="str">
            <v>manuel</v>
          </cell>
          <cell r="T407">
            <v>4.6735826839463295</v>
          </cell>
          <cell r="U407">
            <v>1</v>
          </cell>
          <cell r="V407">
            <v>477970.13723623793</v>
          </cell>
          <cell r="W407">
            <v>0</v>
          </cell>
          <cell r="X407">
            <v>0</v>
          </cell>
          <cell r="Y407">
            <v>0</v>
          </cell>
          <cell r="Z407">
            <v>477970.13723623793</v>
          </cell>
          <cell r="AA407">
            <v>477970.13723623793</v>
          </cell>
          <cell r="AB407">
            <v>0</v>
          </cell>
          <cell r="AC407">
            <v>0</v>
          </cell>
          <cell r="AD407">
            <v>0</v>
          </cell>
          <cell r="AE407">
            <v>477970.13723623793</v>
          </cell>
          <cell r="AF407">
            <v>0</v>
          </cell>
          <cell r="AG407">
            <v>0</v>
          </cell>
          <cell r="AH407">
            <v>0</v>
          </cell>
          <cell r="AI407">
            <v>0</v>
          </cell>
          <cell r="AJ407">
            <v>0</v>
          </cell>
          <cell r="AL407">
            <v>0</v>
          </cell>
        </row>
        <row r="408">
          <cell r="B408" t="str">
            <v>ST/EPU</v>
          </cell>
          <cell r="C408" t="str">
            <v>B1A</v>
          </cell>
          <cell r="D408" t="str">
            <v>B1AA</v>
          </cell>
          <cell r="E408" t="str">
            <v>EP/MATO</v>
          </cell>
          <cell r="G408">
            <v>23</v>
          </cell>
          <cell r="H408" t="str">
            <v>EP manuels français, calc, sobs, hgéo, icm pour élèves prim pub et privé : environ</v>
          </cell>
          <cell r="I408" t="str">
            <v>DNEE</v>
          </cell>
          <cell r="K408" t="str">
            <v>IDA</v>
          </cell>
          <cell r="L408" t="str">
            <v>AOI</v>
          </cell>
          <cell r="M408">
            <v>339003.25315334147</v>
          </cell>
          <cell r="Q408">
            <v>339003.25315334147</v>
          </cell>
          <cell r="R408" t="str">
            <v>manuel</v>
          </cell>
          <cell r="T408">
            <v>4.6735826839463295</v>
          </cell>
          <cell r="U408">
            <v>1</v>
          </cell>
          <cell r="V408">
            <v>1584359.7337389307</v>
          </cell>
          <cell r="W408">
            <v>0</v>
          </cell>
          <cell r="X408">
            <v>0</v>
          </cell>
          <cell r="Y408">
            <v>0</v>
          </cell>
          <cell r="Z408">
            <v>1584359.7337389307</v>
          </cell>
          <cell r="AA408">
            <v>1584359.7337389307</v>
          </cell>
          <cell r="AB408">
            <v>0</v>
          </cell>
          <cell r="AC408">
            <v>0</v>
          </cell>
          <cell r="AD408">
            <v>0</v>
          </cell>
          <cell r="AE408">
            <v>1584359.7337389307</v>
          </cell>
          <cell r="AF408">
            <v>0</v>
          </cell>
          <cell r="AG408">
            <v>0</v>
          </cell>
          <cell r="AH408">
            <v>0</v>
          </cell>
          <cell r="AI408">
            <v>0</v>
          </cell>
          <cell r="AJ408">
            <v>0</v>
          </cell>
          <cell r="AL408">
            <v>0</v>
          </cell>
        </row>
        <row r="409">
          <cell r="B409" t="str">
            <v>ST/EPU</v>
          </cell>
          <cell r="C409" t="str">
            <v>B1A</v>
          </cell>
          <cell r="D409" t="str">
            <v>B1AA</v>
          </cell>
          <cell r="E409" t="str">
            <v>EP/NZER</v>
          </cell>
          <cell r="G409">
            <v>23</v>
          </cell>
          <cell r="H409" t="str">
            <v>EP manuels français, calc, sobs, hgéo, icm pour élèves prim pub et privé : environ</v>
          </cell>
          <cell r="I409" t="str">
            <v>DNEE</v>
          </cell>
          <cell r="K409" t="str">
            <v>IDA</v>
          </cell>
          <cell r="L409" t="str">
            <v>AOI</v>
          </cell>
          <cell r="M409">
            <v>203517.90567939047</v>
          </cell>
          <cell r="Q409">
            <v>203517.90567939047</v>
          </cell>
          <cell r="R409" t="str">
            <v>manuel</v>
          </cell>
          <cell r="T409">
            <v>4.6735826839463295</v>
          </cell>
          <cell r="U409">
            <v>1</v>
          </cell>
          <cell r="V409">
            <v>951157.75985622162</v>
          </cell>
          <cell r="W409">
            <v>0</v>
          </cell>
          <cell r="X409">
            <v>0</v>
          </cell>
          <cell r="Y409">
            <v>0</v>
          </cell>
          <cell r="Z409">
            <v>951157.75985622162</v>
          </cell>
          <cell r="AA409">
            <v>951157.75985622162</v>
          </cell>
          <cell r="AB409">
            <v>0</v>
          </cell>
          <cell r="AC409">
            <v>0</v>
          </cell>
          <cell r="AD409">
            <v>0</v>
          </cell>
          <cell r="AE409">
            <v>951157.75985622162</v>
          </cell>
          <cell r="AF409">
            <v>0</v>
          </cell>
          <cell r="AG409">
            <v>0</v>
          </cell>
          <cell r="AH409">
            <v>0</v>
          </cell>
          <cell r="AI409">
            <v>0</v>
          </cell>
          <cell r="AJ409">
            <v>0</v>
          </cell>
          <cell r="AL409">
            <v>0</v>
          </cell>
        </row>
        <row r="410">
          <cell r="B410" t="str">
            <v>ST/EPU</v>
          </cell>
          <cell r="C410" t="str">
            <v>B1A</v>
          </cell>
          <cell r="D410" t="str">
            <v>B1AA</v>
          </cell>
          <cell r="E410" t="str">
            <v>EP/PITA</v>
          </cell>
          <cell r="G410">
            <v>23</v>
          </cell>
          <cell r="H410" t="str">
            <v>EP manuels français, calc, sobs, hgéo, icm pour élèves prim pub et privé : environ</v>
          </cell>
          <cell r="I410" t="str">
            <v>DNEE</v>
          </cell>
          <cell r="K410" t="str">
            <v>IDA</v>
          </cell>
          <cell r="L410" t="str">
            <v>AOI</v>
          </cell>
          <cell r="M410">
            <v>92443.048145502748</v>
          </cell>
          <cell r="Q410">
            <v>92443.048145502748</v>
          </cell>
          <cell r="R410" t="str">
            <v>manuel</v>
          </cell>
          <cell r="T410">
            <v>4.6735826839463295</v>
          </cell>
          <cell r="U410">
            <v>1</v>
          </cell>
          <cell r="V410">
            <v>432040.22906403849</v>
          </cell>
          <cell r="W410">
            <v>0</v>
          </cell>
          <cell r="X410">
            <v>0</v>
          </cell>
          <cell r="Y410">
            <v>0</v>
          </cell>
          <cell r="Z410">
            <v>432040.22906403849</v>
          </cell>
          <cell r="AA410">
            <v>432040.22906403849</v>
          </cell>
          <cell r="AB410">
            <v>0</v>
          </cell>
          <cell r="AC410">
            <v>0</v>
          </cell>
          <cell r="AD410">
            <v>0</v>
          </cell>
          <cell r="AE410">
            <v>432040.22906403849</v>
          </cell>
          <cell r="AF410">
            <v>0</v>
          </cell>
          <cell r="AG410">
            <v>0</v>
          </cell>
          <cell r="AH410">
            <v>0</v>
          </cell>
          <cell r="AI410">
            <v>0</v>
          </cell>
          <cell r="AJ410">
            <v>0</v>
          </cell>
          <cell r="AL410">
            <v>0</v>
          </cell>
        </row>
        <row r="411">
          <cell r="B411" t="str">
            <v>ST/EPU</v>
          </cell>
          <cell r="C411" t="str">
            <v>B1A</v>
          </cell>
          <cell r="D411" t="str">
            <v>B1AA</v>
          </cell>
          <cell r="E411" t="str">
            <v>EP/RATO</v>
          </cell>
          <cell r="G411">
            <v>23</v>
          </cell>
          <cell r="H411" t="str">
            <v>EP manuels français, calc, sobs, hgéo, icm pour élèves prim pub et privé : environ</v>
          </cell>
          <cell r="I411" t="str">
            <v>DNEE</v>
          </cell>
          <cell r="K411" t="str">
            <v>IDA</v>
          </cell>
          <cell r="L411" t="str">
            <v>AOI</v>
          </cell>
          <cell r="M411">
            <v>293011.41895997431</v>
          </cell>
          <cell r="Q411">
            <v>293011.41895997431</v>
          </cell>
          <cell r="R411" t="str">
            <v>manuel</v>
          </cell>
          <cell r="T411">
            <v>4.6735826839463295</v>
          </cell>
          <cell r="U411">
            <v>1</v>
          </cell>
          <cell r="V411">
            <v>1369413.0938498792</v>
          </cell>
          <cell r="W411">
            <v>0</v>
          </cell>
          <cell r="X411">
            <v>0</v>
          </cell>
          <cell r="Y411">
            <v>0</v>
          </cell>
          <cell r="Z411">
            <v>1369413.0938498792</v>
          </cell>
          <cell r="AA411">
            <v>1369413.0938498792</v>
          </cell>
          <cell r="AB411">
            <v>0</v>
          </cell>
          <cell r="AC411">
            <v>0</v>
          </cell>
          <cell r="AD411">
            <v>0</v>
          </cell>
          <cell r="AE411">
            <v>1369413.0938498792</v>
          </cell>
          <cell r="AF411">
            <v>0</v>
          </cell>
          <cell r="AG411">
            <v>0</v>
          </cell>
          <cell r="AH411">
            <v>0</v>
          </cell>
          <cell r="AI411">
            <v>0</v>
          </cell>
          <cell r="AJ411">
            <v>0</v>
          </cell>
          <cell r="AL411">
            <v>0</v>
          </cell>
        </row>
        <row r="412">
          <cell r="B412" t="str">
            <v>ST/EPU</v>
          </cell>
          <cell r="C412" t="str">
            <v>B1A</v>
          </cell>
          <cell r="D412" t="str">
            <v>B1AA</v>
          </cell>
          <cell r="E412" t="str">
            <v>EP/SIGU</v>
          </cell>
          <cell r="G412">
            <v>23</v>
          </cell>
          <cell r="H412" t="str">
            <v>EP manuels français, calc, sobs, hgéo, icm pour élèves prim pub et privé : environ</v>
          </cell>
          <cell r="I412" t="str">
            <v>DNEE</v>
          </cell>
          <cell r="K412" t="str">
            <v>IDA</v>
          </cell>
          <cell r="L412" t="str">
            <v>AOI</v>
          </cell>
          <cell r="M412">
            <v>120414.52325008617</v>
          </cell>
          <cell r="Q412">
            <v>120414.52325008617</v>
          </cell>
          <cell r="R412" t="str">
            <v>manuel</v>
          </cell>
          <cell r="T412">
            <v>4.6735826839463295</v>
          </cell>
          <cell r="U412">
            <v>1</v>
          </cell>
          <cell r="V412">
            <v>562767.23075725546</v>
          </cell>
          <cell r="W412">
            <v>0</v>
          </cell>
          <cell r="X412">
            <v>0</v>
          </cell>
          <cell r="Y412">
            <v>0</v>
          </cell>
          <cell r="Z412">
            <v>562767.23075725546</v>
          </cell>
          <cell r="AA412">
            <v>562767.23075725546</v>
          </cell>
          <cell r="AB412">
            <v>0</v>
          </cell>
          <cell r="AC412">
            <v>0</v>
          </cell>
          <cell r="AD412">
            <v>0</v>
          </cell>
          <cell r="AE412">
            <v>562767.23075725546</v>
          </cell>
          <cell r="AF412">
            <v>0</v>
          </cell>
          <cell r="AG412">
            <v>0</v>
          </cell>
          <cell r="AH412">
            <v>0</v>
          </cell>
          <cell r="AI412">
            <v>0</v>
          </cell>
          <cell r="AJ412">
            <v>0</v>
          </cell>
          <cell r="AL412">
            <v>0</v>
          </cell>
        </row>
        <row r="413">
          <cell r="B413" t="str">
            <v>ST/EPU</v>
          </cell>
          <cell r="C413" t="str">
            <v>B1A</v>
          </cell>
          <cell r="D413" t="str">
            <v>B1AA</v>
          </cell>
          <cell r="E413" t="str">
            <v>EP/TELE</v>
          </cell>
          <cell r="G413">
            <v>23</v>
          </cell>
          <cell r="H413" t="str">
            <v>EP manuels français, calc, sobs, hgéo, icm pour élèves prim pub et privé : environ</v>
          </cell>
          <cell r="I413" t="str">
            <v>DNEE</v>
          </cell>
          <cell r="K413" t="str">
            <v>IDA</v>
          </cell>
          <cell r="L413" t="str">
            <v>AOI</v>
          </cell>
          <cell r="M413">
            <v>66302.755803457272</v>
          </cell>
          <cell r="Q413">
            <v>66302.755803457272</v>
          </cell>
          <cell r="R413" t="str">
            <v>manuel</v>
          </cell>
          <cell r="T413">
            <v>4.6735826839463295</v>
          </cell>
          <cell r="U413">
            <v>1</v>
          </cell>
          <cell r="V413">
            <v>309871.41142095992</v>
          </cell>
          <cell r="W413">
            <v>0</v>
          </cell>
          <cell r="X413">
            <v>0</v>
          </cell>
          <cell r="Y413">
            <v>0</v>
          </cell>
          <cell r="Z413">
            <v>309871.41142095992</v>
          </cell>
          <cell r="AA413">
            <v>309871.41142095992</v>
          </cell>
          <cell r="AB413">
            <v>0</v>
          </cell>
          <cell r="AC413">
            <v>0</v>
          </cell>
          <cell r="AD413">
            <v>0</v>
          </cell>
          <cell r="AE413">
            <v>309871.41142095992</v>
          </cell>
          <cell r="AF413">
            <v>0</v>
          </cell>
          <cell r="AG413">
            <v>0</v>
          </cell>
          <cell r="AH413">
            <v>0</v>
          </cell>
          <cell r="AI413">
            <v>0</v>
          </cell>
          <cell r="AJ413">
            <v>0</v>
          </cell>
          <cell r="AL413">
            <v>0</v>
          </cell>
        </row>
        <row r="414">
          <cell r="B414" t="str">
            <v>ST/EPU</v>
          </cell>
          <cell r="C414" t="str">
            <v>B1A</v>
          </cell>
          <cell r="D414" t="str">
            <v>B1AA</v>
          </cell>
          <cell r="E414" t="str">
            <v>EP/TOUG</v>
          </cell>
          <cell r="G414">
            <v>23</v>
          </cell>
          <cell r="H414" t="str">
            <v>EP manuels français, calc, sobs, hgéo, icm pour élèves prim pub et privé : environ</v>
          </cell>
          <cell r="I414" t="str">
            <v>DNEE</v>
          </cell>
          <cell r="K414" t="str">
            <v>IDA</v>
          </cell>
          <cell r="L414" t="str">
            <v>AOI</v>
          </cell>
          <cell r="M414">
            <v>56259.763835903599</v>
          </cell>
          <cell r="Q414">
            <v>56259.763835903599</v>
          </cell>
          <cell r="R414" t="str">
            <v>manuel</v>
          </cell>
          <cell r="T414">
            <v>4.6735826839463295</v>
          </cell>
          <cell r="U414">
            <v>1</v>
          </cell>
          <cell r="V414">
            <v>262934.65806638898</v>
          </cell>
          <cell r="W414">
            <v>0</v>
          </cell>
          <cell r="X414">
            <v>0</v>
          </cell>
          <cell r="Y414">
            <v>0</v>
          </cell>
          <cell r="Z414">
            <v>262934.65806638898</v>
          </cell>
          <cell r="AA414">
            <v>262934.65806638898</v>
          </cell>
          <cell r="AB414">
            <v>0</v>
          </cell>
          <cell r="AC414">
            <v>0</v>
          </cell>
          <cell r="AD414">
            <v>0</v>
          </cell>
          <cell r="AE414">
            <v>262934.65806638898</v>
          </cell>
          <cell r="AF414">
            <v>0</v>
          </cell>
          <cell r="AG414">
            <v>0</v>
          </cell>
          <cell r="AH414">
            <v>0</v>
          </cell>
          <cell r="AI414">
            <v>0</v>
          </cell>
          <cell r="AJ414">
            <v>0</v>
          </cell>
          <cell r="AL414">
            <v>0</v>
          </cell>
        </row>
        <row r="415">
          <cell r="B415" t="str">
            <v>ST/EPU</v>
          </cell>
          <cell r="C415" t="str">
            <v>B1A</v>
          </cell>
          <cell r="D415" t="str">
            <v>B1AA</v>
          </cell>
          <cell r="E415" t="str">
            <v>EP/YOMO</v>
          </cell>
          <cell r="G415">
            <v>23</v>
          </cell>
          <cell r="H415" t="str">
            <v>EP manuels français, calc, sobs, hgéo, icm pour élèves prim pub et privé : environ</v>
          </cell>
          <cell r="I415" t="str">
            <v>DNEE</v>
          </cell>
          <cell r="K415" t="str">
            <v>IDA</v>
          </cell>
          <cell r="L415" t="str">
            <v>AOI</v>
          </cell>
          <cell r="M415">
            <v>74346.653786301904</v>
          </cell>
          <cell r="Q415">
            <v>74346.653786301904</v>
          </cell>
          <cell r="R415" t="str">
            <v>manuel</v>
          </cell>
          <cell r="T415">
            <v>4.6735826839463295</v>
          </cell>
          <cell r="U415">
            <v>1</v>
          </cell>
          <cell r="V415">
            <v>347465.23374501336</v>
          </cell>
          <cell r="W415">
            <v>0</v>
          </cell>
          <cell r="X415">
            <v>0</v>
          </cell>
          <cell r="Y415">
            <v>0</v>
          </cell>
          <cell r="Z415">
            <v>347465.23374501336</v>
          </cell>
          <cell r="AA415">
            <v>347465.23374501336</v>
          </cell>
          <cell r="AB415">
            <v>0</v>
          </cell>
          <cell r="AC415">
            <v>0</v>
          </cell>
          <cell r="AD415">
            <v>0</v>
          </cell>
          <cell r="AE415">
            <v>347465.23374501336</v>
          </cell>
          <cell r="AF415">
            <v>0</v>
          </cell>
          <cell r="AG415">
            <v>0</v>
          </cell>
          <cell r="AH415">
            <v>0</v>
          </cell>
          <cell r="AI415">
            <v>0</v>
          </cell>
          <cell r="AJ415">
            <v>0</v>
          </cell>
          <cell r="AL415">
            <v>0</v>
          </cell>
        </row>
        <row r="416">
          <cell r="B416" t="str">
            <v>ST/EPU</v>
          </cell>
          <cell r="C416" t="str">
            <v>B1A</v>
          </cell>
          <cell r="D416" t="str">
            <v>B1AA</v>
          </cell>
          <cell r="E416" t="str">
            <v>EP/BEYL</v>
          </cell>
          <cell r="G416">
            <v>23</v>
          </cell>
          <cell r="H416" t="str">
            <v>EP guides français, calc, sobs, hgéo, icm pour maîtres prim pub et privé : environ</v>
          </cell>
          <cell r="I416" t="str">
            <v>DNEE</v>
          </cell>
          <cell r="K416" t="str">
            <v>IDA</v>
          </cell>
          <cell r="L416" t="str">
            <v>AOI</v>
          </cell>
          <cell r="M416">
            <v>1882.0304744536152</v>
          </cell>
          <cell r="Q416">
            <v>1882.0304744536152</v>
          </cell>
          <cell r="R416" t="str">
            <v>guide</v>
          </cell>
          <cell r="T416">
            <v>7.504706744615385</v>
          </cell>
          <cell r="U416">
            <v>1</v>
          </cell>
          <cell r="V416">
            <v>14124.086795203739</v>
          </cell>
          <cell r="W416">
            <v>0</v>
          </cell>
          <cell r="X416">
            <v>0</v>
          </cell>
          <cell r="Y416">
            <v>0</v>
          </cell>
          <cell r="Z416">
            <v>14124.086795203739</v>
          </cell>
          <cell r="AA416">
            <v>14124.086795203739</v>
          </cell>
          <cell r="AB416">
            <v>0</v>
          </cell>
          <cell r="AC416">
            <v>0</v>
          </cell>
          <cell r="AD416">
            <v>0</v>
          </cell>
          <cell r="AE416">
            <v>14124.086795203739</v>
          </cell>
          <cell r="AF416">
            <v>0</v>
          </cell>
          <cell r="AG416">
            <v>0</v>
          </cell>
          <cell r="AH416">
            <v>0</v>
          </cell>
          <cell r="AI416">
            <v>0</v>
          </cell>
          <cell r="AJ416">
            <v>0</v>
          </cell>
          <cell r="AL416">
            <v>0</v>
          </cell>
        </row>
        <row r="417">
          <cell r="B417" t="str">
            <v>ST/EPU</v>
          </cell>
          <cell r="C417" t="str">
            <v>B1A</v>
          </cell>
          <cell r="D417" t="str">
            <v>B1AA</v>
          </cell>
          <cell r="E417" t="str">
            <v>EP/BOFF</v>
          </cell>
          <cell r="G417">
            <v>23</v>
          </cell>
          <cell r="H417" t="str">
            <v>EP guides français, calc, sobs, hgéo, icm pour maîtres prim pub et privé : environ</v>
          </cell>
          <cell r="I417" t="str">
            <v>DNEE</v>
          </cell>
          <cell r="K417" t="str">
            <v>IDA</v>
          </cell>
          <cell r="L417" t="str">
            <v>AOI</v>
          </cell>
          <cell r="M417">
            <v>2386.98688653305</v>
          </cell>
          <cell r="Q417">
            <v>2386.98688653305</v>
          </cell>
          <cell r="R417" t="str">
            <v>guide</v>
          </cell>
          <cell r="T417">
            <v>7.504706744615385</v>
          </cell>
          <cell r="U417">
            <v>1</v>
          </cell>
          <cell r="V417">
            <v>17913.636586673059</v>
          </cell>
          <cell r="W417">
            <v>0</v>
          </cell>
          <cell r="X417">
            <v>0</v>
          </cell>
          <cell r="Y417">
            <v>0</v>
          </cell>
          <cell r="Z417">
            <v>17913.636586673059</v>
          </cell>
          <cell r="AA417">
            <v>17913.636586673059</v>
          </cell>
          <cell r="AB417">
            <v>0</v>
          </cell>
          <cell r="AC417">
            <v>0</v>
          </cell>
          <cell r="AD417">
            <v>0</v>
          </cell>
          <cell r="AE417">
            <v>17913.636586673059</v>
          </cell>
          <cell r="AF417">
            <v>0</v>
          </cell>
          <cell r="AG417">
            <v>0</v>
          </cell>
          <cell r="AH417">
            <v>0</v>
          </cell>
          <cell r="AI417">
            <v>0</v>
          </cell>
          <cell r="AJ417">
            <v>0</v>
          </cell>
          <cell r="AL417">
            <v>0</v>
          </cell>
        </row>
        <row r="418">
          <cell r="B418" t="str">
            <v>ST/EPU</v>
          </cell>
          <cell r="C418" t="str">
            <v>B1A</v>
          </cell>
          <cell r="D418" t="str">
            <v>B1AA</v>
          </cell>
          <cell r="E418" t="str">
            <v>EP/BOKE</v>
          </cell>
          <cell r="G418">
            <v>23</v>
          </cell>
          <cell r="H418" t="str">
            <v>EP guides français, calc, sobs, hgéo, icm pour maîtres prim pub et privé : environ</v>
          </cell>
          <cell r="I418" t="str">
            <v>DNEE</v>
          </cell>
          <cell r="K418" t="str">
            <v>IDA</v>
          </cell>
          <cell r="L418" t="str">
            <v>AOI</v>
          </cell>
          <cell r="M418">
            <v>5235.4364501537402</v>
          </cell>
          <cell r="Q418">
            <v>5235.4364501537402</v>
          </cell>
          <cell r="R418" t="str">
            <v>guide</v>
          </cell>
          <cell r="T418">
            <v>7.504706744615385</v>
          </cell>
          <cell r="U418">
            <v>1</v>
          </cell>
          <cell r="V418">
            <v>39290.415238474001</v>
          </cell>
          <cell r="W418">
            <v>0</v>
          </cell>
          <cell r="X418">
            <v>0</v>
          </cell>
          <cell r="Y418">
            <v>0</v>
          </cell>
          <cell r="Z418">
            <v>39290.415238474001</v>
          </cell>
          <cell r="AA418">
            <v>39290.415238474001</v>
          </cell>
          <cell r="AB418">
            <v>0</v>
          </cell>
          <cell r="AC418">
            <v>0</v>
          </cell>
          <cell r="AD418">
            <v>0</v>
          </cell>
          <cell r="AE418">
            <v>39290.415238474001</v>
          </cell>
          <cell r="AF418">
            <v>0</v>
          </cell>
          <cell r="AG418">
            <v>0</v>
          </cell>
          <cell r="AH418">
            <v>0</v>
          </cell>
          <cell r="AI418">
            <v>0</v>
          </cell>
          <cell r="AJ418">
            <v>0</v>
          </cell>
          <cell r="AL418">
            <v>0</v>
          </cell>
        </row>
        <row r="419">
          <cell r="B419" t="str">
            <v>ST/EPU</v>
          </cell>
          <cell r="C419" t="str">
            <v>B1A</v>
          </cell>
          <cell r="D419" t="str">
            <v>B1AA</v>
          </cell>
          <cell r="E419" t="str">
            <v>EP/COYA</v>
          </cell>
          <cell r="G419">
            <v>23</v>
          </cell>
          <cell r="H419" t="str">
            <v>EP guides français, calc, sobs, hgéo, icm pour maîtres prim pub et privé : environ</v>
          </cell>
          <cell r="I419" t="str">
            <v>DNEE</v>
          </cell>
          <cell r="K419" t="str">
            <v>IDA</v>
          </cell>
          <cell r="L419" t="str">
            <v>AOI</v>
          </cell>
          <cell r="M419">
            <v>2949.0897755299147</v>
          </cell>
          <cell r="Q419">
            <v>2949.0897755299147</v>
          </cell>
          <cell r="R419" t="str">
            <v>guide</v>
          </cell>
          <cell r="T419">
            <v>7.504706744615385</v>
          </cell>
          <cell r="U419">
            <v>1</v>
          </cell>
          <cell r="V419">
            <v>22132.053928895624</v>
          </cell>
          <cell r="W419">
            <v>0</v>
          </cell>
          <cell r="X419">
            <v>0</v>
          </cell>
          <cell r="Y419">
            <v>0</v>
          </cell>
          <cell r="Z419">
            <v>22132.053928895624</v>
          </cell>
          <cell r="AA419">
            <v>22132.053928895624</v>
          </cell>
          <cell r="AB419">
            <v>0</v>
          </cell>
          <cell r="AC419">
            <v>0</v>
          </cell>
          <cell r="AD419">
            <v>0</v>
          </cell>
          <cell r="AE419">
            <v>22132.053928895624</v>
          </cell>
          <cell r="AF419">
            <v>0</v>
          </cell>
          <cell r="AG419">
            <v>0</v>
          </cell>
          <cell r="AH419">
            <v>0</v>
          </cell>
          <cell r="AI419">
            <v>0</v>
          </cell>
          <cell r="AJ419">
            <v>0</v>
          </cell>
          <cell r="AL419">
            <v>0</v>
          </cell>
        </row>
        <row r="420">
          <cell r="B420" t="str">
            <v>ST/EPU</v>
          </cell>
          <cell r="C420" t="str">
            <v>B1A</v>
          </cell>
          <cell r="D420" t="str">
            <v>B1AA</v>
          </cell>
          <cell r="E420" t="str">
            <v>EP/DABO</v>
          </cell>
          <cell r="G420">
            <v>23</v>
          </cell>
          <cell r="H420" t="str">
            <v>EP guides français, calc, sobs, hgéo, icm pour maîtres prim pub et privé : environ</v>
          </cell>
          <cell r="I420" t="str">
            <v>DNEE</v>
          </cell>
          <cell r="K420" t="str">
            <v>IDA</v>
          </cell>
          <cell r="L420" t="str">
            <v>AOI</v>
          </cell>
          <cell r="M420">
            <v>1690.5020091535016</v>
          </cell>
          <cell r="Q420">
            <v>1690.5020091535016</v>
          </cell>
          <cell r="R420" t="str">
            <v>guide</v>
          </cell>
          <cell r="T420">
            <v>7.504706744615385</v>
          </cell>
          <cell r="U420">
            <v>1</v>
          </cell>
          <cell r="V420">
            <v>12686.721829880144</v>
          </cell>
          <cell r="W420">
            <v>0</v>
          </cell>
          <cell r="X420">
            <v>0</v>
          </cell>
          <cell r="Y420">
            <v>0</v>
          </cell>
          <cell r="Z420">
            <v>12686.721829880144</v>
          </cell>
          <cell r="AA420">
            <v>12686.721829880144</v>
          </cell>
          <cell r="AB420">
            <v>0</v>
          </cell>
          <cell r="AC420">
            <v>0</v>
          </cell>
          <cell r="AD420">
            <v>0</v>
          </cell>
          <cell r="AE420">
            <v>12686.721829880144</v>
          </cell>
          <cell r="AF420">
            <v>0</v>
          </cell>
          <cell r="AG420">
            <v>0</v>
          </cell>
          <cell r="AH420">
            <v>0</v>
          </cell>
          <cell r="AI420">
            <v>0</v>
          </cell>
          <cell r="AJ420">
            <v>0</v>
          </cell>
          <cell r="AL420">
            <v>0</v>
          </cell>
        </row>
        <row r="421">
          <cell r="B421" t="str">
            <v>ST/EPU</v>
          </cell>
          <cell r="C421" t="str">
            <v>B1A</v>
          </cell>
          <cell r="D421" t="str">
            <v>B1AA</v>
          </cell>
          <cell r="E421" t="str">
            <v>EP/DALA</v>
          </cell>
          <cell r="G421">
            <v>23</v>
          </cell>
          <cell r="H421" t="str">
            <v>EP guides français, calc, sobs, hgéo, icm pour maîtres prim pub et privé : environ</v>
          </cell>
          <cell r="I421" t="str">
            <v>DNEE</v>
          </cell>
          <cell r="K421" t="str">
            <v>IDA</v>
          </cell>
          <cell r="L421" t="str">
            <v>AOI</v>
          </cell>
          <cell r="M421">
            <v>1889.344443342377</v>
          </cell>
          <cell r="Q421">
            <v>1889.344443342377</v>
          </cell>
          <cell r="R421" t="str">
            <v>guide</v>
          </cell>
          <cell r="T421">
            <v>7.504706744615385</v>
          </cell>
          <cell r="U421">
            <v>1</v>
          </cell>
          <cell r="V421">
            <v>14178.975986853136</v>
          </cell>
          <cell r="W421">
            <v>0</v>
          </cell>
          <cell r="X421">
            <v>0</v>
          </cell>
          <cell r="Y421">
            <v>0</v>
          </cell>
          <cell r="Z421">
            <v>14178.975986853136</v>
          </cell>
          <cell r="AA421">
            <v>14178.975986853136</v>
          </cell>
          <cell r="AB421">
            <v>0</v>
          </cell>
          <cell r="AC421">
            <v>0</v>
          </cell>
          <cell r="AD421">
            <v>0</v>
          </cell>
          <cell r="AE421">
            <v>14178.975986853136</v>
          </cell>
          <cell r="AF421">
            <v>0</v>
          </cell>
          <cell r="AG421">
            <v>0</v>
          </cell>
          <cell r="AH421">
            <v>0</v>
          </cell>
          <cell r="AI421">
            <v>0</v>
          </cell>
          <cell r="AJ421">
            <v>0</v>
          </cell>
          <cell r="AL421">
            <v>0</v>
          </cell>
        </row>
        <row r="422">
          <cell r="B422" t="str">
            <v>ST/EPU</v>
          </cell>
          <cell r="C422" t="str">
            <v>B1A</v>
          </cell>
          <cell r="D422" t="str">
            <v>B1AA</v>
          </cell>
          <cell r="E422" t="str">
            <v>EP/DING</v>
          </cell>
          <cell r="G422">
            <v>23</v>
          </cell>
          <cell r="H422" t="str">
            <v>EP guides français, calc, sobs, hgéo, icm pour maîtres prim pub et privé : environ</v>
          </cell>
          <cell r="I422" t="str">
            <v>DNEE</v>
          </cell>
          <cell r="K422" t="str">
            <v>IDA</v>
          </cell>
          <cell r="L422" t="str">
            <v>AOI</v>
          </cell>
          <cell r="M422">
            <v>1278.9693596797299</v>
          </cell>
          <cell r="Q422">
            <v>1278.9693596797299</v>
          </cell>
          <cell r="R422" t="str">
            <v>guide</v>
          </cell>
          <cell r="T422">
            <v>7.504706744615385</v>
          </cell>
          <cell r="U422">
            <v>1</v>
          </cell>
          <cell r="V422">
            <v>9598.2899797448899</v>
          </cell>
          <cell r="W422">
            <v>0</v>
          </cell>
          <cell r="X422">
            <v>0</v>
          </cell>
          <cell r="Y422">
            <v>0</v>
          </cell>
          <cell r="Z422">
            <v>9598.2899797448899</v>
          </cell>
          <cell r="AA422">
            <v>9598.2899797448899</v>
          </cell>
          <cell r="AB422">
            <v>0</v>
          </cell>
          <cell r="AC422">
            <v>0</v>
          </cell>
          <cell r="AD422">
            <v>0</v>
          </cell>
          <cell r="AE422">
            <v>9598.2899797448899</v>
          </cell>
          <cell r="AF422">
            <v>0</v>
          </cell>
          <cell r="AG422">
            <v>0</v>
          </cell>
          <cell r="AH422">
            <v>0</v>
          </cell>
          <cell r="AI422">
            <v>0</v>
          </cell>
          <cell r="AJ422">
            <v>0</v>
          </cell>
          <cell r="AL422">
            <v>0</v>
          </cell>
        </row>
        <row r="423">
          <cell r="B423" t="str">
            <v>ST/EPU</v>
          </cell>
          <cell r="C423" t="str">
            <v>B1A</v>
          </cell>
          <cell r="D423" t="str">
            <v>B1AA</v>
          </cell>
          <cell r="E423" t="str">
            <v>EP/DIXI</v>
          </cell>
          <cell r="G423">
            <v>23</v>
          </cell>
          <cell r="H423" t="str">
            <v>EP guides français, calc, sobs, hgéo, icm pour maîtres prim pub et privé : environ</v>
          </cell>
          <cell r="I423" t="str">
            <v>DNEE</v>
          </cell>
          <cell r="K423" t="str">
            <v>IDA</v>
          </cell>
          <cell r="L423" t="str">
            <v>AOI</v>
          </cell>
          <cell r="M423">
            <v>2606.308433610418</v>
          </cell>
          <cell r="Q423">
            <v>2606.308433610418</v>
          </cell>
          <cell r="R423" t="str">
            <v>guide</v>
          </cell>
          <cell r="T423">
            <v>7.504706744615385</v>
          </cell>
          <cell r="U423">
            <v>1</v>
          </cell>
          <cell r="V423">
            <v>19559.580480264063</v>
          </cell>
          <cell r="W423">
            <v>0</v>
          </cell>
          <cell r="X423">
            <v>0</v>
          </cell>
          <cell r="Y423">
            <v>0</v>
          </cell>
          <cell r="Z423">
            <v>19559.580480264063</v>
          </cell>
          <cell r="AA423">
            <v>19559.580480264063</v>
          </cell>
          <cell r="AB423">
            <v>0</v>
          </cell>
          <cell r="AC423">
            <v>0</v>
          </cell>
          <cell r="AD423">
            <v>0</v>
          </cell>
          <cell r="AE423">
            <v>19559.580480264063</v>
          </cell>
          <cell r="AF423">
            <v>0</v>
          </cell>
          <cell r="AG423">
            <v>0</v>
          </cell>
          <cell r="AH423">
            <v>0</v>
          </cell>
          <cell r="AI423">
            <v>0</v>
          </cell>
          <cell r="AJ423">
            <v>0</v>
          </cell>
          <cell r="AL423">
            <v>0</v>
          </cell>
        </row>
        <row r="424">
          <cell r="B424" t="str">
            <v>ST/EPU</v>
          </cell>
          <cell r="C424" t="str">
            <v>B1A</v>
          </cell>
          <cell r="D424" t="str">
            <v>B1AA</v>
          </cell>
          <cell r="E424" t="str">
            <v>EP/DUBR</v>
          </cell>
          <cell r="G424">
            <v>23</v>
          </cell>
          <cell r="H424" t="str">
            <v>EP guides français, calc, sobs, hgéo, icm pour maîtres prim pub et privé : environ</v>
          </cell>
          <cell r="I424" t="str">
            <v>DNEE</v>
          </cell>
          <cell r="K424" t="str">
            <v>IDA</v>
          </cell>
          <cell r="L424" t="str">
            <v>AOI</v>
          </cell>
          <cell r="M424">
            <v>2431.5533369618402</v>
          </cell>
          <cell r="Q424">
            <v>2431.5533369618402</v>
          </cell>
          <cell r="R424" t="str">
            <v>guide</v>
          </cell>
          <cell r="T424">
            <v>7.504706744615385</v>
          </cell>
          <cell r="U424">
            <v>1</v>
          </cell>
          <cell r="V424">
            <v>18248.094727789568</v>
          </cell>
          <cell r="W424">
            <v>0</v>
          </cell>
          <cell r="X424">
            <v>0</v>
          </cell>
          <cell r="Y424">
            <v>0</v>
          </cell>
          <cell r="Z424">
            <v>18248.094727789568</v>
          </cell>
          <cell r="AA424">
            <v>18248.094727789568</v>
          </cell>
          <cell r="AB424">
            <v>0</v>
          </cell>
          <cell r="AC424">
            <v>0</v>
          </cell>
          <cell r="AD424">
            <v>0</v>
          </cell>
          <cell r="AE424">
            <v>18248.094727789568</v>
          </cell>
          <cell r="AF424">
            <v>0</v>
          </cell>
          <cell r="AG424">
            <v>0</v>
          </cell>
          <cell r="AH424">
            <v>0</v>
          </cell>
          <cell r="AI424">
            <v>0</v>
          </cell>
          <cell r="AJ424">
            <v>0</v>
          </cell>
          <cell r="AL424">
            <v>0</v>
          </cell>
        </row>
        <row r="425">
          <cell r="B425" t="str">
            <v>ST/EPU</v>
          </cell>
          <cell r="C425" t="str">
            <v>B1A</v>
          </cell>
          <cell r="D425" t="str">
            <v>B1AA</v>
          </cell>
          <cell r="E425" t="str">
            <v>EP/FARA</v>
          </cell>
          <cell r="G425">
            <v>23</v>
          </cell>
          <cell r="H425" t="str">
            <v>EP guides français, calc, sobs, hgéo, icm pour maîtres prim pub et privé : environ</v>
          </cell>
          <cell r="I425" t="str">
            <v>DNEE</v>
          </cell>
          <cell r="K425" t="str">
            <v>IDA</v>
          </cell>
          <cell r="L425" t="str">
            <v>AOI</v>
          </cell>
          <cell r="M425">
            <v>2591.875535003282</v>
          </cell>
          <cell r="Q425">
            <v>2591.875535003282</v>
          </cell>
          <cell r="R425" t="str">
            <v>guide</v>
          </cell>
          <cell r="T425">
            <v>7.504706744615385</v>
          </cell>
          <cell r="U425">
            <v>1</v>
          </cell>
          <cell r="V425">
            <v>19451.265808742741</v>
          </cell>
          <cell r="W425">
            <v>0</v>
          </cell>
          <cell r="X425">
            <v>0</v>
          </cell>
          <cell r="Y425">
            <v>0</v>
          </cell>
          <cell r="Z425">
            <v>19451.265808742741</v>
          </cell>
          <cell r="AA425">
            <v>19451.265808742741</v>
          </cell>
          <cell r="AB425">
            <v>0</v>
          </cell>
          <cell r="AC425">
            <v>0</v>
          </cell>
          <cell r="AD425">
            <v>0</v>
          </cell>
          <cell r="AE425">
            <v>19451.265808742741</v>
          </cell>
          <cell r="AF425">
            <v>0</v>
          </cell>
          <cell r="AG425">
            <v>0</v>
          </cell>
          <cell r="AH425">
            <v>0</v>
          </cell>
          <cell r="AI425">
            <v>0</v>
          </cell>
          <cell r="AJ425">
            <v>0</v>
          </cell>
          <cell r="AL425">
            <v>0</v>
          </cell>
        </row>
        <row r="426">
          <cell r="B426" t="str">
            <v>ST/EPU</v>
          </cell>
          <cell r="C426" t="str">
            <v>B1A</v>
          </cell>
          <cell r="D426" t="str">
            <v>B1AA</v>
          </cell>
          <cell r="E426" t="str">
            <v>EP/FORE</v>
          </cell>
          <cell r="G426">
            <v>23</v>
          </cell>
          <cell r="H426" t="str">
            <v>EP guides français, calc, sobs, hgéo, icm pour maîtres prim pub et privé : environ</v>
          </cell>
          <cell r="I426" t="str">
            <v>DNEE</v>
          </cell>
          <cell r="K426" t="str">
            <v>IDA</v>
          </cell>
          <cell r="L426" t="str">
            <v>AOI</v>
          </cell>
          <cell r="M426">
            <v>2302.43740617907</v>
          </cell>
          <cell r="Q426">
            <v>2302.43740617907</v>
          </cell>
          <cell r="R426" t="str">
            <v>guide</v>
          </cell>
          <cell r="T426">
            <v>7.504706744615385</v>
          </cell>
          <cell r="U426">
            <v>1</v>
          </cell>
          <cell r="V426">
            <v>17279.117531206819</v>
          </cell>
          <cell r="W426">
            <v>0</v>
          </cell>
          <cell r="X426">
            <v>0</v>
          </cell>
          <cell r="Y426">
            <v>0</v>
          </cell>
          <cell r="Z426">
            <v>17279.117531206819</v>
          </cell>
          <cell r="AA426">
            <v>17279.117531206819</v>
          </cell>
          <cell r="AB426">
            <v>0</v>
          </cell>
          <cell r="AC426">
            <v>0</v>
          </cell>
          <cell r="AD426">
            <v>0</v>
          </cell>
          <cell r="AE426">
            <v>17279.117531206819</v>
          </cell>
          <cell r="AF426">
            <v>0</v>
          </cell>
          <cell r="AG426">
            <v>0</v>
          </cell>
          <cell r="AH426">
            <v>0</v>
          </cell>
          <cell r="AI426">
            <v>0</v>
          </cell>
          <cell r="AJ426">
            <v>0</v>
          </cell>
          <cell r="AL426">
            <v>0</v>
          </cell>
        </row>
        <row r="427">
          <cell r="B427" t="str">
            <v>ST/EPU</v>
          </cell>
          <cell r="C427" t="str">
            <v>B1A</v>
          </cell>
          <cell r="D427" t="str">
            <v>B1AA</v>
          </cell>
          <cell r="E427" t="str">
            <v>EP/FRIA</v>
          </cell>
          <cell r="G427">
            <v>23</v>
          </cell>
          <cell r="H427" t="str">
            <v>EP guides français, calc, sobs, hgéo, icm pour maîtres prim pub et privé : environ</v>
          </cell>
          <cell r="I427" t="str">
            <v>DNEE</v>
          </cell>
          <cell r="K427" t="str">
            <v>IDA</v>
          </cell>
          <cell r="L427" t="str">
            <v>AOI</v>
          </cell>
          <cell r="M427">
            <v>1709.0307303383456</v>
          </cell>
          <cell r="Q427">
            <v>1709.0307303383456</v>
          </cell>
          <cell r="R427" t="str">
            <v>guide</v>
          </cell>
          <cell r="T427">
            <v>7.504706744615385</v>
          </cell>
          <cell r="U427">
            <v>1</v>
          </cell>
          <cell r="V427">
            <v>12825.77444872514</v>
          </cell>
          <cell r="W427">
            <v>0</v>
          </cell>
          <cell r="X427">
            <v>0</v>
          </cell>
          <cell r="Y427">
            <v>0</v>
          </cell>
          <cell r="Z427">
            <v>12825.77444872514</v>
          </cell>
          <cell r="AA427">
            <v>12825.77444872514</v>
          </cell>
          <cell r="AB427">
            <v>0</v>
          </cell>
          <cell r="AC427">
            <v>0</v>
          </cell>
          <cell r="AD427">
            <v>0</v>
          </cell>
          <cell r="AE427">
            <v>12825.77444872514</v>
          </cell>
          <cell r="AF427">
            <v>0</v>
          </cell>
          <cell r="AG427">
            <v>0</v>
          </cell>
          <cell r="AH427">
            <v>0</v>
          </cell>
          <cell r="AI427">
            <v>0</v>
          </cell>
          <cell r="AJ427">
            <v>0</v>
          </cell>
          <cell r="AL427">
            <v>0</v>
          </cell>
        </row>
        <row r="428">
          <cell r="B428" t="str">
            <v>ST/EPU</v>
          </cell>
          <cell r="C428" t="str">
            <v>B1A</v>
          </cell>
          <cell r="D428" t="str">
            <v>B1AA</v>
          </cell>
          <cell r="E428" t="str">
            <v>EP/GAOU</v>
          </cell>
          <cell r="G428">
            <v>23</v>
          </cell>
          <cell r="H428" t="str">
            <v>EP guides français, calc, sobs, hgéo, icm pour maîtres prim pub et privé : environ</v>
          </cell>
          <cell r="I428" t="str">
            <v>DNEE</v>
          </cell>
          <cell r="K428" t="str">
            <v>IDA</v>
          </cell>
          <cell r="L428" t="str">
            <v>AOI</v>
          </cell>
          <cell r="M428">
            <v>1208.1701408366187</v>
          </cell>
          <cell r="Q428">
            <v>1208.1701408366187</v>
          </cell>
          <cell r="R428" t="str">
            <v>guide</v>
          </cell>
          <cell r="T428">
            <v>7.504706744615385</v>
          </cell>
          <cell r="U428">
            <v>1</v>
          </cell>
          <cell r="V428">
            <v>9066.9626045794921</v>
          </cell>
          <cell r="W428">
            <v>0</v>
          </cell>
          <cell r="X428">
            <v>0</v>
          </cell>
          <cell r="Y428">
            <v>0</v>
          </cell>
          <cell r="Z428">
            <v>9066.9626045794921</v>
          </cell>
          <cell r="AA428">
            <v>9066.9626045794921</v>
          </cell>
          <cell r="AB428">
            <v>0</v>
          </cell>
          <cell r="AC428">
            <v>0</v>
          </cell>
          <cell r="AD428">
            <v>0</v>
          </cell>
          <cell r="AE428">
            <v>9066.9626045794921</v>
          </cell>
          <cell r="AF428">
            <v>0</v>
          </cell>
          <cell r="AG428">
            <v>0</v>
          </cell>
          <cell r="AH428">
            <v>0</v>
          </cell>
          <cell r="AI428">
            <v>0</v>
          </cell>
          <cell r="AJ428">
            <v>0</v>
          </cell>
          <cell r="AL428">
            <v>0</v>
          </cell>
        </row>
        <row r="429">
          <cell r="B429" t="str">
            <v>ST/EPU</v>
          </cell>
          <cell r="C429" t="str">
            <v>B1A</v>
          </cell>
          <cell r="D429" t="str">
            <v>B1AA</v>
          </cell>
          <cell r="E429" t="str">
            <v>EP/GUEC</v>
          </cell>
          <cell r="G429">
            <v>23</v>
          </cell>
          <cell r="H429" t="str">
            <v>EP guides français, calc, sobs, hgéo, icm pour maîtres prim pub et privé : environ</v>
          </cell>
          <cell r="I429" t="str">
            <v>DNEE</v>
          </cell>
          <cell r="K429" t="str">
            <v>IDA</v>
          </cell>
          <cell r="L429" t="str">
            <v>AOI</v>
          </cell>
          <cell r="M429">
            <v>4064.811349612713</v>
          </cell>
          <cell r="Q429">
            <v>4064.811349612713</v>
          </cell>
          <cell r="R429" t="str">
            <v>guide</v>
          </cell>
          <cell r="T429">
            <v>7.504706744615385</v>
          </cell>
          <cell r="U429">
            <v>1</v>
          </cell>
          <cell r="V429">
            <v>30505.217151027693</v>
          </cell>
          <cell r="W429">
            <v>0</v>
          </cell>
          <cell r="X429">
            <v>0</v>
          </cell>
          <cell r="Y429">
            <v>0</v>
          </cell>
          <cell r="Z429">
            <v>30505.217151027693</v>
          </cell>
          <cell r="AA429">
            <v>30505.217151027693</v>
          </cell>
          <cell r="AB429">
            <v>0</v>
          </cell>
          <cell r="AC429">
            <v>0</v>
          </cell>
          <cell r="AD429">
            <v>0</v>
          </cell>
          <cell r="AE429">
            <v>30505.217151027693</v>
          </cell>
          <cell r="AF429">
            <v>0</v>
          </cell>
          <cell r="AG429">
            <v>0</v>
          </cell>
          <cell r="AH429">
            <v>0</v>
          </cell>
          <cell r="AI429">
            <v>0</v>
          </cell>
          <cell r="AJ429">
            <v>0</v>
          </cell>
          <cell r="AL429">
            <v>0</v>
          </cell>
        </row>
        <row r="430">
          <cell r="B430" t="str">
            <v>ST/EPU</v>
          </cell>
          <cell r="C430" t="str">
            <v>B1A</v>
          </cell>
          <cell r="D430" t="str">
            <v>B1AA</v>
          </cell>
          <cell r="E430" t="str">
            <v>EP/KALO</v>
          </cell>
          <cell r="G430">
            <v>23</v>
          </cell>
          <cell r="H430" t="str">
            <v>EP guides français, calc, sobs, hgéo, icm pour maîtres prim pub et privé : environ</v>
          </cell>
          <cell r="I430" t="str">
            <v>DNEE</v>
          </cell>
          <cell r="K430" t="str">
            <v>IDA</v>
          </cell>
          <cell r="L430" t="str">
            <v>AOI</v>
          </cell>
          <cell r="M430">
            <v>1447.2881637062119</v>
          </cell>
          <cell r="Q430">
            <v>1447.2881637062119</v>
          </cell>
          <cell r="R430" t="str">
            <v>guide</v>
          </cell>
          <cell r="T430">
            <v>7.504706744615385</v>
          </cell>
          <cell r="U430">
            <v>1</v>
          </cell>
          <cell r="V430">
            <v>10861.473243568023</v>
          </cell>
          <cell r="W430">
            <v>0</v>
          </cell>
          <cell r="X430">
            <v>0</v>
          </cell>
          <cell r="Y430">
            <v>0</v>
          </cell>
          <cell r="Z430">
            <v>10861.473243568023</v>
          </cell>
          <cell r="AA430">
            <v>10861.473243568023</v>
          </cell>
          <cell r="AB430">
            <v>0</v>
          </cell>
          <cell r="AC430">
            <v>0</v>
          </cell>
          <cell r="AD430">
            <v>0</v>
          </cell>
          <cell r="AE430">
            <v>10861.473243568023</v>
          </cell>
          <cell r="AF430">
            <v>0</v>
          </cell>
          <cell r="AG430">
            <v>0</v>
          </cell>
          <cell r="AH430">
            <v>0</v>
          </cell>
          <cell r="AI430">
            <v>0</v>
          </cell>
          <cell r="AJ430">
            <v>0</v>
          </cell>
          <cell r="AL430">
            <v>0</v>
          </cell>
        </row>
        <row r="431">
          <cell r="B431" t="str">
            <v>ST/EPU</v>
          </cell>
          <cell r="C431" t="str">
            <v>B1A</v>
          </cell>
          <cell r="D431" t="str">
            <v>B1AA</v>
          </cell>
          <cell r="E431" t="str">
            <v>EP/KANK</v>
          </cell>
          <cell r="G431">
            <v>23</v>
          </cell>
          <cell r="H431" t="str">
            <v>EP guides français, calc, sobs, hgéo, icm pour maîtres prim pub et privé : environ</v>
          </cell>
          <cell r="I431" t="str">
            <v>DNEE</v>
          </cell>
          <cell r="K431" t="str">
            <v>IDA</v>
          </cell>
          <cell r="L431" t="str">
            <v>AOI</v>
          </cell>
          <cell r="M431">
            <v>4345.8627941111563</v>
          </cell>
          <cell r="Q431">
            <v>4345.8627941111563</v>
          </cell>
          <cell r="R431" t="str">
            <v>guide</v>
          </cell>
          <cell r="T431">
            <v>7.504706744615385</v>
          </cell>
          <cell r="U431">
            <v>1</v>
          </cell>
          <cell r="V431">
            <v>32614.425822139056</v>
          </cell>
          <cell r="W431">
            <v>0</v>
          </cell>
          <cell r="X431">
            <v>0</v>
          </cell>
          <cell r="Y431">
            <v>0</v>
          </cell>
          <cell r="Z431">
            <v>32614.425822139056</v>
          </cell>
          <cell r="AA431">
            <v>32614.425822139056</v>
          </cell>
          <cell r="AB431">
            <v>0</v>
          </cell>
          <cell r="AC431">
            <v>0</v>
          </cell>
          <cell r="AD431">
            <v>0</v>
          </cell>
          <cell r="AE431">
            <v>32614.425822139056</v>
          </cell>
          <cell r="AF431">
            <v>0</v>
          </cell>
          <cell r="AG431">
            <v>0</v>
          </cell>
          <cell r="AH431">
            <v>0</v>
          </cell>
          <cell r="AI431">
            <v>0</v>
          </cell>
          <cell r="AJ431">
            <v>0</v>
          </cell>
          <cell r="AL431">
            <v>0</v>
          </cell>
        </row>
        <row r="432">
          <cell r="B432" t="str">
            <v>ST/EPU</v>
          </cell>
          <cell r="C432" t="str">
            <v>B1A</v>
          </cell>
          <cell r="D432" t="str">
            <v>B1AA</v>
          </cell>
          <cell r="E432" t="str">
            <v>EP/KERO</v>
          </cell>
          <cell r="G432">
            <v>23</v>
          </cell>
          <cell r="H432" t="str">
            <v>EP guides français, calc, sobs, hgéo, icm pour maîtres prim pub et privé : environ</v>
          </cell>
          <cell r="I432" t="str">
            <v>DNEE</v>
          </cell>
          <cell r="K432" t="str">
            <v>IDA</v>
          </cell>
          <cell r="L432" t="str">
            <v>AOI</v>
          </cell>
          <cell r="M432">
            <v>2018.7529328806866</v>
          </cell>
          <cell r="Q432">
            <v>2018.7529328806866</v>
          </cell>
          <cell r="R432" t="str">
            <v>guide</v>
          </cell>
          <cell r="T432">
            <v>7.504706744615385</v>
          </cell>
          <cell r="U432">
            <v>1</v>
          </cell>
          <cell r="V432">
            <v>15150.148751101779</v>
          </cell>
          <cell r="W432">
            <v>0</v>
          </cell>
          <cell r="X432">
            <v>0</v>
          </cell>
          <cell r="Y432">
            <v>0</v>
          </cell>
          <cell r="Z432">
            <v>15150.148751101779</v>
          </cell>
          <cell r="AA432">
            <v>15150.148751101779</v>
          </cell>
          <cell r="AB432">
            <v>0</v>
          </cell>
          <cell r="AC432">
            <v>0</v>
          </cell>
          <cell r="AD432">
            <v>0</v>
          </cell>
          <cell r="AE432">
            <v>15150.148751101779</v>
          </cell>
          <cell r="AF432">
            <v>0</v>
          </cell>
          <cell r="AG432">
            <v>0</v>
          </cell>
          <cell r="AH432">
            <v>0</v>
          </cell>
          <cell r="AI432">
            <v>0</v>
          </cell>
          <cell r="AJ432">
            <v>0</v>
          </cell>
          <cell r="AL432">
            <v>0</v>
          </cell>
        </row>
        <row r="433">
          <cell r="B433" t="str">
            <v>ST/EPU</v>
          </cell>
          <cell r="C433" t="str">
            <v>B1A</v>
          </cell>
          <cell r="D433" t="str">
            <v>B1AA</v>
          </cell>
          <cell r="E433" t="str">
            <v>EP/KIND</v>
          </cell>
          <cell r="G433">
            <v>23</v>
          </cell>
          <cell r="H433" t="str">
            <v>EP guides français, calc, sobs, hgéo, icm pour maîtres prim pub et privé : environ</v>
          </cell>
          <cell r="I433" t="str">
            <v>DNEE</v>
          </cell>
          <cell r="K433" t="str">
            <v>IDA</v>
          </cell>
          <cell r="L433" t="str">
            <v>AOI</v>
          </cell>
          <cell r="M433">
            <v>5421.3087795132242</v>
          </cell>
          <cell r="Q433">
            <v>5421.3087795132242</v>
          </cell>
          <cell r="R433" t="str">
            <v>guide</v>
          </cell>
          <cell r="T433">
            <v>7.504706744615385</v>
          </cell>
          <cell r="U433">
            <v>1</v>
          </cell>
          <cell r="V433">
            <v>40685.332562255491</v>
          </cell>
          <cell r="W433">
            <v>0</v>
          </cell>
          <cell r="X433">
            <v>0</v>
          </cell>
          <cell r="Y433">
            <v>0</v>
          </cell>
          <cell r="Z433">
            <v>40685.332562255491</v>
          </cell>
          <cell r="AA433">
            <v>40685.332562255491</v>
          </cell>
          <cell r="AB433">
            <v>0</v>
          </cell>
          <cell r="AC433">
            <v>0</v>
          </cell>
          <cell r="AD433">
            <v>0</v>
          </cell>
          <cell r="AE433">
            <v>40685.332562255491</v>
          </cell>
          <cell r="AF433">
            <v>0</v>
          </cell>
          <cell r="AG433">
            <v>0</v>
          </cell>
          <cell r="AH433">
            <v>0</v>
          </cell>
          <cell r="AI433">
            <v>0</v>
          </cell>
          <cell r="AJ433">
            <v>0</v>
          </cell>
          <cell r="AL433">
            <v>0</v>
          </cell>
        </row>
        <row r="434">
          <cell r="B434" t="str">
            <v>ST/EPU</v>
          </cell>
          <cell r="C434" t="str">
            <v>B1A</v>
          </cell>
          <cell r="D434" t="str">
            <v>B1AA</v>
          </cell>
          <cell r="E434" t="str">
            <v>EP/KISS</v>
          </cell>
          <cell r="G434">
            <v>23</v>
          </cell>
          <cell r="H434" t="str">
            <v>EP guides français, calc, sobs, hgéo, icm pour maîtres prim pub et privé : environ</v>
          </cell>
          <cell r="I434" t="str">
            <v>DNEE</v>
          </cell>
          <cell r="K434" t="str">
            <v>IDA</v>
          </cell>
          <cell r="L434" t="str">
            <v>AOI</v>
          </cell>
          <cell r="M434">
            <v>4118.6421606339245</v>
          </cell>
          <cell r="Q434">
            <v>4118.6421606339245</v>
          </cell>
          <cell r="R434" t="str">
            <v>guide</v>
          </cell>
          <cell r="T434">
            <v>7.504706744615385</v>
          </cell>
          <cell r="U434">
            <v>1</v>
          </cell>
          <cell r="V434">
            <v>30909.201601566696</v>
          </cell>
          <cell r="W434">
            <v>0</v>
          </cell>
          <cell r="X434">
            <v>0</v>
          </cell>
          <cell r="Y434">
            <v>0</v>
          </cell>
          <cell r="Z434">
            <v>30909.201601566696</v>
          </cell>
          <cell r="AA434">
            <v>30909.201601566696</v>
          </cell>
          <cell r="AB434">
            <v>0</v>
          </cell>
          <cell r="AC434">
            <v>0</v>
          </cell>
          <cell r="AD434">
            <v>0</v>
          </cell>
          <cell r="AE434">
            <v>30909.201601566696</v>
          </cell>
          <cell r="AF434">
            <v>0</v>
          </cell>
          <cell r="AG434">
            <v>0</v>
          </cell>
          <cell r="AH434">
            <v>0</v>
          </cell>
          <cell r="AI434">
            <v>0</v>
          </cell>
          <cell r="AJ434">
            <v>0</v>
          </cell>
          <cell r="AL434">
            <v>0</v>
          </cell>
        </row>
        <row r="435">
          <cell r="B435" t="str">
            <v>ST/EPU</v>
          </cell>
          <cell r="C435" t="str">
            <v>B1A</v>
          </cell>
          <cell r="D435" t="str">
            <v>B1AA</v>
          </cell>
          <cell r="E435" t="str">
            <v>EP/KOUB</v>
          </cell>
          <cell r="G435">
            <v>23</v>
          </cell>
          <cell r="H435" t="str">
            <v>EP guides français, calc, sobs, hgéo, icm pour maîtres prim pub et privé : environ</v>
          </cell>
          <cell r="I435" t="str">
            <v>DNEE</v>
          </cell>
          <cell r="K435" t="str">
            <v>IDA</v>
          </cell>
          <cell r="L435" t="str">
            <v>AOI</v>
          </cell>
          <cell r="M435">
            <v>743.19675868236823</v>
          </cell>
          <cell r="Q435">
            <v>743.19675868236823</v>
          </cell>
          <cell r="R435" t="str">
            <v>guide</v>
          </cell>
          <cell r="T435">
            <v>7.504706744615385</v>
          </cell>
          <cell r="U435">
            <v>1</v>
          </cell>
          <cell r="V435">
            <v>5577.4737274598619</v>
          </cell>
          <cell r="W435">
            <v>0</v>
          </cell>
          <cell r="X435">
            <v>0</v>
          </cell>
          <cell r="Y435">
            <v>0</v>
          </cell>
          <cell r="Z435">
            <v>5577.4737274598619</v>
          </cell>
          <cell r="AA435">
            <v>5577.4737274598619</v>
          </cell>
          <cell r="AB435">
            <v>0</v>
          </cell>
          <cell r="AC435">
            <v>0</v>
          </cell>
          <cell r="AD435">
            <v>0</v>
          </cell>
          <cell r="AE435">
            <v>5577.4737274598619</v>
          </cell>
          <cell r="AF435">
            <v>0</v>
          </cell>
          <cell r="AG435">
            <v>0</v>
          </cell>
          <cell r="AH435">
            <v>0</v>
          </cell>
          <cell r="AI435">
            <v>0</v>
          </cell>
          <cell r="AJ435">
            <v>0</v>
          </cell>
          <cell r="AL435">
            <v>0</v>
          </cell>
        </row>
        <row r="436">
          <cell r="B436" t="str">
            <v>ST/EPU</v>
          </cell>
          <cell r="C436" t="str">
            <v>B1A</v>
          </cell>
          <cell r="D436" t="str">
            <v>B1AA</v>
          </cell>
          <cell r="E436" t="str">
            <v>EP/KOUN</v>
          </cell>
          <cell r="G436">
            <v>23</v>
          </cell>
          <cell r="H436" t="str">
            <v>EP guides français, calc, sobs, hgéo, icm pour maîtres prim pub et privé : environ</v>
          </cell>
          <cell r="I436" t="str">
            <v>DNEE</v>
          </cell>
          <cell r="K436" t="str">
            <v>IDA</v>
          </cell>
          <cell r="L436" t="str">
            <v>AOI</v>
          </cell>
          <cell r="M436">
            <v>1157.8500348820048</v>
          </cell>
          <cell r="Q436">
            <v>1157.8500348820048</v>
          </cell>
          <cell r="R436" t="str">
            <v>guide</v>
          </cell>
          <cell r="T436">
            <v>7.504706744615385</v>
          </cell>
          <cell r="U436">
            <v>1</v>
          </cell>
          <cell r="V436">
            <v>8689.3249660321399</v>
          </cell>
          <cell r="W436">
            <v>0</v>
          </cell>
          <cell r="X436">
            <v>0</v>
          </cell>
          <cell r="Y436">
            <v>0</v>
          </cell>
          <cell r="Z436">
            <v>8689.3249660321399</v>
          </cell>
          <cell r="AA436">
            <v>8689.3249660321399</v>
          </cell>
          <cell r="AB436">
            <v>0</v>
          </cell>
          <cell r="AC436">
            <v>0</v>
          </cell>
          <cell r="AD436">
            <v>0</v>
          </cell>
          <cell r="AE436">
            <v>8689.3249660321399</v>
          </cell>
          <cell r="AF436">
            <v>0</v>
          </cell>
          <cell r="AG436">
            <v>0</v>
          </cell>
          <cell r="AH436">
            <v>0</v>
          </cell>
          <cell r="AI436">
            <v>0</v>
          </cell>
          <cell r="AJ436">
            <v>0</v>
          </cell>
          <cell r="AL436">
            <v>0</v>
          </cell>
        </row>
        <row r="437">
          <cell r="B437" t="str">
            <v>ST/EPU</v>
          </cell>
          <cell r="C437" t="str">
            <v>B1A</v>
          </cell>
          <cell r="D437" t="str">
            <v>B1AA</v>
          </cell>
          <cell r="E437" t="str">
            <v>EP/KOUR</v>
          </cell>
          <cell r="G437">
            <v>23</v>
          </cell>
          <cell r="H437" t="str">
            <v>EP guides français, calc, sobs, hgéo, icm pour maîtres prim pub et privé : environ</v>
          </cell>
          <cell r="I437" t="str">
            <v>DNEE</v>
          </cell>
          <cell r="K437" t="str">
            <v>IDA</v>
          </cell>
          <cell r="L437" t="str">
            <v>AOI</v>
          </cell>
          <cell r="M437">
            <v>2079.9952323758362</v>
          </cell>
          <cell r="Q437">
            <v>2079.9952323758362</v>
          </cell>
          <cell r="R437" t="str">
            <v>guide</v>
          </cell>
          <cell r="T437">
            <v>7.504706744615385</v>
          </cell>
          <cell r="U437">
            <v>1</v>
          </cell>
          <cell r="V437">
            <v>15609.754249178783</v>
          </cell>
          <cell r="W437">
            <v>0</v>
          </cell>
          <cell r="X437">
            <v>0</v>
          </cell>
          <cell r="Y437">
            <v>0</v>
          </cell>
          <cell r="Z437">
            <v>15609.754249178783</v>
          </cell>
          <cell r="AA437">
            <v>15609.754249178783</v>
          </cell>
          <cell r="AB437">
            <v>0</v>
          </cell>
          <cell r="AC437">
            <v>0</v>
          </cell>
          <cell r="AD437">
            <v>0</v>
          </cell>
          <cell r="AE437">
            <v>15609.754249178783</v>
          </cell>
          <cell r="AF437">
            <v>0</v>
          </cell>
          <cell r="AG437">
            <v>0</v>
          </cell>
          <cell r="AH437">
            <v>0</v>
          </cell>
          <cell r="AI437">
            <v>0</v>
          </cell>
          <cell r="AJ437">
            <v>0</v>
          </cell>
          <cell r="AL437">
            <v>0</v>
          </cell>
        </row>
        <row r="438">
          <cell r="B438" t="str">
            <v>ST/EPU</v>
          </cell>
          <cell r="C438" t="str">
            <v>B1A</v>
          </cell>
          <cell r="D438" t="str">
            <v>B1AA</v>
          </cell>
          <cell r="E438" t="str">
            <v>EP/LABE</v>
          </cell>
          <cell r="G438">
            <v>23</v>
          </cell>
          <cell r="H438" t="str">
            <v>EP guides français, calc, sobs, hgéo, icm pour maîtres prim pub et privé : environ</v>
          </cell>
          <cell r="I438" t="str">
            <v>DNEE</v>
          </cell>
          <cell r="K438" t="str">
            <v>IDA</v>
          </cell>
          <cell r="L438" t="str">
            <v>AOI</v>
          </cell>
          <cell r="M438">
            <v>3979.969310503192</v>
          </cell>
          <cell r="Q438">
            <v>3979.969310503192</v>
          </cell>
          <cell r="R438" t="str">
            <v>guide</v>
          </cell>
          <cell r="T438">
            <v>7.504706744615385</v>
          </cell>
          <cell r="U438">
            <v>1</v>
          </cell>
          <cell r="V438">
            <v>29868.502527895547</v>
          </cell>
          <cell r="W438">
            <v>0</v>
          </cell>
          <cell r="X438">
            <v>0</v>
          </cell>
          <cell r="Y438">
            <v>0</v>
          </cell>
          <cell r="Z438">
            <v>29868.502527895547</v>
          </cell>
          <cell r="AA438">
            <v>29868.502527895547</v>
          </cell>
          <cell r="AB438">
            <v>0</v>
          </cell>
          <cell r="AC438">
            <v>0</v>
          </cell>
          <cell r="AD438">
            <v>0</v>
          </cell>
          <cell r="AE438">
            <v>29868.502527895547</v>
          </cell>
          <cell r="AF438">
            <v>0</v>
          </cell>
          <cell r="AG438">
            <v>0</v>
          </cell>
          <cell r="AH438">
            <v>0</v>
          </cell>
          <cell r="AI438">
            <v>0</v>
          </cell>
          <cell r="AJ438">
            <v>0</v>
          </cell>
          <cell r="AL438">
            <v>0</v>
          </cell>
        </row>
        <row r="439">
          <cell r="B439" t="str">
            <v>ST/EPU</v>
          </cell>
          <cell r="C439" t="str">
            <v>B1A</v>
          </cell>
          <cell r="D439" t="str">
            <v>B1AA</v>
          </cell>
          <cell r="E439" t="str">
            <v>EP/LELO</v>
          </cell>
          <cell r="G439">
            <v>23</v>
          </cell>
          <cell r="H439" t="str">
            <v>EP guides français, calc, sobs, hgéo, icm pour maîtres prim pub et privé : environ</v>
          </cell>
          <cell r="I439" t="str">
            <v>DNEE</v>
          </cell>
          <cell r="K439" t="str">
            <v>IDA</v>
          </cell>
          <cell r="L439" t="str">
            <v>AOI</v>
          </cell>
          <cell r="M439">
            <v>1568.7975668446693</v>
          </cell>
          <cell r="Q439">
            <v>1568.7975668446693</v>
          </cell>
          <cell r="R439" t="str">
            <v>guide</v>
          </cell>
          <cell r="T439">
            <v>7.504706744615385</v>
          </cell>
          <cell r="U439">
            <v>1</v>
          </cell>
          <cell r="V439">
            <v>11773.365680835395</v>
          </cell>
          <cell r="W439">
            <v>0</v>
          </cell>
          <cell r="X439">
            <v>0</v>
          </cell>
          <cell r="Y439">
            <v>0</v>
          </cell>
          <cell r="Z439">
            <v>11773.365680835395</v>
          </cell>
          <cell r="AA439">
            <v>11773.365680835395</v>
          </cell>
          <cell r="AB439">
            <v>0</v>
          </cell>
          <cell r="AC439">
            <v>0</v>
          </cell>
          <cell r="AD439">
            <v>0</v>
          </cell>
          <cell r="AE439">
            <v>11773.365680835395</v>
          </cell>
          <cell r="AF439">
            <v>0</v>
          </cell>
          <cell r="AG439">
            <v>0</v>
          </cell>
          <cell r="AH439">
            <v>0</v>
          </cell>
          <cell r="AI439">
            <v>0</v>
          </cell>
          <cell r="AJ439">
            <v>0</v>
          </cell>
          <cell r="AL439">
            <v>0</v>
          </cell>
        </row>
        <row r="440">
          <cell r="B440" t="str">
            <v>ST/EPU</v>
          </cell>
          <cell r="C440" t="str">
            <v>B1A</v>
          </cell>
          <cell r="D440" t="str">
            <v>B1AA</v>
          </cell>
          <cell r="E440" t="str">
            <v>EP/LOLA</v>
          </cell>
          <cell r="G440">
            <v>23</v>
          </cell>
          <cell r="H440" t="str">
            <v>EP guides français, calc, sobs, hgéo, icm pour maîtres prim pub et privé : environ</v>
          </cell>
          <cell r="I440" t="str">
            <v>DNEE</v>
          </cell>
          <cell r="K440" t="str">
            <v>IDA</v>
          </cell>
          <cell r="L440" t="str">
            <v>AOI</v>
          </cell>
          <cell r="M440">
            <v>2494.8435477458374</v>
          </cell>
          <cell r="Q440">
            <v>2494.8435477458374</v>
          </cell>
          <cell r="R440" t="str">
            <v>guide</v>
          </cell>
          <cell r="T440">
            <v>7.504706744615385</v>
          </cell>
          <cell r="U440">
            <v>1</v>
          </cell>
          <cell r="V440">
            <v>18723.069199528363</v>
          </cell>
          <cell r="W440">
            <v>0</v>
          </cell>
          <cell r="X440">
            <v>0</v>
          </cell>
          <cell r="Y440">
            <v>0</v>
          </cell>
          <cell r="Z440">
            <v>18723.069199528363</v>
          </cell>
          <cell r="AA440">
            <v>18723.069199528363</v>
          </cell>
          <cell r="AB440">
            <v>0</v>
          </cell>
          <cell r="AC440">
            <v>0</v>
          </cell>
          <cell r="AD440">
            <v>0</v>
          </cell>
          <cell r="AE440">
            <v>18723.069199528363</v>
          </cell>
          <cell r="AF440">
            <v>0</v>
          </cell>
          <cell r="AG440">
            <v>0</v>
          </cell>
          <cell r="AH440">
            <v>0</v>
          </cell>
          <cell r="AI440">
            <v>0</v>
          </cell>
          <cell r="AJ440">
            <v>0</v>
          </cell>
          <cell r="AL440">
            <v>0</v>
          </cell>
        </row>
        <row r="441">
          <cell r="B441" t="str">
            <v>ST/EPU</v>
          </cell>
          <cell r="C441" t="str">
            <v>B1A</v>
          </cell>
          <cell r="D441" t="str">
            <v>B1AA</v>
          </cell>
          <cell r="E441" t="str">
            <v>EP/MACE</v>
          </cell>
          <cell r="G441">
            <v>23</v>
          </cell>
          <cell r="H441" t="str">
            <v>EP guides français, calc, sobs, hgéo, icm pour maîtres prim pub et privé : environ</v>
          </cell>
          <cell r="I441" t="str">
            <v>DNEE</v>
          </cell>
          <cell r="K441" t="str">
            <v>IDA</v>
          </cell>
          <cell r="L441" t="str">
            <v>AOI</v>
          </cell>
          <cell r="M441">
            <v>3603.3486725250609</v>
          </cell>
          <cell r="Q441">
            <v>3603.3486725250609</v>
          </cell>
          <cell r="R441" t="str">
            <v>guide</v>
          </cell>
          <cell r="T441">
            <v>7.504706744615385</v>
          </cell>
          <cell r="U441">
            <v>1</v>
          </cell>
          <cell r="V441">
            <v>27042.07508589972</v>
          </cell>
          <cell r="W441">
            <v>0</v>
          </cell>
          <cell r="X441">
            <v>0</v>
          </cell>
          <cell r="Y441">
            <v>0</v>
          </cell>
          <cell r="Z441">
            <v>27042.07508589972</v>
          </cell>
          <cell r="AA441">
            <v>27042.07508589972</v>
          </cell>
          <cell r="AB441">
            <v>0</v>
          </cell>
          <cell r="AC441">
            <v>0</v>
          </cell>
          <cell r="AD441">
            <v>0</v>
          </cell>
          <cell r="AE441">
            <v>27042.07508589972</v>
          </cell>
          <cell r="AF441">
            <v>0</v>
          </cell>
          <cell r="AG441">
            <v>0</v>
          </cell>
          <cell r="AH441">
            <v>0</v>
          </cell>
          <cell r="AI441">
            <v>0</v>
          </cell>
          <cell r="AJ441">
            <v>0</v>
          </cell>
          <cell r="AL441">
            <v>0</v>
          </cell>
        </row>
        <row r="442">
          <cell r="B442" t="str">
            <v>ST/EPU</v>
          </cell>
          <cell r="C442" t="str">
            <v>B1A</v>
          </cell>
          <cell r="D442" t="str">
            <v>B1AA</v>
          </cell>
          <cell r="E442" t="str">
            <v>EP/MALI</v>
          </cell>
          <cell r="G442">
            <v>23</v>
          </cell>
          <cell r="H442" t="str">
            <v>EP guides français, calc, sobs, hgéo, icm pour maîtres prim pub et privé : environ</v>
          </cell>
          <cell r="I442" t="str">
            <v>DNEE</v>
          </cell>
          <cell r="K442" t="str">
            <v>IDA</v>
          </cell>
          <cell r="L442" t="str">
            <v>AOI</v>
          </cell>
          <cell r="M442">
            <v>2343.7857102968178</v>
          </cell>
          <cell r="Q442">
            <v>2343.7857102968178</v>
          </cell>
          <cell r="R442" t="str">
            <v>guide</v>
          </cell>
          <cell r="T442">
            <v>7.504706744615385</v>
          </cell>
          <cell r="U442">
            <v>1</v>
          </cell>
          <cell r="V442">
            <v>17589.424427997688</v>
          </cell>
          <cell r="W442">
            <v>0</v>
          </cell>
          <cell r="X442">
            <v>0</v>
          </cell>
          <cell r="Y442">
            <v>0</v>
          </cell>
          <cell r="Z442">
            <v>17589.424427997688</v>
          </cell>
          <cell r="AA442">
            <v>17589.424427997688</v>
          </cell>
          <cell r="AB442">
            <v>0</v>
          </cell>
          <cell r="AC442">
            <v>0</v>
          </cell>
          <cell r="AD442">
            <v>0</v>
          </cell>
          <cell r="AE442">
            <v>17589.424427997688</v>
          </cell>
          <cell r="AF442">
            <v>0</v>
          </cell>
          <cell r="AG442">
            <v>0</v>
          </cell>
          <cell r="AH442">
            <v>0</v>
          </cell>
          <cell r="AI442">
            <v>0</v>
          </cell>
          <cell r="AJ442">
            <v>0</v>
          </cell>
          <cell r="AL442">
            <v>0</v>
          </cell>
        </row>
        <row r="443">
          <cell r="B443" t="str">
            <v>ST/EPU</v>
          </cell>
          <cell r="C443" t="str">
            <v>B1A</v>
          </cell>
          <cell r="D443" t="str">
            <v>B1AA</v>
          </cell>
          <cell r="E443" t="str">
            <v>EP/MAMO</v>
          </cell>
          <cell r="G443">
            <v>23</v>
          </cell>
          <cell r="H443" t="str">
            <v>EP guides français, calc, sobs, hgéo, icm pour maîtres prim pub et privé : environ</v>
          </cell>
          <cell r="I443" t="str">
            <v>DNEE</v>
          </cell>
          <cell r="K443" t="str">
            <v>IDA</v>
          </cell>
          <cell r="L443" t="str">
            <v>AOI</v>
          </cell>
          <cell r="M443">
            <v>4417.929767561649</v>
          </cell>
          <cell r="Q443">
            <v>4417.929767561649</v>
          </cell>
          <cell r="R443" t="str">
            <v>guide</v>
          </cell>
          <cell r="T443">
            <v>7.504706744615385</v>
          </cell>
          <cell r="U443">
            <v>1</v>
          </cell>
          <cell r="V443">
            <v>33155.267323856984</v>
          </cell>
          <cell r="W443">
            <v>0</v>
          </cell>
          <cell r="X443">
            <v>0</v>
          </cell>
          <cell r="Y443">
            <v>0</v>
          </cell>
          <cell r="Z443">
            <v>33155.267323856984</v>
          </cell>
          <cell r="AA443">
            <v>33155.267323856984</v>
          </cell>
          <cell r="AB443">
            <v>0</v>
          </cell>
          <cell r="AC443">
            <v>0</v>
          </cell>
          <cell r="AD443">
            <v>0</v>
          </cell>
          <cell r="AE443">
            <v>33155.267323856984</v>
          </cell>
          <cell r="AF443">
            <v>0</v>
          </cell>
          <cell r="AG443">
            <v>0</v>
          </cell>
          <cell r="AH443">
            <v>0</v>
          </cell>
          <cell r="AI443">
            <v>0</v>
          </cell>
          <cell r="AJ443">
            <v>0</v>
          </cell>
          <cell r="AL443">
            <v>0</v>
          </cell>
        </row>
        <row r="444">
          <cell r="B444" t="str">
            <v>ST/EPU</v>
          </cell>
          <cell r="C444" t="str">
            <v>B1A</v>
          </cell>
          <cell r="D444" t="str">
            <v>B1AA</v>
          </cell>
          <cell r="E444" t="str">
            <v>EP/MAND</v>
          </cell>
          <cell r="G444">
            <v>23</v>
          </cell>
          <cell r="H444" t="str">
            <v>EP guides français, calc, sobs, hgéo, icm pour maîtres prim pub et privé : environ</v>
          </cell>
          <cell r="I444" t="str">
            <v>DNEE</v>
          </cell>
          <cell r="K444" t="str">
            <v>IDA</v>
          </cell>
          <cell r="L444" t="str">
            <v>AOI</v>
          </cell>
          <cell r="M444">
            <v>1551.82915902277</v>
          </cell>
          <cell r="Q444">
            <v>1551.82915902277</v>
          </cell>
          <cell r="R444" t="str">
            <v>guide</v>
          </cell>
          <cell r="T444">
            <v>7.504706744615385</v>
          </cell>
          <cell r="U444">
            <v>1</v>
          </cell>
          <cell r="V444">
            <v>11646.022756209002</v>
          </cell>
          <cell r="W444">
            <v>0</v>
          </cell>
          <cell r="X444">
            <v>0</v>
          </cell>
          <cell r="Y444">
            <v>0</v>
          </cell>
          <cell r="Z444">
            <v>11646.022756209002</v>
          </cell>
          <cell r="AA444">
            <v>11646.022756209002</v>
          </cell>
          <cell r="AB444">
            <v>0</v>
          </cell>
          <cell r="AC444">
            <v>0</v>
          </cell>
          <cell r="AD444">
            <v>0</v>
          </cell>
          <cell r="AE444">
            <v>11646.022756209002</v>
          </cell>
          <cell r="AF444">
            <v>0</v>
          </cell>
          <cell r="AG444">
            <v>0</v>
          </cell>
          <cell r="AH444">
            <v>0</v>
          </cell>
          <cell r="AI444">
            <v>0</v>
          </cell>
          <cell r="AJ444">
            <v>0</v>
          </cell>
          <cell r="AL444">
            <v>0</v>
          </cell>
        </row>
        <row r="445">
          <cell r="B445" t="str">
            <v>ST/EPU</v>
          </cell>
          <cell r="C445" t="str">
            <v>B1A</v>
          </cell>
          <cell r="D445" t="str">
            <v>B1AA</v>
          </cell>
          <cell r="E445" t="str">
            <v>EP/MATA</v>
          </cell>
          <cell r="G445">
            <v>23</v>
          </cell>
          <cell r="H445" t="str">
            <v>EP guides français, calc, sobs, hgéo, icm pour maîtres prim pub et privé : environ</v>
          </cell>
          <cell r="I445" t="str">
            <v>DNEE</v>
          </cell>
          <cell r="K445" t="str">
            <v>IDA</v>
          </cell>
          <cell r="L445" t="str">
            <v>AOI</v>
          </cell>
          <cell r="M445">
            <v>3148.0297293039662</v>
          </cell>
          <cell r="Q445">
            <v>3148.0297293039662</v>
          </cell>
          <cell r="R445" t="str">
            <v>guide</v>
          </cell>
          <cell r="T445">
            <v>7.504706744615385</v>
          </cell>
          <cell r="U445">
            <v>1</v>
          </cell>
          <cell r="V445">
            <v>23625.039941757219</v>
          </cell>
          <cell r="W445">
            <v>0</v>
          </cell>
          <cell r="X445">
            <v>0</v>
          </cell>
          <cell r="Y445">
            <v>0</v>
          </cell>
          <cell r="Z445">
            <v>23625.039941757219</v>
          </cell>
          <cell r="AA445">
            <v>23625.039941757219</v>
          </cell>
          <cell r="AB445">
            <v>0</v>
          </cell>
          <cell r="AC445">
            <v>0</v>
          </cell>
          <cell r="AD445">
            <v>0</v>
          </cell>
          <cell r="AE445">
            <v>23625.039941757219</v>
          </cell>
          <cell r="AF445">
            <v>0</v>
          </cell>
          <cell r="AG445">
            <v>0</v>
          </cell>
          <cell r="AH445">
            <v>0</v>
          </cell>
          <cell r="AI445">
            <v>0</v>
          </cell>
          <cell r="AJ445">
            <v>0</v>
          </cell>
          <cell r="AL445">
            <v>0</v>
          </cell>
        </row>
        <row r="446">
          <cell r="B446" t="str">
            <v>ST/EPU</v>
          </cell>
          <cell r="C446" t="str">
            <v>B1A</v>
          </cell>
          <cell r="D446" t="str">
            <v>B1AA</v>
          </cell>
          <cell r="E446" t="str">
            <v>EP/MATO</v>
          </cell>
          <cell r="G446">
            <v>23</v>
          </cell>
          <cell r="H446" t="str">
            <v>EP guides français, calc, sobs, hgéo, icm pour maîtres prim pub et privé : environ</v>
          </cell>
          <cell r="I446" t="str">
            <v>DNEE</v>
          </cell>
          <cell r="K446" t="str">
            <v>IDA</v>
          </cell>
          <cell r="L446" t="str">
            <v>AOI</v>
          </cell>
          <cell r="M446">
            <v>10434.985692959997</v>
          </cell>
          <cell r="Q446">
            <v>10434.985692959997</v>
          </cell>
          <cell r="R446" t="str">
            <v>guide</v>
          </cell>
          <cell r="T446">
            <v>7.504706744615385</v>
          </cell>
          <cell r="U446">
            <v>1</v>
          </cell>
          <cell r="V446">
            <v>78311.507509921939</v>
          </cell>
          <cell r="W446">
            <v>0</v>
          </cell>
          <cell r="X446">
            <v>0</v>
          </cell>
          <cell r="Y446">
            <v>0</v>
          </cell>
          <cell r="Z446">
            <v>78311.507509921939</v>
          </cell>
          <cell r="AA446">
            <v>78311.507509921939</v>
          </cell>
          <cell r="AB446">
            <v>0</v>
          </cell>
          <cell r="AC446">
            <v>0</v>
          </cell>
          <cell r="AD446">
            <v>0</v>
          </cell>
          <cell r="AE446">
            <v>78311.507509921939</v>
          </cell>
          <cell r="AF446">
            <v>0</v>
          </cell>
          <cell r="AG446">
            <v>0</v>
          </cell>
          <cell r="AH446">
            <v>0</v>
          </cell>
          <cell r="AI446">
            <v>0</v>
          </cell>
          <cell r="AJ446">
            <v>0</v>
          </cell>
          <cell r="AL446">
            <v>0</v>
          </cell>
        </row>
        <row r="447">
          <cell r="B447" t="str">
            <v>ST/EPU</v>
          </cell>
          <cell r="C447" t="str">
            <v>B1A</v>
          </cell>
          <cell r="D447" t="str">
            <v>B1AA</v>
          </cell>
          <cell r="E447" t="str">
            <v>EP/NZER</v>
          </cell>
          <cell r="G447">
            <v>23</v>
          </cell>
          <cell r="H447" t="str">
            <v>EP guides français, calc, sobs, hgéo, icm pour maîtres prim pub et privé : environ</v>
          </cell>
          <cell r="I447" t="str">
            <v>DNEE</v>
          </cell>
          <cell r="K447" t="str">
            <v>IDA</v>
          </cell>
          <cell r="L447" t="str">
            <v>AOI</v>
          </cell>
          <cell r="M447">
            <v>6264.5606325937088</v>
          </cell>
          <cell r="Q447">
            <v>6264.5606325937088</v>
          </cell>
          <cell r="R447" t="str">
            <v>guide</v>
          </cell>
          <cell r="T447">
            <v>7.504706744615385</v>
          </cell>
          <cell r="U447">
            <v>1</v>
          </cell>
          <cell r="V447">
            <v>47013.690431478026</v>
          </cell>
          <cell r="W447">
            <v>0</v>
          </cell>
          <cell r="X447">
            <v>0</v>
          </cell>
          <cell r="Y447">
            <v>0</v>
          </cell>
          <cell r="Z447">
            <v>47013.690431478026</v>
          </cell>
          <cell r="AA447">
            <v>47013.690431478026</v>
          </cell>
          <cell r="AB447">
            <v>0</v>
          </cell>
          <cell r="AC447">
            <v>0</v>
          </cell>
          <cell r="AD447">
            <v>0</v>
          </cell>
          <cell r="AE447">
            <v>47013.690431478026</v>
          </cell>
          <cell r="AF447">
            <v>0</v>
          </cell>
          <cell r="AG447">
            <v>0</v>
          </cell>
          <cell r="AH447">
            <v>0</v>
          </cell>
          <cell r="AI447">
            <v>0</v>
          </cell>
          <cell r="AJ447">
            <v>0</v>
          </cell>
          <cell r="AL447">
            <v>0</v>
          </cell>
        </row>
        <row r="448">
          <cell r="B448" t="str">
            <v>ST/EPU</v>
          </cell>
          <cell r="C448" t="str">
            <v>B1A</v>
          </cell>
          <cell r="D448" t="str">
            <v>B1AA</v>
          </cell>
          <cell r="E448" t="str">
            <v>EP/PITA</v>
          </cell>
          <cell r="G448">
            <v>23</v>
          </cell>
          <cell r="H448" t="str">
            <v>EP guides français, calc, sobs, hgéo, icm pour maîtres prim pub et privé : environ</v>
          </cell>
          <cell r="I448" t="str">
            <v>DNEE</v>
          </cell>
          <cell r="K448" t="str">
            <v>IDA</v>
          </cell>
          <cell r="L448" t="str">
            <v>AOI</v>
          </cell>
          <cell r="M448">
            <v>2845.5239760651989</v>
          </cell>
          <cell r="Q448">
            <v>2845.5239760651989</v>
          </cell>
          <cell r="R448" t="str">
            <v>guide</v>
          </cell>
          <cell r="T448">
            <v>7.504706744615385</v>
          </cell>
          <cell r="U448">
            <v>1</v>
          </cell>
          <cell r="V448">
            <v>21354.822975141287</v>
          </cell>
          <cell r="W448">
            <v>0</v>
          </cell>
          <cell r="X448">
            <v>0</v>
          </cell>
          <cell r="Y448">
            <v>0</v>
          </cell>
          <cell r="Z448">
            <v>21354.822975141287</v>
          </cell>
          <cell r="AA448">
            <v>21354.822975141287</v>
          </cell>
          <cell r="AB448">
            <v>0</v>
          </cell>
          <cell r="AC448">
            <v>0</v>
          </cell>
          <cell r="AD448">
            <v>0</v>
          </cell>
          <cell r="AE448">
            <v>21354.822975141287</v>
          </cell>
          <cell r="AF448">
            <v>0</v>
          </cell>
          <cell r="AG448">
            <v>0</v>
          </cell>
          <cell r="AH448">
            <v>0</v>
          </cell>
          <cell r="AI448">
            <v>0</v>
          </cell>
          <cell r="AJ448">
            <v>0</v>
          </cell>
          <cell r="AL448">
            <v>0</v>
          </cell>
        </row>
        <row r="449">
          <cell r="B449" t="str">
            <v>ST/EPU</v>
          </cell>
          <cell r="C449" t="str">
            <v>B1A</v>
          </cell>
          <cell r="D449" t="str">
            <v>B1AA</v>
          </cell>
          <cell r="E449" t="str">
            <v>EP/RATO</v>
          </cell>
          <cell r="G449">
            <v>23</v>
          </cell>
          <cell r="H449" t="str">
            <v>EP guides français, calc, sobs, hgéo, icm pour maîtres prim pub et privé : environ</v>
          </cell>
          <cell r="I449" t="str">
            <v>DNEE</v>
          </cell>
          <cell r="K449" t="str">
            <v>IDA</v>
          </cell>
          <cell r="L449" t="str">
            <v>AOI</v>
          </cell>
          <cell r="M449">
            <v>9019.293874853196</v>
          </cell>
          <cell r="Q449">
            <v>9019.293874853196</v>
          </cell>
          <cell r="R449" t="str">
            <v>guide</v>
          </cell>
          <cell r="T449">
            <v>7.504706744615385</v>
          </cell>
          <cell r="U449">
            <v>1</v>
          </cell>
          <cell r="V449">
            <v>67687.155574279008</v>
          </cell>
          <cell r="W449">
            <v>0</v>
          </cell>
          <cell r="X449">
            <v>0</v>
          </cell>
          <cell r="Y449">
            <v>0</v>
          </cell>
          <cell r="Z449">
            <v>67687.155574279008</v>
          </cell>
          <cell r="AA449">
            <v>67687.155574279008</v>
          </cell>
          <cell r="AB449">
            <v>0</v>
          </cell>
          <cell r="AC449">
            <v>0</v>
          </cell>
          <cell r="AD449">
            <v>0</v>
          </cell>
          <cell r="AE449">
            <v>67687.155574279008</v>
          </cell>
          <cell r="AF449">
            <v>0</v>
          </cell>
          <cell r="AG449">
            <v>0</v>
          </cell>
          <cell r="AH449">
            <v>0</v>
          </cell>
          <cell r="AI449">
            <v>0</v>
          </cell>
          <cell r="AJ449">
            <v>0</v>
          </cell>
          <cell r="AL449">
            <v>0</v>
          </cell>
        </row>
        <row r="450">
          <cell r="B450" t="str">
            <v>ST/EPU</v>
          </cell>
          <cell r="C450" t="str">
            <v>B1A</v>
          </cell>
          <cell r="D450" t="str">
            <v>B1AA</v>
          </cell>
          <cell r="E450" t="str">
            <v>EP/SIGU</v>
          </cell>
          <cell r="G450">
            <v>23</v>
          </cell>
          <cell r="H450" t="str">
            <v>EP guides français, calc, sobs, hgéo, icm pour maîtres prim pub et privé : environ</v>
          </cell>
          <cell r="I450" t="str">
            <v>DNEE</v>
          </cell>
          <cell r="K450" t="str">
            <v>IDA</v>
          </cell>
          <cell r="L450" t="str">
            <v>AOI</v>
          </cell>
          <cell r="M450">
            <v>3706.5243936490615</v>
          </cell>
          <cell r="Q450">
            <v>3706.5243936490615</v>
          </cell>
          <cell r="R450" t="str">
            <v>guide</v>
          </cell>
          <cell r="T450">
            <v>7.504706744615385</v>
          </cell>
          <cell r="U450">
            <v>1</v>
          </cell>
          <cell r="V450">
            <v>27816.378616099562</v>
          </cell>
          <cell r="W450">
            <v>0</v>
          </cell>
          <cell r="X450">
            <v>0</v>
          </cell>
          <cell r="Y450">
            <v>0</v>
          </cell>
          <cell r="Z450">
            <v>27816.378616099562</v>
          </cell>
          <cell r="AA450">
            <v>27816.378616099562</v>
          </cell>
          <cell r="AB450">
            <v>0</v>
          </cell>
          <cell r="AC450">
            <v>0</v>
          </cell>
          <cell r="AD450">
            <v>0</v>
          </cell>
          <cell r="AE450">
            <v>27816.378616099562</v>
          </cell>
          <cell r="AF450">
            <v>0</v>
          </cell>
          <cell r="AG450">
            <v>0</v>
          </cell>
          <cell r="AH450">
            <v>0</v>
          </cell>
          <cell r="AI450">
            <v>0</v>
          </cell>
          <cell r="AJ450">
            <v>0</v>
          </cell>
          <cell r="AL450">
            <v>0</v>
          </cell>
        </row>
        <row r="451">
          <cell r="B451" t="str">
            <v>ST/EPU</v>
          </cell>
          <cell r="C451" t="str">
            <v>B1A</v>
          </cell>
          <cell r="D451" t="str">
            <v>B1AA</v>
          </cell>
          <cell r="E451" t="str">
            <v>EP/TELE</v>
          </cell>
          <cell r="G451">
            <v>23</v>
          </cell>
          <cell r="H451" t="str">
            <v>EP guides français, calc, sobs, hgéo, icm pour maîtres prim pub et privé : environ</v>
          </cell>
          <cell r="I451" t="str">
            <v>DNEE</v>
          </cell>
          <cell r="K451" t="str">
            <v>IDA</v>
          </cell>
          <cell r="L451" t="str">
            <v>AOI</v>
          </cell>
          <cell r="M451">
            <v>2040.8898787173116</v>
          </cell>
          <cell r="Q451">
            <v>2040.8898787173116</v>
          </cell>
          <cell r="R451" t="str">
            <v>guide</v>
          </cell>
          <cell r="T451">
            <v>7.504706744615385</v>
          </cell>
          <cell r="U451">
            <v>1</v>
          </cell>
          <cell r="V451">
            <v>15316.280037827084</v>
          </cell>
          <cell r="W451">
            <v>0</v>
          </cell>
          <cell r="X451">
            <v>0</v>
          </cell>
          <cell r="Y451">
            <v>0</v>
          </cell>
          <cell r="Z451">
            <v>15316.280037827084</v>
          </cell>
          <cell r="AA451">
            <v>15316.280037827084</v>
          </cell>
          <cell r="AB451">
            <v>0</v>
          </cell>
          <cell r="AC451">
            <v>0</v>
          </cell>
          <cell r="AD451">
            <v>0</v>
          </cell>
          <cell r="AE451">
            <v>15316.280037827084</v>
          </cell>
          <cell r="AF451">
            <v>0</v>
          </cell>
          <cell r="AG451">
            <v>0</v>
          </cell>
          <cell r="AH451">
            <v>0</v>
          </cell>
          <cell r="AI451">
            <v>0</v>
          </cell>
          <cell r="AJ451">
            <v>0</v>
          </cell>
          <cell r="AL451">
            <v>0</v>
          </cell>
        </row>
        <row r="452">
          <cell r="B452" t="str">
            <v>ST/EPU</v>
          </cell>
          <cell r="C452" t="str">
            <v>B1A</v>
          </cell>
          <cell r="D452" t="str">
            <v>B1AA</v>
          </cell>
          <cell r="E452" t="str">
            <v>EP/TOUG</v>
          </cell>
          <cell r="G452">
            <v>23</v>
          </cell>
          <cell r="H452" t="str">
            <v>EP guides français, calc, sobs, hgéo, icm pour maîtres prim pub et privé : environ</v>
          </cell>
          <cell r="I452" t="str">
            <v>DNEE</v>
          </cell>
          <cell r="K452" t="str">
            <v>IDA</v>
          </cell>
          <cell r="L452" t="str">
            <v>AOI</v>
          </cell>
          <cell r="M452">
            <v>1731.7527936860618</v>
          </cell>
          <cell r="Q452">
            <v>1731.7527936860618</v>
          </cell>
          <cell r="R452" t="str">
            <v>guide</v>
          </cell>
          <cell r="T452">
            <v>7.504706744615385</v>
          </cell>
          <cell r="U452">
            <v>1</v>
          </cell>
          <cell r="V452">
            <v>12996.296870782324</v>
          </cell>
          <cell r="W452">
            <v>0</v>
          </cell>
          <cell r="X452">
            <v>0</v>
          </cell>
          <cell r="Y452">
            <v>0</v>
          </cell>
          <cell r="Z452">
            <v>12996.296870782324</v>
          </cell>
          <cell r="AA452">
            <v>12996.296870782324</v>
          </cell>
          <cell r="AB452">
            <v>0</v>
          </cell>
          <cell r="AC452">
            <v>0</v>
          </cell>
          <cell r="AD452">
            <v>0</v>
          </cell>
          <cell r="AE452">
            <v>12996.296870782324</v>
          </cell>
          <cell r="AF452">
            <v>0</v>
          </cell>
          <cell r="AG452">
            <v>0</v>
          </cell>
          <cell r="AH452">
            <v>0</v>
          </cell>
          <cell r="AI452">
            <v>0</v>
          </cell>
          <cell r="AJ452">
            <v>0</v>
          </cell>
          <cell r="AL452">
            <v>0</v>
          </cell>
        </row>
        <row r="453">
          <cell r="B453" t="str">
            <v>ST/EPU</v>
          </cell>
          <cell r="C453" t="str">
            <v>B1A</v>
          </cell>
          <cell r="D453" t="str">
            <v>B1AA</v>
          </cell>
          <cell r="E453" t="str">
            <v>EP/YOMO</v>
          </cell>
          <cell r="G453">
            <v>23</v>
          </cell>
          <cell r="H453" t="str">
            <v>EP guides français, calc, sobs, hgéo, icm pour maîtres prim pub et privé : environ</v>
          </cell>
          <cell r="I453" t="str">
            <v>DNEE</v>
          </cell>
          <cell r="K453" t="str">
            <v>IDA</v>
          </cell>
          <cell r="L453" t="str">
            <v>AOI</v>
          </cell>
          <cell r="M453">
            <v>2288.492105497849</v>
          </cell>
          <cell r="Q453">
            <v>2288.492105497849</v>
          </cell>
          <cell r="R453" t="str">
            <v>guide</v>
          </cell>
          <cell r="T453">
            <v>7.504706744615385</v>
          </cell>
          <cell r="U453">
            <v>1</v>
          </cell>
          <cell r="V453">
            <v>17174.462139128769</v>
          </cell>
          <cell r="W453">
            <v>0</v>
          </cell>
          <cell r="X453">
            <v>0</v>
          </cell>
          <cell r="Y453">
            <v>0</v>
          </cell>
          <cell r="Z453">
            <v>17174.462139128769</v>
          </cell>
          <cell r="AA453">
            <v>17174.462139128769</v>
          </cell>
          <cell r="AB453">
            <v>0</v>
          </cell>
          <cell r="AC453">
            <v>0</v>
          </cell>
          <cell r="AD453">
            <v>0</v>
          </cell>
          <cell r="AE453">
            <v>17174.462139128769</v>
          </cell>
          <cell r="AF453">
            <v>0</v>
          </cell>
          <cell r="AG453">
            <v>0</v>
          </cell>
          <cell r="AH453">
            <v>0</v>
          </cell>
          <cell r="AI453">
            <v>0</v>
          </cell>
          <cell r="AJ453">
            <v>0</v>
          </cell>
          <cell r="AL453">
            <v>0</v>
          </cell>
        </row>
        <row r="454">
          <cell r="B454" t="str">
            <v>ST/EPU</v>
          </cell>
          <cell r="C454" t="str">
            <v>B1A</v>
          </cell>
          <cell r="D454" t="str">
            <v>B1AA</v>
          </cell>
          <cell r="E454" t="str">
            <v>EP/BEYL</v>
          </cell>
          <cell r="G454">
            <v>23</v>
          </cell>
          <cell r="H454" t="str">
            <v>EP cahiers multimédia 5è et 6èA pour élèves prim pub et privé : environ</v>
          </cell>
          <cell r="I454" t="str">
            <v>DNEE</v>
          </cell>
          <cell r="K454" t="str">
            <v>IDA</v>
          </cell>
          <cell r="L454" t="str">
            <v>AOI</v>
          </cell>
          <cell r="M454">
            <v>2815.0028464049801</v>
          </cell>
          <cell r="Q454">
            <v>2815.0028464049801</v>
          </cell>
          <cell r="R454" t="str">
            <v>cahier</v>
          </cell>
          <cell r="T454">
            <v>4.5582240000000001</v>
          </cell>
          <cell r="U454">
            <v>1</v>
          </cell>
          <cell r="V454">
            <v>12831.413534551495</v>
          </cell>
          <cell r="W454">
            <v>0</v>
          </cell>
          <cell r="X454">
            <v>0</v>
          </cell>
          <cell r="Y454">
            <v>0</v>
          </cell>
          <cell r="Z454">
            <v>12831.413534551495</v>
          </cell>
          <cell r="AA454">
            <v>12831.413534551495</v>
          </cell>
          <cell r="AB454">
            <v>0</v>
          </cell>
          <cell r="AC454">
            <v>0</v>
          </cell>
          <cell r="AD454">
            <v>0</v>
          </cell>
          <cell r="AE454">
            <v>12831.413534551495</v>
          </cell>
          <cell r="AF454">
            <v>0</v>
          </cell>
          <cell r="AG454">
            <v>0</v>
          </cell>
          <cell r="AH454">
            <v>0</v>
          </cell>
          <cell r="AI454">
            <v>0</v>
          </cell>
          <cell r="AJ454">
            <v>0</v>
          </cell>
          <cell r="AL454">
            <v>0</v>
          </cell>
        </row>
        <row r="455">
          <cell r="B455" t="str">
            <v>ST/EPU</v>
          </cell>
          <cell r="C455" t="str">
            <v>B1A</v>
          </cell>
          <cell r="D455" t="str">
            <v>B1AA</v>
          </cell>
          <cell r="E455" t="str">
            <v>EP/BOFF</v>
          </cell>
          <cell r="G455">
            <v>23</v>
          </cell>
          <cell r="H455" t="str">
            <v>EP cahiers multimédia 5è et 6èA pour élèves prim pub et privé : environ</v>
          </cell>
          <cell r="I455" t="str">
            <v>DNEE</v>
          </cell>
          <cell r="K455" t="str">
            <v>IDA</v>
          </cell>
          <cell r="L455" t="str">
            <v>AOI</v>
          </cell>
          <cell r="M455">
            <v>3570.2795311391774</v>
          </cell>
          <cell r="Q455">
            <v>3570.2795311391774</v>
          </cell>
          <cell r="R455" t="str">
            <v>cahier</v>
          </cell>
          <cell r="T455">
            <v>4.5582240000000001</v>
          </cell>
          <cell r="U455">
            <v>1</v>
          </cell>
          <cell r="V455">
            <v>16274.133845547345</v>
          </cell>
          <cell r="W455">
            <v>0</v>
          </cell>
          <cell r="X455">
            <v>0</v>
          </cell>
          <cell r="Y455">
            <v>0</v>
          </cell>
          <cell r="Z455">
            <v>16274.133845547345</v>
          </cell>
          <cell r="AA455">
            <v>16274.133845547345</v>
          </cell>
          <cell r="AB455">
            <v>0</v>
          </cell>
          <cell r="AC455">
            <v>0</v>
          </cell>
          <cell r="AD455">
            <v>0</v>
          </cell>
          <cell r="AE455">
            <v>16274.133845547345</v>
          </cell>
          <cell r="AF455">
            <v>0</v>
          </cell>
          <cell r="AG455">
            <v>0</v>
          </cell>
          <cell r="AH455">
            <v>0</v>
          </cell>
          <cell r="AI455">
            <v>0</v>
          </cell>
          <cell r="AJ455">
            <v>0</v>
          </cell>
          <cell r="AL455">
            <v>0</v>
          </cell>
        </row>
        <row r="456">
          <cell r="B456" t="str">
            <v>ST/EPU</v>
          </cell>
          <cell r="C456" t="str">
            <v>B1A</v>
          </cell>
          <cell r="D456" t="str">
            <v>B1AA</v>
          </cell>
          <cell r="E456" t="str">
            <v>EP/BOKE</v>
          </cell>
          <cell r="G456">
            <v>23</v>
          </cell>
          <cell r="H456" t="str">
            <v>EP cahiers multimédia 5è et 6èA pour élèves prim pub et privé : environ</v>
          </cell>
          <cell r="I456" t="str">
            <v>DNEE</v>
          </cell>
          <cell r="K456" t="str">
            <v>IDA</v>
          </cell>
          <cell r="L456" t="str">
            <v>AOI</v>
          </cell>
          <cell r="M456">
            <v>7830.7810151872172</v>
          </cell>
          <cell r="Q456">
            <v>7830.7810151872172</v>
          </cell>
          <cell r="R456" t="str">
            <v>cahier</v>
          </cell>
          <cell r="T456">
            <v>4.5582240000000001</v>
          </cell>
          <cell r="U456">
            <v>1</v>
          </cell>
          <cell r="V456">
            <v>35694.453962170737</v>
          </cell>
          <cell r="W456">
            <v>0</v>
          </cell>
          <cell r="X456">
            <v>0</v>
          </cell>
          <cell r="Y456">
            <v>0</v>
          </cell>
          <cell r="Z456">
            <v>35694.453962170737</v>
          </cell>
          <cell r="AA456">
            <v>35694.453962170737</v>
          </cell>
          <cell r="AB456">
            <v>0</v>
          </cell>
          <cell r="AC456">
            <v>0</v>
          </cell>
          <cell r="AD456">
            <v>0</v>
          </cell>
          <cell r="AE456">
            <v>35694.453962170737</v>
          </cell>
          <cell r="AF456">
            <v>0</v>
          </cell>
          <cell r="AG456">
            <v>0</v>
          </cell>
          <cell r="AH456">
            <v>0</v>
          </cell>
          <cell r="AI456">
            <v>0</v>
          </cell>
          <cell r="AJ456">
            <v>0</v>
          </cell>
          <cell r="AL456">
            <v>0</v>
          </cell>
        </row>
        <row r="457">
          <cell r="B457" t="str">
            <v>ST/EPU</v>
          </cell>
          <cell r="C457" t="str">
            <v>B1A</v>
          </cell>
          <cell r="D457" t="str">
            <v>B1AA</v>
          </cell>
          <cell r="E457" t="str">
            <v>EP/COYA</v>
          </cell>
          <cell r="G457">
            <v>23</v>
          </cell>
          <cell r="H457" t="str">
            <v>EP cahiers multimédia 5è et 6èA pour élèves prim pub et privé : environ</v>
          </cell>
          <cell r="I457" t="str">
            <v>DNEE</v>
          </cell>
          <cell r="K457" t="str">
            <v>IDA</v>
          </cell>
          <cell r="L457" t="str">
            <v>AOI</v>
          </cell>
          <cell r="M457">
            <v>4411.0317155361972</v>
          </cell>
          <cell r="Q457">
            <v>4411.0317155361972</v>
          </cell>
          <cell r="R457" t="str">
            <v>cahier</v>
          </cell>
          <cell r="T457">
            <v>4.5582240000000001</v>
          </cell>
          <cell r="U457">
            <v>1</v>
          </cell>
          <cell r="V457">
            <v>20106.470630518266</v>
          </cell>
          <cell r="W457">
            <v>0</v>
          </cell>
          <cell r="X457">
            <v>0</v>
          </cell>
          <cell r="Y457">
            <v>0</v>
          </cell>
          <cell r="Z457">
            <v>20106.470630518266</v>
          </cell>
          <cell r="AA457">
            <v>20106.470630518266</v>
          </cell>
          <cell r="AB457">
            <v>0</v>
          </cell>
          <cell r="AC457">
            <v>0</v>
          </cell>
          <cell r="AD457">
            <v>0</v>
          </cell>
          <cell r="AE457">
            <v>20106.470630518266</v>
          </cell>
          <cell r="AF457">
            <v>0</v>
          </cell>
          <cell r="AG457">
            <v>0</v>
          </cell>
          <cell r="AH457">
            <v>0</v>
          </cell>
          <cell r="AI457">
            <v>0</v>
          </cell>
          <cell r="AJ457">
            <v>0</v>
          </cell>
          <cell r="AL457">
            <v>0</v>
          </cell>
        </row>
        <row r="458">
          <cell r="B458" t="str">
            <v>ST/EPU</v>
          </cell>
          <cell r="C458" t="str">
            <v>B1A</v>
          </cell>
          <cell r="D458" t="str">
            <v>B1AA</v>
          </cell>
          <cell r="E458" t="str">
            <v>EP/DABO</v>
          </cell>
          <cell r="G458">
            <v>23</v>
          </cell>
          <cell r="H458" t="str">
            <v>EP cahiers multimédia 5è et 6èA pour élèves prim pub et privé : environ</v>
          </cell>
          <cell r="I458" t="str">
            <v>DNEE</v>
          </cell>
          <cell r="K458" t="str">
            <v>IDA</v>
          </cell>
          <cell r="L458" t="str">
            <v>AOI</v>
          </cell>
          <cell r="M458">
            <v>2528.5286461697674</v>
          </cell>
          <cell r="Q458">
            <v>2528.5286461697674</v>
          </cell>
          <cell r="R458" t="str">
            <v>cahier</v>
          </cell>
          <cell r="T458">
            <v>4.5582240000000001</v>
          </cell>
          <cell r="U458">
            <v>1</v>
          </cell>
          <cell r="V458">
            <v>11525.599959658543</v>
          </cell>
          <cell r="W458">
            <v>0</v>
          </cell>
          <cell r="X458">
            <v>0</v>
          </cell>
          <cell r="Y458">
            <v>0</v>
          </cell>
          <cell r="Z458">
            <v>11525.599959658543</v>
          </cell>
          <cell r="AA458">
            <v>11525.599959658543</v>
          </cell>
          <cell r="AB458">
            <v>0</v>
          </cell>
          <cell r="AC458">
            <v>0</v>
          </cell>
          <cell r="AD458">
            <v>0</v>
          </cell>
          <cell r="AE458">
            <v>11525.599959658543</v>
          </cell>
          <cell r="AF458">
            <v>0</v>
          </cell>
          <cell r="AG458">
            <v>0</v>
          </cell>
          <cell r="AH458">
            <v>0</v>
          </cell>
          <cell r="AI458">
            <v>0</v>
          </cell>
          <cell r="AJ458">
            <v>0</v>
          </cell>
          <cell r="AL458">
            <v>0</v>
          </cell>
        </row>
        <row r="459">
          <cell r="B459" t="str">
            <v>ST/EPU</v>
          </cell>
          <cell r="C459" t="str">
            <v>B1A</v>
          </cell>
          <cell r="D459" t="str">
            <v>B1AA</v>
          </cell>
          <cell r="E459" t="str">
            <v>EP/DALA</v>
          </cell>
          <cell r="G459">
            <v>23</v>
          </cell>
          <cell r="H459" t="str">
            <v>EP cahiers multimédia 5è et 6èA pour élèves prim pub et privé : environ</v>
          </cell>
          <cell r="I459" t="str">
            <v>DNEE</v>
          </cell>
          <cell r="K459" t="str">
            <v>IDA</v>
          </cell>
          <cell r="L459" t="str">
            <v>AOI</v>
          </cell>
          <cell r="M459">
            <v>2825.9425434608202</v>
          </cell>
          <cell r="Q459">
            <v>2825.9425434608202</v>
          </cell>
          <cell r="R459" t="str">
            <v>cahier</v>
          </cell>
          <cell r="T459">
            <v>4.5582240000000001</v>
          </cell>
          <cell r="U459">
            <v>1</v>
          </cell>
          <cell r="V459">
            <v>12881.279124224153</v>
          </cell>
          <cell r="W459">
            <v>0</v>
          </cell>
          <cell r="X459">
            <v>0</v>
          </cell>
          <cell r="Y459">
            <v>0</v>
          </cell>
          <cell r="Z459">
            <v>12881.279124224153</v>
          </cell>
          <cell r="AA459">
            <v>12881.279124224153</v>
          </cell>
          <cell r="AB459">
            <v>0</v>
          </cell>
          <cell r="AC459">
            <v>0</v>
          </cell>
          <cell r="AD459">
            <v>0</v>
          </cell>
          <cell r="AE459">
            <v>12881.279124224153</v>
          </cell>
          <cell r="AF459">
            <v>0</v>
          </cell>
          <cell r="AG459">
            <v>0</v>
          </cell>
          <cell r="AH459">
            <v>0</v>
          </cell>
          <cell r="AI459">
            <v>0</v>
          </cell>
          <cell r="AJ459">
            <v>0</v>
          </cell>
          <cell r="AL459">
            <v>0</v>
          </cell>
        </row>
        <row r="460">
          <cell r="B460" t="str">
            <v>ST/EPU</v>
          </cell>
          <cell r="C460" t="str">
            <v>B1A</v>
          </cell>
          <cell r="D460" t="str">
            <v>B1AA</v>
          </cell>
          <cell r="E460" t="str">
            <v>EP/DING</v>
          </cell>
          <cell r="G460">
            <v>23</v>
          </cell>
          <cell r="H460" t="str">
            <v>EP cahiers multimédia 5è et 6èA pour élèves prim pub et privé : environ</v>
          </cell>
          <cell r="I460" t="str">
            <v>DNEE</v>
          </cell>
          <cell r="K460" t="str">
            <v>IDA</v>
          </cell>
          <cell r="L460" t="str">
            <v>AOI</v>
          </cell>
          <cell r="M460">
            <v>1912.9883584953225</v>
          </cell>
          <cell r="Q460">
            <v>1912.9883584953225</v>
          </cell>
          <cell r="R460" t="str">
            <v>cahier</v>
          </cell>
          <cell r="T460">
            <v>4.5582240000000001</v>
          </cell>
          <cell r="U460">
            <v>1</v>
          </cell>
          <cell r="V460">
            <v>8719.8294474139821</v>
          </cell>
          <cell r="W460">
            <v>0</v>
          </cell>
          <cell r="X460">
            <v>0</v>
          </cell>
          <cell r="Y460">
            <v>0</v>
          </cell>
          <cell r="Z460">
            <v>8719.8294474139821</v>
          </cell>
          <cell r="AA460">
            <v>8719.8294474139821</v>
          </cell>
          <cell r="AB460">
            <v>0</v>
          </cell>
          <cell r="AC460">
            <v>0</v>
          </cell>
          <cell r="AD460">
            <v>0</v>
          </cell>
          <cell r="AE460">
            <v>8719.8294474139821</v>
          </cell>
          <cell r="AF460">
            <v>0</v>
          </cell>
          <cell r="AG460">
            <v>0</v>
          </cell>
          <cell r="AH460">
            <v>0</v>
          </cell>
          <cell r="AI460">
            <v>0</v>
          </cell>
          <cell r="AJ460">
            <v>0</v>
          </cell>
          <cell r="AL460">
            <v>0</v>
          </cell>
        </row>
        <row r="461">
          <cell r="B461" t="str">
            <v>ST/EPU</v>
          </cell>
          <cell r="C461" t="str">
            <v>B1A</v>
          </cell>
          <cell r="D461" t="str">
            <v>B1AA</v>
          </cell>
          <cell r="E461" t="str">
            <v>EP/DIXI</v>
          </cell>
          <cell r="G461">
            <v>23</v>
          </cell>
          <cell r="H461" t="str">
            <v>EP cahiers multimédia 5è et 6èA pour élèves prim pub et privé : environ</v>
          </cell>
          <cell r="I461" t="str">
            <v>DNEE</v>
          </cell>
          <cell r="K461" t="str">
            <v>IDA</v>
          </cell>
          <cell r="L461" t="str">
            <v>AOI</v>
          </cell>
          <cell r="M461">
            <v>3898.3245801865223</v>
          </cell>
          <cell r="Q461">
            <v>3898.3245801865223</v>
          </cell>
          <cell r="R461" t="str">
            <v>cahier</v>
          </cell>
          <cell r="T461">
            <v>4.5582240000000001</v>
          </cell>
          <cell r="U461">
            <v>1</v>
          </cell>
          <cell r="V461">
            <v>17769.43666119613</v>
          </cell>
          <cell r="W461">
            <v>0</v>
          </cell>
          <cell r="X461">
            <v>0</v>
          </cell>
          <cell r="Y461">
            <v>0</v>
          </cell>
          <cell r="Z461">
            <v>17769.43666119613</v>
          </cell>
          <cell r="AA461">
            <v>17769.43666119613</v>
          </cell>
          <cell r="AB461">
            <v>0</v>
          </cell>
          <cell r="AC461">
            <v>0</v>
          </cell>
          <cell r="AD461">
            <v>0</v>
          </cell>
          <cell r="AE461">
            <v>17769.43666119613</v>
          </cell>
          <cell r="AF461">
            <v>0</v>
          </cell>
          <cell r="AG461">
            <v>0</v>
          </cell>
          <cell r="AH461">
            <v>0</v>
          </cell>
          <cell r="AI461">
            <v>0</v>
          </cell>
          <cell r="AJ461">
            <v>0</v>
          </cell>
          <cell r="AL461">
            <v>0</v>
          </cell>
        </row>
        <row r="462">
          <cell r="B462" t="str">
            <v>ST/EPU</v>
          </cell>
          <cell r="C462" t="str">
            <v>B1A</v>
          </cell>
          <cell r="D462" t="str">
            <v>B1AA</v>
          </cell>
          <cell r="E462" t="str">
            <v>EP/DUBR</v>
          </cell>
          <cell r="G462">
            <v>23</v>
          </cell>
          <cell r="H462" t="str">
            <v>EP cahiers multimédia 5è et 6èA pour élèves prim pub et privé : environ</v>
          </cell>
          <cell r="I462" t="str">
            <v>DNEE</v>
          </cell>
          <cell r="K462" t="str">
            <v>IDA</v>
          </cell>
          <cell r="L462" t="str">
            <v>AOI</v>
          </cell>
          <cell r="M462">
            <v>3636.9387518660001</v>
          </cell>
          <cell r="Q462">
            <v>3636.9387518660001</v>
          </cell>
          <cell r="R462" t="str">
            <v>cahier</v>
          </cell>
          <cell r="T462">
            <v>4.5582240000000001</v>
          </cell>
          <cell r="U462">
            <v>1</v>
          </cell>
          <cell r="V462">
            <v>16577.981505285647</v>
          </cell>
          <cell r="W462">
            <v>0</v>
          </cell>
          <cell r="X462">
            <v>0</v>
          </cell>
          <cell r="Y462">
            <v>0</v>
          </cell>
          <cell r="Z462">
            <v>16577.981505285647</v>
          </cell>
          <cell r="AA462">
            <v>16577.981505285647</v>
          </cell>
          <cell r="AB462">
            <v>0</v>
          </cell>
          <cell r="AC462">
            <v>0</v>
          </cell>
          <cell r="AD462">
            <v>0</v>
          </cell>
          <cell r="AE462">
            <v>16577.981505285647</v>
          </cell>
          <cell r="AF462">
            <v>0</v>
          </cell>
          <cell r="AG462">
            <v>0</v>
          </cell>
          <cell r="AH462">
            <v>0</v>
          </cell>
          <cell r="AI462">
            <v>0</v>
          </cell>
          <cell r="AJ462">
            <v>0</v>
          </cell>
          <cell r="AL462">
            <v>0</v>
          </cell>
        </row>
        <row r="463">
          <cell r="B463" t="str">
            <v>ST/EPU</v>
          </cell>
          <cell r="C463" t="str">
            <v>B1A</v>
          </cell>
          <cell r="D463" t="str">
            <v>B1AA</v>
          </cell>
          <cell r="E463" t="str">
            <v>EP/FARA</v>
          </cell>
          <cell r="G463">
            <v>23</v>
          </cell>
          <cell r="H463" t="str">
            <v>EP cahiers multimédia 5è et 6èA pour élèves prim pub et privé : environ</v>
          </cell>
          <cell r="I463" t="str">
            <v>DNEE</v>
          </cell>
          <cell r="K463" t="str">
            <v>IDA</v>
          </cell>
          <cell r="L463" t="str">
            <v>AOI</v>
          </cell>
          <cell r="M463">
            <v>3876.736911329695</v>
          </cell>
          <cell r="Q463">
            <v>3876.736911329695</v>
          </cell>
          <cell r="R463" t="str">
            <v>cahier</v>
          </cell>
          <cell r="T463">
            <v>4.5582240000000001</v>
          </cell>
          <cell r="U463">
            <v>1</v>
          </cell>
          <cell r="V463">
            <v>17671.035230908888</v>
          </cell>
          <cell r="W463">
            <v>0</v>
          </cell>
          <cell r="X463">
            <v>0</v>
          </cell>
          <cell r="Y463">
            <v>0</v>
          </cell>
          <cell r="Z463">
            <v>17671.035230908888</v>
          </cell>
          <cell r="AA463">
            <v>17671.035230908888</v>
          </cell>
          <cell r="AB463">
            <v>0</v>
          </cell>
          <cell r="AC463">
            <v>0</v>
          </cell>
          <cell r="AD463">
            <v>0</v>
          </cell>
          <cell r="AE463">
            <v>17671.035230908888</v>
          </cell>
          <cell r="AF463">
            <v>0</v>
          </cell>
          <cell r="AG463">
            <v>0</v>
          </cell>
          <cell r="AH463">
            <v>0</v>
          </cell>
          <cell r="AI463">
            <v>0</v>
          </cell>
          <cell r="AJ463">
            <v>0</v>
          </cell>
          <cell r="AL463">
            <v>0</v>
          </cell>
        </row>
        <row r="464">
          <cell r="B464" t="str">
            <v>ST/EPU</v>
          </cell>
          <cell r="C464" t="str">
            <v>B1A</v>
          </cell>
          <cell r="D464" t="str">
            <v>B1AA</v>
          </cell>
          <cell r="E464" t="str">
            <v>EP/FORE</v>
          </cell>
          <cell r="G464">
            <v>23</v>
          </cell>
          <cell r="H464" t="str">
            <v>EP cahiers multimédia 5è et 6èA pour élèves prim pub et privé : environ</v>
          </cell>
          <cell r="I464" t="str">
            <v>DNEE</v>
          </cell>
          <cell r="K464" t="str">
            <v>IDA</v>
          </cell>
          <cell r="L464" t="str">
            <v>AOI</v>
          </cell>
          <cell r="M464">
            <v>3443.8166331738225</v>
          </cell>
          <cell r="Q464">
            <v>3443.8166331738225</v>
          </cell>
          <cell r="R464" t="str">
            <v>cahier</v>
          </cell>
          <cell r="T464">
            <v>4.5582240000000001</v>
          </cell>
          <cell r="U464">
            <v>1</v>
          </cell>
          <cell r="V464">
            <v>15697.687628932114</v>
          </cell>
          <cell r="W464">
            <v>0</v>
          </cell>
          <cell r="X464">
            <v>0</v>
          </cell>
          <cell r="Y464">
            <v>0</v>
          </cell>
          <cell r="Z464">
            <v>15697.687628932114</v>
          </cell>
          <cell r="AA464">
            <v>15697.687628932114</v>
          </cell>
          <cell r="AB464">
            <v>0</v>
          </cell>
          <cell r="AC464">
            <v>0</v>
          </cell>
          <cell r="AD464">
            <v>0</v>
          </cell>
          <cell r="AE464">
            <v>15697.687628932114</v>
          </cell>
          <cell r="AF464">
            <v>0</v>
          </cell>
          <cell r="AG464">
            <v>0</v>
          </cell>
          <cell r="AH464">
            <v>0</v>
          </cell>
          <cell r="AI464">
            <v>0</v>
          </cell>
          <cell r="AJ464">
            <v>0</v>
          </cell>
          <cell r="AL464">
            <v>0</v>
          </cell>
        </row>
        <row r="465">
          <cell r="B465" t="str">
            <v>ST/EPU</v>
          </cell>
          <cell r="C465" t="str">
            <v>B1A</v>
          </cell>
          <cell r="D465" t="str">
            <v>B1AA</v>
          </cell>
          <cell r="E465" t="str">
            <v>EP/FRIA</v>
          </cell>
          <cell r="G465">
            <v>23</v>
          </cell>
          <cell r="H465" t="str">
            <v>EP cahiers multimédia 5è et 6èA pour élèves prim pub et privé : environ</v>
          </cell>
          <cell r="I465" t="str">
            <v>DNEE</v>
          </cell>
          <cell r="K465" t="str">
            <v>IDA</v>
          </cell>
          <cell r="L465" t="str">
            <v>AOI</v>
          </cell>
          <cell r="M465">
            <v>2556.2425453778674</v>
          </cell>
          <cell r="Q465">
            <v>2556.2425453778674</v>
          </cell>
          <cell r="R465" t="str">
            <v>cahier</v>
          </cell>
          <cell r="T465">
            <v>4.5582240000000001</v>
          </cell>
          <cell r="U465">
            <v>1</v>
          </cell>
          <cell r="V465">
            <v>11651.926120162485</v>
          </cell>
          <cell r="W465">
            <v>0</v>
          </cell>
          <cell r="X465">
            <v>0</v>
          </cell>
          <cell r="Y465">
            <v>0</v>
          </cell>
          <cell r="Z465">
            <v>11651.926120162485</v>
          </cell>
          <cell r="AA465">
            <v>11651.926120162485</v>
          </cell>
          <cell r="AB465">
            <v>0</v>
          </cell>
          <cell r="AC465">
            <v>0</v>
          </cell>
          <cell r="AD465">
            <v>0</v>
          </cell>
          <cell r="AE465">
            <v>11651.926120162485</v>
          </cell>
          <cell r="AF465">
            <v>0</v>
          </cell>
          <cell r="AG465">
            <v>0</v>
          </cell>
          <cell r="AH465">
            <v>0</v>
          </cell>
          <cell r="AI465">
            <v>0</v>
          </cell>
          <cell r="AJ465">
            <v>0</v>
          </cell>
          <cell r="AL465">
            <v>0</v>
          </cell>
        </row>
        <row r="466">
          <cell r="B466" t="str">
            <v>ST/EPU</v>
          </cell>
          <cell r="C466" t="str">
            <v>B1A</v>
          </cell>
          <cell r="D466" t="str">
            <v>B1AA</v>
          </cell>
          <cell r="E466" t="str">
            <v>EP/GAOU</v>
          </cell>
          <cell r="G466">
            <v>23</v>
          </cell>
          <cell r="H466" t="str">
            <v>EP cahiers multimédia 5è et 6èA pour élèves prim pub et privé : environ</v>
          </cell>
          <cell r="I466" t="str">
            <v>DNEE</v>
          </cell>
          <cell r="K466" t="str">
            <v>IDA</v>
          </cell>
          <cell r="L466" t="str">
            <v>AOI</v>
          </cell>
          <cell r="M466">
            <v>1807.0920909949425</v>
          </cell>
          <cell r="Q466">
            <v>1807.0920909949425</v>
          </cell>
          <cell r="R466" t="str">
            <v>cahier</v>
          </cell>
          <cell r="T466">
            <v>4.5582240000000001</v>
          </cell>
          <cell r="U466">
            <v>1</v>
          </cell>
          <cell r="V466">
            <v>8237.1305393833318</v>
          </cell>
          <cell r="W466">
            <v>0</v>
          </cell>
          <cell r="X466">
            <v>0</v>
          </cell>
          <cell r="Y466">
            <v>0</v>
          </cell>
          <cell r="Z466">
            <v>8237.1305393833318</v>
          </cell>
          <cell r="AA466">
            <v>8237.1305393833318</v>
          </cell>
          <cell r="AB466">
            <v>0</v>
          </cell>
          <cell r="AC466">
            <v>0</v>
          </cell>
          <cell r="AD466">
            <v>0</v>
          </cell>
          <cell r="AE466">
            <v>8237.1305393833318</v>
          </cell>
          <cell r="AF466">
            <v>0</v>
          </cell>
          <cell r="AG466">
            <v>0</v>
          </cell>
          <cell r="AH466">
            <v>0</v>
          </cell>
          <cell r="AI466">
            <v>0</v>
          </cell>
          <cell r="AJ466">
            <v>0</v>
          </cell>
          <cell r="AL466">
            <v>0</v>
          </cell>
        </row>
        <row r="467">
          <cell r="B467" t="str">
            <v>ST/EPU</v>
          </cell>
          <cell r="C467" t="str">
            <v>B1A</v>
          </cell>
          <cell r="D467" t="str">
            <v>B1AA</v>
          </cell>
          <cell r="E467" t="str">
            <v>EP/GUEC</v>
          </cell>
          <cell r="G467">
            <v>23</v>
          </cell>
          <cell r="H467" t="str">
            <v>EP cahiers multimédia 5è et 6èA pour élèves prim pub et privé : environ</v>
          </cell>
          <cell r="I467" t="str">
            <v>DNEE</v>
          </cell>
          <cell r="K467" t="str">
            <v>IDA</v>
          </cell>
          <cell r="L467" t="str">
            <v>AOI</v>
          </cell>
          <cell r="M467">
            <v>6079.8460357455106</v>
          </cell>
          <cell r="Q467">
            <v>6079.8460357455106</v>
          </cell>
          <cell r="R467" t="str">
            <v>cahier</v>
          </cell>
          <cell r="T467">
            <v>4.5582240000000001</v>
          </cell>
          <cell r="U467">
            <v>1</v>
          </cell>
          <cell r="V467">
            <v>27713.300116440045</v>
          </cell>
          <cell r="W467">
            <v>0</v>
          </cell>
          <cell r="X467">
            <v>0</v>
          </cell>
          <cell r="Y467">
            <v>0</v>
          </cell>
          <cell r="Z467">
            <v>27713.300116440045</v>
          </cell>
          <cell r="AA467">
            <v>27713.300116440045</v>
          </cell>
          <cell r="AB467">
            <v>0</v>
          </cell>
          <cell r="AC467">
            <v>0</v>
          </cell>
          <cell r="AD467">
            <v>0</v>
          </cell>
          <cell r="AE467">
            <v>27713.300116440045</v>
          </cell>
          <cell r="AF467">
            <v>0</v>
          </cell>
          <cell r="AG467">
            <v>0</v>
          </cell>
          <cell r="AH467">
            <v>0</v>
          </cell>
          <cell r="AI467">
            <v>0</v>
          </cell>
          <cell r="AJ467">
            <v>0</v>
          </cell>
          <cell r="AL467">
            <v>0</v>
          </cell>
        </row>
        <row r="468">
          <cell r="B468" t="str">
            <v>ST/EPU</v>
          </cell>
          <cell r="C468" t="str">
            <v>B1A</v>
          </cell>
          <cell r="D468" t="str">
            <v>B1AA</v>
          </cell>
          <cell r="E468" t="str">
            <v>EP/KALO</v>
          </cell>
          <cell r="G468">
            <v>23</v>
          </cell>
          <cell r="H468" t="str">
            <v>EP cahiers multimédia 5è et 6èA pour élèves prim pub et privé : environ</v>
          </cell>
          <cell r="I468" t="str">
            <v>DNEE</v>
          </cell>
          <cell r="K468" t="str">
            <v>IDA</v>
          </cell>
          <cell r="L468" t="str">
            <v>AOI</v>
          </cell>
          <cell r="M468">
            <v>2164.7472534067274</v>
          </cell>
          <cell r="Q468">
            <v>2164.7472534067274</v>
          </cell>
          <cell r="R468" t="str">
            <v>cahier</v>
          </cell>
          <cell r="T468">
            <v>4.5582240000000001</v>
          </cell>
          <cell r="U468">
            <v>1</v>
          </cell>
          <cell r="V468">
            <v>9867.402884412626</v>
          </cell>
          <cell r="W468">
            <v>0</v>
          </cell>
          <cell r="X468">
            <v>0</v>
          </cell>
          <cell r="Y468">
            <v>0</v>
          </cell>
          <cell r="Z468">
            <v>9867.402884412626</v>
          </cell>
          <cell r="AA468">
            <v>9867.402884412626</v>
          </cell>
          <cell r="AB468">
            <v>0</v>
          </cell>
          <cell r="AC468">
            <v>0</v>
          </cell>
          <cell r="AD468">
            <v>0</v>
          </cell>
          <cell r="AE468">
            <v>9867.402884412626</v>
          </cell>
          <cell r="AF468">
            <v>0</v>
          </cell>
          <cell r="AG468">
            <v>0</v>
          </cell>
          <cell r="AH468">
            <v>0</v>
          </cell>
          <cell r="AI468">
            <v>0</v>
          </cell>
          <cell r="AJ468">
            <v>0</v>
          </cell>
          <cell r="AL468">
            <v>0</v>
          </cell>
        </row>
        <row r="469">
          <cell r="B469" t="str">
            <v>ST/EPU</v>
          </cell>
          <cell r="C469" t="str">
            <v>B1A</v>
          </cell>
          <cell r="D469" t="str">
            <v>B1AA</v>
          </cell>
          <cell r="E469" t="str">
            <v>EP/KANK</v>
          </cell>
          <cell r="G469">
            <v>23</v>
          </cell>
          <cell r="H469" t="str">
            <v>EP cahiers multimédia 5è et 6èA pour élèves prim pub et privé : environ</v>
          </cell>
          <cell r="I469" t="str">
            <v>DNEE</v>
          </cell>
          <cell r="K469" t="str">
            <v>IDA</v>
          </cell>
          <cell r="L469" t="str">
            <v>AOI</v>
          </cell>
          <cell r="M469">
            <v>6500.2221279440373</v>
          </cell>
          <cell r="Q469">
            <v>6500.2221279440373</v>
          </cell>
          <cell r="R469" t="str">
            <v>cahier</v>
          </cell>
          <cell r="T469">
            <v>4.5582240000000001</v>
          </cell>
          <cell r="U469">
            <v>1</v>
          </cell>
          <cell r="V469">
            <v>29629.468508925584</v>
          </cell>
          <cell r="W469">
            <v>0</v>
          </cell>
          <cell r="X469">
            <v>0</v>
          </cell>
          <cell r="Y469">
            <v>0</v>
          </cell>
          <cell r="Z469">
            <v>29629.468508925584</v>
          </cell>
          <cell r="AA469">
            <v>29629.468508925584</v>
          </cell>
          <cell r="AB469">
            <v>0</v>
          </cell>
          <cell r="AC469">
            <v>0</v>
          </cell>
          <cell r="AD469">
            <v>0</v>
          </cell>
          <cell r="AE469">
            <v>29629.468508925584</v>
          </cell>
          <cell r="AF469">
            <v>0</v>
          </cell>
          <cell r="AG469">
            <v>0</v>
          </cell>
          <cell r="AH469">
            <v>0</v>
          </cell>
          <cell r="AI469">
            <v>0</v>
          </cell>
          <cell r="AJ469">
            <v>0</v>
          </cell>
          <cell r="AL469">
            <v>0</v>
          </cell>
        </row>
        <row r="470">
          <cell r="B470" t="str">
            <v>ST/EPU</v>
          </cell>
          <cell r="C470" t="str">
            <v>B1A</v>
          </cell>
          <cell r="D470" t="str">
            <v>B1AA</v>
          </cell>
          <cell r="E470" t="str">
            <v>EP/KERO</v>
          </cell>
          <cell r="G470">
            <v>23</v>
          </cell>
          <cell r="H470" t="str">
            <v>EP cahiers multimédia 5è et 6èA pour élèves prim pub et privé : environ</v>
          </cell>
          <cell r="I470" t="str">
            <v>DNEE</v>
          </cell>
          <cell r="K470" t="str">
            <v>IDA</v>
          </cell>
          <cell r="L470" t="str">
            <v>AOI</v>
          </cell>
          <cell r="M470">
            <v>3019.5022500352152</v>
          </cell>
          <cell r="Q470">
            <v>3019.5022500352152</v>
          </cell>
          <cell r="R470" t="str">
            <v>cahier</v>
          </cell>
          <cell r="T470">
            <v>4.5582240000000001</v>
          </cell>
          <cell r="U470">
            <v>1</v>
          </cell>
          <cell r="V470">
            <v>13763.56762416452</v>
          </cell>
          <cell r="W470">
            <v>0</v>
          </cell>
          <cell r="X470">
            <v>0</v>
          </cell>
          <cell r="Y470">
            <v>0</v>
          </cell>
          <cell r="Z470">
            <v>13763.56762416452</v>
          </cell>
          <cell r="AA470">
            <v>13763.56762416452</v>
          </cell>
          <cell r="AB470">
            <v>0</v>
          </cell>
          <cell r="AC470">
            <v>0</v>
          </cell>
          <cell r="AD470">
            <v>0</v>
          </cell>
          <cell r="AE470">
            <v>13763.56762416452</v>
          </cell>
          <cell r="AF470">
            <v>0</v>
          </cell>
          <cell r="AG470">
            <v>0</v>
          </cell>
          <cell r="AH470">
            <v>0</v>
          </cell>
          <cell r="AI470">
            <v>0</v>
          </cell>
          <cell r="AJ470">
            <v>0</v>
          </cell>
          <cell r="AL470">
            <v>0</v>
          </cell>
        </row>
        <row r="471">
          <cell r="B471" t="str">
            <v>ST/EPU</v>
          </cell>
          <cell r="C471" t="str">
            <v>B1A</v>
          </cell>
          <cell r="D471" t="str">
            <v>B1AA</v>
          </cell>
          <cell r="E471" t="str">
            <v>EP/KIND</v>
          </cell>
          <cell r="G471">
            <v>23</v>
          </cell>
          <cell r="H471" t="str">
            <v>EP cahiers multimédia 5è et 6èA pour élèves prim pub et privé : environ</v>
          </cell>
          <cell r="I471" t="str">
            <v>DNEE</v>
          </cell>
          <cell r="K471" t="str">
            <v>IDA</v>
          </cell>
          <cell r="L471" t="str">
            <v>AOI</v>
          </cell>
          <cell r="M471">
            <v>8108.7951830326001</v>
          </cell>
          <cell r="Q471">
            <v>8108.7951830326001</v>
          </cell>
          <cell r="R471" t="str">
            <v>cahier</v>
          </cell>
          <cell r="T471">
            <v>4.5582240000000001</v>
          </cell>
          <cell r="U471">
            <v>1</v>
          </cell>
          <cell r="V471">
            <v>36961.704814383593</v>
          </cell>
          <cell r="W471">
            <v>0</v>
          </cell>
          <cell r="X471">
            <v>0</v>
          </cell>
          <cell r="Y471">
            <v>0</v>
          </cell>
          <cell r="Z471">
            <v>36961.704814383593</v>
          </cell>
          <cell r="AA471">
            <v>36961.704814383593</v>
          </cell>
          <cell r="AB471">
            <v>0</v>
          </cell>
          <cell r="AC471">
            <v>0</v>
          </cell>
          <cell r="AD471">
            <v>0</v>
          </cell>
          <cell r="AE471">
            <v>36961.704814383593</v>
          </cell>
          <cell r="AF471">
            <v>0</v>
          </cell>
          <cell r="AG471">
            <v>0</v>
          </cell>
          <cell r="AH471">
            <v>0</v>
          </cell>
          <cell r="AI471">
            <v>0</v>
          </cell>
          <cell r="AJ471">
            <v>0</v>
          </cell>
          <cell r="AL471">
            <v>0</v>
          </cell>
        </row>
        <row r="472">
          <cell r="B472" t="str">
            <v>ST/EPU</v>
          </cell>
          <cell r="C472" t="str">
            <v>B1A</v>
          </cell>
          <cell r="D472" t="str">
            <v>B1AA</v>
          </cell>
          <cell r="E472" t="str">
            <v>EP/KISS</v>
          </cell>
          <cell r="G472">
            <v>23</v>
          </cell>
          <cell r="H472" t="str">
            <v>EP cahiers multimédia 5è et 6èA pour élèves prim pub et privé : environ</v>
          </cell>
          <cell r="I472" t="str">
            <v>DNEE</v>
          </cell>
          <cell r="K472" t="str">
            <v>IDA</v>
          </cell>
          <cell r="L472" t="str">
            <v>AOI</v>
          </cell>
          <cell r="M472">
            <v>6160.3622060763828</v>
          </cell>
          <cell r="Q472">
            <v>6160.3622060763828</v>
          </cell>
          <cell r="R472" t="str">
            <v>cahier</v>
          </cell>
          <cell r="T472">
            <v>4.5582240000000001</v>
          </cell>
          <cell r="U472">
            <v>1</v>
          </cell>
          <cell r="V472">
            <v>28080.310856430315</v>
          </cell>
          <cell r="W472">
            <v>0</v>
          </cell>
          <cell r="X472">
            <v>0</v>
          </cell>
          <cell r="Y472">
            <v>0</v>
          </cell>
          <cell r="Z472">
            <v>28080.310856430315</v>
          </cell>
          <cell r="AA472">
            <v>28080.310856430315</v>
          </cell>
          <cell r="AB472">
            <v>0</v>
          </cell>
          <cell r="AC472">
            <v>0</v>
          </cell>
          <cell r="AD472">
            <v>0</v>
          </cell>
          <cell r="AE472">
            <v>28080.310856430315</v>
          </cell>
          <cell r="AF472">
            <v>0</v>
          </cell>
          <cell r="AG472">
            <v>0</v>
          </cell>
          <cell r="AH472">
            <v>0</v>
          </cell>
          <cell r="AI472">
            <v>0</v>
          </cell>
          <cell r="AJ472">
            <v>0</v>
          </cell>
          <cell r="AL472">
            <v>0</v>
          </cell>
        </row>
        <row r="473">
          <cell r="B473" t="str">
            <v>ST/EPU</v>
          </cell>
          <cell r="C473" t="str">
            <v>B1A</v>
          </cell>
          <cell r="D473" t="str">
            <v>B1AA</v>
          </cell>
          <cell r="E473" t="str">
            <v>EP/KOUB</v>
          </cell>
          <cell r="G473">
            <v>23</v>
          </cell>
          <cell r="H473" t="str">
            <v>EP cahiers multimédia 5è et 6èA pour élèves prim pub et privé : environ</v>
          </cell>
          <cell r="I473" t="str">
            <v>DNEE</v>
          </cell>
          <cell r="K473" t="str">
            <v>IDA</v>
          </cell>
          <cell r="L473" t="str">
            <v>AOI</v>
          </cell>
          <cell r="M473">
            <v>1111.6190834992688</v>
          </cell>
          <cell r="Q473">
            <v>1111.6190834992688</v>
          </cell>
          <cell r="R473" t="str">
            <v>cahier</v>
          </cell>
          <cell r="T473">
            <v>4.5582240000000001</v>
          </cell>
          <cell r="U473">
            <v>1</v>
          </cell>
          <cell r="V473">
            <v>5067.008785264371</v>
          </cell>
          <cell r="W473">
            <v>0</v>
          </cell>
          <cell r="X473">
            <v>0</v>
          </cell>
          <cell r="Y473">
            <v>0</v>
          </cell>
          <cell r="Z473">
            <v>5067.008785264371</v>
          </cell>
          <cell r="AA473">
            <v>5067.008785264371</v>
          </cell>
          <cell r="AB473">
            <v>0</v>
          </cell>
          <cell r="AC473">
            <v>0</v>
          </cell>
          <cell r="AD473">
            <v>0</v>
          </cell>
          <cell r="AE473">
            <v>5067.008785264371</v>
          </cell>
          <cell r="AF473">
            <v>0</v>
          </cell>
          <cell r="AG473">
            <v>0</v>
          </cell>
          <cell r="AH473">
            <v>0</v>
          </cell>
          <cell r="AI473">
            <v>0</v>
          </cell>
          <cell r="AJ473">
            <v>0</v>
          </cell>
          <cell r="AL473">
            <v>0</v>
          </cell>
        </row>
        <row r="474">
          <cell r="B474" t="str">
            <v>ST/EPU</v>
          </cell>
          <cell r="C474" t="str">
            <v>B1A</v>
          </cell>
          <cell r="D474" t="str">
            <v>B1AA</v>
          </cell>
          <cell r="E474" t="str">
            <v>EP/KOUN</v>
          </cell>
          <cell r="G474">
            <v>23</v>
          </cell>
          <cell r="H474" t="str">
            <v>EP cahiers multimédia 5è et 6èA pour élèves prim pub et privé : environ</v>
          </cell>
          <cell r="I474" t="str">
            <v>DNEE</v>
          </cell>
          <cell r="K474" t="str">
            <v>IDA</v>
          </cell>
          <cell r="L474" t="str">
            <v>AOI</v>
          </cell>
          <cell r="M474">
            <v>1731.8269752508618</v>
          </cell>
          <cell r="Q474">
            <v>1731.8269752508618</v>
          </cell>
          <cell r="R474" t="str">
            <v>cahier</v>
          </cell>
          <cell r="T474">
            <v>4.5582240000000001</v>
          </cell>
          <cell r="U474">
            <v>1</v>
          </cell>
          <cell r="V474">
            <v>7894.0552824358847</v>
          </cell>
          <cell r="W474">
            <v>0</v>
          </cell>
          <cell r="X474">
            <v>0</v>
          </cell>
          <cell r="Y474">
            <v>0</v>
          </cell>
          <cell r="Z474">
            <v>7894.0552824358847</v>
          </cell>
          <cell r="AA474">
            <v>7894.0552824358847</v>
          </cell>
          <cell r="AB474">
            <v>0</v>
          </cell>
          <cell r="AC474">
            <v>0</v>
          </cell>
          <cell r="AD474">
            <v>0</v>
          </cell>
          <cell r="AE474">
            <v>7894.0552824358847</v>
          </cell>
          <cell r="AF474">
            <v>0</v>
          </cell>
          <cell r="AG474">
            <v>0</v>
          </cell>
          <cell r="AH474">
            <v>0</v>
          </cell>
          <cell r="AI474">
            <v>0</v>
          </cell>
          <cell r="AJ474">
            <v>0</v>
          </cell>
          <cell r="AL474">
            <v>0</v>
          </cell>
        </row>
        <row r="475">
          <cell r="B475" t="str">
            <v>ST/EPU</v>
          </cell>
          <cell r="C475" t="str">
            <v>B1A</v>
          </cell>
          <cell r="D475" t="str">
            <v>B1AA</v>
          </cell>
          <cell r="E475" t="str">
            <v>EP/KOUR</v>
          </cell>
          <cell r="G475">
            <v>23</v>
          </cell>
          <cell r="H475" t="str">
            <v>EP cahiers multimédia 5è et 6èA pour élèves prim pub et privé : environ</v>
          </cell>
          <cell r="I475" t="str">
            <v>DNEE</v>
          </cell>
          <cell r="K475" t="str">
            <v>IDA</v>
          </cell>
          <cell r="L475" t="str">
            <v>AOI</v>
          </cell>
          <cell r="M475">
            <v>3111.1039800493277</v>
          </cell>
          <cell r="Q475">
            <v>3111.1039800493277</v>
          </cell>
          <cell r="R475" t="str">
            <v>cahier</v>
          </cell>
          <cell r="T475">
            <v>4.5582240000000001</v>
          </cell>
          <cell r="U475">
            <v>1</v>
          </cell>
          <cell r="V475">
            <v>14181.108828356366</v>
          </cell>
          <cell r="W475">
            <v>0</v>
          </cell>
          <cell r="X475">
            <v>0</v>
          </cell>
          <cell r="Y475">
            <v>0</v>
          </cell>
          <cell r="Z475">
            <v>14181.108828356366</v>
          </cell>
          <cell r="AA475">
            <v>14181.108828356366</v>
          </cell>
          <cell r="AB475">
            <v>0</v>
          </cell>
          <cell r="AC475">
            <v>0</v>
          </cell>
          <cell r="AD475">
            <v>0</v>
          </cell>
          <cell r="AE475">
            <v>14181.108828356366</v>
          </cell>
          <cell r="AF475">
            <v>0</v>
          </cell>
          <cell r="AG475">
            <v>0</v>
          </cell>
          <cell r="AH475">
            <v>0</v>
          </cell>
          <cell r="AI475">
            <v>0</v>
          </cell>
          <cell r="AJ475">
            <v>0</v>
          </cell>
          <cell r="AL475">
            <v>0</v>
          </cell>
        </row>
        <row r="476">
          <cell r="B476" t="str">
            <v>ST/EPU</v>
          </cell>
          <cell r="C476" t="str">
            <v>B1A</v>
          </cell>
          <cell r="D476" t="str">
            <v>B1AA</v>
          </cell>
          <cell r="E476" t="str">
            <v>EP/LABE</v>
          </cell>
          <cell r="G476">
            <v>23</v>
          </cell>
          <cell r="H476" t="str">
            <v>EP cahiers multimédia 5è et 6èA pour élèves prim pub et privé : environ</v>
          </cell>
          <cell r="I476" t="str">
            <v>DNEE</v>
          </cell>
          <cell r="K476" t="str">
            <v>IDA</v>
          </cell>
          <cell r="L476" t="str">
            <v>AOI</v>
          </cell>
          <cell r="M476">
            <v>5952.9455498979369</v>
          </cell>
          <cell r="Q476">
            <v>5952.9455498979369</v>
          </cell>
          <cell r="R476" t="str">
            <v>cahier</v>
          </cell>
          <cell r="T476">
            <v>4.5582240000000001</v>
          </cell>
          <cell r="U476">
            <v>1</v>
          </cell>
          <cell r="V476">
            <v>27134.859276237974</v>
          </cell>
          <cell r="W476">
            <v>0</v>
          </cell>
          <cell r="X476">
            <v>0</v>
          </cell>
          <cell r="Y476">
            <v>0</v>
          </cell>
          <cell r="Z476">
            <v>27134.859276237974</v>
          </cell>
          <cell r="AA476">
            <v>27134.859276237974</v>
          </cell>
          <cell r="AB476">
            <v>0</v>
          </cell>
          <cell r="AC476">
            <v>0</v>
          </cell>
          <cell r="AD476">
            <v>0</v>
          </cell>
          <cell r="AE476">
            <v>27134.859276237974</v>
          </cell>
          <cell r="AF476">
            <v>0</v>
          </cell>
          <cell r="AG476">
            <v>0</v>
          </cell>
          <cell r="AH476">
            <v>0</v>
          </cell>
          <cell r="AI476">
            <v>0</v>
          </cell>
          <cell r="AJ476">
            <v>0</v>
          </cell>
          <cell r="AL476">
            <v>0</v>
          </cell>
        </row>
        <row r="477">
          <cell r="B477" t="str">
            <v>ST/EPU</v>
          </cell>
          <cell r="C477" t="str">
            <v>B1A</v>
          </cell>
          <cell r="D477" t="str">
            <v>B1AA</v>
          </cell>
          <cell r="E477" t="str">
            <v>EP/LELO</v>
          </cell>
          <cell r="G477">
            <v>23</v>
          </cell>
          <cell r="H477" t="str">
            <v>EP cahiers multimédia 5è et 6èA pour élèves prim pub et privé : environ</v>
          </cell>
          <cell r="I477" t="str">
            <v>DNEE</v>
          </cell>
          <cell r="K477" t="str">
            <v>IDA</v>
          </cell>
          <cell r="L477" t="str">
            <v>AOI</v>
          </cell>
          <cell r="M477">
            <v>2346.4920871608301</v>
          </cell>
          <cell r="Q477">
            <v>2346.4920871608301</v>
          </cell>
          <cell r="R477" t="str">
            <v>cahier</v>
          </cell>
          <cell r="T477">
            <v>4.5582240000000001</v>
          </cell>
          <cell r="U477">
            <v>1</v>
          </cell>
          <cell r="V477">
            <v>10695.836547506588</v>
          </cell>
          <cell r="W477">
            <v>0</v>
          </cell>
          <cell r="X477">
            <v>0</v>
          </cell>
          <cell r="Y477">
            <v>0</v>
          </cell>
          <cell r="Z477">
            <v>10695.836547506588</v>
          </cell>
          <cell r="AA477">
            <v>10695.836547506588</v>
          </cell>
          <cell r="AB477">
            <v>0</v>
          </cell>
          <cell r="AC477">
            <v>0</v>
          </cell>
          <cell r="AD477">
            <v>0</v>
          </cell>
          <cell r="AE477">
            <v>10695.836547506588</v>
          </cell>
          <cell r="AF477">
            <v>0</v>
          </cell>
          <cell r="AG477">
            <v>0</v>
          </cell>
          <cell r="AH477">
            <v>0</v>
          </cell>
          <cell r="AI477">
            <v>0</v>
          </cell>
          <cell r="AJ477">
            <v>0</v>
          </cell>
          <cell r="AL477">
            <v>0</v>
          </cell>
        </row>
        <row r="478">
          <cell r="B478" t="str">
            <v>ST/EPU</v>
          </cell>
          <cell r="C478" t="str">
            <v>B1A</v>
          </cell>
          <cell r="D478" t="str">
            <v>B1AA</v>
          </cell>
          <cell r="E478" t="str">
            <v>EP/LOLA</v>
          </cell>
          <cell r="G478">
            <v>23</v>
          </cell>
          <cell r="H478" t="str">
            <v>EP cahiers multimédia 5è et 6èA pour élèves prim pub et privé : environ</v>
          </cell>
          <cell r="I478" t="str">
            <v>DNEE</v>
          </cell>
          <cell r="K478" t="str">
            <v>IDA</v>
          </cell>
          <cell r="L478" t="str">
            <v>AOI</v>
          </cell>
          <cell r="M478">
            <v>3731.60359705574</v>
          </cell>
          <cell r="Q478">
            <v>3731.60359705574</v>
          </cell>
          <cell r="R478" t="str">
            <v>cahier</v>
          </cell>
          <cell r="T478">
            <v>4.5582240000000001</v>
          </cell>
          <cell r="U478">
            <v>1</v>
          </cell>
          <cell r="V478">
            <v>17009.485074585802</v>
          </cell>
          <cell r="W478">
            <v>0</v>
          </cell>
          <cell r="X478">
            <v>0</v>
          </cell>
          <cell r="Y478">
            <v>0</v>
          </cell>
          <cell r="Z478">
            <v>17009.485074585802</v>
          </cell>
          <cell r="AA478">
            <v>17009.485074585802</v>
          </cell>
          <cell r="AB478">
            <v>0</v>
          </cell>
          <cell r="AC478">
            <v>0</v>
          </cell>
          <cell r="AD478">
            <v>0</v>
          </cell>
          <cell r="AE478">
            <v>17009.485074585802</v>
          </cell>
          <cell r="AF478">
            <v>0</v>
          </cell>
          <cell r="AG478">
            <v>0</v>
          </cell>
          <cell r="AH478">
            <v>0</v>
          </cell>
          <cell r="AI478">
            <v>0</v>
          </cell>
          <cell r="AJ478">
            <v>0</v>
          </cell>
          <cell r="AL478">
            <v>0</v>
          </cell>
        </row>
        <row r="479">
          <cell r="B479" t="str">
            <v>ST/EPU</v>
          </cell>
          <cell r="C479" t="str">
            <v>B1A</v>
          </cell>
          <cell r="D479" t="str">
            <v>B1AA</v>
          </cell>
          <cell r="E479" t="str">
            <v>EP/MACE</v>
          </cell>
          <cell r="G479">
            <v>23</v>
          </cell>
          <cell r="H479" t="str">
            <v>EP cahiers multimédia 5è et 6èA pour élèves prim pub et privé : environ</v>
          </cell>
          <cell r="I479" t="str">
            <v>DNEE</v>
          </cell>
          <cell r="K479" t="str">
            <v>IDA</v>
          </cell>
          <cell r="L479" t="str">
            <v>AOI</v>
          </cell>
          <cell r="M479">
            <v>5389.6240828366299</v>
          </cell>
          <cell r="Q479">
            <v>5389.6240828366299</v>
          </cell>
          <cell r="R479" t="str">
            <v>cahier</v>
          </cell>
          <cell r="T479">
            <v>4.5582240000000001</v>
          </cell>
          <cell r="U479">
            <v>1</v>
          </cell>
          <cell r="V479">
            <v>24567.113845363914</v>
          </cell>
          <cell r="W479">
            <v>0</v>
          </cell>
          <cell r="X479">
            <v>0</v>
          </cell>
          <cell r="Y479">
            <v>0</v>
          </cell>
          <cell r="Z479">
            <v>24567.113845363914</v>
          </cell>
          <cell r="AA479">
            <v>24567.113845363914</v>
          </cell>
          <cell r="AB479">
            <v>0</v>
          </cell>
          <cell r="AC479">
            <v>0</v>
          </cell>
          <cell r="AD479">
            <v>0</v>
          </cell>
          <cell r="AE479">
            <v>24567.113845363914</v>
          </cell>
          <cell r="AF479">
            <v>0</v>
          </cell>
          <cell r="AG479">
            <v>0</v>
          </cell>
          <cell r="AH479">
            <v>0</v>
          </cell>
          <cell r="AI479">
            <v>0</v>
          </cell>
          <cell r="AJ479">
            <v>0</v>
          </cell>
          <cell r="AL479">
            <v>0</v>
          </cell>
        </row>
        <row r="480">
          <cell r="B480" t="str">
            <v>ST/EPU</v>
          </cell>
          <cell r="C480" t="str">
            <v>B1A</v>
          </cell>
          <cell r="D480" t="str">
            <v>B1AA</v>
          </cell>
          <cell r="E480" t="str">
            <v>EP/MALI</v>
          </cell>
          <cell r="G480">
            <v>23</v>
          </cell>
          <cell r="H480" t="str">
            <v>EP cahiers multimédia 5è et 6èA pour élèves prim pub et privé : environ</v>
          </cell>
          <cell r="I480" t="str">
            <v>DNEE</v>
          </cell>
          <cell r="K480" t="str">
            <v>IDA</v>
          </cell>
          <cell r="L480" t="str">
            <v>AOI</v>
          </cell>
          <cell r="M480">
            <v>3505.6623871960951</v>
          </cell>
          <cell r="Q480">
            <v>3505.6623871960951</v>
          </cell>
          <cell r="R480" t="str">
            <v>cahier</v>
          </cell>
          <cell r="T480">
            <v>4.5582240000000001</v>
          </cell>
          <cell r="U480">
            <v>1</v>
          </cell>
          <cell r="V480">
            <v>15979.594429214534</v>
          </cell>
          <cell r="W480">
            <v>0</v>
          </cell>
          <cell r="X480">
            <v>0</v>
          </cell>
          <cell r="Y480">
            <v>0</v>
          </cell>
          <cell r="Z480">
            <v>15979.594429214534</v>
          </cell>
          <cell r="AA480">
            <v>15979.594429214534</v>
          </cell>
          <cell r="AB480">
            <v>0</v>
          </cell>
          <cell r="AC480">
            <v>0</v>
          </cell>
          <cell r="AD480">
            <v>0</v>
          </cell>
          <cell r="AE480">
            <v>15979.594429214534</v>
          </cell>
          <cell r="AF480">
            <v>0</v>
          </cell>
          <cell r="AG480">
            <v>0</v>
          </cell>
          <cell r="AH480">
            <v>0</v>
          </cell>
          <cell r="AI480">
            <v>0</v>
          </cell>
          <cell r="AJ480">
            <v>0</v>
          </cell>
          <cell r="AL480">
            <v>0</v>
          </cell>
        </row>
        <row r="481">
          <cell r="B481" t="str">
            <v>ST/EPU</v>
          </cell>
          <cell r="C481" t="str">
            <v>B1A</v>
          </cell>
          <cell r="D481" t="str">
            <v>B1AA</v>
          </cell>
          <cell r="E481" t="str">
            <v>EP/MAMO</v>
          </cell>
          <cell r="G481">
            <v>23</v>
          </cell>
          <cell r="H481" t="str">
            <v>EP cahiers multimédia 5è et 6èA pour élèves prim pub et privé : environ</v>
          </cell>
          <cell r="I481" t="str">
            <v>DNEE</v>
          </cell>
          <cell r="K481" t="str">
            <v>IDA</v>
          </cell>
          <cell r="L481" t="str">
            <v>AOI</v>
          </cell>
          <cell r="M481">
            <v>6608.0146096007575</v>
          </cell>
          <cell r="Q481">
            <v>6608.0146096007575</v>
          </cell>
          <cell r="R481" t="str">
            <v>cahier</v>
          </cell>
          <cell r="T481">
            <v>4.5582240000000001</v>
          </cell>
          <cell r="U481">
            <v>1</v>
          </cell>
          <cell r="V481">
            <v>30120.810785832804</v>
          </cell>
          <cell r="W481">
            <v>0</v>
          </cell>
          <cell r="X481">
            <v>0</v>
          </cell>
          <cell r="Y481">
            <v>0</v>
          </cell>
          <cell r="Z481">
            <v>30120.810785832804</v>
          </cell>
          <cell r="AA481">
            <v>30120.810785832804</v>
          </cell>
          <cell r="AB481">
            <v>0</v>
          </cell>
          <cell r="AC481">
            <v>0</v>
          </cell>
          <cell r="AD481">
            <v>0</v>
          </cell>
          <cell r="AE481">
            <v>30120.810785832804</v>
          </cell>
          <cell r="AF481">
            <v>0</v>
          </cell>
          <cell r="AG481">
            <v>0</v>
          </cell>
          <cell r="AH481">
            <v>0</v>
          </cell>
          <cell r="AI481">
            <v>0</v>
          </cell>
          <cell r="AJ481">
            <v>0</v>
          </cell>
          <cell r="AL481">
            <v>0</v>
          </cell>
        </row>
        <row r="482">
          <cell r="B482" t="str">
            <v>ST/EPU</v>
          </cell>
          <cell r="C482" t="str">
            <v>B1A</v>
          </cell>
          <cell r="D482" t="str">
            <v>B1AA</v>
          </cell>
          <cell r="E482" t="str">
            <v>EP/MAND</v>
          </cell>
          <cell r="G482">
            <v>23</v>
          </cell>
          <cell r="H482" t="str">
            <v>EP cahiers multimédia 5è et 6èA pour élèves prim pub et privé : environ</v>
          </cell>
          <cell r="I482" t="str">
            <v>DNEE</v>
          </cell>
          <cell r="K482" t="str">
            <v>IDA</v>
          </cell>
          <cell r="L482" t="str">
            <v>AOI</v>
          </cell>
          <cell r="M482">
            <v>2321.1119899913224</v>
          </cell>
          <cell r="Q482">
            <v>2321.1119899913224</v>
          </cell>
          <cell r="R482" t="str">
            <v>cahier</v>
          </cell>
          <cell r="T482">
            <v>4.5582240000000001</v>
          </cell>
          <cell r="U482">
            <v>1</v>
          </cell>
          <cell r="V482">
            <v>10580.148379466205</v>
          </cell>
          <cell r="W482">
            <v>0</v>
          </cell>
          <cell r="X482">
            <v>0</v>
          </cell>
          <cell r="Y482">
            <v>0</v>
          </cell>
          <cell r="Z482">
            <v>10580.148379466205</v>
          </cell>
          <cell r="AA482">
            <v>10580.148379466205</v>
          </cell>
          <cell r="AB482">
            <v>0</v>
          </cell>
          <cell r="AC482">
            <v>0</v>
          </cell>
          <cell r="AD482">
            <v>0</v>
          </cell>
          <cell r="AE482">
            <v>10580.148379466205</v>
          </cell>
          <cell r="AF482">
            <v>0</v>
          </cell>
          <cell r="AG482">
            <v>0</v>
          </cell>
          <cell r="AH482">
            <v>0</v>
          </cell>
          <cell r="AI482">
            <v>0</v>
          </cell>
          <cell r="AJ482">
            <v>0</v>
          </cell>
          <cell r="AL482">
            <v>0</v>
          </cell>
        </row>
        <row r="483">
          <cell r="B483" t="str">
            <v>ST/EPU</v>
          </cell>
          <cell r="C483" t="str">
            <v>B1A</v>
          </cell>
          <cell r="D483" t="str">
            <v>B1AA</v>
          </cell>
          <cell r="E483" t="str">
            <v>EP/MATA</v>
          </cell>
          <cell r="G483">
            <v>23</v>
          </cell>
          <cell r="H483" t="str">
            <v>EP cahiers multimédia 5è et 6èA pour élèves prim pub et privé : environ</v>
          </cell>
          <cell r="I483" t="str">
            <v>DNEE</v>
          </cell>
          <cell r="K483" t="str">
            <v>IDA</v>
          </cell>
          <cell r="L483" t="str">
            <v>AOI</v>
          </cell>
          <cell r="M483">
            <v>4708.5914754546502</v>
          </cell>
          <cell r="Q483">
            <v>4708.5914754546502</v>
          </cell>
          <cell r="R483" t="str">
            <v>cahier</v>
          </cell>
          <cell r="T483">
            <v>4.5582240000000001</v>
          </cell>
          <cell r="U483">
            <v>1</v>
          </cell>
          <cell r="V483">
            <v>21462.814669612799</v>
          </cell>
          <cell r="W483">
            <v>0</v>
          </cell>
          <cell r="X483">
            <v>0</v>
          </cell>
          <cell r="Y483">
            <v>0</v>
          </cell>
          <cell r="Z483">
            <v>21462.814669612799</v>
          </cell>
          <cell r="AA483">
            <v>21462.814669612799</v>
          </cell>
          <cell r="AB483">
            <v>0</v>
          </cell>
          <cell r="AC483">
            <v>0</v>
          </cell>
          <cell r="AD483">
            <v>0</v>
          </cell>
          <cell r="AE483">
            <v>21462.814669612799</v>
          </cell>
          <cell r="AF483">
            <v>0</v>
          </cell>
          <cell r="AG483">
            <v>0</v>
          </cell>
          <cell r="AH483">
            <v>0</v>
          </cell>
          <cell r="AI483">
            <v>0</v>
          </cell>
          <cell r="AJ483">
            <v>0</v>
          </cell>
          <cell r="AL483">
            <v>0</v>
          </cell>
        </row>
        <row r="484">
          <cell r="B484" t="str">
            <v>ST/EPU</v>
          </cell>
          <cell r="C484" t="str">
            <v>B1A</v>
          </cell>
          <cell r="D484" t="str">
            <v>B1AA</v>
          </cell>
          <cell r="E484" t="str">
            <v>EP/MATO</v>
          </cell>
          <cell r="G484">
            <v>23</v>
          </cell>
          <cell r="H484" t="str">
            <v>EP cahiers multimédia 5è et 6èA pour élèves prim pub et privé : environ</v>
          </cell>
          <cell r="I484" t="str">
            <v>DNEE</v>
          </cell>
          <cell r="K484" t="str">
            <v>IDA</v>
          </cell>
          <cell r="L484" t="str">
            <v>AOI</v>
          </cell>
          <cell r="M484">
            <v>15607.884583487175</v>
          </cell>
          <cell r="Q484">
            <v>15607.884583487175</v>
          </cell>
          <cell r="R484" t="str">
            <v>cahier</v>
          </cell>
          <cell r="T484">
            <v>4.5582240000000001</v>
          </cell>
          <cell r="U484">
            <v>1</v>
          </cell>
          <cell r="V484">
            <v>71144.234097681241</v>
          </cell>
          <cell r="W484">
            <v>0</v>
          </cell>
          <cell r="X484">
            <v>0</v>
          </cell>
          <cell r="Y484">
            <v>0</v>
          </cell>
          <cell r="Z484">
            <v>71144.234097681241</v>
          </cell>
          <cell r="AA484">
            <v>71144.234097681241</v>
          </cell>
          <cell r="AB484">
            <v>0</v>
          </cell>
          <cell r="AC484">
            <v>0</v>
          </cell>
          <cell r="AD484">
            <v>0</v>
          </cell>
          <cell r="AE484">
            <v>71144.234097681241</v>
          </cell>
          <cell r="AF484">
            <v>0</v>
          </cell>
          <cell r="AG484">
            <v>0</v>
          </cell>
          <cell r="AH484">
            <v>0</v>
          </cell>
          <cell r="AI484">
            <v>0</v>
          </cell>
          <cell r="AJ484">
            <v>0</v>
          </cell>
          <cell r="AL484">
            <v>0</v>
          </cell>
        </row>
        <row r="485">
          <cell r="B485" t="str">
            <v>ST/EPU</v>
          </cell>
          <cell r="C485" t="str">
            <v>B1A</v>
          </cell>
          <cell r="D485" t="str">
            <v>B1AA</v>
          </cell>
          <cell r="E485" t="str">
            <v>EP/NZER</v>
          </cell>
          <cell r="G485">
            <v>23</v>
          </cell>
          <cell r="H485" t="str">
            <v>EP cahiers multimédia 5è et 6èA pour élèves prim pub et privé : environ</v>
          </cell>
          <cell r="I485" t="str">
            <v>DNEE</v>
          </cell>
          <cell r="K485" t="str">
            <v>IDA</v>
          </cell>
          <cell r="L485" t="str">
            <v>AOI</v>
          </cell>
          <cell r="M485">
            <v>9370.0693222555474</v>
          </cell>
          <cell r="Q485">
            <v>9370.0693222555474</v>
          </cell>
          <cell r="R485" t="str">
            <v>cahier</v>
          </cell>
          <cell r="T485">
            <v>4.5582240000000001</v>
          </cell>
          <cell r="U485">
            <v>1</v>
          </cell>
          <cell r="V485">
            <v>42710.874866368969</v>
          </cell>
          <cell r="W485">
            <v>0</v>
          </cell>
          <cell r="X485">
            <v>0</v>
          </cell>
          <cell r="Y485">
            <v>0</v>
          </cell>
          <cell r="Z485">
            <v>42710.874866368969</v>
          </cell>
          <cell r="AA485">
            <v>42710.874866368969</v>
          </cell>
          <cell r="AB485">
            <v>0</v>
          </cell>
          <cell r="AC485">
            <v>0</v>
          </cell>
          <cell r="AD485">
            <v>0</v>
          </cell>
          <cell r="AE485">
            <v>42710.874866368969</v>
          </cell>
          <cell r="AF485">
            <v>0</v>
          </cell>
          <cell r="AG485">
            <v>0</v>
          </cell>
          <cell r="AH485">
            <v>0</v>
          </cell>
          <cell r="AI485">
            <v>0</v>
          </cell>
          <cell r="AJ485">
            <v>0</v>
          </cell>
          <cell r="AL485">
            <v>0</v>
          </cell>
        </row>
        <row r="486">
          <cell r="B486" t="str">
            <v>ST/EPU</v>
          </cell>
          <cell r="C486" t="str">
            <v>B1A</v>
          </cell>
          <cell r="D486" t="str">
            <v>B1AA</v>
          </cell>
          <cell r="E486" t="str">
            <v>EP/PITA</v>
          </cell>
          <cell r="G486">
            <v>23</v>
          </cell>
          <cell r="H486" t="str">
            <v>EP cahiers multimédia 5è et 6èA pour élèves prim pub et privé : environ</v>
          </cell>
          <cell r="I486" t="str">
            <v>DNEE</v>
          </cell>
          <cell r="K486" t="str">
            <v>IDA</v>
          </cell>
          <cell r="L486" t="str">
            <v>AOI</v>
          </cell>
          <cell r="M486">
            <v>4256.1256052257249</v>
          </cell>
          <cell r="Q486">
            <v>4256.1256052257249</v>
          </cell>
          <cell r="R486" t="str">
            <v>cahier</v>
          </cell>
          <cell r="T486">
            <v>4.5582240000000001</v>
          </cell>
          <cell r="U486">
            <v>1</v>
          </cell>
          <cell r="V486">
            <v>19400.373880754425</v>
          </cell>
          <cell r="W486">
            <v>0</v>
          </cell>
          <cell r="X486">
            <v>0</v>
          </cell>
          <cell r="Y486">
            <v>0</v>
          </cell>
          <cell r="Z486">
            <v>19400.373880754425</v>
          </cell>
          <cell r="AA486">
            <v>19400.373880754425</v>
          </cell>
          <cell r="AB486">
            <v>0</v>
          </cell>
          <cell r="AC486">
            <v>0</v>
          </cell>
          <cell r="AD486">
            <v>0</v>
          </cell>
          <cell r="AE486">
            <v>19400.373880754425</v>
          </cell>
          <cell r="AF486">
            <v>0</v>
          </cell>
          <cell r="AG486">
            <v>0</v>
          </cell>
          <cell r="AH486">
            <v>0</v>
          </cell>
          <cell r="AI486">
            <v>0</v>
          </cell>
          <cell r="AJ486">
            <v>0</v>
          </cell>
          <cell r="AL486">
            <v>0</v>
          </cell>
        </row>
        <row r="487">
          <cell r="B487" t="str">
            <v>ST/EPU</v>
          </cell>
          <cell r="C487" t="str">
            <v>B1A</v>
          </cell>
          <cell r="D487" t="str">
            <v>B1AA</v>
          </cell>
          <cell r="E487" t="str">
            <v>EP/RATO</v>
          </cell>
          <cell r="G487">
            <v>23</v>
          </cell>
          <cell r="H487" t="str">
            <v>EP cahiers multimédia 5è et 6èA pour élèves prim pub et privé : environ</v>
          </cell>
          <cell r="I487" t="str">
            <v>DNEE</v>
          </cell>
          <cell r="K487" t="str">
            <v>IDA</v>
          </cell>
          <cell r="L487" t="str">
            <v>AOI</v>
          </cell>
          <cell r="M487">
            <v>13490.396821361617</v>
          </cell>
          <cell r="Q487">
            <v>13490.396821361617</v>
          </cell>
          <cell r="R487" t="str">
            <v>cahier</v>
          </cell>
          <cell r="T487">
            <v>4.5582240000000001</v>
          </cell>
          <cell r="U487">
            <v>1</v>
          </cell>
          <cell r="V487">
            <v>61492.25056065424</v>
          </cell>
          <cell r="W487">
            <v>0</v>
          </cell>
          <cell r="X487">
            <v>0</v>
          </cell>
          <cell r="Y487">
            <v>0</v>
          </cell>
          <cell r="Z487">
            <v>61492.25056065424</v>
          </cell>
          <cell r="AA487">
            <v>61492.25056065424</v>
          </cell>
          <cell r="AB487">
            <v>0</v>
          </cell>
          <cell r="AC487">
            <v>0</v>
          </cell>
          <cell r="AD487">
            <v>0</v>
          </cell>
          <cell r="AE487">
            <v>61492.25056065424</v>
          </cell>
          <cell r="AF487">
            <v>0</v>
          </cell>
          <cell r="AG487">
            <v>0</v>
          </cell>
          <cell r="AH487">
            <v>0</v>
          </cell>
          <cell r="AI487">
            <v>0</v>
          </cell>
          <cell r="AJ487">
            <v>0</v>
          </cell>
          <cell r="AL487">
            <v>0</v>
          </cell>
        </row>
        <row r="488">
          <cell r="B488" t="str">
            <v>ST/EPU</v>
          </cell>
          <cell r="C488" t="str">
            <v>B1A</v>
          </cell>
          <cell r="D488" t="str">
            <v>B1AA</v>
          </cell>
          <cell r="E488" t="str">
            <v>EP/SIGU</v>
          </cell>
          <cell r="G488">
            <v>23</v>
          </cell>
          <cell r="H488" t="str">
            <v>EP cahiers multimédia 5è et 6èA pour élèves prim pub et privé : environ</v>
          </cell>
          <cell r="I488" t="str">
            <v>DNEE</v>
          </cell>
          <cell r="K488" t="str">
            <v>IDA</v>
          </cell>
          <cell r="L488" t="str">
            <v>AOI</v>
          </cell>
          <cell r="M488">
            <v>5543.9467426374849</v>
          </cell>
          <cell r="Q488">
            <v>5543.9467426374849</v>
          </cell>
          <cell r="R488" t="str">
            <v>cahier</v>
          </cell>
          <cell r="T488">
            <v>4.5582240000000001</v>
          </cell>
          <cell r="U488">
            <v>1</v>
          </cell>
          <cell r="V488">
            <v>25270.551097012009</v>
          </cell>
          <cell r="W488">
            <v>0</v>
          </cell>
          <cell r="X488">
            <v>0</v>
          </cell>
          <cell r="Y488">
            <v>0</v>
          </cell>
          <cell r="Z488">
            <v>25270.551097012009</v>
          </cell>
          <cell r="AA488">
            <v>25270.551097012009</v>
          </cell>
          <cell r="AB488">
            <v>0</v>
          </cell>
          <cell r="AC488">
            <v>0</v>
          </cell>
          <cell r="AD488">
            <v>0</v>
          </cell>
          <cell r="AE488">
            <v>25270.551097012009</v>
          </cell>
          <cell r="AF488">
            <v>0</v>
          </cell>
          <cell r="AG488">
            <v>0</v>
          </cell>
          <cell r="AH488">
            <v>0</v>
          </cell>
          <cell r="AI488">
            <v>0</v>
          </cell>
          <cell r="AJ488">
            <v>0</v>
          </cell>
          <cell r="AL488">
            <v>0</v>
          </cell>
        </row>
        <row r="489">
          <cell r="B489" t="str">
            <v>ST/EPU</v>
          </cell>
          <cell r="C489" t="str">
            <v>B1A</v>
          </cell>
          <cell r="D489" t="str">
            <v>B1AA</v>
          </cell>
          <cell r="E489" t="str">
            <v>EP/TELE</v>
          </cell>
          <cell r="G489">
            <v>23</v>
          </cell>
          <cell r="H489" t="str">
            <v>EP cahiers multimédia 5è et 6èA pour élèves prim pub et privé : environ</v>
          </cell>
          <cell r="I489" t="str">
            <v>DNEE</v>
          </cell>
          <cell r="K489" t="str">
            <v>IDA</v>
          </cell>
          <cell r="L489" t="str">
            <v>AOI</v>
          </cell>
          <cell r="M489">
            <v>3052.6130664575176</v>
          </cell>
          <cell r="Q489">
            <v>3052.6130664575176</v>
          </cell>
          <cell r="R489" t="str">
            <v>cahier</v>
          </cell>
          <cell r="T489">
            <v>4.5582240000000001</v>
          </cell>
          <cell r="U489">
            <v>1</v>
          </cell>
          <cell r="V489">
            <v>13914.494142240252</v>
          </cell>
          <cell r="W489">
            <v>0</v>
          </cell>
          <cell r="X489">
            <v>0</v>
          </cell>
          <cell r="Y489">
            <v>0</v>
          </cell>
          <cell r="Z489">
            <v>13914.494142240252</v>
          </cell>
          <cell r="AA489">
            <v>13914.494142240252</v>
          </cell>
          <cell r="AB489">
            <v>0</v>
          </cell>
          <cell r="AC489">
            <v>0</v>
          </cell>
          <cell r="AD489">
            <v>0</v>
          </cell>
          <cell r="AE489">
            <v>13914.494142240252</v>
          </cell>
          <cell r="AF489">
            <v>0</v>
          </cell>
          <cell r="AG489">
            <v>0</v>
          </cell>
          <cell r="AH489">
            <v>0</v>
          </cell>
          <cell r="AI489">
            <v>0</v>
          </cell>
          <cell r="AJ489">
            <v>0</v>
          </cell>
          <cell r="AL489">
            <v>0</v>
          </cell>
        </row>
        <row r="490">
          <cell r="B490" t="str">
            <v>ST/EPU</v>
          </cell>
          <cell r="C490" t="str">
            <v>B1A</v>
          </cell>
          <cell r="D490" t="str">
            <v>B1AA</v>
          </cell>
          <cell r="E490" t="str">
            <v>EP/TOUG</v>
          </cell>
          <cell r="G490">
            <v>23</v>
          </cell>
          <cell r="H490" t="str">
            <v>EP cahiers multimédia 5è et 6èA pour élèves prim pub et privé : environ</v>
          </cell>
          <cell r="I490" t="str">
            <v>DNEE</v>
          </cell>
          <cell r="K490" t="str">
            <v>IDA</v>
          </cell>
          <cell r="L490" t="str">
            <v>AOI</v>
          </cell>
          <cell r="M490">
            <v>2590.2285375646225</v>
          </cell>
          <cell r="Q490">
            <v>2590.2285375646225</v>
          </cell>
          <cell r="R490" t="str">
            <v>cahier</v>
          </cell>
          <cell r="T490">
            <v>4.5582240000000001</v>
          </cell>
          <cell r="U490">
            <v>1</v>
          </cell>
          <cell r="V490">
            <v>11806.841885411965</v>
          </cell>
          <cell r="W490">
            <v>0</v>
          </cell>
          <cell r="X490">
            <v>0</v>
          </cell>
          <cell r="Y490">
            <v>0</v>
          </cell>
          <cell r="Z490">
            <v>11806.841885411965</v>
          </cell>
          <cell r="AA490">
            <v>11806.841885411965</v>
          </cell>
          <cell r="AB490">
            <v>0</v>
          </cell>
          <cell r="AC490">
            <v>0</v>
          </cell>
          <cell r="AD490">
            <v>0</v>
          </cell>
          <cell r="AE490">
            <v>11806.841885411965</v>
          </cell>
          <cell r="AF490">
            <v>0</v>
          </cell>
          <cell r="AG490">
            <v>0</v>
          </cell>
          <cell r="AH490">
            <v>0</v>
          </cell>
          <cell r="AI490">
            <v>0</v>
          </cell>
          <cell r="AJ490">
            <v>0</v>
          </cell>
          <cell r="AL490">
            <v>0</v>
          </cell>
        </row>
        <row r="491">
          <cell r="B491" t="str">
            <v>ST/EPU</v>
          </cell>
          <cell r="C491" t="str">
            <v>B1A</v>
          </cell>
          <cell r="D491" t="str">
            <v>B1AA</v>
          </cell>
          <cell r="E491" t="str">
            <v>EP/YOMO</v>
          </cell>
          <cell r="G491">
            <v>23</v>
          </cell>
          <cell r="H491" t="str">
            <v>EP cahiers multimédia 5è et 6èA pour élèves prim pub et privé : environ</v>
          </cell>
          <cell r="I491" t="str">
            <v>DNEE</v>
          </cell>
          <cell r="K491" t="str">
            <v>IDA</v>
          </cell>
          <cell r="L491" t="str">
            <v>AOI</v>
          </cell>
          <cell r="M491">
            <v>3422.9582774540472</v>
          </cell>
          <cell r="Q491">
            <v>3422.9582774540472</v>
          </cell>
          <cell r="R491" t="str">
            <v>cahier</v>
          </cell>
          <cell r="T491">
            <v>4.5582240000000001</v>
          </cell>
          <cell r="U491">
            <v>1</v>
          </cell>
          <cell r="V491">
            <v>15602.610571289697</v>
          </cell>
          <cell r="W491">
            <v>0</v>
          </cell>
          <cell r="X491">
            <v>0</v>
          </cell>
          <cell r="Y491">
            <v>0</v>
          </cell>
          <cell r="Z491">
            <v>15602.610571289697</v>
          </cell>
          <cell r="AA491">
            <v>15602.610571289697</v>
          </cell>
          <cell r="AB491">
            <v>0</v>
          </cell>
          <cell r="AC491">
            <v>0</v>
          </cell>
          <cell r="AD491">
            <v>0</v>
          </cell>
          <cell r="AE491">
            <v>15602.610571289697</v>
          </cell>
          <cell r="AF491">
            <v>0</v>
          </cell>
          <cell r="AG491">
            <v>0</v>
          </cell>
          <cell r="AH491">
            <v>0</v>
          </cell>
          <cell r="AI491">
            <v>0</v>
          </cell>
          <cell r="AJ491">
            <v>0</v>
          </cell>
          <cell r="AL491">
            <v>0</v>
          </cell>
        </row>
        <row r="492">
          <cell r="B492" t="str">
            <v>ST/EPU</v>
          </cell>
          <cell r="C492" t="str">
            <v>B1A</v>
          </cell>
          <cell r="D492" t="str">
            <v>B1AA</v>
          </cell>
          <cell r="E492" t="str">
            <v>EP/BEYL</v>
          </cell>
          <cell r="G492">
            <v>23</v>
          </cell>
          <cell r="H492" t="str">
            <v>EP dictionnaires visuels africain pour classes prim pub et privé : environ</v>
          </cell>
          <cell r="I492" t="str">
            <v>DNEE</v>
          </cell>
          <cell r="K492" t="str">
            <v>IDA</v>
          </cell>
          <cell r="L492" t="str">
            <v>AOI</v>
          </cell>
          <cell r="M492">
            <v>579.08629983188166</v>
          </cell>
          <cell r="Q492">
            <v>579.08629983188166</v>
          </cell>
          <cell r="R492" t="str">
            <v>diction</v>
          </cell>
          <cell r="T492">
            <v>30.388159999999999</v>
          </cell>
          <cell r="U492">
            <v>1</v>
          </cell>
          <cell r="V492">
            <v>17597.367133099193</v>
          </cell>
          <cell r="W492">
            <v>0</v>
          </cell>
          <cell r="X492">
            <v>0</v>
          </cell>
          <cell r="Y492">
            <v>0</v>
          </cell>
          <cell r="Z492">
            <v>17597.367133099193</v>
          </cell>
          <cell r="AA492">
            <v>17597.367133099193</v>
          </cell>
          <cell r="AB492">
            <v>0</v>
          </cell>
          <cell r="AC492">
            <v>0</v>
          </cell>
          <cell r="AD492">
            <v>0</v>
          </cell>
          <cell r="AE492">
            <v>17597.367133099193</v>
          </cell>
          <cell r="AF492">
            <v>0</v>
          </cell>
          <cell r="AG492">
            <v>0</v>
          </cell>
          <cell r="AH492">
            <v>0</v>
          </cell>
          <cell r="AI492">
            <v>0</v>
          </cell>
          <cell r="AJ492">
            <v>0</v>
          </cell>
          <cell r="AL492">
            <v>0</v>
          </cell>
        </row>
        <row r="493">
          <cell r="B493" t="str">
            <v>ST/EPU</v>
          </cell>
          <cell r="C493" t="str">
            <v>B1A</v>
          </cell>
          <cell r="D493" t="str">
            <v>B1AA</v>
          </cell>
          <cell r="E493" t="str">
            <v>EP/BOFF</v>
          </cell>
          <cell r="G493">
            <v>23</v>
          </cell>
          <cell r="H493" t="str">
            <v>EP dictionnaires visuels africain pour classes prim pub et privé : environ</v>
          </cell>
          <cell r="I493" t="str">
            <v>DNEE</v>
          </cell>
          <cell r="K493" t="str">
            <v>IDA</v>
          </cell>
          <cell r="L493" t="str">
            <v>AOI</v>
          </cell>
          <cell r="M493">
            <v>734.45750354863083</v>
          </cell>
          <cell r="Q493">
            <v>734.45750354863083</v>
          </cell>
          <cell r="R493" t="str">
            <v>diction</v>
          </cell>
          <cell r="T493">
            <v>30.388159999999999</v>
          </cell>
          <cell r="U493">
            <v>1</v>
          </cell>
          <cell r="V493">
            <v>22318.81213103636</v>
          </cell>
          <cell r="W493">
            <v>0</v>
          </cell>
          <cell r="X493">
            <v>0</v>
          </cell>
          <cell r="Y493">
            <v>0</v>
          </cell>
          <cell r="Z493">
            <v>22318.81213103636</v>
          </cell>
          <cell r="AA493">
            <v>22318.81213103636</v>
          </cell>
          <cell r="AB493">
            <v>0</v>
          </cell>
          <cell r="AC493">
            <v>0</v>
          </cell>
          <cell r="AD493">
            <v>0</v>
          </cell>
          <cell r="AE493">
            <v>22318.81213103636</v>
          </cell>
          <cell r="AF493">
            <v>0</v>
          </cell>
          <cell r="AG493">
            <v>0</v>
          </cell>
          <cell r="AH493">
            <v>0</v>
          </cell>
          <cell r="AI493">
            <v>0</v>
          </cell>
          <cell r="AJ493">
            <v>0</v>
          </cell>
          <cell r="AL493">
            <v>0</v>
          </cell>
        </row>
        <row r="494">
          <cell r="B494" t="str">
            <v>ST/EPU</v>
          </cell>
          <cell r="C494" t="str">
            <v>B1A</v>
          </cell>
          <cell r="D494" t="str">
            <v>B1AA</v>
          </cell>
          <cell r="E494" t="str">
            <v>EP/BOKE</v>
          </cell>
          <cell r="G494">
            <v>23</v>
          </cell>
          <cell r="H494" t="str">
            <v>EP dictionnaires visuels africain pour classes prim pub et privé : environ</v>
          </cell>
          <cell r="I494" t="str">
            <v>DNEE</v>
          </cell>
          <cell r="K494" t="str">
            <v>IDA</v>
          </cell>
          <cell r="L494" t="str">
            <v>AOI</v>
          </cell>
          <cell r="M494">
            <v>1610.9035231242276</v>
          </cell>
          <cell r="Q494">
            <v>1610.9035231242276</v>
          </cell>
          <cell r="R494" t="str">
            <v>diction</v>
          </cell>
          <cell r="T494">
            <v>30.388159999999999</v>
          </cell>
          <cell r="U494">
            <v>1</v>
          </cell>
          <cell r="V494">
            <v>48952.394005262729</v>
          </cell>
          <cell r="W494">
            <v>0</v>
          </cell>
          <cell r="X494">
            <v>0</v>
          </cell>
          <cell r="Y494">
            <v>0</v>
          </cell>
          <cell r="Z494">
            <v>48952.394005262729</v>
          </cell>
          <cell r="AA494">
            <v>48952.394005262729</v>
          </cell>
          <cell r="AB494">
            <v>0</v>
          </cell>
          <cell r="AC494">
            <v>0</v>
          </cell>
          <cell r="AD494">
            <v>0</v>
          </cell>
          <cell r="AE494">
            <v>48952.394005262729</v>
          </cell>
          <cell r="AF494">
            <v>0</v>
          </cell>
          <cell r="AG494">
            <v>0</v>
          </cell>
          <cell r="AH494">
            <v>0</v>
          </cell>
          <cell r="AI494">
            <v>0</v>
          </cell>
          <cell r="AJ494">
            <v>0</v>
          </cell>
          <cell r="AL494">
            <v>0</v>
          </cell>
        </row>
        <row r="495">
          <cell r="B495" t="str">
            <v>ST/EPU</v>
          </cell>
          <cell r="C495" t="str">
            <v>B1A</v>
          </cell>
          <cell r="D495" t="str">
            <v>B1AA</v>
          </cell>
          <cell r="E495" t="str">
            <v>EP/COYA</v>
          </cell>
          <cell r="G495">
            <v>23</v>
          </cell>
          <cell r="H495" t="str">
            <v>EP dictionnaires visuels africain pour classes prim pub et privé : environ</v>
          </cell>
          <cell r="I495" t="str">
            <v>DNEE</v>
          </cell>
          <cell r="K495" t="str">
            <v>IDA</v>
          </cell>
          <cell r="L495" t="str">
            <v>AOI</v>
          </cell>
          <cell r="M495">
            <v>907.41223862458924</v>
          </cell>
          <cell r="Q495">
            <v>907.41223862458924</v>
          </cell>
          <cell r="R495" t="str">
            <v>diction</v>
          </cell>
          <cell r="T495">
            <v>30.388159999999999</v>
          </cell>
          <cell r="U495">
            <v>1</v>
          </cell>
          <cell r="V495">
            <v>27574.588293282195</v>
          </cell>
          <cell r="W495">
            <v>0</v>
          </cell>
          <cell r="X495">
            <v>0</v>
          </cell>
          <cell r="Y495">
            <v>0</v>
          </cell>
          <cell r="Z495">
            <v>27574.588293282195</v>
          </cell>
          <cell r="AA495">
            <v>27574.588293282195</v>
          </cell>
          <cell r="AB495">
            <v>0</v>
          </cell>
          <cell r="AC495">
            <v>0</v>
          </cell>
          <cell r="AD495">
            <v>0</v>
          </cell>
          <cell r="AE495">
            <v>27574.588293282195</v>
          </cell>
          <cell r="AF495">
            <v>0</v>
          </cell>
          <cell r="AG495">
            <v>0</v>
          </cell>
          <cell r="AH495">
            <v>0</v>
          </cell>
          <cell r="AI495">
            <v>0</v>
          </cell>
          <cell r="AJ495">
            <v>0</v>
          </cell>
          <cell r="AL495">
            <v>0</v>
          </cell>
        </row>
        <row r="496">
          <cell r="B496" t="str">
            <v>ST/EPU</v>
          </cell>
          <cell r="C496" t="str">
            <v>B1A</v>
          </cell>
          <cell r="D496" t="str">
            <v>B1AA</v>
          </cell>
          <cell r="E496" t="str">
            <v>EP/DABO</v>
          </cell>
          <cell r="G496">
            <v>23</v>
          </cell>
          <cell r="H496" t="str">
            <v>EP dictionnaires visuels africain pour classes prim pub et privé : environ</v>
          </cell>
          <cell r="I496" t="str">
            <v>DNEE</v>
          </cell>
          <cell r="K496" t="str">
            <v>IDA</v>
          </cell>
          <cell r="L496" t="str">
            <v>AOI</v>
          </cell>
          <cell r="M496">
            <v>520.15446435492356</v>
          </cell>
          <cell r="Q496">
            <v>520.15446435492356</v>
          </cell>
          <cell r="R496" t="str">
            <v>diction</v>
          </cell>
          <cell r="T496">
            <v>30.388159999999999</v>
          </cell>
          <cell r="U496">
            <v>1</v>
          </cell>
          <cell r="V496">
            <v>15806.537087531713</v>
          </cell>
          <cell r="W496">
            <v>0</v>
          </cell>
          <cell r="X496">
            <v>0</v>
          </cell>
          <cell r="Y496">
            <v>0</v>
          </cell>
          <cell r="Z496">
            <v>15806.537087531713</v>
          </cell>
          <cell r="AA496">
            <v>15806.537087531713</v>
          </cell>
          <cell r="AB496">
            <v>0</v>
          </cell>
          <cell r="AC496">
            <v>0</v>
          </cell>
          <cell r="AD496">
            <v>0</v>
          </cell>
          <cell r="AE496">
            <v>15806.537087531713</v>
          </cell>
          <cell r="AF496">
            <v>0</v>
          </cell>
          <cell r="AG496">
            <v>0</v>
          </cell>
          <cell r="AH496">
            <v>0</v>
          </cell>
          <cell r="AI496">
            <v>0</v>
          </cell>
          <cell r="AJ496">
            <v>0</v>
          </cell>
          <cell r="AL496">
            <v>0</v>
          </cell>
        </row>
        <row r="497">
          <cell r="B497" t="str">
            <v>ST/EPU</v>
          </cell>
          <cell r="C497" t="str">
            <v>B1A</v>
          </cell>
          <cell r="D497" t="str">
            <v>B1AA</v>
          </cell>
          <cell r="E497" t="str">
            <v>EP/DALA</v>
          </cell>
          <cell r="G497">
            <v>23</v>
          </cell>
          <cell r="H497" t="str">
            <v>EP dictionnaires visuels africain pour classes prim pub et privé : environ</v>
          </cell>
          <cell r="I497" t="str">
            <v>DNEE</v>
          </cell>
          <cell r="K497" t="str">
            <v>IDA</v>
          </cell>
          <cell r="L497" t="str">
            <v>AOI</v>
          </cell>
          <cell r="M497">
            <v>581.33675179765441</v>
          </cell>
          <cell r="Q497">
            <v>581.33675179765441</v>
          </cell>
          <cell r="R497" t="str">
            <v>diction</v>
          </cell>
          <cell r="T497">
            <v>30.388159999999999</v>
          </cell>
          <cell r="U497">
            <v>1</v>
          </cell>
          <cell r="V497">
            <v>17665.754227507408</v>
          </cell>
          <cell r="W497">
            <v>0</v>
          </cell>
          <cell r="X497">
            <v>0</v>
          </cell>
          <cell r="Y497">
            <v>0</v>
          </cell>
          <cell r="Z497">
            <v>17665.754227507408</v>
          </cell>
          <cell r="AA497">
            <v>17665.754227507408</v>
          </cell>
          <cell r="AB497">
            <v>0</v>
          </cell>
          <cell r="AC497">
            <v>0</v>
          </cell>
          <cell r="AD497">
            <v>0</v>
          </cell>
          <cell r="AE497">
            <v>17665.754227507408</v>
          </cell>
          <cell r="AF497">
            <v>0</v>
          </cell>
          <cell r="AG497">
            <v>0</v>
          </cell>
          <cell r="AH497">
            <v>0</v>
          </cell>
          <cell r="AI497">
            <v>0</v>
          </cell>
          <cell r="AJ497">
            <v>0</v>
          </cell>
          <cell r="AL497">
            <v>0</v>
          </cell>
        </row>
        <row r="498">
          <cell r="B498" t="str">
            <v>ST/EPU</v>
          </cell>
          <cell r="C498" t="str">
            <v>B1A</v>
          </cell>
          <cell r="D498" t="str">
            <v>B1AA</v>
          </cell>
          <cell r="E498" t="str">
            <v>EP/DING</v>
          </cell>
          <cell r="G498">
            <v>23</v>
          </cell>
          <cell r="H498" t="str">
            <v>EP dictionnaires visuels africain pour classes prim pub et privé : environ</v>
          </cell>
          <cell r="I498" t="str">
            <v>DNEE</v>
          </cell>
          <cell r="K498" t="str">
            <v>IDA</v>
          </cell>
          <cell r="L498" t="str">
            <v>AOI</v>
          </cell>
          <cell r="M498">
            <v>393.52903374760916</v>
          </cell>
          <cell r="Q498">
            <v>393.52903374760916</v>
          </cell>
          <cell r="R498" t="str">
            <v>diction</v>
          </cell>
          <cell r="T498">
            <v>30.388159999999999</v>
          </cell>
          <cell r="U498">
            <v>1</v>
          </cell>
          <cell r="V498">
            <v>11958.623242167747</v>
          </cell>
          <cell r="W498">
            <v>0</v>
          </cell>
          <cell r="X498">
            <v>0</v>
          </cell>
          <cell r="Y498">
            <v>0</v>
          </cell>
          <cell r="Z498">
            <v>11958.623242167747</v>
          </cell>
          <cell r="AA498">
            <v>11958.623242167747</v>
          </cell>
          <cell r="AB498">
            <v>0</v>
          </cell>
          <cell r="AC498">
            <v>0</v>
          </cell>
          <cell r="AD498">
            <v>0</v>
          </cell>
          <cell r="AE498">
            <v>11958.623242167747</v>
          </cell>
          <cell r="AF498">
            <v>0</v>
          </cell>
          <cell r="AG498">
            <v>0</v>
          </cell>
          <cell r="AH498">
            <v>0</v>
          </cell>
          <cell r="AI498">
            <v>0</v>
          </cell>
          <cell r="AJ498">
            <v>0</v>
          </cell>
          <cell r="AL498">
            <v>0</v>
          </cell>
        </row>
        <row r="499">
          <cell r="B499" t="str">
            <v>ST/EPU</v>
          </cell>
          <cell r="C499" t="str">
            <v>B1A</v>
          </cell>
          <cell r="D499" t="str">
            <v>B1AA</v>
          </cell>
          <cell r="E499" t="str">
            <v>EP/DIXI</v>
          </cell>
          <cell r="G499">
            <v>23</v>
          </cell>
          <cell r="H499" t="str">
            <v>EP dictionnaires visuels africain pour classes prim pub et privé : environ</v>
          </cell>
          <cell r="I499" t="str">
            <v>DNEE</v>
          </cell>
          <cell r="K499" t="str">
            <v>IDA</v>
          </cell>
          <cell r="L499" t="str">
            <v>AOI</v>
          </cell>
          <cell r="M499">
            <v>801.94105649551318</v>
          </cell>
          <cell r="Q499">
            <v>801.94105649551318</v>
          </cell>
          <cell r="R499" t="str">
            <v>diction</v>
          </cell>
          <cell r="T499">
            <v>30.388159999999999</v>
          </cell>
          <cell r="U499">
            <v>1</v>
          </cell>
          <cell r="V499">
            <v>24369.513135354693</v>
          </cell>
          <cell r="W499">
            <v>0</v>
          </cell>
          <cell r="X499">
            <v>0</v>
          </cell>
          <cell r="Y499">
            <v>0</v>
          </cell>
          <cell r="Z499">
            <v>24369.513135354693</v>
          </cell>
          <cell r="AA499">
            <v>24369.513135354693</v>
          </cell>
          <cell r="AB499">
            <v>0</v>
          </cell>
          <cell r="AC499">
            <v>0</v>
          </cell>
          <cell r="AD499">
            <v>0</v>
          </cell>
          <cell r="AE499">
            <v>24369.513135354693</v>
          </cell>
          <cell r="AF499">
            <v>0</v>
          </cell>
          <cell r="AG499">
            <v>0</v>
          </cell>
          <cell r="AH499">
            <v>0</v>
          </cell>
          <cell r="AI499">
            <v>0</v>
          </cell>
          <cell r="AJ499">
            <v>0</v>
          </cell>
          <cell r="AL499">
            <v>0</v>
          </cell>
        </row>
        <row r="500">
          <cell r="B500" t="str">
            <v>ST/EPU</v>
          </cell>
          <cell r="C500" t="str">
            <v>B1A</v>
          </cell>
          <cell r="D500" t="str">
            <v>B1AA</v>
          </cell>
          <cell r="E500" t="str">
            <v>EP/DUBR</v>
          </cell>
          <cell r="G500">
            <v>23</v>
          </cell>
          <cell r="H500" t="str">
            <v>EP dictionnaires visuels africain pour classes prim pub et privé : environ</v>
          </cell>
          <cell r="I500" t="str">
            <v>DNEE</v>
          </cell>
          <cell r="K500" t="str">
            <v>IDA</v>
          </cell>
          <cell r="L500" t="str">
            <v>AOI</v>
          </cell>
          <cell r="M500">
            <v>748.17025752671998</v>
          </cell>
          <cell r="Q500">
            <v>748.17025752671998</v>
          </cell>
          <cell r="R500" t="str">
            <v>diction</v>
          </cell>
          <cell r="T500">
            <v>30.388159999999999</v>
          </cell>
          <cell r="U500">
            <v>1</v>
          </cell>
          <cell r="V500">
            <v>22735.517492963172</v>
          </cell>
          <cell r="W500">
            <v>0</v>
          </cell>
          <cell r="X500">
            <v>0</v>
          </cell>
          <cell r="Y500">
            <v>0</v>
          </cell>
          <cell r="Z500">
            <v>22735.517492963172</v>
          </cell>
          <cell r="AA500">
            <v>22735.517492963172</v>
          </cell>
          <cell r="AB500">
            <v>0</v>
          </cell>
          <cell r="AC500">
            <v>0</v>
          </cell>
          <cell r="AD500">
            <v>0</v>
          </cell>
          <cell r="AE500">
            <v>22735.517492963172</v>
          </cell>
          <cell r="AF500">
            <v>0</v>
          </cell>
          <cell r="AG500">
            <v>0</v>
          </cell>
          <cell r="AH500">
            <v>0</v>
          </cell>
          <cell r="AI500">
            <v>0</v>
          </cell>
          <cell r="AJ500">
            <v>0</v>
          </cell>
          <cell r="AL500">
            <v>0</v>
          </cell>
        </row>
        <row r="501">
          <cell r="B501" t="str">
            <v>ST/EPU</v>
          </cell>
          <cell r="C501" t="str">
            <v>B1A</v>
          </cell>
          <cell r="D501" t="str">
            <v>B1AA</v>
          </cell>
          <cell r="E501" t="str">
            <v>EP/FARA</v>
          </cell>
          <cell r="G501">
            <v>23</v>
          </cell>
          <cell r="H501" t="str">
            <v>EP dictionnaires visuels africain pour classes prim pub et privé : environ</v>
          </cell>
          <cell r="I501" t="str">
            <v>DNEE</v>
          </cell>
          <cell r="K501" t="str">
            <v>IDA</v>
          </cell>
          <cell r="L501" t="str">
            <v>AOI</v>
          </cell>
          <cell r="M501">
            <v>797.50016461639439</v>
          </cell>
          <cell r="Q501">
            <v>797.50016461639439</v>
          </cell>
          <cell r="R501" t="str">
            <v>diction</v>
          </cell>
          <cell r="T501">
            <v>30.388159999999999</v>
          </cell>
          <cell r="U501">
            <v>1</v>
          </cell>
          <cell r="V501">
            <v>24234.562602389331</v>
          </cell>
          <cell r="W501">
            <v>0</v>
          </cell>
          <cell r="X501">
            <v>0</v>
          </cell>
          <cell r="Y501">
            <v>0</v>
          </cell>
          <cell r="Z501">
            <v>24234.562602389331</v>
          </cell>
          <cell r="AA501">
            <v>24234.562602389331</v>
          </cell>
          <cell r="AB501">
            <v>0</v>
          </cell>
          <cell r="AC501">
            <v>0</v>
          </cell>
          <cell r="AD501">
            <v>0</v>
          </cell>
          <cell r="AE501">
            <v>24234.562602389331</v>
          </cell>
          <cell r="AF501">
            <v>0</v>
          </cell>
          <cell r="AG501">
            <v>0</v>
          </cell>
          <cell r="AH501">
            <v>0</v>
          </cell>
          <cell r="AI501">
            <v>0</v>
          </cell>
          <cell r="AJ501">
            <v>0</v>
          </cell>
          <cell r="AL501">
            <v>0</v>
          </cell>
        </row>
        <row r="502">
          <cell r="B502" t="str">
            <v>ST/EPU</v>
          </cell>
          <cell r="C502" t="str">
            <v>B1A</v>
          </cell>
          <cell r="D502" t="str">
            <v>B1AA</v>
          </cell>
          <cell r="E502" t="str">
            <v>EP/FORE</v>
          </cell>
          <cell r="G502">
            <v>23</v>
          </cell>
          <cell r="H502" t="str">
            <v>EP dictionnaires visuels africain pour classes prim pub et privé : environ</v>
          </cell>
          <cell r="I502" t="str">
            <v>DNEE</v>
          </cell>
          <cell r="K502" t="str">
            <v>IDA</v>
          </cell>
          <cell r="L502" t="str">
            <v>AOI</v>
          </cell>
          <cell r="M502">
            <v>708.44227882432926</v>
          </cell>
          <cell r="Q502">
            <v>708.44227882432926</v>
          </cell>
          <cell r="R502" t="str">
            <v>diction</v>
          </cell>
          <cell r="T502">
            <v>30.388159999999999</v>
          </cell>
          <cell r="U502">
            <v>1</v>
          </cell>
          <cell r="V502">
            <v>21528.257319678331</v>
          </cell>
          <cell r="W502">
            <v>0</v>
          </cell>
          <cell r="X502">
            <v>0</v>
          </cell>
          <cell r="Y502">
            <v>0</v>
          </cell>
          <cell r="Z502">
            <v>21528.257319678331</v>
          </cell>
          <cell r="AA502">
            <v>21528.257319678331</v>
          </cell>
          <cell r="AB502">
            <v>0</v>
          </cell>
          <cell r="AC502">
            <v>0</v>
          </cell>
          <cell r="AD502">
            <v>0</v>
          </cell>
          <cell r="AE502">
            <v>21528.257319678331</v>
          </cell>
          <cell r="AF502">
            <v>0</v>
          </cell>
          <cell r="AG502">
            <v>0</v>
          </cell>
          <cell r="AH502">
            <v>0</v>
          </cell>
          <cell r="AI502">
            <v>0</v>
          </cell>
          <cell r="AJ502">
            <v>0</v>
          </cell>
          <cell r="AL502">
            <v>0</v>
          </cell>
        </row>
        <row r="503">
          <cell r="B503" t="str">
            <v>ST/EPU</v>
          </cell>
          <cell r="C503" t="str">
            <v>B1A</v>
          </cell>
          <cell r="D503" t="str">
            <v>B1AA</v>
          </cell>
          <cell r="E503" t="str">
            <v>EP/FRIA</v>
          </cell>
          <cell r="G503">
            <v>23</v>
          </cell>
          <cell r="H503" t="str">
            <v>EP dictionnaires visuels africain pour classes prim pub et privé : environ</v>
          </cell>
          <cell r="I503" t="str">
            <v>DNEE</v>
          </cell>
          <cell r="K503" t="str">
            <v>IDA</v>
          </cell>
          <cell r="L503" t="str">
            <v>AOI</v>
          </cell>
          <cell r="M503">
            <v>525.85560933487557</v>
          </cell>
          <cell r="Q503">
            <v>525.85560933487557</v>
          </cell>
          <cell r="R503" t="str">
            <v>diction</v>
          </cell>
          <cell r="T503">
            <v>30.388159999999999</v>
          </cell>
          <cell r="U503">
            <v>1</v>
          </cell>
          <cell r="V503">
            <v>15979.784393365691</v>
          </cell>
          <cell r="W503">
            <v>0</v>
          </cell>
          <cell r="X503">
            <v>0</v>
          </cell>
          <cell r="Y503">
            <v>0</v>
          </cell>
          <cell r="Z503">
            <v>15979.784393365691</v>
          </cell>
          <cell r="AA503">
            <v>15979.784393365691</v>
          </cell>
          <cell r="AB503">
            <v>0</v>
          </cell>
          <cell r="AC503">
            <v>0</v>
          </cell>
          <cell r="AD503">
            <v>0</v>
          </cell>
          <cell r="AE503">
            <v>15979.784393365691</v>
          </cell>
          <cell r="AF503">
            <v>0</v>
          </cell>
          <cell r="AG503">
            <v>0</v>
          </cell>
          <cell r="AH503">
            <v>0</v>
          </cell>
          <cell r="AI503">
            <v>0</v>
          </cell>
          <cell r="AJ503">
            <v>0</v>
          </cell>
          <cell r="AL503">
            <v>0</v>
          </cell>
        </row>
        <row r="504">
          <cell r="B504" t="str">
            <v>ST/EPU</v>
          </cell>
          <cell r="C504" t="str">
            <v>B1A</v>
          </cell>
          <cell r="D504" t="str">
            <v>B1AA</v>
          </cell>
          <cell r="E504" t="str">
            <v>EP/GAOU</v>
          </cell>
          <cell r="G504">
            <v>23</v>
          </cell>
          <cell r="H504" t="str">
            <v>EP dictionnaires visuels africain pour classes prim pub et privé : environ</v>
          </cell>
          <cell r="I504" t="str">
            <v>DNEE</v>
          </cell>
          <cell r="K504" t="str">
            <v>IDA</v>
          </cell>
          <cell r="L504" t="str">
            <v>AOI</v>
          </cell>
          <cell r="M504">
            <v>371.74465871895961</v>
          </cell>
          <cell r="Q504">
            <v>371.74465871895961</v>
          </cell>
          <cell r="R504" t="str">
            <v>diction</v>
          </cell>
          <cell r="T504">
            <v>30.388159999999999</v>
          </cell>
          <cell r="U504">
            <v>1</v>
          </cell>
          <cell r="V504">
            <v>11296.63616829714</v>
          </cell>
          <cell r="W504">
            <v>0</v>
          </cell>
          <cell r="X504">
            <v>0</v>
          </cell>
          <cell r="Y504">
            <v>0</v>
          </cell>
          <cell r="Z504">
            <v>11296.63616829714</v>
          </cell>
          <cell r="AA504">
            <v>11296.63616829714</v>
          </cell>
          <cell r="AB504">
            <v>0</v>
          </cell>
          <cell r="AC504">
            <v>0</v>
          </cell>
          <cell r="AD504">
            <v>0</v>
          </cell>
          <cell r="AE504">
            <v>11296.63616829714</v>
          </cell>
          <cell r="AF504">
            <v>0</v>
          </cell>
          <cell r="AG504">
            <v>0</v>
          </cell>
          <cell r="AH504">
            <v>0</v>
          </cell>
          <cell r="AI504">
            <v>0</v>
          </cell>
          <cell r="AJ504">
            <v>0</v>
          </cell>
          <cell r="AL504">
            <v>0</v>
          </cell>
        </row>
        <row r="505">
          <cell r="B505" t="str">
            <v>ST/EPU</v>
          </cell>
          <cell r="C505" t="str">
            <v>B1A</v>
          </cell>
          <cell r="D505" t="str">
            <v>B1AA</v>
          </cell>
          <cell r="E505" t="str">
            <v>EP/GUEC</v>
          </cell>
          <cell r="G505">
            <v>23</v>
          </cell>
          <cell r="H505" t="str">
            <v>EP dictionnaires visuels africain pour classes prim pub et privé : environ</v>
          </cell>
          <cell r="I505" t="str">
            <v>DNEE</v>
          </cell>
          <cell r="K505" t="str">
            <v>IDA</v>
          </cell>
          <cell r="L505" t="str">
            <v>AOI</v>
          </cell>
          <cell r="M505">
            <v>1250.7111844962194</v>
          </cell>
          <cell r="Q505">
            <v>1250.7111844962194</v>
          </cell>
          <cell r="R505" t="str">
            <v>diction</v>
          </cell>
          <cell r="T505">
            <v>30.388159999999999</v>
          </cell>
          <cell r="U505">
            <v>1</v>
          </cell>
          <cell r="V505">
            <v>38006.811588260636</v>
          </cell>
          <cell r="W505">
            <v>0</v>
          </cell>
          <cell r="X505">
            <v>0</v>
          </cell>
          <cell r="Y505">
            <v>0</v>
          </cell>
          <cell r="Z505">
            <v>38006.811588260636</v>
          </cell>
          <cell r="AA505">
            <v>38006.811588260636</v>
          </cell>
          <cell r="AB505">
            <v>0</v>
          </cell>
          <cell r="AC505">
            <v>0</v>
          </cell>
          <cell r="AD505">
            <v>0</v>
          </cell>
          <cell r="AE505">
            <v>38006.811588260636</v>
          </cell>
          <cell r="AF505">
            <v>0</v>
          </cell>
          <cell r="AG505">
            <v>0</v>
          </cell>
          <cell r="AH505">
            <v>0</v>
          </cell>
          <cell r="AI505">
            <v>0</v>
          </cell>
          <cell r="AJ505">
            <v>0</v>
          </cell>
          <cell r="AL505">
            <v>0</v>
          </cell>
        </row>
        <row r="506">
          <cell r="B506" t="str">
            <v>ST/EPU</v>
          </cell>
          <cell r="C506" t="str">
            <v>B1A</v>
          </cell>
          <cell r="D506" t="str">
            <v>B1AA</v>
          </cell>
          <cell r="E506" t="str">
            <v>EP/KALO</v>
          </cell>
          <cell r="G506">
            <v>23</v>
          </cell>
          <cell r="H506" t="str">
            <v>EP dictionnaires visuels africain pour classes prim pub et privé : environ</v>
          </cell>
          <cell r="I506" t="str">
            <v>DNEE</v>
          </cell>
          <cell r="K506" t="str">
            <v>IDA</v>
          </cell>
          <cell r="L506" t="str">
            <v>AOI</v>
          </cell>
          <cell r="M506">
            <v>445.31943498652674</v>
          </cell>
          <cell r="Q506">
            <v>445.31943498652674</v>
          </cell>
          <cell r="R506" t="str">
            <v>diction</v>
          </cell>
          <cell r="T506">
            <v>30.388159999999999</v>
          </cell>
          <cell r="U506">
            <v>1</v>
          </cell>
          <cell r="V506">
            <v>13532.438241480173</v>
          </cell>
          <cell r="W506">
            <v>0</v>
          </cell>
          <cell r="X506">
            <v>0</v>
          </cell>
          <cell r="Y506">
            <v>0</v>
          </cell>
          <cell r="Z506">
            <v>13532.438241480173</v>
          </cell>
          <cell r="AA506">
            <v>13532.438241480173</v>
          </cell>
          <cell r="AB506">
            <v>0</v>
          </cell>
          <cell r="AC506">
            <v>0</v>
          </cell>
          <cell r="AD506">
            <v>0</v>
          </cell>
          <cell r="AE506">
            <v>13532.438241480173</v>
          </cell>
          <cell r="AF506">
            <v>0</v>
          </cell>
          <cell r="AG506">
            <v>0</v>
          </cell>
          <cell r="AH506">
            <v>0</v>
          </cell>
          <cell r="AI506">
            <v>0</v>
          </cell>
          <cell r="AJ506">
            <v>0</v>
          </cell>
          <cell r="AL506">
            <v>0</v>
          </cell>
        </row>
        <row r="507">
          <cell r="B507" t="str">
            <v>ST/EPU</v>
          </cell>
          <cell r="C507" t="str">
            <v>B1A</v>
          </cell>
          <cell r="D507" t="str">
            <v>B1AA</v>
          </cell>
          <cell r="E507" t="str">
            <v>EP/KANK</v>
          </cell>
          <cell r="G507">
            <v>23</v>
          </cell>
          <cell r="H507" t="str">
            <v>EP dictionnaires visuels africain pour classes prim pub et privé : environ</v>
          </cell>
          <cell r="I507" t="str">
            <v>DNEE</v>
          </cell>
          <cell r="K507" t="str">
            <v>IDA</v>
          </cell>
          <cell r="L507" t="str">
            <v>AOI</v>
          </cell>
          <cell r="M507">
            <v>1337.1885520342018</v>
          </cell>
          <cell r="Q507">
            <v>1337.1885520342018</v>
          </cell>
          <cell r="R507" t="str">
            <v>diction</v>
          </cell>
          <cell r="T507">
            <v>30.388159999999999</v>
          </cell>
          <cell r="U507">
            <v>1</v>
          </cell>
          <cell r="V507">
            <v>40634.699669383648</v>
          </cell>
          <cell r="W507">
            <v>0</v>
          </cell>
          <cell r="X507">
            <v>0</v>
          </cell>
          <cell r="Y507">
            <v>0</v>
          </cell>
          <cell r="Z507">
            <v>40634.699669383648</v>
          </cell>
          <cell r="AA507">
            <v>40634.699669383648</v>
          </cell>
          <cell r="AB507">
            <v>0</v>
          </cell>
          <cell r="AC507">
            <v>0</v>
          </cell>
          <cell r="AD507">
            <v>0</v>
          </cell>
          <cell r="AE507">
            <v>40634.699669383648</v>
          </cell>
          <cell r="AF507">
            <v>0</v>
          </cell>
          <cell r="AG507">
            <v>0</v>
          </cell>
          <cell r="AH507">
            <v>0</v>
          </cell>
          <cell r="AI507">
            <v>0</v>
          </cell>
          <cell r="AJ507">
            <v>0</v>
          </cell>
          <cell r="AL507">
            <v>0</v>
          </cell>
        </row>
        <row r="508">
          <cell r="B508" t="str">
            <v>ST/EPU</v>
          </cell>
          <cell r="C508" t="str">
            <v>B1A</v>
          </cell>
          <cell r="D508" t="str">
            <v>B1AA</v>
          </cell>
          <cell r="E508" t="str">
            <v>EP/KERO</v>
          </cell>
          <cell r="G508">
            <v>23</v>
          </cell>
          <cell r="H508" t="str">
            <v>EP dictionnaires visuels africain pour classes prim pub et privé : environ</v>
          </cell>
          <cell r="I508" t="str">
            <v>DNEE</v>
          </cell>
          <cell r="K508" t="str">
            <v>IDA</v>
          </cell>
          <cell r="L508" t="str">
            <v>AOI</v>
          </cell>
          <cell r="M508">
            <v>621.15474857867287</v>
          </cell>
          <cell r="Q508">
            <v>621.15474857867287</v>
          </cell>
          <cell r="R508" t="str">
            <v>diction</v>
          </cell>
          <cell r="T508">
            <v>30.388159999999999</v>
          </cell>
          <cell r="U508">
            <v>1</v>
          </cell>
          <cell r="V508">
            <v>18875.749884568482</v>
          </cell>
          <cell r="W508">
            <v>0</v>
          </cell>
          <cell r="X508">
            <v>0</v>
          </cell>
          <cell r="Y508">
            <v>0</v>
          </cell>
          <cell r="Z508">
            <v>18875.749884568482</v>
          </cell>
          <cell r="AA508">
            <v>18875.749884568482</v>
          </cell>
          <cell r="AB508">
            <v>0</v>
          </cell>
          <cell r="AC508">
            <v>0</v>
          </cell>
          <cell r="AD508">
            <v>0</v>
          </cell>
          <cell r="AE508">
            <v>18875.749884568482</v>
          </cell>
          <cell r="AF508">
            <v>0</v>
          </cell>
          <cell r="AG508">
            <v>0</v>
          </cell>
          <cell r="AH508">
            <v>0</v>
          </cell>
          <cell r="AI508">
            <v>0</v>
          </cell>
          <cell r="AJ508">
            <v>0</v>
          </cell>
          <cell r="AL508">
            <v>0</v>
          </cell>
        </row>
        <row r="509">
          <cell r="B509" t="str">
            <v>ST/EPU</v>
          </cell>
          <cell r="C509" t="str">
            <v>B1A</v>
          </cell>
          <cell r="D509" t="str">
            <v>B1AA</v>
          </cell>
          <cell r="E509" t="str">
            <v>EP/KIND</v>
          </cell>
          <cell r="G509">
            <v>23</v>
          </cell>
          <cell r="H509" t="str">
            <v>EP dictionnaires visuels africain pour classes prim pub et privé : environ</v>
          </cell>
          <cell r="I509" t="str">
            <v>DNEE</v>
          </cell>
          <cell r="K509" t="str">
            <v>IDA</v>
          </cell>
          <cell r="L509" t="str">
            <v>AOI</v>
          </cell>
          <cell r="M509">
            <v>1668.095009080992</v>
          </cell>
          <cell r="Q509">
            <v>1668.095009080992</v>
          </cell>
          <cell r="R509" t="str">
            <v>diction</v>
          </cell>
          <cell r="T509">
            <v>30.388159999999999</v>
          </cell>
          <cell r="U509">
            <v>1</v>
          </cell>
          <cell r="V509">
            <v>50690.338031154635</v>
          </cell>
          <cell r="W509">
            <v>0</v>
          </cell>
          <cell r="X509">
            <v>0</v>
          </cell>
          <cell r="Y509">
            <v>0</v>
          </cell>
          <cell r="Z509">
            <v>50690.338031154635</v>
          </cell>
          <cell r="AA509">
            <v>50690.338031154635</v>
          </cell>
          <cell r="AB509">
            <v>0</v>
          </cell>
          <cell r="AC509">
            <v>0</v>
          </cell>
          <cell r="AD509">
            <v>0</v>
          </cell>
          <cell r="AE509">
            <v>50690.338031154635</v>
          </cell>
          <cell r="AF509">
            <v>0</v>
          </cell>
          <cell r="AG509">
            <v>0</v>
          </cell>
          <cell r="AH509">
            <v>0</v>
          </cell>
          <cell r="AI509">
            <v>0</v>
          </cell>
          <cell r="AJ509">
            <v>0</v>
          </cell>
          <cell r="AL509">
            <v>0</v>
          </cell>
        </row>
        <row r="510">
          <cell r="B510" t="str">
            <v>ST/EPU</v>
          </cell>
          <cell r="C510" t="str">
            <v>B1A</v>
          </cell>
          <cell r="D510" t="str">
            <v>B1AA</v>
          </cell>
          <cell r="E510" t="str">
            <v>EP/KISS</v>
          </cell>
          <cell r="G510">
            <v>23</v>
          </cell>
          <cell r="H510" t="str">
            <v>EP dictionnaires visuels africain pour classes prim pub et privé : environ</v>
          </cell>
          <cell r="I510" t="str">
            <v>DNEE</v>
          </cell>
          <cell r="K510" t="str">
            <v>IDA</v>
          </cell>
          <cell r="L510" t="str">
            <v>AOI</v>
          </cell>
          <cell r="M510">
            <v>1267.2745109642844</v>
          </cell>
          <cell r="Q510">
            <v>1267.2745109642844</v>
          </cell>
          <cell r="R510" t="str">
            <v>diction</v>
          </cell>
          <cell r="T510">
            <v>30.388159999999999</v>
          </cell>
          <cell r="U510">
            <v>1</v>
          </cell>
          <cell r="V510">
            <v>38510.140603104432</v>
          </cell>
          <cell r="W510">
            <v>0</v>
          </cell>
          <cell r="X510">
            <v>0</v>
          </cell>
          <cell r="Y510">
            <v>0</v>
          </cell>
          <cell r="Z510">
            <v>38510.140603104432</v>
          </cell>
          <cell r="AA510">
            <v>38510.140603104432</v>
          </cell>
          <cell r="AB510">
            <v>0</v>
          </cell>
          <cell r="AC510">
            <v>0</v>
          </cell>
          <cell r="AD510">
            <v>0</v>
          </cell>
          <cell r="AE510">
            <v>38510.140603104432</v>
          </cell>
          <cell r="AF510">
            <v>0</v>
          </cell>
          <cell r="AG510">
            <v>0</v>
          </cell>
          <cell r="AH510">
            <v>0</v>
          </cell>
          <cell r="AI510">
            <v>0</v>
          </cell>
          <cell r="AJ510">
            <v>0</v>
          </cell>
          <cell r="AL510">
            <v>0</v>
          </cell>
        </row>
        <row r="511">
          <cell r="B511" t="str">
            <v>ST/EPU</v>
          </cell>
          <cell r="C511" t="str">
            <v>B1A</v>
          </cell>
          <cell r="D511" t="str">
            <v>B1AA</v>
          </cell>
          <cell r="E511" t="str">
            <v>EP/KOUB</v>
          </cell>
          <cell r="G511">
            <v>23</v>
          </cell>
          <cell r="H511" t="str">
            <v>EP dictionnaires visuels africain pour classes prim pub et privé : environ</v>
          </cell>
          <cell r="I511" t="str">
            <v>DNEE</v>
          </cell>
          <cell r="K511" t="str">
            <v>IDA</v>
          </cell>
          <cell r="L511" t="str">
            <v>AOI</v>
          </cell>
          <cell r="M511">
            <v>228.67592574842101</v>
          </cell>
          <cell r="Q511">
            <v>228.67592574842101</v>
          </cell>
          <cell r="R511" t="str">
            <v>diction</v>
          </cell>
          <cell r="T511">
            <v>30.388159999999999</v>
          </cell>
          <cell r="U511">
            <v>1</v>
          </cell>
          <cell r="V511">
            <v>6949.040619791137</v>
          </cell>
          <cell r="W511">
            <v>0</v>
          </cell>
          <cell r="X511">
            <v>0</v>
          </cell>
          <cell r="Y511">
            <v>0</v>
          </cell>
          <cell r="Z511">
            <v>6949.040619791137</v>
          </cell>
          <cell r="AA511">
            <v>6949.040619791137</v>
          </cell>
          <cell r="AB511">
            <v>0</v>
          </cell>
          <cell r="AC511">
            <v>0</v>
          </cell>
          <cell r="AD511">
            <v>0</v>
          </cell>
          <cell r="AE511">
            <v>6949.040619791137</v>
          </cell>
          <cell r="AF511">
            <v>0</v>
          </cell>
          <cell r="AG511">
            <v>0</v>
          </cell>
          <cell r="AH511">
            <v>0</v>
          </cell>
          <cell r="AI511">
            <v>0</v>
          </cell>
          <cell r="AJ511">
            <v>0</v>
          </cell>
          <cell r="AL511">
            <v>0</v>
          </cell>
        </row>
        <row r="512">
          <cell r="B512" t="str">
            <v>ST/EPU</v>
          </cell>
          <cell r="C512" t="str">
            <v>B1A</v>
          </cell>
          <cell r="D512" t="str">
            <v>B1AA</v>
          </cell>
          <cell r="E512" t="str">
            <v>EP/KOUN</v>
          </cell>
          <cell r="G512">
            <v>23</v>
          </cell>
          <cell r="H512" t="str">
            <v>EP dictionnaires visuels africain pour classes prim pub et privé : environ</v>
          </cell>
          <cell r="I512" t="str">
            <v>DNEE</v>
          </cell>
          <cell r="K512" t="str">
            <v>IDA</v>
          </cell>
          <cell r="L512" t="str">
            <v>AOI</v>
          </cell>
          <cell r="M512">
            <v>356.26154919446299</v>
          </cell>
          <cell r="Q512">
            <v>356.26154919446299</v>
          </cell>
          <cell r="R512" t="str">
            <v>diction</v>
          </cell>
          <cell r="T512">
            <v>30.388159999999999</v>
          </cell>
          <cell r="U512">
            <v>1</v>
          </cell>
          <cell r="V512">
            <v>10826.132958769213</v>
          </cell>
          <cell r="W512">
            <v>0</v>
          </cell>
          <cell r="X512">
            <v>0</v>
          </cell>
          <cell r="Y512">
            <v>0</v>
          </cell>
          <cell r="Z512">
            <v>10826.132958769213</v>
          </cell>
          <cell r="AA512">
            <v>10826.132958769213</v>
          </cell>
          <cell r="AB512">
            <v>0</v>
          </cell>
          <cell r="AC512">
            <v>0</v>
          </cell>
          <cell r="AD512">
            <v>0</v>
          </cell>
          <cell r="AE512">
            <v>10826.132958769213</v>
          </cell>
          <cell r="AF512">
            <v>0</v>
          </cell>
          <cell r="AG512">
            <v>0</v>
          </cell>
          <cell r="AH512">
            <v>0</v>
          </cell>
          <cell r="AI512">
            <v>0</v>
          </cell>
          <cell r="AJ512">
            <v>0</v>
          </cell>
          <cell r="AL512">
            <v>0</v>
          </cell>
        </row>
        <row r="513">
          <cell r="B513" t="str">
            <v>ST/EPU</v>
          </cell>
          <cell r="C513" t="str">
            <v>B1A</v>
          </cell>
          <cell r="D513" t="str">
            <v>B1AA</v>
          </cell>
          <cell r="E513" t="str">
            <v>EP/KOUR</v>
          </cell>
          <cell r="G513">
            <v>23</v>
          </cell>
          <cell r="H513" t="str">
            <v>EP dictionnaires visuels africain pour classes prim pub et privé : environ</v>
          </cell>
          <cell r="I513" t="str">
            <v>DNEE</v>
          </cell>
          <cell r="K513" t="str">
            <v>IDA</v>
          </cell>
          <cell r="L513" t="str">
            <v>AOI</v>
          </cell>
          <cell r="M513">
            <v>639.99853303871885</v>
          </cell>
          <cell r="Q513">
            <v>639.99853303871885</v>
          </cell>
          <cell r="R513" t="str">
            <v>diction</v>
          </cell>
          <cell r="T513">
            <v>30.388159999999999</v>
          </cell>
          <cell r="U513">
            <v>1</v>
          </cell>
          <cell r="V513">
            <v>19448.377821745875</v>
          </cell>
          <cell r="W513">
            <v>0</v>
          </cell>
          <cell r="X513">
            <v>0</v>
          </cell>
          <cell r="Y513">
            <v>0</v>
          </cell>
          <cell r="Z513">
            <v>19448.377821745875</v>
          </cell>
          <cell r="AA513">
            <v>19448.377821745875</v>
          </cell>
          <cell r="AB513">
            <v>0</v>
          </cell>
          <cell r="AC513">
            <v>0</v>
          </cell>
          <cell r="AD513">
            <v>0</v>
          </cell>
          <cell r="AE513">
            <v>19448.377821745875</v>
          </cell>
          <cell r="AF513">
            <v>0</v>
          </cell>
          <cell r="AG513">
            <v>0</v>
          </cell>
          <cell r="AH513">
            <v>0</v>
          </cell>
          <cell r="AI513">
            <v>0</v>
          </cell>
          <cell r="AJ513">
            <v>0</v>
          </cell>
          <cell r="AL513">
            <v>0</v>
          </cell>
        </row>
        <row r="514">
          <cell r="B514" t="str">
            <v>ST/EPU</v>
          </cell>
          <cell r="C514" t="str">
            <v>B1A</v>
          </cell>
          <cell r="D514" t="str">
            <v>B1AA</v>
          </cell>
          <cell r="E514" t="str">
            <v>EP/LABE</v>
          </cell>
          <cell r="G514">
            <v>23</v>
          </cell>
          <cell r="H514" t="str">
            <v>EP dictionnaires visuels africain pour classes prim pub et privé : environ</v>
          </cell>
          <cell r="I514" t="str">
            <v>DNEE</v>
          </cell>
          <cell r="K514" t="str">
            <v>IDA</v>
          </cell>
          <cell r="L514" t="str">
            <v>AOI</v>
          </cell>
          <cell r="M514">
            <v>1224.6059416932899</v>
          </cell>
          <cell r="Q514">
            <v>1224.6059416932899</v>
          </cell>
          <cell r="R514" t="str">
            <v>diction</v>
          </cell>
          <cell r="T514">
            <v>30.388159999999999</v>
          </cell>
          <cell r="U514">
            <v>1</v>
          </cell>
          <cell r="V514">
            <v>37213.52129312636</v>
          </cell>
          <cell r="W514">
            <v>0</v>
          </cell>
          <cell r="X514">
            <v>0</v>
          </cell>
          <cell r="Y514">
            <v>0</v>
          </cell>
          <cell r="Z514">
            <v>37213.52129312636</v>
          </cell>
          <cell r="AA514">
            <v>37213.52129312636</v>
          </cell>
          <cell r="AB514">
            <v>0</v>
          </cell>
          <cell r="AC514">
            <v>0</v>
          </cell>
          <cell r="AD514">
            <v>0</v>
          </cell>
          <cell r="AE514">
            <v>37213.52129312636</v>
          </cell>
          <cell r="AF514">
            <v>0</v>
          </cell>
          <cell r="AG514">
            <v>0</v>
          </cell>
          <cell r="AH514">
            <v>0</v>
          </cell>
          <cell r="AI514">
            <v>0</v>
          </cell>
          <cell r="AJ514">
            <v>0</v>
          </cell>
          <cell r="AL514">
            <v>0</v>
          </cell>
        </row>
        <row r="515">
          <cell r="B515" t="str">
            <v>ST/EPU</v>
          </cell>
          <cell r="C515" t="str">
            <v>B1A</v>
          </cell>
          <cell r="D515" t="str">
            <v>B1AA</v>
          </cell>
          <cell r="E515" t="str">
            <v>EP/LELO</v>
          </cell>
          <cell r="G515">
            <v>23</v>
          </cell>
          <cell r="H515" t="str">
            <v>EP dictionnaires visuels africain pour classes prim pub et privé : environ</v>
          </cell>
          <cell r="I515" t="str">
            <v>DNEE</v>
          </cell>
          <cell r="K515" t="str">
            <v>IDA</v>
          </cell>
          <cell r="L515" t="str">
            <v>AOI</v>
          </cell>
          <cell r="M515">
            <v>482.70694364451361</v>
          </cell>
          <cell r="Q515">
            <v>482.70694364451361</v>
          </cell>
          <cell r="R515" t="str">
            <v>diction</v>
          </cell>
          <cell r="T515">
            <v>30.388159999999999</v>
          </cell>
          <cell r="U515">
            <v>1</v>
          </cell>
          <cell r="V515">
            <v>14668.575836580463</v>
          </cell>
          <cell r="W515">
            <v>0</v>
          </cell>
          <cell r="X515">
            <v>0</v>
          </cell>
          <cell r="Y515">
            <v>0</v>
          </cell>
          <cell r="Z515">
            <v>14668.575836580463</v>
          </cell>
          <cell r="AA515">
            <v>14668.575836580463</v>
          </cell>
          <cell r="AB515">
            <v>0</v>
          </cell>
          <cell r="AC515">
            <v>0</v>
          </cell>
          <cell r="AD515">
            <v>0</v>
          </cell>
          <cell r="AE515">
            <v>14668.575836580463</v>
          </cell>
          <cell r="AF515">
            <v>0</v>
          </cell>
          <cell r="AG515">
            <v>0</v>
          </cell>
          <cell r="AH515">
            <v>0</v>
          </cell>
          <cell r="AI515">
            <v>0</v>
          </cell>
          <cell r="AJ515">
            <v>0</v>
          </cell>
          <cell r="AL515">
            <v>0</v>
          </cell>
        </row>
        <row r="516">
          <cell r="B516" t="str">
            <v>ST/EPU</v>
          </cell>
          <cell r="C516" t="str">
            <v>B1A</v>
          </cell>
          <cell r="D516" t="str">
            <v>B1AA</v>
          </cell>
          <cell r="E516" t="str">
            <v>EP/LOLA</v>
          </cell>
          <cell r="G516">
            <v>23</v>
          </cell>
          <cell r="H516" t="str">
            <v>EP dictionnaires visuels africain pour classes prim pub et privé : environ</v>
          </cell>
          <cell r="I516" t="str">
            <v>DNEE</v>
          </cell>
          <cell r="K516" t="str">
            <v>IDA</v>
          </cell>
          <cell r="L516" t="str">
            <v>AOI</v>
          </cell>
          <cell r="M516">
            <v>767.6441685371808</v>
          </cell>
          <cell r="Q516">
            <v>767.6441685371808</v>
          </cell>
          <cell r="R516" t="str">
            <v>diction</v>
          </cell>
          <cell r="T516">
            <v>30.388159999999999</v>
          </cell>
          <cell r="U516">
            <v>1</v>
          </cell>
          <cell r="V516">
            <v>23327.293816574816</v>
          </cell>
          <cell r="W516">
            <v>0</v>
          </cell>
          <cell r="X516">
            <v>0</v>
          </cell>
          <cell r="Y516">
            <v>0</v>
          </cell>
          <cell r="Z516">
            <v>23327.293816574816</v>
          </cell>
          <cell r="AA516">
            <v>23327.293816574816</v>
          </cell>
          <cell r="AB516">
            <v>0</v>
          </cell>
          <cell r="AC516">
            <v>0</v>
          </cell>
          <cell r="AD516">
            <v>0</v>
          </cell>
          <cell r="AE516">
            <v>23327.293816574816</v>
          </cell>
          <cell r="AF516">
            <v>0</v>
          </cell>
          <cell r="AG516">
            <v>0</v>
          </cell>
          <cell r="AH516">
            <v>0</v>
          </cell>
          <cell r="AI516">
            <v>0</v>
          </cell>
          <cell r="AJ516">
            <v>0</v>
          </cell>
          <cell r="AL516">
            <v>0</v>
          </cell>
        </row>
        <row r="517">
          <cell r="B517" t="str">
            <v>ST/EPU</v>
          </cell>
          <cell r="C517" t="str">
            <v>B1A</v>
          </cell>
          <cell r="D517" t="str">
            <v>B1AA</v>
          </cell>
          <cell r="E517" t="str">
            <v>EP/MACE</v>
          </cell>
          <cell r="G517">
            <v>23</v>
          </cell>
          <cell r="H517" t="str">
            <v>EP dictionnaires visuels africain pour classes prim pub et privé : environ</v>
          </cell>
          <cell r="I517" t="str">
            <v>DNEE</v>
          </cell>
          <cell r="K517" t="str">
            <v>IDA</v>
          </cell>
          <cell r="L517" t="str">
            <v>AOI</v>
          </cell>
          <cell r="M517">
            <v>1108.7226684692496</v>
          </cell>
          <cell r="Q517">
            <v>1108.7226684692496</v>
          </cell>
          <cell r="R517" t="str">
            <v>diction</v>
          </cell>
          <cell r="T517">
            <v>30.388159999999999</v>
          </cell>
          <cell r="U517">
            <v>1</v>
          </cell>
          <cell r="V517">
            <v>33692.041845070511</v>
          </cell>
          <cell r="W517">
            <v>0</v>
          </cell>
          <cell r="X517">
            <v>0</v>
          </cell>
          <cell r="Y517">
            <v>0</v>
          </cell>
          <cell r="Z517">
            <v>33692.041845070511</v>
          </cell>
          <cell r="AA517">
            <v>33692.041845070511</v>
          </cell>
          <cell r="AB517">
            <v>0</v>
          </cell>
          <cell r="AC517">
            <v>0</v>
          </cell>
          <cell r="AD517">
            <v>0</v>
          </cell>
          <cell r="AE517">
            <v>33692.041845070511</v>
          </cell>
          <cell r="AF517">
            <v>0</v>
          </cell>
          <cell r="AG517">
            <v>0</v>
          </cell>
          <cell r="AH517">
            <v>0</v>
          </cell>
          <cell r="AI517">
            <v>0</v>
          </cell>
          <cell r="AJ517">
            <v>0</v>
          </cell>
          <cell r="AL517">
            <v>0</v>
          </cell>
        </row>
        <row r="518">
          <cell r="B518" t="str">
            <v>ST/EPU</v>
          </cell>
          <cell r="C518" t="str">
            <v>B1A</v>
          </cell>
          <cell r="D518" t="str">
            <v>B1AA</v>
          </cell>
          <cell r="E518" t="str">
            <v>EP/MALI</v>
          </cell>
          <cell r="G518">
            <v>23</v>
          </cell>
          <cell r="H518" t="str">
            <v>EP dictionnaires visuels africain pour classes prim pub et privé : environ</v>
          </cell>
          <cell r="I518" t="str">
            <v>DNEE</v>
          </cell>
          <cell r="K518" t="str">
            <v>IDA</v>
          </cell>
          <cell r="L518" t="str">
            <v>AOI</v>
          </cell>
          <cell r="M518">
            <v>721.1648339374824</v>
          </cell>
          <cell r="Q518">
            <v>721.1648339374824</v>
          </cell>
          <cell r="R518" t="str">
            <v>diction</v>
          </cell>
          <cell r="T518">
            <v>30.388159999999999</v>
          </cell>
          <cell r="U518">
            <v>1</v>
          </cell>
          <cell r="V518">
            <v>21914.872360065645</v>
          </cell>
          <cell r="W518">
            <v>0</v>
          </cell>
          <cell r="X518">
            <v>0</v>
          </cell>
          <cell r="Y518">
            <v>0</v>
          </cell>
          <cell r="Z518">
            <v>21914.872360065645</v>
          </cell>
          <cell r="AA518">
            <v>21914.872360065645</v>
          </cell>
          <cell r="AB518">
            <v>0</v>
          </cell>
          <cell r="AC518">
            <v>0</v>
          </cell>
          <cell r="AD518">
            <v>0</v>
          </cell>
          <cell r="AE518">
            <v>21914.872360065645</v>
          </cell>
          <cell r="AF518">
            <v>0</v>
          </cell>
          <cell r="AG518">
            <v>0</v>
          </cell>
          <cell r="AH518">
            <v>0</v>
          </cell>
          <cell r="AI518">
            <v>0</v>
          </cell>
          <cell r="AJ518">
            <v>0</v>
          </cell>
          <cell r="AL518">
            <v>0</v>
          </cell>
        </row>
        <row r="519">
          <cell r="B519" t="str">
            <v>ST/EPU</v>
          </cell>
          <cell r="C519" t="str">
            <v>B1A</v>
          </cell>
          <cell r="D519" t="str">
            <v>B1AA</v>
          </cell>
          <cell r="E519" t="str">
            <v>EP/MAMO</v>
          </cell>
          <cell r="G519">
            <v>23</v>
          </cell>
          <cell r="H519" t="str">
            <v>EP dictionnaires visuels africain pour classes prim pub et privé : environ</v>
          </cell>
          <cell r="I519" t="str">
            <v>DNEE</v>
          </cell>
          <cell r="K519" t="str">
            <v>IDA</v>
          </cell>
          <cell r="L519" t="str">
            <v>AOI</v>
          </cell>
          <cell r="M519">
            <v>1359.3630054035843</v>
          </cell>
          <cell r="Q519">
            <v>1359.3630054035843</v>
          </cell>
          <cell r="R519" t="str">
            <v>diction</v>
          </cell>
          <cell r="T519">
            <v>30.388159999999999</v>
          </cell>
          <cell r="U519">
            <v>1</v>
          </cell>
          <cell r="V519">
            <v>41308.540506284982</v>
          </cell>
          <cell r="W519">
            <v>0</v>
          </cell>
          <cell r="X519">
            <v>0</v>
          </cell>
          <cell r="Y519">
            <v>0</v>
          </cell>
          <cell r="Z519">
            <v>41308.540506284982</v>
          </cell>
          <cell r="AA519">
            <v>41308.540506284982</v>
          </cell>
          <cell r="AB519">
            <v>0</v>
          </cell>
          <cell r="AC519">
            <v>0</v>
          </cell>
          <cell r="AD519">
            <v>0</v>
          </cell>
          <cell r="AE519">
            <v>41308.540506284982</v>
          </cell>
          <cell r="AF519">
            <v>0</v>
          </cell>
          <cell r="AG519">
            <v>0</v>
          </cell>
          <cell r="AH519">
            <v>0</v>
          </cell>
          <cell r="AI519">
            <v>0</v>
          </cell>
          <cell r="AJ519">
            <v>0</v>
          </cell>
          <cell r="AL519">
            <v>0</v>
          </cell>
        </row>
        <row r="520">
          <cell r="B520" t="str">
            <v>ST/EPU</v>
          </cell>
          <cell r="C520" t="str">
            <v>B1A</v>
          </cell>
          <cell r="D520" t="str">
            <v>B1AA</v>
          </cell>
          <cell r="E520" t="str">
            <v>EP/MAND</v>
          </cell>
          <cell r="G520">
            <v>23</v>
          </cell>
          <cell r="H520" t="str">
            <v>EP dictionnaires visuels africain pour classes prim pub et privé : environ</v>
          </cell>
          <cell r="I520" t="str">
            <v>DNEE</v>
          </cell>
          <cell r="K520" t="str">
            <v>IDA</v>
          </cell>
          <cell r="L520" t="str">
            <v>AOI</v>
          </cell>
          <cell r="M520">
            <v>477.48589508392922</v>
          </cell>
          <cell r="Q520">
            <v>477.48589508392922</v>
          </cell>
          <cell r="R520" t="str">
            <v>diction</v>
          </cell>
          <cell r="T520">
            <v>30.388159999999999</v>
          </cell>
          <cell r="U520">
            <v>1</v>
          </cell>
          <cell r="V520">
            <v>14509.917777553654</v>
          </cell>
          <cell r="W520">
            <v>0</v>
          </cell>
          <cell r="X520">
            <v>0</v>
          </cell>
          <cell r="Y520">
            <v>0</v>
          </cell>
          <cell r="Z520">
            <v>14509.917777553654</v>
          </cell>
          <cell r="AA520">
            <v>14509.917777553654</v>
          </cell>
          <cell r="AB520">
            <v>0</v>
          </cell>
          <cell r="AC520">
            <v>0</v>
          </cell>
          <cell r="AD520">
            <v>0</v>
          </cell>
          <cell r="AE520">
            <v>14509.917777553654</v>
          </cell>
          <cell r="AF520">
            <v>0</v>
          </cell>
          <cell r="AG520">
            <v>0</v>
          </cell>
          <cell r="AH520">
            <v>0</v>
          </cell>
          <cell r="AI520">
            <v>0</v>
          </cell>
          <cell r="AJ520">
            <v>0</v>
          </cell>
          <cell r="AL520">
            <v>0</v>
          </cell>
        </row>
        <row r="521">
          <cell r="B521" t="str">
            <v>ST/EPU</v>
          </cell>
          <cell r="C521" t="str">
            <v>B1A</v>
          </cell>
          <cell r="D521" t="str">
            <v>B1AA</v>
          </cell>
          <cell r="E521" t="str">
            <v>EP/MATA</v>
          </cell>
          <cell r="G521">
            <v>23</v>
          </cell>
          <cell r="H521" t="str">
            <v>EP dictionnaires visuels africain pour classes prim pub et privé : environ</v>
          </cell>
          <cell r="I521" t="str">
            <v>DNEE</v>
          </cell>
          <cell r="K521" t="str">
            <v>IDA</v>
          </cell>
          <cell r="L521" t="str">
            <v>AOI</v>
          </cell>
          <cell r="M521">
            <v>968.62453209352805</v>
          </cell>
          <cell r="Q521">
            <v>968.62453209352805</v>
          </cell>
          <cell r="R521" t="str">
            <v>diction</v>
          </cell>
          <cell r="T521">
            <v>30.388159999999999</v>
          </cell>
          <cell r="U521">
            <v>1</v>
          </cell>
          <cell r="V521">
            <v>29434.717261183265</v>
          </cell>
          <cell r="W521">
            <v>0</v>
          </cell>
          <cell r="X521">
            <v>0</v>
          </cell>
          <cell r="Y521">
            <v>0</v>
          </cell>
          <cell r="Z521">
            <v>29434.717261183265</v>
          </cell>
          <cell r="AA521">
            <v>29434.717261183265</v>
          </cell>
          <cell r="AB521">
            <v>0</v>
          </cell>
          <cell r="AC521">
            <v>0</v>
          </cell>
          <cell r="AD521">
            <v>0</v>
          </cell>
          <cell r="AE521">
            <v>29434.717261183265</v>
          </cell>
          <cell r="AF521">
            <v>0</v>
          </cell>
          <cell r="AG521">
            <v>0</v>
          </cell>
          <cell r="AH521">
            <v>0</v>
          </cell>
          <cell r="AI521">
            <v>0</v>
          </cell>
          <cell r="AJ521">
            <v>0</v>
          </cell>
          <cell r="AL521">
            <v>0</v>
          </cell>
        </row>
        <row r="522">
          <cell r="B522" t="str">
            <v>ST/EPU</v>
          </cell>
          <cell r="C522" t="str">
            <v>B1A</v>
          </cell>
          <cell r="D522" t="str">
            <v>B1AA</v>
          </cell>
          <cell r="E522" t="str">
            <v>EP/MATO</v>
          </cell>
          <cell r="G522">
            <v>23</v>
          </cell>
          <cell r="H522" t="str">
            <v>EP dictionnaires visuels africain pour classes prim pub et privé : environ</v>
          </cell>
          <cell r="I522" t="str">
            <v>DNEE</v>
          </cell>
          <cell r="K522" t="str">
            <v>IDA</v>
          </cell>
          <cell r="L522" t="str">
            <v>AOI</v>
          </cell>
          <cell r="M522">
            <v>3210.7648286030762</v>
          </cell>
          <cell r="Q522">
            <v>3210.7648286030762</v>
          </cell>
          <cell r="R522" t="str">
            <v>diction</v>
          </cell>
          <cell r="T522">
            <v>30.388159999999999</v>
          </cell>
          <cell r="U522">
            <v>1</v>
          </cell>
          <cell r="V522">
            <v>97569.235333962861</v>
          </cell>
          <cell r="W522">
            <v>0</v>
          </cell>
          <cell r="X522">
            <v>0</v>
          </cell>
          <cell r="Y522">
            <v>0</v>
          </cell>
          <cell r="Z522">
            <v>97569.235333962861</v>
          </cell>
          <cell r="AA522">
            <v>97569.235333962861</v>
          </cell>
          <cell r="AB522">
            <v>0</v>
          </cell>
          <cell r="AC522">
            <v>0</v>
          </cell>
          <cell r="AD522">
            <v>0</v>
          </cell>
          <cell r="AE522">
            <v>97569.235333962861</v>
          </cell>
          <cell r="AF522">
            <v>0</v>
          </cell>
          <cell r="AG522">
            <v>0</v>
          </cell>
          <cell r="AH522">
            <v>0</v>
          </cell>
          <cell r="AI522">
            <v>0</v>
          </cell>
          <cell r="AJ522">
            <v>0</v>
          </cell>
          <cell r="AL522">
            <v>0</v>
          </cell>
        </row>
        <row r="523">
          <cell r="B523" t="str">
            <v>ST/EPU</v>
          </cell>
          <cell r="C523" t="str">
            <v>B1A</v>
          </cell>
          <cell r="D523" t="str">
            <v>B1AA</v>
          </cell>
          <cell r="E523" t="str">
            <v>EP/NZER</v>
          </cell>
          <cell r="G523">
            <v>23</v>
          </cell>
          <cell r="H523" t="str">
            <v>EP dictionnaires visuels africain pour classes prim pub et privé : environ</v>
          </cell>
          <cell r="I523" t="str">
            <v>DNEE</v>
          </cell>
          <cell r="K523" t="str">
            <v>IDA</v>
          </cell>
          <cell r="L523" t="str">
            <v>AOI</v>
          </cell>
          <cell r="M523">
            <v>1927.5571177211411</v>
          </cell>
          <cell r="Q523">
            <v>1927.5571177211411</v>
          </cell>
          <cell r="R523" t="str">
            <v>diction</v>
          </cell>
          <cell r="T523">
            <v>30.388159999999999</v>
          </cell>
          <cell r="U523">
            <v>1</v>
          </cell>
          <cell r="V523">
            <v>58574.914102448871</v>
          </cell>
          <cell r="W523">
            <v>0</v>
          </cell>
          <cell r="X523">
            <v>0</v>
          </cell>
          <cell r="Y523">
            <v>0</v>
          </cell>
          <cell r="Z523">
            <v>58574.914102448871</v>
          </cell>
          <cell r="AA523">
            <v>58574.914102448871</v>
          </cell>
          <cell r="AB523">
            <v>0</v>
          </cell>
          <cell r="AC523">
            <v>0</v>
          </cell>
          <cell r="AD523">
            <v>0</v>
          </cell>
          <cell r="AE523">
            <v>58574.914102448871</v>
          </cell>
          <cell r="AF523">
            <v>0</v>
          </cell>
          <cell r="AG523">
            <v>0</v>
          </cell>
          <cell r="AH523">
            <v>0</v>
          </cell>
          <cell r="AI523">
            <v>0</v>
          </cell>
          <cell r="AJ523">
            <v>0</v>
          </cell>
          <cell r="AL523">
            <v>0</v>
          </cell>
        </row>
        <row r="524">
          <cell r="B524" t="str">
            <v>ST/EPU</v>
          </cell>
          <cell r="C524" t="str">
            <v>B1A</v>
          </cell>
          <cell r="D524" t="str">
            <v>B1AA</v>
          </cell>
          <cell r="E524" t="str">
            <v>EP/PITA</v>
          </cell>
          <cell r="G524">
            <v>23</v>
          </cell>
          <cell r="H524" t="str">
            <v>EP dictionnaires visuels africain pour classes prim pub et privé : environ</v>
          </cell>
          <cell r="I524" t="str">
            <v>DNEE</v>
          </cell>
          <cell r="K524" t="str">
            <v>IDA</v>
          </cell>
          <cell r="L524" t="str">
            <v>AOI</v>
          </cell>
          <cell r="M524">
            <v>875.54583878929202</v>
          </cell>
          <cell r="Q524">
            <v>875.54583878929202</v>
          </cell>
          <cell r="R524" t="str">
            <v>diction</v>
          </cell>
          <cell r="T524">
            <v>30.388159999999999</v>
          </cell>
          <cell r="U524">
            <v>1</v>
          </cell>
          <cell r="V524">
            <v>26606.227036463213</v>
          </cell>
          <cell r="W524">
            <v>0</v>
          </cell>
          <cell r="X524">
            <v>0</v>
          </cell>
          <cell r="Y524">
            <v>0</v>
          </cell>
          <cell r="Z524">
            <v>26606.227036463213</v>
          </cell>
          <cell r="AA524">
            <v>26606.227036463213</v>
          </cell>
          <cell r="AB524">
            <v>0</v>
          </cell>
          <cell r="AC524">
            <v>0</v>
          </cell>
          <cell r="AD524">
            <v>0</v>
          </cell>
          <cell r="AE524">
            <v>26606.227036463213</v>
          </cell>
          <cell r="AF524">
            <v>0</v>
          </cell>
          <cell r="AG524">
            <v>0</v>
          </cell>
          <cell r="AH524">
            <v>0</v>
          </cell>
          <cell r="AI524">
            <v>0</v>
          </cell>
          <cell r="AJ524">
            <v>0</v>
          </cell>
          <cell r="AL524">
            <v>0</v>
          </cell>
        </row>
        <row r="525">
          <cell r="B525" t="str">
            <v>ST/EPU</v>
          </cell>
          <cell r="C525" t="str">
            <v>B1A</v>
          </cell>
          <cell r="D525" t="str">
            <v>B1AA</v>
          </cell>
          <cell r="E525" t="str">
            <v>EP/RATO</v>
          </cell>
          <cell r="G525">
            <v>23</v>
          </cell>
          <cell r="H525" t="str">
            <v>EP dictionnaires visuels africain pour classes prim pub et privé : environ</v>
          </cell>
          <cell r="I525" t="str">
            <v>DNEE</v>
          </cell>
          <cell r="K525" t="str">
            <v>IDA</v>
          </cell>
          <cell r="L525" t="str">
            <v>AOI</v>
          </cell>
          <cell r="M525">
            <v>2775.1673461086757</v>
          </cell>
          <cell r="Q525">
            <v>2775.1673461086757</v>
          </cell>
          <cell r="R525" t="str">
            <v>diction</v>
          </cell>
          <cell r="T525">
            <v>30.388159999999999</v>
          </cell>
          <cell r="U525">
            <v>1</v>
          </cell>
          <cell r="V525">
            <v>84332.229340325808</v>
          </cell>
          <cell r="W525">
            <v>0</v>
          </cell>
          <cell r="X525">
            <v>0</v>
          </cell>
          <cell r="Y525">
            <v>0</v>
          </cell>
          <cell r="Z525">
            <v>84332.229340325808</v>
          </cell>
          <cell r="AA525">
            <v>84332.229340325808</v>
          </cell>
          <cell r="AB525">
            <v>0</v>
          </cell>
          <cell r="AC525">
            <v>0</v>
          </cell>
          <cell r="AD525">
            <v>0</v>
          </cell>
          <cell r="AE525">
            <v>84332.229340325808</v>
          </cell>
          <cell r="AF525">
            <v>0</v>
          </cell>
          <cell r="AG525">
            <v>0</v>
          </cell>
          <cell r="AH525">
            <v>0</v>
          </cell>
          <cell r="AI525">
            <v>0</v>
          </cell>
          <cell r="AJ525">
            <v>0</v>
          </cell>
          <cell r="AL525">
            <v>0</v>
          </cell>
        </row>
        <row r="526">
          <cell r="B526" t="str">
            <v>ST/EPU</v>
          </cell>
          <cell r="C526" t="str">
            <v>B1A</v>
          </cell>
          <cell r="D526" t="str">
            <v>B1AA</v>
          </cell>
          <cell r="E526" t="str">
            <v>EP/SIGU</v>
          </cell>
          <cell r="G526">
            <v>23</v>
          </cell>
          <cell r="H526" t="str">
            <v>EP dictionnaires visuels africain pour classes prim pub et privé : environ</v>
          </cell>
          <cell r="I526" t="str">
            <v>DNEE</v>
          </cell>
          <cell r="K526" t="str">
            <v>IDA</v>
          </cell>
          <cell r="L526" t="str">
            <v>AOI</v>
          </cell>
          <cell r="M526">
            <v>1140.4690441997113</v>
          </cell>
          <cell r="Q526">
            <v>1140.4690441997113</v>
          </cell>
          <cell r="R526" t="str">
            <v>diction</v>
          </cell>
          <cell r="T526">
            <v>30.388159999999999</v>
          </cell>
          <cell r="U526">
            <v>1</v>
          </cell>
          <cell r="V526">
            <v>34656.755790187897</v>
          </cell>
          <cell r="W526">
            <v>0</v>
          </cell>
          <cell r="X526">
            <v>0</v>
          </cell>
          <cell r="Y526">
            <v>0</v>
          </cell>
          <cell r="Z526">
            <v>34656.755790187897</v>
          </cell>
          <cell r="AA526">
            <v>34656.755790187897</v>
          </cell>
          <cell r="AB526">
            <v>0</v>
          </cell>
          <cell r="AC526">
            <v>0</v>
          </cell>
          <cell r="AD526">
            <v>0</v>
          </cell>
          <cell r="AE526">
            <v>34656.755790187897</v>
          </cell>
          <cell r="AF526">
            <v>0</v>
          </cell>
          <cell r="AG526">
            <v>0</v>
          </cell>
          <cell r="AH526">
            <v>0</v>
          </cell>
          <cell r="AI526">
            <v>0</v>
          </cell>
          <cell r="AJ526">
            <v>0</v>
          </cell>
          <cell r="AL526">
            <v>0</v>
          </cell>
        </row>
        <row r="527">
          <cell r="B527" t="str">
            <v>ST/EPU</v>
          </cell>
          <cell r="C527" t="str">
            <v>B1A</v>
          </cell>
          <cell r="D527" t="str">
            <v>B1AA</v>
          </cell>
          <cell r="E527" t="str">
            <v>EP/TELE</v>
          </cell>
          <cell r="G527">
            <v>23</v>
          </cell>
          <cell r="H527" t="str">
            <v>EP dictionnaires visuels africain pour classes prim pub et privé : environ</v>
          </cell>
          <cell r="I527" t="str">
            <v>DNEE</v>
          </cell>
          <cell r="K527" t="str">
            <v>IDA</v>
          </cell>
          <cell r="L527" t="str">
            <v>AOI</v>
          </cell>
          <cell r="M527">
            <v>627.96611652840363</v>
          </cell>
          <cell r="Q527">
            <v>627.96611652840363</v>
          </cell>
          <cell r="R527" t="str">
            <v>diction</v>
          </cell>
          <cell r="T527">
            <v>30.388159999999999</v>
          </cell>
          <cell r="U527">
            <v>1</v>
          </cell>
          <cell r="V527">
            <v>19082.734823643772</v>
          </cell>
          <cell r="W527">
            <v>0</v>
          </cell>
          <cell r="X527">
            <v>0</v>
          </cell>
          <cell r="Y527">
            <v>0</v>
          </cell>
          <cell r="Z527">
            <v>19082.734823643772</v>
          </cell>
          <cell r="AA527">
            <v>19082.734823643772</v>
          </cell>
          <cell r="AB527">
            <v>0</v>
          </cell>
          <cell r="AC527">
            <v>0</v>
          </cell>
          <cell r="AD527">
            <v>0</v>
          </cell>
          <cell r="AE527">
            <v>19082.734823643772</v>
          </cell>
          <cell r="AF527">
            <v>0</v>
          </cell>
          <cell r="AG527">
            <v>0</v>
          </cell>
          <cell r="AH527">
            <v>0</v>
          </cell>
          <cell r="AI527">
            <v>0</v>
          </cell>
          <cell r="AJ527">
            <v>0</v>
          </cell>
          <cell r="AL527">
            <v>0</v>
          </cell>
        </row>
        <row r="528">
          <cell r="B528" t="str">
            <v>ST/EPU</v>
          </cell>
          <cell r="C528" t="str">
            <v>B1A</v>
          </cell>
          <cell r="D528" t="str">
            <v>B1AA</v>
          </cell>
          <cell r="E528" t="str">
            <v>EP/TOUG</v>
          </cell>
          <cell r="G528">
            <v>23</v>
          </cell>
          <cell r="H528" t="str">
            <v>EP dictionnaires visuels africain pour classes prim pub et privé : environ</v>
          </cell>
          <cell r="I528" t="str">
            <v>DNEE</v>
          </cell>
          <cell r="K528" t="str">
            <v>IDA</v>
          </cell>
          <cell r="L528" t="str">
            <v>AOI</v>
          </cell>
          <cell r="M528">
            <v>532.84701344186522</v>
          </cell>
          <cell r="Q528">
            <v>532.84701344186522</v>
          </cell>
          <cell r="R528" t="str">
            <v>diction</v>
          </cell>
          <cell r="T528">
            <v>30.388159999999999</v>
          </cell>
          <cell r="U528">
            <v>1</v>
          </cell>
          <cell r="V528">
            <v>16192.240299993551</v>
          </cell>
          <cell r="W528">
            <v>0</v>
          </cell>
          <cell r="X528">
            <v>0</v>
          </cell>
          <cell r="Y528">
            <v>0</v>
          </cell>
          <cell r="Z528">
            <v>16192.240299993551</v>
          </cell>
          <cell r="AA528">
            <v>16192.240299993551</v>
          </cell>
          <cell r="AB528">
            <v>0</v>
          </cell>
          <cell r="AC528">
            <v>0</v>
          </cell>
          <cell r="AD528">
            <v>0</v>
          </cell>
          <cell r="AE528">
            <v>16192.240299993551</v>
          </cell>
          <cell r="AF528">
            <v>0</v>
          </cell>
          <cell r="AG528">
            <v>0</v>
          </cell>
          <cell r="AH528">
            <v>0</v>
          </cell>
          <cell r="AI528">
            <v>0</v>
          </cell>
          <cell r="AJ528">
            <v>0</v>
          </cell>
          <cell r="AL528">
            <v>0</v>
          </cell>
        </row>
        <row r="529">
          <cell r="B529" t="str">
            <v>ST/EPU</v>
          </cell>
          <cell r="C529" t="str">
            <v>B1A</v>
          </cell>
          <cell r="D529" t="str">
            <v>B1AA</v>
          </cell>
          <cell r="E529" t="str">
            <v>EP/YOMO</v>
          </cell>
          <cell r="G529">
            <v>23</v>
          </cell>
          <cell r="H529" t="str">
            <v>EP dictionnaires visuels africain pour classes prim pub et privé : environ</v>
          </cell>
          <cell r="I529" t="str">
            <v>DNEE</v>
          </cell>
          <cell r="K529" t="str">
            <v>IDA</v>
          </cell>
          <cell r="L529" t="str">
            <v>AOI</v>
          </cell>
          <cell r="M529">
            <v>704.15141707626117</v>
          </cell>
          <cell r="Q529">
            <v>704.15141707626117</v>
          </cell>
          <cell r="R529" t="str">
            <v>diction</v>
          </cell>
          <cell r="T529">
            <v>30.388159999999999</v>
          </cell>
          <cell r="U529">
            <v>1</v>
          </cell>
          <cell r="V529">
            <v>21397.865926340157</v>
          </cell>
          <cell r="W529">
            <v>0</v>
          </cell>
          <cell r="X529">
            <v>0</v>
          </cell>
          <cell r="Y529">
            <v>0</v>
          </cell>
          <cell r="Z529">
            <v>21397.865926340157</v>
          </cell>
          <cell r="AA529">
            <v>21397.865926340157</v>
          </cell>
          <cell r="AB529">
            <v>0</v>
          </cell>
          <cell r="AC529">
            <v>0</v>
          </cell>
          <cell r="AD529">
            <v>0</v>
          </cell>
          <cell r="AE529">
            <v>21397.865926340157</v>
          </cell>
          <cell r="AF529">
            <v>0</v>
          </cell>
          <cell r="AG529">
            <v>0</v>
          </cell>
          <cell r="AH529">
            <v>0</v>
          </cell>
          <cell r="AI529">
            <v>0</v>
          </cell>
          <cell r="AJ529">
            <v>0</v>
          </cell>
          <cell r="AL529">
            <v>0</v>
          </cell>
        </row>
        <row r="530">
          <cell r="B530" t="str">
            <v>ST/EPU</v>
          </cell>
          <cell r="C530" t="str">
            <v>B1B</v>
          </cell>
          <cell r="D530" t="str">
            <v>B1BA</v>
          </cell>
          <cell r="E530" t="str">
            <v>ES/BEYL</v>
          </cell>
          <cell r="G530">
            <v>23</v>
          </cell>
          <cell r="H530" t="str">
            <v>ES manuels français, math, phys, snat  pour élèves collèges pub et privé : environ</v>
          </cell>
          <cell r="I530" t="str">
            <v>DNES</v>
          </cell>
          <cell r="K530" t="str">
            <v>IDA</v>
          </cell>
          <cell r="L530" t="str">
            <v>AOI</v>
          </cell>
          <cell r="M530">
            <v>4043.9554786813319</v>
          </cell>
          <cell r="Q530">
            <v>4043.9554786813319</v>
          </cell>
          <cell r="R530" t="str">
            <v>manuel</v>
          </cell>
          <cell r="T530">
            <v>10.018596499999999</v>
          </cell>
          <cell r="U530">
            <v>1</v>
          </cell>
          <cell r="V530">
            <v>40514.758204872611</v>
          </cell>
          <cell r="W530">
            <v>0</v>
          </cell>
          <cell r="X530">
            <v>0</v>
          </cell>
          <cell r="Y530">
            <v>0</v>
          </cell>
          <cell r="Z530">
            <v>40514.758204872611</v>
          </cell>
          <cell r="AA530">
            <v>40514.758204872611</v>
          </cell>
          <cell r="AB530">
            <v>0</v>
          </cell>
          <cell r="AC530">
            <v>0</v>
          </cell>
          <cell r="AD530">
            <v>0</v>
          </cell>
          <cell r="AE530">
            <v>40514.758204872611</v>
          </cell>
          <cell r="AF530">
            <v>0</v>
          </cell>
          <cell r="AG530">
            <v>0</v>
          </cell>
          <cell r="AH530">
            <v>0</v>
          </cell>
          <cell r="AI530">
            <v>0</v>
          </cell>
          <cell r="AJ530">
            <v>0</v>
          </cell>
          <cell r="AL530">
            <v>0</v>
          </cell>
        </row>
        <row r="531">
          <cell r="B531" t="str">
            <v>ST/EPU</v>
          </cell>
          <cell r="C531" t="str">
            <v>B1B</v>
          </cell>
          <cell r="D531" t="str">
            <v>B1BA</v>
          </cell>
          <cell r="E531" t="str">
            <v>ES/BOFF</v>
          </cell>
          <cell r="G531">
            <v>23</v>
          </cell>
          <cell r="H531" t="str">
            <v>ES manuels français, math, phys, snat  pour élèves collèges pub et privé : environ</v>
          </cell>
          <cell r="I531" t="str">
            <v>DNES</v>
          </cell>
          <cell r="K531" t="str">
            <v>IDA</v>
          </cell>
          <cell r="L531" t="str">
            <v>AOI</v>
          </cell>
          <cell r="M531">
            <v>6428.199407154013</v>
          </cell>
          <cell r="Q531">
            <v>6428.199407154013</v>
          </cell>
          <cell r="R531" t="str">
            <v>manuel</v>
          </cell>
          <cell r="T531">
            <v>10.018596499999999</v>
          </cell>
          <cell r="U531">
            <v>1</v>
          </cell>
          <cell r="V531">
            <v>64401.536081815262</v>
          </cell>
          <cell r="W531">
            <v>0</v>
          </cell>
          <cell r="X531">
            <v>0</v>
          </cell>
          <cell r="Y531">
            <v>0</v>
          </cell>
          <cell r="Z531">
            <v>64401.536081815262</v>
          </cell>
          <cell r="AA531">
            <v>64401.536081815262</v>
          </cell>
          <cell r="AB531">
            <v>0</v>
          </cell>
          <cell r="AC531">
            <v>0</v>
          </cell>
          <cell r="AD531">
            <v>0</v>
          </cell>
          <cell r="AE531">
            <v>64401.536081815262</v>
          </cell>
          <cell r="AF531">
            <v>0</v>
          </cell>
          <cell r="AG531">
            <v>0</v>
          </cell>
          <cell r="AH531">
            <v>0</v>
          </cell>
          <cell r="AI531">
            <v>0</v>
          </cell>
          <cell r="AJ531">
            <v>0</v>
          </cell>
          <cell r="AL531">
            <v>0</v>
          </cell>
        </row>
        <row r="532">
          <cell r="B532" t="str">
            <v>ST/EPU</v>
          </cell>
          <cell r="C532" t="str">
            <v>B1B</v>
          </cell>
          <cell r="D532" t="str">
            <v>B1BA</v>
          </cell>
          <cell r="E532" t="str">
            <v>ES/BOKE</v>
          </cell>
          <cell r="G532">
            <v>23</v>
          </cell>
          <cell r="H532" t="str">
            <v>ES manuels français, math, phys, snat  pour élèves collèges pub et privé : environ</v>
          </cell>
          <cell r="I532" t="str">
            <v>DNES</v>
          </cell>
          <cell r="K532" t="str">
            <v>IDA</v>
          </cell>
          <cell r="L532" t="str">
            <v>AOI</v>
          </cell>
          <cell r="M532">
            <v>19042.701628718951</v>
          </cell>
          <cell r="Q532">
            <v>19042.701628718951</v>
          </cell>
          <cell r="R532" t="str">
            <v>manuel</v>
          </cell>
          <cell r="T532">
            <v>10.018596499999999</v>
          </cell>
          <cell r="U532">
            <v>1</v>
          </cell>
          <cell r="V532">
            <v>190781.14388802796</v>
          </cell>
          <cell r="W532">
            <v>0</v>
          </cell>
          <cell r="X532">
            <v>0</v>
          </cell>
          <cell r="Y532">
            <v>0</v>
          </cell>
          <cell r="Z532">
            <v>190781.14388802796</v>
          </cell>
          <cell r="AA532">
            <v>190781.14388802796</v>
          </cell>
          <cell r="AB532">
            <v>0</v>
          </cell>
          <cell r="AC532">
            <v>0</v>
          </cell>
          <cell r="AD532">
            <v>0</v>
          </cell>
          <cell r="AE532">
            <v>190781.14388802796</v>
          </cell>
          <cell r="AF532">
            <v>0</v>
          </cell>
          <cell r="AG532">
            <v>0</v>
          </cell>
          <cell r="AH532">
            <v>0</v>
          </cell>
          <cell r="AI532">
            <v>0</v>
          </cell>
          <cell r="AJ532">
            <v>0</v>
          </cell>
          <cell r="AL532">
            <v>0</v>
          </cell>
        </row>
        <row r="533">
          <cell r="B533" t="str">
            <v>ST/EPU</v>
          </cell>
          <cell r="C533" t="str">
            <v>B1B</v>
          </cell>
          <cell r="D533" t="str">
            <v>B1BA</v>
          </cell>
          <cell r="E533" t="str">
            <v>ES/COYA</v>
          </cell>
          <cell r="G533">
            <v>23</v>
          </cell>
          <cell r="H533" t="str">
            <v>ES manuels français, math, phys, snat  pour élèves collèges pub et privé : environ</v>
          </cell>
          <cell r="I533" t="str">
            <v>DNES</v>
          </cell>
          <cell r="K533" t="str">
            <v>IDA</v>
          </cell>
          <cell r="L533" t="str">
            <v>AOI</v>
          </cell>
          <cell r="M533">
            <v>7896.9399630918124</v>
          </cell>
          <cell r="Q533">
            <v>7896.9399630918124</v>
          </cell>
          <cell r="R533" t="str">
            <v>manuel</v>
          </cell>
          <cell r="T533">
            <v>10.018596499999999</v>
          </cell>
          <cell r="U533">
            <v>1</v>
          </cell>
          <cell r="V533">
            <v>79116.255074941757</v>
          </cell>
          <cell r="W533">
            <v>0</v>
          </cell>
          <cell r="X533">
            <v>0</v>
          </cell>
          <cell r="Y533">
            <v>0</v>
          </cell>
          <cell r="Z533">
            <v>79116.255074941757</v>
          </cell>
          <cell r="AA533">
            <v>79116.255074941757</v>
          </cell>
          <cell r="AB533">
            <v>0</v>
          </cell>
          <cell r="AC533">
            <v>0</v>
          </cell>
          <cell r="AD533">
            <v>0</v>
          </cell>
          <cell r="AE533">
            <v>79116.255074941757</v>
          </cell>
          <cell r="AF533">
            <v>0</v>
          </cell>
          <cell r="AG533">
            <v>0</v>
          </cell>
          <cell r="AH533">
            <v>0</v>
          </cell>
          <cell r="AI533">
            <v>0</v>
          </cell>
          <cell r="AJ533">
            <v>0</v>
          </cell>
          <cell r="AL533">
            <v>0</v>
          </cell>
        </row>
        <row r="534">
          <cell r="B534" t="str">
            <v>ST/EPU</v>
          </cell>
          <cell r="C534" t="str">
            <v>B1B</v>
          </cell>
          <cell r="D534" t="str">
            <v>B1BA</v>
          </cell>
          <cell r="E534" t="str">
            <v>ES/DABO</v>
          </cell>
          <cell r="G534">
            <v>23</v>
          </cell>
          <cell r="H534" t="str">
            <v>ES manuels français, math, phys, snat  pour élèves collèges pub et privé : environ</v>
          </cell>
          <cell r="I534" t="str">
            <v>DNES</v>
          </cell>
          <cell r="K534" t="str">
            <v>IDA</v>
          </cell>
          <cell r="L534" t="str">
            <v>AOI</v>
          </cell>
          <cell r="M534">
            <v>3401.5984979520458</v>
          </cell>
          <cell r="Q534">
            <v>3401.5984979520458</v>
          </cell>
          <cell r="R534" t="str">
            <v>manuel</v>
          </cell>
          <cell r="T534">
            <v>10.018596499999999</v>
          </cell>
          <cell r="U534">
            <v>1</v>
          </cell>
          <cell r="V534">
            <v>34079.242805987618</v>
          </cell>
          <cell r="W534">
            <v>0</v>
          </cell>
          <cell r="X534">
            <v>0</v>
          </cell>
          <cell r="Y534">
            <v>0</v>
          </cell>
          <cell r="Z534">
            <v>34079.242805987618</v>
          </cell>
          <cell r="AA534">
            <v>34079.242805987618</v>
          </cell>
          <cell r="AB534">
            <v>0</v>
          </cell>
          <cell r="AC534">
            <v>0</v>
          </cell>
          <cell r="AD534">
            <v>0</v>
          </cell>
          <cell r="AE534">
            <v>34079.242805987618</v>
          </cell>
          <cell r="AF534">
            <v>0</v>
          </cell>
          <cell r="AG534">
            <v>0</v>
          </cell>
          <cell r="AH534">
            <v>0</v>
          </cell>
          <cell r="AI534">
            <v>0</v>
          </cell>
          <cell r="AJ534">
            <v>0</v>
          </cell>
          <cell r="AL534">
            <v>0</v>
          </cell>
        </row>
        <row r="535">
          <cell r="B535" t="str">
            <v>ST/EPU</v>
          </cell>
          <cell r="C535" t="str">
            <v>B1B</v>
          </cell>
          <cell r="D535" t="str">
            <v>B1BA</v>
          </cell>
          <cell r="E535" t="str">
            <v>ES/DALA</v>
          </cell>
          <cell r="G535">
            <v>23</v>
          </cell>
          <cell r="H535" t="str">
            <v>ES manuels français, math, phys, snat  pour élèves collèges pub et privé : environ</v>
          </cell>
          <cell r="I535" t="str">
            <v>DNES</v>
          </cell>
          <cell r="K535" t="str">
            <v>IDA</v>
          </cell>
          <cell r="L535" t="str">
            <v>AOI</v>
          </cell>
          <cell r="M535">
            <v>3219.8867034033997</v>
          </cell>
          <cell r="Q535">
            <v>3219.8867034033997</v>
          </cell>
          <cell r="R535" t="str">
            <v>manuel</v>
          </cell>
          <cell r="T535">
            <v>10.018596499999999</v>
          </cell>
          <cell r="U535">
            <v>1</v>
          </cell>
          <cell r="V535">
            <v>32258.745657113835</v>
          </cell>
          <cell r="W535">
            <v>0</v>
          </cell>
          <cell r="X535">
            <v>0</v>
          </cell>
          <cell r="Y535">
            <v>0</v>
          </cell>
          <cell r="Z535">
            <v>32258.745657113835</v>
          </cell>
          <cell r="AA535">
            <v>32258.745657113835</v>
          </cell>
          <cell r="AB535">
            <v>0</v>
          </cell>
          <cell r="AC535">
            <v>0</v>
          </cell>
          <cell r="AD535">
            <v>0</v>
          </cell>
          <cell r="AE535">
            <v>32258.745657113835</v>
          </cell>
          <cell r="AF535">
            <v>0</v>
          </cell>
          <cell r="AG535">
            <v>0</v>
          </cell>
          <cell r="AH535">
            <v>0</v>
          </cell>
          <cell r="AI535">
            <v>0</v>
          </cell>
          <cell r="AJ535">
            <v>0</v>
          </cell>
          <cell r="AL535">
            <v>0</v>
          </cell>
        </row>
        <row r="536">
          <cell r="B536" t="str">
            <v>ST/EPU</v>
          </cell>
          <cell r="C536" t="str">
            <v>B1B</v>
          </cell>
          <cell r="D536" t="str">
            <v>B1BA</v>
          </cell>
          <cell r="E536" t="str">
            <v>ES/DING</v>
          </cell>
          <cell r="G536">
            <v>23</v>
          </cell>
          <cell r="H536" t="str">
            <v>ES manuels français, math, phys, snat  pour élèves collèges pub et privé : environ</v>
          </cell>
          <cell r="I536" t="str">
            <v>DNES</v>
          </cell>
          <cell r="K536" t="str">
            <v>IDA</v>
          </cell>
          <cell r="L536" t="str">
            <v>AOI</v>
          </cell>
          <cell r="M536">
            <v>2325.2165302435055</v>
          </cell>
          <cell r="Q536">
            <v>2325.2165302435055</v>
          </cell>
          <cell r="R536" t="str">
            <v>manuel</v>
          </cell>
          <cell r="T536">
            <v>10.018596499999999</v>
          </cell>
          <cell r="U536">
            <v>1</v>
          </cell>
          <cell r="V536">
            <v>23295.406191639726</v>
          </cell>
          <cell r="W536">
            <v>0</v>
          </cell>
          <cell r="X536">
            <v>0</v>
          </cell>
          <cell r="Y536">
            <v>0</v>
          </cell>
          <cell r="Z536">
            <v>23295.406191639726</v>
          </cell>
          <cell r="AA536">
            <v>23295.406191639726</v>
          </cell>
          <cell r="AB536">
            <v>0</v>
          </cell>
          <cell r="AC536">
            <v>0</v>
          </cell>
          <cell r="AD536">
            <v>0</v>
          </cell>
          <cell r="AE536">
            <v>23295.406191639726</v>
          </cell>
          <cell r="AF536">
            <v>0</v>
          </cell>
          <cell r="AG536">
            <v>0</v>
          </cell>
          <cell r="AH536">
            <v>0</v>
          </cell>
          <cell r="AI536">
            <v>0</v>
          </cell>
          <cell r="AJ536">
            <v>0</v>
          </cell>
          <cell r="AL536">
            <v>0</v>
          </cell>
        </row>
        <row r="537">
          <cell r="B537" t="str">
            <v>ST/EPU</v>
          </cell>
          <cell r="C537" t="str">
            <v>B1B</v>
          </cell>
          <cell r="D537" t="str">
            <v>B1BA</v>
          </cell>
          <cell r="E537" t="str">
            <v>ES/DIXI</v>
          </cell>
          <cell r="G537">
            <v>23</v>
          </cell>
          <cell r="H537" t="str">
            <v>ES manuels français, math, phys, snat  pour élèves collèges pub et privé : environ</v>
          </cell>
          <cell r="I537" t="str">
            <v>DNES</v>
          </cell>
          <cell r="K537" t="str">
            <v>IDA</v>
          </cell>
          <cell r="L537" t="str">
            <v>AOI</v>
          </cell>
          <cell r="M537">
            <v>11665.43425003698</v>
          </cell>
          <cell r="Q537">
            <v>11665.43425003698</v>
          </cell>
          <cell r="R537" t="str">
            <v>manuel</v>
          </cell>
          <cell r="T537">
            <v>10.018596499999999</v>
          </cell>
          <cell r="U537">
            <v>1</v>
          </cell>
          <cell r="V537">
            <v>116871.27874840061</v>
          </cell>
          <cell r="W537">
            <v>0</v>
          </cell>
          <cell r="X537">
            <v>0</v>
          </cell>
          <cell r="Y537">
            <v>0</v>
          </cell>
          <cell r="Z537">
            <v>116871.27874840061</v>
          </cell>
          <cell r="AA537">
            <v>116871.27874840061</v>
          </cell>
          <cell r="AB537">
            <v>0</v>
          </cell>
          <cell r="AC537">
            <v>0</v>
          </cell>
          <cell r="AD537">
            <v>0</v>
          </cell>
          <cell r="AE537">
            <v>116871.27874840061</v>
          </cell>
          <cell r="AF537">
            <v>0</v>
          </cell>
          <cell r="AG537">
            <v>0</v>
          </cell>
          <cell r="AH537">
            <v>0</v>
          </cell>
          <cell r="AI537">
            <v>0</v>
          </cell>
          <cell r="AJ537">
            <v>0</v>
          </cell>
          <cell r="AL537">
            <v>0</v>
          </cell>
        </row>
        <row r="538">
          <cell r="B538" t="str">
            <v>ST/EPU</v>
          </cell>
          <cell r="C538" t="str">
            <v>B1B</v>
          </cell>
          <cell r="D538" t="str">
            <v>B1BA</v>
          </cell>
          <cell r="E538" t="str">
            <v>ES/DUBR</v>
          </cell>
          <cell r="G538">
            <v>23</v>
          </cell>
          <cell r="H538" t="str">
            <v>ES manuels français, math, phys, snat  pour élèves collèges pub et privé : environ</v>
          </cell>
          <cell r="I538" t="str">
            <v>DNES</v>
          </cell>
          <cell r="K538" t="str">
            <v>IDA</v>
          </cell>
          <cell r="L538" t="str">
            <v>AOI</v>
          </cell>
          <cell r="M538">
            <v>5390.0116382996639</v>
          </cell>
          <cell r="Q538">
            <v>5390.0116382996639</v>
          </cell>
          <cell r="R538" t="str">
            <v>manuel</v>
          </cell>
          <cell r="T538">
            <v>10.018596499999999</v>
          </cell>
          <cell r="U538">
            <v>1</v>
          </cell>
          <cell r="V538">
            <v>54000.351734428274</v>
          </cell>
          <cell r="W538">
            <v>0</v>
          </cell>
          <cell r="X538">
            <v>0</v>
          </cell>
          <cell r="Y538">
            <v>0</v>
          </cell>
          <cell r="Z538">
            <v>54000.351734428274</v>
          </cell>
          <cell r="AA538">
            <v>54000.351734428274</v>
          </cell>
          <cell r="AB538">
            <v>0</v>
          </cell>
          <cell r="AC538">
            <v>0</v>
          </cell>
          <cell r="AD538">
            <v>0</v>
          </cell>
          <cell r="AE538">
            <v>54000.351734428274</v>
          </cell>
          <cell r="AF538">
            <v>0</v>
          </cell>
          <cell r="AG538">
            <v>0</v>
          </cell>
          <cell r="AH538">
            <v>0</v>
          </cell>
          <cell r="AI538">
            <v>0</v>
          </cell>
          <cell r="AJ538">
            <v>0</v>
          </cell>
          <cell r="AL538">
            <v>0</v>
          </cell>
        </row>
        <row r="539">
          <cell r="B539" t="str">
            <v>ST/EPU</v>
          </cell>
          <cell r="C539" t="str">
            <v>B1B</v>
          </cell>
          <cell r="D539" t="str">
            <v>B1BA</v>
          </cell>
          <cell r="E539" t="str">
            <v>ES/FARA</v>
          </cell>
          <cell r="G539">
            <v>23</v>
          </cell>
          <cell r="H539" t="str">
            <v>ES manuels français, math, phys, snat  pour élèves collèges pub et privé : environ</v>
          </cell>
          <cell r="I539" t="str">
            <v>DNES</v>
          </cell>
          <cell r="K539" t="str">
            <v>IDA</v>
          </cell>
          <cell r="L539" t="str">
            <v>AOI</v>
          </cell>
          <cell r="M539">
            <v>7553.192173404228</v>
          </cell>
          <cell r="Q539">
            <v>7553.192173404228</v>
          </cell>
          <cell r="R539" t="str">
            <v>manuel</v>
          </cell>
          <cell r="T539">
            <v>10.018596499999999</v>
          </cell>
          <cell r="U539">
            <v>1</v>
          </cell>
          <cell r="V539">
            <v>75672.384672294982</v>
          </cell>
          <cell r="W539">
            <v>0</v>
          </cell>
          <cell r="X539">
            <v>0</v>
          </cell>
          <cell r="Y539">
            <v>0</v>
          </cell>
          <cell r="Z539">
            <v>75672.384672294982</v>
          </cell>
          <cell r="AA539">
            <v>75672.384672294982</v>
          </cell>
          <cell r="AB539">
            <v>0</v>
          </cell>
          <cell r="AC539">
            <v>0</v>
          </cell>
          <cell r="AD539">
            <v>0</v>
          </cell>
          <cell r="AE539">
            <v>75672.384672294982</v>
          </cell>
          <cell r="AF539">
            <v>0</v>
          </cell>
          <cell r="AG539">
            <v>0</v>
          </cell>
          <cell r="AH539">
            <v>0</v>
          </cell>
          <cell r="AI539">
            <v>0</v>
          </cell>
          <cell r="AJ539">
            <v>0</v>
          </cell>
          <cell r="AL539">
            <v>0</v>
          </cell>
        </row>
        <row r="540">
          <cell r="B540" t="str">
            <v>ST/EPU</v>
          </cell>
          <cell r="C540" t="str">
            <v>B1B</v>
          </cell>
          <cell r="D540" t="str">
            <v>B1BA</v>
          </cell>
          <cell r="E540" t="str">
            <v>ES/FORE</v>
          </cell>
          <cell r="G540">
            <v>23</v>
          </cell>
          <cell r="H540" t="str">
            <v>ES manuels français, math, phys, snat  pour élèves collèges pub et privé : environ</v>
          </cell>
          <cell r="I540" t="str">
            <v>DNES</v>
          </cell>
          <cell r="K540" t="str">
            <v>IDA</v>
          </cell>
          <cell r="L540" t="str">
            <v>AOI</v>
          </cell>
          <cell r="M540">
            <v>5431.6780370496717</v>
          </cell>
          <cell r="Q540">
            <v>5431.6780370496717</v>
          </cell>
          <cell r="R540" t="str">
            <v>manuel</v>
          </cell>
          <cell r="T540">
            <v>10.018596499999999</v>
          </cell>
          <cell r="U540">
            <v>1</v>
          </cell>
          <cell r="V540">
            <v>54417.79057111271</v>
          </cell>
          <cell r="W540">
            <v>0</v>
          </cell>
          <cell r="X540">
            <v>0</v>
          </cell>
          <cell r="Y540">
            <v>0</v>
          </cell>
          <cell r="Z540">
            <v>54417.79057111271</v>
          </cell>
          <cell r="AA540">
            <v>54417.79057111271</v>
          </cell>
          <cell r="AB540">
            <v>0</v>
          </cell>
          <cell r="AC540">
            <v>0</v>
          </cell>
          <cell r="AD540">
            <v>0</v>
          </cell>
          <cell r="AE540">
            <v>54417.79057111271</v>
          </cell>
          <cell r="AF540">
            <v>0</v>
          </cell>
          <cell r="AG540">
            <v>0</v>
          </cell>
          <cell r="AH540">
            <v>0</v>
          </cell>
          <cell r="AI540">
            <v>0</v>
          </cell>
          <cell r="AJ540">
            <v>0</v>
          </cell>
          <cell r="AL540">
            <v>0</v>
          </cell>
        </row>
        <row r="541">
          <cell r="B541" t="str">
            <v>ST/EPU</v>
          </cell>
          <cell r="C541" t="str">
            <v>B1B</v>
          </cell>
          <cell r="D541" t="str">
            <v>B1BA</v>
          </cell>
          <cell r="E541" t="str">
            <v>ES/FRIA</v>
          </cell>
          <cell r="G541">
            <v>23</v>
          </cell>
          <cell r="H541" t="str">
            <v>ES manuels français, math, phys, snat  pour élèves collèges pub et privé : environ</v>
          </cell>
          <cell r="I541" t="str">
            <v>DNES</v>
          </cell>
          <cell r="K541" t="str">
            <v>IDA</v>
          </cell>
          <cell r="L541" t="str">
            <v>AOI</v>
          </cell>
          <cell r="M541">
            <v>6694.4013991679521</v>
          </cell>
          <cell r="Q541">
            <v>6694.4013991679521</v>
          </cell>
          <cell r="R541" t="str">
            <v>manuel</v>
          </cell>
          <cell r="T541">
            <v>10.018596499999999</v>
          </cell>
          <cell r="U541">
            <v>1</v>
          </cell>
          <cell r="V541">
            <v>67068.506427299144</v>
          </cell>
          <cell r="W541">
            <v>0</v>
          </cell>
          <cell r="X541">
            <v>0</v>
          </cell>
          <cell r="Y541">
            <v>0</v>
          </cell>
          <cell r="Z541">
            <v>67068.506427299144</v>
          </cell>
          <cell r="AA541">
            <v>67068.506427299144</v>
          </cell>
          <cell r="AB541">
            <v>0</v>
          </cell>
          <cell r="AC541">
            <v>0</v>
          </cell>
          <cell r="AD541">
            <v>0</v>
          </cell>
          <cell r="AE541">
            <v>67068.506427299144</v>
          </cell>
          <cell r="AF541">
            <v>0</v>
          </cell>
          <cell r="AG541">
            <v>0</v>
          </cell>
          <cell r="AH541">
            <v>0</v>
          </cell>
          <cell r="AI541">
            <v>0</v>
          </cell>
          <cell r="AJ541">
            <v>0</v>
          </cell>
          <cell r="AL541">
            <v>0</v>
          </cell>
        </row>
        <row r="542">
          <cell r="B542" t="str">
            <v>ST/EPU</v>
          </cell>
          <cell r="C542" t="str">
            <v>B1B</v>
          </cell>
          <cell r="D542" t="str">
            <v>B1BA</v>
          </cell>
          <cell r="E542" t="str">
            <v>ES/GAOU</v>
          </cell>
          <cell r="G542">
            <v>23</v>
          </cell>
          <cell r="H542" t="str">
            <v>ES manuels français, math, phys, snat  pour élèves collèges pub et privé : environ</v>
          </cell>
          <cell r="I542" t="str">
            <v>DNES</v>
          </cell>
          <cell r="K542" t="str">
            <v>IDA</v>
          </cell>
          <cell r="L542" t="str">
            <v>AOI</v>
          </cell>
          <cell r="M542">
            <v>2358.7811292365677</v>
          </cell>
          <cell r="Q542">
            <v>2358.7811292365677</v>
          </cell>
          <cell r="R542" t="str">
            <v>manuel</v>
          </cell>
          <cell r="T542">
            <v>10.018596499999999</v>
          </cell>
          <cell r="U542">
            <v>1</v>
          </cell>
          <cell r="V542">
            <v>23631.676365635522</v>
          </cell>
          <cell r="W542">
            <v>0</v>
          </cell>
          <cell r="X542">
            <v>0</v>
          </cell>
          <cell r="Y542">
            <v>0</v>
          </cell>
          <cell r="Z542">
            <v>23631.676365635522</v>
          </cell>
          <cell r="AA542">
            <v>23631.676365635522</v>
          </cell>
          <cell r="AB542">
            <v>0</v>
          </cell>
          <cell r="AC542">
            <v>0</v>
          </cell>
          <cell r="AD542">
            <v>0</v>
          </cell>
          <cell r="AE542">
            <v>23631.676365635522</v>
          </cell>
          <cell r="AF542">
            <v>0</v>
          </cell>
          <cell r="AG542">
            <v>0</v>
          </cell>
          <cell r="AH542">
            <v>0</v>
          </cell>
          <cell r="AI542">
            <v>0</v>
          </cell>
          <cell r="AJ542">
            <v>0</v>
          </cell>
          <cell r="AL542">
            <v>0</v>
          </cell>
        </row>
        <row r="543">
          <cell r="B543" t="str">
            <v>ST/EPU</v>
          </cell>
          <cell r="C543" t="str">
            <v>B1B</v>
          </cell>
          <cell r="D543" t="str">
            <v>B1BA</v>
          </cell>
          <cell r="E543" t="str">
            <v>ES/GUEC</v>
          </cell>
          <cell r="G543">
            <v>23</v>
          </cell>
          <cell r="H543" t="str">
            <v>ES manuels français, math, phys, snat  pour élèves collèges pub et privé : environ</v>
          </cell>
          <cell r="I543" t="str">
            <v>DNES</v>
          </cell>
          <cell r="K543" t="str">
            <v>IDA</v>
          </cell>
          <cell r="L543" t="str">
            <v>AOI</v>
          </cell>
          <cell r="M543">
            <v>9863.3625040991155</v>
          </cell>
          <cell r="Q543">
            <v>9863.3625040991155</v>
          </cell>
          <cell r="R543" t="str">
            <v>manuel</v>
          </cell>
          <cell r="T543">
            <v>10.018596499999999</v>
          </cell>
          <cell r="U543">
            <v>1</v>
          </cell>
          <cell r="V543">
            <v>98817.049061798622</v>
          </cell>
          <cell r="W543">
            <v>0</v>
          </cell>
          <cell r="X543">
            <v>0</v>
          </cell>
          <cell r="Y543">
            <v>0</v>
          </cell>
          <cell r="Z543">
            <v>98817.049061798622</v>
          </cell>
          <cell r="AA543">
            <v>98817.049061798622</v>
          </cell>
          <cell r="AB543">
            <v>0</v>
          </cell>
          <cell r="AC543">
            <v>0</v>
          </cell>
          <cell r="AD543">
            <v>0</v>
          </cell>
          <cell r="AE543">
            <v>98817.049061798622</v>
          </cell>
          <cell r="AF543">
            <v>0</v>
          </cell>
          <cell r="AG543">
            <v>0</v>
          </cell>
          <cell r="AH543">
            <v>0</v>
          </cell>
          <cell r="AI543">
            <v>0</v>
          </cell>
          <cell r="AJ543">
            <v>0</v>
          </cell>
          <cell r="AL543">
            <v>0</v>
          </cell>
        </row>
        <row r="544">
          <cell r="B544" t="str">
            <v>ST/EPU</v>
          </cell>
          <cell r="C544" t="str">
            <v>B1B</v>
          </cell>
          <cell r="D544" t="str">
            <v>B1BA</v>
          </cell>
          <cell r="E544" t="str">
            <v>ES/KALO</v>
          </cell>
          <cell r="G544">
            <v>23</v>
          </cell>
          <cell r="H544" t="str">
            <v>ES manuels français, math, phys, snat  pour élèves collèges pub et privé : environ</v>
          </cell>
          <cell r="I544" t="str">
            <v>DNES</v>
          </cell>
          <cell r="K544" t="str">
            <v>IDA</v>
          </cell>
          <cell r="L544" t="str">
            <v>AOI</v>
          </cell>
          <cell r="M544">
            <v>8033.5131589946168</v>
          </cell>
          <cell r="Q544">
            <v>8033.5131589946168</v>
          </cell>
          <cell r="R544" t="str">
            <v>manuel</v>
          </cell>
          <cell r="T544">
            <v>10.018596499999999</v>
          </cell>
          <cell r="U544">
            <v>1</v>
          </cell>
          <cell r="V544">
            <v>80484.526817407401</v>
          </cell>
          <cell r="W544">
            <v>0</v>
          </cell>
          <cell r="X544">
            <v>0</v>
          </cell>
          <cell r="Y544">
            <v>0</v>
          </cell>
          <cell r="Z544">
            <v>80484.526817407401</v>
          </cell>
          <cell r="AA544">
            <v>80484.526817407401</v>
          </cell>
          <cell r="AB544">
            <v>0</v>
          </cell>
          <cell r="AC544">
            <v>0</v>
          </cell>
          <cell r="AD544">
            <v>0</v>
          </cell>
          <cell r="AE544">
            <v>80484.526817407401</v>
          </cell>
          <cell r="AF544">
            <v>0</v>
          </cell>
          <cell r="AG544">
            <v>0</v>
          </cell>
          <cell r="AH544">
            <v>0</v>
          </cell>
          <cell r="AI544">
            <v>0</v>
          </cell>
          <cell r="AJ544">
            <v>0</v>
          </cell>
          <cell r="AL544">
            <v>0</v>
          </cell>
        </row>
        <row r="545">
          <cell r="B545" t="str">
            <v>ST/EPU</v>
          </cell>
          <cell r="C545" t="str">
            <v>B1B</v>
          </cell>
          <cell r="D545" t="str">
            <v>B1BA</v>
          </cell>
          <cell r="E545" t="str">
            <v>ES/KANK</v>
          </cell>
          <cell r="G545">
            <v>23</v>
          </cell>
          <cell r="H545" t="str">
            <v>ES manuels français, math, phys, snat  pour élèves collèges pub et privé : environ</v>
          </cell>
          <cell r="I545" t="str">
            <v>DNES</v>
          </cell>
          <cell r="K545" t="str">
            <v>IDA</v>
          </cell>
          <cell r="L545" t="str">
            <v>AOI</v>
          </cell>
          <cell r="M545">
            <v>17036.927488892157</v>
          </cell>
          <cell r="Q545">
            <v>17036.927488892157</v>
          </cell>
          <cell r="R545" t="str">
            <v>manuel</v>
          </cell>
          <cell r="T545">
            <v>10.018596499999999</v>
          </cell>
          <cell r="U545">
            <v>1</v>
          </cell>
          <cell r="V545">
            <v>170686.10211096876</v>
          </cell>
          <cell r="W545">
            <v>0</v>
          </cell>
          <cell r="X545">
            <v>0</v>
          </cell>
          <cell r="Y545">
            <v>0</v>
          </cell>
          <cell r="Z545">
            <v>170686.10211096876</v>
          </cell>
          <cell r="AA545">
            <v>170686.10211096876</v>
          </cell>
          <cell r="AB545">
            <v>0</v>
          </cell>
          <cell r="AC545">
            <v>0</v>
          </cell>
          <cell r="AD545">
            <v>0</v>
          </cell>
          <cell r="AE545">
            <v>170686.10211096876</v>
          </cell>
          <cell r="AF545">
            <v>0</v>
          </cell>
          <cell r="AG545">
            <v>0</v>
          </cell>
          <cell r="AH545">
            <v>0</v>
          </cell>
          <cell r="AI545">
            <v>0</v>
          </cell>
          <cell r="AJ545">
            <v>0</v>
          </cell>
          <cell r="AL545">
            <v>0</v>
          </cell>
        </row>
        <row r="546">
          <cell r="B546" t="str">
            <v>ST/EPU</v>
          </cell>
          <cell r="C546" t="str">
            <v>B1B</v>
          </cell>
          <cell r="D546" t="str">
            <v>B1BA</v>
          </cell>
          <cell r="E546" t="str">
            <v>ES/KERO</v>
          </cell>
          <cell r="G546">
            <v>23</v>
          </cell>
          <cell r="H546" t="str">
            <v>ES manuels français, math, phys, snat  pour élèves collèges pub et privé : environ</v>
          </cell>
          <cell r="I546" t="str">
            <v>DNES</v>
          </cell>
          <cell r="K546" t="str">
            <v>IDA</v>
          </cell>
          <cell r="L546" t="str">
            <v>AOI</v>
          </cell>
          <cell r="M546">
            <v>3030.0731090978074</v>
          </cell>
          <cell r="Q546">
            <v>3030.0731090978074</v>
          </cell>
          <cell r="R546" t="str">
            <v>manuel</v>
          </cell>
          <cell r="T546">
            <v>10.018596499999999</v>
          </cell>
          <cell r="U546">
            <v>1</v>
          </cell>
          <cell r="V546">
            <v>30357.079845551409</v>
          </cell>
          <cell r="W546">
            <v>0</v>
          </cell>
          <cell r="X546">
            <v>0</v>
          </cell>
          <cell r="Y546">
            <v>0</v>
          </cell>
          <cell r="Z546">
            <v>30357.079845551409</v>
          </cell>
          <cell r="AA546">
            <v>30357.079845551409</v>
          </cell>
          <cell r="AB546">
            <v>0</v>
          </cell>
          <cell r="AC546">
            <v>0</v>
          </cell>
          <cell r="AD546">
            <v>0</v>
          </cell>
          <cell r="AE546">
            <v>30357.079845551409</v>
          </cell>
          <cell r="AF546">
            <v>0</v>
          </cell>
          <cell r="AG546">
            <v>0</v>
          </cell>
          <cell r="AH546">
            <v>0</v>
          </cell>
          <cell r="AI546">
            <v>0</v>
          </cell>
          <cell r="AJ546">
            <v>0</v>
          </cell>
          <cell r="AL546">
            <v>0</v>
          </cell>
        </row>
        <row r="547">
          <cell r="B547" t="str">
            <v>ST/EPU</v>
          </cell>
          <cell r="C547" t="str">
            <v>B1B</v>
          </cell>
          <cell r="D547" t="str">
            <v>B1BA</v>
          </cell>
          <cell r="E547" t="str">
            <v>ES/KIND</v>
          </cell>
          <cell r="G547">
            <v>23</v>
          </cell>
          <cell r="H547" t="str">
            <v>ES manuels français, math, phys, snat  pour élèves collèges pub et privé : environ</v>
          </cell>
          <cell r="I547" t="str">
            <v>DNES</v>
          </cell>
          <cell r="K547" t="str">
            <v>IDA</v>
          </cell>
          <cell r="L547" t="str">
            <v>AOI</v>
          </cell>
          <cell r="M547">
            <v>18907.28583278141</v>
          </cell>
          <cell r="Q547">
            <v>18907.28583278141</v>
          </cell>
          <cell r="R547" t="str">
            <v>manuel</v>
          </cell>
          <cell r="T547">
            <v>10.018596499999999</v>
          </cell>
          <cell r="U547">
            <v>1</v>
          </cell>
          <cell r="V547">
            <v>189424.46766880341</v>
          </cell>
          <cell r="W547">
            <v>0</v>
          </cell>
          <cell r="X547">
            <v>0</v>
          </cell>
          <cell r="Y547">
            <v>0</v>
          </cell>
          <cell r="Z547">
            <v>189424.46766880341</v>
          </cell>
          <cell r="AA547">
            <v>189424.46766880341</v>
          </cell>
          <cell r="AB547">
            <v>0</v>
          </cell>
          <cell r="AC547">
            <v>0</v>
          </cell>
          <cell r="AD547">
            <v>0</v>
          </cell>
          <cell r="AE547">
            <v>189424.46766880341</v>
          </cell>
          <cell r="AF547">
            <v>0</v>
          </cell>
          <cell r="AG547">
            <v>0</v>
          </cell>
          <cell r="AH547">
            <v>0</v>
          </cell>
          <cell r="AI547">
            <v>0</v>
          </cell>
          <cell r="AJ547">
            <v>0</v>
          </cell>
          <cell r="AL547">
            <v>0</v>
          </cell>
        </row>
        <row r="548">
          <cell r="B548" t="str">
            <v>ST/EPU</v>
          </cell>
          <cell r="C548" t="str">
            <v>B1B</v>
          </cell>
          <cell r="D548" t="str">
            <v>B1BA</v>
          </cell>
          <cell r="E548" t="str">
            <v>ES/KISS</v>
          </cell>
          <cell r="G548">
            <v>23</v>
          </cell>
          <cell r="H548" t="str">
            <v>ES manuels français, math, phys, snat  pour élèves collèges pub et privé : environ</v>
          </cell>
          <cell r="I548" t="str">
            <v>DNES</v>
          </cell>
          <cell r="K548" t="str">
            <v>IDA</v>
          </cell>
          <cell r="L548" t="str">
            <v>AOI</v>
          </cell>
          <cell r="M548">
            <v>12541.586023752408</v>
          </cell>
          <cell r="Q548">
            <v>12541.586023752408</v>
          </cell>
          <cell r="R548" t="str">
            <v>manuel</v>
          </cell>
          <cell r="T548">
            <v>10.018596499999999</v>
          </cell>
          <cell r="U548">
            <v>1</v>
          </cell>
          <cell r="V548">
            <v>125649.08984201479</v>
          </cell>
          <cell r="W548">
            <v>0</v>
          </cell>
          <cell r="X548">
            <v>0</v>
          </cell>
          <cell r="Y548">
            <v>0</v>
          </cell>
          <cell r="Z548">
            <v>125649.08984201479</v>
          </cell>
          <cell r="AA548">
            <v>125649.08984201479</v>
          </cell>
          <cell r="AB548">
            <v>0</v>
          </cell>
          <cell r="AC548">
            <v>0</v>
          </cell>
          <cell r="AD548">
            <v>0</v>
          </cell>
          <cell r="AE548">
            <v>125649.08984201479</v>
          </cell>
          <cell r="AF548">
            <v>0</v>
          </cell>
          <cell r="AG548">
            <v>0</v>
          </cell>
          <cell r="AH548">
            <v>0</v>
          </cell>
          <cell r="AI548">
            <v>0</v>
          </cell>
          <cell r="AJ548">
            <v>0</v>
          </cell>
          <cell r="AL548">
            <v>0</v>
          </cell>
        </row>
        <row r="549">
          <cell r="B549" t="str">
            <v>ST/EPU</v>
          </cell>
          <cell r="C549" t="str">
            <v>B1B</v>
          </cell>
          <cell r="D549" t="str">
            <v>B1BA</v>
          </cell>
          <cell r="E549" t="str">
            <v>ES/KOUB</v>
          </cell>
          <cell r="G549">
            <v>23</v>
          </cell>
          <cell r="H549" t="str">
            <v>ES manuels français, math, phys, snat  pour élèves collèges pub et privé : environ</v>
          </cell>
          <cell r="I549" t="str">
            <v>DNES</v>
          </cell>
          <cell r="K549" t="str">
            <v>IDA</v>
          </cell>
          <cell r="L549" t="str">
            <v>AOI</v>
          </cell>
          <cell r="M549">
            <v>1521.98095434057</v>
          </cell>
          <cell r="Q549">
            <v>1521.98095434057</v>
          </cell>
          <cell r="R549" t="str">
            <v>manuel</v>
          </cell>
          <cell r="T549">
            <v>10.018596499999999</v>
          </cell>
          <cell r="U549">
            <v>1</v>
          </cell>
          <cell r="V549">
            <v>15248.113062223092</v>
          </cell>
          <cell r="W549">
            <v>0</v>
          </cell>
          <cell r="X549">
            <v>0</v>
          </cell>
          <cell r="Y549">
            <v>0</v>
          </cell>
          <cell r="Z549">
            <v>15248.113062223092</v>
          </cell>
          <cell r="AA549">
            <v>15248.113062223092</v>
          </cell>
          <cell r="AB549">
            <v>0</v>
          </cell>
          <cell r="AC549">
            <v>0</v>
          </cell>
          <cell r="AD549">
            <v>0</v>
          </cell>
          <cell r="AE549">
            <v>15248.113062223092</v>
          </cell>
          <cell r="AF549">
            <v>0</v>
          </cell>
          <cell r="AG549">
            <v>0</v>
          </cell>
          <cell r="AH549">
            <v>0</v>
          </cell>
          <cell r="AI549">
            <v>0</v>
          </cell>
          <cell r="AJ549">
            <v>0</v>
          </cell>
          <cell r="AL549">
            <v>0</v>
          </cell>
        </row>
        <row r="550">
          <cell r="B550" t="str">
            <v>ST/EPU</v>
          </cell>
          <cell r="C550" t="str">
            <v>B1B</v>
          </cell>
          <cell r="D550" t="str">
            <v>B1BA</v>
          </cell>
          <cell r="E550" t="str">
            <v>ES/KOUN</v>
          </cell>
          <cell r="G550">
            <v>23</v>
          </cell>
          <cell r="H550" t="str">
            <v>ES manuels français, math, phys, snat  pour élèves collèges pub et privé : environ</v>
          </cell>
          <cell r="I550" t="str">
            <v>DNES</v>
          </cell>
          <cell r="K550" t="str">
            <v>IDA</v>
          </cell>
          <cell r="L550" t="str">
            <v>AOI</v>
          </cell>
          <cell r="M550">
            <v>2560.1687231949395</v>
          </cell>
          <cell r="Q550">
            <v>2560.1687231949395</v>
          </cell>
          <cell r="R550" t="str">
            <v>manuel</v>
          </cell>
          <cell r="T550">
            <v>10.018596499999999</v>
          </cell>
          <cell r="U550">
            <v>1</v>
          </cell>
          <cell r="V550">
            <v>25649.297409610288</v>
          </cell>
          <cell r="W550">
            <v>0</v>
          </cell>
          <cell r="X550">
            <v>0</v>
          </cell>
          <cell r="Y550">
            <v>0</v>
          </cell>
          <cell r="Z550">
            <v>25649.297409610288</v>
          </cell>
          <cell r="AA550">
            <v>25649.297409610288</v>
          </cell>
          <cell r="AB550">
            <v>0</v>
          </cell>
          <cell r="AC550">
            <v>0</v>
          </cell>
          <cell r="AD550">
            <v>0</v>
          </cell>
          <cell r="AE550">
            <v>25649.297409610288</v>
          </cell>
          <cell r="AF550">
            <v>0</v>
          </cell>
          <cell r="AG550">
            <v>0</v>
          </cell>
          <cell r="AH550">
            <v>0</v>
          </cell>
          <cell r="AI550">
            <v>0</v>
          </cell>
          <cell r="AJ550">
            <v>0</v>
          </cell>
          <cell r="AL550">
            <v>0</v>
          </cell>
        </row>
        <row r="551">
          <cell r="B551" t="str">
            <v>ST/EPU</v>
          </cell>
          <cell r="C551" t="str">
            <v>B1B</v>
          </cell>
          <cell r="D551" t="str">
            <v>B1BA</v>
          </cell>
          <cell r="E551" t="str">
            <v>ES/KOUR</v>
          </cell>
          <cell r="G551">
            <v>23</v>
          </cell>
          <cell r="H551" t="str">
            <v>ES manuels français, math, phys, snat  pour élèves collèges pub et privé : environ</v>
          </cell>
          <cell r="I551" t="str">
            <v>DNES</v>
          </cell>
          <cell r="K551" t="str">
            <v>IDA</v>
          </cell>
          <cell r="L551" t="str">
            <v>AOI</v>
          </cell>
          <cell r="M551">
            <v>1675.9151497225441</v>
          </cell>
          <cell r="Q551">
            <v>1675.9151497225441</v>
          </cell>
          <cell r="R551" t="str">
            <v>manuel</v>
          </cell>
          <cell r="T551">
            <v>10.018596499999999</v>
          </cell>
          <cell r="U551">
            <v>1</v>
          </cell>
          <cell r="V551">
            <v>16790.317653307255</v>
          </cell>
          <cell r="W551">
            <v>0</v>
          </cell>
          <cell r="X551">
            <v>0</v>
          </cell>
          <cell r="Y551">
            <v>0</v>
          </cell>
          <cell r="Z551">
            <v>16790.317653307255</v>
          </cell>
          <cell r="AA551">
            <v>16790.317653307255</v>
          </cell>
          <cell r="AB551">
            <v>0</v>
          </cell>
          <cell r="AC551">
            <v>0</v>
          </cell>
          <cell r="AD551">
            <v>0</v>
          </cell>
          <cell r="AE551">
            <v>16790.317653307255</v>
          </cell>
          <cell r="AF551">
            <v>0</v>
          </cell>
          <cell r="AG551">
            <v>0</v>
          </cell>
          <cell r="AH551">
            <v>0</v>
          </cell>
          <cell r="AI551">
            <v>0</v>
          </cell>
          <cell r="AJ551">
            <v>0</v>
          </cell>
          <cell r="AL551">
            <v>0</v>
          </cell>
        </row>
        <row r="552">
          <cell r="B552" t="str">
            <v>ST/EPU</v>
          </cell>
          <cell r="C552" t="str">
            <v>B1B</v>
          </cell>
          <cell r="D552" t="str">
            <v>B1BA</v>
          </cell>
          <cell r="E552" t="str">
            <v>ES/LABE</v>
          </cell>
          <cell r="G552">
            <v>23</v>
          </cell>
          <cell r="H552" t="str">
            <v>ES manuels français, math, phys, snat  pour élèves collèges pub et privé : environ</v>
          </cell>
          <cell r="I552" t="str">
            <v>DNES</v>
          </cell>
          <cell r="K552" t="str">
            <v>IDA</v>
          </cell>
          <cell r="L552" t="str">
            <v>AOI</v>
          </cell>
          <cell r="M552">
            <v>14334.398569968047</v>
          </cell>
          <cell r="Q552">
            <v>14334.398569968047</v>
          </cell>
          <cell r="R552" t="str">
            <v>manuel</v>
          </cell>
          <cell r="T552">
            <v>10.018596499999999</v>
          </cell>
          <cell r="U552">
            <v>1</v>
          </cell>
          <cell r="V552">
            <v>143610.55534268686</v>
          </cell>
          <cell r="W552">
            <v>0</v>
          </cell>
          <cell r="X552">
            <v>0</v>
          </cell>
          <cell r="Y552">
            <v>0</v>
          </cell>
          <cell r="Z552">
            <v>143610.55534268686</v>
          </cell>
          <cell r="AA552">
            <v>143610.55534268686</v>
          </cell>
          <cell r="AB552">
            <v>0</v>
          </cell>
          <cell r="AC552">
            <v>0</v>
          </cell>
          <cell r="AD552">
            <v>0</v>
          </cell>
          <cell r="AE552">
            <v>143610.55534268686</v>
          </cell>
          <cell r="AF552">
            <v>0</v>
          </cell>
          <cell r="AG552">
            <v>0</v>
          </cell>
          <cell r="AH552">
            <v>0</v>
          </cell>
          <cell r="AI552">
            <v>0</v>
          </cell>
          <cell r="AJ552">
            <v>0</v>
          </cell>
          <cell r="AL552">
            <v>0</v>
          </cell>
        </row>
        <row r="553">
          <cell r="B553" t="str">
            <v>ST/EPU</v>
          </cell>
          <cell r="C553" t="str">
            <v>B1B</v>
          </cell>
          <cell r="D553" t="str">
            <v>B1BA</v>
          </cell>
          <cell r="E553" t="str">
            <v>ES/LELO</v>
          </cell>
          <cell r="G553">
            <v>23</v>
          </cell>
          <cell r="H553" t="str">
            <v>ES manuels français, math, phys, snat  pour élèves collèges pub et privé : environ</v>
          </cell>
          <cell r="I553" t="str">
            <v>DNES</v>
          </cell>
          <cell r="K553" t="str">
            <v>IDA</v>
          </cell>
          <cell r="L553" t="str">
            <v>AOI</v>
          </cell>
          <cell r="M553">
            <v>2344.8923296532316</v>
          </cell>
          <cell r="Q553">
            <v>2344.8923296532316</v>
          </cell>
          <cell r="R553" t="str">
            <v>manuel</v>
          </cell>
          <cell r="T553">
            <v>10.018596499999999</v>
          </cell>
          <cell r="U553">
            <v>1</v>
          </cell>
          <cell r="V553">
            <v>23492.53008674071</v>
          </cell>
          <cell r="W553">
            <v>0</v>
          </cell>
          <cell r="X553">
            <v>0</v>
          </cell>
          <cell r="Y553">
            <v>0</v>
          </cell>
          <cell r="Z553">
            <v>23492.53008674071</v>
          </cell>
          <cell r="AA553">
            <v>23492.53008674071</v>
          </cell>
          <cell r="AB553">
            <v>0</v>
          </cell>
          <cell r="AC553">
            <v>0</v>
          </cell>
          <cell r="AD553">
            <v>0</v>
          </cell>
          <cell r="AE553">
            <v>23492.53008674071</v>
          </cell>
          <cell r="AF553">
            <v>0</v>
          </cell>
          <cell r="AG553">
            <v>0</v>
          </cell>
          <cell r="AH553">
            <v>0</v>
          </cell>
          <cell r="AI553">
            <v>0</v>
          </cell>
          <cell r="AJ553">
            <v>0</v>
          </cell>
          <cell r="AL553">
            <v>0</v>
          </cell>
        </row>
        <row r="554">
          <cell r="B554" t="str">
            <v>ST/EPU</v>
          </cell>
          <cell r="C554" t="str">
            <v>B1B</v>
          </cell>
          <cell r="D554" t="str">
            <v>B1BA</v>
          </cell>
          <cell r="E554" t="str">
            <v>ES/LOLA</v>
          </cell>
          <cell r="G554">
            <v>23</v>
          </cell>
          <cell r="H554" t="str">
            <v>ES manuels français, math, phys, snat  pour élèves collèges pub et privé : environ</v>
          </cell>
          <cell r="I554" t="str">
            <v>DNES</v>
          </cell>
          <cell r="K554" t="str">
            <v>IDA</v>
          </cell>
          <cell r="L554" t="str">
            <v>AOI</v>
          </cell>
          <cell r="M554">
            <v>6131.9050160428442</v>
          </cell>
          <cell r="Q554">
            <v>6131.9050160428442</v>
          </cell>
          <cell r="R554" t="str">
            <v>manuel</v>
          </cell>
          <cell r="T554">
            <v>10.018596499999999</v>
          </cell>
          <cell r="U554">
            <v>1</v>
          </cell>
          <cell r="V554">
            <v>61433.08213205928</v>
          </cell>
          <cell r="W554">
            <v>0</v>
          </cell>
          <cell r="X554">
            <v>0</v>
          </cell>
          <cell r="Y554">
            <v>0</v>
          </cell>
          <cell r="Z554">
            <v>61433.08213205928</v>
          </cell>
          <cell r="AA554">
            <v>61433.08213205928</v>
          </cell>
          <cell r="AB554">
            <v>0</v>
          </cell>
          <cell r="AC554">
            <v>0</v>
          </cell>
          <cell r="AD554">
            <v>0</v>
          </cell>
          <cell r="AE554">
            <v>61433.08213205928</v>
          </cell>
          <cell r="AF554">
            <v>0</v>
          </cell>
          <cell r="AG554">
            <v>0</v>
          </cell>
          <cell r="AH554">
            <v>0</v>
          </cell>
          <cell r="AI554">
            <v>0</v>
          </cell>
          <cell r="AJ554">
            <v>0</v>
          </cell>
          <cell r="AL554">
            <v>0</v>
          </cell>
        </row>
        <row r="555">
          <cell r="B555" t="str">
            <v>ST/EPU</v>
          </cell>
          <cell r="C555" t="str">
            <v>B1B</v>
          </cell>
          <cell r="D555" t="str">
            <v>B1BA</v>
          </cell>
          <cell r="E555" t="str">
            <v>ES/MACE</v>
          </cell>
          <cell r="G555">
            <v>23</v>
          </cell>
          <cell r="H555" t="str">
            <v>ES manuels français, math, phys, snat  pour élèves collèges pub et privé : environ</v>
          </cell>
          <cell r="I555" t="str">
            <v>DNES</v>
          </cell>
          <cell r="K555" t="str">
            <v>IDA</v>
          </cell>
          <cell r="L555" t="str">
            <v>AOI</v>
          </cell>
          <cell r="M555">
            <v>8034.670558959876</v>
          </cell>
          <cell r="Q555">
            <v>8034.670558959876</v>
          </cell>
          <cell r="R555" t="str">
            <v>manuel</v>
          </cell>
          <cell r="T555">
            <v>10.018596499999999</v>
          </cell>
          <cell r="U555">
            <v>1</v>
          </cell>
          <cell r="V555">
            <v>80496.12234064845</v>
          </cell>
          <cell r="W555">
            <v>0</v>
          </cell>
          <cell r="X555">
            <v>0</v>
          </cell>
          <cell r="Y555">
            <v>0</v>
          </cell>
          <cell r="Z555">
            <v>80496.12234064845</v>
          </cell>
          <cell r="AA555">
            <v>80496.12234064845</v>
          </cell>
          <cell r="AB555">
            <v>0</v>
          </cell>
          <cell r="AC555">
            <v>0</v>
          </cell>
          <cell r="AD555">
            <v>0</v>
          </cell>
          <cell r="AE555">
            <v>80496.12234064845</v>
          </cell>
          <cell r="AF555">
            <v>0</v>
          </cell>
          <cell r="AG555">
            <v>0</v>
          </cell>
          <cell r="AH555">
            <v>0</v>
          </cell>
          <cell r="AI555">
            <v>0</v>
          </cell>
          <cell r="AJ555">
            <v>0</v>
          </cell>
          <cell r="AL555">
            <v>0</v>
          </cell>
        </row>
        <row r="556">
          <cell r="B556" t="str">
            <v>ST/EPU</v>
          </cell>
          <cell r="C556" t="str">
            <v>B1B</v>
          </cell>
          <cell r="D556" t="str">
            <v>B1BA</v>
          </cell>
          <cell r="E556" t="str">
            <v>ES/MALI</v>
          </cell>
          <cell r="G556">
            <v>23</v>
          </cell>
          <cell r="H556" t="str">
            <v>ES manuels français, math, phys, snat  pour élèves collèges pub et privé : environ</v>
          </cell>
          <cell r="I556" t="str">
            <v>DNES</v>
          </cell>
          <cell r="K556" t="str">
            <v>IDA</v>
          </cell>
          <cell r="L556" t="str">
            <v>AOI</v>
          </cell>
          <cell r="M556">
            <v>4435.1566669452959</v>
          </cell>
          <cell r="Q556">
            <v>4435.1566669452959</v>
          </cell>
          <cell r="R556" t="str">
            <v>manuel</v>
          </cell>
          <cell r="T556">
            <v>10.018596499999999</v>
          </cell>
          <cell r="U556">
            <v>1</v>
          </cell>
          <cell r="V556">
            <v>44434.0450604098</v>
          </cell>
          <cell r="W556">
            <v>0</v>
          </cell>
          <cell r="X556">
            <v>0</v>
          </cell>
          <cell r="Y556">
            <v>0</v>
          </cell>
          <cell r="Z556">
            <v>44434.0450604098</v>
          </cell>
          <cell r="AA556">
            <v>44434.0450604098</v>
          </cell>
          <cell r="AB556">
            <v>0</v>
          </cell>
          <cell r="AC556">
            <v>0</v>
          </cell>
          <cell r="AD556">
            <v>0</v>
          </cell>
          <cell r="AE556">
            <v>44434.0450604098</v>
          </cell>
          <cell r="AF556">
            <v>0</v>
          </cell>
          <cell r="AG556">
            <v>0</v>
          </cell>
          <cell r="AH556">
            <v>0</v>
          </cell>
          <cell r="AI556">
            <v>0</v>
          </cell>
          <cell r="AJ556">
            <v>0</v>
          </cell>
          <cell r="AL556">
            <v>0</v>
          </cell>
        </row>
        <row r="557">
          <cell r="B557" t="str">
            <v>ST/EPU</v>
          </cell>
          <cell r="C557" t="str">
            <v>B1B</v>
          </cell>
          <cell r="D557" t="str">
            <v>B1BA</v>
          </cell>
          <cell r="E557" t="str">
            <v>ES/MAMO</v>
          </cell>
          <cell r="G557">
            <v>23</v>
          </cell>
          <cell r="H557" t="str">
            <v>ES manuels français, math, phys, snat  pour élèves collèges pub et privé : environ</v>
          </cell>
          <cell r="I557" t="str">
            <v>DNES</v>
          </cell>
          <cell r="K557" t="str">
            <v>IDA</v>
          </cell>
          <cell r="L557" t="str">
            <v>AOI</v>
          </cell>
          <cell r="M557">
            <v>10090.212897293604</v>
          </cell>
          <cell r="Q557">
            <v>10090.212897293604</v>
          </cell>
          <cell r="R557" t="str">
            <v>manuel</v>
          </cell>
          <cell r="T557">
            <v>10.018596499999999</v>
          </cell>
          <cell r="U557">
            <v>1</v>
          </cell>
          <cell r="V557">
            <v>101089.77161708055</v>
          </cell>
          <cell r="W557">
            <v>0</v>
          </cell>
          <cell r="X557">
            <v>0</v>
          </cell>
          <cell r="Y557">
            <v>0</v>
          </cell>
          <cell r="Z557">
            <v>101089.77161708055</v>
          </cell>
          <cell r="AA557">
            <v>101089.77161708055</v>
          </cell>
          <cell r="AB557">
            <v>0</v>
          </cell>
          <cell r="AC557">
            <v>0</v>
          </cell>
          <cell r="AD557">
            <v>0</v>
          </cell>
          <cell r="AE557">
            <v>101089.77161708055</v>
          </cell>
          <cell r="AF557">
            <v>0</v>
          </cell>
          <cell r="AG557">
            <v>0</v>
          </cell>
          <cell r="AH557">
            <v>0</v>
          </cell>
          <cell r="AI557">
            <v>0</v>
          </cell>
          <cell r="AJ557">
            <v>0</v>
          </cell>
          <cell r="AL557">
            <v>0</v>
          </cell>
        </row>
        <row r="558">
          <cell r="B558" t="str">
            <v>ST/EPU</v>
          </cell>
          <cell r="C558" t="str">
            <v>B1B</v>
          </cell>
          <cell r="D558" t="str">
            <v>B1BA</v>
          </cell>
          <cell r="E558" t="str">
            <v>ES/MAND</v>
          </cell>
          <cell r="G558">
            <v>23</v>
          </cell>
          <cell r="H558" t="str">
            <v>ES manuels français, math, phys, snat  pour élèves collèges pub et privé : environ</v>
          </cell>
          <cell r="I558" t="str">
            <v>DNES</v>
          </cell>
          <cell r="K558" t="str">
            <v>IDA</v>
          </cell>
          <cell r="L558" t="str">
            <v>AOI</v>
          </cell>
          <cell r="M558">
            <v>2746.5101176046974</v>
          </cell>
          <cell r="Q558">
            <v>2746.5101176046974</v>
          </cell>
          <cell r="R558" t="str">
            <v>manuel</v>
          </cell>
          <cell r="T558">
            <v>10.018596499999999</v>
          </cell>
          <cell r="U558">
            <v>1</v>
          </cell>
          <cell r="V558">
            <v>27516.176651449008</v>
          </cell>
          <cell r="W558">
            <v>0</v>
          </cell>
          <cell r="X558">
            <v>0</v>
          </cell>
          <cell r="Y558">
            <v>0</v>
          </cell>
          <cell r="Z558">
            <v>27516.176651449008</v>
          </cell>
          <cell r="AA558">
            <v>27516.176651449008</v>
          </cell>
          <cell r="AB558">
            <v>0</v>
          </cell>
          <cell r="AC558">
            <v>0</v>
          </cell>
          <cell r="AD558">
            <v>0</v>
          </cell>
          <cell r="AE558">
            <v>27516.176651449008</v>
          </cell>
          <cell r="AF558">
            <v>0</v>
          </cell>
          <cell r="AG558">
            <v>0</v>
          </cell>
          <cell r="AH558">
            <v>0</v>
          </cell>
          <cell r="AI558">
            <v>0</v>
          </cell>
          <cell r="AJ558">
            <v>0</v>
          </cell>
          <cell r="AL558">
            <v>0</v>
          </cell>
        </row>
        <row r="559">
          <cell r="B559" t="str">
            <v>ST/EPU</v>
          </cell>
          <cell r="C559" t="str">
            <v>B1B</v>
          </cell>
          <cell r="D559" t="str">
            <v>B1BA</v>
          </cell>
          <cell r="E559" t="str">
            <v>ES/MATA</v>
          </cell>
          <cell r="G559">
            <v>23</v>
          </cell>
          <cell r="H559" t="str">
            <v>ES manuels français, math, phys, snat  pour élèves collèges pub et privé : environ</v>
          </cell>
          <cell r="I559" t="str">
            <v>DNES</v>
          </cell>
          <cell r="K559" t="str">
            <v>IDA</v>
          </cell>
          <cell r="L559" t="str">
            <v>AOI</v>
          </cell>
          <cell r="M559">
            <v>18351.73384944797</v>
          </cell>
          <cell r="Q559">
            <v>18351.73384944797</v>
          </cell>
          <cell r="R559" t="str">
            <v>manuel</v>
          </cell>
          <cell r="T559">
            <v>10.018596499999999</v>
          </cell>
          <cell r="U559">
            <v>1</v>
          </cell>
          <cell r="V559">
            <v>183858.61651301096</v>
          </cell>
          <cell r="W559">
            <v>0</v>
          </cell>
          <cell r="X559">
            <v>0</v>
          </cell>
          <cell r="Y559">
            <v>0</v>
          </cell>
          <cell r="Z559">
            <v>183858.61651301096</v>
          </cell>
          <cell r="AA559">
            <v>183858.61651301096</v>
          </cell>
          <cell r="AB559">
            <v>0</v>
          </cell>
          <cell r="AC559">
            <v>0</v>
          </cell>
          <cell r="AD559">
            <v>0</v>
          </cell>
          <cell r="AE559">
            <v>183858.61651301096</v>
          </cell>
          <cell r="AF559">
            <v>0</v>
          </cell>
          <cell r="AG559">
            <v>0</v>
          </cell>
          <cell r="AH559">
            <v>0</v>
          </cell>
          <cell r="AI559">
            <v>0</v>
          </cell>
          <cell r="AJ559">
            <v>0</v>
          </cell>
          <cell r="AL559">
            <v>0</v>
          </cell>
        </row>
        <row r="560">
          <cell r="B560" t="str">
            <v>ST/EPU</v>
          </cell>
          <cell r="C560" t="str">
            <v>B1B</v>
          </cell>
          <cell r="D560" t="str">
            <v>B1BA</v>
          </cell>
          <cell r="E560" t="str">
            <v>ES/MATO</v>
          </cell>
          <cell r="G560">
            <v>23</v>
          </cell>
          <cell r="H560" t="str">
            <v>ES manuels français, math, phys, snat  pour élèves collèges pub et privé : environ</v>
          </cell>
          <cell r="I560" t="str">
            <v>DNES</v>
          </cell>
          <cell r="K560" t="str">
            <v>IDA</v>
          </cell>
          <cell r="L560" t="str">
            <v>AOI</v>
          </cell>
          <cell r="M560">
            <v>42382.829328515283</v>
          </cell>
          <cell r="Q560">
            <v>42382.829328515283</v>
          </cell>
          <cell r="R560" t="str">
            <v>manuel</v>
          </cell>
          <cell r="T560">
            <v>10.018596499999999</v>
          </cell>
          <cell r="U560">
            <v>1</v>
          </cell>
          <cell r="V560">
            <v>424616.46557076054</v>
          </cell>
          <cell r="W560">
            <v>0</v>
          </cell>
          <cell r="X560">
            <v>0</v>
          </cell>
          <cell r="Y560">
            <v>0</v>
          </cell>
          <cell r="Z560">
            <v>424616.46557076054</v>
          </cell>
          <cell r="AA560">
            <v>424616.46557076054</v>
          </cell>
          <cell r="AB560">
            <v>0</v>
          </cell>
          <cell r="AC560">
            <v>0</v>
          </cell>
          <cell r="AD560">
            <v>0</v>
          </cell>
          <cell r="AE560">
            <v>424616.46557076054</v>
          </cell>
          <cell r="AF560">
            <v>0</v>
          </cell>
          <cell r="AG560">
            <v>0</v>
          </cell>
          <cell r="AH560">
            <v>0</v>
          </cell>
          <cell r="AI560">
            <v>0</v>
          </cell>
          <cell r="AJ560">
            <v>0</v>
          </cell>
          <cell r="AL560">
            <v>0</v>
          </cell>
        </row>
        <row r="561">
          <cell r="B561" t="str">
            <v>ST/EPU</v>
          </cell>
          <cell r="C561" t="str">
            <v>B1B</v>
          </cell>
          <cell r="D561" t="str">
            <v>B1BA</v>
          </cell>
          <cell r="E561" t="str">
            <v>ES/NZER</v>
          </cell>
          <cell r="G561">
            <v>23</v>
          </cell>
          <cell r="H561" t="str">
            <v>ES manuels français, math, phys, snat  pour élèves collèges pub et privé : environ</v>
          </cell>
          <cell r="I561" t="str">
            <v>DNES</v>
          </cell>
          <cell r="K561" t="str">
            <v>IDA</v>
          </cell>
          <cell r="L561" t="str">
            <v>AOI</v>
          </cell>
          <cell r="M561">
            <v>23150.314105490594</v>
          </cell>
          <cell r="Q561">
            <v>23150.314105490594</v>
          </cell>
          <cell r="R561" t="str">
            <v>manuel</v>
          </cell>
          <cell r="T561">
            <v>10.018596499999999</v>
          </cell>
          <cell r="U561">
            <v>1</v>
          </cell>
          <cell r="V561">
            <v>231933.65587116868</v>
          </cell>
          <cell r="W561">
            <v>0</v>
          </cell>
          <cell r="X561">
            <v>0</v>
          </cell>
          <cell r="Y561">
            <v>0</v>
          </cell>
          <cell r="Z561">
            <v>231933.65587116868</v>
          </cell>
          <cell r="AA561">
            <v>231933.65587116868</v>
          </cell>
          <cell r="AB561">
            <v>0</v>
          </cell>
          <cell r="AC561">
            <v>0</v>
          </cell>
          <cell r="AD561">
            <v>0</v>
          </cell>
          <cell r="AE561">
            <v>231933.65587116868</v>
          </cell>
          <cell r="AF561">
            <v>0</v>
          </cell>
          <cell r="AG561">
            <v>0</v>
          </cell>
          <cell r="AH561">
            <v>0</v>
          </cell>
          <cell r="AI561">
            <v>0</v>
          </cell>
          <cell r="AJ561">
            <v>0</v>
          </cell>
          <cell r="AL561">
            <v>0</v>
          </cell>
        </row>
        <row r="562">
          <cell r="B562" t="str">
            <v>ST/EPU</v>
          </cell>
          <cell r="C562" t="str">
            <v>B1B</v>
          </cell>
          <cell r="D562" t="str">
            <v>B1BA</v>
          </cell>
          <cell r="E562" t="str">
            <v>ES/PITA</v>
          </cell>
          <cell r="G562">
            <v>23</v>
          </cell>
          <cell r="H562" t="str">
            <v>ES manuels français, math, phys, snat  pour élèves collèges pub et privé : environ</v>
          </cell>
          <cell r="I562" t="str">
            <v>DNES</v>
          </cell>
          <cell r="K562" t="str">
            <v>IDA</v>
          </cell>
          <cell r="L562" t="str">
            <v>AOI</v>
          </cell>
          <cell r="M562">
            <v>5512.6960346191318</v>
          </cell>
          <cell r="Q562">
            <v>5512.6960346191318</v>
          </cell>
          <cell r="R562" t="str">
            <v>manuel</v>
          </cell>
          <cell r="T562">
            <v>10.018596499999999</v>
          </cell>
          <cell r="U562">
            <v>1</v>
          </cell>
          <cell r="V562">
            <v>55229.477197999106</v>
          </cell>
          <cell r="W562">
            <v>0</v>
          </cell>
          <cell r="X562">
            <v>0</v>
          </cell>
          <cell r="Y562">
            <v>0</v>
          </cell>
          <cell r="Z562">
            <v>55229.477197999106</v>
          </cell>
          <cell r="AA562">
            <v>55229.477197999106</v>
          </cell>
          <cell r="AB562">
            <v>0</v>
          </cell>
          <cell r="AC562">
            <v>0</v>
          </cell>
          <cell r="AD562">
            <v>0</v>
          </cell>
          <cell r="AE562">
            <v>55229.477197999106</v>
          </cell>
          <cell r="AF562">
            <v>0</v>
          </cell>
          <cell r="AG562">
            <v>0</v>
          </cell>
          <cell r="AH562">
            <v>0</v>
          </cell>
          <cell r="AI562">
            <v>0</v>
          </cell>
          <cell r="AJ562">
            <v>0</v>
          </cell>
          <cell r="AL562">
            <v>0</v>
          </cell>
        </row>
        <row r="563">
          <cell r="B563" t="str">
            <v>ST/EPU</v>
          </cell>
          <cell r="C563" t="str">
            <v>B1B</v>
          </cell>
          <cell r="D563" t="str">
            <v>B1BA</v>
          </cell>
          <cell r="E563" t="str">
            <v>ES/RATO</v>
          </cell>
          <cell r="G563">
            <v>23</v>
          </cell>
          <cell r="H563" t="str">
            <v>ES manuels français, math, phys, snat  pour élèves collèges pub et privé : environ</v>
          </cell>
          <cell r="I563" t="str">
            <v>DNES</v>
          </cell>
          <cell r="K563" t="str">
            <v>IDA</v>
          </cell>
          <cell r="L563" t="str">
            <v>AOI</v>
          </cell>
          <cell r="M563">
            <v>37338.88027983372</v>
          </cell>
          <cell r="Q563">
            <v>37338.88027983372</v>
          </cell>
          <cell r="R563" t="str">
            <v>manuel</v>
          </cell>
          <cell r="T563">
            <v>10.018596499999999</v>
          </cell>
          <cell r="U563">
            <v>1</v>
          </cell>
          <cell r="V563">
            <v>374083.17528546113</v>
          </cell>
          <cell r="W563">
            <v>0</v>
          </cell>
          <cell r="X563">
            <v>0</v>
          </cell>
          <cell r="Y563">
            <v>0</v>
          </cell>
          <cell r="Z563">
            <v>374083.17528546113</v>
          </cell>
          <cell r="AA563">
            <v>374083.17528546113</v>
          </cell>
          <cell r="AB563">
            <v>0</v>
          </cell>
          <cell r="AC563">
            <v>0</v>
          </cell>
          <cell r="AD563">
            <v>0</v>
          </cell>
          <cell r="AE563">
            <v>374083.17528546113</v>
          </cell>
          <cell r="AF563">
            <v>0</v>
          </cell>
          <cell r="AG563">
            <v>0</v>
          </cell>
          <cell r="AH563">
            <v>0</v>
          </cell>
          <cell r="AI563">
            <v>0</v>
          </cell>
          <cell r="AJ563">
            <v>0</v>
          </cell>
          <cell r="AL563">
            <v>0</v>
          </cell>
        </row>
        <row r="564">
          <cell r="B564" t="str">
            <v>ST/EPU</v>
          </cell>
          <cell r="C564" t="str">
            <v>B1B</v>
          </cell>
          <cell r="D564" t="str">
            <v>B1BA</v>
          </cell>
          <cell r="E564" t="str">
            <v>ES/SIGU</v>
          </cell>
          <cell r="G564">
            <v>23</v>
          </cell>
          <cell r="H564" t="str">
            <v>ES manuels français, math, phys, snat  pour élèves collèges pub et privé : environ</v>
          </cell>
          <cell r="I564" t="str">
            <v>DNES</v>
          </cell>
          <cell r="K564" t="str">
            <v>IDA</v>
          </cell>
          <cell r="L564" t="str">
            <v>AOI</v>
          </cell>
          <cell r="M564">
            <v>10060.120498196377</v>
          </cell>
          <cell r="Q564">
            <v>10060.120498196377</v>
          </cell>
          <cell r="R564" t="str">
            <v>manuel</v>
          </cell>
          <cell r="T564">
            <v>10.018596499999999</v>
          </cell>
          <cell r="U564">
            <v>1</v>
          </cell>
          <cell r="V564">
            <v>100788.28801280847</v>
          </cell>
          <cell r="W564">
            <v>0</v>
          </cell>
          <cell r="X564">
            <v>0</v>
          </cell>
          <cell r="Y564">
            <v>0</v>
          </cell>
          <cell r="Z564">
            <v>100788.28801280847</v>
          </cell>
          <cell r="AA564">
            <v>100788.28801280847</v>
          </cell>
          <cell r="AB564">
            <v>0</v>
          </cell>
          <cell r="AC564">
            <v>0</v>
          </cell>
          <cell r="AD564">
            <v>0</v>
          </cell>
          <cell r="AE564">
            <v>100788.28801280847</v>
          </cell>
          <cell r="AF564">
            <v>0</v>
          </cell>
          <cell r="AG564">
            <v>0</v>
          </cell>
          <cell r="AH564">
            <v>0</v>
          </cell>
          <cell r="AI564">
            <v>0</v>
          </cell>
          <cell r="AJ564">
            <v>0</v>
          </cell>
          <cell r="AL564">
            <v>0</v>
          </cell>
        </row>
        <row r="565">
          <cell r="B565" t="str">
            <v>ST/EPU</v>
          </cell>
          <cell r="C565" t="str">
            <v>B1B</v>
          </cell>
          <cell r="D565" t="str">
            <v>B1BA</v>
          </cell>
          <cell r="E565" t="str">
            <v>ES/TELE</v>
          </cell>
          <cell r="G565">
            <v>23</v>
          </cell>
          <cell r="H565" t="str">
            <v>ES manuels français, math, phys, snat  pour élèves collèges pub et privé : environ</v>
          </cell>
          <cell r="I565" t="str">
            <v>DNES</v>
          </cell>
          <cell r="K565" t="str">
            <v>IDA</v>
          </cell>
          <cell r="L565" t="str">
            <v>AOI</v>
          </cell>
          <cell r="M565">
            <v>4737.2380578828715</v>
          </cell>
          <cell r="Q565">
            <v>4737.2380578828715</v>
          </cell>
          <cell r="R565" t="str">
            <v>manuel</v>
          </cell>
          <cell r="T565">
            <v>10.018596499999999</v>
          </cell>
          <cell r="U565">
            <v>1</v>
          </cell>
          <cell r="V565">
            <v>47460.476626372132</v>
          </cell>
          <cell r="W565">
            <v>0</v>
          </cell>
          <cell r="X565">
            <v>0</v>
          </cell>
          <cell r="Y565">
            <v>0</v>
          </cell>
          <cell r="Z565">
            <v>47460.476626372132</v>
          </cell>
          <cell r="AA565">
            <v>47460.476626372132</v>
          </cell>
          <cell r="AB565">
            <v>0</v>
          </cell>
          <cell r="AC565">
            <v>0</v>
          </cell>
          <cell r="AD565">
            <v>0</v>
          </cell>
          <cell r="AE565">
            <v>47460.476626372132</v>
          </cell>
          <cell r="AF565">
            <v>0</v>
          </cell>
          <cell r="AG565">
            <v>0</v>
          </cell>
          <cell r="AH565">
            <v>0</v>
          </cell>
          <cell r="AI565">
            <v>0</v>
          </cell>
          <cell r="AJ565">
            <v>0</v>
          </cell>
          <cell r="AL565">
            <v>0</v>
          </cell>
        </row>
        <row r="566">
          <cell r="B566" t="str">
            <v>ST/EPU</v>
          </cell>
          <cell r="C566" t="str">
            <v>B1B</v>
          </cell>
          <cell r="D566" t="str">
            <v>B1BA</v>
          </cell>
          <cell r="E566" t="str">
            <v>ES/TOUG</v>
          </cell>
          <cell r="G566">
            <v>23</v>
          </cell>
          <cell r="H566" t="str">
            <v>ES manuels français, math, phys, snat  pour élèves collèges pub et privé : environ</v>
          </cell>
          <cell r="I566" t="str">
            <v>DNES</v>
          </cell>
          <cell r="K566" t="str">
            <v>IDA</v>
          </cell>
          <cell r="L566" t="str">
            <v>AOI</v>
          </cell>
          <cell r="M566">
            <v>4217.5654734730315</v>
          </cell>
          <cell r="Q566">
            <v>4217.5654734730315</v>
          </cell>
          <cell r="R566" t="str">
            <v>manuel</v>
          </cell>
          <cell r="T566">
            <v>10.018596499999999</v>
          </cell>
          <cell r="U566">
            <v>1</v>
          </cell>
          <cell r="V566">
            <v>42254.086691057753</v>
          </cell>
          <cell r="W566">
            <v>0</v>
          </cell>
          <cell r="X566">
            <v>0</v>
          </cell>
          <cell r="Y566">
            <v>0</v>
          </cell>
          <cell r="Z566">
            <v>42254.086691057753</v>
          </cell>
          <cell r="AA566">
            <v>42254.086691057753</v>
          </cell>
          <cell r="AB566">
            <v>0</v>
          </cell>
          <cell r="AC566">
            <v>0</v>
          </cell>
          <cell r="AD566">
            <v>0</v>
          </cell>
          <cell r="AE566">
            <v>42254.086691057753</v>
          </cell>
          <cell r="AF566">
            <v>0</v>
          </cell>
          <cell r="AG566">
            <v>0</v>
          </cell>
          <cell r="AH566">
            <v>0</v>
          </cell>
          <cell r="AI566">
            <v>0</v>
          </cell>
          <cell r="AJ566">
            <v>0</v>
          </cell>
          <cell r="AL566">
            <v>0</v>
          </cell>
        </row>
        <row r="567">
          <cell r="B567" t="str">
            <v>ST/EPU</v>
          </cell>
          <cell r="C567" t="str">
            <v>B1B</v>
          </cell>
          <cell r="D567" t="str">
            <v>B1BA</v>
          </cell>
          <cell r="E567" t="str">
            <v>ES/YOMO</v>
          </cell>
          <cell r="G567">
            <v>23</v>
          </cell>
          <cell r="H567" t="str">
            <v>ES manuels français, math, phys, snat  pour élèves collèges pub et privé : environ</v>
          </cell>
          <cell r="I567" t="str">
            <v>DNES</v>
          </cell>
          <cell r="K567" t="str">
            <v>IDA</v>
          </cell>
          <cell r="L567" t="str">
            <v>AOI</v>
          </cell>
          <cell r="M567">
            <v>5508.0664347580205</v>
          </cell>
          <cell r="Q567">
            <v>5508.0664347580205</v>
          </cell>
          <cell r="R567" t="str">
            <v>manuel</v>
          </cell>
          <cell r="T567">
            <v>10.018596499999999</v>
          </cell>
          <cell r="U567">
            <v>1</v>
          </cell>
          <cell r="V567">
            <v>55183.095105034176</v>
          </cell>
          <cell r="W567">
            <v>0</v>
          </cell>
          <cell r="X567">
            <v>0</v>
          </cell>
          <cell r="Y567">
            <v>0</v>
          </cell>
          <cell r="Z567">
            <v>55183.095105034176</v>
          </cell>
          <cell r="AA567">
            <v>55183.095105034176</v>
          </cell>
          <cell r="AB567">
            <v>0</v>
          </cell>
          <cell r="AC567">
            <v>0</v>
          </cell>
          <cell r="AD567">
            <v>0</v>
          </cell>
          <cell r="AE567">
            <v>55183.095105034176</v>
          </cell>
          <cell r="AF567">
            <v>0</v>
          </cell>
          <cell r="AG567">
            <v>0</v>
          </cell>
          <cell r="AH567">
            <v>0</v>
          </cell>
          <cell r="AI567">
            <v>0</v>
          </cell>
          <cell r="AJ567">
            <v>0</v>
          </cell>
          <cell r="AL567">
            <v>0</v>
          </cell>
        </row>
        <row r="568">
          <cell r="B568" t="str">
            <v>ST/EPU</v>
          </cell>
          <cell r="C568" t="str">
            <v>B1B</v>
          </cell>
          <cell r="D568" t="str">
            <v>B1BA</v>
          </cell>
          <cell r="E568" t="str">
            <v>ES/BEYL</v>
          </cell>
          <cell r="G568">
            <v>23</v>
          </cell>
          <cell r="H568" t="str">
            <v>ES guides math, phys, snat  pour prof collèges pub et privé : environ</v>
          </cell>
          <cell r="I568" t="str">
            <v>DNES</v>
          </cell>
          <cell r="K568" t="str">
            <v>IDA</v>
          </cell>
          <cell r="L568" t="str">
            <v>AOI</v>
          </cell>
          <cell r="M568">
            <v>584.12690247619241</v>
          </cell>
          <cell r="Q568">
            <v>584.12690247619241</v>
          </cell>
          <cell r="R568" t="str">
            <v>guide</v>
          </cell>
          <cell r="T568">
            <v>9.7865945861538464</v>
          </cell>
          <cell r="U568">
            <v>1</v>
          </cell>
          <cell r="V568">
            <v>5716.6131814003202</v>
          </cell>
          <cell r="W568">
            <v>0</v>
          </cell>
          <cell r="X568">
            <v>0</v>
          </cell>
          <cell r="Y568">
            <v>0</v>
          </cell>
          <cell r="Z568">
            <v>5716.6131814003202</v>
          </cell>
          <cell r="AA568">
            <v>5716.6131814003202</v>
          </cell>
          <cell r="AB568">
            <v>0</v>
          </cell>
          <cell r="AC568">
            <v>0</v>
          </cell>
          <cell r="AD568">
            <v>0</v>
          </cell>
          <cell r="AE568">
            <v>5716.6131814003202</v>
          </cell>
          <cell r="AF568">
            <v>0</v>
          </cell>
          <cell r="AG568">
            <v>0</v>
          </cell>
          <cell r="AH568">
            <v>0</v>
          </cell>
          <cell r="AI568">
            <v>0</v>
          </cell>
          <cell r="AJ568">
            <v>0</v>
          </cell>
          <cell r="AL568">
            <v>0</v>
          </cell>
        </row>
        <row r="569">
          <cell r="B569" t="str">
            <v>ST/EPU</v>
          </cell>
          <cell r="C569" t="str">
            <v>B1B</v>
          </cell>
          <cell r="D569" t="str">
            <v>B1BA</v>
          </cell>
          <cell r="E569" t="str">
            <v>ES/BOFF</v>
          </cell>
          <cell r="G569">
            <v>23</v>
          </cell>
          <cell r="H569" t="str">
            <v>ES guides math, phys, snat  pour prof collèges pub et privé : environ</v>
          </cell>
          <cell r="I569" t="str">
            <v>DNES</v>
          </cell>
          <cell r="K569" t="str">
            <v>IDA</v>
          </cell>
          <cell r="L569" t="str">
            <v>AOI</v>
          </cell>
          <cell r="M569">
            <v>928.51769214446847</v>
          </cell>
          <cell r="Q569">
            <v>928.51769214446847</v>
          </cell>
          <cell r="R569" t="str">
            <v>guide</v>
          </cell>
          <cell r="T569">
            <v>9.7865945861538464</v>
          </cell>
          <cell r="U569">
            <v>1</v>
          </cell>
          <cell r="V569">
            <v>9087.026219089119</v>
          </cell>
          <cell r="W569">
            <v>0</v>
          </cell>
          <cell r="X569">
            <v>0</v>
          </cell>
          <cell r="Y569">
            <v>0</v>
          </cell>
          <cell r="Z569">
            <v>9087.026219089119</v>
          </cell>
          <cell r="AA569">
            <v>9087.026219089119</v>
          </cell>
          <cell r="AB569">
            <v>0</v>
          </cell>
          <cell r="AC569">
            <v>0</v>
          </cell>
          <cell r="AD569">
            <v>0</v>
          </cell>
          <cell r="AE569">
            <v>9087.026219089119</v>
          </cell>
          <cell r="AF569">
            <v>0</v>
          </cell>
          <cell r="AG569">
            <v>0</v>
          </cell>
          <cell r="AH569">
            <v>0</v>
          </cell>
          <cell r="AI569">
            <v>0</v>
          </cell>
          <cell r="AJ569">
            <v>0</v>
          </cell>
          <cell r="AL569">
            <v>0</v>
          </cell>
        </row>
        <row r="570">
          <cell r="B570" t="str">
            <v>ST/EPU</v>
          </cell>
          <cell r="C570" t="str">
            <v>B1B</v>
          </cell>
          <cell r="D570" t="str">
            <v>B1BA</v>
          </cell>
          <cell r="E570" t="str">
            <v>ES/BOKE</v>
          </cell>
          <cell r="G570">
            <v>23</v>
          </cell>
          <cell r="H570" t="str">
            <v>ES guides math, phys, snat  pour prof collèges pub et privé : environ</v>
          </cell>
          <cell r="I570" t="str">
            <v>DNES</v>
          </cell>
          <cell r="K570" t="str">
            <v>IDA</v>
          </cell>
          <cell r="L570" t="str">
            <v>AOI</v>
          </cell>
          <cell r="M570">
            <v>2750.6124574816263</v>
          </cell>
          <cell r="Q570">
            <v>2750.6124574816263</v>
          </cell>
          <cell r="R570" t="str">
            <v>guide</v>
          </cell>
          <cell r="T570">
            <v>9.7865945861538464</v>
          </cell>
          <cell r="U570">
            <v>1</v>
          </cell>
          <cell r="V570">
            <v>26919.128984997009</v>
          </cell>
          <cell r="W570">
            <v>0</v>
          </cell>
          <cell r="X570">
            <v>0</v>
          </cell>
          <cell r="Y570">
            <v>0</v>
          </cell>
          <cell r="Z570">
            <v>26919.128984997009</v>
          </cell>
          <cell r="AA570">
            <v>26919.128984997009</v>
          </cell>
          <cell r="AB570">
            <v>0</v>
          </cell>
          <cell r="AC570">
            <v>0</v>
          </cell>
          <cell r="AD570">
            <v>0</v>
          </cell>
          <cell r="AE570">
            <v>26919.128984997009</v>
          </cell>
          <cell r="AF570">
            <v>0</v>
          </cell>
          <cell r="AG570">
            <v>0</v>
          </cell>
          <cell r="AH570">
            <v>0</v>
          </cell>
          <cell r="AI570">
            <v>0</v>
          </cell>
          <cell r="AJ570">
            <v>0</v>
          </cell>
          <cell r="AL570">
            <v>0</v>
          </cell>
        </row>
        <row r="571">
          <cell r="B571" t="str">
            <v>ST/EPU</v>
          </cell>
          <cell r="C571" t="str">
            <v>B1B</v>
          </cell>
          <cell r="D571" t="str">
            <v>B1BA</v>
          </cell>
          <cell r="E571" t="str">
            <v>ES/COYA</v>
          </cell>
          <cell r="G571">
            <v>23</v>
          </cell>
          <cell r="H571" t="str">
            <v>ES guides math, phys, snat  pour prof collèges pub et privé : environ</v>
          </cell>
          <cell r="I571" t="str">
            <v>DNES</v>
          </cell>
          <cell r="K571" t="str">
            <v>IDA</v>
          </cell>
          <cell r="L571" t="str">
            <v>AOI</v>
          </cell>
          <cell r="M571">
            <v>1140.6691057799285</v>
          </cell>
          <cell r="Q571">
            <v>1140.6691057799285</v>
          </cell>
          <cell r="R571" t="str">
            <v>guide</v>
          </cell>
          <cell r="T571">
            <v>9.7865945861538464</v>
          </cell>
          <cell r="U571">
            <v>1</v>
          </cell>
          <cell r="V571">
            <v>11163.266095218798</v>
          </cell>
          <cell r="W571">
            <v>0</v>
          </cell>
          <cell r="X571">
            <v>0</v>
          </cell>
          <cell r="Y571">
            <v>0</v>
          </cell>
          <cell r="Z571">
            <v>11163.266095218798</v>
          </cell>
          <cell r="AA571">
            <v>11163.266095218798</v>
          </cell>
          <cell r="AB571">
            <v>0</v>
          </cell>
          <cell r="AC571">
            <v>0</v>
          </cell>
          <cell r="AD571">
            <v>0</v>
          </cell>
          <cell r="AE571">
            <v>11163.266095218798</v>
          </cell>
          <cell r="AF571">
            <v>0</v>
          </cell>
          <cell r="AG571">
            <v>0</v>
          </cell>
          <cell r="AH571">
            <v>0</v>
          </cell>
          <cell r="AI571">
            <v>0</v>
          </cell>
          <cell r="AJ571">
            <v>0</v>
          </cell>
          <cell r="AL571">
            <v>0</v>
          </cell>
        </row>
        <row r="572">
          <cell r="B572" t="str">
            <v>ST/EPU</v>
          </cell>
          <cell r="C572" t="str">
            <v>B1B</v>
          </cell>
          <cell r="D572" t="str">
            <v>B1BA</v>
          </cell>
          <cell r="E572" t="str">
            <v>ES/DABO</v>
          </cell>
          <cell r="G572">
            <v>23</v>
          </cell>
          <cell r="H572" t="str">
            <v>ES guides math, phys, snat  pour prof collèges pub et privé : environ</v>
          </cell>
          <cell r="I572" t="str">
            <v>DNES</v>
          </cell>
          <cell r="K572" t="str">
            <v>IDA</v>
          </cell>
          <cell r="L572" t="str">
            <v>AOI</v>
          </cell>
          <cell r="M572">
            <v>491.34200525973995</v>
          </cell>
          <cell r="Q572">
            <v>491.34200525973995</v>
          </cell>
          <cell r="R572" t="str">
            <v>guide</v>
          </cell>
          <cell r="T572">
            <v>9.7865945861538464</v>
          </cell>
          <cell r="U572">
            <v>1</v>
          </cell>
          <cell r="V572">
            <v>4808.5650086249461</v>
          </cell>
          <cell r="W572">
            <v>0</v>
          </cell>
          <cell r="X572">
            <v>0</v>
          </cell>
          <cell r="Y572">
            <v>0</v>
          </cell>
          <cell r="Z572">
            <v>4808.5650086249461</v>
          </cell>
          <cell r="AA572">
            <v>4808.5650086249461</v>
          </cell>
          <cell r="AB572">
            <v>0</v>
          </cell>
          <cell r="AC572">
            <v>0</v>
          </cell>
          <cell r="AD572">
            <v>0</v>
          </cell>
          <cell r="AE572">
            <v>4808.5650086249461</v>
          </cell>
          <cell r="AF572">
            <v>0</v>
          </cell>
          <cell r="AG572">
            <v>0</v>
          </cell>
          <cell r="AH572">
            <v>0</v>
          </cell>
          <cell r="AI572">
            <v>0</v>
          </cell>
          <cell r="AJ572">
            <v>0</v>
          </cell>
          <cell r="AL572">
            <v>0</v>
          </cell>
        </row>
        <row r="573">
          <cell r="B573" t="str">
            <v>ST/EPU</v>
          </cell>
          <cell r="C573" t="str">
            <v>B1B</v>
          </cell>
          <cell r="D573" t="str">
            <v>B1BA</v>
          </cell>
          <cell r="E573" t="str">
            <v>ES/DALA</v>
          </cell>
          <cell r="G573">
            <v>23</v>
          </cell>
          <cell r="H573" t="str">
            <v>ES guides math, phys, snat  pour prof collèges pub et privé : environ</v>
          </cell>
          <cell r="I573" t="str">
            <v>DNES</v>
          </cell>
          <cell r="K573" t="str">
            <v>IDA</v>
          </cell>
          <cell r="L573" t="str">
            <v>AOI</v>
          </cell>
          <cell r="M573">
            <v>465.09474604715774</v>
          </cell>
          <cell r="Q573">
            <v>465.09474604715774</v>
          </cell>
          <cell r="R573" t="str">
            <v>guide</v>
          </cell>
          <cell r="T573">
            <v>9.7865945861538464</v>
          </cell>
          <cell r="U573">
            <v>1</v>
          </cell>
          <cell r="V573">
            <v>4551.6937237137117</v>
          </cell>
          <cell r="W573">
            <v>0</v>
          </cell>
          <cell r="X573">
            <v>0</v>
          </cell>
          <cell r="Y573">
            <v>0</v>
          </cell>
          <cell r="Z573">
            <v>4551.6937237137117</v>
          </cell>
          <cell r="AA573">
            <v>4551.6937237137117</v>
          </cell>
          <cell r="AB573">
            <v>0</v>
          </cell>
          <cell r="AC573">
            <v>0</v>
          </cell>
          <cell r="AD573">
            <v>0</v>
          </cell>
          <cell r="AE573">
            <v>4551.6937237137117</v>
          </cell>
          <cell r="AF573">
            <v>0</v>
          </cell>
          <cell r="AG573">
            <v>0</v>
          </cell>
          <cell r="AH573">
            <v>0</v>
          </cell>
          <cell r="AI573">
            <v>0</v>
          </cell>
          <cell r="AJ573">
            <v>0</v>
          </cell>
          <cell r="AL573">
            <v>0</v>
          </cell>
        </row>
        <row r="574">
          <cell r="B574" t="str">
            <v>ST/EPU</v>
          </cell>
          <cell r="C574" t="str">
            <v>B1B</v>
          </cell>
          <cell r="D574" t="str">
            <v>B1BA</v>
          </cell>
          <cell r="E574" t="str">
            <v>ES/DING</v>
          </cell>
          <cell r="G574">
            <v>23</v>
          </cell>
          <cell r="H574" t="str">
            <v>ES guides math, phys, snat  pour prof collèges pub et privé : environ</v>
          </cell>
          <cell r="I574" t="str">
            <v>DNES</v>
          </cell>
          <cell r="K574" t="str">
            <v>IDA</v>
          </cell>
          <cell r="L574" t="str">
            <v>AOI</v>
          </cell>
          <cell r="M574">
            <v>335.86460992406194</v>
          </cell>
          <cell r="Q574">
            <v>335.86460992406194</v>
          </cell>
          <cell r="R574" t="str">
            <v>guide</v>
          </cell>
          <cell r="T574">
            <v>9.7865945861538464</v>
          </cell>
          <cell r="U574">
            <v>1</v>
          </cell>
          <cell r="V574">
            <v>3286.9707731634981</v>
          </cell>
          <cell r="W574">
            <v>0</v>
          </cell>
          <cell r="X574">
            <v>0</v>
          </cell>
          <cell r="Y574">
            <v>0</v>
          </cell>
          <cell r="Z574">
            <v>3286.9707731634981</v>
          </cell>
          <cell r="AA574">
            <v>3286.9707731634981</v>
          </cell>
          <cell r="AB574">
            <v>0</v>
          </cell>
          <cell r="AC574">
            <v>0</v>
          </cell>
          <cell r="AD574">
            <v>0</v>
          </cell>
          <cell r="AE574">
            <v>3286.9707731634981</v>
          </cell>
          <cell r="AF574">
            <v>0</v>
          </cell>
          <cell r="AG574">
            <v>0</v>
          </cell>
          <cell r="AH574">
            <v>0</v>
          </cell>
          <cell r="AI574">
            <v>0</v>
          </cell>
          <cell r="AJ574">
            <v>0</v>
          </cell>
          <cell r="AL574">
            <v>0</v>
          </cell>
        </row>
        <row r="575">
          <cell r="B575" t="str">
            <v>ST/EPU</v>
          </cell>
          <cell r="C575" t="str">
            <v>B1B</v>
          </cell>
          <cell r="D575" t="str">
            <v>B1BA</v>
          </cell>
          <cell r="E575" t="str">
            <v>ES/DIXI</v>
          </cell>
          <cell r="G575">
            <v>23</v>
          </cell>
          <cell r="H575" t="str">
            <v>ES guides math, phys, snat  pour prof collèges pub et privé : environ</v>
          </cell>
          <cell r="I575" t="str">
            <v>DNES</v>
          </cell>
          <cell r="K575" t="str">
            <v>IDA</v>
          </cell>
          <cell r="L575" t="str">
            <v>AOI</v>
          </cell>
          <cell r="M575">
            <v>1685.007169449786</v>
          </cell>
          <cell r="Q575">
            <v>1685.007169449786</v>
          </cell>
          <cell r="R575" t="str">
            <v>guide</v>
          </cell>
          <cell r="T575">
            <v>9.7865945861538464</v>
          </cell>
          <cell r="U575">
            <v>1</v>
          </cell>
          <cell r="V575">
            <v>16490.482042167692</v>
          </cell>
          <cell r="W575">
            <v>0</v>
          </cell>
          <cell r="X575">
            <v>0</v>
          </cell>
          <cell r="Y575">
            <v>0</v>
          </cell>
          <cell r="Z575">
            <v>16490.482042167692</v>
          </cell>
          <cell r="AA575">
            <v>16490.482042167692</v>
          </cell>
          <cell r="AB575">
            <v>0</v>
          </cell>
          <cell r="AC575">
            <v>0</v>
          </cell>
          <cell r="AD575">
            <v>0</v>
          </cell>
          <cell r="AE575">
            <v>16490.482042167692</v>
          </cell>
          <cell r="AF575">
            <v>0</v>
          </cell>
          <cell r="AG575">
            <v>0</v>
          </cell>
          <cell r="AH575">
            <v>0</v>
          </cell>
          <cell r="AI575">
            <v>0</v>
          </cell>
          <cell r="AJ575">
            <v>0</v>
          </cell>
          <cell r="AL575">
            <v>0</v>
          </cell>
        </row>
        <row r="576">
          <cell r="B576" t="str">
            <v>ST/EPU</v>
          </cell>
          <cell r="C576" t="str">
            <v>B1B</v>
          </cell>
          <cell r="D576" t="str">
            <v>B1BA</v>
          </cell>
          <cell r="E576" t="str">
            <v>ES/DUBR</v>
          </cell>
          <cell r="G576">
            <v>23</v>
          </cell>
          <cell r="H576" t="str">
            <v>ES guides math, phys, snat  pour prof collèges pub et privé : environ</v>
          </cell>
          <cell r="I576" t="str">
            <v>DNES</v>
          </cell>
          <cell r="K576" t="str">
            <v>IDA</v>
          </cell>
          <cell r="L576" t="str">
            <v>AOI</v>
          </cell>
          <cell r="M576">
            <v>778.5572366432848</v>
          </cell>
          <cell r="Q576">
            <v>778.5572366432848</v>
          </cell>
          <cell r="R576" t="str">
            <v>guide</v>
          </cell>
          <cell r="T576">
            <v>9.7865945861538464</v>
          </cell>
          <cell r="U576">
            <v>1</v>
          </cell>
          <cell r="V576">
            <v>7619.4240371440701</v>
          </cell>
          <cell r="W576">
            <v>0</v>
          </cell>
          <cell r="X576">
            <v>0</v>
          </cell>
          <cell r="Y576">
            <v>0</v>
          </cell>
          <cell r="Z576">
            <v>7619.4240371440701</v>
          </cell>
          <cell r="AA576">
            <v>7619.4240371440701</v>
          </cell>
          <cell r="AB576">
            <v>0</v>
          </cell>
          <cell r="AC576">
            <v>0</v>
          </cell>
          <cell r="AD576">
            <v>0</v>
          </cell>
          <cell r="AE576">
            <v>7619.4240371440701</v>
          </cell>
          <cell r="AF576">
            <v>0</v>
          </cell>
          <cell r="AG576">
            <v>0</v>
          </cell>
          <cell r="AH576">
            <v>0</v>
          </cell>
          <cell r="AI576">
            <v>0</v>
          </cell>
          <cell r="AJ576">
            <v>0</v>
          </cell>
          <cell r="AL576">
            <v>0</v>
          </cell>
        </row>
        <row r="577">
          <cell r="B577" t="str">
            <v>ST/EPU</v>
          </cell>
          <cell r="C577" t="str">
            <v>B1B</v>
          </cell>
          <cell r="D577" t="str">
            <v>B1BA</v>
          </cell>
          <cell r="E577" t="str">
            <v>ES/FARA</v>
          </cell>
          <cell r="G577">
            <v>23</v>
          </cell>
          <cell r="H577" t="str">
            <v>ES guides math, phys, snat  pour prof collèges pub et privé : environ</v>
          </cell>
          <cell r="I577" t="str">
            <v>DNES</v>
          </cell>
          <cell r="K577" t="str">
            <v>IDA</v>
          </cell>
          <cell r="L577" t="str">
            <v>AOI</v>
          </cell>
          <cell r="M577">
            <v>1091.0166472694996</v>
          </cell>
          <cell r="Q577">
            <v>1091.0166472694996</v>
          </cell>
          <cell r="R577" t="str">
            <v>guide</v>
          </cell>
          <cell r="T577">
            <v>9.7865945861538464</v>
          </cell>
          <cell r="U577">
            <v>1</v>
          </cell>
          <cell r="V577">
            <v>10677.337613571404</v>
          </cell>
          <cell r="W577">
            <v>0</v>
          </cell>
          <cell r="X577">
            <v>0</v>
          </cell>
          <cell r="Y577">
            <v>0</v>
          </cell>
          <cell r="Z577">
            <v>10677.337613571404</v>
          </cell>
          <cell r="AA577">
            <v>10677.337613571404</v>
          </cell>
          <cell r="AB577">
            <v>0</v>
          </cell>
          <cell r="AC577">
            <v>0</v>
          </cell>
          <cell r="AD577">
            <v>0</v>
          </cell>
          <cell r="AE577">
            <v>10677.337613571404</v>
          </cell>
          <cell r="AF577">
            <v>0</v>
          </cell>
          <cell r="AG577">
            <v>0</v>
          </cell>
          <cell r="AH577">
            <v>0</v>
          </cell>
          <cell r="AI577">
            <v>0</v>
          </cell>
          <cell r="AJ577">
            <v>0</v>
          </cell>
          <cell r="AL577">
            <v>0</v>
          </cell>
        </row>
        <row r="578">
          <cell r="B578" t="str">
            <v>ST/EPU</v>
          </cell>
          <cell r="C578" t="str">
            <v>B1B</v>
          </cell>
          <cell r="D578" t="str">
            <v>B1BA</v>
          </cell>
          <cell r="E578" t="str">
            <v>ES/FORE</v>
          </cell>
          <cell r="G578">
            <v>23</v>
          </cell>
          <cell r="H578" t="str">
            <v>ES guides math, phys, snat  pour prof collèges pub et privé : environ</v>
          </cell>
          <cell r="I578" t="str">
            <v>DNES</v>
          </cell>
          <cell r="K578" t="str">
            <v>IDA</v>
          </cell>
          <cell r="L578" t="str">
            <v>AOI</v>
          </cell>
          <cell r="M578">
            <v>784.57571646273038</v>
          </cell>
          <cell r="Q578">
            <v>784.57571646273038</v>
          </cell>
          <cell r="R578" t="str">
            <v>guide</v>
          </cell>
          <cell r="T578">
            <v>9.7865945861538464</v>
          </cell>
          <cell r="U578">
            <v>1</v>
          </cell>
          <cell r="V578">
            <v>7678.3244591619323</v>
          </cell>
          <cell r="W578">
            <v>0</v>
          </cell>
          <cell r="X578">
            <v>0</v>
          </cell>
          <cell r="Y578">
            <v>0</v>
          </cell>
          <cell r="Z578">
            <v>7678.3244591619323</v>
          </cell>
          <cell r="AA578">
            <v>7678.3244591619323</v>
          </cell>
          <cell r="AB578">
            <v>0</v>
          </cell>
          <cell r="AC578">
            <v>0</v>
          </cell>
          <cell r="AD578">
            <v>0</v>
          </cell>
          <cell r="AE578">
            <v>7678.3244591619323</v>
          </cell>
          <cell r="AF578">
            <v>0</v>
          </cell>
          <cell r="AG578">
            <v>0</v>
          </cell>
          <cell r="AH578">
            <v>0</v>
          </cell>
          <cell r="AI578">
            <v>0</v>
          </cell>
          <cell r="AJ578">
            <v>0</v>
          </cell>
          <cell r="AL578">
            <v>0</v>
          </cell>
        </row>
        <row r="579">
          <cell r="B579" t="str">
            <v>ST/EPU</v>
          </cell>
          <cell r="C579" t="str">
            <v>B1B</v>
          </cell>
          <cell r="D579" t="str">
            <v>B1BA</v>
          </cell>
          <cell r="E579" t="str">
            <v>ES/FRIA</v>
          </cell>
          <cell r="G579">
            <v>23</v>
          </cell>
          <cell r="H579" t="str">
            <v>ES guides math, phys, snat  pour prof collèges pub et privé : environ</v>
          </cell>
          <cell r="I579" t="str">
            <v>DNES</v>
          </cell>
          <cell r="K579" t="str">
            <v>IDA</v>
          </cell>
          <cell r="L579" t="str">
            <v>AOI</v>
          </cell>
          <cell r="M579">
            <v>966.96909099092636</v>
          </cell>
          <cell r="Q579">
            <v>966.96909099092636</v>
          </cell>
          <cell r="R579" t="str">
            <v>guide</v>
          </cell>
          <cell r="T579">
            <v>9.7865945861538464</v>
          </cell>
          <cell r="U579">
            <v>1</v>
          </cell>
          <cell r="V579">
            <v>9463.334470869906</v>
          </cell>
          <cell r="W579">
            <v>0</v>
          </cell>
          <cell r="X579">
            <v>0</v>
          </cell>
          <cell r="Y579">
            <v>0</v>
          </cell>
          <cell r="Z579">
            <v>9463.334470869906</v>
          </cell>
          <cell r="AA579">
            <v>9463.334470869906</v>
          </cell>
          <cell r="AB579">
            <v>0</v>
          </cell>
          <cell r="AC579">
            <v>0</v>
          </cell>
          <cell r="AD579">
            <v>0</v>
          </cell>
          <cell r="AE579">
            <v>9463.334470869906</v>
          </cell>
          <cell r="AF579">
            <v>0</v>
          </cell>
          <cell r="AG579">
            <v>0</v>
          </cell>
          <cell r="AH579">
            <v>0</v>
          </cell>
          <cell r="AI579">
            <v>0</v>
          </cell>
          <cell r="AJ579">
            <v>0</v>
          </cell>
          <cell r="AL579">
            <v>0</v>
          </cell>
        </row>
        <row r="580">
          <cell r="B580" t="str">
            <v>ST/EPU</v>
          </cell>
          <cell r="C580" t="str">
            <v>B1B</v>
          </cell>
          <cell r="D580" t="str">
            <v>B1BA</v>
          </cell>
          <cell r="E580" t="str">
            <v>ES/GAOU</v>
          </cell>
          <cell r="G580">
            <v>23</v>
          </cell>
          <cell r="H580" t="str">
            <v>ES guides math, phys, snat  pour prof collèges pub et privé : environ</v>
          </cell>
          <cell r="I580" t="str">
            <v>DNES</v>
          </cell>
          <cell r="K580" t="str">
            <v>IDA</v>
          </cell>
          <cell r="L580" t="str">
            <v>AOI</v>
          </cell>
          <cell r="M580">
            <v>340.71282977861529</v>
          </cell>
          <cell r="Q580">
            <v>340.71282977861529</v>
          </cell>
          <cell r="R580" t="str">
            <v>guide</v>
          </cell>
          <cell r="T580">
            <v>9.7865945861538464</v>
          </cell>
          <cell r="U580">
            <v>1</v>
          </cell>
          <cell r="V580">
            <v>3334.4183353445533</v>
          </cell>
          <cell r="W580">
            <v>0</v>
          </cell>
          <cell r="X580">
            <v>0</v>
          </cell>
          <cell r="Y580">
            <v>0</v>
          </cell>
          <cell r="Z580">
            <v>3334.4183353445533</v>
          </cell>
          <cell r="AA580">
            <v>3334.4183353445533</v>
          </cell>
          <cell r="AB580">
            <v>0</v>
          </cell>
          <cell r="AC580">
            <v>0</v>
          </cell>
          <cell r="AD580">
            <v>0</v>
          </cell>
          <cell r="AE580">
            <v>3334.4183353445533</v>
          </cell>
          <cell r="AF580">
            <v>0</v>
          </cell>
          <cell r="AG580">
            <v>0</v>
          </cell>
          <cell r="AH580">
            <v>0</v>
          </cell>
          <cell r="AI580">
            <v>0</v>
          </cell>
          <cell r="AJ580">
            <v>0</v>
          </cell>
          <cell r="AL580">
            <v>0</v>
          </cell>
        </row>
        <row r="581">
          <cell r="B581" t="str">
            <v>ST/EPU</v>
          </cell>
          <cell r="C581" t="str">
            <v>B1B</v>
          </cell>
          <cell r="D581" t="str">
            <v>B1BA</v>
          </cell>
          <cell r="E581" t="str">
            <v>ES/GUEC</v>
          </cell>
          <cell r="G581">
            <v>23</v>
          </cell>
          <cell r="H581" t="str">
            <v>ES guides math, phys, snat  pour prof collèges pub et privé : environ</v>
          </cell>
          <cell r="I581" t="str">
            <v>DNES</v>
          </cell>
          <cell r="K581" t="str">
            <v>IDA</v>
          </cell>
          <cell r="L581" t="str">
            <v>AOI</v>
          </cell>
          <cell r="M581">
            <v>1424.7079172587612</v>
          </cell>
          <cell r="Q581">
            <v>1424.7079172587612</v>
          </cell>
          <cell r="R581" t="str">
            <v>guide</v>
          </cell>
          <cell r="T581">
            <v>9.7865945861538464</v>
          </cell>
          <cell r="U581">
            <v>1</v>
          </cell>
          <cell r="V581">
            <v>13943.038789895114</v>
          </cell>
          <cell r="W581">
            <v>0</v>
          </cell>
          <cell r="X581">
            <v>0</v>
          </cell>
          <cell r="Y581">
            <v>0</v>
          </cell>
          <cell r="Z581">
            <v>13943.038789895114</v>
          </cell>
          <cell r="AA581">
            <v>13943.038789895114</v>
          </cell>
          <cell r="AB581">
            <v>0</v>
          </cell>
          <cell r="AC581">
            <v>0</v>
          </cell>
          <cell r="AD581">
            <v>0</v>
          </cell>
          <cell r="AE581">
            <v>13943.038789895114</v>
          </cell>
          <cell r="AF581">
            <v>0</v>
          </cell>
          <cell r="AG581">
            <v>0</v>
          </cell>
          <cell r="AH581">
            <v>0</v>
          </cell>
          <cell r="AI581">
            <v>0</v>
          </cell>
          <cell r="AJ581">
            <v>0</v>
          </cell>
          <cell r="AL581">
            <v>0</v>
          </cell>
        </row>
        <row r="582">
          <cell r="B582" t="str">
            <v>ST/EPU</v>
          </cell>
          <cell r="C582" t="str">
            <v>B1B</v>
          </cell>
          <cell r="D582" t="str">
            <v>B1BA</v>
          </cell>
          <cell r="E582" t="str">
            <v>ES/KALO</v>
          </cell>
          <cell r="G582">
            <v>23</v>
          </cell>
          <cell r="H582" t="str">
            <v>ES guides math, phys, snat  pour prof collèges pub et privé : environ</v>
          </cell>
          <cell r="I582" t="str">
            <v>DNES</v>
          </cell>
          <cell r="K582" t="str">
            <v>IDA</v>
          </cell>
          <cell r="L582" t="str">
            <v>AOI</v>
          </cell>
          <cell r="M582">
            <v>1160.3963451881114</v>
          </cell>
          <cell r="Q582">
            <v>1160.3963451881114</v>
          </cell>
          <cell r="R582" t="str">
            <v>guide</v>
          </cell>
          <cell r="T582">
            <v>9.7865945861538464</v>
          </cell>
          <cell r="U582">
            <v>1</v>
          </cell>
          <cell r="V582">
            <v>11356.328589610681</v>
          </cell>
          <cell r="W582">
            <v>0</v>
          </cell>
          <cell r="X582">
            <v>0</v>
          </cell>
          <cell r="Y582">
            <v>0</v>
          </cell>
          <cell r="Z582">
            <v>11356.328589610681</v>
          </cell>
          <cell r="AA582">
            <v>11356.328589610681</v>
          </cell>
          <cell r="AB582">
            <v>0</v>
          </cell>
          <cell r="AC582">
            <v>0</v>
          </cell>
          <cell r="AD582">
            <v>0</v>
          </cell>
          <cell r="AE582">
            <v>11356.328589610681</v>
          </cell>
          <cell r="AF582">
            <v>0</v>
          </cell>
          <cell r="AG582">
            <v>0</v>
          </cell>
          <cell r="AH582">
            <v>0</v>
          </cell>
          <cell r="AI582">
            <v>0</v>
          </cell>
          <cell r="AJ582">
            <v>0</v>
          </cell>
          <cell r="AL582">
            <v>0</v>
          </cell>
        </row>
        <row r="583">
          <cell r="B583" t="str">
            <v>ST/EPU</v>
          </cell>
          <cell r="C583" t="str">
            <v>B1B</v>
          </cell>
          <cell r="D583" t="str">
            <v>B1BA</v>
          </cell>
          <cell r="E583" t="str">
            <v>ES/KANK</v>
          </cell>
          <cell r="G583">
            <v>23</v>
          </cell>
          <cell r="H583" t="str">
            <v>ES guides math, phys, snat  pour prof collèges pub et privé : environ</v>
          </cell>
          <cell r="I583" t="str">
            <v>DNES</v>
          </cell>
          <cell r="K583" t="str">
            <v>IDA</v>
          </cell>
          <cell r="L583" t="str">
            <v>AOI</v>
          </cell>
          <cell r="M583">
            <v>2460.8895261733119</v>
          </cell>
          <cell r="Q583">
            <v>2460.8895261733119</v>
          </cell>
          <cell r="R583" t="str">
            <v>guide</v>
          </cell>
          <cell r="T583">
            <v>9.7865945861538464</v>
          </cell>
          <cell r="U583">
            <v>1</v>
          </cell>
          <cell r="V583">
            <v>24083.728113970439</v>
          </cell>
          <cell r="W583">
            <v>0</v>
          </cell>
          <cell r="X583">
            <v>0</v>
          </cell>
          <cell r="Y583">
            <v>0</v>
          </cell>
          <cell r="Z583">
            <v>24083.728113970439</v>
          </cell>
          <cell r="AA583">
            <v>24083.728113970439</v>
          </cell>
          <cell r="AB583">
            <v>0</v>
          </cell>
          <cell r="AC583">
            <v>0</v>
          </cell>
          <cell r="AD583">
            <v>0</v>
          </cell>
          <cell r="AE583">
            <v>24083.728113970439</v>
          </cell>
          <cell r="AF583">
            <v>0</v>
          </cell>
          <cell r="AG583">
            <v>0</v>
          </cell>
          <cell r="AH583">
            <v>0</v>
          </cell>
          <cell r="AI583">
            <v>0</v>
          </cell>
          <cell r="AJ583">
            <v>0</v>
          </cell>
          <cell r="AL583">
            <v>0</v>
          </cell>
        </row>
        <row r="584">
          <cell r="B584" t="str">
            <v>ST/EPU</v>
          </cell>
          <cell r="C584" t="str">
            <v>B1B</v>
          </cell>
          <cell r="D584" t="str">
            <v>B1BA</v>
          </cell>
          <cell r="E584" t="str">
            <v>ES/KERO</v>
          </cell>
          <cell r="G584">
            <v>23</v>
          </cell>
          <cell r="H584" t="str">
            <v>ES guides math, phys, snat  pour prof collèges pub et privé : environ</v>
          </cell>
          <cell r="I584" t="str">
            <v>DNES</v>
          </cell>
          <cell r="K584" t="str">
            <v>IDA</v>
          </cell>
          <cell r="L584" t="str">
            <v>AOI</v>
          </cell>
          <cell r="M584">
            <v>437.6772268696833</v>
          </cell>
          <cell r="Q584">
            <v>437.6772268696833</v>
          </cell>
          <cell r="R584" t="str">
            <v>guide</v>
          </cell>
          <cell r="T584">
            <v>9.7865945861538464</v>
          </cell>
          <cell r="U584">
            <v>1</v>
          </cell>
          <cell r="V584">
            <v>4283.3695789656713</v>
          </cell>
          <cell r="W584">
            <v>0</v>
          </cell>
          <cell r="X584">
            <v>0</v>
          </cell>
          <cell r="Y584">
            <v>0</v>
          </cell>
          <cell r="Z584">
            <v>4283.3695789656713</v>
          </cell>
          <cell r="AA584">
            <v>4283.3695789656713</v>
          </cell>
          <cell r="AB584">
            <v>0</v>
          </cell>
          <cell r="AC584">
            <v>0</v>
          </cell>
          <cell r="AD584">
            <v>0</v>
          </cell>
          <cell r="AE584">
            <v>4283.3695789656713</v>
          </cell>
          <cell r="AF584">
            <v>0</v>
          </cell>
          <cell r="AG584">
            <v>0</v>
          </cell>
          <cell r="AH584">
            <v>0</v>
          </cell>
          <cell r="AI584">
            <v>0</v>
          </cell>
          <cell r="AJ584">
            <v>0</v>
          </cell>
          <cell r="AL584">
            <v>0</v>
          </cell>
        </row>
        <row r="585">
          <cell r="B585" t="str">
            <v>ST/EPU</v>
          </cell>
          <cell r="C585" t="str">
            <v>B1B</v>
          </cell>
          <cell r="D585" t="str">
            <v>B1BA</v>
          </cell>
          <cell r="E585" t="str">
            <v>ES/KIND</v>
          </cell>
          <cell r="G585">
            <v>23</v>
          </cell>
          <cell r="H585" t="str">
            <v>ES guides math, phys, snat  pour prof collèges pub et privé : environ</v>
          </cell>
          <cell r="I585" t="str">
            <v>DNES</v>
          </cell>
          <cell r="K585" t="str">
            <v>IDA</v>
          </cell>
          <cell r="L585" t="str">
            <v>AOI</v>
          </cell>
          <cell r="M585">
            <v>2731.0523980684256</v>
          </cell>
          <cell r="Q585">
            <v>2731.0523980684256</v>
          </cell>
          <cell r="R585" t="str">
            <v>guide</v>
          </cell>
          <cell r="T585">
            <v>9.7865945861538464</v>
          </cell>
          <cell r="U585">
            <v>1</v>
          </cell>
          <cell r="V585">
            <v>26727.702613438934</v>
          </cell>
          <cell r="W585">
            <v>0</v>
          </cell>
          <cell r="X585">
            <v>0</v>
          </cell>
          <cell r="Y585">
            <v>0</v>
          </cell>
          <cell r="Z585">
            <v>26727.702613438934</v>
          </cell>
          <cell r="AA585">
            <v>26727.702613438934</v>
          </cell>
          <cell r="AB585">
            <v>0</v>
          </cell>
          <cell r="AC585">
            <v>0</v>
          </cell>
          <cell r="AD585">
            <v>0</v>
          </cell>
          <cell r="AE585">
            <v>26727.702613438934</v>
          </cell>
          <cell r="AF585">
            <v>0</v>
          </cell>
          <cell r="AG585">
            <v>0</v>
          </cell>
          <cell r="AH585">
            <v>0</v>
          </cell>
          <cell r="AI585">
            <v>0</v>
          </cell>
          <cell r="AJ585">
            <v>0</v>
          </cell>
          <cell r="AL585">
            <v>0</v>
          </cell>
        </row>
        <row r="586">
          <cell r="B586" t="str">
            <v>ST/EPU</v>
          </cell>
          <cell r="C586" t="str">
            <v>B1B</v>
          </cell>
          <cell r="D586" t="str">
            <v>B1BA</v>
          </cell>
          <cell r="E586" t="str">
            <v>ES/KISS</v>
          </cell>
          <cell r="G586">
            <v>23</v>
          </cell>
          <cell r="H586" t="str">
            <v>ES guides math, phys, snat  pour prof collèges pub et privé : environ</v>
          </cell>
          <cell r="I586" t="str">
            <v>DNES</v>
          </cell>
          <cell r="K586" t="str">
            <v>IDA</v>
          </cell>
          <cell r="L586" t="str">
            <v>AOI</v>
          </cell>
          <cell r="M586">
            <v>1811.5624256531257</v>
          </cell>
          <cell r="Q586">
            <v>1811.5624256531257</v>
          </cell>
          <cell r="R586" t="str">
            <v>guide</v>
          </cell>
          <cell r="T586">
            <v>9.7865945861538464</v>
          </cell>
          <cell r="U586">
            <v>1</v>
          </cell>
          <cell r="V586">
            <v>17729.027027376611</v>
          </cell>
          <cell r="W586">
            <v>0</v>
          </cell>
          <cell r="X586">
            <v>0</v>
          </cell>
          <cell r="Y586">
            <v>0</v>
          </cell>
          <cell r="Z586">
            <v>17729.027027376611</v>
          </cell>
          <cell r="AA586">
            <v>17729.027027376611</v>
          </cell>
          <cell r="AB586">
            <v>0</v>
          </cell>
          <cell r="AC586">
            <v>0</v>
          </cell>
          <cell r="AD586">
            <v>0</v>
          </cell>
          <cell r="AE586">
            <v>17729.027027376611</v>
          </cell>
          <cell r="AF586">
            <v>0</v>
          </cell>
          <cell r="AG586">
            <v>0</v>
          </cell>
          <cell r="AH586">
            <v>0</v>
          </cell>
          <cell r="AI586">
            <v>0</v>
          </cell>
          <cell r="AJ586">
            <v>0</v>
          </cell>
          <cell r="AL586">
            <v>0</v>
          </cell>
        </row>
        <row r="587">
          <cell r="B587" t="str">
            <v>ST/EPU</v>
          </cell>
          <cell r="C587" t="str">
            <v>B1B</v>
          </cell>
          <cell r="D587" t="str">
            <v>B1BA</v>
          </cell>
          <cell r="E587" t="str">
            <v>ES/KOUB</v>
          </cell>
          <cell r="G587">
            <v>23</v>
          </cell>
          <cell r="H587" t="str">
            <v>ES guides math, phys, snat  pour prof collèges pub et privé : environ</v>
          </cell>
          <cell r="I587" t="str">
            <v>DNES</v>
          </cell>
          <cell r="K587" t="str">
            <v>IDA</v>
          </cell>
          <cell r="L587" t="str">
            <v>AOI</v>
          </cell>
          <cell r="M587">
            <v>219.84169340474901</v>
          </cell>
          <cell r="Q587">
            <v>219.84169340474901</v>
          </cell>
          <cell r="R587" t="str">
            <v>guide</v>
          </cell>
          <cell r="T587">
            <v>9.7865945861538464</v>
          </cell>
          <cell r="U587">
            <v>1</v>
          </cell>
          <cell r="V587">
            <v>2151.5015264858102</v>
          </cell>
          <cell r="W587">
            <v>0</v>
          </cell>
          <cell r="X587">
            <v>0</v>
          </cell>
          <cell r="Y587">
            <v>0</v>
          </cell>
          <cell r="Z587">
            <v>2151.5015264858102</v>
          </cell>
          <cell r="AA587">
            <v>2151.5015264858102</v>
          </cell>
          <cell r="AB587">
            <v>0</v>
          </cell>
          <cell r="AC587">
            <v>0</v>
          </cell>
          <cell r="AD587">
            <v>0</v>
          </cell>
          <cell r="AE587">
            <v>2151.5015264858102</v>
          </cell>
          <cell r="AF587">
            <v>0</v>
          </cell>
          <cell r="AG587">
            <v>0</v>
          </cell>
          <cell r="AH587">
            <v>0</v>
          </cell>
          <cell r="AI587">
            <v>0</v>
          </cell>
          <cell r="AJ587">
            <v>0</v>
          </cell>
          <cell r="AL587">
            <v>0</v>
          </cell>
        </row>
        <row r="588">
          <cell r="B588" t="str">
            <v>ST/EPU</v>
          </cell>
          <cell r="C588" t="str">
            <v>B1B</v>
          </cell>
          <cell r="D588" t="str">
            <v>B1BA</v>
          </cell>
          <cell r="E588" t="str">
            <v>ES/KOUN</v>
          </cell>
          <cell r="G588">
            <v>23</v>
          </cell>
          <cell r="H588" t="str">
            <v>ES guides math, phys, snat  pour prof collèges pub et privé : environ</v>
          </cell>
          <cell r="I588" t="str">
            <v>DNES</v>
          </cell>
          <cell r="K588" t="str">
            <v>IDA</v>
          </cell>
          <cell r="L588" t="str">
            <v>AOI</v>
          </cell>
          <cell r="M588">
            <v>369.80214890593572</v>
          </cell>
          <cell r="Q588">
            <v>369.80214890593572</v>
          </cell>
          <cell r="R588" t="str">
            <v>guide</v>
          </cell>
          <cell r="T588">
            <v>9.7865945861538464</v>
          </cell>
          <cell r="U588">
            <v>1</v>
          </cell>
          <cell r="V588">
            <v>3619.1037084308891</v>
          </cell>
          <cell r="W588">
            <v>0</v>
          </cell>
          <cell r="X588">
            <v>0</v>
          </cell>
          <cell r="Y588">
            <v>0</v>
          </cell>
          <cell r="Z588">
            <v>3619.1037084308891</v>
          </cell>
          <cell r="AA588">
            <v>3619.1037084308891</v>
          </cell>
          <cell r="AB588">
            <v>0</v>
          </cell>
          <cell r="AC588">
            <v>0</v>
          </cell>
          <cell r="AD588">
            <v>0</v>
          </cell>
          <cell r="AE588">
            <v>3619.1037084308891</v>
          </cell>
          <cell r="AF588">
            <v>0</v>
          </cell>
          <cell r="AG588">
            <v>0</v>
          </cell>
          <cell r="AH588">
            <v>0</v>
          </cell>
          <cell r="AI588">
            <v>0</v>
          </cell>
          <cell r="AJ588">
            <v>0</v>
          </cell>
          <cell r="AL588">
            <v>0</v>
          </cell>
        </row>
        <row r="589">
          <cell r="B589" t="str">
            <v>ST/EPU</v>
          </cell>
          <cell r="C589" t="str">
            <v>B1B</v>
          </cell>
          <cell r="D589" t="str">
            <v>B1BA</v>
          </cell>
          <cell r="E589" t="str">
            <v>ES/KOUR</v>
          </cell>
          <cell r="G589">
            <v>23</v>
          </cell>
          <cell r="H589" t="str">
            <v>ES guides math, phys, snat  pour prof collèges pub et privé : environ</v>
          </cell>
          <cell r="I589" t="str">
            <v>DNES</v>
          </cell>
          <cell r="K589" t="str">
            <v>IDA</v>
          </cell>
          <cell r="L589" t="str">
            <v>AOI</v>
          </cell>
          <cell r="M589">
            <v>242.07663273770081</v>
          </cell>
          <cell r="Q589">
            <v>242.07663273770081</v>
          </cell>
          <cell r="R589" t="str">
            <v>guide</v>
          </cell>
          <cell r="T589">
            <v>9.7865945861538464</v>
          </cell>
          <cell r="U589">
            <v>1</v>
          </cell>
          <cell r="V589">
            <v>2369.1058633851358</v>
          </cell>
          <cell r="W589">
            <v>0</v>
          </cell>
          <cell r="X589">
            <v>0</v>
          </cell>
          <cell r="Y589">
            <v>0</v>
          </cell>
          <cell r="Z589">
            <v>2369.1058633851358</v>
          </cell>
          <cell r="AA589">
            <v>2369.1058633851358</v>
          </cell>
          <cell r="AB589">
            <v>0</v>
          </cell>
          <cell r="AC589">
            <v>0</v>
          </cell>
          <cell r="AD589">
            <v>0</v>
          </cell>
          <cell r="AE589">
            <v>2369.1058633851358</v>
          </cell>
          <cell r="AF589">
            <v>0</v>
          </cell>
          <cell r="AG589">
            <v>0</v>
          </cell>
          <cell r="AH589">
            <v>0</v>
          </cell>
          <cell r="AI589">
            <v>0</v>
          </cell>
          <cell r="AJ589">
            <v>0</v>
          </cell>
          <cell r="AL589">
            <v>0</v>
          </cell>
        </row>
        <row r="590">
          <cell r="B590" t="str">
            <v>ST/EPU</v>
          </cell>
          <cell r="C590" t="str">
            <v>B1B</v>
          </cell>
          <cell r="D590" t="str">
            <v>B1BA</v>
          </cell>
          <cell r="E590" t="str">
            <v>ES/LABE</v>
          </cell>
          <cell r="G590">
            <v>23</v>
          </cell>
          <cell r="H590" t="str">
            <v>ES guides math, phys, snat  pour prof collèges pub et privé : environ</v>
          </cell>
          <cell r="I590" t="str">
            <v>DNES</v>
          </cell>
          <cell r="K590" t="str">
            <v>IDA</v>
          </cell>
          <cell r="L590" t="str">
            <v>AOI</v>
          </cell>
          <cell r="M590">
            <v>2070.5242378842736</v>
          </cell>
          <cell r="Q590">
            <v>2070.5242378842736</v>
          </cell>
          <cell r="R590" t="str">
            <v>guide</v>
          </cell>
          <cell r="T590">
            <v>9.7865945861538464</v>
          </cell>
          <cell r="U590">
            <v>1</v>
          </cell>
          <cell r="V590">
            <v>20263.38129697855</v>
          </cell>
          <cell r="W590">
            <v>0</v>
          </cell>
          <cell r="X590">
            <v>0</v>
          </cell>
          <cell r="Y590">
            <v>0</v>
          </cell>
          <cell r="Z590">
            <v>20263.38129697855</v>
          </cell>
          <cell r="AA590">
            <v>20263.38129697855</v>
          </cell>
          <cell r="AB590">
            <v>0</v>
          </cell>
          <cell r="AC590">
            <v>0</v>
          </cell>
          <cell r="AD590">
            <v>0</v>
          </cell>
          <cell r="AE590">
            <v>20263.38129697855</v>
          </cell>
          <cell r="AF590">
            <v>0</v>
          </cell>
          <cell r="AG590">
            <v>0</v>
          </cell>
          <cell r="AH590">
            <v>0</v>
          </cell>
          <cell r="AI590">
            <v>0</v>
          </cell>
          <cell r="AJ590">
            <v>0</v>
          </cell>
          <cell r="AL590">
            <v>0</v>
          </cell>
        </row>
        <row r="591">
          <cell r="B591" t="str">
            <v>ST/EPU</v>
          </cell>
          <cell r="C591" t="str">
            <v>B1B</v>
          </cell>
          <cell r="D591" t="str">
            <v>B1BA</v>
          </cell>
          <cell r="E591" t="str">
            <v>ES/LELO</v>
          </cell>
          <cell r="G591">
            <v>23</v>
          </cell>
          <cell r="H591" t="str">
            <v>ES guides math, phys, snat  pour prof collèges pub et privé : environ</v>
          </cell>
          <cell r="I591" t="str">
            <v>DNES</v>
          </cell>
          <cell r="K591" t="str">
            <v>IDA</v>
          </cell>
          <cell r="L591" t="str">
            <v>AOI</v>
          </cell>
          <cell r="M591">
            <v>338.70666983880011</v>
          </cell>
          <cell r="Q591">
            <v>338.70666983880011</v>
          </cell>
          <cell r="R591" t="str">
            <v>guide</v>
          </cell>
          <cell r="T591">
            <v>9.7865945861538464</v>
          </cell>
          <cell r="U591">
            <v>1</v>
          </cell>
          <cell r="V591">
            <v>3314.7848613385995</v>
          </cell>
          <cell r="W591">
            <v>0</v>
          </cell>
          <cell r="X591">
            <v>0</v>
          </cell>
          <cell r="Y591">
            <v>0</v>
          </cell>
          <cell r="Z591">
            <v>3314.7848613385995</v>
          </cell>
          <cell r="AA591">
            <v>3314.7848613385995</v>
          </cell>
          <cell r="AB591">
            <v>0</v>
          </cell>
          <cell r="AC591">
            <v>0</v>
          </cell>
          <cell r="AD591">
            <v>0</v>
          </cell>
          <cell r="AE591">
            <v>3314.7848613385995</v>
          </cell>
          <cell r="AF591">
            <v>0</v>
          </cell>
          <cell r="AG591">
            <v>0</v>
          </cell>
          <cell r="AH591">
            <v>0</v>
          </cell>
          <cell r="AI591">
            <v>0</v>
          </cell>
          <cell r="AJ591">
            <v>0</v>
          </cell>
          <cell r="AL591">
            <v>0</v>
          </cell>
        </row>
        <row r="592">
          <cell r="B592" t="str">
            <v>ST/EPU</v>
          </cell>
          <cell r="C592" t="str">
            <v>B1B</v>
          </cell>
          <cell r="D592" t="str">
            <v>B1BA</v>
          </cell>
          <cell r="E592" t="str">
            <v>ES/LOLA</v>
          </cell>
          <cell r="G592">
            <v>23</v>
          </cell>
          <cell r="H592" t="str">
            <v>ES guides math, phys, snat  pour prof collèges pub et privé : environ</v>
          </cell>
          <cell r="I592" t="str">
            <v>DNES</v>
          </cell>
          <cell r="K592" t="str">
            <v>IDA</v>
          </cell>
          <cell r="L592" t="str">
            <v>AOI</v>
          </cell>
          <cell r="M592">
            <v>885.71961342841087</v>
          </cell>
          <cell r="Q592">
            <v>885.71961342841087</v>
          </cell>
          <cell r="R592" t="str">
            <v>guide</v>
          </cell>
          <cell r="T592">
            <v>9.7865945861538464</v>
          </cell>
          <cell r="U592">
            <v>1</v>
          </cell>
          <cell r="V592">
            <v>8668.1787736287642</v>
          </cell>
          <cell r="W592">
            <v>0</v>
          </cell>
          <cell r="X592">
            <v>0</v>
          </cell>
          <cell r="Y592">
            <v>0</v>
          </cell>
          <cell r="Z592">
            <v>8668.1787736287642</v>
          </cell>
          <cell r="AA592">
            <v>8668.1787736287642</v>
          </cell>
          <cell r="AB592">
            <v>0</v>
          </cell>
          <cell r="AC592">
            <v>0</v>
          </cell>
          <cell r="AD592">
            <v>0</v>
          </cell>
          <cell r="AE592">
            <v>8668.1787736287642</v>
          </cell>
          <cell r="AF592">
            <v>0</v>
          </cell>
          <cell r="AG592">
            <v>0</v>
          </cell>
          <cell r="AH592">
            <v>0</v>
          </cell>
          <cell r="AI592">
            <v>0</v>
          </cell>
          <cell r="AJ592">
            <v>0</v>
          </cell>
          <cell r="AL592">
            <v>0</v>
          </cell>
        </row>
        <row r="593">
          <cell r="B593" t="str">
            <v>ST/EPU</v>
          </cell>
          <cell r="C593" t="str">
            <v>B1B</v>
          </cell>
          <cell r="D593" t="str">
            <v>B1BA</v>
          </cell>
          <cell r="E593" t="str">
            <v>ES/MACE</v>
          </cell>
          <cell r="G593">
            <v>23</v>
          </cell>
          <cell r="H593" t="str">
            <v>ES guides math, phys, snat  pour prof collèges pub et privé : environ</v>
          </cell>
          <cell r="I593" t="str">
            <v>DNES</v>
          </cell>
          <cell r="K593" t="str">
            <v>IDA</v>
          </cell>
          <cell r="L593" t="str">
            <v>AOI</v>
          </cell>
          <cell r="M593">
            <v>1160.5635251830931</v>
          </cell>
          <cell r="Q593">
            <v>1160.5635251830931</v>
          </cell>
          <cell r="R593" t="str">
            <v>guide</v>
          </cell>
          <cell r="T593">
            <v>9.7865945861538464</v>
          </cell>
          <cell r="U593">
            <v>1</v>
          </cell>
          <cell r="V593">
            <v>11357.964712444482</v>
          </cell>
          <cell r="W593">
            <v>0</v>
          </cell>
          <cell r="X593">
            <v>0</v>
          </cell>
          <cell r="Y593">
            <v>0</v>
          </cell>
          <cell r="Z593">
            <v>11357.964712444482</v>
          </cell>
          <cell r="AA593">
            <v>11357.964712444482</v>
          </cell>
          <cell r="AB593">
            <v>0</v>
          </cell>
          <cell r="AC593">
            <v>0</v>
          </cell>
          <cell r="AD593">
            <v>0</v>
          </cell>
          <cell r="AE593">
            <v>11357.964712444482</v>
          </cell>
          <cell r="AF593">
            <v>0</v>
          </cell>
          <cell r="AG593">
            <v>0</v>
          </cell>
          <cell r="AH593">
            <v>0</v>
          </cell>
          <cell r="AI593">
            <v>0</v>
          </cell>
          <cell r="AJ593">
            <v>0</v>
          </cell>
          <cell r="AL593">
            <v>0</v>
          </cell>
        </row>
        <row r="594">
          <cell r="B594" t="str">
            <v>ST/EPU</v>
          </cell>
          <cell r="C594" t="str">
            <v>B1B</v>
          </cell>
          <cell r="D594" t="str">
            <v>B1BA</v>
          </cell>
          <cell r="E594" t="str">
            <v>ES/MALI</v>
          </cell>
          <cell r="G594">
            <v>23</v>
          </cell>
          <cell r="H594" t="str">
            <v>ES guides math, phys, snat  pour prof collèges pub et privé : environ</v>
          </cell>
          <cell r="I594" t="str">
            <v>DNES</v>
          </cell>
          <cell r="K594" t="str">
            <v>IDA</v>
          </cell>
          <cell r="L594" t="str">
            <v>AOI</v>
          </cell>
          <cell r="M594">
            <v>640.63374078098718</v>
          </cell>
          <cell r="Q594">
            <v>640.63374078098718</v>
          </cell>
          <cell r="R594" t="str">
            <v>guide</v>
          </cell>
          <cell r="T594">
            <v>9.7865945861538464</v>
          </cell>
          <cell r="U594">
            <v>1</v>
          </cell>
          <cell r="V594">
            <v>6269.6226992346956</v>
          </cell>
          <cell r="W594">
            <v>0</v>
          </cell>
          <cell r="X594">
            <v>0</v>
          </cell>
          <cell r="Y594">
            <v>0</v>
          </cell>
          <cell r="Z594">
            <v>6269.6226992346956</v>
          </cell>
          <cell r="AA594">
            <v>6269.6226992346956</v>
          </cell>
          <cell r="AB594">
            <v>0</v>
          </cell>
          <cell r="AC594">
            <v>0</v>
          </cell>
          <cell r="AD594">
            <v>0</v>
          </cell>
          <cell r="AE594">
            <v>6269.6226992346956</v>
          </cell>
          <cell r="AF594">
            <v>0</v>
          </cell>
          <cell r="AG594">
            <v>0</v>
          </cell>
          <cell r="AH594">
            <v>0</v>
          </cell>
          <cell r="AI594">
            <v>0</v>
          </cell>
          <cell r="AJ594">
            <v>0</v>
          </cell>
          <cell r="AL594">
            <v>0</v>
          </cell>
        </row>
        <row r="595">
          <cell r="B595" t="str">
            <v>ST/EPU</v>
          </cell>
          <cell r="C595" t="str">
            <v>B1B</v>
          </cell>
          <cell r="D595" t="str">
            <v>B1BA</v>
          </cell>
          <cell r="E595" t="str">
            <v>ES/MAMO</v>
          </cell>
          <cell r="G595">
            <v>23</v>
          </cell>
          <cell r="H595" t="str">
            <v>ES guides math, phys, snat  pour prof collèges pub et privé : environ</v>
          </cell>
          <cell r="I595" t="str">
            <v>DNES</v>
          </cell>
          <cell r="K595" t="str">
            <v>IDA</v>
          </cell>
          <cell r="L595" t="str">
            <v>AOI</v>
          </cell>
          <cell r="M595">
            <v>1457.4751962757427</v>
          </cell>
          <cell r="Q595">
            <v>1457.4751962757427</v>
          </cell>
          <cell r="R595" t="str">
            <v>guide</v>
          </cell>
          <cell r="T595">
            <v>9.7865945861538464</v>
          </cell>
          <cell r="U595">
            <v>1</v>
          </cell>
          <cell r="V595">
            <v>14263.718865325698</v>
          </cell>
          <cell r="W595">
            <v>0</v>
          </cell>
          <cell r="X595">
            <v>0</v>
          </cell>
          <cell r="Y595">
            <v>0</v>
          </cell>
          <cell r="Z595">
            <v>14263.718865325698</v>
          </cell>
          <cell r="AA595">
            <v>14263.718865325698</v>
          </cell>
          <cell r="AB595">
            <v>0</v>
          </cell>
          <cell r="AC595">
            <v>0</v>
          </cell>
          <cell r="AD595">
            <v>0</v>
          </cell>
          <cell r="AE595">
            <v>14263.718865325698</v>
          </cell>
          <cell r="AF595">
            <v>0</v>
          </cell>
          <cell r="AG595">
            <v>0</v>
          </cell>
          <cell r="AH595">
            <v>0</v>
          </cell>
          <cell r="AI595">
            <v>0</v>
          </cell>
          <cell r="AJ595">
            <v>0</v>
          </cell>
          <cell r="AL595">
            <v>0</v>
          </cell>
        </row>
        <row r="596">
          <cell r="B596" t="str">
            <v>ST/EPU</v>
          </cell>
          <cell r="C596" t="str">
            <v>B1B</v>
          </cell>
          <cell r="D596" t="str">
            <v>B1BA</v>
          </cell>
          <cell r="E596" t="str">
            <v>ES/MAND</v>
          </cell>
          <cell r="G596">
            <v>23</v>
          </cell>
          <cell r="H596" t="str">
            <v>ES guides math, phys, snat  pour prof collèges pub et privé : environ</v>
          </cell>
          <cell r="I596" t="str">
            <v>DNES</v>
          </cell>
          <cell r="K596" t="str">
            <v>IDA</v>
          </cell>
          <cell r="L596" t="str">
            <v>AOI</v>
          </cell>
          <cell r="M596">
            <v>396.7181280984563</v>
          </cell>
          <cell r="Q596">
            <v>396.7181280984563</v>
          </cell>
          <cell r="R596" t="str">
            <v>guide</v>
          </cell>
          <cell r="T596">
            <v>9.7865945861538464</v>
          </cell>
          <cell r="U596">
            <v>1</v>
          </cell>
          <cell r="V596">
            <v>3882.5194846774407</v>
          </cell>
          <cell r="W596">
            <v>0</v>
          </cell>
          <cell r="X596">
            <v>0</v>
          </cell>
          <cell r="Y596">
            <v>0</v>
          </cell>
          <cell r="Z596">
            <v>3882.5194846774407</v>
          </cell>
          <cell r="AA596">
            <v>3882.5194846774407</v>
          </cell>
          <cell r="AB596">
            <v>0</v>
          </cell>
          <cell r="AC596">
            <v>0</v>
          </cell>
          <cell r="AD596">
            <v>0</v>
          </cell>
          <cell r="AE596">
            <v>3882.5194846774407</v>
          </cell>
          <cell r="AF596">
            <v>0</v>
          </cell>
          <cell r="AG596">
            <v>0</v>
          </cell>
          <cell r="AH596">
            <v>0</v>
          </cell>
          <cell r="AI596">
            <v>0</v>
          </cell>
          <cell r="AJ596">
            <v>0</v>
          </cell>
          <cell r="AL596">
            <v>0</v>
          </cell>
        </row>
        <row r="597">
          <cell r="B597" t="str">
            <v>ST/EPU</v>
          </cell>
          <cell r="C597" t="str">
            <v>B1B</v>
          </cell>
          <cell r="D597" t="str">
            <v>B1BA</v>
          </cell>
          <cell r="E597" t="str">
            <v>ES/MATA</v>
          </cell>
          <cell r="G597">
            <v>23</v>
          </cell>
          <cell r="H597" t="str">
            <v>ES guides math, phys, snat  pour prof collèges pub et privé : environ</v>
          </cell>
          <cell r="I597" t="str">
            <v>DNES</v>
          </cell>
          <cell r="K597" t="str">
            <v>IDA</v>
          </cell>
          <cell r="L597" t="str">
            <v>AOI</v>
          </cell>
          <cell r="M597">
            <v>2650.8060004758177</v>
          </cell>
          <cell r="Q597">
            <v>2650.8060004758177</v>
          </cell>
          <cell r="R597" t="str">
            <v>guide</v>
          </cell>
          <cell r="T597">
            <v>9.7865945861538464</v>
          </cell>
          <cell r="U597">
            <v>1</v>
          </cell>
          <cell r="V597">
            <v>25942.363653200766</v>
          </cell>
          <cell r="W597">
            <v>0</v>
          </cell>
          <cell r="X597">
            <v>0</v>
          </cell>
          <cell r="Y597">
            <v>0</v>
          </cell>
          <cell r="Z597">
            <v>25942.363653200766</v>
          </cell>
          <cell r="AA597">
            <v>25942.363653200766</v>
          </cell>
          <cell r="AB597">
            <v>0</v>
          </cell>
          <cell r="AC597">
            <v>0</v>
          </cell>
          <cell r="AD597">
            <v>0</v>
          </cell>
          <cell r="AE597">
            <v>25942.363653200766</v>
          </cell>
          <cell r="AF597">
            <v>0</v>
          </cell>
          <cell r="AG597">
            <v>0</v>
          </cell>
          <cell r="AH597">
            <v>0</v>
          </cell>
          <cell r="AI597">
            <v>0</v>
          </cell>
          <cell r="AJ597">
            <v>0</v>
          </cell>
          <cell r="AL597">
            <v>0</v>
          </cell>
        </row>
        <row r="598">
          <cell r="B598" t="str">
            <v>ST/EPU</v>
          </cell>
          <cell r="C598" t="str">
            <v>B1B</v>
          </cell>
          <cell r="D598" t="str">
            <v>B1BA</v>
          </cell>
          <cell r="E598" t="str">
            <v>ES/MATO</v>
          </cell>
          <cell r="G598">
            <v>23</v>
          </cell>
          <cell r="H598" t="str">
            <v>ES guides math, phys, snat  pour prof collèges pub et privé : environ</v>
          </cell>
          <cell r="I598" t="str">
            <v>DNES</v>
          </cell>
          <cell r="K598" t="str">
            <v>IDA</v>
          </cell>
          <cell r="L598" t="str">
            <v>AOI</v>
          </cell>
          <cell r="M598">
            <v>6121.9642363410967</v>
          </cell>
          <cell r="Q598">
            <v>6121.9642363410967</v>
          </cell>
          <cell r="R598" t="str">
            <v>guide</v>
          </cell>
          <cell r="T598">
            <v>9.7865945861538464</v>
          </cell>
          <cell r="U598">
            <v>1</v>
          </cell>
          <cell r="V598">
            <v>59913.182052003242</v>
          </cell>
          <cell r="W598">
            <v>0</v>
          </cell>
          <cell r="X598">
            <v>0</v>
          </cell>
          <cell r="Y598">
            <v>0</v>
          </cell>
          <cell r="Z598">
            <v>59913.182052003242</v>
          </cell>
          <cell r="AA598">
            <v>59913.182052003242</v>
          </cell>
          <cell r="AB598">
            <v>0</v>
          </cell>
          <cell r="AC598">
            <v>0</v>
          </cell>
          <cell r="AD598">
            <v>0</v>
          </cell>
          <cell r="AE598">
            <v>59913.182052003242</v>
          </cell>
          <cell r="AF598">
            <v>0</v>
          </cell>
          <cell r="AG598">
            <v>0</v>
          </cell>
          <cell r="AH598">
            <v>0</v>
          </cell>
          <cell r="AI598">
            <v>0</v>
          </cell>
          <cell r="AJ598">
            <v>0</v>
          </cell>
          <cell r="AL598">
            <v>0</v>
          </cell>
        </row>
        <row r="599">
          <cell r="B599" t="str">
            <v>ST/EPU</v>
          </cell>
          <cell r="C599" t="str">
            <v>B1B</v>
          </cell>
          <cell r="D599" t="str">
            <v>B1BA</v>
          </cell>
          <cell r="E599" t="str">
            <v>ES/NZER</v>
          </cell>
          <cell r="G599">
            <v>23</v>
          </cell>
          <cell r="H599" t="str">
            <v>ES guides math, phys, snat  pour prof collèges pub et privé : environ</v>
          </cell>
          <cell r="I599" t="str">
            <v>DNES</v>
          </cell>
          <cell r="K599" t="str">
            <v>IDA</v>
          </cell>
          <cell r="L599" t="str">
            <v>AOI</v>
          </cell>
          <cell r="M599">
            <v>3343.9342596819747</v>
          </cell>
          <cell r="Q599">
            <v>3343.9342596819747</v>
          </cell>
          <cell r="R599" t="str">
            <v>guide</v>
          </cell>
          <cell r="T599">
            <v>9.7865945861538464</v>
          </cell>
          <cell r="U599">
            <v>1</v>
          </cell>
          <cell r="V599">
            <v>32725.728922257986</v>
          </cell>
          <cell r="W599">
            <v>0</v>
          </cell>
          <cell r="X599">
            <v>0</v>
          </cell>
          <cell r="Y599">
            <v>0</v>
          </cell>
          <cell r="Z599">
            <v>32725.728922257986</v>
          </cell>
          <cell r="AA599">
            <v>32725.728922257986</v>
          </cell>
          <cell r="AB599">
            <v>0</v>
          </cell>
          <cell r="AC599">
            <v>0</v>
          </cell>
          <cell r="AD599">
            <v>0</v>
          </cell>
          <cell r="AE599">
            <v>32725.728922257986</v>
          </cell>
          <cell r="AF599">
            <v>0</v>
          </cell>
          <cell r="AG599">
            <v>0</v>
          </cell>
          <cell r="AH599">
            <v>0</v>
          </cell>
          <cell r="AI599">
            <v>0</v>
          </cell>
          <cell r="AJ599">
            <v>0</v>
          </cell>
          <cell r="AL599">
            <v>0</v>
          </cell>
        </row>
        <row r="600">
          <cell r="B600" t="str">
            <v>ST/EPU</v>
          </cell>
          <cell r="C600" t="str">
            <v>B1B</v>
          </cell>
          <cell r="D600" t="str">
            <v>B1BA</v>
          </cell>
          <cell r="E600" t="str">
            <v>ES/PITA</v>
          </cell>
          <cell r="G600">
            <v>23</v>
          </cell>
          <cell r="H600" t="str">
            <v>ES guides math, phys, snat  pour prof collèges pub et privé : environ</v>
          </cell>
          <cell r="I600" t="str">
            <v>DNES</v>
          </cell>
          <cell r="K600" t="str">
            <v>IDA</v>
          </cell>
          <cell r="L600" t="str">
            <v>AOI</v>
          </cell>
          <cell r="M600">
            <v>796.27831611165243</v>
          </cell>
          <cell r="Q600">
            <v>796.27831611165243</v>
          </cell>
          <cell r="R600" t="str">
            <v>guide</v>
          </cell>
          <cell r="T600">
            <v>9.7865945861538464</v>
          </cell>
          <cell r="U600">
            <v>1</v>
          </cell>
          <cell r="V600">
            <v>7792.8530575299992</v>
          </cell>
          <cell r="W600">
            <v>0</v>
          </cell>
          <cell r="X600">
            <v>0</v>
          </cell>
          <cell r="Y600">
            <v>0</v>
          </cell>
          <cell r="Z600">
            <v>7792.8530575299992</v>
          </cell>
          <cell r="AA600">
            <v>7792.8530575299992</v>
          </cell>
          <cell r="AB600">
            <v>0</v>
          </cell>
          <cell r="AC600">
            <v>0</v>
          </cell>
          <cell r="AD600">
            <v>0</v>
          </cell>
          <cell r="AE600">
            <v>7792.8530575299992</v>
          </cell>
          <cell r="AF600">
            <v>0</v>
          </cell>
          <cell r="AG600">
            <v>0</v>
          </cell>
          <cell r="AH600">
            <v>0</v>
          </cell>
          <cell r="AI600">
            <v>0</v>
          </cell>
          <cell r="AJ600">
            <v>0</v>
          </cell>
          <cell r="AL600">
            <v>0</v>
          </cell>
        </row>
        <row r="601">
          <cell r="B601" t="str">
            <v>ST/EPU</v>
          </cell>
          <cell r="C601" t="str">
            <v>B1B</v>
          </cell>
          <cell r="D601" t="str">
            <v>B1BA</v>
          </cell>
          <cell r="E601" t="str">
            <v>ES/RATO</v>
          </cell>
          <cell r="G601">
            <v>23</v>
          </cell>
          <cell r="H601" t="str">
            <v>ES guides math, phys, snat  pour prof collèges pub et privé : environ</v>
          </cell>
          <cell r="I601" t="str">
            <v>DNES</v>
          </cell>
          <cell r="K601" t="str">
            <v>IDA</v>
          </cell>
          <cell r="L601" t="str">
            <v>AOI</v>
          </cell>
          <cell r="M601">
            <v>5393.3938181982039</v>
          </cell>
          <cell r="Q601">
            <v>5393.3938181982039</v>
          </cell>
          <cell r="R601" t="str">
            <v>guide</v>
          </cell>
          <cell r="T601">
            <v>9.7865945861538464</v>
          </cell>
          <cell r="U601">
            <v>1</v>
          </cell>
          <cell r="V601">
            <v>52782.958742174167</v>
          </cell>
          <cell r="W601">
            <v>0</v>
          </cell>
          <cell r="X601">
            <v>0</v>
          </cell>
          <cell r="Y601">
            <v>0</v>
          </cell>
          <cell r="Z601">
            <v>52782.958742174167</v>
          </cell>
          <cell r="AA601">
            <v>52782.958742174167</v>
          </cell>
          <cell r="AB601">
            <v>0</v>
          </cell>
          <cell r="AC601">
            <v>0</v>
          </cell>
          <cell r="AD601">
            <v>0</v>
          </cell>
          <cell r="AE601">
            <v>52782.958742174167</v>
          </cell>
          <cell r="AF601">
            <v>0</v>
          </cell>
          <cell r="AG601">
            <v>0</v>
          </cell>
          <cell r="AH601">
            <v>0</v>
          </cell>
          <cell r="AI601">
            <v>0</v>
          </cell>
          <cell r="AJ601">
            <v>0</v>
          </cell>
          <cell r="AL601">
            <v>0</v>
          </cell>
        </row>
        <row r="602">
          <cell r="B602" t="str">
            <v>ST/EPU</v>
          </cell>
          <cell r="C602" t="str">
            <v>B1B</v>
          </cell>
          <cell r="D602" t="str">
            <v>B1BA</v>
          </cell>
          <cell r="E602" t="str">
            <v>ES/SIGU</v>
          </cell>
          <cell r="G602">
            <v>23</v>
          </cell>
          <cell r="H602" t="str">
            <v>ES guides math, phys, snat  pour prof collèges pub et privé : environ</v>
          </cell>
          <cell r="I602" t="str">
            <v>DNES</v>
          </cell>
          <cell r="K602" t="str">
            <v>IDA</v>
          </cell>
          <cell r="L602" t="str">
            <v>AOI</v>
          </cell>
          <cell r="M602">
            <v>1453.1285164061433</v>
          </cell>
          <cell r="Q602">
            <v>1453.1285164061433</v>
          </cell>
          <cell r="R602" t="str">
            <v>guide</v>
          </cell>
          <cell r="T602">
            <v>9.7865945861538464</v>
          </cell>
          <cell r="U602">
            <v>1</v>
          </cell>
          <cell r="V602">
            <v>14221.179671646132</v>
          </cell>
          <cell r="W602">
            <v>0</v>
          </cell>
          <cell r="X602">
            <v>0</v>
          </cell>
          <cell r="Y602">
            <v>0</v>
          </cell>
          <cell r="Z602">
            <v>14221.179671646132</v>
          </cell>
          <cell r="AA602">
            <v>14221.179671646132</v>
          </cell>
          <cell r="AB602">
            <v>0</v>
          </cell>
          <cell r="AC602">
            <v>0</v>
          </cell>
          <cell r="AD602">
            <v>0</v>
          </cell>
          <cell r="AE602">
            <v>14221.179671646132</v>
          </cell>
          <cell r="AF602">
            <v>0</v>
          </cell>
          <cell r="AG602">
            <v>0</v>
          </cell>
          <cell r="AH602">
            <v>0</v>
          </cell>
          <cell r="AI602">
            <v>0</v>
          </cell>
          <cell r="AJ602">
            <v>0</v>
          </cell>
          <cell r="AL602">
            <v>0</v>
          </cell>
        </row>
        <row r="603">
          <cell r="B603" t="str">
            <v>ST/EPU</v>
          </cell>
          <cell r="C603" t="str">
            <v>B1B</v>
          </cell>
          <cell r="D603" t="str">
            <v>B1BA</v>
          </cell>
          <cell r="E603" t="str">
            <v>ES/TELE</v>
          </cell>
          <cell r="G603">
            <v>23</v>
          </cell>
          <cell r="H603" t="str">
            <v>ES guides math, phys, snat  pour prof collèges pub et privé : environ</v>
          </cell>
          <cell r="I603" t="str">
            <v>DNES</v>
          </cell>
          <cell r="K603" t="str">
            <v>IDA</v>
          </cell>
          <cell r="L603" t="str">
            <v>AOI</v>
          </cell>
          <cell r="M603">
            <v>684.26771947197039</v>
          </cell>
          <cell r="Q603">
            <v>684.26771947197039</v>
          </cell>
          <cell r="R603" t="str">
            <v>guide</v>
          </cell>
          <cell r="T603">
            <v>9.7865945861538464</v>
          </cell>
          <cell r="U603">
            <v>1</v>
          </cell>
          <cell r="V603">
            <v>6696.6507588642244</v>
          </cell>
          <cell r="W603">
            <v>0</v>
          </cell>
          <cell r="X603">
            <v>0</v>
          </cell>
          <cell r="Y603">
            <v>0</v>
          </cell>
          <cell r="Z603">
            <v>6696.6507588642244</v>
          </cell>
          <cell r="AA603">
            <v>6696.6507588642244</v>
          </cell>
          <cell r="AB603">
            <v>0</v>
          </cell>
          <cell r="AC603">
            <v>0</v>
          </cell>
          <cell r="AD603">
            <v>0</v>
          </cell>
          <cell r="AE603">
            <v>6696.6507588642244</v>
          </cell>
          <cell r="AF603">
            <v>0</v>
          </cell>
          <cell r="AG603">
            <v>0</v>
          </cell>
          <cell r="AH603">
            <v>0</v>
          </cell>
          <cell r="AI603">
            <v>0</v>
          </cell>
          <cell r="AJ603">
            <v>0</v>
          </cell>
          <cell r="AL603">
            <v>0</v>
          </cell>
        </row>
        <row r="604">
          <cell r="B604" t="str">
            <v>ST/EPU</v>
          </cell>
          <cell r="C604" t="str">
            <v>B1B</v>
          </cell>
          <cell r="D604" t="str">
            <v>B1BA</v>
          </cell>
          <cell r="E604" t="str">
            <v>ES/TOUG</v>
          </cell>
          <cell r="G604">
            <v>23</v>
          </cell>
          <cell r="H604" t="str">
            <v>ES guides math, phys, snat  pour prof collèges pub et privé : environ</v>
          </cell>
          <cell r="I604" t="str">
            <v>DNES</v>
          </cell>
          <cell r="K604" t="str">
            <v>IDA</v>
          </cell>
          <cell r="L604" t="str">
            <v>AOI</v>
          </cell>
          <cell r="M604">
            <v>609.20390172388238</v>
          </cell>
          <cell r="Q604">
            <v>609.20390172388238</v>
          </cell>
          <cell r="R604" t="str">
            <v>guide</v>
          </cell>
          <cell r="T604">
            <v>9.7865945861538464</v>
          </cell>
          <cell r="U604">
            <v>1</v>
          </cell>
          <cell r="V604">
            <v>5962.0316064747476</v>
          </cell>
          <cell r="W604">
            <v>0</v>
          </cell>
          <cell r="X604">
            <v>0</v>
          </cell>
          <cell r="Y604">
            <v>0</v>
          </cell>
          <cell r="Z604">
            <v>5962.0316064747476</v>
          </cell>
          <cell r="AA604">
            <v>5962.0316064747476</v>
          </cell>
          <cell r="AB604">
            <v>0</v>
          </cell>
          <cell r="AC604">
            <v>0</v>
          </cell>
          <cell r="AD604">
            <v>0</v>
          </cell>
          <cell r="AE604">
            <v>5962.0316064747476</v>
          </cell>
          <cell r="AF604">
            <v>0</v>
          </cell>
          <cell r="AG604">
            <v>0</v>
          </cell>
          <cell r="AH604">
            <v>0</v>
          </cell>
          <cell r="AI604">
            <v>0</v>
          </cell>
          <cell r="AJ604">
            <v>0</v>
          </cell>
          <cell r="AL604">
            <v>0</v>
          </cell>
        </row>
        <row r="605">
          <cell r="B605" t="str">
            <v>ST/EPU</v>
          </cell>
          <cell r="C605" t="str">
            <v>B1B</v>
          </cell>
          <cell r="D605" t="str">
            <v>B1BA</v>
          </cell>
          <cell r="E605" t="str">
            <v>ES/YOMO</v>
          </cell>
          <cell r="G605">
            <v>23</v>
          </cell>
          <cell r="H605" t="str">
            <v>ES guides math, phys, snat  pour prof collèges pub et privé : environ</v>
          </cell>
          <cell r="I605" t="str">
            <v>DNES</v>
          </cell>
          <cell r="K605" t="str">
            <v>IDA</v>
          </cell>
          <cell r="L605" t="str">
            <v>AOI</v>
          </cell>
          <cell r="M605">
            <v>795.60959613171406</v>
          </cell>
          <cell r="Q605">
            <v>795.60959613171406</v>
          </cell>
          <cell r="R605" t="str">
            <v>guide</v>
          </cell>
          <cell r="T605">
            <v>9.7865945861538464</v>
          </cell>
          <cell r="U605">
            <v>1</v>
          </cell>
          <cell r="V605">
            <v>7786.3085661946807</v>
          </cell>
          <cell r="W605">
            <v>0</v>
          </cell>
          <cell r="X605">
            <v>0</v>
          </cell>
          <cell r="Y605">
            <v>0</v>
          </cell>
          <cell r="Z605">
            <v>7786.3085661946807</v>
          </cell>
          <cell r="AA605">
            <v>7786.3085661946807</v>
          </cell>
          <cell r="AB605">
            <v>0</v>
          </cell>
          <cell r="AC605">
            <v>0</v>
          </cell>
          <cell r="AD605">
            <v>0</v>
          </cell>
          <cell r="AE605">
            <v>7786.3085661946807</v>
          </cell>
          <cell r="AF605">
            <v>0</v>
          </cell>
          <cell r="AG605">
            <v>0</v>
          </cell>
          <cell r="AH605">
            <v>0</v>
          </cell>
          <cell r="AI605">
            <v>0</v>
          </cell>
          <cell r="AJ605">
            <v>0</v>
          </cell>
          <cell r="AL605">
            <v>0</v>
          </cell>
        </row>
        <row r="606">
          <cell r="B606" t="str">
            <v>ST/EPU</v>
          </cell>
          <cell r="C606" t="str">
            <v>B1A</v>
          </cell>
          <cell r="D606" t="str">
            <v>B1AA</v>
          </cell>
          <cell r="E606" t="str">
            <v>DNEE</v>
          </cell>
          <cell r="G606">
            <v>25</v>
          </cell>
          <cell r="H606" t="str">
            <v>Form form (DSEE, CPMF) à l'util manuels prim  450 p x 3j</v>
          </cell>
          <cell r="I606" t="str">
            <v>DNEE</v>
          </cell>
          <cell r="K606" t="str">
            <v>IDA</v>
          </cell>
          <cell r="L606" t="str">
            <v>AUT</v>
          </cell>
          <cell r="M606">
            <v>1350</v>
          </cell>
          <cell r="Q606">
            <v>1350</v>
          </cell>
          <cell r="R606" t="str">
            <v>pxj</v>
          </cell>
          <cell r="T606">
            <v>75.970399999999998</v>
          </cell>
          <cell r="U606">
            <v>1</v>
          </cell>
          <cell r="V606">
            <v>102560.04</v>
          </cell>
          <cell r="W606">
            <v>0</v>
          </cell>
          <cell r="X606">
            <v>0</v>
          </cell>
          <cell r="Y606">
            <v>0</v>
          </cell>
          <cell r="Z606">
            <v>102560.04</v>
          </cell>
          <cell r="AA606">
            <v>102560.04</v>
          </cell>
          <cell r="AB606">
            <v>0</v>
          </cell>
          <cell r="AC606">
            <v>0</v>
          </cell>
          <cell r="AD606">
            <v>0</v>
          </cell>
          <cell r="AE606">
            <v>102560.04</v>
          </cell>
          <cell r="AF606">
            <v>0</v>
          </cell>
          <cell r="AG606">
            <v>0</v>
          </cell>
          <cell r="AH606">
            <v>0</v>
          </cell>
          <cell r="AI606">
            <v>0</v>
          </cell>
          <cell r="AJ606">
            <v>0</v>
          </cell>
          <cell r="AL606">
            <v>0</v>
          </cell>
        </row>
        <row r="607">
          <cell r="B607" t="str">
            <v>ST/EPU</v>
          </cell>
          <cell r="C607" t="str">
            <v>B1A</v>
          </cell>
          <cell r="D607" t="str">
            <v>B1AA</v>
          </cell>
          <cell r="E607" t="str">
            <v>DNEE</v>
          </cell>
          <cell r="G607">
            <v>25</v>
          </cell>
          <cell r="H607" t="str">
            <v>Actualisation du fichier de suivi des stocks des manuels</v>
          </cell>
          <cell r="I607" t="str">
            <v>DNEE</v>
          </cell>
          <cell r="K607" t="str">
            <v>IDA</v>
          </cell>
          <cell r="L607" t="str">
            <v>AUT</v>
          </cell>
          <cell r="M607">
            <v>1</v>
          </cell>
          <cell r="Q607">
            <v>1</v>
          </cell>
          <cell r="R607" t="str">
            <v>forfait</v>
          </cell>
          <cell r="T607">
            <v>37985.199999999997</v>
          </cell>
          <cell r="U607">
            <v>1</v>
          </cell>
          <cell r="V607">
            <v>37985.199999999997</v>
          </cell>
          <cell r="W607">
            <v>0</v>
          </cell>
          <cell r="X607">
            <v>0</v>
          </cell>
          <cell r="Y607">
            <v>0</v>
          </cell>
          <cell r="Z607">
            <v>37985.199999999997</v>
          </cell>
          <cell r="AA607">
            <v>37985.199999999997</v>
          </cell>
          <cell r="AB607">
            <v>0</v>
          </cell>
          <cell r="AC607">
            <v>0</v>
          </cell>
          <cell r="AD607">
            <v>0</v>
          </cell>
          <cell r="AE607">
            <v>37985.199999999997</v>
          </cell>
          <cell r="AF607">
            <v>0</v>
          </cell>
          <cell r="AG607">
            <v>0</v>
          </cell>
          <cell r="AH607">
            <v>0</v>
          </cell>
          <cell r="AI607">
            <v>0</v>
          </cell>
          <cell r="AJ607">
            <v>0</v>
          </cell>
          <cell r="AL607">
            <v>0</v>
          </cell>
        </row>
        <row r="608">
          <cell r="B608" t="str">
            <v>ST/EPU</v>
          </cell>
          <cell r="C608" t="str">
            <v>B1A</v>
          </cell>
          <cell r="D608" t="str">
            <v>B1AA</v>
          </cell>
          <cell r="E608" t="str">
            <v>DNEE</v>
          </cell>
          <cell r="G608">
            <v>25</v>
          </cell>
          <cell r="H608" t="str">
            <v>Elaboration Manuel des procédures de gestion des manuels scolaires</v>
          </cell>
          <cell r="I608" t="str">
            <v>DNEE</v>
          </cell>
          <cell r="K608" t="str">
            <v>IDA</v>
          </cell>
          <cell r="L608" t="str">
            <v>LR</v>
          </cell>
          <cell r="M608">
            <v>1</v>
          </cell>
          <cell r="Q608">
            <v>1</v>
          </cell>
          <cell r="R608" t="str">
            <v>forfait</v>
          </cell>
          <cell r="T608">
            <v>56977.799999999996</v>
          </cell>
          <cell r="U608">
            <v>1</v>
          </cell>
          <cell r="V608">
            <v>56977.799999999996</v>
          </cell>
          <cell r="W608">
            <v>0</v>
          </cell>
          <cell r="X608">
            <v>0</v>
          </cell>
          <cell r="Y608">
            <v>0</v>
          </cell>
          <cell r="Z608">
            <v>56977.799999999996</v>
          </cell>
          <cell r="AA608">
            <v>56977.799999999996</v>
          </cell>
          <cell r="AB608">
            <v>0</v>
          </cell>
          <cell r="AC608">
            <v>0</v>
          </cell>
          <cell r="AD608">
            <v>0</v>
          </cell>
          <cell r="AE608">
            <v>56977.799999999996</v>
          </cell>
          <cell r="AF608">
            <v>0</v>
          </cell>
          <cell r="AG608">
            <v>0</v>
          </cell>
          <cell r="AH608">
            <v>0</v>
          </cell>
          <cell r="AI608">
            <v>0</v>
          </cell>
          <cell r="AJ608">
            <v>0</v>
          </cell>
          <cell r="AL608">
            <v>0</v>
          </cell>
        </row>
        <row r="609">
          <cell r="B609" t="str">
            <v>ST/EPU</v>
          </cell>
          <cell r="C609" t="str">
            <v>C1E</v>
          </cell>
          <cell r="D609" t="str">
            <v>C1ED</v>
          </cell>
          <cell r="E609" t="str">
            <v>DSEE/BOKE</v>
          </cell>
          <cell r="G609">
            <v>25</v>
          </cell>
          <cell r="H609" t="str">
            <v>Sensibilisation pour la dynamisation ou la mise en place des COGES</v>
          </cell>
          <cell r="I609" t="str">
            <v>DSEE</v>
          </cell>
          <cell r="K609" t="str">
            <v>IDA</v>
          </cell>
          <cell r="L609" t="str">
            <v>LR</v>
          </cell>
          <cell r="M609">
            <v>1</v>
          </cell>
          <cell r="Q609">
            <v>1</v>
          </cell>
          <cell r="R609" t="str">
            <v>forfait</v>
          </cell>
          <cell r="T609">
            <v>14994.157894736842</v>
          </cell>
          <cell r="U609">
            <v>1</v>
          </cell>
          <cell r="V609">
            <v>14994.157894736842</v>
          </cell>
          <cell r="W609">
            <v>0</v>
          </cell>
          <cell r="X609">
            <v>0</v>
          </cell>
          <cell r="Y609">
            <v>0</v>
          </cell>
          <cell r="Z609">
            <v>14994.157894736842</v>
          </cell>
          <cell r="AA609">
            <v>14994.157894736842</v>
          </cell>
          <cell r="AB609">
            <v>0</v>
          </cell>
          <cell r="AC609">
            <v>0</v>
          </cell>
          <cell r="AD609">
            <v>0</v>
          </cell>
          <cell r="AE609">
            <v>14994.157894736842</v>
          </cell>
          <cell r="AF609">
            <v>0</v>
          </cell>
          <cell r="AG609">
            <v>0</v>
          </cell>
          <cell r="AH609">
            <v>0</v>
          </cell>
          <cell r="AI609">
            <v>0</v>
          </cell>
          <cell r="AJ609">
            <v>0</v>
          </cell>
          <cell r="AL609">
            <v>0</v>
          </cell>
        </row>
        <row r="610">
          <cell r="B610" t="str">
            <v>ST/EPU</v>
          </cell>
          <cell r="C610" t="str">
            <v>C1E</v>
          </cell>
          <cell r="D610" t="str">
            <v>C1ED</v>
          </cell>
          <cell r="E610" t="str">
            <v>DSEE/BOFF</v>
          </cell>
          <cell r="G610">
            <v>25</v>
          </cell>
          <cell r="H610" t="str">
            <v>Sensibilisation pour la dynamisation ou la mise en place des COGES</v>
          </cell>
          <cell r="I610" t="str">
            <v>DSEE</v>
          </cell>
          <cell r="K610" t="str">
            <v>IDA</v>
          </cell>
          <cell r="L610" t="str">
            <v>LR</v>
          </cell>
          <cell r="M610">
            <v>1</v>
          </cell>
          <cell r="Q610">
            <v>1</v>
          </cell>
          <cell r="R610" t="str">
            <v>forfait</v>
          </cell>
          <cell r="T610">
            <v>14994.157894736842</v>
          </cell>
          <cell r="U610">
            <v>1</v>
          </cell>
          <cell r="V610">
            <v>14994.157894736842</v>
          </cell>
          <cell r="W610">
            <v>0</v>
          </cell>
          <cell r="X610">
            <v>0</v>
          </cell>
          <cell r="Y610">
            <v>0</v>
          </cell>
          <cell r="Z610">
            <v>14994.157894736842</v>
          </cell>
          <cell r="AA610">
            <v>14994.157894736842</v>
          </cell>
          <cell r="AB610">
            <v>0</v>
          </cell>
          <cell r="AC610">
            <v>0</v>
          </cell>
          <cell r="AD610">
            <v>0</v>
          </cell>
          <cell r="AE610">
            <v>14994.157894736842</v>
          </cell>
          <cell r="AF610">
            <v>0</v>
          </cell>
          <cell r="AG610">
            <v>0</v>
          </cell>
          <cell r="AH610">
            <v>0</v>
          </cell>
          <cell r="AI610">
            <v>0</v>
          </cell>
          <cell r="AJ610">
            <v>0</v>
          </cell>
          <cell r="AL610">
            <v>0</v>
          </cell>
        </row>
        <row r="611">
          <cell r="B611" t="str">
            <v>ST/EPU</v>
          </cell>
          <cell r="C611" t="str">
            <v>C1E</v>
          </cell>
          <cell r="D611" t="str">
            <v>C1ED</v>
          </cell>
          <cell r="E611" t="str">
            <v>DSEE/FRIA</v>
          </cell>
          <cell r="G611">
            <v>25</v>
          </cell>
          <cell r="H611" t="str">
            <v>Sensibilisation pour la dynamisation ou la mise en place des COGES</v>
          </cell>
          <cell r="I611" t="str">
            <v>DSEE</v>
          </cell>
          <cell r="K611" t="str">
            <v>IDA</v>
          </cell>
          <cell r="L611" t="str">
            <v>LR</v>
          </cell>
          <cell r="M611">
            <v>1</v>
          </cell>
          <cell r="Q611">
            <v>1</v>
          </cell>
          <cell r="R611" t="str">
            <v>forfait</v>
          </cell>
          <cell r="T611">
            <v>14994.157894736842</v>
          </cell>
          <cell r="U611">
            <v>1</v>
          </cell>
          <cell r="V611">
            <v>14994.157894736842</v>
          </cell>
          <cell r="W611">
            <v>0</v>
          </cell>
          <cell r="X611">
            <v>0</v>
          </cell>
          <cell r="Y611">
            <v>0</v>
          </cell>
          <cell r="Z611">
            <v>14994.157894736842</v>
          </cell>
          <cell r="AA611">
            <v>14994.157894736842</v>
          </cell>
          <cell r="AB611">
            <v>0</v>
          </cell>
          <cell r="AC611">
            <v>0</v>
          </cell>
          <cell r="AD611">
            <v>0</v>
          </cell>
          <cell r="AE611">
            <v>14994.157894736842</v>
          </cell>
          <cell r="AF611">
            <v>0</v>
          </cell>
          <cell r="AG611">
            <v>0</v>
          </cell>
          <cell r="AH611">
            <v>0</v>
          </cell>
          <cell r="AI611">
            <v>0</v>
          </cell>
          <cell r="AJ611">
            <v>0</v>
          </cell>
          <cell r="AL611">
            <v>0</v>
          </cell>
        </row>
        <row r="612">
          <cell r="B612" t="str">
            <v>ST/EPU</v>
          </cell>
          <cell r="C612" t="str">
            <v>C1E</v>
          </cell>
          <cell r="D612" t="str">
            <v>C1ED</v>
          </cell>
          <cell r="E612" t="str">
            <v>DSEE/GAOU</v>
          </cell>
          <cell r="G612">
            <v>25</v>
          </cell>
          <cell r="H612" t="str">
            <v>Sensibilisation pour la dynamisation ou la mise en place des COGES</v>
          </cell>
          <cell r="I612" t="str">
            <v>DSEE</v>
          </cell>
          <cell r="K612" t="str">
            <v>IDA</v>
          </cell>
          <cell r="L612" t="str">
            <v>LR</v>
          </cell>
          <cell r="M612">
            <v>1</v>
          </cell>
          <cell r="Q612">
            <v>1</v>
          </cell>
          <cell r="R612" t="str">
            <v>forfait</v>
          </cell>
          <cell r="T612">
            <v>14994.157894736842</v>
          </cell>
          <cell r="U612">
            <v>1</v>
          </cell>
          <cell r="V612">
            <v>14994.157894736842</v>
          </cell>
          <cell r="W612">
            <v>0</v>
          </cell>
          <cell r="X612">
            <v>0</v>
          </cell>
          <cell r="Y612">
            <v>0</v>
          </cell>
          <cell r="Z612">
            <v>14994.157894736842</v>
          </cell>
          <cell r="AA612">
            <v>14994.157894736842</v>
          </cell>
          <cell r="AB612">
            <v>0</v>
          </cell>
          <cell r="AC612">
            <v>0</v>
          </cell>
          <cell r="AD612">
            <v>0</v>
          </cell>
          <cell r="AE612">
            <v>14994.157894736842</v>
          </cell>
          <cell r="AF612">
            <v>0</v>
          </cell>
          <cell r="AG612">
            <v>0</v>
          </cell>
          <cell r="AH612">
            <v>0</v>
          </cell>
          <cell r="AI612">
            <v>0</v>
          </cell>
          <cell r="AJ612">
            <v>0</v>
          </cell>
          <cell r="AL612">
            <v>0</v>
          </cell>
        </row>
        <row r="613">
          <cell r="B613" t="str">
            <v>ST/EPU</v>
          </cell>
          <cell r="C613" t="str">
            <v>C1E</v>
          </cell>
          <cell r="D613" t="str">
            <v>C1ED</v>
          </cell>
          <cell r="E613" t="str">
            <v>DSEE/KOUN</v>
          </cell>
          <cell r="G613">
            <v>25</v>
          </cell>
          <cell r="H613" t="str">
            <v>Sensibilisation pour la dynamisation ou la mise en place des COGES</v>
          </cell>
          <cell r="I613" t="str">
            <v>DSEE</v>
          </cell>
          <cell r="K613" t="str">
            <v>IDA</v>
          </cell>
          <cell r="L613" t="str">
            <v>LR</v>
          </cell>
          <cell r="M613">
            <v>1</v>
          </cell>
          <cell r="Q613">
            <v>1</v>
          </cell>
          <cell r="R613" t="str">
            <v>forfait</v>
          </cell>
          <cell r="T613">
            <v>14994.157894736842</v>
          </cell>
          <cell r="U613">
            <v>1</v>
          </cell>
          <cell r="V613">
            <v>14994.157894736842</v>
          </cell>
          <cell r="W613">
            <v>0</v>
          </cell>
          <cell r="X613">
            <v>0</v>
          </cell>
          <cell r="Y613">
            <v>0</v>
          </cell>
          <cell r="Z613">
            <v>14994.157894736842</v>
          </cell>
          <cell r="AA613">
            <v>14994.157894736842</v>
          </cell>
          <cell r="AB613">
            <v>0</v>
          </cell>
          <cell r="AC613">
            <v>0</v>
          </cell>
          <cell r="AD613">
            <v>0</v>
          </cell>
          <cell r="AE613">
            <v>14994.157894736842</v>
          </cell>
          <cell r="AF613">
            <v>0</v>
          </cell>
          <cell r="AG613">
            <v>0</v>
          </cell>
          <cell r="AH613">
            <v>0</v>
          </cell>
          <cell r="AI613">
            <v>0</v>
          </cell>
          <cell r="AJ613">
            <v>0</v>
          </cell>
          <cell r="AL613">
            <v>0</v>
          </cell>
        </row>
        <row r="614">
          <cell r="B614" t="str">
            <v>ST/EPU</v>
          </cell>
          <cell r="C614" t="str">
            <v>C1E</v>
          </cell>
          <cell r="D614" t="str">
            <v>C1ED</v>
          </cell>
          <cell r="E614" t="str">
            <v>DSEE/DIXI</v>
          </cell>
          <cell r="G614">
            <v>25</v>
          </cell>
          <cell r="H614" t="str">
            <v>Sensibilisation pour la dynamisation ou la mise en place des COGES</v>
          </cell>
          <cell r="I614" t="str">
            <v>DSEE</v>
          </cell>
          <cell r="K614" t="str">
            <v>IDA</v>
          </cell>
          <cell r="L614" t="str">
            <v>LR</v>
          </cell>
          <cell r="M614">
            <v>1</v>
          </cell>
          <cell r="Q614">
            <v>1</v>
          </cell>
          <cell r="R614" t="str">
            <v>forfait</v>
          </cell>
          <cell r="T614">
            <v>14994.157894736842</v>
          </cell>
          <cell r="U614">
            <v>1</v>
          </cell>
          <cell r="V614">
            <v>14994.157894736842</v>
          </cell>
          <cell r="W614">
            <v>0</v>
          </cell>
          <cell r="X614">
            <v>0</v>
          </cell>
          <cell r="Y614">
            <v>0</v>
          </cell>
          <cell r="Z614">
            <v>14994.157894736842</v>
          </cell>
          <cell r="AA614">
            <v>14994.157894736842</v>
          </cell>
          <cell r="AB614">
            <v>0</v>
          </cell>
          <cell r="AC614">
            <v>0</v>
          </cell>
          <cell r="AD614">
            <v>0</v>
          </cell>
          <cell r="AE614">
            <v>14994.157894736842</v>
          </cell>
          <cell r="AF614">
            <v>0</v>
          </cell>
          <cell r="AG614">
            <v>0</v>
          </cell>
          <cell r="AH614">
            <v>0</v>
          </cell>
          <cell r="AI614">
            <v>0</v>
          </cell>
          <cell r="AJ614">
            <v>0</v>
          </cell>
          <cell r="AL614">
            <v>0</v>
          </cell>
        </row>
        <row r="615">
          <cell r="B615" t="str">
            <v>ST/EPU</v>
          </cell>
          <cell r="C615" t="str">
            <v>C1E</v>
          </cell>
          <cell r="D615" t="str">
            <v>C1ED</v>
          </cell>
          <cell r="E615" t="str">
            <v>DSEE/KALO</v>
          </cell>
          <cell r="G615">
            <v>25</v>
          </cell>
          <cell r="H615" t="str">
            <v>Sensibilisation pour la dynamisation ou la mise en place des COGES</v>
          </cell>
          <cell r="I615" t="str">
            <v>DSEE</v>
          </cell>
          <cell r="K615" t="str">
            <v>IDA</v>
          </cell>
          <cell r="L615" t="str">
            <v>LR</v>
          </cell>
          <cell r="M615">
            <v>1</v>
          </cell>
          <cell r="Q615">
            <v>1</v>
          </cell>
          <cell r="R615" t="str">
            <v>forfait</v>
          </cell>
          <cell r="T615">
            <v>14994.157894736842</v>
          </cell>
          <cell r="U615">
            <v>1</v>
          </cell>
          <cell r="V615">
            <v>14994.157894736842</v>
          </cell>
          <cell r="W615">
            <v>0</v>
          </cell>
          <cell r="X615">
            <v>0</v>
          </cell>
          <cell r="Y615">
            <v>0</v>
          </cell>
          <cell r="Z615">
            <v>14994.157894736842</v>
          </cell>
          <cell r="AA615">
            <v>14994.157894736842</v>
          </cell>
          <cell r="AB615">
            <v>0</v>
          </cell>
          <cell r="AC615">
            <v>0</v>
          </cell>
          <cell r="AD615">
            <v>0</v>
          </cell>
          <cell r="AE615">
            <v>14994.157894736842</v>
          </cell>
          <cell r="AF615">
            <v>0</v>
          </cell>
          <cell r="AG615">
            <v>0</v>
          </cell>
          <cell r="AH615">
            <v>0</v>
          </cell>
          <cell r="AI615">
            <v>0</v>
          </cell>
          <cell r="AJ615">
            <v>0</v>
          </cell>
          <cell r="AL615">
            <v>0</v>
          </cell>
        </row>
        <row r="616">
          <cell r="B616" t="str">
            <v>ST/EPU</v>
          </cell>
          <cell r="C616" t="str">
            <v>C1E</v>
          </cell>
          <cell r="D616" t="str">
            <v>C1ED</v>
          </cell>
          <cell r="E616" t="str">
            <v>DSEE/MATA</v>
          </cell>
          <cell r="G616">
            <v>25</v>
          </cell>
          <cell r="H616" t="str">
            <v>Sensibilisation pour la dynamisation ou la mise en place des COGES</v>
          </cell>
          <cell r="I616" t="str">
            <v>DSEE</v>
          </cell>
          <cell r="K616" t="str">
            <v>IDA</v>
          </cell>
          <cell r="L616" t="str">
            <v>LR</v>
          </cell>
          <cell r="M616">
            <v>1</v>
          </cell>
          <cell r="Q616">
            <v>1</v>
          </cell>
          <cell r="R616" t="str">
            <v>forfait</v>
          </cell>
          <cell r="T616">
            <v>14994.157894736842</v>
          </cell>
          <cell r="U616">
            <v>1</v>
          </cell>
          <cell r="V616">
            <v>14994.157894736842</v>
          </cell>
          <cell r="W616">
            <v>0</v>
          </cell>
          <cell r="X616">
            <v>0</v>
          </cell>
          <cell r="Y616">
            <v>0</v>
          </cell>
          <cell r="Z616">
            <v>14994.157894736842</v>
          </cell>
          <cell r="AA616">
            <v>14994.157894736842</v>
          </cell>
          <cell r="AB616">
            <v>0</v>
          </cell>
          <cell r="AC616">
            <v>0</v>
          </cell>
          <cell r="AD616">
            <v>0</v>
          </cell>
          <cell r="AE616">
            <v>14994.157894736842</v>
          </cell>
          <cell r="AF616">
            <v>0</v>
          </cell>
          <cell r="AG616">
            <v>0</v>
          </cell>
          <cell r="AH616">
            <v>0</v>
          </cell>
          <cell r="AI616">
            <v>0</v>
          </cell>
          <cell r="AJ616">
            <v>0</v>
          </cell>
          <cell r="AL616">
            <v>0</v>
          </cell>
        </row>
        <row r="617">
          <cell r="B617" t="str">
            <v>ST/EPU</v>
          </cell>
          <cell r="C617" t="str">
            <v>C1E</v>
          </cell>
          <cell r="D617" t="str">
            <v>C1ED</v>
          </cell>
          <cell r="E617" t="str">
            <v>DSEE/MATO</v>
          </cell>
          <cell r="G617">
            <v>25</v>
          </cell>
          <cell r="H617" t="str">
            <v>Sensibilisation pour la dynamisation ou la mise en place des COGES</v>
          </cell>
          <cell r="I617" t="str">
            <v>DSEE</v>
          </cell>
          <cell r="K617" t="str">
            <v>IDA</v>
          </cell>
          <cell r="L617" t="str">
            <v>LR</v>
          </cell>
          <cell r="M617">
            <v>1</v>
          </cell>
          <cell r="Q617">
            <v>1</v>
          </cell>
          <cell r="R617" t="str">
            <v>forfait</v>
          </cell>
          <cell r="T617">
            <v>14994.157894736842</v>
          </cell>
          <cell r="U617">
            <v>1</v>
          </cell>
          <cell r="V617">
            <v>14994.157894736842</v>
          </cell>
          <cell r="W617">
            <v>0</v>
          </cell>
          <cell r="X617">
            <v>0</v>
          </cell>
          <cell r="Y617">
            <v>0</v>
          </cell>
          <cell r="Z617">
            <v>14994.157894736842</v>
          </cell>
          <cell r="AA617">
            <v>14994.157894736842</v>
          </cell>
          <cell r="AB617">
            <v>0</v>
          </cell>
          <cell r="AC617">
            <v>0</v>
          </cell>
          <cell r="AD617">
            <v>0</v>
          </cell>
          <cell r="AE617">
            <v>14994.157894736842</v>
          </cell>
          <cell r="AF617">
            <v>0</v>
          </cell>
          <cell r="AG617">
            <v>0</v>
          </cell>
          <cell r="AH617">
            <v>0</v>
          </cell>
          <cell r="AI617">
            <v>0</v>
          </cell>
          <cell r="AJ617">
            <v>0</v>
          </cell>
          <cell r="AL617">
            <v>0</v>
          </cell>
        </row>
        <row r="618">
          <cell r="B618" t="str">
            <v>ST/EPU</v>
          </cell>
          <cell r="C618" t="str">
            <v>C1E</v>
          </cell>
          <cell r="D618" t="str">
            <v>C1ED</v>
          </cell>
          <cell r="E618" t="str">
            <v>DSEE/RATO</v>
          </cell>
          <cell r="G618">
            <v>25</v>
          </cell>
          <cell r="H618" t="str">
            <v>Sensibilisation pour la dynamisation ou la mise en place des COGES</v>
          </cell>
          <cell r="I618" t="str">
            <v>DSEE</v>
          </cell>
          <cell r="K618" t="str">
            <v>IDA</v>
          </cell>
          <cell r="L618" t="str">
            <v>LR</v>
          </cell>
          <cell r="M618">
            <v>1</v>
          </cell>
          <cell r="Q618">
            <v>1</v>
          </cell>
          <cell r="R618" t="str">
            <v>forfait</v>
          </cell>
          <cell r="T618">
            <v>14994.157894736842</v>
          </cell>
          <cell r="U618">
            <v>1</v>
          </cell>
          <cell r="V618">
            <v>14994.157894736842</v>
          </cell>
          <cell r="W618">
            <v>0</v>
          </cell>
          <cell r="X618">
            <v>0</v>
          </cell>
          <cell r="Y618">
            <v>0</v>
          </cell>
          <cell r="Z618">
            <v>14994.157894736842</v>
          </cell>
          <cell r="AA618">
            <v>14994.157894736842</v>
          </cell>
          <cell r="AB618">
            <v>0</v>
          </cell>
          <cell r="AC618">
            <v>0</v>
          </cell>
          <cell r="AD618">
            <v>0</v>
          </cell>
          <cell r="AE618">
            <v>14994.157894736842</v>
          </cell>
          <cell r="AF618">
            <v>0</v>
          </cell>
          <cell r="AG618">
            <v>0</v>
          </cell>
          <cell r="AH618">
            <v>0</v>
          </cell>
          <cell r="AI618">
            <v>0</v>
          </cell>
          <cell r="AJ618">
            <v>0</v>
          </cell>
          <cell r="AL618">
            <v>0</v>
          </cell>
        </row>
        <row r="619">
          <cell r="B619" t="str">
            <v>ST/EPU</v>
          </cell>
          <cell r="C619" t="str">
            <v>C1E</v>
          </cell>
          <cell r="D619" t="str">
            <v>C1ED</v>
          </cell>
          <cell r="E619" t="str">
            <v>DSEE/DABO</v>
          </cell>
          <cell r="G619">
            <v>25</v>
          </cell>
          <cell r="H619" t="str">
            <v>Sensibilisation pour la dynamisation ou la mise en place des COGES</v>
          </cell>
          <cell r="I619" t="str">
            <v>DSEE</v>
          </cell>
          <cell r="K619" t="str">
            <v>IDA</v>
          </cell>
          <cell r="L619" t="str">
            <v>LR</v>
          </cell>
          <cell r="M619">
            <v>1</v>
          </cell>
          <cell r="Q619">
            <v>1</v>
          </cell>
          <cell r="R619" t="str">
            <v>forfait</v>
          </cell>
          <cell r="T619">
            <v>14994.157894736842</v>
          </cell>
          <cell r="U619">
            <v>1</v>
          </cell>
          <cell r="V619">
            <v>14994.157894736842</v>
          </cell>
          <cell r="W619">
            <v>0</v>
          </cell>
          <cell r="X619">
            <v>0</v>
          </cell>
          <cell r="Y619">
            <v>0</v>
          </cell>
          <cell r="Z619">
            <v>14994.157894736842</v>
          </cell>
          <cell r="AA619">
            <v>14994.157894736842</v>
          </cell>
          <cell r="AB619">
            <v>0</v>
          </cell>
          <cell r="AC619">
            <v>0</v>
          </cell>
          <cell r="AD619">
            <v>0</v>
          </cell>
          <cell r="AE619">
            <v>14994.157894736842</v>
          </cell>
          <cell r="AF619">
            <v>0</v>
          </cell>
          <cell r="AG619">
            <v>0</v>
          </cell>
          <cell r="AH619">
            <v>0</v>
          </cell>
          <cell r="AI619">
            <v>0</v>
          </cell>
          <cell r="AJ619">
            <v>0</v>
          </cell>
          <cell r="AL619">
            <v>0</v>
          </cell>
        </row>
        <row r="620">
          <cell r="B620" t="str">
            <v>ST/EPU</v>
          </cell>
          <cell r="C620" t="str">
            <v>C1E</v>
          </cell>
          <cell r="D620" t="str">
            <v>C1ED</v>
          </cell>
          <cell r="E620" t="str">
            <v>DSEE/DING</v>
          </cell>
          <cell r="G620">
            <v>25</v>
          </cell>
          <cell r="H620" t="str">
            <v>Sensibilisation pour la dynamisation ou la mise en place des COGES</v>
          </cell>
          <cell r="I620" t="str">
            <v>DSEE</v>
          </cell>
          <cell r="K620" t="str">
            <v>IDA</v>
          </cell>
          <cell r="L620" t="str">
            <v>LR</v>
          </cell>
          <cell r="M620">
            <v>1</v>
          </cell>
          <cell r="Q620">
            <v>1</v>
          </cell>
          <cell r="R620" t="str">
            <v>forfait</v>
          </cell>
          <cell r="T620">
            <v>14994.157894736842</v>
          </cell>
          <cell r="U620">
            <v>1</v>
          </cell>
          <cell r="V620">
            <v>14994.157894736842</v>
          </cell>
          <cell r="W620">
            <v>0</v>
          </cell>
          <cell r="X620">
            <v>0</v>
          </cell>
          <cell r="Y620">
            <v>0</v>
          </cell>
          <cell r="Z620">
            <v>14994.157894736842</v>
          </cell>
          <cell r="AA620">
            <v>14994.157894736842</v>
          </cell>
          <cell r="AB620">
            <v>0</v>
          </cell>
          <cell r="AC620">
            <v>0</v>
          </cell>
          <cell r="AD620">
            <v>0</v>
          </cell>
          <cell r="AE620">
            <v>14994.157894736842</v>
          </cell>
          <cell r="AF620">
            <v>0</v>
          </cell>
          <cell r="AG620">
            <v>0</v>
          </cell>
          <cell r="AH620">
            <v>0</v>
          </cell>
          <cell r="AI620">
            <v>0</v>
          </cell>
          <cell r="AJ620">
            <v>0</v>
          </cell>
          <cell r="AL620">
            <v>0</v>
          </cell>
        </row>
        <row r="621">
          <cell r="B621" t="str">
            <v>ST/EPU</v>
          </cell>
          <cell r="C621" t="str">
            <v>C1E</v>
          </cell>
          <cell r="D621" t="str">
            <v>C1ED</v>
          </cell>
          <cell r="E621" t="str">
            <v>DSEE/FARA</v>
          </cell>
          <cell r="G621">
            <v>25</v>
          </cell>
          <cell r="H621" t="str">
            <v>Sensibilisation pour la dynamisation ou la mise en place des COGES</v>
          </cell>
          <cell r="I621" t="str">
            <v>DSEE</v>
          </cell>
          <cell r="K621" t="str">
            <v>IDA</v>
          </cell>
          <cell r="L621" t="str">
            <v>LR</v>
          </cell>
          <cell r="M621">
            <v>1</v>
          </cell>
          <cell r="Q621">
            <v>1</v>
          </cell>
          <cell r="R621" t="str">
            <v>forfait</v>
          </cell>
          <cell r="T621">
            <v>14994.157894736842</v>
          </cell>
          <cell r="U621">
            <v>1</v>
          </cell>
          <cell r="V621">
            <v>14994.157894736842</v>
          </cell>
          <cell r="W621">
            <v>0</v>
          </cell>
          <cell r="X621">
            <v>0</v>
          </cell>
          <cell r="Y621">
            <v>0</v>
          </cell>
          <cell r="Z621">
            <v>14994.157894736842</v>
          </cell>
          <cell r="AA621">
            <v>14994.157894736842</v>
          </cell>
          <cell r="AB621">
            <v>0</v>
          </cell>
          <cell r="AC621">
            <v>0</v>
          </cell>
          <cell r="AD621">
            <v>0</v>
          </cell>
          <cell r="AE621">
            <v>14994.157894736842</v>
          </cell>
          <cell r="AF621">
            <v>0</v>
          </cell>
          <cell r="AG621">
            <v>0</v>
          </cell>
          <cell r="AH621">
            <v>0</v>
          </cell>
          <cell r="AI621">
            <v>0</v>
          </cell>
          <cell r="AJ621">
            <v>0</v>
          </cell>
          <cell r="AL621">
            <v>0</v>
          </cell>
        </row>
        <row r="622">
          <cell r="B622" t="str">
            <v>ST/EPU</v>
          </cell>
          <cell r="C622" t="str">
            <v>C1E</v>
          </cell>
          <cell r="D622" t="str">
            <v>C1ED</v>
          </cell>
          <cell r="E622" t="str">
            <v>DSEE/KISS</v>
          </cell>
          <cell r="G622">
            <v>25</v>
          </cell>
          <cell r="H622" t="str">
            <v>Sensibilisation pour la dynamisation ou la mise en place des COGES</v>
          </cell>
          <cell r="I622" t="str">
            <v>DSEE</v>
          </cell>
          <cell r="K622" t="str">
            <v>IDA</v>
          </cell>
          <cell r="L622" t="str">
            <v>LR</v>
          </cell>
          <cell r="M622">
            <v>1</v>
          </cell>
          <cell r="Q622">
            <v>1</v>
          </cell>
          <cell r="R622" t="str">
            <v>forfait</v>
          </cell>
          <cell r="T622">
            <v>14994.157894736842</v>
          </cell>
          <cell r="U622">
            <v>1</v>
          </cell>
          <cell r="V622">
            <v>14994.157894736842</v>
          </cell>
          <cell r="W622">
            <v>0</v>
          </cell>
          <cell r="X622">
            <v>0</v>
          </cell>
          <cell r="Y622">
            <v>0</v>
          </cell>
          <cell r="Z622">
            <v>14994.157894736842</v>
          </cell>
          <cell r="AA622">
            <v>14994.157894736842</v>
          </cell>
          <cell r="AB622">
            <v>0</v>
          </cell>
          <cell r="AC622">
            <v>0</v>
          </cell>
          <cell r="AD622">
            <v>0</v>
          </cell>
          <cell r="AE622">
            <v>14994.157894736842</v>
          </cell>
          <cell r="AF622">
            <v>0</v>
          </cell>
          <cell r="AG622">
            <v>0</v>
          </cell>
          <cell r="AH622">
            <v>0</v>
          </cell>
          <cell r="AI622">
            <v>0</v>
          </cell>
          <cell r="AJ622">
            <v>0</v>
          </cell>
          <cell r="AL622">
            <v>0</v>
          </cell>
        </row>
        <row r="623">
          <cell r="B623" t="str">
            <v>ST/EPU</v>
          </cell>
          <cell r="C623" t="str">
            <v>C1E</v>
          </cell>
          <cell r="D623" t="str">
            <v>C1ED</v>
          </cell>
          <cell r="E623" t="str">
            <v>DSEE/KANK</v>
          </cell>
          <cell r="G623">
            <v>25</v>
          </cell>
          <cell r="H623" t="str">
            <v>Sensibilisation pour la dynamisation ou la mise en place des COGES</v>
          </cell>
          <cell r="I623" t="str">
            <v>DSEE</v>
          </cell>
          <cell r="K623" t="str">
            <v>IDA</v>
          </cell>
          <cell r="L623" t="str">
            <v>LR</v>
          </cell>
          <cell r="M623">
            <v>1</v>
          </cell>
          <cell r="Q623">
            <v>1</v>
          </cell>
          <cell r="R623" t="str">
            <v>forfait</v>
          </cell>
          <cell r="T623">
            <v>14994.157894736842</v>
          </cell>
          <cell r="U623">
            <v>1</v>
          </cell>
          <cell r="V623">
            <v>14994.157894736842</v>
          </cell>
          <cell r="W623">
            <v>0</v>
          </cell>
          <cell r="X623">
            <v>0</v>
          </cell>
          <cell r="Y623">
            <v>0</v>
          </cell>
          <cell r="Z623">
            <v>14994.157894736842</v>
          </cell>
          <cell r="AA623">
            <v>14994.157894736842</v>
          </cell>
          <cell r="AB623">
            <v>0</v>
          </cell>
          <cell r="AC623">
            <v>0</v>
          </cell>
          <cell r="AD623">
            <v>0</v>
          </cell>
          <cell r="AE623">
            <v>14994.157894736842</v>
          </cell>
          <cell r="AF623">
            <v>0</v>
          </cell>
          <cell r="AG623">
            <v>0</v>
          </cell>
          <cell r="AH623">
            <v>0</v>
          </cell>
          <cell r="AI623">
            <v>0</v>
          </cell>
          <cell r="AJ623">
            <v>0</v>
          </cell>
          <cell r="AL623">
            <v>0</v>
          </cell>
        </row>
        <row r="624">
          <cell r="B624" t="str">
            <v>ST/EPU</v>
          </cell>
          <cell r="C624" t="str">
            <v>C1E</v>
          </cell>
          <cell r="D624" t="str">
            <v>C1ED</v>
          </cell>
          <cell r="E624" t="str">
            <v>DSEE/KERO</v>
          </cell>
          <cell r="G624">
            <v>25</v>
          </cell>
          <cell r="H624" t="str">
            <v>Sensibilisation pour la dynamisation ou la mise en place des COGES</v>
          </cell>
          <cell r="I624" t="str">
            <v>DSEE</v>
          </cell>
          <cell r="K624" t="str">
            <v>IDA</v>
          </cell>
          <cell r="L624" t="str">
            <v>LR</v>
          </cell>
          <cell r="M624">
            <v>1</v>
          </cell>
          <cell r="Q624">
            <v>1</v>
          </cell>
          <cell r="R624" t="str">
            <v>forfait</v>
          </cell>
          <cell r="T624">
            <v>14994.157894736842</v>
          </cell>
          <cell r="U624">
            <v>1</v>
          </cell>
          <cell r="V624">
            <v>14994.157894736842</v>
          </cell>
          <cell r="W624">
            <v>0</v>
          </cell>
          <cell r="X624">
            <v>0</v>
          </cell>
          <cell r="Y624">
            <v>0</v>
          </cell>
          <cell r="Z624">
            <v>14994.157894736842</v>
          </cell>
          <cell r="AA624">
            <v>14994.157894736842</v>
          </cell>
          <cell r="AB624">
            <v>0</v>
          </cell>
          <cell r="AC624">
            <v>0</v>
          </cell>
          <cell r="AD624">
            <v>0</v>
          </cell>
          <cell r="AE624">
            <v>14994.157894736842</v>
          </cell>
          <cell r="AF624">
            <v>0</v>
          </cell>
          <cell r="AG624">
            <v>0</v>
          </cell>
          <cell r="AH624">
            <v>0</v>
          </cell>
          <cell r="AI624">
            <v>0</v>
          </cell>
          <cell r="AJ624">
            <v>0</v>
          </cell>
          <cell r="AL624">
            <v>0</v>
          </cell>
        </row>
        <row r="625">
          <cell r="B625" t="str">
            <v>ST/EPU</v>
          </cell>
          <cell r="C625" t="str">
            <v>C1E</v>
          </cell>
          <cell r="D625" t="str">
            <v>C1ED</v>
          </cell>
          <cell r="E625" t="str">
            <v>DSEE/KOUR</v>
          </cell>
          <cell r="G625">
            <v>25</v>
          </cell>
          <cell r="H625" t="str">
            <v>Sensibilisation pour la dynamisation ou la mise en place des COGES</v>
          </cell>
          <cell r="I625" t="str">
            <v>DSEE</v>
          </cell>
          <cell r="K625" t="str">
            <v>IDA</v>
          </cell>
          <cell r="L625" t="str">
            <v>LR</v>
          </cell>
          <cell r="M625">
            <v>1</v>
          </cell>
          <cell r="Q625">
            <v>1</v>
          </cell>
          <cell r="R625" t="str">
            <v>forfait</v>
          </cell>
          <cell r="T625">
            <v>14994.157894736842</v>
          </cell>
          <cell r="U625">
            <v>1</v>
          </cell>
          <cell r="V625">
            <v>14994.157894736842</v>
          </cell>
          <cell r="W625">
            <v>0</v>
          </cell>
          <cell r="X625">
            <v>0</v>
          </cell>
          <cell r="Y625">
            <v>0</v>
          </cell>
          <cell r="Z625">
            <v>14994.157894736842</v>
          </cell>
          <cell r="AA625">
            <v>14994.157894736842</v>
          </cell>
          <cell r="AB625">
            <v>0</v>
          </cell>
          <cell r="AC625">
            <v>0</v>
          </cell>
          <cell r="AD625">
            <v>0</v>
          </cell>
          <cell r="AE625">
            <v>14994.157894736842</v>
          </cell>
          <cell r="AF625">
            <v>0</v>
          </cell>
          <cell r="AG625">
            <v>0</v>
          </cell>
          <cell r="AH625">
            <v>0</v>
          </cell>
          <cell r="AI625">
            <v>0</v>
          </cell>
          <cell r="AJ625">
            <v>0</v>
          </cell>
          <cell r="AL625">
            <v>0</v>
          </cell>
        </row>
        <row r="626">
          <cell r="B626" t="str">
            <v>ST/EPU</v>
          </cell>
          <cell r="C626" t="str">
            <v>C1E</v>
          </cell>
          <cell r="D626" t="str">
            <v>C1ED</v>
          </cell>
          <cell r="E626" t="str">
            <v>DSEE/MAND</v>
          </cell>
          <cell r="G626">
            <v>25</v>
          </cell>
          <cell r="H626" t="str">
            <v>Sensibilisation pour la dynamisation ou la mise en place des COGES</v>
          </cell>
          <cell r="I626" t="str">
            <v>DSEE</v>
          </cell>
          <cell r="K626" t="str">
            <v>IDA</v>
          </cell>
          <cell r="L626" t="str">
            <v>LR</v>
          </cell>
          <cell r="M626">
            <v>1</v>
          </cell>
          <cell r="Q626">
            <v>1</v>
          </cell>
          <cell r="R626" t="str">
            <v>forfait</v>
          </cell>
          <cell r="T626">
            <v>14994.157894736842</v>
          </cell>
          <cell r="U626">
            <v>1</v>
          </cell>
          <cell r="V626">
            <v>14994.157894736842</v>
          </cell>
          <cell r="W626">
            <v>0</v>
          </cell>
          <cell r="X626">
            <v>0</v>
          </cell>
          <cell r="Y626">
            <v>0</v>
          </cell>
          <cell r="Z626">
            <v>14994.157894736842</v>
          </cell>
          <cell r="AA626">
            <v>14994.157894736842</v>
          </cell>
          <cell r="AB626">
            <v>0</v>
          </cell>
          <cell r="AC626">
            <v>0</v>
          </cell>
          <cell r="AD626">
            <v>0</v>
          </cell>
          <cell r="AE626">
            <v>14994.157894736842</v>
          </cell>
          <cell r="AF626">
            <v>0</v>
          </cell>
          <cell r="AG626">
            <v>0</v>
          </cell>
          <cell r="AH626">
            <v>0</v>
          </cell>
          <cell r="AI626">
            <v>0</v>
          </cell>
          <cell r="AJ626">
            <v>0</v>
          </cell>
          <cell r="AL626">
            <v>0</v>
          </cell>
        </row>
        <row r="627">
          <cell r="B627" t="str">
            <v>ST/EPU</v>
          </cell>
          <cell r="C627" t="str">
            <v>C1E</v>
          </cell>
          <cell r="D627" t="str">
            <v>C1ED</v>
          </cell>
          <cell r="E627" t="str">
            <v>DSEE/SIGU</v>
          </cell>
          <cell r="G627">
            <v>25</v>
          </cell>
          <cell r="H627" t="str">
            <v>Sensibilisation pour la dynamisation ou la mise en place des COGES</v>
          </cell>
          <cell r="I627" t="str">
            <v>DSEE</v>
          </cell>
          <cell r="K627" t="str">
            <v>IDA</v>
          </cell>
          <cell r="L627" t="str">
            <v>LR</v>
          </cell>
          <cell r="M627">
            <v>1</v>
          </cell>
          <cell r="Q627">
            <v>1</v>
          </cell>
          <cell r="R627" t="str">
            <v>forfait</v>
          </cell>
          <cell r="T627">
            <v>14994.157894736842</v>
          </cell>
          <cell r="U627">
            <v>1</v>
          </cell>
          <cell r="V627">
            <v>14994.157894736842</v>
          </cell>
          <cell r="W627">
            <v>0</v>
          </cell>
          <cell r="X627">
            <v>0</v>
          </cell>
          <cell r="Y627">
            <v>0</v>
          </cell>
          <cell r="Z627">
            <v>14994.157894736842</v>
          </cell>
          <cell r="AA627">
            <v>14994.157894736842</v>
          </cell>
          <cell r="AB627">
            <v>0</v>
          </cell>
          <cell r="AC627">
            <v>0</v>
          </cell>
          <cell r="AD627">
            <v>0</v>
          </cell>
          <cell r="AE627">
            <v>14994.157894736842</v>
          </cell>
          <cell r="AF627">
            <v>0</v>
          </cell>
          <cell r="AG627">
            <v>0</v>
          </cell>
          <cell r="AH627">
            <v>0</v>
          </cell>
          <cell r="AI627">
            <v>0</v>
          </cell>
          <cell r="AJ627">
            <v>0</v>
          </cell>
          <cell r="AL627">
            <v>0</v>
          </cell>
        </row>
        <row r="628">
          <cell r="B628" t="str">
            <v>ST/EPU</v>
          </cell>
          <cell r="C628" t="str">
            <v>C1E</v>
          </cell>
          <cell r="D628" t="str">
            <v>C1ED</v>
          </cell>
          <cell r="E628" t="str">
            <v>DSEE/COYA</v>
          </cell>
          <cell r="G628">
            <v>25</v>
          </cell>
          <cell r="H628" t="str">
            <v>Sensibilisation pour la dynamisation ou la mise en place des COGES</v>
          </cell>
          <cell r="I628" t="str">
            <v>DSEE</v>
          </cell>
          <cell r="K628" t="str">
            <v>IDA</v>
          </cell>
          <cell r="L628" t="str">
            <v>LR</v>
          </cell>
          <cell r="M628">
            <v>1</v>
          </cell>
          <cell r="Q628">
            <v>1</v>
          </cell>
          <cell r="R628" t="str">
            <v>forfait</v>
          </cell>
          <cell r="T628">
            <v>14994.157894736842</v>
          </cell>
          <cell r="U628">
            <v>1</v>
          </cell>
          <cell r="V628">
            <v>14994.157894736842</v>
          </cell>
          <cell r="W628">
            <v>0</v>
          </cell>
          <cell r="X628">
            <v>0</v>
          </cell>
          <cell r="Y628">
            <v>0</v>
          </cell>
          <cell r="Z628">
            <v>14994.157894736842</v>
          </cell>
          <cell r="AA628">
            <v>14994.157894736842</v>
          </cell>
          <cell r="AB628">
            <v>0</v>
          </cell>
          <cell r="AC628">
            <v>0</v>
          </cell>
          <cell r="AD628">
            <v>0</v>
          </cell>
          <cell r="AE628">
            <v>14994.157894736842</v>
          </cell>
          <cell r="AF628">
            <v>0</v>
          </cell>
          <cell r="AG628">
            <v>0</v>
          </cell>
          <cell r="AH628">
            <v>0</v>
          </cell>
          <cell r="AI628">
            <v>0</v>
          </cell>
          <cell r="AJ628">
            <v>0</v>
          </cell>
          <cell r="AL628">
            <v>0</v>
          </cell>
        </row>
        <row r="629">
          <cell r="B629" t="str">
            <v>ST/EPU</v>
          </cell>
          <cell r="C629" t="str">
            <v>C1E</v>
          </cell>
          <cell r="D629" t="str">
            <v>C1ED</v>
          </cell>
          <cell r="E629" t="str">
            <v>DSEE/DUBR</v>
          </cell>
          <cell r="G629">
            <v>25</v>
          </cell>
          <cell r="H629" t="str">
            <v>Sensibilisation pour la dynamisation ou la mise en place des COGES</v>
          </cell>
          <cell r="I629" t="str">
            <v>DSEE</v>
          </cell>
          <cell r="K629" t="str">
            <v>IDA</v>
          </cell>
          <cell r="L629" t="str">
            <v>LR</v>
          </cell>
          <cell r="M629">
            <v>1</v>
          </cell>
          <cell r="Q629">
            <v>1</v>
          </cell>
          <cell r="R629" t="str">
            <v>forfait</v>
          </cell>
          <cell r="T629">
            <v>14994.157894736842</v>
          </cell>
          <cell r="U629">
            <v>1</v>
          </cell>
          <cell r="V629">
            <v>14994.157894736842</v>
          </cell>
          <cell r="W629">
            <v>0</v>
          </cell>
          <cell r="X629">
            <v>0</v>
          </cell>
          <cell r="Y629">
            <v>0</v>
          </cell>
          <cell r="Z629">
            <v>14994.157894736842</v>
          </cell>
          <cell r="AA629">
            <v>14994.157894736842</v>
          </cell>
          <cell r="AB629">
            <v>0</v>
          </cell>
          <cell r="AC629">
            <v>0</v>
          </cell>
          <cell r="AD629">
            <v>0</v>
          </cell>
          <cell r="AE629">
            <v>14994.157894736842</v>
          </cell>
          <cell r="AF629">
            <v>0</v>
          </cell>
          <cell r="AG629">
            <v>0</v>
          </cell>
          <cell r="AH629">
            <v>0</v>
          </cell>
          <cell r="AI629">
            <v>0</v>
          </cell>
          <cell r="AJ629">
            <v>0</v>
          </cell>
          <cell r="AL629">
            <v>0</v>
          </cell>
        </row>
        <row r="630">
          <cell r="B630" t="str">
            <v>ST/EPU</v>
          </cell>
          <cell r="C630" t="str">
            <v>C1E</v>
          </cell>
          <cell r="D630" t="str">
            <v>C1ED</v>
          </cell>
          <cell r="E630" t="str">
            <v>DSEE/FORE</v>
          </cell>
          <cell r="G630">
            <v>25</v>
          </cell>
          <cell r="H630" t="str">
            <v>Sensibilisation pour la dynamisation ou la mise en place des COGES</v>
          </cell>
          <cell r="I630" t="str">
            <v>DSEE</v>
          </cell>
          <cell r="K630" t="str">
            <v>IDA</v>
          </cell>
          <cell r="L630" t="str">
            <v>LR</v>
          </cell>
          <cell r="M630">
            <v>1</v>
          </cell>
          <cell r="Q630">
            <v>1</v>
          </cell>
          <cell r="R630" t="str">
            <v>forfait</v>
          </cell>
          <cell r="T630">
            <v>14994.157894736842</v>
          </cell>
          <cell r="U630">
            <v>1</v>
          </cell>
          <cell r="V630">
            <v>14994.157894736842</v>
          </cell>
          <cell r="W630">
            <v>0</v>
          </cell>
          <cell r="X630">
            <v>0</v>
          </cell>
          <cell r="Y630">
            <v>0</v>
          </cell>
          <cell r="Z630">
            <v>14994.157894736842</v>
          </cell>
          <cell r="AA630">
            <v>14994.157894736842</v>
          </cell>
          <cell r="AB630">
            <v>0</v>
          </cell>
          <cell r="AC630">
            <v>0</v>
          </cell>
          <cell r="AD630">
            <v>0</v>
          </cell>
          <cell r="AE630">
            <v>14994.157894736842</v>
          </cell>
          <cell r="AF630">
            <v>0</v>
          </cell>
          <cell r="AG630">
            <v>0</v>
          </cell>
          <cell r="AH630">
            <v>0</v>
          </cell>
          <cell r="AI630">
            <v>0</v>
          </cell>
          <cell r="AJ630">
            <v>0</v>
          </cell>
          <cell r="AL630">
            <v>0</v>
          </cell>
        </row>
        <row r="631">
          <cell r="B631" t="str">
            <v>ST/EPU</v>
          </cell>
          <cell r="C631" t="str">
            <v>C1E</v>
          </cell>
          <cell r="D631" t="str">
            <v>C1ED</v>
          </cell>
          <cell r="E631" t="str">
            <v>DSEE/KIND</v>
          </cell>
          <cell r="G631">
            <v>25</v>
          </cell>
          <cell r="H631" t="str">
            <v>Sensibilisation pour la dynamisation ou la mise en place des COGES</v>
          </cell>
          <cell r="I631" t="str">
            <v>DSEE</v>
          </cell>
          <cell r="K631" t="str">
            <v>IDA</v>
          </cell>
          <cell r="L631" t="str">
            <v>LR</v>
          </cell>
          <cell r="M631">
            <v>1</v>
          </cell>
          <cell r="Q631">
            <v>1</v>
          </cell>
          <cell r="R631" t="str">
            <v>forfait</v>
          </cell>
          <cell r="T631">
            <v>14994.157894736842</v>
          </cell>
          <cell r="U631">
            <v>1</v>
          </cell>
          <cell r="V631">
            <v>14994.157894736842</v>
          </cell>
          <cell r="W631">
            <v>0</v>
          </cell>
          <cell r="X631">
            <v>0</v>
          </cell>
          <cell r="Y631">
            <v>0</v>
          </cell>
          <cell r="Z631">
            <v>14994.157894736842</v>
          </cell>
          <cell r="AA631">
            <v>14994.157894736842</v>
          </cell>
          <cell r="AB631">
            <v>0</v>
          </cell>
          <cell r="AC631">
            <v>0</v>
          </cell>
          <cell r="AD631">
            <v>0</v>
          </cell>
          <cell r="AE631">
            <v>14994.157894736842</v>
          </cell>
          <cell r="AF631">
            <v>0</v>
          </cell>
          <cell r="AG631">
            <v>0</v>
          </cell>
          <cell r="AH631">
            <v>0</v>
          </cell>
          <cell r="AI631">
            <v>0</v>
          </cell>
          <cell r="AJ631">
            <v>0</v>
          </cell>
          <cell r="AL631">
            <v>0</v>
          </cell>
        </row>
        <row r="632">
          <cell r="B632" t="str">
            <v>ST/EPU</v>
          </cell>
          <cell r="C632" t="str">
            <v>C1E</v>
          </cell>
          <cell r="D632" t="str">
            <v>C1ED</v>
          </cell>
          <cell r="E632" t="str">
            <v>DSEE/TELE</v>
          </cell>
          <cell r="G632">
            <v>25</v>
          </cell>
          <cell r="H632" t="str">
            <v>Sensibilisation pour la dynamisation ou la mise en place des COGES</v>
          </cell>
          <cell r="I632" t="str">
            <v>DSEE</v>
          </cell>
          <cell r="K632" t="str">
            <v>IDA</v>
          </cell>
          <cell r="L632" t="str">
            <v>LR</v>
          </cell>
          <cell r="M632">
            <v>1</v>
          </cell>
          <cell r="Q632">
            <v>1</v>
          </cell>
          <cell r="R632" t="str">
            <v>forfait</v>
          </cell>
          <cell r="T632">
            <v>14994.157894736842</v>
          </cell>
          <cell r="U632">
            <v>1</v>
          </cell>
          <cell r="V632">
            <v>14994.157894736842</v>
          </cell>
          <cell r="W632">
            <v>0</v>
          </cell>
          <cell r="X632">
            <v>0</v>
          </cell>
          <cell r="Y632">
            <v>0</v>
          </cell>
          <cell r="Z632">
            <v>14994.157894736842</v>
          </cell>
          <cell r="AA632">
            <v>14994.157894736842</v>
          </cell>
          <cell r="AB632">
            <v>0</v>
          </cell>
          <cell r="AC632">
            <v>0</v>
          </cell>
          <cell r="AD632">
            <v>0</v>
          </cell>
          <cell r="AE632">
            <v>14994.157894736842</v>
          </cell>
          <cell r="AF632">
            <v>0</v>
          </cell>
          <cell r="AG632">
            <v>0</v>
          </cell>
          <cell r="AH632">
            <v>0</v>
          </cell>
          <cell r="AI632">
            <v>0</v>
          </cell>
          <cell r="AJ632">
            <v>0</v>
          </cell>
          <cell r="AL632">
            <v>0</v>
          </cell>
        </row>
        <row r="633">
          <cell r="B633" t="str">
            <v>ST/EPU</v>
          </cell>
          <cell r="C633" t="str">
            <v>C1E</v>
          </cell>
          <cell r="D633" t="str">
            <v>C1ED</v>
          </cell>
          <cell r="E633" t="str">
            <v>DSEE/KOUB</v>
          </cell>
          <cell r="G633">
            <v>25</v>
          </cell>
          <cell r="H633" t="str">
            <v>Sensibilisation pour la dynamisation ou la mise en place des COGES</v>
          </cell>
          <cell r="I633" t="str">
            <v>DSEE</v>
          </cell>
          <cell r="K633" t="str">
            <v>IDA</v>
          </cell>
          <cell r="L633" t="str">
            <v>LR</v>
          </cell>
          <cell r="M633">
            <v>1</v>
          </cell>
          <cell r="Q633">
            <v>1</v>
          </cell>
          <cell r="R633" t="str">
            <v>forfait</v>
          </cell>
          <cell r="T633">
            <v>14994.157894736842</v>
          </cell>
          <cell r="U633">
            <v>1</v>
          </cell>
          <cell r="V633">
            <v>14994.157894736842</v>
          </cell>
          <cell r="W633">
            <v>0</v>
          </cell>
          <cell r="X633">
            <v>0</v>
          </cell>
          <cell r="Y633">
            <v>0</v>
          </cell>
          <cell r="Z633">
            <v>14994.157894736842</v>
          </cell>
          <cell r="AA633">
            <v>14994.157894736842</v>
          </cell>
          <cell r="AB633">
            <v>0</v>
          </cell>
          <cell r="AC633">
            <v>0</v>
          </cell>
          <cell r="AD633">
            <v>0</v>
          </cell>
          <cell r="AE633">
            <v>14994.157894736842</v>
          </cell>
          <cell r="AF633">
            <v>0</v>
          </cell>
          <cell r="AG633">
            <v>0</v>
          </cell>
          <cell r="AH633">
            <v>0</v>
          </cell>
          <cell r="AI633">
            <v>0</v>
          </cell>
          <cell r="AJ633">
            <v>0</v>
          </cell>
          <cell r="AL633">
            <v>0</v>
          </cell>
        </row>
        <row r="634">
          <cell r="B634" t="str">
            <v>ST/EPU</v>
          </cell>
          <cell r="C634" t="str">
            <v>C1E</v>
          </cell>
          <cell r="D634" t="str">
            <v>C1ED</v>
          </cell>
          <cell r="E634" t="str">
            <v>DSEE/LABE</v>
          </cell>
          <cell r="G634">
            <v>25</v>
          </cell>
          <cell r="H634" t="str">
            <v>Sensibilisation pour la dynamisation ou la mise en place des COGES</v>
          </cell>
          <cell r="I634" t="str">
            <v>DSEE</v>
          </cell>
          <cell r="K634" t="str">
            <v>IDA</v>
          </cell>
          <cell r="L634" t="str">
            <v>LR</v>
          </cell>
          <cell r="M634">
            <v>1</v>
          </cell>
          <cell r="Q634">
            <v>1</v>
          </cell>
          <cell r="R634" t="str">
            <v>forfait</v>
          </cell>
          <cell r="T634">
            <v>14994.157894736842</v>
          </cell>
          <cell r="U634">
            <v>1</v>
          </cell>
          <cell r="V634">
            <v>14994.157894736842</v>
          </cell>
          <cell r="W634">
            <v>0</v>
          </cell>
          <cell r="X634">
            <v>0</v>
          </cell>
          <cell r="Y634">
            <v>0</v>
          </cell>
          <cell r="Z634">
            <v>14994.157894736842</v>
          </cell>
          <cell r="AA634">
            <v>14994.157894736842</v>
          </cell>
          <cell r="AB634">
            <v>0</v>
          </cell>
          <cell r="AC634">
            <v>0</v>
          </cell>
          <cell r="AD634">
            <v>0</v>
          </cell>
          <cell r="AE634">
            <v>14994.157894736842</v>
          </cell>
          <cell r="AF634">
            <v>0</v>
          </cell>
          <cell r="AG634">
            <v>0</v>
          </cell>
          <cell r="AH634">
            <v>0</v>
          </cell>
          <cell r="AI634">
            <v>0</v>
          </cell>
          <cell r="AJ634">
            <v>0</v>
          </cell>
          <cell r="AL634">
            <v>0</v>
          </cell>
        </row>
        <row r="635">
          <cell r="B635" t="str">
            <v>ST/EPU</v>
          </cell>
          <cell r="C635" t="str">
            <v>C1E</v>
          </cell>
          <cell r="D635" t="str">
            <v>C1ED</v>
          </cell>
          <cell r="E635" t="str">
            <v>DSEE/LELO</v>
          </cell>
          <cell r="G635">
            <v>25</v>
          </cell>
          <cell r="H635" t="str">
            <v>Sensibilisation pour la dynamisation ou la mise en place des COGES</v>
          </cell>
          <cell r="I635" t="str">
            <v>DSEE</v>
          </cell>
          <cell r="K635" t="str">
            <v>IDA</v>
          </cell>
          <cell r="L635" t="str">
            <v>LR</v>
          </cell>
          <cell r="M635">
            <v>1</v>
          </cell>
          <cell r="Q635">
            <v>1</v>
          </cell>
          <cell r="R635" t="str">
            <v>forfait</v>
          </cell>
          <cell r="T635">
            <v>14994.157894736842</v>
          </cell>
          <cell r="U635">
            <v>1</v>
          </cell>
          <cell r="V635">
            <v>14994.157894736842</v>
          </cell>
          <cell r="W635">
            <v>0</v>
          </cell>
          <cell r="X635">
            <v>0</v>
          </cell>
          <cell r="Y635">
            <v>0</v>
          </cell>
          <cell r="Z635">
            <v>14994.157894736842</v>
          </cell>
          <cell r="AA635">
            <v>14994.157894736842</v>
          </cell>
          <cell r="AB635">
            <v>0</v>
          </cell>
          <cell r="AC635">
            <v>0</v>
          </cell>
          <cell r="AD635">
            <v>0</v>
          </cell>
          <cell r="AE635">
            <v>14994.157894736842</v>
          </cell>
          <cell r="AF635">
            <v>0</v>
          </cell>
          <cell r="AG635">
            <v>0</v>
          </cell>
          <cell r="AH635">
            <v>0</v>
          </cell>
          <cell r="AI635">
            <v>0</v>
          </cell>
          <cell r="AJ635">
            <v>0</v>
          </cell>
          <cell r="AL635">
            <v>0</v>
          </cell>
        </row>
        <row r="636">
          <cell r="B636" t="str">
            <v>ST/EPU</v>
          </cell>
          <cell r="C636" t="str">
            <v>C1E</v>
          </cell>
          <cell r="D636" t="str">
            <v>C1ED</v>
          </cell>
          <cell r="E636" t="str">
            <v>DSEE/MALI</v>
          </cell>
          <cell r="G636">
            <v>25</v>
          </cell>
          <cell r="H636" t="str">
            <v>Sensibilisation pour la dynamisation ou la mise en place des COGES</v>
          </cell>
          <cell r="I636" t="str">
            <v>DSEE</v>
          </cell>
          <cell r="K636" t="str">
            <v>IDA</v>
          </cell>
          <cell r="L636" t="str">
            <v>LR</v>
          </cell>
          <cell r="M636">
            <v>1</v>
          </cell>
          <cell r="Q636">
            <v>1</v>
          </cell>
          <cell r="R636" t="str">
            <v>forfait</v>
          </cell>
          <cell r="T636">
            <v>14994.157894736842</v>
          </cell>
          <cell r="U636">
            <v>1</v>
          </cell>
          <cell r="V636">
            <v>14994.157894736842</v>
          </cell>
          <cell r="W636">
            <v>0</v>
          </cell>
          <cell r="X636">
            <v>0</v>
          </cell>
          <cell r="Y636">
            <v>0</v>
          </cell>
          <cell r="Z636">
            <v>14994.157894736842</v>
          </cell>
          <cell r="AA636">
            <v>14994.157894736842</v>
          </cell>
          <cell r="AB636">
            <v>0</v>
          </cell>
          <cell r="AC636">
            <v>0</v>
          </cell>
          <cell r="AD636">
            <v>0</v>
          </cell>
          <cell r="AE636">
            <v>14994.157894736842</v>
          </cell>
          <cell r="AF636">
            <v>0</v>
          </cell>
          <cell r="AG636">
            <v>0</v>
          </cell>
          <cell r="AH636">
            <v>0</v>
          </cell>
          <cell r="AI636">
            <v>0</v>
          </cell>
          <cell r="AJ636">
            <v>0</v>
          </cell>
          <cell r="AL636">
            <v>0</v>
          </cell>
        </row>
        <row r="637">
          <cell r="B637" t="str">
            <v>ST/EPU</v>
          </cell>
          <cell r="C637" t="str">
            <v>C1E</v>
          </cell>
          <cell r="D637" t="str">
            <v>C1ED</v>
          </cell>
          <cell r="E637" t="str">
            <v>DSEE/TOUG</v>
          </cell>
          <cell r="G637">
            <v>25</v>
          </cell>
          <cell r="H637" t="str">
            <v>Sensibilisation pour la dynamisation ou la mise en place des COGES</v>
          </cell>
          <cell r="I637" t="str">
            <v>DSEE</v>
          </cell>
          <cell r="K637" t="str">
            <v>IDA</v>
          </cell>
          <cell r="L637" t="str">
            <v>LR</v>
          </cell>
          <cell r="M637">
            <v>1</v>
          </cell>
          <cell r="Q637">
            <v>1</v>
          </cell>
          <cell r="R637" t="str">
            <v>forfait</v>
          </cell>
          <cell r="T637">
            <v>14994.157894736842</v>
          </cell>
          <cell r="U637">
            <v>1</v>
          </cell>
          <cell r="V637">
            <v>14994.157894736842</v>
          </cell>
          <cell r="W637">
            <v>0</v>
          </cell>
          <cell r="X637">
            <v>0</v>
          </cell>
          <cell r="Y637">
            <v>0</v>
          </cell>
          <cell r="Z637">
            <v>14994.157894736842</v>
          </cell>
          <cell r="AA637">
            <v>14994.157894736842</v>
          </cell>
          <cell r="AB637">
            <v>0</v>
          </cell>
          <cell r="AC637">
            <v>0</v>
          </cell>
          <cell r="AD637">
            <v>0</v>
          </cell>
          <cell r="AE637">
            <v>14994.157894736842</v>
          </cell>
          <cell r="AF637">
            <v>0</v>
          </cell>
          <cell r="AG637">
            <v>0</v>
          </cell>
          <cell r="AH637">
            <v>0</v>
          </cell>
          <cell r="AI637">
            <v>0</v>
          </cell>
          <cell r="AJ637">
            <v>0</v>
          </cell>
          <cell r="AL637">
            <v>0</v>
          </cell>
        </row>
        <row r="638">
          <cell r="B638" t="str">
            <v>ST/EPU</v>
          </cell>
          <cell r="C638" t="str">
            <v>C1E</v>
          </cell>
          <cell r="D638" t="str">
            <v>C1ED</v>
          </cell>
          <cell r="E638" t="str">
            <v>DSEE/DALA</v>
          </cell>
          <cell r="G638">
            <v>25</v>
          </cell>
          <cell r="H638" t="str">
            <v>Sensibilisation pour la dynamisation ou la mise en place des COGES</v>
          </cell>
          <cell r="I638" t="str">
            <v>DSEE</v>
          </cell>
          <cell r="K638" t="str">
            <v>IDA</v>
          </cell>
          <cell r="L638" t="str">
            <v>LR</v>
          </cell>
          <cell r="M638">
            <v>1</v>
          </cell>
          <cell r="Q638">
            <v>1</v>
          </cell>
          <cell r="R638" t="str">
            <v>forfait</v>
          </cell>
          <cell r="T638">
            <v>14994.157894736842</v>
          </cell>
          <cell r="U638">
            <v>1</v>
          </cell>
          <cell r="V638">
            <v>14994.157894736842</v>
          </cell>
          <cell r="W638">
            <v>0</v>
          </cell>
          <cell r="X638">
            <v>0</v>
          </cell>
          <cell r="Y638">
            <v>0</v>
          </cell>
          <cell r="Z638">
            <v>14994.157894736842</v>
          </cell>
          <cell r="AA638">
            <v>14994.157894736842</v>
          </cell>
          <cell r="AB638">
            <v>0</v>
          </cell>
          <cell r="AC638">
            <v>0</v>
          </cell>
          <cell r="AD638">
            <v>0</v>
          </cell>
          <cell r="AE638">
            <v>14994.157894736842</v>
          </cell>
          <cell r="AF638">
            <v>0</v>
          </cell>
          <cell r="AG638">
            <v>0</v>
          </cell>
          <cell r="AH638">
            <v>0</v>
          </cell>
          <cell r="AI638">
            <v>0</v>
          </cell>
          <cell r="AJ638">
            <v>0</v>
          </cell>
          <cell r="AL638">
            <v>0</v>
          </cell>
        </row>
        <row r="639">
          <cell r="B639" t="str">
            <v>ST/EPU</v>
          </cell>
          <cell r="C639" t="str">
            <v>C1E</v>
          </cell>
          <cell r="D639" t="str">
            <v>C1ED</v>
          </cell>
          <cell r="E639" t="str">
            <v>DSEE/MAMO</v>
          </cell>
          <cell r="G639">
            <v>25</v>
          </cell>
          <cell r="H639" t="str">
            <v>Sensibilisation pour la dynamisation ou la mise en place des COGES</v>
          </cell>
          <cell r="I639" t="str">
            <v>DSEE</v>
          </cell>
          <cell r="K639" t="str">
            <v>IDA</v>
          </cell>
          <cell r="L639" t="str">
            <v>LR</v>
          </cell>
          <cell r="M639">
            <v>1</v>
          </cell>
          <cell r="Q639">
            <v>1</v>
          </cell>
          <cell r="R639" t="str">
            <v>forfait</v>
          </cell>
          <cell r="T639">
            <v>14994.157894736842</v>
          </cell>
          <cell r="U639">
            <v>1</v>
          </cell>
          <cell r="V639">
            <v>14994.157894736842</v>
          </cell>
          <cell r="W639">
            <v>0</v>
          </cell>
          <cell r="X639">
            <v>0</v>
          </cell>
          <cell r="Y639">
            <v>0</v>
          </cell>
          <cell r="Z639">
            <v>14994.157894736842</v>
          </cell>
          <cell r="AA639">
            <v>14994.157894736842</v>
          </cell>
          <cell r="AB639">
            <v>0</v>
          </cell>
          <cell r="AC639">
            <v>0</v>
          </cell>
          <cell r="AD639">
            <v>0</v>
          </cell>
          <cell r="AE639">
            <v>14994.157894736842</v>
          </cell>
          <cell r="AF639">
            <v>0</v>
          </cell>
          <cell r="AG639">
            <v>0</v>
          </cell>
          <cell r="AH639">
            <v>0</v>
          </cell>
          <cell r="AI639">
            <v>0</v>
          </cell>
          <cell r="AJ639">
            <v>0</v>
          </cell>
          <cell r="AL639">
            <v>0</v>
          </cell>
        </row>
        <row r="640">
          <cell r="B640" t="str">
            <v>ST/EPU</v>
          </cell>
          <cell r="C640" t="str">
            <v>C1E</v>
          </cell>
          <cell r="D640" t="str">
            <v>C1ED</v>
          </cell>
          <cell r="E640" t="str">
            <v>DSEE/PITA</v>
          </cell>
          <cell r="G640">
            <v>25</v>
          </cell>
          <cell r="H640" t="str">
            <v>Sensibilisation pour la dynamisation ou la mise en place des COGES</v>
          </cell>
          <cell r="I640" t="str">
            <v>DSEE</v>
          </cell>
          <cell r="K640" t="str">
            <v>IDA</v>
          </cell>
          <cell r="L640" t="str">
            <v>LR</v>
          </cell>
          <cell r="M640">
            <v>1</v>
          </cell>
          <cell r="Q640">
            <v>1</v>
          </cell>
          <cell r="R640" t="str">
            <v>forfait</v>
          </cell>
          <cell r="T640">
            <v>14994.157894736842</v>
          </cell>
          <cell r="U640">
            <v>1</v>
          </cell>
          <cell r="V640">
            <v>14994.157894736842</v>
          </cell>
          <cell r="W640">
            <v>0</v>
          </cell>
          <cell r="X640">
            <v>0</v>
          </cell>
          <cell r="Y640">
            <v>0</v>
          </cell>
          <cell r="Z640">
            <v>14994.157894736842</v>
          </cell>
          <cell r="AA640">
            <v>14994.157894736842</v>
          </cell>
          <cell r="AB640">
            <v>0</v>
          </cell>
          <cell r="AC640">
            <v>0</v>
          </cell>
          <cell r="AD640">
            <v>0</v>
          </cell>
          <cell r="AE640">
            <v>14994.157894736842</v>
          </cell>
          <cell r="AF640">
            <v>0</v>
          </cell>
          <cell r="AG640">
            <v>0</v>
          </cell>
          <cell r="AH640">
            <v>0</v>
          </cell>
          <cell r="AI640">
            <v>0</v>
          </cell>
          <cell r="AJ640">
            <v>0</v>
          </cell>
          <cell r="AL640">
            <v>0</v>
          </cell>
        </row>
        <row r="641">
          <cell r="B641" t="str">
            <v>ST/EPU</v>
          </cell>
          <cell r="C641" t="str">
            <v>C1E</v>
          </cell>
          <cell r="D641" t="str">
            <v>C1ED</v>
          </cell>
          <cell r="E641" t="str">
            <v>DSEE/BEYL</v>
          </cell>
          <cell r="G641">
            <v>25</v>
          </cell>
          <cell r="H641" t="str">
            <v>Sensibilisation pour la dynamisation ou la mise en place des COGES</v>
          </cell>
          <cell r="I641" t="str">
            <v>DSEE</v>
          </cell>
          <cell r="K641" t="str">
            <v>IDA</v>
          </cell>
          <cell r="L641" t="str">
            <v>LR</v>
          </cell>
          <cell r="M641">
            <v>1</v>
          </cell>
          <cell r="Q641">
            <v>1</v>
          </cell>
          <cell r="R641" t="str">
            <v>forfait</v>
          </cell>
          <cell r="T641">
            <v>14994.157894736842</v>
          </cell>
          <cell r="U641">
            <v>1</v>
          </cell>
          <cell r="V641">
            <v>14994.157894736842</v>
          </cell>
          <cell r="W641">
            <v>0</v>
          </cell>
          <cell r="X641">
            <v>0</v>
          </cell>
          <cell r="Y641">
            <v>0</v>
          </cell>
          <cell r="Z641">
            <v>14994.157894736842</v>
          </cell>
          <cell r="AA641">
            <v>14994.157894736842</v>
          </cell>
          <cell r="AB641">
            <v>0</v>
          </cell>
          <cell r="AC641">
            <v>0</v>
          </cell>
          <cell r="AD641">
            <v>0</v>
          </cell>
          <cell r="AE641">
            <v>14994.157894736842</v>
          </cell>
          <cell r="AF641">
            <v>0</v>
          </cell>
          <cell r="AG641">
            <v>0</v>
          </cell>
          <cell r="AH641">
            <v>0</v>
          </cell>
          <cell r="AI641">
            <v>0</v>
          </cell>
          <cell r="AJ641">
            <v>0</v>
          </cell>
          <cell r="AL641">
            <v>0</v>
          </cell>
        </row>
        <row r="642">
          <cell r="B642" t="str">
            <v>ST/EPU</v>
          </cell>
          <cell r="C642" t="str">
            <v>C1E</v>
          </cell>
          <cell r="D642" t="str">
            <v>C1ED</v>
          </cell>
          <cell r="E642" t="str">
            <v>DSEE/GUEC</v>
          </cell>
          <cell r="G642">
            <v>25</v>
          </cell>
          <cell r="H642" t="str">
            <v>Sensibilisation pour la dynamisation ou la mise en place des COGES</v>
          </cell>
          <cell r="I642" t="str">
            <v>DSEE</v>
          </cell>
          <cell r="K642" t="str">
            <v>IDA</v>
          </cell>
          <cell r="L642" t="str">
            <v>LR</v>
          </cell>
          <cell r="M642">
            <v>1</v>
          </cell>
          <cell r="Q642">
            <v>1</v>
          </cell>
          <cell r="R642" t="str">
            <v>forfait</v>
          </cell>
          <cell r="T642">
            <v>14994.157894736842</v>
          </cell>
          <cell r="U642">
            <v>1</v>
          </cell>
          <cell r="V642">
            <v>14994.157894736842</v>
          </cell>
          <cell r="W642">
            <v>0</v>
          </cell>
          <cell r="X642">
            <v>0</v>
          </cell>
          <cell r="Y642">
            <v>0</v>
          </cell>
          <cell r="Z642">
            <v>14994.157894736842</v>
          </cell>
          <cell r="AA642">
            <v>14994.157894736842</v>
          </cell>
          <cell r="AB642">
            <v>0</v>
          </cell>
          <cell r="AC642">
            <v>0</v>
          </cell>
          <cell r="AD642">
            <v>0</v>
          </cell>
          <cell r="AE642">
            <v>14994.157894736842</v>
          </cell>
          <cell r="AF642">
            <v>0</v>
          </cell>
          <cell r="AG642">
            <v>0</v>
          </cell>
          <cell r="AH642">
            <v>0</v>
          </cell>
          <cell r="AI642">
            <v>0</v>
          </cell>
          <cell r="AJ642">
            <v>0</v>
          </cell>
          <cell r="AL642">
            <v>0</v>
          </cell>
        </row>
        <row r="643">
          <cell r="B643" t="str">
            <v>ST/EPU</v>
          </cell>
          <cell r="C643" t="str">
            <v>C1E</v>
          </cell>
          <cell r="D643" t="str">
            <v>C1ED</v>
          </cell>
          <cell r="E643" t="str">
            <v>DSEE/LOLA</v>
          </cell>
          <cell r="G643">
            <v>25</v>
          </cell>
          <cell r="H643" t="str">
            <v>Sensibilisation pour la dynamisation ou la mise en place des COGES</v>
          </cell>
          <cell r="I643" t="str">
            <v>DSEE</v>
          </cell>
          <cell r="K643" t="str">
            <v>IDA</v>
          </cell>
          <cell r="L643" t="str">
            <v>LR</v>
          </cell>
          <cell r="M643">
            <v>1</v>
          </cell>
          <cell r="Q643">
            <v>1</v>
          </cell>
          <cell r="R643" t="str">
            <v>forfait</v>
          </cell>
          <cell r="T643">
            <v>14994.157894736842</v>
          </cell>
          <cell r="U643">
            <v>1</v>
          </cell>
          <cell r="V643">
            <v>14994.157894736842</v>
          </cell>
          <cell r="W643">
            <v>0</v>
          </cell>
          <cell r="X643">
            <v>0</v>
          </cell>
          <cell r="Y643">
            <v>0</v>
          </cell>
          <cell r="Z643">
            <v>14994.157894736842</v>
          </cell>
          <cell r="AA643">
            <v>14994.157894736842</v>
          </cell>
          <cell r="AB643">
            <v>0</v>
          </cell>
          <cell r="AC643">
            <v>0</v>
          </cell>
          <cell r="AD643">
            <v>0</v>
          </cell>
          <cell r="AE643">
            <v>14994.157894736842</v>
          </cell>
          <cell r="AF643">
            <v>0</v>
          </cell>
          <cell r="AG643">
            <v>0</v>
          </cell>
          <cell r="AH643">
            <v>0</v>
          </cell>
          <cell r="AI643">
            <v>0</v>
          </cell>
          <cell r="AJ643">
            <v>0</v>
          </cell>
          <cell r="AL643">
            <v>0</v>
          </cell>
        </row>
        <row r="644">
          <cell r="B644" t="str">
            <v>ST/EPU</v>
          </cell>
          <cell r="C644" t="str">
            <v>C1E</v>
          </cell>
          <cell r="D644" t="str">
            <v>C1ED</v>
          </cell>
          <cell r="E644" t="str">
            <v>DSEE/MACE</v>
          </cell>
          <cell r="G644">
            <v>25</v>
          </cell>
          <cell r="H644" t="str">
            <v>Sensibilisation pour la dynamisation ou la mise en place des COGES</v>
          </cell>
          <cell r="I644" t="str">
            <v>DSEE</v>
          </cell>
          <cell r="K644" t="str">
            <v>IDA</v>
          </cell>
          <cell r="L644" t="str">
            <v>LR</v>
          </cell>
          <cell r="M644">
            <v>1</v>
          </cell>
          <cell r="Q644">
            <v>1</v>
          </cell>
          <cell r="R644" t="str">
            <v>forfait</v>
          </cell>
          <cell r="T644">
            <v>14994.157894736842</v>
          </cell>
          <cell r="U644">
            <v>1</v>
          </cell>
          <cell r="V644">
            <v>14994.157894736842</v>
          </cell>
          <cell r="W644">
            <v>0</v>
          </cell>
          <cell r="X644">
            <v>0</v>
          </cell>
          <cell r="Y644">
            <v>0</v>
          </cell>
          <cell r="Z644">
            <v>14994.157894736842</v>
          </cell>
          <cell r="AA644">
            <v>14994.157894736842</v>
          </cell>
          <cell r="AB644">
            <v>0</v>
          </cell>
          <cell r="AC644">
            <v>0</v>
          </cell>
          <cell r="AD644">
            <v>0</v>
          </cell>
          <cell r="AE644">
            <v>14994.157894736842</v>
          </cell>
          <cell r="AF644">
            <v>0</v>
          </cell>
          <cell r="AG644">
            <v>0</v>
          </cell>
          <cell r="AH644">
            <v>0</v>
          </cell>
          <cell r="AI644">
            <v>0</v>
          </cell>
          <cell r="AJ644">
            <v>0</v>
          </cell>
          <cell r="AL644">
            <v>0</v>
          </cell>
        </row>
        <row r="645">
          <cell r="B645" t="str">
            <v>ST/EPU</v>
          </cell>
          <cell r="C645" t="str">
            <v>C1E</v>
          </cell>
          <cell r="D645" t="str">
            <v>C1ED</v>
          </cell>
          <cell r="E645" t="str">
            <v>DSEE/NZER</v>
          </cell>
          <cell r="G645">
            <v>25</v>
          </cell>
          <cell r="H645" t="str">
            <v>Sensibilisation pour la dynamisation ou la mise en place des COGES</v>
          </cell>
          <cell r="I645" t="str">
            <v>DSEE</v>
          </cell>
          <cell r="K645" t="str">
            <v>IDA</v>
          </cell>
          <cell r="L645" t="str">
            <v>LR</v>
          </cell>
          <cell r="M645">
            <v>1</v>
          </cell>
          <cell r="Q645">
            <v>1</v>
          </cell>
          <cell r="R645" t="str">
            <v>forfait</v>
          </cell>
          <cell r="T645">
            <v>14994.157894736842</v>
          </cell>
          <cell r="U645">
            <v>1</v>
          </cell>
          <cell r="V645">
            <v>14994.157894736842</v>
          </cell>
          <cell r="W645">
            <v>0</v>
          </cell>
          <cell r="X645">
            <v>0</v>
          </cell>
          <cell r="Y645">
            <v>0</v>
          </cell>
          <cell r="Z645">
            <v>14994.157894736842</v>
          </cell>
          <cell r="AA645">
            <v>14994.157894736842</v>
          </cell>
          <cell r="AB645">
            <v>0</v>
          </cell>
          <cell r="AC645">
            <v>0</v>
          </cell>
          <cell r="AD645">
            <v>0</v>
          </cell>
          <cell r="AE645">
            <v>14994.157894736842</v>
          </cell>
          <cell r="AF645">
            <v>0</v>
          </cell>
          <cell r="AG645">
            <v>0</v>
          </cell>
          <cell r="AH645">
            <v>0</v>
          </cell>
          <cell r="AI645">
            <v>0</v>
          </cell>
          <cell r="AJ645">
            <v>0</v>
          </cell>
          <cell r="AL645">
            <v>0</v>
          </cell>
        </row>
        <row r="646">
          <cell r="B646" t="str">
            <v>ST/EPU</v>
          </cell>
          <cell r="C646" t="str">
            <v>C1E</v>
          </cell>
          <cell r="D646" t="str">
            <v>C1ED</v>
          </cell>
          <cell r="E646" t="str">
            <v>DSEE/YOMO</v>
          </cell>
          <cell r="G646">
            <v>25</v>
          </cell>
          <cell r="H646" t="str">
            <v>Sensibilisation pour la dynamisation ou la mise en place des COGES</v>
          </cell>
          <cell r="I646" t="str">
            <v>DSEE</v>
          </cell>
          <cell r="K646" t="str">
            <v>IDA</v>
          </cell>
          <cell r="L646" t="str">
            <v>LR</v>
          </cell>
          <cell r="M646">
            <v>1</v>
          </cell>
          <cell r="Q646">
            <v>1</v>
          </cell>
          <cell r="R646" t="str">
            <v>forfait</v>
          </cell>
          <cell r="T646">
            <v>14994.157894736842</v>
          </cell>
          <cell r="U646">
            <v>1</v>
          </cell>
          <cell r="V646">
            <v>14994.157894736842</v>
          </cell>
          <cell r="W646">
            <v>0</v>
          </cell>
          <cell r="X646">
            <v>0</v>
          </cell>
          <cell r="Y646">
            <v>0</v>
          </cell>
          <cell r="Z646">
            <v>14994.157894736842</v>
          </cell>
          <cell r="AA646">
            <v>14994.157894736842</v>
          </cell>
          <cell r="AB646">
            <v>0</v>
          </cell>
          <cell r="AC646">
            <v>0</v>
          </cell>
          <cell r="AD646">
            <v>0</v>
          </cell>
          <cell r="AE646">
            <v>14994.157894736842</v>
          </cell>
          <cell r="AF646">
            <v>0</v>
          </cell>
          <cell r="AG646">
            <v>0</v>
          </cell>
          <cell r="AH646">
            <v>0</v>
          </cell>
          <cell r="AI646">
            <v>0</v>
          </cell>
          <cell r="AJ646">
            <v>0</v>
          </cell>
          <cell r="AL646">
            <v>0</v>
          </cell>
        </row>
        <row r="647">
          <cell r="B647" t="str">
            <v>ST/EPU</v>
          </cell>
          <cell r="C647" t="str">
            <v>C1L</v>
          </cell>
          <cell r="D647" t="str">
            <v>C1LA</v>
          </cell>
          <cell r="E647" t="str">
            <v>SSU</v>
          </cell>
          <cell r="G647">
            <v>15</v>
          </cell>
          <cell r="H647" t="str">
            <v>SSU Mission C de supervision</v>
          </cell>
          <cell r="I647" t="str">
            <v>SG/MEPU-EC</v>
          </cell>
          <cell r="K647" t="str">
            <v>IDA</v>
          </cell>
          <cell r="L647" t="str">
            <v>AUT</v>
          </cell>
          <cell r="M647">
            <v>40</v>
          </cell>
          <cell r="Q647">
            <v>40</v>
          </cell>
          <cell r="R647" t="str">
            <v>pxj</v>
          </cell>
          <cell r="T647">
            <v>113.9556</v>
          </cell>
          <cell r="U647">
            <v>0.9</v>
          </cell>
          <cell r="V647">
            <v>4558.2240000000002</v>
          </cell>
          <cell r="W647">
            <v>0</v>
          </cell>
          <cell r="X647">
            <v>0</v>
          </cell>
          <cell r="Y647">
            <v>0</v>
          </cell>
          <cell r="Z647">
            <v>4558.2240000000002</v>
          </cell>
          <cell r="AA647">
            <v>4102.4016000000001</v>
          </cell>
          <cell r="AB647">
            <v>0</v>
          </cell>
          <cell r="AC647">
            <v>0</v>
          </cell>
          <cell r="AD647">
            <v>0</v>
          </cell>
          <cell r="AE647">
            <v>4102.4016000000001</v>
          </cell>
          <cell r="AF647">
            <v>455.82240000000002</v>
          </cell>
          <cell r="AG647">
            <v>0</v>
          </cell>
          <cell r="AH647">
            <v>0</v>
          </cell>
          <cell r="AI647">
            <v>0</v>
          </cell>
          <cell r="AJ647">
            <v>455.82240000000002</v>
          </cell>
          <cell r="AL647">
            <v>0</v>
          </cell>
        </row>
        <row r="648">
          <cell r="B648" t="str">
            <v>ST/EPU</v>
          </cell>
          <cell r="C648" t="str">
            <v>C1C</v>
          </cell>
          <cell r="D648" t="str">
            <v>C1CH</v>
          </cell>
          <cell r="E648" t="str">
            <v>IRE/BOK</v>
          </cell>
          <cell r="G648">
            <v>15</v>
          </cell>
          <cell r="H648" t="str">
            <v>SSU Mission R &amp; P de supervision</v>
          </cell>
          <cell r="I648" t="str">
            <v>IRE</v>
          </cell>
          <cell r="K648" t="str">
            <v>IDA</v>
          </cell>
          <cell r="L648" t="str">
            <v>AUT</v>
          </cell>
          <cell r="M648">
            <v>16</v>
          </cell>
          <cell r="Q648">
            <v>16</v>
          </cell>
          <cell r="R648" t="str">
            <v>pxj</v>
          </cell>
          <cell r="T648">
            <v>75.970399999999998</v>
          </cell>
          <cell r="U648">
            <v>0.9</v>
          </cell>
          <cell r="V648">
            <v>1215.5264</v>
          </cell>
          <cell r="W648">
            <v>0</v>
          </cell>
          <cell r="X648">
            <v>0</v>
          </cell>
          <cell r="Y648">
            <v>0</v>
          </cell>
          <cell r="Z648">
            <v>1215.5264</v>
          </cell>
          <cell r="AA648">
            <v>1093.9737600000001</v>
          </cell>
          <cell r="AB648">
            <v>0</v>
          </cell>
          <cell r="AC648">
            <v>0</v>
          </cell>
          <cell r="AD648">
            <v>0</v>
          </cell>
          <cell r="AE648">
            <v>1093.9737600000001</v>
          </cell>
          <cell r="AF648">
            <v>121.55263999999988</v>
          </cell>
          <cell r="AG648">
            <v>0</v>
          </cell>
          <cell r="AH648">
            <v>0</v>
          </cell>
          <cell r="AI648">
            <v>0</v>
          </cell>
          <cell r="AJ648">
            <v>121.55263999999988</v>
          </cell>
          <cell r="AL648">
            <v>0</v>
          </cell>
        </row>
        <row r="649">
          <cell r="B649" t="str">
            <v>ST/EPU</v>
          </cell>
          <cell r="C649" t="str">
            <v>C1C</v>
          </cell>
          <cell r="D649" t="str">
            <v>C1CH</v>
          </cell>
          <cell r="E649" t="str">
            <v>IRE/CKY</v>
          </cell>
          <cell r="G649">
            <v>15</v>
          </cell>
          <cell r="H649" t="str">
            <v>SSU Mission R &amp; P de supervision</v>
          </cell>
          <cell r="I649" t="str">
            <v>IRE</v>
          </cell>
          <cell r="K649" t="str">
            <v>IDA</v>
          </cell>
          <cell r="L649" t="str">
            <v>AUT</v>
          </cell>
          <cell r="M649">
            <v>16</v>
          </cell>
          <cell r="Q649">
            <v>16</v>
          </cell>
          <cell r="R649" t="str">
            <v>pxj</v>
          </cell>
          <cell r="T649">
            <v>75.970399999999998</v>
          </cell>
          <cell r="U649">
            <v>0.9</v>
          </cell>
          <cell r="V649">
            <v>1215.5264</v>
          </cell>
          <cell r="W649">
            <v>0</v>
          </cell>
          <cell r="X649">
            <v>0</v>
          </cell>
          <cell r="Y649">
            <v>0</v>
          </cell>
          <cell r="Z649">
            <v>1215.5264</v>
          </cell>
          <cell r="AA649">
            <v>1093.9737600000001</v>
          </cell>
          <cell r="AB649">
            <v>0</v>
          </cell>
          <cell r="AC649">
            <v>0</v>
          </cell>
          <cell r="AD649">
            <v>0</v>
          </cell>
          <cell r="AE649">
            <v>1093.9737600000001</v>
          </cell>
          <cell r="AF649">
            <v>121.55263999999988</v>
          </cell>
          <cell r="AG649">
            <v>0</v>
          </cell>
          <cell r="AH649">
            <v>0</v>
          </cell>
          <cell r="AI649">
            <v>0</v>
          </cell>
          <cell r="AJ649">
            <v>121.55263999999988</v>
          </cell>
          <cell r="AL649">
            <v>0</v>
          </cell>
        </row>
        <row r="650">
          <cell r="B650" t="str">
            <v>ST/EPU</v>
          </cell>
          <cell r="C650" t="str">
            <v>C1C</v>
          </cell>
          <cell r="D650" t="str">
            <v>C1CH</v>
          </cell>
          <cell r="E650" t="str">
            <v>IRE/FAR</v>
          </cell>
          <cell r="G650">
            <v>15</v>
          </cell>
          <cell r="H650" t="str">
            <v>SSU Mission R &amp; P de supervision</v>
          </cell>
          <cell r="I650" t="str">
            <v>IRE</v>
          </cell>
          <cell r="K650" t="str">
            <v>IDA</v>
          </cell>
          <cell r="L650" t="str">
            <v>AUT</v>
          </cell>
          <cell r="M650">
            <v>16</v>
          </cell>
          <cell r="Q650">
            <v>16</v>
          </cell>
          <cell r="R650" t="str">
            <v>pxj</v>
          </cell>
          <cell r="T650">
            <v>75.970399999999998</v>
          </cell>
          <cell r="U650">
            <v>0.9</v>
          </cell>
          <cell r="V650">
            <v>1215.5264</v>
          </cell>
          <cell r="W650">
            <v>0</v>
          </cell>
          <cell r="X650">
            <v>0</v>
          </cell>
          <cell r="Y650">
            <v>0</v>
          </cell>
          <cell r="Z650">
            <v>1215.5264</v>
          </cell>
          <cell r="AA650">
            <v>1093.9737600000001</v>
          </cell>
          <cell r="AB650">
            <v>0</v>
          </cell>
          <cell r="AC650">
            <v>0</v>
          </cell>
          <cell r="AD650">
            <v>0</v>
          </cell>
          <cell r="AE650">
            <v>1093.9737600000001</v>
          </cell>
          <cell r="AF650">
            <v>121.55263999999988</v>
          </cell>
          <cell r="AG650">
            <v>0</v>
          </cell>
          <cell r="AH650">
            <v>0</v>
          </cell>
          <cell r="AI650">
            <v>0</v>
          </cell>
          <cell r="AJ650">
            <v>121.55263999999988</v>
          </cell>
          <cell r="AL650">
            <v>0</v>
          </cell>
        </row>
        <row r="651">
          <cell r="B651" t="str">
            <v>ST/EPU</v>
          </cell>
          <cell r="C651" t="str">
            <v>C1C</v>
          </cell>
          <cell r="D651" t="str">
            <v>C1CH</v>
          </cell>
          <cell r="E651" t="str">
            <v>IRE/KAN</v>
          </cell>
          <cell r="G651">
            <v>15</v>
          </cell>
          <cell r="H651" t="str">
            <v>SSU Mission R &amp; P de supervision</v>
          </cell>
          <cell r="I651" t="str">
            <v>IRE</v>
          </cell>
          <cell r="K651" t="str">
            <v>IDA</v>
          </cell>
          <cell r="L651" t="str">
            <v>AUT</v>
          </cell>
          <cell r="M651">
            <v>16</v>
          </cell>
          <cell r="Q651">
            <v>16</v>
          </cell>
          <cell r="R651" t="str">
            <v>pxj</v>
          </cell>
          <cell r="T651">
            <v>75.970399999999998</v>
          </cell>
          <cell r="U651">
            <v>0.9</v>
          </cell>
          <cell r="V651">
            <v>1215.5264</v>
          </cell>
          <cell r="W651">
            <v>0</v>
          </cell>
          <cell r="X651">
            <v>0</v>
          </cell>
          <cell r="Y651">
            <v>0</v>
          </cell>
          <cell r="Z651">
            <v>1215.5264</v>
          </cell>
          <cell r="AA651">
            <v>1093.9737600000001</v>
          </cell>
          <cell r="AB651">
            <v>0</v>
          </cell>
          <cell r="AC651">
            <v>0</v>
          </cell>
          <cell r="AD651">
            <v>0</v>
          </cell>
          <cell r="AE651">
            <v>1093.9737600000001</v>
          </cell>
          <cell r="AF651">
            <v>121.55263999999988</v>
          </cell>
          <cell r="AG651">
            <v>0</v>
          </cell>
          <cell r="AH651">
            <v>0</v>
          </cell>
          <cell r="AI651">
            <v>0</v>
          </cell>
          <cell r="AJ651">
            <v>121.55263999999988</v>
          </cell>
          <cell r="AL651">
            <v>0</v>
          </cell>
        </row>
        <row r="652">
          <cell r="B652" t="str">
            <v>ST/EPU</v>
          </cell>
          <cell r="C652" t="str">
            <v>C1C</v>
          </cell>
          <cell r="D652" t="str">
            <v>C1CH</v>
          </cell>
          <cell r="E652" t="str">
            <v>IRE/KIN</v>
          </cell>
          <cell r="G652">
            <v>15</v>
          </cell>
          <cell r="H652" t="str">
            <v>SSU Mission R &amp; P de supervision</v>
          </cell>
          <cell r="I652" t="str">
            <v>IRE</v>
          </cell>
          <cell r="K652" t="str">
            <v>IDA</v>
          </cell>
          <cell r="L652" t="str">
            <v>AUT</v>
          </cell>
          <cell r="M652">
            <v>16</v>
          </cell>
          <cell r="Q652">
            <v>16</v>
          </cell>
          <cell r="R652" t="str">
            <v>pxj</v>
          </cell>
          <cell r="T652">
            <v>75.970399999999998</v>
          </cell>
          <cell r="U652">
            <v>0.9</v>
          </cell>
          <cell r="V652">
            <v>1215.5264</v>
          </cell>
          <cell r="W652">
            <v>0</v>
          </cell>
          <cell r="X652">
            <v>0</v>
          </cell>
          <cell r="Y652">
            <v>0</v>
          </cell>
          <cell r="Z652">
            <v>1215.5264</v>
          </cell>
          <cell r="AA652">
            <v>1093.9737600000001</v>
          </cell>
          <cell r="AB652">
            <v>0</v>
          </cell>
          <cell r="AC652">
            <v>0</v>
          </cell>
          <cell r="AD652">
            <v>0</v>
          </cell>
          <cell r="AE652">
            <v>1093.9737600000001</v>
          </cell>
          <cell r="AF652">
            <v>121.55263999999988</v>
          </cell>
          <cell r="AG652">
            <v>0</v>
          </cell>
          <cell r="AH652">
            <v>0</v>
          </cell>
          <cell r="AI652">
            <v>0</v>
          </cell>
          <cell r="AJ652">
            <v>121.55263999999988</v>
          </cell>
          <cell r="AL652">
            <v>0</v>
          </cell>
        </row>
        <row r="653">
          <cell r="B653" t="str">
            <v>ST/EPU</v>
          </cell>
          <cell r="C653" t="str">
            <v>C1C</v>
          </cell>
          <cell r="D653" t="str">
            <v>C1CH</v>
          </cell>
          <cell r="E653" t="str">
            <v>IRE/LAB</v>
          </cell>
          <cell r="G653">
            <v>15</v>
          </cell>
          <cell r="H653" t="str">
            <v>SSU Mission R &amp; P de supervision</v>
          </cell>
          <cell r="I653" t="str">
            <v>IRE</v>
          </cell>
          <cell r="K653" t="str">
            <v>IDA</v>
          </cell>
          <cell r="L653" t="str">
            <v>AUT</v>
          </cell>
          <cell r="M653">
            <v>16</v>
          </cell>
          <cell r="Q653">
            <v>16</v>
          </cell>
          <cell r="R653" t="str">
            <v>pxj</v>
          </cell>
          <cell r="T653">
            <v>75.970399999999998</v>
          </cell>
          <cell r="U653">
            <v>0.9</v>
          </cell>
          <cell r="V653">
            <v>1215.5264</v>
          </cell>
          <cell r="W653">
            <v>0</v>
          </cell>
          <cell r="X653">
            <v>0</v>
          </cell>
          <cell r="Y653">
            <v>0</v>
          </cell>
          <cell r="Z653">
            <v>1215.5264</v>
          </cell>
          <cell r="AA653">
            <v>1093.9737600000001</v>
          </cell>
          <cell r="AB653">
            <v>0</v>
          </cell>
          <cell r="AC653">
            <v>0</v>
          </cell>
          <cell r="AD653">
            <v>0</v>
          </cell>
          <cell r="AE653">
            <v>1093.9737600000001</v>
          </cell>
          <cell r="AF653">
            <v>121.55263999999988</v>
          </cell>
          <cell r="AG653">
            <v>0</v>
          </cell>
          <cell r="AH653">
            <v>0</v>
          </cell>
          <cell r="AI653">
            <v>0</v>
          </cell>
          <cell r="AJ653">
            <v>121.55263999999988</v>
          </cell>
          <cell r="AL653">
            <v>0</v>
          </cell>
        </row>
        <row r="654">
          <cell r="B654" t="str">
            <v>ST/EPU</v>
          </cell>
          <cell r="C654" t="str">
            <v>C1C</v>
          </cell>
          <cell r="D654" t="str">
            <v>C1CH</v>
          </cell>
          <cell r="E654" t="str">
            <v>IRE/MAM</v>
          </cell>
          <cell r="G654">
            <v>15</v>
          </cell>
          <cell r="H654" t="str">
            <v>SSU Mission R &amp; P de supervision</v>
          </cell>
          <cell r="I654" t="str">
            <v>IRE</v>
          </cell>
          <cell r="K654" t="str">
            <v>IDA</v>
          </cell>
          <cell r="L654" t="str">
            <v>AUT</v>
          </cell>
          <cell r="M654">
            <v>16</v>
          </cell>
          <cell r="Q654">
            <v>16</v>
          </cell>
          <cell r="R654" t="str">
            <v>pxj</v>
          </cell>
          <cell r="T654">
            <v>75.970399999999998</v>
          </cell>
          <cell r="U654">
            <v>0.9</v>
          </cell>
          <cell r="V654">
            <v>1215.5264</v>
          </cell>
          <cell r="W654">
            <v>0</v>
          </cell>
          <cell r="X654">
            <v>0</v>
          </cell>
          <cell r="Y654">
            <v>0</v>
          </cell>
          <cell r="Z654">
            <v>1215.5264</v>
          </cell>
          <cell r="AA654">
            <v>1093.9737600000001</v>
          </cell>
          <cell r="AB654">
            <v>0</v>
          </cell>
          <cell r="AC654">
            <v>0</v>
          </cell>
          <cell r="AD654">
            <v>0</v>
          </cell>
          <cell r="AE654">
            <v>1093.9737600000001</v>
          </cell>
          <cell r="AF654">
            <v>121.55263999999988</v>
          </cell>
          <cell r="AG654">
            <v>0</v>
          </cell>
          <cell r="AH654">
            <v>0</v>
          </cell>
          <cell r="AI654">
            <v>0</v>
          </cell>
          <cell r="AJ654">
            <v>121.55263999999988</v>
          </cell>
          <cell r="AL654">
            <v>0</v>
          </cell>
        </row>
        <row r="655">
          <cell r="B655" t="str">
            <v>ST/EPU</v>
          </cell>
          <cell r="C655" t="str">
            <v>C1C</v>
          </cell>
          <cell r="D655" t="str">
            <v>C1CH</v>
          </cell>
          <cell r="E655" t="str">
            <v>IRE/NZE</v>
          </cell>
          <cell r="G655">
            <v>15</v>
          </cell>
          <cell r="H655" t="str">
            <v>SSU Mission R &amp; P de supervision</v>
          </cell>
          <cell r="I655" t="str">
            <v>IRE</v>
          </cell>
          <cell r="K655" t="str">
            <v>IDA</v>
          </cell>
          <cell r="L655" t="str">
            <v>AUT</v>
          </cell>
          <cell r="M655">
            <v>18</v>
          </cell>
          <cell r="Q655">
            <v>18</v>
          </cell>
          <cell r="R655" t="str">
            <v>pxj</v>
          </cell>
          <cell r="T655">
            <v>75.970399999999998</v>
          </cell>
          <cell r="U655">
            <v>0.9</v>
          </cell>
          <cell r="V655">
            <v>1367.4672</v>
          </cell>
          <cell r="W655">
            <v>0</v>
          </cell>
          <cell r="X655">
            <v>0</v>
          </cell>
          <cell r="Y655">
            <v>0</v>
          </cell>
          <cell r="Z655">
            <v>1367.4672</v>
          </cell>
          <cell r="AA655">
            <v>1230.7204800000002</v>
          </cell>
          <cell r="AB655">
            <v>0</v>
          </cell>
          <cell r="AC655">
            <v>0</v>
          </cell>
          <cell r="AD655">
            <v>0</v>
          </cell>
          <cell r="AE655">
            <v>1230.7204800000002</v>
          </cell>
          <cell r="AF655">
            <v>136.74671999999987</v>
          </cell>
          <cell r="AG655">
            <v>0</v>
          </cell>
          <cell r="AH655">
            <v>0</v>
          </cell>
          <cell r="AI655">
            <v>0</v>
          </cell>
          <cell r="AJ655">
            <v>136.74671999999987</v>
          </cell>
          <cell r="AL655">
            <v>0</v>
          </cell>
        </row>
        <row r="656">
          <cell r="B656" t="str">
            <v>ST/EPU</v>
          </cell>
          <cell r="C656" t="str">
            <v>B1B</v>
          </cell>
          <cell r="D656" t="str">
            <v>B1BB</v>
          </cell>
          <cell r="E656" t="str">
            <v>DNES</v>
          </cell>
          <cell r="G656">
            <v>25</v>
          </cell>
          <cell r="H656" t="str">
            <v>Evaluation externe des Projets d'Etablissement (PARPES)</v>
          </cell>
          <cell r="I656" t="str">
            <v>DNES</v>
          </cell>
          <cell r="K656" t="str">
            <v>IDA</v>
          </cell>
          <cell r="L656" t="str">
            <v>LR</v>
          </cell>
          <cell r="M656">
            <v>1</v>
          </cell>
          <cell r="Q656">
            <v>1</v>
          </cell>
          <cell r="R656" t="str">
            <v>forfait</v>
          </cell>
          <cell r="T656">
            <v>56977.799999999996</v>
          </cell>
          <cell r="U656">
            <v>1</v>
          </cell>
          <cell r="V656">
            <v>56977.799999999996</v>
          </cell>
          <cell r="W656">
            <v>0</v>
          </cell>
          <cell r="X656">
            <v>0</v>
          </cell>
          <cell r="Y656">
            <v>0</v>
          </cell>
          <cell r="Z656">
            <v>56977.799999999996</v>
          </cell>
          <cell r="AA656">
            <v>56977.799999999996</v>
          </cell>
          <cell r="AB656">
            <v>0</v>
          </cell>
          <cell r="AC656">
            <v>0</v>
          </cell>
          <cell r="AD656">
            <v>0</v>
          </cell>
          <cell r="AE656">
            <v>56977.799999999996</v>
          </cell>
          <cell r="AF656">
            <v>0</v>
          </cell>
          <cell r="AG656">
            <v>0</v>
          </cell>
          <cell r="AH656">
            <v>0</v>
          </cell>
          <cell r="AI656">
            <v>0</v>
          </cell>
          <cell r="AJ656">
            <v>0</v>
          </cell>
          <cell r="AL656">
            <v>0</v>
          </cell>
        </row>
        <row r="657">
          <cell r="B657" t="str">
            <v>ST/EPU</v>
          </cell>
          <cell r="C657" t="str">
            <v>B3C</v>
          </cell>
          <cell r="D657" t="str">
            <v>B3CD</v>
          </cell>
          <cell r="E657" t="str">
            <v>ISSEG</v>
          </cell>
          <cell r="G657">
            <v>25</v>
          </cell>
          <cell r="H657" t="str">
            <v>ISSEG Frais d'organisation du concours de recrutement</v>
          </cell>
          <cell r="I657" t="str">
            <v>ISSEG</v>
          </cell>
          <cell r="K657" t="str">
            <v>IDA</v>
          </cell>
          <cell r="L657" t="str">
            <v>AUT</v>
          </cell>
          <cell r="M657">
            <v>1</v>
          </cell>
          <cell r="Q657">
            <v>1</v>
          </cell>
          <cell r="R657" t="str">
            <v>forfait</v>
          </cell>
          <cell r="T657">
            <v>26000</v>
          </cell>
          <cell r="U657">
            <v>1</v>
          </cell>
          <cell r="V657">
            <v>26000</v>
          </cell>
          <cell r="W657">
            <v>0</v>
          </cell>
          <cell r="X657">
            <v>0</v>
          </cell>
          <cell r="Y657">
            <v>0</v>
          </cell>
          <cell r="Z657">
            <v>26000</v>
          </cell>
          <cell r="AA657">
            <v>26000</v>
          </cell>
          <cell r="AB657">
            <v>0</v>
          </cell>
          <cell r="AC657">
            <v>0</v>
          </cell>
          <cell r="AD657">
            <v>0</v>
          </cell>
          <cell r="AE657">
            <v>26000</v>
          </cell>
          <cell r="AF657">
            <v>0</v>
          </cell>
          <cell r="AG657">
            <v>0</v>
          </cell>
          <cell r="AH657">
            <v>0</v>
          </cell>
          <cell r="AI657">
            <v>0</v>
          </cell>
          <cell r="AJ657">
            <v>0</v>
          </cell>
          <cell r="AL657">
            <v>0</v>
          </cell>
        </row>
        <row r="658">
          <cell r="B658" t="str">
            <v>ST/EPU</v>
          </cell>
          <cell r="C658" t="str">
            <v>B3C</v>
          </cell>
          <cell r="D658" t="str">
            <v>B3CD</v>
          </cell>
          <cell r="E658" t="str">
            <v>ISSEG</v>
          </cell>
          <cell r="G658">
            <v>25</v>
          </cell>
          <cell r="H658" t="str">
            <v>ISSEG Mallettes pédagogiques des stagiaires (11PEN +45CPMF)</v>
          </cell>
          <cell r="I658" t="str">
            <v>ISSEG</v>
          </cell>
          <cell r="K658" t="str">
            <v>IDA</v>
          </cell>
          <cell r="L658" t="str">
            <v>AUT</v>
          </cell>
          <cell r="M658">
            <v>1</v>
          </cell>
          <cell r="Q658">
            <v>1</v>
          </cell>
          <cell r="R658" t="str">
            <v>forfait</v>
          </cell>
          <cell r="T658">
            <v>27045.4624</v>
          </cell>
          <cell r="U658">
            <v>1</v>
          </cell>
          <cell r="V658">
            <v>27045.4624</v>
          </cell>
          <cell r="W658">
            <v>0</v>
          </cell>
          <cell r="X658">
            <v>0</v>
          </cell>
          <cell r="Y658">
            <v>0</v>
          </cell>
          <cell r="Z658">
            <v>27045.4624</v>
          </cell>
          <cell r="AA658">
            <v>27045.4624</v>
          </cell>
          <cell r="AB658">
            <v>0</v>
          </cell>
          <cell r="AC658">
            <v>0</v>
          </cell>
          <cell r="AD658">
            <v>0</v>
          </cell>
          <cell r="AE658">
            <v>27045.4624</v>
          </cell>
          <cell r="AF658">
            <v>0</v>
          </cell>
          <cell r="AG658">
            <v>0</v>
          </cell>
          <cell r="AH658">
            <v>0</v>
          </cell>
          <cell r="AI658">
            <v>0</v>
          </cell>
          <cell r="AJ658">
            <v>0</v>
          </cell>
          <cell r="AL658">
            <v>0</v>
          </cell>
        </row>
        <row r="659">
          <cell r="B659" t="str">
            <v>ST/EPU</v>
          </cell>
          <cell r="C659" t="str">
            <v>B3C</v>
          </cell>
          <cell r="D659" t="str">
            <v>B3CD</v>
          </cell>
          <cell r="E659" t="str">
            <v>ISSEG</v>
          </cell>
          <cell r="G659">
            <v>25</v>
          </cell>
          <cell r="H659" t="str">
            <v>ISSEG Frais de formation des stagiaires (11PEN +45CPMF)</v>
          </cell>
          <cell r="I659" t="str">
            <v>ISSEG</v>
          </cell>
          <cell r="K659" t="str">
            <v>IDA</v>
          </cell>
          <cell r="L659" t="str">
            <v>AUT</v>
          </cell>
          <cell r="M659">
            <v>1</v>
          </cell>
          <cell r="Q659">
            <v>1</v>
          </cell>
          <cell r="R659" t="str">
            <v>forfait</v>
          </cell>
          <cell r="T659">
            <v>45202.387999999999</v>
          </cell>
          <cell r="U659">
            <v>1</v>
          </cell>
          <cell r="V659">
            <v>45202.387999999999</v>
          </cell>
          <cell r="W659">
            <v>0</v>
          </cell>
          <cell r="X659">
            <v>0</v>
          </cell>
          <cell r="Y659">
            <v>0</v>
          </cell>
          <cell r="Z659">
            <v>45202.387999999999</v>
          </cell>
          <cell r="AA659">
            <v>45202.387999999999</v>
          </cell>
          <cell r="AB659">
            <v>0</v>
          </cell>
          <cell r="AC659">
            <v>0</v>
          </cell>
          <cell r="AD659">
            <v>0</v>
          </cell>
          <cell r="AE659">
            <v>45202.387999999999</v>
          </cell>
          <cell r="AF659">
            <v>0</v>
          </cell>
          <cell r="AG659">
            <v>0</v>
          </cell>
          <cell r="AH659">
            <v>0</v>
          </cell>
          <cell r="AI659">
            <v>0</v>
          </cell>
          <cell r="AJ659">
            <v>0</v>
          </cell>
          <cell r="AL659">
            <v>0</v>
          </cell>
        </row>
        <row r="660">
          <cell r="B660" t="str">
            <v>ST/EPU</v>
          </cell>
          <cell r="C660" t="str">
            <v>B1B</v>
          </cell>
          <cell r="D660" t="str">
            <v>B1BF</v>
          </cell>
          <cell r="E660" t="str">
            <v>DNES</v>
          </cell>
          <cell r="G660">
            <v>15</v>
          </cell>
          <cell r="H660" t="str">
            <v>DNES Location bureaux (PARPES)</v>
          </cell>
          <cell r="I660" t="str">
            <v>DNES</v>
          </cell>
          <cell r="K660" t="str">
            <v>IDA</v>
          </cell>
          <cell r="L660" t="str">
            <v>AUT</v>
          </cell>
          <cell r="M660">
            <v>6</v>
          </cell>
          <cell r="Q660">
            <v>6</v>
          </cell>
          <cell r="R660" t="str">
            <v>mois</v>
          </cell>
          <cell r="T660">
            <v>7280.4966666666669</v>
          </cell>
          <cell r="U660">
            <v>0.9</v>
          </cell>
          <cell r="V660">
            <v>43682.98</v>
          </cell>
          <cell r="W660">
            <v>0</v>
          </cell>
          <cell r="X660">
            <v>0</v>
          </cell>
          <cell r="Y660">
            <v>0</v>
          </cell>
          <cell r="Z660">
            <v>43682.98</v>
          </cell>
          <cell r="AA660">
            <v>39314.682000000001</v>
          </cell>
          <cell r="AB660">
            <v>0</v>
          </cell>
          <cell r="AC660">
            <v>0</v>
          </cell>
          <cell r="AD660">
            <v>0</v>
          </cell>
          <cell r="AE660">
            <v>39314.682000000001</v>
          </cell>
          <cell r="AF660">
            <v>4368.2980000000025</v>
          </cell>
          <cell r="AG660">
            <v>0</v>
          </cell>
          <cell r="AH660">
            <v>0</v>
          </cell>
          <cell r="AI660">
            <v>0</v>
          </cell>
          <cell r="AJ660">
            <v>4368.2980000000025</v>
          </cell>
          <cell r="AL660">
            <v>0</v>
          </cell>
        </row>
        <row r="661">
          <cell r="B661" t="str">
            <v>ST/EPU</v>
          </cell>
          <cell r="C661" t="str">
            <v>B1H</v>
          </cell>
          <cell r="D661" t="str">
            <v>B1HB</v>
          </cell>
          <cell r="E661" t="str">
            <v>SAA</v>
          </cell>
          <cell r="G661">
            <v>12</v>
          </cell>
          <cell r="H661" t="str">
            <v>ALPHA   Financement des sous projets d'alphabétisation  IIZ DVV  (environ 14)   avenant 190.000  usd</v>
          </cell>
          <cell r="I661" t="str">
            <v>SNA</v>
          </cell>
          <cell r="K661" t="str">
            <v>IDA</v>
          </cell>
          <cell r="L661" t="str">
            <v>AUT</v>
          </cell>
          <cell r="M661">
            <v>1</v>
          </cell>
          <cell r="Q661">
            <v>1</v>
          </cell>
          <cell r="R661" t="str">
            <v>avenant</v>
          </cell>
          <cell r="T661">
            <v>721718.79999999993</v>
          </cell>
          <cell r="U661">
            <v>1</v>
          </cell>
          <cell r="V661">
            <v>721718.79999999993</v>
          </cell>
          <cell r="W661">
            <v>0</v>
          </cell>
          <cell r="X661">
            <v>0</v>
          </cell>
          <cell r="Y661">
            <v>0</v>
          </cell>
          <cell r="Z661">
            <v>721718.79999999993</v>
          </cell>
          <cell r="AA661">
            <v>721718.79999999993</v>
          </cell>
          <cell r="AB661">
            <v>0</v>
          </cell>
          <cell r="AC661">
            <v>0</v>
          </cell>
          <cell r="AD661">
            <v>0</v>
          </cell>
          <cell r="AE661">
            <v>721718.79999999993</v>
          </cell>
          <cell r="AF661">
            <v>0</v>
          </cell>
          <cell r="AG661">
            <v>0</v>
          </cell>
          <cell r="AH661">
            <v>0</v>
          </cell>
          <cell r="AI661">
            <v>0</v>
          </cell>
          <cell r="AJ661">
            <v>0</v>
          </cell>
          <cell r="AL661">
            <v>0</v>
          </cell>
        </row>
        <row r="662">
          <cell r="B662" t="str">
            <v>ST/EPU</v>
          </cell>
          <cell r="C662" t="str">
            <v>B1H</v>
          </cell>
          <cell r="D662" t="str">
            <v>B1HA</v>
          </cell>
          <cell r="E662" t="str">
            <v>SAA</v>
          </cell>
          <cell r="G662">
            <v>25</v>
          </cell>
          <cell r="H662" t="str">
            <v xml:space="preserve">ALPHA Missions Centrales de suivi  2visites /projet/an x 2pers                                  </v>
          </cell>
          <cell r="I662" t="str">
            <v>SNA</v>
          </cell>
          <cell r="K662" t="str">
            <v>IDA</v>
          </cell>
          <cell r="L662" t="str">
            <v>AUT</v>
          </cell>
          <cell r="M662">
            <v>56</v>
          </cell>
          <cell r="Q662">
            <v>56</v>
          </cell>
          <cell r="R662" t="str">
            <v>pxj</v>
          </cell>
          <cell r="T662">
            <v>113.9556</v>
          </cell>
          <cell r="U662">
            <v>1</v>
          </cell>
          <cell r="V662">
            <v>6381.5136000000002</v>
          </cell>
          <cell r="W662">
            <v>0</v>
          </cell>
          <cell r="X662">
            <v>0</v>
          </cell>
          <cell r="Y662">
            <v>0</v>
          </cell>
          <cell r="Z662">
            <v>6381.5136000000002</v>
          </cell>
          <cell r="AA662">
            <v>6381.5136000000002</v>
          </cell>
          <cell r="AB662">
            <v>0</v>
          </cell>
          <cell r="AC662">
            <v>0</v>
          </cell>
          <cell r="AD662">
            <v>0</v>
          </cell>
          <cell r="AE662">
            <v>6381.5136000000002</v>
          </cell>
          <cell r="AF662">
            <v>0</v>
          </cell>
          <cell r="AG662">
            <v>0</v>
          </cell>
          <cell r="AH662">
            <v>0</v>
          </cell>
          <cell r="AI662">
            <v>0</v>
          </cell>
          <cell r="AJ662">
            <v>0</v>
          </cell>
          <cell r="AL662">
            <v>0</v>
          </cell>
        </row>
        <row r="663">
          <cell r="B663" t="str">
            <v>ST/EPU</v>
          </cell>
          <cell r="C663" t="str">
            <v>B1H</v>
          </cell>
          <cell r="D663" t="str">
            <v>B1HA</v>
          </cell>
          <cell r="E663" t="str">
            <v>SAA</v>
          </cell>
          <cell r="G663">
            <v>25</v>
          </cell>
          <cell r="H663" t="str">
            <v xml:space="preserve">ALPHA Missions Préfectorales de suivi  4visites /projet/an                                  </v>
          </cell>
          <cell r="I663" t="str">
            <v>SNA</v>
          </cell>
          <cell r="K663" t="str">
            <v>IDA</v>
          </cell>
          <cell r="L663" t="str">
            <v>AUT</v>
          </cell>
          <cell r="M663">
            <v>56</v>
          </cell>
          <cell r="Q663">
            <v>56</v>
          </cell>
          <cell r="R663" t="str">
            <v>pxj</v>
          </cell>
          <cell r="T663">
            <v>75.970399999999998</v>
          </cell>
          <cell r="U663">
            <v>1</v>
          </cell>
          <cell r="V663">
            <v>4254.3423999999995</v>
          </cell>
          <cell r="W663">
            <v>0</v>
          </cell>
          <cell r="X663">
            <v>0</v>
          </cell>
          <cell r="Y663">
            <v>0</v>
          </cell>
          <cell r="Z663">
            <v>4254.3423999999995</v>
          </cell>
          <cell r="AA663">
            <v>4254.3423999999995</v>
          </cell>
          <cell r="AB663">
            <v>0</v>
          </cell>
          <cell r="AC663">
            <v>0</v>
          </cell>
          <cell r="AD663">
            <v>0</v>
          </cell>
          <cell r="AE663">
            <v>4254.3423999999995</v>
          </cell>
          <cell r="AF663">
            <v>0</v>
          </cell>
          <cell r="AG663">
            <v>0</v>
          </cell>
          <cell r="AH663">
            <v>0</v>
          </cell>
          <cell r="AI663">
            <v>0</v>
          </cell>
          <cell r="AJ663">
            <v>0</v>
          </cell>
          <cell r="AL663">
            <v>0</v>
          </cell>
        </row>
        <row r="664">
          <cell r="B664" t="str">
            <v>ST/EPU</v>
          </cell>
          <cell r="C664" t="str">
            <v>C1K</v>
          </cell>
          <cell r="D664" t="str">
            <v>C1KB</v>
          </cell>
          <cell r="E664" t="str">
            <v>DRH</v>
          </cell>
          <cell r="G664">
            <v>25</v>
          </cell>
          <cell r="H664" t="str">
            <v>Informaticien contractuel pour la DRH</v>
          </cell>
          <cell r="I664" t="str">
            <v>DRH</v>
          </cell>
          <cell r="K664" t="str">
            <v>IDA</v>
          </cell>
          <cell r="L664" t="str">
            <v>LR</v>
          </cell>
          <cell r="M664">
            <v>12</v>
          </cell>
          <cell r="Q664">
            <v>12</v>
          </cell>
          <cell r="R664" t="str">
            <v>pxm</v>
          </cell>
          <cell r="T664">
            <v>5697.78</v>
          </cell>
          <cell r="U664">
            <v>1</v>
          </cell>
          <cell r="V664">
            <v>68373.36</v>
          </cell>
          <cell r="W664">
            <v>0</v>
          </cell>
          <cell r="X664">
            <v>0</v>
          </cell>
          <cell r="Y664">
            <v>0</v>
          </cell>
          <cell r="Z664">
            <v>68373.36</v>
          </cell>
          <cell r="AA664">
            <v>68373.36</v>
          </cell>
          <cell r="AB664">
            <v>0</v>
          </cell>
          <cell r="AC664">
            <v>0</v>
          </cell>
          <cell r="AD664">
            <v>0</v>
          </cell>
          <cell r="AE664">
            <v>68373.36</v>
          </cell>
          <cell r="AF664">
            <v>0</v>
          </cell>
          <cell r="AG664">
            <v>0</v>
          </cell>
          <cell r="AH664">
            <v>0</v>
          </cell>
          <cell r="AI664">
            <v>0</v>
          </cell>
          <cell r="AJ664">
            <v>0</v>
          </cell>
          <cell r="AL664">
            <v>0</v>
          </cell>
        </row>
        <row r="665">
          <cell r="B665" t="str">
            <v>ST/EPU</v>
          </cell>
          <cell r="C665" t="str">
            <v>C1K</v>
          </cell>
          <cell r="D665" t="str">
            <v>C1KB</v>
          </cell>
          <cell r="E665" t="str">
            <v>DRH</v>
          </cell>
          <cell r="G665">
            <v>25</v>
          </cell>
          <cell r="H665" t="str">
            <v xml:space="preserve">Consultant inform pour développement et implantation du syst dans IRE/DEV  </v>
          </cell>
          <cell r="I665" t="str">
            <v>DRH</v>
          </cell>
          <cell r="K665" t="str">
            <v>IDA</v>
          </cell>
          <cell r="L665" t="str">
            <v>LR</v>
          </cell>
          <cell r="Q665">
            <v>0</v>
          </cell>
          <cell r="R665" t="str">
            <v>forfait</v>
          </cell>
          <cell r="T665">
            <v>20891.86</v>
          </cell>
          <cell r="U665">
            <v>1</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L665">
            <v>0</v>
          </cell>
        </row>
        <row r="666">
          <cell r="B666" t="str">
            <v>ST/EPU</v>
          </cell>
          <cell r="C666" t="str">
            <v>C1K</v>
          </cell>
          <cell r="D666" t="str">
            <v>C1KB</v>
          </cell>
          <cell r="E666" t="str">
            <v>DRH</v>
          </cell>
          <cell r="G666">
            <v>25</v>
          </cell>
          <cell r="H666" t="str">
            <v xml:space="preserve">Formation des gestionnaires des RH des IRE à l'utilisation du logiciel 8 x3p x 5j </v>
          </cell>
          <cell r="I666" t="str">
            <v>DRH</v>
          </cell>
          <cell r="K666" t="str">
            <v>IDA</v>
          </cell>
          <cell r="L666" t="str">
            <v>AUT</v>
          </cell>
          <cell r="M666">
            <v>2</v>
          </cell>
          <cell r="Q666">
            <v>2</v>
          </cell>
          <cell r="R666" t="str">
            <v>form</v>
          </cell>
          <cell r="T666">
            <v>11395.56</v>
          </cell>
          <cell r="U666">
            <v>1</v>
          </cell>
          <cell r="V666">
            <v>22791.119999999999</v>
          </cell>
          <cell r="W666">
            <v>0</v>
          </cell>
          <cell r="X666">
            <v>0</v>
          </cell>
          <cell r="Y666">
            <v>0</v>
          </cell>
          <cell r="Z666">
            <v>22791.119999999999</v>
          </cell>
          <cell r="AA666">
            <v>22791.119999999999</v>
          </cell>
          <cell r="AB666">
            <v>0</v>
          </cell>
          <cell r="AC666">
            <v>0</v>
          </cell>
          <cell r="AD666">
            <v>0</v>
          </cell>
          <cell r="AE666">
            <v>22791.119999999999</v>
          </cell>
          <cell r="AF666">
            <v>0</v>
          </cell>
          <cell r="AG666">
            <v>0</v>
          </cell>
          <cell r="AH666">
            <v>0</v>
          </cell>
          <cell r="AI666">
            <v>0</v>
          </cell>
          <cell r="AJ666">
            <v>0</v>
          </cell>
          <cell r="AL666">
            <v>0</v>
          </cell>
        </row>
        <row r="667">
          <cell r="B667" t="str">
            <v>ST/EPU</v>
          </cell>
          <cell r="C667" t="str">
            <v>C1K</v>
          </cell>
          <cell r="D667" t="str">
            <v>C1KB</v>
          </cell>
          <cell r="E667" t="str">
            <v>DRH</v>
          </cell>
          <cell r="G667">
            <v>25</v>
          </cell>
          <cell r="H667" t="str">
            <v xml:space="preserve">Formation des gestionnaires des RH des IRE à l'utilisation du logiciel 8 x3p x 5j </v>
          </cell>
          <cell r="I667" t="str">
            <v>DRH</v>
          </cell>
          <cell r="K667" t="str">
            <v>IDA</v>
          </cell>
          <cell r="L667" t="str">
            <v>AUT</v>
          </cell>
          <cell r="M667">
            <v>2</v>
          </cell>
          <cell r="Q667">
            <v>2</v>
          </cell>
          <cell r="R667" t="str">
            <v>form</v>
          </cell>
          <cell r="T667">
            <v>11395.56</v>
          </cell>
          <cell r="U667">
            <v>1</v>
          </cell>
          <cell r="V667">
            <v>22791.119999999999</v>
          </cell>
          <cell r="W667">
            <v>0</v>
          </cell>
          <cell r="X667">
            <v>0</v>
          </cell>
          <cell r="Y667">
            <v>0</v>
          </cell>
          <cell r="Z667">
            <v>22791.119999999999</v>
          </cell>
          <cell r="AA667">
            <v>22791.119999999999</v>
          </cell>
          <cell r="AB667">
            <v>0</v>
          </cell>
          <cell r="AC667">
            <v>0</v>
          </cell>
          <cell r="AD667">
            <v>0</v>
          </cell>
          <cell r="AE667">
            <v>22791.119999999999</v>
          </cell>
          <cell r="AF667">
            <v>0</v>
          </cell>
          <cell r="AG667">
            <v>0</v>
          </cell>
          <cell r="AH667">
            <v>0</v>
          </cell>
          <cell r="AI667">
            <v>0</v>
          </cell>
          <cell r="AJ667">
            <v>0</v>
          </cell>
          <cell r="AL667">
            <v>0</v>
          </cell>
        </row>
        <row r="668">
          <cell r="B668" t="str">
            <v>ST/EPU</v>
          </cell>
          <cell r="C668" t="str">
            <v>C1K</v>
          </cell>
          <cell r="D668" t="str">
            <v>C1KB</v>
          </cell>
          <cell r="E668" t="str">
            <v>DRH</v>
          </cell>
          <cell r="G668">
            <v>15</v>
          </cell>
          <cell r="H668" t="str">
            <v>Mission C d'appui-conseil et formation gestionnaires des RH des IRE</v>
          </cell>
          <cell r="I668" t="str">
            <v>DRH</v>
          </cell>
          <cell r="K668" t="str">
            <v>IDA</v>
          </cell>
          <cell r="L668" t="str">
            <v>AUT</v>
          </cell>
          <cell r="M668">
            <v>80</v>
          </cell>
          <cell r="Q668">
            <v>80</v>
          </cell>
          <cell r="R668" t="str">
            <v>pxj</v>
          </cell>
          <cell r="T668">
            <v>113.9556</v>
          </cell>
          <cell r="U668">
            <v>0.9</v>
          </cell>
          <cell r="V668">
            <v>9116.4480000000003</v>
          </cell>
          <cell r="W668">
            <v>0</v>
          </cell>
          <cell r="X668">
            <v>0</v>
          </cell>
          <cell r="Y668">
            <v>0</v>
          </cell>
          <cell r="Z668">
            <v>9116.4480000000003</v>
          </cell>
          <cell r="AA668">
            <v>8204.8032000000003</v>
          </cell>
          <cell r="AB668">
            <v>0</v>
          </cell>
          <cell r="AC668">
            <v>0</v>
          </cell>
          <cell r="AD668">
            <v>0</v>
          </cell>
          <cell r="AE668">
            <v>8204.8032000000003</v>
          </cell>
          <cell r="AF668">
            <v>911.64480000000003</v>
          </cell>
          <cell r="AG668">
            <v>0</v>
          </cell>
          <cell r="AH668">
            <v>0</v>
          </cell>
          <cell r="AI668">
            <v>0</v>
          </cell>
          <cell r="AJ668">
            <v>911.64480000000003</v>
          </cell>
          <cell r="AL668">
            <v>0</v>
          </cell>
        </row>
        <row r="669">
          <cell r="B669" t="str">
            <v>ST/EPU</v>
          </cell>
          <cell r="C669" t="str">
            <v>C1K</v>
          </cell>
          <cell r="D669" t="str">
            <v>C1KB</v>
          </cell>
          <cell r="E669" t="str">
            <v>DRH</v>
          </cell>
          <cell r="G669">
            <v>15</v>
          </cell>
          <cell r="H669" t="str">
            <v>Mise à jour des bases régionales en coll avec les DSEE (carb, frais de mission)</v>
          </cell>
          <cell r="I669" t="str">
            <v>DRH</v>
          </cell>
          <cell r="K669" t="str">
            <v>IDA</v>
          </cell>
          <cell r="L669" t="str">
            <v>AUT</v>
          </cell>
          <cell r="M669">
            <v>8</v>
          </cell>
          <cell r="Q669">
            <v>8</v>
          </cell>
          <cell r="R669" t="str">
            <v>forfait</v>
          </cell>
          <cell r="T669">
            <v>11395.56</v>
          </cell>
          <cell r="U669">
            <v>0.9</v>
          </cell>
          <cell r="V669">
            <v>91164.479999999996</v>
          </cell>
          <cell r="W669">
            <v>0</v>
          </cell>
          <cell r="X669">
            <v>0</v>
          </cell>
          <cell r="Y669">
            <v>0</v>
          </cell>
          <cell r="Z669">
            <v>91164.479999999996</v>
          </cell>
          <cell r="AA669">
            <v>82048.031999999992</v>
          </cell>
          <cell r="AB669">
            <v>0</v>
          </cell>
          <cell r="AC669">
            <v>0</v>
          </cell>
          <cell r="AD669">
            <v>0</v>
          </cell>
          <cell r="AE669">
            <v>82048.031999999992</v>
          </cell>
          <cell r="AF669">
            <v>9116.448000000004</v>
          </cell>
          <cell r="AG669">
            <v>0</v>
          </cell>
          <cell r="AH669">
            <v>0</v>
          </cell>
          <cell r="AI669">
            <v>0</v>
          </cell>
          <cell r="AJ669">
            <v>9116.448000000004</v>
          </cell>
          <cell r="AL669">
            <v>0</v>
          </cell>
        </row>
        <row r="670">
          <cell r="B670" t="str">
            <v>ST/EPU</v>
          </cell>
          <cell r="C670" t="str">
            <v>C1F</v>
          </cell>
          <cell r="D670" t="str">
            <v>C1FB</v>
          </cell>
          <cell r="E670" t="str">
            <v>IRE/BOK</v>
          </cell>
          <cell r="G670">
            <v>23</v>
          </cell>
          <cell r="H670" t="str">
            <v>Alimentation photovoltaique pour mat informatique</v>
          </cell>
          <cell r="I670" t="str">
            <v>SNIES</v>
          </cell>
          <cell r="K670" t="str">
            <v>IDA</v>
          </cell>
          <cell r="L670" t="str">
            <v>AOI</v>
          </cell>
          <cell r="M670">
            <v>1</v>
          </cell>
          <cell r="Q670">
            <v>1</v>
          </cell>
          <cell r="R670" t="str">
            <v>lot</v>
          </cell>
          <cell r="T670">
            <v>33237.049999999996</v>
          </cell>
          <cell r="U670">
            <v>1</v>
          </cell>
          <cell r="V670">
            <v>33237.049999999996</v>
          </cell>
          <cell r="W670">
            <v>0</v>
          </cell>
          <cell r="X670">
            <v>0</v>
          </cell>
          <cell r="Y670">
            <v>0</v>
          </cell>
          <cell r="Z670">
            <v>33237.049999999996</v>
          </cell>
          <cell r="AA670">
            <v>33237.049999999996</v>
          </cell>
          <cell r="AB670">
            <v>0</v>
          </cell>
          <cell r="AC670">
            <v>0</v>
          </cell>
          <cell r="AD670">
            <v>0</v>
          </cell>
          <cell r="AE670">
            <v>33237.049999999996</v>
          </cell>
          <cell r="AF670">
            <v>0</v>
          </cell>
          <cell r="AG670">
            <v>0</v>
          </cell>
          <cell r="AH670">
            <v>0</v>
          </cell>
          <cell r="AI670">
            <v>0</v>
          </cell>
          <cell r="AJ670">
            <v>0</v>
          </cell>
          <cell r="AL670">
            <v>0</v>
          </cell>
        </row>
        <row r="671">
          <cell r="B671" t="str">
            <v>ST/EPU</v>
          </cell>
          <cell r="C671" t="str">
            <v>C1F</v>
          </cell>
          <cell r="D671" t="str">
            <v>C1FB</v>
          </cell>
          <cell r="E671" t="str">
            <v>IRE/FAR</v>
          </cell>
          <cell r="G671">
            <v>23</v>
          </cell>
          <cell r="H671" t="str">
            <v>Alimentation photovoltaique pour mat informatique</v>
          </cell>
          <cell r="I671" t="str">
            <v>SNIES</v>
          </cell>
          <cell r="K671" t="str">
            <v>IDA</v>
          </cell>
          <cell r="L671" t="str">
            <v>AOI</v>
          </cell>
          <cell r="M671">
            <v>1</v>
          </cell>
          <cell r="Q671">
            <v>1</v>
          </cell>
          <cell r="R671" t="str">
            <v>lot</v>
          </cell>
          <cell r="T671">
            <v>33237.049999999996</v>
          </cell>
          <cell r="U671">
            <v>1</v>
          </cell>
          <cell r="V671">
            <v>33237.049999999996</v>
          </cell>
          <cell r="W671">
            <v>0</v>
          </cell>
          <cell r="X671">
            <v>0</v>
          </cell>
          <cell r="Y671">
            <v>0</v>
          </cell>
          <cell r="Z671">
            <v>33237.049999999996</v>
          </cell>
          <cell r="AA671">
            <v>33237.049999999996</v>
          </cell>
          <cell r="AB671">
            <v>0</v>
          </cell>
          <cell r="AC671">
            <v>0</v>
          </cell>
          <cell r="AD671">
            <v>0</v>
          </cell>
          <cell r="AE671">
            <v>33237.049999999996</v>
          </cell>
          <cell r="AF671">
            <v>0</v>
          </cell>
          <cell r="AG671">
            <v>0</v>
          </cell>
          <cell r="AH671">
            <v>0</v>
          </cell>
          <cell r="AI671">
            <v>0</v>
          </cell>
          <cell r="AJ671">
            <v>0</v>
          </cell>
          <cell r="AL671">
            <v>0</v>
          </cell>
        </row>
        <row r="672">
          <cell r="B672" t="str">
            <v>ST/EPU</v>
          </cell>
          <cell r="C672" t="str">
            <v>C1F</v>
          </cell>
          <cell r="D672" t="str">
            <v>C1FB</v>
          </cell>
          <cell r="E672" t="str">
            <v>IRE/KAN</v>
          </cell>
          <cell r="G672">
            <v>23</v>
          </cell>
          <cell r="H672" t="str">
            <v>Alimentation photovoltaique pour mat informatique</v>
          </cell>
          <cell r="I672" t="str">
            <v>SNIES</v>
          </cell>
          <cell r="K672" t="str">
            <v>IDA</v>
          </cell>
          <cell r="L672" t="str">
            <v>AOI</v>
          </cell>
          <cell r="M672">
            <v>1</v>
          </cell>
          <cell r="Q672">
            <v>1</v>
          </cell>
          <cell r="R672" t="str">
            <v>lot</v>
          </cell>
          <cell r="T672">
            <v>33237.049999999996</v>
          </cell>
          <cell r="U672">
            <v>1</v>
          </cell>
          <cell r="V672">
            <v>33237.049999999996</v>
          </cell>
          <cell r="W672">
            <v>0</v>
          </cell>
          <cell r="X672">
            <v>0</v>
          </cell>
          <cell r="Y672">
            <v>0</v>
          </cell>
          <cell r="Z672">
            <v>33237.049999999996</v>
          </cell>
          <cell r="AA672">
            <v>33237.049999999996</v>
          </cell>
          <cell r="AB672">
            <v>0</v>
          </cell>
          <cell r="AC672">
            <v>0</v>
          </cell>
          <cell r="AD672">
            <v>0</v>
          </cell>
          <cell r="AE672">
            <v>33237.049999999996</v>
          </cell>
          <cell r="AF672">
            <v>0</v>
          </cell>
          <cell r="AG672">
            <v>0</v>
          </cell>
          <cell r="AH672">
            <v>0</v>
          </cell>
          <cell r="AI672">
            <v>0</v>
          </cell>
          <cell r="AJ672">
            <v>0</v>
          </cell>
          <cell r="AL672">
            <v>0</v>
          </cell>
        </row>
        <row r="673">
          <cell r="B673" t="str">
            <v>ST/EPU</v>
          </cell>
          <cell r="C673" t="str">
            <v>C1F</v>
          </cell>
          <cell r="D673" t="str">
            <v>C1FB</v>
          </cell>
          <cell r="E673" t="str">
            <v>IRE/KIN</v>
          </cell>
          <cell r="G673">
            <v>23</v>
          </cell>
          <cell r="H673" t="str">
            <v>Alimentation photovoltaique pour mat informatique</v>
          </cell>
          <cell r="I673" t="str">
            <v>SNIES</v>
          </cell>
          <cell r="K673" t="str">
            <v>IDA</v>
          </cell>
          <cell r="L673" t="str">
            <v>AOI</v>
          </cell>
          <cell r="M673">
            <v>1</v>
          </cell>
          <cell r="Q673">
            <v>1</v>
          </cell>
          <cell r="R673" t="str">
            <v>lot</v>
          </cell>
          <cell r="T673">
            <v>33237.049999999996</v>
          </cell>
          <cell r="U673">
            <v>1</v>
          </cell>
          <cell r="V673">
            <v>33237.049999999996</v>
          </cell>
          <cell r="W673">
            <v>0</v>
          </cell>
          <cell r="X673">
            <v>0</v>
          </cell>
          <cell r="Y673">
            <v>0</v>
          </cell>
          <cell r="Z673">
            <v>33237.049999999996</v>
          </cell>
          <cell r="AA673">
            <v>33237.049999999996</v>
          </cell>
          <cell r="AB673">
            <v>0</v>
          </cell>
          <cell r="AC673">
            <v>0</v>
          </cell>
          <cell r="AD673">
            <v>0</v>
          </cell>
          <cell r="AE673">
            <v>33237.049999999996</v>
          </cell>
          <cell r="AF673">
            <v>0</v>
          </cell>
          <cell r="AG673">
            <v>0</v>
          </cell>
          <cell r="AH673">
            <v>0</v>
          </cell>
          <cell r="AI673">
            <v>0</v>
          </cell>
          <cell r="AJ673">
            <v>0</v>
          </cell>
          <cell r="AL673">
            <v>0</v>
          </cell>
        </row>
        <row r="674">
          <cell r="B674" t="str">
            <v>ST/EPU</v>
          </cell>
          <cell r="C674" t="str">
            <v>C1F</v>
          </cell>
          <cell r="D674" t="str">
            <v>C1FB</v>
          </cell>
          <cell r="E674" t="str">
            <v>IRE/LAB</v>
          </cell>
          <cell r="G674">
            <v>23</v>
          </cell>
          <cell r="H674" t="str">
            <v>Alimentation photovoltaique pour mat informatique</v>
          </cell>
          <cell r="I674" t="str">
            <v>SNIES</v>
          </cell>
          <cell r="K674" t="str">
            <v>IDA</v>
          </cell>
          <cell r="L674" t="str">
            <v>AOI</v>
          </cell>
          <cell r="M674">
            <v>1</v>
          </cell>
          <cell r="Q674">
            <v>1</v>
          </cell>
          <cell r="R674" t="str">
            <v>lot</v>
          </cell>
          <cell r="T674">
            <v>33237.049999999996</v>
          </cell>
          <cell r="U674">
            <v>1</v>
          </cell>
          <cell r="V674">
            <v>33237.049999999996</v>
          </cell>
          <cell r="W674">
            <v>0</v>
          </cell>
          <cell r="X674">
            <v>0</v>
          </cell>
          <cell r="Y674">
            <v>0</v>
          </cell>
          <cell r="Z674">
            <v>33237.049999999996</v>
          </cell>
          <cell r="AA674">
            <v>33237.049999999996</v>
          </cell>
          <cell r="AB674">
            <v>0</v>
          </cell>
          <cell r="AC674">
            <v>0</v>
          </cell>
          <cell r="AD674">
            <v>0</v>
          </cell>
          <cell r="AE674">
            <v>33237.049999999996</v>
          </cell>
          <cell r="AF674">
            <v>0</v>
          </cell>
          <cell r="AG674">
            <v>0</v>
          </cell>
          <cell r="AH674">
            <v>0</v>
          </cell>
          <cell r="AI674">
            <v>0</v>
          </cell>
          <cell r="AJ674">
            <v>0</v>
          </cell>
          <cell r="AL674">
            <v>0</v>
          </cell>
        </row>
        <row r="675">
          <cell r="B675" t="str">
            <v>ST/EPU</v>
          </cell>
          <cell r="C675" t="str">
            <v>C1F</v>
          </cell>
          <cell r="D675" t="str">
            <v>C1FB</v>
          </cell>
          <cell r="E675" t="str">
            <v>IRE/MAM</v>
          </cell>
          <cell r="G675">
            <v>23</v>
          </cell>
          <cell r="H675" t="str">
            <v>Alimentation photovoltaique pour mat informatique</v>
          </cell>
          <cell r="I675" t="str">
            <v>SNIES</v>
          </cell>
          <cell r="K675" t="str">
            <v>IDA</v>
          </cell>
          <cell r="L675" t="str">
            <v>AOI</v>
          </cell>
          <cell r="M675">
            <v>1</v>
          </cell>
          <cell r="Q675">
            <v>1</v>
          </cell>
          <cell r="R675" t="str">
            <v>lot</v>
          </cell>
          <cell r="T675">
            <v>33237.049999999996</v>
          </cell>
          <cell r="U675">
            <v>1</v>
          </cell>
          <cell r="V675">
            <v>33237.049999999996</v>
          </cell>
          <cell r="W675">
            <v>0</v>
          </cell>
          <cell r="X675">
            <v>0</v>
          </cell>
          <cell r="Y675">
            <v>0</v>
          </cell>
          <cell r="Z675">
            <v>33237.049999999996</v>
          </cell>
          <cell r="AA675">
            <v>33237.049999999996</v>
          </cell>
          <cell r="AB675">
            <v>0</v>
          </cell>
          <cell r="AC675">
            <v>0</v>
          </cell>
          <cell r="AD675">
            <v>0</v>
          </cell>
          <cell r="AE675">
            <v>33237.049999999996</v>
          </cell>
          <cell r="AF675">
            <v>0</v>
          </cell>
          <cell r="AG675">
            <v>0</v>
          </cell>
          <cell r="AH675">
            <v>0</v>
          </cell>
          <cell r="AI675">
            <v>0</v>
          </cell>
          <cell r="AJ675">
            <v>0</v>
          </cell>
          <cell r="AL675">
            <v>0</v>
          </cell>
        </row>
        <row r="676">
          <cell r="B676" t="str">
            <v>ST/EPU</v>
          </cell>
          <cell r="C676" t="str">
            <v>C1F</v>
          </cell>
          <cell r="D676" t="str">
            <v>C1FB</v>
          </cell>
          <cell r="E676" t="str">
            <v>IRE/NZE</v>
          </cell>
          <cell r="G676">
            <v>23</v>
          </cell>
          <cell r="H676" t="str">
            <v>Alimentation photovoltaique pour mat informatique</v>
          </cell>
          <cell r="I676" t="str">
            <v>SNIES</v>
          </cell>
          <cell r="K676" t="str">
            <v>IDA</v>
          </cell>
          <cell r="L676" t="str">
            <v>AOI</v>
          </cell>
          <cell r="M676">
            <v>1</v>
          </cell>
          <cell r="Q676">
            <v>1</v>
          </cell>
          <cell r="R676" t="str">
            <v>lot</v>
          </cell>
          <cell r="T676">
            <v>33237.049999999996</v>
          </cell>
          <cell r="U676">
            <v>1</v>
          </cell>
          <cell r="V676">
            <v>33237.049999999996</v>
          </cell>
          <cell r="W676">
            <v>0</v>
          </cell>
          <cell r="X676">
            <v>0</v>
          </cell>
          <cell r="Y676">
            <v>0</v>
          </cell>
          <cell r="Z676">
            <v>33237.049999999996</v>
          </cell>
          <cell r="AA676">
            <v>33237.049999999996</v>
          </cell>
          <cell r="AB676">
            <v>0</v>
          </cell>
          <cell r="AC676">
            <v>0</v>
          </cell>
          <cell r="AD676">
            <v>0</v>
          </cell>
          <cell r="AE676">
            <v>33237.049999999996</v>
          </cell>
          <cell r="AF676">
            <v>0</v>
          </cell>
          <cell r="AG676">
            <v>0</v>
          </cell>
          <cell r="AH676">
            <v>0</v>
          </cell>
          <cell r="AI676">
            <v>0</v>
          </cell>
          <cell r="AJ676">
            <v>0</v>
          </cell>
          <cell r="AL676">
            <v>0</v>
          </cell>
        </row>
        <row r="677">
          <cell r="B677" t="str">
            <v>ST/EPU</v>
          </cell>
          <cell r="C677" t="str">
            <v>C1F</v>
          </cell>
          <cell r="D677" t="str">
            <v>C1FC</v>
          </cell>
          <cell r="E677" t="str">
            <v>DPE/BOKE</v>
          </cell>
          <cell r="G677">
            <v>23</v>
          </cell>
          <cell r="H677" t="str">
            <v>Alimentation photovoltaique pour mat informatique</v>
          </cell>
          <cell r="I677" t="str">
            <v>SNIES</v>
          </cell>
          <cell r="K677" t="str">
            <v>IDA</v>
          </cell>
          <cell r="L677" t="str">
            <v>AOI</v>
          </cell>
          <cell r="M677">
            <v>1</v>
          </cell>
          <cell r="Q677">
            <v>1</v>
          </cell>
          <cell r="R677" t="str">
            <v>lot</v>
          </cell>
          <cell r="T677">
            <v>33237.049999999996</v>
          </cell>
          <cell r="U677">
            <v>1</v>
          </cell>
          <cell r="V677">
            <v>33237.049999999996</v>
          </cell>
          <cell r="W677">
            <v>0</v>
          </cell>
          <cell r="X677">
            <v>0</v>
          </cell>
          <cell r="Y677">
            <v>0</v>
          </cell>
          <cell r="Z677">
            <v>33237.049999999996</v>
          </cell>
          <cell r="AA677">
            <v>33237.049999999996</v>
          </cell>
          <cell r="AB677">
            <v>0</v>
          </cell>
          <cell r="AC677">
            <v>0</v>
          </cell>
          <cell r="AD677">
            <v>0</v>
          </cell>
          <cell r="AE677">
            <v>33237.049999999996</v>
          </cell>
          <cell r="AF677">
            <v>0</v>
          </cell>
          <cell r="AG677">
            <v>0</v>
          </cell>
          <cell r="AH677">
            <v>0</v>
          </cell>
          <cell r="AI677">
            <v>0</v>
          </cell>
          <cell r="AJ677">
            <v>0</v>
          </cell>
          <cell r="AL677">
            <v>0</v>
          </cell>
        </row>
        <row r="678">
          <cell r="B678" t="str">
            <v>ST/EPU</v>
          </cell>
          <cell r="C678" t="str">
            <v>C1F</v>
          </cell>
          <cell r="D678" t="str">
            <v>C1FC</v>
          </cell>
          <cell r="E678" t="str">
            <v>DPE/BOFF</v>
          </cell>
          <cell r="G678">
            <v>23</v>
          </cell>
          <cell r="H678" t="str">
            <v>Alimentation photovoltaique pour mat informatique</v>
          </cell>
          <cell r="I678" t="str">
            <v>SNIES</v>
          </cell>
          <cell r="K678" t="str">
            <v>IDA</v>
          </cell>
          <cell r="L678" t="str">
            <v>AOI</v>
          </cell>
          <cell r="M678">
            <v>1</v>
          </cell>
          <cell r="Q678">
            <v>1</v>
          </cell>
          <cell r="R678" t="str">
            <v>lot</v>
          </cell>
          <cell r="T678">
            <v>33237.049999999996</v>
          </cell>
          <cell r="U678">
            <v>1</v>
          </cell>
          <cell r="V678">
            <v>33237.049999999996</v>
          </cell>
          <cell r="W678">
            <v>0</v>
          </cell>
          <cell r="X678">
            <v>0</v>
          </cell>
          <cell r="Y678">
            <v>0</v>
          </cell>
          <cell r="Z678">
            <v>33237.049999999996</v>
          </cell>
          <cell r="AA678">
            <v>33237.049999999996</v>
          </cell>
          <cell r="AB678">
            <v>0</v>
          </cell>
          <cell r="AC678">
            <v>0</v>
          </cell>
          <cell r="AD678">
            <v>0</v>
          </cell>
          <cell r="AE678">
            <v>33237.049999999996</v>
          </cell>
          <cell r="AF678">
            <v>0</v>
          </cell>
          <cell r="AG678">
            <v>0</v>
          </cell>
          <cell r="AH678">
            <v>0</v>
          </cell>
          <cell r="AI678">
            <v>0</v>
          </cell>
          <cell r="AJ678">
            <v>0</v>
          </cell>
          <cell r="AL678">
            <v>0</v>
          </cell>
        </row>
        <row r="679">
          <cell r="B679" t="str">
            <v>ST/EPU</v>
          </cell>
          <cell r="C679" t="str">
            <v>C1F</v>
          </cell>
          <cell r="D679" t="str">
            <v>C1FC</v>
          </cell>
          <cell r="E679" t="str">
            <v>DPE/FRIA</v>
          </cell>
          <cell r="G679">
            <v>23</v>
          </cell>
          <cell r="H679" t="str">
            <v>Alimentation photovoltaique pour mat informatique</v>
          </cell>
          <cell r="I679" t="str">
            <v>SNIES</v>
          </cell>
          <cell r="K679" t="str">
            <v>IDA</v>
          </cell>
          <cell r="L679" t="str">
            <v>AOI</v>
          </cell>
          <cell r="M679">
            <v>1</v>
          </cell>
          <cell r="Q679">
            <v>1</v>
          </cell>
          <cell r="R679" t="str">
            <v>lot</v>
          </cell>
          <cell r="T679">
            <v>33237.049999999996</v>
          </cell>
          <cell r="U679">
            <v>1</v>
          </cell>
          <cell r="V679">
            <v>33237.049999999996</v>
          </cell>
          <cell r="W679">
            <v>0</v>
          </cell>
          <cell r="X679">
            <v>0</v>
          </cell>
          <cell r="Y679">
            <v>0</v>
          </cell>
          <cell r="Z679">
            <v>33237.049999999996</v>
          </cell>
          <cell r="AA679">
            <v>33237.049999999996</v>
          </cell>
          <cell r="AB679">
            <v>0</v>
          </cell>
          <cell r="AC679">
            <v>0</v>
          </cell>
          <cell r="AD679">
            <v>0</v>
          </cell>
          <cell r="AE679">
            <v>33237.049999999996</v>
          </cell>
          <cell r="AF679">
            <v>0</v>
          </cell>
          <cell r="AG679">
            <v>0</v>
          </cell>
          <cell r="AH679">
            <v>0</v>
          </cell>
          <cell r="AI679">
            <v>0</v>
          </cell>
          <cell r="AJ679">
            <v>0</v>
          </cell>
          <cell r="AL679">
            <v>0</v>
          </cell>
        </row>
        <row r="680">
          <cell r="B680" t="str">
            <v>ST/EPU</v>
          </cell>
          <cell r="C680" t="str">
            <v>C1F</v>
          </cell>
          <cell r="D680" t="str">
            <v>C1FC</v>
          </cell>
          <cell r="E680" t="str">
            <v>DPE/GAOU</v>
          </cell>
          <cell r="G680">
            <v>23</v>
          </cell>
          <cell r="H680" t="str">
            <v>Alimentation photovoltaique pour mat informatique</v>
          </cell>
          <cell r="I680" t="str">
            <v>SNIES</v>
          </cell>
          <cell r="K680" t="str">
            <v>IDA</v>
          </cell>
          <cell r="L680" t="str">
            <v>AOI</v>
          </cell>
          <cell r="M680">
            <v>1</v>
          </cell>
          <cell r="Q680">
            <v>1</v>
          </cell>
          <cell r="R680" t="str">
            <v>lot</v>
          </cell>
          <cell r="T680">
            <v>33237.049999999996</v>
          </cell>
          <cell r="U680">
            <v>1</v>
          </cell>
          <cell r="V680">
            <v>33237.049999999996</v>
          </cell>
          <cell r="W680">
            <v>0</v>
          </cell>
          <cell r="X680">
            <v>0</v>
          </cell>
          <cell r="Y680">
            <v>0</v>
          </cell>
          <cell r="Z680">
            <v>33237.049999999996</v>
          </cell>
          <cell r="AA680">
            <v>33237.049999999996</v>
          </cell>
          <cell r="AB680">
            <v>0</v>
          </cell>
          <cell r="AC680">
            <v>0</v>
          </cell>
          <cell r="AD680">
            <v>0</v>
          </cell>
          <cell r="AE680">
            <v>33237.049999999996</v>
          </cell>
          <cell r="AF680">
            <v>0</v>
          </cell>
          <cell r="AG680">
            <v>0</v>
          </cell>
          <cell r="AH680">
            <v>0</v>
          </cell>
          <cell r="AI680">
            <v>0</v>
          </cell>
          <cell r="AJ680">
            <v>0</v>
          </cell>
          <cell r="AL680">
            <v>0</v>
          </cell>
        </row>
        <row r="681">
          <cell r="B681" t="str">
            <v>ST/EPU</v>
          </cell>
          <cell r="C681" t="str">
            <v>C1F</v>
          </cell>
          <cell r="D681" t="str">
            <v>C1FC</v>
          </cell>
          <cell r="E681" t="str">
            <v>DPE/KOUN</v>
          </cell>
          <cell r="G681">
            <v>23</v>
          </cell>
          <cell r="H681" t="str">
            <v>Alimentation photovoltaique pour mat informatique</v>
          </cell>
          <cell r="I681" t="str">
            <v>SNIES</v>
          </cell>
          <cell r="K681" t="str">
            <v>IDA</v>
          </cell>
          <cell r="L681" t="str">
            <v>AOI</v>
          </cell>
          <cell r="M681">
            <v>1</v>
          </cell>
          <cell r="Q681">
            <v>1</v>
          </cell>
          <cell r="R681" t="str">
            <v>lot</v>
          </cell>
          <cell r="T681">
            <v>33237.049999999996</v>
          </cell>
          <cell r="U681">
            <v>1</v>
          </cell>
          <cell r="V681">
            <v>33237.049999999996</v>
          </cell>
          <cell r="W681">
            <v>0</v>
          </cell>
          <cell r="X681">
            <v>0</v>
          </cell>
          <cell r="Y681">
            <v>0</v>
          </cell>
          <cell r="Z681">
            <v>33237.049999999996</v>
          </cell>
          <cell r="AA681">
            <v>33237.049999999996</v>
          </cell>
          <cell r="AB681">
            <v>0</v>
          </cell>
          <cell r="AC681">
            <v>0</v>
          </cell>
          <cell r="AD681">
            <v>0</v>
          </cell>
          <cell r="AE681">
            <v>33237.049999999996</v>
          </cell>
          <cell r="AF681">
            <v>0</v>
          </cell>
          <cell r="AG681">
            <v>0</v>
          </cell>
          <cell r="AH681">
            <v>0</v>
          </cell>
          <cell r="AI681">
            <v>0</v>
          </cell>
          <cell r="AJ681">
            <v>0</v>
          </cell>
          <cell r="AL681">
            <v>0</v>
          </cell>
        </row>
        <row r="682">
          <cell r="B682" t="str">
            <v>ST/EPU</v>
          </cell>
          <cell r="C682" t="str">
            <v>C1F</v>
          </cell>
          <cell r="D682" t="str">
            <v>C1FC</v>
          </cell>
          <cell r="E682" t="str">
            <v>DPE/DABO</v>
          </cell>
          <cell r="G682">
            <v>23</v>
          </cell>
          <cell r="H682" t="str">
            <v>Alimentation photovoltaique pour mat informatique</v>
          </cell>
          <cell r="I682" t="str">
            <v>SNIES</v>
          </cell>
          <cell r="K682" t="str">
            <v>IDA</v>
          </cell>
          <cell r="L682" t="str">
            <v>AOI</v>
          </cell>
          <cell r="M682">
            <v>1</v>
          </cell>
          <cell r="Q682">
            <v>1</v>
          </cell>
          <cell r="R682" t="str">
            <v>lot</v>
          </cell>
          <cell r="T682">
            <v>33237.049999999996</v>
          </cell>
          <cell r="U682">
            <v>1</v>
          </cell>
          <cell r="V682">
            <v>33237.049999999996</v>
          </cell>
          <cell r="W682">
            <v>0</v>
          </cell>
          <cell r="X682">
            <v>0</v>
          </cell>
          <cell r="Y682">
            <v>0</v>
          </cell>
          <cell r="Z682">
            <v>33237.049999999996</v>
          </cell>
          <cell r="AA682">
            <v>33237.049999999996</v>
          </cell>
          <cell r="AB682">
            <v>0</v>
          </cell>
          <cell r="AC682">
            <v>0</v>
          </cell>
          <cell r="AD682">
            <v>0</v>
          </cell>
          <cell r="AE682">
            <v>33237.049999999996</v>
          </cell>
          <cell r="AF682">
            <v>0</v>
          </cell>
          <cell r="AG682">
            <v>0</v>
          </cell>
          <cell r="AH682">
            <v>0</v>
          </cell>
          <cell r="AI682">
            <v>0</v>
          </cell>
          <cell r="AJ682">
            <v>0</v>
          </cell>
          <cell r="AL682">
            <v>0</v>
          </cell>
        </row>
        <row r="683">
          <cell r="B683" t="str">
            <v>ST/EPU</v>
          </cell>
          <cell r="C683" t="str">
            <v>C1F</v>
          </cell>
          <cell r="D683" t="str">
            <v>C1FC</v>
          </cell>
          <cell r="E683" t="str">
            <v>DPE/DING</v>
          </cell>
          <cell r="G683">
            <v>23</v>
          </cell>
          <cell r="H683" t="str">
            <v>Alimentation photovoltaique pour mat informatique</v>
          </cell>
          <cell r="I683" t="str">
            <v>SNIES</v>
          </cell>
          <cell r="K683" t="str">
            <v>IDA</v>
          </cell>
          <cell r="L683" t="str">
            <v>AOI</v>
          </cell>
          <cell r="M683">
            <v>1</v>
          </cell>
          <cell r="Q683">
            <v>1</v>
          </cell>
          <cell r="R683" t="str">
            <v>lot</v>
          </cell>
          <cell r="T683">
            <v>33237.049999999996</v>
          </cell>
          <cell r="U683">
            <v>1</v>
          </cell>
          <cell r="V683">
            <v>33237.049999999996</v>
          </cell>
          <cell r="W683">
            <v>0</v>
          </cell>
          <cell r="X683">
            <v>0</v>
          </cell>
          <cell r="Y683">
            <v>0</v>
          </cell>
          <cell r="Z683">
            <v>33237.049999999996</v>
          </cell>
          <cell r="AA683">
            <v>33237.049999999996</v>
          </cell>
          <cell r="AB683">
            <v>0</v>
          </cell>
          <cell r="AC683">
            <v>0</v>
          </cell>
          <cell r="AD683">
            <v>0</v>
          </cell>
          <cell r="AE683">
            <v>33237.049999999996</v>
          </cell>
          <cell r="AF683">
            <v>0</v>
          </cell>
          <cell r="AG683">
            <v>0</v>
          </cell>
          <cell r="AH683">
            <v>0</v>
          </cell>
          <cell r="AI683">
            <v>0</v>
          </cell>
          <cell r="AJ683">
            <v>0</v>
          </cell>
          <cell r="AL683">
            <v>0</v>
          </cell>
        </row>
        <row r="684">
          <cell r="B684" t="str">
            <v>ST/EPU</v>
          </cell>
          <cell r="C684" t="str">
            <v>C1F</v>
          </cell>
          <cell r="D684" t="str">
            <v>C1FC</v>
          </cell>
          <cell r="E684" t="str">
            <v>DPE/FARA</v>
          </cell>
          <cell r="G684">
            <v>23</v>
          </cell>
          <cell r="H684" t="str">
            <v>Alimentation photovoltaique pour mat informatique</v>
          </cell>
          <cell r="I684" t="str">
            <v>SNIES</v>
          </cell>
          <cell r="K684" t="str">
            <v>IDA</v>
          </cell>
          <cell r="L684" t="str">
            <v>AOI</v>
          </cell>
          <cell r="M684">
            <v>1</v>
          </cell>
          <cell r="Q684">
            <v>1</v>
          </cell>
          <cell r="R684" t="str">
            <v>lot</v>
          </cell>
          <cell r="T684">
            <v>33237.049999999996</v>
          </cell>
          <cell r="U684">
            <v>1</v>
          </cell>
          <cell r="V684">
            <v>33237.049999999996</v>
          </cell>
          <cell r="W684">
            <v>0</v>
          </cell>
          <cell r="X684">
            <v>0</v>
          </cell>
          <cell r="Y684">
            <v>0</v>
          </cell>
          <cell r="Z684">
            <v>33237.049999999996</v>
          </cell>
          <cell r="AA684">
            <v>33237.049999999996</v>
          </cell>
          <cell r="AB684">
            <v>0</v>
          </cell>
          <cell r="AC684">
            <v>0</v>
          </cell>
          <cell r="AD684">
            <v>0</v>
          </cell>
          <cell r="AE684">
            <v>33237.049999999996</v>
          </cell>
          <cell r="AF684">
            <v>0</v>
          </cell>
          <cell r="AG684">
            <v>0</v>
          </cell>
          <cell r="AH684">
            <v>0</v>
          </cell>
          <cell r="AI684">
            <v>0</v>
          </cell>
          <cell r="AJ684">
            <v>0</v>
          </cell>
          <cell r="AL684">
            <v>0</v>
          </cell>
        </row>
        <row r="685">
          <cell r="B685" t="str">
            <v>ST/EPU</v>
          </cell>
          <cell r="C685" t="str">
            <v>C1F</v>
          </cell>
          <cell r="D685" t="str">
            <v>C1FC</v>
          </cell>
          <cell r="E685" t="str">
            <v>DPE/KISS</v>
          </cell>
          <cell r="G685">
            <v>23</v>
          </cell>
          <cell r="H685" t="str">
            <v>Alimentation photovoltaique pour mat informatique</v>
          </cell>
          <cell r="I685" t="str">
            <v>SNIES</v>
          </cell>
          <cell r="K685" t="str">
            <v>IDA</v>
          </cell>
          <cell r="L685" t="str">
            <v>AOI</v>
          </cell>
          <cell r="M685">
            <v>1</v>
          </cell>
          <cell r="Q685">
            <v>1</v>
          </cell>
          <cell r="R685" t="str">
            <v>lot</v>
          </cell>
          <cell r="T685">
            <v>33237.049999999996</v>
          </cell>
          <cell r="U685">
            <v>1</v>
          </cell>
          <cell r="V685">
            <v>33237.049999999996</v>
          </cell>
          <cell r="W685">
            <v>0</v>
          </cell>
          <cell r="X685">
            <v>0</v>
          </cell>
          <cell r="Y685">
            <v>0</v>
          </cell>
          <cell r="Z685">
            <v>33237.049999999996</v>
          </cell>
          <cell r="AA685">
            <v>33237.049999999996</v>
          </cell>
          <cell r="AB685">
            <v>0</v>
          </cell>
          <cell r="AC685">
            <v>0</v>
          </cell>
          <cell r="AD685">
            <v>0</v>
          </cell>
          <cell r="AE685">
            <v>33237.049999999996</v>
          </cell>
          <cell r="AF685">
            <v>0</v>
          </cell>
          <cell r="AG685">
            <v>0</v>
          </cell>
          <cell r="AH685">
            <v>0</v>
          </cell>
          <cell r="AI685">
            <v>0</v>
          </cell>
          <cell r="AJ685">
            <v>0</v>
          </cell>
          <cell r="AL685">
            <v>0</v>
          </cell>
        </row>
        <row r="686">
          <cell r="B686" t="str">
            <v>ST/EPU</v>
          </cell>
          <cell r="C686" t="str">
            <v>C1F</v>
          </cell>
          <cell r="D686" t="str">
            <v>C1FC</v>
          </cell>
          <cell r="E686" t="str">
            <v>DPE/KANK</v>
          </cell>
          <cell r="G686">
            <v>23</v>
          </cell>
          <cell r="H686" t="str">
            <v>Alimentation photovoltaique pour mat informatique</v>
          </cell>
          <cell r="I686" t="str">
            <v>SNIES</v>
          </cell>
          <cell r="K686" t="str">
            <v>IDA</v>
          </cell>
          <cell r="L686" t="str">
            <v>AOI</v>
          </cell>
          <cell r="M686">
            <v>1</v>
          </cell>
          <cell r="Q686">
            <v>1</v>
          </cell>
          <cell r="R686" t="str">
            <v>lot</v>
          </cell>
          <cell r="T686">
            <v>33237.049999999996</v>
          </cell>
          <cell r="U686">
            <v>1</v>
          </cell>
          <cell r="V686">
            <v>33237.049999999996</v>
          </cell>
          <cell r="W686">
            <v>0</v>
          </cell>
          <cell r="X686">
            <v>0</v>
          </cell>
          <cell r="Y686">
            <v>0</v>
          </cell>
          <cell r="Z686">
            <v>33237.049999999996</v>
          </cell>
          <cell r="AA686">
            <v>33237.049999999996</v>
          </cell>
          <cell r="AB686">
            <v>0</v>
          </cell>
          <cell r="AC686">
            <v>0</v>
          </cell>
          <cell r="AD686">
            <v>0</v>
          </cell>
          <cell r="AE686">
            <v>33237.049999999996</v>
          </cell>
          <cell r="AF686">
            <v>0</v>
          </cell>
          <cell r="AG686">
            <v>0</v>
          </cell>
          <cell r="AH686">
            <v>0</v>
          </cell>
          <cell r="AI686">
            <v>0</v>
          </cell>
          <cell r="AJ686">
            <v>0</v>
          </cell>
          <cell r="AL686">
            <v>0</v>
          </cell>
        </row>
        <row r="687">
          <cell r="B687" t="str">
            <v>ST/EPU</v>
          </cell>
          <cell r="C687" t="str">
            <v>C1F</v>
          </cell>
          <cell r="D687" t="str">
            <v>C1FC</v>
          </cell>
          <cell r="E687" t="str">
            <v>DPE/KERO</v>
          </cell>
          <cell r="G687">
            <v>23</v>
          </cell>
          <cell r="H687" t="str">
            <v>Alimentation photovoltaique pour mat informatique</v>
          </cell>
          <cell r="I687" t="str">
            <v>SNIES</v>
          </cell>
          <cell r="K687" t="str">
            <v>IDA</v>
          </cell>
          <cell r="L687" t="str">
            <v>AOI</v>
          </cell>
          <cell r="M687">
            <v>1</v>
          </cell>
          <cell r="Q687">
            <v>1</v>
          </cell>
          <cell r="R687" t="str">
            <v>lot</v>
          </cell>
          <cell r="T687">
            <v>33237.049999999996</v>
          </cell>
          <cell r="U687">
            <v>1</v>
          </cell>
          <cell r="V687">
            <v>33237.049999999996</v>
          </cell>
          <cell r="W687">
            <v>0</v>
          </cell>
          <cell r="X687">
            <v>0</v>
          </cell>
          <cell r="Y687">
            <v>0</v>
          </cell>
          <cell r="Z687">
            <v>33237.049999999996</v>
          </cell>
          <cell r="AA687">
            <v>33237.049999999996</v>
          </cell>
          <cell r="AB687">
            <v>0</v>
          </cell>
          <cell r="AC687">
            <v>0</v>
          </cell>
          <cell r="AD687">
            <v>0</v>
          </cell>
          <cell r="AE687">
            <v>33237.049999999996</v>
          </cell>
          <cell r="AF687">
            <v>0</v>
          </cell>
          <cell r="AG687">
            <v>0</v>
          </cell>
          <cell r="AH687">
            <v>0</v>
          </cell>
          <cell r="AI687">
            <v>0</v>
          </cell>
          <cell r="AJ687">
            <v>0</v>
          </cell>
          <cell r="AL687">
            <v>0</v>
          </cell>
        </row>
        <row r="688">
          <cell r="B688" t="str">
            <v>ST/EPU</v>
          </cell>
          <cell r="C688" t="str">
            <v>C1F</v>
          </cell>
          <cell r="D688" t="str">
            <v>C1FC</v>
          </cell>
          <cell r="E688" t="str">
            <v>DPE/KOUR</v>
          </cell>
          <cell r="G688">
            <v>23</v>
          </cell>
          <cell r="H688" t="str">
            <v>Alimentation photovoltaique pour mat informatique</v>
          </cell>
          <cell r="I688" t="str">
            <v>SNIES</v>
          </cell>
          <cell r="K688" t="str">
            <v>IDA</v>
          </cell>
          <cell r="L688" t="str">
            <v>AOI</v>
          </cell>
          <cell r="M688">
            <v>1</v>
          </cell>
          <cell r="Q688">
            <v>1</v>
          </cell>
          <cell r="R688" t="str">
            <v>lot</v>
          </cell>
          <cell r="T688">
            <v>33237.049999999996</v>
          </cell>
          <cell r="U688">
            <v>1</v>
          </cell>
          <cell r="V688">
            <v>33237.049999999996</v>
          </cell>
          <cell r="W688">
            <v>0</v>
          </cell>
          <cell r="X688">
            <v>0</v>
          </cell>
          <cell r="Y688">
            <v>0</v>
          </cell>
          <cell r="Z688">
            <v>33237.049999999996</v>
          </cell>
          <cell r="AA688">
            <v>33237.049999999996</v>
          </cell>
          <cell r="AB688">
            <v>0</v>
          </cell>
          <cell r="AC688">
            <v>0</v>
          </cell>
          <cell r="AD688">
            <v>0</v>
          </cell>
          <cell r="AE688">
            <v>33237.049999999996</v>
          </cell>
          <cell r="AF688">
            <v>0</v>
          </cell>
          <cell r="AG688">
            <v>0</v>
          </cell>
          <cell r="AH688">
            <v>0</v>
          </cell>
          <cell r="AI688">
            <v>0</v>
          </cell>
          <cell r="AJ688">
            <v>0</v>
          </cell>
          <cell r="AL688">
            <v>0</v>
          </cell>
        </row>
        <row r="689">
          <cell r="B689" t="str">
            <v>ST/EPU</v>
          </cell>
          <cell r="C689" t="str">
            <v>C1F</v>
          </cell>
          <cell r="D689" t="str">
            <v>C1FC</v>
          </cell>
          <cell r="E689" t="str">
            <v>DPE/MAND</v>
          </cell>
          <cell r="G689">
            <v>23</v>
          </cell>
          <cell r="H689" t="str">
            <v>Alimentation photovoltaique pour mat informatique</v>
          </cell>
          <cell r="I689" t="str">
            <v>SNIES</v>
          </cell>
          <cell r="K689" t="str">
            <v>IDA</v>
          </cell>
          <cell r="L689" t="str">
            <v>AOI</v>
          </cell>
          <cell r="M689">
            <v>1</v>
          </cell>
          <cell r="Q689">
            <v>1</v>
          </cell>
          <cell r="R689" t="str">
            <v>lot</v>
          </cell>
          <cell r="T689">
            <v>33237.049999999996</v>
          </cell>
          <cell r="U689">
            <v>1</v>
          </cell>
          <cell r="V689">
            <v>33237.049999999996</v>
          </cell>
          <cell r="W689">
            <v>0</v>
          </cell>
          <cell r="X689">
            <v>0</v>
          </cell>
          <cell r="Y689">
            <v>0</v>
          </cell>
          <cell r="Z689">
            <v>33237.049999999996</v>
          </cell>
          <cell r="AA689">
            <v>33237.049999999996</v>
          </cell>
          <cell r="AB689">
            <v>0</v>
          </cell>
          <cell r="AC689">
            <v>0</v>
          </cell>
          <cell r="AD689">
            <v>0</v>
          </cell>
          <cell r="AE689">
            <v>33237.049999999996</v>
          </cell>
          <cell r="AF689">
            <v>0</v>
          </cell>
          <cell r="AG689">
            <v>0</v>
          </cell>
          <cell r="AH689">
            <v>0</v>
          </cell>
          <cell r="AI689">
            <v>0</v>
          </cell>
          <cell r="AJ689">
            <v>0</v>
          </cell>
          <cell r="AL689">
            <v>0</v>
          </cell>
        </row>
        <row r="690">
          <cell r="B690" t="str">
            <v>ST/EPU</v>
          </cell>
          <cell r="C690" t="str">
            <v>C1F</v>
          </cell>
          <cell r="D690" t="str">
            <v>C1FC</v>
          </cell>
          <cell r="E690" t="str">
            <v>DPE/SIGU</v>
          </cell>
          <cell r="G690">
            <v>23</v>
          </cell>
          <cell r="H690" t="str">
            <v>Alimentation photovoltaique pour mat informatique</v>
          </cell>
          <cell r="I690" t="str">
            <v>SNIES</v>
          </cell>
          <cell r="K690" t="str">
            <v>IDA</v>
          </cell>
          <cell r="L690" t="str">
            <v>AOI</v>
          </cell>
          <cell r="M690">
            <v>1</v>
          </cell>
          <cell r="Q690">
            <v>1</v>
          </cell>
          <cell r="R690" t="str">
            <v>lot</v>
          </cell>
          <cell r="T690">
            <v>33237.049999999996</v>
          </cell>
          <cell r="U690">
            <v>1</v>
          </cell>
          <cell r="V690">
            <v>33237.049999999996</v>
          </cell>
          <cell r="W690">
            <v>0</v>
          </cell>
          <cell r="X690">
            <v>0</v>
          </cell>
          <cell r="Y690">
            <v>0</v>
          </cell>
          <cell r="Z690">
            <v>33237.049999999996</v>
          </cell>
          <cell r="AA690">
            <v>33237.049999999996</v>
          </cell>
          <cell r="AB690">
            <v>0</v>
          </cell>
          <cell r="AC690">
            <v>0</v>
          </cell>
          <cell r="AD690">
            <v>0</v>
          </cell>
          <cell r="AE690">
            <v>33237.049999999996</v>
          </cell>
          <cell r="AF690">
            <v>0</v>
          </cell>
          <cell r="AG690">
            <v>0</v>
          </cell>
          <cell r="AH690">
            <v>0</v>
          </cell>
          <cell r="AI690">
            <v>0</v>
          </cell>
          <cell r="AJ690">
            <v>0</v>
          </cell>
          <cell r="AL690">
            <v>0</v>
          </cell>
        </row>
        <row r="691">
          <cell r="B691" t="str">
            <v>ST/EPU</v>
          </cell>
          <cell r="C691" t="str">
            <v>C1F</v>
          </cell>
          <cell r="D691" t="str">
            <v>C1FC</v>
          </cell>
          <cell r="E691" t="str">
            <v>DPE/COYA</v>
          </cell>
          <cell r="G691">
            <v>23</v>
          </cell>
          <cell r="H691" t="str">
            <v>Alimentation photovoltaique pour mat informatique</v>
          </cell>
          <cell r="I691" t="str">
            <v>SNIES</v>
          </cell>
          <cell r="K691" t="str">
            <v>IDA</v>
          </cell>
          <cell r="L691" t="str">
            <v>AOI</v>
          </cell>
          <cell r="M691">
            <v>1</v>
          </cell>
          <cell r="Q691">
            <v>1</v>
          </cell>
          <cell r="R691" t="str">
            <v>lot</v>
          </cell>
          <cell r="T691">
            <v>33237.049999999996</v>
          </cell>
          <cell r="U691">
            <v>1</v>
          </cell>
          <cell r="V691">
            <v>33237.049999999996</v>
          </cell>
          <cell r="W691">
            <v>0</v>
          </cell>
          <cell r="X691">
            <v>0</v>
          </cell>
          <cell r="Y691">
            <v>0</v>
          </cell>
          <cell r="Z691">
            <v>33237.049999999996</v>
          </cell>
          <cell r="AA691">
            <v>33237.049999999996</v>
          </cell>
          <cell r="AB691">
            <v>0</v>
          </cell>
          <cell r="AC691">
            <v>0</v>
          </cell>
          <cell r="AD691">
            <v>0</v>
          </cell>
          <cell r="AE691">
            <v>33237.049999999996</v>
          </cell>
          <cell r="AF691">
            <v>0</v>
          </cell>
          <cell r="AG691">
            <v>0</v>
          </cell>
          <cell r="AH691">
            <v>0</v>
          </cell>
          <cell r="AI691">
            <v>0</v>
          </cell>
          <cell r="AJ691">
            <v>0</v>
          </cell>
          <cell r="AL691">
            <v>0</v>
          </cell>
        </row>
        <row r="692">
          <cell r="B692" t="str">
            <v>ST/EPU</v>
          </cell>
          <cell r="C692" t="str">
            <v>C1F</v>
          </cell>
          <cell r="D692" t="str">
            <v>C1FC</v>
          </cell>
          <cell r="E692" t="str">
            <v>DPE/DUBR</v>
          </cell>
          <cell r="G692">
            <v>23</v>
          </cell>
          <cell r="H692" t="str">
            <v>Alimentation photovoltaique pour mat informatique</v>
          </cell>
          <cell r="I692" t="str">
            <v>SNIES</v>
          </cell>
          <cell r="K692" t="str">
            <v>IDA</v>
          </cell>
          <cell r="L692" t="str">
            <v>AOI</v>
          </cell>
          <cell r="M692">
            <v>1</v>
          </cell>
          <cell r="Q692">
            <v>1</v>
          </cell>
          <cell r="R692" t="str">
            <v>lot</v>
          </cell>
          <cell r="T692">
            <v>33237.049999999996</v>
          </cell>
          <cell r="U692">
            <v>1</v>
          </cell>
          <cell r="V692">
            <v>33237.049999999996</v>
          </cell>
          <cell r="W692">
            <v>0</v>
          </cell>
          <cell r="X692">
            <v>0</v>
          </cell>
          <cell r="Y692">
            <v>0</v>
          </cell>
          <cell r="Z692">
            <v>33237.049999999996</v>
          </cell>
          <cell r="AA692">
            <v>33237.049999999996</v>
          </cell>
          <cell r="AB692">
            <v>0</v>
          </cell>
          <cell r="AC692">
            <v>0</v>
          </cell>
          <cell r="AD692">
            <v>0</v>
          </cell>
          <cell r="AE692">
            <v>33237.049999999996</v>
          </cell>
          <cell r="AF692">
            <v>0</v>
          </cell>
          <cell r="AG692">
            <v>0</v>
          </cell>
          <cell r="AH692">
            <v>0</v>
          </cell>
          <cell r="AI692">
            <v>0</v>
          </cell>
          <cell r="AJ692">
            <v>0</v>
          </cell>
          <cell r="AL692">
            <v>0</v>
          </cell>
        </row>
        <row r="693">
          <cell r="B693" t="str">
            <v>ST/EPU</v>
          </cell>
          <cell r="C693" t="str">
            <v>C1F</v>
          </cell>
          <cell r="D693" t="str">
            <v>C1FC</v>
          </cell>
          <cell r="E693" t="str">
            <v>DPE/FORE</v>
          </cell>
          <cell r="G693">
            <v>23</v>
          </cell>
          <cell r="H693" t="str">
            <v>Alimentation photovoltaique pour mat informatique</v>
          </cell>
          <cell r="I693" t="str">
            <v>SNIES</v>
          </cell>
          <cell r="K693" t="str">
            <v>IDA</v>
          </cell>
          <cell r="L693" t="str">
            <v>AOI</v>
          </cell>
          <cell r="M693">
            <v>1</v>
          </cell>
          <cell r="Q693">
            <v>1</v>
          </cell>
          <cell r="R693" t="str">
            <v>lot</v>
          </cell>
          <cell r="T693">
            <v>33237.049999999996</v>
          </cell>
          <cell r="U693">
            <v>1</v>
          </cell>
          <cell r="V693">
            <v>33237.049999999996</v>
          </cell>
          <cell r="W693">
            <v>0</v>
          </cell>
          <cell r="X693">
            <v>0</v>
          </cell>
          <cell r="Y693">
            <v>0</v>
          </cell>
          <cell r="Z693">
            <v>33237.049999999996</v>
          </cell>
          <cell r="AA693">
            <v>33237.049999999996</v>
          </cell>
          <cell r="AB693">
            <v>0</v>
          </cell>
          <cell r="AC693">
            <v>0</v>
          </cell>
          <cell r="AD693">
            <v>0</v>
          </cell>
          <cell r="AE693">
            <v>33237.049999999996</v>
          </cell>
          <cell r="AF693">
            <v>0</v>
          </cell>
          <cell r="AG693">
            <v>0</v>
          </cell>
          <cell r="AH693">
            <v>0</v>
          </cell>
          <cell r="AI693">
            <v>0</v>
          </cell>
          <cell r="AJ693">
            <v>0</v>
          </cell>
          <cell r="AL693">
            <v>0</v>
          </cell>
        </row>
        <row r="694">
          <cell r="B694" t="str">
            <v>ST/EPU</v>
          </cell>
          <cell r="C694" t="str">
            <v>C1F</v>
          </cell>
          <cell r="D694" t="str">
            <v>C1FC</v>
          </cell>
          <cell r="E694" t="str">
            <v>DPE/KIND</v>
          </cell>
          <cell r="G694">
            <v>23</v>
          </cell>
          <cell r="H694" t="str">
            <v>Alimentation photovoltaique pour mat informatique</v>
          </cell>
          <cell r="I694" t="str">
            <v>SNIES</v>
          </cell>
          <cell r="K694" t="str">
            <v>IDA</v>
          </cell>
          <cell r="L694" t="str">
            <v>AOI</v>
          </cell>
          <cell r="M694">
            <v>1</v>
          </cell>
          <cell r="Q694">
            <v>1</v>
          </cell>
          <cell r="R694" t="str">
            <v>lot</v>
          </cell>
          <cell r="T694">
            <v>33237.049999999996</v>
          </cell>
          <cell r="U694">
            <v>1</v>
          </cell>
          <cell r="V694">
            <v>33237.049999999996</v>
          </cell>
          <cell r="W694">
            <v>0</v>
          </cell>
          <cell r="X694">
            <v>0</v>
          </cell>
          <cell r="Y694">
            <v>0</v>
          </cell>
          <cell r="Z694">
            <v>33237.049999999996</v>
          </cell>
          <cell r="AA694">
            <v>33237.049999999996</v>
          </cell>
          <cell r="AB694">
            <v>0</v>
          </cell>
          <cell r="AC694">
            <v>0</v>
          </cell>
          <cell r="AD694">
            <v>0</v>
          </cell>
          <cell r="AE694">
            <v>33237.049999999996</v>
          </cell>
          <cell r="AF694">
            <v>0</v>
          </cell>
          <cell r="AG694">
            <v>0</v>
          </cell>
          <cell r="AH694">
            <v>0</v>
          </cell>
          <cell r="AI694">
            <v>0</v>
          </cell>
          <cell r="AJ694">
            <v>0</v>
          </cell>
          <cell r="AL694">
            <v>0</v>
          </cell>
        </row>
        <row r="695">
          <cell r="B695" t="str">
            <v>ST/EPU</v>
          </cell>
          <cell r="C695" t="str">
            <v>C1F</v>
          </cell>
          <cell r="D695" t="str">
            <v>C1FC</v>
          </cell>
          <cell r="E695" t="str">
            <v>DPE/TELE</v>
          </cell>
          <cell r="G695">
            <v>23</v>
          </cell>
          <cell r="H695" t="str">
            <v>Alimentation photovoltaique pour mat informatique</v>
          </cell>
          <cell r="I695" t="str">
            <v>SNIES</v>
          </cell>
          <cell r="K695" t="str">
            <v>IDA</v>
          </cell>
          <cell r="L695" t="str">
            <v>AOI</v>
          </cell>
          <cell r="M695">
            <v>1</v>
          </cell>
          <cell r="Q695">
            <v>1</v>
          </cell>
          <cell r="R695" t="str">
            <v>lot</v>
          </cell>
          <cell r="T695">
            <v>33237.049999999996</v>
          </cell>
          <cell r="U695">
            <v>1</v>
          </cell>
          <cell r="V695">
            <v>33237.049999999996</v>
          </cell>
          <cell r="W695">
            <v>0</v>
          </cell>
          <cell r="X695">
            <v>0</v>
          </cell>
          <cell r="Y695">
            <v>0</v>
          </cell>
          <cell r="Z695">
            <v>33237.049999999996</v>
          </cell>
          <cell r="AA695">
            <v>33237.049999999996</v>
          </cell>
          <cell r="AB695">
            <v>0</v>
          </cell>
          <cell r="AC695">
            <v>0</v>
          </cell>
          <cell r="AD695">
            <v>0</v>
          </cell>
          <cell r="AE695">
            <v>33237.049999999996</v>
          </cell>
          <cell r="AF695">
            <v>0</v>
          </cell>
          <cell r="AG695">
            <v>0</v>
          </cell>
          <cell r="AH695">
            <v>0</v>
          </cell>
          <cell r="AI695">
            <v>0</v>
          </cell>
          <cell r="AJ695">
            <v>0</v>
          </cell>
          <cell r="AL695">
            <v>0</v>
          </cell>
        </row>
        <row r="696">
          <cell r="B696" t="str">
            <v>ST/EPU</v>
          </cell>
          <cell r="C696" t="str">
            <v>C1F</v>
          </cell>
          <cell r="D696" t="str">
            <v>C1FC</v>
          </cell>
          <cell r="E696" t="str">
            <v>DPE/KOUB</v>
          </cell>
          <cell r="G696">
            <v>23</v>
          </cell>
          <cell r="H696" t="str">
            <v>Alimentation photovoltaique pour mat informatique</v>
          </cell>
          <cell r="I696" t="str">
            <v>SNIES</v>
          </cell>
          <cell r="K696" t="str">
            <v>IDA</v>
          </cell>
          <cell r="L696" t="str">
            <v>AOI</v>
          </cell>
          <cell r="M696">
            <v>1</v>
          </cell>
          <cell r="Q696">
            <v>1</v>
          </cell>
          <cell r="R696" t="str">
            <v>lot</v>
          </cell>
          <cell r="T696">
            <v>33237.049999999996</v>
          </cell>
          <cell r="U696">
            <v>1</v>
          </cell>
          <cell r="V696">
            <v>33237.049999999996</v>
          </cell>
          <cell r="W696">
            <v>0</v>
          </cell>
          <cell r="X696">
            <v>0</v>
          </cell>
          <cell r="Y696">
            <v>0</v>
          </cell>
          <cell r="Z696">
            <v>33237.049999999996</v>
          </cell>
          <cell r="AA696">
            <v>33237.049999999996</v>
          </cell>
          <cell r="AB696">
            <v>0</v>
          </cell>
          <cell r="AC696">
            <v>0</v>
          </cell>
          <cell r="AD696">
            <v>0</v>
          </cell>
          <cell r="AE696">
            <v>33237.049999999996</v>
          </cell>
          <cell r="AF696">
            <v>0</v>
          </cell>
          <cell r="AG696">
            <v>0</v>
          </cell>
          <cell r="AH696">
            <v>0</v>
          </cell>
          <cell r="AI696">
            <v>0</v>
          </cell>
          <cell r="AJ696">
            <v>0</v>
          </cell>
          <cell r="AL696">
            <v>0</v>
          </cell>
        </row>
        <row r="697">
          <cell r="B697" t="str">
            <v>ST/EPU</v>
          </cell>
          <cell r="C697" t="str">
            <v>C1F</v>
          </cell>
          <cell r="D697" t="str">
            <v>C1FC</v>
          </cell>
          <cell r="E697" t="str">
            <v>DPE/LABE</v>
          </cell>
          <cell r="G697">
            <v>23</v>
          </cell>
          <cell r="H697" t="str">
            <v>Alimentation photovoltaique pour mat informatique</v>
          </cell>
          <cell r="I697" t="str">
            <v>SNIES</v>
          </cell>
          <cell r="K697" t="str">
            <v>IDA</v>
          </cell>
          <cell r="L697" t="str">
            <v>AOI</v>
          </cell>
          <cell r="M697">
            <v>1</v>
          </cell>
          <cell r="Q697">
            <v>1</v>
          </cell>
          <cell r="R697" t="str">
            <v>lot</v>
          </cell>
          <cell r="T697">
            <v>33237.049999999996</v>
          </cell>
          <cell r="U697">
            <v>1</v>
          </cell>
          <cell r="V697">
            <v>33237.049999999996</v>
          </cell>
          <cell r="W697">
            <v>0</v>
          </cell>
          <cell r="X697">
            <v>0</v>
          </cell>
          <cell r="Y697">
            <v>0</v>
          </cell>
          <cell r="Z697">
            <v>33237.049999999996</v>
          </cell>
          <cell r="AA697">
            <v>33237.049999999996</v>
          </cell>
          <cell r="AB697">
            <v>0</v>
          </cell>
          <cell r="AC697">
            <v>0</v>
          </cell>
          <cell r="AD697">
            <v>0</v>
          </cell>
          <cell r="AE697">
            <v>33237.049999999996</v>
          </cell>
          <cell r="AF697">
            <v>0</v>
          </cell>
          <cell r="AG697">
            <v>0</v>
          </cell>
          <cell r="AH697">
            <v>0</v>
          </cell>
          <cell r="AI697">
            <v>0</v>
          </cell>
          <cell r="AJ697">
            <v>0</v>
          </cell>
          <cell r="AL697">
            <v>0</v>
          </cell>
        </row>
        <row r="698">
          <cell r="B698" t="str">
            <v>ST/EPU</v>
          </cell>
          <cell r="C698" t="str">
            <v>C1F</v>
          </cell>
          <cell r="D698" t="str">
            <v>C1FC</v>
          </cell>
          <cell r="E698" t="str">
            <v>DPE/LELO</v>
          </cell>
          <cell r="G698">
            <v>23</v>
          </cell>
          <cell r="H698" t="str">
            <v>Alimentation photovoltaique pour mat informatique</v>
          </cell>
          <cell r="I698" t="str">
            <v>SNIES</v>
          </cell>
          <cell r="K698" t="str">
            <v>IDA</v>
          </cell>
          <cell r="L698" t="str">
            <v>AOI</v>
          </cell>
          <cell r="M698">
            <v>1</v>
          </cell>
          <cell r="Q698">
            <v>1</v>
          </cell>
          <cell r="R698" t="str">
            <v>lot</v>
          </cell>
          <cell r="T698">
            <v>33237.049999999996</v>
          </cell>
          <cell r="U698">
            <v>1</v>
          </cell>
          <cell r="V698">
            <v>33237.049999999996</v>
          </cell>
          <cell r="W698">
            <v>0</v>
          </cell>
          <cell r="X698">
            <v>0</v>
          </cell>
          <cell r="Y698">
            <v>0</v>
          </cell>
          <cell r="Z698">
            <v>33237.049999999996</v>
          </cell>
          <cell r="AA698">
            <v>33237.049999999996</v>
          </cell>
          <cell r="AB698">
            <v>0</v>
          </cell>
          <cell r="AC698">
            <v>0</v>
          </cell>
          <cell r="AD698">
            <v>0</v>
          </cell>
          <cell r="AE698">
            <v>33237.049999999996</v>
          </cell>
          <cell r="AF698">
            <v>0</v>
          </cell>
          <cell r="AG698">
            <v>0</v>
          </cell>
          <cell r="AH698">
            <v>0</v>
          </cell>
          <cell r="AI698">
            <v>0</v>
          </cell>
          <cell r="AJ698">
            <v>0</v>
          </cell>
          <cell r="AL698">
            <v>0</v>
          </cell>
        </row>
        <row r="699">
          <cell r="B699" t="str">
            <v>ST/EPU</v>
          </cell>
          <cell r="C699" t="str">
            <v>C1F</v>
          </cell>
          <cell r="D699" t="str">
            <v>C1FC</v>
          </cell>
          <cell r="E699" t="str">
            <v>DPE/MALI</v>
          </cell>
          <cell r="G699">
            <v>23</v>
          </cell>
          <cell r="H699" t="str">
            <v>Alimentation photovoltaique pour mat informatique</v>
          </cell>
          <cell r="I699" t="str">
            <v>SNIES</v>
          </cell>
          <cell r="K699" t="str">
            <v>IDA</v>
          </cell>
          <cell r="L699" t="str">
            <v>AOI</v>
          </cell>
          <cell r="M699">
            <v>1</v>
          </cell>
          <cell r="Q699">
            <v>1</v>
          </cell>
          <cell r="R699" t="str">
            <v>lot</v>
          </cell>
          <cell r="T699">
            <v>33237.049999999996</v>
          </cell>
          <cell r="U699">
            <v>1</v>
          </cell>
          <cell r="V699">
            <v>33237.049999999996</v>
          </cell>
          <cell r="W699">
            <v>0</v>
          </cell>
          <cell r="X699">
            <v>0</v>
          </cell>
          <cell r="Y699">
            <v>0</v>
          </cell>
          <cell r="Z699">
            <v>33237.049999999996</v>
          </cell>
          <cell r="AA699">
            <v>33237.049999999996</v>
          </cell>
          <cell r="AB699">
            <v>0</v>
          </cell>
          <cell r="AC699">
            <v>0</v>
          </cell>
          <cell r="AD699">
            <v>0</v>
          </cell>
          <cell r="AE699">
            <v>33237.049999999996</v>
          </cell>
          <cell r="AF699">
            <v>0</v>
          </cell>
          <cell r="AG699">
            <v>0</v>
          </cell>
          <cell r="AH699">
            <v>0</v>
          </cell>
          <cell r="AI699">
            <v>0</v>
          </cell>
          <cell r="AJ699">
            <v>0</v>
          </cell>
          <cell r="AL699">
            <v>0</v>
          </cell>
        </row>
        <row r="700">
          <cell r="B700" t="str">
            <v>ST/EPU</v>
          </cell>
          <cell r="C700" t="str">
            <v>C1F</v>
          </cell>
          <cell r="D700" t="str">
            <v>C1FC</v>
          </cell>
          <cell r="E700" t="str">
            <v>DPE/TOUG</v>
          </cell>
          <cell r="G700">
            <v>23</v>
          </cell>
          <cell r="H700" t="str">
            <v>Alimentation photovoltaique pour mat informatique</v>
          </cell>
          <cell r="I700" t="str">
            <v>SNIES</v>
          </cell>
          <cell r="K700" t="str">
            <v>IDA</v>
          </cell>
          <cell r="L700" t="str">
            <v>AOI</v>
          </cell>
          <cell r="M700">
            <v>1</v>
          </cell>
          <cell r="Q700">
            <v>1</v>
          </cell>
          <cell r="R700" t="str">
            <v>lot</v>
          </cell>
          <cell r="T700">
            <v>33237.049999999996</v>
          </cell>
          <cell r="U700">
            <v>1</v>
          </cell>
          <cell r="V700">
            <v>33237.049999999996</v>
          </cell>
          <cell r="W700">
            <v>0</v>
          </cell>
          <cell r="X700">
            <v>0</v>
          </cell>
          <cell r="Y700">
            <v>0</v>
          </cell>
          <cell r="Z700">
            <v>33237.049999999996</v>
          </cell>
          <cell r="AA700">
            <v>33237.049999999996</v>
          </cell>
          <cell r="AB700">
            <v>0</v>
          </cell>
          <cell r="AC700">
            <v>0</v>
          </cell>
          <cell r="AD700">
            <v>0</v>
          </cell>
          <cell r="AE700">
            <v>33237.049999999996</v>
          </cell>
          <cell r="AF700">
            <v>0</v>
          </cell>
          <cell r="AG700">
            <v>0</v>
          </cell>
          <cell r="AH700">
            <v>0</v>
          </cell>
          <cell r="AI700">
            <v>0</v>
          </cell>
          <cell r="AJ700">
            <v>0</v>
          </cell>
          <cell r="AL700">
            <v>0</v>
          </cell>
        </row>
        <row r="701">
          <cell r="B701" t="str">
            <v>ST/EPU</v>
          </cell>
          <cell r="C701" t="str">
            <v>C1F</v>
          </cell>
          <cell r="D701" t="str">
            <v>C1FC</v>
          </cell>
          <cell r="E701" t="str">
            <v>DPE/DALA</v>
          </cell>
          <cell r="G701">
            <v>23</v>
          </cell>
          <cell r="H701" t="str">
            <v>Alimentation photovoltaique pour mat informatique</v>
          </cell>
          <cell r="I701" t="str">
            <v>SNIES</v>
          </cell>
          <cell r="K701" t="str">
            <v>IDA</v>
          </cell>
          <cell r="L701" t="str">
            <v>AOI</v>
          </cell>
          <cell r="M701">
            <v>1</v>
          </cell>
          <cell r="Q701">
            <v>1</v>
          </cell>
          <cell r="R701" t="str">
            <v>lot</v>
          </cell>
          <cell r="T701">
            <v>33237.049999999996</v>
          </cell>
          <cell r="U701">
            <v>1</v>
          </cell>
          <cell r="V701">
            <v>33237.049999999996</v>
          </cell>
          <cell r="W701">
            <v>0</v>
          </cell>
          <cell r="X701">
            <v>0</v>
          </cell>
          <cell r="Y701">
            <v>0</v>
          </cell>
          <cell r="Z701">
            <v>33237.049999999996</v>
          </cell>
          <cell r="AA701">
            <v>33237.049999999996</v>
          </cell>
          <cell r="AB701">
            <v>0</v>
          </cell>
          <cell r="AC701">
            <v>0</v>
          </cell>
          <cell r="AD701">
            <v>0</v>
          </cell>
          <cell r="AE701">
            <v>33237.049999999996</v>
          </cell>
          <cell r="AF701">
            <v>0</v>
          </cell>
          <cell r="AG701">
            <v>0</v>
          </cell>
          <cell r="AH701">
            <v>0</v>
          </cell>
          <cell r="AI701">
            <v>0</v>
          </cell>
          <cell r="AJ701">
            <v>0</v>
          </cell>
          <cell r="AL701">
            <v>0</v>
          </cell>
        </row>
        <row r="702">
          <cell r="B702" t="str">
            <v>ST/EPU</v>
          </cell>
          <cell r="C702" t="str">
            <v>C1F</v>
          </cell>
          <cell r="D702" t="str">
            <v>C1FC</v>
          </cell>
          <cell r="E702" t="str">
            <v>DPE/MAMO</v>
          </cell>
          <cell r="G702">
            <v>23</v>
          </cell>
          <cell r="H702" t="str">
            <v>Alimentation photovoltaique pour mat informatique</v>
          </cell>
          <cell r="I702" t="str">
            <v>SNIES</v>
          </cell>
          <cell r="K702" t="str">
            <v>IDA</v>
          </cell>
          <cell r="L702" t="str">
            <v>AOI</v>
          </cell>
          <cell r="M702">
            <v>1</v>
          </cell>
          <cell r="Q702">
            <v>1</v>
          </cell>
          <cell r="R702" t="str">
            <v>lot</v>
          </cell>
          <cell r="T702">
            <v>33237.049999999996</v>
          </cell>
          <cell r="U702">
            <v>1</v>
          </cell>
          <cell r="V702">
            <v>33237.049999999996</v>
          </cell>
          <cell r="W702">
            <v>0</v>
          </cell>
          <cell r="X702">
            <v>0</v>
          </cell>
          <cell r="Y702">
            <v>0</v>
          </cell>
          <cell r="Z702">
            <v>33237.049999999996</v>
          </cell>
          <cell r="AA702">
            <v>33237.049999999996</v>
          </cell>
          <cell r="AB702">
            <v>0</v>
          </cell>
          <cell r="AC702">
            <v>0</v>
          </cell>
          <cell r="AD702">
            <v>0</v>
          </cell>
          <cell r="AE702">
            <v>33237.049999999996</v>
          </cell>
          <cell r="AF702">
            <v>0</v>
          </cell>
          <cell r="AG702">
            <v>0</v>
          </cell>
          <cell r="AH702">
            <v>0</v>
          </cell>
          <cell r="AI702">
            <v>0</v>
          </cell>
          <cell r="AJ702">
            <v>0</v>
          </cell>
          <cell r="AL702">
            <v>0</v>
          </cell>
        </row>
        <row r="703">
          <cell r="B703" t="str">
            <v>ST/EPU</v>
          </cell>
          <cell r="C703" t="str">
            <v>C1F</v>
          </cell>
          <cell r="D703" t="str">
            <v>C1FC</v>
          </cell>
          <cell r="E703" t="str">
            <v>DPE/PITA</v>
          </cell>
          <cell r="G703">
            <v>23</v>
          </cell>
          <cell r="H703" t="str">
            <v>Alimentation photovoltaique pour mat informatique</v>
          </cell>
          <cell r="I703" t="str">
            <v>SNIES</v>
          </cell>
          <cell r="K703" t="str">
            <v>IDA</v>
          </cell>
          <cell r="L703" t="str">
            <v>AOI</v>
          </cell>
          <cell r="M703">
            <v>1</v>
          </cell>
          <cell r="Q703">
            <v>1</v>
          </cell>
          <cell r="R703" t="str">
            <v>lot</v>
          </cell>
          <cell r="T703">
            <v>33237.049999999996</v>
          </cell>
          <cell r="U703">
            <v>1</v>
          </cell>
          <cell r="V703">
            <v>33237.049999999996</v>
          </cell>
          <cell r="W703">
            <v>0</v>
          </cell>
          <cell r="X703">
            <v>0</v>
          </cell>
          <cell r="Y703">
            <v>0</v>
          </cell>
          <cell r="Z703">
            <v>33237.049999999996</v>
          </cell>
          <cell r="AA703">
            <v>33237.049999999996</v>
          </cell>
          <cell r="AB703">
            <v>0</v>
          </cell>
          <cell r="AC703">
            <v>0</v>
          </cell>
          <cell r="AD703">
            <v>0</v>
          </cell>
          <cell r="AE703">
            <v>33237.049999999996</v>
          </cell>
          <cell r="AF703">
            <v>0</v>
          </cell>
          <cell r="AG703">
            <v>0</v>
          </cell>
          <cell r="AH703">
            <v>0</v>
          </cell>
          <cell r="AI703">
            <v>0</v>
          </cell>
          <cell r="AJ703">
            <v>0</v>
          </cell>
          <cell r="AL703">
            <v>0</v>
          </cell>
        </row>
        <row r="704">
          <cell r="B704" t="str">
            <v>ST/EPU</v>
          </cell>
          <cell r="C704" t="str">
            <v>C1F</v>
          </cell>
          <cell r="D704" t="str">
            <v>C1FC</v>
          </cell>
          <cell r="E704" t="str">
            <v>DPE/BEYL</v>
          </cell>
          <cell r="G704">
            <v>23</v>
          </cell>
          <cell r="H704" t="str">
            <v>Alimentation photovoltaique pour mat informatique</v>
          </cell>
          <cell r="I704" t="str">
            <v>SNIES</v>
          </cell>
          <cell r="K704" t="str">
            <v>IDA</v>
          </cell>
          <cell r="L704" t="str">
            <v>AOI</v>
          </cell>
          <cell r="M704">
            <v>1</v>
          </cell>
          <cell r="Q704">
            <v>1</v>
          </cell>
          <cell r="R704" t="str">
            <v>lot</v>
          </cell>
          <cell r="T704">
            <v>33237.049999999996</v>
          </cell>
          <cell r="U704">
            <v>1</v>
          </cell>
          <cell r="V704">
            <v>33237.049999999996</v>
          </cell>
          <cell r="W704">
            <v>0</v>
          </cell>
          <cell r="X704">
            <v>0</v>
          </cell>
          <cell r="Y704">
            <v>0</v>
          </cell>
          <cell r="Z704">
            <v>33237.049999999996</v>
          </cell>
          <cell r="AA704">
            <v>33237.049999999996</v>
          </cell>
          <cell r="AB704">
            <v>0</v>
          </cell>
          <cell r="AC704">
            <v>0</v>
          </cell>
          <cell r="AD704">
            <v>0</v>
          </cell>
          <cell r="AE704">
            <v>33237.049999999996</v>
          </cell>
          <cell r="AF704">
            <v>0</v>
          </cell>
          <cell r="AG704">
            <v>0</v>
          </cell>
          <cell r="AH704">
            <v>0</v>
          </cell>
          <cell r="AI704">
            <v>0</v>
          </cell>
          <cell r="AJ704">
            <v>0</v>
          </cell>
          <cell r="AL704">
            <v>0</v>
          </cell>
        </row>
        <row r="705">
          <cell r="B705" t="str">
            <v>ST/EPU</v>
          </cell>
          <cell r="C705" t="str">
            <v>C1F</v>
          </cell>
          <cell r="D705" t="str">
            <v>C1FC</v>
          </cell>
          <cell r="E705" t="str">
            <v>DPE/GUEC</v>
          </cell>
          <cell r="G705">
            <v>23</v>
          </cell>
          <cell r="H705" t="str">
            <v>Alimentation photovoltaique pour mat informatique</v>
          </cell>
          <cell r="I705" t="str">
            <v>SNIES</v>
          </cell>
          <cell r="K705" t="str">
            <v>IDA</v>
          </cell>
          <cell r="L705" t="str">
            <v>AOI</v>
          </cell>
          <cell r="M705">
            <v>1</v>
          </cell>
          <cell r="Q705">
            <v>1</v>
          </cell>
          <cell r="R705" t="str">
            <v>lot</v>
          </cell>
          <cell r="T705">
            <v>33237.049999999996</v>
          </cell>
          <cell r="U705">
            <v>1</v>
          </cell>
          <cell r="V705">
            <v>33237.049999999996</v>
          </cell>
          <cell r="W705">
            <v>0</v>
          </cell>
          <cell r="X705">
            <v>0</v>
          </cell>
          <cell r="Y705">
            <v>0</v>
          </cell>
          <cell r="Z705">
            <v>33237.049999999996</v>
          </cell>
          <cell r="AA705">
            <v>33237.049999999996</v>
          </cell>
          <cell r="AB705">
            <v>0</v>
          </cell>
          <cell r="AC705">
            <v>0</v>
          </cell>
          <cell r="AD705">
            <v>0</v>
          </cell>
          <cell r="AE705">
            <v>33237.049999999996</v>
          </cell>
          <cell r="AF705">
            <v>0</v>
          </cell>
          <cell r="AG705">
            <v>0</v>
          </cell>
          <cell r="AH705">
            <v>0</v>
          </cell>
          <cell r="AI705">
            <v>0</v>
          </cell>
          <cell r="AJ705">
            <v>0</v>
          </cell>
          <cell r="AL705">
            <v>0</v>
          </cell>
        </row>
        <row r="706">
          <cell r="B706" t="str">
            <v>ST/EPU</v>
          </cell>
          <cell r="C706" t="str">
            <v>C1F</v>
          </cell>
          <cell r="D706" t="str">
            <v>C1FC</v>
          </cell>
          <cell r="E706" t="str">
            <v>DPE/LOLA</v>
          </cell>
          <cell r="G706">
            <v>23</v>
          </cell>
          <cell r="H706" t="str">
            <v>Alimentation photovoltaique pour mat informatique</v>
          </cell>
          <cell r="I706" t="str">
            <v>SNIES</v>
          </cell>
          <cell r="K706" t="str">
            <v>IDA</v>
          </cell>
          <cell r="L706" t="str">
            <v>AOI</v>
          </cell>
          <cell r="M706">
            <v>1</v>
          </cell>
          <cell r="Q706">
            <v>1</v>
          </cell>
          <cell r="R706" t="str">
            <v>lot</v>
          </cell>
          <cell r="T706">
            <v>33237.049999999996</v>
          </cell>
          <cell r="U706">
            <v>1</v>
          </cell>
          <cell r="V706">
            <v>33237.049999999996</v>
          </cell>
          <cell r="W706">
            <v>0</v>
          </cell>
          <cell r="X706">
            <v>0</v>
          </cell>
          <cell r="Y706">
            <v>0</v>
          </cell>
          <cell r="Z706">
            <v>33237.049999999996</v>
          </cell>
          <cell r="AA706">
            <v>33237.049999999996</v>
          </cell>
          <cell r="AB706">
            <v>0</v>
          </cell>
          <cell r="AC706">
            <v>0</v>
          </cell>
          <cell r="AD706">
            <v>0</v>
          </cell>
          <cell r="AE706">
            <v>33237.049999999996</v>
          </cell>
          <cell r="AF706">
            <v>0</v>
          </cell>
          <cell r="AG706">
            <v>0</v>
          </cell>
          <cell r="AH706">
            <v>0</v>
          </cell>
          <cell r="AI706">
            <v>0</v>
          </cell>
          <cell r="AJ706">
            <v>0</v>
          </cell>
          <cell r="AL706">
            <v>0</v>
          </cell>
        </row>
        <row r="707">
          <cell r="B707" t="str">
            <v>ST/EPU</v>
          </cell>
          <cell r="C707" t="str">
            <v>C1F</v>
          </cell>
          <cell r="D707" t="str">
            <v>C1FC</v>
          </cell>
          <cell r="E707" t="str">
            <v>DPE/MACE</v>
          </cell>
          <cell r="G707">
            <v>23</v>
          </cell>
          <cell r="H707" t="str">
            <v>Alimentation photovoltaique pour mat informatique</v>
          </cell>
          <cell r="I707" t="str">
            <v>SNIES</v>
          </cell>
          <cell r="K707" t="str">
            <v>IDA</v>
          </cell>
          <cell r="L707" t="str">
            <v>AOI</v>
          </cell>
          <cell r="M707">
            <v>1</v>
          </cell>
          <cell r="Q707">
            <v>1</v>
          </cell>
          <cell r="R707" t="str">
            <v>lot</v>
          </cell>
          <cell r="T707">
            <v>33237.049999999996</v>
          </cell>
          <cell r="U707">
            <v>1</v>
          </cell>
          <cell r="V707">
            <v>33237.049999999996</v>
          </cell>
          <cell r="W707">
            <v>0</v>
          </cell>
          <cell r="X707">
            <v>0</v>
          </cell>
          <cell r="Y707">
            <v>0</v>
          </cell>
          <cell r="Z707">
            <v>33237.049999999996</v>
          </cell>
          <cell r="AA707">
            <v>33237.049999999996</v>
          </cell>
          <cell r="AB707">
            <v>0</v>
          </cell>
          <cell r="AC707">
            <v>0</v>
          </cell>
          <cell r="AD707">
            <v>0</v>
          </cell>
          <cell r="AE707">
            <v>33237.049999999996</v>
          </cell>
          <cell r="AF707">
            <v>0</v>
          </cell>
          <cell r="AG707">
            <v>0</v>
          </cell>
          <cell r="AH707">
            <v>0</v>
          </cell>
          <cell r="AI707">
            <v>0</v>
          </cell>
          <cell r="AJ707">
            <v>0</v>
          </cell>
          <cell r="AL707">
            <v>0</v>
          </cell>
        </row>
        <row r="708">
          <cell r="B708" t="str">
            <v>ST/EPU</v>
          </cell>
          <cell r="C708" t="str">
            <v>C1F</v>
          </cell>
          <cell r="D708" t="str">
            <v>C1FC</v>
          </cell>
          <cell r="E708" t="str">
            <v>DPE/NZER</v>
          </cell>
          <cell r="G708">
            <v>23</v>
          </cell>
          <cell r="H708" t="str">
            <v>Alimentation photovoltaique pour mat informatique</v>
          </cell>
          <cell r="I708" t="str">
            <v>SNIES</v>
          </cell>
          <cell r="K708" t="str">
            <v>IDA</v>
          </cell>
          <cell r="L708" t="str">
            <v>AOI</v>
          </cell>
          <cell r="M708">
            <v>1</v>
          </cell>
          <cell r="Q708">
            <v>1</v>
          </cell>
          <cell r="R708" t="str">
            <v>lot</v>
          </cell>
          <cell r="T708">
            <v>33237.049999999996</v>
          </cell>
          <cell r="U708">
            <v>1</v>
          </cell>
          <cell r="V708">
            <v>33237.049999999996</v>
          </cell>
          <cell r="W708">
            <v>0</v>
          </cell>
          <cell r="X708">
            <v>0</v>
          </cell>
          <cell r="Y708">
            <v>0</v>
          </cell>
          <cell r="Z708">
            <v>33237.049999999996</v>
          </cell>
          <cell r="AA708">
            <v>33237.049999999996</v>
          </cell>
          <cell r="AB708">
            <v>0</v>
          </cell>
          <cell r="AC708">
            <v>0</v>
          </cell>
          <cell r="AD708">
            <v>0</v>
          </cell>
          <cell r="AE708">
            <v>33237.049999999996</v>
          </cell>
          <cell r="AF708">
            <v>0</v>
          </cell>
          <cell r="AG708">
            <v>0</v>
          </cell>
          <cell r="AH708">
            <v>0</v>
          </cell>
          <cell r="AI708">
            <v>0</v>
          </cell>
          <cell r="AJ708">
            <v>0</v>
          </cell>
          <cell r="AL708">
            <v>0</v>
          </cell>
        </row>
        <row r="709">
          <cell r="B709" t="str">
            <v>ST/EPU</v>
          </cell>
          <cell r="C709" t="str">
            <v>C1F</v>
          </cell>
          <cell r="D709" t="str">
            <v>C1FC</v>
          </cell>
          <cell r="E709" t="str">
            <v>DPE/YOMO</v>
          </cell>
          <cell r="G709">
            <v>23</v>
          </cell>
          <cell r="H709" t="str">
            <v>Alimentation photovoltaique pour mat informatique</v>
          </cell>
          <cell r="I709" t="str">
            <v>SNIES</v>
          </cell>
          <cell r="K709" t="str">
            <v>IDA</v>
          </cell>
          <cell r="L709" t="str">
            <v>AOI</v>
          </cell>
          <cell r="M709">
            <v>1</v>
          </cell>
          <cell r="Q709">
            <v>1</v>
          </cell>
          <cell r="R709" t="str">
            <v>lot</v>
          </cell>
          <cell r="T709">
            <v>33237.049999999996</v>
          </cell>
          <cell r="U709">
            <v>1</v>
          </cell>
          <cell r="V709">
            <v>33237.049999999996</v>
          </cell>
          <cell r="W709">
            <v>0</v>
          </cell>
          <cell r="X709">
            <v>0</v>
          </cell>
          <cell r="Y709">
            <v>0</v>
          </cell>
          <cell r="Z709">
            <v>33237.049999999996</v>
          </cell>
          <cell r="AA709">
            <v>33237.049999999996</v>
          </cell>
          <cell r="AB709">
            <v>0</v>
          </cell>
          <cell r="AC709">
            <v>0</v>
          </cell>
          <cell r="AD709">
            <v>0</v>
          </cell>
          <cell r="AE709">
            <v>33237.049999999996</v>
          </cell>
          <cell r="AF709">
            <v>0</v>
          </cell>
          <cell r="AG709">
            <v>0</v>
          </cell>
          <cell r="AH709">
            <v>0</v>
          </cell>
          <cell r="AI709">
            <v>0</v>
          </cell>
          <cell r="AJ709">
            <v>0</v>
          </cell>
          <cell r="AL709">
            <v>0</v>
          </cell>
        </row>
        <row r="710">
          <cell r="B710" t="str">
            <v>ST/EPU</v>
          </cell>
          <cell r="C710" t="str">
            <v>C1F</v>
          </cell>
          <cell r="D710" t="str">
            <v>C1FB</v>
          </cell>
          <cell r="E710" t="str">
            <v>IRE/BOK</v>
          </cell>
          <cell r="G710">
            <v>23</v>
          </cell>
          <cell r="H710" t="str">
            <v>Véhicules 4x4 de service pour IRE</v>
          </cell>
          <cell r="I710" t="str">
            <v>SNIES</v>
          </cell>
          <cell r="K710" t="str">
            <v>IDA</v>
          </cell>
          <cell r="L710" t="str">
            <v>AOI</v>
          </cell>
          <cell r="M710">
            <v>1</v>
          </cell>
          <cell r="Q710">
            <v>1</v>
          </cell>
          <cell r="R710" t="str">
            <v>u</v>
          </cell>
          <cell r="T710">
            <v>113955.59999999999</v>
          </cell>
          <cell r="U710">
            <v>1</v>
          </cell>
          <cell r="V710">
            <v>113955.59999999999</v>
          </cell>
          <cell r="W710">
            <v>0</v>
          </cell>
          <cell r="X710">
            <v>0</v>
          </cell>
          <cell r="Y710">
            <v>0</v>
          </cell>
          <cell r="Z710">
            <v>113955.59999999999</v>
          </cell>
          <cell r="AA710">
            <v>113955.59999999999</v>
          </cell>
          <cell r="AB710">
            <v>0</v>
          </cell>
          <cell r="AC710">
            <v>0</v>
          </cell>
          <cell r="AD710">
            <v>0</v>
          </cell>
          <cell r="AE710">
            <v>113955.59999999999</v>
          </cell>
          <cell r="AF710">
            <v>0</v>
          </cell>
          <cell r="AG710">
            <v>0</v>
          </cell>
          <cell r="AH710">
            <v>0</v>
          </cell>
          <cell r="AI710">
            <v>0</v>
          </cell>
          <cell r="AJ710">
            <v>0</v>
          </cell>
          <cell r="AL710">
            <v>0</v>
          </cell>
        </row>
        <row r="711">
          <cell r="B711" t="str">
            <v>ST/EPU</v>
          </cell>
          <cell r="C711" t="str">
            <v>C1F</v>
          </cell>
          <cell r="D711" t="str">
            <v>C1FB</v>
          </cell>
          <cell r="E711" t="str">
            <v>IRE/CKY</v>
          </cell>
          <cell r="G711">
            <v>23</v>
          </cell>
          <cell r="H711" t="str">
            <v>Véhicules 4x4 de service pour IRE</v>
          </cell>
          <cell r="I711" t="str">
            <v>SNIES</v>
          </cell>
          <cell r="K711" t="str">
            <v>IDA</v>
          </cell>
          <cell r="L711" t="str">
            <v>AOI</v>
          </cell>
          <cell r="M711">
            <v>1</v>
          </cell>
          <cell r="Q711">
            <v>1</v>
          </cell>
          <cell r="R711" t="str">
            <v>u</v>
          </cell>
          <cell r="T711">
            <v>113955.59999999999</v>
          </cell>
          <cell r="U711">
            <v>1</v>
          </cell>
          <cell r="V711">
            <v>113955.59999999999</v>
          </cell>
          <cell r="W711">
            <v>0</v>
          </cell>
          <cell r="X711">
            <v>0</v>
          </cell>
          <cell r="Y711">
            <v>0</v>
          </cell>
          <cell r="Z711">
            <v>113955.59999999999</v>
          </cell>
          <cell r="AA711">
            <v>113955.59999999999</v>
          </cell>
          <cell r="AB711">
            <v>0</v>
          </cell>
          <cell r="AC711">
            <v>0</v>
          </cell>
          <cell r="AD711">
            <v>0</v>
          </cell>
          <cell r="AE711">
            <v>113955.59999999999</v>
          </cell>
          <cell r="AF711">
            <v>0</v>
          </cell>
          <cell r="AG711">
            <v>0</v>
          </cell>
          <cell r="AH711">
            <v>0</v>
          </cell>
          <cell r="AI711">
            <v>0</v>
          </cell>
          <cell r="AJ711">
            <v>0</v>
          </cell>
          <cell r="AL711">
            <v>0</v>
          </cell>
        </row>
        <row r="712">
          <cell r="B712" t="str">
            <v>ST/EPU</v>
          </cell>
          <cell r="C712" t="str">
            <v>C1F</v>
          </cell>
          <cell r="D712" t="str">
            <v>C1FB</v>
          </cell>
          <cell r="E712" t="str">
            <v>IRE/FAR</v>
          </cell>
          <cell r="G712">
            <v>23</v>
          </cell>
          <cell r="H712" t="str">
            <v>Véhicules 4x4 de service pour IRE</v>
          </cell>
          <cell r="I712" t="str">
            <v>SNIES</v>
          </cell>
          <cell r="K712" t="str">
            <v>IDA</v>
          </cell>
          <cell r="L712" t="str">
            <v>AOI</v>
          </cell>
          <cell r="M712">
            <v>1</v>
          </cell>
          <cell r="Q712">
            <v>1</v>
          </cell>
          <cell r="R712" t="str">
            <v>u</v>
          </cell>
          <cell r="T712">
            <v>113955.59999999999</v>
          </cell>
          <cell r="U712">
            <v>1</v>
          </cell>
          <cell r="V712">
            <v>113955.59999999999</v>
          </cell>
          <cell r="W712">
            <v>0</v>
          </cell>
          <cell r="X712">
            <v>0</v>
          </cell>
          <cell r="Y712">
            <v>0</v>
          </cell>
          <cell r="Z712">
            <v>113955.59999999999</v>
          </cell>
          <cell r="AA712">
            <v>113955.59999999999</v>
          </cell>
          <cell r="AB712">
            <v>0</v>
          </cell>
          <cell r="AC712">
            <v>0</v>
          </cell>
          <cell r="AD712">
            <v>0</v>
          </cell>
          <cell r="AE712">
            <v>113955.59999999999</v>
          </cell>
          <cell r="AF712">
            <v>0</v>
          </cell>
          <cell r="AG712">
            <v>0</v>
          </cell>
          <cell r="AH712">
            <v>0</v>
          </cell>
          <cell r="AI712">
            <v>0</v>
          </cell>
          <cell r="AJ712">
            <v>0</v>
          </cell>
          <cell r="AL712">
            <v>0</v>
          </cell>
        </row>
        <row r="713">
          <cell r="B713" t="str">
            <v>ST/EPU</v>
          </cell>
          <cell r="C713" t="str">
            <v>C1F</v>
          </cell>
          <cell r="D713" t="str">
            <v>C1FB</v>
          </cell>
          <cell r="E713" t="str">
            <v>IRE/KAN</v>
          </cell>
          <cell r="G713">
            <v>23</v>
          </cell>
          <cell r="H713" t="str">
            <v>Véhicules 4x4 de service pour IRE</v>
          </cell>
          <cell r="I713" t="str">
            <v>SNIES</v>
          </cell>
          <cell r="K713" t="str">
            <v>IDA</v>
          </cell>
          <cell r="L713" t="str">
            <v>AOI</v>
          </cell>
          <cell r="M713">
            <v>1</v>
          </cell>
          <cell r="Q713">
            <v>1</v>
          </cell>
          <cell r="R713" t="str">
            <v>u</v>
          </cell>
          <cell r="T713">
            <v>113955.59999999999</v>
          </cell>
          <cell r="U713">
            <v>1</v>
          </cell>
          <cell r="V713">
            <v>113955.59999999999</v>
          </cell>
          <cell r="W713">
            <v>0</v>
          </cell>
          <cell r="X713">
            <v>0</v>
          </cell>
          <cell r="Y713">
            <v>0</v>
          </cell>
          <cell r="Z713">
            <v>113955.59999999999</v>
          </cell>
          <cell r="AA713">
            <v>113955.59999999999</v>
          </cell>
          <cell r="AB713">
            <v>0</v>
          </cell>
          <cell r="AC713">
            <v>0</v>
          </cell>
          <cell r="AD713">
            <v>0</v>
          </cell>
          <cell r="AE713">
            <v>113955.59999999999</v>
          </cell>
          <cell r="AF713">
            <v>0</v>
          </cell>
          <cell r="AG713">
            <v>0</v>
          </cell>
          <cell r="AH713">
            <v>0</v>
          </cell>
          <cell r="AI713">
            <v>0</v>
          </cell>
          <cell r="AJ713">
            <v>0</v>
          </cell>
          <cell r="AL713">
            <v>0</v>
          </cell>
        </row>
        <row r="714">
          <cell r="B714" t="str">
            <v>ST/EPU</v>
          </cell>
          <cell r="C714" t="str">
            <v>C1F</v>
          </cell>
          <cell r="D714" t="str">
            <v>C1FB</v>
          </cell>
          <cell r="E714" t="str">
            <v>IRE/KIN</v>
          </cell>
          <cell r="G714">
            <v>23</v>
          </cell>
          <cell r="H714" t="str">
            <v>Véhicules 4x4 de service pour IRE</v>
          </cell>
          <cell r="I714" t="str">
            <v>SNIES</v>
          </cell>
          <cell r="K714" t="str">
            <v>IDA</v>
          </cell>
          <cell r="L714" t="str">
            <v>AOI</v>
          </cell>
          <cell r="M714">
            <v>1</v>
          </cell>
          <cell r="Q714">
            <v>1</v>
          </cell>
          <cell r="R714" t="str">
            <v>u</v>
          </cell>
          <cell r="T714">
            <v>113955.59999999999</v>
          </cell>
          <cell r="U714">
            <v>1</v>
          </cell>
          <cell r="V714">
            <v>113955.59999999999</v>
          </cell>
          <cell r="W714">
            <v>0</v>
          </cell>
          <cell r="X714">
            <v>0</v>
          </cell>
          <cell r="Y714">
            <v>0</v>
          </cell>
          <cell r="Z714">
            <v>113955.59999999999</v>
          </cell>
          <cell r="AA714">
            <v>113955.59999999999</v>
          </cell>
          <cell r="AB714">
            <v>0</v>
          </cell>
          <cell r="AC714">
            <v>0</v>
          </cell>
          <cell r="AD714">
            <v>0</v>
          </cell>
          <cell r="AE714">
            <v>113955.59999999999</v>
          </cell>
          <cell r="AF714">
            <v>0</v>
          </cell>
          <cell r="AG714">
            <v>0</v>
          </cell>
          <cell r="AH714">
            <v>0</v>
          </cell>
          <cell r="AI714">
            <v>0</v>
          </cell>
          <cell r="AJ714">
            <v>0</v>
          </cell>
          <cell r="AL714">
            <v>0</v>
          </cell>
        </row>
        <row r="715">
          <cell r="B715" t="str">
            <v>ST/EPU</v>
          </cell>
          <cell r="C715" t="str">
            <v>C1F</v>
          </cell>
          <cell r="D715" t="str">
            <v>C1FB</v>
          </cell>
          <cell r="E715" t="str">
            <v>IRE/LAB</v>
          </cell>
          <cell r="G715">
            <v>23</v>
          </cell>
          <cell r="H715" t="str">
            <v>Véhicules 4x4 de service pour IRE</v>
          </cell>
          <cell r="I715" t="str">
            <v>SNIES</v>
          </cell>
          <cell r="K715" t="str">
            <v>IDA</v>
          </cell>
          <cell r="L715" t="str">
            <v>AOI</v>
          </cell>
          <cell r="M715">
            <v>1</v>
          </cell>
          <cell r="Q715">
            <v>1</v>
          </cell>
          <cell r="R715" t="str">
            <v>u</v>
          </cell>
          <cell r="T715">
            <v>113955.59999999999</v>
          </cell>
          <cell r="U715">
            <v>1</v>
          </cell>
          <cell r="V715">
            <v>113955.59999999999</v>
          </cell>
          <cell r="W715">
            <v>0</v>
          </cell>
          <cell r="X715">
            <v>0</v>
          </cell>
          <cell r="Y715">
            <v>0</v>
          </cell>
          <cell r="Z715">
            <v>113955.59999999999</v>
          </cell>
          <cell r="AA715">
            <v>113955.59999999999</v>
          </cell>
          <cell r="AB715">
            <v>0</v>
          </cell>
          <cell r="AC715">
            <v>0</v>
          </cell>
          <cell r="AD715">
            <v>0</v>
          </cell>
          <cell r="AE715">
            <v>113955.59999999999</v>
          </cell>
          <cell r="AF715">
            <v>0</v>
          </cell>
          <cell r="AG715">
            <v>0</v>
          </cell>
          <cell r="AH715">
            <v>0</v>
          </cell>
          <cell r="AI715">
            <v>0</v>
          </cell>
          <cell r="AJ715">
            <v>0</v>
          </cell>
          <cell r="AL715">
            <v>0</v>
          </cell>
        </row>
        <row r="716">
          <cell r="B716" t="str">
            <v>ST/EPU</v>
          </cell>
          <cell r="C716" t="str">
            <v>C1F</v>
          </cell>
          <cell r="D716" t="str">
            <v>C1FB</v>
          </cell>
          <cell r="E716" t="str">
            <v>IRE/MAM</v>
          </cell>
          <cell r="G716">
            <v>23</v>
          </cell>
          <cell r="H716" t="str">
            <v>Véhicules 4x4 de service pour IRE</v>
          </cell>
          <cell r="I716" t="str">
            <v>SNIES</v>
          </cell>
          <cell r="K716" t="str">
            <v>IDA</v>
          </cell>
          <cell r="L716" t="str">
            <v>AOI</v>
          </cell>
          <cell r="M716">
            <v>1</v>
          </cell>
          <cell r="Q716">
            <v>1</v>
          </cell>
          <cell r="R716" t="str">
            <v>u</v>
          </cell>
          <cell r="T716">
            <v>113955.59999999999</v>
          </cell>
          <cell r="U716">
            <v>1</v>
          </cell>
          <cell r="V716">
            <v>113955.59999999999</v>
          </cell>
          <cell r="W716">
            <v>0</v>
          </cell>
          <cell r="X716">
            <v>0</v>
          </cell>
          <cell r="Y716">
            <v>0</v>
          </cell>
          <cell r="Z716">
            <v>113955.59999999999</v>
          </cell>
          <cell r="AA716">
            <v>113955.59999999999</v>
          </cell>
          <cell r="AB716">
            <v>0</v>
          </cell>
          <cell r="AC716">
            <v>0</v>
          </cell>
          <cell r="AD716">
            <v>0</v>
          </cell>
          <cell r="AE716">
            <v>113955.59999999999</v>
          </cell>
          <cell r="AF716">
            <v>0</v>
          </cell>
          <cell r="AG716">
            <v>0</v>
          </cell>
          <cell r="AH716">
            <v>0</v>
          </cell>
          <cell r="AI716">
            <v>0</v>
          </cell>
          <cell r="AJ716">
            <v>0</v>
          </cell>
          <cell r="AL716">
            <v>0</v>
          </cell>
        </row>
        <row r="717">
          <cell r="B717" t="str">
            <v>ST/EPU</v>
          </cell>
          <cell r="C717" t="str">
            <v>C1F</v>
          </cell>
          <cell r="D717" t="str">
            <v>C1FB</v>
          </cell>
          <cell r="E717" t="str">
            <v>IRE/NZE</v>
          </cell>
          <cell r="G717">
            <v>23</v>
          </cell>
          <cell r="H717" t="str">
            <v>Véhicules 4x4 de service pour IRE</v>
          </cell>
          <cell r="I717" t="str">
            <v>SNIES</v>
          </cell>
          <cell r="K717" t="str">
            <v>IDA</v>
          </cell>
          <cell r="L717" t="str">
            <v>AOI</v>
          </cell>
          <cell r="M717">
            <v>1</v>
          </cell>
          <cell r="Q717">
            <v>1</v>
          </cell>
          <cell r="R717" t="str">
            <v>u</v>
          </cell>
          <cell r="T717">
            <v>113955.59999999999</v>
          </cell>
          <cell r="U717">
            <v>1</v>
          </cell>
          <cell r="V717">
            <v>113955.59999999999</v>
          </cell>
          <cell r="W717">
            <v>0</v>
          </cell>
          <cell r="X717">
            <v>0</v>
          </cell>
          <cell r="Y717">
            <v>0</v>
          </cell>
          <cell r="Z717">
            <v>113955.59999999999</v>
          </cell>
          <cell r="AA717">
            <v>113955.59999999999</v>
          </cell>
          <cell r="AB717">
            <v>0</v>
          </cell>
          <cell r="AC717">
            <v>0</v>
          </cell>
          <cell r="AD717">
            <v>0</v>
          </cell>
          <cell r="AE717">
            <v>113955.59999999999</v>
          </cell>
          <cell r="AF717">
            <v>0</v>
          </cell>
          <cell r="AG717">
            <v>0</v>
          </cell>
          <cell r="AH717">
            <v>0</v>
          </cell>
          <cell r="AI717">
            <v>0</v>
          </cell>
          <cell r="AJ717">
            <v>0</v>
          </cell>
          <cell r="AL717">
            <v>0</v>
          </cell>
        </row>
        <row r="718">
          <cell r="B718" t="str">
            <v>ST/EPU</v>
          </cell>
          <cell r="C718" t="str">
            <v>C1M</v>
          </cell>
          <cell r="D718" t="str">
            <v>C1MA</v>
          </cell>
          <cell r="E718" t="str">
            <v>CN/PEPT</v>
          </cell>
          <cell r="G718">
            <v>23</v>
          </cell>
          <cell r="H718" t="str">
            <v>Véhicules 4x4 de service pour CN/PEPT</v>
          </cell>
          <cell r="I718" t="str">
            <v>ST/MEPU</v>
          </cell>
          <cell r="K718" t="str">
            <v>IDA</v>
          </cell>
          <cell r="L718" t="str">
            <v>AOI</v>
          </cell>
          <cell r="M718">
            <v>1</v>
          </cell>
          <cell r="Q718">
            <v>1</v>
          </cell>
          <cell r="R718" t="str">
            <v>u</v>
          </cell>
          <cell r="T718">
            <v>113955.59999999999</v>
          </cell>
          <cell r="U718">
            <v>1</v>
          </cell>
          <cell r="V718">
            <v>113955.59999999999</v>
          </cell>
          <cell r="W718">
            <v>0</v>
          </cell>
          <cell r="X718">
            <v>0</v>
          </cell>
          <cell r="Y718">
            <v>0</v>
          </cell>
          <cell r="Z718">
            <v>113955.59999999999</v>
          </cell>
          <cell r="AA718">
            <v>113955.59999999999</v>
          </cell>
          <cell r="AB718">
            <v>0</v>
          </cell>
          <cell r="AC718">
            <v>0</v>
          </cell>
          <cell r="AD718">
            <v>0</v>
          </cell>
          <cell r="AE718">
            <v>113955.59999999999</v>
          </cell>
          <cell r="AF718">
            <v>0</v>
          </cell>
          <cell r="AG718">
            <v>0</v>
          </cell>
          <cell r="AH718">
            <v>0</v>
          </cell>
          <cell r="AI718">
            <v>0</v>
          </cell>
          <cell r="AJ718">
            <v>0</v>
          </cell>
          <cell r="AL718">
            <v>0</v>
          </cell>
        </row>
        <row r="719">
          <cell r="B719" t="str">
            <v>ST/EPU</v>
          </cell>
          <cell r="C719" t="str">
            <v>C1M</v>
          </cell>
          <cell r="D719" t="str">
            <v>C1MA</v>
          </cell>
          <cell r="E719" t="str">
            <v>SINDA/MEPU</v>
          </cell>
          <cell r="G719">
            <v>15</v>
          </cell>
          <cell r="H719" t="str">
            <v>Production bulletin trimestriel / EPT    20p x 3000 ex</v>
          </cell>
          <cell r="I719" t="str">
            <v>ST/MEPU</v>
          </cell>
          <cell r="K719" t="str">
            <v>IDA</v>
          </cell>
          <cell r="L719" t="str">
            <v>COT</v>
          </cell>
          <cell r="M719">
            <v>12000</v>
          </cell>
          <cell r="Q719">
            <v>12000</v>
          </cell>
          <cell r="R719" t="str">
            <v>u</v>
          </cell>
          <cell r="T719">
            <v>1.5194080000000001</v>
          </cell>
          <cell r="U719">
            <v>0.9</v>
          </cell>
          <cell r="V719">
            <v>18232.896000000001</v>
          </cell>
          <cell r="W719">
            <v>0</v>
          </cell>
          <cell r="X719">
            <v>0</v>
          </cell>
          <cell r="Y719">
            <v>0</v>
          </cell>
          <cell r="Z719">
            <v>18232.896000000001</v>
          </cell>
          <cell r="AA719">
            <v>16409.606400000001</v>
          </cell>
          <cell r="AB719">
            <v>0</v>
          </cell>
          <cell r="AC719">
            <v>0</v>
          </cell>
          <cell r="AD719">
            <v>0</v>
          </cell>
          <cell r="AE719">
            <v>16409.606400000001</v>
          </cell>
          <cell r="AF719">
            <v>1823.2896000000001</v>
          </cell>
          <cell r="AG719">
            <v>0</v>
          </cell>
          <cell r="AH719">
            <v>0</v>
          </cell>
          <cell r="AI719">
            <v>0</v>
          </cell>
          <cell r="AJ719">
            <v>1823.2896000000001</v>
          </cell>
          <cell r="AL719">
            <v>0</v>
          </cell>
        </row>
        <row r="720">
          <cell r="B720" t="str">
            <v>ST/EPU</v>
          </cell>
          <cell r="C720" t="str">
            <v>C1M</v>
          </cell>
          <cell r="D720" t="str">
            <v>C1MA</v>
          </cell>
          <cell r="E720" t="str">
            <v>SINDA/MEPU</v>
          </cell>
          <cell r="G720">
            <v>25</v>
          </cell>
          <cell r="H720" t="str">
            <v xml:space="preserve">Production vidéo sur EPT </v>
          </cell>
          <cell r="I720" t="str">
            <v>ST/MEPU</v>
          </cell>
          <cell r="K720" t="str">
            <v>IDA</v>
          </cell>
          <cell r="L720" t="str">
            <v>AUT</v>
          </cell>
          <cell r="M720">
            <v>1</v>
          </cell>
          <cell r="Q720">
            <v>1</v>
          </cell>
          <cell r="R720" t="str">
            <v>u</v>
          </cell>
          <cell r="T720">
            <v>11395.56</v>
          </cell>
          <cell r="U720">
            <v>1</v>
          </cell>
          <cell r="V720">
            <v>11395.56</v>
          </cell>
          <cell r="W720">
            <v>0</v>
          </cell>
          <cell r="X720">
            <v>0</v>
          </cell>
          <cell r="Y720">
            <v>0</v>
          </cell>
          <cell r="Z720">
            <v>11395.56</v>
          </cell>
          <cell r="AA720">
            <v>11395.56</v>
          </cell>
          <cell r="AB720">
            <v>0</v>
          </cell>
          <cell r="AC720">
            <v>0</v>
          </cell>
          <cell r="AD720">
            <v>0</v>
          </cell>
          <cell r="AE720">
            <v>11395.56</v>
          </cell>
          <cell r="AF720">
            <v>0</v>
          </cell>
          <cell r="AG720">
            <v>0</v>
          </cell>
          <cell r="AH720">
            <v>0</v>
          </cell>
          <cell r="AI720">
            <v>0</v>
          </cell>
          <cell r="AJ720">
            <v>0</v>
          </cell>
          <cell r="AL720">
            <v>0</v>
          </cell>
        </row>
        <row r="721">
          <cell r="B721" t="str">
            <v>ST/EPU</v>
          </cell>
          <cell r="C721" t="str">
            <v>C1L</v>
          </cell>
          <cell r="D721" t="str">
            <v>C1LA</v>
          </cell>
          <cell r="E721" t="str">
            <v>SINDA/MEPU</v>
          </cell>
          <cell r="G721">
            <v>25</v>
          </cell>
          <cell r="H721" t="str">
            <v>Elaboration d'un plan de communication de l'information au sein du secteur</v>
          </cell>
          <cell r="I721" t="str">
            <v>SG/MEPU-EC</v>
          </cell>
          <cell r="K721" t="str">
            <v>IDA</v>
          </cell>
          <cell r="L721" t="str">
            <v>LR</v>
          </cell>
          <cell r="M721">
            <v>1</v>
          </cell>
          <cell r="Q721">
            <v>1</v>
          </cell>
          <cell r="R721" t="str">
            <v>u</v>
          </cell>
          <cell r="T721">
            <v>56977.799999999996</v>
          </cell>
          <cell r="U721">
            <v>1</v>
          </cell>
          <cell r="V721">
            <v>56977.799999999996</v>
          </cell>
          <cell r="W721">
            <v>0</v>
          </cell>
          <cell r="X721">
            <v>0</v>
          </cell>
          <cell r="Y721">
            <v>0</v>
          </cell>
          <cell r="Z721">
            <v>56977.799999999996</v>
          </cell>
          <cell r="AA721">
            <v>56977.799999999996</v>
          </cell>
          <cell r="AB721">
            <v>0</v>
          </cell>
          <cell r="AC721">
            <v>0</v>
          </cell>
          <cell r="AD721">
            <v>0</v>
          </cell>
          <cell r="AE721">
            <v>56977.799999999996</v>
          </cell>
          <cell r="AF721">
            <v>0</v>
          </cell>
          <cell r="AG721">
            <v>0</v>
          </cell>
          <cell r="AH721">
            <v>0</v>
          </cell>
          <cell r="AI721">
            <v>0</v>
          </cell>
          <cell r="AJ721">
            <v>0</v>
          </cell>
          <cell r="AL721">
            <v>0</v>
          </cell>
        </row>
        <row r="722">
          <cell r="B722" t="str">
            <v>ST/EPU</v>
          </cell>
          <cell r="C722" t="str">
            <v>C1I</v>
          </cell>
          <cell r="D722" t="str">
            <v>C1IA</v>
          </cell>
          <cell r="E722" t="str">
            <v>SSP</v>
          </cell>
          <cell r="G722">
            <v>15</v>
          </cell>
          <cell r="H722" t="str">
            <v>C SCOL Mission C de suivi du fonctionnement et de formation des CRPE et CPPE</v>
          </cell>
          <cell r="I722" t="str">
            <v>SSP</v>
          </cell>
          <cell r="K722" t="str">
            <v>IDA</v>
          </cell>
          <cell r="L722" t="str">
            <v>AUT</v>
          </cell>
          <cell r="M722">
            <v>80</v>
          </cell>
          <cell r="Q722">
            <v>80</v>
          </cell>
          <cell r="R722" t="str">
            <v>pxj</v>
          </cell>
          <cell r="T722">
            <v>113.9556</v>
          </cell>
          <cell r="U722">
            <v>0.9</v>
          </cell>
          <cell r="V722">
            <v>9116.4480000000003</v>
          </cell>
          <cell r="W722">
            <v>0</v>
          </cell>
          <cell r="X722">
            <v>0</v>
          </cell>
          <cell r="Y722">
            <v>0</v>
          </cell>
          <cell r="Z722">
            <v>9116.4480000000003</v>
          </cell>
          <cell r="AA722">
            <v>8204.8032000000003</v>
          </cell>
          <cell r="AB722">
            <v>0</v>
          </cell>
          <cell r="AC722">
            <v>0</v>
          </cell>
          <cell r="AD722">
            <v>0</v>
          </cell>
          <cell r="AE722">
            <v>8204.8032000000003</v>
          </cell>
          <cell r="AF722">
            <v>911.64480000000003</v>
          </cell>
          <cell r="AG722">
            <v>0</v>
          </cell>
          <cell r="AH722">
            <v>0</v>
          </cell>
          <cell r="AI722">
            <v>0</v>
          </cell>
          <cell r="AJ722">
            <v>911.64480000000003</v>
          </cell>
          <cell r="AL722">
            <v>0</v>
          </cell>
        </row>
        <row r="723">
          <cell r="B723" t="str">
            <v>ST/EPU</v>
          </cell>
          <cell r="C723" t="str">
            <v>C1I</v>
          </cell>
          <cell r="D723" t="str">
            <v>C1IA</v>
          </cell>
          <cell r="E723" t="str">
            <v>SSP</v>
          </cell>
          <cell r="G723">
            <v>25</v>
          </cell>
          <cell r="H723" t="str">
            <v>C SCOL Fournitures pour production rapport carte scolaire</v>
          </cell>
          <cell r="I723" t="str">
            <v>SSP</v>
          </cell>
          <cell r="K723" t="str">
            <v>IDA</v>
          </cell>
          <cell r="L723" t="str">
            <v>AUT</v>
          </cell>
          <cell r="M723">
            <v>1</v>
          </cell>
          <cell r="Q723">
            <v>1</v>
          </cell>
          <cell r="R723" t="str">
            <v>lot</v>
          </cell>
          <cell r="T723">
            <v>959.99615567157093</v>
          </cell>
          <cell r="U723">
            <v>1</v>
          </cell>
          <cell r="V723">
            <v>959.99615567157093</v>
          </cell>
          <cell r="W723">
            <v>0</v>
          </cell>
          <cell r="X723">
            <v>0</v>
          </cell>
          <cell r="Y723">
            <v>0</v>
          </cell>
          <cell r="Z723">
            <v>959.99615567157093</v>
          </cell>
          <cell r="AA723">
            <v>959.99615567157093</v>
          </cell>
          <cell r="AB723">
            <v>0</v>
          </cell>
          <cell r="AC723">
            <v>0</v>
          </cell>
          <cell r="AD723">
            <v>0</v>
          </cell>
          <cell r="AE723">
            <v>959.99615567157093</v>
          </cell>
          <cell r="AF723">
            <v>0</v>
          </cell>
          <cell r="AG723">
            <v>0</v>
          </cell>
          <cell r="AH723">
            <v>0</v>
          </cell>
          <cell r="AI723">
            <v>0</v>
          </cell>
          <cell r="AJ723">
            <v>0</v>
          </cell>
          <cell r="AL723">
            <v>0</v>
          </cell>
        </row>
        <row r="724">
          <cell r="B724" t="str">
            <v>ST/EPU</v>
          </cell>
          <cell r="C724" t="str">
            <v>C1I</v>
          </cell>
          <cell r="D724" t="str">
            <v>C1IA</v>
          </cell>
          <cell r="E724" t="str">
            <v>SSP</v>
          </cell>
          <cell r="G724">
            <v>25</v>
          </cell>
          <cell r="H724" t="str">
            <v>C SCOL Impression fiches d'enquête 7000 écoles</v>
          </cell>
          <cell r="I724" t="str">
            <v>SSP</v>
          </cell>
          <cell r="K724" t="str">
            <v>IDA</v>
          </cell>
          <cell r="L724" t="str">
            <v>COT</v>
          </cell>
          <cell r="M724">
            <v>7000</v>
          </cell>
          <cell r="Q724">
            <v>7000</v>
          </cell>
          <cell r="R724" t="str">
            <v>fiche</v>
          </cell>
          <cell r="T724">
            <v>1.139556</v>
          </cell>
          <cell r="U724">
            <v>1</v>
          </cell>
          <cell r="V724">
            <v>7976.8919999999998</v>
          </cell>
          <cell r="W724">
            <v>0</v>
          </cell>
          <cell r="X724">
            <v>0</v>
          </cell>
          <cell r="Y724">
            <v>0</v>
          </cell>
          <cell r="Z724">
            <v>7976.8919999999998</v>
          </cell>
          <cell r="AA724">
            <v>7976.8919999999998</v>
          </cell>
          <cell r="AB724">
            <v>0</v>
          </cell>
          <cell r="AC724">
            <v>0</v>
          </cell>
          <cell r="AD724">
            <v>0</v>
          </cell>
          <cell r="AE724">
            <v>7976.8919999999998</v>
          </cell>
          <cell r="AF724">
            <v>0</v>
          </cell>
          <cell r="AG724">
            <v>0</v>
          </cell>
          <cell r="AH724">
            <v>0</v>
          </cell>
          <cell r="AI724">
            <v>0</v>
          </cell>
          <cell r="AJ724">
            <v>0</v>
          </cell>
          <cell r="AL724">
            <v>0</v>
          </cell>
        </row>
        <row r="725">
          <cell r="B725" t="str">
            <v>ST/EPU</v>
          </cell>
          <cell r="C725" t="str">
            <v>C1I</v>
          </cell>
          <cell r="D725" t="str">
            <v>C1IA</v>
          </cell>
          <cell r="E725" t="str">
            <v>SSP</v>
          </cell>
          <cell r="G725">
            <v>25</v>
          </cell>
          <cell r="H725" t="str">
            <v>C SCOL Impression fiches d'enquête investissement 7000 écoles</v>
          </cell>
          <cell r="I725" t="str">
            <v>SSP</v>
          </cell>
          <cell r="K725" t="str">
            <v>IDA</v>
          </cell>
          <cell r="L725" t="str">
            <v>COT</v>
          </cell>
          <cell r="M725">
            <v>7000</v>
          </cell>
          <cell r="Q725">
            <v>7000</v>
          </cell>
          <cell r="R725" t="str">
            <v>fiche</v>
          </cell>
          <cell r="T725">
            <v>1.139556</v>
          </cell>
          <cell r="U725">
            <v>1</v>
          </cell>
          <cell r="V725">
            <v>7976.8919999999998</v>
          </cell>
          <cell r="W725">
            <v>0</v>
          </cell>
          <cell r="X725">
            <v>0</v>
          </cell>
          <cell r="Y725">
            <v>0</v>
          </cell>
          <cell r="Z725">
            <v>7976.8919999999998</v>
          </cell>
          <cell r="AA725">
            <v>7976.8919999999998</v>
          </cell>
          <cell r="AB725">
            <v>0</v>
          </cell>
          <cell r="AC725">
            <v>0</v>
          </cell>
          <cell r="AD725">
            <v>0</v>
          </cell>
          <cell r="AE725">
            <v>7976.8919999999998</v>
          </cell>
          <cell r="AF725">
            <v>0</v>
          </cell>
          <cell r="AG725">
            <v>0</v>
          </cell>
          <cell r="AH725">
            <v>0</v>
          </cell>
          <cell r="AI725">
            <v>0</v>
          </cell>
          <cell r="AJ725">
            <v>0</v>
          </cell>
          <cell r="AL725">
            <v>0</v>
          </cell>
        </row>
        <row r="726">
          <cell r="B726" t="str">
            <v>ST/EPU</v>
          </cell>
          <cell r="C726" t="str">
            <v>C1I</v>
          </cell>
          <cell r="D726" t="str">
            <v>C1IA</v>
          </cell>
          <cell r="E726" t="str">
            <v>SSP</v>
          </cell>
          <cell r="G726">
            <v>25</v>
          </cell>
          <cell r="H726" t="str">
            <v>C SCOL Per diem enquêteurs 38 DPE / DCE x 2 cadres x 5j</v>
          </cell>
          <cell r="I726" t="str">
            <v>SSP</v>
          </cell>
          <cell r="K726" t="str">
            <v>IDA</v>
          </cell>
          <cell r="L726" t="str">
            <v>AUT</v>
          </cell>
          <cell r="M726">
            <v>380</v>
          </cell>
          <cell r="Q726">
            <v>380</v>
          </cell>
          <cell r="R726" t="str">
            <v>u</v>
          </cell>
          <cell r="T726">
            <v>11.39556</v>
          </cell>
          <cell r="U726">
            <v>1</v>
          </cell>
          <cell r="V726">
            <v>4330.3127999999997</v>
          </cell>
          <cell r="W726">
            <v>0</v>
          </cell>
          <cell r="X726">
            <v>0</v>
          </cell>
          <cell r="Y726">
            <v>0</v>
          </cell>
          <cell r="Z726">
            <v>4330.3127999999997</v>
          </cell>
          <cell r="AA726">
            <v>4330.3127999999997</v>
          </cell>
          <cell r="AB726">
            <v>0</v>
          </cell>
          <cell r="AC726">
            <v>0</v>
          </cell>
          <cell r="AD726">
            <v>0</v>
          </cell>
          <cell r="AE726">
            <v>4330.3127999999997</v>
          </cell>
          <cell r="AF726">
            <v>0</v>
          </cell>
          <cell r="AG726">
            <v>0</v>
          </cell>
          <cell r="AH726">
            <v>0</v>
          </cell>
          <cell r="AI726">
            <v>0</v>
          </cell>
          <cell r="AJ726">
            <v>0</v>
          </cell>
          <cell r="AL726">
            <v>0</v>
          </cell>
        </row>
        <row r="727">
          <cell r="B727" t="str">
            <v>ST/EPU</v>
          </cell>
          <cell r="C727" t="str">
            <v>C1I</v>
          </cell>
          <cell r="D727" t="str">
            <v>C1IA</v>
          </cell>
          <cell r="E727" t="str">
            <v>SSP</v>
          </cell>
          <cell r="G727">
            <v>25</v>
          </cell>
          <cell r="H727" t="str">
            <v>C SCOL Carburant enquêteurs</v>
          </cell>
          <cell r="I727" t="str">
            <v>SSP</v>
          </cell>
          <cell r="K727" t="str">
            <v>IDA</v>
          </cell>
          <cell r="L727" t="str">
            <v>AUT</v>
          </cell>
          <cell r="M727">
            <v>7000</v>
          </cell>
          <cell r="Q727">
            <v>7000</v>
          </cell>
          <cell r="R727" t="str">
            <v>l</v>
          </cell>
          <cell r="T727">
            <v>3.7985199999999999</v>
          </cell>
          <cell r="U727">
            <v>1</v>
          </cell>
          <cell r="V727">
            <v>26589.64</v>
          </cell>
          <cell r="W727">
            <v>0</v>
          </cell>
          <cell r="X727">
            <v>0</v>
          </cell>
          <cell r="Y727">
            <v>0</v>
          </cell>
          <cell r="Z727">
            <v>26589.64</v>
          </cell>
          <cell r="AA727">
            <v>26589.64</v>
          </cell>
          <cell r="AB727">
            <v>0</v>
          </cell>
          <cell r="AC727">
            <v>0</v>
          </cell>
          <cell r="AD727">
            <v>0</v>
          </cell>
          <cell r="AE727">
            <v>26589.64</v>
          </cell>
          <cell r="AF727">
            <v>0</v>
          </cell>
          <cell r="AG727">
            <v>0</v>
          </cell>
          <cell r="AH727">
            <v>0</v>
          </cell>
          <cell r="AI727">
            <v>0</v>
          </cell>
          <cell r="AJ727">
            <v>0</v>
          </cell>
          <cell r="AL727">
            <v>0</v>
          </cell>
        </row>
        <row r="728">
          <cell r="B728" t="str">
            <v>ST/EPU</v>
          </cell>
          <cell r="C728" t="str">
            <v>C1I</v>
          </cell>
          <cell r="D728" t="str">
            <v>C1IA</v>
          </cell>
          <cell r="E728" t="str">
            <v>SSP</v>
          </cell>
          <cell r="G728">
            <v>25</v>
          </cell>
          <cell r="H728" t="str">
            <v>C SCOL Saisie informatique 28000 fiches</v>
          </cell>
          <cell r="I728" t="str">
            <v>SSP</v>
          </cell>
          <cell r="K728" t="str">
            <v>IDA</v>
          </cell>
          <cell r="L728" t="str">
            <v>AUT</v>
          </cell>
          <cell r="M728">
            <v>28000</v>
          </cell>
          <cell r="Q728">
            <v>28000</v>
          </cell>
          <cell r="R728" t="str">
            <v>fiche</v>
          </cell>
          <cell r="T728">
            <v>0.45070242050308496</v>
          </cell>
          <cell r="U728">
            <v>1</v>
          </cell>
          <cell r="V728">
            <v>12619.667774086378</v>
          </cell>
          <cell r="W728">
            <v>0</v>
          </cell>
          <cell r="X728">
            <v>0</v>
          </cell>
          <cell r="Y728">
            <v>0</v>
          </cell>
          <cell r="Z728">
            <v>12619.667774086378</v>
          </cell>
          <cell r="AA728">
            <v>12619.667774086378</v>
          </cell>
          <cell r="AB728">
            <v>0</v>
          </cell>
          <cell r="AC728">
            <v>0</v>
          </cell>
          <cell r="AD728">
            <v>0</v>
          </cell>
          <cell r="AE728">
            <v>12619.667774086378</v>
          </cell>
          <cell r="AF728">
            <v>0</v>
          </cell>
          <cell r="AG728">
            <v>0</v>
          </cell>
          <cell r="AH728">
            <v>0</v>
          </cell>
          <cell r="AI728">
            <v>0</v>
          </cell>
          <cell r="AJ728">
            <v>0</v>
          </cell>
          <cell r="AL728">
            <v>0</v>
          </cell>
        </row>
        <row r="729">
          <cell r="B729" t="str">
            <v>ST/EPU</v>
          </cell>
          <cell r="C729" t="str">
            <v>C1I</v>
          </cell>
          <cell r="D729" t="str">
            <v>C1IB</v>
          </cell>
          <cell r="E729" t="str">
            <v>SSP</v>
          </cell>
          <cell r="G729">
            <v>25</v>
          </cell>
          <cell r="H729" t="str">
            <v xml:space="preserve">STAT Informaticien contractuel pour le SSP                         </v>
          </cell>
          <cell r="I729" t="str">
            <v>SSP</v>
          </cell>
          <cell r="K729" t="str">
            <v>IDA</v>
          </cell>
          <cell r="L729" t="str">
            <v>LR</v>
          </cell>
          <cell r="M729">
            <v>12</v>
          </cell>
          <cell r="Q729">
            <v>12</v>
          </cell>
          <cell r="R729" t="str">
            <v>pxm</v>
          </cell>
          <cell r="T729">
            <v>5697.78</v>
          </cell>
          <cell r="U729">
            <v>1</v>
          </cell>
          <cell r="V729">
            <v>68373.36</v>
          </cell>
          <cell r="W729">
            <v>0</v>
          </cell>
          <cell r="X729">
            <v>0</v>
          </cell>
          <cell r="Y729">
            <v>0</v>
          </cell>
          <cell r="Z729">
            <v>68373.36</v>
          </cell>
          <cell r="AA729">
            <v>68373.36</v>
          </cell>
          <cell r="AB729">
            <v>0</v>
          </cell>
          <cell r="AC729">
            <v>0</v>
          </cell>
          <cell r="AD729">
            <v>0</v>
          </cell>
          <cell r="AE729">
            <v>68373.36</v>
          </cell>
          <cell r="AF729">
            <v>0</v>
          </cell>
          <cell r="AG729">
            <v>0</v>
          </cell>
          <cell r="AH729">
            <v>0</v>
          </cell>
          <cell r="AI729">
            <v>0</v>
          </cell>
          <cell r="AJ729">
            <v>0</v>
          </cell>
          <cell r="AL729">
            <v>0</v>
          </cell>
        </row>
        <row r="730">
          <cell r="B730" t="str">
            <v>ST/EPU</v>
          </cell>
          <cell r="C730" t="str">
            <v>C1I</v>
          </cell>
          <cell r="D730" t="str">
            <v>C1IB</v>
          </cell>
          <cell r="E730" t="str">
            <v>SSP</v>
          </cell>
          <cell r="G730">
            <v>23</v>
          </cell>
          <cell r="H730" t="str">
            <v>STAT Impression fiches d'enquête 4fiches x 7000 éc et coll</v>
          </cell>
          <cell r="I730" t="str">
            <v>SSP</v>
          </cell>
          <cell r="K730" t="str">
            <v>IDA</v>
          </cell>
          <cell r="L730" t="str">
            <v>COT</v>
          </cell>
          <cell r="M730">
            <v>28000</v>
          </cell>
          <cell r="Q730">
            <v>28000</v>
          </cell>
          <cell r="R730" t="str">
            <v>u</v>
          </cell>
          <cell r="T730">
            <v>0.37985200000000002</v>
          </cell>
          <cell r="U730">
            <v>0.8</v>
          </cell>
          <cell r="V730">
            <v>10635.856</v>
          </cell>
          <cell r="W730">
            <v>0</v>
          </cell>
          <cell r="X730">
            <v>0</v>
          </cell>
          <cell r="Y730">
            <v>0</v>
          </cell>
          <cell r="Z730">
            <v>10635.856</v>
          </cell>
          <cell r="AA730">
            <v>8508.6848000000009</v>
          </cell>
          <cell r="AB730">
            <v>0</v>
          </cell>
          <cell r="AC730">
            <v>0</v>
          </cell>
          <cell r="AD730">
            <v>0</v>
          </cell>
          <cell r="AE730">
            <v>8508.6848000000009</v>
          </cell>
          <cell r="AF730">
            <v>2127.1711999999989</v>
          </cell>
          <cell r="AG730">
            <v>0</v>
          </cell>
          <cell r="AH730">
            <v>0</v>
          </cell>
          <cell r="AI730">
            <v>0</v>
          </cell>
          <cell r="AJ730">
            <v>2127.1711999999989</v>
          </cell>
          <cell r="AL730">
            <v>0</v>
          </cell>
        </row>
        <row r="731">
          <cell r="B731" t="str">
            <v>ST/EPU</v>
          </cell>
          <cell r="C731" t="str">
            <v>C1I</v>
          </cell>
          <cell r="D731" t="str">
            <v>C1IB</v>
          </cell>
          <cell r="E731" t="str">
            <v>SSP</v>
          </cell>
          <cell r="G731">
            <v>25</v>
          </cell>
          <cell r="H731" t="str">
            <v>STAT Atelier régionaux de formation  100px1j</v>
          </cell>
          <cell r="I731" t="str">
            <v>SSP</v>
          </cell>
          <cell r="K731" t="str">
            <v>IDA</v>
          </cell>
          <cell r="L731" t="str">
            <v>AUT</v>
          </cell>
          <cell r="M731">
            <v>100</v>
          </cell>
          <cell r="Q731">
            <v>100</v>
          </cell>
          <cell r="R731" t="str">
            <v>pxj</v>
          </cell>
          <cell r="T731">
            <v>94.962999999999994</v>
          </cell>
          <cell r="U731">
            <v>1</v>
          </cell>
          <cell r="V731">
            <v>9496.2999999999993</v>
          </cell>
          <cell r="W731">
            <v>0</v>
          </cell>
          <cell r="X731">
            <v>0</v>
          </cell>
          <cell r="Y731">
            <v>0</v>
          </cell>
          <cell r="Z731">
            <v>9496.2999999999993</v>
          </cell>
          <cell r="AA731">
            <v>9496.2999999999993</v>
          </cell>
          <cell r="AB731">
            <v>0</v>
          </cell>
          <cell r="AC731">
            <v>0</v>
          </cell>
          <cell r="AD731">
            <v>0</v>
          </cell>
          <cell r="AE731">
            <v>9496.2999999999993</v>
          </cell>
          <cell r="AF731">
            <v>0</v>
          </cell>
          <cell r="AG731">
            <v>0</v>
          </cell>
          <cell r="AH731">
            <v>0</v>
          </cell>
          <cell r="AI731">
            <v>0</v>
          </cell>
          <cell r="AJ731">
            <v>0</v>
          </cell>
          <cell r="AL731">
            <v>0</v>
          </cell>
        </row>
        <row r="732">
          <cell r="B732" t="str">
            <v>ST/EPU</v>
          </cell>
          <cell r="C732" t="str">
            <v>C1I</v>
          </cell>
          <cell r="D732" t="str">
            <v>C1IB</v>
          </cell>
          <cell r="E732" t="str">
            <v>SSP</v>
          </cell>
          <cell r="G732">
            <v>25</v>
          </cell>
          <cell r="H732" t="str">
            <v>STAT Atelier de form saisie et apurement de l'enq stat 100px1j</v>
          </cell>
          <cell r="I732" t="str">
            <v>SSP</v>
          </cell>
          <cell r="K732" t="str">
            <v>IDA</v>
          </cell>
          <cell r="L732" t="str">
            <v>AUT</v>
          </cell>
          <cell r="M732">
            <v>100</v>
          </cell>
          <cell r="Q732">
            <v>100</v>
          </cell>
          <cell r="R732" t="str">
            <v>pxj</v>
          </cell>
          <cell r="T732">
            <v>94.962999999999994</v>
          </cell>
          <cell r="U732">
            <v>1</v>
          </cell>
          <cell r="V732">
            <v>9496.2999999999993</v>
          </cell>
          <cell r="W732">
            <v>0</v>
          </cell>
          <cell r="X732">
            <v>0</v>
          </cell>
          <cell r="Y732">
            <v>0</v>
          </cell>
          <cell r="Z732">
            <v>9496.2999999999993</v>
          </cell>
          <cell r="AA732">
            <v>9496.2999999999993</v>
          </cell>
          <cell r="AB732">
            <v>0</v>
          </cell>
          <cell r="AC732">
            <v>0</v>
          </cell>
          <cell r="AD732">
            <v>0</v>
          </cell>
          <cell r="AE732">
            <v>9496.2999999999993</v>
          </cell>
          <cell r="AF732">
            <v>0</v>
          </cell>
          <cell r="AG732">
            <v>0</v>
          </cell>
          <cell r="AH732">
            <v>0</v>
          </cell>
          <cell r="AI732">
            <v>0</v>
          </cell>
          <cell r="AJ732">
            <v>0</v>
          </cell>
          <cell r="AL732">
            <v>0</v>
          </cell>
        </row>
        <row r="733">
          <cell r="B733" t="str">
            <v>ST/EPU</v>
          </cell>
          <cell r="C733" t="str">
            <v>C1I</v>
          </cell>
          <cell r="D733" t="str">
            <v>C1IB</v>
          </cell>
          <cell r="E733" t="str">
            <v>SSP</v>
          </cell>
          <cell r="G733">
            <v>23</v>
          </cell>
          <cell r="H733" t="str">
            <v>STAT Impression des annuaires stat (prim et sec)  250p x (200prim +100sec)</v>
          </cell>
          <cell r="I733" t="str">
            <v>SSP</v>
          </cell>
          <cell r="K733" t="str">
            <v>IDA</v>
          </cell>
          <cell r="L733" t="str">
            <v>COT</v>
          </cell>
          <cell r="M733">
            <v>300</v>
          </cell>
          <cell r="Q733">
            <v>300</v>
          </cell>
          <cell r="R733" t="str">
            <v>u</v>
          </cell>
          <cell r="T733">
            <v>22.791119999999999</v>
          </cell>
          <cell r="U733">
            <v>0.8</v>
          </cell>
          <cell r="V733">
            <v>6837.3360000000002</v>
          </cell>
          <cell r="W733">
            <v>0</v>
          </cell>
          <cell r="X733">
            <v>0</v>
          </cell>
          <cell r="Y733">
            <v>0</v>
          </cell>
          <cell r="Z733">
            <v>6837.3360000000002</v>
          </cell>
          <cell r="AA733">
            <v>5469.8688000000002</v>
          </cell>
          <cell r="AB733">
            <v>0</v>
          </cell>
          <cell r="AC733">
            <v>0</v>
          </cell>
          <cell r="AD733">
            <v>0</v>
          </cell>
          <cell r="AE733">
            <v>5469.8688000000002</v>
          </cell>
          <cell r="AF733">
            <v>1367.4672</v>
          </cell>
          <cell r="AG733">
            <v>0</v>
          </cell>
          <cell r="AH733">
            <v>0</v>
          </cell>
          <cell r="AI733">
            <v>0</v>
          </cell>
          <cell r="AJ733">
            <v>1367.4672</v>
          </cell>
          <cell r="AL733">
            <v>0</v>
          </cell>
        </row>
        <row r="734">
          <cell r="B734" t="str">
            <v>ST/EPU</v>
          </cell>
          <cell r="C734" t="str">
            <v>C1I</v>
          </cell>
          <cell r="D734" t="str">
            <v>C1IB</v>
          </cell>
          <cell r="E734" t="str">
            <v>SSP</v>
          </cell>
          <cell r="G734">
            <v>23</v>
          </cell>
          <cell r="H734" t="str">
            <v>STAT Impression des dépliants (prim et sec) 3p (2000prim+1000sec)</v>
          </cell>
          <cell r="I734" t="str">
            <v>SSP</v>
          </cell>
          <cell r="K734" t="str">
            <v>IDA</v>
          </cell>
          <cell r="L734" t="str">
            <v>COT</v>
          </cell>
          <cell r="M734">
            <v>3000</v>
          </cell>
          <cell r="Q734">
            <v>3000</v>
          </cell>
          <cell r="R734" t="str">
            <v>u</v>
          </cell>
          <cell r="T734">
            <v>3.7985199999999999</v>
          </cell>
          <cell r="U734">
            <v>0.8</v>
          </cell>
          <cell r="V734">
            <v>11395.56</v>
          </cell>
          <cell r="W734">
            <v>0</v>
          </cell>
          <cell r="X734">
            <v>0</v>
          </cell>
          <cell r="Y734">
            <v>0</v>
          </cell>
          <cell r="Z734">
            <v>11395.56</v>
          </cell>
          <cell r="AA734">
            <v>9116.4480000000003</v>
          </cell>
          <cell r="AB734">
            <v>0</v>
          </cell>
          <cell r="AC734">
            <v>0</v>
          </cell>
          <cell r="AD734">
            <v>0</v>
          </cell>
          <cell r="AE734">
            <v>9116.4480000000003</v>
          </cell>
          <cell r="AF734">
            <v>2279.1119999999992</v>
          </cell>
          <cell r="AG734">
            <v>0</v>
          </cell>
          <cell r="AH734">
            <v>0</v>
          </cell>
          <cell r="AI734">
            <v>0</v>
          </cell>
          <cell r="AJ734">
            <v>2279.1119999999992</v>
          </cell>
          <cell r="AL734">
            <v>0</v>
          </cell>
        </row>
        <row r="735">
          <cell r="B735" t="str">
            <v>ST/EPU</v>
          </cell>
          <cell r="C735" t="str">
            <v>C1I</v>
          </cell>
          <cell r="D735" t="str">
            <v>C1IB</v>
          </cell>
          <cell r="E735" t="str">
            <v>SSP</v>
          </cell>
          <cell r="G735">
            <v>25</v>
          </cell>
          <cell r="H735" t="str">
            <v>STAT Atelier élaboration partie analytique 20px12j</v>
          </cell>
          <cell r="I735" t="str">
            <v>SSP</v>
          </cell>
          <cell r="K735" t="str">
            <v>IDA</v>
          </cell>
          <cell r="L735" t="str">
            <v>AUT</v>
          </cell>
          <cell r="M735">
            <v>240</v>
          </cell>
          <cell r="Q735">
            <v>240</v>
          </cell>
          <cell r="R735" t="str">
            <v>pxj</v>
          </cell>
          <cell r="T735">
            <v>113.9556</v>
          </cell>
          <cell r="U735">
            <v>1</v>
          </cell>
          <cell r="V735">
            <v>27349.344000000001</v>
          </cell>
          <cell r="W735">
            <v>0</v>
          </cell>
          <cell r="X735">
            <v>0</v>
          </cell>
          <cell r="Y735">
            <v>0</v>
          </cell>
          <cell r="Z735">
            <v>27349.344000000001</v>
          </cell>
          <cell r="AA735">
            <v>27349.344000000001</v>
          </cell>
          <cell r="AB735">
            <v>0</v>
          </cell>
          <cell r="AC735">
            <v>0</v>
          </cell>
          <cell r="AD735">
            <v>0</v>
          </cell>
          <cell r="AE735">
            <v>27349.344000000001</v>
          </cell>
          <cell r="AF735">
            <v>0</v>
          </cell>
          <cell r="AG735">
            <v>0</v>
          </cell>
          <cell r="AH735">
            <v>0</v>
          </cell>
          <cell r="AI735">
            <v>0</v>
          </cell>
          <cell r="AJ735">
            <v>0</v>
          </cell>
          <cell r="AL735">
            <v>0</v>
          </cell>
        </row>
        <row r="736">
          <cell r="B736" t="str">
            <v>ST/EPU</v>
          </cell>
          <cell r="C736" t="str">
            <v>C1I</v>
          </cell>
          <cell r="D736" t="str">
            <v>C1IB</v>
          </cell>
          <cell r="E736" t="str">
            <v>SSP</v>
          </cell>
          <cell r="G736">
            <v>15</v>
          </cell>
          <cell r="H736" t="str">
            <v>STAT Maintenance des équipements informatiques</v>
          </cell>
          <cell r="I736" t="str">
            <v>SSP</v>
          </cell>
          <cell r="K736" t="str">
            <v>IDA</v>
          </cell>
          <cell r="L736" t="str">
            <v>AUT</v>
          </cell>
          <cell r="M736">
            <v>1</v>
          </cell>
          <cell r="Q736">
            <v>1</v>
          </cell>
          <cell r="R736" t="str">
            <v>contrat</v>
          </cell>
          <cell r="T736">
            <v>3798.52</v>
          </cell>
          <cell r="U736">
            <v>0.9</v>
          </cell>
          <cell r="V736">
            <v>3798.52</v>
          </cell>
          <cell r="W736">
            <v>0</v>
          </cell>
          <cell r="X736">
            <v>0</v>
          </cell>
          <cell r="Y736">
            <v>0</v>
          </cell>
          <cell r="Z736">
            <v>3798.52</v>
          </cell>
          <cell r="AA736">
            <v>3418.6680000000001</v>
          </cell>
          <cell r="AB736">
            <v>0</v>
          </cell>
          <cell r="AC736">
            <v>0</v>
          </cell>
          <cell r="AD736">
            <v>0</v>
          </cell>
          <cell r="AE736">
            <v>3418.6680000000001</v>
          </cell>
          <cell r="AF736">
            <v>379.85199999999986</v>
          </cell>
          <cell r="AG736">
            <v>0</v>
          </cell>
          <cell r="AH736">
            <v>0</v>
          </cell>
          <cell r="AI736">
            <v>0</v>
          </cell>
          <cell r="AJ736">
            <v>379.85199999999986</v>
          </cell>
          <cell r="AL736">
            <v>0</v>
          </cell>
        </row>
        <row r="737">
          <cell r="B737" t="str">
            <v>ST/EPU</v>
          </cell>
          <cell r="C737" t="str">
            <v>C1H</v>
          </cell>
          <cell r="D737" t="str">
            <v>C1HA</v>
          </cell>
          <cell r="E737" t="str">
            <v>C CDMT</v>
          </cell>
          <cell r="G737">
            <v>25</v>
          </cell>
          <cell r="H737" t="str">
            <v>CDMT Appui à l'actualisation du RESEN et au cadrage financier</v>
          </cell>
          <cell r="I737" t="str">
            <v>C/CDMT</v>
          </cell>
          <cell r="K737" t="str">
            <v>IDA</v>
          </cell>
          <cell r="L737" t="str">
            <v>LR</v>
          </cell>
          <cell r="M737">
            <v>1</v>
          </cell>
          <cell r="Q737">
            <v>1</v>
          </cell>
          <cell r="R737" t="str">
            <v>forfait</v>
          </cell>
          <cell r="T737">
            <v>22791.119999999999</v>
          </cell>
          <cell r="U737">
            <v>1</v>
          </cell>
          <cell r="V737">
            <v>22791.119999999999</v>
          </cell>
          <cell r="W737">
            <v>0</v>
          </cell>
          <cell r="X737">
            <v>0</v>
          </cell>
          <cell r="Y737">
            <v>0</v>
          </cell>
          <cell r="Z737">
            <v>22791.119999999999</v>
          </cell>
          <cell r="AA737">
            <v>22791.119999999999</v>
          </cell>
          <cell r="AB737">
            <v>0</v>
          </cell>
          <cell r="AC737">
            <v>0</v>
          </cell>
          <cell r="AD737">
            <v>0</v>
          </cell>
          <cell r="AE737">
            <v>22791.119999999999</v>
          </cell>
          <cell r="AF737">
            <v>0</v>
          </cell>
          <cell r="AG737">
            <v>0</v>
          </cell>
          <cell r="AH737">
            <v>0</v>
          </cell>
          <cell r="AI737">
            <v>0</v>
          </cell>
          <cell r="AJ737">
            <v>0</v>
          </cell>
          <cell r="AL737">
            <v>0</v>
          </cell>
        </row>
        <row r="738">
          <cell r="B738" t="str">
            <v>ST/EPU</v>
          </cell>
          <cell r="C738" t="str">
            <v>C1H</v>
          </cell>
          <cell r="D738" t="str">
            <v>C1HA</v>
          </cell>
          <cell r="E738" t="str">
            <v>C CDMT</v>
          </cell>
          <cell r="G738">
            <v>25</v>
          </cell>
          <cell r="H738" t="str">
            <v>CDMT Revue dépenses publiques de l'éducation 2003 à 2005</v>
          </cell>
          <cell r="I738" t="str">
            <v>C/CDMT</v>
          </cell>
          <cell r="K738" t="str">
            <v>IDA</v>
          </cell>
          <cell r="L738" t="str">
            <v>LR</v>
          </cell>
          <cell r="M738">
            <v>1</v>
          </cell>
          <cell r="Q738">
            <v>1</v>
          </cell>
          <cell r="R738" t="str">
            <v>forfait</v>
          </cell>
          <cell r="T738">
            <v>227911.19999999998</v>
          </cell>
          <cell r="U738">
            <v>1</v>
          </cell>
          <cell r="V738">
            <v>227911.19999999998</v>
          </cell>
          <cell r="W738">
            <v>0</v>
          </cell>
          <cell r="X738">
            <v>0</v>
          </cell>
          <cell r="Y738">
            <v>0</v>
          </cell>
          <cell r="Z738">
            <v>227911.19999999998</v>
          </cell>
          <cell r="AA738">
            <v>227911.19999999998</v>
          </cell>
          <cell r="AB738">
            <v>0</v>
          </cell>
          <cell r="AC738">
            <v>0</v>
          </cell>
          <cell r="AD738">
            <v>0</v>
          </cell>
          <cell r="AE738">
            <v>227911.19999999998</v>
          </cell>
          <cell r="AF738">
            <v>0</v>
          </cell>
          <cell r="AG738">
            <v>0</v>
          </cell>
          <cell r="AH738">
            <v>0</v>
          </cell>
          <cell r="AI738">
            <v>0</v>
          </cell>
          <cell r="AJ738">
            <v>0</v>
          </cell>
          <cell r="AL738">
            <v>0</v>
          </cell>
        </row>
        <row r="739">
          <cell r="B739" t="str">
            <v>ST/EPU</v>
          </cell>
          <cell r="C739" t="str">
            <v>C1H</v>
          </cell>
          <cell r="D739" t="str">
            <v>C1HA</v>
          </cell>
          <cell r="E739" t="str">
            <v>C CDMT</v>
          </cell>
          <cell r="G739">
            <v>15</v>
          </cell>
          <cell r="H739" t="str">
            <v>CDMT Appui au fonctionnement de la Cellule (tél, internet et consommables bureau)</v>
          </cell>
          <cell r="I739" t="str">
            <v>C/CDMT</v>
          </cell>
          <cell r="K739" t="str">
            <v>IDA</v>
          </cell>
          <cell r="L739" t="str">
            <v>AUT</v>
          </cell>
          <cell r="M739">
            <v>12</v>
          </cell>
          <cell r="Q739">
            <v>12</v>
          </cell>
          <cell r="R739" t="str">
            <v>mois</v>
          </cell>
          <cell r="T739">
            <v>1352.1072615092548</v>
          </cell>
          <cell r="U739">
            <v>0.9</v>
          </cell>
          <cell r="V739">
            <v>16225.287138111058</v>
          </cell>
          <cell r="W739">
            <v>0</v>
          </cell>
          <cell r="X739">
            <v>0</v>
          </cell>
          <cell r="Y739">
            <v>0</v>
          </cell>
          <cell r="Z739">
            <v>16225.287138111058</v>
          </cell>
          <cell r="AA739">
            <v>14602.758424299953</v>
          </cell>
          <cell r="AB739">
            <v>0</v>
          </cell>
          <cell r="AC739">
            <v>0</v>
          </cell>
          <cell r="AD739">
            <v>0</v>
          </cell>
          <cell r="AE739">
            <v>14602.758424299953</v>
          </cell>
          <cell r="AF739">
            <v>1622.5287138111053</v>
          </cell>
          <cell r="AG739">
            <v>0</v>
          </cell>
          <cell r="AH739">
            <v>0</v>
          </cell>
          <cell r="AI739">
            <v>0</v>
          </cell>
          <cell r="AJ739">
            <v>1622.5287138111053</v>
          </cell>
          <cell r="AL739">
            <v>0</v>
          </cell>
        </row>
        <row r="740">
          <cell r="B740" t="str">
            <v>ST/EPU</v>
          </cell>
          <cell r="C740" t="str">
            <v>C1M</v>
          </cell>
          <cell r="D740" t="str">
            <v>C1MA</v>
          </cell>
          <cell r="E740" t="str">
            <v>CN/PEPT</v>
          </cell>
          <cell r="G740">
            <v>15</v>
          </cell>
          <cell r="H740" t="str">
            <v>PEPT2 Ateliers de concertation et de décision (harmonisation stratégies et procédures internes….)</v>
          </cell>
          <cell r="I740" t="str">
            <v>ST/MEPU</v>
          </cell>
          <cell r="K740" t="str">
            <v>IDA</v>
          </cell>
          <cell r="L740" t="str">
            <v>AUT</v>
          </cell>
          <cell r="M740">
            <v>800</v>
          </cell>
          <cell r="Q740">
            <v>800</v>
          </cell>
          <cell r="R740" t="str">
            <v>pxj</v>
          </cell>
          <cell r="T740">
            <v>113.9556</v>
          </cell>
          <cell r="U740">
            <v>0.9</v>
          </cell>
          <cell r="V740">
            <v>91164.48000000001</v>
          </cell>
          <cell r="W740">
            <v>0</v>
          </cell>
          <cell r="X740">
            <v>0</v>
          </cell>
          <cell r="Y740">
            <v>0</v>
          </cell>
          <cell r="Z740">
            <v>91164.48000000001</v>
          </cell>
          <cell r="AA740">
            <v>82048.032000000007</v>
          </cell>
          <cell r="AB740">
            <v>0</v>
          </cell>
          <cell r="AC740">
            <v>0</v>
          </cell>
          <cell r="AD740">
            <v>0</v>
          </cell>
          <cell r="AE740">
            <v>82048.032000000007</v>
          </cell>
          <cell r="AF740">
            <v>9116.448000000004</v>
          </cell>
          <cell r="AG740">
            <v>0</v>
          </cell>
          <cell r="AH740">
            <v>0</v>
          </cell>
          <cell r="AI740">
            <v>0</v>
          </cell>
          <cell r="AJ740">
            <v>9116.448000000004</v>
          </cell>
          <cell r="AL740">
            <v>0</v>
          </cell>
        </row>
        <row r="741">
          <cell r="B741" t="str">
            <v>ST/EPU</v>
          </cell>
          <cell r="C741" t="str">
            <v>C1M</v>
          </cell>
          <cell r="D741" t="str">
            <v>C1MA</v>
          </cell>
          <cell r="E741" t="str">
            <v>CN/PEPT</v>
          </cell>
          <cell r="G741">
            <v>25</v>
          </cell>
          <cell r="H741" t="str">
            <v>PEPT2 Informaticien : développement module gestion activités EPT tous bailleurs</v>
          </cell>
          <cell r="I741" t="str">
            <v>ST/MEPU</v>
          </cell>
          <cell r="K741" t="str">
            <v>IDA</v>
          </cell>
          <cell r="L741" t="str">
            <v>LR</v>
          </cell>
          <cell r="M741">
            <v>1</v>
          </cell>
          <cell r="Q741">
            <v>1</v>
          </cell>
          <cell r="R741" t="str">
            <v>contrat</v>
          </cell>
          <cell r="T741">
            <v>45582.239999999998</v>
          </cell>
          <cell r="U741">
            <v>1</v>
          </cell>
          <cell r="V741">
            <v>45582.239999999998</v>
          </cell>
          <cell r="W741">
            <v>0</v>
          </cell>
          <cell r="X741">
            <v>0</v>
          </cell>
          <cell r="Y741">
            <v>0</v>
          </cell>
          <cell r="Z741">
            <v>45582.239999999998</v>
          </cell>
          <cell r="AA741">
            <v>45582.239999999998</v>
          </cell>
          <cell r="AB741">
            <v>0</v>
          </cell>
          <cell r="AC741">
            <v>0</v>
          </cell>
          <cell r="AD741">
            <v>0</v>
          </cell>
          <cell r="AE741">
            <v>45582.239999999998</v>
          </cell>
          <cell r="AF741">
            <v>0</v>
          </cell>
          <cell r="AG741">
            <v>0</v>
          </cell>
          <cell r="AH741">
            <v>0</v>
          </cell>
          <cell r="AI741">
            <v>0</v>
          </cell>
          <cell r="AJ741">
            <v>0</v>
          </cell>
          <cell r="AL741">
            <v>0</v>
          </cell>
        </row>
        <row r="742">
          <cell r="B742" t="str">
            <v>ST/EPU</v>
          </cell>
          <cell r="C742" t="str">
            <v>C1M</v>
          </cell>
          <cell r="D742" t="str">
            <v>C1MA</v>
          </cell>
          <cell r="E742" t="str">
            <v>CN/PEPT</v>
          </cell>
          <cell r="G742">
            <v>25</v>
          </cell>
          <cell r="H742" t="str">
            <v>PEPT2 Spécialistes et études préparatoires PEPT 2</v>
          </cell>
          <cell r="I742" t="str">
            <v>ST/MEPU</v>
          </cell>
          <cell r="K742" t="str">
            <v>IDA</v>
          </cell>
          <cell r="L742" t="str">
            <v>LR</v>
          </cell>
          <cell r="M742">
            <v>1</v>
          </cell>
          <cell r="Q742">
            <v>1</v>
          </cell>
          <cell r="R742" t="str">
            <v>forfait</v>
          </cell>
          <cell r="T742">
            <v>1139556</v>
          </cell>
          <cell r="U742">
            <v>1</v>
          </cell>
          <cell r="V742">
            <v>1139556</v>
          </cell>
          <cell r="W742">
            <v>0</v>
          </cell>
          <cell r="X742">
            <v>0</v>
          </cell>
          <cell r="Y742">
            <v>0</v>
          </cell>
          <cell r="Z742">
            <v>1139556</v>
          </cell>
          <cell r="AA742">
            <v>1139556</v>
          </cell>
          <cell r="AB742">
            <v>0</v>
          </cell>
          <cell r="AC742">
            <v>0</v>
          </cell>
          <cell r="AD742">
            <v>0</v>
          </cell>
          <cell r="AE742">
            <v>1139556</v>
          </cell>
          <cell r="AF742">
            <v>0</v>
          </cell>
          <cell r="AG742">
            <v>0</v>
          </cell>
          <cell r="AH742">
            <v>0</v>
          </cell>
          <cell r="AI742">
            <v>0</v>
          </cell>
          <cell r="AJ742">
            <v>0</v>
          </cell>
          <cell r="AL742">
            <v>0</v>
          </cell>
        </row>
        <row r="743">
          <cell r="B743" t="str">
            <v>ST/EPU</v>
          </cell>
          <cell r="C743" t="str">
            <v>C1L</v>
          </cell>
          <cell r="D743" t="str">
            <v>C1LA</v>
          </cell>
          <cell r="E743" t="str">
            <v>C AUDIT</v>
          </cell>
          <cell r="G743">
            <v>15</v>
          </cell>
          <cell r="H743" t="str">
            <v>C AUDIT Mission de contrôle et de suivi semestriel des 46 SAAF x 2vis x2j /an</v>
          </cell>
          <cell r="I743" t="str">
            <v>SG/MEPU-EC</v>
          </cell>
          <cell r="K743" t="str">
            <v>IDA</v>
          </cell>
          <cell r="L743" t="str">
            <v>AUT</v>
          </cell>
          <cell r="M743">
            <v>184</v>
          </cell>
          <cell r="Q743">
            <v>184</v>
          </cell>
          <cell r="R743" t="str">
            <v>pxj</v>
          </cell>
          <cell r="T743">
            <v>113.9556</v>
          </cell>
          <cell r="U743">
            <v>0.9</v>
          </cell>
          <cell r="V743">
            <v>20967.830399999999</v>
          </cell>
          <cell r="W743">
            <v>0</v>
          </cell>
          <cell r="X743">
            <v>0</v>
          </cell>
          <cell r="Y743">
            <v>0</v>
          </cell>
          <cell r="Z743">
            <v>20967.830399999999</v>
          </cell>
          <cell r="AA743">
            <v>18871.04736</v>
          </cell>
          <cell r="AB743">
            <v>0</v>
          </cell>
          <cell r="AC743">
            <v>0</v>
          </cell>
          <cell r="AD743">
            <v>0</v>
          </cell>
          <cell r="AE743">
            <v>18871.04736</v>
          </cell>
          <cell r="AF743">
            <v>2096.7830399999984</v>
          </cell>
          <cell r="AG743">
            <v>0</v>
          </cell>
          <cell r="AH743">
            <v>0</v>
          </cell>
          <cell r="AI743">
            <v>0</v>
          </cell>
          <cell r="AJ743">
            <v>2096.7830399999984</v>
          </cell>
          <cell r="AL743">
            <v>0</v>
          </cell>
        </row>
        <row r="744">
          <cell r="B744" t="str">
            <v>ST/EPU</v>
          </cell>
          <cell r="C744" t="str">
            <v>C1L</v>
          </cell>
          <cell r="D744" t="str">
            <v>C1LA</v>
          </cell>
          <cell r="E744" t="str">
            <v>C AUDIT</v>
          </cell>
          <cell r="G744">
            <v>15</v>
          </cell>
          <cell r="H744" t="str">
            <v>C AUDIT Fonctionnement de la Cellule  yc production rapports</v>
          </cell>
          <cell r="I744" t="str">
            <v>SG/MEPU-EC</v>
          </cell>
          <cell r="K744" t="str">
            <v>IDA</v>
          </cell>
          <cell r="L744" t="str">
            <v>AUT</v>
          </cell>
          <cell r="M744">
            <v>12</v>
          </cell>
          <cell r="Q744">
            <v>12</v>
          </cell>
          <cell r="R744" t="str">
            <v>mois</v>
          </cell>
          <cell r="T744">
            <v>901.40484100616993</v>
          </cell>
          <cell r="U744">
            <v>0.9</v>
          </cell>
          <cell r="V744">
            <v>10816.858092074039</v>
          </cell>
          <cell r="W744">
            <v>0</v>
          </cell>
          <cell r="X744">
            <v>0</v>
          </cell>
          <cell r="Y744">
            <v>0</v>
          </cell>
          <cell r="Z744">
            <v>10816.858092074039</v>
          </cell>
          <cell r="AA744">
            <v>9735.1722828666352</v>
          </cell>
          <cell r="AB744">
            <v>0</v>
          </cell>
          <cell r="AC744">
            <v>0</v>
          </cell>
          <cell r="AD744">
            <v>0</v>
          </cell>
          <cell r="AE744">
            <v>9735.1722828666352</v>
          </cell>
          <cell r="AF744">
            <v>1081.6858092074035</v>
          </cell>
          <cell r="AG744">
            <v>0</v>
          </cell>
          <cell r="AH744">
            <v>0</v>
          </cell>
          <cell r="AI744">
            <v>0</v>
          </cell>
          <cell r="AJ744">
            <v>1081.6858092074035</v>
          </cell>
          <cell r="AL744">
            <v>0</v>
          </cell>
        </row>
        <row r="745">
          <cell r="B745" t="str">
            <v>ST/EPU</v>
          </cell>
          <cell r="C745" t="str">
            <v>C1L</v>
          </cell>
          <cell r="D745" t="str">
            <v>C1LA</v>
          </cell>
          <cell r="E745" t="str">
            <v>C AUDIT</v>
          </cell>
          <cell r="G745">
            <v>23</v>
          </cell>
          <cell r="H745" t="str">
            <v xml:space="preserve">C AUDIT Equipement informatique et bureautique de la Cellule </v>
          </cell>
          <cell r="I745" t="str">
            <v>SG/MEPU-EC</v>
          </cell>
          <cell r="K745" t="str">
            <v>IDA</v>
          </cell>
          <cell r="L745" t="str">
            <v>AOI</v>
          </cell>
          <cell r="M745">
            <v>1</v>
          </cell>
          <cell r="Q745">
            <v>1</v>
          </cell>
          <cell r="R745" t="str">
            <v>lot</v>
          </cell>
          <cell r="T745">
            <v>94963</v>
          </cell>
          <cell r="U745">
            <v>1</v>
          </cell>
          <cell r="V745">
            <v>94963</v>
          </cell>
          <cell r="W745">
            <v>0</v>
          </cell>
          <cell r="X745">
            <v>0</v>
          </cell>
          <cell r="Y745">
            <v>0</v>
          </cell>
          <cell r="Z745">
            <v>94963</v>
          </cell>
          <cell r="AA745">
            <v>94963</v>
          </cell>
          <cell r="AB745">
            <v>0</v>
          </cell>
          <cell r="AC745">
            <v>0</v>
          </cell>
          <cell r="AD745">
            <v>0</v>
          </cell>
          <cell r="AE745">
            <v>94963</v>
          </cell>
          <cell r="AF745">
            <v>0</v>
          </cell>
          <cell r="AG745">
            <v>0</v>
          </cell>
          <cell r="AH745">
            <v>0</v>
          </cell>
          <cell r="AI745">
            <v>0</v>
          </cell>
          <cell r="AJ745">
            <v>0</v>
          </cell>
          <cell r="AL745">
            <v>0</v>
          </cell>
        </row>
        <row r="746">
          <cell r="B746" t="str">
            <v>ST/EPU</v>
          </cell>
          <cell r="C746" t="str">
            <v>C1J</v>
          </cell>
          <cell r="D746" t="str">
            <v>C1JA</v>
          </cell>
          <cell r="E746" t="str">
            <v>DAAF</v>
          </cell>
          <cell r="G746">
            <v>15</v>
          </cell>
          <cell r="H746" t="str">
            <v>DAAF Mission de suivi et appui  aux SAAF  46SAAF x 2vis x2j /an</v>
          </cell>
          <cell r="I746" t="str">
            <v>DAAF</v>
          </cell>
          <cell r="K746" t="str">
            <v>IDA</v>
          </cell>
          <cell r="L746" t="str">
            <v>AUT</v>
          </cell>
          <cell r="M746">
            <v>184</v>
          </cell>
          <cell r="Q746">
            <v>184</v>
          </cell>
          <cell r="R746" t="str">
            <v>pxj</v>
          </cell>
          <cell r="T746">
            <v>113.9556</v>
          </cell>
          <cell r="U746">
            <v>0.9</v>
          </cell>
          <cell r="V746">
            <v>20967.830399999999</v>
          </cell>
          <cell r="W746">
            <v>0</v>
          </cell>
          <cell r="X746">
            <v>0</v>
          </cell>
          <cell r="Y746">
            <v>0</v>
          </cell>
          <cell r="Z746">
            <v>20967.830399999999</v>
          </cell>
          <cell r="AA746">
            <v>18871.04736</v>
          </cell>
          <cell r="AB746">
            <v>0</v>
          </cell>
          <cell r="AC746">
            <v>0</v>
          </cell>
          <cell r="AD746">
            <v>0</v>
          </cell>
          <cell r="AE746">
            <v>18871.04736</v>
          </cell>
          <cell r="AF746">
            <v>2096.7830399999984</v>
          </cell>
          <cell r="AG746">
            <v>0</v>
          </cell>
          <cell r="AH746">
            <v>0</v>
          </cell>
          <cell r="AI746">
            <v>0</v>
          </cell>
          <cell r="AJ746">
            <v>2096.7830399999984</v>
          </cell>
          <cell r="AL746">
            <v>0</v>
          </cell>
        </row>
        <row r="747">
          <cell r="B747" t="str">
            <v>ST/EPU</v>
          </cell>
          <cell r="C747" t="str">
            <v>C1M</v>
          </cell>
          <cell r="D747" t="str">
            <v>C1MB</v>
          </cell>
          <cell r="E747" t="str">
            <v>ST/MEPU</v>
          </cell>
          <cell r="G747">
            <v>25</v>
          </cell>
          <cell r="H747" t="str">
            <v>ST/MEPU Spécialiste en communication : Journaliste éducation</v>
          </cell>
          <cell r="I747" t="str">
            <v>ST/MEPU</v>
          </cell>
          <cell r="K747" t="str">
            <v>IDA</v>
          </cell>
          <cell r="L747" t="str">
            <v>LR</v>
          </cell>
          <cell r="M747">
            <v>1</v>
          </cell>
          <cell r="Q747">
            <v>1</v>
          </cell>
          <cell r="R747" t="str">
            <v>forfait</v>
          </cell>
          <cell r="T747">
            <v>37985.199999999997</v>
          </cell>
          <cell r="U747">
            <v>1</v>
          </cell>
          <cell r="V747">
            <v>37985.199999999997</v>
          </cell>
          <cell r="W747">
            <v>0</v>
          </cell>
          <cell r="X747">
            <v>0</v>
          </cell>
          <cell r="Y747">
            <v>0</v>
          </cell>
          <cell r="Z747">
            <v>37985.199999999997</v>
          </cell>
          <cell r="AA747">
            <v>37985.199999999997</v>
          </cell>
          <cell r="AB747">
            <v>0</v>
          </cell>
          <cell r="AC747">
            <v>0</v>
          </cell>
          <cell r="AD747">
            <v>0</v>
          </cell>
          <cell r="AE747">
            <v>37985.199999999997</v>
          </cell>
          <cell r="AF747">
            <v>0</v>
          </cell>
          <cell r="AG747">
            <v>0</v>
          </cell>
          <cell r="AH747">
            <v>0</v>
          </cell>
          <cell r="AI747">
            <v>0</v>
          </cell>
          <cell r="AJ747">
            <v>0</v>
          </cell>
          <cell r="AL747">
            <v>0</v>
          </cell>
        </row>
        <row r="748">
          <cell r="B748" t="str">
            <v>ST/EPU</v>
          </cell>
          <cell r="C748" t="str">
            <v>C1M</v>
          </cell>
          <cell r="D748" t="str">
            <v>C1MB</v>
          </cell>
          <cell r="E748" t="str">
            <v>ST/MEPU</v>
          </cell>
          <cell r="G748">
            <v>25</v>
          </cell>
          <cell r="H748" t="str">
            <v>ST/MEPU Emissions radio télé</v>
          </cell>
          <cell r="I748" t="str">
            <v>ST/MEPU</v>
          </cell>
          <cell r="K748" t="str">
            <v>IDA</v>
          </cell>
          <cell r="L748" t="str">
            <v>AUT</v>
          </cell>
          <cell r="M748">
            <v>1</v>
          </cell>
          <cell r="Q748">
            <v>1</v>
          </cell>
          <cell r="R748" t="str">
            <v>forfait</v>
          </cell>
          <cell r="T748">
            <v>6309.833887043189</v>
          </cell>
          <cell r="U748">
            <v>1</v>
          </cell>
          <cell r="V748">
            <v>6309.833887043189</v>
          </cell>
          <cell r="W748">
            <v>0</v>
          </cell>
          <cell r="X748">
            <v>0</v>
          </cell>
          <cell r="Y748">
            <v>0</v>
          </cell>
          <cell r="Z748">
            <v>6309.833887043189</v>
          </cell>
          <cell r="AA748">
            <v>6309.833887043189</v>
          </cell>
          <cell r="AB748">
            <v>0</v>
          </cell>
          <cell r="AC748">
            <v>0</v>
          </cell>
          <cell r="AD748">
            <v>0</v>
          </cell>
          <cell r="AE748">
            <v>6309.833887043189</v>
          </cell>
          <cell r="AF748">
            <v>0</v>
          </cell>
          <cell r="AG748">
            <v>0</v>
          </cell>
          <cell r="AH748">
            <v>0</v>
          </cell>
          <cell r="AI748">
            <v>0</v>
          </cell>
          <cell r="AJ748">
            <v>0</v>
          </cell>
          <cell r="AL748">
            <v>0</v>
          </cell>
        </row>
        <row r="749">
          <cell r="B749" t="str">
            <v>ST/EPU</v>
          </cell>
          <cell r="C749" t="str">
            <v>C1M</v>
          </cell>
          <cell r="D749" t="str">
            <v>C1MB</v>
          </cell>
          <cell r="E749" t="str">
            <v>ST/MEPU</v>
          </cell>
          <cell r="G749">
            <v>25</v>
          </cell>
          <cell r="H749" t="str">
            <v>ST/MEPU Publications dans la presse</v>
          </cell>
          <cell r="I749" t="str">
            <v>ST/MEPU</v>
          </cell>
          <cell r="K749" t="str">
            <v>IDA</v>
          </cell>
          <cell r="L749" t="str">
            <v>AUT</v>
          </cell>
          <cell r="M749">
            <v>1</v>
          </cell>
          <cell r="Q749">
            <v>1</v>
          </cell>
          <cell r="R749" t="str">
            <v>forfait</v>
          </cell>
          <cell r="T749">
            <v>10816.858092074039</v>
          </cell>
          <cell r="U749">
            <v>1</v>
          </cell>
          <cell r="V749">
            <v>10816.858092074039</v>
          </cell>
          <cell r="W749">
            <v>0</v>
          </cell>
          <cell r="X749">
            <v>0</v>
          </cell>
          <cell r="Y749">
            <v>0</v>
          </cell>
          <cell r="Z749">
            <v>10816.858092074039</v>
          </cell>
          <cell r="AA749">
            <v>10816.858092074039</v>
          </cell>
          <cell r="AB749">
            <v>0</v>
          </cell>
          <cell r="AC749">
            <v>0</v>
          </cell>
          <cell r="AD749">
            <v>0</v>
          </cell>
          <cell r="AE749">
            <v>10816.858092074039</v>
          </cell>
          <cell r="AF749">
            <v>0</v>
          </cell>
          <cell r="AG749">
            <v>0</v>
          </cell>
          <cell r="AH749">
            <v>0</v>
          </cell>
          <cell r="AI749">
            <v>0</v>
          </cell>
          <cell r="AJ749">
            <v>0</v>
          </cell>
          <cell r="AL749">
            <v>0</v>
          </cell>
        </row>
        <row r="750">
          <cell r="B750" t="str">
            <v>ST/EPU</v>
          </cell>
          <cell r="C750" t="str">
            <v>C1M</v>
          </cell>
          <cell r="D750" t="str">
            <v>C1MB</v>
          </cell>
          <cell r="E750" t="str">
            <v>ST/MEPU</v>
          </cell>
          <cell r="G750">
            <v>15</v>
          </cell>
          <cell r="H750" t="str">
            <v>ST/MEPU Reproduction documents</v>
          </cell>
          <cell r="I750" t="str">
            <v>ST/MEPU</v>
          </cell>
          <cell r="K750" t="str">
            <v>IDA</v>
          </cell>
          <cell r="L750" t="str">
            <v>AUT</v>
          </cell>
          <cell r="M750">
            <v>1</v>
          </cell>
          <cell r="Q750">
            <v>1</v>
          </cell>
          <cell r="R750" t="str">
            <v>forfait</v>
          </cell>
          <cell r="T750">
            <v>18028.096820123399</v>
          </cell>
          <cell r="U750">
            <v>0.9</v>
          </cell>
          <cell r="V750">
            <v>18028.096820123399</v>
          </cell>
          <cell r="W750">
            <v>0</v>
          </cell>
          <cell r="X750">
            <v>0</v>
          </cell>
          <cell r="Y750">
            <v>0</v>
          </cell>
          <cell r="Z750">
            <v>18028.096820123399</v>
          </cell>
          <cell r="AA750">
            <v>16225.28713811106</v>
          </cell>
          <cell r="AB750">
            <v>0</v>
          </cell>
          <cell r="AC750">
            <v>0</v>
          </cell>
          <cell r="AD750">
            <v>0</v>
          </cell>
          <cell r="AE750">
            <v>16225.28713811106</v>
          </cell>
          <cell r="AF750">
            <v>1802.8096820123392</v>
          </cell>
          <cell r="AG750">
            <v>0</v>
          </cell>
          <cell r="AH750">
            <v>0</v>
          </cell>
          <cell r="AI750">
            <v>0</v>
          </cell>
          <cell r="AJ750">
            <v>1802.8096820123392</v>
          </cell>
          <cell r="AL750">
            <v>0</v>
          </cell>
        </row>
        <row r="751">
          <cell r="B751" t="str">
            <v>ST/EPU</v>
          </cell>
          <cell r="C751" t="str">
            <v>C1M</v>
          </cell>
          <cell r="D751" t="str">
            <v>C1MB</v>
          </cell>
          <cell r="E751" t="str">
            <v>ST/MEPU</v>
          </cell>
          <cell r="G751">
            <v>25</v>
          </cell>
          <cell r="H751" t="str">
            <v xml:space="preserve">ST/MEPU Form  diverses à l'extérieur </v>
          </cell>
          <cell r="I751" t="str">
            <v>ST/MEPU</v>
          </cell>
          <cell r="K751" t="str">
            <v>IDA</v>
          </cell>
          <cell r="L751" t="str">
            <v>AUT</v>
          </cell>
          <cell r="M751">
            <v>1</v>
          </cell>
          <cell r="Q751">
            <v>1</v>
          </cell>
          <cell r="R751" t="str">
            <v>forfait</v>
          </cell>
          <cell r="T751">
            <v>211197.712</v>
          </cell>
          <cell r="U751">
            <v>1</v>
          </cell>
          <cell r="V751">
            <v>211197.712</v>
          </cell>
          <cell r="W751">
            <v>0</v>
          </cell>
          <cell r="X751">
            <v>0</v>
          </cell>
          <cell r="Y751">
            <v>0</v>
          </cell>
          <cell r="Z751">
            <v>211197.712</v>
          </cell>
          <cell r="AA751">
            <v>211197.712</v>
          </cell>
          <cell r="AB751">
            <v>0</v>
          </cell>
          <cell r="AC751">
            <v>0</v>
          </cell>
          <cell r="AD751">
            <v>0</v>
          </cell>
          <cell r="AE751">
            <v>211197.712</v>
          </cell>
          <cell r="AF751">
            <v>0</v>
          </cell>
          <cell r="AG751">
            <v>0</v>
          </cell>
          <cell r="AH751">
            <v>0</v>
          </cell>
          <cell r="AI751">
            <v>0</v>
          </cell>
          <cell r="AJ751">
            <v>0</v>
          </cell>
          <cell r="AL751">
            <v>0</v>
          </cell>
        </row>
        <row r="752">
          <cell r="B752" t="str">
            <v>ST/EPU</v>
          </cell>
          <cell r="C752" t="str">
            <v>C1M</v>
          </cell>
          <cell r="D752" t="str">
            <v>C1MB</v>
          </cell>
          <cell r="E752" t="str">
            <v>ST/MEPU</v>
          </cell>
          <cell r="G752">
            <v>25</v>
          </cell>
          <cell r="H752" t="str">
            <v>ST/MEPU Ateliers internationaux et régionaux (RESEN, AGEPA…)</v>
          </cell>
          <cell r="I752" t="str">
            <v>ST/MEPU</v>
          </cell>
          <cell r="K752" t="str">
            <v>IDA</v>
          </cell>
          <cell r="L752" t="str">
            <v>AUT</v>
          </cell>
          <cell r="M752">
            <v>2</v>
          </cell>
          <cell r="Q752">
            <v>2</v>
          </cell>
          <cell r="R752" t="str">
            <v>u</v>
          </cell>
          <cell r="T752">
            <v>56977.799999999996</v>
          </cell>
          <cell r="U752">
            <v>1</v>
          </cell>
          <cell r="V752">
            <v>113955.59999999999</v>
          </cell>
          <cell r="W752">
            <v>0</v>
          </cell>
          <cell r="X752">
            <v>0</v>
          </cell>
          <cell r="Y752">
            <v>0</v>
          </cell>
          <cell r="Z752">
            <v>113955.59999999999</v>
          </cell>
          <cell r="AA752">
            <v>113955.59999999999</v>
          </cell>
          <cell r="AB752">
            <v>0</v>
          </cell>
          <cell r="AC752">
            <v>0</v>
          </cell>
          <cell r="AD752">
            <v>0</v>
          </cell>
          <cell r="AE752">
            <v>113955.59999999999</v>
          </cell>
          <cell r="AF752">
            <v>0</v>
          </cell>
          <cell r="AG752">
            <v>0</v>
          </cell>
          <cell r="AH752">
            <v>0</v>
          </cell>
          <cell r="AI752">
            <v>0</v>
          </cell>
          <cell r="AJ752">
            <v>0</v>
          </cell>
          <cell r="AL752">
            <v>0</v>
          </cell>
        </row>
        <row r="753">
          <cell r="B753" t="str">
            <v>ST/EPU</v>
          </cell>
          <cell r="C753" t="str">
            <v>C1M</v>
          </cell>
          <cell r="D753" t="str">
            <v>C1MB</v>
          </cell>
          <cell r="E753" t="str">
            <v>ST/MEPU</v>
          </cell>
          <cell r="G753">
            <v>25</v>
          </cell>
          <cell r="H753" t="str">
            <v>ST/MEPU Ateliers sur procédures gestion coordination programme</v>
          </cell>
          <cell r="I753" t="str">
            <v>ST/MEPU</v>
          </cell>
          <cell r="K753" t="str">
            <v>IDA</v>
          </cell>
          <cell r="L753" t="str">
            <v>AUT</v>
          </cell>
          <cell r="M753">
            <v>300</v>
          </cell>
          <cell r="Q753">
            <v>300</v>
          </cell>
          <cell r="R753" t="str">
            <v>pxj</v>
          </cell>
          <cell r="T753">
            <v>113.9556</v>
          </cell>
          <cell r="U753">
            <v>1</v>
          </cell>
          <cell r="V753">
            <v>34186.68</v>
          </cell>
          <cell r="W753">
            <v>0</v>
          </cell>
          <cell r="X753">
            <v>0</v>
          </cell>
          <cell r="Y753">
            <v>0</v>
          </cell>
          <cell r="Z753">
            <v>34186.68</v>
          </cell>
          <cell r="AA753">
            <v>34186.68</v>
          </cell>
          <cell r="AB753">
            <v>0</v>
          </cell>
          <cell r="AC753">
            <v>0</v>
          </cell>
          <cell r="AD753">
            <v>0</v>
          </cell>
          <cell r="AE753">
            <v>34186.68</v>
          </cell>
          <cell r="AF753">
            <v>0</v>
          </cell>
          <cell r="AG753">
            <v>0</v>
          </cell>
          <cell r="AH753">
            <v>0</v>
          </cell>
          <cell r="AI753">
            <v>0</v>
          </cell>
          <cell r="AJ753">
            <v>0</v>
          </cell>
          <cell r="AL753">
            <v>0</v>
          </cell>
        </row>
        <row r="754">
          <cell r="B754" t="str">
            <v>ST/EPU</v>
          </cell>
          <cell r="C754" t="str">
            <v>C1M</v>
          </cell>
          <cell r="D754" t="str">
            <v>C1MB</v>
          </cell>
          <cell r="E754" t="str">
            <v>ST/MEPU</v>
          </cell>
          <cell r="G754">
            <v>25</v>
          </cell>
          <cell r="H754" t="str">
            <v>ST/MEPU Prorogation audit du PEPT1 sur 2 périodes</v>
          </cell>
          <cell r="I754" t="str">
            <v>ST/MEPU</v>
          </cell>
          <cell r="K754" t="str">
            <v>IDA</v>
          </cell>
          <cell r="L754" t="str">
            <v>LR</v>
          </cell>
          <cell r="M754">
            <v>1</v>
          </cell>
          <cell r="Q754">
            <v>1</v>
          </cell>
          <cell r="R754" t="str">
            <v>u</v>
          </cell>
          <cell r="T754">
            <v>117754.12</v>
          </cell>
          <cell r="U754">
            <v>1</v>
          </cell>
          <cell r="V754">
            <v>117754.12</v>
          </cell>
          <cell r="W754">
            <v>0</v>
          </cell>
          <cell r="X754">
            <v>0</v>
          </cell>
          <cell r="Y754">
            <v>0</v>
          </cell>
          <cell r="Z754">
            <v>117754.12</v>
          </cell>
          <cell r="AA754">
            <v>117754.12</v>
          </cell>
          <cell r="AB754">
            <v>0</v>
          </cell>
          <cell r="AC754">
            <v>0</v>
          </cell>
          <cell r="AD754">
            <v>0</v>
          </cell>
          <cell r="AE754">
            <v>117754.12</v>
          </cell>
          <cell r="AF754">
            <v>0</v>
          </cell>
          <cell r="AG754">
            <v>0</v>
          </cell>
          <cell r="AH754">
            <v>0</v>
          </cell>
          <cell r="AI754">
            <v>0</v>
          </cell>
          <cell r="AJ754">
            <v>0</v>
          </cell>
          <cell r="AL754">
            <v>0</v>
          </cell>
        </row>
        <row r="755">
          <cell r="B755" t="str">
            <v>ST/EPU</v>
          </cell>
          <cell r="C755" t="str">
            <v>C1M</v>
          </cell>
          <cell r="D755" t="str">
            <v>C1MB</v>
          </cell>
          <cell r="E755" t="str">
            <v>ST/MEPU</v>
          </cell>
          <cell r="G755">
            <v>25</v>
          </cell>
          <cell r="H755" t="str">
            <v>ST/MEPU Assistance techn TomPro</v>
          </cell>
          <cell r="I755" t="str">
            <v>ST/MEPU</v>
          </cell>
          <cell r="K755" t="str">
            <v>IDA</v>
          </cell>
          <cell r="L755" t="str">
            <v>LR</v>
          </cell>
          <cell r="M755">
            <v>1</v>
          </cell>
          <cell r="Q755">
            <v>1</v>
          </cell>
          <cell r="R755" t="str">
            <v>u</v>
          </cell>
          <cell r="T755">
            <v>45582.239999999998</v>
          </cell>
          <cell r="U755">
            <v>1</v>
          </cell>
          <cell r="V755">
            <v>45582.239999999998</v>
          </cell>
          <cell r="W755">
            <v>0</v>
          </cell>
          <cell r="X755">
            <v>0</v>
          </cell>
          <cell r="Y755">
            <v>0</v>
          </cell>
          <cell r="Z755">
            <v>45582.239999999998</v>
          </cell>
          <cell r="AA755">
            <v>45582.239999999998</v>
          </cell>
          <cell r="AB755">
            <v>0</v>
          </cell>
          <cell r="AC755">
            <v>0</v>
          </cell>
          <cell r="AD755">
            <v>0</v>
          </cell>
          <cell r="AE755">
            <v>45582.239999999998</v>
          </cell>
          <cell r="AF755">
            <v>0</v>
          </cell>
          <cell r="AG755">
            <v>0</v>
          </cell>
          <cell r="AH755">
            <v>0</v>
          </cell>
          <cell r="AI755">
            <v>0</v>
          </cell>
          <cell r="AJ755">
            <v>0</v>
          </cell>
          <cell r="AL755">
            <v>0</v>
          </cell>
        </row>
        <row r="756">
          <cell r="B756" t="str">
            <v>ST/EPU</v>
          </cell>
          <cell r="C756" t="str">
            <v>C1M</v>
          </cell>
          <cell r="D756" t="str">
            <v>C1MB</v>
          </cell>
          <cell r="E756" t="str">
            <v>ST/MEPU</v>
          </cell>
          <cell r="G756">
            <v>25</v>
          </cell>
          <cell r="H756" t="str">
            <v>ST/MEPU Services de consultants pour élaboration du rapport d'achèvement</v>
          </cell>
          <cell r="I756" t="str">
            <v>ST/MEPU</v>
          </cell>
          <cell r="K756" t="str">
            <v>IDA</v>
          </cell>
          <cell r="L756" t="str">
            <v>LR</v>
          </cell>
          <cell r="M756">
            <v>1</v>
          </cell>
          <cell r="Q756">
            <v>1</v>
          </cell>
          <cell r="R756" t="str">
            <v>u</v>
          </cell>
          <cell r="T756">
            <v>265896.39999999997</v>
          </cell>
          <cell r="U756">
            <v>1</v>
          </cell>
          <cell r="V756">
            <v>265896.39999999997</v>
          </cell>
          <cell r="W756">
            <v>0</v>
          </cell>
          <cell r="X756">
            <v>0</v>
          </cell>
          <cell r="Y756">
            <v>0</v>
          </cell>
          <cell r="Z756">
            <v>265896.39999999997</v>
          </cell>
          <cell r="AA756">
            <v>265896.39999999997</v>
          </cell>
          <cell r="AB756">
            <v>0</v>
          </cell>
          <cell r="AC756">
            <v>0</v>
          </cell>
          <cell r="AD756">
            <v>0</v>
          </cell>
          <cell r="AE756">
            <v>265896.39999999997</v>
          </cell>
          <cell r="AF756">
            <v>0</v>
          </cell>
          <cell r="AG756">
            <v>0</v>
          </cell>
          <cell r="AH756">
            <v>0</v>
          </cell>
          <cell r="AI756">
            <v>0</v>
          </cell>
          <cell r="AJ756">
            <v>0</v>
          </cell>
          <cell r="AL756">
            <v>0</v>
          </cell>
        </row>
        <row r="757">
          <cell r="B757" t="str">
            <v>ST/EPU</v>
          </cell>
          <cell r="C757" t="str">
            <v>C1M</v>
          </cell>
          <cell r="D757" t="str">
            <v>C1MB</v>
          </cell>
          <cell r="E757" t="str">
            <v>ST/MEPU</v>
          </cell>
          <cell r="G757">
            <v>15</v>
          </cell>
          <cell r="H757" t="str">
            <v>ST/MEPU Missions Washington</v>
          </cell>
          <cell r="I757" t="str">
            <v>ST/MEPU</v>
          </cell>
          <cell r="K757" t="str">
            <v>IDA</v>
          </cell>
          <cell r="L757" t="str">
            <v>AUT</v>
          </cell>
          <cell r="M757">
            <v>1</v>
          </cell>
          <cell r="Q757">
            <v>1</v>
          </cell>
          <cell r="R757" t="str">
            <v>u</v>
          </cell>
          <cell r="T757">
            <v>91164.479999999996</v>
          </cell>
          <cell r="U757">
            <v>0.9</v>
          </cell>
          <cell r="V757">
            <v>91164.479999999996</v>
          </cell>
          <cell r="W757">
            <v>0</v>
          </cell>
          <cell r="X757">
            <v>0</v>
          </cell>
          <cell r="Y757">
            <v>0</v>
          </cell>
          <cell r="Z757">
            <v>91164.479999999996</v>
          </cell>
          <cell r="AA757">
            <v>82048.031999999992</v>
          </cell>
          <cell r="AB757">
            <v>0</v>
          </cell>
          <cell r="AC757">
            <v>0</v>
          </cell>
          <cell r="AD757">
            <v>0</v>
          </cell>
          <cell r="AE757">
            <v>82048.031999999992</v>
          </cell>
          <cell r="AF757">
            <v>9116.448000000004</v>
          </cell>
          <cell r="AG757">
            <v>0</v>
          </cell>
          <cell r="AH757">
            <v>0</v>
          </cell>
          <cell r="AI757">
            <v>0</v>
          </cell>
          <cell r="AJ757">
            <v>9116.448000000004</v>
          </cell>
          <cell r="AL757">
            <v>0</v>
          </cell>
        </row>
        <row r="758">
          <cell r="B758" t="str">
            <v>ST/EPU</v>
          </cell>
          <cell r="C758" t="str">
            <v>C1M</v>
          </cell>
          <cell r="D758" t="str">
            <v>C1MB</v>
          </cell>
          <cell r="E758" t="str">
            <v>ST/MEPU</v>
          </cell>
          <cell r="G758">
            <v>15</v>
          </cell>
          <cell r="H758" t="str">
            <v>ST/MEPU Salaires contractuels</v>
          </cell>
          <cell r="I758" t="str">
            <v>ST/MEPU</v>
          </cell>
          <cell r="K758" t="str">
            <v>IDA</v>
          </cell>
          <cell r="L758" t="str">
            <v>AUT</v>
          </cell>
          <cell r="M758">
            <v>12</v>
          </cell>
          <cell r="Q758">
            <v>12</v>
          </cell>
          <cell r="R758" t="str">
            <v>mois</v>
          </cell>
          <cell r="T758">
            <v>26589.64</v>
          </cell>
          <cell r="U758">
            <v>0.9</v>
          </cell>
          <cell r="V758">
            <v>319075.68</v>
          </cell>
          <cell r="W758">
            <v>0</v>
          </cell>
          <cell r="X758">
            <v>0</v>
          </cell>
          <cell r="Y758">
            <v>0</v>
          </cell>
          <cell r="Z758">
            <v>319075.68</v>
          </cell>
          <cell r="AA758">
            <v>287168.11200000002</v>
          </cell>
          <cell r="AB758">
            <v>0</v>
          </cell>
          <cell r="AC758">
            <v>0</v>
          </cell>
          <cell r="AD758">
            <v>0</v>
          </cell>
          <cell r="AE758">
            <v>287168.11200000002</v>
          </cell>
          <cell r="AF758">
            <v>31907.56799999997</v>
          </cell>
          <cell r="AG758">
            <v>0</v>
          </cell>
          <cell r="AH758">
            <v>0</v>
          </cell>
          <cell r="AI758">
            <v>0</v>
          </cell>
          <cell r="AJ758">
            <v>31907.56799999997</v>
          </cell>
          <cell r="AL758">
            <v>0</v>
          </cell>
        </row>
        <row r="759">
          <cell r="B759" t="str">
            <v>ST/EPU</v>
          </cell>
          <cell r="C759" t="str">
            <v>C1M</v>
          </cell>
          <cell r="D759" t="str">
            <v>C1MB</v>
          </cell>
          <cell r="E759" t="str">
            <v>ST/MEPU</v>
          </cell>
          <cell r="G759">
            <v>15</v>
          </cell>
          <cell r="H759" t="str">
            <v>ST/MEPU Missions sur terrain : 20j/mois</v>
          </cell>
          <cell r="I759" t="str">
            <v>ST/MEPU</v>
          </cell>
          <cell r="K759" t="str">
            <v>IDA</v>
          </cell>
          <cell r="L759" t="str">
            <v>AUT</v>
          </cell>
          <cell r="M759">
            <v>180</v>
          </cell>
          <cell r="Q759">
            <v>180</v>
          </cell>
          <cell r="R759" t="str">
            <v>pxj</v>
          </cell>
          <cell r="T759">
            <v>113.9556</v>
          </cell>
          <cell r="U759">
            <v>0.9</v>
          </cell>
          <cell r="V759">
            <v>20512.008000000002</v>
          </cell>
          <cell r="W759">
            <v>0</v>
          </cell>
          <cell r="X759">
            <v>0</v>
          </cell>
          <cell r="Y759">
            <v>0</v>
          </cell>
          <cell r="Z759">
            <v>20512.008000000002</v>
          </cell>
          <cell r="AA759">
            <v>18460.807200000003</v>
          </cell>
          <cell r="AB759">
            <v>0</v>
          </cell>
          <cell r="AC759">
            <v>0</v>
          </cell>
          <cell r="AD759">
            <v>0</v>
          </cell>
          <cell r="AE759">
            <v>18460.807200000003</v>
          </cell>
          <cell r="AF759">
            <v>2051.2007999999987</v>
          </cell>
          <cell r="AG759">
            <v>0</v>
          </cell>
          <cell r="AH759">
            <v>0</v>
          </cell>
          <cell r="AI759">
            <v>0</v>
          </cell>
          <cell r="AJ759">
            <v>2051.2007999999987</v>
          </cell>
          <cell r="AL759">
            <v>0</v>
          </cell>
        </row>
        <row r="760">
          <cell r="B760" t="str">
            <v>ST/EPU</v>
          </cell>
          <cell r="C760" t="str">
            <v>C1M</v>
          </cell>
          <cell r="D760" t="str">
            <v>C1MB</v>
          </cell>
          <cell r="E760" t="str">
            <v>ST/MEPU</v>
          </cell>
          <cell r="G760">
            <v>15</v>
          </cell>
          <cell r="H760" t="str">
            <v>ST/MEPU Services extérieurs</v>
          </cell>
          <cell r="I760" t="str">
            <v>ST/MEPU</v>
          </cell>
          <cell r="K760" t="str">
            <v>IDA</v>
          </cell>
          <cell r="L760" t="str">
            <v>AUT</v>
          </cell>
          <cell r="M760">
            <v>12</v>
          </cell>
          <cell r="Q760">
            <v>12</v>
          </cell>
          <cell r="R760" t="str">
            <v>mois</v>
          </cell>
          <cell r="T760">
            <v>55078.54</v>
          </cell>
          <cell r="U760">
            <v>0.9</v>
          </cell>
          <cell r="V760">
            <v>660942.48</v>
          </cell>
          <cell r="W760">
            <v>0</v>
          </cell>
          <cell r="X760">
            <v>0</v>
          </cell>
          <cell r="Y760">
            <v>0</v>
          </cell>
          <cell r="Z760">
            <v>660942.48</v>
          </cell>
          <cell r="AA760">
            <v>594848.23199999996</v>
          </cell>
          <cell r="AB760">
            <v>0</v>
          </cell>
          <cell r="AC760">
            <v>0</v>
          </cell>
          <cell r="AD760">
            <v>0</v>
          </cell>
          <cell r="AE760">
            <v>594848.23199999996</v>
          </cell>
          <cell r="AF760">
            <v>66094.248000000021</v>
          </cell>
          <cell r="AG760">
            <v>0</v>
          </cell>
          <cell r="AH760">
            <v>0</v>
          </cell>
          <cell r="AI760">
            <v>0</v>
          </cell>
          <cell r="AJ760">
            <v>66094.248000000021</v>
          </cell>
          <cell r="AL760">
            <v>0</v>
          </cell>
        </row>
        <row r="761">
          <cell r="B761" t="str">
            <v>ST/EPU</v>
          </cell>
          <cell r="C761" t="str">
            <v>C1M</v>
          </cell>
          <cell r="D761" t="str">
            <v>C1MB</v>
          </cell>
          <cell r="E761" t="str">
            <v>ST/MEPU</v>
          </cell>
          <cell r="G761">
            <v>15</v>
          </cell>
          <cell r="H761" t="str">
            <v>ST/MEPU Fournitures et consommables</v>
          </cell>
          <cell r="I761" t="str">
            <v>ST/MEPU</v>
          </cell>
          <cell r="K761" t="str">
            <v>IDA</v>
          </cell>
          <cell r="L761" t="str">
            <v>COT</v>
          </cell>
          <cell r="M761">
            <v>12</v>
          </cell>
          <cell r="Q761">
            <v>12</v>
          </cell>
          <cell r="R761" t="str">
            <v>mois</v>
          </cell>
          <cell r="T761">
            <v>9496.2999999999993</v>
          </cell>
          <cell r="U761">
            <v>0.9</v>
          </cell>
          <cell r="V761">
            <v>113955.59999999999</v>
          </cell>
          <cell r="W761">
            <v>0</v>
          </cell>
          <cell r="X761">
            <v>0</v>
          </cell>
          <cell r="Y761">
            <v>0</v>
          </cell>
          <cell r="Z761">
            <v>113955.59999999999</v>
          </cell>
          <cell r="AA761">
            <v>102560.04</v>
          </cell>
          <cell r="AB761">
            <v>0</v>
          </cell>
          <cell r="AC761">
            <v>0</v>
          </cell>
          <cell r="AD761">
            <v>0</v>
          </cell>
          <cell r="AE761">
            <v>102560.04</v>
          </cell>
          <cell r="AF761">
            <v>11395.559999999998</v>
          </cell>
          <cell r="AG761">
            <v>0</v>
          </cell>
          <cell r="AH761">
            <v>0</v>
          </cell>
          <cell r="AI761">
            <v>0</v>
          </cell>
          <cell r="AJ761">
            <v>11395.559999999998</v>
          </cell>
          <cell r="AL761">
            <v>0</v>
          </cell>
        </row>
        <row r="762">
          <cell r="B762" t="str">
            <v>ST/EPU</v>
          </cell>
          <cell r="C762" t="str">
            <v>C1M</v>
          </cell>
          <cell r="D762" t="str">
            <v>C1MB</v>
          </cell>
          <cell r="E762" t="str">
            <v>ST/MEPU</v>
          </cell>
          <cell r="G762">
            <v>15</v>
          </cell>
          <cell r="H762" t="str">
            <v>ST/MEPU Assurances véhicules</v>
          </cell>
          <cell r="I762" t="str">
            <v>ST/MEPU</v>
          </cell>
          <cell r="K762" t="str">
            <v>IDA</v>
          </cell>
          <cell r="L762" t="str">
            <v>AUT</v>
          </cell>
          <cell r="M762">
            <v>12</v>
          </cell>
          <cell r="Q762">
            <v>12</v>
          </cell>
          <cell r="R762" t="str">
            <v>mois</v>
          </cell>
          <cell r="T762">
            <v>28488.899999999998</v>
          </cell>
          <cell r="U762">
            <v>0.9</v>
          </cell>
          <cell r="V762">
            <v>341866.8</v>
          </cell>
          <cell r="W762">
            <v>0</v>
          </cell>
          <cell r="X762">
            <v>0</v>
          </cell>
          <cell r="Y762">
            <v>0</v>
          </cell>
          <cell r="Z762">
            <v>341866.8</v>
          </cell>
          <cell r="AA762">
            <v>307680.12</v>
          </cell>
          <cell r="AB762">
            <v>0</v>
          </cell>
          <cell r="AC762">
            <v>0</v>
          </cell>
          <cell r="AD762">
            <v>0</v>
          </cell>
          <cell r="AE762">
            <v>307680.12</v>
          </cell>
          <cell r="AF762">
            <v>34186.679999999993</v>
          </cell>
          <cell r="AG762">
            <v>0</v>
          </cell>
          <cell r="AH762">
            <v>0</v>
          </cell>
          <cell r="AI762">
            <v>0</v>
          </cell>
          <cell r="AJ762">
            <v>34186.679999999993</v>
          </cell>
          <cell r="AL762">
            <v>0</v>
          </cell>
        </row>
        <row r="763">
          <cell r="B763" t="str">
            <v>ST/ETFP</v>
          </cell>
          <cell r="C763" t="str">
            <v>A2A</v>
          </cell>
          <cell r="D763" t="str">
            <v>A2AA</v>
          </cell>
          <cell r="E763" t="str">
            <v>ENI BOK</v>
          </cell>
          <cell r="G763">
            <v>23</v>
          </cell>
          <cell r="H763" t="str">
            <v>ENI BOK Mobilier et équipements complémentaires</v>
          </cell>
          <cell r="I763" t="str">
            <v>SNIEM</v>
          </cell>
          <cell r="K763" t="str">
            <v>IDA</v>
          </cell>
          <cell r="L763" t="str">
            <v>AOI</v>
          </cell>
          <cell r="M763">
            <v>0.1</v>
          </cell>
          <cell r="Q763">
            <v>0.1</v>
          </cell>
          <cell r="R763" t="str">
            <v>forfait</v>
          </cell>
          <cell r="T763">
            <v>289025.58827999997</v>
          </cell>
          <cell r="U763">
            <v>1</v>
          </cell>
          <cell r="V763">
            <v>28902.558827999997</v>
          </cell>
          <cell r="W763">
            <v>0</v>
          </cell>
          <cell r="X763">
            <v>0</v>
          </cell>
          <cell r="Y763">
            <v>0</v>
          </cell>
          <cell r="Z763">
            <v>28902.558827999997</v>
          </cell>
          <cell r="AA763">
            <v>28902.558827999997</v>
          </cell>
          <cell r="AB763">
            <v>0</v>
          </cell>
          <cell r="AC763">
            <v>0</v>
          </cell>
          <cell r="AD763">
            <v>0</v>
          </cell>
          <cell r="AE763">
            <v>28902.558827999997</v>
          </cell>
          <cell r="AF763">
            <v>0</v>
          </cell>
          <cell r="AG763">
            <v>0</v>
          </cell>
          <cell r="AH763">
            <v>0</v>
          </cell>
          <cell r="AI763">
            <v>0</v>
          </cell>
          <cell r="AJ763">
            <v>0</v>
          </cell>
          <cell r="AL763">
            <v>0</v>
          </cell>
        </row>
        <row r="764">
          <cell r="B764" t="str">
            <v>ST/ETFP</v>
          </cell>
          <cell r="C764" t="str">
            <v>A2A</v>
          </cell>
          <cell r="D764" t="str">
            <v>A2AA</v>
          </cell>
          <cell r="E764" t="str">
            <v>ENI DUB</v>
          </cell>
          <cell r="G764">
            <v>23</v>
          </cell>
          <cell r="H764" t="str">
            <v>ENI DUB Mobilier et équipements complémentaires</v>
          </cell>
          <cell r="I764" t="str">
            <v>SNIEM</v>
          </cell>
          <cell r="K764" t="str">
            <v>IDA</v>
          </cell>
          <cell r="L764" t="str">
            <v>AOI</v>
          </cell>
          <cell r="M764">
            <v>0.1</v>
          </cell>
          <cell r="Q764">
            <v>0.1</v>
          </cell>
          <cell r="R764" t="str">
            <v>forfait</v>
          </cell>
          <cell r="T764">
            <v>289025.58827999997</v>
          </cell>
          <cell r="U764">
            <v>1</v>
          </cell>
          <cell r="V764">
            <v>28902.558827999997</v>
          </cell>
          <cell r="W764">
            <v>0</v>
          </cell>
          <cell r="X764">
            <v>0</v>
          </cell>
          <cell r="Y764">
            <v>0</v>
          </cell>
          <cell r="Z764">
            <v>28902.558827999997</v>
          </cell>
          <cell r="AA764">
            <v>28902.558827999997</v>
          </cell>
          <cell r="AB764">
            <v>0</v>
          </cell>
          <cell r="AC764">
            <v>0</v>
          </cell>
          <cell r="AD764">
            <v>0</v>
          </cell>
          <cell r="AE764">
            <v>28902.558827999997</v>
          </cell>
          <cell r="AF764">
            <v>0</v>
          </cell>
          <cell r="AG764">
            <v>0</v>
          </cell>
          <cell r="AH764">
            <v>0</v>
          </cell>
          <cell r="AI764">
            <v>0</v>
          </cell>
          <cell r="AJ764">
            <v>0</v>
          </cell>
          <cell r="AL764">
            <v>0</v>
          </cell>
        </row>
        <row r="765">
          <cell r="B765" t="str">
            <v>ST/ETFP</v>
          </cell>
          <cell r="C765" t="str">
            <v>A2A</v>
          </cell>
          <cell r="D765" t="str">
            <v>A2AA</v>
          </cell>
          <cell r="E765" t="str">
            <v>ENI CKY</v>
          </cell>
          <cell r="G765">
            <v>23</v>
          </cell>
          <cell r="H765" t="str">
            <v>ENI CKY Mobilier et équipements complémentaires</v>
          </cell>
          <cell r="I765" t="str">
            <v>SNIEM</v>
          </cell>
          <cell r="K765" t="str">
            <v>IDA</v>
          </cell>
          <cell r="L765" t="str">
            <v>AOI</v>
          </cell>
          <cell r="M765">
            <v>0.1</v>
          </cell>
          <cell r="Q765">
            <v>0.1</v>
          </cell>
          <cell r="R765" t="str">
            <v>forfait</v>
          </cell>
          <cell r="T765">
            <v>289025.58827999997</v>
          </cell>
          <cell r="U765">
            <v>1</v>
          </cell>
          <cell r="V765">
            <v>28902.558827999997</v>
          </cell>
          <cell r="W765">
            <v>0</v>
          </cell>
          <cell r="X765">
            <v>0</v>
          </cell>
          <cell r="Y765">
            <v>0</v>
          </cell>
          <cell r="Z765">
            <v>28902.558827999997</v>
          </cell>
          <cell r="AA765">
            <v>28902.558827999997</v>
          </cell>
          <cell r="AB765">
            <v>0</v>
          </cell>
          <cell r="AC765">
            <v>0</v>
          </cell>
          <cell r="AD765">
            <v>0</v>
          </cell>
          <cell r="AE765">
            <v>28902.558827999997</v>
          </cell>
          <cell r="AF765">
            <v>0</v>
          </cell>
          <cell r="AG765">
            <v>0</v>
          </cell>
          <cell r="AH765">
            <v>0</v>
          </cell>
          <cell r="AI765">
            <v>0</v>
          </cell>
          <cell r="AJ765">
            <v>0</v>
          </cell>
          <cell r="AL765">
            <v>0</v>
          </cell>
        </row>
        <row r="766">
          <cell r="B766" t="str">
            <v>ST/ETFP</v>
          </cell>
          <cell r="C766" t="str">
            <v>A2A</v>
          </cell>
          <cell r="D766" t="str">
            <v>A2AA</v>
          </cell>
          <cell r="E766" t="str">
            <v>ENI KIN</v>
          </cell>
          <cell r="G766">
            <v>23</v>
          </cell>
          <cell r="H766" t="str">
            <v>ENI KIN Mobilier et équipements complémentaires</v>
          </cell>
          <cell r="I766" t="str">
            <v>SNIEM</v>
          </cell>
          <cell r="K766" t="str">
            <v>IDA</v>
          </cell>
          <cell r="L766" t="str">
            <v>AOI</v>
          </cell>
          <cell r="M766">
            <v>0.1</v>
          </cell>
          <cell r="Q766">
            <v>0.1</v>
          </cell>
          <cell r="R766" t="str">
            <v>forfait</v>
          </cell>
          <cell r="T766">
            <v>289025.58827999997</v>
          </cell>
          <cell r="U766">
            <v>1</v>
          </cell>
          <cell r="V766">
            <v>28902.558827999997</v>
          </cell>
          <cell r="W766">
            <v>0</v>
          </cell>
          <cell r="X766">
            <v>0</v>
          </cell>
          <cell r="Y766">
            <v>0</v>
          </cell>
          <cell r="Z766">
            <v>28902.558827999997</v>
          </cell>
          <cell r="AA766">
            <v>28902.558827999997</v>
          </cell>
          <cell r="AB766">
            <v>0</v>
          </cell>
          <cell r="AC766">
            <v>0</v>
          </cell>
          <cell r="AD766">
            <v>0</v>
          </cell>
          <cell r="AE766">
            <v>28902.558827999997</v>
          </cell>
          <cell r="AF766">
            <v>0</v>
          </cell>
          <cell r="AG766">
            <v>0</v>
          </cell>
          <cell r="AH766">
            <v>0</v>
          </cell>
          <cell r="AI766">
            <v>0</v>
          </cell>
          <cell r="AJ766">
            <v>0</v>
          </cell>
          <cell r="AL766">
            <v>0</v>
          </cell>
        </row>
        <row r="767">
          <cell r="B767" t="str">
            <v>ST/ETFP</v>
          </cell>
          <cell r="C767" t="str">
            <v>A2A</v>
          </cell>
          <cell r="D767" t="str">
            <v>A2AA</v>
          </cell>
          <cell r="E767" t="str">
            <v>ENI LAB</v>
          </cell>
          <cell r="G767">
            <v>23</v>
          </cell>
          <cell r="H767" t="str">
            <v>ENI LAB Mobilier et équipements complémentaires</v>
          </cell>
          <cell r="I767" t="str">
            <v>SNIEM</v>
          </cell>
          <cell r="K767" t="str">
            <v>IDA</v>
          </cell>
          <cell r="L767" t="str">
            <v>AOI</v>
          </cell>
          <cell r="M767">
            <v>0.1</v>
          </cell>
          <cell r="Q767">
            <v>0.1</v>
          </cell>
          <cell r="R767" t="str">
            <v>forfait</v>
          </cell>
          <cell r="T767">
            <v>289025.58827999997</v>
          </cell>
          <cell r="U767">
            <v>1</v>
          </cell>
          <cell r="V767">
            <v>28902.558827999997</v>
          </cell>
          <cell r="W767">
            <v>0</v>
          </cell>
          <cell r="X767">
            <v>0</v>
          </cell>
          <cell r="Y767">
            <v>0</v>
          </cell>
          <cell r="Z767">
            <v>28902.558827999997</v>
          </cell>
          <cell r="AA767">
            <v>28902.558827999997</v>
          </cell>
          <cell r="AB767">
            <v>0</v>
          </cell>
          <cell r="AC767">
            <v>0</v>
          </cell>
          <cell r="AD767">
            <v>0</v>
          </cell>
          <cell r="AE767">
            <v>28902.558827999997</v>
          </cell>
          <cell r="AF767">
            <v>0</v>
          </cell>
          <cell r="AG767">
            <v>0</v>
          </cell>
          <cell r="AH767">
            <v>0</v>
          </cell>
          <cell r="AI767">
            <v>0</v>
          </cell>
          <cell r="AJ767">
            <v>0</v>
          </cell>
          <cell r="AL767">
            <v>0</v>
          </cell>
        </row>
        <row r="768">
          <cell r="B768" t="str">
            <v>ST/ETFP</v>
          </cell>
          <cell r="C768" t="str">
            <v>A2A</v>
          </cell>
          <cell r="D768" t="str">
            <v>A2AA</v>
          </cell>
          <cell r="E768" t="str">
            <v>ENI KAN</v>
          </cell>
          <cell r="G768">
            <v>23</v>
          </cell>
          <cell r="H768" t="str">
            <v>ENI KAN Mobilier et équipements complémentaires</v>
          </cell>
          <cell r="I768" t="str">
            <v>SNIEM</v>
          </cell>
          <cell r="K768" t="str">
            <v>IDA</v>
          </cell>
          <cell r="L768" t="str">
            <v>AOI</v>
          </cell>
          <cell r="M768">
            <v>0.1</v>
          </cell>
          <cell r="Q768">
            <v>0.1</v>
          </cell>
          <cell r="R768" t="str">
            <v>forfait</v>
          </cell>
          <cell r="T768">
            <v>289025.58827999997</v>
          </cell>
          <cell r="U768">
            <v>1</v>
          </cell>
          <cell r="V768">
            <v>28902.558827999997</v>
          </cell>
          <cell r="W768">
            <v>0</v>
          </cell>
          <cell r="X768">
            <v>0</v>
          </cell>
          <cell r="Y768">
            <v>0</v>
          </cell>
          <cell r="Z768">
            <v>28902.558827999997</v>
          </cell>
          <cell r="AA768">
            <v>28902.558827999997</v>
          </cell>
          <cell r="AB768">
            <v>0</v>
          </cell>
          <cell r="AC768">
            <v>0</v>
          </cell>
          <cell r="AD768">
            <v>0</v>
          </cell>
          <cell r="AE768">
            <v>28902.558827999997</v>
          </cell>
          <cell r="AF768">
            <v>0</v>
          </cell>
          <cell r="AG768">
            <v>0</v>
          </cell>
          <cell r="AH768">
            <v>0</v>
          </cell>
          <cell r="AI768">
            <v>0</v>
          </cell>
          <cell r="AJ768">
            <v>0</v>
          </cell>
          <cell r="AL768">
            <v>0</v>
          </cell>
        </row>
        <row r="769">
          <cell r="B769" t="str">
            <v>ST/ETFP</v>
          </cell>
          <cell r="C769" t="str">
            <v>A2A</v>
          </cell>
          <cell r="D769" t="str">
            <v>A2AA</v>
          </cell>
          <cell r="E769" t="str">
            <v>ENI FAR</v>
          </cell>
          <cell r="G769">
            <v>23</v>
          </cell>
          <cell r="H769" t="str">
            <v>ENI FAR Mobilier et équipements complémentaires</v>
          </cell>
          <cell r="I769" t="str">
            <v>SNIEM</v>
          </cell>
          <cell r="K769" t="str">
            <v>IDA</v>
          </cell>
          <cell r="L769" t="str">
            <v>AOI</v>
          </cell>
          <cell r="M769">
            <v>0.1</v>
          </cell>
          <cell r="Q769">
            <v>0.1</v>
          </cell>
          <cell r="R769" t="str">
            <v>forfait</v>
          </cell>
          <cell r="T769">
            <v>289025.58827999997</v>
          </cell>
          <cell r="U769">
            <v>1</v>
          </cell>
          <cell r="V769">
            <v>28902.558827999997</v>
          </cell>
          <cell r="W769">
            <v>0</v>
          </cell>
          <cell r="X769">
            <v>0</v>
          </cell>
          <cell r="Y769">
            <v>0</v>
          </cell>
          <cell r="Z769">
            <v>28902.558827999997</v>
          </cell>
          <cell r="AA769">
            <v>28902.558827999997</v>
          </cell>
          <cell r="AB769">
            <v>0</v>
          </cell>
          <cell r="AC769">
            <v>0</v>
          </cell>
          <cell r="AD769">
            <v>0</v>
          </cell>
          <cell r="AE769">
            <v>28902.558827999997</v>
          </cell>
          <cell r="AF769">
            <v>0</v>
          </cell>
          <cell r="AG769">
            <v>0</v>
          </cell>
          <cell r="AH769">
            <v>0</v>
          </cell>
          <cell r="AI769">
            <v>0</v>
          </cell>
          <cell r="AJ769">
            <v>0</v>
          </cell>
          <cell r="AL769">
            <v>0</v>
          </cell>
        </row>
        <row r="770">
          <cell r="B770" t="str">
            <v>ST/ETFP</v>
          </cell>
          <cell r="C770" t="str">
            <v>A2A</v>
          </cell>
          <cell r="D770" t="str">
            <v>A2AA</v>
          </cell>
          <cell r="E770" t="str">
            <v>ENI NZE</v>
          </cell>
          <cell r="G770">
            <v>23</v>
          </cell>
          <cell r="H770" t="str">
            <v>ENI NZE Mobilier et équipements complémentaires</v>
          </cell>
          <cell r="I770" t="str">
            <v>SNIEM</v>
          </cell>
          <cell r="K770" t="str">
            <v>IDA</v>
          </cell>
          <cell r="L770" t="str">
            <v>AOI</v>
          </cell>
          <cell r="M770">
            <v>0.1</v>
          </cell>
          <cell r="Q770">
            <v>0.1</v>
          </cell>
          <cell r="R770" t="str">
            <v>forfait</v>
          </cell>
          <cell r="T770">
            <v>289025.58827999997</v>
          </cell>
          <cell r="U770">
            <v>1</v>
          </cell>
          <cell r="V770">
            <v>28902.558827999997</v>
          </cell>
          <cell r="W770">
            <v>0</v>
          </cell>
          <cell r="X770">
            <v>0</v>
          </cell>
          <cell r="Y770">
            <v>0</v>
          </cell>
          <cell r="Z770">
            <v>28902.558827999997</v>
          </cell>
          <cell r="AA770">
            <v>28902.558827999997</v>
          </cell>
          <cell r="AB770">
            <v>0</v>
          </cell>
          <cell r="AC770">
            <v>0</v>
          </cell>
          <cell r="AD770">
            <v>0</v>
          </cell>
          <cell r="AE770">
            <v>28902.558827999997</v>
          </cell>
          <cell r="AF770">
            <v>0</v>
          </cell>
          <cell r="AG770">
            <v>0</v>
          </cell>
          <cell r="AH770">
            <v>0</v>
          </cell>
          <cell r="AI770">
            <v>0</v>
          </cell>
          <cell r="AJ770">
            <v>0</v>
          </cell>
          <cell r="AL770">
            <v>0</v>
          </cell>
        </row>
        <row r="771">
          <cell r="B771" t="str">
            <v>ST/ETFP</v>
          </cell>
          <cell r="C771" t="str">
            <v>A2A</v>
          </cell>
          <cell r="D771" t="str">
            <v>A2AA</v>
          </cell>
          <cell r="E771" t="str">
            <v>ENI BOK</v>
          </cell>
          <cell r="G771">
            <v>23</v>
          </cell>
          <cell r="H771" t="str">
            <v>ENI BOK Livres de référence: 136 titres x 10exempl</v>
          </cell>
          <cell r="I771" t="str">
            <v>SNIEM</v>
          </cell>
          <cell r="K771" t="str">
            <v>IDA</v>
          </cell>
          <cell r="L771" t="str">
            <v>AOI</v>
          </cell>
          <cell r="M771">
            <v>1360</v>
          </cell>
          <cell r="Q771">
            <v>1360</v>
          </cell>
          <cell r="R771" t="str">
            <v>u</v>
          </cell>
          <cell r="T771">
            <v>94.962999999999994</v>
          </cell>
          <cell r="U771">
            <v>1</v>
          </cell>
          <cell r="V771">
            <v>129149.68</v>
          </cell>
          <cell r="W771">
            <v>0</v>
          </cell>
          <cell r="X771">
            <v>0</v>
          </cell>
          <cell r="Y771">
            <v>0</v>
          </cell>
          <cell r="Z771">
            <v>129149.68</v>
          </cell>
          <cell r="AA771">
            <v>129149.68</v>
          </cell>
          <cell r="AB771">
            <v>0</v>
          </cell>
          <cell r="AC771">
            <v>0</v>
          </cell>
          <cell r="AD771">
            <v>0</v>
          </cell>
          <cell r="AE771">
            <v>129149.68</v>
          </cell>
          <cell r="AF771">
            <v>0</v>
          </cell>
          <cell r="AG771">
            <v>0</v>
          </cell>
          <cell r="AH771">
            <v>0</v>
          </cell>
          <cell r="AI771">
            <v>0</v>
          </cell>
          <cell r="AJ771">
            <v>0</v>
          </cell>
          <cell r="AL771">
            <v>0</v>
          </cell>
        </row>
        <row r="772">
          <cell r="B772" t="str">
            <v>ST/ETFP</v>
          </cell>
          <cell r="C772" t="str">
            <v>A2A</v>
          </cell>
          <cell r="D772" t="str">
            <v>A2AA</v>
          </cell>
          <cell r="E772" t="str">
            <v>ENI DUB</v>
          </cell>
          <cell r="G772">
            <v>23</v>
          </cell>
          <cell r="H772" t="str">
            <v>ENI DUB Livres de référence: 136 titres x 10exempl</v>
          </cell>
          <cell r="I772" t="str">
            <v>SNIEM</v>
          </cell>
          <cell r="K772" t="str">
            <v>IDA</v>
          </cell>
          <cell r="L772" t="str">
            <v>AOI</v>
          </cell>
          <cell r="M772">
            <v>1360</v>
          </cell>
          <cell r="Q772">
            <v>1360</v>
          </cell>
          <cell r="R772" t="str">
            <v>u</v>
          </cell>
          <cell r="T772">
            <v>94.962999999999994</v>
          </cell>
          <cell r="U772">
            <v>1</v>
          </cell>
          <cell r="V772">
            <v>129149.68</v>
          </cell>
          <cell r="W772">
            <v>0</v>
          </cell>
          <cell r="X772">
            <v>0</v>
          </cell>
          <cell r="Y772">
            <v>0</v>
          </cell>
          <cell r="Z772">
            <v>129149.68</v>
          </cell>
          <cell r="AA772">
            <v>129149.68</v>
          </cell>
          <cell r="AB772">
            <v>0</v>
          </cell>
          <cell r="AC772">
            <v>0</v>
          </cell>
          <cell r="AD772">
            <v>0</v>
          </cell>
          <cell r="AE772">
            <v>129149.68</v>
          </cell>
          <cell r="AF772">
            <v>0</v>
          </cell>
          <cell r="AG772">
            <v>0</v>
          </cell>
          <cell r="AH772">
            <v>0</v>
          </cell>
          <cell r="AI772">
            <v>0</v>
          </cell>
          <cell r="AJ772">
            <v>0</v>
          </cell>
          <cell r="AL772">
            <v>0</v>
          </cell>
        </row>
        <row r="773">
          <cell r="B773" t="str">
            <v>ST/ETFP</v>
          </cell>
          <cell r="C773" t="str">
            <v>A2A</v>
          </cell>
          <cell r="D773" t="str">
            <v>A2AA</v>
          </cell>
          <cell r="E773" t="str">
            <v>ENI CKY</v>
          </cell>
          <cell r="G773">
            <v>23</v>
          </cell>
          <cell r="H773" t="str">
            <v>ENI CKY Livres de référence: 136 titres x 10exempl</v>
          </cell>
          <cell r="I773" t="str">
            <v>SNIEM</v>
          </cell>
          <cell r="K773" t="str">
            <v>IDA</v>
          </cell>
          <cell r="L773" t="str">
            <v>AOI</v>
          </cell>
          <cell r="M773">
            <v>1360</v>
          </cell>
          <cell r="Q773">
            <v>1360</v>
          </cell>
          <cell r="R773" t="str">
            <v>u</v>
          </cell>
          <cell r="T773">
            <v>94.962999999999994</v>
          </cell>
          <cell r="U773">
            <v>1</v>
          </cell>
          <cell r="V773">
            <v>129149.68</v>
          </cell>
          <cell r="W773">
            <v>0</v>
          </cell>
          <cell r="X773">
            <v>0</v>
          </cell>
          <cell r="Y773">
            <v>0</v>
          </cell>
          <cell r="Z773">
            <v>129149.68</v>
          </cell>
          <cell r="AA773">
            <v>129149.68</v>
          </cell>
          <cell r="AB773">
            <v>0</v>
          </cell>
          <cell r="AC773">
            <v>0</v>
          </cell>
          <cell r="AD773">
            <v>0</v>
          </cell>
          <cell r="AE773">
            <v>129149.68</v>
          </cell>
          <cell r="AF773">
            <v>0</v>
          </cell>
          <cell r="AG773">
            <v>0</v>
          </cell>
          <cell r="AH773">
            <v>0</v>
          </cell>
          <cell r="AI773">
            <v>0</v>
          </cell>
          <cell r="AJ773">
            <v>0</v>
          </cell>
          <cell r="AL773">
            <v>0</v>
          </cell>
        </row>
        <row r="774">
          <cell r="B774" t="str">
            <v>ST/ETFP</v>
          </cell>
          <cell r="C774" t="str">
            <v>A2A</v>
          </cell>
          <cell r="D774" t="str">
            <v>A2AA</v>
          </cell>
          <cell r="E774" t="str">
            <v>ENI KIN</v>
          </cell>
          <cell r="G774">
            <v>23</v>
          </cell>
          <cell r="H774" t="str">
            <v>ENI KIN Livres de référence: 136 titres x 10exempl</v>
          </cell>
          <cell r="I774" t="str">
            <v>SNIEM</v>
          </cell>
          <cell r="K774" t="str">
            <v>IDA</v>
          </cell>
          <cell r="L774" t="str">
            <v>AOI</v>
          </cell>
          <cell r="M774">
            <v>1360</v>
          </cell>
          <cell r="Q774">
            <v>1360</v>
          </cell>
          <cell r="R774" t="str">
            <v>u</v>
          </cell>
          <cell r="T774">
            <v>94.962999999999994</v>
          </cell>
          <cell r="U774">
            <v>1</v>
          </cell>
          <cell r="V774">
            <v>129149.68</v>
          </cell>
          <cell r="W774">
            <v>0</v>
          </cell>
          <cell r="X774">
            <v>0</v>
          </cell>
          <cell r="Y774">
            <v>0</v>
          </cell>
          <cell r="Z774">
            <v>129149.68</v>
          </cell>
          <cell r="AA774">
            <v>129149.68</v>
          </cell>
          <cell r="AB774">
            <v>0</v>
          </cell>
          <cell r="AC774">
            <v>0</v>
          </cell>
          <cell r="AD774">
            <v>0</v>
          </cell>
          <cell r="AE774">
            <v>129149.68</v>
          </cell>
          <cell r="AF774">
            <v>0</v>
          </cell>
          <cell r="AG774">
            <v>0</v>
          </cell>
          <cell r="AH774">
            <v>0</v>
          </cell>
          <cell r="AI774">
            <v>0</v>
          </cell>
          <cell r="AJ774">
            <v>0</v>
          </cell>
          <cell r="AL774">
            <v>0</v>
          </cell>
        </row>
        <row r="775">
          <cell r="B775" t="str">
            <v>ST/ETFP</v>
          </cell>
          <cell r="C775" t="str">
            <v>A2A</v>
          </cell>
          <cell r="D775" t="str">
            <v>A2AA</v>
          </cell>
          <cell r="E775" t="str">
            <v>ENI LAB</v>
          </cell>
          <cell r="G775">
            <v>23</v>
          </cell>
          <cell r="H775" t="str">
            <v>ENI LAB Livres de référence: 136 titres x 10exempl</v>
          </cell>
          <cell r="I775" t="str">
            <v>SNIEM</v>
          </cell>
          <cell r="K775" t="str">
            <v>IDA</v>
          </cell>
          <cell r="L775" t="str">
            <v>AOI</v>
          </cell>
          <cell r="M775">
            <v>1360</v>
          </cell>
          <cell r="Q775">
            <v>1360</v>
          </cell>
          <cell r="R775" t="str">
            <v>u</v>
          </cell>
          <cell r="T775">
            <v>94.962999999999994</v>
          </cell>
          <cell r="U775">
            <v>1</v>
          </cell>
          <cell r="V775">
            <v>129149.68</v>
          </cell>
          <cell r="W775">
            <v>0</v>
          </cell>
          <cell r="X775">
            <v>0</v>
          </cell>
          <cell r="Y775">
            <v>0</v>
          </cell>
          <cell r="Z775">
            <v>129149.68</v>
          </cell>
          <cell r="AA775">
            <v>129149.68</v>
          </cell>
          <cell r="AB775">
            <v>0</v>
          </cell>
          <cell r="AC775">
            <v>0</v>
          </cell>
          <cell r="AD775">
            <v>0</v>
          </cell>
          <cell r="AE775">
            <v>129149.68</v>
          </cell>
          <cell r="AF775">
            <v>0</v>
          </cell>
          <cell r="AG775">
            <v>0</v>
          </cell>
          <cell r="AH775">
            <v>0</v>
          </cell>
          <cell r="AI775">
            <v>0</v>
          </cell>
          <cell r="AJ775">
            <v>0</v>
          </cell>
          <cell r="AL775">
            <v>0</v>
          </cell>
        </row>
        <row r="776">
          <cell r="B776" t="str">
            <v>ST/ETFP</v>
          </cell>
          <cell r="C776" t="str">
            <v>A2A</v>
          </cell>
          <cell r="D776" t="str">
            <v>A2AA</v>
          </cell>
          <cell r="E776" t="str">
            <v>ENI KAN</v>
          </cell>
          <cell r="G776">
            <v>23</v>
          </cell>
          <cell r="H776" t="str">
            <v>ENI KAN Livres de référence: 136 titres x 10exempl</v>
          </cell>
          <cell r="I776" t="str">
            <v>SNIEM</v>
          </cell>
          <cell r="K776" t="str">
            <v>IDA</v>
          </cell>
          <cell r="L776" t="str">
            <v>AOI</v>
          </cell>
          <cell r="M776">
            <v>1360</v>
          </cell>
          <cell r="Q776">
            <v>1360</v>
          </cell>
          <cell r="R776" t="str">
            <v>u</v>
          </cell>
          <cell r="T776">
            <v>94.962999999999994</v>
          </cell>
          <cell r="U776">
            <v>1</v>
          </cell>
          <cell r="V776">
            <v>129149.68</v>
          </cell>
          <cell r="W776">
            <v>0</v>
          </cell>
          <cell r="X776">
            <v>0</v>
          </cell>
          <cell r="Y776">
            <v>0</v>
          </cell>
          <cell r="Z776">
            <v>129149.68</v>
          </cell>
          <cell r="AA776">
            <v>129149.68</v>
          </cell>
          <cell r="AB776">
            <v>0</v>
          </cell>
          <cell r="AC776">
            <v>0</v>
          </cell>
          <cell r="AD776">
            <v>0</v>
          </cell>
          <cell r="AE776">
            <v>129149.68</v>
          </cell>
          <cell r="AF776">
            <v>0</v>
          </cell>
          <cell r="AG776">
            <v>0</v>
          </cell>
          <cell r="AH776">
            <v>0</v>
          </cell>
          <cell r="AI776">
            <v>0</v>
          </cell>
          <cell r="AJ776">
            <v>0</v>
          </cell>
          <cell r="AL776">
            <v>0</v>
          </cell>
        </row>
        <row r="777">
          <cell r="B777" t="str">
            <v>ST/ETFP</v>
          </cell>
          <cell r="C777" t="str">
            <v>A2A</v>
          </cell>
          <cell r="D777" t="str">
            <v>A2AA</v>
          </cell>
          <cell r="E777" t="str">
            <v>ENI FAR</v>
          </cell>
          <cell r="G777">
            <v>23</v>
          </cell>
          <cell r="H777" t="str">
            <v>ENI FAR Livres de référence: 136 titres x 10exempl</v>
          </cell>
          <cell r="I777" t="str">
            <v>SNIEM</v>
          </cell>
          <cell r="K777" t="str">
            <v>IDA</v>
          </cell>
          <cell r="L777" t="str">
            <v>AOI</v>
          </cell>
          <cell r="M777">
            <v>1360</v>
          </cell>
          <cell r="Q777">
            <v>1360</v>
          </cell>
          <cell r="R777" t="str">
            <v>u</v>
          </cell>
          <cell r="T777">
            <v>94.962999999999994</v>
          </cell>
          <cell r="U777">
            <v>1</v>
          </cell>
          <cell r="V777">
            <v>129149.68</v>
          </cell>
          <cell r="W777">
            <v>0</v>
          </cell>
          <cell r="X777">
            <v>0</v>
          </cell>
          <cell r="Y777">
            <v>0</v>
          </cell>
          <cell r="Z777">
            <v>129149.68</v>
          </cell>
          <cell r="AA777">
            <v>129149.68</v>
          </cell>
          <cell r="AB777">
            <v>0</v>
          </cell>
          <cell r="AC777">
            <v>0</v>
          </cell>
          <cell r="AD777">
            <v>0</v>
          </cell>
          <cell r="AE777">
            <v>129149.68</v>
          </cell>
          <cell r="AF777">
            <v>0</v>
          </cell>
          <cell r="AG777">
            <v>0</v>
          </cell>
          <cell r="AH777">
            <v>0</v>
          </cell>
          <cell r="AI777">
            <v>0</v>
          </cell>
          <cell r="AJ777">
            <v>0</v>
          </cell>
          <cell r="AL777">
            <v>0</v>
          </cell>
        </row>
        <row r="778">
          <cell r="B778" t="str">
            <v>ST/ETFP</v>
          </cell>
          <cell r="C778" t="str">
            <v>A2A</v>
          </cell>
          <cell r="D778" t="str">
            <v>A2AA</v>
          </cell>
          <cell r="E778" t="str">
            <v>ENI NZE</v>
          </cell>
          <cell r="G778">
            <v>23</v>
          </cell>
          <cell r="H778" t="str">
            <v>ENI NZE Livres de référence: 136 titres x 10exempl</v>
          </cell>
          <cell r="I778" t="str">
            <v>SNIEM</v>
          </cell>
          <cell r="K778" t="str">
            <v>IDA</v>
          </cell>
          <cell r="L778" t="str">
            <v>AOI</v>
          </cell>
          <cell r="M778">
            <v>1360</v>
          </cell>
          <cell r="Q778">
            <v>1360</v>
          </cell>
          <cell r="R778" t="str">
            <v>u</v>
          </cell>
          <cell r="T778">
            <v>94.962999999999994</v>
          </cell>
          <cell r="U778">
            <v>1</v>
          </cell>
          <cell r="V778">
            <v>129149.68</v>
          </cell>
          <cell r="W778">
            <v>0</v>
          </cell>
          <cell r="X778">
            <v>0</v>
          </cell>
          <cell r="Y778">
            <v>0</v>
          </cell>
          <cell r="Z778">
            <v>129149.68</v>
          </cell>
          <cell r="AA778">
            <v>129149.68</v>
          </cell>
          <cell r="AB778">
            <v>0</v>
          </cell>
          <cell r="AC778">
            <v>0</v>
          </cell>
          <cell r="AD778">
            <v>0</v>
          </cell>
          <cell r="AE778">
            <v>129149.68</v>
          </cell>
          <cell r="AF778">
            <v>0</v>
          </cell>
          <cell r="AG778">
            <v>0</v>
          </cell>
          <cell r="AH778">
            <v>0</v>
          </cell>
          <cell r="AI778">
            <v>0</v>
          </cell>
          <cell r="AJ778">
            <v>0</v>
          </cell>
          <cell r="AL778">
            <v>0</v>
          </cell>
        </row>
        <row r="779">
          <cell r="B779" t="str">
            <v>ST/ETFP</v>
          </cell>
          <cell r="C779" t="str">
            <v>A2A</v>
          </cell>
          <cell r="D779" t="str">
            <v>A2AA</v>
          </cell>
          <cell r="E779" t="str">
            <v>DNFPP</v>
          </cell>
          <cell r="G779">
            <v>23</v>
          </cell>
          <cell r="H779" t="str">
            <v>DNFPP Livres de référence: 136 titres x 10exempl</v>
          </cell>
          <cell r="I779" t="str">
            <v>SNIEM</v>
          </cell>
          <cell r="K779" t="str">
            <v>IDA</v>
          </cell>
          <cell r="L779" t="str">
            <v>AOI</v>
          </cell>
          <cell r="M779">
            <v>1360</v>
          </cell>
          <cell r="Q779">
            <v>1360</v>
          </cell>
          <cell r="R779" t="str">
            <v>u</v>
          </cell>
          <cell r="T779">
            <v>94.962999999999994</v>
          </cell>
          <cell r="U779">
            <v>1</v>
          </cell>
          <cell r="V779">
            <v>129149.68</v>
          </cell>
          <cell r="W779">
            <v>0</v>
          </cell>
          <cell r="X779">
            <v>0</v>
          </cell>
          <cell r="Y779">
            <v>0</v>
          </cell>
          <cell r="Z779">
            <v>129149.68</v>
          </cell>
          <cell r="AA779">
            <v>129149.68</v>
          </cell>
          <cell r="AB779">
            <v>0</v>
          </cell>
          <cell r="AC779">
            <v>0</v>
          </cell>
          <cell r="AD779">
            <v>0</v>
          </cell>
          <cell r="AE779">
            <v>129149.68</v>
          </cell>
          <cell r="AF779">
            <v>0</v>
          </cell>
          <cell r="AG779">
            <v>0</v>
          </cell>
          <cell r="AH779">
            <v>0</v>
          </cell>
          <cell r="AI779">
            <v>0</v>
          </cell>
          <cell r="AJ779">
            <v>0</v>
          </cell>
          <cell r="AL779">
            <v>0</v>
          </cell>
        </row>
        <row r="780">
          <cell r="B780" t="str">
            <v>ST/ETFP</v>
          </cell>
          <cell r="C780" t="str">
            <v>A2A</v>
          </cell>
          <cell r="D780" t="str">
            <v>A2AA</v>
          </cell>
          <cell r="E780" t="str">
            <v>INRAP</v>
          </cell>
          <cell r="G780">
            <v>23</v>
          </cell>
          <cell r="H780" t="str">
            <v>INRAP Livres de référence: 135 titres x 10exempl</v>
          </cell>
          <cell r="I780" t="str">
            <v>SNIEM</v>
          </cell>
          <cell r="K780" t="str">
            <v>IDA</v>
          </cell>
          <cell r="L780" t="str">
            <v>AOI</v>
          </cell>
          <cell r="M780">
            <v>1360</v>
          </cell>
          <cell r="Q780">
            <v>1360</v>
          </cell>
          <cell r="R780" t="str">
            <v>u</v>
          </cell>
          <cell r="T780">
            <v>94.962999999999994</v>
          </cell>
          <cell r="U780">
            <v>1</v>
          </cell>
          <cell r="V780">
            <v>129149.68</v>
          </cell>
          <cell r="W780">
            <v>0</v>
          </cell>
          <cell r="X780">
            <v>0</v>
          </cell>
          <cell r="Y780">
            <v>0</v>
          </cell>
          <cell r="Z780">
            <v>129149.68</v>
          </cell>
          <cell r="AA780">
            <v>129149.68</v>
          </cell>
          <cell r="AB780">
            <v>0</v>
          </cell>
          <cell r="AC780">
            <v>0</v>
          </cell>
          <cell r="AD780">
            <v>0</v>
          </cell>
          <cell r="AE780">
            <v>129149.68</v>
          </cell>
          <cell r="AF780">
            <v>0</v>
          </cell>
          <cell r="AG780">
            <v>0</v>
          </cell>
          <cell r="AH780">
            <v>0</v>
          </cell>
          <cell r="AI780">
            <v>0</v>
          </cell>
          <cell r="AJ780">
            <v>0</v>
          </cell>
          <cell r="AL780">
            <v>0</v>
          </cell>
        </row>
        <row r="781">
          <cell r="B781" t="str">
            <v>ST/ETFP</v>
          </cell>
          <cell r="C781" t="str">
            <v>A2A</v>
          </cell>
          <cell r="D781" t="str">
            <v>A2AA</v>
          </cell>
          <cell r="E781" t="str">
            <v>ISSEG</v>
          </cell>
          <cell r="G781">
            <v>23</v>
          </cell>
          <cell r="H781" t="str">
            <v>ISSEG Livres de référence: 136 titres x 10exempl</v>
          </cell>
          <cell r="I781" t="str">
            <v>SNIEM</v>
          </cell>
          <cell r="K781" t="str">
            <v>IDA</v>
          </cell>
          <cell r="L781" t="str">
            <v>AOI</v>
          </cell>
          <cell r="M781">
            <v>1360</v>
          </cell>
          <cell r="Q781">
            <v>1360</v>
          </cell>
          <cell r="R781" t="str">
            <v>u</v>
          </cell>
          <cell r="T781">
            <v>94.962999999999994</v>
          </cell>
          <cell r="U781">
            <v>1</v>
          </cell>
          <cell r="V781">
            <v>129149.68</v>
          </cell>
          <cell r="W781">
            <v>0</v>
          </cell>
          <cell r="X781">
            <v>0</v>
          </cell>
          <cell r="Y781">
            <v>0</v>
          </cell>
          <cell r="Z781">
            <v>129149.68</v>
          </cell>
          <cell r="AA781">
            <v>129149.68</v>
          </cell>
          <cell r="AB781">
            <v>0</v>
          </cell>
          <cell r="AC781">
            <v>0</v>
          </cell>
          <cell r="AD781">
            <v>0</v>
          </cell>
          <cell r="AE781">
            <v>129149.68</v>
          </cell>
          <cell r="AF781">
            <v>0</v>
          </cell>
          <cell r="AG781">
            <v>0</v>
          </cell>
          <cell r="AH781">
            <v>0</v>
          </cell>
          <cell r="AI781">
            <v>0</v>
          </cell>
          <cell r="AJ781">
            <v>0</v>
          </cell>
          <cell r="AL781">
            <v>0</v>
          </cell>
        </row>
        <row r="782">
          <cell r="B782" t="str">
            <v>ST/ETFP</v>
          </cell>
          <cell r="C782" t="str">
            <v>A2A</v>
          </cell>
          <cell r="D782" t="str">
            <v>A2AA</v>
          </cell>
          <cell r="E782" t="str">
            <v>ENI BOK</v>
          </cell>
          <cell r="G782">
            <v>23</v>
          </cell>
          <cell r="H782" t="str">
            <v>ENI BOK Mallettes pédagogiques pour les élèves maîtres entrants</v>
          </cell>
          <cell r="I782" t="str">
            <v>SNIEM</v>
          </cell>
          <cell r="K782" t="str">
            <v>IDA</v>
          </cell>
          <cell r="L782" t="str">
            <v>AOI</v>
          </cell>
          <cell r="M782">
            <v>1</v>
          </cell>
          <cell r="Q782">
            <v>1</v>
          </cell>
          <cell r="R782" t="str">
            <v>forfait</v>
          </cell>
          <cell r="T782">
            <v>26286.708029999998</v>
          </cell>
          <cell r="U782">
            <v>1</v>
          </cell>
          <cell r="V782">
            <v>26286.708029999998</v>
          </cell>
          <cell r="W782">
            <v>0</v>
          </cell>
          <cell r="X782">
            <v>0</v>
          </cell>
          <cell r="Y782">
            <v>0</v>
          </cell>
          <cell r="Z782">
            <v>26286.708029999998</v>
          </cell>
          <cell r="AA782">
            <v>26286.708029999998</v>
          </cell>
          <cell r="AB782">
            <v>0</v>
          </cell>
          <cell r="AC782">
            <v>0</v>
          </cell>
          <cell r="AD782">
            <v>0</v>
          </cell>
          <cell r="AE782">
            <v>26286.708029999998</v>
          </cell>
          <cell r="AF782">
            <v>0</v>
          </cell>
          <cell r="AG782">
            <v>0</v>
          </cell>
          <cell r="AH782">
            <v>0</v>
          </cell>
          <cell r="AI782">
            <v>0</v>
          </cell>
          <cell r="AJ782">
            <v>0</v>
          </cell>
          <cell r="AL782">
            <v>0</v>
          </cell>
        </row>
        <row r="783">
          <cell r="B783" t="str">
            <v>ST/ETFP</v>
          </cell>
          <cell r="C783" t="str">
            <v>A2A</v>
          </cell>
          <cell r="D783" t="str">
            <v>A2AA</v>
          </cell>
          <cell r="E783" t="str">
            <v>ENI DUB</v>
          </cell>
          <cell r="G783">
            <v>23</v>
          </cell>
          <cell r="H783" t="str">
            <v>ENI DUB Mallettes pédagogiques pour les élèves maîtres entrants</v>
          </cell>
          <cell r="I783" t="str">
            <v>SNIEM</v>
          </cell>
          <cell r="K783" t="str">
            <v>IDA</v>
          </cell>
          <cell r="L783" t="str">
            <v>AOI</v>
          </cell>
          <cell r="M783">
            <v>1</v>
          </cell>
          <cell r="Q783">
            <v>1</v>
          </cell>
          <cell r="R783" t="str">
            <v>forfait</v>
          </cell>
          <cell r="T783">
            <v>26286.708029999998</v>
          </cell>
          <cell r="U783">
            <v>1</v>
          </cell>
          <cell r="V783">
            <v>26286.708029999998</v>
          </cell>
          <cell r="W783">
            <v>0</v>
          </cell>
          <cell r="X783">
            <v>0</v>
          </cell>
          <cell r="Y783">
            <v>0</v>
          </cell>
          <cell r="Z783">
            <v>26286.708029999998</v>
          </cell>
          <cell r="AA783">
            <v>26286.708029999998</v>
          </cell>
          <cell r="AB783">
            <v>0</v>
          </cell>
          <cell r="AC783">
            <v>0</v>
          </cell>
          <cell r="AD783">
            <v>0</v>
          </cell>
          <cell r="AE783">
            <v>26286.708029999998</v>
          </cell>
          <cell r="AF783">
            <v>0</v>
          </cell>
          <cell r="AG783">
            <v>0</v>
          </cell>
          <cell r="AH783">
            <v>0</v>
          </cell>
          <cell r="AI783">
            <v>0</v>
          </cell>
          <cell r="AJ783">
            <v>0</v>
          </cell>
          <cell r="AL783">
            <v>0</v>
          </cell>
        </row>
        <row r="784">
          <cell r="B784" t="str">
            <v>ST/ETFP</v>
          </cell>
          <cell r="C784" t="str">
            <v>A2A</v>
          </cell>
          <cell r="D784" t="str">
            <v>A2AA</v>
          </cell>
          <cell r="E784" t="str">
            <v>ENI CKY</v>
          </cell>
          <cell r="G784">
            <v>23</v>
          </cell>
          <cell r="H784" t="str">
            <v>ENI CKY Mallettes pédagogiques pour les élèves maîtres entrants</v>
          </cell>
          <cell r="I784" t="str">
            <v>SNIEM</v>
          </cell>
          <cell r="K784" t="str">
            <v>IDA</v>
          </cell>
          <cell r="L784" t="str">
            <v>AOI</v>
          </cell>
          <cell r="M784">
            <v>1</v>
          </cell>
          <cell r="Q784">
            <v>1</v>
          </cell>
          <cell r="R784" t="str">
            <v>forfait</v>
          </cell>
          <cell r="T784">
            <v>26286.708029999998</v>
          </cell>
          <cell r="U784">
            <v>1</v>
          </cell>
          <cell r="V784">
            <v>26286.708029999998</v>
          </cell>
          <cell r="W784">
            <v>0</v>
          </cell>
          <cell r="X784">
            <v>0</v>
          </cell>
          <cell r="Y784">
            <v>0</v>
          </cell>
          <cell r="Z784">
            <v>26286.708029999998</v>
          </cell>
          <cell r="AA784">
            <v>26286.708029999998</v>
          </cell>
          <cell r="AB784">
            <v>0</v>
          </cell>
          <cell r="AC784">
            <v>0</v>
          </cell>
          <cell r="AD784">
            <v>0</v>
          </cell>
          <cell r="AE784">
            <v>26286.708029999998</v>
          </cell>
          <cell r="AF784">
            <v>0</v>
          </cell>
          <cell r="AG784">
            <v>0</v>
          </cell>
          <cell r="AH784">
            <v>0</v>
          </cell>
          <cell r="AI784">
            <v>0</v>
          </cell>
          <cell r="AJ784">
            <v>0</v>
          </cell>
          <cell r="AL784">
            <v>0</v>
          </cell>
        </row>
        <row r="785">
          <cell r="B785" t="str">
            <v>ST/ETFP</v>
          </cell>
          <cell r="C785" t="str">
            <v>A2A</v>
          </cell>
          <cell r="D785" t="str">
            <v>A2AA</v>
          </cell>
          <cell r="E785" t="str">
            <v>ENI KIN</v>
          </cell>
          <cell r="G785">
            <v>23</v>
          </cell>
          <cell r="H785" t="str">
            <v>ENI KIN Mallettes pédagogiques pour les élèves maîtres entrants</v>
          </cell>
          <cell r="I785" t="str">
            <v>SNIEM</v>
          </cell>
          <cell r="K785" t="str">
            <v>IDA</v>
          </cell>
          <cell r="L785" t="str">
            <v>AOI</v>
          </cell>
          <cell r="M785">
            <v>1</v>
          </cell>
          <cell r="Q785">
            <v>1</v>
          </cell>
          <cell r="R785" t="str">
            <v>forfait</v>
          </cell>
          <cell r="T785">
            <v>26286.708029999998</v>
          </cell>
          <cell r="U785">
            <v>1</v>
          </cell>
          <cell r="V785">
            <v>26286.708029999998</v>
          </cell>
          <cell r="W785">
            <v>0</v>
          </cell>
          <cell r="X785">
            <v>0</v>
          </cell>
          <cell r="Y785">
            <v>0</v>
          </cell>
          <cell r="Z785">
            <v>26286.708029999998</v>
          </cell>
          <cell r="AA785">
            <v>26286.708029999998</v>
          </cell>
          <cell r="AB785">
            <v>0</v>
          </cell>
          <cell r="AC785">
            <v>0</v>
          </cell>
          <cell r="AD785">
            <v>0</v>
          </cell>
          <cell r="AE785">
            <v>26286.708029999998</v>
          </cell>
          <cell r="AF785">
            <v>0</v>
          </cell>
          <cell r="AG785">
            <v>0</v>
          </cell>
          <cell r="AH785">
            <v>0</v>
          </cell>
          <cell r="AI785">
            <v>0</v>
          </cell>
          <cell r="AJ785">
            <v>0</v>
          </cell>
          <cell r="AL785">
            <v>0</v>
          </cell>
        </row>
        <row r="786">
          <cell r="B786" t="str">
            <v>ST/ETFP</v>
          </cell>
          <cell r="C786" t="str">
            <v>A2A</v>
          </cell>
          <cell r="D786" t="str">
            <v>A2AA</v>
          </cell>
          <cell r="E786" t="str">
            <v>ENI LAB</v>
          </cell>
          <cell r="G786">
            <v>23</v>
          </cell>
          <cell r="H786" t="str">
            <v>ENI LAB Mallettes pédagogiques pour les élèves maîtres entrants</v>
          </cell>
          <cell r="I786" t="str">
            <v>SNIEM</v>
          </cell>
          <cell r="K786" t="str">
            <v>IDA</v>
          </cell>
          <cell r="L786" t="str">
            <v>AOI</v>
          </cell>
          <cell r="M786">
            <v>1</v>
          </cell>
          <cell r="Q786">
            <v>1</v>
          </cell>
          <cell r="R786" t="str">
            <v>forfait</v>
          </cell>
          <cell r="T786">
            <v>26286.708029999998</v>
          </cell>
          <cell r="U786">
            <v>1</v>
          </cell>
          <cell r="V786">
            <v>26286.708029999998</v>
          </cell>
          <cell r="W786">
            <v>0</v>
          </cell>
          <cell r="X786">
            <v>0</v>
          </cell>
          <cell r="Y786">
            <v>0</v>
          </cell>
          <cell r="Z786">
            <v>26286.708029999998</v>
          </cell>
          <cell r="AA786">
            <v>26286.708029999998</v>
          </cell>
          <cell r="AB786">
            <v>0</v>
          </cell>
          <cell r="AC786">
            <v>0</v>
          </cell>
          <cell r="AD786">
            <v>0</v>
          </cell>
          <cell r="AE786">
            <v>26286.708029999998</v>
          </cell>
          <cell r="AF786">
            <v>0</v>
          </cell>
          <cell r="AG786">
            <v>0</v>
          </cell>
          <cell r="AH786">
            <v>0</v>
          </cell>
          <cell r="AI786">
            <v>0</v>
          </cell>
          <cell r="AJ786">
            <v>0</v>
          </cell>
          <cell r="AL786">
            <v>0</v>
          </cell>
        </row>
        <row r="787">
          <cell r="B787" t="str">
            <v>ST/ETFP</v>
          </cell>
          <cell r="C787" t="str">
            <v>A2A</v>
          </cell>
          <cell r="D787" t="str">
            <v>A2AA</v>
          </cell>
          <cell r="E787" t="str">
            <v>ENI KAN</v>
          </cell>
          <cell r="G787">
            <v>23</v>
          </cell>
          <cell r="H787" t="str">
            <v>ENI KAN Mallettes pédagogiques pour les élèves maîtres entrants</v>
          </cell>
          <cell r="I787" t="str">
            <v>SNIEM</v>
          </cell>
          <cell r="K787" t="str">
            <v>IDA</v>
          </cell>
          <cell r="L787" t="str">
            <v>AOI</v>
          </cell>
          <cell r="M787">
            <v>1</v>
          </cell>
          <cell r="Q787">
            <v>1</v>
          </cell>
          <cell r="R787" t="str">
            <v>forfait</v>
          </cell>
          <cell r="T787">
            <v>26286.708029999998</v>
          </cell>
          <cell r="U787">
            <v>1</v>
          </cell>
          <cell r="V787">
            <v>26286.708029999998</v>
          </cell>
          <cell r="W787">
            <v>0</v>
          </cell>
          <cell r="X787">
            <v>0</v>
          </cell>
          <cell r="Y787">
            <v>0</v>
          </cell>
          <cell r="Z787">
            <v>26286.708029999998</v>
          </cell>
          <cell r="AA787">
            <v>26286.708029999998</v>
          </cell>
          <cell r="AB787">
            <v>0</v>
          </cell>
          <cell r="AC787">
            <v>0</v>
          </cell>
          <cell r="AD787">
            <v>0</v>
          </cell>
          <cell r="AE787">
            <v>26286.708029999998</v>
          </cell>
          <cell r="AF787">
            <v>0</v>
          </cell>
          <cell r="AG787">
            <v>0</v>
          </cell>
          <cell r="AH787">
            <v>0</v>
          </cell>
          <cell r="AI787">
            <v>0</v>
          </cell>
          <cell r="AJ787">
            <v>0</v>
          </cell>
          <cell r="AL787">
            <v>0</v>
          </cell>
        </row>
        <row r="788">
          <cell r="B788" t="str">
            <v>ST/ETFP</v>
          </cell>
          <cell r="C788" t="str">
            <v>A2A</v>
          </cell>
          <cell r="D788" t="str">
            <v>A2AA</v>
          </cell>
          <cell r="E788" t="str">
            <v>ENI FAR</v>
          </cell>
          <cell r="G788">
            <v>23</v>
          </cell>
          <cell r="H788" t="str">
            <v>ENI FAR Mallettes pédagogiques pour les élèves maîtres entrants</v>
          </cell>
          <cell r="I788" t="str">
            <v>SNIEM</v>
          </cell>
          <cell r="K788" t="str">
            <v>IDA</v>
          </cell>
          <cell r="L788" t="str">
            <v>AOI</v>
          </cell>
          <cell r="M788">
            <v>1</v>
          </cell>
          <cell r="Q788">
            <v>1</v>
          </cell>
          <cell r="R788" t="str">
            <v>forfait</v>
          </cell>
          <cell r="T788">
            <v>26286.708029999998</v>
          </cell>
          <cell r="U788">
            <v>1</v>
          </cell>
          <cell r="V788">
            <v>26286.708029999998</v>
          </cell>
          <cell r="W788">
            <v>0</v>
          </cell>
          <cell r="X788">
            <v>0</v>
          </cell>
          <cell r="Y788">
            <v>0</v>
          </cell>
          <cell r="Z788">
            <v>26286.708029999998</v>
          </cell>
          <cell r="AA788">
            <v>26286.708029999998</v>
          </cell>
          <cell r="AB788">
            <v>0</v>
          </cell>
          <cell r="AC788">
            <v>0</v>
          </cell>
          <cell r="AD788">
            <v>0</v>
          </cell>
          <cell r="AE788">
            <v>26286.708029999998</v>
          </cell>
          <cell r="AF788">
            <v>0</v>
          </cell>
          <cell r="AG788">
            <v>0</v>
          </cell>
          <cell r="AH788">
            <v>0</v>
          </cell>
          <cell r="AI788">
            <v>0</v>
          </cell>
          <cell r="AJ788">
            <v>0</v>
          </cell>
          <cell r="AL788">
            <v>0</v>
          </cell>
        </row>
        <row r="789">
          <cell r="B789" t="str">
            <v>ST/ETFP</v>
          </cell>
          <cell r="C789" t="str">
            <v>A2A</v>
          </cell>
          <cell r="D789" t="str">
            <v>A2AA</v>
          </cell>
          <cell r="E789" t="str">
            <v>ENI NZE</v>
          </cell>
          <cell r="G789">
            <v>23</v>
          </cell>
          <cell r="H789" t="str">
            <v>ENI NZE Mallettes pédagogiques pour les élèves maîtres entrants</v>
          </cell>
          <cell r="I789" t="str">
            <v>SNIEM</v>
          </cell>
          <cell r="K789" t="str">
            <v>IDA</v>
          </cell>
          <cell r="L789" t="str">
            <v>AOI</v>
          </cell>
          <cell r="M789">
            <v>1</v>
          </cell>
          <cell r="Q789">
            <v>1</v>
          </cell>
          <cell r="R789" t="str">
            <v>forfait</v>
          </cell>
          <cell r="T789">
            <v>26286.708029999998</v>
          </cell>
          <cell r="U789">
            <v>1</v>
          </cell>
          <cell r="V789">
            <v>26286.708029999998</v>
          </cell>
          <cell r="W789">
            <v>0</v>
          </cell>
          <cell r="X789">
            <v>0</v>
          </cell>
          <cell r="Y789">
            <v>0</v>
          </cell>
          <cell r="Z789">
            <v>26286.708029999998</v>
          </cell>
          <cell r="AA789">
            <v>26286.708029999998</v>
          </cell>
          <cell r="AB789">
            <v>0</v>
          </cell>
          <cell r="AC789">
            <v>0</v>
          </cell>
          <cell r="AD789">
            <v>0</v>
          </cell>
          <cell r="AE789">
            <v>26286.708029999998</v>
          </cell>
          <cell r="AF789">
            <v>0</v>
          </cell>
          <cell r="AG789">
            <v>0</v>
          </cell>
          <cell r="AH789">
            <v>0</v>
          </cell>
          <cell r="AI789">
            <v>0</v>
          </cell>
          <cell r="AJ789">
            <v>0</v>
          </cell>
          <cell r="AL789">
            <v>0</v>
          </cell>
        </row>
        <row r="790">
          <cell r="B790" t="str">
            <v>ST/ETFP</v>
          </cell>
          <cell r="C790" t="str">
            <v>A2C</v>
          </cell>
          <cell r="D790" t="str">
            <v>A2CC</v>
          </cell>
          <cell r="E790" t="str">
            <v>SNIEM</v>
          </cell>
          <cell r="G790">
            <v>25</v>
          </cell>
          <cell r="H790" t="str">
            <v>BET travaux complémentaires</v>
          </cell>
          <cell r="I790" t="str">
            <v>SNIEM</v>
          </cell>
          <cell r="K790" t="str">
            <v>IDA</v>
          </cell>
          <cell r="L790" t="str">
            <v>LR</v>
          </cell>
          <cell r="M790">
            <v>1</v>
          </cell>
          <cell r="Q790">
            <v>1</v>
          </cell>
          <cell r="R790">
            <v>0.08</v>
          </cell>
          <cell r="T790">
            <v>228811.44923999999</v>
          </cell>
          <cell r="U790">
            <v>1</v>
          </cell>
          <cell r="V790">
            <v>228811.44923999999</v>
          </cell>
          <cell r="W790">
            <v>0</v>
          </cell>
          <cell r="X790">
            <v>0</v>
          </cell>
          <cell r="Y790">
            <v>0</v>
          </cell>
          <cell r="Z790">
            <v>228811.44923999999</v>
          </cell>
          <cell r="AA790">
            <v>228811.44923999999</v>
          </cell>
          <cell r="AB790">
            <v>0</v>
          </cell>
          <cell r="AC790">
            <v>0</v>
          </cell>
          <cell r="AD790">
            <v>0</v>
          </cell>
          <cell r="AE790">
            <v>228811.44923999999</v>
          </cell>
          <cell r="AF790">
            <v>0</v>
          </cell>
          <cell r="AG790">
            <v>0</v>
          </cell>
          <cell r="AH790">
            <v>0</v>
          </cell>
          <cell r="AI790">
            <v>0</v>
          </cell>
          <cell r="AJ790">
            <v>0</v>
          </cell>
          <cell r="AL790">
            <v>0</v>
          </cell>
        </row>
        <row r="791">
          <cell r="B791" t="str">
            <v>ST/ETFP</v>
          </cell>
          <cell r="C791" t="str">
            <v>A2A</v>
          </cell>
          <cell r="D791" t="str">
            <v>A2AA</v>
          </cell>
          <cell r="E791" t="str">
            <v>ENI BOK</v>
          </cell>
          <cell r="G791">
            <v>22</v>
          </cell>
          <cell r="H791" t="str">
            <v>ENI BOK Travaux complémentaires</v>
          </cell>
          <cell r="I791" t="str">
            <v>SNIEM</v>
          </cell>
          <cell r="K791" t="str">
            <v>IDA</v>
          </cell>
          <cell r="L791" t="str">
            <v>AON</v>
          </cell>
          <cell r="M791">
            <v>1</v>
          </cell>
          <cell r="Q791">
            <v>1</v>
          </cell>
          <cell r="R791" t="str">
            <v>lot</v>
          </cell>
          <cell r="T791">
            <v>426003.9278595174</v>
          </cell>
          <cell r="U791">
            <v>0.8</v>
          </cell>
          <cell r="V791">
            <v>426003.9278595174</v>
          </cell>
          <cell r="W791">
            <v>0</v>
          </cell>
          <cell r="X791">
            <v>0</v>
          </cell>
          <cell r="Y791">
            <v>0</v>
          </cell>
          <cell r="Z791">
            <v>426003.9278595174</v>
          </cell>
          <cell r="AA791">
            <v>340803.14228761394</v>
          </cell>
          <cell r="AB791">
            <v>0</v>
          </cell>
          <cell r="AC791">
            <v>0</v>
          </cell>
          <cell r="AD791">
            <v>0</v>
          </cell>
          <cell r="AE791">
            <v>340803.14228761394</v>
          </cell>
          <cell r="AF791">
            <v>85200.785571903456</v>
          </cell>
          <cell r="AG791">
            <v>0</v>
          </cell>
          <cell r="AH791">
            <v>0</v>
          </cell>
          <cell r="AI791">
            <v>0</v>
          </cell>
          <cell r="AJ791">
            <v>85200.785571903456</v>
          </cell>
          <cell r="AL791">
            <v>0</v>
          </cell>
        </row>
        <row r="792">
          <cell r="B792" t="str">
            <v>ST/ETFP</v>
          </cell>
          <cell r="C792" t="str">
            <v>A2A</v>
          </cell>
          <cell r="D792" t="str">
            <v>A2AA</v>
          </cell>
          <cell r="E792" t="str">
            <v>ENI DUB</v>
          </cell>
          <cell r="G792">
            <v>22</v>
          </cell>
          <cell r="H792" t="str">
            <v>ENI CKY Travaux complémentaires</v>
          </cell>
          <cell r="I792" t="str">
            <v>SNIEM</v>
          </cell>
          <cell r="K792" t="str">
            <v>IDA</v>
          </cell>
          <cell r="L792" t="str">
            <v>AON</v>
          </cell>
          <cell r="M792">
            <v>1</v>
          </cell>
          <cell r="Q792">
            <v>1</v>
          </cell>
          <cell r="R792" t="str">
            <v>lot</v>
          </cell>
          <cell r="T792">
            <v>27042.14523018508</v>
          </cell>
          <cell r="U792">
            <v>0.8</v>
          </cell>
          <cell r="V792">
            <v>27042.14523018508</v>
          </cell>
          <cell r="W792">
            <v>0</v>
          </cell>
          <cell r="X792">
            <v>0</v>
          </cell>
          <cell r="Y792">
            <v>0</v>
          </cell>
          <cell r="Z792">
            <v>27042.14523018508</v>
          </cell>
          <cell r="AA792">
            <v>21633.716184148067</v>
          </cell>
          <cell r="AB792">
            <v>0</v>
          </cell>
          <cell r="AC792">
            <v>0</v>
          </cell>
          <cell r="AD792">
            <v>0</v>
          </cell>
          <cell r="AE792">
            <v>21633.716184148067</v>
          </cell>
          <cell r="AF792">
            <v>5408.4290460370139</v>
          </cell>
          <cell r="AG792">
            <v>0</v>
          </cell>
          <cell r="AH792">
            <v>0</v>
          </cell>
          <cell r="AI792">
            <v>0</v>
          </cell>
          <cell r="AJ792">
            <v>5408.4290460370139</v>
          </cell>
          <cell r="AL792">
            <v>0</v>
          </cell>
        </row>
        <row r="793">
          <cell r="B793" t="str">
            <v>ST/ETFP</v>
          </cell>
          <cell r="C793" t="str">
            <v>A2A</v>
          </cell>
          <cell r="D793" t="str">
            <v>A2AA</v>
          </cell>
          <cell r="E793" t="str">
            <v>ENI CKY</v>
          </cell>
          <cell r="G793">
            <v>22</v>
          </cell>
          <cell r="H793" t="str">
            <v>ENI DUB Travaux complémentaires</v>
          </cell>
          <cell r="I793" t="str">
            <v>SNIEM</v>
          </cell>
          <cell r="K793" t="str">
            <v>IDA</v>
          </cell>
          <cell r="L793" t="str">
            <v>AON</v>
          </cell>
          <cell r="M793">
            <v>1</v>
          </cell>
          <cell r="Q793">
            <v>1</v>
          </cell>
          <cell r="R793" t="str">
            <v>lot</v>
          </cell>
          <cell r="T793">
            <v>426003.9278595174</v>
          </cell>
          <cell r="U793">
            <v>0.8</v>
          </cell>
          <cell r="V793">
            <v>426003.9278595174</v>
          </cell>
          <cell r="W793">
            <v>0</v>
          </cell>
          <cell r="X793">
            <v>0</v>
          </cell>
          <cell r="Y793">
            <v>0</v>
          </cell>
          <cell r="Z793">
            <v>426003.9278595174</v>
          </cell>
          <cell r="AA793">
            <v>340803.14228761394</v>
          </cell>
          <cell r="AB793">
            <v>0</v>
          </cell>
          <cell r="AC793">
            <v>0</v>
          </cell>
          <cell r="AD793">
            <v>0</v>
          </cell>
          <cell r="AE793">
            <v>340803.14228761394</v>
          </cell>
          <cell r="AF793">
            <v>85200.785571903456</v>
          </cell>
          <cell r="AG793">
            <v>0</v>
          </cell>
          <cell r="AH793">
            <v>0</v>
          </cell>
          <cell r="AI793">
            <v>0</v>
          </cell>
          <cell r="AJ793">
            <v>85200.785571903456</v>
          </cell>
          <cell r="AL793">
            <v>0</v>
          </cell>
        </row>
        <row r="794">
          <cell r="B794" t="str">
            <v>ST/ETFP</v>
          </cell>
          <cell r="C794" t="str">
            <v>A2A</v>
          </cell>
          <cell r="D794" t="str">
            <v>A2AA</v>
          </cell>
          <cell r="E794" t="str">
            <v>ENI KIN</v>
          </cell>
          <cell r="G794">
            <v>22</v>
          </cell>
          <cell r="H794" t="str">
            <v>ENI FAR Travaux complémentaires</v>
          </cell>
          <cell r="I794" t="str">
            <v>SNIEM</v>
          </cell>
          <cell r="K794" t="str">
            <v>IDA</v>
          </cell>
          <cell r="L794" t="str">
            <v>AON</v>
          </cell>
          <cell r="M794">
            <v>1</v>
          </cell>
          <cell r="Q794">
            <v>1</v>
          </cell>
          <cell r="R794" t="str">
            <v>lot</v>
          </cell>
          <cell r="T794">
            <v>426003.9278595174</v>
          </cell>
          <cell r="U794">
            <v>0.8</v>
          </cell>
          <cell r="V794">
            <v>426003.9278595174</v>
          </cell>
          <cell r="W794">
            <v>0</v>
          </cell>
          <cell r="X794">
            <v>0</v>
          </cell>
          <cell r="Y794">
            <v>0</v>
          </cell>
          <cell r="Z794">
            <v>426003.9278595174</v>
          </cell>
          <cell r="AA794">
            <v>340803.14228761394</v>
          </cell>
          <cell r="AB794">
            <v>0</v>
          </cell>
          <cell r="AC794">
            <v>0</v>
          </cell>
          <cell r="AD794">
            <v>0</v>
          </cell>
          <cell r="AE794">
            <v>340803.14228761394</v>
          </cell>
          <cell r="AF794">
            <v>85200.785571903456</v>
          </cell>
          <cell r="AG794">
            <v>0</v>
          </cell>
          <cell r="AH794">
            <v>0</v>
          </cell>
          <cell r="AI794">
            <v>0</v>
          </cell>
          <cell r="AJ794">
            <v>85200.785571903456</v>
          </cell>
          <cell r="AL794">
            <v>0</v>
          </cell>
        </row>
        <row r="795">
          <cell r="B795" t="str">
            <v>ST/ETFP</v>
          </cell>
          <cell r="C795" t="str">
            <v>A2A</v>
          </cell>
          <cell r="D795" t="str">
            <v>A2AA</v>
          </cell>
          <cell r="E795" t="str">
            <v>ENI LAB</v>
          </cell>
          <cell r="G795">
            <v>22</v>
          </cell>
          <cell r="H795" t="str">
            <v>ENI KAN Travaux complémentaires</v>
          </cell>
          <cell r="I795" t="str">
            <v>SNIEM</v>
          </cell>
          <cell r="K795" t="str">
            <v>IDA</v>
          </cell>
          <cell r="L795" t="str">
            <v>AON</v>
          </cell>
          <cell r="M795">
            <v>1</v>
          </cell>
          <cell r="Q795">
            <v>1</v>
          </cell>
          <cell r="R795" t="str">
            <v>lot</v>
          </cell>
          <cell r="T795">
            <v>265912.82359620294</v>
          </cell>
          <cell r="U795">
            <v>0.8</v>
          </cell>
          <cell r="V795">
            <v>265912.82359620294</v>
          </cell>
          <cell r="W795">
            <v>0</v>
          </cell>
          <cell r="X795">
            <v>0</v>
          </cell>
          <cell r="Y795">
            <v>0</v>
          </cell>
          <cell r="Z795">
            <v>265912.82359620294</v>
          </cell>
          <cell r="AA795">
            <v>212730.25887696235</v>
          </cell>
          <cell r="AB795">
            <v>0</v>
          </cell>
          <cell r="AC795">
            <v>0</v>
          </cell>
          <cell r="AD795">
            <v>0</v>
          </cell>
          <cell r="AE795">
            <v>212730.25887696235</v>
          </cell>
          <cell r="AF795">
            <v>53182.564719240589</v>
          </cell>
          <cell r="AG795">
            <v>0</v>
          </cell>
          <cell r="AH795">
            <v>0</v>
          </cell>
          <cell r="AI795">
            <v>0</v>
          </cell>
          <cell r="AJ795">
            <v>53182.564719240589</v>
          </cell>
          <cell r="AL795">
            <v>0</v>
          </cell>
        </row>
        <row r="796">
          <cell r="B796" t="str">
            <v>ST/ETFP</v>
          </cell>
          <cell r="C796" t="str">
            <v>A2A</v>
          </cell>
          <cell r="D796" t="str">
            <v>A2AA</v>
          </cell>
          <cell r="E796" t="str">
            <v>ENI KAN</v>
          </cell>
          <cell r="G796">
            <v>22</v>
          </cell>
          <cell r="H796" t="str">
            <v>ENI KIN Travaux complémentaires</v>
          </cell>
          <cell r="I796" t="str">
            <v>SNIEM</v>
          </cell>
          <cell r="K796" t="str">
            <v>IDA</v>
          </cell>
          <cell r="L796" t="str">
            <v>AON</v>
          </cell>
          <cell r="M796">
            <v>1</v>
          </cell>
          <cell r="Q796">
            <v>1</v>
          </cell>
          <cell r="R796" t="str">
            <v>lot</v>
          </cell>
          <cell r="T796">
            <v>265912.82359620294</v>
          </cell>
          <cell r="U796">
            <v>0.8</v>
          </cell>
          <cell r="V796">
            <v>265912.82359620294</v>
          </cell>
          <cell r="W796">
            <v>0</v>
          </cell>
          <cell r="X796">
            <v>0</v>
          </cell>
          <cell r="Y796">
            <v>0</v>
          </cell>
          <cell r="Z796">
            <v>265912.82359620294</v>
          </cell>
          <cell r="AA796">
            <v>212730.25887696235</v>
          </cell>
          <cell r="AB796">
            <v>0</v>
          </cell>
          <cell r="AC796">
            <v>0</v>
          </cell>
          <cell r="AD796">
            <v>0</v>
          </cell>
          <cell r="AE796">
            <v>212730.25887696235</v>
          </cell>
          <cell r="AF796">
            <v>53182.564719240589</v>
          </cell>
          <cell r="AG796">
            <v>0</v>
          </cell>
          <cell r="AH796">
            <v>0</v>
          </cell>
          <cell r="AI796">
            <v>0</v>
          </cell>
          <cell r="AJ796">
            <v>53182.564719240589</v>
          </cell>
          <cell r="AL796">
            <v>0</v>
          </cell>
        </row>
        <row r="797">
          <cell r="B797" t="str">
            <v>ST/ETFP</v>
          </cell>
          <cell r="C797" t="str">
            <v>A2A</v>
          </cell>
          <cell r="D797" t="str">
            <v>A2AA</v>
          </cell>
          <cell r="E797" t="str">
            <v>ENI FAR</v>
          </cell>
          <cell r="G797">
            <v>22</v>
          </cell>
          <cell r="H797" t="str">
            <v>ENI LAB Travaux complémentaires</v>
          </cell>
          <cell r="I797" t="str">
            <v>SNIEM</v>
          </cell>
          <cell r="K797" t="str">
            <v>IDA</v>
          </cell>
          <cell r="L797" t="str">
            <v>AON</v>
          </cell>
          <cell r="M797">
            <v>1</v>
          </cell>
          <cell r="Q797">
            <v>1</v>
          </cell>
          <cell r="R797" t="str">
            <v>lot</v>
          </cell>
          <cell r="T797">
            <v>317833.74243815866</v>
          </cell>
          <cell r="U797">
            <v>0.8</v>
          </cell>
          <cell r="V797">
            <v>317833.74243815866</v>
          </cell>
          <cell r="W797">
            <v>0</v>
          </cell>
          <cell r="X797">
            <v>0</v>
          </cell>
          <cell r="Y797">
            <v>0</v>
          </cell>
          <cell r="Z797">
            <v>317833.74243815866</v>
          </cell>
          <cell r="AA797">
            <v>254266.99395052693</v>
          </cell>
          <cell r="AB797">
            <v>0</v>
          </cell>
          <cell r="AC797">
            <v>0</v>
          </cell>
          <cell r="AD797">
            <v>0</v>
          </cell>
          <cell r="AE797">
            <v>254266.99395052693</v>
          </cell>
          <cell r="AF797">
            <v>63566.748487631732</v>
          </cell>
          <cell r="AG797">
            <v>0</v>
          </cell>
          <cell r="AH797">
            <v>0</v>
          </cell>
          <cell r="AI797">
            <v>0</v>
          </cell>
          <cell r="AJ797">
            <v>63566.748487631732</v>
          </cell>
          <cell r="AL797">
            <v>0</v>
          </cell>
        </row>
        <row r="798">
          <cell r="B798" t="str">
            <v>ST/ETFP</v>
          </cell>
          <cell r="C798" t="str">
            <v>A2A</v>
          </cell>
          <cell r="D798" t="str">
            <v>A2AA</v>
          </cell>
          <cell r="E798" t="str">
            <v>ENI NZE</v>
          </cell>
          <cell r="G798">
            <v>22</v>
          </cell>
          <cell r="H798" t="str">
            <v>ENI NZE Travaux complémentaires</v>
          </cell>
          <cell r="I798" t="str">
            <v>SNIEM</v>
          </cell>
          <cell r="K798" t="str">
            <v>IDA</v>
          </cell>
          <cell r="L798" t="str">
            <v>AON</v>
          </cell>
          <cell r="M798">
            <v>1</v>
          </cell>
          <cell r="Q798">
            <v>1</v>
          </cell>
          <cell r="R798" t="str">
            <v>lot</v>
          </cell>
          <cell r="T798">
            <v>705439.42857142969</v>
          </cell>
          <cell r="U798">
            <v>0.8</v>
          </cell>
          <cell r="V798">
            <v>705439.42857142969</v>
          </cell>
          <cell r="W798">
            <v>0</v>
          </cell>
          <cell r="X798">
            <v>0</v>
          </cell>
          <cell r="Y798">
            <v>0</v>
          </cell>
          <cell r="Z798">
            <v>705439.42857142969</v>
          </cell>
          <cell r="AA798">
            <v>564351.5428571438</v>
          </cell>
          <cell r="AB798">
            <v>0</v>
          </cell>
          <cell r="AC798">
            <v>0</v>
          </cell>
          <cell r="AD798">
            <v>0</v>
          </cell>
          <cell r="AE798">
            <v>564351.5428571438</v>
          </cell>
          <cell r="AF798">
            <v>141087.88571428589</v>
          </cell>
          <cell r="AG798">
            <v>0</v>
          </cell>
          <cell r="AH798">
            <v>0</v>
          </cell>
          <cell r="AI798">
            <v>0</v>
          </cell>
          <cell r="AJ798">
            <v>141087.88571428589</v>
          </cell>
          <cell r="AL798">
            <v>0</v>
          </cell>
        </row>
        <row r="799">
          <cell r="B799" t="str">
            <v>ST/ETFP</v>
          </cell>
          <cell r="C799" t="str">
            <v>B2A</v>
          </cell>
          <cell r="D799" t="str">
            <v>B2AA</v>
          </cell>
          <cell r="E799" t="str">
            <v>DNETFP</v>
          </cell>
          <cell r="G799">
            <v>25</v>
          </cell>
          <cell r="H799" t="str">
            <v>Etudes sur la formation professionnelle dual et post primaire</v>
          </cell>
          <cell r="I799" t="str">
            <v>DNETFP</v>
          </cell>
          <cell r="K799" t="str">
            <v>IDA</v>
          </cell>
          <cell r="L799" t="str">
            <v>LR</v>
          </cell>
          <cell r="M799">
            <v>1</v>
          </cell>
          <cell r="Q799">
            <v>1</v>
          </cell>
          <cell r="R799" t="str">
            <v>forfait</v>
          </cell>
          <cell r="T799">
            <v>759704</v>
          </cell>
          <cell r="U799">
            <v>1</v>
          </cell>
          <cell r="V799">
            <v>759704</v>
          </cell>
          <cell r="W799">
            <v>0</v>
          </cell>
          <cell r="X799">
            <v>0</v>
          </cell>
          <cell r="Y799">
            <v>0</v>
          </cell>
          <cell r="Z799">
            <v>759704</v>
          </cell>
          <cell r="AA799">
            <v>759704</v>
          </cell>
          <cell r="AB799">
            <v>0</v>
          </cell>
          <cell r="AC799">
            <v>0</v>
          </cell>
          <cell r="AD799">
            <v>0</v>
          </cell>
          <cell r="AE799">
            <v>759704</v>
          </cell>
          <cell r="AF799">
            <v>0</v>
          </cell>
          <cell r="AG799">
            <v>0</v>
          </cell>
          <cell r="AH799">
            <v>0</v>
          </cell>
          <cell r="AI799">
            <v>0</v>
          </cell>
          <cell r="AJ799">
            <v>0</v>
          </cell>
          <cell r="AL799">
            <v>0</v>
          </cell>
        </row>
        <row r="800">
          <cell r="B800" t="str">
            <v>ST/ETFP</v>
          </cell>
          <cell r="C800" t="str">
            <v>B2B</v>
          </cell>
          <cell r="D800" t="str">
            <v>B2BB</v>
          </cell>
          <cell r="E800" t="str">
            <v>DNFPPP</v>
          </cell>
          <cell r="G800">
            <v>15</v>
          </cell>
          <cell r="H800" t="str">
            <v xml:space="preserve">ENI Supervision du recrutement dans 8 ENI x 2px15j /an </v>
          </cell>
          <cell r="I800" t="str">
            <v>DNFPPP</v>
          </cell>
          <cell r="K800" t="str">
            <v>IDA</v>
          </cell>
          <cell r="L800" t="str">
            <v>AUT</v>
          </cell>
          <cell r="M800">
            <v>240</v>
          </cell>
          <cell r="Q800">
            <v>240</v>
          </cell>
          <cell r="R800" t="str">
            <v>pxj</v>
          </cell>
          <cell r="T800">
            <v>113.9556</v>
          </cell>
          <cell r="U800">
            <v>0.9</v>
          </cell>
          <cell r="V800">
            <v>27349.344000000001</v>
          </cell>
          <cell r="W800">
            <v>0</v>
          </cell>
          <cell r="X800">
            <v>0</v>
          </cell>
          <cell r="Y800">
            <v>0</v>
          </cell>
          <cell r="Z800">
            <v>27349.344000000001</v>
          </cell>
          <cell r="AA800">
            <v>24614.409600000003</v>
          </cell>
          <cell r="AB800">
            <v>0</v>
          </cell>
          <cell r="AC800">
            <v>0</v>
          </cell>
          <cell r="AD800">
            <v>0</v>
          </cell>
          <cell r="AE800">
            <v>24614.409600000003</v>
          </cell>
          <cell r="AF800">
            <v>2734.9343999999983</v>
          </cell>
          <cell r="AG800">
            <v>0</v>
          </cell>
          <cell r="AH800">
            <v>0</v>
          </cell>
          <cell r="AI800">
            <v>0</v>
          </cell>
          <cell r="AJ800">
            <v>2734.9343999999983</v>
          </cell>
          <cell r="AL800">
            <v>0</v>
          </cell>
        </row>
        <row r="801">
          <cell r="B801" t="str">
            <v>ST/ETFP</v>
          </cell>
          <cell r="C801" t="str">
            <v>B2B</v>
          </cell>
          <cell r="D801" t="str">
            <v>B2BB</v>
          </cell>
          <cell r="E801" t="str">
            <v>DNFPPP</v>
          </cell>
          <cell r="G801">
            <v>25</v>
          </cell>
          <cell r="H801" t="str">
            <v xml:space="preserve">ENI Insertion publicitaire de 3 articles dans 5 journaux /an </v>
          </cell>
          <cell r="I801" t="str">
            <v>DNFPPP</v>
          </cell>
          <cell r="K801" t="str">
            <v>IDA</v>
          </cell>
          <cell r="L801" t="str">
            <v>AUT</v>
          </cell>
          <cell r="M801">
            <v>15</v>
          </cell>
          <cell r="Q801">
            <v>15</v>
          </cell>
          <cell r="R801" t="str">
            <v>u</v>
          </cell>
          <cell r="T801">
            <v>1200</v>
          </cell>
          <cell r="U801">
            <v>1</v>
          </cell>
          <cell r="V801">
            <v>18000</v>
          </cell>
          <cell r="W801">
            <v>0</v>
          </cell>
          <cell r="X801">
            <v>0</v>
          </cell>
          <cell r="Y801">
            <v>0</v>
          </cell>
          <cell r="Z801">
            <v>18000</v>
          </cell>
          <cell r="AA801">
            <v>18000</v>
          </cell>
          <cell r="AB801">
            <v>0</v>
          </cell>
          <cell r="AC801">
            <v>0</v>
          </cell>
          <cell r="AD801">
            <v>0</v>
          </cell>
          <cell r="AE801">
            <v>18000</v>
          </cell>
          <cell r="AF801">
            <v>0</v>
          </cell>
          <cell r="AG801">
            <v>0</v>
          </cell>
          <cell r="AH801">
            <v>0</v>
          </cell>
          <cell r="AI801">
            <v>0</v>
          </cell>
          <cell r="AJ801">
            <v>0</v>
          </cell>
          <cell r="AL801">
            <v>0</v>
          </cell>
        </row>
        <row r="802">
          <cell r="B802" t="str">
            <v>ST/ETFP</v>
          </cell>
          <cell r="C802" t="str">
            <v>B2B</v>
          </cell>
          <cell r="D802" t="str">
            <v>B2BB</v>
          </cell>
          <cell r="E802" t="str">
            <v>DNFPPP</v>
          </cell>
          <cell r="G802">
            <v>25</v>
          </cell>
          <cell r="H802" t="str">
            <v xml:space="preserve">ENI Spots publicitaires 3 / an   </v>
          </cell>
          <cell r="I802" t="str">
            <v>DNFPPP</v>
          </cell>
          <cell r="K802" t="str">
            <v>IDA</v>
          </cell>
          <cell r="L802" t="str">
            <v>AUT</v>
          </cell>
          <cell r="M802">
            <v>3</v>
          </cell>
          <cell r="Q802">
            <v>3</v>
          </cell>
          <cell r="R802" t="str">
            <v>spot</v>
          </cell>
          <cell r="T802">
            <v>7000</v>
          </cell>
          <cell r="U802">
            <v>1</v>
          </cell>
          <cell r="V802">
            <v>21000</v>
          </cell>
          <cell r="W802">
            <v>0</v>
          </cell>
          <cell r="X802">
            <v>0</v>
          </cell>
          <cell r="Y802">
            <v>0</v>
          </cell>
          <cell r="Z802">
            <v>21000</v>
          </cell>
          <cell r="AA802">
            <v>21000</v>
          </cell>
          <cell r="AB802">
            <v>0</v>
          </cell>
          <cell r="AC802">
            <v>0</v>
          </cell>
          <cell r="AD802">
            <v>0</v>
          </cell>
          <cell r="AE802">
            <v>21000</v>
          </cell>
          <cell r="AF802">
            <v>0</v>
          </cell>
          <cell r="AG802">
            <v>0</v>
          </cell>
          <cell r="AH802">
            <v>0</v>
          </cell>
          <cell r="AI802">
            <v>0</v>
          </cell>
          <cell r="AJ802">
            <v>0</v>
          </cell>
          <cell r="AL802">
            <v>0</v>
          </cell>
        </row>
        <row r="803">
          <cell r="B803" t="str">
            <v>ST/ETFP</v>
          </cell>
          <cell r="C803" t="str">
            <v>B2B</v>
          </cell>
          <cell r="D803" t="str">
            <v>B2BB</v>
          </cell>
          <cell r="E803" t="str">
            <v>DNFPPP</v>
          </cell>
          <cell r="G803">
            <v>25</v>
          </cell>
          <cell r="H803" t="str">
            <v xml:space="preserve">ENI Journées portes ouvertes sur les 8 ENI    </v>
          </cell>
          <cell r="I803" t="str">
            <v>DNFPPP</v>
          </cell>
          <cell r="K803" t="str">
            <v>IDA</v>
          </cell>
          <cell r="L803" t="str">
            <v>AUT</v>
          </cell>
          <cell r="M803">
            <v>8</v>
          </cell>
          <cell r="Q803">
            <v>8</v>
          </cell>
          <cell r="R803" t="str">
            <v>u</v>
          </cell>
          <cell r="T803">
            <v>2500</v>
          </cell>
          <cell r="U803">
            <v>1</v>
          </cell>
          <cell r="V803">
            <v>20000</v>
          </cell>
          <cell r="W803">
            <v>0</v>
          </cell>
          <cell r="X803">
            <v>0</v>
          </cell>
          <cell r="Y803">
            <v>0</v>
          </cell>
          <cell r="Z803">
            <v>20000</v>
          </cell>
          <cell r="AA803">
            <v>20000</v>
          </cell>
          <cell r="AB803">
            <v>0</v>
          </cell>
          <cell r="AC803">
            <v>0</v>
          </cell>
          <cell r="AD803">
            <v>0</v>
          </cell>
          <cell r="AE803">
            <v>20000</v>
          </cell>
          <cell r="AF803">
            <v>0</v>
          </cell>
          <cell r="AG803">
            <v>0</v>
          </cell>
          <cell r="AH803">
            <v>0</v>
          </cell>
          <cell r="AI803">
            <v>0</v>
          </cell>
          <cell r="AJ803">
            <v>0</v>
          </cell>
          <cell r="AL803">
            <v>0</v>
          </cell>
        </row>
        <row r="804">
          <cell r="B804" t="str">
            <v>ST/ETFP</v>
          </cell>
          <cell r="C804" t="str">
            <v>B2B</v>
          </cell>
          <cell r="D804" t="str">
            <v>B2BB</v>
          </cell>
          <cell r="E804" t="str">
            <v>DNFPPP</v>
          </cell>
          <cell r="G804">
            <v>25</v>
          </cell>
          <cell r="H804" t="str">
            <v xml:space="preserve">ENI Appui aux radios rurales et communautaires   </v>
          </cell>
          <cell r="I804" t="str">
            <v>DNFPPP</v>
          </cell>
          <cell r="K804" t="str">
            <v>IDA</v>
          </cell>
          <cell r="L804" t="str">
            <v>AUT</v>
          </cell>
          <cell r="M804">
            <v>8</v>
          </cell>
          <cell r="Q804">
            <v>8</v>
          </cell>
          <cell r="R804" t="str">
            <v>radio</v>
          </cell>
          <cell r="T804">
            <v>1000</v>
          </cell>
          <cell r="U804">
            <v>1</v>
          </cell>
          <cell r="V804">
            <v>8000</v>
          </cell>
          <cell r="W804">
            <v>0</v>
          </cell>
          <cell r="X804">
            <v>0</v>
          </cell>
          <cell r="Y804">
            <v>0</v>
          </cell>
          <cell r="Z804">
            <v>8000</v>
          </cell>
          <cell r="AA804">
            <v>8000</v>
          </cell>
          <cell r="AB804">
            <v>0</v>
          </cell>
          <cell r="AC804">
            <v>0</v>
          </cell>
          <cell r="AD804">
            <v>0</v>
          </cell>
          <cell r="AE804">
            <v>8000</v>
          </cell>
          <cell r="AF804">
            <v>0</v>
          </cell>
          <cell r="AG804">
            <v>0</v>
          </cell>
          <cell r="AH804">
            <v>0</v>
          </cell>
          <cell r="AI804">
            <v>0</v>
          </cell>
          <cell r="AJ804">
            <v>0</v>
          </cell>
          <cell r="AL804">
            <v>0</v>
          </cell>
        </row>
        <row r="805">
          <cell r="B805" t="str">
            <v>ST/ETFP</v>
          </cell>
          <cell r="C805" t="str">
            <v>B2B</v>
          </cell>
          <cell r="D805" t="str">
            <v>B2BB</v>
          </cell>
          <cell r="E805" t="str">
            <v>DNFPPP</v>
          </cell>
          <cell r="G805">
            <v>25</v>
          </cell>
          <cell r="H805" t="str">
            <v xml:space="preserve">ENI Confection de 2 types d'affiches publicitaires en 3000 ex   </v>
          </cell>
          <cell r="I805" t="str">
            <v>DNFPPP</v>
          </cell>
          <cell r="K805" t="str">
            <v>IDA</v>
          </cell>
          <cell r="L805" t="str">
            <v>COT</v>
          </cell>
          <cell r="M805">
            <v>6000</v>
          </cell>
          <cell r="Q805">
            <v>6000</v>
          </cell>
          <cell r="R805" t="str">
            <v>u</v>
          </cell>
          <cell r="T805">
            <v>5</v>
          </cell>
          <cell r="U805">
            <v>1</v>
          </cell>
          <cell r="V805">
            <v>30000</v>
          </cell>
          <cell r="W805">
            <v>0</v>
          </cell>
          <cell r="X805">
            <v>0</v>
          </cell>
          <cell r="Y805">
            <v>0</v>
          </cell>
          <cell r="Z805">
            <v>30000</v>
          </cell>
          <cell r="AA805">
            <v>30000</v>
          </cell>
          <cell r="AB805">
            <v>0</v>
          </cell>
          <cell r="AC805">
            <v>0</v>
          </cell>
          <cell r="AD805">
            <v>0</v>
          </cell>
          <cell r="AE805">
            <v>30000</v>
          </cell>
          <cell r="AF805">
            <v>0</v>
          </cell>
          <cell r="AG805">
            <v>0</v>
          </cell>
          <cell r="AH805">
            <v>0</v>
          </cell>
          <cell r="AI805">
            <v>0</v>
          </cell>
          <cell r="AJ805">
            <v>0</v>
          </cell>
          <cell r="AL805">
            <v>0</v>
          </cell>
        </row>
        <row r="806">
          <cell r="B806" t="str">
            <v>ST/ETFP</v>
          </cell>
          <cell r="C806" t="str">
            <v>B2B</v>
          </cell>
          <cell r="D806" t="str">
            <v>B2BB</v>
          </cell>
          <cell r="E806" t="str">
            <v>DNFPPP</v>
          </cell>
          <cell r="G806">
            <v>25</v>
          </cell>
          <cell r="H806" t="str">
            <v>ENI Confection de 2000 dépliants / an publicitaires</v>
          </cell>
          <cell r="I806" t="str">
            <v>DNFPPP</v>
          </cell>
          <cell r="K806" t="str">
            <v>IDA</v>
          </cell>
          <cell r="L806" t="str">
            <v>COT</v>
          </cell>
          <cell r="M806">
            <v>2000</v>
          </cell>
          <cell r="Q806">
            <v>2000</v>
          </cell>
          <cell r="R806" t="str">
            <v>u</v>
          </cell>
          <cell r="T806">
            <v>3</v>
          </cell>
          <cell r="U806">
            <v>1</v>
          </cell>
          <cell r="V806">
            <v>6000</v>
          </cell>
          <cell r="W806">
            <v>0</v>
          </cell>
          <cell r="X806">
            <v>0</v>
          </cell>
          <cell r="Y806">
            <v>0</v>
          </cell>
          <cell r="Z806">
            <v>6000</v>
          </cell>
          <cell r="AA806">
            <v>6000</v>
          </cell>
          <cell r="AB806">
            <v>0</v>
          </cell>
          <cell r="AC806">
            <v>0</v>
          </cell>
          <cell r="AD806">
            <v>0</v>
          </cell>
          <cell r="AE806">
            <v>6000</v>
          </cell>
          <cell r="AF806">
            <v>0</v>
          </cell>
          <cell r="AG806">
            <v>0</v>
          </cell>
          <cell r="AH806">
            <v>0</v>
          </cell>
          <cell r="AI806">
            <v>0</v>
          </cell>
          <cell r="AJ806">
            <v>0</v>
          </cell>
          <cell r="AL806">
            <v>0</v>
          </cell>
        </row>
        <row r="807">
          <cell r="B807" t="str">
            <v>ST/ETFP</v>
          </cell>
          <cell r="C807" t="str">
            <v>B2B</v>
          </cell>
          <cell r="D807" t="str">
            <v>B2BB</v>
          </cell>
          <cell r="E807" t="str">
            <v>DNFPPP</v>
          </cell>
          <cell r="G807">
            <v>15</v>
          </cell>
          <cell r="H807" t="str">
            <v xml:space="preserve">ENI Mission C de supervision de la formation en institution 6pxj/ENI/an               </v>
          </cell>
          <cell r="I807" t="str">
            <v>DNFPPP</v>
          </cell>
          <cell r="K807" t="str">
            <v>IDA</v>
          </cell>
          <cell r="L807" t="str">
            <v>AUT</v>
          </cell>
          <cell r="M807">
            <v>48</v>
          </cell>
          <cell r="Q807">
            <v>48</v>
          </cell>
          <cell r="R807" t="str">
            <v>pxj</v>
          </cell>
          <cell r="T807">
            <v>113.9556</v>
          </cell>
          <cell r="U807">
            <v>0.9</v>
          </cell>
          <cell r="V807">
            <v>5469.8688000000002</v>
          </cell>
          <cell r="W807">
            <v>0</v>
          </cell>
          <cell r="X807">
            <v>0</v>
          </cell>
          <cell r="Y807">
            <v>0</v>
          </cell>
          <cell r="Z807">
            <v>5469.8688000000002</v>
          </cell>
          <cell r="AA807">
            <v>4922.8819200000007</v>
          </cell>
          <cell r="AB807">
            <v>0</v>
          </cell>
          <cell r="AC807">
            <v>0</v>
          </cell>
          <cell r="AD807">
            <v>0</v>
          </cell>
          <cell r="AE807">
            <v>4922.8819200000007</v>
          </cell>
          <cell r="AF807">
            <v>546.98687999999947</v>
          </cell>
          <cell r="AG807">
            <v>0</v>
          </cell>
          <cell r="AH807">
            <v>0</v>
          </cell>
          <cell r="AI807">
            <v>0</v>
          </cell>
          <cell r="AJ807">
            <v>546.98687999999947</v>
          </cell>
          <cell r="AL807">
            <v>0</v>
          </cell>
        </row>
        <row r="808">
          <cell r="B808" t="str">
            <v>ST/ETFP</v>
          </cell>
          <cell r="C808" t="str">
            <v>B2B</v>
          </cell>
          <cell r="D808" t="str">
            <v>B2BB</v>
          </cell>
          <cell r="E808" t="str">
            <v>ENI BOK</v>
          </cell>
          <cell r="G808">
            <v>25</v>
          </cell>
          <cell r="H808" t="str">
            <v xml:space="preserve">ENI Carburant groupe électrogène (96l/moisx8ENI)                                                    </v>
          </cell>
          <cell r="I808" t="str">
            <v>DNFPPP</v>
          </cell>
          <cell r="K808" t="str">
            <v>IDA</v>
          </cell>
          <cell r="L808" t="str">
            <v>AUT</v>
          </cell>
          <cell r="M808">
            <v>1152</v>
          </cell>
          <cell r="Q808">
            <v>1152</v>
          </cell>
          <cell r="R808" t="str">
            <v>litres</v>
          </cell>
          <cell r="T808">
            <v>3.7985199999999999</v>
          </cell>
          <cell r="U808">
            <v>1</v>
          </cell>
          <cell r="V808">
            <v>4375.8950399999994</v>
          </cell>
          <cell r="W808">
            <v>0</v>
          </cell>
          <cell r="X808">
            <v>0</v>
          </cell>
          <cell r="Y808">
            <v>0</v>
          </cell>
          <cell r="Z808">
            <v>4375.8950399999994</v>
          </cell>
          <cell r="AA808">
            <v>4375.8950399999994</v>
          </cell>
          <cell r="AB808">
            <v>0</v>
          </cell>
          <cell r="AC808">
            <v>0</v>
          </cell>
          <cell r="AD808">
            <v>0</v>
          </cell>
          <cell r="AE808">
            <v>4375.8950399999994</v>
          </cell>
          <cell r="AF808">
            <v>0</v>
          </cell>
          <cell r="AG808">
            <v>0</v>
          </cell>
          <cell r="AH808">
            <v>0</v>
          </cell>
          <cell r="AI808">
            <v>0</v>
          </cell>
          <cell r="AJ808">
            <v>0</v>
          </cell>
          <cell r="AL808">
            <v>0</v>
          </cell>
        </row>
        <row r="809">
          <cell r="B809" t="str">
            <v>ST/ETFP</v>
          </cell>
          <cell r="C809" t="str">
            <v>B2B</v>
          </cell>
          <cell r="D809" t="str">
            <v>B2BB</v>
          </cell>
          <cell r="E809" t="str">
            <v>ENI CKY</v>
          </cell>
          <cell r="G809">
            <v>25</v>
          </cell>
          <cell r="H809" t="str">
            <v xml:space="preserve">ENI Carburant groupe électrogène (96l/moisx8ENI)                                                    </v>
          </cell>
          <cell r="I809" t="str">
            <v>DNFPPP</v>
          </cell>
          <cell r="K809" t="str">
            <v>IDA</v>
          </cell>
          <cell r="L809" t="str">
            <v>AUT</v>
          </cell>
          <cell r="M809">
            <v>1152</v>
          </cell>
          <cell r="Q809">
            <v>1152</v>
          </cell>
          <cell r="R809" t="str">
            <v>litres</v>
          </cell>
          <cell r="T809">
            <v>3.7985199999999999</v>
          </cell>
          <cell r="U809">
            <v>1</v>
          </cell>
          <cell r="V809">
            <v>4375.8950399999994</v>
          </cell>
          <cell r="W809">
            <v>0</v>
          </cell>
          <cell r="X809">
            <v>0</v>
          </cell>
          <cell r="Y809">
            <v>0</v>
          </cell>
          <cell r="Z809">
            <v>4375.8950399999994</v>
          </cell>
          <cell r="AA809">
            <v>4375.8950399999994</v>
          </cell>
          <cell r="AB809">
            <v>0</v>
          </cell>
          <cell r="AC809">
            <v>0</v>
          </cell>
          <cell r="AD809">
            <v>0</v>
          </cell>
          <cell r="AE809">
            <v>4375.8950399999994</v>
          </cell>
          <cell r="AF809">
            <v>0</v>
          </cell>
          <cell r="AG809">
            <v>0</v>
          </cell>
          <cell r="AH809">
            <v>0</v>
          </cell>
          <cell r="AI809">
            <v>0</v>
          </cell>
          <cell r="AJ809">
            <v>0</v>
          </cell>
          <cell r="AL809">
            <v>0</v>
          </cell>
        </row>
        <row r="810">
          <cell r="B810" t="str">
            <v>ST/ETFP</v>
          </cell>
          <cell r="C810" t="str">
            <v>B2B</v>
          </cell>
          <cell r="D810" t="str">
            <v>B2BB</v>
          </cell>
          <cell r="E810" t="str">
            <v>ENI DUB</v>
          </cell>
          <cell r="G810">
            <v>25</v>
          </cell>
          <cell r="H810" t="str">
            <v xml:space="preserve">ENI Carburant groupe électrogène (96l/moisx8ENI)                                                    </v>
          </cell>
          <cell r="I810" t="str">
            <v>DNFPPP</v>
          </cell>
          <cell r="K810" t="str">
            <v>IDA</v>
          </cell>
          <cell r="L810" t="str">
            <v>AUT</v>
          </cell>
          <cell r="M810">
            <v>1152</v>
          </cell>
          <cell r="Q810">
            <v>1152</v>
          </cell>
          <cell r="R810" t="str">
            <v>litres</v>
          </cell>
          <cell r="T810">
            <v>3.7985199999999999</v>
          </cell>
          <cell r="U810">
            <v>1</v>
          </cell>
          <cell r="V810">
            <v>4375.8950399999994</v>
          </cell>
          <cell r="W810">
            <v>0</v>
          </cell>
          <cell r="X810">
            <v>0</v>
          </cell>
          <cell r="Y810">
            <v>0</v>
          </cell>
          <cell r="Z810">
            <v>4375.8950399999994</v>
          </cell>
          <cell r="AA810">
            <v>4375.8950399999994</v>
          </cell>
          <cell r="AB810">
            <v>0</v>
          </cell>
          <cell r="AC810">
            <v>0</v>
          </cell>
          <cell r="AD810">
            <v>0</v>
          </cell>
          <cell r="AE810">
            <v>4375.8950399999994</v>
          </cell>
          <cell r="AF810">
            <v>0</v>
          </cell>
          <cell r="AG810">
            <v>0</v>
          </cell>
          <cell r="AH810">
            <v>0</v>
          </cell>
          <cell r="AI810">
            <v>0</v>
          </cell>
          <cell r="AJ810">
            <v>0</v>
          </cell>
          <cell r="AL810">
            <v>0</v>
          </cell>
        </row>
        <row r="811">
          <cell r="B811" t="str">
            <v>ST/ETFP</v>
          </cell>
          <cell r="C811" t="str">
            <v>B2B</v>
          </cell>
          <cell r="D811" t="str">
            <v>B2BB</v>
          </cell>
          <cell r="E811" t="str">
            <v>ENI FAR</v>
          </cell>
          <cell r="G811">
            <v>25</v>
          </cell>
          <cell r="H811" t="str">
            <v xml:space="preserve">ENI Carburant groupe électrogène (96l/moisx8ENI)                                                    </v>
          </cell>
          <cell r="I811" t="str">
            <v>DNFPPP</v>
          </cell>
          <cell r="K811" t="str">
            <v>IDA</v>
          </cell>
          <cell r="L811" t="str">
            <v>AUT</v>
          </cell>
          <cell r="M811">
            <v>1152</v>
          </cell>
          <cell r="Q811">
            <v>1152</v>
          </cell>
          <cell r="R811" t="str">
            <v>litres</v>
          </cell>
          <cell r="T811">
            <v>3.7985199999999999</v>
          </cell>
          <cell r="U811">
            <v>1</v>
          </cell>
          <cell r="V811">
            <v>4375.8950399999994</v>
          </cell>
          <cell r="W811">
            <v>0</v>
          </cell>
          <cell r="X811">
            <v>0</v>
          </cell>
          <cell r="Y811">
            <v>0</v>
          </cell>
          <cell r="Z811">
            <v>4375.8950399999994</v>
          </cell>
          <cell r="AA811">
            <v>4375.8950399999994</v>
          </cell>
          <cell r="AB811">
            <v>0</v>
          </cell>
          <cell r="AC811">
            <v>0</v>
          </cell>
          <cell r="AD811">
            <v>0</v>
          </cell>
          <cell r="AE811">
            <v>4375.8950399999994</v>
          </cell>
          <cell r="AF811">
            <v>0</v>
          </cell>
          <cell r="AG811">
            <v>0</v>
          </cell>
          <cell r="AH811">
            <v>0</v>
          </cell>
          <cell r="AI811">
            <v>0</v>
          </cell>
          <cell r="AJ811">
            <v>0</v>
          </cell>
          <cell r="AL811">
            <v>0</v>
          </cell>
        </row>
        <row r="812">
          <cell r="B812" t="str">
            <v>ST/ETFP</v>
          </cell>
          <cell r="C812" t="str">
            <v>B2B</v>
          </cell>
          <cell r="D812" t="str">
            <v>B2BB</v>
          </cell>
          <cell r="E812" t="str">
            <v>ENI KAN</v>
          </cell>
          <cell r="G812">
            <v>25</v>
          </cell>
          <cell r="H812" t="str">
            <v xml:space="preserve">ENI Carburant groupe électrogène (96l/moisx8ENI)                                                    </v>
          </cell>
          <cell r="I812" t="str">
            <v>DNFPPP</v>
          </cell>
          <cell r="K812" t="str">
            <v>IDA</v>
          </cell>
          <cell r="L812" t="str">
            <v>AUT</v>
          </cell>
          <cell r="M812">
            <v>1152</v>
          </cell>
          <cell r="Q812">
            <v>1152</v>
          </cell>
          <cell r="R812" t="str">
            <v>litres</v>
          </cell>
          <cell r="T812">
            <v>3.7985199999999999</v>
          </cell>
          <cell r="U812">
            <v>1</v>
          </cell>
          <cell r="V812">
            <v>4375.8950399999994</v>
          </cell>
          <cell r="W812">
            <v>0</v>
          </cell>
          <cell r="X812">
            <v>0</v>
          </cell>
          <cell r="Y812">
            <v>0</v>
          </cell>
          <cell r="Z812">
            <v>4375.8950399999994</v>
          </cell>
          <cell r="AA812">
            <v>4375.8950399999994</v>
          </cell>
          <cell r="AB812">
            <v>0</v>
          </cell>
          <cell r="AC812">
            <v>0</v>
          </cell>
          <cell r="AD812">
            <v>0</v>
          </cell>
          <cell r="AE812">
            <v>4375.8950399999994</v>
          </cell>
          <cell r="AF812">
            <v>0</v>
          </cell>
          <cell r="AG812">
            <v>0</v>
          </cell>
          <cell r="AH812">
            <v>0</v>
          </cell>
          <cell r="AI812">
            <v>0</v>
          </cell>
          <cell r="AJ812">
            <v>0</v>
          </cell>
          <cell r="AL812">
            <v>0</v>
          </cell>
        </row>
        <row r="813">
          <cell r="B813" t="str">
            <v>ST/ETFP</v>
          </cell>
          <cell r="C813" t="str">
            <v>B2B</v>
          </cell>
          <cell r="D813" t="str">
            <v>B2BB</v>
          </cell>
          <cell r="E813" t="str">
            <v>ENI KIN</v>
          </cell>
          <cell r="G813">
            <v>25</v>
          </cell>
          <cell r="H813" t="str">
            <v xml:space="preserve">ENI Carburant groupe électrogène (96l/moisx8ENI)                                                    </v>
          </cell>
          <cell r="I813" t="str">
            <v>DNFPPP</v>
          </cell>
          <cell r="K813" t="str">
            <v>IDA</v>
          </cell>
          <cell r="L813" t="str">
            <v>AUT</v>
          </cell>
          <cell r="M813">
            <v>1152</v>
          </cell>
          <cell r="Q813">
            <v>1152</v>
          </cell>
          <cell r="R813" t="str">
            <v>litres</v>
          </cell>
          <cell r="T813">
            <v>3.7985199999999999</v>
          </cell>
          <cell r="U813">
            <v>1</v>
          </cell>
          <cell r="V813">
            <v>4375.8950399999994</v>
          </cell>
          <cell r="W813">
            <v>0</v>
          </cell>
          <cell r="X813">
            <v>0</v>
          </cell>
          <cell r="Y813">
            <v>0</v>
          </cell>
          <cell r="Z813">
            <v>4375.8950399999994</v>
          </cell>
          <cell r="AA813">
            <v>4375.8950399999994</v>
          </cell>
          <cell r="AB813">
            <v>0</v>
          </cell>
          <cell r="AC813">
            <v>0</v>
          </cell>
          <cell r="AD813">
            <v>0</v>
          </cell>
          <cell r="AE813">
            <v>4375.8950399999994</v>
          </cell>
          <cell r="AF813">
            <v>0</v>
          </cell>
          <cell r="AG813">
            <v>0</v>
          </cell>
          <cell r="AH813">
            <v>0</v>
          </cell>
          <cell r="AI813">
            <v>0</v>
          </cell>
          <cell r="AJ813">
            <v>0</v>
          </cell>
          <cell r="AL813">
            <v>0</v>
          </cell>
        </row>
        <row r="814">
          <cell r="B814" t="str">
            <v>ST/ETFP</v>
          </cell>
          <cell r="C814" t="str">
            <v>B2B</v>
          </cell>
          <cell r="D814" t="str">
            <v>B2BB</v>
          </cell>
          <cell r="E814" t="str">
            <v>ENI LAB</v>
          </cell>
          <cell r="G814">
            <v>25</v>
          </cell>
          <cell r="H814" t="str">
            <v xml:space="preserve">ENI Carburant groupe électrogène (96l/moisx8ENI)                                                    </v>
          </cell>
          <cell r="I814" t="str">
            <v>DNFPPP</v>
          </cell>
          <cell r="K814" t="str">
            <v>IDA</v>
          </cell>
          <cell r="L814" t="str">
            <v>AUT</v>
          </cell>
          <cell r="M814">
            <v>1152</v>
          </cell>
          <cell r="Q814">
            <v>1152</v>
          </cell>
          <cell r="R814" t="str">
            <v>litres</v>
          </cell>
          <cell r="T814">
            <v>3.7985199999999999</v>
          </cell>
          <cell r="U814">
            <v>1</v>
          </cell>
          <cell r="V814">
            <v>4375.8950399999994</v>
          </cell>
          <cell r="W814">
            <v>0</v>
          </cell>
          <cell r="X814">
            <v>0</v>
          </cell>
          <cell r="Y814">
            <v>0</v>
          </cell>
          <cell r="Z814">
            <v>4375.8950399999994</v>
          </cell>
          <cell r="AA814">
            <v>4375.8950399999994</v>
          </cell>
          <cell r="AB814">
            <v>0</v>
          </cell>
          <cell r="AC814">
            <v>0</v>
          </cell>
          <cell r="AD814">
            <v>0</v>
          </cell>
          <cell r="AE814">
            <v>4375.8950399999994</v>
          </cell>
          <cell r="AF814">
            <v>0</v>
          </cell>
          <cell r="AG814">
            <v>0</v>
          </cell>
          <cell r="AH814">
            <v>0</v>
          </cell>
          <cell r="AI814">
            <v>0</v>
          </cell>
          <cell r="AJ814">
            <v>0</v>
          </cell>
          <cell r="AL814">
            <v>0</v>
          </cell>
        </row>
        <row r="815">
          <cell r="B815" t="str">
            <v>ST/ETFP</v>
          </cell>
          <cell r="C815" t="str">
            <v>B2B</v>
          </cell>
          <cell r="D815" t="str">
            <v>B2BB</v>
          </cell>
          <cell r="E815" t="str">
            <v>ENI NZE</v>
          </cell>
          <cell r="G815">
            <v>25</v>
          </cell>
          <cell r="H815" t="str">
            <v xml:space="preserve">ENI Carburant groupe électrogène (96l/moisx8ENI)                                                    </v>
          </cell>
          <cell r="I815" t="str">
            <v>DNFPPP</v>
          </cell>
          <cell r="K815" t="str">
            <v>IDA</v>
          </cell>
          <cell r="L815" t="str">
            <v>AUT</v>
          </cell>
          <cell r="M815">
            <v>1152</v>
          </cell>
          <cell r="Q815">
            <v>1152</v>
          </cell>
          <cell r="R815" t="str">
            <v>litres</v>
          </cell>
          <cell r="T815">
            <v>3.7985199999999999</v>
          </cell>
          <cell r="U815">
            <v>1</v>
          </cell>
          <cell r="V815">
            <v>4375.8950399999994</v>
          </cell>
          <cell r="W815">
            <v>0</v>
          </cell>
          <cell r="X815">
            <v>0</v>
          </cell>
          <cell r="Y815">
            <v>0</v>
          </cell>
          <cell r="Z815">
            <v>4375.8950399999994</v>
          </cell>
          <cell r="AA815">
            <v>4375.8950399999994</v>
          </cell>
          <cell r="AB815">
            <v>0</v>
          </cell>
          <cell r="AC815">
            <v>0</v>
          </cell>
          <cell r="AD815">
            <v>0</v>
          </cell>
          <cell r="AE815">
            <v>4375.8950399999994</v>
          </cell>
          <cell r="AF815">
            <v>0</v>
          </cell>
          <cell r="AG815">
            <v>0</v>
          </cell>
          <cell r="AH815">
            <v>0</v>
          </cell>
          <cell r="AI815">
            <v>0</v>
          </cell>
          <cell r="AJ815">
            <v>0</v>
          </cell>
          <cell r="AL815">
            <v>0</v>
          </cell>
        </row>
        <row r="816">
          <cell r="B816" t="str">
            <v>ST/ETFP</v>
          </cell>
          <cell r="C816" t="str">
            <v>B2B</v>
          </cell>
          <cell r="D816" t="str">
            <v>B2BB</v>
          </cell>
          <cell r="E816" t="str">
            <v>ENI BOK</v>
          </cell>
          <cell r="G816">
            <v>25</v>
          </cell>
          <cell r="H816" t="str">
            <v xml:space="preserve">ENI Subvention fonctionnemt additionnel 8 ENI  (2500él x 20 USD/él/an)           </v>
          </cell>
          <cell r="I816" t="str">
            <v>DNFPPP</v>
          </cell>
          <cell r="K816" t="str">
            <v>IDA</v>
          </cell>
          <cell r="L816" t="str">
            <v>AUT</v>
          </cell>
          <cell r="M816">
            <v>312.5</v>
          </cell>
          <cell r="Q816">
            <v>312.5</v>
          </cell>
          <cell r="R816" t="str">
            <v>él/maître</v>
          </cell>
          <cell r="T816">
            <v>75.970399999999998</v>
          </cell>
          <cell r="U816">
            <v>1</v>
          </cell>
          <cell r="V816">
            <v>23740.75</v>
          </cell>
          <cell r="W816">
            <v>0</v>
          </cell>
          <cell r="X816">
            <v>0</v>
          </cell>
          <cell r="Y816">
            <v>0</v>
          </cell>
          <cell r="Z816">
            <v>23740.75</v>
          </cell>
          <cell r="AA816">
            <v>23740.75</v>
          </cell>
          <cell r="AB816">
            <v>0</v>
          </cell>
          <cell r="AC816">
            <v>0</v>
          </cell>
          <cell r="AD816">
            <v>0</v>
          </cell>
          <cell r="AE816">
            <v>23740.75</v>
          </cell>
          <cell r="AF816">
            <v>0</v>
          </cell>
          <cell r="AG816">
            <v>0</v>
          </cell>
          <cell r="AH816">
            <v>0</v>
          </cell>
          <cell r="AI816">
            <v>0</v>
          </cell>
          <cell r="AJ816">
            <v>0</v>
          </cell>
          <cell r="AL816">
            <v>0</v>
          </cell>
        </row>
        <row r="817">
          <cell r="B817" t="str">
            <v>ST/ETFP</v>
          </cell>
          <cell r="C817" t="str">
            <v>B2B</v>
          </cell>
          <cell r="D817" t="str">
            <v>B2BB</v>
          </cell>
          <cell r="E817" t="str">
            <v>ENI CKY</v>
          </cell>
          <cell r="G817">
            <v>25</v>
          </cell>
          <cell r="H817" t="str">
            <v xml:space="preserve">ENI Subvention fonctionnemt additionnel 8 ENI  (2500él x 20 USD/él/an)           </v>
          </cell>
          <cell r="I817" t="str">
            <v>DNFPPP</v>
          </cell>
          <cell r="K817" t="str">
            <v>IDA</v>
          </cell>
          <cell r="L817" t="str">
            <v>AUT</v>
          </cell>
          <cell r="M817">
            <v>312.5</v>
          </cell>
          <cell r="Q817">
            <v>312.5</v>
          </cell>
          <cell r="R817" t="str">
            <v>él/maître</v>
          </cell>
          <cell r="T817">
            <v>75.970399999999998</v>
          </cell>
          <cell r="U817">
            <v>1</v>
          </cell>
          <cell r="V817">
            <v>23740.75</v>
          </cell>
          <cell r="W817">
            <v>0</v>
          </cell>
          <cell r="X817">
            <v>0</v>
          </cell>
          <cell r="Y817">
            <v>0</v>
          </cell>
          <cell r="Z817">
            <v>23740.75</v>
          </cell>
          <cell r="AA817">
            <v>23740.75</v>
          </cell>
          <cell r="AB817">
            <v>0</v>
          </cell>
          <cell r="AC817">
            <v>0</v>
          </cell>
          <cell r="AD817">
            <v>0</v>
          </cell>
          <cell r="AE817">
            <v>23740.75</v>
          </cell>
          <cell r="AF817">
            <v>0</v>
          </cell>
          <cell r="AG817">
            <v>0</v>
          </cell>
          <cell r="AH817">
            <v>0</v>
          </cell>
          <cell r="AI817">
            <v>0</v>
          </cell>
          <cell r="AJ817">
            <v>0</v>
          </cell>
          <cell r="AL817">
            <v>0</v>
          </cell>
        </row>
        <row r="818">
          <cell r="B818" t="str">
            <v>ST/ETFP</v>
          </cell>
          <cell r="C818" t="str">
            <v>B2B</v>
          </cell>
          <cell r="D818" t="str">
            <v>B2BB</v>
          </cell>
          <cell r="E818" t="str">
            <v>ENI DUB</v>
          </cell>
          <cell r="G818">
            <v>25</v>
          </cell>
          <cell r="H818" t="str">
            <v xml:space="preserve">ENI Subvention fonctionnemt additionnel 8 ENI  (2500él x 20 USD/él/an)           </v>
          </cell>
          <cell r="I818" t="str">
            <v>DNFPPP</v>
          </cell>
          <cell r="K818" t="str">
            <v>IDA</v>
          </cell>
          <cell r="L818" t="str">
            <v>AUT</v>
          </cell>
          <cell r="M818">
            <v>312.5</v>
          </cell>
          <cell r="Q818">
            <v>312.5</v>
          </cell>
          <cell r="R818" t="str">
            <v>él/maître</v>
          </cell>
          <cell r="T818">
            <v>75.970399999999998</v>
          </cell>
          <cell r="U818">
            <v>1</v>
          </cell>
          <cell r="V818">
            <v>23740.75</v>
          </cell>
          <cell r="W818">
            <v>0</v>
          </cell>
          <cell r="X818">
            <v>0</v>
          </cell>
          <cell r="Y818">
            <v>0</v>
          </cell>
          <cell r="Z818">
            <v>23740.75</v>
          </cell>
          <cell r="AA818">
            <v>23740.75</v>
          </cell>
          <cell r="AB818">
            <v>0</v>
          </cell>
          <cell r="AC818">
            <v>0</v>
          </cell>
          <cell r="AD818">
            <v>0</v>
          </cell>
          <cell r="AE818">
            <v>23740.75</v>
          </cell>
          <cell r="AF818">
            <v>0</v>
          </cell>
          <cell r="AG818">
            <v>0</v>
          </cell>
          <cell r="AH818">
            <v>0</v>
          </cell>
          <cell r="AI818">
            <v>0</v>
          </cell>
          <cell r="AJ818">
            <v>0</v>
          </cell>
          <cell r="AL818">
            <v>0</v>
          </cell>
        </row>
        <row r="819">
          <cell r="B819" t="str">
            <v>ST/ETFP</v>
          </cell>
          <cell r="C819" t="str">
            <v>B2B</v>
          </cell>
          <cell r="D819" t="str">
            <v>B2BB</v>
          </cell>
          <cell r="E819" t="str">
            <v>ENI FAR</v>
          </cell>
          <cell r="G819">
            <v>25</v>
          </cell>
          <cell r="H819" t="str">
            <v xml:space="preserve">ENI Subvention fonctionnemt additionnel 8 ENI  (2500él x 20 USD/él/an)           </v>
          </cell>
          <cell r="I819" t="str">
            <v>DNFPPP</v>
          </cell>
          <cell r="K819" t="str">
            <v>IDA</v>
          </cell>
          <cell r="L819" t="str">
            <v>AUT</v>
          </cell>
          <cell r="M819">
            <v>312.5</v>
          </cell>
          <cell r="Q819">
            <v>312.5</v>
          </cell>
          <cell r="R819" t="str">
            <v>él/maître</v>
          </cell>
          <cell r="T819">
            <v>75.970399999999998</v>
          </cell>
          <cell r="U819">
            <v>1</v>
          </cell>
          <cell r="V819">
            <v>23740.75</v>
          </cell>
          <cell r="W819">
            <v>0</v>
          </cell>
          <cell r="X819">
            <v>0</v>
          </cell>
          <cell r="Y819">
            <v>0</v>
          </cell>
          <cell r="Z819">
            <v>23740.75</v>
          </cell>
          <cell r="AA819">
            <v>23740.75</v>
          </cell>
          <cell r="AB819">
            <v>0</v>
          </cell>
          <cell r="AC819">
            <v>0</v>
          </cell>
          <cell r="AD819">
            <v>0</v>
          </cell>
          <cell r="AE819">
            <v>23740.75</v>
          </cell>
          <cell r="AF819">
            <v>0</v>
          </cell>
          <cell r="AG819">
            <v>0</v>
          </cell>
          <cell r="AH819">
            <v>0</v>
          </cell>
          <cell r="AI819">
            <v>0</v>
          </cell>
          <cell r="AJ819">
            <v>0</v>
          </cell>
          <cell r="AL819">
            <v>0</v>
          </cell>
        </row>
        <row r="820">
          <cell r="B820" t="str">
            <v>ST/ETFP</v>
          </cell>
          <cell r="C820" t="str">
            <v>B2B</v>
          </cell>
          <cell r="D820" t="str">
            <v>B2BB</v>
          </cell>
          <cell r="E820" t="str">
            <v>ENI KAN</v>
          </cell>
          <cell r="G820">
            <v>25</v>
          </cell>
          <cell r="H820" t="str">
            <v xml:space="preserve">ENI Subvention fonctionnemt additionnel 8 ENI  (2500él x 20 USD/él/an)           </v>
          </cell>
          <cell r="I820" t="str">
            <v>DNFPPP</v>
          </cell>
          <cell r="K820" t="str">
            <v>IDA</v>
          </cell>
          <cell r="L820" t="str">
            <v>AUT</v>
          </cell>
          <cell r="M820">
            <v>312.5</v>
          </cell>
          <cell r="Q820">
            <v>312.5</v>
          </cell>
          <cell r="R820" t="str">
            <v>él/maître</v>
          </cell>
          <cell r="T820">
            <v>75.970399999999998</v>
          </cell>
          <cell r="U820">
            <v>1</v>
          </cell>
          <cell r="V820">
            <v>23740.75</v>
          </cell>
          <cell r="W820">
            <v>0</v>
          </cell>
          <cell r="X820">
            <v>0</v>
          </cell>
          <cell r="Y820">
            <v>0</v>
          </cell>
          <cell r="Z820">
            <v>23740.75</v>
          </cell>
          <cell r="AA820">
            <v>23740.75</v>
          </cell>
          <cell r="AB820">
            <v>0</v>
          </cell>
          <cell r="AC820">
            <v>0</v>
          </cell>
          <cell r="AD820">
            <v>0</v>
          </cell>
          <cell r="AE820">
            <v>23740.75</v>
          </cell>
          <cell r="AF820">
            <v>0</v>
          </cell>
          <cell r="AG820">
            <v>0</v>
          </cell>
          <cell r="AH820">
            <v>0</v>
          </cell>
          <cell r="AI820">
            <v>0</v>
          </cell>
          <cell r="AJ820">
            <v>0</v>
          </cell>
          <cell r="AL820">
            <v>0</v>
          </cell>
        </row>
        <row r="821">
          <cell r="B821" t="str">
            <v>ST/ETFP</v>
          </cell>
          <cell r="C821" t="str">
            <v>B2B</v>
          </cell>
          <cell r="D821" t="str">
            <v>B2BB</v>
          </cell>
          <cell r="E821" t="str">
            <v>ENI KIN</v>
          </cell>
          <cell r="G821">
            <v>25</v>
          </cell>
          <cell r="H821" t="str">
            <v xml:space="preserve">ENI Subvention fonctionnemt additionnel 8 ENI  (2500él x 20 USD/él/an)           </v>
          </cell>
          <cell r="I821" t="str">
            <v>DNFPPP</v>
          </cell>
          <cell r="K821" t="str">
            <v>IDA</v>
          </cell>
          <cell r="L821" t="str">
            <v>AUT</v>
          </cell>
          <cell r="M821">
            <v>312.5</v>
          </cell>
          <cell r="Q821">
            <v>312.5</v>
          </cell>
          <cell r="R821" t="str">
            <v>él/maître</v>
          </cell>
          <cell r="T821">
            <v>75.970399999999998</v>
          </cell>
          <cell r="U821">
            <v>1</v>
          </cell>
          <cell r="V821">
            <v>23740.75</v>
          </cell>
          <cell r="W821">
            <v>0</v>
          </cell>
          <cell r="X821">
            <v>0</v>
          </cell>
          <cell r="Y821">
            <v>0</v>
          </cell>
          <cell r="Z821">
            <v>23740.75</v>
          </cell>
          <cell r="AA821">
            <v>23740.75</v>
          </cell>
          <cell r="AB821">
            <v>0</v>
          </cell>
          <cell r="AC821">
            <v>0</v>
          </cell>
          <cell r="AD821">
            <v>0</v>
          </cell>
          <cell r="AE821">
            <v>23740.75</v>
          </cell>
          <cell r="AF821">
            <v>0</v>
          </cell>
          <cell r="AG821">
            <v>0</v>
          </cell>
          <cell r="AH821">
            <v>0</v>
          </cell>
          <cell r="AI821">
            <v>0</v>
          </cell>
          <cell r="AJ821">
            <v>0</v>
          </cell>
          <cell r="AL821">
            <v>0</v>
          </cell>
        </row>
        <row r="822">
          <cell r="B822" t="str">
            <v>ST/ETFP</v>
          </cell>
          <cell r="C822" t="str">
            <v>B2B</v>
          </cell>
          <cell r="D822" t="str">
            <v>B2BB</v>
          </cell>
          <cell r="E822" t="str">
            <v>ENI LAB</v>
          </cell>
          <cell r="G822">
            <v>25</v>
          </cell>
          <cell r="H822" t="str">
            <v xml:space="preserve">ENI Subvention fonctionnemt additionnel 8 ENI  (2500él x 20 USD/él/an)           </v>
          </cell>
          <cell r="I822" t="str">
            <v>DNFPPP</v>
          </cell>
          <cell r="K822" t="str">
            <v>IDA</v>
          </cell>
          <cell r="L822" t="str">
            <v>AUT</v>
          </cell>
          <cell r="M822">
            <v>312.5</v>
          </cell>
          <cell r="Q822">
            <v>312.5</v>
          </cell>
          <cell r="R822" t="str">
            <v>él/maître</v>
          </cell>
          <cell r="T822">
            <v>75.970399999999998</v>
          </cell>
          <cell r="U822">
            <v>1</v>
          </cell>
          <cell r="V822">
            <v>23740.75</v>
          </cell>
          <cell r="W822">
            <v>0</v>
          </cell>
          <cell r="X822">
            <v>0</v>
          </cell>
          <cell r="Y822">
            <v>0</v>
          </cell>
          <cell r="Z822">
            <v>23740.75</v>
          </cell>
          <cell r="AA822">
            <v>23740.75</v>
          </cell>
          <cell r="AB822">
            <v>0</v>
          </cell>
          <cell r="AC822">
            <v>0</v>
          </cell>
          <cell r="AD822">
            <v>0</v>
          </cell>
          <cell r="AE822">
            <v>23740.75</v>
          </cell>
          <cell r="AF822">
            <v>0</v>
          </cell>
          <cell r="AG822">
            <v>0</v>
          </cell>
          <cell r="AH822">
            <v>0</v>
          </cell>
          <cell r="AI822">
            <v>0</v>
          </cell>
          <cell r="AJ822">
            <v>0</v>
          </cell>
          <cell r="AL822">
            <v>0</v>
          </cell>
        </row>
        <row r="823">
          <cell r="B823" t="str">
            <v>ST/ETFP</v>
          </cell>
          <cell r="C823" t="str">
            <v>B2B</v>
          </cell>
          <cell r="D823" t="str">
            <v>B2BB</v>
          </cell>
          <cell r="E823" t="str">
            <v>ENI NZE</v>
          </cell>
          <cell r="G823">
            <v>25</v>
          </cell>
          <cell r="H823" t="str">
            <v xml:space="preserve">ENI Subvention fonctionnemt additionnel 8 ENI  (2500él x 20 USD/él/an)           </v>
          </cell>
          <cell r="I823" t="str">
            <v>DNFPPP</v>
          </cell>
          <cell r="K823" t="str">
            <v>IDA</v>
          </cell>
          <cell r="L823" t="str">
            <v>AUT</v>
          </cell>
          <cell r="M823">
            <v>312.5</v>
          </cell>
          <cell r="Q823">
            <v>312.5</v>
          </cell>
          <cell r="R823" t="str">
            <v>él/maître</v>
          </cell>
          <cell r="T823">
            <v>75.970399999999998</v>
          </cell>
          <cell r="U823">
            <v>1</v>
          </cell>
          <cell r="V823">
            <v>23740.75</v>
          </cell>
          <cell r="W823">
            <v>0</v>
          </cell>
          <cell r="X823">
            <v>0</v>
          </cell>
          <cell r="Y823">
            <v>0</v>
          </cell>
          <cell r="Z823">
            <v>23740.75</v>
          </cell>
          <cell r="AA823">
            <v>23740.75</v>
          </cell>
          <cell r="AB823">
            <v>0</v>
          </cell>
          <cell r="AC823">
            <v>0</v>
          </cell>
          <cell r="AD823">
            <v>0</v>
          </cell>
          <cell r="AE823">
            <v>23740.75</v>
          </cell>
          <cell r="AF823">
            <v>0</v>
          </cell>
          <cell r="AG823">
            <v>0</v>
          </cell>
          <cell r="AH823">
            <v>0</v>
          </cell>
          <cell r="AI823">
            <v>0</v>
          </cell>
          <cell r="AJ823">
            <v>0</v>
          </cell>
          <cell r="AL823">
            <v>0</v>
          </cell>
        </row>
        <row r="824">
          <cell r="B824" t="str">
            <v>ST/ETFP</v>
          </cell>
          <cell r="C824" t="str">
            <v>B2B</v>
          </cell>
          <cell r="D824" t="str">
            <v>B2BC</v>
          </cell>
          <cell r="E824" t="str">
            <v>ENI BOK</v>
          </cell>
          <cell r="G824">
            <v>25</v>
          </cell>
          <cell r="H824" t="str">
            <v xml:space="preserve">ENI Indemnité 150  PEN pour 3 mois de session de vacances/an </v>
          </cell>
          <cell r="I824" t="str">
            <v>DNFPPP</v>
          </cell>
          <cell r="K824" t="str">
            <v>IDA</v>
          </cell>
          <cell r="L824" t="str">
            <v>AUT</v>
          </cell>
          <cell r="M824">
            <v>56.25</v>
          </cell>
          <cell r="Q824">
            <v>56.25</v>
          </cell>
          <cell r="R824" t="str">
            <v>pxm</v>
          </cell>
          <cell r="T824">
            <v>285</v>
          </cell>
          <cell r="U824">
            <v>1</v>
          </cell>
          <cell r="V824">
            <v>16031.25</v>
          </cell>
          <cell r="W824">
            <v>0</v>
          </cell>
          <cell r="X824">
            <v>0</v>
          </cell>
          <cell r="Y824">
            <v>0</v>
          </cell>
          <cell r="Z824">
            <v>16031.25</v>
          </cell>
          <cell r="AA824">
            <v>16031.25</v>
          </cell>
          <cell r="AB824">
            <v>0</v>
          </cell>
          <cell r="AC824">
            <v>0</v>
          </cell>
          <cell r="AD824">
            <v>0</v>
          </cell>
          <cell r="AE824">
            <v>16031.25</v>
          </cell>
          <cell r="AF824">
            <v>0</v>
          </cell>
          <cell r="AG824">
            <v>0</v>
          </cell>
          <cell r="AH824">
            <v>0</v>
          </cell>
          <cell r="AI824">
            <v>0</v>
          </cell>
          <cell r="AJ824">
            <v>0</v>
          </cell>
          <cell r="AL824">
            <v>0</v>
          </cell>
        </row>
        <row r="825">
          <cell r="B825" t="str">
            <v>ST/ETFP</v>
          </cell>
          <cell r="C825" t="str">
            <v>B2B</v>
          </cell>
          <cell r="D825" t="str">
            <v>B2BC</v>
          </cell>
          <cell r="E825" t="str">
            <v>ENI CKY</v>
          </cell>
          <cell r="G825">
            <v>25</v>
          </cell>
          <cell r="H825" t="str">
            <v xml:space="preserve">ENI Indemnité 150  PEN pour 3 mois de session de vacances/an </v>
          </cell>
          <cell r="I825" t="str">
            <v>DNFPPP</v>
          </cell>
          <cell r="K825" t="str">
            <v>IDA</v>
          </cell>
          <cell r="L825" t="str">
            <v>AUT</v>
          </cell>
          <cell r="M825">
            <v>56.25</v>
          </cell>
          <cell r="Q825">
            <v>56.25</v>
          </cell>
          <cell r="R825" t="str">
            <v>pxm</v>
          </cell>
          <cell r="T825">
            <v>285</v>
          </cell>
          <cell r="U825">
            <v>1</v>
          </cell>
          <cell r="V825">
            <v>16031.25</v>
          </cell>
          <cell r="W825">
            <v>0</v>
          </cell>
          <cell r="X825">
            <v>0</v>
          </cell>
          <cell r="Y825">
            <v>0</v>
          </cell>
          <cell r="Z825">
            <v>16031.25</v>
          </cell>
          <cell r="AA825">
            <v>16031.25</v>
          </cell>
          <cell r="AB825">
            <v>0</v>
          </cell>
          <cell r="AC825">
            <v>0</v>
          </cell>
          <cell r="AD825">
            <v>0</v>
          </cell>
          <cell r="AE825">
            <v>16031.25</v>
          </cell>
          <cell r="AF825">
            <v>0</v>
          </cell>
          <cell r="AG825">
            <v>0</v>
          </cell>
          <cell r="AH825">
            <v>0</v>
          </cell>
          <cell r="AI825">
            <v>0</v>
          </cell>
          <cell r="AJ825">
            <v>0</v>
          </cell>
          <cell r="AL825">
            <v>0</v>
          </cell>
        </row>
        <row r="826">
          <cell r="B826" t="str">
            <v>ST/ETFP</v>
          </cell>
          <cell r="C826" t="str">
            <v>B2B</v>
          </cell>
          <cell r="D826" t="str">
            <v>B2BC</v>
          </cell>
          <cell r="E826" t="str">
            <v>ENI DUB</v>
          </cell>
          <cell r="G826">
            <v>25</v>
          </cell>
          <cell r="H826" t="str">
            <v xml:space="preserve">ENI Indemnité 150  PEN pour 3 mois de session de vacances/an </v>
          </cell>
          <cell r="I826" t="str">
            <v>DNFPPP</v>
          </cell>
          <cell r="K826" t="str">
            <v>IDA</v>
          </cell>
          <cell r="L826" t="str">
            <v>AUT</v>
          </cell>
          <cell r="M826">
            <v>56.25</v>
          </cell>
          <cell r="Q826">
            <v>56.25</v>
          </cell>
          <cell r="R826" t="str">
            <v>pxm</v>
          </cell>
          <cell r="T826">
            <v>285</v>
          </cell>
          <cell r="U826">
            <v>1</v>
          </cell>
          <cell r="V826">
            <v>16031.25</v>
          </cell>
          <cell r="W826">
            <v>0</v>
          </cell>
          <cell r="X826">
            <v>0</v>
          </cell>
          <cell r="Y826">
            <v>0</v>
          </cell>
          <cell r="Z826">
            <v>16031.25</v>
          </cell>
          <cell r="AA826">
            <v>16031.25</v>
          </cell>
          <cell r="AB826">
            <v>0</v>
          </cell>
          <cell r="AC826">
            <v>0</v>
          </cell>
          <cell r="AD826">
            <v>0</v>
          </cell>
          <cell r="AE826">
            <v>16031.25</v>
          </cell>
          <cell r="AF826">
            <v>0</v>
          </cell>
          <cell r="AG826">
            <v>0</v>
          </cell>
          <cell r="AH826">
            <v>0</v>
          </cell>
          <cell r="AI826">
            <v>0</v>
          </cell>
          <cell r="AJ826">
            <v>0</v>
          </cell>
          <cell r="AL826">
            <v>0</v>
          </cell>
        </row>
        <row r="827">
          <cell r="B827" t="str">
            <v>ST/ETFP</v>
          </cell>
          <cell r="C827" t="str">
            <v>B2B</v>
          </cell>
          <cell r="D827" t="str">
            <v>B2BC</v>
          </cell>
          <cell r="E827" t="str">
            <v>ENI FAR</v>
          </cell>
          <cell r="G827">
            <v>25</v>
          </cell>
          <cell r="H827" t="str">
            <v xml:space="preserve">ENI Indemnité 150  PEN pour 3 mois de session de vacances/an </v>
          </cell>
          <cell r="I827" t="str">
            <v>DNFPPP</v>
          </cell>
          <cell r="K827" t="str">
            <v>IDA</v>
          </cell>
          <cell r="L827" t="str">
            <v>AUT</v>
          </cell>
          <cell r="M827">
            <v>56.25</v>
          </cell>
          <cell r="Q827">
            <v>56.25</v>
          </cell>
          <cell r="R827" t="str">
            <v>pxm</v>
          </cell>
          <cell r="T827">
            <v>285</v>
          </cell>
          <cell r="U827">
            <v>1</v>
          </cell>
          <cell r="V827">
            <v>16031.25</v>
          </cell>
          <cell r="W827">
            <v>0</v>
          </cell>
          <cell r="X827">
            <v>0</v>
          </cell>
          <cell r="Y827">
            <v>0</v>
          </cell>
          <cell r="Z827">
            <v>16031.25</v>
          </cell>
          <cell r="AA827">
            <v>16031.25</v>
          </cell>
          <cell r="AB827">
            <v>0</v>
          </cell>
          <cell r="AC827">
            <v>0</v>
          </cell>
          <cell r="AD827">
            <v>0</v>
          </cell>
          <cell r="AE827">
            <v>16031.25</v>
          </cell>
          <cell r="AF827">
            <v>0</v>
          </cell>
          <cell r="AG827">
            <v>0</v>
          </cell>
          <cell r="AH827">
            <v>0</v>
          </cell>
          <cell r="AI827">
            <v>0</v>
          </cell>
          <cell r="AJ827">
            <v>0</v>
          </cell>
          <cell r="AL827">
            <v>0</v>
          </cell>
        </row>
        <row r="828">
          <cell r="B828" t="str">
            <v>ST/ETFP</v>
          </cell>
          <cell r="C828" t="str">
            <v>B2B</v>
          </cell>
          <cell r="D828" t="str">
            <v>B2BC</v>
          </cell>
          <cell r="E828" t="str">
            <v>ENI KAN</v>
          </cell>
          <cell r="G828">
            <v>25</v>
          </cell>
          <cell r="H828" t="str">
            <v xml:space="preserve">ENI Indemnité 150  PEN pour 3 mois de session de vacances/an </v>
          </cell>
          <cell r="I828" t="str">
            <v>DNFPPP</v>
          </cell>
          <cell r="K828" t="str">
            <v>IDA</v>
          </cell>
          <cell r="L828" t="str">
            <v>AUT</v>
          </cell>
          <cell r="M828">
            <v>56.25</v>
          </cell>
          <cell r="Q828">
            <v>56.25</v>
          </cell>
          <cell r="R828" t="str">
            <v>pxm</v>
          </cell>
          <cell r="T828">
            <v>285</v>
          </cell>
          <cell r="U828">
            <v>1</v>
          </cell>
          <cell r="V828">
            <v>16031.25</v>
          </cell>
          <cell r="W828">
            <v>0</v>
          </cell>
          <cell r="X828">
            <v>0</v>
          </cell>
          <cell r="Y828">
            <v>0</v>
          </cell>
          <cell r="Z828">
            <v>16031.25</v>
          </cell>
          <cell r="AA828">
            <v>16031.25</v>
          </cell>
          <cell r="AB828">
            <v>0</v>
          </cell>
          <cell r="AC828">
            <v>0</v>
          </cell>
          <cell r="AD828">
            <v>0</v>
          </cell>
          <cell r="AE828">
            <v>16031.25</v>
          </cell>
          <cell r="AF828">
            <v>0</v>
          </cell>
          <cell r="AG828">
            <v>0</v>
          </cell>
          <cell r="AH828">
            <v>0</v>
          </cell>
          <cell r="AI828">
            <v>0</v>
          </cell>
          <cell r="AJ828">
            <v>0</v>
          </cell>
          <cell r="AL828">
            <v>0</v>
          </cell>
        </row>
        <row r="829">
          <cell r="B829" t="str">
            <v>ST/ETFP</v>
          </cell>
          <cell r="C829" t="str">
            <v>B2B</v>
          </cell>
          <cell r="D829" t="str">
            <v>B2BC</v>
          </cell>
          <cell r="E829" t="str">
            <v>ENI KIN</v>
          </cell>
          <cell r="G829">
            <v>25</v>
          </cell>
          <cell r="H829" t="str">
            <v xml:space="preserve">ENI Indemnité 150  PEN pour 3 mois de session de vacances/an </v>
          </cell>
          <cell r="I829" t="str">
            <v>DNFPPP</v>
          </cell>
          <cell r="K829" t="str">
            <v>IDA</v>
          </cell>
          <cell r="L829" t="str">
            <v>AUT</v>
          </cell>
          <cell r="M829">
            <v>56.25</v>
          </cell>
          <cell r="Q829">
            <v>56.25</v>
          </cell>
          <cell r="R829" t="str">
            <v>pxm</v>
          </cell>
          <cell r="T829">
            <v>285</v>
          </cell>
          <cell r="U829">
            <v>1</v>
          </cell>
          <cell r="V829">
            <v>16031.25</v>
          </cell>
          <cell r="W829">
            <v>0</v>
          </cell>
          <cell r="X829">
            <v>0</v>
          </cell>
          <cell r="Y829">
            <v>0</v>
          </cell>
          <cell r="Z829">
            <v>16031.25</v>
          </cell>
          <cell r="AA829">
            <v>16031.25</v>
          </cell>
          <cell r="AB829">
            <v>0</v>
          </cell>
          <cell r="AC829">
            <v>0</v>
          </cell>
          <cell r="AD829">
            <v>0</v>
          </cell>
          <cell r="AE829">
            <v>16031.25</v>
          </cell>
          <cell r="AF829">
            <v>0</v>
          </cell>
          <cell r="AG829">
            <v>0</v>
          </cell>
          <cell r="AH829">
            <v>0</v>
          </cell>
          <cell r="AI829">
            <v>0</v>
          </cell>
          <cell r="AJ829">
            <v>0</v>
          </cell>
          <cell r="AL829">
            <v>0</v>
          </cell>
        </row>
        <row r="830">
          <cell r="B830" t="str">
            <v>ST/ETFP</v>
          </cell>
          <cell r="C830" t="str">
            <v>B2B</v>
          </cell>
          <cell r="D830" t="str">
            <v>B2BC</v>
          </cell>
          <cell r="E830" t="str">
            <v>ENI LAB</v>
          </cell>
          <cell r="G830">
            <v>25</v>
          </cell>
          <cell r="H830" t="str">
            <v xml:space="preserve">ENI Indemnité 150  PEN pour 3 mois de session de vacances/an </v>
          </cell>
          <cell r="I830" t="str">
            <v>DNFPPP</v>
          </cell>
          <cell r="K830" t="str">
            <v>IDA</v>
          </cell>
          <cell r="L830" t="str">
            <v>AUT</v>
          </cell>
          <cell r="M830">
            <v>56.25</v>
          </cell>
          <cell r="Q830">
            <v>56.25</v>
          </cell>
          <cell r="R830" t="str">
            <v>pxm</v>
          </cell>
          <cell r="T830">
            <v>285</v>
          </cell>
          <cell r="U830">
            <v>1</v>
          </cell>
          <cell r="V830">
            <v>16031.25</v>
          </cell>
          <cell r="W830">
            <v>0</v>
          </cell>
          <cell r="X830">
            <v>0</v>
          </cell>
          <cell r="Y830">
            <v>0</v>
          </cell>
          <cell r="Z830">
            <v>16031.25</v>
          </cell>
          <cell r="AA830">
            <v>16031.25</v>
          </cell>
          <cell r="AB830">
            <v>0</v>
          </cell>
          <cell r="AC830">
            <v>0</v>
          </cell>
          <cell r="AD830">
            <v>0</v>
          </cell>
          <cell r="AE830">
            <v>16031.25</v>
          </cell>
          <cell r="AF830">
            <v>0</v>
          </cell>
          <cell r="AG830">
            <v>0</v>
          </cell>
          <cell r="AH830">
            <v>0</v>
          </cell>
          <cell r="AI830">
            <v>0</v>
          </cell>
          <cell r="AJ830">
            <v>0</v>
          </cell>
          <cell r="AL830">
            <v>0</v>
          </cell>
        </row>
        <row r="831">
          <cell r="B831" t="str">
            <v>ST/ETFP</v>
          </cell>
          <cell r="C831" t="str">
            <v>B2B</v>
          </cell>
          <cell r="D831" t="str">
            <v>B2BC</v>
          </cell>
          <cell r="E831" t="str">
            <v>ENI NZE</v>
          </cell>
          <cell r="G831">
            <v>25</v>
          </cell>
          <cell r="H831" t="str">
            <v xml:space="preserve">ENI Indemnité 150  PEN pour 3 mois de session de vacances/an </v>
          </cell>
          <cell r="I831" t="str">
            <v>DNFPPP</v>
          </cell>
          <cell r="K831" t="str">
            <v>IDA</v>
          </cell>
          <cell r="L831" t="str">
            <v>AUT</v>
          </cell>
          <cell r="M831">
            <v>56.25</v>
          </cell>
          <cell r="Q831">
            <v>56.25</v>
          </cell>
          <cell r="R831" t="str">
            <v>pxm</v>
          </cell>
          <cell r="T831">
            <v>285</v>
          </cell>
          <cell r="U831">
            <v>1</v>
          </cell>
          <cell r="V831">
            <v>16031.25</v>
          </cell>
          <cell r="W831">
            <v>0</v>
          </cell>
          <cell r="X831">
            <v>0</v>
          </cell>
          <cell r="Y831">
            <v>0</v>
          </cell>
          <cell r="Z831">
            <v>16031.25</v>
          </cell>
          <cell r="AA831">
            <v>16031.25</v>
          </cell>
          <cell r="AB831">
            <v>0</v>
          </cell>
          <cell r="AC831">
            <v>0</v>
          </cell>
          <cell r="AD831">
            <v>0</v>
          </cell>
          <cell r="AE831">
            <v>16031.25</v>
          </cell>
          <cell r="AF831">
            <v>0</v>
          </cell>
          <cell r="AG831">
            <v>0</v>
          </cell>
          <cell r="AH831">
            <v>0</v>
          </cell>
          <cell r="AI831">
            <v>0</v>
          </cell>
          <cell r="AJ831">
            <v>0</v>
          </cell>
          <cell r="AL831">
            <v>0</v>
          </cell>
        </row>
        <row r="832">
          <cell r="B832" t="str">
            <v>ST/ETFP</v>
          </cell>
          <cell r="C832" t="str">
            <v>B2B</v>
          </cell>
          <cell r="D832" t="str">
            <v>B2BC</v>
          </cell>
          <cell r="E832" t="str">
            <v>ENI BOK</v>
          </cell>
          <cell r="G832">
            <v>25</v>
          </cell>
          <cell r="H832" t="str">
            <v xml:space="preserve">ENI Classes de vacances 3 classes pour 8 ENI   </v>
          </cell>
          <cell r="I832" t="str">
            <v>DNFPPP</v>
          </cell>
          <cell r="K832" t="str">
            <v>IDA</v>
          </cell>
          <cell r="L832" t="str">
            <v>AUT</v>
          </cell>
          <cell r="M832">
            <v>3</v>
          </cell>
          <cell r="Q832">
            <v>3</v>
          </cell>
          <cell r="R832" t="str">
            <v>classe</v>
          </cell>
          <cell r="T832">
            <v>1200</v>
          </cell>
          <cell r="U832">
            <v>1</v>
          </cell>
          <cell r="V832">
            <v>3600</v>
          </cell>
          <cell r="W832">
            <v>0</v>
          </cell>
          <cell r="X832">
            <v>0</v>
          </cell>
          <cell r="Y832">
            <v>0</v>
          </cell>
          <cell r="Z832">
            <v>3600</v>
          </cell>
          <cell r="AA832">
            <v>3600</v>
          </cell>
          <cell r="AB832">
            <v>0</v>
          </cell>
          <cell r="AC832">
            <v>0</v>
          </cell>
          <cell r="AD832">
            <v>0</v>
          </cell>
          <cell r="AE832">
            <v>3600</v>
          </cell>
          <cell r="AF832">
            <v>0</v>
          </cell>
          <cell r="AG832">
            <v>0</v>
          </cell>
          <cell r="AH832">
            <v>0</v>
          </cell>
          <cell r="AI832">
            <v>0</v>
          </cell>
          <cell r="AJ832">
            <v>0</v>
          </cell>
          <cell r="AL832">
            <v>0</v>
          </cell>
        </row>
        <row r="833">
          <cell r="B833" t="str">
            <v>ST/ETFP</v>
          </cell>
          <cell r="C833" t="str">
            <v>B2B</v>
          </cell>
          <cell r="D833" t="str">
            <v>B2BC</v>
          </cell>
          <cell r="E833" t="str">
            <v>ENI CKY</v>
          </cell>
          <cell r="G833">
            <v>25</v>
          </cell>
          <cell r="H833" t="str">
            <v xml:space="preserve">ENI Classes de vacances 3 classes pour 8 ENI   </v>
          </cell>
          <cell r="I833" t="str">
            <v>DNFPPP</v>
          </cell>
          <cell r="K833" t="str">
            <v>IDA</v>
          </cell>
          <cell r="L833" t="str">
            <v>AUT</v>
          </cell>
          <cell r="M833">
            <v>3</v>
          </cell>
          <cell r="Q833">
            <v>3</v>
          </cell>
          <cell r="R833" t="str">
            <v>classe</v>
          </cell>
          <cell r="T833">
            <v>1200</v>
          </cell>
          <cell r="U833">
            <v>1</v>
          </cell>
          <cell r="V833">
            <v>3600</v>
          </cell>
          <cell r="W833">
            <v>0</v>
          </cell>
          <cell r="X833">
            <v>0</v>
          </cell>
          <cell r="Y833">
            <v>0</v>
          </cell>
          <cell r="Z833">
            <v>3600</v>
          </cell>
          <cell r="AA833">
            <v>3600</v>
          </cell>
          <cell r="AB833">
            <v>0</v>
          </cell>
          <cell r="AC833">
            <v>0</v>
          </cell>
          <cell r="AD833">
            <v>0</v>
          </cell>
          <cell r="AE833">
            <v>3600</v>
          </cell>
          <cell r="AF833">
            <v>0</v>
          </cell>
          <cell r="AG833">
            <v>0</v>
          </cell>
          <cell r="AH833">
            <v>0</v>
          </cell>
          <cell r="AI833">
            <v>0</v>
          </cell>
          <cell r="AJ833">
            <v>0</v>
          </cell>
          <cell r="AL833">
            <v>0</v>
          </cell>
        </row>
        <row r="834">
          <cell r="B834" t="str">
            <v>ST/ETFP</v>
          </cell>
          <cell r="C834" t="str">
            <v>B2B</v>
          </cell>
          <cell r="D834" t="str">
            <v>B2BC</v>
          </cell>
          <cell r="E834" t="str">
            <v>ENI DUB</v>
          </cell>
          <cell r="G834">
            <v>25</v>
          </cell>
          <cell r="H834" t="str">
            <v xml:space="preserve">ENI Classes de vacances 3 classes pour 8 ENI   </v>
          </cell>
          <cell r="I834" t="str">
            <v>DNFPPP</v>
          </cell>
          <cell r="K834" t="str">
            <v>IDA</v>
          </cell>
          <cell r="L834" t="str">
            <v>AUT</v>
          </cell>
          <cell r="M834">
            <v>3</v>
          </cell>
          <cell r="Q834">
            <v>3</v>
          </cell>
          <cell r="R834" t="str">
            <v>classe</v>
          </cell>
          <cell r="T834">
            <v>1200</v>
          </cell>
          <cell r="U834">
            <v>1</v>
          </cell>
          <cell r="V834">
            <v>3600</v>
          </cell>
          <cell r="W834">
            <v>0</v>
          </cell>
          <cell r="X834">
            <v>0</v>
          </cell>
          <cell r="Y834">
            <v>0</v>
          </cell>
          <cell r="Z834">
            <v>3600</v>
          </cell>
          <cell r="AA834">
            <v>3600</v>
          </cell>
          <cell r="AB834">
            <v>0</v>
          </cell>
          <cell r="AC834">
            <v>0</v>
          </cell>
          <cell r="AD834">
            <v>0</v>
          </cell>
          <cell r="AE834">
            <v>3600</v>
          </cell>
          <cell r="AF834">
            <v>0</v>
          </cell>
          <cell r="AG834">
            <v>0</v>
          </cell>
          <cell r="AH834">
            <v>0</v>
          </cell>
          <cell r="AI834">
            <v>0</v>
          </cell>
          <cell r="AJ834">
            <v>0</v>
          </cell>
          <cell r="AL834">
            <v>0</v>
          </cell>
        </row>
        <row r="835">
          <cell r="B835" t="str">
            <v>ST/ETFP</v>
          </cell>
          <cell r="C835" t="str">
            <v>B2B</v>
          </cell>
          <cell r="D835" t="str">
            <v>B2BC</v>
          </cell>
          <cell r="E835" t="str">
            <v>ENI FAR</v>
          </cell>
          <cell r="G835">
            <v>25</v>
          </cell>
          <cell r="H835" t="str">
            <v xml:space="preserve">ENI Classes de vacances 3 classes pour 8 ENI   </v>
          </cell>
          <cell r="I835" t="str">
            <v>DNFPPP</v>
          </cell>
          <cell r="K835" t="str">
            <v>IDA</v>
          </cell>
          <cell r="L835" t="str">
            <v>AUT</v>
          </cell>
          <cell r="M835">
            <v>3</v>
          </cell>
          <cell r="Q835">
            <v>3</v>
          </cell>
          <cell r="R835" t="str">
            <v>classe</v>
          </cell>
          <cell r="T835">
            <v>1200</v>
          </cell>
          <cell r="U835">
            <v>1</v>
          </cell>
          <cell r="V835">
            <v>3600</v>
          </cell>
          <cell r="W835">
            <v>0</v>
          </cell>
          <cell r="X835">
            <v>0</v>
          </cell>
          <cell r="Y835">
            <v>0</v>
          </cell>
          <cell r="Z835">
            <v>3600</v>
          </cell>
          <cell r="AA835">
            <v>3600</v>
          </cell>
          <cell r="AB835">
            <v>0</v>
          </cell>
          <cell r="AC835">
            <v>0</v>
          </cell>
          <cell r="AD835">
            <v>0</v>
          </cell>
          <cell r="AE835">
            <v>3600</v>
          </cell>
          <cell r="AF835">
            <v>0</v>
          </cell>
          <cell r="AG835">
            <v>0</v>
          </cell>
          <cell r="AH835">
            <v>0</v>
          </cell>
          <cell r="AI835">
            <v>0</v>
          </cell>
          <cell r="AJ835">
            <v>0</v>
          </cell>
          <cell r="AL835">
            <v>0</v>
          </cell>
        </row>
        <row r="836">
          <cell r="B836" t="str">
            <v>ST/ETFP</v>
          </cell>
          <cell r="C836" t="str">
            <v>B2B</v>
          </cell>
          <cell r="D836" t="str">
            <v>B2BC</v>
          </cell>
          <cell r="E836" t="str">
            <v>ENI KAN</v>
          </cell>
          <cell r="G836">
            <v>25</v>
          </cell>
          <cell r="H836" t="str">
            <v xml:space="preserve">ENI Classes de vacances 3 classes pour 8 ENI   </v>
          </cell>
          <cell r="I836" t="str">
            <v>DNFPPP</v>
          </cell>
          <cell r="K836" t="str">
            <v>IDA</v>
          </cell>
          <cell r="L836" t="str">
            <v>AUT</v>
          </cell>
          <cell r="M836">
            <v>3</v>
          </cell>
          <cell r="Q836">
            <v>3</v>
          </cell>
          <cell r="R836" t="str">
            <v>classe</v>
          </cell>
          <cell r="T836">
            <v>1200</v>
          </cell>
          <cell r="U836">
            <v>1</v>
          </cell>
          <cell r="V836">
            <v>3600</v>
          </cell>
          <cell r="W836">
            <v>0</v>
          </cell>
          <cell r="X836">
            <v>0</v>
          </cell>
          <cell r="Y836">
            <v>0</v>
          </cell>
          <cell r="Z836">
            <v>3600</v>
          </cell>
          <cell r="AA836">
            <v>3600</v>
          </cell>
          <cell r="AB836">
            <v>0</v>
          </cell>
          <cell r="AC836">
            <v>0</v>
          </cell>
          <cell r="AD836">
            <v>0</v>
          </cell>
          <cell r="AE836">
            <v>3600</v>
          </cell>
          <cell r="AF836">
            <v>0</v>
          </cell>
          <cell r="AG836">
            <v>0</v>
          </cell>
          <cell r="AH836">
            <v>0</v>
          </cell>
          <cell r="AI836">
            <v>0</v>
          </cell>
          <cell r="AJ836">
            <v>0</v>
          </cell>
          <cell r="AL836">
            <v>0</v>
          </cell>
        </row>
        <row r="837">
          <cell r="B837" t="str">
            <v>ST/ETFP</v>
          </cell>
          <cell r="C837" t="str">
            <v>B2B</v>
          </cell>
          <cell r="D837" t="str">
            <v>B2BC</v>
          </cell>
          <cell r="E837" t="str">
            <v>ENI KIN</v>
          </cell>
          <cell r="G837">
            <v>25</v>
          </cell>
          <cell r="H837" t="str">
            <v xml:space="preserve">ENI Classes de vacances 3 classes pour 8 ENI   </v>
          </cell>
          <cell r="I837" t="str">
            <v>DNFPPP</v>
          </cell>
          <cell r="K837" t="str">
            <v>IDA</v>
          </cell>
          <cell r="L837" t="str">
            <v>AUT</v>
          </cell>
          <cell r="M837">
            <v>3</v>
          </cell>
          <cell r="Q837">
            <v>3</v>
          </cell>
          <cell r="R837" t="str">
            <v>classe</v>
          </cell>
          <cell r="T837">
            <v>1200</v>
          </cell>
          <cell r="U837">
            <v>1</v>
          </cell>
          <cell r="V837">
            <v>3600</v>
          </cell>
          <cell r="W837">
            <v>0</v>
          </cell>
          <cell r="X837">
            <v>0</v>
          </cell>
          <cell r="Y837">
            <v>0</v>
          </cell>
          <cell r="Z837">
            <v>3600</v>
          </cell>
          <cell r="AA837">
            <v>3600</v>
          </cell>
          <cell r="AB837">
            <v>0</v>
          </cell>
          <cell r="AC837">
            <v>0</v>
          </cell>
          <cell r="AD837">
            <v>0</v>
          </cell>
          <cell r="AE837">
            <v>3600</v>
          </cell>
          <cell r="AF837">
            <v>0</v>
          </cell>
          <cell r="AG837">
            <v>0</v>
          </cell>
          <cell r="AH837">
            <v>0</v>
          </cell>
          <cell r="AI837">
            <v>0</v>
          </cell>
          <cell r="AJ837">
            <v>0</v>
          </cell>
          <cell r="AL837">
            <v>0</v>
          </cell>
        </row>
        <row r="838">
          <cell r="B838" t="str">
            <v>ST/ETFP</v>
          </cell>
          <cell r="C838" t="str">
            <v>B2B</v>
          </cell>
          <cell r="D838" t="str">
            <v>B2BC</v>
          </cell>
          <cell r="E838" t="str">
            <v>ENI LAB</v>
          </cell>
          <cell r="G838">
            <v>25</v>
          </cell>
          <cell r="H838" t="str">
            <v xml:space="preserve">ENI Classes de vacances 3 classes pour 8 ENI   </v>
          </cell>
          <cell r="I838" t="str">
            <v>DNFPPP</v>
          </cell>
          <cell r="K838" t="str">
            <v>IDA</v>
          </cell>
          <cell r="L838" t="str">
            <v>AUT</v>
          </cell>
          <cell r="M838">
            <v>3</v>
          </cell>
          <cell r="Q838">
            <v>3</v>
          </cell>
          <cell r="R838" t="str">
            <v>classe</v>
          </cell>
          <cell r="T838">
            <v>1200</v>
          </cell>
          <cell r="U838">
            <v>1</v>
          </cell>
          <cell r="V838">
            <v>3600</v>
          </cell>
          <cell r="W838">
            <v>0</v>
          </cell>
          <cell r="X838">
            <v>0</v>
          </cell>
          <cell r="Y838">
            <v>0</v>
          </cell>
          <cell r="Z838">
            <v>3600</v>
          </cell>
          <cell r="AA838">
            <v>3600</v>
          </cell>
          <cell r="AB838">
            <v>0</v>
          </cell>
          <cell r="AC838">
            <v>0</v>
          </cell>
          <cell r="AD838">
            <v>0</v>
          </cell>
          <cell r="AE838">
            <v>3600</v>
          </cell>
          <cell r="AF838">
            <v>0</v>
          </cell>
          <cell r="AG838">
            <v>0</v>
          </cell>
          <cell r="AH838">
            <v>0</v>
          </cell>
          <cell r="AI838">
            <v>0</v>
          </cell>
          <cell r="AJ838">
            <v>0</v>
          </cell>
          <cell r="AL838">
            <v>0</v>
          </cell>
        </row>
        <row r="839">
          <cell r="B839" t="str">
            <v>ST/ETFP</v>
          </cell>
          <cell r="C839" t="str">
            <v>B2B</v>
          </cell>
          <cell r="D839" t="str">
            <v>B2BC</v>
          </cell>
          <cell r="E839" t="str">
            <v>ENI NZE</v>
          </cell>
          <cell r="G839">
            <v>25</v>
          </cell>
          <cell r="H839" t="str">
            <v xml:space="preserve">ENI Classes de vacances 3 classes pour 8 ENI   </v>
          </cell>
          <cell r="I839" t="str">
            <v>DNFPPP</v>
          </cell>
          <cell r="K839" t="str">
            <v>IDA</v>
          </cell>
          <cell r="L839" t="str">
            <v>AUT</v>
          </cell>
          <cell r="M839">
            <v>3</v>
          </cell>
          <cell r="Q839">
            <v>3</v>
          </cell>
          <cell r="R839" t="str">
            <v>classe</v>
          </cell>
          <cell r="T839">
            <v>1200</v>
          </cell>
          <cell r="U839">
            <v>1</v>
          </cell>
          <cell r="V839">
            <v>3600</v>
          </cell>
          <cell r="W839">
            <v>0</v>
          </cell>
          <cell r="X839">
            <v>0</v>
          </cell>
          <cell r="Y839">
            <v>0</v>
          </cell>
          <cell r="Z839">
            <v>3600</v>
          </cell>
          <cell r="AA839">
            <v>3600</v>
          </cell>
          <cell r="AB839">
            <v>0</v>
          </cell>
          <cell r="AC839">
            <v>0</v>
          </cell>
          <cell r="AD839">
            <v>0</v>
          </cell>
          <cell r="AE839">
            <v>3600</v>
          </cell>
          <cell r="AF839">
            <v>0</v>
          </cell>
          <cell r="AG839">
            <v>0</v>
          </cell>
          <cell r="AH839">
            <v>0</v>
          </cell>
          <cell r="AI839">
            <v>0</v>
          </cell>
          <cell r="AJ839">
            <v>0</v>
          </cell>
          <cell r="AL839">
            <v>0</v>
          </cell>
        </row>
        <row r="840">
          <cell r="B840" t="str">
            <v>ST/ETFP</v>
          </cell>
          <cell r="C840" t="str">
            <v>B2B</v>
          </cell>
          <cell r="D840" t="str">
            <v>B2BC</v>
          </cell>
          <cell r="E840" t="str">
            <v>ENI BOK</v>
          </cell>
          <cell r="G840">
            <v>25</v>
          </cell>
          <cell r="H840" t="str">
            <v xml:space="preserve">ENI Frais de fourniture individuelle trimestrielle de 100 superv CPMF  </v>
          </cell>
          <cell r="I840" t="str">
            <v>DNFPPP</v>
          </cell>
          <cell r="K840" t="str">
            <v>IDA</v>
          </cell>
          <cell r="L840" t="str">
            <v>AUT</v>
          </cell>
          <cell r="M840">
            <v>37.5</v>
          </cell>
          <cell r="Q840">
            <v>37.5</v>
          </cell>
          <cell r="R840" t="str">
            <v>u</v>
          </cell>
          <cell r="T840">
            <v>80</v>
          </cell>
          <cell r="U840">
            <v>1</v>
          </cell>
          <cell r="V840">
            <v>3000</v>
          </cell>
          <cell r="W840">
            <v>0</v>
          </cell>
          <cell r="X840">
            <v>0</v>
          </cell>
          <cell r="Y840">
            <v>0</v>
          </cell>
          <cell r="Z840">
            <v>3000</v>
          </cell>
          <cell r="AA840">
            <v>3000</v>
          </cell>
          <cell r="AB840">
            <v>0</v>
          </cell>
          <cell r="AC840">
            <v>0</v>
          </cell>
          <cell r="AD840">
            <v>0</v>
          </cell>
          <cell r="AE840">
            <v>3000</v>
          </cell>
          <cell r="AF840">
            <v>0</v>
          </cell>
          <cell r="AG840">
            <v>0</v>
          </cell>
          <cell r="AH840">
            <v>0</v>
          </cell>
          <cell r="AI840">
            <v>0</v>
          </cell>
          <cell r="AJ840">
            <v>0</v>
          </cell>
          <cell r="AL840">
            <v>0</v>
          </cell>
        </row>
        <row r="841">
          <cell r="B841" t="str">
            <v>ST/ETFP</v>
          </cell>
          <cell r="C841" t="str">
            <v>B2B</v>
          </cell>
          <cell r="D841" t="str">
            <v>B2BC</v>
          </cell>
          <cell r="E841" t="str">
            <v>ENI CKY</v>
          </cell>
          <cell r="G841">
            <v>25</v>
          </cell>
          <cell r="H841" t="str">
            <v xml:space="preserve">ENI Frais de fourniture individuelle trimestrielle de 100 superv CPMF  </v>
          </cell>
          <cell r="I841" t="str">
            <v>DNFPPP</v>
          </cell>
          <cell r="K841" t="str">
            <v>IDA</v>
          </cell>
          <cell r="L841" t="str">
            <v>AUT</v>
          </cell>
          <cell r="M841">
            <v>37.5</v>
          </cell>
          <cell r="Q841">
            <v>37.5</v>
          </cell>
          <cell r="R841" t="str">
            <v>u</v>
          </cell>
          <cell r="T841">
            <v>80</v>
          </cell>
          <cell r="U841">
            <v>1</v>
          </cell>
          <cell r="V841">
            <v>3000</v>
          </cell>
          <cell r="W841">
            <v>0</v>
          </cell>
          <cell r="X841">
            <v>0</v>
          </cell>
          <cell r="Y841">
            <v>0</v>
          </cell>
          <cell r="Z841">
            <v>3000</v>
          </cell>
          <cell r="AA841">
            <v>3000</v>
          </cell>
          <cell r="AB841">
            <v>0</v>
          </cell>
          <cell r="AC841">
            <v>0</v>
          </cell>
          <cell r="AD841">
            <v>0</v>
          </cell>
          <cell r="AE841">
            <v>3000</v>
          </cell>
          <cell r="AF841">
            <v>0</v>
          </cell>
          <cell r="AG841">
            <v>0</v>
          </cell>
          <cell r="AH841">
            <v>0</v>
          </cell>
          <cell r="AI841">
            <v>0</v>
          </cell>
          <cell r="AJ841">
            <v>0</v>
          </cell>
          <cell r="AL841">
            <v>0</v>
          </cell>
        </row>
        <row r="842">
          <cell r="B842" t="str">
            <v>ST/ETFP</v>
          </cell>
          <cell r="C842" t="str">
            <v>B2B</v>
          </cell>
          <cell r="D842" t="str">
            <v>B2BC</v>
          </cell>
          <cell r="E842" t="str">
            <v>ENI DUB</v>
          </cell>
          <cell r="G842">
            <v>25</v>
          </cell>
          <cell r="H842" t="str">
            <v xml:space="preserve">ENI Frais de fourniture individuelle trimestrielle de 100 superv CPMF  </v>
          </cell>
          <cell r="I842" t="str">
            <v>DNFPPP</v>
          </cell>
          <cell r="K842" t="str">
            <v>IDA</v>
          </cell>
          <cell r="L842" t="str">
            <v>AUT</v>
          </cell>
          <cell r="M842">
            <v>37.5</v>
          </cell>
          <cell r="Q842">
            <v>37.5</v>
          </cell>
          <cell r="R842" t="str">
            <v>u</v>
          </cell>
          <cell r="T842">
            <v>80</v>
          </cell>
          <cell r="U842">
            <v>1</v>
          </cell>
          <cell r="V842">
            <v>3000</v>
          </cell>
          <cell r="W842">
            <v>0</v>
          </cell>
          <cell r="X842">
            <v>0</v>
          </cell>
          <cell r="Y842">
            <v>0</v>
          </cell>
          <cell r="Z842">
            <v>3000</v>
          </cell>
          <cell r="AA842">
            <v>3000</v>
          </cell>
          <cell r="AB842">
            <v>0</v>
          </cell>
          <cell r="AC842">
            <v>0</v>
          </cell>
          <cell r="AD842">
            <v>0</v>
          </cell>
          <cell r="AE842">
            <v>3000</v>
          </cell>
          <cell r="AF842">
            <v>0</v>
          </cell>
          <cell r="AG842">
            <v>0</v>
          </cell>
          <cell r="AH842">
            <v>0</v>
          </cell>
          <cell r="AI842">
            <v>0</v>
          </cell>
          <cell r="AJ842">
            <v>0</v>
          </cell>
          <cell r="AL842">
            <v>0</v>
          </cell>
        </row>
        <row r="843">
          <cell r="B843" t="str">
            <v>ST/ETFP</v>
          </cell>
          <cell r="C843" t="str">
            <v>B2B</v>
          </cell>
          <cell r="D843" t="str">
            <v>B2BC</v>
          </cell>
          <cell r="E843" t="str">
            <v>ENI FAR</v>
          </cell>
          <cell r="G843">
            <v>25</v>
          </cell>
          <cell r="H843" t="str">
            <v xml:space="preserve">ENI Frais de fourniture individuelle trimestrielle de 100 superv CPMF  </v>
          </cell>
          <cell r="I843" t="str">
            <v>DNFPPP</v>
          </cell>
          <cell r="K843" t="str">
            <v>IDA</v>
          </cell>
          <cell r="L843" t="str">
            <v>AUT</v>
          </cell>
          <cell r="M843">
            <v>37.5</v>
          </cell>
          <cell r="Q843">
            <v>37.5</v>
          </cell>
          <cell r="R843" t="str">
            <v>u</v>
          </cell>
          <cell r="T843">
            <v>80</v>
          </cell>
          <cell r="U843">
            <v>1</v>
          </cell>
          <cell r="V843">
            <v>3000</v>
          </cell>
          <cell r="W843">
            <v>0</v>
          </cell>
          <cell r="X843">
            <v>0</v>
          </cell>
          <cell r="Y843">
            <v>0</v>
          </cell>
          <cell r="Z843">
            <v>3000</v>
          </cell>
          <cell r="AA843">
            <v>3000</v>
          </cell>
          <cell r="AB843">
            <v>0</v>
          </cell>
          <cell r="AC843">
            <v>0</v>
          </cell>
          <cell r="AD843">
            <v>0</v>
          </cell>
          <cell r="AE843">
            <v>3000</v>
          </cell>
          <cell r="AF843">
            <v>0</v>
          </cell>
          <cell r="AG843">
            <v>0</v>
          </cell>
          <cell r="AH843">
            <v>0</v>
          </cell>
          <cell r="AI843">
            <v>0</v>
          </cell>
          <cell r="AJ843">
            <v>0</v>
          </cell>
          <cell r="AL843">
            <v>0</v>
          </cell>
        </row>
        <row r="844">
          <cell r="B844" t="str">
            <v>ST/ETFP</v>
          </cell>
          <cell r="C844" t="str">
            <v>B2B</v>
          </cell>
          <cell r="D844" t="str">
            <v>B2BC</v>
          </cell>
          <cell r="E844" t="str">
            <v>ENI KAN</v>
          </cell>
          <cell r="G844">
            <v>25</v>
          </cell>
          <cell r="H844" t="str">
            <v xml:space="preserve">ENI Frais de fourniture individuelle trimestrielle de 100 superv CPMF  </v>
          </cell>
          <cell r="I844" t="str">
            <v>DNFPPP</v>
          </cell>
          <cell r="K844" t="str">
            <v>IDA</v>
          </cell>
          <cell r="L844" t="str">
            <v>AUT</v>
          </cell>
          <cell r="M844">
            <v>37.5</v>
          </cell>
          <cell r="Q844">
            <v>37.5</v>
          </cell>
          <cell r="R844" t="str">
            <v>u</v>
          </cell>
          <cell r="T844">
            <v>80</v>
          </cell>
          <cell r="U844">
            <v>1</v>
          </cell>
          <cell r="V844">
            <v>3000</v>
          </cell>
          <cell r="W844">
            <v>0</v>
          </cell>
          <cell r="X844">
            <v>0</v>
          </cell>
          <cell r="Y844">
            <v>0</v>
          </cell>
          <cell r="Z844">
            <v>3000</v>
          </cell>
          <cell r="AA844">
            <v>3000</v>
          </cell>
          <cell r="AB844">
            <v>0</v>
          </cell>
          <cell r="AC844">
            <v>0</v>
          </cell>
          <cell r="AD844">
            <v>0</v>
          </cell>
          <cell r="AE844">
            <v>3000</v>
          </cell>
          <cell r="AF844">
            <v>0</v>
          </cell>
          <cell r="AG844">
            <v>0</v>
          </cell>
          <cell r="AH844">
            <v>0</v>
          </cell>
          <cell r="AI844">
            <v>0</v>
          </cell>
          <cell r="AJ844">
            <v>0</v>
          </cell>
          <cell r="AL844">
            <v>0</v>
          </cell>
        </row>
        <row r="845">
          <cell r="B845" t="str">
            <v>ST/ETFP</v>
          </cell>
          <cell r="C845" t="str">
            <v>B2B</v>
          </cell>
          <cell r="D845" t="str">
            <v>B2BC</v>
          </cell>
          <cell r="E845" t="str">
            <v>ENI KIN</v>
          </cell>
          <cell r="G845">
            <v>25</v>
          </cell>
          <cell r="H845" t="str">
            <v xml:space="preserve">ENI Frais de fourniture individuelle trimestrielle de 100 superv CPMF  </v>
          </cell>
          <cell r="I845" t="str">
            <v>DNFPPP</v>
          </cell>
          <cell r="K845" t="str">
            <v>IDA</v>
          </cell>
          <cell r="L845" t="str">
            <v>AUT</v>
          </cell>
          <cell r="M845">
            <v>37.5</v>
          </cell>
          <cell r="Q845">
            <v>37.5</v>
          </cell>
          <cell r="R845" t="str">
            <v>u</v>
          </cell>
          <cell r="T845">
            <v>80</v>
          </cell>
          <cell r="U845">
            <v>1</v>
          </cell>
          <cell r="V845">
            <v>3000</v>
          </cell>
          <cell r="W845">
            <v>0</v>
          </cell>
          <cell r="X845">
            <v>0</v>
          </cell>
          <cell r="Y845">
            <v>0</v>
          </cell>
          <cell r="Z845">
            <v>3000</v>
          </cell>
          <cell r="AA845">
            <v>3000</v>
          </cell>
          <cell r="AB845">
            <v>0</v>
          </cell>
          <cell r="AC845">
            <v>0</v>
          </cell>
          <cell r="AD845">
            <v>0</v>
          </cell>
          <cell r="AE845">
            <v>3000</v>
          </cell>
          <cell r="AF845">
            <v>0</v>
          </cell>
          <cell r="AG845">
            <v>0</v>
          </cell>
          <cell r="AH845">
            <v>0</v>
          </cell>
          <cell r="AI845">
            <v>0</v>
          </cell>
          <cell r="AJ845">
            <v>0</v>
          </cell>
          <cell r="AL845">
            <v>0</v>
          </cell>
        </row>
        <row r="846">
          <cell r="B846" t="str">
            <v>ST/ETFP</v>
          </cell>
          <cell r="C846" t="str">
            <v>B2B</v>
          </cell>
          <cell r="D846" t="str">
            <v>B2BC</v>
          </cell>
          <cell r="E846" t="str">
            <v>ENI LAB</v>
          </cell>
          <cell r="G846">
            <v>25</v>
          </cell>
          <cell r="H846" t="str">
            <v xml:space="preserve">ENI Frais de fourniture individuelle trimestrielle de 100 superv CPMF  </v>
          </cell>
          <cell r="I846" t="str">
            <v>DNFPPP</v>
          </cell>
          <cell r="K846" t="str">
            <v>IDA</v>
          </cell>
          <cell r="L846" t="str">
            <v>AUT</v>
          </cell>
          <cell r="M846">
            <v>37.5</v>
          </cell>
          <cell r="Q846">
            <v>37.5</v>
          </cell>
          <cell r="R846" t="str">
            <v>u</v>
          </cell>
          <cell r="T846">
            <v>80</v>
          </cell>
          <cell r="U846">
            <v>1</v>
          </cell>
          <cell r="V846">
            <v>3000</v>
          </cell>
          <cell r="W846">
            <v>0</v>
          </cell>
          <cell r="X846">
            <v>0</v>
          </cell>
          <cell r="Y846">
            <v>0</v>
          </cell>
          <cell r="Z846">
            <v>3000</v>
          </cell>
          <cell r="AA846">
            <v>3000</v>
          </cell>
          <cell r="AB846">
            <v>0</v>
          </cell>
          <cell r="AC846">
            <v>0</v>
          </cell>
          <cell r="AD846">
            <v>0</v>
          </cell>
          <cell r="AE846">
            <v>3000</v>
          </cell>
          <cell r="AF846">
            <v>0</v>
          </cell>
          <cell r="AG846">
            <v>0</v>
          </cell>
          <cell r="AH846">
            <v>0</v>
          </cell>
          <cell r="AI846">
            <v>0</v>
          </cell>
          <cell r="AJ846">
            <v>0</v>
          </cell>
          <cell r="AL846">
            <v>0</v>
          </cell>
        </row>
        <row r="847">
          <cell r="B847" t="str">
            <v>ST/ETFP</v>
          </cell>
          <cell r="C847" t="str">
            <v>B2B</v>
          </cell>
          <cell r="D847" t="str">
            <v>B2BC</v>
          </cell>
          <cell r="E847" t="str">
            <v>ENI NZE</v>
          </cell>
          <cell r="G847">
            <v>25</v>
          </cell>
          <cell r="H847" t="str">
            <v xml:space="preserve">ENI Frais de fourniture individuelle trimestrielle de 100 superv CPMF  </v>
          </cell>
          <cell r="I847" t="str">
            <v>DNFPPP</v>
          </cell>
          <cell r="K847" t="str">
            <v>IDA</v>
          </cell>
          <cell r="L847" t="str">
            <v>AUT</v>
          </cell>
          <cell r="M847">
            <v>37.5</v>
          </cell>
          <cell r="Q847">
            <v>37.5</v>
          </cell>
          <cell r="R847" t="str">
            <v>u</v>
          </cell>
          <cell r="T847">
            <v>80</v>
          </cell>
          <cell r="U847">
            <v>1</v>
          </cell>
          <cell r="V847">
            <v>3000</v>
          </cell>
          <cell r="W847">
            <v>0</v>
          </cell>
          <cell r="X847">
            <v>0</v>
          </cell>
          <cell r="Y847">
            <v>0</v>
          </cell>
          <cell r="Z847">
            <v>3000</v>
          </cell>
          <cell r="AA847">
            <v>3000</v>
          </cell>
          <cell r="AB847">
            <v>0</v>
          </cell>
          <cell r="AC847">
            <v>0</v>
          </cell>
          <cell r="AD847">
            <v>0</v>
          </cell>
          <cell r="AE847">
            <v>3000</v>
          </cell>
          <cell r="AF847">
            <v>0</v>
          </cell>
          <cell r="AG847">
            <v>0</v>
          </cell>
          <cell r="AH847">
            <v>0</v>
          </cell>
          <cell r="AI847">
            <v>0</v>
          </cell>
          <cell r="AJ847">
            <v>0</v>
          </cell>
          <cell r="AL847">
            <v>0</v>
          </cell>
        </row>
        <row r="848">
          <cell r="B848" t="str">
            <v>ST/ETFP</v>
          </cell>
          <cell r="C848" t="str">
            <v>B2B</v>
          </cell>
          <cell r="D848" t="str">
            <v>B2BC</v>
          </cell>
          <cell r="E848" t="str">
            <v>ENI BOK</v>
          </cell>
          <cell r="G848">
            <v>25</v>
          </cell>
          <cell r="H848" t="str">
            <v xml:space="preserve">ENI Supervision pédag élèves maîtres carburant (100l/trimx116motos)   </v>
          </cell>
          <cell r="I848" t="str">
            <v>DNFPPP</v>
          </cell>
          <cell r="K848" t="str">
            <v>IDA</v>
          </cell>
          <cell r="L848" t="str">
            <v>COT</v>
          </cell>
          <cell r="M848">
            <v>4350</v>
          </cell>
          <cell r="Q848">
            <v>4350</v>
          </cell>
          <cell r="R848" t="str">
            <v>litres</v>
          </cell>
          <cell r="T848">
            <v>3.7985199999999999</v>
          </cell>
          <cell r="U848">
            <v>1</v>
          </cell>
          <cell r="V848">
            <v>16523.561999999998</v>
          </cell>
          <cell r="W848">
            <v>0</v>
          </cell>
          <cell r="X848">
            <v>0</v>
          </cell>
          <cell r="Y848">
            <v>0</v>
          </cell>
          <cell r="Z848">
            <v>16523.561999999998</v>
          </cell>
          <cell r="AA848">
            <v>16523.561999999998</v>
          </cell>
          <cell r="AB848">
            <v>0</v>
          </cell>
          <cell r="AC848">
            <v>0</v>
          </cell>
          <cell r="AD848">
            <v>0</v>
          </cell>
          <cell r="AE848">
            <v>16523.561999999998</v>
          </cell>
          <cell r="AF848">
            <v>0</v>
          </cell>
          <cell r="AG848">
            <v>0</v>
          </cell>
          <cell r="AH848">
            <v>0</v>
          </cell>
          <cell r="AI848">
            <v>0</v>
          </cell>
          <cell r="AJ848">
            <v>0</v>
          </cell>
          <cell r="AL848">
            <v>0</v>
          </cell>
        </row>
        <row r="849">
          <cell r="B849" t="str">
            <v>ST/ETFP</v>
          </cell>
          <cell r="C849" t="str">
            <v>B2B</v>
          </cell>
          <cell r="D849" t="str">
            <v>B2BC</v>
          </cell>
          <cell r="E849" t="str">
            <v>ENI CKY</v>
          </cell>
          <cell r="G849">
            <v>25</v>
          </cell>
          <cell r="H849" t="str">
            <v xml:space="preserve">ENI Supervision pédag élèves maîtres carburant (100l/trimx116motos)   </v>
          </cell>
          <cell r="I849" t="str">
            <v>DNFPPP</v>
          </cell>
          <cell r="K849" t="str">
            <v>IDA</v>
          </cell>
          <cell r="L849" t="str">
            <v>COT</v>
          </cell>
          <cell r="M849">
            <v>4350</v>
          </cell>
          <cell r="Q849">
            <v>4350</v>
          </cell>
          <cell r="R849" t="str">
            <v>litres</v>
          </cell>
          <cell r="T849">
            <v>3.7985199999999999</v>
          </cell>
          <cell r="U849">
            <v>1</v>
          </cell>
          <cell r="V849">
            <v>16523.561999999998</v>
          </cell>
          <cell r="W849">
            <v>0</v>
          </cell>
          <cell r="X849">
            <v>0</v>
          </cell>
          <cell r="Y849">
            <v>0</v>
          </cell>
          <cell r="Z849">
            <v>16523.561999999998</v>
          </cell>
          <cell r="AA849">
            <v>16523.561999999998</v>
          </cell>
          <cell r="AB849">
            <v>0</v>
          </cell>
          <cell r="AC849">
            <v>0</v>
          </cell>
          <cell r="AD849">
            <v>0</v>
          </cell>
          <cell r="AE849">
            <v>16523.561999999998</v>
          </cell>
          <cell r="AF849">
            <v>0</v>
          </cell>
          <cell r="AG849">
            <v>0</v>
          </cell>
          <cell r="AH849">
            <v>0</v>
          </cell>
          <cell r="AI849">
            <v>0</v>
          </cell>
          <cell r="AJ849">
            <v>0</v>
          </cell>
          <cell r="AL849">
            <v>0</v>
          </cell>
        </row>
        <row r="850">
          <cell r="B850" t="str">
            <v>ST/ETFP</v>
          </cell>
          <cell r="C850" t="str">
            <v>B2B</v>
          </cell>
          <cell r="D850" t="str">
            <v>B2BC</v>
          </cell>
          <cell r="E850" t="str">
            <v>ENI DUB</v>
          </cell>
          <cell r="G850">
            <v>25</v>
          </cell>
          <cell r="H850" t="str">
            <v xml:space="preserve">ENI Supervision pédag élèves maîtres carburant (100l/trimx116motos)   </v>
          </cell>
          <cell r="I850" t="str">
            <v>DNFPPP</v>
          </cell>
          <cell r="K850" t="str">
            <v>IDA</v>
          </cell>
          <cell r="L850" t="str">
            <v>COT</v>
          </cell>
          <cell r="M850">
            <v>4350</v>
          </cell>
          <cell r="Q850">
            <v>4350</v>
          </cell>
          <cell r="R850" t="str">
            <v>litres</v>
          </cell>
          <cell r="T850">
            <v>3.7985199999999999</v>
          </cell>
          <cell r="U850">
            <v>1</v>
          </cell>
          <cell r="V850">
            <v>16523.561999999998</v>
          </cell>
          <cell r="W850">
            <v>0</v>
          </cell>
          <cell r="X850">
            <v>0</v>
          </cell>
          <cell r="Y850">
            <v>0</v>
          </cell>
          <cell r="Z850">
            <v>16523.561999999998</v>
          </cell>
          <cell r="AA850">
            <v>16523.561999999998</v>
          </cell>
          <cell r="AB850">
            <v>0</v>
          </cell>
          <cell r="AC850">
            <v>0</v>
          </cell>
          <cell r="AD850">
            <v>0</v>
          </cell>
          <cell r="AE850">
            <v>16523.561999999998</v>
          </cell>
          <cell r="AF850">
            <v>0</v>
          </cell>
          <cell r="AG850">
            <v>0</v>
          </cell>
          <cell r="AH850">
            <v>0</v>
          </cell>
          <cell r="AI850">
            <v>0</v>
          </cell>
          <cell r="AJ850">
            <v>0</v>
          </cell>
          <cell r="AL850">
            <v>0</v>
          </cell>
        </row>
        <row r="851">
          <cell r="B851" t="str">
            <v>ST/ETFP</v>
          </cell>
          <cell r="C851" t="str">
            <v>B2B</v>
          </cell>
          <cell r="D851" t="str">
            <v>B2BC</v>
          </cell>
          <cell r="E851" t="str">
            <v>ENI FAR</v>
          </cell>
          <cell r="G851">
            <v>25</v>
          </cell>
          <cell r="H851" t="str">
            <v xml:space="preserve">ENI Supervision pédag élèves maîtres carburant (100l/trimx116motos)   </v>
          </cell>
          <cell r="I851" t="str">
            <v>DNFPPP</v>
          </cell>
          <cell r="K851" t="str">
            <v>IDA</v>
          </cell>
          <cell r="L851" t="str">
            <v>COT</v>
          </cell>
          <cell r="M851">
            <v>4350</v>
          </cell>
          <cell r="Q851">
            <v>4350</v>
          </cell>
          <cell r="R851" t="str">
            <v>litres</v>
          </cell>
          <cell r="T851">
            <v>3.7985199999999999</v>
          </cell>
          <cell r="U851">
            <v>1</v>
          </cell>
          <cell r="V851">
            <v>16523.561999999998</v>
          </cell>
          <cell r="W851">
            <v>0</v>
          </cell>
          <cell r="X851">
            <v>0</v>
          </cell>
          <cell r="Y851">
            <v>0</v>
          </cell>
          <cell r="Z851">
            <v>16523.561999999998</v>
          </cell>
          <cell r="AA851">
            <v>16523.561999999998</v>
          </cell>
          <cell r="AB851">
            <v>0</v>
          </cell>
          <cell r="AC851">
            <v>0</v>
          </cell>
          <cell r="AD851">
            <v>0</v>
          </cell>
          <cell r="AE851">
            <v>16523.561999999998</v>
          </cell>
          <cell r="AF851">
            <v>0</v>
          </cell>
          <cell r="AG851">
            <v>0</v>
          </cell>
          <cell r="AH851">
            <v>0</v>
          </cell>
          <cell r="AI851">
            <v>0</v>
          </cell>
          <cell r="AJ851">
            <v>0</v>
          </cell>
          <cell r="AL851">
            <v>0</v>
          </cell>
        </row>
        <row r="852">
          <cell r="B852" t="str">
            <v>ST/ETFP</v>
          </cell>
          <cell r="C852" t="str">
            <v>B2B</v>
          </cell>
          <cell r="D852" t="str">
            <v>B2BC</v>
          </cell>
          <cell r="E852" t="str">
            <v>ENI KAN</v>
          </cell>
          <cell r="G852">
            <v>25</v>
          </cell>
          <cell r="H852" t="str">
            <v xml:space="preserve">ENI Supervision pédag élèves maîtres carburant (100l/trimx116motos)   </v>
          </cell>
          <cell r="I852" t="str">
            <v>DNFPPP</v>
          </cell>
          <cell r="K852" t="str">
            <v>IDA</v>
          </cell>
          <cell r="L852" t="str">
            <v>COT</v>
          </cell>
          <cell r="M852">
            <v>4350</v>
          </cell>
          <cell r="Q852">
            <v>4350</v>
          </cell>
          <cell r="R852" t="str">
            <v>litres</v>
          </cell>
          <cell r="T852">
            <v>3.7985199999999999</v>
          </cell>
          <cell r="U852">
            <v>1</v>
          </cell>
          <cell r="V852">
            <v>16523.561999999998</v>
          </cell>
          <cell r="W852">
            <v>0</v>
          </cell>
          <cell r="X852">
            <v>0</v>
          </cell>
          <cell r="Y852">
            <v>0</v>
          </cell>
          <cell r="Z852">
            <v>16523.561999999998</v>
          </cell>
          <cell r="AA852">
            <v>16523.561999999998</v>
          </cell>
          <cell r="AB852">
            <v>0</v>
          </cell>
          <cell r="AC852">
            <v>0</v>
          </cell>
          <cell r="AD852">
            <v>0</v>
          </cell>
          <cell r="AE852">
            <v>16523.561999999998</v>
          </cell>
          <cell r="AF852">
            <v>0</v>
          </cell>
          <cell r="AG852">
            <v>0</v>
          </cell>
          <cell r="AH852">
            <v>0</v>
          </cell>
          <cell r="AI852">
            <v>0</v>
          </cell>
          <cell r="AJ852">
            <v>0</v>
          </cell>
          <cell r="AL852">
            <v>0</v>
          </cell>
        </row>
        <row r="853">
          <cell r="B853" t="str">
            <v>ST/ETFP</v>
          </cell>
          <cell r="C853" t="str">
            <v>B2B</v>
          </cell>
          <cell r="D853" t="str">
            <v>B2BC</v>
          </cell>
          <cell r="E853" t="str">
            <v>ENI KIN</v>
          </cell>
          <cell r="G853">
            <v>25</v>
          </cell>
          <cell r="H853" t="str">
            <v xml:space="preserve">ENI Supervision pédag élèves maîtres carburant (100l/trimx116motos)   </v>
          </cell>
          <cell r="I853" t="str">
            <v>DNFPPP</v>
          </cell>
          <cell r="K853" t="str">
            <v>IDA</v>
          </cell>
          <cell r="L853" t="str">
            <v>COT</v>
          </cell>
          <cell r="M853">
            <v>4350</v>
          </cell>
          <cell r="Q853">
            <v>4350</v>
          </cell>
          <cell r="R853" t="str">
            <v>litres</v>
          </cell>
          <cell r="T853">
            <v>3.7985199999999999</v>
          </cell>
          <cell r="U853">
            <v>1</v>
          </cell>
          <cell r="V853">
            <v>16523.561999999998</v>
          </cell>
          <cell r="W853">
            <v>0</v>
          </cell>
          <cell r="X853">
            <v>0</v>
          </cell>
          <cell r="Y853">
            <v>0</v>
          </cell>
          <cell r="Z853">
            <v>16523.561999999998</v>
          </cell>
          <cell r="AA853">
            <v>16523.561999999998</v>
          </cell>
          <cell r="AB853">
            <v>0</v>
          </cell>
          <cell r="AC853">
            <v>0</v>
          </cell>
          <cell r="AD853">
            <v>0</v>
          </cell>
          <cell r="AE853">
            <v>16523.561999999998</v>
          </cell>
          <cell r="AF853">
            <v>0</v>
          </cell>
          <cell r="AG853">
            <v>0</v>
          </cell>
          <cell r="AH853">
            <v>0</v>
          </cell>
          <cell r="AI853">
            <v>0</v>
          </cell>
          <cell r="AJ853">
            <v>0</v>
          </cell>
          <cell r="AL853">
            <v>0</v>
          </cell>
        </row>
        <row r="854">
          <cell r="B854" t="str">
            <v>ST/ETFP</v>
          </cell>
          <cell r="C854" t="str">
            <v>B2B</v>
          </cell>
          <cell r="D854" t="str">
            <v>B2BC</v>
          </cell>
          <cell r="E854" t="str">
            <v>ENI LAB</v>
          </cell>
          <cell r="G854">
            <v>25</v>
          </cell>
          <cell r="H854" t="str">
            <v xml:space="preserve">ENI Supervision pédag élèves maîtres carburant (100l/trimx116motos)   </v>
          </cell>
          <cell r="I854" t="str">
            <v>DNFPPP</v>
          </cell>
          <cell r="K854" t="str">
            <v>IDA</v>
          </cell>
          <cell r="L854" t="str">
            <v>COT</v>
          </cell>
          <cell r="M854">
            <v>4350</v>
          </cell>
          <cell r="Q854">
            <v>4350</v>
          </cell>
          <cell r="R854" t="str">
            <v>litres</v>
          </cell>
          <cell r="T854">
            <v>3.7985199999999999</v>
          </cell>
          <cell r="U854">
            <v>1</v>
          </cell>
          <cell r="V854">
            <v>16523.561999999998</v>
          </cell>
          <cell r="W854">
            <v>0</v>
          </cell>
          <cell r="X854">
            <v>0</v>
          </cell>
          <cell r="Y854">
            <v>0</v>
          </cell>
          <cell r="Z854">
            <v>16523.561999999998</v>
          </cell>
          <cell r="AA854">
            <v>16523.561999999998</v>
          </cell>
          <cell r="AB854">
            <v>0</v>
          </cell>
          <cell r="AC854">
            <v>0</v>
          </cell>
          <cell r="AD854">
            <v>0</v>
          </cell>
          <cell r="AE854">
            <v>16523.561999999998</v>
          </cell>
          <cell r="AF854">
            <v>0</v>
          </cell>
          <cell r="AG854">
            <v>0</v>
          </cell>
          <cell r="AH854">
            <v>0</v>
          </cell>
          <cell r="AI854">
            <v>0</v>
          </cell>
          <cell r="AJ854">
            <v>0</v>
          </cell>
          <cell r="AL854">
            <v>0</v>
          </cell>
        </row>
        <row r="855">
          <cell r="B855" t="str">
            <v>ST/ETFP</v>
          </cell>
          <cell r="C855" t="str">
            <v>B2B</v>
          </cell>
          <cell r="D855" t="str">
            <v>B2BC</v>
          </cell>
          <cell r="E855" t="str">
            <v>ENI NZE</v>
          </cell>
          <cell r="G855">
            <v>25</v>
          </cell>
          <cell r="H855" t="str">
            <v xml:space="preserve">ENI Supervision pédag élèves maîtres carburant (100l/trimx116motos)   </v>
          </cell>
          <cell r="I855" t="str">
            <v>DNFPPP</v>
          </cell>
          <cell r="K855" t="str">
            <v>IDA</v>
          </cell>
          <cell r="L855" t="str">
            <v>COT</v>
          </cell>
          <cell r="M855">
            <v>4350</v>
          </cell>
          <cell r="Q855">
            <v>4350</v>
          </cell>
          <cell r="R855" t="str">
            <v>litres</v>
          </cell>
          <cell r="T855">
            <v>3.7985199999999999</v>
          </cell>
          <cell r="U855">
            <v>1</v>
          </cell>
          <cell r="V855">
            <v>16523.561999999998</v>
          </cell>
          <cell r="W855">
            <v>0</v>
          </cell>
          <cell r="X855">
            <v>0</v>
          </cell>
          <cell r="Y855">
            <v>0</v>
          </cell>
          <cell r="Z855">
            <v>16523.561999999998</v>
          </cell>
          <cell r="AA855">
            <v>16523.561999999998</v>
          </cell>
          <cell r="AB855">
            <v>0</v>
          </cell>
          <cell r="AC855">
            <v>0</v>
          </cell>
          <cell r="AD855">
            <v>0</v>
          </cell>
          <cell r="AE855">
            <v>16523.561999999998</v>
          </cell>
          <cell r="AF855">
            <v>0</v>
          </cell>
          <cell r="AG855">
            <v>0</v>
          </cell>
          <cell r="AH855">
            <v>0</v>
          </cell>
          <cell r="AI855">
            <v>0</v>
          </cell>
          <cell r="AJ855">
            <v>0</v>
          </cell>
          <cell r="AL855">
            <v>0</v>
          </cell>
        </row>
        <row r="856">
          <cell r="B856" t="str">
            <v>ST/ETFP</v>
          </cell>
          <cell r="C856" t="str">
            <v>B2B</v>
          </cell>
          <cell r="D856" t="str">
            <v>B2BC</v>
          </cell>
          <cell r="E856" t="str">
            <v>ENI BOK</v>
          </cell>
          <cell r="G856">
            <v>15</v>
          </cell>
          <cell r="H856" t="str">
            <v xml:space="preserve">ENI Mission de suivi de proximité 225él x 1vis x2vis/j                                                       </v>
          </cell>
          <cell r="I856" t="str">
            <v>DNFPPP</v>
          </cell>
          <cell r="K856" t="str">
            <v>IDA</v>
          </cell>
          <cell r="L856" t="str">
            <v>AUT</v>
          </cell>
          <cell r="M856">
            <v>14.0625</v>
          </cell>
          <cell r="Q856">
            <v>14.0625</v>
          </cell>
          <cell r="R856" t="str">
            <v>pxj</v>
          </cell>
          <cell r="T856">
            <v>75.970399999999998</v>
          </cell>
          <cell r="U856">
            <v>0.9</v>
          </cell>
          <cell r="V856">
            <v>1068.33375</v>
          </cell>
          <cell r="W856">
            <v>0</v>
          </cell>
          <cell r="X856">
            <v>0</v>
          </cell>
          <cell r="Y856">
            <v>0</v>
          </cell>
          <cell r="Z856">
            <v>1068.33375</v>
          </cell>
          <cell r="AA856">
            <v>961.50037500000008</v>
          </cell>
          <cell r="AB856">
            <v>0</v>
          </cell>
          <cell r="AC856">
            <v>0</v>
          </cell>
          <cell r="AD856">
            <v>0</v>
          </cell>
          <cell r="AE856">
            <v>961.50037500000008</v>
          </cell>
          <cell r="AF856">
            <v>106.83337499999993</v>
          </cell>
          <cell r="AG856">
            <v>0</v>
          </cell>
          <cell r="AH856">
            <v>0</v>
          </cell>
          <cell r="AI856">
            <v>0</v>
          </cell>
          <cell r="AJ856">
            <v>106.83337499999993</v>
          </cell>
          <cell r="AL856">
            <v>0</v>
          </cell>
        </row>
        <row r="857">
          <cell r="B857" t="str">
            <v>ST/ETFP</v>
          </cell>
          <cell r="C857" t="str">
            <v>B2B</v>
          </cell>
          <cell r="D857" t="str">
            <v>B2BC</v>
          </cell>
          <cell r="E857" t="str">
            <v>ENI CKY</v>
          </cell>
          <cell r="G857">
            <v>15</v>
          </cell>
          <cell r="H857" t="str">
            <v xml:space="preserve">ENI Mission de suivi de proximité 225él x 1vis x2vis/j                                                       </v>
          </cell>
          <cell r="I857" t="str">
            <v>DNFPPP</v>
          </cell>
          <cell r="K857" t="str">
            <v>IDA</v>
          </cell>
          <cell r="L857" t="str">
            <v>AUT</v>
          </cell>
          <cell r="M857">
            <v>14.0625</v>
          </cell>
          <cell r="Q857">
            <v>14.0625</v>
          </cell>
          <cell r="R857" t="str">
            <v>pxj</v>
          </cell>
          <cell r="T857">
            <v>75.970399999999998</v>
          </cell>
          <cell r="U857">
            <v>0.9</v>
          </cell>
          <cell r="V857">
            <v>1068.33375</v>
          </cell>
          <cell r="W857">
            <v>0</v>
          </cell>
          <cell r="X857">
            <v>0</v>
          </cell>
          <cell r="Y857">
            <v>0</v>
          </cell>
          <cell r="Z857">
            <v>1068.33375</v>
          </cell>
          <cell r="AA857">
            <v>961.50037500000008</v>
          </cell>
          <cell r="AB857">
            <v>0</v>
          </cell>
          <cell r="AC857">
            <v>0</v>
          </cell>
          <cell r="AD857">
            <v>0</v>
          </cell>
          <cell r="AE857">
            <v>961.50037500000008</v>
          </cell>
          <cell r="AF857">
            <v>106.83337499999993</v>
          </cell>
          <cell r="AG857">
            <v>0</v>
          </cell>
          <cell r="AH857">
            <v>0</v>
          </cell>
          <cell r="AI857">
            <v>0</v>
          </cell>
          <cell r="AJ857">
            <v>106.83337499999993</v>
          </cell>
          <cell r="AL857">
            <v>0</v>
          </cell>
        </row>
        <row r="858">
          <cell r="B858" t="str">
            <v>ST/ETFP</v>
          </cell>
          <cell r="C858" t="str">
            <v>B2B</v>
          </cell>
          <cell r="D858" t="str">
            <v>B2BC</v>
          </cell>
          <cell r="E858" t="str">
            <v>ENI DUB</v>
          </cell>
          <cell r="G858">
            <v>15</v>
          </cell>
          <cell r="H858" t="str">
            <v xml:space="preserve">ENI Mission de suivi de proximité 225él x 1vis x2vis/j                                                       </v>
          </cell>
          <cell r="I858" t="str">
            <v>DNFPPP</v>
          </cell>
          <cell r="K858" t="str">
            <v>IDA</v>
          </cell>
          <cell r="L858" t="str">
            <v>AUT</v>
          </cell>
          <cell r="M858">
            <v>14.0625</v>
          </cell>
          <cell r="Q858">
            <v>14.0625</v>
          </cell>
          <cell r="R858" t="str">
            <v>pxj</v>
          </cell>
          <cell r="T858">
            <v>75.970399999999998</v>
          </cell>
          <cell r="U858">
            <v>0.9</v>
          </cell>
          <cell r="V858">
            <v>1068.33375</v>
          </cell>
          <cell r="W858">
            <v>0</v>
          </cell>
          <cell r="X858">
            <v>0</v>
          </cell>
          <cell r="Y858">
            <v>0</v>
          </cell>
          <cell r="Z858">
            <v>1068.33375</v>
          </cell>
          <cell r="AA858">
            <v>961.50037500000008</v>
          </cell>
          <cell r="AB858">
            <v>0</v>
          </cell>
          <cell r="AC858">
            <v>0</v>
          </cell>
          <cell r="AD858">
            <v>0</v>
          </cell>
          <cell r="AE858">
            <v>961.50037500000008</v>
          </cell>
          <cell r="AF858">
            <v>106.83337499999993</v>
          </cell>
          <cell r="AG858">
            <v>0</v>
          </cell>
          <cell r="AH858">
            <v>0</v>
          </cell>
          <cell r="AI858">
            <v>0</v>
          </cell>
          <cell r="AJ858">
            <v>106.83337499999993</v>
          </cell>
          <cell r="AL858">
            <v>0</v>
          </cell>
        </row>
        <row r="859">
          <cell r="B859" t="str">
            <v>ST/ETFP</v>
          </cell>
          <cell r="C859" t="str">
            <v>B2B</v>
          </cell>
          <cell r="D859" t="str">
            <v>B2BC</v>
          </cell>
          <cell r="E859" t="str">
            <v>ENI FAR</v>
          </cell>
          <cell r="G859">
            <v>15</v>
          </cell>
          <cell r="H859" t="str">
            <v xml:space="preserve">ENI Mission de suivi de proximité 225él x 1vis x2vis/j                                                       </v>
          </cell>
          <cell r="I859" t="str">
            <v>DNFPPP</v>
          </cell>
          <cell r="K859" t="str">
            <v>IDA</v>
          </cell>
          <cell r="L859" t="str">
            <v>AUT</v>
          </cell>
          <cell r="M859">
            <v>14.0625</v>
          </cell>
          <cell r="Q859">
            <v>14.0625</v>
          </cell>
          <cell r="R859" t="str">
            <v>pxj</v>
          </cell>
          <cell r="T859">
            <v>75.970399999999998</v>
          </cell>
          <cell r="U859">
            <v>0.9</v>
          </cell>
          <cell r="V859">
            <v>1068.33375</v>
          </cell>
          <cell r="W859">
            <v>0</v>
          </cell>
          <cell r="X859">
            <v>0</v>
          </cell>
          <cell r="Y859">
            <v>0</v>
          </cell>
          <cell r="Z859">
            <v>1068.33375</v>
          </cell>
          <cell r="AA859">
            <v>961.50037500000008</v>
          </cell>
          <cell r="AB859">
            <v>0</v>
          </cell>
          <cell r="AC859">
            <v>0</v>
          </cell>
          <cell r="AD859">
            <v>0</v>
          </cell>
          <cell r="AE859">
            <v>961.50037500000008</v>
          </cell>
          <cell r="AF859">
            <v>106.83337499999993</v>
          </cell>
          <cell r="AG859">
            <v>0</v>
          </cell>
          <cell r="AH859">
            <v>0</v>
          </cell>
          <cell r="AI859">
            <v>0</v>
          </cell>
          <cell r="AJ859">
            <v>106.83337499999993</v>
          </cell>
          <cell r="AL859">
            <v>0</v>
          </cell>
        </row>
        <row r="860">
          <cell r="B860" t="str">
            <v>ST/ETFP</v>
          </cell>
          <cell r="C860" t="str">
            <v>B2B</v>
          </cell>
          <cell r="D860" t="str">
            <v>B2BC</v>
          </cell>
          <cell r="E860" t="str">
            <v>ENI KAN</v>
          </cell>
          <cell r="G860">
            <v>15</v>
          </cell>
          <cell r="H860" t="str">
            <v xml:space="preserve">ENI Mission de suivi de proximité 225él x 1vis x2vis/j                                                       </v>
          </cell>
          <cell r="I860" t="str">
            <v>DNFPPP</v>
          </cell>
          <cell r="K860" t="str">
            <v>IDA</v>
          </cell>
          <cell r="L860" t="str">
            <v>AUT</v>
          </cell>
          <cell r="M860">
            <v>14.0625</v>
          </cell>
          <cell r="Q860">
            <v>14.0625</v>
          </cell>
          <cell r="R860" t="str">
            <v>pxj</v>
          </cell>
          <cell r="T860">
            <v>75.970399999999998</v>
          </cell>
          <cell r="U860">
            <v>0.9</v>
          </cell>
          <cell r="V860">
            <v>1068.33375</v>
          </cell>
          <cell r="W860">
            <v>0</v>
          </cell>
          <cell r="X860">
            <v>0</v>
          </cell>
          <cell r="Y860">
            <v>0</v>
          </cell>
          <cell r="Z860">
            <v>1068.33375</v>
          </cell>
          <cell r="AA860">
            <v>961.50037500000008</v>
          </cell>
          <cell r="AB860">
            <v>0</v>
          </cell>
          <cell r="AC860">
            <v>0</v>
          </cell>
          <cell r="AD860">
            <v>0</v>
          </cell>
          <cell r="AE860">
            <v>961.50037500000008</v>
          </cell>
          <cell r="AF860">
            <v>106.83337499999993</v>
          </cell>
          <cell r="AG860">
            <v>0</v>
          </cell>
          <cell r="AH860">
            <v>0</v>
          </cell>
          <cell r="AI860">
            <v>0</v>
          </cell>
          <cell r="AJ860">
            <v>106.83337499999993</v>
          </cell>
          <cell r="AL860">
            <v>0</v>
          </cell>
        </row>
        <row r="861">
          <cell r="B861" t="str">
            <v>ST/ETFP</v>
          </cell>
          <cell r="C861" t="str">
            <v>B2B</v>
          </cell>
          <cell r="D861" t="str">
            <v>B2BC</v>
          </cell>
          <cell r="E861" t="str">
            <v>ENI KIN</v>
          </cell>
          <cell r="G861">
            <v>15</v>
          </cell>
          <cell r="H861" t="str">
            <v xml:space="preserve">ENI Mission de suivi de proximité 225él x 1vis x2vis/j                                                       </v>
          </cell>
          <cell r="I861" t="str">
            <v>DNFPPP</v>
          </cell>
          <cell r="K861" t="str">
            <v>IDA</v>
          </cell>
          <cell r="L861" t="str">
            <v>AUT</v>
          </cell>
          <cell r="M861">
            <v>14.0625</v>
          </cell>
          <cell r="Q861">
            <v>14.0625</v>
          </cell>
          <cell r="R861" t="str">
            <v>pxj</v>
          </cell>
          <cell r="T861">
            <v>75.970399999999998</v>
          </cell>
          <cell r="U861">
            <v>0.9</v>
          </cell>
          <cell r="V861">
            <v>1068.33375</v>
          </cell>
          <cell r="W861">
            <v>0</v>
          </cell>
          <cell r="X861">
            <v>0</v>
          </cell>
          <cell r="Y861">
            <v>0</v>
          </cell>
          <cell r="Z861">
            <v>1068.33375</v>
          </cell>
          <cell r="AA861">
            <v>961.50037500000008</v>
          </cell>
          <cell r="AB861">
            <v>0</v>
          </cell>
          <cell r="AC861">
            <v>0</v>
          </cell>
          <cell r="AD861">
            <v>0</v>
          </cell>
          <cell r="AE861">
            <v>961.50037500000008</v>
          </cell>
          <cell r="AF861">
            <v>106.83337499999993</v>
          </cell>
          <cell r="AG861">
            <v>0</v>
          </cell>
          <cell r="AH861">
            <v>0</v>
          </cell>
          <cell r="AI861">
            <v>0</v>
          </cell>
          <cell r="AJ861">
            <v>106.83337499999993</v>
          </cell>
          <cell r="AL861">
            <v>0</v>
          </cell>
        </row>
        <row r="862">
          <cell r="B862" t="str">
            <v>ST/ETFP</v>
          </cell>
          <cell r="C862" t="str">
            <v>B2B</v>
          </cell>
          <cell r="D862" t="str">
            <v>B2BC</v>
          </cell>
          <cell r="E862" t="str">
            <v>ENI LAB</v>
          </cell>
          <cell r="G862">
            <v>15</v>
          </cell>
          <cell r="H862" t="str">
            <v xml:space="preserve">ENI Mission de suivi de proximité 225él x 1vis x2vis/j                                                       </v>
          </cell>
          <cell r="I862" t="str">
            <v>DNFPPP</v>
          </cell>
          <cell r="K862" t="str">
            <v>IDA</v>
          </cell>
          <cell r="L862" t="str">
            <v>AUT</v>
          </cell>
          <cell r="M862">
            <v>14.0625</v>
          </cell>
          <cell r="Q862">
            <v>14.0625</v>
          </cell>
          <cell r="R862" t="str">
            <v>pxj</v>
          </cell>
          <cell r="T862">
            <v>75.970399999999998</v>
          </cell>
          <cell r="U862">
            <v>0.9</v>
          </cell>
          <cell r="V862">
            <v>1068.33375</v>
          </cell>
          <cell r="W862">
            <v>0</v>
          </cell>
          <cell r="X862">
            <v>0</v>
          </cell>
          <cell r="Y862">
            <v>0</v>
          </cell>
          <cell r="Z862">
            <v>1068.33375</v>
          </cell>
          <cell r="AA862">
            <v>961.50037500000008</v>
          </cell>
          <cell r="AB862">
            <v>0</v>
          </cell>
          <cell r="AC862">
            <v>0</v>
          </cell>
          <cell r="AD862">
            <v>0</v>
          </cell>
          <cell r="AE862">
            <v>961.50037500000008</v>
          </cell>
          <cell r="AF862">
            <v>106.83337499999993</v>
          </cell>
          <cell r="AG862">
            <v>0</v>
          </cell>
          <cell r="AH862">
            <v>0</v>
          </cell>
          <cell r="AI862">
            <v>0</v>
          </cell>
          <cell r="AJ862">
            <v>106.83337499999993</v>
          </cell>
          <cell r="AL862">
            <v>0</v>
          </cell>
        </row>
        <row r="863">
          <cell r="B863" t="str">
            <v>ST/ETFP</v>
          </cell>
          <cell r="C863" t="str">
            <v>B2B</v>
          </cell>
          <cell r="D863" t="str">
            <v>B2BC</v>
          </cell>
          <cell r="E863" t="str">
            <v>ENI NZE</v>
          </cell>
          <cell r="G863">
            <v>15</v>
          </cell>
          <cell r="H863" t="str">
            <v xml:space="preserve">ENI Mission de suivi de proximité 225él x 1vis x2vis/j                                                       </v>
          </cell>
          <cell r="I863" t="str">
            <v>DNFPPP</v>
          </cell>
          <cell r="K863" t="str">
            <v>IDA</v>
          </cell>
          <cell r="L863" t="str">
            <v>AUT</v>
          </cell>
          <cell r="M863">
            <v>14.0625</v>
          </cell>
          <cell r="Q863">
            <v>14.0625</v>
          </cell>
          <cell r="R863" t="str">
            <v>pxj</v>
          </cell>
          <cell r="T863">
            <v>75.970399999999998</v>
          </cell>
          <cell r="U863">
            <v>0.9</v>
          </cell>
          <cell r="V863">
            <v>1068.33375</v>
          </cell>
          <cell r="W863">
            <v>0</v>
          </cell>
          <cell r="X863">
            <v>0</v>
          </cell>
          <cell r="Y863">
            <v>0</v>
          </cell>
          <cell r="Z863">
            <v>1068.33375</v>
          </cell>
          <cell r="AA863">
            <v>961.50037500000008</v>
          </cell>
          <cell r="AB863">
            <v>0</v>
          </cell>
          <cell r="AC863">
            <v>0</v>
          </cell>
          <cell r="AD863">
            <v>0</v>
          </cell>
          <cell r="AE863">
            <v>961.50037500000008</v>
          </cell>
          <cell r="AF863">
            <v>106.83337499999993</v>
          </cell>
          <cell r="AG863">
            <v>0</v>
          </cell>
          <cell r="AH863">
            <v>0</v>
          </cell>
          <cell r="AI863">
            <v>0</v>
          </cell>
          <cell r="AJ863">
            <v>106.83337499999993</v>
          </cell>
          <cell r="AL863">
            <v>0</v>
          </cell>
        </row>
        <row r="864">
          <cell r="B864" t="str">
            <v>ST/ETFP</v>
          </cell>
          <cell r="C864" t="str">
            <v>B2B</v>
          </cell>
          <cell r="D864" t="str">
            <v>B2BB</v>
          </cell>
          <cell r="E864" t="str">
            <v>DNFPPP</v>
          </cell>
          <cell r="G864">
            <v>25</v>
          </cell>
          <cell r="H864" t="str">
            <v xml:space="preserve">Publication de "Ma classe" (4 publications par an)   </v>
          </cell>
          <cell r="I864" t="str">
            <v>DNFPPP</v>
          </cell>
          <cell r="K864" t="str">
            <v>IDA</v>
          </cell>
          <cell r="L864" t="str">
            <v>COT</v>
          </cell>
          <cell r="M864">
            <v>4</v>
          </cell>
          <cell r="Q864">
            <v>4</v>
          </cell>
          <cell r="R864" t="str">
            <v>publ</v>
          </cell>
          <cell r="T864">
            <v>7211.2387280493595</v>
          </cell>
          <cell r="U864">
            <v>1</v>
          </cell>
          <cell r="V864">
            <v>28844.954912197438</v>
          </cell>
          <cell r="W864">
            <v>0</v>
          </cell>
          <cell r="X864">
            <v>0</v>
          </cell>
          <cell r="Y864">
            <v>0</v>
          </cell>
          <cell r="Z864">
            <v>28844.954912197438</v>
          </cell>
          <cell r="AA864">
            <v>28844.954912197438</v>
          </cell>
          <cell r="AB864">
            <v>0</v>
          </cell>
          <cell r="AC864">
            <v>0</v>
          </cell>
          <cell r="AD864">
            <v>0</v>
          </cell>
          <cell r="AE864">
            <v>28844.954912197438</v>
          </cell>
          <cell r="AF864">
            <v>0</v>
          </cell>
          <cell r="AG864">
            <v>0</v>
          </cell>
          <cell r="AH864">
            <v>0</v>
          </cell>
          <cell r="AI864">
            <v>0</v>
          </cell>
          <cell r="AJ864">
            <v>0</v>
          </cell>
          <cell r="AL864">
            <v>0</v>
          </cell>
        </row>
        <row r="865">
          <cell r="B865" t="str">
            <v>ST/ETFP</v>
          </cell>
          <cell r="C865" t="str">
            <v>B2B</v>
          </cell>
          <cell r="D865" t="str">
            <v>B2BA</v>
          </cell>
          <cell r="E865" t="str">
            <v>DNFPPP</v>
          </cell>
          <cell r="G865">
            <v>23</v>
          </cell>
          <cell r="H865" t="str">
            <v>ENI Comité scientifique de validation des modules de formation Assist nationale</v>
          </cell>
          <cell r="I865" t="str">
            <v>DNFPPP</v>
          </cell>
          <cell r="K865" t="str">
            <v>IDA</v>
          </cell>
          <cell r="L865" t="str">
            <v>AUT</v>
          </cell>
          <cell r="M865">
            <v>1</v>
          </cell>
          <cell r="Q865">
            <v>1</v>
          </cell>
          <cell r="R865" t="str">
            <v>forfait</v>
          </cell>
          <cell r="T865">
            <v>56977.799999999996</v>
          </cell>
          <cell r="U865">
            <v>0.8</v>
          </cell>
          <cell r="V865">
            <v>56977.799999999996</v>
          </cell>
          <cell r="W865">
            <v>0</v>
          </cell>
          <cell r="X865">
            <v>0</v>
          </cell>
          <cell r="Y865">
            <v>0</v>
          </cell>
          <cell r="Z865">
            <v>56977.799999999996</v>
          </cell>
          <cell r="AA865">
            <v>45582.239999999998</v>
          </cell>
          <cell r="AB865">
            <v>0</v>
          </cell>
          <cell r="AC865">
            <v>0</v>
          </cell>
          <cell r="AD865">
            <v>0</v>
          </cell>
          <cell r="AE865">
            <v>45582.239999999998</v>
          </cell>
          <cell r="AF865">
            <v>11395.559999999998</v>
          </cell>
          <cell r="AG865">
            <v>0</v>
          </cell>
          <cell r="AH865">
            <v>0</v>
          </cell>
          <cell r="AI865">
            <v>0</v>
          </cell>
          <cell r="AJ865">
            <v>11395.559999999998</v>
          </cell>
          <cell r="AL865">
            <v>0</v>
          </cell>
        </row>
        <row r="866">
          <cell r="B866" t="str">
            <v>ST/ETFP</v>
          </cell>
          <cell r="C866" t="str">
            <v>B2B</v>
          </cell>
          <cell r="D866" t="str">
            <v>B2BA</v>
          </cell>
          <cell r="E866" t="str">
            <v>DNFPPP</v>
          </cell>
          <cell r="G866">
            <v>25</v>
          </cell>
          <cell r="H866" t="str">
            <v>ENI Comité scientifique de validation des modules de formation Assist internationale</v>
          </cell>
          <cell r="I866" t="str">
            <v>DNFPPP</v>
          </cell>
          <cell r="K866" t="str">
            <v>IDA</v>
          </cell>
          <cell r="L866" t="str">
            <v>LR</v>
          </cell>
          <cell r="M866">
            <v>1</v>
          </cell>
          <cell r="Q866">
            <v>1</v>
          </cell>
          <cell r="R866" t="str">
            <v>forfait</v>
          </cell>
          <cell r="T866">
            <v>189926</v>
          </cell>
          <cell r="U866">
            <v>1</v>
          </cell>
          <cell r="V866">
            <v>189926</v>
          </cell>
          <cell r="W866">
            <v>0</v>
          </cell>
          <cell r="X866">
            <v>0</v>
          </cell>
          <cell r="Y866">
            <v>0</v>
          </cell>
          <cell r="Z866">
            <v>189926</v>
          </cell>
          <cell r="AA866">
            <v>189926</v>
          </cell>
          <cell r="AB866">
            <v>0</v>
          </cell>
          <cell r="AC866">
            <v>0</v>
          </cell>
          <cell r="AD866">
            <v>0</v>
          </cell>
          <cell r="AE866">
            <v>189926</v>
          </cell>
          <cell r="AF866">
            <v>0</v>
          </cell>
          <cell r="AG866">
            <v>0</v>
          </cell>
          <cell r="AH866">
            <v>0</v>
          </cell>
          <cell r="AI866">
            <v>0</v>
          </cell>
          <cell r="AJ866">
            <v>0</v>
          </cell>
          <cell r="AL866">
            <v>0</v>
          </cell>
        </row>
        <row r="867">
          <cell r="B867" t="str">
            <v>ST/ETFP</v>
          </cell>
          <cell r="C867" t="str">
            <v>B2B</v>
          </cell>
          <cell r="D867" t="str">
            <v>B2BA</v>
          </cell>
          <cell r="E867" t="str">
            <v>DNFPPP</v>
          </cell>
          <cell r="G867">
            <v>23</v>
          </cell>
          <cell r="H867" t="str">
            <v xml:space="preserve">ENI Reprod modules format 23 mod x100 pages x 200 ex  </v>
          </cell>
          <cell r="I867" t="str">
            <v>DNFPPP</v>
          </cell>
          <cell r="K867" t="str">
            <v>IDA</v>
          </cell>
          <cell r="L867" t="str">
            <v>COT</v>
          </cell>
          <cell r="M867">
            <v>4600</v>
          </cell>
          <cell r="Q867">
            <v>4600</v>
          </cell>
          <cell r="R867" t="str">
            <v>ex</v>
          </cell>
          <cell r="T867">
            <v>9.0140484100616991</v>
          </cell>
          <cell r="U867">
            <v>0.8</v>
          </cell>
          <cell r="V867">
            <v>41464.622686283816</v>
          </cell>
          <cell r="W867">
            <v>0</v>
          </cell>
          <cell r="X867">
            <v>0</v>
          </cell>
          <cell r="Y867">
            <v>0</v>
          </cell>
          <cell r="Z867">
            <v>41464.622686283816</v>
          </cell>
          <cell r="AA867">
            <v>33171.698149027055</v>
          </cell>
          <cell r="AB867">
            <v>0</v>
          </cell>
          <cell r="AC867">
            <v>0</v>
          </cell>
          <cell r="AD867">
            <v>0</v>
          </cell>
          <cell r="AE867">
            <v>33171.698149027055</v>
          </cell>
          <cell r="AF867">
            <v>8292.9245372567602</v>
          </cell>
          <cell r="AG867">
            <v>0</v>
          </cell>
          <cell r="AH867">
            <v>0</v>
          </cell>
          <cell r="AI867">
            <v>0</v>
          </cell>
          <cell r="AJ867">
            <v>8292.9245372567602</v>
          </cell>
          <cell r="AL867">
            <v>0</v>
          </cell>
        </row>
        <row r="868">
          <cell r="B868" t="str">
            <v>ST/ETFP</v>
          </cell>
          <cell r="C868" t="str">
            <v>B2B</v>
          </cell>
          <cell r="D868" t="str">
            <v>B2BD</v>
          </cell>
          <cell r="E868" t="str">
            <v>DNFPPP</v>
          </cell>
          <cell r="G868">
            <v>23</v>
          </cell>
          <cell r="H868" t="str">
            <v>ENI Séminaires de formation des PEN aux nouveaux modules</v>
          </cell>
          <cell r="I868" t="str">
            <v>DNFPPP</v>
          </cell>
          <cell r="K868" t="str">
            <v>IDA</v>
          </cell>
          <cell r="L868" t="str">
            <v>AUT</v>
          </cell>
          <cell r="M868">
            <v>1</v>
          </cell>
          <cell r="Q868">
            <v>1</v>
          </cell>
          <cell r="R868" t="str">
            <v>forfait</v>
          </cell>
          <cell r="T868">
            <v>37985.199999999997</v>
          </cell>
          <cell r="U868">
            <v>0.8</v>
          </cell>
          <cell r="V868">
            <v>37985.199999999997</v>
          </cell>
          <cell r="W868">
            <v>0</v>
          </cell>
          <cell r="X868">
            <v>0</v>
          </cell>
          <cell r="Y868">
            <v>0</v>
          </cell>
          <cell r="Z868">
            <v>37985.199999999997</v>
          </cell>
          <cell r="AA868">
            <v>30388.16</v>
          </cell>
          <cell r="AB868">
            <v>0</v>
          </cell>
          <cell r="AC868">
            <v>0</v>
          </cell>
          <cell r="AD868">
            <v>0</v>
          </cell>
          <cell r="AE868">
            <v>30388.16</v>
          </cell>
          <cell r="AF868">
            <v>7597.0399999999972</v>
          </cell>
          <cell r="AG868">
            <v>0</v>
          </cell>
          <cell r="AH868">
            <v>0</v>
          </cell>
          <cell r="AI868">
            <v>0</v>
          </cell>
          <cell r="AJ868">
            <v>7597.0399999999972</v>
          </cell>
          <cell r="AL868">
            <v>0</v>
          </cell>
        </row>
        <row r="869">
          <cell r="B869" t="str">
            <v>ST/ETFP</v>
          </cell>
          <cell r="C869" t="str">
            <v>B2B</v>
          </cell>
          <cell r="D869" t="str">
            <v>B2BB</v>
          </cell>
          <cell r="E869" t="str">
            <v>DNFPPP</v>
          </cell>
          <cell r="G869">
            <v>25</v>
          </cell>
          <cell r="H869" t="str">
            <v>ENI Evaluation des apprentissages des élèves maîtres Experts internationaux</v>
          </cell>
          <cell r="I869" t="str">
            <v>DNFPPP</v>
          </cell>
          <cell r="K869" t="str">
            <v>IDA</v>
          </cell>
          <cell r="L869" t="str">
            <v>LR</v>
          </cell>
          <cell r="M869">
            <v>1</v>
          </cell>
          <cell r="Q869">
            <v>1</v>
          </cell>
          <cell r="R869" t="str">
            <v>forfait</v>
          </cell>
          <cell r="T869">
            <v>151940.79999999999</v>
          </cell>
          <cell r="U869">
            <v>1</v>
          </cell>
          <cell r="V869">
            <v>151940.79999999999</v>
          </cell>
          <cell r="W869">
            <v>0</v>
          </cell>
          <cell r="X869">
            <v>0</v>
          </cell>
          <cell r="Y869">
            <v>0</v>
          </cell>
          <cell r="Z869">
            <v>151940.79999999999</v>
          </cell>
          <cell r="AA869">
            <v>151940.79999999999</v>
          </cell>
          <cell r="AB869">
            <v>0</v>
          </cell>
          <cell r="AC869">
            <v>0</v>
          </cell>
          <cell r="AD869">
            <v>0</v>
          </cell>
          <cell r="AE869">
            <v>151940.79999999999</v>
          </cell>
          <cell r="AF869">
            <v>0</v>
          </cell>
          <cell r="AG869">
            <v>0</v>
          </cell>
          <cell r="AH869">
            <v>0</v>
          </cell>
          <cell r="AI869">
            <v>0</v>
          </cell>
          <cell r="AJ869">
            <v>0</v>
          </cell>
          <cell r="AL869">
            <v>0</v>
          </cell>
        </row>
        <row r="870">
          <cell r="B870" t="str">
            <v>ST/ETFP</v>
          </cell>
          <cell r="C870" t="str">
            <v>B2B</v>
          </cell>
          <cell r="D870" t="str">
            <v>B2BB</v>
          </cell>
          <cell r="E870" t="str">
            <v>DNFPPP</v>
          </cell>
          <cell r="G870">
            <v>15</v>
          </cell>
          <cell r="H870" t="str">
            <v>ENI Evaluation des apprentissages des élèves maîtres Frais d'organisation</v>
          </cell>
          <cell r="I870" t="str">
            <v>DNFPPP</v>
          </cell>
          <cell r="K870" t="str">
            <v>IDA</v>
          </cell>
          <cell r="L870" t="str">
            <v>AUT</v>
          </cell>
          <cell r="M870">
            <v>1</v>
          </cell>
          <cell r="Q870">
            <v>1</v>
          </cell>
          <cell r="R870" t="str">
            <v>forfait</v>
          </cell>
          <cell r="T870">
            <v>37985.199999999997</v>
          </cell>
          <cell r="U870">
            <v>0.9</v>
          </cell>
          <cell r="V870">
            <v>37985.199999999997</v>
          </cell>
          <cell r="W870">
            <v>0</v>
          </cell>
          <cell r="X870">
            <v>0</v>
          </cell>
          <cell r="Y870">
            <v>0</v>
          </cell>
          <cell r="Z870">
            <v>37985.199999999997</v>
          </cell>
          <cell r="AA870">
            <v>34186.68</v>
          </cell>
          <cell r="AB870">
            <v>0</v>
          </cell>
          <cell r="AC870">
            <v>0</v>
          </cell>
          <cell r="AD870">
            <v>0</v>
          </cell>
          <cell r="AE870">
            <v>34186.68</v>
          </cell>
          <cell r="AF870">
            <v>3798.5199999999968</v>
          </cell>
          <cell r="AG870">
            <v>0</v>
          </cell>
          <cell r="AH870">
            <v>0</v>
          </cell>
          <cell r="AI870">
            <v>0</v>
          </cell>
          <cell r="AJ870">
            <v>3798.5199999999968</v>
          </cell>
          <cell r="AL870">
            <v>0</v>
          </cell>
        </row>
        <row r="871">
          <cell r="B871" t="str">
            <v>ST/ETFP</v>
          </cell>
          <cell r="C871" t="str">
            <v>C2B</v>
          </cell>
          <cell r="D871" t="str">
            <v>C2BA</v>
          </cell>
          <cell r="E871" t="str">
            <v>SESCS</v>
          </cell>
          <cell r="G871">
            <v>15</v>
          </cell>
          <cell r="H871" t="str">
            <v xml:space="preserve">SESCS Reproduction fiches d'enquête 30pages x200ex </v>
          </cell>
          <cell r="I871" t="str">
            <v>SESCS</v>
          </cell>
          <cell r="K871" t="str">
            <v>IDA</v>
          </cell>
          <cell r="L871" t="str">
            <v>COT</v>
          </cell>
          <cell r="M871">
            <v>200</v>
          </cell>
          <cell r="Q871">
            <v>200</v>
          </cell>
          <cell r="R871" t="str">
            <v>ex</v>
          </cell>
          <cell r="T871">
            <v>2.7042145230185097</v>
          </cell>
          <cell r="U871">
            <v>0.9</v>
          </cell>
          <cell r="V871">
            <v>540.84290460370198</v>
          </cell>
          <cell r="W871">
            <v>0</v>
          </cell>
          <cell r="X871">
            <v>0</v>
          </cell>
          <cell r="Y871">
            <v>0</v>
          </cell>
          <cell r="Z871">
            <v>540.84290460370198</v>
          </cell>
          <cell r="AA871">
            <v>486.75861414333178</v>
          </cell>
          <cell r="AB871">
            <v>0</v>
          </cell>
          <cell r="AC871">
            <v>0</v>
          </cell>
          <cell r="AD871">
            <v>0</v>
          </cell>
          <cell r="AE871">
            <v>486.75861414333178</v>
          </cell>
          <cell r="AF871">
            <v>54.084290460370198</v>
          </cell>
          <cell r="AG871">
            <v>0</v>
          </cell>
          <cell r="AH871">
            <v>0</v>
          </cell>
          <cell r="AI871">
            <v>0</v>
          </cell>
          <cell r="AJ871">
            <v>54.084290460370198</v>
          </cell>
          <cell r="AL871">
            <v>0</v>
          </cell>
        </row>
        <row r="872">
          <cell r="B872" t="str">
            <v>ST/ETFP</v>
          </cell>
          <cell r="C872" t="str">
            <v>C2B</v>
          </cell>
          <cell r="D872" t="str">
            <v>C2BA</v>
          </cell>
          <cell r="E872" t="str">
            <v>SESCS</v>
          </cell>
          <cell r="G872">
            <v>25</v>
          </cell>
          <cell r="H872" t="str">
            <v>SESCS Mission de collecte des données  4p x 30j</v>
          </cell>
          <cell r="I872" t="str">
            <v>SESCS</v>
          </cell>
          <cell r="K872" t="str">
            <v>IDA</v>
          </cell>
          <cell r="L872" t="str">
            <v>AUT</v>
          </cell>
          <cell r="M872">
            <v>120</v>
          </cell>
          <cell r="Q872">
            <v>120</v>
          </cell>
          <cell r="R872" t="str">
            <v>pxj</v>
          </cell>
          <cell r="T872">
            <v>113.9556</v>
          </cell>
          <cell r="U872">
            <v>1</v>
          </cell>
          <cell r="V872">
            <v>13674.672</v>
          </cell>
          <cell r="W872">
            <v>0</v>
          </cell>
          <cell r="X872">
            <v>0</v>
          </cell>
          <cell r="Y872">
            <v>0</v>
          </cell>
          <cell r="Z872">
            <v>13674.672</v>
          </cell>
          <cell r="AA872">
            <v>13674.672</v>
          </cell>
          <cell r="AB872">
            <v>0</v>
          </cell>
          <cell r="AC872">
            <v>0</v>
          </cell>
          <cell r="AD872">
            <v>0</v>
          </cell>
          <cell r="AE872">
            <v>13674.672</v>
          </cell>
          <cell r="AF872">
            <v>0</v>
          </cell>
          <cell r="AG872">
            <v>0</v>
          </cell>
          <cell r="AH872">
            <v>0</v>
          </cell>
          <cell r="AI872">
            <v>0</v>
          </cell>
          <cell r="AJ872">
            <v>0</v>
          </cell>
          <cell r="AL872">
            <v>0</v>
          </cell>
        </row>
        <row r="873">
          <cell r="B873" t="str">
            <v>ST/ETFP</v>
          </cell>
          <cell r="C873" t="str">
            <v>C2B</v>
          </cell>
          <cell r="D873" t="str">
            <v>C2BA</v>
          </cell>
          <cell r="E873" t="str">
            <v>SESCS</v>
          </cell>
          <cell r="G873">
            <v>25</v>
          </cell>
          <cell r="H873" t="str">
            <v>SESCS Atelier de saisie des données 2p x 15j</v>
          </cell>
          <cell r="I873" t="str">
            <v>SESCS</v>
          </cell>
          <cell r="K873" t="str">
            <v>IDA</v>
          </cell>
          <cell r="L873" t="str">
            <v>AUT</v>
          </cell>
          <cell r="M873">
            <v>30</v>
          </cell>
          <cell r="Q873">
            <v>30</v>
          </cell>
          <cell r="R873" t="str">
            <v>pxj</v>
          </cell>
          <cell r="T873">
            <v>113.9556</v>
          </cell>
          <cell r="U873">
            <v>1</v>
          </cell>
          <cell r="V873">
            <v>3418.6680000000001</v>
          </cell>
          <cell r="W873">
            <v>0</v>
          </cell>
          <cell r="X873">
            <v>0</v>
          </cell>
          <cell r="Y873">
            <v>0</v>
          </cell>
          <cell r="Z873">
            <v>3418.6680000000001</v>
          </cell>
          <cell r="AA873">
            <v>3418.6680000000001</v>
          </cell>
          <cell r="AB873">
            <v>0</v>
          </cell>
          <cell r="AC873">
            <v>0</v>
          </cell>
          <cell r="AD873">
            <v>0</v>
          </cell>
          <cell r="AE873">
            <v>3418.6680000000001</v>
          </cell>
          <cell r="AF873">
            <v>0</v>
          </cell>
          <cell r="AG873">
            <v>0</v>
          </cell>
          <cell r="AH873">
            <v>0</v>
          </cell>
          <cell r="AI873">
            <v>0</v>
          </cell>
          <cell r="AJ873">
            <v>0</v>
          </cell>
          <cell r="AL873">
            <v>0</v>
          </cell>
        </row>
        <row r="874">
          <cell r="B874" t="str">
            <v>ST/ETFP</v>
          </cell>
          <cell r="C874" t="str">
            <v>C2B</v>
          </cell>
          <cell r="D874" t="str">
            <v>C2BA</v>
          </cell>
          <cell r="E874" t="str">
            <v>SESCS</v>
          </cell>
          <cell r="G874">
            <v>15</v>
          </cell>
          <cell r="H874" t="str">
            <v>SESCS Reproduction version provisoire de l'Annuaire statistique  20p x 200ex</v>
          </cell>
          <cell r="I874" t="str">
            <v>SESCS</v>
          </cell>
          <cell r="K874" t="str">
            <v>IDA</v>
          </cell>
          <cell r="L874" t="str">
            <v>COT</v>
          </cell>
          <cell r="M874">
            <v>200</v>
          </cell>
          <cell r="Q874">
            <v>200</v>
          </cell>
          <cell r="R874" t="str">
            <v>ex</v>
          </cell>
          <cell r="T874">
            <v>1.8028096820123398</v>
          </cell>
          <cell r="U874">
            <v>0.9</v>
          </cell>
          <cell r="V874">
            <v>360.56193640246795</v>
          </cell>
          <cell r="W874">
            <v>0</v>
          </cell>
          <cell r="X874">
            <v>0</v>
          </cell>
          <cell r="Y874">
            <v>0</v>
          </cell>
          <cell r="Z874">
            <v>360.56193640246795</v>
          </cell>
          <cell r="AA874">
            <v>324.50574276222119</v>
          </cell>
          <cell r="AB874">
            <v>0</v>
          </cell>
          <cell r="AC874">
            <v>0</v>
          </cell>
          <cell r="AD874">
            <v>0</v>
          </cell>
          <cell r="AE874">
            <v>324.50574276222119</v>
          </cell>
          <cell r="AF874">
            <v>36.056193640246761</v>
          </cell>
          <cell r="AG874">
            <v>0</v>
          </cell>
          <cell r="AH874">
            <v>0</v>
          </cell>
          <cell r="AI874">
            <v>0</v>
          </cell>
          <cell r="AJ874">
            <v>36.056193640246761</v>
          </cell>
          <cell r="AL874">
            <v>0</v>
          </cell>
        </row>
        <row r="875">
          <cell r="B875" t="str">
            <v>ST/ETFP</v>
          </cell>
          <cell r="C875" t="str">
            <v>C2B</v>
          </cell>
          <cell r="D875" t="str">
            <v>C2BA</v>
          </cell>
          <cell r="E875" t="str">
            <v>SESCS</v>
          </cell>
          <cell r="G875">
            <v>25</v>
          </cell>
          <cell r="H875" t="str">
            <v>SESCS Atelier de restitution des données  30px2j</v>
          </cell>
          <cell r="I875" t="str">
            <v>SESCS</v>
          </cell>
          <cell r="K875" t="str">
            <v>IDA</v>
          </cell>
          <cell r="L875" t="str">
            <v>AUT</v>
          </cell>
          <cell r="M875">
            <v>60</v>
          </cell>
          <cell r="Q875">
            <v>60</v>
          </cell>
          <cell r="R875" t="str">
            <v>pxj</v>
          </cell>
          <cell r="T875">
            <v>113.9556</v>
          </cell>
          <cell r="U875">
            <v>1</v>
          </cell>
          <cell r="V875">
            <v>6837.3360000000002</v>
          </cell>
          <cell r="W875">
            <v>0</v>
          </cell>
          <cell r="X875">
            <v>0</v>
          </cell>
          <cell r="Y875">
            <v>0</v>
          </cell>
          <cell r="Z875">
            <v>6837.3360000000002</v>
          </cell>
          <cell r="AA875">
            <v>6837.3360000000002</v>
          </cell>
          <cell r="AB875">
            <v>0</v>
          </cell>
          <cell r="AC875">
            <v>0</v>
          </cell>
          <cell r="AD875">
            <v>0</v>
          </cell>
          <cell r="AE875">
            <v>6837.3360000000002</v>
          </cell>
          <cell r="AF875">
            <v>0</v>
          </cell>
          <cell r="AG875">
            <v>0</v>
          </cell>
          <cell r="AH875">
            <v>0</v>
          </cell>
          <cell r="AI875">
            <v>0</v>
          </cell>
          <cell r="AJ875">
            <v>0</v>
          </cell>
          <cell r="AL875">
            <v>0</v>
          </cell>
        </row>
        <row r="876">
          <cell r="B876" t="str">
            <v>ST/ETFP</v>
          </cell>
          <cell r="C876" t="str">
            <v>C2B</v>
          </cell>
          <cell r="D876" t="str">
            <v>C2BA</v>
          </cell>
          <cell r="E876" t="str">
            <v>SESCS</v>
          </cell>
          <cell r="G876">
            <v>15</v>
          </cell>
          <cell r="H876" t="str">
            <v>SESCS Reproduction version finale de l'Annuaire statistique  20p x 200ex</v>
          </cell>
          <cell r="I876" t="str">
            <v>SESCS</v>
          </cell>
          <cell r="K876" t="str">
            <v>IDA</v>
          </cell>
          <cell r="L876" t="str">
            <v>COT</v>
          </cell>
          <cell r="M876">
            <v>200</v>
          </cell>
          <cell r="Q876">
            <v>200</v>
          </cell>
          <cell r="R876" t="str">
            <v>ex</v>
          </cell>
          <cell r="T876">
            <v>1.8028096820123398</v>
          </cell>
          <cell r="U876">
            <v>0.9</v>
          </cell>
          <cell r="V876">
            <v>360.56193640246795</v>
          </cell>
          <cell r="W876">
            <v>0</v>
          </cell>
          <cell r="X876">
            <v>0</v>
          </cell>
          <cell r="Y876">
            <v>0</v>
          </cell>
          <cell r="Z876">
            <v>360.56193640246795</v>
          </cell>
          <cell r="AA876">
            <v>324.50574276222119</v>
          </cell>
          <cell r="AB876">
            <v>0</v>
          </cell>
          <cell r="AC876">
            <v>0</v>
          </cell>
          <cell r="AD876">
            <v>0</v>
          </cell>
          <cell r="AE876">
            <v>324.50574276222119</v>
          </cell>
          <cell r="AF876">
            <v>36.056193640246761</v>
          </cell>
          <cell r="AG876">
            <v>0</v>
          </cell>
          <cell r="AH876">
            <v>0</v>
          </cell>
          <cell r="AI876">
            <v>0</v>
          </cell>
          <cell r="AJ876">
            <v>36.056193640246761</v>
          </cell>
          <cell r="AL876">
            <v>0</v>
          </cell>
        </row>
        <row r="877">
          <cell r="B877" t="str">
            <v>ST/ETFP</v>
          </cell>
          <cell r="C877" t="str">
            <v>C2N</v>
          </cell>
          <cell r="D877" t="str">
            <v>C2NA</v>
          </cell>
          <cell r="E877" t="str">
            <v>ST/METFP</v>
          </cell>
          <cell r="G877">
            <v>15</v>
          </cell>
          <cell r="H877" t="str">
            <v>ST/METFP Salaires contractuels</v>
          </cell>
          <cell r="I877" t="str">
            <v>ST/METFP</v>
          </cell>
          <cell r="K877" t="str">
            <v>IDA</v>
          </cell>
          <cell r="L877" t="str">
            <v>AUT</v>
          </cell>
          <cell r="M877">
            <v>6</v>
          </cell>
          <cell r="Q877">
            <v>6</v>
          </cell>
          <cell r="R877" t="str">
            <v>mois</v>
          </cell>
          <cell r="T877">
            <v>8736.5959999999995</v>
          </cell>
          <cell r="U877">
            <v>0.9</v>
          </cell>
          <cell r="V877">
            <v>52419.576000000001</v>
          </cell>
          <cell r="W877">
            <v>0</v>
          </cell>
          <cell r="X877">
            <v>0</v>
          </cell>
          <cell r="Y877">
            <v>0</v>
          </cell>
          <cell r="Z877">
            <v>52419.576000000001</v>
          </cell>
          <cell r="AA877">
            <v>47177.618399999999</v>
          </cell>
          <cell r="AB877">
            <v>0</v>
          </cell>
          <cell r="AC877">
            <v>0</v>
          </cell>
          <cell r="AD877">
            <v>0</v>
          </cell>
          <cell r="AE877">
            <v>47177.618399999999</v>
          </cell>
          <cell r="AF877">
            <v>5241.9576000000015</v>
          </cell>
          <cell r="AG877">
            <v>0</v>
          </cell>
          <cell r="AH877">
            <v>0</v>
          </cell>
          <cell r="AI877">
            <v>0</v>
          </cell>
          <cell r="AJ877">
            <v>5241.9576000000015</v>
          </cell>
          <cell r="AL877">
            <v>0</v>
          </cell>
        </row>
        <row r="878">
          <cell r="B878" t="str">
            <v>ST/ETFP</v>
          </cell>
          <cell r="C878" t="str">
            <v>C2N</v>
          </cell>
          <cell r="D878" t="str">
            <v>C2NA</v>
          </cell>
          <cell r="E878" t="str">
            <v>ST/METFP</v>
          </cell>
          <cell r="G878">
            <v>15</v>
          </cell>
          <cell r="H878" t="str">
            <v>ST/METFP Missions sur terrain</v>
          </cell>
          <cell r="I878" t="str">
            <v>ST/METFP</v>
          </cell>
          <cell r="K878" t="str">
            <v>IDA</v>
          </cell>
          <cell r="L878" t="str">
            <v>AUT</v>
          </cell>
          <cell r="M878">
            <v>25</v>
          </cell>
          <cell r="Q878">
            <v>25</v>
          </cell>
          <cell r="R878" t="str">
            <v>pxj</v>
          </cell>
          <cell r="T878">
            <v>113.9556</v>
          </cell>
          <cell r="U878">
            <v>0.9</v>
          </cell>
          <cell r="V878">
            <v>2848.8900000000003</v>
          </cell>
          <cell r="W878">
            <v>0</v>
          </cell>
          <cell r="X878">
            <v>0</v>
          </cell>
          <cell r="Y878">
            <v>0</v>
          </cell>
          <cell r="Z878">
            <v>2848.8900000000003</v>
          </cell>
          <cell r="AA878">
            <v>2564.0010000000002</v>
          </cell>
          <cell r="AB878">
            <v>0</v>
          </cell>
          <cell r="AC878">
            <v>0</v>
          </cell>
          <cell r="AD878">
            <v>0</v>
          </cell>
          <cell r="AE878">
            <v>2564.0010000000002</v>
          </cell>
          <cell r="AF878">
            <v>284.88900000000012</v>
          </cell>
          <cell r="AG878">
            <v>0</v>
          </cell>
          <cell r="AH878">
            <v>0</v>
          </cell>
          <cell r="AI878">
            <v>0</v>
          </cell>
          <cell r="AJ878">
            <v>284.88900000000012</v>
          </cell>
          <cell r="AL878">
            <v>0</v>
          </cell>
        </row>
        <row r="879">
          <cell r="B879" t="str">
            <v>ST/ETFP</v>
          </cell>
          <cell r="C879" t="str">
            <v>C2N</v>
          </cell>
          <cell r="D879" t="str">
            <v>C2NA</v>
          </cell>
          <cell r="E879" t="str">
            <v>ST/METFP</v>
          </cell>
          <cell r="G879">
            <v>15</v>
          </cell>
          <cell r="H879" t="str">
            <v>ST/METFP Fournitures et services extérieurs</v>
          </cell>
          <cell r="I879" t="str">
            <v>ST/METFP</v>
          </cell>
          <cell r="K879" t="str">
            <v>IDA</v>
          </cell>
          <cell r="L879" t="str">
            <v>COT</v>
          </cell>
          <cell r="M879">
            <v>12</v>
          </cell>
          <cell r="Q879">
            <v>12</v>
          </cell>
          <cell r="R879" t="str">
            <v>mois</v>
          </cell>
          <cell r="T879">
            <v>2279.1120000000001</v>
          </cell>
          <cell r="U879">
            <v>0.9</v>
          </cell>
          <cell r="V879">
            <v>27349.344000000001</v>
          </cell>
          <cell r="W879">
            <v>0</v>
          </cell>
          <cell r="X879">
            <v>0</v>
          </cell>
          <cell r="Y879">
            <v>0</v>
          </cell>
          <cell r="Z879">
            <v>27349.344000000001</v>
          </cell>
          <cell r="AA879">
            <v>24614.409600000003</v>
          </cell>
          <cell r="AB879">
            <v>0</v>
          </cell>
          <cell r="AC879">
            <v>0</v>
          </cell>
          <cell r="AD879">
            <v>0</v>
          </cell>
          <cell r="AE879">
            <v>24614.409600000003</v>
          </cell>
          <cell r="AF879">
            <v>2734.9343999999983</v>
          </cell>
          <cell r="AG879">
            <v>0</v>
          </cell>
          <cell r="AH879">
            <v>0</v>
          </cell>
          <cell r="AI879">
            <v>0</v>
          </cell>
          <cell r="AJ879">
            <v>2734.9343999999983</v>
          </cell>
          <cell r="AL879">
            <v>0</v>
          </cell>
        </row>
        <row r="880">
          <cell r="B880" t="str">
            <v>ST/ESRS</v>
          </cell>
          <cell r="C880" t="str">
            <v>B3A</v>
          </cell>
          <cell r="D880" t="str">
            <v>B3AE</v>
          </cell>
          <cell r="E880" t="str">
            <v>UGANC</v>
          </cell>
          <cell r="G880">
            <v>23</v>
          </cell>
          <cell r="H880" t="str">
            <v>6 Biblio proxi Achèv études et superv travaux</v>
          </cell>
          <cell r="I880" t="str">
            <v>DNESUP</v>
          </cell>
          <cell r="K880" t="str">
            <v>IDA</v>
          </cell>
          <cell r="L880" t="str">
            <v>AOI</v>
          </cell>
          <cell r="M880">
            <v>8.5000000000000006E-2</v>
          </cell>
          <cell r="Q880">
            <v>8.5000000000000006E-2</v>
          </cell>
          <cell r="R880" t="str">
            <v>forfait</v>
          </cell>
          <cell r="T880">
            <v>237407.5</v>
          </cell>
          <cell r="U880">
            <v>1</v>
          </cell>
          <cell r="V880">
            <v>20179.637500000001</v>
          </cell>
          <cell r="W880">
            <v>0</v>
          </cell>
          <cell r="X880">
            <v>0</v>
          </cell>
          <cell r="Y880">
            <v>0</v>
          </cell>
          <cell r="Z880">
            <v>20179.637500000001</v>
          </cell>
          <cell r="AA880">
            <v>20179.637500000001</v>
          </cell>
          <cell r="AB880">
            <v>0</v>
          </cell>
          <cell r="AC880">
            <v>0</v>
          </cell>
          <cell r="AD880">
            <v>0</v>
          </cell>
          <cell r="AE880">
            <v>20179.637500000001</v>
          </cell>
          <cell r="AF880">
            <v>0</v>
          </cell>
          <cell r="AG880">
            <v>0</v>
          </cell>
          <cell r="AH880">
            <v>0</v>
          </cell>
          <cell r="AI880">
            <v>0</v>
          </cell>
          <cell r="AJ880">
            <v>0</v>
          </cell>
          <cell r="AL880">
            <v>0</v>
          </cell>
        </row>
        <row r="881">
          <cell r="B881" t="str">
            <v>ST/ESRS</v>
          </cell>
          <cell r="C881" t="str">
            <v>B3A</v>
          </cell>
          <cell r="D881" t="str">
            <v>B3AE</v>
          </cell>
          <cell r="E881" t="str">
            <v>UJNK</v>
          </cell>
          <cell r="G881">
            <v>23</v>
          </cell>
          <cell r="H881" t="str">
            <v>6 Biblio proxi Achèv études et superv travaux</v>
          </cell>
          <cell r="I881" t="str">
            <v>DNESUP</v>
          </cell>
          <cell r="K881" t="str">
            <v>IDA</v>
          </cell>
          <cell r="L881" t="str">
            <v>AOI</v>
          </cell>
          <cell r="M881">
            <v>8.5000000000000006E-2</v>
          </cell>
          <cell r="Q881">
            <v>8.5000000000000006E-2</v>
          </cell>
          <cell r="R881" t="str">
            <v>forfait</v>
          </cell>
          <cell r="T881">
            <v>237407.5</v>
          </cell>
          <cell r="U881">
            <v>1</v>
          </cell>
          <cell r="V881">
            <v>20179.637500000001</v>
          </cell>
          <cell r="W881">
            <v>0</v>
          </cell>
          <cell r="X881">
            <v>0</v>
          </cell>
          <cell r="Y881">
            <v>0</v>
          </cell>
          <cell r="Z881">
            <v>20179.637500000001</v>
          </cell>
          <cell r="AA881">
            <v>20179.637500000001</v>
          </cell>
          <cell r="AB881">
            <v>0</v>
          </cell>
          <cell r="AC881">
            <v>0</v>
          </cell>
          <cell r="AD881">
            <v>0</v>
          </cell>
          <cell r="AE881">
            <v>20179.637500000001</v>
          </cell>
          <cell r="AF881">
            <v>0</v>
          </cell>
          <cell r="AG881">
            <v>0</v>
          </cell>
          <cell r="AH881">
            <v>0</v>
          </cell>
          <cell r="AI881">
            <v>0</v>
          </cell>
          <cell r="AJ881">
            <v>0</v>
          </cell>
          <cell r="AL881">
            <v>0</v>
          </cell>
        </row>
        <row r="882">
          <cell r="B882" t="str">
            <v>ST/ESRS</v>
          </cell>
          <cell r="C882" t="str">
            <v>B3A</v>
          </cell>
          <cell r="D882" t="str">
            <v>B3AE</v>
          </cell>
          <cell r="E882" t="str">
            <v>ISSAVF</v>
          </cell>
          <cell r="G882">
            <v>23</v>
          </cell>
          <cell r="H882" t="str">
            <v>6 Biblio proxi Achèv études et superv travaux</v>
          </cell>
          <cell r="I882" t="str">
            <v>DNESUP</v>
          </cell>
          <cell r="K882" t="str">
            <v>IDA</v>
          </cell>
          <cell r="L882" t="str">
            <v>AOI</v>
          </cell>
          <cell r="M882">
            <v>8.5000000000000006E-2</v>
          </cell>
          <cell r="Q882">
            <v>8.5000000000000006E-2</v>
          </cell>
          <cell r="R882" t="str">
            <v>forfait</v>
          </cell>
          <cell r="T882">
            <v>237407.5</v>
          </cell>
          <cell r="U882">
            <v>1</v>
          </cell>
          <cell r="V882">
            <v>20179.637500000001</v>
          </cell>
          <cell r="W882">
            <v>0</v>
          </cell>
          <cell r="X882">
            <v>0</v>
          </cell>
          <cell r="Y882">
            <v>0</v>
          </cell>
          <cell r="Z882">
            <v>20179.637500000001</v>
          </cell>
          <cell r="AA882">
            <v>20179.637500000001</v>
          </cell>
          <cell r="AB882">
            <v>0</v>
          </cell>
          <cell r="AC882">
            <v>0</v>
          </cell>
          <cell r="AD882">
            <v>0</v>
          </cell>
          <cell r="AE882">
            <v>20179.637500000001</v>
          </cell>
          <cell r="AF882">
            <v>0</v>
          </cell>
          <cell r="AG882">
            <v>0</v>
          </cell>
          <cell r="AH882">
            <v>0</v>
          </cell>
          <cell r="AI882">
            <v>0</v>
          </cell>
          <cell r="AJ882">
            <v>0</v>
          </cell>
          <cell r="AL882">
            <v>0</v>
          </cell>
        </row>
        <row r="883">
          <cell r="B883" t="str">
            <v>ST/ESRS</v>
          </cell>
          <cell r="C883" t="str">
            <v>B3A</v>
          </cell>
          <cell r="D883" t="str">
            <v>B3AE</v>
          </cell>
          <cell r="E883" t="str">
            <v>ISMGB</v>
          </cell>
          <cell r="G883">
            <v>23</v>
          </cell>
          <cell r="H883" t="str">
            <v>6 Biblio proxi Achèv études et superv travaux</v>
          </cell>
          <cell r="I883" t="str">
            <v>DNESUP</v>
          </cell>
          <cell r="K883" t="str">
            <v>IDA</v>
          </cell>
          <cell r="L883" t="str">
            <v>AOI</v>
          </cell>
          <cell r="M883">
            <v>8.5000000000000006E-2</v>
          </cell>
          <cell r="Q883">
            <v>8.5000000000000006E-2</v>
          </cell>
          <cell r="R883" t="str">
            <v>forfait</v>
          </cell>
          <cell r="T883">
            <v>237407.5</v>
          </cell>
          <cell r="U883">
            <v>1</v>
          </cell>
          <cell r="V883">
            <v>20179.637500000001</v>
          </cell>
          <cell r="W883">
            <v>0</v>
          </cell>
          <cell r="X883">
            <v>0</v>
          </cell>
          <cell r="Y883">
            <v>0</v>
          </cell>
          <cell r="Z883">
            <v>20179.637500000001</v>
          </cell>
          <cell r="AA883">
            <v>20179.637500000001</v>
          </cell>
          <cell r="AB883">
            <v>0</v>
          </cell>
          <cell r="AC883">
            <v>0</v>
          </cell>
          <cell r="AD883">
            <v>0</v>
          </cell>
          <cell r="AE883">
            <v>20179.637500000001</v>
          </cell>
          <cell r="AF883">
            <v>0</v>
          </cell>
          <cell r="AG883">
            <v>0</v>
          </cell>
          <cell r="AH883">
            <v>0</v>
          </cell>
          <cell r="AI883">
            <v>0</v>
          </cell>
          <cell r="AJ883">
            <v>0</v>
          </cell>
          <cell r="AL883">
            <v>0</v>
          </cell>
        </row>
        <row r="884">
          <cell r="B884" t="str">
            <v>ST/ESRS</v>
          </cell>
          <cell r="C884" t="str">
            <v>B3A</v>
          </cell>
          <cell r="D884" t="str">
            <v>B3AE</v>
          </cell>
          <cell r="E884" t="str">
            <v>EPIK</v>
          </cell>
          <cell r="G884">
            <v>23</v>
          </cell>
          <cell r="H884" t="str">
            <v>6 Biblio proxi Achèv études et superv travaux</v>
          </cell>
          <cell r="I884" t="str">
            <v>DNESUP</v>
          </cell>
          <cell r="K884" t="str">
            <v>IDA</v>
          </cell>
          <cell r="L884" t="str">
            <v>AOI</v>
          </cell>
          <cell r="M884">
            <v>8.5000000000000006E-2</v>
          </cell>
          <cell r="Q884">
            <v>8.5000000000000006E-2</v>
          </cell>
          <cell r="R884" t="str">
            <v>forfait</v>
          </cell>
          <cell r="T884">
            <v>237407.5</v>
          </cell>
          <cell r="U884">
            <v>1</v>
          </cell>
          <cell r="V884">
            <v>20179.637500000001</v>
          </cell>
          <cell r="W884">
            <v>0</v>
          </cell>
          <cell r="X884">
            <v>0</v>
          </cell>
          <cell r="Y884">
            <v>0</v>
          </cell>
          <cell r="Z884">
            <v>20179.637500000001</v>
          </cell>
          <cell r="AA884">
            <v>20179.637500000001</v>
          </cell>
          <cell r="AB884">
            <v>0</v>
          </cell>
          <cell r="AC884">
            <v>0</v>
          </cell>
          <cell r="AD884">
            <v>0</v>
          </cell>
          <cell r="AE884">
            <v>20179.637500000001</v>
          </cell>
          <cell r="AF884">
            <v>0</v>
          </cell>
          <cell r="AG884">
            <v>0</v>
          </cell>
          <cell r="AH884">
            <v>0</v>
          </cell>
          <cell r="AI884">
            <v>0</v>
          </cell>
          <cell r="AJ884">
            <v>0</v>
          </cell>
          <cell r="AL884">
            <v>0</v>
          </cell>
        </row>
        <row r="885">
          <cell r="B885" t="str">
            <v>ST/ESRS</v>
          </cell>
          <cell r="C885" t="str">
            <v>B3A</v>
          </cell>
          <cell r="D885" t="str">
            <v>B3AE</v>
          </cell>
          <cell r="E885" t="str">
            <v>CUR NZER</v>
          </cell>
          <cell r="G885">
            <v>23</v>
          </cell>
          <cell r="H885" t="str">
            <v>6 Biblio proxi Achèv études et superv travaux</v>
          </cell>
          <cell r="I885" t="str">
            <v>DNESUP</v>
          </cell>
          <cell r="K885" t="str">
            <v>IDA</v>
          </cell>
          <cell r="L885" t="str">
            <v>AOI</v>
          </cell>
          <cell r="M885">
            <v>8.5000000000000006E-2</v>
          </cell>
          <cell r="Q885">
            <v>8.5000000000000006E-2</v>
          </cell>
          <cell r="R885" t="str">
            <v>forfait</v>
          </cell>
          <cell r="T885">
            <v>237407.5</v>
          </cell>
          <cell r="U885">
            <v>1</v>
          </cell>
          <cell r="V885">
            <v>20179.637500000001</v>
          </cell>
          <cell r="W885">
            <v>0</v>
          </cell>
          <cell r="X885">
            <v>0</v>
          </cell>
          <cell r="Y885">
            <v>0</v>
          </cell>
          <cell r="Z885">
            <v>20179.637500000001</v>
          </cell>
          <cell r="AA885">
            <v>20179.637500000001</v>
          </cell>
          <cell r="AB885">
            <v>0</v>
          </cell>
          <cell r="AC885">
            <v>0</v>
          </cell>
          <cell r="AD885">
            <v>0</v>
          </cell>
          <cell r="AE885">
            <v>20179.637500000001</v>
          </cell>
          <cell r="AF885">
            <v>0</v>
          </cell>
          <cell r="AG885">
            <v>0</v>
          </cell>
          <cell r="AH885">
            <v>0</v>
          </cell>
          <cell r="AI885">
            <v>0</v>
          </cell>
          <cell r="AJ885">
            <v>0</v>
          </cell>
          <cell r="AL885">
            <v>0</v>
          </cell>
        </row>
        <row r="886">
          <cell r="B886" t="str">
            <v>ST/ESRS</v>
          </cell>
          <cell r="C886" t="str">
            <v>B3A</v>
          </cell>
          <cell r="D886" t="str">
            <v>B3AE</v>
          </cell>
          <cell r="E886" t="str">
            <v>UGANC</v>
          </cell>
          <cell r="G886">
            <v>22</v>
          </cell>
          <cell r="H886" t="str">
            <v xml:space="preserve">6 Biblio proxi Travaux de réhabilitation/extension 5300m² </v>
          </cell>
          <cell r="I886" t="str">
            <v>DNESUP</v>
          </cell>
          <cell r="K886" t="str">
            <v>IDA</v>
          </cell>
          <cell r="L886" t="str">
            <v>AOI</v>
          </cell>
          <cell r="M886">
            <v>0.16666666666666669</v>
          </cell>
          <cell r="Q886">
            <v>0.16666666666666669</v>
          </cell>
          <cell r="R886" t="str">
            <v>forfait</v>
          </cell>
          <cell r="T886">
            <v>5507854</v>
          </cell>
          <cell r="U886">
            <v>0.8</v>
          </cell>
          <cell r="V886">
            <v>917975.66666666674</v>
          </cell>
          <cell r="W886">
            <v>0</v>
          </cell>
          <cell r="X886">
            <v>0</v>
          </cell>
          <cell r="Y886">
            <v>0</v>
          </cell>
          <cell r="Z886">
            <v>917975.66666666674</v>
          </cell>
          <cell r="AA886">
            <v>734380.53333333344</v>
          </cell>
          <cell r="AB886">
            <v>0</v>
          </cell>
          <cell r="AC886">
            <v>0</v>
          </cell>
          <cell r="AD886">
            <v>0</v>
          </cell>
          <cell r="AE886">
            <v>734380.53333333344</v>
          </cell>
          <cell r="AF886">
            <v>183595.1333333333</v>
          </cell>
          <cell r="AG886">
            <v>0</v>
          </cell>
          <cell r="AH886">
            <v>0</v>
          </cell>
          <cell r="AI886">
            <v>0</v>
          </cell>
          <cell r="AJ886">
            <v>183595.1333333333</v>
          </cell>
          <cell r="AL886">
            <v>0</v>
          </cell>
        </row>
        <row r="887">
          <cell r="B887" t="str">
            <v>ST/ESRS</v>
          </cell>
          <cell r="C887" t="str">
            <v>B3A</v>
          </cell>
          <cell r="D887" t="str">
            <v>B3AE</v>
          </cell>
          <cell r="E887" t="str">
            <v>UJNK</v>
          </cell>
          <cell r="G887">
            <v>22</v>
          </cell>
          <cell r="H887" t="str">
            <v xml:space="preserve">6 Biblio proxi Travaux de réhabilitation/extension 5300m² </v>
          </cell>
          <cell r="I887" t="str">
            <v>DNESUP</v>
          </cell>
          <cell r="K887" t="str">
            <v>IDA</v>
          </cell>
          <cell r="L887" t="str">
            <v>AOI</v>
          </cell>
          <cell r="M887">
            <v>0.16666666666666669</v>
          </cell>
          <cell r="Q887">
            <v>0.16666666666666669</v>
          </cell>
          <cell r="R887" t="str">
            <v>forfait</v>
          </cell>
          <cell r="T887">
            <v>5507854</v>
          </cell>
          <cell r="U887">
            <v>0.8</v>
          </cell>
          <cell r="V887">
            <v>917975.66666666674</v>
          </cell>
          <cell r="W887">
            <v>0</v>
          </cell>
          <cell r="X887">
            <v>0</v>
          </cell>
          <cell r="Y887">
            <v>0</v>
          </cell>
          <cell r="Z887">
            <v>917975.66666666674</v>
          </cell>
          <cell r="AA887">
            <v>734380.53333333344</v>
          </cell>
          <cell r="AB887">
            <v>0</v>
          </cell>
          <cell r="AC887">
            <v>0</v>
          </cell>
          <cell r="AD887">
            <v>0</v>
          </cell>
          <cell r="AE887">
            <v>734380.53333333344</v>
          </cell>
          <cell r="AF887">
            <v>183595.1333333333</v>
          </cell>
          <cell r="AG887">
            <v>0</v>
          </cell>
          <cell r="AH887">
            <v>0</v>
          </cell>
          <cell r="AI887">
            <v>0</v>
          </cell>
          <cell r="AJ887">
            <v>183595.1333333333</v>
          </cell>
          <cell r="AL887">
            <v>0</v>
          </cell>
        </row>
        <row r="888">
          <cell r="B888" t="str">
            <v>ST/ESRS</v>
          </cell>
          <cell r="C888" t="str">
            <v>B3A</v>
          </cell>
          <cell r="D888" t="str">
            <v>B3AE</v>
          </cell>
          <cell r="E888" t="str">
            <v>ISSAVF</v>
          </cell>
          <cell r="G888">
            <v>22</v>
          </cell>
          <cell r="H888" t="str">
            <v xml:space="preserve">6 Biblio proxi Travaux de réhabilitation/extension 5300m² </v>
          </cell>
          <cell r="I888" t="str">
            <v>DNESUP</v>
          </cell>
          <cell r="K888" t="str">
            <v>IDA</v>
          </cell>
          <cell r="L888" t="str">
            <v>AOI</v>
          </cell>
          <cell r="M888">
            <v>0.16666666666666669</v>
          </cell>
          <cell r="Q888">
            <v>0.16666666666666669</v>
          </cell>
          <cell r="R888" t="str">
            <v>forfait</v>
          </cell>
          <cell r="T888">
            <v>5507854</v>
          </cell>
          <cell r="U888">
            <v>0.8</v>
          </cell>
          <cell r="V888">
            <v>917975.66666666674</v>
          </cell>
          <cell r="W888">
            <v>0</v>
          </cell>
          <cell r="X888">
            <v>0</v>
          </cell>
          <cell r="Y888">
            <v>0</v>
          </cell>
          <cell r="Z888">
            <v>917975.66666666674</v>
          </cell>
          <cell r="AA888">
            <v>734380.53333333344</v>
          </cell>
          <cell r="AB888">
            <v>0</v>
          </cell>
          <cell r="AC888">
            <v>0</v>
          </cell>
          <cell r="AD888">
            <v>0</v>
          </cell>
          <cell r="AE888">
            <v>734380.53333333344</v>
          </cell>
          <cell r="AF888">
            <v>183595.1333333333</v>
          </cell>
          <cell r="AG888">
            <v>0</v>
          </cell>
          <cell r="AH888">
            <v>0</v>
          </cell>
          <cell r="AI888">
            <v>0</v>
          </cell>
          <cell r="AJ888">
            <v>183595.1333333333</v>
          </cell>
          <cell r="AL888">
            <v>0</v>
          </cell>
        </row>
        <row r="889">
          <cell r="B889" t="str">
            <v>ST/ESRS</v>
          </cell>
          <cell r="C889" t="str">
            <v>B3A</v>
          </cell>
          <cell r="D889" t="str">
            <v>B3AE</v>
          </cell>
          <cell r="E889" t="str">
            <v>ISMGB</v>
          </cell>
          <cell r="G889">
            <v>22</v>
          </cell>
          <cell r="H889" t="str">
            <v xml:space="preserve">6 Biblio proxi Travaux de réhabilitation/extension 5300m² </v>
          </cell>
          <cell r="I889" t="str">
            <v>DNESUP</v>
          </cell>
          <cell r="K889" t="str">
            <v>IDA</v>
          </cell>
          <cell r="L889" t="str">
            <v>AOI</v>
          </cell>
          <cell r="M889">
            <v>0.16666666666666669</v>
          </cell>
          <cell r="Q889">
            <v>0.16666666666666669</v>
          </cell>
          <cell r="R889" t="str">
            <v>forfait</v>
          </cell>
          <cell r="T889">
            <v>5507854</v>
          </cell>
          <cell r="U889">
            <v>0.8</v>
          </cell>
          <cell r="V889">
            <v>917975.66666666674</v>
          </cell>
          <cell r="W889">
            <v>0</v>
          </cell>
          <cell r="X889">
            <v>0</v>
          </cell>
          <cell r="Y889">
            <v>0</v>
          </cell>
          <cell r="Z889">
            <v>917975.66666666674</v>
          </cell>
          <cell r="AA889">
            <v>734380.53333333344</v>
          </cell>
          <cell r="AB889">
            <v>0</v>
          </cell>
          <cell r="AC889">
            <v>0</v>
          </cell>
          <cell r="AD889">
            <v>0</v>
          </cell>
          <cell r="AE889">
            <v>734380.53333333344</v>
          </cell>
          <cell r="AF889">
            <v>183595.1333333333</v>
          </cell>
          <cell r="AG889">
            <v>0</v>
          </cell>
          <cell r="AH889">
            <v>0</v>
          </cell>
          <cell r="AI889">
            <v>0</v>
          </cell>
          <cell r="AJ889">
            <v>183595.1333333333</v>
          </cell>
          <cell r="AL889">
            <v>0</v>
          </cell>
        </row>
        <row r="890">
          <cell r="B890" t="str">
            <v>ST/ESRS</v>
          </cell>
          <cell r="C890" t="str">
            <v>B3A</v>
          </cell>
          <cell r="D890" t="str">
            <v>B3AE</v>
          </cell>
          <cell r="E890" t="str">
            <v>EPIK</v>
          </cell>
          <cell r="G890">
            <v>22</v>
          </cell>
          <cell r="H890" t="str">
            <v xml:space="preserve">6 Biblio proxi Travaux de réhabilitation/extension 5300m² </v>
          </cell>
          <cell r="I890" t="str">
            <v>DNESUP</v>
          </cell>
          <cell r="K890" t="str">
            <v>IDA</v>
          </cell>
          <cell r="L890" t="str">
            <v>AOI</v>
          </cell>
          <cell r="M890">
            <v>0.16666666666666669</v>
          </cell>
          <cell r="Q890">
            <v>0.16666666666666669</v>
          </cell>
          <cell r="R890" t="str">
            <v>forfait</v>
          </cell>
          <cell r="T890">
            <v>5507854</v>
          </cell>
          <cell r="U890">
            <v>0.8</v>
          </cell>
          <cell r="V890">
            <v>917975.66666666674</v>
          </cell>
          <cell r="W890">
            <v>0</v>
          </cell>
          <cell r="X890">
            <v>0</v>
          </cell>
          <cell r="Y890">
            <v>0</v>
          </cell>
          <cell r="Z890">
            <v>917975.66666666674</v>
          </cell>
          <cell r="AA890">
            <v>734380.53333333344</v>
          </cell>
          <cell r="AB890">
            <v>0</v>
          </cell>
          <cell r="AC890">
            <v>0</v>
          </cell>
          <cell r="AD890">
            <v>0</v>
          </cell>
          <cell r="AE890">
            <v>734380.53333333344</v>
          </cell>
          <cell r="AF890">
            <v>183595.1333333333</v>
          </cell>
          <cell r="AG890">
            <v>0</v>
          </cell>
          <cell r="AH890">
            <v>0</v>
          </cell>
          <cell r="AI890">
            <v>0</v>
          </cell>
          <cell r="AJ890">
            <v>183595.1333333333</v>
          </cell>
          <cell r="AL890">
            <v>0</v>
          </cell>
        </row>
        <row r="891">
          <cell r="B891" t="str">
            <v>ST/ESRS</v>
          </cell>
          <cell r="C891" t="str">
            <v>B3A</v>
          </cell>
          <cell r="D891" t="str">
            <v>B3AE</v>
          </cell>
          <cell r="E891" t="str">
            <v>CUR NZER</v>
          </cell>
          <cell r="G891">
            <v>22</v>
          </cell>
          <cell r="H891" t="str">
            <v xml:space="preserve">6 Biblio proxi Travaux de réhabilitation/extension 5300m² </v>
          </cell>
          <cell r="I891" t="str">
            <v>DNESUP</v>
          </cell>
          <cell r="K891" t="str">
            <v>IDA</v>
          </cell>
          <cell r="L891" t="str">
            <v>AOI</v>
          </cell>
          <cell r="M891">
            <v>0.16666666666666669</v>
          </cell>
          <cell r="Q891">
            <v>0.16666666666666669</v>
          </cell>
          <cell r="R891" t="str">
            <v>forfait</v>
          </cell>
          <cell r="T891">
            <v>5507854</v>
          </cell>
          <cell r="U891">
            <v>0.8</v>
          </cell>
          <cell r="V891">
            <v>917975.66666666674</v>
          </cell>
          <cell r="W891">
            <v>0</v>
          </cell>
          <cell r="X891">
            <v>0</v>
          </cell>
          <cell r="Y891">
            <v>0</v>
          </cell>
          <cell r="Z891">
            <v>917975.66666666674</v>
          </cell>
          <cell r="AA891">
            <v>734380.53333333344</v>
          </cell>
          <cell r="AB891">
            <v>0</v>
          </cell>
          <cell r="AC891">
            <v>0</v>
          </cell>
          <cell r="AD891">
            <v>0</v>
          </cell>
          <cell r="AE891">
            <v>734380.53333333344</v>
          </cell>
          <cell r="AF891">
            <v>183595.1333333333</v>
          </cell>
          <cell r="AG891">
            <v>0</v>
          </cell>
          <cell r="AH891">
            <v>0</v>
          </cell>
          <cell r="AI891">
            <v>0</v>
          </cell>
          <cell r="AJ891">
            <v>183595.1333333333</v>
          </cell>
          <cell r="AL891">
            <v>0</v>
          </cell>
        </row>
        <row r="892">
          <cell r="B892" t="str">
            <v>ST/ESRS</v>
          </cell>
          <cell r="C892" t="str">
            <v>B3A</v>
          </cell>
          <cell r="D892" t="str">
            <v>B3AE</v>
          </cell>
          <cell r="E892" t="str">
            <v>UGANC</v>
          </cell>
          <cell r="G892">
            <v>23</v>
          </cell>
          <cell r="H892" t="str">
            <v>6 Biblio proxi Fourniture et installation mobilier et équipements</v>
          </cell>
          <cell r="I892" t="str">
            <v>DNESUP</v>
          </cell>
          <cell r="K892" t="str">
            <v>IDA</v>
          </cell>
          <cell r="L892" t="str">
            <v>AOI</v>
          </cell>
          <cell r="M892">
            <v>1</v>
          </cell>
          <cell r="Q892">
            <v>1</v>
          </cell>
          <cell r="R892" t="str">
            <v>forfait</v>
          </cell>
          <cell r="T892">
            <v>217160.6716981132</v>
          </cell>
          <cell r="U892">
            <v>1</v>
          </cell>
          <cell r="V892">
            <v>217160.6716981132</v>
          </cell>
          <cell r="W892">
            <v>0</v>
          </cell>
          <cell r="X892">
            <v>0</v>
          </cell>
          <cell r="Y892">
            <v>0</v>
          </cell>
          <cell r="Z892">
            <v>217160.6716981132</v>
          </cell>
          <cell r="AA892">
            <v>217160.6716981132</v>
          </cell>
          <cell r="AB892">
            <v>0</v>
          </cell>
          <cell r="AC892">
            <v>0</v>
          </cell>
          <cell r="AD892">
            <v>0</v>
          </cell>
          <cell r="AE892">
            <v>217160.6716981132</v>
          </cell>
          <cell r="AF892">
            <v>0</v>
          </cell>
          <cell r="AG892">
            <v>0</v>
          </cell>
          <cell r="AH892">
            <v>0</v>
          </cell>
          <cell r="AI892">
            <v>0</v>
          </cell>
          <cell r="AJ892">
            <v>0</v>
          </cell>
          <cell r="AL892">
            <v>0</v>
          </cell>
        </row>
        <row r="893">
          <cell r="B893" t="str">
            <v>ST/ESRS</v>
          </cell>
          <cell r="C893" t="str">
            <v>B3A</v>
          </cell>
          <cell r="D893" t="str">
            <v>B3AE</v>
          </cell>
          <cell r="E893" t="str">
            <v>UJNK</v>
          </cell>
          <cell r="G893">
            <v>23</v>
          </cell>
          <cell r="H893" t="str">
            <v>6 Biblio proxi Fourniture et installation mobilier et équipements</v>
          </cell>
          <cell r="I893" t="str">
            <v>DNESUP</v>
          </cell>
          <cell r="K893" t="str">
            <v>IDA</v>
          </cell>
          <cell r="L893" t="str">
            <v>AOI</v>
          </cell>
          <cell r="M893">
            <v>1</v>
          </cell>
          <cell r="Q893">
            <v>1</v>
          </cell>
          <cell r="R893" t="str">
            <v>forfait</v>
          </cell>
          <cell r="T893">
            <v>108580.3358490566</v>
          </cell>
          <cell r="U893">
            <v>1</v>
          </cell>
          <cell r="V893">
            <v>108580.3358490566</v>
          </cell>
          <cell r="W893">
            <v>0</v>
          </cell>
          <cell r="X893">
            <v>0</v>
          </cell>
          <cell r="Y893">
            <v>0</v>
          </cell>
          <cell r="Z893">
            <v>108580.3358490566</v>
          </cell>
          <cell r="AA893">
            <v>108580.3358490566</v>
          </cell>
          <cell r="AB893">
            <v>0</v>
          </cell>
          <cell r="AC893">
            <v>0</v>
          </cell>
          <cell r="AD893">
            <v>0</v>
          </cell>
          <cell r="AE893">
            <v>108580.3358490566</v>
          </cell>
          <cell r="AF893">
            <v>0</v>
          </cell>
          <cell r="AG893">
            <v>0</v>
          </cell>
          <cell r="AH893">
            <v>0</v>
          </cell>
          <cell r="AI893">
            <v>0</v>
          </cell>
          <cell r="AJ893">
            <v>0</v>
          </cell>
          <cell r="AL893">
            <v>0</v>
          </cell>
        </row>
        <row r="894">
          <cell r="B894" t="str">
            <v>ST/ESRS</v>
          </cell>
          <cell r="C894" t="str">
            <v>B3A</v>
          </cell>
          <cell r="D894" t="str">
            <v>B3AE</v>
          </cell>
          <cell r="E894" t="str">
            <v>EPIK</v>
          </cell>
          <cell r="G894">
            <v>23</v>
          </cell>
          <cell r="H894" t="str">
            <v>6 Biblio proxi Fourniture et installation mobilier et équipements</v>
          </cell>
          <cell r="I894" t="str">
            <v>DNESUP</v>
          </cell>
          <cell r="K894" t="str">
            <v>IDA</v>
          </cell>
          <cell r="L894" t="str">
            <v>AOI</v>
          </cell>
          <cell r="M894">
            <v>1</v>
          </cell>
          <cell r="Q894">
            <v>1</v>
          </cell>
          <cell r="R894" t="str">
            <v>forfait</v>
          </cell>
          <cell r="T894">
            <v>63786.467924528311</v>
          </cell>
          <cell r="U894">
            <v>1</v>
          </cell>
          <cell r="V894">
            <v>63786.467924528311</v>
          </cell>
          <cell r="W894">
            <v>0</v>
          </cell>
          <cell r="X894">
            <v>0</v>
          </cell>
          <cell r="Y894">
            <v>0</v>
          </cell>
          <cell r="Z894">
            <v>63786.467924528311</v>
          </cell>
          <cell r="AA894">
            <v>63786.467924528311</v>
          </cell>
          <cell r="AB894">
            <v>0</v>
          </cell>
          <cell r="AC894">
            <v>0</v>
          </cell>
          <cell r="AD894">
            <v>0</v>
          </cell>
          <cell r="AE894">
            <v>63786.467924528311</v>
          </cell>
          <cell r="AF894">
            <v>0</v>
          </cell>
          <cell r="AG894">
            <v>0</v>
          </cell>
          <cell r="AH894">
            <v>0</v>
          </cell>
          <cell r="AI894">
            <v>0</v>
          </cell>
          <cell r="AJ894">
            <v>0</v>
          </cell>
          <cell r="AL894">
            <v>0</v>
          </cell>
        </row>
        <row r="895">
          <cell r="B895" t="str">
            <v>ST/ESRS</v>
          </cell>
          <cell r="C895" t="str">
            <v>B3A</v>
          </cell>
          <cell r="D895" t="str">
            <v>B3AE</v>
          </cell>
          <cell r="E895" t="str">
            <v>ISMGB</v>
          </cell>
          <cell r="G895">
            <v>23</v>
          </cell>
          <cell r="H895" t="str">
            <v>6 Biblio proxi Fourniture et installation mobilier et équipements</v>
          </cell>
          <cell r="I895" t="str">
            <v>DNESUP</v>
          </cell>
          <cell r="K895" t="str">
            <v>IDA</v>
          </cell>
          <cell r="L895" t="str">
            <v>AOI</v>
          </cell>
          <cell r="M895">
            <v>1</v>
          </cell>
          <cell r="Q895">
            <v>1</v>
          </cell>
          <cell r="R895" t="str">
            <v>forfait</v>
          </cell>
          <cell r="T895">
            <v>63786.467924528311</v>
          </cell>
          <cell r="U895">
            <v>1</v>
          </cell>
          <cell r="V895">
            <v>63786.467924528311</v>
          </cell>
          <cell r="W895">
            <v>0</v>
          </cell>
          <cell r="X895">
            <v>0</v>
          </cell>
          <cell r="Y895">
            <v>0</v>
          </cell>
          <cell r="Z895">
            <v>63786.467924528311</v>
          </cell>
          <cell r="AA895">
            <v>63786.467924528311</v>
          </cell>
          <cell r="AB895">
            <v>0</v>
          </cell>
          <cell r="AC895">
            <v>0</v>
          </cell>
          <cell r="AD895">
            <v>0</v>
          </cell>
          <cell r="AE895">
            <v>63786.467924528311</v>
          </cell>
          <cell r="AF895">
            <v>0</v>
          </cell>
          <cell r="AG895">
            <v>0</v>
          </cell>
          <cell r="AH895">
            <v>0</v>
          </cell>
          <cell r="AI895">
            <v>0</v>
          </cell>
          <cell r="AJ895">
            <v>0</v>
          </cell>
          <cell r="AL895">
            <v>0</v>
          </cell>
        </row>
        <row r="896">
          <cell r="B896" t="str">
            <v>ST/ESRS</v>
          </cell>
          <cell r="C896" t="str">
            <v>B3A</v>
          </cell>
          <cell r="D896" t="str">
            <v>B3AE</v>
          </cell>
          <cell r="E896" t="str">
            <v>ISSAVF</v>
          </cell>
          <cell r="G896">
            <v>23</v>
          </cell>
          <cell r="H896" t="str">
            <v>6 Biblio proxi Fourniture et installation mobilier et équipements</v>
          </cell>
          <cell r="I896" t="str">
            <v>DNESUP</v>
          </cell>
          <cell r="K896" t="str">
            <v>IDA</v>
          </cell>
          <cell r="L896" t="str">
            <v>AOI</v>
          </cell>
          <cell r="M896">
            <v>1</v>
          </cell>
          <cell r="Q896">
            <v>1</v>
          </cell>
          <cell r="R896" t="str">
            <v>forfait</v>
          </cell>
          <cell r="T896">
            <v>63786.467924528311</v>
          </cell>
          <cell r="U896">
            <v>1</v>
          </cell>
          <cell r="V896">
            <v>63786.467924528311</v>
          </cell>
          <cell r="W896">
            <v>0</v>
          </cell>
          <cell r="X896">
            <v>0</v>
          </cell>
          <cell r="Y896">
            <v>0</v>
          </cell>
          <cell r="Z896">
            <v>63786.467924528311</v>
          </cell>
          <cell r="AA896">
            <v>63786.467924528311</v>
          </cell>
          <cell r="AB896">
            <v>0</v>
          </cell>
          <cell r="AC896">
            <v>0</v>
          </cell>
          <cell r="AD896">
            <v>0</v>
          </cell>
          <cell r="AE896">
            <v>63786.467924528311</v>
          </cell>
          <cell r="AF896">
            <v>0</v>
          </cell>
          <cell r="AG896">
            <v>0</v>
          </cell>
          <cell r="AH896">
            <v>0</v>
          </cell>
          <cell r="AI896">
            <v>0</v>
          </cell>
          <cell r="AJ896">
            <v>0</v>
          </cell>
          <cell r="AL896">
            <v>0</v>
          </cell>
        </row>
        <row r="897">
          <cell r="B897" t="str">
            <v>ST/ESRS</v>
          </cell>
          <cell r="C897" t="str">
            <v>B3A</v>
          </cell>
          <cell r="D897" t="str">
            <v>B3AE</v>
          </cell>
          <cell r="E897" t="str">
            <v>CUR NZER</v>
          </cell>
          <cell r="G897">
            <v>23</v>
          </cell>
          <cell r="H897" t="str">
            <v>6 Biblio proxi Fourniture et installation mobilier et équipements</v>
          </cell>
          <cell r="I897" t="str">
            <v>DNESUP</v>
          </cell>
          <cell r="K897" t="str">
            <v>IDA</v>
          </cell>
          <cell r="L897" t="str">
            <v>AOI</v>
          </cell>
          <cell r="M897">
            <v>1</v>
          </cell>
          <cell r="Q897">
            <v>1</v>
          </cell>
          <cell r="R897" t="str">
            <v>forfait</v>
          </cell>
          <cell r="T897">
            <v>54827.694339622642</v>
          </cell>
          <cell r="U897">
            <v>1</v>
          </cell>
          <cell r="V897">
            <v>54827.694339622642</v>
          </cell>
          <cell r="W897">
            <v>0</v>
          </cell>
          <cell r="X897">
            <v>0</v>
          </cell>
          <cell r="Y897">
            <v>0</v>
          </cell>
          <cell r="Z897">
            <v>54827.694339622642</v>
          </cell>
          <cell r="AA897">
            <v>54827.694339622642</v>
          </cell>
          <cell r="AB897">
            <v>0</v>
          </cell>
          <cell r="AC897">
            <v>0</v>
          </cell>
          <cell r="AD897">
            <v>0</v>
          </cell>
          <cell r="AE897">
            <v>54827.694339622642</v>
          </cell>
          <cell r="AF897">
            <v>0</v>
          </cell>
          <cell r="AG897">
            <v>0</v>
          </cell>
          <cell r="AH897">
            <v>0</v>
          </cell>
          <cell r="AI897">
            <v>0</v>
          </cell>
          <cell r="AJ897">
            <v>0</v>
          </cell>
          <cell r="AL897">
            <v>0</v>
          </cell>
        </row>
        <row r="898">
          <cell r="B898" t="str">
            <v>ST/ESRS</v>
          </cell>
          <cell r="C898" t="str">
            <v>B3A</v>
          </cell>
          <cell r="D898" t="str">
            <v>B3AE</v>
          </cell>
          <cell r="E898" t="str">
            <v>UGANC</v>
          </cell>
          <cell r="G898">
            <v>23</v>
          </cell>
          <cell r="H898" t="str">
            <v xml:space="preserve">6 Biblio proxi Equipement informatiques  </v>
          </cell>
          <cell r="I898" t="str">
            <v>DNESUP</v>
          </cell>
          <cell r="K898" t="str">
            <v>IDA</v>
          </cell>
          <cell r="L898" t="str">
            <v>AOI</v>
          </cell>
          <cell r="M898">
            <v>1</v>
          </cell>
          <cell r="Q898">
            <v>1</v>
          </cell>
          <cell r="R898" t="str">
            <v>forfait</v>
          </cell>
          <cell r="T898">
            <v>406441.64</v>
          </cell>
          <cell r="U898">
            <v>1</v>
          </cell>
          <cell r="V898">
            <v>406441.64</v>
          </cell>
          <cell r="W898">
            <v>0</v>
          </cell>
          <cell r="X898">
            <v>0</v>
          </cell>
          <cell r="Y898">
            <v>0</v>
          </cell>
          <cell r="Z898">
            <v>406441.64</v>
          </cell>
          <cell r="AA898">
            <v>406441.64</v>
          </cell>
          <cell r="AB898">
            <v>0</v>
          </cell>
          <cell r="AC898">
            <v>0</v>
          </cell>
          <cell r="AD898">
            <v>0</v>
          </cell>
          <cell r="AE898">
            <v>406441.64</v>
          </cell>
          <cell r="AF898">
            <v>0</v>
          </cell>
          <cell r="AG898">
            <v>0</v>
          </cell>
          <cell r="AH898">
            <v>0</v>
          </cell>
          <cell r="AI898">
            <v>0</v>
          </cell>
          <cell r="AJ898">
            <v>0</v>
          </cell>
          <cell r="AL898">
            <v>0</v>
          </cell>
        </row>
        <row r="899">
          <cell r="B899" t="str">
            <v>ST/ESRS</v>
          </cell>
          <cell r="C899" t="str">
            <v>B3A</v>
          </cell>
          <cell r="D899" t="str">
            <v>B3AE</v>
          </cell>
          <cell r="E899" t="str">
            <v>UJNK</v>
          </cell>
          <cell r="G899">
            <v>23</v>
          </cell>
          <cell r="H899" t="str">
            <v xml:space="preserve">6 Biblio proxi Equipement informatiques  </v>
          </cell>
          <cell r="I899" t="str">
            <v>DNESUP</v>
          </cell>
          <cell r="K899" t="str">
            <v>IDA</v>
          </cell>
          <cell r="L899" t="str">
            <v>AOI</v>
          </cell>
          <cell r="M899">
            <v>1</v>
          </cell>
          <cell r="Q899">
            <v>1</v>
          </cell>
          <cell r="R899" t="str">
            <v>forfait</v>
          </cell>
          <cell r="T899">
            <v>177580.81</v>
          </cell>
          <cell r="U899">
            <v>1</v>
          </cell>
          <cell r="V899">
            <v>177580.81</v>
          </cell>
          <cell r="W899">
            <v>0</v>
          </cell>
          <cell r="X899">
            <v>0</v>
          </cell>
          <cell r="Y899">
            <v>0</v>
          </cell>
          <cell r="Z899">
            <v>177580.81</v>
          </cell>
          <cell r="AA899">
            <v>177580.81</v>
          </cell>
          <cell r="AB899">
            <v>0</v>
          </cell>
          <cell r="AC899">
            <v>0</v>
          </cell>
          <cell r="AD899">
            <v>0</v>
          </cell>
          <cell r="AE899">
            <v>177580.81</v>
          </cell>
          <cell r="AF899">
            <v>0</v>
          </cell>
          <cell r="AG899">
            <v>0</v>
          </cell>
          <cell r="AH899">
            <v>0</v>
          </cell>
          <cell r="AI899">
            <v>0</v>
          </cell>
          <cell r="AJ899">
            <v>0</v>
          </cell>
          <cell r="AL899">
            <v>0</v>
          </cell>
        </row>
        <row r="900">
          <cell r="B900" t="str">
            <v>ST/ESRS</v>
          </cell>
          <cell r="C900" t="str">
            <v>B3A</v>
          </cell>
          <cell r="D900" t="str">
            <v>B3AE</v>
          </cell>
          <cell r="E900" t="str">
            <v>EPIK</v>
          </cell>
          <cell r="G900">
            <v>23</v>
          </cell>
          <cell r="H900" t="str">
            <v xml:space="preserve">6 Biblio proxi Equipement informatiques  </v>
          </cell>
          <cell r="I900" t="str">
            <v>DNESUP</v>
          </cell>
          <cell r="K900" t="str">
            <v>IDA</v>
          </cell>
          <cell r="L900" t="str">
            <v>AOI</v>
          </cell>
          <cell r="M900">
            <v>1</v>
          </cell>
          <cell r="Q900">
            <v>1</v>
          </cell>
          <cell r="R900" t="str">
            <v>forfait</v>
          </cell>
          <cell r="T900">
            <v>39884.46</v>
          </cell>
          <cell r="U900">
            <v>1</v>
          </cell>
          <cell r="V900">
            <v>39884.46</v>
          </cell>
          <cell r="W900">
            <v>0</v>
          </cell>
          <cell r="X900">
            <v>0</v>
          </cell>
          <cell r="Y900">
            <v>0</v>
          </cell>
          <cell r="Z900">
            <v>39884.46</v>
          </cell>
          <cell r="AA900">
            <v>39884.46</v>
          </cell>
          <cell r="AB900">
            <v>0</v>
          </cell>
          <cell r="AC900">
            <v>0</v>
          </cell>
          <cell r="AD900">
            <v>0</v>
          </cell>
          <cell r="AE900">
            <v>39884.46</v>
          </cell>
          <cell r="AF900">
            <v>0</v>
          </cell>
          <cell r="AG900">
            <v>0</v>
          </cell>
          <cell r="AH900">
            <v>0</v>
          </cell>
          <cell r="AI900">
            <v>0</v>
          </cell>
          <cell r="AJ900">
            <v>0</v>
          </cell>
          <cell r="AL900">
            <v>0</v>
          </cell>
        </row>
        <row r="901">
          <cell r="B901" t="str">
            <v>ST/ESRS</v>
          </cell>
          <cell r="C901" t="str">
            <v>B3A</v>
          </cell>
          <cell r="D901" t="str">
            <v>B3AE</v>
          </cell>
          <cell r="E901" t="str">
            <v>ISMGB</v>
          </cell>
          <cell r="G901">
            <v>23</v>
          </cell>
          <cell r="H901" t="str">
            <v xml:space="preserve">6 Biblio proxi Equipement informatiques  </v>
          </cell>
          <cell r="I901" t="str">
            <v>DNESUP</v>
          </cell>
          <cell r="K901" t="str">
            <v>IDA</v>
          </cell>
          <cell r="L901" t="str">
            <v>AOI</v>
          </cell>
          <cell r="M901">
            <v>1</v>
          </cell>
          <cell r="Q901">
            <v>1</v>
          </cell>
          <cell r="R901" t="str">
            <v>forfait</v>
          </cell>
          <cell r="T901">
            <v>38934.83</v>
          </cell>
          <cell r="U901">
            <v>1</v>
          </cell>
          <cell r="V901">
            <v>38934.83</v>
          </cell>
          <cell r="W901">
            <v>0</v>
          </cell>
          <cell r="X901">
            <v>0</v>
          </cell>
          <cell r="Y901">
            <v>0</v>
          </cell>
          <cell r="Z901">
            <v>38934.83</v>
          </cell>
          <cell r="AA901">
            <v>38934.83</v>
          </cell>
          <cell r="AB901">
            <v>0</v>
          </cell>
          <cell r="AC901">
            <v>0</v>
          </cell>
          <cell r="AD901">
            <v>0</v>
          </cell>
          <cell r="AE901">
            <v>38934.83</v>
          </cell>
          <cell r="AF901">
            <v>0</v>
          </cell>
          <cell r="AG901">
            <v>0</v>
          </cell>
          <cell r="AH901">
            <v>0</v>
          </cell>
          <cell r="AI901">
            <v>0</v>
          </cell>
          <cell r="AJ901">
            <v>0</v>
          </cell>
          <cell r="AL901">
            <v>0</v>
          </cell>
        </row>
        <row r="902">
          <cell r="B902" t="str">
            <v>ST/ESRS</v>
          </cell>
          <cell r="C902" t="str">
            <v>B3A</v>
          </cell>
          <cell r="D902" t="str">
            <v>B3AE</v>
          </cell>
          <cell r="E902" t="str">
            <v>ISSAVF</v>
          </cell>
          <cell r="G902">
            <v>23</v>
          </cell>
          <cell r="H902" t="str">
            <v xml:space="preserve">6 Biblio proxi Equipement informatiques  </v>
          </cell>
          <cell r="I902" t="str">
            <v>DNESUP</v>
          </cell>
          <cell r="K902" t="str">
            <v>IDA</v>
          </cell>
          <cell r="L902" t="str">
            <v>AOI</v>
          </cell>
          <cell r="M902">
            <v>1</v>
          </cell>
          <cell r="Q902">
            <v>1</v>
          </cell>
          <cell r="R902" t="str">
            <v>forfait</v>
          </cell>
          <cell r="T902">
            <v>38934.83</v>
          </cell>
          <cell r="U902">
            <v>1</v>
          </cell>
          <cell r="V902">
            <v>38934.83</v>
          </cell>
          <cell r="W902">
            <v>0</v>
          </cell>
          <cell r="X902">
            <v>0</v>
          </cell>
          <cell r="Y902">
            <v>0</v>
          </cell>
          <cell r="Z902">
            <v>38934.83</v>
          </cell>
          <cell r="AA902">
            <v>38934.83</v>
          </cell>
          <cell r="AB902">
            <v>0</v>
          </cell>
          <cell r="AC902">
            <v>0</v>
          </cell>
          <cell r="AD902">
            <v>0</v>
          </cell>
          <cell r="AE902">
            <v>38934.83</v>
          </cell>
          <cell r="AF902">
            <v>0</v>
          </cell>
          <cell r="AG902">
            <v>0</v>
          </cell>
          <cell r="AH902">
            <v>0</v>
          </cell>
          <cell r="AI902">
            <v>0</v>
          </cell>
          <cell r="AJ902">
            <v>0</v>
          </cell>
          <cell r="AL902">
            <v>0</v>
          </cell>
        </row>
        <row r="903">
          <cell r="B903" t="str">
            <v>ST/ESRS</v>
          </cell>
          <cell r="C903" t="str">
            <v>B3A</v>
          </cell>
          <cell r="D903" t="str">
            <v>B3AE</v>
          </cell>
          <cell r="E903" t="str">
            <v>CUR NZER</v>
          </cell>
          <cell r="G903">
            <v>23</v>
          </cell>
          <cell r="H903" t="str">
            <v xml:space="preserve">6 Biblio proxi Equipement informatiques  </v>
          </cell>
          <cell r="I903" t="str">
            <v>DNESUP</v>
          </cell>
          <cell r="K903" t="str">
            <v>IDA</v>
          </cell>
          <cell r="L903" t="str">
            <v>AOI</v>
          </cell>
          <cell r="M903">
            <v>1</v>
          </cell>
          <cell r="Q903">
            <v>1</v>
          </cell>
          <cell r="R903" t="str">
            <v>forfait</v>
          </cell>
          <cell r="T903">
            <v>47481.5</v>
          </cell>
          <cell r="U903">
            <v>1</v>
          </cell>
          <cell r="V903">
            <v>47481.5</v>
          </cell>
          <cell r="W903">
            <v>0</v>
          </cell>
          <cell r="X903">
            <v>0</v>
          </cell>
          <cell r="Y903">
            <v>0</v>
          </cell>
          <cell r="Z903">
            <v>47481.5</v>
          </cell>
          <cell r="AA903">
            <v>47481.5</v>
          </cell>
          <cell r="AB903">
            <v>0</v>
          </cell>
          <cell r="AC903">
            <v>0</v>
          </cell>
          <cell r="AD903">
            <v>0</v>
          </cell>
          <cell r="AE903">
            <v>47481.5</v>
          </cell>
          <cell r="AF903">
            <v>0</v>
          </cell>
          <cell r="AG903">
            <v>0</v>
          </cell>
          <cell r="AH903">
            <v>0</v>
          </cell>
          <cell r="AI903">
            <v>0</v>
          </cell>
          <cell r="AJ903">
            <v>0</v>
          </cell>
          <cell r="AL903">
            <v>0</v>
          </cell>
        </row>
        <row r="904">
          <cell r="B904" t="str">
            <v>ST/ESRS</v>
          </cell>
          <cell r="C904" t="str">
            <v>B3A</v>
          </cell>
          <cell r="D904" t="str">
            <v>B3AE</v>
          </cell>
          <cell r="E904" t="str">
            <v>ISSEG</v>
          </cell>
          <cell r="G904">
            <v>23</v>
          </cell>
          <cell r="H904" t="str">
            <v>ISSEG Fourniture et installation mobilier et équipements</v>
          </cell>
          <cell r="I904" t="str">
            <v>DNESUP</v>
          </cell>
          <cell r="K904" t="str">
            <v>IDA</v>
          </cell>
          <cell r="L904" t="str">
            <v>AOI</v>
          </cell>
          <cell r="M904">
            <v>1</v>
          </cell>
          <cell r="Q904">
            <v>1</v>
          </cell>
          <cell r="R904" t="str">
            <v>forfait</v>
          </cell>
          <cell r="T904">
            <v>54827.694339622642</v>
          </cell>
          <cell r="U904">
            <v>1</v>
          </cell>
          <cell r="V904">
            <v>54827.694339622642</v>
          </cell>
          <cell r="W904">
            <v>0</v>
          </cell>
          <cell r="X904">
            <v>0</v>
          </cell>
          <cell r="Y904">
            <v>0</v>
          </cell>
          <cell r="Z904">
            <v>54827.694339622642</v>
          </cell>
          <cell r="AA904">
            <v>54827.694339622642</v>
          </cell>
          <cell r="AB904">
            <v>0</v>
          </cell>
          <cell r="AC904">
            <v>0</v>
          </cell>
          <cell r="AD904">
            <v>0</v>
          </cell>
          <cell r="AE904">
            <v>54827.694339622642</v>
          </cell>
          <cell r="AF904">
            <v>0</v>
          </cell>
          <cell r="AG904">
            <v>0</v>
          </cell>
          <cell r="AH904">
            <v>0</v>
          </cell>
          <cell r="AI904">
            <v>0</v>
          </cell>
          <cell r="AJ904">
            <v>0</v>
          </cell>
          <cell r="AL904">
            <v>0</v>
          </cell>
        </row>
        <row r="905">
          <cell r="B905" t="str">
            <v>ST/ESRS</v>
          </cell>
          <cell r="C905" t="str">
            <v>B3A</v>
          </cell>
          <cell r="D905" t="str">
            <v>B3AE</v>
          </cell>
          <cell r="E905" t="str">
            <v>ISSEG</v>
          </cell>
          <cell r="G905">
            <v>23</v>
          </cell>
          <cell r="H905" t="str">
            <v xml:space="preserve">ISSEG Equipement informatiques  </v>
          </cell>
          <cell r="I905" t="str">
            <v>DNESUP</v>
          </cell>
          <cell r="K905" t="str">
            <v>IDA</v>
          </cell>
          <cell r="L905" t="str">
            <v>AOI</v>
          </cell>
          <cell r="M905">
            <v>1</v>
          </cell>
          <cell r="Q905">
            <v>1</v>
          </cell>
          <cell r="R905" t="str">
            <v>forfait</v>
          </cell>
          <cell r="T905">
            <v>62675.58</v>
          </cell>
          <cell r="U905">
            <v>1</v>
          </cell>
          <cell r="V905">
            <v>62675.58</v>
          </cell>
          <cell r="W905">
            <v>0</v>
          </cell>
          <cell r="X905">
            <v>0</v>
          </cell>
          <cell r="Y905">
            <v>0</v>
          </cell>
          <cell r="Z905">
            <v>62675.58</v>
          </cell>
          <cell r="AA905">
            <v>62675.58</v>
          </cell>
          <cell r="AB905">
            <v>0</v>
          </cell>
          <cell r="AC905">
            <v>0</v>
          </cell>
          <cell r="AD905">
            <v>0</v>
          </cell>
          <cell r="AE905">
            <v>62675.58</v>
          </cell>
          <cell r="AF905">
            <v>0</v>
          </cell>
          <cell r="AG905">
            <v>0</v>
          </cell>
          <cell r="AH905">
            <v>0</v>
          </cell>
          <cell r="AI905">
            <v>0</v>
          </cell>
          <cell r="AJ905">
            <v>0</v>
          </cell>
          <cell r="AL905">
            <v>0</v>
          </cell>
        </row>
        <row r="906">
          <cell r="B906" t="str">
            <v>ST/ESRS</v>
          </cell>
          <cell r="C906" t="str">
            <v>B3A</v>
          </cell>
          <cell r="D906" t="str">
            <v>B3AE</v>
          </cell>
          <cell r="E906" t="str">
            <v>UGANC</v>
          </cell>
          <cell r="G906">
            <v>23</v>
          </cell>
          <cell r="H906" t="str">
            <v>Bibliothèques de proximité / Fourniture de volumes pour la collection minimale</v>
          </cell>
          <cell r="I906" t="str">
            <v>DNESUP</v>
          </cell>
          <cell r="K906" t="str">
            <v>IDA</v>
          </cell>
          <cell r="L906" t="str">
            <v>AOI</v>
          </cell>
          <cell r="M906">
            <v>1281</v>
          </cell>
          <cell r="Q906">
            <v>1281</v>
          </cell>
          <cell r="R906" t="str">
            <v>titre</v>
          </cell>
          <cell r="T906">
            <v>130.66908799999999</v>
          </cell>
          <cell r="U906">
            <v>1</v>
          </cell>
          <cell r="V906">
            <v>167387.10172799998</v>
          </cell>
          <cell r="W906">
            <v>0</v>
          </cell>
          <cell r="X906">
            <v>0</v>
          </cell>
          <cell r="Y906">
            <v>0</v>
          </cell>
          <cell r="Z906">
            <v>167387.10172799998</v>
          </cell>
          <cell r="AA906">
            <v>167387.10172799998</v>
          </cell>
          <cell r="AB906">
            <v>0</v>
          </cell>
          <cell r="AC906">
            <v>0</v>
          </cell>
          <cell r="AD906">
            <v>0</v>
          </cell>
          <cell r="AE906">
            <v>167387.10172799998</v>
          </cell>
          <cell r="AF906">
            <v>0</v>
          </cell>
          <cell r="AG906">
            <v>0</v>
          </cell>
          <cell r="AH906">
            <v>0</v>
          </cell>
          <cell r="AI906">
            <v>0</v>
          </cell>
          <cell r="AJ906">
            <v>0</v>
          </cell>
          <cell r="AL906">
            <v>0</v>
          </cell>
        </row>
        <row r="907">
          <cell r="B907" t="str">
            <v>ST/ESRS</v>
          </cell>
          <cell r="C907" t="str">
            <v>B3A</v>
          </cell>
          <cell r="D907" t="str">
            <v>B3AE</v>
          </cell>
          <cell r="E907" t="str">
            <v>ISSEG</v>
          </cell>
          <cell r="G907">
            <v>23</v>
          </cell>
          <cell r="H907" t="str">
            <v>Bibliothèques de proximité / Fourniture de volumes pour la collection minimale</v>
          </cell>
          <cell r="I907" t="str">
            <v>DNESUP</v>
          </cell>
          <cell r="K907" t="str">
            <v>IDA</v>
          </cell>
          <cell r="L907" t="str">
            <v>AOI</v>
          </cell>
          <cell r="M907">
            <v>1994</v>
          </cell>
          <cell r="Q907">
            <v>1994</v>
          </cell>
          <cell r="R907" t="str">
            <v>titre</v>
          </cell>
          <cell r="T907">
            <v>130.66908799999999</v>
          </cell>
          <cell r="U907">
            <v>1</v>
          </cell>
          <cell r="V907">
            <v>260554.16147199998</v>
          </cell>
          <cell r="W907">
            <v>0</v>
          </cell>
          <cell r="X907">
            <v>0</v>
          </cell>
          <cell r="Y907">
            <v>0</v>
          </cell>
          <cell r="Z907">
            <v>260554.16147199998</v>
          </cell>
          <cell r="AA907">
            <v>260554.16147199998</v>
          </cell>
          <cell r="AB907">
            <v>0</v>
          </cell>
          <cell r="AC907">
            <v>0</v>
          </cell>
          <cell r="AD907">
            <v>0</v>
          </cell>
          <cell r="AE907">
            <v>260554.16147199998</v>
          </cell>
          <cell r="AF907">
            <v>0</v>
          </cell>
          <cell r="AG907">
            <v>0</v>
          </cell>
          <cell r="AH907">
            <v>0</v>
          </cell>
          <cell r="AI907">
            <v>0</v>
          </cell>
          <cell r="AJ907">
            <v>0</v>
          </cell>
          <cell r="AL907">
            <v>0</v>
          </cell>
        </row>
        <row r="908">
          <cell r="B908" t="str">
            <v>ST/ESRS</v>
          </cell>
          <cell r="C908" t="str">
            <v>B3A</v>
          </cell>
          <cell r="D908" t="str">
            <v>B3AE</v>
          </cell>
          <cell r="E908" t="str">
            <v>ISFAD</v>
          </cell>
          <cell r="G908">
            <v>23</v>
          </cell>
          <cell r="H908" t="str">
            <v>Bibliothèques de proximité / Fourniture de volumes pour la collection minimale</v>
          </cell>
          <cell r="I908" t="str">
            <v>DNESUP</v>
          </cell>
          <cell r="K908" t="str">
            <v>IDA</v>
          </cell>
          <cell r="L908" t="str">
            <v>AOI</v>
          </cell>
          <cell r="M908">
            <v>712</v>
          </cell>
          <cell r="Q908">
            <v>712</v>
          </cell>
          <cell r="R908" t="str">
            <v>titre</v>
          </cell>
          <cell r="T908">
            <v>130.66908799999999</v>
          </cell>
          <cell r="U908">
            <v>1</v>
          </cell>
          <cell r="V908">
            <v>93036.390655999989</v>
          </cell>
          <cell r="W908">
            <v>0</v>
          </cell>
          <cell r="X908">
            <v>0</v>
          </cell>
          <cell r="Y908">
            <v>0</v>
          </cell>
          <cell r="Z908">
            <v>93036.390655999989</v>
          </cell>
          <cell r="AA908">
            <v>93036.390655999989</v>
          </cell>
          <cell r="AB908">
            <v>0</v>
          </cell>
          <cell r="AC908">
            <v>0</v>
          </cell>
          <cell r="AD908">
            <v>0</v>
          </cell>
          <cell r="AE908">
            <v>93036.390655999989</v>
          </cell>
          <cell r="AF908">
            <v>0</v>
          </cell>
          <cell r="AG908">
            <v>0</v>
          </cell>
          <cell r="AH908">
            <v>0</v>
          </cell>
          <cell r="AI908">
            <v>0</v>
          </cell>
          <cell r="AJ908">
            <v>0</v>
          </cell>
          <cell r="AL908">
            <v>0</v>
          </cell>
        </row>
        <row r="909">
          <cell r="B909" t="str">
            <v>ST/ESRS</v>
          </cell>
          <cell r="C909" t="str">
            <v>B3A</v>
          </cell>
          <cell r="D909" t="str">
            <v>B3AE</v>
          </cell>
          <cell r="E909" t="str">
            <v>ISAG</v>
          </cell>
          <cell r="G909">
            <v>23</v>
          </cell>
          <cell r="H909" t="str">
            <v>Bibliothèques de proximité / Fourniture de volumes pour la collection minimale</v>
          </cell>
          <cell r="I909" t="str">
            <v>DNESUP</v>
          </cell>
          <cell r="K909" t="str">
            <v>IDA</v>
          </cell>
          <cell r="L909" t="str">
            <v>AOI</v>
          </cell>
          <cell r="M909">
            <v>620</v>
          </cell>
          <cell r="Q909">
            <v>620</v>
          </cell>
          <cell r="R909" t="str">
            <v>titre</v>
          </cell>
          <cell r="T909">
            <v>130.66908799999999</v>
          </cell>
          <cell r="U909">
            <v>1</v>
          </cell>
          <cell r="V909">
            <v>81014.834559999988</v>
          </cell>
          <cell r="W909">
            <v>0</v>
          </cell>
          <cell r="X909">
            <v>0</v>
          </cell>
          <cell r="Y909">
            <v>0</v>
          </cell>
          <cell r="Z909">
            <v>81014.834559999988</v>
          </cell>
          <cell r="AA909">
            <v>81014.834559999988</v>
          </cell>
          <cell r="AB909">
            <v>0</v>
          </cell>
          <cell r="AC909">
            <v>0</v>
          </cell>
          <cell r="AD909">
            <v>0</v>
          </cell>
          <cell r="AE909">
            <v>81014.834559999988</v>
          </cell>
          <cell r="AF909">
            <v>0</v>
          </cell>
          <cell r="AG909">
            <v>0</v>
          </cell>
          <cell r="AH909">
            <v>0</v>
          </cell>
          <cell r="AI909">
            <v>0</v>
          </cell>
          <cell r="AJ909">
            <v>0</v>
          </cell>
          <cell r="AL909">
            <v>0</v>
          </cell>
        </row>
        <row r="910">
          <cell r="B910" t="str">
            <v>ST/ESRS</v>
          </cell>
          <cell r="C910" t="str">
            <v>B3A</v>
          </cell>
          <cell r="D910" t="str">
            <v>B3AE</v>
          </cell>
          <cell r="E910" t="str">
            <v>UJNK</v>
          </cell>
          <cell r="G910">
            <v>23</v>
          </cell>
          <cell r="H910" t="str">
            <v>Bibliothèques de proximité / Fourniture de volumes pour la collection minimale</v>
          </cell>
          <cell r="I910" t="str">
            <v>DNESUP</v>
          </cell>
          <cell r="K910" t="str">
            <v>IDA</v>
          </cell>
          <cell r="L910" t="str">
            <v>AOI</v>
          </cell>
          <cell r="M910">
            <v>749</v>
          </cell>
          <cell r="Q910">
            <v>749</v>
          </cell>
          <cell r="R910" t="str">
            <v>titre</v>
          </cell>
          <cell r="T910">
            <v>130.66908799999999</v>
          </cell>
          <cell r="U910">
            <v>1</v>
          </cell>
          <cell r="V910">
            <v>97871.146911999997</v>
          </cell>
          <cell r="W910">
            <v>0</v>
          </cell>
          <cell r="X910">
            <v>0</v>
          </cell>
          <cell r="Y910">
            <v>0</v>
          </cell>
          <cell r="Z910">
            <v>97871.146911999997</v>
          </cell>
          <cell r="AA910">
            <v>97871.146911999997</v>
          </cell>
          <cell r="AB910">
            <v>0</v>
          </cell>
          <cell r="AC910">
            <v>0</v>
          </cell>
          <cell r="AD910">
            <v>0</v>
          </cell>
          <cell r="AE910">
            <v>97871.146911999997</v>
          </cell>
          <cell r="AF910">
            <v>0</v>
          </cell>
          <cell r="AG910">
            <v>0</v>
          </cell>
          <cell r="AH910">
            <v>0</v>
          </cell>
          <cell r="AI910">
            <v>0</v>
          </cell>
          <cell r="AJ910">
            <v>0</v>
          </cell>
          <cell r="AL910">
            <v>0</v>
          </cell>
        </row>
        <row r="911">
          <cell r="B911" t="str">
            <v>ST/ESRS</v>
          </cell>
          <cell r="C911" t="str">
            <v>B3A</v>
          </cell>
          <cell r="D911" t="str">
            <v>B3AE</v>
          </cell>
          <cell r="E911" t="str">
            <v>EPIK</v>
          </cell>
          <cell r="G911">
            <v>23</v>
          </cell>
          <cell r="H911" t="str">
            <v>Bibliothèques de proximité / Fourniture de volumes pour la collection minimale</v>
          </cell>
          <cell r="I911" t="str">
            <v>DNESUP</v>
          </cell>
          <cell r="K911" t="str">
            <v>IDA</v>
          </cell>
          <cell r="L911" t="str">
            <v>AOI</v>
          </cell>
          <cell r="M911">
            <v>1672</v>
          </cell>
          <cell r="Q911">
            <v>1672</v>
          </cell>
          <cell r="R911" t="str">
            <v>titre</v>
          </cell>
          <cell r="T911">
            <v>130.66908799999999</v>
          </cell>
          <cell r="U911">
            <v>1</v>
          </cell>
          <cell r="V911">
            <v>218478.71513599998</v>
          </cell>
          <cell r="W911">
            <v>0</v>
          </cell>
          <cell r="X911">
            <v>0</v>
          </cell>
          <cell r="Y911">
            <v>0</v>
          </cell>
          <cell r="Z911">
            <v>218478.71513599998</v>
          </cell>
          <cell r="AA911">
            <v>218478.71513599998</v>
          </cell>
          <cell r="AB911">
            <v>0</v>
          </cell>
          <cell r="AC911">
            <v>0</v>
          </cell>
          <cell r="AD911">
            <v>0</v>
          </cell>
          <cell r="AE911">
            <v>218478.71513599998</v>
          </cell>
          <cell r="AF911">
            <v>0</v>
          </cell>
          <cell r="AG911">
            <v>0</v>
          </cell>
          <cell r="AH911">
            <v>0</v>
          </cell>
          <cell r="AI911">
            <v>0</v>
          </cell>
          <cell r="AJ911">
            <v>0</v>
          </cell>
          <cell r="AL911">
            <v>0</v>
          </cell>
        </row>
        <row r="912">
          <cell r="B912" t="str">
            <v>ST/ESRS</v>
          </cell>
          <cell r="C912" t="str">
            <v>B3A</v>
          </cell>
          <cell r="D912" t="str">
            <v>B3AE</v>
          </cell>
          <cell r="E912" t="str">
            <v>CUR LABE</v>
          </cell>
          <cell r="G912">
            <v>23</v>
          </cell>
          <cell r="H912" t="str">
            <v>Bibliothèques de proximité / Fourniture de volumes pour la collection minimale</v>
          </cell>
          <cell r="I912" t="str">
            <v>DNESUP</v>
          </cell>
          <cell r="K912" t="str">
            <v>IDA</v>
          </cell>
          <cell r="L912" t="str">
            <v>AOI</v>
          </cell>
          <cell r="M912">
            <v>1558</v>
          </cell>
          <cell r="Q912">
            <v>1558</v>
          </cell>
          <cell r="R912" t="str">
            <v>titre</v>
          </cell>
          <cell r="T912">
            <v>130.66908799999999</v>
          </cell>
          <cell r="U912">
            <v>1</v>
          </cell>
          <cell r="V912">
            <v>203582.43910399999</v>
          </cell>
          <cell r="W912">
            <v>0</v>
          </cell>
          <cell r="X912">
            <v>0</v>
          </cell>
          <cell r="Y912">
            <v>0</v>
          </cell>
          <cell r="Z912">
            <v>203582.43910399999</v>
          </cell>
          <cell r="AA912">
            <v>203582.43910399999</v>
          </cell>
          <cell r="AB912">
            <v>0</v>
          </cell>
          <cell r="AC912">
            <v>0</v>
          </cell>
          <cell r="AD912">
            <v>0</v>
          </cell>
          <cell r="AE912">
            <v>203582.43910399999</v>
          </cell>
          <cell r="AF912">
            <v>0</v>
          </cell>
          <cell r="AG912">
            <v>0</v>
          </cell>
          <cell r="AH912">
            <v>0</v>
          </cell>
          <cell r="AI912">
            <v>0</v>
          </cell>
          <cell r="AJ912">
            <v>0</v>
          </cell>
          <cell r="AL912">
            <v>0</v>
          </cell>
        </row>
        <row r="913">
          <cell r="B913" t="str">
            <v>ST/ESRS</v>
          </cell>
          <cell r="C913" t="str">
            <v>B3A</v>
          </cell>
          <cell r="D913" t="str">
            <v>B3AE</v>
          </cell>
          <cell r="E913" t="str">
            <v>CUR NZER</v>
          </cell>
          <cell r="G913">
            <v>23</v>
          </cell>
          <cell r="H913" t="str">
            <v>Bibliothèques de proximité / Fourniture de volumes pour la collection minimale</v>
          </cell>
          <cell r="I913" t="str">
            <v>DNESUP</v>
          </cell>
          <cell r="K913" t="str">
            <v>IDA</v>
          </cell>
          <cell r="L913" t="str">
            <v>AOI</v>
          </cell>
          <cell r="M913">
            <v>1565</v>
          </cell>
          <cell r="Q913">
            <v>1565</v>
          </cell>
          <cell r="R913" t="str">
            <v>titre</v>
          </cell>
          <cell r="T913">
            <v>130.66908799999999</v>
          </cell>
          <cell r="U913">
            <v>1</v>
          </cell>
          <cell r="V913">
            <v>204497.12271999998</v>
          </cell>
          <cell r="W913">
            <v>0</v>
          </cell>
          <cell r="X913">
            <v>0</v>
          </cell>
          <cell r="Y913">
            <v>0</v>
          </cell>
          <cell r="Z913">
            <v>204497.12271999998</v>
          </cell>
          <cell r="AA913">
            <v>204497.12271999998</v>
          </cell>
          <cell r="AB913">
            <v>0</v>
          </cell>
          <cell r="AC913">
            <v>0</v>
          </cell>
          <cell r="AD913">
            <v>0</v>
          </cell>
          <cell r="AE913">
            <v>204497.12271999998</v>
          </cell>
          <cell r="AF913">
            <v>0</v>
          </cell>
          <cell r="AG913">
            <v>0</v>
          </cell>
          <cell r="AH913">
            <v>0</v>
          </cell>
          <cell r="AI913">
            <v>0</v>
          </cell>
          <cell r="AJ913">
            <v>0</v>
          </cell>
          <cell r="AL913">
            <v>0</v>
          </cell>
        </row>
        <row r="914">
          <cell r="B914" t="str">
            <v>ST/ESRS</v>
          </cell>
          <cell r="C914" t="str">
            <v>B3A</v>
          </cell>
          <cell r="D914" t="str">
            <v>B3AE</v>
          </cell>
          <cell r="E914" t="str">
            <v>IISMVD</v>
          </cell>
          <cell r="G914">
            <v>23</v>
          </cell>
          <cell r="H914" t="str">
            <v>Bibliothèques de proximité / Fourniture de volumes pour la collection minimale</v>
          </cell>
          <cell r="I914" t="str">
            <v>DNESUP</v>
          </cell>
          <cell r="K914" t="str">
            <v>IDA</v>
          </cell>
          <cell r="L914" t="str">
            <v>AOI</v>
          </cell>
          <cell r="M914">
            <v>512</v>
          </cell>
          <cell r="Q914">
            <v>512</v>
          </cell>
          <cell r="R914" t="str">
            <v>titre</v>
          </cell>
          <cell r="T914">
            <v>130.66908799999999</v>
          </cell>
          <cell r="U914">
            <v>1</v>
          </cell>
          <cell r="V914">
            <v>66902.573055999994</v>
          </cell>
          <cell r="W914">
            <v>0</v>
          </cell>
          <cell r="X914">
            <v>0</v>
          </cell>
          <cell r="Y914">
            <v>0</v>
          </cell>
          <cell r="Z914">
            <v>66902.573055999994</v>
          </cell>
          <cell r="AA914">
            <v>66902.573055999994</v>
          </cell>
          <cell r="AB914">
            <v>0</v>
          </cell>
          <cell r="AC914">
            <v>0</v>
          </cell>
          <cell r="AD914">
            <v>0</v>
          </cell>
          <cell r="AE914">
            <v>66902.573055999994</v>
          </cell>
          <cell r="AF914">
            <v>0</v>
          </cell>
          <cell r="AG914">
            <v>0</v>
          </cell>
          <cell r="AH914">
            <v>0</v>
          </cell>
          <cell r="AI914">
            <v>0</v>
          </cell>
          <cell r="AJ914">
            <v>0</v>
          </cell>
          <cell r="AL914">
            <v>0</v>
          </cell>
        </row>
        <row r="915">
          <cell r="B915" t="str">
            <v>ST/ESRS</v>
          </cell>
          <cell r="C915" t="str">
            <v>B3A</v>
          </cell>
          <cell r="D915" t="str">
            <v>B3AE</v>
          </cell>
          <cell r="E915" t="str">
            <v>ISTM</v>
          </cell>
          <cell r="G915">
            <v>23</v>
          </cell>
          <cell r="H915" t="str">
            <v>Bibliothèques de proximité / Fourniture de volumes pour la collection minimale</v>
          </cell>
          <cell r="I915" t="str">
            <v>DNESUP</v>
          </cell>
          <cell r="K915" t="str">
            <v>IDA</v>
          </cell>
          <cell r="L915" t="str">
            <v>AOI</v>
          </cell>
          <cell r="M915">
            <v>960</v>
          </cell>
          <cell r="Q915">
            <v>960</v>
          </cell>
          <cell r="R915" t="str">
            <v>titre</v>
          </cell>
          <cell r="T915">
            <v>130.66908799999999</v>
          </cell>
          <cell r="U915">
            <v>1</v>
          </cell>
          <cell r="V915">
            <v>125442.32447999998</v>
          </cell>
          <cell r="W915">
            <v>0</v>
          </cell>
          <cell r="X915">
            <v>0</v>
          </cell>
          <cell r="Y915">
            <v>0</v>
          </cell>
          <cell r="Z915">
            <v>125442.32447999998</v>
          </cell>
          <cell r="AA915">
            <v>125442.32447999998</v>
          </cell>
          <cell r="AB915">
            <v>0</v>
          </cell>
          <cell r="AC915">
            <v>0</v>
          </cell>
          <cell r="AD915">
            <v>0</v>
          </cell>
          <cell r="AE915">
            <v>125442.32447999998</v>
          </cell>
          <cell r="AF915">
            <v>0</v>
          </cell>
          <cell r="AG915">
            <v>0</v>
          </cell>
          <cell r="AH915">
            <v>0</v>
          </cell>
          <cell r="AI915">
            <v>0</v>
          </cell>
          <cell r="AJ915">
            <v>0</v>
          </cell>
          <cell r="AL915">
            <v>0</v>
          </cell>
        </row>
        <row r="916">
          <cell r="B916" t="str">
            <v>ST/ESRS</v>
          </cell>
          <cell r="C916" t="str">
            <v>B3A</v>
          </cell>
          <cell r="D916" t="str">
            <v>B3AE</v>
          </cell>
          <cell r="E916" t="str">
            <v>ISSAVF</v>
          </cell>
          <cell r="G916">
            <v>23</v>
          </cell>
          <cell r="H916" t="str">
            <v>Bibliothèques de proximité / Fourniture de volumes pour la collection minimale</v>
          </cell>
          <cell r="I916" t="str">
            <v>DNESUP</v>
          </cell>
          <cell r="K916" t="str">
            <v>IDA</v>
          </cell>
          <cell r="L916" t="str">
            <v>AOI</v>
          </cell>
          <cell r="M916">
            <v>546</v>
          </cell>
          <cell r="Q916">
            <v>546</v>
          </cell>
          <cell r="R916" t="str">
            <v>titre</v>
          </cell>
          <cell r="T916">
            <v>130.66908799999999</v>
          </cell>
          <cell r="U916">
            <v>1</v>
          </cell>
          <cell r="V916">
            <v>71345.322047999987</v>
          </cell>
          <cell r="W916">
            <v>0</v>
          </cell>
          <cell r="X916">
            <v>0</v>
          </cell>
          <cell r="Y916">
            <v>0</v>
          </cell>
          <cell r="Z916">
            <v>71345.322047999987</v>
          </cell>
          <cell r="AA916">
            <v>71345.322047999987</v>
          </cell>
          <cell r="AB916">
            <v>0</v>
          </cell>
          <cell r="AC916">
            <v>0</v>
          </cell>
          <cell r="AD916">
            <v>0</v>
          </cell>
          <cell r="AE916">
            <v>71345.322047999987</v>
          </cell>
          <cell r="AF916">
            <v>0</v>
          </cell>
          <cell r="AG916">
            <v>0</v>
          </cell>
          <cell r="AH916">
            <v>0</v>
          </cell>
          <cell r="AI916">
            <v>0</v>
          </cell>
          <cell r="AJ916">
            <v>0</v>
          </cell>
          <cell r="AL916">
            <v>0</v>
          </cell>
        </row>
        <row r="917">
          <cell r="B917" t="str">
            <v>ST/ESRS</v>
          </cell>
          <cell r="C917" t="str">
            <v>B3A</v>
          </cell>
          <cell r="D917" t="str">
            <v>B3AE</v>
          </cell>
          <cell r="E917" t="str">
            <v>INAUC</v>
          </cell>
          <cell r="G917">
            <v>23</v>
          </cell>
          <cell r="H917" t="str">
            <v>Bibliothèques de proximité / Fourniture de volumes pour la collection minimale</v>
          </cell>
          <cell r="I917" t="str">
            <v>DNESUP</v>
          </cell>
          <cell r="K917" t="str">
            <v>IDA</v>
          </cell>
          <cell r="L917" t="str">
            <v>AOI</v>
          </cell>
          <cell r="M917">
            <v>574</v>
          </cell>
          <cell r="Q917">
            <v>574</v>
          </cell>
          <cell r="R917" t="str">
            <v>titre</v>
          </cell>
          <cell r="T917">
            <v>130.66908799999999</v>
          </cell>
          <cell r="U917">
            <v>1</v>
          </cell>
          <cell r="V917">
            <v>75004.056511999996</v>
          </cell>
          <cell r="W917">
            <v>0</v>
          </cell>
          <cell r="X917">
            <v>0</v>
          </cell>
          <cell r="Y917">
            <v>0</v>
          </cell>
          <cell r="Z917">
            <v>75004.056511999996</v>
          </cell>
          <cell r="AA917">
            <v>75004.056511999996</v>
          </cell>
          <cell r="AB917">
            <v>0</v>
          </cell>
          <cell r="AC917">
            <v>0</v>
          </cell>
          <cell r="AD917">
            <v>0</v>
          </cell>
          <cell r="AE917">
            <v>75004.056511999996</v>
          </cell>
          <cell r="AF917">
            <v>0</v>
          </cell>
          <cell r="AG917">
            <v>0</v>
          </cell>
          <cell r="AH917">
            <v>0</v>
          </cell>
          <cell r="AI917">
            <v>0</v>
          </cell>
          <cell r="AJ917">
            <v>0</v>
          </cell>
          <cell r="AL917">
            <v>0</v>
          </cell>
        </row>
        <row r="918">
          <cell r="B918" t="str">
            <v>ST/ESRS</v>
          </cell>
          <cell r="C918" t="str">
            <v>B3A</v>
          </cell>
          <cell r="D918" t="str">
            <v>B3AE</v>
          </cell>
          <cell r="E918" t="str">
            <v>ISICC</v>
          </cell>
          <cell r="G918">
            <v>23</v>
          </cell>
          <cell r="H918" t="str">
            <v>Bibliothèques de proximité / Fourniture de volumes pour la collection minimale</v>
          </cell>
          <cell r="I918" t="str">
            <v>DNESUP</v>
          </cell>
          <cell r="K918" t="str">
            <v>IDA</v>
          </cell>
          <cell r="L918" t="str">
            <v>AOI</v>
          </cell>
          <cell r="M918">
            <v>484</v>
          </cell>
          <cell r="Q918">
            <v>484</v>
          </cell>
          <cell r="R918" t="str">
            <v>titre</v>
          </cell>
          <cell r="T918">
            <v>130.66908799999999</v>
          </cell>
          <cell r="U918">
            <v>1</v>
          </cell>
          <cell r="V918">
            <v>63243.838591999993</v>
          </cell>
          <cell r="W918">
            <v>0</v>
          </cell>
          <cell r="X918">
            <v>0</v>
          </cell>
          <cell r="Y918">
            <v>0</v>
          </cell>
          <cell r="Z918">
            <v>63243.838591999993</v>
          </cell>
          <cell r="AA918">
            <v>63243.838591999993</v>
          </cell>
          <cell r="AB918">
            <v>0</v>
          </cell>
          <cell r="AC918">
            <v>0</v>
          </cell>
          <cell r="AD918">
            <v>0</v>
          </cell>
          <cell r="AE918">
            <v>63243.838591999993</v>
          </cell>
          <cell r="AF918">
            <v>0</v>
          </cell>
          <cell r="AG918">
            <v>0</v>
          </cell>
          <cell r="AH918">
            <v>0</v>
          </cell>
          <cell r="AI918">
            <v>0</v>
          </cell>
          <cell r="AJ918">
            <v>0</v>
          </cell>
          <cell r="AL918">
            <v>0</v>
          </cell>
        </row>
        <row r="919">
          <cell r="B919" t="str">
            <v>ST/ESRS</v>
          </cell>
          <cell r="C919" t="str">
            <v>B3A</v>
          </cell>
          <cell r="D919" t="str">
            <v>B3AE</v>
          </cell>
          <cell r="E919" t="str">
            <v>CSP</v>
          </cell>
          <cell r="G919">
            <v>15</v>
          </cell>
          <cell r="H919" t="str">
            <v>Bibliothèques de proximité : Missions de supervision  6j/mois</v>
          </cell>
          <cell r="I919" t="str">
            <v>DNESUP</v>
          </cell>
          <cell r="K919" t="str">
            <v>IDA</v>
          </cell>
          <cell r="L919" t="str">
            <v>AUT</v>
          </cell>
          <cell r="M919">
            <v>36</v>
          </cell>
          <cell r="Q919">
            <v>36</v>
          </cell>
          <cell r="R919" t="str">
            <v>pxj</v>
          </cell>
          <cell r="T919">
            <v>113.9556</v>
          </cell>
          <cell r="U919">
            <v>0.9</v>
          </cell>
          <cell r="V919">
            <v>4102.4016000000001</v>
          </cell>
          <cell r="W919">
            <v>0</v>
          </cell>
          <cell r="X919">
            <v>0</v>
          </cell>
          <cell r="Y919">
            <v>0</v>
          </cell>
          <cell r="Z919">
            <v>4102.4016000000001</v>
          </cell>
          <cell r="AA919">
            <v>3692.1614400000003</v>
          </cell>
          <cell r="AB919">
            <v>0</v>
          </cell>
          <cell r="AC919">
            <v>0</v>
          </cell>
          <cell r="AD919">
            <v>0</v>
          </cell>
          <cell r="AE919">
            <v>3692.1614400000003</v>
          </cell>
          <cell r="AF919">
            <v>410.24015999999983</v>
          </cell>
          <cell r="AG919">
            <v>0</v>
          </cell>
          <cell r="AH919">
            <v>0</v>
          </cell>
          <cell r="AI919">
            <v>0</v>
          </cell>
          <cell r="AJ919">
            <v>410.24015999999983</v>
          </cell>
          <cell r="AL919">
            <v>0</v>
          </cell>
        </row>
        <row r="920">
          <cell r="B920" t="str">
            <v>ST/ESRS</v>
          </cell>
          <cell r="C920" t="str">
            <v>B3A</v>
          </cell>
          <cell r="D920" t="str">
            <v>B3AA</v>
          </cell>
          <cell r="E920" t="str">
            <v>DNESUP</v>
          </cell>
          <cell r="G920">
            <v>25</v>
          </cell>
          <cell r="H920" t="str">
            <v>Appui institutionnel réforme programmes en LMD (UQAM) 2è phase</v>
          </cell>
          <cell r="I920" t="str">
            <v>DNESUP</v>
          </cell>
          <cell r="K920" t="str">
            <v>IDA</v>
          </cell>
          <cell r="L920" t="str">
            <v>LR</v>
          </cell>
          <cell r="M920">
            <v>1</v>
          </cell>
          <cell r="Q920">
            <v>1</v>
          </cell>
          <cell r="R920" t="str">
            <v>contrat</v>
          </cell>
          <cell r="T920">
            <v>1749078.9783456</v>
          </cell>
          <cell r="U920">
            <v>1</v>
          </cell>
          <cell r="V920">
            <v>1749078.9783456</v>
          </cell>
          <cell r="W920">
            <v>0</v>
          </cell>
          <cell r="X920">
            <v>0</v>
          </cell>
          <cell r="Y920">
            <v>0</v>
          </cell>
          <cell r="Z920">
            <v>1749078.9783456</v>
          </cell>
          <cell r="AA920">
            <v>1749078.9783456</v>
          </cell>
          <cell r="AB920">
            <v>0</v>
          </cell>
          <cell r="AC920">
            <v>0</v>
          </cell>
          <cell r="AD920">
            <v>0</v>
          </cell>
          <cell r="AE920">
            <v>1749078.9783456</v>
          </cell>
          <cell r="AF920">
            <v>0</v>
          </cell>
          <cell r="AG920">
            <v>0</v>
          </cell>
          <cell r="AH920">
            <v>0</v>
          </cell>
          <cell r="AI920">
            <v>0</v>
          </cell>
          <cell r="AJ920">
            <v>0</v>
          </cell>
          <cell r="AL920">
            <v>0</v>
          </cell>
        </row>
        <row r="921">
          <cell r="B921" t="str">
            <v>ST/ESRS</v>
          </cell>
          <cell r="C921" t="str">
            <v>B3A</v>
          </cell>
          <cell r="D921" t="str">
            <v>B3AA</v>
          </cell>
          <cell r="E921" t="str">
            <v>DNESUP</v>
          </cell>
          <cell r="G921">
            <v>25</v>
          </cell>
          <cell r="H921" t="str">
            <v>Voyage d'étude au Maroc sur LMD</v>
          </cell>
          <cell r="I921" t="str">
            <v>DNESUP</v>
          </cell>
          <cell r="K921" t="str">
            <v>IDA</v>
          </cell>
          <cell r="L921" t="str">
            <v>AUT</v>
          </cell>
          <cell r="M921">
            <v>1</v>
          </cell>
          <cell r="Q921">
            <v>1</v>
          </cell>
          <cell r="R921" t="str">
            <v>forfait</v>
          </cell>
          <cell r="T921">
            <v>27543.068520000001</v>
          </cell>
          <cell r="U921">
            <v>1</v>
          </cell>
          <cell r="V921">
            <v>27543.068520000001</v>
          </cell>
          <cell r="W921">
            <v>0</v>
          </cell>
          <cell r="X921">
            <v>0</v>
          </cell>
          <cell r="Y921">
            <v>0</v>
          </cell>
          <cell r="Z921">
            <v>27543.068520000001</v>
          </cell>
          <cell r="AA921">
            <v>27543.068520000001</v>
          </cell>
          <cell r="AB921">
            <v>0</v>
          </cell>
          <cell r="AC921">
            <v>0</v>
          </cell>
          <cell r="AD921">
            <v>0</v>
          </cell>
          <cell r="AE921">
            <v>27543.068520000001</v>
          </cell>
          <cell r="AF921">
            <v>0</v>
          </cell>
          <cell r="AG921">
            <v>0</v>
          </cell>
          <cell r="AH921">
            <v>0</v>
          </cell>
          <cell r="AI921">
            <v>0</v>
          </cell>
          <cell r="AJ921">
            <v>0</v>
          </cell>
          <cell r="AL921">
            <v>0</v>
          </cell>
        </row>
        <row r="922">
          <cell r="B922" t="str">
            <v>ST/ESRS</v>
          </cell>
          <cell r="C922" t="str">
            <v>B3B</v>
          </cell>
          <cell r="D922" t="str">
            <v>B3BA</v>
          </cell>
          <cell r="E922" t="str">
            <v>DNRST</v>
          </cell>
          <cell r="G922">
            <v>25</v>
          </cell>
          <cell r="H922" t="str">
            <v>Appui pour édition et impression de 10 rapports scientifiques  Reporté en 2006</v>
          </cell>
          <cell r="I922" t="str">
            <v>DNRS</v>
          </cell>
          <cell r="K922" t="str">
            <v>IDA</v>
          </cell>
          <cell r="L922" t="str">
            <v>AUT</v>
          </cell>
          <cell r="M922">
            <v>10</v>
          </cell>
          <cell r="Q922">
            <v>10</v>
          </cell>
          <cell r="R922" t="str">
            <v>pub</v>
          </cell>
          <cell r="T922">
            <v>2047.40228</v>
          </cell>
          <cell r="U922">
            <v>1</v>
          </cell>
          <cell r="V922">
            <v>20474.022799999999</v>
          </cell>
          <cell r="W922">
            <v>0</v>
          </cell>
          <cell r="X922">
            <v>0</v>
          </cell>
          <cell r="Y922">
            <v>0</v>
          </cell>
          <cell r="Z922">
            <v>20474.022799999999</v>
          </cell>
          <cell r="AA922">
            <v>20474.022799999999</v>
          </cell>
          <cell r="AB922">
            <v>0</v>
          </cell>
          <cell r="AC922">
            <v>0</v>
          </cell>
          <cell r="AD922">
            <v>0</v>
          </cell>
          <cell r="AE922">
            <v>20474.022799999999</v>
          </cell>
          <cell r="AF922">
            <v>0</v>
          </cell>
          <cell r="AG922">
            <v>0</v>
          </cell>
          <cell r="AH922">
            <v>0</v>
          </cell>
          <cell r="AI922">
            <v>0</v>
          </cell>
          <cell r="AJ922">
            <v>0</v>
          </cell>
          <cell r="AL922">
            <v>0</v>
          </cell>
        </row>
        <row r="923">
          <cell r="B923" t="str">
            <v>ST/ESRS</v>
          </cell>
          <cell r="C923" t="str">
            <v>B3B</v>
          </cell>
          <cell r="D923" t="str">
            <v>B3BA</v>
          </cell>
          <cell r="E923" t="str">
            <v>DNRST</v>
          </cell>
          <cell r="G923">
            <v>25</v>
          </cell>
          <cell r="H923" t="str">
            <v>Journée scientifique nationale du FRI</v>
          </cell>
          <cell r="I923" t="str">
            <v>DNRS</v>
          </cell>
          <cell r="K923" t="str">
            <v>IDA</v>
          </cell>
          <cell r="L923" t="str">
            <v>AUT</v>
          </cell>
          <cell r="M923">
            <v>1</v>
          </cell>
          <cell r="Q923">
            <v>1</v>
          </cell>
          <cell r="R923" t="str">
            <v>forfait</v>
          </cell>
          <cell r="T923">
            <v>43284.135399999999</v>
          </cell>
          <cell r="U923">
            <v>1</v>
          </cell>
          <cell r="V923">
            <v>43284.135399999999</v>
          </cell>
          <cell r="W923">
            <v>0</v>
          </cell>
          <cell r="X923">
            <v>0</v>
          </cell>
          <cell r="Y923">
            <v>0</v>
          </cell>
          <cell r="Z923">
            <v>43284.135399999999</v>
          </cell>
          <cell r="AA923">
            <v>43284.135399999999</v>
          </cell>
          <cell r="AB923">
            <v>0</v>
          </cell>
          <cell r="AC923">
            <v>0</v>
          </cell>
          <cell r="AD923">
            <v>0</v>
          </cell>
          <cell r="AE923">
            <v>43284.135399999999</v>
          </cell>
          <cell r="AF923">
            <v>0</v>
          </cell>
          <cell r="AG923">
            <v>0</v>
          </cell>
          <cell r="AH923">
            <v>0</v>
          </cell>
          <cell r="AI923">
            <v>0</v>
          </cell>
          <cell r="AJ923">
            <v>0</v>
          </cell>
          <cell r="AL923">
            <v>0</v>
          </cell>
        </row>
        <row r="924">
          <cell r="B924" t="str">
            <v>ST/ESRS</v>
          </cell>
          <cell r="C924" t="str">
            <v>B3A</v>
          </cell>
          <cell r="D924" t="str">
            <v>B3AE</v>
          </cell>
          <cell r="E924" t="str">
            <v>ISSEG</v>
          </cell>
          <cell r="G924">
            <v>22</v>
          </cell>
          <cell r="H924" t="str">
            <v>ISSEG Transfert bibliothèque    131818010 GNF</v>
          </cell>
          <cell r="I924" t="str">
            <v>DNESUP</v>
          </cell>
          <cell r="K924" t="str">
            <v>IDA</v>
          </cell>
          <cell r="L924" t="str">
            <v>COT</v>
          </cell>
          <cell r="M924">
            <v>1</v>
          </cell>
          <cell r="Q924">
            <v>1</v>
          </cell>
          <cell r="R924" t="str">
            <v>forfait</v>
          </cell>
          <cell r="T924">
            <v>131818</v>
          </cell>
          <cell r="U924">
            <v>0.8</v>
          </cell>
          <cell r="V924">
            <v>131818</v>
          </cell>
          <cell r="W924">
            <v>0</v>
          </cell>
          <cell r="X924">
            <v>0</v>
          </cell>
          <cell r="Y924">
            <v>0</v>
          </cell>
          <cell r="Z924">
            <v>131818</v>
          </cell>
          <cell r="AA924">
            <v>105454.40000000001</v>
          </cell>
          <cell r="AB924">
            <v>0</v>
          </cell>
          <cell r="AC924">
            <v>0</v>
          </cell>
          <cell r="AD924">
            <v>0</v>
          </cell>
          <cell r="AE924">
            <v>105454.40000000001</v>
          </cell>
          <cell r="AF924">
            <v>26363.599999999991</v>
          </cell>
          <cell r="AG924">
            <v>0</v>
          </cell>
          <cell r="AH924">
            <v>0</v>
          </cell>
          <cell r="AI924">
            <v>0</v>
          </cell>
          <cell r="AJ924">
            <v>26363.599999999991</v>
          </cell>
          <cell r="AL924">
            <v>0</v>
          </cell>
        </row>
        <row r="925">
          <cell r="B925" t="str">
            <v>ST/ESRS</v>
          </cell>
          <cell r="C925" t="str">
            <v>B3D</v>
          </cell>
          <cell r="D925" t="str">
            <v>B3DK</v>
          </cell>
          <cell r="E925" t="str">
            <v>ISSEG</v>
          </cell>
          <cell r="G925">
            <v>15</v>
          </cell>
          <cell r="H925" t="str">
            <v>ISSEG Appui au fonctionnement</v>
          </cell>
          <cell r="I925" t="str">
            <v>DNESUP</v>
          </cell>
          <cell r="K925" t="str">
            <v>IDA</v>
          </cell>
          <cell r="L925" t="str">
            <v>AUT</v>
          </cell>
          <cell r="M925">
            <v>1</v>
          </cell>
          <cell r="Q925">
            <v>1</v>
          </cell>
          <cell r="R925" t="str">
            <v>an</v>
          </cell>
          <cell r="T925">
            <v>37985.199999999997</v>
          </cell>
          <cell r="U925">
            <v>0.9</v>
          </cell>
          <cell r="V925">
            <v>37985.199999999997</v>
          </cell>
          <cell r="W925">
            <v>0</v>
          </cell>
          <cell r="X925">
            <v>0</v>
          </cell>
          <cell r="Y925">
            <v>0</v>
          </cell>
          <cell r="Z925">
            <v>37985.199999999997</v>
          </cell>
          <cell r="AA925">
            <v>34186.68</v>
          </cell>
          <cell r="AB925">
            <v>0</v>
          </cell>
          <cell r="AC925">
            <v>0</v>
          </cell>
          <cell r="AD925">
            <v>0</v>
          </cell>
          <cell r="AE925">
            <v>34186.68</v>
          </cell>
          <cell r="AF925">
            <v>3798.5199999999968</v>
          </cell>
          <cell r="AG925">
            <v>0</v>
          </cell>
          <cell r="AH925">
            <v>0</v>
          </cell>
          <cell r="AI925">
            <v>0</v>
          </cell>
          <cell r="AJ925">
            <v>3798.5199999999968</v>
          </cell>
          <cell r="AL925">
            <v>0</v>
          </cell>
        </row>
        <row r="926">
          <cell r="B926" t="str">
            <v>ST/ESRS</v>
          </cell>
          <cell r="C926" t="str">
            <v>B3C</v>
          </cell>
          <cell r="D926" t="str">
            <v>B3CA</v>
          </cell>
          <cell r="E926" t="str">
            <v>ISSEG</v>
          </cell>
          <cell r="G926">
            <v>25</v>
          </cell>
          <cell r="H926" t="str">
            <v>ISSEG Appui institutionnel pour la mise en place des prog rénové</v>
          </cell>
          <cell r="I926" t="str">
            <v>ISSEG</v>
          </cell>
          <cell r="K926" t="str">
            <v>IDA</v>
          </cell>
          <cell r="L926" t="str">
            <v>LR</v>
          </cell>
          <cell r="M926">
            <v>1</v>
          </cell>
          <cell r="Q926">
            <v>1</v>
          </cell>
          <cell r="R926" t="str">
            <v>forfait</v>
          </cell>
          <cell r="T926">
            <v>759704</v>
          </cell>
          <cell r="U926">
            <v>1</v>
          </cell>
          <cell r="V926">
            <v>759704</v>
          </cell>
          <cell r="W926">
            <v>0</v>
          </cell>
          <cell r="X926">
            <v>0</v>
          </cell>
          <cell r="Y926">
            <v>0</v>
          </cell>
          <cell r="Z926">
            <v>759704</v>
          </cell>
          <cell r="AA926">
            <v>759704</v>
          </cell>
          <cell r="AB926">
            <v>0</v>
          </cell>
          <cell r="AC926">
            <v>0</v>
          </cell>
          <cell r="AD926">
            <v>0</v>
          </cell>
          <cell r="AE926">
            <v>759704</v>
          </cell>
          <cell r="AF926">
            <v>0</v>
          </cell>
          <cell r="AG926">
            <v>0</v>
          </cell>
          <cell r="AH926">
            <v>0</v>
          </cell>
          <cell r="AI926">
            <v>0</v>
          </cell>
          <cell r="AJ926">
            <v>0</v>
          </cell>
          <cell r="AL926">
            <v>0</v>
          </cell>
        </row>
        <row r="927">
          <cell r="B927" t="str">
            <v>ST/ESRS</v>
          </cell>
          <cell r="C927" t="str">
            <v>C3B</v>
          </cell>
          <cell r="D927" t="str">
            <v>C3BA</v>
          </cell>
          <cell r="E927" t="str">
            <v>SPS</v>
          </cell>
          <cell r="G927">
            <v>25</v>
          </cell>
          <cell r="H927" t="str">
            <v>SPS ISU Form des cadres à excel et access et avancé 8p</v>
          </cell>
          <cell r="I927" t="str">
            <v>SPS</v>
          </cell>
          <cell r="K927" t="str">
            <v>IDA</v>
          </cell>
          <cell r="L927" t="str">
            <v>AUT</v>
          </cell>
          <cell r="M927">
            <v>3</v>
          </cell>
          <cell r="Q927">
            <v>3</v>
          </cell>
          <cell r="R927" t="str">
            <v>p</v>
          </cell>
          <cell r="T927">
            <v>1899.26</v>
          </cell>
          <cell r="U927">
            <v>1</v>
          </cell>
          <cell r="V927">
            <v>5697.78</v>
          </cell>
          <cell r="W927">
            <v>0</v>
          </cell>
          <cell r="X927">
            <v>0</v>
          </cell>
          <cell r="Y927">
            <v>0</v>
          </cell>
          <cell r="Z927">
            <v>5697.78</v>
          </cell>
          <cell r="AA927">
            <v>5697.78</v>
          </cell>
          <cell r="AB927">
            <v>0</v>
          </cell>
          <cell r="AC927">
            <v>0</v>
          </cell>
          <cell r="AD927">
            <v>0</v>
          </cell>
          <cell r="AE927">
            <v>5697.78</v>
          </cell>
          <cell r="AF927">
            <v>0</v>
          </cell>
          <cell r="AG927">
            <v>0</v>
          </cell>
          <cell r="AH927">
            <v>0</v>
          </cell>
          <cell r="AI927">
            <v>0</v>
          </cell>
          <cell r="AJ927">
            <v>0</v>
          </cell>
          <cell r="AL927">
            <v>0</v>
          </cell>
        </row>
        <row r="928">
          <cell r="B928" t="str">
            <v>ST/ESRS</v>
          </cell>
          <cell r="C928" t="str">
            <v>C3B</v>
          </cell>
          <cell r="D928" t="str">
            <v>C3BA</v>
          </cell>
          <cell r="E928" t="str">
            <v>SPS</v>
          </cell>
          <cell r="G928">
            <v>15</v>
          </cell>
          <cell r="H928" t="str">
            <v>SPS ISU Mission de collecte des données 4p x 30j</v>
          </cell>
          <cell r="I928" t="str">
            <v>SPS</v>
          </cell>
          <cell r="K928" t="str">
            <v>IDA</v>
          </cell>
          <cell r="L928" t="str">
            <v>AUT</v>
          </cell>
          <cell r="M928">
            <v>120</v>
          </cell>
          <cell r="Q928">
            <v>120</v>
          </cell>
          <cell r="R928" t="str">
            <v>pxj</v>
          </cell>
          <cell r="T928">
            <v>113.9556</v>
          </cell>
          <cell r="U928">
            <v>0.9</v>
          </cell>
          <cell r="V928">
            <v>13674.672</v>
          </cell>
          <cell r="W928">
            <v>0</v>
          </cell>
          <cell r="X928">
            <v>0</v>
          </cell>
          <cell r="Y928">
            <v>0</v>
          </cell>
          <cell r="Z928">
            <v>13674.672</v>
          </cell>
          <cell r="AA928">
            <v>12307.204800000001</v>
          </cell>
          <cell r="AB928">
            <v>0</v>
          </cell>
          <cell r="AC928">
            <v>0</v>
          </cell>
          <cell r="AD928">
            <v>0</v>
          </cell>
          <cell r="AE928">
            <v>12307.204800000001</v>
          </cell>
          <cell r="AF928">
            <v>1367.4671999999991</v>
          </cell>
          <cell r="AG928">
            <v>0</v>
          </cell>
          <cell r="AH928">
            <v>0</v>
          </cell>
          <cell r="AI928">
            <v>0</v>
          </cell>
          <cell r="AJ928">
            <v>1367.4671999999991</v>
          </cell>
          <cell r="AL928">
            <v>0</v>
          </cell>
        </row>
        <row r="929">
          <cell r="B929" t="str">
            <v>ST/ESRS</v>
          </cell>
          <cell r="C929" t="str">
            <v>C3B</v>
          </cell>
          <cell r="D929" t="str">
            <v>C3BA</v>
          </cell>
          <cell r="E929" t="str">
            <v>SPS</v>
          </cell>
          <cell r="G929">
            <v>15</v>
          </cell>
          <cell r="H929" t="str">
            <v>SPS ISU Atelier de saisie des données 2p x 15j</v>
          </cell>
          <cell r="I929" t="str">
            <v>SPS</v>
          </cell>
          <cell r="K929" t="str">
            <v>IDA</v>
          </cell>
          <cell r="L929" t="str">
            <v>AUT</v>
          </cell>
          <cell r="M929">
            <v>30</v>
          </cell>
          <cell r="Q929">
            <v>30</v>
          </cell>
          <cell r="R929" t="str">
            <v>pxj</v>
          </cell>
          <cell r="T929">
            <v>113.9556</v>
          </cell>
          <cell r="U929">
            <v>0.9</v>
          </cell>
          <cell r="V929">
            <v>3418.6680000000001</v>
          </cell>
          <cell r="W929">
            <v>0</v>
          </cell>
          <cell r="X929">
            <v>0</v>
          </cell>
          <cell r="Y929">
            <v>0</v>
          </cell>
          <cell r="Z929">
            <v>3418.6680000000001</v>
          </cell>
          <cell r="AA929">
            <v>3076.8012000000003</v>
          </cell>
          <cell r="AB929">
            <v>0</v>
          </cell>
          <cell r="AC929">
            <v>0</v>
          </cell>
          <cell r="AD929">
            <v>0</v>
          </cell>
          <cell r="AE929">
            <v>3076.8012000000003</v>
          </cell>
          <cell r="AF929">
            <v>341.86679999999978</v>
          </cell>
          <cell r="AG929">
            <v>0</v>
          </cell>
          <cell r="AH929">
            <v>0</v>
          </cell>
          <cell r="AI929">
            <v>0</v>
          </cell>
          <cell r="AJ929">
            <v>341.86679999999978</v>
          </cell>
          <cell r="AL929">
            <v>0</v>
          </cell>
        </row>
        <row r="930">
          <cell r="B930" t="str">
            <v>ST/ESRS</v>
          </cell>
          <cell r="C930" t="str">
            <v>C3B</v>
          </cell>
          <cell r="D930" t="str">
            <v>C3BA</v>
          </cell>
          <cell r="E930" t="str">
            <v>SPS</v>
          </cell>
          <cell r="G930">
            <v>15</v>
          </cell>
          <cell r="H930" t="str">
            <v>SPS ISU Fournitures de bureau pour annuaire statistique</v>
          </cell>
          <cell r="I930" t="str">
            <v>SPS</v>
          </cell>
          <cell r="K930" t="str">
            <v>IDA</v>
          </cell>
          <cell r="L930" t="str">
            <v>COT</v>
          </cell>
          <cell r="M930">
            <v>1</v>
          </cell>
          <cell r="Q930">
            <v>1</v>
          </cell>
          <cell r="R930" t="str">
            <v>forfait</v>
          </cell>
          <cell r="T930">
            <v>3798.52</v>
          </cell>
          <cell r="U930">
            <v>0.9</v>
          </cell>
          <cell r="V930">
            <v>3798.52</v>
          </cell>
          <cell r="W930">
            <v>0</v>
          </cell>
          <cell r="X930">
            <v>0</v>
          </cell>
          <cell r="Y930">
            <v>0</v>
          </cell>
          <cell r="Z930">
            <v>3798.52</v>
          </cell>
          <cell r="AA930">
            <v>3418.6680000000001</v>
          </cell>
          <cell r="AB930">
            <v>0</v>
          </cell>
          <cell r="AC930">
            <v>0</v>
          </cell>
          <cell r="AD930">
            <v>0</v>
          </cell>
          <cell r="AE930">
            <v>3418.6680000000001</v>
          </cell>
          <cell r="AF930">
            <v>379.85199999999986</v>
          </cell>
          <cell r="AG930">
            <v>0</v>
          </cell>
          <cell r="AH930">
            <v>0</v>
          </cell>
          <cell r="AI930">
            <v>0</v>
          </cell>
          <cell r="AJ930">
            <v>379.85199999999986</v>
          </cell>
          <cell r="AL930">
            <v>0</v>
          </cell>
        </row>
        <row r="931">
          <cell r="B931" t="str">
            <v>ST/ESRS</v>
          </cell>
          <cell r="C931" t="str">
            <v>C3B</v>
          </cell>
          <cell r="D931" t="str">
            <v>C3BA</v>
          </cell>
          <cell r="E931" t="str">
            <v>SPS</v>
          </cell>
          <cell r="G931">
            <v>15</v>
          </cell>
          <cell r="H931" t="str">
            <v>SPS ISU Reproduction annuaire statistique 2005-2006 et 2006-2007</v>
          </cell>
          <cell r="I931" t="str">
            <v>SPS</v>
          </cell>
          <cell r="K931" t="str">
            <v>IDA</v>
          </cell>
          <cell r="L931" t="str">
            <v>COT</v>
          </cell>
          <cell r="M931">
            <v>1</v>
          </cell>
          <cell r="Q931">
            <v>1</v>
          </cell>
          <cell r="R931" t="str">
            <v>forfait</v>
          </cell>
          <cell r="T931">
            <v>11395.56</v>
          </cell>
          <cell r="U931">
            <v>0.9</v>
          </cell>
          <cell r="V931">
            <v>11395.56</v>
          </cell>
          <cell r="W931">
            <v>0</v>
          </cell>
          <cell r="X931">
            <v>0</v>
          </cell>
          <cell r="Y931">
            <v>0</v>
          </cell>
          <cell r="Z931">
            <v>11395.56</v>
          </cell>
          <cell r="AA931">
            <v>10256.003999999999</v>
          </cell>
          <cell r="AB931">
            <v>0</v>
          </cell>
          <cell r="AC931">
            <v>0</v>
          </cell>
          <cell r="AD931">
            <v>0</v>
          </cell>
          <cell r="AE931">
            <v>10256.003999999999</v>
          </cell>
          <cell r="AF931">
            <v>1139.5560000000005</v>
          </cell>
          <cell r="AG931">
            <v>0</v>
          </cell>
          <cell r="AH931">
            <v>0</v>
          </cell>
          <cell r="AI931">
            <v>0</v>
          </cell>
          <cell r="AJ931">
            <v>1139.5560000000005</v>
          </cell>
          <cell r="AL931">
            <v>0</v>
          </cell>
        </row>
        <row r="932">
          <cell r="B932" t="str">
            <v>ST/ESRS</v>
          </cell>
          <cell r="C932" t="str">
            <v>C3F</v>
          </cell>
          <cell r="D932" t="str">
            <v>C3FA</v>
          </cell>
          <cell r="E932" t="str">
            <v>ST/MESRS</v>
          </cell>
          <cell r="G932">
            <v>25</v>
          </cell>
          <cell r="H932" t="str">
            <v>ST/MESRS Form  diverses à l'extérieur     bureautique + états financiers</v>
          </cell>
          <cell r="I932" t="str">
            <v>ST/MESRS</v>
          </cell>
          <cell r="K932" t="str">
            <v>IDA</v>
          </cell>
          <cell r="L932" t="str">
            <v>AUT</v>
          </cell>
          <cell r="M932">
            <v>1</v>
          </cell>
          <cell r="Q932">
            <v>1</v>
          </cell>
          <cell r="R932" t="str">
            <v>forfait</v>
          </cell>
          <cell r="T932">
            <v>65535.865559999998</v>
          </cell>
          <cell r="U932">
            <v>1</v>
          </cell>
          <cell r="V932">
            <v>65535.865559999998</v>
          </cell>
          <cell r="W932">
            <v>0</v>
          </cell>
          <cell r="X932">
            <v>0</v>
          </cell>
          <cell r="Y932">
            <v>0</v>
          </cell>
          <cell r="Z932">
            <v>65535.865559999998</v>
          </cell>
          <cell r="AA932">
            <v>65535.865559999998</v>
          </cell>
          <cell r="AB932">
            <v>0</v>
          </cell>
          <cell r="AC932">
            <v>0</v>
          </cell>
          <cell r="AD932">
            <v>0</v>
          </cell>
          <cell r="AE932">
            <v>65535.865559999998</v>
          </cell>
          <cell r="AF932">
            <v>0</v>
          </cell>
          <cell r="AG932">
            <v>0</v>
          </cell>
          <cell r="AH932">
            <v>0</v>
          </cell>
          <cell r="AI932">
            <v>0</v>
          </cell>
          <cell r="AJ932">
            <v>0</v>
          </cell>
          <cell r="AL932">
            <v>0</v>
          </cell>
        </row>
        <row r="933">
          <cell r="B933" t="str">
            <v>ST/ESRS</v>
          </cell>
          <cell r="C933" t="str">
            <v>C3F</v>
          </cell>
          <cell r="D933" t="str">
            <v>C3FA</v>
          </cell>
          <cell r="E933" t="str">
            <v>ST/MESRS</v>
          </cell>
          <cell r="G933">
            <v>15</v>
          </cell>
          <cell r="H933" t="str">
            <v>ST/MESRS Salaires contractuels+Fournitures et services extérieurs+Missions sur terrain</v>
          </cell>
          <cell r="I933" t="str">
            <v>ST/MESRS</v>
          </cell>
          <cell r="K933" t="str">
            <v>IDA</v>
          </cell>
          <cell r="L933" t="str">
            <v>AUT</v>
          </cell>
          <cell r="M933">
            <v>12</v>
          </cell>
          <cell r="Q933">
            <v>12</v>
          </cell>
          <cell r="R933" t="str">
            <v>mois</v>
          </cell>
          <cell r="T933">
            <v>17093.34</v>
          </cell>
          <cell r="U933">
            <v>0.9</v>
          </cell>
          <cell r="V933">
            <v>205120.08000000002</v>
          </cell>
          <cell r="W933">
            <v>0</v>
          </cell>
          <cell r="X933">
            <v>0</v>
          </cell>
          <cell r="Y933">
            <v>0</v>
          </cell>
          <cell r="Z933">
            <v>205120.08000000002</v>
          </cell>
          <cell r="AA933">
            <v>184608.07200000001</v>
          </cell>
          <cell r="AB933">
            <v>0</v>
          </cell>
          <cell r="AC933">
            <v>0</v>
          </cell>
          <cell r="AD933">
            <v>0</v>
          </cell>
          <cell r="AE933">
            <v>184608.07200000001</v>
          </cell>
          <cell r="AF933">
            <v>20512.008000000002</v>
          </cell>
          <cell r="AG933">
            <v>0</v>
          </cell>
          <cell r="AH933">
            <v>0</v>
          </cell>
          <cell r="AI933">
            <v>0</v>
          </cell>
          <cell r="AJ933">
            <v>20512.008000000002</v>
          </cell>
          <cell r="AL933">
            <v>0</v>
          </cell>
        </row>
        <row r="934">
          <cell r="B934" t="str">
            <v>SNIES</v>
          </cell>
          <cell r="C934" t="str">
            <v>D1B</v>
          </cell>
          <cell r="D934" t="str">
            <v>D1BD</v>
          </cell>
          <cell r="E934" t="str">
            <v>SO</v>
          </cell>
          <cell r="F934" t="str">
            <v>SNIES</v>
          </cell>
          <cell r="G934" t="str">
            <v>SO</v>
          </cell>
          <cell r="H934" t="str">
            <v>Non affectés sur projet FSD</v>
          </cell>
          <cell r="K934" t="str">
            <v>FSD</v>
          </cell>
          <cell r="L934" t="str">
            <v>AUT</v>
          </cell>
          <cell r="M934">
            <v>0.25</v>
          </cell>
          <cell r="N934">
            <v>0.25</v>
          </cell>
          <cell r="O934">
            <v>0.25</v>
          </cell>
          <cell r="P934">
            <v>0.25</v>
          </cell>
          <cell r="Q934">
            <v>1</v>
          </cell>
          <cell r="R934" t="str">
            <v>forfait</v>
          </cell>
          <cell r="T934">
            <v>2279250</v>
          </cell>
          <cell r="U934">
            <v>1</v>
          </cell>
          <cell r="V934">
            <v>569812.5</v>
          </cell>
          <cell r="W934">
            <v>569812.5</v>
          </cell>
          <cell r="X934">
            <v>569812.5</v>
          </cell>
          <cell r="Y934">
            <v>569812.5</v>
          </cell>
          <cell r="Z934">
            <v>2279250</v>
          </cell>
          <cell r="AA934">
            <v>569812.5</v>
          </cell>
          <cell r="AB934">
            <v>569812.5</v>
          </cell>
          <cell r="AC934">
            <v>569812.5</v>
          </cell>
          <cell r="AD934">
            <v>569812.5</v>
          </cell>
          <cell r="AE934">
            <v>2279250</v>
          </cell>
          <cell r="AF934">
            <v>0</v>
          </cell>
          <cell r="AG934">
            <v>0</v>
          </cell>
          <cell r="AH934">
            <v>0</v>
          </cell>
          <cell r="AI934">
            <v>0</v>
          </cell>
          <cell r="AJ934">
            <v>0</v>
          </cell>
          <cell r="AK934">
            <v>0</v>
          </cell>
          <cell r="AL934">
            <v>0</v>
          </cell>
        </row>
        <row r="935">
          <cell r="B935" t="str">
            <v>SNIES</v>
          </cell>
          <cell r="C935" t="str">
            <v>A1B</v>
          </cell>
          <cell r="D935" t="str">
            <v>A1BG</v>
          </cell>
          <cell r="E935" t="str">
            <v>ES/BEYL</v>
          </cell>
          <cell r="F935" t="str">
            <v>SNIES</v>
          </cell>
          <cell r="G935">
            <v>22</v>
          </cell>
          <cell r="H935" t="str">
            <v>Travaux de construction collège</v>
          </cell>
          <cell r="I935" t="str">
            <v>SNIES</v>
          </cell>
          <cell r="K935" t="str">
            <v>FSD</v>
          </cell>
          <cell r="L935" t="str">
            <v>AON</v>
          </cell>
          <cell r="M935">
            <v>1.5</v>
          </cell>
          <cell r="N935">
            <v>3</v>
          </cell>
          <cell r="O935">
            <v>1.5</v>
          </cell>
          <cell r="Q935">
            <v>6</v>
          </cell>
          <cell r="R935" t="str">
            <v>collège</v>
          </cell>
          <cell r="T935">
            <v>364679.99999999994</v>
          </cell>
          <cell r="U935">
            <v>1</v>
          </cell>
          <cell r="V935">
            <v>547019.99999999988</v>
          </cell>
          <cell r="W935">
            <v>1094039.9999999998</v>
          </cell>
          <cell r="X935">
            <v>547019.99999999988</v>
          </cell>
          <cell r="Y935">
            <v>0</v>
          </cell>
          <cell r="Z935">
            <v>2188079.9999999995</v>
          </cell>
          <cell r="AA935">
            <v>547019.99999999988</v>
          </cell>
          <cell r="AB935">
            <v>1094039.9999999998</v>
          </cell>
          <cell r="AC935">
            <v>547019.99999999988</v>
          </cell>
          <cell r="AD935">
            <v>0</v>
          </cell>
          <cell r="AE935">
            <v>2188079.9999999995</v>
          </cell>
          <cell r="AF935">
            <v>0</v>
          </cell>
          <cell r="AG935">
            <v>0</v>
          </cell>
          <cell r="AH935">
            <v>0</v>
          </cell>
          <cell r="AI935">
            <v>0</v>
          </cell>
          <cell r="AJ935">
            <v>0</v>
          </cell>
          <cell r="AK935">
            <v>0</v>
          </cell>
          <cell r="AL935">
            <v>0</v>
          </cell>
        </row>
        <row r="936">
          <cell r="B936" t="str">
            <v>SNIES</v>
          </cell>
          <cell r="C936" t="str">
            <v>A1B</v>
          </cell>
          <cell r="D936" t="str">
            <v>A1BG</v>
          </cell>
          <cell r="E936" t="str">
            <v>ES/BOFF</v>
          </cell>
          <cell r="F936" t="str">
            <v>SNIES</v>
          </cell>
          <cell r="G936">
            <v>22</v>
          </cell>
          <cell r="H936" t="str">
            <v>Travaux de construction collège</v>
          </cell>
          <cell r="I936" t="str">
            <v>SNIES</v>
          </cell>
          <cell r="K936" t="str">
            <v>FSD</v>
          </cell>
          <cell r="L936" t="str">
            <v>AON</v>
          </cell>
          <cell r="M936">
            <v>1</v>
          </cell>
          <cell r="N936">
            <v>2</v>
          </cell>
          <cell r="O936">
            <v>1</v>
          </cell>
          <cell r="Q936">
            <v>4</v>
          </cell>
          <cell r="R936" t="str">
            <v>collège</v>
          </cell>
          <cell r="T936">
            <v>364679.99999999994</v>
          </cell>
          <cell r="U936">
            <v>1</v>
          </cell>
          <cell r="V936">
            <v>364679.99999999994</v>
          </cell>
          <cell r="W936">
            <v>729359.99999999988</v>
          </cell>
          <cell r="X936">
            <v>364679.99999999994</v>
          </cell>
          <cell r="Y936">
            <v>0</v>
          </cell>
          <cell r="Z936">
            <v>1458719.9999999998</v>
          </cell>
          <cell r="AA936">
            <v>364679.99999999994</v>
          </cell>
          <cell r="AB936">
            <v>729359.99999999988</v>
          </cell>
          <cell r="AC936">
            <v>364679.99999999994</v>
          </cell>
          <cell r="AD936">
            <v>0</v>
          </cell>
          <cell r="AE936">
            <v>1458719.9999999998</v>
          </cell>
          <cell r="AF936">
            <v>0</v>
          </cell>
          <cell r="AG936">
            <v>0</v>
          </cell>
          <cell r="AH936">
            <v>0</v>
          </cell>
          <cell r="AI936">
            <v>0</v>
          </cell>
          <cell r="AJ936">
            <v>0</v>
          </cell>
          <cell r="AK936">
            <v>0</v>
          </cell>
          <cell r="AL936">
            <v>0</v>
          </cell>
        </row>
        <row r="937">
          <cell r="B937" t="str">
            <v>SNIES</v>
          </cell>
          <cell r="C937" t="str">
            <v>A1B</v>
          </cell>
          <cell r="D937" t="str">
            <v>A1BG</v>
          </cell>
          <cell r="E937" t="str">
            <v>ES/BOKE</v>
          </cell>
          <cell r="F937" t="str">
            <v>SNIES</v>
          </cell>
          <cell r="G937">
            <v>22</v>
          </cell>
          <cell r="H937" t="str">
            <v>Travaux de construction collège</v>
          </cell>
          <cell r="I937" t="str">
            <v>SNIES</v>
          </cell>
          <cell r="K937" t="str">
            <v>FSD</v>
          </cell>
          <cell r="L937" t="str">
            <v>AON</v>
          </cell>
          <cell r="M937">
            <v>0.5</v>
          </cell>
          <cell r="N937">
            <v>1</v>
          </cell>
          <cell r="O937">
            <v>0.5</v>
          </cell>
          <cell r="Q937">
            <v>2</v>
          </cell>
          <cell r="R937" t="str">
            <v>collège</v>
          </cell>
          <cell r="T937">
            <v>364679.99999999994</v>
          </cell>
          <cell r="U937">
            <v>1</v>
          </cell>
          <cell r="V937">
            <v>182339.99999999997</v>
          </cell>
          <cell r="W937">
            <v>364679.99999999994</v>
          </cell>
          <cell r="X937">
            <v>182339.99999999997</v>
          </cell>
          <cell r="Y937">
            <v>0</v>
          </cell>
          <cell r="Z937">
            <v>729359.99999999988</v>
          </cell>
          <cell r="AA937">
            <v>182339.99999999997</v>
          </cell>
          <cell r="AB937">
            <v>364679.99999999994</v>
          </cell>
          <cell r="AC937">
            <v>182339.99999999997</v>
          </cell>
          <cell r="AD937">
            <v>0</v>
          </cell>
          <cell r="AE937">
            <v>729359.99999999988</v>
          </cell>
          <cell r="AF937">
            <v>0</v>
          </cell>
          <cell r="AG937">
            <v>0</v>
          </cell>
          <cell r="AH937">
            <v>0</v>
          </cell>
          <cell r="AI937">
            <v>0</v>
          </cell>
          <cell r="AJ937">
            <v>0</v>
          </cell>
          <cell r="AK937">
            <v>0</v>
          </cell>
          <cell r="AL937">
            <v>0</v>
          </cell>
        </row>
        <row r="938">
          <cell r="B938" t="str">
            <v>SNIES</v>
          </cell>
          <cell r="C938" t="str">
            <v>A1B</v>
          </cell>
          <cell r="D938" t="str">
            <v>A1BG</v>
          </cell>
          <cell r="E938" t="str">
            <v>ES/COYA</v>
          </cell>
          <cell r="F938" t="str">
            <v>SNIES</v>
          </cell>
          <cell r="G938">
            <v>22</v>
          </cell>
          <cell r="H938" t="str">
            <v>Travaux de construction collège</v>
          </cell>
          <cell r="I938" t="str">
            <v>SNIES</v>
          </cell>
          <cell r="K938" t="str">
            <v>FSD</v>
          </cell>
          <cell r="L938" t="str">
            <v>AON</v>
          </cell>
          <cell r="M938">
            <v>0.25</v>
          </cell>
          <cell r="N938">
            <v>0.5</v>
          </cell>
          <cell r="O938">
            <v>0.25</v>
          </cell>
          <cell r="Q938">
            <v>1</v>
          </cell>
          <cell r="R938" t="str">
            <v>collège</v>
          </cell>
          <cell r="T938">
            <v>364679.99999999994</v>
          </cell>
          <cell r="U938">
            <v>1</v>
          </cell>
          <cell r="V938">
            <v>91169.999999999985</v>
          </cell>
          <cell r="W938">
            <v>182339.99999999997</v>
          </cell>
          <cell r="X938">
            <v>91169.999999999985</v>
          </cell>
          <cell r="Y938">
            <v>0</v>
          </cell>
          <cell r="Z938">
            <v>364679.99999999994</v>
          </cell>
          <cell r="AA938">
            <v>91169.999999999985</v>
          </cell>
          <cell r="AB938">
            <v>182339.99999999997</v>
          </cell>
          <cell r="AC938">
            <v>91169.999999999985</v>
          </cell>
          <cell r="AD938">
            <v>0</v>
          </cell>
          <cell r="AE938">
            <v>364679.99999999994</v>
          </cell>
          <cell r="AF938">
            <v>0</v>
          </cell>
          <cell r="AG938">
            <v>0</v>
          </cell>
          <cell r="AH938">
            <v>0</v>
          </cell>
          <cell r="AI938">
            <v>0</v>
          </cell>
          <cell r="AJ938">
            <v>0</v>
          </cell>
          <cell r="AK938">
            <v>0</v>
          </cell>
          <cell r="AL938">
            <v>0</v>
          </cell>
        </row>
        <row r="939">
          <cell r="B939" t="str">
            <v>SNIES</v>
          </cell>
          <cell r="C939" t="str">
            <v>A1B</v>
          </cell>
          <cell r="D939" t="str">
            <v>A1BG</v>
          </cell>
          <cell r="E939" t="str">
            <v>ES/DABO</v>
          </cell>
          <cell r="F939" t="str">
            <v>SNIES</v>
          </cell>
          <cell r="G939">
            <v>22</v>
          </cell>
          <cell r="H939" t="str">
            <v>Travaux de construction collège</v>
          </cell>
          <cell r="I939" t="str">
            <v>SNIES</v>
          </cell>
          <cell r="K939" t="str">
            <v>FSD</v>
          </cell>
          <cell r="L939" t="str">
            <v>AON</v>
          </cell>
          <cell r="M939">
            <v>0.75</v>
          </cell>
          <cell r="N939">
            <v>1.5</v>
          </cell>
          <cell r="O939">
            <v>0.75</v>
          </cell>
          <cell r="Q939">
            <v>3</v>
          </cell>
          <cell r="R939" t="str">
            <v>collège</v>
          </cell>
          <cell r="T939">
            <v>364679.99999999994</v>
          </cell>
          <cell r="U939">
            <v>1</v>
          </cell>
          <cell r="V939">
            <v>273509.99999999994</v>
          </cell>
          <cell r="W939">
            <v>547019.99999999988</v>
          </cell>
          <cell r="X939">
            <v>273509.99999999994</v>
          </cell>
          <cell r="Y939">
            <v>0</v>
          </cell>
          <cell r="Z939">
            <v>1094039.9999999998</v>
          </cell>
          <cell r="AA939">
            <v>273509.99999999994</v>
          </cell>
          <cell r="AB939">
            <v>547019.99999999988</v>
          </cell>
          <cell r="AC939">
            <v>273509.99999999994</v>
          </cell>
          <cell r="AD939">
            <v>0</v>
          </cell>
          <cell r="AE939">
            <v>1094039.9999999998</v>
          </cell>
          <cell r="AF939">
            <v>0</v>
          </cell>
          <cell r="AG939">
            <v>0</v>
          </cell>
          <cell r="AH939">
            <v>0</v>
          </cell>
          <cell r="AI939">
            <v>0</v>
          </cell>
          <cell r="AJ939">
            <v>0</v>
          </cell>
          <cell r="AK939">
            <v>0</v>
          </cell>
          <cell r="AL939">
            <v>0</v>
          </cell>
        </row>
        <row r="940">
          <cell r="B940" t="str">
            <v>SNIES</v>
          </cell>
          <cell r="C940" t="str">
            <v>A1B</v>
          </cell>
          <cell r="D940" t="str">
            <v>A1BG</v>
          </cell>
          <cell r="E940" t="str">
            <v>ES/DALA</v>
          </cell>
          <cell r="F940" t="str">
            <v>SNIES</v>
          </cell>
          <cell r="G940">
            <v>22</v>
          </cell>
          <cell r="H940" t="str">
            <v>Travaux de construction collège</v>
          </cell>
          <cell r="I940" t="str">
            <v>SNIES</v>
          </cell>
          <cell r="K940" t="str">
            <v>FSD</v>
          </cell>
          <cell r="L940" t="str">
            <v>AON</v>
          </cell>
          <cell r="M940">
            <v>0.5</v>
          </cell>
          <cell r="N940">
            <v>1</v>
          </cell>
          <cell r="O940">
            <v>0.5</v>
          </cell>
          <cell r="Q940">
            <v>2</v>
          </cell>
          <cell r="R940" t="str">
            <v>collège</v>
          </cell>
          <cell r="T940">
            <v>364679.99999999994</v>
          </cell>
          <cell r="U940">
            <v>1</v>
          </cell>
          <cell r="V940">
            <v>182339.99999999997</v>
          </cell>
          <cell r="W940">
            <v>364679.99999999994</v>
          </cell>
          <cell r="X940">
            <v>182339.99999999997</v>
          </cell>
          <cell r="Y940">
            <v>0</v>
          </cell>
          <cell r="Z940">
            <v>729359.99999999988</v>
          </cell>
          <cell r="AA940">
            <v>182339.99999999997</v>
          </cell>
          <cell r="AB940">
            <v>364679.99999999994</v>
          </cell>
          <cell r="AC940">
            <v>182339.99999999997</v>
          </cell>
          <cell r="AD940">
            <v>0</v>
          </cell>
          <cell r="AE940">
            <v>729359.99999999988</v>
          </cell>
          <cell r="AF940">
            <v>0</v>
          </cell>
          <cell r="AG940">
            <v>0</v>
          </cell>
          <cell r="AH940">
            <v>0</v>
          </cell>
          <cell r="AI940">
            <v>0</v>
          </cell>
          <cell r="AJ940">
            <v>0</v>
          </cell>
          <cell r="AK940">
            <v>0</v>
          </cell>
          <cell r="AL940">
            <v>0</v>
          </cell>
        </row>
        <row r="941">
          <cell r="B941" t="str">
            <v>SNIES</v>
          </cell>
          <cell r="C941" t="str">
            <v>A1B</v>
          </cell>
          <cell r="D941" t="str">
            <v>A1BG</v>
          </cell>
          <cell r="E941" t="str">
            <v>ES/DING</v>
          </cell>
          <cell r="F941" t="str">
            <v>SNIES</v>
          </cell>
          <cell r="G941">
            <v>22</v>
          </cell>
          <cell r="H941" t="str">
            <v>Travaux de construction collège</v>
          </cell>
          <cell r="I941" t="str">
            <v>SNIES</v>
          </cell>
          <cell r="K941" t="str">
            <v>FSD</v>
          </cell>
          <cell r="L941" t="str">
            <v>AON</v>
          </cell>
          <cell r="M941">
            <v>0.75</v>
          </cell>
          <cell r="N941">
            <v>1.5</v>
          </cell>
          <cell r="O941">
            <v>0.75</v>
          </cell>
          <cell r="Q941">
            <v>3</v>
          </cell>
          <cell r="R941" t="str">
            <v>collège</v>
          </cell>
          <cell r="T941">
            <v>364679.99999999994</v>
          </cell>
          <cell r="U941">
            <v>1</v>
          </cell>
          <cell r="V941">
            <v>273509.99999999994</v>
          </cell>
          <cell r="W941">
            <v>547019.99999999988</v>
          </cell>
          <cell r="X941">
            <v>273509.99999999994</v>
          </cell>
          <cell r="Y941">
            <v>0</v>
          </cell>
          <cell r="Z941">
            <v>1094039.9999999998</v>
          </cell>
          <cell r="AA941">
            <v>273509.99999999994</v>
          </cell>
          <cell r="AB941">
            <v>547019.99999999988</v>
          </cell>
          <cell r="AC941">
            <v>273509.99999999994</v>
          </cell>
          <cell r="AD941">
            <v>0</v>
          </cell>
          <cell r="AE941">
            <v>1094039.9999999998</v>
          </cell>
          <cell r="AF941">
            <v>0</v>
          </cell>
          <cell r="AG941">
            <v>0</v>
          </cell>
          <cell r="AH941">
            <v>0</v>
          </cell>
          <cell r="AI941">
            <v>0</v>
          </cell>
          <cell r="AJ941">
            <v>0</v>
          </cell>
          <cell r="AK941">
            <v>0</v>
          </cell>
          <cell r="AL941">
            <v>0</v>
          </cell>
        </row>
        <row r="942">
          <cell r="B942" t="str">
            <v>SNIES</v>
          </cell>
          <cell r="C942" t="str">
            <v>A1B</v>
          </cell>
          <cell r="D942" t="str">
            <v>A1BG</v>
          </cell>
          <cell r="E942" t="str">
            <v>ES/DUBR</v>
          </cell>
          <cell r="F942" t="str">
            <v>SNIES</v>
          </cell>
          <cell r="G942">
            <v>22</v>
          </cell>
          <cell r="H942" t="str">
            <v>Travaux de construction collège</v>
          </cell>
          <cell r="I942" t="str">
            <v>SNIES</v>
          </cell>
          <cell r="K942" t="str">
            <v>FSD</v>
          </cell>
          <cell r="L942" t="str">
            <v>AON</v>
          </cell>
          <cell r="M942">
            <v>0.5</v>
          </cell>
          <cell r="N942">
            <v>1</v>
          </cell>
          <cell r="O942">
            <v>0.5</v>
          </cell>
          <cell r="Q942">
            <v>2</v>
          </cell>
          <cell r="R942" t="str">
            <v>collège</v>
          </cell>
          <cell r="T942">
            <v>364679.99999999994</v>
          </cell>
          <cell r="U942">
            <v>1</v>
          </cell>
          <cell r="V942">
            <v>182339.99999999997</v>
          </cell>
          <cell r="W942">
            <v>364679.99999999994</v>
          </cell>
          <cell r="X942">
            <v>182339.99999999997</v>
          </cell>
          <cell r="Y942">
            <v>0</v>
          </cell>
          <cell r="Z942">
            <v>729359.99999999988</v>
          </cell>
          <cell r="AA942">
            <v>182339.99999999997</v>
          </cell>
          <cell r="AB942">
            <v>364679.99999999994</v>
          </cell>
          <cell r="AC942">
            <v>182339.99999999997</v>
          </cell>
          <cell r="AD942">
            <v>0</v>
          </cell>
          <cell r="AE942">
            <v>729359.99999999988</v>
          </cell>
          <cell r="AF942">
            <v>0</v>
          </cell>
          <cell r="AG942">
            <v>0</v>
          </cell>
          <cell r="AH942">
            <v>0</v>
          </cell>
          <cell r="AI942">
            <v>0</v>
          </cell>
          <cell r="AJ942">
            <v>0</v>
          </cell>
          <cell r="AK942">
            <v>0</v>
          </cell>
          <cell r="AL942">
            <v>0</v>
          </cell>
        </row>
        <row r="943">
          <cell r="B943" t="str">
            <v>SNIES</v>
          </cell>
          <cell r="C943" t="str">
            <v>A1B</v>
          </cell>
          <cell r="D943" t="str">
            <v>A1BG</v>
          </cell>
          <cell r="E943" t="str">
            <v>ES/FARA</v>
          </cell>
          <cell r="F943" t="str">
            <v>SNIES</v>
          </cell>
          <cell r="G943">
            <v>22</v>
          </cell>
          <cell r="H943" t="str">
            <v>Travaux de construction collège</v>
          </cell>
          <cell r="I943" t="str">
            <v>SNIES</v>
          </cell>
          <cell r="K943" t="str">
            <v>FSD</v>
          </cell>
          <cell r="L943" t="str">
            <v>AON</v>
          </cell>
          <cell r="M943">
            <v>1</v>
          </cell>
          <cell r="N943">
            <v>2</v>
          </cell>
          <cell r="O943">
            <v>1</v>
          </cell>
          <cell r="Q943">
            <v>4</v>
          </cell>
          <cell r="R943" t="str">
            <v>collège</v>
          </cell>
          <cell r="T943">
            <v>364679.99999999994</v>
          </cell>
          <cell r="U943">
            <v>1</v>
          </cell>
          <cell r="V943">
            <v>364679.99999999994</v>
          </cell>
          <cell r="W943">
            <v>729359.99999999988</v>
          </cell>
          <cell r="X943">
            <v>364679.99999999994</v>
          </cell>
          <cell r="Y943">
            <v>0</v>
          </cell>
          <cell r="Z943">
            <v>1458719.9999999998</v>
          </cell>
          <cell r="AA943">
            <v>364679.99999999994</v>
          </cell>
          <cell r="AB943">
            <v>729359.99999999988</v>
          </cell>
          <cell r="AC943">
            <v>364679.99999999994</v>
          </cell>
          <cell r="AD943">
            <v>0</v>
          </cell>
          <cell r="AE943">
            <v>1458719.9999999998</v>
          </cell>
          <cell r="AF943">
            <v>0</v>
          </cell>
          <cell r="AG943">
            <v>0</v>
          </cell>
          <cell r="AH943">
            <v>0</v>
          </cell>
          <cell r="AI943">
            <v>0</v>
          </cell>
          <cell r="AJ943">
            <v>0</v>
          </cell>
          <cell r="AK943">
            <v>0</v>
          </cell>
          <cell r="AL943">
            <v>0</v>
          </cell>
        </row>
        <row r="944">
          <cell r="B944" t="str">
            <v>SNIES</v>
          </cell>
          <cell r="C944" t="str">
            <v>A1B</v>
          </cell>
          <cell r="D944" t="str">
            <v>A1BG</v>
          </cell>
          <cell r="E944" t="str">
            <v>ES/FORE</v>
          </cell>
          <cell r="F944" t="str">
            <v>SNIES</v>
          </cell>
          <cell r="G944">
            <v>22</v>
          </cell>
          <cell r="H944" t="str">
            <v>Travaux de construction collège</v>
          </cell>
          <cell r="I944" t="str">
            <v>SNIES</v>
          </cell>
          <cell r="K944" t="str">
            <v>FSD</v>
          </cell>
          <cell r="L944" t="str">
            <v>AON</v>
          </cell>
          <cell r="M944">
            <v>1</v>
          </cell>
          <cell r="N944">
            <v>2</v>
          </cell>
          <cell r="O944">
            <v>1</v>
          </cell>
          <cell r="Q944">
            <v>4</v>
          </cell>
          <cell r="R944" t="str">
            <v>collège</v>
          </cell>
          <cell r="T944">
            <v>364679.99999999994</v>
          </cell>
          <cell r="U944">
            <v>1</v>
          </cell>
          <cell r="V944">
            <v>364679.99999999994</v>
          </cell>
          <cell r="W944">
            <v>729359.99999999988</v>
          </cell>
          <cell r="X944">
            <v>364679.99999999994</v>
          </cell>
          <cell r="Y944">
            <v>0</v>
          </cell>
          <cell r="Z944">
            <v>1458719.9999999998</v>
          </cell>
          <cell r="AA944">
            <v>364679.99999999994</v>
          </cell>
          <cell r="AB944">
            <v>729359.99999999988</v>
          </cell>
          <cell r="AC944">
            <v>364679.99999999994</v>
          </cell>
          <cell r="AD944">
            <v>0</v>
          </cell>
          <cell r="AE944">
            <v>1458719.9999999998</v>
          </cell>
          <cell r="AF944">
            <v>0</v>
          </cell>
          <cell r="AG944">
            <v>0</v>
          </cell>
          <cell r="AH944">
            <v>0</v>
          </cell>
          <cell r="AI944">
            <v>0</v>
          </cell>
          <cell r="AJ944">
            <v>0</v>
          </cell>
          <cell r="AK944">
            <v>0</v>
          </cell>
          <cell r="AL944">
            <v>0</v>
          </cell>
        </row>
        <row r="945">
          <cell r="B945" t="str">
            <v>SNIES</v>
          </cell>
          <cell r="C945" t="str">
            <v>A1B</v>
          </cell>
          <cell r="D945" t="str">
            <v>A1BG</v>
          </cell>
          <cell r="E945" t="str">
            <v>ES/FRIA</v>
          </cell>
          <cell r="F945" t="str">
            <v>SNIES</v>
          </cell>
          <cell r="G945">
            <v>22</v>
          </cell>
          <cell r="H945" t="str">
            <v>Travaux de construction collège</v>
          </cell>
          <cell r="I945" t="str">
            <v>SNIES</v>
          </cell>
          <cell r="K945" t="str">
            <v>FSD</v>
          </cell>
          <cell r="L945" t="str">
            <v>AON</v>
          </cell>
          <cell r="M945">
            <v>0.25</v>
          </cell>
          <cell r="N945">
            <v>0.5</v>
          </cell>
          <cell r="O945">
            <v>0.25</v>
          </cell>
          <cell r="Q945">
            <v>1</v>
          </cell>
          <cell r="R945" t="str">
            <v>collège</v>
          </cell>
          <cell r="T945">
            <v>364679.99999999994</v>
          </cell>
          <cell r="U945">
            <v>1</v>
          </cell>
          <cell r="V945">
            <v>91169.999999999985</v>
          </cell>
          <cell r="W945">
            <v>182339.99999999997</v>
          </cell>
          <cell r="X945">
            <v>91169.999999999985</v>
          </cell>
          <cell r="Y945">
            <v>0</v>
          </cell>
          <cell r="Z945">
            <v>364679.99999999994</v>
          </cell>
          <cell r="AA945">
            <v>91169.999999999985</v>
          </cell>
          <cell r="AB945">
            <v>182339.99999999997</v>
          </cell>
          <cell r="AC945">
            <v>91169.999999999985</v>
          </cell>
          <cell r="AD945">
            <v>0</v>
          </cell>
          <cell r="AE945">
            <v>364679.99999999994</v>
          </cell>
          <cell r="AF945">
            <v>0</v>
          </cell>
          <cell r="AG945">
            <v>0</v>
          </cell>
          <cell r="AH945">
            <v>0</v>
          </cell>
          <cell r="AI945">
            <v>0</v>
          </cell>
          <cell r="AJ945">
            <v>0</v>
          </cell>
          <cell r="AK945">
            <v>0</v>
          </cell>
          <cell r="AL945">
            <v>0</v>
          </cell>
        </row>
        <row r="946">
          <cell r="B946" t="str">
            <v>SNIES</v>
          </cell>
          <cell r="C946" t="str">
            <v>A1B</v>
          </cell>
          <cell r="D946" t="str">
            <v>A1BG</v>
          </cell>
          <cell r="E946" t="str">
            <v>ES/GAOU</v>
          </cell>
          <cell r="F946" t="str">
            <v>SNIES</v>
          </cell>
          <cell r="G946">
            <v>22</v>
          </cell>
          <cell r="H946" t="str">
            <v>Travaux de construction collège</v>
          </cell>
          <cell r="I946" t="str">
            <v>SNIES</v>
          </cell>
          <cell r="K946" t="str">
            <v>FSD</v>
          </cell>
          <cell r="L946" t="str">
            <v>AON</v>
          </cell>
          <cell r="M946">
            <v>0.5</v>
          </cell>
          <cell r="N946">
            <v>1</v>
          </cell>
          <cell r="O946">
            <v>0.5</v>
          </cell>
          <cell r="Q946">
            <v>2</v>
          </cell>
          <cell r="R946" t="str">
            <v>collège</v>
          </cell>
          <cell r="T946">
            <v>364679.99999999994</v>
          </cell>
          <cell r="U946">
            <v>1</v>
          </cell>
          <cell r="V946">
            <v>182339.99999999997</v>
          </cell>
          <cell r="W946">
            <v>364679.99999999994</v>
          </cell>
          <cell r="X946">
            <v>182339.99999999997</v>
          </cell>
          <cell r="Y946">
            <v>0</v>
          </cell>
          <cell r="Z946">
            <v>729359.99999999988</v>
          </cell>
          <cell r="AA946">
            <v>182339.99999999997</v>
          </cell>
          <cell r="AB946">
            <v>364679.99999999994</v>
          </cell>
          <cell r="AC946">
            <v>182339.99999999997</v>
          </cell>
          <cell r="AD946">
            <v>0</v>
          </cell>
          <cell r="AE946">
            <v>729359.99999999988</v>
          </cell>
          <cell r="AF946">
            <v>0</v>
          </cell>
          <cell r="AG946">
            <v>0</v>
          </cell>
          <cell r="AH946">
            <v>0</v>
          </cell>
          <cell r="AI946">
            <v>0</v>
          </cell>
          <cell r="AJ946">
            <v>0</v>
          </cell>
          <cell r="AK946">
            <v>0</v>
          </cell>
          <cell r="AL946">
            <v>0</v>
          </cell>
        </row>
        <row r="947">
          <cell r="B947" t="str">
            <v>SNIES</v>
          </cell>
          <cell r="C947" t="str">
            <v>A1B</v>
          </cell>
          <cell r="D947" t="str">
            <v>A1BG</v>
          </cell>
          <cell r="E947" t="str">
            <v>ES/GUEC</v>
          </cell>
          <cell r="F947" t="str">
            <v>SNIES</v>
          </cell>
          <cell r="G947">
            <v>22</v>
          </cell>
          <cell r="H947" t="str">
            <v>Travaux de construction collège</v>
          </cell>
          <cell r="I947" t="str">
            <v>SNIES</v>
          </cell>
          <cell r="K947" t="str">
            <v>FSD</v>
          </cell>
          <cell r="L947" t="str">
            <v>AON</v>
          </cell>
          <cell r="M947">
            <v>0</v>
          </cell>
          <cell r="N947">
            <v>0</v>
          </cell>
          <cell r="O947">
            <v>0</v>
          </cell>
          <cell r="Q947">
            <v>0</v>
          </cell>
          <cell r="R947" t="str">
            <v>collège</v>
          </cell>
          <cell r="T947">
            <v>364679.99999999994</v>
          </cell>
          <cell r="U947">
            <v>1</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row>
        <row r="948">
          <cell r="B948" t="str">
            <v>SNIES</v>
          </cell>
          <cell r="C948" t="str">
            <v>A1B</v>
          </cell>
          <cell r="D948" t="str">
            <v>A1BG</v>
          </cell>
          <cell r="E948" t="str">
            <v>ES/KANK</v>
          </cell>
          <cell r="F948" t="str">
            <v>SNIES</v>
          </cell>
          <cell r="G948">
            <v>22</v>
          </cell>
          <cell r="H948" t="str">
            <v>Travaux de construction collège</v>
          </cell>
          <cell r="I948" t="str">
            <v>SNIES</v>
          </cell>
          <cell r="K948" t="str">
            <v>FSD</v>
          </cell>
          <cell r="L948" t="str">
            <v>AON</v>
          </cell>
          <cell r="M948">
            <v>0.75</v>
          </cell>
          <cell r="N948">
            <v>1.5</v>
          </cell>
          <cell r="O948">
            <v>0.75</v>
          </cell>
          <cell r="Q948">
            <v>3</v>
          </cell>
          <cell r="R948" t="str">
            <v>collège</v>
          </cell>
          <cell r="T948">
            <v>364679.99999999994</v>
          </cell>
          <cell r="U948">
            <v>1</v>
          </cell>
          <cell r="V948">
            <v>273509.99999999994</v>
          </cell>
          <cell r="W948">
            <v>547019.99999999988</v>
          </cell>
          <cell r="X948">
            <v>273509.99999999994</v>
          </cell>
          <cell r="Y948">
            <v>0</v>
          </cell>
          <cell r="Z948">
            <v>1094039.9999999998</v>
          </cell>
          <cell r="AA948">
            <v>273509.99999999994</v>
          </cell>
          <cell r="AB948">
            <v>547019.99999999988</v>
          </cell>
          <cell r="AC948">
            <v>273509.99999999994</v>
          </cell>
          <cell r="AD948">
            <v>0</v>
          </cell>
          <cell r="AE948">
            <v>1094039.9999999998</v>
          </cell>
          <cell r="AF948">
            <v>0</v>
          </cell>
          <cell r="AG948">
            <v>0</v>
          </cell>
          <cell r="AH948">
            <v>0</v>
          </cell>
          <cell r="AI948">
            <v>0</v>
          </cell>
          <cell r="AJ948">
            <v>0</v>
          </cell>
          <cell r="AK948">
            <v>0</v>
          </cell>
          <cell r="AL948">
            <v>0</v>
          </cell>
        </row>
        <row r="949">
          <cell r="B949" t="str">
            <v>SNIES</v>
          </cell>
          <cell r="C949" t="str">
            <v>A1B</v>
          </cell>
          <cell r="D949" t="str">
            <v>A1BG</v>
          </cell>
          <cell r="E949" t="str">
            <v>ES/KERO</v>
          </cell>
          <cell r="F949" t="str">
            <v>SNIES</v>
          </cell>
          <cell r="G949">
            <v>22</v>
          </cell>
          <cell r="H949" t="str">
            <v>Travaux de construction collège</v>
          </cell>
          <cell r="I949" t="str">
            <v>SNIES</v>
          </cell>
          <cell r="K949" t="str">
            <v>FSD</v>
          </cell>
          <cell r="L949" t="str">
            <v>AON</v>
          </cell>
          <cell r="M949">
            <v>0.75</v>
          </cell>
          <cell r="N949">
            <v>1.5</v>
          </cell>
          <cell r="O949">
            <v>0.75</v>
          </cell>
          <cell r="Q949">
            <v>3</v>
          </cell>
          <cell r="R949" t="str">
            <v>collège</v>
          </cell>
          <cell r="T949">
            <v>364679.99999999994</v>
          </cell>
          <cell r="U949">
            <v>1</v>
          </cell>
          <cell r="V949">
            <v>273509.99999999994</v>
          </cell>
          <cell r="W949">
            <v>547019.99999999988</v>
          </cell>
          <cell r="X949">
            <v>273509.99999999994</v>
          </cell>
          <cell r="Y949">
            <v>0</v>
          </cell>
          <cell r="Z949">
            <v>1094039.9999999998</v>
          </cell>
          <cell r="AA949">
            <v>273509.99999999994</v>
          </cell>
          <cell r="AB949">
            <v>547019.99999999988</v>
          </cell>
          <cell r="AC949">
            <v>273509.99999999994</v>
          </cell>
          <cell r="AD949">
            <v>0</v>
          </cell>
          <cell r="AE949">
            <v>1094039.9999999998</v>
          </cell>
          <cell r="AF949">
            <v>0</v>
          </cell>
          <cell r="AG949">
            <v>0</v>
          </cell>
          <cell r="AH949">
            <v>0</v>
          </cell>
          <cell r="AI949">
            <v>0</v>
          </cell>
          <cell r="AJ949">
            <v>0</v>
          </cell>
          <cell r="AK949">
            <v>0</v>
          </cell>
          <cell r="AL949">
            <v>0</v>
          </cell>
        </row>
        <row r="950">
          <cell r="B950" t="str">
            <v>SNIES</v>
          </cell>
          <cell r="C950" t="str">
            <v>A1B</v>
          </cell>
          <cell r="D950" t="str">
            <v>A1BG</v>
          </cell>
          <cell r="E950" t="str">
            <v>ES/KIND</v>
          </cell>
          <cell r="F950" t="str">
            <v>SNIES</v>
          </cell>
          <cell r="G950">
            <v>22</v>
          </cell>
          <cell r="H950" t="str">
            <v>Travaux de construction collège</v>
          </cell>
          <cell r="I950" t="str">
            <v>SNIES</v>
          </cell>
          <cell r="K950" t="str">
            <v>FSD</v>
          </cell>
          <cell r="L950" t="str">
            <v>AON</v>
          </cell>
          <cell r="M950">
            <v>1</v>
          </cell>
          <cell r="N950">
            <v>2</v>
          </cell>
          <cell r="O950">
            <v>1</v>
          </cell>
          <cell r="Q950">
            <v>4</v>
          </cell>
          <cell r="R950" t="str">
            <v>collège</v>
          </cell>
          <cell r="T950">
            <v>364679.99999999994</v>
          </cell>
          <cell r="U950">
            <v>1</v>
          </cell>
          <cell r="V950">
            <v>364679.99999999994</v>
          </cell>
          <cell r="W950">
            <v>729359.99999999988</v>
          </cell>
          <cell r="X950">
            <v>364679.99999999994</v>
          </cell>
          <cell r="Y950">
            <v>0</v>
          </cell>
          <cell r="Z950">
            <v>1458719.9999999998</v>
          </cell>
          <cell r="AA950">
            <v>364679.99999999994</v>
          </cell>
          <cell r="AB950">
            <v>729359.99999999988</v>
          </cell>
          <cell r="AC950">
            <v>364679.99999999994</v>
          </cell>
          <cell r="AD950">
            <v>0</v>
          </cell>
          <cell r="AE950">
            <v>1458719.9999999998</v>
          </cell>
          <cell r="AF950">
            <v>0</v>
          </cell>
          <cell r="AG950">
            <v>0</v>
          </cell>
          <cell r="AH950">
            <v>0</v>
          </cell>
          <cell r="AI950">
            <v>0</v>
          </cell>
          <cell r="AJ950">
            <v>0</v>
          </cell>
          <cell r="AK950">
            <v>0</v>
          </cell>
          <cell r="AL950">
            <v>0</v>
          </cell>
        </row>
        <row r="951">
          <cell r="B951" t="str">
            <v>SNIES</v>
          </cell>
          <cell r="C951" t="str">
            <v>A1B</v>
          </cell>
          <cell r="D951" t="str">
            <v>A1BG</v>
          </cell>
          <cell r="E951" t="str">
            <v>ES/KISS</v>
          </cell>
          <cell r="F951" t="str">
            <v>SNIES</v>
          </cell>
          <cell r="G951">
            <v>22</v>
          </cell>
          <cell r="H951" t="str">
            <v>Travaux de construction collège</v>
          </cell>
          <cell r="I951" t="str">
            <v>SNIES</v>
          </cell>
          <cell r="K951" t="str">
            <v>FSD</v>
          </cell>
          <cell r="L951" t="str">
            <v>AON</v>
          </cell>
          <cell r="M951">
            <v>1</v>
          </cell>
          <cell r="N951">
            <v>2</v>
          </cell>
          <cell r="O951">
            <v>1</v>
          </cell>
          <cell r="Q951">
            <v>4</v>
          </cell>
          <cell r="R951" t="str">
            <v>collège</v>
          </cell>
          <cell r="T951">
            <v>364679.99999999994</v>
          </cell>
          <cell r="U951">
            <v>1</v>
          </cell>
          <cell r="V951">
            <v>364679.99999999994</v>
          </cell>
          <cell r="W951">
            <v>729359.99999999988</v>
          </cell>
          <cell r="X951">
            <v>364679.99999999994</v>
          </cell>
          <cell r="Y951">
            <v>0</v>
          </cell>
          <cell r="Z951">
            <v>1458719.9999999998</v>
          </cell>
          <cell r="AA951">
            <v>364679.99999999994</v>
          </cell>
          <cell r="AB951">
            <v>729359.99999999988</v>
          </cell>
          <cell r="AC951">
            <v>364679.99999999994</v>
          </cell>
          <cell r="AD951">
            <v>0</v>
          </cell>
          <cell r="AE951">
            <v>1458719.9999999998</v>
          </cell>
          <cell r="AF951">
            <v>0</v>
          </cell>
          <cell r="AG951">
            <v>0</v>
          </cell>
          <cell r="AH951">
            <v>0</v>
          </cell>
          <cell r="AI951">
            <v>0</v>
          </cell>
          <cell r="AJ951">
            <v>0</v>
          </cell>
          <cell r="AK951">
            <v>0</v>
          </cell>
          <cell r="AL951">
            <v>0</v>
          </cell>
        </row>
        <row r="952">
          <cell r="B952" t="str">
            <v>SNIES</v>
          </cell>
          <cell r="C952" t="str">
            <v>A1B</v>
          </cell>
          <cell r="D952" t="str">
            <v>A1BG</v>
          </cell>
          <cell r="E952" t="str">
            <v>ES/KOUB</v>
          </cell>
          <cell r="F952" t="str">
            <v>SNIES</v>
          </cell>
          <cell r="G952">
            <v>22</v>
          </cell>
          <cell r="H952" t="str">
            <v>Travaux de construction collège</v>
          </cell>
          <cell r="I952" t="str">
            <v>SNIES</v>
          </cell>
          <cell r="K952" t="str">
            <v>FSD</v>
          </cell>
          <cell r="L952" t="str">
            <v>AON</v>
          </cell>
          <cell r="M952">
            <v>1.25</v>
          </cell>
          <cell r="N952">
            <v>2.5</v>
          </cell>
          <cell r="O952">
            <v>1.25</v>
          </cell>
          <cell r="Q952">
            <v>5</v>
          </cell>
          <cell r="R952" t="str">
            <v>collège</v>
          </cell>
          <cell r="T952">
            <v>364679.99999999994</v>
          </cell>
          <cell r="U952">
            <v>1</v>
          </cell>
          <cell r="V952">
            <v>455849.99999999994</v>
          </cell>
          <cell r="W952">
            <v>911699.99999999988</v>
          </cell>
          <cell r="X952">
            <v>455849.99999999994</v>
          </cell>
          <cell r="Y952">
            <v>0</v>
          </cell>
          <cell r="Z952">
            <v>1823399.9999999998</v>
          </cell>
          <cell r="AA952">
            <v>455849.99999999994</v>
          </cell>
          <cell r="AB952">
            <v>911699.99999999988</v>
          </cell>
          <cell r="AC952">
            <v>455849.99999999994</v>
          </cell>
          <cell r="AD952">
            <v>0</v>
          </cell>
          <cell r="AE952">
            <v>1823399.9999999998</v>
          </cell>
          <cell r="AF952">
            <v>0</v>
          </cell>
          <cell r="AG952">
            <v>0</v>
          </cell>
          <cell r="AH952">
            <v>0</v>
          </cell>
          <cell r="AI952">
            <v>0</v>
          </cell>
          <cell r="AJ952">
            <v>0</v>
          </cell>
          <cell r="AK952">
            <v>0</v>
          </cell>
          <cell r="AL952">
            <v>0</v>
          </cell>
        </row>
        <row r="953">
          <cell r="B953" t="str">
            <v>SNIES</v>
          </cell>
          <cell r="C953" t="str">
            <v>A1B</v>
          </cell>
          <cell r="D953" t="str">
            <v>A1BG</v>
          </cell>
          <cell r="E953" t="str">
            <v>ES/KOUN</v>
          </cell>
          <cell r="F953" t="str">
            <v>SNIES</v>
          </cell>
          <cell r="G953">
            <v>22</v>
          </cell>
          <cell r="H953" t="str">
            <v>Travaux de construction collège</v>
          </cell>
          <cell r="I953" t="str">
            <v>SNIES</v>
          </cell>
          <cell r="K953" t="str">
            <v>FSD</v>
          </cell>
          <cell r="L953" t="str">
            <v>AON</v>
          </cell>
          <cell r="M953">
            <v>0.25</v>
          </cell>
          <cell r="N953">
            <v>0.5</v>
          </cell>
          <cell r="O953">
            <v>0.25</v>
          </cell>
          <cell r="Q953">
            <v>1</v>
          </cell>
          <cell r="R953" t="str">
            <v>collège</v>
          </cell>
          <cell r="T953">
            <v>364679.99999999994</v>
          </cell>
          <cell r="U953">
            <v>1</v>
          </cell>
          <cell r="V953">
            <v>91169.999999999985</v>
          </cell>
          <cell r="W953">
            <v>182339.99999999997</v>
          </cell>
          <cell r="X953">
            <v>91169.999999999985</v>
          </cell>
          <cell r="Y953">
            <v>0</v>
          </cell>
          <cell r="Z953">
            <v>364679.99999999994</v>
          </cell>
          <cell r="AA953">
            <v>91169.999999999985</v>
          </cell>
          <cell r="AB953">
            <v>182339.99999999997</v>
          </cell>
          <cell r="AC953">
            <v>91169.999999999985</v>
          </cell>
          <cell r="AD953">
            <v>0</v>
          </cell>
          <cell r="AE953">
            <v>364679.99999999994</v>
          </cell>
          <cell r="AF953">
            <v>0</v>
          </cell>
          <cell r="AG953">
            <v>0</v>
          </cell>
          <cell r="AH953">
            <v>0</v>
          </cell>
          <cell r="AI953">
            <v>0</v>
          </cell>
          <cell r="AJ953">
            <v>0</v>
          </cell>
          <cell r="AK953">
            <v>0</v>
          </cell>
          <cell r="AL953">
            <v>0</v>
          </cell>
        </row>
        <row r="954">
          <cell r="B954" t="str">
            <v>SNIES</v>
          </cell>
          <cell r="C954" t="str">
            <v>A1B</v>
          </cell>
          <cell r="D954" t="str">
            <v>A1BG</v>
          </cell>
          <cell r="E954" t="str">
            <v>ES/KOUR</v>
          </cell>
          <cell r="F954" t="str">
            <v>SNIES</v>
          </cell>
          <cell r="G954">
            <v>22</v>
          </cell>
          <cell r="H954" t="str">
            <v>Travaux de construction collège</v>
          </cell>
          <cell r="I954" t="str">
            <v>SNIES</v>
          </cell>
          <cell r="K954" t="str">
            <v>FSD</v>
          </cell>
          <cell r="L954" t="str">
            <v>AON</v>
          </cell>
          <cell r="M954">
            <v>1.5</v>
          </cell>
          <cell r="N954">
            <v>3</v>
          </cell>
          <cell r="O954">
            <v>1.5</v>
          </cell>
          <cell r="Q954">
            <v>6</v>
          </cell>
          <cell r="R954" t="str">
            <v>collège</v>
          </cell>
          <cell r="T954">
            <v>364679.99999999994</v>
          </cell>
          <cell r="U954">
            <v>1</v>
          </cell>
          <cell r="V954">
            <v>547019.99999999988</v>
          </cell>
          <cell r="W954">
            <v>1094039.9999999998</v>
          </cell>
          <cell r="X954">
            <v>547019.99999999988</v>
          </cell>
          <cell r="Y954">
            <v>0</v>
          </cell>
          <cell r="Z954">
            <v>2188079.9999999995</v>
          </cell>
          <cell r="AA954">
            <v>547019.99999999988</v>
          </cell>
          <cell r="AB954">
            <v>1094039.9999999998</v>
          </cell>
          <cell r="AC954">
            <v>547019.99999999988</v>
          </cell>
          <cell r="AD954">
            <v>0</v>
          </cell>
          <cell r="AE954">
            <v>2188079.9999999995</v>
          </cell>
          <cell r="AF954">
            <v>0</v>
          </cell>
          <cell r="AG954">
            <v>0</v>
          </cell>
          <cell r="AH954">
            <v>0</v>
          </cell>
          <cell r="AI954">
            <v>0</v>
          </cell>
          <cell r="AJ954">
            <v>0</v>
          </cell>
          <cell r="AK954">
            <v>0</v>
          </cell>
          <cell r="AL954">
            <v>0</v>
          </cell>
        </row>
        <row r="955">
          <cell r="B955" t="str">
            <v>SNIES</v>
          </cell>
          <cell r="C955" t="str">
            <v>A1B</v>
          </cell>
          <cell r="D955" t="str">
            <v>A1BG</v>
          </cell>
          <cell r="E955" t="str">
            <v>ES/LABE</v>
          </cell>
          <cell r="F955" t="str">
            <v>SNIES</v>
          </cell>
          <cell r="G955">
            <v>22</v>
          </cell>
          <cell r="H955" t="str">
            <v>Travaux de construction collège</v>
          </cell>
          <cell r="I955" t="str">
            <v>SNIES</v>
          </cell>
          <cell r="K955" t="str">
            <v>FSD</v>
          </cell>
          <cell r="L955" t="str">
            <v>AON</v>
          </cell>
          <cell r="M955">
            <v>0</v>
          </cell>
          <cell r="N955">
            <v>0</v>
          </cell>
          <cell r="O955">
            <v>0</v>
          </cell>
          <cell r="Q955">
            <v>0</v>
          </cell>
          <cell r="R955" t="str">
            <v>collège</v>
          </cell>
          <cell r="T955">
            <v>364679.99999999994</v>
          </cell>
          <cell r="U955">
            <v>1</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row>
        <row r="956">
          <cell r="B956" t="str">
            <v>SNIES</v>
          </cell>
          <cell r="C956" t="str">
            <v>A1B</v>
          </cell>
          <cell r="D956" t="str">
            <v>A1BG</v>
          </cell>
          <cell r="E956" t="str">
            <v>ES/LELO</v>
          </cell>
          <cell r="F956" t="str">
            <v>SNIES</v>
          </cell>
          <cell r="G956">
            <v>22</v>
          </cell>
          <cell r="H956" t="str">
            <v>Travaux de construction collège</v>
          </cell>
          <cell r="I956" t="str">
            <v>SNIES</v>
          </cell>
          <cell r="K956" t="str">
            <v>FSD</v>
          </cell>
          <cell r="L956" t="str">
            <v>AON</v>
          </cell>
          <cell r="M956">
            <v>0.25</v>
          </cell>
          <cell r="N956">
            <v>0.5</v>
          </cell>
          <cell r="O956">
            <v>0.25</v>
          </cell>
          <cell r="Q956">
            <v>1</v>
          </cell>
          <cell r="R956" t="str">
            <v>collège</v>
          </cell>
          <cell r="T956">
            <v>364679.99999999994</v>
          </cell>
          <cell r="U956">
            <v>1</v>
          </cell>
          <cell r="V956">
            <v>91169.999999999985</v>
          </cell>
          <cell r="W956">
            <v>182339.99999999997</v>
          </cell>
          <cell r="X956">
            <v>91169.999999999985</v>
          </cell>
          <cell r="Y956">
            <v>0</v>
          </cell>
          <cell r="Z956">
            <v>364679.99999999994</v>
          </cell>
          <cell r="AA956">
            <v>91169.999999999985</v>
          </cell>
          <cell r="AB956">
            <v>182339.99999999997</v>
          </cell>
          <cell r="AC956">
            <v>91169.999999999985</v>
          </cell>
          <cell r="AD956">
            <v>0</v>
          </cell>
          <cell r="AE956">
            <v>364679.99999999994</v>
          </cell>
          <cell r="AF956">
            <v>0</v>
          </cell>
          <cell r="AG956">
            <v>0</v>
          </cell>
          <cell r="AH956">
            <v>0</v>
          </cell>
          <cell r="AI956">
            <v>0</v>
          </cell>
          <cell r="AJ956">
            <v>0</v>
          </cell>
          <cell r="AK956">
            <v>0</v>
          </cell>
          <cell r="AL956">
            <v>0</v>
          </cell>
        </row>
        <row r="957">
          <cell r="B957" t="str">
            <v>SNIES</v>
          </cell>
          <cell r="C957" t="str">
            <v>A1B</v>
          </cell>
          <cell r="D957" t="str">
            <v>A1BG</v>
          </cell>
          <cell r="E957" t="str">
            <v>ES/LOLA</v>
          </cell>
          <cell r="F957" t="str">
            <v>SNIES</v>
          </cell>
          <cell r="G957">
            <v>22</v>
          </cell>
          <cell r="H957" t="str">
            <v>Travaux de construction collège</v>
          </cell>
          <cell r="I957" t="str">
            <v>SNIES</v>
          </cell>
          <cell r="K957" t="str">
            <v>FSD</v>
          </cell>
          <cell r="L957" t="str">
            <v>AON</v>
          </cell>
          <cell r="M957">
            <v>0.25</v>
          </cell>
          <cell r="N957">
            <v>0.5</v>
          </cell>
          <cell r="O957">
            <v>0.25</v>
          </cell>
          <cell r="Q957">
            <v>1</v>
          </cell>
          <cell r="R957" t="str">
            <v>collège</v>
          </cell>
          <cell r="T957">
            <v>364679.99999999994</v>
          </cell>
          <cell r="U957">
            <v>1</v>
          </cell>
          <cell r="V957">
            <v>91169.999999999985</v>
          </cell>
          <cell r="W957">
            <v>182339.99999999997</v>
          </cell>
          <cell r="X957">
            <v>91169.999999999985</v>
          </cell>
          <cell r="Y957">
            <v>0</v>
          </cell>
          <cell r="Z957">
            <v>364679.99999999994</v>
          </cell>
          <cell r="AA957">
            <v>91169.999999999985</v>
          </cell>
          <cell r="AB957">
            <v>182339.99999999997</v>
          </cell>
          <cell r="AC957">
            <v>91169.999999999985</v>
          </cell>
          <cell r="AD957">
            <v>0</v>
          </cell>
          <cell r="AE957">
            <v>364679.99999999994</v>
          </cell>
          <cell r="AF957">
            <v>0</v>
          </cell>
          <cell r="AG957">
            <v>0</v>
          </cell>
          <cell r="AH957">
            <v>0</v>
          </cell>
          <cell r="AI957">
            <v>0</v>
          </cell>
          <cell r="AJ957">
            <v>0</v>
          </cell>
          <cell r="AK957">
            <v>0</v>
          </cell>
          <cell r="AL957">
            <v>0</v>
          </cell>
        </row>
        <row r="958">
          <cell r="B958" t="str">
            <v>SNIES</v>
          </cell>
          <cell r="C958" t="str">
            <v>A1B</v>
          </cell>
          <cell r="D958" t="str">
            <v>A1BG</v>
          </cell>
          <cell r="E958" t="str">
            <v>ES/MACE</v>
          </cell>
          <cell r="F958" t="str">
            <v>SNIES</v>
          </cell>
          <cell r="G958">
            <v>22</v>
          </cell>
          <cell r="H958" t="str">
            <v>Travaux de construction collège</v>
          </cell>
          <cell r="I958" t="str">
            <v>SNIES</v>
          </cell>
          <cell r="K958" t="str">
            <v>FSD</v>
          </cell>
          <cell r="L958" t="str">
            <v>AON</v>
          </cell>
          <cell r="M958">
            <v>0.75</v>
          </cell>
          <cell r="N958">
            <v>1.5</v>
          </cell>
          <cell r="O958">
            <v>0.75</v>
          </cell>
          <cell r="Q958">
            <v>3</v>
          </cell>
          <cell r="R958" t="str">
            <v>collège</v>
          </cell>
          <cell r="T958">
            <v>364679.99999999994</v>
          </cell>
          <cell r="U958">
            <v>1</v>
          </cell>
          <cell r="V958">
            <v>273509.99999999994</v>
          </cell>
          <cell r="W958">
            <v>547019.99999999988</v>
          </cell>
          <cell r="X958">
            <v>273509.99999999994</v>
          </cell>
          <cell r="Y958">
            <v>0</v>
          </cell>
          <cell r="Z958">
            <v>1094039.9999999998</v>
          </cell>
          <cell r="AA958">
            <v>273509.99999999994</v>
          </cell>
          <cell r="AB958">
            <v>547019.99999999988</v>
          </cell>
          <cell r="AC958">
            <v>273509.99999999994</v>
          </cell>
          <cell r="AD958">
            <v>0</v>
          </cell>
          <cell r="AE958">
            <v>1094039.9999999998</v>
          </cell>
          <cell r="AF958">
            <v>0</v>
          </cell>
          <cell r="AG958">
            <v>0</v>
          </cell>
          <cell r="AH958">
            <v>0</v>
          </cell>
          <cell r="AI958">
            <v>0</v>
          </cell>
          <cell r="AJ958">
            <v>0</v>
          </cell>
          <cell r="AK958">
            <v>0</v>
          </cell>
          <cell r="AL958">
            <v>0</v>
          </cell>
        </row>
        <row r="959">
          <cell r="B959" t="str">
            <v>SNIES</v>
          </cell>
          <cell r="C959" t="str">
            <v>A1B</v>
          </cell>
          <cell r="D959" t="str">
            <v>A1BG</v>
          </cell>
          <cell r="E959" t="str">
            <v>ES/MALI</v>
          </cell>
          <cell r="F959" t="str">
            <v>SNIES</v>
          </cell>
          <cell r="G959">
            <v>22</v>
          </cell>
          <cell r="H959" t="str">
            <v>Travaux de construction collège</v>
          </cell>
          <cell r="I959" t="str">
            <v>SNIES</v>
          </cell>
          <cell r="K959" t="str">
            <v>FSD</v>
          </cell>
          <cell r="L959" t="str">
            <v>AON</v>
          </cell>
          <cell r="M959">
            <v>0.75</v>
          </cell>
          <cell r="N959">
            <v>1.5</v>
          </cell>
          <cell r="O959">
            <v>0.75</v>
          </cell>
          <cell r="Q959">
            <v>3</v>
          </cell>
          <cell r="R959" t="str">
            <v>collège</v>
          </cell>
          <cell r="T959">
            <v>364679.99999999994</v>
          </cell>
          <cell r="U959">
            <v>1</v>
          </cell>
          <cell r="V959">
            <v>273509.99999999994</v>
          </cell>
          <cell r="W959">
            <v>547019.99999999988</v>
          </cell>
          <cell r="X959">
            <v>273509.99999999994</v>
          </cell>
          <cell r="Y959">
            <v>0</v>
          </cell>
          <cell r="Z959">
            <v>1094039.9999999998</v>
          </cell>
          <cell r="AA959">
            <v>273509.99999999994</v>
          </cell>
          <cell r="AB959">
            <v>547019.99999999988</v>
          </cell>
          <cell r="AC959">
            <v>273509.99999999994</v>
          </cell>
          <cell r="AD959">
            <v>0</v>
          </cell>
          <cell r="AE959">
            <v>1094039.9999999998</v>
          </cell>
          <cell r="AF959">
            <v>0</v>
          </cell>
          <cell r="AG959">
            <v>0</v>
          </cell>
          <cell r="AH959">
            <v>0</v>
          </cell>
          <cell r="AI959">
            <v>0</v>
          </cell>
          <cell r="AJ959">
            <v>0</v>
          </cell>
          <cell r="AK959">
            <v>0</v>
          </cell>
          <cell r="AL959">
            <v>0</v>
          </cell>
        </row>
        <row r="960">
          <cell r="B960" t="str">
            <v>SNIES</v>
          </cell>
          <cell r="C960" t="str">
            <v>A1B</v>
          </cell>
          <cell r="D960" t="str">
            <v>A1BG</v>
          </cell>
          <cell r="E960" t="str">
            <v>ES/MAMO</v>
          </cell>
          <cell r="F960" t="str">
            <v>SNIES</v>
          </cell>
          <cell r="G960">
            <v>22</v>
          </cell>
          <cell r="H960" t="str">
            <v>Travaux de construction collège</v>
          </cell>
          <cell r="I960" t="str">
            <v>SNIES</v>
          </cell>
          <cell r="K960" t="str">
            <v>FSD</v>
          </cell>
          <cell r="L960" t="str">
            <v>AON</v>
          </cell>
          <cell r="M960">
            <v>0.75</v>
          </cell>
          <cell r="N960">
            <v>1.5</v>
          </cell>
          <cell r="O960">
            <v>0.75</v>
          </cell>
          <cell r="Q960">
            <v>3</v>
          </cell>
          <cell r="R960" t="str">
            <v>collège</v>
          </cell>
          <cell r="T960">
            <v>364679.99999999994</v>
          </cell>
          <cell r="U960">
            <v>1</v>
          </cell>
          <cell r="V960">
            <v>273509.99999999994</v>
          </cell>
          <cell r="W960">
            <v>547019.99999999988</v>
          </cell>
          <cell r="X960">
            <v>273509.99999999994</v>
          </cell>
          <cell r="Y960">
            <v>0</v>
          </cell>
          <cell r="Z960">
            <v>1094039.9999999998</v>
          </cell>
          <cell r="AA960">
            <v>273509.99999999994</v>
          </cell>
          <cell r="AB960">
            <v>547019.99999999988</v>
          </cell>
          <cell r="AC960">
            <v>273509.99999999994</v>
          </cell>
          <cell r="AD960">
            <v>0</v>
          </cell>
          <cell r="AE960">
            <v>1094039.9999999998</v>
          </cell>
          <cell r="AF960">
            <v>0</v>
          </cell>
          <cell r="AG960">
            <v>0</v>
          </cell>
          <cell r="AH960">
            <v>0</v>
          </cell>
          <cell r="AI960">
            <v>0</v>
          </cell>
          <cell r="AJ960">
            <v>0</v>
          </cell>
          <cell r="AK960">
            <v>0</v>
          </cell>
          <cell r="AL960">
            <v>0</v>
          </cell>
        </row>
        <row r="961">
          <cell r="B961" t="str">
            <v>SNIES</v>
          </cell>
          <cell r="C961" t="str">
            <v>A1B</v>
          </cell>
          <cell r="D961" t="str">
            <v>A1BG</v>
          </cell>
          <cell r="E961" t="str">
            <v>ES/MAND</v>
          </cell>
          <cell r="F961" t="str">
            <v>SNIES</v>
          </cell>
          <cell r="G961">
            <v>22</v>
          </cell>
          <cell r="H961" t="str">
            <v>Travaux de construction collège</v>
          </cell>
          <cell r="I961" t="str">
            <v>SNIES</v>
          </cell>
          <cell r="K961" t="str">
            <v>FSD</v>
          </cell>
          <cell r="L961" t="str">
            <v>AON</v>
          </cell>
          <cell r="M961">
            <v>1.5</v>
          </cell>
          <cell r="N961">
            <v>3</v>
          </cell>
          <cell r="O961">
            <v>1.5</v>
          </cell>
          <cell r="Q961">
            <v>6</v>
          </cell>
          <cell r="R961" t="str">
            <v>collège</v>
          </cell>
          <cell r="T961">
            <v>364679.99999999994</v>
          </cell>
          <cell r="U961">
            <v>1</v>
          </cell>
          <cell r="V961">
            <v>547019.99999999988</v>
          </cell>
          <cell r="W961">
            <v>1094039.9999999998</v>
          </cell>
          <cell r="X961">
            <v>547019.99999999988</v>
          </cell>
          <cell r="Y961">
            <v>0</v>
          </cell>
          <cell r="Z961">
            <v>2188079.9999999995</v>
          </cell>
          <cell r="AA961">
            <v>547019.99999999988</v>
          </cell>
          <cell r="AB961">
            <v>1094039.9999999998</v>
          </cell>
          <cell r="AC961">
            <v>547019.99999999988</v>
          </cell>
          <cell r="AD961">
            <v>0</v>
          </cell>
          <cell r="AE961">
            <v>2188079.9999999995</v>
          </cell>
          <cell r="AF961">
            <v>0</v>
          </cell>
          <cell r="AG961">
            <v>0</v>
          </cell>
          <cell r="AH961">
            <v>0</v>
          </cell>
          <cell r="AI961">
            <v>0</v>
          </cell>
          <cell r="AJ961">
            <v>0</v>
          </cell>
          <cell r="AK961">
            <v>0</v>
          </cell>
          <cell r="AL961">
            <v>0</v>
          </cell>
        </row>
        <row r="962">
          <cell r="B962" t="str">
            <v>SNIES</v>
          </cell>
          <cell r="C962" t="str">
            <v>A1B</v>
          </cell>
          <cell r="D962" t="str">
            <v>A1BG</v>
          </cell>
          <cell r="E962" t="str">
            <v>ES/NZER</v>
          </cell>
          <cell r="F962" t="str">
            <v>SNIES</v>
          </cell>
          <cell r="G962">
            <v>22</v>
          </cell>
          <cell r="H962" t="str">
            <v>Travaux de construction collège</v>
          </cell>
          <cell r="I962" t="str">
            <v>SNIES</v>
          </cell>
          <cell r="K962" t="str">
            <v>FSD</v>
          </cell>
          <cell r="L962" t="str">
            <v>AON</v>
          </cell>
          <cell r="M962">
            <v>0</v>
          </cell>
          <cell r="N962">
            <v>0</v>
          </cell>
          <cell r="O962">
            <v>0</v>
          </cell>
          <cell r="Q962">
            <v>0</v>
          </cell>
          <cell r="R962" t="str">
            <v>collège</v>
          </cell>
          <cell r="T962">
            <v>364679.99999999994</v>
          </cell>
          <cell r="U962">
            <v>1</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row>
        <row r="963">
          <cell r="B963" t="str">
            <v>SNIES</v>
          </cell>
          <cell r="C963" t="str">
            <v>A1B</v>
          </cell>
          <cell r="D963" t="str">
            <v>A1BG</v>
          </cell>
          <cell r="E963" t="str">
            <v>ES/PITA</v>
          </cell>
          <cell r="F963" t="str">
            <v>SNIES</v>
          </cell>
          <cell r="G963">
            <v>22</v>
          </cell>
          <cell r="H963" t="str">
            <v>Travaux de construction collège</v>
          </cell>
          <cell r="I963" t="str">
            <v>SNIES</v>
          </cell>
          <cell r="K963" t="str">
            <v>FSD</v>
          </cell>
          <cell r="L963" t="str">
            <v>AON</v>
          </cell>
          <cell r="M963">
            <v>0.5</v>
          </cell>
          <cell r="N963">
            <v>1</v>
          </cell>
          <cell r="O963">
            <v>0.5</v>
          </cell>
          <cell r="Q963">
            <v>2</v>
          </cell>
          <cell r="R963" t="str">
            <v>collège</v>
          </cell>
          <cell r="T963">
            <v>364679.99999999994</v>
          </cell>
          <cell r="U963">
            <v>1</v>
          </cell>
          <cell r="V963">
            <v>182339.99999999997</v>
          </cell>
          <cell r="W963">
            <v>364679.99999999994</v>
          </cell>
          <cell r="X963">
            <v>182339.99999999997</v>
          </cell>
          <cell r="Y963">
            <v>0</v>
          </cell>
          <cell r="Z963">
            <v>729359.99999999988</v>
          </cell>
          <cell r="AA963">
            <v>182339.99999999997</v>
          </cell>
          <cell r="AB963">
            <v>364679.99999999994</v>
          </cell>
          <cell r="AC963">
            <v>182339.99999999997</v>
          </cell>
          <cell r="AD963">
            <v>0</v>
          </cell>
          <cell r="AE963">
            <v>729359.99999999988</v>
          </cell>
          <cell r="AF963">
            <v>0</v>
          </cell>
          <cell r="AG963">
            <v>0</v>
          </cell>
          <cell r="AH963">
            <v>0</v>
          </cell>
          <cell r="AI963">
            <v>0</v>
          </cell>
          <cell r="AJ963">
            <v>0</v>
          </cell>
          <cell r="AK963">
            <v>0</v>
          </cell>
          <cell r="AL963">
            <v>0</v>
          </cell>
        </row>
        <row r="964">
          <cell r="B964" t="str">
            <v>SNIES</v>
          </cell>
          <cell r="C964" t="str">
            <v>A1B</v>
          </cell>
          <cell r="D964" t="str">
            <v>A1BG</v>
          </cell>
          <cell r="E964" t="str">
            <v>ES/SIGU</v>
          </cell>
          <cell r="F964" t="str">
            <v>SNIES</v>
          </cell>
          <cell r="G964">
            <v>22</v>
          </cell>
          <cell r="H964" t="str">
            <v>Travaux de construction collège</v>
          </cell>
          <cell r="I964" t="str">
            <v>SNIES</v>
          </cell>
          <cell r="K964" t="str">
            <v>FSD</v>
          </cell>
          <cell r="L964" t="str">
            <v>AON</v>
          </cell>
          <cell r="M964">
            <v>1.25</v>
          </cell>
          <cell r="N964">
            <v>2.5</v>
          </cell>
          <cell r="O964">
            <v>1.25</v>
          </cell>
          <cell r="Q964">
            <v>5</v>
          </cell>
          <cell r="R964" t="str">
            <v>collège</v>
          </cell>
          <cell r="T964">
            <v>364679.99999999994</v>
          </cell>
          <cell r="U964">
            <v>1</v>
          </cell>
          <cell r="V964">
            <v>455849.99999999994</v>
          </cell>
          <cell r="W964">
            <v>911699.99999999988</v>
          </cell>
          <cell r="X964">
            <v>455849.99999999994</v>
          </cell>
          <cell r="Y964">
            <v>0</v>
          </cell>
          <cell r="Z964">
            <v>1823399.9999999998</v>
          </cell>
          <cell r="AA964">
            <v>455849.99999999994</v>
          </cell>
          <cell r="AB964">
            <v>911699.99999999988</v>
          </cell>
          <cell r="AC964">
            <v>455849.99999999994</v>
          </cell>
          <cell r="AD964">
            <v>0</v>
          </cell>
          <cell r="AE964">
            <v>1823399.9999999998</v>
          </cell>
          <cell r="AF964">
            <v>0</v>
          </cell>
          <cell r="AG964">
            <v>0</v>
          </cell>
          <cell r="AH964">
            <v>0</v>
          </cell>
          <cell r="AI964">
            <v>0</v>
          </cell>
          <cell r="AJ964">
            <v>0</v>
          </cell>
          <cell r="AK964">
            <v>0</v>
          </cell>
          <cell r="AL964">
            <v>0</v>
          </cell>
        </row>
        <row r="965">
          <cell r="B965" t="str">
            <v>SNIES</v>
          </cell>
          <cell r="C965" t="str">
            <v>A1B</v>
          </cell>
          <cell r="D965" t="str">
            <v>A1BG</v>
          </cell>
          <cell r="E965" t="str">
            <v>ES/TELI</v>
          </cell>
          <cell r="F965" t="str">
            <v>SNIES</v>
          </cell>
          <cell r="G965">
            <v>22</v>
          </cell>
          <cell r="H965" t="str">
            <v>Travaux de construction collège</v>
          </cell>
          <cell r="I965" t="str">
            <v>SNIES</v>
          </cell>
          <cell r="K965" t="str">
            <v>FSD</v>
          </cell>
          <cell r="L965" t="str">
            <v>AON</v>
          </cell>
          <cell r="M965">
            <v>1.25</v>
          </cell>
          <cell r="N965">
            <v>2.5</v>
          </cell>
          <cell r="O965">
            <v>1.25</v>
          </cell>
          <cell r="Q965">
            <v>5</v>
          </cell>
          <cell r="R965" t="str">
            <v>collège</v>
          </cell>
          <cell r="T965">
            <v>364679.99999999994</v>
          </cell>
          <cell r="U965">
            <v>1</v>
          </cell>
          <cell r="V965">
            <v>455849.99999999994</v>
          </cell>
          <cell r="W965">
            <v>911699.99999999988</v>
          </cell>
          <cell r="X965">
            <v>455849.99999999994</v>
          </cell>
          <cell r="Y965">
            <v>0</v>
          </cell>
          <cell r="Z965">
            <v>1823399.9999999998</v>
          </cell>
          <cell r="AA965">
            <v>455849.99999999994</v>
          </cell>
          <cell r="AB965">
            <v>911699.99999999988</v>
          </cell>
          <cell r="AC965">
            <v>455849.99999999994</v>
          </cell>
          <cell r="AD965">
            <v>0</v>
          </cell>
          <cell r="AE965">
            <v>1823399.9999999998</v>
          </cell>
          <cell r="AF965">
            <v>0</v>
          </cell>
          <cell r="AG965">
            <v>0</v>
          </cell>
          <cell r="AH965">
            <v>0</v>
          </cell>
          <cell r="AI965">
            <v>0</v>
          </cell>
          <cell r="AJ965">
            <v>0</v>
          </cell>
          <cell r="AK965">
            <v>0</v>
          </cell>
          <cell r="AL965">
            <v>0</v>
          </cell>
        </row>
        <row r="966">
          <cell r="B966" t="str">
            <v>SNIES</v>
          </cell>
          <cell r="C966" t="str">
            <v>A1B</v>
          </cell>
          <cell r="D966" t="str">
            <v>A1BG</v>
          </cell>
          <cell r="E966" t="str">
            <v>ES/TOUG</v>
          </cell>
          <cell r="F966" t="str">
            <v>SNIES</v>
          </cell>
          <cell r="G966">
            <v>22</v>
          </cell>
          <cell r="H966" t="str">
            <v>Travaux de construction collège</v>
          </cell>
          <cell r="I966" t="str">
            <v>SNIES</v>
          </cell>
          <cell r="K966" t="str">
            <v>FSD</v>
          </cell>
          <cell r="L966" t="str">
            <v>AON</v>
          </cell>
          <cell r="M966">
            <v>0.25</v>
          </cell>
          <cell r="N966">
            <v>0.5</v>
          </cell>
          <cell r="O966">
            <v>0.25</v>
          </cell>
          <cell r="Q966">
            <v>1</v>
          </cell>
          <cell r="R966" t="str">
            <v>collège</v>
          </cell>
          <cell r="T966">
            <v>364679.99999999994</v>
          </cell>
          <cell r="U966">
            <v>1</v>
          </cell>
          <cell r="V966">
            <v>91169.999999999985</v>
          </cell>
          <cell r="W966">
            <v>182339.99999999997</v>
          </cell>
          <cell r="X966">
            <v>91169.999999999985</v>
          </cell>
          <cell r="Y966">
            <v>0</v>
          </cell>
          <cell r="Z966">
            <v>364679.99999999994</v>
          </cell>
          <cell r="AA966">
            <v>91169.999999999985</v>
          </cell>
          <cell r="AB966">
            <v>182339.99999999997</v>
          </cell>
          <cell r="AC966">
            <v>91169.999999999985</v>
          </cell>
          <cell r="AD966">
            <v>0</v>
          </cell>
          <cell r="AE966">
            <v>364679.99999999994</v>
          </cell>
          <cell r="AF966">
            <v>0</v>
          </cell>
          <cell r="AG966">
            <v>0</v>
          </cell>
          <cell r="AH966">
            <v>0</v>
          </cell>
          <cell r="AI966">
            <v>0</v>
          </cell>
          <cell r="AJ966">
            <v>0</v>
          </cell>
          <cell r="AK966">
            <v>0</v>
          </cell>
          <cell r="AL966">
            <v>0</v>
          </cell>
        </row>
        <row r="967">
          <cell r="B967" t="str">
            <v>SNIES</v>
          </cell>
          <cell r="C967" t="str">
            <v>A1B</v>
          </cell>
          <cell r="D967" t="str">
            <v>A1BG</v>
          </cell>
          <cell r="E967" t="str">
            <v>ES/YOMO</v>
          </cell>
          <cell r="F967" t="str">
            <v>SNIES</v>
          </cell>
          <cell r="G967">
            <v>22</v>
          </cell>
          <cell r="H967" t="str">
            <v>Travaux de construction collège</v>
          </cell>
          <cell r="I967" t="str">
            <v>SNIES</v>
          </cell>
          <cell r="K967" t="str">
            <v>FSD</v>
          </cell>
          <cell r="L967" t="str">
            <v>AON</v>
          </cell>
          <cell r="M967">
            <v>0</v>
          </cell>
          <cell r="N967">
            <v>0</v>
          </cell>
          <cell r="O967">
            <v>0</v>
          </cell>
          <cell r="Q967">
            <v>0</v>
          </cell>
          <cell r="R967" t="str">
            <v>collège</v>
          </cell>
          <cell r="T967">
            <v>364679.99999999994</v>
          </cell>
          <cell r="U967">
            <v>1</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row>
        <row r="968">
          <cell r="B968" t="str">
            <v>SNIES</v>
          </cell>
          <cell r="C968" t="str">
            <v>A1B</v>
          </cell>
          <cell r="D968" t="str">
            <v>A1BG</v>
          </cell>
          <cell r="E968" t="str">
            <v>ES/BEYL</v>
          </cell>
          <cell r="F968" t="str">
            <v>SNIES</v>
          </cell>
          <cell r="G968">
            <v>23</v>
          </cell>
          <cell r="H968" t="str">
            <v>Fournitures installation, mobilier et équipements scolaires</v>
          </cell>
          <cell r="I968" t="str">
            <v>SNIES</v>
          </cell>
          <cell r="K968" t="str">
            <v>FSD</v>
          </cell>
          <cell r="L968" t="str">
            <v>AON</v>
          </cell>
          <cell r="O968">
            <v>6</v>
          </cell>
          <cell r="Q968">
            <v>6</v>
          </cell>
          <cell r="R968" t="str">
            <v>lot</v>
          </cell>
          <cell r="T968">
            <v>91169.999999999985</v>
          </cell>
          <cell r="U968">
            <v>1</v>
          </cell>
          <cell r="V968">
            <v>0</v>
          </cell>
          <cell r="W968">
            <v>0</v>
          </cell>
          <cell r="X968">
            <v>547019.99999999988</v>
          </cell>
          <cell r="Y968">
            <v>0</v>
          </cell>
          <cell r="Z968">
            <v>547019.99999999988</v>
          </cell>
          <cell r="AA968">
            <v>0</v>
          </cell>
          <cell r="AB968">
            <v>0</v>
          </cell>
          <cell r="AC968">
            <v>547019.99999999988</v>
          </cell>
          <cell r="AD968">
            <v>0</v>
          </cell>
          <cell r="AE968">
            <v>547019.99999999988</v>
          </cell>
          <cell r="AF968">
            <v>0</v>
          </cell>
          <cell r="AG968">
            <v>0</v>
          </cell>
          <cell r="AH968">
            <v>0</v>
          </cell>
          <cell r="AI968">
            <v>0</v>
          </cell>
          <cell r="AJ968">
            <v>0</v>
          </cell>
          <cell r="AK968">
            <v>0</v>
          </cell>
          <cell r="AL968">
            <v>0</v>
          </cell>
        </row>
        <row r="969">
          <cell r="B969" t="str">
            <v>SNIES</v>
          </cell>
          <cell r="C969" t="str">
            <v>A1B</v>
          </cell>
          <cell r="D969" t="str">
            <v>A1BG</v>
          </cell>
          <cell r="E969" t="str">
            <v>ES/BOFF</v>
          </cell>
          <cell r="F969" t="str">
            <v>SNIES</v>
          </cell>
          <cell r="G969">
            <v>23</v>
          </cell>
          <cell r="H969" t="str">
            <v>Fournitures installation, mobilier et équipements scolaires</v>
          </cell>
          <cell r="I969" t="str">
            <v>SNIES</v>
          </cell>
          <cell r="K969" t="str">
            <v>FSD</v>
          </cell>
          <cell r="L969" t="str">
            <v>AON</v>
          </cell>
          <cell r="O969">
            <v>4</v>
          </cell>
          <cell r="Q969">
            <v>4</v>
          </cell>
          <cell r="R969" t="str">
            <v>lot</v>
          </cell>
          <cell r="T969">
            <v>91169.999999999985</v>
          </cell>
          <cell r="U969">
            <v>1</v>
          </cell>
          <cell r="V969">
            <v>0</v>
          </cell>
          <cell r="W969">
            <v>0</v>
          </cell>
          <cell r="X969">
            <v>364679.99999999994</v>
          </cell>
          <cell r="Y969">
            <v>0</v>
          </cell>
          <cell r="Z969">
            <v>364679.99999999994</v>
          </cell>
          <cell r="AA969">
            <v>0</v>
          </cell>
          <cell r="AB969">
            <v>0</v>
          </cell>
          <cell r="AC969">
            <v>364679.99999999994</v>
          </cell>
          <cell r="AD969">
            <v>0</v>
          </cell>
          <cell r="AE969">
            <v>364679.99999999994</v>
          </cell>
          <cell r="AF969">
            <v>0</v>
          </cell>
          <cell r="AG969">
            <v>0</v>
          </cell>
          <cell r="AH969">
            <v>0</v>
          </cell>
          <cell r="AI969">
            <v>0</v>
          </cell>
          <cell r="AJ969">
            <v>0</v>
          </cell>
          <cell r="AK969">
            <v>0</v>
          </cell>
          <cell r="AL969">
            <v>0</v>
          </cell>
        </row>
        <row r="970">
          <cell r="B970" t="str">
            <v>SNIES</v>
          </cell>
          <cell r="C970" t="str">
            <v>A1B</v>
          </cell>
          <cell r="D970" t="str">
            <v>A1BG</v>
          </cell>
          <cell r="E970" t="str">
            <v>ES/BOKE</v>
          </cell>
          <cell r="F970" t="str">
            <v>SNIES</v>
          </cell>
          <cell r="G970">
            <v>23</v>
          </cell>
          <cell r="H970" t="str">
            <v>Fournitures installation, mobilier et équipements scolaires</v>
          </cell>
          <cell r="I970" t="str">
            <v>SNIES</v>
          </cell>
          <cell r="K970" t="str">
            <v>FSD</v>
          </cell>
          <cell r="L970" t="str">
            <v>AON</v>
          </cell>
          <cell r="O970">
            <v>2</v>
          </cell>
          <cell r="Q970">
            <v>2</v>
          </cell>
          <cell r="R970" t="str">
            <v>lot</v>
          </cell>
          <cell r="T970">
            <v>91169.999999999985</v>
          </cell>
          <cell r="U970">
            <v>1</v>
          </cell>
          <cell r="V970">
            <v>0</v>
          </cell>
          <cell r="W970">
            <v>0</v>
          </cell>
          <cell r="X970">
            <v>182339.99999999997</v>
          </cell>
          <cell r="Y970">
            <v>0</v>
          </cell>
          <cell r="Z970">
            <v>182339.99999999997</v>
          </cell>
          <cell r="AA970">
            <v>0</v>
          </cell>
          <cell r="AB970">
            <v>0</v>
          </cell>
          <cell r="AC970">
            <v>182339.99999999997</v>
          </cell>
          <cell r="AD970">
            <v>0</v>
          </cell>
          <cell r="AE970">
            <v>182339.99999999997</v>
          </cell>
          <cell r="AF970">
            <v>0</v>
          </cell>
          <cell r="AG970">
            <v>0</v>
          </cell>
          <cell r="AH970">
            <v>0</v>
          </cell>
          <cell r="AI970">
            <v>0</v>
          </cell>
          <cell r="AJ970">
            <v>0</v>
          </cell>
          <cell r="AK970">
            <v>0</v>
          </cell>
          <cell r="AL970">
            <v>0</v>
          </cell>
        </row>
        <row r="971">
          <cell r="B971" t="str">
            <v>SNIES</v>
          </cell>
          <cell r="C971" t="str">
            <v>A1B</v>
          </cell>
          <cell r="D971" t="str">
            <v>A1BG</v>
          </cell>
          <cell r="E971" t="str">
            <v>ES/COYA</v>
          </cell>
          <cell r="F971" t="str">
            <v>SNIES</v>
          </cell>
          <cell r="G971">
            <v>23</v>
          </cell>
          <cell r="H971" t="str">
            <v>Fournitures installation, mobilier et équipements scolaires</v>
          </cell>
          <cell r="I971" t="str">
            <v>SNIES</v>
          </cell>
          <cell r="K971" t="str">
            <v>FSD</v>
          </cell>
          <cell r="L971" t="str">
            <v>AON</v>
          </cell>
          <cell r="O971">
            <v>1</v>
          </cell>
          <cell r="Q971">
            <v>1</v>
          </cell>
          <cell r="R971" t="str">
            <v>lot</v>
          </cell>
          <cell r="T971">
            <v>91169.999999999985</v>
          </cell>
          <cell r="U971">
            <v>1</v>
          </cell>
          <cell r="V971">
            <v>0</v>
          </cell>
          <cell r="W971">
            <v>0</v>
          </cell>
          <cell r="X971">
            <v>91169.999999999985</v>
          </cell>
          <cell r="Y971">
            <v>0</v>
          </cell>
          <cell r="Z971">
            <v>91169.999999999985</v>
          </cell>
          <cell r="AA971">
            <v>0</v>
          </cell>
          <cell r="AB971">
            <v>0</v>
          </cell>
          <cell r="AC971">
            <v>91169.999999999985</v>
          </cell>
          <cell r="AD971">
            <v>0</v>
          </cell>
          <cell r="AE971">
            <v>91169.999999999985</v>
          </cell>
          <cell r="AF971">
            <v>0</v>
          </cell>
          <cell r="AG971">
            <v>0</v>
          </cell>
          <cell r="AH971">
            <v>0</v>
          </cell>
          <cell r="AI971">
            <v>0</v>
          </cell>
          <cell r="AJ971">
            <v>0</v>
          </cell>
          <cell r="AK971">
            <v>0</v>
          </cell>
          <cell r="AL971">
            <v>0</v>
          </cell>
        </row>
        <row r="972">
          <cell r="B972" t="str">
            <v>SNIES</v>
          </cell>
          <cell r="C972" t="str">
            <v>A1B</v>
          </cell>
          <cell r="D972" t="str">
            <v>A1BG</v>
          </cell>
          <cell r="E972" t="str">
            <v>ES/DABO</v>
          </cell>
          <cell r="F972" t="str">
            <v>SNIES</v>
          </cell>
          <cell r="G972">
            <v>23</v>
          </cell>
          <cell r="H972" t="str">
            <v>Fournitures installation, mobilier et équipements scolaires</v>
          </cell>
          <cell r="I972" t="str">
            <v>SNIES</v>
          </cell>
          <cell r="K972" t="str">
            <v>FSD</v>
          </cell>
          <cell r="L972" t="str">
            <v>AON</v>
          </cell>
          <cell r="O972">
            <v>3</v>
          </cell>
          <cell r="Q972">
            <v>3</v>
          </cell>
          <cell r="R972" t="str">
            <v>lot</v>
          </cell>
          <cell r="T972">
            <v>91169.999999999985</v>
          </cell>
          <cell r="U972">
            <v>1</v>
          </cell>
          <cell r="V972">
            <v>0</v>
          </cell>
          <cell r="W972">
            <v>0</v>
          </cell>
          <cell r="X972">
            <v>273509.99999999994</v>
          </cell>
          <cell r="Y972">
            <v>0</v>
          </cell>
          <cell r="Z972">
            <v>273509.99999999994</v>
          </cell>
          <cell r="AA972">
            <v>0</v>
          </cell>
          <cell r="AB972">
            <v>0</v>
          </cell>
          <cell r="AC972">
            <v>273509.99999999994</v>
          </cell>
          <cell r="AD972">
            <v>0</v>
          </cell>
          <cell r="AE972">
            <v>273509.99999999994</v>
          </cell>
          <cell r="AF972">
            <v>0</v>
          </cell>
          <cell r="AG972">
            <v>0</v>
          </cell>
          <cell r="AH972">
            <v>0</v>
          </cell>
          <cell r="AI972">
            <v>0</v>
          </cell>
          <cell r="AJ972">
            <v>0</v>
          </cell>
          <cell r="AK972">
            <v>0</v>
          </cell>
          <cell r="AL972">
            <v>0</v>
          </cell>
        </row>
        <row r="973">
          <cell r="B973" t="str">
            <v>SNIES</v>
          </cell>
          <cell r="C973" t="str">
            <v>A1B</v>
          </cell>
          <cell r="D973" t="str">
            <v>A1BG</v>
          </cell>
          <cell r="E973" t="str">
            <v>ES/DALA</v>
          </cell>
          <cell r="F973" t="str">
            <v>SNIES</v>
          </cell>
          <cell r="G973">
            <v>23</v>
          </cell>
          <cell r="H973" t="str">
            <v>Fournitures installation, mobilier et équipements scolaires</v>
          </cell>
          <cell r="I973" t="str">
            <v>SNIES</v>
          </cell>
          <cell r="K973" t="str">
            <v>FSD</v>
          </cell>
          <cell r="L973" t="str">
            <v>AON</v>
          </cell>
          <cell r="O973">
            <v>2</v>
          </cell>
          <cell r="Q973">
            <v>2</v>
          </cell>
          <cell r="R973" t="str">
            <v>lot</v>
          </cell>
          <cell r="T973">
            <v>91169.999999999985</v>
          </cell>
          <cell r="U973">
            <v>1</v>
          </cell>
          <cell r="V973">
            <v>0</v>
          </cell>
          <cell r="W973">
            <v>0</v>
          </cell>
          <cell r="X973">
            <v>182339.99999999997</v>
          </cell>
          <cell r="Y973">
            <v>0</v>
          </cell>
          <cell r="Z973">
            <v>182339.99999999997</v>
          </cell>
          <cell r="AA973">
            <v>0</v>
          </cell>
          <cell r="AB973">
            <v>0</v>
          </cell>
          <cell r="AC973">
            <v>182339.99999999997</v>
          </cell>
          <cell r="AD973">
            <v>0</v>
          </cell>
          <cell r="AE973">
            <v>182339.99999999997</v>
          </cell>
          <cell r="AF973">
            <v>0</v>
          </cell>
          <cell r="AG973">
            <v>0</v>
          </cell>
          <cell r="AH973">
            <v>0</v>
          </cell>
          <cell r="AI973">
            <v>0</v>
          </cell>
          <cell r="AJ973">
            <v>0</v>
          </cell>
          <cell r="AK973">
            <v>0</v>
          </cell>
          <cell r="AL973">
            <v>0</v>
          </cell>
        </row>
        <row r="974">
          <cell r="B974" t="str">
            <v>SNIES</v>
          </cell>
          <cell r="C974" t="str">
            <v>A1B</v>
          </cell>
          <cell r="D974" t="str">
            <v>A1BG</v>
          </cell>
          <cell r="E974" t="str">
            <v>ES/DING</v>
          </cell>
          <cell r="F974" t="str">
            <v>SNIES</v>
          </cell>
          <cell r="G974">
            <v>23</v>
          </cell>
          <cell r="H974" t="str">
            <v>Fournitures installation, mobilier et équipements scolaires</v>
          </cell>
          <cell r="I974" t="str">
            <v>SNIES</v>
          </cell>
          <cell r="K974" t="str">
            <v>FSD</v>
          </cell>
          <cell r="L974" t="str">
            <v>AON</v>
          </cell>
          <cell r="O974">
            <v>3</v>
          </cell>
          <cell r="Q974">
            <v>3</v>
          </cell>
          <cell r="R974" t="str">
            <v>lot</v>
          </cell>
          <cell r="T974">
            <v>91169.999999999985</v>
          </cell>
          <cell r="U974">
            <v>1</v>
          </cell>
          <cell r="V974">
            <v>0</v>
          </cell>
          <cell r="W974">
            <v>0</v>
          </cell>
          <cell r="X974">
            <v>273509.99999999994</v>
          </cell>
          <cell r="Y974">
            <v>0</v>
          </cell>
          <cell r="Z974">
            <v>273509.99999999994</v>
          </cell>
          <cell r="AA974">
            <v>0</v>
          </cell>
          <cell r="AB974">
            <v>0</v>
          </cell>
          <cell r="AC974">
            <v>273509.99999999994</v>
          </cell>
          <cell r="AD974">
            <v>0</v>
          </cell>
          <cell r="AE974">
            <v>273509.99999999994</v>
          </cell>
          <cell r="AF974">
            <v>0</v>
          </cell>
          <cell r="AG974">
            <v>0</v>
          </cell>
          <cell r="AH974">
            <v>0</v>
          </cell>
          <cell r="AI974">
            <v>0</v>
          </cell>
          <cell r="AJ974">
            <v>0</v>
          </cell>
          <cell r="AK974">
            <v>0</v>
          </cell>
          <cell r="AL974">
            <v>0</v>
          </cell>
        </row>
        <row r="975">
          <cell r="B975" t="str">
            <v>SNIES</v>
          </cell>
          <cell r="C975" t="str">
            <v>A1B</v>
          </cell>
          <cell r="D975" t="str">
            <v>A1BG</v>
          </cell>
          <cell r="E975" t="str">
            <v>ES/DUBR</v>
          </cell>
          <cell r="F975" t="str">
            <v>SNIES</v>
          </cell>
          <cell r="G975">
            <v>23</v>
          </cell>
          <cell r="H975" t="str">
            <v>Fournitures installation, mobilier et équipements scolaires</v>
          </cell>
          <cell r="I975" t="str">
            <v>SNIES</v>
          </cell>
          <cell r="K975" t="str">
            <v>FSD</v>
          </cell>
          <cell r="L975" t="str">
            <v>AON</v>
          </cell>
          <cell r="O975">
            <v>2</v>
          </cell>
          <cell r="Q975">
            <v>2</v>
          </cell>
          <cell r="R975" t="str">
            <v>lot</v>
          </cell>
          <cell r="T975">
            <v>91169.999999999985</v>
          </cell>
          <cell r="U975">
            <v>1</v>
          </cell>
          <cell r="V975">
            <v>0</v>
          </cell>
          <cell r="W975">
            <v>0</v>
          </cell>
          <cell r="X975">
            <v>182339.99999999997</v>
          </cell>
          <cell r="Y975">
            <v>0</v>
          </cell>
          <cell r="Z975">
            <v>182339.99999999997</v>
          </cell>
          <cell r="AA975">
            <v>0</v>
          </cell>
          <cell r="AB975">
            <v>0</v>
          </cell>
          <cell r="AC975">
            <v>182339.99999999997</v>
          </cell>
          <cell r="AD975">
            <v>0</v>
          </cell>
          <cell r="AE975">
            <v>182339.99999999997</v>
          </cell>
          <cell r="AF975">
            <v>0</v>
          </cell>
          <cell r="AG975">
            <v>0</v>
          </cell>
          <cell r="AH975">
            <v>0</v>
          </cell>
          <cell r="AI975">
            <v>0</v>
          </cell>
          <cell r="AJ975">
            <v>0</v>
          </cell>
          <cell r="AK975">
            <v>0</v>
          </cell>
          <cell r="AL975">
            <v>0</v>
          </cell>
        </row>
        <row r="976">
          <cell r="B976" t="str">
            <v>SNIES</v>
          </cell>
          <cell r="C976" t="str">
            <v>A1B</v>
          </cell>
          <cell r="D976" t="str">
            <v>A1BG</v>
          </cell>
          <cell r="E976" t="str">
            <v>ES/FARA</v>
          </cell>
          <cell r="F976" t="str">
            <v>SNIES</v>
          </cell>
          <cell r="G976">
            <v>23</v>
          </cell>
          <cell r="H976" t="str">
            <v>Fournitures installation, mobilier et équipements scolaires</v>
          </cell>
          <cell r="I976" t="str">
            <v>SNIES</v>
          </cell>
          <cell r="K976" t="str">
            <v>FSD</v>
          </cell>
          <cell r="L976" t="str">
            <v>AON</v>
          </cell>
          <cell r="O976">
            <v>4</v>
          </cell>
          <cell r="Q976">
            <v>4</v>
          </cell>
          <cell r="R976" t="str">
            <v>lot</v>
          </cell>
          <cell r="T976">
            <v>91169.999999999985</v>
          </cell>
          <cell r="U976">
            <v>1</v>
          </cell>
          <cell r="V976">
            <v>0</v>
          </cell>
          <cell r="W976">
            <v>0</v>
          </cell>
          <cell r="X976">
            <v>364679.99999999994</v>
          </cell>
          <cell r="Y976">
            <v>0</v>
          </cell>
          <cell r="Z976">
            <v>364679.99999999994</v>
          </cell>
          <cell r="AA976">
            <v>0</v>
          </cell>
          <cell r="AB976">
            <v>0</v>
          </cell>
          <cell r="AC976">
            <v>364679.99999999994</v>
          </cell>
          <cell r="AD976">
            <v>0</v>
          </cell>
          <cell r="AE976">
            <v>364679.99999999994</v>
          </cell>
          <cell r="AF976">
            <v>0</v>
          </cell>
          <cell r="AG976">
            <v>0</v>
          </cell>
          <cell r="AH976">
            <v>0</v>
          </cell>
          <cell r="AI976">
            <v>0</v>
          </cell>
          <cell r="AJ976">
            <v>0</v>
          </cell>
          <cell r="AK976">
            <v>0</v>
          </cell>
          <cell r="AL976">
            <v>0</v>
          </cell>
        </row>
        <row r="977">
          <cell r="B977" t="str">
            <v>SNIES</v>
          </cell>
          <cell r="C977" t="str">
            <v>A1B</v>
          </cell>
          <cell r="D977" t="str">
            <v>A1BG</v>
          </cell>
          <cell r="E977" t="str">
            <v>ES/FORE</v>
          </cell>
          <cell r="F977" t="str">
            <v>SNIES</v>
          </cell>
          <cell r="G977">
            <v>23</v>
          </cell>
          <cell r="H977" t="str">
            <v>Fournitures installation, mobilier et équipements scolaires</v>
          </cell>
          <cell r="I977" t="str">
            <v>SNIES</v>
          </cell>
          <cell r="K977" t="str">
            <v>FSD</v>
          </cell>
          <cell r="L977" t="str">
            <v>AON</v>
          </cell>
          <cell r="O977">
            <v>4</v>
          </cell>
          <cell r="Q977">
            <v>4</v>
          </cell>
          <cell r="R977" t="str">
            <v>lot</v>
          </cell>
          <cell r="T977">
            <v>91169.999999999985</v>
          </cell>
          <cell r="U977">
            <v>1</v>
          </cell>
          <cell r="V977">
            <v>0</v>
          </cell>
          <cell r="W977">
            <v>0</v>
          </cell>
          <cell r="X977">
            <v>364679.99999999994</v>
          </cell>
          <cell r="Y977">
            <v>0</v>
          </cell>
          <cell r="Z977">
            <v>364679.99999999994</v>
          </cell>
          <cell r="AA977">
            <v>0</v>
          </cell>
          <cell r="AB977">
            <v>0</v>
          </cell>
          <cell r="AC977">
            <v>364679.99999999994</v>
          </cell>
          <cell r="AD977">
            <v>0</v>
          </cell>
          <cell r="AE977">
            <v>364679.99999999994</v>
          </cell>
          <cell r="AF977">
            <v>0</v>
          </cell>
          <cell r="AG977">
            <v>0</v>
          </cell>
          <cell r="AH977">
            <v>0</v>
          </cell>
          <cell r="AI977">
            <v>0</v>
          </cell>
          <cell r="AJ977">
            <v>0</v>
          </cell>
          <cell r="AK977">
            <v>0</v>
          </cell>
          <cell r="AL977">
            <v>0</v>
          </cell>
        </row>
        <row r="978">
          <cell r="B978" t="str">
            <v>SNIES</v>
          </cell>
          <cell r="C978" t="str">
            <v>A1B</v>
          </cell>
          <cell r="D978" t="str">
            <v>A1BG</v>
          </cell>
          <cell r="E978" t="str">
            <v>ES/FRIA</v>
          </cell>
          <cell r="F978" t="str">
            <v>SNIES</v>
          </cell>
          <cell r="G978">
            <v>23</v>
          </cell>
          <cell r="H978" t="str">
            <v>Fournitures installation, mobilier et équipements scolaires</v>
          </cell>
          <cell r="I978" t="str">
            <v>SNIES</v>
          </cell>
          <cell r="K978" t="str">
            <v>FSD</v>
          </cell>
          <cell r="L978" t="str">
            <v>AON</v>
          </cell>
          <cell r="O978">
            <v>1</v>
          </cell>
          <cell r="Q978">
            <v>1</v>
          </cell>
          <cell r="R978" t="str">
            <v>lot</v>
          </cell>
          <cell r="T978">
            <v>91169.999999999985</v>
          </cell>
          <cell r="U978">
            <v>1</v>
          </cell>
          <cell r="V978">
            <v>0</v>
          </cell>
          <cell r="W978">
            <v>0</v>
          </cell>
          <cell r="X978">
            <v>91169.999999999985</v>
          </cell>
          <cell r="Y978">
            <v>0</v>
          </cell>
          <cell r="Z978">
            <v>91169.999999999985</v>
          </cell>
          <cell r="AA978">
            <v>0</v>
          </cell>
          <cell r="AB978">
            <v>0</v>
          </cell>
          <cell r="AC978">
            <v>91169.999999999985</v>
          </cell>
          <cell r="AD978">
            <v>0</v>
          </cell>
          <cell r="AE978">
            <v>91169.999999999985</v>
          </cell>
          <cell r="AF978">
            <v>0</v>
          </cell>
          <cell r="AG978">
            <v>0</v>
          </cell>
          <cell r="AH978">
            <v>0</v>
          </cell>
          <cell r="AI978">
            <v>0</v>
          </cell>
          <cell r="AJ978">
            <v>0</v>
          </cell>
          <cell r="AK978">
            <v>0</v>
          </cell>
          <cell r="AL978">
            <v>0</v>
          </cell>
        </row>
        <row r="979">
          <cell r="B979" t="str">
            <v>SNIES</v>
          </cell>
          <cell r="C979" t="str">
            <v>A1B</v>
          </cell>
          <cell r="D979" t="str">
            <v>A1BG</v>
          </cell>
          <cell r="E979" t="str">
            <v>ES/GAOU</v>
          </cell>
          <cell r="F979" t="str">
            <v>SNIES</v>
          </cell>
          <cell r="G979">
            <v>23</v>
          </cell>
          <cell r="H979" t="str">
            <v>Fournitures installation, mobilier et équipements scolaires</v>
          </cell>
          <cell r="I979" t="str">
            <v>SNIES</v>
          </cell>
          <cell r="K979" t="str">
            <v>FSD</v>
          </cell>
          <cell r="L979" t="str">
            <v>AON</v>
          </cell>
          <cell r="O979">
            <v>2</v>
          </cell>
          <cell r="Q979">
            <v>2</v>
          </cell>
          <cell r="R979" t="str">
            <v>lot</v>
          </cell>
          <cell r="T979">
            <v>91169.999999999985</v>
          </cell>
          <cell r="U979">
            <v>1</v>
          </cell>
          <cell r="V979">
            <v>0</v>
          </cell>
          <cell r="W979">
            <v>0</v>
          </cell>
          <cell r="X979">
            <v>182339.99999999997</v>
          </cell>
          <cell r="Y979">
            <v>0</v>
          </cell>
          <cell r="Z979">
            <v>182339.99999999997</v>
          </cell>
          <cell r="AA979">
            <v>0</v>
          </cell>
          <cell r="AB979">
            <v>0</v>
          </cell>
          <cell r="AC979">
            <v>182339.99999999997</v>
          </cell>
          <cell r="AD979">
            <v>0</v>
          </cell>
          <cell r="AE979">
            <v>182339.99999999997</v>
          </cell>
          <cell r="AF979">
            <v>0</v>
          </cell>
          <cell r="AG979">
            <v>0</v>
          </cell>
          <cell r="AH979">
            <v>0</v>
          </cell>
          <cell r="AI979">
            <v>0</v>
          </cell>
          <cell r="AJ979">
            <v>0</v>
          </cell>
          <cell r="AK979">
            <v>0</v>
          </cell>
          <cell r="AL979">
            <v>0</v>
          </cell>
        </row>
        <row r="980">
          <cell r="B980" t="str">
            <v>SNIES</v>
          </cell>
          <cell r="C980" t="str">
            <v>A1B</v>
          </cell>
          <cell r="D980" t="str">
            <v>A1BG</v>
          </cell>
          <cell r="E980" t="str">
            <v>ES/GUEC</v>
          </cell>
          <cell r="F980" t="str">
            <v>SNIES</v>
          </cell>
          <cell r="G980">
            <v>23</v>
          </cell>
          <cell r="H980" t="str">
            <v>Fournitures installation, mobilier et équipements scolaires</v>
          </cell>
          <cell r="I980" t="str">
            <v>SNIES</v>
          </cell>
          <cell r="K980" t="str">
            <v>FSD</v>
          </cell>
          <cell r="L980" t="str">
            <v>AON</v>
          </cell>
          <cell r="O980">
            <v>0</v>
          </cell>
          <cell r="Q980">
            <v>0</v>
          </cell>
          <cell r="R980" t="str">
            <v>lot</v>
          </cell>
          <cell r="T980">
            <v>91169.999999999985</v>
          </cell>
          <cell r="U980">
            <v>1</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row>
        <row r="981">
          <cell r="B981" t="str">
            <v>SNIES</v>
          </cell>
          <cell r="C981" t="str">
            <v>A1B</v>
          </cell>
          <cell r="D981" t="str">
            <v>A1BG</v>
          </cell>
          <cell r="E981" t="str">
            <v>ES/KANK</v>
          </cell>
          <cell r="F981" t="str">
            <v>SNIES</v>
          </cell>
          <cell r="G981">
            <v>23</v>
          </cell>
          <cell r="H981" t="str">
            <v>Fournitures installation, mobilier et équipements scolaires</v>
          </cell>
          <cell r="I981" t="str">
            <v>SNIES</v>
          </cell>
          <cell r="K981" t="str">
            <v>FSD</v>
          </cell>
          <cell r="L981" t="str">
            <v>AON</v>
          </cell>
          <cell r="O981">
            <v>3</v>
          </cell>
          <cell r="Q981">
            <v>3</v>
          </cell>
          <cell r="R981" t="str">
            <v>lot</v>
          </cell>
          <cell r="T981">
            <v>91169.999999999985</v>
          </cell>
          <cell r="U981">
            <v>1</v>
          </cell>
          <cell r="V981">
            <v>0</v>
          </cell>
          <cell r="W981">
            <v>0</v>
          </cell>
          <cell r="X981">
            <v>273509.99999999994</v>
          </cell>
          <cell r="Y981">
            <v>0</v>
          </cell>
          <cell r="Z981">
            <v>273509.99999999994</v>
          </cell>
          <cell r="AA981">
            <v>0</v>
          </cell>
          <cell r="AB981">
            <v>0</v>
          </cell>
          <cell r="AC981">
            <v>273509.99999999994</v>
          </cell>
          <cell r="AD981">
            <v>0</v>
          </cell>
          <cell r="AE981">
            <v>273509.99999999994</v>
          </cell>
          <cell r="AF981">
            <v>0</v>
          </cell>
          <cell r="AG981">
            <v>0</v>
          </cell>
          <cell r="AH981">
            <v>0</v>
          </cell>
          <cell r="AI981">
            <v>0</v>
          </cell>
          <cell r="AJ981">
            <v>0</v>
          </cell>
          <cell r="AK981">
            <v>0</v>
          </cell>
          <cell r="AL981">
            <v>0</v>
          </cell>
        </row>
        <row r="982">
          <cell r="B982" t="str">
            <v>SNIES</v>
          </cell>
          <cell r="C982" t="str">
            <v>A1B</v>
          </cell>
          <cell r="D982" t="str">
            <v>A1BG</v>
          </cell>
          <cell r="E982" t="str">
            <v>ES/KERO</v>
          </cell>
          <cell r="F982" t="str">
            <v>SNIES</v>
          </cell>
          <cell r="G982">
            <v>23</v>
          </cell>
          <cell r="H982" t="str">
            <v>Fournitures installation, mobilier et équipements scolaires</v>
          </cell>
          <cell r="I982" t="str">
            <v>SNIES</v>
          </cell>
          <cell r="K982" t="str">
            <v>FSD</v>
          </cell>
          <cell r="L982" t="str">
            <v>AON</v>
          </cell>
          <cell r="O982">
            <v>3</v>
          </cell>
          <cell r="Q982">
            <v>3</v>
          </cell>
          <cell r="R982" t="str">
            <v>lot</v>
          </cell>
          <cell r="T982">
            <v>91169.999999999985</v>
          </cell>
          <cell r="U982">
            <v>1</v>
          </cell>
          <cell r="V982">
            <v>0</v>
          </cell>
          <cell r="W982">
            <v>0</v>
          </cell>
          <cell r="X982">
            <v>273509.99999999994</v>
          </cell>
          <cell r="Y982">
            <v>0</v>
          </cell>
          <cell r="Z982">
            <v>273509.99999999994</v>
          </cell>
          <cell r="AA982">
            <v>0</v>
          </cell>
          <cell r="AB982">
            <v>0</v>
          </cell>
          <cell r="AC982">
            <v>273509.99999999994</v>
          </cell>
          <cell r="AD982">
            <v>0</v>
          </cell>
          <cell r="AE982">
            <v>273509.99999999994</v>
          </cell>
          <cell r="AF982">
            <v>0</v>
          </cell>
          <cell r="AG982">
            <v>0</v>
          </cell>
          <cell r="AH982">
            <v>0</v>
          </cell>
          <cell r="AI982">
            <v>0</v>
          </cell>
          <cell r="AJ982">
            <v>0</v>
          </cell>
          <cell r="AK982">
            <v>0</v>
          </cell>
          <cell r="AL982">
            <v>0</v>
          </cell>
        </row>
        <row r="983">
          <cell r="B983" t="str">
            <v>SNIES</v>
          </cell>
          <cell r="C983" t="str">
            <v>A1B</v>
          </cell>
          <cell r="D983" t="str">
            <v>A1BG</v>
          </cell>
          <cell r="E983" t="str">
            <v>ES/KIND</v>
          </cell>
          <cell r="F983" t="str">
            <v>SNIES</v>
          </cell>
          <cell r="G983">
            <v>23</v>
          </cell>
          <cell r="H983" t="str">
            <v>Fournitures installation, mobilier et équipements scolaires</v>
          </cell>
          <cell r="I983" t="str">
            <v>SNIES</v>
          </cell>
          <cell r="K983" t="str">
            <v>FSD</v>
          </cell>
          <cell r="L983" t="str">
            <v>AON</v>
          </cell>
          <cell r="O983">
            <v>4</v>
          </cell>
          <cell r="Q983">
            <v>4</v>
          </cell>
          <cell r="R983" t="str">
            <v>lot</v>
          </cell>
          <cell r="T983">
            <v>91169.999999999985</v>
          </cell>
          <cell r="U983">
            <v>1</v>
          </cell>
          <cell r="V983">
            <v>0</v>
          </cell>
          <cell r="W983">
            <v>0</v>
          </cell>
          <cell r="X983">
            <v>364679.99999999994</v>
          </cell>
          <cell r="Y983">
            <v>0</v>
          </cell>
          <cell r="Z983">
            <v>364679.99999999994</v>
          </cell>
          <cell r="AA983">
            <v>0</v>
          </cell>
          <cell r="AB983">
            <v>0</v>
          </cell>
          <cell r="AC983">
            <v>364679.99999999994</v>
          </cell>
          <cell r="AD983">
            <v>0</v>
          </cell>
          <cell r="AE983">
            <v>364679.99999999994</v>
          </cell>
          <cell r="AF983">
            <v>0</v>
          </cell>
          <cell r="AG983">
            <v>0</v>
          </cell>
          <cell r="AH983">
            <v>0</v>
          </cell>
          <cell r="AI983">
            <v>0</v>
          </cell>
          <cell r="AJ983">
            <v>0</v>
          </cell>
          <cell r="AK983">
            <v>0</v>
          </cell>
          <cell r="AL983">
            <v>0</v>
          </cell>
        </row>
        <row r="984">
          <cell r="B984" t="str">
            <v>SNIES</v>
          </cell>
          <cell r="C984" t="str">
            <v>A1B</v>
          </cell>
          <cell r="D984" t="str">
            <v>A1BG</v>
          </cell>
          <cell r="E984" t="str">
            <v>ES/KISS</v>
          </cell>
          <cell r="F984" t="str">
            <v>SNIES</v>
          </cell>
          <cell r="G984">
            <v>23</v>
          </cell>
          <cell r="H984" t="str">
            <v>Fournitures installation, mobilier et équipements scolaires</v>
          </cell>
          <cell r="I984" t="str">
            <v>SNIES</v>
          </cell>
          <cell r="K984" t="str">
            <v>FSD</v>
          </cell>
          <cell r="L984" t="str">
            <v>AON</v>
          </cell>
          <cell r="O984">
            <v>4</v>
          </cell>
          <cell r="Q984">
            <v>4</v>
          </cell>
          <cell r="R984" t="str">
            <v>lot</v>
          </cell>
          <cell r="T984">
            <v>91169.999999999985</v>
          </cell>
          <cell r="U984">
            <v>1</v>
          </cell>
          <cell r="V984">
            <v>0</v>
          </cell>
          <cell r="W984">
            <v>0</v>
          </cell>
          <cell r="X984">
            <v>364679.99999999994</v>
          </cell>
          <cell r="Y984">
            <v>0</v>
          </cell>
          <cell r="Z984">
            <v>364679.99999999994</v>
          </cell>
          <cell r="AA984">
            <v>0</v>
          </cell>
          <cell r="AB984">
            <v>0</v>
          </cell>
          <cell r="AC984">
            <v>364679.99999999994</v>
          </cell>
          <cell r="AD984">
            <v>0</v>
          </cell>
          <cell r="AE984">
            <v>364679.99999999994</v>
          </cell>
          <cell r="AF984">
            <v>0</v>
          </cell>
          <cell r="AG984">
            <v>0</v>
          </cell>
          <cell r="AH984">
            <v>0</v>
          </cell>
          <cell r="AI984">
            <v>0</v>
          </cell>
          <cell r="AJ984">
            <v>0</v>
          </cell>
          <cell r="AK984">
            <v>0</v>
          </cell>
          <cell r="AL984">
            <v>0</v>
          </cell>
        </row>
        <row r="985">
          <cell r="B985" t="str">
            <v>SNIES</v>
          </cell>
          <cell r="C985" t="str">
            <v>A1B</v>
          </cell>
          <cell r="D985" t="str">
            <v>A1BG</v>
          </cell>
          <cell r="E985" t="str">
            <v>ES/KOUB</v>
          </cell>
          <cell r="F985" t="str">
            <v>SNIES</v>
          </cell>
          <cell r="G985">
            <v>23</v>
          </cell>
          <cell r="H985" t="str">
            <v>Fournitures installation, mobilier et équipements scolaires</v>
          </cell>
          <cell r="I985" t="str">
            <v>SNIES</v>
          </cell>
          <cell r="K985" t="str">
            <v>FSD</v>
          </cell>
          <cell r="L985" t="str">
            <v>AON</v>
          </cell>
          <cell r="O985">
            <v>5</v>
          </cell>
          <cell r="Q985">
            <v>5</v>
          </cell>
          <cell r="R985" t="str">
            <v>lot</v>
          </cell>
          <cell r="T985">
            <v>91169.999999999985</v>
          </cell>
          <cell r="U985">
            <v>1</v>
          </cell>
          <cell r="V985">
            <v>0</v>
          </cell>
          <cell r="W985">
            <v>0</v>
          </cell>
          <cell r="X985">
            <v>455849.99999999994</v>
          </cell>
          <cell r="Y985">
            <v>0</v>
          </cell>
          <cell r="Z985">
            <v>455849.99999999994</v>
          </cell>
          <cell r="AA985">
            <v>0</v>
          </cell>
          <cell r="AB985">
            <v>0</v>
          </cell>
          <cell r="AC985">
            <v>455849.99999999994</v>
          </cell>
          <cell r="AD985">
            <v>0</v>
          </cell>
          <cell r="AE985">
            <v>455849.99999999994</v>
          </cell>
          <cell r="AF985">
            <v>0</v>
          </cell>
          <cell r="AG985">
            <v>0</v>
          </cell>
          <cell r="AH985">
            <v>0</v>
          </cell>
          <cell r="AI985">
            <v>0</v>
          </cell>
          <cell r="AJ985">
            <v>0</v>
          </cell>
          <cell r="AK985">
            <v>0</v>
          </cell>
          <cell r="AL985">
            <v>0</v>
          </cell>
        </row>
        <row r="986">
          <cell r="B986" t="str">
            <v>SNIES</v>
          </cell>
          <cell r="C986" t="str">
            <v>A1B</v>
          </cell>
          <cell r="D986" t="str">
            <v>A1BG</v>
          </cell>
          <cell r="E986" t="str">
            <v>ES/KOUN</v>
          </cell>
          <cell r="F986" t="str">
            <v>SNIES</v>
          </cell>
          <cell r="G986">
            <v>23</v>
          </cell>
          <cell r="H986" t="str">
            <v>Fournitures installation, mobilier et équipements scolaires</v>
          </cell>
          <cell r="I986" t="str">
            <v>SNIES</v>
          </cell>
          <cell r="K986" t="str">
            <v>FSD</v>
          </cell>
          <cell r="L986" t="str">
            <v>AON</v>
          </cell>
          <cell r="O986">
            <v>1</v>
          </cell>
          <cell r="Q986">
            <v>1</v>
          </cell>
          <cell r="R986" t="str">
            <v>lot</v>
          </cell>
          <cell r="T986">
            <v>91169.999999999985</v>
          </cell>
          <cell r="U986">
            <v>1</v>
          </cell>
          <cell r="V986">
            <v>0</v>
          </cell>
          <cell r="W986">
            <v>0</v>
          </cell>
          <cell r="X986">
            <v>91169.999999999985</v>
          </cell>
          <cell r="Y986">
            <v>0</v>
          </cell>
          <cell r="Z986">
            <v>91169.999999999985</v>
          </cell>
          <cell r="AA986">
            <v>0</v>
          </cell>
          <cell r="AB986">
            <v>0</v>
          </cell>
          <cell r="AC986">
            <v>91169.999999999985</v>
          </cell>
          <cell r="AD986">
            <v>0</v>
          </cell>
          <cell r="AE986">
            <v>91169.999999999985</v>
          </cell>
          <cell r="AF986">
            <v>0</v>
          </cell>
          <cell r="AG986">
            <v>0</v>
          </cell>
          <cell r="AH986">
            <v>0</v>
          </cell>
          <cell r="AI986">
            <v>0</v>
          </cell>
          <cell r="AJ986">
            <v>0</v>
          </cell>
          <cell r="AK986">
            <v>0</v>
          </cell>
          <cell r="AL986">
            <v>0</v>
          </cell>
        </row>
        <row r="987">
          <cell r="B987" t="str">
            <v>SNIES</v>
          </cell>
          <cell r="C987" t="str">
            <v>A1B</v>
          </cell>
          <cell r="D987" t="str">
            <v>A1BG</v>
          </cell>
          <cell r="E987" t="str">
            <v>ES/KOUR</v>
          </cell>
          <cell r="F987" t="str">
            <v>SNIES</v>
          </cell>
          <cell r="G987">
            <v>23</v>
          </cell>
          <cell r="H987" t="str">
            <v>Fournitures installation, mobilier et équipements scolaires</v>
          </cell>
          <cell r="I987" t="str">
            <v>SNIES</v>
          </cell>
          <cell r="K987" t="str">
            <v>FSD</v>
          </cell>
          <cell r="L987" t="str">
            <v>AON</v>
          </cell>
          <cell r="O987">
            <v>6</v>
          </cell>
          <cell r="Q987">
            <v>6</v>
          </cell>
          <cell r="R987" t="str">
            <v>lot</v>
          </cell>
          <cell r="T987">
            <v>91169.999999999985</v>
          </cell>
          <cell r="U987">
            <v>1</v>
          </cell>
          <cell r="V987">
            <v>0</v>
          </cell>
          <cell r="W987">
            <v>0</v>
          </cell>
          <cell r="X987">
            <v>547019.99999999988</v>
          </cell>
          <cell r="Y987">
            <v>0</v>
          </cell>
          <cell r="Z987">
            <v>547019.99999999988</v>
          </cell>
          <cell r="AA987">
            <v>0</v>
          </cell>
          <cell r="AB987">
            <v>0</v>
          </cell>
          <cell r="AC987">
            <v>547019.99999999988</v>
          </cell>
          <cell r="AD987">
            <v>0</v>
          </cell>
          <cell r="AE987">
            <v>547019.99999999988</v>
          </cell>
          <cell r="AF987">
            <v>0</v>
          </cell>
          <cell r="AG987">
            <v>0</v>
          </cell>
          <cell r="AH987">
            <v>0</v>
          </cell>
          <cell r="AI987">
            <v>0</v>
          </cell>
          <cell r="AJ987">
            <v>0</v>
          </cell>
          <cell r="AK987">
            <v>0</v>
          </cell>
          <cell r="AL987">
            <v>0</v>
          </cell>
        </row>
        <row r="988">
          <cell r="B988" t="str">
            <v>SNIES</v>
          </cell>
          <cell r="C988" t="str">
            <v>A1B</v>
          </cell>
          <cell r="D988" t="str">
            <v>A1BG</v>
          </cell>
          <cell r="E988" t="str">
            <v>ES/LABE</v>
          </cell>
          <cell r="F988" t="str">
            <v>SNIES</v>
          </cell>
          <cell r="G988">
            <v>23</v>
          </cell>
          <cell r="H988" t="str">
            <v>Fournitures installation, mobilier et équipements scolaires</v>
          </cell>
          <cell r="I988" t="str">
            <v>SNIES</v>
          </cell>
          <cell r="K988" t="str">
            <v>FSD</v>
          </cell>
          <cell r="L988" t="str">
            <v>AON</v>
          </cell>
          <cell r="O988">
            <v>0</v>
          </cell>
          <cell r="Q988">
            <v>0</v>
          </cell>
          <cell r="R988" t="str">
            <v>lot</v>
          </cell>
          <cell r="T988">
            <v>91169.999999999985</v>
          </cell>
          <cell r="U988">
            <v>1</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row>
        <row r="989">
          <cell r="B989" t="str">
            <v>SNIES</v>
          </cell>
          <cell r="C989" t="str">
            <v>A1B</v>
          </cell>
          <cell r="D989" t="str">
            <v>A1BG</v>
          </cell>
          <cell r="E989" t="str">
            <v>ES/LELO</v>
          </cell>
          <cell r="F989" t="str">
            <v>SNIES</v>
          </cell>
          <cell r="G989">
            <v>23</v>
          </cell>
          <cell r="H989" t="str">
            <v>Fournitures installation, mobilier et équipements scolaires</v>
          </cell>
          <cell r="I989" t="str">
            <v>SNIES</v>
          </cell>
          <cell r="K989" t="str">
            <v>FSD</v>
          </cell>
          <cell r="L989" t="str">
            <v>AON</v>
          </cell>
          <cell r="O989">
            <v>1</v>
          </cell>
          <cell r="Q989">
            <v>1</v>
          </cell>
          <cell r="R989" t="str">
            <v>lot</v>
          </cell>
          <cell r="T989">
            <v>91169.999999999985</v>
          </cell>
          <cell r="U989">
            <v>1</v>
          </cell>
          <cell r="V989">
            <v>0</v>
          </cell>
          <cell r="W989">
            <v>0</v>
          </cell>
          <cell r="X989">
            <v>91169.999999999985</v>
          </cell>
          <cell r="Y989">
            <v>0</v>
          </cell>
          <cell r="Z989">
            <v>91169.999999999985</v>
          </cell>
          <cell r="AA989">
            <v>0</v>
          </cell>
          <cell r="AB989">
            <v>0</v>
          </cell>
          <cell r="AC989">
            <v>91169.999999999985</v>
          </cell>
          <cell r="AD989">
            <v>0</v>
          </cell>
          <cell r="AE989">
            <v>91169.999999999985</v>
          </cell>
          <cell r="AF989">
            <v>0</v>
          </cell>
          <cell r="AG989">
            <v>0</v>
          </cell>
          <cell r="AH989">
            <v>0</v>
          </cell>
          <cell r="AI989">
            <v>0</v>
          </cell>
          <cell r="AJ989">
            <v>0</v>
          </cell>
          <cell r="AK989">
            <v>0</v>
          </cell>
          <cell r="AL989">
            <v>0</v>
          </cell>
        </row>
        <row r="990">
          <cell r="B990" t="str">
            <v>SNIES</v>
          </cell>
          <cell r="C990" t="str">
            <v>A1B</v>
          </cell>
          <cell r="D990" t="str">
            <v>A1BG</v>
          </cell>
          <cell r="E990" t="str">
            <v>ES/LOLA</v>
          </cell>
          <cell r="F990" t="str">
            <v>SNIES</v>
          </cell>
          <cell r="G990">
            <v>23</v>
          </cell>
          <cell r="H990" t="str">
            <v>Fournitures installation, mobilier et équipements scolaires</v>
          </cell>
          <cell r="I990" t="str">
            <v>SNIES</v>
          </cell>
          <cell r="K990" t="str">
            <v>FSD</v>
          </cell>
          <cell r="L990" t="str">
            <v>AON</v>
          </cell>
          <cell r="O990">
            <v>1</v>
          </cell>
          <cell r="Q990">
            <v>1</v>
          </cell>
          <cell r="R990" t="str">
            <v>lot</v>
          </cell>
          <cell r="T990">
            <v>91169.999999999985</v>
          </cell>
          <cell r="U990">
            <v>1</v>
          </cell>
          <cell r="V990">
            <v>0</v>
          </cell>
          <cell r="W990">
            <v>0</v>
          </cell>
          <cell r="X990">
            <v>91169.999999999985</v>
          </cell>
          <cell r="Y990">
            <v>0</v>
          </cell>
          <cell r="Z990">
            <v>91169.999999999985</v>
          </cell>
          <cell r="AA990">
            <v>0</v>
          </cell>
          <cell r="AB990">
            <v>0</v>
          </cell>
          <cell r="AC990">
            <v>91169.999999999985</v>
          </cell>
          <cell r="AD990">
            <v>0</v>
          </cell>
          <cell r="AE990">
            <v>91169.999999999985</v>
          </cell>
          <cell r="AF990">
            <v>0</v>
          </cell>
          <cell r="AG990">
            <v>0</v>
          </cell>
          <cell r="AH990">
            <v>0</v>
          </cell>
          <cell r="AI990">
            <v>0</v>
          </cell>
          <cell r="AJ990">
            <v>0</v>
          </cell>
          <cell r="AK990">
            <v>0</v>
          </cell>
          <cell r="AL990">
            <v>0</v>
          </cell>
        </row>
        <row r="991">
          <cell r="B991" t="str">
            <v>SNIES</v>
          </cell>
          <cell r="C991" t="str">
            <v>A1B</v>
          </cell>
          <cell r="D991" t="str">
            <v>A1BG</v>
          </cell>
          <cell r="E991" t="str">
            <v>ES/MACE</v>
          </cell>
          <cell r="F991" t="str">
            <v>SNIES</v>
          </cell>
          <cell r="G991">
            <v>23</v>
          </cell>
          <cell r="H991" t="str">
            <v>Fournitures installation, mobilier et équipements scolaires</v>
          </cell>
          <cell r="I991" t="str">
            <v>SNIES</v>
          </cell>
          <cell r="K991" t="str">
            <v>FSD</v>
          </cell>
          <cell r="L991" t="str">
            <v>AON</v>
          </cell>
          <cell r="O991">
            <v>3</v>
          </cell>
          <cell r="Q991">
            <v>3</v>
          </cell>
          <cell r="R991" t="str">
            <v>lot</v>
          </cell>
          <cell r="T991">
            <v>91169.999999999985</v>
          </cell>
          <cell r="U991">
            <v>1</v>
          </cell>
          <cell r="V991">
            <v>0</v>
          </cell>
          <cell r="W991">
            <v>0</v>
          </cell>
          <cell r="X991">
            <v>273509.99999999994</v>
          </cell>
          <cell r="Y991">
            <v>0</v>
          </cell>
          <cell r="Z991">
            <v>273509.99999999994</v>
          </cell>
          <cell r="AA991">
            <v>0</v>
          </cell>
          <cell r="AB991">
            <v>0</v>
          </cell>
          <cell r="AC991">
            <v>273509.99999999994</v>
          </cell>
          <cell r="AD991">
            <v>0</v>
          </cell>
          <cell r="AE991">
            <v>273509.99999999994</v>
          </cell>
          <cell r="AF991">
            <v>0</v>
          </cell>
          <cell r="AG991">
            <v>0</v>
          </cell>
          <cell r="AH991">
            <v>0</v>
          </cell>
          <cell r="AI991">
            <v>0</v>
          </cell>
          <cell r="AJ991">
            <v>0</v>
          </cell>
          <cell r="AK991">
            <v>0</v>
          </cell>
          <cell r="AL991">
            <v>0</v>
          </cell>
        </row>
        <row r="992">
          <cell r="B992" t="str">
            <v>SNIES</v>
          </cell>
          <cell r="C992" t="str">
            <v>A1B</v>
          </cell>
          <cell r="D992" t="str">
            <v>A1BG</v>
          </cell>
          <cell r="E992" t="str">
            <v>ES/MALI</v>
          </cell>
          <cell r="F992" t="str">
            <v>SNIES</v>
          </cell>
          <cell r="G992">
            <v>23</v>
          </cell>
          <cell r="H992" t="str">
            <v>Fournitures installation, mobilier et équipements scolaires</v>
          </cell>
          <cell r="I992" t="str">
            <v>SNIES</v>
          </cell>
          <cell r="K992" t="str">
            <v>FSD</v>
          </cell>
          <cell r="L992" t="str">
            <v>AON</v>
          </cell>
          <cell r="O992">
            <v>3</v>
          </cell>
          <cell r="Q992">
            <v>3</v>
          </cell>
          <cell r="R992" t="str">
            <v>lot</v>
          </cell>
          <cell r="T992">
            <v>91169.999999999985</v>
          </cell>
          <cell r="U992">
            <v>1</v>
          </cell>
          <cell r="V992">
            <v>0</v>
          </cell>
          <cell r="W992">
            <v>0</v>
          </cell>
          <cell r="X992">
            <v>273509.99999999994</v>
          </cell>
          <cell r="Y992">
            <v>0</v>
          </cell>
          <cell r="Z992">
            <v>273509.99999999994</v>
          </cell>
          <cell r="AA992">
            <v>0</v>
          </cell>
          <cell r="AB992">
            <v>0</v>
          </cell>
          <cell r="AC992">
            <v>273509.99999999994</v>
          </cell>
          <cell r="AD992">
            <v>0</v>
          </cell>
          <cell r="AE992">
            <v>273509.99999999994</v>
          </cell>
          <cell r="AF992">
            <v>0</v>
          </cell>
          <cell r="AG992">
            <v>0</v>
          </cell>
          <cell r="AH992">
            <v>0</v>
          </cell>
          <cell r="AI992">
            <v>0</v>
          </cell>
          <cell r="AJ992">
            <v>0</v>
          </cell>
          <cell r="AK992">
            <v>0</v>
          </cell>
          <cell r="AL992">
            <v>0</v>
          </cell>
        </row>
        <row r="993">
          <cell r="B993" t="str">
            <v>SNIES</v>
          </cell>
          <cell r="C993" t="str">
            <v>A1B</v>
          </cell>
          <cell r="D993" t="str">
            <v>A1BG</v>
          </cell>
          <cell r="E993" t="str">
            <v>ES/MAMO</v>
          </cell>
          <cell r="F993" t="str">
            <v>SNIES</v>
          </cell>
          <cell r="G993">
            <v>23</v>
          </cell>
          <cell r="H993" t="str">
            <v>Fournitures installation, mobilier et équipements scolaires</v>
          </cell>
          <cell r="I993" t="str">
            <v>SNIES</v>
          </cell>
          <cell r="K993" t="str">
            <v>FSD</v>
          </cell>
          <cell r="L993" t="str">
            <v>AON</v>
          </cell>
          <cell r="O993">
            <v>3</v>
          </cell>
          <cell r="Q993">
            <v>3</v>
          </cell>
          <cell r="R993" t="str">
            <v>lot</v>
          </cell>
          <cell r="T993">
            <v>91169.999999999985</v>
          </cell>
          <cell r="U993">
            <v>1</v>
          </cell>
          <cell r="V993">
            <v>0</v>
          </cell>
          <cell r="W993">
            <v>0</v>
          </cell>
          <cell r="X993">
            <v>273509.99999999994</v>
          </cell>
          <cell r="Y993">
            <v>0</v>
          </cell>
          <cell r="Z993">
            <v>273509.99999999994</v>
          </cell>
          <cell r="AA993">
            <v>0</v>
          </cell>
          <cell r="AB993">
            <v>0</v>
          </cell>
          <cell r="AC993">
            <v>273509.99999999994</v>
          </cell>
          <cell r="AD993">
            <v>0</v>
          </cell>
          <cell r="AE993">
            <v>273509.99999999994</v>
          </cell>
          <cell r="AF993">
            <v>0</v>
          </cell>
          <cell r="AG993">
            <v>0</v>
          </cell>
          <cell r="AH993">
            <v>0</v>
          </cell>
          <cell r="AI993">
            <v>0</v>
          </cell>
          <cell r="AJ993">
            <v>0</v>
          </cell>
          <cell r="AK993">
            <v>0</v>
          </cell>
          <cell r="AL993">
            <v>0</v>
          </cell>
        </row>
        <row r="994">
          <cell r="B994" t="str">
            <v>SNIES</v>
          </cell>
          <cell r="C994" t="str">
            <v>A1B</v>
          </cell>
          <cell r="D994" t="str">
            <v>A1BG</v>
          </cell>
          <cell r="E994" t="str">
            <v>ES/MAND</v>
          </cell>
          <cell r="F994" t="str">
            <v>SNIES</v>
          </cell>
          <cell r="G994">
            <v>23</v>
          </cell>
          <cell r="H994" t="str">
            <v>Fournitures installation, mobilier et équipements scolaires</v>
          </cell>
          <cell r="I994" t="str">
            <v>SNIES</v>
          </cell>
          <cell r="K994" t="str">
            <v>FSD</v>
          </cell>
          <cell r="L994" t="str">
            <v>AON</v>
          </cell>
          <cell r="O994">
            <v>6</v>
          </cell>
          <cell r="Q994">
            <v>6</v>
          </cell>
          <cell r="R994" t="str">
            <v>lot</v>
          </cell>
          <cell r="T994">
            <v>91169.999999999985</v>
          </cell>
          <cell r="U994">
            <v>1</v>
          </cell>
          <cell r="V994">
            <v>0</v>
          </cell>
          <cell r="W994">
            <v>0</v>
          </cell>
          <cell r="X994">
            <v>547019.99999999988</v>
          </cell>
          <cell r="Y994">
            <v>0</v>
          </cell>
          <cell r="Z994">
            <v>547019.99999999988</v>
          </cell>
          <cell r="AA994">
            <v>0</v>
          </cell>
          <cell r="AB994">
            <v>0</v>
          </cell>
          <cell r="AC994">
            <v>547019.99999999988</v>
          </cell>
          <cell r="AD994">
            <v>0</v>
          </cell>
          <cell r="AE994">
            <v>547019.99999999988</v>
          </cell>
          <cell r="AF994">
            <v>0</v>
          </cell>
          <cell r="AG994">
            <v>0</v>
          </cell>
          <cell r="AH994">
            <v>0</v>
          </cell>
          <cell r="AI994">
            <v>0</v>
          </cell>
          <cell r="AJ994">
            <v>0</v>
          </cell>
          <cell r="AK994">
            <v>0</v>
          </cell>
          <cell r="AL994">
            <v>0</v>
          </cell>
        </row>
        <row r="995">
          <cell r="B995" t="str">
            <v>SNIES</v>
          </cell>
          <cell r="C995" t="str">
            <v>A1B</v>
          </cell>
          <cell r="D995" t="str">
            <v>A1BG</v>
          </cell>
          <cell r="E995" t="str">
            <v>ES/NZER</v>
          </cell>
          <cell r="F995" t="str">
            <v>SNIES</v>
          </cell>
          <cell r="G995">
            <v>23</v>
          </cell>
          <cell r="H995" t="str">
            <v>Fournitures installation, mobilier et équipements scolaires</v>
          </cell>
          <cell r="I995" t="str">
            <v>SNIES</v>
          </cell>
          <cell r="K995" t="str">
            <v>FSD</v>
          </cell>
          <cell r="L995" t="str">
            <v>AON</v>
          </cell>
          <cell r="O995">
            <v>0</v>
          </cell>
          <cell r="Q995">
            <v>0</v>
          </cell>
          <cell r="R995" t="str">
            <v>lot</v>
          </cell>
          <cell r="T995">
            <v>91169.999999999985</v>
          </cell>
          <cell r="U995">
            <v>1</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row>
        <row r="996">
          <cell r="B996" t="str">
            <v>SNIES</v>
          </cell>
          <cell r="C996" t="str">
            <v>A1B</v>
          </cell>
          <cell r="D996" t="str">
            <v>A1BG</v>
          </cell>
          <cell r="E996" t="str">
            <v>ES/PITA</v>
          </cell>
          <cell r="F996" t="str">
            <v>SNIES</v>
          </cell>
          <cell r="G996">
            <v>23</v>
          </cell>
          <cell r="H996" t="str">
            <v>Fournitures installation, mobilier et équipements scolaires</v>
          </cell>
          <cell r="I996" t="str">
            <v>SNIES</v>
          </cell>
          <cell r="K996" t="str">
            <v>FSD</v>
          </cell>
          <cell r="L996" t="str">
            <v>AON</v>
          </cell>
          <cell r="O996">
            <v>2</v>
          </cell>
          <cell r="Q996">
            <v>2</v>
          </cell>
          <cell r="R996" t="str">
            <v>lot</v>
          </cell>
          <cell r="T996">
            <v>91169.999999999985</v>
          </cell>
          <cell r="U996">
            <v>1</v>
          </cell>
          <cell r="V996">
            <v>0</v>
          </cell>
          <cell r="W996">
            <v>0</v>
          </cell>
          <cell r="X996">
            <v>182339.99999999997</v>
          </cell>
          <cell r="Y996">
            <v>0</v>
          </cell>
          <cell r="Z996">
            <v>182339.99999999997</v>
          </cell>
          <cell r="AA996">
            <v>0</v>
          </cell>
          <cell r="AB996">
            <v>0</v>
          </cell>
          <cell r="AC996">
            <v>182339.99999999997</v>
          </cell>
          <cell r="AD996">
            <v>0</v>
          </cell>
          <cell r="AE996">
            <v>182339.99999999997</v>
          </cell>
          <cell r="AF996">
            <v>0</v>
          </cell>
          <cell r="AG996">
            <v>0</v>
          </cell>
          <cell r="AH996">
            <v>0</v>
          </cell>
          <cell r="AI996">
            <v>0</v>
          </cell>
          <cell r="AJ996">
            <v>0</v>
          </cell>
          <cell r="AK996">
            <v>0</v>
          </cell>
          <cell r="AL996">
            <v>0</v>
          </cell>
        </row>
        <row r="997">
          <cell r="B997" t="str">
            <v>SNIES</v>
          </cell>
          <cell r="C997" t="str">
            <v>A1B</v>
          </cell>
          <cell r="D997" t="str">
            <v>A1BG</v>
          </cell>
          <cell r="E997" t="str">
            <v>ES/SIGU</v>
          </cell>
          <cell r="F997" t="str">
            <v>SNIES</v>
          </cell>
          <cell r="G997">
            <v>23</v>
          </cell>
          <cell r="H997" t="str">
            <v>Fournitures installation, mobilier et équipements scolaires</v>
          </cell>
          <cell r="I997" t="str">
            <v>SNIES</v>
          </cell>
          <cell r="K997" t="str">
            <v>FSD</v>
          </cell>
          <cell r="L997" t="str">
            <v>AON</v>
          </cell>
          <cell r="O997">
            <v>5</v>
          </cell>
          <cell r="Q997">
            <v>5</v>
          </cell>
          <cell r="R997" t="str">
            <v>lot</v>
          </cell>
          <cell r="T997">
            <v>91169.999999999985</v>
          </cell>
          <cell r="U997">
            <v>1</v>
          </cell>
          <cell r="V997">
            <v>0</v>
          </cell>
          <cell r="W997">
            <v>0</v>
          </cell>
          <cell r="X997">
            <v>455849.99999999994</v>
          </cell>
          <cell r="Y997">
            <v>0</v>
          </cell>
          <cell r="Z997">
            <v>455849.99999999994</v>
          </cell>
          <cell r="AA997">
            <v>0</v>
          </cell>
          <cell r="AB997">
            <v>0</v>
          </cell>
          <cell r="AC997">
            <v>455849.99999999994</v>
          </cell>
          <cell r="AD997">
            <v>0</v>
          </cell>
          <cell r="AE997">
            <v>455849.99999999994</v>
          </cell>
          <cell r="AF997">
            <v>0</v>
          </cell>
          <cell r="AG997">
            <v>0</v>
          </cell>
          <cell r="AH997">
            <v>0</v>
          </cell>
          <cell r="AI997">
            <v>0</v>
          </cell>
          <cell r="AJ997">
            <v>0</v>
          </cell>
          <cell r="AK997">
            <v>0</v>
          </cell>
          <cell r="AL997">
            <v>0</v>
          </cell>
        </row>
        <row r="998">
          <cell r="B998" t="str">
            <v>SNIES</v>
          </cell>
          <cell r="C998" t="str">
            <v>A1B</v>
          </cell>
          <cell r="D998" t="str">
            <v>A1BG</v>
          </cell>
          <cell r="E998" t="str">
            <v>ES/TELI</v>
          </cell>
          <cell r="F998" t="str">
            <v>SNIES</v>
          </cell>
          <cell r="G998">
            <v>23</v>
          </cell>
          <cell r="H998" t="str">
            <v>Fournitures installation, mobilier et équipements scolaires</v>
          </cell>
          <cell r="I998" t="str">
            <v>SNIES</v>
          </cell>
          <cell r="K998" t="str">
            <v>FSD</v>
          </cell>
          <cell r="L998" t="str">
            <v>AON</v>
          </cell>
          <cell r="O998">
            <v>5</v>
          </cell>
          <cell r="Q998">
            <v>5</v>
          </cell>
          <cell r="R998" t="str">
            <v>lot</v>
          </cell>
          <cell r="T998">
            <v>91169.999999999985</v>
          </cell>
          <cell r="U998">
            <v>1</v>
          </cell>
          <cell r="V998">
            <v>0</v>
          </cell>
          <cell r="W998">
            <v>0</v>
          </cell>
          <cell r="X998">
            <v>455849.99999999994</v>
          </cell>
          <cell r="Y998">
            <v>0</v>
          </cell>
          <cell r="Z998">
            <v>455849.99999999994</v>
          </cell>
          <cell r="AA998">
            <v>0</v>
          </cell>
          <cell r="AB998">
            <v>0</v>
          </cell>
          <cell r="AC998">
            <v>455849.99999999994</v>
          </cell>
          <cell r="AD998">
            <v>0</v>
          </cell>
          <cell r="AE998">
            <v>455849.99999999994</v>
          </cell>
          <cell r="AF998">
            <v>0</v>
          </cell>
          <cell r="AG998">
            <v>0</v>
          </cell>
          <cell r="AH998">
            <v>0</v>
          </cell>
          <cell r="AI998">
            <v>0</v>
          </cell>
          <cell r="AJ998">
            <v>0</v>
          </cell>
          <cell r="AK998">
            <v>0</v>
          </cell>
          <cell r="AL998">
            <v>0</v>
          </cell>
        </row>
        <row r="999">
          <cell r="B999" t="str">
            <v>SNIES</v>
          </cell>
          <cell r="C999" t="str">
            <v>A1B</v>
          </cell>
          <cell r="D999" t="str">
            <v>A1BG</v>
          </cell>
          <cell r="E999" t="str">
            <v>ES/TOUG</v>
          </cell>
          <cell r="F999" t="str">
            <v>SNIES</v>
          </cell>
          <cell r="G999">
            <v>23</v>
          </cell>
          <cell r="H999" t="str">
            <v>Fournitures installation, mobilier et équipements scolaires</v>
          </cell>
          <cell r="I999" t="str">
            <v>SNIES</v>
          </cell>
          <cell r="K999" t="str">
            <v>FSD</v>
          </cell>
          <cell r="L999" t="str">
            <v>AON</v>
          </cell>
          <cell r="O999">
            <v>1</v>
          </cell>
          <cell r="Q999">
            <v>1</v>
          </cell>
          <cell r="R999" t="str">
            <v>lot</v>
          </cell>
          <cell r="T999">
            <v>91169.999999999985</v>
          </cell>
          <cell r="U999">
            <v>1</v>
          </cell>
          <cell r="V999">
            <v>0</v>
          </cell>
          <cell r="W999">
            <v>0</v>
          </cell>
          <cell r="X999">
            <v>91169.999999999985</v>
          </cell>
          <cell r="Y999">
            <v>0</v>
          </cell>
          <cell r="Z999">
            <v>91169.999999999985</v>
          </cell>
          <cell r="AA999">
            <v>0</v>
          </cell>
          <cell r="AB999">
            <v>0</v>
          </cell>
          <cell r="AC999">
            <v>91169.999999999985</v>
          </cell>
          <cell r="AD999">
            <v>0</v>
          </cell>
          <cell r="AE999">
            <v>91169.999999999985</v>
          </cell>
          <cell r="AF999">
            <v>0</v>
          </cell>
          <cell r="AG999">
            <v>0</v>
          </cell>
          <cell r="AH999">
            <v>0</v>
          </cell>
          <cell r="AI999">
            <v>0</v>
          </cell>
          <cell r="AJ999">
            <v>0</v>
          </cell>
          <cell r="AK999">
            <v>0</v>
          </cell>
          <cell r="AL999">
            <v>0</v>
          </cell>
        </row>
        <row r="1000">
          <cell r="B1000" t="str">
            <v>SNIES</v>
          </cell>
          <cell r="C1000" t="str">
            <v>A1B</v>
          </cell>
          <cell r="D1000" t="str">
            <v>A1BG</v>
          </cell>
          <cell r="E1000" t="str">
            <v>ES/YOMO</v>
          </cell>
          <cell r="F1000" t="str">
            <v>SNIES</v>
          </cell>
          <cell r="G1000">
            <v>23</v>
          </cell>
          <cell r="H1000" t="str">
            <v>Fournitures installation, mobilier et équipements scolaires</v>
          </cell>
          <cell r="I1000" t="str">
            <v>SNIES</v>
          </cell>
          <cell r="K1000" t="str">
            <v>FSD</v>
          </cell>
          <cell r="L1000" t="str">
            <v>AON</v>
          </cell>
          <cell r="O1000">
            <v>0</v>
          </cell>
          <cell r="Q1000">
            <v>0</v>
          </cell>
          <cell r="R1000" t="str">
            <v>lot</v>
          </cell>
          <cell r="T1000">
            <v>91169.999999999985</v>
          </cell>
          <cell r="U1000">
            <v>1</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row>
        <row r="1001">
          <cell r="B1001" t="str">
            <v>SNIES</v>
          </cell>
          <cell r="C1001" t="str">
            <v>A1D</v>
          </cell>
          <cell r="D1001" t="str">
            <v>A1DA</v>
          </cell>
          <cell r="E1001" t="str">
            <v>SNIES</v>
          </cell>
          <cell r="F1001" t="str">
            <v>SNIES</v>
          </cell>
          <cell r="G1001">
            <v>25</v>
          </cell>
          <cell r="H1001" t="str">
            <v>Consultants  études supervision et assistance à la gestion du projet</v>
          </cell>
          <cell r="I1001" t="str">
            <v>SNIES</v>
          </cell>
          <cell r="K1001" t="str">
            <v>FSD</v>
          </cell>
          <cell r="L1001" t="str">
            <v>LR</v>
          </cell>
          <cell r="M1001">
            <v>0.125</v>
          </cell>
          <cell r="N1001">
            <v>0.375</v>
          </cell>
          <cell r="O1001">
            <v>0.375</v>
          </cell>
          <cell r="P1001">
            <v>0.125</v>
          </cell>
          <cell r="Q1001">
            <v>1</v>
          </cell>
          <cell r="R1001" t="str">
            <v>forfait</v>
          </cell>
          <cell r="T1001">
            <v>2279250</v>
          </cell>
          <cell r="U1001">
            <v>1</v>
          </cell>
          <cell r="V1001">
            <v>284906.25</v>
          </cell>
          <cell r="W1001">
            <v>854718.75</v>
          </cell>
          <cell r="X1001">
            <v>854718.75</v>
          </cell>
          <cell r="Y1001">
            <v>284906.25</v>
          </cell>
          <cell r="Z1001">
            <v>2279250</v>
          </cell>
          <cell r="AA1001">
            <v>284906.25</v>
          </cell>
          <cell r="AB1001">
            <v>854718.75</v>
          </cell>
          <cell r="AC1001">
            <v>854718.75</v>
          </cell>
          <cell r="AD1001">
            <v>284906.25</v>
          </cell>
          <cell r="AE1001">
            <v>2279250</v>
          </cell>
          <cell r="AF1001">
            <v>0</v>
          </cell>
          <cell r="AG1001">
            <v>0</v>
          </cell>
          <cell r="AH1001">
            <v>0</v>
          </cell>
          <cell r="AI1001">
            <v>0</v>
          </cell>
          <cell r="AJ1001">
            <v>0</v>
          </cell>
          <cell r="AK1001">
            <v>0</v>
          </cell>
          <cell r="AL1001">
            <v>0</v>
          </cell>
        </row>
        <row r="1002">
          <cell r="B1002" t="str">
            <v>SNIES</v>
          </cell>
          <cell r="C1002" t="str">
            <v>A1B</v>
          </cell>
          <cell r="D1002" t="str">
            <v>A1BG</v>
          </cell>
          <cell r="E1002" t="str">
            <v>ES/BEYL</v>
          </cell>
          <cell r="F1002" t="str">
            <v>SNIES</v>
          </cell>
          <cell r="G1002">
            <v>22</v>
          </cell>
          <cell r="H1002" t="str">
            <v>Travaux de construction collège</v>
          </cell>
          <cell r="I1002" t="str">
            <v>SNIES</v>
          </cell>
          <cell r="K1002" t="str">
            <v>FKDEA</v>
          </cell>
          <cell r="L1002" t="str">
            <v>AON</v>
          </cell>
          <cell r="M1002">
            <v>1</v>
          </cell>
          <cell r="N1002">
            <v>1</v>
          </cell>
          <cell r="Q1002">
            <v>2</v>
          </cell>
          <cell r="R1002" t="str">
            <v>collège</v>
          </cell>
          <cell r="T1002">
            <v>663086.39845262212</v>
          </cell>
          <cell r="U1002">
            <v>0.9</v>
          </cell>
          <cell r="V1002">
            <v>663086.39845262212</v>
          </cell>
          <cell r="W1002">
            <v>663086.39845262212</v>
          </cell>
          <cell r="X1002">
            <v>0</v>
          </cell>
          <cell r="Y1002">
            <v>0</v>
          </cell>
          <cell r="Z1002">
            <v>1326172.7969052442</v>
          </cell>
          <cell r="AA1002">
            <v>596777.75860735995</v>
          </cell>
          <cell r="AB1002">
            <v>596777.75860735995</v>
          </cell>
          <cell r="AC1002">
            <v>0</v>
          </cell>
          <cell r="AD1002">
            <v>0</v>
          </cell>
          <cell r="AE1002">
            <v>1193555.5172147199</v>
          </cell>
          <cell r="AF1002">
            <v>66308.639845262165</v>
          </cell>
          <cell r="AG1002">
            <v>66308.639845262165</v>
          </cell>
          <cell r="AH1002">
            <v>0</v>
          </cell>
          <cell r="AI1002">
            <v>0</v>
          </cell>
          <cell r="AJ1002">
            <v>132617.27969052433</v>
          </cell>
          <cell r="AK1002">
            <v>0</v>
          </cell>
          <cell r="AL1002">
            <v>0</v>
          </cell>
        </row>
        <row r="1003">
          <cell r="B1003" t="str">
            <v>SNIES</v>
          </cell>
          <cell r="C1003" t="str">
            <v>A1B</v>
          </cell>
          <cell r="D1003" t="str">
            <v>A1BG</v>
          </cell>
          <cell r="E1003" t="str">
            <v>ES/BOFF</v>
          </cell>
          <cell r="F1003" t="str">
            <v>SNIES</v>
          </cell>
          <cell r="G1003">
            <v>22</v>
          </cell>
          <cell r="H1003" t="str">
            <v>Travaux de construction collège</v>
          </cell>
          <cell r="I1003" t="str">
            <v>SNIES</v>
          </cell>
          <cell r="K1003" t="str">
            <v>FKDEA</v>
          </cell>
          <cell r="L1003" t="str">
            <v>AON</v>
          </cell>
          <cell r="M1003">
            <v>1</v>
          </cell>
          <cell r="N1003">
            <v>1</v>
          </cell>
          <cell r="Q1003">
            <v>2</v>
          </cell>
          <cell r="R1003" t="str">
            <v>collège</v>
          </cell>
          <cell r="T1003">
            <v>663086.39845262212</v>
          </cell>
          <cell r="U1003">
            <v>0.9</v>
          </cell>
          <cell r="V1003">
            <v>663086.39845262212</v>
          </cell>
          <cell r="W1003">
            <v>663086.39845262212</v>
          </cell>
          <cell r="X1003">
            <v>0</v>
          </cell>
          <cell r="Y1003">
            <v>0</v>
          </cell>
          <cell r="Z1003">
            <v>1326172.7969052442</v>
          </cell>
          <cell r="AA1003">
            <v>596777.75860735995</v>
          </cell>
          <cell r="AB1003">
            <v>596777.75860735995</v>
          </cell>
          <cell r="AC1003">
            <v>0</v>
          </cell>
          <cell r="AD1003">
            <v>0</v>
          </cell>
          <cell r="AE1003">
            <v>1193555.5172147199</v>
          </cell>
          <cell r="AF1003">
            <v>66308.639845262165</v>
          </cell>
          <cell r="AG1003">
            <v>66308.639845262165</v>
          </cell>
          <cell r="AH1003">
            <v>0</v>
          </cell>
          <cell r="AI1003">
            <v>0</v>
          </cell>
          <cell r="AJ1003">
            <v>132617.27969052433</v>
          </cell>
          <cell r="AK1003">
            <v>0</v>
          </cell>
          <cell r="AL1003">
            <v>0</v>
          </cell>
        </row>
        <row r="1004">
          <cell r="B1004" t="str">
            <v>SNIES</v>
          </cell>
          <cell r="C1004" t="str">
            <v>A1B</v>
          </cell>
          <cell r="D1004" t="str">
            <v>A1BG</v>
          </cell>
          <cell r="E1004" t="str">
            <v>ES/BOKE</v>
          </cell>
          <cell r="F1004" t="str">
            <v>SNIES</v>
          </cell>
          <cell r="G1004">
            <v>22</v>
          </cell>
          <cell r="H1004" t="str">
            <v>Travaux de construction collège</v>
          </cell>
          <cell r="I1004" t="str">
            <v>SNIES</v>
          </cell>
          <cell r="K1004" t="str">
            <v>FKDEA</v>
          </cell>
          <cell r="L1004" t="str">
            <v>AON</v>
          </cell>
          <cell r="M1004">
            <v>1</v>
          </cell>
          <cell r="N1004">
            <v>1</v>
          </cell>
          <cell r="Q1004">
            <v>2</v>
          </cell>
          <cell r="R1004" t="str">
            <v>collège</v>
          </cell>
          <cell r="T1004">
            <v>663086.39845262212</v>
          </cell>
          <cell r="U1004">
            <v>0.9</v>
          </cell>
          <cell r="V1004">
            <v>663086.39845262212</v>
          </cell>
          <cell r="W1004">
            <v>663086.39845262212</v>
          </cell>
          <cell r="X1004">
            <v>0</v>
          </cell>
          <cell r="Y1004">
            <v>0</v>
          </cell>
          <cell r="Z1004">
            <v>1326172.7969052442</v>
          </cell>
          <cell r="AA1004">
            <v>596777.75860735995</v>
          </cell>
          <cell r="AB1004">
            <v>596777.75860735995</v>
          </cell>
          <cell r="AC1004">
            <v>0</v>
          </cell>
          <cell r="AD1004">
            <v>0</v>
          </cell>
          <cell r="AE1004">
            <v>1193555.5172147199</v>
          </cell>
          <cell r="AF1004">
            <v>66308.639845262165</v>
          </cell>
          <cell r="AG1004">
            <v>66308.639845262165</v>
          </cell>
          <cell r="AH1004">
            <v>0</v>
          </cell>
          <cell r="AI1004">
            <v>0</v>
          </cell>
          <cell r="AJ1004">
            <v>132617.27969052433</v>
          </cell>
          <cell r="AK1004">
            <v>0</v>
          </cell>
          <cell r="AL1004">
            <v>0</v>
          </cell>
        </row>
        <row r="1005">
          <cell r="B1005" t="str">
            <v>SNIES</v>
          </cell>
          <cell r="C1005" t="str">
            <v>A1B</v>
          </cell>
          <cell r="D1005" t="str">
            <v>A1BG</v>
          </cell>
          <cell r="E1005" t="str">
            <v>ES/COYA</v>
          </cell>
          <cell r="F1005" t="str">
            <v>SNIES</v>
          </cell>
          <cell r="G1005">
            <v>22</v>
          </cell>
          <cell r="H1005" t="str">
            <v>Travaux de construction collège</v>
          </cell>
          <cell r="I1005" t="str">
            <v>SNIES</v>
          </cell>
          <cell r="K1005" t="str">
            <v>FKDEA</v>
          </cell>
          <cell r="L1005" t="str">
            <v>AON</v>
          </cell>
          <cell r="M1005">
            <v>0.5</v>
          </cell>
          <cell r="N1005">
            <v>0.5</v>
          </cell>
          <cell r="Q1005">
            <v>1</v>
          </cell>
          <cell r="R1005" t="str">
            <v>collège</v>
          </cell>
          <cell r="T1005">
            <v>663086.39845262212</v>
          </cell>
          <cell r="U1005">
            <v>0.9</v>
          </cell>
          <cell r="V1005">
            <v>331543.19922631106</v>
          </cell>
          <cell r="W1005">
            <v>331543.19922631106</v>
          </cell>
          <cell r="X1005">
            <v>0</v>
          </cell>
          <cell r="Y1005">
            <v>0</v>
          </cell>
          <cell r="Z1005">
            <v>663086.39845262212</v>
          </cell>
          <cell r="AA1005">
            <v>298388.87930367998</v>
          </cell>
          <cell r="AB1005">
            <v>298388.87930367998</v>
          </cell>
          <cell r="AC1005">
            <v>0</v>
          </cell>
          <cell r="AD1005">
            <v>0</v>
          </cell>
          <cell r="AE1005">
            <v>596777.75860735995</v>
          </cell>
          <cell r="AF1005">
            <v>33154.319922631083</v>
          </cell>
          <cell r="AG1005">
            <v>33154.319922631083</v>
          </cell>
          <cell r="AH1005">
            <v>0</v>
          </cell>
          <cell r="AI1005">
            <v>0</v>
          </cell>
          <cell r="AJ1005">
            <v>66308.639845262165</v>
          </cell>
          <cell r="AK1005">
            <v>0</v>
          </cell>
          <cell r="AL1005">
            <v>0</v>
          </cell>
        </row>
        <row r="1006">
          <cell r="B1006" t="str">
            <v>SNIES</v>
          </cell>
          <cell r="C1006" t="str">
            <v>A1B</v>
          </cell>
          <cell r="D1006" t="str">
            <v>A1BG</v>
          </cell>
          <cell r="E1006" t="str">
            <v>ES/DABO</v>
          </cell>
          <cell r="F1006" t="str">
            <v>SNIES</v>
          </cell>
          <cell r="G1006">
            <v>22</v>
          </cell>
          <cell r="H1006" t="str">
            <v>Travaux de construction collège</v>
          </cell>
          <cell r="I1006" t="str">
            <v>SNIES</v>
          </cell>
          <cell r="K1006" t="str">
            <v>FKDEA</v>
          </cell>
          <cell r="L1006" t="str">
            <v>AON</v>
          </cell>
          <cell r="M1006">
            <v>1</v>
          </cell>
          <cell r="N1006">
            <v>1</v>
          </cell>
          <cell r="Q1006">
            <v>2</v>
          </cell>
          <cell r="R1006" t="str">
            <v>collège</v>
          </cell>
          <cell r="T1006">
            <v>663086.39845262212</v>
          </cell>
          <cell r="U1006">
            <v>0.9</v>
          </cell>
          <cell r="V1006">
            <v>663086.39845262212</v>
          </cell>
          <cell r="W1006">
            <v>663086.39845262212</v>
          </cell>
          <cell r="X1006">
            <v>0</v>
          </cell>
          <cell r="Y1006">
            <v>0</v>
          </cell>
          <cell r="Z1006">
            <v>1326172.7969052442</v>
          </cell>
          <cell r="AA1006">
            <v>596777.75860735995</v>
          </cell>
          <cell r="AB1006">
            <v>596777.75860735995</v>
          </cell>
          <cell r="AC1006">
            <v>0</v>
          </cell>
          <cell r="AD1006">
            <v>0</v>
          </cell>
          <cell r="AE1006">
            <v>1193555.5172147199</v>
          </cell>
          <cell r="AF1006">
            <v>66308.639845262165</v>
          </cell>
          <cell r="AG1006">
            <v>66308.639845262165</v>
          </cell>
          <cell r="AH1006">
            <v>0</v>
          </cell>
          <cell r="AI1006">
            <v>0</v>
          </cell>
          <cell r="AJ1006">
            <v>132617.27969052433</v>
          </cell>
          <cell r="AK1006">
            <v>0</v>
          </cell>
          <cell r="AL1006">
            <v>0</v>
          </cell>
        </row>
        <row r="1007">
          <cell r="B1007" t="str">
            <v>SNIES</v>
          </cell>
          <cell r="C1007" t="str">
            <v>A1B</v>
          </cell>
          <cell r="D1007" t="str">
            <v>A1BG</v>
          </cell>
          <cell r="E1007" t="str">
            <v>ES/DALA</v>
          </cell>
          <cell r="F1007" t="str">
            <v>SNIES</v>
          </cell>
          <cell r="G1007">
            <v>22</v>
          </cell>
          <cell r="H1007" t="str">
            <v>Travaux de construction collège</v>
          </cell>
          <cell r="I1007" t="str">
            <v>SNIES</v>
          </cell>
          <cell r="K1007" t="str">
            <v>FKDEA</v>
          </cell>
          <cell r="L1007" t="str">
            <v>AON</v>
          </cell>
          <cell r="M1007">
            <v>0.5</v>
          </cell>
          <cell r="N1007">
            <v>0.5</v>
          </cell>
          <cell r="Q1007">
            <v>1</v>
          </cell>
          <cell r="R1007" t="str">
            <v>collège</v>
          </cell>
          <cell r="T1007">
            <v>663086.39845262212</v>
          </cell>
          <cell r="U1007">
            <v>0.9</v>
          </cell>
          <cell r="V1007">
            <v>331543.19922631106</v>
          </cell>
          <cell r="W1007">
            <v>331543.19922631106</v>
          </cell>
          <cell r="X1007">
            <v>0</v>
          </cell>
          <cell r="Y1007">
            <v>0</v>
          </cell>
          <cell r="Z1007">
            <v>663086.39845262212</v>
          </cell>
          <cell r="AA1007">
            <v>298388.87930367998</v>
          </cell>
          <cell r="AB1007">
            <v>298388.87930367998</v>
          </cell>
          <cell r="AC1007">
            <v>0</v>
          </cell>
          <cell r="AD1007">
            <v>0</v>
          </cell>
          <cell r="AE1007">
            <v>596777.75860735995</v>
          </cell>
          <cell r="AF1007">
            <v>33154.319922631083</v>
          </cell>
          <cell r="AG1007">
            <v>33154.319922631083</v>
          </cell>
          <cell r="AH1007">
            <v>0</v>
          </cell>
          <cell r="AI1007">
            <v>0</v>
          </cell>
          <cell r="AJ1007">
            <v>66308.639845262165</v>
          </cell>
          <cell r="AK1007">
            <v>0</v>
          </cell>
          <cell r="AL1007">
            <v>0</v>
          </cell>
        </row>
        <row r="1008">
          <cell r="B1008" t="str">
            <v>SNIES</v>
          </cell>
          <cell r="C1008" t="str">
            <v>A1B</v>
          </cell>
          <cell r="D1008" t="str">
            <v>A1BG</v>
          </cell>
          <cell r="E1008" t="str">
            <v>ES/DING</v>
          </cell>
          <cell r="F1008" t="str">
            <v>SNIES</v>
          </cell>
          <cell r="G1008">
            <v>22</v>
          </cell>
          <cell r="H1008" t="str">
            <v>Travaux de construction collège</v>
          </cell>
          <cell r="I1008" t="str">
            <v>SNIES</v>
          </cell>
          <cell r="K1008" t="str">
            <v>FKDEA</v>
          </cell>
          <cell r="L1008" t="str">
            <v>AON</v>
          </cell>
          <cell r="M1008">
            <v>1</v>
          </cell>
          <cell r="N1008">
            <v>1</v>
          </cell>
          <cell r="Q1008">
            <v>2</v>
          </cell>
          <cell r="R1008" t="str">
            <v>collège</v>
          </cell>
          <cell r="T1008">
            <v>663086.39845262212</v>
          </cell>
          <cell r="U1008">
            <v>0.9</v>
          </cell>
          <cell r="V1008">
            <v>663086.39845262212</v>
          </cell>
          <cell r="W1008">
            <v>663086.39845262212</v>
          </cell>
          <cell r="X1008">
            <v>0</v>
          </cell>
          <cell r="Y1008">
            <v>0</v>
          </cell>
          <cell r="Z1008">
            <v>1326172.7969052442</v>
          </cell>
          <cell r="AA1008">
            <v>596777.75860735995</v>
          </cell>
          <cell r="AB1008">
            <v>596777.75860735995</v>
          </cell>
          <cell r="AC1008">
            <v>0</v>
          </cell>
          <cell r="AD1008">
            <v>0</v>
          </cell>
          <cell r="AE1008">
            <v>1193555.5172147199</v>
          </cell>
          <cell r="AF1008">
            <v>66308.639845262165</v>
          </cell>
          <cell r="AG1008">
            <v>66308.639845262165</v>
          </cell>
          <cell r="AH1008">
            <v>0</v>
          </cell>
          <cell r="AI1008">
            <v>0</v>
          </cell>
          <cell r="AJ1008">
            <v>132617.27969052433</v>
          </cell>
          <cell r="AK1008">
            <v>0</v>
          </cell>
          <cell r="AL1008">
            <v>0</v>
          </cell>
        </row>
        <row r="1009">
          <cell r="B1009" t="str">
            <v>SNIES</v>
          </cell>
          <cell r="C1009" t="str">
            <v>A1B</v>
          </cell>
          <cell r="D1009" t="str">
            <v>A1BG</v>
          </cell>
          <cell r="E1009" t="str">
            <v>ES/DUBR</v>
          </cell>
          <cell r="F1009" t="str">
            <v>SNIES</v>
          </cell>
          <cell r="G1009">
            <v>22</v>
          </cell>
          <cell r="H1009" t="str">
            <v>Travaux de construction collège</v>
          </cell>
          <cell r="I1009" t="str">
            <v>SNIES</v>
          </cell>
          <cell r="K1009" t="str">
            <v>FKDEA</v>
          </cell>
          <cell r="L1009" t="str">
            <v>AON</v>
          </cell>
          <cell r="M1009">
            <v>0.5</v>
          </cell>
          <cell r="N1009">
            <v>0.5</v>
          </cell>
          <cell r="Q1009">
            <v>1</v>
          </cell>
          <cell r="R1009" t="str">
            <v>collège</v>
          </cell>
          <cell r="T1009">
            <v>663086.39845262212</v>
          </cell>
          <cell r="U1009">
            <v>0.9</v>
          </cell>
          <cell r="V1009">
            <v>331543.19922631106</v>
          </cell>
          <cell r="W1009">
            <v>331543.19922631106</v>
          </cell>
          <cell r="X1009">
            <v>0</v>
          </cell>
          <cell r="Y1009">
            <v>0</v>
          </cell>
          <cell r="Z1009">
            <v>663086.39845262212</v>
          </cell>
          <cell r="AA1009">
            <v>298388.87930367998</v>
          </cell>
          <cell r="AB1009">
            <v>298388.87930367998</v>
          </cell>
          <cell r="AC1009">
            <v>0</v>
          </cell>
          <cell r="AD1009">
            <v>0</v>
          </cell>
          <cell r="AE1009">
            <v>596777.75860735995</v>
          </cell>
          <cell r="AF1009">
            <v>33154.319922631083</v>
          </cell>
          <cell r="AG1009">
            <v>33154.319922631083</v>
          </cell>
          <cell r="AH1009">
            <v>0</v>
          </cell>
          <cell r="AI1009">
            <v>0</v>
          </cell>
          <cell r="AJ1009">
            <v>66308.639845262165</v>
          </cell>
          <cell r="AK1009">
            <v>0</v>
          </cell>
          <cell r="AL1009">
            <v>0</v>
          </cell>
        </row>
        <row r="1010">
          <cell r="B1010" t="str">
            <v>SNIES</v>
          </cell>
          <cell r="C1010" t="str">
            <v>A1B</v>
          </cell>
          <cell r="D1010" t="str">
            <v>A1BG</v>
          </cell>
          <cell r="E1010" t="str">
            <v>ES/FARA</v>
          </cell>
          <cell r="F1010" t="str">
            <v>SNIES</v>
          </cell>
          <cell r="G1010">
            <v>22</v>
          </cell>
          <cell r="H1010" t="str">
            <v>Travaux de construction collège</v>
          </cell>
          <cell r="I1010" t="str">
            <v>SNIES</v>
          </cell>
          <cell r="K1010" t="str">
            <v>FKDEA</v>
          </cell>
          <cell r="L1010" t="str">
            <v>AON</v>
          </cell>
          <cell r="M1010">
            <v>0.5</v>
          </cell>
          <cell r="N1010">
            <v>0.5</v>
          </cell>
          <cell r="Q1010">
            <v>1</v>
          </cell>
          <cell r="R1010" t="str">
            <v>collège</v>
          </cell>
          <cell r="T1010">
            <v>663086.39845262212</v>
          </cell>
          <cell r="U1010">
            <v>0.9</v>
          </cell>
          <cell r="V1010">
            <v>331543.19922631106</v>
          </cell>
          <cell r="W1010">
            <v>331543.19922631106</v>
          </cell>
          <cell r="X1010">
            <v>0</v>
          </cell>
          <cell r="Y1010">
            <v>0</v>
          </cell>
          <cell r="Z1010">
            <v>663086.39845262212</v>
          </cell>
          <cell r="AA1010">
            <v>298388.87930367998</v>
          </cell>
          <cell r="AB1010">
            <v>298388.87930367998</v>
          </cell>
          <cell r="AC1010">
            <v>0</v>
          </cell>
          <cell r="AD1010">
            <v>0</v>
          </cell>
          <cell r="AE1010">
            <v>596777.75860735995</v>
          </cell>
          <cell r="AF1010">
            <v>33154.319922631083</v>
          </cell>
          <cell r="AG1010">
            <v>33154.319922631083</v>
          </cell>
          <cell r="AH1010">
            <v>0</v>
          </cell>
          <cell r="AI1010">
            <v>0</v>
          </cell>
          <cell r="AJ1010">
            <v>66308.639845262165</v>
          </cell>
          <cell r="AK1010">
            <v>0</v>
          </cell>
          <cell r="AL1010">
            <v>0</v>
          </cell>
        </row>
        <row r="1011">
          <cell r="B1011" t="str">
            <v>SNIES</v>
          </cell>
          <cell r="C1011" t="str">
            <v>A1B</v>
          </cell>
          <cell r="D1011" t="str">
            <v>A1BG</v>
          </cell>
          <cell r="E1011" t="str">
            <v>ES/FORE</v>
          </cell>
          <cell r="F1011" t="str">
            <v>SNIES</v>
          </cell>
          <cell r="G1011">
            <v>22</v>
          </cell>
          <cell r="H1011" t="str">
            <v>Travaux de construction collège</v>
          </cell>
          <cell r="I1011" t="str">
            <v>SNIES</v>
          </cell>
          <cell r="K1011" t="str">
            <v>FKDEA</v>
          </cell>
          <cell r="L1011" t="str">
            <v>AON</v>
          </cell>
          <cell r="M1011">
            <v>0.5</v>
          </cell>
          <cell r="N1011">
            <v>0.5</v>
          </cell>
          <cell r="Q1011">
            <v>1</v>
          </cell>
          <cell r="R1011" t="str">
            <v>collège</v>
          </cell>
          <cell r="T1011">
            <v>663086.39845262212</v>
          </cell>
          <cell r="U1011">
            <v>0.9</v>
          </cell>
          <cell r="V1011">
            <v>331543.19922631106</v>
          </cell>
          <cell r="W1011">
            <v>331543.19922631106</v>
          </cell>
          <cell r="X1011">
            <v>0</v>
          </cell>
          <cell r="Y1011">
            <v>0</v>
          </cell>
          <cell r="Z1011">
            <v>663086.39845262212</v>
          </cell>
          <cell r="AA1011">
            <v>298388.87930367998</v>
          </cell>
          <cell r="AB1011">
            <v>298388.87930367998</v>
          </cell>
          <cell r="AC1011">
            <v>0</v>
          </cell>
          <cell r="AD1011">
            <v>0</v>
          </cell>
          <cell r="AE1011">
            <v>596777.75860735995</v>
          </cell>
          <cell r="AF1011">
            <v>33154.319922631083</v>
          </cell>
          <cell r="AG1011">
            <v>33154.319922631083</v>
          </cell>
          <cell r="AH1011">
            <v>0</v>
          </cell>
          <cell r="AI1011">
            <v>0</v>
          </cell>
          <cell r="AJ1011">
            <v>66308.639845262165</v>
          </cell>
          <cell r="AK1011">
            <v>0</v>
          </cell>
          <cell r="AL1011">
            <v>0</v>
          </cell>
        </row>
        <row r="1012">
          <cell r="B1012" t="str">
            <v>SNIES</v>
          </cell>
          <cell r="C1012" t="str">
            <v>A1B</v>
          </cell>
          <cell r="D1012" t="str">
            <v>A1BG</v>
          </cell>
          <cell r="E1012" t="str">
            <v>ES/FRIA</v>
          </cell>
          <cell r="F1012" t="str">
            <v>SNIES</v>
          </cell>
          <cell r="G1012">
            <v>22</v>
          </cell>
          <cell r="H1012" t="str">
            <v>Travaux de construction collège</v>
          </cell>
          <cell r="I1012" t="str">
            <v>SNIES</v>
          </cell>
          <cell r="K1012" t="str">
            <v>FKDEA</v>
          </cell>
          <cell r="L1012" t="str">
            <v>AON</v>
          </cell>
          <cell r="Q1012">
            <v>0</v>
          </cell>
          <cell r="R1012" t="str">
            <v>collège</v>
          </cell>
          <cell r="T1012">
            <v>663086.39845262212</v>
          </cell>
          <cell r="U1012">
            <v>0.9</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row>
        <row r="1013">
          <cell r="B1013" t="str">
            <v>SNIES</v>
          </cell>
          <cell r="C1013" t="str">
            <v>A1B</v>
          </cell>
          <cell r="D1013" t="str">
            <v>A1BG</v>
          </cell>
          <cell r="E1013" t="str">
            <v>ES/GAOU</v>
          </cell>
          <cell r="F1013" t="str">
            <v>SNIES</v>
          </cell>
          <cell r="G1013">
            <v>22</v>
          </cell>
          <cell r="H1013" t="str">
            <v>Travaux de construction collège</v>
          </cell>
          <cell r="I1013" t="str">
            <v>SNIES</v>
          </cell>
          <cell r="K1013" t="str">
            <v>FKDEA</v>
          </cell>
          <cell r="L1013" t="str">
            <v>AON</v>
          </cell>
          <cell r="M1013">
            <v>1</v>
          </cell>
          <cell r="N1013">
            <v>1</v>
          </cell>
          <cell r="Q1013">
            <v>2</v>
          </cell>
          <cell r="R1013" t="str">
            <v>collège</v>
          </cell>
          <cell r="T1013">
            <v>663086.39845262212</v>
          </cell>
          <cell r="U1013">
            <v>0.9</v>
          </cell>
          <cell r="V1013">
            <v>663086.39845262212</v>
          </cell>
          <cell r="W1013">
            <v>663086.39845262212</v>
          </cell>
          <cell r="X1013">
            <v>0</v>
          </cell>
          <cell r="Y1013">
            <v>0</v>
          </cell>
          <cell r="Z1013">
            <v>1326172.7969052442</v>
          </cell>
          <cell r="AA1013">
            <v>596777.75860735995</v>
          </cell>
          <cell r="AB1013">
            <v>596777.75860735995</v>
          </cell>
          <cell r="AC1013">
            <v>0</v>
          </cell>
          <cell r="AD1013">
            <v>0</v>
          </cell>
          <cell r="AE1013">
            <v>1193555.5172147199</v>
          </cell>
          <cell r="AF1013">
            <v>66308.639845262165</v>
          </cell>
          <cell r="AG1013">
            <v>66308.639845262165</v>
          </cell>
          <cell r="AH1013">
            <v>0</v>
          </cell>
          <cell r="AI1013">
            <v>0</v>
          </cell>
          <cell r="AJ1013">
            <v>132617.27969052433</v>
          </cell>
          <cell r="AK1013">
            <v>0</v>
          </cell>
          <cell r="AL1013">
            <v>0</v>
          </cell>
        </row>
        <row r="1014">
          <cell r="B1014" t="str">
            <v>SNIES</v>
          </cell>
          <cell r="C1014" t="str">
            <v>A1B</v>
          </cell>
          <cell r="D1014" t="str">
            <v>A1BG</v>
          </cell>
          <cell r="E1014" t="str">
            <v>ES/GUEC</v>
          </cell>
          <cell r="F1014" t="str">
            <v>SNIES</v>
          </cell>
          <cell r="G1014">
            <v>22</v>
          </cell>
          <cell r="H1014" t="str">
            <v>Travaux de construction collège</v>
          </cell>
          <cell r="I1014" t="str">
            <v>SNIES</v>
          </cell>
          <cell r="K1014" t="str">
            <v>FKDEA</v>
          </cell>
          <cell r="L1014" t="str">
            <v>AON</v>
          </cell>
          <cell r="M1014">
            <v>1</v>
          </cell>
          <cell r="N1014">
            <v>1</v>
          </cell>
          <cell r="Q1014">
            <v>2</v>
          </cell>
          <cell r="R1014" t="str">
            <v>collège</v>
          </cell>
          <cell r="T1014">
            <v>663086.39845262212</v>
          </cell>
          <cell r="U1014">
            <v>0.9</v>
          </cell>
          <cell r="V1014">
            <v>663086.39845262212</v>
          </cell>
          <cell r="W1014">
            <v>663086.39845262212</v>
          </cell>
          <cell r="X1014">
            <v>0</v>
          </cell>
          <cell r="Y1014">
            <v>0</v>
          </cell>
          <cell r="Z1014">
            <v>1326172.7969052442</v>
          </cell>
          <cell r="AA1014">
            <v>596777.75860735995</v>
          </cell>
          <cell r="AB1014">
            <v>596777.75860735995</v>
          </cell>
          <cell r="AC1014">
            <v>0</v>
          </cell>
          <cell r="AD1014">
            <v>0</v>
          </cell>
          <cell r="AE1014">
            <v>1193555.5172147199</v>
          </cell>
          <cell r="AF1014">
            <v>66308.639845262165</v>
          </cell>
          <cell r="AG1014">
            <v>66308.639845262165</v>
          </cell>
          <cell r="AH1014">
            <v>0</v>
          </cell>
          <cell r="AI1014">
            <v>0</v>
          </cell>
          <cell r="AJ1014">
            <v>132617.27969052433</v>
          </cell>
          <cell r="AK1014">
            <v>0</v>
          </cell>
          <cell r="AL1014">
            <v>0</v>
          </cell>
        </row>
        <row r="1015">
          <cell r="B1015" t="str">
            <v>SNIES</v>
          </cell>
          <cell r="C1015" t="str">
            <v>A1B</v>
          </cell>
          <cell r="D1015" t="str">
            <v>A1BG</v>
          </cell>
          <cell r="E1015" t="str">
            <v>ES/KANK</v>
          </cell>
          <cell r="F1015" t="str">
            <v>SNIES</v>
          </cell>
          <cell r="G1015">
            <v>22</v>
          </cell>
          <cell r="H1015" t="str">
            <v>Travaux de construction collège</v>
          </cell>
          <cell r="I1015" t="str">
            <v>SNIES</v>
          </cell>
          <cell r="K1015" t="str">
            <v>FKDEA</v>
          </cell>
          <cell r="L1015" t="str">
            <v>AON</v>
          </cell>
          <cell r="M1015">
            <v>1</v>
          </cell>
          <cell r="N1015">
            <v>1</v>
          </cell>
          <cell r="Q1015">
            <v>2</v>
          </cell>
          <cell r="R1015" t="str">
            <v>collège</v>
          </cell>
          <cell r="T1015">
            <v>663086.39845262212</v>
          </cell>
          <cell r="U1015">
            <v>0.9</v>
          </cell>
          <cell r="V1015">
            <v>663086.39845262212</v>
          </cell>
          <cell r="W1015">
            <v>663086.39845262212</v>
          </cell>
          <cell r="X1015">
            <v>0</v>
          </cell>
          <cell r="Y1015">
            <v>0</v>
          </cell>
          <cell r="Z1015">
            <v>1326172.7969052442</v>
          </cell>
          <cell r="AA1015">
            <v>596777.75860735995</v>
          </cell>
          <cell r="AB1015">
            <v>596777.75860735995</v>
          </cell>
          <cell r="AC1015">
            <v>0</v>
          </cell>
          <cell r="AD1015">
            <v>0</v>
          </cell>
          <cell r="AE1015">
            <v>1193555.5172147199</v>
          </cell>
          <cell r="AF1015">
            <v>66308.639845262165</v>
          </cell>
          <cell r="AG1015">
            <v>66308.639845262165</v>
          </cell>
          <cell r="AH1015">
            <v>0</v>
          </cell>
          <cell r="AI1015">
            <v>0</v>
          </cell>
          <cell r="AJ1015">
            <v>132617.27969052433</v>
          </cell>
          <cell r="AK1015">
            <v>0</v>
          </cell>
          <cell r="AL1015">
            <v>0</v>
          </cell>
        </row>
        <row r="1016">
          <cell r="B1016" t="str">
            <v>SNIES</v>
          </cell>
          <cell r="C1016" t="str">
            <v>A1B</v>
          </cell>
          <cell r="D1016" t="str">
            <v>A1BG</v>
          </cell>
          <cell r="E1016" t="str">
            <v>ES/KERO</v>
          </cell>
          <cell r="F1016" t="str">
            <v>SNIES</v>
          </cell>
          <cell r="G1016">
            <v>22</v>
          </cell>
          <cell r="H1016" t="str">
            <v>Travaux de construction collège</v>
          </cell>
          <cell r="I1016" t="str">
            <v>SNIES</v>
          </cell>
          <cell r="K1016" t="str">
            <v>FKDEA</v>
          </cell>
          <cell r="L1016" t="str">
            <v>AON</v>
          </cell>
          <cell r="M1016">
            <v>0.5</v>
          </cell>
          <cell r="N1016">
            <v>0.5</v>
          </cell>
          <cell r="Q1016">
            <v>1</v>
          </cell>
          <cell r="R1016" t="str">
            <v>collège</v>
          </cell>
          <cell r="T1016">
            <v>663086.39845262212</v>
          </cell>
          <cell r="U1016">
            <v>0.9</v>
          </cell>
          <cell r="V1016">
            <v>331543.19922631106</v>
          </cell>
          <cell r="W1016">
            <v>331543.19922631106</v>
          </cell>
          <cell r="X1016">
            <v>0</v>
          </cell>
          <cell r="Y1016">
            <v>0</v>
          </cell>
          <cell r="Z1016">
            <v>663086.39845262212</v>
          </cell>
          <cell r="AA1016">
            <v>298388.87930367998</v>
          </cell>
          <cell r="AB1016">
            <v>298388.87930367998</v>
          </cell>
          <cell r="AC1016">
            <v>0</v>
          </cell>
          <cell r="AD1016">
            <v>0</v>
          </cell>
          <cell r="AE1016">
            <v>596777.75860735995</v>
          </cell>
          <cell r="AF1016">
            <v>33154.319922631083</v>
          </cell>
          <cell r="AG1016">
            <v>33154.319922631083</v>
          </cell>
          <cell r="AH1016">
            <v>0</v>
          </cell>
          <cell r="AI1016">
            <v>0</v>
          </cell>
          <cell r="AJ1016">
            <v>66308.639845262165</v>
          </cell>
          <cell r="AK1016">
            <v>0</v>
          </cell>
          <cell r="AL1016">
            <v>0</v>
          </cell>
        </row>
        <row r="1017">
          <cell r="B1017" t="str">
            <v>SNIES</v>
          </cell>
          <cell r="C1017" t="str">
            <v>A1B</v>
          </cell>
          <cell r="D1017" t="str">
            <v>A1BG</v>
          </cell>
          <cell r="E1017" t="str">
            <v>ES/KIND</v>
          </cell>
          <cell r="F1017" t="str">
            <v>SNIES</v>
          </cell>
          <cell r="G1017">
            <v>22</v>
          </cell>
          <cell r="H1017" t="str">
            <v>Travaux de construction collège</v>
          </cell>
          <cell r="I1017" t="str">
            <v>SNIES</v>
          </cell>
          <cell r="K1017" t="str">
            <v>FKDEA</v>
          </cell>
          <cell r="L1017" t="str">
            <v>AON</v>
          </cell>
          <cell r="M1017">
            <v>1</v>
          </cell>
          <cell r="N1017">
            <v>1</v>
          </cell>
          <cell r="Q1017">
            <v>2</v>
          </cell>
          <cell r="R1017" t="str">
            <v>collège</v>
          </cell>
          <cell r="T1017">
            <v>663086.39845262212</v>
          </cell>
          <cell r="U1017">
            <v>0.9</v>
          </cell>
          <cell r="V1017">
            <v>663086.39845262212</v>
          </cell>
          <cell r="W1017">
            <v>663086.39845262212</v>
          </cell>
          <cell r="X1017">
            <v>0</v>
          </cell>
          <cell r="Y1017">
            <v>0</v>
          </cell>
          <cell r="Z1017">
            <v>1326172.7969052442</v>
          </cell>
          <cell r="AA1017">
            <v>596777.75860735995</v>
          </cell>
          <cell r="AB1017">
            <v>596777.75860735995</v>
          </cell>
          <cell r="AC1017">
            <v>0</v>
          </cell>
          <cell r="AD1017">
            <v>0</v>
          </cell>
          <cell r="AE1017">
            <v>1193555.5172147199</v>
          </cell>
          <cell r="AF1017">
            <v>66308.639845262165</v>
          </cell>
          <cell r="AG1017">
            <v>66308.639845262165</v>
          </cell>
          <cell r="AH1017">
            <v>0</v>
          </cell>
          <cell r="AI1017">
            <v>0</v>
          </cell>
          <cell r="AJ1017">
            <v>132617.27969052433</v>
          </cell>
          <cell r="AK1017">
            <v>0</v>
          </cell>
          <cell r="AL1017">
            <v>0</v>
          </cell>
        </row>
        <row r="1018">
          <cell r="B1018" t="str">
            <v>SNIES</v>
          </cell>
          <cell r="C1018" t="str">
            <v>A1B</v>
          </cell>
          <cell r="D1018" t="str">
            <v>A1BG</v>
          </cell>
          <cell r="E1018" t="str">
            <v>ES/KISS</v>
          </cell>
          <cell r="F1018" t="str">
            <v>SNIES</v>
          </cell>
          <cell r="G1018">
            <v>22</v>
          </cell>
          <cell r="H1018" t="str">
            <v>Travaux de construction collège</v>
          </cell>
          <cell r="I1018" t="str">
            <v>SNIES</v>
          </cell>
          <cell r="K1018" t="str">
            <v>FKDEA</v>
          </cell>
          <cell r="L1018" t="str">
            <v>AON</v>
          </cell>
          <cell r="M1018">
            <v>1</v>
          </cell>
          <cell r="N1018">
            <v>1</v>
          </cell>
          <cell r="Q1018">
            <v>2</v>
          </cell>
          <cell r="R1018" t="str">
            <v>collège</v>
          </cell>
          <cell r="T1018">
            <v>663086.39845262212</v>
          </cell>
          <cell r="U1018">
            <v>0.9</v>
          </cell>
          <cell r="V1018">
            <v>663086.39845262212</v>
          </cell>
          <cell r="W1018">
            <v>663086.39845262212</v>
          </cell>
          <cell r="X1018">
            <v>0</v>
          </cell>
          <cell r="Y1018">
            <v>0</v>
          </cell>
          <cell r="Z1018">
            <v>1326172.7969052442</v>
          </cell>
          <cell r="AA1018">
            <v>596777.75860735995</v>
          </cell>
          <cell r="AB1018">
            <v>596777.75860735995</v>
          </cell>
          <cell r="AC1018">
            <v>0</v>
          </cell>
          <cell r="AD1018">
            <v>0</v>
          </cell>
          <cell r="AE1018">
            <v>1193555.5172147199</v>
          </cell>
          <cell r="AF1018">
            <v>66308.639845262165</v>
          </cell>
          <cell r="AG1018">
            <v>66308.639845262165</v>
          </cell>
          <cell r="AH1018">
            <v>0</v>
          </cell>
          <cell r="AI1018">
            <v>0</v>
          </cell>
          <cell r="AJ1018">
            <v>132617.27969052433</v>
          </cell>
          <cell r="AK1018">
            <v>0</v>
          </cell>
          <cell r="AL1018">
            <v>0</v>
          </cell>
        </row>
        <row r="1019">
          <cell r="B1019" t="str">
            <v>SNIES</v>
          </cell>
          <cell r="C1019" t="str">
            <v>A1B</v>
          </cell>
          <cell r="D1019" t="str">
            <v>A1BG</v>
          </cell>
          <cell r="E1019" t="str">
            <v>ES/KOUB</v>
          </cell>
          <cell r="F1019" t="str">
            <v>SNIES</v>
          </cell>
          <cell r="G1019">
            <v>22</v>
          </cell>
          <cell r="H1019" t="str">
            <v>Travaux de construction collège</v>
          </cell>
          <cell r="I1019" t="str">
            <v>SNIES</v>
          </cell>
          <cell r="K1019" t="str">
            <v>FKDEA</v>
          </cell>
          <cell r="L1019" t="str">
            <v>AON</v>
          </cell>
          <cell r="M1019">
            <v>1</v>
          </cell>
          <cell r="N1019">
            <v>1</v>
          </cell>
          <cell r="Q1019">
            <v>2</v>
          </cell>
          <cell r="R1019" t="str">
            <v>collège</v>
          </cell>
          <cell r="T1019">
            <v>663086.39845262212</v>
          </cell>
          <cell r="U1019">
            <v>0.9</v>
          </cell>
          <cell r="V1019">
            <v>663086.39845262212</v>
          </cell>
          <cell r="W1019">
            <v>663086.39845262212</v>
          </cell>
          <cell r="X1019">
            <v>0</v>
          </cell>
          <cell r="Y1019">
            <v>0</v>
          </cell>
          <cell r="Z1019">
            <v>1326172.7969052442</v>
          </cell>
          <cell r="AA1019">
            <v>596777.75860735995</v>
          </cell>
          <cell r="AB1019">
            <v>596777.75860735995</v>
          </cell>
          <cell r="AC1019">
            <v>0</v>
          </cell>
          <cell r="AD1019">
            <v>0</v>
          </cell>
          <cell r="AE1019">
            <v>1193555.5172147199</v>
          </cell>
          <cell r="AF1019">
            <v>66308.639845262165</v>
          </cell>
          <cell r="AG1019">
            <v>66308.639845262165</v>
          </cell>
          <cell r="AH1019">
            <v>0</v>
          </cell>
          <cell r="AI1019">
            <v>0</v>
          </cell>
          <cell r="AJ1019">
            <v>132617.27969052433</v>
          </cell>
          <cell r="AK1019">
            <v>0</v>
          </cell>
          <cell r="AL1019">
            <v>0</v>
          </cell>
        </row>
        <row r="1020">
          <cell r="B1020" t="str">
            <v>SNIES</v>
          </cell>
          <cell r="C1020" t="str">
            <v>A1B</v>
          </cell>
          <cell r="D1020" t="str">
            <v>A1BG</v>
          </cell>
          <cell r="E1020" t="str">
            <v>ES/KOUN</v>
          </cell>
          <cell r="F1020" t="str">
            <v>SNIES</v>
          </cell>
          <cell r="G1020">
            <v>22</v>
          </cell>
          <cell r="H1020" t="str">
            <v>Travaux de construction collège</v>
          </cell>
          <cell r="I1020" t="str">
            <v>SNIES</v>
          </cell>
          <cell r="K1020" t="str">
            <v>FKDEA</v>
          </cell>
          <cell r="L1020" t="str">
            <v>AON</v>
          </cell>
          <cell r="M1020">
            <v>1</v>
          </cell>
          <cell r="N1020">
            <v>1</v>
          </cell>
          <cell r="Q1020">
            <v>2</v>
          </cell>
          <cell r="R1020" t="str">
            <v>collège</v>
          </cell>
          <cell r="T1020">
            <v>663086.39845262212</v>
          </cell>
          <cell r="U1020">
            <v>0.9</v>
          </cell>
          <cell r="V1020">
            <v>663086.39845262212</v>
          </cell>
          <cell r="W1020">
            <v>663086.39845262212</v>
          </cell>
          <cell r="X1020">
            <v>0</v>
          </cell>
          <cell r="Y1020">
            <v>0</v>
          </cell>
          <cell r="Z1020">
            <v>1326172.7969052442</v>
          </cell>
          <cell r="AA1020">
            <v>596777.75860735995</v>
          </cell>
          <cell r="AB1020">
            <v>596777.75860735995</v>
          </cell>
          <cell r="AC1020">
            <v>0</v>
          </cell>
          <cell r="AD1020">
            <v>0</v>
          </cell>
          <cell r="AE1020">
            <v>1193555.5172147199</v>
          </cell>
          <cell r="AF1020">
            <v>66308.639845262165</v>
          </cell>
          <cell r="AG1020">
            <v>66308.639845262165</v>
          </cell>
          <cell r="AH1020">
            <v>0</v>
          </cell>
          <cell r="AI1020">
            <v>0</v>
          </cell>
          <cell r="AJ1020">
            <v>132617.27969052433</v>
          </cell>
          <cell r="AK1020">
            <v>0</v>
          </cell>
          <cell r="AL1020">
            <v>0</v>
          </cell>
        </row>
        <row r="1021">
          <cell r="B1021" t="str">
            <v>SNIES</v>
          </cell>
          <cell r="C1021" t="str">
            <v>A1B</v>
          </cell>
          <cell r="D1021" t="str">
            <v>A1BG</v>
          </cell>
          <cell r="E1021" t="str">
            <v>ES/KOUR</v>
          </cell>
          <cell r="F1021" t="str">
            <v>SNIES</v>
          </cell>
          <cell r="G1021">
            <v>22</v>
          </cell>
          <cell r="H1021" t="str">
            <v>Travaux de construction collège</v>
          </cell>
          <cell r="I1021" t="str">
            <v>SNIES</v>
          </cell>
          <cell r="K1021" t="str">
            <v>FKDEA</v>
          </cell>
          <cell r="L1021" t="str">
            <v>AON</v>
          </cell>
          <cell r="M1021">
            <v>1</v>
          </cell>
          <cell r="N1021">
            <v>1</v>
          </cell>
          <cell r="Q1021">
            <v>2</v>
          </cell>
          <cell r="R1021" t="str">
            <v>collège</v>
          </cell>
          <cell r="T1021">
            <v>663086.39845262212</v>
          </cell>
          <cell r="U1021">
            <v>0.9</v>
          </cell>
          <cell r="V1021">
            <v>663086.39845262212</v>
          </cell>
          <cell r="W1021">
            <v>663086.39845262212</v>
          </cell>
          <cell r="X1021">
            <v>0</v>
          </cell>
          <cell r="Y1021">
            <v>0</v>
          </cell>
          <cell r="Z1021">
            <v>1326172.7969052442</v>
          </cell>
          <cell r="AA1021">
            <v>596777.75860735995</v>
          </cell>
          <cell r="AB1021">
            <v>596777.75860735995</v>
          </cell>
          <cell r="AC1021">
            <v>0</v>
          </cell>
          <cell r="AD1021">
            <v>0</v>
          </cell>
          <cell r="AE1021">
            <v>1193555.5172147199</v>
          </cell>
          <cell r="AF1021">
            <v>66308.639845262165</v>
          </cell>
          <cell r="AG1021">
            <v>66308.639845262165</v>
          </cell>
          <cell r="AH1021">
            <v>0</v>
          </cell>
          <cell r="AI1021">
            <v>0</v>
          </cell>
          <cell r="AJ1021">
            <v>132617.27969052433</v>
          </cell>
          <cell r="AK1021">
            <v>0</v>
          </cell>
          <cell r="AL1021">
            <v>0</v>
          </cell>
        </row>
        <row r="1022">
          <cell r="B1022" t="str">
            <v>SNIES</v>
          </cell>
          <cell r="C1022" t="str">
            <v>A1B</v>
          </cell>
          <cell r="D1022" t="str">
            <v>A1BG</v>
          </cell>
          <cell r="E1022" t="str">
            <v>ES/LABE</v>
          </cell>
          <cell r="F1022" t="str">
            <v>SNIES</v>
          </cell>
          <cell r="G1022">
            <v>22</v>
          </cell>
          <cell r="H1022" t="str">
            <v>Travaux de construction collège</v>
          </cell>
          <cell r="I1022" t="str">
            <v>SNIES</v>
          </cell>
          <cell r="K1022" t="str">
            <v>FKDEA</v>
          </cell>
          <cell r="L1022" t="str">
            <v>AON</v>
          </cell>
          <cell r="M1022">
            <v>0.5</v>
          </cell>
          <cell r="N1022">
            <v>0.5</v>
          </cell>
          <cell r="Q1022">
            <v>1</v>
          </cell>
          <cell r="R1022" t="str">
            <v>collège</v>
          </cell>
          <cell r="T1022">
            <v>663086.39845262212</v>
          </cell>
          <cell r="U1022">
            <v>0.9</v>
          </cell>
          <cell r="V1022">
            <v>331543.19922631106</v>
          </cell>
          <cell r="W1022">
            <v>331543.19922631106</v>
          </cell>
          <cell r="X1022">
            <v>0</v>
          </cell>
          <cell r="Y1022">
            <v>0</v>
          </cell>
          <cell r="Z1022">
            <v>663086.39845262212</v>
          </cell>
          <cell r="AA1022">
            <v>298388.87930367998</v>
          </cell>
          <cell r="AB1022">
            <v>298388.87930367998</v>
          </cell>
          <cell r="AC1022">
            <v>0</v>
          </cell>
          <cell r="AD1022">
            <v>0</v>
          </cell>
          <cell r="AE1022">
            <v>596777.75860735995</v>
          </cell>
          <cell r="AF1022">
            <v>33154.319922631083</v>
          </cell>
          <cell r="AG1022">
            <v>33154.319922631083</v>
          </cell>
          <cell r="AH1022">
            <v>0</v>
          </cell>
          <cell r="AI1022">
            <v>0</v>
          </cell>
          <cell r="AJ1022">
            <v>66308.639845262165</v>
          </cell>
          <cell r="AK1022">
            <v>0</v>
          </cell>
          <cell r="AL1022">
            <v>0</v>
          </cell>
        </row>
        <row r="1023">
          <cell r="B1023" t="str">
            <v>SNIES</v>
          </cell>
          <cell r="C1023" t="str">
            <v>A1B</v>
          </cell>
          <cell r="D1023" t="str">
            <v>A1BG</v>
          </cell>
          <cell r="E1023" t="str">
            <v>ES/LELO</v>
          </cell>
          <cell r="F1023" t="str">
            <v>SNIES</v>
          </cell>
          <cell r="G1023">
            <v>22</v>
          </cell>
          <cell r="H1023" t="str">
            <v>Travaux de construction collège</v>
          </cell>
          <cell r="I1023" t="str">
            <v>SNIES</v>
          </cell>
          <cell r="K1023" t="str">
            <v>FKDEA</v>
          </cell>
          <cell r="L1023" t="str">
            <v>AON</v>
          </cell>
          <cell r="M1023">
            <v>0.5</v>
          </cell>
          <cell r="N1023">
            <v>0.5</v>
          </cell>
          <cell r="Q1023">
            <v>1</v>
          </cell>
          <cell r="R1023" t="str">
            <v>collège</v>
          </cell>
          <cell r="T1023">
            <v>663086.39845262212</v>
          </cell>
          <cell r="U1023">
            <v>0.9</v>
          </cell>
          <cell r="V1023">
            <v>331543.19922631106</v>
          </cell>
          <cell r="W1023">
            <v>331543.19922631106</v>
          </cell>
          <cell r="X1023">
            <v>0</v>
          </cell>
          <cell r="Y1023">
            <v>0</v>
          </cell>
          <cell r="Z1023">
            <v>663086.39845262212</v>
          </cell>
          <cell r="AA1023">
            <v>298388.87930367998</v>
          </cell>
          <cell r="AB1023">
            <v>298388.87930367998</v>
          </cell>
          <cell r="AC1023">
            <v>0</v>
          </cell>
          <cell r="AD1023">
            <v>0</v>
          </cell>
          <cell r="AE1023">
            <v>596777.75860735995</v>
          </cell>
          <cell r="AF1023">
            <v>33154.319922631083</v>
          </cell>
          <cell r="AG1023">
            <v>33154.319922631083</v>
          </cell>
          <cell r="AH1023">
            <v>0</v>
          </cell>
          <cell r="AI1023">
            <v>0</v>
          </cell>
          <cell r="AJ1023">
            <v>66308.639845262165</v>
          </cell>
          <cell r="AK1023">
            <v>0</v>
          </cell>
          <cell r="AL1023">
            <v>0</v>
          </cell>
        </row>
        <row r="1024">
          <cell r="B1024" t="str">
            <v>SNIES</v>
          </cell>
          <cell r="C1024" t="str">
            <v>A1B</v>
          </cell>
          <cell r="D1024" t="str">
            <v>A1BG</v>
          </cell>
          <cell r="E1024" t="str">
            <v>ES/LOLA</v>
          </cell>
          <cell r="F1024" t="str">
            <v>SNIES</v>
          </cell>
          <cell r="G1024">
            <v>22</v>
          </cell>
          <cell r="H1024" t="str">
            <v>Travaux de construction collège</v>
          </cell>
          <cell r="I1024" t="str">
            <v>SNIES</v>
          </cell>
          <cell r="K1024" t="str">
            <v>FKDEA</v>
          </cell>
          <cell r="L1024" t="str">
            <v>AON</v>
          </cell>
          <cell r="M1024">
            <v>0.5</v>
          </cell>
          <cell r="N1024">
            <v>0.5</v>
          </cell>
          <cell r="Q1024">
            <v>1</v>
          </cell>
          <cell r="R1024" t="str">
            <v>collège</v>
          </cell>
          <cell r="T1024">
            <v>663086.39845262212</v>
          </cell>
          <cell r="U1024">
            <v>0.9</v>
          </cell>
          <cell r="V1024">
            <v>331543.19922631106</v>
          </cell>
          <cell r="W1024">
            <v>331543.19922631106</v>
          </cell>
          <cell r="X1024">
            <v>0</v>
          </cell>
          <cell r="Y1024">
            <v>0</v>
          </cell>
          <cell r="Z1024">
            <v>663086.39845262212</v>
          </cell>
          <cell r="AA1024">
            <v>298388.87930367998</v>
          </cell>
          <cell r="AB1024">
            <v>298388.87930367998</v>
          </cell>
          <cell r="AC1024">
            <v>0</v>
          </cell>
          <cell r="AD1024">
            <v>0</v>
          </cell>
          <cell r="AE1024">
            <v>596777.75860735995</v>
          </cell>
          <cell r="AF1024">
            <v>33154.319922631083</v>
          </cell>
          <cell r="AG1024">
            <v>33154.319922631083</v>
          </cell>
          <cell r="AH1024">
            <v>0</v>
          </cell>
          <cell r="AI1024">
            <v>0</v>
          </cell>
          <cell r="AJ1024">
            <v>66308.639845262165</v>
          </cell>
          <cell r="AK1024">
            <v>0</v>
          </cell>
          <cell r="AL1024">
            <v>0</v>
          </cell>
        </row>
        <row r="1025">
          <cell r="B1025" t="str">
            <v>SNIES</v>
          </cell>
          <cell r="C1025" t="str">
            <v>A1B</v>
          </cell>
          <cell r="D1025" t="str">
            <v>A1BG</v>
          </cell>
          <cell r="E1025" t="str">
            <v>ES/MACE</v>
          </cell>
          <cell r="F1025" t="str">
            <v>SNIES</v>
          </cell>
          <cell r="G1025">
            <v>22</v>
          </cell>
          <cell r="H1025" t="str">
            <v>Travaux de construction collège</v>
          </cell>
          <cell r="I1025" t="str">
            <v>SNIES</v>
          </cell>
          <cell r="K1025" t="str">
            <v>FKDEA</v>
          </cell>
          <cell r="L1025" t="str">
            <v>AON</v>
          </cell>
          <cell r="M1025">
            <v>1</v>
          </cell>
          <cell r="N1025">
            <v>1</v>
          </cell>
          <cell r="Q1025">
            <v>2</v>
          </cell>
          <cell r="R1025" t="str">
            <v>collège</v>
          </cell>
          <cell r="T1025">
            <v>663086.39845262212</v>
          </cell>
          <cell r="U1025">
            <v>0.9</v>
          </cell>
          <cell r="V1025">
            <v>663086.39845262212</v>
          </cell>
          <cell r="W1025">
            <v>663086.39845262212</v>
          </cell>
          <cell r="X1025">
            <v>0</v>
          </cell>
          <cell r="Y1025">
            <v>0</v>
          </cell>
          <cell r="Z1025">
            <v>1326172.7969052442</v>
          </cell>
          <cell r="AA1025">
            <v>596777.75860735995</v>
          </cell>
          <cell r="AB1025">
            <v>596777.75860735995</v>
          </cell>
          <cell r="AC1025">
            <v>0</v>
          </cell>
          <cell r="AD1025">
            <v>0</v>
          </cell>
          <cell r="AE1025">
            <v>1193555.5172147199</v>
          </cell>
          <cell r="AF1025">
            <v>66308.639845262165</v>
          </cell>
          <cell r="AG1025">
            <v>66308.639845262165</v>
          </cell>
          <cell r="AH1025">
            <v>0</v>
          </cell>
          <cell r="AI1025">
            <v>0</v>
          </cell>
          <cell r="AJ1025">
            <v>132617.27969052433</v>
          </cell>
          <cell r="AK1025">
            <v>0</v>
          </cell>
          <cell r="AL1025">
            <v>0</v>
          </cell>
        </row>
        <row r="1026">
          <cell r="B1026" t="str">
            <v>SNIES</v>
          </cell>
          <cell r="C1026" t="str">
            <v>A1B</v>
          </cell>
          <cell r="D1026" t="str">
            <v>A1BG</v>
          </cell>
          <cell r="E1026" t="str">
            <v>ES/MALI</v>
          </cell>
          <cell r="F1026" t="str">
            <v>SNIES</v>
          </cell>
          <cell r="G1026">
            <v>22</v>
          </cell>
          <cell r="H1026" t="str">
            <v>Travaux de construction collège</v>
          </cell>
          <cell r="I1026" t="str">
            <v>SNIES</v>
          </cell>
          <cell r="K1026" t="str">
            <v>FKDEA</v>
          </cell>
          <cell r="L1026" t="str">
            <v>AON</v>
          </cell>
          <cell r="M1026">
            <v>1</v>
          </cell>
          <cell r="N1026">
            <v>1</v>
          </cell>
          <cell r="Q1026">
            <v>2</v>
          </cell>
          <cell r="R1026" t="str">
            <v>collège</v>
          </cell>
          <cell r="T1026">
            <v>663086.39845262212</v>
          </cell>
          <cell r="U1026">
            <v>0.9</v>
          </cell>
          <cell r="V1026">
            <v>663086.39845262212</v>
          </cell>
          <cell r="W1026">
            <v>663086.39845262212</v>
          </cell>
          <cell r="X1026">
            <v>0</v>
          </cell>
          <cell r="Y1026">
            <v>0</v>
          </cell>
          <cell r="Z1026">
            <v>1326172.7969052442</v>
          </cell>
          <cell r="AA1026">
            <v>596777.75860735995</v>
          </cell>
          <cell r="AB1026">
            <v>596777.75860735995</v>
          </cell>
          <cell r="AC1026">
            <v>0</v>
          </cell>
          <cell r="AD1026">
            <v>0</v>
          </cell>
          <cell r="AE1026">
            <v>1193555.5172147199</v>
          </cell>
          <cell r="AF1026">
            <v>66308.639845262165</v>
          </cell>
          <cell r="AG1026">
            <v>66308.639845262165</v>
          </cell>
          <cell r="AH1026">
            <v>0</v>
          </cell>
          <cell r="AI1026">
            <v>0</v>
          </cell>
          <cell r="AJ1026">
            <v>132617.27969052433</v>
          </cell>
          <cell r="AK1026">
            <v>0</v>
          </cell>
          <cell r="AL1026">
            <v>0</v>
          </cell>
        </row>
        <row r="1027">
          <cell r="B1027" t="str">
            <v>SNIES</v>
          </cell>
          <cell r="C1027" t="str">
            <v>A1B</v>
          </cell>
          <cell r="D1027" t="str">
            <v>A1BG</v>
          </cell>
          <cell r="E1027" t="str">
            <v>ES/MAMO</v>
          </cell>
          <cell r="F1027" t="str">
            <v>SNIES</v>
          </cell>
          <cell r="G1027">
            <v>22</v>
          </cell>
          <cell r="H1027" t="str">
            <v>Travaux de construction collège</v>
          </cell>
          <cell r="I1027" t="str">
            <v>SNIES</v>
          </cell>
          <cell r="K1027" t="str">
            <v>FKDEA</v>
          </cell>
          <cell r="L1027" t="str">
            <v>AON</v>
          </cell>
          <cell r="M1027">
            <v>1</v>
          </cell>
          <cell r="N1027">
            <v>1</v>
          </cell>
          <cell r="Q1027">
            <v>2</v>
          </cell>
          <cell r="R1027" t="str">
            <v>collège</v>
          </cell>
          <cell r="T1027">
            <v>663086.39845262212</v>
          </cell>
          <cell r="U1027">
            <v>0.9</v>
          </cell>
          <cell r="V1027">
            <v>663086.39845262212</v>
          </cell>
          <cell r="W1027">
            <v>663086.39845262212</v>
          </cell>
          <cell r="X1027">
            <v>0</v>
          </cell>
          <cell r="Y1027">
            <v>0</v>
          </cell>
          <cell r="Z1027">
            <v>1326172.7969052442</v>
          </cell>
          <cell r="AA1027">
            <v>596777.75860735995</v>
          </cell>
          <cell r="AB1027">
            <v>596777.75860735995</v>
          </cell>
          <cell r="AC1027">
            <v>0</v>
          </cell>
          <cell r="AD1027">
            <v>0</v>
          </cell>
          <cell r="AE1027">
            <v>1193555.5172147199</v>
          </cell>
          <cell r="AF1027">
            <v>66308.639845262165</v>
          </cell>
          <cell r="AG1027">
            <v>66308.639845262165</v>
          </cell>
          <cell r="AH1027">
            <v>0</v>
          </cell>
          <cell r="AI1027">
            <v>0</v>
          </cell>
          <cell r="AJ1027">
            <v>132617.27969052433</v>
          </cell>
          <cell r="AK1027">
            <v>0</v>
          </cell>
          <cell r="AL1027">
            <v>0</v>
          </cell>
        </row>
        <row r="1028">
          <cell r="B1028" t="str">
            <v>SNIES</v>
          </cell>
          <cell r="C1028" t="str">
            <v>A1B</v>
          </cell>
          <cell r="D1028" t="str">
            <v>A1BG</v>
          </cell>
          <cell r="E1028" t="str">
            <v>ES/MAND</v>
          </cell>
          <cell r="F1028" t="str">
            <v>SNIES</v>
          </cell>
          <cell r="G1028">
            <v>22</v>
          </cell>
          <cell r="H1028" t="str">
            <v>Travaux de construction collège</v>
          </cell>
          <cell r="I1028" t="str">
            <v>SNIES</v>
          </cell>
          <cell r="K1028" t="str">
            <v>FKDEA</v>
          </cell>
          <cell r="L1028" t="str">
            <v>AON</v>
          </cell>
          <cell r="Q1028">
            <v>0</v>
          </cell>
          <cell r="R1028" t="str">
            <v>collège</v>
          </cell>
          <cell r="T1028">
            <v>663086.39845262212</v>
          </cell>
          <cell r="U1028">
            <v>0.9</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row>
        <row r="1029">
          <cell r="B1029" t="str">
            <v>SNIES</v>
          </cell>
          <cell r="C1029" t="str">
            <v>A1B</v>
          </cell>
          <cell r="D1029" t="str">
            <v>A1BG</v>
          </cell>
          <cell r="E1029" t="str">
            <v>ES/NZER</v>
          </cell>
          <cell r="F1029" t="str">
            <v>SNIES</v>
          </cell>
          <cell r="G1029">
            <v>22</v>
          </cell>
          <cell r="H1029" t="str">
            <v>Travaux de construction collège</v>
          </cell>
          <cell r="I1029" t="str">
            <v>SNIES</v>
          </cell>
          <cell r="K1029" t="str">
            <v>FKDEA</v>
          </cell>
          <cell r="L1029" t="str">
            <v>AON</v>
          </cell>
          <cell r="M1029">
            <v>1</v>
          </cell>
          <cell r="N1029">
            <v>1</v>
          </cell>
          <cell r="Q1029">
            <v>2</v>
          </cell>
          <cell r="R1029" t="str">
            <v>collège</v>
          </cell>
          <cell r="T1029">
            <v>663086.39845262212</v>
          </cell>
          <cell r="U1029">
            <v>0.9</v>
          </cell>
          <cell r="V1029">
            <v>663086.39845262212</v>
          </cell>
          <cell r="W1029">
            <v>663086.39845262212</v>
          </cell>
          <cell r="X1029">
            <v>0</v>
          </cell>
          <cell r="Y1029">
            <v>0</v>
          </cell>
          <cell r="Z1029">
            <v>1326172.7969052442</v>
          </cell>
          <cell r="AA1029">
            <v>596777.75860735995</v>
          </cell>
          <cell r="AB1029">
            <v>596777.75860735995</v>
          </cell>
          <cell r="AC1029">
            <v>0</v>
          </cell>
          <cell r="AD1029">
            <v>0</v>
          </cell>
          <cell r="AE1029">
            <v>1193555.5172147199</v>
          </cell>
          <cell r="AF1029">
            <v>66308.639845262165</v>
          </cell>
          <cell r="AG1029">
            <v>66308.639845262165</v>
          </cell>
          <cell r="AH1029">
            <v>0</v>
          </cell>
          <cell r="AI1029">
            <v>0</v>
          </cell>
          <cell r="AJ1029">
            <v>132617.27969052433</v>
          </cell>
          <cell r="AK1029">
            <v>0</v>
          </cell>
          <cell r="AL1029">
            <v>0</v>
          </cell>
        </row>
        <row r="1030">
          <cell r="B1030" t="str">
            <v>SNIES</v>
          </cell>
          <cell r="C1030" t="str">
            <v>A1B</v>
          </cell>
          <cell r="D1030" t="str">
            <v>A1BG</v>
          </cell>
          <cell r="E1030" t="str">
            <v>ES/PITA</v>
          </cell>
          <cell r="F1030" t="str">
            <v>SNIES</v>
          </cell>
          <cell r="G1030">
            <v>22</v>
          </cell>
          <cell r="H1030" t="str">
            <v>Travaux de construction collège</v>
          </cell>
          <cell r="I1030" t="str">
            <v>SNIES</v>
          </cell>
          <cell r="K1030" t="str">
            <v>FKDEA</v>
          </cell>
          <cell r="L1030" t="str">
            <v>AON</v>
          </cell>
          <cell r="M1030">
            <v>0.5</v>
          </cell>
          <cell r="N1030">
            <v>0.5</v>
          </cell>
          <cell r="Q1030">
            <v>1</v>
          </cell>
          <cell r="R1030" t="str">
            <v>collège</v>
          </cell>
          <cell r="T1030">
            <v>663086.39845262212</v>
          </cell>
          <cell r="U1030">
            <v>0.9</v>
          </cell>
          <cell r="V1030">
            <v>331543.19922631106</v>
          </cell>
          <cell r="W1030">
            <v>331543.19922631106</v>
          </cell>
          <cell r="X1030">
            <v>0</v>
          </cell>
          <cell r="Y1030">
            <v>0</v>
          </cell>
          <cell r="Z1030">
            <v>663086.39845262212</v>
          </cell>
          <cell r="AA1030">
            <v>298388.87930367998</v>
          </cell>
          <cell r="AB1030">
            <v>298388.87930367998</v>
          </cell>
          <cell r="AC1030">
            <v>0</v>
          </cell>
          <cell r="AD1030">
            <v>0</v>
          </cell>
          <cell r="AE1030">
            <v>596777.75860735995</v>
          </cell>
          <cell r="AF1030">
            <v>33154.319922631083</v>
          </cell>
          <cell r="AG1030">
            <v>33154.319922631083</v>
          </cell>
          <cell r="AH1030">
            <v>0</v>
          </cell>
          <cell r="AI1030">
            <v>0</v>
          </cell>
          <cell r="AJ1030">
            <v>66308.639845262165</v>
          </cell>
          <cell r="AK1030">
            <v>0</v>
          </cell>
          <cell r="AL1030">
            <v>0</v>
          </cell>
        </row>
        <row r="1031">
          <cell r="B1031" t="str">
            <v>SNIES</v>
          </cell>
          <cell r="C1031" t="str">
            <v>A1B</v>
          </cell>
          <cell r="D1031" t="str">
            <v>A1BG</v>
          </cell>
          <cell r="E1031" t="str">
            <v>ES/SIGU</v>
          </cell>
          <cell r="F1031" t="str">
            <v>SNIES</v>
          </cell>
          <cell r="G1031">
            <v>22</v>
          </cell>
          <cell r="H1031" t="str">
            <v>Travaux de construction collège</v>
          </cell>
          <cell r="I1031" t="str">
            <v>SNIES</v>
          </cell>
          <cell r="K1031" t="str">
            <v>FKDEA</v>
          </cell>
          <cell r="L1031" t="str">
            <v>AON</v>
          </cell>
          <cell r="M1031">
            <v>0.5</v>
          </cell>
          <cell r="N1031">
            <v>0.5</v>
          </cell>
          <cell r="Q1031">
            <v>1</v>
          </cell>
          <cell r="R1031" t="str">
            <v>collège</v>
          </cell>
          <cell r="T1031">
            <v>663086.39845262212</v>
          </cell>
          <cell r="U1031">
            <v>0.9</v>
          </cell>
          <cell r="V1031">
            <v>331543.19922631106</v>
          </cell>
          <cell r="W1031">
            <v>331543.19922631106</v>
          </cell>
          <cell r="X1031">
            <v>0</v>
          </cell>
          <cell r="Y1031">
            <v>0</v>
          </cell>
          <cell r="Z1031">
            <v>663086.39845262212</v>
          </cell>
          <cell r="AA1031">
            <v>298388.87930367998</v>
          </cell>
          <cell r="AB1031">
            <v>298388.87930367998</v>
          </cell>
          <cell r="AC1031">
            <v>0</v>
          </cell>
          <cell r="AD1031">
            <v>0</v>
          </cell>
          <cell r="AE1031">
            <v>596777.75860735995</v>
          </cell>
          <cell r="AF1031">
            <v>33154.319922631083</v>
          </cell>
          <cell r="AG1031">
            <v>33154.319922631083</v>
          </cell>
          <cell r="AH1031">
            <v>0</v>
          </cell>
          <cell r="AI1031">
            <v>0</v>
          </cell>
          <cell r="AJ1031">
            <v>66308.639845262165</v>
          </cell>
          <cell r="AK1031">
            <v>0</v>
          </cell>
          <cell r="AL1031">
            <v>0</v>
          </cell>
        </row>
        <row r="1032">
          <cell r="B1032" t="str">
            <v>SNIES</v>
          </cell>
          <cell r="C1032" t="str">
            <v>A1B</v>
          </cell>
          <cell r="D1032" t="str">
            <v>A1BG</v>
          </cell>
          <cell r="E1032" t="str">
            <v>ES/TELI</v>
          </cell>
          <cell r="F1032" t="str">
            <v>SNIES</v>
          </cell>
          <cell r="G1032">
            <v>22</v>
          </cell>
          <cell r="H1032" t="str">
            <v>Travaux de construction collège</v>
          </cell>
          <cell r="I1032" t="str">
            <v>SNIES</v>
          </cell>
          <cell r="K1032" t="str">
            <v>FKDEA</v>
          </cell>
          <cell r="L1032" t="str">
            <v>AON</v>
          </cell>
          <cell r="M1032">
            <v>1</v>
          </cell>
          <cell r="N1032">
            <v>1</v>
          </cell>
          <cell r="Q1032">
            <v>2</v>
          </cell>
          <cell r="R1032" t="str">
            <v>collège</v>
          </cell>
          <cell r="T1032">
            <v>663086.39845262212</v>
          </cell>
          <cell r="U1032">
            <v>0.9</v>
          </cell>
          <cell r="V1032">
            <v>663086.39845262212</v>
          </cell>
          <cell r="W1032">
            <v>663086.39845262212</v>
          </cell>
          <cell r="X1032">
            <v>0</v>
          </cell>
          <cell r="Y1032">
            <v>0</v>
          </cell>
          <cell r="Z1032">
            <v>1326172.7969052442</v>
          </cell>
          <cell r="AA1032">
            <v>596777.75860735995</v>
          </cell>
          <cell r="AB1032">
            <v>596777.75860735995</v>
          </cell>
          <cell r="AC1032">
            <v>0</v>
          </cell>
          <cell r="AD1032">
            <v>0</v>
          </cell>
          <cell r="AE1032">
            <v>1193555.5172147199</v>
          </cell>
          <cell r="AF1032">
            <v>66308.639845262165</v>
          </cell>
          <cell r="AG1032">
            <v>66308.639845262165</v>
          </cell>
          <cell r="AH1032">
            <v>0</v>
          </cell>
          <cell r="AI1032">
            <v>0</v>
          </cell>
          <cell r="AJ1032">
            <v>132617.27969052433</v>
          </cell>
          <cell r="AK1032">
            <v>0</v>
          </cell>
          <cell r="AL1032">
            <v>0</v>
          </cell>
        </row>
        <row r="1033">
          <cell r="B1033" t="str">
            <v>SNIES</v>
          </cell>
          <cell r="C1033" t="str">
            <v>A1B</v>
          </cell>
          <cell r="D1033" t="str">
            <v>A1BG</v>
          </cell>
          <cell r="E1033" t="str">
            <v>ES/TOUG</v>
          </cell>
          <cell r="F1033" t="str">
            <v>SNIES</v>
          </cell>
          <cell r="G1033">
            <v>22</v>
          </cell>
          <cell r="H1033" t="str">
            <v>Travaux de construction collège</v>
          </cell>
          <cell r="I1033" t="str">
            <v>SNIES</v>
          </cell>
          <cell r="K1033" t="str">
            <v>FKDEA</v>
          </cell>
          <cell r="L1033" t="str">
            <v>AON</v>
          </cell>
          <cell r="M1033">
            <v>1</v>
          </cell>
          <cell r="N1033">
            <v>1</v>
          </cell>
          <cell r="Q1033">
            <v>2</v>
          </cell>
          <cell r="R1033" t="str">
            <v>collège</v>
          </cell>
          <cell r="T1033">
            <v>663086.39845262212</v>
          </cell>
          <cell r="U1033">
            <v>0.9</v>
          </cell>
          <cell r="V1033">
            <v>663086.39845262212</v>
          </cell>
          <cell r="W1033">
            <v>663086.39845262212</v>
          </cell>
          <cell r="X1033">
            <v>0</v>
          </cell>
          <cell r="Y1033">
            <v>0</v>
          </cell>
          <cell r="Z1033">
            <v>1326172.7969052442</v>
          </cell>
          <cell r="AA1033">
            <v>596777.75860735995</v>
          </cell>
          <cell r="AB1033">
            <v>596777.75860735995</v>
          </cell>
          <cell r="AC1033">
            <v>0</v>
          </cell>
          <cell r="AD1033">
            <v>0</v>
          </cell>
          <cell r="AE1033">
            <v>1193555.5172147199</v>
          </cell>
          <cell r="AF1033">
            <v>66308.639845262165</v>
          </cell>
          <cell r="AG1033">
            <v>66308.639845262165</v>
          </cell>
          <cell r="AH1033">
            <v>0</v>
          </cell>
          <cell r="AI1033">
            <v>0</v>
          </cell>
          <cell r="AJ1033">
            <v>132617.27969052433</v>
          </cell>
          <cell r="AK1033">
            <v>0</v>
          </cell>
          <cell r="AL1033">
            <v>0</v>
          </cell>
        </row>
        <row r="1034">
          <cell r="B1034" t="str">
            <v>SNIES</v>
          </cell>
          <cell r="C1034" t="str">
            <v>A1B</v>
          </cell>
          <cell r="D1034" t="str">
            <v>A1BG</v>
          </cell>
          <cell r="E1034" t="str">
            <v>ES/YOMO</v>
          </cell>
          <cell r="F1034" t="str">
            <v>SNIES</v>
          </cell>
          <cell r="G1034">
            <v>22</v>
          </cell>
          <cell r="H1034" t="str">
            <v>Travaux de construction collège</v>
          </cell>
          <cell r="I1034" t="str">
            <v>SNIES</v>
          </cell>
          <cell r="K1034" t="str">
            <v>FKDEA</v>
          </cell>
          <cell r="L1034" t="str">
            <v>AON</v>
          </cell>
          <cell r="M1034">
            <v>0.5</v>
          </cell>
          <cell r="N1034">
            <v>0.5</v>
          </cell>
          <cell r="Q1034">
            <v>1</v>
          </cell>
          <cell r="R1034" t="str">
            <v>collège</v>
          </cell>
          <cell r="T1034">
            <v>663086.39845262212</v>
          </cell>
          <cell r="U1034">
            <v>0.9</v>
          </cell>
          <cell r="V1034">
            <v>331543.19922631106</v>
          </cell>
          <cell r="W1034">
            <v>331543.19922631106</v>
          </cell>
          <cell r="X1034">
            <v>0</v>
          </cell>
          <cell r="Y1034">
            <v>0</v>
          </cell>
          <cell r="Z1034">
            <v>663086.39845262212</v>
          </cell>
          <cell r="AA1034">
            <v>298388.87930367998</v>
          </cell>
          <cell r="AB1034">
            <v>298388.87930367998</v>
          </cell>
          <cell r="AC1034">
            <v>0</v>
          </cell>
          <cell r="AD1034">
            <v>0</v>
          </cell>
          <cell r="AE1034">
            <v>596777.75860735995</v>
          </cell>
          <cell r="AF1034">
            <v>33154.319922631083</v>
          </cell>
          <cell r="AG1034">
            <v>33154.319922631083</v>
          </cell>
          <cell r="AH1034">
            <v>0</v>
          </cell>
          <cell r="AI1034">
            <v>0</v>
          </cell>
          <cell r="AJ1034">
            <v>66308.639845262165</v>
          </cell>
          <cell r="AK1034">
            <v>0</v>
          </cell>
          <cell r="AL1034">
            <v>0</v>
          </cell>
        </row>
        <row r="1035">
          <cell r="B1035" t="str">
            <v>SNIES</v>
          </cell>
          <cell r="C1035" t="str">
            <v>A1B</v>
          </cell>
          <cell r="D1035" t="str">
            <v>A1BG</v>
          </cell>
          <cell r="E1035" t="str">
            <v>ES/BEYL</v>
          </cell>
          <cell r="F1035" t="str">
            <v>SNIES</v>
          </cell>
          <cell r="G1035">
            <v>23</v>
          </cell>
          <cell r="H1035" t="str">
            <v>Fournitures installation, mobilier et équipements scolaires</v>
          </cell>
          <cell r="I1035" t="str">
            <v>SNIES</v>
          </cell>
          <cell r="K1035" t="str">
            <v>FKDEA</v>
          </cell>
          <cell r="L1035" t="str">
            <v>AON</v>
          </cell>
          <cell r="N1035">
            <v>2</v>
          </cell>
          <cell r="Q1035">
            <v>2</v>
          </cell>
          <cell r="R1035" t="str">
            <v>lot</v>
          </cell>
          <cell r="T1035">
            <v>285185.83154687996</v>
          </cell>
          <cell r="U1035">
            <v>1</v>
          </cell>
          <cell r="V1035">
            <v>0</v>
          </cell>
          <cell r="W1035">
            <v>570371.66309375991</v>
          </cell>
          <cell r="X1035">
            <v>0</v>
          </cell>
          <cell r="Y1035">
            <v>0</v>
          </cell>
          <cell r="Z1035">
            <v>570371.66309375991</v>
          </cell>
          <cell r="AA1035">
            <v>0</v>
          </cell>
          <cell r="AB1035">
            <v>570371.66309375991</v>
          </cell>
          <cell r="AC1035">
            <v>0</v>
          </cell>
          <cell r="AD1035">
            <v>0</v>
          </cell>
          <cell r="AE1035">
            <v>570371.66309375991</v>
          </cell>
          <cell r="AF1035">
            <v>0</v>
          </cell>
          <cell r="AG1035">
            <v>0</v>
          </cell>
          <cell r="AH1035">
            <v>0</v>
          </cell>
          <cell r="AI1035">
            <v>0</v>
          </cell>
          <cell r="AJ1035">
            <v>0</v>
          </cell>
          <cell r="AK1035">
            <v>0</v>
          </cell>
          <cell r="AL1035">
            <v>0</v>
          </cell>
        </row>
        <row r="1036">
          <cell r="B1036" t="str">
            <v>SNIES</v>
          </cell>
          <cell r="C1036" t="str">
            <v>A1B</v>
          </cell>
          <cell r="D1036" t="str">
            <v>A1BG</v>
          </cell>
          <cell r="E1036" t="str">
            <v>ES/BOFF</v>
          </cell>
          <cell r="F1036" t="str">
            <v>SNIES</v>
          </cell>
          <cell r="G1036">
            <v>23</v>
          </cell>
          <cell r="H1036" t="str">
            <v>Fournitures installation, mobilier et équipements scolaires</v>
          </cell>
          <cell r="I1036" t="str">
            <v>SNIES</v>
          </cell>
          <cell r="K1036" t="str">
            <v>FKDEA</v>
          </cell>
          <cell r="L1036" t="str">
            <v>AON</v>
          </cell>
          <cell r="N1036">
            <v>2</v>
          </cell>
          <cell r="Q1036">
            <v>2</v>
          </cell>
          <cell r="R1036" t="str">
            <v>lot</v>
          </cell>
          <cell r="T1036">
            <v>285185.83154687996</v>
          </cell>
          <cell r="U1036">
            <v>1</v>
          </cell>
          <cell r="V1036">
            <v>0</v>
          </cell>
          <cell r="W1036">
            <v>570371.66309375991</v>
          </cell>
          <cell r="X1036">
            <v>0</v>
          </cell>
          <cell r="Y1036">
            <v>0</v>
          </cell>
          <cell r="Z1036">
            <v>570371.66309375991</v>
          </cell>
          <cell r="AA1036">
            <v>0</v>
          </cell>
          <cell r="AB1036">
            <v>570371.66309375991</v>
          </cell>
          <cell r="AC1036">
            <v>0</v>
          </cell>
          <cell r="AD1036">
            <v>0</v>
          </cell>
          <cell r="AE1036">
            <v>570371.66309375991</v>
          </cell>
          <cell r="AF1036">
            <v>0</v>
          </cell>
          <cell r="AG1036">
            <v>0</v>
          </cell>
          <cell r="AH1036">
            <v>0</v>
          </cell>
          <cell r="AI1036">
            <v>0</v>
          </cell>
          <cell r="AJ1036">
            <v>0</v>
          </cell>
          <cell r="AK1036">
            <v>0</v>
          </cell>
          <cell r="AL1036">
            <v>0</v>
          </cell>
        </row>
        <row r="1037">
          <cell r="B1037" t="str">
            <v>SNIES</v>
          </cell>
          <cell r="C1037" t="str">
            <v>A1B</v>
          </cell>
          <cell r="D1037" t="str">
            <v>A1BG</v>
          </cell>
          <cell r="E1037" t="str">
            <v>ES/BOKE</v>
          </cell>
          <cell r="F1037" t="str">
            <v>SNIES</v>
          </cell>
          <cell r="G1037">
            <v>23</v>
          </cell>
          <cell r="H1037" t="str">
            <v>Fournitures installation, mobilier et équipements scolaires</v>
          </cell>
          <cell r="I1037" t="str">
            <v>SNIES</v>
          </cell>
          <cell r="K1037" t="str">
            <v>FKDEA</v>
          </cell>
          <cell r="L1037" t="str">
            <v>AON</v>
          </cell>
          <cell r="N1037">
            <v>2</v>
          </cell>
          <cell r="Q1037">
            <v>2</v>
          </cell>
          <cell r="R1037" t="str">
            <v>lot</v>
          </cell>
          <cell r="T1037">
            <v>285185.83154687996</v>
          </cell>
          <cell r="U1037">
            <v>1</v>
          </cell>
          <cell r="V1037">
            <v>0</v>
          </cell>
          <cell r="W1037">
            <v>570371.66309375991</v>
          </cell>
          <cell r="X1037">
            <v>0</v>
          </cell>
          <cell r="Y1037">
            <v>0</v>
          </cell>
          <cell r="Z1037">
            <v>570371.66309375991</v>
          </cell>
          <cell r="AA1037">
            <v>0</v>
          </cell>
          <cell r="AB1037">
            <v>570371.66309375991</v>
          </cell>
          <cell r="AC1037">
            <v>0</v>
          </cell>
          <cell r="AD1037">
            <v>0</v>
          </cell>
          <cell r="AE1037">
            <v>570371.66309375991</v>
          </cell>
          <cell r="AF1037">
            <v>0</v>
          </cell>
          <cell r="AG1037">
            <v>0</v>
          </cell>
          <cell r="AH1037">
            <v>0</v>
          </cell>
          <cell r="AI1037">
            <v>0</v>
          </cell>
          <cell r="AJ1037">
            <v>0</v>
          </cell>
          <cell r="AK1037">
            <v>0</v>
          </cell>
          <cell r="AL1037">
            <v>0</v>
          </cell>
        </row>
        <row r="1038">
          <cell r="B1038" t="str">
            <v>SNIES</v>
          </cell>
          <cell r="C1038" t="str">
            <v>A1B</v>
          </cell>
          <cell r="D1038" t="str">
            <v>A1BG</v>
          </cell>
          <cell r="E1038" t="str">
            <v>ES/COYA</v>
          </cell>
          <cell r="F1038" t="str">
            <v>SNIES</v>
          </cell>
          <cell r="G1038">
            <v>23</v>
          </cell>
          <cell r="H1038" t="str">
            <v>Fournitures installation, mobilier et équipements scolaires</v>
          </cell>
          <cell r="I1038" t="str">
            <v>SNIES</v>
          </cell>
          <cell r="K1038" t="str">
            <v>FKDEA</v>
          </cell>
          <cell r="L1038" t="str">
            <v>AON</v>
          </cell>
          <cell r="N1038">
            <v>1</v>
          </cell>
          <cell r="Q1038">
            <v>1</v>
          </cell>
          <cell r="R1038" t="str">
            <v>lot</v>
          </cell>
          <cell r="T1038">
            <v>285185.83154687996</v>
          </cell>
          <cell r="U1038">
            <v>1</v>
          </cell>
          <cell r="V1038">
            <v>0</v>
          </cell>
          <cell r="W1038">
            <v>285185.83154687996</v>
          </cell>
          <cell r="X1038">
            <v>0</v>
          </cell>
          <cell r="Y1038">
            <v>0</v>
          </cell>
          <cell r="Z1038">
            <v>285185.83154687996</v>
          </cell>
          <cell r="AA1038">
            <v>0</v>
          </cell>
          <cell r="AB1038">
            <v>285185.83154687996</v>
          </cell>
          <cell r="AC1038">
            <v>0</v>
          </cell>
          <cell r="AD1038">
            <v>0</v>
          </cell>
          <cell r="AE1038">
            <v>285185.83154687996</v>
          </cell>
          <cell r="AF1038">
            <v>0</v>
          </cell>
          <cell r="AG1038">
            <v>0</v>
          </cell>
          <cell r="AH1038">
            <v>0</v>
          </cell>
          <cell r="AI1038">
            <v>0</v>
          </cell>
          <cell r="AJ1038">
            <v>0</v>
          </cell>
          <cell r="AK1038">
            <v>0</v>
          </cell>
          <cell r="AL1038">
            <v>0</v>
          </cell>
        </row>
        <row r="1039">
          <cell r="B1039" t="str">
            <v>SNIES</v>
          </cell>
          <cell r="C1039" t="str">
            <v>A1B</v>
          </cell>
          <cell r="D1039" t="str">
            <v>A1BG</v>
          </cell>
          <cell r="E1039" t="str">
            <v>ES/DABO</v>
          </cell>
          <cell r="F1039" t="str">
            <v>SNIES</v>
          </cell>
          <cell r="G1039">
            <v>23</v>
          </cell>
          <cell r="H1039" t="str">
            <v>Fournitures installation, mobilier et équipements scolaires</v>
          </cell>
          <cell r="I1039" t="str">
            <v>SNIES</v>
          </cell>
          <cell r="K1039" t="str">
            <v>FKDEA</v>
          </cell>
          <cell r="L1039" t="str">
            <v>AON</v>
          </cell>
          <cell r="N1039">
            <v>2</v>
          </cell>
          <cell r="Q1039">
            <v>2</v>
          </cell>
          <cell r="R1039" t="str">
            <v>lot</v>
          </cell>
          <cell r="T1039">
            <v>285185.83154687996</v>
          </cell>
          <cell r="U1039">
            <v>1</v>
          </cell>
          <cell r="V1039">
            <v>0</v>
          </cell>
          <cell r="W1039">
            <v>570371.66309375991</v>
          </cell>
          <cell r="X1039">
            <v>0</v>
          </cell>
          <cell r="Y1039">
            <v>0</v>
          </cell>
          <cell r="Z1039">
            <v>570371.66309375991</v>
          </cell>
          <cell r="AA1039">
            <v>0</v>
          </cell>
          <cell r="AB1039">
            <v>570371.66309375991</v>
          </cell>
          <cell r="AC1039">
            <v>0</v>
          </cell>
          <cell r="AD1039">
            <v>0</v>
          </cell>
          <cell r="AE1039">
            <v>570371.66309375991</v>
          </cell>
          <cell r="AF1039">
            <v>0</v>
          </cell>
          <cell r="AG1039">
            <v>0</v>
          </cell>
          <cell r="AH1039">
            <v>0</v>
          </cell>
          <cell r="AI1039">
            <v>0</v>
          </cell>
          <cell r="AJ1039">
            <v>0</v>
          </cell>
          <cell r="AK1039">
            <v>0</v>
          </cell>
          <cell r="AL1039">
            <v>0</v>
          </cell>
        </row>
        <row r="1040">
          <cell r="B1040" t="str">
            <v>SNIES</v>
          </cell>
          <cell r="C1040" t="str">
            <v>A1B</v>
          </cell>
          <cell r="D1040" t="str">
            <v>A1BG</v>
          </cell>
          <cell r="E1040" t="str">
            <v>ES/DALA</v>
          </cell>
          <cell r="F1040" t="str">
            <v>SNIES</v>
          </cell>
          <cell r="G1040">
            <v>23</v>
          </cell>
          <cell r="H1040" t="str">
            <v>Fournitures installation, mobilier et équipements scolaires</v>
          </cell>
          <cell r="I1040" t="str">
            <v>SNIES</v>
          </cell>
          <cell r="K1040" t="str">
            <v>FKDEA</v>
          </cell>
          <cell r="L1040" t="str">
            <v>AON</v>
          </cell>
          <cell r="N1040">
            <v>1</v>
          </cell>
          <cell r="Q1040">
            <v>1</v>
          </cell>
          <cell r="R1040" t="str">
            <v>lot</v>
          </cell>
          <cell r="T1040">
            <v>285185.83154687996</v>
          </cell>
          <cell r="U1040">
            <v>1</v>
          </cell>
          <cell r="V1040">
            <v>0</v>
          </cell>
          <cell r="W1040">
            <v>285185.83154687996</v>
          </cell>
          <cell r="X1040">
            <v>0</v>
          </cell>
          <cell r="Y1040">
            <v>0</v>
          </cell>
          <cell r="Z1040">
            <v>285185.83154687996</v>
          </cell>
          <cell r="AA1040">
            <v>0</v>
          </cell>
          <cell r="AB1040">
            <v>285185.83154687996</v>
          </cell>
          <cell r="AC1040">
            <v>0</v>
          </cell>
          <cell r="AD1040">
            <v>0</v>
          </cell>
          <cell r="AE1040">
            <v>285185.83154687996</v>
          </cell>
          <cell r="AF1040">
            <v>0</v>
          </cell>
          <cell r="AG1040">
            <v>0</v>
          </cell>
          <cell r="AH1040">
            <v>0</v>
          </cell>
          <cell r="AI1040">
            <v>0</v>
          </cell>
          <cell r="AJ1040">
            <v>0</v>
          </cell>
          <cell r="AK1040">
            <v>0</v>
          </cell>
          <cell r="AL1040">
            <v>0</v>
          </cell>
        </row>
        <row r="1041">
          <cell r="B1041" t="str">
            <v>SNIES</v>
          </cell>
          <cell r="C1041" t="str">
            <v>A1B</v>
          </cell>
          <cell r="D1041" t="str">
            <v>A1BG</v>
          </cell>
          <cell r="E1041" t="str">
            <v>ES/DING</v>
          </cell>
          <cell r="F1041" t="str">
            <v>SNIES</v>
          </cell>
          <cell r="G1041">
            <v>23</v>
          </cell>
          <cell r="H1041" t="str">
            <v>Fournitures installation, mobilier et équipements scolaires</v>
          </cell>
          <cell r="I1041" t="str">
            <v>SNIES</v>
          </cell>
          <cell r="K1041" t="str">
            <v>FKDEA</v>
          </cell>
          <cell r="L1041" t="str">
            <v>AON</v>
          </cell>
          <cell r="N1041">
            <v>2</v>
          </cell>
          <cell r="Q1041">
            <v>2</v>
          </cell>
          <cell r="R1041" t="str">
            <v>lot</v>
          </cell>
          <cell r="T1041">
            <v>285185.83154687996</v>
          </cell>
          <cell r="U1041">
            <v>1</v>
          </cell>
          <cell r="V1041">
            <v>0</v>
          </cell>
          <cell r="W1041">
            <v>570371.66309375991</v>
          </cell>
          <cell r="X1041">
            <v>0</v>
          </cell>
          <cell r="Y1041">
            <v>0</v>
          </cell>
          <cell r="Z1041">
            <v>570371.66309375991</v>
          </cell>
          <cell r="AA1041">
            <v>0</v>
          </cell>
          <cell r="AB1041">
            <v>570371.66309375991</v>
          </cell>
          <cell r="AC1041">
            <v>0</v>
          </cell>
          <cell r="AD1041">
            <v>0</v>
          </cell>
          <cell r="AE1041">
            <v>570371.66309375991</v>
          </cell>
          <cell r="AF1041">
            <v>0</v>
          </cell>
          <cell r="AG1041">
            <v>0</v>
          </cell>
          <cell r="AH1041">
            <v>0</v>
          </cell>
          <cell r="AI1041">
            <v>0</v>
          </cell>
          <cell r="AJ1041">
            <v>0</v>
          </cell>
          <cell r="AK1041">
            <v>0</v>
          </cell>
          <cell r="AL1041">
            <v>0</v>
          </cell>
        </row>
        <row r="1042">
          <cell r="B1042" t="str">
            <v>SNIES</v>
          </cell>
          <cell r="C1042" t="str">
            <v>A1B</v>
          </cell>
          <cell r="D1042" t="str">
            <v>A1BG</v>
          </cell>
          <cell r="E1042" t="str">
            <v>ES/DUBR</v>
          </cell>
          <cell r="F1042" t="str">
            <v>SNIES</v>
          </cell>
          <cell r="G1042">
            <v>23</v>
          </cell>
          <cell r="H1042" t="str">
            <v>Fournitures installation, mobilier et équipements scolaires</v>
          </cell>
          <cell r="I1042" t="str">
            <v>SNIES</v>
          </cell>
          <cell r="K1042" t="str">
            <v>FKDEA</v>
          </cell>
          <cell r="L1042" t="str">
            <v>AON</v>
          </cell>
          <cell r="N1042">
            <v>1</v>
          </cell>
          <cell r="Q1042">
            <v>1</v>
          </cell>
          <cell r="R1042" t="str">
            <v>lot</v>
          </cell>
          <cell r="T1042">
            <v>285185.83154687996</v>
          </cell>
          <cell r="U1042">
            <v>1</v>
          </cell>
          <cell r="V1042">
            <v>0</v>
          </cell>
          <cell r="W1042">
            <v>285185.83154687996</v>
          </cell>
          <cell r="X1042">
            <v>0</v>
          </cell>
          <cell r="Y1042">
            <v>0</v>
          </cell>
          <cell r="Z1042">
            <v>285185.83154687996</v>
          </cell>
          <cell r="AA1042">
            <v>0</v>
          </cell>
          <cell r="AB1042">
            <v>285185.83154687996</v>
          </cell>
          <cell r="AC1042">
            <v>0</v>
          </cell>
          <cell r="AD1042">
            <v>0</v>
          </cell>
          <cell r="AE1042">
            <v>285185.83154687996</v>
          </cell>
          <cell r="AF1042">
            <v>0</v>
          </cell>
          <cell r="AG1042">
            <v>0</v>
          </cell>
          <cell r="AH1042">
            <v>0</v>
          </cell>
          <cell r="AI1042">
            <v>0</v>
          </cell>
          <cell r="AJ1042">
            <v>0</v>
          </cell>
          <cell r="AK1042">
            <v>0</v>
          </cell>
          <cell r="AL1042">
            <v>0</v>
          </cell>
        </row>
        <row r="1043">
          <cell r="B1043" t="str">
            <v>SNIES</v>
          </cell>
          <cell r="C1043" t="str">
            <v>A1B</v>
          </cell>
          <cell r="D1043" t="str">
            <v>A1BG</v>
          </cell>
          <cell r="E1043" t="str">
            <v>ES/FARA</v>
          </cell>
          <cell r="F1043" t="str">
            <v>SNIES</v>
          </cell>
          <cell r="G1043">
            <v>23</v>
          </cell>
          <cell r="H1043" t="str">
            <v>Fournitures installation, mobilier et équipements scolaires</v>
          </cell>
          <cell r="I1043" t="str">
            <v>SNIES</v>
          </cell>
          <cell r="K1043" t="str">
            <v>FKDEA</v>
          </cell>
          <cell r="L1043" t="str">
            <v>AON</v>
          </cell>
          <cell r="N1043">
            <v>1</v>
          </cell>
          <cell r="Q1043">
            <v>1</v>
          </cell>
          <cell r="R1043" t="str">
            <v>lot</v>
          </cell>
          <cell r="T1043">
            <v>285185.83154687996</v>
          </cell>
          <cell r="U1043">
            <v>1</v>
          </cell>
          <cell r="V1043">
            <v>0</v>
          </cell>
          <cell r="W1043">
            <v>285185.83154687996</v>
          </cell>
          <cell r="X1043">
            <v>0</v>
          </cell>
          <cell r="Y1043">
            <v>0</v>
          </cell>
          <cell r="Z1043">
            <v>285185.83154687996</v>
          </cell>
          <cell r="AA1043">
            <v>0</v>
          </cell>
          <cell r="AB1043">
            <v>285185.83154687996</v>
          </cell>
          <cell r="AC1043">
            <v>0</v>
          </cell>
          <cell r="AD1043">
            <v>0</v>
          </cell>
          <cell r="AE1043">
            <v>285185.83154687996</v>
          </cell>
          <cell r="AF1043">
            <v>0</v>
          </cell>
          <cell r="AG1043">
            <v>0</v>
          </cell>
          <cell r="AH1043">
            <v>0</v>
          </cell>
          <cell r="AI1043">
            <v>0</v>
          </cell>
          <cell r="AJ1043">
            <v>0</v>
          </cell>
          <cell r="AK1043">
            <v>0</v>
          </cell>
          <cell r="AL1043">
            <v>0</v>
          </cell>
        </row>
        <row r="1044">
          <cell r="B1044" t="str">
            <v>SNIES</v>
          </cell>
          <cell r="C1044" t="str">
            <v>A1B</v>
          </cell>
          <cell r="D1044" t="str">
            <v>A1BG</v>
          </cell>
          <cell r="E1044" t="str">
            <v>ES/FORE</v>
          </cell>
          <cell r="F1044" t="str">
            <v>SNIES</v>
          </cell>
          <cell r="G1044">
            <v>23</v>
          </cell>
          <cell r="H1044" t="str">
            <v>Fournitures installation, mobilier et équipements scolaires</v>
          </cell>
          <cell r="I1044" t="str">
            <v>SNIES</v>
          </cell>
          <cell r="K1044" t="str">
            <v>FKDEA</v>
          </cell>
          <cell r="L1044" t="str">
            <v>AON</v>
          </cell>
          <cell r="N1044">
            <v>1</v>
          </cell>
          <cell r="Q1044">
            <v>1</v>
          </cell>
          <cell r="R1044" t="str">
            <v>lot</v>
          </cell>
          <cell r="T1044">
            <v>285185.83154687996</v>
          </cell>
          <cell r="U1044">
            <v>1</v>
          </cell>
          <cell r="V1044">
            <v>0</v>
          </cell>
          <cell r="W1044">
            <v>285185.83154687996</v>
          </cell>
          <cell r="X1044">
            <v>0</v>
          </cell>
          <cell r="Y1044">
            <v>0</v>
          </cell>
          <cell r="Z1044">
            <v>285185.83154687996</v>
          </cell>
          <cell r="AA1044">
            <v>0</v>
          </cell>
          <cell r="AB1044">
            <v>285185.83154687996</v>
          </cell>
          <cell r="AC1044">
            <v>0</v>
          </cell>
          <cell r="AD1044">
            <v>0</v>
          </cell>
          <cell r="AE1044">
            <v>285185.83154687996</v>
          </cell>
          <cell r="AF1044">
            <v>0</v>
          </cell>
          <cell r="AG1044">
            <v>0</v>
          </cell>
          <cell r="AH1044">
            <v>0</v>
          </cell>
          <cell r="AI1044">
            <v>0</v>
          </cell>
          <cell r="AJ1044">
            <v>0</v>
          </cell>
          <cell r="AK1044">
            <v>0</v>
          </cell>
          <cell r="AL1044">
            <v>0</v>
          </cell>
        </row>
        <row r="1045">
          <cell r="B1045" t="str">
            <v>SNIES</v>
          </cell>
          <cell r="C1045" t="str">
            <v>A1B</v>
          </cell>
          <cell r="D1045" t="str">
            <v>A1BG</v>
          </cell>
          <cell r="E1045" t="str">
            <v>ES/FRIA</v>
          </cell>
          <cell r="F1045" t="str">
            <v>SNIES</v>
          </cell>
          <cell r="G1045">
            <v>23</v>
          </cell>
          <cell r="H1045" t="str">
            <v>Fournitures installation, mobilier et équipements scolaires</v>
          </cell>
          <cell r="I1045" t="str">
            <v>SNIES</v>
          </cell>
          <cell r="K1045" t="str">
            <v>FKDEA</v>
          </cell>
          <cell r="L1045" t="str">
            <v>AON</v>
          </cell>
          <cell r="N1045">
            <v>0</v>
          </cell>
          <cell r="Q1045">
            <v>0</v>
          </cell>
          <cell r="R1045" t="str">
            <v>lot</v>
          </cell>
          <cell r="T1045">
            <v>285185.83154687996</v>
          </cell>
          <cell r="U1045">
            <v>1</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row>
        <row r="1046">
          <cell r="B1046" t="str">
            <v>SNIES</v>
          </cell>
          <cell r="C1046" t="str">
            <v>A1B</v>
          </cell>
          <cell r="D1046" t="str">
            <v>A1BG</v>
          </cell>
          <cell r="E1046" t="str">
            <v>ES/GAOU</v>
          </cell>
          <cell r="F1046" t="str">
            <v>SNIES</v>
          </cell>
          <cell r="G1046">
            <v>23</v>
          </cell>
          <cell r="H1046" t="str">
            <v>Fournitures installation, mobilier et équipements scolaires</v>
          </cell>
          <cell r="I1046" t="str">
            <v>SNIES</v>
          </cell>
          <cell r="K1046" t="str">
            <v>FKDEA</v>
          </cell>
          <cell r="L1046" t="str">
            <v>AON</v>
          </cell>
          <cell r="N1046">
            <v>2</v>
          </cell>
          <cell r="Q1046">
            <v>2</v>
          </cell>
          <cell r="R1046" t="str">
            <v>lot</v>
          </cell>
          <cell r="T1046">
            <v>285185.83154687996</v>
          </cell>
          <cell r="U1046">
            <v>1</v>
          </cell>
          <cell r="V1046">
            <v>0</v>
          </cell>
          <cell r="W1046">
            <v>570371.66309375991</v>
          </cell>
          <cell r="X1046">
            <v>0</v>
          </cell>
          <cell r="Y1046">
            <v>0</v>
          </cell>
          <cell r="Z1046">
            <v>570371.66309375991</v>
          </cell>
          <cell r="AA1046">
            <v>0</v>
          </cell>
          <cell r="AB1046">
            <v>570371.66309375991</v>
          </cell>
          <cell r="AC1046">
            <v>0</v>
          </cell>
          <cell r="AD1046">
            <v>0</v>
          </cell>
          <cell r="AE1046">
            <v>570371.66309375991</v>
          </cell>
          <cell r="AF1046">
            <v>0</v>
          </cell>
          <cell r="AG1046">
            <v>0</v>
          </cell>
          <cell r="AH1046">
            <v>0</v>
          </cell>
          <cell r="AI1046">
            <v>0</v>
          </cell>
          <cell r="AJ1046">
            <v>0</v>
          </cell>
          <cell r="AK1046">
            <v>0</v>
          </cell>
          <cell r="AL1046">
            <v>0</v>
          </cell>
        </row>
        <row r="1047">
          <cell r="B1047" t="str">
            <v>SNIES</v>
          </cell>
          <cell r="C1047" t="str">
            <v>A1B</v>
          </cell>
          <cell r="D1047" t="str">
            <v>A1BG</v>
          </cell>
          <cell r="E1047" t="str">
            <v>ES/GUEC</v>
          </cell>
          <cell r="F1047" t="str">
            <v>SNIES</v>
          </cell>
          <cell r="G1047">
            <v>23</v>
          </cell>
          <cell r="H1047" t="str">
            <v>Fournitures installation, mobilier et équipements scolaires</v>
          </cell>
          <cell r="I1047" t="str">
            <v>SNIES</v>
          </cell>
          <cell r="K1047" t="str">
            <v>FKDEA</v>
          </cell>
          <cell r="L1047" t="str">
            <v>AON</v>
          </cell>
          <cell r="N1047">
            <v>2</v>
          </cell>
          <cell r="Q1047">
            <v>2</v>
          </cell>
          <cell r="R1047" t="str">
            <v>lot</v>
          </cell>
          <cell r="T1047">
            <v>285185.83154687996</v>
          </cell>
          <cell r="U1047">
            <v>1</v>
          </cell>
          <cell r="V1047">
            <v>0</v>
          </cell>
          <cell r="W1047">
            <v>570371.66309375991</v>
          </cell>
          <cell r="X1047">
            <v>0</v>
          </cell>
          <cell r="Y1047">
            <v>0</v>
          </cell>
          <cell r="Z1047">
            <v>570371.66309375991</v>
          </cell>
          <cell r="AA1047">
            <v>0</v>
          </cell>
          <cell r="AB1047">
            <v>570371.66309375991</v>
          </cell>
          <cell r="AC1047">
            <v>0</v>
          </cell>
          <cell r="AD1047">
            <v>0</v>
          </cell>
          <cell r="AE1047">
            <v>570371.66309375991</v>
          </cell>
          <cell r="AF1047">
            <v>0</v>
          </cell>
          <cell r="AG1047">
            <v>0</v>
          </cell>
          <cell r="AH1047">
            <v>0</v>
          </cell>
          <cell r="AI1047">
            <v>0</v>
          </cell>
          <cell r="AJ1047">
            <v>0</v>
          </cell>
          <cell r="AK1047">
            <v>0</v>
          </cell>
          <cell r="AL1047">
            <v>0</v>
          </cell>
        </row>
        <row r="1048">
          <cell r="B1048" t="str">
            <v>SNIES</v>
          </cell>
          <cell r="C1048" t="str">
            <v>A1B</v>
          </cell>
          <cell r="D1048" t="str">
            <v>A1BG</v>
          </cell>
          <cell r="E1048" t="str">
            <v>ES/KANK</v>
          </cell>
          <cell r="F1048" t="str">
            <v>SNIES</v>
          </cell>
          <cell r="G1048">
            <v>23</v>
          </cell>
          <cell r="H1048" t="str">
            <v>Fournitures installation, mobilier et équipements scolaires</v>
          </cell>
          <cell r="I1048" t="str">
            <v>SNIES</v>
          </cell>
          <cell r="K1048" t="str">
            <v>FKDEA</v>
          </cell>
          <cell r="L1048" t="str">
            <v>AON</v>
          </cell>
          <cell r="N1048">
            <v>2</v>
          </cell>
          <cell r="Q1048">
            <v>2</v>
          </cell>
          <cell r="R1048" t="str">
            <v>lot</v>
          </cell>
          <cell r="T1048">
            <v>285185.83154687996</v>
          </cell>
          <cell r="U1048">
            <v>1</v>
          </cell>
          <cell r="V1048">
            <v>0</v>
          </cell>
          <cell r="W1048">
            <v>570371.66309375991</v>
          </cell>
          <cell r="X1048">
            <v>0</v>
          </cell>
          <cell r="Y1048">
            <v>0</v>
          </cell>
          <cell r="Z1048">
            <v>570371.66309375991</v>
          </cell>
          <cell r="AA1048">
            <v>0</v>
          </cell>
          <cell r="AB1048">
            <v>570371.66309375991</v>
          </cell>
          <cell r="AC1048">
            <v>0</v>
          </cell>
          <cell r="AD1048">
            <v>0</v>
          </cell>
          <cell r="AE1048">
            <v>570371.66309375991</v>
          </cell>
          <cell r="AF1048">
            <v>0</v>
          </cell>
          <cell r="AG1048">
            <v>0</v>
          </cell>
          <cell r="AH1048">
            <v>0</v>
          </cell>
          <cell r="AI1048">
            <v>0</v>
          </cell>
          <cell r="AJ1048">
            <v>0</v>
          </cell>
          <cell r="AK1048">
            <v>0</v>
          </cell>
          <cell r="AL1048">
            <v>0</v>
          </cell>
        </row>
        <row r="1049">
          <cell r="B1049" t="str">
            <v>SNIES</v>
          </cell>
          <cell r="C1049" t="str">
            <v>A1B</v>
          </cell>
          <cell r="D1049" t="str">
            <v>A1BG</v>
          </cell>
          <cell r="E1049" t="str">
            <v>ES/KERO</v>
          </cell>
          <cell r="F1049" t="str">
            <v>SNIES</v>
          </cell>
          <cell r="G1049">
            <v>23</v>
          </cell>
          <cell r="H1049" t="str">
            <v>Fournitures installation, mobilier et équipements scolaires</v>
          </cell>
          <cell r="I1049" t="str">
            <v>SNIES</v>
          </cell>
          <cell r="K1049" t="str">
            <v>FKDEA</v>
          </cell>
          <cell r="L1049" t="str">
            <v>AON</v>
          </cell>
          <cell r="N1049">
            <v>1</v>
          </cell>
          <cell r="Q1049">
            <v>1</v>
          </cell>
          <cell r="R1049" t="str">
            <v>lot</v>
          </cell>
          <cell r="T1049">
            <v>285185.83154687996</v>
          </cell>
          <cell r="U1049">
            <v>1</v>
          </cell>
          <cell r="V1049">
            <v>0</v>
          </cell>
          <cell r="W1049">
            <v>285185.83154687996</v>
          </cell>
          <cell r="X1049">
            <v>0</v>
          </cell>
          <cell r="Y1049">
            <v>0</v>
          </cell>
          <cell r="Z1049">
            <v>285185.83154687996</v>
          </cell>
          <cell r="AA1049">
            <v>0</v>
          </cell>
          <cell r="AB1049">
            <v>285185.83154687996</v>
          </cell>
          <cell r="AC1049">
            <v>0</v>
          </cell>
          <cell r="AD1049">
            <v>0</v>
          </cell>
          <cell r="AE1049">
            <v>285185.83154687996</v>
          </cell>
          <cell r="AF1049">
            <v>0</v>
          </cell>
          <cell r="AG1049">
            <v>0</v>
          </cell>
          <cell r="AH1049">
            <v>0</v>
          </cell>
          <cell r="AI1049">
            <v>0</v>
          </cell>
          <cell r="AJ1049">
            <v>0</v>
          </cell>
          <cell r="AK1049">
            <v>0</v>
          </cell>
          <cell r="AL1049">
            <v>0</v>
          </cell>
        </row>
        <row r="1050">
          <cell r="B1050" t="str">
            <v>SNIES</v>
          </cell>
          <cell r="C1050" t="str">
            <v>A1B</v>
          </cell>
          <cell r="D1050" t="str">
            <v>A1BG</v>
          </cell>
          <cell r="E1050" t="str">
            <v>ES/KIND</v>
          </cell>
          <cell r="F1050" t="str">
            <v>SNIES</v>
          </cell>
          <cell r="G1050">
            <v>23</v>
          </cell>
          <cell r="H1050" t="str">
            <v>Fournitures installation, mobilier et équipements scolaires</v>
          </cell>
          <cell r="I1050" t="str">
            <v>SNIES</v>
          </cell>
          <cell r="K1050" t="str">
            <v>FKDEA</v>
          </cell>
          <cell r="L1050" t="str">
            <v>AON</v>
          </cell>
          <cell r="N1050">
            <v>2</v>
          </cell>
          <cell r="Q1050">
            <v>2</v>
          </cell>
          <cell r="R1050" t="str">
            <v>lot</v>
          </cell>
          <cell r="T1050">
            <v>285185.83154687996</v>
          </cell>
          <cell r="U1050">
            <v>1</v>
          </cell>
          <cell r="V1050">
            <v>0</v>
          </cell>
          <cell r="W1050">
            <v>570371.66309375991</v>
          </cell>
          <cell r="X1050">
            <v>0</v>
          </cell>
          <cell r="Y1050">
            <v>0</v>
          </cell>
          <cell r="Z1050">
            <v>570371.66309375991</v>
          </cell>
          <cell r="AA1050">
            <v>0</v>
          </cell>
          <cell r="AB1050">
            <v>570371.66309375991</v>
          </cell>
          <cell r="AC1050">
            <v>0</v>
          </cell>
          <cell r="AD1050">
            <v>0</v>
          </cell>
          <cell r="AE1050">
            <v>570371.66309375991</v>
          </cell>
          <cell r="AF1050">
            <v>0</v>
          </cell>
          <cell r="AG1050">
            <v>0</v>
          </cell>
          <cell r="AH1050">
            <v>0</v>
          </cell>
          <cell r="AI1050">
            <v>0</v>
          </cell>
          <cell r="AJ1050">
            <v>0</v>
          </cell>
          <cell r="AK1050">
            <v>0</v>
          </cell>
          <cell r="AL1050">
            <v>0</v>
          </cell>
        </row>
        <row r="1051">
          <cell r="B1051" t="str">
            <v>SNIES</v>
          </cell>
          <cell r="C1051" t="str">
            <v>A1B</v>
          </cell>
          <cell r="D1051" t="str">
            <v>A1BG</v>
          </cell>
          <cell r="E1051" t="str">
            <v>ES/KISS</v>
          </cell>
          <cell r="F1051" t="str">
            <v>SNIES</v>
          </cell>
          <cell r="G1051">
            <v>23</v>
          </cell>
          <cell r="H1051" t="str">
            <v>Fournitures installation, mobilier et équipements scolaires</v>
          </cell>
          <cell r="I1051" t="str">
            <v>SNIES</v>
          </cell>
          <cell r="K1051" t="str">
            <v>FKDEA</v>
          </cell>
          <cell r="L1051" t="str">
            <v>AON</v>
          </cell>
          <cell r="N1051">
            <v>2</v>
          </cell>
          <cell r="Q1051">
            <v>2</v>
          </cell>
          <cell r="R1051" t="str">
            <v>lot</v>
          </cell>
          <cell r="T1051">
            <v>285185.83154687996</v>
          </cell>
          <cell r="U1051">
            <v>1</v>
          </cell>
          <cell r="V1051">
            <v>0</v>
          </cell>
          <cell r="W1051">
            <v>570371.66309375991</v>
          </cell>
          <cell r="X1051">
            <v>0</v>
          </cell>
          <cell r="Y1051">
            <v>0</v>
          </cell>
          <cell r="Z1051">
            <v>570371.66309375991</v>
          </cell>
          <cell r="AA1051">
            <v>0</v>
          </cell>
          <cell r="AB1051">
            <v>570371.66309375991</v>
          </cell>
          <cell r="AC1051">
            <v>0</v>
          </cell>
          <cell r="AD1051">
            <v>0</v>
          </cell>
          <cell r="AE1051">
            <v>570371.66309375991</v>
          </cell>
          <cell r="AF1051">
            <v>0</v>
          </cell>
          <cell r="AG1051">
            <v>0</v>
          </cell>
          <cell r="AH1051">
            <v>0</v>
          </cell>
          <cell r="AI1051">
            <v>0</v>
          </cell>
          <cell r="AJ1051">
            <v>0</v>
          </cell>
          <cell r="AK1051">
            <v>0</v>
          </cell>
          <cell r="AL1051">
            <v>0</v>
          </cell>
        </row>
        <row r="1052">
          <cell r="B1052" t="str">
            <v>SNIES</v>
          </cell>
          <cell r="C1052" t="str">
            <v>A1B</v>
          </cell>
          <cell r="D1052" t="str">
            <v>A1BG</v>
          </cell>
          <cell r="E1052" t="str">
            <v>ES/KOUB</v>
          </cell>
          <cell r="F1052" t="str">
            <v>SNIES</v>
          </cell>
          <cell r="G1052">
            <v>23</v>
          </cell>
          <cell r="H1052" t="str">
            <v>Fournitures installation, mobilier et équipements scolaires</v>
          </cell>
          <cell r="I1052" t="str">
            <v>SNIES</v>
          </cell>
          <cell r="K1052" t="str">
            <v>FKDEA</v>
          </cell>
          <cell r="L1052" t="str">
            <v>AON</v>
          </cell>
          <cell r="N1052">
            <v>2</v>
          </cell>
          <cell r="Q1052">
            <v>2</v>
          </cell>
          <cell r="R1052" t="str">
            <v>lot</v>
          </cell>
          <cell r="T1052">
            <v>285185.83154687996</v>
          </cell>
          <cell r="U1052">
            <v>1</v>
          </cell>
          <cell r="V1052">
            <v>0</v>
          </cell>
          <cell r="W1052">
            <v>570371.66309375991</v>
          </cell>
          <cell r="X1052">
            <v>0</v>
          </cell>
          <cell r="Y1052">
            <v>0</v>
          </cell>
          <cell r="Z1052">
            <v>570371.66309375991</v>
          </cell>
          <cell r="AA1052">
            <v>0</v>
          </cell>
          <cell r="AB1052">
            <v>570371.66309375991</v>
          </cell>
          <cell r="AC1052">
            <v>0</v>
          </cell>
          <cell r="AD1052">
            <v>0</v>
          </cell>
          <cell r="AE1052">
            <v>570371.66309375991</v>
          </cell>
          <cell r="AF1052">
            <v>0</v>
          </cell>
          <cell r="AG1052">
            <v>0</v>
          </cell>
          <cell r="AH1052">
            <v>0</v>
          </cell>
          <cell r="AI1052">
            <v>0</v>
          </cell>
          <cell r="AJ1052">
            <v>0</v>
          </cell>
          <cell r="AK1052">
            <v>0</v>
          </cell>
          <cell r="AL1052">
            <v>0</v>
          </cell>
        </row>
        <row r="1053">
          <cell r="B1053" t="str">
            <v>SNIES</v>
          </cell>
          <cell r="C1053" t="str">
            <v>A1B</v>
          </cell>
          <cell r="D1053" t="str">
            <v>A1BG</v>
          </cell>
          <cell r="E1053" t="str">
            <v>ES/KOUN</v>
          </cell>
          <cell r="F1053" t="str">
            <v>SNIES</v>
          </cell>
          <cell r="G1053">
            <v>23</v>
          </cell>
          <cell r="H1053" t="str">
            <v>Fournitures installation, mobilier et équipements scolaires</v>
          </cell>
          <cell r="I1053" t="str">
            <v>SNIES</v>
          </cell>
          <cell r="K1053" t="str">
            <v>FKDEA</v>
          </cell>
          <cell r="L1053" t="str">
            <v>AON</v>
          </cell>
          <cell r="N1053">
            <v>2</v>
          </cell>
          <cell r="Q1053">
            <v>2</v>
          </cell>
          <cell r="R1053" t="str">
            <v>lot</v>
          </cell>
          <cell r="T1053">
            <v>285185.83154687996</v>
          </cell>
          <cell r="U1053">
            <v>1</v>
          </cell>
          <cell r="V1053">
            <v>0</v>
          </cell>
          <cell r="W1053">
            <v>570371.66309375991</v>
          </cell>
          <cell r="X1053">
            <v>0</v>
          </cell>
          <cell r="Y1053">
            <v>0</v>
          </cell>
          <cell r="Z1053">
            <v>570371.66309375991</v>
          </cell>
          <cell r="AA1053">
            <v>0</v>
          </cell>
          <cell r="AB1053">
            <v>570371.66309375991</v>
          </cell>
          <cell r="AC1053">
            <v>0</v>
          </cell>
          <cell r="AD1053">
            <v>0</v>
          </cell>
          <cell r="AE1053">
            <v>570371.66309375991</v>
          </cell>
          <cell r="AF1053">
            <v>0</v>
          </cell>
          <cell r="AG1053">
            <v>0</v>
          </cell>
          <cell r="AH1053">
            <v>0</v>
          </cell>
          <cell r="AI1053">
            <v>0</v>
          </cell>
          <cell r="AJ1053">
            <v>0</v>
          </cell>
          <cell r="AK1053">
            <v>0</v>
          </cell>
          <cell r="AL1053">
            <v>0</v>
          </cell>
        </row>
        <row r="1054">
          <cell r="B1054" t="str">
            <v>SNIES</v>
          </cell>
          <cell r="C1054" t="str">
            <v>A1B</v>
          </cell>
          <cell r="D1054" t="str">
            <v>A1BG</v>
          </cell>
          <cell r="E1054" t="str">
            <v>ES/KOUR</v>
          </cell>
          <cell r="F1054" t="str">
            <v>SNIES</v>
          </cell>
          <cell r="G1054">
            <v>23</v>
          </cell>
          <cell r="H1054" t="str">
            <v>Fournitures installation, mobilier et équipements scolaires</v>
          </cell>
          <cell r="I1054" t="str">
            <v>SNIES</v>
          </cell>
          <cell r="K1054" t="str">
            <v>FKDEA</v>
          </cell>
          <cell r="L1054" t="str">
            <v>AON</v>
          </cell>
          <cell r="N1054">
            <v>2</v>
          </cell>
          <cell r="Q1054">
            <v>2</v>
          </cell>
          <cell r="R1054" t="str">
            <v>lot</v>
          </cell>
          <cell r="T1054">
            <v>285185.83154687996</v>
          </cell>
          <cell r="U1054">
            <v>1</v>
          </cell>
          <cell r="V1054">
            <v>0</v>
          </cell>
          <cell r="W1054">
            <v>570371.66309375991</v>
          </cell>
          <cell r="X1054">
            <v>0</v>
          </cell>
          <cell r="Y1054">
            <v>0</v>
          </cell>
          <cell r="Z1054">
            <v>570371.66309375991</v>
          </cell>
          <cell r="AA1054">
            <v>0</v>
          </cell>
          <cell r="AB1054">
            <v>570371.66309375991</v>
          </cell>
          <cell r="AC1054">
            <v>0</v>
          </cell>
          <cell r="AD1054">
            <v>0</v>
          </cell>
          <cell r="AE1054">
            <v>570371.66309375991</v>
          </cell>
          <cell r="AF1054">
            <v>0</v>
          </cell>
          <cell r="AG1054">
            <v>0</v>
          </cell>
          <cell r="AH1054">
            <v>0</v>
          </cell>
          <cell r="AI1054">
            <v>0</v>
          </cell>
          <cell r="AJ1054">
            <v>0</v>
          </cell>
          <cell r="AK1054">
            <v>0</v>
          </cell>
          <cell r="AL1054">
            <v>0</v>
          </cell>
        </row>
        <row r="1055">
          <cell r="B1055" t="str">
            <v>SNIES</v>
          </cell>
          <cell r="C1055" t="str">
            <v>A1B</v>
          </cell>
          <cell r="D1055" t="str">
            <v>A1BG</v>
          </cell>
          <cell r="E1055" t="str">
            <v>ES/LABE</v>
          </cell>
          <cell r="F1055" t="str">
            <v>SNIES</v>
          </cell>
          <cell r="G1055">
            <v>23</v>
          </cell>
          <cell r="H1055" t="str">
            <v>Fournitures installation, mobilier et équipements scolaires</v>
          </cell>
          <cell r="I1055" t="str">
            <v>SNIES</v>
          </cell>
          <cell r="K1055" t="str">
            <v>FKDEA</v>
          </cell>
          <cell r="L1055" t="str">
            <v>AON</v>
          </cell>
          <cell r="N1055">
            <v>1</v>
          </cell>
          <cell r="Q1055">
            <v>1</v>
          </cell>
          <cell r="R1055" t="str">
            <v>lot</v>
          </cell>
          <cell r="T1055">
            <v>285185.83154687996</v>
          </cell>
          <cell r="U1055">
            <v>1</v>
          </cell>
          <cell r="V1055">
            <v>0</v>
          </cell>
          <cell r="W1055">
            <v>285185.83154687996</v>
          </cell>
          <cell r="X1055">
            <v>0</v>
          </cell>
          <cell r="Y1055">
            <v>0</v>
          </cell>
          <cell r="Z1055">
            <v>285185.83154687996</v>
          </cell>
          <cell r="AA1055">
            <v>0</v>
          </cell>
          <cell r="AB1055">
            <v>285185.83154687996</v>
          </cell>
          <cell r="AC1055">
            <v>0</v>
          </cell>
          <cell r="AD1055">
            <v>0</v>
          </cell>
          <cell r="AE1055">
            <v>285185.83154687996</v>
          </cell>
          <cell r="AF1055">
            <v>0</v>
          </cell>
          <cell r="AG1055">
            <v>0</v>
          </cell>
          <cell r="AH1055">
            <v>0</v>
          </cell>
          <cell r="AI1055">
            <v>0</v>
          </cell>
          <cell r="AJ1055">
            <v>0</v>
          </cell>
          <cell r="AK1055">
            <v>0</v>
          </cell>
          <cell r="AL1055">
            <v>0</v>
          </cell>
        </row>
        <row r="1056">
          <cell r="B1056" t="str">
            <v>SNIES</v>
          </cell>
          <cell r="C1056" t="str">
            <v>A1B</v>
          </cell>
          <cell r="D1056" t="str">
            <v>A1BG</v>
          </cell>
          <cell r="E1056" t="str">
            <v>ES/LELO</v>
          </cell>
          <cell r="F1056" t="str">
            <v>SNIES</v>
          </cell>
          <cell r="G1056">
            <v>23</v>
          </cell>
          <cell r="H1056" t="str">
            <v>Fournitures installation, mobilier et équipements scolaires</v>
          </cell>
          <cell r="I1056" t="str">
            <v>SNIES</v>
          </cell>
          <cell r="K1056" t="str">
            <v>FKDEA</v>
          </cell>
          <cell r="L1056" t="str">
            <v>AON</v>
          </cell>
          <cell r="N1056">
            <v>1</v>
          </cell>
          <cell r="Q1056">
            <v>1</v>
          </cell>
          <cell r="R1056" t="str">
            <v>lot</v>
          </cell>
          <cell r="T1056">
            <v>285185.83154687996</v>
          </cell>
          <cell r="U1056">
            <v>1</v>
          </cell>
          <cell r="V1056">
            <v>0</v>
          </cell>
          <cell r="W1056">
            <v>285185.83154687996</v>
          </cell>
          <cell r="X1056">
            <v>0</v>
          </cell>
          <cell r="Y1056">
            <v>0</v>
          </cell>
          <cell r="Z1056">
            <v>285185.83154687996</v>
          </cell>
          <cell r="AA1056">
            <v>0</v>
          </cell>
          <cell r="AB1056">
            <v>285185.83154687996</v>
          </cell>
          <cell r="AC1056">
            <v>0</v>
          </cell>
          <cell r="AD1056">
            <v>0</v>
          </cell>
          <cell r="AE1056">
            <v>285185.83154687996</v>
          </cell>
          <cell r="AF1056">
            <v>0</v>
          </cell>
          <cell r="AG1056">
            <v>0</v>
          </cell>
          <cell r="AH1056">
            <v>0</v>
          </cell>
          <cell r="AI1056">
            <v>0</v>
          </cell>
          <cell r="AJ1056">
            <v>0</v>
          </cell>
          <cell r="AK1056">
            <v>0</v>
          </cell>
          <cell r="AL1056">
            <v>0</v>
          </cell>
        </row>
        <row r="1057">
          <cell r="B1057" t="str">
            <v>SNIES</v>
          </cell>
          <cell r="C1057" t="str">
            <v>A1B</v>
          </cell>
          <cell r="D1057" t="str">
            <v>A1BG</v>
          </cell>
          <cell r="E1057" t="str">
            <v>ES/LOLA</v>
          </cell>
          <cell r="F1057" t="str">
            <v>SNIES</v>
          </cell>
          <cell r="G1057">
            <v>23</v>
          </cell>
          <cell r="H1057" t="str">
            <v>Fournitures installation, mobilier et équipements scolaires</v>
          </cell>
          <cell r="I1057" t="str">
            <v>SNIES</v>
          </cell>
          <cell r="K1057" t="str">
            <v>FKDEA</v>
          </cell>
          <cell r="L1057" t="str">
            <v>AON</v>
          </cell>
          <cell r="N1057">
            <v>1</v>
          </cell>
          <cell r="Q1057">
            <v>1</v>
          </cell>
          <cell r="R1057" t="str">
            <v>lot</v>
          </cell>
          <cell r="T1057">
            <v>285185.83154687996</v>
          </cell>
          <cell r="U1057">
            <v>1</v>
          </cell>
          <cell r="V1057">
            <v>0</v>
          </cell>
          <cell r="W1057">
            <v>285185.83154687996</v>
          </cell>
          <cell r="X1057">
            <v>0</v>
          </cell>
          <cell r="Y1057">
            <v>0</v>
          </cell>
          <cell r="Z1057">
            <v>285185.83154687996</v>
          </cell>
          <cell r="AA1057">
            <v>0</v>
          </cell>
          <cell r="AB1057">
            <v>285185.83154687996</v>
          </cell>
          <cell r="AC1057">
            <v>0</v>
          </cell>
          <cell r="AD1057">
            <v>0</v>
          </cell>
          <cell r="AE1057">
            <v>285185.83154687996</v>
          </cell>
          <cell r="AF1057">
            <v>0</v>
          </cell>
          <cell r="AG1057">
            <v>0</v>
          </cell>
          <cell r="AH1057">
            <v>0</v>
          </cell>
          <cell r="AI1057">
            <v>0</v>
          </cell>
          <cell r="AJ1057">
            <v>0</v>
          </cell>
          <cell r="AK1057">
            <v>0</v>
          </cell>
          <cell r="AL1057">
            <v>0</v>
          </cell>
        </row>
        <row r="1058">
          <cell r="B1058" t="str">
            <v>SNIES</v>
          </cell>
          <cell r="C1058" t="str">
            <v>A1B</v>
          </cell>
          <cell r="D1058" t="str">
            <v>A1BG</v>
          </cell>
          <cell r="E1058" t="str">
            <v>ES/MACE</v>
          </cell>
          <cell r="F1058" t="str">
            <v>SNIES</v>
          </cell>
          <cell r="G1058">
            <v>23</v>
          </cell>
          <cell r="H1058" t="str">
            <v>Fournitures installation, mobilier et équipements scolaires</v>
          </cell>
          <cell r="I1058" t="str">
            <v>SNIES</v>
          </cell>
          <cell r="K1058" t="str">
            <v>FKDEA</v>
          </cell>
          <cell r="L1058" t="str">
            <v>AON</v>
          </cell>
          <cell r="N1058">
            <v>2</v>
          </cell>
          <cell r="Q1058">
            <v>2</v>
          </cell>
          <cell r="R1058" t="str">
            <v>lot</v>
          </cell>
          <cell r="T1058">
            <v>285185.83154687996</v>
          </cell>
          <cell r="U1058">
            <v>1</v>
          </cell>
          <cell r="V1058">
            <v>0</v>
          </cell>
          <cell r="W1058">
            <v>570371.66309375991</v>
          </cell>
          <cell r="X1058">
            <v>0</v>
          </cell>
          <cell r="Y1058">
            <v>0</v>
          </cell>
          <cell r="Z1058">
            <v>570371.66309375991</v>
          </cell>
          <cell r="AA1058">
            <v>0</v>
          </cell>
          <cell r="AB1058">
            <v>570371.66309375991</v>
          </cell>
          <cell r="AC1058">
            <v>0</v>
          </cell>
          <cell r="AD1058">
            <v>0</v>
          </cell>
          <cell r="AE1058">
            <v>570371.66309375991</v>
          </cell>
          <cell r="AF1058">
            <v>0</v>
          </cell>
          <cell r="AG1058">
            <v>0</v>
          </cell>
          <cell r="AH1058">
            <v>0</v>
          </cell>
          <cell r="AI1058">
            <v>0</v>
          </cell>
          <cell r="AJ1058">
            <v>0</v>
          </cell>
          <cell r="AK1058">
            <v>0</v>
          </cell>
          <cell r="AL1058">
            <v>0</v>
          </cell>
        </row>
        <row r="1059">
          <cell r="B1059" t="str">
            <v>SNIES</v>
          </cell>
          <cell r="C1059" t="str">
            <v>A1B</v>
          </cell>
          <cell r="D1059" t="str">
            <v>A1BG</v>
          </cell>
          <cell r="E1059" t="str">
            <v>ES/MALI</v>
          </cell>
          <cell r="F1059" t="str">
            <v>SNIES</v>
          </cell>
          <cell r="G1059">
            <v>23</v>
          </cell>
          <cell r="H1059" t="str">
            <v>Fournitures installation, mobilier et équipements scolaires</v>
          </cell>
          <cell r="I1059" t="str">
            <v>SNIES</v>
          </cell>
          <cell r="K1059" t="str">
            <v>FKDEA</v>
          </cell>
          <cell r="L1059" t="str">
            <v>AON</v>
          </cell>
          <cell r="N1059">
            <v>2</v>
          </cell>
          <cell r="Q1059">
            <v>2</v>
          </cell>
          <cell r="R1059" t="str">
            <v>lot</v>
          </cell>
          <cell r="T1059">
            <v>285185.83154687996</v>
          </cell>
          <cell r="U1059">
            <v>1</v>
          </cell>
          <cell r="V1059">
            <v>0</v>
          </cell>
          <cell r="W1059">
            <v>570371.66309375991</v>
          </cell>
          <cell r="X1059">
            <v>0</v>
          </cell>
          <cell r="Y1059">
            <v>0</v>
          </cell>
          <cell r="Z1059">
            <v>570371.66309375991</v>
          </cell>
          <cell r="AA1059">
            <v>0</v>
          </cell>
          <cell r="AB1059">
            <v>570371.66309375991</v>
          </cell>
          <cell r="AC1059">
            <v>0</v>
          </cell>
          <cell r="AD1059">
            <v>0</v>
          </cell>
          <cell r="AE1059">
            <v>570371.66309375991</v>
          </cell>
          <cell r="AF1059">
            <v>0</v>
          </cell>
          <cell r="AG1059">
            <v>0</v>
          </cell>
          <cell r="AH1059">
            <v>0</v>
          </cell>
          <cell r="AI1059">
            <v>0</v>
          </cell>
          <cell r="AJ1059">
            <v>0</v>
          </cell>
          <cell r="AK1059">
            <v>0</v>
          </cell>
          <cell r="AL1059">
            <v>0</v>
          </cell>
        </row>
        <row r="1060">
          <cell r="B1060" t="str">
            <v>SNIES</v>
          </cell>
          <cell r="C1060" t="str">
            <v>A1B</v>
          </cell>
          <cell r="D1060" t="str">
            <v>A1BG</v>
          </cell>
          <cell r="E1060" t="str">
            <v>ES/MAMO</v>
          </cell>
          <cell r="F1060" t="str">
            <v>SNIES</v>
          </cell>
          <cell r="G1060">
            <v>23</v>
          </cell>
          <cell r="H1060" t="str">
            <v>Fournitures installation, mobilier et équipements scolaires</v>
          </cell>
          <cell r="I1060" t="str">
            <v>SNIES</v>
          </cell>
          <cell r="K1060" t="str">
            <v>FKDEA</v>
          </cell>
          <cell r="L1060" t="str">
            <v>AON</v>
          </cell>
          <cell r="N1060">
            <v>2</v>
          </cell>
          <cell r="Q1060">
            <v>2</v>
          </cell>
          <cell r="R1060" t="str">
            <v>lot</v>
          </cell>
          <cell r="T1060">
            <v>285185.83154687996</v>
          </cell>
          <cell r="U1060">
            <v>1</v>
          </cell>
          <cell r="V1060">
            <v>0</v>
          </cell>
          <cell r="W1060">
            <v>570371.66309375991</v>
          </cell>
          <cell r="X1060">
            <v>0</v>
          </cell>
          <cell r="Y1060">
            <v>0</v>
          </cell>
          <cell r="Z1060">
            <v>570371.66309375991</v>
          </cell>
          <cell r="AA1060">
            <v>0</v>
          </cell>
          <cell r="AB1060">
            <v>570371.66309375991</v>
          </cell>
          <cell r="AC1060">
            <v>0</v>
          </cell>
          <cell r="AD1060">
            <v>0</v>
          </cell>
          <cell r="AE1060">
            <v>570371.66309375991</v>
          </cell>
          <cell r="AF1060">
            <v>0</v>
          </cell>
          <cell r="AG1060">
            <v>0</v>
          </cell>
          <cell r="AH1060">
            <v>0</v>
          </cell>
          <cell r="AI1060">
            <v>0</v>
          </cell>
          <cell r="AJ1060">
            <v>0</v>
          </cell>
          <cell r="AK1060">
            <v>0</v>
          </cell>
          <cell r="AL1060">
            <v>0</v>
          </cell>
        </row>
        <row r="1061">
          <cell r="B1061" t="str">
            <v>SNIES</v>
          </cell>
          <cell r="C1061" t="str">
            <v>A1B</v>
          </cell>
          <cell r="D1061" t="str">
            <v>A1BG</v>
          </cell>
          <cell r="E1061" t="str">
            <v>ES/MAND</v>
          </cell>
          <cell r="F1061" t="str">
            <v>SNIES</v>
          </cell>
          <cell r="G1061">
            <v>23</v>
          </cell>
          <cell r="H1061" t="str">
            <v>Fournitures installation, mobilier et équipements scolaires</v>
          </cell>
          <cell r="I1061" t="str">
            <v>SNIES</v>
          </cell>
          <cell r="K1061" t="str">
            <v>FKDEA</v>
          </cell>
          <cell r="L1061" t="str">
            <v>AON</v>
          </cell>
          <cell r="N1061">
            <v>0</v>
          </cell>
          <cell r="Q1061">
            <v>0</v>
          </cell>
          <cell r="R1061" t="str">
            <v>lot</v>
          </cell>
          <cell r="T1061">
            <v>285185.83154687996</v>
          </cell>
          <cell r="U1061">
            <v>1</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row>
        <row r="1062">
          <cell r="B1062" t="str">
            <v>SNIES</v>
          </cell>
          <cell r="C1062" t="str">
            <v>A1B</v>
          </cell>
          <cell r="D1062" t="str">
            <v>A1BG</v>
          </cell>
          <cell r="E1062" t="str">
            <v>ES/NZER</v>
          </cell>
          <cell r="F1062" t="str">
            <v>SNIES</v>
          </cell>
          <cell r="G1062">
            <v>23</v>
          </cell>
          <cell r="H1062" t="str">
            <v>Fournitures installation, mobilier et équipements scolaires</v>
          </cell>
          <cell r="I1062" t="str">
            <v>SNIES</v>
          </cell>
          <cell r="K1062" t="str">
            <v>FKDEA</v>
          </cell>
          <cell r="L1062" t="str">
            <v>AON</v>
          </cell>
          <cell r="N1062">
            <v>2</v>
          </cell>
          <cell r="Q1062">
            <v>2</v>
          </cell>
          <cell r="R1062" t="str">
            <v>lot</v>
          </cell>
          <cell r="T1062">
            <v>285185.83154687996</v>
          </cell>
          <cell r="U1062">
            <v>1</v>
          </cell>
          <cell r="V1062">
            <v>0</v>
          </cell>
          <cell r="W1062">
            <v>570371.66309375991</v>
          </cell>
          <cell r="X1062">
            <v>0</v>
          </cell>
          <cell r="Y1062">
            <v>0</v>
          </cell>
          <cell r="Z1062">
            <v>570371.66309375991</v>
          </cell>
          <cell r="AA1062">
            <v>0</v>
          </cell>
          <cell r="AB1062">
            <v>570371.66309375991</v>
          </cell>
          <cell r="AC1062">
            <v>0</v>
          </cell>
          <cell r="AD1062">
            <v>0</v>
          </cell>
          <cell r="AE1062">
            <v>570371.66309375991</v>
          </cell>
          <cell r="AF1062">
            <v>0</v>
          </cell>
          <cell r="AG1062">
            <v>0</v>
          </cell>
          <cell r="AH1062">
            <v>0</v>
          </cell>
          <cell r="AI1062">
            <v>0</v>
          </cell>
          <cell r="AJ1062">
            <v>0</v>
          </cell>
          <cell r="AK1062">
            <v>0</v>
          </cell>
          <cell r="AL1062">
            <v>0</v>
          </cell>
        </row>
        <row r="1063">
          <cell r="B1063" t="str">
            <v>SNIES</v>
          </cell>
          <cell r="C1063" t="str">
            <v>A1B</v>
          </cell>
          <cell r="D1063" t="str">
            <v>A1BG</v>
          </cell>
          <cell r="E1063" t="str">
            <v>ES/PITA</v>
          </cell>
          <cell r="F1063" t="str">
            <v>SNIES</v>
          </cell>
          <cell r="G1063">
            <v>23</v>
          </cell>
          <cell r="H1063" t="str">
            <v>Fournitures installation, mobilier et équipements scolaires</v>
          </cell>
          <cell r="I1063" t="str">
            <v>SNIES</v>
          </cell>
          <cell r="K1063" t="str">
            <v>FKDEA</v>
          </cell>
          <cell r="L1063" t="str">
            <v>AON</v>
          </cell>
          <cell r="N1063">
            <v>1</v>
          </cell>
          <cell r="Q1063">
            <v>1</v>
          </cell>
          <cell r="R1063" t="str">
            <v>lot</v>
          </cell>
          <cell r="T1063">
            <v>285185.83154687996</v>
          </cell>
          <cell r="U1063">
            <v>1</v>
          </cell>
          <cell r="V1063">
            <v>0</v>
          </cell>
          <cell r="W1063">
            <v>285185.83154687996</v>
          </cell>
          <cell r="X1063">
            <v>0</v>
          </cell>
          <cell r="Y1063">
            <v>0</v>
          </cell>
          <cell r="Z1063">
            <v>285185.83154687996</v>
          </cell>
          <cell r="AA1063">
            <v>0</v>
          </cell>
          <cell r="AB1063">
            <v>285185.83154687996</v>
          </cell>
          <cell r="AC1063">
            <v>0</v>
          </cell>
          <cell r="AD1063">
            <v>0</v>
          </cell>
          <cell r="AE1063">
            <v>285185.83154687996</v>
          </cell>
          <cell r="AF1063">
            <v>0</v>
          </cell>
          <cell r="AG1063">
            <v>0</v>
          </cell>
          <cell r="AH1063">
            <v>0</v>
          </cell>
          <cell r="AI1063">
            <v>0</v>
          </cell>
          <cell r="AJ1063">
            <v>0</v>
          </cell>
          <cell r="AK1063">
            <v>0</v>
          </cell>
          <cell r="AL1063">
            <v>0</v>
          </cell>
        </row>
        <row r="1064">
          <cell r="B1064" t="str">
            <v>SNIES</v>
          </cell>
          <cell r="C1064" t="str">
            <v>A1B</v>
          </cell>
          <cell r="D1064" t="str">
            <v>A1BG</v>
          </cell>
          <cell r="E1064" t="str">
            <v>ES/SIGU</v>
          </cell>
          <cell r="F1064" t="str">
            <v>SNIES</v>
          </cell>
          <cell r="G1064">
            <v>23</v>
          </cell>
          <cell r="H1064" t="str">
            <v>Fournitures installation, mobilier et équipements scolaires</v>
          </cell>
          <cell r="I1064" t="str">
            <v>SNIES</v>
          </cell>
          <cell r="K1064" t="str">
            <v>FKDEA</v>
          </cell>
          <cell r="L1064" t="str">
            <v>AON</v>
          </cell>
          <cell r="N1064">
            <v>1</v>
          </cell>
          <cell r="Q1064">
            <v>1</v>
          </cell>
          <cell r="R1064" t="str">
            <v>lot</v>
          </cell>
          <cell r="T1064">
            <v>285185.83154687996</v>
          </cell>
          <cell r="U1064">
            <v>1</v>
          </cell>
          <cell r="V1064">
            <v>0</v>
          </cell>
          <cell r="W1064">
            <v>285185.83154687996</v>
          </cell>
          <cell r="X1064">
            <v>0</v>
          </cell>
          <cell r="Y1064">
            <v>0</v>
          </cell>
          <cell r="Z1064">
            <v>285185.83154687996</v>
          </cell>
          <cell r="AA1064">
            <v>0</v>
          </cell>
          <cell r="AB1064">
            <v>285185.83154687996</v>
          </cell>
          <cell r="AC1064">
            <v>0</v>
          </cell>
          <cell r="AD1064">
            <v>0</v>
          </cell>
          <cell r="AE1064">
            <v>285185.83154687996</v>
          </cell>
          <cell r="AF1064">
            <v>0</v>
          </cell>
          <cell r="AG1064">
            <v>0</v>
          </cell>
          <cell r="AH1064">
            <v>0</v>
          </cell>
          <cell r="AI1064">
            <v>0</v>
          </cell>
          <cell r="AJ1064">
            <v>0</v>
          </cell>
          <cell r="AK1064">
            <v>0</v>
          </cell>
          <cell r="AL1064">
            <v>0</v>
          </cell>
        </row>
        <row r="1065">
          <cell r="B1065" t="str">
            <v>SNIES</v>
          </cell>
          <cell r="C1065" t="str">
            <v>A1B</v>
          </cell>
          <cell r="D1065" t="str">
            <v>A1BG</v>
          </cell>
          <cell r="E1065" t="str">
            <v>ES/TELI</v>
          </cell>
          <cell r="F1065" t="str">
            <v>SNIES</v>
          </cell>
          <cell r="G1065">
            <v>23</v>
          </cell>
          <cell r="H1065" t="str">
            <v>Fournitures installation, mobilier et équipements scolaires</v>
          </cell>
          <cell r="I1065" t="str">
            <v>SNIES</v>
          </cell>
          <cell r="K1065" t="str">
            <v>FKDEA</v>
          </cell>
          <cell r="L1065" t="str">
            <v>AON</v>
          </cell>
          <cell r="N1065">
            <v>2</v>
          </cell>
          <cell r="Q1065">
            <v>2</v>
          </cell>
          <cell r="R1065" t="str">
            <v>lot</v>
          </cell>
          <cell r="T1065">
            <v>285185.83154687996</v>
          </cell>
          <cell r="U1065">
            <v>1</v>
          </cell>
          <cell r="V1065">
            <v>0</v>
          </cell>
          <cell r="W1065">
            <v>570371.66309375991</v>
          </cell>
          <cell r="X1065">
            <v>0</v>
          </cell>
          <cell r="Y1065">
            <v>0</v>
          </cell>
          <cell r="Z1065">
            <v>570371.66309375991</v>
          </cell>
          <cell r="AA1065">
            <v>0</v>
          </cell>
          <cell r="AB1065">
            <v>570371.66309375991</v>
          </cell>
          <cell r="AC1065">
            <v>0</v>
          </cell>
          <cell r="AD1065">
            <v>0</v>
          </cell>
          <cell r="AE1065">
            <v>570371.66309375991</v>
          </cell>
          <cell r="AF1065">
            <v>0</v>
          </cell>
          <cell r="AG1065">
            <v>0</v>
          </cell>
          <cell r="AH1065">
            <v>0</v>
          </cell>
          <cell r="AI1065">
            <v>0</v>
          </cell>
          <cell r="AJ1065">
            <v>0</v>
          </cell>
          <cell r="AK1065">
            <v>0</v>
          </cell>
          <cell r="AL1065">
            <v>0</v>
          </cell>
        </row>
        <row r="1066">
          <cell r="B1066" t="str">
            <v>SNIES</v>
          </cell>
          <cell r="C1066" t="str">
            <v>A1B</v>
          </cell>
          <cell r="D1066" t="str">
            <v>A1BG</v>
          </cell>
          <cell r="E1066" t="str">
            <v>ES/TOUG</v>
          </cell>
          <cell r="F1066" t="str">
            <v>SNIES</v>
          </cell>
          <cell r="G1066">
            <v>23</v>
          </cell>
          <cell r="H1066" t="str">
            <v>Fournitures installation, mobilier et équipements scolaires</v>
          </cell>
          <cell r="I1066" t="str">
            <v>SNIES</v>
          </cell>
          <cell r="K1066" t="str">
            <v>FKDEA</v>
          </cell>
          <cell r="L1066" t="str">
            <v>AON</v>
          </cell>
          <cell r="N1066">
            <v>2</v>
          </cell>
          <cell r="Q1066">
            <v>2</v>
          </cell>
          <cell r="R1066" t="str">
            <v>lot</v>
          </cell>
          <cell r="T1066">
            <v>285185.83154687996</v>
          </cell>
          <cell r="U1066">
            <v>1</v>
          </cell>
          <cell r="V1066">
            <v>0</v>
          </cell>
          <cell r="W1066">
            <v>570371.66309375991</v>
          </cell>
          <cell r="X1066">
            <v>0</v>
          </cell>
          <cell r="Y1066">
            <v>0</v>
          </cell>
          <cell r="Z1066">
            <v>570371.66309375991</v>
          </cell>
          <cell r="AA1066">
            <v>0</v>
          </cell>
          <cell r="AB1066">
            <v>570371.66309375991</v>
          </cell>
          <cell r="AC1066">
            <v>0</v>
          </cell>
          <cell r="AD1066">
            <v>0</v>
          </cell>
          <cell r="AE1066">
            <v>570371.66309375991</v>
          </cell>
          <cell r="AF1066">
            <v>0</v>
          </cell>
          <cell r="AG1066">
            <v>0</v>
          </cell>
          <cell r="AH1066">
            <v>0</v>
          </cell>
          <cell r="AI1066">
            <v>0</v>
          </cell>
          <cell r="AJ1066">
            <v>0</v>
          </cell>
          <cell r="AK1066">
            <v>0</v>
          </cell>
          <cell r="AL1066">
            <v>0</v>
          </cell>
        </row>
        <row r="1067">
          <cell r="B1067" t="str">
            <v>SNIES</v>
          </cell>
          <cell r="C1067" t="str">
            <v>A1B</v>
          </cell>
          <cell r="D1067" t="str">
            <v>A1BG</v>
          </cell>
          <cell r="E1067" t="str">
            <v>ES/YOMO</v>
          </cell>
          <cell r="F1067" t="str">
            <v>SNIES</v>
          </cell>
          <cell r="G1067">
            <v>23</v>
          </cell>
          <cell r="H1067" t="str">
            <v>Fournitures installation, mobilier et équipements scolaires</v>
          </cell>
          <cell r="I1067" t="str">
            <v>SNIES</v>
          </cell>
          <cell r="K1067" t="str">
            <v>FKDEA</v>
          </cell>
          <cell r="L1067" t="str">
            <v>AON</v>
          </cell>
          <cell r="N1067">
            <v>1</v>
          </cell>
          <cell r="Q1067">
            <v>1</v>
          </cell>
          <cell r="R1067" t="str">
            <v>lot</v>
          </cell>
          <cell r="T1067">
            <v>285185.83154687996</v>
          </cell>
          <cell r="U1067">
            <v>1</v>
          </cell>
          <cell r="V1067">
            <v>0</v>
          </cell>
          <cell r="W1067">
            <v>285185.83154687996</v>
          </cell>
          <cell r="X1067">
            <v>0</v>
          </cell>
          <cell r="Y1067">
            <v>0</v>
          </cell>
          <cell r="Z1067">
            <v>285185.83154687996</v>
          </cell>
          <cell r="AA1067">
            <v>0</v>
          </cell>
          <cell r="AB1067">
            <v>285185.83154687996</v>
          </cell>
          <cell r="AC1067">
            <v>0</v>
          </cell>
          <cell r="AD1067">
            <v>0</v>
          </cell>
          <cell r="AE1067">
            <v>285185.83154687996</v>
          </cell>
          <cell r="AF1067">
            <v>0</v>
          </cell>
          <cell r="AG1067">
            <v>0</v>
          </cell>
          <cell r="AH1067">
            <v>0</v>
          </cell>
          <cell r="AI1067">
            <v>0</v>
          </cell>
          <cell r="AJ1067">
            <v>0</v>
          </cell>
          <cell r="AK1067">
            <v>0</v>
          </cell>
          <cell r="AL1067">
            <v>0</v>
          </cell>
        </row>
        <row r="1068">
          <cell r="B1068" t="str">
            <v>SNIES</v>
          </cell>
          <cell r="C1068" t="str">
            <v>A1D</v>
          </cell>
          <cell r="D1068" t="str">
            <v>A1DA</v>
          </cell>
          <cell r="E1068" t="str">
            <v>SNIES</v>
          </cell>
          <cell r="F1068" t="str">
            <v>SNIES</v>
          </cell>
          <cell r="G1068">
            <v>25</v>
          </cell>
          <cell r="H1068" t="str">
            <v>Consultants  études supervision et assistance à la gestion du projet</v>
          </cell>
          <cell r="I1068" t="str">
            <v>SNIES</v>
          </cell>
          <cell r="K1068" t="str">
            <v>FKDEA</v>
          </cell>
          <cell r="L1068" t="str">
            <v>LR</v>
          </cell>
          <cell r="M1068">
            <v>0.125</v>
          </cell>
          <cell r="N1068">
            <v>0.375</v>
          </cell>
          <cell r="O1068">
            <v>0.375</v>
          </cell>
          <cell r="P1068">
            <v>0.125</v>
          </cell>
          <cell r="Q1068">
            <v>1</v>
          </cell>
          <cell r="R1068" t="str">
            <v>forfait</v>
          </cell>
          <cell r="T1068">
            <v>3960914.3270399994</v>
          </cell>
          <cell r="U1068">
            <v>1</v>
          </cell>
          <cell r="V1068">
            <v>495114.29087999993</v>
          </cell>
          <cell r="W1068">
            <v>1485342.8726399997</v>
          </cell>
          <cell r="X1068">
            <v>1485342.8726399997</v>
          </cell>
          <cell r="Y1068">
            <v>495114.29087999993</v>
          </cell>
          <cell r="Z1068">
            <v>3960914.3270399994</v>
          </cell>
          <cell r="AA1068">
            <v>495114.29087999993</v>
          </cell>
          <cell r="AB1068">
            <v>1485342.8726399997</v>
          </cell>
          <cell r="AC1068">
            <v>1485342.8726399997</v>
          </cell>
          <cell r="AD1068">
            <v>495114.29087999993</v>
          </cell>
          <cell r="AE1068">
            <v>3960914.3270399994</v>
          </cell>
          <cell r="AF1068">
            <v>0</v>
          </cell>
          <cell r="AG1068">
            <v>0</v>
          </cell>
          <cell r="AH1068">
            <v>0</v>
          </cell>
          <cell r="AI1068">
            <v>0</v>
          </cell>
          <cell r="AJ1068">
            <v>0</v>
          </cell>
          <cell r="AK1068">
            <v>0</v>
          </cell>
          <cell r="AL1068">
            <v>0</v>
          </cell>
        </row>
        <row r="1069">
          <cell r="B1069" t="str">
            <v>SNIES</v>
          </cell>
          <cell r="C1069" t="str">
            <v>B1B</v>
          </cell>
          <cell r="D1069" t="str">
            <v>B1BH</v>
          </cell>
          <cell r="E1069" t="str">
            <v>DNES</v>
          </cell>
          <cell r="F1069" t="str">
            <v>SNIES</v>
          </cell>
          <cell r="G1069">
            <v>12</v>
          </cell>
          <cell r="H1069" t="str">
            <v>Formation initiale des enseignants des collèges</v>
          </cell>
          <cell r="I1069" t="str">
            <v>ISSEG</v>
          </cell>
          <cell r="K1069" t="str">
            <v>FKDEA</v>
          </cell>
          <cell r="L1069" t="str">
            <v>AUT</v>
          </cell>
          <cell r="N1069">
            <v>0.33333333333333331</v>
          </cell>
          <cell r="O1069">
            <v>0.33333333333333331</v>
          </cell>
          <cell r="P1069">
            <v>0.33333333333333331</v>
          </cell>
          <cell r="Q1069">
            <v>1</v>
          </cell>
          <cell r="R1069" t="str">
            <v>forfait</v>
          </cell>
          <cell r="T1069">
            <v>2376548.5962239997</v>
          </cell>
          <cell r="U1069">
            <v>1</v>
          </cell>
          <cell r="V1069">
            <v>0</v>
          </cell>
          <cell r="W1069">
            <v>792182.86540799984</v>
          </cell>
          <cell r="X1069">
            <v>792182.86540799984</v>
          </cell>
          <cell r="Y1069">
            <v>792182.86540799984</v>
          </cell>
          <cell r="Z1069">
            <v>2376548.5962239997</v>
          </cell>
          <cell r="AA1069">
            <v>0</v>
          </cell>
          <cell r="AB1069">
            <v>792182.86540799984</v>
          </cell>
          <cell r="AC1069">
            <v>792182.86540799984</v>
          </cell>
          <cell r="AD1069">
            <v>792182.86540799984</v>
          </cell>
          <cell r="AE1069">
            <v>2376548.5962239997</v>
          </cell>
          <cell r="AF1069">
            <v>0</v>
          </cell>
          <cell r="AG1069">
            <v>0</v>
          </cell>
          <cell r="AH1069">
            <v>0</v>
          </cell>
          <cell r="AI1069">
            <v>0</v>
          </cell>
          <cell r="AJ1069">
            <v>0</v>
          </cell>
          <cell r="AK1069">
            <v>0</v>
          </cell>
          <cell r="AL1069">
            <v>0</v>
          </cell>
        </row>
        <row r="1070">
          <cell r="B1070" t="str">
            <v>SNIES</v>
          </cell>
          <cell r="C1070" t="str">
            <v>D1B</v>
          </cell>
          <cell r="D1070" t="str">
            <v>D1BD</v>
          </cell>
          <cell r="E1070" t="str">
            <v>SO</v>
          </cell>
          <cell r="F1070" t="str">
            <v>SNIES</v>
          </cell>
          <cell r="G1070" t="str">
            <v>SO</v>
          </cell>
          <cell r="H1070" t="str">
            <v>Non affectés sur projet BID  (15%)</v>
          </cell>
          <cell r="K1070" t="str">
            <v>BID 3</v>
          </cell>
          <cell r="M1070">
            <v>0.25</v>
          </cell>
          <cell r="N1070">
            <v>0.25</v>
          </cell>
          <cell r="O1070">
            <v>0.25</v>
          </cell>
          <cell r="P1070">
            <v>0.25</v>
          </cell>
          <cell r="R1070" t="str">
            <v>forfait</v>
          </cell>
          <cell r="T1070">
            <v>3565670.7239999999</v>
          </cell>
          <cell r="U1070">
            <v>1</v>
          </cell>
          <cell r="V1070">
            <v>891417.68099999998</v>
          </cell>
          <cell r="W1070">
            <v>891417.68099999998</v>
          </cell>
          <cell r="X1070">
            <v>891417.68099999998</v>
          </cell>
          <cell r="Y1070">
            <v>891417.68099999998</v>
          </cell>
          <cell r="Z1070">
            <v>3565670.7239999999</v>
          </cell>
          <cell r="AA1070">
            <v>891417.68099999998</v>
          </cell>
          <cell r="AB1070">
            <v>891417.68099999998</v>
          </cell>
          <cell r="AC1070">
            <v>891417.68099999998</v>
          </cell>
          <cell r="AD1070">
            <v>891417.68099999998</v>
          </cell>
          <cell r="AE1070">
            <v>3565670.7239999999</v>
          </cell>
          <cell r="AF1070">
            <v>0</v>
          </cell>
          <cell r="AG1070">
            <v>0</v>
          </cell>
          <cell r="AH1070">
            <v>0</v>
          </cell>
          <cell r="AI1070">
            <v>0</v>
          </cell>
          <cell r="AJ1070">
            <v>0</v>
          </cell>
          <cell r="AK1070">
            <v>0</v>
          </cell>
          <cell r="AL1070">
            <v>0</v>
          </cell>
        </row>
        <row r="1071">
          <cell r="B1071" t="str">
            <v>SNIES</v>
          </cell>
          <cell r="C1071" t="str">
            <v>A1A</v>
          </cell>
          <cell r="D1071" t="str">
            <v>A1AJ</v>
          </cell>
          <cell r="E1071" t="str">
            <v>EP/DUBR</v>
          </cell>
          <cell r="F1071" t="str">
            <v>SNIES</v>
          </cell>
          <cell r="G1071">
            <v>21</v>
          </cell>
          <cell r="H1071" t="str">
            <v>EP Dubréka études architect et techniques</v>
          </cell>
          <cell r="I1071" t="str">
            <v>SNIES</v>
          </cell>
          <cell r="K1071" t="str">
            <v>BID 3</v>
          </cell>
          <cell r="L1071" t="str">
            <v>AON</v>
          </cell>
          <cell r="M1071">
            <v>32.5</v>
          </cell>
          <cell r="N1071">
            <v>32.5</v>
          </cell>
          <cell r="Q1071">
            <v>65</v>
          </cell>
          <cell r="R1071" t="str">
            <v>classes</v>
          </cell>
          <cell r="T1071">
            <v>4520.2388000000001</v>
          </cell>
          <cell r="U1071">
            <v>1</v>
          </cell>
          <cell r="V1071">
            <v>146907.761</v>
          </cell>
          <cell r="W1071">
            <v>146907.761</v>
          </cell>
          <cell r="X1071">
            <v>0</v>
          </cell>
          <cell r="Y1071">
            <v>0</v>
          </cell>
          <cell r="Z1071">
            <v>293815.522</v>
          </cell>
          <cell r="AA1071">
            <v>146907.761</v>
          </cell>
          <cell r="AB1071">
            <v>146907.761</v>
          </cell>
          <cell r="AC1071">
            <v>0</v>
          </cell>
          <cell r="AD1071">
            <v>0</v>
          </cell>
          <cell r="AE1071">
            <v>293815.522</v>
          </cell>
          <cell r="AF1071">
            <v>0</v>
          </cell>
          <cell r="AG1071">
            <v>0</v>
          </cell>
          <cell r="AH1071">
            <v>0</v>
          </cell>
          <cell r="AI1071">
            <v>0</v>
          </cell>
          <cell r="AJ1071">
            <v>0</v>
          </cell>
          <cell r="AK1071">
            <v>0</v>
          </cell>
          <cell r="AL1071">
            <v>0</v>
          </cell>
        </row>
        <row r="1072">
          <cell r="B1072" t="str">
            <v>SNIES</v>
          </cell>
          <cell r="C1072" t="str">
            <v>A1A</v>
          </cell>
          <cell r="D1072" t="str">
            <v>A1AJ</v>
          </cell>
          <cell r="E1072" t="str">
            <v>EP/BOFF</v>
          </cell>
          <cell r="F1072" t="str">
            <v>SNIES</v>
          </cell>
          <cell r="G1072">
            <v>21</v>
          </cell>
          <cell r="H1072" t="str">
            <v>EP Boffa études architect et techniques</v>
          </cell>
          <cell r="I1072" t="str">
            <v>SNIES</v>
          </cell>
          <cell r="K1072" t="str">
            <v>BID 3</v>
          </cell>
          <cell r="L1072" t="str">
            <v>AON</v>
          </cell>
          <cell r="M1072">
            <v>34.5</v>
          </cell>
          <cell r="N1072">
            <v>34.5</v>
          </cell>
          <cell r="Q1072">
            <v>69</v>
          </cell>
          <cell r="R1072" t="str">
            <v>classes</v>
          </cell>
          <cell r="T1072">
            <v>4520.2388000000001</v>
          </cell>
          <cell r="U1072">
            <v>1</v>
          </cell>
          <cell r="V1072">
            <v>155948.23860000001</v>
          </cell>
          <cell r="W1072">
            <v>155948.23860000001</v>
          </cell>
          <cell r="X1072">
            <v>0</v>
          </cell>
          <cell r="Y1072">
            <v>0</v>
          </cell>
          <cell r="Z1072">
            <v>311896.47720000002</v>
          </cell>
          <cell r="AA1072">
            <v>155948.23860000001</v>
          </cell>
          <cell r="AB1072">
            <v>155948.23860000001</v>
          </cell>
          <cell r="AC1072">
            <v>0</v>
          </cell>
          <cell r="AD1072">
            <v>0</v>
          </cell>
          <cell r="AE1072">
            <v>311896.47720000002</v>
          </cell>
          <cell r="AF1072">
            <v>0</v>
          </cell>
          <cell r="AG1072">
            <v>0</v>
          </cell>
          <cell r="AH1072">
            <v>0</v>
          </cell>
          <cell r="AI1072">
            <v>0</v>
          </cell>
          <cell r="AJ1072">
            <v>0</v>
          </cell>
          <cell r="AK1072">
            <v>0</v>
          </cell>
          <cell r="AL1072">
            <v>0</v>
          </cell>
        </row>
        <row r="1073">
          <cell r="B1073" t="str">
            <v>SNIES</v>
          </cell>
          <cell r="C1073" t="str">
            <v>A1A</v>
          </cell>
          <cell r="D1073" t="str">
            <v>A1AJ</v>
          </cell>
          <cell r="E1073" t="str">
            <v>EP/BOKE</v>
          </cell>
          <cell r="F1073" t="str">
            <v>SNIES</v>
          </cell>
          <cell r="G1073">
            <v>21</v>
          </cell>
          <cell r="H1073" t="str">
            <v>EP Boké études architect et techniques</v>
          </cell>
          <cell r="I1073" t="str">
            <v>SNIES</v>
          </cell>
          <cell r="K1073" t="str">
            <v>BID 3</v>
          </cell>
          <cell r="L1073" t="str">
            <v>AON</v>
          </cell>
          <cell r="M1073">
            <v>41.5</v>
          </cell>
          <cell r="N1073">
            <v>41.5</v>
          </cell>
          <cell r="Q1073">
            <v>83</v>
          </cell>
          <cell r="R1073" t="str">
            <v>classes</v>
          </cell>
          <cell r="T1073">
            <v>4520.2388000000001</v>
          </cell>
          <cell r="U1073">
            <v>1</v>
          </cell>
          <cell r="V1073">
            <v>187589.91020000001</v>
          </cell>
          <cell r="W1073">
            <v>187589.91020000001</v>
          </cell>
          <cell r="X1073">
            <v>0</v>
          </cell>
          <cell r="Y1073">
            <v>0</v>
          </cell>
          <cell r="Z1073">
            <v>375179.82040000003</v>
          </cell>
          <cell r="AA1073">
            <v>187589.91020000001</v>
          </cell>
          <cell r="AB1073">
            <v>187589.91020000001</v>
          </cell>
          <cell r="AC1073">
            <v>0</v>
          </cell>
          <cell r="AD1073">
            <v>0</v>
          </cell>
          <cell r="AE1073">
            <v>375179.82040000003</v>
          </cell>
          <cell r="AF1073">
            <v>0</v>
          </cell>
          <cell r="AG1073">
            <v>0</v>
          </cell>
          <cell r="AH1073">
            <v>0</v>
          </cell>
          <cell r="AI1073">
            <v>0</v>
          </cell>
          <cell r="AJ1073">
            <v>0</v>
          </cell>
          <cell r="AK1073">
            <v>0</v>
          </cell>
          <cell r="AL1073">
            <v>0</v>
          </cell>
        </row>
        <row r="1074">
          <cell r="B1074" t="str">
            <v>SNIES</v>
          </cell>
          <cell r="C1074" t="str">
            <v>A1A</v>
          </cell>
          <cell r="D1074" t="str">
            <v>A1AJ</v>
          </cell>
          <cell r="E1074" t="str">
            <v>EP/GAOU</v>
          </cell>
          <cell r="F1074" t="str">
            <v>SNIES</v>
          </cell>
          <cell r="G1074">
            <v>21</v>
          </cell>
          <cell r="H1074" t="str">
            <v>EP Gaoual études architect et techniques</v>
          </cell>
          <cell r="I1074" t="str">
            <v>SNIES</v>
          </cell>
          <cell r="K1074" t="str">
            <v>BID 3</v>
          </cell>
          <cell r="L1074" t="str">
            <v>AON</v>
          </cell>
          <cell r="M1074">
            <v>41.5</v>
          </cell>
          <cell r="N1074">
            <v>41.5</v>
          </cell>
          <cell r="Q1074">
            <v>83</v>
          </cell>
          <cell r="R1074" t="str">
            <v>classes</v>
          </cell>
          <cell r="T1074">
            <v>4520.2388000000001</v>
          </cell>
          <cell r="U1074">
            <v>1</v>
          </cell>
          <cell r="V1074">
            <v>187589.91020000001</v>
          </cell>
          <cell r="W1074">
            <v>187589.91020000001</v>
          </cell>
          <cell r="X1074">
            <v>0</v>
          </cell>
          <cell r="Y1074">
            <v>0</v>
          </cell>
          <cell r="Z1074">
            <v>375179.82040000003</v>
          </cell>
          <cell r="AA1074">
            <v>187589.91020000001</v>
          </cell>
          <cell r="AB1074">
            <v>187589.91020000001</v>
          </cell>
          <cell r="AC1074">
            <v>0</v>
          </cell>
          <cell r="AD1074">
            <v>0</v>
          </cell>
          <cell r="AE1074">
            <v>375179.82040000003</v>
          </cell>
          <cell r="AF1074">
            <v>0</v>
          </cell>
          <cell r="AG1074">
            <v>0</v>
          </cell>
          <cell r="AH1074">
            <v>0</v>
          </cell>
          <cell r="AI1074">
            <v>0</v>
          </cell>
          <cell r="AJ1074">
            <v>0</v>
          </cell>
          <cell r="AK1074">
            <v>0</v>
          </cell>
          <cell r="AL1074">
            <v>0</v>
          </cell>
        </row>
        <row r="1075">
          <cell r="B1075" t="str">
            <v>SNIES</v>
          </cell>
          <cell r="C1075" t="str">
            <v>A1A</v>
          </cell>
          <cell r="D1075" t="str">
            <v>A1AJ</v>
          </cell>
          <cell r="E1075" t="str">
            <v>EP/DUBR</v>
          </cell>
          <cell r="F1075" t="str">
            <v>SNIES</v>
          </cell>
          <cell r="G1075">
            <v>22</v>
          </cell>
          <cell r="H1075" t="str">
            <v>EP Dubréka construction classes +bur+mag</v>
          </cell>
          <cell r="I1075" t="str">
            <v>SNIES</v>
          </cell>
          <cell r="K1075" t="str">
            <v>BID 3</v>
          </cell>
          <cell r="L1075" t="str">
            <v>AON</v>
          </cell>
          <cell r="M1075">
            <v>16.5</v>
          </cell>
          <cell r="N1075">
            <v>16.5</v>
          </cell>
          <cell r="Q1075">
            <v>33</v>
          </cell>
          <cell r="R1075" t="str">
            <v>classes</v>
          </cell>
          <cell r="T1075">
            <v>62248.246500000001</v>
          </cell>
          <cell r="U1075">
            <v>0.83399999999999996</v>
          </cell>
          <cell r="V1075">
            <v>1027096.06725</v>
          </cell>
          <cell r="W1075">
            <v>1027096.06725</v>
          </cell>
          <cell r="X1075">
            <v>0</v>
          </cell>
          <cell r="Y1075">
            <v>0</v>
          </cell>
          <cell r="Z1075">
            <v>2054192.1344999999</v>
          </cell>
          <cell r="AA1075">
            <v>856598.12008649996</v>
          </cell>
          <cell r="AB1075">
            <v>856598.12008649996</v>
          </cell>
          <cell r="AC1075">
            <v>0</v>
          </cell>
          <cell r="AD1075">
            <v>0</v>
          </cell>
          <cell r="AE1075">
            <v>1713196.2401729999</v>
          </cell>
          <cell r="AF1075">
            <v>170497.94716350001</v>
          </cell>
          <cell r="AG1075">
            <v>170497.94716350001</v>
          </cell>
          <cell r="AH1075">
            <v>0</v>
          </cell>
          <cell r="AI1075">
            <v>0</v>
          </cell>
          <cell r="AJ1075">
            <v>340995.89432700002</v>
          </cell>
          <cell r="AK1075">
            <v>0</v>
          </cell>
          <cell r="AL1075">
            <v>0</v>
          </cell>
        </row>
        <row r="1076">
          <cell r="B1076" t="str">
            <v>SNIES</v>
          </cell>
          <cell r="C1076" t="str">
            <v>A1A</v>
          </cell>
          <cell r="D1076" t="str">
            <v>A1AJ</v>
          </cell>
          <cell r="E1076" t="str">
            <v>EP/BOFF</v>
          </cell>
          <cell r="F1076" t="str">
            <v>SNIES</v>
          </cell>
          <cell r="G1076">
            <v>22</v>
          </cell>
          <cell r="H1076" t="str">
            <v>EP Boffa construction classes +bur+mag</v>
          </cell>
          <cell r="I1076" t="str">
            <v>SNIES</v>
          </cell>
          <cell r="K1076" t="str">
            <v>BID 3</v>
          </cell>
          <cell r="L1076" t="str">
            <v>AON</v>
          </cell>
          <cell r="M1076">
            <v>15</v>
          </cell>
          <cell r="N1076">
            <v>15</v>
          </cell>
          <cell r="Q1076">
            <v>30</v>
          </cell>
          <cell r="R1076" t="str">
            <v>classes</v>
          </cell>
          <cell r="T1076">
            <v>62248.246500000001</v>
          </cell>
          <cell r="U1076">
            <v>0.83399999999999996</v>
          </cell>
          <cell r="V1076">
            <v>933723.69750000001</v>
          </cell>
          <cell r="W1076">
            <v>933723.69750000001</v>
          </cell>
          <cell r="X1076">
            <v>0</v>
          </cell>
          <cell r="Y1076">
            <v>0</v>
          </cell>
          <cell r="Z1076">
            <v>1867447.395</v>
          </cell>
          <cell r="AA1076">
            <v>778725.56371499994</v>
          </cell>
          <cell r="AB1076">
            <v>778725.56371499994</v>
          </cell>
          <cell r="AC1076">
            <v>0</v>
          </cell>
          <cell r="AD1076">
            <v>0</v>
          </cell>
          <cell r="AE1076">
            <v>1557451.1274299999</v>
          </cell>
          <cell r="AF1076">
            <v>154998.13378500007</v>
          </cell>
          <cell r="AG1076">
            <v>154998.13378500007</v>
          </cell>
          <cell r="AH1076">
            <v>0</v>
          </cell>
          <cell r="AI1076">
            <v>0</v>
          </cell>
          <cell r="AJ1076">
            <v>309996.26757000014</v>
          </cell>
          <cell r="AK1076">
            <v>0</v>
          </cell>
          <cell r="AL1076">
            <v>0</v>
          </cell>
        </row>
        <row r="1077">
          <cell r="B1077" t="str">
            <v>SNIES</v>
          </cell>
          <cell r="C1077" t="str">
            <v>A1A</v>
          </cell>
          <cell r="D1077" t="str">
            <v>A1AJ</v>
          </cell>
          <cell r="E1077" t="str">
            <v>EP/BOKE</v>
          </cell>
          <cell r="F1077" t="str">
            <v>SNIES</v>
          </cell>
          <cell r="G1077">
            <v>22</v>
          </cell>
          <cell r="H1077" t="str">
            <v>EP Boké construction classes +bur+mag</v>
          </cell>
          <cell r="I1077" t="str">
            <v>SNIES</v>
          </cell>
          <cell r="K1077" t="str">
            <v>BID 3</v>
          </cell>
          <cell r="L1077" t="str">
            <v>AON</v>
          </cell>
          <cell r="M1077">
            <v>25.5</v>
          </cell>
          <cell r="N1077">
            <v>25.5</v>
          </cell>
          <cell r="Q1077">
            <v>51</v>
          </cell>
          <cell r="R1077" t="str">
            <v>classes</v>
          </cell>
          <cell r="T1077">
            <v>62248.246500000001</v>
          </cell>
          <cell r="U1077">
            <v>0.83399999999999996</v>
          </cell>
          <cell r="V1077">
            <v>1587330.28575</v>
          </cell>
          <cell r="W1077">
            <v>1587330.28575</v>
          </cell>
          <cell r="X1077">
            <v>0</v>
          </cell>
          <cell r="Y1077">
            <v>0</v>
          </cell>
          <cell r="Z1077">
            <v>3174660.5715000001</v>
          </cell>
          <cell r="AA1077">
            <v>1323833.4583155001</v>
          </cell>
          <cell r="AB1077">
            <v>1323833.4583155001</v>
          </cell>
          <cell r="AC1077">
            <v>0</v>
          </cell>
          <cell r="AD1077">
            <v>0</v>
          </cell>
          <cell r="AE1077">
            <v>2647666.9166310001</v>
          </cell>
          <cell r="AF1077">
            <v>263496.82743449998</v>
          </cell>
          <cell r="AG1077">
            <v>263496.82743449998</v>
          </cell>
          <cell r="AH1077">
            <v>0</v>
          </cell>
          <cell r="AI1077">
            <v>0</v>
          </cell>
          <cell r="AJ1077">
            <v>526993.65486899996</v>
          </cell>
          <cell r="AK1077">
            <v>0</v>
          </cell>
          <cell r="AL1077">
            <v>0</v>
          </cell>
        </row>
        <row r="1078">
          <cell r="B1078" t="str">
            <v>SNIES</v>
          </cell>
          <cell r="C1078" t="str">
            <v>A1A</v>
          </cell>
          <cell r="D1078" t="str">
            <v>A1AJ</v>
          </cell>
          <cell r="E1078" t="str">
            <v>EP/GAOU</v>
          </cell>
          <cell r="F1078" t="str">
            <v>SNIES</v>
          </cell>
          <cell r="G1078">
            <v>22</v>
          </cell>
          <cell r="H1078" t="str">
            <v>EP Gaoual construction classes +bur+mag</v>
          </cell>
          <cell r="I1078" t="str">
            <v>SNIES</v>
          </cell>
          <cell r="K1078" t="str">
            <v>BID 3</v>
          </cell>
          <cell r="L1078" t="str">
            <v>AON</v>
          </cell>
          <cell r="M1078">
            <v>18</v>
          </cell>
          <cell r="N1078">
            <v>18</v>
          </cell>
          <cell r="Q1078">
            <v>36</v>
          </cell>
          <cell r="R1078" t="str">
            <v>classes</v>
          </cell>
          <cell r="T1078">
            <v>62248.246500000001</v>
          </cell>
          <cell r="U1078">
            <v>0.83399999999999996</v>
          </cell>
          <cell r="V1078">
            <v>1120468.4369999999</v>
          </cell>
          <cell r="W1078">
            <v>1120468.4369999999</v>
          </cell>
          <cell r="X1078">
            <v>0</v>
          </cell>
          <cell r="Y1078">
            <v>0</v>
          </cell>
          <cell r="Z1078">
            <v>2240936.8739999998</v>
          </cell>
          <cell r="AA1078">
            <v>934470.67645799986</v>
          </cell>
          <cell r="AB1078">
            <v>934470.67645799986</v>
          </cell>
          <cell r="AC1078">
            <v>0</v>
          </cell>
          <cell r="AD1078">
            <v>0</v>
          </cell>
          <cell r="AE1078">
            <v>1868941.3529159997</v>
          </cell>
          <cell r="AF1078">
            <v>185997.76054200006</v>
          </cell>
          <cell r="AG1078">
            <v>185997.76054200006</v>
          </cell>
          <cell r="AH1078">
            <v>0</v>
          </cell>
          <cell r="AI1078">
            <v>0</v>
          </cell>
          <cell r="AJ1078">
            <v>371995.52108400012</v>
          </cell>
          <cell r="AK1078">
            <v>0</v>
          </cell>
          <cell r="AL1078">
            <v>0</v>
          </cell>
        </row>
        <row r="1079">
          <cell r="B1079" t="str">
            <v>SNIES</v>
          </cell>
          <cell r="C1079" t="str">
            <v>A1A</v>
          </cell>
          <cell r="D1079" t="str">
            <v>A1AJ</v>
          </cell>
          <cell r="E1079" t="str">
            <v>EP/DUBR</v>
          </cell>
          <cell r="F1079" t="str">
            <v>SNIES</v>
          </cell>
          <cell r="G1079">
            <v>22</v>
          </cell>
          <cell r="H1079" t="str">
            <v>EP Dubréka réhabilitation classes +bur+mag</v>
          </cell>
          <cell r="I1079" t="str">
            <v>SNIES</v>
          </cell>
          <cell r="K1079" t="str">
            <v>BID 3</v>
          </cell>
          <cell r="L1079" t="str">
            <v>AON</v>
          </cell>
          <cell r="M1079">
            <v>16</v>
          </cell>
          <cell r="N1079">
            <v>16</v>
          </cell>
          <cell r="Q1079">
            <v>32</v>
          </cell>
          <cell r="R1079" t="str">
            <v>classes</v>
          </cell>
          <cell r="T1079">
            <v>37348.947899999999</v>
          </cell>
          <cell r="U1079">
            <v>0.83399999999999996</v>
          </cell>
          <cell r="V1079">
            <v>597583.16639999999</v>
          </cell>
          <cell r="W1079">
            <v>597583.16639999999</v>
          </cell>
          <cell r="X1079">
            <v>0</v>
          </cell>
          <cell r="Y1079">
            <v>0</v>
          </cell>
          <cell r="Z1079">
            <v>1195166.3328</v>
          </cell>
          <cell r="AA1079">
            <v>498384.36077759997</v>
          </cell>
          <cell r="AB1079">
            <v>498384.36077759997</v>
          </cell>
          <cell r="AC1079">
            <v>0</v>
          </cell>
          <cell r="AD1079">
            <v>0</v>
          </cell>
          <cell r="AE1079">
            <v>996768.72155519994</v>
          </cell>
          <cell r="AF1079">
            <v>99198.805622400017</v>
          </cell>
          <cell r="AG1079">
            <v>99198.805622400017</v>
          </cell>
          <cell r="AH1079">
            <v>0</v>
          </cell>
          <cell r="AI1079">
            <v>0</v>
          </cell>
          <cell r="AJ1079">
            <v>198397.61124480003</v>
          </cell>
          <cell r="AK1079">
            <v>0</v>
          </cell>
          <cell r="AL1079">
            <v>0</v>
          </cell>
        </row>
        <row r="1080">
          <cell r="B1080" t="str">
            <v>SNIES</v>
          </cell>
          <cell r="C1080" t="str">
            <v>A1A</v>
          </cell>
          <cell r="D1080" t="str">
            <v>A1AJ</v>
          </cell>
          <cell r="E1080" t="str">
            <v>EP/BOFF</v>
          </cell>
          <cell r="F1080" t="str">
            <v>SNIES</v>
          </cell>
          <cell r="G1080">
            <v>22</v>
          </cell>
          <cell r="H1080" t="str">
            <v>EP Boffa réhabilitation classes +bur+mag</v>
          </cell>
          <cell r="I1080" t="str">
            <v>SNIES</v>
          </cell>
          <cell r="K1080" t="str">
            <v>BID 3</v>
          </cell>
          <cell r="L1080" t="str">
            <v>AON</v>
          </cell>
          <cell r="M1080">
            <v>19.5</v>
          </cell>
          <cell r="N1080">
            <v>19.5</v>
          </cell>
          <cell r="Q1080">
            <v>39</v>
          </cell>
          <cell r="R1080" t="str">
            <v>classes</v>
          </cell>
          <cell r="T1080">
            <v>37348.947899999999</v>
          </cell>
          <cell r="U1080">
            <v>0.83399999999999996</v>
          </cell>
          <cell r="V1080">
            <v>728304.48404999997</v>
          </cell>
          <cell r="W1080">
            <v>728304.48404999997</v>
          </cell>
          <cell r="X1080">
            <v>0</v>
          </cell>
          <cell r="Y1080">
            <v>0</v>
          </cell>
          <cell r="Z1080">
            <v>1456608.9680999999</v>
          </cell>
          <cell r="AA1080">
            <v>607405.93969769997</v>
          </cell>
          <cell r="AB1080">
            <v>607405.93969769997</v>
          </cell>
          <cell r="AC1080">
            <v>0</v>
          </cell>
          <cell r="AD1080">
            <v>0</v>
          </cell>
          <cell r="AE1080">
            <v>1214811.8793953999</v>
          </cell>
          <cell r="AF1080">
            <v>120898.5443523</v>
          </cell>
          <cell r="AG1080">
            <v>120898.5443523</v>
          </cell>
          <cell r="AH1080">
            <v>0</v>
          </cell>
          <cell r="AI1080">
            <v>0</v>
          </cell>
          <cell r="AJ1080">
            <v>241797.0887046</v>
          </cell>
          <cell r="AK1080">
            <v>0</v>
          </cell>
          <cell r="AL1080">
            <v>0</v>
          </cell>
        </row>
        <row r="1081">
          <cell r="B1081" t="str">
            <v>SNIES</v>
          </cell>
          <cell r="C1081" t="str">
            <v>A1A</v>
          </cell>
          <cell r="D1081" t="str">
            <v>A1AJ</v>
          </cell>
          <cell r="E1081" t="str">
            <v>EP/BOKE</v>
          </cell>
          <cell r="F1081" t="str">
            <v>SNIES</v>
          </cell>
          <cell r="G1081">
            <v>22</v>
          </cell>
          <cell r="H1081" t="str">
            <v>EP Boké réhabilitation classes +bur+mag</v>
          </cell>
          <cell r="I1081" t="str">
            <v>SNIES</v>
          </cell>
          <cell r="K1081" t="str">
            <v>BID 3</v>
          </cell>
          <cell r="L1081" t="str">
            <v>AON</v>
          </cell>
          <cell r="M1081">
            <v>16</v>
          </cell>
          <cell r="N1081">
            <v>16</v>
          </cell>
          <cell r="Q1081">
            <v>32</v>
          </cell>
          <cell r="R1081" t="str">
            <v>classes</v>
          </cell>
          <cell r="T1081">
            <v>37348.947899999999</v>
          </cell>
          <cell r="U1081">
            <v>0.83399999999999996</v>
          </cell>
          <cell r="V1081">
            <v>597583.16639999999</v>
          </cell>
          <cell r="W1081">
            <v>597583.16639999999</v>
          </cell>
          <cell r="X1081">
            <v>0</v>
          </cell>
          <cell r="Y1081">
            <v>0</v>
          </cell>
          <cell r="Z1081">
            <v>1195166.3328</v>
          </cell>
          <cell r="AA1081">
            <v>498384.36077759997</v>
          </cell>
          <cell r="AB1081">
            <v>498384.36077759997</v>
          </cell>
          <cell r="AC1081">
            <v>0</v>
          </cell>
          <cell r="AD1081">
            <v>0</v>
          </cell>
          <cell r="AE1081">
            <v>996768.72155519994</v>
          </cell>
          <cell r="AF1081">
            <v>99198.805622400017</v>
          </cell>
          <cell r="AG1081">
            <v>99198.805622400017</v>
          </cell>
          <cell r="AH1081">
            <v>0</v>
          </cell>
          <cell r="AI1081">
            <v>0</v>
          </cell>
          <cell r="AJ1081">
            <v>198397.61124480003</v>
          </cell>
          <cell r="AK1081">
            <v>0</v>
          </cell>
          <cell r="AL1081">
            <v>0</v>
          </cell>
        </row>
        <row r="1082">
          <cell r="B1082" t="str">
            <v>SNIES</v>
          </cell>
          <cell r="C1082" t="str">
            <v>A1A</v>
          </cell>
          <cell r="D1082" t="str">
            <v>A1AJ</v>
          </cell>
          <cell r="E1082" t="str">
            <v>EP/GAOU</v>
          </cell>
          <cell r="F1082" t="str">
            <v>SNIES</v>
          </cell>
          <cell r="G1082">
            <v>22</v>
          </cell>
          <cell r="H1082" t="str">
            <v>EP Gaoual réhabilitation classes +bur+mag</v>
          </cell>
          <cell r="I1082" t="str">
            <v>SNIES</v>
          </cell>
          <cell r="K1082" t="str">
            <v>BID 3</v>
          </cell>
          <cell r="L1082" t="str">
            <v>AON</v>
          </cell>
          <cell r="M1082">
            <v>23.5</v>
          </cell>
          <cell r="N1082">
            <v>23.5</v>
          </cell>
          <cell r="Q1082">
            <v>47</v>
          </cell>
          <cell r="R1082" t="str">
            <v>classes</v>
          </cell>
          <cell r="T1082">
            <v>37348.947899999999</v>
          </cell>
          <cell r="U1082">
            <v>0.83399999999999996</v>
          </cell>
          <cell r="V1082">
            <v>877700.27564999997</v>
          </cell>
          <cell r="W1082">
            <v>877700.27564999997</v>
          </cell>
          <cell r="X1082">
            <v>0</v>
          </cell>
          <cell r="Y1082">
            <v>0</v>
          </cell>
          <cell r="Z1082">
            <v>1755400.5512999999</v>
          </cell>
          <cell r="AA1082">
            <v>732002.0298920999</v>
          </cell>
          <cell r="AB1082">
            <v>732002.0298920999</v>
          </cell>
          <cell r="AC1082">
            <v>0</v>
          </cell>
          <cell r="AD1082">
            <v>0</v>
          </cell>
          <cell r="AE1082">
            <v>1464004.0597841998</v>
          </cell>
          <cell r="AF1082">
            <v>145698.24575790006</v>
          </cell>
          <cell r="AG1082">
            <v>145698.24575790006</v>
          </cell>
          <cell r="AH1082">
            <v>0</v>
          </cell>
          <cell r="AI1082">
            <v>0</v>
          </cell>
          <cell r="AJ1082">
            <v>291396.49151580012</v>
          </cell>
          <cell r="AK1082">
            <v>0</v>
          </cell>
          <cell r="AL1082">
            <v>0</v>
          </cell>
        </row>
        <row r="1083">
          <cell r="B1083" t="str">
            <v>SNIES</v>
          </cell>
          <cell r="C1083" t="str">
            <v>A1A</v>
          </cell>
          <cell r="D1083" t="str">
            <v>A1AJ</v>
          </cell>
          <cell r="E1083" t="str">
            <v>EP/DUBR</v>
          </cell>
          <cell r="F1083" t="str">
            <v>SNIES</v>
          </cell>
          <cell r="G1083">
            <v>23</v>
          </cell>
          <cell r="H1083" t="str">
            <v>EP Dubréka equipement et mobilier</v>
          </cell>
          <cell r="I1083" t="str">
            <v>SNIES</v>
          </cell>
          <cell r="K1083" t="str">
            <v>BID 3</v>
          </cell>
          <cell r="L1083" t="str">
            <v>AON</v>
          </cell>
          <cell r="N1083">
            <v>65</v>
          </cell>
          <cell r="Q1083">
            <v>65</v>
          </cell>
          <cell r="R1083" t="str">
            <v>lot</v>
          </cell>
          <cell r="T1083">
            <v>6710.7186666666666</v>
          </cell>
          <cell r="U1083">
            <v>1</v>
          </cell>
          <cell r="V1083">
            <v>0</v>
          </cell>
          <cell r="W1083">
            <v>436196.71333333332</v>
          </cell>
          <cell r="X1083">
            <v>0</v>
          </cell>
          <cell r="Y1083">
            <v>0</v>
          </cell>
          <cell r="Z1083">
            <v>436196.71333333332</v>
          </cell>
          <cell r="AA1083">
            <v>0</v>
          </cell>
          <cell r="AB1083">
            <v>436196.71333333332</v>
          </cell>
          <cell r="AC1083">
            <v>0</v>
          </cell>
          <cell r="AD1083">
            <v>0</v>
          </cell>
          <cell r="AE1083">
            <v>436196.71333333332</v>
          </cell>
          <cell r="AF1083">
            <v>0</v>
          </cell>
          <cell r="AG1083">
            <v>0</v>
          </cell>
          <cell r="AH1083">
            <v>0</v>
          </cell>
          <cell r="AI1083">
            <v>0</v>
          </cell>
          <cell r="AJ1083">
            <v>0</v>
          </cell>
          <cell r="AK1083">
            <v>0</v>
          </cell>
          <cell r="AL1083">
            <v>0</v>
          </cell>
        </row>
        <row r="1084">
          <cell r="B1084" t="str">
            <v>SNIES</v>
          </cell>
          <cell r="C1084" t="str">
            <v>A1A</v>
          </cell>
          <cell r="D1084" t="str">
            <v>A1AJ</v>
          </cell>
          <cell r="E1084" t="str">
            <v>EP/BOFF</v>
          </cell>
          <cell r="F1084" t="str">
            <v>SNIES</v>
          </cell>
          <cell r="G1084">
            <v>23</v>
          </cell>
          <cell r="H1084" t="str">
            <v xml:space="preserve">EP Boffa equipement et mobilier </v>
          </cell>
          <cell r="I1084" t="str">
            <v>SNIES</v>
          </cell>
          <cell r="K1084" t="str">
            <v>BID 3</v>
          </cell>
          <cell r="L1084" t="str">
            <v>AON</v>
          </cell>
          <cell r="N1084">
            <v>69</v>
          </cell>
          <cell r="Q1084">
            <v>69</v>
          </cell>
          <cell r="R1084" t="str">
            <v>lot</v>
          </cell>
          <cell r="T1084">
            <v>6710.7186666666666</v>
          </cell>
          <cell r="U1084">
            <v>1</v>
          </cell>
          <cell r="V1084">
            <v>0</v>
          </cell>
          <cell r="W1084">
            <v>463039.58799999999</v>
          </cell>
          <cell r="X1084">
            <v>0</v>
          </cell>
          <cell r="Y1084">
            <v>0</v>
          </cell>
          <cell r="Z1084">
            <v>463039.58799999999</v>
          </cell>
          <cell r="AA1084">
            <v>0</v>
          </cell>
          <cell r="AB1084">
            <v>463039.58799999999</v>
          </cell>
          <cell r="AC1084">
            <v>0</v>
          </cell>
          <cell r="AD1084">
            <v>0</v>
          </cell>
          <cell r="AE1084">
            <v>463039.58799999999</v>
          </cell>
          <cell r="AF1084">
            <v>0</v>
          </cell>
          <cell r="AG1084">
            <v>0</v>
          </cell>
          <cell r="AH1084">
            <v>0</v>
          </cell>
          <cell r="AI1084">
            <v>0</v>
          </cell>
          <cell r="AJ1084">
            <v>0</v>
          </cell>
          <cell r="AK1084">
            <v>0</v>
          </cell>
          <cell r="AL1084">
            <v>0</v>
          </cell>
        </row>
        <row r="1085">
          <cell r="B1085" t="str">
            <v>SNIES</v>
          </cell>
          <cell r="C1085" t="str">
            <v>A1A</v>
          </cell>
          <cell r="D1085" t="str">
            <v>A1AJ</v>
          </cell>
          <cell r="E1085" t="str">
            <v>EP/BOKE</v>
          </cell>
          <cell r="F1085" t="str">
            <v>SNIES</v>
          </cell>
          <cell r="G1085">
            <v>23</v>
          </cell>
          <cell r="H1085" t="str">
            <v xml:space="preserve">EP Boké equipement et mobilier </v>
          </cell>
          <cell r="I1085" t="str">
            <v>SNIES</v>
          </cell>
          <cell r="K1085" t="str">
            <v>BID 3</v>
          </cell>
          <cell r="L1085" t="str">
            <v>AON</v>
          </cell>
          <cell r="N1085">
            <v>83</v>
          </cell>
          <cell r="Q1085">
            <v>83</v>
          </cell>
          <cell r="R1085" t="str">
            <v>lot</v>
          </cell>
          <cell r="T1085">
            <v>6710.7186666666666</v>
          </cell>
          <cell r="U1085">
            <v>1</v>
          </cell>
          <cell r="V1085">
            <v>0</v>
          </cell>
          <cell r="W1085">
            <v>556989.64933333336</v>
          </cell>
          <cell r="X1085">
            <v>0</v>
          </cell>
          <cell r="Y1085">
            <v>0</v>
          </cell>
          <cell r="Z1085">
            <v>556989.64933333336</v>
          </cell>
          <cell r="AA1085">
            <v>0</v>
          </cell>
          <cell r="AB1085">
            <v>556989.64933333336</v>
          </cell>
          <cell r="AC1085">
            <v>0</v>
          </cell>
          <cell r="AD1085">
            <v>0</v>
          </cell>
          <cell r="AE1085">
            <v>556989.64933333336</v>
          </cell>
          <cell r="AF1085">
            <v>0</v>
          </cell>
          <cell r="AG1085">
            <v>0</v>
          </cell>
          <cell r="AH1085">
            <v>0</v>
          </cell>
          <cell r="AI1085">
            <v>0</v>
          </cell>
          <cell r="AJ1085">
            <v>0</v>
          </cell>
          <cell r="AK1085">
            <v>0</v>
          </cell>
          <cell r="AL1085">
            <v>0</v>
          </cell>
        </row>
        <row r="1086">
          <cell r="B1086" t="str">
            <v>SNIES</v>
          </cell>
          <cell r="C1086" t="str">
            <v>A1A</v>
          </cell>
          <cell r="D1086" t="str">
            <v>A1AJ</v>
          </cell>
          <cell r="E1086" t="str">
            <v>EP/GAOU</v>
          </cell>
          <cell r="F1086" t="str">
            <v>SNIES</v>
          </cell>
          <cell r="G1086">
            <v>23</v>
          </cell>
          <cell r="H1086" t="str">
            <v xml:space="preserve">EP Gaoual equipement et mobilier </v>
          </cell>
          <cell r="I1086" t="str">
            <v>SNIES</v>
          </cell>
          <cell r="K1086" t="str">
            <v>BID 3</v>
          </cell>
          <cell r="L1086" t="str">
            <v>AON</v>
          </cell>
          <cell r="N1086">
            <v>83</v>
          </cell>
          <cell r="Q1086">
            <v>83</v>
          </cell>
          <cell r="R1086" t="str">
            <v>lot</v>
          </cell>
          <cell r="T1086">
            <v>6710.7186666666666</v>
          </cell>
          <cell r="U1086">
            <v>1</v>
          </cell>
          <cell r="V1086">
            <v>0</v>
          </cell>
          <cell r="W1086">
            <v>556989.64933333336</v>
          </cell>
          <cell r="X1086">
            <v>0</v>
          </cell>
          <cell r="Y1086">
            <v>0</v>
          </cell>
          <cell r="Z1086">
            <v>556989.64933333336</v>
          </cell>
          <cell r="AA1086">
            <v>0</v>
          </cell>
          <cell r="AB1086">
            <v>556989.64933333336</v>
          </cell>
          <cell r="AC1086">
            <v>0</v>
          </cell>
          <cell r="AD1086">
            <v>0</v>
          </cell>
          <cell r="AE1086">
            <v>556989.64933333336</v>
          </cell>
          <cell r="AF1086">
            <v>0</v>
          </cell>
          <cell r="AG1086">
            <v>0</v>
          </cell>
          <cell r="AH1086">
            <v>0</v>
          </cell>
          <cell r="AI1086">
            <v>0</v>
          </cell>
          <cell r="AJ1086">
            <v>0</v>
          </cell>
          <cell r="AK1086">
            <v>0</v>
          </cell>
          <cell r="AL1086">
            <v>0</v>
          </cell>
        </row>
        <row r="1087">
          <cell r="B1087" t="str">
            <v>SNIES</v>
          </cell>
          <cell r="C1087" t="str">
            <v>A1A</v>
          </cell>
          <cell r="D1087" t="str">
            <v>A1AJ</v>
          </cell>
          <cell r="E1087" t="str">
            <v>EP/DUBR</v>
          </cell>
          <cell r="F1087" t="str">
            <v>SNIES</v>
          </cell>
          <cell r="G1087">
            <v>23</v>
          </cell>
          <cell r="H1087" t="str">
            <v>EP Dubréka motocyclettes</v>
          </cell>
          <cell r="I1087" t="str">
            <v>SNIES</v>
          </cell>
          <cell r="K1087" t="str">
            <v>BID 3</v>
          </cell>
          <cell r="L1087" t="str">
            <v>AON</v>
          </cell>
          <cell r="N1087">
            <v>20</v>
          </cell>
          <cell r="Q1087">
            <v>20</v>
          </cell>
          <cell r="R1087" t="str">
            <v>lot</v>
          </cell>
          <cell r="T1087">
            <v>8109.2</v>
          </cell>
          <cell r="U1087">
            <v>1</v>
          </cell>
          <cell r="V1087">
            <v>0</v>
          </cell>
          <cell r="W1087">
            <v>162184</v>
          </cell>
          <cell r="X1087">
            <v>0</v>
          </cell>
          <cell r="Y1087">
            <v>0</v>
          </cell>
          <cell r="Z1087">
            <v>162184</v>
          </cell>
          <cell r="AA1087">
            <v>0</v>
          </cell>
          <cell r="AB1087">
            <v>162184</v>
          </cell>
          <cell r="AC1087">
            <v>0</v>
          </cell>
          <cell r="AD1087">
            <v>0</v>
          </cell>
          <cell r="AE1087">
            <v>162184</v>
          </cell>
          <cell r="AF1087">
            <v>0</v>
          </cell>
          <cell r="AG1087">
            <v>0</v>
          </cell>
          <cell r="AH1087">
            <v>0</v>
          </cell>
          <cell r="AI1087">
            <v>0</v>
          </cell>
          <cell r="AJ1087">
            <v>0</v>
          </cell>
          <cell r="AK1087">
            <v>0</v>
          </cell>
          <cell r="AL1087">
            <v>0</v>
          </cell>
        </row>
        <row r="1088">
          <cell r="B1088" t="str">
            <v>SNIES</v>
          </cell>
          <cell r="C1088" t="str">
            <v>A1A</v>
          </cell>
          <cell r="D1088" t="str">
            <v>A1AJ</v>
          </cell>
          <cell r="E1088" t="str">
            <v>EP/BOFF</v>
          </cell>
          <cell r="F1088" t="str">
            <v>SNIES</v>
          </cell>
          <cell r="G1088">
            <v>23</v>
          </cell>
          <cell r="H1088" t="str">
            <v xml:space="preserve">EP Boffa motocyclettes </v>
          </cell>
          <cell r="I1088" t="str">
            <v>SNIES</v>
          </cell>
          <cell r="K1088" t="str">
            <v>BID 3</v>
          </cell>
          <cell r="L1088" t="str">
            <v>AON</v>
          </cell>
          <cell r="N1088">
            <v>23</v>
          </cell>
          <cell r="Q1088">
            <v>23</v>
          </cell>
          <cell r="R1088" t="str">
            <v>lot</v>
          </cell>
          <cell r="T1088">
            <v>8109.2</v>
          </cell>
          <cell r="U1088">
            <v>1</v>
          </cell>
          <cell r="V1088">
            <v>0</v>
          </cell>
          <cell r="W1088">
            <v>186511.6</v>
          </cell>
          <cell r="X1088">
            <v>0</v>
          </cell>
          <cell r="Y1088">
            <v>0</v>
          </cell>
          <cell r="Z1088">
            <v>186511.6</v>
          </cell>
          <cell r="AA1088">
            <v>0</v>
          </cell>
          <cell r="AB1088">
            <v>186511.6</v>
          </cell>
          <cell r="AC1088">
            <v>0</v>
          </cell>
          <cell r="AD1088">
            <v>0</v>
          </cell>
          <cell r="AE1088">
            <v>186511.6</v>
          </cell>
          <cell r="AF1088">
            <v>0</v>
          </cell>
          <cell r="AG1088">
            <v>0</v>
          </cell>
          <cell r="AH1088">
            <v>0</v>
          </cell>
          <cell r="AI1088">
            <v>0</v>
          </cell>
          <cell r="AJ1088">
            <v>0</v>
          </cell>
          <cell r="AK1088">
            <v>0</v>
          </cell>
          <cell r="AL1088">
            <v>0</v>
          </cell>
        </row>
        <row r="1089">
          <cell r="B1089" t="str">
            <v>SNIES</v>
          </cell>
          <cell r="C1089" t="str">
            <v>A1A</v>
          </cell>
          <cell r="D1089" t="str">
            <v>A1AJ</v>
          </cell>
          <cell r="E1089" t="str">
            <v>EP/BOKE</v>
          </cell>
          <cell r="F1089" t="str">
            <v>SNIES</v>
          </cell>
          <cell r="G1089">
            <v>23</v>
          </cell>
          <cell r="H1089" t="str">
            <v xml:space="preserve">EP Boké motocyclettes </v>
          </cell>
          <cell r="I1089" t="str">
            <v>SNIES</v>
          </cell>
          <cell r="K1089" t="str">
            <v>BID 3</v>
          </cell>
          <cell r="L1089" t="str">
            <v>AON</v>
          </cell>
          <cell r="N1089">
            <v>25</v>
          </cell>
          <cell r="Q1089">
            <v>25</v>
          </cell>
          <cell r="R1089" t="str">
            <v>lot</v>
          </cell>
          <cell r="T1089">
            <v>8109.2</v>
          </cell>
          <cell r="U1089">
            <v>1</v>
          </cell>
          <cell r="V1089">
            <v>0</v>
          </cell>
          <cell r="W1089">
            <v>202730</v>
          </cell>
          <cell r="X1089">
            <v>0</v>
          </cell>
          <cell r="Y1089">
            <v>0</v>
          </cell>
          <cell r="Z1089">
            <v>202730</v>
          </cell>
          <cell r="AA1089">
            <v>0</v>
          </cell>
          <cell r="AB1089">
            <v>202730</v>
          </cell>
          <cell r="AC1089">
            <v>0</v>
          </cell>
          <cell r="AD1089">
            <v>0</v>
          </cell>
          <cell r="AE1089">
            <v>202730</v>
          </cell>
          <cell r="AF1089">
            <v>0</v>
          </cell>
          <cell r="AG1089">
            <v>0</v>
          </cell>
          <cell r="AH1089">
            <v>0</v>
          </cell>
          <cell r="AI1089">
            <v>0</v>
          </cell>
          <cell r="AJ1089">
            <v>0</v>
          </cell>
          <cell r="AK1089">
            <v>0</v>
          </cell>
          <cell r="AL1089">
            <v>0</v>
          </cell>
        </row>
        <row r="1090">
          <cell r="B1090" t="str">
            <v>SNIES</v>
          </cell>
          <cell r="C1090" t="str">
            <v>A1A</v>
          </cell>
          <cell r="D1090" t="str">
            <v>A1AJ</v>
          </cell>
          <cell r="E1090" t="str">
            <v>EP/GAOU</v>
          </cell>
          <cell r="F1090" t="str">
            <v>SNIES</v>
          </cell>
          <cell r="G1090">
            <v>23</v>
          </cell>
          <cell r="H1090" t="str">
            <v xml:space="preserve">EP Gaoual motocyclettes </v>
          </cell>
          <cell r="I1090" t="str">
            <v>SNIES</v>
          </cell>
          <cell r="K1090" t="str">
            <v>BID 3</v>
          </cell>
          <cell r="L1090" t="str">
            <v>AON</v>
          </cell>
          <cell r="N1090">
            <v>21</v>
          </cell>
          <cell r="Q1090">
            <v>21</v>
          </cell>
          <cell r="R1090" t="str">
            <v>lot</v>
          </cell>
          <cell r="T1090">
            <v>8109.2</v>
          </cell>
          <cell r="U1090">
            <v>1</v>
          </cell>
          <cell r="V1090">
            <v>0</v>
          </cell>
          <cell r="W1090">
            <v>170293.19999999998</v>
          </cell>
          <cell r="X1090">
            <v>0</v>
          </cell>
          <cell r="Y1090">
            <v>0</v>
          </cell>
          <cell r="Z1090">
            <v>170293.19999999998</v>
          </cell>
          <cell r="AA1090">
            <v>0</v>
          </cell>
          <cell r="AB1090">
            <v>170293.19999999998</v>
          </cell>
          <cell r="AC1090">
            <v>0</v>
          </cell>
          <cell r="AD1090">
            <v>0</v>
          </cell>
          <cell r="AE1090">
            <v>170293.19999999998</v>
          </cell>
          <cell r="AF1090">
            <v>0</v>
          </cell>
          <cell r="AG1090">
            <v>0</v>
          </cell>
          <cell r="AH1090">
            <v>0</v>
          </cell>
          <cell r="AI1090">
            <v>0</v>
          </cell>
          <cell r="AJ1090">
            <v>0</v>
          </cell>
          <cell r="AK1090">
            <v>0</v>
          </cell>
          <cell r="AL1090">
            <v>0</v>
          </cell>
        </row>
        <row r="1091">
          <cell r="B1091" t="str">
            <v>SNIES</v>
          </cell>
          <cell r="C1091" t="str">
            <v>A1A</v>
          </cell>
          <cell r="D1091" t="str">
            <v>A1AJ</v>
          </cell>
          <cell r="E1091" t="str">
            <v>EP/DUBR</v>
          </cell>
          <cell r="F1091" t="str">
            <v>SNIES</v>
          </cell>
          <cell r="G1091">
            <v>24</v>
          </cell>
          <cell r="H1091" t="str">
            <v>EP Dubréka matériels didactiques</v>
          </cell>
          <cell r="I1091" t="str">
            <v>SNIES</v>
          </cell>
          <cell r="K1091" t="str">
            <v>BID 3</v>
          </cell>
          <cell r="L1091" t="str">
            <v>AON</v>
          </cell>
          <cell r="N1091">
            <v>65</v>
          </cell>
          <cell r="Q1091">
            <v>65</v>
          </cell>
          <cell r="R1091" t="str">
            <v>lot</v>
          </cell>
          <cell r="T1091">
            <v>11661.456399999999</v>
          </cell>
          <cell r="U1091">
            <v>1</v>
          </cell>
          <cell r="V1091">
            <v>0</v>
          </cell>
          <cell r="W1091">
            <v>757994.66599999997</v>
          </cell>
          <cell r="X1091">
            <v>0</v>
          </cell>
          <cell r="Y1091">
            <v>0</v>
          </cell>
          <cell r="Z1091">
            <v>757994.66599999997</v>
          </cell>
          <cell r="AA1091">
            <v>0</v>
          </cell>
          <cell r="AB1091">
            <v>757994.66599999997</v>
          </cell>
          <cell r="AC1091">
            <v>0</v>
          </cell>
          <cell r="AD1091">
            <v>0</v>
          </cell>
          <cell r="AE1091">
            <v>757994.66599999997</v>
          </cell>
          <cell r="AF1091">
            <v>0</v>
          </cell>
          <cell r="AG1091">
            <v>0</v>
          </cell>
          <cell r="AH1091">
            <v>0</v>
          </cell>
          <cell r="AI1091">
            <v>0</v>
          </cell>
          <cell r="AJ1091">
            <v>0</v>
          </cell>
          <cell r="AK1091">
            <v>0</v>
          </cell>
          <cell r="AL1091">
            <v>0</v>
          </cell>
        </row>
        <row r="1092">
          <cell r="B1092" t="str">
            <v>SNIES</v>
          </cell>
          <cell r="C1092" t="str">
            <v>A1A</v>
          </cell>
          <cell r="D1092" t="str">
            <v>A1AJ</v>
          </cell>
          <cell r="E1092" t="str">
            <v>EP/BOFF</v>
          </cell>
          <cell r="F1092" t="str">
            <v>SNIES</v>
          </cell>
          <cell r="G1092">
            <v>24</v>
          </cell>
          <cell r="H1092" t="str">
            <v xml:space="preserve">EP Boffa matériels didactiques </v>
          </cell>
          <cell r="I1092" t="str">
            <v>SNIES</v>
          </cell>
          <cell r="K1092" t="str">
            <v>BID 3</v>
          </cell>
          <cell r="L1092" t="str">
            <v>AON</v>
          </cell>
          <cell r="N1092">
            <v>69</v>
          </cell>
          <cell r="Q1092">
            <v>69</v>
          </cell>
          <cell r="R1092" t="str">
            <v>lot</v>
          </cell>
          <cell r="T1092">
            <v>11661.456399999999</v>
          </cell>
          <cell r="U1092">
            <v>1</v>
          </cell>
          <cell r="V1092">
            <v>0</v>
          </cell>
          <cell r="W1092">
            <v>804640.49159999995</v>
          </cell>
          <cell r="X1092">
            <v>0</v>
          </cell>
          <cell r="Y1092">
            <v>0</v>
          </cell>
          <cell r="Z1092">
            <v>804640.49159999995</v>
          </cell>
          <cell r="AA1092">
            <v>0</v>
          </cell>
          <cell r="AB1092">
            <v>804640.49159999995</v>
          </cell>
          <cell r="AC1092">
            <v>0</v>
          </cell>
          <cell r="AD1092">
            <v>0</v>
          </cell>
          <cell r="AE1092">
            <v>804640.49159999995</v>
          </cell>
          <cell r="AF1092">
            <v>0</v>
          </cell>
          <cell r="AG1092">
            <v>0</v>
          </cell>
          <cell r="AH1092">
            <v>0</v>
          </cell>
          <cell r="AI1092">
            <v>0</v>
          </cell>
          <cell r="AJ1092">
            <v>0</v>
          </cell>
          <cell r="AK1092">
            <v>0</v>
          </cell>
          <cell r="AL1092">
            <v>0</v>
          </cell>
        </row>
        <row r="1093">
          <cell r="B1093" t="str">
            <v>SNIES</v>
          </cell>
          <cell r="C1093" t="str">
            <v>A1A</v>
          </cell>
          <cell r="D1093" t="str">
            <v>A1AJ</v>
          </cell>
          <cell r="E1093" t="str">
            <v>EP/BOKE</v>
          </cell>
          <cell r="F1093" t="str">
            <v>SNIES</v>
          </cell>
          <cell r="G1093">
            <v>24</v>
          </cell>
          <cell r="H1093" t="str">
            <v xml:space="preserve">EP Boké matériels didactiques </v>
          </cell>
          <cell r="I1093" t="str">
            <v>SNIES</v>
          </cell>
          <cell r="K1093" t="str">
            <v>BID 3</v>
          </cell>
          <cell r="L1093" t="str">
            <v>AON</v>
          </cell>
          <cell r="N1093">
            <v>83</v>
          </cell>
          <cell r="Q1093">
            <v>83</v>
          </cell>
          <cell r="R1093" t="str">
            <v>lot</v>
          </cell>
          <cell r="T1093">
            <v>11661.456399999999</v>
          </cell>
          <cell r="U1093">
            <v>1</v>
          </cell>
          <cell r="V1093">
            <v>0</v>
          </cell>
          <cell r="W1093">
            <v>967900.88119999995</v>
          </cell>
          <cell r="X1093">
            <v>0</v>
          </cell>
          <cell r="Y1093">
            <v>0</v>
          </cell>
          <cell r="Z1093">
            <v>967900.88119999995</v>
          </cell>
          <cell r="AA1093">
            <v>0</v>
          </cell>
          <cell r="AB1093">
            <v>967900.88119999995</v>
          </cell>
          <cell r="AC1093">
            <v>0</v>
          </cell>
          <cell r="AD1093">
            <v>0</v>
          </cell>
          <cell r="AE1093">
            <v>967900.88119999995</v>
          </cell>
          <cell r="AF1093">
            <v>0</v>
          </cell>
          <cell r="AG1093">
            <v>0</v>
          </cell>
          <cell r="AH1093">
            <v>0</v>
          </cell>
          <cell r="AI1093">
            <v>0</v>
          </cell>
          <cell r="AJ1093">
            <v>0</v>
          </cell>
          <cell r="AK1093">
            <v>0</v>
          </cell>
          <cell r="AL1093">
            <v>0</v>
          </cell>
        </row>
        <row r="1094">
          <cell r="B1094" t="str">
            <v>SNIES</v>
          </cell>
          <cell r="C1094" t="str">
            <v>A1A</v>
          </cell>
          <cell r="D1094" t="str">
            <v>A1AJ</v>
          </cell>
          <cell r="E1094" t="str">
            <v>EP/GAOU</v>
          </cell>
          <cell r="F1094" t="str">
            <v>SNIES</v>
          </cell>
          <cell r="G1094">
            <v>24</v>
          </cell>
          <cell r="H1094" t="str">
            <v xml:space="preserve">EP Gaoual matériels didactiques </v>
          </cell>
          <cell r="I1094" t="str">
            <v>SNIES</v>
          </cell>
          <cell r="K1094" t="str">
            <v>BID 3</v>
          </cell>
          <cell r="L1094" t="str">
            <v>AON</v>
          </cell>
          <cell r="N1094">
            <v>83</v>
          </cell>
          <cell r="Q1094">
            <v>83</v>
          </cell>
          <cell r="R1094" t="str">
            <v>lot</v>
          </cell>
          <cell r="T1094">
            <v>11661.456399999999</v>
          </cell>
          <cell r="U1094">
            <v>1</v>
          </cell>
          <cell r="V1094">
            <v>0</v>
          </cell>
          <cell r="W1094">
            <v>967900.88119999995</v>
          </cell>
          <cell r="X1094">
            <v>0</v>
          </cell>
          <cell r="Y1094">
            <v>0</v>
          </cell>
          <cell r="Z1094">
            <v>967900.88119999995</v>
          </cell>
          <cell r="AA1094">
            <v>0</v>
          </cell>
          <cell r="AB1094">
            <v>967900.88119999995</v>
          </cell>
          <cell r="AC1094">
            <v>0</v>
          </cell>
          <cell r="AD1094">
            <v>0</v>
          </cell>
          <cell r="AE1094">
            <v>967900.88119999995</v>
          </cell>
          <cell r="AF1094">
            <v>0</v>
          </cell>
          <cell r="AG1094">
            <v>0</v>
          </cell>
          <cell r="AH1094">
            <v>0</v>
          </cell>
          <cell r="AI1094">
            <v>0</v>
          </cell>
          <cell r="AJ1094">
            <v>0</v>
          </cell>
          <cell r="AK1094">
            <v>0</v>
          </cell>
          <cell r="AL1094">
            <v>0</v>
          </cell>
        </row>
        <row r="1095">
          <cell r="B1095" t="str">
            <v>SNIES</v>
          </cell>
          <cell r="C1095" t="str">
            <v>A1D</v>
          </cell>
          <cell r="D1095" t="str">
            <v>A1DA</v>
          </cell>
          <cell r="E1095" t="str">
            <v>SNIES</v>
          </cell>
          <cell r="F1095" t="str">
            <v>SNIES</v>
          </cell>
          <cell r="G1095">
            <v>15</v>
          </cell>
          <cell r="H1095" t="str">
            <v>Fonctionnement de l'Unité de Gestion du Projet</v>
          </cell>
          <cell r="I1095" t="str">
            <v>SNIES</v>
          </cell>
          <cell r="K1095" t="str">
            <v>BID 3</v>
          </cell>
          <cell r="L1095" t="str">
            <v>AUT</v>
          </cell>
          <cell r="M1095">
            <v>0.25</v>
          </cell>
          <cell r="N1095">
            <v>0.25</v>
          </cell>
          <cell r="O1095">
            <v>0.25</v>
          </cell>
          <cell r="P1095">
            <v>0.25</v>
          </cell>
          <cell r="Q1095">
            <v>1</v>
          </cell>
          <cell r="R1095" t="str">
            <v>forfait</v>
          </cell>
          <cell r="T1095">
            <v>102560.04</v>
          </cell>
          <cell r="U1095">
            <v>1</v>
          </cell>
          <cell r="V1095">
            <v>25640.01</v>
          </cell>
          <cell r="W1095">
            <v>25640.01</v>
          </cell>
          <cell r="X1095">
            <v>25640.01</v>
          </cell>
          <cell r="Y1095">
            <v>25640.01</v>
          </cell>
          <cell r="Z1095">
            <v>102560.04</v>
          </cell>
          <cell r="AA1095">
            <v>25640.01</v>
          </cell>
          <cell r="AB1095">
            <v>25640.01</v>
          </cell>
          <cell r="AC1095">
            <v>25640.01</v>
          </cell>
          <cell r="AD1095">
            <v>25640.01</v>
          </cell>
          <cell r="AE1095">
            <v>102560.04</v>
          </cell>
          <cell r="AF1095">
            <v>0</v>
          </cell>
          <cell r="AG1095">
            <v>0</v>
          </cell>
          <cell r="AH1095">
            <v>0</v>
          </cell>
          <cell r="AI1095">
            <v>0</v>
          </cell>
          <cell r="AJ1095">
            <v>0</v>
          </cell>
          <cell r="AK1095">
            <v>0</v>
          </cell>
          <cell r="AL1095">
            <v>0</v>
          </cell>
        </row>
        <row r="1096">
          <cell r="B1096" t="str">
            <v>SNIES</v>
          </cell>
          <cell r="C1096" t="str">
            <v>B2B</v>
          </cell>
          <cell r="D1096" t="str">
            <v>B2BB</v>
          </cell>
          <cell r="E1096" t="str">
            <v>DNFPPP</v>
          </cell>
          <cell r="F1096" t="str">
            <v>SNIES</v>
          </cell>
          <cell r="G1096">
            <v>12</v>
          </cell>
          <cell r="H1096" t="str">
            <v>Formation initiale de 150 maîtres</v>
          </cell>
          <cell r="I1096" t="str">
            <v>DNFPPP</v>
          </cell>
          <cell r="K1096" t="str">
            <v>BID 3</v>
          </cell>
          <cell r="L1096" t="str">
            <v>AUT</v>
          </cell>
          <cell r="M1096">
            <v>0.5</v>
          </cell>
          <cell r="N1096">
            <v>0.5</v>
          </cell>
          <cell r="Q1096">
            <v>1</v>
          </cell>
          <cell r="R1096" t="str">
            <v>lot</v>
          </cell>
          <cell r="T1096">
            <v>569778</v>
          </cell>
          <cell r="U1096">
            <v>1</v>
          </cell>
          <cell r="V1096">
            <v>284889</v>
          </cell>
          <cell r="W1096">
            <v>284889</v>
          </cell>
          <cell r="X1096">
            <v>0</v>
          </cell>
          <cell r="Y1096">
            <v>0</v>
          </cell>
          <cell r="Z1096">
            <v>569778</v>
          </cell>
          <cell r="AA1096">
            <v>284889</v>
          </cell>
          <cell r="AB1096">
            <v>284889</v>
          </cell>
          <cell r="AC1096">
            <v>0</v>
          </cell>
          <cell r="AD1096">
            <v>0</v>
          </cell>
          <cell r="AE1096">
            <v>569778</v>
          </cell>
          <cell r="AF1096">
            <v>0</v>
          </cell>
          <cell r="AG1096">
            <v>0</v>
          </cell>
          <cell r="AH1096">
            <v>0</v>
          </cell>
          <cell r="AI1096">
            <v>0</v>
          </cell>
          <cell r="AJ1096">
            <v>0</v>
          </cell>
          <cell r="AK1096">
            <v>0</v>
          </cell>
          <cell r="AL1096">
            <v>0</v>
          </cell>
        </row>
        <row r="1097">
          <cell r="B1097" t="str">
            <v>SNIES</v>
          </cell>
          <cell r="C1097" t="str">
            <v>B1A</v>
          </cell>
          <cell r="D1097" t="str">
            <v>B1AE</v>
          </cell>
          <cell r="E1097" t="str">
            <v>DNEE</v>
          </cell>
          <cell r="F1097" t="str">
            <v>SNIES</v>
          </cell>
          <cell r="G1097">
            <v>12</v>
          </cell>
          <cell r="H1097" t="str">
            <v>Formation continue de 150 maîtres</v>
          </cell>
          <cell r="I1097" t="str">
            <v>INRAP</v>
          </cell>
          <cell r="K1097" t="str">
            <v>BID 3</v>
          </cell>
          <cell r="L1097" t="str">
            <v>AUT</v>
          </cell>
          <cell r="M1097">
            <v>0.5</v>
          </cell>
          <cell r="N1097">
            <v>0.5</v>
          </cell>
          <cell r="Q1097">
            <v>1</v>
          </cell>
          <cell r="R1097" t="str">
            <v>lot</v>
          </cell>
          <cell r="T1097">
            <v>569778</v>
          </cell>
          <cell r="U1097">
            <v>1</v>
          </cell>
          <cell r="V1097">
            <v>284889</v>
          </cell>
          <cell r="W1097">
            <v>284889</v>
          </cell>
          <cell r="X1097">
            <v>0</v>
          </cell>
          <cell r="Y1097">
            <v>0</v>
          </cell>
          <cell r="Z1097">
            <v>569778</v>
          </cell>
          <cell r="AA1097">
            <v>284889</v>
          </cell>
          <cell r="AB1097">
            <v>284889</v>
          </cell>
          <cell r="AC1097">
            <v>0</v>
          </cell>
          <cell r="AD1097">
            <v>0</v>
          </cell>
          <cell r="AE1097">
            <v>569778</v>
          </cell>
          <cell r="AF1097">
            <v>0</v>
          </cell>
          <cell r="AG1097">
            <v>0</v>
          </cell>
          <cell r="AH1097">
            <v>0</v>
          </cell>
          <cell r="AI1097">
            <v>0</v>
          </cell>
          <cell r="AJ1097">
            <v>0</v>
          </cell>
          <cell r="AK1097">
            <v>0</v>
          </cell>
          <cell r="AL1097">
            <v>0</v>
          </cell>
        </row>
        <row r="1098">
          <cell r="B1098" t="str">
            <v>SNIES</v>
          </cell>
          <cell r="C1098" t="str">
            <v>A1A</v>
          </cell>
          <cell r="D1098" t="str">
            <v>A1AH</v>
          </cell>
          <cell r="E1098" t="str">
            <v>EP/COYA</v>
          </cell>
          <cell r="F1098" t="str">
            <v>JICA</v>
          </cell>
          <cell r="G1098">
            <v>21</v>
          </cell>
          <cell r="H1098" t="str">
            <v>EP études architect et techniques</v>
          </cell>
          <cell r="I1098" t="str">
            <v>JICA</v>
          </cell>
          <cell r="K1098" t="str">
            <v>JICA</v>
          </cell>
          <cell r="L1098" t="str">
            <v>AOR</v>
          </cell>
          <cell r="N1098">
            <v>69</v>
          </cell>
          <cell r="Q1098">
            <v>69</v>
          </cell>
          <cell r="R1098" t="str">
            <v>classes</v>
          </cell>
          <cell r="T1098">
            <v>16570.940170940172</v>
          </cell>
          <cell r="U1098">
            <v>1</v>
          </cell>
          <cell r="V1098">
            <v>0</v>
          </cell>
          <cell r="W1098">
            <v>1143394.8717948718</v>
          </cell>
          <cell r="X1098">
            <v>0</v>
          </cell>
          <cell r="Y1098">
            <v>0</v>
          </cell>
          <cell r="Z1098">
            <v>1143394.8717948718</v>
          </cell>
          <cell r="AA1098">
            <v>0</v>
          </cell>
          <cell r="AB1098">
            <v>1143394.8717948718</v>
          </cell>
          <cell r="AC1098">
            <v>0</v>
          </cell>
          <cell r="AD1098">
            <v>0</v>
          </cell>
          <cell r="AE1098">
            <v>1143394.8717948718</v>
          </cell>
          <cell r="AF1098">
            <v>0</v>
          </cell>
          <cell r="AG1098">
            <v>0</v>
          </cell>
          <cell r="AH1098">
            <v>0</v>
          </cell>
          <cell r="AI1098">
            <v>0</v>
          </cell>
          <cell r="AJ1098">
            <v>0</v>
          </cell>
          <cell r="AK1098">
            <v>0</v>
          </cell>
          <cell r="AL1098">
            <v>0</v>
          </cell>
        </row>
        <row r="1099">
          <cell r="B1099" t="str">
            <v>SNIES</v>
          </cell>
          <cell r="C1099" t="str">
            <v>A1A</v>
          </cell>
          <cell r="D1099" t="str">
            <v>A1AH</v>
          </cell>
          <cell r="E1099" t="str">
            <v>EP/DUBR</v>
          </cell>
          <cell r="F1099" t="str">
            <v>JICA</v>
          </cell>
          <cell r="G1099">
            <v>21</v>
          </cell>
          <cell r="H1099" t="str">
            <v>EP études architect et techniques</v>
          </cell>
          <cell r="I1099" t="str">
            <v>JICA</v>
          </cell>
          <cell r="K1099" t="str">
            <v>JICA</v>
          </cell>
          <cell r="L1099" t="str">
            <v>AOR</v>
          </cell>
          <cell r="N1099">
            <v>24</v>
          </cell>
          <cell r="Q1099">
            <v>24</v>
          </cell>
          <cell r="R1099" t="str">
            <v>classes</v>
          </cell>
          <cell r="T1099">
            <v>16570.940170940172</v>
          </cell>
          <cell r="U1099">
            <v>1</v>
          </cell>
          <cell r="V1099">
            <v>0</v>
          </cell>
          <cell r="W1099">
            <v>397702.56410256412</v>
          </cell>
          <cell r="X1099">
            <v>0</v>
          </cell>
          <cell r="Y1099">
            <v>0</v>
          </cell>
          <cell r="Z1099">
            <v>397702.56410256412</v>
          </cell>
          <cell r="AA1099">
            <v>0</v>
          </cell>
          <cell r="AB1099">
            <v>397702.56410256412</v>
          </cell>
          <cell r="AC1099">
            <v>0</v>
          </cell>
          <cell r="AD1099">
            <v>0</v>
          </cell>
          <cell r="AE1099">
            <v>397702.56410256412</v>
          </cell>
          <cell r="AF1099">
            <v>0</v>
          </cell>
          <cell r="AG1099">
            <v>0</v>
          </cell>
          <cell r="AH1099">
            <v>0</v>
          </cell>
          <cell r="AI1099">
            <v>0</v>
          </cell>
          <cell r="AJ1099">
            <v>0</v>
          </cell>
          <cell r="AK1099">
            <v>0</v>
          </cell>
          <cell r="AL1099">
            <v>0</v>
          </cell>
        </row>
        <row r="1100">
          <cell r="B1100" t="str">
            <v>SNIES</v>
          </cell>
          <cell r="C1100" t="str">
            <v>A1A</v>
          </cell>
          <cell r="D1100" t="str">
            <v>A1AH</v>
          </cell>
          <cell r="E1100" t="str">
            <v>EP/MATO</v>
          </cell>
          <cell r="F1100" t="str">
            <v>JICA</v>
          </cell>
          <cell r="G1100">
            <v>21</v>
          </cell>
          <cell r="H1100" t="str">
            <v>EP études architect et techniques</v>
          </cell>
          <cell r="I1100" t="str">
            <v>JICA</v>
          </cell>
          <cell r="K1100" t="str">
            <v>JICA</v>
          </cell>
          <cell r="L1100" t="str">
            <v>AOR</v>
          </cell>
          <cell r="M1100">
            <v>15</v>
          </cell>
          <cell r="O1100">
            <v>24</v>
          </cell>
          <cell r="Q1100">
            <v>39</v>
          </cell>
          <cell r="R1100" t="str">
            <v>classes</v>
          </cell>
          <cell r="T1100">
            <v>16570.940170940172</v>
          </cell>
          <cell r="U1100">
            <v>1</v>
          </cell>
          <cell r="V1100">
            <v>248564.10256410256</v>
          </cell>
          <cell r="W1100">
            <v>0</v>
          </cell>
          <cell r="X1100">
            <v>397702.56410256412</v>
          </cell>
          <cell r="Y1100">
            <v>0</v>
          </cell>
          <cell r="Z1100">
            <v>646266.66666666674</v>
          </cell>
          <cell r="AA1100">
            <v>248564.10256410256</v>
          </cell>
          <cell r="AB1100">
            <v>0</v>
          </cell>
          <cell r="AC1100">
            <v>397702.56410256412</v>
          </cell>
          <cell r="AD1100">
            <v>0</v>
          </cell>
          <cell r="AE1100">
            <v>646266.66666666674</v>
          </cell>
          <cell r="AF1100">
            <v>0</v>
          </cell>
          <cell r="AG1100">
            <v>0</v>
          </cell>
          <cell r="AH1100">
            <v>0</v>
          </cell>
          <cell r="AI1100">
            <v>0</v>
          </cell>
          <cell r="AJ1100">
            <v>0</v>
          </cell>
          <cell r="AK1100">
            <v>0</v>
          </cell>
          <cell r="AL1100">
            <v>0</v>
          </cell>
        </row>
        <row r="1101">
          <cell r="B1101" t="str">
            <v>SNIES</v>
          </cell>
          <cell r="C1101" t="str">
            <v>A1A</v>
          </cell>
          <cell r="D1101" t="str">
            <v>A1AH</v>
          </cell>
          <cell r="E1101" t="str">
            <v>EP/RATO</v>
          </cell>
          <cell r="F1101" t="str">
            <v>JICA</v>
          </cell>
          <cell r="G1101">
            <v>21</v>
          </cell>
          <cell r="H1101" t="str">
            <v>EP études architect et techniques</v>
          </cell>
          <cell r="I1101" t="str">
            <v>JICA</v>
          </cell>
          <cell r="K1101" t="str">
            <v>JICA</v>
          </cell>
          <cell r="L1101" t="str">
            <v>AOR</v>
          </cell>
          <cell r="M1101">
            <v>18</v>
          </cell>
          <cell r="O1101">
            <v>81</v>
          </cell>
          <cell r="Q1101">
            <v>99</v>
          </cell>
          <cell r="R1101" t="str">
            <v>classes</v>
          </cell>
          <cell r="T1101">
            <v>16570.940170940172</v>
          </cell>
          <cell r="U1101">
            <v>1</v>
          </cell>
          <cell r="V1101">
            <v>298276.92307692312</v>
          </cell>
          <cell r="W1101">
            <v>0</v>
          </cell>
          <cell r="X1101">
            <v>1342246.153846154</v>
          </cell>
          <cell r="Y1101">
            <v>0</v>
          </cell>
          <cell r="Z1101">
            <v>1640523.076923077</v>
          </cell>
          <cell r="AA1101">
            <v>298276.92307692312</v>
          </cell>
          <cell r="AB1101">
            <v>0</v>
          </cell>
          <cell r="AC1101">
            <v>1342246.153846154</v>
          </cell>
          <cell r="AD1101">
            <v>0</v>
          </cell>
          <cell r="AE1101">
            <v>1640523.076923077</v>
          </cell>
          <cell r="AF1101">
            <v>0</v>
          </cell>
          <cell r="AG1101">
            <v>0</v>
          </cell>
          <cell r="AH1101">
            <v>0</v>
          </cell>
          <cell r="AI1101">
            <v>0</v>
          </cell>
          <cell r="AJ1101">
            <v>0</v>
          </cell>
          <cell r="AK1101">
            <v>0</v>
          </cell>
          <cell r="AL1101">
            <v>0</v>
          </cell>
        </row>
        <row r="1102">
          <cell r="B1102" t="str">
            <v>SNIES</v>
          </cell>
          <cell r="C1102" t="str">
            <v>A1A</v>
          </cell>
          <cell r="D1102" t="str">
            <v>A1AH</v>
          </cell>
          <cell r="E1102" t="str">
            <v>EP/COYA</v>
          </cell>
          <cell r="F1102" t="str">
            <v>JICA</v>
          </cell>
          <cell r="G1102">
            <v>22</v>
          </cell>
          <cell r="H1102" t="str">
            <v>EP construction classes +bur+mag</v>
          </cell>
          <cell r="I1102" t="str">
            <v>JICA</v>
          </cell>
          <cell r="K1102" t="str">
            <v>JICA</v>
          </cell>
          <cell r="L1102" t="str">
            <v>AOR</v>
          </cell>
          <cell r="N1102">
            <v>69</v>
          </cell>
          <cell r="Q1102">
            <v>69</v>
          </cell>
          <cell r="R1102" t="str">
            <v>classes</v>
          </cell>
          <cell r="T1102">
            <v>129600.42735042736</v>
          </cell>
          <cell r="U1102">
            <v>1</v>
          </cell>
          <cell r="V1102">
            <v>0</v>
          </cell>
          <cell r="W1102">
            <v>8942429.4871794879</v>
          </cell>
          <cell r="X1102">
            <v>0</v>
          </cell>
          <cell r="Y1102">
            <v>0</v>
          </cell>
          <cell r="Z1102">
            <v>8942429.4871794879</v>
          </cell>
          <cell r="AA1102">
            <v>0</v>
          </cell>
          <cell r="AB1102">
            <v>8942429.4871794879</v>
          </cell>
          <cell r="AC1102">
            <v>0</v>
          </cell>
          <cell r="AD1102">
            <v>0</v>
          </cell>
          <cell r="AE1102">
            <v>8942429.4871794879</v>
          </cell>
          <cell r="AF1102">
            <v>0</v>
          </cell>
          <cell r="AG1102">
            <v>0</v>
          </cell>
          <cell r="AH1102">
            <v>0</v>
          </cell>
          <cell r="AI1102">
            <v>0</v>
          </cell>
          <cell r="AJ1102">
            <v>0</v>
          </cell>
          <cell r="AK1102">
            <v>0</v>
          </cell>
          <cell r="AL1102">
            <v>0</v>
          </cell>
        </row>
        <row r="1103">
          <cell r="B1103" t="str">
            <v>SNIES</v>
          </cell>
          <cell r="C1103" t="str">
            <v>A1A</v>
          </cell>
          <cell r="D1103" t="str">
            <v>A1AH</v>
          </cell>
          <cell r="E1103" t="str">
            <v>EP/DUBR</v>
          </cell>
          <cell r="F1103" t="str">
            <v>JICA</v>
          </cell>
          <cell r="G1103">
            <v>22</v>
          </cell>
          <cell r="H1103" t="str">
            <v>EP construction classes +bur+mag</v>
          </cell>
          <cell r="I1103" t="str">
            <v>JICA</v>
          </cell>
          <cell r="K1103" t="str">
            <v>JICA</v>
          </cell>
          <cell r="L1103" t="str">
            <v>AOR</v>
          </cell>
          <cell r="N1103">
            <v>24</v>
          </cell>
          <cell r="Q1103">
            <v>24</v>
          </cell>
          <cell r="R1103" t="str">
            <v>classes</v>
          </cell>
          <cell r="T1103">
            <v>129600.42735042736</v>
          </cell>
          <cell r="U1103">
            <v>1</v>
          </cell>
          <cell r="V1103">
            <v>0</v>
          </cell>
          <cell r="W1103">
            <v>3110410.2564102565</v>
          </cell>
          <cell r="X1103">
            <v>0</v>
          </cell>
          <cell r="Y1103">
            <v>0</v>
          </cell>
          <cell r="Z1103">
            <v>3110410.2564102565</v>
          </cell>
          <cell r="AA1103">
            <v>0</v>
          </cell>
          <cell r="AB1103">
            <v>3110410.2564102565</v>
          </cell>
          <cell r="AC1103">
            <v>0</v>
          </cell>
          <cell r="AD1103">
            <v>0</v>
          </cell>
          <cell r="AE1103">
            <v>3110410.2564102565</v>
          </cell>
          <cell r="AF1103">
            <v>0</v>
          </cell>
          <cell r="AG1103">
            <v>0</v>
          </cell>
          <cell r="AH1103">
            <v>0</v>
          </cell>
          <cell r="AI1103">
            <v>0</v>
          </cell>
          <cell r="AJ1103">
            <v>0</v>
          </cell>
          <cell r="AK1103">
            <v>0</v>
          </cell>
          <cell r="AL1103">
            <v>0</v>
          </cell>
        </row>
        <row r="1104">
          <cell r="B1104" t="str">
            <v>SNIES</v>
          </cell>
          <cell r="C1104" t="str">
            <v>A1A</v>
          </cell>
          <cell r="D1104" t="str">
            <v>A1AH</v>
          </cell>
          <cell r="E1104" t="str">
            <v>EP/MATO</v>
          </cell>
          <cell r="F1104" t="str">
            <v>JICA</v>
          </cell>
          <cell r="G1104">
            <v>22</v>
          </cell>
          <cell r="H1104" t="str">
            <v>EP construction classes +bur+mag</v>
          </cell>
          <cell r="I1104" t="str">
            <v>JICA</v>
          </cell>
          <cell r="K1104" t="str">
            <v>JICA</v>
          </cell>
          <cell r="L1104" t="str">
            <v>AOR</v>
          </cell>
          <cell r="M1104">
            <v>15</v>
          </cell>
          <cell r="O1104">
            <v>24</v>
          </cell>
          <cell r="Q1104">
            <v>39</v>
          </cell>
          <cell r="R1104" t="str">
            <v>classes</v>
          </cell>
          <cell r="T1104">
            <v>129600.42735042736</v>
          </cell>
          <cell r="U1104">
            <v>1</v>
          </cell>
          <cell r="V1104">
            <v>1944006.4102564105</v>
          </cell>
          <cell r="W1104">
            <v>0</v>
          </cell>
          <cell r="X1104">
            <v>3110410.2564102565</v>
          </cell>
          <cell r="Y1104">
            <v>0</v>
          </cell>
          <cell r="Z1104">
            <v>5054416.666666667</v>
          </cell>
          <cell r="AA1104">
            <v>1944006.4102564105</v>
          </cell>
          <cell r="AB1104">
            <v>0</v>
          </cell>
          <cell r="AC1104">
            <v>3110410.2564102565</v>
          </cell>
          <cell r="AD1104">
            <v>0</v>
          </cell>
          <cell r="AE1104">
            <v>5054416.666666667</v>
          </cell>
          <cell r="AF1104">
            <v>0</v>
          </cell>
          <cell r="AG1104">
            <v>0</v>
          </cell>
          <cell r="AH1104">
            <v>0</v>
          </cell>
          <cell r="AI1104">
            <v>0</v>
          </cell>
          <cell r="AJ1104">
            <v>0</v>
          </cell>
          <cell r="AK1104">
            <v>0</v>
          </cell>
          <cell r="AL1104">
            <v>0</v>
          </cell>
        </row>
        <row r="1105">
          <cell r="B1105" t="str">
            <v>SNIES</v>
          </cell>
          <cell r="C1105" t="str">
            <v>A1A</v>
          </cell>
          <cell r="D1105" t="str">
            <v>A1AH</v>
          </cell>
          <cell r="E1105" t="str">
            <v>EP/RATO</v>
          </cell>
          <cell r="F1105" t="str">
            <v>JICA</v>
          </cell>
          <cell r="G1105">
            <v>22</v>
          </cell>
          <cell r="H1105" t="str">
            <v>EP construction classes +bur+mag</v>
          </cell>
          <cell r="I1105" t="str">
            <v>JICA</v>
          </cell>
          <cell r="K1105" t="str">
            <v>JICA</v>
          </cell>
          <cell r="L1105" t="str">
            <v>AOR</v>
          </cell>
          <cell r="M1105">
            <v>18</v>
          </cell>
          <cell r="O1105">
            <v>81</v>
          </cell>
          <cell r="Q1105">
            <v>99</v>
          </cell>
          <cell r="R1105" t="str">
            <v>classes</v>
          </cell>
          <cell r="T1105">
            <v>129600.42735042736</v>
          </cell>
          <cell r="U1105">
            <v>1</v>
          </cell>
          <cell r="V1105">
            <v>2332807.6923076925</v>
          </cell>
          <cell r="W1105">
            <v>0</v>
          </cell>
          <cell r="X1105">
            <v>10497634.615384616</v>
          </cell>
          <cell r="Y1105">
            <v>0</v>
          </cell>
          <cell r="Z1105">
            <v>12830442.307692308</v>
          </cell>
          <cell r="AA1105">
            <v>2332807.6923076925</v>
          </cell>
          <cell r="AB1105">
            <v>0</v>
          </cell>
          <cell r="AC1105">
            <v>10497634.615384616</v>
          </cell>
          <cell r="AD1105">
            <v>0</v>
          </cell>
          <cell r="AE1105">
            <v>12830442.307692308</v>
          </cell>
          <cell r="AF1105">
            <v>0</v>
          </cell>
          <cell r="AG1105">
            <v>0</v>
          </cell>
          <cell r="AH1105">
            <v>0</v>
          </cell>
          <cell r="AI1105">
            <v>0</v>
          </cell>
          <cell r="AJ1105">
            <v>0</v>
          </cell>
          <cell r="AK1105">
            <v>0</v>
          </cell>
          <cell r="AL1105">
            <v>0</v>
          </cell>
        </row>
        <row r="1106">
          <cell r="B1106" t="str">
            <v>SNIES</v>
          </cell>
          <cell r="C1106" t="str">
            <v>A1A</v>
          </cell>
          <cell r="D1106" t="str">
            <v>A1AH</v>
          </cell>
          <cell r="E1106" t="str">
            <v>EP/COYA</v>
          </cell>
          <cell r="F1106" t="str">
            <v>JICA</v>
          </cell>
          <cell r="G1106">
            <v>23</v>
          </cell>
          <cell r="H1106" t="str">
            <v>EP équipement et mobilier</v>
          </cell>
          <cell r="I1106" t="str">
            <v>JICA</v>
          </cell>
          <cell r="K1106" t="str">
            <v>JICA</v>
          </cell>
          <cell r="L1106" t="str">
            <v>AOR</v>
          </cell>
          <cell r="N1106">
            <v>69</v>
          </cell>
          <cell r="Q1106">
            <v>69</v>
          </cell>
          <cell r="R1106" t="str">
            <v>lot</v>
          </cell>
          <cell r="T1106">
            <v>0</v>
          </cell>
          <cell r="U1106">
            <v>1</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row>
        <row r="1107">
          <cell r="B1107" t="str">
            <v>SNIES</v>
          </cell>
          <cell r="C1107" t="str">
            <v>A1A</v>
          </cell>
          <cell r="D1107" t="str">
            <v>A1AH</v>
          </cell>
          <cell r="E1107" t="str">
            <v>EP/DUBR</v>
          </cell>
          <cell r="F1107" t="str">
            <v>JICA</v>
          </cell>
          <cell r="G1107">
            <v>23</v>
          </cell>
          <cell r="H1107" t="str">
            <v>EP équipement et mobilier</v>
          </cell>
          <cell r="I1107" t="str">
            <v>JICA</v>
          </cell>
          <cell r="K1107" t="str">
            <v>JICA</v>
          </cell>
          <cell r="L1107" t="str">
            <v>AOR</v>
          </cell>
          <cell r="N1107">
            <v>24</v>
          </cell>
          <cell r="Q1107">
            <v>24</v>
          </cell>
          <cell r="R1107" t="str">
            <v>lot</v>
          </cell>
          <cell r="T1107">
            <v>0</v>
          </cell>
          <cell r="U1107">
            <v>1</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row>
        <row r="1108">
          <cell r="B1108" t="str">
            <v>SNIES</v>
          </cell>
          <cell r="C1108" t="str">
            <v>A1A</v>
          </cell>
          <cell r="D1108" t="str">
            <v>A1AH</v>
          </cell>
          <cell r="E1108" t="str">
            <v>EP/MATO</v>
          </cell>
          <cell r="F1108" t="str">
            <v>JICA</v>
          </cell>
          <cell r="G1108">
            <v>23</v>
          </cell>
          <cell r="H1108" t="str">
            <v>EP équipement et mobilier</v>
          </cell>
          <cell r="I1108" t="str">
            <v>JICA</v>
          </cell>
          <cell r="K1108" t="str">
            <v>JICA</v>
          </cell>
          <cell r="L1108" t="str">
            <v>AOR</v>
          </cell>
          <cell r="M1108">
            <v>15</v>
          </cell>
          <cell r="O1108">
            <v>24</v>
          </cell>
          <cell r="Q1108">
            <v>39</v>
          </cell>
          <cell r="R1108" t="str">
            <v>lot</v>
          </cell>
          <cell r="T1108">
            <v>0</v>
          </cell>
          <cell r="U1108">
            <v>1</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row>
        <row r="1109">
          <cell r="B1109" t="str">
            <v>SNIES</v>
          </cell>
          <cell r="C1109" t="str">
            <v>A1A</v>
          </cell>
          <cell r="D1109" t="str">
            <v>A1AH</v>
          </cell>
          <cell r="E1109" t="str">
            <v>EP/RATO</v>
          </cell>
          <cell r="F1109" t="str">
            <v>JICA</v>
          </cell>
          <cell r="G1109">
            <v>23</v>
          </cell>
          <cell r="H1109" t="str">
            <v>EP équipement et mobilier</v>
          </cell>
          <cell r="I1109" t="str">
            <v>JICA</v>
          </cell>
          <cell r="K1109" t="str">
            <v>JICA</v>
          </cell>
          <cell r="L1109" t="str">
            <v>AOR</v>
          </cell>
          <cell r="M1109">
            <v>18</v>
          </cell>
          <cell r="O1109">
            <v>81</v>
          </cell>
          <cell r="Q1109">
            <v>99</v>
          </cell>
          <cell r="R1109" t="str">
            <v>lot</v>
          </cell>
          <cell r="T1109">
            <v>0</v>
          </cell>
          <cell r="U1109">
            <v>1</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row>
        <row r="1110">
          <cell r="B1110" t="str">
            <v>SNIES</v>
          </cell>
          <cell r="C1110" t="str">
            <v>A1A</v>
          </cell>
          <cell r="D1110" t="str">
            <v>A1AH</v>
          </cell>
          <cell r="E1110" t="str">
            <v>EP/COYA</v>
          </cell>
          <cell r="F1110" t="str">
            <v>JICA</v>
          </cell>
          <cell r="G1110">
            <v>24</v>
          </cell>
          <cell r="H1110" t="str">
            <v>EP matériels didactiques</v>
          </cell>
          <cell r="I1110" t="str">
            <v>JICA</v>
          </cell>
          <cell r="K1110" t="str">
            <v>JICA</v>
          </cell>
          <cell r="L1110" t="str">
            <v>AOR</v>
          </cell>
          <cell r="N1110">
            <v>69</v>
          </cell>
          <cell r="Q1110">
            <v>69</v>
          </cell>
          <cell r="R1110" t="str">
            <v>lot</v>
          </cell>
          <cell r="T1110">
            <v>0</v>
          </cell>
          <cell r="U1110">
            <v>1</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row>
        <row r="1111">
          <cell r="B1111" t="str">
            <v>SNIES</v>
          </cell>
          <cell r="C1111" t="str">
            <v>A1A</v>
          </cell>
          <cell r="D1111" t="str">
            <v>A1AH</v>
          </cell>
          <cell r="E1111" t="str">
            <v>EP/DUBR</v>
          </cell>
          <cell r="F1111" t="str">
            <v>JICA</v>
          </cell>
          <cell r="G1111">
            <v>24</v>
          </cell>
          <cell r="H1111" t="str">
            <v>EP matériels didactiques</v>
          </cell>
          <cell r="I1111" t="str">
            <v>JICA</v>
          </cell>
          <cell r="K1111" t="str">
            <v>JICA</v>
          </cell>
          <cell r="L1111" t="str">
            <v>AOR</v>
          </cell>
          <cell r="N1111">
            <v>24</v>
          </cell>
          <cell r="Q1111">
            <v>24</v>
          </cell>
          <cell r="R1111" t="str">
            <v>lot</v>
          </cell>
          <cell r="T1111">
            <v>0</v>
          </cell>
          <cell r="U1111">
            <v>1</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row>
        <row r="1112">
          <cell r="B1112" t="str">
            <v>SNIES</v>
          </cell>
          <cell r="C1112" t="str">
            <v>A1A</v>
          </cell>
          <cell r="D1112" t="str">
            <v>A1AH</v>
          </cell>
          <cell r="E1112" t="str">
            <v>EP/MATO</v>
          </cell>
          <cell r="F1112" t="str">
            <v>JICA</v>
          </cell>
          <cell r="G1112">
            <v>24</v>
          </cell>
          <cell r="H1112" t="str">
            <v>EP matériels didactiques</v>
          </cell>
          <cell r="I1112" t="str">
            <v>JICA</v>
          </cell>
          <cell r="K1112" t="str">
            <v>JICA</v>
          </cell>
          <cell r="L1112" t="str">
            <v>AOR</v>
          </cell>
          <cell r="M1112">
            <v>15</v>
          </cell>
          <cell r="O1112">
            <v>24</v>
          </cell>
          <cell r="Q1112">
            <v>39</v>
          </cell>
          <cell r="R1112" t="str">
            <v>lot</v>
          </cell>
          <cell r="T1112">
            <v>0</v>
          </cell>
          <cell r="U1112">
            <v>1</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row>
        <row r="1113">
          <cell r="B1113" t="str">
            <v>SNIES</v>
          </cell>
          <cell r="C1113" t="str">
            <v>A1A</v>
          </cell>
          <cell r="D1113" t="str">
            <v>A1AH</v>
          </cell>
          <cell r="E1113" t="str">
            <v>EP/RATO</v>
          </cell>
          <cell r="F1113" t="str">
            <v>JICA</v>
          </cell>
          <cell r="G1113">
            <v>24</v>
          </cell>
          <cell r="H1113" t="str">
            <v>EP matériels didactiques</v>
          </cell>
          <cell r="I1113" t="str">
            <v>JICA</v>
          </cell>
          <cell r="K1113" t="str">
            <v>JICA</v>
          </cell>
          <cell r="L1113" t="str">
            <v>AOR</v>
          </cell>
          <cell r="M1113">
            <v>18</v>
          </cell>
          <cell r="O1113">
            <v>81</v>
          </cell>
          <cell r="Q1113">
            <v>99</v>
          </cell>
          <cell r="R1113" t="str">
            <v>lot</v>
          </cell>
          <cell r="T1113">
            <v>0</v>
          </cell>
          <cell r="U1113">
            <v>1</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row>
        <row r="1114">
          <cell r="B1114" t="str">
            <v>SNIES</v>
          </cell>
          <cell r="C1114" t="str">
            <v>A1B</v>
          </cell>
          <cell r="D1114" t="str">
            <v>A1BJ</v>
          </cell>
          <cell r="E1114" t="str">
            <v>EP/COYA</v>
          </cell>
          <cell r="F1114" t="str">
            <v>JICA</v>
          </cell>
          <cell r="G1114">
            <v>21</v>
          </cell>
          <cell r="H1114" t="str">
            <v>ES études architect et techniques</v>
          </cell>
          <cell r="I1114" t="str">
            <v>JICA</v>
          </cell>
          <cell r="K1114" t="str">
            <v>JICA</v>
          </cell>
          <cell r="L1114" t="str">
            <v>AOR</v>
          </cell>
          <cell r="N1114">
            <v>24</v>
          </cell>
          <cell r="Q1114">
            <v>24</v>
          </cell>
          <cell r="R1114" t="str">
            <v>classes</v>
          </cell>
          <cell r="T1114">
            <v>16570.940170940172</v>
          </cell>
          <cell r="U1114">
            <v>1</v>
          </cell>
          <cell r="V1114">
            <v>0</v>
          </cell>
          <cell r="W1114">
            <v>397702.56410256412</v>
          </cell>
          <cell r="X1114">
            <v>0</v>
          </cell>
          <cell r="Y1114">
            <v>0</v>
          </cell>
          <cell r="Z1114">
            <v>397702.56410256412</v>
          </cell>
          <cell r="AA1114">
            <v>0</v>
          </cell>
          <cell r="AB1114">
            <v>397702.56410256412</v>
          </cell>
          <cell r="AC1114">
            <v>0</v>
          </cell>
          <cell r="AD1114">
            <v>0</v>
          </cell>
          <cell r="AE1114">
            <v>397702.56410256412</v>
          </cell>
          <cell r="AF1114">
            <v>0</v>
          </cell>
          <cell r="AG1114">
            <v>0</v>
          </cell>
          <cell r="AH1114">
            <v>0</v>
          </cell>
          <cell r="AI1114">
            <v>0</v>
          </cell>
          <cell r="AJ1114">
            <v>0</v>
          </cell>
          <cell r="AK1114">
            <v>0</v>
          </cell>
          <cell r="AL1114">
            <v>0</v>
          </cell>
        </row>
        <row r="1115">
          <cell r="B1115" t="str">
            <v>SNIES</v>
          </cell>
          <cell r="C1115" t="str">
            <v>A1B</v>
          </cell>
          <cell r="D1115" t="str">
            <v>A1BJ</v>
          </cell>
          <cell r="E1115" t="str">
            <v>EP/MATO</v>
          </cell>
          <cell r="F1115" t="str">
            <v>JICA</v>
          </cell>
          <cell r="G1115">
            <v>21</v>
          </cell>
          <cell r="H1115" t="str">
            <v>ES études architect et techniques</v>
          </cell>
          <cell r="I1115" t="str">
            <v>JICA</v>
          </cell>
          <cell r="K1115" t="str">
            <v>JICA</v>
          </cell>
          <cell r="L1115" t="str">
            <v>AOR</v>
          </cell>
          <cell r="M1115">
            <v>24</v>
          </cell>
          <cell r="Q1115">
            <v>24</v>
          </cell>
          <cell r="R1115" t="str">
            <v>classes</v>
          </cell>
          <cell r="T1115">
            <v>16570.940170940172</v>
          </cell>
          <cell r="U1115">
            <v>1</v>
          </cell>
          <cell r="V1115">
            <v>397702.56410256412</v>
          </cell>
          <cell r="W1115">
            <v>0</v>
          </cell>
          <cell r="X1115">
            <v>0</v>
          </cell>
          <cell r="Y1115">
            <v>0</v>
          </cell>
          <cell r="Z1115">
            <v>397702.56410256412</v>
          </cell>
          <cell r="AA1115">
            <v>397702.56410256412</v>
          </cell>
          <cell r="AB1115">
            <v>0</v>
          </cell>
          <cell r="AC1115">
            <v>0</v>
          </cell>
          <cell r="AD1115">
            <v>0</v>
          </cell>
          <cell r="AE1115">
            <v>397702.56410256412</v>
          </cell>
          <cell r="AF1115">
            <v>0</v>
          </cell>
          <cell r="AG1115">
            <v>0</v>
          </cell>
          <cell r="AH1115">
            <v>0</v>
          </cell>
          <cell r="AI1115">
            <v>0</v>
          </cell>
          <cell r="AJ1115">
            <v>0</v>
          </cell>
          <cell r="AK1115">
            <v>0</v>
          </cell>
          <cell r="AL1115">
            <v>0</v>
          </cell>
        </row>
        <row r="1116">
          <cell r="B1116" t="str">
            <v>SNIES</v>
          </cell>
          <cell r="C1116" t="str">
            <v>A1B</v>
          </cell>
          <cell r="D1116" t="str">
            <v>A1BJ</v>
          </cell>
          <cell r="E1116" t="str">
            <v>EP/RATO</v>
          </cell>
          <cell r="F1116" t="str">
            <v>JICA</v>
          </cell>
          <cell r="G1116">
            <v>21</v>
          </cell>
          <cell r="H1116" t="str">
            <v>ES études architect et techniques</v>
          </cell>
          <cell r="I1116" t="str">
            <v>JICA</v>
          </cell>
          <cell r="K1116" t="str">
            <v>JICA</v>
          </cell>
          <cell r="L1116" t="str">
            <v>AOR</v>
          </cell>
          <cell r="M1116">
            <v>60</v>
          </cell>
          <cell r="Q1116">
            <v>60</v>
          </cell>
          <cell r="R1116" t="str">
            <v>classes</v>
          </cell>
          <cell r="T1116">
            <v>16570.940170940172</v>
          </cell>
          <cell r="U1116">
            <v>1</v>
          </cell>
          <cell r="V1116">
            <v>994256.41025641025</v>
          </cell>
          <cell r="W1116">
            <v>0</v>
          </cell>
          <cell r="X1116">
            <v>0</v>
          </cell>
          <cell r="Y1116">
            <v>0</v>
          </cell>
          <cell r="Z1116">
            <v>994256.41025641025</v>
          </cell>
          <cell r="AA1116">
            <v>994256.41025641025</v>
          </cell>
          <cell r="AB1116">
            <v>0</v>
          </cell>
          <cell r="AC1116">
            <v>0</v>
          </cell>
          <cell r="AD1116">
            <v>0</v>
          </cell>
          <cell r="AE1116">
            <v>994256.41025641025</v>
          </cell>
          <cell r="AF1116">
            <v>0</v>
          </cell>
          <cell r="AG1116">
            <v>0</v>
          </cell>
          <cell r="AH1116">
            <v>0</v>
          </cell>
          <cell r="AI1116">
            <v>0</v>
          </cell>
          <cell r="AJ1116">
            <v>0</v>
          </cell>
          <cell r="AK1116">
            <v>0</v>
          </cell>
          <cell r="AL1116">
            <v>0</v>
          </cell>
        </row>
        <row r="1117">
          <cell r="B1117" t="str">
            <v>SNIES</v>
          </cell>
          <cell r="C1117" t="str">
            <v>A1B</v>
          </cell>
          <cell r="D1117" t="str">
            <v>A1BJ</v>
          </cell>
          <cell r="E1117" t="str">
            <v>EP/COYA</v>
          </cell>
          <cell r="F1117" t="str">
            <v>JICA</v>
          </cell>
          <cell r="G1117">
            <v>22</v>
          </cell>
          <cell r="H1117" t="str">
            <v>ES construction classes +bur+mag</v>
          </cell>
          <cell r="I1117" t="str">
            <v>JICA</v>
          </cell>
          <cell r="K1117" t="str">
            <v>JICA</v>
          </cell>
          <cell r="L1117" t="str">
            <v>AOR</v>
          </cell>
          <cell r="N1117">
            <v>24</v>
          </cell>
          <cell r="Q1117">
            <v>24</v>
          </cell>
          <cell r="R1117" t="str">
            <v>classes</v>
          </cell>
          <cell r="T1117">
            <v>129600.42735042736</v>
          </cell>
          <cell r="U1117">
            <v>1</v>
          </cell>
          <cell r="V1117">
            <v>0</v>
          </cell>
          <cell r="W1117">
            <v>3110410.2564102565</v>
          </cell>
          <cell r="X1117">
            <v>0</v>
          </cell>
          <cell r="Y1117">
            <v>0</v>
          </cell>
          <cell r="Z1117">
            <v>3110410.2564102565</v>
          </cell>
          <cell r="AA1117">
            <v>0</v>
          </cell>
          <cell r="AB1117">
            <v>3110410.2564102565</v>
          </cell>
          <cell r="AC1117">
            <v>0</v>
          </cell>
          <cell r="AD1117">
            <v>0</v>
          </cell>
          <cell r="AE1117">
            <v>3110410.2564102565</v>
          </cell>
          <cell r="AF1117">
            <v>0</v>
          </cell>
          <cell r="AG1117">
            <v>0</v>
          </cell>
          <cell r="AH1117">
            <v>0</v>
          </cell>
          <cell r="AI1117">
            <v>0</v>
          </cell>
          <cell r="AJ1117">
            <v>0</v>
          </cell>
          <cell r="AK1117">
            <v>0</v>
          </cell>
          <cell r="AL1117">
            <v>0</v>
          </cell>
        </row>
        <row r="1118">
          <cell r="B1118" t="str">
            <v>SNIES</v>
          </cell>
          <cell r="C1118" t="str">
            <v>A1B</v>
          </cell>
          <cell r="D1118" t="str">
            <v>A1BJ</v>
          </cell>
          <cell r="E1118" t="str">
            <v>EP/MATO</v>
          </cell>
          <cell r="F1118" t="str">
            <v>JICA</v>
          </cell>
          <cell r="G1118">
            <v>22</v>
          </cell>
          <cell r="H1118" t="str">
            <v>ES construction classes +bur+mag</v>
          </cell>
          <cell r="I1118" t="str">
            <v>JICA</v>
          </cell>
          <cell r="K1118" t="str">
            <v>JICA</v>
          </cell>
          <cell r="L1118" t="str">
            <v>AOR</v>
          </cell>
          <cell r="M1118">
            <v>24</v>
          </cell>
          <cell r="Q1118">
            <v>24</v>
          </cell>
          <cell r="R1118" t="str">
            <v>classes</v>
          </cell>
          <cell r="T1118">
            <v>129600.42735042736</v>
          </cell>
          <cell r="U1118">
            <v>1</v>
          </cell>
          <cell r="V1118">
            <v>3110410.2564102565</v>
          </cell>
          <cell r="W1118">
            <v>0</v>
          </cell>
          <cell r="X1118">
            <v>0</v>
          </cell>
          <cell r="Y1118">
            <v>0</v>
          </cell>
          <cell r="Z1118">
            <v>3110410.2564102565</v>
          </cell>
          <cell r="AA1118">
            <v>3110410.2564102565</v>
          </cell>
          <cell r="AB1118">
            <v>0</v>
          </cell>
          <cell r="AC1118">
            <v>0</v>
          </cell>
          <cell r="AD1118">
            <v>0</v>
          </cell>
          <cell r="AE1118">
            <v>3110410.2564102565</v>
          </cell>
          <cell r="AF1118">
            <v>0</v>
          </cell>
          <cell r="AG1118">
            <v>0</v>
          </cell>
          <cell r="AH1118">
            <v>0</v>
          </cell>
          <cell r="AI1118">
            <v>0</v>
          </cell>
          <cell r="AJ1118">
            <v>0</v>
          </cell>
          <cell r="AK1118">
            <v>0</v>
          </cell>
          <cell r="AL1118">
            <v>0</v>
          </cell>
        </row>
        <row r="1119">
          <cell r="B1119" t="str">
            <v>SNIES</v>
          </cell>
          <cell r="C1119" t="str">
            <v>A1B</v>
          </cell>
          <cell r="D1119" t="str">
            <v>A1BJ</v>
          </cell>
          <cell r="E1119" t="str">
            <v>EP/RATO</v>
          </cell>
          <cell r="F1119" t="str">
            <v>JICA</v>
          </cell>
          <cell r="G1119">
            <v>22</v>
          </cell>
          <cell r="H1119" t="str">
            <v>ES construction classes +bur+mag</v>
          </cell>
          <cell r="I1119" t="str">
            <v>JICA</v>
          </cell>
          <cell r="K1119" t="str">
            <v>JICA</v>
          </cell>
          <cell r="L1119" t="str">
            <v>AOR</v>
          </cell>
          <cell r="M1119">
            <v>60</v>
          </cell>
          <cell r="Q1119">
            <v>60</v>
          </cell>
          <cell r="R1119" t="str">
            <v>classes</v>
          </cell>
          <cell r="T1119">
            <v>129600.42735042736</v>
          </cell>
          <cell r="U1119">
            <v>1</v>
          </cell>
          <cell r="V1119">
            <v>7776025.6410256419</v>
          </cell>
          <cell r="W1119">
            <v>0</v>
          </cell>
          <cell r="X1119">
            <v>0</v>
          </cell>
          <cell r="Y1119">
            <v>0</v>
          </cell>
          <cell r="Z1119">
            <v>7776025.6410256419</v>
          </cell>
          <cell r="AA1119">
            <v>7776025.6410256419</v>
          </cell>
          <cell r="AB1119">
            <v>0</v>
          </cell>
          <cell r="AC1119">
            <v>0</v>
          </cell>
          <cell r="AD1119">
            <v>0</v>
          </cell>
          <cell r="AE1119">
            <v>7776025.6410256419</v>
          </cell>
          <cell r="AF1119">
            <v>0</v>
          </cell>
          <cell r="AG1119">
            <v>0</v>
          </cell>
          <cell r="AH1119">
            <v>0</v>
          </cell>
          <cell r="AI1119">
            <v>0</v>
          </cell>
          <cell r="AJ1119">
            <v>0</v>
          </cell>
          <cell r="AK1119">
            <v>0</v>
          </cell>
          <cell r="AL1119">
            <v>0</v>
          </cell>
        </row>
        <row r="1120">
          <cell r="B1120" t="str">
            <v>SNIES</v>
          </cell>
          <cell r="C1120" t="str">
            <v>A1B</v>
          </cell>
          <cell r="D1120" t="str">
            <v>A1BJ</v>
          </cell>
          <cell r="E1120" t="str">
            <v>EP/COYA</v>
          </cell>
          <cell r="F1120" t="str">
            <v>JICA</v>
          </cell>
          <cell r="G1120">
            <v>23</v>
          </cell>
          <cell r="H1120" t="str">
            <v>ES équipement et mobilier</v>
          </cell>
          <cell r="I1120" t="str">
            <v>JICA</v>
          </cell>
          <cell r="K1120" t="str">
            <v>JICA</v>
          </cell>
          <cell r="L1120" t="str">
            <v>AOR</v>
          </cell>
          <cell r="N1120">
            <v>24</v>
          </cell>
          <cell r="Q1120">
            <v>24</v>
          </cell>
          <cell r="R1120" t="str">
            <v>lot</v>
          </cell>
          <cell r="T1120">
            <v>0</v>
          </cell>
          <cell r="U1120">
            <v>1</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row>
        <row r="1121">
          <cell r="B1121" t="str">
            <v>SNIES</v>
          </cell>
          <cell r="C1121" t="str">
            <v>A1B</v>
          </cell>
          <cell r="D1121" t="str">
            <v>A1BJ</v>
          </cell>
          <cell r="E1121" t="str">
            <v>EP/MATO</v>
          </cell>
          <cell r="F1121" t="str">
            <v>JICA</v>
          </cell>
          <cell r="G1121">
            <v>23</v>
          </cell>
          <cell r="H1121" t="str">
            <v>ES équipement et mobilier</v>
          </cell>
          <cell r="I1121" t="str">
            <v>JICA</v>
          </cell>
          <cell r="K1121" t="str">
            <v>JICA</v>
          </cell>
          <cell r="L1121" t="str">
            <v>AOR</v>
          </cell>
          <cell r="M1121">
            <v>24</v>
          </cell>
          <cell r="Q1121">
            <v>24</v>
          </cell>
          <cell r="R1121" t="str">
            <v>lot</v>
          </cell>
          <cell r="T1121">
            <v>0</v>
          </cell>
          <cell r="U1121">
            <v>1</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row>
        <row r="1122">
          <cell r="B1122" t="str">
            <v>SNIES</v>
          </cell>
          <cell r="C1122" t="str">
            <v>A1B</v>
          </cell>
          <cell r="D1122" t="str">
            <v>A1BJ</v>
          </cell>
          <cell r="E1122" t="str">
            <v>EP/RATO</v>
          </cell>
          <cell r="F1122" t="str">
            <v>JICA</v>
          </cell>
          <cell r="G1122">
            <v>23</v>
          </cell>
          <cell r="H1122" t="str">
            <v>ES équipement et mobilier</v>
          </cell>
          <cell r="I1122" t="str">
            <v>JICA</v>
          </cell>
          <cell r="K1122" t="str">
            <v>JICA</v>
          </cell>
          <cell r="L1122" t="str">
            <v>AOR</v>
          </cell>
          <cell r="M1122">
            <v>60</v>
          </cell>
          <cell r="Q1122">
            <v>60</v>
          </cell>
          <cell r="R1122" t="str">
            <v>lot</v>
          </cell>
          <cell r="T1122">
            <v>0</v>
          </cell>
          <cell r="U1122">
            <v>1</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row>
        <row r="1123">
          <cell r="B1123" t="str">
            <v>SNIES</v>
          </cell>
          <cell r="C1123" t="str">
            <v>A1B</v>
          </cell>
          <cell r="D1123" t="str">
            <v>A1BJ</v>
          </cell>
          <cell r="E1123" t="str">
            <v>EP/COYA</v>
          </cell>
          <cell r="F1123" t="str">
            <v>JICA</v>
          </cell>
          <cell r="G1123">
            <v>24</v>
          </cell>
          <cell r="H1123" t="str">
            <v>ES matériels didactiques</v>
          </cell>
          <cell r="I1123" t="str">
            <v>JICA</v>
          </cell>
          <cell r="K1123" t="str">
            <v>JICA</v>
          </cell>
          <cell r="L1123" t="str">
            <v>AOR</v>
          </cell>
          <cell r="N1123">
            <v>24</v>
          </cell>
          <cell r="Q1123">
            <v>24</v>
          </cell>
          <cell r="R1123" t="str">
            <v>lot</v>
          </cell>
          <cell r="T1123">
            <v>0</v>
          </cell>
          <cell r="U1123">
            <v>1</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row>
        <row r="1124">
          <cell r="B1124" t="str">
            <v>SNIES</v>
          </cell>
          <cell r="C1124" t="str">
            <v>A1B</v>
          </cell>
          <cell r="D1124" t="str">
            <v>A1BJ</v>
          </cell>
          <cell r="E1124" t="str">
            <v>EP/MATO</v>
          </cell>
          <cell r="F1124" t="str">
            <v>JICA</v>
          </cell>
          <cell r="G1124">
            <v>24</v>
          </cell>
          <cell r="H1124" t="str">
            <v>ES matériels didactiques</v>
          </cell>
          <cell r="I1124" t="str">
            <v>JICA</v>
          </cell>
          <cell r="K1124" t="str">
            <v>JICA</v>
          </cell>
          <cell r="L1124" t="str">
            <v>AOR</v>
          </cell>
          <cell r="M1124">
            <v>24</v>
          </cell>
          <cell r="Q1124">
            <v>24</v>
          </cell>
          <cell r="R1124" t="str">
            <v>lot</v>
          </cell>
          <cell r="T1124">
            <v>0</v>
          </cell>
          <cell r="U1124">
            <v>1</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row>
        <row r="1125">
          <cell r="B1125" t="str">
            <v>SNIES</v>
          </cell>
          <cell r="C1125" t="str">
            <v>A1B</v>
          </cell>
          <cell r="D1125" t="str">
            <v>A1BJ</v>
          </cell>
          <cell r="E1125" t="str">
            <v>EP/RATO</v>
          </cell>
          <cell r="F1125" t="str">
            <v>JICA</v>
          </cell>
          <cell r="G1125">
            <v>24</v>
          </cell>
          <cell r="H1125" t="str">
            <v>ES matériels didactiques</v>
          </cell>
          <cell r="I1125" t="str">
            <v>JICA</v>
          </cell>
          <cell r="K1125" t="str">
            <v>JICA</v>
          </cell>
          <cell r="L1125" t="str">
            <v>AOR</v>
          </cell>
          <cell r="M1125">
            <v>60</v>
          </cell>
          <cell r="Q1125">
            <v>60</v>
          </cell>
          <cell r="R1125" t="str">
            <v>lot</v>
          </cell>
          <cell r="T1125">
            <v>0</v>
          </cell>
          <cell r="U1125">
            <v>1</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row>
        <row r="1126">
          <cell r="B1126" t="str">
            <v>SNIES</v>
          </cell>
          <cell r="C1126" t="str">
            <v>A1D</v>
          </cell>
          <cell r="D1126" t="str">
            <v>A1DA</v>
          </cell>
          <cell r="E1126" t="str">
            <v>SNIES</v>
          </cell>
          <cell r="F1126" t="str">
            <v>JICA</v>
          </cell>
          <cell r="G1126">
            <v>15</v>
          </cell>
          <cell r="H1126" t="str">
            <v>Fonctionnement de l'Unité de Gestion du Projet</v>
          </cell>
          <cell r="I1126" t="str">
            <v>JICA</v>
          </cell>
          <cell r="K1126" t="str">
            <v>JICA</v>
          </cell>
          <cell r="L1126" t="str">
            <v>AUT</v>
          </cell>
          <cell r="M1126">
            <v>0.25</v>
          </cell>
          <cell r="N1126">
            <v>0.25</v>
          </cell>
          <cell r="O1126">
            <v>0.25</v>
          </cell>
          <cell r="P1126">
            <v>0.25</v>
          </cell>
          <cell r="Q1126">
            <v>1</v>
          </cell>
          <cell r="R1126" t="str">
            <v>forfait</v>
          </cell>
          <cell r="T1126">
            <v>0</v>
          </cell>
          <cell r="U1126">
            <v>1</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row>
        <row r="1127">
          <cell r="B1127" t="str">
            <v>SNIES</v>
          </cell>
          <cell r="C1127" t="str">
            <v>D1B</v>
          </cell>
          <cell r="D1127" t="str">
            <v>D1BD</v>
          </cell>
          <cell r="E1127" t="str">
            <v>SO</v>
          </cell>
          <cell r="F1127" t="str">
            <v>SNIES</v>
          </cell>
          <cell r="G1127" t="str">
            <v>SO</v>
          </cell>
          <cell r="H1127" t="str">
            <v>Non affectés sur projet BAD ED IV</v>
          </cell>
          <cell r="I1127" t="str">
            <v>SNIES</v>
          </cell>
          <cell r="K1127" t="str">
            <v>BAD ED IV</v>
          </cell>
          <cell r="M1127">
            <v>0.25</v>
          </cell>
          <cell r="N1127">
            <v>0.25</v>
          </cell>
          <cell r="O1127">
            <v>0.25</v>
          </cell>
          <cell r="P1127">
            <v>0.25</v>
          </cell>
          <cell r="Q1127">
            <v>1</v>
          </cell>
          <cell r="R1127" t="str">
            <v>forfait</v>
          </cell>
          <cell r="T1127">
            <v>9843563.2095839027</v>
          </cell>
          <cell r="U1127">
            <v>1</v>
          </cell>
          <cell r="V1127">
            <v>2460890.8023959757</v>
          </cell>
          <cell r="W1127">
            <v>2460890.8023959757</v>
          </cell>
          <cell r="X1127">
            <v>2460890.8023959757</v>
          </cell>
          <cell r="Y1127">
            <v>2460890.8023959757</v>
          </cell>
          <cell r="Z1127">
            <v>9843563.2095839027</v>
          </cell>
          <cell r="AA1127">
            <v>2460890.8023959757</v>
          </cell>
          <cell r="AB1127">
            <v>2460890.8023959757</v>
          </cell>
          <cell r="AC1127">
            <v>2460890.8023959757</v>
          </cell>
          <cell r="AD1127">
            <v>2460890.8023959757</v>
          </cell>
          <cell r="AE1127">
            <v>9843563.2095839027</v>
          </cell>
          <cell r="AF1127">
            <v>0</v>
          </cell>
          <cell r="AG1127">
            <v>0</v>
          </cell>
          <cell r="AH1127">
            <v>0</v>
          </cell>
          <cell r="AI1127">
            <v>0</v>
          </cell>
          <cell r="AJ1127">
            <v>0</v>
          </cell>
          <cell r="AK1127">
            <v>0</v>
          </cell>
          <cell r="AL1127">
            <v>0</v>
          </cell>
        </row>
        <row r="1128">
          <cell r="B1128" t="str">
            <v>SNIES</v>
          </cell>
          <cell r="C1128" t="str">
            <v>A1A</v>
          </cell>
          <cell r="D1128" t="str">
            <v>A1AG</v>
          </cell>
          <cell r="E1128" t="str">
            <v>EP/BOKE</v>
          </cell>
          <cell r="F1128" t="str">
            <v>SNIES</v>
          </cell>
          <cell r="G1128">
            <v>21</v>
          </cell>
          <cell r="H1128" t="str">
            <v>EP 90 cl Boké études et suivi travaux  bur, mag, logt, forages</v>
          </cell>
          <cell r="I1128" t="str">
            <v>SNIES</v>
          </cell>
          <cell r="K1128" t="str">
            <v>BAD ED IV</v>
          </cell>
          <cell r="L1128" t="str">
            <v>AON</v>
          </cell>
          <cell r="M1128">
            <v>4.5</v>
          </cell>
          <cell r="N1128">
            <v>4.5</v>
          </cell>
          <cell r="Q1128">
            <v>9</v>
          </cell>
          <cell r="R1128" t="str">
            <v>classe</v>
          </cell>
          <cell r="T1128">
            <v>12901.755117598908</v>
          </cell>
          <cell r="U1128">
            <v>1</v>
          </cell>
          <cell r="V1128">
            <v>58057.898029195087</v>
          </cell>
          <cell r="W1128">
            <v>58057.898029195087</v>
          </cell>
          <cell r="X1128">
            <v>0</v>
          </cell>
          <cell r="Y1128">
            <v>0</v>
          </cell>
          <cell r="Z1128">
            <v>116115.79605839017</v>
          </cell>
          <cell r="AA1128">
            <v>58057.898029195087</v>
          </cell>
          <cell r="AB1128">
            <v>58057.898029195087</v>
          </cell>
          <cell r="AC1128">
            <v>0</v>
          </cell>
          <cell r="AD1128">
            <v>0</v>
          </cell>
          <cell r="AE1128">
            <v>116115.79605839017</v>
          </cell>
          <cell r="AF1128">
            <v>0</v>
          </cell>
          <cell r="AG1128">
            <v>0</v>
          </cell>
          <cell r="AH1128">
            <v>0</v>
          </cell>
          <cell r="AI1128">
            <v>0</v>
          </cell>
          <cell r="AJ1128">
            <v>0</v>
          </cell>
          <cell r="AK1128">
            <v>0</v>
          </cell>
          <cell r="AL1128">
            <v>0</v>
          </cell>
        </row>
        <row r="1129">
          <cell r="B1129" t="str">
            <v>SNIES</v>
          </cell>
          <cell r="C1129" t="str">
            <v>A1A</v>
          </cell>
          <cell r="D1129" t="str">
            <v>A1AG</v>
          </cell>
          <cell r="E1129" t="str">
            <v>EP/BOFF</v>
          </cell>
          <cell r="F1129" t="str">
            <v>SNIES</v>
          </cell>
          <cell r="G1129">
            <v>21</v>
          </cell>
          <cell r="H1129" t="str">
            <v>EP 90 cl Boffa  études et suivi travaux  bur, mag, logt, forages</v>
          </cell>
          <cell r="I1129" t="str">
            <v>SNIES</v>
          </cell>
          <cell r="K1129" t="str">
            <v>BAD ED IV</v>
          </cell>
          <cell r="L1129" t="str">
            <v>AON</v>
          </cell>
          <cell r="M1129">
            <v>4.5</v>
          </cell>
          <cell r="N1129">
            <v>4.5</v>
          </cell>
          <cell r="Q1129">
            <v>9</v>
          </cell>
          <cell r="R1129" t="str">
            <v>classe</v>
          </cell>
          <cell r="T1129">
            <v>12901.755117598908</v>
          </cell>
          <cell r="U1129">
            <v>1</v>
          </cell>
          <cell r="V1129">
            <v>58057.898029195087</v>
          </cell>
          <cell r="W1129">
            <v>58057.898029195087</v>
          </cell>
          <cell r="X1129">
            <v>0</v>
          </cell>
          <cell r="Y1129">
            <v>0</v>
          </cell>
          <cell r="Z1129">
            <v>116115.79605839017</v>
          </cell>
          <cell r="AA1129">
            <v>58057.898029195087</v>
          </cell>
          <cell r="AB1129">
            <v>58057.898029195087</v>
          </cell>
          <cell r="AC1129">
            <v>0</v>
          </cell>
          <cell r="AD1129">
            <v>0</v>
          </cell>
          <cell r="AE1129">
            <v>116115.79605839017</v>
          </cell>
          <cell r="AF1129">
            <v>0</v>
          </cell>
          <cell r="AG1129">
            <v>0</v>
          </cell>
          <cell r="AH1129">
            <v>0</v>
          </cell>
          <cell r="AI1129">
            <v>0</v>
          </cell>
          <cell r="AJ1129">
            <v>0</v>
          </cell>
          <cell r="AK1129">
            <v>0</v>
          </cell>
          <cell r="AL1129">
            <v>0</v>
          </cell>
        </row>
        <row r="1130">
          <cell r="B1130" t="str">
            <v>SNIES</v>
          </cell>
          <cell r="C1130" t="str">
            <v>A1A</v>
          </cell>
          <cell r="D1130" t="str">
            <v>A1AG</v>
          </cell>
          <cell r="E1130" t="str">
            <v>EP/GAOU</v>
          </cell>
          <cell r="F1130" t="str">
            <v>SNIES</v>
          </cell>
          <cell r="G1130">
            <v>21</v>
          </cell>
          <cell r="H1130" t="str">
            <v>EP 90 cl Gaoual  études et suivi travaux  bur, mag, logt, forages</v>
          </cell>
          <cell r="I1130" t="str">
            <v>SNIES</v>
          </cell>
          <cell r="K1130" t="str">
            <v>BAD ED IV</v>
          </cell>
          <cell r="L1130" t="str">
            <v>AON</v>
          </cell>
          <cell r="M1130">
            <v>3</v>
          </cell>
          <cell r="N1130">
            <v>3</v>
          </cell>
          <cell r="Q1130">
            <v>6</v>
          </cell>
          <cell r="R1130" t="str">
            <v>classe</v>
          </cell>
          <cell r="T1130">
            <v>12901.755117598908</v>
          </cell>
          <cell r="U1130">
            <v>1</v>
          </cell>
          <cell r="V1130">
            <v>38705.265352796727</v>
          </cell>
          <cell r="W1130">
            <v>38705.265352796727</v>
          </cell>
          <cell r="X1130">
            <v>0</v>
          </cell>
          <cell r="Y1130">
            <v>0</v>
          </cell>
          <cell r="Z1130">
            <v>77410.530705593454</v>
          </cell>
          <cell r="AA1130">
            <v>38705.265352796727</v>
          </cell>
          <cell r="AB1130">
            <v>38705.265352796727</v>
          </cell>
          <cell r="AC1130">
            <v>0</v>
          </cell>
          <cell r="AD1130">
            <v>0</v>
          </cell>
          <cell r="AE1130">
            <v>77410.530705593454</v>
          </cell>
          <cell r="AF1130">
            <v>0</v>
          </cell>
          <cell r="AG1130">
            <v>0</v>
          </cell>
          <cell r="AH1130">
            <v>0</v>
          </cell>
          <cell r="AI1130">
            <v>0</v>
          </cell>
          <cell r="AJ1130">
            <v>0</v>
          </cell>
          <cell r="AK1130">
            <v>0</v>
          </cell>
          <cell r="AL1130">
            <v>0</v>
          </cell>
        </row>
        <row r="1131">
          <cell r="B1131" t="str">
            <v>SNIES</v>
          </cell>
          <cell r="C1131" t="str">
            <v>A1A</v>
          </cell>
          <cell r="D1131" t="str">
            <v>A1AG</v>
          </cell>
          <cell r="E1131" t="str">
            <v>EP/KOUN</v>
          </cell>
          <cell r="F1131" t="str">
            <v>SNIES</v>
          </cell>
          <cell r="G1131">
            <v>21</v>
          </cell>
          <cell r="H1131" t="str">
            <v>EP 90 cl Koundara études et suivi travaux  bur, mag, logt, forages</v>
          </cell>
          <cell r="I1131" t="str">
            <v>SNIES</v>
          </cell>
          <cell r="K1131" t="str">
            <v>BAD ED IV</v>
          </cell>
          <cell r="L1131" t="str">
            <v>AON</v>
          </cell>
          <cell r="M1131">
            <v>6</v>
          </cell>
          <cell r="N1131">
            <v>6</v>
          </cell>
          <cell r="Q1131">
            <v>12</v>
          </cell>
          <cell r="R1131" t="str">
            <v>classe</v>
          </cell>
          <cell r="T1131">
            <v>12901.755117598908</v>
          </cell>
          <cell r="U1131">
            <v>1</v>
          </cell>
          <cell r="V1131">
            <v>77410.530705593454</v>
          </cell>
          <cell r="W1131">
            <v>77410.530705593454</v>
          </cell>
          <cell r="X1131">
            <v>0</v>
          </cell>
          <cell r="Y1131">
            <v>0</v>
          </cell>
          <cell r="Z1131">
            <v>154821.06141118691</v>
          </cell>
          <cell r="AA1131">
            <v>77410.530705593454</v>
          </cell>
          <cell r="AB1131">
            <v>77410.530705593454</v>
          </cell>
          <cell r="AC1131">
            <v>0</v>
          </cell>
          <cell r="AD1131">
            <v>0</v>
          </cell>
          <cell r="AE1131">
            <v>154821.06141118691</v>
          </cell>
          <cell r="AF1131">
            <v>0</v>
          </cell>
          <cell r="AG1131">
            <v>0</v>
          </cell>
          <cell r="AH1131">
            <v>0</v>
          </cell>
          <cell r="AI1131">
            <v>0</v>
          </cell>
          <cell r="AJ1131">
            <v>0</v>
          </cell>
          <cell r="AK1131">
            <v>0</v>
          </cell>
          <cell r="AL1131">
            <v>0</v>
          </cell>
        </row>
        <row r="1132">
          <cell r="B1132" t="str">
            <v>SNIES</v>
          </cell>
          <cell r="C1132" t="str">
            <v>A1A</v>
          </cell>
          <cell r="D1132" t="str">
            <v>A1AG</v>
          </cell>
          <cell r="E1132" t="str">
            <v>EP/KANK</v>
          </cell>
          <cell r="F1132" t="str">
            <v>SNIES</v>
          </cell>
          <cell r="G1132">
            <v>21</v>
          </cell>
          <cell r="H1132" t="str">
            <v>EP 90 cl Kankan  études et suivi travaux  bur, mag, logt, forages</v>
          </cell>
          <cell r="I1132" t="str">
            <v>SNIES</v>
          </cell>
          <cell r="K1132" t="str">
            <v>BAD ED IV</v>
          </cell>
          <cell r="L1132" t="str">
            <v>AON</v>
          </cell>
          <cell r="M1132">
            <v>1.5</v>
          </cell>
          <cell r="N1132">
            <v>1.5</v>
          </cell>
          <cell r="Q1132">
            <v>3</v>
          </cell>
          <cell r="R1132" t="str">
            <v>classe</v>
          </cell>
          <cell r="T1132">
            <v>12901.755117598908</v>
          </cell>
          <cell r="U1132">
            <v>1</v>
          </cell>
          <cell r="V1132">
            <v>19352.632676398363</v>
          </cell>
          <cell r="W1132">
            <v>19352.632676398363</v>
          </cell>
          <cell r="X1132">
            <v>0</v>
          </cell>
          <cell r="Y1132">
            <v>0</v>
          </cell>
          <cell r="Z1132">
            <v>38705.265352796727</v>
          </cell>
          <cell r="AA1132">
            <v>19352.632676398363</v>
          </cell>
          <cell r="AB1132">
            <v>19352.632676398363</v>
          </cell>
          <cell r="AC1132">
            <v>0</v>
          </cell>
          <cell r="AD1132">
            <v>0</v>
          </cell>
          <cell r="AE1132">
            <v>38705.265352796727</v>
          </cell>
          <cell r="AF1132">
            <v>0</v>
          </cell>
          <cell r="AG1132">
            <v>0</v>
          </cell>
          <cell r="AH1132">
            <v>0</v>
          </cell>
          <cell r="AI1132">
            <v>0</v>
          </cell>
          <cell r="AJ1132">
            <v>0</v>
          </cell>
          <cell r="AK1132">
            <v>0</v>
          </cell>
          <cell r="AL1132">
            <v>0</v>
          </cell>
        </row>
        <row r="1133">
          <cell r="B1133" t="str">
            <v>SNIES</v>
          </cell>
          <cell r="C1133" t="str">
            <v>A1A</v>
          </cell>
          <cell r="D1133" t="str">
            <v>A1AG</v>
          </cell>
          <cell r="E1133" t="str">
            <v>EP/SIGU</v>
          </cell>
          <cell r="F1133" t="str">
            <v>SNIES</v>
          </cell>
          <cell r="G1133">
            <v>21</v>
          </cell>
          <cell r="H1133" t="str">
            <v>EP 90 cl Siguiri  études et suivi travaux  bur, mag, logt, forages</v>
          </cell>
          <cell r="I1133" t="str">
            <v>SNIES</v>
          </cell>
          <cell r="K1133" t="str">
            <v>BAD ED IV</v>
          </cell>
          <cell r="L1133" t="str">
            <v>AON</v>
          </cell>
          <cell r="M1133">
            <v>9</v>
          </cell>
          <cell r="N1133">
            <v>9</v>
          </cell>
          <cell r="Q1133">
            <v>18</v>
          </cell>
          <cell r="R1133" t="str">
            <v>classe</v>
          </cell>
          <cell r="T1133">
            <v>12901.755117598908</v>
          </cell>
          <cell r="U1133">
            <v>1</v>
          </cell>
          <cell r="V1133">
            <v>116115.79605839017</v>
          </cell>
          <cell r="W1133">
            <v>116115.79605839017</v>
          </cell>
          <cell r="X1133">
            <v>0</v>
          </cell>
          <cell r="Y1133">
            <v>0</v>
          </cell>
          <cell r="Z1133">
            <v>232231.59211678035</v>
          </cell>
          <cell r="AA1133">
            <v>116115.79605839017</v>
          </cell>
          <cell r="AB1133">
            <v>116115.79605839017</v>
          </cell>
          <cell r="AC1133">
            <v>0</v>
          </cell>
          <cell r="AD1133">
            <v>0</v>
          </cell>
          <cell r="AE1133">
            <v>232231.59211678035</v>
          </cell>
          <cell r="AF1133">
            <v>0</v>
          </cell>
          <cell r="AG1133">
            <v>0</v>
          </cell>
          <cell r="AH1133">
            <v>0</v>
          </cell>
          <cell r="AI1133">
            <v>0</v>
          </cell>
          <cell r="AJ1133">
            <v>0</v>
          </cell>
          <cell r="AK1133">
            <v>0</v>
          </cell>
          <cell r="AL1133">
            <v>0</v>
          </cell>
        </row>
        <row r="1134">
          <cell r="B1134" t="str">
            <v>SNIES</v>
          </cell>
          <cell r="C1134" t="str">
            <v>A1A</v>
          </cell>
          <cell r="D1134" t="str">
            <v>A1AG</v>
          </cell>
          <cell r="E1134" t="str">
            <v>EP/MAND</v>
          </cell>
          <cell r="F1134" t="str">
            <v>SNIES</v>
          </cell>
          <cell r="G1134">
            <v>21</v>
          </cell>
          <cell r="H1134" t="str">
            <v>EP 90 cl Mandiana  études et suivi travaux  bur, mag, logt, forages</v>
          </cell>
          <cell r="I1134" t="str">
            <v>SNIES</v>
          </cell>
          <cell r="K1134" t="str">
            <v>BAD ED IV</v>
          </cell>
          <cell r="L1134" t="str">
            <v>AON</v>
          </cell>
          <cell r="M1134">
            <v>9</v>
          </cell>
          <cell r="N1134">
            <v>9</v>
          </cell>
          <cell r="Q1134">
            <v>18</v>
          </cell>
          <cell r="R1134" t="str">
            <v>classe</v>
          </cell>
          <cell r="T1134">
            <v>12901.755117598908</v>
          </cell>
          <cell r="U1134">
            <v>1</v>
          </cell>
          <cell r="V1134">
            <v>116115.79605839017</v>
          </cell>
          <cell r="W1134">
            <v>116115.79605839017</v>
          </cell>
          <cell r="X1134">
            <v>0</v>
          </cell>
          <cell r="Y1134">
            <v>0</v>
          </cell>
          <cell r="Z1134">
            <v>232231.59211678035</v>
          </cell>
          <cell r="AA1134">
            <v>116115.79605839017</v>
          </cell>
          <cell r="AB1134">
            <v>116115.79605839017</v>
          </cell>
          <cell r="AC1134">
            <v>0</v>
          </cell>
          <cell r="AD1134">
            <v>0</v>
          </cell>
          <cell r="AE1134">
            <v>232231.59211678035</v>
          </cell>
          <cell r="AF1134">
            <v>0</v>
          </cell>
          <cell r="AG1134">
            <v>0</v>
          </cell>
          <cell r="AH1134">
            <v>0</v>
          </cell>
          <cell r="AI1134">
            <v>0</v>
          </cell>
          <cell r="AJ1134">
            <v>0</v>
          </cell>
          <cell r="AK1134">
            <v>0</v>
          </cell>
          <cell r="AL1134">
            <v>0</v>
          </cell>
        </row>
        <row r="1135">
          <cell r="B1135" t="str">
            <v>SNIES</v>
          </cell>
          <cell r="C1135" t="str">
            <v>A1A</v>
          </cell>
          <cell r="D1135" t="str">
            <v>A1AG</v>
          </cell>
          <cell r="E1135" t="str">
            <v>EP/NZER</v>
          </cell>
          <cell r="F1135" t="str">
            <v>SNIES</v>
          </cell>
          <cell r="G1135">
            <v>21</v>
          </cell>
          <cell r="H1135" t="str">
            <v>EP 90 cl Nzérékoré  études et suivi travaux  bur, mag, logt, forages</v>
          </cell>
          <cell r="I1135" t="str">
            <v>SNIES</v>
          </cell>
          <cell r="K1135" t="str">
            <v>BAD ED IV</v>
          </cell>
          <cell r="L1135" t="str">
            <v>AON</v>
          </cell>
          <cell r="M1135">
            <v>7.5</v>
          </cell>
          <cell r="N1135">
            <v>7.5</v>
          </cell>
          <cell r="Q1135">
            <v>15</v>
          </cell>
          <cell r="R1135" t="str">
            <v>classe</v>
          </cell>
          <cell r="T1135">
            <v>12901.755117598908</v>
          </cell>
          <cell r="U1135">
            <v>1</v>
          </cell>
          <cell r="V1135">
            <v>96763.163381991806</v>
          </cell>
          <cell r="W1135">
            <v>96763.163381991806</v>
          </cell>
          <cell r="X1135">
            <v>0</v>
          </cell>
          <cell r="Y1135">
            <v>0</v>
          </cell>
          <cell r="Z1135">
            <v>193526.32676398361</v>
          </cell>
          <cell r="AA1135">
            <v>96763.163381991806</v>
          </cell>
          <cell r="AB1135">
            <v>96763.163381991806</v>
          </cell>
          <cell r="AC1135">
            <v>0</v>
          </cell>
          <cell r="AD1135">
            <v>0</v>
          </cell>
          <cell r="AE1135">
            <v>193526.32676398361</v>
          </cell>
          <cell r="AF1135">
            <v>0</v>
          </cell>
          <cell r="AG1135">
            <v>0</v>
          </cell>
          <cell r="AH1135">
            <v>0</v>
          </cell>
          <cell r="AI1135">
            <v>0</v>
          </cell>
          <cell r="AJ1135">
            <v>0</v>
          </cell>
          <cell r="AK1135">
            <v>0</v>
          </cell>
          <cell r="AL1135">
            <v>0</v>
          </cell>
        </row>
        <row r="1136">
          <cell r="B1136" t="str">
            <v>SNIES</v>
          </cell>
          <cell r="C1136" t="str">
            <v>A1A</v>
          </cell>
          <cell r="D1136" t="str">
            <v>A1AG</v>
          </cell>
          <cell r="E1136" t="str">
            <v>EP/BOKE</v>
          </cell>
          <cell r="F1136" t="str">
            <v>SNIES</v>
          </cell>
          <cell r="G1136">
            <v>22</v>
          </cell>
          <cell r="H1136" t="str">
            <v>EP 90 cl Boké Travaux cl, logts, latrines, bureaux, mag, forages</v>
          </cell>
          <cell r="I1136" t="str">
            <v>SNIES</v>
          </cell>
          <cell r="K1136" t="str">
            <v>BAD ED IV</v>
          </cell>
          <cell r="L1136" t="str">
            <v>AON</v>
          </cell>
          <cell r="M1136">
            <v>4.5</v>
          </cell>
          <cell r="N1136">
            <v>4.5</v>
          </cell>
          <cell r="Q1136">
            <v>9</v>
          </cell>
          <cell r="R1136" t="str">
            <v>classe</v>
          </cell>
          <cell r="T1136">
            <v>161271.93896998637</v>
          </cell>
          <cell r="U1136">
            <v>1</v>
          </cell>
          <cell r="V1136">
            <v>725723.72536493861</v>
          </cell>
          <cell r="W1136">
            <v>725723.72536493861</v>
          </cell>
          <cell r="X1136">
            <v>0</v>
          </cell>
          <cell r="Y1136">
            <v>0</v>
          </cell>
          <cell r="Z1136">
            <v>1451447.4507298772</v>
          </cell>
          <cell r="AA1136">
            <v>725723.72536493861</v>
          </cell>
          <cell r="AB1136">
            <v>725723.72536493861</v>
          </cell>
          <cell r="AC1136">
            <v>0</v>
          </cell>
          <cell r="AD1136">
            <v>0</v>
          </cell>
          <cell r="AE1136">
            <v>1451447.4507298772</v>
          </cell>
          <cell r="AF1136">
            <v>0</v>
          </cell>
          <cell r="AG1136">
            <v>0</v>
          </cell>
          <cell r="AH1136">
            <v>0</v>
          </cell>
          <cell r="AI1136">
            <v>0</v>
          </cell>
          <cell r="AJ1136">
            <v>0</v>
          </cell>
          <cell r="AK1136">
            <v>0</v>
          </cell>
          <cell r="AL1136">
            <v>0</v>
          </cell>
        </row>
        <row r="1137">
          <cell r="B1137" t="str">
            <v>SNIES</v>
          </cell>
          <cell r="C1137" t="str">
            <v>A1A</v>
          </cell>
          <cell r="D1137" t="str">
            <v>A1AG</v>
          </cell>
          <cell r="E1137" t="str">
            <v>EP/BOFF</v>
          </cell>
          <cell r="F1137" t="str">
            <v>SNIES</v>
          </cell>
          <cell r="G1137">
            <v>22</v>
          </cell>
          <cell r="H1137" t="str">
            <v>EP 90 cl Boffa  Travaux cl, logts, latrines, bureaux, mag, forages</v>
          </cell>
          <cell r="I1137" t="str">
            <v>SNIES</v>
          </cell>
          <cell r="K1137" t="str">
            <v>BAD ED IV</v>
          </cell>
          <cell r="L1137" t="str">
            <v>AON</v>
          </cell>
          <cell r="M1137">
            <v>4.5</v>
          </cell>
          <cell r="N1137">
            <v>4.5</v>
          </cell>
          <cell r="Q1137">
            <v>9</v>
          </cell>
          <cell r="R1137" t="str">
            <v>classe</v>
          </cell>
          <cell r="T1137">
            <v>161271.93896998637</v>
          </cell>
          <cell r="U1137">
            <v>1</v>
          </cell>
          <cell r="V1137">
            <v>725723.72536493861</v>
          </cell>
          <cell r="W1137">
            <v>725723.72536493861</v>
          </cell>
          <cell r="X1137">
            <v>0</v>
          </cell>
          <cell r="Y1137">
            <v>0</v>
          </cell>
          <cell r="Z1137">
            <v>1451447.4507298772</v>
          </cell>
          <cell r="AA1137">
            <v>725723.72536493861</v>
          </cell>
          <cell r="AB1137">
            <v>725723.72536493861</v>
          </cell>
          <cell r="AC1137">
            <v>0</v>
          </cell>
          <cell r="AD1137">
            <v>0</v>
          </cell>
          <cell r="AE1137">
            <v>1451447.4507298772</v>
          </cell>
          <cell r="AF1137">
            <v>0</v>
          </cell>
          <cell r="AG1137">
            <v>0</v>
          </cell>
          <cell r="AH1137">
            <v>0</v>
          </cell>
          <cell r="AI1137">
            <v>0</v>
          </cell>
          <cell r="AJ1137">
            <v>0</v>
          </cell>
          <cell r="AK1137">
            <v>0</v>
          </cell>
          <cell r="AL1137">
            <v>0</v>
          </cell>
        </row>
        <row r="1138">
          <cell r="B1138" t="str">
            <v>SNIES</v>
          </cell>
          <cell r="C1138" t="str">
            <v>A1A</v>
          </cell>
          <cell r="D1138" t="str">
            <v>A1AG</v>
          </cell>
          <cell r="E1138" t="str">
            <v>EP/GAOU</v>
          </cell>
          <cell r="F1138" t="str">
            <v>SNIES</v>
          </cell>
          <cell r="G1138">
            <v>22</v>
          </cell>
          <cell r="H1138" t="str">
            <v>EP 90 cl Gaoual  Travaux cl, logts, latrines, bureaux, mag, forages</v>
          </cell>
          <cell r="I1138" t="str">
            <v>SNIES</v>
          </cell>
          <cell r="K1138" t="str">
            <v>BAD ED IV</v>
          </cell>
          <cell r="L1138" t="str">
            <v>AON</v>
          </cell>
          <cell r="M1138">
            <v>3</v>
          </cell>
          <cell r="N1138">
            <v>3</v>
          </cell>
          <cell r="Q1138">
            <v>6</v>
          </cell>
          <cell r="R1138" t="str">
            <v>classe</v>
          </cell>
          <cell r="T1138">
            <v>161271.93896998637</v>
          </cell>
          <cell r="U1138">
            <v>1</v>
          </cell>
          <cell r="V1138">
            <v>483815.81690995907</v>
          </cell>
          <cell r="W1138">
            <v>483815.81690995907</v>
          </cell>
          <cell r="X1138">
            <v>0</v>
          </cell>
          <cell r="Y1138">
            <v>0</v>
          </cell>
          <cell r="Z1138">
            <v>967631.63381991815</v>
          </cell>
          <cell r="AA1138">
            <v>483815.81690995907</v>
          </cell>
          <cell r="AB1138">
            <v>483815.81690995907</v>
          </cell>
          <cell r="AC1138">
            <v>0</v>
          </cell>
          <cell r="AD1138">
            <v>0</v>
          </cell>
          <cell r="AE1138">
            <v>967631.63381991815</v>
          </cell>
          <cell r="AF1138">
            <v>0</v>
          </cell>
          <cell r="AG1138">
            <v>0</v>
          </cell>
          <cell r="AH1138">
            <v>0</v>
          </cell>
          <cell r="AI1138">
            <v>0</v>
          </cell>
          <cell r="AJ1138">
            <v>0</v>
          </cell>
          <cell r="AK1138">
            <v>0</v>
          </cell>
          <cell r="AL1138">
            <v>0</v>
          </cell>
        </row>
        <row r="1139">
          <cell r="B1139" t="str">
            <v>SNIES</v>
          </cell>
          <cell r="C1139" t="str">
            <v>A1A</v>
          </cell>
          <cell r="D1139" t="str">
            <v>A1AG</v>
          </cell>
          <cell r="E1139" t="str">
            <v>EP/KOUN</v>
          </cell>
          <cell r="F1139" t="str">
            <v>SNIES</v>
          </cell>
          <cell r="G1139">
            <v>22</v>
          </cell>
          <cell r="H1139" t="str">
            <v>EP 90 cl Koundara  Travaux cl, logts, latrines, bureaux, mag, forages</v>
          </cell>
          <cell r="I1139" t="str">
            <v>SNIES</v>
          </cell>
          <cell r="K1139" t="str">
            <v>BAD ED IV</v>
          </cell>
          <cell r="L1139" t="str">
            <v>AON</v>
          </cell>
          <cell r="M1139">
            <v>6</v>
          </cell>
          <cell r="N1139">
            <v>6</v>
          </cell>
          <cell r="Q1139">
            <v>12</v>
          </cell>
          <cell r="R1139" t="str">
            <v>classe</v>
          </cell>
          <cell r="T1139">
            <v>161271.93896998637</v>
          </cell>
          <cell r="U1139">
            <v>1</v>
          </cell>
          <cell r="V1139">
            <v>967631.63381991815</v>
          </cell>
          <cell r="W1139">
            <v>967631.63381991815</v>
          </cell>
          <cell r="X1139">
            <v>0</v>
          </cell>
          <cell r="Y1139">
            <v>0</v>
          </cell>
          <cell r="Z1139">
            <v>1935263.2676398363</v>
          </cell>
          <cell r="AA1139">
            <v>967631.63381991815</v>
          </cell>
          <cell r="AB1139">
            <v>967631.63381991815</v>
          </cell>
          <cell r="AC1139">
            <v>0</v>
          </cell>
          <cell r="AD1139">
            <v>0</v>
          </cell>
          <cell r="AE1139">
            <v>1935263.2676398363</v>
          </cell>
          <cell r="AF1139">
            <v>0</v>
          </cell>
          <cell r="AG1139">
            <v>0</v>
          </cell>
          <cell r="AH1139">
            <v>0</v>
          </cell>
          <cell r="AI1139">
            <v>0</v>
          </cell>
          <cell r="AJ1139">
            <v>0</v>
          </cell>
          <cell r="AK1139">
            <v>0</v>
          </cell>
          <cell r="AL1139">
            <v>0</v>
          </cell>
        </row>
        <row r="1140">
          <cell r="B1140" t="str">
            <v>SNIES</v>
          </cell>
          <cell r="C1140" t="str">
            <v>A1A</v>
          </cell>
          <cell r="D1140" t="str">
            <v>A1AG</v>
          </cell>
          <cell r="E1140" t="str">
            <v>EP/KANK</v>
          </cell>
          <cell r="F1140" t="str">
            <v>SNIES</v>
          </cell>
          <cell r="G1140">
            <v>22</v>
          </cell>
          <cell r="H1140" t="str">
            <v>EP 90 cl Kankan  Travaux cl, logts, latrines, bureaux, mag, forages</v>
          </cell>
          <cell r="I1140" t="str">
            <v>SNIES</v>
          </cell>
          <cell r="K1140" t="str">
            <v>BAD ED IV</v>
          </cell>
          <cell r="L1140" t="str">
            <v>AON</v>
          </cell>
          <cell r="M1140">
            <v>1.5</v>
          </cell>
          <cell r="N1140">
            <v>1.5</v>
          </cell>
          <cell r="Q1140">
            <v>3</v>
          </cell>
          <cell r="R1140" t="str">
            <v>classe</v>
          </cell>
          <cell r="T1140">
            <v>161271.93896998637</v>
          </cell>
          <cell r="U1140">
            <v>1</v>
          </cell>
          <cell r="V1140">
            <v>241907.90845497954</v>
          </cell>
          <cell r="W1140">
            <v>241907.90845497954</v>
          </cell>
          <cell r="X1140">
            <v>0</v>
          </cell>
          <cell r="Y1140">
            <v>0</v>
          </cell>
          <cell r="Z1140">
            <v>483815.81690995907</v>
          </cell>
          <cell r="AA1140">
            <v>241907.90845497954</v>
          </cell>
          <cell r="AB1140">
            <v>241907.90845497954</v>
          </cell>
          <cell r="AC1140">
            <v>0</v>
          </cell>
          <cell r="AD1140">
            <v>0</v>
          </cell>
          <cell r="AE1140">
            <v>483815.81690995907</v>
          </cell>
          <cell r="AF1140">
            <v>0</v>
          </cell>
          <cell r="AG1140">
            <v>0</v>
          </cell>
          <cell r="AH1140">
            <v>0</v>
          </cell>
          <cell r="AI1140">
            <v>0</v>
          </cell>
          <cell r="AJ1140">
            <v>0</v>
          </cell>
          <cell r="AK1140">
            <v>0</v>
          </cell>
          <cell r="AL1140">
            <v>0</v>
          </cell>
        </row>
        <row r="1141">
          <cell r="B1141" t="str">
            <v>SNIES</v>
          </cell>
          <cell r="C1141" t="str">
            <v>A1A</v>
          </cell>
          <cell r="D1141" t="str">
            <v>A1AG</v>
          </cell>
          <cell r="E1141" t="str">
            <v>EP/SIGU</v>
          </cell>
          <cell r="F1141" t="str">
            <v>SNIES</v>
          </cell>
          <cell r="G1141">
            <v>22</v>
          </cell>
          <cell r="H1141" t="str">
            <v>EP 90 cl Siguiri  Travaux cl, logts, latrines, bureaux, mag, forages</v>
          </cell>
          <cell r="I1141" t="str">
            <v>SNIES</v>
          </cell>
          <cell r="K1141" t="str">
            <v>BAD ED IV</v>
          </cell>
          <cell r="L1141" t="str">
            <v>AON</v>
          </cell>
          <cell r="M1141">
            <v>9</v>
          </cell>
          <cell r="N1141">
            <v>9</v>
          </cell>
          <cell r="Q1141">
            <v>18</v>
          </cell>
          <cell r="R1141" t="str">
            <v>classe</v>
          </cell>
          <cell r="T1141">
            <v>161271.93896998637</v>
          </cell>
          <cell r="U1141">
            <v>1</v>
          </cell>
          <cell r="V1141">
            <v>1451447.4507298772</v>
          </cell>
          <cell r="W1141">
            <v>1451447.4507298772</v>
          </cell>
          <cell r="X1141">
            <v>0</v>
          </cell>
          <cell r="Y1141">
            <v>0</v>
          </cell>
          <cell r="Z1141">
            <v>2902894.9014597544</v>
          </cell>
          <cell r="AA1141">
            <v>1451447.4507298772</v>
          </cell>
          <cell r="AB1141">
            <v>1451447.4507298772</v>
          </cell>
          <cell r="AC1141">
            <v>0</v>
          </cell>
          <cell r="AD1141">
            <v>0</v>
          </cell>
          <cell r="AE1141">
            <v>2902894.9014597544</v>
          </cell>
          <cell r="AF1141">
            <v>0</v>
          </cell>
          <cell r="AG1141">
            <v>0</v>
          </cell>
          <cell r="AH1141">
            <v>0</v>
          </cell>
          <cell r="AI1141">
            <v>0</v>
          </cell>
          <cell r="AJ1141">
            <v>0</v>
          </cell>
          <cell r="AK1141">
            <v>0</v>
          </cell>
          <cell r="AL1141">
            <v>0</v>
          </cell>
        </row>
        <row r="1142">
          <cell r="B1142" t="str">
            <v>SNIES</v>
          </cell>
          <cell r="C1142" t="str">
            <v>A1A</v>
          </cell>
          <cell r="D1142" t="str">
            <v>A1AG</v>
          </cell>
          <cell r="E1142" t="str">
            <v>EP/MAND</v>
          </cell>
          <cell r="F1142" t="str">
            <v>SNIES</v>
          </cell>
          <cell r="G1142">
            <v>22</v>
          </cell>
          <cell r="H1142" t="str">
            <v>EP 90 cl Mandiana  Travaux cl, logts, latrines, bureaux, mag, forages</v>
          </cell>
          <cell r="I1142" t="str">
            <v>SNIES</v>
          </cell>
          <cell r="K1142" t="str">
            <v>BAD ED IV</v>
          </cell>
          <cell r="L1142" t="str">
            <v>AON</v>
          </cell>
          <cell r="M1142">
            <v>9</v>
          </cell>
          <cell r="N1142">
            <v>9</v>
          </cell>
          <cell r="Q1142">
            <v>18</v>
          </cell>
          <cell r="R1142" t="str">
            <v>classe</v>
          </cell>
          <cell r="T1142">
            <v>161271.93896998637</v>
          </cell>
          <cell r="U1142">
            <v>1</v>
          </cell>
          <cell r="V1142">
            <v>1451447.4507298772</v>
          </cell>
          <cell r="W1142">
            <v>1451447.4507298772</v>
          </cell>
          <cell r="X1142">
            <v>0</v>
          </cell>
          <cell r="Y1142">
            <v>0</v>
          </cell>
          <cell r="Z1142">
            <v>2902894.9014597544</v>
          </cell>
          <cell r="AA1142">
            <v>1451447.4507298772</v>
          </cell>
          <cell r="AB1142">
            <v>1451447.4507298772</v>
          </cell>
          <cell r="AC1142">
            <v>0</v>
          </cell>
          <cell r="AD1142">
            <v>0</v>
          </cell>
          <cell r="AE1142">
            <v>2902894.9014597544</v>
          </cell>
          <cell r="AF1142">
            <v>0</v>
          </cell>
          <cell r="AG1142">
            <v>0</v>
          </cell>
          <cell r="AH1142">
            <v>0</v>
          </cell>
          <cell r="AI1142">
            <v>0</v>
          </cell>
          <cell r="AJ1142">
            <v>0</v>
          </cell>
          <cell r="AK1142">
            <v>0</v>
          </cell>
          <cell r="AL1142">
            <v>0</v>
          </cell>
        </row>
        <row r="1143">
          <cell r="B1143" t="str">
            <v>SNIES</v>
          </cell>
          <cell r="C1143" t="str">
            <v>A1A</v>
          </cell>
          <cell r="D1143" t="str">
            <v>A1AG</v>
          </cell>
          <cell r="E1143" t="str">
            <v>EP/NZER</v>
          </cell>
          <cell r="F1143" t="str">
            <v>SNIES</v>
          </cell>
          <cell r="G1143">
            <v>22</v>
          </cell>
          <cell r="H1143" t="str">
            <v>EP 90 cl Nzérékoré  Travaux cl, logts, latrines, bureaux, mag, forages</v>
          </cell>
          <cell r="I1143" t="str">
            <v>SNIES</v>
          </cell>
          <cell r="K1143" t="str">
            <v>BAD ED IV</v>
          </cell>
          <cell r="L1143" t="str">
            <v>AON</v>
          </cell>
          <cell r="M1143">
            <v>7.5</v>
          </cell>
          <cell r="N1143">
            <v>7.5</v>
          </cell>
          <cell r="Q1143">
            <v>15</v>
          </cell>
          <cell r="R1143" t="str">
            <v>classe</v>
          </cell>
          <cell r="T1143">
            <v>161271.93896998637</v>
          </cell>
          <cell r="U1143">
            <v>1</v>
          </cell>
          <cell r="V1143">
            <v>1209539.5422748977</v>
          </cell>
          <cell r="W1143">
            <v>1209539.5422748977</v>
          </cell>
          <cell r="X1143">
            <v>0</v>
          </cell>
          <cell r="Y1143">
            <v>0</v>
          </cell>
          <cell r="Z1143">
            <v>2419079.0845497954</v>
          </cell>
          <cell r="AA1143">
            <v>1209539.5422748977</v>
          </cell>
          <cell r="AB1143">
            <v>1209539.5422748977</v>
          </cell>
          <cell r="AC1143">
            <v>0</v>
          </cell>
          <cell r="AD1143">
            <v>0</v>
          </cell>
          <cell r="AE1143">
            <v>2419079.0845497954</v>
          </cell>
          <cell r="AF1143">
            <v>0</v>
          </cell>
          <cell r="AG1143">
            <v>0</v>
          </cell>
          <cell r="AH1143">
            <v>0</v>
          </cell>
          <cell r="AI1143">
            <v>0</v>
          </cell>
          <cell r="AJ1143">
            <v>0</v>
          </cell>
          <cell r="AK1143">
            <v>0</v>
          </cell>
          <cell r="AL1143">
            <v>0</v>
          </cell>
        </row>
        <row r="1144">
          <cell r="B1144" t="str">
            <v>SNIES</v>
          </cell>
          <cell r="C1144" t="str">
            <v>A1A</v>
          </cell>
          <cell r="D1144" t="str">
            <v>A1AG</v>
          </cell>
          <cell r="E1144" t="str">
            <v>EP/BOKE</v>
          </cell>
          <cell r="F1144" t="str">
            <v>SNIES</v>
          </cell>
          <cell r="G1144">
            <v>23</v>
          </cell>
          <cell r="H1144" t="str">
            <v>EP 90 cl Boké mobilier classes primaires</v>
          </cell>
          <cell r="I1144" t="str">
            <v>SNIES</v>
          </cell>
          <cell r="K1144" t="str">
            <v>BAD ED IV</v>
          </cell>
          <cell r="L1144" t="str">
            <v>AON</v>
          </cell>
          <cell r="N1144">
            <v>9</v>
          </cell>
          <cell r="Q1144">
            <v>9</v>
          </cell>
          <cell r="R1144" t="str">
            <v>classe</v>
          </cell>
          <cell r="T1144">
            <v>10417.814034030622</v>
          </cell>
          <cell r="U1144">
            <v>1</v>
          </cell>
          <cell r="V1144">
            <v>0</v>
          </cell>
          <cell r="W1144">
            <v>93760.326306275601</v>
          </cell>
          <cell r="X1144">
            <v>0</v>
          </cell>
          <cell r="Y1144">
            <v>0</v>
          </cell>
          <cell r="Z1144">
            <v>93760.326306275601</v>
          </cell>
          <cell r="AA1144">
            <v>0</v>
          </cell>
          <cell r="AB1144">
            <v>93760.326306275601</v>
          </cell>
          <cell r="AC1144">
            <v>0</v>
          </cell>
          <cell r="AD1144">
            <v>0</v>
          </cell>
          <cell r="AE1144">
            <v>93760.326306275601</v>
          </cell>
          <cell r="AF1144">
            <v>0</v>
          </cell>
          <cell r="AG1144">
            <v>0</v>
          </cell>
          <cell r="AH1144">
            <v>0</v>
          </cell>
          <cell r="AI1144">
            <v>0</v>
          </cell>
          <cell r="AJ1144">
            <v>0</v>
          </cell>
          <cell r="AK1144">
            <v>0</v>
          </cell>
          <cell r="AL1144">
            <v>0</v>
          </cell>
        </row>
        <row r="1145">
          <cell r="B1145" t="str">
            <v>SNIES</v>
          </cell>
          <cell r="C1145" t="str">
            <v>A1A</v>
          </cell>
          <cell r="D1145" t="str">
            <v>A1AG</v>
          </cell>
          <cell r="E1145" t="str">
            <v>EP/BOFF</v>
          </cell>
          <cell r="F1145" t="str">
            <v>SNIES</v>
          </cell>
          <cell r="G1145">
            <v>23</v>
          </cell>
          <cell r="H1145" t="str">
            <v>EP 90 cl Boffa  mobilier classes primaires</v>
          </cell>
          <cell r="I1145" t="str">
            <v>SNIES</v>
          </cell>
          <cell r="K1145" t="str">
            <v>BAD ED IV</v>
          </cell>
          <cell r="L1145" t="str">
            <v>AON</v>
          </cell>
          <cell r="N1145">
            <v>9</v>
          </cell>
          <cell r="Q1145">
            <v>9</v>
          </cell>
          <cell r="R1145" t="str">
            <v>classe</v>
          </cell>
          <cell r="T1145">
            <v>10417.814034030622</v>
          </cell>
          <cell r="U1145">
            <v>1</v>
          </cell>
          <cell r="V1145">
            <v>0</v>
          </cell>
          <cell r="W1145">
            <v>93760.326306275601</v>
          </cell>
          <cell r="X1145">
            <v>0</v>
          </cell>
          <cell r="Y1145">
            <v>0</v>
          </cell>
          <cell r="Z1145">
            <v>93760.326306275601</v>
          </cell>
          <cell r="AA1145">
            <v>0</v>
          </cell>
          <cell r="AB1145">
            <v>93760.326306275601</v>
          </cell>
          <cell r="AC1145">
            <v>0</v>
          </cell>
          <cell r="AD1145">
            <v>0</v>
          </cell>
          <cell r="AE1145">
            <v>93760.326306275601</v>
          </cell>
          <cell r="AF1145">
            <v>0</v>
          </cell>
          <cell r="AG1145">
            <v>0</v>
          </cell>
          <cell r="AH1145">
            <v>0</v>
          </cell>
          <cell r="AI1145">
            <v>0</v>
          </cell>
          <cell r="AJ1145">
            <v>0</v>
          </cell>
          <cell r="AK1145">
            <v>0</v>
          </cell>
          <cell r="AL1145">
            <v>0</v>
          </cell>
        </row>
        <row r="1146">
          <cell r="B1146" t="str">
            <v>SNIES</v>
          </cell>
          <cell r="C1146" t="str">
            <v>A1A</v>
          </cell>
          <cell r="D1146" t="str">
            <v>A1AG</v>
          </cell>
          <cell r="E1146" t="str">
            <v>EP/GAOU</v>
          </cell>
          <cell r="F1146" t="str">
            <v>SNIES</v>
          </cell>
          <cell r="G1146">
            <v>23</v>
          </cell>
          <cell r="H1146" t="str">
            <v>EP 90 cl Gaoual  mobilier classes primaires</v>
          </cell>
          <cell r="I1146" t="str">
            <v>SNIES</v>
          </cell>
          <cell r="K1146" t="str">
            <v>BAD ED IV</v>
          </cell>
          <cell r="L1146" t="str">
            <v>AON</v>
          </cell>
          <cell r="N1146">
            <v>6</v>
          </cell>
          <cell r="Q1146">
            <v>6</v>
          </cell>
          <cell r="R1146" t="str">
            <v>classe</v>
          </cell>
          <cell r="T1146">
            <v>10417.814034030622</v>
          </cell>
          <cell r="U1146">
            <v>1</v>
          </cell>
          <cell r="V1146">
            <v>0</v>
          </cell>
          <cell r="W1146">
            <v>62506.884204183734</v>
          </cell>
          <cell r="X1146">
            <v>0</v>
          </cell>
          <cell r="Y1146">
            <v>0</v>
          </cell>
          <cell r="Z1146">
            <v>62506.884204183734</v>
          </cell>
          <cell r="AA1146">
            <v>0</v>
          </cell>
          <cell r="AB1146">
            <v>62506.884204183734</v>
          </cell>
          <cell r="AC1146">
            <v>0</v>
          </cell>
          <cell r="AD1146">
            <v>0</v>
          </cell>
          <cell r="AE1146">
            <v>62506.884204183734</v>
          </cell>
          <cell r="AF1146">
            <v>0</v>
          </cell>
          <cell r="AG1146">
            <v>0</v>
          </cell>
          <cell r="AH1146">
            <v>0</v>
          </cell>
          <cell r="AI1146">
            <v>0</v>
          </cell>
          <cell r="AJ1146">
            <v>0</v>
          </cell>
          <cell r="AK1146">
            <v>0</v>
          </cell>
          <cell r="AL1146">
            <v>0</v>
          </cell>
        </row>
        <row r="1147">
          <cell r="B1147" t="str">
            <v>SNIES</v>
          </cell>
          <cell r="C1147" t="str">
            <v>A1A</v>
          </cell>
          <cell r="D1147" t="str">
            <v>A1AG</v>
          </cell>
          <cell r="E1147" t="str">
            <v>EP/KOUN</v>
          </cell>
          <cell r="F1147" t="str">
            <v>SNIES</v>
          </cell>
          <cell r="G1147">
            <v>23</v>
          </cell>
          <cell r="H1147" t="str">
            <v>EP 90 cl Koundara  mobilier classes primaires</v>
          </cell>
          <cell r="I1147" t="str">
            <v>SNIES</v>
          </cell>
          <cell r="K1147" t="str">
            <v>BAD ED IV</v>
          </cell>
          <cell r="L1147" t="str">
            <v>AON</v>
          </cell>
          <cell r="N1147">
            <v>12</v>
          </cell>
          <cell r="Q1147">
            <v>12</v>
          </cell>
          <cell r="R1147" t="str">
            <v>classe</v>
          </cell>
          <cell r="T1147">
            <v>10417.814034030622</v>
          </cell>
          <cell r="U1147">
            <v>1</v>
          </cell>
          <cell r="V1147">
            <v>0</v>
          </cell>
          <cell r="W1147">
            <v>125013.76840836747</v>
          </cell>
          <cell r="X1147">
            <v>0</v>
          </cell>
          <cell r="Y1147">
            <v>0</v>
          </cell>
          <cell r="Z1147">
            <v>125013.76840836747</v>
          </cell>
          <cell r="AA1147">
            <v>0</v>
          </cell>
          <cell r="AB1147">
            <v>125013.76840836747</v>
          </cell>
          <cell r="AC1147">
            <v>0</v>
          </cell>
          <cell r="AD1147">
            <v>0</v>
          </cell>
          <cell r="AE1147">
            <v>125013.76840836747</v>
          </cell>
          <cell r="AF1147">
            <v>0</v>
          </cell>
          <cell r="AG1147">
            <v>0</v>
          </cell>
          <cell r="AH1147">
            <v>0</v>
          </cell>
          <cell r="AI1147">
            <v>0</v>
          </cell>
          <cell r="AJ1147">
            <v>0</v>
          </cell>
          <cell r="AK1147">
            <v>0</v>
          </cell>
          <cell r="AL1147">
            <v>0</v>
          </cell>
        </row>
        <row r="1148">
          <cell r="B1148" t="str">
            <v>SNIES</v>
          </cell>
          <cell r="C1148" t="str">
            <v>A1A</v>
          </cell>
          <cell r="D1148" t="str">
            <v>A1AG</v>
          </cell>
          <cell r="E1148" t="str">
            <v>EP/KANK</v>
          </cell>
          <cell r="F1148" t="str">
            <v>SNIES</v>
          </cell>
          <cell r="G1148">
            <v>23</v>
          </cell>
          <cell r="H1148" t="str">
            <v>EP 90 cl Kankan  mobilier classes primaires</v>
          </cell>
          <cell r="I1148" t="str">
            <v>SNIES</v>
          </cell>
          <cell r="K1148" t="str">
            <v>BAD ED IV</v>
          </cell>
          <cell r="L1148" t="str">
            <v>AON</v>
          </cell>
          <cell r="N1148">
            <v>3</v>
          </cell>
          <cell r="Q1148">
            <v>3</v>
          </cell>
          <cell r="R1148" t="str">
            <v>classe</v>
          </cell>
          <cell r="T1148">
            <v>10417.814034030622</v>
          </cell>
          <cell r="U1148">
            <v>1</v>
          </cell>
          <cell r="V1148">
            <v>0</v>
          </cell>
          <cell r="W1148">
            <v>31253.442102091867</v>
          </cell>
          <cell r="X1148">
            <v>0</v>
          </cell>
          <cell r="Y1148">
            <v>0</v>
          </cell>
          <cell r="Z1148">
            <v>31253.442102091867</v>
          </cell>
          <cell r="AA1148">
            <v>0</v>
          </cell>
          <cell r="AB1148">
            <v>31253.442102091867</v>
          </cell>
          <cell r="AC1148">
            <v>0</v>
          </cell>
          <cell r="AD1148">
            <v>0</v>
          </cell>
          <cell r="AE1148">
            <v>31253.442102091867</v>
          </cell>
          <cell r="AF1148">
            <v>0</v>
          </cell>
          <cell r="AG1148">
            <v>0</v>
          </cell>
          <cell r="AH1148">
            <v>0</v>
          </cell>
          <cell r="AI1148">
            <v>0</v>
          </cell>
          <cell r="AJ1148">
            <v>0</v>
          </cell>
          <cell r="AK1148">
            <v>0</v>
          </cell>
          <cell r="AL1148">
            <v>0</v>
          </cell>
        </row>
        <row r="1149">
          <cell r="B1149" t="str">
            <v>SNIES</v>
          </cell>
          <cell r="C1149" t="str">
            <v>A1A</v>
          </cell>
          <cell r="D1149" t="str">
            <v>A1AG</v>
          </cell>
          <cell r="E1149" t="str">
            <v>EP/SIGU</v>
          </cell>
          <cell r="F1149" t="str">
            <v>SNIES</v>
          </cell>
          <cell r="G1149">
            <v>23</v>
          </cell>
          <cell r="H1149" t="str">
            <v>EP 90 cl Siguiri  mobilier classes primaires</v>
          </cell>
          <cell r="I1149" t="str">
            <v>SNIES</v>
          </cell>
          <cell r="K1149" t="str">
            <v>BAD ED IV</v>
          </cell>
          <cell r="L1149" t="str">
            <v>AON</v>
          </cell>
          <cell r="N1149">
            <v>18</v>
          </cell>
          <cell r="Q1149">
            <v>18</v>
          </cell>
          <cell r="R1149" t="str">
            <v>classe</v>
          </cell>
          <cell r="T1149">
            <v>10417.814034030622</v>
          </cell>
          <cell r="U1149">
            <v>1</v>
          </cell>
          <cell r="V1149">
            <v>0</v>
          </cell>
          <cell r="W1149">
            <v>187520.6526125512</v>
          </cell>
          <cell r="X1149">
            <v>0</v>
          </cell>
          <cell r="Y1149">
            <v>0</v>
          </cell>
          <cell r="Z1149">
            <v>187520.6526125512</v>
          </cell>
          <cell r="AA1149">
            <v>0</v>
          </cell>
          <cell r="AB1149">
            <v>187520.6526125512</v>
          </cell>
          <cell r="AC1149">
            <v>0</v>
          </cell>
          <cell r="AD1149">
            <v>0</v>
          </cell>
          <cell r="AE1149">
            <v>187520.6526125512</v>
          </cell>
          <cell r="AF1149">
            <v>0</v>
          </cell>
          <cell r="AG1149">
            <v>0</v>
          </cell>
          <cell r="AH1149">
            <v>0</v>
          </cell>
          <cell r="AI1149">
            <v>0</v>
          </cell>
          <cell r="AJ1149">
            <v>0</v>
          </cell>
          <cell r="AK1149">
            <v>0</v>
          </cell>
          <cell r="AL1149">
            <v>0</v>
          </cell>
        </row>
        <row r="1150">
          <cell r="B1150" t="str">
            <v>SNIES</v>
          </cell>
          <cell r="C1150" t="str">
            <v>A1A</v>
          </cell>
          <cell r="D1150" t="str">
            <v>A1AG</v>
          </cell>
          <cell r="E1150" t="str">
            <v>EP/MAND</v>
          </cell>
          <cell r="F1150" t="str">
            <v>SNIES</v>
          </cell>
          <cell r="G1150">
            <v>23</v>
          </cell>
          <cell r="H1150" t="str">
            <v>EP 90 cl Mandiana  mobilier classes primaires</v>
          </cell>
          <cell r="I1150" t="str">
            <v>SNIES</v>
          </cell>
          <cell r="K1150" t="str">
            <v>BAD ED IV</v>
          </cell>
          <cell r="L1150" t="str">
            <v>AON</v>
          </cell>
          <cell r="N1150">
            <v>18</v>
          </cell>
          <cell r="Q1150">
            <v>18</v>
          </cell>
          <cell r="R1150" t="str">
            <v>classe</v>
          </cell>
          <cell r="T1150">
            <v>10417.814034030622</v>
          </cell>
          <cell r="U1150">
            <v>1</v>
          </cell>
          <cell r="V1150">
            <v>0</v>
          </cell>
          <cell r="W1150">
            <v>187520.6526125512</v>
          </cell>
          <cell r="X1150">
            <v>0</v>
          </cell>
          <cell r="Y1150">
            <v>0</v>
          </cell>
          <cell r="Z1150">
            <v>187520.6526125512</v>
          </cell>
          <cell r="AA1150">
            <v>0</v>
          </cell>
          <cell r="AB1150">
            <v>187520.6526125512</v>
          </cell>
          <cell r="AC1150">
            <v>0</v>
          </cell>
          <cell r="AD1150">
            <v>0</v>
          </cell>
          <cell r="AE1150">
            <v>187520.6526125512</v>
          </cell>
          <cell r="AF1150">
            <v>0</v>
          </cell>
          <cell r="AG1150">
            <v>0</v>
          </cell>
          <cell r="AH1150">
            <v>0</v>
          </cell>
          <cell r="AI1150">
            <v>0</v>
          </cell>
          <cell r="AJ1150">
            <v>0</v>
          </cell>
          <cell r="AK1150">
            <v>0</v>
          </cell>
          <cell r="AL1150">
            <v>0</v>
          </cell>
        </row>
        <row r="1151">
          <cell r="B1151" t="str">
            <v>SNIES</v>
          </cell>
          <cell r="C1151" t="str">
            <v>A1A</v>
          </cell>
          <cell r="D1151" t="str">
            <v>A1AG</v>
          </cell>
          <cell r="E1151" t="str">
            <v>EP/NZER</v>
          </cell>
          <cell r="F1151" t="str">
            <v>SNIES</v>
          </cell>
          <cell r="G1151">
            <v>23</v>
          </cell>
          <cell r="H1151" t="str">
            <v>EP 90 cl Nzérékoré  mobilier classes primaires</v>
          </cell>
          <cell r="I1151" t="str">
            <v>SNIES</v>
          </cell>
          <cell r="K1151" t="str">
            <v>BAD ED IV</v>
          </cell>
          <cell r="L1151" t="str">
            <v>AON</v>
          </cell>
          <cell r="N1151">
            <v>15</v>
          </cell>
          <cell r="Q1151">
            <v>15</v>
          </cell>
          <cell r="R1151" t="str">
            <v>classe</v>
          </cell>
          <cell r="T1151">
            <v>10417.814034030622</v>
          </cell>
          <cell r="U1151">
            <v>1</v>
          </cell>
          <cell r="V1151">
            <v>0</v>
          </cell>
          <cell r="W1151">
            <v>156267.21051045932</v>
          </cell>
          <cell r="X1151">
            <v>0</v>
          </cell>
          <cell r="Y1151">
            <v>0</v>
          </cell>
          <cell r="Z1151">
            <v>156267.21051045932</v>
          </cell>
          <cell r="AA1151">
            <v>0</v>
          </cell>
          <cell r="AB1151">
            <v>156267.21051045932</v>
          </cell>
          <cell r="AC1151">
            <v>0</v>
          </cell>
          <cell r="AD1151">
            <v>0</v>
          </cell>
          <cell r="AE1151">
            <v>156267.21051045932</v>
          </cell>
          <cell r="AF1151">
            <v>0</v>
          </cell>
          <cell r="AG1151">
            <v>0</v>
          </cell>
          <cell r="AH1151">
            <v>0</v>
          </cell>
          <cell r="AI1151">
            <v>0</v>
          </cell>
          <cell r="AJ1151">
            <v>0</v>
          </cell>
          <cell r="AK1151">
            <v>0</v>
          </cell>
          <cell r="AL1151">
            <v>0</v>
          </cell>
        </row>
        <row r="1152">
          <cell r="B1152" t="str">
            <v>SNIES</v>
          </cell>
          <cell r="C1152" t="str">
            <v>A1A</v>
          </cell>
          <cell r="D1152" t="str">
            <v>A1AG</v>
          </cell>
          <cell r="E1152" t="str">
            <v>EP/BOKE</v>
          </cell>
          <cell r="F1152" t="str">
            <v>SNIES</v>
          </cell>
          <cell r="G1152">
            <v>24</v>
          </cell>
          <cell r="H1152" t="str">
            <v>EP 90 cl Boké matériel didactique classes primaires</v>
          </cell>
          <cell r="I1152" t="str">
            <v>SNIES</v>
          </cell>
          <cell r="K1152" t="str">
            <v>BAD ED IV</v>
          </cell>
          <cell r="L1152" t="str">
            <v>AON</v>
          </cell>
          <cell r="N1152">
            <v>9</v>
          </cell>
          <cell r="Q1152">
            <v>9</v>
          </cell>
          <cell r="R1152" t="str">
            <v>classe</v>
          </cell>
          <cell r="T1152">
            <v>4072.6232378353798</v>
          </cell>
          <cell r="U1152">
            <v>1</v>
          </cell>
          <cell r="V1152">
            <v>0</v>
          </cell>
          <cell r="W1152">
            <v>36653.60914051842</v>
          </cell>
          <cell r="X1152">
            <v>0</v>
          </cell>
          <cell r="Y1152">
            <v>0</v>
          </cell>
          <cell r="Z1152">
            <v>36653.60914051842</v>
          </cell>
          <cell r="AA1152">
            <v>0</v>
          </cell>
          <cell r="AB1152">
            <v>36653.60914051842</v>
          </cell>
          <cell r="AC1152">
            <v>0</v>
          </cell>
          <cell r="AD1152">
            <v>0</v>
          </cell>
          <cell r="AE1152">
            <v>36653.60914051842</v>
          </cell>
          <cell r="AF1152">
            <v>0</v>
          </cell>
          <cell r="AG1152">
            <v>0</v>
          </cell>
          <cell r="AH1152">
            <v>0</v>
          </cell>
          <cell r="AI1152">
            <v>0</v>
          </cell>
          <cell r="AJ1152">
            <v>0</v>
          </cell>
          <cell r="AK1152">
            <v>0</v>
          </cell>
          <cell r="AL1152">
            <v>0</v>
          </cell>
        </row>
        <row r="1153">
          <cell r="B1153" t="str">
            <v>SNIES</v>
          </cell>
          <cell r="C1153" t="str">
            <v>A1A</v>
          </cell>
          <cell r="D1153" t="str">
            <v>A1AG</v>
          </cell>
          <cell r="E1153" t="str">
            <v>EP/BOFF</v>
          </cell>
          <cell r="F1153" t="str">
            <v>SNIES</v>
          </cell>
          <cell r="G1153">
            <v>24</v>
          </cell>
          <cell r="H1153" t="str">
            <v>EP 90 cl Boffa  matériel didactique classes primaires</v>
          </cell>
          <cell r="I1153" t="str">
            <v>SNIES</v>
          </cell>
          <cell r="K1153" t="str">
            <v>BAD ED IV</v>
          </cell>
          <cell r="L1153" t="str">
            <v>AON</v>
          </cell>
          <cell r="N1153">
            <v>9</v>
          </cell>
          <cell r="Q1153">
            <v>9</v>
          </cell>
          <cell r="R1153" t="str">
            <v>classe</v>
          </cell>
          <cell r="T1153">
            <v>4072.6232378353798</v>
          </cell>
          <cell r="U1153">
            <v>1</v>
          </cell>
          <cell r="V1153">
            <v>0</v>
          </cell>
          <cell r="W1153">
            <v>36653.60914051842</v>
          </cell>
          <cell r="X1153">
            <v>0</v>
          </cell>
          <cell r="Y1153">
            <v>0</v>
          </cell>
          <cell r="Z1153">
            <v>36653.60914051842</v>
          </cell>
          <cell r="AA1153">
            <v>0</v>
          </cell>
          <cell r="AB1153">
            <v>36653.60914051842</v>
          </cell>
          <cell r="AC1153">
            <v>0</v>
          </cell>
          <cell r="AD1153">
            <v>0</v>
          </cell>
          <cell r="AE1153">
            <v>36653.60914051842</v>
          </cell>
          <cell r="AF1153">
            <v>0</v>
          </cell>
          <cell r="AG1153">
            <v>0</v>
          </cell>
          <cell r="AH1153">
            <v>0</v>
          </cell>
          <cell r="AI1153">
            <v>0</v>
          </cell>
          <cell r="AJ1153">
            <v>0</v>
          </cell>
          <cell r="AK1153">
            <v>0</v>
          </cell>
          <cell r="AL1153">
            <v>0</v>
          </cell>
        </row>
        <row r="1154">
          <cell r="B1154" t="str">
            <v>SNIES</v>
          </cell>
          <cell r="C1154" t="str">
            <v>A1A</v>
          </cell>
          <cell r="D1154" t="str">
            <v>A1AG</v>
          </cell>
          <cell r="E1154" t="str">
            <v>EP/GAOU</v>
          </cell>
          <cell r="F1154" t="str">
            <v>SNIES</v>
          </cell>
          <cell r="G1154">
            <v>24</v>
          </cell>
          <cell r="H1154" t="str">
            <v>EP 90 cl Gaoual  matériel didactique classes primaires</v>
          </cell>
          <cell r="I1154" t="str">
            <v>SNIES</v>
          </cell>
          <cell r="K1154" t="str">
            <v>BAD ED IV</v>
          </cell>
          <cell r="L1154" t="str">
            <v>AON</v>
          </cell>
          <cell r="N1154">
            <v>6</v>
          </cell>
          <cell r="Q1154">
            <v>6</v>
          </cell>
          <cell r="R1154" t="str">
            <v>classe</v>
          </cell>
          <cell r="T1154">
            <v>4072.6232378353798</v>
          </cell>
          <cell r="U1154">
            <v>1</v>
          </cell>
          <cell r="V1154">
            <v>0</v>
          </cell>
          <cell r="W1154">
            <v>24435.739427012279</v>
          </cell>
          <cell r="X1154">
            <v>0</v>
          </cell>
          <cell r="Y1154">
            <v>0</v>
          </cell>
          <cell r="Z1154">
            <v>24435.739427012279</v>
          </cell>
          <cell r="AA1154">
            <v>0</v>
          </cell>
          <cell r="AB1154">
            <v>24435.739427012279</v>
          </cell>
          <cell r="AC1154">
            <v>0</v>
          </cell>
          <cell r="AD1154">
            <v>0</v>
          </cell>
          <cell r="AE1154">
            <v>24435.739427012279</v>
          </cell>
          <cell r="AF1154">
            <v>0</v>
          </cell>
          <cell r="AG1154">
            <v>0</v>
          </cell>
          <cell r="AH1154">
            <v>0</v>
          </cell>
          <cell r="AI1154">
            <v>0</v>
          </cell>
          <cell r="AJ1154">
            <v>0</v>
          </cell>
          <cell r="AK1154">
            <v>0</v>
          </cell>
          <cell r="AL1154">
            <v>0</v>
          </cell>
        </row>
        <row r="1155">
          <cell r="B1155" t="str">
            <v>SNIES</v>
          </cell>
          <cell r="C1155" t="str">
            <v>A1A</v>
          </cell>
          <cell r="D1155" t="str">
            <v>A1AG</v>
          </cell>
          <cell r="E1155" t="str">
            <v>EP/KOUN</v>
          </cell>
          <cell r="F1155" t="str">
            <v>SNIES</v>
          </cell>
          <cell r="G1155">
            <v>24</v>
          </cell>
          <cell r="H1155" t="str">
            <v>EP 90 cl Koundara  matériel didactique classes primaires</v>
          </cell>
          <cell r="I1155" t="str">
            <v>SNIES</v>
          </cell>
          <cell r="K1155" t="str">
            <v>BAD ED IV</v>
          </cell>
          <cell r="L1155" t="str">
            <v>AON</v>
          </cell>
          <cell r="N1155">
            <v>12</v>
          </cell>
          <cell r="Q1155">
            <v>12</v>
          </cell>
          <cell r="R1155" t="str">
            <v>classe</v>
          </cell>
          <cell r="T1155">
            <v>4072.6232378353798</v>
          </cell>
          <cell r="U1155">
            <v>1</v>
          </cell>
          <cell r="V1155">
            <v>0</v>
          </cell>
          <cell r="W1155">
            <v>48871.478854024557</v>
          </cell>
          <cell r="X1155">
            <v>0</v>
          </cell>
          <cell r="Y1155">
            <v>0</v>
          </cell>
          <cell r="Z1155">
            <v>48871.478854024557</v>
          </cell>
          <cell r="AA1155">
            <v>0</v>
          </cell>
          <cell r="AB1155">
            <v>48871.478854024557</v>
          </cell>
          <cell r="AC1155">
            <v>0</v>
          </cell>
          <cell r="AD1155">
            <v>0</v>
          </cell>
          <cell r="AE1155">
            <v>48871.478854024557</v>
          </cell>
          <cell r="AF1155">
            <v>0</v>
          </cell>
          <cell r="AG1155">
            <v>0</v>
          </cell>
          <cell r="AH1155">
            <v>0</v>
          </cell>
          <cell r="AI1155">
            <v>0</v>
          </cell>
          <cell r="AJ1155">
            <v>0</v>
          </cell>
          <cell r="AK1155">
            <v>0</v>
          </cell>
          <cell r="AL1155">
            <v>0</v>
          </cell>
        </row>
        <row r="1156">
          <cell r="B1156" t="str">
            <v>SNIES</v>
          </cell>
          <cell r="C1156" t="str">
            <v>A1A</v>
          </cell>
          <cell r="D1156" t="str">
            <v>A1AG</v>
          </cell>
          <cell r="E1156" t="str">
            <v>EP/KANK</v>
          </cell>
          <cell r="F1156" t="str">
            <v>SNIES</v>
          </cell>
          <cell r="G1156">
            <v>24</v>
          </cell>
          <cell r="H1156" t="str">
            <v>EP 90 cl Kankan  matériel didactique classes primaires</v>
          </cell>
          <cell r="I1156" t="str">
            <v>SNIES</v>
          </cell>
          <cell r="K1156" t="str">
            <v>BAD ED IV</v>
          </cell>
          <cell r="L1156" t="str">
            <v>AON</v>
          </cell>
          <cell r="N1156">
            <v>3</v>
          </cell>
          <cell r="Q1156">
            <v>3</v>
          </cell>
          <cell r="R1156" t="str">
            <v>classe</v>
          </cell>
          <cell r="T1156">
            <v>4072.6232378353798</v>
          </cell>
          <cell r="U1156">
            <v>1</v>
          </cell>
          <cell r="V1156">
            <v>0</v>
          </cell>
          <cell r="W1156">
            <v>12217.869713506139</v>
          </cell>
          <cell r="X1156">
            <v>0</v>
          </cell>
          <cell r="Y1156">
            <v>0</v>
          </cell>
          <cell r="Z1156">
            <v>12217.869713506139</v>
          </cell>
          <cell r="AA1156">
            <v>0</v>
          </cell>
          <cell r="AB1156">
            <v>12217.869713506139</v>
          </cell>
          <cell r="AC1156">
            <v>0</v>
          </cell>
          <cell r="AD1156">
            <v>0</v>
          </cell>
          <cell r="AE1156">
            <v>12217.869713506139</v>
          </cell>
          <cell r="AF1156">
            <v>0</v>
          </cell>
          <cell r="AG1156">
            <v>0</v>
          </cell>
          <cell r="AH1156">
            <v>0</v>
          </cell>
          <cell r="AI1156">
            <v>0</v>
          </cell>
          <cell r="AJ1156">
            <v>0</v>
          </cell>
          <cell r="AK1156">
            <v>0</v>
          </cell>
          <cell r="AL1156">
            <v>0</v>
          </cell>
        </row>
        <row r="1157">
          <cell r="B1157" t="str">
            <v>SNIES</v>
          </cell>
          <cell r="C1157" t="str">
            <v>A1A</v>
          </cell>
          <cell r="D1157" t="str">
            <v>A1AG</v>
          </cell>
          <cell r="E1157" t="str">
            <v>EP/SIGU</v>
          </cell>
          <cell r="F1157" t="str">
            <v>SNIES</v>
          </cell>
          <cell r="G1157">
            <v>24</v>
          </cell>
          <cell r="H1157" t="str">
            <v>EP 90 cl Siguiri  matériel didactique classes primaires</v>
          </cell>
          <cell r="I1157" t="str">
            <v>SNIES</v>
          </cell>
          <cell r="K1157" t="str">
            <v>BAD ED IV</v>
          </cell>
          <cell r="L1157" t="str">
            <v>AON</v>
          </cell>
          <cell r="N1157">
            <v>18</v>
          </cell>
          <cell r="Q1157">
            <v>18</v>
          </cell>
          <cell r="R1157" t="str">
            <v>classe</v>
          </cell>
          <cell r="T1157">
            <v>4072.6232378353798</v>
          </cell>
          <cell r="U1157">
            <v>1</v>
          </cell>
          <cell r="V1157">
            <v>0</v>
          </cell>
          <cell r="W1157">
            <v>73307.218281036839</v>
          </cell>
          <cell r="X1157">
            <v>0</v>
          </cell>
          <cell r="Y1157">
            <v>0</v>
          </cell>
          <cell r="Z1157">
            <v>73307.218281036839</v>
          </cell>
          <cell r="AA1157">
            <v>0</v>
          </cell>
          <cell r="AB1157">
            <v>73307.218281036839</v>
          </cell>
          <cell r="AC1157">
            <v>0</v>
          </cell>
          <cell r="AD1157">
            <v>0</v>
          </cell>
          <cell r="AE1157">
            <v>73307.218281036839</v>
          </cell>
          <cell r="AF1157">
            <v>0</v>
          </cell>
          <cell r="AG1157">
            <v>0</v>
          </cell>
          <cell r="AH1157">
            <v>0</v>
          </cell>
          <cell r="AI1157">
            <v>0</v>
          </cell>
          <cell r="AJ1157">
            <v>0</v>
          </cell>
          <cell r="AK1157">
            <v>0</v>
          </cell>
          <cell r="AL1157">
            <v>0</v>
          </cell>
        </row>
        <row r="1158">
          <cell r="B1158" t="str">
            <v>SNIES</v>
          </cell>
          <cell r="C1158" t="str">
            <v>A1A</v>
          </cell>
          <cell r="D1158" t="str">
            <v>A1AG</v>
          </cell>
          <cell r="E1158" t="str">
            <v>EP/MAND</v>
          </cell>
          <cell r="F1158" t="str">
            <v>SNIES</v>
          </cell>
          <cell r="G1158">
            <v>24</v>
          </cell>
          <cell r="H1158" t="str">
            <v>EP 90 cl Mandiana  matériel didactique classes primaires</v>
          </cell>
          <cell r="I1158" t="str">
            <v>SNIES</v>
          </cell>
          <cell r="K1158" t="str">
            <v>BAD ED IV</v>
          </cell>
          <cell r="L1158" t="str">
            <v>AON</v>
          </cell>
          <cell r="N1158">
            <v>18</v>
          </cell>
          <cell r="Q1158">
            <v>18</v>
          </cell>
          <cell r="R1158" t="str">
            <v>classe</v>
          </cell>
          <cell r="T1158">
            <v>4072.6232378353798</v>
          </cell>
          <cell r="U1158">
            <v>1</v>
          </cell>
          <cell r="V1158">
            <v>0</v>
          </cell>
          <cell r="W1158">
            <v>73307.218281036839</v>
          </cell>
          <cell r="X1158">
            <v>0</v>
          </cell>
          <cell r="Y1158">
            <v>0</v>
          </cell>
          <cell r="Z1158">
            <v>73307.218281036839</v>
          </cell>
          <cell r="AA1158">
            <v>0</v>
          </cell>
          <cell r="AB1158">
            <v>73307.218281036839</v>
          </cell>
          <cell r="AC1158">
            <v>0</v>
          </cell>
          <cell r="AD1158">
            <v>0</v>
          </cell>
          <cell r="AE1158">
            <v>73307.218281036839</v>
          </cell>
          <cell r="AF1158">
            <v>0</v>
          </cell>
          <cell r="AG1158">
            <v>0</v>
          </cell>
          <cell r="AH1158">
            <v>0</v>
          </cell>
          <cell r="AI1158">
            <v>0</v>
          </cell>
          <cell r="AJ1158">
            <v>0</v>
          </cell>
          <cell r="AK1158">
            <v>0</v>
          </cell>
          <cell r="AL1158">
            <v>0</v>
          </cell>
        </row>
        <row r="1159">
          <cell r="B1159" t="str">
            <v>SNIES</v>
          </cell>
          <cell r="C1159" t="str">
            <v>A1A</v>
          </cell>
          <cell r="D1159" t="str">
            <v>A1AG</v>
          </cell>
          <cell r="E1159" t="str">
            <v>EP/NZER</v>
          </cell>
          <cell r="F1159" t="str">
            <v>SNIES</v>
          </cell>
          <cell r="G1159">
            <v>24</v>
          </cell>
          <cell r="H1159" t="str">
            <v>EP 90 cl Nzérékoré  matériel didactique classes primaires</v>
          </cell>
          <cell r="I1159" t="str">
            <v>SNIES</v>
          </cell>
          <cell r="K1159" t="str">
            <v>BAD ED IV</v>
          </cell>
          <cell r="L1159" t="str">
            <v>AON</v>
          </cell>
          <cell r="N1159">
            <v>15</v>
          </cell>
          <cell r="Q1159">
            <v>15</v>
          </cell>
          <cell r="R1159" t="str">
            <v>classe</v>
          </cell>
          <cell r="T1159">
            <v>4072.6232378353798</v>
          </cell>
          <cell r="U1159">
            <v>1</v>
          </cell>
          <cell r="V1159">
            <v>0</v>
          </cell>
          <cell r="W1159">
            <v>61089.348567530695</v>
          </cell>
          <cell r="X1159">
            <v>0</v>
          </cell>
          <cell r="Y1159">
            <v>0</v>
          </cell>
          <cell r="Z1159">
            <v>61089.348567530695</v>
          </cell>
          <cell r="AA1159">
            <v>0</v>
          </cell>
          <cell r="AB1159">
            <v>61089.348567530695</v>
          </cell>
          <cell r="AC1159">
            <v>0</v>
          </cell>
          <cell r="AD1159">
            <v>0</v>
          </cell>
          <cell r="AE1159">
            <v>61089.348567530695</v>
          </cell>
          <cell r="AF1159">
            <v>0</v>
          </cell>
          <cell r="AG1159">
            <v>0</v>
          </cell>
          <cell r="AH1159">
            <v>0</v>
          </cell>
          <cell r="AI1159">
            <v>0</v>
          </cell>
          <cell r="AJ1159">
            <v>0</v>
          </cell>
          <cell r="AK1159">
            <v>0</v>
          </cell>
          <cell r="AL1159">
            <v>0</v>
          </cell>
        </row>
        <row r="1160">
          <cell r="B1160" t="str">
            <v>SNIES</v>
          </cell>
          <cell r="C1160" t="str">
            <v>A1B</v>
          </cell>
          <cell r="D1160" t="str">
            <v>A1BI</v>
          </cell>
          <cell r="E1160" t="str">
            <v>ES/BOKE</v>
          </cell>
          <cell r="F1160" t="str">
            <v>SNIES</v>
          </cell>
          <cell r="G1160">
            <v>21</v>
          </cell>
          <cell r="H1160" t="str">
            <v>ES 5 coll Boké contrôle technique travaux collège</v>
          </cell>
          <cell r="I1160" t="str">
            <v>SNIES</v>
          </cell>
          <cell r="K1160" t="str">
            <v>BAD ED IV</v>
          </cell>
          <cell r="L1160" t="str">
            <v>AON</v>
          </cell>
          <cell r="M1160">
            <v>0.5</v>
          </cell>
          <cell r="N1160">
            <v>0.5</v>
          </cell>
          <cell r="Q1160">
            <v>1</v>
          </cell>
          <cell r="R1160" t="str">
            <v>collège</v>
          </cell>
          <cell r="T1160">
            <v>64396.055886766706</v>
          </cell>
          <cell r="U1160">
            <v>1</v>
          </cell>
          <cell r="V1160">
            <v>32198.027943383353</v>
          </cell>
          <cell r="W1160">
            <v>32198.027943383353</v>
          </cell>
          <cell r="X1160">
            <v>0</v>
          </cell>
          <cell r="Y1160">
            <v>0</v>
          </cell>
          <cell r="Z1160">
            <v>64396.055886766706</v>
          </cell>
          <cell r="AA1160">
            <v>32198.027943383353</v>
          </cell>
          <cell r="AB1160">
            <v>32198.027943383353</v>
          </cell>
          <cell r="AC1160">
            <v>0</v>
          </cell>
          <cell r="AD1160">
            <v>0</v>
          </cell>
          <cell r="AE1160">
            <v>64396.055886766706</v>
          </cell>
          <cell r="AF1160">
            <v>0</v>
          </cell>
          <cell r="AG1160">
            <v>0</v>
          </cell>
          <cell r="AH1160">
            <v>0</v>
          </cell>
          <cell r="AI1160">
            <v>0</v>
          </cell>
          <cell r="AJ1160">
            <v>0</v>
          </cell>
          <cell r="AK1160">
            <v>0</v>
          </cell>
          <cell r="AL1160">
            <v>0</v>
          </cell>
        </row>
        <row r="1161">
          <cell r="B1161" t="str">
            <v>SNIES</v>
          </cell>
          <cell r="C1161" t="str">
            <v>A1B</v>
          </cell>
          <cell r="D1161" t="str">
            <v>A1BI</v>
          </cell>
          <cell r="E1161" t="str">
            <v>ES/GAOU</v>
          </cell>
          <cell r="F1161" t="str">
            <v>SNIES</v>
          </cell>
          <cell r="G1161">
            <v>21</v>
          </cell>
          <cell r="H1161" t="str">
            <v>ES 5 coll Gaoual  contrôle technique travaux collège</v>
          </cell>
          <cell r="I1161" t="str">
            <v>SNIES</v>
          </cell>
          <cell r="K1161" t="str">
            <v>BAD ED IV</v>
          </cell>
          <cell r="L1161" t="str">
            <v>AON</v>
          </cell>
          <cell r="M1161">
            <v>0.5</v>
          </cell>
          <cell r="N1161">
            <v>0.5</v>
          </cell>
          <cell r="Q1161">
            <v>1</v>
          </cell>
          <cell r="R1161" t="str">
            <v>collège</v>
          </cell>
          <cell r="T1161">
            <v>64396.055886766706</v>
          </cell>
          <cell r="U1161">
            <v>1</v>
          </cell>
          <cell r="V1161">
            <v>32198.027943383353</v>
          </cell>
          <cell r="W1161">
            <v>32198.027943383353</v>
          </cell>
          <cell r="X1161">
            <v>0</v>
          </cell>
          <cell r="Y1161">
            <v>0</v>
          </cell>
          <cell r="Z1161">
            <v>64396.055886766706</v>
          </cell>
          <cell r="AA1161">
            <v>32198.027943383353</v>
          </cell>
          <cell r="AB1161">
            <v>32198.027943383353</v>
          </cell>
          <cell r="AC1161">
            <v>0</v>
          </cell>
          <cell r="AD1161">
            <v>0</v>
          </cell>
          <cell r="AE1161">
            <v>64396.055886766706</v>
          </cell>
          <cell r="AF1161">
            <v>0</v>
          </cell>
          <cell r="AG1161">
            <v>0</v>
          </cell>
          <cell r="AH1161">
            <v>0</v>
          </cell>
          <cell r="AI1161">
            <v>0</v>
          </cell>
          <cell r="AJ1161">
            <v>0</v>
          </cell>
          <cell r="AK1161">
            <v>0</v>
          </cell>
          <cell r="AL1161">
            <v>0</v>
          </cell>
        </row>
        <row r="1162">
          <cell r="B1162" t="str">
            <v>SNIES</v>
          </cell>
          <cell r="C1162" t="str">
            <v>A1B</v>
          </cell>
          <cell r="D1162" t="str">
            <v>A1BI</v>
          </cell>
          <cell r="E1162" t="str">
            <v>ES/KANK</v>
          </cell>
          <cell r="F1162" t="str">
            <v>SNIES</v>
          </cell>
          <cell r="G1162">
            <v>21</v>
          </cell>
          <cell r="H1162" t="str">
            <v>ES 5 coll Kankan  contrôle technique travaux collège</v>
          </cell>
          <cell r="I1162" t="str">
            <v>SNIES</v>
          </cell>
          <cell r="K1162" t="str">
            <v>BAD ED IV</v>
          </cell>
          <cell r="L1162" t="str">
            <v>AON</v>
          </cell>
          <cell r="M1162">
            <v>0.5</v>
          </cell>
          <cell r="N1162">
            <v>0.5</v>
          </cell>
          <cell r="Q1162">
            <v>1</v>
          </cell>
          <cell r="R1162" t="str">
            <v>collège</v>
          </cell>
          <cell r="T1162">
            <v>64396.055886766706</v>
          </cell>
          <cell r="U1162">
            <v>1</v>
          </cell>
          <cell r="V1162">
            <v>32198.027943383353</v>
          </cell>
          <cell r="W1162">
            <v>32198.027943383353</v>
          </cell>
          <cell r="X1162">
            <v>0</v>
          </cell>
          <cell r="Y1162">
            <v>0</v>
          </cell>
          <cell r="Z1162">
            <v>64396.055886766706</v>
          </cell>
          <cell r="AA1162">
            <v>32198.027943383353</v>
          </cell>
          <cell r="AB1162">
            <v>32198.027943383353</v>
          </cell>
          <cell r="AC1162">
            <v>0</v>
          </cell>
          <cell r="AD1162">
            <v>0</v>
          </cell>
          <cell r="AE1162">
            <v>64396.055886766706</v>
          </cell>
          <cell r="AF1162">
            <v>0</v>
          </cell>
          <cell r="AG1162">
            <v>0</v>
          </cell>
          <cell r="AH1162">
            <v>0</v>
          </cell>
          <cell r="AI1162">
            <v>0</v>
          </cell>
          <cell r="AJ1162">
            <v>0</v>
          </cell>
          <cell r="AK1162">
            <v>0</v>
          </cell>
          <cell r="AL1162">
            <v>0</v>
          </cell>
        </row>
        <row r="1163">
          <cell r="B1163" t="str">
            <v>SNIES</v>
          </cell>
          <cell r="C1163" t="str">
            <v>A1B</v>
          </cell>
          <cell r="D1163" t="str">
            <v>A1BI</v>
          </cell>
          <cell r="E1163" t="str">
            <v>ES/NZER</v>
          </cell>
          <cell r="F1163" t="str">
            <v>SNIES</v>
          </cell>
          <cell r="G1163">
            <v>21</v>
          </cell>
          <cell r="H1163" t="str">
            <v>ES 5 coll Nzérékoré  contrôle technique travaux collège</v>
          </cell>
          <cell r="I1163" t="str">
            <v>SNIES</v>
          </cell>
          <cell r="K1163" t="str">
            <v>BAD ED IV</v>
          </cell>
          <cell r="L1163" t="str">
            <v>AON</v>
          </cell>
          <cell r="M1163">
            <v>0.5</v>
          </cell>
          <cell r="N1163">
            <v>0.5</v>
          </cell>
          <cell r="Q1163">
            <v>1</v>
          </cell>
          <cell r="R1163" t="str">
            <v>collège</v>
          </cell>
          <cell r="T1163">
            <v>64396.055886766706</v>
          </cell>
          <cell r="U1163">
            <v>1</v>
          </cell>
          <cell r="V1163">
            <v>32198.027943383353</v>
          </cell>
          <cell r="W1163">
            <v>32198.027943383353</v>
          </cell>
          <cell r="X1163">
            <v>0</v>
          </cell>
          <cell r="Y1163">
            <v>0</v>
          </cell>
          <cell r="Z1163">
            <v>64396.055886766706</v>
          </cell>
          <cell r="AA1163">
            <v>32198.027943383353</v>
          </cell>
          <cell r="AB1163">
            <v>32198.027943383353</v>
          </cell>
          <cell r="AC1163">
            <v>0</v>
          </cell>
          <cell r="AD1163">
            <v>0</v>
          </cell>
          <cell r="AE1163">
            <v>64396.055886766706</v>
          </cell>
          <cell r="AF1163">
            <v>0</v>
          </cell>
          <cell r="AG1163">
            <v>0</v>
          </cell>
          <cell r="AH1163">
            <v>0</v>
          </cell>
          <cell r="AI1163">
            <v>0</v>
          </cell>
          <cell r="AJ1163">
            <v>0</v>
          </cell>
          <cell r="AK1163">
            <v>0</v>
          </cell>
          <cell r="AL1163">
            <v>0</v>
          </cell>
        </row>
        <row r="1164">
          <cell r="B1164" t="str">
            <v>SNIES</v>
          </cell>
          <cell r="C1164" t="str">
            <v>A1B</v>
          </cell>
          <cell r="D1164" t="str">
            <v>A1BI</v>
          </cell>
          <cell r="E1164" t="str">
            <v>ES/BEYL</v>
          </cell>
          <cell r="F1164" t="str">
            <v>SNIES</v>
          </cell>
          <cell r="G1164">
            <v>21</v>
          </cell>
          <cell r="H1164" t="str">
            <v>ES 5 coll Beyla  contrôle technique travaux collège</v>
          </cell>
          <cell r="I1164" t="str">
            <v>SNIES</v>
          </cell>
          <cell r="K1164" t="str">
            <v>BAD ED IV</v>
          </cell>
          <cell r="L1164" t="str">
            <v>AON</v>
          </cell>
          <cell r="M1164">
            <v>0.5</v>
          </cell>
          <cell r="N1164">
            <v>0.5</v>
          </cell>
          <cell r="Q1164">
            <v>1</v>
          </cell>
          <cell r="R1164" t="str">
            <v>collège</v>
          </cell>
          <cell r="T1164">
            <v>64396.055886766706</v>
          </cell>
          <cell r="U1164">
            <v>1</v>
          </cell>
          <cell r="V1164">
            <v>32198.027943383353</v>
          </cell>
          <cell r="W1164">
            <v>32198.027943383353</v>
          </cell>
          <cell r="X1164">
            <v>0</v>
          </cell>
          <cell r="Y1164">
            <v>0</v>
          </cell>
          <cell r="Z1164">
            <v>64396.055886766706</v>
          </cell>
          <cell r="AA1164">
            <v>32198.027943383353</v>
          </cell>
          <cell r="AB1164">
            <v>32198.027943383353</v>
          </cell>
          <cell r="AC1164">
            <v>0</v>
          </cell>
          <cell r="AD1164">
            <v>0</v>
          </cell>
          <cell r="AE1164">
            <v>64396.055886766706</v>
          </cell>
          <cell r="AF1164">
            <v>0</v>
          </cell>
          <cell r="AG1164">
            <v>0</v>
          </cell>
          <cell r="AH1164">
            <v>0</v>
          </cell>
          <cell r="AI1164">
            <v>0</v>
          </cell>
          <cell r="AJ1164">
            <v>0</v>
          </cell>
          <cell r="AK1164">
            <v>0</v>
          </cell>
          <cell r="AL1164">
            <v>0</v>
          </cell>
        </row>
        <row r="1165">
          <cell r="B1165" t="str">
            <v>SNIES</v>
          </cell>
          <cell r="C1165" t="str">
            <v>A1B</v>
          </cell>
          <cell r="D1165" t="str">
            <v>A1BI</v>
          </cell>
          <cell r="E1165" t="str">
            <v>ES/BOKE</v>
          </cell>
          <cell r="F1165" t="str">
            <v>SNIES</v>
          </cell>
          <cell r="G1165">
            <v>21</v>
          </cell>
          <cell r="H1165" t="str">
            <v>ES 5 coll Boké études et suivi travaux Collège</v>
          </cell>
          <cell r="I1165" t="str">
            <v>SNIES</v>
          </cell>
          <cell r="K1165" t="str">
            <v>BAD ED IV</v>
          </cell>
          <cell r="L1165" t="str">
            <v>AON</v>
          </cell>
          <cell r="M1165">
            <v>0.5</v>
          </cell>
          <cell r="N1165">
            <v>0.5</v>
          </cell>
          <cell r="Q1165">
            <v>1</v>
          </cell>
          <cell r="R1165" t="str">
            <v>collège</v>
          </cell>
          <cell r="T1165">
            <v>128796.05302182811</v>
          </cell>
          <cell r="U1165">
            <v>1</v>
          </cell>
          <cell r="V1165">
            <v>64398.026510914053</v>
          </cell>
          <cell r="W1165">
            <v>64398.026510914053</v>
          </cell>
          <cell r="X1165">
            <v>0</v>
          </cell>
          <cell r="Y1165">
            <v>0</v>
          </cell>
          <cell r="Z1165">
            <v>128796.05302182811</v>
          </cell>
          <cell r="AA1165">
            <v>64398.026510914053</v>
          </cell>
          <cell r="AB1165">
            <v>64398.026510914053</v>
          </cell>
          <cell r="AC1165">
            <v>0</v>
          </cell>
          <cell r="AD1165">
            <v>0</v>
          </cell>
          <cell r="AE1165">
            <v>128796.05302182811</v>
          </cell>
          <cell r="AF1165">
            <v>0</v>
          </cell>
          <cell r="AG1165">
            <v>0</v>
          </cell>
          <cell r="AH1165">
            <v>0</v>
          </cell>
          <cell r="AI1165">
            <v>0</v>
          </cell>
          <cell r="AJ1165">
            <v>0</v>
          </cell>
          <cell r="AK1165">
            <v>0</v>
          </cell>
          <cell r="AL1165">
            <v>0</v>
          </cell>
        </row>
        <row r="1166">
          <cell r="B1166" t="str">
            <v>SNIES</v>
          </cell>
          <cell r="C1166" t="str">
            <v>A1B</v>
          </cell>
          <cell r="D1166" t="str">
            <v>A1BI</v>
          </cell>
          <cell r="E1166" t="str">
            <v>ES/GAOU</v>
          </cell>
          <cell r="F1166" t="str">
            <v>SNIES</v>
          </cell>
          <cell r="G1166">
            <v>21</v>
          </cell>
          <cell r="H1166" t="str">
            <v>ES 5 coll Gaoual  études et suivi travaux Collège</v>
          </cell>
          <cell r="I1166" t="str">
            <v>SNIES</v>
          </cell>
          <cell r="K1166" t="str">
            <v>BAD ED IV</v>
          </cell>
          <cell r="L1166" t="str">
            <v>AON</v>
          </cell>
          <cell r="M1166">
            <v>0.5</v>
          </cell>
          <cell r="N1166">
            <v>0.5</v>
          </cell>
          <cell r="Q1166">
            <v>1</v>
          </cell>
          <cell r="R1166" t="str">
            <v>collège</v>
          </cell>
          <cell r="T1166">
            <v>128796.05302182811</v>
          </cell>
          <cell r="U1166">
            <v>1</v>
          </cell>
          <cell r="V1166">
            <v>64398.026510914053</v>
          </cell>
          <cell r="W1166">
            <v>64398.026510914053</v>
          </cell>
          <cell r="X1166">
            <v>0</v>
          </cell>
          <cell r="Y1166">
            <v>0</v>
          </cell>
          <cell r="Z1166">
            <v>128796.05302182811</v>
          </cell>
          <cell r="AA1166">
            <v>64398.026510914053</v>
          </cell>
          <cell r="AB1166">
            <v>64398.026510914053</v>
          </cell>
          <cell r="AC1166">
            <v>0</v>
          </cell>
          <cell r="AD1166">
            <v>0</v>
          </cell>
          <cell r="AE1166">
            <v>128796.05302182811</v>
          </cell>
          <cell r="AF1166">
            <v>0</v>
          </cell>
          <cell r="AG1166">
            <v>0</v>
          </cell>
          <cell r="AH1166">
            <v>0</v>
          </cell>
          <cell r="AI1166">
            <v>0</v>
          </cell>
          <cell r="AJ1166">
            <v>0</v>
          </cell>
          <cell r="AK1166">
            <v>0</v>
          </cell>
          <cell r="AL1166">
            <v>0</v>
          </cell>
        </row>
        <row r="1167">
          <cell r="B1167" t="str">
            <v>SNIES</v>
          </cell>
          <cell r="C1167" t="str">
            <v>A1B</v>
          </cell>
          <cell r="D1167" t="str">
            <v>A1BI</v>
          </cell>
          <cell r="E1167" t="str">
            <v>ES/KANK</v>
          </cell>
          <cell r="F1167" t="str">
            <v>SNIES</v>
          </cell>
          <cell r="G1167">
            <v>21</v>
          </cell>
          <cell r="H1167" t="str">
            <v>ES 5 coll Kankan  études et suivi travaux Collège</v>
          </cell>
          <cell r="I1167" t="str">
            <v>SNIES</v>
          </cell>
          <cell r="K1167" t="str">
            <v>BAD ED IV</v>
          </cell>
          <cell r="L1167" t="str">
            <v>AON</v>
          </cell>
          <cell r="M1167">
            <v>0.5</v>
          </cell>
          <cell r="N1167">
            <v>0.5</v>
          </cell>
          <cell r="Q1167">
            <v>1</v>
          </cell>
          <cell r="R1167" t="str">
            <v>collège</v>
          </cell>
          <cell r="T1167">
            <v>128796.05302182811</v>
          </cell>
          <cell r="U1167">
            <v>1</v>
          </cell>
          <cell r="V1167">
            <v>64398.026510914053</v>
          </cell>
          <cell r="W1167">
            <v>64398.026510914053</v>
          </cell>
          <cell r="X1167">
            <v>0</v>
          </cell>
          <cell r="Y1167">
            <v>0</v>
          </cell>
          <cell r="Z1167">
            <v>128796.05302182811</v>
          </cell>
          <cell r="AA1167">
            <v>64398.026510914053</v>
          </cell>
          <cell r="AB1167">
            <v>64398.026510914053</v>
          </cell>
          <cell r="AC1167">
            <v>0</v>
          </cell>
          <cell r="AD1167">
            <v>0</v>
          </cell>
          <cell r="AE1167">
            <v>128796.05302182811</v>
          </cell>
          <cell r="AF1167">
            <v>0</v>
          </cell>
          <cell r="AG1167">
            <v>0</v>
          </cell>
          <cell r="AH1167">
            <v>0</v>
          </cell>
          <cell r="AI1167">
            <v>0</v>
          </cell>
          <cell r="AJ1167">
            <v>0</v>
          </cell>
          <cell r="AK1167">
            <v>0</v>
          </cell>
          <cell r="AL1167">
            <v>0</v>
          </cell>
        </row>
        <row r="1168">
          <cell r="B1168" t="str">
            <v>SNIES</v>
          </cell>
          <cell r="C1168" t="str">
            <v>A1B</v>
          </cell>
          <cell r="D1168" t="str">
            <v>A1BI</v>
          </cell>
          <cell r="E1168" t="str">
            <v>ES/NZER</v>
          </cell>
          <cell r="F1168" t="str">
            <v>SNIES</v>
          </cell>
          <cell r="G1168">
            <v>21</v>
          </cell>
          <cell r="H1168" t="str">
            <v>ES 5 coll Nzérékoré  études et suivi travaux Collège</v>
          </cell>
          <cell r="I1168" t="str">
            <v>SNIES</v>
          </cell>
          <cell r="K1168" t="str">
            <v>BAD ED IV</v>
          </cell>
          <cell r="L1168" t="str">
            <v>AON</v>
          </cell>
          <cell r="M1168">
            <v>0.5</v>
          </cell>
          <cell r="N1168">
            <v>0.5</v>
          </cell>
          <cell r="Q1168">
            <v>1</v>
          </cell>
          <cell r="R1168" t="str">
            <v>collège</v>
          </cell>
          <cell r="T1168">
            <v>128796.05302182811</v>
          </cell>
          <cell r="U1168">
            <v>1</v>
          </cell>
          <cell r="V1168">
            <v>64398.026510914053</v>
          </cell>
          <cell r="W1168">
            <v>64398.026510914053</v>
          </cell>
          <cell r="X1168">
            <v>0</v>
          </cell>
          <cell r="Y1168">
            <v>0</v>
          </cell>
          <cell r="Z1168">
            <v>128796.05302182811</v>
          </cell>
          <cell r="AA1168">
            <v>64398.026510914053</v>
          </cell>
          <cell r="AB1168">
            <v>64398.026510914053</v>
          </cell>
          <cell r="AC1168">
            <v>0</v>
          </cell>
          <cell r="AD1168">
            <v>0</v>
          </cell>
          <cell r="AE1168">
            <v>128796.05302182811</v>
          </cell>
          <cell r="AF1168">
            <v>0</v>
          </cell>
          <cell r="AG1168">
            <v>0</v>
          </cell>
          <cell r="AH1168">
            <v>0</v>
          </cell>
          <cell r="AI1168">
            <v>0</v>
          </cell>
          <cell r="AJ1168">
            <v>0</v>
          </cell>
          <cell r="AK1168">
            <v>0</v>
          </cell>
          <cell r="AL1168">
            <v>0</v>
          </cell>
        </row>
        <row r="1169">
          <cell r="B1169" t="str">
            <v>SNIES</v>
          </cell>
          <cell r="C1169" t="str">
            <v>A1B</v>
          </cell>
          <cell r="D1169" t="str">
            <v>A1BI</v>
          </cell>
          <cell r="E1169" t="str">
            <v>ES/BEYL</v>
          </cell>
          <cell r="F1169" t="str">
            <v>SNIES</v>
          </cell>
          <cell r="G1169">
            <v>21</v>
          </cell>
          <cell r="H1169" t="str">
            <v>ES 5 coll Beyla  études coll et suivi travaux Collège</v>
          </cell>
          <cell r="I1169" t="str">
            <v>SNIES</v>
          </cell>
          <cell r="K1169" t="str">
            <v>BAD ED IV</v>
          </cell>
          <cell r="L1169" t="str">
            <v>AON</v>
          </cell>
          <cell r="M1169">
            <v>0.5</v>
          </cell>
          <cell r="N1169">
            <v>0.5</v>
          </cell>
          <cell r="Q1169">
            <v>1</v>
          </cell>
          <cell r="R1169" t="str">
            <v>collège</v>
          </cell>
          <cell r="T1169">
            <v>128796.05302182811</v>
          </cell>
          <cell r="U1169">
            <v>1</v>
          </cell>
          <cell r="V1169">
            <v>64398.026510914053</v>
          </cell>
          <cell r="W1169">
            <v>64398.026510914053</v>
          </cell>
          <cell r="X1169">
            <v>0</v>
          </cell>
          <cell r="Y1169">
            <v>0</v>
          </cell>
          <cell r="Z1169">
            <v>128796.05302182811</v>
          </cell>
          <cell r="AA1169">
            <v>64398.026510914053</v>
          </cell>
          <cell r="AB1169">
            <v>64398.026510914053</v>
          </cell>
          <cell r="AC1169">
            <v>0</v>
          </cell>
          <cell r="AD1169">
            <v>0</v>
          </cell>
          <cell r="AE1169">
            <v>128796.05302182811</v>
          </cell>
          <cell r="AF1169">
            <v>0</v>
          </cell>
          <cell r="AG1169">
            <v>0</v>
          </cell>
          <cell r="AH1169">
            <v>0</v>
          </cell>
          <cell r="AI1169">
            <v>0</v>
          </cell>
          <cell r="AJ1169">
            <v>0</v>
          </cell>
          <cell r="AK1169">
            <v>0</v>
          </cell>
          <cell r="AL1169">
            <v>0</v>
          </cell>
        </row>
        <row r="1170">
          <cell r="B1170" t="str">
            <v>SNIES</v>
          </cell>
          <cell r="C1170" t="str">
            <v>A1B</v>
          </cell>
          <cell r="D1170" t="str">
            <v>A1BI</v>
          </cell>
          <cell r="E1170" t="str">
            <v>ES/BOKE</v>
          </cell>
          <cell r="F1170" t="str">
            <v>SNIES</v>
          </cell>
          <cell r="G1170">
            <v>22</v>
          </cell>
          <cell r="H1170" t="str">
            <v>ES 5 coll Boké Travaux collège</v>
          </cell>
          <cell r="I1170" t="str">
            <v>SNIES</v>
          </cell>
          <cell r="K1170" t="str">
            <v>BAD ED IV</v>
          </cell>
          <cell r="L1170" t="str">
            <v>AON</v>
          </cell>
          <cell r="M1170">
            <v>0.5</v>
          </cell>
          <cell r="N1170">
            <v>0.5</v>
          </cell>
          <cell r="Q1170">
            <v>1</v>
          </cell>
          <cell r="R1170" t="str">
            <v>collège</v>
          </cell>
          <cell r="T1170">
            <v>1609936.8684038201</v>
          </cell>
          <cell r="U1170">
            <v>1</v>
          </cell>
          <cell r="V1170">
            <v>804968.43420191004</v>
          </cell>
          <cell r="W1170">
            <v>804968.43420191004</v>
          </cell>
          <cell r="X1170">
            <v>0</v>
          </cell>
          <cell r="Y1170">
            <v>0</v>
          </cell>
          <cell r="Z1170">
            <v>1609936.8684038201</v>
          </cell>
          <cell r="AA1170">
            <v>804968.43420191004</v>
          </cell>
          <cell r="AB1170">
            <v>804968.43420191004</v>
          </cell>
          <cell r="AC1170">
            <v>0</v>
          </cell>
          <cell r="AD1170">
            <v>0</v>
          </cell>
          <cell r="AE1170">
            <v>1609936.8684038201</v>
          </cell>
          <cell r="AF1170">
            <v>0</v>
          </cell>
          <cell r="AG1170">
            <v>0</v>
          </cell>
          <cell r="AH1170">
            <v>0</v>
          </cell>
          <cell r="AI1170">
            <v>0</v>
          </cell>
          <cell r="AJ1170">
            <v>0</v>
          </cell>
          <cell r="AK1170">
            <v>0</v>
          </cell>
          <cell r="AL1170">
            <v>0</v>
          </cell>
        </row>
        <row r="1171">
          <cell r="B1171" t="str">
            <v>SNIES</v>
          </cell>
          <cell r="C1171" t="str">
            <v>A1B</v>
          </cell>
          <cell r="D1171" t="str">
            <v>A1BI</v>
          </cell>
          <cell r="E1171" t="str">
            <v>ES/GAOU</v>
          </cell>
          <cell r="F1171" t="str">
            <v>SNIES</v>
          </cell>
          <cell r="G1171">
            <v>22</v>
          </cell>
          <cell r="H1171" t="str">
            <v>ES 5 coll Gaoual  Travaux collège</v>
          </cell>
          <cell r="I1171" t="str">
            <v>SNIES</v>
          </cell>
          <cell r="K1171" t="str">
            <v>BAD ED IV</v>
          </cell>
          <cell r="L1171" t="str">
            <v>AON</v>
          </cell>
          <cell r="M1171">
            <v>0.5</v>
          </cell>
          <cell r="N1171">
            <v>0.5</v>
          </cell>
          <cell r="Q1171">
            <v>1</v>
          </cell>
          <cell r="R1171" t="str">
            <v>collège</v>
          </cell>
          <cell r="T1171">
            <v>1609936.8684038201</v>
          </cell>
          <cell r="U1171">
            <v>1</v>
          </cell>
          <cell r="V1171">
            <v>804968.43420191004</v>
          </cell>
          <cell r="W1171">
            <v>804968.43420191004</v>
          </cell>
          <cell r="X1171">
            <v>0</v>
          </cell>
          <cell r="Y1171">
            <v>0</v>
          </cell>
          <cell r="Z1171">
            <v>1609936.8684038201</v>
          </cell>
          <cell r="AA1171">
            <v>804968.43420191004</v>
          </cell>
          <cell r="AB1171">
            <v>804968.43420191004</v>
          </cell>
          <cell r="AC1171">
            <v>0</v>
          </cell>
          <cell r="AD1171">
            <v>0</v>
          </cell>
          <cell r="AE1171">
            <v>1609936.8684038201</v>
          </cell>
          <cell r="AF1171">
            <v>0</v>
          </cell>
          <cell r="AG1171">
            <v>0</v>
          </cell>
          <cell r="AH1171">
            <v>0</v>
          </cell>
          <cell r="AI1171">
            <v>0</v>
          </cell>
          <cell r="AJ1171">
            <v>0</v>
          </cell>
          <cell r="AK1171">
            <v>0</v>
          </cell>
          <cell r="AL1171">
            <v>0</v>
          </cell>
        </row>
        <row r="1172">
          <cell r="B1172" t="str">
            <v>SNIES</v>
          </cell>
          <cell r="C1172" t="str">
            <v>A1B</v>
          </cell>
          <cell r="D1172" t="str">
            <v>A1BI</v>
          </cell>
          <cell r="E1172" t="str">
            <v>ES/KANK</v>
          </cell>
          <cell r="F1172" t="str">
            <v>SNIES</v>
          </cell>
          <cell r="G1172">
            <v>22</v>
          </cell>
          <cell r="H1172" t="str">
            <v>ES 5 coll Kankan  Travaux collège</v>
          </cell>
          <cell r="I1172" t="str">
            <v>SNIES</v>
          </cell>
          <cell r="K1172" t="str">
            <v>BAD ED IV</v>
          </cell>
          <cell r="L1172" t="str">
            <v>AON</v>
          </cell>
          <cell r="M1172">
            <v>0.5</v>
          </cell>
          <cell r="N1172">
            <v>0.5</v>
          </cell>
          <cell r="Q1172">
            <v>1</v>
          </cell>
          <cell r="R1172" t="str">
            <v>collège</v>
          </cell>
          <cell r="T1172">
            <v>1609936.8684038201</v>
          </cell>
          <cell r="U1172">
            <v>1</v>
          </cell>
          <cell r="V1172">
            <v>804968.43420191004</v>
          </cell>
          <cell r="W1172">
            <v>804968.43420191004</v>
          </cell>
          <cell r="X1172">
            <v>0</v>
          </cell>
          <cell r="Y1172">
            <v>0</v>
          </cell>
          <cell r="Z1172">
            <v>1609936.8684038201</v>
          </cell>
          <cell r="AA1172">
            <v>804968.43420191004</v>
          </cell>
          <cell r="AB1172">
            <v>804968.43420191004</v>
          </cell>
          <cell r="AC1172">
            <v>0</v>
          </cell>
          <cell r="AD1172">
            <v>0</v>
          </cell>
          <cell r="AE1172">
            <v>1609936.8684038201</v>
          </cell>
          <cell r="AF1172">
            <v>0</v>
          </cell>
          <cell r="AG1172">
            <v>0</v>
          </cell>
          <cell r="AH1172">
            <v>0</v>
          </cell>
          <cell r="AI1172">
            <v>0</v>
          </cell>
          <cell r="AJ1172">
            <v>0</v>
          </cell>
          <cell r="AK1172">
            <v>0</v>
          </cell>
          <cell r="AL1172">
            <v>0</v>
          </cell>
        </row>
        <row r="1173">
          <cell r="B1173" t="str">
            <v>SNIES</v>
          </cell>
          <cell r="C1173" t="str">
            <v>A1B</v>
          </cell>
          <cell r="D1173" t="str">
            <v>A1BI</v>
          </cell>
          <cell r="E1173" t="str">
            <v>ES/NZER</v>
          </cell>
          <cell r="F1173" t="str">
            <v>SNIES</v>
          </cell>
          <cell r="G1173">
            <v>22</v>
          </cell>
          <cell r="H1173" t="str">
            <v>ES 5 coll Nzérékoré  Travaux collège</v>
          </cell>
          <cell r="I1173" t="str">
            <v>SNIES</v>
          </cell>
          <cell r="K1173" t="str">
            <v>BAD ED IV</v>
          </cell>
          <cell r="L1173" t="str">
            <v>AON</v>
          </cell>
          <cell r="M1173">
            <v>0.5</v>
          </cell>
          <cell r="N1173">
            <v>0.5</v>
          </cell>
          <cell r="Q1173">
            <v>1</v>
          </cell>
          <cell r="R1173" t="str">
            <v>collège</v>
          </cell>
          <cell r="T1173">
            <v>1609936.8684038201</v>
          </cell>
          <cell r="U1173">
            <v>1</v>
          </cell>
          <cell r="V1173">
            <v>804968.43420191004</v>
          </cell>
          <cell r="W1173">
            <v>804968.43420191004</v>
          </cell>
          <cell r="X1173">
            <v>0</v>
          </cell>
          <cell r="Y1173">
            <v>0</v>
          </cell>
          <cell r="Z1173">
            <v>1609936.8684038201</v>
          </cell>
          <cell r="AA1173">
            <v>804968.43420191004</v>
          </cell>
          <cell r="AB1173">
            <v>804968.43420191004</v>
          </cell>
          <cell r="AC1173">
            <v>0</v>
          </cell>
          <cell r="AD1173">
            <v>0</v>
          </cell>
          <cell r="AE1173">
            <v>1609936.8684038201</v>
          </cell>
          <cell r="AF1173">
            <v>0</v>
          </cell>
          <cell r="AG1173">
            <v>0</v>
          </cell>
          <cell r="AH1173">
            <v>0</v>
          </cell>
          <cell r="AI1173">
            <v>0</v>
          </cell>
          <cell r="AJ1173">
            <v>0</v>
          </cell>
          <cell r="AK1173">
            <v>0</v>
          </cell>
          <cell r="AL1173">
            <v>0</v>
          </cell>
        </row>
        <row r="1174">
          <cell r="B1174" t="str">
            <v>SNIES</v>
          </cell>
          <cell r="C1174" t="str">
            <v>A1B</v>
          </cell>
          <cell r="D1174" t="str">
            <v>A1BI</v>
          </cell>
          <cell r="E1174" t="str">
            <v>ES/BEYL</v>
          </cell>
          <cell r="F1174" t="str">
            <v>SNIES</v>
          </cell>
          <cell r="G1174">
            <v>22</v>
          </cell>
          <cell r="H1174" t="str">
            <v>ES 5 coll Beyla  Travaux collège</v>
          </cell>
          <cell r="I1174" t="str">
            <v>SNIES</v>
          </cell>
          <cell r="K1174" t="str">
            <v>BAD ED IV</v>
          </cell>
          <cell r="L1174" t="str">
            <v>AON</v>
          </cell>
          <cell r="M1174">
            <v>0.5</v>
          </cell>
          <cell r="N1174">
            <v>0.5</v>
          </cell>
          <cell r="Q1174">
            <v>1</v>
          </cell>
          <cell r="R1174" t="str">
            <v>collège</v>
          </cell>
          <cell r="T1174">
            <v>1609936.8684038201</v>
          </cell>
          <cell r="U1174">
            <v>1</v>
          </cell>
          <cell r="V1174">
            <v>804968.43420191004</v>
          </cell>
          <cell r="W1174">
            <v>804968.43420191004</v>
          </cell>
          <cell r="X1174">
            <v>0</v>
          </cell>
          <cell r="Y1174">
            <v>0</v>
          </cell>
          <cell r="Z1174">
            <v>1609936.8684038201</v>
          </cell>
          <cell r="AA1174">
            <v>804968.43420191004</v>
          </cell>
          <cell r="AB1174">
            <v>804968.43420191004</v>
          </cell>
          <cell r="AC1174">
            <v>0</v>
          </cell>
          <cell r="AD1174">
            <v>0</v>
          </cell>
          <cell r="AE1174">
            <v>1609936.8684038201</v>
          </cell>
          <cell r="AF1174">
            <v>0</v>
          </cell>
          <cell r="AG1174">
            <v>0</v>
          </cell>
          <cell r="AH1174">
            <v>0</v>
          </cell>
          <cell r="AI1174">
            <v>0</v>
          </cell>
          <cell r="AJ1174">
            <v>0</v>
          </cell>
          <cell r="AK1174">
            <v>0</v>
          </cell>
          <cell r="AL1174">
            <v>0</v>
          </cell>
        </row>
        <row r="1175">
          <cell r="B1175" t="str">
            <v>SNIES</v>
          </cell>
          <cell r="C1175" t="str">
            <v>A1B</v>
          </cell>
          <cell r="D1175" t="str">
            <v>A1BI</v>
          </cell>
          <cell r="E1175" t="str">
            <v>ES/BOKE</v>
          </cell>
          <cell r="F1175" t="str">
            <v>SNIES</v>
          </cell>
          <cell r="G1175">
            <v>23</v>
          </cell>
          <cell r="H1175" t="str">
            <v>ES 5 coll Boké mobilier collège</v>
          </cell>
          <cell r="I1175" t="str">
            <v>SNIES</v>
          </cell>
          <cell r="K1175" t="str">
            <v>BAD ED IV</v>
          </cell>
          <cell r="L1175" t="str">
            <v>AON</v>
          </cell>
          <cell r="N1175">
            <v>1</v>
          </cell>
          <cell r="Q1175">
            <v>1</v>
          </cell>
          <cell r="R1175" t="str">
            <v>lot</v>
          </cell>
          <cell r="T1175">
            <v>73149.568349249661</v>
          </cell>
          <cell r="U1175">
            <v>1</v>
          </cell>
          <cell r="V1175">
            <v>0</v>
          </cell>
          <cell r="W1175">
            <v>73149.568349249661</v>
          </cell>
          <cell r="X1175">
            <v>0</v>
          </cell>
          <cell r="Y1175">
            <v>0</v>
          </cell>
          <cell r="Z1175">
            <v>73149.568349249661</v>
          </cell>
          <cell r="AA1175">
            <v>0</v>
          </cell>
          <cell r="AB1175">
            <v>73149.568349249661</v>
          </cell>
          <cell r="AC1175">
            <v>0</v>
          </cell>
          <cell r="AD1175">
            <v>0</v>
          </cell>
          <cell r="AE1175">
            <v>73149.568349249661</v>
          </cell>
          <cell r="AF1175">
            <v>0</v>
          </cell>
          <cell r="AG1175">
            <v>0</v>
          </cell>
          <cell r="AH1175">
            <v>0</v>
          </cell>
          <cell r="AI1175">
            <v>0</v>
          </cell>
          <cell r="AJ1175">
            <v>0</v>
          </cell>
          <cell r="AK1175">
            <v>0</v>
          </cell>
          <cell r="AL1175">
            <v>0</v>
          </cell>
        </row>
        <row r="1176">
          <cell r="B1176" t="str">
            <v>SNIES</v>
          </cell>
          <cell r="C1176" t="str">
            <v>A1B</v>
          </cell>
          <cell r="D1176" t="str">
            <v>A1BI</v>
          </cell>
          <cell r="E1176" t="str">
            <v>ES/GAOU</v>
          </cell>
          <cell r="F1176" t="str">
            <v>SNIES</v>
          </cell>
          <cell r="G1176">
            <v>23</v>
          </cell>
          <cell r="H1176" t="str">
            <v>ES 5 coll Gaoual  mobilier collège</v>
          </cell>
          <cell r="I1176" t="str">
            <v>SNIES</v>
          </cell>
          <cell r="K1176" t="str">
            <v>BAD ED IV</v>
          </cell>
          <cell r="L1176" t="str">
            <v>AON</v>
          </cell>
          <cell r="N1176">
            <v>1</v>
          </cell>
          <cell r="Q1176">
            <v>1</v>
          </cell>
          <cell r="R1176" t="str">
            <v>lot</v>
          </cell>
          <cell r="T1176">
            <v>73149.568349249661</v>
          </cell>
          <cell r="U1176">
            <v>1</v>
          </cell>
          <cell r="V1176">
            <v>0</v>
          </cell>
          <cell r="W1176">
            <v>73149.568349249661</v>
          </cell>
          <cell r="X1176">
            <v>0</v>
          </cell>
          <cell r="Y1176">
            <v>0</v>
          </cell>
          <cell r="Z1176">
            <v>73149.568349249661</v>
          </cell>
          <cell r="AA1176">
            <v>0</v>
          </cell>
          <cell r="AB1176">
            <v>73149.568349249661</v>
          </cell>
          <cell r="AC1176">
            <v>0</v>
          </cell>
          <cell r="AD1176">
            <v>0</v>
          </cell>
          <cell r="AE1176">
            <v>73149.568349249661</v>
          </cell>
          <cell r="AF1176">
            <v>0</v>
          </cell>
          <cell r="AG1176">
            <v>0</v>
          </cell>
          <cell r="AH1176">
            <v>0</v>
          </cell>
          <cell r="AI1176">
            <v>0</v>
          </cell>
          <cell r="AJ1176">
            <v>0</v>
          </cell>
          <cell r="AK1176">
            <v>0</v>
          </cell>
          <cell r="AL1176">
            <v>0</v>
          </cell>
        </row>
        <row r="1177">
          <cell r="B1177" t="str">
            <v>SNIES</v>
          </cell>
          <cell r="C1177" t="str">
            <v>A1B</v>
          </cell>
          <cell r="D1177" t="str">
            <v>A1BI</v>
          </cell>
          <cell r="E1177" t="str">
            <v>ES/KANK</v>
          </cell>
          <cell r="F1177" t="str">
            <v>SNIES</v>
          </cell>
          <cell r="G1177">
            <v>23</v>
          </cell>
          <cell r="H1177" t="str">
            <v>ES 5 coll Kankan  mobilier collège</v>
          </cell>
          <cell r="I1177" t="str">
            <v>SNIES</v>
          </cell>
          <cell r="K1177" t="str">
            <v>BAD ED IV</v>
          </cell>
          <cell r="L1177" t="str">
            <v>AON</v>
          </cell>
          <cell r="N1177">
            <v>1</v>
          </cell>
          <cell r="Q1177">
            <v>1</v>
          </cell>
          <cell r="R1177" t="str">
            <v>lot</v>
          </cell>
          <cell r="T1177">
            <v>73149.568349249661</v>
          </cell>
          <cell r="U1177">
            <v>1</v>
          </cell>
          <cell r="V1177">
            <v>0</v>
          </cell>
          <cell r="W1177">
            <v>73149.568349249661</v>
          </cell>
          <cell r="X1177">
            <v>0</v>
          </cell>
          <cell r="Y1177">
            <v>0</v>
          </cell>
          <cell r="Z1177">
            <v>73149.568349249661</v>
          </cell>
          <cell r="AA1177">
            <v>0</v>
          </cell>
          <cell r="AB1177">
            <v>73149.568349249661</v>
          </cell>
          <cell r="AC1177">
            <v>0</v>
          </cell>
          <cell r="AD1177">
            <v>0</v>
          </cell>
          <cell r="AE1177">
            <v>73149.568349249661</v>
          </cell>
          <cell r="AF1177">
            <v>0</v>
          </cell>
          <cell r="AG1177">
            <v>0</v>
          </cell>
          <cell r="AH1177">
            <v>0</v>
          </cell>
          <cell r="AI1177">
            <v>0</v>
          </cell>
          <cell r="AJ1177">
            <v>0</v>
          </cell>
          <cell r="AK1177">
            <v>0</v>
          </cell>
          <cell r="AL1177">
            <v>0</v>
          </cell>
        </row>
        <row r="1178">
          <cell r="B1178" t="str">
            <v>SNIES</v>
          </cell>
          <cell r="C1178" t="str">
            <v>A1B</v>
          </cell>
          <cell r="D1178" t="str">
            <v>A1BI</v>
          </cell>
          <cell r="E1178" t="str">
            <v>ES/NZER</v>
          </cell>
          <cell r="F1178" t="str">
            <v>SNIES</v>
          </cell>
          <cell r="G1178">
            <v>23</v>
          </cell>
          <cell r="H1178" t="str">
            <v>ES 5 coll Nzérékoré  mobilier collège</v>
          </cell>
          <cell r="I1178" t="str">
            <v>SNIES</v>
          </cell>
          <cell r="K1178" t="str">
            <v>BAD ED IV</v>
          </cell>
          <cell r="L1178" t="str">
            <v>AON</v>
          </cell>
          <cell r="N1178">
            <v>1</v>
          </cell>
          <cell r="Q1178">
            <v>1</v>
          </cell>
          <cell r="R1178" t="str">
            <v>lot</v>
          </cell>
          <cell r="T1178">
            <v>73149.568349249661</v>
          </cell>
          <cell r="U1178">
            <v>1</v>
          </cell>
          <cell r="V1178">
            <v>0</v>
          </cell>
          <cell r="W1178">
            <v>73149.568349249661</v>
          </cell>
          <cell r="X1178">
            <v>0</v>
          </cell>
          <cell r="Y1178">
            <v>0</v>
          </cell>
          <cell r="Z1178">
            <v>73149.568349249661</v>
          </cell>
          <cell r="AA1178">
            <v>0</v>
          </cell>
          <cell r="AB1178">
            <v>73149.568349249661</v>
          </cell>
          <cell r="AC1178">
            <v>0</v>
          </cell>
          <cell r="AD1178">
            <v>0</v>
          </cell>
          <cell r="AE1178">
            <v>73149.568349249661</v>
          </cell>
          <cell r="AF1178">
            <v>0</v>
          </cell>
          <cell r="AG1178">
            <v>0</v>
          </cell>
          <cell r="AH1178">
            <v>0</v>
          </cell>
          <cell r="AI1178">
            <v>0</v>
          </cell>
          <cell r="AJ1178">
            <v>0</v>
          </cell>
          <cell r="AK1178">
            <v>0</v>
          </cell>
          <cell r="AL1178">
            <v>0</v>
          </cell>
        </row>
        <row r="1179">
          <cell r="B1179" t="str">
            <v>SNIES</v>
          </cell>
          <cell r="C1179" t="str">
            <v>A1B</v>
          </cell>
          <cell r="D1179" t="str">
            <v>A1BI</v>
          </cell>
          <cell r="E1179" t="str">
            <v>ES/BEYL</v>
          </cell>
          <cell r="F1179" t="str">
            <v>SNIES</v>
          </cell>
          <cell r="G1179">
            <v>23</v>
          </cell>
          <cell r="H1179" t="str">
            <v>ES 5 coll Beyla  mobilier collège</v>
          </cell>
          <cell r="I1179" t="str">
            <v>SNIES</v>
          </cell>
          <cell r="K1179" t="str">
            <v>BAD ED IV</v>
          </cell>
          <cell r="L1179" t="str">
            <v>AON</v>
          </cell>
          <cell r="N1179">
            <v>1</v>
          </cell>
          <cell r="Q1179">
            <v>1</v>
          </cell>
          <cell r="R1179" t="str">
            <v>lot</v>
          </cell>
          <cell r="T1179">
            <v>73149.568349249661</v>
          </cell>
          <cell r="U1179">
            <v>1</v>
          </cell>
          <cell r="V1179">
            <v>0</v>
          </cell>
          <cell r="W1179">
            <v>73149.568349249661</v>
          </cell>
          <cell r="X1179">
            <v>0</v>
          </cell>
          <cell r="Y1179">
            <v>0</v>
          </cell>
          <cell r="Z1179">
            <v>73149.568349249661</v>
          </cell>
          <cell r="AA1179">
            <v>0</v>
          </cell>
          <cell r="AB1179">
            <v>73149.568349249661</v>
          </cell>
          <cell r="AC1179">
            <v>0</v>
          </cell>
          <cell r="AD1179">
            <v>0</v>
          </cell>
          <cell r="AE1179">
            <v>73149.568349249661</v>
          </cell>
          <cell r="AF1179">
            <v>0</v>
          </cell>
          <cell r="AG1179">
            <v>0</v>
          </cell>
          <cell r="AH1179">
            <v>0</v>
          </cell>
          <cell r="AI1179">
            <v>0</v>
          </cell>
          <cell r="AJ1179">
            <v>0</v>
          </cell>
          <cell r="AK1179">
            <v>0</v>
          </cell>
          <cell r="AL1179">
            <v>0</v>
          </cell>
        </row>
        <row r="1180">
          <cell r="B1180" t="str">
            <v>SNIES</v>
          </cell>
          <cell r="C1180" t="str">
            <v>A1B</v>
          </cell>
          <cell r="D1180" t="str">
            <v>A1BI</v>
          </cell>
          <cell r="E1180" t="str">
            <v>ES/BOKE</v>
          </cell>
          <cell r="F1180" t="str">
            <v>SNIES</v>
          </cell>
          <cell r="G1180">
            <v>23</v>
          </cell>
          <cell r="H1180" t="str">
            <v>ES 5 coll Boké alimentation photovoltaïque collège</v>
          </cell>
          <cell r="I1180" t="str">
            <v>SNIES</v>
          </cell>
          <cell r="K1180" t="str">
            <v>BAD ED IV</v>
          </cell>
          <cell r="L1180" t="str">
            <v>AON</v>
          </cell>
          <cell r="N1180">
            <v>1</v>
          </cell>
          <cell r="Q1180">
            <v>1</v>
          </cell>
          <cell r="R1180" t="str">
            <v>lot</v>
          </cell>
          <cell r="T1180">
            <v>236474.89768076397</v>
          </cell>
          <cell r="U1180">
            <v>1</v>
          </cell>
          <cell r="V1180">
            <v>0</v>
          </cell>
          <cell r="W1180">
            <v>236474.89768076397</v>
          </cell>
          <cell r="X1180">
            <v>0</v>
          </cell>
          <cell r="Y1180">
            <v>0</v>
          </cell>
          <cell r="Z1180">
            <v>236474.89768076397</v>
          </cell>
          <cell r="AA1180">
            <v>0</v>
          </cell>
          <cell r="AB1180">
            <v>236474.89768076397</v>
          </cell>
          <cell r="AC1180">
            <v>0</v>
          </cell>
          <cell r="AD1180">
            <v>0</v>
          </cell>
          <cell r="AE1180">
            <v>236474.89768076397</v>
          </cell>
          <cell r="AF1180">
            <v>0</v>
          </cell>
          <cell r="AG1180">
            <v>0</v>
          </cell>
          <cell r="AH1180">
            <v>0</v>
          </cell>
          <cell r="AI1180">
            <v>0</v>
          </cell>
          <cell r="AJ1180">
            <v>0</v>
          </cell>
          <cell r="AK1180">
            <v>0</v>
          </cell>
          <cell r="AL1180">
            <v>0</v>
          </cell>
        </row>
        <row r="1181">
          <cell r="B1181" t="str">
            <v>SNIES</v>
          </cell>
          <cell r="C1181" t="str">
            <v>A1B</v>
          </cell>
          <cell r="D1181" t="str">
            <v>A1BI</v>
          </cell>
          <cell r="E1181" t="str">
            <v>ES/GAOU</v>
          </cell>
          <cell r="F1181" t="str">
            <v>SNIES</v>
          </cell>
          <cell r="G1181">
            <v>23</v>
          </cell>
          <cell r="H1181" t="str">
            <v>ES 5 coll Gaoual  alimentation photovoltaïque collège</v>
          </cell>
          <cell r="I1181" t="str">
            <v>SNIES</v>
          </cell>
          <cell r="K1181" t="str">
            <v>BAD ED IV</v>
          </cell>
          <cell r="L1181" t="str">
            <v>AON</v>
          </cell>
          <cell r="N1181">
            <v>1</v>
          </cell>
          <cell r="Q1181">
            <v>1</v>
          </cell>
          <cell r="R1181" t="str">
            <v>lot</v>
          </cell>
          <cell r="T1181">
            <v>236474.89768076397</v>
          </cell>
          <cell r="U1181">
            <v>1</v>
          </cell>
          <cell r="V1181">
            <v>0</v>
          </cell>
          <cell r="W1181">
            <v>236474.89768076397</v>
          </cell>
          <cell r="X1181">
            <v>0</v>
          </cell>
          <cell r="Y1181">
            <v>0</v>
          </cell>
          <cell r="Z1181">
            <v>236474.89768076397</v>
          </cell>
          <cell r="AA1181">
            <v>0</v>
          </cell>
          <cell r="AB1181">
            <v>236474.89768076397</v>
          </cell>
          <cell r="AC1181">
            <v>0</v>
          </cell>
          <cell r="AD1181">
            <v>0</v>
          </cell>
          <cell r="AE1181">
            <v>236474.89768076397</v>
          </cell>
          <cell r="AF1181">
            <v>0</v>
          </cell>
          <cell r="AG1181">
            <v>0</v>
          </cell>
          <cell r="AH1181">
            <v>0</v>
          </cell>
          <cell r="AI1181">
            <v>0</v>
          </cell>
          <cell r="AJ1181">
            <v>0</v>
          </cell>
          <cell r="AK1181">
            <v>0</v>
          </cell>
          <cell r="AL1181">
            <v>0</v>
          </cell>
        </row>
        <row r="1182">
          <cell r="B1182" t="str">
            <v>SNIES</v>
          </cell>
          <cell r="C1182" t="str">
            <v>A1B</v>
          </cell>
          <cell r="D1182" t="str">
            <v>A1BI</v>
          </cell>
          <cell r="E1182" t="str">
            <v>ES/KANK</v>
          </cell>
          <cell r="F1182" t="str">
            <v>SNIES</v>
          </cell>
          <cell r="G1182">
            <v>23</v>
          </cell>
          <cell r="H1182" t="str">
            <v>ES 5 coll Kankan  alimentation photovoltaïque collège</v>
          </cell>
          <cell r="I1182" t="str">
            <v>SNIES</v>
          </cell>
          <cell r="K1182" t="str">
            <v>BAD ED IV</v>
          </cell>
          <cell r="L1182" t="str">
            <v>AON</v>
          </cell>
          <cell r="N1182">
            <v>1</v>
          </cell>
          <cell r="Q1182">
            <v>1</v>
          </cell>
          <cell r="R1182" t="str">
            <v>lot</v>
          </cell>
          <cell r="T1182">
            <v>236474.89768076397</v>
          </cell>
          <cell r="U1182">
            <v>1</v>
          </cell>
          <cell r="V1182">
            <v>0</v>
          </cell>
          <cell r="W1182">
            <v>236474.89768076397</v>
          </cell>
          <cell r="X1182">
            <v>0</v>
          </cell>
          <cell r="Y1182">
            <v>0</v>
          </cell>
          <cell r="Z1182">
            <v>236474.89768076397</v>
          </cell>
          <cell r="AA1182">
            <v>0</v>
          </cell>
          <cell r="AB1182">
            <v>236474.89768076397</v>
          </cell>
          <cell r="AC1182">
            <v>0</v>
          </cell>
          <cell r="AD1182">
            <v>0</v>
          </cell>
          <cell r="AE1182">
            <v>236474.89768076397</v>
          </cell>
          <cell r="AF1182">
            <v>0</v>
          </cell>
          <cell r="AG1182">
            <v>0</v>
          </cell>
          <cell r="AH1182">
            <v>0</v>
          </cell>
          <cell r="AI1182">
            <v>0</v>
          </cell>
          <cell r="AJ1182">
            <v>0</v>
          </cell>
          <cell r="AK1182">
            <v>0</v>
          </cell>
          <cell r="AL1182">
            <v>0</v>
          </cell>
        </row>
        <row r="1183">
          <cell r="B1183" t="str">
            <v>SNIES</v>
          </cell>
          <cell r="C1183" t="str">
            <v>A1B</v>
          </cell>
          <cell r="D1183" t="str">
            <v>A1BI</v>
          </cell>
          <cell r="E1183" t="str">
            <v>ES/NZER</v>
          </cell>
          <cell r="F1183" t="str">
            <v>SNIES</v>
          </cell>
          <cell r="G1183">
            <v>23</v>
          </cell>
          <cell r="H1183" t="str">
            <v>ES 5 coll Nzérékoré  alimentation photovoltaïque collège</v>
          </cell>
          <cell r="I1183" t="str">
            <v>SNIES</v>
          </cell>
          <cell r="K1183" t="str">
            <v>BAD ED IV</v>
          </cell>
          <cell r="L1183" t="str">
            <v>AON</v>
          </cell>
          <cell r="N1183">
            <v>1</v>
          </cell>
          <cell r="Q1183">
            <v>1</v>
          </cell>
          <cell r="R1183" t="str">
            <v>lot</v>
          </cell>
          <cell r="T1183">
            <v>236474.89768076397</v>
          </cell>
          <cell r="U1183">
            <v>1</v>
          </cell>
          <cell r="V1183">
            <v>0</v>
          </cell>
          <cell r="W1183">
            <v>236474.89768076397</v>
          </cell>
          <cell r="X1183">
            <v>0</v>
          </cell>
          <cell r="Y1183">
            <v>0</v>
          </cell>
          <cell r="Z1183">
            <v>236474.89768076397</v>
          </cell>
          <cell r="AA1183">
            <v>0</v>
          </cell>
          <cell r="AB1183">
            <v>236474.89768076397</v>
          </cell>
          <cell r="AC1183">
            <v>0</v>
          </cell>
          <cell r="AD1183">
            <v>0</v>
          </cell>
          <cell r="AE1183">
            <v>236474.89768076397</v>
          </cell>
          <cell r="AF1183">
            <v>0</v>
          </cell>
          <cell r="AG1183">
            <v>0</v>
          </cell>
          <cell r="AH1183">
            <v>0</v>
          </cell>
          <cell r="AI1183">
            <v>0</v>
          </cell>
          <cell r="AJ1183">
            <v>0</v>
          </cell>
          <cell r="AK1183">
            <v>0</v>
          </cell>
          <cell r="AL1183">
            <v>0</v>
          </cell>
        </row>
        <row r="1184">
          <cell r="B1184" t="str">
            <v>SNIES</v>
          </cell>
          <cell r="C1184" t="str">
            <v>A1B</v>
          </cell>
          <cell r="D1184" t="str">
            <v>A1BI</v>
          </cell>
          <cell r="E1184" t="str">
            <v>ES/BEYL</v>
          </cell>
          <cell r="F1184" t="str">
            <v>SNIES</v>
          </cell>
          <cell r="G1184">
            <v>23</v>
          </cell>
          <cell r="H1184" t="str">
            <v>ES 5 coll Beyla  alimentation photovoltaïque collège</v>
          </cell>
          <cell r="I1184" t="str">
            <v>SNIES</v>
          </cell>
          <cell r="K1184" t="str">
            <v>BAD ED IV</v>
          </cell>
          <cell r="L1184" t="str">
            <v>AON</v>
          </cell>
          <cell r="N1184">
            <v>1</v>
          </cell>
          <cell r="Q1184">
            <v>1</v>
          </cell>
          <cell r="R1184" t="str">
            <v>lot</v>
          </cell>
          <cell r="T1184">
            <v>236474.89768076397</v>
          </cell>
          <cell r="U1184">
            <v>1</v>
          </cell>
          <cell r="V1184">
            <v>0</v>
          </cell>
          <cell r="W1184">
            <v>236474.89768076397</v>
          </cell>
          <cell r="X1184">
            <v>0</v>
          </cell>
          <cell r="Y1184">
            <v>0</v>
          </cell>
          <cell r="Z1184">
            <v>236474.89768076397</v>
          </cell>
          <cell r="AA1184">
            <v>0</v>
          </cell>
          <cell r="AB1184">
            <v>236474.89768076397</v>
          </cell>
          <cell r="AC1184">
            <v>0</v>
          </cell>
          <cell r="AD1184">
            <v>0</v>
          </cell>
          <cell r="AE1184">
            <v>236474.89768076397</v>
          </cell>
          <cell r="AF1184">
            <v>0</v>
          </cell>
          <cell r="AG1184">
            <v>0</v>
          </cell>
          <cell r="AH1184">
            <v>0</v>
          </cell>
          <cell r="AI1184">
            <v>0</v>
          </cell>
          <cell r="AJ1184">
            <v>0</v>
          </cell>
          <cell r="AK1184">
            <v>0</v>
          </cell>
          <cell r="AL1184">
            <v>0</v>
          </cell>
        </row>
        <row r="1185">
          <cell r="B1185" t="str">
            <v>SNIES</v>
          </cell>
          <cell r="C1185" t="str">
            <v>A1B</v>
          </cell>
          <cell r="D1185" t="str">
            <v>A1BI</v>
          </cell>
          <cell r="E1185" t="str">
            <v>ES/BOKE</v>
          </cell>
          <cell r="F1185" t="str">
            <v>SNIES</v>
          </cell>
          <cell r="G1185">
            <v>24</v>
          </cell>
          <cell r="H1185" t="str">
            <v>ES 5 coll Boké matériels didactiques</v>
          </cell>
          <cell r="I1185" t="str">
            <v>SNIES</v>
          </cell>
          <cell r="K1185" t="str">
            <v>BAD ED IV</v>
          </cell>
          <cell r="L1185" t="str">
            <v>AON</v>
          </cell>
          <cell r="N1185">
            <v>1</v>
          </cell>
          <cell r="Q1185">
            <v>1</v>
          </cell>
          <cell r="R1185" t="str">
            <v>lot</v>
          </cell>
          <cell r="T1185">
            <v>78824.965893588</v>
          </cell>
          <cell r="U1185">
            <v>1</v>
          </cell>
          <cell r="V1185">
            <v>0</v>
          </cell>
          <cell r="W1185">
            <v>78824.965893588</v>
          </cell>
          <cell r="X1185">
            <v>0</v>
          </cell>
          <cell r="Y1185">
            <v>0</v>
          </cell>
          <cell r="Z1185">
            <v>78824.965893588</v>
          </cell>
          <cell r="AA1185">
            <v>0</v>
          </cell>
          <cell r="AB1185">
            <v>78824.965893588</v>
          </cell>
          <cell r="AC1185">
            <v>0</v>
          </cell>
          <cell r="AD1185">
            <v>0</v>
          </cell>
          <cell r="AE1185">
            <v>78824.965893588</v>
          </cell>
          <cell r="AF1185">
            <v>0</v>
          </cell>
          <cell r="AG1185">
            <v>0</v>
          </cell>
          <cell r="AH1185">
            <v>0</v>
          </cell>
          <cell r="AI1185">
            <v>0</v>
          </cell>
          <cell r="AJ1185">
            <v>0</v>
          </cell>
          <cell r="AK1185">
            <v>0</v>
          </cell>
          <cell r="AL1185">
            <v>0</v>
          </cell>
        </row>
        <row r="1186">
          <cell r="B1186" t="str">
            <v>SNIES</v>
          </cell>
          <cell r="C1186" t="str">
            <v>A1B</v>
          </cell>
          <cell r="D1186" t="str">
            <v>A1BI</v>
          </cell>
          <cell r="E1186" t="str">
            <v>ES/GAOU</v>
          </cell>
          <cell r="F1186" t="str">
            <v>SNIES</v>
          </cell>
          <cell r="G1186">
            <v>24</v>
          </cell>
          <cell r="H1186" t="str">
            <v>ES 5 coll Gaoual  matériels didactiques</v>
          </cell>
          <cell r="I1186" t="str">
            <v>SNIES</v>
          </cell>
          <cell r="K1186" t="str">
            <v>BAD ED IV</v>
          </cell>
          <cell r="L1186" t="str">
            <v>AON</v>
          </cell>
          <cell r="N1186">
            <v>1</v>
          </cell>
          <cell r="Q1186">
            <v>1</v>
          </cell>
          <cell r="R1186" t="str">
            <v>lot</v>
          </cell>
          <cell r="T1186">
            <v>78824.965893588</v>
          </cell>
          <cell r="U1186">
            <v>1</v>
          </cell>
          <cell r="V1186">
            <v>0</v>
          </cell>
          <cell r="W1186">
            <v>78824.965893588</v>
          </cell>
          <cell r="X1186">
            <v>0</v>
          </cell>
          <cell r="Y1186">
            <v>0</v>
          </cell>
          <cell r="Z1186">
            <v>78824.965893588</v>
          </cell>
          <cell r="AA1186">
            <v>0</v>
          </cell>
          <cell r="AB1186">
            <v>78824.965893588</v>
          </cell>
          <cell r="AC1186">
            <v>0</v>
          </cell>
          <cell r="AD1186">
            <v>0</v>
          </cell>
          <cell r="AE1186">
            <v>78824.965893588</v>
          </cell>
          <cell r="AF1186">
            <v>0</v>
          </cell>
          <cell r="AG1186">
            <v>0</v>
          </cell>
          <cell r="AH1186">
            <v>0</v>
          </cell>
          <cell r="AI1186">
            <v>0</v>
          </cell>
          <cell r="AJ1186">
            <v>0</v>
          </cell>
          <cell r="AK1186">
            <v>0</v>
          </cell>
          <cell r="AL1186">
            <v>0</v>
          </cell>
        </row>
        <row r="1187">
          <cell r="B1187" t="str">
            <v>SNIES</v>
          </cell>
          <cell r="C1187" t="str">
            <v>A1B</v>
          </cell>
          <cell r="D1187" t="str">
            <v>A1BI</v>
          </cell>
          <cell r="E1187" t="str">
            <v>ES/KANK</v>
          </cell>
          <cell r="F1187" t="str">
            <v>SNIES</v>
          </cell>
          <cell r="G1187">
            <v>24</v>
          </cell>
          <cell r="H1187" t="str">
            <v>ES 5 coll Kankan  matériels didactiques</v>
          </cell>
          <cell r="I1187" t="str">
            <v>SNIES</v>
          </cell>
          <cell r="K1187" t="str">
            <v>BAD ED IV</v>
          </cell>
          <cell r="L1187" t="str">
            <v>AON</v>
          </cell>
          <cell r="N1187">
            <v>1</v>
          </cell>
          <cell r="Q1187">
            <v>1</v>
          </cell>
          <cell r="R1187" t="str">
            <v>lot</v>
          </cell>
          <cell r="T1187">
            <v>78824.965893588</v>
          </cell>
          <cell r="U1187">
            <v>1</v>
          </cell>
          <cell r="V1187">
            <v>0</v>
          </cell>
          <cell r="W1187">
            <v>78824.965893588</v>
          </cell>
          <cell r="X1187">
            <v>0</v>
          </cell>
          <cell r="Y1187">
            <v>0</v>
          </cell>
          <cell r="Z1187">
            <v>78824.965893588</v>
          </cell>
          <cell r="AA1187">
            <v>0</v>
          </cell>
          <cell r="AB1187">
            <v>78824.965893588</v>
          </cell>
          <cell r="AC1187">
            <v>0</v>
          </cell>
          <cell r="AD1187">
            <v>0</v>
          </cell>
          <cell r="AE1187">
            <v>78824.965893588</v>
          </cell>
          <cell r="AF1187">
            <v>0</v>
          </cell>
          <cell r="AG1187">
            <v>0</v>
          </cell>
          <cell r="AH1187">
            <v>0</v>
          </cell>
          <cell r="AI1187">
            <v>0</v>
          </cell>
          <cell r="AJ1187">
            <v>0</v>
          </cell>
          <cell r="AK1187">
            <v>0</v>
          </cell>
          <cell r="AL1187">
            <v>0</v>
          </cell>
        </row>
        <row r="1188">
          <cell r="B1188" t="str">
            <v>SNIES</v>
          </cell>
          <cell r="C1188" t="str">
            <v>A1B</v>
          </cell>
          <cell r="D1188" t="str">
            <v>A1BI</v>
          </cell>
          <cell r="E1188" t="str">
            <v>ES/NZER</v>
          </cell>
          <cell r="F1188" t="str">
            <v>SNIES</v>
          </cell>
          <cell r="G1188">
            <v>24</v>
          </cell>
          <cell r="H1188" t="str">
            <v>ES 5 coll Nzérékoré  matériels didactiques</v>
          </cell>
          <cell r="I1188" t="str">
            <v>SNIES</v>
          </cell>
          <cell r="K1188" t="str">
            <v>BAD ED IV</v>
          </cell>
          <cell r="L1188" t="str">
            <v>AON</v>
          </cell>
          <cell r="N1188">
            <v>1</v>
          </cell>
          <cell r="Q1188">
            <v>1</v>
          </cell>
          <cell r="R1188" t="str">
            <v>lot</v>
          </cell>
          <cell r="T1188">
            <v>78824.965893588</v>
          </cell>
          <cell r="U1188">
            <v>1</v>
          </cell>
          <cell r="V1188">
            <v>0</v>
          </cell>
          <cell r="W1188">
            <v>78824.965893588</v>
          </cell>
          <cell r="X1188">
            <v>0</v>
          </cell>
          <cell r="Y1188">
            <v>0</v>
          </cell>
          <cell r="Z1188">
            <v>78824.965893588</v>
          </cell>
          <cell r="AA1188">
            <v>0</v>
          </cell>
          <cell r="AB1188">
            <v>78824.965893588</v>
          </cell>
          <cell r="AC1188">
            <v>0</v>
          </cell>
          <cell r="AD1188">
            <v>0</v>
          </cell>
          <cell r="AE1188">
            <v>78824.965893588</v>
          </cell>
          <cell r="AF1188">
            <v>0</v>
          </cell>
          <cell r="AG1188">
            <v>0</v>
          </cell>
          <cell r="AH1188">
            <v>0</v>
          </cell>
          <cell r="AI1188">
            <v>0</v>
          </cell>
          <cell r="AJ1188">
            <v>0</v>
          </cell>
          <cell r="AK1188">
            <v>0</v>
          </cell>
          <cell r="AL1188">
            <v>0</v>
          </cell>
        </row>
        <row r="1189">
          <cell r="B1189" t="str">
            <v>SNIES</v>
          </cell>
          <cell r="C1189" t="str">
            <v>A1B</v>
          </cell>
          <cell r="D1189" t="str">
            <v>A1BI</v>
          </cell>
          <cell r="E1189" t="str">
            <v>ES/BEYL</v>
          </cell>
          <cell r="F1189" t="str">
            <v>SNIES</v>
          </cell>
          <cell r="G1189">
            <v>24</v>
          </cell>
          <cell r="H1189" t="str">
            <v>ES 5 coll Beyla  matériels didactiques</v>
          </cell>
          <cell r="I1189" t="str">
            <v>SNIES</v>
          </cell>
          <cell r="K1189" t="str">
            <v>BAD ED IV</v>
          </cell>
          <cell r="L1189" t="str">
            <v>AON</v>
          </cell>
          <cell r="N1189">
            <v>1</v>
          </cell>
          <cell r="Q1189">
            <v>1</v>
          </cell>
          <cell r="R1189" t="str">
            <v>lot</v>
          </cell>
          <cell r="T1189">
            <v>78824.965893588</v>
          </cell>
          <cell r="U1189">
            <v>1</v>
          </cell>
          <cell r="V1189">
            <v>0</v>
          </cell>
          <cell r="W1189">
            <v>78824.965893588</v>
          </cell>
          <cell r="X1189">
            <v>0</v>
          </cell>
          <cell r="Y1189">
            <v>0</v>
          </cell>
          <cell r="Z1189">
            <v>78824.965893588</v>
          </cell>
          <cell r="AA1189">
            <v>0</v>
          </cell>
          <cell r="AB1189">
            <v>78824.965893588</v>
          </cell>
          <cell r="AC1189">
            <v>0</v>
          </cell>
          <cell r="AD1189">
            <v>0</v>
          </cell>
          <cell r="AE1189">
            <v>78824.965893588</v>
          </cell>
          <cell r="AF1189">
            <v>0</v>
          </cell>
          <cell r="AG1189">
            <v>0</v>
          </cell>
          <cell r="AH1189">
            <v>0</v>
          </cell>
          <cell r="AI1189">
            <v>0</v>
          </cell>
          <cell r="AJ1189">
            <v>0</v>
          </cell>
          <cell r="AK1189">
            <v>0</v>
          </cell>
          <cell r="AL1189">
            <v>0</v>
          </cell>
        </row>
        <row r="1190">
          <cell r="B1190" t="str">
            <v>SNIES</v>
          </cell>
          <cell r="C1190" t="str">
            <v>A1B</v>
          </cell>
          <cell r="D1190" t="str">
            <v>A1BI</v>
          </cell>
          <cell r="E1190" t="str">
            <v>ES/BOKE</v>
          </cell>
          <cell r="F1190" t="str">
            <v>SNIES</v>
          </cell>
          <cell r="G1190">
            <v>24</v>
          </cell>
          <cell r="H1190" t="str">
            <v>ES 5 coll Boké matériels didactiques</v>
          </cell>
          <cell r="I1190" t="str">
            <v>SNIES</v>
          </cell>
          <cell r="K1190" t="str">
            <v>BAD ED IV</v>
          </cell>
          <cell r="L1190" t="str">
            <v>AON</v>
          </cell>
          <cell r="N1190">
            <v>1</v>
          </cell>
          <cell r="Q1190">
            <v>1</v>
          </cell>
          <cell r="R1190" t="str">
            <v>lot</v>
          </cell>
          <cell r="T1190">
            <v>226621.7769440655</v>
          </cell>
          <cell r="U1190">
            <v>1</v>
          </cell>
          <cell r="V1190">
            <v>0</v>
          </cell>
          <cell r="W1190">
            <v>226621.7769440655</v>
          </cell>
          <cell r="X1190">
            <v>0</v>
          </cell>
          <cell r="Y1190">
            <v>0</v>
          </cell>
          <cell r="Z1190">
            <v>226621.7769440655</v>
          </cell>
          <cell r="AA1190">
            <v>0</v>
          </cell>
          <cell r="AB1190">
            <v>226621.7769440655</v>
          </cell>
          <cell r="AC1190">
            <v>0</v>
          </cell>
          <cell r="AD1190">
            <v>0</v>
          </cell>
          <cell r="AE1190">
            <v>226621.7769440655</v>
          </cell>
          <cell r="AF1190">
            <v>0</v>
          </cell>
          <cell r="AG1190">
            <v>0</v>
          </cell>
          <cell r="AH1190">
            <v>0</v>
          </cell>
          <cell r="AI1190">
            <v>0</v>
          </cell>
          <cell r="AJ1190">
            <v>0</v>
          </cell>
          <cell r="AK1190">
            <v>0</v>
          </cell>
          <cell r="AL1190">
            <v>0</v>
          </cell>
        </row>
        <row r="1191">
          <cell r="B1191" t="str">
            <v>SNIES</v>
          </cell>
          <cell r="C1191" t="str">
            <v>A1B</v>
          </cell>
          <cell r="D1191" t="str">
            <v>A1BI</v>
          </cell>
          <cell r="E1191" t="str">
            <v>ES/GAOU</v>
          </cell>
          <cell r="F1191" t="str">
            <v>SNIES</v>
          </cell>
          <cell r="G1191">
            <v>24</v>
          </cell>
          <cell r="H1191" t="str">
            <v>ES 5 coll Gaoual  matériels didactiques</v>
          </cell>
          <cell r="I1191" t="str">
            <v>SNIES</v>
          </cell>
          <cell r="K1191" t="str">
            <v>BAD ED IV</v>
          </cell>
          <cell r="L1191" t="str">
            <v>AON</v>
          </cell>
          <cell r="N1191">
            <v>1</v>
          </cell>
          <cell r="Q1191">
            <v>1</v>
          </cell>
          <cell r="R1191" t="str">
            <v>lot</v>
          </cell>
          <cell r="T1191">
            <v>226621.7769440655</v>
          </cell>
          <cell r="U1191">
            <v>1</v>
          </cell>
          <cell r="V1191">
            <v>0</v>
          </cell>
          <cell r="W1191">
            <v>226621.7769440655</v>
          </cell>
          <cell r="X1191">
            <v>0</v>
          </cell>
          <cell r="Y1191">
            <v>0</v>
          </cell>
          <cell r="Z1191">
            <v>226621.7769440655</v>
          </cell>
          <cell r="AA1191">
            <v>0</v>
          </cell>
          <cell r="AB1191">
            <v>226621.7769440655</v>
          </cell>
          <cell r="AC1191">
            <v>0</v>
          </cell>
          <cell r="AD1191">
            <v>0</v>
          </cell>
          <cell r="AE1191">
            <v>226621.7769440655</v>
          </cell>
          <cell r="AF1191">
            <v>0</v>
          </cell>
          <cell r="AG1191">
            <v>0</v>
          </cell>
          <cell r="AH1191">
            <v>0</v>
          </cell>
          <cell r="AI1191">
            <v>0</v>
          </cell>
          <cell r="AJ1191">
            <v>0</v>
          </cell>
          <cell r="AK1191">
            <v>0</v>
          </cell>
          <cell r="AL1191">
            <v>0</v>
          </cell>
        </row>
        <row r="1192">
          <cell r="B1192" t="str">
            <v>SNIES</v>
          </cell>
          <cell r="C1192" t="str">
            <v>A1B</v>
          </cell>
          <cell r="D1192" t="str">
            <v>A1BI</v>
          </cell>
          <cell r="E1192" t="str">
            <v>ES/KANK</v>
          </cell>
          <cell r="F1192" t="str">
            <v>SNIES</v>
          </cell>
          <cell r="G1192">
            <v>24</v>
          </cell>
          <cell r="H1192" t="str">
            <v>ES 5 coll Kankan  matériels didactiques</v>
          </cell>
          <cell r="I1192" t="str">
            <v>SNIES</v>
          </cell>
          <cell r="K1192" t="str">
            <v>BAD ED IV</v>
          </cell>
          <cell r="L1192" t="str">
            <v>AON</v>
          </cell>
          <cell r="N1192">
            <v>1</v>
          </cell>
          <cell r="Q1192">
            <v>1</v>
          </cell>
          <cell r="R1192" t="str">
            <v>lot</v>
          </cell>
          <cell r="T1192">
            <v>226621.7769440655</v>
          </cell>
          <cell r="U1192">
            <v>1</v>
          </cell>
          <cell r="V1192">
            <v>0</v>
          </cell>
          <cell r="W1192">
            <v>226621.7769440655</v>
          </cell>
          <cell r="X1192">
            <v>0</v>
          </cell>
          <cell r="Y1192">
            <v>0</v>
          </cell>
          <cell r="Z1192">
            <v>226621.7769440655</v>
          </cell>
          <cell r="AA1192">
            <v>0</v>
          </cell>
          <cell r="AB1192">
            <v>226621.7769440655</v>
          </cell>
          <cell r="AC1192">
            <v>0</v>
          </cell>
          <cell r="AD1192">
            <v>0</v>
          </cell>
          <cell r="AE1192">
            <v>226621.7769440655</v>
          </cell>
          <cell r="AF1192">
            <v>0</v>
          </cell>
          <cell r="AG1192">
            <v>0</v>
          </cell>
          <cell r="AH1192">
            <v>0</v>
          </cell>
          <cell r="AI1192">
            <v>0</v>
          </cell>
          <cell r="AJ1192">
            <v>0</v>
          </cell>
          <cell r="AK1192">
            <v>0</v>
          </cell>
          <cell r="AL1192">
            <v>0</v>
          </cell>
        </row>
        <row r="1193">
          <cell r="B1193" t="str">
            <v>SNIES</v>
          </cell>
          <cell r="C1193" t="str">
            <v>A1B</v>
          </cell>
          <cell r="D1193" t="str">
            <v>A1BI</v>
          </cell>
          <cell r="E1193" t="str">
            <v>ES/NZER</v>
          </cell>
          <cell r="F1193" t="str">
            <v>SNIES</v>
          </cell>
          <cell r="G1193">
            <v>24</v>
          </cell>
          <cell r="H1193" t="str">
            <v>ES 5 coll Nzérékoré  matériels didactiques</v>
          </cell>
          <cell r="I1193" t="str">
            <v>SNIES</v>
          </cell>
          <cell r="K1193" t="str">
            <v>BAD ED IV</v>
          </cell>
          <cell r="L1193" t="str">
            <v>AON</v>
          </cell>
          <cell r="N1193">
            <v>1</v>
          </cell>
          <cell r="Q1193">
            <v>1</v>
          </cell>
          <cell r="R1193" t="str">
            <v>lot</v>
          </cell>
          <cell r="T1193">
            <v>226621.7769440655</v>
          </cell>
          <cell r="U1193">
            <v>1</v>
          </cell>
          <cell r="V1193">
            <v>0</v>
          </cell>
          <cell r="W1193">
            <v>226621.7769440655</v>
          </cell>
          <cell r="X1193">
            <v>0</v>
          </cell>
          <cell r="Y1193">
            <v>0</v>
          </cell>
          <cell r="Z1193">
            <v>226621.7769440655</v>
          </cell>
          <cell r="AA1193">
            <v>0</v>
          </cell>
          <cell r="AB1193">
            <v>226621.7769440655</v>
          </cell>
          <cell r="AC1193">
            <v>0</v>
          </cell>
          <cell r="AD1193">
            <v>0</v>
          </cell>
          <cell r="AE1193">
            <v>226621.7769440655</v>
          </cell>
          <cell r="AF1193">
            <v>0</v>
          </cell>
          <cell r="AG1193">
            <v>0</v>
          </cell>
          <cell r="AH1193">
            <v>0</v>
          </cell>
          <cell r="AI1193">
            <v>0</v>
          </cell>
          <cell r="AJ1193">
            <v>0</v>
          </cell>
          <cell r="AK1193">
            <v>0</v>
          </cell>
          <cell r="AL1193">
            <v>0</v>
          </cell>
        </row>
        <row r="1194">
          <cell r="B1194" t="str">
            <v>SNIES</v>
          </cell>
          <cell r="C1194" t="str">
            <v>A1B</v>
          </cell>
          <cell r="D1194" t="str">
            <v>A1BI</v>
          </cell>
          <cell r="E1194" t="str">
            <v>ES/BEYL</v>
          </cell>
          <cell r="F1194" t="str">
            <v>SNIES</v>
          </cell>
          <cell r="G1194">
            <v>24</v>
          </cell>
          <cell r="H1194" t="str">
            <v>ES 5 coll Beyla  matériels didactiques</v>
          </cell>
          <cell r="I1194" t="str">
            <v>SNIES</v>
          </cell>
          <cell r="K1194" t="str">
            <v>BAD ED IV</v>
          </cell>
          <cell r="L1194" t="str">
            <v>AON</v>
          </cell>
          <cell r="N1194">
            <v>1</v>
          </cell>
          <cell r="Q1194">
            <v>1</v>
          </cell>
          <cell r="R1194" t="str">
            <v>lot</v>
          </cell>
          <cell r="T1194">
            <v>226621.7769440655</v>
          </cell>
          <cell r="U1194">
            <v>1</v>
          </cell>
          <cell r="V1194">
            <v>0</v>
          </cell>
          <cell r="W1194">
            <v>226621.7769440655</v>
          </cell>
          <cell r="X1194">
            <v>0</v>
          </cell>
          <cell r="Y1194">
            <v>0</v>
          </cell>
          <cell r="Z1194">
            <v>226621.7769440655</v>
          </cell>
          <cell r="AA1194">
            <v>0</v>
          </cell>
          <cell r="AB1194">
            <v>226621.7769440655</v>
          </cell>
          <cell r="AC1194">
            <v>0</v>
          </cell>
          <cell r="AD1194">
            <v>0</v>
          </cell>
          <cell r="AE1194">
            <v>226621.7769440655</v>
          </cell>
          <cell r="AF1194">
            <v>0</v>
          </cell>
          <cell r="AG1194">
            <v>0</v>
          </cell>
          <cell r="AH1194">
            <v>0</v>
          </cell>
          <cell r="AI1194">
            <v>0</v>
          </cell>
          <cell r="AJ1194">
            <v>0</v>
          </cell>
          <cell r="AK1194">
            <v>0</v>
          </cell>
          <cell r="AL1194">
            <v>0</v>
          </cell>
        </row>
        <row r="1195">
          <cell r="B1195" t="str">
            <v>SNIES</v>
          </cell>
          <cell r="C1195" t="str">
            <v>A2A</v>
          </cell>
          <cell r="D1195" t="str">
            <v>A2AC</v>
          </cell>
          <cell r="E1195" t="str">
            <v>ENI/GUEC</v>
          </cell>
          <cell r="F1195" t="str">
            <v>SNIES</v>
          </cell>
          <cell r="G1195">
            <v>21</v>
          </cell>
          <cell r="H1195" t="str">
            <v>ENI Guéckédou contrôle technique travaux ENI</v>
          </cell>
          <cell r="I1195" t="str">
            <v>SNIES</v>
          </cell>
          <cell r="K1195" t="str">
            <v>BAD ED IV</v>
          </cell>
          <cell r="L1195" t="str">
            <v>AON</v>
          </cell>
          <cell r="M1195">
            <v>0.5</v>
          </cell>
          <cell r="N1195">
            <v>0.5</v>
          </cell>
          <cell r="Q1195">
            <v>1</v>
          </cell>
          <cell r="R1195" t="str">
            <v>ENI</v>
          </cell>
          <cell r="T1195">
            <v>127282.61367667123</v>
          </cell>
          <cell r="U1195">
            <v>1</v>
          </cell>
          <cell r="V1195">
            <v>63641.306838335615</v>
          </cell>
          <cell r="W1195">
            <v>63641.306838335615</v>
          </cell>
          <cell r="X1195">
            <v>0</v>
          </cell>
          <cell r="Y1195">
            <v>0</v>
          </cell>
          <cell r="Z1195">
            <v>127282.61367667123</v>
          </cell>
          <cell r="AA1195">
            <v>63641.306838335615</v>
          </cell>
          <cell r="AB1195">
            <v>63641.306838335615</v>
          </cell>
          <cell r="AC1195">
            <v>0</v>
          </cell>
          <cell r="AD1195">
            <v>0</v>
          </cell>
          <cell r="AE1195">
            <v>127282.61367667123</v>
          </cell>
          <cell r="AF1195">
            <v>0</v>
          </cell>
          <cell r="AG1195">
            <v>0</v>
          </cell>
          <cell r="AH1195">
            <v>0</v>
          </cell>
          <cell r="AI1195">
            <v>0</v>
          </cell>
          <cell r="AJ1195">
            <v>0</v>
          </cell>
          <cell r="AK1195">
            <v>0</v>
          </cell>
        </row>
        <row r="1196">
          <cell r="B1196" t="str">
            <v>SNIES</v>
          </cell>
          <cell r="C1196" t="str">
            <v>A2A</v>
          </cell>
          <cell r="D1196" t="str">
            <v>A2AC</v>
          </cell>
          <cell r="E1196" t="str">
            <v>ENI/GUEC</v>
          </cell>
          <cell r="F1196" t="str">
            <v>SNIES</v>
          </cell>
          <cell r="G1196">
            <v>21</v>
          </cell>
          <cell r="H1196" t="str">
            <v>ENI Guéckédou  études et suivi travaux ENI</v>
          </cell>
          <cell r="I1196" t="str">
            <v>SNIES</v>
          </cell>
          <cell r="K1196" t="str">
            <v>BAD ED IV</v>
          </cell>
          <cell r="L1196" t="str">
            <v>AON</v>
          </cell>
          <cell r="M1196">
            <v>0.5</v>
          </cell>
          <cell r="N1196">
            <v>0.5</v>
          </cell>
          <cell r="Q1196">
            <v>1</v>
          </cell>
          <cell r="R1196" t="str">
            <v>ENI</v>
          </cell>
          <cell r="T1196">
            <v>254545.52111186902</v>
          </cell>
          <cell r="U1196">
            <v>1</v>
          </cell>
          <cell r="V1196">
            <v>127272.76055593451</v>
          </cell>
          <cell r="W1196">
            <v>127272.76055593451</v>
          </cell>
          <cell r="X1196">
            <v>0</v>
          </cell>
          <cell r="Y1196">
            <v>0</v>
          </cell>
          <cell r="Z1196">
            <v>254545.52111186902</v>
          </cell>
          <cell r="AA1196">
            <v>127272.76055593451</v>
          </cell>
          <cell r="AB1196">
            <v>127272.76055593451</v>
          </cell>
          <cell r="AC1196">
            <v>0</v>
          </cell>
          <cell r="AD1196">
            <v>0</v>
          </cell>
          <cell r="AE1196">
            <v>254545.52111186902</v>
          </cell>
          <cell r="AF1196">
            <v>0</v>
          </cell>
          <cell r="AG1196">
            <v>0</v>
          </cell>
          <cell r="AH1196">
            <v>0</v>
          </cell>
          <cell r="AI1196">
            <v>0</v>
          </cell>
          <cell r="AJ1196">
            <v>0</v>
          </cell>
          <cell r="AK1196">
            <v>0</v>
          </cell>
          <cell r="AL1196">
            <v>0</v>
          </cell>
        </row>
        <row r="1197">
          <cell r="B1197" t="str">
            <v>SNIES</v>
          </cell>
          <cell r="C1197" t="str">
            <v>A2A</v>
          </cell>
          <cell r="D1197" t="str">
            <v>A2AC</v>
          </cell>
          <cell r="E1197" t="str">
            <v>ENI/GUEC</v>
          </cell>
          <cell r="F1197" t="str">
            <v>SNIES</v>
          </cell>
          <cell r="G1197">
            <v>22</v>
          </cell>
          <cell r="H1197" t="str">
            <v>ENI Guéckédou Travaux ENI</v>
          </cell>
          <cell r="I1197" t="str">
            <v>SNIES</v>
          </cell>
          <cell r="K1197" t="str">
            <v>BAD ED IV</v>
          </cell>
          <cell r="L1197" t="str">
            <v>AON</v>
          </cell>
          <cell r="M1197">
            <v>0.5</v>
          </cell>
          <cell r="N1197">
            <v>0.5</v>
          </cell>
          <cell r="Q1197">
            <v>1</v>
          </cell>
          <cell r="R1197" t="str">
            <v>ENI</v>
          </cell>
          <cell r="T1197">
            <v>3181848.5732605727</v>
          </cell>
          <cell r="U1197">
            <v>1</v>
          </cell>
          <cell r="V1197">
            <v>1590924.2866302864</v>
          </cell>
          <cell r="W1197">
            <v>1590924.2866302864</v>
          </cell>
          <cell r="X1197">
            <v>0</v>
          </cell>
          <cell r="Y1197">
            <v>0</v>
          </cell>
          <cell r="Z1197">
            <v>3181848.5732605727</v>
          </cell>
          <cell r="AA1197">
            <v>1590924.2866302864</v>
          </cell>
          <cell r="AB1197">
            <v>1590924.2866302864</v>
          </cell>
          <cell r="AC1197">
            <v>0</v>
          </cell>
          <cell r="AD1197">
            <v>0</v>
          </cell>
          <cell r="AE1197">
            <v>3181848.5732605727</v>
          </cell>
          <cell r="AF1197">
            <v>0</v>
          </cell>
          <cell r="AG1197">
            <v>0</v>
          </cell>
          <cell r="AH1197">
            <v>0</v>
          </cell>
          <cell r="AI1197">
            <v>0</v>
          </cell>
          <cell r="AJ1197">
            <v>0</v>
          </cell>
          <cell r="AK1197">
            <v>0</v>
          </cell>
          <cell r="AL1197">
            <v>0</v>
          </cell>
        </row>
        <row r="1198">
          <cell r="B1198" t="str">
            <v>SNIES</v>
          </cell>
          <cell r="C1198" t="str">
            <v>A2A</v>
          </cell>
          <cell r="D1198" t="str">
            <v>A2AC</v>
          </cell>
          <cell r="E1198" t="str">
            <v>ENI/GUEC</v>
          </cell>
          <cell r="F1198" t="str">
            <v>SNIES</v>
          </cell>
          <cell r="G1198">
            <v>23</v>
          </cell>
          <cell r="H1198" t="str">
            <v>ENI Guéckédou mobilier ENI</v>
          </cell>
          <cell r="I1198" t="str">
            <v>SNIES</v>
          </cell>
          <cell r="K1198" t="str">
            <v>BAD ED IV</v>
          </cell>
          <cell r="L1198" t="str">
            <v>AON</v>
          </cell>
          <cell r="N1198">
            <v>1</v>
          </cell>
          <cell r="Q1198">
            <v>1</v>
          </cell>
          <cell r="R1198" t="str">
            <v>lot</v>
          </cell>
          <cell r="T1198">
            <v>84874.782025920882</v>
          </cell>
          <cell r="U1198">
            <v>1</v>
          </cell>
          <cell r="V1198">
            <v>0</v>
          </cell>
          <cell r="W1198">
            <v>84874.782025920882</v>
          </cell>
          <cell r="X1198">
            <v>0</v>
          </cell>
          <cell r="Y1198">
            <v>0</v>
          </cell>
          <cell r="Z1198">
            <v>84874.782025920882</v>
          </cell>
          <cell r="AA1198">
            <v>0</v>
          </cell>
          <cell r="AB1198">
            <v>84874.782025920882</v>
          </cell>
          <cell r="AC1198">
            <v>0</v>
          </cell>
          <cell r="AD1198">
            <v>0</v>
          </cell>
          <cell r="AE1198">
            <v>84874.782025920882</v>
          </cell>
          <cell r="AF1198">
            <v>0</v>
          </cell>
          <cell r="AG1198">
            <v>0</v>
          </cell>
          <cell r="AH1198">
            <v>0</v>
          </cell>
          <cell r="AI1198">
            <v>0</v>
          </cell>
          <cell r="AJ1198">
            <v>0</v>
          </cell>
          <cell r="AK1198">
            <v>0</v>
          </cell>
          <cell r="AL1198">
            <v>0</v>
          </cell>
        </row>
        <row r="1199">
          <cell r="B1199" t="str">
            <v>SNIES</v>
          </cell>
          <cell r="C1199" t="str">
            <v>A2A</v>
          </cell>
          <cell r="D1199" t="str">
            <v>A2AC</v>
          </cell>
          <cell r="E1199" t="str">
            <v>ENI/GUEC</v>
          </cell>
          <cell r="F1199" t="str">
            <v>SNIES</v>
          </cell>
          <cell r="G1199">
            <v>23</v>
          </cell>
          <cell r="H1199" t="str">
            <v>ENI Guéckédou équipement bureautique ENI</v>
          </cell>
          <cell r="I1199" t="str">
            <v>SNIES</v>
          </cell>
          <cell r="K1199" t="str">
            <v>BAD ED IV</v>
          </cell>
          <cell r="L1199" t="str">
            <v>AON</v>
          </cell>
          <cell r="N1199">
            <v>1</v>
          </cell>
          <cell r="Q1199">
            <v>1</v>
          </cell>
          <cell r="R1199" t="str">
            <v>lot</v>
          </cell>
          <cell r="T1199">
            <v>280104.51630286494</v>
          </cell>
          <cell r="U1199">
            <v>1</v>
          </cell>
          <cell r="V1199">
            <v>0</v>
          </cell>
          <cell r="W1199">
            <v>280104.51630286494</v>
          </cell>
          <cell r="X1199">
            <v>0</v>
          </cell>
          <cell r="Y1199">
            <v>0</v>
          </cell>
          <cell r="Z1199">
            <v>280104.51630286494</v>
          </cell>
          <cell r="AA1199">
            <v>0</v>
          </cell>
          <cell r="AB1199">
            <v>280104.51630286494</v>
          </cell>
          <cell r="AC1199">
            <v>0</v>
          </cell>
          <cell r="AD1199">
            <v>0</v>
          </cell>
          <cell r="AE1199">
            <v>280104.51630286494</v>
          </cell>
          <cell r="AF1199">
            <v>0</v>
          </cell>
          <cell r="AG1199">
            <v>0</v>
          </cell>
          <cell r="AH1199">
            <v>0</v>
          </cell>
          <cell r="AI1199">
            <v>0</v>
          </cell>
          <cell r="AJ1199">
            <v>0</v>
          </cell>
          <cell r="AK1199">
            <v>0</v>
          </cell>
          <cell r="AL1199">
            <v>0</v>
          </cell>
        </row>
        <row r="1200">
          <cell r="B1200" t="str">
            <v>SNIES</v>
          </cell>
          <cell r="C1200" t="str">
            <v>A2A</v>
          </cell>
          <cell r="D1200" t="str">
            <v>A2AC</v>
          </cell>
          <cell r="E1200" t="str">
            <v>ENI/GUEC</v>
          </cell>
          <cell r="F1200" t="str">
            <v>SNIES</v>
          </cell>
          <cell r="G1200">
            <v>23</v>
          </cell>
          <cell r="H1200" t="str">
            <v>ENI Guéckédou équipement informatique ENI</v>
          </cell>
          <cell r="I1200" t="str">
            <v>SNIES</v>
          </cell>
          <cell r="K1200" t="str">
            <v>BAD ED IV</v>
          </cell>
          <cell r="L1200" t="str">
            <v>AON</v>
          </cell>
          <cell r="N1200">
            <v>1</v>
          </cell>
          <cell r="Q1200">
            <v>1</v>
          </cell>
          <cell r="R1200" t="str">
            <v>lot</v>
          </cell>
          <cell r="T1200">
            <v>233518.96145975441</v>
          </cell>
          <cell r="U1200">
            <v>1</v>
          </cell>
          <cell r="V1200">
            <v>0</v>
          </cell>
          <cell r="W1200">
            <v>233518.96145975441</v>
          </cell>
          <cell r="X1200">
            <v>0</v>
          </cell>
          <cell r="Y1200">
            <v>0</v>
          </cell>
          <cell r="Z1200">
            <v>233518.96145975441</v>
          </cell>
          <cell r="AA1200">
            <v>0</v>
          </cell>
          <cell r="AB1200">
            <v>233518.96145975441</v>
          </cell>
          <cell r="AC1200">
            <v>0</v>
          </cell>
          <cell r="AD1200">
            <v>0</v>
          </cell>
          <cell r="AE1200">
            <v>233518.96145975441</v>
          </cell>
          <cell r="AF1200">
            <v>0</v>
          </cell>
          <cell r="AG1200">
            <v>0</v>
          </cell>
          <cell r="AH1200">
            <v>0</v>
          </cell>
          <cell r="AI1200">
            <v>0</v>
          </cell>
          <cell r="AJ1200">
            <v>0</v>
          </cell>
          <cell r="AK1200">
            <v>0</v>
          </cell>
          <cell r="AL1200">
            <v>0</v>
          </cell>
        </row>
        <row r="1201">
          <cell r="B1201" t="str">
            <v>SNIES</v>
          </cell>
          <cell r="C1201" t="str">
            <v>A2A</v>
          </cell>
          <cell r="D1201" t="str">
            <v>A2AC</v>
          </cell>
          <cell r="E1201" t="str">
            <v>ENI/GUEC</v>
          </cell>
          <cell r="F1201" t="str">
            <v>SNIES</v>
          </cell>
          <cell r="G1201">
            <v>24</v>
          </cell>
          <cell r="H1201" t="str">
            <v>ENI Guéckédou matériel didactique ENI</v>
          </cell>
          <cell r="I1201" t="str">
            <v>SNIES</v>
          </cell>
          <cell r="K1201" t="str">
            <v>BAD ED IV</v>
          </cell>
          <cell r="L1201" t="str">
            <v>AON</v>
          </cell>
          <cell r="N1201">
            <v>1</v>
          </cell>
          <cell r="Q1201">
            <v>1</v>
          </cell>
          <cell r="R1201" t="str">
            <v>lot</v>
          </cell>
          <cell r="T1201">
            <v>27273.438199181448</v>
          </cell>
          <cell r="U1201">
            <v>1</v>
          </cell>
          <cell r="V1201">
            <v>0</v>
          </cell>
          <cell r="W1201">
            <v>27273.438199181448</v>
          </cell>
          <cell r="X1201">
            <v>0</v>
          </cell>
          <cell r="Y1201">
            <v>0</v>
          </cell>
          <cell r="Z1201">
            <v>27273.438199181448</v>
          </cell>
          <cell r="AA1201">
            <v>0</v>
          </cell>
          <cell r="AB1201">
            <v>27273.438199181448</v>
          </cell>
          <cell r="AC1201">
            <v>0</v>
          </cell>
          <cell r="AD1201">
            <v>0</v>
          </cell>
          <cell r="AE1201">
            <v>27273.438199181448</v>
          </cell>
          <cell r="AF1201">
            <v>0</v>
          </cell>
          <cell r="AG1201">
            <v>0</v>
          </cell>
          <cell r="AH1201">
            <v>0</v>
          </cell>
          <cell r="AI1201">
            <v>0</v>
          </cell>
          <cell r="AJ1201">
            <v>0</v>
          </cell>
          <cell r="AK1201">
            <v>0</v>
          </cell>
          <cell r="AL1201">
            <v>0</v>
          </cell>
        </row>
        <row r="1202">
          <cell r="B1202" t="str">
            <v>SNIES</v>
          </cell>
          <cell r="C1202" t="str">
            <v>A1D</v>
          </cell>
          <cell r="D1202" t="str">
            <v>A1DA</v>
          </cell>
          <cell r="E1202" t="str">
            <v>SNIES</v>
          </cell>
          <cell r="F1202" t="str">
            <v>SNIES</v>
          </cell>
          <cell r="G1202">
            <v>21</v>
          </cell>
          <cell r="H1202" t="str">
            <v>SNIES MOD pour les travaux du projet BAD</v>
          </cell>
          <cell r="I1202" t="str">
            <v>SNIES</v>
          </cell>
          <cell r="K1202" t="str">
            <v>BAD ED IV</v>
          </cell>
          <cell r="L1202" t="str">
            <v>LR</v>
          </cell>
          <cell r="M1202">
            <v>12</v>
          </cell>
          <cell r="N1202">
            <v>12</v>
          </cell>
          <cell r="O1202">
            <v>12</v>
          </cell>
          <cell r="P1202">
            <v>12</v>
          </cell>
          <cell r="Q1202">
            <v>48</v>
          </cell>
          <cell r="R1202" t="str">
            <v>pxm</v>
          </cell>
          <cell r="T1202">
            <v>27033.350490563895</v>
          </cell>
          <cell r="U1202">
            <v>1</v>
          </cell>
          <cell r="V1202">
            <v>324400.20588676672</v>
          </cell>
          <cell r="W1202">
            <v>324400.20588676672</v>
          </cell>
          <cell r="X1202">
            <v>324400.20588676672</v>
          </cell>
          <cell r="Y1202">
            <v>324400.20588676672</v>
          </cell>
          <cell r="Z1202">
            <v>1297600.8235470669</v>
          </cell>
          <cell r="AA1202">
            <v>324400.20588676672</v>
          </cell>
          <cell r="AB1202">
            <v>324400.20588676672</v>
          </cell>
          <cell r="AC1202">
            <v>324400.20588676672</v>
          </cell>
          <cell r="AD1202">
            <v>324400.20588676672</v>
          </cell>
          <cell r="AE1202">
            <v>1297600.8235470669</v>
          </cell>
          <cell r="AF1202">
            <v>0</v>
          </cell>
          <cell r="AG1202">
            <v>0</v>
          </cell>
          <cell r="AH1202">
            <v>0</v>
          </cell>
          <cell r="AI1202">
            <v>0</v>
          </cell>
          <cell r="AJ1202">
            <v>0</v>
          </cell>
          <cell r="AK1202">
            <v>0</v>
          </cell>
          <cell r="AL1202">
            <v>0</v>
          </cell>
        </row>
        <row r="1203">
          <cell r="B1203" t="str">
            <v>SNIES</v>
          </cell>
          <cell r="C1203" t="str">
            <v>A1D</v>
          </cell>
          <cell r="D1203" t="str">
            <v>A1DB</v>
          </cell>
          <cell r="E1203" t="str">
            <v>SNIES</v>
          </cell>
          <cell r="F1203" t="str">
            <v>SNIES</v>
          </cell>
          <cell r="G1203">
            <v>23</v>
          </cell>
          <cell r="H1203" t="str">
            <v>SNIES Equipements bureautiques</v>
          </cell>
          <cell r="I1203" t="str">
            <v>SNIES</v>
          </cell>
          <cell r="K1203" t="str">
            <v>BAD ED IV</v>
          </cell>
          <cell r="L1203" t="str">
            <v>AOI</v>
          </cell>
          <cell r="M1203">
            <v>1</v>
          </cell>
          <cell r="Q1203">
            <v>1</v>
          </cell>
          <cell r="R1203" t="str">
            <v>lot</v>
          </cell>
          <cell r="T1203">
            <v>22070.990450204641</v>
          </cell>
          <cell r="U1203">
            <v>1</v>
          </cell>
          <cell r="V1203">
            <v>22070.990450204641</v>
          </cell>
          <cell r="W1203">
            <v>0</v>
          </cell>
          <cell r="X1203">
            <v>0</v>
          </cell>
          <cell r="Y1203">
            <v>0</v>
          </cell>
          <cell r="Z1203">
            <v>22070.990450204641</v>
          </cell>
          <cell r="AA1203">
            <v>22070.990450204641</v>
          </cell>
          <cell r="AB1203">
            <v>0</v>
          </cell>
          <cell r="AC1203">
            <v>0</v>
          </cell>
          <cell r="AD1203">
            <v>0</v>
          </cell>
          <cell r="AE1203">
            <v>22070.990450204641</v>
          </cell>
          <cell r="AF1203">
            <v>0</v>
          </cell>
          <cell r="AG1203">
            <v>0</v>
          </cell>
          <cell r="AH1203">
            <v>0</v>
          </cell>
          <cell r="AI1203">
            <v>0</v>
          </cell>
          <cell r="AJ1203">
            <v>0</v>
          </cell>
          <cell r="AK1203">
            <v>0</v>
          </cell>
          <cell r="AL1203">
            <v>0</v>
          </cell>
        </row>
        <row r="1204">
          <cell r="B1204" t="str">
            <v>SNIES</v>
          </cell>
          <cell r="C1204" t="str">
            <v>A1D</v>
          </cell>
          <cell r="D1204" t="str">
            <v>A1DB</v>
          </cell>
          <cell r="E1204" t="str">
            <v>SNIES</v>
          </cell>
          <cell r="F1204" t="str">
            <v>SNIES</v>
          </cell>
          <cell r="G1204">
            <v>23</v>
          </cell>
          <cell r="H1204" t="str">
            <v>SNIES Equipements informatiques</v>
          </cell>
          <cell r="I1204" t="str">
            <v>SNIES</v>
          </cell>
          <cell r="K1204" t="str">
            <v>BAD ED IV</v>
          </cell>
          <cell r="L1204" t="str">
            <v>AOI</v>
          </cell>
          <cell r="M1204">
            <v>1</v>
          </cell>
          <cell r="Q1204">
            <v>1</v>
          </cell>
          <cell r="R1204" t="str">
            <v>lot</v>
          </cell>
          <cell r="T1204">
            <v>44339.043315143252</v>
          </cell>
          <cell r="U1204">
            <v>1</v>
          </cell>
          <cell r="V1204">
            <v>44339.043315143252</v>
          </cell>
          <cell r="W1204">
            <v>0</v>
          </cell>
          <cell r="X1204">
            <v>0</v>
          </cell>
          <cell r="Y1204">
            <v>0</v>
          </cell>
          <cell r="Z1204">
            <v>44339.043315143252</v>
          </cell>
          <cell r="AA1204">
            <v>44339.043315143252</v>
          </cell>
          <cell r="AB1204">
            <v>0</v>
          </cell>
          <cell r="AC1204">
            <v>0</v>
          </cell>
          <cell r="AD1204">
            <v>0</v>
          </cell>
          <cell r="AE1204">
            <v>44339.043315143252</v>
          </cell>
          <cell r="AF1204">
            <v>0</v>
          </cell>
          <cell r="AG1204">
            <v>0</v>
          </cell>
          <cell r="AH1204">
            <v>0</v>
          </cell>
          <cell r="AI1204">
            <v>0</v>
          </cell>
          <cell r="AJ1204">
            <v>0</v>
          </cell>
          <cell r="AK1204">
            <v>0</v>
          </cell>
          <cell r="AL1204">
            <v>0</v>
          </cell>
        </row>
        <row r="1205">
          <cell r="B1205" t="str">
            <v>SNIES</v>
          </cell>
          <cell r="C1205" t="str">
            <v>A1D</v>
          </cell>
          <cell r="D1205" t="str">
            <v>A1DB</v>
          </cell>
          <cell r="E1205" t="str">
            <v>SNIES</v>
          </cell>
          <cell r="F1205" t="str">
            <v>SNIES</v>
          </cell>
          <cell r="G1205">
            <v>23</v>
          </cell>
          <cell r="H1205" t="str">
            <v>SNIES Véhicules 4x4 wagon</v>
          </cell>
          <cell r="I1205" t="str">
            <v>SNIES</v>
          </cell>
          <cell r="K1205" t="str">
            <v>BAD ED IV</v>
          </cell>
          <cell r="L1205" t="str">
            <v>AOI</v>
          </cell>
          <cell r="M1205">
            <v>2</v>
          </cell>
          <cell r="Q1205">
            <v>2</v>
          </cell>
          <cell r="R1205" t="str">
            <v>u</v>
          </cell>
          <cell r="T1205">
            <v>187209.29399727148</v>
          </cell>
          <cell r="U1205">
            <v>1</v>
          </cell>
          <cell r="V1205">
            <v>374418.58799454296</v>
          </cell>
          <cell r="W1205">
            <v>0</v>
          </cell>
          <cell r="X1205">
            <v>0</v>
          </cell>
          <cell r="Y1205">
            <v>0</v>
          </cell>
          <cell r="Z1205">
            <v>374418.58799454296</v>
          </cell>
          <cell r="AA1205">
            <v>374418.58799454296</v>
          </cell>
          <cell r="AB1205">
            <v>0</v>
          </cell>
          <cell r="AC1205">
            <v>0</v>
          </cell>
          <cell r="AD1205">
            <v>0</v>
          </cell>
          <cell r="AE1205">
            <v>374418.58799454296</v>
          </cell>
          <cell r="AF1205">
            <v>0</v>
          </cell>
          <cell r="AG1205">
            <v>0</v>
          </cell>
          <cell r="AH1205">
            <v>0</v>
          </cell>
          <cell r="AI1205">
            <v>0</v>
          </cell>
          <cell r="AJ1205">
            <v>0</v>
          </cell>
          <cell r="AK1205">
            <v>0</v>
          </cell>
          <cell r="AL1205">
            <v>0</v>
          </cell>
        </row>
        <row r="1206">
          <cell r="B1206" t="str">
            <v>SNIES</v>
          </cell>
          <cell r="C1206" t="str">
            <v>A1D</v>
          </cell>
          <cell r="D1206" t="str">
            <v>A1DC</v>
          </cell>
          <cell r="E1206" t="str">
            <v>SNIES</v>
          </cell>
          <cell r="F1206" t="str">
            <v>SNIES</v>
          </cell>
          <cell r="G1206">
            <v>25</v>
          </cell>
          <cell r="H1206" t="str">
            <v>SNIES Spécialiste gestion financière de projet</v>
          </cell>
          <cell r="I1206" t="str">
            <v>SNIES</v>
          </cell>
          <cell r="K1206" t="str">
            <v>BAD ED IV</v>
          </cell>
          <cell r="L1206" t="str">
            <v>LR</v>
          </cell>
          <cell r="M1206">
            <v>12</v>
          </cell>
          <cell r="N1206">
            <v>12</v>
          </cell>
          <cell r="O1206">
            <v>12</v>
          </cell>
          <cell r="P1206">
            <v>12</v>
          </cell>
          <cell r="Q1206">
            <v>48</v>
          </cell>
          <cell r="R1206" t="str">
            <v>pxm</v>
          </cell>
          <cell r="T1206">
            <v>21460.09696452933</v>
          </cell>
          <cell r="U1206">
            <v>1</v>
          </cell>
          <cell r="V1206">
            <v>257521.16357435196</v>
          </cell>
          <cell r="W1206">
            <v>257521.16357435196</v>
          </cell>
          <cell r="X1206">
            <v>257521.16357435196</v>
          </cell>
          <cell r="Y1206">
            <v>257521.16357435196</v>
          </cell>
          <cell r="Z1206">
            <v>1030084.6542974078</v>
          </cell>
          <cell r="AA1206">
            <v>257521.16357435196</v>
          </cell>
          <cell r="AB1206">
            <v>257521.16357435196</v>
          </cell>
          <cell r="AC1206">
            <v>257521.16357435196</v>
          </cell>
          <cell r="AD1206">
            <v>257521.16357435196</v>
          </cell>
          <cell r="AE1206">
            <v>1030084.6542974078</v>
          </cell>
          <cell r="AF1206">
            <v>0</v>
          </cell>
          <cell r="AG1206">
            <v>0</v>
          </cell>
          <cell r="AH1206">
            <v>0</v>
          </cell>
          <cell r="AI1206">
            <v>0</v>
          </cell>
          <cell r="AJ1206">
            <v>0</v>
          </cell>
          <cell r="AK1206">
            <v>0</v>
          </cell>
          <cell r="AL1206">
            <v>0</v>
          </cell>
        </row>
        <row r="1207">
          <cell r="B1207" t="str">
            <v>SNIES</v>
          </cell>
          <cell r="C1207" t="str">
            <v>A1D</v>
          </cell>
          <cell r="D1207" t="str">
            <v>A1DC</v>
          </cell>
          <cell r="E1207" t="str">
            <v>SNIES</v>
          </cell>
          <cell r="F1207" t="str">
            <v>SNIES</v>
          </cell>
          <cell r="G1207">
            <v>25</v>
          </cell>
          <cell r="H1207" t="str">
            <v>SNIES Spécialiste rédaction manuel d'exécution du projet</v>
          </cell>
          <cell r="I1207" t="str">
            <v>SNIES</v>
          </cell>
          <cell r="K1207" t="str">
            <v>BAD ED IV</v>
          </cell>
          <cell r="L1207" t="str">
            <v>LR</v>
          </cell>
          <cell r="M1207">
            <v>3</v>
          </cell>
          <cell r="Q1207">
            <v>3</v>
          </cell>
          <cell r="R1207" t="str">
            <v>u</v>
          </cell>
          <cell r="T1207">
            <v>35471.234652114596</v>
          </cell>
          <cell r="U1207">
            <v>1</v>
          </cell>
          <cell r="V1207">
            <v>106413.70395634379</v>
          </cell>
          <cell r="W1207">
            <v>0</v>
          </cell>
          <cell r="X1207">
            <v>0</v>
          </cell>
          <cell r="Y1207">
            <v>0</v>
          </cell>
          <cell r="Z1207">
            <v>106413.70395634379</v>
          </cell>
          <cell r="AA1207">
            <v>106413.70395634379</v>
          </cell>
          <cell r="AB1207">
            <v>0</v>
          </cell>
          <cell r="AC1207">
            <v>0</v>
          </cell>
          <cell r="AD1207">
            <v>0</v>
          </cell>
          <cell r="AE1207">
            <v>106413.70395634379</v>
          </cell>
          <cell r="AF1207">
            <v>0</v>
          </cell>
          <cell r="AG1207">
            <v>0</v>
          </cell>
          <cell r="AH1207">
            <v>0</v>
          </cell>
          <cell r="AI1207">
            <v>0</v>
          </cell>
          <cell r="AJ1207">
            <v>0</v>
          </cell>
          <cell r="AK1207">
            <v>0</v>
          </cell>
          <cell r="AL1207">
            <v>0</v>
          </cell>
        </row>
        <row r="1208">
          <cell r="B1208" t="str">
            <v>SNIES</v>
          </cell>
          <cell r="C1208" t="str">
            <v>A1D</v>
          </cell>
          <cell r="D1208" t="str">
            <v>A1DC</v>
          </cell>
          <cell r="E1208" t="str">
            <v>SNIES</v>
          </cell>
          <cell r="F1208" t="str">
            <v>SNIES</v>
          </cell>
          <cell r="G1208">
            <v>25</v>
          </cell>
          <cell r="H1208" t="str">
            <v>SNIES Spécialiste revue à mi parcours</v>
          </cell>
          <cell r="I1208" t="str">
            <v>SNIES</v>
          </cell>
          <cell r="K1208" t="str">
            <v>BAD ED IV</v>
          </cell>
          <cell r="L1208" t="str">
            <v>LR</v>
          </cell>
          <cell r="M1208">
            <v>3</v>
          </cell>
          <cell r="Q1208">
            <v>3</v>
          </cell>
          <cell r="R1208" t="str">
            <v>u</v>
          </cell>
          <cell r="T1208">
            <v>35471.234652114596</v>
          </cell>
          <cell r="U1208">
            <v>1</v>
          </cell>
          <cell r="V1208">
            <v>106413.70395634379</v>
          </cell>
          <cell r="W1208">
            <v>0</v>
          </cell>
          <cell r="X1208">
            <v>0</v>
          </cell>
          <cell r="Y1208">
            <v>0</v>
          </cell>
          <cell r="Z1208">
            <v>106413.70395634379</v>
          </cell>
          <cell r="AA1208">
            <v>106413.70395634379</v>
          </cell>
          <cell r="AB1208">
            <v>0</v>
          </cell>
          <cell r="AC1208">
            <v>0</v>
          </cell>
          <cell r="AD1208">
            <v>0</v>
          </cell>
          <cell r="AE1208">
            <v>106413.70395634379</v>
          </cell>
          <cell r="AF1208">
            <v>0</v>
          </cell>
          <cell r="AG1208">
            <v>0</v>
          </cell>
          <cell r="AH1208">
            <v>0</v>
          </cell>
          <cell r="AI1208">
            <v>0</v>
          </cell>
          <cell r="AJ1208">
            <v>0</v>
          </cell>
          <cell r="AK1208">
            <v>0</v>
          </cell>
          <cell r="AL1208">
            <v>0</v>
          </cell>
        </row>
        <row r="1209">
          <cell r="B1209" t="str">
            <v>SNIES</v>
          </cell>
          <cell r="C1209" t="str">
            <v>A1D</v>
          </cell>
          <cell r="D1209" t="str">
            <v>A1DC</v>
          </cell>
          <cell r="E1209" t="str">
            <v>SNIES</v>
          </cell>
          <cell r="F1209" t="str">
            <v>SNIES</v>
          </cell>
          <cell r="G1209">
            <v>25</v>
          </cell>
          <cell r="H1209" t="str">
            <v>SNIES Spécialiste pour le rapport d'achèvement</v>
          </cell>
          <cell r="I1209" t="str">
            <v>SNIES</v>
          </cell>
          <cell r="K1209" t="str">
            <v>BAD ED IV</v>
          </cell>
          <cell r="L1209" t="str">
            <v>LR</v>
          </cell>
          <cell r="O1209">
            <v>3</v>
          </cell>
          <cell r="Q1209">
            <v>3</v>
          </cell>
          <cell r="R1209" t="str">
            <v>u</v>
          </cell>
          <cell r="T1209">
            <v>35471.234652114596</v>
          </cell>
          <cell r="U1209">
            <v>1</v>
          </cell>
          <cell r="V1209">
            <v>0</v>
          </cell>
          <cell r="W1209">
            <v>0</v>
          </cell>
          <cell r="X1209">
            <v>106413.70395634379</v>
          </cell>
          <cell r="Y1209">
            <v>0</v>
          </cell>
          <cell r="Z1209">
            <v>106413.70395634379</v>
          </cell>
          <cell r="AA1209">
            <v>0</v>
          </cell>
          <cell r="AB1209">
            <v>0</v>
          </cell>
          <cell r="AC1209">
            <v>106413.70395634379</v>
          </cell>
          <cell r="AD1209">
            <v>0</v>
          </cell>
          <cell r="AE1209">
            <v>106413.70395634379</v>
          </cell>
          <cell r="AF1209">
            <v>0</v>
          </cell>
          <cell r="AG1209">
            <v>0</v>
          </cell>
          <cell r="AH1209">
            <v>0</v>
          </cell>
          <cell r="AI1209">
            <v>0</v>
          </cell>
          <cell r="AJ1209">
            <v>0</v>
          </cell>
          <cell r="AK1209">
            <v>0</v>
          </cell>
          <cell r="AL1209">
            <v>0</v>
          </cell>
        </row>
        <row r="1210">
          <cell r="B1210" t="str">
            <v>SNIES</v>
          </cell>
          <cell r="C1210" t="str">
            <v>A1D</v>
          </cell>
          <cell r="D1210" t="str">
            <v>A1DC</v>
          </cell>
          <cell r="E1210" t="str">
            <v>SNIES</v>
          </cell>
          <cell r="F1210" t="str">
            <v>SNIES</v>
          </cell>
          <cell r="G1210">
            <v>25</v>
          </cell>
          <cell r="H1210" t="str">
            <v>SNIES Audit annuel des comptes</v>
          </cell>
          <cell r="I1210" t="str">
            <v>SNIES</v>
          </cell>
          <cell r="K1210" t="str">
            <v>BAD ED IV</v>
          </cell>
          <cell r="L1210" t="str">
            <v>LR</v>
          </cell>
          <cell r="M1210">
            <v>1</v>
          </cell>
          <cell r="N1210">
            <v>1</v>
          </cell>
          <cell r="O1210">
            <v>1</v>
          </cell>
          <cell r="P1210">
            <v>1</v>
          </cell>
          <cell r="Q1210">
            <v>4</v>
          </cell>
          <cell r="R1210" t="str">
            <v>u</v>
          </cell>
          <cell r="T1210">
            <v>88678.086630286503</v>
          </cell>
          <cell r="U1210">
            <v>1</v>
          </cell>
          <cell r="V1210">
            <v>88678.086630286503</v>
          </cell>
          <cell r="W1210">
            <v>88678.086630286503</v>
          </cell>
          <cell r="X1210">
            <v>88678.086630286503</v>
          </cell>
          <cell r="Y1210">
            <v>88678.086630286503</v>
          </cell>
          <cell r="Z1210">
            <v>354712.34652114601</v>
          </cell>
          <cell r="AA1210">
            <v>88678.086630286503</v>
          </cell>
          <cell r="AB1210">
            <v>88678.086630286503</v>
          </cell>
          <cell r="AC1210">
            <v>88678.086630286503</v>
          </cell>
          <cell r="AD1210">
            <v>88678.086630286503</v>
          </cell>
          <cell r="AE1210">
            <v>354712.34652114601</v>
          </cell>
          <cell r="AF1210">
            <v>0</v>
          </cell>
          <cell r="AG1210">
            <v>0</v>
          </cell>
          <cell r="AH1210">
            <v>0</v>
          </cell>
          <cell r="AI1210">
            <v>0</v>
          </cell>
          <cell r="AJ1210">
            <v>0</v>
          </cell>
          <cell r="AK1210">
            <v>0</v>
          </cell>
          <cell r="AL1210">
            <v>0</v>
          </cell>
        </row>
        <row r="1211">
          <cell r="B1211" t="str">
            <v>SNIES</v>
          </cell>
          <cell r="C1211" t="str">
            <v>A1D</v>
          </cell>
          <cell r="D1211" t="str">
            <v>A1DC</v>
          </cell>
          <cell r="E1211" t="str">
            <v>SNIES</v>
          </cell>
          <cell r="F1211" t="str">
            <v>SNIES</v>
          </cell>
          <cell r="G1211">
            <v>25</v>
          </cell>
          <cell r="H1211" t="str">
            <v>SNIES Spécialiste suivi projet en rapport avec ODM</v>
          </cell>
          <cell r="I1211" t="str">
            <v>SNIES</v>
          </cell>
          <cell r="K1211" t="str">
            <v>BAD ED IV</v>
          </cell>
          <cell r="L1211" t="str">
            <v>LR</v>
          </cell>
          <cell r="M1211">
            <v>2</v>
          </cell>
          <cell r="N1211">
            <v>2</v>
          </cell>
          <cell r="O1211">
            <v>2</v>
          </cell>
          <cell r="Q1211">
            <v>6</v>
          </cell>
          <cell r="R1211" t="str">
            <v>pxm</v>
          </cell>
          <cell r="T1211">
            <v>35471.234652114596</v>
          </cell>
          <cell r="U1211">
            <v>1</v>
          </cell>
          <cell r="V1211">
            <v>70942.469304229191</v>
          </cell>
          <cell r="W1211">
            <v>70942.469304229191</v>
          </cell>
          <cell r="X1211">
            <v>70942.469304229191</v>
          </cell>
          <cell r="Y1211">
            <v>0</v>
          </cell>
          <cell r="Z1211">
            <v>212827.40791268757</v>
          </cell>
          <cell r="AA1211">
            <v>70942.469304229191</v>
          </cell>
          <cell r="AB1211">
            <v>70942.469304229191</v>
          </cell>
          <cell r="AC1211">
            <v>70942.469304229191</v>
          </cell>
          <cell r="AD1211">
            <v>0</v>
          </cell>
          <cell r="AE1211">
            <v>212827.40791268757</v>
          </cell>
          <cell r="AF1211">
            <v>0</v>
          </cell>
          <cell r="AG1211">
            <v>0</v>
          </cell>
          <cell r="AH1211">
            <v>0</v>
          </cell>
          <cell r="AI1211">
            <v>0</v>
          </cell>
          <cell r="AJ1211">
            <v>0</v>
          </cell>
          <cell r="AK1211">
            <v>0</v>
          </cell>
          <cell r="AL1211">
            <v>0</v>
          </cell>
        </row>
        <row r="1212">
          <cell r="B1212" t="str">
            <v>SNIES</v>
          </cell>
          <cell r="C1212" t="str">
            <v>A1D</v>
          </cell>
          <cell r="D1212" t="str">
            <v>A1DB</v>
          </cell>
          <cell r="E1212" t="str">
            <v>SNIES</v>
          </cell>
          <cell r="F1212" t="str">
            <v>SNIES</v>
          </cell>
          <cell r="G1212">
            <v>15</v>
          </cell>
          <cell r="H1212" t="str">
            <v>SNIES Fournitures de bureau et consommables</v>
          </cell>
          <cell r="I1212" t="str">
            <v>SNIES</v>
          </cell>
          <cell r="K1212" t="str">
            <v>BAD ED IV</v>
          </cell>
          <cell r="L1212" t="str">
            <v>AUT</v>
          </cell>
          <cell r="M1212">
            <v>1</v>
          </cell>
          <cell r="N1212">
            <v>1</v>
          </cell>
          <cell r="O1212">
            <v>1</v>
          </cell>
          <cell r="P1212">
            <v>1</v>
          </cell>
          <cell r="Q1212">
            <v>4</v>
          </cell>
          <cell r="R1212" t="str">
            <v>an</v>
          </cell>
          <cell r="T1212">
            <v>31529.986357435198</v>
          </cell>
          <cell r="U1212">
            <v>1</v>
          </cell>
          <cell r="V1212">
            <v>31529.986357435198</v>
          </cell>
          <cell r="W1212">
            <v>31529.986357435198</v>
          </cell>
          <cell r="X1212">
            <v>31529.986357435198</v>
          </cell>
          <cell r="Y1212">
            <v>31529.986357435198</v>
          </cell>
          <cell r="Z1212">
            <v>126119.94542974079</v>
          </cell>
          <cell r="AA1212">
            <v>31529.986357435198</v>
          </cell>
          <cell r="AB1212">
            <v>31529.986357435198</v>
          </cell>
          <cell r="AC1212">
            <v>31529.986357435198</v>
          </cell>
          <cell r="AD1212">
            <v>31529.986357435198</v>
          </cell>
          <cell r="AE1212">
            <v>126119.94542974079</v>
          </cell>
          <cell r="AF1212">
            <v>0</v>
          </cell>
          <cell r="AG1212">
            <v>0</v>
          </cell>
          <cell r="AH1212">
            <v>0</v>
          </cell>
          <cell r="AI1212">
            <v>0</v>
          </cell>
          <cell r="AJ1212">
            <v>0</v>
          </cell>
          <cell r="AK1212">
            <v>0</v>
          </cell>
          <cell r="AL1212">
            <v>0</v>
          </cell>
        </row>
        <row r="1213">
          <cell r="B1213" t="str">
            <v>SNIES</v>
          </cell>
          <cell r="C1213" t="str">
            <v>A1D</v>
          </cell>
          <cell r="D1213" t="str">
            <v>A1DB</v>
          </cell>
          <cell r="E1213" t="str">
            <v>SNIES</v>
          </cell>
          <cell r="F1213" t="str">
            <v>SNIES</v>
          </cell>
          <cell r="G1213">
            <v>15</v>
          </cell>
          <cell r="H1213" t="str">
            <v>SNIES Frais de fonctionnement et de maintenance</v>
          </cell>
          <cell r="I1213" t="str">
            <v>SNIES</v>
          </cell>
          <cell r="K1213" t="str">
            <v>BAD ED IV</v>
          </cell>
          <cell r="L1213" t="str">
            <v>AUT</v>
          </cell>
          <cell r="M1213">
            <v>1</v>
          </cell>
          <cell r="N1213">
            <v>1</v>
          </cell>
          <cell r="O1213">
            <v>1</v>
          </cell>
          <cell r="P1213">
            <v>1</v>
          </cell>
          <cell r="Q1213">
            <v>4</v>
          </cell>
          <cell r="R1213" t="str">
            <v>an</v>
          </cell>
          <cell r="T1213">
            <v>78824.965893588</v>
          </cell>
          <cell r="U1213">
            <v>1</v>
          </cell>
          <cell r="V1213">
            <v>78824.965893588</v>
          </cell>
          <cell r="W1213">
            <v>78824.965893588</v>
          </cell>
          <cell r="X1213">
            <v>78824.965893588</v>
          </cell>
          <cell r="Y1213">
            <v>78824.965893588</v>
          </cell>
          <cell r="Z1213">
            <v>315299.863574352</v>
          </cell>
          <cell r="AA1213">
            <v>78824.965893588</v>
          </cell>
          <cell r="AB1213">
            <v>78824.965893588</v>
          </cell>
          <cell r="AC1213">
            <v>78824.965893588</v>
          </cell>
          <cell r="AD1213">
            <v>78824.965893588</v>
          </cell>
          <cell r="AE1213">
            <v>315299.863574352</v>
          </cell>
          <cell r="AF1213">
            <v>0</v>
          </cell>
          <cell r="AG1213">
            <v>0</v>
          </cell>
          <cell r="AH1213">
            <v>0</v>
          </cell>
          <cell r="AI1213">
            <v>0</v>
          </cell>
          <cell r="AJ1213">
            <v>0</v>
          </cell>
          <cell r="AK1213">
            <v>0</v>
          </cell>
          <cell r="AL1213">
            <v>0</v>
          </cell>
        </row>
        <row r="1214">
          <cell r="B1214" t="str">
            <v>SNIES</v>
          </cell>
          <cell r="C1214" t="str">
            <v>A1D</v>
          </cell>
          <cell r="D1214" t="str">
            <v>A1DB</v>
          </cell>
          <cell r="E1214" t="str">
            <v>SNIES</v>
          </cell>
          <cell r="F1214" t="str">
            <v>SNIES</v>
          </cell>
          <cell r="G1214">
            <v>15</v>
          </cell>
          <cell r="H1214" t="str">
            <v>SNIES Publication appels d'offres</v>
          </cell>
          <cell r="I1214" t="str">
            <v>SNIES</v>
          </cell>
          <cell r="K1214" t="str">
            <v>BAD ED IV</v>
          </cell>
          <cell r="L1214" t="str">
            <v>AUT</v>
          </cell>
          <cell r="M1214">
            <v>10</v>
          </cell>
          <cell r="Q1214">
            <v>10</v>
          </cell>
          <cell r="R1214" t="str">
            <v>an</v>
          </cell>
          <cell r="T1214">
            <v>11823.744884038199</v>
          </cell>
          <cell r="U1214">
            <v>1</v>
          </cell>
          <cell r="V1214">
            <v>118237.44884038199</v>
          </cell>
          <cell r="W1214">
            <v>0</v>
          </cell>
          <cell r="X1214">
            <v>0</v>
          </cell>
          <cell r="Y1214">
            <v>0</v>
          </cell>
          <cell r="Z1214">
            <v>118237.44884038199</v>
          </cell>
          <cell r="AA1214">
            <v>118237.44884038199</v>
          </cell>
          <cell r="AB1214">
            <v>0</v>
          </cell>
          <cell r="AC1214">
            <v>0</v>
          </cell>
          <cell r="AD1214">
            <v>0</v>
          </cell>
          <cell r="AE1214">
            <v>118237.44884038199</v>
          </cell>
          <cell r="AF1214">
            <v>0</v>
          </cell>
          <cell r="AG1214">
            <v>0</v>
          </cell>
          <cell r="AH1214">
            <v>0</v>
          </cell>
          <cell r="AI1214">
            <v>0</v>
          </cell>
          <cell r="AJ1214">
            <v>0</v>
          </cell>
          <cell r="AK1214">
            <v>0</v>
          </cell>
          <cell r="AL1214">
            <v>0</v>
          </cell>
        </row>
        <row r="1215">
          <cell r="B1215" t="str">
            <v>SNIES</v>
          </cell>
          <cell r="C1215" t="str">
            <v>A1D</v>
          </cell>
          <cell r="D1215" t="str">
            <v>A1DB</v>
          </cell>
          <cell r="E1215" t="str">
            <v>SNIES</v>
          </cell>
          <cell r="F1215" t="str">
            <v>SNIES</v>
          </cell>
          <cell r="G1215">
            <v>15</v>
          </cell>
          <cell r="H1215" t="str">
            <v>SNIES Carburant et lubrifiant pour 2 véhicules</v>
          </cell>
          <cell r="I1215" t="str">
            <v>SNIES</v>
          </cell>
          <cell r="K1215" t="str">
            <v>BAD ED IV</v>
          </cell>
          <cell r="L1215" t="str">
            <v>AUT</v>
          </cell>
          <cell r="M1215">
            <v>1</v>
          </cell>
          <cell r="N1215">
            <v>1</v>
          </cell>
          <cell r="O1215">
            <v>1</v>
          </cell>
          <cell r="P1215">
            <v>1</v>
          </cell>
          <cell r="Q1215">
            <v>4</v>
          </cell>
          <cell r="R1215" t="str">
            <v>an</v>
          </cell>
          <cell r="T1215">
            <v>94589.959072305588</v>
          </cell>
          <cell r="U1215">
            <v>1</v>
          </cell>
          <cell r="V1215">
            <v>94589.959072305588</v>
          </cell>
          <cell r="W1215">
            <v>94589.959072305588</v>
          </cell>
          <cell r="X1215">
            <v>94589.959072305588</v>
          </cell>
          <cell r="Y1215">
            <v>94589.959072305588</v>
          </cell>
          <cell r="Z1215">
            <v>378359.83628922235</v>
          </cell>
          <cell r="AA1215">
            <v>94589.959072305588</v>
          </cell>
          <cell r="AB1215">
            <v>94589.959072305588</v>
          </cell>
          <cell r="AC1215">
            <v>94589.959072305588</v>
          </cell>
          <cell r="AD1215">
            <v>94589.959072305588</v>
          </cell>
          <cell r="AE1215">
            <v>378359.83628922235</v>
          </cell>
          <cell r="AF1215">
            <v>0</v>
          </cell>
          <cell r="AG1215">
            <v>0</v>
          </cell>
          <cell r="AH1215">
            <v>0</v>
          </cell>
          <cell r="AI1215">
            <v>0</v>
          </cell>
          <cell r="AJ1215">
            <v>0</v>
          </cell>
          <cell r="AK1215">
            <v>0</v>
          </cell>
          <cell r="AL1215">
            <v>0</v>
          </cell>
        </row>
        <row r="1216">
          <cell r="B1216" t="str">
            <v>SNIES</v>
          </cell>
          <cell r="C1216" t="str">
            <v>A1D</v>
          </cell>
          <cell r="D1216" t="str">
            <v>A1DB</v>
          </cell>
          <cell r="E1216" t="str">
            <v>SNIES</v>
          </cell>
          <cell r="F1216" t="str">
            <v>SNIES</v>
          </cell>
          <cell r="G1216">
            <v>15</v>
          </cell>
          <cell r="H1216" t="str">
            <v>SNIES Maintenance pour 2 véhicules</v>
          </cell>
          <cell r="I1216" t="str">
            <v>SNIES</v>
          </cell>
          <cell r="K1216" t="str">
            <v>BAD ED IV</v>
          </cell>
          <cell r="L1216" t="str">
            <v>AUT</v>
          </cell>
          <cell r="M1216">
            <v>1</v>
          </cell>
          <cell r="N1216">
            <v>1</v>
          </cell>
          <cell r="O1216">
            <v>1</v>
          </cell>
          <cell r="P1216">
            <v>1</v>
          </cell>
          <cell r="Q1216">
            <v>4</v>
          </cell>
          <cell r="R1216" t="str">
            <v>an</v>
          </cell>
          <cell r="T1216">
            <v>23647.489768076397</v>
          </cell>
          <cell r="U1216">
            <v>1</v>
          </cell>
          <cell r="V1216">
            <v>23647.489768076397</v>
          </cell>
          <cell r="W1216">
            <v>23647.489768076397</v>
          </cell>
          <cell r="X1216">
            <v>23647.489768076397</v>
          </cell>
          <cell r="Y1216">
            <v>23647.489768076397</v>
          </cell>
          <cell r="Z1216">
            <v>94589.959072305588</v>
          </cell>
          <cell r="AA1216">
            <v>23647.489768076397</v>
          </cell>
          <cell r="AB1216">
            <v>23647.489768076397</v>
          </cell>
          <cell r="AC1216">
            <v>23647.489768076397</v>
          </cell>
          <cell r="AD1216">
            <v>23647.489768076397</v>
          </cell>
          <cell r="AE1216">
            <v>94589.959072305588</v>
          </cell>
          <cell r="AF1216">
            <v>0</v>
          </cell>
          <cell r="AG1216">
            <v>0</v>
          </cell>
          <cell r="AH1216">
            <v>0</v>
          </cell>
          <cell r="AI1216">
            <v>0</v>
          </cell>
          <cell r="AJ1216">
            <v>0</v>
          </cell>
          <cell r="AK1216">
            <v>0</v>
          </cell>
          <cell r="AL1216">
            <v>0</v>
          </cell>
        </row>
        <row r="1217">
          <cell r="B1217" t="str">
            <v>SNIES</v>
          </cell>
          <cell r="C1217" t="str">
            <v>A1D</v>
          </cell>
          <cell r="D1217" t="str">
            <v>A1DB</v>
          </cell>
          <cell r="E1217" t="str">
            <v>SNIES</v>
          </cell>
          <cell r="F1217" t="str">
            <v>SNIES</v>
          </cell>
          <cell r="G1217">
            <v>15</v>
          </cell>
          <cell r="H1217" t="str">
            <v>SNIES Assurance pour 2 véhicules</v>
          </cell>
          <cell r="I1217" t="str">
            <v>SNIES</v>
          </cell>
          <cell r="K1217" t="str">
            <v>BAD ED IV</v>
          </cell>
          <cell r="L1217" t="str">
            <v>AUT</v>
          </cell>
          <cell r="M1217">
            <v>1</v>
          </cell>
          <cell r="N1217">
            <v>1</v>
          </cell>
          <cell r="O1217">
            <v>1</v>
          </cell>
          <cell r="P1217">
            <v>1</v>
          </cell>
          <cell r="Q1217">
            <v>4</v>
          </cell>
          <cell r="R1217" t="str">
            <v>an</v>
          </cell>
          <cell r="T1217">
            <v>23647.489768076397</v>
          </cell>
          <cell r="U1217">
            <v>1</v>
          </cell>
          <cell r="V1217">
            <v>23647.489768076397</v>
          </cell>
          <cell r="W1217">
            <v>23647.489768076397</v>
          </cell>
          <cell r="X1217">
            <v>23647.489768076397</v>
          </cell>
          <cell r="Y1217">
            <v>23647.489768076397</v>
          </cell>
          <cell r="Z1217">
            <v>94589.959072305588</v>
          </cell>
          <cell r="AA1217">
            <v>23647.489768076397</v>
          </cell>
          <cell r="AB1217">
            <v>23647.489768076397</v>
          </cell>
          <cell r="AC1217">
            <v>23647.489768076397</v>
          </cell>
          <cell r="AD1217">
            <v>23647.489768076397</v>
          </cell>
          <cell r="AE1217">
            <v>94589.959072305588</v>
          </cell>
          <cell r="AF1217">
            <v>0</v>
          </cell>
          <cell r="AG1217">
            <v>0</v>
          </cell>
          <cell r="AH1217">
            <v>0</v>
          </cell>
          <cell r="AI1217">
            <v>0</v>
          </cell>
          <cell r="AJ1217">
            <v>0</v>
          </cell>
          <cell r="AK1217">
            <v>0</v>
          </cell>
          <cell r="AL1217">
            <v>0</v>
          </cell>
        </row>
        <row r="1218">
          <cell r="B1218" t="str">
            <v>SNIES</v>
          </cell>
          <cell r="C1218" t="str">
            <v>A1D</v>
          </cell>
          <cell r="D1218" t="str">
            <v>A1DB</v>
          </cell>
          <cell r="E1218" t="str">
            <v>SNIES</v>
          </cell>
          <cell r="F1218" t="str">
            <v>SNIES</v>
          </cell>
          <cell r="G1218">
            <v>15</v>
          </cell>
          <cell r="H1218" t="str">
            <v>SNIES Frais de mission supervision au pays</v>
          </cell>
          <cell r="I1218" t="str">
            <v>SNIES</v>
          </cell>
          <cell r="K1218" t="str">
            <v>BAD ED IV</v>
          </cell>
          <cell r="L1218" t="str">
            <v>AUT</v>
          </cell>
          <cell r="M1218">
            <v>1</v>
          </cell>
          <cell r="N1218">
            <v>1</v>
          </cell>
          <cell r="O1218">
            <v>1</v>
          </cell>
          <cell r="P1218">
            <v>1</v>
          </cell>
          <cell r="Q1218">
            <v>4</v>
          </cell>
          <cell r="R1218" t="str">
            <v>an</v>
          </cell>
          <cell r="T1218">
            <v>70942.469304229191</v>
          </cell>
          <cell r="U1218">
            <v>1</v>
          </cell>
          <cell r="V1218">
            <v>70942.469304229191</v>
          </cell>
          <cell r="W1218">
            <v>70942.469304229191</v>
          </cell>
          <cell r="X1218">
            <v>70942.469304229191</v>
          </cell>
          <cell r="Y1218">
            <v>70942.469304229191</v>
          </cell>
          <cell r="Z1218">
            <v>283769.87721691676</v>
          </cell>
          <cell r="AA1218">
            <v>70942.469304229191</v>
          </cell>
          <cell r="AB1218">
            <v>70942.469304229191</v>
          </cell>
          <cell r="AC1218">
            <v>70942.469304229191</v>
          </cell>
          <cell r="AD1218">
            <v>70942.469304229191</v>
          </cell>
          <cell r="AE1218">
            <v>283769.87721691676</v>
          </cell>
          <cell r="AF1218">
            <v>0</v>
          </cell>
          <cell r="AG1218">
            <v>0</v>
          </cell>
          <cell r="AH1218">
            <v>0</v>
          </cell>
          <cell r="AI1218">
            <v>0</v>
          </cell>
          <cell r="AJ1218">
            <v>0</v>
          </cell>
          <cell r="AK1218">
            <v>0</v>
          </cell>
          <cell r="AL1218">
            <v>0</v>
          </cell>
        </row>
        <row r="1219">
          <cell r="B1219" t="str">
            <v>SNIES</v>
          </cell>
          <cell r="C1219" t="str">
            <v>A1D</v>
          </cell>
          <cell r="D1219" t="str">
            <v>A1DB</v>
          </cell>
          <cell r="E1219" t="str">
            <v>SNIES</v>
          </cell>
          <cell r="F1219" t="str">
            <v>SNIES</v>
          </cell>
          <cell r="G1219">
            <v>15</v>
          </cell>
          <cell r="H1219" t="str">
            <v>SNIES Frais de mission supervision Comité de Pilotage</v>
          </cell>
          <cell r="I1219" t="str">
            <v>SNIES</v>
          </cell>
          <cell r="K1219" t="str">
            <v>BAD ED IV</v>
          </cell>
          <cell r="L1219" t="str">
            <v>AUT</v>
          </cell>
          <cell r="M1219">
            <v>1</v>
          </cell>
          <cell r="N1219">
            <v>1</v>
          </cell>
          <cell r="O1219">
            <v>1</v>
          </cell>
          <cell r="P1219">
            <v>1</v>
          </cell>
          <cell r="Q1219">
            <v>4</v>
          </cell>
          <cell r="R1219" t="str">
            <v>an</v>
          </cell>
          <cell r="T1219">
            <v>68282.126705320596</v>
          </cell>
          <cell r="U1219">
            <v>1</v>
          </cell>
          <cell r="V1219">
            <v>68282.126705320596</v>
          </cell>
          <cell r="W1219">
            <v>68282.126705320596</v>
          </cell>
          <cell r="X1219">
            <v>68282.126705320596</v>
          </cell>
          <cell r="Y1219">
            <v>68282.126705320596</v>
          </cell>
          <cell r="Z1219">
            <v>273128.50682128238</v>
          </cell>
          <cell r="AA1219">
            <v>68282.126705320596</v>
          </cell>
          <cell r="AB1219">
            <v>68282.126705320596</v>
          </cell>
          <cell r="AC1219">
            <v>68282.126705320596</v>
          </cell>
          <cell r="AD1219">
            <v>68282.126705320596</v>
          </cell>
          <cell r="AE1219">
            <v>273128.50682128238</v>
          </cell>
          <cell r="AF1219">
            <v>0</v>
          </cell>
          <cell r="AG1219">
            <v>0</v>
          </cell>
          <cell r="AH1219">
            <v>0</v>
          </cell>
          <cell r="AI1219">
            <v>0</v>
          </cell>
          <cell r="AJ1219">
            <v>0</v>
          </cell>
          <cell r="AK1219">
            <v>0</v>
          </cell>
          <cell r="AL1219">
            <v>0</v>
          </cell>
        </row>
        <row r="1220">
          <cell r="B1220" t="str">
            <v>SNIES</v>
          </cell>
          <cell r="C1220" t="str">
            <v>A1D</v>
          </cell>
          <cell r="D1220" t="str">
            <v>A1DB</v>
          </cell>
          <cell r="E1220" t="str">
            <v>SNIES</v>
          </cell>
          <cell r="F1220" t="str">
            <v>SNIES</v>
          </cell>
          <cell r="G1220">
            <v>15</v>
          </cell>
          <cell r="H1220" t="str">
            <v>SNIES Frais de mission à la BAD à Tunis 2p/an perdiem</v>
          </cell>
          <cell r="I1220" t="str">
            <v>SNIES</v>
          </cell>
          <cell r="K1220" t="str">
            <v>BAD ED IV</v>
          </cell>
          <cell r="L1220" t="str">
            <v>AUT</v>
          </cell>
          <cell r="M1220">
            <v>1</v>
          </cell>
          <cell r="N1220">
            <v>1</v>
          </cell>
          <cell r="O1220">
            <v>1</v>
          </cell>
          <cell r="P1220">
            <v>1</v>
          </cell>
          <cell r="Q1220">
            <v>4</v>
          </cell>
          <cell r="R1220" t="str">
            <v>an</v>
          </cell>
          <cell r="T1220">
            <v>9458.9959072305592</v>
          </cell>
          <cell r="U1220">
            <v>1</v>
          </cell>
          <cell r="V1220">
            <v>9458.9959072305592</v>
          </cell>
          <cell r="W1220">
            <v>9458.9959072305592</v>
          </cell>
          <cell r="X1220">
            <v>9458.9959072305592</v>
          </cell>
          <cell r="Y1220">
            <v>9458.9959072305592</v>
          </cell>
          <cell r="Z1220">
            <v>37835.983628922237</v>
          </cell>
          <cell r="AA1220">
            <v>9458.9959072305592</v>
          </cell>
          <cell r="AB1220">
            <v>9458.9959072305592</v>
          </cell>
          <cell r="AC1220">
            <v>9458.9959072305592</v>
          </cell>
          <cell r="AD1220">
            <v>9458.9959072305592</v>
          </cell>
          <cell r="AE1220">
            <v>37835.983628922237</v>
          </cell>
          <cell r="AF1220">
            <v>0</v>
          </cell>
          <cell r="AG1220">
            <v>0</v>
          </cell>
          <cell r="AH1220">
            <v>0</v>
          </cell>
          <cell r="AI1220">
            <v>0</v>
          </cell>
          <cell r="AJ1220">
            <v>0</v>
          </cell>
          <cell r="AK1220">
            <v>0</v>
          </cell>
          <cell r="AL1220">
            <v>0</v>
          </cell>
        </row>
        <row r="1221">
          <cell r="B1221" t="str">
            <v>SNIES</v>
          </cell>
          <cell r="C1221" t="str">
            <v>A1D</v>
          </cell>
          <cell r="D1221" t="str">
            <v>A1DB</v>
          </cell>
          <cell r="E1221" t="str">
            <v>SNIES</v>
          </cell>
          <cell r="F1221" t="str">
            <v>SNIES</v>
          </cell>
          <cell r="G1221">
            <v>15</v>
          </cell>
          <cell r="H1221" t="str">
            <v>SNIES Frais de mission à la BAD à Tunis 2p/an voyage</v>
          </cell>
          <cell r="I1221" t="str">
            <v>SNIES</v>
          </cell>
          <cell r="K1221" t="str">
            <v>BAD ED IV</v>
          </cell>
          <cell r="L1221" t="str">
            <v>AUT</v>
          </cell>
          <cell r="M1221">
            <v>1</v>
          </cell>
          <cell r="N1221">
            <v>1</v>
          </cell>
          <cell r="O1221">
            <v>1</v>
          </cell>
          <cell r="P1221">
            <v>1</v>
          </cell>
          <cell r="Q1221">
            <v>4</v>
          </cell>
          <cell r="R1221" t="str">
            <v>an</v>
          </cell>
          <cell r="T1221">
            <v>13794.369031377899</v>
          </cell>
          <cell r="U1221">
            <v>1</v>
          </cell>
          <cell r="V1221">
            <v>13794.369031377899</v>
          </cell>
          <cell r="W1221">
            <v>13794.369031377899</v>
          </cell>
          <cell r="X1221">
            <v>13794.369031377899</v>
          </cell>
          <cell r="Y1221">
            <v>13794.369031377899</v>
          </cell>
          <cell r="Z1221">
            <v>55177.476125511595</v>
          </cell>
          <cell r="AA1221">
            <v>13794.369031377899</v>
          </cell>
          <cell r="AB1221">
            <v>13794.369031377899</v>
          </cell>
          <cell r="AC1221">
            <v>13794.369031377899</v>
          </cell>
          <cell r="AD1221">
            <v>13794.369031377899</v>
          </cell>
          <cell r="AE1221">
            <v>55177.476125511595</v>
          </cell>
          <cell r="AF1221">
            <v>0</v>
          </cell>
          <cell r="AG1221">
            <v>0</v>
          </cell>
          <cell r="AH1221">
            <v>0</v>
          </cell>
          <cell r="AI1221">
            <v>0</v>
          </cell>
          <cell r="AJ1221">
            <v>0</v>
          </cell>
          <cell r="AK1221">
            <v>0</v>
          </cell>
          <cell r="AL1221">
            <v>0</v>
          </cell>
        </row>
        <row r="1222">
          <cell r="B1222" t="str">
            <v>SNIES</v>
          </cell>
          <cell r="C1222" t="str">
            <v>A1D</v>
          </cell>
          <cell r="D1222" t="str">
            <v>A1DB</v>
          </cell>
          <cell r="E1222" t="str">
            <v>SNIES</v>
          </cell>
          <cell r="F1222" t="str">
            <v>SNIES</v>
          </cell>
          <cell r="G1222">
            <v>15</v>
          </cell>
          <cell r="H1222" t="str">
            <v>SNIES Indeminités personnel national du projet</v>
          </cell>
          <cell r="I1222" t="str">
            <v>SNIES</v>
          </cell>
          <cell r="K1222" t="str">
            <v>BAD ED IV</v>
          </cell>
          <cell r="L1222" t="str">
            <v>AUT</v>
          </cell>
          <cell r="M1222">
            <v>12</v>
          </cell>
          <cell r="N1222">
            <v>12</v>
          </cell>
          <cell r="O1222">
            <v>12</v>
          </cell>
          <cell r="P1222">
            <v>12</v>
          </cell>
          <cell r="Q1222">
            <v>48</v>
          </cell>
          <cell r="R1222" t="str">
            <v>an</v>
          </cell>
          <cell r="T1222">
            <v>6897.1845156889494</v>
          </cell>
          <cell r="U1222">
            <v>1</v>
          </cell>
          <cell r="V1222">
            <v>82766.21418826739</v>
          </cell>
          <cell r="W1222">
            <v>82766.21418826739</v>
          </cell>
          <cell r="X1222">
            <v>82766.21418826739</v>
          </cell>
          <cell r="Y1222">
            <v>82766.21418826739</v>
          </cell>
          <cell r="Z1222">
            <v>331064.85675306956</v>
          </cell>
          <cell r="AA1222">
            <v>82766.21418826739</v>
          </cell>
          <cell r="AB1222">
            <v>82766.21418826739</v>
          </cell>
          <cell r="AC1222">
            <v>82766.21418826739</v>
          </cell>
          <cell r="AD1222">
            <v>82766.21418826739</v>
          </cell>
          <cell r="AE1222">
            <v>331064.85675306956</v>
          </cell>
          <cell r="AF1222">
            <v>0</v>
          </cell>
          <cell r="AG1222">
            <v>0</v>
          </cell>
          <cell r="AH1222">
            <v>0</v>
          </cell>
          <cell r="AI1222">
            <v>0</v>
          </cell>
          <cell r="AJ1222">
            <v>0</v>
          </cell>
          <cell r="AK1222">
            <v>0</v>
          </cell>
          <cell r="AL1222">
            <v>0</v>
          </cell>
        </row>
        <row r="1223">
          <cell r="B1223" t="str">
            <v>SNIES</v>
          </cell>
          <cell r="C1223" t="str">
            <v>A1D</v>
          </cell>
          <cell r="D1223" t="str">
            <v>A1DB</v>
          </cell>
          <cell r="E1223" t="str">
            <v>SNIES</v>
          </cell>
          <cell r="F1223" t="str">
            <v>SNIES</v>
          </cell>
          <cell r="G1223">
            <v>15</v>
          </cell>
          <cell r="H1223" t="str">
            <v>SNIES Personnel contractuel du projet</v>
          </cell>
          <cell r="I1223" t="str">
            <v>SNIES</v>
          </cell>
          <cell r="K1223" t="str">
            <v>BAD ED IV</v>
          </cell>
          <cell r="L1223" t="str">
            <v>AUT</v>
          </cell>
          <cell r="M1223">
            <v>12</v>
          </cell>
          <cell r="N1223">
            <v>12</v>
          </cell>
          <cell r="O1223">
            <v>12</v>
          </cell>
          <cell r="P1223">
            <v>12</v>
          </cell>
          <cell r="Q1223">
            <v>48</v>
          </cell>
          <cell r="R1223" t="str">
            <v>an</v>
          </cell>
          <cell r="T1223">
            <v>5123.6227830832195</v>
          </cell>
          <cell r="U1223">
            <v>1</v>
          </cell>
          <cell r="V1223">
            <v>61483.473396998634</v>
          </cell>
          <cell r="W1223">
            <v>61483.473396998634</v>
          </cell>
          <cell r="X1223">
            <v>61483.473396998634</v>
          </cell>
          <cell r="Y1223">
            <v>61483.473396998634</v>
          </cell>
          <cell r="Z1223">
            <v>245933.89358799453</v>
          </cell>
          <cell r="AA1223">
            <v>61483.473396998634</v>
          </cell>
          <cell r="AB1223">
            <v>61483.473396998634</v>
          </cell>
          <cell r="AC1223">
            <v>61483.473396998634</v>
          </cell>
          <cell r="AD1223">
            <v>61483.473396998634</v>
          </cell>
          <cell r="AE1223">
            <v>245933.89358799453</v>
          </cell>
          <cell r="AF1223">
            <v>0</v>
          </cell>
          <cell r="AG1223">
            <v>0</v>
          </cell>
          <cell r="AH1223">
            <v>0</v>
          </cell>
          <cell r="AI1223">
            <v>0</v>
          </cell>
          <cell r="AJ1223">
            <v>0</v>
          </cell>
          <cell r="AK1223">
            <v>0</v>
          </cell>
          <cell r="AL1223">
            <v>0</v>
          </cell>
        </row>
        <row r="1224">
          <cell r="B1224" t="str">
            <v>SNIES</v>
          </cell>
          <cell r="C1224" t="str">
            <v>B1A</v>
          </cell>
          <cell r="D1224" t="str">
            <v>B1AA</v>
          </cell>
          <cell r="E1224" t="str">
            <v>EP/NZER</v>
          </cell>
          <cell r="F1224" t="str">
            <v>SNIES</v>
          </cell>
          <cell r="G1224">
            <v>24</v>
          </cell>
          <cell r="H1224" t="str">
            <v>EP Nzérékoré matériels didactiques</v>
          </cell>
          <cell r="I1224" t="str">
            <v>SNIES</v>
          </cell>
          <cell r="K1224" t="str">
            <v>BAD ED IV</v>
          </cell>
          <cell r="L1224" t="str">
            <v>AOI</v>
          </cell>
          <cell r="N1224">
            <v>1</v>
          </cell>
          <cell r="Q1224">
            <v>1</v>
          </cell>
          <cell r="R1224" t="str">
            <v>lot</v>
          </cell>
          <cell r="T1224">
            <v>250060.26112075738</v>
          </cell>
          <cell r="U1224">
            <v>1</v>
          </cell>
          <cell r="V1224">
            <v>0</v>
          </cell>
          <cell r="W1224">
            <v>250060.26112075738</v>
          </cell>
          <cell r="X1224">
            <v>0</v>
          </cell>
          <cell r="Y1224">
            <v>0</v>
          </cell>
          <cell r="Z1224">
            <v>250060.26112075738</v>
          </cell>
          <cell r="AA1224">
            <v>0</v>
          </cell>
          <cell r="AB1224">
            <v>250060.26112075738</v>
          </cell>
          <cell r="AC1224">
            <v>0</v>
          </cell>
          <cell r="AD1224">
            <v>0</v>
          </cell>
          <cell r="AE1224">
            <v>250060.26112075738</v>
          </cell>
          <cell r="AF1224">
            <v>0</v>
          </cell>
          <cell r="AG1224">
            <v>0</v>
          </cell>
          <cell r="AH1224">
            <v>0</v>
          </cell>
          <cell r="AI1224">
            <v>0</v>
          </cell>
          <cell r="AJ1224">
            <v>0</v>
          </cell>
          <cell r="AK1224">
            <v>0</v>
          </cell>
          <cell r="AL1224">
            <v>0</v>
          </cell>
        </row>
        <row r="1225">
          <cell r="B1225" t="str">
            <v>SNIES</v>
          </cell>
          <cell r="C1225" t="str">
            <v>B1A</v>
          </cell>
          <cell r="D1225" t="str">
            <v>B1AA</v>
          </cell>
          <cell r="E1225" t="str">
            <v>EP/MACE</v>
          </cell>
          <cell r="F1225" t="str">
            <v>SNIES</v>
          </cell>
          <cell r="G1225">
            <v>24</v>
          </cell>
          <cell r="H1225" t="str">
            <v>EP Macenta matériels didactiques</v>
          </cell>
          <cell r="I1225" t="str">
            <v>SNIES</v>
          </cell>
          <cell r="K1225" t="str">
            <v>BAD ED IV</v>
          </cell>
          <cell r="L1225" t="str">
            <v>AOI</v>
          </cell>
          <cell r="N1225">
            <v>1</v>
          </cell>
          <cell r="Q1225">
            <v>1</v>
          </cell>
          <cell r="R1225" t="str">
            <v>lot</v>
          </cell>
          <cell r="T1225">
            <v>250060.26112075738</v>
          </cell>
          <cell r="U1225">
            <v>1</v>
          </cell>
          <cell r="V1225">
            <v>0</v>
          </cell>
          <cell r="W1225">
            <v>250060.26112075738</v>
          </cell>
          <cell r="X1225">
            <v>0</v>
          </cell>
          <cell r="Y1225">
            <v>0</v>
          </cell>
          <cell r="Z1225">
            <v>250060.26112075738</v>
          </cell>
          <cell r="AA1225">
            <v>0</v>
          </cell>
          <cell r="AB1225">
            <v>250060.26112075738</v>
          </cell>
          <cell r="AC1225">
            <v>0</v>
          </cell>
          <cell r="AD1225">
            <v>0</v>
          </cell>
          <cell r="AE1225">
            <v>250060.26112075738</v>
          </cell>
          <cell r="AF1225">
            <v>0</v>
          </cell>
          <cell r="AG1225">
            <v>0</v>
          </cell>
          <cell r="AH1225">
            <v>0</v>
          </cell>
          <cell r="AI1225">
            <v>0</v>
          </cell>
          <cell r="AJ1225">
            <v>0</v>
          </cell>
          <cell r="AK1225">
            <v>0</v>
          </cell>
          <cell r="AL1225">
            <v>0</v>
          </cell>
        </row>
        <row r="1226">
          <cell r="B1226" t="str">
            <v>SNIES</v>
          </cell>
          <cell r="C1226" t="str">
            <v>B1A</v>
          </cell>
          <cell r="D1226" t="str">
            <v>B1AA</v>
          </cell>
          <cell r="E1226" t="str">
            <v>EP/GUEC</v>
          </cell>
          <cell r="F1226" t="str">
            <v>SNIES</v>
          </cell>
          <cell r="G1226">
            <v>24</v>
          </cell>
          <cell r="H1226" t="str">
            <v>EP Guéckédou matériels didactiques</v>
          </cell>
          <cell r="I1226" t="str">
            <v>SNIES</v>
          </cell>
          <cell r="K1226" t="str">
            <v>BAD ED IV</v>
          </cell>
          <cell r="L1226" t="str">
            <v>AOI</v>
          </cell>
          <cell r="N1226">
            <v>1</v>
          </cell>
          <cell r="Q1226">
            <v>1</v>
          </cell>
          <cell r="R1226" t="str">
            <v>lot</v>
          </cell>
          <cell r="T1226">
            <v>250060.26112075738</v>
          </cell>
          <cell r="U1226">
            <v>1</v>
          </cell>
          <cell r="V1226">
            <v>0</v>
          </cell>
          <cell r="W1226">
            <v>250060.26112075738</v>
          </cell>
          <cell r="X1226">
            <v>0</v>
          </cell>
          <cell r="Y1226">
            <v>0</v>
          </cell>
          <cell r="Z1226">
            <v>250060.26112075738</v>
          </cell>
          <cell r="AA1226">
            <v>0</v>
          </cell>
          <cell r="AB1226">
            <v>250060.26112075738</v>
          </cell>
          <cell r="AC1226">
            <v>0</v>
          </cell>
          <cell r="AD1226">
            <v>0</v>
          </cell>
          <cell r="AE1226">
            <v>250060.26112075738</v>
          </cell>
          <cell r="AF1226">
            <v>0</v>
          </cell>
          <cell r="AG1226">
            <v>0</v>
          </cell>
          <cell r="AH1226">
            <v>0</v>
          </cell>
          <cell r="AI1226">
            <v>0</v>
          </cell>
          <cell r="AJ1226">
            <v>0</v>
          </cell>
          <cell r="AK1226">
            <v>0</v>
          </cell>
          <cell r="AL1226">
            <v>0</v>
          </cell>
        </row>
        <row r="1227">
          <cell r="B1227" t="str">
            <v>SNIES</v>
          </cell>
          <cell r="C1227" t="str">
            <v>B1A</v>
          </cell>
          <cell r="D1227" t="str">
            <v>B1AA</v>
          </cell>
          <cell r="E1227" t="str">
            <v>EP/LOLA</v>
          </cell>
          <cell r="F1227" t="str">
            <v>SNIES</v>
          </cell>
          <cell r="G1227">
            <v>24</v>
          </cell>
          <cell r="H1227" t="str">
            <v>EP Lola matériels didactiques</v>
          </cell>
          <cell r="I1227" t="str">
            <v>SNIES</v>
          </cell>
          <cell r="K1227" t="str">
            <v>BAD ED IV</v>
          </cell>
          <cell r="L1227" t="str">
            <v>AOI</v>
          </cell>
          <cell r="N1227">
            <v>1</v>
          </cell>
          <cell r="Q1227">
            <v>1</v>
          </cell>
          <cell r="R1227" t="str">
            <v>lot</v>
          </cell>
          <cell r="T1227">
            <v>250060.26112075738</v>
          </cell>
          <cell r="U1227">
            <v>1</v>
          </cell>
          <cell r="V1227">
            <v>0</v>
          </cell>
          <cell r="W1227">
            <v>250060.26112075738</v>
          </cell>
          <cell r="X1227">
            <v>0</v>
          </cell>
          <cell r="Y1227">
            <v>0</v>
          </cell>
          <cell r="Z1227">
            <v>250060.26112075738</v>
          </cell>
          <cell r="AA1227">
            <v>0</v>
          </cell>
          <cell r="AB1227">
            <v>250060.26112075738</v>
          </cell>
          <cell r="AC1227">
            <v>0</v>
          </cell>
          <cell r="AD1227">
            <v>0</v>
          </cell>
          <cell r="AE1227">
            <v>250060.26112075738</v>
          </cell>
          <cell r="AF1227">
            <v>0</v>
          </cell>
          <cell r="AG1227">
            <v>0</v>
          </cell>
          <cell r="AH1227">
            <v>0</v>
          </cell>
          <cell r="AI1227">
            <v>0</v>
          </cell>
          <cell r="AJ1227">
            <v>0</v>
          </cell>
          <cell r="AK1227">
            <v>0</v>
          </cell>
          <cell r="AL1227">
            <v>0</v>
          </cell>
        </row>
        <row r="1228">
          <cell r="B1228" t="str">
            <v>SNIES</v>
          </cell>
          <cell r="C1228" t="str">
            <v>B1A</v>
          </cell>
          <cell r="D1228" t="str">
            <v>B1AA</v>
          </cell>
          <cell r="E1228" t="str">
            <v>EP/BEYL</v>
          </cell>
          <cell r="F1228" t="str">
            <v>SNIES</v>
          </cell>
          <cell r="G1228">
            <v>24</v>
          </cell>
          <cell r="H1228" t="str">
            <v>EP Beyla matériels didactiques</v>
          </cell>
          <cell r="I1228" t="str">
            <v>SNIES</v>
          </cell>
          <cell r="K1228" t="str">
            <v>BAD ED IV</v>
          </cell>
          <cell r="L1228" t="str">
            <v>AOI</v>
          </cell>
          <cell r="N1228">
            <v>1</v>
          </cell>
          <cell r="Q1228">
            <v>1</v>
          </cell>
          <cell r="R1228" t="str">
            <v>lot</v>
          </cell>
          <cell r="T1228">
            <v>250060.26112075738</v>
          </cell>
          <cell r="U1228">
            <v>1</v>
          </cell>
          <cell r="V1228">
            <v>0</v>
          </cell>
          <cell r="W1228">
            <v>250060.26112075738</v>
          </cell>
          <cell r="X1228">
            <v>0</v>
          </cell>
          <cell r="Y1228">
            <v>0</v>
          </cell>
          <cell r="Z1228">
            <v>250060.26112075738</v>
          </cell>
          <cell r="AA1228">
            <v>0</v>
          </cell>
          <cell r="AB1228">
            <v>250060.26112075738</v>
          </cell>
          <cell r="AC1228">
            <v>0</v>
          </cell>
          <cell r="AD1228">
            <v>0</v>
          </cell>
          <cell r="AE1228">
            <v>250060.26112075738</v>
          </cell>
          <cell r="AF1228">
            <v>0</v>
          </cell>
          <cell r="AG1228">
            <v>0</v>
          </cell>
          <cell r="AH1228">
            <v>0</v>
          </cell>
          <cell r="AI1228">
            <v>0</v>
          </cell>
          <cell r="AJ1228">
            <v>0</v>
          </cell>
          <cell r="AK1228">
            <v>0</v>
          </cell>
          <cell r="AL1228">
            <v>0</v>
          </cell>
        </row>
        <row r="1229">
          <cell r="B1229" t="str">
            <v>SNIES</v>
          </cell>
          <cell r="C1229" t="str">
            <v>B1A</v>
          </cell>
          <cell r="D1229" t="str">
            <v>B1AA</v>
          </cell>
          <cell r="E1229" t="str">
            <v>EP/YOMO</v>
          </cell>
          <cell r="F1229" t="str">
            <v>SNIES</v>
          </cell>
          <cell r="G1229">
            <v>24</v>
          </cell>
          <cell r="H1229" t="str">
            <v>EP Yomou matériels didactiques</v>
          </cell>
          <cell r="I1229" t="str">
            <v>SNIES</v>
          </cell>
          <cell r="K1229" t="str">
            <v>BAD ED IV</v>
          </cell>
          <cell r="L1229" t="str">
            <v>AOI</v>
          </cell>
          <cell r="N1229">
            <v>1</v>
          </cell>
          <cell r="Q1229">
            <v>1</v>
          </cell>
          <cell r="R1229" t="str">
            <v>lot</v>
          </cell>
          <cell r="T1229">
            <v>250060.26112075738</v>
          </cell>
          <cell r="U1229">
            <v>1</v>
          </cell>
          <cell r="V1229">
            <v>0</v>
          </cell>
          <cell r="W1229">
            <v>250060.26112075738</v>
          </cell>
          <cell r="X1229">
            <v>0</v>
          </cell>
          <cell r="Y1229">
            <v>0</v>
          </cell>
          <cell r="Z1229">
            <v>250060.26112075738</v>
          </cell>
          <cell r="AA1229">
            <v>0</v>
          </cell>
          <cell r="AB1229">
            <v>250060.26112075738</v>
          </cell>
          <cell r="AC1229">
            <v>0</v>
          </cell>
          <cell r="AD1229">
            <v>0</v>
          </cell>
          <cell r="AE1229">
            <v>250060.26112075738</v>
          </cell>
          <cell r="AF1229">
            <v>0</v>
          </cell>
          <cell r="AG1229">
            <v>0</v>
          </cell>
          <cell r="AH1229">
            <v>0</v>
          </cell>
          <cell r="AI1229">
            <v>0</v>
          </cell>
          <cell r="AJ1229">
            <v>0</v>
          </cell>
          <cell r="AK1229">
            <v>0</v>
          </cell>
          <cell r="AL1229">
            <v>0</v>
          </cell>
        </row>
        <row r="1230">
          <cell r="B1230" t="str">
            <v>SNIES</v>
          </cell>
          <cell r="C1230" t="str">
            <v>B1A</v>
          </cell>
          <cell r="D1230" t="str">
            <v>B1AA</v>
          </cell>
          <cell r="E1230" t="str">
            <v>EP/MAMO</v>
          </cell>
          <cell r="F1230" t="str">
            <v>SNIES</v>
          </cell>
          <cell r="G1230">
            <v>24</v>
          </cell>
          <cell r="H1230" t="str">
            <v>EP Mamou matériels didactiques</v>
          </cell>
          <cell r="I1230" t="str">
            <v>SNIES</v>
          </cell>
          <cell r="K1230" t="str">
            <v>BAD ED IV</v>
          </cell>
          <cell r="L1230" t="str">
            <v>AOI</v>
          </cell>
          <cell r="N1230">
            <v>1</v>
          </cell>
          <cell r="Q1230">
            <v>1</v>
          </cell>
          <cell r="R1230" t="str">
            <v>lot</v>
          </cell>
          <cell r="T1230">
            <v>250060.26112075738</v>
          </cell>
          <cell r="U1230">
            <v>1</v>
          </cell>
          <cell r="V1230">
            <v>0</v>
          </cell>
          <cell r="W1230">
            <v>250060.26112075738</v>
          </cell>
          <cell r="X1230">
            <v>0</v>
          </cell>
          <cell r="Y1230">
            <v>0</v>
          </cell>
          <cell r="Z1230">
            <v>250060.26112075738</v>
          </cell>
          <cell r="AA1230">
            <v>0</v>
          </cell>
          <cell r="AB1230">
            <v>250060.26112075738</v>
          </cell>
          <cell r="AC1230">
            <v>0</v>
          </cell>
          <cell r="AD1230">
            <v>0</v>
          </cell>
          <cell r="AE1230">
            <v>250060.26112075738</v>
          </cell>
          <cell r="AF1230">
            <v>0</v>
          </cell>
          <cell r="AG1230">
            <v>0</v>
          </cell>
          <cell r="AH1230">
            <v>0</v>
          </cell>
          <cell r="AI1230">
            <v>0</v>
          </cell>
          <cell r="AJ1230">
            <v>0</v>
          </cell>
          <cell r="AK1230">
            <v>0</v>
          </cell>
          <cell r="AL1230">
            <v>0</v>
          </cell>
        </row>
        <row r="1231">
          <cell r="B1231" t="str">
            <v>SNIES</v>
          </cell>
          <cell r="C1231" t="str">
            <v>B1A</v>
          </cell>
          <cell r="D1231" t="str">
            <v>B1AA</v>
          </cell>
          <cell r="E1231" t="str">
            <v>EP/DALA</v>
          </cell>
          <cell r="F1231" t="str">
            <v>SNIES</v>
          </cell>
          <cell r="G1231">
            <v>24</v>
          </cell>
          <cell r="H1231" t="str">
            <v>EP Dalaba matériels didactiques</v>
          </cell>
          <cell r="I1231" t="str">
            <v>SNIES</v>
          </cell>
          <cell r="K1231" t="str">
            <v>BAD ED IV</v>
          </cell>
          <cell r="L1231" t="str">
            <v>AOI</v>
          </cell>
          <cell r="N1231">
            <v>1</v>
          </cell>
          <cell r="Q1231">
            <v>1</v>
          </cell>
          <cell r="R1231" t="str">
            <v>lot</v>
          </cell>
          <cell r="T1231">
            <v>250060.26112075738</v>
          </cell>
          <cell r="U1231">
            <v>1</v>
          </cell>
          <cell r="V1231">
            <v>0</v>
          </cell>
          <cell r="W1231">
            <v>250060.26112075738</v>
          </cell>
          <cell r="X1231">
            <v>0</v>
          </cell>
          <cell r="Y1231">
            <v>0</v>
          </cell>
          <cell r="Z1231">
            <v>250060.26112075738</v>
          </cell>
          <cell r="AA1231">
            <v>0</v>
          </cell>
          <cell r="AB1231">
            <v>250060.26112075738</v>
          </cell>
          <cell r="AC1231">
            <v>0</v>
          </cell>
          <cell r="AD1231">
            <v>0</v>
          </cell>
          <cell r="AE1231">
            <v>250060.26112075738</v>
          </cell>
          <cell r="AF1231">
            <v>0</v>
          </cell>
          <cell r="AG1231">
            <v>0</v>
          </cell>
          <cell r="AH1231">
            <v>0</v>
          </cell>
          <cell r="AI1231">
            <v>0</v>
          </cell>
          <cell r="AJ1231">
            <v>0</v>
          </cell>
          <cell r="AK1231">
            <v>0</v>
          </cell>
          <cell r="AL1231">
            <v>0</v>
          </cell>
        </row>
        <row r="1232">
          <cell r="B1232" t="str">
            <v>SNIES</v>
          </cell>
          <cell r="C1232" t="str">
            <v>B1A</v>
          </cell>
          <cell r="D1232" t="str">
            <v>B1AA</v>
          </cell>
          <cell r="E1232" t="str">
            <v>EP/PITA</v>
          </cell>
          <cell r="F1232" t="str">
            <v>SNIES</v>
          </cell>
          <cell r="G1232">
            <v>24</v>
          </cell>
          <cell r="H1232" t="str">
            <v>EP Pita matériels didactiques</v>
          </cell>
          <cell r="I1232" t="str">
            <v>SNIES</v>
          </cell>
          <cell r="K1232" t="str">
            <v>BAD ED IV</v>
          </cell>
          <cell r="L1232" t="str">
            <v>AOI</v>
          </cell>
          <cell r="N1232">
            <v>1</v>
          </cell>
          <cell r="Q1232">
            <v>1</v>
          </cell>
          <cell r="R1232" t="str">
            <v>lot</v>
          </cell>
          <cell r="T1232">
            <v>250060.26112075738</v>
          </cell>
          <cell r="U1232">
            <v>1</v>
          </cell>
          <cell r="V1232">
            <v>0</v>
          </cell>
          <cell r="W1232">
            <v>250060.26112075738</v>
          </cell>
          <cell r="X1232">
            <v>0</v>
          </cell>
          <cell r="Y1232">
            <v>0</v>
          </cell>
          <cell r="Z1232">
            <v>250060.26112075738</v>
          </cell>
          <cell r="AA1232">
            <v>0</v>
          </cell>
          <cell r="AB1232">
            <v>250060.26112075738</v>
          </cell>
          <cell r="AC1232">
            <v>0</v>
          </cell>
          <cell r="AD1232">
            <v>0</v>
          </cell>
          <cell r="AE1232">
            <v>250060.26112075738</v>
          </cell>
          <cell r="AF1232">
            <v>0</v>
          </cell>
          <cell r="AG1232">
            <v>0</v>
          </cell>
          <cell r="AH1232">
            <v>0</v>
          </cell>
          <cell r="AI1232">
            <v>0</v>
          </cell>
          <cell r="AJ1232">
            <v>0</v>
          </cell>
          <cell r="AK1232">
            <v>0</v>
          </cell>
          <cell r="AL1232">
            <v>0</v>
          </cell>
        </row>
        <row r="1233">
          <cell r="B1233" t="str">
            <v>SNIES</v>
          </cell>
          <cell r="C1233" t="str">
            <v>B1A</v>
          </cell>
          <cell r="D1233" t="str">
            <v>B1AA</v>
          </cell>
          <cell r="E1233" t="str">
            <v>EP/FARA</v>
          </cell>
          <cell r="F1233" t="str">
            <v>SNIES</v>
          </cell>
          <cell r="G1233">
            <v>24</v>
          </cell>
          <cell r="H1233" t="str">
            <v>EP Faranah matériels didactiques</v>
          </cell>
          <cell r="I1233" t="str">
            <v>SNIES</v>
          </cell>
          <cell r="K1233" t="str">
            <v>BAD ED IV</v>
          </cell>
          <cell r="L1233" t="str">
            <v>AOI</v>
          </cell>
          <cell r="N1233">
            <v>1</v>
          </cell>
          <cell r="Q1233">
            <v>1</v>
          </cell>
          <cell r="R1233" t="str">
            <v>lot</v>
          </cell>
          <cell r="T1233">
            <v>250060.26112075738</v>
          </cell>
          <cell r="U1233">
            <v>1</v>
          </cell>
          <cell r="V1233">
            <v>0</v>
          </cell>
          <cell r="W1233">
            <v>250060.26112075738</v>
          </cell>
          <cell r="X1233">
            <v>0</v>
          </cell>
          <cell r="Y1233">
            <v>0</v>
          </cell>
          <cell r="Z1233">
            <v>250060.26112075738</v>
          </cell>
          <cell r="AA1233">
            <v>0</v>
          </cell>
          <cell r="AB1233">
            <v>250060.26112075738</v>
          </cell>
          <cell r="AC1233">
            <v>0</v>
          </cell>
          <cell r="AD1233">
            <v>0</v>
          </cell>
          <cell r="AE1233">
            <v>250060.26112075738</v>
          </cell>
          <cell r="AF1233">
            <v>0</v>
          </cell>
          <cell r="AG1233">
            <v>0</v>
          </cell>
          <cell r="AH1233">
            <v>0</v>
          </cell>
          <cell r="AI1233">
            <v>0</v>
          </cell>
          <cell r="AJ1233">
            <v>0</v>
          </cell>
          <cell r="AK1233">
            <v>0</v>
          </cell>
          <cell r="AL1233">
            <v>0</v>
          </cell>
        </row>
        <row r="1234">
          <cell r="B1234" t="str">
            <v>SNIES</v>
          </cell>
          <cell r="C1234" t="str">
            <v>B1A</v>
          </cell>
          <cell r="D1234" t="str">
            <v>B1AA</v>
          </cell>
          <cell r="E1234" t="str">
            <v>EP/DABO</v>
          </cell>
          <cell r="F1234" t="str">
            <v>SNIES</v>
          </cell>
          <cell r="G1234">
            <v>24</v>
          </cell>
          <cell r="H1234" t="str">
            <v>EP Dabola matériels didactiques</v>
          </cell>
          <cell r="I1234" t="str">
            <v>SNIES</v>
          </cell>
          <cell r="K1234" t="str">
            <v>BAD ED IV</v>
          </cell>
          <cell r="L1234" t="str">
            <v>AOI</v>
          </cell>
          <cell r="N1234">
            <v>1</v>
          </cell>
          <cell r="Q1234">
            <v>1</v>
          </cell>
          <cell r="R1234" t="str">
            <v>lot</v>
          </cell>
          <cell r="T1234">
            <v>250060.26112075738</v>
          </cell>
          <cell r="U1234">
            <v>1</v>
          </cell>
          <cell r="V1234">
            <v>0</v>
          </cell>
          <cell r="W1234">
            <v>250060.26112075738</v>
          </cell>
          <cell r="X1234">
            <v>0</v>
          </cell>
          <cell r="Y1234">
            <v>0</v>
          </cell>
          <cell r="Z1234">
            <v>250060.26112075738</v>
          </cell>
          <cell r="AA1234">
            <v>0</v>
          </cell>
          <cell r="AB1234">
            <v>250060.26112075738</v>
          </cell>
          <cell r="AC1234">
            <v>0</v>
          </cell>
          <cell r="AD1234">
            <v>0</v>
          </cell>
          <cell r="AE1234">
            <v>250060.26112075738</v>
          </cell>
          <cell r="AF1234">
            <v>0</v>
          </cell>
          <cell r="AG1234">
            <v>0</v>
          </cell>
          <cell r="AH1234">
            <v>0</v>
          </cell>
          <cell r="AI1234">
            <v>0</v>
          </cell>
          <cell r="AJ1234">
            <v>0</v>
          </cell>
          <cell r="AK1234">
            <v>0</v>
          </cell>
          <cell r="AL1234">
            <v>0</v>
          </cell>
        </row>
        <row r="1235">
          <cell r="B1235" t="str">
            <v>SNIES</v>
          </cell>
          <cell r="C1235" t="str">
            <v>B1A</v>
          </cell>
          <cell r="D1235" t="str">
            <v>B1AA</v>
          </cell>
          <cell r="E1235" t="str">
            <v>EP/KISS</v>
          </cell>
          <cell r="F1235" t="str">
            <v>SNIES</v>
          </cell>
          <cell r="G1235">
            <v>24</v>
          </cell>
          <cell r="H1235" t="str">
            <v>EP Kissidougou matériels didactiques</v>
          </cell>
          <cell r="I1235" t="str">
            <v>SNIES</v>
          </cell>
          <cell r="K1235" t="str">
            <v>BAD ED IV</v>
          </cell>
          <cell r="L1235" t="str">
            <v>AOI</v>
          </cell>
          <cell r="N1235">
            <v>1</v>
          </cell>
          <cell r="Q1235">
            <v>1</v>
          </cell>
          <cell r="R1235" t="str">
            <v>lot</v>
          </cell>
          <cell r="T1235">
            <v>250060.26112075738</v>
          </cell>
          <cell r="U1235">
            <v>1</v>
          </cell>
          <cell r="V1235">
            <v>0</v>
          </cell>
          <cell r="W1235">
            <v>250060.26112075738</v>
          </cell>
          <cell r="X1235">
            <v>0</v>
          </cell>
          <cell r="Y1235">
            <v>0</v>
          </cell>
          <cell r="Z1235">
            <v>250060.26112075738</v>
          </cell>
          <cell r="AA1235">
            <v>0</v>
          </cell>
          <cell r="AB1235">
            <v>250060.26112075738</v>
          </cell>
          <cell r="AC1235">
            <v>0</v>
          </cell>
          <cell r="AD1235">
            <v>0</v>
          </cell>
          <cell r="AE1235">
            <v>250060.26112075738</v>
          </cell>
          <cell r="AF1235">
            <v>0</v>
          </cell>
          <cell r="AG1235">
            <v>0</v>
          </cell>
          <cell r="AH1235">
            <v>0</v>
          </cell>
          <cell r="AI1235">
            <v>0</v>
          </cell>
          <cell r="AJ1235">
            <v>0</v>
          </cell>
          <cell r="AK1235">
            <v>0</v>
          </cell>
          <cell r="AL1235">
            <v>0</v>
          </cell>
        </row>
        <row r="1236">
          <cell r="B1236" t="str">
            <v>SNIES</v>
          </cell>
          <cell r="C1236" t="str">
            <v>B1A</v>
          </cell>
          <cell r="D1236" t="str">
            <v>B1AA</v>
          </cell>
          <cell r="E1236" t="str">
            <v>EP/DING</v>
          </cell>
          <cell r="F1236" t="str">
            <v>SNIES</v>
          </cell>
          <cell r="G1236">
            <v>24</v>
          </cell>
          <cell r="H1236" t="str">
            <v>EP Dinguiraye matériels didactiques</v>
          </cell>
          <cell r="I1236" t="str">
            <v>SNIES</v>
          </cell>
          <cell r="K1236" t="str">
            <v>BAD ED IV</v>
          </cell>
          <cell r="L1236" t="str">
            <v>AOI</v>
          </cell>
          <cell r="N1236">
            <v>1</v>
          </cell>
          <cell r="Q1236">
            <v>1</v>
          </cell>
          <cell r="R1236" t="str">
            <v>lot</v>
          </cell>
          <cell r="T1236">
            <v>250060.26112075738</v>
          </cell>
          <cell r="U1236">
            <v>1</v>
          </cell>
          <cell r="V1236">
            <v>0</v>
          </cell>
          <cell r="W1236">
            <v>250060.26112075738</v>
          </cell>
          <cell r="X1236">
            <v>0</v>
          </cell>
          <cell r="Y1236">
            <v>0</v>
          </cell>
          <cell r="Z1236">
            <v>250060.26112075738</v>
          </cell>
          <cell r="AA1236">
            <v>0</v>
          </cell>
          <cell r="AB1236">
            <v>250060.26112075738</v>
          </cell>
          <cell r="AC1236">
            <v>0</v>
          </cell>
          <cell r="AD1236">
            <v>0</v>
          </cell>
          <cell r="AE1236">
            <v>250060.26112075738</v>
          </cell>
          <cell r="AF1236">
            <v>0</v>
          </cell>
          <cell r="AG1236">
            <v>0</v>
          </cell>
          <cell r="AH1236">
            <v>0</v>
          </cell>
          <cell r="AI1236">
            <v>0</v>
          </cell>
          <cell r="AJ1236">
            <v>0</v>
          </cell>
          <cell r="AK1236">
            <v>0</v>
          </cell>
          <cell r="AL1236">
            <v>0</v>
          </cell>
        </row>
        <row r="1237">
          <cell r="B1237" t="str">
            <v>SNIES</v>
          </cell>
          <cell r="C1237" t="str">
            <v>B1A</v>
          </cell>
          <cell r="D1237" t="str">
            <v>B1AA</v>
          </cell>
          <cell r="E1237" t="str">
            <v>EP/KANK</v>
          </cell>
          <cell r="F1237" t="str">
            <v>SNIES</v>
          </cell>
          <cell r="G1237">
            <v>24</v>
          </cell>
          <cell r="H1237" t="str">
            <v>EP Kankan matériels didactiques</v>
          </cell>
          <cell r="I1237" t="str">
            <v>SNIES</v>
          </cell>
          <cell r="K1237" t="str">
            <v>BAD ED IV</v>
          </cell>
          <cell r="L1237" t="str">
            <v>AOI</v>
          </cell>
          <cell r="N1237">
            <v>1</v>
          </cell>
          <cell r="Q1237">
            <v>1</v>
          </cell>
          <cell r="R1237" t="str">
            <v>lot</v>
          </cell>
          <cell r="T1237">
            <v>250060.26112075738</v>
          </cell>
          <cell r="U1237">
            <v>1</v>
          </cell>
          <cell r="V1237">
            <v>0</v>
          </cell>
          <cell r="W1237">
            <v>250060.26112075738</v>
          </cell>
          <cell r="X1237">
            <v>0</v>
          </cell>
          <cell r="Y1237">
            <v>0</v>
          </cell>
          <cell r="Z1237">
            <v>250060.26112075738</v>
          </cell>
          <cell r="AA1237">
            <v>0</v>
          </cell>
          <cell r="AB1237">
            <v>250060.26112075738</v>
          </cell>
          <cell r="AC1237">
            <v>0</v>
          </cell>
          <cell r="AD1237">
            <v>0</v>
          </cell>
          <cell r="AE1237">
            <v>250060.26112075738</v>
          </cell>
          <cell r="AF1237">
            <v>0</v>
          </cell>
          <cell r="AG1237">
            <v>0</v>
          </cell>
          <cell r="AH1237">
            <v>0</v>
          </cell>
          <cell r="AI1237">
            <v>0</v>
          </cell>
          <cell r="AJ1237">
            <v>0</v>
          </cell>
          <cell r="AK1237">
            <v>0</v>
          </cell>
          <cell r="AL1237">
            <v>0</v>
          </cell>
        </row>
        <row r="1238">
          <cell r="B1238" t="str">
            <v>SNIES</v>
          </cell>
          <cell r="C1238" t="str">
            <v>B1A</v>
          </cell>
          <cell r="D1238" t="str">
            <v>B1AA</v>
          </cell>
          <cell r="E1238" t="str">
            <v>EP/KOUR</v>
          </cell>
          <cell r="F1238" t="str">
            <v>SNIES</v>
          </cell>
          <cell r="G1238">
            <v>24</v>
          </cell>
          <cell r="H1238" t="str">
            <v>EP Kouroussa matériels didactiques</v>
          </cell>
          <cell r="I1238" t="str">
            <v>SNIES</v>
          </cell>
          <cell r="K1238" t="str">
            <v>BAD ED IV</v>
          </cell>
          <cell r="L1238" t="str">
            <v>AOI</v>
          </cell>
          <cell r="N1238">
            <v>1</v>
          </cell>
          <cell r="Q1238">
            <v>1</v>
          </cell>
          <cell r="R1238" t="str">
            <v>lot</v>
          </cell>
          <cell r="T1238">
            <v>250060.26112075738</v>
          </cell>
          <cell r="U1238">
            <v>1</v>
          </cell>
          <cell r="V1238">
            <v>0</v>
          </cell>
          <cell r="W1238">
            <v>250060.26112075738</v>
          </cell>
          <cell r="X1238">
            <v>0</v>
          </cell>
          <cell r="Y1238">
            <v>0</v>
          </cell>
          <cell r="Z1238">
            <v>250060.26112075738</v>
          </cell>
          <cell r="AA1238">
            <v>0</v>
          </cell>
          <cell r="AB1238">
            <v>250060.26112075738</v>
          </cell>
          <cell r="AC1238">
            <v>0</v>
          </cell>
          <cell r="AD1238">
            <v>0</v>
          </cell>
          <cell r="AE1238">
            <v>250060.26112075738</v>
          </cell>
          <cell r="AF1238">
            <v>0</v>
          </cell>
          <cell r="AG1238">
            <v>0</v>
          </cell>
          <cell r="AH1238">
            <v>0</v>
          </cell>
          <cell r="AI1238">
            <v>0</v>
          </cell>
          <cell r="AJ1238">
            <v>0</v>
          </cell>
          <cell r="AK1238">
            <v>0</v>
          </cell>
          <cell r="AL1238">
            <v>0</v>
          </cell>
        </row>
        <row r="1239">
          <cell r="B1239" t="str">
            <v>SNIES</v>
          </cell>
          <cell r="C1239" t="str">
            <v>B1A</v>
          </cell>
          <cell r="D1239" t="str">
            <v>B1AA</v>
          </cell>
          <cell r="E1239" t="str">
            <v>EP/MAND</v>
          </cell>
          <cell r="F1239" t="str">
            <v>SNIES</v>
          </cell>
          <cell r="G1239">
            <v>24</v>
          </cell>
          <cell r="H1239" t="str">
            <v>EP Mandiana matériels didactiques</v>
          </cell>
          <cell r="I1239" t="str">
            <v>SNIES</v>
          </cell>
          <cell r="K1239" t="str">
            <v>BAD ED IV</v>
          </cell>
          <cell r="L1239" t="str">
            <v>AOI</v>
          </cell>
          <cell r="N1239">
            <v>1</v>
          </cell>
          <cell r="Q1239">
            <v>1</v>
          </cell>
          <cell r="R1239" t="str">
            <v>lot</v>
          </cell>
          <cell r="T1239">
            <v>250060.26112075738</v>
          </cell>
          <cell r="U1239">
            <v>1</v>
          </cell>
          <cell r="V1239">
            <v>0</v>
          </cell>
          <cell r="W1239">
            <v>250060.26112075738</v>
          </cell>
          <cell r="X1239">
            <v>0</v>
          </cell>
          <cell r="Y1239">
            <v>0</v>
          </cell>
          <cell r="Z1239">
            <v>250060.26112075738</v>
          </cell>
          <cell r="AA1239">
            <v>0</v>
          </cell>
          <cell r="AB1239">
            <v>250060.26112075738</v>
          </cell>
          <cell r="AC1239">
            <v>0</v>
          </cell>
          <cell r="AD1239">
            <v>0</v>
          </cell>
          <cell r="AE1239">
            <v>250060.26112075738</v>
          </cell>
          <cell r="AF1239">
            <v>0</v>
          </cell>
          <cell r="AG1239">
            <v>0</v>
          </cell>
          <cell r="AH1239">
            <v>0</v>
          </cell>
          <cell r="AI1239">
            <v>0</v>
          </cell>
          <cell r="AJ1239">
            <v>0</v>
          </cell>
          <cell r="AK1239">
            <v>0</v>
          </cell>
          <cell r="AL1239">
            <v>0</v>
          </cell>
        </row>
        <row r="1240">
          <cell r="B1240" t="str">
            <v>SNIES</v>
          </cell>
          <cell r="C1240" t="str">
            <v>B1A</v>
          </cell>
          <cell r="D1240" t="str">
            <v>B1AA</v>
          </cell>
          <cell r="E1240" t="str">
            <v>EP/SIGU</v>
          </cell>
          <cell r="F1240" t="str">
            <v>SNIES</v>
          </cell>
          <cell r="G1240">
            <v>24</v>
          </cell>
          <cell r="H1240" t="str">
            <v>EP Siguiri matériels didactiques</v>
          </cell>
          <cell r="I1240" t="str">
            <v>SNIES</v>
          </cell>
          <cell r="K1240" t="str">
            <v>BAD ED IV</v>
          </cell>
          <cell r="L1240" t="str">
            <v>AOI</v>
          </cell>
          <cell r="N1240">
            <v>1</v>
          </cell>
          <cell r="Q1240">
            <v>1</v>
          </cell>
          <cell r="R1240" t="str">
            <v>lot</v>
          </cell>
          <cell r="T1240">
            <v>250060.26112075738</v>
          </cell>
          <cell r="U1240">
            <v>1</v>
          </cell>
          <cell r="V1240">
            <v>0</v>
          </cell>
          <cell r="W1240">
            <v>250060.26112075738</v>
          </cell>
          <cell r="X1240">
            <v>0</v>
          </cell>
          <cell r="Y1240">
            <v>0</v>
          </cell>
          <cell r="Z1240">
            <v>250060.26112075738</v>
          </cell>
          <cell r="AA1240">
            <v>0</v>
          </cell>
          <cell r="AB1240">
            <v>250060.26112075738</v>
          </cell>
          <cell r="AC1240">
            <v>0</v>
          </cell>
          <cell r="AD1240">
            <v>0</v>
          </cell>
          <cell r="AE1240">
            <v>250060.26112075738</v>
          </cell>
          <cell r="AF1240">
            <v>0</v>
          </cell>
          <cell r="AG1240">
            <v>0</v>
          </cell>
          <cell r="AH1240">
            <v>0</v>
          </cell>
          <cell r="AI1240">
            <v>0</v>
          </cell>
          <cell r="AJ1240">
            <v>0</v>
          </cell>
          <cell r="AK1240">
            <v>0</v>
          </cell>
          <cell r="AL1240">
            <v>0</v>
          </cell>
        </row>
        <row r="1241">
          <cell r="B1241" t="str">
            <v>SNIES</v>
          </cell>
          <cell r="C1241" t="str">
            <v>B1A</v>
          </cell>
          <cell r="D1241" t="str">
            <v>B1AA</v>
          </cell>
          <cell r="E1241" t="str">
            <v>EP/KERO</v>
          </cell>
          <cell r="F1241" t="str">
            <v>SNIES</v>
          </cell>
          <cell r="G1241">
            <v>24</v>
          </cell>
          <cell r="H1241" t="str">
            <v>EP Kérouané matériels didactiques</v>
          </cell>
          <cell r="I1241" t="str">
            <v>SNIES</v>
          </cell>
          <cell r="K1241" t="str">
            <v>BAD ED IV</v>
          </cell>
          <cell r="L1241" t="str">
            <v>AOI</v>
          </cell>
          <cell r="N1241">
            <v>1</v>
          </cell>
          <cell r="Q1241">
            <v>1</v>
          </cell>
          <cell r="R1241" t="str">
            <v>lot</v>
          </cell>
          <cell r="T1241">
            <v>250060.26112075738</v>
          </cell>
          <cell r="U1241">
            <v>1</v>
          </cell>
          <cell r="V1241">
            <v>0</v>
          </cell>
          <cell r="W1241">
            <v>250060.26112075738</v>
          </cell>
          <cell r="X1241">
            <v>0</v>
          </cell>
          <cell r="Y1241">
            <v>0</v>
          </cell>
          <cell r="Z1241">
            <v>250060.26112075738</v>
          </cell>
          <cell r="AA1241">
            <v>0</v>
          </cell>
          <cell r="AB1241">
            <v>250060.26112075738</v>
          </cell>
          <cell r="AC1241">
            <v>0</v>
          </cell>
          <cell r="AD1241">
            <v>0</v>
          </cell>
          <cell r="AE1241">
            <v>250060.26112075738</v>
          </cell>
          <cell r="AF1241">
            <v>0</v>
          </cell>
          <cell r="AG1241">
            <v>0</v>
          </cell>
          <cell r="AH1241">
            <v>0</v>
          </cell>
          <cell r="AI1241">
            <v>0</v>
          </cell>
          <cell r="AJ1241">
            <v>0</v>
          </cell>
          <cell r="AK1241">
            <v>0</v>
          </cell>
          <cell r="AL1241">
            <v>0</v>
          </cell>
        </row>
        <row r="1242">
          <cell r="B1242" t="str">
            <v>SNIES</v>
          </cell>
          <cell r="C1242" t="str">
            <v>B1A</v>
          </cell>
          <cell r="D1242" t="str">
            <v>B1AA</v>
          </cell>
          <cell r="E1242" t="str">
            <v>EP/MALI</v>
          </cell>
          <cell r="F1242" t="str">
            <v>SNIES</v>
          </cell>
          <cell r="G1242">
            <v>24</v>
          </cell>
          <cell r="H1242" t="str">
            <v>EP Mali matériels didactiques</v>
          </cell>
          <cell r="I1242" t="str">
            <v>SNIES</v>
          </cell>
          <cell r="K1242" t="str">
            <v>BAD ED IV</v>
          </cell>
          <cell r="L1242" t="str">
            <v>AOI</v>
          </cell>
          <cell r="N1242">
            <v>1</v>
          </cell>
          <cell r="Q1242">
            <v>1</v>
          </cell>
          <cell r="R1242" t="str">
            <v>lot</v>
          </cell>
          <cell r="T1242">
            <v>250060.26112075738</v>
          </cell>
          <cell r="U1242">
            <v>1</v>
          </cell>
          <cell r="V1242">
            <v>0</v>
          </cell>
          <cell r="W1242">
            <v>250060.26112075738</v>
          </cell>
          <cell r="X1242">
            <v>0</v>
          </cell>
          <cell r="Y1242">
            <v>0</v>
          </cell>
          <cell r="Z1242">
            <v>250060.26112075738</v>
          </cell>
          <cell r="AA1242">
            <v>0</v>
          </cell>
          <cell r="AB1242">
            <v>250060.26112075738</v>
          </cell>
          <cell r="AC1242">
            <v>0</v>
          </cell>
          <cell r="AD1242">
            <v>0</v>
          </cell>
          <cell r="AE1242">
            <v>250060.26112075738</v>
          </cell>
          <cell r="AF1242">
            <v>0</v>
          </cell>
          <cell r="AG1242">
            <v>0</v>
          </cell>
          <cell r="AH1242">
            <v>0</v>
          </cell>
          <cell r="AI1242">
            <v>0</v>
          </cell>
          <cell r="AJ1242">
            <v>0</v>
          </cell>
          <cell r="AK1242">
            <v>0</v>
          </cell>
          <cell r="AL1242">
            <v>0</v>
          </cell>
        </row>
        <row r="1243">
          <cell r="B1243" t="str">
            <v>SNIES</v>
          </cell>
          <cell r="C1243" t="str">
            <v>B1A</v>
          </cell>
          <cell r="D1243" t="str">
            <v>B1AA</v>
          </cell>
          <cell r="E1243" t="str">
            <v>EP/TOUG</v>
          </cell>
          <cell r="F1243" t="str">
            <v>SNIES</v>
          </cell>
          <cell r="G1243">
            <v>24</v>
          </cell>
          <cell r="H1243" t="str">
            <v>EP Tougué matériels didactiques</v>
          </cell>
          <cell r="I1243" t="str">
            <v>SNIES</v>
          </cell>
          <cell r="K1243" t="str">
            <v>BAD ED IV</v>
          </cell>
          <cell r="L1243" t="str">
            <v>AOI</v>
          </cell>
          <cell r="N1243">
            <v>1</v>
          </cell>
          <cell r="Q1243">
            <v>1</v>
          </cell>
          <cell r="R1243" t="str">
            <v>lot</v>
          </cell>
          <cell r="T1243">
            <v>250060.26112075738</v>
          </cell>
          <cell r="U1243">
            <v>1</v>
          </cell>
          <cell r="V1243">
            <v>0</v>
          </cell>
          <cell r="W1243">
            <v>250060.26112075738</v>
          </cell>
          <cell r="X1243">
            <v>0</v>
          </cell>
          <cell r="Y1243">
            <v>0</v>
          </cell>
          <cell r="Z1243">
            <v>250060.26112075738</v>
          </cell>
          <cell r="AA1243">
            <v>0</v>
          </cell>
          <cell r="AB1243">
            <v>250060.26112075738</v>
          </cell>
          <cell r="AC1243">
            <v>0</v>
          </cell>
          <cell r="AD1243">
            <v>0</v>
          </cell>
          <cell r="AE1243">
            <v>250060.26112075738</v>
          </cell>
          <cell r="AF1243">
            <v>0</v>
          </cell>
          <cell r="AG1243">
            <v>0</v>
          </cell>
          <cell r="AH1243">
            <v>0</v>
          </cell>
          <cell r="AI1243">
            <v>0</v>
          </cell>
          <cell r="AJ1243">
            <v>0</v>
          </cell>
          <cell r="AK1243">
            <v>0</v>
          </cell>
          <cell r="AL1243">
            <v>0</v>
          </cell>
        </row>
        <row r="1244">
          <cell r="B1244" t="str">
            <v>SNIES</v>
          </cell>
          <cell r="C1244" t="str">
            <v>B1A</v>
          </cell>
          <cell r="D1244" t="str">
            <v>B1AA</v>
          </cell>
          <cell r="E1244" t="str">
            <v>EP/LABE</v>
          </cell>
          <cell r="F1244" t="str">
            <v>SNIES</v>
          </cell>
          <cell r="G1244">
            <v>24</v>
          </cell>
          <cell r="H1244" t="str">
            <v>EP Labé matériels didactiques</v>
          </cell>
          <cell r="I1244" t="str">
            <v>SNIES</v>
          </cell>
          <cell r="K1244" t="str">
            <v>BAD ED IV</v>
          </cell>
          <cell r="L1244" t="str">
            <v>AOI</v>
          </cell>
          <cell r="N1244">
            <v>1</v>
          </cell>
          <cell r="Q1244">
            <v>1</v>
          </cell>
          <cell r="R1244" t="str">
            <v>lot</v>
          </cell>
          <cell r="T1244">
            <v>250060.26112075738</v>
          </cell>
          <cell r="U1244">
            <v>1</v>
          </cell>
          <cell r="V1244">
            <v>0</v>
          </cell>
          <cell r="W1244">
            <v>250060.26112075738</v>
          </cell>
          <cell r="X1244">
            <v>0</v>
          </cell>
          <cell r="Y1244">
            <v>0</v>
          </cell>
          <cell r="Z1244">
            <v>250060.26112075738</v>
          </cell>
          <cell r="AA1244">
            <v>0</v>
          </cell>
          <cell r="AB1244">
            <v>250060.26112075738</v>
          </cell>
          <cell r="AC1244">
            <v>0</v>
          </cell>
          <cell r="AD1244">
            <v>0</v>
          </cell>
          <cell r="AE1244">
            <v>250060.26112075738</v>
          </cell>
          <cell r="AF1244">
            <v>0</v>
          </cell>
          <cell r="AG1244">
            <v>0</v>
          </cell>
          <cell r="AH1244">
            <v>0</v>
          </cell>
          <cell r="AI1244">
            <v>0</v>
          </cell>
          <cell r="AJ1244">
            <v>0</v>
          </cell>
          <cell r="AK1244">
            <v>0</v>
          </cell>
          <cell r="AL1244">
            <v>0</v>
          </cell>
        </row>
        <row r="1245">
          <cell r="B1245" t="str">
            <v>SNIES</v>
          </cell>
          <cell r="C1245" t="str">
            <v>B1A</v>
          </cell>
          <cell r="D1245" t="str">
            <v>B1AA</v>
          </cell>
          <cell r="E1245" t="str">
            <v>EP/KOUBI</v>
          </cell>
          <cell r="F1245" t="str">
            <v>SNIES</v>
          </cell>
          <cell r="G1245">
            <v>24</v>
          </cell>
          <cell r="H1245" t="str">
            <v>EP Koubia matériels didactiques</v>
          </cell>
          <cell r="I1245" t="str">
            <v>SNIES</v>
          </cell>
          <cell r="K1245" t="str">
            <v>BAD ED IV</v>
          </cell>
          <cell r="L1245" t="str">
            <v>AOI</v>
          </cell>
          <cell r="N1245">
            <v>1</v>
          </cell>
          <cell r="Q1245">
            <v>1</v>
          </cell>
          <cell r="R1245" t="str">
            <v>lot</v>
          </cell>
          <cell r="T1245">
            <v>250060.26112075738</v>
          </cell>
          <cell r="U1245">
            <v>1</v>
          </cell>
          <cell r="V1245">
            <v>0</v>
          </cell>
          <cell r="W1245">
            <v>250060.26112075738</v>
          </cell>
          <cell r="X1245">
            <v>0</v>
          </cell>
          <cell r="Y1245">
            <v>0</v>
          </cell>
          <cell r="Z1245">
            <v>250060.26112075738</v>
          </cell>
          <cell r="AA1245">
            <v>0</v>
          </cell>
          <cell r="AB1245">
            <v>250060.26112075738</v>
          </cell>
          <cell r="AC1245">
            <v>0</v>
          </cell>
          <cell r="AD1245">
            <v>0</v>
          </cell>
          <cell r="AE1245">
            <v>250060.26112075738</v>
          </cell>
          <cell r="AF1245">
            <v>0</v>
          </cell>
          <cell r="AG1245">
            <v>0</v>
          </cell>
          <cell r="AH1245">
            <v>0</v>
          </cell>
          <cell r="AI1245">
            <v>0</v>
          </cell>
          <cell r="AJ1245">
            <v>0</v>
          </cell>
          <cell r="AK1245">
            <v>0</v>
          </cell>
          <cell r="AL1245">
            <v>0</v>
          </cell>
        </row>
        <row r="1246">
          <cell r="B1246" t="str">
            <v>SNIES</v>
          </cell>
          <cell r="C1246" t="str">
            <v>B1A</v>
          </cell>
          <cell r="D1246" t="str">
            <v>B1AA</v>
          </cell>
          <cell r="E1246" t="str">
            <v>EP/LELO</v>
          </cell>
          <cell r="F1246" t="str">
            <v>SNIES</v>
          </cell>
          <cell r="G1246">
            <v>24</v>
          </cell>
          <cell r="H1246" t="str">
            <v>EP Lélouma matériels didactiques</v>
          </cell>
          <cell r="I1246" t="str">
            <v>SNIES</v>
          </cell>
          <cell r="K1246" t="str">
            <v>BAD ED IV</v>
          </cell>
          <cell r="L1246" t="str">
            <v>AOI</v>
          </cell>
          <cell r="N1246">
            <v>1</v>
          </cell>
          <cell r="Q1246">
            <v>1</v>
          </cell>
          <cell r="R1246" t="str">
            <v>lot</v>
          </cell>
          <cell r="T1246">
            <v>250060.26112075738</v>
          </cell>
          <cell r="U1246">
            <v>1</v>
          </cell>
          <cell r="V1246">
            <v>0</v>
          </cell>
          <cell r="W1246">
            <v>250060.26112075738</v>
          </cell>
          <cell r="X1246">
            <v>0</v>
          </cell>
          <cell r="Y1246">
            <v>0</v>
          </cell>
          <cell r="Z1246">
            <v>250060.26112075738</v>
          </cell>
          <cell r="AA1246">
            <v>0</v>
          </cell>
          <cell r="AB1246">
            <v>250060.26112075738</v>
          </cell>
          <cell r="AC1246">
            <v>0</v>
          </cell>
          <cell r="AD1246">
            <v>0</v>
          </cell>
          <cell r="AE1246">
            <v>250060.26112075738</v>
          </cell>
          <cell r="AF1246">
            <v>0</v>
          </cell>
          <cell r="AG1246">
            <v>0</v>
          </cell>
          <cell r="AH1246">
            <v>0</v>
          </cell>
          <cell r="AI1246">
            <v>0</v>
          </cell>
          <cell r="AJ1246">
            <v>0</v>
          </cell>
          <cell r="AK1246">
            <v>0</v>
          </cell>
          <cell r="AL1246">
            <v>0</v>
          </cell>
        </row>
        <row r="1247">
          <cell r="B1247" t="str">
            <v>SNIES</v>
          </cell>
          <cell r="C1247" t="str">
            <v>B1A</v>
          </cell>
          <cell r="D1247" t="str">
            <v>B1AA</v>
          </cell>
          <cell r="E1247" t="str">
            <v>EP/KIND</v>
          </cell>
          <cell r="F1247" t="str">
            <v>SNIES</v>
          </cell>
          <cell r="G1247">
            <v>24</v>
          </cell>
          <cell r="H1247" t="str">
            <v>EP Kindia matériels didactiques</v>
          </cell>
          <cell r="I1247" t="str">
            <v>SNIES</v>
          </cell>
          <cell r="K1247" t="str">
            <v>BAD ED IV</v>
          </cell>
          <cell r="L1247" t="str">
            <v>AOI</v>
          </cell>
          <cell r="N1247">
            <v>1</v>
          </cell>
          <cell r="Q1247">
            <v>1</v>
          </cell>
          <cell r="R1247" t="str">
            <v>lot</v>
          </cell>
          <cell r="T1247">
            <v>250060.26112075738</v>
          </cell>
          <cell r="U1247">
            <v>1</v>
          </cell>
          <cell r="V1247">
            <v>0</v>
          </cell>
          <cell r="W1247">
            <v>250060.26112075738</v>
          </cell>
          <cell r="X1247">
            <v>0</v>
          </cell>
          <cell r="Y1247">
            <v>0</v>
          </cell>
          <cell r="Z1247">
            <v>250060.26112075738</v>
          </cell>
          <cell r="AA1247">
            <v>0</v>
          </cell>
          <cell r="AB1247">
            <v>250060.26112075738</v>
          </cell>
          <cell r="AC1247">
            <v>0</v>
          </cell>
          <cell r="AD1247">
            <v>0</v>
          </cell>
          <cell r="AE1247">
            <v>250060.26112075738</v>
          </cell>
          <cell r="AF1247">
            <v>0</v>
          </cell>
          <cell r="AG1247">
            <v>0</v>
          </cell>
          <cell r="AH1247">
            <v>0</v>
          </cell>
          <cell r="AI1247">
            <v>0</v>
          </cell>
          <cell r="AJ1247">
            <v>0</v>
          </cell>
          <cell r="AK1247">
            <v>0</v>
          </cell>
          <cell r="AL1247">
            <v>0</v>
          </cell>
        </row>
        <row r="1248">
          <cell r="B1248" t="str">
            <v>SNIES</v>
          </cell>
          <cell r="C1248" t="str">
            <v>B1A</v>
          </cell>
          <cell r="D1248" t="str">
            <v>B1AA</v>
          </cell>
          <cell r="E1248" t="str">
            <v>EP/TELI</v>
          </cell>
          <cell r="F1248" t="str">
            <v>SNIES</v>
          </cell>
          <cell r="G1248">
            <v>24</v>
          </cell>
          <cell r="H1248" t="str">
            <v>EP Télimélé matériels didactiques</v>
          </cell>
          <cell r="I1248" t="str">
            <v>SNIES</v>
          </cell>
          <cell r="K1248" t="str">
            <v>BAD ED IV</v>
          </cell>
          <cell r="L1248" t="str">
            <v>AOI</v>
          </cell>
          <cell r="N1248">
            <v>1</v>
          </cell>
          <cell r="Q1248">
            <v>1</v>
          </cell>
          <cell r="R1248" t="str">
            <v>lot</v>
          </cell>
          <cell r="T1248">
            <v>250060.26112075738</v>
          </cell>
          <cell r="U1248">
            <v>1</v>
          </cell>
          <cell r="V1248">
            <v>0</v>
          </cell>
          <cell r="W1248">
            <v>250060.26112075738</v>
          </cell>
          <cell r="X1248">
            <v>0</v>
          </cell>
          <cell r="Y1248">
            <v>0</v>
          </cell>
          <cell r="Z1248">
            <v>250060.26112075738</v>
          </cell>
          <cell r="AA1248">
            <v>0</v>
          </cell>
          <cell r="AB1248">
            <v>250060.26112075738</v>
          </cell>
          <cell r="AC1248">
            <v>0</v>
          </cell>
          <cell r="AD1248">
            <v>0</v>
          </cell>
          <cell r="AE1248">
            <v>250060.26112075738</v>
          </cell>
          <cell r="AF1248">
            <v>0</v>
          </cell>
          <cell r="AG1248">
            <v>0</v>
          </cell>
          <cell r="AH1248">
            <v>0</v>
          </cell>
          <cell r="AI1248">
            <v>0</v>
          </cell>
          <cell r="AJ1248">
            <v>0</v>
          </cell>
          <cell r="AK1248">
            <v>0</v>
          </cell>
          <cell r="AL1248">
            <v>0</v>
          </cell>
        </row>
        <row r="1249">
          <cell r="B1249" t="str">
            <v>SNIES</v>
          </cell>
          <cell r="C1249" t="str">
            <v>B1A</v>
          </cell>
          <cell r="D1249" t="str">
            <v>B1AA</v>
          </cell>
          <cell r="E1249" t="str">
            <v>EP/COYA</v>
          </cell>
          <cell r="F1249" t="str">
            <v>SNIES</v>
          </cell>
          <cell r="G1249">
            <v>24</v>
          </cell>
          <cell r="H1249" t="str">
            <v>EP Coyah matériels didactiques</v>
          </cell>
          <cell r="I1249" t="str">
            <v>SNIES</v>
          </cell>
          <cell r="K1249" t="str">
            <v>BAD ED IV</v>
          </cell>
          <cell r="L1249" t="str">
            <v>AOI</v>
          </cell>
          <cell r="N1249">
            <v>1</v>
          </cell>
          <cell r="Q1249">
            <v>1</v>
          </cell>
          <cell r="R1249" t="str">
            <v>lot</v>
          </cell>
          <cell r="T1249">
            <v>250060.26112075738</v>
          </cell>
          <cell r="U1249">
            <v>1</v>
          </cell>
          <cell r="V1249">
            <v>0</v>
          </cell>
          <cell r="W1249">
            <v>250060.26112075738</v>
          </cell>
          <cell r="X1249">
            <v>0</v>
          </cell>
          <cell r="Y1249">
            <v>0</v>
          </cell>
          <cell r="Z1249">
            <v>250060.26112075738</v>
          </cell>
          <cell r="AA1249">
            <v>0</v>
          </cell>
          <cell r="AB1249">
            <v>250060.26112075738</v>
          </cell>
          <cell r="AC1249">
            <v>0</v>
          </cell>
          <cell r="AD1249">
            <v>0</v>
          </cell>
          <cell r="AE1249">
            <v>250060.26112075738</v>
          </cell>
          <cell r="AF1249">
            <v>0</v>
          </cell>
          <cell r="AG1249">
            <v>0</v>
          </cell>
          <cell r="AH1249">
            <v>0</v>
          </cell>
          <cell r="AI1249">
            <v>0</v>
          </cell>
          <cell r="AJ1249">
            <v>0</v>
          </cell>
          <cell r="AK1249">
            <v>0</v>
          </cell>
          <cell r="AL1249">
            <v>0</v>
          </cell>
        </row>
        <row r="1250">
          <cell r="B1250" t="str">
            <v>SNIES</v>
          </cell>
          <cell r="C1250" t="str">
            <v>B1A</v>
          </cell>
          <cell r="D1250" t="str">
            <v>B1AA</v>
          </cell>
          <cell r="E1250" t="str">
            <v>EP/FORE</v>
          </cell>
          <cell r="F1250" t="str">
            <v>SNIES</v>
          </cell>
          <cell r="G1250">
            <v>24</v>
          </cell>
          <cell r="H1250" t="str">
            <v>EP Forécariah matériels didactiques</v>
          </cell>
          <cell r="I1250" t="str">
            <v>SNIES</v>
          </cell>
          <cell r="K1250" t="str">
            <v>BAD ED IV</v>
          </cell>
          <cell r="L1250" t="str">
            <v>AOI</v>
          </cell>
          <cell r="N1250">
            <v>1</v>
          </cell>
          <cell r="Q1250">
            <v>1</v>
          </cell>
          <cell r="R1250" t="str">
            <v>lot</v>
          </cell>
          <cell r="T1250">
            <v>250060.26112075738</v>
          </cell>
          <cell r="U1250">
            <v>1</v>
          </cell>
          <cell r="V1250">
            <v>0</v>
          </cell>
          <cell r="W1250">
            <v>250060.26112075738</v>
          </cell>
          <cell r="X1250">
            <v>0</v>
          </cell>
          <cell r="Y1250">
            <v>0</v>
          </cell>
          <cell r="Z1250">
            <v>250060.26112075738</v>
          </cell>
          <cell r="AA1250">
            <v>0</v>
          </cell>
          <cell r="AB1250">
            <v>250060.26112075738</v>
          </cell>
          <cell r="AC1250">
            <v>0</v>
          </cell>
          <cell r="AD1250">
            <v>0</v>
          </cell>
          <cell r="AE1250">
            <v>250060.26112075738</v>
          </cell>
          <cell r="AF1250">
            <v>0</v>
          </cell>
          <cell r="AG1250">
            <v>0</v>
          </cell>
          <cell r="AH1250">
            <v>0</v>
          </cell>
          <cell r="AI1250">
            <v>0</v>
          </cell>
          <cell r="AJ1250">
            <v>0</v>
          </cell>
          <cell r="AK1250">
            <v>0</v>
          </cell>
          <cell r="AL1250">
            <v>0</v>
          </cell>
        </row>
        <row r="1251">
          <cell r="B1251" t="str">
            <v>SNIES</v>
          </cell>
          <cell r="C1251" t="str">
            <v>B1A</v>
          </cell>
          <cell r="D1251" t="str">
            <v>B1AA</v>
          </cell>
          <cell r="E1251" t="str">
            <v>EP/DUBR</v>
          </cell>
          <cell r="F1251" t="str">
            <v>SNIES</v>
          </cell>
          <cell r="G1251">
            <v>24</v>
          </cell>
          <cell r="H1251" t="str">
            <v>EP Dubréka matériels didactiques</v>
          </cell>
          <cell r="I1251" t="str">
            <v>SNIES</v>
          </cell>
          <cell r="K1251" t="str">
            <v>BAD ED IV</v>
          </cell>
          <cell r="L1251" t="str">
            <v>AOI</v>
          </cell>
          <cell r="N1251">
            <v>1</v>
          </cell>
          <cell r="Q1251">
            <v>1</v>
          </cell>
          <cell r="R1251" t="str">
            <v>lot</v>
          </cell>
          <cell r="T1251">
            <v>250060.26112075738</v>
          </cell>
          <cell r="U1251">
            <v>1</v>
          </cell>
          <cell r="V1251">
            <v>0</v>
          </cell>
          <cell r="W1251">
            <v>250060.26112075738</v>
          </cell>
          <cell r="X1251">
            <v>0</v>
          </cell>
          <cell r="Y1251">
            <v>0</v>
          </cell>
          <cell r="Z1251">
            <v>250060.26112075738</v>
          </cell>
          <cell r="AA1251">
            <v>0</v>
          </cell>
          <cell r="AB1251">
            <v>250060.26112075738</v>
          </cell>
          <cell r="AC1251">
            <v>0</v>
          </cell>
          <cell r="AD1251">
            <v>0</v>
          </cell>
          <cell r="AE1251">
            <v>250060.26112075738</v>
          </cell>
          <cell r="AF1251">
            <v>0</v>
          </cell>
          <cell r="AG1251">
            <v>0</v>
          </cell>
          <cell r="AH1251">
            <v>0</v>
          </cell>
          <cell r="AI1251">
            <v>0</v>
          </cell>
          <cell r="AJ1251">
            <v>0</v>
          </cell>
          <cell r="AK1251">
            <v>0</v>
          </cell>
          <cell r="AL1251">
            <v>0</v>
          </cell>
        </row>
        <row r="1252">
          <cell r="B1252" t="str">
            <v>SNIES</v>
          </cell>
          <cell r="C1252" t="str">
            <v>B1A</v>
          </cell>
          <cell r="D1252" t="str">
            <v>B1AA</v>
          </cell>
          <cell r="E1252" t="str">
            <v>EP/BOKE</v>
          </cell>
          <cell r="F1252" t="str">
            <v>SNIES</v>
          </cell>
          <cell r="G1252">
            <v>24</v>
          </cell>
          <cell r="H1252" t="str">
            <v>EP Boké matériels didactiques</v>
          </cell>
          <cell r="I1252" t="str">
            <v>SNIES</v>
          </cell>
          <cell r="K1252" t="str">
            <v>BAD ED IV</v>
          </cell>
          <cell r="L1252" t="str">
            <v>AOI</v>
          </cell>
          <cell r="N1252">
            <v>1</v>
          </cell>
          <cell r="Q1252">
            <v>1</v>
          </cell>
          <cell r="R1252" t="str">
            <v>lot</v>
          </cell>
          <cell r="T1252">
            <v>250060.26112075738</v>
          </cell>
          <cell r="U1252">
            <v>1</v>
          </cell>
          <cell r="V1252">
            <v>0</v>
          </cell>
          <cell r="W1252">
            <v>250060.26112075738</v>
          </cell>
          <cell r="X1252">
            <v>0</v>
          </cell>
          <cell r="Y1252">
            <v>0</v>
          </cell>
          <cell r="Z1252">
            <v>250060.26112075738</v>
          </cell>
          <cell r="AA1252">
            <v>0</v>
          </cell>
          <cell r="AB1252">
            <v>250060.26112075738</v>
          </cell>
          <cell r="AC1252">
            <v>0</v>
          </cell>
          <cell r="AD1252">
            <v>0</v>
          </cell>
          <cell r="AE1252">
            <v>250060.26112075738</v>
          </cell>
          <cell r="AF1252">
            <v>0</v>
          </cell>
          <cell r="AG1252">
            <v>0</v>
          </cell>
          <cell r="AH1252">
            <v>0</v>
          </cell>
          <cell r="AI1252">
            <v>0</v>
          </cell>
          <cell r="AJ1252">
            <v>0</v>
          </cell>
          <cell r="AK1252">
            <v>0</v>
          </cell>
          <cell r="AL1252">
            <v>0</v>
          </cell>
        </row>
        <row r="1253">
          <cell r="B1253" t="str">
            <v>SNIES</v>
          </cell>
          <cell r="C1253" t="str">
            <v>B1A</v>
          </cell>
          <cell r="D1253" t="str">
            <v>B1AA</v>
          </cell>
          <cell r="E1253" t="str">
            <v>EP/BOFF</v>
          </cell>
          <cell r="F1253" t="str">
            <v>SNIES</v>
          </cell>
          <cell r="G1253">
            <v>24</v>
          </cell>
          <cell r="H1253" t="str">
            <v>EP Boffa matériels didactiques</v>
          </cell>
          <cell r="I1253" t="str">
            <v>SNIES</v>
          </cell>
          <cell r="K1253" t="str">
            <v>BAD ED IV</v>
          </cell>
          <cell r="L1253" t="str">
            <v>AOI</v>
          </cell>
          <cell r="N1253">
            <v>1</v>
          </cell>
          <cell r="Q1253">
            <v>1</v>
          </cell>
          <cell r="R1253" t="str">
            <v>lot</v>
          </cell>
          <cell r="T1253">
            <v>250060.26112075738</v>
          </cell>
          <cell r="U1253">
            <v>1</v>
          </cell>
          <cell r="V1253">
            <v>0</v>
          </cell>
          <cell r="W1253">
            <v>250060.26112075738</v>
          </cell>
          <cell r="X1253">
            <v>0</v>
          </cell>
          <cell r="Y1253">
            <v>0</v>
          </cell>
          <cell r="Z1253">
            <v>250060.26112075738</v>
          </cell>
          <cell r="AA1253">
            <v>0</v>
          </cell>
          <cell r="AB1253">
            <v>250060.26112075738</v>
          </cell>
          <cell r="AC1253">
            <v>0</v>
          </cell>
          <cell r="AD1253">
            <v>0</v>
          </cell>
          <cell r="AE1253">
            <v>250060.26112075738</v>
          </cell>
          <cell r="AF1253">
            <v>0</v>
          </cell>
          <cell r="AG1253">
            <v>0</v>
          </cell>
          <cell r="AH1253">
            <v>0</v>
          </cell>
          <cell r="AI1253">
            <v>0</v>
          </cell>
          <cell r="AJ1253">
            <v>0</v>
          </cell>
          <cell r="AK1253">
            <v>0</v>
          </cell>
          <cell r="AL1253">
            <v>0</v>
          </cell>
        </row>
        <row r="1254">
          <cell r="B1254" t="str">
            <v>SNIES</v>
          </cell>
          <cell r="C1254" t="str">
            <v>B1A</v>
          </cell>
          <cell r="D1254" t="str">
            <v>B1AA</v>
          </cell>
          <cell r="E1254" t="str">
            <v>EP/FRIA</v>
          </cell>
          <cell r="F1254" t="str">
            <v>SNIES</v>
          </cell>
          <cell r="G1254">
            <v>24</v>
          </cell>
          <cell r="H1254" t="str">
            <v>EP Fria matériels didactiques</v>
          </cell>
          <cell r="I1254" t="str">
            <v>SNIES</v>
          </cell>
          <cell r="K1254" t="str">
            <v>BAD ED IV</v>
          </cell>
          <cell r="L1254" t="str">
            <v>AOI</v>
          </cell>
          <cell r="N1254">
            <v>1</v>
          </cell>
          <cell r="Q1254">
            <v>1</v>
          </cell>
          <cell r="R1254" t="str">
            <v>lot</v>
          </cell>
          <cell r="T1254">
            <v>250060.26112075738</v>
          </cell>
          <cell r="U1254">
            <v>1</v>
          </cell>
          <cell r="V1254">
            <v>0</v>
          </cell>
          <cell r="W1254">
            <v>250060.26112075738</v>
          </cell>
          <cell r="X1254">
            <v>0</v>
          </cell>
          <cell r="Y1254">
            <v>0</v>
          </cell>
          <cell r="Z1254">
            <v>250060.26112075738</v>
          </cell>
          <cell r="AA1254">
            <v>0</v>
          </cell>
          <cell r="AB1254">
            <v>250060.26112075738</v>
          </cell>
          <cell r="AC1254">
            <v>0</v>
          </cell>
          <cell r="AD1254">
            <v>0</v>
          </cell>
          <cell r="AE1254">
            <v>250060.26112075738</v>
          </cell>
          <cell r="AF1254">
            <v>0</v>
          </cell>
          <cell r="AG1254">
            <v>0</v>
          </cell>
          <cell r="AH1254">
            <v>0</v>
          </cell>
          <cell r="AI1254">
            <v>0</v>
          </cell>
          <cell r="AJ1254">
            <v>0</v>
          </cell>
          <cell r="AK1254">
            <v>0</v>
          </cell>
          <cell r="AL1254">
            <v>0</v>
          </cell>
        </row>
        <row r="1255">
          <cell r="B1255" t="str">
            <v>SNIES</v>
          </cell>
          <cell r="C1255" t="str">
            <v>B1A</v>
          </cell>
          <cell r="D1255" t="str">
            <v>B1AA</v>
          </cell>
          <cell r="E1255" t="str">
            <v>EP/GAOU</v>
          </cell>
          <cell r="F1255" t="str">
            <v>SNIES</v>
          </cell>
          <cell r="G1255">
            <v>24</v>
          </cell>
          <cell r="H1255" t="str">
            <v>EP Gaoual matériels didactiques</v>
          </cell>
          <cell r="I1255" t="str">
            <v>SNIES</v>
          </cell>
          <cell r="K1255" t="str">
            <v>BAD ED IV</v>
          </cell>
          <cell r="L1255" t="str">
            <v>AOI</v>
          </cell>
          <cell r="N1255">
            <v>1</v>
          </cell>
          <cell r="Q1255">
            <v>1</v>
          </cell>
          <cell r="R1255" t="str">
            <v>lot</v>
          </cell>
          <cell r="T1255">
            <v>250060.26112075738</v>
          </cell>
          <cell r="U1255">
            <v>1</v>
          </cell>
          <cell r="V1255">
            <v>0</v>
          </cell>
          <cell r="W1255">
            <v>250060.26112075738</v>
          </cell>
          <cell r="X1255">
            <v>0</v>
          </cell>
          <cell r="Y1255">
            <v>0</v>
          </cell>
          <cell r="Z1255">
            <v>250060.26112075738</v>
          </cell>
          <cell r="AA1255">
            <v>0</v>
          </cell>
          <cell r="AB1255">
            <v>250060.26112075738</v>
          </cell>
          <cell r="AC1255">
            <v>0</v>
          </cell>
          <cell r="AD1255">
            <v>0</v>
          </cell>
          <cell r="AE1255">
            <v>250060.26112075738</v>
          </cell>
          <cell r="AF1255">
            <v>0</v>
          </cell>
          <cell r="AG1255">
            <v>0</v>
          </cell>
          <cell r="AH1255">
            <v>0</v>
          </cell>
          <cell r="AI1255">
            <v>0</v>
          </cell>
          <cell r="AJ1255">
            <v>0</v>
          </cell>
          <cell r="AK1255">
            <v>0</v>
          </cell>
          <cell r="AL1255">
            <v>0</v>
          </cell>
        </row>
        <row r="1256">
          <cell r="B1256" t="str">
            <v>SNIES</v>
          </cell>
          <cell r="C1256" t="str">
            <v>B1A</v>
          </cell>
          <cell r="D1256" t="str">
            <v>B1AA</v>
          </cell>
          <cell r="E1256" t="str">
            <v>EP/KOUN</v>
          </cell>
          <cell r="F1256" t="str">
            <v>SNIES</v>
          </cell>
          <cell r="G1256">
            <v>24</v>
          </cell>
          <cell r="H1256" t="str">
            <v>EP Koundara matériels didactiques</v>
          </cell>
          <cell r="I1256" t="str">
            <v>SNIES</v>
          </cell>
          <cell r="K1256" t="str">
            <v>BAD ED IV</v>
          </cell>
          <cell r="L1256" t="str">
            <v>AOI</v>
          </cell>
          <cell r="N1256">
            <v>1</v>
          </cell>
          <cell r="Q1256">
            <v>1</v>
          </cell>
          <cell r="R1256" t="str">
            <v>lot</v>
          </cell>
          <cell r="T1256">
            <v>250060.26112075738</v>
          </cell>
          <cell r="U1256">
            <v>1</v>
          </cell>
          <cell r="V1256">
            <v>0</v>
          </cell>
          <cell r="W1256">
            <v>250060.26112075738</v>
          </cell>
          <cell r="X1256">
            <v>0</v>
          </cell>
          <cell r="Y1256">
            <v>0</v>
          </cell>
          <cell r="Z1256">
            <v>250060.26112075738</v>
          </cell>
          <cell r="AA1256">
            <v>0</v>
          </cell>
          <cell r="AB1256">
            <v>250060.26112075738</v>
          </cell>
          <cell r="AC1256">
            <v>0</v>
          </cell>
          <cell r="AD1256">
            <v>0</v>
          </cell>
          <cell r="AE1256">
            <v>250060.26112075738</v>
          </cell>
          <cell r="AF1256">
            <v>0</v>
          </cell>
          <cell r="AG1256">
            <v>0</v>
          </cell>
          <cell r="AH1256">
            <v>0</v>
          </cell>
          <cell r="AI1256">
            <v>0</v>
          </cell>
          <cell r="AJ1256">
            <v>0</v>
          </cell>
          <cell r="AK1256">
            <v>0</v>
          </cell>
          <cell r="AL1256">
            <v>0</v>
          </cell>
        </row>
        <row r="1257">
          <cell r="B1257" t="str">
            <v>SNIES</v>
          </cell>
          <cell r="C1257" t="str">
            <v>B1A</v>
          </cell>
          <cell r="D1257" t="str">
            <v>B1AA</v>
          </cell>
          <cell r="E1257" t="str">
            <v>EP/NZER</v>
          </cell>
          <cell r="F1257" t="str">
            <v>SNIES</v>
          </cell>
          <cell r="G1257">
            <v>24</v>
          </cell>
          <cell r="H1257" t="str">
            <v>EP Nzérékoré manuels et guides du primaire</v>
          </cell>
          <cell r="I1257" t="str">
            <v>SNIES</v>
          </cell>
          <cell r="K1257" t="str">
            <v>BAD ED IV</v>
          </cell>
          <cell r="L1257" t="str">
            <v>AOI</v>
          </cell>
          <cell r="N1257">
            <v>1</v>
          </cell>
          <cell r="Q1257">
            <v>1</v>
          </cell>
          <cell r="R1257" t="str">
            <v>lot</v>
          </cell>
          <cell r="T1257">
            <v>400639.235171979</v>
          </cell>
          <cell r="U1257">
            <v>1</v>
          </cell>
          <cell r="V1257">
            <v>0</v>
          </cell>
          <cell r="W1257">
            <v>400639.235171979</v>
          </cell>
          <cell r="X1257">
            <v>0</v>
          </cell>
          <cell r="Y1257">
            <v>0</v>
          </cell>
          <cell r="Z1257">
            <v>400639.235171979</v>
          </cell>
          <cell r="AA1257">
            <v>0</v>
          </cell>
          <cell r="AB1257">
            <v>400639.235171979</v>
          </cell>
          <cell r="AC1257">
            <v>0</v>
          </cell>
          <cell r="AD1257">
            <v>0</v>
          </cell>
          <cell r="AE1257">
            <v>400639.235171979</v>
          </cell>
          <cell r="AF1257">
            <v>0</v>
          </cell>
          <cell r="AG1257">
            <v>0</v>
          </cell>
          <cell r="AH1257">
            <v>0</v>
          </cell>
          <cell r="AI1257">
            <v>0</v>
          </cell>
          <cell r="AJ1257">
            <v>0</v>
          </cell>
          <cell r="AK1257">
            <v>0</v>
          </cell>
          <cell r="AL1257">
            <v>0</v>
          </cell>
        </row>
        <row r="1258">
          <cell r="B1258" t="str">
            <v>SNIES</v>
          </cell>
          <cell r="C1258" t="str">
            <v>B1A</v>
          </cell>
          <cell r="D1258" t="str">
            <v>B1AA</v>
          </cell>
          <cell r="E1258" t="str">
            <v>EP/MACE</v>
          </cell>
          <cell r="F1258" t="str">
            <v>SNIES</v>
          </cell>
          <cell r="G1258">
            <v>24</v>
          </cell>
          <cell r="H1258" t="str">
            <v>EP Macenta manuels et guides du primaire</v>
          </cell>
          <cell r="I1258" t="str">
            <v>SNIES</v>
          </cell>
          <cell r="K1258" t="str">
            <v>BAD ED IV</v>
          </cell>
          <cell r="L1258" t="str">
            <v>AOI</v>
          </cell>
          <cell r="N1258">
            <v>1</v>
          </cell>
          <cell r="Q1258">
            <v>1</v>
          </cell>
          <cell r="R1258" t="str">
            <v>lot</v>
          </cell>
          <cell r="T1258">
            <v>400639.235171979</v>
          </cell>
          <cell r="U1258">
            <v>1</v>
          </cell>
          <cell r="V1258">
            <v>0</v>
          </cell>
          <cell r="W1258">
            <v>400639.235171979</v>
          </cell>
          <cell r="X1258">
            <v>0</v>
          </cell>
          <cell r="Y1258">
            <v>0</v>
          </cell>
          <cell r="Z1258">
            <v>400639.235171979</v>
          </cell>
          <cell r="AA1258">
            <v>0</v>
          </cell>
          <cell r="AB1258">
            <v>400639.235171979</v>
          </cell>
          <cell r="AC1258">
            <v>0</v>
          </cell>
          <cell r="AD1258">
            <v>0</v>
          </cell>
          <cell r="AE1258">
            <v>400639.235171979</v>
          </cell>
          <cell r="AF1258">
            <v>0</v>
          </cell>
          <cell r="AG1258">
            <v>0</v>
          </cell>
          <cell r="AH1258">
            <v>0</v>
          </cell>
          <cell r="AI1258">
            <v>0</v>
          </cell>
          <cell r="AJ1258">
            <v>0</v>
          </cell>
          <cell r="AK1258">
            <v>0</v>
          </cell>
          <cell r="AL1258">
            <v>0</v>
          </cell>
        </row>
        <row r="1259">
          <cell r="B1259" t="str">
            <v>SNIES</v>
          </cell>
          <cell r="C1259" t="str">
            <v>B1A</v>
          </cell>
          <cell r="D1259" t="str">
            <v>B1AA</v>
          </cell>
          <cell r="E1259" t="str">
            <v>EP/GUEC</v>
          </cell>
          <cell r="F1259" t="str">
            <v>SNIES</v>
          </cell>
          <cell r="G1259">
            <v>24</v>
          </cell>
          <cell r="H1259" t="str">
            <v>EP Guéckédou manuels et guides du primaire</v>
          </cell>
          <cell r="I1259" t="str">
            <v>SNIES</v>
          </cell>
          <cell r="K1259" t="str">
            <v>BAD ED IV</v>
          </cell>
          <cell r="L1259" t="str">
            <v>AOI</v>
          </cell>
          <cell r="N1259">
            <v>1</v>
          </cell>
          <cell r="Q1259">
            <v>1</v>
          </cell>
          <cell r="R1259" t="str">
            <v>lot</v>
          </cell>
          <cell r="T1259">
            <v>400639.235171979</v>
          </cell>
          <cell r="U1259">
            <v>1</v>
          </cell>
          <cell r="V1259">
            <v>0</v>
          </cell>
          <cell r="W1259">
            <v>400639.235171979</v>
          </cell>
          <cell r="X1259">
            <v>0</v>
          </cell>
          <cell r="Y1259">
            <v>0</v>
          </cell>
          <cell r="Z1259">
            <v>400639.235171979</v>
          </cell>
          <cell r="AA1259">
            <v>0</v>
          </cell>
          <cell r="AB1259">
            <v>400639.235171979</v>
          </cell>
          <cell r="AC1259">
            <v>0</v>
          </cell>
          <cell r="AD1259">
            <v>0</v>
          </cell>
          <cell r="AE1259">
            <v>400639.235171979</v>
          </cell>
          <cell r="AF1259">
            <v>0</v>
          </cell>
          <cell r="AG1259">
            <v>0</v>
          </cell>
          <cell r="AH1259">
            <v>0</v>
          </cell>
          <cell r="AI1259">
            <v>0</v>
          </cell>
          <cell r="AJ1259">
            <v>0</v>
          </cell>
          <cell r="AK1259">
            <v>0</v>
          </cell>
          <cell r="AL1259">
            <v>0</v>
          </cell>
        </row>
        <row r="1260">
          <cell r="B1260" t="str">
            <v>SNIES</v>
          </cell>
          <cell r="C1260" t="str">
            <v>B1A</v>
          </cell>
          <cell r="D1260" t="str">
            <v>B1AA</v>
          </cell>
          <cell r="E1260" t="str">
            <v>EP/LOLA</v>
          </cell>
          <cell r="F1260" t="str">
            <v>SNIES</v>
          </cell>
          <cell r="G1260">
            <v>24</v>
          </cell>
          <cell r="H1260" t="str">
            <v>EP Lola manuels et guides du primaire</v>
          </cell>
          <cell r="I1260" t="str">
            <v>SNIES</v>
          </cell>
          <cell r="K1260" t="str">
            <v>BAD ED IV</v>
          </cell>
          <cell r="L1260" t="str">
            <v>AOI</v>
          </cell>
          <cell r="N1260">
            <v>1</v>
          </cell>
          <cell r="Q1260">
            <v>1</v>
          </cell>
          <cell r="R1260" t="str">
            <v>lot</v>
          </cell>
          <cell r="T1260">
            <v>400639.235171979</v>
          </cell>
          <cell r="U1260">
            <v>1</v>
          </cell>
          <cell r="V1260">
            <v>0</v>
          </cell>
          <cell r="W1260">
            <v>400639.235171979</v>
          </cell>
          <cell r="X1260">
            <v>0</v>
          </cell>
          <cell r="Y1260">
            <v>0</v>
          </cell>
          <cell r="Z1260">
            <v>400639.235171979</v>
          </cell>
          <cell r="AA1260">
            <v>0</v>
          </cell>
          <cell r="AB1260">
            <v>400639.235171979</v>
          </cell>
          <cell r="AC1260">
            <v>0</v>
          </cell>
          <cell r="AD1260">
            <v>0</v>
          </cell>
          <cell r="AE1260">
            <v>400639.235171979</v>
          </cell>
          <cell r="AF1260">
            <v>0</v>
          </cell>
          <cell r="AG1260">
            <v>0</v>
          </cell>
          <cell r="AH1260">
            <v>0</v>
          </cell>
          <cell r="AI1260">
            <v>0</v>
          </cell>
          <cell r="AJ1260">
            <v>0</v>
          </cell>
          <cell r="AK1260">
            <v>0</v>
          </cell>
          <cell r="AL1260">
            <v>0</v>
          </cell>
        </row>
        <row r="1261">
          <cell r="B1261" t="str">
            <v>SNIES</v>
          </cell>
          <cell r="C1261" t="str">
            <v>B1A</v>
          </cell>
          <cell r="D1261" t="str">
            <v>B1AA</v>
          </cell>
          <cell r="E1261" t="str">
            <v>EP/BEYL</v>
          </cell>
          <cell r="F1261" t="str">
            <v>SNIES</v>
          </cell>
          <cell r="G1261">
            <v>24</v>
          </cell>
          <cell r="H1261" t="str">
            <v>EP Beyla manuels et guides du primaire</v>
          </cell>
          <cell r="I1261" t="str">
            <v>SNIES</v>
          </cell>
          <cell r="K1261" t="str">
            <v>BAD ED IV</v>
          </cell>
          <cell r="L1261" t="str">
            <v>AOI</v>
          </cell>
          <cell r="N1261">
            <v>1</v>
          </cell>
          <cell r="Q1261">
            <v>1</v>
          </cell>
          <cell r="R1261" t="str">
            <v>lot</v>
          </cell>
          <cell r="T1261">
            <v>400639.235171979</v>
          </cell>
          <cell r="U1261">
            <v>1</v>
          </cell>
          <cell r="V1261">
            <v>0</v>
          </cell>
          <cell r="W1261">
            <v>400639.235171979</v>
          </cell>
          <cell r="X1261">
            <v>0</v>
          </cell>
          <cell r="Y1261">
            <v>0</v>
          </cell>
          <cell r="Z1261">
            <v>400639.235171979</v>
          </cell>
          <cell r="AA1261">
            <v>0</v>
          </cell>
          <cell r="AB1261">
            <v>400639.235171979</v>
          </cell>
          <cell r="AC1261">
            <v>0</v>
          </cell>
          <cell r="AD1261">
            <v>0</v>
          </cell>
          <cell r="AE1261">
            <v>400639.235171979</v>
          </cell>
          <cell r="AF1261">
            <v>0</v>
          </cell>
          <cell r="AG1261">
            <v>0</v>
          </cell>
          <cell r="AH1261">
            <v>0</v>
          </cell>
          <cell r="AI1261">
            <v>0</v>
          </cell>
          <cell r="AJ1261">
            <v>0</v>
          </cell>
          <cell r="AK1261">
            <v>0</v>
          </cell>
          <cell r="AL1261">
            <v>0</v>
          </cell>
        </row>
        <row r="1262">
          <cell r="B1262" t="str">
            <v>SNIES</v>
          </cell>
          <cell r="C1262" t="str">
            <v>B1A</v>
          </cell>
          <cell r="D1262" t="str">
            <v>B1AA</v>
          </cell>
          <cell r="E1262" t="str">
            <v>EP/YOMO</v>
          </cell>
          <cell r="F1262" t="str">
            <v>SNIES</v>
          </cell>
          <cell r="G1262">
            <v>24</v>
          </cell>
          <cell r="H1262" t="str">
            <v>EP Yomou manuels et guides du primaire</v>
          </cell>
          <cell r="I1262" t="str">
            <v>SNIES</v>
          </cell>
          <cell r="K1262" t="str">
            <v>BAD ED IV</v>
          </cell>
          <cell r="L1262" t="str">
            <v>AOI</v>
          </cell>
          <cell r="N1262">
            <v>1</v>
          </cell>
          <cell r="Q1262">
            <v>1</v>
          </cell>
          <cell r="R1262" t="str">
            <v>lot</v>
          </cell>
          <cell r="T1262">
            <v>400639.235171979</v>
          </cell>
          <cell r="U1262">
            <v>1</v>
          </cell>
          <cell r="V1262">
            <v>0</v>
          </cell>
          <cell r="W1262">
            <v>400639.235171979</v>
          </cell>
          <cell r="X1262">
            <v>0</v>
          </cell>
          <cell r="Y1262">
            <v>0</v>
          </cell>
          <cell r="Z1262">
            <v>400639.235171979</v>
          </cell>
          <cell r="AA1262">
            <v>0</v>
          </cell>
          <cell r="AB1262">
            <v>400639.235171979</v>
          </cell>
          <cell r="AC1262">
            <v>0</v>
          </cell>
          <cell r="AD1262">
            <v>0</v>
          </cell>
          <cell r="AE1262">
            <v>400639.235171979</v>
          </cell>
          <cell r="AF1262">
            <v>0</v>
          </cell>
          <cell r="AG1262">
            <v>0</v>
          </cell>
          <cell r="AH1262">
            <v>0</v>
          </cell>
          <cell r="AI1262">
            <v>0</v>
          </cell>
          <cell r="AJ1262">
            <v>0</v>
          </cell>
          <cell r="AK1262">
            <v>0</v>
          </cell>
          <cell r="AL1262">
            <v>0</v>
          </cell>
        </row>
        <row r="1263">
          <cell r="B1263" t="str">
            <v>SNIES</v>
          </cell>
          <cell r="C1263" t="str">
            <v>B1A</v>
          </cell>
          <cell r="D1263" t="str">
            <v>B1AA</v>
          </cell>
          <cell r="E1263" t="str">
            <v>EP/MAMO</v>
          </cell>
          <cell r="F1263" t="str">
            <v>SNIES</v>
          </cell>
          <cell r="G1263">
            <v>24</v>
          </cell>
          <cell r="H1263" t="str">
            <v>EP Mamou manuels et guides du primaire</v>
          </cell>
          <cell r="I1263" t="str">
            <v>SNIES</v>
          </cell>
          <cell r="K1263" t="str">
            <v>BAD ED IV</v>
          </cell>
          <cell r="L1263" t="str">
            <v>AOI</v>
          </cell>
          <cell r="N1263">
            <v>1</v>
          </cell>
          <cell r="Q1263">
            <v>1</v>
          </cell>
          <cell r="R1263" t="str">
            <v>lot</v>
          </cell>
          <cell r="T1263">
            <v>400639.235171979</v>
          </cell>
          <cell r="U1263">
            <v>1</v>
          </cell>
          <cell r="V1263">
            <v>0</v>
          </cell>
          <cell r="W1263">
            <v>400639.235171979</v>
          </cell>
          <cell r="X1263">
            <v>0</v>
          </cell>
          <cell r="Y1263">
            <v>0</v>
          </cell>
          <cell r="Z1263">
            <v>400639.235171979</v>
          </cell>
          <cell r="AA1263">
            <v>0</v>
          </cell>
          <cell r="AB1263">
            <v>400639.235171979</v>
          </cell>
          <cell r="AC1263">
            <v>0</v>
          </cell>
          <cell r="AD1263">
            <v>0</v>
          </cell>
          <cell r="AE1263">
            <v>400639.235171979</v>
          </cell>
          <cell r="AF1263">
            <v>0</v>
          </cell>
          <cell r="AG1263">
            <v>0</v>
          </cell>
          <cell r="AH1263">
            <v>0</v>
          </cell>
          <cell r="AI1263">
            <v>0</v>
          </cell>
          <cell r="AJ1263">
            <v>0</v>
          </cell>
          <cell r="AK1263">
            <v>0</v>
          </cell>
          <cell r="AL1263">
            <v>0</v>
          </cell>
        </row>
        <row r="1264">
          <cell r="B1264" t="str">
            <v>SNIES</v>
          </cell>
          <cell r="C1264" t="str">
            <v>B1A</v>
          </cell>
          <cell r="D1264" t="str">
            <v>B1AA</v>
          </cell>
          <cell r="E1264" t="str">
            <v>EP/DALA</v>
          </cell>
          <cell r="F1264" t="str">
            <v>SNIES</v>
          </cell>
          <cell r="G1264">
            <v>24</v>
          </cell>
          <cell r="H1264" t="str">
            <v>EP Dalaba manuels et guides du primaire</v>
          </cell>
          <cell r="I1264" t="str">
            <v>SNIES</v>
          </cell>
          <cell r="K1264" t="str">
            <v>BAD ED IV</v>
          </cell>
          <cell r="L1264" t="str">
            <v>AOI</v>
          </cell>
          <cell r="N1264">
            <v>1</v>
          </cell>
          <cell r="Q1264">
            <v>1</v>
          </cell>
          <cell r="R1264" t="str">
            <v>lot</v>
          </cell>
          <cell r="T1264">
            <v>400639.235171979</v>
          </cell>
          <cell r="U1264">
            <v>1</v>
          </cell>
          <cell r="V1264">
            <v>0</v>
          </cell>
          <cell r="W1264">
            <v>400639.235171979</v>
          </cell>
          <cell r="X1264">
            <v>0</v>
          </cell>
          <cell r="Y1264">
            <v>0</v>
          </cell>
          <cell r="Z1264">
            <v>400639.235171979</v>
          </cell>
          <cell r="AA1264">
            <v>0</v>
          </cell>
          <cell r="AB1264">
            <v>400639.235171979</v>
          </cell>
          <cell r="AC1264">
            <v>0</v>
          </cell>
          <cell r="AD1264">
            <v>0</v>
          </cell>
          <cell r="AE1264">
            <v>400639.235171979</v>
          </cell>
          <cell r="AF1264">
            <v>0</v>
          </cell>
          <cell r="AG1264">
            <v>0</v>
          </cell>
          <cell r="AH1264">
            <v>0</v>
          </cell>
          <cell r="AI1264">
            <v>0</v>
          </cell>
          <cell r="AJ1264">
            <v>0</v>
          </cell>
          <cell r="AK1264">
            <v>0</v>
          </cell>
          <cell r="AL1264">
            <v>0</v>
          </cell>
        </row>
        <row r="1265">
          <cell r="B1265" t="str">
            <v>SNIES</v>
          </cell>
          <cell r="C1265" t="str">
            <v>B1A</v>
          </cell>
          <cell r="D1265" t="str">
            <v>B1AA</v>
          </cell>
          <cell r="E1265" t="str">
            <v>EP/PITA</v>
          </cell>
          <cell r="F1265" t="str">
            <v>SNIES</v>
          </cell>
          <cell r="G1265">
            <v>24</v>
          </cell>
          <cell r="H1265" t="str">
            <v>EP Pita manuels et guides du primaire</v>
          </cell>
          <cell r="I1265" t="str">
            <v>SNIES</v>
          </cell>
          <cell r="K1265" t="str">
            <v>BAD ED IV</v>
          </cell>
          <cell r="L1265" t="str">
            <v>AOI</v>
          </cell>
          <cell r="N1265">
            <v>1</v>
          </cell>
          <cell r="Q1265">
            <v>1</v>
          </cell>
          <cell r="R1265" t="str">
            <v>lot</v>
          </cell>
          <cell r="T1265">
            <v>400639.235171979</v>
          </cell>
          <cell r="U1265">
            <v>1</v>
          </cell>
          <cell r="V1265">
            <v>0</v>
          </cell>
          <cell r="W1265">
            <v>400639.235171979</v>
          </cell>
          <cell r="X1265">
            <v>0</v>
          </cell>
          <cell r="Y1265">
            <v>0</v>
          </cell>
          <cell r="Z1265">
            <v>400639.235171979</v>
          </cell>
          <cell r="AA1265">
            <v>0</v>
          </cell>
          <cell r="AB1265">
            <v>400639.235171979</v>
          </cell>
          <cell r="AC1265">
            <v>0</v>
          </cell>
          <cell r="AD1265">
            <v>0</v>
          </cell>
          <cell r="AE1265">
            <v>400639.235171979</v>
          </cell>
          <cell r="AF1265">
            <v>0</v>
          </cell>
          <cell r="AG1265">
            <v>0</v>
          </cell>
          <cell r="AH1265">
            <v>0</v>
          </cell>
          <cell r="AI1265">
            <v>0</v>
          </cell>
          <cell r="AJ1265">
            <v>0</v>
          </cell>
          <cell r="AK1265">
            <v>0</v>
          </cell>
          <cell r="AL1265">
            <v>0</v>
          </cell>
        </row>
        <row r="1266">
          <cell r="B1266" t="str">
            <v>SNIES</v>
          </cell>
          <cell r="C1266" t="str">
            <v>B1A</v>
          </cell>
          <cell r="D1266" t="str">
            <v>B1AA</v>
          </cell>
          <cell r="E1266" t="str">
            <v>EP/FARA</v>
          </cell>
          <cell r="F1266" t="str">
            <v>SNIES</v>
          </cell>
          <cell r="G1266">
            <v>24</v>
          </cell>
          <cell r="H1266" t="str">
            <v>EP Faranah manuels et guides du primaire</v>
          </cell>
          <cell r="I1266" t="str">
            <v>SNIES</v>
          </cell>
          <cell r="K1266" t="str">
            <v>BAD ED IV</v>
          </cell>
          <cell r="L1266" t="str">
            <v>AOI</v>
          </cell>
          <cell r="N1266">
            <v>1</v>
          </cell>
          <cell r="Q1266">
            <v>1</v>
          </cell>
          <cell r="R1266" t="str">
            <v>lot</v>
          </cell>
          <cell r="T1266">
            <v>400639.235171979</v>
          </cell>
          <cell r="U1266">
            <v>1</v>
          </cell>
          <cell r="V1266">
            <v>0</v>
          </cell>
          <cell r="W1266">
            <v>400639.235171979</v>
          </cell>
          <cell r="X1266">
            <v>0</v>
          </cell>
          <cell r="Y1266">
            <v>0</v>
          </cell>
          <cell r="Z1266">
            <v>400639.235171979</v>
          </cell>
          <cell r="AA1266">
            <v>0</v>
          </cell>
          <cell r="AB1266">
            <v>400639.235171979</v>
          </cell>
          <cell r="AC1266">
            <v>0</v>
          </cell>
          <cell r="AD1266">
            <v>0</v>
          </cell>
          <cell r="AE1266">
            <v>400639.235171979</v>
          </cell>
          <cell r="AF1266">
            <v>0</v>
          </cell>
          <cell r="AG1266">
            <v>0</v>
          </cell>
          <cell r="AH1266">
            <v>0</v>
          </cell>
          <cell r="AI1266">
            <v>0</v>
          </cell>
          <cell r="AJ1266">
            <v>0</v>
          </cell>
          <cell r="AK1266">
            <v>0</v>
          </cell>
          <cell r="AL1266">
            <v>0</v>
          </cell>
        </row>
        <row r="1267">
          <cell r="B1267" t="str">
            <v>SNIES</v>
          </cell>
          <cell r="C1267" t="str">
            <v>B1A</v>
          </cell>
          <cell r="D1267" t="str">
            <v>B1AA</v>
          </cell>
          <cell r="E1267" t="str">
            <v>EP/DABO</v>
          </cell>
          <cell r="F1267" t="str">
            <v>SNIES</v>
          </cell>
          <cell r="G1267">
            <v>24</v>
          </cell>
          <cell r="H1267" t="str">
            <v>EP Dabola manuels et guides du primaire</v>
          </cell>
          <cell r="I1267" t="str">
            <v>SNIES</v>
          </cell>
          <cell r="K1267" t="str">
            <v>BAD ED IV</v>
          </cell>
          <cell r="L1267" t="str">
            <v>AOI</v>
          </cell>
          <cell r="N1267">
            <v>1</v>
          </cell>
          <cell r="Q1267">
            <v>1</v>
          </cell>
          <cell r="R1267" t="str">
            <v>lot</v>
          </cell>
          <cell r="T1267">
            <v>400639.235171979</v>
          </cell>
          <cell r="U1267">
            <v>1</v>
          </cell>
          <cell r="V1267">
            <v>0</v>
          </cell>
          <cell r="W1267">
            <v>400639.235171979</v>
          </cell>
          <cell r="X1267">
            <v>0</v>
          </cell>
          <cell r="Y1267">
            <v>0</v>
          </cell>
          <cell r="Z1267">
            <v>400639.235171979</v>
          </cell>
          <cell r="AA1267">
            <v>0</v>
          </cell>
          <cell r="AB1267">
            <v>400639.235171979</v>
          </cell>
          <cell r="AC1267">
            <v>0</v>
          </cell>
          <cell r="AD1267">
            <v>0</v>
          </cell>
          <cell r="AE1267">
            <v>400639.235171979</v>
          </cell>
          <cell r="AF1267">
            <v>0</v>
          </cell>
          <cell r="AG1267">
            <v>0</v>
          </cell>
          <cell r="AH1267">
            <v>0</v>
          </cell>
          <cell r="AI1267">
            <v>0</v>
          </cell>
          <cell r="AJ1267">
            <v>0</v>
          </cell>
          <cell r="AK1267">
            <v>0</v>
          </cell>
          <cell r="AL1267">
            <v>0</v>
          </cell>
        </row>
        <row r="1268">
          <cell r="B1268" t="str">
            <v>SNIES</v>
          </cell>
          <cell r="C1268" t="str">
            <v>B1A</v>
          </cell>
          <cell r="D1268" t="str">
            <v>B1AA</v>
          </cell>
          <cell r="E1268" t="str">
            <v>EP/KISS</v>
          </cell>
          <cell r="F1268" t="str">
            <v>SNIES</v>
          </cell>
          <cell r="G1268">
            <v>24</v>
          </cell>
          <cell r="H1268" t="str">
            <v>EP Kissidougou manuels et guides du primaire</v>
          </cell>
          <cell r="I1268" t="str">
            <v>SNIES</v>
          </cell>
          <cell r="K1268" t="str">
            <v>BAD ED IV</v>
          </cell>
          <cell r="L1268" t="str">
            <v>AOI</v>
          </cell>
          <cell r="N1268">
            <v>1</v>
          </cell>
          <cell r="Q1268">
            <v>1</v>
          </cell>
          <cell r="R1268" t="str">
            <v>lot</v>
          </cell>
          <cell r="T1268">
            <v>400639.235171979</v>
          </cell>
          <cell r="U1268">
            <v>1</v>
          </cell>
          <cell r="V1268">
            <v>0</v>
          </cell>
          <cell r="W1268">
            <v>400639.235171979</v>
          </cell>
          <cell r="X1268">
            <v>0</v>
          </cell>
          <cell r="Y1268">
            <v>0</v>
          </cell>
          <cell r="Z1268">
            <v>400639.235171979</v>
          </cell>
          <cell r="AA1268">
            <v>0</v>
          </cell>
          <cell r="AB1268">
            <v>400639.235171979</v>
          </cell>
          <cell r="AC1268">
            <v>0</v>
          </cell>
          <cell r="AD1268">
            <v>0</v>
          </cell>
          <cell r="AE1268">
            <v>400639.235171979</v>
          </cell>
          <cell r="AF1268">
            <v>0</v>
          </cell>
          <cell r="AG1268">
            <v>0</v>
          </cell>
          <cell r="AH1268">
            <v>0</v>
          </cell>
          <cell r="AI1268">
            <v>0</v>
          </cell>
          <cell r="AJ1268">
            <v>0</v>
          </cell>
          <cell r="AK1268">
            <v>0</v>
          </cell>
          <cell r="AL1268">
            <v>0</v>
          </cell>
        </row>
        <row r="1269">
          <cell r="B1269" t="str">
            <v>SNIES</v>
          </cell>
          <cell r="C1269" t="str">
            <v>B1A</v>
          </cell>
          <cell r="D1269" t="str">
            <v>B1AA</v>
          </cell>
          <cell r="E1269" t="str">
            <v>EP/DING</v>
          </cell>
          <cell r="F1269" t="str">
            <v>SNIES</v>
          </cell>
          <cell r="G1269">
            <v>24</v>
          </cell>
          <cell r="H1269" t="str">
            <v>EP Dinguiraye manuels et guides du primaire</v>
          </cell>
          <cell r="I1269" t="str">
            <v>SNIES</v>
          </cell>
          <cell r="K1269" t="str">
            <v>BAD ED IV</v>
          </cell>
          <cell r="L1269" t="str">
            <v>AOI</v>
          </cell>
          <cell r="N1269">
            <v>1</v>
          </cell>
          <cell r="Q1269">
            <v>1</v>
          </cell>
          <cell r="R1269" t="str">
            <v>lot</v>
          </cell>
          <cell r="T1269">
            <v>400639.235171979</v>
          </cell>
          <cell r="U1269">
            <v>1</v>
          </cell>
          <cell r="V1269">
            <v>0</v>
          </cell>
          <cell r="W1269">
            <v>400639.235171979</v>
          </cell>
          <cell r="X1269">
            <v>0</v>
          </cell>
          <cell r="Y1269">
            <v>0</v>
          </cell>
          <cell r="Z1269">
            <v>400639.235171979</v>
          </cell>
          <cell r="AA1269">
            <v>0</v>
          </cell>
          <cell r="AB1269">
            <v>400639.235171979</v>
          </cell>
          <cell r="AC1269">
            <v>0</v>
          </cell>
          <cell r="AD1269">
            <v>0</v>
          </cell>
          <cell r="AE1269">
            <v>400639.235171979</v>
          </cell>
          <cell r="AF1269">
            <v>0</v>
          </cell>
          <cell r="AG1269">
            <v>0</v>
          </cell>
          <cell r="AH1269">
            <v>0</v>
          </cell>
          <cell r="AI1269">
            <v>0</v>
          </cell>
          <cell r="AJ1269">
            <v>0</v>
          </cell>
          <cell r="AK1269">
            <v>0</v>
          </cell>
          <cell r="AL1269">
            <v>0</v>
          </cell>
        </row>
        <row r="1270">
          <cell r="B1270" t="str">
            <v>SNIES</v>
          </cell>
          <cell r="C1270" t="str">
            <v>B1A</v>
          </cell>
          <cell r="D1270" t="str">
            <v>B1AA</v>
          </cell>
          <cell r="E1270" t="str">
            <v>EP/KANK</v>
          </cell>
          <cell r="F1270" t="str">
            <v>SNIES</v>
          </cell>
          <cell r="G1270">
            <v>24</v>
          </cell>
          <cell r="H1270" t="str">
            <v>EP Kankan manuels et guides du primaire</v>
          </cell>
          <cell r="I1270" t="str">
            <v>SNIES</v>
          </cell>
          <cell r="K1270" t="str">
            <v>BAD ED IV</v>
          </cell>
          <cell r="L1270" t="str">
            <v>AOI</v>
          </cell>
          <cell r="N1270">
            <v>1</v>
          </cell>
          <cell r="Q1270">
            <v>1</v>
          </cell>
          <cell r="R1270" t="str">
            <v>lot</v>
          </cell>
          <cell r="T1270">
            <v>400639.235171979</v>
          </cell>
          <cell r="U1270">
            <v>1</v>
          </cell>
          <cell r="V1270">
            <v>0</v>
          </cell>
          <cell r="W1270">
            <v>400639.235171979</v>
          </cell>
          <cell r="X1270">
            <v>0</v>
          </cell>
          <cell r="Y1270">
            <v>0</v>
          </cell>
          <cell r="Z1270">
            <v>400639.235171979</v>
          </cell>
          <cell r="AA1270">
            <v>0</v>
          </cell>
          <cell r="AB1270">
            <v>400639.235171979</v>
          </cell>
          <cell r="AC1270">
            <v>0</v>
          </cell>
          <cell r="AD1270">
            <v>0</v>
          </cell>
          <cell r="AE1270">
            <v>400639.235171979</v>
          </cell>
          <cell r="AF1270">
            <v>0</v>
          </cell>
          <cell r="AG1270">
            <v>0</v>
          </cell>
          <cell r="AH1270">
            <v>0</v>
          </cell>
          <cell r="AI1270">
            <v>0</v>
          </cell>
          <cell r="AJ1270">
            <v>0</v>
          </cell>
          <cell r="AK1270">
            <v>0</v>
          </cell>
          <cell r="AL1270">
            <v>0</v>
          </cell>
        </row>
        <row r="1271">
          <cell r="B1271" t="str">
            <v>SNIES</v>
          </cell>
          <cell r="C1271" t="str">
            <v>B1A</v>
          </cell>
          <cell r="D1271" t="str">
            <v>B1AA</v>
          </cell>
          <cell r="E1271" t="str">
            <v>EP/KOUR</v>
          </cell>
          <cell r="F1271" t="str">
            <v>SNIES</v>
          </cell>
          <cell r="G1271">
            <v>24</v>
          </cell>
          <cell r="H1271" t="str">
            <v>EP Kouroussa manuels et guides du primaire</v>
          </cell>
          <cell r="I1271" t="str">
            <v>SNIES</v>
          </cell>
          <cell r="K1271" t="str">
            <v>BAD ED IV</v>
          </cell>
          <cell r="L1271" t="str">
            <v>AOI</v>
          </cell>
          <cell r="N1271">
            <v>1</v>
          </cell>
          <cell r="Q1271">
            <v>1</v>
          </cell>
          <cell r="R1271" t="str">
            <v>lot</v>
          </cell>
          <cell r="T1271">
            <v>400639.235171979</v>
          </cell>
          <cell r="U1271">
            <v>1</v>
          </cell>
          <cell r="V1271">
            <v>0</v>
          </cell>
          <cell r="W1271">
            <v>400639.235171979</v>
          </cell>
          <cell r="X1271">
            <v>0</v>
          </cell>
          <cell r="Y1271">
            <v>0</v>
          </cell>
          <cell r="Z1271">
            <v>400639.235171979</v>
          </cell>
          <cell r="AA1271">
            <v>0</v>
          </cell>
          <cell r="AB1271">
            <v>400639.235171979</v>
          </cell>
          <cell r="AC1271">
            <v>0</v>
          </cell>
          <cell r="AD1271">
            <v>0</v>
          </cell>
          <cell r="AE1271">
            <v>400639.235171979</v>
          </cell>
          <cell r="AF1271">
            <v>0</v>
          </cell>
          <cell r="AG1271">
            <v>0</v>
          </cell>
          <cell r="AH1271">
            <v>0</v>
          </cell>
          <cell r="AI1271">
            <v>0</v>
          </cell>
          <cell r="AJ1271">
            <v>0</v>
          </cell>
          <cell r="AK1271">
            <v>0</v>
          </cell>
          <cell r="AL1271">
            <v>0</v>
          </cell>
        </row>
        <row r="1272">
          <cell r="B1272" t="str">
            <v>SNIES</v>
          </cell>
          <cell r="C1272" t="str">
            <v>B1A</v>
          </cell>
          <cell r="D1272" t="str">
            <v>B1AA</v>
          </cell>
          <cell r="E1272" t="str">
            <v>EP/MAND</v>
          </cell>
          <cell r="F1272" t="str">
            <v>SNIES</v>
          </cell>
          <cell r="G1272">
            <v>24</v>
          </cell>
          <cell r="H1272" t="str">
            <v>EP Mandiana manuels et guides du primaire</v>
          </cell>
          <cell r="I1272" t="str">
            <v>SNIES</v>
          </cell>
          <cell r="K1272" t="str">
            <v>BAD ED IV</v>
          </cell>
          <cell r="L1272" t="str">
            <v>AOI</v>
          </cell>
          <cell r="N1272">
            <v>1</v>
          </cell>
          <cell r="Q1272">
            <v>1</v>
          </cell>
          <cell r="R1272" t="str">
            <v>lot</v>
          </cell>
          <cell r="T1272">
            <v>400639.235171979</v>
          </cell>
          <cell r="U1272">
            <v>1</v>
          </cell>
          <cell r="V1272">
            <v>0</v>
          </cell>
          <cell r="W1272">
            <v>400639.235171979</v>
          </cell>
          <cell r="X1272">
            <v>0</v>
          </cell>
          <cell r="Y1272">
            <v>0</v>
          </cell>
          <cell r="Z1272">
            <v>400639.235171979</v>
          </cell>
          <cell r="AA1272">
            <v>0</v>
          </cell>
          <cell r="AB1272">
            <v>400639.235171979</v>
          </cell>
          <cell r="AC1272">
            <v>0</v>
          </cell>
          <cell r="AD1272">
            <v>0</v>
          </cell>
          <cell r="AE1272">
            <v>400639.235171979</v>
          </cell>
          <cell r="AF1272">
            <v>0</v>
          </cell>
          <cell r="AG1272">
            <v>0</v>
          </cell>
          <cell r="AH1272">
            <v>0</v>
          </cell>
          <cell r="AI1272">
            <v>0</v>
          </cell>
          <cell r="AJ1272">
            <v>0</v>
          </cell>
          <cell r="AK1272">
            <v>0</v>
          </cell>
          <cell r="AL1272">
            <v>0</v>
          </cell>
        </row>
        <row r="1273">
          <cell r="B1273" t="str">
            <v>SNIES</v>
          </cell>
          <cell r="C1273" t="str">
            <v>B1A</v>
          </cell>
          <cell r="D1273" t="str">
            <v>B1AA</v>
          </cell>
          <cell r="E1273" t="str">
            <v>EP/SIGU</v>
          </cell>
          <cell r="F1273" t="str">
            <v>SNIES</v>
          </cell>
          <cell r="G1273">
            <v>24</v>
          </cell>
          <cell r="H1273" t="str">
            <v>EP Siguiri manuels et guides du primaire</v>
          </cell>
          <cell r="I1273" t="str">
            <v>SNIES</v>
          </cell>
          <cell r="K1273" t="str">
            <v>BAD ED IV</v>
          </cell>
          <cell r="L1273" t="str">
            <v>AOI</v>
          </cell>
          <cell r="N1273">
            <v>1</v>
          </cell>
          <cell r="Q1273">
            <v>1</v>
          </cell>
          <cell r="R1273" t="str">
            <v>lot</v>
          </cell>
          <cell r="T1273">
            <v>400639.235171979</v>
          </cell>
          <cell r="U1273">
            <v>1</v>
          </cell>
          <cell r="V1273">
            <v>0</v>
          </cell>
          <cell r="W1273">
            <v>400639.235171979</v>
          </cell>
          <cell r="X1273">
            <v>0</v>
          </cell>
          <cell r="Y1273">
            <v>0</v>
          </cell>
          <cell r="Z1273">
            <v>400639.235171979</v>
          </cell>
          <cell r="AA1273">
            <v>0</v>
          </cell>
          <cell r="AB1273">
            <v>400639.235171979</v>
          </cell>
          <cell r="AC1273">
            <v>0</v>
          </cell>
          <cell r="AD1273">
            <v>0</v>
          </cell>
          <cell r="AE1273">
            <v>400639.235171979</v>
          </cell>
          <cell r="AF1273">
            <v>0</v>
          </cell>
          <cell r="AG1273">
            <v>0</v>
          </cell>
          <cell r="AH1273">
            <v>0</v>
          </cell>
          <cell r="AI1273">
            <v>0</v>
          </cell>
          <cell r="AJ1273">
            <v>0</v>
          </cell>
          <cell r="AK1273">
            <v>0</v>
          </cell>
          <cell r="AL1273">
            <v>0</v>
          </cell>
        </row>
        <row r="1274">
          <cell r="B1274" t="str">
            <v>SNIES</v>
          </cell>
          <cell r="C1274" t="str">
            <v>B1A</v>
          </cell>
          <cell r="D1274" t="str">
            <v>B1AA</v>
          </cell>
          <cell r="E1274" t="str">
            <v>EP/KERO</v>
          </cell>
          <cell r="F1274" t="str">
            <v>SNIES</v>
          </cell>
          <cell r="G1274">
            <v>24</v>
          </cell>
          <cell r="H1274" t="str">
            <v>EP Kérouané manuels et guides du primaire</v>
          </cell>
          <cell r="I1274" t="str">
            <v>SNIES</v>
          </cell>
          <cell r="K1274" t="str">
            <v>BAD ED IV</v>
          </cell>
          <cell r="L1274" t="str">
            <v>AOI</v>
          </cell>
          <cell r="N1274">
            <v>1</v>
          </cell>
          <cell r="Q1274">
            <v>1</v>
          </cell>
          <cell r="R1274" t="str">
            <v>lot</v>
          </cell>
          <cell r="T1274">
            <v>400639.235171979</v>
          </cell>
          <cell r="U1274">
            <v>1</v>
          </cell>
          <cell r="V1274">
            <v>0</v>
          </cell>
          <cell r="W1274">
            <v>400639.235171979</v>
          </cell>
          <cell r="X1274">
            <v>0</v>
          </cell>
          <cell r="Y1274">
            <v>0</v>
          </cell>
          <cell r="Z1274">
            <v>400639.235171979</v>
          </cell>
          <cell r="AA1274">
            <v>0</v>
          </cell>
          <cell r="AB1274">
            <v>400639.235171979</v>
          </cell>
          <cell r="AC1274">
            <v>0</v>
          </cell>
          <cell r="AD1274">
            <v>0</v>
          </cell>
          <cell r="AE1274">
            <v>400639.235171979</v>
          </cell>
          <cell r="AF1274">
            <v>0</v>
          </cell>
          <cell r="AG1274">
            <v>0</v>
          </cell>
          <cell r="AH1274">
            <v>0</v>
          </cell>
          <cell r="AI1274">
            <v>0</v>
          </cell>
          <cell r="AJ1274">
            <v>0</v>
          </cell>
          <cell r="AK1274">
            <v>0</v>
          </cell>
          <cell r="AL1274">
            <v>0</v>
          </cell>
        </row>
        <row r="1275">
          <cell r="B1275" t="str">
            <v>SNIES</v>
          </cell>
          <cell r="C1275" t="str">
            <v>B1A</v>
          </cell>
          <cell r="D1275" t="str">
            <v>B1AA</v>
          </cell>
          <cell r="E1275" t="str">
            <v>EP/MALI</v>
          </cell>
          <cell r="F1275" t="str">
            <v>SNIES</v>
          </cell>
          <cell r="G1275">
            <v>24</v>
          </cell>
          <cell r="H1275" t="str">
            <v>EP Mali manuels et guides du primaire</v>
          </cell>
          <cell r="I1275" t="str">
            <v>SNIES</v>
          </cell>
          <cell r="K1275" t="str">
            <v>BAD ED IV</v>
          </cell>
          <cell r="L1275" t="str">
            <v>AOI</v>
          </cell>
          <cell r="N1275">
            <v>1</v>
          </cell>
          <cell r="Q1275">
            <v>1</v>
          </cell>
          <cell r="R1275" t="str">
            <v>lot</v>
          </cell>
          <cell r="T1275">
            <v>400639.235171979</v>
          </cell>
          <cell r="U1275">
            <v>1</v>
          </cell>
          <cell r="V1275">
            <v>0</v>
          </cell>
          <cell r="W1275">
            <v>400639.235171979</v>
          </cell>
          <cell r="X1275">
            <v>0</v>
          </cell>
          <cell r="Y1275">
            <v>0</v>
          </cell>
          <cell r="Z1275">
            <v>400639.235171979</v>
          </cell>
          <cell r="AA1275">
            <v>0</v>
          </cell>
          <cell r="AB1275">
            <v>400639.235171979</v>
          </cell>
          <cell r="AC1275">
            <v>0</v>
          </cell>
          <cell r="AD1275">
            <v>0</v>
          </cell>
          <cell r="AE1275">
            <v>400639.235171979</v>
          </cell>
          <cell r="AF1275">
            <v>0</v>
          </cell>
          <cell r="AG1275">
            <v>0</v>
          </cell>
          <cell r="AH1275">
            <v>0</v>
          </cell>
          <cell r="AI1275">
            <v>0</v>
          </cell>
          <cell r="AJ1275">
            <v>0</v>
          </cell>
          <cell r="AK1275">
            <v>0</v>
          </cell>
          <cell r="AL1275">
            <v>0</v>
          </cell>
        </row>
        <row r="1276">
          <cell r="B1276" t="str">
            <v>SNIES</v>
          </cell>
          <cell r="C1276" t="str">
            <v>B1A</v>
          </cell>
          <cell r="D1276" t="str">
            <v>B1AA</v>
          </cell>
          <cell r="E1276" t="str">
            <v>EP/TOUG</v>
          </cell>
          <cell r="F1276" t="str">
            <v>SNIES</v>
          </cell>
          <cell r="G1276">
            <v>24</v>
          </cell>
          <cell r="H1276" t="str">
            <v>EP Tougué manuels et guides du primaire</v>
          </cell>
          <cell r="I1276" t="str">
            <v>SNIES</v>
          </cell>
          <cell r="K1276" t="str">
            <v>BAD ED IV</v>
          </cell>
          <cell r="L1276" t="str">
            <v>AOI</v>
          </cell>
          <cell r="N1276">
            <v>1</v>
          </cell>
          <cell r="Q1276">
            <v>1</v>
          </cell>
          <cell r="R1276" t="str">
            <v>lot</v>
          </cell>
          <cell r="T1276">
            <v>400639.235171979</v>
          </cell>
          <cell r="U1276">
            <v>1</v>
          </cell>
          <cell r="V1276">
            <v>0</v>
          </cell>
          <cell r="W1276">
            <v>400639.235171979</v>
          </cell>
          <cell r="X1276">
            <v>0</v>
          </cell>
          <cell r="Y1276">
            <v>0</v>
          </cell>
          <cell r="Z1276">
            <v>400639.235171979</v>
          </cell>
          <cell r="AA1276">
            <v>0</v>
          </cell>
          <cell r="AB1276">
            <v>400639.235171979</v>
          </cell>
          <cell r="AC1276">
            <v>0</v>
          </cell>
          <cell r="AD1276">
            <v>0</v>
          </cell>
          <cell r="AE1276">
            <v>400639.235171979</v>
          </cell>
          <cell r="AF1276">
            <v>0</v>
          </cell>
          <cell r="AG1276">
            <v>0</v>
          </cell>
          <cell r="AH1276">
            <v>0</v>
          </cell>
          <cell r="AI1276">
            <v>0</v>
          </cell>
          <cell r="AJ1276">
            <v>0</v>
          </cell>
          <cell r="AK1276">
            <v>0</v>
          </cell>
          <cell r="AL1276">
            <v>0</v>
          </cell>
        </row>
        <row r="1277">
          <cell r="B1277" t="str">
            <v>SNIES</v>
          </cell>
          <cell r="C1277" t="str">
            <v>B1A</v>
          </cell>
          <cell r="D1277" t="str">
            <v>B1AA</v>
          </cell>
          <cell r="E1277" t="str">
            <v>EP/LABE</v>
          </cell>
          <cell r="F1277" t="str">
            <v>SNIES</v>
          </cell>
          <cell r="G1277">
            <v>24</v>
          </cell>
          <cell r="H1277" t="str">
            <v>EP Labé manuels et guides du primaire</v>
          </cell>
          <cell r="I1277" t="str">
            <v>SNIES</v>
          </cell>
          <cell r="K1277" t="str">
            <v>BAD ED IV</v>
          </cell>
          <cell r="L1277" t="str">
            <v>AOI</v>
          </cell>
          <cell r="N1277">
            <v>1</v>
          </cell>
          <cell r="Q1277">
            <v>1</v>
          </cell>
          <cell r="R1277" t="str">
            <v>lot</v>
          </cell>
          <cell r="T1277">
            <v>400639.235171979</v>
          </cell>
          <cell r="U1277">
            <v>1</v>
          </cell>
          <cell r="V1277">
            <v>0</v>
          </cell>
          <cell r="W1277">
            <v>400639.235171979</v>
          </cell>
          <cell r="X1277">
            <v>0</v>
          </cell>
          <cell r="Y1277">
            <v>0</v>
          </cell>
          <cell r="Z1277">
            <v>400639.235171979</v>
          </cell>
          <cell r="AA1277">
            <v>0</v>
          </cell>
          <cell r="AB1277">
            <v>400639.235171979</v>
          </cell>
          <cell r="AC1277">
            <v>0</v>
          </cell>
          <cell r="AD1277">
            <v>0</v>
          </cell>
          <cell r="AE1277">
            <v>400639.235171979</v>
          </cell>
          <cell r="AF1277">
            <v>0</v>
          </cell>
          <cell r="AG1277">
            <v>0</v>
          </cell>
          <cell r="AH1277">
            <v>0</v>
          </cell>
          <cell r="AI1277">
            <v>0</v>
          </cell>
          <cell r="AJ1277">
            <v>0</v>
          </cell>
          <cell r="AK1277">
            <v>0</v>
          </cell>
          <cell r="AL1277">
            <v>0</v>
          </cell>
        </row>
        <row r="1278">
          <cell r="B1278" t="str">
            <v>SNIES</v>
          </cell>
          <cell r="C1278" t="str">
            <v>B1A</v>
          </cell>
          <cell r="D1278" t="str">
            <v>B1AA</v>
          </cell>
          <cell r="E1278" t="str">
            <v>EP/KOUBI</v>
          </cell>
          <cell r="F1278" t="str">
            <v>SNIES</v>
          </cell>
          <cell r="G1278">
            <v>24</v>
          </cell>
          <cell r="H1278" t="str">
            <v>EP Koubia manuels et guides du primaire</v>
          </cell>
          <cell r="I1278" t="str">
            <v>SNIES</v>
          </cell>
          <cell r="K1278" t="str">
            <v>BAD ED IV</v>
          </cell>
          <cell r="L1278" t="str">
            <v>AOI</v>
          </cell>
          <cell r="N1278">
            <v>1</v>
          </cell>
          <cell r="Q1278">
            <v>1</v>
          </cell>
          <cell r="R1278" t="str">
            <v>lot</v>
          </cell>
          <cell r="T1278">
            <v>400639.235171979</v>
          </cell>
          <cell r="U1278">
            <v>1</v>
          </cell>
          <cell r="V1278">
            <v>0</v>
          </cell>
          <cell r="W1278">
            <v>400639.235171979</v>
          </cell>
          <cell r="X1278">
            <v>0</v>
          </cell>
          <cell r="Y1278">
            <v>0</v>
          </cell>
          <cell r="Z1278">
            <v>400639.235171979</v>
          </cell>
          <cell r="AA1278">
            <v>0</v>
          </cell>
          <cell r="AB1278">
            <v>400639.235171979</v>
          </cell>
          <cell r="AC1278">
            <v>0</v>
          </cell>
          <cell r="AD1278">
            <v>0</v>
          </cell>
          <cell r="AE1278">
            <v>400639.235171979</v>
          </cell>
          <cell r="AF1278">
            <v>0</v>
          </cell>
          <cell r="AG1278">
            <v>0</v>
          </cell>
          <cell r="AH1278">
            <v>0</v>
          </cell>
          <cell r="AI1278">
            <v>0</v>
          </cell>
          <cell r="AJ1278">
            <v>0</v>
          </cell>
          <cell r="AK1278">
            <v>0</v>
          </cell>
          <cell r="AL1278">
            <v>0</v>
          </cell>
        </row>
        <row r="1279">
          <cell r="B1279" t="str">
            <v>SNIES</v>
          </cell>
          <cell r="C1279" t="str">
            <v>B1A</v>
          </cell>
          <cell r="D1279" t="str">
            <v>B1AA</v>
          </cell>
          <cell r="E1279" t="str">
            <v>EP/LELO</v>
          </cell>
          <cell r="F1279" t="str">
            <v>SNIES</v>
          </cell>
          <cell r="G1279">
            <v>24</v>
          </cell>
          <cell r="H1279" t="str">
            <v>EP Lélouma manuels et guides du primaire</v>
          </cell>
          <cell r="I1279" t="str">
            <v>SNIES</v>
          </cell>
          <cell r="K1279" t="str">
            <v>BAD ED IV</v>
          </cell>
          <cell r="L1279" t="str">
            <v>AOI</v>
          </cell>
          <cell r="N1279">
            <v>1</v>
          </cell>
          <cell r="Q1279">
            <v>1</v>
          </cell>
          <cell r="R1279" t="str">
            <v>lot</v>
          </cell>
          <cell r="T1279">
            <v>400639.235171979</v>
          </cell>
          <cell r="U1279">
            <v>1</v>
          </cell>
          <cell r="V1279">
            <v>0</v>
          </cell>
          <cell r="W1279">
            <v>400639.235171979</v>
          </cell>
          <cell r="X1279">
            <v>0</v>
          </cell>
          <cell r="Y1279">
            <v>0</v>
          </cell>
          <cell r="Z1279">
            <v>400639.235171979</v>
          </cell>
          <cell r="AA1279">
            <v>0</v>
          </cell>
          <cell r="AB1279">
            <v>400639.235171979</v>
          </cell>
          <cell r="AC1279">
            <v>0</v>
          </cell>
          <cell r="AD1279">
            <v>0</v>
          </cell>
          <cell r="AE1279">
            <v>400639.235171979</v>
          </cell>
          <cell r="AF1279">
            <v>0</v>
          </cell>
          <cell r="AG1279">
            <v>0</v>
          </cell>
          <cell r="AH1279">
            <v>0</v>
          </cell>
          <cell r="AI1279">
            <v>0</v>
          </cell>
          <cell r="AJ1279">
            <v>0</v>
          </cell>
          <cell r="AK1279">
            <v>0</v>
          </cell>
          <cell r="AL1279">
            <v>0</v>
          </cell>
        </row>
        <row r="1280">
          <cell r="B1280" t="str">
            <v>SNIES</v>
          </cell>
          <cell r="C1280" t="str">
            <v>B1A</v>
          </cell>
          <cell r="D1280" t="str">
            <v>B1AA</v>
          </cell>
          <cell r="E1280" t="str">
            <v>EP/KIND</v>
          </cell>
          <cell r="F1280" t="str">
            <v>SNIES</v>
          </cell>
          <cell r="G1280">
            <v>24</v>
          </cell>
          <cell r="H1280" t="str">
            <v>EP Kindia manuels et guides du primaire</v>
          </cell>
          <cell r="I1280" t="str">
            <v>SNIES</v>
          </cell>
          <cell r="K1280" t="str">
            <v>BAD ED IV</v>
          </cell>
          <cell r="L1280" t="str">
            <v>AOI</v>
          </cell>
          <cell r="N1280">
            <v>1</v>
          </cell>
          <cell r="Q1280">
            <v>1</v>
          </cell>
          <cell r="R1280" t="str">
            <v>lot</v>
          </cell>
          <cell r="T1280">
            <v>400639.235171979</v>
          </cell>
          <cell r="U1280">
            <v>1</v>
          </cell>
          <cell r="V1280">
            <v>0</v>
          </cell>
          <cell r="W1280">
            <v>400639.235171979</v>
          </cell>
          <cell r="X1280">
            <v>0</v>
          </cell>
          <cell r="Y1280">
            <v>0</v>
          </cell>
          <cell r="Z1280">
            <v>400639.235171979</v>
          </cell>
          <cell r="AA1280">
            <v>0</v>
          </cell>
          <cell r="AB1280">
            <v>400639.235171979</v>
          </cell>
          <cell r="AC1280">
            <v>0</v>
          </cell>
          <cell r="AD1280">
            <v>0</v>
          </cell>
          <cell r="AE1280">
            <v>400639.235171979</v>
          </cell>
          <cell r="AF1280">
            <v>0</v>
          </cell>
          <cell r="AG1280">
            <v>0</v>
          </cell>
          <cell r="AH1280">
            <v>0</v>
          </cell>
          <cell r="AI1280">
            <v>0</v>
          </cell>
          <cell r="AJ1280">
            <v>0</v>
          </cell>
          <cell r="AK1280">
            <v>0</v>
          </cell>
          <cell r="AL1280">
            <v>0</v>
          </cell>
        </row>
        <row r="1281">
          <cell r="B1281" t="str">
            <v>SNIES</v>
          </cell>
          <cell r="C1281" t="str">
            <v>B1A</v>
          </cell>
          <cell r="D1281" t="str">
            <v>B1AA</v>
          </cell>
          <cell r="E1281" t="str">
            <v>EP/TELI</v>
          </cell>
          <cell r="F1281" t="str">
            <v>SNIES</v>
          </cell>
          <cell r="G1281">
            <v>24</v>
          </cell>
          <cell r="H1281" t="str">
            <v>EP Télimélé manuels et guides du primaire</v>
          </cell>
          <cell r="I1281" t="str">
            <v>SNIES</v>
          </cell>
          <cell r="K1281" t="str">
            <v>BAD ED IV</v>
          </cell>
          <cell r="L1281" t="str">
            <v>AOI</v>
          </cell>
          <cell r="N1281">
            <v>1</v>
          </cell>
          <cell r="Q1281">
            <v>1</v>
          </cell>
          <cell r="R1281" t="str">
            <v>lot</v>
          </cell>
          <cell r="T1281">
            <v>400639.235171979</v>
          </cell>
          <cell r="U1281">
            <v>1</v>
          </cell>
          <cell r="V1281">
            <v>0</v>
          </cell>
          <cell r="W1281">
            <v>400639.235171979</v>
          </cell>
          <cell r="X1281">
            <v>0</v>
          </cell>
          <cell r="Y1281">
            <v>0</v>
          </cell>
          <cell r="Z1281">
            <v>400639.235171979</v>
          </cell>
          <cell r="AA1281">
            <v>0</v>
          </cell>
          <cell r="AB1281">
            <v>400639.235171979</v>
          </cell>
          <cell r="AC1281">
            <v>0</v>
          </cell>
          <cell r="AD1281">
            <v>0</v>
          </cell>
          <cell r="AE1281">
            <v>400639.235171979</v>
          </cell>
          <cell r="AF1281">
            <v>0</v>
          </cell>
          <cell r="AG1281">
            <v>0</v>
          </cell>
          <cell r="AH1281">
            <v>0</v>
          </cell>
          <cell r="AI1281">
            <v>0</v>
          </cell>
          <cell r="AJ1281">
            <v>0</v>
          </cell>
          <cell r="AK1281">
            <v>0</v>
          </cell>
          <cell r="AL1281">
            <v>0</v>
          </cell>
        </row>
        <row r="1282">
          <cell r="B1282" t="str">
            <v>SNIES</v>
          </cell>
          <cell r="C1282" t="str">
            <v>B1A</v>
          </cell>
          <cell r="D1282" t="str">
            <v>B1AA</v>
          </cell>
          <cell r="E1282" t="str">
            <v>EP/COYA</v>
          </cell>
          <cell r="F1282" t="str">
            <v>SNIES</v>
          </cell>
          <cell r="G1282">
            <v>24</v>
          </cell>
          <cell r="H1282" t="str">
            <v>EP Coyah manuels et guides du primaire</v>
          </cell>
          <cell r="I1282" t="str">
            <v>SNIES</v>
          </cell>
          <cell r="K1282" t="str">
            <v>BAD ED IV</v>
          </cell>
          <cell r="L1282" t="str">
            <v>AOI</v>
          </cell>
          <cell r="N1282">
            <v>1</v>
          </cell>
          <cell r="Q1282">
            <v>1</v>
          </cell>
          <cell r="R1282" t="str">
            <v>lot</v>
          </cell>
          <cell r="T1282">
            <v>400639.235171979</v>
          </cell>
          <cell r="U1282">
            <v>1</v>
          </cell>
          <cell r="V1282">
            <v>0</v>
          </cell>
          <cell r="W1282">
            <v>400639.235171979</v>
          </cell>
          <cell r="X1282">
            <v>0</v>
          </cell>
          <cell r="Y1282">
            <v>0</v>
          </cell>
          <cell r="Z1282">
            <v>400639.235171979</v>
          </cell>
          <cell r="AA1282">
            <v>0</v>
          </cell>
          <cell r="AB1282">
            <v>400639.235171979</v>
          </cell>
          <cell r="AC1282">
            <v>0</v>
          </cell>
          <cell r="AD1282">
            <v>0</v>
          </cell>
          <cell r="AE1282">
            <v>400639.235171979</v>
          </cell>
          <cell r="AF1282">
            <v>0</v>
          </cell>
          <cell r="AG1282">
            <v>0</v>
          </cell>
          <cell r="AH1282">
            <v>0</v>
          </cell>
          <cell r="AI1282">
            <v>0</v>
          </cell>
          <cell r="AJ1282">
            <v>0</v>
          </cell>
          <cell r="AK1282">
            <v>0</v>
          </cell>
          <cell r="AL1282">
            <v>0</v>
          </cell>
        </row>
        <row r="1283">
          <cell r="B1283" t="str">
            <v>SNIES</v>
          </cell>
          <cell r="C1283" t="str">
            <v>B1A</v>
          </cell>
          <cell r="D1283" t="str">
            <v>B1AA</v>
          </cell>
          <cell r="E1283" t="str">
            <v>EP/FORE</v>
          </cell>
          <cell r="F1283" t="str">
            <v>SNIES</v>
          </cell>
          <cell r="G1283">
            <v>24</v>
          </cell>
          <cell r="H1283" t="str">
            <v>EP Forécariah manuels et guides du primaire</v>
          </cell>
          <cell r="I1283" t="str">
            <v>SNIES</v>
          </cell>
          <cell r="K1283" t="str">
            <v>BAD ED IV</v>
          </cell>
          <cell r="L1283" t="str">
            <v>AOI</v>
          </cell>
          <cell r="N1283">
            <v>1</v>
          </cell>
          <cell r="Q1283">
            <v>1</v>
          </cell>
          <cell r="R1283" t="str">
            <v>lot</v>
          </cell>
          <cell r="T1283">
            <v>400639.235171979</v>
          </cell>
          <cell r="U1283">
            <v>1</v>
          </cell>
          <cell r="V1283">
            <v>0</v>
          </cell>
          <cell r="W1283">
            <v>400639.235171979</v>
          </cell>
          <cell r="X1283">
            <v>0</v>
          </cell>
          <cell r="Y1283">
            <v>0</v>
          </cell>
          <cell r="Z1283">
            <v>400639.235171979</v>
          </cell>
          <cell r="AA1283">
            <v>0</v>
          </cell>
          <cell r="AB1283">
            <v>400639.235171979</v>
          </cell>
          <cell r="AC1283">
            <v>0</v>
          </cell>
          <cell r="AD1283">
            <v>0</v>
          </cell>
          <cell r="AE1283">
            <v>400639.235171979</v>
          </cell>
          <cell r="AF1283">
            <v>0</v>
          </cell>
          <cell r="AG1283">
            <v>0</v>
          </cell>
          <cell r="AH1283">
            <v>0</v>
          </cell>
          <cell r="AI1283">
            <v>0</v>
          </cell>
          <cell r="AJ1283">
            <v>0</v>
          </cell>
          <cell r="AK1283">
            <v>0</v>
          </cell>
          <cell r="AL1283">
            <v>0</v>
          </cell>
        </row>
        <row r="1284">
          <cell r="B1284" t="str">
            <v>SNIES</v>
          </cell>
          <cell r="C1284" t="str">
            <v>B1A</v>
          </cell>
          <cell r="D1284" t="str">
            <v>B1AA</v>
          </cell>
          <cell r="E1284" t="str">
            <v>EP/DUBR</v>
          </cell>
          <cell r="F1284" t="str">
            <v>SNIES</v>
          </cell>
          <cell r="G1284">
            <v>24</v>
          </cell>
          <cell r="H1284" t="str">
            <v>EP Dubréka manuels et guides du primaire</v>
          </cell>
          <cell r="I1284" t="str">
            <v>SNIES</v>
          </cell>
          <cell r="K1284" t="str">
            <v>BAD ED IV</v>
          </cell>
          <cell r="L1284" t="str">
            <v>AOI</v>
          </cell>
          <cell r="N1284">
            <v>1</v>
          </cell>
          <cell r="Q1284">
            <v>1</v>
          </cell>
          <cell r="R1284" t="str">
            <v>lot</v>
          </cell>
          <cell r="T1284">
            <v>400639.235171979</v>
          </cell>
          <cell r="U1284">
            <v>1</v>
          </cell>
          <cell r="V1284">
            <v>0</v>
          </cell>
          <cell r="W1284">
            <v>400639.235171979</v>
          </cell>
          <cell r="X1284">
            <v>0</v>
          </cell>
          <cell r="Y1284">
            <v>0</v>
          </cell>
          <cell r="Z1284">
            <v>400639.235171979</v>
          </cell>
          <cell r="AA1284">
            <v>0</v>
          </cell>
          <cell r="AB1284">
            <v>400639.235171979</v>
          </cell>
          <cell r="AC1284">
            <v>0</v>
          </cell>
          <cell r="AD1284">
            <v>0</v>
          </cell>
          <cell r="AE1284">
            <v>400639.235171979</v>
          </cell>
          <cell r="AF1284">
            <v>0</v>
          </cell>
          <cell r="AG1284">
            <v>0</v>
          </cell>
          <cell r="AH1284">
            <v>0</v>
          </cell>
          <cell r="AI1284">
            <v>0</v>
          </cell>
          <cell r="AJ1284">
            <v>0</v>
          </cell>
          <cell r="AK1284">
            <v>0</v>
          </cell>
          <cell r="AL1284">
            <v>0</v>
          </cell>
        </row>
        <row r="1285">
          <cell r="B1285" t="str">
            <v>SNIES</v>
          </cell>
          <cell r="C1285" t="str">
            <v>B1A</v>
          </cell>
          <cell r="D1285" t="str">
            <v>B1AA</v>
          </cell>
          <cell r="E1285" t="str">
            <v>EP/BOKE</v>
          </cell>
          <cell r="F1285" t="str">
            <v>SNIES</v>
          </cell>
          <cell r="G1285">
            <v>24</v>
          </cell>
          <cell r="H1285" t="str">
            <v>EP Boké manuels et guides du primaire</v>
          </cell>
          <cell r="I1285" t="str">
            <v>SNIES</v>
          </cell>
          <cell r="K1285" t="str">
            <v>BAD ED IV</v>
          </cell>
          <cell r="L1285" t="str">
            <v>AOI</v>
          </cell>
          <cell r="N1285">
            <v>1</v>
          </cell>
          <cell r="Q1285">
            <v>1</v>
          </cell>
          <cell r="R1285" t="str">
            <v>lot</v>
          </cell>
          <cell r="T1285">
            <v>400639.235171979</v>
          </cell>
          <cell r="U1285">
            <v>1</v>
          </cell>
          <cell r="V1285">
            <v>0</v>
          </cell>
          <cell r="W1285">
            <v>400639.235171979</v>
          </cell>
          <cell r="X1285">
            <v>0</v>
          </cell>
          <cell r="Y1285">
            <v>0</v>
          </cell>
          <cell r="Z1285">
            <v>400639.235171979</v>
          </cell>
          <cell r="AA1285">
            <v>0</v>
          </cell>
          <cell r="AB1285">
            <v>400639.235171979</v>
          </cell>
          <cell r="AC1285">
            <v>0</v>
          </cell>
          <cell r="AD1285">
            <v>0</v>
          </cell>
          <cell r="AE1285">
            <v>400639.235171979</v>
          </cell>
          <cell r="AF1285">
            <v>0</v>
          </cell>
          <cell r="AG1285">
            <v>0</v>
          </cell>
          <cell r="AH1285">
            <v>0</v>
          </cell>
          <cell r="AI1285">
            <v>0</v>
          </cell>
          <cell r="AJ1285">
            <v>0</v>
          </cell>
          <cell r="AK1285">
            <v>0</v>
          </cell>
          <cell r="AL1285">
            <v>0</v>
          </cell>
        </row>
        <row r="1286">
          <cell r="B1286" t="str">
            <v>SNIES</v>
          </cell>
          <cell r="C1286" t="str">
            <v>B1A</v>
          </cell>
          <cell r="D1286" t="str">
            <v>B1AA</v>
          </cell>
          <cell r="E1286" t="str">
            <v>EP/BOFF</v>
          </cell>
          <cell r="F1286" t="str">
            <v>SNIES</v>
          </cell>
          <cell r="G1286">
            <v>24</v>
          </cell>
          <cell r="H1286" t="str">
            <v>EP Boffa manuels et guides du primaire</v>
          </cell>
          <cell r="I1286" t="str">
            <v>SNIES</v>
          </cell>
          <cell r="K1286" t="str">
            <v>BAD ED IV</v>
          </cell>
          <cell r="L1286" t="str">
            <v>AOI</v>
          </cell>
          <cell r="N1286">
            <v>1</v>
          </cell>
          <cell r="Q1286">
            <v>1</v>
          </cell>
          <cell r="R1286" t="str">
            <v>lot</v>
          </cell>
          <cell r="T1286">
            <v>400639.235171979</v>
          </cell>
          <cell r="U1286">
            <v>1</v>
          </cell>
          <cell r="V1286">
            <v>0</v>
          </cell>
          <cell r="W1286">
            <v>400639.235171979</v>
          </cell>
          <cell r="X1286">
            <v>0</v>
          </cell>
          <cell r="Y1286">
            <v>0</v>
          </cell>
          <cell r="Z1286">
            <v>400639.235171979</v>
          </cell>
          <cell r="AA1286">
            <v>0</v>
          </cell>
          <cell r="AB1286">
            <v>400639.235171979</v>
          </cell>
          <cell r="AC1286">
            <v>0</v>
          </cell>
          <cell r="AD1286">
            <v>0</v>
          </cell>
          <cell r="AE1286">
            <v>400639.235171979</v>
          </cell>
          <cell r="AF1286">
            <v>0</v>
          </cell>
          <cell r="AG1286">
            <v>0</v>
          </cell>
          <cell r="AH1286">
            <v>0</v>
          </cell>
          <cell r="AI1286">
            <v>0</v>
          </cell>
          <cell r="AJ1286">
            <v>0</v>
          </cell>
          <cell r="AK1286">
            <v>0</v>
          </cell>
          <cell r="AL1286">
            <v>0</v>
          </cell>
        </row>
        <row r="1287">
          <cell r="B1287" t="str">
            <v>SNIES</v>
          </cell>
          <cell r="C1287" t="str">
            <v>B1A</v>
          </cell>
          <cell r="D1287" t="str">
            <v>B1AA</v>
          </cell>
          <cell r="E1287" t="str">
            <v>EP/FRIA</v>
          </cell>
          <cell r="F1287" t="str">
            <v>SNIES</v>
          </cell>
          <cell r="G1287">
            <v>24</v>
          </cell>
          <cell r="H1287" t="str">
            <v>EP Fria manuels et guides du primaire</v>
          </cell>
          <cell r="I1287" t="str">
            <v>SNIES</v>
          </cell>
          <cell r="K1287" t="str">
            <v>BAD ED IV</v>
          </cell>
          <cell r="L1287" t="str">
            <v>AOI</v>
          </cell>
          <cell r="N1287">
            <v>1</v>
          </cell>
          <cell r="Q1287">
            <v>1</v>
          </cell>
          <cell r="R1287" t="str">
            <v>lot</v>
          </cell>
          <cell r="T1287">
            <v>400639.235171979</v>
          </cell>
          <cell r="U1287">
            <v>1</v>
          </cell>
          <cell r="V1287">
            <v>0</v>
          </cell>
          <cell r="W1287">
            <v>400639.235171979</v>
          </cell>
          <cell r="X1287">
            <v>0</v>
          </cell>
          <cell r="Y1287">
            <v>0</v>
          </cell>
          <cell r="Z1287">
            <v>400639.235171979</v>
          </cell>
          <cell r="AA1287">
            <v>0</v>
          </cell>
          <cell r="AB1287">
            <v>400639.235171979</v>
          </cell>
          <cell r="AC1287">
            <v>0</v>
          </cell>
          <cell r="AD1287">
            <v>0</v>
          </cell>
          <cell r="AE1287">
            <v>400639.235171979</v>
          </cell>
          <cell r="AF1287">
            <v>0</v>
          </cell>
          <cell r="AG1287">
            <v>0</v>
          </cell>
          <cell r="AH1287">
            <v>0</v>
          </cell>
          <cell r="AI1287">
            <v>0</v>
          </cell>
          <cell r="AJ1287">
            <v>0</v>
          </cell>
          <cell r="AK1287">
            <v>0</v>
          </cell>
          <cell r="AL1287">
            <v>0</v>
          </cell>
        </row>
        <row r="1288">
          <cell r="B1288" t="str">
            <v>SNIES</v>
          </cell>
          <cell r="C1288" t="str">
            <v>B1A</v>
          </cell>
          <cell r="D1288" t="str">
            <v>B1AA</v>
          </cell>
          <cell r="E1288" t="str">
            <v>EP/GAOU</v>
          </cell>
          <cell r="F1288" t="str">
            <v>SNIES</v>
          </cell>
          <cell r="G1288">
            <v>24</v>
          </cell>
          <cell r="H1288" t="str">
            <v>EP Gaoual manuels et guides du primaire</v>
          </cell>
          <cell r="I1288" t="str">
            <v>SNIES</v>
          </cell>
          <cell r="K1288" t="str">
            <v>BAD ED IV</v>
          </cell>
          <cell r="L1288" t="str">
            <v>AOI</v>
          </cell>
          <cell r="N1288">
            <v>1</v>
          </cell>
          <cell r="Q1288">
            <v>1</v>
          </cell>
          <cell r="R1288" t="str">
            <v>lot</v>
          </cell>
          <cell r="T1288">
            <v>400639.235171979</v>
          </cell>
          <cell r="U1288">
            <v>1</v>
          </cell>
          <cell r="V1288">
            <v>0</v>
          </cell>
          <cell r="W1288">
            <v>400639.235171979</v>
          </cell>
          <cell r="X1288">
            <v>0</v>
          </cell>
          <cell r="Y1288">
            <v>0</v>
          </cell>
          <cell r="Z1288">
            <v>400639.235171979</v>
          </cell>
          <cell r="AA1288">
            <v>0</v>
          </cell>
          <cell r="AB1288">
            <v>400639.235171979</v>
          </cell>
          <cell r="AC1288">
            <v>0</v>
          </cell>
          <cell r="AD1288">
            <v>0</v>
          </cell>
          <cell r="AE1288">
            <v>400639.235171979</v>
          </cell>
          <cell r="AF1288">
            <v>0</v>
          </cell>
          <cell r="AG1288">
            <v>0</v>
          </cell>
          <cell r="AH1288">
            <v>0</v>
          </cell>
          <cell r="AI1288">
            <v>0</v>
          </cell>
          <cell r="AJ1288">
            <v>0</v>
          </cell>
          <cell r="AK1288">
            <v>0</v>
          </cell>
          <cell r="AL1288">
            <v>0</v>
          </cell>
        </row>
        <row r="1289">
          <cell r="B1289" t="str">
            <v>SNIES</v>
          </cell>
          <cell r="C1289" t="str">
            <v>B1A</v>
          </cell>
          <cell r="D1289" t="str">
            <v>B1AA</v>
          </cell>
          <cell r="E1289" t="str">
            <v>EP/KOUN</v>
          </cell>
          <cell r="F1289" t="str">
            <v>SNIES</v>
          </cell>
          <cell r="G1289">
            <v>24</v>
          </cell>
          <cell r="H1289" t="str">
            <v>EP Koundara manuels et guides du primaire</v>
          </cell>
          <cell r="I1289" t="str">
            <v>SNIES</v>
          </cell>
          <cell r="K1289" t="str">
            <v>BAD ED IV</v>
          </cell>
          <cell r="L1289" t="str">
            <v>AOI</v>
          </cell>
          <cell r="N1289">
            <v>1</v>
          </cell>
          <cell r="Q1289">
            <v>1</v>
          </cell>
          <cell r="R1289" t="str">
            <v>lot</v>
          </cell>
          <cell r="T1289">
            <v>400639.235171979</v>
          </cell>
          <cell r="U1289">
            <v>1</v>
          </cell>
          <cell r="V1289">
            <v>0</v>
          </cell>
          <cell r="W1289">
            <v>400639.235171979</v>
          </cell>
          <cell r="X1289">
            <v>0</v>
          </cell>
          <cell r="Y1289">
            <v>0</v>
          </cell>
          <cell r="Z1289">
            <v>400639.235171979</v>
          </cell>
          <cell r="AA1289">
            <v>0</v>
          </cell>
          <cell r="AB1289">
            <v>400639.235171979</v>
          </cell>
          <cell r="AC1289">
            <v>0</v>
          </cell>
          <cell r="AD1289">
            <v>0</v>
          </cell>
          <cell r="AE1289">
            <v>400639.235171979</v>
          </cell>
          <cell r="AF1289">
            <v>0</v>
          </cell>
          <cell r="AG1289">
            <v>0</v>
          </cell>
          <cell r="AH1289">
            <v>0</v>
          </cell>
          <cell r="AI1289">
            <v>0</v>
          </cell>
          <cell r="AJ1289">
            <v>0</v>
          </cell>
          <cell r="AK1289">
            <v>0</v>
          </cell>
          <cell r="AL1289">
            <v>0</v>
          </cell>
        </row>
        <row r="1290">
          <cell r="B1290" t="str">
            <v>SNIES</v>
          </cell>
          <cell r="C1290" t="str">
            <v>B1A</v>
          </cell>
          <cell r="D1290" t="str">
            <v>B1AK</v>
          </cell>
          <cell r="E1290" t="str">
            <v>EP/NZER</v>
          </cell>
          <cell r="F1290" t="str">
            <v>SNIES</v>
          </cell>
          <cell r="G1290">
            <v>24</v>
          </cell>
          <cell r="H1290" t="str">
            <v>EP Nzérékoré fournitures scolaires filles défavorisées</v>
          </cell>
          <cell r="I1290" t="str">
            <v>SNIES</v>
          </cell>
          <cell r="K1290" t="str">
            <v>BAD ED IV</v>
          </cell>
          <cell r="L1290" t="str">
            <v>AOI</v>
          </cell>
          <cell r="M1290">
            <v>1</v>
          </cell>
          <cell r="N1290">
            <v>1</v>
          </cell>
          <cell r="O1290">
            <v>1</v>
          </cell>
          <cell r="P1290">
            <v>1</v>
          </cell>
          <cell r="Q1290">
            <v>4</v>
          </cell>
          <cell r="R1290" t="str">
            <v>lot</v>
          </cell>
          <cell r="T1290">
            <v>7464.4854065897725</v>
          </cell>
          <cell r="U1290">
            <v>1</v>
          </cell>
          <cell r="V1290">
            <v>7464.4854065897725</v>
          </cell>
          <cell r="W1290">
            <v>7464.4854065897725</v>
          </cell>
          <cell r="X1290">
            <v>7464.4854065897725</v>
          </cell>
          <cell r="Y1290">
            <v>7464.4854065897725</v>
          </cell>
          <cell r="Z1290">
            <v>29857.94162635909</v>
          </cell>
          <cell r="AA1290">
            <v>7464.4854065897725</v>
          </cell>
          <cell r="AB1290">
            <v>7464.4854065897725</v>
          </cell>
          <cell r="AC1290">
            <v>7464.4854065897725</v>
          </cell>
          <cell r="AD1290">
            <v>7464.4854065897725</v>
          </cell>
          <cell r="AE1290">
            <v>29857.94162635909</v>
          </cell>
          <cell r="AF1290">
            <v>0</v>
          </cell>
          <cell r="AG1290">
            <v>0</v>
          </cell>
          <cell r="AH1290">
            <v>0</v>
          </cell>
          <cell r="AI1290">
            <v>0</v>
          </cell>
          <cell r="AJ1290">
            <v>0</v>
          </cell>
          <cell r="AK1290">
            <v>0</v>
          </cell>
          <cell r="AL1290">
            <v>0</v>
          </cell>
        </row>
        <row r="1291">
          <cell r="B1291" t="str">
            <v>SNIES</v>
          </cell>
          <cell r="C1291" t="str">
            <v>B1A</v>
          </cell>
          <cell r="D1291" t="str">
            <v>B1AK</v>
          </cell>
          <cell r="E1291" t="str">
            <v>EP/MACE</v>
          </cell>
          <cell r="F1291" t="str">
            <v>SNIES</v>
          </cell>
          <cell r="G1291">
            <v>24</v>
          </cell>
          <cell r="H1291" t="str">
            <v>EP Macenta fournitures scolaires filles défavorisées</v>
          </cell>
          <cell r="I1291" t="str">
            <v>SNIES</v>
          </cell>
          <cell r="K1291" t="str">
            <v>BAD ED IV</v>
          </cell>
          <cell r="L1291" t="str">
            <v>AOI</v>
          </cell>
          <cell r="M1291">
            <v>1</v>
          </cell>
          <cell r="N1291">
            <v>1</v>
          </cell>
          <cell r="O1291">
            <v>1</v>
          </cell>
          <cell r="P1291">
            <v>1</v>
          </cell>
          <cell r="Q1291">
            <v>4</v>
          </cell>
          <cell r="R1291" t="str">
            <v>lot</v>
          </cell>
          <cell r="T1291">
            <v>7464.4854065897725</v>
          </cell>
          <cell r="U1291">
            <v>1</v>
          </cell>
          <cell r="V1291">
            <v>7464.4854065897725</v>
          </cell>
          <cell r="W1291">
            <v>7464.4854065897725</v>
          </cell>
          <cell r="X1291">
            <v>7464.4854065897725</v>
          </cell>
          <cell r="Y1291">
            <v>7464.4854065897725</v>
          </cell>
          <cell r="Z1291">
            <v>29857.94162635909</v>
          </cell>
          <cell r="AA1291">
            <v>7464.4854065897725</v>
          </cell>
          <cell r="AB1291">
            <v>7464.4854065897725</v>
          </cell>
          <cell r="AC1291">
            <v>7464.4854065897725</v>
          </cell>
          <cell r="AD1291">
            <v>7464.4854065897725</v>
          </cell>
          <cell r="AE1291">
            <v>29857.94162635909</v>
          </cell>
          <cell r="AF1291">
            <v>0</v>
          </cell>
          <cell r="AG1291">
            <v>0</v>
          </cell>
          <cell r="AH1291">
            <v>0</v>
          </cell>
          <cell r="AI1291">
            <v>0</v>
          </cell>
          <cell r="AJ1291">
            <v>0</v>
          </cell>
          <cell r="AK1291">
            <v>0</v>
          </cell>
          <cell r="AL1291">
            <v>0</v>
          </cell>
        </row>
        <row r="1292">
          <cell r="B1292" t="str">
            <v>SNIES</v>
          </cell>
          <cell r="C1292" t="str">
            <v>B1A</v>
          </cell>
          <cell r="D1292" t="str">
            <v>B1AK</v>
          </cell>
          <cell r="E1292" t="str">
            <v>EP/GUEC</v>
          </cell>
          <cell r="F1292" t="str">
            <v>SNIES</v>
          </cell>
          <cell r="G1292">
            <v>24</v>
          </cell>
          <cell r="H1292" t="str">
            <v>EP Guéckédou fournitures scolaires filles défavorisées</v>
          </cell>
          <cell r="I1292" t="str">
            <v>SNIES</v>
          </cell>
          <cell r="K1292" t="str">
            <v>BAD ED IV</v>
          </cell>
          <cell r="L1292" t="str">
            <v>AOI</v>
          </cell>
          <cell r="M1292">
            <v>1</v>
          </cell>
          <cell r="N1292">
            <v>1</v>
          </cell>
          <cell r="O1292">
            <v>1</v>
          </cell>
          <cell r="P1292">
            <v>1</v>
          </cell>
          <cell r="Q1292">
            <v>4</v>
          </cell>
          <cell r="R1292" t="str">
            <v>lot</v>
          </cell>
          <cell r="T1292">
            <v>7464.4854065897725</v>
          </cell>
          <cell r="U1292">
            <v>1</v>
          </cell>
          <cell r="V1292">
            <v>7464.4854065897725</v>
          </cell>
          <cell r="W1292">
            <v>7464.4854065897725</v>
          </cell>
          <cell r="X1292">
            <v>7464.4854065897725</v>
          </cell>
          <cell r="Y1292">
            <v>7464.4854065897725</v>
          </cell>
          <cell r="Z1292">
            <v>29857.94162635909</v>
          </cell>
          <cell r="AA1292">
            <v>7464.4854065897725</v>
          </cell>
          <cell r="AB1292">
            <v>7464.4854065897725</v>
          </cell>
          <cell r="AC1292">
            <v>7464.4854065897725</v>
          </cell>
          <cell r="AD1292">
            <v>7464.4854065897725</v>
          </cell>
          <cell r="AE1292">
            <v>29857.94162635909</v>
          </cell>
          <cell r="AF1292">
            <v>0</v>
          </cell>
          <cell r="AG1292">
            <v>0</v>
          </cell>
          <cell r="AH1292">
            <v>0</v>
          </cell>
          <cell r="AI1292">
            <v>0</v>
          </cell>
          <cell r="AJ1292">
            <v>0</v>
          </cell>
          <cell r="AK1292">
            <v>0</v>
          </cell>
          <cell r="AL1292">
            <v>0</v>
          </cell>
        </row>
        <row r="1293">
          <cell r="B1293" t="str">
            <v>SNIES</v>
          </cell>
          <cell r="C1293" t="str">
            <v>B1A</v>
          </cell>
          <cell r="D1293" t="str">
            <v>B1AK</v>
          </cell>
          <cell r="E1293" t="str">
            <v>EP/LOLA</v>
          </cell>
          <cell r="F1293" t="str">
            <v>SNIES</v>
          </cell>
          <cell r="G1293">
            <v>24</v>
          </cell>
          <cell r="H1293" t="str">
            <v>EP Lola fournitures scolaires filles défavorisées</v>
          </cell>
          <cell r="I1293" t="str">
            <v>SNIES</v>
          </cell>
          <cell r="K1293" t="str">
            <v>BAD ED IV</v>
          </cell>
          <cell r="L1293" t="str">
            <v>AOI</v>
          </cell>
          <cell r="M1293">
            <v>1</v>
          </cell>
          <cell r="N1293">
            <v>1</v>
          </cell>
          <cell r="O1293">
            <v>1</v>
          </cell>
          <cell r="P1293">
            <v>1</v>
          </cell>
          <cell r="Q1293">
            <v>4</v>
          </cell>
          <cell r="R1293" t="str">
            <v>lot</v>
          </cell>
          <cell r="T1293">
            <v>7464.4854065897725</v>
          </cell>
          <cell r="U1293">
            <v>1</v>
          </cell>
          <cell r="V1293">
            <v>7464.4854065897725</v>
          </cell>
          <cell r="W1293">
            <v>7464.4854065897725</v>
          </cell>
          <cell r="X1293">
            <v>7464.4854065897725</v>
          </cell>
          <cell r="Y1293">
            <v>7464.4854065897725</v>
          </cell>
          <cell r="Z1293">
            <v>29857.94162635909</v>
          </cell>
          <cell r="AA1293">
            <v>7464.4854065897725</v>
          </cell>
          <cell r="AB1293">
            <v>7464.4854065897725</v>
          </cell>
          <cell r="AC1293">
            <v>7464.4854065897725</v>
          </cell>
          <cell r="AD1293">
            <v>7464.4854065897725</v>
          </cell>
          <cell r="AE1293">
            <v>29857.94162635909</v>
          </cell>
          <cell r="AF1293">
            <v>0</v>
          </cell>
          <cell r="AG1293">
            <v>0</v>
          </cell>
          <cell r="AH1293">
            <v>0</v>
          </cell>
          <cell r="AI1293">
            <v>0</v>
          </cell>
          <cell r="AJ1293">
            <v>0</v>
          </cell>
          <cell r="AK1293">
            <v>0</v>
          </cell>
          <cell r="AL1293">
            <v>0</v>
          </cell>
        </row>
        <row r="1294">
          <cell r="B1294" t="str">
            <v>SNIES</v>
          </cell>
          <cell r="C1294" t="str">
            <v>B1A</v>
          </cell>
          <cell r="D1294" t="str">
            <v>B1AK</v>
          </cell>
          <cell r="E1294" t="str">
            <v>EP/BEYL</v>
          </cell>
          <cell r="F1294" t="str">
            <v>SNIES</v>
          </cell>
          <cell r="G1294">
            <v>24</v>
          </cell>
          <cell r="H1294" t="str">
            <v>EP Beyla fournitures scolaires filles défavorisées</v>
          </cell>
          <cell r="I1294" t="str">
            <v>SNIES</v>
          </cell>
          <cell r="K1294" t="str">
            <v>BAD ED IV</v>
          </cell>
          <cell r="L1294" t="str">
            <v>AOI</v>
          </cell>
          <cell r="M1294">
            <v>1</v>
          </cell>
          <cell r="N1294">
            <v>1</v>
          </cell>
          <cell r="O1294">
            <v>1</v>
          </cell>
          <cell r="P1294">
            <v>1</v>
          </cell>
          <cell r="Q1294">
            <v>4</v>
          </cell>
          <cell r="R1294" t="str">
            <v>lot</v>
          </cell>
          <cell r="T1294">
            <v>7464.4854065897725</v>
          </cell>
          <cell r="U1294">
            <v>1</v>
          </cell>
          <cell r="V1294">
            <v>7464.4854065897725</v>
          </cell>
          <cell r="W1294">
            <v>7464.4854065897725</v>
          </cell>
          <cell r="X1294">
            <v>7464.4854065897725</v>
          </cell>
          <cell r="Y1294">
            <v>7464.4854065897725</v>
          </cell>
          <cell r="Z1294">
            <v>29857.94162635909</v>
          </cell>
          <cell r="AA1294">
            <v>7464.4854065897725</v>
          </cell>
          <cell r="AB1294">
            <v>7464.4854065897725</v>
          </cell>
          <cell r="AC1294">
            <v>7464.4854065897725</v>
          </cell>
          <cell r="AD1294">
            <v>7464.4854065897725</v>
          </cell>
          <cell r="AE1294">
            <v>29857.94162635909</v>
          </cell>
          <cell r="AF1294">
            <v>0</v>
          </cell>
          <cell r="AG1294">
            <v>0</v>
          </cell>
          <cell r="AH1294">
            <v>0</v>
          </cell>
          <cell r="AI1294">
            <v>0</v>
          </cell>
          <cell r="AJ1294">
            <v>0</v>
          </cell>
          <cell r="AK1294">
            <v>0</v>
          </cell>
          <cell r="AL1294">
            <v>0</v>
          </cell>
        </row>
        <row r="1295">
          <cell r="B1295" t="str">
            <v>SNIES</v>
          </cell>
          <cell r="C1295" t="str">
            <v>B1A</v>
          </cell>
          <cell r="D1295" t="str">
            <v>B1AK</v>
          </cell>
          <cell r="E1295" t="str">
            <v>EP/YOMO</v>
          </cell>
          <cell r="F1295" t="str">
            <v>SNIES</v>
          </cell>
          <cell r="G1295">
            <v>24</v>
          </cell>
          <cell r="H1295" t="str">
            <v>EP Yomou fournitures scolaires filles défavorisées</v>
          </cell>
          <cell r="I1295" t="str">
            <v>SNIES</v>
          </cell>
          <cell r="K1295" t="str">
            <v>BAD ED IV</v>
          </cell>
          <cell r="L1295" t="str">
            <v>AOI</v>
          </cell>
          <cell r="M1295">
            <v>1</v>
          </cell>
          <cell r="N1295">
            <v>1</v>
          </cell>
          <cell r="O1295">
            <v>1</v>
          </cell>
          <cell r="P1295">
            <v>1</v>
          </cell>
          <cell r="Q1295">
            <v>4</v>
          </cell>
          <cell r="R1295" t="str">
            <v>lot</v>
          </cell>
          <cell r="T1295">
            <v>7464.4854065897725</v>
          </cell>
          <cell r="U1295">
            <v>1</v>
          </cell>
          <cell r="V1295">
            <v>7464.4854065897725</v>
          </cell>
          <cell r="W1295">
            <v>7464.4854065897725</v>
          </cell>
          <cell r="X1295">
            <v>7464.4854065897725</v>
          </cell>
          <cell r="Y1295">
            <v>7464.4854065897725</v>
          </cell>
          <cell r="Z1295">
            <v>29857.94162635909</v>
          </cell>
          <cell r="AA1295">
            <v>7464.4854065897725</v>
          </cell>
          <cell r="AB1295">
            <v>7464.4854065897725</v>
          </cell>
          <cell r="AC1295">
            <v>7464.4854065897725</v>
          </cell>
          <cell r="AD1295">
            <v>7464.4854065897725</v>
          </cell>
          <cell r="AE1295">
            <v>29857.94162635909</v>
          </cell>
          <cell r="AF1295">
            <v>0</v>
          </cell>
          <cell r="AG1295">
            <v>0</v>
          </cell>
          <cell r="AH1295">
            <v>0</v>
          </cell>
          <cell r="AI1295">
            <v>0</v>
          </cell>
          <cell r="AJ1295">
            <v>0</v>
          </cell>
          <cell r="AK1295">
            <v>0</v>
          </cell>
          <cell r="AL1295">
            <v>0</v>
          </cell>
        </row>
        <row r="1296">
          <cell r="B1296" t="str">
            <v>SNIES</v>
          </cell>
          <cell r="C1296" t="str">
            <v>B1A</v>
          </cell>
          <cell r="D1296" t="str">
            <v>B1AK</v>
          </cell>
          <cell r="E1296" t="str">
            <v>EP/MAMO</v>
          </cell>
          <cell r="F1296" t="str">
            <v>SNIES</v>
          </cell>
          <cell r="G1296">
            <v>24</v>
          </cell>
          <cell r="H1296" t="str">
            <v>EP Mamou fournitures scolaires filles défavorisées</v>
          </cell>
          <cell r="I1296" t="str">
            <v>SNIES</v>
          </cell>
          <cell r="K1296" t="str">
            <v>BAD ED IV</v>
          </cell>
          <cell r="L1296" t="str">
            <v>AOI</v>
          </cell>
          <cell r="M1296">
            <v>1</v>
          </cell>
          <cell r="N1296">
            <v>1</v>
          </cell>
          <cell r="O1296">
            <v>1</v>
          </cell>
          <cell r="P1296">
            <v>1</v>
          </cell>
          <cell r="Q1296">
            <v>4</v>
          </cell>
          <cell r="R1296" t="str">
            <v>lot</v>
          </cell>
          <cell r="T1296">
            <v>7464.4854065897725</v>
          </cell>
          <cell r="U1296">
            <v>1</v>
          </cell>
          <cell r="V1296">
            <v>7464.4854065897725</v>
          </cell>
          <cell r="W1296">
            <v>7464.4854065897725</v>
          </cell>
          <cell r="X1296">
            <v>7464.4854065897725</v>
          </cell>
          <cell r="Y1296">
            <v>7464.4854065897725</v>
          </cell>
          <cell r="Z1296">
            <v>29857.94162635909</v>
          </cell>
          <cell r="AA1296">
            <v>7464.4854065897725</v>
          </cell>
          <cell r="AB1296">
            <v>7464.4854065897725</v>
          </cell>
          <cell r="AC1296">
            <v>7464.4854065897725</v>
          </cell>
          <cell r="AD1296">
            <v>7464.4854065897725</v>
          </cell>
          <cell r="AE1296">
            <v>29857.94162635909</v>
          </cell>
          <cell r="AF1296">
            <v>0</v>
          </cell>
          <cell r="AG1296">
            <v>0</v>
          </cell>
          <cell r="AH1296">
            <v>0</v>
          </cell>
          <cell r="AI1296">
            <v>0</v>
          </cell>
          <cell r="AJ1296">
            <v>0</v>
          </cell>
          <cell r="AK1296">
            <v>0</v>
          </cell>
          <cell r="AL1296">
            <v>0</v>
          </cell>
        </row>
        <row r="1297">
          <cell r="B1297" t="str">
            <v>SNIES</v>
          </cell>
          <cell r="C1297" t="str">
            <v>B1A</v>
          </cell>
          <cell r="D1297" t="str">
            <v>B1AK</v>
          </cell>
          <cell r="E1297" t="str">
            <v>EP/DALA</v>
          </cell>
          <cell r="F1297" t="str">
            <v>SNIES</v>
          </cell>
          <cell r="G1297">
            <v>24</v>
          </cell>
          <cell r="H1297" t="str">
            <v>EP Dalaba fournitures scolaires filles défavorisées</v>
          </cell>
          <cell r="I1297" t="str">
            <v>SNIES</v>
          </cell>
          <cell r="K1297" t="str">
            <v>BAD ED IV</v>
          </cell>
          <cell r="L1297" t="str">
            <v>AOI</v>
          </cell>
          <cell r="M1297">
            <v>1</v>
          </cell>
          <cell r="N1297">
            <v>1</v>
          </cell>
          <cell r="O1297">
            <v>1</v>
          </cell>
          <cell r="P1297">
            <v>1</v>
          </cell>
          <cell r="Q1297">
            <v>4</v>
          </cell>
          <cell r="R1297" t="str">
            <v>lot</v>
          </cell>
          <cell r="T1297">
            <v>7464.4854065897725</v>
          </cell>
          <cell r="U1297">
            <v>1</v>
          </cell>
          <cell r="V1297">
            <v>7464.4854065897725</v>
          </cell>
          <cell r="W1297">
            <v>7464.4854065897725</v>
          </cell>
          <cell r="X1297">
            <v>7464.4854065897725</v>
          </cell>
          <cell r="Y1297">
            <v>7464.4854065897725</v>
          </cell>
          <cell r="Z1297">
            <v>29857.94162635909</v>
          </cell>
          <cell r="AA1297">
            <v>7464.4854065897725</v>
          </cell>
          <cell r="AB1297">
            <v>7464.4854065897725</v>
          </cell>
          <cell r="AC1297">
            <v>7464.4854065897725</v>
          </cell>
          <cell r="AD1297">
            <v>7464.4854065897725</v>
          </cell>
          <cell r="AE1297">
            <v>29857.94162635909</v>
          </cell>
          <cell r="AF1297">
            <v>0</v>
          </cell>
          <cell r="AG1297">
            <v>0</v>
          </cell>
          <cell r="AH1297">
            <v>0</v>
          </cell>
          <cell r="AI1297">
            <v>0</v>
          </cell>
          <cell r="AJ1297">
            <v>0</v>
          </cell>
          <cell r="AK1297">
            <v>0</v>
          </cell>
          <cell r="AL1297">
            <v>0</v>
          </cell>
        </row>
        <row r="1298">
          <cell r="B1298" t="str">
            <v>SNIES</v>
          </cell>
          <cell r="C1298" t="str">
            <v>B1A</v>
          </cell>
          <cell r="D1298" t="str">
            <v>B1AK</v>
          </cell>
          <cell r="E1298" t="str">
            <v>EP/PITA</v>
          </cell>
          <cell r="F1298" t="str">
            <v>SNIES</v>
          </cell>
          <cell r="G1298">
            <v>24</v>
          </cell>
          <cell r="H1298" t="str">
            <v>EP Pita fournitures scolaires filles défavorisées</v>
          </cell>
          <cell r="I1298" t="str">
            <v>SNIES</v>
          </cell>
          <cell r="K1298" t="str">
            <v>BAD ED IV</v>
          </cell>
          <cell r="L1298" t="str">
            <v>AOI</v>
          </cell>
          <cell r="M1298">
            <v>1</v>
          </cell>
          <cell r="N1298">
            <v>1</v>
          </cell>
          <cell r="O1298">
            <v>1</v>
          </cell>
          <cell r="P1298">
            <v>1</v>
          </cell>
          <cell r="Q1298">
            <v>4</v>
          </cell>
          <cell r="R1298" t="str">
            <v>lot</v>
          </cell>
          <cell r="T1298">
            <v>7464.4854065897725</v>
          </cell>
          <cell r="U1298">
            <v>1</v>
          </cell>
          <cell r="V1298">
            <v>7464.4854065897725</v>
          </cell>
          <cell r="W1298">
            <v>7464.4854065897725</v>
          </cell>
          <cell r="X1298">
            <v>7464.4854065897725</v>
          </cell>
          <cell r="Y1298">
            <v>7464.4854065897725</v>
          </cell>
          <cell r="Z1298">
            <v>29857.94162635909</v>
          </cell>
          <cell r="AA1298">
            <v>7464.4854065897725</v>
          </cell>
          <cell r="AB1298">
            <v>7464.4854065897725</v>
          </cell>
          <cell r="AC1298">
            <v>7464.4854065897725</v>
          </cell>
          <cell r="AD1298">
            <v>7464.4854065897725</v>
          </cell>
          <cell r="AE1298">
            <v>29857.94162635909</v>
          </cell>
          <cell r="AF1298">
            <v>0</v>
          </cell>
          <cell r="AG1298">
            <v>0</v>
          </cell>
          <cell r="AH1298">
            <v>0</v>
          </cell>
          <cell r="AI1298">
            <v>0</v>
          </cell>
          <cell r="AJ1298">
            <v>0</v>
          </cell>
          <cell r="AK1298">
            <v>0</v>
          </cell>
          <cell r="AL1298">
            <v>0</v>
          </cell>
        </row>
        <row r="1299">
          <cell r="B1299" t="str">
            <v>SNIES</v>
          </cell>
          <cell r="C1299" t="str">
            <v>B1A</v>
          </cell>
          <cell r="D1299" t="str">
            <v>B1AK</v>
          </cell>
          <cell r="E1299" t="str">
            <v>EP/FARA</v>
          </cell>
          <cell r="F1299" t="str">
            <v>SNIES</v>
          </cell>
          <cell r="G1299">
            <v>24</v>
          </cell>
          <cell r="H1299" t="str">
            <v>EP Faranah fournitures scolaires filles défavorisées</v>
          </cell>
          <cell r="I1299" t="str">
            <v>SNIES</v>
          </cell>
          <cell r="K1299" t="str">
            <v>BAD ED IV</v>
          </cell>
          <cell r="L1299" t="str">
            <v>AOI</v>
          </cell>
          <cell r="M1299">
            <v>1</v>
          </cell>
          <cell r="N1299">
            <v>1</v>
          </cell>
          <cell r="O1299">
            <v>1</v>
          </cell>
          <cell r="P1299">
            <v>1</v>
          </cell>
          <cell r="Q1299">
            <v>4</v>
          </cell>
          <cell r="R1299" t="str">
            <v>lot</v>
          </cell>
          <cell r="T1299">
            <v>7464.4854065897725</v>
          </cell>
          <cell r="U1299">
            <v>1</v>
          </cell>
          <cell r="V1299">
            <v>7464.4854065897725</v>
          </cell>
          <cell r="W1299">
            <v>7464.4854065897725</v>
          </cell>
          <cell r="X1299">
            <v>7464.4854065897725</v>
          </cell>
          <cell r="Y1299">
            <v>7464.4854065897725</v>
          </cell>
          <cell r="Z1299">
            <v>29857.94162635909</v>
          </cell>
          <cell r="AA1299">
            <v>7464.4854065897725</v>
          </cell>
          <cell r="AB1299">
            <v>7464.4854065897725</v>
          </cell>
          <cell r="AC1299">
            <v>7464.4854065897725</v>
          </cell>
          <cell r="AD1299">
            <v>7464.4854065897725</v>
          </cell>
          <cell r="AE1299">
            <v>29857.94162635909</v>
          </cell>
          <cell r="AF1299">
            <v>0</v>
          </cell>
          <cell r="AG1299">
            <v>0</v>
          </cell>
          <cell r="AH1299">
            <v>0</v>
          </cell>
          <cell r="AI1299">
            <v>0</v>
          </cell>
          <cell r="AJ1299">
            <v>0</v>
          </cell>
          <cell r="AK1299">
            <v>0</v>
          </cell>
          <cell r="AL1299">
            <v>0</v>
          </cell>
        </row>
        <row r="1300">
          <cell r="B1300" t="str">
            <v>SNIES</v>
          </cell>
          <cell r="C1300" t="str">
            <v>B1A</v>
          </cell>
          <cell r="D1300" t="str">
            <v>B1AK</v>
          </cell>
          <cell r="E1300" t="str">
            <v>EP/DABO</v>
          </cell>
          <cell r="F1300" t="str">
            <v>SNIES</v>
          </cell>
          <cell r="G1300">
            <v>24</v>
          </cell>
          <cell r="H1300" t="str">
            <v>EP Dabola fournitures scolaires filles défavorisées</v>
          </cell>
          <cell r="I1300" t="str">
            <v>SNIES</v>
          </cell>
          <cell r="K1300" t="str">
            <v>BAD ED IV</v>
          </cell>
          <cell r="L1300" t="str">
            <v>AOI</v>
          </cell>
          <cell r="M1300">
            <v>1</v>
          </cell>
          <cell r="N1300">
            <v>1</v>
          </cell>
          <cell r="O1300">
            <v>1</v>
          </cell>
          <cell r="P1300">
            <v>1</v>
          </cell>
          <cell r="Q1300">
            <v>4</v>
          </cell>
          <cell r="R1300" t="str">
            <v>lot</v>
          </cell>
          <cell r="T1300">
            <v>7464.4854065897725</v>
          </cell>
          <cell r="U1300">
            <v>1</v>
          </cell>
          <cell r="V1300">
            <v>7464.4854065897725</v>
          </cell>
          <cell r="W1300">
            <v>7464.4854065897725</v>
          </cell>
          <cell r="X1300">
            <v>7464.4854065897725</v>
          </cell>
          <cell r="Y1300">
            <v>7464.4854065897725</v>
          </cell>
          <cell r="Z1300">
            <v>29857.94162635909</v>
          </cell>
          <cell r="AA1300">
            <v>7464.4854065897725</v>
          </cell>
          <cell r="AB1300">
            <v>7464.4854065897725</v>
          </cell>
          <cell r="AC1300">
            <v>7464.4854065897725</v>
          </cell>
          <cell r="AD1300">
            <v>7464.4854065897725</v>
          </cell>
          <cell r="AE1300">
            <v>29857.94162635909</v>
          </cell>
          <cell r="AF1300">
            <v>0</v>
          </cell>
          <cell r="AG1300">
            <v>0</v>
          </cell>
          <cell r="AH1300">
            <v>0</v>
          </cell>
          <cell r="AI1300">
            <v>0</v>
          </cell>
          <cell r="AJ1300">
            <v>0</v>
          </cell>
          <cell r="AK1300">
            <v>0</v>
          </cell>
          <cell r="AL1300">
            <v>0</v>
          </cell>
        </row>
        <row r="1301">
          <cell r="B1301" t="str">
            <v>SNIES</v>
          </cell>
          <cell r="C1301" t="str">
            <v>B1A</v>
          </cell>
          <cell r="D1301" t="str">
            <v>B1AK</v>
          </cell>
          <cell r="E1301" t="str">
            <v>EP/KISS</v>
          </cell>
          <cell r="F1301" t="str">
            <v>SNIES</v>
          </cell>
          <cell r="G1301">
            <v>24</v>
          </cell>
          <cell r="H1301" t="str">
            <v>EP Kissidougou fournitures scolaires filles défavorisées</v>
          </cell>
          <cell r="I1301" t="str">
            <v>SNIES</v>
          </cell>
          <cell r="K1301" t="str">
            <v>BAD ED IV</v>
          </cell>
          <cell r="L1301" t="str">
            <v>AOI</v>
          </cell>
          <cell r="M1301">
            <v>1</v>
          </cell>
          <cell r="N1301">
            <v>1</v>
          </cell>
          <cell r="O1301">
            <v>1</v>
          </cell>
          <cell r="P1301">
            <v>1</v>
          </cell>
          <cell r="Q1301">
            <v>4</v>
          </cell>
          <cell r="R1301" t="str">
            <v>lot</v>
          </cell>
          <cell r="T1301">
            <v>7464.4854065897725</v>
          </cell>
          <cell r="U1301">
            <v>1</v>
          </cell>
          <cell r="V1301">
            <v>7464.4854065897725</v>
          </cell>
          <cell r="W1301">
            <v>7464.4854065897725</v>
          </cell>
          <cell r="X1301">
            <v>7464.4854065897725</v>
          </cell>
          <cell r="Y1301">
            <v>7464.4854065897725</v>
          </cell>
          <cell r="Z1301">
            <v>29857.94162635909</v>
          </cell>
          <cell r="AA1301">
            <v>7464.4854065897725</v>
          </cell>
          <cell r="AB1301">
            <v>7464.4854065897725</v>
          </cell>
          <cell r="AC1301">
            <v>7464.4854065897725</v>
          </cell>
          <cell r="AD1301">
            <v>7464.4854065897725</v>
          </cell>
          <cell r="AE1301">
            <v>29857.94162635909</v>
          </cell>
          <cell r="AF1301">
            <v>0</v>
          </cell>
          <cell r="AG1301">
            <v>0</v>
          </cell>
          <cell r="AH1301">
            <v>0</v>
          </cell>
          <cell r="AI1301">
            <v>0</v>
          </cell>
          <cell r="AJ1301">
            <v>0</v>
          </cell>
          <cell r="AK1301">
            <v>0</v>
          </cell>
          <cell r="AL1301">
            <v>0</v>
          </cell>
        </row>
        <row r="1302">
          <cell r="B1302" t="str">
            <v>SNIES</v>
          </cell>
          <cell r="C1302" t="str">
            <v>B1A</v>
          </cell>
          <cell r="D1302" t="str">
            <v>B1AK</v>
          </cell>
          <cell r="E1302" t="str">
            <v>EP/DING</v>
          </cell>
          <cell r="F1302" t="str">
            <v>SNIES</v>
          </cell>
          <cell r="G1302">
            <v>24</v>
          </cell>
          <cell r="H1302" t="str">
            <v>EP Dinguiraye fournitures scolaires filles défavorisées</v>
          </cell>
          <cell r="I1302" t="str">
            <v>SNIES</v>
          </cell>
          <cell r="K1302" t="str">
            <v>BAD ED IV</v>
          </cell>
          <cell r="L1302" t="str">
            <v>AOI</v>
          </cell>
          <cell r="M1302">
            <v>1</v>
          </cell>
          <cell r="N1302">
            <v>1</v>
          </cell>
          <cell r="O1302">
            <v>1</v>
          </cell>
          <cell r="P1302">
            <v>1</v>
          </cell>
          <cell r="Q1302">
            <v>4</v>
          </cell>
          <cell r="R1302" t="str">
            <v>lot</v>
          </cell>
          <cell r="T1302">
            <v>7464.4854065897725</v>
          </cell>
          <cell r="U1302">
            <v>1</v>
          </cell>
          <cell r="V1302">
            <v>7464.4854065897725</v>
          </cell>
          <cell r="W1302">
            <v>7464.4854065897725</v>
          </cell>
          <cell r="X1302">
            <v>7464.4854065897725</v>
          </cell>
          <cell r="Y1302">
            <v>7464.4854065897725</v>
          </cell>
          <cell r="Z1302">
            <v>29857.94162635909</v>
          </cell>
          <cell r="AA1302">
            <v>7464.4854065897725</v>
          </cell>
          <cell r="AB1302">
            <v>7464.4854065897725</v>
          </cell>
          <cell r="AC1302">
            <v>7464.4854065897725</v>
          </cell>
          <cell r="AD1302">
            <v>7464.4854065897725</v>
          </cell>
          <cell r="AE1302">
            <v>29857.94162635909</v>
          </cell>
          <cell r="AF1302">
            <v>0</v>
          </cell>
          <cell r="AG1302">
            <v>0</v>
          </cell>
          <cell r="AH1302">
            <v>0</v>
          </cell>
          <cell r="AI1302">
            <v>0</v>
          </cell>
          <cell r="AJ1302">
            <v>0</v>
          </cell>
          <cell r="AK1302">
            <v>0</v>
          </cell>
          <cell r="AL1302">
            <v>0</v>
          </cell>
        </row>
        <row r="1303">
          <cell r="B1303" t="str">
            <v>SNIES</v>
          </cell>
          <cell r="C1303" t="str">
            <v>B1A</v>
          </cell>
          <cell r="D1303" t="str">
            <v>B1AK</v>
          </cell>
          <cell r="E1303" t="str">
            <v>EP/KANK</v>
          </cell>
          <cell r="F1303" t="str">
            <v>SNIES</v>
          </cell>
          <cell r="G1303">
            <v>24</v>
          </cell>
          <cell r="H1303" t="str">
            <v>EP Kankan fournitures scolaires filles défavorisées</v>
          </cell>
          <cell r="I1303" t="str">
            <v>SNIES</v>
          </cell>
          <cell r="K1303" t="str">
            <v>BAD ED IV</v>
          </cell>
          <cell r="L1303" t="str">
            <v>AOI</v>
          </cell>
          <cell r="M1303">
            <v>1</v>
          </cell>
          <cell r="N1303">
            <v>1</v>
          </cell>
          <cell r="O1303">
            <v>1</v>
          </cell>
          <cell r="P1303">
            <v>1</v>
          </cell>
          <cell r="Q1303">
            <v>4</v>
          </cell>
          <cell r="R1303" t="str">
            <v>lot</v>
          </cell>
          <cell r="T1303">
            <v>7464.4854065897725</v>
          </cell>
          <cell r="U1303">
            <v>1</v>
          </cell>
          <cell r="V1303">
            <v>7464.4854065897725</v>
          </cell>
          <cell r="W1303">
            <v>7464.4854065897725</v>
          </cell>
          <cell r="X1303">
            <v>7464.4854065897725</v>
          </cell>
          <cell r="Y1303">
            <v>7464.4854065897725</v>
          </cell>
          <cell r="Z1303">
            <v>29857.94162635909</v>
          </cell>
          <cell r="AA1303">
            <v>7464.4854065897725</v>
          </cell>
          <cell r="AB1303">
            <v>7464.4854065897725</v>
          </cell>
          <cell r="AC1303">
            <v>7464.4854065897725</v>
          </cell>
          <cell r="AD1303">
            <v>7464.4854065897725</v>
          </cell>
          <cell r="AE1303">
            <v>29857.94162635909</v>
          </cell>
          <cell r="AF1303">
            <v>0</v>
          </cell>
          <cell r="AG1303">
            <v>0</v>
          </cell>
          <cell r="AH1303">
            <v>0</v>
          </cell>
          <cell r="AI1303">
            <v>0</v>
          </cell>
          <cell r="AJ1303">
            <v>0</v>
          </cell>
          <cell r="AK1303">
            <v>0</v>
          </cell>
          <cell r="AL1303">
            <v>0</v>
          </cell>
        </row>
        <row r="1304">
          <cell r="B1304" t="str">
            <v>SNIES</v>
          </cell>
          <cell r="C1304" t="str">
            <v>B1A</v>
          </cell>
          <cell r="D1304" t="str">
            <v>B1AK</v>
          </cell>
          <cell r="E1304" t="str">
            <v>EP/KOUR</v>
          </cell>
          <cell r="F1304" t="str">
            <v>SNIES</v>
          </cell>
          <cell r="G1304">
            <v>24</v>
          </cell>
          <cell r="H1304" t="str">
            <v>EP Kouroussa fournitures scolaires filles défavorisées</v>
          </cell>
          <cell r="I1304" t="str">
            <v>SNIES</v>
          </cell>
          <cell r="K1304" t="str">
            <v>BAD ED IV</v>
          </cell>
          <cell r="L1304" t="str">
            <v>AOI</v>
          </cell>
          <cell r="M1304">
            <v>1</v>
          </cell>
          <cell r="N1304">
            <v>1</v>
          </cell>
          <cell r="O1304">
            <v>1</v>
          </cell>
          <cell r="P1304">
            <v>1</v>
          </cell>
          <cell r="Q1304">
            <v>4</v>
          </cell>
          <cell r="R1304" t="str">
            <v>lot</v>
          </cell>
          <cell r="T1304">
            <v>7464.4854065897725</v>
          </cell>
          <cell r="U1304">
            <v>1</v>
          </cell>
          <cell r="V1304">
            <v>7464.4854065897725</v>
          </cell>
          <cell r="W1304">
            <v>7464.4854065897725</v>
          </cell>
          <cell r="X1304">
            <v>7464.4854065897725</v>
          </cell>
          <cell r="Y1304">
            <v>7464.4854065897725</v>
          </cell>
          <cell r="Z1304">
            <v>29857.94162635909</v>
          </cell>
          <cell r="AA1304">
            <v>7464.4854065897725</v>
          </cell>
          <cell r="AB1304">
            <v>7464.4854065897725</v>
          </cell>
          <cell r="AC1304">
            <v>7464.4854065897725</v>
          </cell>
          <cell r="AD1304">
            <v>7464.4854065897725</v>
          </cell>
          <cell r="AE1304">
            <v>29857.94162635909</v>
          </cell>
          <cell r="AF1304">
            <v>0</v>
          </cell>
          <cell r="AG1304">
            <v>0</v>
          </cell>
          <cell r="AH1304">
            <v>0</v>
          </cell>
          <cell r="AI1304">
            <v>0</v>
          </cell>
          <cell r="AJ1304">
            <v>0</v>
          </cell>
          <cell r="AK1304">
            <v>0</v>
          </cell>
          <cell r="AL1304">
            <v>0</v>
          </cell>
        </row>
        <row r="1305">
          <cell r="B1305" t="str">
            <v>SNIES</v>
          </cell>
          <cell r="C1305" t="str">
            <v>B1A</v>
          </cell>
          <cell r="D1305" t="str">
            <v>B1AK</v>
          </cell>
          <cell r="E1305" t="str">
            <v>EP/MAND</v>
          </cell>
          <cell r="F1305" t="str">
            <v>SNIES</v>
          </cell>
          <cell r="G1305">
            <v>24</v>
          </cell>
          <cell r="H1305" t="str">
            <v>EP Mandiana fournitures scolaires filles défavorisées</v>
          </cell>
          <cell r="I1305" t="str">
            <v>SNIES</v>
          </cell>
          <cell r="K1305" t="str">
            <v>BAD ED IV</v>
          </cell>
          <cell r="L1305" t="str">
            <v>AOI</v>
          </cell>
          <cell r="M1305">
            <v>1</v>
          </cell>
          <cell r="N1305">
            <v>1</v>
          </cell>
          <cell r="O1305">
            <v>1</v>
          </cell>
          <cell r="P1305">
            <v>1</v>
          </cell>
          <cell r="Q1305">
            <v>4</v>
          </cell>
          <cell r="R1305" t="str">
            <v>lot</v>
          </cell>
          <cell r="T1305">
            <v>7464.4854065897725</v>
          </cell>
          <cell r="U1305">
            <v>1</v>
          </cell>
          <cell r="V1305">
            <v>7464.4854065897725</v>
          </cell>
          <cell r="W1305">
            <v>7464.4854065897725</v>
          </cell>
          <cell r="X1305">
            <v>7464.4854065897725</v>
          </cell>
          <cell r="Y1305">
            <v>7464.4854065897725</v>
          </cell>
          <cell r="Z1305">
            <v>29857.94162635909</v>
          </cell>
          <cell r="AA1305">
            <v>7464.4854065897725</v>
          </cell>
          <cell r="AB1305">
            <v>7464.4854065897725</v>
          </cell>
          <cell r="AC1305">
            <v>7464.4854065897725</v>
          </cell>
          <cell r="AD1305">
            <v>7464.4854065897725</v>
          </cell>
          <cell r="AE1305">
            <v>29857.94162635909</v>
          </cell>
          <cell r="AF1305">
            <v>0</v>
          </cell>
          <cell r="AG1305">
            <v>0</v>
          </cell>
          <cell r="AH1305">
            <v>0</v>
          </cell>
          <cell r="AI1305">
            <v>0</v>
          </cell>
          <cell r="AJ1305">
            <v>0</v>
          </cell>
          <cell r="AK1305">
            <v>0</v>
          </cell>
          <cell r="AL1305">
            <v>0</v>
          </cell>
        </row>
        <row r="1306">
          <cell r="B1306" t="str">
            <v>SNIES</v>
          </cell>
          <cell r="C1306" t="str">
            <v>B1A</v>
          </cell>
          <cell r="D1306" t="str">
            <v>B1AK</v>
          </cell>
          <cell r="E1306" t="str">
            <v>EP/SIGU</v>
          </cell>
          <cell r="F1306" t="str">
            <v>SNIES</v>
          </cell>
          <cell r="G1306">
            <v>24</v>
          </cell>
          <cell r="H1306" t="str">
            <v>EP Siguiri fournitures scolaires filles défavorisées</v>
          </cell>
          <cell r="I1306" t="str">
            <v>SNIES</v>
          </cell>
          <cell r="K1306" t="str">
            <v>BAD ED IV</v>
          </cell>
          <cell r="L1306" t="str">
            <v>AOI</v>
          </cell>
          <cell r="M1306">
            <v>1</v>
          </cell>
          <cell r="N1306">
            <v>1</v>
          </cell>
          <cell r="O1306">
            <v>1</v>
          </cell>
          <cell r="P1306">
            <v>1</v>
          </cell>
          <cell r="Q1306">
            <v>4</v>
          </cell>
          <cell r="R1306" t="str">
            <v>lot</v>
          </cell>
          <cell r="T1306">
            <v>7464.4854065897725</v>
          </cell>
          <cell r="U1306">
            <v>1</v>
          </cell>
          <cell r="V1306">
            <v>7464.4854065897725</v>
          </cell>
          <cell r="W1306">
            <v>7464.4854065897725</v>
          </cell>
          <cell r="X1306">
            <v>7464.4854065897725</v>
          </cell>
          <cell r="Y1306">
            <v>7464.4854065897725</v>
          </cell>
          <cell r="Z1306">
            <v>29857.94162635909</v>
          </cell>
          <cell r="AA1306">
            <v>7464.4854065897725</v>
          </cell>
          <cell r="AB1306">
            <v>7464.4854065897725</v>
          </cell>
          <cell r="AC1306">
            <v>7464.4854065897725</v>
          </cell>
          <cell r="AD1306">
            <v>7464.4854065897725</v>
          </cell>
          <cell r="AE1306">
            <v>29857.94162635909</v>
          </cell>
          <cell r="AF1306">
            <v>0</v>
          </cell>
          <cell r="AG1306">
            <v>0</v>
          </cell>
          <cell r="AH1306">
            <v>0</v>
          </cell>
          <cell r="AI1306">
            <v>0</v>
          </cell>
          <cell r="AJ1306">
            <v>0</v>
          </cell>
          <cell r="AK1306">
            <v>0</v>
          </cell>
          <cell r="AL1306">
            <v>0</v>
          </cell>
        </row>
        <row r="1307">
          <cell r="B1307" t="str">
            <v>SNIES</v>
          </cell>
          <cell r="C1307" t="str">
            <v>B1A</v>
          </cell>
          <cell r="D1307" t="str">
            <v>B1AK</v>
          </cell>
          <cell r="E1307" t="str">
            <v>EP/KERO</v>
          </cell>
          <cell r="F1307" t="str">
            <v>SNIES</v>
          </cell>
          <cell r="G1307">
            <v>24</v>
          </cell>
          <cell r="H1307" t="str">
            <v>EP Kérouané fournitures scolaires filles défavorisées</v>
          </cell>
          <cell r="I1307" t="str">
            <v>SNIES</v>
          </cell>
          <cell r="K1307" t="str">
            <v>BAD ED IV</v>
          </cell>
          <cell r="L1307" t="str">
            <v>AOI</v>
          </cell>
          <cell r="M1307">
            <v>1</v>
          </cell>
          <cell r="N1307">
            <v>1</v>
          </cell>
          <cell r="O1307">
            <v>1</v>
          </cell>
          <cell r="P1307">
            <v>1</v>
          </cell>
          <cell r="Q1307">
            <v>4</v>
          </cell>
          <cell r="R1307" t="str">
            <v>lot</v>
          </cell>
          <cell r="T1307">
            <v>7464.4854065897725</v>
          </cell>
          <cell r="U1307">
            <v>1</v>
          </cell>
          <cell r="V1307">
            <v>7464.4854065897725</v>
          </cell>
          <cell r="W1307">
            <v>7464.4854065897725</v>
          </cell>
          <cell r="X1307">
            <v>7464.4854065897725</v>
          </cell>
          <cell r="Y1307">
            <v>7464.4854065897725</v>
          </cell>
          <cell r="Z1307">
            <v>29857.94162635909</v>
          </cell>
          <cell r="AA1307">
            <v>7464.4854065897725</v>
          </cell>
          <cell r="AB1307">
            <v>7464.4854065897725</v>
          </cell>
          <cell r="AC1307">
            <v>7464.4854065897725</v>
          </cell>
          <cell r="AD1307">
            <v>7464.4854065897725</v>
          </cell>
          <cell r="AE1307">
            <v>29857.94162635909</v>
          </cell>
          <cell r="AF1307">
            <v>0</v>
          </cell>
          <cell r="AG1307">
            <v>0</v>
          </cell>
          <cell r="AH1307">
            <v>0</v>
          </cell>
          <cell r="AI1307">
            <v>0</v>
          </cell>
          <cell r="AJ1307">
            <v>0</v>
          </cell>
          <cell r="AK1307">
            <v>0</v>
          </cell>
          <cell r="AL1307">
            <v>0</v>
          </cell>
        </row>
        <row r="1308">
          <cell r="B1308" t="str">
            <v>SNIES</v>
          </cell>
          <cell r="C1308" t="str">
            <v>B1A</v>
          </cell>
          <cell r="D1308" t="str">
            <v>B1AK</v>
          </cell>
          <cell r="E1308" t="str">
            <v>EP/MALI</v>
          </cell>
          <cell r="F1308" t="str">
            <v>SNIES</v>
          </cell>
          <cell r="G1308">
            <v>24</v>
          </cell>
          <cell r="H1308" t="str">
            <v>EP Mali fournitures scolaires filles défavorisées</v>
          </cell>
          <cell r="I1308" t="str">
            <v>SNIES</v>
          </cell>
          <cell r="K1308" t="str">
            <v>BAD ED IV</v>
          </cell>
          <cell r="L1308" t="str">
            <v>AOI</v>
          </cell>
          <cell r="M1308">
            <v>1</v>
          </cell>
          <cell r="N1308">
            <v>1</v>
          </cell>
          <cell r="O1308">
            <v>1</v>
          </cell>
          <cell r="P1308">
            <v>1</v>
          </cell>
          <cell r="Q1308">
            <v>4</v>
          </cell>
          <cell r="R1308" t="str">
            <v>lot</v>
          </cell>
          <cell r="T1308">
            <v>7464.4854065897725</v>
          </cell>
          <cell r="U1308">
            <v>1</v>
          </cell>
          <cell r="V1308">
            <v>7464.4854065897725</v>
          </cell>
          <cell r="W1308">
            <v>7464.4854065897725</v>
          </cell>
          <cell r="X1308">
            <v>7464.4854065897725</v>
          </cell>
          <cell r="Y1308">
            <v>7464.4854065897725</v>
          </cell>
          <cell r="Z1308">
            <v>29857.94162635909</v>
          </cell>
          <cell r="AA1308">
            <v>7464.4854065897725</v>
          </cell>
          <cell r="AB1308">
            <v>7464.4854065897725</v>
          </cell>
          <cell r="AC1308">
            <v>7464.4854065897725</v>
          </cell>
          <cell r="AD1308">
            <v>7464.4854065897725</v>
          </cell>
          <cell r="AE1308">
            <v>29857.94162635909</v>
          </cell>
          <cell r="AF1308">
            <v>0</v>
          </cell>
          <cell r="AG1308">
            <v>0</v>
          </cell>
          <cell r="AH1308">
            <v>0</v>
          </cell>
          <cell r="AI1308">
            <v>0</v>
          </cell>
          <cell r="AJ1308">
            <v>0</v>
          </cell>
          <cell r="AK1308">
            <v>0</v>
          </cell>
          <cell r="AL1308">
            <v>0</v>
          </cell>
        </row>
        <row r="1309">
          <cell r="B1309" t="str">
            <v>SNIES</v>
          </cell>
          <cell r="C1309" t="str">
            <v>B1A</v>
          </cell>
          <cell r="D1309" t="str">
            <v>B1AK</v>
          </cell>
          <cell r="E1309" t="str">
            <v>EP/TOUG</v>
          </cell>
          <cell r="F1309" t="str">
            <v>SNIES</v>
          </cell>
          <cell r="G1309">
            <v>24</v>
          </cell>
          <cell r="H1309" t="str">
            <v>EP Tougué fournitures scolaires filles défavorisées</v>
          </cell>
          <cell r="I1309" t="str">
            <v>SNIES</v>
          </cell>
          <cell r="K1309" t="str">
            <v>BAD ED IV</v>
          </cell>
          <cell r="L1309" t="str">
            <v>AOI</v>
          </cell>
          <cell r="M1309">
            <v>1</v>
          </cell>
          <cell r="N1309">
            <v>1</v>
          </cell>
          <cell r="O1309">
            <v>1</v>
          </cell>
          <cell r="P1309">
            <v>1</v>
          </cell>
          <cell r="Q1309">
            <v>4</v>
          </cell>
          <cell r="R1309" t="str">
            <v>lot</v>
          </cell>
          <cell r="T1309">
            <v>7464.4854065897725</v>
          </cell>
          <cell r="U1309">
            <v>1</v>
          </cell>
          <cell r="V1309">
            <v>7464.4854065897725</v>
          </cell>
          <cell r="W1309">
            <v>7464.4854065897725</v>
          </cell>
          <cell r="X1309">
            <v>7464.4854065897725</v>
          </cell>
          <cell r="Y1309">
            <v>7464.4854065897725</v>
          </cell>
          <cell r="Z1309">
            <v>29857.94162635909</v>
          </cell>
          <cell r="AA1309">
            <v>7464.4854065897725</v>
          </cell>
          <cell r="AB1309">
            <v>7464.4854065897725</v>
          </cell>
          <cell r="AC1309">
            <v>7464.4854065897725</v>
          </cell>
          <cell r="AD1309">
            <v>7464.4854065897725</v>
          </cell>
          <cell r="AE1309">
            <v>29857.94162635909</v>
          </cell>
          <cell r="AF1309">
            <v>0</v>
          </cell>
          <cell r="AG1309">
            <v>0</v>
          </cell>
          <cell r="AH1309">
            <v>0</v>
          </cell>
          <cell r="AI1309">
            <v>0</v>
          </cell>
          <cell r="AJ1309">
            <v>0</v>
          </cell>
          <cell r="AK1309">
            <v>0</v>
          </cell>
          <cell r="AL1309">
            <v>0</v>
          </cell>
        </row>
        <row r="1310">
          <cell r="B1310" t="str">
            <v>SNIES</v>
          </cell>
          <cell r="C1310" t="str">
            <v>B1A</v>
          </cell>
          <cell r="D1310" t="str">
            <v>B1AK</v>
          </cell>
          <cell r="E1310" t="str">
            <v>EP/LABE</v>
          </cell>
          <cell r="F1310" t="str">
            <v>SNIES</v>
          </cell>
          <cell r="G1310">
            <v>24</v>
          </cell>
          <cell r="H1310" t="str">
            <v>EP Labé fournitures scolaires filles défavorisées</v>
          </cell>
          <cell r="I1310" t="str">
            <v>SNIES</v>
          </cell>
          <cell r="K1310" t="str">
            <v>BAD ED IV</v>
          </cell>
          <cell r="L1310" t="str">
            <v>AOI</v>
          </cell>
          <cell r="M1310">
            <v>1</v>
          </cell>
          <cell r="N1310">
            <v>1</v>
          </cell>
          <cell r="O1310">
            <v>1</v>
          </cell>
          <cell r="P1310">
            <v>1</v>
          </cell>
          <cell r="Q1310">
            <v>4</v>
          </cell>
          <cell r="R1310" t="str">
            <v>lot</v>
          </cell>
          <cell r="T1310">
            <v>7464.4854065897725</v>
          </cell>
          <cell r="U1310">
            <v>1</v>
          </cell>
          <cell r="V1310">
            <v>7464.4854065897725</v>
          </cell>
          <cell r="W1310">
            <v>7464.4854065897725</v>
          </cell>
          <cell r="X1310">
            <v>7464.4854065897725</v>
          </cell>
          <cell r="Y1310">
            <v>7464.4854065897725</v>
          </cell>
          <cell r="Z1310">
            <v>29857.94162635909</v>
          </cell>
          <cell r="AA1310">
            <v>7464.4854065897725</v>
          </cell>
          <cell r="AB1310">
            <v>7464.4854065897725</v>
          </cell>
          <cell r="AC1310">
            <v>7464.4854065897725</v>
          </cell>
          <cell r="AD1310">
            <v>7464.4854065897725</v>
          </cell>
          <cell r="AE1310">
            <v>29857.94162635909</v>
          </cell>
          <cell r="AF1310">
            <v>0</v>
          </cell>
          <cell r="AG1310">
            <v>0</v>
          </cell>
          <cell r="AH1310">
            <v>0</v>
          </cell>
          <cell r="AI1310">
            <v>0</v>
          </cell>
          <cell r="AJ1310">
            <v>0</v>
          </cell>
          <cell r="AK1310">
            <v>0</v>
          </cell>
          <cell r="AL1310">
            <v>0</v>
          </cell>
        </row>
        <row r="1311">
          <cell r="B1311" t="str">
            <v>SNIES</v>
          </cell>
          <cell r="C1311" t="str">
            <v>B1A</v>
          </cell>
          <cell r="D1311" t="str">
            <v>B1AK</v>
          </cell>
          <cell r="E1311" t="str">
            <v>EP/KOUBI</v>
          </cell>
          <cell r="F1311" t="str">
            <v>SNIES</v>
          </cell>
          <cell r="G1311">
            <v>24</v>
          </cell>
          <cell r="H1311" t="str">
            <v>EP Koubia fournitures scolaires filles défavorisées</v>
          </cell>
          <cell r="I1311" t="str">
            <v>SNIES</v>
          </cell>
          <cell r="K1311" t="str">
            <v>BAD ED IV</v>
          </cell>
          <cell r="L1311" t="str">
            <v>AOI</v>
          </cell>
          <cell r="M1311">
            <v>1</v>
          </cell>
          <cell r="N1311">
            <v>1</v>
          </cell>
          <cell r="O1311">
            <v>1</v>
          </cell>
          <cell r="P1311">
            <v>1</v>
          </cell>
          <cell r="Q1311">
            <v>4</v>
          </cell>
          <cell r="R1311" t="str">
            <v>lot</v>
          </cell>
          <cell r="T1311">
            <v>7464.4854065897725</v>
          </cell>
          <cell r="U1311">
            <v>1</v>
          </cell>
          <cell r="V1311">
            <v>7464.4854065897725</v>
          </cell>
          <cell r="W1311">
            <v>7464.4854065897725</v>
          </cell>
          <cell r="X1311">
            <v>7464.4854065897725</v>
          </cell>
          <cell r="Y1311">
            <v>7464.4854065897725</v>
          </cell>
          <cell r="Z1311">
            <v>29857.94162635909</v>
          </cell>
          <cell r="AA1311">
            <v>7464.4854065897725</v>
          </cell>
          <cell r="AB1311">
            <v>7464.4854065897725</v>
          </cell>
          <cell r="AC1311">
            <v>7464.4854065897725</v>
          </cell>
          <cell r="AD1311">
            <v>7464.4854065897725</v>
          </cell>
          <cell r="AE1311">
            <v>29857.94162635909</v>
          </cell>
          <cell r="AF1311">
            <v>0</v>
          </cell>
          <cell r="AG1311">
            <v>0</v>
          </cell>
          <cell r="AH1311">
            <v>0</v>
          </cell>
          <cell r="AI1311">
            <v>0</v>
          </cell>
          <cell r="AJ1311">
            <v>0</v>
          </cell>
          <cell r="AK1311">
            <v>0</v>
          </cell>
          <cell r="AL1311">
            <v>0</v>
          </cell>
        </row>
        <row r="1312">
          <cell r="B1312" t="str">
            <v>SNIES</v>
          </cell>
          <cell r="C1312" t="str">
            <v>B1A</v>
          </cell>
          <cell r="D1312" t="str">
            <v>B1AK</v>
          </cell>
          <cell r="E1312" t="str">
            <v>EP/LELO</v>
          </cell>
          <cell r="F1312" t="str">
            <v>SNIES</v>
          </cell>
          <cell r="G1312">
            <v>24</v>
          </cell>
          <cell r="H1312" t="str">
            <v>EP Lélouma fournitures scolaires filles défavorisées</v>
          </cell>
          <cell r="I1312" t="str">
            <v>SNIES</v>
          </cell>
          <cell r="K1312" t="str">
            <v>BAD ED IV</v>
          </cell>
          <cell r="L1312" t="str">
            <v>AOI</v>
          </cell>
          <cell r="M1312">
            <v>1</v>
          </cell>
          <cell r="N1312">
            <v>1</v>
          </cell>
          <cell r="O1312">
            <v>1</v>
          </cell>
          <cell r="P1312">
            <v>1</v>
          </cell>
          <cell r="Q1312">
            <v>4</v>
          </cell>
          <cell r="R1312" t="str">
            <v>lot</v>
          </cell>
          <cell r="T1312">
            <v>7464.4854065897725</v>
          </cell>
          <cell r="U1312">
            <v>1</v>
          </cell>
          <cell r="V1312">
            <v>7464.4854065897725</v>
          </cell>
          <cell r="W1312">
            <v>7464.4854065897725</v>
          </cell>
          <cell r="X1312">
            <v>7464.4854065897725</v>
          </cell>
          <cell r="Y1312">
            <v>7464.4854065897725</v>
          </cell>
          <cell r="Z1312">
            <v>29857.94162635909</v>
          </cell>
          <cell r="AA1312">
            <v>7464.4854065897725</v>
          </cell>
          <cell r="AB1312">
            <v>7464.4854065897725</v>
          </cell>
          <cell r="AC1312">
            <v>7464.4854065897725</v>
          </cell>
          <cell r="AD1312">
            <v>7464.4854065897725</v>
          </cell>
          <cell r="AE1312">
            <v>29857.94162635909</v>
          </cell>
          <cell r="AF1312">
            <v>0</v>
          </cell>
          <cell r="AG1312">
            <v>0</v>
          </cell>
          <cell r="AH1312">
            <v>0</v>
          </cell>
          <cell r="AI1312">
            <v>0</v>
          </cell>
          <cell r="AJ1312">
            <v>0</v>
          </cell>
          <cell r="AK1312">
            <v>0</v>
          </cell>
          <cell r="AL1312">
            <v>0</v>
          </cell>
        </row>
        <row r="1313">
          <cell r="B1313" t="str">
            <v>SNIES</v>
          </cell>
          <cell r="C1313" t="str">
            <v>B1A</v>
          </cell>
          <cell r="D1313" t="str">
            <v>B1AK</v>
          </cell>
          <cell r="E1313" t="str">
            <v>EP/KIND</v>
          </cell>
          <cell r="F1313" t="str">
            <v>SNIES</v>
          </cell>
          <cell r="G1313">
            <v>24</v>
          </cell>
          <cell r="H1313" t="str">
            <v>EP Kindia fournitures scolaires filles défavorisées</v>
          </cell>
          <cell r="I1313" t="str">
            <v>SNIES</v>
          </cell>
          <cell r="K1313" t="str">
            <v>BAD ED IV</v>
          </cell>
          <cell r="L1313" t="str">
            <v>AOI</v>
          </cell>
          <cell r="M1313">
            <v>1</v>
          </cell>
          <cell r="N1313">
            <v>1</v>
          </cell>
          <cell r="O1313">
            <v>1</v>
          </cell>
          <cell r="P1313">
            <v>1</v>
          </cell>
          <cell r="Q1313">
            <v>4</v>
          </cell>
          <cell r="R1313" t="str">
            <v>lot</v>
          </cell>
          <cell r="T1313">
            <v>7464.4854065897725</v>
          </cell>
          <cell r="U1313">
            <v>1</v>
          </cell>
          <cell r="V1313">
            <v>7464.4854065897725</v>
          </cell>
          <cell r="W1313">
            <v>7464.4854065897725</v>
          </cell>
          <cell r="X1313">
            <v>7464.4854065897725</v>
          </cell>
          <cell r="Y1313">
            <v>7464.4854065897725</v>
          </cell>
          <cell r="Z1313">
            <v>29857.94162635909</v>
          </cell>
          <cell r="AA1313">
            <v>7464.4854065897725</v>
          </cell>
          <cell r="AB1313">
            <v>7464.4854065897725</v>
          </cell>
          <cell r="AC1313">
            <v>7464.4854065897725</v>
          </cell>
          <cell r="AD1313">
            <v>7464.4854065897725</v>
          </cell>
          <cell r="AE1313">
            <v>29857.94162635909</v>
          </cell>
          <cell r="AF1313">
            <v>0</v>
          </cell>
          <cell r="AG1313">
            <v>0</v>
          </cell>
          <cell r="AH1313">
            <v>0</v>
          </cell>
          <cell r="AI1313">
            <v>0</v>
          </cell>
          <cell r="AJ1313">
            <v>0</v>
          </cell>
          <cell r="AK1313">
            <v>0</v>
          </cell>
          <cell r="AL1313">
            <v>0</v>
          </cell>
        </row>
        <row r="1314">
          <cell r="B1314" t="str">
            <v>SNIES</v>
          </cell>
          <cell r="C1314" t="str">
            <v>B1A</v>
          </cell>
          <cell r="D1314" t="str">
            <v>B1AK</v>
          </cell>
          <cell r="E1314" t="str">
            <v>EP/TELI</v>
          </cell>
          <cell r="F1314" t="str">
            <v>SNIES</v>
          </cell>
          <cell r="G1314">
            <v>24</v>
          </cell>
          <cell r="H1314" t="str">
            <v>EP Télimélé fournitures scolaires filles défavorisées</v>
          </cell>
          <cell r="I1314" t="str">
            <v>SNIES</v>
          </cell>
          <cell r="K1314" t="str">
            <v>BAD ED IV</v>
          </cell>
          <cell r="L1314" t="str">
            <v>AOI</v>
          </cell>
          <cell r="M1314">
            <v>1</v>
          </cell>
          <cell r="N1314">
            <v>1</v>
          </cell>
          <cell r="O1314">
            <v>1</v>
          </cell>
          <cell r="P1314">
            <v>1</v>
          </cell>
          <cell r="Q1314">
            <v>4</v>
          </cell>
          <cell r="R1314" t="str">
            <v>lot</v>
          </cell>
          <cell r="T1314">
            <v>7464.4854065897725</v>
          </cell>
          <cell r="U1314">
            <v>1</v>
          </cell>
          <cell r="V1314">
            <v>7464.4854065897725</v>
          </cell>
          <cell r="W1314">
            <v>7464.4854065897725</v>
          </cell>
          <cell r="X1314">
            <v>7464.4854065897725</v>
          </cell>
          <cell r="Y1314">
            <v>7464.4854065897725</v>
          </cell>
          <cell r="Z1314">
            <v>29857.94162635909</v>
          </cell>
          <cell r="AA1314">
            <v>7464.4854065897725</v>
          </cell>
          <cell r="AB1314">
            <v>7464.4854065897725</v>
          </cell>
          <cell r="AC1314">
            <v>7464.4854065897725</v>
          </cell>
          <cell r="AD1314">
            <v>7464.4854065897725</v>
          </cell>
          <cell r="AE1314">
            <v>29857.94162635909</v>
          </cell>
          <cell r="AF1314">
            <v>0</v>
          </cell>
          <cell r="AG1314">
            <v>0</v>
          </cell>
          <cell r="AH1314">
            <v>0</v>
          </cell>
          <cell r="AI1314">
            <v>0</v>
          </cell>
          <cell r="AJ1314">
            <v>0</v>
          </cell>
          <cell r="AK1314">
            <v>0</v>
          </cell>
          <cell r="AL1314">
            <v>0</v>
          </cell>
        </row>
        <row r="1315">
          <cell r="B1315" t="str">
            <v>SNIES</v>
          </cell>
          <cell r="C1315" t="str">
            <v>B1A</v>
          </cell>
          <cell r="D1315" t="str">
            <v>B1AK</v>
          </cell>
          <cell r="E1315" t="str">
            <v>EP/COYA</v>
          </cell>
          <cell r="F1315" t="str">
            <v>SNIES</v>
          </cell>
          <cell r="G1315">
            <v>24</v>
          </cell>
          <cell r="H1315" t="str">
            <v>EP Coyah fournitures scolaires filles défavorisées</v>
          </cell>
          <cell r="I1315" t="str">
            <v>SNIES</v>
          </cell>
          <cell r="K1315" t="str">
            <v>BAD ED IV</v>
          </cell>
          <cell r="L1315" t="str">
            <v>AOI</v>
          </cell>
          <cell r="M1315">
            <v>1</v>
          </cell>
          <cell r="N1315">
            <v>1</v>
          </cell>
          <cell r="O1315">
            <v>1</v>
          </cell>
          <cell r="P1315">
            <v>1</v>
          </cell>
          <cell r="Q1315">
            <v>4</v>
          </cell>
          <cell r="R1315" t="str">
            <v>lot</v>
          </cell>
          <cell r="T1315">
            <v>7464.4854065897725</v>
          </cell>
          <cell r="U1315">
            <v>1</v>
          </cell>
          <cell r="V1315">
            <v>7464.4854065897725</v>
          </cell>
          <cell r="W1315">
            <v>7464.4854065897725</v>
          </cell>
          <cell r="X1315">
            <v>7464.4854065897725</v>
          </cell>
          <cell r="Y1315">
            <v>7464.4854065897725</v>
          </cell>
          <cell r="Z1315">
            <v>29857.94162635909</v>
          </cell>
          <cell r="AA1315">
            <v>7464.4854065897725</v>
          </cell>
          <cell r="AB1315">
            <v>7464.4854065897725</v>
          </cell>
          <cell r="AC1315">
            <v>7464.4854065897725</v>
          </cell>
          <cell r="AD1315">
            <v>7464.4854065897725</v>
          </cell>
          <cell r="AE1315">
            <v>29857.94162635909</v>
          </cell>
          <cell r="AF1315">
            <v>0</v>
          </cell>
          <cell r="AG1315">
            <v>0</v>
          </cell>
          <cell r="AH1315">
            <v>0</v>
          </cell>
          <cell r="AI1315">
            <v>0</v>
          </cell>
          <cell r="AJ1315">
            <v>0</v>
          </cell>
          <cell r="AK1315">
            <v>0</v>
          </cell>
          <cell r="AL1315">
            <v>0</v>
          </cell>
        </row>
        <row r="1316">
          <cell r="B1316" t="str">
            <v>SNIES</v>
          </cell>
          <cell r="C1316" t="str">
            <v>B1A</v>
          </cell>
          <cell r="D1316" t="str">
            <v>B1AK</v>
          </cell>
          <cell r="E1316" t="str">
            <v>EP/FORE</v>
          </cell>
          <cell r="F1316" t="str">
            <v>SNIES</v>
          </cell>
          <cell r="G1316">
            <v>24</v>
          </cell>
          <cell r="H1316" t="str">
            <v>EP Forécariah fournitures scolaires filles défavorisées</v>
          </cell>
          <cell r="I1316" t="str">
            <v>SNIES</v>
          </cell>
          <cell r="K1316" t="str">
            <v>BAD ED IV</v>
          </cell>
          <cell r="L1316" t="str">
            <v>AOI</v>
          </cell>
          <cell r="M1316">
            <v>1</v>
          </cell>
          <cell r="N1316">
            <v>1</v>
          </cell>
          <cell r="O1316">
            <v>1</v>
          </cell>
          <cell r="P1316">
            <v>1</v>
          </cell>
          <cell r="Q1316">
            <v>4</v>
          </cell>
          <cell r="R1316" t="str">
            <v>lot</v>
          </cell>
          <cell r="T1316">
            <v>7464.4854065897725</v>
          </cell>
          <cell r="U1316">
            <v>1</v>
          </cell>
          <cell r="V1316">
            <v>7464.4854065897725</v>
          </cell>
          <cell r="W1316">
            <v>7464.4854065897725</v>
          </cell>
          <cell r="X1316">
            <v>7464.4854065897725</v>
          </cell>
          <cell r="Y1316">
            <v>7464.4854065897725</v>
          </cell>
          <cell r="Z1316">
            <v>29857.94162635909</v>
          </cell>
          <cell r="AA1316">
            <v>7464.4854065897725</v>
          </cell>
          <cell r="AB1316">
            <v>7464.4854065897725</v>
          </cell>
          <cell r="AC1316">
            <v>7464.4854065897725</v>
          </cell>
          <cell r="AD1316">
            <v>7464.4854065897725</v>
          </cell>
          <cell r="AE1316">
            <v>29857.94162635909</v>
          </cell>
          <cell r="AF1316">
            <v>0</v>
          </cell>
          <cell r="AG1316">
            <v>0</v>
          </cell>
          <cell r="AH1316">
            <v>0</v>
          </cell>
          <cell r="AI1316">
            <v>0</v>
          </cell>
          <cell r="AJ1316">
            <v>0</v>
          </cell>
          <cell r="AK1316">
            <v>0</v>
          </cell>
          <cell r="AL1316">
            <v>0</v>
          </cell>
        </row>
        <row r="1317">
          <cell r="B1317" t="str">
            <v>SNIES</v>
          </cell>
          <cell r="C1317" t="str">
            <v>B1A</v>
          </cell>
          <cell r="D1317" t="str">
            <v>B1AK</v>
          </cell>
          <cell r="E1317" t="str">
            <v>EP/DUBR</v>
          </cell>
          <cell r="F1317" t="str">
            <v>SNIES</v>
          </cell>
          <cell r="G1317">
            <v>24</v>
          </cell>
          <cell r="H1317" t="str">
            <v>EP Dubréka fournitures scolaires filles défavorisées</v>
          </cell>
          <cell r="I1317" t="str">
            <v>SNIES</v>
          </cell>
          <cell r="K1317" t="str">
            <v>BAD ED IV</v>
          </cell>
          <cell r="L1317" t="str">
            <v>AOI</v>
          </cell>
          <cell r="M1317">
            <v>1</v>
          </cell>
          <cell r="N1317">
            <v>1</v>
          </cell>
          <cell r="O1317">
            <v>1</v>
          </cell>
          <cell r="P1317">
            <v>1</v>
          </cell>
          <cell r="Q1317">
            <v>4</v>
          </cell>
          <cell r="R1317" t="str">
            <v>lot</v>
          </cell>
          <cell r="T1317">
            <v>7464.4854065897725</v>
          </cell>
          <cell r="U1317">
            <v>1</v>
          </cell>
          <cell r="V1317">
            <v>7464.4854065897725</v>
          </cell>
          <cell r="W1317">
            <v>7464.4854065897725</v>
          </cell>
          <cell r="X1317">
            <v>7464.4854065897725</v>
          </cell>
          <cell r="Y1317">
            <v>7464.4854065897725</v>
          </cell>
          <cell r="Z1317">
            <v>29857.94162635909</v>
          </cell>
          <cell r="AA1317">
            <v>7464.4854065897725</v>
          </cell>
          <cell r="AB1317">
            <v>7464.4854065897725</v>
          </cell>
          <cell r="AC1317">
            <v>7464.4854065897725</v>
          </cell>
          <cell r="AD1317">
            <v>7464.4854065897725</v>
          </cell>
          <cell r="AE1317">
            <v>29857.94162635909</v>
          </cell>
          <cell r="AF1317">
            <v>0</v>
          </cell>
          <cell r="AG1317">
            <v>0</v>
          </cell>
          <cell r="AH1317">
            <v>0</v>
          </cell>
          <cell r="AI1317">
            <v>0</v>
          </cell>
          <cell r="AJ1317">
            <v>0</v>
          </cell>
          <cell r="AK1317">
            <v>0</v>
          </cell>
          <cell r="AL1317">
            <v>0</v>
          </cell>
        </row>
        <row r="1318">
          <cell r="B1318" t="str">
            <v>SNIES</v>
          </cell>
          <cell r="C1318" t="str">
            <v>B1A</v>
          </cell>
          <cell r="D1318" t="str">
            <v>B1AK</v>
          </cell>
          <cell r="E1318" t="str">
            <v>EP/BOKE</v>
          </cell>
          <cell r="F1318" t="str">
            <v>SNIES</v>
          </cell>
          <cell r="G1318">
            <v>24</v>
          </cell>
          <cell r="H1318" t="str">
            <v>EP Boké fournitures scolaires filles défavorisées</v>
          </cell>
          <cell r="I1318" t="str">
            <v>SNIES</v>
          </cell>
          <cell r="K1318" t="str">
            <v>BAD ED IV</v>
          </cell>
          <cell r="L1318" t="str">
            <v>AOI</v>
          </cell>
          <cell r="M1318">
            <v>1</v>
          </cell>
          <cell r="N1318">
            <v>1</v>
          </cell>
          <cell r="O1318">
            <v>1</v>
          </cell>
          <cell r="P1318">
            <v>1</v>
          </cell>
          <cell r="Q1318">
            <v>4</v>
          </cell>
          <cell r="R1318" t="str">
            <v>lot</v>
          </cell>
          <cell r="T1318">
            <v>7464.4854065897725</v>
          </cell>
          <cell r="U1318">
            <v>1</v>
          </cell>
          <cell r="V1318">
            <v>7464.4854065897725</v>
          </cell>
          <cell r="W1318">
            <v>7464.4854065897725</v>
          </cell>
          <cell r="X1318">
            <v>7464.4854065897725</v>
          </cell>
          <cell r="Y1318">
            <v>7464.4854065897725</v>
          </cell>
          <cell r="Z1318">
            <v>29857.94162635909</v>
          </cell>
          <cell r="AA1318">
            <v>7464.4854065897725</v>
          </cell>
          <cell r="AB1318">
            <v>7464.4854065897725</v>
          </cell>
          <cell r="AC1318">
            <v>7464.4854065897725</v>
          </cell>
          <cell r="AD1318">
            <v>7464.4854065897725</v>
          </cell>
          <cell r="AE1318">
            <v>29857.94162635909</v>
          </cell>
          <cell r="AF1318">
            <v>0</v>
          </cell>
          <cell r="AG1318">
            <v>0</v>
          </cell>
          <cell r="AH1318">
            <v>0</v>
          </cell>
          <cell r="AI1318">
            <v>0</v>
          </cell>
          <cell r="AJ1318">
            <v>0</v>
          </cell>
          <cell r="AK1318">
            <v>0</v>
          </cell>
          <cell r="AL1318">
            <v>0</v>
          </cell>
        </row>
        <row r="1319">
          <cell r="B1319" t="str">
            <v>SNIES</v>
          </cell>
          <cell r="C1319" t="str">
            <v>B1A</v>
          </cell>
          <cell r="D1319" t="str">
            <v>B1AK</v>
          </cell>
          <cell r="E1319" t="str">
            <v>EP/BOFF</v>
          </cell>
          <cell r="F1319" t="str">
            <v>SNIES</v>
          </cell>
          <cell r="G1319">
            <v>24</v>
          </cell>
          <cell r="H1319" t="str">
            <v>EP Boffa fournitures scolaires filles défavorisées</v>
          </cell>
          <cell r="I1319" t="str">
            <v>SNIES</v>
          </cell>
          <cell r="K1319" t="str">
            <v>BAD ED IV</v>
          </cell>
          <cell r="L1319" t="str">
            <v>AOI</v>
          </cell>
          <cell r="M1319">
            <v>1</v>
          </cell>
          <cell r="N1319">
            <v>1</v>
          </cell>
          <cell r="O1319">
            <v>1</v>
          </cell>
          <cell r="P1319">
            <v>1</v>
          </cell>
          <cell r="Q1319">
            <v>4</v>
          </cell>
          <cell r="R1319" t="str">
            <v>lot</v>
          </cell>
          <cell r="T1319">
            <v>7464.4854065897725</v>
          </cell>
          <cell r="U1319">
            <v>1</v>
          </cell>
          <cell r="V1319">
            <v>7464.4854065897725</v>
          </cell>
          <cell r="W1319">
            <v>7464.4854065897725</v>
          </cell>
          <cell r="X1319">
            <v>7464.4854065897725</v>
          </cell>
          <cell r="Y1319">
            <v>7464.4854065897725</v>
          </cell>
          <cell r="Z1319">
            <v>29857.94162635909</v>
          </cell>
          <cell r="AA1319">
            <v>7464.4854065897725</v>
          </cell>
          <cell r="AB1319">
            <v>7464.4854065897725</v>
          </cell>
          <cell r="AC1319">
            <v>7464.4854065897725</v>
          </cell>
          <cell r="AD1319">
            <v>7464.4854065897725</v>
          </cell>
          <cell r="AE1319">
            <v>29857.94162635909</v>
          </cell>
          <cell r="AF1319">
            <v>0</v>
          </cell>
          <cell r="AG1319">
            <v>0</v>
          </cell>
          <cell r="AH1319">
            <v>0</v>
          </cell>
          <cell r="AI1319">
            <v>0</v>
          </cell>
          <cell r="AJ1319">
            <v>0</v>
          </cell>
          <cell r="AK1319">
            <v>0</v>
          </cell>
          <cell r="AL1319">
            <v>0</v>
          </cell>
        </row>
        <row r="1320">
          <cell r="B1320" t="str">
            <v>SNIES</v>
          </cell>
          <cell r="C1320" t="str">
            <v>B1A</v>
          </cell>
          <cell r="D1320" t="str">
            <v>B1AK</v>
          </cell>
          <cell r="E1320" t="str">
            <v>EP/FRIA</v>
          </cell>
          <cell r="F1320" t="str">
            <v>SNIES</v>
          </cell>
          <cell r="G1320">
            <v>24</v>
          </cell>
          <cell r="H1320" t="str">
            <v>EP Fria fournitures scolaires filles défavorisées</v>
          </cell>
          <cell r="I1320" t="str">
            <v>SNIES</v>
          </cell>
          <cell r="K1320" t="str">
            <v>BAD ED IV</v>
          </cell>
          <cell r="L1320" t="str">
            <v>AOI</v>
          </cell>
          <cell r="M1320">
            <v>1</v>
          </cell>
          <cell r="N1320">
            <v>1</v>
          </cell>
          <cell r="O1320">
            <v>1</v>
          </cell>
          <cell r="P1320">
            <v>1</v>
          </cell>
          <cell r="Q1320">
            <v>4</v>
          </cell>
          <cell r="R1320" t="str">
            <v>lot</v>
          </cell>
          <cell r="T1320">
            <v>7464.4854065897725</v>
          </cell>
          <cell r="U1320">
            <v>1</v>
          </cell>
          <cell r="V1320">
            <v>7464.4854065897725</v>
          </cell>
          <cell r="W1320">
            <v>7464.4854065897725</v>
          </cell>
          <cell r="X1320">
            <v>7464.4854065897725</v>
          </cell>
          <cell r="Y1320">
            <v>7464.4854065897725</v>
          </cell>
          <cell r="Z1320">
            <v>29857.94162635909</v>
          </cell>
          <cell r="AA1320">
            <v>7464.4854065897725</v>
          </cell>
          <cell r="AB1320">
            <v>7464.4854065897725</v>
          </cell>
          <cell r="AC1320">
            <v>7464.4854065897725</v>
          </cell>
          <cell r="AD1320">
            <v>7464.4854065897725</v>
          </cell>
          <cell r="AE1320">
            <v>29857.94162635909</v>
          </cell>
          <cell r="AF1320">
            <v>0</v>
          </cell>
          <cell r="AG1320">
            <v>0</v>
          </cell>
          <cell r="AH1320">
            <v>0</v>
          </cell>
          <cell r="AI1320">
            <v>0</v>
          </cell>
          <cell r="AJ1320">
            <v>0</v>
          </cell>
          <cell r="AK1320">
            <v>0</v>
          </cell>
          <cell r="AL1320">
            <v>0</v>
          </cell>
        </row>
        <row r="1321">
          <cell r="B1321" t="str">
            <v>SNIES</v>
          </cell>
          <cell r="C1321" t="str">
            <v>B1A</v>
          </cell>
          <cell r="D1321" t="str">
            <v>B1AK</v>
          </cell>
          <cell r="E1321" t="str">
            <v>EP/GAOU</v>
          </cell>
          <cell r="F1321" t="str">
            <v>SNIES</v>
          </cell>
          <cell r="G1321">
            <v>24</v>
          </cell>
          <cell r="H1321" t="str">
            <v>EP Gaoual fournitures scolaires filles défavorisées</v>
          </cell>
          <cell r="I1321" t="str">
            <v>SNIES</v>
          </cell>
          <cell r="K1321" t="str">
            <v>BAD ED IV</v>
          </cell>
          <cell r="L1321" t="str">
            <v>AOI</v>
          </cell>
          <cell r="M1321">
            <v>1</v>
          </cell>
          <cell r="N1321">
            <v>1</v>
          </cell>
          <cell r="O1321">
            <v>1</v>
          </cell>
          <cell r="P1321">
            <v>1</v>
          </cell>
          <cell r="Q1321">
            <v>4</v>
          </cell>
          <cell r="R1321" t="str">
            <v>lot</v>
          </cell>
          <cell r="T1321">
            <v>7464.4854065897725</v>
          </cell>
          <cell r="U1321">
            <v>1</v>
          </cell>
          <cell r="V1321">
            <v>7464.4854065897725</v>
          </cell>
          <cell r="W1321">
            <v>7464.4854065897725</v>
          </cell>
          <cell r="X1321">
            <v>7464.4854065897725</v>
          </cell>
          <cell r="Y1321">
            <v>7464.4854065897725</v>
          </cell>
          <cell r="Z1321">
            <v>29857.94162635909</v>
          </cell>
          <cell r="AA1321">
            <v>7464.4854065897725</v>
          </cell>
          <cell r="AB1321">
            <v>7464.4854065897725</v>
          </cell>
          <cell r="AC1321">
            <v>7464.4854065897725</v>
          </cell>
          <cell r="AD1321">
            <v>7464.4854065897725</v>
          </cell>
          <cell r="AE1321">
            <v>29857.94162635909</v>
          </cell>
          <cell r="AF1321">
            <v>0</v>
          </cell>
          <cell r="AG1321">
            <v>0</v>
          </cell>
          <cell r="AH1321">
            <v>0</v>
          </cell>
          <cell r="AI1321">
            <v>0</v>
          </cell>
          <cell r="AJ1321">
            <v>0</v>
          </cell>
          <cell r="AK1321">
            <v>0</v>
          </cell>
          <cell r="AL1321">
            <v>0</v>
          </cell>
        </row>
        <row r="1322">
          <cell r="B1322" t="str">
            <v>SNIES</v>
          </cell>
          <cell r="C1322" t="str">
            <v>B1A</v>
          </cell>
          <cell r="D1322" t="str">
            <v>B1AK</v>
          </cell>
          <cell r="E1322" t="str">
            <v>EP/KOUN</v>
          </cell>
          <cell r="F1322" t="str">
            <v>SNIES</v>
          </cell>
          <cell r="G1322">
            <v>24</v>
          </cell>
          <cell r="H1322" t="str">
            <v>EP Koundara fournitures scolaires filles défavorisées</v>
          </cell>
          <cell r="I1322" t="str">
            <v>SNIES</v>
          </cell>
          <cell r="K1322" t="str">
            <v>BAD ED IV</v>
          </cell>
          <cell r="L1322" t="str">
            <v>AOI</v>
          </cell>
          <cell r="M1322">
            <v>1</v>
          </cell>
          <cell r="N1322">
            <v>1</v>
          </cell>
          <cell r="O1322">
            <v>1</v>
          </cell>
          <cell r="P1322">
            <v>1</v>
          </cell>
          <cell r="Q1322">
            <v>4</v>
          </cell>
          <cell r="R1322" t="str">
            <v>lot</v>
          </cell>
          <cell r="T1322">
            <v>7464.4854065897725</v>
          </cell>
          <cell r="U1322">
            <v>1</v>
          </cell>
          <cell r="V1322">
            <v>7464.4854065897725</v>
          </cell>
          <cell r="W1322">
            <v>7464.4854065897725</v>
          </cell>
          <cell r="X1322">
            <v>7464.4854065897725</v>
          </cell>
          <cell r="Y1322">
            <v>7464.4854065897725</v>
          </cell>
          <cell r="Z1322">
            <v>29857.94162635909</v>
          </cell>
          <cell r="AA1322">
            <v>7464.4854065897725</v>
          </cell>
          <cell r="AB1322">
            <v>7464.4854065897725</v>
          </cell>
          <cell r="AC1322">
            <v>7464.4854065897725</v>
          </cell>
          <cell r="AD1322">
            <v>7464.4854065897725</v>
          </cell>
          <cell r="AE1322">
            <v>29857.94162635909</v>
          </cell>
          <cell r="AF1322">
            <v>0</v>
          </cell>
          <cell r="AG1322">
            <v>0</v>
          </cell>
          <cell r="AH1322">
            <v>0</v>
          </cell>
          <cell r="AI1322">
            <v>0</v>
          </cell>
          <cell r="AJ1322">
            <v>0</v>
          </cell>
          <cell r="AK1322">
            <v>0</v>
          </cell>
          <cell r="AL1322">
            <v>0</v>
          </cell>
        </row>
        <row r="1323">
          <cell r="B1323" t="str">
            <v>SNIES</v>
          </cell>
          <cell r="C1323" t="str">
            <v>B1F</v>
          </cell>
          <cell r="D1323" t="str">
            <v>B1FC</v>
          </cell>
          <cell r="E1323" t="str">
            <v>SSU</v>
          </cell>
          <cell r="F1323" t="str">
            <v>SNIES</v>
          </cell>
          <cell r="G1323">
            <v>25</v>
          </cell>
          <cell r="H1323" t="str">
            <v>SSU Etude d'impact du VIH/SIDA en milieu scolaire</v>
          </cell>
          <cell r="I1323" t="str">
            <v>SSU</v>
          </cell>
          <cell r="K1323" t="str">
            <v>BAD ED IV</v>
          </cell>
          <cell r="L1323" t="str">
            <v>LR</v>
          </cell>
          <cell r="N1323">
            <v>4</v>
          </cell>
          <cell r="Q1323">
            <v>4</v>
          </cell>
          <cell r="R1323" t="str">
            <v>p x m</v>
          </cell>
          <cell r="T1323">
            <v>35471.234652114596</v>
          </cell>
          <cell r="U1323">
            <v>1</v>
          </cell>
          <cell r="V1323">
            <v>0</v>
          </cell>
          <cell r="W1323">
            <v>141884.93860845838</v>
          </cell>
          <cell r="X1323">
            <v>0</v>
          </cell>
          <cell r="Y1323">
            <v>0</v>
          </cell>
          <cell r="Z1323">
            <v>141884.93860845838</v>
          </cell>
          <cell r="AA1323">
            <v>0</v>
          </cell>
          <cell r="AB1323">
            <v>141884.93860845838</v>
          </cell>
          <cell r="AC1323">
            <v>0</v>
          </cell>
          <cell r="AD1323">
            <v>0</v>
          </cell>
          <cell r="AE1323">
            <v>141884.93860845838</v>
          </cell>
          <cell r="AF1323">
            <v>0</v>
          </cell>
          <cell r="AG1323">
            <v>0</v>
          </cell>
          <cell r="AH1323">
            <v>0</v>
          </cell>
          <cell r="AI1323">
            <v>0</v>
          </cell>
          <cell r="AJ1323">
            <v>0</v>
          </cell>
          <cell r="AK1323">
            <v>0</v>
          </cell>
          <cell r="AL1323">
            <v>0</v>
          </cell>
        </row>
        <row r="1324">
          <cell r="B1324" t="str">
            <v>SNIES</v>
          </cell>
          <cell r="C1324" t="str">
            <v>B1A</v>
          </cell>
          <cell r="D1324" t="str">
            <v>B1AE</v>
          </cell>
          <cell r="E1324" t="str">
            <v>DNEE</v>
          </cell>
          <cell r="F1324" t="str">
            <v>SNIES</v>
          </cell>
          <cell r="G1324">
            <v>12</v>
          </cell>
          <cell r="H1324" t="str">
            <v>Formation en genre 1200 enseignants primaire  x 3jours</v>
          </cell>
          <cell r="I1324" t="str">
            <v>CNE</v>
          </cell>
          <cell r="K1324" t="str">
            <v>BAD ED IV</v>
          </cell>
          <cell r="L1324" t="str">
            <v>AUT</v>
          </cell>
          <cell r="N1324">
            <v>3600</v>
          </cell>
          <cell r="Q1324">
            <v>3600</v>
          </cell>
          <cell r="R1324" t="str">
            <v>pxj</v>
          </cell>
          <cell r="T1324">
            <v>116.21364912081251</v>
          </cell>
          <cell r="U1324">
            <v>1</v>
          </cell>
          <cell r="V1324">
            <v>0</v>
          </cell>
          <cell r="W1324">
            <v>418369.13683492504</v>
          </cell>
          <cell r="X1324">
            <v>0</v>
          </cell>
          <cell r="Y1324">
            <v>0</v>
          </cell>
          <cell r="Z1324">
            <v>418369.13683492504</v>
          </cell>
          <cell r="AA1324">
            <v>0</v>
          </cell>
          <cell r="AB1324">
            <v>418369.13683492504</v>
          </cell>
          <cell r="AC1324">
            <v>0</v>
          </cell>
          <cell r="AD1324">
            <v>0</v>
          </cell>
          <cell r="AE1324">
            <v>418369.13683492504</v>
          </cell>
          <cell r="AF1324">
            <v>0</v>
          </cell>
          <cell r="AG1324">
            <v>0</v>
          </cell>
          <cell r="AH1324">
            <v>0</v>
          </cell>
          <cell r="AI1324">
            <v>0</v>
          </cell>
          <cell r="AJ1324">
            <v>0</v>
          </cell>
          <cell r="AK1324">
            <v>0</v>
          </cell>
          <cell r="AL1324">
            <v>0</v>
          </cell>
        </row>
        <row r="1325">
          <cell r="B1325" t="str">
            <v>SNIES</v>
          </cell>
          <cell r="C1325" t="str">
            <v>B1B</v>
          </cell>
          <cell r="D1325" t="str">
            <v>B1BH</v>
          </cell>
          <cell r="E1325" t="str">
            <v>DNES</v>
          </cell>
          <cell r="F1325" t="str">
            <v>SNIES</v>
          </cell>
          <cell r="G1325">
            <v>12</v>
          </cell>
          <cell r="H1325" t="str">
            <v>Formation en genre 600 enseignants secondaire x 3jours</v>
          </cell>
          <cell r="I1325" t="str">
            <v>CNE</v>
          </cell>
          <cell r="K1325" t="str">
            <v>BAD ED IV</v>
          </cell>
          <cell r="L1325" t="str">
            <v>AUT</v>
          </cell>
          <cell r="N1325">
            <v>1800</v>
          </cell>
          <cell r="Q1325">
            <v>1800</v>
          </cell>
          <cell r="R1325" t="str">
            <v>pxj</v>
          </cell>
          <cell r="T1325">
            <v>116.21364912081251</v>
          </cell>
          <cell r="U1325">
            <v>1</v>
          </cell>
          <cell r="V1325">
            <v>0</v>
          </cell>
          <cell r="W1325">
            <v>209184.56841746252</v>
          </cell>
          <cell r="X1325">
            <v>0</v>
          </cell>
          <cell r="Y1325">
            <v>0</v>
          </cell>
          <cell r="Z1325">
            <v>209184.56841746252</v>
          </cell>
          <cell r="AA1325">
            <v>0</v>
          </cell>
          <cell r="AB1325">
            <v>209184.56841746252</v>
          </cell>
          <cell r="AC1325">
            <v>0</v>
          </cell>
          <cell r="AD1325">
            <v>0</v>
          </cell>
          <cell r="AE1325">
            <v>209184.56841746252</v>
          </cell>
          <cell r="AF1325">
            <v>0</v>
          </cell>
          <cell r="AG1325">
            <v>0</v>
          </cell>
          <cell r="AH1325">
            <v>0</v>
          </cell>
          <cell r="AI1325">
            <v>0</v>
          </cell>
          <cell r="AJ1325">
            <v>0</v>
          </cell>
          <cell r="AK1325">
            <v>0</v>
          </cell>
          <cell r="AL1325">
            <v>0</v>
          </cell>
        </row>
        <row r="1326">
          <cell r="B1326" t="str">
            <v>SNIES</v>
          </cell>
          <cell r="C1326" t="str">
            <v>B2A</v>
          </cell>
          <cell r="D1326" t="str">
            <v>B2AG</v>
          </cell>
          <cell r="E1326" t="str">
            <v>DNETFP</v>
          </cell>
          <cell r="F1326" t="str">
            <v>SNIES</v>
          </cell>
          <cell r="G1326">
            <v>12</v>
          </cell>
          <cell r="H1326" t="str">
            <v>Formation en genre 200 enseignants ETFP 3jours</v>
          </cell>
          <cell r="I1326" t="str">
            <v>CNE</v>
          </cell>
          <cell r="K1326" t="str">
            <v>BAD ED IV</v>
          </cell>
          <cell r="L1326" t="str">
            <v>AUT</v>
          </cell>
          <cell r="N1326">
            <v>600</v>
          </cell>
          <cell r="Q1326">
            <v>600</v>
          </cell>
          <cell r="R1326" t="str">
            <v>pxj</v>
          </cell>
          <cell r="T1326">
            <v>116.21364912081251</v>
          </cell>
          <cell r="U1326">
            <v>1</v>
          </cell>
          <cell r="V1326">
            <v>0</v>
          </cell>
          <cell r="W1326">
            <v>69728.189472487502</v>
          </cell>
          <cell r="X1326">
            <v>0</v>
          </cell>
          <cell r="Y1326">
            <v>0</v>
          </cell>
          <cell r="Z1326">
            <v>69728.189472487502</v>
          </cell>
          <cell r="AA1326">
            <v>0</v>
          </cell>
          <cell r="AB1326">
            <v>69728.189472487502</v>
          </cell>
          <cell r="AC1326">
            <v>0</v>
          </cell>
          <cell r="AD1326">
            <v>0</v>
          </cell>
          <cell r="AE1326">
            <v>69728.189472487502</v>
          </cell>
          <cell r="AF1326">
            <v>0</v>
          </cell>
          <cell r="AG1326">
            <v>0</v>
          </cell>
          <cell r="AH1326">
            <v>0</v>
          </cell>
          <cell r="AI1326">
            <v>0</v>
          </cell>
          <cell r="AJ1326">
            <v>0</v>
          </cell>
          <cell r="AK1326">
            <v>0</v>
          </cell>
          <cell r="AL1326">
            <v>0</v>
          </cell>
        </row>
        <row r="1327">
          <cell r="B1327" t="str">
            <v>SNIES</v>
          </cell>
          <cell r="C1327" t="str">
            <v>B3A</v>
          </cell>
          <cell r="D1327" t="str">
            <v>B3AB</v>
          </cell>
          <cell r="E1327" t="str">
            <v>DNESUP</v>
          </cell>
          <cell r="F1327" t="str">
            <v>SNIES</v>
          </cell>
          <cell r="G1327">
            <v>12</v>
          </cell>
          <cell r="H1327" t="str">
            <v>Formation en genre 100 enseignants supérieur 3jours</v>
          </cell>
          <cell r="I1327" t="str">
            <v>CNE</v>
          </cell>
          <cell r="K1327" t="str">
            <v>BAD ED IV</v>
          </cell>
          <cell r="L1327" t="str">
            <v>AUT</v>
          </cell>
          <cell r="N1327">
            <v>300</v>
          </cell>
          <cell r="Q1327">
            <v>300</v>
          </cell>
          <cell r="R1327" t="str">
            <v>pxj</v>
          </cell>
          <cell r="T1327">
            <v>116.21364912081251</v>
          </cell>
          <cell r="U1327">
            <v>1</v>
          </cell>
          <cell r="V1327">
            <v>0</v>
          </cell>
          <cell r="W1327">
            <v>34864.094736243751</v>
          </cell>
          <cell r="X1327">
            <v>0</v>
          </cell>
          <cell r="Y1327">
            <v>0</v>
          </cell>
          <cell r="Z1327">
            <v>34864.094736243751</v>
          </cell>
          <cell r="AA1327">
            <v>0</v>
          </cell>
          <cell r="AB1327">
            <v>34864.094736243751</v>
          </cell>
          <cell r="AC1327">
            <v>0</v>
          </cell>
          <cell r="AD1327">
            <v>0</v>
          </cell>
          <cell r="AE1327">
            <v>34864.094736243751</v>
          </cell>
          <cell r="AF1327">
            <v>0</v>
          </cell>
          <cell r="AG1327">
            <v>0</v>
          </cell>
          <cell r="AH1327">
            <v>0</v>
          </cell>
          <cell r="AI1327">
            <v>0</v>
          </cell>
          <cell r="AJ1327">
            <v>0</v>
          </cell>
          <cell r="AK1327">
            <v>0</v>
          </cell>
          <cell r="AL1327">
            <v>0</v>
          </cell>
        </row>
        <row r="1328">
          <cell r="B1328" t="str">
            <v>SNIES</v>
          </cell>
          <cell r="C1328" t="str">
            <v>B1A</v>
          </cell>
          <cell r="D1328" t="str">
            <v>B1AE</v>
          </cell>
          <cell r="E1328" t="str">
            <v>DNEE</v>
          </cell>
          <cell r="F1328" t="str">
            <v>SNIES</v>
          </cell>
          <cell r="G1328">
            <v>12</v>
          </cell>
          <cell r="H1328" t="str">
            <v xml:space="preserve"> Formation utilisation manuels maîtres primaire 3jours x 2100p</v>
          </cell>
          <cell r="I1328" t="str">
            <v>INRAP</v>
          </cell>
          <cell r="K1328" t="str">
            <v>BAD ED IV</v>
          </cell>
          <cell r="L1328" t="str">
            <v>AUT</v>
          </cell>
          <cell r="N1328">
            <v>6300</v>
          </cell>
          <cell r="Q1328">
            <v>6300</v>
          </cell>
          <cell r="R1328" t="str">
            <v>pxj</v>
          </cell>
          <cell r="T1328">
            <v>110.60206226314993</v>
          </cell>
          <cell r="U1328">
            <v>1</v>
          </cell>
          <cell r="V1328">
            <v>0</v>
          </cell>
          <cell r="W1328">
            <v>696792.99225784454</v>
          </cell>
          <cell r="X1328">
            <v>0</v>
          </cell>
          <cell r="Y1328">
            <v>0</v>
          </cell>
          <cell r="Z1328">
            <v>696792.99225784454</v>
          </cell>
          <cell r="AA1328">
            <v>0</v>
          </cell>
          <cell r="AB1328">
            <v>696792.99225784454</v>
          </cell>
          <cell r="AC1328">
            <v>0</v>
          </cell>
          <cell r="AD1328">
            <v>0</v>
          </cell>
          <cell r="AE1328">
            <v>696792.99225784454</v>
          </cell>
          <cell r="AF1328">
            <v>0</v>
          </cell>
          <cell r="AG1328">
            <v>0</v>
          </cell>
          <cell r="AH1328">
            <v>0</v>
          </cell>
          <cell r="AI1328">
            <v>0</v>
          </cell>
          <cell r="AJ1328">
            <v>0</v>
          </cell>
          <cell r="AK1328">
            <v>0</v>
          </cell>
          <cell r="AL1328">
            <v>0</v>
          </cell>
        </row>
        <row r="1329">
          <cell r="B1329" t="str">
            <v>SNIES</v>
          </cell>
          <cell r="C1329" t="str">
            <v>B1A</v>
          </cell>
          <cell r="D1329" t="str">
            <v>B1AE</v>
          </cell>
          <cell r="E1329" t="str">
            <v>DNEE</v>
          </cell>
          <cell r="F1329" t="str">
            <v>SNIES</v>
          </cell>
          <cell r="G1329">
            <v>12</v>
          </cell>
          <cell r="H1329" t="str">
            <v>Formation approche/compét 6500 direct écol prim X 5jours</v>
          </cell>
          <cell r="I1329" t="str">
            <v>INRAP</v>
          </cell>
          <cell r="K1329" t="str">
            <v>BAD ED IV</v>
          </cell>
          <cell r="L1329" t="str">
            <v>AUT</v>
          </cell>
          <cell r="M1329">
            <v>10833.333333333334</v>
          </cell>
          <cell r="N1329">
            <v>10833.333333333334</v>
          </cell>
          <cell r="O1329">
            <v>10833.333333333334</v>
          </cell>
          <cell r="Q1329">
            <v>32500</v>
          </cell>
          <cell r="R1329" t="str">
            <v>pxj</v>
          </cell>
          <cell r="T1329">
            <v>114.40898088151957</v>
          </cell>
          <cell r="U1329">
            <v>1</v>
          </cell>
          <cell r="V1329">
            <v>1239430.6262164621</v>
          </cell>
          <cell r="W1329">
            <v>1239430.6262164621</v>
          </cell>
          <cell r="X1329">
            <v>1239430.6262164621</v>
          </cell>
          <cell r="Y1329">
            <v>0</v>
          </cell>
          <cell r="Z1329">
            <v>3718291.8786493866</v>
          </cell>
          <cell r="AA1329">
            <v>1239430.6262164621</v>
          </cell>
          <cell r="AB1329">
            <v>1239430.6262164621</v>
          </cell>
          <cell r="AC1329">
            <v>1239430.6262164621</v>
          </cell>
          <cell r="AD1329">
            <v>0</v>
          </cell>
          <cell r="AE1329">
            <v>3718291.8786493866</v>
          </cell>
          <cell r="AF1329">
            <v>0</v>
          </cell>
          <cell r="AG1329">
            <v>0</v>
          </cell>
          <cell r="AH1329">
            <v>0</v>
          </cell>
          <cell r="AI1329">
            <v>0</v>
          </cell>
          <cell r="AJ1329">
            <v>0</v>
          </cell>
          <cell r="AK1329">
            <v>0</v>
          </cell>
          <cell r="AL1329">
            <v>0</v>
          </cell>
        </row>
        <row r="1330">
          <cell r="B1330" t="str">
            <v>SNIES</v>
          </cell>
          <cell r="C1330" t="str">
            <v>B1A</v>
          </cell>
          <cell r="D1330" t="str">
            <v>B1AE</v>
          </cell>
          <cell r="E1330" t="str">
            <v>DNEE</v>
          </cell>
          <cell r="F1330" t="str">
            <v>SNIES</v>
          </cell>
          <cell r="G1330">
            <v>12</v>
          </cell>
          <cell r="H1330" t="str">
            <v>Formation continue enseignants primaire 10jours x 3000p</v>
          </cell>
          <cell r="I1330" t="str">
            <v>DNEE</v>
          </cell>
          <cell r="K1330" t="str">
            <v>BAD ED IV</v>
          </cell>
          <cell r="L1330" t="str">
            <v>AUT</v>
          </cell>
          <cell r="M1330">
            <v>10000</v>
          </cell>
          <cell r="N1330">
            <v>10000</v>
          </cell>
          <cell r="O1330">
            <v>10000</v>
          </cell>
          <cell r="Q1330">
            <v>30000</v>
          </cell>
          <cell r="R1330" t="str">
            <v>pxj</v>
          </cell>
          <cell r="T1330">
            <v>113.41598842655753</v>
          </cell>
          <cell r="U1330">
            <v>1</v>
          </cell>
          <cell r="V1330">
            <v>1134159.8842655753</v>
          </cell>
          <cell r="W1330">
            <v>1134159.8842655753</v>
          </cell>
          <cell r="X1330">
            <v>1134159.8842655753</v>
          </cell>
          <cell r="Y1330">
            <v>0</v>
          </cell>
          <cell r="Z1330">
            <v>3402479.6527967257</v>
          </cell>
          <cell r="AA1330">
            <v>1134159.8842655753</v>
          </cell>
          <cell r="AB1330">
            <v>1134159.8842655753</v>
          </cell>
          <cell r="AC1330">
            <v>1134159.8842655753</v>
          </cell>
          <cell r="AD1330">
            <v>0</v>
          </cell>
          <cell r="AE1330">
            <v>3402479.6527967257</v>
          </cell>
          <cell r="AF1330">
            <v>0</v>
          </cell>
          <cell r="AG1330">
            <v>0</v>
          </cell>
          <cell r="AH1330">
            <v>0</v>
          </cell>
          <cell r="AI1330">
            <v>0</v>
          </cell>
          <cell r="AJ1330">
            <v>0</v>
          </cell>
          <cell r="AK1330">
            <v>0</v>
          </cell>
          <cell r="AL1330">
            <v>0</v>
          </cell>
        </row>
        <row r="1331">
          <cell r="B1331" t="str">
            <v>SNIES</v>
          </cell>
          <cell r="C1331" t="str">
            <v>C1I</v>
          </cell>
          <cell r="D1331" t="str">
            <v>C1IF</v>
          </cell>
          <cell r="E1331" t="str">
            <v>SSP</v>
          </cell>
          <cell r="F1331" t="str">
            <v>SNIES</v>
          </cell>
          <cell r="G1331">
            <v>23</v>
          </cell>
          <cell r="H1331" t="str">
            <v>SSP Equipement bureautique</v>
          </cell>
          <cell r="I1331" t="str">
            <v>SNIES</v>
          </cell>
          <cell r="K1331" t="str">
            <v>BAD ED IV</v>
          </cell>
          <cell r="L1331" t="str">
            <v>AOI</v>
          </cell>
          <cell r="M1331">
            <v>1</v>
          </cell>
          <cell r="Q1331">
            <v>1</v>
          </cell>
          <cell r="R1331" t="str">
            <v>lot</v>
          </cell>
          <cell r="T1331">
            <v>22070.990450204641</v>
          </cell>
          <cell r="U1331">
            <v>1</v>
          </cell>
          <cell r="V1331">
            <v>22070.990450204641</v>
          </cell>
          <cell r="W1331">
            <v>0</v>
          </cell>
          <cell r="X1331">
            <v>0</v>
          </cell>
          <cell r="Y1331">
            <v>0</v>
          </cell>
          <cell r="Z1331">
            <v>22070.990450204641</v>
          </cell>
          <cell r="AA1331">
            <v>22070.990450204641</v>
          </cell>
          <cell r="AB1331">
            <v>0</v>
          </cell>
          <cell r="AC1331">
            <v>0</v>
          </cell>
          <cell r="AD1331">
            <v>0</v>
          </cell>
          <cell r="AE1331">
            <v>22070.990450204641</v>
          </cell>
          <cell r="AF1331">
            <v>0</v>
          </cell>
          <cell r="AG1331">
            <v>0</v>
          </cell>
          <cell r="AH1331">
            <v>0</v>
          </cell>
          <cell r="AI1331">
            <v>0</v>
          </cell>
          <cell r="AJ1331">
            <v>0</v>
          </cell>
          <cell r="AK1331">
            <v>0</v>
          </cell>
          <cell r="AL1331">
            <v>0</v>
          </cell>
        </row>
        <row r="1332">
          <cell r="B1332" t="str">
            <v>SNIES</v>
          </cell>
          <cell r="C1332" t="str">
            <v>C1I</v>
          </cell>
          <cell r="D1332" t="str">
            <v>C1IF</v>
          </cell>
          <cell r="E1332" t="str">
            <v>SSP</v>
          </cell>
          <cell r="F1332" t="str">
            <v>SNIES</v>
          </cell>
          <cell r="G1332">
            <v>23</v>
          </cell>
          <cell r="H1332" t="str">
            <v>SSP Equipement informatique</v>
          </cell>
          <cell r="I1332" t="str">
            <v>SNIES</v>
          </cell>
          <cell r="K1332" t="str">
            <v>BAD ED IV</v>
          </cell>
          <cell r="L1332" t="str">
            <v>AOI</v>
          </cell>
          <cell r="M1332">
            <v>1</v>
          </cell>
          <cell r="Q1332">
            <v>1</v>
          </cell>
          <cell r="R1332" t="str">
            <v>lot</v>
          </cell>
          <cell r="T1332">
            <v>73110.15586630287</v>
          </cell>
          <cell r="U1332">
            <v>1</v>
          </cell>
          <cell r="V1332">
            <v>73110.15586630287</v>
          </cell>
          <cell r="W1332">
            <v>0</v>
          </cell>
          <cell r="X1332">
            <v>0</v>
          </cell>
          <cell r="Y1332">
            <v>0</v>
          </cell>
          <cell r="Z1332">
            <v>73110.15586630287</v>
          </cell>
          <cell r="AA1332">
            <v>73110.15586630287</v>
          </cell>
          <cell r="AB1332">
            <v>0</v>
          </cell>
          <cell r="AC1332">
            <v>0</v>
          </cell>
          <cell r="AD1332">
            <v>0</v>
          </cell>
          <cell r="AE1332">
            <v>73110.15586630287</v>
          </cell>
          <cell r="AF1332">
            <v>0</v>
          </cell>
          <cell r="AG1332">
            <v>0</v>
          </cell>
          <cell r="AH1332">
            <v>0</v>
          </cell>
          <cell r="AI1332">
            <v>0</v>
          </cell>
          <cell r="AJ1332">
            <v>0</v>
          </cell>
          <cell r="AK1332">
            <v>0</v>
          </cell>
          <cell r="AL1332">
            <v>0</v>
          </cell>
        </row>
        <row r="1333">
          <cell r="B1333" t="str">
            <v>SNIES</v>
          </cell>
          <cell r="C1333" t="str">
            <v>C1I</v>
          </cell>
          <cell r="D1333" t="str">
            <v>C1IF</v>
          </cell>
          <cell r="E1333" t="str">
            <v>SSP</v>
          </cell>
          <cell r="F1333" t="str">
            <v>SNIES</v>
          </cell>
          <cell r="G1333">
            <v>23</v>
          </cell>
          <cell r="H1333" t="str">
            <v>SSP Véhicule de liaison 4x4 double wagon</v>
          </cell>
          <cell r="I1333" t="str">
            <v>SNIES</v>
          </cell>
          <cell r="K1333" t="str">
            <v>BAD ED IV</v>
          </cell>
          <cell r="L1333" t="str">
            <v>AOI</v>
          </cell>
          <cell r="M1333">
            <v>1</v>
          </cell>
          <cell r="Q1333">
            <v>1</v>
          </cell>
          <cell r="R1333" t="str">
            <v>lot</v>
          </cell>
          <cell r="T1333">
            <v>187209.29399727148</v>
          </cell>
          <cell r="U1333">
            <v>1</v>
          </cell>
          <cell r="V1333">
            <v>187209.29399727148</v>
          </cell>
          <cell r="W1333">
            <v>0</v>
          </cell>
          <cell r="X1333">
            <v>0</v>
          </cell>
          <cell r="Y1333">
            <v>0</v>
          </cell>
          <cell r="Z1333">
            <v>187209.29399727148</v>
          </cell>
          <cell r="AA1333">
            <v>187209.29399727148</v>
          </cell>
          <cell r="AB1333">
            <v>0</v>
          </cell>
          <cell r="AC1333">
            <v>0</v>
          </cell>
          <cell r="AD1333">
            <v>0</v>
          </cell>
          <cell r="AE1333">
            <v>187209.29399727148</v>
          </cell>
          <cell r="AF1333">
            <v>0</v>
          </cell>
          <cell r="AG1333">
            <v>0</v>
          </cell>
          <cell r="AH1333">
            <v>0</v>
          </cell>
          <cell r="AI1333">
            <v>0</v>
          </cell>
          <cell r="AJ1333">
            <v>0</v>
          </cell>
          <cell r="AK1333">
            <v>0</v>
          </cell>
          <cell r="AL1333">
            <v>0</v>
          </cell>
        </row>
        <row r="1334">
          <cell r="B1334" t="str">
            <v>SNIES</v>
          </cell>
          <cell r="C1334" t="str">
            <v>C1F</v>
          </cell>
          <cell r="D1334" t="str">
            <v>C1FA</v>
          </cell>
          <cell r="E1334" t="str">
            <v>IGE</v>
          </cell>
          <cell r="F1334" t="str">
            <v>SNIES</v>
          </cell>
          <cell r="G1334">
            <v>23</v>
          </cell>
          <cell r="H1334" t="str">
            <v>IGE Equipement bureautique</v>
          </cell>
          <cell r="I1334" t="str">
            <v>SNIES</v>
          </cell>
          <cell r="K1334" t="str">
            <v>BAD ED IV</v>
          </cell>
          <cell r="L1334" t="str">
            <v>AOI</v>
          </cell>
          <cell r="M1334">
            <v>1</v>
          </cell>
          <cell r="Q1334">
            <v>1</v>
          </cell>
          <cell r="R1334" t="str">
            <v>lot</v>
          </cell>
          <cell r="T1334">
            <v>22070.990450204641</v>
          </cell>
          <cell r="U1334">
            <v>1</v>
          </cell>
          <cell r="V1334">
            <v>22070.990450204641</v>
          </cell>
          <cell r="W1334">
            <v>0</v>
          </cell>
          <cell r="X1334">
            <v>0</v>
          </cell>
          <cell r="Y1334">
            <v>0</v>
          </cell>
          <cell r="Z1334">
            <v>22070.990450204641</v>
          </cell>
          <cell r="AA1334">
            <v>22070.990450204641</v>
          </cell>
          <cell r="AB1334">
            <v>0</v>
          </cell>
          <cell r="AC1334">
            <v>0</v>
          </cell>
          <cell r="AD1334">
            <v>0</v>
          </cell>
          <cell r="AE1334">
            <v>22070.990450204641</v>
          </cell>
          <cell r="AF1334">
            <v>0</v>
          </cell>
          <cell r="AG1334">
            <v>0</v>
          </cell>
          <cell r="AH1334">
            <v>0</v>
          </cell>
          <cell r="AI1334">
            <v>0</v>
          </cell>
          <cell r="AJ1334">
            <v>0</v>
          </cell>
          <cell r="AK1334">
            <v>0</v>
          </cell>
          <cell r="AL1334">
            <v>0</v>
          </cell>
        </row>
        <row r="1335">
          <cell r="B1335" t="str">
            <v>SNIES</v>
          </cell>
          <cell r="C1335" t="str">
            <v>C1F</v>
          </cell>
          <cell r="D1335" t="str">
            <v>C1FA</v>
          </cell>
          <cell r="E1335" t="str">
            <v>IGE</v>
          </cell>
          <cell r="F1335" t="str">
            <v>SNIES</v>
          </cell>
          <cell r="G1335">
            <v>23</v>
          </cell>
          <cell r="H1335" t="str">
            <v>IGE Equipement informatique</v>
          </cell>
          <cell r="I1335" t="str">
            <v>SNIES</v>
          </cell>
          <cell r="K1335" t="str">
            <v>BAD ED IV</v>
          </cell>
          <cell r="L1335" t="str">
            <v>AOI</v>
          </cell>
          <cell r="M1335">
            <v>1</v>
          </cell>
          <cell r="Q1335">
            <v>1</v>
          </cell>
          <cell r="R1335" t="str">
            <v>lot</v>
          </cell>
          <cell r="T1335">
            <v>44339.043315143252</v>
          </cell>
          <cell r="U1335">
            <v>1</v>
          </cell>
          <cell r="V1335">
            <v>44339.043315143252</v>
          </cell>
          <cell r="W1335">
            <v>0</v>
          </cell>
          <cell r="X1335">
            <v>0</v>
          </cell>
          <cell r="Y1335">
            <v>0</v>
          </cell>
          <cell r="Z1335">
            <v>44339.043315143252</v>
          </cell>
          <cell r="AA1335">
            <v>44339.043315143252</v>
          </cell>
          <cell r="AB1335">
            <v>0</v>
          </cell>
          <cell r="AC1335">
            <v>0</v>
          </cell>
          <cell r="AD1335">
            <v>0</v>
          </cell>
          <cell r="AE1335">
            <v>44339.043315143252</v>
          </cell>
          <cell r="AF1335">
            <v>0</v>
          </cell>
          <cell r="AG1335">
            <v>0</v>
          </cell>
          <cell r="AH1335">
            <v>0</v>
          </cell>
          <cell r="AI1335">
            <v>0</v>
          </cell>
          <cell r="AJ1335">
            <v>0</v>
          </cell>
          <cell r="AK1335">
            <v>0</v>
          </cell>
          <cell r="AL1335">
            <v>0</v>
          </cell>
        </row>
        <row r="1336">
          <cell r="B1336" t="str">
            <v>SNIES</v>
          </cell>
          <cell r="C1336" t="str">
            <v>C1F</v>
          </cell>
          <cell r="D1336" t="str">
            <v>C1FA</v>
          </cell>
          <cell r="E1336" t="str">
            <v>IGE</v>
          </cell>
          <cell r="F1336" t="str">
            <v>SNIES</v>
          </cell>
          <cell r="G1336">
            <v>23</v>
          </cell>
          <cell r="H1336" t="str">
            <v>IGE Véhicule de liaison 4x4 double wagon</v>
          </cell>
          <cell r="I1336" t="str">
            <v>SNIES</v>
          </cell>
          <cell r="K1336" t="str">
            <v>BAD ED IV</v>
          </cell>
          <cell r="L1336" t="str">
            <v>AOI</v>
          </cell>
          <cell r="M1336">
            <v>1</v>
          </cell>
          <cell r="Q1336">
            <v>1</v>
          </cell>
          <cell r="R1336" t="str">
            <v>lot</v>
          </cell>
          <cell r="T1336">
            <v>187209.29399727148</v>
          </cell>
          <cell r="U1336">
            <v>1</v>
          </cell>
          <cell r="V1336">
            <v>187209.29399727148</v>
          </cell>
          <cell r="W1336">
            <v>0</v>
          </cell>
          <cell r="X1336">
            <v>0</v>
          </cell>
          <cell r="Y1336">
            <v>0</v>
          </cell>
          <cell r="Z1336">
            <v>187209.29399727148</v>
          </cell>
          <cell r="AA1336">
            <v>187209.29399727148</v>
          </cell>
          <cell r="AB1336">
            <v>0</v>
          </cell>
          <cell r="AC1336">
            <v>0</v>
          </cell>
          <cell r="AD1336">
            <v>0</v>
          </cell>
          <cell r="AE1336">
            <v>187209.29399727148</v>
          </cell>
          <cell r="AF1336">
            <v>0</v>
          </cell>
          <cell r="AG1336">
            <v>0</v>
          </cell>
          <cell r="AH1336">
            <v>0</v>
          </cell>
          <cell r="AI1336">
            <v>0</v>
          </cell>
          <cell r="AJ1336">
            <v>0</v>
          </cell>
          <cell r="AK1336">
            <v>0</v>
          </cell>
          <cell r="AL1336">
            <v>0</v>
          </cell>
        </row>
        <row r="1337">
          <cell r="B1337" t="str">
            <v>SNIES</v>
          </cell>
          <cell r="C1337" t="str">
            <v>C1L</v>
          </cell>
          <cell r="D1337" t="str">
            <v>C1LA</v>
          </cell>
          <cell r="E1337" t="str">
            <v>DNES</v>
          </cell>
          <cell r="F1337" t="str">
            <v>SNIES</v>
          </cell>
          <cell r="G1337">
            <v>12</v>
          </cell>
          <cell r="H1337" t="str">
            <v>DNES Form étranger en planif de l'éducation 24p IRE/DPE x 9 mois</v>
          </cell>
          <cell r="I1337" t="str">
            <v>SNFP</v>
          </cell>
          <cell r="K1337" t="str">
            <v>BAD ED IV</v>
          </cell>
          <cell r="L1337" t="str">
            <v>AUT</v>
          </cell>
          <cell r="M1337">
            <v>72</v>
          </cell>
          <cell r="N1337">
            <v>72</v>
          </cell>
          <cell r="O1337">
            <v>72</v>
          </cell>
          <cell r="Q1337">
            <v>216</v>
          </cell>
          <cell r="R1337" t="str">
            <v>pxm</v>
          </cell>
          <cell r="T1337">
            <v>11823.744884038199</v>
          </cell>
          <cell r="U1337">
            <v>1</v>
          </cell>
          <cell r="V1337">
            <v>851309.63165075029</v>
          </cell>
          <cell r="W1337">
            <v>851309.63165075029</v>
          </cell>
          <cell r="X1337">
            <v>851309.63165075029</v>
          </cell>
          <cell r="Y1337">
            <v>0</v>
          </cell>
          <cell r="Z1337">
            <v>2553928.8949522506</v>
          </cell>
          <cell r="AA1337">
            <v>851309.63165075029</v>
          </cell>
          <cell r="AB1337">
            <v>851309.63165075029</v>
          </cell>
          <cell r="AC1337">
            <v>851309.63165075029</v>
          </cell>
          <cell r="AD1337">
            <v>0</v>
          </cell>
          <cell r="AE1337">
            <v>2553928.8949522506</v>
          </cell>
          <cell r="AF1337">
            <v>0</v>
          </cell>
          <cell r="AG1337">
            <v>0</v>
          </cell>
          <cell r="AH1337">
            <v>0</v>
          </cell>
          <cell r="AI1337">
            <v>0</v>
          </cell>
          <cell r="AJ1337">
            <v>0</v>
          </cell>
          <cell r="AK1337">
            <v>0</v>
          </cell>
          <cell r="AL1337">
            <v>0</v>
          </cell>
        </row>
        <row r="1338">
          <cell r="B1338" t="str">
            <v>SNIES</v>
          </cell>
          <cell r="C1338" t="str">
            <v>C1L</v>
          </cell>
          <cell r="D1338" t="str">
            <v>C1LA</v>
          </cell>
          <cell r="E1338" t="str">
            <v>SNEP</v>
          </cell>
          <cell r="F1338" t="str">
            <v>SNIES</v>
          </cell>
          <cell r="G1338">
            <v>12</v>
          </cell>
          <cell r="H1338" t="str">
            <v>SNEP Form étranger en planif de l'éducation 4p x 9 mois</v>
          </cell>
          <cell r="I1338" t="str">
            <v>SNFP</v>
          </cell>
          <cell r="K1338" t="str">
            <v>BAD ED IV</v>
          </cell>
          <cell r="L1338" t="str">
            <v>AUT</v>
          </cell>
          <cell r="M1338">
            <v>18</v>
          </cell>
          <cell r="N1338">
            <v>18</v>
          </cell>
          <cell r="Q1338">
            <v>36</v>
          </cell>
          <cell r="R1338" t="str">
            <v>pxm</v>
          </cell>
          <cell r="T1338">
            <v>11823.744884038199</v>
          </cell>
          <cell r="U1338">
            <v>1</v>
          </cell>
          <cell r="V1338">
            <v>212827.40791268757</v>
          </cell>
          <cell r="W1338">
            <v>212827.40791268757</v>
          </cell>
          <cell r="X1338">
            <v>0</v>
          </cell>
          <cell r="Y1338">
            <v>0</v>
          </cell>
          <cell r="Z1338">
            <v>425654.81582537515</v>
          </cell>
          <cell r="AA1338">
            <v>212827.40791268757</v>
          </cell>
          <cell r="AB1338">
            <v>212827.40791268757</v>
          </cell>
          <cell r="AC1338">
            <v>0</v>
          </cell>
          <cell r="AD1338">
            <v>0</v>
          </cell>
          <cell r="AE1338">
            <v>425654.81582537515</v>
          </cell>
          <cell r="AF1338">
            <v>0</v>
          </cell>
          <cell r="AG1338">
            <v>0</v>
          </cell>
          <cell r="AH1338">
            <v>0</v>
          </cell>
          <cell r="AI1338">
            <v>0</v>
          </cell>
          <cell r="AJ1338">
            <v>0</v>
          </cell>
          <cell r="AK1338">
            <v>0</v>
          </cell>
          <cell r="AL1338">
            <v>0</v>
          </cell>
        </row>
        <row r="1339">
          <cell r="B1339" t="str">
            <v>SNIES</v>
          </cell>
          <cell r="C1339" t="str">
            <v>C1L</v>
          </cell>
          <cell r="D1339" t="str">
            <v>C1LA</v>
          </cell>
          <cell r="E1339" t="str">
            <v>SSP</v>
          </cell>
          <cell r="F1339" t="str">
            <v>SNIES</v>
          </cell>
          <cell r="G1339">
            <v>12</v>
          </cell>
          <cell r="H1339" t="str">
            <v>SSP Form étranger en planif de l'éducation 2p x 9 mois</v>
          </cell>
          <cell r="I1339" t="str">
            <v>SNFP</v>
          </cell>
          <cell r="K1339" t="str">
            <v>BAD ED IV</v>
          </cell>
          <cell r="L1339" t="str">
            <v>AUT</v>
          </cell>
          <cell r="M1339">
            <v>9</v>
          </cell>
          <cell r="N1339">
            <v>9</v>
          </cell>
          <cell r="Q1339">
            <v>18</v>
          </cell>
          <cell r="R1339" t="str">
            <v>pxm</v>
          </cell>
          <cell r="T1339">
            <v>11823.744884038199</v>
          </cell>
          <cell r="U1339">
            <v>1</v>
          </cell>
          <cell r="V1339">
            <v>106413.70395634379</v>
          </cell>
          <cell r="W1339">
            <v>106413.70395634379</v>
          </cell>
          <cell r="X1339">
            <v>0</v>
          </cell>
          <cell r="Y1339">
            <v>0</v>
          </cell>
          <cell r="Z1339">
            <v>212827.40791268757</v>
          </cell>
          <cell r="AA1339">
            <v>106413.70395634379</v>
          </cell>
          <cell r="AB1339">
            <v>106413.70395634379</v>
          </cell>
          <cell r="AC1339">
            <v>0</v>
          </cell>
          <cell r="AD1339">
            <v>0</v>
          </cell>
          <cell r="AE1339">
            <v>212827.40791268757</v>
          </cell>
          <cell r="AF1339">
            <v>0</v>
          </cell>
          <cell r="AG1339">
            <v>0</v>
          </cell>
          <cell r="AH1339">
            <v>0</v>
          </cell>
          <cell r="AI1339">
            <v>0</v>
          </cell>
          <cell r="AJ1339">
            <v>0</v>
          </cell>
          <cell r="AK1339">
            <v>0</v>
          </cell>
          <cell r="AL1339">
            <v>0</v>
          </cell>
        </row>
        <row r="1340">
          <cell r="B1340" t="str">
            <v>SNIES</v>
          </cell>
          <cell r="C1340" t="str">
            <v>C1L</v>
          </cell>
          <cell r="D1340" t="str">
            <v>C1LA</v>
          </cell>
          <cell r="E1340" t="str">
            <v>DNES</v>
          </cell>
          <cell r="F1340" t="str">
            <v>SNIES</v>
          </cell>
          <cell r="G1340">
            <v>12</v>
          </cell>
          <cell r="H1340" t="str">
            <v>DNES Form étranger en maintenance infrast éqts 6 p x 3 mois</v>
          </cell>
          <cell r="I1340" t="str">
            <v>SNFP</v>
          </cell>
          <cell r="K1340" t="str">
            <v>BAD ED IV</v>
          </cell>
          <cell r="L1340" t="str">
            <v>AUT</v>
          </cell>
          <cell r="M1340">
            <v>18</v>
          </cell>
          <cell r="N1340">
            <v>18</v>
          </cell>
          <cell r="Q1340">
            <v>36</v>
          </cell>
          <cell r="R1340" t="str">
            <v>pxm</v>
          </cell>
          <cell r="T1340">
            <v>13794.369031377899</v>
          </cell>
          <cell r="U1340">
            <v>1</v>
          </cell>
          <cell r="V1340">
            <v>248298.64256480217</v>
          </cell>
          <cell r="W1340">
            <v>248298.64256480217</v>
          </cell>
          <cell r="X1340">
            <v>0</v>
          </cell>
          <cell r="Y1340">
            <v>0</v>
          </cell>
          <cell r="Z1340">
            <v>496597.28512960434</v>
          </cell>
          <cell r="AA1340">
            <v>248298.64256480217</v>
          </cell>
          <cell r="AB1340">
            <v>248298.64256480217</v>
          </cell>
          <cell r="AC1340">
            <v>0</v>
          </cell>
          <cell r="AD1340">
            <v>0</v>
          </cell>
          <cell r="AE1340">
            <v>496597.28512960434</v>
          </cell>
          <cell r="AF1340">
            <v>0</v>
          </cell>
          <cell r="AG1340">
            <v>0</v>
          </cell>
          <cell r="AH1340">
            <v>0</v>
          </cell>
          <cell r="AI1340">
            <v>0</v>
          </cell>
          <cell r="AJ1340">
            <v>0</v>
          </cell>
          <cell r="AK1340">
            <v>0</v>
          </cell>
          <cell r="AL1340">
            <v>0</v>
          </cell>
        </row>
        <row r="1341">
          <cell r="B1341" t="str">
            <v>SNIES</v>
          </cell>
          <cell r="C1341" t="str">
            <v>C1L</v>
          </cell>
          <cell r="D1341" t="str">
            <v>C1LA</v>
          </cell>
          <cell r="E1341" t="str">
            <v>SNEP</v>
          </cell>
          <cell r="F1341" t="str">
            <v>SNIES</v>
          </cell>
          <cell r="G1341">
            <v>12</v>
          </cell>
          <cell r="H1341" t="str">
            <v>SNEP Voy d'études étranger 2p x 2 sem</v>
          </cell>
          <cell r="I1341" t="str">
            <v>SNFP</v>
          </cell>
          <cell r="K1341" t="str">
            <v>BAD ED IV</v>
          </cell>
          <cell r="L1341" t="str">
            <v>AUT</v>
          </cell>
          <cell r="M1341">
            <v>4</v>
          </cell>
          <cell r="Q1341">
            <v>4</v>
          </cell>
          <cell r="R1341" t="str">
            <v>pxsem</v>
          </cell>
          <cell r="T1341">
            <v>15764.993178717599</v>
          </cell>
          <cell r="U1341">
            <v>1</v>
          </cell>
          <cell r="V1341">
            <v>63059.972714870397</v>
          </cell>
          <cell r="W1341">
            <v>0</v>
          </cell>
          <cell r="X1341">
            <v>0</v>
          </cell>
          <cell r="Y1341">
            <v>0</v>
          </cell>
          <cell r="Z1341">
            <v>63059.972714870397</v>
          </cell>
          <cell r="AA1341">
            <v>63059.972714870397</v>
          </cell>
          <cell r="AB1341">
            <v>0</v>
          </cell>
          <cell r="AC1341">
            <v>0</v>
          </cell>
          <cell r="AD1341">
            <v>0</v>
          </cell>
          <cell r="AE1341">
            <v>63059.972714870397</v>
          </cell>
          <cell r="AF1341">
            <v>0</v>
          </cell>
          <cell r="AG1341">
            <v>0</v>
          </cell>
          <cell r="AH1341">
            <v>0</v>
          </cell>
          <cell r="AI1341">
            <v>0</v>
          </cell>
          <cell r="AJ1341">
            <v>0</v>
          </cell>
          <cell r="AK1341">
            <v>0</v>
          </cell>
          <cell r="AL1341">
            <v>0</v>
          </cell>
        </row>
        <row r="1342">
          <cell r="B1342" t="str">
            <v>SNIES</v>
          </cell>
          <cell r="C1342" t="str">
            <v>C1L</v>
          </cell>
          <cell r="D1342" t="str">
            <v>C1LA</v>
          </cell>
          <cell r="E1342" t="str">
            <v>SNFP</v>
          </cell>
          <cell r="F1342" t="str">
            <v>SNIES</v>
          </cell>
          <cell r="G1342">
            <v>12</v>
          </cell>
          <cell r="H1342" t="str">
            <v>Form locale  planif managemt et adm scol 2x30p IRE/DPE x 3j</v>
          </cell>
          <cell r="I1342" t="str">
            <v>SNFP</v>
          </cell>
          <cell r="K1342" t="str">
            <v>BAD ED IV</v>
          </cell>
          <cell r="L1342" t="str">
            <v>AUT</v>
          </cell>
          <cell r="M1342">
            <v>180</v>
          </cell>
          <cell r="Q1342">
            <v>180</v>
          </cell>
          <cell r="R1342" t="str">
            <v>pxj</v>
          </cell>
          <cell r="T1342">
            <v>106.90635999317873</v>
          </cell>
          <cell r="U1342">
            <v>1</v>
          </cell>
          <cell r="V1342">
            <v>19243.144798772169</v>
          </cell>
          <cell r="W1342">
            <v>0</v>
          </cell>
          <cell r="X1342">
            <v>0</v>
          </cell>
          <cell r="Y1342">
            <v>0</v>
          </cell>
          <cell r="Z1342">
            <v>19243.144798772169</v>
          </cell>
          <cell r="AA1342">
            <v>19243.144798772169</v>
          </cell>
          <cell r="AB1342">
            <v>0</v>
          </cell>
          <cell r="AC1342">
            <v>0</v>
          </cell>
          <cell r="AD1342">
            <v>0</v>
          </cell>
          <cell r="AE1342">
            <v>19243.144798772169</v>
          </cell>
          <cell r="AF1342">
            <v>0</v>
          </cell>
          <cell r="AG1342">
            <v>0</v>
          </cell>
          <cell r="AH1342">
            <v>0</v>
          </cell>
          <cell r="AI1342">
            <v>0</v>
          </cell>
          <cell r="AJ1342">
            <v>0</v>
          </cell>
          <cell r="AK1342">
            <v>0</v>
          </cell>
          <cell r="AL1342">
            <v>0</v>
          </cell>
        </row>
        <row r="1343">
          <cell r="B1343" t="str">
            <v>SNIES</v>
          </cell>
          <cell r="C1343" t="str">
            <v>C1L</v>
          </cell>
          <cell r="D1343" t="str">
            <v>C1LA</v>
          </cell>
          <cell r="E1343" t="str">
            <v>SNFP</v>
          </cell>
          <cell r="F1343" t="str">
            <v>SNIES</v>
          </cell>
          <cell r="G1343">
            <v>12</v>
          </cell>
          <cell r="H1343" t="str">
            <v>Spécialiste formation en managmt et adm scol 1 semaine</v>
          </cell>
          <cell r="I1343" t="str">
            <v>SNFP</v>
          </cell>
          <cell r="K1343" t="str">
            <v>BAD ED IV</v>
          </cell>
          <cell r="L1343" t="str">
            <v>LR</v>
          </cell>
          <cell r="M1343">
            <v>1</v>
          </cell>
          <cell r="Q1343">
            <v>1</v>
          </cell>
          <cell r="R1343" t="str">
            <v>pxsem</v>
          </cell>
          <cell r="T1343">
            <v>27588.738062755798</v>
          </cell>
          <cell r="U1343">
            <v>1</v>
          </cell>
          <cell r="V1343">
            <v>27588.738062755798</v>
          </cell>
          <cell r="W1343">
            <v>0</v>
          </cell>
          <cell r="X1343">
            <v>0</v>
          </cell>
          <cell r="Y1343">
            <v>0</v>
          </cell>
          <cell r="Z1343">
            <v>27588.738062755798</v>
          </cell>
          <cell r="AA1343">
            <v>27588.738062755798</v>
          </cell>
          <cell r="AB1343">
            <v>0</v>
          </cell>
          <cell r="AC1343">
            <v>0</v>
          </cell>
          <cell r="AD1343">
            <v>0</v>
          </cell>
          <cell r="AE1343">
            <v>27588.738062755798</v>
          </cell>
          <cell r="AF1343">
            <v>0</v>
          </cell>
          <cell r="AG1343">
            <v>0</v>
          </cell>
          <cell r="AH1343">
            <v>0</v>
          </cell>
          <cell r="AI1343">
            <v>0</v>
          </cell>
          <cell r="AJ1343">
            <v>0</v>
          </cell>
          <cell r="AK1343">
            <v>0</v>
          </cell>
          <cell r="AL1343">
            <v>0</v>
          </cell>
        </row>
        <row r="1344">
          <cell r="B1344" t="str">
            <v>SNIES</v>
          </cell>
          <cell r="C1344" t="str">
            <v>C1L</v>
          </cell>
          <cell r="D1344" t="str">
            <v>C1LA</v>
          </cell>
          <cell r="E1344" t="str">
            <v>SNFP</v>
          </cell>
          <cell r="F1344" t="str">
            <v>SNIES</v>
          </cell>
          <cell r="G1344">
            <v>12</v>
          </cell>
          <cell r="H1344" t="str">
            <v>Form locale en informatique 4x17p IRE/DPE x 10j perdiem et transp</v>
          </cell>
          <cell r="I1344" t="str">
            <v>SNFP</v>
          </cell>
          <cell r="K1344" t="str">
            <v>BAD ED IV</v>
          </cell>
          <cell r="L1344" t="str">
            <v>AUT</v>
          </cell>
          <cell r="M1344">
            <v>680</v>
          </cell>
          <cell r="Q1344">
            <v>680</v>
          </cell>
          <cell r="R1344" t="str">
            <v>pxj</v>
          </cell>
          <cell r="T1344">
            <v>86.214806446111879</v>
          </cell>
          <cell r="U1344">
            <v>1</v>
          </cell>
          <cell r="V1344">
            <v>58626.068383356076</v>
          </cell>
          <cell r="W1344">
            <v>0</v>
          </cell>
          <cell r="X1344">
            <v>0</v>
          </cell>
          <cell r="Y1344">
            <v>0</v>
          </cell>
          <cell r="Z1344">
            <v>58626.068383356076</v>
          </cell>
          <cell r="AA1344">
            <v>58626.068383356076</v>
          </cell>
          <cell r="AB1344">
            <v>0</v>
          </cell>
          <cell r="AC1344">
            <v>0</v>
          </cell>
          <cell r="AD1344">
            <v>0</v>
          </cell>
          <cell r="AE1344">
            <v>58626.068383356076</v>
          </cell>
          <cell r="AF1344">
            <v>0</v>
          </cell>
          <cell r="AG1344">
            <v>0</v>
          </cell>
          <cell r="AH1344">
            <v>0</v>
          </cell>
          <cell r="AI1344">
            <v>0</v>
          </cell>
          <cell r="AJ1344">
            <v>0</v>
          </cell>
          <cell r="AK1344">
            <v>0</v>
          </cell>
          <cell r="AL1344">
            <v>0</v>
          </cell>
        </row>
        <row r="1345">
          <cell r="B1345" t="str">
            <v>SNIES</v>
          </cell>
          <cell r="C1345" t="str">
            <v>C1L</v>
          </cell>
          <cell r="D1345" t="str">
            <v>C1LA</v>
          </cell>
          <cell r="E1345" t="str">
            <v>SNFP</v>
          </cell>
          <cell r="F1345" t="str">
            <v>SNIES</v>
          </cell>
          <cell r="G1345">
            <v>12</v>
          </cell>
          <cell r="H1345" t="str">
            <v>Form locale en informatique 4x17p IRE/DPE x 10j frais institut de form</v>
          </cell>
          <cell r="I1345" t="str">
            <v>SNFP</v>
          </cell>
          <cell r="K1345" t="str">
            <v>BAD ED IV</v>
          </cell>
          <cell r="L1345" t="str">
            <v>AUT</v>
          </cell>
          <cell r="M1345">
            <v>680</v>
          </cell>
          <cell r="Q1345">
            <v>680</v>
          </cell>
          <cell r="R1345" t="str">
            <v>pxj</v>
          </cell>
          <cell r="T1345">
            <v>147.79681105047749</v>
          </cell>
          <cell r="U1345">
            <v>1</v>
          </cell>
          <cell r="V1345">
            <v>100501.83151432469</v>
          </cell>
          <cell r="W1345">
            <v>0</v>
          </cell>
          <cell r="X1345">
            <v>0</v>
          </cell>
          <cell r="Y1345">
            <v>0</v>
          </cell>
          <cell r="Z1345">
            <v>100501.83151432469</v>
          </cell>
          <cell r="AA1345">
            <v>100501.83151432469</v>
          </cell>
          <cell r="AB1345">
            <v>0</v>
          </cell>
          <cell r="AC1345">
            <v>0</v>
          </cell>
          <cell r="AD1345">
            <v>0</v>
          </cell>
          <cell r="AE1345">
            <v>100501.83151432469</v>
          </cell>
          <cell r="AF1345">
            <v>0</v>
          </cell>
          <cell r="AG1345">
            <v>0</v>
          </cell>
          <cell r="AH1345">
            <v>0</v>
          </cell>
          <cell r="AI1345">
            <v>0</v>
          </cell>
          <cell r="AJ1345">
            <v>0</v>
          </cell>
          <cell r="AK1345">
            <v>0</v>
          </cell>
          <cell r="AL1345">
            <v>0</v>
          </cell>
        </row>
        <row r="1346">
          <cell r="B1346" t="str">
            <v>SNIES</v>
          </cell>
          <cell r="C1346" t="str">
            <v>C1L</v>
          </cell>
          <cell r="D1346" t="str">
            <v>C1LA</v>
          </cell>
          <cell r="E1346" t="str">
            <v>CNE</v>
          </cell>
          <cell r="F1346" t="str">
            <v>SNIES</v>
          </cell>
          <cell r="G1346">
            <v>12</v>
          </cell>
          <cell r="H1346" t="str">
            <v>Form locale compétences nouvelles en genre 2x30px14j perdiem et transp</v>
          </cell>
          <cell r="I1346" t="str">
            <v>CNE</v>
          </cell>
          <cell r="K1346" t="str">
            <v>BAD ED IV</v>
          </cell>
          <cell r="L1346" t="str">
            <v>AUT</v>
          </cell>
          <cell r="M1346">
            <v>840</v>
          </cell>
          <cell r="Q1346">
            <v>840</v>
          </cell>
          <cell r="R1346" t="str">
            <v>pxj</v>
          </cell>
          <cell r="T1346">
            <v>106.90635999317873</v>
          </cell>
          <cell r="U1346">
            <v>1</v>
          </cell>
          <cell r="V1346">
            <v>89801.342394270134</v>
          </cell>
          <cell r="W1346">
            <v>0</v>
          </cell>
          <cell r="X1346">
            <v>0</v>
          </cell>
          <cell r="Y1346">
            <v>0</v>
          </cell>
          <cell r="Z1346">
            <v>89801.342394270134</v>
          </cell>
          <cell r="AA1346">
            <v>89801.342394270134</v>
          </cell>
          <cell r="AB1346">
            <v>0</v>
          </cell>
          <cell r="AC1346">
            <v>0</v>
          </cell>
          <cell r="AD1346">
            <v>0</v>
          </cell>
          <cell r="AE1346">
            <v>89801.342394270134</v>
          </cell>
          <cell r="AF1346">
            <v>0</v>
          </cell>
          <cell r="AG1346">
            <v>0</v>
          </cell>
          <cell r="AH1346">
            <v>0</v>
          </cell>
          <cell r="AI1346">
            <v>0</v>
          </cell>
          <cell r="AJ1346">
            <v>0</v>
          </cell>
          <cell r="AK1346">
            <v>0</v>
          </cell>
          <cell r="AL1346">
            <v>0</v>
          </cell>
        </row>
        <row r="1347">
          <cell r="B1347" t="str">
            <v>SNIES</v>
          </cell>
          <cell r="C1347" t="str">
            <v>C1L</v>
          </cell>
          <cell r="D1347" t="str">
            <v>C1LA</v>
          </cell>
          <cell r="E1347" t="str">
            <v>CNE</v>
          </cell>
          <cell r="F1347" t="str">
            <v>SNIES</v>
          </cell>
          <cell r="G1347">
            <v>12</v>
          </cell>
          <cell r="H1347" t="str">
            <v>Spécialiste acquisition nouvelles compétences en équité 1 semaine</v>
          </cell>
          <cell r="I1347" t="str">
            <v>CNE</v>
          </cell>
          <cell r="K1347" t="str">
            <v>BAD ED IV</v>
          </cell>
          <cell r="L1347" t="str">
            <v>LR</v>
          </cell>
          <cell r="M1347">
            <v>1</v>
          </cell>
          <cell r="Q1347">
            <v>1</v>
          </cell>
          <cell r="R1347" t="str">
            <v>pxsem</v>
          </cell>
          <cell r="T1347">
            <v>27588.738062755798</v>
          </cell>
          <cell r="U1347">
            <v>1</v>
          </cell>
          <cell r="V1347">
            <v>27588.738062755798</v>
          </cell>
          <cell r="W1347">
            <v>0</v>
          </cell>
          <cell r="X1347">
            <v>0</v>
          </cell>
          <cell r="Y1347">
            <v>0</v>
          </cell>
          <cell r="Z1347">
            <v>27588.738062755798</v>
          </cell>
          <cell r="AA1347">
            <v>27588.738062755798</v>
          </cell>
          <cell r="AB1347">
            <v>0</v>
          </cell>
          <cell r="AC1347">
            <v>0</v>
          </cell>
          <cell r="AD1347">
            <v>0</v>
          </cell>
          <cell r="AE1347">
            <v>27588.738062755798</v>
          </cell>
          <cell r="AF1347">
            <v>0</v>
          </cell>
          <cell r="AG1347">
            <v>0</v>
          </cell>
          <cell r="AH1347">
            <v>0</v>
          </cell>
          <cell r="AI1347">
            <v>0</v>
          </cell>
          <cell r="AJ1347">
            <v>0</v>
          </cell>
          <cell r="AK1347">
            <v>0</v>
          </cell>
          <cell r="AL1347">
            <v>0</v>
          </cell>
        </row>
        <row r="1348">
          <cell r="B1348" t="str">
            <v>SNIES</v>
          </cell>
          <cell r="C1348" t="str">
            <v>C1I</v>
          </cell>
          <cell r="D1348" t="str">
            <v>C1IF</v>
          </cell>
          <cell r="E1348" t="str">
            <v>SSP</v>
          </cell>
          <cell r="F1348" t="str">
            <v>SNIES</v>
          </cell>
          <cell r="G1348">
            <v>25</v>
          </cell>
          <cell r="H1348" t="str">
            <v>SSP Spécialiste pour carte scolaire 2005/2015</v>
          </cell>
          <cell r="I1348" t="str">
            <v>SNIES</v>
          </cell>
          <cell r="K1348" t="str">
            <v>BAD ED IV</v>
          </cell>
          <cell r="L1348" t="str">
            <v>LR</v>
          </cell>
          <cell r="M1348">
            <v>12</v>
          </cell>
          <cell r="Q1348">
            <v>12</v>
          </cell>
          <cell r="R1348" t="str">
            <v>pxm</v>
          </cell>
          <cell r="T1348">
            <v>21460.09696452933</v>
          </cell>
          <cell r="U1348">
            <v>1</v>
          </cell>
          <cell r="V1348">
            <v>257521.16357435196</v>
          </cell>
          <cell r="W1348">
            <v>0</v>
          </cell>
          <cell r="X1348">
            <v>0</v>
          </cell>
          <cell r="Y1348">
            <v>0</v>
          </cell>
          <cell r="Z1348">
            <v>257521.16357435196</v>
          </cell>
          <cell r="AA1348">
            <v>257521.16357435196</v>
          </cell>
          <cell r="AB1348">
            <v>0</v>
          </cell>
          <cell r="AC1348">
            <v>0</v>
          </cell>
          <cell r="AD1348">
            <v>0</v>
          </cell>
          <cell r="AE1348">
            <v>257521.16357435196</v>
          </cell>
          <cell r="AF1348">
            <v>0</v>
          </cell>
          <cell r="AG1348">
            <v>0</v>
          </cell>
          <cell r="AH1348">
            <v>0</v>
          </cell>
          <cell r="AI1348">
            <v>0</v>
          </cell>
          <cell r="AJ1348">
            <v>0</v>
          </cell>
          <cell r="AK1348">
            <v>0</v>
          </cell>
          <cell r="AL1348">
            <v>0</v>
          </cell>
        </row>
        <row r="1349">
          <cell r="B1349" t="str">
            <v>SNIES</v>
          </cell>
          <cell r="C1349" t="str">
            <v>C1I</v>
          </cell>
          <cell r="D1349" t="str">
            <v>C1IF</v>
          </cell>
          <cell r="E1349" t="str">
            <v>SSP</v>
          </cell>
          <cell r="F1349" t="str">
            <v>SNIES</v>
          </cell>
          <cell r="G1349">
            <v>25</v>
          </cell>
          <cell r="H1349" t="str">
            <v>SSP Spécialiste statistiques prim second</v>
          </cell>
          <cell r="I1349" t="str">
            <v>SNIES</v>
          </cell>
          <cell r="K1349" t="str">
            <v>BAD ED IV</v>
          </cell>
          <cell r="L1349" t="str">
            <v>LR</v>
          </cell>
          <cell r="M1349">
            <v>12</v>
          </cell>
          <cell r="N1349">
            <v>12</v>
          </cell>
          <cell r="O1349">
            <v>12</v>
          </cell>
          <cell r="P1349">
            <v>12</v>
          </cell>
          <cell r="Q1349">
            <v>48</v>
          </cell>
          <cell r="R1349" t="str">
            <v>pxm</v>
          </cell>
          <cell r="T1349">
            <v>21460.09696452933</v>
          </cell>
          <cell r="U1349">
            <v>1</v>
          </cell>
          <cell r="V1349">
            <v>257521.16357435196</v>
          </cell>
          <cell r="W1349">
            <v>257521.16357435196</v>
          </cell>
          <cell r="X1349">
            <v>257521.16357435196</v>
          </cell>
          <cell r="Y1349">
            <v>257521.16357435196</v>
          </cell>
          <cell r="Z1349">
            <v>1030084.6542974078</v>
          </cell>
          <cell r="AA1349">
            <v>257521.16357435196</v>
          </cell>
          <cell r="AB1349">
            <v>257521.16357435196</v>
          </cell>
          <cell r="AC1349">
            <v>257521.16357435196</v>
          </cell>
          <cell r="AD1349">
            <v>257521.16357435196</v>
          </cell>
          <cell r="AE1349">
            <v>1030084.6542974078</v>
          </cell>
          <cell r="AF1349">
            <v>0</v>
          </cell>
          <cell r="AG1349">
            <v>0</v>
          </cell>
          <cell r="AH1349">
            <v>0</v>
          </cell>
          <cell r="AI1349">
            <v>0</v>
          </cell>
          <cell r="AJ1349">
            <v>0</v>
          </cell>
          <cell r="AK1349">
            <v>0</v>
          </cell>
          <cell r="AL1349">
            <v>0</v>
          </cell>
        </row>
        <row r="1350">
          <cell r="B1350" t="str">
            <v>SNIES</v>
          </cell>
          <cell r="C1350" t="str">
            <v>C1I</v>
          </cell>
          <cell r="D1350" t="str">
            <v>C1IF</v>
          </cell>
          <cell r="E1350" t="str">
            <v>SSP</v>
          </cell>
          <cell r="F1350" t="str">
            <v>SNIES</v>
          </cell>
          <cell r="G1350">
            <v>25</v>
          </cell>
          <cell r="H1350" t="str">
            <v>SSP Spécialiste coordination interventions PTF</v>
          </cell>
          <cell r="I1350" t="str">
            <v>SNIES</v>
          </cell>
          <cell r="K1350" t="str">
            <v>BAD ED IV</v>
          </cell>
          <cell r="L1350" t="str">
            <v>LR</v>
          </cell>
          <cell r="M1350">
            <v>10</v>
          </cell>
          <cell r="Q1350">
            <v>10</v>
          </cell>
          <cell r="R1350" t="str">
            <v>pxm</v>
          </cell>
          <cell r="T1350">
            <v>35471.234652114596</v>
          </cell>
          <cell r="U1350">
            <v>1</v>
          </cell>
          <cell r="V1350">
            <v>354712.34652114596</v>
          </cell>
          <cell r="W1350">
            <v>0</v>
          </cell>
          <cell r="X1350">
            <v>0</v>
          </cell>
          <cell r="Y1350">
            <v>0</v>
          </cell>
          <cell r="Z1350">
            <v>354712.34652114596</v>
          </cell>
          <cell r="AA1350">
            <v>354712.34652114596</v>
          </cell>
          <cell r="AB1350">
            <v>0</v>
          </cell>
          <cell r="AC1350">
            <v>0</v>
          </cell>
          <cell r="AD1350">
            <v>0</v>
          </cell>
          <cell r="AE1350">
            <v>354712.34652114596</v>
          </cell>
          <cell r="AF1350">
            <v>0</v>
          </cell>
          <cell r="AG1350">
            <v>0</v>
          </cell>
          <cell r="AH1350">
            <v>0</v>
          </cell>
          <cell r="AI1350">
            <v>0</v>
          </cell>
          <cell r="AJ1350">
            <v>0</v>
          </cell>
          <cell r="AK1350">
            <v>0</v>
          </cell>
          <cell r="AL1350">
            <v>0</v>
          </cell>
        </row>
        <row r="1351">
          <cell r="B1351" t="str">
            <v>SNIES</v>
          </cell>
          <cell r="C1351" t="str">
            <v>C1I</v>
          </cell>
          <cell r="D1351" t="str">
            <v>C1IF</v>
          </cell>
          <cell r="E1351" t="str">
            <v>SSP</v>
          </cell>
          <cell r="F1351" t="str">
            <v>SNIES</v>
          </cell>
          <cell r="G1351">
            <v>25</v>
          </cell>
          <cell r="H1351" t="str">
            <v>SSP Spécialiste pour actualiser pol éduc formation</v>
          </cell>
          <cell r="I1351" t="str">
            <v>SNIES</v>
          </cell>
          <cell r="K1351" t="str">
            <v>BAD ED IV</v>
          </cell>
          <cell r="L1351" t="str">
            <v>LR</v>
          </cell>
          <cell r="M1351">
            <v>4</v>
          </cell>
          <cell r="Q1351">
            <v>4</v>
          </cell>
          <cell r="R1351" t="str">
            <v>pxm</v>
          </cell>
          <cell r="T1351">
            <v>35471.234652114596</v>
          </cell>
          <cell r="U1351">
            <v>1</v>
          </cell>
          <cell r="V1351">
            <v>141884.93860845838</v>
          </cell>
          <cell r="W1351">
            <v>0</v>
          </cell>
          <cell r="X1351">
            <v>0</v>
          </cell>
          <cell r="Y1351">
            <v>0</v>
          </cell>
          <cell r="Z1351">
            <v>141884.93860845838</v>
          </cell>
          <cell r="AA1351">
            <v>141884.93860845838</v>
          </cell>
          <cell r="AB1351">
            <v>0</v>
          </cell>
          <cell r="AC1351">
            <v>0</v>
          </cell>
          <cell r="AD1351">
            <v>0</v>
          </cell>
          <cell r="AE1351">
            <v>141884.93860845838</v>
          </cell>
          <cell r="AF1351">
            <v>0</v>
          </cell>
          <cell r="AG1351">
            <v>0</v>
          </cell>
          <cell r="AH1351">
            <v>0</v>
          </cell>
          <cell r="AI1351">
            <v>0</v>
          </cell>
          <cell r="AJ1351">
            <v>0</v>
          </cell>
          <cell r="AK1351">
            <v>0</v>
          </cell>
          <cell r="AL1351">
            <v>0</v>
          </cell>
        </row>
        <row r="1352">
          <cell r="B1352" t="str">
            <v>SNIES</v>
          </cell>
          <cell r="C1352" t="str">
            <v>C1I</v>
          </cell>
          <cell r="D1352" t="str">
            <v>C1IF</v>
          </cell>
          <cell r="E1352" t="str">
            <v>SSP</v>
          </cell>
          <cell r="F1352" t="str">
            <v>SNIES</v>
          </cell>
          <cell r="G1352">
            <v>15</v>
          </cell>
          <cell r="H1352" t="str">
            <v xml:space="preserve">SSP Mission de collecte des données statist et d'inspect </v>
          </cell>
          <cell r="I1352" t="str">
            <v>SSP</v>
          </cell>
          <cell r="K1352" t="str">
            <v>BAD ED IV</v>
          </cell>
          <cell r="L1352" t="str">
            <v>AUT</v>
          </cell>
          <cell r="M1352">
            <v>1</v>
          </cell>
          <cell r="N1352">
            <v>1</v>
          </cell>
          <cell r="O1352">
            <v>1</v>
          </cell>
          <cell r="P1352">
            <v>1</v>
          </cell>
          <cell r="Q1352">
            <v>4</v>
          </cell>
          <cell r="R1352" t="str">
            <v>an</v>
          </cell>
          <cell r="T1352">
            <v>27588.738062755798</v>
          </cell>
          <cell r="U1352">
            <v>1</v>
          </cell>
          <cell r="V1352">
            <v>27588.738062755798</v>
          </cell>
          <cell r="W1352">
            <v>27588.738062755798</v>
          </cell>
          <cell r="X1352">
            <v>27588.738062755798</v>
          </cell>
          <cell r="Y1352">
            <v>27588.738062755798</v>
          </cell>
          <cell r="Z1352">
            <v>110354.95225102319</v>
          </cell>
          <cell r="AA1352">
            <v>27588.738062755798</v>
          </cell>
          <cell r="AB1352">
            <v>27588.738062755798</v>
          </cell>
          <cell r="AC1352">
            <v>27588.738062755798</v>
          </cell>
          <cell r="AD1352">
            <v>27588.738062755798</v>
          </cell>
          <cell r="AE1352">
            <v>110354.95225102319</v>
          </cell>
          <cell r="AF1352">
            <v>0</v>
          </cell>
          <cell r="AG1352">
            <v>0</v>
          </cell>
          <cell r="AH1352">
            <v>0</v>
          </cell>
          <cell r="AI1352">
            <v>0</v>
          </cell>
          <cell r="AJ1352">
            <v>0</v>
          </cell>
          <cell r="AK1352">
            <v>0</v>
          </cell>
          <cell r="AL1352">
            <v>0</v>
          </cell>
        </row>
        <row r="1353">
          <cell r="B1353" t="str">
            <v>SNIES</v>
          </cell>
          <cell r="C1353" t="str">
            <v>C1I</v>
          </cell>
          <cell r="D1353" t="str">
            <v>C1IF</v>
          </cell>
          <cell r="E1353" t="str">
            <v>SSP</v>
          </cell>
          <cell r="F1353" t="str">
            <v>SNIES</v>
          </cell>
          <cell r="G1353">
            <v>15</v>
          </cell>
          <cell r="H1353" t="str">
            <v xml:space="preserve">SSP Fonctionnement et assurance véhicule </v>
          </cell>
          <cell r="I1353" t="str">
            <v>SSP</v>
          </cell>
          <cell r="K1353" t="str">
            <v>BAD ED IV</v>
          </cell>
          <cell r="L1353" t="str">
            <v>AUT</v>
          </cell>
          <cell r="M1353">
            <v>1</v>
          </cell>
          <cell r="N1353">
            <v>1</v>
          </cell>
          <cell r="O1353">
            <v>1</v>
          </cell>
          <cell r="P1353">
            <v>1</v>
          </cell>
          <cell r="Q1353">
            <v>4</v>
          </cell>
          <cell r="R1353" t="str">
            <v>an</v>
          </cell>
          <cell r="T1353">
            <v>53206.851978171893</v>
          </cell>
          <cell r="U1353">
            <v>1</v>
          </cell>
          <cell r="V1353">
            <v>53206.851978171893</v>
          </cell>
          <cell r="W1353">
            <v>53206.851978171893</v>
          </cell>
          <cell r="X1353">
            <v>53206.851978171893</v>
          </cell>
          <cell r="Y1353">
            <v>53206.851978171893</v>
          </cell>
          <cell r="Z1353">
            <v>212827.40791268757</v>
          </cell>
          <cell r="AA1353">
            <v>53206.851978171893</v>
          </cell>
          <cell r="AB1353">
            <v>53206.851978171893</v>
          </cell>
          <cell r="AC1353">
            <v>53206.851978171893</v>
          </cell>
          <cell r="AD1353">
            <v>53206.851978171893</v>
          </cell>
          <cell r="AE1353">
            <v>212827.40791268757</v>
          </cell>
          <cell r="AF1353">
            <v>0</v>
          </cell>
          <cell r="AG1353">
            <v>0</v>
          </cell>
          <cell r="AH1353">
            <v>0</v>
          </cell>
          <cell r="AI1353">
            <v>0</v>
          </cell>
          <cell r="AJ1353">
            <v>0</v>
          </cell>
          <cell r="AK1353">
            <v>0</v>
          </cell>
          <cell r="AL1353">
            <v>0</v>
          </cell>
        </row>
        <row r="1354">
          <cell r="B1354" t="str">
            <v>SNIES</v>
          </cell>
          <cell r="C1354" t="str">
            <v>C1I</v>
          </cell>
          <cell r="D1354" t="str">
            <v>C1IF</v>
          </cell>
          <cell r="E1354" t="str">
            <v>SSP</v>
          </cell>
          <cell r="F1354" t="str">
            <v>SNIES</v>
          </cell>
          <cell r="G1354">
            <v>15</v>
          </cell>
          <cell r="H1354" t="str">
            <v>SSP Maintenance mat bureaut. et informatique et consommab</v>
          </cell>
          <cell r="I1354" t="str">
            <v>SSP</v>
          </cell>
          <cell r="K1354" t="str">
            <v>BAD ED IV</v>
          </cell>
          <cell r="L1354" t="str">
            <v>AUT</v>
          </cell>
          <cell r="M1354">
            <v>1</v>
          </cell>
          <cell r="N1354">
            <v>1</v>
          </cell>
          <cell r="O1354">
            <v>1</v>
          </cell>
          <cell r="P1354">
            <v>1</v>
          </cell>
          <cell r="Q1354">
            <v>4</v>
          </cell>
          <cell r="R1354" t="str">
            <v>an</v>
          </cell>
          <cell r="T1354">
            <v>14779.681105047748</v>
          </cell>
          <cell r="U1354">
            <v>1</v>
          </cell>
          <cell r="V1354">
            <v>14779.681105047748</v>
          </cell>
          <cell r="W1354">
            <v>14779.681105047748</v>
          </cell>
          <cell r="X1354">
            <v>14779.681105047748</v>
          </cell>
          <cell r="Y1354">
            <v>14779.681105047748</v>
          </cell>
          <cell r="Z1354">
            <v>59118.724420190993</v>
          </cell>
          <cell r="AA1354">
            <v>14779.681105047748</v>
          </cell>
          <cell r="AB1354">
            <v>14779.681105047748</v>
          </cell>
          <cell r="AC1354">
            <v>14779.681105047748</v>
          </cell>
          <cell r="AD1354">
            <v>14779.681105047748</v>
          </cell>
          <cell r="AE1354">
            <v>59118.724420190993</v>
          </cell>
          <cell r="AF1354">
            <v>0</v>
          </cell>
          <cell r="AG1354">
            <v>0</v>
          </cell>
          <cell r="AH1354">
            <v>0</v>
          </cell>
          <cell r="AI1354">
            <v>0</v>
          </cell>
          <cell r="AJ1354">
            <v>0</v>
          </cell>
          <cell r="AK1354">
            <v>0</v>
          </cell>
          <cell r="AL1354">
            <v>0</v>
          </cell>
        </row>
        <row r="1355">
          <cell r="B1355" t="str">
            <v>SNIES</v>
          </cell>
          <cell r="C1355" t="str">
            <v>C1F</v>
          </cell>
          <cell r="D1355" t="str">
            <v>C1FA</v>
          </cell>
          <cell r="E1355" t="str">
            <v>IGE</v>
          </cell>
          <cell r="F1355" t="str">
            <v>SNIES</v>
          </cell>
          <cell r="G1355">
            <v>15</v>
          </cell>
          <cell r="H1355" t="str">
            <v xml:space="preserve">IGE Fonctionnement et assurance véhicule </v>
          </cell>
          <cell r="I1355" t="str">
            <v>IGE</v>
          </cell>
          <cell r="K1355" t="str">
            <v>BAD ED IV</v>
          </cell>
          <cell r="L1355" t="str">
            <v>AUT</v>
          </cell>
          <cell r="M1355">
            <v>1</v>
          </cell>
          <cell r="N1355">
            <v>1</v>
          </cell>
          <cell r="O1355">
            <v>1</v>
          </cell>
          <cell r="P1355">
            <v>1</v>
          </cell>
          <cell r="Q1355">
            <v>4</v>
          </cell>
          <cell r="R1355" t="str">
            <v>an</v>
          </cell>
          <cell r="T1355">
            <v>53206.851978171893</v>
          </cell>
          <cell r="U1355">
            <v>1</v>
          </cell>
          <cell r="V1355">
            <v>53206.851978171893</v>
          </cell>
          <cell r="W1355">
            <v>53206.851978171893</v>
          </cell>
          <cell r="X1355">
            <v>53206.851978171893</v>
          </cell>
          <cell r="Y1355">
            <v>53206.851978171893</v>
          </cell>
          <cell r="Z1355">
            <v>212827.40791268757</v>
          </cell>
          <cell r="AA1355">
            <v>53206.851978171893</v>
          </cell>
          <cell r="AB1355">
            <v>53206.851978171893</v>
          </cell>
          <cell r="AC1355">
            <v>53206.851978171893</v>
          </cell>
          <cell r="AD1355">
            <v>53206.851978171893</v>
          </cell>
          <cell r="AE1355">
            <v>212827.40791268757</v>
          </cell>
          <cell r="AF1355">
            <v>0</v>
          </cell>
          <cell r="AG1355">
            <v>0</v>
          </cell>
          <cell r="AH1355">
            <v>0</v>
          </cell>
          <cell r="AI1355">
            <v>0</v>
          </cell>
          <cell r="AJ1355">
            <v>0</v>
          </cell>
          <cell r="AK1355">
            <v>0</v>
          </cell>
          <cell r="AL1355">
            <v>0</v>
          </cell>
        </row>
        <row r="1356">
          <cell r="B1356" t="str">
            <v>SNIES</v>
          </cell>
          <cell r="C1356" t="str">
            <v>C1F</v>
          </cell>
          <cell r="D1356" t="str">
            <v>C1FA</v>
          </cell>
          <cell r="E1356" t="str">
            <v>IGE</v>
          </cell>
          <cell r="F1356" t="str">
            <v>SNIES</v>
          </cell>
          <cell r="G1356">
            <v>15</v>
          </cell>
          <cell r="H1356" t="str">
            <v>IGE Maintenance mat bureaut. et informatique et consommab</v>
          </cell>
          <cell r="I1356" t="str">
            <v>IGE</v>
          </cell>
          <cell r="K1356" t="str">
            <v>BAD ED IV</v>
          </cell>
          <cell r="L1356" t="str">
            <v>AUT</v>
          </cell>
          <cell r="M1356">
            <v>1</v>
          </cell>
          <cell r="N1356">
            <v>1</v>
          </cell>
          <cell r="O1356">
            <v>1</v>
          </cell>
          <cell r="P1356">
            <v>1</v>
          </cell>
          <cell r="Q1356">
            <v>4</v>
          </cell>
          <cell r="R1356" t="str">
            <v>an</v>
          </cell>
          <cell r="T1356">
            <v>14779.681105047748</v>
          </cell>
          <cell r="U1356">
            <v>1</v>
          </cell>
          <cell r="V1356">
            <v>14779.681105047748</v>
          </cell>
          <cell r="W1356">
            <v>14779.681105047748</v>
          </cell>
          <cell r="X1356">
            <v>14779.681105047748</v>
          </cell>
          <cell r="Y1356">
            <v>14779.681105047748</v>
          </cell>
          <cell r="Z1356">
            <v>59118.724420190993</v>
          </cell>
          <cell r="AA1356">
            <v>14779.681105047748</v>
          </cell>
          <cell r="AB1356">
            <v>14779.681105047748</v>
          </cell>
          <cell r="AC1356">
            <v>14779.681105047748</v>
          </cell>
          <cell r="AD1356">
            <v>14779.681105047748</v>
          </cell>
          <cell r="AE1356">
            <v>59118.724420190993</v>
          </cell>
          <cell r="AF1356">
            <v>0</v>
          </cell>
          <cell r="AG1356">
            <v>0</v>
          </cell>
          <cell r="AH1356">
            <v>0</v>
          </cell>
          <cell r="AI1356">
            <v>0</v>
          </cell>
          <cell r="AJ1356">
            <v>0</v>
          </cell>
          <cell r="AK1356">
            <v>0</v>
          </cell>
          <cell r="AL1356">
            <v>0</v>
          </cell>
        </row>
        <row r="1358">
          <cell r="Y1358">
            <v>0</v>
          </cell>
          <cell r="AD1358">
            <v>0</v>
          </cell>
          <cell r="AI1358">
            <v>0</v>
          </cell>
        </row>
        <row r="1359">
          <cell r="Y1359">
            <v>0</v>
          </cell>
          <cell r="AD1359">
            <v>0</v>
          </cell>
          <cell r="AI1359">
            <v>0</v>
          </cell>
        </row>
        <row r="1360">
          <cell r="Y1360">
            <v>0</v>
          </cell>
          <cell r="AD1360">
            <v>0</v>
          </cell>
          <cell r="AI1360">
            <v>0</v>
          </cell>
        </row>
        <row r="1361">
          <cell r="Y1361">
            <v>0</v>
          </cell>
          <cell r="AD1361">
            <v>0</v>
          </cell>
          <cell r="AI1361">
            <v>0</v>
          </cell>
        </row>
        <row r="1363">
          <cell r="Y1363">
            <v>0</v>
          </cell>
          <cell r="AD1363">
            <v>0</v>
          </cell>
          <cell r="AI1363">
            <v>0</v>
          </cell>
        </row>
        <row r="1364">
          <cell r="Y1364">
            <v>0</v>
          </cell>
          <cell r="AD1364">
            <v>0</v>
          </cell>
          <cell r="AI1364">
            <v>0</v>
          </cell>
        </row>
        <row r="1365">
          <cell r="Y1365">
            <v>0</v>
          </cell>
          <cell r="AD1365">
            <v>0</v>
          </cell>
          <cell r="AI1365">
            <v>0</v>
          </cell>
        </row>
        <row r="1366">
          <cell r="Y1366">
            <v>0</v>
          </cell>
          <cell r="AD1366">
            <v>0</v>
          </cell>
          <cell r="AI1366">
            <v>0</v>
          </cell>
        </row>
        <row r="1367">
          <cell r="Y1367">
            <v>0</v>
          </cell>
          <cell r="AD1367">
            <v>0</v>
          </cell>
          <cell r="AI1367">
            <v>0</v>
          </cell>
        </row>
        <row r="1368">
          <cell r="Y1368">
            <v>0</v>
          </cell>
          <cell r="AD1368">
            <v>0</v>
          </cell>
          <cell r="AI1368">
            <v>0</v>
          </cell>
        </row>
        <row r="1369">
          <cell r="Y1369">
            <v>0</v>
          </cell>
          <cell r="AD1369">
            <v>0</v>
          </cell>
          <cell r="AI1369">
            <v>0</v>
          </cell>
        </row>
        <row r="1370">
          <cell r="Y1370">
            <v>0</v>
          </cell>
          <cell r="AD1370">
            <v>0</v>
          </cell>
          <cell r="AI1370">
            <v>0</v>
          </cell>
        </row>
        <row r="1371">
          <cell r="Y1371">
            <v>0</v>
          </cell>
          <cell r="AD1371">
            <v>0</v>
          </cell>
          <cell r="AI1371">
            <v>0</v>
          </cell>
        </row>
        <row r="1373">
          <cell r="Y1373">
            <v>0</v>
          </cell>
          <cell r="AD1373">
            <v>0</v>
          </cell>
          <cell r="AI1373">
            <v>0</v>
          </cell>
        </row>
        <row r="1374">
          <cell r="Y1374">
            <v>0</v>
          </cell>
          <cell r="AD1374">
            <v>0</v>
          </cell>
          <cell r="AI1374">
            <v>0</v>
          </cell>
        </row>
        <row r="1375">
          <cell r="Y1375">
            <v>0</v>
          </cell>
          <cell r="AD1375">
            <v>0</v>
          </cell>
          <cell r="AI1375">
            <v>0</v>
          </cell>
        </row>
        <row r="1376">
          <cell r="Y1376">
            <v>0</v>
          </cell>
          <cell r="AD1376">
            <v>0</v>
          </cell>
          <cell r="AI1376">
            <v>0</v>
          </cell>
        </row>
        <row r="1377">
          <cell r="Y1377">
            <v>0</v>
          </cell>
          <cell r="AD1377">
            <v>0</v>
          </cell>
          <cell r="AI1377">
            <v>0</v>
          </cell>
        </row>
        <row r="1378">
          <cell r="Y1378">
            <v>0</v>
          </cell>
          <cell r="AD1378">
            <v>0</v>
          </cell>
          <cell r="AI1378">
            <v>0</v>
          </cell>
        </row>
        <row r="1379">
          <cell r="Y1379">
            <v>0</v>
          </cell>
          <cell r="AD1379">
            <v>0</v>
          </cell>
          <cell r="AI1379">
            <v>0</v>
          </cell>
        </row>
        <row r="1380">
          <cell r="Y1380">
            <v>0</v>
          </cell>
          <cell r="AD1380">
            <v>0</v>
          </cell>
          <cell r="AI1380">
            <v>0</v>
          </cell>
        </row>
        <row r="1381">
          <cell r="Y1381">
            <v>0</v>
          </cell>
          <cell r="AD1381">
            <v>0</v>
          </cell>
          <cell r="AI1381">
            <v>0</v>
          </cell>
        </row>
        <row r="1382">
          <cell r="Y1382">
            <v>0</v>
          </cell>
          <cell r="AD1382">
            <v>0</v>
          </cell>
          <cell r="AI1382">
            <v>0</v>
          </cell>
        </row>
        <row r="1383">
          <cell r="Y1383">
            <v>0</v>
          </cell>
          <cell r="AD1383">
            <v>0</v>
          </cell>
          <cell r="AI1383">
            <v>0</v>
          </cell>
        </row>
        <row r="1384">
          <cell r="Y1384">
            <v>0</v>
          </cell>
          <cell r="AD1384">
            <v>0</v>
          </cell>
          <cell r="AI1384">
            <v>0</v>
          </cell>
        </row>
        <row r="1385">
          <cell r="Y1385">
            <v>0</v>
          </cell>
          <cell r="AD1385">
            <v>0</v>
          </cell>
          <cell r="AI1385">
            <v>0</v>
          </cell>
        </row>
        <row r="1386">
          <cell r="Y1386">
            <v>0</v>
          </cell>
          <cell r="AD1386">
            <v>0</v>
          </cell>
          <cell r="AI1386">
            <v>0</v>
          </cell>
        </row>
      </sheetData>
      <sheetData sheetId="5" refreshError="1"/>
      <sheetData sheetId="6"/>
      <sheetData sheetId="7" refreshError="1"/>
      <sheetData sheetId="8" refreshError="1"/>
      <sheetData sheetId="9">
        <row r="3">
          <cell r="D3">
            <v>5091.91</v>
          </cell>
        </row>
        <row r="4">
          <cell r="D4">
            <v>5.0919099999999995</v>
          </cell>
        </row>
        <row r="6">
          <cell r="D6">
            <v>3.7985199999999999</v>
          </cell>
        </row>
        <row r="7">
          <cell r="N7">
            <v>1.6787266508685155</v>
          </cell>
        </row>
        <row r="8">
          <cell r="D8">
            <v>5.7778700000000001</v>
          </cell>
        </row>
        <row r="9">
          <cell r="D9">
            <v>3531.86</v>
          </cell>
        </row>
        <row r="10">
          <cell r="D10">
            <v>3.53186</v>
          </cell>
        </row>
        <row r="11">
          <cell r="D11">
            <v>13203.047756799999</v>
          </cell>
        </row>
        <row r="12">
          <cell r="D12">
            <v>13.203047756799998</v>
          </cell>
        </row>
        <row r="13">
          <cell r="D13">
            <v>1013</v>
          </cell>
        </row>
        <row r="14">
          <cell r="D14">
            <v>1.0129999999999999</v>
          </cell>
        </row>
        <row r="15">
          <cell r="D15">
            <v>32.75</v>
          </cell>
        </row>
        <row r="16">
          <cell r="D16">
            <v>3.2750000000000001E-2</v>
          </cell>
        </row>
      </sheetData>
      <sheetData sheetId="10" refreshError="1"/>
      <sheetData sheetId="11" refreshError="1"/>
      <sheetData sheetId="12" refreshError="1"/>
      <sheetData sheetId="13">
        <row r="7">
          <cell r="B7" t="str">
            <v>A</v>
          </cell>
          <cell r="C7" t="str">
            <v>ACCES</v>
          </cell>
          <cell r="E7" t="str">
            <v>A</v>
          </cell>
          <cell r="F7" t="str">
            <v>ELARGISSEMENT DE L'ACCES</v>
          </cell>
        </row>
        <row r="8">
          <cell r="B8" t="str">
            <v>A1A</v>
          </cell>
          <cell r="C8" t="str">
            <v>SNIES</v>
          </cell>
          <cell r="E8" t="str">
            <v>A1A</v>
          </cell>
          <cell r="F8" t="str">
            <v>EPU Infrastructures du primaire</v>
          </cell>
        </row>
        <row r="9">
          <cell r="B9" t="str">
            <v>A1AA</v>
          </cell>
          <cell r="C9" t="str">
            <v>SNIES</v>
          </cell>
          <cell r="E9" t="str">
            <v>A1AA</v>
          </cell>
          <cell r="F9" t="str">
            <v>Construction équipement 300 classes IDA ONG</v>
          </cell>
        </row>
        <row r="10">
          <cell r="B10" t="str">
            <v>A1AB</v>
          </cell>
          <cell r="C10" t="str">
            <v>SNIES</v>
          </cell>
          <cell r="E10" t="str">
            <v>A1AB</v>
          </cell>
          <cell r="F10" t="str">
            <v>Construction équipement 120 classes IDA CRD/PACV</v>
          </cell>
        </row>
        <row r="11">
          <cell r="B11" t="str">
            <v>A1AC</v>
          </cell>
          <cell r="C11" t="str">
            <v>SNIES</v>
          </cell>
          <cell r="E11" t="str">
            <v>A1AC</v>
          </cell>
          <cell r="F11" t="str">
            <v>Construction équipement 300 classes IDA PME</v>
          </cell>
        </row>
        <row r="12">
          <cell r="B12" t="str">
            <v>A1AD</v>
          </cell>
          <cell r="C12" t="str">
            <v>SNIES</v>
          </cell>
          <cell r="E12" t="str">
            <v>A1AD</v>
          </cell>
          <cell r="F12" t="str">
            <v>Construction équipement 248 classes AFD/A&amp;A</v>
          </cell>
        </row>
        <row r="13">
          <cell r="B13" t="str">
            <v>A1AE</v>
          </cell>
          <cell r="C13" t="str">
            <v>SNIES</v>
          </cell>
          <cell r="E13" t="str">
            <v>A1AE</v>
          </cell>
          <cell r="F13" t="str">
            <v>Maintenance écoles primaires</v>
          </cell>
        </row>
        <row r="14">
          <cell r="B14" t="str">
            <v>A1AF</v>
          </cell>
          <cell r="C14" t="str">
            <v>SNIES</v>
          </cell>
          <cell r="E14" t="str">
            <v>A1AF</v>
          </cell>
          <cell r="F14" t="str">
            <v>Matériel et Mobilier pour écoles primaires</v>
          </cell>
        </row>
        <row r="15">
          <cell r="B15" t="str">
            <v>A1AG</v>
          </cell>
          <cell r="C15" t="str">
            <v>SNIES</v>
          </cell>
          <cell r="E15" t="str">
            <v>A1AG</v>
          </cell>
          <cell r="F15" t="str">
            <v>Construction équipement 90 classes avec logements BAD</v>
          </cell>
        </row>
        <row r="16">
          <cell r="B16" t="str">
            <v>A1AH</v>
          </cell>
          <cell r="C16" t="str">
            <v>SNIES</v>
          </cell>
          <cell r="E16" t="str">
            <v>A1AH</v>
          </cell>
          <cell r="F16" t="str">
            <v>Construction équipement 231 classes  Cky &amp; environs JICA</v>
          </cell>
        </row>
        <row r="17">
          <cell r="B17" t="str">
            <v>A1AI</v>
          </cell>
          <cell r="C17" t="str">
            <v>SNIES</v>
          </cell>
          <cell r="E17" t="str">
            <v>A1AI</v>
          </cell>
          <cell r="F17" t="str">
            <v>Construction équipement 400 classes nouvelles BID</v>
          </cell>
        </row>
        <row r="18">
          <cell r="B18" t="str">
            <v>A1AJ</v>
          </cell>
          <cell r="C18" t="str">
            <v>SNIES</v>
          </cell>
          <cell r="E18" t="str">
            <v>A1AJ</v>
          </cell>
          <cell r="F18" t="str">
            <v>Construction équipement 150 classes nouvelles BID</v>
          </cell>
        </row>
        <row r="19">
          <cell r="B19" t="str">
            <v>A1AK</v>
          </cell>
          <cell r="C19" t="str">
            <v>SNIES</v>
          </cell>
          <cell r="E19" t="str">
            <v>A1AK</v>
          </cell>
          <cell r="F19" t="str">
            <v>Réhabilitation équipement 150 classes  BID</v>
          </cell>
        </row>
        <row r="20">
          <cell r="B20" t="str">
            <v>A1B</v>
          </cell>
          <cell r="C20" t="str">
            <v>SNIES</v>
          </cell>
          <cell r="E20" t="str">
            <v>A1B</v>
          </cell>
          <cell r="F20" t="str">
            <v>EPU Infrastructures du secondaire 1er cycle</v>
          </cell>
        </row>
        <row r="21">
          <cell r="B21" t="str">
            <v>A1BA</v>
          </cell>
          <cell r="C21" t="str">
            <v>SNIES</v>
          </cell>
          <cell r="E21" t="str">
            <v>A1BA</v>
          </cell>
          <cell r="F21" t="str">
            <v>Construction équipement 7 collèges (112 cl) de Conakry</v>
          </cell>
        </row>
        <row r="22">
          <cell r="B22" t="str">
            <v>A1BB</v>
          </cell>
          <cell r="C22" t="str">
            <v>SNIES</v>
          </cell>
          <cell r="E22" t="str">
            <v>A1BB</v>
          </cell>
          <cell r="F22" t="str">
            <v>Réhabilitation collèges</v>
          </cell>
        </row>
        <row r="23">
          <cell r="B23" t="str">
            <v>A1BC</v>
          </cell>
          <cell r="C23" t="str">
            <v>SNIES</v>
          </cell>
          <cell r="E23" t="str">
            <v>A1BC</v>
          </cell>
          <cell r="F23" t="str">
            <v>Maintenance collèges</v>
          </cell>
        </row>
        <row r="24">
          <cell r="B24" t="str">
            <v>A1BD</v>
          </cell>
          <cell r="C24" t="str">
            <v>SNIES</v>
          </cell>
          <cell r="E24" t="str">
            <v>A1BD</v>
          </cell>
          <cell r="F24" t="str">
            <v>Matériel et Mobilier pour collèges</v>
          </cell>
        </row>
        <row r="25">
          <cell r="B25" t="str">
            <v>A1BE</v>
          </cell>
          <cell r="C25" t="str">
            <v>SNIES</v>
          </cell>
          <cell r="E25" t="str">
            <v>A1BE</v>
          </cell>
          <cell r="F25" t="str">
            <v>Construction équipement Collège Franco Arabe de Gbessia</v>
          </cell>
        </row>
        <row r="26">
          <cell r="B26" t="str">
            <v>A1BF</v>
          </cell>
          <cell r="C26" t="str">
            <v>SNIES</v>
          </cell>
          <cell r="E26" t="str">
            <v>A1BF</v>
          </cell>
          <cell r="F26" t="str">
            <v>Construction équipement Collège de Wawa, Moussaya</v>
          </cell>
        </row>
        <row r="27">
          <cell r="B27" t="str">
            <v>A1BG</v>
          </cell>
          <cell r="C27" t="str">
            <v>SNIES</v>
          </cell>
          <cell r="E27" t="str">
            <v>A1BG</v>
          </cell>
          <cell r="F27" t="str">
            <v>Construction équipement 50 Collèges ruraux Base 1 (200cl) FKDEA</v>
          </cell>
        </row>
        <row r="28">
          <cell r="B28" t="str">
            <v>A1BH</v>
          </cell>
          <cell r="C28" t="str">
            <v>SNIES</v>
          </cell>
          <cell r="E28" t="str">
            <v>A1BH</v>
          </cell>
          <cell r="F28" t="str">
            <v>Construction équipement 90 Collèges ruraux Base 1  (360cl) FSD</v>
          </cell>
        </row>
        <row r="29">
          <cell r="B29" t="str">
            <v>A1BI</v>
          </cell>
          <cell r="C29" t="str">
            <v>SNIES</v>
          </cell>
          <cell r="E29" t="str">
            <v>A1BI</v>
          </cell>
          <cell r="F29" t="str">
            <v>Construction équipement 5 Collèges ruraux Base 1 (20cl) BAD</v>
          </cell>
        </row>
        <row r="30">
          <cell r="B30" t="str">
            <v>A1BJ</v>
          </cell>
          <cell r="C30" t="str">
            <v>SNIES</v>
          </cell>
          <cell r="E30" t="str">
            <v>A1BJ</v>
          </cell>
          <cell r="F30" t="str">
            <v>Construction équipement Collèges  Cky &amp; environs (108cl) JICA</v>
          </cell>
        </row>
        <row r="31">
          <cell r="B31" t="str">
            <v>A1C</v>
          </cell>
          <cell r="C31" t="str">
            <v>SNIES</v>
          </cell>
          <cell r="E31" t="str">
            <v>A1C</v>
          </cell>
          <cell r="F31" t="str">
            <v>EPU Infrastructures du secondaire 2è cycle</v>
          </cell>
        </row>
        <row r="32">
          <cell r="B32" t="str">
            <v>A1CA</v>
          </cell>
          <cell r="C32" t="str">
            <v>SNIES</v>
          </cell>
          <cell r="E32" t="str">
            <v>A1CA</v>
          </cell>
          <cell r="F32" t="str">
            <v>Construction équipement lycées</v>
          </cell>
        </row>
        <row r="33">
          <cell r="B33" t="str">
            <v>A1CB</v>
          </cell>
          <cell r="C33" t="str">
            <v>SNIES</v>
          </cell>
          <cell r="E33" t="str">
            <v>A1CB</v>
          </cell>
          <cell r="F33" t="str">
            <v>Réhabilitation lycées</v>
          </cell>
        </row>
        <row r="34">
          <cell r="B34" t="str">
            <v>A1CC</v>
          </cell>
          <cell r="C34" t="str">
            <v>SNIES</v>
          </cell>
          <cell r="E34" t="str">
            <v>A1CC</v>
          </cell>
          <cell r="F34" t="str">
            <v>Maintenance lycées</v>
          </cell>
        </row>
        <row r="35">
          <cell r="B35" t="str">
            <v>A1D</v>
          </cell>
          <cell r="C35" t="str">
            <v>SNIES</v>
          </cell>
          <cell r="E35" t="str">
            <v>A1D</v>
          </cell>
          <cell r="F35" t="str">
            <v>EPU SNIES</v>
          </cell>
        </row>
        <row r="36">
          <cell r="B36" t="str">
            <v>A1DA</v>
          </cell>
          <cell r="C36" t="str">
            <v>SNIES</v>
          </cell>
          <cell r="E36" t="str">
            <v>A1DA</v>
          </cell>
          <cell r="F36" t="str">
            <v>Suivi de chantiers</v>
          </cell>
        </row>
        <row r="37">
          <cell r="B37" t="str">
            <v>A1DB</v>
          </cell>
          <cell r="C37" t="str">
            <v>SNIES</v>
          </cell>
          <cell r="E37" t="str">
            <v>A1DB</v>
          </cell>
          <cell r="F37" t="str">
            <v>Fonctionnement</v>
          </cell>
        </row>
        <row r="38">
          <cell r="B38" t="str">
            <v>A1DC</v>
          </cell>
          <cell r="C38" t="str">
            <v>SNIES</v>
          </cell>
          <cell r="E38" t="str">
            <v>A1DC</v>
          </cell>
          <cell r="F38" t="str">
            <v>Etudes et spécialistes</v>
          </cell>
        </row>
        <row r="39">
          <cell r="B39" t="str">
            <v>A2A</v>
          </cell>
          <cell r="C39" t="str">
            <v>SNIEM</v>
          </cell>
          <cell r="E39" t="str">
            <v>A2A</v>
          </cell>
          <cell r="F39" t="str">
            <v>ETFP Infrastructures des Ecoles Normales d'Instituteurs</v>
          </cell>
        </row>
        <row r="40">
          <cell r="B40" t="str">
            <v>A2AA</v>
          </cell>
          <cell r="C40" t="str">
            <v>SNIEM</v>
          </cell>
          <cell r="E40" t="str">
            <v>A2AA</v>
          </cell>
          <cell r="F40" t="str">
            <v>Travaux et équipements complémentaires des 8 ENI (IDA)</v>
          </cell>
        </row>
        <row r="41">
          <cell r="B41" t="str">
            <v>A2AB</v>
          </cell>
          <cell r="C41" t="str">
            <v>SNIEM</v>
          </cell>
          <cell r="E41" t="str">
            <v>A2AB</v>
          </cell>
          <cell r="F41" t="str">
            <v>Construction équipement ENI Mamou (JICA)</v>
          </cell>
        </row>
        <row r="42">
          <cell r="B42" t="str">
            <v>A2AC</v>
          </cell>
          <cell r="C42" t="str">
            <v>SNIEM</v>
          </cell>
          <cell r="E42" t="str">
            <v>A2AC</v>
          </cell>
          <cell r="F42" t="str">
            <v>Construction équipement ENI Guéckédou (BAD)</v>
          </cell>
        </row>
        <row r="43">
          <cell r="B43" t="str">
            <v>A2AD</v>
          </cell>
          <cell r="C43" t="str">
            <v>SNIEM</v>
          </cell>
          <cell r="E43" t="str">
            <v>A2AD</v>
          </cell>
        </row>
        <row r="44">
          <cell r="B44" t="str">
            <v>A2AE</v>
          </cell>
          <cell r="C44" t="str">
            <v>SNIEM</v>
          </cell>
          <cell r="E44" t="str">
            <v>A2AE</v>
          </cell>
          <cell r="F44" t="str">
            <v>Réhabilitation</v>
          </cell>
        </row>
        <row r="45">
          <cell r="B45" t="str">
            <v>A2AF</v>
          </cell>
          <cell r="C45" t="str">
            <v>SNIEM</v>
          </cell>
          <cell r="E45" t="str">
            <v>A2AF</v>
          </cell>
          <cell r="F45" t="str">
            <v>Maintenance</v>
          </cell>
        </row>
        <row r="46">
          <cell r="B46" t="str">
            <v>A2B</v>
          </cell>
          <cell r="C46" t="str">
            <v>SNIEM</v>
          </cell>
          <cell r="E46" t="str">
            <v>A2B</v>
          </cell>
          <cell r="F46" t="str">
            <v>ETFP Infrastructures d'enseignement technique/professionnel</v>
          </cell>
        </row>
        <row r="47">
          <cell r="B47" t="str">
            <v>A2BA</v>
          </cell>
          <cell r="C47" t="str">
            <v>SNIEM</v>
          </cell>
          <cell r="E47" t="str">
            <v>A2BA</v>
          </cell>
          <cell r="F47" t="str">
            <v>Construction équipement Ecoles Régionales des Arts et Métiers (BID)</v>
          </cell>
        </row>
        <row r="48">
          <cell r="B48" t="str">
            <v>A2BB</v>
          </cell>
          <cell r="C48" t="str">
            <v>SNIEM</v>
          </cell>
          <cell r="E48" t="str">
            <v>A2BB</v>
          </cell>
          <cell r="F48" t="str">
            <v>Construction équipement Centres de Formation Post Primaire Expérimentaux (FCE)</v>
          </cell>
        </row>
        <row r="49">
          <cell r="B49" t="str">
            <v>A2BC</v>
          </cell>
          <cell r="C49" t="str">
            <v>SNIEM</v>
          </cell>
          <cell r="E49" t="str">
            <v>A2BC</v>
          </cell>
          <cell r="F49" t="str">
            <v>Construction équipement Ecole Nationale d'Education Physique et Sportive (RECH)</v>
          </cell>
        </row>
        <row r="50">
          <cell r="B50" t="str">
            <v>A2BD</v>
          </cell>
          <cell r="C50" t="str">
            <v>SNIEM</v>
          </cell>
          <cell r="E50" t="str">
            <v>A2BD</v>
          </cell>
          <cell r="F50" t="str">
            <v>Constr. éqt Centre de Formation à l'Environnement pour le Développement (RECH)</v>
          </cell>
        </row>
        <row r="51">
          <cell r="B51" t="str">
            <v>A2BE</v>
          </cell>
          <cell r="C51" t="str">
            <v>SNIEM</v>
          </cell>
          <cell r="E51" t="str">
            <v>A2BE</v>
          </cell>
          <cell r="F51" t="str">
            <v>Construction équipement de 4 Ecoles de Soins de Santé Communautaire (RECH)</v>
          </cell>
        </row>
        <row r="52">
          <cell r="B52" t="str">
            <v>A2BF</v>
          </cell>
          <cell r="C52" t="str">
            <v>SNIEM</v>
          </cell>
          <cell r="E52" t="str">
            <v>A2BF</v>
          </cell>
          <cell r="F52" t="str">
            <v>Construction équipement de 4 Ecoles Régionales d'Agriculture et d'Elevage (RECH)</v>
          </cell>
        </row>
        <row r="53">
          <cell r="B53" t="str">
            <v>A2BG</v>
          </cell>
          <cell r="C53" t="str">
            <v>SNIEM</v>
          </cell>
          <cell r="E53" t="str">
            <v>A2BG</v>
          </cell>
          <cell r="F53" t="str">
            <v>Réhabilitation</v>
          </cell>
        </row>
        <row r="54">
          <cell r="B54" t="str">
            <v>A2C</v>
          </cell>
          <cell r="C54" t="str">
            <v>SNIEM</v>
          </cell>
          <cell r="E54" t="str">
            <v>A2C</v>
          </cell>
          <cell r="F54" t="str">
            <v>ETFP SNIEM</v>
          </cell>
        </row>
        <row r="55">
          <cell r="B55" t="str">
            <v>A2CA</v>
          </cell>
          <cell r="C55" t="str">
            <v>SNIEM</v>
          </cell>
          <cell r="E55" t="str">
            <v>A2CA</v>
          </cell>
          <cell r="F55" t="str">
            <v>Suivi de chantiers</v>
          </cell>
        </row>
        <row r="56">
          <cell r="B56" t="str">
            <v>A2CB</v>
          </cell>
          <cell r="C56" t="str">
            <v>SNIEM</v>
          </cell>
          <cell r="E56" t="str">
            <v>A2CB</v>
          </cell>
          <cell r="F56" t="str">
            <v>Fonctionnement</v>
          </cell>
        </row>
        <row r="57">
          <cell r="B57" t="str">
            <v>A2CC</v>
          </cell>
          <cell r="C57" t="str">
            <v>SNIEM</v>
          </cell>
          <cell r="E57" t="str">
            <v>A2CC</v>
          </cell>
          <cell r="F57" t="str">
            <v>Etudes et spécialistes</v>
          </cell>
        </row>
        <row r="58">
          <cell r="B58" t="str">
            <v>A2CD</v>
          </cell>
          <cell r="C58" t="str">
            <v>SNIEM</v>
          </cell>
          <cell r="E58" t="str">
            <v>A2CD</v>
          </cell>
          <cell r="F58" t="str">
            <v>Plan Directeur de la Maintenance</v>
          </cell>
        </row>
        <row r="59">
          <cell r="B59" t="str">
            <v>A3A</v>
          </cell>
          <cell r="C59" t="str">
            <v>CSP</v>
          </cell>
          <cell r="E59" t="str">
            <v>A3A</v>
          </cell>
          <cell r="F59" t="str">
            <v>ESRS Infrastructures d'enseignement supérieur</v>
          </cell>
        </row>
        <row r="60">
          <cell r="B60" t="str">
            <v>A3AA</v>
          </cell>
          <cell r="C60" t="str">
            <v>CSP</v>
          </cell>
          <cell r="E60" t="str">
            <v>A3AA</v>
          </cell>
          <cell r="F60" t="str">
            <v>Construction équipement d'amphithéatres et de salles de classes</v>
          </cell>
        </row>
        <row r="61">
          <cell r="B61" t="str">
            <v>A3AB</v>
          </cell>
          <cell r="C61" t="str">
            <v>CSP</v>
          </cell>
          <cell r="E61" t="str">
            <v>A3AB</v>
          </cell>
          <cell r="F61" t="str">
            <v>Réhabilitation d'IES</v>
          </cell>
        </row>
        <row r="62">
          <cell r="B62" t="str">
            <v>A3AC</v>
          </cell>
          <cell r="C62" t="str">
            <v>CSP</v>
          </cell>
          <cell r="E62" t="str">
            <v>A3AC</v>
          </cell>
          <cell r="F62" t="str">
            <v>Maintenance</v>
          </cell>
        </row>
        <row r="63">
          <cell r="B63" t="str">
            <v>A3B</v>
          </cell>
          <cell r="C63" t="str">
            <v>CSP</v>
          </cell>
          <cell r="E63" t="str">
            <v>A3B</v>
          </cell>
          <cell r="F63" t="str">
            <v>ESRS Infrasructures de recherche et de documentation scientifique</v>
          </cell>
        </row>
        <row r="64">
          <cell r="B64" t="str">
            <v>A3JA</v>
          </cell>
          <cell r="C64" t="str">
            <v>CSP</v>
          </cell>
          <cell r="E64" t="str">
            <v>A3JA</v>
          </cell>
          <cell r="F64" t="str">
            <v>Equipement</v>
          </cell>
        </row>
        <row r="65">
          <cell r="B65" t="str">
            <v>A3JB</v>
          </cell>
          <cell r="C65" t="str">
            <v>CSP</v>
          </cell>
          <cell r="E65" t="str">
            <v>A3JB</v>
          </cell>
          <cell r="F65" t="str">
            <v>Réhabilitation</v>
          </cell>
        </row>
        <row r="66">
          <cell r="B66" t="str">
            <v>A3J</v>
          </cell>
          <cell r="C66" t="str">
            <v>CSP</v>
          </cell>
          <cell r="E66" t="str">
            <v>A3J</v>
          </cell>
          <cell r="F66" t="str">
            <v>Maintenance</v>
          </cell>
        </row>
        <row r="67">
          <cell r="B67" t="str">
            <v>A3C</v>
          </cell>
          <cell r="C67" t="str">
            <v>CSP</v>
          </cell>
          <cell r="E67" t="str">
            <v>A3C</v>
          </cell>
          <cell r="F67" t="str">
            <v>ESRS CSP</v>
          </cell>
        </row>
        <row r="68">
          <cell r="B68" t="str">
            <v>A3CA</v>
          </cell>
          <cell r="C68" t="str">
            <v>CSP</v>
          </cell>
          <cell r="E68" t="str">
            <v>A3CA</v>
          </cell>
          <cell r="F68" t="str">
            <v>Suivi de chantiers</v>
          </cell>
        </row>
        <row r="69">
          <cell r="B69" t="str">
            <v>A3CB</v>
          </cell>
          <cell r="C69" t="str">
            <v>CSP</v>
          </cell>
          <cell r="E69" t="str">
            <v>A3CB</v>
          </cell>
          <cell r="F69" t="str">
            <v>Fonctionnement</v>
          </cell>
        </row>
        <row r="70">
          <cell r="B70" t="str">
            <v>A3CC</v>
          </cell>
          <cell r="C70" t="str">
            <v>CSP</v>
          </cell>
          <cell r="E70" t="str">
            <v>A3CC</v>
          </cell>
          <cell r="F70" t="str">
            <v>Etudes et spécialistes</v>
          </cell>
        </row>
        <row r="71">
          <cell r="B71" t="str">
            <v>A3CD</v>
          </cell>
          <cell r="C71" t="str">
            <v>CSP</v>
          </cell>
          <cell r="E71" t="str">
            <v>A3CD</v>
          </cell>
          <cell r="F71" t="str">
            <v>Plan Directeur de la Maintenance</v>
          </cell>
        </row>
        <row r="72">
          <cell r="B72" t="str">
            <v>A4A</v>
          </cell>
          <cell r="C72" t="str">
            <v>DNEP-PE</v>
          </cell>
          <cell r="E72" t="str">
            <v>A4A</v>
          </cell>
          <cell r="F72" t="str">
            <v>MASPFE  Infrastructures du pré scolaire</v>
          </cell>
        </row>
        <row r="73">
          <cell r="B73" t="str">
            <v>A4AA</v>
          </cell>
          <cell r="C73" t="str">
            <v>DNEP-PE</v>
          </cell>
          <cell r="E73" t="str">
            <v>A4AA</v>
          </cell>
          <cell r="F73" t="str">
            <v>40 CEC ONG</v>
          </cell>
        </row>
        <row r="74">
          <cell r="B74" t="str">
            <v>A4AB</v>
          </cell>
          <cell r="C74" t="str">
            <v>DNEP-PE</v>
          </cell>
          <cell r="E74" t="str">
            <v>A4AB</v>
          </cell>
          <cell r="F74" t="str">
            <v>10 CEC CRD/PACV</v>
          </cell>
        </row>
        <row r="75">
          <cell r="B75" t="str">
            <v>A4AC</v>
          </cell>
          <cell r="C75" t="str">
            <v>DNEP-PE</v>
          </cell>
          <cell r="E75" t="str">
            <v>A4AC</v>
          </cell>
          <cell r="F75" t="str">
            <v>Réhabilitation de CEC</v>
          </cell>
        </row>
        <row r="76">
          <cell r="B76" t="str">
            <v>A4AD</v>
          </cell>
          <cell r="C76" t="str">
            <v>DNEP-PE</v>
          </cell>
          <cell r="E76" t="str">
            <v>A4AD</v>
          </cell>
          <cell r="F76" t="str">
            <v>Maintenance des CEC</v>
          </cell>
        </row>
        <row r="77">
          <cell r="B77" t="str">
            <v>B</v>
          </cell>
          <cell r="C77" t="str">
            <v>QUALITE</v>
          </cell>
          <cell r="E77" t="str">
            <v>B</v>
          </cell>
          <cell r="F77" t="str">
            <v>AMELIORATION DE LA QUALITE</v>
          </cell>
        </row>
        <row r="78">
          <cell r="B78" t="str">
            <v>B1A</v>
          </cell>
          <cell r="C78" t="str">
            <v>DNEE</v>
          </cell>
          <cell r="E78" t="str">
            <v>B1A</v>
          </cell>
          <cell r="F78" t="str">
            <v>EPU Enseignement primaire</v>
          </cell>
        </row>
        <row r="79">
          <cell r="B79" t="str">
            <v>B1AA</v>
          </cell>
          <cell r="C79" t="str">
            <v>DNEE</v>
          </cell>
          <cell r="E79" t="str">
            <v>B1AA</v>
          </cell>
          <cell r="F79" t="str">
            <v>Acquisition et gestion des manuels et matériels pédagogiques du primaire</v>
          </cell>
        </row>
        <row r="80">
          <cell r="B80" t="str">
            <v>B1AB</v>
          </cell>
          <cell r="C80" t="str">
            <v>DNEE</v>
          </cell>
          <cell r="E80" t="str">
            <v>B1AB</v>
          </cell>
          <cell r="F80" t="str">
            <v>Fonctionnement des écoles primaires PTDE, subv de fonct</v>
          </cell>
        </row>
        <row r="81">
          <cell r="B81" t="str">
            <v>B1AC</v>
          </cell>
          <cell r="C81" t="str">
            <v>DNEE</v>
          </cell>
          <cell r="E81" t="str">
            <v>B1AC</v>
          </cell>
        </row>
        <row r="82">
          <cell r="B82" t="str">
            <v>B1AD</v>
          </cell>
          <cell r="C82" t="str">
            <v>DNEE</v>
          </cell>
          <cell r="E82" t="str">
            <v>B1AD</v>
          </cell>
          <cell r="F82" t="str">
            <v>Formation Continue des maîtres</v>
          </cell>
        </row>
        <row r="83">
          <cell r="B83" t="str">
            <v>B1AE</v>
          </cell>
          <cell r="C83" t="str">
            <v>DNEE</v>
          </cell>
          <cell r="E83" t="str">
            <v>B1AE</v>
          </cell>
          <cell r="F83" t="str">
            <v>Formation Continue des maîtres : Subv, …</v>
          </cell>
        </row>
        <row r="84">
          <cell r="B84" t="str">
            <v>B1AF</v>
          </cell>
          <cell r="C84" t="str">
            <v>DNEE</v>
          </cell>
          <cell r="E84" t="str">
            <v>B1AF</v>
          </cell>
          <cell r="F84" t="str">
            <v>Fonctionnement de la DNEE</v>
          </cell>
        </row>
        <row r="85">
          <cell r="B85" t="str">
            <v>B1AG</v>
          </cell>
          <cell r="C85" t="str">
            <v>DNEE</v>
          </cell>
          <cell r="E85" t="str">
            <v>B1AG</v>
          </cell>
          <cell r="F85" t="str">
            <v>Etudes et spécialistes</v>
          </cell>
        </row>
        <row r="86">
          <cell r="B86" t="str">
            <v>B1AH</v>
          </cell>
          <cell r="C86" t="str">
            <v>DNEE</v>
          </cell>
          <cell r="E86" t="str">
            <v>B1AH</v>
          </cell>
          <cell r="F86" t="str">
            <v>Développement de l'évaluation en classe</v>
          </cell>
        </row>
        <row r="87">
          <cell r="B87" t="str">
            <v>B1AI</v>
          </cell>
          <cell r="C87" t="str">
            <v>DNEE</v>
          </cell>
          <cell r="E87" t="str">
            <v>B1AI</v>
          </cell>
          <cell r="F87" t="str">
            <v>Développement de l'appprentissage de la lecture</v>
          </cell>
        </row>
        <row r="88">
          <cell r="B88" t="str">
            <v>B1AJ</v>
          </cell>
          <cell r="C88" t="str">
            <v>DNEE</v>
          </cell>
          <cell r="E88" t="str">
            <v>B1AJ</v>
          </cell>
          <cell r="F88" t="str">
            <v>Appui à l'Enseignement multigrade</v>
          </cell>
        </row>
        <row r="89">
          <cell r="B89" t="str">
            <v>B1AK</v>
          </cell>
          <cell r="C89" t="str">
            <v>DNEE</v>
          </cell>
          <cell r="E89" t="str">
            <v>B1AK</v>
          </cell>
          <cell r="F89" t="str">
            <v>Promotion de la scolarisation des filles au primaire</v>
          </cell>
        </row>
        <row r="90">
          <cell r="B90" t="str">
            <v>B1AL</v>
          </cell>
          <cell r="C90" t="str">
            <v>DNEE</v>
          </cell>
          <cell r="E90" t="str">
            <v>B1AL</v>
          </cell>
          <cell r="F90" t="str">
            <v>Fonctionnement des écoles primaires</v>
          </cell>
        </row>
        <row r="91">
          <cell r="B91" t="str">
            <v>B1B</v>
          </cell>
          <cell r="C91" t="str">
            <v>DNES</v>
          </cell>
          <cell r="E91" t="str">
            <v>B1B</v>
          </cell>
          <cell r="F91" t="str">
            <v>EPU Enseignement secondaire</v>
          </cell>
        </row>
        <row r="92">
          <cell r="B92" t="str">
            <v>B1BA</v>
          </cell>
          <cell r="C92" t="str">
            <v>DNES</v>
          </cell>
          <cell r="E92" t="str">
            <v>B1BA</v>
          </cell>
          <cell r="F92" t="str">
            <v>Acquisition et gestion des manuels et matériels pédagogiques du secondaire</v>
          </cell>
        </row>
        <row r="93">
          <cell r="B93" t="str">
            <v>B1BB</v>
          </cell>
          <cell r="C93" t="str">
            <v>DNES</v>
          </cell>
          <cell r="E93" t="str">
            <v>B1BB</v>
          </cell>
          <cell r="F93" t="str">
            <v>Subvention des Projets d'Etablissement des collèges / lycées</v>
          </cell>
        </row>
        <row r="94">
          <cell r="B94" t="str">
            <v>B1BC</v>
          </cell>
          <cell r="C94" t="str">
            <v>DNES</v>
          </cell>
          <cell r="E94" t="str">
            <v>B1BC</v>
          </cell>
          <cell r="F94" t="str">
            <v>Introduction de l'anglais dans les collèges</v>
          </cell>
        </row>
        <row r="95">
          <cell r="B95" t="str">
            <v>B1BD</v>
          </cell>
          <cell r="C95" t="str">
            <v>DNES</v>
          </cell>
          <cell r="E95" t="str">
            <v>B1BD</v>
          </cell>
          <cell r="F95" t="str">
            <v>Enseignement des sciences et de la technologie dans les collèges</v>
          </cell>
        </row>
        <row r="96">
          <cell r="B96" t="str">
            <v>B1BE</v>
          </cell>
          <cell r="C96" t="str">
            <v>DNES</v>
          </cell>
          <cell r="E96" t="str">
            <v>B1BE</v>
          </cell>
          <cell r="F96" t="str">
            <v>Promotion de la scolarisation des filles au secondaire</v>
          </cell>
        </row>
        <row r="97">
          <cell r="B97" t="str">
            <v>B1BF</v>
          </cell>
          <cell r="C97" t="str">
            <v>DNES</v>
          </cell>
          <cell r="E97" t="str">
            <v>B1BF</v>
          </cell>
          <cell r="F97" t="str">
            <v>Fonctionnement de la DNES</v>
          </cell>
        </row>
        <row r="98">
          <cell r="B98" t="str">
            <v>B1BG</v>
          </cell>
          <cell r="C98" t="str">
            <v>DNES</v>
          </cell>
          <cell r="E98" t="str">
            <v>B1BG</v>
          </cell>
          <cell r="F98" t="str">
            <v>Fonctionnement des écoles secondaires</v>
          </cell>
        </row>
        <row r="99">
          <cell r="B99" t="str">
            <v>B1BH</v>
          </cell>
          <cell r="C99" t="str">
            <v>DNES</v>
          </cell>
          <cell r="E99" t="str">
            <v>B1BH</v>
          </cell>
          <cell r="F99" t="str">
            <v>Formation continue des enseignants du secondaire</v>
          </cell>
        </row>
        <row r="100">
          <cell r="B100" t="str">
            <v>B1C</v>
          </cell>
          <cell r="C100" t="str">
            <v>SNFP</v>
          </cell>
          <cell r="E100" t="str">
            <v>B1C</v>
          </cell>
          <cell r="F100" t="str">
            <v>EPU Perfectionnement des personnels</v>
          </cell>
        </row>
        <row r="101">
          <cell r="B101" t="str">
            <v>B1CA</v>
          </cell>
          <cell r="C101" t="str">
            <v>SNFP</v>
          </cell>
          <cell r="E101" t="str">
            <v>B1CA</v>
          </cell>
          <cell r="F101" t="str">
            <v>Elaboration des politiques et stratégies de formation continue des enseignants</v>
          </cell>
        </row>
        <row r="102">
          <cell r="B102" t="str">
            <v>B1CB</v>
          </cell>
          <cell r="C102" t="str">
            <v>SNFP</v>
          </cell>
          <cell r="E102" t="str">
            <v>B1CB</v>
          </cell>
          <cell r="F102" t="str">
            <v>Perfectionnement des personnels non enseignant</v>
          </cell>
        </row>
        <row r="103">
          <cell r="B103" t="str">
            <v>B1CC</v>
          </cell>
          <cell r="C103" t="str">
            <v>SNFP</v>
          </cell>
          <cell r="E103" t="str">
            <v>B1CC</v>
          </cell>
          <cell r="F103" t="str">
            <v>Suivi et évaluation des formations continues</v>
          </cell>
        </row>
        <row r="104">
          <cell r="B104" t="str">
            <v>B1D</v>
          </cell>
          <cell r="C104" t="str">
            <v>INRAP</v>
          </cell>
          <cell r="E104" t="str">
            <v>B1D</v>
          </cell>
          <cell r="F104" t="str">
            <v>EPU Programmes de recherche action pédagogique</v>
          </cell>
        </row>
        <row r="105">
          <cell r="B105" t="str">
            <v>B1DA</v>
          </cell>
          <cell r="C105" t="str">
            <v>INRAP</v>
          </cell>
          <cell r="E105" t="str">
            <v>B1DA</v>
          </cell>
          <cell r="F105" t="str">
            <v>Rénovation curriculaire au primaire</v>
          </cell>
        </row>
        <row r="106">
          <cell r="B106" t="str">
            <v>B1DB</v>
          </cell>
          <cell r="C106" t="str">
            <v>INRAP</v>
          </cell>
          <cell r="E106" t="str">
            <v>B1DB</v>
          </cell>
          <cell r="F106" t="str">
            <v>Mise en œuvre de la pédagogie convergente</v>
          </cell>
        </row>
        <row r="107">
          <cell r="B107" t="str">
            <v>B1DC</v>
          </cell>
          <cell r="C107" t="str">
            <v>INRAP</v>
          </cell>
          <cell r="E107" t="str">
            <v>B1DC</v>
          </cell>
          <cell r="F107" t="str">
            <v>Elaboration de manuels et de guides du primaire</v>
          </cell>
        </row>
        <row r="108">
          <cell r="B108" t="str">
            <v>B1DD</v>
          </cell>
          <cell r="C108" t="str">
            <v>INRAP</v>
          </cell>
          <cell r="E108" t="str">
            <v>B1DD</v>
          </cell>
          <cell r="F108" t="str">
            <v>Diffusion d'émissions interactives par la radio</v>
          </cell>
        </row>
        <row r="109">
          <cell r="B109" t="str">
            <v>B1DE</v>
          </cell>
          <cell r="C109" t="str">
            <v>INRAP</v>
          </cell>
          <cell r="E109" t="str">
            <v>B1DE</v>
          </cell>
          <cell r="F109" t="str">
            <v>Fonctionnement général INRAP</v>
          </cell>
        </row>
        <row r="110">
          <cell r="B110" t="str">
            <v>B1E</v>
          </cell>
          <cell r="C110" t="str">
            <v>CNCESE</v>
          </cell>
          <cell r="E110" t="str">
            <v>B1E</v>
          </cell>
          <cell r="F110" t="str">
            <v>EPU Evaluations des compétences</v>
          </cell>
        </row>
        <row r="111">
          <cell r="B111" t="str">
            <v>B1EA</v>
          </cell>
          <cell r="C111" t="str">
            <v>CNCESE</v>
          </cell>
          <cell r="E111" t="str">
            <v>B1EA</v>
          </cell>
          <cell r="F111" t="str">
            <v>Evaluations des élèves et des maîtres du primaire</v>
          </cell>
        </row>
        <row r="112">
          <cell r="B112" t="str">
            <v>B1EB</v>
          </cell>
          <cell r="C112" t="str">
            <v>CNCESE</v>
          </cell>
          <cell r="E112" t="str">
            <v>B1EB</v>
          </cell>
          <cell r="F112" t="str">
            <v>Evaluations des élèves et des professeurs de collège</v>
          </cell>
        </row>
        <row r="113">
          <cell r="B113" t="str">
            <v>B1EC</v>
          </cell>
          <cell r="C113" t="str">
            <v>CNCESE</v>
          </cell>
          <cell r="E113" t="str">
            <v>B1EC</v>
          </cell>
          <cell r="F113" t="str">
            <v>Evaluations des élèves et des professeurs de lycée</v>
          </cell>
        </row>
        <row r="114">
          <cell r="B114" t="str">
            <v>B1ED</v>
          </cell>
          <cell r="C114" t="str">
            <v>CNCESE</v>
          </cell>
          <cell r="E114" t="str">
            <v>B1ED</v>
          </cell>
          <cell r="F114" t="str">
            <v>Autres évaluations</v>
          </cell>
        </row>
        <row r="115">
          <cell r="B115" t="str">
            <v>B1EE</v>
          </cell>
          <cell r="C115" t="str">
            <v>CNCESE</v>
          </cell>
          <cell r="E115" t="str">
            <v>B1EE</v>
          </cell>
          <cell r="F115" t="str">
            <v>Fonctionnement de la CNCESE</v>
          </cell>
        </row>
        <row r="116">
          <cell r="B116" t="str">
            <v>B1F</v>
          </cell>
          <cell r="C116" t="str">
            <v>SSU</v>
          </cell>
          <cell r="E116" t="str">
            <v>B1F</v>
          </cell>
          <cell r="F116" t="str">
            <v>EPU Nutrition et santé scolaire et IST/VIH/SIDA</v>
          </cell>
        </row>
        <row r="117">
          <cell r="B117" t="str">
            <v>B1FA</v>
          </cell>
          <cell r="C117" t="str">
            <v>SSU</v>
          </cell>
          <cell r="E117" t="str">
            <v>B1FA</v>
          </cell>
          <cell r="F117" t="str">
            <v>Achat et distribution de médicaments et de micro nutriments</v>
          </cell>
        </row>
        <row r="118">
          <cell r="B118" t="str">
            <v>B1FB</v>
          </cell>
          <cell r="C118" t="str">
            <v>SSU</v>
          </cell>
          <cell r="E118" t="str">
            <v>B1FB</v>
          </cell>
          <cell r="F118" t="str">
            <v>Education nutritionnelle et comportementale</v>
          </cell>
        </row>
        <row r="119">
          <cell r="B119" t="str">
            <v>B1FC</v>
          </cell>
          <cell r="C119" t="str">
            <v>SSU</v>
          </cell>
          <cell r="E119" t="str">
            <v>B1FC</v>
          </cell>
          <cell r="F119" t="str">
            <v>SSU</v>
          </cell>
        </row>
        <row r="120">
          <cell r="B120" t="str">
            <v>B1G</v>
          </cell>
          <cell r="C120" t="str">
            <v>SNED</v>
          </cell>
          <cell r="E120" t="str">
            <v>B1G</v>
          </cell>
          <cell r="F120" t="str">
            <v>EPU Formation à distance des enseignants du secondaire</v>
          </cell>
        </row>
        <row r="121">
          <cell r="B121" t="str">
            <v>B1GA</v>
          </cell>
          <cell r="C121" t="str">
            <v>SNED</v>
          </cell>
          <cell r="E121" t="str">
            <v>B1GA</v>
          </cell>
          <cell r="F121" t="str">
            <v>Mise en oeuvre de la formation à distance des enseignants du secondaire</v>
          </cell>
        </row>
        <row r="122">
          <cell r="B122" t="str">
            <v>B1H</v>
          </cell>
          <cell r="C122" t="str">
            <v>SNA</v>
          </cell>
          <cell r="E122" t="str">
            <v>B1H</v>
          </cell>
          <cell r="F122" t="str">
            <v>EPU Alphabétisation des adultes</v>
          </cell>
        </row>
        <row r="123">
          <cell r="B123" t="str">
            <v>B1HA</v>
          </cell>
          <cell r="C123" t="str">
            <v>SNA</v>
          </cell>
          <cell r="E123" t="str">
            <v>B1HA</v>
          </cell>
          <cell r="F123" t="str">
            <v>Organisation et suivi évaluation de l'alphabétisation</v>
          </cell>
        </row>
        <row r="124">
          <cell r="B124" t="str">
            <v>B1HB</v>
          </cell>
          <cell r="C124" t="str">
            <v>SNA</v>
          </cell>
          <cell r="E124" t="str">
            <v>B1HB</v>
          </cell>
          <cell r="F124" t="str">
            <v>Subvention des projets d'alphabétisation</v>
          </cell>
        </row>
        <row r="125">
          <cell r="B125" t="str">
            <v>B1I</v>
          </cell>
          <cell r="C125" t="str">
            <v>CONEBAT</v>
          </cell>
          <cell r="E125" t="str">
            <v>B1I</v>
          </cell>
          <cell r="F125" t="str">
            <v>EPU Education non formelle</v>
          </cell>
        </row>
        <row r="126">
          <cell r="B126" t="str">
            <v>B1IA</v>
          </cell>
          <cell r="C126" t="str">
            <v>CONEBAT</v>
          </cell>
          <cell r="E126" t="str">
            <v>B1IA</v>
          </cell>
          <cell r="F126" t="str">
            <v>Centres NAFA : formation des enfants déscolarisés ou non scolarisés</v>
          </cell>
        </row>
        <row r="127">
          <cell r="B127" t="str">
            <v>B1IB</v>
          </cell>
          <cell r="C127" t="str">
            <v>CONEBAT</v>
          </cell>
          <cell r="E127" t="str">
            <v>B1IB</v>
          </cell>
          <cell r="F127" t="str">
            <v>Autres établissements d'éducation non formelle</v>
          </cell>
        </row>
        <row r="128">
          <cell r="B128" t="str">
            <v>B1J</v>
          </cell>
          <cell r="C128" t="str">
            <v>DNEC</v>
          </cell>
          <cell r="E128" t="str">
            <v>B1J</v>
          </cell>
          <cell r="F128" t="str">
            <v>EPU Education civique</v>
          </cell>
        </row>
        <row r="129">
          <cell r="B129" t="str">
            <v>B1JA</v>
          </cell>
          <cell r="C129" t="str">
            <v>DNEC</v>
          </cell>
          <cell r="E129" t="str">
            <v>B1JA</v>
          </cell>
          <cell r="F129" t="str">
            <v>Education civique</v>
          </cell>
        </row>
        <row r="130">
          <cell r="B130" t="str">
            <v>B1JB</v>
          </cell>
          <cell r="C130" t="str">
            <v>DNEC</v>
          </cell>
          <cell r="E130" t="str">
            <v>B1JB</v>
          </cell>
          <cell r="F130" t="str">
            <v>Lutte contre la violence en milieu scolaire</v>
          </cell>
        </row>
        <row r="131">
          <cell r="B131" t="str">
            <v>B1K</v>
          </cell>
          <cell r="C131" t="str">
            <v>DNSSU</v>
          </cell>
          <cell r="E131" t="str">
            <v>B1K</v>
          </cell>
          <cell r="F131" t="str">
            <v>EPU Education physique et sportive</v>
          </cell>
        </row>
        <row r="132">
          <cell r="B132" t="str">
            <v>B1KA</v>
          </cell>
          <cell r="C132" t="str">
            <v>DNSSU</v>
          </cell>
          <cell r="E132" t="str">
            <v>B1KA</v>
          </cell>
          <cell r="F132" t="str">
            <v>Révision des programmes d'éducation physique et sportive</v>
          </cell>
        </row>
        <row r="133">
          <cell r="B133" t="str">
            <v>B1L</v>
          </cell>
          <cell r="C133" t="str">
            <v>SINDA</v>
          </cell>
          <cell r="E133" t="str">
            <v>B1L</v>
          </cell>
          <cell r="F133" t="str">
            <v>EPU Information documentation archives communication</v>
          </cell>
        </row>
        <row r="134">
          <cell r="B134" t="str">
            <v>B1LA</v>
          </cell>
          <cell r="C134" t="str">
            <v>SINDA</v>
          </cell>
          <cell r="E134" t="str">
            <v>B1LA</v>
          </cell>
          <cell r="F134" t="str">
            <v>Plan de communication du secteur de l'éducation</v>
          </cell>
        </row>
        <row r="135">
          <cell r="B135" t="str">
            <v>B1LB</v>
          </cell>
          <cell r="C135" t="str">
            <v>SINDA</v>
          </cell>
          <cell r="E135" t="str">
            <v>B1LB</v>
          </cell>
          <cell r="F135" t="str">
            <v>Publication de la revue : "L'Educateur"</v>
          </cell>
        </row>
        <row r="136">
          <cell r="B136" t="str">
            <v>B1LC</v>
          </cell>
          <cell r="C136" t="str">
            <v>SINDA</v>
          </cell>
          <cell r="E136" t="str">
            <v>B1LC</v>
          </cell>
          <cell r="F136" t="str">
            <v>Coins lecture</v>
          </cell>
        </row>
        <row r="137">
          <cell r="B137" t="str">
            <v>B2B</v>
          </cell>
          <cell r="C137" t="str">
            <v>DNFPPP</v>
          </cell>
          <cell r="E137" t="str">
            <v>B2B</v>
          </cell>
          <cell r="F137" t="str">
            <v>ETFP Formation initiale des enseignants du primaire</v>
          </cell>
        </row>
        <row r="138">
          <cell r="B138" t="str">
            <v>B2BA</v>
          </cell>
          <cell r="C138" t="str">
            <v>DNFPPP</v>
          </cell>
          <cell r="E138" t="str">
            <v>B2BA</v>
          </cell>
          <cell r="F138" t="str">
            <v>Elaboration/implantation des nouveaux modules de formation des maîtres</v>
          </cell>
        </row>
        <row r="139">
          <cell r="B139" t="str">
            <v>B2BB</v>
          </cell>
          <cell r="C139" t="str">
            <v>DNFPPP</v>
          </cell>
          <cell r="E139" t="str">
            <v>B2BB</v>
          </cell>
          <cell r="F139" t="str">
            <v>Formation initiale des maîtres dans les ENI</v>
          </cell>
        </row>
        <row r="140">
          <cell r="B140" t="str">
            <v>B2BC</v>
          </cell>
          <cell r="C140" t="str">
            <v>DNFPPP</v>
          </cell>
          <cell r="E140" t="str">
            <v>B2BC</v>
          </cell>
          <cell r="F140" t="str">
            <v>Formation pratique des maîtres dans les écoles associées</v>
          </cell>
        </row>
        <row r="141">
          <cell r="B141" t="str">
            <v>B2BD</v>
          </cell>
          <cell r="C141" t="str">
            <v>DNFPPP</v>
          </cell>
          <cell r="E141" t="str">
            <v>B2BD</v>
          </cell>
          <cell r="F141" t="str">
            <v>Perfectionnement des enseignants et des gestionnaires des ENI</v>
          </cell>
        </row>
        <row r="142">
          <cell r="B142" t="str">
            <v>B2D</v>
          </cell>
          <cell r="C142" t="str">
            <v>DNFPPP</v>
          </cell>
          <cell r="E142" t="str">
            <v>B2D</v>
          </cell>
          <cell r="F142" t="str">
            <v>ETFP Ecoles Normales d'Instituteurs</v>
          </cell>
        </row>
        <row r="143">
          <cell r="B143" t="str">
            <v>B2DA</v>
          </cell>
          <cell r="C143" t="str">
            <v>DNFPPP</v>
          </cell>
          <cell r="E143" t="str">
            <v>B2DA</v>
          </cell>
          <cell r="F143" t="str">
            <v>Ecole Normale d'Instituteur de Boké</v>
          </cell>
        </row>
        <row r="144">
          <cell r="B144" t="str">
            <v>B2DB</v>
          </cell>
          <cell r="C144" t="str">
            <v>DNFPPP</v>
          </cell>
          <cell r="E144" t="str">
            <v>B2DB</v>
          </cell>
          <cell r="F144" t="str">
            <v>Ecole Normale d'Instituteur de Conakry</v>
          </cell>
        </row>
        <row r="145">
          <cell r="B145" t="str">
            <v>B2DC</v>
          </cell>
          <cell r="C145" t="str">
            <v>DNFPPP</v>
          </cell>
          <cell r="E145" t="str">
            <v>B2DC</v>
          </cell>
          <cell r="F145" t="str">
            <v>Ecole Normale d'Instituteur de Dubréka</v>
          </cell>
        </row>
        <row r="146">
          <cell r="B146" t="str">
            <v>B2DD</v>
          </cell>
          <cell r="C146" t="str">
            <v>DNFPPP</v>
          </cell>
          <cell r="E146" t="str">
            <v>B2DD</v>
          </cell>
          <cell r="F146" t="str">
            <v>Ecole Normale d'Instituteur de Faranah</v>
          </cell>
        </row>
        <row r="147">
          <cell r="B147" t="str">
            <v>B2DE</v>
          </cell>
          <cell r="C147" t="str">
            <v>DNFPPP</v>
          </cell>
          <cell r="E147" t="str">
            <v>B2DE</v>
          </cell>
          <cell r="F147" t="str">
            <v>Ecole Normale d'Instituteur de Kankan</v>
          </cell>
        </row>
        <row r="148">
          <cell r="B148" t="str">
            <v>B2DF</v>
          </cell>
          <cell r="C148" t="str">
            <v>DNFPPP</v>
          </cell>
          <cell r="E148" t="str">
            <v>B2DF</v>
          </cell>
          <cell r="F148" t="str">
            <v>Ecole Normale d'Instituteur de Kindia</v>
          </cell>
        </row>
        <row r="149">
          <cell r="B149" t="str">
            <v>B2DG</v>
          </cell>
          <cell r="C149" t="str">
            <v>DNFPPP</v>
          </cell>
          <cell r="E149" t="str">
            <v>B2DG</v>
          </cell>
          <cell r="F149" t="str">
            <v>Ecole Normale d'Instituteur de Labé</v>
          </cell>
        </row>
        <row r="150">
          <cell r="B150" t="str">
            <v>B2DH</v>
          </cell>
          <cell r="C150" t="str">
            <v>DNFPPP</v>
          </cell>
          <cell r="E150" t="str">
            <v>B2DH</v>
          </cell>
          <cell r="F150" t="str">
            <v>Ecole Normale d'Instituteur de Nzérékoré</v>
          </cell>
        </row>
        <row r="151">
          <cell r="B151" t="str">
            <v>B2C</v>
          </cell>
          <cell r="C151" t="str">
            <v>DNETFP</v>
          </cell>
          <cell r="E151" t="str">
            <v>B2C</v>
          </cell>
          <cell r="F151" t="str">
            <v>ETFP Centres de Formation Professionnelle</v>
          </cell>
        </row>
        <row r="152">
          <cell r="B152" t="str">
            <v>B2CA</v>
          </cell>
          <cell r="C152" t="str">
            <v>DNETFP</v>
          </cell>
          <cell r="E152" t="str">
            <v>B2CA</v>
          </cell>
          <cell r="F152" t="str">
            <v>CFP Autr</v>
          </cell>
        </row>
        <row r="153">
          <cell r="B153" t="str">
            <v>B2CB</v>
          </cell>
          <cell r="C153" t="str">
            <v>DNETFP</v>
          </cell>
          <cell r="E153" t="str">
            <v>B2CB</v>
          </cell>
          <cell r="F153" t="str">
            <v>CFP Boké</v>
          </cell>
        </row>
        <row r="154">
          <cell r="B154" t="str">
            <v>B2CC</v>
          </cell>
          <cell r="C154" t="str">
            <v>DNETFP</v>
          </cell>
          <cell r="E154" t="str">
            <v>B2CC</v>
          </cell>
          <cell r="F154" t="str">
            <v>CFP Bord</v>
          </cell>
        </row>
        <row r="155">
          <cell r="B155" t="str">
            <v>B2CD</v>
          </cell>
          <cell r="C155" t="str">
            <v>DNETFP</v>
          </cell>
          <cell r="E155" t="str">
            <v>B2CD</v>
          </cell>
          <cell r="F155" t="str">
            <v>CFP Donk</v>
          </cell>
        </row>
        <row r="156">
          <cell r="B156" t="str">
            <v>B2CE</v>
          </cell>
          <cell r="C156" t="str">
            <v>DNETFP</v>
          </cell>
          <cell r="E156" t="str">
            <v>B2CE</v>
          </cell>
          <cell r="F156" t="str">
            <v>CFP Fara</v>
          </cell>
        </row>
        <row r="157">
          <cell r="B157" t="str">
            <v>B2CF</v>
          </cell>
          <cell r="C157" t="str">
            <v>DNETFP</v>
          </cell>
          <cell r="E157" t="str">
            <v>B2CF</v>
          </cell>
          <cell r="F157" t="str">
            <v>CFP Fer</v>
          </cell>
        </row>
        <row r="158">
          <cell r="B158" t="str">
            <v>B2CG</v>
          </cell>
          <cell r="C158" t="str">
            <v>DNETFP</v>
          </cell>
          <cell r="E158" t="str">
            <v>B2CG</v>
          </cell>
          <cell r="F158" t="str">
            <v>CFP Fria</v>
          </cell>
        </row>
        <row r="159">
          <cell r="B159" t="str">
            <v>B2CH</v>
          </cell>
          <cell r="C159" t="str">
            <v>DNETFP</v>
          </cell>
          <cell r="E159" t="str">
            <v>B2CH</v>
          </cell>
          <cell r="F159" t="str">
            <v>CFP Guéc</v>
          </cell>
        </row>
        <row r="160">
          <cell r="B160" t="str">
            <v>B2CI</v>
          </cell>
          <cell r="C160" t="str">
            <v>DNETFP</v>
          </cell>
          <cell r="E160" t="str">
            <v>B2CI</v>
          </cell>
          <cell r="F160" t="str">
            <v>CFP Kank</v>
          </cell>
        </row>
        <row r="161">
          <cell r="B161" t="str">
            <v>B2CJ</v>
          </cell>
          <cell r="C161" t="str">
            <v>DNETFP</v>
          </cell>
          <cell r="E161" t="str">
            <v>B2CJ</v>
          </cell>
          <cell r="F161" t="str">
            <v>CFP Kind</v>
          </cell>
        </row>
        <row r="162">
          <cell r="B162" t="str">
            <v>B2CK</v>
          </cell>
          <cell r="C162" t="str">
            <v>DNETFP</v>
          </cell>
          <cell r="E162" t="str">
            <v>B2CK</v>
          </cell>
          <cell r="F162" t="str">
            <v>CFP Kiss</v>
          </cell>
        </row>
        <row r="163">
          <cell r="B163" t="str">
            <v>B2CL</v>
          </cell>
          <cell r="C163" t="str">
            <v>DNETFP</v>
          </cell>
          <cell r="E163" t="str">
            <v>B2CL</v>
          </cell>
          <cell r="F163" t="str">
            <v>CFP Labé</v>
          </cell>
        </row>
        <row r="164">
          <cell r="B164" t="str">
            <v>B2CM</v>
          </cell>
          <cell r="C164" t="str">
            <v>DNETFP</v>
          </cell>
          <cell r="E164" t="str">
            <v>B2CM</v>
          </cell>
          <cell r="F164" t="str">
            <v>CFP Mamo</v>
          </cell>
        </row>
        <row r="165">
          <cell r="B165" t="str">
            <v>B2CN</v>
          </cell>
          <cell r="C165" t="str">
            <v>DNETFP</v>
          </cell>
          <cell r="E165" t="str">
            <v>B2CN</v>
          </cell>
          <cell r="F165" t="str">
            <v>CFP Mar</v>
          </cell>
        </row>
        <row r="166">
          <cell r="B166" t="str">
            <v>B2CO</v>
          </cell>
          <cell r="C166" t="str">
            <v>DNETFP</v>
          </cell>
          <cell r="E166" t="str">
            <v>B2CO</v>
          </cell>
          <cell r="F166" t="str">
            <v>CFP Mato</v>
          </cell>
        </row>
        <row r="167">
          <cell r="B167" t="str">
            <v>B2CP</v>
          </cell>
          <cell r="C167" t="str">
            <v>DNETFP</v>
          </cell>
          <cell r="E167" t="str">
            <v>B2CP</v>
          </cell>
          <cell r="F167" t="str">
            <v>CFP Nzér</v>
          </cell>
        </row>
        <row r="168">
          <cell r="B168" t="str">
            <v>B2CQ</v>
          </cell>
          <cell r="C168" t="str">
            <v>DNETFP</v>
          </cell>
          <cell r="E168" t="str">
            <v>B2CQ</v>
          </cell>
          <cell r="F168" t="str">
            <v>CFP Rato</v>
          </cell>
        </row>
        <row r="169">
          <cell r="B169" t="str">
            <v>B2CR</v>
          </cell>
          <cell r="C169" t="str">
            <v>DNETFP</v>
          </cell>
          <cell r="E169" t="str">
            <v>B2CR</v>
          </cell>
          <cell r="F169" t="str">
            <v>CFPPP Kipp</v>
          </cell>
        </row>
        <row r="170">
          <cell r="B170" t="str">
            <v>B2A</v>
          </cell>
          <cell r="C170" t="str">
            <v>DNETFP</v>
          </cell>
          <cell r="E170" t="str">
            <v>B2A</v>
          </cell>
          <cell r="F170" t="str">
            <v>ETFP Ens. technique et form. Professionnelle</v>
          </cell>
        </row>
        <row r="171">
          <cell r="B171" t="str">
            <v>B2AA</v>
          </cell>
          <cell r="C171" t="str">
            <v>DNETFP</v>
          </cell>
          <cell r="E171" t="str">
            <v>B2AA</v>
          </cell>
          <cell r="F171" t="str">
            <v>Formation professionnelle duale et post primaire</v>
          </cell>
        </row>
        <row r="172">
          <cell r="B172" t="str">
            <v>B2AB</v>
          </cell>
          <cell r="C172" t="str">
            <v>DNETFP</v>
          </cell>
          <cell r="E172" t="str">
            <v>B2AB</v>
          </cell>
          <cell r="F172" t="str">
            <v>Expérimentation de formations post primaire (FCE)</v>
          </cell>
        </row>
        <row r="173">
          <cell r="B173" t="str">
            <v>B2AC</v>
          </cell>
          <cell r="C173" t="str">
            <v>DNETFP</v>
          </cell>
          <cell r="E173" t="str">
            <v>B2AC</v>
          </cell>
          <cell r="F173" t="str">
            <v>Restructuration de 7 CFP (AMORE)</v>
          </cell>
        </row>
        <row r="174">
          <cell r="B174" t="str">
            <v>B2AD</v>
          </cell>
          <cell r="C174" t="str">
            <v>DNETFP</v>
          </cell>
          <cell r="E174" t="str">
            <v>B2AD</v>
          </cell>
          <cell r="F174" t="str">
            <v>Restructuration du CFP Maritime (RECH)</v>
          </cell>
        </row>
        <row r="175">
          <cell r="B175" t="str">
            <v>B2AE</v>
          </cell>
          <cell r="C175" t="str">
            <v>DNETFP</v>
          </cell>
          <cell r="E175" t="str">
            <v>B2AE</v>
          </cell>
          <cell r="F175" t="str">
            <v>Restructuration du CFP Chemin de Fer (RECH)</v>
          </cell>
        </row>
        <row r="176">
          <cell r="B176" t="str">
            <v>B2AF</v>
          </cell>
          <cell r="C176" t="str">
            <v>DNETFP</v>
          </cell>
          <cell r="E176" t="str">
            <v>B2AF</v>
          </cell>
          <cell r="F176" t="str">
            <v>Restructuration de l'Ecole Nationale des Postes et Télécom (RECH)</v>
          </cell>
        </row>
        <row r="177">
          <cell r="B177" t="str">
            <v>B2AG</v>
          </cell>
          <cell r="C177" t="str">
            <v>DNETFP</v>
          </cell>
          <cell r="E177" t="str">
            <v>B2AG</v>
          </cell>
          <cell r="F177" t="str">
            <v>Formation continue des enseignants de l'ETFP</v>
          </cell>
        </row>
        <row r="178">
          <cell r="B178" t="str">
            <v>B2E</v>
          </cell>
          <cell r="C178" t="str">
            <v>DNETFP</v>
          </cell>
          <cell r="E178" t="str">
            <v>B2E</v>
          </cell>
          <cell r="F178" t="str">
            <v>ETFP Etablissements de formation sanitaire</v>
          </cell>
        </row>
        <row r="179">
          <cell r="B179" t="str">
            <v>B2EA</v>
          </cell>
          <cell r="C179" t="str">
            <v>DNETFP</v>
          </cell>
          <cell r="E179" t="str">
            <v>B2EA</v>
          </cell>
          <cell r="F179" t="str">
            <v>Ecole de Soins de Santé Communautaire de Boké</v>
          </cell>
        </row>
        <row r="180">
          <cell r="B180" t="str">
            <v>B2EB</v>
          </cell>
          <cell r="C180" t="str">
            <v>DNETFP</v>
          </cell>
          <cell r="E180" t="str">
            <v>B2EB</v>
          </cell>
          <cell r="F180" t="str">
            <v>Ecole de Soins de Santé Communautaire de Faranah</v>
          </cell>
        </row>
        <row r="181">
          <cell r="B181" t="str">
            <v>B2EC</v>
          </cell>
          <cell r="C181" t="str">
            <v>DNETFP</v>
          </cell>
          <cell r="E181" t="str">
            <v>B2EC</v>
          </cell>
          <cell r="F181" t="str">
            <v>Ecole de Soins de Santé Communautaire de Kankan</v>
          </cell>
        </row>
        <row r="182">
          <cell r="B182" t="str">
            <v>B2ED</v>
          </cell>
          <cell r="C182" t="str">
            <v>DNETFP</v>
          </cell>
          <cell r="E182" t="str">
            <v>B2ED</v>
          </cell>
          <cell r="F182" t="str">
            <v>Ecole de Soins de Santé Communautaire de Labé</v>
          </cell>
        </row>
        <row r="183">
          <cell r="B183" t="str">
            <v>B2EE</v>
          </cell>
          <cell r="C183" t="str">
            <v>DNETFP</v>
          </cell>
          <cell r="E183" t="str">
            <v>B2EE</v>
          </cell>
          <cell r="F183" t="str">
            <v>Ecole de Soins de Santé Communautaire de Nzérékoré</v>
          </cell>
        </row>
        <row r="184">
          <cell r="B184" t="str">
            <v>B2EF</v>
          </cell>
          <cell r="C184" t="str">
            <v>DNETFP</v>
          </cell>
          <cell r="E184" t="str">
            <v>B2EF</v>
          </cell>
          <cell r="F184" t="str">
            <v>Ecole Nale de la Santé de Kindia</v>
          </cell>
        </row>
        <row r="185">
          <cell r="B185" t="str">
            <v>B2EG</v>
          </cell>
          <cell r="C185" t="str">
            <v>DNETFP</v>
          </cell>
          <cell r="E185" t="str">
            <v>B2EG</v>
          </cell>
          <cell r="F185" t="str">
            <v>Institut de FORmation des personnelS de Santé Donka</v>
          </cell>
        </row>
        <row r="186">
          <cell r="B186" t="str">
            <v>B2F</v>
          </cell>
          <cell r="C186" t="str">
            <v>DNETFP</v>
          </cell>
          <cell r="E186" t="str">
            <v>B2F</v>
          </cell>
          <cell r="F186" t="str">
            <v>ETFP Ecoles d'agriculture, d'élevage et des eaux et forêts</v>
          </cell>
        </row>
        <row r="187">
          <cell r="B187" t="str">
            <v>B2FA</v>
          </cell>
          <cell r="C187" t="str">
            <v>DNETFP</v>
          </cell>
          <cell r="E187" t="str">
            <v>B2FA</v>
          </cell>
          <cell r="F187" t="str">
            <v>Ecole Nale d'Agriculture et d'élevage de Bordo Kankan</v>
          </cell>
        </row>
        <row r="188">
          <cell r="B188" t="str">
            <v>B2FB</v>
          </cell>
          <cell r="C188" t="str">
            <v>DNETFP</v>
          </cell>
          <cell r="E188" t="str">
            <v>B2FB</v>
          </cell>
          <cell r="F188" t="str">
            <v>Ecole Nale d'Agriculture et d'élevage de Koba Boffa</v>
          </cell>
        </row>
        <row r="189">
          <cell r="B189" t="str">
            <v>B2FC</v>
          </cell>
          <cell r="C189" t="str">
            <v>DNETFP</v>
          </cell>
          <cell r="E189" t="str">
            <v>B2FC</v>
          </cell>
          <cell r="F189" t="str">
            <v>Ecole Nale d'Agriculture et d'élevage à Macenta</v>
          </cell>
        </row>
        <row r="190">
          <cell r="B190" t="str">
            <v>B2FD</v>
          </cell>
          <cell r="C190" t="str">
            <v>DNETFP</v>
          </cell>
          <cell r="E190" t="str">
            <v>B2FD</v>
          </cell>
          <cell r="F190" t="str">
            <v>Ecole Nale d'Agriculture et d'élevage de Tolo Mamou</v>
          </cell>
        </row>
        <row r="191">
          <cell r="B191" t="str">
            <v>B2FE</v>
          </cell>
          <cell r="C191" t="str">
            <v>DNETFP</v>
          </cell>
          <cell r="E191" t="str">
            <v>B2FE</v>
          </cell>
          <cell r="F191" t="str">
            <v>Ecole Nale des Agents Techniques des Eaux et Forêts à Mamou</v>
          </cell>
        </row>
        <row r="192">
          <cell r="B192" t="str">
            <v>B2G</v>
          </cell>
          <cell r="C192" t="str">
            <v>DNETFP</v>
          </cell>
          <cell r="E192" t="str">
            <v>B2G</v>
          </cell>
          <cell r="F192" t="str">
            <v>ETFP Centres de Perfectionnement</v>
          </cell>
        </row>
        <row r="193">
          <cell r="B193" t="str">
            <v>B2GA</v>
          </cell>
          <cell r="C193" t="str">
            <v>DNETFP</v>
          </cell>
          <cell r="E193" t="str">
            <v>B2GA</v>
          </cell>
          <cell r="F193" t="str">
            <v>Centre d'Apprentissage de Matoto</v>
          </cell>
        </row>
        <row r="194">
          <cell r="B194" t="str">
            <v>B2GB</v>
          </cell>
          <cell r="C194" t="str">
            <v>DNETFP</v>
          </cell>
          <cell r="E194" t="str">
            <v>B2GB</v>
          </cell>
          <cell r="F194" t="str">
            <v>Centre de Perfectionnemnent aux Techniques Automobiles et Mécaniques (DCE Dixinn)</v>
          </cell>
        </row>
        <row r="195">
          <cell r="B195" t="str">
            <v>B2GC</v>
          </cell>
          <cell r="C195" t="str">
            <v>DNETFP</v>
          </cell>
          <cell r="E195" t="str">
            <v>B2GC</v>
          </cell>
          <cell r="F195" t="str">
            <v>Centre Nal de Perfectionnement à la Gestion (DCE Dixinn)</v>
          </cell>
        </row>
        <row r="196">
          <cell r="B196" t="str">
            <v>B2GD</v>
          </cell>
          <cell r="C196" t="str">
            <v>DNETFP</v>
          </cell>
          <cell r="E196" t="str">
            <v>B2GD</v>
          </cell>
          <cell r="F196" t="str">
            <v>Office National de la Formation et du Perfectionnement Professionnel à Conakry</v>
          </cell>
        </row>
        <row r="197">
          <cell r="B197" t="str">
            <v>B2H</v>
          </cell>
          <cell r="C197" t="str">
            <v>DNETFP</v>
          </cell>
          <cell r="E197" t="str">
            <v>B2H</v>
          </cell>
          <cell r="F197" t="str">
            <v>ETFP Ecoles professionnelles</v>
          </cell>
        </row>
        <row r="198">
          <cell r="B198" t="str">
            <v>B2HA</v>
          </cell>
          <cell r="C198" t="str">
            <v>DNETFP</v>
          </cell>
          <cell r="E198" t="str">
            <v>B2HA</v>
          </cell>
          <cell r="F198" t="str">
            <v>Centre de Formation Touristique et Hotelière (DCE Ratoma)</v>
          </cell>
        </row>
        <row r="199">
          <cell r="B199" t="str">
            <v>B2HB</v>
          </cell>
          <cell r="C199" t="str">
            <v>DNETFP</v>
          </cell>
          <cell r="E199" t="str">
            <v>B2HB</v>
          </cell>
          <cell r="F199" t="str">
            <v>Centre d'Education à l'Environnement et au Développement à Pita</v>
          </cell>
        </row>
        <row r="200">
          <cell r="B200" t="str">
            <v>B2HC</v>
          </cell>
          <cell r="C200" t="str">
            <v>DNETFP</v>
          </cell>
          <cell r="E200" t="str">
            <v>B2HC</v>
          </cell>
          <cell r="F200" t="str">
            <v>Ecole Nale de Secrétariat d'Administration et de Commerce (DCE Dixinn)</v>
          </cell>
        </row>
        <row r="201">
          <cell r="B201" t="str">
            <v>B2HD</v>
          </cell>
          <cell r="C201" t="str">
            <v>DNETFP</v>
          </cell>
          <cell r="E201" t="str">
            <v>B2HD</v>
          </cell>
          <cell r="F201" t="str">
            <v>Ecole Nale d'Education Physique et de Sport à Conakry (DCE Dixinn)</v>
          </cell>
        </row>
        <row r="202">
          <cell r="B202" t="str">
            <v>B2HE</v>
          </cell>
          <cell r="C202" t="str">
            <v>DNETFP</v>
          </cell>
          <cell r="E202" t="str">
            <v>B2HE</v>
          </cell>
          <cell r="F202" t="str">
            <v>Ecole Nale des Arts et Métiers (DCE Matam)</v>
          </cell>
        </row>
        <row r="203">
          <cell r="B203" t="str">
            <v>B2HF</v>
          </cell>
          <cell r="C203" t="str">
            <v>DNETFP</v>
          </cell>
          <cell r="E203" t="str">
            <v>B2HF</v>
          </cell>
          <cell r="F203" t="str">
            <v>Ecole Nale des Postes et Télécommunication (DCE Ratoma)</v>
          </cell>
        </row>
        <row r="204">
          <cell r="B204" t="str">
            <v>B2HG</v>
          </cell>
          <cell r="C204" t="str">
            <v>DNETFP</v>
          </cell>
          <cell r="E204" t="str">
            <v>B2HG</v>
          </cell>
          <cell r="F204" t="str">
            <v>Ecole Normale des Professeurs d'Enseignement Technique et Professionnel (DCE Matoto)</v>
          </cell>
        </row>
        <row r="205">
          <cell r="B205" t="str">
            <v>B2I</v>
          </cell>
          <cell r="C205" t="str">
            <v>DNETFP</v>
          </cell>
          <cell r="E205" t="str">
            <v>B2I</v>
          </cell>
          <cell r="F205" t="str">
            <v>ETFP Ecoles privées</v>
          </cell>
        </row>
        <row r="206">
          <cell r="B206" t="str">
            <v>B2IA</v>
          </cell>
          <cell r="C206" t="str">
            <v>DNETFP</v>
          </cell>
          <cell r="E206" t="str">
            <v>B2IA</v>
          </cell>
          <cell r="F206" t="str">
            <v>Subventions et appuis aux établissements d'ETF privés</v>
          </cell>
        </row>
        <row r="207">
          <cell r="B207" t="str">
            <v>B3C</v>
          </cell>
          <cell r="C207" t="str">
            <v>ISSEG</v>
          </cell>
          <cell r="E207" t="str">
            <v>B3C</v>
          </cell>
          <cell r="F207" t="str">
            <v>ESRS Formation des personnels des ENI et du secondaire</v>
          </cell>
        </row>
        <row r="208">
          <cell r="B208" t="str">
            <v>B3CA</v>
          </cell>
          <cell r="C208" t="str">
            <v>ISSEG</v>
          </cell>
          <cell r="E208" t="str">
            <v>B3CA</v>
          </cell>
          <cell r="F208" t="str">
            <v>Réforme des programmes de l'ISSEG</v>
          </cell>
        </row>
        <row r="209">
          <cell r="B209" t="str">
            <v>B3CB</v>
          </cell>
          <cell r="C209" t="str">
            <v>ISSEG</v>
          </cell>
          <cell r="E209" t="str">
            <v>B3CB</v>
          </cell>
          <cell r="F209" t="str">
            <v>Formation initiale des enseignants du secondaire</v>
          </cell>
        </row>
        <row r="210">
          <cell r="B210" t="str">
            <v>B3CC</v>
          </cell>
          <cell r="C210" t="str">
            <v>ISSEG</v>
          </cell>
          <cell r="E210" t="str">
            <v>B3CC</v>
          </cell>
          <cell r="F210" t="str">
            <v>Conception des modules de formation à distance des enseignants du secondaire</v>
          </cell>
        </row>
        <row r="211">
          <cell r="B211" t="str">
            <v>B3CD</v>
          </cell>
          <cell r="C211" t="str">
            <v>ISSEG</v>
          </cell>
          <cell r="E211" t="str">
            <v>B3CD</v>
          </cell>
          <cell r="F211" t="str">
            <v>Formation des PEN et des CPMF</v>
          </cell>
        </row>
        <row r="212">
          <cell r="B212" t="str">
            <v>B3CE</v>
          </cell>
          <cell r="C212" t="str">
            <v>ISSEG</v>
          </cell>
          <cell r="E212" t="str">
            <v>B3CE</v>
          </cell>
          <cell r="F212" t="str">
            <v>Formation des APES</v>
          </cell>
        </row>
        <row r="213">
          <cell r="B213" t="str">
            <v>B3CF</v>
          </cell>
          <cell r="C213" t="str">
            <v>ISSEG</v>
          </cell>
          <cell r="E213" t="str">
            <v>B3CF</v>
          </cell>
          <cell r="F213" t="str">
            <v>Formation des inspecteurs de l'éducation</v>
          </cell>
        </row>
        <row r="214">
          <cell r="B214" t="str">
            <v>B3CG</v>
          </cell>
          <cell r="C214" t="str">
            <v>ISSEG</v>
          </cell>
          <cell r="E214" t="str">
            <v>B3CG</v>
          </cell>
          <cell r="F214" t="str">
            <v>Formation des gestionnaires des ENI et des établissements secondaires</v>
          </cell>
        </row>
        <row r="215">
          <cell r="B215" t="str">
            <v>B3A</v>
          </cell>
          <cell r="C215" t="str">
            <v>DNESUP</v>
          </cell>
          <cell r="E215" t="str">
            <v>B3A</v>
          </cell>
          <cell r="F215" t="str">
            <v>ESRS Réforme programmes enseignement supérieur</v>
          </cell>
        </row>
        <row r="216">
          <cell r="B216" t="str">
            <v>B3AA</v>
          </cell>
          <cell r="C216" t="str">
            <v>DNESUP</v>
          </cell>
          <cell r="E216" t="str">
            <v>B3AA</v>
          </cell>
          <cell r="F216" t="str">
            <v>Implantation du LMD et des programmes rénovés / nouveaux</v>
          </cell>
        </row>
        <row r="217">
          <cell r="B217" t="str">
            <v>B3AB</v>
          </cell>
          <cell r="C217" t="str">
            <v>DNESUP</v>
          </cell>
          <cell r="E217" t="str">
            <v>B3AB</v>
          </cell>
          <cell r="F217" t="str">
            <v>Formation initiale/continue enseignants, mise à niveau personnel d'appui scientifique</v>
          </cell>
        </row>
        <row r="218">
          <cell r="B218" t="str">
            <v>B3AC</v>
          </cell>
          <cell r="C218" t="str">
            <v>DNESUP</v>
          </cell>
          <cell r="E218" t="str">
            <v>B3AC</v>
          </cell>
          <cell r="F218" t="str">
            <v>Construction et équipement de la BUC</v>
          </cell>
        </row>
        <row r="219">
          <cell r="B219" t="str">
            <v>B3AD</v>
          </cell>
          <cell r="C219" t="str">
            <v>DNESUP</v>
          </cell>
          <cell r="E219" t="str">
            <v>B3AD</v>
          </cell>
          <cell r="F219" t="str">
            <v>Construction et équipement de Centres d'Accès Informatique</v>
          </cell>
        </row>
        <row r="220">
          <cell r="B220" t="str">
            <v>B3AE</v>
          </cell>
          <cell r="C220" t="str">
            <v>DNESUP</v>
          </cell>
          <cell r="E220" t="str">
            <v>B3AE</v>
          </cell>
          <cell r="F220" t="str">
            <v>Développement des bibliothèques de proximité</v>
          </cell>
        </row>
        <row r="221">
          <cell r="B221" t="str">
            <v>B3AF</v>
          </cell>
          <cell r="C221" t="str">
            <v>DNESUP</v>
          </cell>
          <cell r="E221" t="str">
            <v>B3AF</v>
          </cell>
          <cell r="F221" t="str">
            <v>Construction/réhabilitation et équipement de laboratoires (pédagogiques/recherche)</v>
          </cell>
        </row>
        <row r="222">
          <cell r="B222" t="str">
            <v>B3D</v>
          </cell>
          <cell r="C222" t="str">
            <v>DNESUP</v>
          </cell>
          <cell r="E222" t="str">
            <v>B3D</v>
          </cell>
          <cell r="F222" t="str">
            <v>ESRS Instituts d'enseignement supérieur</v>
          </cell>
        </row>
        <row r="223">
          <cell r="B223" t="str">
            <v>B3DA</v>
          </cell>
          <cell r="C223" t="str">
            <v>DNESUP</v>
          </cell>
          <cell r="E223" t="str">
            <v>B3DA</v>
          </cell>
          <cell r="F223" t="str">
            <v>CUR KIND</v>
          </cell>
        </row>
        <row r="224">
          <cell r="B224" t="str">
            <v>B3DB</v>
          </cell>
          <cell r="C224" t="str">
            <v>DNESUP</v>
          </cell>
          <cell r="E224" t="str">
            <v>B3DB</v>
          </cell>
          <cell r="F224" t="str">
            <v>CUR LABE</v>
          </cell>
        </row>
        <row r="225">
          <cell r="B225" t="str">
            <v>B3DC</v>
          </cell>
          <cell r="C225" t="str">
            <v>DNESUP</v>
          </cell>
          <cell r="E225" t="str">
            <v>B3DC</v>
          </cell>
          <cell r="F225" t="str">
            <v>CUR NZER</v>
          </cell>
        </row>
        <row r="226">
          <cell r="B226" t="str">
            <v>B3DD</v>
          </cell>
          <cell r="C226" t="str">
            <v>DNESUP</v>
          </cell>
          <cell r="E226" t="str">
            <v>B3DD</v>
          </cell>
          <cell r="F226" t="str">
            <v>INAUC</v>
          </cell>
        </row>
        <row r="227">
          <cell r="B227" t="str">
            <v>B3DE</v>
          </cell>
          <cell r="C227" t="str">
            <v>DNESUP</v>
          </cell>
          <cell r="E227" t="str">
            <v>B3DE</v>
          </cell>
          <cell r="F227" t="str">
            <v>ISAG</v>
          </cell>
        </row>
        <row r="228">
          <cell r="B228" t="str">
            <v>B3DF</v>
          </cell>
          <cell r="C228" t="str">
            <v>DNESUP</v>
          </cell>
          <cell r="E228" t="str">
            <v>B3DF</v>
          </cell>
          <cell r="F228" t="str">
            <v>ISCAEG</v>
          </cell>
        </row>
        <row r="229">
          <cell r="B229" t="str">
            <v>B3DG</v>
          </cell>
          <cell r="C229" t="str">
            <v>DNESUP</v>
          </cell>
          <cell r="E229" t="str">
            <v>B3DG</v>
          </cell>
          <cell r="F229" t="str">
            <v>ISFAD</v>
          </cell>
        </row>
        <row r="230">
          <cell r="B230" t="str">
            <v>B3DH</v>
          </cell>
          <cell r="C230" t="str">
            <v>DNESUP</v>
          </cell>
          <cell r="E230" t="str">
            <v>B3DH</v>
          </cell>
          <cell r="F230" t="str">
            <v>ISICC</v>
          </cell>
        </row>
        <row r="231">
          <cell r="B231" t="str">
            <v>B3DI</v>
          </cell>
          <cell r="C231" t="str">
            <v>DNESUP</v>
          </cell>
          <cell r="E231" t="str">
            <v>B3DI</v>
          </cell>
          <cell r="F231" t="str">
            <v>ISMGB</v>
          </cell>
        </row>
        <row r="232">
          <cell r="B232" t="str">
            <v>B3DJ</v>
          </cell>
          <cell r="C232" t="str">
            <v>DNESUP</v>
          </cell>
          <cell r="E232" t="str">
            <v>B3DJ</v>
          </cell>
          <cell r="F232" t="str">
            <v>ISSAVF</v>
          </cell>
        </row>
        <row r="233">
          <cell r="B233" t="str">
            <v>B3DK</v>
          </cell>
          <cell r="C233" t="str">
            <v>DNESUP</v>
          </cell>
          <cell r="E233" t="str">
            <v>B3DK</v>
          </cell>
          <cell r="F233" t="str">
            <v>ISSEG</v>
          </cell>
        </row>
        <row r="234">
          <cell r="B234" t="str">
            <v>B3DL</v>
          </cell>
          <cell r="C234" t="str">
            <v>DNESUP</v>
          </cell>
          <cell r="E234" t="str">
            <v>B3DL</v>
          </cell>
          <cell r="F234" t="str">
            <v>ISSVD</v>
          </cell>
        </row>
        <row r="235">
          <cell r="B235" t="str">
            <v>B3DM</v>
          </cell>
          <cell r="C235" t="str">
            <v>DNESUP</v>
          </cell>
          <cell r="E235" t="str">
            <v>B3DM</v>
          </cell>
          <cell r="F235" t="str">
            <v>ISTM</v>
          </cell>
        </row>
        <row r="236">
          <cell r="B236" t="str">
            <v>B3DN</v>
          </cell>
          <cell r="C236" t="str">
            <v>DNESUP</v>
          </cell>
          <cell r="E236" t="str">
            <v>B3DN</v>
          </cell>
          <cell r="F236" t="str">
            <v>UGANC</v>
          </cell>
        </row>
        <row r="237">
          <cell r="B237" t="str">
            <v>B3DO</v>
          </cell>
          <cell r="C237" t="str">
            <v>DNESUP</v>
          </cell>
          <cell r="E237" t="str">
            <v>B3DO</v>
          </cell>
          <cell r="F237" t="str">
            <v>UGLC</v>
          </cell>
        </row>
        <row r="238">
          <cell r="B238" t="str">
            <v>B3DP</v>
          </cell>
          <cell r="C238" t="str">
            <v>DNESUP</v>
          </cell>
          <cell r="E238" t="str">
            <v>B3DP</v>
          </cell>
          <cell r="F238" t="str">
            <v>UJNK</v>
          </cell>
        </row>
        <row r="239">
          <cell r="B239" t="str">
            <v>B3E</v>
          </cell>
          <cell r="C239" t="str">
            <v>DNRS</v>
          </cell>
          <cell r="E239" t="str">
            <v>B3E</v>
          </cell>
          <cell r="F239" t="str">
            <v xml:space="preserve">ESRS Instituts de documentation et de recherche scientifique </v>
          </cell>
        </row>
        <row r="240">
          <cell r="B240" t="str">
            <v>B3EA</v>
          </cell>
          <cell r="C240" t="str">
            <v>DNRST</v>
          </cell>
          <cell r="E240" t="str">
            <v>B3EA</v>
          </cell>
          <cell r="F240" t="str">
            <v>BUC</v>
          </cell>
        </row>
        <row r="241">
          <cell r="B241" t="str">
            <v>B3EB</v>
          </cell>
          <cell r="C241" t="str">
            <v>DNRST</v>
          </cell>
          <cell r="E241" t="str">
            <v>B3EB</v>
          </cell>
          <cell r="F241" t="str">
            <v>CEDUST</v>
          </cell>
        </row>
        <row r="242">
          <cell r="B242" t="str">
            <v>B3EC</v>
          </cell>
          <cell r="C242" t="str">
            <v>DNRST</v>
          </cell>
          <cell r="E242" t="str">
            <v>B3EC</v>
          </cell>
          <cell r="F242" t="str">
            <v>CENDID</v>
          </cell>
        </row>
        <row r="243">
          <cell r="B243" t="str">
            <v>B3ED</v>
          </cell>
          <cell r="C243" t="str">
            <v>DNRST</v>
          </cell>
          <cell r="E243" t="str">
            <v>B3ED</v>
          </cell>
          <cell r="F243" t="str">
            <v>CERESCOR</v>
          </cell>
        </row>
        <row r="244">
          <cell r="B244" t="str">
            <v>B3EE</v>
          </cell>
          <cell r="C244" t="str">
            <v>DNRST</v>
          </cell>
          <cell r="E244" t="str">
            <v>B3EE</v>
          </cell>
          <cell r="F244" t="str">
            <v>CERPA</v>
          </cell>
        </row>
        <row r="245">
          <cell r="B245" t="str">
            <v>B3EF</v>
          </cell>
          <cell r="C245" t="str">
            <v>DNRST</v>
          </cell>
          <cell r="E245" t="str">
            <v>B3EF</v>
          </cell>
          <cell r="F245" t="str">
            <v>CIRITG</v>
          </cell>
        </row>
        <row r="246">
          <cell r="B246" t="str">
            <v>B3EG</v>
          </cell>
          <cell r="C246" t="str">
            <v>DNRST</v>
          </cell>
          <cell r="E246" t="str">
            <v>B3EG</v>
          </cell>
          <cell r="F246" t="str">
            <v>CRDE KANK</v>
          </cell>
        </row>
        <row r="247">
          <cell r="B247" t="str">
            <v>B3EH</v>
          </cell>
          <cell r="C247" t="str">
            <v>DNRST</v>
          </cell>
          <cell r="E247" t="str">
            <v>B3EH</v>
          </cell>
          <cell r="F247" t="str">
            <v>CRDE KIND</v>
          </cell>
        </row>
        <row r="248">
          <cell r="B248" t="str">
            <v>B3EI</v>
          </cell>
          <cell r="C248" t="str">
            <v>DNRST</v>
          </cell>
          <cell r="E248" t="str">
            <v>B3EI</v>
          </cell>
          <cell r="F248" t="str">
            <v>CRDE LABE</v>
          </cell>
        </row>
        <row r="249">
          <cell r="B249" t="str">
            <v>B3EJ</v>
          </cell>
          <cell r="C249" t="str">
            <v>DNRST</v>
          </cell>
          <cell r="E249" t="str">
            <v>B3EJ</v>
          </cell>
          <cell r="F249" t="str">
            <v>CRDE NZER</v>
          </cell>
        </row>
        <row r="250">
          <cell r="B250" t="str">
            <v>B3EK</v>
          </cell>
          <cell r="C250" t="str">
            <v>DNRST</v>
          </cell>
          <cell r="E250" t="str">
            <v>B3EK</v>
          </cell>
          <cell r="F250" t="str">
            <v>CREGED</v>
          </cell>
        </row>
        <row r="251">
          <cell r="B251" t="str">
            <v>B3EL</v>
          </cell>
          <cell r="C251" t="str">
            <v>DNRST</v>
          </cell>
          <cell r="E251" t="str">
            <v>B3EL</v>
          </cell>
          <cell r="F251" t="str">
            <v>CRVPM</v>
          </cell>
        </row>
        <row r="252">
          <cell r="B252" t="str">
            <v>B3EM</v>
          </cell>
          <cell r="C252" t="str">
            <v>DNRST</v>
          </cell>
          <cell r="E252" t="str">
            <v>B3EM</v>
          </cell>
          <cell r="F252" t="str">
            <v>IPG</v>
          </cell>
        </row>
        <row r="253">
          <cell r="B253" t="str">
            <v>B3EN</v>
          </cell>
          <cell r="C253" t="str">
            <v>DNRST</v>
          </cell>
          <cell r="E253" t="str">
            <v>B3EN</v>
          </cell>
          <cell r="F253" t="str">
            <v>IREB</v>
          </cell>
        </row>
        <row r="254">
          <cell r="B254" t="str">
            <v>B3EO</v>
          </cell>
          <cell r="C254" t="str">
            <v>DNRST</v>
          </cell>
          <cell r="E254" t="str">
            <v>B3EO</v>
          </cell>
          <cell r="F254" t="str">
            <v>IRLA</v>
          </cell>
        </row>
        <row r="255">
          <cell r="B255" t="str">
            <v>B3EP</v>
          </cell>
          <cell r="C255" t="str">
            <v>DNRST</v>
          </cell>
          <cell r="E255" t="str">
            <v>B3EP</v>
          </cell>
          <cell r="F255" t="str">
            <v>IRVAG</v>
          </cell>
        </row>
        <row r="256">
          <cell r="B256" t="str">
            <v>B3EQ</v>
          </cell>
          <cell r="C256" t="str">
            <v>DNRST</v>
          </cell>
          <cell r="E256" t="str">
            <v>B3EQ</v>
          </cell>
          <cell r="F256" t="str">
            <v>IRVAK</v>
          </cell>
        </row>
        <row r="257">
          <cell r="B257" t="str">
            <v>B3ER</v>
          </cell>
          <cell r="C257" t="str">
            <v>DNRST</v>
          </cell>
          <cell r="E257" t="str">
            <v>B3ER</v>
          </cell>
          <cell r="F257" t="str">
            <v>ISFAD</v>
          </cell>
        </row>
        <row r="258">
          <cell r="B258" t="str">
            <v>B3ES</v>
          </cell>
          <cell r="C258" t="str">
            <v>DNRST</v>
          </cell>
          <cell r="E258" t="str">
            <v>B3ES</v>
          </cell>
          <cell r="F258" t="str">
            <v>ITAC</v>
          </cell>
        </row>
        <row r="259">
          <cell r="B259" t="str">
            <v>B3ET</v>
          </cell>
          <cell r="C259" t="str">
            <v>DNRST</v>
          </cell>
          <cell r="E259" t="str">
            <v>B3ET</v>
          </cell>
          <cell r="F259" t="str">
            <v>LACONA</v>
          </cell>
        </row>
        <row r="260">
          <cell r="B260" t="str">
            <v>B3EU</v>
          </cell>
          <cell r="C260" t="str">
            <v>DNRST</v>
          </cell>
          <cell r="E260" t="str">
            <v>B3EU</v>
          </cell>
          <cell r="F260" t="str">
            <v>PERTEGUI</v>
          </cell>
        </row>
        <row r="261">
          <cell r="B261" t="str">
            <v>B3EV</v>
          </cell>
          <cell r="C261" t="str">
            <v>DNRST</v>
          </cell>
          <cell r="E261" t="str">
            <v>B3EV</v>
          </cell>
          <cell r="F261" t="str">
            <v>RIIUG</v>
          </cell>
        </row>
        <row r="262">
          <cell r="B262" t="str">
            <v>B3EW</v>
          </cell>
          <cell r="C262" t="str">
            <v>DNRST</v>
          </cell>
          <cell r="E262" t="str">
            <v>B3EW</v>
          </cell>
          <cell r="F262" t="str">
            <v>SNP MAB</v>
          </cell>
        </row>
        <row r="263">
          <cell r="B263" t="str">
            <v>B3EX</v>
          </cell>
          <cell r="C263" t="str">
            <v>DNRST</v>
          </cell>
          <cell r="E263" t="str">
            <v>B3EX</v>
          </cell>
          <cell r="F263" t="str">
            <v>SSMN</v>
          </cell>
        </row>
        <row r="264">
          <cell r="B264" t="str">
            <v>B3EY</v>
          </cell>
          <cell r="C264" t="str">
            <v>DNRST</v>
          </cell>
          <cell r="E264" t="str">
            <v>B3EY</v>
          </cell>
          <cell r="F264" t="str">
            <v>CERE</v>
          </cell>
        </row>
        <row r="265">
          <cell r="B265" t="str">
            <v>B3B</v>
          </cell>
          <cell r="C265" t="str">
            <v>DNRS</v>
          </cell>
          <cell r="E265" t="str">
            <v>B3B</v>
          </cell>
          <cell r="F265" t="str">
            <v>ESRS Fonds de recherche et d'innovation</v>
          </cell>
        </row>
        <row r="266">
          <cell r="B266" t="str">
            <v>B3BA</v>
          </cell>
          <cell r="C266" t="str">
            <v>DNRS</v>
          </cell>
          <cell r="E266" t="str">
            <v>B3BA</v>
          </cell>
          <cell r="F266" t="str">
            <v>Subvention de prog/projets de recherche et d'innovation</v>
          </cell>
        </row>
        <row r="267">
          <cell r="B267" t="str">
            <v>B3F</v>
          </cell>
          <cell r="C267" t="str">
            <v>SNABE</v>
          </cell>
          <cell r="E267" t="str">
            <v>B3F</v>
          </cell>
          <cell r="F267" t="str">
            <v>ESRS Bourses à l'étranger</v>
          </cell>
        </row>
        <row r="268">
          <cell r="B268" t="str">
            <v>B3FA</v>
          </cell>
          <cell r="C268" t="str">
            <v>SNABE</v>
          </cell>
          <cell r="E268" t="str">
            <v>B3FA</v>
          </cell>
          <cell r="F268" t="str">
            <v>Bourses à l'étranger</v>
          </cell>
        </row>
        <row r="269">
          <cell r="B269" t="str">
            <v>B4A</v>
          </cell>
          <cell r="C269" t="str">
            <v>DNEP-PE</v>
          </cell>
          <cell r="E269" t="str">
            <v>B4A</v>
          </cell>
          <cell r="F269" t="str">
            <v>MASPFE Développement de la Petite Enfance</v>
          </cell>
        </row>
        <row r="270">
          <cell r="B270" t="str">
            <v>B4AA</v>
          </cell>
          <cell r="C270" t="str">
            <v>DNEP-PE</v>
          </cell>
          <cell r="E270" t="str">
            <v>B4AA</v>
          </cell>
          <cell r="F270" t="str">
            <v>Suivi et évaluation du Développement de la Petite Enfance</v>
          </cell>
        </row>
        <row r="271">
          <cell r="B271" t="str">
            <v>B4AB</v>
          </cell>
          <cell r="C271" t="str">
            <v>DNEP-PE</v>
          </cell>
          <cell r="E271" t="str">
            <v>B4AB</v>
          </cell>
          <cell r="F271" t="str">
            <v>Matériels didactiques</v>
          </cell>
        </row>
        <row r="272">
          <cell r="B272" t="str">
            <v>B4AC</v>
          </cell>
          <cell r="C272" t="str">
            <v>DNEP-PE</v>
          </cell>
          <cell r="E272" t="str">
            <v>B4AC</v>
          </cell>
          <cell r="F272" t="str">
            <v>Formation des monitrices de CEC</v>
          </cell>
        </row>
        <row r="273">
          <cell r="B273" t="str">
            <v>B4AD</v>
          </cell>
          <cell r="C273" t="str">
            <v>DNEP-PE</v>
          </cell>
          <cell r="E273" t="str">
            <v>B4AD</v>
          </cell>
          <cell r="F273" t="str">
            <v>Encadrement pédagogique des CEC</v>
          </cell>
        </row>
        <row r="274">
          <cell r="B274" t="str">
            <v>B4B</v>
          </cell>
          <cell r="C274" t="str">
            <v>DNPPS</v>
          </cell>
          <cell r="E274" t="str">
            <v>B4B</v>
          </cell>
          <cell r="F274" t="str">
            <v>MASPFE Education spécialisée</v>
          </cell>
        </row>
        <row r="275">
          <cell r="B275" t="str">
            <v>B4BA</v>
          </cell>
          <cell r="C275" t="str">
            <v>DNPPS</v>
          </cell>
          <cell r="E275" t="str">
            <v>B4BA</v>
          </cell>
          <cell r="F275" t="str">
            <v>Mise aux normes d'établissements</v>
          </cell>
        </row>
        <row r="276">
          <cell r="B276" t="str">
            <v>B4BB</v>
          </cell>
          <cell r="C276" t="str">
            <v>DNPPS</v>
          </cell>
          <cell r="E276" t="str">
            <v>B4BB</v>
          </cell>
          <cell r="F276" t="str">
            <v>Appuis aux établissements spécialisés</v>
          </cell>
        </row>
        <row r="277">
          <cell r="B277" t="str">
            <v>C</v>
          </cell>
          <cell r="C277" t="str">
            <v>GESTION</v>
          </cell>
          <cell r="E277" t="str">
            <v>C</v>
          </cell>
          <cell r="F277" t="str">
            <v>RENFORCEMENT DE LA GESTION CENTRALE ET DECONCENTREE</v>
          </cell>
        </row>
        <row r="278">
          <cell r="B278" t="str">
            <v>C1A</v>
          </cell>
          <cell r="C278" t="str">
            <v>SG/MEPU-EC</v>
          </cell>
          <cell r="E278" t="str">
            <v>C1A</v>
          </cell>
          <cell r="F278" t="str">
            <v>EPU Coordination, suivi et contrôle</v>
          </cell>
        </row>
        <row r="279">
          <cell r="B279" t="str">
            <v>C1AA</v>
          </cell>
          <cell r="C279" t="str">
            <v>SG/MEPU-EC</v>
          </cell>
          <cell r="E279" t="str">
            <v>C1AA</v>
          </cell>
          <cell r="F279" t="str">
            <v>Coordination stratégique du PSE</v>
          </cell>
        </row>
        <row r="280">
          <cell r="B280" t="str">
            <v>C1AB</v>
          </cell>
          <cell r="C280" t="str">
            <v>SG/MEPU-EC</v>
          </cell>
          <cell r="E280" t="str">
            <v>C1AB</v>
          </cell>
          <cell r="F280" t="str">
            <v>Activités de la Cellule de Suivi Evaluation</v>
          </cell>
        </row>
        <row r="281">
          <cell r="B281" t="str">
            <v>C1AC</v>
          </cell>
          <cell r="C281" t="str">
            <v>SG/MEPU-EC</v>
          </cell>
          <cell r="E281" t="str">
            <v>C1AC</v>
          </cell>
          <cell r="F281" t="str">
            <v>Activités de la Cellule d'Audit (ex : suivi des dépenses à destination)</v>
          </cell>
        </row>
        <row r="282">
          <cell r="B282" t="str">
            <v>C1B</v>
          </cell>
          <cell r="C282" t="str">
            <v>IGE</v>
          </cell>
          <cell r="E282" t="str">
            <v>C1B</v>
          </cell>
          <cell r="F282" t="str">
            <v>EPU Suivi des politiques sectorielles</v>
          </cell>
        </row>
        <row r="283">
          <cell r="B283" t="str">
            <v>C1BA</v>
          </cell>
          <cell r="C283" t="str">
            <v>IGE</v>
          </cell>
          <cell r="E283" t="str">
            <v>C1BA</v>
          </cell>
          <cell r="F283" t="str">
            <v>Définition des politiques sectorielles</v>
          </cell>
        </row>
        <row r="284">
          <cell r="B284" t="str">
            <v>C1BB</v>
          </cell>
          <cell r="C284" t="str">
            <v>IGE</v>
          </cell>
          <cell r="E284" t="str">
            <v>C1BB</v>
          </cell>
          <cell r="F284" t="str">
            <v>Restructuration des services déconcentrés : IRE/DEV, DPE/DCE</v>
          </cell>
        </row>
        <row r="285">
          <cell r="B285" t="str">
            <v>C1BC</v>
          </cell>
          <cell r="C285" t="str">
            <v>IGE</v>
          </cell>
          <cell r="E285" t="str">
            <v>C1BC</v>
          </cell>
          <cell r="F285" t="str">
            <v>Réforme des examens (CEP et entrée en 6è)</v>
          </cell>
        </row>
        <row r="286">
          <cell r="B286" t="str">
            <v>C1BD</v>
          </cell>
          <cell r="C286" t="str">
            <v>IGE</v>
          </cell>
          <cell r="E286" t="str">
            <v>C1BD</v>
          </cell>
          <cell r="F286" t="str">
            <v>Etude sur le temps effectif d'enseignement au primaire</v>
          </cell>
        </row>
        <row r="287">
          <cell r="B287" t="str">
            <v>C1C</v>
          </cell>
          <cell r="C287" t="str">
            <v>IRE</v>
          </cell>
          <cell r="E287" t="str">
            <v>C1C</v>
          </cell>
          <cell r="F287" t="str">
            <v>EPU Gestion administrative et pédagogique des IRE</v>
          </cell>
        </row>
        <row r="288">
          <cell r="B288" t="str">
            <v>C1CA</v>
          </cell>
          <cell r="C288" t="str">
            <v>IRE</v>
          </cell>
          <cell r="E288" t="str">
            <v>C1CA</v>
          </cell>
          <cell r="F288" t="str">
            <v>Gestion financière</v>
          </cell>
        </row>
        <row r="289">
          <cell r="B289" t="str">
            <v>C1CB</v>
          </cell>
          <cell r="C289" t="str">
            <v>IRE</v>
          </cell>
          <cell r="E289" t="str">
            <v>C1CB</v>
          </cell>
          <cell r="F289" t="str">
            <v>Gestion des ressources humaines</v>
          </cell>
        </row>
        <row r="290">
          <cell r="B290" t="str">
            <v>C1CC</v>
          </cell>
          <cell r="C290" t="str">
            <v>IRE</v>
          </cell>
          <cell r="E290" t="str">
            <v>C1CC</v>
          </cell>
          <cell r="F290" t="str">
            <v>Planification et suivi évaluation</v>
          </cell>
        </row>
        <row r="291">
          <cell r="B291" t="str">
            <v>C1CD</v>
          </cell>
          <cell r="C291" t="str">
            <v>IRE</v>
          </cell>
          <cell r="E291" t="str">
            <v>C1CD</v>
          </cell>
          <cell r="F291" t="str">
            <v>Encadrement pédagogique</v>
          </cell>
        </row>
        <row r="292">
          <cell r="B292" t="str">
            <v>C1CE</v>
          </cell>
          <cell r="C292" t="str">
            <v>IRE</v>
          </cell>
          <cell r="E292" t="str">
            <v>C1CE</v>
          </cell>
        </row>
        <row r="293">
          <cell r="B293" t="str">
            <v>C1CF</v>
          </cell>
          <cell r="C293" t="str">
            <v>IRE</v>
          </cell>
          <cell r="E293" t="str">
            <v>C1CF</v>
          </cell>
        </row>
        <row r="294">
          <cell r="B294" t="str">
            <v>C1CG</v>
          </cell>
          <cell r="C294" t="str">
            <v>IRE</v>
          </cell>
          <cell r="E294" t="str">
            <v>C1CG</v>
          </cell>
          <cell r="F294" t="str">
            <v>Partenariat sectoriel (COGES, APEAE, ALLIANCE, Etablissements communautaires,...)</v>
          </cell>
        </row>
        <row r="295">
          <cell r="B295" t="str">
            <v>C1CH</v>
          </cell>
          <cell r="C295" t="str">
            <v>IRE</v>
          </cell>
          <cell r="E295" t="str">
            <v>C1CH</v>
          </cell>
          <cell r="F295" t="str">
            <v>Fonctionnement général IRE</v>
          </cell>
        </row>
        <row r="296">
          <cell r="B296" t="str">
            <v>C1D</v>
          </cell>
          <cell r="C296" t="str">
            <v>DPE</v>
          </cell>
          <cell r="E296" t="str">
            <v>C1D</v>
          </cell>
          <cell r="F296" t="str">
            <v>EPU Gestion administrative et pédagogique des DPE</v>
          </cell>
        </row>
        <row r="297">
          <cell r="B297" t="str">
            <v>C1DA</v>
          </cell>
          <cell r="C297" t="str">
            <v>DPE</v>
          </cell>
          <cell r="E297" t="str">
            <v>C1DA</v>
          </cell>
          <cell r="F297" t="str">
            <v>Gestion financière</v>
          </cell>
        </row>
        <row r="298">
          <cell r="B298" t="str">
            <v>C1DB</v>
          </cell>
          <cell r="C298" t="str">
            <v>DPE</v>
          </cell>
          <cell r="E298" t="str">
            <v>C1DB</v>
          </cell>
          <cell r="F298" t="str">
            <v>Gestion des ressources humaines</v>
          </cell>
        </row>
        <row r="299">
          <cell r="B299" t="str">
            <v>C1DC</v>
          </cell>
          <cell r="C299" t="str">
            <v>DPE</v>
          </cell>
          <cell r="E299" t="str">
            <v>C1DC</v>
          </cell>
          <cell r="F299" t="str">
            <v>Planification et suivi évaluation</v>
          </cell>
        </row>
        <row r="300">
          <cell r="B300" t="str">
            <v>C1DD</v>
          </cell>
          <cell r="C300" t="str">
            <v>DPE</v>
          </cell>
          <cell r="E300" t="str">
            <v>C1DD</v>
          </cell>
          <cell r="F300" t="str">
            <v>Encadrement pédagogique</v>
          </cell>
        </row>
        <row r="301">
          <cell r="B301" t="str">
            <v>C1DE</v>
          </cell>
          <cell r="C301" t="str">
            <v>DPE</v>
          </cell>
          <cell r="E301" t="str">
            <v>C1DE</v>
          </cell>
        </row>
        <row r="302">
          <cell r="B302" t="str">
            <v>C1DF</v>
          </cell>
          <cell r="C302" t="str">
            <v>DPE</v>
          </cell>
          <cell r="E302" t="str">
            <v>C1DF</v>
          </cell>
          <cell r="F302" t="str">
            <v>Partenariat sectoriel (COGES, APEAE, ALLIANCE, Etbts communautaires,...)</v>
          </cell>
        </row>
        <row r="303">
          <cell r="B303" t="str">
            <v>C1DG</v>
          </cell>
          <cell r="C303" t="str">
            <v>DPE</v>
          </cell>
          <cell r="E303" t="str">
            <v>C1DG</v>
          </cell>
          <cell r="F303" t="str">
            <v>Fonctionnement général DPE</v>
          </cell>
        </row>
        <row r="304">
          <cell r="B304" t="str">
            <v>C1E</v>
          </cell>
          <cell r="C304" t="str">
            <v>DSEE</v>
          </cell>
          <cell r="E304" t="str">
            <v>C1E</v>
          </cell>
          <cell r="F304" t="str">
            <v>EPU Gestion administrative et pédagogique des DSEE</v>
          </cell>
        </row>
        <row r="305">
          <cell r="B305" t="str">
            <v>C1EA</v>
          </cell>
          <cell r="C305" t="str">
            <v>DSEE</v>
          </cell>
          <cell r="E305" t="str">
            <v>C1EA</v>
          </cell>
          <cell r="F305" t="str">
            <v>Gestion financière</v>
          </cell>
        </row>
        <row r="306">
          <cell r="B306" t="str">
            <v>C1EB</v>
          </cell>
          <cell r="C306" t="str">
            <v>DSEE</v>
          </cell>
          <cell r="E306" t="str">
            <v>C1EB</v>
          </cell>
          <cell r="F306" t="str">
            <v>Encadrement pédagogique</v>
          </cell>
        </row>
        <row r="307">
          <cell r="B307" t="str">
            <v>C1EC</v>
          </cell>
          <cell r="C307" t="str">
            <v>DSEE</v>
          </cell>
          <cell r="E307" t="str">
            <v>C1EC</v>
          </cell>
          <cell r="F307" t="str">
            <v>Subvention de fonctionnement des DSEE</v>
          </cell>
        </row>
        <row r="308">
          <cell r="B308" t="str">
            <v>C1ED</v>
          </cell>
          <cell r="C308" t="str">
            <v>DSEE</v>
          </cell>
          <cell r="E308" t="str">
            <v>C1ED</v>
          </cell>
          <cell r="F308" t="str">
            <v>Partenariat sectoriel (COGES, APEAE, ALLIANCE, Etbts communautaires,...)</v>
          </cell>
        </row>
        <row r="309">
          <cell r="B309" t="str">
            <v>C1F</v>
          </cell>
          <cell r="C309" t="str">
            <v>SNIES</v>
          </cell>
          <cell r="E309" t="str">
            <v>C1F</v>
          </cell>
          <cell r="F309" t="str">
            <v>EPU Infratructures et équipements administratifs</v>
          </cell>
        </row>
        <row r="310">
          <cell r="B310" t="str">
            <v>C1FA</v>
          </cell>
          <cell r="C310" t="str">
            <v>SNIES</v>
          </cell>
          <cell r="E310" t="str">
            <v>C1FA</v>
          </cell>
          <cell r="F310" t="str">
            <v>Infrastructures et équipements administratifs niveau central</v>
          </cell>
        </row>
        <row r="311">
          <cell r="B311" t="str">
            <v>C1FB</v>
          </cell>
          <cell r="C311" t="str">
            <v>SNIES</v>
          </cell>
          <cell r="E311" t="str">
            <v>C1FB</v>
          </cell>
          <cell r="F311" t="str">
            <v>Infrastructures et équipements administratifs niveau régional</v>
          </cell>
        </row>
        <row r="312">
          <cell r="B312" t="str">
            <v>C1FC</v>
          </cell>
          <cell r="C312" t="str">
            <v>SNIES</v>
          </cell>
          <cell r="E312" t="str">
            <v>C1FC</v>
          </cell>
          <cell r="F312" t="str">
            <v>Infrastructures et équipements administratifs niveau préfectoral</v>
          </cell>
        </row>
        <row r="313">
          <cell r="B313" t="str">
            <v>C1G</v>
          </cell>
          <cell r="C313" t="str">
            <v>SNEP</v>
          </cell>
          <cell r="E313" t="str">
            <v>C1G</v>
          </cell>
          <cell r="F313" t="str">
            <v>EPU Promotion de l'enseignement privé</v>
          </cell>
        </row>
        <row r="314">
          <cell r="B314" t="str">
            <v>C1GA</v>
          </cell>
          <cell r="C314" t="str">
            <v>SNEP</v>
          </cell>
          <cell r="E314" t="str">
            <v>C1GA</v>
          </cell>
          <cell r="F314" t="str">
            <v>Promotion de l'enseignement privé</v>
          </cell>
        </row>
        <row r="315">
          <cell r="B315" t="str">
            <v>C1H</v>
          </cell>
          <cell r="C315" t="str">
            <v>C/CDMT</v>
          </cell>
          <cell r="E315" t="str">
            <v>C1H</v>
          </cell>
          <cell r="F315" t="str">
            <v>EPU Cadrage budgétaire de l'éducation</v>
          </cell>
        </row>
        <row r="316">
          <cell r="B316" t="str">
            <v>C1HA</v>
          </cell>
          <cell r="C316" t="str">
            <v>C/CDMT</v>
          </cell>
          <cell r="E316" t="str">
            <v>C1HA</v>
          </cell>
          <cell r="F316" t="str">
            <v>Appui aux activités de la Cellule CDMT</v>
          </cell>
        </row>
        <row r="317">
          <cell r="B317" t="str">
            <v>C1I</v>
          </cell>
          <cell r="C317" t="str">
            <v>SSP</v>
          </cell>
          <cell r="E317" t="str">
            <v>C1I</v>
          </cell>
          <cell r="F317" t="str">
            <v>EPU Statistique et planification</v>
          </cell>
        </row>
        <row r="318">
          <cell r="B318" t="str">
            <v>C1IA</v>
          </cell>
          <cell r="C318" t="str">
            <v>SSP</v>
          </cell>
          <cell r="E318" t="str">
            <v>C1IA</v>
          </cell>
          <cell r="F318" t="str">
            <v>Elaboration de la carte scolaire</v>
          </cell>
        </row>
        <row r="319">
          <cell r="B319" t="str">
            <v>C1IB</v>
          </cell>
          <cell r="C319" t="str">
            <v>SSP</v>
          </cell>
          <cell r="E319" t="str">
            <v>C1IB</v>
          </cell>
          <cell r="F319" t="str">
            <v>Production des statistiques scolaires</v>
          </cell>
        </row>
        <row r="320">
          <cell r="B320" t="str">
            <v>C1IC</v>
          </cell>
          <cell r="C320" t="str">
            <v>SSP</v>
          </cell>
          <cell r="E320" t="str">
            <v>C1IC</v>
          </cell>
          <cell r="F320" t="str">
            <v>Elaboration du Système d'Information Géoréférencé de l'Ecole (SIGE)</v>
          </cell>
        </row>
        <row r="321">
          <cell r="B321" t="str">
            <v>C1ID</v>
          </cell>
          <cell r="C321" t="str">
            <v>SSP</v>
          </cell>
          <cell r="E321" t="str">
            <v>C1ID</v>
          </cell>
          <cell r="F321" t="str">
            <v>Développement du Système d'Informations de Gestion</v>
          </cell>
        </row>
        <row r="322">
          <cell r="B322" t="str">
            <v>C1IE</v>
          </cell>
          <cell r="C322" t="str">
            <v>SSP</v>
          </cell>
          <cell r="E322" t="str">
            <v>C1IE</v>
          </cell>
          <cell r="F322" t="str">
            <v>Initiative en faveur de l'accès en zones rurales IFAZOR</v>
          </cell>
        </row>
        <row r="323">
          <cell r="B323" t="str">
            <v>C1IF</v>
          </cell>
          <cell r="C323" t="str">
            <v>SSP</v>
          </cell>
          <cell r="E323" t="str">
            <v>C1IF</v>
          </cell>
          <cell r="F323" t="str">
            <v>Appuis au SSP</v>
          </cell>
        </row>
        <row r="324">
          <cell r="B324" t="str">
            <v>C1J</v>
          </cell>
          <cell r="C324" t="str">
            <v>DAAF</v>
          </cell>
          <cell r="E324" t="str">
            <v>C1J</v>
          </cell>
          <cell r="F324" t="str">
            <v>EPU Gestion financière</v>
          </cell>
        </row>
        <row r="325">
          <cell r="B325" t="str">
            <v>C1JA</v>
          </cell>
          <cell r="C325" t="str">
            <v>DAAF</v>
          </cell>
          <cell r="E325" t="str">
            <v>C1JA</v>
          </cell>
          <cell r="F325" t="str">
            <v>Niveau central : DAAF</v>
          </cell>
        </row>
        <row r="326">
          <cell r="B326" t="str">
            <v>C1K</v>
          </cell>
          <cell r="C326" t="str">
            <v>DRH</v>
          </cell>
          <cell r="E326" t="str">
            <v>C1K</v>
          </cell>
          <cell r="F326" t="str">
            <v>EPU Gestion du personnel</v>
          </cell>
        </row>
        <row r="327">
          <cell r="B327" t="str">
            <v>C1KA</v>
          </cell>
          <cell r="C327" t="str">
            <v>DRH</v>
          </cell>
          <cell r="E327" t="str">
            <v>C1KA</v>
          </cell>
          <cell r="F327" t="str">
            <v>Plan de carrière pour les enseignants contractuels</v>
          </cell>
        </row>
        <row r="328">
          <cell r="B328" t="str">
            <v>C1KB</v>
          </cell>
          <cell r="C328" t="str">
            <v>DRH</v>
          </cell>
          <cell r="E328" t="str">
            <v>C1KB</v>
          </cell>
          <cell r="F328" t="str">
            <v>Appuis à la DRH</v>
          </cell>
        </row>
        <row r="329">
          <cell r="B329" t="str">
            <v>C1L</v>
          </cell>
          <cell r="C329" t="str">
            <v>SG/MEPU</v>
          </cell>
          <cell r="E329" t="str">
            <v>C1L</v>
          </cell>
          <cell r="F329" t="str">
            <v>EPU Renforcement des capacités de gestion au niveau central</v>
          </cell>
        </row>
        <row r="330">
          <cell r="B330" t="str">
            <v>C1LA</v>
          </cell>
          <cell r="C330" t="str">
            <v>SG/MEPU-EC</v>
          </cell>
          <cell r="E330" t="str">
            <v>C1LA</v>
          </cell>
          <cell r="F330" t="str">
            <v>Renforcement des capacités de gestion au niveau central</v>
          </cell>
        </row>
        <row r="331">
          <cell r="B331" t="str">
            <v>C1M</v>
          </cell>
          <cell r="C331" t="str">
            <v>ST/MEPU</v>
          </cell>
          <cell r="E331" t="str">
            <v>C1M</v>
          </cell>
          <cell r="F331" t="str">
            <v>EPU Coordination et gestion du PSE</v>
          </cell>
        </row>
        <row r="332">
          <cell r="B332" t="str">
            <v>C1MA</v>
          </cell>
          <cell r="C332" t="str">
            <v>ST/MEPU</v>
          </cell>
          <cell r="E332" t="str">
            <v>C1MA</v>
          </cell>
          <cell r="F332" t="str">
            <v>Coordination opérationnelle nationale du PSE</v>
          </cell>
        </row>
        <row r="333">
          <cell r="B333" t="str">
            <v>C1MB</v>
          </cell>
          <cell r="C333" t="str">
            <v>ST/MEPU</v>
          </cell>
          <cell r="E333" t="str">
            <v>C1MB</v>
          </cell>
          <cell r="F333" t="str">
            <v>Coordination opérationnelle et gestion des sous composantes EPU-EC du PSE</v>
          </cell>
        </row>
        <row r="334">
          <cell r="B334" t="str">
            <v>C1MC</v>
          </cell>
          <cell r="C334" t="str">
            <v>AFD</v>
          </cell>
          <cell r="E334" t="str">
            <v>C1MC</v>
          </cell>
          <cell r="F334" t="str">
            <v>Coordination projet AFD</v>
          </cell>
        </row>
        <row r="335">
          <cell r="B335" t="str">
            <v>C2A</v>
          </cell>
          <cell r="C335" t="str">
            <v>SG/METFP</v>
          </cell>
          <cell r="E335" t="str">
            <v>C2A</v>
          </cell>
          <cell r="F335" t="str">
            <v>ETFP Suivi des politiques, information et évaluation</v>
          </cell>
        </row>
        <row r="336">
          <cell r="B336" t="str">
            <v>C2AA</v>
          </cell>
          <cell r="C336" t="str">
            <v>SG/METFP</v>
          </cell>
          <cell r="E336" t="str">
            <v>C2AA</v>
          </cell>
          <cell r="F336" t="str">
            <v>Suivi audit et évaluation pédagogique</v>
          </cell>
        </row>
        <row r="337">
          <cell r="B337" t="str">
            <v>C2AB</v>
          </cell>
          <cell r="C337" t="str">
            <v>SG/METFP</v>
          </cell>
          <cell r="E337" t="str">
            <v>C2AB</v>
          </cell>
          <cell r="F337" t="str">
            <v>Suivi indicateurs de performance</v>
          </cell>
        </row>
        <row r="338">
          <cell r="B338" t="str">
            <v>C2B</v>
          </cell>
          <cell r="C338" t="str">
            <v>SESCS</v>
          </cell>
          <cell r="E338" t="str">
            <v>C2B</v>
          </cell>
          <cell r="F338" t="str">
            <v>ETFP Etudes, statistiques et carte scolaire</v>
          </cell>
        </row>
        <row r="339">
          <cell r="B339" t="str">
            <v>C2BA</v>
          </cell>
          <cell r="C339" t="str">
            <v>SESCS</v>
          </cell>
          <cell r="E339" t="str">
            <v>C2BA</v>
          </cell>
          <cell r="F339" t="str">
            <v>Renforcement des capacités du SESCS</v>
          </cell>
        </row>
        <row r="340">
          <cell r="B340" t="str">
            <v>C2C</v>
          </cell>
          <cell r="C340" t="str">
            <v>DAAF/METFP</v>
          </cell>
          <cell r="E340" t="str">
            <v>C2C</v>
          </cell>
          <cell r="F340" t="str">
            <v>ETFP Gestion financière</v>
          </cell>
        </row>
        <row r="341">
          <cell r="B341" t="str">
            <v>C2CA</v>
          </cell>
          <cell r="C341" t="str">
            <v>DAAF/METFP</v>
          </cell>
          <cell r="E341" t="str">
            <v>C2CA</v>
          </cell>
          <cell r="F341" t="str">
            <v>Formation des personnels des Etbs de formation</v>
          </cell>
        </row>
        <row r="342">
          <cell r="B342" t="str">
            <v>C2D</v>
          </cell>
          <cell r="C342" t="str">
            <v>DRH</v>
          </cell>
          <cell r="E342" t="str">
            <v>C2D</v>
          </cell>
          <cell r="F342" t="str">
            <v>ETFP Gestion du personnel</v>
          </cell>
        </row>
        <row r="343">
          <cell r="B343" t="str">
            <v>C2DA</v>
          </cell>
          <cell r="C343" t="str">
            <v>DRH</v>
          </cell>
          <cell r="E343" t="str">
            <v>C2DA</v>
          </cell>
          <cell r="F343" t="str">
            <v>Renforcement de la Division de la GRH</v>
          </cell>
        </row>
        <row r="344">
          <cell r="B344" t="str">
            <v>C2E</v>
          </cell>
          <cell r="C344" t="str">
            <v>SECS</v>
          </cell>
          <cell r="E344" t="str">
            <v>C2E</v>
          </cell>
          <cell r="F344" t="str">
            <v>ETFP Examens et concours scolaires</v>
          </cell>
        </row>
        <row r="345">
          <cell r="B345" t="str">
            <v>C2EA</v>
          </cell>
          <cell r="C345" t="str">
            <v>SECS</v>
          </cell>
          <cell r="E345" t="str">
            <v>C2EA</v>
          </cell>
          <cell r="F345" t="str">
            <v>Examens et concours scolaires</v>
          </cell>
        </row>
        <row r="346">
          <cell r="B346" t="str">
            <v>C2F</v>
          </cell>
          <cell r="C346" t="str">
            <v>COGETEP</v>
          </cell>
          <cell r="E346" t="str">
            <v>C2F</v>
          </cell>
          <cell r="F346" t="str">
            <v>ETFP Equité et genre en ETFP</v>
          </cell>
        </row>
        <row r="347">
          <cell r="B347" t="str">
            <v>C2FA</v>
          </cell>
          <cell r="C347" t="str">
            <v>COGETEP</v>
          </cell>
          <cell r="E347" t="str">
            <v>C2FA</v>
          </cell>
          <cell r="F347" t="str">
            <v>Equité et genre en ETFP</v>
          </cell>
        </row>
        <row r="348">
          <cell r="B348" t="str">
            <v>C2G</v>
          </cell>
          <cell r="C348" t="str">
            <v>SINDA</v>
          </cell>
          <cell r="E348" t="str">
            <v>C2G</v>
          </cell>
          <cell r="F348" t="str">
            <v>ETFP Information communication</v>
          </cell>
        </row>
        <row r="349">
          <cell r="B349" t="str">
            <v>C2GA</v>
          </cell>
          <cell r="C349" t="str">
            <v>SINDA</v>
          </cell>
          <cell r="E349" t="str">
            <v>C2GA</v>
          </cell>
          <cell r="F349" t="str">
            <v>Information et communication</v>
          </cell>
        </row>
        <row r="350">
          <cell r="B350" t="str">
            <v>C2H</v>
          </cell>
          <cell r="C350" t="str">
            <v>DNEPFS</v>
          </cell>
          <cell r="E350" t="str">
            <v>C2H</v>
          </cell>
          <cell r="F350" t="str">
            <v>ETFP Enseignement privé et formation spécialisée</v>
          </cell>
        </row>
        <row r="351">
          <cell r="B351" t="str">
            <v>C2HA</v>
          </cell>
          <cell r="C351" t="str">
            <v>DNEPFS</v>
          </cell>
          <cell r="E351" t="str">
            <v>C2HA</v>
          </cell>
          <cell r="F351" t="str">
            <v>Enseignement privé et formation spécialisée</v>
          </cell>
        </row>
        <row r="352">
          <cell r="B352" t="str">
            <v>C2I</v>
          </cell>
          <cell r="C352" t="str">
            <v>ONFPP</v>
          </cell>
          <cell r="E352" t="str">
            <v>C2I</v>
          </cell>
          <cell r="F352" t="str">
            <v>ETFP ONFPP</v>
          </cell>
        </row>
        <row r="353">
          <cell r="B353" t="str">
            <v>C2IA</v>
          </cell>
          <cell r="C353" t="str">
            <v>ONFPP</v>
          </cell>
          <cell r="E353" t="str">
            <v>C2IA</v>
          </cell>
          <cell r="F353" t="str">
            <v>Office National de Formation et de Perfectionnement Professionnel</v>
          </cell>
        </row>
        <row r="354">
          <cell r="B354" t="str">
            <v>C2J</v>
          </cell>
          <cell r="C354" t="str">
            <v>CNPG</v>
          </cell>
          <cell r="E354" t="str">
            <v>C2J</v>
          </cell>
          <cell r="F354" t="str">
            <v>ETFP CNPG</v>
          </cell>
        </row>
        <row r="355">
          <cell r="B355" t="str">
            <v>C2JA</v>
          </cell>
          <cell r="C355" t="str">
            <v>CNPG</v>
          </cell>
          <cell r="E355" t="str">
            <v>C2JA</v>
          </cell>
          <cell r="F355" t="str">
            <v>Centre National de Perfectionnement à la Gestion</v>
          </cell>
        </row>
        <row r="356">
          <cell r="B356" t="str">
            <v>C2K</v>
          </cell>
          <cell r="C356" t="str">
            <v>ENPETP</v>
          </cell>
          <cell r="E356" t="str">
            <v>C2K</v>
          </cell>
          <cell r="F356" t="str">
            <v>ETFP ENPETP</v>
          </cell>
        </row>
        <row r="357">
          <cell r="B357" t="str">
            <v>C2KA</v>
          </cell>
          <cell r="C357" t="str">
            <v>ENPETP</v>
          </cell>
          <cell r="E357" t="str">
            <v>C2KA</v>
          </cell>
          <cell r="F357" t="str">
            <v>Ecole Normale des Professeurs d'Enseignement Technique et Professionnel</v>
          </cell>
        </row>
        <row r="358">
          <cell r="B358" t="str">
            <v>C2L</v>
          </cell>
          <cell r="C358" t="str">
            <v>ST/METFP</v>
          </cell>
          <cell r="E358" t="str">
            <v>C2L</v>
          </cell>
          <cell r="F358" t="str">
            <v>ETFP Application des NTIC à la formation</v>
          </cell>
        </row>
        <row r="359">
          <cell r="B359" t="str">
            <v>C2LA</v>
          </cell>
          <cell r="C359" t="str">
            <v>ST/METFP</v>
          </cell>
          <cell r="E359" t="str">
            <v>C2LA</v>
          </cell>
          <cell r="F359" t="str">
            <v>Application des NTIC à la formation</v>
          </cell>
        </row>
        <row r="360">
          <cell r="B360" t="str">
            <v>C2M</v>
          </cell>
          <cell r="C360" t="str">
            <v>SG/METFP</v>
          </cell>
          <cell r="E360" t="str">
            <v>C2M</v>
          </cell>
          <cell r="F360" t="str">
            <v>ETFP Renforcement des capacités de gestion au niveau central</v>
          </cell>
        </row>
        <row r="361">
          <cell r="B361" t="str">
            <v>C2MA</v>
          </cell>
          <cell r="C361" t="str">
            <v>SG/METFP</v>
          </cell>
          <cell r="E361" t="str">
            <v>C2MA</v>
          </cell>
          <cell r="F361" t="str">
            <v>Fonctionnement et renforcement des structures centrales</v>
          </cell>
        </row>
        <row r="362">
          <cell r="B362" t="str">
            <v>C2N</v>
          </cell>
          <cell r="C362" t="str">
            <v>ST/METFP</v>
          </cell>
          <cell r="E362" t="str">
            <v>C2N</v>
          </cell>
          <cell r="F362" t="str">
            <v>ETFP Gestion du Programme</v>
          </cell>
        </row>
        <row r="363">
          <cell r="B363" t="str">
            <v>C2NA</v>
          </cell>
          <cell r="C363" t="str">
            <v>ST/METFP</v>
          </cell>
          <cell r="E363" t="str">
            <v>C2NA</v>
          </cell>
          <cell r="F363" t="str">
            <v>Coordination opérationnelle et gestion des sous composantes ETFP du PSE</v>
          </cell>
        </row>
        <row r="364">
          <cell r="B364" t="str">
            <v>C3A</v>
          </cell>
          <cell r="C364" t="str">
            <v>DNESUP</v>
          </cell>
          <cell r="E364" t="str">
            <v>C3A</v>
          </cell>
          <cell r="F364" t="str">
            <v>ESRS Gestion des IES</v>
          </cell>
        </row>
        <row r="365">
          <cell r="B365" t="str">
            <v>C3AA</v>
          </cell>
          <cell r="C365" t="str">
            <v>DNESUP</v>
          </cell>
          <cell r="E365" t="str">
            <v>C3AA</v>
          </cell>
          <cell r="F365" t="str">
            <v>Renforcement des services de scolarité</v>
          </cell>
        </row>
        <row r="366">
          <cell r="B366" t="str">
            <v>C3B</v>
          </cell>
          <cell r="C366" t="str">
            <v>SPS</v>
          </cell>
          <cell r="E366" t="str">
            <v>C3B</v>
          </cell>
          <cell r="F366" t="str">
            <v>ESRS Statistique et planification</v>
          </cell>
        </row>
        <row r="367">
          <cell r="B367" t="str">
            <v>C3BA</v>
          </cell>
          <cell r="C367" t="str">
            <v>SPS</v>
          </cell>
          <cell r="E367" t="str">
            <v>C3BA</v>
          </cell>
          <cell r="F367" t="str">
            <v>Statistique et planification</v>
          </cell>
        </row>
        <row r="368">
          <cell r="B368" t="str">
            <v>C3C</v>
          </cell>
          <cell r="C368" t="str">
            <v>DAAF/MESRS</v>
          </cell>
          <cell r="E368" t="str">
            <v>C3C</v>
          </cell>
          <cell r="F368" t="str">
            <v>ESRS Gestion financière</v>
          </cell>
        </row>
        <row r="369">
          <cell r="B369" t="str">
            <v>C3CA</v>
          </cell>
          <cell r="C369" t="str">
            <v>DAAF/MESRS</v>
          </cell>
          <cell r="E369" t="str">
            <v>C3CA</v>
          </cell>
          <cell r="F369" t="str">
            <v>Gestion financière des IES / IRS</v>
          </cell>
        </row>
        <row r="370">
          <cell r="B370" t="str">
            <v>C3D</v>
          </cell>
          <cell r="C370" t="str">
            <v>DRH/MESRS</v>
          </cell>
          <cell r="E370" t="str">
            <v>C3D</v>
          </cell>
          <cell r="F370" t="str">
            <v>ESRS Gestion des ressources humaines</v>
          </cell>
        </row>
        <row r="371">
          <cell r="B371" t="str">
            <v>C3DA</v>
          </cell>
          <cell r="C371" t="str">
            <v>DRH/MESRS</v>
          </cell>
          <cell r="E371" t="str">
            <v>C3DA</v>
          </cell>
          <cell r="F371" t="str">
            <v>Gestion des ressources humaines</v>
          </cell>
        </row>
        <row r="372">
          <cell r="B372" t="str">
            <v>C3E</v>
          </cell>
          <cell r="C372" t="str">
            <v>SG/MESRS</v>
          </cell>
          <cell r="E372" t="str">
            <v>C3E</v>
          </cell>
          <cell r="F372" t="str">
            <v>ESRS Renforcement des capacités de gestion au niveau central</v>
          </cell>
        </row>
        <row r="373">
          <cell r="B373" t="str">
            <v>C3EA</v>
          </cell>
          <cell r="C373" t="str">
            <v>SG/MESRS</v>
          </cell>
          <cell r="E373" t="str">
            <v>C3EA</v>
          </cell>
          <cell r="F373" t="str">
            <v>Fonctionnement et renforcement des structures centrales</v>
          </cell>
        </row>
        <row r="374">
          <cell r="B374" t="str">
            <v>C3F</v>
          </cell>
          <cell r="C374" t="str">
            <v>ST/MESRS</v>
          </cell>
          <cell r="E374" t="str">
            <v>C3F</v>
          </cell>
          <cell r="F374" t="str">
            <v>ESRS Gestion du Programme Sectoriel de l'Education</v>
          </cell>
        </row>
        <row r="375">
          <cell r="B375" t="str">
            <v>C3FA</v>
          </cell>
          <cell r="C375" t="str">
            <v>ST/MESRS</v>
          </cell>
          <cell r="E375" t="str">
            <v>C3FA</v>
          </cell>
          <cell r="F375" t="str">
            <v>Coordination opérationnelle et gestion des sous composantes ESRS du PSE</v>
          </cell>
        </row>
        <row r="376">
          <cell r="B376" t="str">
            <v>D</v>
          </cell>
          <cell r="C376" t="str">
            <v>N A</v>
          </cell>
          <cell r="E376" t="str">
            <v>D</v>
          </cell>
          <cell r="F376" t="str">
            <v>NON AFFECTES ET NON VENTILES</v>
          </cell>
        </row>
        <row r="377">
          <cell r="B377" t="str">
            <v>D1A</v>
          </cell>
          <cell r="C377" t="str">
            <v>DAAF/MEPU</v>
          </cell>
          <cell r="E377" t="str">
            <v>D1A</v>
          </cell>
          <cell r="F377" t="str">
            <v>EPU Non ventilés</v>
          </cell>
        </row>
        <row r="378">
          <cell r="B378" t="str">
            <v>D1AA</v>
          </cell>
          <cell r="C378" t="str">
            <v>DAAF/MEPU</v>
          </cell>
          <cell r="E378" t="str">
            <v>D1AA</v>
          </cell>
          <cell r="F378" t="str">
            <v>Ensemble services</v>
          </cell>
        </row>
        <row r="379">
          <cell r="B379" t="str">
            <v>D1AB</v>
          </cell>
          <cell r="C379" t="str">
            <v>DAAF/MEPU</v>
          </cell>
          <cell r="E379" t="str">
            <v>D1AB</v>
          </cell>
          <cell r="F379" t="str">
            <v>Services centraux</v>
          </cell>
        </row>
        <row r="380">
          <cell r="B380" t="str">
            <v>D1AC</v>
          </cell>
          <cell r="C380" t="str">
            <v>DAAF/MEPU</v>
          </cell>
          <cell r="E380" t="str">
            <v>D1AC</v>
          </cell>
          <cell r="F380" t="str">
            <v>Services déconcentrés Conakry</v>
          </cell>
        </row>
        <row r="381">
          <cell r="B381" t="str">
            <v>D1AD</v>
          </cell>
          <cell r="C381" t="str">
            <v>DAAF/MEPU</v>
          </cell>
          <cell r="E381" t="str">
            <v>D1AD</v>
          </cell>
          <cell r="F381" t="str">
            <v>Services déconcentrés Intérieur</v>
          </cell>
        </row>
        <row r="382">
          <cell r="B382" t="str">
            <v>D1AE</v>
          </cell>
          <cell r="C382" t="str">
            <v>DAAF/MEPU</v>
          </cell>
          <cell r="E382" t="str">
            <v>D1AE</v>
          </cell>
          <cell r="F382" t="str">
            <v>Autres sces centraux</v>
          </cell>
        </row>
        <row r="383">
          <cell r="B383" t="str">
            <v>D1AF</v>
          </cell>
          <cell r="C383" t="str">
            <v>DAAF/MEPU</v>
          </cell>
          <cell r="E383" t="str">
            <v>D1AF</v>
          </cell>
          <cell r="F383" t="str">
            <v>Ens. Sces Adm. Ckry</v>
          </cell>
        </row>
        <row r="384">
          <cell r="B384" t="str">
            <v>D1AG</v>
          </cell>
          <cell r="C384" t="str">
            <v>DAAF/MEPU</v>
          </cell>
          <cell r="E384" t="str">
            <v>D1AG</v>
          </cell>
          <cell r="F384" t="str">
            <v>Ens. Sces Adm. Intérieur</v>
          </cell>
        </row>
        <row r="385">
          <cell r="B385" t="str">
            <v>D1AH</v>
          </cell>
          <cell r="C385" t="str">
            <v>DAAF/MEPU</v>
          </cell>
          <cell r="E385" t="str">
            <v>D1AH</v>
          </cell>
          <cell r="F385" t="str">
            <v>Prim. Ens.Sces NV</v>
          </cell>
        </row>
        <row r="386">
          <cell r="B386" t="str">
            <v>D1AI</v>
          </cell>
          <cell r="C386" t="str">
            <v>DAAF/MEPU</v>
          </cell>
          <cell r="E386" t="str">
            <v>D1AI</v>
          </cell>
          <cell r="F386" t="str">
            <v>Second. Ens.Sces NV</v>
          </cell>
        </row>
        <row r="387">
          <cell r="B387" t="str">
            <v>D1AJ</v>
          </cell>
          <cell r="C387" t="str">
            <v>DAAF/MEPU</v>
          </cell>
          <cell r="E387" t="str">
            <v>D1AJ</v>
          </cell>
          <cell r="F387" t="str">
            <v>Prim. Ens.Sces Ckry NV</v>
          </cell>
        </row>
        <row r="388">
          <cell r="B388" t="str">
            <v>D1AK</v>
          </cell>
          <cell r="C388" t="str">
            <v>DAAF/MEPU</v>
          </cell>
          <cell r="E388" t="str">
            <v>D1AK</v>
          </cell>
          <cell r="F388" t="str">
            <v>Second. Ens.Sces Ckry NV</v>
          </cell>
        </row>
        <row r="389">
          <cell r="B389" t="str">
            <v>D1AL</v>
          </cell>
          <cell r="C389" t="str">
            <v>DAAF/MEPU</v>
          </cell>
          <cell r="E389" t="str">
            <v>D1AL</v>
          </cell>
          <cell r="F389" t="str">
            <v>Prim. Ens.Sces Intérieur NV</v>
          </cell>
        </row>
        <row r="390">
          <cell r="B390" t="str">
            <v>D1AM</v>
          </cell>
          <cell r="C390" t="str">
            <v>DAAF/MEPU</v>
          </cell>
          <cell r="E390" t="str">
            <v>D1AM</v>
          </cell>
          <cell r="F390" t="str">
            <v>Second. Ens.Sces Intérieur NV</v>
          </cell>
        </row>
        <row r="391">
          <cell r="B391" t="str">
            <v>D1B</v>
          </cell>
          <cell r="C391" t="str">
            <v>CN/PSE</v>
          </cell>
          <cell r="E391" t="str">
            <v>D1B</v>
          </cell>
          <cell r="F391" t="str">
            <v>EPU Non affectés sur projets</v>
          </cell>
        </row>
        <row r="392">
          <cell r="B392" t="str">
            <v>D1BA</v>
          </cell>
          <cell r="C392" t="str">
            <v>AFD</v>
          </cell>
          <cell r="E392" t="str">
            <v>D1BA</v>
          </cell>
          <cell r="F392" t="str">
            <v xml:space="preserve">Non affectés sur projet PEPTG </v>
          </cell>
        </row>
        <row r="393">
          <cell r="B393" t="str">
            <v>D1BB</v>
          </cell>
          <cell r="C393" t="str">
            <v>SNIES</v>
          </cell>
          <cell r="E393" t="str">
            <v>D1BB</v>
          </cell>
          <cell r="F393" t="str">
            <v>Non affectés sur projet BAD EDUCATION IV</v>
          </cell>
        </row>
        <row r="394">
          <cell r="B394" t="str">
            <v>D1BC</v>
          </cell>
          <cell r="C394" t="str">
            <v>SNIES</v>
          </cell>
          <cell r="E394" t="str">
            <v>D1BC</v>
          </cell>
          <cell r="F394" t="str">
            <v>Non affectés sur projet FKDEA</v>
          </cell>
        </row>
        <row r="395">
          <cell r="B395" t="str">
            <v>D1BD</v>
          </cell>
          <cell r="C395" t="str">
            <v>SNIES</v>
          </cell>
          <cell r="E395" t="str">
            <v>D1BD</v>
          </cell>
          <cell r="F395" t="str">
            <v>Non affectés sur projet FSD</v>
          </cell>
        </row>
        <row r="396">
          <cell r="B396" t="str">
            <v>D2A</v>
          </cell>
          <cell r="C396" t="str">
            <v>DAAF/METFP</v>
          </cell>
          <cell r="E396" t="str">
            <v>D2A</v>
          </cell>
          <cell r="F396" t="str">
            <v>ETFP Non ventilés</v>
          </cell>
        </row>
        <row r="397">
          <cell r="B397" t="str">
            <v>D2AA</v>
          </cell>
          <cell r="C397" t="str">
            <v>DAAF/METFP</v>
          </cell>
          <cell r="E397" t="str">
            <v>D2AA</v>
          </cell>
          <cell r="F397" t="str">
            <v>Ensemble services</v>
          </cell>
        </row>
        <row r="398">
          <cell r="B398" t="str">
            <v>D2AB</v>
          </cell>
          <cell r="C398" t="str">
            <v>DAAF/METFP</v>
          </cell>
          <cell r="E398" t="str">
            <v>D2AB</v>
          </cell>
          <cell r="F398" t="str">
            <v>Services centraux</v>
          </cell>
        </row>
        <row r="399">
          <cell r="B399" t="str">
            <v>D2AC</v>
          </cell>
          <cell r="C399" t="str">
            <v>DAAF/METFP</v>
          </cell>
          <cell r="E399" t="str">
            <v>D2AC</v>
          </cell>
          <cell r="F399" t="str">
            <v>Services déconcentrés Conakry</v>
          </cell>
        </row>
        <row r="400">
          <cell r="B400" t="str">
            <v>D2AD</v>
          </cell>
          <cell r="C400" t="str">
            <v>DAAF/METFP</v>
          </cell>
          <cell r="E400" t="str">
            <v>D2AD</v>
          </cell>
          <cell r="F400" t="str">
            <v>Services déconcentrés Intérieur</v>
          </cell>
        </row>
        <row r="401">
          <cell r="B401" t="str">
            <v>D2AE</v>
          </cell>
          <cell r="C401" t="str">
            <v>DAAF/METFP</v>
          </cell>
          <cell r="E401" t="str">
            <v>D2AE</v>
          </cell>
          <cell r="F401" t="str">
            <v>Autres sces centraux</v>
          </cell>
        </row>
        <row r="402">
          <cell r="B402" t="str">
            <v>D2AF</v>
          </cell>
          <cell r="C402" t="str">
            <v>DAAF/METFP</v>
          </cell>
          <cell r="E402" t="str">
            <v>D2AF</v>
          </cell>
          <cell r="F402" t="str">
            <v>Autres sces déc. Conakry</v>
          </cell>
        </row>
        <row r="403">
          <cell r="B403" t="str">
            <v>D2AG</v>
          </cell>
          <cell r="C403" t="str">
            <v>DAAF/METFP</v>
          </cell>
          <cell r="E403" t="str">
            <v>D2AG</v>
          </cell>
          <cell r="F403" t="str">
            <v>Autres sces déc. Intérieur</v>
          </cell>
        </row>
        <row r="404">
          <cell r="B404" t="str">
            <v>D2B</v>
          </cell>
          <cell r="C404" t="str">
            <v>CN/PSE</v>
          </cell>
          <cell r="E404" t="str">
            <v>D2B</v>
          </cell>
          <cell r="F404" t="str">
            <v>ETFP Non affectés sur projets</v>
          </cell>
        </row>
        <row r="405">
          <cell r="B405" t="str">
            <v>D2BA</v>
          </cell>
          <cell r="C405" t="str">
            <v>DAAF/METFP</v>
          </cell>
          <cell r="E405" t="str">
            <v>D2BA</v>
          </cell>
        </row>
        <row r="406">
          <cell r="B406" t="str">
            <v>D2BB</v>
          </cell>
          <cell r="C406" t="str">
            <v>DAAF/METFP</v>
          </cell>
          <cell r="E406" t="str">
            <v>D2BB</v>
          </cell>
        </row>
        <row r="407">
          <cell r="B407" t="str">
            <v>D2BC</v>
          </cell>
          <cell r="C407" t="str">
            <v>DAAF/METFP</v>
          </cell>
          <cell r="E407" t="str">
            <v>D2BC</v>
          </cell>
        </row>
        <row r="408">
          <cell r="B408" t="str">
            <v>D2BD</v>
          </cell>
          <cell r="C408" t="str">
            <v>DAAF/METFP</v>
          </cell>
          <cell r="E408" t="str">
            <v>D2BD</v>
          </cell>
        </row>
        <row r="409">
          <cell r="B409" t="str">
            <v>D3A</v>
          </cell>
          <cell r="C409" t="str">
            <v>DAAF/MESRS</v>
          </cell>
          <cell r="E409" t="str">
            <v>D3A</v>
          </cell>
          <cell r="F409" t="str">
            <v>ESRS Non ventilés</v>
          </cell>
        </row>
        <row r="410">
          <cell r="B410" t="str">
            <v>D3AA</v>
          </cell>
          <cell r="C410" t="str">
            <v>DAAF/MESRS</v>
          </cell>
          <cell r="E410" t="str">
            <v>D3AA</v>
          </cell>
          <cell r="F410" t="str">
            <v>Ensemble services</v>
          </cell>
        </row>
        <row r="411">
          <cell r="B411" t="str">
            <v>D3AB</v>
          </cell>
          <cell r="C411" t="str">
            <v>DAAF/MESRS</v>
          </cell>
          <cell r="E411" t="str">
            <v>D3AB</v>
          </cell>
          <cell r="F411" t="str">
            <v>Services centraux</v>
          </cell>
        </row>
        <row r="412">
          <cell r="B412" t="str">
            <v>D3AC</v>
          </cell>
          <cell r="C412" t="str">
            <v>DAAF/MESRS</v>
          </cell>
          <cell r="E412" t="str">
            <v>D3AC</v>
          </cell>
          <cell r="F412" t="str">
            <v>Services déconcentrés Conakry</v>
          </cell>
        </row>
        <row r="413">
          <cell r="B413" t="str">
            <v>D3AD</v>
          </cell>
          <cell r="C413" t="str">
            <v>DAAF/MESRS</v>
          </cell>
          <cell r="E413" t="str">
            <v>D3AD</v>
          </cell>
          <cell r="F413" t="str">
            <v>Services déconcentrés Intérieur</v>
          </cell>
        </row>
        <row r="414">
          <cell r="B414" t="str">
            <v>D3B</v>
          </cell>
          <cell r="C414" t="str">
            <v>CN/PSE</v>
          </cell>
          <cell r="E414" t="str">
            <v>D3B</v>
          </cell>
          <cell r="F414" t="str">
            <v>ESRS Non affectés sur projets</v>
          </cell>
        </row>
        <row r="415">
          <cell r="B415" t="str">
            <v>D3BA</v>
          </cell>
          <cell r="C415" t="str">
            <v>DAAF/MESRS</v>
          </cell>
          <cell r="E415" t="str">
            <v>D3BA</v>
          </cell>
        </row>
        <row r="416">
          <cell r="B416" t="str">
            <v>D3BB</v>
          </cell>
          <cell r="C416" t="str">
            <v>DAAF/MESRS</v>
          </cell>
          <cell r="E416" t="str">
            <v>D3BB</v>
          </cell>
        </row>
        <row r="417">
          <cell r="B417" t="str">
            <v>D3BC</v>
          </cell>
          <cell r="C417" t="str">
            <v>DAAF/MESRS</v>
          </cell>
          <cell r="E417" t="str">
            <v>D3BC</v>
          </cell>
        </row>
        <row r="418">
          <cell r="B418" t="str">
            <v>D3BD</v>
          </cell>
          <cell r="C418" t="str">
            <v>DAAF/MESRS</v>
          </cell>
          <cell r="E418" t="str">
            <v>D3BD</v>
          </cell>
        </row>
      </sheetData>
      <sheetData sheetId="14" refreshError="1"/>
      <sheetData sheetId="1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tuity Regional staff"/>
      <sheetName val="Gratuity Kenyan staff"/>
      <sheetName val="Gratuity Kenyan staff (2)"/>
      <sheetName val="Gratuity 1999"/>
      <sheetName val="SUDBASE"/>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Kenya and Ethiopia summary"/>
      <sheetName val="IRC SUMMARY"/>
      <sheetName val="Look up for area recharge rate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_Notes"/>
      <sheetName val="Rates"/>
      <sheetName val="Program Detail"/>
      <sheetName val="Mayom CHD_Personnel"/>
      <sheetName val="Mayom CHD_Office_Support"/>
      <sheetName val="Mayom CHD_Office_Equipment"/>
      <sheetName val="Office_Rehab"/>
      <sheetName val="County_Travel"/>
      <sheetName val="Facilities_Ops"/>
      <sheetName val="Drugs 1"/>
      <sheetName val="Medical_Supplies"/>
      <sheetName val="Medical_Equipment"/>
      <sheetName val="Facilities_Rehab"/>
      <sheetName val="Training"/>
      <sheetName val="Monitoring_Visits"/>
      <sheetName val="External Evaluation &amp; Audit"/>
      <sheetName val="Community_Mob"/>
      <sheetName val="SP_Support"/>
      <sheetName val="Shared cost calculation"/>
      <sheetName val="Expert Fringe Benefits"/>
    </sheetNames>
    <sheetDataSet>
      <sheetData sheetId="0" refreshError="1"/>
      <sheetData sheetId="1" refreshError="1">
        <row r="2">
          <cell r="B2" t="str">
            <v>SSP</v>
          </cell>
        </row>
        <row r="3">
          <cell r="B3" t="str">
            <v>USD</v>
          </cell>
        </row>
        <row r="4">
          <cell r="B4" t="str">
            <v>KES</v>
          </cell>
        </row>
        <row r="5">
          <cell r="B5" t="str">
            <v>UGX</v>
          </cell>
        </row>
        <row r="6">
          <cell r="B6" t="str">
            <v>CHF</v>
          </cell>
        </row>
        <row r="7">
          <cell r="B7" t="str">
            <v>JPY</v>
          </cell>
        </row>
        <row r="8">
          <cell r="B8" t="str">
            <v>EUR</v>
          </cell>
        </row>
        <row r="9">
          <cell r="B9" t="str">
            <v>GBP</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Sheet 1"/>
      <sheetName val="Definitions"/>
      <sheetName val="Project Table"/>
    </sheetNames>
    <sheetDataSet>
      <sheetData sheetId="0" refreshError="1"/>
      <sheetData sheetId="1">
        <row r="9">
          <cell r="B9" t="str">
            <v>Yes</v>
          </cell>
          <cell r="D9" t="str">
            <v>Please choose one from list</v>
          </cell>
          <cell r="M9" t="str">
            <v>Please choose one from list</v>
          </cell>
          <cell r="Q9" t="str">
            <v>January</v>
          </cell>
          <cell r="T9">
            <v>2000</v>
          </cell>
          <cell r="AK9">
            <v>0</v>
          </cell>
          <cell r="AM9" t="str">
            <v xml:space="preserve">   </v>
          </cell>
        </row>
        <row r="10">
          <cell r="B10" t="str">
            <v>No</v>
          </cell>
          <cell r="D10" t="str">
            <v>Unspecified</v>
          </cell>
          <cell r="M10" t="str">
            <v>Humanitarian/Early Recovery</v>
          </cell>
          <cell r="Q10" t="str">
            <v>February</v>
          </cell>
          <cell r="T10">
            <v>2001</v>
          </cell>
          <cell r="AK10">
            <v>0.05</v>
          </cell>
          <cell r="AM10" t="str">
            <v>A_BI_1</v>
          </cell>
        </row>
        <row r="11">
          <cell r="D11" t="str">
            <v>AAH-I</v>
          </cell>
          <cell r="M11" t="str">
            <v>Recovery and Development</v>
          </cell>
          <cell r="Q11" t="str">
            <v>March</v>
          </cell>
          <cell r="T11">
            <v>2002</v>
          </cell>
          <cell r="AK11">
            <v>0.1</v>
          </cell>
          <cell r="AM11" t="str">
            <v>A_BI_2</v>
          </cell>
        </row>
        <row r="12">
          <cell r="D12" t="str">
            <v>AAR</v>
          </cell>
          <cell r="Q12" t="str">
            <v>April</v>
          </cell>
          <cell r="T12">
            <v>2003</v>
          </cell>
          <cell r="AK12">
            <v>0.15</v>
          </cell>
          <cell r="AM12" t="str">
            <v>A_BI_3</v>
          </cell>
        </row>
        <row r="13">
          <cell r="D13" t="str">
            <v>ABRAR</v>
          </cell>
          <cell r="Q13" t="str">
            <v>May</v>
          </cell>
          <cell r="T13">
            <v>2004</v>
          </cell>
          <cell r="AK13">
            <v>0.2</v>
          </cell>
          <cell r="AM13" t="str">
            <v>A_BI_4</v>
          </cell>
        </row>
        <row r="14">
          <cell r="D14" t="str">
            <v>ACAD</v>
          </cell>
          <cell r="Q14" t="str">
            <v>June</v>
          </cell>
          <cell r="T14">
            <v>2005</v>
          </cell>
          <cell r="AK14">
            <v>0.25</v>
          </cell>
          <cell r="AM14" t="str">
            <v>A_BI_5</v>
          </cell>
        </row>
        <row r="15">
          <cell r="D15" t="str">
            <v>ACF</v>
          </cell>
          <cell r="Q15" t="str">
            <v>July</v>
          </cell>
          <cell r="T15">
            <v>2006</v>
          </cell>
          <cell r="AK15">
            <v>0.3</v>
          </cell>
          <cell r="AM15" t="str">
            <v>A_BI_6</v>
          </cell>
        </row>
        <row r="16">
          <cell r="D16" t="str">
            <v>ACF-USA</v>
          </cell>
          <cell r="Q16" t="str">
            <v>August</v>
          </cell>
          <cell r="T16">
            <v>2007</v>
          </cell>
          <cell r="AK16">
            <v>0.35</v>
          </cell>
          <cell r="AM16" t="str">
            <v>A_CCS_1</v>
          </cell>
        </row>
        <row r="17">
          <cell r="D17" t="str">
            <v>ACHA</v>
          </cell>
          <cell r="Q17" t="str">
            <v>September</v>
          </cell>
          <cell r="T17">
            <v>2008</v>
          </cell>
          <cell r="AK17">
            <v>0.4</v>
          </cell>
          <cell r="AM17" t="str">
            <v>A_CCS_2</v>
          </cell>
        </row>
        <row r="18">
          <cell r="D18" t="str">
            <v>ACTED</v>
          </cell>
          <cell r="Q18" t="str">
            <v>October</v>
          </cell>
          <cell r="T18">
            <v>2009</v>
          </cell>
          <cell r="AK18">
            <v>0.45</v>
          </cell>
          <cell r="AM18" t="str">
            <v>A_CCS_3</v>
          </cell>
        </row>
        <row r="19">
          <cell r="D19" t="str">
            <v>ADEO</v>
          </cell>
          <cell r="Q19" t="str">
            <v>November</v>
          </cell>
          <cell r="T19">
            <v>2010</v>
          </cell>
          <cell r="AK19">
            <v>0.5</v>
          </cell>
          <cell r="AM19" t="str">
            <v>A_CCS_4</v>
          </cell>
        </row>
        <row r="20">
          <cell r="D20" t="str">
            <v>ADRA</v>
          </cell>
          <cell r="Q20" t="str">
            <v>December</v>
          </cell>
          <cell r="T20">
            <v>2011</v>
          </cell>
          <cell r="AK20">
            <v>0.55000000000000004</v>
          </cell>
          <cell r="AM20" t="str">
            <v>A_CCS_5</v>
          </cell>
        </row>
        <row r="21">
          <cell r="D21" t="str">
            <v>AET</v>
          </cell>
          <cell r="AK21">
            <v>0.6</v>
          </cell>
          <cell r="AM21" t="str">
            <v>A_CCS_6</v>
          </cell>
        </row>
        <row r="22">
          <cell r="D22" t="str">
            <v>African Union</v>
          </cell>
          <cell r="AK22">
            <v>0.65</v>
          </cell>
          <cell r="AM22" t="str">
            <v>A_DDR_1</v>
          </cell>
        </row>
        <row r="23">
          <cell r="D23" t="str">
            <v>ALISEI</v>
          </cell>
          <cell r="AK23">
            <v>0.7</v>
          </cell>
          <cell r="AM23" t="str">
            <v>A_DDR_2</v>
          </cell>
        </row>
        <row r="24">
          <cell r="D24" t="str">
            <v>AMDA</v>
          </cell>
          <cell r="AK24">
            <v>0.75</v>
          </cell>
          <cell r="AM24" t="str">
            <v>A_DDR_3</v>
          </cell>
        </row>
        <row r="25">
          <cell r="D25" t="str">
            <v>AMI</v>
          </cell>
          <cell r="AK25">
            <v>0.8</v>
          </cell>
          <cell r="AM25" t="str">
            <v>A_DDR_4</v>
          </cell>
        </row>
        <row r="26">
          <cell r="D26" t="str">
            <v>AMREF</v>
          </cell>
          <cell r="AK26">
            <v>0.85</v>
          </cell>
          <cell r="AM26" t="str">
            <v>A_DDR_5</v>
          </cell>
        </row>
        <row r="27">
          <cell r="D27" t="str">
            <v>AMURT</v>
          </cell>
          <cell r="AK27">
            <v>0.9</v>
          </cell>
          <cell r="AM27" t="str">
            <v>A_DDR_6</v>
          </cell>
        </row>
        <row r="28">
          <cell r="D28" t="str">
            <v>ARC</v>
          </cell>
          <cell r="AK28">
            <v>0.95</v>
          </cell>
          <cell r="AM28" t="str">
            <v>A_E_1</v>
          </cell>
        </row>
        <row r="29">
          <cell r="D29" t="str">
            <v>AREP</v>
          </cell>
          <cell r="AK29">
            <v>1</v>
          </cell>
          <cell r="AM29" t="str">
            <v>A_E_2</v>
          </cell>
        </row>
        <row r="30">
          <cell r="D30" t="str">
            <v>AVSI</v>
          </cell>
          <cell r="M30" t="str">
            <v>Please choose one from list</v>
          </cell>
          <cell r="AM30" t="str">
            <v>A_E_3</v>
          </cell>
        </row>
        <row r="31">
          <cell r="D31" t="str">
            <v>Bilateral/direct</v>
          </cell>
          <cell r="M31" t="str">
            <v>Humanitarian</v>
          </cell>
          <cell r="AM31" t="str">
            <v>A_E_4</v>
          </cell>
        </row>
        <row r="32">
          <cell r="D32" t="str">
            <v>CA</v>
          </cell>
          <cell r="M32" t="str">
            <v>Early Recovery</v>
          </cell>
          <cell r="AM32" t="str">
            <v>A_E_5</v>
          </cell>
        </row>
        <row r="33">
          <cell r="D33" t="str">
            <v>CAFOD</v>
          </cell>
          <cell r="AM33" t="str">
            <v>A_E_6</v>
          </cell>
        </row>
        <row r="34">
          <cell r="D34" t="str">
            <v>CAM</v>
          </cell>
          <cell r="AM34" t="str">
            <v>A_FSL_1</v>
          </cell>
        </row>
        <row r="35">
          <cell r="D35" t="str">
            <v>CAMEO</v>
          </cell>
          <cell r="AM35" t="str">
            <v>A_FSL_2</v>
          </cell>
        </row>
        <row r="36">
          <cell r="D36" t="str">
            <v>CARE</v>
          </cell>
          <cell r="AM36" t="str">
            <v>A_FSL_3</v>
          </cell>
        </row>
        <row r="37">
          <cell r="D37" t="str">
            <v>CARITAS</v>
          </cell>
          <cell r="AM37" t="str">
            <v>A_FSL_4</v>
          </cell>
        </row>
        <row r="38">
          <cell r="D38" t="str">
            <v>Caritas Luxembourg</v>
          </cell>
          <cell r="AM38" t="str">
            <v>A_FSL_5</v>
          </cell>
        </row>
        <row r="39">
          <cell r="D39" t="str">
            <v>CCM</v>
          </cell>
          <cell r="AM39" t="str">
            <v>A_FSL_6</v>
          </cell>
        </row>
        <row r="40">
          <cell r="D40" t="str">
            <v>CCM</v>
          </cell>
          <cell r="AM40" t="str">
            <v>A_GRL_1</v>
          </cell>
        </row>
        <row r="41">
          <cell r="D41" t="str">
            <v>CEAS</v>
          </cell>
          <cell r="AM41" t="str">
            <v>A_GRL_2</v>
          </cell>
        </row>
        <row r="42">
          <cell r="D42" t="str">
            <v>CESVI</v>
          </cell>
          <cell r="AM42" t="str">
            <v>A_GRL_3</v>
          </cell>
        </row>
        <row r="43">
          <cell r="D43" t="str">
            <v>CHAS</v>
          </cell>
          <cell r="AM43" t="str">
            <v>A_GRL_4</v>
          </cell>
        </row>
        <row r="44">
          <cell r="D44" t="str">
            <v>CHF International</v>
          </cell>
          <cell r="AM44" t="str">
            <v>A_GRL_5</v>
          </cell>
        </row>
        <row r="45">
          <cell r="D45" t="str">
            <v>Christian Aid</v>
          </cell>
          <cell r="AM45" t="str">
            <v>A_GRL_6</v>
          </cell>
        </row>
        <row r="46">
          <cell r="D46" t="str">
            <v>CIJ</v>
          </cell>
          <cell r="AM46" t="str">
            <v>A_HN_1</v>
          </cell>
        </row>
        <row r="47">
          <cell r="D47" t="str">
            <v>CMA</v>
          </cell>
          <cell r="AM47" t="str">
            <v>A_HN_2</v>
          </cell>
        </row>
        <row r="48">
          <cell r="D48" t="str">
            <v>Concern</v>
          </cell>
          <cell r="AM48" t="str">
            <v>A_HN_3</v>
          </cell>
        </row>
        <row r="49">
          <cell r="D49" t="str">
            <v>COOF</v>
          </cell>
          <cell r="AM49" t="str">
            <v>A_HN_4</v>
          </cell>
        </row>
        <row r="50">
          <cell r="D50" t="str">
            <v>COOPI</v>
          </cell>
          <cell r="AM50" t="str">
            <v>A_HN_5</v>
          </cell>
        </row>
        <row r="51">
          <cell r="D51" t="str">
            <v>CORDAID</v>
          </cell>
          <cell r="AM51" t="str">
            <v>A_HN_6</v>
          </cell>
        </row>
        <row r="52">
          <cell r="D52" t="str">
            <v>COSV</v>
          </cell>
          <cell r="AM52" t="str">
            <v>A_MA_1</v>
          </cell>
        </row>
        <row r="53">
          <cell r="D53" t="str">
            <v>CRE</v>
          </cell>
          <cell r="AM53" t="str">
            <v>A_MA_2</v>
          </cell>
        </row>
        <row r="54">
          <cell r="D54" t="str">
            <v>CRS</v>
          </cell>
          <cell r="AM54" t="str">
            <v>A_MA_3</v>
          </cell>
        </row>
        <row r="55">
          <cell r="D55" t="str">
            <v>CWS</v>
          </cell>
          <cell r="AM55" t="str">
            <v>A_MA_4</v>
          </cell>
        </row>
        <row r="56">
          <cell r="D56" t="str">
            <v>Danchurchaid</v>
          </cell>
          <cell r="AM56" t="str">
            <v>A_MA_5</v>
          </cell>
        </row>
        <row r="57">
          <cell r="D57" t="str">
            <v>DDG</v>
          </cell>
          <cell r="AM57" t="str">
            <v>A_MA_6</v>
          </cell>
        </row>
        <row r="58">
          <cell r="D58" t="str">
            <v>DEA</v>
          </cell>
          <cell r="AM58" t="str">
            <v>A_NS_1</v>
          </cell>
        </row>
        <row r="59">
          <cell r="D59" t="str">
            <v>DEMA</v>
          </cell>
          <cell r="AM59" t="str">
            <v>A_NS_2</v>
          </cell>
        </row>
        <row r="60">
          <cell r="D60" t="str">
            <v>Diocese of Rumbek</v>
          </cell>
          <cell r="AM60" t="str">
            <v>A_NS_3</v>
          </cell>
        </row>
        <row r="61">
          <cell r="D61" t="str">
            <v>DRC</v>
          </cell>
          <cell r="AM61" t="str">
            <v>A_NS_4</v>
          </cell>
        </row>
        <row r="62">
          <cell r="D62" t="str">
            <v>EAI</v>
          </cell>
          <cell r="AM62" t="str">
            <v>A_NS_5</v>
          </cell>
        </row>
        <row r="63">
          <cell r="D63" t="str">
            <v>El Obeid</v>
          </cell>
          <cell r="AM63" t="str">
            <v>A_NS_6</v>
          </cell>
        </row>
        <row r="64">
          <cell r="D64" t="str">
            <v>EM-DH</v>
          </cell>
          <cell r="AM64" t="str">
            <v>A_PHR_1</v>
          </cell>
        </row>
        <row r="65">
          <cell r="D65" t="str">
            <v>EMERGENCY</v>
          </cell>
          <cell r="AM65" t="str">
            <v>A_PHR_2</v>
          </cell>
        </row>
        <row r="66">
          <cell r="D66" t="str">
            <v>FAO</v>
          </cell>
          <cell r="AM66" t="str">
            <v>A_PHR_3</v>
          </cell>
        </row>
        <row r="67">
          <cell r="D67" t="str">
            <v>FAR</v>
          </cell>
          <cell r="AM67" t="str">
            <v>A_PHR_4</v>
          </cell>
        </row>
        <row r="68">
          <cell r="D68" t="str">
            <v>Farm Africa</v>
          </cell>
          <cell r="AM68" t="str">
            <v>A_PHR_5</v>
          </cell>
        </row>
        <row r="69">
          <cell r="D69" t="str">
            <v>FPDO</v>
          </cell>
          <cell r="AM69" t="str">
            <v>A_PHR_6</v>
          </cell>
        </row>
        <row r="70">
          <cell r="D70" t="str">
            <v>FSD</v>
          </cell>
          <cell r="AM70" t="str">
            <v>A_RR_1</v>
          </cell>
        </row>
        <row r="71">
          <cell r="D71" t="str">
            <v>FUR</v>
          </cell>
          <cell r="AM71" t="str">
            <v>A_RR_2</v>
          </cell>
        </row>
        <row r="72">
          <cell r="D72" t="str">
            <v>German Agro Action</v>
          </cell>
          <cell r="AM72" t="str">
            <v>A_RR_3</v>
          </cell>
        </row>
        <row r="73">
          <cell r="D73" t="str">
            <v>German RC</v>
          </cell>
          <cell r="AM73" t="str">
            <v>A_RR_4</v>
          </cell>
        </row>
        <row r="74">
          <cell r="D74" t="str">
            <v>GESO</v>
          </cell>
          <cell r="AM74" t="str">
            <v>A_RR_5</v>
          </cell>
        </row>
        <row r="75">
          <cell r="D75" t="str">
            <v>GHF</v>
          </cell>
          <cell r="AM75" t="str">
            <v>A_RR_6</v>
          </cell>
        </row>
        <row r="76">
          <cell r="D76" t="str">
            <v>GOAL</v>
          </cell>
          <cell r="AM76" t="str">
            <v>A_WS_1</v>
          </cell>
        </row>
        <row r="77">
          <cell r="D77" t="str">
            <v>GRC</v>
          </cell>
          <cell r="AM77" t="str">
            <v>A_WS_2</v>
          </cell>
        </row>
        <row r="78">
          <cell r="D78" t="str">
            <v>GRDF</v>
          </cell>
          <cell r="AM78" t="str">
            <v>A_WS_3</v>
          </cell>
        </row>
        <row r="79">
          <cell r="D79" t="str">
            <v>GTZ</v>
          </cell>
          <cell r="AM79" t="str">
            <v>A_WS_4</v>
          </cell>
        </row>
        <row r="80">
          <cell r="D80" t="str">
            <v>HAI</v>
          </cell>
          <cell r="AM80" t="str">
            <v>A_WS_5</v>
          </cell>
        </row>
        <row r="81">
          <cell r="D81" t="str">
            <v>HealthNet TPO</v>
          </cell>
          <cell r="AM81" t="str">
            <v>A_WS_6</v>
          </cell>
        </row>
        <row r="82">
          <cell r="D82" t="str">
            <v>HelpAge</v>
          </cell>
          <cell r="AM82" t="str">
            <v>BN_BI_1</v>
          </cell>
        </row>
        <row r="83">
          <cell r="D83" t="str">
            <v>HI</v>
          </cell>
          <cell r="AM83" t="str">
            <v>BN_BI_2</v>
          </cell>
        </row>
        <row r="84">
          <cell r="D84" t="str">
            <v>Humedica</v>
          </cell>
          <cell r="AM84" t="str">
            <v>BN_BI_3</v>
          </cell>
        </row>
        <row r="85">
          <cell r="D85" t="str">
            <v>IA Sweden</v>
          </cell>
          <cell r="AM85" t="str">
            <v>BN_BI_4</v>
          </cell>
        </row>
        <row r="86">
          <cell r="D86" t="str">
            <v>IARA</v>
          </cell>
          <cell r="AM86" t="str">
            <v>BN_BI_5</v>
          </cell>
        </row>
        <row r="87">
          <cell r="D87" t="str">
            <v>IAS Denmark</v>
          </cell>
          <cell r="AM87" t="str">
            <v>BN_BI_6</v>
          </cell>
        </row>
        <row r="88">
          <cell r="D88" t="str">
            <v>IBRD</v>
          </cell>
          <cell r="AM88" t="str">
            <v>BN_CCS_1</v>
          </cell>
        </row>
        <row r="89">
          <cell r="D89" t="str">
            <v>ICRC</v>
          </cell>
          <cell r="AM89" t="str">
            <v>BN_CCS_2</v>
          </cell>
        </row>
        <row r="90">
          <cell r="D90" t="str">
            <v>IFRC</v>
          </cell>
          <cell r="AM90" t="str">
            <v>BN_CCS_3</v>
          </cell>
        </row>
        <row r="91">
          <cell r="D91" t="str">
            <v>ILO</v>
          </cell>
          <cell r="AM91" t="str">
            <v>BN_CCS_4</v>
          </cell>
        </row>
        <row r="92">
          <cell r="D92" t="str">
            <v>IMC</v>
          </cell>
          <cell r="AM92" t="str">
            <v>BN_CCS_5</v>
          </cell>
        </row>
        <row r="93">
          <cell r="D93" t="str">
            <v>Impact on Health</v>
          </cell>
          <cell r="AM93" t="str">
            <v>BN_CCS_6</v>
          </cell>
        </row>
        <row r="94">
          <cell r="D94" t="str">
            <v>INTERSOS</v>
          </cell>
          <cell r="AM94" t="str">
            <v>BN_DDR_1</v>
          </cell>
        </row>
        <row r="95">
          <cell r="D95" t="str">
            <v>IOM</v>
          </cell>
          <cell r="AM95" t="str">
            <v>BN_DDR_2</v>
          </cell>
        </row>
        <row r="96">
          <cell r="D96" t="str">
            <v>IRC</v>
          </cell>
          <cell r="AM96" t="str">
            <v>BN_DDR_3</v>
          </cell>
        </row>
        <row r="97">
          <cell r="D97" t="str">
            <v>IRIN</v>
          </cell>
          <cell r="AM97" t="str">
            <v>BN_DDR_4</v>
          </cell>
        </row>
        <row r="98">
          <cell r="D98" t="str">
            <v>Islamic RW</v>
          </cell>
          <cell r="AM98" t="str">
            <v>BN_DDR_5</v>
          </cell>
        </row>
        <row r="99">
          <cell r="D99" t="str">
            <v>ITDG</v>
          </cell>
          <cell r="AM99" t="str">
            <v>BN_DDR_6</v>
          </cell>
        </row>
        <row r="100">
          <cell r="D100" t="str">
            <v>JASMAR</v>
          </cell>
          <cell r="AM100" t="str">
            <v>BN_E_1</v>
          </cell>
        </row>
        <row r="101">
          <cell r="D101" t="str">
            <v>Johanniter</v>
          </cell>
          <cell r="AM101" t="str">
            <v>BN_E_2</v>
          </cell>
        </row>
        <row r="102">
          <cell r="D102" t="str">
            <v>JRS</v>
          </cell>
          <cell r="AM102" t="str">
            <v>BN_E_3</v>
          </cell>
        </row>
        <row r="103">
          <cell r="D103" t="str">
            <v>Julikei</v>
          </cell>
          <cell r="AM103" t="str">
            <v>BN_E_4</v>
          </cell>
        </row>
        <row r="104">
          <cell r="D104" t="str">
            <v>KPHF</v>
          </cell>
          <cell r="AM104" t="str">
            <v>BN_E_5</v>
          </cell>
        </row>
        <row r="105">
          <cell r="D105" t="str">
            <v>LMA</v>
          </cell>
          <cell r="AM105" t="str">
            <v>BN_E_6</v>
          </cell>
        </row>
        <row r="106">
          <cell r="D106" t="str">
            <v>MAG</v>
          </cell>
          <cell r="AM106" t="str">
            <v>BN_FSL_1</v>
          </cell>
        </row>
        <row r="107">
          <cell r="D107" t="str">
            <v>Malaria Consortium</v>
          </cell>
          <cell r="AM107" t="str">
            <v>BN_FSL_2</v>
          </cell>
        </row>
        <row r="108">
          <cell r="D108" t="str">
            <v>Malteser</v>
          </cell>
          <cell r="AM108" t="str">
            <v>BN_FSL_3</v>
          </cell>
        </row>
        <row r="109">
          <cell r="D109" t="str">
            <v>MDM</v>
          </cell>
          <cell r="AM109" t="str">
            <v>BN_FSL_4</v>
          </cell>
        </row>
        <row r="110">
          <cell r="D110" t="str">
            <v>Medair</v>
          </cell>
          <cell r="AM110" t="str">
            <v>BN_FSL_5</v>
          </cell>
        </row>
        <row r="111">
          <cell r="D111" t="str">
            <v>MERCY CORPS</v>
          </cell>
          <cell r="AM111" t="str">
            <v>BN_FSL_6</v>
          </cell>
        </row>
        <row r="112">
          <cell r="D112" t="str">
            <v>Merlin</v>
          </cell>
          <cell r="AM112" t="str">
            <v>BN_GRL_1</v>
          </cell>
        </row>
        <row r="113">
          <cell r="D113" t="str">
            <v>MONEC</v>
          </cell>
          <cell r="AM113" t="str">
            <v>BN_GRL_2</v>
          </cell>
        </row>
        <row r="114">
          <cell r="D114" t="str">
            <v>MPIL</v>
          </cell>
          <cell r="AM114" t="str">
            <v>BN_GRL_3</v>
          </cell>
        </row>
        <row r="115">
          <cell r="D115" t="str">
            <v>MSF</v>
          </cell>
          <cell r="AM115" t="str">
            <v>BN_GRL_4</v>
          </cell>
        </row>
        <row r="116">
          <cell r="D116" t="str">
            <v>MSF-B</v>
          </cell>
          <cell r="AM116" t="str">
            <v>BN_GRL_5</v>
          </cell>
        </row>
        <row r="117">
          <cell r="D117" t="str">
            <v>MSF-CH</v>
          </cell>
          <cell r="AM117" t="str">
            <v>BN_GRL_6</v>
          </cell>
        </row>
        <row r="118">
          <cell r="D118" t="str">
            <v>MSF-E</v>
          </cell>
          <cell r="AM118" t="str">
            <v>BN_HN_1</v>
          </cell>
        </row>
        <row r="119">
          <cell r="D119" t="str">
            <v>MSF-F</v>
          </cell>
          <cell r="AM119" t="str">
            <v>BN_HN_2</v>
          </cell>
        </row>
        <row r="120">
          <cell r="D120" t="str">
            <v>MSF-H</v>
          </cell>
          <cell r="AM120" t="str">
            <v>BN_HN_3</v>
          </cell>
        </row>
        <row r="121">
          <cell r="D121" t="str">
            <v>Muslim Aid</v>
          </cell>
          <cell r="AM121" t="str">
            <v>BN_HN_4</v>
          </cell>
        </row>
        <row r="122">
          <cell r="D122" t="str">
            <v>NCA</v>
          </cell>
          <cell r="AM122" t="str">
            <v>BN_HN_5</v>
          </cell>
        </row>
        <row r="123">
          <cell r="D123" t="str">
            <v>NDO</v>
          </cell>
          <cell r="AM123" t="str">
            <v>BN_HN_6</v>
          </cell>
        </row>
        <row r="124">
          <cell r="D124" t="str">
            <v>Nehemia</v>
          </cell>
          <cell r="AM124" t="str">
            <v>BN_MA_1</v>
          </cell>
        </row>
        <row r="125">
          <cell r="D125" t="str">
            <v>NESI Network</v>
          </cell>
          <cell r="AM125" t="str">
            <v>BN_MA_2</v>
          </cell>
        </row>
        <row r="126">
          <cell r="D126" t="str">
            <v>Nile Mission</v>
          </cell>
          <cell r="AM126" t="str">
            <v>BN_MA_3</v>
          </cell>
        </row>
        <row r="127">
          <cell r="D127" t="str">
            <v>NMAS</v>
          </cell>
          <cell r="AM127" t="str">
            <v>BN_MA_4</v>
          </cell>
        </row>
        <row r="128">
          <cell r="D128" t="str">
            <v>NPA</v>
          </cell>
          <cell r="AM128" t="str">
            <v>BN_MA_5</v>
          </cell>
        </row>
        <row r="129">
          <cell r="D129" t="str">
            <v>NRC</v>
          </cell>
          <cell r="AM129" t="str">
            <v>BN_MA_6</v>
          </cell>
        </row>
        <row r="130">
          <cell r="D130" t="str">
            <v>NYF</v>
          </cell>
          <cell r="AM130" t="str">
            <v>BN_NS_1</v>
          </cell>
        </row>
        <row r="131">
          <cell r="D131" t="str">
            <v>OCHA</v>
          </cell>
          <cell r="AM131" t="str">
            <v>BN_NS_2</v>
          </cell>
        </row>
        <row r="132">
          <cell r="D132" t="str">
            <v>Ockenden IS</v>
          </cell>
          <cell r="AM132" t="str">
            <v>BN_NS_3</v>
          </cell>
        </row>
        <row r="133">
          <cell r="D133" t="str">
            <v>OHCHR</v>
          </cell>
          <cell r="AM133" t="str">
            <v>BN_NS_4</v>
          </cell>
        </row>
        <row r="134">
          <cell r="D134" t="str">
            <v>OLSET</v>
          </cell>
          <cell r="AM134" t="str">
            <v>BN_NS_5</v>
          </cell>
        </row>
        <row r="135">
          <cell r="D135" t="str">
            <v>ORCHC</v>
          </cell>
          <cell r="AM135" t="str">
            <v>BN_NS_6</v>
          </cell>
        </row>
        <row r="136">
          <cell r="D136" t="str">
            <v>OSIL</v>
          </cell>
          <cell r="AM136" t="str">
            <v>BN_PHR_1</v>
          </cell>
        </row>
        <row r="137">
          <cell r="D137" t="str">
            <v>OVCI</v>
          </cell>
          <cell r="AM137" t="str">
            <v>BN_PHR_2</v>
          </cell>
        </row>
        <row r="138">
          <cell r="D138" t="str">
            <v>OXFAM GB</v>
          </cell>
          <cell r="AM138" t="str">
            <v>BN_PHR_3</v>
          </cell>
        </row>
        <row r="139">
          <cell r="D139" t="str">
            <v>PACT</v>
          </cell>
          <cell r="AM139" t="str">
            <v>BN_PHR_4</v>
          </cell>
        </row>
        <row r="140">
          <cell r="D140" t="str">
            <v>PAI</v>
          </cell>
          <cell r="AM140" t="str">
            <v>BN_PHR_5</v>
          </cell>
        </row>
        <row r="141">
          <cell r="D141" t="str">
            <v>PANCARE</v>
          </cell>
          <cell r="AM141" t="str">
            <v>BN_PHR_6</v>
          </cell>
        </row>
        <row r="142">
          <cell r="D142" t="str">
            <v>Private Org's</v>
          </cell>
          <cell r="AM142" t="str">
            <v>BN_RR_1</v>
          </cell>
        </row>
        <row r="143">
          <cell r="D143" t="str">
            <v>PSF</v>
          </cell>
          <cell r="AM143" t="str">
            <v>BN_RR_2</v>
          </cell>
        </row>
        <row r="144">
          <cell r="D144" t="str">
            <v>PSF-CI</v>
          </cell>
          <cell r="AM144" t="str">
            <v>BN_RR_3</v>
          </cell>
        </row>
        <row r="145">
          <cell r="D145" t="str">
            <v>PSI</v>
          </cell>
          <cell r="AM145" t="str">
            <v>BN_RR_4</v>
          </cell>
        </row>
        <row r="146">
          <cell r="D146" t="str">
            <v>RC Denmark</v>
          </cell>
          <cell r="AM146" t="str">
            <v>BN_RR_5</v>
          </cell>
        </row>
        <row r="147">
          <cell r="D147" t="str">
            <v>RC-NL</v>
          </cell>
          <cell r="AM147" t="str">
            <v>BN_RR_6</v>
          </cell>
        </row>
        <row r="148">
          <cell r="D148" t="str">
            <v>RCO</v>
          </cell>
          <cell r="AM148" t="str">
            <v>BN_WS_1</v>
          </cell>
        </row>
        <row r="149">
          <cell r="D149" t="str">
            <v>RHF</v>
          </cell>
          <cell r="AM149" t="str">
            <v>BN_WS_2</v>
          </cell>
        </row>
        <row r="150">
          <cell r="D150" t="str">
            <v>RI</v>
          </cell>
          <cell r="AM150" t="str">
            <v>BN_WS_3</v>
          </cell>
        </row>
        <row r="151">
          <cell r="D151" t="str">
            <v>Right To Play</v>
          </cell>
          <cell r="AM151" t="str">
            <v>BN_WS_4</v>
          </cell>
        </row>
        <row r="152">
          <cell r="D152" t="str">
            <v>RPDP</v>
          </cell>
          <cell r="AM152" t="str">
            <v>BN_WS_5</v>
          </cell>
        </row>
        <row r="153">
          <cell r="D153" t="str">
            <v>RPDP-SS</v>
          </cell>
          <cell r="AM153" t="str">
            <v>BN_WS_6</v>
          </cell>
        </row>
        <row r="154">
          <cell r="D154" t="str">
            <v>SAC</v>
          </cell>
          <cell r="AM154" t="str">
            <v>D_BI_1</v>
          </cell>
        </row>
        <row r="155">
          <cell r="D155" t="str">
            <v>SAFORD</v>
          </cell>
          <cell r="AM155" t="str">
            <v>D_BI_2</v>
          </cell>
        </row>
        <row r="156">
          <cell r="D156" t="str">
            <v>SAHA</v>
          </cell>
          <cell r="AM156" t="str">
            <v>D_BI_3</v>
          </cell>
        </row>
        <row r="157">
          <cell r="D157" t="str">
            <v>Samaritan's Purse</v>
          </cell>
          <cell r="AM157" t="str">
            <v>D_BI_4</v>
          </cell>
        </row>
        <row r="158">
          <cell r="D158" t="str">
            <v>Save the Children</v>
          </cell>
          <cell r="AM158" t="str">
            <v>D_BI_5</v>
          </cell>
        </row>
        <row r="159">
          <cell r="D159" t="str">
            <v>SCC</v>
          </cell>
          <cell r="AM159" t="str">
            <v>D_BI_6</v>
          </cell>
        </row>
        <row r="160">
          <cell r="D160" t="str">
            <v>SCF/Sweden</v>
          </cell>
          <cell r="AM160" t="str">
            <v>D_CCS_1</v>
          </cell>
        </row>
        <row r="161">
          <cell r="D161" t="str">
            <v>SC-NL</v>
          </cell>
          <cell r="AM161" t="str">
            <v>D_CCS_2</v>
          </cell>
        </row>
        <row r="162">
          <cell r="D162" t="str">
            <v>SC-UK</v>
          </cell>
          <cell r="AM162" t="str">
            <v>D_CCS_3</v>
          </cell>
        </row>
        <row r="163">
          <cell r="D163" t="str">
            <v>SC-US</v>
          </cell>
          <cell r="AM163" t="str">
            <v>D_CCS_4</v>
          </cell>
        </row>
        <row r="164">
          <cell r="D164" t="str">
            <v>SDA_ADRA</v>
          </cell>
          <cell r="AM164" t="str">
            <v>D_CCS_5</v>
          </cell>
        </row>
        <row r="165">
          <cell r="D165" t="str">
            <v>SECS</v>
          </cell>
          <cell r="AM165" t="str">
            <v>D_CCS_6</v>
          </cell>
        </row>
        <row r="166">
          <cell r="D166" t="str">
            <v>SEM</v>
          </cell>
          <cell r="AM166" t="str">
            <v>D_DDR_1</v>
          </cell>
        </row>
        <row r="167">
          <cell r="D167" t="str">
            <v>SENAD</v>
          </cell>
          <cell r="AM167" t="str">
            <v>D_DDR_2</v>
          </cell>
        </row>
        <row r="168">
          <cell r="D168" t="str">
            <v>SIDO</v>
          </cell>
          <cell r="AM168" t="str">
            <v>D_DDR_3</v>
          </cell>
        </row>
        <row r="169">
          <cell r="D169" t="str">
            <v>Sign of Hope</v>
          </cell>
          <cell r="AM169" t="str">
            <v>D_DDR_4</v>
          </cell>
        </row>
        <row r="170">
          <cell r="D170" t="str">
            <v>SIMAS</v>
          </cell>
          <cell r="AM170" t="str">
            <v>D_DDR_5</v>
          </cell>
        </row>
        <row r="171">
          <cell r="D171" t="str">
            <v>Skills</v>
          </cell>
          <cell r="AM171" t="str">
            <v>D_DDR_6</v>
          </cell>
        </row>
        <row r="172">
          <cell r="D172" t="str">
            <v>Skills SS</v>
          </cell>
          <cell r="AM172" t="str">
            <v>D_E_1</v>
          </cell>
        </row>
        <row r="173">
          <cell r="D173" t="str">
            <v>Solidarites</v>
          </cell>
          <cell r="AM173" t="str">
            <v>D_E_2</v>
          </cell>
        </row>
        <row r="174">
          <cell r="D174" t="str">
            <v>SOLO</v>
          </cell>
          <cell r="AM174" t="str">
            <v>D_E_3</v>
          </cell>
        </row>
        <row r="175">
          <cell r="D175" t="str">
            <v>SRC</v>
          </cell>
          <cell r="AM175" t="str">
            <v>D_E_4</v>
          </cell>
        </row>
        <row r="176">
          <cell r="D176" t="str">
            <v>SRCS</v>
          </cell>
          <cell r="AM176" t="str">
            <v>D_E_5</v>
          </cell>
        </row>
        <row r="177">
          <cell r="D177" t="str">
            <v>SRSA</v>
          </cell>
          <cell r="AM177" t="str">
            <v>D_E_6</v>
          </cell>
        </row>
        <row r="178">
          <cell r="D178" t="str">
            <v>SSDO</v>
          </cell>
          <cell r="AM178" t="str">
            <v>D_FSL_1</v>
          </cell>
        </row>
        <row r="179">
          <cell r="D179" t="str">
            <v>SSF</v>
          </cell>
          <cell r="AM179" t="str">
            <v>D_FSL_2</v>
          </cell>
        </row>
        <row r="180">
          <cell r="D180" t="str">
            <v>SSLS</v>
          </cell>
          <cell r="AM180" t="str">
            <v>D_FSL_3</v>
          </cell>
        </row>
        <row r="181">
          <cell r="D181" t="str">
            <v>Stichting Vluchteling</v>
          </cell>
          <cell r="AM181" t="str">
            <v>D_FSL_4</v>
          </cell>
        </row>
        <row r="182">
          <cell r="D182" t="str">
            <v>SUDO</v>
          </cell>
          <cell r="AM182" t="str">
            <v>D_FSL_5</v>
          </cell>
        </row>
        <row r="183">
          <cell r="D183" t="str">
            <v>SUVAD</v>
          </cell>
          <cell r="AM183" t="str">
            <v>D_FSL_6</v>
          </cell>
        </row>
        <row r="184">
          <cell r="D184" t="str">
            <v>SYCP</v>
          </cell>
          <cell r="AM184" t="str">
            <v>D_GRL_1</v>
          </cell>
        </row>
        <row r="185">
          <cell r="D185" t="str">
            <v>Tearfund</v>
          </cell>
          <cell r="AM185" t="str">
            <v>D_GRL_2</v>
          </cell>
        </row>
        <row r="186">
          <cell r="D186" t="str">
            <v>Terre Des Hommes</v>
          </cell>
          <cell r="AM186" t="str">
            <v>D_GRL_3</v>
          </cell>
        </row>
        <row r="187">
          <cell r="D187" t="str">
            <v>THW</v>
          </cell>
          <cell r="AM187" t="str">
            <v>D_GRL_4</v>
          </cell>
        </row>
        <row r="188">
          <cell r="D188" t="str">
            <v>TOHD</v>
          </cell>
          <cell r="AM188" t="str">
            <v>D_GRL_5</v>
          </cell>
        </row>
        <row r="189">
          <cell r="D189" t="str">
            <v>Triangle</v>
          </cell>
          <cell r="AM189" t="str">
            <v>D_GRL_6</v>
          </cell>
        </row>
        <row r="190">
          <cell r="D190" t="str">
            <v>Trocaire</v>
          </cell>
          <cell r="AM190" t="str">
            <v>D_HN_1</v>
          </cell>
        </row>
        <row r="191">
          <cell r="D191" t="str">
            <v>Troicare</v>
          </cell>
          <cell r="AM191" t="str">
            <v>D_HN_2</v>
          </cell>
        </row>
        <row r="192">
          <cell r="D192" t="str">
            <v>UMCOR</v>
          </cell>
          <cell r="AM192" t="str">
            <v>D_HN_3</v>
          </cell>
        </row>
        <row r="193">
          <cell r="D193" t="str">
            <v>UNA</v>
          </cell>
          <cell r="AM193" t="str">
            <v>D_HN_4</v>
          </cell>
        </row>
        <row r="194">
          <cell r="D194" t="str">
            <v>UNAIDS</v>
          </cell>
          <cell r="AM194" t="str">
            <v>D_HN_5</v>
          </cell>
        </row>
        <row r="195">
          <cell r="D195" t="str">
            <v>UNAMIS</v>
          </cell>
          <cell r="AM195" t="str">
            <v>D_HN_6</v>
          </cell>
        </row>
        <row r="196">
          <cell r="D196" t="str">
            <v>UNDP</v>
          </cell>
          <cell r="AM196" t="str">
            <v>D_MA_1</v>
          </cell>
        </row>
        <row r="197">
          <cell r="D197" t="str">
            <v>UNDP (on behalf of OCHA)</v>
          </cell>
          <cell r="AM197" t="str">
            <v>D_MA_2</v>
          </cell>
        </row>
        <row r="198">
          <cell r="D198" t="str">
            <v>UNDP UNDSS</v>
          </cell>
          <cell r="AM198" t="str">
            <v>D_MA_3</v>
          </cell>
        </row>
        <row r="199">
          <cell r="D199" t="str">
            <v>UNDSS</v>
          </cell>
          <cell r="AM199" t="str">
            <v>D_MA_4</v>
          </cell>
        </row>
        <row r="200">
          <cell r="D200" t="str">
            <v>UNEP</v>
          </cell>
          <cell r="AM200" t="str">
            <v>D_MA_5</v>
          </cell>
        </row>
        <row r="201">
          <cell r="D201" t="str">
            <v>UNESCO</v>
          </cell>
          <cell r="AM201" t="str">
            <v>D_MA_6</v>
          </cell>
        </row>
        <row r="202">
          <cell r="D202" t="str">
            <v>UNFPA</v>
          </cell>
          <cell r="AM202" t="str">
            <v>D_NS_1</v>
          </cell>
        </row>
        <row r="203">
          <cell r="D203" t="str">
            <v>UN-HABITAT</v>
          </cell>
          <cell r="AM203" t="str">
            <v>D_NS_2</v>
          </cell>
        </row>
        <row r="204">
          <cell r="D204" t="str">
            <v>UNHCR</v>
          </cell>
          <cell r="AM204" t="str">
            <v>D_NS_3</v>
          </cell>
        </row>
        <row r="205">
          <cell r="D205" t="str">
            <v>UNICEF</v>
          </cell>
          <cell r="AM205" t="str">
            <v>D_NS_4</v>
          </cell>
        </row>
        <row r="206">
          <cell r="D206" t="str">
            <v>UNICEF - UNDP</v>
          </cell>
          <cell r="AM206" t="str">
            <v>D_NS_5</v>
          </cell>
        </row>
        <row r="207">
          <cell r="D207" t="str">
            <v>UNICEF North</v>
          </cell>
          <cell r="AM207" t="str">
            <v>D_NS_6</v>
          </cell>
        </row>
        <row r="208">
          <cell r="D208" t="str">
            <v>UNICEF South</v>
          </cell>
          <cell r="AM208" t="str">
            <v>D_PHR_1</v>
          </cell>
        </row>
        <row r="209">
          <cell r="D209" t="str">
            <v>UNICEF UNDSS</v>
          </cell>
          <cell r="AM209" t="str">
            <v>D_PHR_2</v>
          </cell>
        </row>
        <row r="210">
          <cell r="D210" t="str">
            <v>UNIDO</v>
          </cell>
          <cell r="AM210" t="str">
            <v>D_PHR_3</v>
          </cell>
        </row>
        <row r="211">
          <cell r="D211" t="str">
            <v>UNIFEM</v>
          </cell>
          <cell r="AM211" t="str">
            <v>D_PHR_4</v>
          </cell>
        </row>
        <row r="212">
          <cell r="D212" t="str">
            <v>University Of Blue Nile</v>
          </cell>
          <cell r="AM212" t="str">
            <v>D_PHR_5</v>
          </cell>
        </row>
        <row r="213">
          <cell r="D213" t="str">
            <v>UNMAS</v>
          </cell>
          <cell r="AM213" t="str">
            <v>D_PHR_6</v>
          </cell>
        </row>
        <row r="214">
          <cell r="D214" t="str">
            <v>UNOPS</v>
          </cell>
          <cell r="AM214" t="str">
            <v>D_RR_1</v>
          </cell>
        </row>
        <row r="215">
          <cell r="D215" t="str">
            <v>Vetwork</v>
          </cell>
          <cell r="AM215" t="str">
            <v>D_RR_2</v>
          </cell>
        </row>
        <row r="216">
          <cell r="D216" t="str">
            <v>VIS</v>
          </cell>
          <cell r="AM216" t="str">
            <v>D_RR_3</v>
          </cell>
        </row>
        <row r="217">
          <cell r="D217" t="str">
            <v>VSF</v>
          </cell>
          <cell r="AM217" t="str">
            <v>D_RR_4</v>
          </cell>
        </row>
        <row r="218">
          <cell r="D218" t="str">
            <v>VSF-B</v>
          </cell>
          <cell r="AM218" t="str">
            <v>D_RR_5</v>
          </cell>
        </row>
        <row r="219">
          <cell r="D219" t="str">
            <v>VSF-CH</v>
          </cell>
          <cell r="AM219" t="str">
            <v>D_RR_6</v>
          </cell>
        </row>
        <row r="220">
          <cell r="D220" t="str">
            <v>VSF-G</v>
          </cell>
          <cell r="AM220" t="str">
            <v>D_WS_1</v>
          </cell>
        </row>
        <row r="221">
          <cell r="D221" t="str">
            <v>Warchild</v>
          </cell>
          <cell r="AM221" t="str">
            <v>D_WS_2</v>
          </cell>
        </row>
        <row r="222">
          <cell r="D222" t="str">
            <v>WFP</v>
          </cell>
          <cell r="AM222" t="str">
            <v>D_WS_3</v>
          </cell>
        </row>
        <row r="223">
          <cell r="D223" t="str">
            <v>WFP (UNJLC)</v>
          </cell>
          <cell r="AM223" t="str">
            <v>D_WS_4</v>
          </cell>
        </row>
        <row r="224">
          <cell r="D224" t="str">
            <v>WHO</v>
          </cell>
          <cell r="AM224" t="str">
            <v>D_WS_5</v>
          </cell>
        </row>
        <row r="225">
          <cell r="D225" t="str">
            <v>Windle Trust</v>
          </cell>
          <cell r="AM225" t="str">
            <v>D_WS_6</v>
          </cell>
        </row>
        <row r="226">
          <cell r="D226" t="str">
            <v>WODRANS</v>
          </cell>
          <cell r="AM226" t="str">
            <v>E_BI_1</v>
          </cell>
        </row>
        <row r="227">
          <cell r="D227" t="str">
            <v>Woman Aid</v>
          </cell>
          <cell r="AM227" t="str">
            <v>E_BI_2</v>
          </cell>
        </row>
        <row r="228">
          <cell r="D228" t="str">
            <v>Women for Women</v>
          </cell>
          <cell r="AM228" t="str">
            <v>E_BI_3</v>
          </cell>
        </row>
        <row r="229">
          <cell r="D229" t="str">
            <v>World Relief</v>
          </cell>
          <cell r="AM229" t="str">
            <v>E_BI_4</v>
          </cell>
        </row>
        <row r="230">
          <cell r="D230" t="str">
            <v>World Vision</v>
          </cell>
          <cell r="AM230" t="str">
            <v>E_BI_5</v>
          </cell>
        </row>
        <row r="231">
          <cell r="D231" t="str">
            <v>World Vision Sudan</v>
          </cell>
          <cell r="AM231" t="str">
            <v>E_BI_6</v>
          </cell>
        </row>
        <row r="232">
          <cell r="D232" t="str">
            <v>WUNDRA</v>
          </cell>
          <cell r="AM232" t="str">
            <v>E_CCS_1</v>
          </cell>
        </row>
        <row r="233">
          <cell r="D233" t="str">
            <v>YAKMP</v>
          </cell>
          <cell r="AM233" t="str">
            <v>E_CCS_2</v>
          </cell>
        </row>
        <row r="234">
          <cell r="D234" t="str">
            <v>YARRDSS</v>
          </cell>
          <cell r="AM234" t="str">
            <v>E_CCS_3</v>
          </cell>
        </row>
        <row r="235">
          <cell r="D235" t="str">
            <v>ZOA Refugee</v>
          </cell>
          <cell r="AM235" t="str">
            <v>E_CCS_4</v>
          </cell>
        </row>
        <row r="236">
          <cell r="AM236" t="str">
            <v>E_CCS_5</v>
          </cell>
        </row>
        <row r="237">
          <cell r="AM237" t="str">
            <v>E_CCS_6</v>
          </cell>
        </row>
        <row r="238">
          <cell r="AM238" t="str">
            <v>E_DDR_1</v>
          </cell>
        </row>
        <row r="239">
          <cell r="AM239" t="str">
            <v>E_DDR_2</v>
          </cell>
        </row>
        <row r="240">
          <cell r="AM240" t="str">
            <v>E_DDR_3</v>
          </cell>
        </row>
        <row r="241">
          <cell r="AM241" t="str">
            <v>E_DDR_4</v>
          </cell>
        </row>
        <row r="242">
          <cell r="AM242" t="str">
            <v>E_DDR_5</v>
          </cell>
        </row>
        <row r="243">
          <cell r="AM243" t="str">
            <v>E_DDR_6</v>
          </cell>
        </row>
        <row r="244">
          <cell r="AM244" t="str">
            <v>E_E_1</v>
          </cell>
        </row>
        <row r="245">
          <cell r="AM245" t="str">
            <v>E_E_2</v>
          </cell>
        </row>
        <row r="246">
          <cell r="AM246" t="str">
            <v>E_E_3</v>
          </cell>
        </row>
        <row r="247">
          <cell r="AM247" t="str">
            <v>E_E_4</v>
          </cell>
        </row>
        <row r="248">
          <cell r="AM248" t="str">
            <v>E_E_5</v>
          </cell>
        </row>
        <row r="249">
          <cell r="AM249" t="str">
            <v>E_E_6</v>
          </cell>
        </row>
        <row r="250">
          <cell r="AM250" t="str">
            <v>E_FSL_1</v>
          </cell>
        </row>
        <row r="251">
          <cell r="AM251" t="str">
            <v>E_FSL_2</v>
          </cell>
        </row>
        <row r="252">
          <cell r="AM252" t="str">
            <v>E_FSL_3</v>
          </cell>
        </row>
        <row r="253">
          <cell r="AM253" t="str">
            <v>E_FSL_4</v>
          </cell>
        </row>
        <row r="254">
          <cell r="AM254" t="str">
            <v>E_FSL_5</v>
          </cell>
        </row>
        <row r="255">
          <cell r="AM255" t="str">
            <v>E_FSL_6</v>
          </cell>
        </row>
        <row r="256">
          <cell r="AM256" t="str">
            <v>E_GRL_1</v>
          </cell>
        </row>
        <row r="257">
          <cell r="AM257" t="str">
            <v>E_GRL_2</v>
          </cell>
        </row>
        <row r="258">
          <cell r="AM258" t="str">
            <v>E_GRL_3</v>
          </cell>
        </row>
        <row r="259">
          <cell r="AM259" t="str">
            <v>E_GRL_4</v>
          </cell>
        </row>
        <row r="260">
          <cell r="AM260" t="str">
            <v>E_GRL_5</v>
          </cell>
        </row>
        <row r="261">
          <cell r="AM261" t="str">
            <v>E_GRL_6</v>
          </cell>
        </row>
        <row r="262">
          <cell r="AM262" t="str">
            <v>E_HN_1</v>
          </cell>
        </row>
        <row r="263">
          <cell r="AM263" t="str">
            <v>E_HN_2</v>
          </cell>
        </row>
        <row r="264">
          <cell r="AM264" t="str">
            <v>E_HN_3</v>
          </cell>
        </row>
        <row r="265">
          <cell r="AM265" t="str">
            <v>E_HN_4</v>
          </cell>
        </row>
        <row r="266">
          <cell r="AM266" t="str">
            <v>E_HN_5</v>
          </cell>
        </row>
        <row r="267">
          <cell r="AM267" t="str">
            <v>E_HN_6</v>
          </cell>
        </row>
        <row r="268">
          <cell r="AM268" t="str">
            <v>E_MA_1</v>
          </cell>
        </row>
        <row r="269">
          <cell r="AM269" t="str">
            <v>E_MA_2</v>
          </cell>
        </row>
        <row r="270">
          <cell r="AM270" t="str">
            <v>E_MA_3</v>
          </cell>
        </row>
        <row r="271">
          <cell r="AM271" t="str">
            <v>E_MA_4</v>
          </cell>
        </row>
        <row r="272">
          <cell r="AM272" t="str">
            <v>E_MA_5</v>
          </cell>
        </row>
        <row r="273">
          <cell r="AM273" t="str">
            <v>E_MA_6</v>
          </cell>
        </row>
        <row r="274">
          <cell r="AM274" t="str">
            <v>E_NS_1</v>
          </cell>
        </row>
        <row r="275">
          <cell r="AM275" t="str">
            <v>E_NS_2</v>
          </cell>
        </row>
        <row r="276">
          <cell r="AM276" t="str">
            <v>E_NS_3</v>
          </cell>
        </row>
        <row r="277">
          <cell r="AM277" t="str">
            <v>E_NS_4</v>
          </cell>
        </row>
        <row r="278">
          <cell r="AM278" t="str">
            <v>E_NS_5</v>
          </cell>
        </row>
        <row r="279">
          <cell r="AM279" t="str">
            <v>E_NS_6</v>
          </cell>
        </row>
        <row r="280">
          <cell r="AM280" t="str">
            <v>E_PHR_1</v>
          </cell>
        </row>
        <row r="281">
          <cell r="AM281" t="str">
            <v>E_PHR_2</v>
          </cell>
        </row>
        <row r="282">
          <cell r="AM282" t="str">
            <v>E_PHR_3</v>
          </cell>
        </row>
        <row r="283">
          <cell r="AM283" t="str">
            <v>E_PHR_4</v>
          </cell>
        </row>
        <row r="284">
          <cell r="AM284" t="str">
            <v>E_PHR_5</v>
          </cell>
        </row>
        <row r="285">
          <cell r="AM285" t="str">
            <v>E_PHR_6</v>
          </cell>
        </row>
        <row r="286">
          <cell r="AM286" t="str">
            <v>E_RR_1</v>
          </cell>
        </row>
        <row r="287">
          <cell r="AM287" t="str">
            <v>E_RR_2</v>
          </cell>
        </row>
        <row r="288">
          <cell r="AM288" t="str">
            <v>E_RR_3</v>
          </cell>
        </row>
        <row r="289">
          <cell r="AM289" t="str">
            <v>E_RR_4</v>
          </cell>
        </row>
        <row r="290">
          <cell r="AM290" t="str">
            <v>E_RR_5</v>
          </cell>
        </row>
        <row r="291">
          <cell r="AM291" t="str">
            <v>E_RR_6</v>
          </cell>
        </row>
        <row r="292">
          <cell r="AM292" t="str">
            <v>E_WS_1</v>
          </cell>
        </row>
        <row r="293">
          <cell r="AM293" t="str">
            <v>E_WS_2</v>
          </cell>
        </row>
        <row r="294">
          <cell r="AM294" t="str">
            <v>E_WS_3</v>
          </cell>
        </row>
        <row r="295">
          <cell r="AM295" t="str">
            <v>E_WS_4</v>
          </cell>
        </row>
        <row r="296">
          <cell r="AM296" t="str">
            <v>E_WS_5</v>
          </cell>
        </row>
        <row r="297">
          <cell r="AM297" t="str">
            <v>E_WS_6</v>
          </cell>
        </row>
        <row r="298">
          <cell r="AM298" t="str">
            <v>KN_BI_1</v>
          </cell>
        </row>
        <row r="299">
          <cell r="AM299" t="str">
            <v>KN_BI_2</v>
          </cell>
        </row>
        <row r="300">
          <cell r="AM300" t="str">
            <v>KN_BI_3</v>
          </cell>
        </row>
        <row r="301">
          <cell r="AM301" t="str">
            <v>KN_BI_4</v>
          </cell>
        </row>
        <row r="302">
          <cell r="AM302" t="str">
            <v>KN_BI_5</v>
          </cell>
        </row>
        <row r="303">
          <cell r="AM303" t="str">
            <v>KN_BI_6</v>
          </cell>
        </row>
        <row r="304">
          <cell r="AM304" t="str">
            <v>KN_CCS_1</v>
          </cell>
        </row>
        <row r="305">
          <cell r="AM305" t="str">
            <v>KN_CCS_2</v>
          </cell>
        </row>
        <row r="306">
          <cell r="AM306" t="str">
            <v>KN_CCS_3</v>
          </cell>
        </row>
        <row r="307">
          <cell r="AM307" t="str">
            <v>KN_CCS_4</v>
          </cell>
        </row>
        <row r="308">
          <cell r="AM308" t="str">
            <v>KN_CCS_5</v>
          </cell>
        </row>
        <row r="309">
          <cell r="AM309" t="str">
            <v>KN_CCS_6</v>
          </cell>
        </row>
        <row r="310">
          <cell r="AM310" t="str">
            <v>KN_DDR_1</v>
          </cell>
        </row>
        <row r="311">
          <cell r="AM311" t="str">
            <v>KN_DDR_2</v>
          </cell>
        </row>
        <row r="312">
          <cell r="AM312" t="str">
            <v>KN_DDR_3</v>
          </cell>
        </row>
        <row r="313">
          <cell r="AM313" t="str">
            <v>KN_DDR_4</v>
          </cell>
        </row>
        <row r="314">
          <cell r="AM314" t="str">
            <v>KN_DDR_5</v>
          </cell>
        </row>
        <row r="315">
          <cell r="AM315" t="str">
            <v>KN_DDR_6</v>
          </cell>
        </row>
        <row r="316">
          <cell r="AM316" t="str">
            <v>KN_E_1</v>
          </cell>
        </row>
        <row r="317">
          <cell r="AM317" t="str">
            <v>KN_E_2</v>
          </cell>
        </row>
        <row r="318">
          <cell r="AM318" t="str">
            <v>KN_E_3</v>
          </cell>
        </row>
        <row r="319">
          <cell r="AM319" t="str">
            <v>KN_E_4</v>
          </cell>
        </row>
        <row r="320">
          <cell r="AM320" t="str">
            <v>KN_E_5</v>
          </cell>
        </row>
        <row r="321">
          <cell r="AM321" t="str">
            <v>KN_E_6</v>
          </cell>
        </row>
        <row r="322">
          <cell r="AM322" t="str">
            <v>KN_FSL_1</v>
          </cell>
        </row>
        <row r="323">
          <cell r="AM323" t="str">
            <v>KN_FSL_2</v>
          </cell>
        </row>
        <row r="324">
          <cell r="AM324" t="str">
            <v>KN_FSL_3</v>
          </cell>
        </row>
        <row r="325">
          <cell r="AM325" t="str">
            <v>KN_FSL_4</v>
          </cell>
        </row>
        <row r="326">
          <cell r="AM326" t="str">
            <v>KN_FSL_5</v>
          </cell>
        </row>
        <row r="327">
          <cell r="AM327" t="str">
            <v>KN_FSL_6</v>
          </cell>
        </row>
        <row r="328">
          <cell r="AM328" t="str">
            <v>KN_GRL_1</v>
          </cell>
        </row>
        <row r="329">
          <cell r="AM329" t="str">
            <v>KN_GRL_2</v>
          </cell>
        </row>
        <row r="330">
          <cell r="AM330" t="str">
            <v>KN_GRL_3</v>
          </cell>
        </row>
        <row r="331">
          <cell r="AM331" t="str">
            <v>KN_GRL_4</v>
          </cell>
        </row>
        <row r="332">
          <cell r="AM332" t="str">
            <v>KN_GRL_5</v>
          </cell>
        </row>
        <row r="333">
          <cell r="AM333" t="str">
            <v>KN_GRL_6</v>
          </cell>
        </row>
        <row r="334">
          <cell r="AM334" t="str">
            <v>KN_HN_1</v>
          </cell>
        </row>
        <row r="335">
          <cell r="AM335" t="str">
            <v>KN_HN_2</v>
          </cell>
        </row>
        <row r="336">
          <cell r="AM336" t="str">
            <v>KN_HN_3</v>
          </cell>
        </row>
        <row r="337">
          <cell r="AM337" t="str">
            <v>KN_HN_4</v>
          </cell>
        </row>
        <row r="338">
          <cell r="AM338" t="str">
            <v>KN_HN_5</v>
          </cell>
        </row>
        <row r="339">
          <cell r="AM339" t="str">
            <v>KN_HN_6</v>
          </cell>
        </row>
        <row r="340">
          <cell r="AM340" t="str">
            <v>KN_MA_1</v>
          </cell>
        </row>
        <row r="341">
          <cell r="AM341" t="str">
            <v>KN_MA_2</v>
          </cell>
        </row>
        <row r="342">
          <cell r="AM342" t="str">
            <v>KN_MA_3</v>
          </cell>
        </row>
        <row r="343">
          <cell r="AM343" t="str">
            <v>KN_MA_4</v>
          </cell>
        </row>
        <row r="344">
          <cell r="AM344" t="str">
            <v>KN_MA_5</v>
          </cell>
        </row>
        <row r="345">
          <cell r="AM345" t="str">
            <v>KN_MA_6</v>
          </cell>
        </row>
        <row r="346">
          <cell r="AM346" t="str">
            <v>KN_NS_1</v>
          </cell>
        </row>
        <row r="347">
          <cell r="AM347" t="str">
            <v>KN_NS_2</v>
          </cell>
        </row>
        <row r="348">
          <cell r="AM348" t="str">
            <v>KN_NS_3</v>
          </cell>
        </row>
        <row r="349">
          <cell r="AM349" t="str">
            <v>KN_NS_4</v>
          </cell>
        </row>
        <row r="350">
          <cell r="AM350" t="str">
            <v>KN_NS_5</v>
          </cell>
        </row>
        <row r="351">
          <cell r="AM351" t="str">
            <v>KN_NS_6</v>
          </cell>
        </row>
        <row r="352">
          <cell r="AM352" t="str">
            <v>KN_PHR_1</v>
          </cell>
        </row>
        <row r="353">
          <cell r="AM353" t="str">
            <v>KN_PHR_2</v>
          </cell>
        </row>
        <row r="354">
          <cell r="AM354" t="str">
            <v>KN_PHR_3</v>
          </cell>
        </row>
        <row r="355">
          <cell r="AM355" t="str">
            <v>KN_PHR_4</v>
          </cell>
        </row>
        <row r="356">
          <cell r="AM356" t="str">
            <v>KN_PHR_5</v>
          </cell>
        </row>
        <row r="357">
          <cell r="AM357" t="str">
            <v>KN_PHR_6</v>
          </cell>
        </row>
        <row r="358">
          <cell r="AM358" t="str">
            <v>KN_RR_1</v>
          </cell>
        </row>
        <row r="359">
          <cell r="AM359" t="str">
            <v>KN_RR_2</v>
          </cell>
        </row>
        <row r="360">
          <cell r="AM360" t="str">
            <v>KN_RR_3</v>
          </cell>
        </row>
        <row r="361">
          <cell r="AM361" t="str">
            <v>KN_RR_4</v>
          </cell>
        </row>
        <row r="362">
          <cell r="AM362" t="str">
            <v>KN_RR_5</v>
          </cell>
        </row>
        <row r="363">
          <cell r="AM363" t="str">
            <v>KN_RR_6</v>
          </cell>
        </row>
        <row r="364">
          <cell r="AM364" t="str">
            <v>KN_WS_1</v>
          </cell>
        </row>
        <row r="365">
          <cell r="AM365" t="str">
            <v>KN_WS_2</v>
          </cell>
        </row>
        <row r="366">
          <cell r="AM366" t="str">
            <v>KN_WS_3</v>
          </cell>
        </row>
        <row r="367">
          <cell r="AM367" t="str">
            <v>KN_WS_4</v>
          </cell>
        </row>
        <row r="368">
          <cell r="AM368" t="str">
            <v>KN_WS_5</v>
          </cell>
        </row>
        <row r="369">
          <cell r="AM369" t="str">
            <v>KN_WS_6</v>
          </cell>
        </row>
        <row r="370">
          <cell r="AM370" t="str">
            <v>NP_BI_1</v>
          </cell>
        </row>
        <row r="371">
          <cell r="AM371" t="str">
            <v>NP_BI_2</v>
          </cell>
        </row>
        <row r="372">
          <cell r="AM372" t="str">
            <v>NP_BI_3</v>
          </cell>
        </row>
        <row r="373">
          <cell r="AM373" t="str">
            <v>NP_BI_4</v>
          </cell>
        </row>
        <row r="374">
          <cell r="AM374" t="str">
            <v>NP_BI_5</v>
          </cell>
        </row>
        <row r="375">
          <cell r="AM375" t="str">
            <v>NP_BI_6</v>
          </cell>
        </row>
        <row r="376">
          <cell r="AM376" t="str">
            <v>NP_CCS_1</v>
          </cell>
        </row>
        <row r="377">
          <cell r="AM377" t="str">
            <v>NP_CCS_2</v>
          </cell>
        </row>
        <row r="378">
          <cell r="AM378" t="str">
            <v>NP_CCS_3</v>
          </cell>
        </row>
        <row r="379">
          <cell r="AM379" t="str">
            <v>NP_CCS_4</v>
          </cell>
        </row>
        <row r="380">
          <cell r="AM380" t="str">
            <v>NP_CCS_5</v>
          </cell>
        </row>
        <row r="381">
          <cell r="AM381" t="str">
            <v>NP_CCS_6</v>
          </cell>
        </row>
        <row r="382">
          <cell r="AM382" t="str">
            <v>NP_DDR_1</v>
          </cell>
        </row>
        <row r="383">
          <cell r="AM383" t="str">
            <v>NP_DDR_2</v>
          </cell>
        </row>
        <row r="384">
          <cell r="AM384" t="str">
            <v>NP_DDR_3</v>
          </cell>
        </row>
        <row r="385">
          <cell r="AM385" t="str">
            <v>NP_DDR_4</v>
          </cell>
        </row>
        <row r="386">
          <cell r="AM386" t="str">
            <v>NP_DDR_5</v>
          </cell>
        </row>
        <row r="387">
          <cell r="AM387" t="str">
            <v>NP_DDR_6</v>
          </cell>
        </row>
        <row r="388">
          <cell r="AM388" t="str">
            <v>NP_E_1</v>
          </cell>
        </row>
        <row r="389">
          <cell r="AM389" t="str">
            <v>NP_E_2</v>
          </cell>
        </row>
        <row r="390">
          <cell r="AM390" t="str">
            <v>NP_E_3</v>
          </cell>
        </row>
        <row r="391">
          <cell r="AM391" t="str">
            <v>NP_E_4</v>
          </cell>
        </row>
        <row r="392">
          <cell r="AM392" t="str">
            <v>NP_E_5</v>
          </cell>
        </row>
        <row r="393">
          <cell r="AM393" t="str">
            <v>NP_E_6</v>
          </cell>
        </row>
        <row r="394">
          <cell r="AM394" t="str">
            <v>NP_FSL_1</v>
          </cell>
        </row>
        <row r="395">
          <cell r="AM395" t="str">
            <v>NP_FSL_2</v>
          </cell>
        </row>
        <row r="396">
          <cell r="AM396" t="str">
            <v>NP_FSL_3</v>
          </cell>
        </row>
        <row r="397">
          <cell r="AM397" t="str">
            <v>NP_FSL_4</v>
          </cell>
        </row>
        <row r="398">
          <cell r="AM398" t="str">
            <v>NP_FSL_5</v>
          </cell>
        </row>
        <row r="399">
          <cell r="AM399" t="str">
            <v>NP_FSL_6</v>
          </cell>
        </row>
        <row r="400">
          <cell r="AM400" t="str">
            <v>NP_GRL_1</v>
          </cell>
        </row>
        <row r="401">
          <cell r="AM401" t="str">
            <v>NP_GRL_2</v>
          </cell>
        </row>
        <row r="402">
          <cell r="AM402" t="str">
            <v>NP_GRL_3</v>
          </cell>
        </row>
        <row r="403">
          <cell r="AM403" t="str">
            <v>NP_GRL_4</v>
          </cell>
        </row>
        <row r="404">
          <cell r="AM404" t="str">
            <v>NP_GRL_5</v>
          </cell>
        </row>
        <row r="405">
          <cell r="AM405" t="str">
            <v>NP_GRL_6</v>
          </cell>
        </row>
        <row r="406">
          <cell r="AM406" t="str">
            <v>NP_HN_1</v>
          </cell>
        </row>
        <row r="407">
          <cell r="AM407" t="str">
            <v>NP_HN_2</v>
          </cell>
        </row>
        <row r="408">
          <cell r="AM408" t="str">
            <v>NP_HN_3</v>
          </cell>
        </row>
        <row r="409">
          <cell r="AM409" t="str">
            <v>NP_HN_4</v>
          </cell>
        </row>
        <row r="410">
          <cell r="AM410" t="str">
            <v>NP_HN_5</v>
          </cell>
        </row>
        <row r="411">
          <cell r="AM411" t="str">
            <v>NP_HN_6</v>
          </cell>
        </row>
        <row r="412">
          <cell r="AM412" t="str">
            <v>NP_MA_1</v>
          </cell>
        </row>
        <row r="413">
          <cell r="AM413" t="str">
            <v>NP_MA_2</v>
          </cell>
        </row>
        <row r="414">
          <cell r="AM414" t="str">
            <v>NP_MA_3</v>
          </cell>
        </row>
        <row r="415">
          <cell r="AM415" t="str">
            <v>NP_MA_4</v>
          </cell>
        </row>
        <row r="416">
          <cell r="AM416" t="str">
            <v>NP_MA_5</v>
          </cell>
        </row>
        <row r="417">
          <cell r="AM417" t="str">
            <v>NP_MA_6</v>
          </cell>
        </row>
        <row r="418">
          <cell r="AM418" t="str">
            <v>NP_NS_1</v>
          </cell>
        </row>
        <row r="419">
          <cell r="AM419" t="str">
            <v>NP_NS_2</v>
          </cell>
        </row>
        <row r="420">
          <cell r="AM420" t="str">
            <v>NP_NS_3</v>
          </cell>
        </row>
        <row r="421">
          <cell r="AM421" t="str">
            <v>NP_NS_4</v>
          </cell>
        </row>
        <row r="422">
          <cell r="AM422" t="str">
            <v>NP_NS_5</v>
          </cell>
        </row>
        <row r="423">
          <cell r="AM423" t="str">
            <v>NP_NS_6</v>
          </cell>
        </row>
        <row r="424">
          <cell r="AM424" t="str">
            <v>NP_PHR_1</v>
          </cell>
        </row>
        <row r="425">
          <cell r="AM425" t="str">
            <v>NP_PHR_2</v>
          </cell>
        </row>
        <row r="426">
          <cell r="AM426" t="str">
            <v>NP_PHR_3</v>
          </cell>
        </row>
        <row r="427">
          <cell r="AM427" t="str">
            <v>NP_PHR_4</v>
          </cell>
        </row>
        <row r="428">
          <cell r="AM428" t="str">
            <v>NP_PHR_5</v>
          </cell>
        </row>
        <row r="429">
          <cell r="AM429" t="str">
            <v>NP_PHR_6</v>
          </cell>
        </row>
        <row r="430">
          <cell r="AM430" t="str">
            <v>NP_RR_1</v>
          </cell>
        </row>
        <row r="431">
          <cell r="AM431" t="str">
            <v>NP_RR_2</v>
          </cell>
        </row>
        <row r="432">
          <cell r="AM432" t="str">
            <v>NP_RR_3</v>
          </cell>
        </row>
        <row r="433">
          <cell r="AM433" t="str">
            <v>NP_RR_4</v>
          </cell>
        </row>
        <row r="434">
          <cell r="AM434" t="str">
            <v>NP_RR_5</v>
          </cell>
        </row>
        <row r="435">
          <cell r="AM435" t="str">
            <v>NP_RR_6</v>
          </cell>
        </row>
        <row r="436">
          <cell r="AM436" t="str">
            <v>NP_WS_1</v>
          </cell>
        </row>
        <row r="437">
          <cell r="AM437" t="str">
            <v>NP_WS_2</v>
          </cell>
        </row>
        <row r="438">
          <cell r="AM438" t="str">
            <v>NP_WS_3</v>
          </cell>
        </row>
        <row r="439">
          <cell r="AM439" t="str">
            <v>NP_WS_4</v>
          </cell>
        </row>
        <row r="440">
          <cell r="AM440" t="str">
            <v>NP_WS_5</v>
          </cell>
        </row>
        <row r="441">
          <cell r="AM441" t="str">
            <v>NP_WS_6</v>
          </cell>
        </row>
        <row r="442">
          <cell r="AM442" t="str">
            <v>S_BI_1</v>
          </cell>
        </row>
        <row r="443">
          <cell r="AM443" t="str">
            <v>S_BI_2</v>
          </cell>
        </row>
        <row r="444">
          <cell r="AM444" t="str">
            <v>S_BI_3</v>
          </cell>
        </row>
        <row r="445">
          <cell r="AM445" t="str">
            <v>S_BI_4</v>
          </cell>
        </row>
        <row r="446">
          <cell r="AM446" t="str">
            <v>S_BI_5</v>
          </cell>
        </row>
        <row r="447">
          <cell r="AM447" t="str">
            <v>S_BI_6</v>
          </cell>
        </row>
        <row r="448">
          <cell r="AM448" t="str">
            <v>S_CCS_1</v>
          </cell>
        </row>
        <row r="449">
          <cell r="AM449" t="str">
            <v>S_CCS_2</v>
          </cell>
        </row>
        <row r="450">
          <cell r="AM450" t="str">
            <v>S_CCS_3</v>
          </cell>
        </row>
        <row r="451">
          <cell r="AM451" t="str">
            <v>S_CCS_4</v>
          </cell>
        </row>
        <row r="452">
          <cell r="AM452" t="str">
            <v>S_CCS_5</v>
          </cell>
        </row>
        <row r="453">
          <cell r="AM453" t="str">
            <v>S_CCS_6</v>
          </cell>
        </row>
        <row r="454">
          <cell r="AM454" t="str">
            <v>S_DDR_1</v>
          </cell>
        </row>
        <row r="455">
          <cell r="AM455" t="str">
            <v>S_DDR_2</v>
          </cell>
        </row>
        <row r="456">
          <cell r="AM456" t="str">
            <v>S_DDR_3</v>
          </cell>
        </row>
        <row r="457">
          <cell r="AM457" t="str">
            <v>S_DDR_4</v>
          </cell>
        </row>
        <row r="458">
          <cell r="AM458" t="str">
            <v>S_DDR_5</v>
          </cell>
        </row>
        <row r="459">
          <cell r="AM459" t="str">
            <v>S_DDR_6</v>
          </cell>
        </row>
        <row r="460">
          <cell r="AM460" t="str">
            <v>S_E_1</v>
          </cell>
        </row>
        <row r="461">
          <cell r="AM461" t="str">
            <v>S_E_2</v>
          </cell>
        </row>
        <row r="462">
          <cell r="AM462" t="str">
            <v>S_E_3</v>
          </cell>
        </row>
        <row r="463">
          <cell r="AM463" t="str">
            <v>S_E_4</v>
          </cell>
        </row>
        <row r="464">
          <cell r="AM464" t="str">
            <v>S_E_5</v>
          </cell>
        </row>
        <row r="465">
          <cell r="AM465" t="str">
            <v>S_E_6</v>
          </cell>
        </row>
        <row r="466">
          <cell r="AM466" t="str">
            <v>S_FSL_1</v>
          </cell>
        </row>
        <row r="467">
          <cell r="AM467" t="str">
            <v>S_FSL_2</v>
          </cell>
        </row>
        <row r="468">
          <cell r="AM468" t="str">
            <v>S_FSL_3</v>
          </cell>
        </row>
        <row r="469">
          <cell r="AM469" t="str">
            <v>S_FSL_4</v>
          </cell>
        </row>
        <row r="470">
          <cell r="AM470" t="str">
            <v>S_FSL_5</v>
          </cell>
        </row>
        <row r="471">
          <cell r="AM471" t="str">
            <v>S_FSL_6</v>
          </cell>
        </row>
        <row r="472">
          <cell r="AM472" t="str">
            <v>S_GRL_1</v>
          </cell>
        </row>
        <row r="473">
          <cell r="AM473" t="str">
            <v>S_GRL_2</v>
          </cell>
        </row>
        <row r="474">
          <cell r="AM474" t="str">
            <v>S_GRL_3</v>
          </cell>
        </row>
        <row r="475">
          <cell r="AM475" t="str">
            <v>S_GRL_4</v>
          </cell>
        </row>
        <row r="476">
          <cell r="AM476" t="str">
            <v>S_GRL_5</v>
          </cell>
        </row>
        <row r="477">
          <cell r="AM477" t="str">
            <v>S_GRL_6</v>
          </cell>
        </row>
        <row r="478">
          <cell r="AM478" t="str">
            <v>S_HN_1</v>
          </cell>
        </row>
        <row r="479">
          <cell r="AM479" t="str">
            <v>S_HN_2</v>
          </cell>
        </row>
        <row r="480">
          <cell r="AM480" t="str">
            <v>S_HN_3</v>
          </cell>
        </row>
        <row r="481">
          <cell r="AM481" t="str">
            <v>S_HN_4</v>
          </cell>
        </row>
        <row r="482">
          <cell r="AM482" t="str">
            <v>S_HN_5</v>
          </cell>
        </row>
        <row r="483">
          <cell r="AM483" t="str">
            <v>S_HN_6</v>
          </cell>
        </row>
        <row r="484">
          <cell r="AM484" t="str">
            <v>S_MA_1</v>
          </cell>
        </row>
        <row r="485">
          <cell r="AM485" t="str">
            <v>S_MA_2</v>
          </cell>
        </row>
        <row r="486">
          <cell r="AM486" t="str">
            <v>S_MA_3</v>
          </cell>
        </row>
        <row r="487">
          <cell r="AM487" t="str">
            <v>S_MA_4</v>
          </cell>
        </row>
        <row r="488">
          <cell r="AM488" t="str">
            <v>S_MA_5</v>
          </cell>
        </row>
        <row r="489">
          <cell r="AM489" t="str">
            <v>S_MA_6</v>
          </cell>
        </row>
        <row r="490">
          <cell r="AM490" t="str">
            <v>S_NS_1</v>
          </cell>
        </row>
        <row r="491">
          <cell r="AM491" t="str">
            <v>S_NS_2</v>
          </cell>
        </row>
        <row r="492">
          <cell r="AM492" t="str">
            <v>S_NS_3</v>
          </cell>
        </row>
        <row r="493">
          <cell r="AM493" t="str">
            <v>S_NS_4</v>
          </cell>
        </row>
        <row r="494">
          <cell r="AM494" t="str">
            <v>S_NS_5</v>
          </cell>
        </row>
        <row r="495">
          <cell r="AM495" t="str">
            <v>S_NS_6</v>
          </cell>
        </row>
        <row r="496">
          <cell r="AM496" t="str">
            <v>S_PHR_1</v>
          </cell>
        </row>
        <row r="497">
          <cell r="AM497" t="str">
            <v>S_PHR_2</v>
          </cell>
        </row>
        <row r="498">
          <cell r="AM498" t="str">
            <v>S_PHR_3</v>
          </cell>
        </row>
        <row r="499">
          <cell r="AM499" t="str">
            <v>S_PHR_4</v>
          </cell>
        </row>
        <row r="500">
          <cell r="AM500" t="str">
            <v>S_PHR_5</v>
          </cell>
        </row>
        <row r="501">
          <cell r="AM501" t="str">
            <v>S_PHR_6</v>
          </cell>
        </row>
        <row r="502">
          <cell r="AM502" t="str">
            <v>S_RR_1</v>
          </cell>
        </row>
        <row r="503">
          <cell r="AM503" t="str">
            <v>S_RR_2</v>
          </cell>
        </row>
        <row r="504">
          <cell r="AM504" t="str">
            <v>S_RR_3</v>
          </cell>
        </row>
        <row r="505">
          <cell r="AM505" t="str">
            <v>S_RR_4</v>
          </cell>
        </row>
        <row r="506">
          <cell r="AM506" t="str">
            <v>S_RR_5</v>
          </cell>
        </row>
        <row r="507">
          <cell r="AM507" t="str">
            <v>S_RR_6</v>
          </cell>
        </row>
        <row r="508">
          <cell r="AM508" t="str">
            <v>S_WS_1</v>
          </cell>
        </row>
        <row r="509">
          <cell r="AM509" t="str">
            <v>S_WS_2</v>
          </cell>
        </row>
        <row r="510">
          <cell r="AM510" t="str">
            <v>S_WS_3</v>
          </cell>
        </row>
        <row r="511">
          <cell r="AM511" t="str">
            <v>S_WS_4</v>
          </cell>
        </row>
        <row r="512">
          <cell r="AM512" t="str">
            <v>S_WS_5</v>
          </cell>
        </row>
        <row r="513">
          <cell r="AM513" t="str">
            <v>S_WS_6</v>
          </cell>
        </row>
        <row r="514">
          <cell r="AM514" t="str">
            <v>SK_BI_1</v>
          </cell>
        </row>
        <row r="515">
          <cell r="AM515" t="str">
            <v>SK_BI_2</v>
          </cell>
        </row>
        <row r="516">
          <cell r="AM516" t="str">
            <v>SK_BI_3</v>
          </cell>
        </row>
        <row r="517">
          <cell r="AM517" t="str">
            <v>SK_BI_4</v>
          </cell>
        </row>
        <row r="518">
          <cell r="AM518" t="str">
            <v>SK_BI_5</v>
          </cell>
        </row>
        <row r="519">
          <cell r="AM519" t="str">
            <v>SK_BI_6</v>
          </cell>
        </row>
        <row r="520">
          <cell r="AM520" t="str">
            <v>SK_CCS_1</v>
          </cell>
        </row>
        <row r="521">
          <cell r="AM521" t="str">
            <v>SK_CCS_2</v>
          </cell>
        </row>
        <row r="522">
          <cell r="AM522" t="str">
            <v>SK_CCS_3</v>
          </cell>
        </row>
        <row r="523">
          <cell r="AM523" t="str">
            <v>SK_CCS_4</v>
          </cell>
        </row>
        <row r="524">
          <cell r="AM524" t="str">
            <v>SK_CCS_5</v>
          </cell>
        </row>
        <row r="525">
          <cell r="AM525" t="str">
            <v>SK_CCS_6</v>
          </cell>
        </row>
        <row r="526">
          <cell r="AM526" t="str">
            <v>SK_DDR_1</v>
          </cell>
        </row>
        <row r="527">
          <cell r="AM527" t="str">
            <v>SK_DDR_2</v>
          </cell>
        </row>
        <row r="528">
          <cell r="AM528" t="str">
            <v>SK_DDR_3</v>
          </cell>
        </row>
        <row r="529">
          <cell r="AM529" t="str">
            <v>SK_DDR_4</v>
          </cell>
        </row>
        <row r="530">
          <cell r="AM530" t="str">
            <v>SK_DDR_5</v>
          </cell>
        </row>
        <row r="531">
          <cell r="AM531" t="str">
            <v>SK_DDR_6</v>
          </cell>
        </row>
        <row r="532">
          <cell r="AM532" t="str">
            <v>SK_E_1</v>
          </cell>
        </row>
        <row r="533">
          <cell r="AM533" t="str">
            <v>SK_E_2</v>
          </cell>
        </row>
        <row r="534">
          <cell r="AM534" t="str">
            <v>SK_E_3</v>
          </cell>
        </row>
        <row r="535">
          <cell r="AM535" t="str">
            <v>SK_E_4</v>
          </cell>
        </row>
        <row r="536">
          <cell r="AM536" t="str">
            <v>SK_E_5</v>
          </cell>
        </row>
        <row r="537">
          <cell r="AM537" t="str">
            <v>SK_E_6</v>
          </cell>
        </row>
        <row r="538">
          <cell r="AM538" t="str">
            <v>SK_FSL_1</v>
          </cell>
        </row>
        <row r="539">
          <cell r="AM539" t="str">
            <v>SK_FSL_2</v>
          </cell>
        </row>
        <row r="540">
          <cell r="AM540" t="str">
            <v>SK_FSL_3</v>
          </cell>
        </row>
        <row r="541">
          <cell r="AM541" t="str">
            <v>SK_FSL_4</v>
          </cell>
        </row>
        <row r="542">
          <cell r="AM542" t="str">
            <v>SK_FSL_5</v>
          </cell>
        </row>
        <row r="543">
          <cell r="AM543" t="str">
            <v>SK_FSL_6</v>
          </cell>
        </row>
        <row r="544">
          <cell r="AM544" t="str">
            <v>SK_GRL_1</v>
          </cell>
        </row>
        <row r="545">
          <cell r="AM545" t="str">
            <v>SK_GRL_2</v>
          </cell>
        </row>
        <row r="546">
          <cell r="AM546" t="str">
            <v>SK_GRL_3</v>
          </cell>
        </row>
        <row r="547">
          <cell r="AM547" t="str">
            <v>SK_GRL_4</v>
          </cell>
        </row>
        <row r="548">
          <cell r="AM548" t="str">
            <v>SK_GRL_5</v>
          </cell>
        </row>
        <row r="549">
          <cell r="AM549" t="str">
            <v>SK_GRL_6</v>
          </cell>
        </row>
        <row r="550">
          <cell r="AM550" t="str">
            <v>SK_HN_1</v>
          </cell>
        </row>
        <row r="551">
          <cell r="AM551" t="str">
            <v>SK_HN_2</v>
          </cell>
        </row>
        <row r="552">
          <cell r="AM552" t="str">
            <v>SK_HN_3</v>
          </cell>
        </row>
        <row r="553">
          <cell r="AM553" t="str">
            <v>SK_HN_4</v>
          </cell>
        </row>
        <row r="554">
          <cell r="AM554" t="str">
            <v>SK_HN_5</v>
          </cell>
        </row>
        <row r="555">
          <cell r="AM555" t="str">
            <v>SK_HN_6</v>
          </cell>
        </row>
        <row r="556">
          <cell r="AM556" t="str">
            <v>SK_MA_1</v>
          </cell>
        </row>
        <row r="557">
          <cell r="AM557" t="str">
            <v>SK_MA_2</v>
          </cell>
        </row>
        <row r="558">
          <cell r="AM558" t="str">
            <v>SK_MA_3</v>
          </cell>
        </row>
        <row r="559">
          <cell r="AM559" t="str">
            <v>SK_MA_4</v>
          </cell>
        </row>
        <row r="560">
          <cell r="AM560" t="str">
            <v>SK_MA_5</v>
          </cell>
        </row>
        <row r="561">
          <cell r="AM561" t="str">
            <v>SK_MA_6</v>
          </cell>
        </row>
        <row r="562">
          <cell r="AM562" t="str">
            <v>SK_NS_1</v>
          </cell>
        </row>
        <row r="563">
          <cell r="AM563" t="str">
            <v>SK_NS_2</v>
          </cell>
        </row>
        <row r="564">
          <cell r="AM564" t="str">
            <v>SK_NS_3</v>
          </cell>
        </row>
        <row r="565">
          <cell r="AM565" t="str">
            <v>SK_NS_4</v>
          </cell>
        </row>
        <row r="566">
          <cell r="AM566" t="str">
            <v>SK_NS_5</v>
          </cell>
        </row>
        <row r="567">
          <cell r="AM567" t="str">
            <v>SK_NS_6</v>
          </cell>
        </row>
        <row r="568">
          <cell r="AM568" t="str">
            <v>SK_PHR_1</v>
          </cell>
        </row>
        <row r="569">
          <cell r="AM569" t="str">
            <v>SK_PHR_2</v>
          </cell>
        </row>
        <row r="570">
          <cell r="AM570" t="str">
            <v>SK_PHR_3</v>
          </cell>
        </row>
        <row r="571">
          <cell r="AM571" t="str">
            <v>SK_PHR_4</v>
          </cell>
        </row>
        <row r="572">
          <cell r="AM572" t="str">
            <v>SK_PHR_5</v>
          </cell>
        </row>
        <row r="573">
          <cell r="AM573" t="str">
            <v>SK_PHR_6</v>
          </cell>
        </row>
        <row r="574">
          <cell r="AM574" t="str">
            <v>SK_RR_1</v>
          </cell>
        </row>
        <row r="575">
          <cell r="AM575" t="str">
            <v>SK_RR_2</v>
          </cell>
        </row>
        <row r="576">
          <cell r="AM576" t="str">
            <v>SK_RR_3</v>
          </cell>
        </row>
        <row r="577">
          <cell r="AM577" t="str">
            <v>SK_RR_4</v>
          </cell>
        </row>
        <row r="578">
          <cell r="AM578" t="str">
            <v>SK_RR_5</v>
          </cell>
        </row>
        <row r="579">
          <cell r="AM579" t="str">
            <v>SK_RR_6</v>
          </cell>
        </row>
        <row r="580">
          <cell r="AM580" t="str">
            <v>SK_WS_1</v>
          </cell>
        </row>
        <row r="581">
          <cell r="AM581" t="str">
            <v>SK_WS_2</v>
          </cell>
        </row>
        <row r="582">
          <cell r="AM582" t="str">
            <v>SK_WS_3</v>
          </cell>
        </row>
        <row r="583">
          <cell r="AM583" t="str">
            <v>SK_WS_4</v>
          </cell>
        </row>
        <row r="584">
          <cell r="AM584" t="str">
            <v>SK_WS_5</v>
          </cell>
        </row>
        <row r="585">
          <cell r="AM585" t="str">
            <v>SK_WS_6</v>
          </cell>
        </row>
      </sheetData>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 val="Template"/>
      <sheetName val="MAR 10 jnl"/>
      <sheetName val="Ls_AgXLB_WorkbookFile"/>
      <sheetName val="AF475"/>
      <sheetName val="ET558"/>
      <sheetName val="ID495"/>
      <sheetName val="WB121"/>
      <sheetName val="AU528"/>
      <sheetName val="Ls_XLB_WorkbookFile"/>
      <sheetName val="ID522"/>
      <sheetName val="WB135"/>
      <sheetName val="HT408"/>
    </sheetNames>
    <sheetDataSet>
      <sheetData sheetId="0"/>
      <sheetData sheetId="1">
        <row r="51">
          <cell r="D51">
            <v>0</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0.xml"/><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1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3.xml"/><Relationship Id="rId1" Type="http://schemas.openxmlformats.org/officeDocument/2006/relationships/printerSettings" Target="../printerSettings/printerSettings26.bin"/><Relationship Id="rId4" Type="http://schemas.openxmlformats.org/officeDocument/2006/relationships/comments" Target="../comments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C000"/>
  </sheetPr>
  <dimension ref="A1:N35"/>
  <sheetViews>
    <sheetView topLeftCell="A2" workbookViewId="0">
      <selection activeCell="AS14" sqref="AS14"/>
    </sheetView>
  </sheetViews>
  <sheetFormatPr defaultColWidth="9.140625" defaultRowHeight="12"/>
  <cols>
    <col min="1" max="1" width="2" style="1" customWidth="1"/>
    <col min="2" max="7" width="11.140625" style="1" customWidth="1"/>
    <col min="8" max="8" width="12" style="1" customWidth="1"/>
    <col min="9" max="9" width="13" style="1" customWidth="1"/>
    <col min="10" max="10" width="7.85546875" style="1" customWidth="1"/>
    <col min="11" max="11" width="10.42578125" style="1" customWidth="1"/>
    <col min="12" max="12" width="9.140625" style="1"/>
    <col min="13" max="13" width="10.42578125" style="1" customWidth="1"/>
    <col min="14" max="14" width="12.140625" style="1" customWidth="1"/>
    <col min="15" max="16384" width="9.140625" style="1"/>
  </cols>
  <sheetData>
    <row r="1" spans="1:14" ht="21.75">
      <c r="A1" s="100" t="s">
        <v>158</v>
      </c>
      <c r="B1" s="99"/>
    </row>
    <row r="2" spans="1:14" ht="15">
      <c r="A2" s="98"/>
      <c r="B2" s="73"/>
    </row>
    <row r="3" spans="1:14">
      <c r="B3" s="99" t="s">
        <v>151</v>
      </c>
    </row>
    <row r="4" spans="1:14">
      <c r="A4" s="1">
        <v>1</v>
      </c>
      <c r="B4" s="1" t="s">
        <v>152</v>
      </c>
    </row>
    <row r="5" spans="1:14">
      <c r="A5" s="1">
        <v>2</v>
      </c>
      <c r="B5" s="1" t="s">
        <v>153</v>
      </c>
    </row>
    <row r="6" spans="1:14">
      <c r="A6" s="1">
        <v>3</v>
      </c>
      <c r="B6" s="1" t="s">
        <v>154</v>
      </c>
    </row>
    <row r="7" spans="1:14">
      <c r="A7" s="1">
        <v>4</v>
      </c>
      <c r="B7" s="1" t="s">
        <v>155</v>
      </c>
    </row>
    <row r="8" spans="1:14">
      <c r="A8" s="1">
        <v>5</v>
      </c>
      <c r="B8" s="1" t="s">
        <v>156</v>
      </c>
    </row>
    <row r="10" spans="1:14">
      <c r="A10" s="73"/>
    </row>
    <row r="11" spans="1:14">
      <c r="B11" s="99" t="s">
        <v>157</v>
      </c>
    </row>
    <row r="13" spans="1:14">
      <c r="A13" s="1">
        <v>1</v>
      </c>
      <c r="B13" s="1" t="s">
        <v>160</v>
      </c>
    </row>
    <row r="14" spans="1:14">
      <c r="A14" s="1">
        <v>2</v>
      </c>
      <c r="B14" s="1" t="s">
        <v>159</v>
      </c>
    </row>
    <row r="15" spans="1:14" hidden="1"/>
    <row r="16" spans="1:14" hidden="1">
      <c r="A16" s="73"/>
      <c r="B16" s="99" t="s">
        <v>84</v>
      </c>
      <c r="I16" s="73" t="s">
        <v>43</v>
      </c>
      <c r="J16" s="73" t="s">
        <v>48</v>
      </c>
      <c r="K16" s="73" t="s">
        <v>7</v>
      </c>
      <c r="L16" s="73" t="s">
        <v>56</v>
      </c>
      <c r="M16" s="73"/>
      <c r="N16" s="73" t="s">
        <v>22</v>
      </c>
    </row>
    <row r="17" spans="1:14" s="73" customFormat="1" hidden="1">
      <c r="A17" s="1">
        <v>1</v>
      </c>
      <c r="B17" s="1" t="s">
        <v>82</v>
      </c>
      <c r="I17" s="1"/>
      <c r="J17" s="1" t="s">
        <v>49</v>
      </c>
      <c r="K17" s="1" t="s">
        <v>31</v>
      </c>
      <c r="L17" s="1" t="s">
        <v>81</v>
      </c>
      <c r="M17" s="1"/>
      <c r="N17" s="1" t="s">
        <v>51</v>
      </c>
    </row>
    <row r="18" spans="1:14" hidden="1">
      <c r="A18" s="1">
        <v>2</v>
      </c>
      <c r="B18" s="104" t="s">
        <v>75</v>
      </c>
      <c r="C18" s="104"/>
      <c r="D18" s="104"/>
      <c r="E18" s="104"/>
      <c r="F18" s="104"/>
      <c r="G18" s="104"/>
      <c r="H18" s="104"/>
      <c r="I18" s="104"/>
      <c r="J18" s="104" t="s">
        <v>50</v>
      </c>
      <c r="K18" s="1" t="s">
        <v>12</v>
      </c>
      <c r="L18" s="1" t="s">
        <v>32</v>
      </c>
      <c r="N18" s="1" t="s">
        <v>71</v>
      </c>
    </row>
    <row r="19" spans="1:14" hidden="1">
      <c r="A19" s="1">
        <v>3</v>
      </c>
      <c r="B19" s="1" t="s">
        <v>76</v>
      </c>
      <c r="I19" s="1" t="s">
        <v>44</v>
      </c>
      <c r="L19" s="1" t="s">
        <v>85</v>
      </c>
      <c r="N19" s="1" t="s">
        <v>86</v>
      </c>
    </row>
    <row r="20" spans="1:14" hidden="1">
      <c r="A20" s="1">
        <v>4</v>
      </c>
      <c r="B20" s="1" t="s">
        <v>83</v>
      </c>
      <c r="I20" s="1" t="s">
        <v>77</v>
      </c>
      <c r="J20" s="1" t="s">
        <v>49</v>
      </c>
      <c r="K20" s="1" t="s">
        <v>11</v>
      </c>
      <c r="L20" s="1" t="s">
        <v>34</v>
      </c>
      <c r="N20" s="1" t="s">
        <v>87</v>
      </c>
    </row>
    <row r="21" spans="1:14" hidden="1">
      <c r="A21" s="1">
        <v>5</v>
      </c>
      <c r="B21" s="1" t="s">
        <v>73</v>
      </c>
      <c r="J21" s="1" t="s">
        <v>49</v>
      </c>
      <c r="K21" s="1" t="s">
        <v>12</v>
      </c>
      <c r="L21" s="1" t="s">
        <v>33</v>
      </c>
      <c r="N21" s="1" t="s">
        <v>54</v>
      </c>
    </row>
    <row r="22" spans="1:14" hidden="1">
      <c r="A22" s="1">
        <v>6</v>
      </c>
      <c r="B22" s="1" t="s">
        <v>52</v>
      </c>
      <c r="J22" s="1" t="s">
        <v>49</v>
      </c>
      <c r="K22" s="1" t="s">
        <v>12</v>
      </c>
      <c r="L22" s="1" t="s">
        <v>45</v>
      </c>
      <c r="N22" s="1" t="s">
        <v>55</v>
      </c>
    </row>
    <row r="23" spans="1:14" hidden="1">
      <c r="A23" s="1">
        <v>7</v>
      </c>
      <c r="B23" s="1" t="s">
        <v>53</v>
      </c>
      <c r="J23" s="1" t="s">
        <v>49</v>
      </c>
      <c r="K23" s="1" t="s">
        <v>11</v>
      </c>
      <c r="L23" s="1" t="s">
        <v>46</v>
      </c>
      <c r="N23" s="1" t="s">
        <v>55</v>
      </c>
    </row>
    <row r="24" spans="1:14" hidden="1">
      <c r="A24" s="1">
        <v>8</v>
      </c>
      <c r="B24" s="1" t="s">
        <v>74</v>
      </c>
      <c r="I24" s="1" t="s">
        <v>78</v>
      </c>
      <c r="J24" s="1" t="s">
        <v>49</v>
      </c>
      <c r="K24" s="1" t="s">
        <v>12</v>
      </c>
      <c r="L24" s="1" t="s">
        <v>47</v>
      </c>
      <c r="N24" s="1" t="s">
        <v>55</v>
      </c>
    </row>
    <row r="25" spans="1:14" hidden="1">
      <c r="A25" s="1">
        <v>9</v>
      </c>
      <c r="B25" s="1" t="s">
        <v>72</v>
      </c>
      <c r="I25" s="1" t="s">
        <v>59</v>
      </c>
      <c r="J25" s="1" t="s">
        <v>49</v>
      </c>
      <c r="K25" s="1" t="s">
        <v>12</v>
      </c>
      <c r="L25" s="1" t="s">
        <v>33</v>
      </c>
      <c r="N25" s="1" t="s">
        <v>60</v>
      </c>
    </row>
    <row r="26" spans="1:14">
      <c r="A26" s="1">
        <v>3</v>
      </c>
      <c r="B26" s="1" t="s">
        <v>161</v>
      </c>
    </row>
    <row r="28" spans="1:14">
      <c r="B28" s="99" t="s">
        <v>162</v>
      </c>
      <c r="C28" s="289"/>
      <c r="D28" s="289"/>
      <c r="E28" s="289"/>
      <c r="F28" s="289"/>
      <c r="G28" s="289"/>
      <c r="H28" s="289"/>
      <c r="I28" s="289"/>
    </row>
    <row r="29" spans="1:14">
      <c r="B29" s="1" t="s">
        <v>163</v>
      </c>
      <c r="C29" s="289"/>
      <c r="D29" s="290"/>
      <c r="E29" s="289"/>
      <c r="F29" s="289"/>
      <c r="G29" s="289"/>
      <c r="H29" s="289"/>
      <c r="I29" s="289"/>
    </row>
    <row r="30" spans="1:14">
      <c r="B30" s="1" t="s">
        <v>146</v>
      </c>
      <c r="C30" s="289"/>
      <c r="D30" s="290"/>
      <c r="E30" s="289"/>
      <c r="F30" s="289"/>
      <c r="G30" s="289"/>
      <c r="H30" s="289"/>
      <c r="I30" s="289"/>
    </row>
    <row r="31" spans="1:14">
      <c r="B31" s="1" t="s">
        <v>147</v>
      </c>
      <c r="C31" s="289"/>
      <c r="D31" s="290"/>
      <c r="E31" s="289"/>
      <c r="F31" s="289"/>
      <c r="G31" s="289"/>
      <c r="H31" s="289"/>
      <c r="I31" s="289"/>
    </row>
    <row r="32" spans="1:14">
      <c r="B32" s="1" t="s">
        <v>148</v>
      </c>
      <c r="C32" s="289"/>
      <c r="D32" s="290"/>
      <c r="E32" s="289"/>
      <c r="F32" s="289"/>
      <c r="G32" s="289"/>
      <c r="H32" s="289"/>
      <c r="I32" s="289"/>
    </row>
    <row r="33" spans="2:9">
      <c r="B33" s="289" t="s">
        <v>164</v>
      </c>
      <c r="C33" s="289"/>
      <c r="D33" s="289"/>
      <c r="E33" s="289"/>
      <c r="F33" s="289"/>
      <c r="G33" s="289"/>
      <c r="H33" s="289"/>
      <c r="I33" s="289"/>
    </row>
    <row r="35" spans="2:9">
      <c r="B35" s="1" t="s">
        <v>228</v>
      </c>
    </row>
  </sheetData>
  <conditionalFormatting sqref="J1:J1048576">
    <cfRule type="cellIs" dxfId="1397" priority="1" operator="equal">
      <formula>"Medium"</formula>
    </cfRule>
    <cfRule type="cellIs" dxfId="1396" priority="2" operator="equal">
      <formula>"High"</formula>
    </cfRule>
    <cfRule type="cellIs" dxfId="1395" priority="3" operator="equal">
      <formula>"Critical"</formula>
    </cfRule>
  </conditionalFormatting>
  <pageMargins left="0.7" right="0.7" top="0.75" bottom="0.75" header="0.3" footer="0.3"/>
  <pageSetup orientation="landscape"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M24"/>
  <sheetViews>
    <sheetView topLeftCell="A2" zoomScale="69" zoomScaleNormal="69" workbookViewId="0">
      <selection activeCell="D7" sqref="D7"/>
    </sheetView>
  </sheetViews>
  <sheetFormatPr defaultColWidth="9.140625" defaultRowHeight="18.75"/>
  <cols>
    <col min="1" max="1" width="6" style="530" customWidth="1"/>
    <col min="2" max="2" width="40.140625" style="530" customWidth="1"/>
    <col min="3" max="3" width="38.7109375" style="531" customWidth="1"/>
    <col min="4" max="4" width="23.5703125" style="530" bestFit="1" customWidth="1"/>
    <col min="5" max="5" width="20.42578125" style="530" customWidth="1"/>
    <col min="6" max="6" width="20" style="533" bestFit="1" customWidth="1"/>
    <col min="7" max="7" width="1.28515625" style="193" customWidth="1"/>
    <col min="8" max="8" width="1.140625" style="193" customWidth="1"/>
    <col min="9" max="16384" width="9.140625" style="193"/>
  </cols>
  <sheetData>
    <row r="1" spans="1:9" ht="29.25" customHeight="1">
      <c r="A1" s="2405" t="s">
        <v>1613</v>
      </c>
      <c r="B1" s="2405"/>
      <c r="C1" s="2405"/>
      <c r="D1" s="2405"/>
      <c r="E1" s="2405"/>
      <c r="F1" s="2405"/>
      <c r="G1" s="2405"/>
      <c r="H1" s="2405"/>
    </row>
    <row r="2" spans="1:9" ht="18.75" customHeight="1">
      <c r="A2" s="2408" t="s">
        <v>498</v>
      </c>
      <c r="B2" s="2410" t="s">
        <v>616</v>
      </c>
      <c r="C2" s="2412" t="s">
        <v>617</v>
      </c>
      <c r="D2" s="2413" t="s">
        <v>618</v>
      </c>
      <c r="E2" s="2414"/>
      <c r="F2" s="2414"/>
    </row>
    <row r="3" spans="1:9">
      <c r="A3" s="2409"/>
      <c r="B3" s="2411"/>
      <c r="C3" s="2410"/>
      <c r="D3" s="2055" t="s">
        <v>619</v>
      </c>
      <c r="E3" s="2055" t="s">
        <v>1360</v>
      </c>
      <c r="F3" s="525" t="s">
        <v>620</v>
      </c>
    </row>
    <row r="4" spans="1:9">
      <c r="A4" s="526">
        <f>A3+1</f>
        <v>1</v>
      </c>
      <c r="B4" s="2071" t="s">
        <v>196</v>
      </c>
      <c r="C4" s="2072" t="s">
        <v>148</v>
      </c>
      <c r="D4" s="2073">
        <f>FEED.!CD14</f>
        <v>30000</v>
      </c>
      <c r="E4" s="2073">
        <f>FEED.!CI14</f>
        <v>18661</v>
      </c>
      <c r="F4" s="528">
        <f t="shared" ref="F4:F23" si="0">E4/D4</f>
        <v>0.62203333333333333</v>
      </c>
      <c r="G4" s="527"/>
    </row>
    <row r="5" spans="1:9">
      <c r="A5" s="526">
        <f>A4+1</f>
        <v>2</v>
      </c>
      <c r="B5" s="2071" t="s">
        <v>193</v>
      </c>
      <c r="C5" s="2072" t="s">
        <v>622</v>
      </c>
      <c r="D5" s="2073">
        <f>HPF.!DZ14</f>
        <v>97523</v>
      </c>
      <c r="E5" s="2073">
        <f>HPF.!EE14</f>
        <v>52637</v>
      </c>
      <c r="F5" s="1428">
        <f t="shared" si="0"/>
        <v>0.53973934353947273</v>
      </c>
      <c r="G5" s="527"/>
    </row>
    <row r="6" spans="1:9">
      <c r="A6" s="526">
        <f t="shared" ref="A6:A22" si="1">A5+1</f>
        <v>3</v>
      </c>
      <c r="B6" s="2071" t="s">
        <v>178</v>
      </c>
      <c r="C6" s="2072" t="s">
        <v>148</v>
      </c>
      <c r="D6" s="2073">
        <f>SDC.!CD14</f>
        <v>11970</v>
      </c>
      <c r="E6" s="2073">
        <f>SDC.!CI14</f>
        <v>12390</v>
      </c>
      <c r="F6" s="528">
        <f t="shared" si="0"/>
        <v>1.0350877192982457</v>
      </c>
    </row>
    <row r="7" spans="1:9">
      <c r="A7" s="526">
        <f t="shared" si="1"/>
        <v>4</v>
      </c>
      <c r="B7" s="2071" t="s">
        <v>621</v>
      </c>
      <c r="C7" s="2072" t="s">
        <v>148</v>
      </c>
      <c r="D7" s="2073">
        <f>'HELSEL '!BX14</f>
        <v>450</v>
      </c>
      <c r="E7" s="2073">
        <f>'HELSEL '!CC14</f>
        <v>240</v>
      </c>
      <c r="F7" s="1484">
        <f t="shared" si="0"/>
        <v>0.53333333333333333</v>
      </c>
      <c r="G7" s="529"/>
    </row>
    <row r="8" spans="1:9">
      <c r="A8" s="526">
        <f t="shared" si="1"/>
        <v>5</v>
      </c>
      <c r="B8" s="2071" t="s">
        <v>1606</v>
      </c>
      <c r="C8" s="2072" t="s">
        <v>622</v>
      </c>
      <c r="D8" s="2073">
        <f>'FAO-UNS(SS0005)'!CD14</f>
        <v>10826</v>
      </c>
      <c r="E8" s="2073">
        <f>'FAO-UNS(SS0005)'!CI14</f>
        <v>8365</v>
      </c>
      <c r="F8" s="528">
        <f>E8/D8</f>
        <v>0.77267688897099573</v>
      </c>
      <c r="G8" s="529"/>
      <c r="H8" s="529"/>
      <c r="I8" s="529"/>
    </row>
    <row r="9" spans="1:9">
      <c r="A9" s="526">
        <f t="shared" si="1"/>
        <v>6</v>
      </c>
      <c r="B9" s="2071" t="s">
        <v>1607</v>
      </c>
      <c r="C9" s="2072" t="s">
        <v>148</v>
      </c>
      <c r="D9" s="2073">
        <f>'FAO-EE(SS0006).'!CD14</f>
        <v>10500</v>
      </c>
      <c r="E9" s="2073">
        <f>'FAO-EE(SS0006).'!CI14</f>
        <v>12105</v>
      </c>
      <c r="F9" s="1878">
        <f t="shared" si="0"/>
        <v>1.1528571428571428</v>
      </c>
      <c r="H9" s="529"/>
    </row>
    <row r="10" spans="1:9" s="2007" customFormat="1">
      <c r="A10" s="526">
        <f t="shared" si="1"/>
        <v>7</v>
      </c>
      <c r="B10" s="2071" t="s">
        <v>1608</v>
      </c>
      <c r="C10" s="2072" t="s">
        <v>1609</v>
      </c>
      <c r="D10" s="2073">
        <f>'FAO-J&amp;UP(SS0007)'!CD14</f>
        <v>10826</v>
      </c>
      <c r="E10" s="2073">
        <f>'FAO-J&amp;UP(SS0007)'!CI14-7</f>
        <v>4692</v>
      </c>
      <c r="F10" s="1484">
        <f t="shared" si="0"/>
        <v>0.43340107149455015</v>
      </c>
      <c r="H10" s="529"/>
    </row>
    <row r="11" spans="1:9">
      <c r="A11" s="526">
        <f t="shared" si="1"/>
        <v>8</v>
      </c>
      <c r="B11" s="2074" t="s">
        <v>471</v>
      </c>
      <c r="C11" s="2072" t="s">
        <v>148</v>
      </c>
      <c r="D11" s="2073">
        <f>RRF.!CD14</f>
        <v>11112</v>
      </c>
      <c r="E11" s="2073">
        <f>RRF.!CI14</f>
        <v>11348</v>
      </c>
      <c r="F11" s="528">
        <f t="shared" si="0"/>
        <v>1.0212383009359252</v>
      </c>
      <c r="G11" s="529"/>
      <c r="H11" s="529"/>
      <c r="I11" s="529"/>
    </row>
    <row r="12" spans="1:9">
      <c r="A12" s="526">
        <f t="shared" si="1"/>
        <v>9</v>
      </c>
      <c r="B12" s="2074" t="s">
        <v>181</v>
      </c>
      <c r="C12" s="2075" t="s">
        <v>622</v>
      </c>
      <c r="D12" s="2076">
        <f>UNHCR.!CD14</f>
        <v>86959</v>
      </c>
      <c r="E12" s="2076">
        <f>UNHCR.!CI14</f>
        <v>93102</v>
      </c>
      <c r="F12" s="1484">
        <f t="shared" si="0"/>
        <v>1.0706424866891293</v>
      </c>
      <c r="G12" s="529"/>
      <c r="I12" s="529"/>
    </row>
    <row r="13" spans="1:9">
      <c r="A13" s="526">
        <f t="shared" si="1"/>
        <v>10</v>
      </c>
      <c r="B13" s="2074" t="s">
        <v>1165</v>
      </c>
      <c r="C13" s="2075" t="s">
        <v>622</v>
      </c>
      <c r="D13" s="2076">
        <f>'CHF-NUTRITION'!CD14</f>
        <v>44377</v>
      </c>
      <c r="E13" s="2076">
        <f>'CHF-NUTRITION'!CI14</f>
        <v>94672.4</v>
      </c>
      <c r="F13" s="528">
        <f t="shared" si="0"/>
        <v>2.1333663834869414</v>
      </c>
      <c r="G13" s="529"/>
      <c r="I13" s="529"/>
    </row>
    <row r="14" spans="1:9">
      <c r="A14" s="526">
        <f t="shared" si="1"/>
        <v>11</v>
      </c>
      <c r="B14" s="2074" t="s">
        <v>623</v>
      </c>
      <c r="C14" s="2075" t="s">
        <v>622</v>
      </c>
      <c r="D14" s="2076">
        <f>'GE. '!CD13</f>
        <v>83862</v>
      </c>
      <c r="E14" s="2076">
        <f>'GE. '!CI14</f>
        <v>93240</v>
      </c>
      <c r="F14" s="528">
        <f t="shared" si="0"/>
        <v>1.1118265722257996</v>
      </c>
      <c r="G14" s="1551"/>
      <c r="H14" s="529"/>
      <c r="I14" s="529"/>
    </row>
    <row r="15" spans="1:9">
      <c r="A15" s="526">
        <f t="shared" si="1"/>
        <v>12</v>
      </c>
      <c r="B15" s="2074" t="s">
        <v>624</v>
      </c>
      <c r="C15" s="2075" t="s">
        <v>622</v>
      </c>
      <c r="D15" s="2076">
        <f>'UNICEF-NUT.'!DN14</f>
        <v>14844</v>
      </c>
      <c r="E15" s="2076">
        <f>'UNICEF-NUT.'!DS14</f>
        <v>5606</v>
      </c>
      <c r="F15" s="528">
        <f t="shared" si="0"/>
        <v>0.37766100781460521</v>
      </c>
    </row>
    <row r="16" spans="1:9">
      <c r="A16" s="526">
        <f t="shared" si="1"/>
        <v>13</v>
      </c>
      <c r="B16" s="2074" t="s">
        <v>997</v>
      </c>
      <c r="C16" s="2075" t="s">
        <v>622</v>
      </c>
      <c r="D16" s="2076">
        <f>LDS.!CP11</f>
        <v>12870</v>
      </c>
      <c r="E16" s="2076">
        <f>LDS.!CU11</f>
        <v>7123</v>
      </c>
      <c r="F16" s="1428">
        <f t="shared" si="0"/>
        <v>0.55345765345765341</v>
      </c>
    </row>
    <row r="17" spans="1:13">
      <c r="A17" s="526">
        <f t="shared" si="1"/>
        <v>14</v>
      </c>
      <c r="B17" s="2074" t="s">
        <v>625</v>
      </c>
      <c r="C17" s="2075" t="s">
        <v>622</v>
      </c>
      <c r="D17" s="2076">
        <f>'UNICEF SM.'!CD14</f>
        <v>121</v>
      </c>
      <c r="E17" s="2076">
        <f>'UNICEF SM.'!CI14</f>
        <v>164</v>
      </c>
      <c r="F17" s="528">
        <f t="shared" si="0"/>
        <v>1.3553719008264462</v>
      </c>
      <c r="I17" s="529"/>
    </row>
    <row r="18" spans="1:13">
      <c r="A18" s="526">
        <f t="shared" si="1"/>
        <v>15</v>
      </c>
      <c r="B18" s="2074" t="s">
        <v>135</v>
      </c>
      <c r="C18" s="2075" t="s">
        <v>622</v>
      </c>
      <c r="D18" s="2076">
        <f>WFP.!CD13</f>
        <v>28287</v>
      </c>
      <c r="E18" s="2076">
        <f>WFP.!CI13</f>
        <v>22678</v>
      </c>
      <c r="F18" s="1484">
        <f t="shared" si="0"/>
        <v>0.80171103333686855</v>
      </c>
      <c r="I18" s="529"/>
      <c r="L18" s="529"/>
      <c r="M18" s="529"/>
    </row>
    <row r="19" spans="1:13">
      <c r="A19" s="526">
        <f t="shared" si="1"/>
        <v>16</v>
      </c>
      <c r="B19" s="2074" t="s">
        <v>1352</v>
      </c>
      <c r="C19" s="2075" t="s">
        <v>626</v>
      </c>
      <c r="D19" s="2076">
        <f>SSJR!CD14</f>
        <v>15714</v>
      </c>
      <c r="E19" s="2076">
        <f>SSJR!CI14</f>
        <v>4188</v>
      </c>
      <c r="F19" s="1428">
        <f>E19/D19</f>
        <v>0.26651393661702938</v>
      </c>
      <c r="I19" s="529"/>
      <c r="K19" s="529"/>
    </row>
    <row r="20" spans="1:13">
      <c r="A20" s="526">
        <f t="shared" si="1"/>
        <v>17</v>
      </c>
      <c r="B20" s="2074" t="s">
        <v>1496</v>
      </c>
      <c r="C20" s="2075" t="s">
        <v>148</v>
      </c>
      <c r="D20" s="2076">
        <f>'SAFPAC-SRH'!BF14</f>
        <v>24735</v>
      </c>
      <c r="E20" s="2076">
        <f>'SAFPAC-SRH'!BK14</f>
        <v>1589</v>
      </c>
      <c r="F20" s="1428">
        <f>E20/D20</f>
        <v>6.4240954113604198E-2</v>
      </c>
      <c r="I20" s="529"/>
    </row>
    <row r="21" spans="1:13" s="2007" customFormat="1">
      <c r="A21" s="526">
        <f t="shared" si="1"/>
        <v>18</v>
      </c>
      <c r="B21" s="2074" t="s">
        <v>1572</v>
      </c>
      <c r="C21" s="2075" t="s">
        <v>622</v>
      </c>
      <c r="D21" s="2076">
        <f>DEC!BX14</f>
        <v>16700</v>
      </c>
      <c r="E21" s="2076">
        <f>DEC!CC14</f>
        <v>0</v>
      </c>
      <c r="F21" s="1428">
        <f>E21/D21</f>
        <v>0</v>
      </c>
      <c r="I21" s="529"/>
    </row>
    <row r="22" spans="1:13">
      <c r="A22" s="526">
        <f t="shared" si="1"/>
        <v>19</v>
      </c>
      <c r="B22" s="2074" t="s">
        <v>1248</v>
      </c>
      <c r="C22" s="2075" t="s">
        <v>147</v>
      </c>
      <c r="D22" s="2076">
        <f>ARC.!CD14</f>
        <v>41202</v>
      </c>
      <c r="E22" s="2076">
        <f>ARC.!CI14</f>
        <v>0</v>
      </c>
      <c r="F22" s="1428">
        <f>E22/D22</f>
        <v>0</v>
      </c>
      <c r="I22" s="529"/>
    </row>
    <row r="23" spans="1:13" ht="33.75">
      <c r="A23" s="526"/>
      <c r="B23" s="2406" t="s">
        <v>1611</v>
      </c>
      <c r="C23" s="2407"/>
      <c r="D23" s="2078">
        <f>SUM(D4:D22)</f>
        <v>552878</v>
      </c>
      <c r="E23" s="2078">
        <f>SUM(E4:E22)</f>
        <v>442800.4</v>
      </c>
      <c r="F23" s="2079">
        <f t="shared" si="0"/>
        <v>0.80090074121234711</v>
      </c>
    </row>
    <row r="24" spans="1:13">
      <c r="E24" s="1991"/>
      <c r="F24" s="532">
        <f>SUM(F4:F23)</f>
        <v>14.646059803543423</v>
      </c>
    </row>
  </sheetData>
  <mergeCells count="6">
    <mergeCell ref="A1:H1"/>
    <mergeCell ref="B23:C23"/>
    <mergeCell ref="A2:A3"/>
    <mergeCell ref="B2:B3"/>
    <mergeCell ref="C2:C3"/>
    <mergeCell ref="D2:F2"/>
  </mergeCells>
  <pageMargins left="0.25" right="0.25" top="0.75" bottom="0.75" header="0.3" footer="0.3"/>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CK99"/>
  <sheetViews>
    <sheetView topLeftCell="A12" zoomScale="115" zoomScaleNormal="115" workbookViewId="0">
      <pane xSplit="2" ySplit="2" topLeftCell="N14" activePane="bottomRight" state="frozen"/>
      <selection activeCell="AS14" sqref="AS14"/>
      <selection pane="topRight" activeCell="AS14" sqref="AS14"/>
      <selection pane="bottomLeft" activeCell="AS14" sqref="AS14"/>
      <selection pane="bottomRight" activeCell="S14" sqref="S14"/>
    </sheetView>
  </sheetViews>
  <sheetFormatPr defaultColWidth="9.140625" defaultRowHeight="12.75"/>
  <cols>
    <col min="1" max="1" width="19" style="158" customWidth="1"/>
    <col min="2" max="2" width="55" style="158" customWidth="1"/>
    <col min="3" max="3" width="9.140625" style="158"/>
    <col min="4" max="4" width="12.5703125" style="158" customWidth="1"/>
    <col min="5" max="5" width="13.28515625" style="158" customWidth="1"/>
    <col min="6" max="6" width="12.140625" style="158" customWidth="1"/>
    <col min="7" max="7" width="14.28515625" style="158" customWidth="1"/>
    <col min="8" max="8" width="13" style="158" customWidth="1"/>
    <col min="9" max="9" width="15.85546875" style="158" customWidth="1"/>
    <col min="10" max="10" width="11.7109375" style="829" customWidth="1"/>
    <col min="11" max="11" width="9.5703125" style="829" customWidth="1"/>
    <col min="12" max="12" width="29.7109375" style="829" customWidth="1"/>
    <col min="13" max="14" width="8.85546875" style="829" bestFit="1" customWidth="1"/>
    <col min="15" max="16" width="7.7109375" style="829" bestFit="1" customWidth="1"/>
    <col min="17" max="17" width="8.7109375" style="829" bestFit="1" customWidth="1"/>
    <col min="18" max="18" width="9.7109375" style="829" customWidth="1"/>
    <col min="19" max="19" width="11.28515625" style="829" bestFit="1" customWidth="1"/>
    <col min="20" max="20" width="35.28515625" style="830" customWidth="1"/>
    <col min="21" max="26" width="6.140625" style="497" customWidth="1"/>
    <col min="27" max="27" width="2.42578125" style="158" customWidth="1"/>
    <col min="28" max="81" width="6.140625" style="497" customWidth="1"/>
    <col min="82" max="82" width="8.42578125" style="834" bestFit="1" customWidth="1"/>
    <col min="83" max="83" width="8.28515625" style="834" customWidth="1"/>
    <col min="84" max="84" width="7.28515625" style="834" customWidth="1"/>
    <col min="85" max="85" width="7.140625" style="834" customWidth="1"/>
    <col min="86" max="86" width="6.7109375" style="834" customWidth="1"/>
    <col min="87" max="87" width="10.140625" style="834" customWidth="1"/>
    <col min="88" max="88" width="13.85546875" style="158" customWidth="1"/>
    <col min="89" max="89" width="23" style="158" customWidth="1"/>
    <col min="90" max="16384" width="9.140625" style="158"/>
  </cols>
  <sheetData>
    <row r="1" spans="1:89">
      <c r="A1" s="806"/>
      <c r="B1" s="2418" t="s">
        <v>677</v>
      </c>
      <c r="C1" s="2419"/>
      <c r="D1" s="2419"/>
      <c r="E1" s="2419"/>
      <c r="F1" s="2419"/>
      <c r="G1" s="2420"/>
      <c r="H1" s="807"/>
      <c r="I1" s="742"/>
      <c r="J1" s="742"/>
      <c r="K1" s="743"/>
      <c r="L1" s="743"/>
      <c r="M1" s="743"/>
      <c r="N1" s="743"/>
      <c r="O1" s="743"/>
      <c r="P1" s="743"/>
      <c r="Q1" s="743"/>
      <c r="R1" s="743"/>
      <c r="S1" s="743"/>
      <c r="T1" s="744"/>
      <c r="U1" s="744"/>
      <c r="V1" s="744"/>
      <c r="W1" s="744"/>
      <c r="X1" s="744"/>
      <c r="Y1" s="744"/>
      <c r="Z1" s="744"/>
      <c r="AA1" s="806"/>
      <c r="AB1" s="2427" t="s">
        <v>68</v>
      </c>
      <c r="AC1" s="2428"/>
      <c r="AD1" s="2428"/>
      <c r="AE1" s="2428"/>
      <c r="AF1" s="2428"/>
      <c r="AG1" s="2428"/>
      <c r="AH1" s="2428"/>
      <c r="AI1" s="2428"/>
      <c r="AJ1" s="2428"/>
      <c r="AK1" s="2428"/>
      <c r="AL1" s="2428"/>
      <c r="AM1" s="2428"/>
      <c r="AN1" s="2428"/>
      <c r="AO1" s="2428"/>
      <c r="AP1" s="2428"/>
      <c r="AQ1" s="2428"/>
      <c r="AR1" s="2428"/>
      <c r="AS1" s="2428"/>
      <c r="AT1" s="2428"/>
      <c r="AU1" s="2428"/>
      <c r="AV1" s="2428"/>
      <c r="AW1" s="2428"/>
      <c r="AX1" s="2428"/>
      <c r="AY1" s="2428"/>
      <c r="AZ1" s="2428"/>
      <c r="BA1" s="2428"/>
      <c r="BB1" s="2428"/>
      <c r="BC1" s="2428"/>
      <c r="BD1" s="2428"/>
      <c r="BE1" s="2428"/>
      <c r="BF1" s="2428"/>
      <c r="BG1" s="2428"/>
      <c r="BH1" s="2428"/>
      <c r="BI1" s="2428"/>
      <c r="BJ1" s="2428"/>
      <c r="BK1" s="2428"/>
      <c r="BL1" s="2428"/>
      <c r="BM1" s="2428"/>
      <c r="BN1" s="2428"/>
      <c r="BO1" s="2428"/>
      <c r="BP1" s="2428"/>
      <c r="BQ1" s="2428"/>
      <c r="BR1" s="2428"/>
      <c r="BS1" s="2428"/>
      <c r="BT1" s="2428"/>
      <c r="BU1" s="2428"/>
      <c r="BV1" s="2428"/>
      <c r="BW1" s="2428"/>
      <c r="BX1" s="2428"/>
      <c r="BY1" s="2428"/>
      <c r="BZ1" s="2428"/>
      <c r="CA1" s="2428"/>
      <c r="CB1" s="2428"/>
      <c r="CC1" s="2428"/>
      <c r="CD1" s="808"/>
      <c r="CE1" s="808"/>
      <c r="CF1" s="808"/>
      <c r="CG1" s="808"/>
      <c r="CH1" s="808"/>
      <c r="CI1" s="808"/>
    </row>
    <row r="2" spans="1:89" ht="15">
      <c r="A2" s="806"/>
      <c r="B2" s="2421"/>
      <c r="C2" s="2422"/>
      <c r="D2" s="2422"/>
      <c r="E2" s="2422"/>
      <c r="F2" s="2422"/>
      <c r="G2" s="2423"/>
      <c r="H2" s="807"/>
      <c r="I2" s="742"/>
      <c r="J2" s="742"/>
      <c r="K2" s="743"/>
      <c r="L2" s="743"/>
      <c r="M2" s="743"/>
      <c r="N2" s="743"/>
      <c r="O2" s="743"/>
      <c r="P2" s="743"/>
      <c r="Q2" s="743"/>
      <c r="R2" s="743"/>
      <c r="S2" s="743"/>
      <c r="T2" s="744"/>
      <c r="U2" s="744"/>
      <c r="V2" s="744"/>
      <c r="W2" s="744"/>
      <c r="X2" s="744"/>
      <c r="Y2" s="744"/>
      <c r="Z2" s="744"/>
      <c r="AA2" s="806"/>
      <c r="AB2" s="2429"/>
      <c r="AC2" s="2430"/>
      <c r="AD2" s="2430"/>
      <c r="AE2" s="2430"/>
      <c r="AF2" s="2430"/>
      <c r="AG2" s="2430"/>
      <c r="AH2" s="2430"/>
      <c r="AI2" s="2430"/>
      <c r="AJ2" s="2430"/>
      <c r="AK2" s="2430"/>
      <c r="AL2" s="2430"/>
      <c r="AM2" s="2430"/>
      <c r="AN2" s="2430"/>
      <c r="AO2" s="2430"/>
      <c r="AP2" s="2430"/>
      <c r="AQ2" s="2430"/>
      <c r="AR2" s="2430"/>
      <c r="AS2" s="2430"/>
      <c r="AT2" s="2430"/>
      <c r="AU2" s="2430"/>
      <c r="AV2" s="2430"/>
      <c r="AW2" s="2430"/>
      <c r="AX2" s="2430"/>
      <c r="AY2" s="2430"/>
      <c r="AZ2" s="2430"/>
      <c r="BA2" s="2430"/>
      <c r="BB2" s="2430"/>
      <c r="BC2" s="2430"/>
      <c r="BD2" s="2430"/>
      <c r="BE2" s="2430"/>
      <c r="BF2" s="2430"/>
      <c r="BG2" s="2430"/>
      <c r="BH2" s="2430"/>
      <c r="BI2" s="2430"/>
      <c r="BJ2" s="2430"/>
      <c r="BK2" s="2430"/>
      <c r="BL2" s="2430"/>
      <c r="BM2" s="2430"/>
      <c r="BN2" s="2430"/>
      <c r="BO2" s="2430"/>
      <c r="BP2" s="2430"/>
      <c r="BQ2" s="2430"/>
      <c r="BR2" s="2430"/>
      <c r="BS2" s="2430"/>
      <c r="BT2" s="2430"/>
      <c r="BU2" s="2430"/>
      <c r="BV2" s="2430"/>
      <c r="BW2" s="2430"/>
      <c r="BX2" s="2430"/>
      <c r="BY2" s="2430"/>
      <c r="BZ2" s="2430"/>
      <c r="CA2" s="2430"/>
      <c r="CB2" s="2430"/>
      <c r="CC2" s="2430"/>
      <c r="CD2" s="808"/>
      <c r="CE2" s="808"/>
      <c r="CF2" s="808"/>
      <c r="CG2" s="808"/>
      <c r="CH2" s="808"/>
      <c r="CI2" s="808"/>
      <c r="CJ2" s="1366" t="s">
        <v>1214</v>
      </c>
      <c r="CK2" s="507"/>
    </row>
    <row r="3" spans="1:89" ht="147" customHeight="1" thickBot="1">
      <c r="A3" s="806"/>
      <c r="B3" s="2424"/>
      <c r="C3" s="2425"/>
      <c r="D3" s="2425"/>
      <c r="E3" s="2425"/>
      <c r="F3" s="2425"/>
      <c r="G3" s="2426"/>
      <c r="H3" s="807"/>
      <c r="I3" s="742"/>
      <c r="J3" s="742"/>
      <c r="K3" s="743"/>
      <c r="L3" s="743"/>
      <c r="M3" s="743"/>
      <c r="N3" s="743"/>
      <c r="O3" s="743"/>
      <c r="P3" s="743"/>
      <c r="Q3" s="743"/>
      <c r="R3" s="743"/>
      <c r="S3" s="743"/>
      <c r="T3" s="744"/>
      <c r="U3" s="744"/>
      <c r="V3" s="744"/>
      <c r="W3" s="744"/>
      <c r="X3" s="744"/>
      <c r="Y3" s="744"/>
      <c r="Z3" s="744"/>
      <c r="AA3" s="806"/>
      <c r="AB3" s="2431"/>
      <c r="AC3" s="2432"/>
      <c r="AD3" s="2432"/>
      <c r="AE3" s="2432"/>
      <c r="AF3" s="2432"/>
      <c r="AG3" s="2432"/>
      <c r="AH3" s="2432"/>
      <c r="AI3" s="2432"/>
      <c r="AJ3" s="2432"/>
      <c r="AK3" s="2432"/>
      <c r="AL3" s="2432"/>
      <c r="AM3" s="2432"/>
      <c r="AN3" s="2432"/>
      <c r="AO3" s="2432"/>
      <c r="AP3" s="2432"/>
      <c r="AQ3" s="2432"/>
      <c r="AR3" s="2432"/>
      <c r="AS3" s="2432"/>
      <c r="AT3" s="2432"/>
      <c r="AU3" s="2432"/>
      <c r="AV3" s="2432"/>
      <c r="AW3" s="2432"/>
      <c r="AX3" s="2432"/>
      <c r="AY3" s="2432"/>
      <c r="AZ3" s="2432"/>
      <c r="BA3" s="2432"/>
      <c r="BB3" s="2432"/>
      <c r="BC3" s="2432"/>
      <c r="BD3" s="2432"/>
      <c r="BE3" s="2432"/>
      <c r="BF3" s="2432"/>
      <c r="BG3" s="2432"/>
      <c r="BH3" s="2432"/>
      <c r="BI3" s="2432"/>
      <c r="BJ3" s="2432"/>
      <c r="BK3" s="2432"/>
      <c r="BL3" s="2432"/>
      <c r="BM3" s="2432"/>
      <c r="BN3" s="2432"/>
      <c r="BO3" s="2432"/>
      <c r="BP3" s="2432"/>
      <c r="BQ3" s="2432"/>
      <c r="BR3" s="2432"/>
      <c r="BS3" s="2432"/>
      <c r="BT3" s="2432"/>
      <c r="BU3" s="2432"/>
      <c r="BV3" s="2432"/>
      <c r="BW3" s="2432"/>
      <c r="BX3" s="2432"/>
      <c r="BY3" s="2432"/>
      <c r="BZ3" s="2432"/>
      <c r="CA3" s="2432"/>
      <c r="CB3" s="2432"/>
      <c r="CC3" s="2432"/>
      <c r="CD3" s="808"/>
      <c r="CE3" s="808"/>
      <c r="CF3" s="808"/>
      <c r="CG3" s="808"/>
      <c r="CH3" s="808"/>
      <c r="CI3" s="808"/>
      <c r="CJ3" s="1363"/>
      <c r="CK3" s="507" t="s">
        <v>1215</v>
      </c>
    </row>
    <row r="4" spans="1:89" ht="23.25" customHeight="1" thickBot="1">
      <c r="A4" s="806"/>
      <c r="B4" s="809" t="s">
        <v>305</v>
      </c>
      <c r="C4" s="2433"/>
      <c r="D4" s="2434"/>
      <c r="E4" s="2434"/>
      <c r="F4" s="2434"/>
      <c r="G4" s="2435"/>
      <c r="H4" s="807"/>
      <c r="I4" s="742"/>
      <c r="J4" s="742"/>
      <c r="K4" s="743"/>
      <c r="L4" s="743"/>
      <c r="M4" s="743"/>
      <c r="N4" s="743"/>
      <c r="O4" s="743"/>
      <c r="P4" s="743"/>
      <c r="Q4" s="743"/>
      <c r="R4" s="743"/>
      <c r="S4" s="743"/>
      <c r="T4" s="744"/>
      <c r="U4" s="810"/>
      <c r="V4" s="810"/>
      <c r="W4" s="810"/>
      <c r="X4" s="810"/>
      <c r="Y4" s="810"/>
      <c r="Z4" s="810"/>
      <c r="AA4" s="806"/>
      <c r="AB4" s="810"/>
      <c r="AC4" s="810"/>
      <c r="AD4" s="810"/>
      <c r="AE4" s="810"/>
      <c r="AF4" s="810"/>
      <c r="AG4" s="810"/>
      <c r="AH4" s="810"/>
      <c r="AI4" s="810"/>
      <c r="AJ4" s="810"/>
      <c r="AK4" s="810"/>
      <c r="AL4" s="810"/>
      <c r="AM4" s="810"/>
      <c r="AN4" s="810"/>
      <c r="AO4" s="810"/>
      <c r="AP4" s="810"/>
      <c r="AQ4" s="810"/>
      <c r="AR4" s="810"/>
      <c r="AS4" s="810"/>
      <c r="AT4" s="810"/>
      <c r="AU4" s="810"/>
      <c r="AV4" s="810"/>
      <c r="AW4" s="810"/>
      <c r="AX4" s="810"/>
      <c r="AY4" s="810"/>
      <c r="AZ4" s="810"/>
      <c r="BA4" s="810"/>
      <c r="BB4" s="810"/>
      <c r="BC4" s="810"/>
      <c r="BD4" s="810"/>
      <c r="BE4" s="810"/>
      <c r="BF4" s="810"/>
      <c r="BG4" s="810"/>
      <c r="BH4" s="810"/>
      <c r="BI4" s="810"/>
      <c r="BJ4" s="810"/>
      <c r="BK4" s="810"/>
      <c r="BL4" s="810"/>
      <c r="BM4" s="810"/>
      <c r="BN4" s="810"/>
      <c r="BO4" s="810"/>
      <c r="BP4" s="810"/>
      <c r="BQ4" s="810"/>
      <c r="BR4" s="810"/>
      <c r="BS4" s="810"/>
      <c r="BT4" s="810"/>
      <c r="BU4" s="810"/>
      <c r="BV4" s="810"/>
      <c r="BW4" s="810"/>
      <c r="BX4" s="810"/>
      <c r="BY4" s="810"/>
      <c r="BZ4" s="810"/>
      <c r="CA4" s="810"/>
      <c r="CB4" s="810"/>
      <c r="CC4" s="810"/>
      <c r="CD4" s="811"/>
      <c r="CE4" s="811"/>
      <c r="CF4" s="811"/>
      <c r="CG4" s="811"/>
      <c r="CH4" s="811"/>
      <c r="CI4" s="811"/>
      <c r="CJ4" s="1361"/>
      <c r="CK4" s="507" t="s">
        <v>1216</v>
      </c>
    </row>
    <row r="5" spans="1:89" ht="15.75" thickBot="1">
      <c r="A5" s="806"/>
      <c r="B5" s="809" t="s">
        <v>300</v>
      </c>
      <c r="C5" s="2436" t="s">
        <v>387</v>
      </c>
      <c r="D5" s="2437"/>
      <c r="E5" s="2437"/>
      <c r="F5" s="2437"/>
      <c r="G5" s="2438"/>
      <c r="H5" s="807"/>
      <c r="I5" s="742"/>
      <c r="J5" s="742"/>
      <c r="K5" s="743"/>
      <c r="L5" s="743"/>
      <c r="M5" s="743"/>
      <c r="N5" s="743"/>
      <c r="O5" s="743"/>
      <c r="P5" s="743"/>
      <c r="Q5" s="743"/>
      <c r="R5" s="743"/>
      <c r="S5" s="743"/>
      <c r="T5" s="744"/>
      <c r="U5" s="810"/>
      <c r="V5" s="810"/>
      <c r="W5" s="810"/>
      <c r="X5" s="810"/>
      <c r="Y5" s="810"/>
      <c r="Z5" s="810"/>
      <c r="AA5" s="806"/>
      <c r="AB5" s="810"/>
      <c r="AC5" s="810"/>
      <c r="AD5" s="810"/>
      <c r="AE5" s="810"/>
      <c r="AF5" s="810"/>
      <c r="AG5" s="810"/>
      <c r="AH5" s="810"/>
      <c r="AI5" s="810"/>
      <c r="AJ5" s="810"/>
      <c r="AK5" s="810"/>
      <c r="AL5" s="810"/>
      <c r="AM5" s="810"/>
      <c r="AN5" s="810"/>
      <c r="AO5" s="810"/>
      <c r="AP5" s="810"/>
      <c r="AQ5" s="810"/>
      <c r="AR5" s="810"/>
      <c r="AS5" s="810"/>
      <c r="AT5" s="810"/>
      <c r="AU5" s="810"/>
      <c r="AV5" s="810"/>
      <c r="AW5" s="810"/>
      <c r="AX5" s="810"/>
      <c r="AY5" s="810"/>
      <c r="AZ5" s="810"/>
      <c r="BA5" s="810"/>
      <c r="BB5" s="810"/>
      <c r="BC5" s="810"/>
      <c r="BD5" s="810"/>
      <c r="BE5" s="810"/>
      <c r="BF5" s="810"/>
      <c r="BG5" s="810"/>
      <c r="BH5" s="810"/>
      <c r="BI5" s="810"/>
      <c r="BJ5" s="810"/>
      <c r="BK5" s="810"/>
      <c r="BL5" s="810"/>
      <c r="BM5" s="810"/>
      <c r="BN5" s="810"/>
      <c r="BO5" s="810"/>
      <c r="BP5" s="810"/>
      <c r="BQ5" s="810"/>
      <c r="BR5" s="810"/>
      <c r="BS5" s="810"/>
      <c r="BT5" s="810"/>
      <c r="BU5" s="810"/>
      <c r="BV5" s="810"/>
      <c r="BW5" s="810"/>
      <c r="BX5" s="810"/>
      <c r="BY5" s="810"/>
      <c r="BZ5" s="810"/>
      <c r="CA5" s="810"/>
      <c r="CB5" s="810"/>
      <c r="CC5" s="810"/>
      <c r="CD5" s="811"/>
      <c r="CE5" s="811"/>
      <c r="CF5" s="811"/>
      <c r="CG5" s="811"/>
      <c r="CH5" s="811"/>
      <c r="CI5" s="811"/>
      <c r="CJ5" s="1362"/>
      <c r="CK5" s="507" t="s">
        <v>1217</v>
      </c>
    </row>
    <row r="6" spans="1:89" ht="15.75" thickBot="1">
      <c r="A6" s="806"/>
      <c r="B6" s="809" t="s">
        <v>304</v>
      </c>
      <c r="C6" s="812"/>
      <c r="D6" s="812"/>
      <c r="E6" s="812"/>
      <c r="F6" s="812"/>
      <c r="G6" s="813"/>
      <c r="H6" s="807"/>
      <c r="I6" s="742"/>
      <c r="J6" s="742"/>
      <c r="K6" s="743"/>
      <c r="L6" s="743"/>
      <c r="M6" s="743"/>
      <c r="N6" s="743"/>
      <c r="O6" s="743"/>
      <c r="P6" s="743"/>
      <c r="Q6" s="743"/>
      <c r="R6" s="743"/>
      <c r="S6" s="743"/>
      <c r="T6" s="744"/>
      <c r="U6" s="810"/>
      <c r="V6" s="810"/>
      <c r="W6" s="810"/>
      <c r="X6" s="810"/>
      <c r="Y6" s="810"/>
      <c r="Z6" s="810"/>
      <c r="AA6" s="806"/>
      <c r="AB6" s="810"/>
      <c r="AC6" s="810"/>
      <c r="AD6" s="810"/>
      <c r="AE6" s="810"/>
      <c r="AF6" s="810"/>
      <c r="AG6" s="810"/>
      <c r="AH6" s="810"/>
      <c r="AI6" s="810"/>
      <c r="AJ6" s="810"/>
      <c r="AK6" s="810"/>
      <c r="AL6" s="810"/>
      <c r="AM6" s="810"/>
      <c r="AN6" s="810"/>
      <c r="AO6" s="810"/>
      <c r="AP6" s="810"/>
      <c r="AQ6" s="810"/>
      <c r="AR6" s="810"/>
      <c r="AS6" s="810"/>
      <c r="AT6" s="810"/>
      <c r="AU6" s="810"/>
      <c r="AV6" s="810"/>
      <c r="AW6" s="810"/>
      <c r="AX6" s="810"/>
      <c r="AY6" s="810"/>
      <c r="AZ6" s="810"/>
      <c r="BA6" s="810"/>
      <c r="BB6" s="810"/>
      <c r="BC6" s="810"/>
      <c r="BD6" s="810"/>
      <c r="BE6" s="810"/>
      <c r="BF6" s="810"/>
      <c r="BG6" s="810"/>
      <c r="BH6" s="810"/>
      <c r="BI6" s="810"/>
      <c r="BJ6" s="810"/>
      <c r="BK6" s="810"/>
      <c r="BL6" s="810"/>
      <c r="BM6" s="810"/>
      <c r="BN6" s="810"/>
      <c r="BO6" s="810"/>
      <c r="BP6" s="810"/>
      <c r="BQ6" s="810"/>
      <c r="BR6" s="810"/>
      <c r="BS6" s="810"/>
      <c r="BT6" s="810"/>
      <c r="BU6" s="810"/>
      <c r="BV6" s="810"/>
      <c r="BW6" s="810"/>
      <c r="BX6" s="810"/>
      <c r="BY6" s="810"/>
      <c r="BZ6" s="810"/>
      <c r="CA6" s="810"/>
      <c r="CB6" s="810"/>
      <c r="CC6" s="810"/>
      <c r="CD6" s="811"/>
      <c r="CE6" s="811"/>
      <c r="CF6" s="811"/>
      <c r="CG6" s="811"/>
      <c r="CH6" s="811"/>
      <c r="CI6" s="811"/>
      <c r="CJ6" s="1367"/>
      <c r="CK6" s="507" t="s">
        <v>1218</v>
      </c>
    </row>
    <row r="7" spans="1:89" ht="34.5" customHeight="1" thickBot="1">
      <c r="A7" s="806"/>
      <c r="B7" s="809" t="s">
        <v>302</v>
      </c>
      <c r="C7" s="2436" t="s">
        <v>388</v>
      </c>
      <c r="D7" s="2437"/>
      <c r="E7" s="2437"/>
      <c r="F7" s="2437"/>
      <c r="G7" s="2438"/>
      <c r="H7" s="807"/>
      <c r="I7" s="742"/>
      <c r="J7" s="742"/>
      <c r="K7" s="743"/>
      <c r="L7" s="743"/>
      <c r="M7" s="743"/>
      <c r="N7" s="743"/>
      <c r="O7" s="743"/>
      <c r="P7" s="743"/>
      <c r="Q7" s="743"/>
      <c r="R7" s="743"/>
      <c r="S7" s="743"/>
      <c r="T7" s="744"/>
      <c r="U7" s="810"/>
      <c r="V7" s="810"/>
      <c r="W7" s="810"/>
      <c r="X7" s="810"/>
      <c r="Y7" s="810"/>
      <c r="Z7" s="810"/>
      <c r="AA7" s="806"/>
      <c r="AB7" s="810"/>
      <c r="AC7" s="810"/>
      <c r="AD7" s="810"/>
      <c r="AE7" s="810"/>
      <c r="AF7" s="810"/>
      <c r="AG7" s="810"/>
      <c r="AH7" s="810"/>
      <c r="AI7" s="810"/>
      <c r="AJ7" s="810"/>
      <c r="AK7" s="810"/>
      <c r="AL7" s="810"/>
      <c r="AM7" s="810"/>
      <c r="AN7" s="810"/>
      <c r="AO7" s="810"/>
      <c r="AP7" s="810"/>
      <c r="AQ7" s="810"/>
      <c r="AR7" s="810"/>
      <c r="AS7" s="810"/>
      <c r="AT7" s="810"/>
      <c r="AU7" s="810"/>
      <c r="AV7" s="810"/>
      <c r="AW7" s="810"/>
      <c r="AX7" s="810"/>
      <c r="AY7" s="810"/>
      <c r="AZ7" s="810"/>
      <c r="BA7" s="810"/>
      <c r="BB7" s="810"/>
      <c r="BC7" s="810"/>
      <c r="BD7" s="810"/>
      <c r="BE7" s="810"/>
      <c r="BF7" s="810"/>
      <c r="BG7" s="810"/>
      <c r="BH7" s="810"/>
      <c r="BI7" s="810"/>
      <c r="BJ7" s="810"/>
      <c r="BK7" s="810"/>
      <c r="BL7" s="810"/>
      <c r="BM7" s="810"/>
      <c r="BN7" s="810"/>
      <c r="BO7" s="810"/>
      <c r="BP7" s="810"/>
      <c r="BQ7" s="810"/>
      <c r="BR7" s="810"/>
      <c r="BS7" s="810"/>
      <c r="BT7" s="810"/>
      <c r="BU7" s="810"/>
      <c r="BV7" s="810"/>
      <c r="BW7" s="810"/>
      <c r="BX7" s="810"/>
      <c r="BY7" s="810"/>
      <c r="BZ7" s="810"/>
      <c r="CA7" s="810"/>
      <c r="CB7" s="810"/>
      <c r="CC7" s="810"/>
      <c r="CD7" s="811"/>
      <c r="CE7" s="811"/>
      <c r="CF7" s="811"/>
      <c r="CG7" s="811"/>
      <c r="CH7" s="811"/>
      <c r="CI7" s="811"/>
      <c r="CJ7"/>
      <c r="CK7"/>
    </row>
    <row r="8" spans="1:89" ht="23.25" customHeight="1" thickBot="1">
      <c r="A8" s="806"/>
      <c r="B8" s="809" t="s">
        <v>303</v>
      </c>
      <c r="C8" s="2433"/>
      <c r="D8" s="2434"/>
      <c r="E8" s="2434"/>
      <c r="F8" s="2434"/>
      <c r="G8" s="2435"/>
      <c r="H8" s="807"/>
      <c r="I8" s="742"/>
      <c r="J8" s="742"/>
      <c r="K8" s="743"/>
      <c r="L8" s="743"/>
      <c r="M8" s="743"/>
      <c r="N8" s="743"/>
      <c r="O8" s="743"/>
      <c r="P8" s="743"/>
      <c r="Q8" s="743"/>
      <c r="R8" s="743"/>
      <c r="S8" s="743"/>
      <c r="T8" s="744"/>
      <c r="U8" s="810"/>
      <c r="V8" s="810"/>
      <c r="W8" s="810"/>
      <c r="X8" s="810"/>
      <c r="Y8" s="810"/>
      <c r="Z8" s="810"/>
      <c r="AA8" s="806"/>
      <c r="AB8" s="810"/>
      <c r="AC8" s="810"/>
      <c r="AD8" s="810"/>
      <c r="AE8" s="810"/>
      <c r="AF8" s="810"/>
      <c r="AG8" s="810"/>
      <c r="AH8" s="810"/>
      <c r="AI8" s="810"/>
      <c r="AJ8" s="810"/>
      <c r="AK8" s="810"/>
      <c r="AL8" s="810"/>
      <c r="AM8" s="810"/>
      <c r="AN8" s="810"/>
      <c r="AO8" s="810"/>
      <c r="AP8" s="810"/>
      <c r="AQ8" s="810"/>
      <c r="AR8" s="810"/>
      <c r="AS8" s="810"/>
      <c r="AT8" s="810"/>
      <c r="AU8" s="810"/>
      <c r="AV8" s="810"/>
      <c r="AW8" s="810"/>
      <c r="AX8" s="810"/>
      <c r="AY8" s="810"/>
      <c r="AZ8" s="810"/>
      <c r="BA8" s="810"/>
      <c r="BB8" s="810"/>
      <c r="BC8" s="810"/>
      <c r="BD8" s="810"/>
      <c r="BE8" s="810"/>
      <c r="BF8" s="810"/>
      <c r="BG8" s="810"/>
      <c r="BH8" s="810"/>
      <c r="BI8" s="810"/>
      <c r="BJ8" s="810"/>
      <c r="BK8" s="810"/>
      <c r="BL8" s="810"/>
      <c r="BM8" s="810"/>
      <c r="BN8" s="810"/>
      <c r="BO8" s="810"/>
      <c r="BP8" s="810"/>
      <c r="BQ8" s="810"/>
      <c r="BR8" s="810"/>
      <c r="BS8" s="810"/>
      <c r="BT8" s="810"/>
      <c r="BU8" s="810"/>
      <c r="BV8" s="810"/>
      <c r="BW8" s="810"/>
      <c r="BX8" s="810"/>
      <c r="BY8" s="810"/>
      <c r="BZ8" s="810"/>
      <c r="CA8" s="810"/>
      <c r="CB8" s="810"/>
      <c r="CC8" s="810"/>
      <c r="CD8" s="811"/>
      <c r="CE8" s="811"/>
      <c r="CF8" s="811"/>
      <c r="CG8" s="811"/>
      <c r="CH8" s="811"/>
      <c r="CI8" s="811"/>
      <c r="CJ8"/>
      <c r="CK8"/>
    </row>
    <row r="9" spans="1:89" ht="15.75" thickBot="1">
      <c r="A9" s="806"/>
      <c r="B9" s="742"/>
      <c r="C9" s="742"/>
      <c r="D9" s="742"/>
      <c r="E9" s="742"/>
      <c r="F9" s="742"/>
      <c r="G9" s="742"/>
      <c r="H9" s="742"/>
      <c r="I9" s="742"/>
      <c r="J9" s="743"/>
      <c r="K9" s="743"/>
      <c r="L9" s="743"/>
      <c r="M9" s="743"/>
      <c r="N9" s="743"/>
      <c r="O9" s="743"/>
      <c r="P9" s="743"/>
      <c r="Q9" s="743"/>
      <c r="R9" s="743"/>
      <c r="S9" s="743"/>
      <c r="T9" s="744"/>
      <c r="U9" s="814"/>
      <c r="V9" s="814"/>
      <c r="W9" s="814"/>
      <c r="X9" s="814"/>
      <c r="Y9" s="814"/>
      <c r="Z9" s="814"/>
      <c r="AA9" s="742"/>
      <c r="AB9" s="814"/>
      <c r="AC9" s="814"/>
      <c r="AD9" s="814"/>
      <c r="AE9" s="814"/>
      <c r="AF9" s="814"/>
      <c r="AG9" s="814"/>
      <c r="AH9" s="814"/>
      <c r="AI9" s="814"/>
      <c r="AJ9" s="814"/>
      <c r="AK9" s="814"/>
      <c r="AL9" s="814"/>
      <c r="AM9" s="814"/>
      <c r="AN9" s="814"/>
      <c r="AO9" s="814"/>
      <c r="AP9" s="814"/>
      <c r="AQ9" s="814"/>
      <c r="AR9" s="814"/>
      <c r="AS9" s="814"/>
      <c r="AT9" s="814"/>
      <c r="AU9" s="814"/>
      <c r="AV9" s="814"/>
      <c r="AW9" s="814"/>
      <c r="AX9" s="814"/>
      <c r="AY9" s="814"/>
      <c r="AZ9" s="814"/>
      <c r="BA9" s="814"/>
      <c r="BB9" s="814"/>
      <c r="BC9" s="814"/>
      <c r="BD9" s="814"/>
      <c r="BE9" s="814"/>
      <c r="BF9" s="814"/>
      <c r="BG9" s="814"/>
      <c r="BH9" s="814"/>
      <c r="BI9" s="814"/>
      <c r="BJ9" s="814"/>
      <c r="BK9" s="814"/>
      <c r="BL9" s="814"/>
      <c r="BM9" s="814"/>
      <c r="BN9" s="814"/>
      <c r="BO9" s="814"/>
      <c r="BP9" s="814"/>
      <c r="BQ9" s="814"/>
      <c r="BR9" s="814"/>
      <c r="BS9" s="814"/>
      <c r="BT9" s="814"/>
      <c r="BU9" s="814"/>
      <c r="BV9" s="814"/>
      <c r="BW9" s="814"/>
      <c r="BX9" s="814"/>
      <c r="BY9" s="814"/>
      <c r="BZ9" s="814"/>
      <c r="CA9" s="814"/>
      <c r="CB9" s="814"/>
      <c r="CC9" s="814"/>
      <c r="CD9" s="815"/>
      <c r="CE9" s="815"/>
      <c r="CF9" s="815"/>
      <c r="CG9" s="815"/>
      <c r="CH9" s="815"/>
      <c r="CI9" s="815"/>
      <c r="CJ9"/>
      <c r="CK9"/>
    </row>
    <row r="10" spans="1:89" ht="15.75" thickBot="1">
      <c r="A10" s="738" t="s">
        <v>64</v>
      </c>
      <c r="B10" s="739"/>
      <c r="C10" s="2439" t="s">
        <v>57</v>
      </c>
      <c r="D10" s="2440"/>
      <c r="E10" s="740"/>
      <c r="F10" s="741">
        <f ca="1">TODAY()</f>
        <v>42956</v>
      </c>
      <c r="G10" s="121"/>
      <c r="H10" s="742"/>
      <c r="I10" s="742"/>
      <c r="J10" s="743"/>
      <c r="K10" s="743"/>
      <c r="L10" s="743"/>
      <c r="M10" s="743"/>
      <c r="N10" s="743"/>
      <c r="O10" s="743"/>
      <c r="P10" s="743"/>
      <c r="Q10" s="743"/>
      <c r="R10" s="743"/>
      <c r="S10" s="743"/>
      <c r="T10" s="744"/>
      <c r="U10" s="744"/>
      <c r="V10" s="744"/>
      <c r="W10" s="744"/>
      <c r="X10" s="744"/>
      <c r="Y10" s="744"/>
      <c r="Z10" s="744"/>
      <c r="AA10" s="806"/>
      <c r="AB10" s="2441" t="s">
        <v>299</v>
      </c>
      <c r="AC10" s="2442"/>
      <c r="AD10" s="2442"/>
      <c r="AE10" s="2442"/>
      <c r="AF10" s="2442"/>
      <c r="AG10" s="2442"/>
      <c r="AH10" s="2442"/>
      <c r="AI10" s="2442"/>
      <c r="AJ10" s="2442"/>
      <c r="AK10" s="2442"/>
      <c r="AL10" s="2442"/>
      <c r="AM10" s="2442"/>
      <c r="AN10" s="2442"/>
      <c r="AO10" s="2442"/>
      <c r="AP10" s="2442"/>
      <c r="AQ10" s="2442"/>
      <c r="AR10" s="2442"/>
      <c r="AS10" s="2442"/>
      <c r="AT10" s="2442"/>
      <c r="AU10" s="2442"/>
      <c r="AV10" s="2442"/>
      <c r="AW10" s="2442"/>
      <c r="AX10" s="2442"/>
      <c r="AY10" s="2442"/>
      <c r="AZ10" s="2442"/>
      <c r="BA10" s="2442"/>
      <c r="BB10" s="2442"/>
      <c r="BC10" s="2442"/>
      <c r="BD10" s="2442"/>
      <c r="BE10" s="2442"/>
      <c r="BF10" s="2442"/>
      <c r="BG10" s="2442"/>
      <c r="BH10" s="2442"/>
      <c r="BI10" s="2442"/>
      <c r="BJ10" s="2442"/>
      <c r="BK10" s="2442"/>
      <c r="BL10" s="2442"/>
      <c r="BM10" s="2442"/>
      <c r="BN10" s="2442"/>
      <c r="BO10" s="2442"/>
      <c r="BP10" s="2442"/>
      <c r="BQ10" s="2442"/>
      <c r="BR10" s="2442"/>
      <c r="BS10" s="2442"/>
      <c r="BT10" s="2442"/>
      <c r="BU10" s="2442"/>
      <c r="BV10" s="2442"/>
      <c r="BW10" s="2442"/>
      <c r="BX10" s="2442"/>
      <c r="BY10" s="2442"/>
      <c r="BZ10" s="2442"/>
      <c r="CA10" s="2442"/>
      <c r="CB10" s="2442"/>
      <c r="CC10" s="2442"/>
      <c r="CD10" s="2443"/>
      <c r="CE10" s="2443"/>
      <c r="CF10" s="2443"/>
      <c r="CG10" s="2443"/>
      <c r="CH10" s="2443"/>
      <c r="CI10" s="2443"/>
      <c r="CJ10"/>
      <c r="CK10"/>
    </row>
    <row r="11" spans="1:89" ht="17.25" customHeight="1" thickBot="1">
      <c r="A11" s="768" t="s">
        <v>285</v>
      </c>
      <c r="B11" s="88"/>
      <c r="C11" s="88"/>
      <c r="D11" s="88"/>
      <c r="E11" s="88"/>
      <c r="F11" s="88"/>
      <c r="G11" s="88"/>
      <c r="H11" s="88"/>
      <c r="I11" s="88"/>
      <c r="J11" s="745"/>
      <c r="K11" s="745"/>
      <c r="L11" s="745"/>
      <c r="M11" s="745"/>
      <c r="N11" s="745"/>
      <c r="O11" s="745"/>
      <c r="P11" s="745"/>
      <c r="Q11" s="745"/>
      <c r="R11" s="745"/>
      <c r="S11" s="745"/>
      <c r="T11" s="746"/>
      <c r="U11" s="746"/>
      <c r="V11" s="746"/>
      <c r="W11" s="746"/>
      <c r="X11" s="746"/>
      <c r="Y11" s="746"/>
      <c r="Z11" s="746"/>
      <c r="AA11" s="806"/>
      <c r="AB11" s="2444" t="s">
        <v>288</v>
      </c>
      <c r="AC11" s="2445"/>
      <c r="AD11" s="2445"/>
      <c r="AE11" s="2445"/>
      <c r="AF11" s="2445"/>
      <c r="AG11" s="2445"/>
      <c r="AH11" s="2445"/>
      <c r="AI11" s="2445"/>
      <c r="AJ11" s="2445"/>
      <c r="AK11" s="2445"/>
      <c r="AL11" s="2445"/>
      <c r="AM11" s="2445"/>
      <c r="AN11" s="2445"/>
      <c r="AO11" s="2445"/>
      <c r="AP11" s="2445"/>
      <c r="AQ11" s="2445"/>
      <c r="AR11" s="2445"/>
      <c r="AS11" s="2446"/>
      <c r="AT11" s="2447" t="s">
        <v>310</v>
      </c>
      <c r="AU11" s="2448"/>
      <c r="AV11" s="2448"/>
      <c r="AW11" s="2448"/>
      <c r="AX11" s="2448"/>
      <c r="AY11" s="2448"/>
      <c r="AZ11" s="2448"/>
      <c r="BA11" s="2448"/>
      <c r="BB11" s="2448"/>
      <c r="BC11" s="2448"/>
      <c r="BD11" s="2448"/>
      <c r="BE11" s="2448"/>
      <c r="BF11" s="2448"/>
      <c r="BG11" s="2448"/>
      <c r="BH11" s="2448"/>
      <c r="BI11" s="2448"/>
      <c r="BJ11" s="2448"/>
      <c r="BK11" s="2449"/>
      <c r="BL11" s="2447" t="s">
        <v>289</v>
      </c>
      <c r="BM11" s="2448"/>
      <c r="BN11" s="2448"/>
      <c r="BO11" s="2448"/>
      <c r="BP11" s="2448"/>
      <c r="BQ11" s="2448"/>
      <c r="BR11" s="2448"/>
      <c r="BS11" s="2448"/>
      <c r="BT11" s="2448"/>
      <c r="BU11" s="2448"/>
      <c r="BV11" s="2448"/>
      <c r="BW11" s="2448"/>
      <c r="BX11" s="2448"/>
      <c r="BY11" s="2448"/>
      <c r="BZ11" s="2448"/>
      <c r="CA11" s="2448"/>
      <c r="CB11" s="2448"/>
      <c r="CC11" s="2449"/>
      <c r="CD11" s="816"/>
      <c r="CE11" s="816"/>
      <c r="CF11" s="816"/>
      <c r="CG11" s="816"/>
      <c r="CH11" s="816"/>
      <c r="CI11" s="816"/>
      <c r="CJ11"/>
      <c r="CK11"/>
    </row>
    <row r="12" spans="1:89" ht="60.75" customHeight="1" thickBot="1">
      <c r="A12" s="747" t="s">
        <v>70</v>
      </c>
      <c r="B12" s="747" t="s">
        <v>301</v>
      </c>
      <c r="C12" s="748" t="s">
        <v>373</v>
      </c>
      <c r="D12" s="748" t="s">
        <v>328</v>
      </c>
      <c r="E12" s="748" t="s">
        <v>69</v>
      </c>
      <c r="F12" s="747" t="s">
        <v>63</v>
      </c>
      <c r="G12" s="747" t="s">
        <v>942</v>
      </c>
      <c r="H12" s="748" t="s">
        <v>1</v>
      </c>
      <c r="I12" s="748" t="s">
        <v>2</v>
      </c>
      <c r="J12" s="749" t="s">
        <v>89</v>
      </c>
      <c r="K12" s="750" t="s">
        <v>329</v>
      </c>
      <c r="L12" s="751" t="s">
        <v>286</v>
      </c>
      <c r="M12" s="2459" t="s">
        <v>287</v>
      </c>
      <c r="N12" s="2460"/>
      <c r="O12" s="2460"/>
      <c r="P12" s="2460"/>
      <c r="Q12" s="2460"/>
      <c r="R12" s="2460"/>
      <c r="S12" s="2461"/>
      <c r="T12" s="752" t="s">
        <v>23</v>
      </c>
      <c r="U12" s="2462" t="s">
        <v>497</v>
      </c>
      <c r="V12" s="2462"/>
      <c r="W12" s="2462"/>
      <c r="X12" s="2462"/>
      <c r="Y12" s="2462"/>
      <c r="Z12" s="2462"/>
      <c r="AA12" s="806"/>
      <c r="AB12" s="2458" t="s">
        <v>290</v>
      </c>
      <c r="AC12" s="2458"/>
      <c r="AD12" s="2458"/>
      <c r="AE12" s="2458"/>
      <c r="AF12" s="2458"/>
      <c r="AG12" s="2458"/>
      <c r="AH12" s="2458" t="s">
        <v>291</v>
      </c>
      <c r="AI12" s="2458"/>
      <c r="AJ12" s="2458"/>
      <c r="AK12" s="2458"/>
      <c r="AL12" s="2458"/>
      <c r="AM12" s="2458"/>
      <c r="AN12" s="2458" t="s">
        <v>292</v>
      </c>
      <c r="AO12" s="2458"/>
      <c r="AP12" s="2458"/>
      <c r="AQ12" s="2458"/>
      <c r="AR12" s="2458"/>
      <c r="AS12" s="2458"/>
      <c r="AT12" s="2458" t="s">
        <v>293</v>
      </c>
      <c r="AU12" s="2458"/>
      <c r="AV12" s="2458"/>
      <c r="AW12" s="2458"/>
      <c r="AX12" s="2458"/>
      <c r="AY12" s="2458"/>
      <c r="AZ12" s="2458" t="s">
        <v>294</v>
      </c>
      <c r="BA12" s="2458"/>
      <c r="BB12" s="2458"/>
      <c r="BC12" s="2458"/>
      <c r="BD12" s="2458"/>
      <c r="BE12" s="2458"/>
      <c r="BF12" s="2458" t="s">
        <v>295</v>
      </c>
      <c r="BG12" s="2458"/>
      <c r="BH12" s="2458"/>
      <c r="BI12" s="2458"/>
      <c r="BJ12" s="2458"/>
      <c r="BK12" s="2458"/>
      <c r="BL12" s="2458" t="s">
        <v>296</v>
      </c>
      <c r="BM12" s="2458"/>
      <c r="BN12" s="2458"/>
      <c r="BO12" s="2458"/>
      <c r="BP12" s="2458"/>
      <c r="BQ12" s="2458"/>
      <c r="BR12" s="2458" t="s">
        <v>297</v>
      </c>
      <c r="BS12" s="2458"/>
      <c r="BT12" s="2458"/>
      <c r="BU12" s="2458"/>
      <c r="BV12" s="2458"/>
      <c r="BW12" s="2458"/>
      <c r="BX12" s="2458" t="s">
        <v>298</v>
      </c>
      <c r="BY12" s="2458"/>
      <c r="BZ12" s="2458"/>
      <c r="CA12" s="2458"/>
      <c r="CB12" s="2458"/>
      <c r="CC12" s="2458"/>
      <c r="CD12" s="2450" t="s">
        <v>308</v>
      </c>
      <c r="CE12" s="2450"/>
      <c r="CF12" s="2450"/>
      <c r="CG12" s="2450"/>
      <c r="CH12" s="2450"/>
      <c r="CI12" s="2450"/>
      <c r="CJ12"/>
      <c r="CK12"/>
    </row>
    <row r="13" spans="1:89" ht="60.75" customHeight="1" thickBot="1">
      <c r="A13" s="753"/>
      <c r="B13" s="754" t="s">
        <v>312</v>
      </c>
      <c r="C13" s="755"/>
      <c r="D13" s="755"/>
      <c r="E13" s="755"/>
      <c r="F13" s="755"/>
      <c r="G13" s="755"/>
      <c r="H13" s="755"/>
      <c r="I13" s="755"/>
      <c r="J13" s="756"/>
      <c r="K13" s="757"/>
      <c r="L13" s="793"/>
      <c r="M13" s="758" t="s">
        <v>316</v>
      </c>
      <c r="N13" s="758" t="s">
        <v>317</v>
      </c>
      <c r="O13" s="758" t="s">
        <v>318</v>
      </c>
      <c r="P13" s="758" t="s">
        <v>319</v>
      </c>
      <c r="Q13" s="759" t="s">
        <v>325</v>
      </c>
      <c r="R13" s="759" t="s">
        <v>326</v>
      </c>
      <c r="S13" s="760" t="s">
        <v>327</v>
      </c>
      <c r="T13" s="761"/>
      <c r="U13" s="762" t="s">
        <v>306</v>
      </c>
      <c r="V13" s="763" t="s">
        <v>320</v>
      </c>
      <c r="W13" s="763" t="s">
        <v>321</v>
      </c>
      <c r="X13" s="763" t="s">
        <v>322</v>
      </c>
      <c r="Y13" s="763" t="s">
        <v>323</v>
      </c>
      <c r="Z13" s="763" t="s">
        <v>307</v>
      </c>
      <c r="AA13" s="806"/>
      <c r="AB13" s="762" t="s">
        <v>306</v>
      </c>
      <c r="AC13" s="763" t="s">
        <v>320</v>
      </c>
      <c r="AD13" s="763" t="s">
        <v>321</v>
      </c>
      <c r="AE13" s="763" t="s">
        <v>322</v>
      </c>
      <c r="AF13" s="763" t="s">
        <v>323</v>
      </c>
      <c r="AG13" s="763" t="s">
        <v>307</v>
      </c>
      <c r="AH13" s="762" t="s">
        <v>306</v>
      </c>
      <c r="AI13" s="763" t="s">
        <v>320</v>
      </c>
      <c r="AJ13" s="763" t="s">
        <v>321</v>
      </c>
      <c r="AK13" s="763" t="s">
        <v>322</v>
      </c>
      <c r="AL13" s="763" t="s">
        <v>323</v>
      </c>
      <c r="AM13" s="763" t="s">
        <v>307</v>
      </c>
      <c r="AN13" s="762" t="s">
        <v>306</v>
      </c>
      <c r="AO13" s="763" t="s">
        <v>320</v>
      </c>
      <c r="AP13" s="763" t="s">
        <v>321</v>
      </c>
      <c r="AQ13" s="763" t="s">
        <v>322</v>
      </c>
      <c r="AR13" s="763" t="s">
        <v>323</v>
      </c>
      <c r="AS13" s="763" t="s">
        <v>307</v>
      </c>
      <c r="AT13" s="762" t="s">
        <v>306</v>
      </c>
      <c r="AU13" s="763" t="s">
        <v>320</v>
      </c>
      <c r="AV13" s="763" t="s">
        <v>321</v>
      </c>
      <c r="AW13" s="763" t="s">
        <v>322</v>
      </c>
      <c r="AX13" s="763" t="s">
        <v>323</v>
      </c>
      <c r="AY13" s="763" t="s">
        <v>307</v>
      </c>
      <c r="AZ13" s="762" t="s">
        <v>306</v>
      </c>
      <c r="BA13" s="763" t="s">
        <v>320</v>
      </c>
      <c r="BB13" s="763" t="s">
        <v>321</v>
      </c>
      <c r="BC13" s="763" t="s">
        <v>322</v>
      </c>
      <c r="BD13" s="763" t="s">
        <v>323</v>
      </c>
      <c r="BE13" s="763" t="s">
        <v>307</v>
      </c>
      <c r="BF13" s="762" t="s">
        <v>306</v>
      </c>
      <c r="BG13" s="763" t="s">
        <v>320</v>
      </c>
      <c r="BH13" s="763" t="s">
        <v>321</v>
      </c>
      <c r="BI13" s="763" t="s">
        <v>322</v>
      </c>
      <c r="BJ13" s="763" t="s">
        <v>323</v>
      </c>
      <c r="BK13" s="763" t="s">
        <v>307</v>
      </c>
      <c r="BL13" s="762" t="s">
        <v>306</v>
      </c>
      <c r="BM13" s="763" t="s">
        <v>320</v>
      </c>
      <c r="BN13" s="763" t="s">
        <v>321</v>
      </c>
      <c r="BO13" s="763" t="s">
        <v>322</v>
      </c>
      <c r="BP13" s="763" t="s">
        <v>323</v>
      </c>
      <c r="BQ13" s="763" t="s">
        <v>307</v>
      </c>
      <c r="BR13" s="762" t="s">
        <v>306</v>
      </c>
      <c r="BS13" s="763" t="s">
        <v>320</v>
      </c>
      <c r="BT13" s="763" t="s">
        <v>321</v>
      </c>
      <c r="BU13" s="763" t="s">
        <v>322</v>
      </c>
      <c r="BV13" s="763" t="s">
        <v>323</v>
      </c>
      <c r="BW13" s="763" t="s">
        <v>307</v>
      </c>
      <c r="BX13" s="762" t="s">
        <v>306</v>
      </c>
      <c r="BY13" s="763" t="s">
        <v>320</v>
      </c>
      <c r="BZ13" s="763" t="s">
        <v>321</v>
      </c>
      <c r="CA13" s="763" t="s">
        <v>322</v>
      </c>
      <c r="CB13" s="763" t="s">
        <v>323</v>
      </c>
      <c r="CC13" s="763" t="s">
        <v>307</v>
      </c>
      <c r="CD13" s="817" t="s">
        <v>309</v>
      </c>
      <c r="CE13" s="817" t="s">
        <v>320</v>
      </c>
      <c r="CF13" s="817" t="s">
        <v>331</v>
      </c>
      <c r="CG13" s="817" t="s">
        <v>322</v>
      </c>
      <c r="CH13" s="817" t="s">
        <v>324</v>
      </c>
      <c r="CI13" s="817" t="s">
        <v>311</v>
      </c>
      <c r="CJ13" s="1357" t="s">
        <v>1219</v>
      </c>
      <c r="CK13"/>
    </row>
    <row r="14" spans="1:89" ht="26.25" thickBot="1">
      <c r="A14" s="2451" t="s">
        <v>315</v>
      </c>
      <c r="B14" s="553" t="s">
        <v>650</v>
      </c>
      <c r="C14" s="554" t="e">
        <f>'[35]D. ITT_All_Grants'!C94</f>
        <v>#REF!</v>
      </c>
      <c r="D14" s="554" t="e">
        <f>'[35]D. ITT_All_Grants'!D94</f>
        <v>#REF!</v>
      </c>
      <c r="E14" s="554" t="e">
        <f>'[35]D. ITT_All_Grants'!E94</f>
        <v>#REF!</v>
      </c>
      <c r="F14" s="554"/>
      <c r="G14" s="515" t="s">
        <v>143</v>
      </c>
      <c r="H14" s="794" t="s">
        <v>20</v>
      </c>
      <c r="I14" s="794" t="s">
        <v>20</v>
      </c>
      <c r="J14" s="770" t="e">
        <f ca="1">I14-F10</f>
        <v>#VALUE!</v>
      </c>
      <c r="K14" s="771"/>
      <c r="L14" s="779"/>
      <c r="M14" s="2233">
        <v>20304</v>
      </c>
      <c r="N14" s="2233">
        <v>15955</v>
      </c>
      <c r="O14" s="2233">
        <v>2422</v>
      </c>
      <c r="P14" s="2233">
        <v>2521</v>
      </c>
      <c r="Q14" s="2233">
        <f>N14+O14</f>
        <v>18377</v>
      </c>
      <c r="R14" s="2233">
        <f>M14+P14</f>
        <v>22825</v>
      </c>
      <c r="S14" s="2234">
        <f>Q14+R14</f>
        <v>41202</v>
      </c>
      <c r="T14" s="765"/>
      <c r="U14" s="766"/>
      <c r="V14" s="795"/>
      <c r="W14" s="795"/>
      <c r="X14" s="795"/>
      <c r="Y14" s="795"/>
      <c r="Z14" s="796"/>
      <c r="AB14" s="775"/>
      <c r="AC14" s="516"/>
      <c r="AD14" s="516"/>
      <c r="AE14" s="516"/>
      <c r="AF14" s="516"/>
      <c r="AG14" s="516">
        <f>AC14+AD14+AE14+AF14</f>
        <v>0</v>
      </c>
      <c r="AH14" s="775"/>
      <c r="AI14" s="516"/>
      <c r="AJ14" s="516"/>
      <c r="AK14" s="516"/>
      <c r="AL14" s="516"/>
      <c r="AM14" s="516">
        <f t="shared" ref="AM14:AM97" si="0">AI14+AJ14+AK14+AL14</f>
        <v>0</v>
      </c>
      <c r="AN14" s="775"/>
      <c r="AO14" s="516"/>
      <c r="AP14" s="516"/>
      <c r="AQ14" s="516"/>
      <c r="AR14" s="516"/>
      <c r="AS14" s="516">
        <f t="shared" ref="AS14:AS97" si="1">AO14+AP14+AQ14+AR14</f>
        <v>0</v>
      </c>
      <c r="AT14" s="775"/>
      <c r="AU14" s="516"/>
      <c r="AV14" s="516"/>
      <c r="AW14" s="516"/>
      <c r="AX14" s="516"/>
      <c r="AY14" s="516">
        <f t="shared" ref="AY14:AY97" si="2">AU14+AV14+AW14+AX14</f>
        <v>0</v>
      </c>
      <c r="AZ14" s="775"/>
      <c r="BA14" s="516">
        <v>0</v>
      </c>
      <c r="BB14" s="516">
        <v>0</v>
      </c>
      <c r="BC14" s="516">
        <v>0</v>
      </c>
      <c r="BD14" s="516">
        <v>0</v>
      </c>
      <c r="BE14" s="516">
        <f t="shared" ref="BE14:BE97" si="3">BA14+BB14+BC14+BD14</f>
        <v>0</v>
      </c>
      <c r="BF14" s="775"/>
      <c r="BG14" s="516">
        <v>0</v>
      </c>
      <c r="BH14" s="516">
        <v>0</v>
      </c>
      <c r="BI14" s="516">
        <v>0</v>
      </c>
      <c r="BJ14" s="516">
        <v>0</v>
      </c>
      <c r="BK14" s="516">
        <f t="shared" ref="BK14:BK97" si="4">BG14+BH14+BI14+BJ14</f>
        <v>0</v>
      </c>
      <c r="BL14" s="775"/>
      <c r="BM14" s="516">
        <v>0</v>
      </c>
      <c r="BN14" s="516">
        <v>0</v>
      </c>
      <c r="BO14" s="516">
        <v>0</v>
      </c>
      <c r="BP14" s="516">
        <v>0</v>
      </c>
      <c r="BQ14" s="516">
        <f t="shared" ref="BQ14:BQ97" si="5">BM14+BN14+BO14+BP14</f>
        <v>0</v>
      </c>
      <c r="BR14" s="775"/>
      <c r="BS14" s="516"/>
      <c r="BT14" s="516"/>
      <c r="BU14" s="516"/>
      <c r="BV14" s="516"/>
      <c r="BW14" s="516">
        <f t="shared" ref="BW14:BW97" si="6">BS14+BT14+BU14+BV14</f>
        <v>0</v>
      </c>
      <c r="BX14" s="775"/>
      <c r="BY14" s="516"/>
      <c r="BZ14" s="516"/>
      <c r="CA14" s="516"/>
      <c r="CB14" s="516"/>
      <c r="CC14" s="517">
        <f t="shared" ref="CC14:CC97" si="7">BY14+BZ14+CA14+CB14</f>
        <v>0</v>
      </c>
      <c r="CD14" s="580">
        <f t="shared" ref="CD14:CD84" si="8">S14</f>
        <v>41202</v>
      </c>
      <c r="CE14" s="581">
        <f>BY14+BS14+BM14+BG14+BA14+AU14+AO14+AI14+AC14+V14</f>
        <v>0</v>
      </c>
      <c r="CF14" s="581">
        <f t="shared" ref="CF14:CH36" si="9">BZ14+BT14+BN14+BH14+BB14+AV14+AP14+AJ14+AD14+W14</f>
        <v>0</v>
      </c>
      <c r="CG14" s="581">
        <f t="shared" si="9"/>
        <v>0</v>
      </c>
      <c r="CH14" s="581">
        <f t="shared" si="9"/>
        <v>0</v>
      </c>
      <c r="CI14" s="581">
        <f>Z14+AG14+AM14+AS14+AY14+BE14+BK14+BQ14+BW14+CC14</f>
        <v>0</v>
      </c>
      <c r="CJ14" s="1363">
        <f>CI14/CD14*100%</f>
        <v>0</v>
      </c>
    </row>
    <row r="15" spans="1:89" ht="26.25" thickBot="1">
      <c r="A15" s="2451"/>
      <c r="B15" s="553" t="s">
        <v>651</v>
      </c>
      <c r="C15" s="554" t="e">
        <f>'[35]D. ITT_All_Grants'!C95</f>
        <v>#REF!</v>
      </c>
      <c r="D15" s="554" t="e">
        <f>'[35]D. ITT_All_Grants'!D95</f>
        <v>#REF!</v>
      </c>
      <c r="E15" s="554" t="e">
        <f>'[35]D. ITT_All_Grants'!E95</f>
        <v>#REF!</v>
      </c>
      <c r="F15" s="554"/>
      <c r="G15" s="515" t="s">
        <v>143</v>
      </c>
      <c r="H15" s="794" t="s">
        <v>20</v>
      </c>
      <c r="I15" s="794" t="s">
        <v>20</v>
      </c>
      <c r="J15" s="770" t="e">
        <f t="shared" ref="J15:J97" si="10">I15-F11</f>
        <v>#VALUE!</v>
      </c>
      <c r="K15" s="771"/>
      <c r="L15" s="779"/>
      <c r="M15" s="2061">
        <v>23668</v>
      </c>
      <c r="N15" s="2061">
        <v>22738</v>
      </c>
      <c r="O15" s="2061">
        <v>19534</v>
      </c>
      <c r="P15" s="2061">
        <v>20316</v>
      </c>
      <c r="Q15" s="2061">
        <f>N15+O15</f>
        <v>42272</v>
      </c>
      <c r="R15" s="2061">
        <f>M15+P15</f>
        <v>43984</v>
      </c>
      <c r="S15" s="2234">
        <f t="shared" ref="S15" si="11">Q15+R15</f>
        <v>86256</v>
      </c>
      <c r="T15" s="2057"/>
      <c r="U15" s="2059"/>
      <c r="V15" s="795"/>
      <c r="W15" s="795"/>
      <c r="X15" s="795"/>
      <c r="Y15" s="795"/>
      <c r="Z15" s="796"/>
      <c r="AB15" s="775"/>
      <c r="AC15" s="516"/>
      <c r="AD15" s="516"/>
      <c r="AE15" s="516"/>
      <c r="AF15" s="516"/>
      <c r="AG15" s="516">
        <f t="shared" ref="AG15:AG97" si="12">AC15+AD15+AE15+AF15</f>
        <v>0</v>
      </c>
      <c r="AH15" s="775"/>
      <c r="AI15" s="516"/>
      <c r="AJ15" s="516"/>
      <c r="AK15" s="516"/>
      <c r="AL15" s="516"/>
      <c r="AM15" s="516">
        <f t="shared" si="0"/>
        <v>0</v>
      </c>
      <c r="AN15" s="775"/>
      <c r="AO15" s="516"/>
      <c r="AP15" s="516"/>
      <c r="AQ15" s="516"/>
      <c r="AR15" s="516"/>
      <c r="AS15" s="516">
        <f t="shared" si="1"/>
        <v>0</v>
      </c>
      <c r="AT15" s="775"/>
      <c r="AU15" s="516"/>
      <c r="AV15" s="516"/>
      <c r="AW15" s="516"/>
      <c r="AX15" s="516"/>
      <c r="AY15" s="516">
        <f t="shared" si="2"/>
        <v>0</v>
      </c>
      <c r="AZ15" s="775"/>
      <c r="BA15" s="516">
        <v>0</v>
      </c>
      <c r="BB15" s="516">
        <v>0</v>
      </c>
      <c r="BC15" s="516">
        <v>0</v>
      </c>
      <c r="BD15" s="516">
        <v>0</v>
      </c>
      <c r="BE15" s="516">
        <f t="shared" si="3"/>
        <v>0</v>
      </c>
      <c r="BF15" s="775"/>
      <c r="BG15" s="516">
        <v>0</v>
      </c>
      <c r="BH15" s="516">
        <v>0</v>
      </c>
      <c r="BI15" s="516">
        <v>0</v>
      </c>
      <c r="BJ15" s="516">
        <v>0</v>
      </c>
      <c r="BK15" s="516">
        <f t="shared" si="4"/>
        <v>0</v>
      </c>
      <c r="BL15" s="775"/>
      <c r="BM15" s="516">
        <v>0</v>
      </c>
      <c r="BN15" s="516">
        <v>0</v>
      </c>
      <c r="BO15" s="516">
        <v>0</v>
      </c>
      <c r="BP15" s="516">
        <v>0</v>
      </c>
      <c r="BQ15" s="516">
        <f t="shared" si="5"/>
        <v>0</v>
      </c>
      <c r="BR15" s="775"/>
      <c r="BS15" s="516"/>
      <c r="BT15" s="516"/>
      <c r="BU15" s="516"/>
      <c r="BV15" s="516"/>
      <c r="BW15" s="516">
        <f t="shared" si="6"/>
        <v>0</v>
      </c>
      <c r="BX15" s="775"/>
      <c r="BY15" s="516"/>
      <c r="BZ15" s="516"/>
      <c r="CA15" s="516"/>
      <c r="CB15" s="516"/>
      <c r="CC15" s="517">
        <f t="shared" si="7"/>
        <v>0</v>
      </c>
      <c r="CD15" s="580">
        <f t="shared" si="8"/>
        <v>86256</v>
      </c>
      <c r="CE15" s="581">
        <f t="shared" ref="CE15:CH85" si="13">BY15+BS15+BM15+BG15+BA15+AU15+AO15+AI15+AC15+V15</f>
        <v>0</v>
      </c>
      <c r="CF15" s="581">
        <f t="shared" si="9"/>
        <v>0</v>
      </c>
      <c r="CG15" s="581">
        <f t="shared" si="9"/>
        <v>0</v>
      </c>
      <c r="CH15" s="581">
        <f t="shared" si="9"/>
        <v>0</v>
      </c>
      <c r="CI15" s="581">
        <f t="shared" ref="CI15:CI85" si="14">Z15+AG15+AM15+AS15+AY15+BE15+BK15+BQ15+BW15+CC15</f>
        <v>0</v>
      </c>
      <c r="CJ15" s="1363">
        <f t="shared" ref="CJ15:CJ85" si="15">CI15/CD15*100%</f>
        <v>0</v>
      </c>
    </row>
    <row r="16" spans="1:89" ht="26.25" thickBot="1">
      <c r="A16" s="1548"/>
      <c r="B16" s="727" t="s">
        <v>1358</v>
      </c>
      <c r="C16" s="554" t="e">
        <f>'[35]D. ITT_All_Grants'!C96</f>
        <v>#REF!</v>
      </c>
      <c r="D16" s="554" t="e">
        <f>'[35]D. ITT_All_Grants'!D96</f>
        <v>#REF!</v>
      </c>
      <c r="E16" s="554" t="e">
        <f>'[35]D. ITT_All_Grants'!E96</f>
        <v>#REF!</v>
      </c>
      <c r="F16" s="554"/>
      <c r="G16" s="515" t="s">
        <v>143</v>
      </c>
      <c r="H16" s="794" t="s">
        <v>20</v>
      </c>
      <c r="I16" s="794" t="s">
        <v>20</v>
      </c>
      <c r="J16" s="770" t="e">
        <f t="shared" ref="J16" si="16">I16-F12</f>
        <v>#VALUE!</v>
      </c>
      <c r="K16" s="771"/>
      <c r="L16" s="779"/>
      <c r="M16" s="2061">
        <v>20304</v>
      </c>
      <c r="N16" s="2061">
        <v>15955</v>
      </c>
      <c r="O16" s="2061">
        <v>2422</v>
      </c>
      <c r="P16" s="2061">
        <v>2521</v>
      </c>
      <c r="Q16" s="2061">
        <f>N16+O16</f>
        <v>18377</v>
      </c>
      <c r="R16" s="2061">
        <f>M16+P16</f>
        <v>22825</v>
      </c>
      <c r="S16" s="2235">
        <f>Q16+R16</f>
        <v>41202</v>
      </c>
      <c r="T16" s="2058"/>
      <c r="U16" s="2060"/>
      <c r="V16" s="795"/>
      <c r="W16" s="795"/>
      <c r="X16" s="795"/>
      <c r="Y16" s="795"/>
      <c r="Z16" s="796"/>
      <c r="AB16" s="775"/>
      <c r="AC16" s="516"/>
      <c r="AD16" s="516"/>
      <c r="AE16" s="516"/>
      <c r="AF16" s="516"/>
      <c r="AG16" s="516">
        <f t="shared" ref="AG16" si="17">AC16+AD16+AE16+AF16</f>
        <v>0</v>
      </c>
      <c r="AH16" s="775"/>
      <c r="AI16" s="516"/>
      <c r="AJ16" s="516"/>
      <c r="AK16" s="516"/>
      <c r="AL16" s="516"/>
      <c r="AM16" s="516">
        <f t="shared" ref="AM16" si="18">AI16+AJ16+AK16+AL16</f>
        <v>0</v>
      </c>
      <c r="AN16" s="775"/>
      <c r="AO16" s="516"/>
      <c r="AP16" s="516"/>
      <c r="AQ16" s="516"/>
      <c r="AR16" s="516"/>
      <c r="AS16" s="516">
        <f t="shared" ref="AS16" si="19">AO16+AP16+AQ16+AR16</f>
        <v>0</v>
      </c>
      <c r="AT16" s="775"/>
      <c r="AU16" s="516"/>
      <c r="AV16" s="516"/>
      <c r="AW16" s="516"/>
      <c r="AX16" s="516"/>
      <c r="AY16" s="516">
        <f t="shared" ref="AY16" si="20">AU16+AV16+AW16+AX16</f>
        <v>0</v>
      </c>
      <c r="AZ16" s="775"/>
      <c r="BA16" s="516">
        <v>0</v>
      </c>
      <c r="BB16" s="516">
        <v>0</v>
      </c>
      <c r="BC16" s="516">
        <v>0</v>
      </c>
      <c r="BD16" s="516">
        <v>0</v>
      </c>
      <c r="BE16" s="516">
        <f t="shared" ref="BE16" si="21">BA16+BB16+BC16+BD16</f>
        <v>0</v>
      </c>
      <c r="BF16" s="775"/>
      <c r="BG16" s="516">
        <v>0</v>
      </c>
      <c r="BH16" s="516">
        <v>0</v>
      </c>
      <c r="BI16" s="516">
        <v>0</v>
      </c>
      <c r="BJ16" s="516">
        <v>0</v>
      </c>
      <c r="BK16" s="516">
        <f t="shared" ref="BK16" si="22">BG16+BH16+BI16+BJ16</f>
        <v>0</v>
      </c>
      <c r="BL16" s="775"/>
      <c r="BM16" s="516">
        <v>0</v>
      </c>
      <c r="BN16" s="516">
        <v>0</v>
      </c>
      <c r="BO16" s="516">
        <v>0</v>
      </c>
      <c r="BP16" s="516">
        <v>0</v>
      </c>
      <c r="BQ16" s="516">
        <f t="shared" ref="BQ16" si="23">BM16+BN16+BO16+BP16</f>
        <v>0</v>
      </c>
      <c r="BR16" s="775"/>
      <c r="BS16" s="516"/>
      <c r="BT16" s="516"/>
      <c r="BU16" s="516"/>
      <c r="BV16" s="516"/>
      <c r="BW16" s="516">
        <f t="shared" ref="BW16" si="24">BS16+BT16+BU16+BV16</f>
        <v>0</v>
      </c>
      <c r="BX16" s="775"/>
      <c r="BY16" s="516"/>
      <c r="BZ16" s="516"/>
      <c r="CA16" s="516"/>
      <c r="CB16" s="516"/>
      <c r="CC16" s="517">
        <f t="shared" ref="CC16" si="25">BY16+BZ16+CA16+CB16</f>
        <v>0</v>
      </c>
      <c r="CD16" s="580">
        <f t="shared" ref="CD16" si="26">S16</f>
        <v>41202</v>
      </c>
      <c r="CE16" s="581">
        <f t="shared" ref="CE16" si="27">BY16+BS16+BM16+BG16+BA16+AU16+AO16+AI16+AC16+V16</f>
        <v>0</v>
      </c>
      <c r="CF16" s="581">
        <f t="shared" ref="CF16" si="28">BZ16+BT16+BN16+BH16+BB16+AV16+AP16+AJ16+AD16+W16</f>
        <v>0</v>
      </c>
      <c r="CG16" s="581">
        <f t="shared" ref="CG16" si="29">CA16+BU16+BO16+BI16+BC16+AW16+AQ16+AK16+AE16+X16</f>
        <v>0</v>
      </c>
      <c r="CH16" s="581">
        <f t="shared" ref="CH16" si="30">CB16+BV16+BP16+BJ16+BD16+AX16+AR16+AL16+AF16+Y16</f>
        <v>0</v>
      </c>
      <c r="CI16" s="581">
        <f t="shared" ref="CI16" si="31">Z16+AG16+AM16+AS16+AY16+BE16+BK16+BQ16+BW16+CC16</f>
        <v>0</v>
      </c>
      <c r="CJ16" s="1363">
        <f t="shared" ref="CJ16" si="32">CI16/CD16*100%</f>
        <v>0</v>
      </c>
    </row>
    <row r="17" spans="1:88" ht="15.75" thickBot="1">
      <c r="A17" s="1548"/>
      <c r="B17" s="727" t="s">
        <v>578</v>
      </c>
      <c r="C17" s="554" t="e">
        <f>'[35]D. ITT_All_Grants'!C96</f>
        <v>#REF!</v>
      </c>
      <c r="D17" s="554" t="e">
        <f>'[35]D. ITT_All_Grants'!D96</f>
        <v>#REF!</v>
      </c>
      <c r="E17" s="554" t="e">
        <f>'[35]D. ITT_All_Grants'!E96</f>
        <v>#REF!</v>
      </c>
      <c r="F17" s="554"/>
      <c r="G17" s="515" t="s">
        <v>143</v>
      </c>
      <c r="H17" s="794" t="s">
        <v>20</v>
      </c>
      <c r="I17" s="794" t="s">
        <v>20</v>
      </c>
      <c r="J17" s="770" t="e">
        <f t="shared" ref="J17" si="33">I17-F12</f>
        <v>#VALUE!</v>
      </c>
      <c r="K17" s="771"/>
      <c r="L17" s="779"/>
      <c r="M17" s="773"/>
      <c r="N17" s="773"/>
      <c r="O17" s="773"/>
      <c r="P17" s="773"/>
      <c r="Q17" s="773">
        <f t="shared" ref="Q17:Q18" si="34">N17+O17</f>
        <v>0</v>
      </c>
      <c r="R17" s="773">
        <f t="shared" ref="R17:R18" si="35">M17+P17</f>
        <v>0</v>
      </c>
      <c r="S17" s="774">
        <f t="shared" ref="S17:S18" si="36">Q17+R17</f>
        <v>0</v>
      </c>
      <c r="T17" s="765"/>
      <c r="U17" s="766"/>
      <c r="V17" s="795"/>
      <c r="W17" s="795"/>
      <c r="X17" s="795"/>
      <c r="Y17" s="795"/>
      <c r="Z17" s="796"/>
      <c r="AB17" s="775"/>
      <c r="AC17" s="516"/>
      <c r="AD17" s="516"/>
      <c r="AE17" s="516"/>
      <c r="AF17" s="516"/>
      <c r="AG17" s="516">
        <f t="shared" ref="AG17:AG18" si="37">AC17+AD17+AE17+AF17</f>
        <v>0</v>
      </c>
      <c r="AH17" s="775"/>
      <c r="AI17" s="516"/>
      <c r="AJ17" s="516"/>
      <c r="AK17" s="516"/>
      <c r="AL17" s="516"/>
      <c r="AM17" s="516">
        <f t="shared" ref="AM17:AM18" si="38">AI17+AJ17+AK17+AL17</f>
        <v>0</v>
      </c>
      <c r="AN17" s="775"/>
      <c r="AO17" s="516"/>
      <c r="AP17" s="516"/>
      <c r="AQ17" s="516"/>
      <c r="AR17" s="516"/>
      <c r="AS17" s="516">
        <f t="shared" ref="AS17:AS18" si="39">AO17+AP17+AQ17+AR17</f>
        <v>0</v>
      </c>
      <c r="AT17" s="775"/>
      <c r="AU17" s="516"/>
      <c r="AV17" s="516"/>
      <c r="AW17" s="516"/>
      <c r="AX17" s="516"/>
      <c r="AY17" s="516">
        <f t="shared" ref="AY17:AY18" si="40">AU17+AV17+AW17+AX17</f>
        <v>0</v>
      </c>
      <c r="AZ17" s="775"/>
      <c r="BA17" s="516">
        <v>0</v>
      </c>
      <c r="BB17" s="516">
        <v>0</v>
      </c>
      <c r="BC17" s="516">
        <v>0</v>
      </c>
      <c r="BD17" s="516">
        <v>0</v>
      </c>
      <c r="BE17" s="516">
        <f t="shared" ref="BE17:BE18" si="41">BA17+BB17+BC17+BD17</f>
        <v>0</v>
      </c>
      <c r="BF17" s="775"/>
      <c r="BG17" s="516">
        <v>0</v>
      </c>
      <c r="BH17" s="516">
        <v>0</v>
      </c>
      <c r="BI17" s="516">
        <v>0</v>
      </c>
      <c r="BJ17" s="516">
        <v>0</v>
      </c>
      <c r="BK17" s="516">
        <f t="shared" ref="BK17:BK18" si="42">BG17+BH17+BI17+BJ17</f>
        <v>0</v>
      </c>
      <c r="BL17" s="775"/>
      <c r="BM17" s="516">
        <v>0</v>
      </c>
      <c r="BN17" s="516">
        <v>0</v>
      </c>
      <c r="BO17" s="516">
        <v>0</v>
      </c>
      <c r="BP17" s="516">
        <v>0</v>
      </c>
      <c r="BQ17" s="516">
        <f t="shared" ref="BQ17:BQ18" si="43">BM17+BN17+BO17+BP17</f>
        <v>0</v>
      </c>
      <c r="BR17" s="775"/>
      <c r="BS17" s="516"/>
      <c r="BT17" s="516"/>
      <c r="BU17" s="516"/>
      <c r="BV17" s="516"/>
      <c r="BW17" s="516">
        <f t="shared" ref="BW17:BW18" si="44">BS17+BT17+BU17+BV17</f>
        <v>0</v>
      </c>
      <c r="BX17" s="775"/>
      <c r="BY17" s="516"/>
      <c r="BZ17" s="516"/>
      <c r="CA17" s="516"/>
      <c r="CB17" s="516"/>
      <c r="CC17" s="517">
        <f t="shared" ref="CC17:CC18" si="45">BY17+BZ17+CA17+CB17</f>
        <v>0</v>
      </c>
      <c r="CD17" s="580">
        <f t="shared" ref="CD17:CD18" si="46">S17</f>
        <v>0</v>
      </c>
      <c r="CE17" s="581">
        <f t="shared" ref="CE17:CE18" si="47">BY17+BS17+BM17+BG17+BA17+AU17+AO17+AI17+AC17+V17</f>
        <v>0</v>
      </c>
      <c r="CF17" s="581">
        <f t="shared" ref="CF17:CF18" si="48">BZ17+BT17+BN17+BH17+BB17+AV17+AP17+AJ17+AD17+W17</f>
        <v>0</v>
      </c>
      <c r="CG17" s="581">
        <f t="shared" ref="CG17:CG18" si="49">CA17+BU17+BO17+BI17+BC17+AW17+AQ17+AK17+AE17+X17</f>
        <v>0</v>
      </c>
      <c r="CH17" s="581">
        <f t="shared" ref="CH17:CH18" si="50">CB17+BV17+BP17+BJ17+BD17+AX17+AR17+AL17+AF17+Y17</f>
        <v>0</v>
      </c>
      <c r="CI17" s="581">
        <f t="shared" ref="CI17:CI18" si="51">Z17+AG17+AM17+AS17+AY17+BE17+BK17+BQ17+BW17+CC17</f>
        <v>0</v>
      </c>
      <c r="CJ17" s="1363" t="e">
        <f t="shared" ref="CJ17:CJ18" si="52">CI17/CD17*100%</f>
        <v>#DIV/0!</v>
      </c>
    </row>
    <row r="18" spans="1:88" ht="15.75" thickBot="1">
      <c r="A18" s="1548"/>
      <c r="B18" s="821" t="s">
        <v>501</v>
      </c>
      <c r="C18" s="554" t="e">
        <f>'[35]D. ITT_All_Grants'!C96</f>
        <v>#REF!</v>
      </c>
      <c r="D18" s="554" t="e">
        <f>'[35]D. ITT_All_Grants'!D96</f>
        <v>#REF!</v>
      </c>
      <c r="E18" s="554" t="e">
        <f>'[35]D. ITT_All_Grants'!E96</f>
        <v>#REF!</v>
      </c>
      <c r="F18" s="554"/>
      <c r="G18" s="515" t="s">
        <v>143</v>
      </c>
      <c r="H18" s="794" t="s">
        <v>20</v>
      </c>
      <c r="I18" s="794" t="s">
        <v>20</v>
      </c>
      <c r="J18" s="770" t="e">
        <f t="shared" ref="J18" si="53">I18-F12</f>
        <v>#VALUE!</v>
      </c>
      <c r="K18" s="771"/>
      <c r="L18" s="779"/>
      <c r="M18" s="773"/>
      <c r="N18" s="773"/>
      <c r="O18" s="773"/>
      <c r="P18" s="773"/>
      <c r="Q18" s="773">
        <f t="shared" si="34"/>
        <v>0</v>
      </c>
      <c r="R18" s="773">
        <f t="shared" si="35"/>
        <v>0</v>
      </c>
      <c r="S18" s="774">
        <f t="shared" si="36"/>
        <v>0</v>
      </c>
      <c r="T18" s="765"/>
      <c r="U18" s="766"/>
      <c r="V18" s="795"/>
      <c r="W18" s="795"/>
      <c r="X18" s="795"/>
      <c r="Y18" s="795"/>
      <c r="Z18" s="796"/>
      <c r="AB18" s="775"/>
      <c r="AC18" s="2014"/>
      <c r="AD18" s="2014"/>
      <c r="AE18" s="2014"/>
      <c r="AF18" s="2014"/>
      <c r="AG18" s="2014">
        <f t="shared" si="37"/>
        <v>0</v>
      </c>
      <c r="AH18" s="775"/>
      <c r="AI18" s="2014"/>
      <c r="AJ18" s="2014"/>
      <c r="AK18" s="2014"/>
      <c r="AL18" s="2014"/>
      <c r="AM18" s="2014">
        <f t="shared" si="38"/>
        <v>0</v>
      </c>
      <c r="AN18" s="775"/>
      <c r="AO18" s="2014"/>
      <c r="AP18" s="2014"/>
      <c r="AQ18" s="2014"/>
      <c r="AR18" s="2014"/>
      <c r="AS18" s="2014">
        <f t="shared" si="39"/>
        <v>0</v>
      </c>
      <c r="AT18" s="775"/>
      <c r="AU18" s="2014"/>
      <c r="AV18" s="2014"/>
      <c r="AW18" s="2014"/>
      <c r="AX18" s="2014"/>
      <c r="AY18" s="2014">
        <f t="shared" si="40"/>
        <v>0</v>
      </c>
      <c r="AZ18" s="775"/>
      <c r="BA18" s="2014">
        <v>0</v>
      </c>
      <c r="BB18" s="2014">
        <v>0</v>
      </c>
      <c r="BC18" s="2014">
        <v>0</v>
      </c>
      <c r="BD18" s="2014">
        <v>0</v>
      </c>
      <c r="BE18" s="2014">
        <f t="shared" si="41"/>
        <v>0</v>
      </c>
      <c r="BF18" s="775"/>
      <c r="BG18" s="2014">
        <v>0</v>
      </c>
      <c r="BH18" s="2014">
        <v>0</v>
      </c>
      <c r="BI18" s="2014">
        <v>0</v>
      </c>
      <c r="BJ18" s="2014">
        <v>0</v>
      </c>
      <c r="BK18" s="2014">
        <f t="shared" si="42"/>
        <v>0</v>
      </c>
      <c r="BL18" s="775"/>
      <c r="BM18" s="2014">
        <v>0</v>
      </c>
      <c r="BN18" s="2014">
        <v>0</v>
      </c>
      <c r="BO18" s="2014">
        <v>0</v>
      </c>
      <c r="BP18" s="2014">
        <v>0</v>
      </c>
      <c r="BQ18" s="2014">
        <f t="shared" si="43"/>
        <v>0</v>
      </c>
      <c r="BR18" s="775"/>
      <c r="BS18" s="2014"/>
      <c r="BT18" s="2014"/>
      <c r="BU18" s="2014"/>
      <c r="BV18" s="2014"/>
      <c r="BW18" s="2014">
        <f t="shared" si="44"/>
        <v>0</v>
      </c>
      <c r="BX18" s="775"/>
      <c r="BY18" s="2014"/>
      <c r="BZ18" s="2014"/>
      <c r="CA18" s="2014"/>
      <c r="CB18" s="2014"/>
      <c r="CC18" s="517">
        <f t="shared" si="45"/>
        <v>0</v>
      </c>
      <c r="CD18" s="580">
        <f t="shared" si="46"/>
        <v>0</v>
      </c>
      <c r="CE18" s="581">
        <f t="shared" si="47"/>
        <v>0</v>
      </c>
      <c r="CF18" s="581">
        <f t="shared" si="48"/>
        <v>0</v>
      </c>
      <c r="CG18" s="581">
        <f t="shared" si="49"/>
        <v>0</v>
      </c>
      <c r="CH18" s="581">
        <f t="shared" si="50"/>
        <v>0</v>
      </c>
      <c r="CI18" s="581">
        <f t="shared" si="51"/>
        <v>0</v>
      </c>
      <c r="CJ18" s="1363" t="e">
        <f t="shared" si="52"/>
        <v>#DIV/0!</v>
      </c>
    </row>
    <row r="19" spans="1:88" ht="26.25" thickBot="1">
      <c r="A19" s="1548"/>
      <c r="B19" s="821" t="s">
        <v>1620</v>
      </c>
      <c r="C19" s="554" t="e">
        <f>'[35]D. ITT_All_Grants'!C97</f>
        <v>#REF!</v>
      </c>
      <c r="D19" s="554" t="e">
        <f>'[35]D. ITT_All_Grants'!D97</f>
        <v>#REF!</v>
      </c>
      <c r="E19" s="554" t="e">
        <f>'[35]D. ITT_All_Grants'!E97</f>
        <v>#REF!</v>
      </c>
      <c r="F19" s="554"/>
      <c r="G19" s="515" t="s">
        <v>143</v>
      </c>
      <c r="H19" s="794" t="s">
        <v>20</v>
      </c>
      <c r="I19" s="794" t="s">
        <v>20</v>
      </c>
      <c r="J19" s="770" t="e">
        <f t="shared" ref="J19" si="54">I19-F13</f>
        <v>#VALUE!</v>
      </c>
      <c r="K19" s="771"/>
      <c r="L19" s="779"/>
      <c r="M19" s="773"/>
      <c r="N19" s="773"/>
      <c r="O19" s="773"/>
      <c r="P19" s="773"/>
      <c r="Q19" s="773">
        <f t="shared" ref="Q19" si="55">N19+O19</f>
        <v>0</v>
      </c>
      <c r="R19" s="773">
        <f t="shared" ref="R19" si="56">M19+P19</f>
        <v>0</v>
      </c>
      <c r="S19" s="774">
        <f t="shared" ref="S19" si="57">Q19+R19</f>
        <v>0</v>
      </c>
      <c r="T19" s="765"/>
      <c r="U19" s="766"/>
      <c r="V19" s="795"/>
      <c r="W19" s="795"/>
      <c r="X19" s="795"/>
      <c r="Y19" s="795"/>
      <c r="Z19" s="796"/>
      <c r="AB19" s="775"/>
      <c r="AC19" s="516"/>
      <c r="AD19" s="516"/>
      <c r="AE19" s="516"/>
      <c r="AF19" s="516"/>
      <c r="AG19" s="516">
        <f t="shared" ref="AG19" si="58">AC19+AD19+AE19+AF19</f>
        <v>0</v>
      </c>
      <c r="AH19" s="775"/>
      <c r="AI19" s="516"/>
      <c r="AJ19" s="516"/>
      <c r="AK19" s="516"/>
      <c r="AL19" s="516"/>
      <c r="AM19" s="516">
        <f t="shared" ref="AM19" si="59">AI19+AJ19+AK19+AL19</f>
        <v>0</v>
      </c>
      <c r="AN19" s="775"/>
      <c r="AO19" s="516"/>
      <c r="AP19" s="516"/>
      <c r="AQ19" s="516"/>
      <c r="AR19" s="516"/>
      <c r="AS19" s="516">
        <f t="shared" ref="AS19" si="60">AO19+AP19+AQ19+AR19</f>
        <v>0</v>
      </c>
      <c r="AT19" s="775"/>
      <c r="AU19" s="516"/>
      <c r="AV19" s="516"/>
      <c r="AW19" s="516"/>
      <c r="AX19" s="516"/>
      <c r="AY19" s="516">
        <f t="shared" ref="AY19" si="61">AU19+AV19+AW19+AX19</f>
        <v>0</v>
      </c>
      <c r="AZ19" s="775"/>
      <c r="BA19" s="516">
        <v>0</v>
      </c>
      <c r="BB19" s="516">
        <v>0</v>
      </c>
      <c r="BC19" s="516">
        <v>0</v>
      </c>
      <c r="BD19" s="516">
        <v>0</v>
      </c>
      <c r="BE19" s="516">
        <f t="shared" ref="BE19" si="62">BA19+BB19+BC19+BD19</f>
        <v>0</v>
      </c>
      <c r="BF19" s="775"/>
      <c r="BG19" s="516">
        <v>0</v>
      </c>
      <c r="BH19" s="516">
        <v>0</v>
      </c>
      <c r="BI19" s="516">
        <v>0</v>
      </c>
      <c r="BJ19" s="516">
        <v>0</v>
      </c>
      <c r="BK19" s="516">
        <f t="shared" ref="BK19" si="63">BG19+BH19+BI19+BJ19</f>
        <v>0</v>
      </c>
      <c r="BL19" s="775"/>
      <c r="BM19" s="516">
        <v>0</v>
      </c>
      <c r="BN19" s="516">
        <v>0</v>
      </c>
      <c r="BO19" s="516">
        <v>0</v>
      </c>
      <c r="BP19" s="516">
        <v>0</v>
      </c>
      <c r="BQ19" s="516">
        <f t="shared" ref="BQ19" si="64">BM19+BN19+BO19+BP19</f>
        <v>0</v>
      </c>
      <c r="BR19" s="775"/>
      <c r="BS19" s="516"/>
      <c r="BT19" s="516"/>
      <c r="BU19" s="516"/>
      <c r="BV19" s="516"/>
      <c r="BW19" s="516">
        <f t="shared" ref="BW19" si="65">BS19+BT19+BU19+BV19</f>
        <v>0</v>
      </c>
      <c r="BX19" s="775"/>
      <c r="BY19" s="516"/>
      <c r="BZ19" s="516"/>
      <c r="CA19" s="516"/>
      <c r="CB19" s="516"/>
      <c r="CC19" s="517">
        <f t="shared" ref="CC19" si="66">BY19+BZ19+CA19+CB19</f>
        <v>0</v>
      </c>
      <c r="CD19" s="580">
        <f t="shared" ref="CD19" si="67">S19</f>
        <v>0</v>
      </c>
      <c r="CE19" s="581">
        <f t="shared" ref="CE19" si="68">BY19+BS19+BM19+BG19+BA19+AU19+AO19+AI19+AC19+V19</f>
        <v>0</v>
      </c>
      <c r="CF19" s="581">
        <f t="shared" ref="CF19" si="69">BZ19+BT19+BN19+BH19+BB19+AV19+AP19+AJ19+AD19+W19</f>
        <v>0</v>
      </c>
      <c r="CG19" s="581">
        <f t="shared" ref="CG19" si="70">CA19+BU19+BO19+BI19+BC19+AW19+AQ19+AK19+AE19+X19</f>
        <v>0</v>
      </c>
      <c r="CH19" s="581">
        <f t="shared" ref="CH19" si="71">CB19+BV19+BP19+BJ19+BD19+AX19+AR19+AL19+AF19+Y19</f>
        <v>0</v>
      </c>
      <c r="CI19" s="581">
        <f t="shared" ref="CI19" si="72">Z19+AG19+AM19+AS19+AY19+BE19+BK19+BQ19+BW19+CC19</f>
        <v>0</v>
      </c>
      <c r="CJ19" s="1363" t="e">
        <f t="shared" ref="CJ19" si="73">CI19/CD19*100%</f>
        <v>#DIV/0!</v>
      </c>
    </row>
    <row r="20" spans="1:88" ht="24" customHeight="1" thickBot="1">
      <c r="A20" s="2452" t="s">
        <v>945</v>
      </c>
      <c r="B20" s="818" t="s">
        <v>568</v>
      </c>
      <c r="C20" s="554" t="e">
        <f>'[35]D. ITT_All_Grants'!C96</f>
        <v>#REF!</v>
      </c>
      <c r="D20" s="554" t="e">
        <f>'[35]D. ITT_All_Grants'!D96</f>
        <v>#REF!</v>
      </c>
      <c r="E20" s="554" t="e">
        <f>'[35]D. ITT_All_Grants'!E96</f>
        <v>#REF!</v>
      </c>
      <c r="F20" s="554"/>
      <c r="G20" s="515" t="s">
        <v>143</v>
      </c>
      <c r="H20" s="794" t="s">
        <v>20</v>
      </c>
      <c r="I20" s="794" t="s">
        <v>20</v>
      </c>
      <c r="J20" s="770" t="e">
        <f>I20-F12</f>
        <v>#VALUE!</v>
      </c>
      <c r="K20" s="771"/>
      <c r="L20" s="520" t="s">
        <v>389</v>
      </c>
      <c r="M20" s="773"/>
      <c r="N20" s="773"/>
      <c r="O20" s="773"/>
      <c r="P20" s="773"/>
      <c r="Q20" s="773">
        <f t="shared" ref="Q20:Q97" si="74">N20+O20</f>
        <v>0</v>
      </c>
      <c r="R20" s="773">
        <f t="shared" ref="R20:R97" si="75">M20+P20</f>
        <v>0</v>
      </c>
      <c r="S20" s="774">
        <f t="shared" ref="S20:S97" si="76">Q20+R20</f>
        <v>0</v>
      </c>
      <c r="T20" s="765"/>
      <c r="U20" s="766"/>
      <c r="V20" s="795"/>
      <c r="W20" s="795"/>
      <c r="X20" s="795"/>
      <c r="Y20" s="795"/>
      <c r="Z20" s="796"/>
      <c r="AB20" s="775"/>
      <c r="AC20" s="516"/>
      <c r="AD20" s="516"/>
      <c r="AE20" s="516"/>
      <c r="AF20" s="516"/>
      <c r="AG20" s="516">
        <f t="shared" si="12"/>
        <v>0</v>
      </c>
      <c r="AH20" s="775"/>
      <c r="AI20" s="516"/>
      <c r="AJ20" s="516"/>
      <c r="AK20" s="516"/>
      <c r="AL20" s="516"/>
      <c r="AM20" s="516">
        <f t="shared" si="0"/>
        <v>0</v>
      </c>
      <c r="AN20" s="775"/>
      <c r="AO20" s="516"/>
      <c r="AP20" s="516"/>
      <c r="AQ20" s="516"/>
      <c r="AR20" s="516"/>
      <c r="AS20" s="516">
        <f t="shared" si="1"/>
        <v>0</v>
      </c>
      <c r="AT20" s="775"/>
      <c r="AU20" s="516"/>
      <c r="AV20" s="516"/>
      <c r="AW20" s="516"/>
      <c r="AX20" s="516"/>
      <c r="AY20" s="516">
        <f t="shared" si="2"/>
        <v>0</v>
      </c>
      <c r="AZ20" s="775"/>
      <c r="BA20" s="516">
        <v>0</v>
      </c>
      <c r="BB20" s="516">
        <v>0</v>
      </c>
      <c r="BC20" s="516">
        <v>0</v>
      </c>
      <c r="BD20" s="516">
        <v>0</v>
      </c>
      <c r="BE20" s="516">
        <f t="shared" si="3"/>
        <v>0</v>
      </c>
      <c r="BF20" s="775"/>
      <c r="BG20" s="516">
        <v>0</v>
      </c>
      <c r="BH20" s="516">
        <v>0</v>
      </c>
      <c r="BI20" s="516">
        <v>0</v>
      </c>
      <c r="BJ20" s="516">
        <v>0</v>
      </c>
      <c r="BK20" s="516">
        <f t="shared" si="4"/>
        <v>0</v>
      </c>
      <c r="BL20" s="775"/>
      <c r="BM20" s="516">
        <v>0</v>
      </c>
      <c r="BN20" s="516">
        <v>0</v>
      </c>
      <c r="BO20" s="516">
        <v>0</v>
      </c>
      <c r="BP20" s="516">
        <v>0</v>
      </c>
      <c r="BQ20" s="516">
        <f t="shared" si="5"/>
        <v>0</v>
      </c>
      <c r="BR20" s="775"/>
      <c r="BS20" s="516"/>
      <c r="BT20" s="516"/>
      <c r="BU20" s="516"/>
      <c r="BV20" s="516"/>
      <c r="BW20" s="516">
        <f t="shared" si="6"/>
        <v>0</v>
      </c>
      <c r="BX20" s="775"/>
      <c r="BY20" s="516"/>
      <c r="BZ20" s="516"/>
      <c r="CA20" s="516"/>
      <c r="CB20" s="516"/>
      <c r="CC20" s="517">
        <f t="shared" si="7"/>
        <v>0</v>
      </c>
      <c r="CD20" s="580">
        <f t="shared" si="8"/>
        <v>0</v>
      </c>
      <c r="CE20" s="581">
        <f t="shared" si="13"/>
        <v>0</v>
      </c>
      <c r="CF20" s="581">
        <f t="shared" si="9"/>
        <v>0</v>
      </c>
      <c r="CG20" s="581">
        <f t="shared" si="9"/>
        <v>0</v>
      </c>
      <c r="CH20" s="581">
        <f t="shared" si="9"/>
        <v>0</v>
      </c>
      <c r="CI20" s="581">
        <f t="shared" si="14"/>
        <v>0</v>
      </c>
      <c r="CJ20" s="1363" t="e">
        <f t="shared" si="15"/>
        <v>#DIV/0!</v>
      </c>
    </row>
    <row r="21" spans="1:88" ht="19.5" customHeight="1" thickBot="1">
      <c r="A21" s="2453"/>
      <c r="B21" s="716" t="s">
        <v>570</v>
      </c>
      <c r="C21" s="554" t="e">
        <f>'[35]D. ITT_All_Grants'!C97</f>
        <v>#REF!</v>
      </c>
      <c r="D21" s="554" t="e">
        <f>'[35]D. ITT_All_Grants'!D97</f>
        <v>#REF!</v>
      </c>
      <c r="E21" s="554" t="e">
        <f>'[35]D. ITT_All_Grants'!E97</f>
        <v>#REF!</v>
      </c>
      <c r="F21" s="554"/>
      <c r="G21" s="515" t="s">
        <v>143</v>
      </c>
      <c r="H21" s="794" t="s">
        <v>20</v>
      </c>
      <c r="I21" s="794" t="s">
        <v>20</v>
      </c>
      <c r="J21" s="770" t="e">
        <f>I21-F13</f>
        <v>#VALUE!</v>
      </c>
      <c r="K21" s="771"/>
      <c r="L21" s="520" t="s">
        <v>389</v>
      </c>
      <c r="M21" s="773"/>
      <c r="N21" s="773"/>
      <c r="O21" s="773"/>
      <c r="P21" s="773"/>
      <c r="Q21" s="773">
        <f t="shared" si="74"/>
        <v>0</v>
      </c>
      <c r="R21" s="773">
        <f t="shared" si="75"/>
        <v>0</v>
      </c>
      <c r="S21" s="774">
        <f t="shared" si="76"/>
        <v>0</v>
      </c>
      <c r="T21" s="765"/>
      <c r="U21" s="766"/>
      <c r="V21" s="795"/>
      <c r="W21" s="795"/>
      <c r="X21" s="795"/>
      <c r="Y21" s="795"/>
      <c r="Z21" s="796"/>
      <c r="AB21" s="775"/>
      <c r="AC21" s="516"/>
      <c r="AD21" s="516"/>
      <c r="AE21" s="516"/>
      <c r="AF21" s="516"/>
      <c r="AG21" s="516">
        <f t="shared" si="12"/>
        <v>0</v>
      </c>
      <c r="AH21" s="775"/>
      <c r="AI21" s="516"/>
      <c r="AJ21" s="516"/>
      <c r="AK21" s="516"/>
      <c r="AL21" s="516"/>
      <c r="AM21" s="516">
        <f t="shared" si="0"/>
        <v>0</v>
      </c>
      <c r="AN21" s="775"/>
      <c r="AO21" s="516"/>
      <c r="AP21" s="516"/>
      <c r="AQ21" s="516"/>
      <c r="AR21" s="516"/>
      <c r="AS21" s="516">
        <f t="shared" si="1"/>
        <v>0</v>
      </c>
      <c r="AT21" s="775"/>
      <c r="AU21" s="516"/>
      <c r="AV21" s="516"/>
      <c r="AW21" s="516"/>
      <c r="AX21" s="516"/>
      <c r="AY21" s="516">
        <f t="shared" si="2"/>
        <v>0</v>
      </c>
      <c r="AZ21" s="775"/>
      <c r="BA21" s="516">
        <v>0</v>
      </c>
      <c r="BB21" s="516">
        <v>0</v>
      </c>
      <c r="BC21" s="516">
        <v>0</v>
      </c>
      <c r="BD21" s="516">
        <v>0</v>
      </c>
      <c r="BE21" s="516">
        <f t="shared" si="3"/>
        <v>0</v>
      </c>
      <c r="BF21" s="775"/>
      <c r="BG21" s="516">
        <v>0</v>
      </c>
      <c r="BH21" s="516">
        <v>0</v>
      </c>
      <c r="BI21" s="516">
        <v>0</v>
      </c>
      <c r="BJ21" s="516">
        <v>0</v>
      </c>
      <c r="BK21" s="516">
        <f t="shared" si="4"/>
        <v>0</v>
      </c>
      <c r="BL21" s="775"/>
      <c r="BM21" s="516">
        <v>0</v>
      </c>
      <c r="BN21" s="516">
        <v>0</v>
      </c>
      <c r="BO21" s="516">
        <v>0</v>
      </c>
      <c r="BP21" s="516">
        <v>0</v>
      </c>
      <c r="BQ21" s="516">
        <f t="shared" si="5"/>
        <v>0</v>
      </c>
      <c r="BR21" s="775"/>
      <c r="BS21" s="516"/>
      <c r="BT21" s="516"/>
      <c r="BU21" s="516"/>
      <c r="BV21" s="516"/>
      <c r="BW21" s="516">
        <f t="shared" si="6"/>
        <v>0</v>
      </c>
      <c r="BX21" s="775"/>
      <c r="BY21" s="516"/>
      <c r="BZ21" s="516"/>
      <c r="CA21" s="516"/>
      <c r="CB21" s="516"/>
      <c r="CC21" s="517">
        <f t="shared" si="7"/>
        <v>0</v>
      </c>
      <c r="CD21" s="580">
        <f t="shared" si="8"/>
        <v>0</v>
      </c>
      <c r="CE21" s="581">
        <f t="shared" si="13"/>
        <v>0</v>
      </c>
      <c r="CF21" s="581">
        <f t="shared" si="9"/>
        <v>0</v>
      </c>
      <c r="CG21" s="581">
        <f t="shared" si="9"/>
        <v>0</v>
      </c>
      <c r="CH21" s="581">
        <f t="shared" si="9"/>
        <v>0</v>
      </c>
      <c r="CI21" s="581">
        <f t="shared" si="14"/>
        <v>0</v>
      </c>
      <c r="CJ21" s="1363" t="e">
        <f t="shared" si="15"/>
        <v>#DIV/0!</v>
      </c>
    </row>
    <row r="22" spans="1:88" ht="30.75" customHeight="1" thickBot="1">
      <c r="A22" s="2453"/>
      <c r="B22" s="819" t="s">
        <v>593</v>
      </c>
      <c r="C22" s="554" t="e">
        <f>'[35]D. ITT_All_Grants'!C98</f>
        <v>#REF!</v>
      </c>
      <c r="D22" s="554" t="e">
        <f>'[35]D. ITT_All_Grants'!D98</f>
        <v>#REF!</v>
      </c>
      <c r="E22" s="554" t="e">
        <f>'[35]D. ITT_All_Grants'!E98</f>
        <v>#REF!</v>
      </c>
      <c r="F22" s="554"/>
      <c r="G22" s="515" t="s">
        <v>143</v>
      </c>
      <c r="H22" s="794" t="s">
        <v>20</v>
      </c>
      <c r="I22" s="794" t="s">
        <v>20</v>
      </c>
      <c r="J22" s="770" t="e">
        <f>I22-F14</f>
        <v>#VALUE!</v>
      </c>
      <c r="K22" s="771"/>
      <c r="L22" s="520" t="s">
        <v>389</v>
      </c>
      <c r="M22" s="773"/>
      <c r="N22" s="773"/>
      <c r="O22" s="773"/>
      <c r="P22" s="773"/>
      <c r="Q22" s="773">
        <f t="shared" si="74"/>
        <v>0</v>
      </c>
      <c r="R22" s="773">
        <f t="shared" si="75"/>
        <v>0</v>
      </c>
      <c r="S22" s="774">
        <f t="shared" si="76"/>
        <v>0</v>
      </c>
      <c r="T22" s="765"/>
      <c r="U22" s="766"/>
      <c r="V22" s="795"/>
      <c r="W22" s="795"/>
      <c r="X22" s="795"/>
      <c r="Y22" s="795"/>
      <c r="Z22" s="796"/>
      <c r="AB22" s="775"/>
      <c r="AC22" s="516"/>
      <c r="AD22" s="516"/>
      <c r="AE22" s="516"/>
      <c r="AF22" s="516"/>
      <c r="AG22" s="516">
        <f t="shared" si="12"/>
        <v>0</v>
      </c>
      <c r="AH22" s="775"/>
      <c r="AI22" s="516"/>
      <c r="AJ22" s="516"/>
      <c r="AK22" s="516"/>
      <c r="AL22" s="516"/>
      <c r="AM22" s="516">
        <f t="shared" si="0"/>
        <v>0</v>
      </c>
      <c r="AN22" s="775"/>
      <c r="AO22" s="516"/>
      <c r="AP22" s="516"/>
      <c r="AQ22" s="516"/>
      <c r="AR22" s="516"/>
      <c r="AS22" s="516">
        <f t="shared" si="1"/>
        <v>0</v>
      </c>
      <c r="AT22" s="775"/>
      <c r="AU22" s="516"/>
      <c r="AV22" s="516"/>
      <c r="AW22" s="516"/>
      <c r="AX22" s="516"/>
      <c r="AY22" s="516">
        <f t="shared" si="2"/>
        <v>0</v>
      </c>
      <c r="AZ22" s="775"/>
      <c r="BA22" s="516">
        <v>0</v>
      </c>
      <c r="BB22" s="516">
        <v>0</v>
      </c>
      <c r="BC22" s="516">
        <v>0</v>
      </c>
      <c r="BD22" s="516">
        <v>0</v>
      </c>
      <c r="BE22" s="516">
        <f t="shared" si="3"/>
        <v>0</v>
      </c>
      <c r="BF22" s="775"/>
      <c r="BG22" s="516">
        <v>0</v>
      </c>
      <c r="BH22" s="516">
        <v>0</v>
      </c>
      <c r="BI22" s="516">
        <v>0</v>
      </c>
      <c r="BJ22" s="516">
        <v>0</v>
      </c>
      <c r="BK22" s="516">
        <v>0</v>
      </c>
      <c r="BL22" s="775"/>
      <c r="BM22" s="516">
        <v>0</v>
      </c>
      <c r="BN22" s="516">
        <v>0</v>
      </c>
      <c r="BO22" s="516">
        <v>0</v>
      </c>
      <c r="BP22" s="516">
        <v>0</v>
      </c>
      <c r="BQ22" s="516">
        <f t="shared" si="5"/>
        <v>0</v>
      </c>
      <c r="BR22" s="775"/>
      <c r="BS22" s="516"/>
      <c r="BT22" s="516"/>
      <c r="BU22" s="516"/>
      <c r="BV22" s="516"/>
      <c r="BW22" s="516">
        <f t="shared" si="6"/>
        <v>0</v>
      </c>
      <c r="BX22" s="775"/>
      <c r="BY22" s="516"/>
      <c r="BZ22" s="516"/>
      <c r="CA22" s="516"/>
      <c r="CB22" s="516"/>
      <c r="CC22" s="517">
        <f t="shared" si="7"/>
        <v>0</v>
      </c>
      <c r="CD22" s="580">
        <f t="shared" si="8"/>
        <v>0</v>
      </c>
      <c r="CE22" s="581">
        <f t="shared" si="13"/>
        <v>0</v>
      </c>
      <c r="CF22" s="581">
        <f t="shared" si="9"/>
        <v>0</v>
      </c>
      <c r="CG22" s="581">
        <f t="shared" si="9"/>
        <v>0</v>
      </c>
      <c r="CH22" s="581">
        <f t="shared" si="9"/>
        <v>0</v>
      </c>
      <c r="CI22" s="581">
        <f t="shared" si="14"/>
        <v>0</v>
      </c>
      <c r="CJ22" s="1363" t="e">
        <f t="shared" si="15"/>
        <v>#DIV/0!</v>
      </c>
    </row>
    <row r="23" spans="1:88" ht="30.75" customHeight="1" thickBot="1">
      <c r="A23" s="2453"/>
      <c r="B23" s="819" t="s">
        <v>1623</v>
      </c>
      <c r="C23" s="554" t="e">
        <f>'[35]D. ITT_All_Grants'!C99</f>
        <v>#REF!</v>
      </c>
      <c r="D23" s="554" t="e">
        <f>'[35]D. ITT_All_Grants'!D99</f>
        <v>#REF!</v>
      </c>
      <c r="E23" s="554" t="e">
        <f>'[35]D. ITT_All_Grants'!E99</f>
        <v>#REF!</v>
      </c>
      <c r="F23" s="554"/>
      <c r="G23" s="515" t="s">
        <v>143</v>
      </c>
      <c r="H23" s="794" t="s">
        <v>20</v>
      </c>
      <c r="I23" s="794" t="s">
        <v>20</v>
      </c>
      <c r="J23" s="770" t="e">
        <f>I23-F15</f>
        <v>#VALUE!</v>
      </c>
      <c r="K23" s="771"/>
      <c r="L23" s="520" t="s">
        <v>389</v>
      </c>
      <c r="M23" s="773"/>
      <c r="N23" s="773"/>
      <c r="O23" s="773"/>
      <c r="P23" s="773"/>
      <c r="Q23" s="773">
        <f t="shared" ref="Q23" si="77">N23+O23</f>
        <v>0</v>
      </c>
      <c r="R23" s="773">
        <f t="shared" ref="R23" si="78">M23+P23</f>
        <v>0</v>
      </c>
      <c r="S23" s="774">
        <f t="shared" ref="S23" si="79">Q23+R23</f>
        <v>0</v>
      </c>
      <c r="T23" s="765"/>
      <c r="U23" s="766"/>
      <c r="V23" s="795"/>
      <c r="W23" s="795"/>
      <c r="X23" s="795"/>
      <c r="Y23" s="795"/>
      <c r="Z23" s="796"/>
      <c r="AB23" s="775"/>
      <c r="AC23" s="2014"/>
      <c r="AD23" s="2014"/>
      <c r="AE23" s="2014"/>
      <c r="AF23" s="2014"/>
      <c r="AG23" s="2014">
        <f t="shared" ref="AG23" si="80">AC23+AD23+AE23+AF23</f>
        <v>0</v>
      </c>
      <c r="AH23" s="775"/>
      <c r="AI23" s="2014"/>
      <c r="AJ23" s="2014"/>
      <c r="AK23" s="2014"/>
      <c r="AL23" s="2014"/>
      <c r="AM23" s="2014">
        <f t="shared" ref="AM23" si="81">AI23+AJ23+AK23+AL23</f>
        <v>0</v>
      </c>
      <c r="AN23" s="775"/>
      <c r="AO23" s="2014"/>
      <c r="AP23" s="2014"/>
      <c r="AQ23" s="2014"/>
      <c r="AR23" s="2014"/>
      <c r="AS23" s="2014">
        <f t="shared" ref="AS23" si="82">AO23+AP23+AQ23+AR23</f>
        <v>0</v>
      </c>
      <c r="AT23" s="775"/>
      <c r="AU23" s="2014"/>
      <c r="AV23" s="2014"/>
      <c r="AW23" s="2014"/>
      <c r="AX23" s="2014"/>
      <c r="AY23" s="2014">
        <f t="shared" ref="AY23" si="83">AU23+AV23+AW23+AX23</f>
        <v>0</v>
      </c>
      <c r="AZ23" s="775"/>
      <c r="BA23" s="2014">
        <v>0</v>
      </c>
      <c r="BB23" s="2014">
        <v>0</v>
      </c>
      <c r="BC23" s="2014">
        <v>0</v>
      </c>
      <c r="BD23" s="2014">
        <v>0</v>
      </c>
      <c r="BE23" s="2014">
        <f t="shared" ref="BE23" si="84">BA23+BB23+BC23+BD23</f>
        <v>0</v>
      </c>
      <c r="BF23" s="775"/>
      <c r="BG23" s="2014">
        <v>0</v>
      </c>
      <c r="BH23" s="2014">
        <v>0</v>
      </c>
      <c r="BI23" s="2014">
        <v>0</v>
      </c>
      <c r="BJ23" s="2014">
        <v>0</v>
      </c>
      <c r="BK23" s="2014">
        <v>0</v>
      </c>
      <c r="BL23" s="775"/>
      <c r="BM23" s="2014">
        <v>0</v>
      </c>
      <c r="BN23" s="2014">
        <v>0</v>
      </c>
      <c r="BO23" s="2014">
        <v>0</v>
      </c>
      <c r="BP23" s="2014">
        <v>0</v>
      </c>
      <c r="BQ23" s="2014">
        <f t="shared" ref="BQ23" si="85">BM23+BN23+BO23+BP23</f>
        <v>0</v>
      </c>
      <c r="BR23" s="775"/>
      <c r="BS23" s="2014"/>
      <c r="BT23" s="2014"/>
      <c r="BU23" s="2014"/>
      <c r="BV23" s="2014"/>
      <c r="BW23" s="2014">
        <f t="shared" ref="BW23" si="86">BS23+BT23+BU23+BV23</f>
        <v>0</v>
      </c>
      <c r="BX23" s="775"/>
      <c r="BY23" s="2014"/>
      <c r="BZ23" s="2014"/>
      <c r="CA23" s="2014"/>
      <c r="CB23" s="2014"/>
      <c r="CC23" s="517">
        <f t="shared" ref="CC23" si="87">BY23+BZ23+CA23+CB23</f>
        <v>0</v>
      </c>
      <c r="CD23" s="580">
        <f t="shared" ref="CD23" si="88">S23</f>
        <v>0</v>
      </c>
      <c r="CE23" s="581">
        <f t="shared" ref="CE23" si="89">BY23+BS23+BM23+BG23+BA23+AU23+AO23+AI23+AC23+V23</f>
        <v>0</v>
      </c>
      <c r="CF23" s="581">
        <f t="shared" ref="CF23" si="90">BZ23+BT23+BN23+BH23+BB23+AV23+AP23+AJ23+AD23+W23</f>
        <v>0</v>
      </c>
      <c r="CG23" s="581">
        <f t="shared" ref="CG23" si="91">CA23+BU23+BO23+BI23+BC23+AW23+AQ23+AK23+AE23+X23</f>
        <v>0</v>
      </c>
      <c r="CH23" s="581">
        <f t="shared" ref="CH23" si="92">CB23+BV23+BP23+BJ23+BD23+AX23+AR23+AL23+AF23+Y23</f>
        <v>0</v>
      </c>
      <c r="CI23" s="581">
        <f t="shared" ref="CI23" si="93">Z23+AG23+AM23+AS23+AY23+BE23+BK23+BQ23+BW23+CC23</f>
        <v>0</v>
      </c>
      <c r="CJ23" s="1363" t="e">
        <f t="shared" ref="CJ23" si="94">CI23/CD23*100%</f>
        <v>#DIV/0!</v>
      </c>
    </row>
    <row r="24" spans="1:88" ht="32.25" customHeight="1" thickBot="1">
      <c r="A24" s="2453"/>
      <c r="B24" s="819" t="s">
        <v>594</v>
      </c>
      <c r="C24" s="554" t="e">
        <f>'[35]D. ITT_All_Grants'!C99</f>
        <v>#REF!</v>
      </c>
      <c r="D24" s="554" t="e">
        <f>'[35]D. ITT_All_Grants'!D99</f>
        <v>#REF!</v>
      </c>
      <c r="E24" s="554" t="e">
        <f>'[35]D. ITT_All_Grants'!E99</f>
        <v>#REF!</v>
      </c>
      <c r="F24" s="554"/>
      <c r="G24" s="515" t="s">
        <v>143</v>
      </c>
      <c r="H24" s="794" t="s">
        <v>20</v>
      </c>
      <c r="I24" s="794" t="s">
        <v>20</v>
      </c>
      <c r="J24" s="770" t="e">
        <f>I24-F15</f>
        <v>#VALUE!</v>
      </c>
      <c r="K24" s="771"/>
      <c r="L24" s="520" t="s">
        <v>389</v>
      </c>
      <c r="M24" s="773"/>
      <c r="N24" s="773"/>
      <c r="O24" s="773"/>
      <c r="P24" s="773"/>
      <c r="Q24" s="773">
        <f t="shared" si="74"/>
        <v>0</v>
      </c>
      <c r="R24" s="773">
        <f t="shared" si="75"/>
        <v>0</v>
      </c>
      <c r="S24" s="774">
        <f t="shared" si="76"/>
        <v>0</v>
      </c>
      <c r="T24" s="765"/>
      <c r="U24" s="766"/>
      <c r="V24" s="795"/>
      <c r="W24" s="795"/>
      <c r="X24" s="795"/>
      <c r="Y24" s="795"/>
      <c r="Z24" s="796"/>
      <c r="AB24" s="775"/>
      <c r="AC24" s="516"/>
      <c r="AD24" s="516"/>
      <c r="AE24" s="516"/>
      <c r="AF24" s="516"/>
      <c r="AG24" s="516">
        <f t="shared" si="12"/>
        <v>0</v>
      </c>
      <c r="AH24" s="775"/>
      <c r="AI24" s="516"/>
      <c r="AJ24" s="516"/>
      <c r="AK24" s="516"/>
      <c r="AL24" s="516"/>
      <c r="AM24" s="516">
        <f t="shared" si="0"/>
        <v>0</v>
      </c>
      <c r="AN24" s="775"/>
      <c r="AO24" s="516"/>
      <c r="AP24" s="516"/>
      <c r="AQ24" s="516"/>
      <c r="AR24" s="516"/>
      <c r="AS24" s="516">
        <f t="shared" si="1"/>
        <v>0</v>
      </c>
      <c r="AT24" s="775"/>
      <c r="AU24" s="516"/>
      <c r="AV24" s="516"/>
      <c r="AW24" s="516"/>
      <c r="AX24" s="516"/>
      <c r="AY24" s="516">
        <f t="shared" si="2"/>
        <v>0</v>
      </c>
      <c r="AZ24" s="775"/>
      <c r="BA24" s="516">
        <v>0</v>
      </c>
      <c r="BB24" s="516">
        <v>0</v>
      </c>
      <c r="BC24" s="516">
        <v>0</v>
      </c>
      <c r="BD24" s="516">
        <v>0</v>
      </c>
      <c r="BE24" s="516">
        <f t="shared" si="3"/>
        <v>0</v>
      </c>
      <c r="BF24" s="775"/>
      <c r="BG24" s="516">
        <v>0</v>
      </c>
      <c r="BH24" s="516">
        <v>0</v>
      </c>
      <c r="BI24" s="516">
        <v>0</v>
      </c>
      <c r="BJ24" s="516">
        <v>0</v>
      </c>
      <c r="BK24" s="516">
        <f t="shared" si="4"/>
        <v>0</v>
      </c>
      <c r="BL24" s="775"/>
      <c r="BM24" s="516">
        <v>0</v>
      </c>
      <c r="BN24" s="516">
        <v>0</v>
      </c>
      <c r="BO24" s="516">
        <v>0</v>
      </c>
      <c r="BP24" s="516">
        <v>0</v>
      </c>
      <c r="BQ24" s="516">
        <f t="shared" si="5"/>
        <v>0</v>
      </c>
      <c r="BR24" s="775"/>
      <c r="BS24" s="516"/>
      <c r="BT24" s="516"/>
      <c r="BU24" s="516"/>
      <c r="BV24" s="516"/>
      <c r="BW24" s="516">
        <f t="shared" si="6"/>
        <v>0</v>
      </c>
      <c r="BX24" s="775"/>
      <c r="BY24" s="516"/>
      <c r="BZ24" s="516"/>
      <c r="CA24" s="516"/>
      <c r="CB24" s="516"/>
      <c r="CC24" s="517">
        <f t="shared" si="7"/>
        <v>0</v>
      </c>
      <c r="CD24" s="580">
        <f t="shared" si="8"/>
        <v>0</v>
      </c>
      <c r="CE24" s="581">
        <f t="shared" si="13"/>
        <v>0</v>
      </c>
      <c r="CF24" s="581">
        <f t="shared" si="9"/>
        <v>0</v>
      </c>
      <c r="CG24" s="581">
        <f t="shared" si="9"/>
        <v>0</v>
      </c>
      <c r="CH24" s="581">
        <f t="shared" si="9"/>
        <v>0</v>
      </c>
      <c r="CI24" s="581">
        <f t="shared" si="14"/>
        <v>0</v>
      </c>
      <c r="CJ24" s="1363" t="e">
        <f t="shared" si="15"/>
        <v>#DIV/0!</v>
      </c>
    </row>
    <row r="25" spans="1:88" ht="39.75" customHeight="1" thickBot="1">
      <c r="A25" s="2454"/>
      <c r="B25" s="820" t="s">
        <v>422</v>
      </c>
      <c r="C25" s="554" t="e">
        <f>'[35]D. ITT_All_Grants'!C100</f>
        <v>#REF!</v>
      </c>
      <c r="D25" s="554" t="e">
        <f>'[35]D. ITT_All_Grants'!D100</f>
        <v>#REF!</v>
      </c>
      <c r="E25" s="554" t="e">
        <f>'[35]D. ITT_All_Grants'!E100</f>
        <v>#REF!</v>
      </c>
      <c r="F25" s="554"/>
      <c r="G25" s="515" t="s">
        <v>143</v>
      </c>
      <c r="H25" s="794" t="s">
        <v>20</v>
      </c>
      <c r="I25" s="794" t="s">
        <v>20</v>
      </c>
      <c r="J25" s="770" t="e">
        <f>I25-F20</f>
        <v>#VALUE!</v>
      </c>
      <c r="K25" s="771"/>
      <c r="L25" s="520" t="s">
        <v>389</v>
      </c>
      <c r="M25" s="773"/>
      <c r="N25" s="773"/>
      <c r="O25" s="773"/>
      <c r="P25" s="773"/>
      <c r="Q25" s="773">
        <f t="shared" si="74"/>
        <v>0</v>
      </c>
      <c r="R25" s="773">
        <f t="shared" si="75"/>
        <v>0</v>
      </c>
      <c r="S25" s="774">
        <f t="shared" si="76"/>
        <v>0</v>
      </c>
      <c r="T25" s="765"/>
      <c r="U25" s="766"/>
      <c r="V25" s="795"/>
      <c r="W25" s="795"/>
      <c r="X25" s="795"/>
      <c r="Y25" s="795"/>
      <c r="Z25" s="796"/>
      <c r="AB25" s="775"/>
      <c r="AC25" s="516"/>
      <c r="AD25" s="516"/>
      <c r="AE25" s="516"/>
      <c r="AF25" s="516"/>
      <c r="AG25" s="516">
        <f t="shared" si="12"/>
        <v>0</v>
      </c>
      <c r="AH25" s="775"/>
      <c r="AI25" s="516"/>
      <c r="AJ25" s="516"/>
      <c r="AK25" s="516"/>
      <c r="AL25" s="516"/>
      <c r="AM25" s="516">
        <f t="shared" si="0"/>
        <v>0</v>
      </c>
      <c r="AN25" s="775"/>
      <c r="AO25" s="516"/>
      <c r="AP25" s="516"/>
      <c r="AQ25" s="516"/>
      <c r="AR25" s="516"/>
      <c r="AS25" s="516">
        <f t="shared" si="1"/>
        <v>0</v>
      </c>
      <c r="AT25" s="775"/>
      <c r="AU25" s="516"/>
      <c r="AV25" s="516"/>
      <c r="AW25" s="516"/>
      <c r="AX25" s="516"/>
      <c r="AY25" s="516">
        <f t="shared" si="2"/>
        <v>0</v>
      </c>
      <c r="AZ25" s="775"/>
      <c r="BA25" s="516">
        <v>0</v>
      </c>
      <c r="BB25" s="516">
        <v>0</v>
      </c>
      <c r="BC25" s="516">
        <v>0</v>
      </c>
      <c r="BD25" s="516">
        <v>0</v>
      </c>
      <c r="BE25" s="516">
        <f t="shared" si="3"/>
        <v>0</v>
      </c>
      <c r="BF25" s="775"/>
      <c r="BG25" s="516">
        <v>0</v>
      </c>
      <c r="BH25" s="516">
        <v>0</v>
      </c>
      <c r="BI25" s="516">
        <v>0</v>
      </c>
      <c r="BJ25" s="516">
        <v>0</v>
      </c>
      <c r="BK25" s="516">
        <f t="shared" si="4"/>
        <v>0</v>
      </c>
      <c r="BL25" s="775"/>
      <c r="BM25" s="516">
        <v>0</v>
      </c>
      <c r="BN25" s="516">
        <v>0</v>
      </c>
      <c r="BO25" s="516">
        <v>0</v>
      </c>
      <c r="BP25" s="516">
        <v>0</v>
      </c>
      <c r="BQ25" s="516">
        <f t="shared" si="5"/>
        <v>0</v>
      </c>
      <c r="BR25" s="775"/>
      <c r="BS25" s="516"/>
      <c r="BT25" s="516"/>
      <c r="BU25" s="516"/>
      <c r="BV25" s="516"/>
      <c r="BW25" s="516">
        <f t="shared" si="6"/>
        <v>0</v>
      </c>
      <c r="BX25" s="775"/>
      <c r="BY25" s="516"/>
      <c r="BZ25" s="516"/>
      <c r="CA25" s="516"/>
      <c r="CB25" s="516"/>
      <c r="CC25" s="517">
        <f t="shared" si="7"/>
        <v>0</v>
      </c>
      <c r="CD25" s="580">
        <f t="shared" si="8"/>
        <v>0</v>
      </c>
      <c r="CE25" s="581">
        <f t="shared" si="13"/>
        <v>0</v>
      </c>
      <c r="CF25" s="581">
        <f t="shared" si="9"/>
        <v>0</v>
      </c>
      <c r="CG25" s="581">
        <f t="shared" si="9"/>
        <v>0</v>
      </c>
      <c r="CH25" s="581">
        <f t="shared" si="9"/>
        <v>0</v>
      </c>
      <c r="CI25" s="581">
        <f t="shared" si="14"/>
        <v>0</v>
      </c>
      <c r="CJ25" s="1363" t="e">
        <f t="shared" si="15"/>
        <v>#DIV/0!</v>
      </c>
    </row>
    <row r="26" spans="1:88" customFormat="1" ht="27" thickBot="1">
      <c r="A26" s="2091"/>
      <c r="B26" s="821" t="s">
        <v>1618</v>
      </c>
      <c r="C26" s="554" t="e">
        <f>'[35]D. ITT_All_Grants'!C100</f>
        <v>#REF!</v>
      </c>
      <c r="D26" s="554" t="e">
        <f>'[35]D. ITT_All_Grants'!D100</f>
        <v>#REF!</v>
      </c>
      <c r="E26" s="554" t="e">
        <f>'[35]D. ITT_All_Grants'!E100</f>
        <v>#REF!</v>
      </c>
      <c r="F26" s="554"/>
      <c r="G26" s="515" t="s">
        <v>143</v>
      </c>
      <c r="H26" s="794" t="s">
        <v>20</v>
      </c>
      <c r="I26" s="794" t="s">
        <v>20</v>
      </c>
      <c r="J26" s="770" t="e">
        <f t="shared" ref="J26" si="95">I26-F20</f>
        <v>#VALUE!</v>
      </c>
      <c r="K26" s="771"/>
      <c r="L26" s="520" t="s">
        <v>389</v>
      </c>
      <c r="M26" s="773"/>
      <c r="N26" s="773"/>
      <c r="O26" s="773"/>
      <c r="P26" s="773"/>
      <c r="Q26" s="773">
        <f t="shared" si="74"/>
        <v>0</v>
      </c>
      <c r="R26" s="773">
        <f t="shared" si="75"/>
        <v>0</v>
      </c>
      <c r="S26" s="774">
        <f t="shared" si="76"/>
        <v>0</v>
      </c>
      <c r="T26" s="765"/>
      <c r="U26" s="766"/>
      <c r="V26" s="795"/>
      <c r="W26" s="795"/>
      <c r="X26" s="795"/>
      <c r="Y26" s="795"/>
      <c r="Z26" s="796"/>
      <c r="AA26" s="158"/>
      <c r="AB26" s="775"/>
      <c r="AC26" s="2014"/>
      <c r="AD26" s="2014"/>
      <c r="AE26" s="2014"/>
      <c r="AF26" s="2014"/>
      <c r="AG26" s="2014">
        <f t="shared" si="12"/>
        <v>0</v>
      </c>
      <c r="AH26" s="775"/>
      <c r="AI26" s="2014"/>
      <c r="AJ26" s="2014"/>
      <c r="AK26" s="2014"/>
      <c r="AL26" s="2014"/>
      <c r="AM26" s="2014">
        <f t="shared" si="0"/>
        <v>0</v>
      </c>
      <c r="AN26" s="775"/>
      <c r="AO26" s="2014"/>
      <c r="AP26" s="2014"/>
      <c r="AQ26" s="2014"/>
      <c r="AR26" s="2014"/>
      <c r="AS26" s="2014">
        <f t="shared" si="1"/>
        <v>0</v>
      </c>
      <c r="AT26" s="775"/>
      <c r="AU26" s="2014"/>
      <c r="AV26" s="2014"/>
      <c r="AW26" s="2014"/>
      <c r="AX26" s="2014"/>
      <c r="AY26" s="2014">
        <f t="shared" si="2"/>
        <v>0</v>
      </c>
      <c r="AZ26" s="775"/>
      <c r="BA26" s="2014">
        <v>0</v>
      </c>
      <c r="BB26" s="2014">
        <v>0</v>
      </c>
      <c r="BC26" s="2014">
        <v>0</v>
      </c>
      <c r="BD26" s="2014">
        <v>0</v>
      </c>
      <c r="BE26" s="2014">
        <f t="shared" si="3"/>
        <v>0</v>
      </c>
      <c r="BF26" s="775"/>
      <c r="BG26" s="2014">
        <v>0</v>
      </c>
      <c r="BH26" s="2014">
        <v>0</v>
      </c>
      <c r="BI26" s="2014">
        <v>0</v>
      </c>
      <c r="BJ26" s="2014">
        <v>0</v>
      </c>
      <c r="BK26" s="2014">
        <f t="shared" si="4"/>
        <v>0</v>
      </c>
      <c r="BL26" s="775"/>
      <c r="BM26" s="2014">
        <v>0</v>
      </c>
      <c r="BN26" s="2014">
        <v>0</v>
      </c>
      <c r="BO26" s="2014">
        <v>0</v>
      </c>
      <c r="BP26" s="2014">
        <v>0</v>
      </c>
      <c r="BQ26" s="2014">
        <f t="shared" si="5"/>
        <v>0</v>
      </c>
      <c r="BR26" s="775"/>
      <c r="BS26" s="2014"/>
      <c r="BT26" s="2014"/>
      <c r="BU26" s="2014"/>
      <c r="BV26" s="2014"/>
      <c r="BW26" s="2014">
        <f t="shared" si="6"/>
        <v>0</v>
      </c>
      <c r="BX26" s="775"/>
      <c r="BY26" s="2014"/>
      <c r="BZ26" s="2014"/>
      <c r="CA26" s="2014"/>
      <c r="CB26" s="2014"/>
      <c r="CC26" s="517">
        <f t="shared" si="7"/>
        <v>0</v>
      </c>
      <c r="CD26" s="580">
        <f t="shared" si="8"/>
        <v>0</v>
      </c>
      <c r="CE26" s="581">
        <f t="shared" si="13"/>
        <v>0</v>
      </c>
      <c r="CF26" s="581">
        <f t="shared" si="9"/>
        <v>0</v>
      </c>
      <c r="CG26" s="581">
        <f t="shared" si="9"/>
        <v>0</v>
      </c>
      <c r="CH26" s="581">
        <f t="shared" si="9"/>
        <v>0</v>
      </c>
      <c r="CI26" s="581">
        <f t="shared" si="14"/>
        <v>0</v>
      </c>
      <c r="CJ26" s="1363" t="e">
        <f>CI26/CD26*100%</f>
        <v>#DIV/0!</v>
      </c>
    </row>
    <row r="27" spans="1:88" customFormat="1" ht="27" thickBot="1">
      <c r="A27" s="1967"/>
      <c r="B27" s="821" t="s">
        <v>1576</v>
      </c>
      <c r="C27" s="554" t="e">
        <f>'[35]D. ITT_All_Grants'!C101</f>
        <v>#REF!</v>
      </c>
      <c r="D27" s="554" t="e">
        <f>'[35]D. ITT_All_Grants'!D101</f>
        <v>#REF!</v>
      </c>
      <c r="E27" s="554" t="e">
        <f>'[35]D. ITT_All_Grants'!E101</f>
        <v>#REF!</v>
      </c>
      <c r="F27" s="554"/>
      <c r="G27" s="515" t="s">
        <v>143</v>
      </c>
      <c r="H27" s="794" t="s">
        <v>20</v>
      </c>
      <c r="I27" s="794" t="s">
        <v>20</v>
      </c>
      <c r="J27" s="770" t="e">
        <f t="shared" ref="J27" si="96">I27-F21</f>
        <v>#VALUE!</v>
      </c>
      <c r="K27" s="771"/>
      <c r="L27" s="520" t="s">
        <v>389</v>
      </c>
      <c r="M27" s="773"/>
      <c r="N27" s="773"/>
      <c r="O27" s="773"/>
      <c r="P27" s="773"/>
      <c r="Q27" s="773">
        <f t="shared" ref="Q27" si="97">N27+O27</f>
        <v>0</v>
      </c>
      <c r="R27" s="773">
        <f t="shared" ref="R27" si="98">M27+P27</f>
        <v>0</v>
      </c>
      <c r="S27" s="774">
        <f t="shared" ref="S27" si="99">Q27+R27</f>
        <v>0</v>
      </c>
      <c r="T27" s="765"/>
      <c r="U27" s="766"/>
      <c r="V27" s="795"/>
      <c r="W27" s="795"/>
      <c r="X27" s="795"/>
      <c r="Y27" s="795"/>
      <c r="Z27" s="796"/>
      <c r="AA27" s="158"/>
      <c r="AB27" s="775"/>
      <c r="AC27" s="516"/>
      <c r="AD27" s="516"/>
      <c r="AE27" s="516"/>
      <c r="AF27" s="516"/>
      <c r="AG27" s="516">
        <f t="shared" ref="AG27" si="100">AC27+AD27+AE27+AF27</f>
        <v>0</v>
      </c>
      <c r="AH27" s="775"/>
      <c r="AI27" s="516"/>
      <c r="AJ27" s="516"/>
      <c r="AK27" s="516"/>
      <c r="AL27" s="516"/>
      <c r="AM27" s="516">
        <f t="shared" ref="AM27" si="101">AI27+AJ27+AK27+AL27</f>
        <v>0</v>
      </c>
      <c r="AN27" s="775"/>
      <c r="AO27" s="516"/>
      <c r="AP27" s="516"/>
      <c r="AQ27" s="516"/>
      <c r="AR27" s="516"/>
      <c r="AS27" s="516">
        <f t="shared" ref="AS27" si="102">AO27+AP27+AQ27+AR27</f>
        <v>0</v>
      </c>
      <c r="AT27" s="775"/>
      <c r="AU27" s="516"/>
      <c r="AV27" s="516"/>
      <c r="AW27" s="516"/>
      <c r="AX27" s="516"/>
      <c r="AY27" s="516">
        <f t="shared" ref="AY27" si="103">AU27+AV27+AW27+AX27</f>
        <v>0</v>
      </c>
      <c r="AZ27" s="775"/>
      <c r="BA27" s="516">
        <v>0</v>
      </c>
      <c r="BB27" s="516">
        <v>0</v>
      </c>
      <c r="BC27" s="516">
        <v>0</v>
      </c>
      <c r="BD27" s="516">
        <v>0</v>
      </c>
      <c r="BE27" s="516">
        <f t="shared" ref="BE27" si="104">BA27+BB27+BC27+BD27</f>
        <v>0</v>
      </c>
      <c r="BF27" s="775"/>
      <c r="BG27" s="516">
        <v>0</v>
      </c>
      <c r="BH27" s="516">
        <v>0</v>
      </c>
      <c r="BI27" s="516">
        <v>0</v>
      </c>
      <c r="BJ27" s="516">
        <v>0</v>
      </c>
      <c r="BK27" s="516">
        <f t="shared" ref="BK27" si="105">BG27+BH27+BI27+BJ27</f>
        <v>0</v>
      </c>
      <c r="BL27" s="775"/>
      <c r="BM27" s="516">
        <v>0</v>
      </c>
      <c r="BN27" s="516">
        <v>0</v>
      </c>
      <c r="BO27" s="516">
        <v>0</v>
      </c>
      <c r="BP27" s="516">
        <v>0</v>
      </c>
      <c r="BQ27" s="516">
        <f t="shared" ref="BQ27" si="106">BM27+BN27+BO27+BP27</f>
        <v>0</v>
      </c>
      <c r="BR27" s="775"/>
      <c r="BS27" s="516"/>
      <c r="BT27" s="516"/>
      <c r="BU27" s="516"/>
      <c r="BV27" s="516"/>
      <c r="BW27" s="516">
        <f t="shared" ref="BW27" si="107">BS27+BT27+BU27+BV27</f>
        <v>0</v>
      </c>
      <c r="BX27" s="775"/>
      <c r="BY27" s="516"/>
      <c r="BZ27" s="516"/>
      <c r="CA27" s="516"/>
      <c r="CB27" s="516"/>
      <c r="CC27" s="517">
        <f t="shared" ref="CC27" si="108">BY27+BZ27+CA27+CB27</f>
        <v>0</v>
      </c>
      <c r="CD27" s="580">
        <f t="shared" ref="CD27" si="109">S27</f>
        <v>0</v>
      </c>
      <c r="CE27" s="581">
        <f t="shared" ref="CE27" si="110">BY27+BS27+BM27+BG27+BA27+AU27+AO27+AI27+AC27+V27</f>
        <v>0</v>
      </c>
      <c r="CF27" s="581">
        <f t="shared" ref="CF27" si="111">BZ27+BT27+BN27+BH27+BB27+AV27+AP27+AJ27+AD27+W27</f>
        <v>0</v>
      </c>
      <c r="CG27" s="581">
        <f t="shared" ref="CG27" si="112">CA27+BU27+BO27+BI27+BC27+AW27+AQ27+AK27+AE27+X27</f>
        <v>0</v>
      </c>
      <c r="CH27" s="581">
        <f t="shared" ref="CH27" si="113">CB27+BV27+BP27+BJ27+BD27+AX27+AR27+AL27+AF27+Y27</f>
        <v>0</v>
      </c>
      <c r="CI27" s="581">
        <f t="shared" ref="CI27" si="114">Z27+AG27+AM27+AS27+AY27+BE27+BK27+BQ27+BW27+CC27</f>
        <v>0</v>
      </c>
      <c r="CJ27" s="1363" t="e">
        <f>CI27/CD27*100%</f>
        <v>#DIV/0!</v>
      </c>
    </row>
    <row r="28" spans="1:88" ht="28.5" customHeight="1" thickBot="1">
      <c r="A28" s="2452" t="s">
        <v>946</v>
      </c>
      <c r="B28" s="727" t="s">
        <v>585</v>
      </c>
      <c r="C28" s="554">
        <f>'[35]D. ITT_All_Grants'!C90</f>
        <v>0</v>
      </c>
      <c r="D28" s="554">
        <f>'[35]D. ITT_All_Grants'!D90</f>
        <v>0</v>
      </c>
      <c r="E28" s="554">
        <f>'[35]D. ITT_All_Grants'!E90</f>
        <v>0</v>
      </c>
      <c r="F28" s="554"/>
      <c r="G28" s="515" t="s">
        <v>143</v>
      </c>
      <c r="H28" s="794" t="s">
        <v>20</v>
      </c>
      <c r="I28" s="794" t="s">
        <v>20</v>
      </c>
      <c r="J28" s="770" t="e">
        <f>I28-F6</f>
        <v>#VALUE!</v>
      </c>
      <c r="K28" s="771"/>
      <c r="L28" s="520" t="s">
        <v>389</v>
      </c>
      <c r="M28" s="773"/>
      <c r="N28" s="773"/>
      <c r="O28" s="773"/>
      <c r="P28" s="773"/>
      <c r="Q28" s="773">
        <f t="shared" si="74"/>
        <v>0</v>
      </c>
      <c r="R28" s="773">
        <f t="shared" si="75"/>
        <v>0</v>
      </c>
      <c r="S28" s="774">
        <f t="shared" si="76"/>
        <v>0</v>
      </c>
      <c r="T28" s="765"/>
      <c r="U28" s="766"/>
      <c r="V28" s="795"/>
      <c r="W28" s="795"/>
      <c r="X28" s="795"/>
      <c r="Y28" s="795"/>
      <c r="Z28" s="796"/>
      <c r="AB28" s="775"/>
      <c r="AC28" s="516"/>
      <c r="AD28" s="516"/>
      <c r="AE28" s="516"/>
      <c r="AF28" s="516"/>
      <c r="AG28" s="516">
        <f t="shared" si="12"/>
        <v>0</v>
      </c>
      <c r="AH28" s="775"/>
      <c r="AI28" s="516"/>
      <c r="AJ28" s="516"/>
      <c r="AK28" s="516"/>
      <c r="AL28" s="516"/>
      <c r="AM28" s="516">
        <f t="shared" si="0"/>
        <v>0</v>
      </c>
      <c r="AN28" s="775"/>
      <c r="AO28" s="516"/>
      <c r="AP28" s="516"/>
      <c r="AQ28" s="516"/>
      <c r="AR28" s="516"/>
      <c r="AS28" s="516">
        <f t="shared" si="1"/>
        <v>0</v>
      </c>
      <c r="AT28" s="775"/>
      <c r="AU28" s="516"/>
      <c r="AV28" s="516"/>
      <c r="AW28" s="516"/>
      <c r="AX28" s="516"/>
      <c r="AY28" s="516">
        <f t="shared" si="2"/>
        <v>0</v>
      </c>
      <c r="AZ28" s="775"/>
      <c r="BA28" s="516">
        <v>0</v>
      </c>
      <c r="BB28" s="516">
        <v>0</v>
      </c>
      <c r="BC28" s="516">
        <v>0</v>
      </c>
      <c r="BD28" s="516">
        <v>0</v>
      </c>
      <c r="BE28" s="516">
        <f t="shared" si="3"/>
        <v>0</v>
      </c>
      <c r="BF28" s="775"/>
      <c r="BG28" s="516">
        <v>0</v>
      </c>
      <c r="BH28" s="516">
        <v>0</v>
      </c>
      <c r="BI28" s="516">
        <v>0</v>
      </c>
      <c r="BJ28" s="516">
        <v>0</v>
      </c>
      <c r="BK28" s="516">
        <f t="shared" si="4"/>
        <v>0</v>
      </c>
      <c r="BL28" s="775"/>
      <c r="BM28" s="516">
        <v>0</v>
      </c>
      <c r="BN28" s="516">
        <v>0</v>
      </c>
      <c r="BO28" s="516">
        <v>0</v>
      </c>
      <c r="BP28" s="516">
        <v>0</v>
      </c>
      <c r="BQ28" s="516">
        <f t="shared" si="5"/>
        <v>0</v>
      </c>
      <c r="BR28" s="775"/>
      <c r="BS28" s="516"/>
      <c r="BT28" s="516"/>
      <c r="BU28" s="516"/>
      <c r="BV28" s="516"/>
      <c r="BW28" s="516">
        <f t="shared" si="6"/>
        <v>0</v>
      </c>
      <c r="BX28" s="775"/>
      <c r="BY28" s="516"/>
      <c r="BZ28" s="516"/>
      <c r="CA28" s="516"/>
      <c r="CB28" s="516"/>
      <c r="CC28" s="517">
        <f t="shared" si="7"/>
        <v>0</v>
      </c>
      <c r="CD28" s="580">
        <f t="shared" si="8"/>
        <v>0</v>
      </c>
      <c r="CE28" s="581">
        <f t="shared" si="13"/>
        <v>0</v>
      </c>
      <c r="CF28" s="581">
        <f t="shared" si="9"/>
        <v>0</v>
      </c>
      <c r="CG28" s="581">
        <f t="shared" si="9"/>
        <v>0</v>
      </c>
      <c r="CH28" s="581">
        <f t="shared" si="9"/>
        <v>0</v>
      </c>
      <c r="CI28" s="581">
        <f t="shared" si="14"/>
        <v>0</v>
      </c>
      <c r="CJ28" s="1363" t="e">
        <f t="shared" si="15"/>
        <v>#DIV/0!</v>
      </c>
    </row>
    <row r="29" spans="1:88" ht="28.5" customHeight="1" thickBot="1">
      <c r="A29" s="2453"/>
      <c r="B29" s="704" t="s">
        <v>584</v>
      </c>
      <c r="C29" s="554">
        <f>'[35]D. ITT_All_Grants'!C91</f>
        <v>0</v>
      </c>
      <c r="D29" s="554">
        <f>'[35]D. ITT_All_Grants'!D91</f>
        <v>0</v>
      </c>
      <c r="E29" s="554">
        <f>'[35]D. ITT_All_Grants'!E91</f>
        <v>0</v>
      </c>
      <c r="F29" s="554"/>
      <c r="G29" s="515" t="s">
        <v>143</v>
      </c>
      <c r="H29" s="794" t="s">
        <v>20</v>
      </c>
      <c r="I29" s="794" t="s">
        <v>20</v>
      </c>
      <c r="J29" s="770" t="e">
        <f>I29-F7</f>
        <v>#VALUE!</v>
      </c>
      <c r="K29" s="771"/>
      <c r="L29" s="520" t="s">
        <v>389</v>
      </c>
      <c r="M29" s="773"/>
      <c r="N29" s="773"/>
      <c r="O29" s="773"/>
      <c r="P29" s="773"/>
      <c r="Q29" s="773">
        <f t="shared" si="74"/>
        <v>0</v>
      </c>
      <c r="R29" s="773">
        <f t="shared" si="75"/>
        <v>0</v>
      </c>
      <c r="S29" s="774">
        <f t="shared" si="76"/>
        <v>0</v>
      </c>
      <c r="T29" s="765"/>
      <c r="U29" s="766"/>
      <c r="V29" s="795"/>
      <c r="W29" s="795"/>
      <c r="X29" s="795"/>
      <c r="Y29" s="795"/>
      <c r="Z29" s="796"/>
      <c r="AB29" s="775"/>
      <c r="AC29" s="516"/>
      <c r="AD29" s="516"/>
      <c r="AE29" s="516"/>
      <c r="AF29" s="516"/>
      <c r="AG29" s="516">
        <f t="shared" si="12"/>
        <v>0</v>
      </c>
      <c r="AH29" s="775"/>
      <c r="AI29" s="516"/>
      <c r="AJ29" s="516"/>
      <c r="AK29" s="516"/>
      <c r="AL29" s="516"/>
      <c r="AM29" s="516">
        <f t="shared" si="0"/>
        <v>0</v>
      </c>
      <c r="AN29" s="775"/>
      <c r="AO29" s="516"/>
      <c r="AP29" s="516"/>
      <c r="AQ29" s="516"/>
      <c r="AR29" s="516"/>
      <c r="AS29" s="516">
        <f t="shared" si="1"/>
        <v>0</v>
      </c>
      <c r="AT29" s="775"/>
      <c r="AU29" s="516"/>
      <c r="AV29" s="516"/>
      <c r="AW29" s="516"/>
      <c r="AX29" s="516"/>
      <c r="AY29" s="516">
        <f t="shared" si="2"/>
        <v>0</v>
      </c>
      <c r="AZ29" s="775"/>
      <c r="BA29" s="516">
        <v>0</v>
      </c>
      <c r="BB29" s="516">
        <v>0</v>
      </c>
      <c r="BC29" s="516">
        <v>0</v>
      </c>
      <c r="BD29" s="516">
        <v>0</v>
      </c>
      <c r="BE29" s="516">
        <f t="shared" si="3"/>
        <v>0</v>
      </c>
      <c r="BF29" s="775"/>
      <c r="BG29" s="516">
        <v>0</v>
      </c>
      <c r="BH29" s="516">
        <v>0</v>
      </c>
      <c r="BI29" s="516">
        <v>0</v>
      </c>
      <c r="BJ29" s="516">
        <v>0</v>
      </c>
      <c r="BK29" s="516">
        <f t="shared" si="4"/>
        <v>0</v>
      </c>
      <c r="BL29" s="775"/>
      <c r="BM29" s="516">
        <v>0</v>
      </c>
      <c r="BN29" s="516">
        <v>0</v>
      </c>
      <c r="BO29" s="516">
        <v>0</v>
      </c>
      <c r="BP29" s="516">
        <v>0</v>
      </c>
      <c r="BQ29" s="516">
        <f t="shared" si="5"/>
        <v>0</v>
      </c>
      <c r="BR29" s="775"/>
      <c r="BS29" s="516"/>
      <c r="BT29" s="516"/>
      <c r="BU29" s="516"/>
      <c r="BV29" s="516"/>
      <c r="BW29" s="516">
        <f t="shared" si="6"/>
        <v>0</v>
      </c>
      <c r="BX29" s="775"/>
      <c r="BY29" s="516"/>
      <c r="BZ29" s="516"/>
      <c r="CA29" s="516"/>
      <c r="CB29" s="516"/>
      <c r="CC29" s="517">
        <f t="shared" si="7"/>
        <v>0</v>
      </c>
      <c r="CD29" s="580">
        <f t="shared" si="8"/>
        <v>0</v>
      </c>
      <c r="CE29" s="581">
        <f t="shared" si="13"/>
        <v>0</v>
      </c>
      <c r="CF29" s="581">
        <f t="shared" si="9"/>
        <v>0</v>
      </c>
      <c r="CG29" s="581">
        <f t="shared" si="9"/>
        <v>0</v>
      </c>
      <c r="CH29" s="581">
        <f t="shared" si="9"/>
        <v>0</v>
      </c>
      <c r="CI29" s="581">
        <f t="shared" si="14"/>
        <v>0</v>
      </c>
      <c r="CJ29" s="1363" t="e">
        <f t="shared" si="15"/>
        <v>#DIV/0!</v>
      </c>
    </row>
    <row r="30" spans="1:88" ht="39.75" customHeight="1" thickBot="1">
      <c r="A30" s="2453"/>
      <c r="B30" s="821" t="s">
        <v>597</v>
      </c>
      <c r="C30" s="554" t="e">
        <f>'[35]D. ITT_All_Grants'!C101</f>
        <v>#REF!</v>
      </c>
      <c r="D30" s="554" t="e">
        <f>'[35]D. ITT_All_Grants'!D101</f>
        <v>#REF!</v>
      </c>
      <c r="E30" s="554" t="e">
        <f>'[35]D. ITT_All_Grants'!E101</f>
        <v>#REF!</v>
      </c>
      <c r="F30" s="554"/>
      <c r="G30" s="515" t="s">
        <v>143</v>
      </c>
      <c r="H30" s="794" t="s">
        <v>20</v>
      </c>
      <c r="I30" s="794" t="s">
        <v>20</v>
      </c>
      <c r="J30" s="770" t="e">
        <f>I30-F21</f>
        <v>#VALUE!</v>
      </c>
      <c r="K30" s="771"/>
      <c r="L30" s="520" t="s">
        <v>389</v>
      </c>
      <c r="M30" s="773"/>
      <c r="N30" s="773"/>
      <c r="O30" s="773"/>
      <c r="P30" s="773"/>
      <c r="Q30" s="773">
        <f t="shared" si="74"/>
        <v>0</v>
      </c>
      <c r="R30" s="773">
        <f t="shared" si="75"/>
        <v>0</v>
      </c>
      <c r="S30" s="774">
        <f t="shared" si="76"/>
        <v>0</v>
      </c>
      <c r="T30" s="765"/>
      <c r="U30" s="766"/>
      <c r="V30" s="795"/>
      <c r="W30" s="795"/>
      <c r="X30" s="795"/>
      <c r="Y30" s="795"/>
      <c r="Z30" s="796"/>
      <c r="AB30" s="775"/>
      <c r="AC30" s="516"/>
      <c r="AD30" s="516"/>
      <c r="AE30" s="516"/>
      <c r="AF30" s="516"/>
      <c r="AG30" s="516">
        <f t="shared" si="12"/>
        <v>0</v>
      </c>
      <c r="AH30" s="775"/>
      <c r="AI30" s="516"/>
      <c r="AJ30" s="516"/>
      <c r="AK30" s="516"/>
      <c r="AL30" s="516"/>
      <c r="AM30" s="516">
        <f t="shared" si="0"/>
        <v>0</v>
      </c>
      <c r="AN30" s="775"/>
      <c r="AO30" s="516"/>
      <c r="AP30" s="516"/>
      <c r="AQ30" s="516"/>
      <c r="AR30" s="516"/>
      <c r="AS30" s="516">
        <f t="shared" si="1"/>
        <v>0</v>
      </c>
      <c r="AT30" s="775"/>
      <c r="AU30" s="516"/>
      <c r="AV30" s="516"/>
      <c r="AW30" s="516"/>
      <c r="AX30" s="516"/>
      <c r="AY30" s="516">
        <f t="shared" si="2"/>
        <v>0</v>
      </c>
      <c r="AZ30" s="775"/>
      <c r="BA30" s="516">
        <v>0</v>
      </c>
      <c r="BB30" s="516">
        <v>0</v>
      </c>
      <c r="BC30" s="516">
        <v>0</v>
      </c>
      <c r="BD30" s="516">
        <v>0</v>
      </c>
      <c r="BE30" s="516">
        <f t="shared" si="3"/>
        <v>0</v>
      </c>
      <c r="BF30" s="775"/>
      <c r="BG30" s="516">
        <v>0</v>
      </c>
      <c r="BH30" s="516">
        <v>0</v>
      </c>
      <c r="BI30" s="516">
        <v>0</v>
      </c>
      <c r="BJ30" s="516">
        <v>0</v>
      </c>
      <c r="BK30" s="516">
        <f t="shared" si="4"/>
        <v>0</v>
      </c>
      <c r="BL30" s="775"/>
      <c r="BM30" s="516">
        <v>0</v>
      </c>
      <c r="BN30" s="516">
        <v>0</v>
      </c>
      <c r="BO30" s="516">
        <v>0</v>
      </c>
      <c r="BP30" s="516">
        <v>0</v>
      </c>
      <c r="BQ30" s="516">
        <f t="shared" si="5"/>
        <v>0</v>
      </c>
      <c r="BR30" s="775"/>
      <c r="BS30" s="516"/>
      <c r="BT30" s="516"/>
      <c r="BU30" s="516"/>
      <c r="BV30" s="516"/>
      <c r="BW30" s="516">
        <f t="shared" si="6"/>
        <v>0</v>
      </c>
      <c r="BX30" s="775"/>
      <c r="BY30" s="516"/>
      <c r="BZ30" s="516"/>
      <c r="CA30" s="516"/>
      <c r="CB30" s="516"/>
      <c r="CC30" s="517">
        <f t="shared" si="7"/>
        <v>0</v>
      </c>
      <c r="CD30" s="580">
        <f t="shared" si="8"/>
        <v>0</v>
      </c>
      <c r="CE30" s="581">
        <f t="shared" si="13"/>
        <v>0</v>
      </c>
      <c r="CF30" s="581">
        <f t="shared" si="9"/>
        <v>0</v>
      </c>
      <c r="CG30" s="581">
        <f t="shared" si="9"/>
        <v>0</v>
      </c>
      <c r="CH30" s="581">
        <f t="shared" si="9"/>
        <v>0</v>
      </c>
      <c r="CI30" s="581">
        <f t="shared" si="14"/>
        <v>0</v>
      </c>
      <c r="CJ30" s="1363" t="e">
        <f t="shared" si="15"/>
        <v>#DIV/0!</v>
      </c>
    </row>
    <row r="31" spans="1:88" ht="39.75" customHeight="1" thickBot="1">
      <c r="A31" s="2453"/>
      <c r="B31" s="821" t="s">
        <v>580</v>
      </c>
      <c r="C31" s="554" t="e">
        <f>'[35]D. ITT_All_Grants'!C102</f>
        <v>#REF!</v>
      </c>
      <c r="D31" s="554" t="e">
        <f>'[35]D. ITT_All_Grants'!D102</f>
        <v>#REF!</v>
      </c>
      <c r="E31" s="554" t="e">
        <f>'[35]D. ITT_All_Grants'!E102</f>
        <v>#REF!</v>
      </c>
      <c r="F31" s="554"/>
      <c r="G31" s="515" t="s">
        <v>143</v>
      </c>
      <c r="H31" s="794" t="s">
        <v>20</v>
      </c>
      <c r="I31" s="794" t="s">
        <v>20</v>
      </c>
      <c r="J31" s="770" t="e">
        <f>I31-F22</f>
        <v>#VALUE!</v>
      </c>
      <c r="K31" s="771"/>
      <c r="L31" s="520" t="s">
        <v>389</v>
      </c>
      <c r="M31" s="773"/>
      <c r="N31" s="773"/>
      <c r="O31" s="773"/>
      <c r="P31" s="773"/>
      <c r="Q31" s="773">
        <f t="shared" si="74"/>
        <v>0</v>
      </c>
      <c r="R31" s="773">
        <f t="shared" si="75"/>
        <v>0</v>
      </c>
      <c r="S31" s="774">
        <f t="shared" si="76"/>
        <v>0</v>
      </c>
      <c r="T31" s="765"/>
      <c r="U31" s="766"/>
      <c r="V31" s="795"/>
      <c r="W31" s="795"/>
      <c r="X31" s="795"/>
      <c r="Y31" s="795"/>
      <c r="Z31" s="796"/>
      <c r="AB31" s="775"/>
      <c r="AC31" s="516"/>
      <c r="AD31" s="516"/>
      <c r="AE31" s="516"/>
      <c r="AF31" s="516"/>
      <c r="AG31" s="516">
        <f t="shared" si="12"/>
        <v>0</v>
      </c>
      <c r="AH31" s="775"/>
      <c r="AI31" s="516"/>
      <c r="AJ31" s="516"/>
      <c r="AK31" s="516"/>
      <c r="AL31" s="516"/>
      <c r="AM31" s="516">
        <f t="shared" si="0"/>
        <v>0</v>
      </c>
      <c r="AN31" s="775"/>
      <c r="AO31" s="516"/>
      <c r="AP31" s="516"/>
      <c r="AQ31" s="516"/>
      <c r="AR31" s="516"/>
      <c r="AS31" s="516">
        <f t="shared" si="1"/>
        <v>0</v>
      </c>
      <c r="AT31" s="775"/>
      <c r="AU31" s="516"/>
      <c r="AV31" s="516"/>
      <c r="AW31" s="516"/>
      <c r="AX31" s="516"/>
      <c r="AY31" s="516">
        <f t="shared" si="2"/>
        <v>0</v>
      </c>
      <c r="AZ31" s="775"/>
      <c r="BA31" s="516">
        <v>0</v>
      </c>
      <c r="BB31" s="516">
        <v>0</v>
      </c>
      <c r="BC31" s="516">
        <v>0</v>
      </c>
      <c r="BD31" s="516">
        <v>0</v>
      </c>
      <c r="BE31" s="516">
        <f t="shared" si="3"/>
        <v>0</v>
      </c>
      <c r="BF31" s="775"/>
      <c r="BG31" s="516">
        <v>0</v>
      </c>
      <c r="BH31" s="516">
        <v>0</v>
      </c>
      <c r="BI31" s="516">
        <v>0</v>
      </c>
      <c r="BJ31" s="516">
        <v>0</v>
      </c>
      <c r="BK31" s="516">
        <f t="shared" si="4"/>
        <v>0</v>
      </c>
      <c r="BL31" s="775"/>
      <c r="BM31" s="516">
        <v>0</v>
      </c>
      <c r="BN31" s="516">
        <v>0</v>
      </c>
      <c r="BO31" s="516">
        <v>0</v>
      </c>
      <c r="BP31" s="516">
        <v>0</v>
      </c>
      <c r="BQ31" s="516">
        <f t="shared" si="5"/>
        <v>0</v>
      </c>
      <c r="BR31" s="775"/>
      <c r="BS31" s="516"/>
      <c r="BT31" s="516"/>
      <c r="BU31" s="516"/>
      <c r="BV31" s="516"/>
      <c r="BW31" s="516">
        <f t="shared" si="6"/>
        <v>0</v>
      </c>
      <c r="BX31" s="775"/>
      <c r="BY31" s="516"/>
      <c r="BZ31" s="516"/>
      <c r="CA31" s="516"/>
      <c r="CB31" s="516"/>
      <c r="CC31" s="517">
        <f t="shared" si="7"/>
        <v>0</v>
      </c>
      <c r="CD31" s="580">
        <f t="shared" si="8"/>
        <v>0</v>
      </c>
      <c r="CE31" s="581">
        <f t="shared" si="13"/>
        <v>0</v>
      </c>
      <c r="CF31" s="581">
        <f t="shared" si="9"/>
        <v>0</v>
      </c>
      <c r="CG31" s="581">
        <f t="shared" si="9"/>
        <v>0</v>
      </c>
      <c r="CH31" s="581">
        <f t="shared" si="9"/>
        <v>0</v>
      </c>
      <c r="CI31" s="581">
        <f t="shared" si="14"/>
        <v>0</v>
      </c>
      <c r="CJ31" s="1363" t="e">
        <f t="shared" si="15"/>
        <v>#DIV/0!</v>
      </c>
    </row>
    <row r="32" spans="1:88" ht="28.5" customHeight="1" thickBot="1">
      <c r="A32" s="2453"/>
      <c r="B32" s="520" t="s">
        <v>596</v>
      </c>
      <c r="C32" s="554" t="e">
        <f>'[35]D. ITT_All_Grants'!C94</f>
        <v>#REF!</v>
      </c>
      <c r="D32" s="554" t="e">
        <f>'[35]D. ITT_All_Grants'!D94</f>
        <v>#REF!</v>
      </c>
      <c r="E32" s="554" t="e">
        <f>'[35]D. ITT_All_Grants'!E94</f>
        <v>#REF!</v>
      </c>
      <c r="F32" s="554"/>
      <c r="G32" s="515" t="s">
        <v>143</v>
      </c>
      <c r="H32" s="794" t="s">
        <v>20</v>
      </c>
      <c r="I32" s="794" t="s">
        <v>20</v>
      </c>
      <c r="J32" s="770" t="e">
        <f t="shared" ref="J32:J37" ca="1" si="115">I32-F10</f>
        <v>#VALUE!</v>
      </c>
      <c r="K32" s="771"/>
      <c r="L32" s="520" t="s">
        <v>389</v>
      </c>
      <c r="M32" s="773"/>
      <c r="N32" s="773"/>
      <c r="O32" s="773"/>
      <c r="P32" s="773"/>
      <c r="Q32" s="773">
        <f t="shared" si="74"/>
        <v>0</v>
      </c>
      <c r="R32" s="773">
        <f t="shared" si="75"/>
        <v>0</v>
      </c>
      <c r="S32" s="774">
        <f t="shared" si="76"/>
        <v>0</v>
      </c>
      <c r="T32" s="765"/>
      <c r="U32" s="766"/>
      <c r="V32" s="795"/>
      <c r="W32" s="795"/>
      <c r="X32" s="795"/>
      <c r="Y32" s="795"/>
      <c r="Z32" s="796"/>
      <c r="AB32" s="775"/>
      <c r="AC32" s="516"/>
      <c r="AD32" s="516"/>
      <c r="AE32" s="516"/>
      <c r="AF32" s="516"/>
      <c r="AG32" s="516">
        <f t="shared" si="12"/>
        <v>0</v>
      </c>
      <c r="AH32" s="775"/>
      <c r="AI32" s="516"/>
      <c r="AJ32" s="516"/>
      <c r="AK32" s="516"/>
      <c r="AL32" s="516"/>
      <c r="AM32" s="516">
        <f t="shared" si="0"/>
        <v>0</v>
      </c>
      <c r="AN32" s="775"/>
      <c r="AO32" s="516"/>
      <c r="AP32" s="516"/>
      <c r="AQ32" s="516"/>
      <c r="AR32" s="516"/>
      <c r="AS32" s="516">
        <f t="shared" si="1"/>
        <v>0</v>
      </c>
      <c r="AT32" s="775"/>
      <c r="AU32" s="516"/>
      <c r="AV32" s="516"/>
      <c r="AW32" s="516"/>
      <c r="AX32" s="516"/>
      <c r="AY32" s="516">
        <f t="shared" si="2"/>
        <v>0</v>
      </c>
      <c r="AZ32" s="775"/>
      <c r="BA32" s="516">
        <v>0</v>
      </c>
      <c r="BB32" s="516">
        <v>0</v>
      </c>
      <c r="BC32" s="516">
        <v>0</v>
      </c>
      <c r="BD32" s="516">
        <v>0</v>
      </c>
      <c r="BE32" s="516">
        <f t="shared" si="3"/>
        <v>0</v>
      </c>
      <c r="BF32" s="775"/>
      <c r="BG32" s="516">
        <v>0</v>
      </c>
      <c r="BH32" s="516">
        <v>0</v>
      </c>
      <c r="BI32" s="516">
        <v>0</v>
      </c>
      <c r="BJ32" s="516">
        <v>0</v>
      </c>
      <c r="BK32" s="516">
        <f t="shared" si="4"/>
        <v>0</v>
      </c>
      <c r="BL32" s="775"/>
      <c r="BM32" s="516">
        <v>0</v>
      </c>
      <c r="BN32" s="516">
        <v>0</v>
      </c>
      <c r="BO32" s="516">
        <v>0</v>
      </c>
      <c r="BP32" s="516">
        <v>0</v>
      </c>
      <c r="BQ32" s="516">
        <f t="shared" si="5"/>
        <v>0</v>
      </c>
      <c r="BR32" s="775"/>
      <c r="BS32" s="516"/>
      <c r="BT32" s="516"/>
      <c r="BU32" s="516"/>
      <c r="BV32" s="516"/>
      <c r="BW32" s="516">
        <f t="shared" si="6"/>
        <v>0</v>
      </c>
      <c r="BX32" s="775"/>
      <c r="BY32" s="516"/>
      <c r="BZ32" s="516"/>
      <c r="CA32" s="516"/>
      <c r="CB32" s="516"/>
      <c r="CC32" s="517">
        <f t="shared" si="7"/>
        <v>0</v>
      </c>
      <c r="CD32" s="580">
        <f t="shared" si="8"/>
        <v>0</v>
      </c>
      <c r="CE32" s="581">
        <f t="shared" si="13"/>
        <v>0</v>
      </c>
      <c r="CF32" s="581">
        <f t="shared" si="9"/>
        <v>0</v>
      </c>
      <c r="CG32" s="581">
        <f t="shared" si="9"/>
        <v>0</v>
      </c>
      <c r="CH32" s="581">
        <f t="shared" si="9"/>
        <v>0</v>
      </c>
      <c r="CI32" s="581">
        <f t="shared" si="14"/>
        <v>0</v>
      </c>
      <c r="CJ32" s="1363" t="e">
        <f t="shared" si="15"/>
        <v>#DIV/0!</v>
      </c>
    </row>
    <row r="33" spans="1:88" ht="28.5" customHeight="1" thickBot="1">
      <c r="A33" s="2453"/>
      <c r="B33" s="520" t="s">
        <v>583</v>
      </c>
      <c r="C33" s="554" t="e">
        <f>'[35]D. ITT_All_Grants'!C95</f>
        <v>#REF!</v>
      </c>
      <c r="D33" s="554" t="e">
        <f>'[35]D. ITT_All_Grants'!D95</f>
        <v>#REF!</v>
      </c>
      <c r="E33" s="554" t="e">
        <f>'[35]D. ITT_All_Grants'!E95</f>
        <v>#REF!</v>
      </c>
      <c r="F33" s="554"/>
      <c r="G33" s="515" t="s">
        <v>143</v>
      </c>
      <c r="H33" s="794" t="s">
        <v>20</v>
      </c>
      <c r="I33" s="794" t="s">
        <v>20</v>
      </c>
      <c r="J33" s="770" t="e">
        <f t="shared" si="115"/>
        <v>#VALUE!</v>
      </c>
      <c r="K33" s="771"/>
      <c r="L33" s="520" t="s">
        <v>389</v>
      </c>
      <c r="M33" s="773"/>
      <c r="N33" s="773"/>
      <c r="O33" s="773"/>
      <c r="P33" s="773"/>
      <c r="Q33" s="773">
        <f t="shared" si="74"/>
        <v>0</v>
      </c>
      <c r="R33" s="773">
        <f t="shared" si="75"/>
        <v>0</v>
      </c>
      <c r="S33" s="774">
        <f t="shared" si="76"/>
        <v>0</v>
      </c>
      <c r="T33" s="765"/>
      <c r="U33" s="766"/>
      <c r="V33" s="795"/>
      <c r="W33" s="795"/>
      <c r="X33" s="795"/>
      <c r="Y33" s="795"/>
      <c r="Z33" s="796"/>
      <c r="AB33" s="775"/>
      <c r="AC33" s="516"/>
      <c r="AD33" s="516"/>
      <c r="AE33" s="516"/>
      <c r="AF33" s="516"/>
      <c r="AG33" s="516">
        <f t="shared" si="12"/>
        <v>0</v>
      </c>
      <c r="AH33" s="775"/>
      <c r="AI33" s="516"/>
      <c r="AJ33" s="516"/>
      <c r="AK33" s="516"/>
      <c r="AL33" s="516"/>
      <c r="AM33" s="516">
        <f t="shared" si="0"/>
        <v>0</v>
      </c>
      <c r="AN33" s="775"/>
      <c r="AO33" s="516"/>
      <c r="AP33" s="516"/>
      <c r="AQ33" s="516"/>
      <c r="AR33" s="516"/>
      <c r="AS33" s="516">
        <f t="shared" si="1"/>
        <v>0</v>
      </c>
      <c r="AT33" s="775"/>
      <c r="AU33" s="516"/>
      <c r="AV33" s="516"/>
      <c r="AW33" s="516"/>
      <c r="AX33" s="516"/>
      <c r="AY33" s="516">
        <f t="shared" si="2"/>
        <v>0</v>
      </c>
      <c r="AZ33" s="775"/>
      <c r="BA33" s="516">
        <v>0</v>
      </c>
      <c r="BB33" s="516">
        <v>0</v>
      </c>
      <c r="BC33" s="516">
        <v>0</v>
      </c>
      <c r="BD33" s="516">
        <v>0</v>
      </c>
      <c r="BE33" s="516">
        <f t="shared" si="3"/>
        <v>0</v>
      </c>
      <c r="BF33" s="775"/>
      <c r="BG33" s="516">
        <v>0</v>
      </c>
      <c r="BH33" s="516">
        <v>0</v>
      </c>
      <c r="BI33" s="516">
        <v>0</v>
      </c>
      <c r="BJ33" s="516">
        <v>0</v>
      </c>
      <c r="BK33" s="516">
        <v>0</v>
      </c>
      <c r="BL33" s="775"/>
      <c r="BM33" s="516">
        <v>0</v>
      </c>
      <c r="BN33" s="516">
        <v>0</v>
      </c>
      <c r="BO33" s="516">
        <v>0</v>
      </c>
      <c r="BP33" s="516">
        <v>0</v>
      </c>
      <c r="BQ33" s="516">
        <f t="shared" si="5"/>
        <v>0</v>
      </c>
      <c r="BR33" s="775"/>
      <c r="BS33" s="516"/>
      <c r="BT33" s="516"/>
      <c r="BU33" s="516"/>
      <c r="BV33" s="516"/>
      <c r="BW33" s="516">
        <f t="shared" si="6"/>
        <v>0</v>
      </c>
      <c r="BX33" s="775"/>
      <c r="BY33" s="516"/>
      <c r="BZ33" s="516"/>
      <c r="CA33" s="516"/>
      <c r="CB33" s="516"/>
      <c r="CC33" s="517">
        <f t="shared" si="7"/>
        <v>0</v>
      </c>
      <c r="CD33" s="580">
        <f t="shared" si="8"/>
        <v>0</v>
      </c>
      <c r="CE33" s="581">
        <f t="shared" si="13"/>
        <v>0</v>
      </c>
      <c r="CF33" s="581">
        <f t="shared" si="9"/>
        <v>0</v>
      </c>
      <c r="CG33" s="581">
        <f t="shared" si="9"/>
        <v>0</v>
      </c>
      <c r="CH33" s="581">
        <f t="shared" si="9"/>
        <v>0</v>
      </c>
      <c r="CI33" s="581">
        <f t="shared" si="14"/>
        <v>0</v>
      </c>
      <c r="CJ33" s="1363" t="e">
        <f t="shared" si="15"/>
        <v>#DIV/0!</v>
      </c>
    </row>
    <row r="34" spans="1:88" ht="28.5" customHeight="1" thickBot="1">
      <c r="A34" s="2453"/>
      <c r="B34" s="520" t="s">
        <v>582</v>
      </c>
      <c r="C34" s="554" t="e">
        <f>'[35]D. ITT_All_Grants'!C96</f>
        <v>#REF!</v>
      </c>
      <c r="D34" s="554" t="e">
        <f>'[35]D. ITT_All_Grants'!D96</f>
        <v>#REF!</v>
      </c>
      <c r="E34" s="554" t="e">
        <f>'[35]D. ITT_All_Grants'!E96</f>
        <v>#REF!</v>
      </c>
      <c r="F34" s="554"/>
      <c r="G34" s="515" t="s">
        <v>143</v>
      </c>
      <c r="H34" s="794" t="s">
        <v>20</v>
      </c>
      <c r="I34" s="794" t="s">
        <v>20</v>
      </c>
      <c r="J34" s="770" t="e">
        <f t="shared" si="115"/>
        <v>#VALUE!</v>
      </c>
      <c r="K34" s="771"/>
      <c r="L34" s="520" t="s">
        <v>389</v>
      </c>
      <c r="M34" s="773"/>
      <c r="N34" s="773"/>
      <c r="O34" s="773"/>
      <c r="P34" s="773"/>
      <c r="Q34" s="773">
        <f t="shared" si="74"/>
        <v>0</v>
      </c>
      <c r="R34" s="773">
        <f t="shared" si="75"/>
        <v>0</v>
      </c>
      <c r="S34" s="774">
        <f t="shared" si="76"/>
        <v>0</v>
      </c>
      <c r="T34" s="765"/>
      <c r="U34" s="766"/>
      <c r="V34" s="795"/>
      <c r="W34" s="795"/>
      <c r="X34" s="795"/>
      <c r="Y34" s="795"/>
      <c r="Z34" s="796"/>
      <c r="AB34" s="775"/>
      <c r="AC34" s="516"/>
      <c r="AD34" s="516"/>
      <c r="AE34" s="516"/>
      <c r="AF34" s="516"/>
      <c r="AG34" s="516">
        <f t="shared" si="12"/>
        <v>0</v>
      </c>
      <c r="AH34" s="775"/>
      <c r="AI34" s="516"/>
      <c r="AJ34" s="516"/>
      <c r="AK34" s="516"/>
      <c r="AL34" s="516"/>
      <c r="AM34" s="516">
        <f t="shared" si="0"/>
        <v>0</v>
      </c>
      <c r="AN34" s="775"/>
      <c r="AO34" s="516"/>
      <c r="AP34" s="516"/>
      <c r="AQ34" s="516"/>
      <c r="AR34" s="516"/>
      <c r="AS34" s="516">
        <f t="shared" si="1"/>
        <v>0</v>
      </c>
      <c r="AT34" s="775"/>
      <c r="AU34" s="516"/>
      <c r="AV34" s="516"/>
      <c r="AW34" s="516"/>
      <c r="AX34" s="516"/>
      <c r="AY34" s="516">
        <f t="shared" si="2"/>
        <v>0</v>
      </c>
      <c r="AZ34" s="775"/>
      <c r="BA34" s="516">
        <v>0</v>
      </c>
      <c r="BB34" s="516">
        <v>0</v>
      </c>
      <c r="BC34" s="516">
        <v>0</v>
      </c>
      <c r="BD34" s="516">
        <v>0</v>
      </c>
      <c r="BE34" s="516">
        <f t="shared" si="3"/>
        <v>0</v>
      </c>
      <c r="BF34" s="775"/>
      <c r="BG34" s="516">
        <v>0</v>
      </c>
      <c r="BH34" s="516">
        <v>0</v>
      </c>
      <c r="BI34" s="516">
        <v>0</v>
      </c>
      <c r="BJ34" s="516">
        <v>0</v>
      </c>
      <c r="BK34" s="516">
        <v>0</v>
      </c>
      <c r="BL34" s="775"/>
      <c r="BM34" s="516">
        <v>0</v>
      </c>
      <c r="BN34" s="516">
        <v>0</v>
      </c>
      <c r="BO34" s="516">
        <v>0</v>
      </c>
      <c r="BP34" s="516">
        <v>0</v>
      </c>
      <c r="BQ34" s="516">
        <f t="shared" si="5"/>
        <v>0</v>
      </c>
      <c r="BR34" s="775"/>
      <c r="BS34" s="516"/>
      <c r="BT34" s="516"/>
      <c r="BU34" s="516"/>
      <c r="BV34" s="516"/>
      <c r="BW34" s="516">
        <f t="shared" si="6"/>
        <v>0</v>
      </c>
      <c r="BX34" s="775"/>
      <c r="BY34" s="516"/>
      <c r="BZ34" s="516"/>
      <c r="CA34" s="516"/>
      <c r="CB34" s="516"/>
      <c r="CC34" s="517">
        <f t="shared" si="7"/>
        <v>0</v>
      </c>
      <c r="CD34" s="580">
        <f t="shared" si="8"/>
        <v>0</v>
      </c>
      <c r="CE34" s="581">
        <f t="shared" si="13"/>
        <v>0</v>
      </c>
      <c r="CF34" s="581">
        <f t="shared" si="9"/>
        <v>0</v>
      </c>
      <c r="CG34" s="581">
        <f t="shared" si="9"/>
        <v>0</v>
      </c>
      <c r="CH34" s="581">
        <f t="shared" si="9"/>
        <v>0</v>
      </c>
      <c r="CI34" s="581">
        <f t="shared" si="14"/>
        <v>0</v>
      </c>
      <c r="CJ34" s="1363" t="e">
        <f t="shared" si="15"/>
        <v>#DIV/0!</v>
      </c>
    </row>
    <row r="35" spans="1:88" ht="28.5" customHeight="1" thickBot="1">
      <c r="A35" s="2453"/>
      <c r="B35" s="520" t="s">
        <v>586</v>
      </c>
      <c r="C35" s="554" t="e">
        <f>'[35]D. ITT_All_Grants'!C97</f>
        <v>#REF!</v>
      </c>
      <c r="D35" s="554" t="e">
        <f>'[35]D. ITT_All_Grants'!D97</f>
        <v>#REF!</v>
      </c>
      <c r="E35" s="554" t="e">
        <f>'[35]D. ITT_All_Grants'!E97</f>
        <v>#REF!</v>
      </c>
      <c r="F35" s="554"/>
      <c r="G35" s="515" t="s">
        <v>143</v>
      </c>
      <c r="H35" s="794" t="s">
        <v>20</v>
      </c>
      <c r="I35" s="794" t="s">
        <v>20</v>
      </c>
      <c r="J35" s="770" t="e">
        <f t="shared" si="115"/>
        <v>#VALUE!</v>
      </c>
      <c r="K35" s="771"/>
      <c r="L35" s="520" t="s">
        <v>389</v>
      </c>
      <c r="M35" s="773"/>
      <c r="N35" s="773"/>
      <c r="O35" s="773"/>
      <c r="P35" s="773"/>
      <c r="Q35" s="773">
        <f t="shared" si="74"/>
        <v>0</v>
      </c>
      <c r="R35" s="773">
        <f t="shared" si="75"/>
        <v>0</v>
      </c>
      <c r="S35" s="774">
        <f t="shared" si="76"/>
        <v>0</v>
      </c>
      <c r="T35" s="765"/>
      <c r="U35" s="766"/>
      <c r="V35" s="795"/>
      <c r="W35" s="795"/>
      <c r="X35" s="795"/>
      <c r="Y35" s="795"/>
      <c r="Z35" s="796"/>
      <c r="AB35" s="775"/>
      <c r="AC35" s="516"/>
      <c r="AD35" s="516"/>
      <c r="AE35" s="516"/>
      <c r="AF35" s="516"/>
      <c r="AG35" s="516">
        <f t="shared" si="12"/>
        <v>0</v>
      </c>
      <c r="AH35" s="775"/>
      <c r="AI35" s="516"/>
      <c r="AJ35" s="516"/>
      <c r="AK35" s="516"/>
      <c r="AL35" s="516"/>
      <c r="AM35" s="516">
        <f t="shared" si="0"/>
        <v>0</v>
      </c>
      <c r="AN35" s="775"/>
      <c r="AO35" s="516"/>
      <c r="AP35" s="516"/>
      <c r="AQ35" s="516"/>
      <c r="AR35" s="516"/>
      <c r="AS35" s="516">
        <f t="shared" si="1"/>
        <v>0</v>
      </c>
      <c r="AT35" s="775"/>
      <c r="AU35" s="516"/>
      <c r="AV35" s="516"/>
      <c r="AW35" s="516"/>
      <c r="AX35" s="516"/>
      <c r="AY35" s="516">
        <f t="shared" si="2"/>
        <v>0</v>
      </c>
      <c r="AZ35" s="775"/>
      <c r="BA35" s="516">
        <v>0</v>
      </c>
      <c r="BB35" s="516">
        <v>0</v>
      </c>
      <c r="BC35" s="516">
        <v>0</v>
      </c>
      <c r="BD35" s="516">
        <v>0</v>
      </c>
      <c r="BE35" s="516">
        <f t="shared" si="3"/>
        <v>0</v>
      </c>
      <c r="BF35" s="775"/>
      <c r="BG35" s="516">
        <v>0</v>
      </c>
      <c r="BH35" s="516">
        <v>0</v>
      </c>
      <c r="BI35" s="516">
        <v>0</v>
      </c>
      <c r="BJ35" s="516">
        <v>0</v>
      </c>
      <c r="BK35" s="516">
        <f t="shared" ref="BK35" si="116">BG35+BH35+BI35+BJ35</f>
        <v>0</v>
      </c>
      <c r="BL35" s="775"/>
      <c r="BM35" s="516">
        <v>0</v>
      </c>
      <c r="BN35" s="516">
        <v>0</v>
      </c>
      <c r="BO35" s="516">
        <v>0</v>
      </c>
      <c r="BP35" s="516">
        <v>0</v>
      </c>
      <c r="BQ35" s="516">
        <f t="shared" si="5"/>
        <v>0</v>
      </c>
      <c r="BR35" s="775"/>
      <c r="BS35" s="516"/>
      <c r="BT35" s="516"/>
      <c r="BU35" s="516"/>
      <c r="BV35" s="516"/>
      <c r="BW35" s="516">
        <f t="shared" si="6"/>
        <v>0</v>
      </c>
      <c r="BX35" s="775"/>
      <c r="BY35" s="516"/>
      <c r="BZ35" s="516"/>
      <c r="CA35" s="516"/>
      <c r="CB35" s="516"/>
      <c r="CC35" s="517">
        <f t="shared" si="7"/>
        <v>0</v>
      </c>
      <c r="CD35" s="580">
        <f t="shared" si="8"/>
        <v>0</v>
      </c>
      <c r="CE35" s="581">
        <f t="shared" si="13"/>
        <v>0</v>
      </c>
      <c r="CF35" s="581">
        <f t="shared" si="9"/>
        <v>0</v>
      </c>
      <c r="CG35" s="581">
        <f t="shared" si="9"/>
        <v>0</v>
      </c>
      <c r="CH35" s="581">
        <f t="shared" si="9"/>
        <v>0</v>
      </c>
      <c r="CI35" s="581">
        <f t="shared" si="14"/>
        <v>0</v>
      </c>
      <c r="CJ35" s="1363" t="e">
        <f t="shared" si="15"/>
        <v>#DIV/0!</v>
      </c>
    </row>
    <row r="36" spans="1:88" ht="28.5" customHeight="1" thickBot="1">
      <c r="A36" s="2453"/>
      <c r="B36" s="713" t="s">
        <v>951</v>
      </c>
      <c r="C36" s="554" t="e">
        <f>'[35]D. ITT_All_Grants'!C98</f>
        <v>#REF!</v>
      </c>
      <c r="D36" s="554" t="e">
        <f>'[35]D. ITT_All_Grants'!D98</f>
        <v>#REF!</v>
      </c>
      <c r="E36" s="554" t="e">
        <f>'[35]D. ITT_All_Grants'!E98</f>
        <v>#REF!</v>
      </c>
      <c r="F36" s="554"/>
      <c r="G36" s="515" t="s">
        <v>143</v>
      </c>
      <c r="H36" s="794" t="s">
        <v>20</v>
      </c>
      <c r="I36" s="794" t="s">
        <v>20</v>
      </c>
      <c r="J36" s="770" t="e">
        <f t="shared" si="115"/>
        <v>#VALUE!</v>
      </c>
      <c r="K36" s="771"/>
      <c r="L36" s="520" t="s">
        <v>389</v>
      </c>
      <c r="M36" s="773"/>
      <c r="N36" s="773"/>
      <c r="O36" s="773"/>
      <c r="P36" s="773"/>
      <c r="Q36" s="773">
        <f t="shared" si="74"/>
        <v>0</v>
      </c>
      <c r="R36" s="773">
        <f t="shared" si="75"/>
        <v>0</v>
      </c>
      <c r="S36" s="774">
        <f t="shared" si="76"/>
        <v>0</v>
      </c>
      <c r="T36" s="765"/>
      <c r="U36" s="766"/>
      <c r="V36" s="795"/>
      <c r="W36" s="795"/>
      <c r="X36" s="795"/>
      <c r="Y36" s="795"/>
      <c r="Z36" s="796"/>
      <c r="AB36" s="775"/>
      <c r="AC36" s="516"/>
      <c r="AD36" s="516"/>
      <c r="AE36" s="516"/>
      <c r="AF36" s="516"/>
      <c r="AG36" s="516">
        <f t="shared" si="12"/>
        <v>0</v>
      </c>
      <c r="AH36" s="775"/>
      <c r="AI36" s="516"/>
      <c r="AJ36" s="516"/>
      <c r="AK36" s="516"/>
      <c r="AL36" s="516"/>
      <c r="AM36" s="516">
        <f t="shared" si="0"/>
        <v>0</v>
      </c>
      <c r="AN36" s="775"/>
      <c r="AO36" s="516"/>
      <c r="AP36" s="516"/>
      <c r="AQ36" s="516"/>
      <c r="AR36" s="516"/>
      <c r="AS36" s="516">
        <f t="shared" si="1"/>
        <v>0</v>
      </c>
      <c r="AT36" s="775"/>
      <c r="AU36" s="516"/>
      <c r="AV36" s="516"/>
      <c r="AW36" s="516"/>
      <c r="AX36" s="516"/>
      <c r="AY36" s="516">
        <f t="shared" si="2"/>
        <v>0</v>
      </c>
      <c r="AZ36" s="775"/>
      <c r="BA36" s="516">
        <v>0</v>
      </c>
      <c r="BB36" s="516">
        <v>0</v>
      </c>
      <c r="BC36" s="516">
        <v>0</v>
      </c>
      <c r="BD36" s="516">
        <v>0</v>
      </c>
      <c r="BE36" s="516">
        <f t="shared" si="3"/>
        <v>0</v>
      </c>
      <c r="BF36" s="775"/>
      <c r="BG36" s="516">
        <v>0</v>
      </c>
      <c r="BH36" s="516">
        <v>0</v>
      </c>
      <c r="BI36" s="516">
        <v>0</v>
      </c>
      <c r="BJ36" s="516">
        <v>0</v>
      </c>
      <c r="BK36" s="516">
        <v>0</v>
      </c>
      <c r="BL36" s="775"/>
      <c r="BM36" s="516">
        <v>0</v>
      </c>
      <c r="BN36" s="516">
        <v>0</v>
      </c>
      <c r="BO36" s="516">
        <v>0</v>
      </c>
      <c r="BP36" s="516">
        <v>0</v>
      </c>
      <c r="BQ36" s="516">
        <f t="shared" si="5"/>
        <v>0</v>
      </c>
      <c r="BR36" s="775"/>
      <c r="BS36" s="516"/>
      <c r="BT36" s="516"/>
      <c r="BU36" s="516"/>
      <c r="BV36" s="516"/>
      <c r="BW36" s="516">
        <f t="shared" si="6"/>
        <v>0</v>
      </c>
      <c r="BX36" s="775"/>
      <c r="BY36" s="516"/>
      <c r="BZ36" s="516"/>
      <c r="CA36" s="516"/>
      <c r="CB36" s="516"/>
      <c r="CC36" s="517">
        <f t="shared" si="7"/>
        <v>0</v>
      </c>
      <c r="CD36" s="580">
        <f t="shared" si="8"/>
        <v>0</v>
      </c>
      <c r="CE36" s="581">
        <f t="shared" si="13"/>
        <v>0</v>
      </c>
      <c r="CF36" s="581">
        <f t="shared" si="9"/>
        <v>0</v>
      </c>
      <c r="CG36" s="581">
        <f t="shared" si="9"/>
        <v>0</v>
      </c>
      <c r="CH36" s="581">
        <f t="shared" si="9"/>
        <v>0</v>
      </c>
      <c r="CI36" s="581">
        <f t="shared" si="14"/>
        <v>0</v>
      </c>
      <c r="CJ36" s="1363" t="e">
        <f t="shared" si="15"/>
        <v>#DIV/0!</v>
      </c>
    </row>
    <row r="37" spans="1:88" ht="28.5" customHeight="1" thickBot="1">
      <c r="A37" s="2453"/>
      <c r="B37" s="713" t="s">
        <v>952</v>
      </c>
      <c r="C37" s="554" t="e">
        <f>'[35]D. ITT_All_Grants'!C99</f>
        <v>#REF!</v>
      </c>
      <c r="D37" s="554" t="e">
        <f>'[35]D. ITT_All_Grants'!D99</f>
        <v>#REF!</v>
      </c>
      <c r="E37" s="554" t="e">
        <f>'[35]D. ITT_All_Grants'!E99</f>
        <v>#REF!</v>
      </c>
      <c r="F37" s="554"/>
      <c r="G37" s="515" t="s">
        <v>143</v>
      </c>
      <c r="H37" s="794" t="s">
        <v>20</v>
      </c>
      <c r="I37" s="794" t="s">
        <v>20</v>
      </c>
      <c r="J37" s="770" t="e">
        <f t="shared" si="115"/>
        <v>#VALUE!</v>
      </c>
      <c r="K37" s="771"/>
      <c r="L37" s="520" t="s">
        <v>389</v>
      </c>
      <c r="M37" s="773"/>
      <c r="N37" s="773"/>
      <c r="O37" s="773"/>
      <c r="P37" s="773"/>
      <c r="Q37" s="773">
        <f t="shared" si="74"/>
        <v>0</v>
      </c>
      <c r="R37" s="773">
        <f t="shared" si="75"/>
        <v>0</v>
      </c>
      <c r="S37" s="774">
        <f t="shared" si="76"/>
        <v>0</v>
      </c>
      <c r="T37" s="765"/>
      <c r="U37" s="766"/>
      <c r="V37" s="795"/>
      <c r="W37" s="795"/>
      <c r="X37" s="795"/>
      <c r="Y37" s="795"/>
      <c r="Z37" s="796"/>
      <c r="AB37" s="775"/>
      <c r="AC37" s="516"/>
      <c r="AD37" s="516"/>
      <c r="AE37" s="516"/>
      <c r="AF37" s="516"/>
      <c r="AG37" s="516">
        <f t="shared" si="12"/>
        <v>0</v>
      </c>
      <c r="AH37" s="775"/>
      <c r="AI37" s="516"/>
      <c r="AJ37" s="516"/>
      <c r="AK37" s="516"/>
      <c r="AL37" s="516"/>
      <c r="AM37" s="516">
        <f t="shared" si="0"/>
        <v>0</v>
      </c>
      <c r="AN37" s="775"/>
      <c r="AO37" s="516"/>
      <c r="AP37" s="516"/>
      <c r="AQ37" s="516"/>
      <c r="AR37" s="516"/>
      <c r="AS37" s="516">
        <f t="shared" si="1"/>
        <v>0</v>
      </c>
      <c r="AT37" s="775"/>
      <c r="AU37" s="516"/>
      <c r="AV37" s="516"/>
      <c r="AW37" s="516"/>
      <c r="AX37" s="516"/>
      <c r="AY37" s="516">
        <f t="shared" si="2"/>
        <v>0</v>
      </c>
      <c r="AZ37" s="775"/>
      <c r="BA37" s="516">
        <v>0</v>
      </c>
      <c r="BB37" s="516">
        <v>0</v>
      </c>
      <c r="BC37" s="516">
        <v>0</v>
      </c>
      <c r="BD37" s="516">
        <v>0</v>
      </c>
      <c r="BE37" s="516">
        <f t="shared" si="3"/>
        <v>0</v>
      </c>
      <c r="BF37" s="775"/>
      <c r="BG37" s="516">
        <v>0</v>
      </c>
      <c r="BH37" s="516">
        <v>0</v>
      </c>
      <c r="BI37" s="516">
        <v>0</v>
      </c>
      <c r="BJ37" s="516">
        <v>0</v>
      </c>
      <c r="BK37" s="516">
        <v>0</v>
      </c>
      <c r="BL37" s="775"/>
      <c r="BM37" s="516">
        <v>0</v>
      </c>
      <c r="BN37" s="516">
        <v>0</v>
      </c>
      <c r="BO37" s="516">
        <v>0</v>
      </c>
      <c r="BP37" s="516">
        <v>0</v>
      </c>
      <c r="BQ37" s="516">
        <f t="shared" si="5"/>
        <v>0</v>
      </c>
      <c r="BR37" s="775"/>
      <c r="BS37" s="516"/>
      <c r="BT37" s="516"/>
      <c r="BU37" s="516"/>
      <c r="BV37" s="516"/>
      <c r="BW37" s="516">
        <f t="shared" si="6"/>
        <v>0</v>
      </c>
      <c r="BX37" s="775"/>
      <c r="BY37" s="516"/>
      <c r="BZ37" s="516"/>
      <c r="CA37" s="516"/>
      <c r="CB37" s="516"/>
      <c r="CC37" s="517">
        <f t="shared" si="7"/>
        <v>0</v>
      </c>
      <c r="CD37" s="580">
        <f t="shared" si="8"/>
        <v>0</v>
      </c>
      <c r="CE37" s="581">
        <f t="shared" si="13"/>
        <v>0</v>
      </c>
      <c r="CF37" s="581">
        <f t="shared" si="13"/>
        <v>0</v>
      </c>
      <c r="CG37" s="581">
        <f t="shared" si="13"/>
        <v>0</v>
      </c>
      <c r="CH37" s="581">
        <f t="shared" si="13"/>
        <v>0</v>
      </c>
      <c r="CI37" s="581">
        <f t="shared" si="14"/>
        <v>0</v>
      </c>
      <c r="CJ37" s="1363" t="e">
        <f t="shared" si="15"/>
        <v>#DIV/0!</v>
      </c>
    </row>
    <row r="38" spans="1:88" ht="28.5" customHeight="1" thickBot="1">
      <c r="A38" s="2453"/>
      <c r="B38" s="713" t="s">
        <v>953</v>
      </c>
      <c r="C38" s="554" t="e">
        <f>'[35]D. ITT_All_Grants'!C100</f>
        <v>#REF!</v>
      </c>
      <c r="D38" s="554" t="e">
        <f>'[35]D. ITT_All_Grants'!D100</f>
        <v>#REF!</v>
      </c>
      <c r="E38" s="554" t="e">
        <f>'[35]D. ITT_All_Grants'!E100</f>
        <v>#REF!</v>
      </c>
      <c r="F38" s="554"/>
      <c r="G38" s="515" t="s">
        <v>143</v>
      </c>
      <c r="H38" s="794" t="s">
        <v>20</v>
      </c>
      <c r="I38" s="794" t="s">
        <v>20</v>
      </c>
      <c r="J38" s="770" t="e">
        <f>I38-F20</f>
        <v>#VALUE!</v>
      </c>
      <c r="K38" s="771"/>
      <c r="L38" s="520" t="s">
        <v>389</v>
      </c>
      <c r="M38" s="773"/>
      <c r="N38" s="773"/>
      <c r="O38" s="773"/>
      <c r="P38" s="773"/>
      <c r="Q38" s="773">
        <f t="shared" si="74"/>
        <v>0</v>
      </c>
      <c r="R38" s="773">
        <f t="shared" si="75"/>
        <v>0</v>
      </c>
      <c r="S38" s="774">
        <f t="shared" si="76"/>
        <v>0</v>
      </c>
      <c r="T38" s="765"/>
      <c r="U38" s="766"/>
      <c r="V38" s="795"/>
      <c r="W38" s="795"/>
      <c r="X38" s="795"/>
      <c r="Y38" s="795"/>
      <c r="Z38" s="796"/>
      <c r="AB38" s="775"/>
      <c r="AC38" s="516"/>
      <c r="AD38" s="516"/>
      <c r="AE38" s="516"/>
      <c r="AF38" s="516"/>
      <c r="AG38" s="516">
        <f t="shared" si="12"/>
        <v>0</v>
      </c>
      <c r="AH38" s="775"/>
      <c r="AI38" s="516"/>
      <c r="AJ38" s="516"/>
      <c r="AK38" s="516"/>
      <c r="AL38" s="516"/>
      <c r="AM38" s="516">
        <f t="shared" si="0"/>
        <v>0</v>
      </c>
      <c r="AN38" s="775"/>
      <c r="AO38" s="516"/>
      <c r="AP38" s="516"/>
      <c r="AQ38" s="516"/>
      <c r="AR38" s="516"/>
      <c r="AS38" s="516">
        <f t="shared" si="1"/>
        <v>0</v>
      </c>
      <c r="AT38" s="775"/>
      <c r="AU38" s="516"/>
      <c r="AV38" s="516"/>
      <c r="AW38" s="516"/>
      <c r="AX38" s="516"/>
      <c r="AY38" s="516">
        <f t="shared" si="2"/>
        <v>0</v>
      </c>
      <c r="AZ38" s="775"/>
      <c r="BA38" s="516">
        <v>0</v>
      </c>
      <c r="BB38" s="516">
        <v>0</v>
      </c>
      <c r="BC38" s="516">
        <v>0</v>
      </c>
      <c r="BD38" s="516">
        <v>0</v>
      </c>
      <c r="BE38" s="516">
        <f t="shared" si="3"/>
        <v>0</v>
      </c>
      <c r="BF38" s="775"/>
      <c r="BG38" s="516">
        <v>0</v>
      </c>
      <c r="BH38" s="516">
        <v>0</v>
      </c>
      <c r="BI38" s="516">
        <v>0</v>
      </c>
      <c r="BJ38" s="516">
        <v>0</v>
      </c>
      <c r="BK38" s="516">
        <v>0</v>
      </c>
      <c r="BL38" s="775"/>
      <c r="BM38" s="516">
        <v>0</v>
      </c>
      <c r="BN38" s="516">
        <v>0</v>
      </c>
      <c r="BO38" s="516">
        <v>0</v>
      </c>
      <c r="BP38" s="516">
        <v>0</v>
      </c>
      <c r="BQ38" s="516">
        <f t="shared" si="5"/>
        <v>0</v>
      </c>
      <c r="BR38" s="775"/>
      <c r="BS38" s="516"/>
      <c r="BT38" s="516"/>
      <c r="BU38" s="516"/>
      <c r="BV38" s="516"/>
      <c r="BW38" s="516">
        <f t="shared" si="6"/>
        <v>0</v>
      </c>
      <c r="BX38" s="775"/>
      <c r="BY38" s="516"/>
      <c r="BZ38" s="516"/>
      <c r="CA38" s="516"/>
      <c r="CB38" s="516"/>
      <c r="CC38" s="517">
        <f t="shared" si="7"/>
        <v>0</v>
      </c>
      <c r="CD38" s="580">
        <f t="shared" si="8"/>
        <v>0</v>
      </c>
      <c r="CE38" s="581">
        <f t="shared" si="13"/>
        <v>0</v>
      </c>
      <c r="CF38" s="581">
        <f t="shared" si="13"/>
        <v>0</v>
      </c>
      <c r="CG38" s="581">
        <f t="shared" si="13"/>
        <v>0</v>
      </c>
      <c r="CH38" s="581">
        <f t="shared" si="13"/>
        <v>0</v>
      </c>
      <c r="CI38" s="581">
        <f t="shared" si="14"/>
        <v>0</v>
      </c>
      <c r="CJ38" s="1363" t="e">
        <f t="shared" si="15"/>
        <v>#DIV/0!</v>
      </c>
    </row>
    <row r="39" spans="1:88" ht="28.5" customHeight="1" thickBot="1">
      <c r="A39" s="2453"/>
      <c r="B39" s="713" t="s">
        <v>954</v>
      </c>
      <c r="C39" s="554" t="e">
        <f>'[35]D. ITT_All_Grants'!C101</f>
        <v>#REF!</v>
      </c>
      <c r="D39" s="554" t="e">
        <f>'[35]D. ITT_All_Grants'!D101</f>
        <v>#REF!</v>
      </c>
      <c r="E39" s="554" t="e">
        <f>'[35]D. ITT_All_Grants'!E101</f>
        <v>#REF!</v>
      </c>
      <c r="F39" s="554"/>
      <c r="G39" s="515" t="s">
        <v>143</v>
      </c>
      <c r="H39" s="794" t="s">
        <v>20</v>
      </c>
      <c r="I39" s="794" t="s">
        <v>20</v>
      </c>
      <c r="J39" s="770" t="e">
        <f>I39-F21</f>
        <v>#VALUE!</v>
      </c>
      <c r="K39" s="771"/>
      <c r="L39" s="520" t="s">
        <v>389</v>
      </c>
      <c r="M39" s="773"/>
      <c r="N39" s="773"/>
      <c r="O39" s="773"/>
      <c r="P39" s="773"/>
      <c r="Q39" s="773">
        <f t="shared" si="74"/>
        <v>0</v>
      </c>
      <c r="R39" s="773">
        <f t="shared" si="75"/>
        <v>0</v>
      </c>
      <c r="S39" s="774">
        <f t="shared" si="76"/>
        <v>0</v>
      </c>
      <c r="T39" s="765"/>
      <c r="U39" s="766"/>
      <c r="V39" s="795"/>
      <c r="W39" s="795"/>
      <c r="X39" s="795"/>
      <c r="Y39" s="795"/>
      <c r="Z39" s="796"/>
      <c r="AB39" s="775"/>
      <c r="AC39" s="516"/>
      <c r="AD39" s="516"/>
      <c r="AE39" s="516"/>
      <c r="AF39" s="516"/>
      <c r="AG39" s="516">
        <f t="shared" si="12"/>
        <v>0</v>
      </c>
      <c r="AH39" s="775"/>
      <c r="AI39" s="516"/>
      <c r="AJ39" s="516"/>
      <c r="AK39" s="516"/>
      <c r="AL39" s="516"/>
      <c r="AM39" s="516">
        <f t="shared" si="0"/>
        <v>0</v>
      </c>
      <c r="AN39" s="775"/>
      <c r="AO39" s="516"/>
      <c r="AP39" s="516"/>
      <c r="AQ39" s="516"/>
      <c r="AR39" s="516"/>
      <c r="AS39" s="516">
        <f t="shared" si="1"/>
        <v>0</v>
      </c>
      <c r="AT39" s="775"/>
      <c r="AU39" s="516"/>
      <c r="AV39" s="516"/>
      <c r="AW39" s="516"/>
      <c r="AX39" s="516"/>
      <c r="AY39" s="516">
        <f t="shared" si="2"/>
        <v>0</v>
      </c>
      <c r="AZ39" s="775"/>
      <c r="BA39" s="516">
        <v>0</v>
      </c>
      <c r="BB39" s="516">
        <v>0</v>
      </c>
      <c r="BC39" s="516">
        <v>0</v>
      </c>
      <c r="BD39" s="516">
        <v>0</v>
      </c>
      <c r="BE39" s="516">
        <v>0</v>
      </c>
      <c r="BF39" s="775"/>
      <c r="BG39" s="516">
        <v>0</v>
      </c>
      <c r="BH39" s="516">
        <v>0</v>
      </c>
      <c r="BI39" s="516">
        <v>0</v>
      </c>
      <c r="BJ39" s="516">
        <v>0</v>
      </c>
      <c r="BK39" s="516">
        <v>0</v>
      </c>
      <c r="BL39" s="775"/>
      <c r="BM39" s="516">
        <v>0</v>
      </c>
      <c r="BN39" s="516">
        <v>0</v>
      </c>
      <c r="BO39" s="516">
        <v>0</v>
      </c>
      <c r="BP39" s="516">
        <v>0</v>
      </c>
      <c r="BQ39" s="516">
        <f t="shared" si="5"/>
        <v>0</v>
      </c>
      <c r="BR39" s="775"/>
      <c r="BS39" s="516"/>
      <c r="BT39" s="516"/>
      <c r="BU39" s="516"/>
      <c r="BV39" s="516"/>
      <c r="BW39" s="516">
        <f t="shared" si="6"/>
        <v>0</v>
      </c>
      <c r="BX39" s="775"/>
      <c r="BY39" s="516"/>
      <c r="BZ39" s="516"/>
      <c r="CA39" s="516"/>
      <c r="CB39" s="516"/>
      <c r="CC39" s="517">
        <f t="shared" si="7"/>
        <v>0</v>
      </c>
      <c r="CD39" s="580">
        <f t="shared" si="8"/>
        <v>0</v>
      </c>
      <c r="CE39" s="581">
        <f t="shared" si="13"/>
        <v>0</v>
      </c>
      <c r="CF39" s="581">
        <f t="shared" si="13"/>
        <v>0</v>
      </c>
      <c r="CG39" s="581">
        <f t="shared" si="13"/>
        <v>0</v>
      </c>
      <c r="CH39" s="581">
        <f t="shared" si="13"/>
        <v>0</v>
      </c>
      <c r="CI39" s="581">
        <f t="shared" si="14"/>
        <v>0</v>
      </c>
      <c r="CJ39" s="1363" t="e">
        <f t="shared" si="15"/>
        <v>#DIV/0!</v>
      </c>
    </row>
    <row r="40" spans="1:88" ht="39.75" customHeight="1" thickBot="1">
      <c r="A40" s="2453"/>
      <c r="B40" s="713" t="s">
        <v>947</v>
      </c>
      <c r="C40" s="554" t="e">
        <f>'[35]D. ITT_All_Grants'!C103</f>
        <v>#REF!</v>
      </c>
      <c r="D40" s="554" t="e">
        <f>'[35]D. ITT_All_Grants'!D103</f>
        <v>#REF!</v>
      </c>
      <c r="E40" s="554" t="e">
        <f>'[35]D. ITT_All_Grants'!E103</f>
        <v>#REF!</v>
      </c>
      <c r="F40" s="554"/>
      <c r="G40" s="515" t="s">
        <v>143</v>
      </c>
      <c r="H40" s="794" t="s">
        <v>20</v>
      </c>
      <c r="I40" s="794" t="s">
        <v>20</v>
      </c>
      <c r="J40" s="770" t="e">
        <f t="shared" ref="J40" si="117">I40-F24</f>
        <v>#VALUE!</v>
      </c>
      <c r="K40" s="771"/>
      <c r="L40" s="520" t="s">
        <v>389</v>
      </c>
      <c r="M40" s="773"/>
      <c r="N40" s="773"/>
      <c r="O40" s="773"/>
      <c r="P40" s="773"/>
      <c r="Q40" s="773">
        <f t="shared" si="74"/>
        <v>0</v>
      </c>
      <c r="R40" s="773">
        <f t="shared" si="75"/>
        <v>0</v>
      </c>
      <c r="S40" s="774">
        <f t="shared" si="76"/>
        <v>0</v>
      </c>
      <c r="T40" s="765"/>
      <c r="U40" s="766"/>
      <c r="V40" s="795"/>
      <c r="W40" s="795"/>
      <c r="X40" s="795"/>
      <c r="Y40" s="795"/>
      <c r="Z40" s="796"/>
      <c r="AB40" s="775"/>
      <c r="AC40" s="516"/>
      <c r="AD40" s="516"/>
      <c r="AE40" s="516"/>
      <c r="AF40" s="516"/>
      <c r="AG40" s="516">
        <f t="shared" si="12"/>
        <v>0</v>
      </c>
      <c r="AH40" s="775"/>
      <c r="AI40" s="516"/>
      <c r="AJ40" s="516"/>
      <c r="AK40" s="516"/>
      <c r="AL40" s="516"/>
      <c r="AM40" s="516">
        <f t="shared" si="0"/>
        <v>0</v>
      </c>
      <c r="AN40" s="775"/>
      <c r="AO40" s="516"/>
      <c r="AP40" s="516"/>
      <c r="AQ40" s="516"/>
      <c r="AR40" s="516"/>
      <c r="AS40" s="516">
        <f t="shared" si="1"/>
        <v>0</v>
      </c>
      <c r="AT40" s="775"/>
      <c r="AU40" s="516"/>
      <c r="AV40" s="516"/>
      <c r="AW40" s="516"/>
      <c r="AX40" s="516"/>
      <c r="AY40" s="516">
        <f t="shared" si="2"/>
        <v>0</v>
      </c>
      <c r="AZ40" s="775"/>
      <c r="BA40" s="516">
        <v>0</v>
      </c>
      <c r="BB40" s="516">
        <v>0</v>
      </c>
      <c r="BC40" s="516">
        <v>0</v>
      </c>
      <c r="BD40" s="516">
        <v>0</v>
      </c>
      <c r="BE40" s="516">
        <f t="shared" ref="BE40:BE44" si="118">BA40+BB40+BC40+BD40</f>
        <v>0</v>
      </c>
      <c r="BF40" s="775"/>
      <c r="BG40" s="516">
        <v>0</v>
      </c>
      <c r="BH40" s="516">
        <v>0</v>
      </c>
      <c r="BI40" s="516">
        <v>0</v>
      </c>
      <c r="BJ40" s="516">
        <v>0</v>
      </c>
      <c r="BK40" s="516">
        <f t="shared" ref="BK40" si="119">BG40+BH40+BI40+BJ40</f>
        <v>0</v>
      </c>
      <c r="BL40" s="775"/>
      <c r="BM40" s="516">
        <v>0</v>
      </c>
      <c r="BN40" s="516">
        <v>0</v>
      </c>
      <c r="BO40" s="516">
        <v>0</v>
      </c>
      <c r="BP40" s="516">
        <v>0</v>
      </c>
      <c r="BQ40" s="516">
        <f t="shared" si="5"/>
        <v>0</v>
      </c>
      <c r="BR40" s="775"/>
      <c r="BS40" s="516"/>
      <c r="BT40" s="516"/>
      <c r="BU40" s="516"/>
      <c r="BV40" s="516"/>
      <c r="BW40" s="516">
        <f t="shared" si="6"/>
        <v>0</v>
      </c>
      <c r="BX40" s="775"/>
      <c r="BY40" s="516"/>
      <c r="BZ40" s="516"/>
      <c r="CA40" s="516"/>
      <c r="CB40" s="516"/>
      <c r="CC40" s="517">
        <f t="shared" si="7"/>
        <v>0</v>
      </c>
      <c r="CD40" s="580">
        <f t="shared" si="8"/>
        <v>0</v>
      </c>
      <c r="CE40" s="581">
        <f t="shared" si="13"/>
        <v>0</v>
      </c>
      <c r="CF40" s="581">
        <f t="shared" si="13"/>
        <v>0</v>
      </c>
      <c r="CG40" s="581">
        <f t="shared" si="13"/>
        <v>0</v>
      </c>
      <c r="CH40" s="581">
        <f t="shared" si="13"/>
        <v>0</v>
      </c>
      <c r="CI40" s="581">
        <f t="shared" si="14"/>
        <v>0</v>
      </c>
      <c r="CJ40" s="1363" t="e">
        <f t="shared" si="15"/>
        <v>#DIV/0!</v>
      </c>
    </row>
    <row r="41" spans="1:88" ht="28.5" customHeight="1" thickBot="1">
      <c r="A41" s="2453"/>
      <c r="B41" s="713" t="s">
        <v>955</v>
      </c>
      <c r="C41" s="554" t="e">
        <f>'[35]D. ITT_All_Grants'!C103</f>
        <v>#REF!</v>
      </c>
      <c r="D41" s="554" t="e">
        <f>'[35]D. ITT_All_Grants'!D103</f>
        <v>#REF!</v>
      </c>
      <c r="E41" s="554" t="e">
        <f>'[35]D. ITT_All_Grants'!E103</f>
        <v>#REF!</v>
      </c>
      <c r="F41" s="554"/>
      <c r="G41" s="515" t="s">
        <v>143</v>
      </c>
      <c r="H41" s="794" t="s">
        <v>20</v>
      </c>
      <c r="I41" s="794" t="s">
        <v>20</v>
      </c>
      <c r="J41" s="770" t="e">
        <f>I41-F24</f>
        <v>#VALUE!</v>
      </c>
      <c r="K41" s="771"/>
      <c r="L41" s="520" t="s">
        <v>389</v>
      </c>
      <c r="M41" s="773"/>
      <c r="N41" s="773"/>
      <c r="O41" s="773"/>
      <c r="P41" s="773"/>
      <c r="Q41" s="773">
        <f t="shared" si="74"/>
        <v>0</v>
      </c>
      <c r="R41" s="773">
        <f t="shared" si="75"/>
        <v>0</v>
      </c>
      <c r="S41" s="774">
        <f t="shared" si="76"/>
        <v>0</v>
      </c>
      <c r="T41" s="765"/>
      <c r="U41" s="766"/>
      <c r="V41" s="795"/>
      <c r="W41" s="795"/>
      <c r="X41" s="795"/>
      <c r="Y41" s="795"/>
      <c r="Z41" s="796"/>
      <c r="AB41" s="775"/>
      <c r="AC41" s="516"/>
      <c r="AD41" s="516"/>
      <c r="AE41" s="516"/>
      <c r="AF41" s="516"/>
      <c r="AG41" s="516">
        <f t="shared" si="12"/>
        <v>0</v>
      </c>
      <c r="AH41" s="775"/>
      <c r="AI41" s="516"/>
      <c r="AJ41" s="516"/>
      <c r="AK41" s="516"/>
      <c r="AL41" s="516"/>
      <c r="AM41" s="516">
        <f t="shared" si="0"/>
        <v>0</v>
      </c>
      <c r="AN41" s="775"/>
      <c r="AO41" s="516"/>
      <c r="AP41" s="516"/>
      <c r="AQ41" s="516"/>
      <c r="AR41" s="516"/>
      <c r="AS41" s="516">
        <f t="shared" si="1"/>
        <v>0</v>
      </c>
      <c r="AT41" s="775"/>
      <c r="AU41" s="516"/>
      <c r="AV41" s="516"/>
      <c r="AW41" s="516"/>
      <c r="AX41" s="516"/>
      <c r="AY41" s="516">
        <f t="shared" si="2"/>
        <v>0</v>
      </c>
      <c r="AZ41" s="775"/>
      <c r="BA41" s="516">
        <v>0</v>
      </c>
      <c r="BB41" s="516">
        <v>0</v>
      </c>
      <c r="BC41" s="516">
        <v>0</v>
      </c>
      <c r="BD41" s="516">
        <v>0</v>
      </c>
      <c r="BE41" s="516">
        <f t="shared" si="118"/>
        <v>0</v>
      </c>
      <c r="BF41" s="775"/>
      <c r="BG41" s="516">
        <v>0</v>
      </c>
      <c r="BH41" s="516">
        <v>0</v>
      </c>
      <c r="BI41" s="516">
        <v>0</v>
      </c>
      <c r="BJ41" s="516">
        <v>0</v>
      </c>
      <c r="BK41" s="516">
        <v>0</v>
      </c>
      <c r="BL41" s="775"/>
      <c r="BM41" s="516">
        <v>0</v>
      </c>
      <c r="BN41" s="516">
        <v>0</v>
      </c>
      <c r="BO41" s="516">
        <v>0</v>
      </c>
      <c r="BP41" s="516">
        <v>0</v>
      </c>
      <c r="BQ41" s="516">
        <f t="shared" si="5"/>
        <v>0</v>
      </c>
      <c r="BR41" s="775"/>
      <c r="BS41" s="516"/>
      <c r="BT41" s="516"/>
      <c r="BU41" s="516"/>
      <c r="BV41" s="516"/>
      <c r="BW41" s="516">
        <f t="shared" si="6"/>
        <v>0</v>
      </c>
      <c r="BX41" s="775"/>
      <c r="BY41" s="516"/>
      <c r="BZ41" s="516"/>
      <c r="CA41" s="516"/>
      <c r="CB41" s="516"/>
      <c r="CC41" s="517">
        <f t="shared" si="7"/>
        <v>0</v>
      </c>
      <c r="CD41" s="580">
        <f t="shared" si="8"/>
        <v>0</v>
      </c>
      <c r="CE41" s="581">
        <f t="shared" si="13"/>
        <v>0</v>
      </c>
      <c r="CF41" s="581">
        <f t="shared" si="13"/>
        <v>0</v>
      </c>
      <c r="CG41" s="581">
        <f t="shared" si="13"/>
        <v>0</v>
      </c>
      <c r="CH41" s="581">
        <f t="shared" si="13"/>
        <v>0</v>
      </c>
      <c r="CI41" s="581">
        <f t="shared" si="14"/>
        <v>0</v>
      </c>
      <c r="CJ41" s="1363" t="e">
        <f t="shared" si="15"/>
        <v>#DIV/0!</v>
      </c>
    </row>
    <row r="42" spans="1:88" ht="28.5" customHeight="1" thickBot="1">
      <c r="A42" s="2453"/>
      <c r="B42" s="727" t="s">
        <v>500</v>
      </c>
      <c r="C42" s="554" t="e">
        <f>'[35]D. ITT_All_Grants'!C104</f>
        <v>#REF!</v>
      </c>
      <c r="D42" s="554" t="e">
        <f>'[35]D. ITT_All_Grants'!D104</f>
        <v>#REF!</v>
      </c>
      <c r="E42" s="554" t="e">
        <f>'[35]D. ITT_All_Grants'!E104</f>
        <v>#REF!</v>
      </c>
      <c r="F42" s="554"/>
      <c r="G42" s="515" t="s">
        <v>143</v>
      </c>
      <c r="H42" s="794" t="s">
        <v>20</v>
      </c>
      <c r="I42" s="794" t="s">
        <v>20</v>
      </c>
      <c r="J42" s="770" t="e">
        <f>I42-F25</f>
        <v>#VALUE!</v>
      </c>
      <c r="K42" s="771"/>
      <c r="L42" s="520" t="s">
        <v>389</v>
      </c>
      <c r="M42" s="773"/>
      <c r="N42" s="773"/>
      <c r="O42" s="773"/>
      <c r="P42" s="773"/>
      <c r="Q42" s="773">
        <f t="shared" si="74"/>
        <v>0</v>
      </c>
      <c r="R42" s="773">
        <f t="shared" si="75"/>
        <v>0</v>
      </c>
      <c r="S42" s="774">
        <f t="shared" si="76"/>
        <v>0</v>
      </c>
      <c r="T42" s="765"/>
      <c r="U42" s="766"/>
      <c r="V42" s="795"/>
      <c r="W42" s="795"/>
      <c r="X42" s="795"/>
      <c r="Y42" s="795"/>
      <c r="Z42" s="796"/>
      <c r="AB42" s="775"/>
      <c r="AC42" s="516"/>
      <c r="AD42" s="516"/>
      <c r="AE42" s="516"/>
      <c r="AF42" s="516"/>
      <c r="AG42" s="516">
        <f t="shared" si="12"/>
        <v>0</v>
      </c>
      <c r="AH42" s="775"/>
      <c r="AI42" s="516"/>
      <c r="AJ42" s="516"/>
      <c r="AK42" s="516"/>
      <c r="AL42" s="516"/>
      <c r="AM42" s="516">
        <f t="shared" si="0"/>
        <v>0</v>
      </c>
      <c r="AN42" s="775"/>
      <c r="AO42" s="516"/>
      <c r="AP42" s="516"/>
      <c r="AQ42" s="516"/>
      <c r="AR42" s="516"/>
      <c r="AS42" s="516">
        <f t="shared" si="1"/>
        <v>0</v>
      </c>
      <c r="AT42" s="775"/>
      <c r="AU42" s="516"/>
      <c r="AV42" s="516"/>
      <c r="AW42" s="516"/>
      <c r="AX42" s="516"/>
      <c r="AY42" s="516">
        <f t="shared" si="2"/>
        <v>0</v>
      </c>
      <c r="AZ42" s="775"/>
      <c r="BA42" s="516">
        <v>0</v>
      </c>
      <c r="BB42" s="516">
        <v>0</v>
      </c>
      <c r="BC42" s="516">
        <v>0</v>
      </c>
      <c r="BD42" s="516">
        <v>0</v>
      </c>
      <c r="BE42" s="516">
        <f t="shared" si="118"/>
        <v>0</v>
      </c>
      <c r="BF42" s="775"/>
      <c r="BG42" s="516">
        <v>0</v>
      </c>
      <c r="BH42" s="516">
        <v>0</v>
      </c>
      <c r="BI42" s="516">
        <v>0</v>
      </c>
      <c r="BJ42" s="516">
        <v>0</v>
      </c>
      <c r="BK42" s="516">
        <f t="shared" ref="BK42:BK44" si="120">BG42+BH42+BI42+BJ42</f>
        <v>0</v>
      </c>
      <c r="BL42" s="775"/>
      <c r="BM42" s="516">
        <v>0</v>
      </c>
      <c r="BN42" s="516">
        <v>0</v>
      </c>
      <c r="BO42" s="516">
        <v>0</v>
      </c>
      <c r="BP42" s="516">
        <v>0</v>
      </c>
      <c r="BQ42" s="516">
        <f t="shared" si="5"/>
        <v>0</v>
      </c>
      <c r="BR42" s="775"/>
      <c r="BS42" s="516"/>
      <c r="BT42" s="516"/>
      <c r="BU42" s="516"/>
      <c r="BV42" s="516"/>
      <c r="BW42" s="516">
        <f t="shared" si="6"/>
        <v>0</v>
      </c>
      <c r="BX42" s="775"/>
      <c r="BY42" s="516"/>
      <c r="BZ42" s="516"/>
      <c r="CA42" s="516"/>
      <c r="CB42" s="516"/>
      <c r="CC42" s="517">
        <f t="shared" si="7"/>
        <v>0</v>
      </c>
      <c r="CD42" s="580">
        <f t="shared" si="8"/>
        <v>0</v>
      </c>
      <c r="CE42" s="581">
        <f t="shared" si="13"/>
        <v>0</v>
      </c>
      <c r="CF42" s="581">
        <f t="shared" si="13"/>
        <v>0</v>
      </c>
      <c r="CG42" s="581">
        <f t="shared" si="13"/>
        <v>0</v>
      </c>
      <c r="CH42" s="581">
        <f t="shared" si="13"/>
        <v>0</v>
      </c>
      <c r="CI42" s="581">
        <f t="shared" si="14"/>
        <v>0</v>
      </c>
      <c r="CJ42" s="1363" t="e">
        <f t="shared" si="15"/>
        <v>#DIV/0!</v>
      </c>
    </row>
    <row r="43" spans="1:88" ht="39.75" customHeight="1" thickBot="1">
      <c r="A43" s="2454"/>
      <c r="B43" s="791" t="s">
        <v>590</v>
      </c>
      <c r="C43" s="554" t="e">
        <f>'[35]D. ITT_All_Grants'!C105</f>
        <v>#REF!</v>
      </c>
      <c r="D43" s="554" t="e">
        <f>'[35]D. ITT_All_Grants'!D105</f>
        <v>#REF!</v>
      </c>
      <c r="E43" s="554" t="e">
        <f>'[35]D. ITT_All_Grants'!E105</f>
        <v>#REF!</v>
      </c>
      <c r="F43" s="554"/>
      <c r="G43" s="515" t="s">
        <v>143</v>
      </c>
      <c r="H43" s="794" t="s">
        <v>20</v>
      </c>
      <c r="I43" s="794" t="s">
        <v>20</v>
      </c>
      <c r="J43" s="770" t="e">
        <f t="shared" ref="J43" si="121">I43-F30</f>
        <v>#VALUE!</v>
      </c>
      <c r="K43" s="771"/>
      <c r="L43" s="520" t="s">
        <v>389</v>
      </c>
      <c r="M43" s="773"/>
      <c r="N43" s="773"/>
      <c r="O43" s="773"/>
      <c r="P43" s="773"/>
      <c r="Q43" s="773">
        <f t="shared" si="74"/>
        <v>0</v>
      </c>
      <c r="R43" s="773">
        <f t="shared" si="75"/>
        <v>0</v>
      </c>
      <c r="S43" s="774">
        <f t="shared" si="76"/>
        <v>0</v>
      </c>
      <c r="T43" s="765"/>
      <c r="U43" s="766"/>
      <c r="V43" s="795"/>
      <c r="W43" s="795"/>
      <c r="X43" s="795"/>
      <c r="Y43" s="795"/>
      <c r="Z43" s="796"/>
      <c r="AB43" s="775"/>
      <c r="AC43" s="516"/>
      <c r="AD43" s="516"/>
      <c r="AE43" s="516"/>
      <c r="AF43" s="516"/>
      <c r="AG43" s="516">
        <f t="shared" si="12"/>
        <v>0</v>
      </c>
      <c r="AH43" s="775"/>
      <c r="AI43" s="516"/>
      <c r="AJ43" s="516"/>
      <c r="AK43" s="516"/>
      <c r="AL43" s="516"/>
      <c r="AM43" s="516">
        <f t="shared" si="0"/>
        <v>0</v>
      </c>
      <c r="AN43" s="775"/>
      <c r="AO43" s="516"/>
      <c r="AP43" s="516"/>
      <c r="AQ43" s="516"/>
      <c r="AR43" s="516"/>
      <c r="AS43" s="516">
        <f t="shared" si="1"/>
        <v>0</v>
      </c>
      <c r="AT43" s="775"/>
      <c r="AU43" s="516"/>
      <c r="AV43" s="516"/>
      <c r="AW43" s="516"/>
      <c r="AX43" s="516"/>
      <c r="AY43" s="516">
        <f t="shared" si="2"/>
        <v>0</v>
      </c>
      <c r="AZ43" s="775"/>
      <c r="BA43" s="516">
        <v>0</v>
      </c>
      <c r="BB43" s="516">
        <v>0</v>
      </c>
      <c r="BC43" s="516">
        <v>0</v>
      </c>
      <c r="BD43" s="516">
        <v>0</v>
      </c>
      <c r="BE43" s="516">
        <f t="shared" si="118"/>
        <v>0</v>
      </c>
      <c r="BF43" s="775"/>
      <c r="BG43" s="516">
        <v>0</v>
      </c>
      <c r="BH43" s="516">
        <v>0</v>
      </c>
      <c r="BI43" s="516">
        <v>0</v>
      </c>
      <c r="BJ43" s="516">
        <v>0</v>
      </c>
      <c r="BK43" s="516">
        <f t="shared" si="120"/>
        <v>0</v>
      </c>
      <c r="BL43" s="775"/>
      <c r="BM43" s="516">
        <v>0</v>
      </c>
      <c r="BN43" s="516">
        <v>0</v>
      </c>
      <c r="BO43" s="516">
        <v>0</v>
      </c>
      <c r="BP43" s="516">
        <v>0</v>
      </c>
      <c r="BQ43" s="516">
        <f t="shared" si="5"/>
        <v>0</v>
      </c>
      <c r="BR43" s="775"/>
      <c r="BS43" s="516"/>
      <c r="BT43" s="516"/>
      <c r="BU43" s="516"/>
      <c r="BV43" s="516"/>
      <c r="BW43" s="516">
        <f t="shared" si="6"/>
        <v>0</v>
      </c>
      <c r="BX43" s="775"/>
      <c r="BY43" s="516"/>
      <c r="BZ43" s="516"/>
      <c r="CA43" s="516"/>
      <c r="CB43" s="516"/>
      <c r="CC43" s="517">
        <f t="shared" si="7"/>
        <v>0</v>
      </c>
      <c r="CD43" s="580">
        <f t="shared" si="8"/>
        <v>0</v>
      </c>
      <c r="CE43" s="581">
        <f t="shared" si="13"/>
        <v>0</v>
      </c>
      <c r="CF43" s="581">
        <f t="shared" si="13"/>
        <v>0</v>
      </c>
      <c r="CG43" s="581">
        <f t="shared" si="13"/>
        <v>0</v>
      </c>
      <c r="CH43" s="581">
        <f t="shared" si="13"/>
        <v>0</v>
      </c>
      <c r="CI43" s="581">
        <f t="shared" si="14"/>
        <v>0</v>
      </c>
      <c r="CJ43" s="1363" t="e">
        <f t="shared" si="15"/>
        <v>#DIV/0!</v>
      </c>
    </row>
    <row r="44" spans="1:88" ht="35.25" customHeight="1" thickBot="1">
      <c r="A44" s="2455" t="s">
        <v>678</v>
      </c>
      <c r="B44" s="717" t="s">
        <v>679</v>
      </c>
      <c r="C44" s="554" t="e">
        <f>'[35]D. ITT_All_Grants'!C102</f>
        <v>#REF!</v>
      </c>
      <c r="D44" s="554" t="e">
        <f>'[35]D. ITT_All_Grants'!D102</f>
        <v>#REF!</v>
      </c>
      <c r="E44" s="554" t="e">
        <f>'[35]D. ITT_All_Grants'!E102</f>
        <v>#REF!</v>
      </c>
      <c r="F44" s="515"/>
      <c r="G44" s="515" t="s">
        <v>143</v>
      </c>
      <c r="H44" s="794" t="s">
        <v>20</v>
      </c>
      <c r="I44" s="794" t="s">
        <v>20</v>
      </c>
      <c r="J44" s="770" t="e">
        <f>I44-F22</f>
        <v>#VALUE!</v>
      </c>
      <c r="K44" s="778"/>
      <c r="L44" s="520" t="s">
        <v>389</v>
      </c>
      <c r="M44" s="773"/>
      <c r="N44" s="773"/>
      <c r="O44" s="773"/>
      <c r="P44" s="773"/>
      <c r="Q44" s="773">
        <f t="shared" si="74"/>
        <v>0</v>
      </c>
      <c r="R44" s="773">
        <f t="shared" si="75"/>
        <v>0</v>
      </c>
      <c r="S44" s="774">
        <f t="shared" si="76"/>
        <v>0</v>
      </c>
      <c r="T44" s="765"/>
      <c r="U44" s="766"/>
      <c r="V44" s="795"/>
      <c r="W44" s="795"/>
      <c r="X44" s="795"/>
      <c r="Y44" s="795"/>
      <c r="Z44" s="796"/>
      <c r="AB44" s="775"/>
      <c r="AC44" s="516"/>
      <c r="AD44" s="516"/>
      <c r="AE44" s="516"/>
      <c r="AF44" s="516"/>
      <c r="AG44" s="516">
        <f t="shared" si="12"/>
        <v>0</v>
      </c>
      <c r="AH44" s="775"/>
      <c r="AI44" s="516"/>
      <c r="AJ44" s="516"/>
      <c r="AK44" s="516"/>
      <c r="AL44" s="516"/>
      <c r="AM44" s="516">
        <f t="shared" si="0"/>
        <v>0</v>
      </c>
      <c r="AN44" s="775"/>
      <c r="AO44" s="516"/>
      <c r="AP44" s="516"/>
      <c r="AQ44" s="516"/>
      <c r="AR44" s="516"/>
      <c r="AS44" s="516">
        <f t="shared" si="1"/>
        <v>0</v>
      </c>
      <c r="AT44" s="775"/>
      <c r="AU44" s="516"/>
      <c r="AV44" s="516"/>
      <c r="AW44" s="516"/>
      <c r="AX44" s="516"/>
      <c r="AY44" s="516">
        <f t="shared" si="2"/>
        <v>0</v>
      </c>
      <c r="AZ44" s="775"/>
      <c r="BA44" s="516">
        <v>0</v>
      </c>
      <c r="BB44" s="516">
        <v>0</v>
      </c>
      <c r="BC44" s="516">
        <v>0</v>
      </c>
      <c r="BD44" s="516">
        <v>0</v>
      </c>
      <c r="BE44" s="516">
        <f t="shared" si="118"/>
        <v>0</v>
      </c>
      <c r="BF44" s="775"/>
      <c r="BG44" s="516">
        <v>0</v>
      </c>
      <c r="BH44" s="516">
        <v>0</v>
      </c>
      <c r="BI44" s="516">
        <v>0</v>
      </c>
      <c r="BJ44" s="516">
        <v>0</v>
      </c>
      <c r="BK44" s="516">
        <f t="shared" si="120"/>
        <v>0</v>
      </c>
      <c r="BL44" s="775"/>
      <c r="BM44" s="516">
        <v>0</v>
      </c>
      <c r="BN44" s="516">
        <v>0</v>
      </c>
      <c r="BO44" s="516">
        <v>0</v>
      </c>
      <c r="BP44" s="516">
        <v>0</v>
      </c>
      <c r="BQ44" s="516">
        <f t="shared" si="5"/>
        <v>0</v>
      </c>
      <c r="BR44" s="775"/>
      <c r="BS44" s="516"/>
      <c r="BT44" s="516"/>
      <c r="BU44" s="516"/>
      <c r="BV44" s="516"/>
      <c r="BW44" s="516">
        <f t="shared" si="6"/>
        <v>0</v>
      </c>
      <c r="BX44" s="775"/>
      <c r="BY44" s="516"/>
      <c r="BZ44" s="516"/>
      <c r="CA44" s="516"/>
      <c r="CB44" s="516"/>
      <c r="CC44" s="517">
        <f t="shared" si="7"/>
        <v>0</v>
      </c>
      <c r="CD44" s="580">
        <f t="shared" si="8"/>
        <v>0</v>
      </c>
      <c r="CE44" s="581">
        <f t="shared" si="13"/>
        <v>0</v>
      </c>
      <c r="CF44" s="581">
        <f t="shared" si="13"/>
        <v>0</v>
      </c>
      <c r="CG44" s="581">
        <f t="shared" si="13"/>
        <v>0</v>
      </c>
      <c r="CH44" s="581">
        <f t="shared" si="13"/>
        <v>0</v>
      </c>
      <c r="CI44" s="581">
        <f t="shared" si="14"/>
        <v>0</v>
      </c>
      <c r="CJ44" s="1363" t="e">
        <f t="shared" si="15"/>
        <v>#DIV/0!</v>
      </c>
    </row>
    <row r="45" spans="1:88" ht="54" customHeight="1" thickBot="1">
      <c r="A45" s="2456"/>
      <c r="B45" s="497" t="s">
        <v>680</v>
      </c>
      <c r="C45" s="554" t="e">
        <f>'[35]D. ITT_All_Grants'!C97</f>
        <v>#REF!</v>
      </c>
      <c r="D45" s="554" t="e">
        <f>'[35]D. ITT_All_Grants'!D97</f>
        <v>#REF!</v>
      </c>
      <c r="E45" s="554" t="e">
        <f>'[35]D. ITT_All_Grants'!E97</f>
        <v>#REF!</v>
      </c>
      <c r="F45" s="782"/>
      <c r="G45" s="515" t="s">
        <v>143</v>
      </c>
      <c r="H45" s="794" t="s">
        <v>20</v>
      </c>
      <c r="I45" s="794" t="s">
        <v>20</v>
      </c>
      <c r="J45" s="770" t="e">
        <f>I45-F13</f>
        <v>#VALUE!</v>
      </c>
      <c r="K45" s="778"/>
      <c r="L45" s="520" t="s">
        <v>681</v>
      </c>
      <c r="M45" s="773"/>
      <c r="N45" s="773"/>
      <c r="O45" s="773"/>
      <c r="P45" s="773"/>
      <c r="Q45" s="773">
        <f t="shared" si="74"/>
        <v>0</v>
      </c>
      <c r="R45" s="773">
        <f t="shared" si="75"/>
        <v>0</v>
      </c>
      <c r="S45" s="774">
        <f t="shared" si="76"/>
        <v>0</v>
      </c>
      <c r="T45" s="765"/>
      <c r="U45" s="766"/>
      <c r="V45" s="795"/>
      <c r="W45" s="795"/>
      <c r="X45" s="795"/>
      <c r="Y45" s="795"/>
      <c r="Z45" s="796"/>
      <c r="AB45" s="775"/>
      <c r="AC45" s="516"/>
      <c r="AD45" s="516"/>
      <c r="AE45" s="516"/>
      <c r="AF45" s="516"/>
      <c r="AG45" s="516">
        <f t="shared" si="12"/>
        <v>0</v>
      </c>
      <c r="AH45" s="785"/>
      <c r="AI45" s="516"/>
      <c r="AJ45" s="516"/>
      <c r="AK45" s="516"/>
      <c r="AL45" s="516"/>
      <c r="AM45" s="516">
        <f t="shared" si="0"/>
        <v>0</v>
      </c>
      <c r="AN45" s="785"/>
      <c r="AO45" s="516"/>
      <c r="AP45" s="516"/>
      <c r="AQ45" s="516"/>
      <c r="AR45" s="516"/>
      <c r="AS45" s="516">
        <f t="shared" si="1"/>
        <v>0</v>
      </c>
      <c r="AT45" s="785"/>
      <c r="AU45" s="516"/>
      <c r="AV45" s="516"/>
      <c r="AW45" s="516"/>
      <c r="AX45" s="516"/>
      <c r="AY45" s="516">
        <f t="shared" si="2"/>
        <v>0</v>
      </c>
      <c r="AZ45" s="785"/>
      <c r="BA45" s="516">
        <v>0</v>
      </c>
      <c r="BB45" s="516">
        <v>0</v>
      </c>
      <c r="BC45" s="516">
        <v>0</v>
      </c>
      <c r="BD45" s="516">
        <v>0</v>
      </c>
      <c r="BE45" s="516">
        <f t="shared" si="3"/>
        <v>0</v>
      </c>
      <c r="BF45" s="785"/>
      <c r="BG45" s="516">
        <v>0</v>
      </c>
      <c r="BH45" s="516">
        <v>0</v>
      </c>
      <c r="BI45" s="516">
        <v>0</v>
      </c>
      <c r="BJ45" s="516">
        <v>0</v>
      </c>
      <c r="BK45" s="516">
        <f t="shared" si="4"/>
        <v>0</v>
      </c>
      <c r="BL45" s="785"/>
      <c r="BM45" s="516">
        <v>0</v>
      </c>
      <c r="BN45" s="516">
        <v>0</v>
      </c>
      <c r="BO45" s="516">
        <v>0</v>
      </c>
      <c r="BP45" s="516">
        <v>0</v>
      </c>
      <c r="BQ45" s="516">
        <f t="shared" si="5"/>
        <v>0</v>
      </c>
      <c r="BR45" s="785"/>
      <c r="BS45" s="516"/>
      <c r="BT45" s="516"/>
      <c r="BU45" s="516"/>
      <c r="BV45" s="516"/>
      <c r="BW45" s="516">
        <f t="shared" si="6"/>
        <v>0</v>
      </c>
      <c r="BX45" s="785"/>
      <c r="BY45" s="516"/>
      <c r="BZ45" s="516"/>
      <c r="CA45" s="516"/>
      <c r="CB45" s="516"/>
      <c r="CC45" s="517">
        <f t="shared" si="7"/>
        <v>0</v>
      </c>
      <c r="CD45" s="580">
        <f t="shared" si="8"/>
        <v>0</v>
      </c>
      <c r="CE45" s="581">
        <f t="shared" si="13"/>
        <v>0</v>
      </c>
      <c r="CF45" s="581">
        <f t="shared" si="13"/>
        <v>0</v>
      </c>
      <c r="CG45" s="581">
        <f t="shared" si="13"/>
        <v>0</v>
      </c>
      <c r="CH45" s="581">
        <f t="shared" si="13"/>
        <v>0</v>
      </c>
      <c r="CI45" s="581">
        <f t="shared" si="14"/>
        <v>0</v>
      </c>
      <c r="CJ45" s="1363" t="e">
        <f t="shared" si="15"/>
        <v>#DIV/0!</v>
      </c>
    </row>
    <row r="46" spans="1:88" ht="33.75" customHeight="1" thickBot="1">
      <c r="A46" s="2456"/>
      <c r="B46" s="718" t="s">
        <v>682</v>
      </c>
      <c r="C46" s="554" t="e">
        <f>'[35]D. ITT_All_Grants'!C98</f>
        <v>#REF!</v>
      </c>
      <c r="D46" s="554" t="e">
        <f>'[35]D. ITT_All_Grants'!D98</f>
        <v>#REF!</v>
      </c>
      <c r="E46" s="554" t="e">
        <f>'[35]D. ITT_All_Grants'!E98</f>
        <v>#REF!</v>
      </c>
      <c r="F46" s="782"/>
      <c r="G46" s="515" t="s">
        <v>143</v>
      </c>
      <c r="H46" s="794" t="s">
        <v>20</v>
      </c>
      <c r="I46" s="794" t="s">
        <v>20</v>
      </c>
      <c r="J46" s="770" t="e">
        <f>I46-F14</f>
        <v>#VALUE!</v>
      </c>
      <c r="K46" s="778"/>
      <c r="L46" s="605" t="s">
        <v>683</v>
      </c>
      <c r="M46" s="773"/>
      <c r="N46" s="773"/>
      <c r="O46" s="773"/>
      <c r="P46" s="773"/>
      <c r="Q46" s="773">
        <f t="shared" si="74"/>
        <v>0</v>
      </c>
      <c r="R46" s="773">
        <f t="shared" si="75"/>
        <v>0</v>
      </c>
      <c r="S46" s="774">
        <f t="shared" si="76"/>
        <v>0</v>
      </c>
      <c r="T46" s="765"/>
      <c r="U46" s="766"/>
      <c r="V46" s="795"/>
      <c r="W46" s="795"/>
      <c r="X46" s="795"/>
      <c r="Y46" s="795"/>
      <c r="Z46" s="796"/>
      <c r="AB46" s="775"/>
      <c r="AC46" s="516"/>
      <c r="AD46" s="516"/>
      <c r="AE46" s="516"/>
      <c r="AF46" s="516"/>
      <c r="AG46" s="516">
        <f t="shared" si="12"/>
        <v>0</v>
      </c>
      <c r="AH46" s="785"/>
      <c r="AI46" s="516"/>
      <c r="AJ46" s="516"/>
      <c r="AK46" s="516"/>
      <c r="AL46" s="516"/>
      <c r="AM46" s="516">
        <f t="shared" si="0"/>
        <v>0</v>
      </c>
      <c r="AN46" s="785"/>
      <c r="AO46" s="516"/>
      <c r="AP46" s="516"/>
      <c r="AQ46" s="516"/>
      <c r="AR46" s="516"/>
      <c r="AS46" s="516">
        <f t="shared" si="1"/>
        <v>0</v>
      </c>
      <c r="AT46" s="785"/>
      <c r="AU46" s="516"/>
      <c r="AV46" s="516"/>
      <c r="AW46" s="516"/>
      <c r="AX46" s="516"/>
      <c r="AY46" s="516">
        <f t="shared" si="2"/>
        <v>0</v>
      </c>
      <c r="AZ46" s="785"/>
      <c r="BA46" s="516">
        <v>0</v>
      </c>
      <c r="BB46" s="516">
        <v>0</v>
      </c>
      <c r="BC46" s="516">
        <v>0</v>
      </c>
      <c r="BD46" s="516">
        <v>0</v>
      </c>
      <c r="BE46" s="516">
        <f t="shared" si="3"/>
        <v>0</v>
      </c>
      <c r="BF46" s="785"/>
      <c r="BG46" s="516">
        <v>0</v>
      </c>
      <c r="BH46" s="516">
        <v>0</v>
      </c>
      <c r="BI46" s="516">
        <v>0</v>
      </c>
      <c r="BJ46" s="516">
        <v>0</v>
      </c>
      <c r="BK46" s="516">
        <f t="shared" si="4"/>
        <v>0</v>
      </c>
      <c r="BL46" s="785"/>
      <c r="BM46" s="516">
        <v>0</v>
      </c>
      <c r="BN46" s="516">
        <v>0</v>
      </c>
      <c r="BO46" s="516">
        <v>0</v>
      </c>
      <c r="BP46" s="516">
        <v>0</v>
      </c>
      <c r="BQ46" s="516">
        <f t="shared" si="5"/>
        <v>0</v>
      </c>
      <c r="BR46" s="785"/>
      <c r="BS46" s="516"/>
      <c r="BT46" s="516"/>
      <c r="BU46" s="516"/>
      <c r="BV46" s="516"/>
      <c r="BW46" s="516">
        <f t="shared" si="6"/>
        <v>0</v>
      </c>
      <c r="BX46" s="785"/>
      <c r="BY46" s="516"/>
      <c r="BZ46" s="516"/>
      <c r="CA46" s="516"/>
      <c r="CB46" s="516"/>
      <c r="CC46" s="517">
        <f t="shared" si="7"/>
        <v>0</v>
      </c>
      <c r="CD46" s="580">
        <f t="shared" si="8"/>
        <v>0</v>
      </c>
      <c r="CE46" s="581">
        <f t="shared" si="13"/>
        <v>0</v>
      </c>
      <c r="CF46" s="581">
        <f t="shared" si="13"/>
        <v>0</v>
      </c>
      <c r="CG46" s="581">
        <f t="shared" si="13"/>
        <v>0</v>
      </c>
      <c r="CH46" s="581">
        <f t="shared" si="13"/>
        <v>0</v>
      </c>
      <c r="CI46" s="581">
        <f t="shared" si="14"/>
        <v>0</v>
      </c>
      <c r="CJ46" s="1363" t="e">
        <f t="shared" si="15"/>
        <v>#DIV/0!</v>
      </c>
    </row>
    <row r="47" spans="1:88" ht="39" customHeight="1" thickBot="1">
      <c r="A47" s="2456"/>
      <c r="B47" s="733" t="s">
        <v>684</v>
      </c>
      <c r="C47" s="554" t="e">
        <f>'[35]D. ITT_All_Grants'!C99</f>
        <v>#REF!</v>
      </c>
      <c r="D47" s="554" t="e">
        <f>'[35]D. ITT_All_Grants'!D99</f>
        <v>#REF!</v>
      </c>
      <c r="E47" s="554" t="e">
        <f>'[35]D. ITT_All_Grants'!E99</f>
        <v>#REF!</v>
      </c>
      <c r="F47" s="782"/>
      <c r="G47" s="515" t="s">
        <v>143</v>
      </c>
      <c r="H47" s="794" t="s">
        <v>20</v>
      </c>
      <c r="I47" s="794" t="s">
        <v>20</v>
      </c>
      <c r="J47" s="770" t="e">
        <f>I47-F15</f>
        <v>#VALUE!</v>
      </c>
      <c r="K47" s="778"/>
      <c r="L47" s="700" t="s">
        <v>389</v>
      </c>
      <c r="M47" s="773"/>
      <c r="N47" s="773"/>
      <c r="O47" s="773"/>
      <c r="P47" s="773"/>
      <c r="Q47" s="773">
        <f t="shared" si="74"/>
        <v>0</v>
      </c>
      <c r="R47" s="773">
        <f t="shared" si="75"/>
        <v>0</v>
      </c>
      <c r="S47" s="774">
        <f t="shared" si="76"/>
        <v>0</v>
      </c>
      <c r="T47" s="765"/>
      <c r="U47" s="766"/>
      <c r="V47" s="795"/>
      <c r="W47" s="795"/>
      <c r="X47" s="795"/>
      <c r="Y47" s="795"/>
      <c r="Z47" s="796"/>
      <c r="AB47" s="775"/>
      <c r="AC47" s="516"/>
      <c r="AD47" s="516"/>
      <c r="AE47" s="516"/>
      <c r="AF47" s="516"/>
      <c r="AG47" s="516">
        <f t="shared" si="12"/>
        <v>0</v>
      </c>
      <c r="AH47" s="785"/>
      <c r="AI47" s="516"/>
      <c r="AJ47" s="516"/>
      <c r="AK47" s="516"/>
      <c r="AL47" s="516"/>
      <c r="AM47" s="516">
        <f t="shared" si="0"/>
        <v>0</v>
      </c>
      <c r="AN47" s="785"/>
      <c r="AO47" s="516"/>
      <c r="AP47" s="516"/>
      <c r="AQ47" s="516"/>
      <c r="AR47" s="516"/>
      <c r="AS47" s="516">
        <f t="shared" si="1"/>
        <v>0</v>
      </c>
      <c r="AT47" s="785"/>
      <c r="AU47" s="516"/>
      <c r="AV47" s="516"/>
      <c r="AW47" s="516"/>
      <c r="AX47" s="516"/>
      <c r="AY47" s="516">
        <f t="shared" si="2"/>
        <v>0</v>
      </c>
      <c r="AZ47" s="785"/>
      <c r="BA47" s="516">
        <v>0</v>
      </c>
      <c r="BB47" s="516">
        <v>0</v>
      </c>
      <c r="BC47" s="516">
        <v>0</v>
      </c>
      <c r="BD47" s="516">
        <v>0</v>
      </c>
      <c r="BE47" s="516">
        <f t="shared" si="3"/>
        <v>0</v>
      </c>
      <c r="BF47" s="785"/>
      <c r="BG47" s="516">
        <v>0</v>
      </c>
      <c r="BH47" s="516">
        <v>0</v>
      </c>
      <c r="BI47" s="516">
        <v>0</v>
      </c>
      <c r="BJ47" s="516">
        <v>0</v>
      </c>
      <c r="BK47" s="516">
        <f t="shared" si="4"/>
        <v>0</v>
      </c>
      <c r="BL47" s="785"/>
      <c r="BM47" s="516">
        <v>0</v>
      </c>
      <c r="BN47" s="516">
        <v>0</v>
      </c>
      <c r="BO47" s="516">
        <v>0</v>
      </c>
      <c r="BP47" s="516">
        <v>0</v>
      </c>
      <c r="BQ47" s="516">
        <f t="shared" si="5"/>
        <v>0</v>
      </c>
      <c r="BR47" s="785"/>
      <c r="BS47" s="516"/>
      <c r="BT47" s="516"/>
      <c r="BU47" s="516"/>
      <c r="BV47" s="516"/>
      <c r="BW47" s="516">
        <f t="shared" si="6"/>
        <v>0</v>
      </c>
      <c r="BX47" s="785"/>
      <c r="BY47" s="516"/>
      <c r="BZ47" s="516"/>
      <c r="CA47" s="516"/>
      <c r="CB47" s="516"/>
      <c r="CC47" s="517">
        <f t="shared" si="7"/>
        <v>0</v>
      </c>
      <c r="CD47" s="580">
        <f t="shared" si="8"/>
        <v>0</v>
      </c>
      <c r="CE47" s="581">
        <f t="shared" si="13"/>
        <v>0</v>
      </c>
      <c r="CF47" s="581">
        <f t="shared" si="13"/>
        <v>0</v>
      </c>
      <c r="CG47" s="581">
        <f t="shared" si="13"/>
        <v>0</v>
      </c>
      <c r="CH47" s="581">
        <f t="shared" si="13"/>
        <v>0</v>
      </c>
      <c r="CI47" s="581">
        <f t="shared" si="14"/>
        <v>0</v>
      </c>
      <c r="CJ47" s="1363" t="e">
        <f t="shared" si="15"/>
        <v>#DIV/0!</v>
      </c>
    </row>
    <row r="48" spans="1:88" ht="39.75" thickBot="1">
      <c r="A48" s="2456"/>
      <c r="B48" s="733" t="s">
        <v>685</v>
      </c>
      <c r="C48" s="554" t="e">
        <f>'[35]D. ITT_All_Grants'!C100</f>
        <v>#REF!</v>
      </c>
      <c r="D48" s="554" t="e">
        <f>'[35]D. ITT_All_Grants'!D100</f>
        <v>#REF!</v>
      </c>
      <c r="E48" s="554" t="e">
        <f>'[35]D. ITT_All_Grants'!E100</f>
        <v>#REF!</v>
      </c>
      <c r="F48" s="515"/>
      <c r="G48" s="515" t="s">
        <v>143</v>
      </c>
      <c r="H48" s="794" t="s">
        <v>20</v>
      </c>
      <c r="I48" s="794" t="s">
        <v>20</v>
      </c>
      <c r="J48" s="770" t="e">
        <f>I48-F20</f>
        <v>#VALUE!</v>
      </c>
      <c r="K48" s="778"/>
      <c r="L48" s="700" t="s">
        <v>686</v>
      </c>
      <c r="M48" s="773"/>
      <c r="N48" s="773"/>
      <c r="O48" s="773"/>
      <c r="P48" s="773"/>
      <c r="Q48" s="773">
        <f t="shared" si="74"/>
        <v>0</v>
      </c>
      <c r="R48" s="773">
        <f t="shared" si="75"/>
        <v>0</v>
      </c>
      <c r="S48" s="774">
        <f t="shared" si="76"/>
        <v>0</v>
      </c>
      <c r="T48" s="765"/>
      <c r="U48" s="766"/>
      <c r="V48" s="795"/>
      <c r="W48" s="795"/>
      <c r="X48" s="795"/>
      <c r="Y48" s="795"/>
      <c r="Z48" s="796"/>
      <c r="AB48" s="775"/>
      <c r="AC48" s="516"/>
      <c r="AD48" s="516"/>
      <c r="AE48" s="516"/>
      <c r="AF48" s="516"/>
      <c r="AG48" s="516">
        <f t="shared" si="12"/>
        <v>0</v>
      </c>
      <c r="AH48" s="766"/>
      <c r="AI48" s="516"/>
      <c r="AJ48" s="516"/>
      <c r="AK48" s="516"/>
      <c r="AL48" s="516"/>
      <c r="AM48" s="516">
        <f t="shared" si="0"/>
        <v>0</v>
      </c>
      <c r="AN48" s="766"/>
      <c r="AO48" s="516"/>
      <c r="AP48" s="516"/>
      <c r="AQ48" s="516"/>
      <c r="AR48" s="516"/>
      <c r="AS48" s="516">
        <f t="shared" si="1"/>
        <v>0</v>
      </c>
      <c r="AT48" s="766"/>
      <c r="AU48" s="516"/>
      <c r="AV48" s="516"/>
      <c r="AW48" s="516"/>
      <c r="AX48" s="516"/>
      <c r="AY48" s="516">
        <f t="shared" si="2"/>
        <v>0</v>
      </c>
      <c r="AZ48" s="766"/>
      <c r="BA48" s="516">
        <v>0</v>
      </c>
      <c r="BB48" s="516">
        <v>0</v>
      </c>
      <c r="BC48" s="516">
        <v>0</v>
      </c>
      <c r="BD48" s="516">
        <v>0</v>
      </c>
      <c r="BE48" s="516">
        <f t="shared" si="3"/>
        <v>0</v>
      </c>
      <c r="BF48" s="766"/>
      <c r="BG48" s="516">
        <v>0</v>
      </c>
      <c r="BH48" s="516">
        <v>0</v>
      </c>
      <c r="BI48" s="516">
        <v>0</v>
      </c>
      <c r="BJ48" s="516">
        <v>0</v>
      </c>
      <c r="BK48" s="516">
        <f t="shared" si="4"/>
        <v>0</v>
      </c>
      <c r="BL48" s="766"/>
      <c r="BM48" s="516">
        <v>0</v>
      </c>
      <c r="BN48" s="516">
        <v>0</v>
      </c>
      <c r="BO48" s="516">
        <v>0</v>
      </c>
      <c r="BP48" s="516">
        <v>0</v>
      </c>
      <c r="BQ48" s="516">
        <f t="shared" si="5"/>
        <v>0</v>
      </c>
      <c r="BR48" s="766"/>
      <c r="BS48" s="516"/>
      <c r="BT48" s="516"/>
      <c r="BU48" s="516"/>
      <c r="BV48" s="516"/>
      <c r="BW48" s="516">
        <f t="shared" si="6"/>
        <v>0</v>
      </c>
      <c r="BX48" s="766"/>
      <c r="BY48" s="516"/>
      <c r="BZ48" s="516"/>
      <c r="CA48" s="516"/>
      <c r="CB48" s="516"/>
      <c r="CC48" s="517">
        <f t="shared" si="7"/>
        <v>0</v>
      </c>
      <c r="CD48" s="580">
        <f t="shared" si="8"/>
        <v>0</v>
      </c>
      <c r="CE48" s="581">
        <f t="shared" si="13"/>
        <v>0</v>
      </c>
      <c r="CF48" s="581">
        <f t="shared" si="13"/>
        <v>0</v>
      </c>
      <c r="CG48" s="581">
        <f t="shared" si="13"/>
        <v>0</v>
      </c>
      <c r="CH48" s="581">
        <f t="shared" si="13"/>
        <v>0</v>
      </c>
      <c r="CI48" s="581">
        <f t="shared" si="14"/>
        <v>0</v>
      </c>
      <c r="CJ48" s="1363" t="e">
        <f t="shared" si="15"/>
        <v>#DIV/0!</v>
      </c>
    </row>
    <row r="49" spans="1:88" ht="38.25" customHeight="1" thickBot="1">
      <c r="A49" s="2456"/>
      <c r="B49" s="497" t="s">
        <v>687</v>
      </c>
      <c r="C49" s="554" t="e">
        <f>'[35]D. ITT_All_Grants'!C101</f>
        <v>#REF!</v>
      </c>
      <c r="D49" s="554" t="e">
        <f>'[35]D. ITT_All_Grants'!D101</f>
        <v>#REF!</v>
      </c>
      <c r="E49" s="554" t="e">
        <f>'[35]D. ITT_All_Grants'!E101</f>
        <v>#REF!</v>
      </c>
      <c r="F49" s="782"/>
      <c r="G49" s="515" t="s">
        <v>143</v>
      </c>
      <c r="H49" s="794" t="s">
        <v>20</v>
      </c>
      <c r="I49" s="794" t="s">
        <v>20</v>
      </c>
      <c r="J49" s="770" t="e">
        <f t="shared" si="10"/>
        <v>#VALUE!</v>
      </c>
      <c r="K49" s="822"/>
      <c r="L49" s="520" t="s">
        <v>688</v>
      </c>
      <c r="M49" s="773"/>
      <c r="N49" s="773"/>
      <c r="O49" s="773"/>
      <c r="P49" s="773"/>
      <c r="Q49" s="773">
        <f t="shared" si="74"/>
        <v>0</v>
      </c>
      <c r="R49" s="773">
        <f t="shared" si="75"/>
        <v>0</v>
      </c>
      <c r="S49" s="774">
        <f t="shared" si="76"/>
        <v>0</v>
      </c>
      <c r="T49" s="765"/>
      <c r="U49" s="766"/>
      <c r="V49" s="795"/>
      <c r="W49" s="795"/>
      <c r="X49" s="795"/>
      <c r="Y49" s="795"/>
      <c r="Z49" s="796"/>
      <c r="AB49" s="775"/>
      <c r="AC49" s="516"/>
      <c r="AD49" s="516"/>
      <c r="AE49" s="516"/>
      <c r="AF49" s="516"/>
      <c r="AG49" s="516">
        <f t="shared" si="12"/>
        <v>0</v>
      </c>
      <c r="AH49" s="785"/>
      <c r="AI49" s="516"/>
      <c r="AJ49" s="516"/>
      <c r="AK49" s="516"/>
      <c r="AL49" s="516"/>
      <c r="AM49" s="516">
        <f t="shared" si="0"/>
        <v>0</v>
      </c>
      <c r="AN49" s="785"/>
      <c r="AO49" s="516"/>
      <c r="AP49" s="516"/>
      <c r="AQ49" s="516"/>
      <c r="AR49" s="516"/>
      <c r="AS49" s="516">
        <f t="shared" si="1"/>
        <v>0</v>
      </c>
      <c r="AT49" s="785"/>
      <c r="AU49" s="516"/>
      <c r="AV49" s="516"/>
      <c r="AW49" s="516"/>
      <c r="AX49" s="516"/>
      <c r="AY49" s="516">
        <f t="shared" si="2"/>
        <v>0</v>
      </c>
      <c r="AZ49" s="785"/>
      <c r="BA49" s="516">
        <v>0</v>
      </c>
      <c r="BB49" s="516">
        <v>0</v>
      </c>
      <c r="BC49" s="516">
        <v>0</v>
      </c>
      <c r="BD49" s="516">
        <v>0</v>
      </c>
      <c r="BE49" s="516">
        <f t="shared" si="3"/>
        <v>0</v>
      </c>
      <c r="BF49" s="785"/>
      <c r="BG49" s="516">
        <v>0</v>
      </c>
      <c r="BH49" s="516">
        <v>0</v>
      </c>
      <c r="BI49" s="516">
        <v>0</v>
      </c>
      <c r="BJ49" s="516">
        <v>0</v>
      </c>
      <c r="BK49" s="516">
        <f t="shared" si="4"/>
        <v>0</v>
      </c>
      <c r="BL49" s="785"/>
      <c r="BM49" s="516">
        <v>0</v>
      </c>
      <c r="BN49" s="516">
        <v>0</v>
      </c>
      <c r="BO49" s="516">
        <v>0</v>
      </c>
      <c r="BP49" s="516">
        <v>0</v>
      </c>
      <c r="BQ49" s="516">
        <f t="shared" si="5"/>
        <v>0</v>
      </c>
      <c r="BR49" s="785"/>
      <c r="BS49" s="516"/>
      <c r="BT49" s="516"/>
      <c r="BU49" s="516"/>
      <c r="BV49" s="516"/>
      <c r="BW49" s="516">
        <f t="shared" si="6"/>
        <v>0</v>
      </c>
      <c r="BX49" s="785"/>
      <c r="BY49" s="516"/>
      <c r="BZ49" s="516"/>
      <c r="CA49" s="516"/>
      <c r="CB49" s="516"/>
      <c r="CC49" s="517">
        <f t="shared" si="7"/>
        <v>0</v>
      </c>
      <c r="CD49" s="580">
        <f t="shared" si="8"/>
        <v>0</v>
      </c>
      <c r="CE49" s="581">
        <f t="shared" si="13"/>
        <v>0</v>
      </c>
      <c r="CF49" s="581">
        <f t="shared" si="13"/>
        <v>0</v>
      </c>
      <c r="CG49" s="581">
        <f t="shared" si="13"/>
        <v>0</v>
      </c>
      <c r="CH49" s="581">
        <f t="shared" si="13"/>
        <v>0</v>
      </c>
      <c r="CI49" s="581">
        <f t="shared" si="14"/>
        <v>0</v>
      </c>
      <c r="CJ49" s="1363" t="e">
        <f t="shared" si="15"/>
        <v>#DIV/0!</v>
      </c>
    </row>
    <row r="50" spans="1:88" ht="27" thickBot="1">
      <c r="A50" s="2456"/>
      <c r="B50" s="804" t="s">
        <v>689</v>
      </c>
      <c r="C50" s="554" t="e">
        <f>'[35]D. ITT_All_Grants'!C102</f>
        <v>#REF!</v>
      </c>
      <c r="D50" s="554" t="e">
        <f>'[35]D. ITT_All_Grants'!D102</f>
        <v>#REF!</v>
      </c>
      <c r="E50" s="554" t="e">
        <f>'[35]D. ITT_All_Grants'!E102</f>
        <v>#REF!</v>
      </c>
      <c r="F50" s="515"/>
      <c r="G50" s="515" t="s">
        <v>143</v>
      </c>
      <c r="H50" s="794" t="s">
        <v>20</v>
      </c>
      <c r="I50" s="794" t="s">
        <v>20</v>
      </c>
      <c r="J50" s="770" t="e">
        <f t="shared" si="10"/>
        <v>#VALUE!</v>
      </c>
      <c r="K50" s="823"/>
      <c r="L50" s="520" t="s">
        <v>683</v>
      </c>
      <c r="M50" s="773"/>
      <c r="N50" s="773"/>
      <c r="O50" s="773"/>
      <c r="P50" s="773"/>
      <c r="Q50" s="773">
        <f t="shared" si="74"/>
        <v>0</v>
      </c>
      <c r="R50" s="773">
        <f t="shared" si="75"/>
        <v>0</v>
      </c>
      <c r="S50" s="774">
        <f t="shared" si="76"/>
        <v>0</v>
      </c>
      <c r="T50" s="765"/>
      <c r="U50" s="766"/>
      <c r="V50" s="795"/>
      <c r="W50" s="795"/>
      <c r="X50" s="795"/>
      <c r="Y50" s="795"/>
      <c r="Z50" s="796"/>
      <c r="AB50" s="775"/>
      <c r="AC50" s="516"/>
      <c r="AD50" s="516"/>
      <c r="AE50" s="516"/>
      <c r="AF50" s="516"/>
      <c r="AG50" s="516">
        <f t="shared" si="12"/>
        <v>0</v>
      </c>
      <c r="AH50" s="766"/>
      <c r="AI50" s="516"/>
      <c r="AJ50" s="516"/>
      <c r="AK50" s="516"/>
      <c r="AL50" s="516"/>
      <c r="AM50" s="516">
        <f t="shared" si="0"/>
        <v>0</v>
      </c>
      <c r="AN50" s="766"/>
      <c r="AO50" s="516"/>
      <c r="AP50" s="516"/>
      <c r="AQ50" s="516"/>
      <c r="AR50" s="516"/>
      <c r="AS50" s="516">
        <f t="shared" si="1"/>
        <v>0</v>
      </c>
      <c r="AT50" s="766"/>
      <c r="AU50" s="516"/>
      <c r="AV50" s="516"/>
      <c r="AW50" s="516"/>
      <c r="AX50" s="516"/>
      <c r="AY50" s="516">
        <f t="shared" si="2"/>
        <v>0</v>
      </c>
      <c r="AZ50" s="766"/>
      <c r="BA50" s="516">
        <v>0</v>
      </c>
      <c r="BB50" s="516">
        <v>0</v>
      </c>
      <c r="BC50" s="516">
        <v>0</v>
      </c>
      <c r="BD50" s="516">
        <v>0</v>
      </c>
      <c r="BE50" s="516">
        <f t="shared" si="3"/>
        <v>0</v>
      </c>
      <c r="BF50" s="766"/>
      <c r="BG50" s="516">
        <v>0</v>
      </c>
      <c r="BH50" s="516">
        <v>0</v>
      </c>
      <c r="BI50" s="516">
        <v>0</v>
      </c>
      <c r="BJ50" s="516">
        <v>0</v>
      </c>
      <c r="BK50" s="516">
        <f t="shared" si="4"/>
        <v>0</v>
      </c>
      <c r="BL50" s="766"/>
      <c r="BM50" s="516">
        <v>0</v>
      </c>
      <c r="BN50" s="516">
        <v>0</v>
      </c>
      <c r="BO50" s="516">
        <v>0</v>
      </c>
      <c r="BP50" s="516">
        <v>0</v>
      </c>
      <c r="BQ50" s="516">
        <f t="shared" si="5"/>
        <v>0</v>
      </c>
      <c r="BR50" s="766"/>
      <c r="BS50" s="516"/>
      <c r="BT50" s="516"/>
      <c r="BU50" s="516"/>
      <c r="BV50" s="516"/>
      <c r="BW50" s="516">
        <f t="shared" si="6"/>
        <v>0</v>
      </c>
      <c r="BX50" s="766"/>
      <c r="BY50" s="516"/>
      <c r="BZ50" s="516"/>
      <c r="CA50" s="516"/>
      <c r="CB50" s="516"/>
      <c r="CC50" s="517">
        <f t="shared" si="7"/>
        <v>0</v>
      </c>
      <c r="CD50" s="580">
        <f t="shared" si="8"/>
        <v>0</v>
      </c>
      <c r="CE50" s="581">
        <f t="shared" si="13"/>
        <v>0</v>
      </c>
      <c r="CF50" s="581">
        <f t="shared" si="13"/>
        <v>0</v>
      </c>
      <c r="CG50" s="581">
        <f t="shared" si="13"/>
        <v>0</v>
      </c>
      <c r="CH50" s="581">
        <f t="shared" si="13"/>
        <v>0</v>
      </c>
      <c r="CI50" s="581">
        <f t="shared" si="14"/>
        <v>0</v>
      </c>
      <c r="CJ50" s="1363" t="e">
        <f t="shared" si="15"/>
        <v>#DIV/0!</v>
      </c>
    </row>
    <row r="51" spans="1:88" ht="27" thickBot="1">
      <c r="A51" s="2456"/>
      <c r="B51" s="733" t="s">
        <v>690</v>
      </c>
      <c r="C51" s="554" t="e">
        <f>'[35]D. ITT_All_Grants'!C103</f>
        <v>#REF!</v>
      </c>
      <c r="D51" s="554" t="e">
        <f>'[35]D. ITT_All_Grants'!D103</f>
        <v>#REF!</v>
      </c>
      <c r="E51" s="554" t="e">
        <f>'[35]D. ITT_All_Grants'!E103</f>
        <v>#REF!</v>
      </c>
      <c r="F51" s="782"/>
      <c r="G51" s="515" t="s">
        <v>143</v>
      </c>
      <c r="H51" s="794" t="s">
        <v>20</v>
      </c>
      <c r="I51" s="794" t="s">
        <v>20</v>
      </c>
      <c r="J51" s="770" t="e">
        <f t="shared" si="10"/>
        <v>#VALUE!</v>
      </c>
      <c r="K51" s="778"/>
      <c r="L51" s="520" t="s">
        <v>683</v>
      </c>
      <c r="M51" s="773"/>
      <c r="N51" s="773"/>
      <c r="O51" s="773"/>
      <c r="P51" s="773"/>
      <c r="Q51" s="773">
        <f t="shared" si="74"/>
        <v>0</v>
      </c>
      <c r="R51" s="773">
        <f t="shared" si="75"/>
        <v>0</v>
      </c>
      <c r="S51" s="774">
        <f t="shared" si="76"/>
        <v>0</v>
      </c>
      <c r="T51" s="765"/>
      <c r="U51" s="766"/>
      <c r="V51" s="795"/>
      <c r="W51" s="795"/>
      <c r="X51" s="795"/>
      <c r="Y51" s="795"/>
      <c r="Z51" s="796"/>
      <c r="AB51" s="775"/>
      <c r="AC51" s="516"/>
      <c r="AD51" s="516"/>
      <c r="AE51" s="516"/>
      <c r="AF51" s="516"/>
      <c r="AG51" s="516">
        <f t="shared" si="12"/>
        <v>0</v>
      </c>
      <c r="AH51" s="785"/>
      <c r="AI51" s="516"/>
      <c r="AJ51" s="516"/>
      <c r="AK51" s="516"/>
      <c r="AL51" s="516"/>
      <c r="AM51" s="516">
        <f t="shared" si="0"/>
        <v>0</v>
      </c>
      <c r="AN51" s="785"/>
      <c r="AO51" s="516"/>
      <c r="AP51" s="516"/>
      <c r="AQ51" s="516"/>
      <c r="AR51" s="516"/>
      <c r="AS51" s="516">
        <f t="shared" si="1"/>
        <v>0</v>
      </c>
      <c r="AT51" s="785"/>
      <c r="AU51" s="516"/>
      <c r="AV51" s="516"/>
      <c r="AW51" s="516"/>
      <c r="AX51" s="516"/>
      <c r="AY51" s="516">
        <f t="shared" si="2"/>
        <v>0</v>
      </c>
      <c r="AZ51" s="785"/>
      <c r="BA51" s="516">
        <v>0</v>
      </c>
      <c r="BB51" s="516">
        <v>0</v>
      </c>
      <c r="BC51" s="516">
        <v>0</v>
      </c>
      <c r="BD51" s="516">
        <v>0</v>
      </c>
      <c r="BE51" s="516">
        <f t="shared" si="3"/>
        <v>0</v>
      </c>
      <c r="BF51" s="785"/>
      <c r="BG51" s="516">
        <v>0</v>
      </c>
      <c r="BH51" s="516">
        <v>0</v>
      </c>
      <c r="BI51" s="516">
        <v>0</v>
      </c>
      <c r="BJ51" s="516">
        <v>0</v>
      </c>
      <c r="BK51" s="516">
        <f t="shared" si="4"/>
        <v>0</v>
      </c>
      <c r="BL51" s="785"/>
      <c r="BM51" s="516">
        <v>0</v>
      </c>
      <c r="BN51" s="516">
        <v>0</v>
      </c>
      <c r="BO51" s="516">
        <v>0</v>
      </c>
      <c r="BP51" s="516">
        <v>0</v>
      </c>
      <c r="BQ51" s="516">
        <f t="shared" si="5"/>
        <v>0</v>
      </c>
      <c r="BR51" s="785"/>
      <c r="BS51" s="516"/>
      <c r="BT51" s="516"/>
      <c r="BU51" s="516"/>
      <c r="BV51" s="516"/>
      <c r="BW51" s="516">
        <f t="shared" si="6"/>
        <v>0</v>
      </c>
      <c r="BX51" s="785"/>
      <c r="BY51" s="516"/>
      <c r="BZ51" s="516"/>
      <c r="CA51" s="516"/>
      <c r="CB51" s="516"/>
      <c r="CC51" s="517">
        <f t="shared" si="7"/>
        <v>0</v>
      </c>
      <c r="CD51" s="580">
        <f t="shared" si="8"/>
        <v>0</v>
      </c>
      <c r="CE51" s="581">
        <f t="shared" si="13"/>
        <v>0</v>
      </c>
      <c r="CF51" s="581">
        <f t="shared" si="13"/>
        <v>0</v>
      </c>
      <c r="CG51" s="581">
        <f t="shared" si="13"/>
        <v>0</v>
      </c>
      <c r="CH51" s="581">
        <f t="shared" si="13"/>
        <v>0</v>
      </c>
      <c r="CI51" s="581">
        <f t="shared" si="14"/>
        <v>0</v>
      </c>
      <c r="CJ51" s="1363" t="e">
        <f t="shared" si="15"/>
        <v>#DIV/0!</v>
      </c>
    </row>
    <row r="52" spans="1:88" ht="27" thickBot="1">
      <c r="A52" s="2456"/>
      <c r="B52" s="733" t="s">
        <v>691</v>
      </c>
      <c r="C52" s="554" t="e">
        <f>'[35]D. ITT_All_Grants'!C104</f>
        <v>#REF!</v>
      </c>
      <c r="D52" s="554" t="e">
        <f>'[35]D. ITT_All_Grants'!D104</f>
        <v>#REF!</v>
      </c>
      <c r="E52" s="554" t="e">
        <f>'[35]D. ITT_All_Grants'!E104</f>
        <v>#REF!</v>
      </c>
      <c r="F52" s="782"/>
      <c r="G52" s="515" t="s">
        <v>143</v>
      </c>
      <c r="H52" s="794" t="s">
        <v>20</v>
      </c>
      <c r="I52" s="794" t="s">
        <v>20</v>
      </c>
      <c r="J52" s="770" t="e">
        <f t="shared" si="10"/>
        <v>#VALUE!</v>
      </c>
      <c r="K52" s="778"/>
      <c r="L52" s="605" t="s">
        <v>683</v>
      </c>
      <c r="M52" s="773"/>
      <c r="N52" s="773"/>
      <c r="O52" s="773"/>
      <c r="P52" s="773"/>
      <c r="Q52" s="773">
        <f t="shared" si="74"/>
        <v>0</v>
      </c>
      <c r="R52" s="773">
        <f t="shared" si="75"/>
        <v>0</v>
      </c>
      <c r="S52" s="774">
        <f t="shared" si="76"/>
        <v>0</v>
      </c>
      <c r="T52" s="765"/>
      <c r="U52" s="766"/>
      <c r="V52" s="795"/>
      <c r="W52" s="795"/>
      <c r="X52" s="795"/>
      <c r="Y52" s="795"/>
      <c r="Z52" s="796"/>
      <c r="AB52" s="775"/>
      <c r="AC52" s="516"/>
      <c r="AD52" s="516"/>
      <c r="AE52" s="516"/>
      <c r="AF52" s="516"/>
      <c r="AG52" s="516">
        <f t="shared" si="12"/>
        <v>0</v>
      </c>
      <c r="AH52" s="785"/>
      <c r="AI52" s="516"/>
      <c r="AJ52" s="516"/>
      <c r="AK52" s="516"/>
      <c r="AL52" s="516"/>
      <c r="AM52" s="516">
        <f t="shared" si="0"/>
        <v>0</v>
      </c>
      <c r="AN52" s="785"/>
      <c r="AO52" s="516"/>
      <c r="AP52" s="516"/>
      <c r="AQ52" s="516"/>
      <c r="AR52" s="516"/>
      <c r="AS52" s="516">
        <f t="shared" si="1"/>
        <v>0</v>
      </c>
      <c r="AT52" s="785"/>
      <c r="AU52" s="516"/>
      <c r="AV52" s="516"/>
      <c r="AW52" s="516"/>
      <c r="AX52" s="516"/>
      <c r="AY52" s="516">
        <f t="shared" si="2"/>
        <v>0</v>
      </c>
      <c r="AZ52" s="785"/>
      <c r="BA52" s="516">
        <v>0</v>
      </c>
      <c r="BB52" s="516">
        <v>0</v>
      </c>
      <c r="BC52" s="516">
        <v>0</v>
      </c>
      <c r="BD52" s="516">
        <v>0</v>
      </c>
      <c r="BE52" s="516">
        <f t="shared" si="3"/>
        <v>0</v>
      </c>
      <c r="BF52" s="785"/>
      <c r="BG52" s="516">
        <v>0</v>
      </c>
      <c r="BH52" s="516">
        <v>0</v>
      </c>
      <c r="BI52" s="516">
        <v>0</v>
      </c>
      <c r="BJ52" s="516">
        <v>0</v>
      </c>
      <c r="BK52" s="516">
        <f t="shared" si="4"/>
        <v>0</v>
      </c>
      <c r="BL52" s="785"/>
      <c r="BM52" s="516">
        <v>0</v>
      </c>
      <c r="BN52" s="516">
        <v>0</v>
      </c>
      <c r="BO52" s="516">
        <v>0</v>
      </c>
      <c r="BP52" s="516">
        <v>0</v>
      </c>
      <c r="BQ52" s="516">
        <f t="shared" si="5"/>
        <v>0</v>
      </c>
      <c r="BR52" s="785"/>
      <c r="BS52" s="516"/>
      <c r="BT52" s="516"/>
      <c r="BU52" s="516"/>
      <c r="BV52" s="516"/>
      <c r="BW52" s="516">
        <f t="shared" si="6"/>
        <v>0</v>
      </c>
      <c r="BX52" s="785"/>
      <c r="BY52" s="516"/>
      <c r="BZ52" s="516"/>
      <c r="CA52" s="516"/>
      <c r="CB52" s="516"/>
      <c r="CC52" s="517">
        <f t="shared" si="7"/>
        <v>0</v>
      </c>
      <c r="CD52" s="580">
        <f t="shared" si="8"/>
        <v>0</v>
      </c>
      <c r="CE52" s="581">
        <f t="shared" si="13"/>
        <v>0</v>
      </c>
      <c r="CF52" s="581">
        <f t="shared" si="13"/>
        <v>0</v>
      </c>
      <c r="CG52" s="581">
        <f t="shared" si="13"/>
        <v>0</v>
      </c>
      <c r="CH52" s="581">
        <f t="shared" si="13"/>
        <v>0</v>
      </c>
      <c r="CI52" s="581">
        <f t="shared" si="14"/>
        <v>0</v>
      </c>
      <c r="CJ52" s="1363" t="e">
        <f t="shared" si="15"/>
        <v>#DIV/0!</v>
      </c>
    </row>
    <row r="53" spans="1:88" ht="27" thickBot="1">
      <c r="A53" s="2456"/>
      <c r="B53" s="733" t="s">
        <v>692</v>
      </c>
      <c r="C53" s="554" t="e">
        <f>'[35]D. ITT_All_Grants'!C105</f>
        <v>#REF!</v>
      </c>
      <c r="D53" s="554" t="e">
        <f>'[35]D. ITT_All_Grants'!D105</f>
        <v>#REF!</v>
      </c>
      <c r="E53" s="554" t="e">
        <f>'[35]D. ITT_All_Grants'!E105</f>
        <v>#REF!</v>
      </c>
      <c r="F53" s="782"/>
      <c r="G53" s="515" t="s">
        <v>143</v>
      </c>
      <c r="H53" s="794" t="s">
        <v>20</v>
      </c>
      <c r="I53" s="794" t="s">
        <v>20</v>
      </c>
      <c r="J53" s="770" t="e">
        <f t="shared" si="10"/>
        <v>#VALUE!</v>
      </c>
      <c r="K53" s="778"/>
      <c r="L53" s="700" t="s">
        <v>686</v>
      </c>
      <c r="M53" s="773"/>
      <c r="N53" s="773"/>
      <c r="O53" s="773"/>
      <c r="P53" s="773"/>
      <c r="Q53" s="773">
        <f t="shared" si="74"/>
        <v>0</v>
      </c>
      <c r="R53" s="773">
        <f t="shared" si="75"/>
        <v>0</v>
      </c>
      <c r="S53" s="774">
        <f t="shared" si="76"/>
        <v>0</v>
      </c>
      <c r="T53" s="765"/>
      <c r="U53" s="766"/>
      <c r="V53" s="795"/>
      <c r="W53" s="795"/>
      <c r="X53" s="795"/>
      <c r="Y53" s="795"/>
      <c r="Z53" s="796"/>
      <c r="AB53" s="775"/>
      <c r="AC53" s="516"/>
      <c r="AD53" s="516"/>
      <c r="AE53" s="516"/>
      <c r="AF53" s="516"/>
      <c r="AG53" s="516">
        <f t="shared" si="12"/>
        <v>0</v>
      </c>
      <c r="AH53" s="785"/>
      <c r="AI53" s="516"/>
      <c r="AJ53" s="516"/>
      <c r="AK53" s="516"/>
      <c r="AL53" s="516"/>
      <c r="AM53" s="516">
        <f t="shared" si="0"/>
        <v>0</v>
      </c>
      <c r="AN53" s="785"/>
      <c r="AO53" s="516"/>
      <c r="AP53" s="516"/>
      <c r="AQ53" s="516"/>
      <c r="AR53" s="516"/>
      <c r="AS53" s="516">
        <f t="shared" si="1"/>
        <v>0</v>
      </c>
      <c r="AT53" s="785"/>
      <c r="AU53" s="516"/>
      <c r="AV53" s="516"/>
      <c r="AW53" s="516"/>
      <c r="AX53" s="516"/>
      <c r="AY53" s="516">
        <f t="shared" si="2"/>
        <v>0</v>
      </c>
      <c r="AZ53" s="785"/>
      <c r="BA53" s="516">
        <v>0</v>
      </c>
      <c r="BB53" s="516">
        <v>0</v>
      </c>
      <c r="BC53" s="516">
        <v>0</v>
      </c>
      <c r="BD53" s="516">
        <v>0</v>
      </c>
      <c r="BE53" s="516">
        <f t="shared" si="3"/>
        <v>0</v>
      </c>
      <c r="BF53" s="785"/>
      <c r="BG53" s="516">
        <v>0</v>
      </c>
      <c r="BH53" s="516">
        <v>0</v>
      </c>
      <c r="BI53" s="516">
        <v>0</v>
      </c>
      <c r="BJ53" s="516">
        <v>0</v>
      </c>
      <c r="BK53" s="516">
        <f t="shared" si="4"/>
        <v>0</v>
      </c>
      <c r="BL53" s="785"/>
      <c r="BM53" s="516">
        <v>0</v>
      </c>
      <c r="BN53" s="516">
        <v>0</v>
      </c>
      <c r="BO53" s="516">
        <v>0</v>
      </c>
      <c r="BP53" s="516">
        <v>0</v>
      </c>
      <c r="BQ53" s="516">
        <f t="shared" si="5"/>
        <v>0</v>
      </c>
      <c r="BR53" s="785"/>
      <c r="BS53" s="516"/>
      <c r="BT53" s="516"/>
      <c r="BU53" s="516"/>
      <c r="BV53" s="516"/>
      <c r="BW53" s="516">
        <f t="shared" si="6"/>
        <v>0</v>
      </c>
      <c r="BX53" s="785"/>
      <c r="BY53" s="516"/>
      <c r="BZ53" s="516"/>
      <c r="CA53" s="516"/>
      <c r="CB53" s="516"/>
      <c r="CC53" s="517">
        <f t="shared" si="7"/>
        <v>0</v>
      </c>
      <c r="CD53" s="580">
        <f t="shared" si="8"/>
        <v>0</v>
      </c>
      <c r="CE53" s="581">
        <f t="shared" si="13"/>
        <v>0</v>
      </c>
      <c r="CF53" s="581">
        <f t="shared" si="13"/>
        <v>0</v>
      </c>
      <c r="CG53" s="581">
        <f t="shared" si="13"/>
        <v>0</v>
      </c>
      <c r="CH53" s="581">
        <f t="shared" si="13"/>
        <v>0</v>
      </c>
      <c r="CI53" s="581">
        <f t="shared" si="14"/>
        <v>0</v>
      </c>
      <c r="CJ53" s="1363" t="e">
        <f t="shared" si="15"/>
        <v>#DIV/0!</v>
      </c>
    </row>
    <row r="54" spans="1:88" ht="52.5" thickBot="1">
      <c r="A54" s="2456"/>
      <c r="B54" s="733" t="s">
        <v>693</v>
      </c>
      <c r="C54" s="554" t="e">
        <f>'[35]D. ITT_All_Grants'!C106</f>
        <v>#REF!</v>
      </c>
      <c r="D54" s="554" t="e">
        <f>'[35]D. ITT_All_Grants'!D106</f>
        <v>#REF!</v>
      </c>
      <c r="E54" s="554" t="e">
        <f>'[35]D. ITT_All_Grants'!E106</f>
        <v>#REF!</v>
      </c>
      <c r="F54" s="782"/>
      <c r="G54" s="515" t="s">
        <v>143</v>
      </c>
      <c r="H54" s="794" t="s">
        <v>20</v>
      </c>
      <c r="I54" s="794" t="s">
        <v>20</v>
      </c>
      <c r="J54" s="770" t="e">
        <f t="shared" si="10"/>
        <v>#VALUE!</v>
      </c>
      <c r="K54" s="778"/>
      <c r="L54" s="735" t="s">
        <v>694</v>
      </c>
      <c r="M54" s="773"/>
      <c r="N54" s="773"/>
      <c r="O54" s="773"/>
      <c r="P54" s="773"/>
      <c r="Q54" s="773">
        <f t="shared" si="74"/>
        <v>0</v>
      </c>
      <c r="R54" s="773">
        <f t="shared" si="75"/>
        <v>0</v>
      </c>
      <c r="S54" s="774">
        <f t="shared" si="76"/>
        <v>0</v>
      </c>
      <c r="T54" s="765"/>
      <c r="U54" s="766"/>
      <c r="V54" s="795"/>
      <c r="W54" s="795"/>
      <c r="X54" s="795"/>
      <c r="Y54" s="795"/>
      <c r="Z54" s="796"/>
      <c r="AB54" s="775"/>
      <c r="AC54" s="516"/>
      <c r="AD54" s="516"/>
      <c r="AE54" s="516"/>
      <c r="AF54" s="516"/>
      <c r="AG54" s="516">
        <f t="shared" si="12"/>
        <v>0</v>
      </c>
      <c r="AH54" s="785"/>
      <c r="AI54" s="516"/>
      <c r="AJ54" s="516"/>
      <c r="AK54" s="516"/>
      <c r="AL54" s="516"/>
      <c r="AM54" s="516">
        <f t="shared" si="0"/>
        <v>0</v>
      </c>
      <c r="AN54" s="785"/>
      <c r="AO54" s="516"/>
      <c r="AP54" s="516"/>
      <c r="AQ54" s="516"/>
      <c r="AR54" s="516"/>
      <c r="AS54" s="516">
        <f t="shared" si="1"/>
        <v>0</v>
      </c>
      <c r="AT54" s="785"/>
      <c r="AU54" s="516"/>
      <c r="AV54" s="516"/>
      <c r="AW54" s="516"/>
      <c r="AX54" s="516"/>
      <c r="AY54" s="516">
        <f t="shared" si="2"/>
        <v>0</v>
      </c>
      <c r="AZ54" s="785"/>
      <c r="BA54" s="516">
        <v>0</v>
      </c>
      <c r="BB54" s="516">
        <v>0</v>
      </c>
      <c r="BC54" s="516">
        <v>0</v>
      </c>
      <c r="BD54" s="516">
        <v>0</v>
      </c>
      <c r="BE54" s="516">
        <f t="shared" si="3"/>
        <v>0</v>
      </c>
      <c r="BF54" s="785"/>
      <c r="BG54" s="516">
        <v>0</v>
      </c>
      <c r="BH54" s="516">
        <v>0</v>
      </c>
      <c r="BI54" s="516">
        <v>0</v>
      </c>
      <c r="BJ54" s="516">
        <v>0</v>
      </c>
      <c r="BK54" s="516">
        <f t="shared" si="4"/>
        <v>0</v>
      </c>
      <c r="BL54" s="785"/>
      <c r="BM54" s="516">
        <v>0</v>
      </c>
      <c r="BN54" s="516">
        <v>0</v>
      </c>
      <c r="BO54" s="516">
        <v>0</v>
      </c>
      <c r="BP54" s="516">
        <v>0</v>
      </c>
      <c r="BQ54" s="516">
        <f t="shared" si="5"/>
        <v>0</v>
      </c>
      <c r="BR54" s="785"/>
      <c r="BS54" s="516"/>
      <c r="BT54" s="516"/>
      <c r="BU54" s="516"/>
      <c r="BV54" s="516"/>
      <c r="BW54" s="516">
        <f t="shared" si="6"/>
        <v>0</v>
      </c>
      <c r="BX54" s="785"/>
      <c r="BY54" s="516"/>
      <c r="BZ54" s="516"/>
      <c r="CA54" s="516"/>
      <c r="CB54" s="516"/>
      <c r="CC54" s="517">
        <f t="shared" si="7"/>
        <v>0</v>
      </c>
      <c r="CD54" s="580">
        <f t="shared" si="8"/>
        <v>0</v>
      </c>
      <c r="CE54" s="581">
        <f t="shared" si="13"/>
        <v>0</v>
      </c>
      <c r="CF54" s="581">
        <f t="shared" si="13"/>
        <v>0</v>
      </c>
      <c r="CG54" s="581">
        <f t="shared" si="13"/>
        <v>0</v>
      </c>
      <c r="CH54" s="581">
        <f t="shared" si="13"/>
        <v>0</v>
      </c>
      <c r="CI54" s="581">
        <f t="shared" si="14"/>
        <v>0</v>
      </c>
      <c r="CJ54" s="1363" t="e">
        <f t="shared" si="15"/>
        <v>#DIV/0!</v>
      </c>
    </row>
    <row r="55" spans="1:88" ht="52.5" thickBot="1">
      <c r="A55" s="2456"/>
      <c r="B55" s="733" t="s">
        <v>695</v>
      </c>
      <c r="C55" s="554" t="e">
        <f>'[35]D. ITT_All_Grants'!C107</f>
        <v>#REF!</v>
      </c>
      <c r="D55" s="554" t="e">
        <f>'[35]D. ITT_All_Grants'!D107</f>
        <v>#REF!</v>
      </c>
      <c r="E55" s="554" t="e">
        <f>'[35]D. ITT_All_Grants'!E107</f>
        <v>#REF!</v>
      </c>
      <c r="F55" s="782"/>
      <c r="G55" s="515" t="s">
        <v>143</v>
      </c>
      <c r="H55" s="794" t="s">
        <v>20</v>
      </c>
      <c r="I55" s="794" t="s">
        <v>20</v>
      </c>
      <c r="J55" s="770" t="e">
        <f t="shared" si="10"/>
        <v>#VALUE!</v>
      </c>
      <c r="K55" s="778"/>
      <c r="L55" s="735" t="s">
        <v>696</v>
      </c>
      <c r="M55" s="773"/>
      <c r="N55" s="773"/>
      <c r="O55" s="773"/>
      <c r="P55" s="773"/>
      <c r="Q55" s="773">
        <f t="shared" si="74"/>
        <v>0</v>
      </c>
      <c r="R55" s="773">
        <f t="shared" si="75"/>
        <v>0</v>
      </c>
      <c r="S55" s="774">
        <f t="shared" si="76"/>
        <v>0</v>
      </c>
      <c r="T55" s="765"/>
      <c r="U55" s="766"/>
      <c r="V55" s="795"/>
      <c r="W55" s="795"/>
      <c r="X55" s="795"/>
      <c r="Y55" s="795"/>
      <c r="Z55" s="796"/>
      <c r="AB55" s="775"/>
      <c r="AC55" s="516"/>
      <c r="AD55" s="516"/>
      <c r="AE55" s="516"/>
      <c r="AF55" s="516"/>
      <c r="AG55" s="516">
        <f t="shared" si="12"/>
        <v>0</v>
      </c>
      <c r="AH55" s="785"/>
      <c r="AI55" s="516"/>
      <c r="AJ55" s="516"/>
      <c r="AK55" s="516"/>
      <c r="AL55" s="516"/>
      <c r="AM55" s="516">
        <f t="shared" si="0"/>
        <v>0</v>
      </c>
      <c r="AN55" s="785"/>
      <c r="AO55" s="516"/>
      <c r="AP55" s="516"/>
      <c r="AQ55" s="516"/>
      <c r="AR55" s="516"/>
      <c r="AS55" s="516">
        <f t="shared" si="1"/>
        <v>0</v>
      </c>
      <c r="AT55" s="785"/>
      <c r="AU55" s="516"/>
      <c r="AV55" s="516"/>
      <c r="AW55" s="516"/>
      <c r="AX55" s="516"/>
      <c r="AY55" s="516">
        <f t="shared" si="2"/>
        <v>0</v>
      </c>
      <c r="AZ55" s="785"/>
      <c r="BA55" s="516">
        <v>0</v>
      </c>
      <c r="BB55" s="516">
        <v>0</v>
      </c>
      <c r="BC55" s="516">
        <v>0</v>
      </c>
      <c r="BD55" s="516">
        <v>0</v>
      </c>
      <c r="BE55" s="516">
        <f t="shared" si="3"/>
        <v>0</v>
      </c>
      <c r="BF55" s="785"/>
      <c r="BG55" s="516">
        <v>0</v>
      </c>
      <c r="BH55" s="516">
        <v>0</v>
      </c>
      <c r="BI55" s="516">
        <v>0</v>
      </c>
      <c r="BJ55" s="516">
        <v>0</v>
      </c>
      <c r="BK55" s="516">
        <f t="shared" si="4"/>
        <v>0</v>
      </c>
      <c r="BL55" s="785"/>
      <c r="BM55" s="516">
        <v>0</v>
      </c>
      <c r="BN55" s="516">
        <v>0</v>
      </c>
      <c r="BO55" s="516">
        <v>0</v>
      </c>
      <c r="BP55" s="516">
        <v>0</v>
      </c>
      <c r="BQ55" s="516">
        <f t="shared" si="5"/>
        <v>0</v>
      </c>
      <c r="BR55" s="785"/>
      <c r="BS55" s="516"/>
      <c r="BT55" s="516"/>
      <c r="BU55" s="516"/>
      <c r="BV55" s="516"/>
      <c r="BW55" s="516">
        <f t="shared" si="6"/>
        <v>0</v>
      </c>
      <c r="BX55" s="785"/>
      <c r="BY55" s="516"/>
      <c r="BZ55" s="516"/>
      <c r="CA55" s="516"/>
      <c r="CB55" s="516"/>
      <c r="CC55" s="517">
        <f t="shared" si="7"/>
        <v>0</v>
      </c>
      <c r="CD55" s="580">
        <f t="shared" si="8"/>
        <v>0</v>
      </c>
      <c r="CE55" s="581">
        <f t="shared" si="13"/>
        <v>0</v>
      </c>
      <c r="CF55" s="581">
        <f t="shared" si="13"/>
        <v>0</v>
      </c>
      <c r="CG55" s="581">
        <f t="shared" si="13"/>
        <v>0</v>
      </c>
      <c r="CH55" s="581">
        <f t="shared" si="13"/>
        <v>0</v>
      </c>
      <c r="CI55" s="581">
        <f t="shared" si="14"/>
        <v>0</v>
      </c>
      <c r="CJ55" s="1363" t="e">
        <f t="shared" si="15"/>
        <v>#DIV/0!</v>
      </c>
    </row>
    <row r="56" spans="1:88" ht="39.75" thickBot="1">
      <c r="A56" s="2456"/>
      <c r="B56" s="733" t="s">
        <v>697</v>
      </c>
      <c r="C56" s="554" t="e">
        <f>'[35]D. ITT_All_Grants'!C108</f>
        <v>#REF!</v>
      </c>
      <c r="D56" s="554" t="e">
        <f>'[35]D. ITT_All_Grants'!D108</f>
        <v>#REF!</v>
      </c>
      <c r="E56" s="554" t="e">
        <f>'[35]D. ITT_All_Grants'!E108</f>
        <v>#REF!</v>
      </c>
      <c r="F56" s="782"/>
      <c r="G56" s="515" t="s">
        <v>143</v>
      </c>
      <c r="H56" s="794" t="s">
        <v>20</v>
      </c>
      <c r="I56" s="794" t="s">
        <v>20</v>
      </c>
      <c r="J56" s="770" t="e">
        <f t="shared" si="10"/>
        <v>#VALUE!</v>
      </c>
      <c r="K56" s="778"/>
      <c r="L56" s="735" t="s">
        <v>696</v>
      </c>
      <c r="M56" s="773"/>
      <c r="N56" s="773"/>
      <c r="O56" s="773"/>
      <c r="P56" s="773"/>
      <c r="Q56" s="773">
        <f t="shared" si="74"/>
        <v>0</v>
      </c>
      <c r="R56" s="773">
        <f t="shared" si="75"/>
        <v>0</v>
      </c>
      <c r="S56" s="774">
        <f t="shared" si="76"/>
        <v>0</v>
      </c>
      <c r="T56" s="765"/>
      <c r="U56" s="766"/>
      <c r="V56" s="795"/>
      <c r="W56" s="795"/>
      <c r="X56" s="795"/>
      <c r="Y56" s="795"/>
      <c r="Z56" s="796"/>
      <c r="AB56" s="775"/>
      <c r="AC56" s="516"/>
      <c r="AD56" s="516"/>
      <c r="AE56" s="516"/>
      <c r="AF56" s="516"/>
      <c r="AG56" s="516">
        <f t="shared" si="12"/>
        <v>0</v>
      </c>
      <c r="AH56" s="785"/>
      <c r="AI56" s="516"/>
      <c r="AJ56" s="516"/>
      <c r="AK56" s="516"/>
      <c r="AL56" s="516"/>
      <c r="AM56" s="516">
        <f t="shared" si="0"/>
        <v>0</v>
      </c>
      <c r="AN56" s="785"/>
      <c r="AO56" s="516"/>
      <c r="AP56" s="516"/>
      <c r="AQ56" s="516"/>
      <c r="AR56" s="516"/>
      <c r="AS56" s="516">
        <f t="shared" si="1"/>
        <v>0</v>
      </c>
      <c r="AT56" s="785"/>
      <c r="AU56" s="516"/>
      <c r="AV56" s="516"/>
      <c r="AW56" s="516"/>
      <c r="AX56" s="516"/>
      <c r="AY56" s="516">
        <f t="shared" si="2"/>
        <v>0</v>
      </c>
      <c r="AZ56" s="785"/>
      <c r="BA56" s="516">
        <v>0</v>
      </c>
      <c r="BB56" s="516">
        <v>0</v>
      </c>
      <c r="BC56" s="516">
        <v>0</v>
      </c>
      <c r="BD56" s="516">
        <v>0</v>
      </c>
      <c r="BE56" s="516">
        <f t="shared" si="3"/>
        <v>0</v>
      </c>
      <c r="BF56" s="785"/>
      <c r="BG56" s="516">
        <v>0</v>
      </c>
      <c r="BH56" s="516">
        <v>0</v>
      </c>
      <c r="BI56" s="516">
        <v>0</v>
      </c>
      <c r="BJ56" s="516">
        <v>0</v>
      </c>
      <c r="BK56" s="516">
        <f t="shared" si="4"/>
        <v>0</v>
      </c>
      <c r="BL56" s="785"/>
      <c r="BM56" s="516">
        <v>0</v>
      </c>
      <c r="BN56" s="516">
        <v>0</v>
      </c>
      <c r="BO56" s="516">
        <v>0</v>
      </c>
      <c r="BP56" s="516">
        <v>0</v>
      </c>
      <c r="BQ56" s="516">
        <f t="shared" si="5"/>
        <v>0</v>
      </c>
      <c r="BR56" s="785"/>
      <c r="BS56" s="516"/>
      <c r="BT56" s="516"/>
      <c r="BU56" s="516"/>
      <c r="BV56" s="516"/>
      <c r="BW56" s="516">
        <f t="shared" si="6"/>
        <v>0</v>
      </c>
      <c r="BX56" s="785"/>
      <c r="BY56" s="516"/>
      <c r="BZ56" s="516"/>
      <c r="CA56" s="516"/>
      <c r="CB56" s="516"/>
      <c r="CC56" s="517">
        <f t="shared" si="7"/>
        <v>0</v>
      </c>
      <c r="CD56" s="580">
        <f t="shared" si="8"/>
        <v>0</v>
      </c>
      <c r="CE56" s="581">
        <f t="shared" si="13"/>
        <v>0</v>
      </c>
      <c r="CF56" s="581">
        <f t="shared" si="13"/>
        <v>0</v>
      </c>
      <c r="CG56" s="581">
        <f t="shared" si="13"/>
        <v>0</v>
      </c>
      <c r="CH56" s="581">
        <f t="shared" si="13"/>
        <v>0</v>
      </c>
      <c r="CI56" s="581">
        <f t="shared" si="14"/>
        <v>0</v>
      </c>
      <c r="CJ56" s="1363" t="e">
        <f t="shared" si="15"/>
        <v>#DIV/0!</v>
      </c>
    </row>
    <row r="57" spans="1:88" ht="54" thickBot="1">
      <c r="A57" s="2456"/>
      <c r="B57" s="733" t="s">
        <v>698</v>
      </c>
      <c r="C57" s="554" t="e">
        <f>'[35]D. ITT_All_Grants'!C109</f>
        <v>#REF!</v>
      </c>
      <c r="D57" s="554" t="e">
        <f>'[35]D. ITT_All_Grants'!D109</f>
        <v>#REF!</v>
      </c>
      <c r="E57" s="554" t="e">
        <f>'[35]D. ITT_All_Grants'!E109</f>
        <v>#REF!</v>
      </c>
      <c r="F57" s="782"/>
      <c r="G57" s="515" t="s">
        <v>143</v>
      </c>
      <c r="H57" s="794" t="s">
        <v>20</v>
      </c>
      <c r="I57" s="794" t="s">
        <v>20</v>
      </c>
      <c r="J57" s="770" t="e">
        <f t="shared" si="10"/>
        <v>#VALUE!</v>
      </c>
      <c r="K57" s="778"/>
      <c r="L57" s="735" t="s">
        <v>696</v>
      </c>
      <c r="M57" s="773"/>
      <c r="N57" s="773"/>
      <c r="O57" s="773"/>
      <c r="P57" s="773"/>
      <c r="Q57" s="773">
        <f t="shared" si="74"/>
        <v>0</v>
      </c>
      <c r="R57" s="773">
        <f t="shared" si="75"/>
        <v>0</v>
      </c>
      <c r="S57" s="774">
        <f t="shared" si="76"/>
        <v>0</v>
      </c>
      <c r="T57" s="765"/>
      <c r="U57" s="766"/>
      <c r="V57" s="795"/>
      <c r="W57" s="795"/>
      <c r="X57" s="795"/>
      <c r="Y57" s="795"/>
      <c r="Z57" s="796"/>
      <c r="AB57" s="775"/>
      <c r="AC57" s="516"/>
      <c r="AD57" s="516"/>
      <c r="AE57" s="516"/>
      <c r="AF57" s="516"/>
      <c r="AG57" s="516">
        <f t="shared" si="12"/>
        <v>0</v>
      </c>
      <c r="AH57" s="785"/>
      <c r="AI57" s="516"/>
      <c r="AJ57" s="516"/>
      <c r="AK57" s="516"/>
      <c r="AL57" s="516"/>
      <c r="AM57" s="516">
        <f t="shared" si="0"/>
        <v>0</v>
      </c>
      <c r="AN57" s="785"/>
      <c r="AO57" s="516"/>
      <c r="AP57" s="516"/>
      <c r="AQ57" s="516"/>
      <c r="AR57" s="516"/>
      <c r="AS57" s="516">
        <f t="shared" si="1"/>
        <v>0</v>
      </c>
      <c r="AT57" s="785"/>
      <c r="AU57" s="516"/>
      <c r="AV57" s="516"/>
      <c r="AW57" s="516"/>
      <c r="AX57" s="516"/>
      <c r="AY57" s="516">
        <f t="shared" si="2"/>
        <v>0</v>
      </c>
      <c r="AZ57" s="785"/>
      <c r="BA57" s="516">
        <v>0</v>
      </c>
      <c r="BB57" s="516">
        <v>0</v>
      </c>
      <c r="BC57" s="516">
        <v>0</v>
      </c>
      <c r="BD57" s="516">
        <v>0</v>
      </c>
      <c r="BE57" s="516">
        <f t="shared" si="3"/>
        <v>0</v>
      </c>
      <c r="BF57" s="785"/>
      <c r="BG57" s="516">
        <v>0</v>
      </c>
      <c r="BH57" s="516">
        <v>0</v>
      </c>
      <c r="BI57" s="516">
        <v>0</v>
      </c>
      <c r="BJ57" s="516">
        <v>0</v>
      </c>
      <c r="BK57" s="516">
        <v>0</v>
      </c>
      <c r="BL57" s="785"/>
      <c r="BM57" s="516">
        <v>0</v>
      </c>
      <c r="BN57" s="516">
        <v>0</v>
      </c>
      <c r="BO57" s="516">
        <v>0</v>
      </c>
      <c r="BP57" s="516">
        <v>0</v>
      </c>
      <c r="BQ57" s="516">
        <f t="shared" si="5"/>
        <v>0</v>
      </c>
      <c r="BR57" s="785"/>
      <c r="BS57" s="516"/>
      <c r="BT57" s="516"/>
      <c r="BU57" s="516"/>
      <c r="BV57" s="516"/>
      <c r="BW57" s="516">
        <f t="shared" si="6"/>
        <v>0</v>
      </c>
      <c r="BX57" s="785"/>
      <c r="BY57" s="516"/>
      <c r="BZ57" s="516"/>
      <c r="CA57" s="516"/>
      <c r="CB57" s="516"/>
      <c r="CC57" s="517">
        <f t="shared" si="7"/>
        <v>0</v>
      </c>
      <c r="CD57" s="580">
        <f t="shared" si="8"/>
        <v>0</v>
      </c>
      <c r="CE57" s="581">
        <f t="shared" si="13"/>
        <v>0</v>
      </c>
      <c r="CF57" s="581">
        <f t="shared" si="13"/>
        <v>0</v>
      </c>
      <c r="CG57" s="581">
        <f t="shared" si="13"/>
        <v>0</v>
      </c>
      <c r="CH57" s="581">
        <f t="shared" si="13"/>
        <v>0</v>
      </c>
      <c r="CI57" s="581">
        <f t="shared" si="14"/>
        <v>0</v>
      </c>
      <c r="CJ57" s="1363" t="e">
        <f t="shared" si="15"/>
        <v>#DIV/0!</v>
      </c>
    </row>
    <row r="58" spans="1:88" ht="65.25" thickBot="1">
      <c r="A58" s="2456"/>
      <c r="B58" s="733" t="s">
        <v>699</v>
      </c>
      <c r="C58" s="554" t="e">
        <f>'[35]D. ITT_All_Grants'!C110</f>
        <v>#REF!</v>
      </c>
      <c r="D58" s="554" t="e">
        <f>'[35]D. ITT_All_Grants'!D110</f>
        <v>#REF!</v>
      </c>
      <c r="E58" s="554" t="e">
        <f>'[35]D. ITT_All_Grants'!E110</f>
        <v>#REF!</v>
      </c>
      <c r="F58" s="782"/>
      <c r="G58" s="515" t="s">
        <v>143</v>
      </c>
      <c r="H58" s="794" t="s">
        <v>20</v>
      </c>
      <c r="I58" s="794" t="s">
        <v>20</v>
      </c>
      <c r="J58" s="770" t="e">
        <f t="shared" si="10"/>
        <v>#VALUE!</v>
      </c>
      <c r="K58" s="778"/>
      <c r="L58" s="735" t="s">
        <v>696</v>
      </c>
      <c r="M58" s="773"/>
      <c r="N58" s="773"/>
      <c r="O58" s="773"/>
      <c r="P58" s="773"/>
      <c r="Q58" s="773">
        <f t="shared" si="74"/>
        <v>0</v>
      </c>
      <c r="R58" s="773">
        <f t="shared" si="75"/>
        <v>0</v>
      </c>
      <c r="S58" s="774">
        <f t="shared" si="76"/>
        <v>0</v>
      </c>
      <c r="T58" s="765"/>
      <c r="U58" s="766"/>
      <c r="V58" s="795"/>
      <c r="W58" s="795"/>
      <c r="X58" s="795"/>
      <c r="Y58" s="795"/>
      <c r="Z58" s="796"/>
      <c r="AB58" s="775"/>
      <c r="AC58" s="516"/>
      <c r="AD58" s="516"/>
      <c r="AE58" s="516"/>
      <c r="AF58" s="516"/>
      <c r="AG58" s="516">
        <f t="shared" si="12"/>
        <v>0</v>
      </c>
      <c r="AH58" s="785"/>
      <c r="AI58" s="516"/>
      <c r="AJ58" s="516"/>
      <c r="AK58" s="516"/>
      <c r="AL58" s="516"/>
      <c r="AM58" s="516">
        <f t="shared" si="0"/>
        <v>0</v>
      </c>
      <c r="AN58" s="785"/>
      <c r="AO58" s="516"/>
      <c r="AP58" s="516"/>
      <c r="AQ58" s="516"/>
      <c r="AR58" s="516"/>
      <c r="AS58" s="516">
        <f t="shared" si="1"/>
        <v>0</v>
      </c>
      <c r="AT58" s="785"/>
      <c r="AU58" s="516"/>
      <c r="AV58" s="516"/>
      <c r="AW58" s="516"/>
      <c r="AX58" s="516"/>
      <c r="AY58" s="516">
        <f t="shared" si="2"/>
        <v>0</v>
      </c>
      <c r="AZ58" s="785"/>
      <c r="BA58" s="516">
        <v>0</v>
      </c>
      <c r="BB58" s="516">
        <v>0</v>
      </c>
      <c r="BC58" s="516">
        <v>0</v>
      </c>
      <c r="BD58" s="516">
        <v>0</v>
      </c>
      <c r="BE58" s="516">
        <f t="shared" si="3"/>
        <v>0</v>
      </c>
      <c r="BF58" s="785"/>
      <c r="BG58" s="516">
        <v>0</v>
      </c>
      <c r="BH58" s="516">
        <v>0</v>
      </c>
      <c r="BI58" s="516">
        <v>0</v>
      </c>
      <c r="BJ58" s="516">
        <v>0</v>
      </c>
      <c r="BK58" s="516">
        <f t="shared" si="4"/>
        <v>0</v>
      </c>
      <c r="BL58" s="785"/>
      <c r="BM58" s="516">
        <v>0</v>
      </c>
      <c r="BN58" s="516">
        <v>0</v>
      </c>
      <c r="BO58" s="516">
        <v>0</v>
      </c>
      <c r="BP58" s="516">
        <v>0</v>
      </c>
      <c r="BQ58" s="516">
        <f t="shared" si="5"/>
        <v>0</v>
      </c>
      <c r="BR58" s="785"/>
      <c r="BS58" s="516"/>
      <c r="BT58" s="516"/>
      <c r="BU58" s="516"/>
      <c r="BV58" s="516"/>
      <c r="BW58" s="516">
        <f t="shared" si="6"/>
        <v>0</v>
      </c>
      <c r="BX58" s="785"/>
      <c r="BY58" s="516"/>
      <c r="BZ58" s="516"/>
      <c r="CA58" s="516"/>
      <c r="CB58" s="516"/>
      <c r="CC58" s="517">
        <f t="shared" si="7"/>
        <v>0</v>
      </c>
      <c r="CD58" s="580">
        <f t="shared" si="8"/>
        <v>0</v>
      </c>
      <c r="CE58" s="581">
        <f t="shared" si="13"/>
        <v>0</v>
      </c>
      <c r="CF58" s="581">
        <f t="shared" si="13"/>
        <v>0</v>
      </c>
      <c r="CG58" s="581">
        <f t="shared" si="13"/>
        <v>0</v>
      </c>
      <c r="CH58" s="581">
        <f t="shared" si="13"/>
        <v>0</v>
      </c>
      <c r="CI58" s="581">
        <f t="shared" si="14"/>
        <v>0</v>
      </c>
      <c r="CJ58" s="1363" t="e">
        <f t="shared" si="15"/>
        <v>#DIV/0!</v>
      </c>
    </row>
    <row r="59" spans="1:88" ht="39" thickBot="1">
      <c r="A59" s="2456"/>
      <c r="B59" s="805" t="s">
        <v>700</v>
      </c>
      <c r="C59" s="554" t="e">
        <f>'[35]D. ITT_All_Grants'!C111</f>
        <v>#REF!</v>
      </c>
      <c r="D59" s="554" t="e">
        <f>'[35]D. ITT_All_Grants'!D111</f>
        <v>#REF!</v>
      </c>
      <c r="E59" s="554" t="e">
        <f>'[35]D. ITT_All_Grants'!E111</f>
        <v>#REF!</v>
      </c>
      <c r="F59" s="801"/>
      <c r="G59" s="515" t="s">
        <v>143</v>
      </c>
      <c r="H59" s="794" t="s">
        <v>20</v>
      </c>
      <c r="I59" s="794" t="s">
        <v>20</v>
      </c>
      <c r="J59" s="770" t="e">
        <f t="shared" si="10"/>
        <v>#VALUE!</v>
      </c>
      <c r="K59" s="824"/>
      <c r="L59" s="700" t="s">
        <v>686</v>
      </c>
      <c r="M59" s="773"/>
      <c r="N59" s="773"/>
      <c r="O59" s="773"/>
      <c r="P59" s="773"/>
      <c r="Q59" s="773">
        <f t="shared" si="74"/>
        <v>0</v>
      </c>
      <c r="R59" s="773">
        <f t="shared" si="75"/>
        <v>0</v>
      </c>
      <c r="S59" s="774">
        <f t="shared" si="76"/>
        <v>0</v>
      </c>
      <c r="T59" s="765"/>
      <c r="U59" s="766"/>
      <c r="V59" s="795"/>
      <c r="W59" s="795"/>
      <c r="X59" s="795"/>
      <c r="Y59" s="795"/>
      <c r="Z59" s="796"/>
      <c r="AB59" s="775"/>
      <c r="AC59" s="516"/>
      <c r="AD59" s="516"/>
      <c r="AE59" s="516"/>
      <c r="AF59" s="516"/>
      <c r="AG59" s="516">
        <f t="shared" si="12"/>
        <v>0</v>
      </c>
      <c r="AH59" s="825"/>
      <c r="AI59" s="516"/>
      <c r="AJ59" s="516"/>
      <c r="AK59" s="516"/>
      <c r="AL59" s="516"/>
      <c r="AM59" s="516">
        <f t="shared" si="0"/>
        <v>0</v>
      </c>
      <c r="AN59" s="825"/>
      <c r="AO59" s="516"/>
      <c r="AP59" s="516"/>
      <c r="AQ59" s="516"/>
      <c r="AR59" s="516"/>
      <c r="AS59" s="516">
        <f t="shared" si="1"/>
        <v>0</v>
      </c>
      <c r="AT59" s="825"/>
      <c r="AU59" s="516"/>
      <c r="AV59" s="516"/>
      <c r="AW59" s="516"/>
      <c r="AX59" s="516"/>
      <c r="AY59" s="516">
        <f t="shared" si="2"/>
        <v>0</v>
      </c>
      <c r="AZ59" s="825"/>
      <c r="BA59" s="516">
        <v>0</v>
      </c>
      <c r="BB59" s="516">
        <v>0</v>
      </c>
      <c r="BC59" s="516">
        <v>0</v>
      </c>
      <c r="BD59" s="516">
        <v>0</v>
      </c>
      <c r="BE59" s="516">
        <f t="shared" si="3"/>
        <v>0</v>
      </c>
      <c r="BF59" s="825"/>
      <c r="BG59" s="516">
        <v>0</v>
      </c>
      <c r="BH59" s="516">
        <v>0</v>
      </c>
      <c r="BI59" s="516">
        <v>0</v>
      </c>
      <c r="BJ59" s="516">
        <v>0</v>
      </c>
      <c r="BK59" s="516">
        <f t="shared" si="4"/>
        <v>0</v>
      </c>
      <c r="BL59" s="825"/>
      <c r="BM59" s="516">
        <v>0</v>
      </c>
      <c r="BN59" s="516">
        <v>0</v>
      </c>
      <c r="BO59" s="516">
        <v>0</v>
      </c>
      <c r="BP59" s="516">
        <v>0</v>
      </c>
      <c r="BQ59" s="516">
        <f t="shared" si="5"/>
        <v>0</v>
      </c>
      <c r="BR59" s="825"/>
      <c r="BS59" s="516"/>
      <c r="BT59" s="516"/>
      <c r="BU59" s="516"/>
      <c r="BV59" s="516"/>
      <c r="BW59" s="516">
        <f t="shared" si="6"/>
        <v>0</v>
      </c>
      <c r="BX59" s="825"/>
      <c r="BY59" s="516"/>
      <c r="BZ59" s="516"/>
      <c r="CA59" s="516"/>
      <c r="CB59" s="516"/>
      <c r="CC59" s="517">
        <f t="shared" si="7"/>
        <v>0</v>
      </c>
      <c r="CD59" s="580">
        <f t="shared" si="8"/>
        <v>0</v>
      </c>
      <c r="CE59" s="581">
        <f t="shared" si="13"/>
        <v>0</v>
      </c>
      <c r="CF59" s="581">
        <f t="shared" si="13"/>
        <v>0</v>
      </c>
      <c r="CG59" s="581">
        <f t="shared" si="13"/>
        <v>0</v>
      </c>
      <c r="CH59" s="581">
        <f t="shared" si="13"/>
        <v>0</v>
      </c>
      <c r="CI59" s="581">
        <f t="shared" si="14"/>
        <v>0</v>
      </c>
      <c r="CJ59" s="1363" t="e">
        <f t="shared" si="15"/>
        <v>#DIV/0!</v>
      </c>
    </row>
    <row r="60" spans="1:88" ht="39.75" thickBot="1">
      <c r="A60" s="2456"/>
      <c r="B60" s="733" t="s">
        <v>701</v>
      </c>
      <c r="C60" s="554" t="e">
        <f>'[35]D. ITT_All_Grants'!C112</f>
        <v>#REF!</v>
      </c>
      <c r="D60" s="554" t="e">
        <f>'[35]D. ITT_All_Grants'!D112</f>
        <v>#REF!</v>
      </c>
      <c r="E60" s="554" t="e">
        <f>'[35]D. ITT_All_Grants'!E112</f>
        <v>#REF!</v>
      </c>
      <c r="F60" s="826"/>
      <c r="G60" s="515" t="s">
        <v>143</v>
      </c>
      <c r="H60" s="794" t="s">
        <v>20</v>
      </c>
      <c r="I60" s="794" t="s">
        <v>20</v>
      </c>
      <c r="J60" s="770" t="e">
        <f t="shared" si="10"/>
        <v>#VALUE!</v>
      </c>
      <c r="K60" s="824"/>
      <c r="L60" s="700" t="s">
        <v>686</v>
      </c>
      <c r="M60" s="773"/>
      <c r="N60" s="773"/>
      <c r="O60" s="773"/>
      <c r="P60" s="773"/>
      <c r="Q60" s="773">
        <f t="shared" si="74"/>
        <v>0</v>
      </c>
      <c r="R60" s="773">
        <f t="shared" si="75"/>
        <v>0</v>
      </c>
      <c r="S60" s="774">
        <f t="shared" si="76"/>
        <v>0</v>
      </c>
      <c r="T60" s="765"/>
      <c r="U60" s="766"/>
      <c r="V60" s="795"/>
      <c r="W60" s="795"/>
      <c r="X60" s="795"/>
      <c r="Y60" s="795"/>
      <c r="Z60" s="796"/>
      <c r="AB60" s="775"/>
      <c r="AC60" s="516"/>
      <c r="AD60" s="516"/>
      <c r="AE60" s="516"/>
      <c r="AF60" s="516"/>
      <c r="AG60" s="516">
        <f t="shared" si="12"/>
        <v>0</v>
      </c>
      <c r="AH60" s="827"/>
      <c r="AI60" s="516"/>
      <c r="AJ60" s="516"/>
      <c r="AK60" s="516"/>
      <c r="AL60" s="516"/>
      <c r="AM60" s="516">
        <f t="shared" si="0"/>
        <v>0</v>
      </c>
      <c r="AN60" s="827"/>
      <c r="AO60" s="516"/>
      <c r="AP60" s="516"/>
      <c r="AQ60" s="516"/>
      <c r="AR60" s="516"/>
      <c r="AS60" s="516">
        <f t="shared" si="1"/>
        <v>0</v>
      </c>
      <c r="AT60" s="827"/>
      <c r="AU60" s="516"/>
      <c r="AV60" s="516"/>
      <c r="AW60" s="516"/>
      <c r="AX60" s="516"/>
      <c r="AY60" s="516">
        <f t="shared" si="2"/>
        <v>0</v>
      </c>
      <c r="AZ60" s="827"/>
      <c r="BA60" s="516">
        <v>0</v>
      </c>
      <c r="BB60" s="516">
        <v>0</v>
      </c>
      <c r="BC60" s="516">
        <v>0</v>
      </c>
      <c r="BD60" s="516">
        <v>0</v>
      </c>
      <c r="BE60" s="516">
        <v>0</v>
      </c>
      <c r="BF60" s="827"/>
      <c r="BG60" s="516">
        <v>0</v>
      </c>
      <c r="BH60" s="516">
        <v>0</v>
      </c>
      <c r="BI60" s="516">
        <v>0</v>
      </c>
      <c r="BJ60" s="516">
        <v>0</v>
      </c>
      <c r="BK60" s="516">
        <f t="shared" si="4"/>
        <v>0</v>
      </c>
      <c r="BL60" s="827"/>
      <c r="BM60" s="516">
        <v>0</v>
      </c>
      <c r="BN60" s="516">
        <v>0</v>
      </c>
      <c r="BO60" s="516">
        <v>0</v>
      </c>
      <c r="BP60" s="516">
        <v>0</v>
      </c>
      <c r="BQ60" s="516">
        <f t="shared" si="5"/>
        <v>0</v>
      </c>
      <c r="BR60" s="827"/>
      <c r="BS60" s="516"/>
      <c r="BT60" s="516"/>
      <c r="BU60" s="516"/>
      <c r="BV60" s="516"/>
      <c r="BW60" s="516">
        <f t="shared" si="6"/>
        <v>0</v>
      </c>
      <c r="BX60" s="827"/>
      <c r="BY60" s="516"/>
      <c r="BZ60" s="516"/>
      <c r="CA60" s="516"/>
      <c r="CB60" s="516"/>
      <c r="CC60" s="517">
        <f t="shared" si="7"/>
        <v>0</v>
      </c>
      <c r="CD60" s="580">
        <f t="shared" si="8"/>
        <v>0</v>
      </c>
      <c r="CE60" s="581">
        <f t="shared" si="13"/>
        <v>0</v>
      </c>
      <c r="CF60" s="581">
        <f t="shared" si="13"/>
        <v>0</v>
      </c>
      <c r="CG60" s="581">
        <f t="shared" si="13"/>
        <v>0</v>
      </c>
      <c r="CH60" s="581">
        <f t="shared" si="13"/>
        <v>0</v>
      </c>
      <c r="CI60" s="581">
        <f t="shared" si="14"/>
        <v>0</v>
      </c>
      <c r="CJ60" s="1363" t="e">
        <f t="shared" si="15"/>
        <v>#DIV/0!</v>
      </c>
    </row>
    <row r="61" spans="1:88" ht="27" thickBot="1">
      <c r="A61" s="2456"/>
      <c r="B61" s="733" t="s">
        <v>702</v>
      </c>
      <c r="C61" s="554" t="e">
        <f>'[35]D. ITT_All_Grants'!C113</f>
        <v>#REF!</v>
      </c>
      <c r="D61" s="554" t="e">
        <f>'[35]D. ITT_All_Grants'!D113</f>
        <v>#REF!</v>
      </c>
      <c r="E61" s="554" t="e">
        <f>'[35]D. ITT_All_Grants'!E113</f>
        <v>#REF!</v>
      </c>
      <c r="F61" s="826"/>
      <c r="G61" s="515" t="s">
        <v>143</v>
      </c>
      <c r="H61" s="794" t="s">
        <v>20</v>
      </c>
      <c r="I61" s="794" t="s">
        <v>20</v>
      </c>
      <c r="J61" s="770" t="e">
        <f t="shared" si="10"/>
        <v>#VALUE!</v>
      </c>
      <c r="K61" s="824"/>
      <c r="L61" s="735" t="s">
        <v>703</v>
      </c>
      <c r="M61" s="773"/>
      <c r="N61" s="773"/>
      <c r="O61" s="773"/>
      <c r="P61" s="773"/>
      <c r="Q61" s="773">
        <f t="shared" si="74"/>
        <v>0</v>
      </c>
      <c r="R61" s="773">
        <f t="shared" si="75"/>
        <v>0</v>
      </c>
      <c r="S61" s="774">
        <f t="shared" si="76"/>
        <v>0</v>
      </c>
      <c r="T61" s="765"/>
      <c r="U61" s="766"/>
      <c r="V61" s="795"/>
      <c r="W61" s="795"/>
      <c r="X61" s="795"/>
      <c r="Y61" s="795"/>
      <c r="Z61" s="796"/>
      <c r="AB61" s="775"/>
      <c r="AC61" s="516"/>
      <c r="AD61" s="516"/>
      <c r="AE61" s="516"/>
      <c r="AF61" s="516"/>
      <c r="AG61" s="516">
        <f t="shared" si="12"/>
        <v>0</v>
      </c>
      <c r="AH61" s="827"/>
      <c r="AI61" s="516"/>
      <c r="AJ61" s="516"/>
      <c r="AK61" s="516"/>
      <c r="AL61" s="516"/>
      <c r="AM61" s="516">
        <f t="shared" si="0"/>
        <v>0</v>
      </c>
      <c r="AN61" s="827"/>
      <c r="AO61" s="516"/>
      <c r="AP61" s="516"/>
      <c r="AQ61" s="516"/>
      <c r="AR61" s="516"/>
      <c r="AS61" s="516">
        <f t="shared" si="1"/>
        <v>0</v>
      </c>
      <c r="AT61" s="827"/>
      <c r="AU61" s="516"/>
      <c r="AV61" s="516"/>
      <c r="AW61" s="516"/>
      <c r="AX61" s="516"/>
      <c r="AY61" s="516">
        <f t="shared" si="2"/>
        <v>0</v>
      </c>
      <c r="AZ61" s="827"/>
      <c r="BA61" s="516">
        <v>0</v>
      </c>
      <c r="BB61" s="516">
        <v>0</v>
      </c>
      <c r="BC61" s="516">
        <v>0</v>
      </c>
      <c r="BD61" s="516">
        <v>0</v>
      </c>
      <c r="BE61" s="516">
        <f t="shared" si="3"/>
        <v>0</v>
      </c>
      <c r="BF61" s="827"/>
      <c r="BG61" s="516">
        <v>0</v>
      </c>
      <c r="BH61" s="516">
        <v>0</v>
      </c>
      <c r="BI61" s="516">
        <v>0</v>
      </c>
      <c r="BJ61" s="516">
        <v>0</v>
      </c>
      <c r="BK61" s="516">
        <f t="shared" si="4"/>
        <v>0</v>
      </c>
      <c r="BL61" s="827"/>
      <c r="BM61" s="516">
        <v>0</v>
      </c>
      <c r="BN61" s="516">
        <v>0</v>
      </c>
      <c r="BO61" s="516">
        <v>0</v>
      </c>
      <c r="BP61" s="516">
        <v>0</v>
      </c>
      <c r="BQ61" s="516">
        <f t="shared" si="5"/>
        <v>0</v>
      </c>
      <c r="BR61" s="827"/>
      <c r="BS61" s="516"/>
      <c r="BT61" s="516"/>
      <c r="BU61" s="516"/>
      <c r="BV61" s="516"/>
      <c r="BW61" s="516">
        <f t="shared" si="6"/>
        <v>0</v>
      </c>
      <c r="BX61" s="827"/>
      <c r="BY61" s="516"/>
      <c r="BZ61" s="516"/>
      <c r="CA61" s="516"/>
      <c r="CB61" s="516"/>
      <c r="CC61" s="517">
        <f t="shared" si="7"/>
        <v>0</v>
      </c>
      <c r="CD61" s="580">
        <f t="shared" si="8"/>
        <v>0</v>
      </c>
      <c r="CE61" s="581">
        <f t="shared" si="13"/>
        <v>0</v>
      </c>
      <c r="CF61" s="581">
        <f t="shared" si="13"/>
        <v>0</v>
      </c>
      <c r="CG61" s="581">
        <f t="shared" si="13"/>
        <v>0</v>
      </c>
      <c r="CH61" s="581">
        <f t="shared" si="13"/>
        <v>0</v>
      </c>
      <c r="CI61" s="581">
        <f t="shared" si="14"/>
        <v>0</v>
      </c>
      <c r="CJ61" s="1363" t="e">
        <f t="shared" si="15"/>
        <v>#DIV/0!</v>
      </c>
    </row>
    <row r="62" spans="1:88" ht="52.5" thickBot="1">
      <c r="A62" s="2456"/>
      <c r="B62" s="734" t="s">
        <v>704</v>
      </c>
      <c r="C62" s="554" t="e">
        <f>'[35]D. ITT_All_Grants'!C114</f>
        <v>#REF!</v>
      </c>
      <c r="D62" s="554" t="e">
        <f>'[35]D. ITT_All_Grants'!D114</f>
        <v>#REF!</v>
      </c>
      <c r="E62" s="554" t="e">
        <f>'[35]D. ITT_All_Grants'!E114</f>
        <v>#REF!</v>
      </c>
      <c r="F62" s="826"/>
      <c r="G62" s="515" t="s">
        <v>143</v>
      </c>
      <c r="H62" s="794" t="s">
        <v>20</v>
      </c>
      <c r="I62" s="794" t="s">
        <v>20</v>
      </c>
      <c r="J62" s="770" t="e">
        <f t="shared" si="10"/>
        <v>#VALUE!</v>
      </c>
      <c r="K62" s="824"/>
      <c r="L62" s="735" t="s">
        <v>705</v>
      </c>
      <c r="M62" s="773"/>
      <c r="N62" s="773"/>
      <c r="O62" s="773"/>
      <c r="P62" s="773"/>
      <c r="Q62" s="773">
        <f t="shared" si="74"/>
        <v>0</v>
      </c>
      <c r="R62" s="773">
        <f t="shared" si="75"/>
        <v>0</v>
      </c>
      <c r="S62" s="774">
        <f t="shared" si="76"/>
        <v>0</v>
      </c>
      <c r="T62" s="765"/>
      <c r="U62" s="766"/>
      <c r="V62" s="795"/>
      <c r="W62" s="795"/>
      <c r="X62" s="795"/>
      <c r="Y62" s="795"/>
      <c r="Z62" s="796"/>
      <c r="AB62" s="775"/>
      <c r="AC62" s="516"/>
      <c r="AD62" s="516"/>
      <c r="AE62" s="516"/>
      <c r="AF62" s="516"/>
      <c r="AG62" s="516">
        <f t="shared" si="12"/>
        <v>0</v>
      </c>
      <c r="AH62" s="827"/>
      <c r="AI62" s="516"/>
      <c r="AJ62" s="516"/>
      <c r="AK62" s="516"/>
      <c r="AL62" s="516"/>
      <c r="AM62" s="516">
        <f t="shared" si="0"/>
        <v>0</v>
      </c>
      <c r="AN62" s="827"/>
      <c r="AO62" s="516"/>
      <c r="AP62" s="516"/>
      <c r="AQ62" s="516"/>
      <c r="AR62" s="516"/>
      <c r="AS62" s="516">
        <f t="shared" si="1"/>
        <v>0</v>
      </c>
      <c r="AT62" s="827"/>
      <c r="AU62" s="516"/>
      <c r="AV62" s="516"/>
      <c r="AW62" s="516"/>
      <c r="AX62" s="516"/>
      <c r="AY62" s="516">
        <f t="shared" si="2"/>
        <v>0</v>
      </c>
      <c r="AZ62" s="827"/>
      <c r="BA62" s="516">
        <v>0</v>
      </c>
      <c r="BB62" s="516">
        <v>0</v>
      </c>
      <c r="BC62" s="516">
        <v>0</v>
      </c>
      <c r="BD62" s="516">
        <v>0</v>
      </c>
      <c r="BE62" s="516">
        <f t="shared" si="3"/>
        <v>0</v>
      </c>
      <c r="BF62" s="827"/>
      <c r="BG62" s="516">
        <v>0</v>
      </c>
      <c r="BH62" s="516">
        <v>0</v>
      </c>
      <c r="BI62" s="516">
        <v>0</v>
      </c>
      <c r="BJ62" s="516">
        <v>0</v>
      </c>
      <c r="BK62" s="516">
        <f t="shared" si="4"/>
        <v>0</v>
      </c>
      <c r="BL62" s="827"/>
      <c r="BM62" s="516">
        <v>0</v>
      </c>
      <c r="BN62" s="516">
        <v>0</v>
      </c>
      <c r="BO62" s="516">
        <v>0</v>
      </c>
      <c r="BP62" s="516">
        <v>0</v>
      </c>
      <c r="BQ62" s="516">
        <f t="shared" si="5"/>
        <v>0</v>
      </c>
      <c r="BR62" s="827"/>
      <c r="BS62" s="516"/>
      <c r="BT62" s="516"/>
      <c r="BU62" s="516"/>
      <c r="BV62" s="516"/>
      <c r="BW62" s="516">
        <f t="shared" si="6"/>
        <v>0</v>
      </c>
      <c r="BX62" s="827"/>
      <c r="BY62" s="516"/>
      <c r="BZ62" s="516"/>
      <c r="CA62" s="516"/>
      <c r="CB62" s="516"/>
      <c r="CC62" s="517">
        <f t="shared" si="7"/>
        <v>0</v>
      </c>
      <c r="CD62" s="580">
        <f t="shared" si="8"/>
        <v>0</v>
      </c>
      <c r="CE62" s="581">
        <f t="shared" si="13"/>
        <v>0</v>
      </c>
      <c r="CF62" s="581">
        <f t="shared" si="13"/>
        <v>0</v>
      </c>
      <c r="CG62" s="581">
        <f t="shared" si="13"/>
        <v>0</v>
      </c>
      <c r="CH62" s="581">
        <f t="shared" si="13"/>
        <v>0</v>
      </c>
      <c r="CI62" s="581">
        <f t="shared" si="14"/>
        <v>0</v>
      </c>
      <c r="CJ62" s="1363" t="e">
        <f t="shared" si="15"/>
        <v>#DIV/0!</v>
      </c>
    </row>
    <row r="63" spans="1:88" ht="39.75" thickBot="1">
      <c r="A63" s="2456"/>
      <c r="B63" s="733" t="s">
        <v>706</v>
      </c>
      <c r="C63" s="554" t="e">
        <f>'[35]D. ITT_All_Grants'!C115</f>
        <v>#REF!</v>
      </c>
      <c r="D63" s="554" t="e">
        <f>'[35]D. ITT_All_Grants'!D115</f>
        <v>#REF!</v>
      </c>
      <c r="E63" s="554" t="e">
        <f>'[35]D. ITT_All_Grants'!E115</f>
        <v>#REF!</v>
      </c>
      <c r="F63" s="826"/>
      <c r="G63" s="801" t="s">
        <v>753</v>
      </c>
      <c r="H63" s="794" t="s">
        <v>20</v>
      </c>
      <c r="I63" s="794" t="s">
        <v>20</v>
      </c>
      <c r="J63" s="770" t="e">
        <f t="shared" si="10"/>
        <v>#VALUE!</v>
      </c>
      <c r="K63" s="824"/>
      <c r="L63" s="520" t="s">
        <v>688</v>
      </c>
      <c r="M63" s="773"/>
      <c r="N63" s="773"/>
      <c r="O63" s="773"/>
      <c r="P63" s="773"/>
      <c r="Q63" s="773">
        <f t="shared" si="74"/>
        <v>0</v>
      </c>
      <c r="R63" s="773">
        <f t="shared" si="75"/>
        <v>0</v>
      </c>
      <c r="S63" s="774">
        <f t="shared" si="76"/>
        <v>0</v>
      </c>
      <c r="T63" s="765"/>
      <c r="U63" s="766"/>
      <c r="V63" s="795"/>
      <c r="W63" s="795"/>
      <c r="X63" s="795"/>
      <c r="Y63" s="795"/>
      <c r="Z63" s="796"/>
      <c r="AB63" s="775"/>
      <c r="AC63" s="516"/>
      <c r="AD63" s="516"/>
      <c r="AE63" s="516"/>
      <c r="AF63" s="516"/>
      <c r="AG63" s="516">
        <f t="shared" si="12"/>
        <v>0</v>
      </c>
      <c r="AH63" s="827"/>
      <c r="AI63" s="516"/>
      <c r="AJ63" s="516"/>
      <c r="AK63" s="516"/>
      <c r="AL63" s="516"/>
      <c r="AM63" s="516">
        <f t="shared" si="0"/>
        <v>0</v>
      </c>
      <c r="AN63" s="827"/>
      <c r="AO63" s="516"/>
      <c r="AP63" s="516"/>
      <c r="AQ63" s="516"/>
      <c r="AR63" s="516"/>
      <c r="AS63" s="516">
        <f t="shared" si="1"/>
        <v>0</v>
      </c>
      <c r="AT63" s="827"/>
      <c r="AU63" s="516"/>
      <c r="AV63" s="516"/>
      <c r="AW63" s="516"/>
      <c r="AX63" s="516"/>
      <c r="AY63" s="516">
        <f t="shared" si="2"/>
        <v>0</v>
      </c>
      <c r="AZ63" s="827"/>
      <c r="BA63" s="516">
        <v>0</v>
      </c>
      <c r="BB63" s="516">
        <v>0</v>
      </c>
      <c r="BC63" s="516">
        <v>0</v>
      </c>
      <c r="BD63" s="516">
        <v>0</v>
      </c>
      <c r="BE63" s="516">
        <f t="shared" si="3"/>
        <v>0</v>
      </c>
      <c r="BF63" s="827"/>
      <c r="BG63" s="516">
        <v>0</v>
      </c>
      <c r="BH63" s="516">
        <v>0</v>
      </c>
      <c r="BI63" s="516">
        <v>0</v>
      </c>
      <c r="BJ63" s="516">
        <v>0</v>
      </c>
      <c r="BK63" s="516">
        <f t="shared" si="4"/>
        <v>0</v>
      </c>
      <c r="BL63" s="827"/>
      <c r="BM63" s="516">
        <v>0</v>
      </c>
      <c r="BN63" s="516">
        <v>0</v>
      </c>
      <c r="BO63" s="516">
        <v>0</v>
      </c>
      <c r="BP63" s="516">
        <v>0</v>
      </c>
      <c r="BQ63" s="516">
        <f t="shared" si="5"/>
        <v>0</v>
      </c>
      <c r="BR63" s="827"/>
      <c r="BS63" s="516"/>
      <c r="BT63" s="516"/>
      <c r="BU63" s="516"/>
      <c r="BV63" s="516"/>
      <c r="BW63" s="516">
        <f t="shared" si="6"/>
        <v>0</v>
      </c>
      <c r="BX63" s="827"/>
      <c r="BY63" s="516"/>
      <c r="BZ63" s="516"/>
      <c r="CA63" s="516"/>
      <c r="CB63" s="516"/>
      <c r="CC63" s="517">
        <f t="shared" si="7"/>
        <v>0</v>
      </c>
      <c r="CD63" s="580">
        <f t="shared" si="8"/>
        <v>0</v>
      </c>
      <c r="CE63" s="581">
        <f t="shared" si="13"/>
        <v>0</v>
      </c>
      <c r="CF63" s="581">
        <f t="shared" si="13"/>
        <v>0</v>
      </c>
      <c r="CG63" s="581">
        <f t="shared" si="13"/>
        <v>0</v>
      </c>
      <c r="CH63" s="581">
        <f t="shared" si="13"/>
        <v>0</v>
      </c>
      <c r="CI63" s="581">
        <f t="shared" si="14"/>
        <v>0</v>
      </c>
      <c r="CJ63" s="1363" t="e">
        <f t="shared" si="15"/>
        <v>#DIV/0!</v>
      </c>
    </row>
    <row r="64" spans="1:88" ht="52.5" thickBot="1">
      <c r="A64" s="2457"/>
      <c r="B64" s="733" t="s">
        <v>707</v>
      </c>
      <c r="C64" s="554" t="e">
        <f>'[35]D. ITT_All_Grants'!C116</f>
        <v>#REF!</v>
      </c>
      <c r="D64" s="554" t="e">
        <f>'[35]D. ITT_All_Grants'!D116</f>
        <v>#REF!</v>
      </c>
      <c r="E64" s="554" t="e">
        <f>'[35]D. ITT_All_Grants'!E116</f>
        <v>#REF!</v>
      </c>
      <c r="F64" s="826"/>
      <c r="G64" s="801" t="s">
        <v>753</v>
      </c>
      <c r="H64" s="794" t="s">
        <v>20</v>
      </c>
      <c r="I64" s="794" t="s">
        <v>20</v>
      </c>
      <c r="J64" s="770" t="e">
        <f t="shared" si="10"/>
        <v>#VALUE!</v>
      </c>
      <c r="K64" s="824"/>
      <c r="L64" s="520" t="s">
        <v>688</v>
      </c>
      <c r="M64" s="773"/>
      <c r="N64" s="773"/>
      <c r="O64" s="773"/>
      <c r="P64" s="773"/>
      <c r="Q64" s="773">
        <f t="shared" si="74"/>
        <v>0</v>
      </c>
      <c r="R64" s="773">
        <f t="shared" si="75"/>
        <v>0</v>
      </c>
      <c r="S64" s="774">
        <f t="shared" si="76"/>
        <v>0</v>
      </c>
      <c r="T64" s="765"/>
      <c r="U64" s="766"/>
      <c r="V64" s="795"/>
      <c r="W64" s="795"/>
      <c r="X64" s="795"/>
      <c r="Y64" s="795"/>
      <c r="Z64" s="796"/>
      <c r="AB64" s="775"/>
      <c r="AC64" s="516"/>
      <c r="AD64" s="516"/>
      <c r="AE64" s="516"/>
      <c r="AF64" s="516"/>
      <c r="AG64" s="516">
        <f t="shared" si="12"/>
        <v>0</v>
      </c>
      <c r="AH64" s="827"/>
      <c r="AI64" s="516"/>
      <c r="AJ64" s="516"/>
      <c r="AK64" s="516"/>
      <c r="AL64" s="516"/>
      <c r="AM64" s="516">
        <f t="shared" si="0"/>
        <v>0</v>
      </c>
      <c r="AN64" s="827"/>
      <c r="AO64" s="516"/>
      <c r="AP64" s="516"/>
      <c r="AQ64" s="516"/>
      <c r="AR64" s="516"/>
      <c r="AS64" s="516">
        <f t="shared" si="1"/>
        <v>0</v>
      </c>
      <c r="AT64" s="827"/>
      <c r="AU64" s="516"/>
      <c r="AV64" s="516"/>
      <c r="AW64" s="516"/>
      <c r="AX64" s="516"/>
      <c r="AY64" s="516">
        <f t="shared" si="2"/>
        <v>0</v>
      </c>
      <c r="AZ64" s="827"/>
      <c r="BA64" s="516">
        <v>0</v>
      </c>
      <c r="BB64" s="516">
        <v>0</v>
      </c>
      <c r="BC64" s="516">
        <v>0</v>
      </c>
      <c r="BD64" s="516">
        <v>0</v>
      </c>
      <c r="BE64" s="516">
        <f t="shared" si="3"/>
        <v>0</v>
      </c>
      <c r="BF64" s="827"/>
      <c r="BG64" s="516">
        <v>0</v>
      </c>
      <c r="BH64" s="516">
        <v>0</v>
      </c>
      <c r="BI64" s="516">
        <v>0</v>
      </c>
      <c r="BJ64" s="516">
        <v>0</v>
      </c>
      <c r="BK64" s="516">
        <f t="shared" si="4"/>
        <v>0</v>
      </c>
      <c r="BL64" s="827"/>
      <c r="BM64" s="516">
        <v>0</v>
      </c>
      <c r="BN64" s="516">
        <v>0</v>
      </c>
      <c r="BO64" s="516">
        <v>0</v>
      </c>
      <c r="BP64" s="516">
        <v>0</v>
      </c>
      <c r="BQ64" s="516">
        <f t="shared" si="5"/>
        <v>0</v>
      </c>
      <c r="BR64" s="827"/>
      <c r="BS64" s="516"/>
      <c r="BT64" s="516"/>
      <c r="BU64" s="516"/>
      <c r="BV64" s="516"/>
      <c r="BW64" s="516">
        <f t="shared" si="6"/>
        <v>0</v>
      </c>
      <c r="BX64" s="827"/>
      <c r="BY64" s="516"/>
      <c r="BZ64" s="516"/>
      <c r="CA64" s="516"/>
      <c r="CB64" s="516"/>
      <c r="CC64" s="517">
        <f t="shared" si="7"/>
        <v>0</v>
      </c>
      <c r="CD64" s="580">
        <f t="shared" si="8"/>
        <v>0</v>
      </c>
      <c r="CE64" s="581">
        <f t="shared" si="13"/>
        <v>0</v>
      </c>
      <c r="CF64" s="581">
        <f t="shared" si="13"/>
        <v>0</v>
      </c>
      <c r="CG64" s="581">
        <f t="shared" si="13"/>
        <v>0</v>
      </c>
      <c r="CH64" s="581">
        <f t="shared" si="13"/>
        <v>0</v>
      </c>
      <c r="CI64" s="581">
        <f t="shared" si="14"/>
        <v>0</v>
      </c>
      <c r="CJ64" s="1363" t="e">
        <f t="shared" si="15"/>
        <v>#DIV/0!</v>
      </c>
    </row>
    <row r="65" spans="1:88" ht="27" thickBot="1">
      <c r="A65" s="2415" t="s">
        <v>751</v>
      </c>
      <c r="B65" s="590" t="s">
        <v>708</v>
      </c>
      <c r="C65" s="554" t="e">
        <f>'[35]D. ITT_All_Grants'!C117</f>
        <v>#REF!</v>
      </c>
      <c r="D65" s="554" t="e">
        <f>'[35]D. ITT_All_Grants'!D117</f>
        <v>#REF!</v>
      </c>
      <c r="E65" s="554" t="e">
        <f>'[35]D. ITT_All_Grants'!E117</f>
        <v>#REF!</v>
      </c>
      <c r="F65" s="826"/>
      <c r="G65" s="801" t="s">
        <v>753</v>
      </c>
      <c r="H65" s="794" t="s">
        <v>20</v>
      </c>
      <c r="I65" s="794" t="s">
        <v>20</v>
      </c>
      <c r="J65" s="770" t="e">
        <f t="shared" si="10"/>
        <v>#VALUE!</v>
      </c>
      <c r="K65" s="824"/>
      <c r="L65" s="520" t="s">
        <v>389</v>
      </c>
      <c r="M65" s="773"/>
      <c r="N65" s="773"/>
      <c r="O65" s="773"/>
      <c r="P65" s="773"/>
      <c r="Q65" s="773">
        <f t="shared" si="74"/>
        <v>0</v>
      </c>
      <c r="R65" s="773">
        <f t="shared" si="75"/>
        <v>0</v>
      </c>
      <c r="S65" s="774">
        <f t="shared" si="76"/>
        <v>0</v>
      </c>
      <c r="T65" s="765"/>
      <c r="U65" s="766"/>
      <c r="V65" s="795"/>
      <c r="W65" s="795"/>
      <c r="X65" s="795"/>
      <c r="Y65" s="795"/>
      <c r="Z65" s="796"/>
      <c r="AB65" s="775"/>
      <c r="AC65" s="516"/>
      <c r="AD65" s="516"/>
      <c r="AE65" s="516"/>
      <c r="AF65" s="516"/>
      <c r="AG65" s="516">
        <f t="shared" si="12"/>
        <v>0</v>
      </c>
      <c r="AH65" s="827"/>
      <c r="AI65" s="516"/>
      <c r="AJ65" s="516"/>
      <c r="AK65" s="516"/>
      <c r="AL65" s="516"/>
      <c r="AM65" s="516">
        <f t="shared" si="0"/>
        <v>0</v>
      </c>
      <c r="AN65" s="827"/>
      <c r="AO65" s="516"/>
      <c r="AP65" s="516"/>
      <c r="AQ65" s="516"/>
      <c r="AR65" s="516"/>
      <c r="AS65" s="516">
        <f t="shared" si="1"/>
        <v>0</v>
      </c>
      <c r="AT65" s="827"/>
      <c r="AU65" s="516"/>
      <c r="AV65" s="516"/>
      <c r="AW65" s="516"/>
      <c r="AX65" s="516"/>
      <c r="AY65" s="516">
        <f t="shared" si="2"/>
        <v>0</v>
      </c>
      <c r="AZ65" s="827"/>
      <c r="BA65" s="516">
        <v>0</v>
      </c>
      <c r="BB65" s="516">
        <v>0</v>
      </c>
      <c r="BC65" s="516">
        <v>0</v>
      </c>
      <c r="BD65" s="516">
        <v>0</v>
      </c>
      <c r="BE65" s="516">
        <f t="shared" si="3"/>
        <v>0</v>
      </c>
      <c r="BF65" s="827"/>
      <c r="BG65" s="516">
        <v>0</v>
      </c>
      <c r="BH65" s="516">
        <v>0</v>
      </c>
      <c r="BI65" s="516">
        <v>0</v>
      </c>
      <c r="BJ65" s="516">
        <v>0</v>
      </c>
      <c r="BK65" s="516">
        <f t="shared" si="4"/>
        <v>0</v>
      </c>
      <c r="BL65" s="827"/>
      <c r="BM65" s="516">
        <v>0</v>
      </c>
      <c r="BN65" s="516">
        <v>0</v>
      </c>
      <c r="BO65" s="516">
        <v>0</v>
      </c>
      <c r="BP65" s="516">
        <v>0</v>
      </c>
      <c r="BQ65" s="516">
        <f t="shared" si="5"/>
        <v>0</v>
      </c>
      <c r="BR65" s="827"/>
      <c r="BS65" s="516"/>
      <c r="BT65" s="516"/>
      <c r="BU65" s="516"/>
      <c r="BV65" s="516"/>
      <c r="BW65" s="516">
        <f t="shared" si="6"/>
        <v>0</v>
      </c>
      <c r="BX65" s="827"/>
      <c r="BY65" s="516"/>
      <c r="BZ65" s="516"/>
      <c r="CA65" s="516"/>
      <c r="CB65" s="516"/>
      <c r="CC65" s="517">
        <f t="shared" si="7"/>
        <v>0</v>
      </c>
      <c r="CD65" s="580">
        <f t="shared" si="8"/>
        <v>0</v>
      </c>
      <c r="CE65" s="581">
        <f t="shared" si="13"/>
        <v>0</v>
      </c>
      <c r="CF65" s="581">
        <f t="shared" si="13"/>
        <v>0</v>
      </c>
      <c r="CG65" s="581">
        <f t="shared" si="13"/>
        <v>0</v>
      </c>
      <c r="CH65" s="581">
        <f t="shared" si="13"/>
        <v>0</v>
      </c>
      <c r="CI65" s="581">
        <f t="shared" si="14"/>
        <v>0</v>
      </c>
      <c r="CJ65" s="1363" t="e">
        <f t="shared" si="15"/>
        <v>#DIV/0!</v>
      </c>
    </row>
    <row r="66" spans="1:88" ht="27" thickBot="1">
      <c r="A66" s="2415"/>
      <c r="B66" s="589" t="s">
        <v>709</v>
      </c>
      <c r="C66" s="554" t="e">
        <f>'[35]D. ITT_All_Grants'!C118</f>
        <v>#REF!</v>
      </c>
      <c r="D66" s="554" t="e">
        <f>'[35]D. ITT_All_Grants'!D118</f>
        <v>#REF!</v>
      </c>
      <c r="E66" s="554" t="e">
        <f>'[35]D. ITT_All_Grants'!E118</f>
        <v>#REF!</v>
      </c>
      <c r="F66" s="826"/>
      <c r="G66" s="801" t="s">
        <v>753</v>
      </c>
      <c r="H66" s="794" t="s">
        <v>20</v>
      </c>
      <c r="I66" s="794" t="s">
        <v>20</v>
      </c>
      <c r="J66" s="770" t="e">
        <f t="shared" si="10"/>
        <v>#VALUE!</v>
      </c>
      <c r="K66" s="824"/>
      <c r="L66" s="520" t="s">
        <v>389</v>
      </c>
      <c r="M66" s="773"/>
      <c r="N66" s="773"/>
      <c r="O66" s="773"/>
      <c r="P66" s="773"/>
      <c r="Q66" s="773">
        <f t="shared" si="74"/>
        <v>0</v>
      </c>
      <c r="R66" s="773">
        <f t="shared" si="75"/>
        <v>0</v>
      </c>
      <c r="S66" s="774">
        <f t="shared" si="76"/>
        <v>0</v>
      </c>
      <c r="T66" s="765"/>
      <c r="U66" s="766"/>
      <c r="V66" s="795"/>
      <c r="W66" s="795"/>
      <c r="X66" s="795"/>
      <c r="Y66" s="795"/>
      <c r="Z66" s="796"/>
      <c r="AB66" s="775"/>
      <c r="AC66" s="516"/>
      <c r="AD66" s="516"/>
      <c r="AE66" s="516"/>
      <c r="AF66" s="516"/>
      <c r="AG66" s="516">
        <f t="shared" si="12"/>
        <v>0</v>
      </c>
      <c r="AH66" s="827"/>
      <c r="AI66" s="516"/>
      <c r="AJ66" s="516"/>
      <c r="AK66" s="516"/>
      <c r="AL66" s="516"/>
      <c r="AM66" s="516">
        <f t="shared" si="0"/>
        <v>0</v>
      </c>
      <c r="AN66" s="827"/>
      <c r="AO66" s="516"/>
      <c r="AP66" s="516"/>
      <c r="AQ66" s="516"/>
      <c r="AR66" s="516"/>
      <c r="AS66" s="516">
        <f t="shared" si="1"/>
        <v>0</v>
      </c>
      <c r="AT66" s="827"/>
      <c r="AU66" s="516"/>
      <c r="AV66" s="516"/>
      <c r="AW66" s="516"/>
      <c r="AX66" s="516"/>
      <c r="AY66" s="516">
        <f t="shared" si="2"/>
        <v>0</v>
      </c>
      <c r="AZ66" s="827"/>
      <c r="BA66" s="516">
        <v>0</v>
      </c>
      <c r="BB66" s="516">
        <v>0</v>
      </c>
      <c r="BC66" s="516">
        <v>0</v>
      </c>
      <c r="BD66" s="516">
        <v>0</v>
      </c>
      <c r="BE66" s="516">
        <f t="shared" si="3"/>
        <v>0</v>
      </c>
      <c r="BF66" s="827"/>
      <c r="BG66" s="516">
        <v>0</v>
      </c>
      <c r="BH66" s="516">
        <v>0</v>
      </c>
      <c r="BI66" s="516">
        <v>0</v>
      </c>
      <c r="BJ66" s="516">
        <v>0</v>
      </c>
      <c r="BK66" s="516">
        <f t="shared" si="4"/>
        <v>0</v>
      </c>
      <c r="BL66" s="827"/>
      <c r="BM66" s="516">
        <v>0</v>
      </c>
      <c r="BN66" s="516">
        <v>0</v>
      </c>
      <c r="BO66" s="516">
        <v>0</v>
      </c>
      <c r="BP66" s="516">
        <v>0</v>
      </c>
      <c r="BQ66" s="516">
        <f t="shared" si="5"/>
        <v>0</v>
      </c>
      <c r="BR66" s="827"/>
      <c r="BS66" s="516"/>
      <c r="BT66" s="516"/>
      <c r="BU66" s="516"/>
      <c r="BV66" s="516"/>
      <c r="BW66" s="516">
        <f t="shared" si="6"/>
        <v>0</v>
      </c>
      <c r="BX66" s="827"/>
      <c r="BY66" s="516"/>
      <c r="BZ66" s="516"/>
      <c r="CA66" s="516"/>
      <c r="CB66" s="516"/>
      <c r="CC66" s="517">
        <f t="shared" si="7"/>
        <v>0</v>
      </c>
      <c r="CD66" s="580">
        <f t="shared" si="8"/>
        <v>0</v>
      </c>
      <c r="CE66" s="581">
        <f t="shared" si="13"/>
        <v>0</v>
      </c>
      <c r="CF66" s="581">
        <f t="shared" si="13"/>
        <v>0</v>
      </c>
      <c r="CG66" s="581">
        <f t="shared" si="13"/>
        <v>0</v>
      </c>
      <c r="CH66" s="581">
        <f t="shared" si="13"/>
        <v>0</v>
      </c>
      <c r="CI66" s="581">
        <f t="shared" si="14"/>
        <v>0</v>
      </c>
      <c r="CJ66" s="1363" t="e">
        <f t="shared" si="15"/>
        <v>#DIV/0!</v>
      </c>
    </row>
    <row r="67" spans="1:88" ht="39.75" thickBot="1">
      <c r="A67" s="2415"/>
      <c r="B67" s="589" t="s">
        <v>710</v>
      </c>
      <c r="C67" s="554" t="e">
        <f>'[35]D. ITT_All_Grants'!C119</f>
        <v>#REF!</v>
      </c>
      <c r="D67" s="554" t="e">
        <f>'[35]D. ITT_All_Grants'!D119</f>
        <v>#REF!</v>
      </c>
      <c r="E67" s="554" t="e">
        <f>'[35]D. ITT_All_Grants'!E119</f>
        <v>#REF!</v>
      </c>
      <c r="F67" s="826"/>
      <c r="G67" s="801" t="s">
        <v>753</v>
      </c>
      <c r="H67" s="794" t="s">
        <v>20</v>
      </c>
      <c r="I67" s="794" t="s">
        <v>20</v>
      </c>
      <c r="J67" s="770" t="e">
        <f t="shared" si="10"/>
        <v>#VALUE!</v>
      </c>
      <c r="K67" s="824"/>
      <c r="L67" s="520" t="s">
        <v>711</v>
      </c>
      <c r="M67" s="773"/>
      <c r="N67" s="773"/>
      <c r="O67" s="773"/>
      <c r="P67" s="773"/>
      <c r="Q67" s="773">
        <f t="shared" si="74"/>
        <v>0</v>
      </c>
      <c r="R67" s="773">
        <f t="shared" si="75"/>
        <v>0</v>
      </c>
      <c r="S67" s="774">
        <f t="shared" si="76"/>
        <v>0</v>
      </c>
      <c r="T67" s="765"/>
      <c r="U67" s="766"/>
      <c r="V67" s="795"/>
      <c r="W67" s="795"/>
      <c r="X67" s="795"/>
      <c r="Y67" s="795"/>
      <c r="Z67" s="796"/>
      <c r="AB67" s="775"/>
      <c r="AC67" s="516"/>
      <c r="AD67" s="516"/>
      <c r="AE67" s="516"/>
      <c r="AF67" s="516"/>
      <c r="AG67" s="516">
        <f t="shared" si="12"/>
        <v>0</v>
      </c>
      <c r="AH67" s="827"/>
      <c r="AI67" s="516"/>
      <c r="AJ67" s="516"/>
      <c r="AK67" s="516"/>
      <c r="AL67" s="516"/>
      <c r="AM67" s="516">
        <f t="shared" si="0"/>
        <v>0</v>
      </c>
      <c r="AN67" s="827"/>
      <c r="AO67" s="516"/>
      <c r="AP67" s="516"/>
      <c r="AQ67" s="516"/>
      <c r="AR67" s="516"/>
      <c r="AS67" s="516">
        <f t="shared" si="1"/>
        <v>0</v>
      </c>
      <c r="AT67" s="827"/>
      <c r="AU67" s="516"/>
      <c r="AV67" s="516"/>
      <c r="AW67" s="516"/>
      <c r="AX67" s="516"/>
      <c r="AY67" s="516">
        <f t="shared" si="2"/>
        <v>0</v>
      </c>
      <c r="AZ67" s="827"/>
      <c r="BA67" s="516">
        <v>0</v>
      </c>
      <c r="BB67" s="516">
        <v>0</v>
      </c>
      <c r="BC67" s="516">
        <v>0</v>
      </c>
      <c r="BD67" s="516">
        <v>0</v>
      </c>
      <c r="BE67" s="516">
        <f t="shared" si="3"/>
        <v>0</v>
      </c>
      <c r="BF67" s="827"/>
      <c r="BG67" s="516">
        <v>0</v>
      </c>
      <c r="BH67" s="516">
        <v>0</v>
      </c>
      <c r="BI67" s="516">
        <v>0</v>
      </c>
      <c r="BJ67" s="516">
        <v>0</v>
      </c>
      <c r="BK67" s="516">
        <f t="shared" si="4"/>
        <v>0</v>
      </c>
      <c r="BL67" s="827"/>
      <c r="BM67" s="516">
        <v>0</v>
      </c>
      <c r="BN67" s="516">
        <v>0</v>
      </c>
      <c r="BO67" s="516">
        <v>0</v>
      </c>
      <c r="BP67" s="516">
        <v>0</v>
      </c>
      <c r="BQ67" s="516">
        <f t="shared" si="5"/>
        <v>0</v>
      </c>
      <c r="BR67" s="827"/>
      <c r="BS67" s="516"/>
      <c r="BT67" s="516"/>
      <c r="BU67" s="516"/>
      <c r="BV67" s="516"/>
      <c r="BW67" s="516">
        <f t="shared" si="6"/>
        <v>0</v>
      </c>
      <c r="BX67" s="827"/>
      <c r="BY67" s="516"/>
      <c r="BZ67" s="516"/>
      <c r="CA67" s="516"/>
      <c r="CB67" s="516"/>
      <c r="CC67" s="517">
        <f t="shared" si="7"/>
        <v>0</v>
      </c>
      <c r="CD67" s="580">
        <f t="shared" si="8"/>
        <v>0</v>
      </c>
      <c r="CE67" s="581">
        <f t="shared" si="13"/>
        <v>0</v>
      </c>
      <c r="CF67" s="581">
        <f t="shared" si="13"/>
        <v>0</v>
      </c>
      <c r="CG67" s="581">
        <f t="shared" si="13"/>
        <v>0</v>
      </c>
      <c r="CH67" s="581">
        <f t="shared" si="13"/>
        <v>0</v>
      </c>
      <c r="CI67" s="581">
        <f t="shared" si="14"/>
        <v>0</v>
      </c>
      <c r="CJ67" s="1363" t="e">
        <f t="shared" si="15"/>
        <v>#DIV/0!</v>
      </c>
    </row>
    <row r="68" spans="1:88" ht="39.75" thickBot="1">
      <c r="A68" s="2415"/>
      <c r="B68" s="589" t="s">
        <v>712</v>
      </c>
      <c r="C68" s="554" t="e">
        <f>'[35]D. ITT_All_Grants'!C120</f>
        <v>#REF!</v>
      </c>
      <c r="D68" s="554" t="e">
        <f>'[35]D. ITT_All_Grants'!D120</f>
        <v>#REF!</v>
      </c>
      <c r="E68" s="554" t="e">
        <f>'[35]D. ITT_All_Grants'!E120</f>
        <v>#REF!</v>
      </c>
      <c r="F68" s="826"/>
      <c r="G68" s="801" t="s">
        <v>753</v>
      </c>
      <c r="H68" s="794" t="s">
        <v>20</v>
      </c>
      <c r="I68" s="794" t="s">
        <v>20</v>
      </c>
      <c r="J68" s="770" t="e">
        <f t="shared" si="10"/>
        <v>#VALUE!</v>
      </c>
      <c r="K68" s="824"/>
      <c r="L68" s="520" t="s">
        <v>714</v>
      </c>
      <c r="M68" s="773"/>
      <c r="N68" s="773"/>
      <c r="O68" s="773"/>
      <c r="P68" s="773"/>
      <c r="Q68" s="773">
        <f t="shared" si="74"/>
        <v>0</v>
      </c>
      <c r="R68" s="773">
        <f t="shared" si="75"/>
        <v>0</v>
      </c>
      <c r="S68" s="774">
        <f t="shared" si="76"/>
        <v>0</v>
      </c>
      <c r="T68" s="765"/>
      <c r="U68" s="766"/>
      <c r="V68" s="795"/>
      <c r="W68" s="795"/>
      <c r="X68" s="795"/>
      <c r="Y68" s="795"/>
      <c r="Z68" s="796"/>
      <c r="AB68" s="775"/>
      <c r="AC68" s="516"/>
      <c r="AD68" s="516"/>
      <c r="AE68" s="516"/>
      <c r="AF68" s="516"/>
      <c r="AG68" s="516">
        <f t="shared" si="12"/>
        <v>0</v>
      </c>
      <c r="AH68" s="827"/>
      <c r="AI68" s="516"/>
      <c r="AJ68" s="516"/>
      <c r="AK68" s="516"/>
      <c r="AL68" s="516"/>
      <c r="AM68" s="516">
        <f t="shared" si="0"/>
        <v>0</v>
      </c>
      <c r="AN68" s="827"/>
      <c r="AO68" s="516"/>
      <c r="AP68" s="516"/>
      <c r="AQ68" s="516"/>
      <c r="AR68" s="516"/>
      <c r="AS68" s="516">
        <f t="shared" si="1"/>
        <v>0</v>
      </c>
      <c r="AT68" s="827"/>
      <c r="AU68" s="516"/>
      <c r="AV68" s="516"/>
      <c r="AW68" s="516"/>
      <c r="AX68" s="516"/>
      <c r="AY68" s="516">
        <f t="shared" si="2"/>
        <v>0</v>
      </c>
      <c r="AZ68" s="827"/>
      <c r="BA68" s="516">
        <v>0</v>
      </c>
      <c r="BB68" s="516">
        <v>0</v>
      </c>
      <c r="BC68" s="516">
        <v>0</v>
      </c>
      <c r="BD68" s="516">
        <v>0</v>
      </c>
      <c r="BE68" s="516">
        <f t="shared" si="3"/>
        <v>0</v>
      </c>
      <c r="BF68" s="827"/>
      <c r="BG68" s="516">
        <v>0</v>
      </c>
      <c r="BH68" s="516">
        <v>0</v>
      </c>
      <c r="BI68" s="516">
        <v>0</v>
      </c>
      <c r="BJ68" s="516">
        <v>0</v>
      </c>
      <c r="BK68" s="516">
        <f t="shared" si="4"/>
        <v>0</v>
      </c>
      <c r="BL68" s="827"/>
      <c r="BM68" s="516">
        <v>0</v>
      </c>
      <c r="BN68" s="516">
        <v>0</v>
      </c>
      <c r="BO68" s="516">
        <v>0</v>
      </c>
      <c r="BP68" s="516">
        <v>0</v>
      </c>
      <c r="BQ68" s="516">
        <f t="shared" si="5"/>
        <v>0</v>
      </c>
      <c r="BR68" s="827"/>
      <c r="BS68" s="516"/>
      <c r="BT68" s="516"/>
      <c r="BU68" s="516"/>
      <c r="BV68" s="516"/>
      <c r="BW68" s="516">
        <f t="shared" si="6"/>
        <v>0</v>
      </c>
      <c r="BX68" s="827"/>
      <c r="BY68" s="516"/>
      <c r="BZ68" s="516"/>
      <c r="CA68" s="516"/>
      <c r="CB68" s="516"/>
      <c r="CC68" s="517">
        <f t="shared" si="7"/>
        <v>0</v>
      </c>
      <c r="CD68" s="580">
        <f t="shared" si="8"/>
        <v>0</v>
      </c>
      <c r="CE68" s="581">
        <f t="shared" si="13"/>
        <v>0</v>
      </c>
      <c r="CF68" s="581">
        <f t="shared" si="13"/>
        <v>0</v>
      </c>
      <c r="CG68" s="581">
        <f t="shared" si="13"/>
        <v>0</v>
      </c>
      <c r="CH68" s="581">
        <f t="shared" si="13"/>
        <v>0</v>
      </c>
      <c r="CI68" s="581">
        <f t="shared" si="14"/>
        <v>0</v>
      </c>
      <c r="CJ68" s="1363" t="e">
        <f t="shared" si="15"/>
        <v>#DIV/0!</v>
      </c>
    </row>
    <row r="69" spans="1:88" ht="39" thickBot="1">
      <c r="A69" s="2415"/>
      <c r="B69" s="590" t="s">
        <v>715</v>
      </c>
      <c r="C69" s="554" t="e">
        <f>'[35]D. ITT_All_Grants'!C121</f>
        <v>#REF!</v>
      </c>
      <c r="D69" s="554" t="e">
        <f>'[35]D. ITT_All_Grants'!D121</f>
        <v>#REF!</v>
      </c>
      <c r="E69" s="554" t="e">
        <f>'[35]D. ITT_All_Grants'!E121</f>
        <v>#REF!</v>
      </c>
      <c r="F69" s="826"/>
      <c r="G69" s="801" t="s">
        <v>753</v>
      </c>
      <c r="H69" s="794" t="s">
        <v>20</v>
      </c>
      <c r="I69" s="794" t="s">
        <v>20</v>
      </c>
      <c r="J69" s="770" t="e">
        <f t="shared" si="10"/>
        <v>#VALUE!</v>
      </c>
      <c r="K69" s="824"/>
      <c r="L69" s="520" t="s">
        <v>713</v>
      </c>
      <c r="M69" s="773"/>
      <c r="N69" s="773"/>
      <c r="O69" s="773"/>
      <c r="P69" s="773"/>
      <c r="Q69" s="773">
        <f t="shared" si="74"/>
        <v>0</v>
      </c>
      <c r="R69" s="773">
        <f t="shared" si="75"/>
        <v>0</v>
      </c>
      <c r="S69" s="774">
        <f t="shared" si="76"/>
        <v>0</v>
      </c>
      <c r="T69" s="765"/>
      <c r="U69" s="766"/>
      <c r="V69" s="795"/>
      <c r="W69" s="795"/>
      <c r="X69" s="795"/>
      <c r="Y69" s="795"/>
      <c r="Z69" s="796"/>
      <c r="AB69" s="775"/>
      <c r="AC69" s="516"/>
      <c r="AD69" s="516"/>
      <c r="AE69" s="516"/>
      <c r="AF69" s="516"/>
      <c r="AG69" s="516">
        <f t="shared" si="12"/>
        <v>0</v>
      </c>
      <c r="AH69" s="827"/>
      <c r="AI69" s="516"/>
      <c r="AJ69" s="516"/>
      <c r="AK69" s="516"/>
      <c r="AL69" s="516"/>
      <c r="AM69" s="516">
        <f t="shared" si="0"/>
        <v>0</v>
      </c>
      <c r="AN69" s="827"/>
      <c r="AO69" s="516"/>
      <c r="AP69" s="516"/>
      <c r="AQ69" s="516"/>
      <c r="AR69" s="516"/>
      <c r="AS69" s="516">
        <f t="shared" si="1"/>
        <v>0</v>
      </c>
      <c r="AT69" s="827"/>
      <c r="AU69" s="516"/>
      <c r="AV69" s="516"/>
      <c r="AW69" s="516"/>
      <c r="AX69" s="516"/>
      <c r="AY69" s="516">
        <f t="shared" si="2"/>
        <v>0</v>
      </c>
      <c r="AZ69" s="827"/>
      <c r="BA69" s="516">
        <v>0</v>
      </c>
      <c r="BB69" s="516">
        <v>0</v>
      </c>
      <c r="BC69" s="516">
        <v>0</v>
      </c>
      <c r="BD69" s="516">
        <v>0</v>
      </c>
      <c r="BE69" s="516">
        <f t="shared" si="3"/>
        <v>0</v>
      </c>
      <c r="BF69" s="827"/>
      <c r="BG69" s="516">
        <v>0</v>
      </c>
      <c r="BH69" s="516">
        <v>0</v>
      </c>
      <c r="BI69" s="516">
        <v>0</v>
      </c>
      <c r="BJ69" s="516">
        <v>0</v>
      </c>
      <c r="BK69" s="516">
        <f t="shared" si="4"/>
        <v>0</v>
      </c>
      <c r="BL69" s="827"/>
      <c r="BM69" s="516">
        <v>0</v>
      </c>
      <c r="BN69" s="516">
        <v>0</v>
      </c>
      <c r="BO69" s="516">
        <v>0</v>
      </c>
      <c r="BP69" s="516">
        <v>0</v>
      </c>
      <c r="BQ69" s="516">
        <f t="shared" si="5"/>
        <v>0</v>
      </c>
      <c r="BR69" s="827"/>
      <c r="BS69" s="516"/>
      <c r="BT69" s="516"/>
      <c r="BU69" s="516"/>
      <c r="BV69" s="516"/>
      <c r="BW69" s="516">
        <f t="shared" si="6"/>
        <v>0</v>
      </c>
      <c r="BX69" s="827"/>
      <c r="BY69" s="516"/>
      <c r="BZ69" s="516"/>
      <c r="CA69" s="516"/>
      <c r="CB69" s="516"/>
      <c r="CC69" s="517">
        <f t="shared" si="7"/>
        <v>0</v>
      </c>
      <c r="CD69" s="580">
        <f t="shared" si="8"/>
        <v>0</v>
      </c>
      <c r="CE69" s="581">
        <f t="shared" si="13"/>
        <v>0</v>
      </c>
      <c r="CF69" s="581">
        <f t="shared" si="13"/>
        <v>0</v>
      </c>
      <c r="CG69" s="581">
        <f t="shared" si="13"/>
        <v>0</v>
      </c>
      <c r="CH69" s="581">
        <f t="shared" si="13"/>
        <v>0</v>
      </c>
      <c r="CI69" s="581">
        <f t="shared" si="14"/>
        <v>0</v>
      </c>
      <c r="CJ69" s="1363" t="e">
        <f t="shared" si="15"/>
        <v>#DIV/0!</v>
      </c>
    </row>
    <row r="70" spans="1:88" ht="39.75" thickBot="1">
      <c r="A70" s="2415"/>
      <c r="B70" s="589" t="s">
        <v>716</v>
      </c>
      <c r="C70" s="554" t="e">
        <f>'[35]D. ITT_All_Grants'!C122</f>
        <v>#REF!</v>
      </c>
      <c r="D70" s="554" t="e">
        <f>'[35]D. ITT_All_Grants'!D122</f>
        <v>#REF!</v>
      </c>
      <c r="E70" s="554" t="e">
        <f>'[35]D. ITT_All_Grants'!E122</f>
        <v>#REF!</v>
      </c>
      <c r="F70" s="826"/>
      <c r="G70" s="801" t="s">
        <v>753</v>
      </c>
      <c r="H70" s="794" t="s">
        <v>20</v>
      </c>
      <c r="I70" s="794" t="s">
        <v>20</v>
      </c>
      <c r="J70" s="770" t="e">
        <f t="shared" si="10"/>
        <v>#VALUE!</v>
      </c>
      <c r="K70" s="824"/>
      <c r="L70" s="520" t="s">
        <v>713</v>
      </c>
      <c r="M70" s="773"/>
      <c r="N70" s="773"/>
      <c r="O70" s="773"/>
      <c r="P70" s="773"/>
      <c r="Q70" s="773">
        <f t="shared" si="74"/>
        <v>0</v>
      </c>
      <c r="R70" s="773">
        <f t="shared" si="75"/>
        <v>0</v>
      </c>
      <c r="S70" s="774">
        <f t="shared" si="76"/>
        <v>0</v>
      </c>
      <c r="T70" s="765"/>
      <c r="U70" s="766"/>
      <c r="V70" s="795"/>
      <c r="W70" s="795"/>
      <c r="X70" s="795"/>
      <c r="Y70" s="795"/>
      <c r="Z70" s="796"/>
      <c r="AB70" s="775"/>
      <c r="AC70" s="516"/>
      <c r="AD70" s="516"/>
      <c r="AE70" s="516"/>
      <c r="AF70" s="516"/>
      <c r="AG70" s="516">
        <f t="shared" si="12"/>
        <v>0</v>
      </c>
      <c r="AH70" s="827"/>
      <c r="AI70" s="516"/>
      <c r="AJ70" s="516"/>
      <c r="AK70" s="516"/>
      <c r="AL70" s="516"/>
      <c r="AM70" s="516">
        <f t="shared" si="0"/>
        <v>0</v>
      </c>
      <c r="AN70" s="827"/>
      <c r="AO70" s="516"/>
      <c r="AP70" s="516"/>
      <c r="AQ70" s="516"/>
      <c r="AR70" s="516"/>
      <c r="AS70" s="516">
        <f t="shared" si="1"/>
        <v>0</v>
      </c>
      <c r="AT70" s="827"/>
      <c r="AU70" s="516"/>
      <c r="AV70" s="516"/>
      <c r="AW70" s="516"/>
      <c r="AX70" s="516"/>
      <c r="AY70" s="516">
        <f t="shared" si="2"/>
        <v>0</v>
      </c>
      <c r="AZ70" s="827"/>
      <c r="BA70" s="516">
        <v>0</v>
      </c>
      <c r="BB70" s="516">
        <v>0</v>
      </c>
      <c r="BC70" s="516">
        <v>0</v>
      </c>
      <c r="BD70" s="516">
        <v>0</v>
      </c>
      <c r="BE70" s="516">
        <f t="shared" si="3"/>
        <v>0</v>
      </c>
      <c r="BF70" s="827"/>
      <c r="BG70" s="516">
        <v>0</v>
      </c>
      <c r="BH70" s="516">
        <v>0</v>
      </c>
      <c r="BI70" s="516">
        <v>0</v>
      </c>
      <c r="BJ70" s="516">
        <v>0</v>
      </c>
      <c r="BK70" s="516">
        <f t="shared" si="4"/>
        <v>0</v>
      </c>
      <c r="BL70" s="827"/>
      <c r="BM70" s="516">
        <v>0</v>
      </c>
      <c r="BN70" s="516">
        <v>0</v>
      </c>
      <c r="BO70" s="516">
        <v>0</v>
      </c>
      <c r="BP70" s="516">
        <v>0</v>
      </c>
      <c r="BQ70" s="516">
        <f t="shared" si="5"/>
        <v>0</v>
      </c>
      <c r="BR70" s="827"/>
      <c r="BS70" s="516"/>
      <c r="BT70" s="516"/>
      <c r="BU70" s="516"/>
      <c r="BV70" s="516"/>
      <c r="BW70" s="516">
        <f t="shared" si="6"/>
        <v>0</v>
      </c>
      <c r="BX70" s="827"/>
      <c r="BY70" s="516"/>
      <c r="BZ70" s="516"/>
      <c r="CA70" s="516"/>
      <c r="CB70" s="516"/>
      <c r="CC70" s="517">
        <f t="shared" si="7"/>
        <v>0</v>
      </c>
      <c r="CD70" s="580">
        <f t="shared" si="8"/>
        <v>0</v>
      </c>
      <c r="CE70" s="581">
        <f t="shared" si="13"/>
        <v>0</v>
      </c>
      <c r="CF70" s="581">
        <f t="shared" si="13"/>
        <v>0</v>
      </c>
      <c r="CG70" s="581">
        <f t="shared" si="13"/>
        <v>0</v>
      </c>
      <c r="CH70" s="581">
        <f t="shared" si="13"/>
        <v>0</v>
      </c>
      <c r="CI70" s="581">
        <f t="shared" si="14"/>
        <v>0</v>
      </c>
      <c r="CJ70" s="1363" t="e">
        <f t="shared" si="15"/>
        <v>#DIV/0!</v>
      </c>
    </row>
    <row r="71" spans="1:88" ht="27" thickBot="1">
      <c r="A71" s="2415"/>
      <c r="B71" s="590" t="s">
        <v>717</v>
      </c>
      <c r="C71" s="554" t="e">
        <f>'[35]D. ITT_All_Grants'!C123</f>
        <v>#REF!</v>
      </c>
      <c r="D71" s="554" t="e">
        <f>'[35]D. ITT_All_Grants'!D123</f>
        <v>#REF!</v>
      </c>
      <c r="E71" s="554" t="e">
        <f>'[35]D. ITT_All_Grants'!E123</f>
        <v>#REF!</v>
      </c>
      <c r="F71" s="826"/>
      <c r="G71" s="801" t="s">
        <v>753</v>
      </c>
      <c r="H71" s="794" t="s">
        <v>20</v>
      </c>
      <c r="I71" s="794" t="s">
        <v>20</v>
      </c>
      <c r="J71" s="770" t="e">
        <f t="shared" si="10"/>
        <v>#VALUE!</v>
      </c>
      <c r="K71" s="824"/>
      <c r="L71" s="520" t="s">
        <v>393</v>
      </c>
      <c r="M71" s="773"/>
      <c r="N71" s="773"/>
      <c r="O71" s="773"/>
      <c r="P71" s="773"/>
      <c r="Q71" s="773">
        <f t="shared" si="74"/>
        <v>0</v>
      </c>
      <c r="R71" s="773">
        <f t="shared" si="75"/>
        <v>0</v>
      </c>
      <c r="S71" s="774">
        <f t="shared" si="76"/>
        <v>0</v>
      </c>
      <c r="T71" s="765"/>
      <c r="U71" s="766"/>
      <c r="V71" s="795"/>
      <c r="W71" s="795"/>
      <c r="X71" s="795"/>
      <c r="Y71" s="795"/>
      <c r="Z71" s="796"/>
      <c r="AB71" s="775"/>
      <c r="AC71" s="516"/>
      <c r="AD71" s="516"/>
      <c r="AE71" s="516"/>
      <c r="AF71" s="516"/>
      <c r="AG71" s="516">
        <f t="shared" si="12"/>
        <v>0</v>
      </c>
      <c r="AH71" s="827"/>
      <c r="AI71" s="516"/>
      <c r="AJ71" s="516"/>
      <c r="AK71" s="516"/>
      <c r="AL71" s="516"/>
      <c r="AM71" s="516">
        <f t="shared" si="0"/>
        <v>0</v>
      </c>
      <c r="AN71" s="827"/>
      <c r="AO71" s="516"/>
      <c r="AP71" s="516"/>
      <c r="AQ71" s="516"/>
      <c r="AR71" s="516"/>
      <c r="AS71" s="516">
        <f t="shared" si="1"/>
        <v>0</v>
      </c>
      <c r="AT71" s="827"/>
      <c r="AU71" s="516"/>
      <c r="AV71" s="516"/>
      <c r="AW71" s="516"/>
      <c r="AX71" s="516"/>
      <c r="AY71" s="516">
        <f t="shared" si="2"/>
        <v>0</v>
      </c>
      <c r="AZ71" s="827"/>
      <c r="BA71" s="516">
        <v>0</v>
      </c>
      <c r="BB71" s="516">
        <v>0</v>
      </c>
      <c r="BC71" s="516">
        <v>0</v>
      </c>
      <c r="BD71" s="516">
        <v>0</v>
      </c>
      <c r="BE71" s="516">
        <f t="shared" si="3"/>
        <v>0</v>
      </c>
      <c r="BF71" s="827"/>
      <c r="BG71" s="516">
        <v>0</v>
      </c>
      <c r="BH71" s="516">
        <v>0</v>
      </c>
      <c r="BI71" s="516">
        <v>0</v>
      </c>
      <c r="BJ71" s="516">
        <v>0</v>
      </c>
      <c r="BK71" s="516">
        <f t="shared" si="4"/>
        <v>0</v>
      </c>
      <c r="BL71" s="827"/>
      <c r="BM71" s="516">
        <v>0</v>
      </c>
      <c r="BN71" s="516">
        <v>0</v>
      </c>
      <c r="BO71" s="516">
        <v>0</v>
      </c>
      <c r="BP71" s="516">
        <v>0</v>
      </c>
      <c r="BQ71" s="516">
        <f t="shared" si="5"/>
        <v>0</v>
      </c>
      <c r="BR71" s="827"/>
      <c r="BS71" s="516"/>
      <c r="BT71" s="516"/>
      <c r="BU71" s="516"/>
      <c r="BV71" s="516"/>
      <c r="BW71" s="516">
        <f t="shared" si="6"/>
        <v>0</v>
      </c>
      <c r="BX71" s="827"/>
      <c r="BY71" s="516"/>
      <c r="BZ71" s="516"/>
      <c r="CA71" s="516"/>
      <c r="CB71" s="516"/>
      <c r="CC71" s="517">
        <f t="shared" si="7"/>
        <v>0</v>
      </c>
      <c r="CD71" s="580">
        <f t="shared" si="8"/>
        <v>0</v>
      </c>
      <c r="CE71" s="581">
        <f t="shared" si="13"/>
        <v>0</v>
      </c>
      <c r="CF71" s="581">
        <f t="shared" si="13"/>
        <v>0</v>
      </c>
      <c r="CG71" s="581">
        <f t="shared" si="13"/>
        <v>0</v>
      </c>
      <c r="CH71" s="581">
        <f t="shared" si="13"/>
        <v>0</v>
      </c>
      <c r="CI71" s="581">
        <f t="shared" si="14"/>
        <v>0</v>
      </c>
      <c r="CJ71" s="1363" t="e">
        <f t="shared" si="15"/>
        <v>#DIV/0!</v>
      </c>
    </row>
    <row r="72" spans="1:88" ht="27" thickBot="1">
      <c r="A72" s="2415"/>
      <c r="B72" s="589" t="s">
        <v>718</v>
      </c>
      <c r="C72" s="554" t="e">
        <f>'[35]D. ITT_All_Grants'!C124</f>
        <v>#REF!</v>
      </c>
      <c r="D72" s="554" t="e">
        <f>'[35]D. ITT_All_Grants'!D124</f>
        <v>#REF!</v>
      </c>
      <c r="E72" s="554" t="e">
        <f>'[35]D. ITT_All_Grants'!E124</f>
        <v>#REF!</v>
      </c>
      <c r="F72" s="826"/>
      <c r="G72" s="801" t="s">
        <v>753</v>
      </c>
      <c r="H72" s="794" t="s">
        <v>20</v>
      </c>
      <c r="I72" s="794" t="s">
        <v>20</v>
      </c>
      <c r="J72" s="770" t="e">
        <f t="shared" si="10"/>
        <v>#VALUE!</v>
      </c>
      <c r="K72" s="824"/>
      <c r="L72" s="605" t="s">
        <v>719</v>
      </c>
      <c r="M72" s="773"/>
      <c r="N72" s="773"/>
      <c r="O72" s="773"/>
      <c r="P72" s="773"/>
      <c r="Q72" s="773">
        <f t="shared" si="74"/>
        <v>0</v>
      </c>
      <c r="R72" s="773">
        <f t="shared" si="75"/>
        <v>0</v>
      </c>
      <c r="S72" s="774">
        <f t="shared" si="76"/>
        <v>0</v>
      </c>
      <c r="T72" s="765"/>
      <c r="U72" s="766"/>
      <c r="V72" s="795"/>
      <c r="W72" s="795"/>
      <c r="X72" s="795"/>
      <c r="Y72" s="795"/>
      <c r="Z72" s="796"/>
      <c r="AB72" s="775"/>
      <c r="AC72" s="516"/>
      <c r="AD72" s="516"/>
      <c r="AE72" s="516"/>
      <c r="AF72" s="516"/>
      <c r="AG72" s="516">
        <f t="shared" si="12"/>
        <v>0</v>
      </c>
      <c r="AH72" s="827"/>
      <c r="AI72" s="516"/>
      <c r="AJ72" s="516"/>
      <c r="AK72" s="516"/>
      <c r="AL72" s="516"/>
      <c r="AM72" s="516">
        <f t="shared" si="0"/>
        <v>0</v>
      </c>
      <c r="AN72" s="827"/>
      <c r="AO72" s="516"/>
      <c r="AP72" s="516"/>
      <c r="AQ72" s="516"/>
      <c r="AR72" s="516"/>
      <c r="AS72" s="516">
        <f t="shared" si="1"/>
        <v>0</v>
      </c>
      <c r="AT72" s="827"/>
      <c r="AU72" s="516"/>
      <c r="AV72" s="516"/>
      <c r="AW72" s="516"/>
      <c r="AX72" s="516"/>
      <c r="AY72" s="516">
        <f t="shared" si="2"/>
        <v>0</v>
      </c>
      <c r="AZ72" s="827"/>
      <c r="BA72" s="516">
        <v>0</v>
      </c>
      <c r="BB72" s="516">
        <v>0</v>
      </c>
      <c r="BC72" s="516">
        <v>0</v>
      </c>
      <c r="BD72" s="516">
        <v>0</v>
      </c>
      <c r="BE72" s="516">
        <f t="shared" si="3"/>
        <v>0</v>
      </c>
      <c r="BF72" s="827"/>
      <c r="BG72" s="516">
        <v>0</v>
      </c>
      <c r="BH72" s="516">
        <v>0</v>
      </c>
      <c r="BI72" s="516">
        <v>0</v>
      </c>
      <c r="BJ72" s="516">
        <v>0</v>
      </c>
      <c r="BK72" s="516">
        <f t="shared" si="4"/>
        <v>0</v>
      </c>
      <c r="BL72" s="827"/>
      <c r="BM72" s="516">
        <v>0</v>
      </c>
      <c r="BN72" s="516">
        <v>0</v>
      </c>
      <c r="BO72" s="516">
        <v>0</v>
      </c>
      <c r="BP72" s="516">
        <v>0</v>
      </c>
      <c r="BQ72" s="516">
        <f t="shared" si="5"/>
        <v>0</v>
      </c>
      <c r="BR72" s="827"/>
      <c r="BS72" s="516"/>
      <c r="BT72" s="516"/>
      <c r="BU72" s="516"/>
      <c r="BV72" s="516"/>
      <c r="BW72" s="516">
        <f t="shared" si="6"/>
        <v>0</v>
      </c>
      <c r="BX72" s="827"/>
      <c r="BY72" s="516"/>
      <c r="BZ72" s="516"/>
      <c r="CA72" s="516"/>
      <c r="CB72" s="516"/>
      <c r="CC72" s="517">
        <f t="shared" si="7"/>
        <v>0</v>
      </c>
      <c r="CD72" s="580">
        <f t="shared" si="8"/>
        <v>0</v>
      </c>
      <c r="CE72" s="581">
        <f t="shared" si="13"/>
        <v>0</v>
      </c>
      <c r="CF72" s="581">
        <f t="shared" si="13"/>
        <v>0</v>
      </c>
      <c r="CG72" s="581">
        <f t="shared" si="13"/>
        <v>0</v>
      </c>
      <c r="CH72" s="581">
        <f t="shared" si="13"/>
        <v>0</v>
      </c>
      <c r="CI72" s="581">
        <f t="shared" si="14"/>
        <v>0</v>
      </c>
      <c r="CJ72" s="1363" t="e">
        <f t="shared" si="15"/>
        <v>#DIV/0!</v>
      </c>
    </row>
    <row r="73" spans="1:88" ht="39.75" thickBot="1">
      <c r="A73" s="2415"/>
      <c r="B73" s="589" t="s">
        <v>720</v>
      </c>
      <c r="C73" s="554" t="e">
        <f>'[35]D. ITT_All_Grants'!C125</f>
        <v>#REF!</v>
      </c>
      <c r="D73" s="554" t="e">
        <f>'[35]D. ITT_All_Grants'!D125</f>
        <v>#REF!</v>
      </c>
      <c r="E73" s="554" t="e">
        <f>'[35]D. ITT_All_Grants'!E125</f>
        <v>#REF!</v>
      </c>
      <c r="F73" s="826"/>
      <c r="G73" s="801" t="s">
        <v>753</v>
      </c>
      <c r="H73" s="794" t="s">
        <v>20</v>
      </c>
      <c r="I73" s="794" t="s">
        <v>20</v>
      </c>
      <c r="J73" s="770" t="e">
        <f t="shared" si="10"/>
        <v>#VALUE!</v>
      </c>
      <c r="K73" s="824"/>
      <c r="L73" s="605" t="s">
        <v>721</v>
      </c>
      <c r="M73" s="773"/>
      <c r="N73" s="773"/>
      <c r="O73" s="773"/>
      <c r="P73" s="773"/>
      <c r="Q73" s="773">
        <f t="shared" si="74"/>
        <v>0</v>
      </c>
      <c r="R73" s="773">
        <f t="shared" si="75"/>
        <v>0</v>
      </c>
      <c r="S73" s="774">
        <f t="shared" si="76"/>
        <v>0</v>
      </c>
      <c r="T73" s="765"/>
      <c r="U73" s="766"/>
      <c r="V73" s="795"/>
      <c r="W73" s="795"/>
      <c r="X73" s="795"/>
      <c r="Y73" s="795"/>
      <c r="Z73" s="796"/>
      <c r="AB73" s="775"/>
      <c r="AC73" s="516"/>
      <c r="AD73" s="516"/>
      <c r="AE73" s="516"/>
      <c r="AF73" s="516"/>
      <c r="AG73" s="516">
        <f t="shared" si="12"/>
        <v>0</v>
      </c>
      <c r="AH73" s="827"/>
      <c r="AI73" s="516"/>
      <c r="AJ73" s="516"/>
      <c r="AK73" s="516"/>
      <c r="AL73" s="516"/>
      <c r="AM73" s="516">
        <f t="shared" si="0"/>
        <v>0</v>
      </c>
      <c r="AN73" s="827"/>
      <c r="AO73" s="516"/>
      <c r="AP73" s="516"/>
      <c r="AQ73" s="516"/>
      <c r="AR73" s="516"/>
      <c r="AS73" s="516">
        <f t="shared" si="1"/>
        <v>0</v>
      </c>
      <c r="AT73" s="827"/>
      <c r="AU73" s="516"/>
      <c r="AV73" s="516"/>
      <c r="AW73" s="516"/>
      <c r="AX73" s="516"/>
      <c r="AY73" s="516">
        <f t="shared" si="2"/>
        <v>0</v>
      </c>
      <c r="AZ73" s="827"/>
      <c r="BA73" s="516">
        <v>0</v>
      </c>
      <c r="BB73" s="516">
        <v>0</v>
      </c>
      <c r="BC73" s="516">
        <v>0</v>
      </c>
      <c r="BD73" s="516">
        <v>0</v>
      </c>
      <c r="BE73" s="516">
        <f t="shared" si="3"/>
        <v>0</v>
      </c>
      <c r="BF73" s="827"/>
      <c r="BG73" s="516">
        <v>0</v>
      </c>
      <c r="BH73" s="516">
        <v>0</v>
      </c>
      <c r="BI73" s="516">
        <v>0</v>
      </c>
      <c r="BJ73" s="516">
        <v>0</v>
      </c>
      <c r="BK73" s="516">
        <f t="shared" si="4"/>
        <v>0</v>
      </c>
      <c r="BL73" s="827"/>
      <c r="BM73" s="516">
        <v>0</v>
      </c>
      <c r="BN73" s="516">
        <v>0</v>
      </c>
      <c r="BO73" s="516">
        <v>0</v>
      </c>
      <c r="BP73" s="516">
        <v>0</v>
      </c>
      <c r="BQ73" s="516">
        <f t="shared" si="5"/>
        <v>0</v>
      </c>
      <c r="BR73" s="827"/>
      <c r="BS73" s="516"/>
      <c r="BT73" s="516"/>
      <c r="BU73" s="516"/>
      <c r="BV73" s="516"/>
      <c r="BW73" s="516">
        <f t="shared" si="6"/>
        <v>0</v>
      </c>
      <c r="BX73" s="827"/>
      <c r="BY73" s="516"/>
      <c r="BZ73" s="516"/>
      <c r="CA73" s="516"/>
      <c r="CB73" s="516"/>
      <c r="CC73" s="517">
        <f t="shared" si="7"/>
        <v>0</v>
      </c>
      <c r="CD73" s="580">
        <f t="shared" si="8"/>
        <v>0</v>
      </c>
      <c r="CE73" s="581">
        <f t="shared" si="13"/>
        <v>0</v>
      </c>
      <c r="CF73" s="581">
        <f t="shared" si="13"/>
        <v>0</v>
      </c>
      <c r="CG73" s="581">
        <f t="shared" si="13"/>
        <v>0</v>
      </c>
      <c r="CH73" s="581">
        <f t="shared" si="13"/>
        <v>0</v>
      </c>
      <c r="CI73" s="581">
        <f t="shared" si="14"/>
        <v>0</v>
      </c>
      <c r="CJ73" s="1363" t="e">
        <f t="shared" si="15"/>
        <v>#DIV/0!</v>
      </c>
    </row>
    <row r="74" spans="1:88" ht="27" thickBot="1">
      <c r="A74" s="2415"/>
      <c r="B74" s="589" t="s">
        <v>722</v>
      </c>
      <c r="C74" s="554" t="e">
        <f>'[35]D. ITT_All_Grants'!C126</f>
        <v>#REF!</v>
      </c>
      <c r="D74" s="554" t="e">
        <f>'[35]D. ITT_All_Grants'!D126</f>
        <v>#REF!</v>
      </c>
      <c r="E74" s="554" t="e">
        <f>'[35]D. ITT_All_Grants'!E126</f>
        <v>#REF!</v>
      </c>
      <c r="F74" s="826"/>
      <c r="G74" s="801" t="s">
        <v>753</v>
      </c>
      <c r="H74" s="794" t="s">
        <v>20</v>
      </c>
      <c r="I74" s="794" t="s">
        <v>20</v>
      </c>
      <c r="J74" s="770" t="e">
        <f t="shared" si="10"/>
        <v>#VALUE!</v>
      </c>
      <c r="K74" s="824"/>
      <c r="L74" s="520" t="s">
        <v>390</v>
      </c>
      <c r="M74" s="773"/>
      <c r="N74" s="773"/>
      <c r="O74" s="773"/>
      <c r="P74" s="773"/>
      <c r="Q74" s="773">
        <f t="shared" si="74"/>
        <v>0</v>
      </c>
      <c r="R74" s="773">
        <f t="shared" si="75"/>
        <v>0</v>
      </c>
      <c r="S74" s="774">
        <f t="shared" si="76"/>
        <v>0</v>
      </c>
      <c r="T74" s="765"/>
      <c r="U74" s="766"/>
      <c r="V74" s="795"/>
      <c r="W74" s="795"/>
      <c r="X74" s="795"/>
      <c r="Y74" s="795"/>
      <c r="Z74" s="796"/>
      <c r="AB74" s="775"/>
      <c r="AC74" s="516"/>
      <c r="AD74" s="516"/>
      <c r="AE74" s="516"/>
      <c r="AF74" s="516"/>
      <c r="AG74" s="516">
        <f t="shared" si="12"/>
        <v>0</v>
      </c>
      <c r="AH74" s="827"/>
      <c r="AI74" s="516"/>
      <c r="AJ74" s="516"/>
      <c r="AK74" s="516"/>
      <c r="AL74" s="516"/>
      <c r="AM74" s="516">
        <f t="shared" si="0"/>
        <v>0</v>
      </c>
      <c r="AN74" s="827"/>
      <c r="AO74" s="516"/>
      <c r="AP74" s="516"/>
      <c r="AQ74" s="516"/>
      <c r="AR74" s="516"/>
      <c r="AS74" s="516">
        <f t="shared" si="1"/>
        <v>0</v>
      </c>
      <c r="AT74" s="827"/>
      <c r="AU74" s="516"/>
      <c r="AV74" s="516"/>
      <c r="AW74" s="516"/>
      <c r="AX74" s="516"/>
      <c r="AY74" s="516">
        <f t="shared" si="2"/>
        <v>0</v>
      </c>
      <c r="AZ74" s="827"/>
      <c r="BA74" s="516">
        <v>0</v>
      </c>
      <c r="BB74" s="516">
        <v>0</v>
      </c>
      <c r="BC74" s="516">
        <v>0</v>
      </c>
      <c r="BD74" s="516">
        <v>0</v>
      </c>
      <c r="BE74" s="516">
        <f t="shared" si="3"/>
        <v>0</v>
      </c>
      <c r="BF74" s="827"/>
      <c r="BG74" s="516">
        <v>0</v>
      </c>
      <c r="BH74" s="516">
        <v>0</v>
      </c>
      <c r="BI74" s="516">
        <v>0</v>
      </c>
      <c r="BJ74" s="516">
        <v>0</v>
      </c>
      <c r="BK74" s="516">
        <f t="shared" si="4"/>
        <v>0</v>
      </c>
      <c r="BL74" s="827"/>
      <c r="BM74" s="516">
        <v>0</v>
      </c>
      <c r="BN74" s="516">
        <v>0</v>
      </c>
      <c r="BO74" s="516">
        <v>0</v>
      </c>
      <c r="BP74" s="516">
        <v>0</v>
      </c>
      <c r="BQ74" s="516">
        <f t="shared" si="5"/>
        <v>0</v>
      </c>
      <c r="BR74" s="827"/>
      <c r="BS74" s="516"/>
      <c r="BT74" s="516"/>
      <c r="BU74" s="516"/>
      <c r="BV74" s="516"/>
      <c r="BW74" s="516">
        <f t="shared" si="6"/>
        <v>0</v>
      </c>
      <c r="BX74" s="827"/>
      <c r="BY74" s="516"/>
      <c r="BZ74" s="516"/>
      <c r="CA74" s="516"/>
      <c r="CB74" s="516"/>
      <c r="CC74" s="517">
        <f t="shared" si="7"/>
        <v>0</v>
      </c>
      <c r="CD74" s="580">
        <f t="shared" si="8"/>
        <v>0</v>
      </c>
      <c r="CE74" s="581">
        <f t="shared" si="13"/>
        <v>0</v>
      </c>
      <c r="CF74" s="581">
        <f t="shared" si="13"/>
        <v>0</v>
      </c>
      <c r="CG74" s="581">
        <f t="shared" si="13"/>
        <v>0</v>
      </c>
      <c r="CH74" s="581">
        <f t="shared" si="13"/>
        <v>0</v>
      </c>
      <c r="CI74" s="581">
        <f t="shared" si="14"/>
        <v>0</v>
      </c>
      <c r="CJ74" s="1363" t="e">
        <f t="shared" si="15"/>
        <v>#DIV/0!</v>
      </c>
    </row>
    <row r="75" spans="1:88" ht="27" thickBot="1">
      <c r="A75" s="2415"/>
      <c r="B75" s="589" t="s">
        <v>723</v>
      </c>
      <c r="C75" s="554" t="e">
        <f>'[35]D. ITT_All_Grants'!C127</f>
        <v>#REF!</v>
      </c>
      <c r="D75" s="554" t="e">
        <f>'[35]D. ITT_All_Grants'!D127</f>
        <v>#REF!</v>
      </c>
      <c r="E75" s="554" t="e">
        <f>'[35]D. ITT_All_Grants'!E127</f>
        <v>#REF!</v>
      </c>
      <c r="F75" s="826"/>
      <c r="G75" s="801" t="s">
        <v>753</v>
      </c>
      <c r="H75" s="794" t="s">
        <v>20</v>
      </c>
      <c r="I75" s="794" t="s">
        <v>20</v>
      </c>
      <c r="J75" s="770" t="e">
        <f t="shared" si="10"/>
        <v>#VALUE!</v>
      </c>
      <c r="K75" s="824"/>
      <c r="L75" s="605" t="s">
        <v>391</v>
      </c>
      <c r="M75" s="773"/>
      <c r="N75" s="773"/>
      <c r="O75" s="773"/>
      <c r="P75" s="773"/>
      <c r="Q75" s="773">
        <f t="shared" si="74"/>
        <v>0</v>
      </c>
      <c r="R75" s="773">
        <f t="shared" si="75"/>
        <v>0</v>
      </c>
      <c r="S75" s="774">
        <f t="shared" si="76"/>
        <v>0</v>
      </c>
      <c r="T75" s="765"/>
      <c r="U75" s="766"/>
      <c r="V75" s="795"/>
      <c r="W75" s="795"/>
      <c r="X75" s="795"/>
      <c r="Y75" s="795"/>
      <c r="Z75" s="796"/>
      <c r="AB75" s="775"/>
      <c r="AC75" s="516"/>
      <c r="AD75" s="516"/>
      <c r="AE75" s="516"/>
      <c r="AF75" s="516"/>
      <c r="AG75" s="516">
        <f t="shared" si="12"/>
        <v>0</v>
      </c>
      <c r="AH75" s="827"/>
      <c r="AI75" s="516"/>
      <c r="AJ75" s="516"/>
      <c r="AK75" s="516"/>
      <c r="AL75" s="516"/>
      <c r="AM75" s="516">
        <f t="shared" si="0"/>
        <v>0</v>
      </c>
      <c r="AN75" s="827"/>
      <c r="AO75" s="516"/>
      <c r="AP75" s="516"/>
      <c r="AQ75" s="516"/>
      <c r="AR75" s="516"/>
      <c r="AS75" s="516">
        <f t="shared" si="1"/>
        <v>0</v>
      </c>
      <c r="AT75" s="827"/>
      <c r="AU75" s="516"/>
      <c r="AV75" s="516"/>
      <c r="AW75" s="516"/>
      <c r="AX75" s="516"/>
      <c r="AY75" s="516">
        <f t="shared" si="2"/>
        <v>0</v>
      </c>
      <c r="AZ75" s="827"/>
      <c r="BA75" s="516">
        <v>0</v>
      </c>
      <c r="BB75" s="516">
        <v>0</v>
      </c>
      <c r="BC75" s="516">
        <v>0</v>
      </c>
      <c r="BD75" s="516">
        <v>0</v>
      </c>
      <c r="BE75" s="516">
        <f t="shared" si="3"/>
        <v>0</v>
      </c>
      <c r="BF75" s="827"/>
      <c r="BG75" s="516">
        <v>0</v>
      </c>
      <c r="BH75" s="516">
        <v>0</v>
      </c>
      <c r="BI75" s="516">
        <v>0</v>
      </c>
      <c r="BJ75" s="516">
        <v>0</v>
      </c>
      <c r="BK75" s="516">
        <f t="shared" si="4"/>
        <v>0</v>
      </c>
      <c r="BL75" s="827"/>
      <c r="BM75" s="516">
        <v>0</v>
      </c>
      <c r="BN75" s="516">
        <v>0</v>
      </c>
      <c r="BO75" s="516">
        <v>0</v>
      </c>
      <c r="BP75" s="516">
        <v>0</v>
      </c>
      <c r="BQ75" s="516">
        <f t="shared" si="5"/>
        <v>0</v>
      </c>
      <c r="BR75" s="827"/>
      <c r="BS75" s="516"/>
      <c r="BT75" s="516"/>
      <c r="BU75" s="516"/>
      <c r="BV75" s="516"/>
      <c r="BW75" s="516">
        <f t="shared" si="6"/>
        <v>0</v>
      </c>
      <c r="BX75" s="827"/>
      <c r="BY75" s="516"/>
      <c r="BZ75" s="516"/>
      <c r="CA75" s="516"/>
      <c r="CB75" s="516"/>
      <c r="CC75" s="517">
        <f t="shared" si="7"/>
        <v>0</v>
      </c>
      <c r="CD75" s="580">
        <f t="shared" si="8"/>
        <v>0</v>
      </c>
      <c r="CE75" s="581">
        <f t="shared" si="13"/>
        <v>0</v>
      </c>
      <c r="CF75" s="581">
        <f t="shared" si="13"/>
        <v>0</v>
      </c>
      <c r="CG75" s="581">
        <f t="shared" si="13"/>
        <v>0</v>
      </c>
      <c r="CH75" s="581">
        <f t="shared" si="13"/>
        <v>0</v>
      </c>
      <c r="CI75" s="581">
        <f t="shared" si="14"/>
        <v>0</v>
      </c>
      <c r="CJ75" s="1363" t="e">
        <f t="shared" si="15"/>
        <v>#DIV/0!</v>
      </c>
    </row>
    <row r="76" spans="1:88" ht="39" thickBot="1">
      <c r="A76" s="2415"/>
      <c r="B76" s="589" t="s">
        <v>724</v>
      </c>
      <c r="C76" s="554" t="e">
        <f>'[35]D. ITT_All_Grants'!C128</f>
        <v>#REF!</v>
      </c>
      <c r="D76" s="554" t="e">
        <f>'[35]D. ITT_All_Grants'!D128</f>
        <v>#REF!</v>
      </c>
      <c r="E76" s="554" t="e">
        <f>'[35]D. ITT_All_Grants'!E128</f>
        <v>#REF!</v>
      </c>
      <c r="F76" s="826"/>
      <c r="G76" s="801" t="s">
        <v>753</v>
      </c>
      <c r="H76" s="794" t="s">
        <v>20</v>
      </c>
      <c r="I76" s="794" t="s">
        <v>20</v>
      </c>
      <c r="J76" s="770" t="e">
        <f t="shared" si="10"/>
        <v>#VALUE!</v>
      </c>
      <c r="K76" s="824"/>
      <c r="L76" s="605" t="s">
        <v>725</v>
      </c>
      <c r="M76" s="773"/>
      <c r="N76" s="773"/>
      <c r="O76" s="773"/>
      <c r="P76" s="773"/>
      <c r="Q76" s="773">
        <f t="shared" si="74"/>
        <v>0</v>
      </c>
      <c r="R76" s="773">
        <f t="shared" si="75"/>
        <v>0</v>
      </c>
      <c r="S76" s="774">
        <f t="shared" si="76"/>
        <v>0</v>
      </c>
      <c r="T76" s="765"/>
      <c r="U76" s="766"/>
      <c r="V76" s="795"/>
      <c r="W76" s="795"/>
      <c r="X76" s="795"/>
      <c r="Y76" s="795"/>
      <c r="Z76" s="796"/>
      <c r="AB76" s="775"/>
      <c r="AC76" s="516"/>
      <c r="AD76" s="516"/>
      <c r="AE76" s="516"/>
      <c r="AF76" s="516"/>
      <c r="AG76" s="516">
        <f t="shared" si="12"/>
        <v>0</v>
      </c>
      <c r="AH76" s="827"/>
      <c r="AI76" s="516"/>
      <c r="AJ76" s="516"/>
      <c r="AK76" s="516"/>
      <c r="AL76" s="516"/>
      <c r="AM76" s="516">
        <f t="shared" si="0"/>
        <v>0</v>
      </c>
      <c r="AN76" s="827"/>
      <c r="AO76" s="516"/>
      <c r="AP76" s="516"/>
      <c r="AQ76" s="516"/>
      <c r="AR76" s="516"/>
      <c r="AS76" s="516">
        <f t="shared" si="1"/>
        <v>0</v>
      </c>
      <c r="AT76" s="827"/>
      <c r="AU76" s="516"/>
      <c r="AV76" s="516"/>
      <c r="AW76" s="516"/>
      <c r="AX76" s="516"/>
      <c r="AY76" s="516">
        <f t="shared" si="2"/>
        <v>0</v>
      </c>
      <c r="AZ76" s="827"/>
      <c r="BA76" s="516">
        <v>0</v>
      </c>
      <c r="BB76" s="516">
        <v>0</v>
      </c>
      <c r="BC76" s="516">
        <v>0</v>
      </c>
      <c r="BD76" s="516">
        <v>0</v>
      </c>
      <c r="BE76" s="516">
        <f t="shared" si="3"/>
        <v>0</v>
      </c>
      <c r="BF76" s="827"/>
      <c r="BG76" s="516">
        <v>0</v>
      </c>
      <c r="BH76" s="516">
        <v>0</v>
      </c>
      <c r="BI76" s="516">
        <v>0</v>
      </c>
      <c r="BJ76" s="516">
        <v>0</v>
      </c>
      <c r="BK76" s="516">
        <f t="shared" si="4"/>
        <v>0</v>
      </c>
      <c r="BL76" s="827"/>
      <c r="BM76" s="516">
        <v>0</v>
      </c>
      <c r="BN76" s="516">
        <v>0</v>
      </c>
      <c r="BO76" s="516">
        <v>0</v>
      </c>
      <c r="BP76" s="516">
        <v>0</v>
      </c>
      <c r="BQ76" s="516">
        <f t="shared" si="5"/>
        <v>0</v>
      </c>
      <c r="BR76" s="827"/>
      <c r="BS76" s="516"/>
      <c r="BT76" s="516"/>
      <c r="BU76" s="516"/>
      <c r="BV76" s="516"/>
      <c r="BW76" s="516">
        <f t="shared" si="6"/>
        <v>0</v>
      </c>
      <c r="BX76" s="827"/>
      <c r="BY76" s="516"/>
      <c r="BZ76" s="516"/>
      <c r="CA76" s="516"/>
      <c r="CB76" s="516"/>
      <c r="CC76" s="517">
        <f t="shared" si="7"/>
        <v>0</v>
      </c>
      <c r="CD76" s="580">
        <f t="shared" si="8"/>
        <v>0</v>
      </c>
      <c r="CE76" s="581">
        <f t="shared" si="13"/>
        <v>0</v>
      </c>
      <c r="CF76" s="581">
        <f t="shared" si="13"/>
        <v>0</v>
      </c>
      <c r="CG76" s="581">
        <f t="shared" si="13"/>
        <v>0</v>
      </c>
      <c r="CH76" s="581">
        <f t="shared" si="13"/>
        <v>0</v>
      </c>
      <c r="CI76" s="581">
        <f t="shared" si="14"/>
        <v>0</v>
      </c>
      <c r="CJ76" s="1363" t="e">
        <f t="shared" si="15"/>
        <v>#DIV/0!</v>
      </c>
    </row>
    <row r="77" spans="1:88" ht="39" thickBot="1">
      <c r="A77" s="2415"/>
      <c r="B77" s="591" t="s">
        <v>726</v>
      </c>
      <c r="C77" s="554" t="e">
        <f>'[35]D. ITT_All_Grants'!C129</f>
        <v>#REF!</v>
      </c>
      <c r="D77" s="554" t="e">
        <f>'[35]D. ITT_All_Grants'!D129</f>
        <v>#REF!</v>
      </c>
      <c r="E77" s="554" t="e">
        <f>'[35]D. ITT_All_Grants'!E129</f>
        <v>#REF!</v>
      </c>
      <c r="F77" s="826"/>
      <c r="G77" s="801" t="s">
        <v>753</v>
      </c>
      <c r="H77" s="794" t="s">
        <v>20</v>
      </c>
      <c r="I77" s="794" t="s">
        <v>20</v>
      </c>
      <c r="J77" s="770" t="e">
        <f t="shared" si="10"/>
        <v>#VALUE!</v>
      </c>
      <c r="K77" s="824"/>
      <c r="L77" s="605" t="s">
        <v>711</v>
      </c>
      <c r="M77" s="773"/>
      <c r="N77" s="773"/>
      <c r="O77" s="773"/>
      <c r="P77" s="773"/>
      <c r="Q77" s="773">
        <f t="shared" si="74"/>
        <v>0</v>
      </c>
      <c r="R77" s="773">
        <f t="shared" si="75"/>
        <v>0</v>
      </c>
      <c r="S77" s="774">
        <f t="shared" si="76"/>
        <v>0</v>
      </c>
      <c r="T77" s="765"/>
      <c r="U77" s="766"/>
      <c r="V77" s="795"/>
      <c r="W77" s="795"/>
      <c r="X77" s="795"/>
      <c r="Y77" s="795"/>
      <c r="Z77" s="796"/>
      <c r="AB77" s="775"/>
      <c r="AC77" s="516"/>
      <c r="AD77" s="516"/>
      <c r="AE77" s="516"/>
      <c r="AF77" s="516"/>
      <c r="AG77" s="516">
        <f t="shared" si="12"/>
        <v>0</v>
      </c>
      <c r="AH77" s="827"/>
      <c r="AI77" s="516"/>
      <c r="AJ77" s="516"/>
      <c r="AK77" s="516"/>
      <c r="AL77" s="516"/>
      <c r="AM77" s="516">
        <f t="shared" si="0"/>
        <v>0</v>
      </c>
      <c r="AN77" s="827"/>
      <c r="AO77" s="516"/>
      <c r="AP77" s="516"/>
      <c r="AQ77" s="516"/>
      <c r="AR77" s="516"/>
      <c r="AS77" s="516">
        <f t="shared" si="1"/>
        <v>0</v>
      </c>
      <c r="AT77" s="827"/>
      <c r="AU77" s="516"/>
      <c r="AV77" s="516"/>
      <c r="AW77" s="516"/>
      <c r="AX77" s="516"/>
      <c r="AY77" s="516">
        <f t="shared" si="2"/>
        <v>0</v>
      </c>
      <c r="AZ77" s="827"/>
      <c r="BA77" s="516">
        <v>0</v>
      </c>
      <c r="BB77" s="516">
        <v>0</v>
      </c>
      <c r="BC77" s="516">
        <v>0</v>
      </c>
      <c r="BD77" s="516">
        <v>0</v>
      </c>
      <c r="BE77" s="516">
        <f t="shared" si="3"/>
        <v>0</v>
      </c>
      <c r="BF77" s="827"/>
      <c r="BG77" s="516">
        <v>0</v>
      </c>
      <c r="BH77" s="516">
        <v>0</v>
      </c>
      <c r="BI77" s="516">
        <v>0</v>
      </c>
      <c r="BJ77" s="516">
        <v>0</v>
      </c>
      <c r="BK77" s="516">
        <f t="shared" si="4"/>
        <v>0</v>
      </c>
      <c r="BL77" s="827"/>
      <c r="BM77" s="516">
        <v>0</v>
      </c>
      <c r="BN77" s="516">
        <v>0</v>
      </c>
      <c r="BO77" s="516">
        <v>0</v>
      </c>
      <c r="BP77" s="516">
        <v>0</v>
      </c>
      <c r="BQ77" s="516">
        <f t="shared" si="5"/>
        <v>0</v>
      </c>
      <c r="BR77" s="827"/>
      <c r="BS77" s="516"/>
      <c r="BT77" s="516"/>
      <c r="BU77" s="516"/>
      <c r="BV77" s="516"/>
      <c r="BW77" s="516">
        <f t="shared" si="6"/>
        <v>0</v>
      </c>
      <c r="BX77" s="827"/>
      <c r="BY77" s="516"/>
      <c r="BZ77" s="516"/>
      <c r="CA77" s="516"/>
      <c r="CB77" s="516"/>
      <c r="CC77" s="517">
        <f t="shared" si="7"/>
        <v>0</v>
      </c>
      <c r="CD77" s="580">
        <f t="shared" si="8"/>
        <v>0</v>
      </c>
      <c r="CE77" s="581">
        <f t="shared" si="13"/>
        <v>0</v>
      </c>
      <c r="CF77" s="581">
        <f t="shared" si="13"/>
        <v>0</v>
      </c>
      <c r="CG77" s="581">
        <f t="shared" si="13"/>
        <v>0</v>
      </c>
      <c r="CH77" s="581">
        <f t="shared" si="13"/>
        <v>0</v>
      </c>
      <c r="CI77" s="581">
        <f t="shared" si="14"/>
        <v>0</v>
      </c>
      <c r="CJ77" s="1363" t="e">
        <f t="shared" si="15"/>
        <v>#DIV/0!</v>
      </c>
    </row>
    <row r="78" spans="1:88" ht="39.75" thickBot="1">
      <c r="A78" s="2415"/>
      <c r="B78" s="589" t="s">
        <v>727</v>
      </c>
      <c r="C78" s="554" t="e">
        <f>'[35]D. ITT_All_Grants'!C130</f>
        <v>#REF!</v>
      </c>
      <c r="D78" s="554" t="e">
        <f>'[35]D. ITT_All_Grants'!D130</f>
        <v>#REF!</v>
      </c>
      <c r="E78" s="554" t="e">
        <f>'[35]D. ITT_All_Grants'!E130</f>
        <v>#REF!</v>
      </c>
      <c r="F78" s="826"/>
      <c r="G78" s="801" t="s">
        <v>753</v>
      </c>
      <c r="H78" s="794" t="s">
        <v>20</v>
      </c>
      <c r="I78" s="794" t="s">
        <v>20</v>
      </c>
      <c r="J78" s="770" t="e">
        <f t="shared" si="10"/>
        <v>#VALUE!</v>
      </c>
      <c r="K78" s="824"/>
      <c r="L78" s="520" t="s">
        <v>688</v>
      </c>
      <c r="M78" s="773"/>
      <c r="N78" s="773"/>
      <c r="O78" s="773"/>
      <c r="P78" s="773"/>
      <c r="Q78" s="773">
        <f t="shared" si="74"/>
        <v>0</v>
      </c>
      <c r="R78" s="773">
        <f t="shared" si="75"/>
        <v>0</v>
      </c>
      <c r="S78" s="774">
        <f t="shared" si="76"/>
        <v>0</v>
      </c>
      <c r="T78" s="765"/>
      <c r="U78" s="766"/>
      <c r="V78" s="795"/>
      <c r="W78" s="795"/>
      <c r="X78" s="795"/>
      <c r="Y78" s="795"/>
      <c r="Z78" s="796"/>
      <c r="AB78" s="775"/>
      <c r="AC78" s="516"/>
      <c r="AD78" s="516"/>
      <c r="AE78" s="516"/>
      <c r="AF78" s="516"/>
      <c r="AG78" s="516">
        <f t="shared" si="12"/>
        <v>0</v>
      </c>
      <c r="AH78" s="827"/>
      <c r="AI78" s="516"/>
      <c r="AJ78" s="516"/>
      <c r="AK78" s="516"/>
      <c r="AL78" s="516"/>
      <c r="AM78" s="516">
        <f t="shared" si="0"/>
        <v>0</v>
      </c>
      <c r="AN78" s="827"/>
      <c r="AO78" s="516"/>
      <c r="AP78" s="516"/>
      <c r="AQ78" s="516"/>
      <c r="AR78" s="516"/>
      <c r="AS78" s="516">
        <f t="shared" si="1"/>
        <v>0</v>
      </c>
      <c r="AT78" s="827"/>
      <c r="AU78" s="516"/>
      <c r="AV78" s="516"/>
      <c r="AW78" s="516"/>
      <c r="AX78" s="516"/>
      <c r="AY78" s="516">
        <f t="shared" si="2"/>
        <v>0</v>
      </c>
      <c r="AZ78" s="827"/>
      <c r="BA78" s="516">
        <v>0</v>
      </c>
      <c r="BB78" s="516">
        <v>0</v>
      </c>
      <c r="BC78" s="516">
        <v>0</v>
      </c>
      <c r="BD78" s="516">
        <v>0</v>
      </c>
      <c r="BE78" s="516">
        <f t="shared" si="3"/>
        <v>0</v>
      </c>
      <c r="BF78" s="827"/>
      <c r="BG78" s="516">
        <v>0</v>
      </c>
      <c r="BH78" s="516">
        <v>0</v>
      </c>
      <c r="BI78" s="516">
        <v>0</v>
      </c>
      <c r="BJ78" s="516">
        <v>0</v>
      </c>
      <c r="BK78" s="516">
        <f t="shared" si="4"/>
        <v>0</v>
      </c>
      <c r="BL78" s="827"/>
      <c r="BM78" s="516">
        <v>0</v>
      </c>
      <c r="BN78" s="516">
        <v>0</v>
      </c>
      <c r="BO78" s="516">
        <v>0</v>
      </c>
      <c r="BP78" s="516">
        <v>0</v>
      </c>
      <c r="BQ78" s="516">
        <f t="shared" si="5"/>
        <v>0</v>
      </c>
      <c r="BR78" s="827"/>
      <c r="BS78" s="516"/>
      <c r="BT78" s="516"/>
      <c r="BU78" s="516"/>
      <c r="BV78" s="516"/>
      <c r="BW78" s="516">
        <f t="shared" si="6"/>
        <v>0</v>
      </c>
      <c r="BX78" s="827"/>
      <c r="BY78" s="516"/>
      <c r="BZ78" s="516"/>
      <c r="CA78" s="516"/>
      <c r="CB78" s="516"/>
      <c r="CC78" s="517">
        <f t="shared" si="7"/>
        <v>0</v>
      </c>
      <c r="CD78" s="580">
        <f t="shared" si="8"/>
        <v>0</v>
      </c>
      <c r="CE78" s="581">
        <f t="shared" si="13"/>
        <v>0</v>
      </c>
      <c r="CF78" s="581">
        <f t="shared" si="13"/>
        <v>0</v>
      </c>
      <c r="CG78" s="581">
        <f t="shared" si="13"/>
        <v>0</v>
      </c>
      <c r="CH78" s="581">
        <f t="shared" si="13"/>
        <v>0</v>
      </c>
      <c r="CI78" s="581">
        <f t="shared" si="14"/>
        <v>0</v>
      </c>
      <c r="CJ78" s="1363" t="e">
        <f t="shared" si="15"/>
        <v>#DIV/0!</v>
      </c>
    </row>
    <row r="79" spans="1:88" ht="27" thickBot="1">
      <c r="A79" s="2415"/>
      <c r="B79" s="589" t="s">
        <v>728</v>
      </c>
      <c r="C79" s="554" t="e">
        <f>'[35]D. ITT_All_Grants'!C131</f>
        <v>#REF!</v>
      </c>
      <c r="D79" s="554" t="e">
        <f>'[35]D. ITT_All_Grants'!D131</f>
        <v>#REF!</v>
      </c>
      <c r="E79" s="554" t="e">
        <f>'[35]D. ITT_All_Grants'!E131</f>
        <v>#REF!</v>
      </c>
      <c r="F79" s="826"/>
      <c r="G79" s="801" t="s">
        <v>753</v>
      </c>
      <c r="H79" s="794" t="s">
        <v>20</v>
      </c>
      <c r="I79" s="794" t="s">
        <v>20</v>
      </c>
      <c r="J79" s="770" t="e">
        <f t="shared" si="10"/>
        <v>#VALUE!</v>
      </c>
      <c r="K79" s="824"/>
      <c r="L79" s="520" t="s">
        <v>713</v>
      </c>
      <c r="M79" s="773"/>
      <c r="N79" s="773"/>
      <c r="O79" s="773"/>
      <c r="P79" s="773"/>
      <c r="Q79" s="773">
        <f t="shared" si="74"/>
        <v>0</v>
      </c>
      <c r="R79" s="773">
        <f t="shared" si="75"/>
        <v>0</v>
      </c>
      <c r="S79" s="774">
        <f t="shared" si="76"/>
        <v>0</v>
      </c>
      <c r="T79" s="765"/>
      <c r="U79" s="766"/>
      <c r="V79" s="795"/>
      <c r="W79" s="795"/>
      <c r="X79" s="795"/>
      <c r="Y79" s="795"/>
      <c r="Z79" s="796"/>
      <c r="AB79" s="775"/>
      <c r="AC79" s="516"/>
      <c r="AD79" s="516"/>
      <c r="AE79" s="516"/>
      <c r="AF79" s="516"/>
      <c r="AG79" s="516">
        <f t="shared" si="12"/>
        <v>0</v>
      </c>
      <c r="AH79" s="827"/>
      <c r="AI79" s="516"/>
      <c r="AJ79" s="516"/>
      <c r="AK79" s="516"/>
      <c r="AL79" s="516"/>
      <c r="AM79" s="516">
        <f t="shared" si="0"/>
        <v>0</v>
      </c>
      <c r="AN79" s="827"/>
      <c r="AO79" s="516"/>
      <c r="AP79" s="516"/>
      <c r="AQ79" s="516"/>
      <c r="AR79" s="516"/>
      <c r="AS79" s="516">
        <f t="shared" si="1"/>
        <v>0</v>
      </c>
      <c r="AT79" s="827"/>
      <c r="AU79" s="516"/>
      <c r="AV79" s="516"/>
      <c r="AW79" s="516"/>
      <c r="AX79" s="516"/>
      <c r="AY79" s="516">
        <f t="shared" si="2"/>
        <v>0</v>
      </c>
      <c r="AZ79" s="827"/>
      <c r="BA79" s="516">
        <v>0</v>
      </c>
      <c r="BB79" s="516">
        <v>0</v>
      </c>
      <c r="BC79" s="516">
        <v>0</v>
      </c>
      <c r="BD79" s="516">
        <v>0</v>
      </c>
      <c r="BE79" s="516">
        <f t="shared" si="3"/>
        <v>0</v>
      </c>
      <c r="BF79" s="827"/>
      <c r="BG79" s="516">
        <v>0</v>
      </c>
      <c r="BH79" s="516">
        <v>0</v>
      </c>
      <c r="BI79" s="516">
        <v>0</v>
      </c>
      <c r="BJ79" s="516">
        <v>0</v>
      </c>
      <c r="BK79" s="516">
        <f t="shared" si="4"/>
        <v>0</v>
      </c>
      <c r="BL79" s="827"/>
      <c r="BM79" s="516">
        <v>0</v>
      </c>
      <c r="BN79" s="516">
        <v>0</v>
      </c>
      <c r="BO79" s="516">
        <v>0</v>
      </c>
      <c r="BP79" s="516">
        <v>0</v>
      </c>
      <c r="BQ79" s="516">
        <f t="shared" si="5"/>
        <v>0</v>
      </c>
      <c r="BR79" s="827"/>
      <c r="BS79" s="516"/>
      <c r="BT79" s="516"/>
      <c r="BU79" s="516"/>
      <c r="BV79" s="516"/>
      <c r="BW79" s="516">
        <f t="shared" si="6"/>
        <v>0</v>
      </c>
      <c r="BX79" s="827"/>
      <c r="BY79" s="516"/>
      <c r="BZ79" s="516"/>
      <c r="CA79" s="516"/>
      <c r="CB79" s="516"/>
      <c r="CC79" s="517">
        <f t="shared" si="7"/>
        <v>0</v>
      </c>
      <c r="CD79" s="580">
        <f t="shared" si="8"/>
        <v>0</v>
      </c>
      <c r="CE79" s="581">
        <f t="shared" si="13"/>
        <v>0</v>
      </c>
      <c r="CF79" s="581">
        <f t="shared" si="13"/>
        <v>0</v>
      </c>
      <c r="CG79" s="581">
        <f t="shared" si="13"/>
        <v>0</v>
      </c>
      <c r="CH79" s="581">
        <f t="shared" si="13"/>
        <v>0</v>
      </c>
      <c r="CI79" s="581">
        <f t="shared" si="14"/>
        <v>0</v>
      </c>
      <c r="CJ79" s="1363" t="e">
        <f t="shared" si="15"/>
        <v>#DIV/0!</v>
      </c>
    </row>
    <row r="80" spans="1:88" ht="39.75" thickBot="1">
      <c r="A80" s="2415"/>
      <c r="B80" s="589" t="s">
        <v>729</v>
      </c>
      <c r="C80" s="554" t="e">
        <f>'[35]D. ITT_All_Grants'!C132</f>
        <v>#REF!</v>
      </c>
      <c r="D80" s="554" t="e">
        <f>'[35]D. ITT_All_Grants'!D132</f>
        <v>#REF!</v>
      </c>
      <c r="E80" s="554" t="e">
        <f>'[35]D. ITT_All_Grants'!E132</f>
        <v>#REF!</v>
      </c>
      <c r="F80" s="826"/>
      <c r="G80" s="801" t="s">
        <v>753</v>
      </c>
      <c r="H80" s="794" t="s">
        <v>20</v>
      </c>
      <c r="I80" s="794" t="s">
        <v>20</v>
      </c>
      <c r="J80" s="770" t="e">
        <f t="shared" si="10"/>
        <v>#VALUE!</v>
      </c>
      <c r="K80" s="824"/>
      <c r="L80" s="520" t="s">
        <v>393</v>
      </c>
      <c r="M80" s="773"/>
      <c r="N80" s="773"/>
      <c r="O80" s="773"/>
      <c r="P80" s="773"/>
      <c r="Q80" s="773">
        <f t="shared" si="74"/>
        <v>0</v>
      </c>
      <c r="R80" s="773">
        <f t="shared" si="75"/>
        <v>0</v>
      </c>
      <c r="S80" s="774">
        <f t="shared" si="76"/>
        <v>0</v>
      </c>
      <c r="T80" s="765"/>
      <c r="U80" s="766"/>
      <c r="V80" s="795"/>
      <c r="W80" s="795"/>
      <c r="X80" s="795"/>
      <c r="Y80" s="795"/>
      <c r="Z80" s="796"/>
      <c r="AB80" s="775"/>
      <c r="AC80" s="516"/>
      <c r="AD80" s="516"/>
      <c r="AE80" s="516"/>
      <c r="AF80" s="516"/>
      <c r="AG80" s="516">
        <f t="shared" si="12"/>
        <v>0</v>
      </c>
      <c r="AH80" s="827"/>
      <c r="AI80" s="516"/>
      <c r="AJ80" s="516"/>
      <c r="AK80" s="516"/>
      <c r="AL80" s="516"/>
      <c r="AM80" s="516">
        <f t="shared" si="0"/>
        <v>0</v>
      </c>
      <c r="AN80" s="827"/>
      <c r="AO80" s="516"/>
      <c r="AP80" s="516"/>
      <c r="AQ80" s="516"/>
      <c r="AR80" s="516"/>
      <c r="AS80" s="516">
        <f t="shared" si="1"/>
        <v>0</v>
      </c>
      <c r="AT80" s="827"/>
      <c r="AU80" s="516"/>
      <c r="AV80" s="516"/>
      <c r="AW80" s="516"/>
      <c r="AX80" s="516"/>
      <c r="AY80" s="516">
        <f t="shared" si="2"/>
        <v>0</v>
      </c>
      <c r="AZ80" s="827"/>
      <c r="BA80" s="516">
        <v>0</v>
      </c>
      <c r="BB80" s="516">
        <v>0</v>
      </c>
      <c r="BC80" s="516">
        <v>0</v>
      </c>
      <c r="BD80" s="516">
        <v>0</v>
      </c>
      <c r="BE80" s="516">
        <f t="shared" si="3"/>
        <v>0</v>
      </c>
      <c r="BF80" s="827"/>
      <c r="BG80" s="516">
        <v>0</v>
      </c>
      <c r="BH80" s="516">
        <v>0</v>
      </c>
      <c r="BI80" s="516">
        <v>0</v>
      </c>
      <c r="BJ80" s="516">
        <v>0</v>
      </c>
      <c r="BK80" s="516">
        <f t="shared" si="4"/>
        <v>0</v>
      </c>
      <c r="BL80" s="827"/>
      <c r="BM80" s="516">
        <v>0</v>
      </c>
      <c r="BN80" s="516">
        <v>0</v>
      </c>
      <c r="BO80" s="516">
        <v>0</v>
      </c>
      <c r="BP80" s="516">
        <v>0</v>
      </c>
      <c r="BQ80" s="516">
        <f t="shared" si="5"/>
        <v>0</v>
      </c>
      <c r="BR80" s="827"/>
      <c r="BS80" s="516"/>
      <c r="BT80" s="516"/>
      <c r="BU80" s="516"/>
      <c r="BV80" s="516"/>
      <c r="BW80" s="516">
        <f t="shared" si="6"/>
        <v>0</v>
      </c>
      <c r="BX80" s="827"/>
      <c r="BY80" s="516"/>
      <c r="BZ80" s="516"/>
      <c r="CA80" s="516"/>
      <c r="CB80" s="516"/>
      <c r="CC80" s="517">
        <f t="shared" si="7"/>
        <v>0</v>
      </c>
      <c r="CD80" s="580">
        <f t="shared" si="8"/>
        <v>0</v>
      </c>
      <c r="CE80" s="581">
        <f t="shared" si="13"/>
        <v>0</v>
      </c>
      <c r="CF80" s="581">
        <f t="shared" si="13"/>
        <v>0</v>
      </c>
      <c r="CG80" s="581">
        <f t="shared" si="13"/>
        <v>0</v>
      </c>
      <c r="CH80" s="581">
        <f t="shared" si="13"/>
        <v>0</v>
      </c>
      <c r="CI80" s="581">
        <f t="shared" si="14"/>
        <v>0</v>
      </c>
      <c r="CJ80" s="1363" t="e">
        <f t="shared" si="15"/>
        <v>#DIV/0!</v>
      </c>
    </row>
    <row r="81" spans="1:88" ht="39.75" thickBot="1">
      <c r="A81" s="2416"/>
      <c r="B81" s="589" t="s">
        <v>730</v>
      </c>
      <c r="C81" s="554" t="e">
        <f>'[35]D. ITT_All_Grants'!C133</f>
        <v>#REF!</v>
      </c>
      <c r="D81" s="554" t="e">
        <f>'[35]D. ITT_All_Grants'!D133</f>
        <v>#REF!</v>
      </c>
      <c r="E81" s="554" t="e">
        <f>'[35]D. ITT_All_Grants'!E133</f>
        <v>#REF!</v>
      </c>
      <c r="F81" s="826"/>
      <c r="G81" s="801" t="s">
        <v>753</v>
      </c>
      <c r="H81" s="794" t="s">
        <v>20</v>
      </c>
      <c r="I81" s="794" t="s">
        <v>20</v>
      </c>
      <c r="J81" s="770" t="e">
        <f t="shared" si="10"/>
        <v>#VALUE!</v>
      </c>
      <c r="K81" s="824"/>
      <c r="L81" s="520" t="s">
        <v>393</v>
      </c>
      <c r="M81" s="773"/>
      <c r="N81" s="773"/>
      <c r="O81" s="773"/>
      <c r="P81" s="773"/>
      <c r="Q81" s="773">
        <f t="shared" si="74"/>
        <v>0</v>
      </c>
      <c r="R81" s="773">
        <f t="shared" si="75"/>
        <v>0</v>
      </c>
      <c r="S81" s="774">
        <f t="shared" si="76"/>
        <v>0</v>
      </c>
      <c r="T81" s="765"/>
      <c r="U81" s="766"/>
      <c r="V81" s="795"/>
      <c r="W81" s="795"/>
      <c r="X81" s="795"/>
      <c r="Y81" s="795"/>
      <c r="Z81" s="796"/>
      <c r="AB81" s="775"/>
      <c r="AC81" s="516"/>
      <c r="AD81" s="516"/>
      <c r="AE81" s="516"/>
      <c r="AF81" s="516"/>
      <c r="AG81" s="516">
        <f t="shared" si="12"/>
        <v>0</v>
      </c>
      <c r="AH81" s="827"/>
      <c r="AI81" s="516"/>
      <c r="AJ81" s="516"/>
      <c r="AK81" s="516"/>
      <c r="AL81" s="516"/>
      <c r="AM81" s="516">
        <f t="shared" si="0"/>
        <v>0</v>
      </c>
      <c r="AN81" s="827"/>
      <c r="AO81" s="516"/>
      <c r="AP81" s="516"/>
      <c r="AQ81" s="516"/>
      <c r="AR81" s="516"/>
      <c r="AS81" s="516">
        <f t="shared" si="1"/>
        <v>0</v>
      </c>
      <c r="AT81" s="827"/>
      <c r="AU81" s="516"/>
      <c r="AV81" s="516"/>
      <c r="AW81" s="516"/>
      <c r="AX81" s="516"/>
      <c r="AY81" s="516">
        <f t="shared" si="2"/>
        <v>0</v>
      </c>
      <c r="AZ81" s="827"/>
      <c r="BA81" s="516">
        <v>0</v>
      </c>
      <c r="BB81" s="516">
        <v>0</v>
      </c>
      <c r="BC81" s="516">
        <v>0</v>
      </c>
      <c r="BD81" s="516">
        <v>0</v>
      </c>
      <c r="BE81" s="516">
        <f t="shared" si="3"/>
        <v>0</v>
      </c>
      <c r="BF81" s="827"/>
      <c r="BG81" s="516">
        <v>0</v>
      </c>
      <c r="BH81" s="516">
        <v>0</v>
      </c>
      <c r="BI81" s="516">
        <v>0</v>
      </c>
      <c r="BJ81" s="516">
        <v>0</v>
      </c>
      <c r="BK81" s="516">
        <f t="shared" si="4"/>
        <v>0</v>
      </c>
      <c r="BL81" s="827"/>
      <c r="BM81" s="516">
        <v>0</v>
      </c>
      <c r="BN81" s="516">
        <v>0</v>
      </c>
      <c r="BO81" s="516">
        <v>0</v>
      </c>
      <c r="BP81" s="516">
        <v>0</v>
      </c>
      <c r="BQ81" s="516">
        <f t="shared" si="5"/>
        <v>0</v>
      </c>
      <c r="BR81" s="827"/>
      <c r="BS81" s="516"/>
      <c r="BT81" s="516"/>
      <c r="BU81" s="516"/>
      <c r="BV81" s="516"/>
      <c r="BW81" s="516">
        <f t="shared" si="6"/>
        <v>0</v>
      </c>
      <c r="BX81" s="827"/>
      <c r="BY81" s="516"/>
      <c r="BZ81" s="516"/>
      <c r="CA81" s="516"/>
      <c r="CB81" s="516"/>
      <c r="CC81" s="517">
        <f t="shared" si="7"/>
        <v>0</v>
      </c>
      <c r="CD81" s="580">
        <f t="shared" si="8"/>
        <v>0</v>
      </c>
      <c r="CE81" s="581">
        <f t="shared" si="13"/>
        <v>0</v>
      </c>
      <c r="CF81" s="581">
        <f t="shared" si="13"/>
        <v>0</v>
      </c>
      <c r="CG81" s="581">
        <f t="shared" si="13"/>
        <v>0</v>
      </c>
      <c r="CH81" s="581">
        <f t="shared" si="13"/>
        <v>0</v>
      </c>
      <c r="CI81" s="581">
        <f t="shared" si="14"/>
        <v>0</v>
      </c>
      <c r="CJ81" s="1363" t="e">
        <f t="shared" si="15"/>
        <v>#DIV/0!</v>
      </c>
    </row>
    <row r="82" spans="1:88" ht="27" thickBot="1">
      <c r="A82" s="1552"/>
      <c r="B82" s="591" t="s">
        <v>731</v>
      </c>
      <c r="C82" s="554" t="e">
        <f>'[35]D. ITT_All_Grants'!C134</f>
        <v>#REF!</v>
      </c>
      <c r="D82" s="554" t="e">
        <f>'[35]D. ITT_All_Grants'!D134</f>
        <v>#REF!</v>
      </c>
      <c r="E82" s="554" t="e">
        <f>'[35]D. ITT_All_Grants'!E134</f>
        <v>#REF!</v>
      </c>
      <c r="F82" s="826"/>
      <c r="G82" s="801" t="s">
        <v>753</v>
      </c>
      <c r="H82" s="794" t="s">
        <v>20</v>
      </c>
      <c r="I82" s="794" t="s">
        <v>20</v>
      </c>
      <c r="J82" s="770" t="e">
        <f t="shared" si="10"/>
        <v>#VALUE!</v>
      </c>
      <c r="K82" s="824"/>
      <c r="L82" s="520" t="s">
        <v>389</v>
      </c>
      <c r="M82" s="773"/>
      <c r="N82" s="773"/>
      <c r="O82" s="773"/>
      <c r="P82" s="773"/>
      <c r="Q82" s="773">
        <f t="shared" si="74"/>
        <v>0</v>
      </c>
      <c r="R82" s="773">
        <f t="shared" si="75"/>
        <v>0</v>
      </c>
      <c r="S82" s="774">
        <f t="shared" si="76"/>
        <v>0</v>
      </c>
      <c r="T82" s="765"/>
      <c r="U82" s="766"/>
      <c r="V82" s="795"/>
      <c r="W82" s="795"/>
      <c r="X82" s="795"/>
      <c r="Y82" s="795"/>
      <c r="Z82" s="796"/>
      <c r="AB82" s="775"/>
      <c r="AC82" s="516"/>
      <c r="AD82" s="516"/>
      <c r="AE82" s="516"/>
      <c r="AF82" s="516"/>
      <c r="AG82" s="516">
        <f t="shared" si="12"/>
        <v>0</v>
      </c>
      <c r="AH82" s="827"/>
      <c r="AI82" s="516"/>
      <c r="AJ82" s="516"/>
      <c r="AK82" s="516"/>
      <c r="AL82" s="516"/>
      <c r="AM82" s="516">
        <f t="shared" si="0"/>
        <v>0</v>
      </c>
      <c r="AN82" s="827"/>
      <c r="AO82" s="516"/>
      <c r="AP82" s="516"/>
      <c r="AQ82" s="516"/>
      <c r="AR82" s="516"/>
      <c r="AS82" s="516">
        <f t="shared" si="1"/>
        <v>0</v>
      </c>
      <c r="AT82" s="827"/>
      <c r="AU82" s="516"/>
      <c r="AV82" s="516"/>
      <c r="AW82" s="516"/>
      <c r="AX82" s="516"/>
      <c r="AY82" s="516">
        <f t="shared" si="2"/>
        <v>0</v>
      </c>
      <c r="AZ82" s="827"/>
      <c r="BA82" s="516">
        <v>0</v>
      </c>
      <c r="BB82" s="516">
        <v>0</v>
      </c>
      <c r="BC82" s="516">
        <v>0</v>
      </c>
      <c r="BD82" s="516">
        <v>0</v>
      </c>
      <c r="BE82" s="516">
        <f t="shared" si="3"/>
        <v>0</v>
      </c>
      <c r="BF82" s="827"/>
      <c r="BG82" s="516">
        <v>0</v>
      </c>
      <c r="BH82" s="516">
        <v>0</v>
      </c>
      <c r="BI82" s="516">
        <v>0</v>
      </c>
      <c r="BJ82" s="516">
        <v>0</v>
      </c>
      <c r="BK82" s="516">
        <f t="shared" si="4"/>
        <v>0</v>
      </c>
      <c r="BL82" s="827"/>
      <c r="BM82" s="516">
        <v>0</v>
      </c>
      <c r="BN82" s="516">
        <v>0</v>
      </c>
      <c r="BO82" s="516">
        <v>0</v>
      </c>
      <c r="BP82" s="516">
        <v>0</v>
      </c>
      <c r="BQ82" s="516">
        <f t="shared" si="5"/>
        <v>0</v>
      </c>
      <c r="BR82" s="827"/>
      <c r="BS82" s="516"/>
      <c r="BT82" s="516"/>
      <c r="BU82" s="516"/>
      <c r="BV82" s="516"/>
      <c r="BW82" s="516">
        <f t="shared" si="6"/>
        <v>0</v>
      </c>
      <c r="BX82" s="827"/>
      <c r="BY82" s="516"/>
      <c r="BZ82" s="516"/>
      <c r="CA82" s="516"/>
      <c r="CB82" s="516"/>
      <c r="CC82" s="517">
        <f t="shared" si="7"/>
        <v>0</v>
      </c>
      <c r="CD82" s="580">
        <f t="shared" si="8"/>
        <v>0</v>
      </c>
      <c r="CE82" s="581">
        <f t="shared" si="13"/>
        <v>0</v>
      </c>
      <c r="CF82" s="581">
        <f t="shared" si="13"/>
        <v>0</v>
      </c>
      <c r="CG82" s="581">
        <f t="shared" si="13"/>
        <v>0</v>
      </c>
      <c r="CH82" s="581">
        <f t="shared" si="13"/>
        <v>0</v>
      </c>
      <c r="CI82" s="581">
        <f t="shared" si="14"/>
        <v>0</v>
      </c>
      <c r="CJ82" s="1363" t="e">
        <f t="shared" si="15"/>
        <v>#DIV/0!</v>
      </c>
    </row>
    <row r="83" spans="1:88" ht="27" thickBot="1">
      <c r="A83" s="1552"/>
      <c r="B83" s="589" t="s">
        <v>732</v>
      </c>
      <c r="C83" s="554" t="e">
        <f>'[35]D. ITT_All_Grants'!C135</f>
        <v>#REF!</v>
      </c>
      <c r="D83" s="554" t="e">
        <f>'[35]D. ITT_All_Grants'!D135</f>
        <v>#REF!</v>
      </c>
      <c r="E83" s="554" t="e">
        <f>'[35]D. ITT_All_Grants'!E135</f>
        <v>#REF!</v>
      </c>
      <c r="F83" s="826"/>
      <c r="G83" s="801" t="s">
        <v>753</v>
      </c>
      <c r="H83" s="794" t="s">
        <v>20</v>
      </c>
      <c r="I83" s="794" t="s">
        <v>20</v>
      </c>
      <c r="J83" s="770" t="e">
        <f t="shared" si="10"/>
        <v>#VALUE!</v>
      </c>
      <c r="K83" s="824"/>
      <c r="L83" s="520" t="s">
        <v>389</v>
      </c>
      <c r="M83" s="773"/>
      <c r="N83" s="773"/>
      <c r="O83" s="773"/>
      <c r="P83" s="773"/>
      <c r="Q83" s="773">
        <f t="shared" si="74"/>
        <v>0</v>
      </c>
      <c r="R83" s="773">
        <f t="shared" si="75"/>
        <v>0</v>
      </c>
      <c r="S83" s="774">
        <f t="shared" si="76"/>
        <v>0</v>
      </c>
      <c r="T83" s="765"/>
      <c r="U83" s="766"/>
      <c r="V83" s="795"/>
      <c r="W83" s="795"/>
      <c r="X83" s="795"/>
      <c r="Y83" s="795"/>
      <c r="Z83" s="796"/>
      <c r="AB83" s="775"/>
      <c r="AC83" s="516"/>
      <c r="AD83" s="516"/>
      <c r="AE83" s="516"/>
      <c r="AF83" s="516"/>
      <c r="AG83" s="516">
        <f t="shared" si="12"/>
        <v>0</v>
      </c>
      <c r="AH83" s="827"/>
      <c r="AI83" s="516"/>
      <c r="AJ83" s="516"/>
      <c r="AK83" s="516"/>
      <c r="AL83" s="516"/>
      <c r="AM83" s="516">
        <f t="shared" si="0"/>
        <v>0</v>
      </c>
      <c r="AN83" s="827"/>
      <c r="AO83" s="516"/>
      <c r="AP83" s="516"/>
      <c r="AQ83" s="516"/>
      <c r="AR83" s="516"/>
      <c r="AS83" s="516">
        <f t="shared" si="1"/>
        <v>0</v>
      </c>
      <c r="AT83" s="827"/>
      <c r="AU83" s="516"/>
      <c r="AV83" s="516"/>
      <c r="AW83" s="516"/>
      <c r="AX83" s="516"/>
      <c r="AY83" s="516">
        <f t="shared" si="2"/>
        <v>0</v>
      </c>
      <c r="AZ83" s="827"/>
      <c r="BA83" s="516">
        <v>0</v>
      </c>
      <c r="BB83" s="516">
        <v>0</v>
      </c>
      <c r="BC83" s="516">
        <v>0</v>
      </c>
      <c r="BD83" s="516">
        <v>0</v>
      </c>
      <c r="BE83" s="516">
        <f t="shared" si="3"/>
        <v>0</v>
      </c>
      <c r="BF83" s="827"/>
      <c r="BG83" s="516">
        <v>0</v>
      </c>
      <c r="BH83" s="516">
        <v>0</v>
      </c>
      <c r="BI83" s="516">
        <v>0</v>
      </c>
      <c r="BJ83" s="516">
        <v>0</v>
      </c>
      <c r="BK83" s="516">
        <f t="shared" si="4"/>
        <v>0</v>
      </c>
      <c r="BL83" s="827"/>
      <c r="BM83" s="516">
        <v>0</v>
      </c>
      <c r="BN83" s="516">
        <v>0</v>
      </c>
      <c r="BO83" s="516">
        <v>0</v>
      </c>
      <c r="BP83" s="516">
        <v>0</v>
      </c>
      <c r="BQ83" s="516">
        <f t="shared" si="5"/>
        <v>0</v>
      </c>
      <c r="BR83" s="827"/>
      <c r="BS83" s="516"/>
      <c r="BT83" s="516"/>
      <c r="BU83" s="516"/>
      <c r="BV83" s="516"/>
      <c r="BW83" s="516">
        <f t="shared" si="6"/>
        <v>0</v>
      </c>
      <c r="BX83" s="827"/>
      <c r="BY83" s="516"/>
      <c r="BZ83" s="516"/>
      <c r="CA83" s="516"/>
      <c r="CB83" s="516"/>
      <c r="CC83" s="517">
        <f t="shared" si="7"/>
        <v>0</v>
      </c>
      <c r="CD83" s="580">
        <f t="shared" si="8"/>
        <v>0</v>
      </c>
      <c r="CE83" s="581">
        <f t="shared" si="13"/>
        <v>0</v>
      </c>
      <c r="CF83" s="581">
        <f t="shared" si="13"/>
        <v>0</v>
      </c>
      <c r="CG83" s="581">
        <f t="shared" si="13"/>
        <v>0</v>
      </c>
      <c r="CH83" s="581">
        <f t="shared" si="13"/>
        <v>0</v>
      </c>
      <c r="CI83" s="581">
        <f t="shared" si="14"/>
        <v>0</v>
      </c>
      <c r="CJ83" s="1363" t="e">
        <f t="shared" si="15"/>
        <v>#DIV/0!</v>
      </c>
    </row>
    <row r="84" spans="1:88" ht="39.75" thickBot="1">
      <c r="A84" s="1553"/>
      <c r="B84" s="589" t="s">
        <v>733</v>
      </c>
      <c r="C84" s="554" t="e">
        <f>'[35]D. ITT_All_Grants'!C136</f>
        <v>#REF!</v>
      </c>
      <c r="D84" s="554" t="e">
        <f>'[35]D. ITT_All_Grants'!D136</f>
        <v>#REF!</v>
      </c>
      <c r="E84" s="554" t="e">
        <f>'[35]D. ITT_All_Grants'!E136</f>
        <v>#REF!</v>
      </c>
      <c r="F84" s="826"/>
      <c r="G84" s="801" t="s">
        <v>753</v>
      </c>
      <c r="H84" s="794" t="s">
        <v>20</v>
      </c>
      <c r="I84" s="794" t="s">
        <v>20</v>
      </c>
      <c r="J84" s="770" t="e">
        <f t="shared" si="10"/>
        <v>#VALUE!</v>
      </c>
      <c r="K84" s="824"/>
      <c r="L84" s="520" t="s">
        <v>389</v>
      </c>
      <c r="M84" s="773"/>
      <c r="N84" s="773"/>
      <c r="O84" s="773"/>
      <c r="P84" s="773"/>
      <c r="Q84" s="773">
        <f t="shared" si="74"/>
        <v>0</v>
      </c>
      <c r="R84" s="773">
        <f t="shared" si="75"/>
        <v>0</v>
      </c>
      <c r="S84" s="774">
        <f t="shared" si="76"/>
        <v>0</v>
      </c>
      <c r="T84" s="765"/>
      <c r="U84" s="766"/>
      <c r="V84" s="795"/>
      <c r="W84" s="795"/>
      <c r="X84" s="795"/>
      <c r="Y84" s="795"/>
      <c r="Z84" s="796"/>
      <c r="AB84" s="775"/>
      <c r="AC84" s="516"/>
      <c r="AD84" s="516"/>
      <c r="AE84" s="516"/>
      <c r="AF84" s="516"/>
      <c r="AG84" s="516">
        <f t="shared" si="12"/>
        <v>0</v>
      </c>
      <c r="AH84" s="827"/>
      <c r="AI84" s="516"/>
      <c r="AJ84" s="516"/>
      <c r="AK84" s="516"/>
      <c r="AL84" s="516"/>
      <c r="AM84" s="516">
        <f t="shared" si="0"/>
        <v>0</v>
      </c>
      <c r="AN84" s="827"/>
      <c r="AO84" s="516"/>
      <c r="AP84" s="516"/>
      <c r="AQ84" s="516"/>
      <c r="AR84" s="516"/>
      <c r="AS84" s="516">
        <f t="shared" si="1"/>
        <v>0</v>
      </c>
      <c r="AT84" s="827"/>
      <c r="AU84" s="516"/>
      <c r="AV84" s="516"/>
      <c r="AW84" s="516"/>
      <c r="AX84" s="516"/>
      <c r="AY84" s="516">
        <f t="shared" si="2"/>
        <v>0</v>
      </c>
      <c r="AZ84" s="827"/>
      <c r="BA84" s="516">
        <v>0</v>
      </c>
      <c r="BB84" s="516">
        <v>0</v>
      </c>
      <c r="BC84" s="516">
        <v>0</v>
      </c>
      <c r="BD84" s="516">
        <v>0</v>
      </c>
      <c r="BE84" s="516">
        <f t="shared" si="3"/>
        <v>0</v>
      </c>
      <c r="BF84" s="827"/>
      <c r="BG84" s="516">
        <v>0</v>
      </c>
      <c r="BH84" s="516">
        <v>0</v>
      </c>
      <c r="BI84" s="516">
        <v>0</v>
      </c>
      <c r="BJ84" s="516">
        <v>0</v>
      </c>
      <c r="BK84" s="516">
        <f t="shared" si="4"/>
        <v>0</v>
      </c>
      <c r="BL84" s="827"/>
      <c r="BM84" s="516">
        <v>0</v>
      </c>
      <c r="BN84" s="516">
        <v>0</v>
      </c>
      <c r="BO84" s="516">
        <v>0</v>
      </c>
      <c r="BP84" s="516">
        <v>0</v>
      </c>
      <c r="BQ84" s="516">
        <f t="shared" si="5"/>
        <v>0</v>
      </c>
      <c r="BR84" s="827"/>
      <c r="BS84" s="516"/>
      <c r="BT84" s="516"/>
      <c r="BU84" s="516"/>
      <c r="BV84" s="516"/>
      <c r="BW84" s="516">
        <f t="shared" si="6"/>
        <v>0</v>
      </c>
      <c r="BX84" s="827"/>
      <c r="BY84" s="516"/>
      <c r="BZ84" s="516"/>
      <c r="CA84" s="516"/>
      <c r="CB84" s="516"/>
      <c r="CC84" s="517">
        <f t="shared" si="7"/>
        <v>0</v>
      </c>
      <c r="CD84" s="580">
        <f t="shared" si="8"/>
        <v>0</v>
      </c>
      <c r="CE84" s="581">
        <f t="shared" si="13"/>
        <v>0</v>
      </c>
      <c r="CF84" s="581">
        <f t="shared" si="13"/>
        <v>0</v>
      </c>
      <c r="CG84" s="581">
        <f t="shared" si="13"/>
        <v>0</v>
      </c>
      <c r="CH84" s="581">
        <f t="shared" si="13"/>
        <v>0</v>
      </c>
      <c r="CI84" s="581">
        <f t="shared" si="14"/>
        <v>0</v>
      </c>
      <c r="CJ84" s="1363" t="e">
        <f t="shared" si="15"/>
        <v>#DIV/0!</v>
      </c>
    </row>
    <row r="85" spans="1:88" ht="39.75" thickBot="1">
      <c r="A85" s="2417" t="s">
        <v>752</v>
      </c>
      <c r="B85" s="589" t="s">
        <v>734</v>
      </c>
      <c r="C85" s="554" t="e">
        <f>'[35]D. ITT_All_Grants'!C137</f>
        <v>#REF!</v>
      </c>
      <c r="D85" s="554" t="e">
        <f>'[35]D. ITT_All_Grants'!D137</f>
        <v>#REF!</v>
      </c>
      <c r="E85" s="554" t="e">
        <f>'[35]D. ITT_All_Grants'!E137</f>
        <v>#REF!</v>
      </c>
      <c r="F85" s="826"/>
      <c r="G85" s="801" t="s">
        <v>753</v>
      </c>
      <c r="H85" s="794" t="s">
        <v>20</v>
      </c>
      <c r="I85" s="794" t="s">
        <v>20</v>
      </c>
      <c r="J85" s="770" t="e">
        <f t="shared" si="10"/>
        <v>#VALUE!</v>
      </c>
      <c r="K85" s="824"/>
      <c r="L85" s="520" t="s">
        <v>735</v>
      </c>
      <c r="M85" s="773"/>
      <c r="N85" s="773"/>
      <c r="O85" s="773"/>
      <c r="P85" s="773"/>
      <c r="Q85" s="773">
        <f t="shared" si="74"/>
        <v>0</v>
      </c>
      <c r="R85" s="773">
        <f t="shared" si="75"/>
        <v>0</v>
      </c>
      <c r="S85" s="774">
        <f t="shared" si="76"/>
        <v>0</v>
      </c>
      <c r="T85" s="765"/>
      <c r="U85" s="766"/>
      <c r="V85" s="795"/>
      <c r="W85" s="795"/>
      <c r="X85" s="795"/>
      <c r="Y85" s="795"/>
      <c r="Z85" s="796"/>
      <c r="AB85" s="775"/>
      <c r="AC85" s="516"/>
      <c r="AD85" s="516"/>
      <c r="AE85" s="516"/>
      <c r="AF85" s="516"/>
      <c r="AG85" s="516">
        <f t="shared" si="12"/>
        <v>0</v>
      </c>
      <c r="AH85" s="827"/>
      <c r="AI85" s="516"/>
      <c r="AJ85" s="516"/>
      <c r="AK85" s="516"/>
      <c r="AL85" s="516"/>
      <c r="AM85" s="516">
        <f t="shared" si="0"/>
        <v>0</v>
      </c>
      <c r="AN85" s="827"/>
      <c r="AO85" s="516"/>
      <c r="AP85" s="516"/>
      <c r="AQ85" s="516"/>
      <c r="AR85" s="516"/>
      <c r="AS85" s="516">
        <f t="shared" si="1"/>
        <v>0</v>
      </c>
      <c r="AT85" s="827"/>
      <c r="AU85" s="516"/>
      <c r="AV85" s="516"/>
      <c r="AW85" s="516"/>
      <c r="AX85" s="516"/>
      <c r="AY85" s="516">
        <f t="shared" si="2"/>
        <v>0</v>
      </c>
      <c r="AZ85" s="827"/>
      <c r="BA85" s="516">
        <v>0</v>
      </c>
      <c r="BB85" s="516">
        <v>0</v>
      </c>
      <c r="BC85" s="516">
        <v>0</v>
      </c>
      <c r="BD85" s="516">
        <v>0</v>
      </c>
      <c r="BE85" s="516">
        <f t="shared" si="3"/>
        <v>0</v>
      </c>
      <c r="BF85" s="827"/>
      <c r="BG85" s="516">
        <v>0</v>
      </c>
      <c r="BH85" s="516">
        <v>0</v>
      </c>
      <c r="BI85" s="516">
        <v>0</v>
      </c>
      <c r="BJ85" s="516">
        <v>0</v>
      </c>
      <c r="BK85" s="516">
        <f t="shared" si="4"/>
        <v>0</v>
      </c>
      <c r="BL85" s="827"/>
      <c r="BM85" s="516">
        <v>0</v>
      </c>
      <c r="BN85" s="516">
        <v>0</v>
      </c>
      <c r="BO85" s="516">
        <v>0</v>
      </c>
      <c r="BP85" s="516">
        <v>0</v>
      </c>
      <c r="BQ85" s="516">
        <f t="shared" si="5"/>
        <v>0</v>
      </c>
      <c r="BR85" s="827"/>
      <c r="BS85" s="516"/>
      <c r="BT85" s="516"/>
      <c r="BU85" s="516"/>
      <c r="BV85" s="516"/>
      <c r="BW85" s="516">
        <f t="shared" si="6"/>
        <v>0</v>
      </c>
      <c r="BX85" s="827"/>
      <c r="BY85" s="516"/>
      <c r="BZ85" s="516"/>
      <c r="CA85" s="516"/>
      <c r="CB85" s="516"/>
      <c r="CC85" s="517">
        <f t="shared" si="7"/>
        <v>0</v>
      </c>
      <c r="CD85" s="580">
        <f t="shared" ref="CD85:CD97" si="122">S85</f>
        <v>0</v>
      </c>
      <c r="CE85" s="581">
        <f t="shared" si="13"/>
        <v>0</v>
      </c>
      <c r="CF85" s="581">
        <f t="shared" si="13"/>
        <v>0</v>
      </c>
      <c r="CG85" s="581">
        <f t="shared" si="13"/>
        <v>0</v>
      </c>
      <c r="CH85" s="581">
        <f t="shared" si="13"/>
        <v>0</v>
      </c>
      <c r="CI85" s="581">
        <f t="shared" si="14"/>
        <v>0</v>
      </c>
      <c r="CJ85" s="1363" t="e">
        <f t="shared" si="15"/>
        <v>#DIV/0!</v>
      </c>
    </row>
    <row r="86" spans="1:88" ht="39.75" thickBot="1">
      <c r="A86" s="2415"/>
      <c r="B86" s="589" t="s">
        <v>736</v>
      </c>
      <c r="C86" s="554" t="e">
        <f>'[35]D. ITT_All_Grants'!C138</f>
        <v>#REF!</v>
      </c>
      <c r="D86" s="554" t="e">
        <f>'[35]D. ITT_All_Grants'!D138</f>
        <v>#REF!</v>
      </c>
      <c r="E86" s="554" t="e">
        <f>'[35]D. ITT_All_Grants'!E138</f>
        <v>#REF!</v>
      </c>
      <c r="F86" s="826"/>
      <c r="G86" s="801" t="s">
        <v>753</v>
      </c>
      <c r="H86" s="794" t="s">
        <v>20</v>
      </c>
      <c r="I86" s="794" t="s">
        <v>20</v>
      </c>
      <c r="J86" s="770" t="e">
        <f t="shared" si="10"/>
        <v>#VALUE!</v>
      </c>
      <c r="K86" s="824"/>
      <c r="L86" s="520" t="s">
        <v>737</v>
      </c>
      <c r="M86" s="773"/>
      <c r="N86" s="773"/>
      <c r="O86" s="773"/>
      <c r="P86" s="773"/>
      <c r="Q86" s="773">
        <f t="shared" si="74"/>
        <v>0</v>
      </c>
      <c r="R86" s="773">
        <f t="shared" si="75"/>
        <v>0</v>
      </c>
      <c r="S86" s="774">
        <f t="shared" si="76"/>
        <v>0</v>
      </c>
      <c r="T86" s="765"/>
      <c r="U86" s="766"/>
      <c r="V86" s="795"/>
      <c r="W86" s="795"/>
      <c r="X86" s="795"/>
      <c r="Y86" s="795"/>
      <c r="Z86" s="796"/>
      <c r="AB86" s="775"/>
      <c r="AC86" s="516"/>
      <c r="AD86" s="516"/>
      <c r="AE86" s="516"/>
      <c r="AF86" s="516"/>
      <c r="AG86" s="516">
        <f t="shared" si="12"/>
        <v>0</v>
      </c>
      <c r="AH86" s="827"/>
      <c r="AI86" s="516"/>
      <c r="AJ86" s="516"/>
      <c r="AK86" s="516"/>
      <c r="AL86" s="516"/>
      <c r="AM86" s="516">
        <f t="shared" si="0"/>
        <v>0</v>
      </c>
      <c r="AN86" s="827"/>
      <c r="AO86" s="516"/>
      <c r="AP86" s="516"/>
      <c r="AQ86" s="516"/>
      <c r="AR86" s="516"/>
      <c r="AS86" s="516">
        <f t="shared" si="1"/>
        <v>0</v>
      </c>
      <c r="AT86" s="827"/>
      <c r="AU86" s="516"/>
      <c r="AV86" s="516"/>
      <c r="AW86" s="516"/>
      <c r="AX86" s="516"/>
      <c r="AY86" s="516">
        <f t="shared" si="2"/>
        <v>0</v>
      </c>
      <c r="AZ86" s="827"/>
      <c r="BA86" s="516">
        <v>0</v>
      </c>
      <c r="BB86" s="516">
        <v>0</v>
      </c>
      <c r="BC86" s="516">
        <v>0</v>
      </c>
      <c r="BD86" s="516">
        <v>0</v>
      </c>
      <c r="BE86" s="516">
        <f t="shared" si="3"/>
        <v>0</v>
      </c>
      <c r="BF86" s="827"/>
      <c r="BG86" s="516">
        <v>0</v>
      </c>
      <c r="BH86" s="516">
        <v>0</v>
      </c>
      <c r="BI86" s="516">
        <v>0</v>
      </c>
      <c r="BJ86" s="516">
        <v>0</v>
      </c>
      <c r="BK86" s="516">
        <f t="shared" si="4"/>
        <v>0</v>
      </c>
      <c r="BL86" s="827"/>
      <c r="BM86" s="516">
        <v>0</v>
      </c>
      <c r="BN86" s="516">
        <v>0</v>
      </c>
      <c r="BO86" s="516">
        <v>0</v>
      </c>
      <c r="BP86" s="516">
        <v>0</v>
      </c>
      <c r="BQ86" s="516">
        <f t="shared" si="5"/>
        <v>0</v>
      </c>
      <c r="BR86" s="827"/>
      <c r="BS86" s="516"/>
      <c r="BT86" s="516"/>
      <c r="BU86" s="516"/>
      <c r="BV86" s="516"/>
      <c r="BW86" s="516">
        <f t="shared" si="6"/>
        <v>0</v>
      </c>
      <c r="BX86" s="827"/>
      <c r="BY86" s="516"/>
      <c r="BZ86" s="516"/>
      <c r="CA86" s="516"/>
      <c r="CB86" s="516"/>
      <c r="CC86" s="517">
        <f t="shared" si="7"/>
        <v>0</v>
      </c>
      <c r="CD86" s="580">
        <f t="shared" si="122"/>
        <v>0</v>
      </c>
      <c r="CE86" s="581">
        <f t="shared" ref="CE86:CH97" si="123">BY86+BS86+BM86+BG86+BA86+AU86+AO86+AI86+AC86+V86</f>
        <v>0</v>
      </c>
      <c r="CF86" s="581">
        <f t="shared" si="123"/>
        <v>0</v>
      </c>
      <c r="CG86" s="581">
        <f t="shared" si="123"/>
        <v>0</v>
      </c>
      <c r="CH86" s="581">
        <f t="shared" si="123"/>
        <v>0</v>
      </c>
      <c r="CI86" s="581">
        <f t="shared" ref="CI86:CI97" si="124">Z86+AG86+AM86+AS86+AY86+BE86+BK86+BQ86+BW86+CC86</f>
        <v>0</v>
      </c>
      <c r="CJ86" s="1363" t="e">
        <f t="shared" ref="CJ86:CJ97" si="125">CI86/CD86*100%</f>
        <v>#DIV/0!</v>
      </c>
    </row>
    <row r="87" spans="1:88" ht="27" thickBot="1">
      <c r="A87" s="2415"/>
      <c r="B87" s="589" t="s">
        <v>738</v>
      </c>
      <c r="C87" s="554" t="e">
        <f>'[35]D. ITT_All_Grants'!C139</f>
        <v>#REF!</v>
      </c>
      <c r="D87" s="554" t="e">
        <f>'[35]D. ITT_All_Grants'!D139</f>
        <v>#REF!</v>
      </c>
      <c r="E87" s="554" t="e">
        <f>'[35]D. ITT_All_Grants'!E139</f>
        <v>#REF!</v>
      </c>
      <c r="F87" s="826"/>
      <c r="G87" s="801" t="s">
        <v>753</v>
      </c>
      <c r="H87" s="794" t="s">
        <v>20</v>
      </c>
      <c r="I87" s="794" t="s">
        <v>20</v>
      </c>
      <c r="J87" s="770" t="e">
        <f t="shared" si="10"/>
        <v>#VALUE!</v>
      </c>
      <c r="K87" s="824"/>
      <c r="L87" s="520" t="s">
        <v>391</v>
      </c>
      <c r="M87" s="773"/>
      <c r="N87" s="773"/>
      <c r="O87" s="773"/>
      <c r="P87" s="773"/>
      <c r="Q87" s="773">
        <f t="shared" si="74"/>
        <v>0</v>
      </c>
      <c r="R87" s="773">
        <f t="shared" si="75"/>
        <v>0</v>
      </c>
      <c r="S87" s="774">
        <f t="shared" si="76"/>
        <v>0</v>
      </c>
      <c r="T87" s="765"/>
      <c r="U87" s="766"/>
      <c r="V87" s="795"/>
      <c r="W87" s="795"/>
      <c r="X87" s="795"/>
      <c r="Y87" s="795"/>
      <c r="Z87" s="796"/>
      <c r="AB87" s="775"/>
      <c r="AC87" s="516"/>
      <c r="AD87" s="516"/>
      <c r="AE87" s="516"/>
      <c r="AF87" s="516"/>
      <c r="AG87" s="516">
        <f t="shared" si="12"/>
        <v>0</v>
      </c>
      <c r="AH87" s="827"/>
      <c r="AI87" s="516"/>
      <c r="AJ87" s="516"/>
      <c r="AK87" s="516"/>
      <c r="AL87" s="516"/>
      <c r="AM87" s="516">
        <f t="shared" si="0"/>
        <v>0</v>
      </c>
      <c r="AN87" s="827"/>
      <c r="AO87" s="516"/>
      <c r="AP87" s="516"/>
      <c r="AQ87" s="516"/>
      <c r="AR87" s="516"/>
      <c r="AS87" s="516">
        <f t="shared" si="1"/>
        <v>0</v>
      </c>
      <c r="AT87" s="827"/>
      <c r="AU87" s="516"/>
      <c r="AV87" s="516"/>
      <c r="AW87" s="516"/>
      <c r="AX87" s="516"/>
      <c r="AY87" s="516">
        <f t="shared" si="2"/>
        <v>0</v>
      </c>
      <c r="AZ87" s="827"/>
      <c r="BA87" s="516">
        <v>0</v>
      </c>
      <c r="BB87" s="516">
        <v>0</v>
      </c>
      <c r="BC87" s="516">
        <v>0</v>
      </c>
      <c r="BD87" s="516">
        <v>0</v>
      </c>
      <c r="BE87" s="516">
        <f t="shared" si="3"/>
        <v>0</v>
      </c>
      <c r="BF87" s="827"/>
      <c r="BG87" s="516">
        <v>0</v>
      </c>
      <c r="BH87" s="516">
        <v>0</v>
      </c>
      <c r="BI87" s="516">
        <v>0</v>
      </c>
      <c r="BJ87" s="516">
        <v>0</v>
      </c>
      <c r="BK87" s="516">
        <f t="shared" si="4"/>
        <v>0</v>
      </c>
      <c r="BL87" s="827"/>
      <c r="BM87" s="516">
        <v>0</v>
      </c>
      <c r="BN87" s="516">
        <v>0</v>
      </c>
      <c r="BO87" s="516">
        <v>0</v>
      </c>
      <c r="BP87" s="516">
        <v>0</v>
      </c>
      <c r="BQ87" s="516">
        <f t="shared" si="5"/>
        <v>0</v>
      </c>
      <c r="BR87" s="827"/>
      <c r="BS87" s="516"/>
      <c r="BT87" s="516"/>
      <c r="BU87" s="516"/>
      <c r="BV87" s="516"/>
      <c r="BW87" s="516">
        <f t="shared" si="6"/>
        <v>0</v>
      </c>
      <c r="BX87" s="827"/>
      <c r="BY87" s="516"/>
      <c r="BZ87" s="516"/>
      <c r="CA87" s="516"/>
      <c r="CB87" s="516"/>
      <c r="CC87" s="517">
        <f t="shared" si="7"/>
        <v>0</v>
      </c>
      <c r="CD87" s="580">
        <f t="shared" si="122"/>
        <v>0</v>
      </c>
      <c r="CE87" s="581">
        <f t="shared" si="123"/>
        <v>0</v>
      </c>
      <c r="CF87" s="581">
        <f t="shared" si="123"/>
        <v>0</v>
      </c>
      <c r="CG87" s="581">
        <f t="shared" si="123"/>
        <v>0</v>
      </c>
      <c r="CH87" s="581">
        <f t="shared" si="123"/>
        <v>0</v>
      </c>
      <c r="CI87" s="581">
        <f t="shared" si="124"/>
        <v>0</v>
      </c>
      <c r="CJ87" s="1363" t="e">
        <f t="shared" si="125"/>
        <v>#DIV/0!</v>
      </c>
    </row>
    <row r="88" spans="1:88" ht="27" thickBot="1">
      <c r="A88" s="2415"/>
      <c r="B88" s="589" t="s">
        <v>739</v>
      </c>
      <c r="C88" s="554" t="e">
        <f>'[35]D. ITT_All_Grants'!C140</f>
        <v>#REF!</v>
      </c>
      <c r="D88" s="554" t="e">
        <f>'[35]D. ITT_All_Grants'!D140</f>
        <v>#REF!</v>
      </c>
      <c r="E88" s="554" t="e">
        <f>'[35]D. ITT_All_Grants'!E140</f>
        <v>#REF!</v>
      </c>
      <c r="F88" s="826"/>
      <c r="G88" s="801" t="s">
        <v>753</v>
      </c>
      <c r="H88" s="794" t="s">
        <v>20</v>
      </c>
      <c r="I88" s="794" t="s">
        <v>20</v>
      </c>
      <c r="J88" s="770" t="e">
        <f t="shared" si="10"/>
        <v>#VALUE!</v>
      </c>
      <c r="K88" s="824"/>
      <c r="L88" s="700" t="s">
        <v>740</v>
      </c>
      <c r="M88" s="773"/>
      <c r="N88" s="773"/>
      <c r="O88" s="773"/>
      <c r="P88" s="773"/>
      <c r="Q88" s="773">
        <f t="shared" si="74"/>
        <v>0</v>
      </c>
      <c r="R88" s="773">
        <f t="shared" si="75"/>
        <v>0</v>
      </c>
      <c r="S88" s="774">
        <f t="shared" si="76"/>
        <v>0</v>
      </c>
      <c r="T88" s="765"/>
      <c r="U88" s="766"/>
      <c r="V88" s="795"/>
      <c r="W88" s="795"/>
      <c r="X88" s="795"/>
      <c r="Y88" s="795"/>
      <c r="Z88" s="796"/>
      <c r="AB88" s="775"/>
      <c r="AC88" s="516"/>
      <c r="AD88" s="516"/>
      <c r="AE88" s="516"/>
      <c r="AF88" s="516"/>
      <c r="AG88" s="516">
        <f t="shared" si="12"/>
        <v>0</v>
      </c>
      <c r="AH88" s="827"/>
      <c r="AI88" s="516"/>
      <c r="AJ88" s="516"/>
      <c r="AK88" s="516"/>
      <c r="AL88" s="516"/>
      <c r="AM88" s="516">
        <f t="shared" si="0"/>
        <v>0</v>
      </c>
      <c r="AN88" s="827"/>
      <c r="AO88" s="516"/>
      <c r="AP88" s="516"/>
      <c r="AQ88" s="516"/>
      <c r="AR88" s="516"/>
      <c r="AS88" s="516">
        <f t="shared" si="1"/>
        <v>0</v>
      </c>
      <c r="AT88" s="827"/>
      <c r="AU88" s="516"/>
      <c r="AV88" s="516"/>
      <c r="AW88" s="516"/>
      <c r="AX88" s="516"/>
      <c r="AY88" s="516">
        <f t="shared" si="2"/>
        <v>0</v>
      </c>
      <c r="AZ88" s="827"/>
      <c r="BA88" s="516">
        <v>0</v>
      </c>
      <c r="BB88" s="516">
        <v>0</v>
      </c>
      <c r="BC88" s="516">
        <v>0</v>
      </c>
      <c r="BD88" s="516">
        <v>0</v>
      </c>
      <c r="BE88" s="516">
        <f t="shared" si="3"/>
        <v>0</v>
      </c>
      <c r="BF88" s="827"/>
      <c r="BG88" s="516">
        <v>0</v>
      </c>
      <c r="BH88" s="516">
        <v>0</v>
      </c>
      <c r="BI88" s="516">
        <v>0</v>
      </c>
      <c r="BJ88" s="516">
        <v>0</v>
      </c>
      <c r="BK88" s="516">
        <f t="shared" si="4"/>
        <v>0</v>
      </c>
      <c r="BL88" s="827"/>
      <c r="BM88" s="516">
        <v>0</v>
      </c>
      <c r="BN88" s="516">
        <v>0</v>
      </c>
      <c r="BO88" s="516">
        <v>0</v>
      </c>
      <c r="BP88" s="516">
        <v>0</v>
      </c>
      <c r="BQ88" s="516">
        <f t="shared" si="5"/>
        <v>0</v>
      </c>
      <c r="BR88" s="827"/>
      <c r="BS88" s="516"/>
      <c r="BT88" s="516"/>
      <c r="BU88" s="516"/>
      <c r="BV88" s="516"/>
      <c r="BW88" s="516">
        <f t="shared" si="6"/>
        <v>0</v>
      </c>
      <c r="BX88" s="827"/>
      <c r="BY88" s="516"/>
      <c r="BZ88" s="516"/>
      <c r="CA88" s="516"/>
      <c r="CB88" s="516"/>
      <c r="CC88" s="517">
        <f t="shared" si="7"/>
        <v>0</v>
      </c>
      <c r="CD88" s="580">
        <f t="shared" si="122"/>
        <v>0</v>
      </c>
      <c r="CE88" s="581">
        <f t="shared" si="123"/>
        <v>0</v>
      </c>
      <c r="CF88" s="581">
        <f t="shared" si="123"/>
        <v>0</v>
      </c>
      <c r="CG88" s="581">
        <f t="shared" si="123"/>
        <v>0</v>
      </c>
      <c r="CH88" s="581">
        <f t="shared" si="123"/>
        <v>0</v>
      </c>
      <c r="CI88" s="581">
        <f t="shared" si="124"/>
        <v>0</v>
      </c>
      <c r="CJ88" s="1363" t="e">
        <f t="shared" si="125"/>
        <v>#DIV/0!</v>
      </c>
    </row>
    <row r="89" spans="1:88" ht="39.75" thickBot="1">
      <c r="A89" s="2415"/>
      <c r="B89" s="589" t="s">
        <v>741</v>
      </c>
      <c r="C89" s="554" t="e">
        <f>'[35]D. ITT_All_Grants'!C141</f>
        <v>#REF!</v>
      </c>
      <c r="D89" s="554" t="e">
        <f>'[35]D. ITT_All_Grants'!D141</f>
        <v>#REF!</v>
      </c>
      <c r="E89" s="554" t="e">
        <f>'[35]D. ITT_All_Grants'!E141</f>
        <v>#REF!</v>
      </c>
      <c r="F89" s="826"/>
      <c r="G89" s="801" t="s">
        <v>753</v>
      </c>
      <c r="H89" s="794" t="s">
        <v>20</v>
      </c>
      <c r="I89" s="794" t="s">
        <v>20</v>
      </c>
      <c r="J89" s="770" t="e">
        <f t="shared" si="10"/>
        <v>#VALUE!</v>
      </c>
      <c r="K89" s="824"/>
      <c r="L89" s="520" t="s">
        <v>392</v>
      </c>
      <c r="M89" s="773"/>
      <c r="N89" s="773"/>
      <c r="O89" s="773"/>
      <c r="P89" s="773"/>
      <c r="Q89" s="773">
        <f t="shared" si="74"/>
        <v>0</v>
      </c>
      <c r="R89" s="773">
        <f t="shared" si="75"/>
        <v>0</v>
      </c>
      <c r="S89" s="774">
        <f t="shared" si="76"/>
        <v>0</v>
      </c>
      <c r="T89" s="765"/>
      <c r="U89" s="766"/>
      <c r="V89" s="795"/>
      <c r="W89" s="795"/>
      <c r="X89" s="795"/>
      <c r="Y89" s="795"/>
      <c r="Z89" s="796"/>
      <c r="AB89" s="775"/>
      <c r="AC89" s="516"/>
      <c r="AD89" s="516"/>
      <c r="AE89" s="516"/>
      <c r="AF89" s="516"/>
      <c r="AG89" s="516">
        <f t="shared" si="12"/>
        <v>0</v>
      </c>
      <c r="AH89" s="827"/>
      <c r="AI89" s="516"/>
      <c r="AJ89" s="516"/>
      <c r="AK89" s="516"/>
      <c r="AL89" s="516"/>
      <c r="AM89" s="516">
        <f t="shared" si="0"/>
        <v>0</v>
      </c>
      <c r="AN89" s="827"/>
      <c r="AO89" s="516"/>
      <c r="AP89" s="516"/>
      <c r="AQ89" s="516"/>
      <c r="AR89" s="516"/>
      <c r="AS89" s="516">
        <f t="shared" si="1"/>
        <v>0</v>
      </c>
      <c r="AT89" s="827"/>
      <c r="AU89" s="516"/>
      <c r="AV89" s="516"/>
      <c r="AW89" s="516"/>
      <c r="AX89" s="516"/>
      <c r="AY89" s="516">
        <f t="shared" si="2"/>
        <v>0</v>
      </c>
      <c r="AZ89" s="827"/>
      <c r="BA89" s="516">
        <v>0</v>
      </c>
      <c r="BB89" s="516">
        <v>0</v>
      </c>
      <c r="BC89" s="516">
        <v>0</v>
      </c>
      <c r="BD89" s="516">
        <v>0</v>
      </c>
      <c r="BE89" s="516">
        <f t="shared" si="3"/>
        <v>0</v>
      </c>
      <c r="BF89" s="827"/>
      <c r="BG89" s="516">
        <v>0</v>
      </c>
      <c r="BH89" s="516">
        <v>0</v>
      </c>
      <c r="BI89" s="516">
        <v>0</v>
      </c>
      <c r="BJ89" s="516">
        <v>0</v>
      </c>
      <c r="BK89" s="516">
        <f t="shared" si="4"/>
        <v>0</v>
      </c>
      <c r="BL89" s="827"/>
      <c r="BM89" s="516">
        <v>0</v>
      </c>
      <c r="BN89" s="516">
        <v>0</v>
      </c>
      <c r="BO89" s="516">
        <v>0</v>
      </c>
      <c r="BP89" s="516">
        <v>0</v>
      </c>
      <c r="BQ89" s="516">
        <f t="shared" si="5"/>
        <v>0</v>
      </c>
      <c r="BR89" s="827"/>
      <c r="BS89" s="516"/>
      <c r="BT89" s="516"/>
      <c r="BU89" s="516"/>
      <c r="BV89" s="516"/>
      <c r="BW89" s="516">
        <f t="shared" si="6"/>
        <v>0</v>
      </c>
      <c r="BX89" s="827"/>
      <c r="BY89" s="516"/>
      <c r="BZ89" s="516"/>
      <c r="CA89" s="516"/>
      <c r="CB89" s="516"/>
      <c r="CC89" s="517">
        <f t="shared" si="7"/>
        <v>0</v>
      </c>
      <c r="CD89" s="580">
        <f t="shared" si="122"/>
        <v>0</v>
      </c>
      <c r="CE89" s="581">
        <f t="shared" si="123"/>
        <v>0</v>
      </c>
      <c r="CF89" s="581">
        <f t="shared" si="123"/>
        <v>0</v>
      </c>
      <c r="CG89" s="581">
        <f t="shared" si="123"/>
        <v>0</v>
      </c>
      <c r="CH89" s="581">
        <f t="shared" si="123"/>
        <v>0</v>
      </c>
      <c r="CI89" s="581">
        <f t="shared" si="124"/>
        <v>0</v>
      </c>
      <c r="CJ89" s="1363" t="e">
        <f t="shared" si="125"/>
        <v>#DIV/0!</v>
      </c>
    </row>
    <row r="90" spans="1:88" ht="39.75" thickBot="1">
      <c r="A90" s="2415"/>
      <c r="B90" s="589" t="s">
        <v>742</v>
      </c>
      <c r="C90" s="554" t="e">
        <f>'[35]D. ITT_All_Grants'!C142</f>
        <v>#REF!</v>
      </c>
      <c r="D90" s="554" t="e">
        <f>'[35]D. ITT_All_Grants'!D142</f>
        <v>#REF!</v>
      </c>
      <c r="E90" s="554" t="e">
        <f>'[35]D. ITT_All_Grants'!E142</f>
        <v>#REF!</v>
      </c>
      <c r="F90" s="826"/>
      <c r="G90" s="801" t="s">
        <v>753</v>
      </c>
      <c r="H90" s="794" t="s">
        <v>20</v>
      </c>
      <c r="I90" s="794" t="s">
        <v>20</v>
      </c>
      <c r="J90" s="770" t="e">
        <f t="shared" si="10"/>
        <v>#VALUE!</v>
      </c>
      <c r="K90" s="824"/>
      <c r="L90" s="700" t="s">
        <v>686</v>
      </c>
      <c r="M90" s="773"/>
      <c r="N90" s="773"/>
      <c r="O90" s="773"/>
      <c r="P90" s="773"/>
      <c r="Q90" s="773">
        <f t="shared" si="74"/>
        <v>0</v>
      </c>
      <c r="R90" s="773">
        <f t="shared" si="75"/>
        <v>0</v>
      </c>
      <c r="S90" s="774">
        <f t="shared" si="76"/>
        <v>0</v>
      </c>
      <c r="T90" s="765"/>
      <c r="U90" s="766"/>
      <c r="V90" s="795"/>
      <c r="W90" s="795"/>
      <c r="X90" s="795"/>
      <c r="Y90" s="795"/>
      <c r="Z90" s="796"/>
      <c r="AB90" s="775"/>
      <c r="AC90" s="516"/>
      <c r="AD90" s="516"/>
      <c r="AE90" s="516"/>
      <c r="AF90" s="516"/>
      <c r="AG90" s="516">
        <f t="shared" si="12"/>
        <v>0</v>
      </c>
      <c r="AH90" s="827"/>
      <c r="AI90" s="516"/>
      <c r="AJ90" s="516"/>
      <c r="AK90" s="516"/>
      <c r="AL90" s="516"/>
      <c r="AM90" s="516">
        <f t="shared" si="0"/>
        <v>0</v>
      </c>
      <c r="AN90" s="827"/>
      <c r="AO90" s="516"/>
      <c r="AP90" s="516"/>
      <c r="AQ90" s="516"/>
      <c r="AR90" s="516"/>
      <c r="AS90" s="516">
        <f t="shared" si="1"/>
        <v>0</v>
      </c>
      <c r="AT90" s="827"/>
      <c r="AU90" s="516"/>
      <c r="AV90" s="516"/>
      <c r="AW90" s="516"/>
      <c r="AX90" s="516"/>
      <c r="AY90" s="516">
        <f t="shared" si="2"/>
        <v>0</v>
      </c>
      <c r="AZ90" s="827"/>
      <c r="BA90" s="516">
        <v>0</v>
      </c>
      <c r="BB90" s="516">
        <v>0</v>
      </c>
      <c r="BC90" s="516">
        <v>0</v>
      </c>
      <c r="BD90" s="516">
        <v>0</v>
      </c>
      <c r="BE90" s="516">
        <f t="shared" si="3"/>
        <v>0</v>
      </c>
      <c r="BF90" s="827"/>
      <c r="BG90" s="516">
        <v>0</v>
      </c>
      <c r="BH90" s="516">
        <v>0</v>
      </c>
      <c r="BI90" s="516">
        <v>0</v>
      </c>
      <c r="BJ90" s="516">
        <v>0</v>
      </c>
      <c r="BK90" s="516">
        <f t="shared" si="4"/>
        <v>0</v>
      </c>
      <c r="BL90" s="827"/>
      <c r="BM90" s="516">
        <v>0</v>
      </c>
      <c r="BN90" s="516">
        <v>0</v>
      </c>
      <c r="BO90" s="516">
        <v>0</v>
      </c>
      <c r="BP90" s="516">
        <v>0</v>
      </c>
      <c r="BQ90" s="516">
        <f t="shared" si="5"/>
        <v>0</v>
      </c>
      <c r="BR90" s="827"/>
      <c r="BS90" s="516"/>
      <c r="BT90" s="516"/>
      <c r="BU90" s="516"/>
      <c r="BV90" s="516"/>
      <c r="BW90" s="516">
        <f t="shared" si="6"/>
        <v>0</v>
      </c>
      <c r="BX90" s="827"/>
      <c r="BY90" s="516"/>
      <c r="BZ90" s="516"/>
      <c r="CA90" s="516"/>
      <c r="CB90" s="516"/>
      <c r="CC90" s="517">
        <f t="shared" si="7"/>
        <v>0</v>
      </c>
      <c r="CD90" s="580">
        <f t="shared" si="122"/>
        <v>0</v>
      </c>
      <c r="CE90" s="581">
        <f t="shared" si="123"/>
        <v>0</v>
      </c>
      <c r="CF90" s="581">
        <f t="shared" si="123"/>
        <v>0</v>
      </c>
      <c r="CG90" s="581">
        <f t="shared" si="123"/>
        <v>0</v>
      </c>
      <c r="CH90" s="581">
        <f t="shared" si="123"/>
        <v>0</v>
      </c>
      <c r="CI90" s="581">
        <f t="shared" si="124"/>
        <v>0</v>
      </c>
      <c r="CJ90" s="1363" t="e">
        <f t="shared" si="125"/>
        <v>#DIV/0!</v>
      </c>
    </row>
    <row r="91" spans="1:88" ht="15.75" thickBot="1">
      <c r="A91" s="2415"/>
      <c r="B91" s="591" t="s">
        <v>743</v>
      </c>
      <c r="C91" s="554" t="e">
        <f>'[35]D. ITT_All_Grants'!C143</f>
        <v>#REF!</v>
      </c>
      <c r="D91" s="554" t="e">
        <f>'[35]D. ITT_All_Grants'!D143</f>
        <v>#REF!</v>
      </c>
      <c r="E91" s="554" t="e">
        <f>'[35]D. ITT_All_Grants'!E143</f>
        <v>#REF!</v>
      </c>
      <c r="F91" s="826"/>
      <c r="G91" s="801" t="s">
        <v>753</v>
      </c>
      <c r="H91" s="794" t="s">
        <v>20</v>
      </c>
      <c r="I91" s="794" t="s">
        <v>20</v>
      </c>
      <c r="J91" s="770" t="e">
        <f t="shared" si="10"/>
        <v>#VALUE!</v>
      </c>
      <c r="K91" s="824"/>
      <c r="L91" s="520" t="s">
        <v>391</v>
      </c>
      <c r="M91" s="773"/>
      <c r="N91" s="773"/>
      <c r="O91" s="773"/>
      <c r="P91" s="773"/>
      <c r="Q91" s="773">
        <f t="shared" si="74"/>
        <v>0</v>
      </c>
      <c r="R91" s="773">
        <f t="shared" si="75"/>
        <v>0</v>
      </c>
      <c r="S91" s="774">
        <f t="shared" si="76"/>
        <v>0</v>
      </c>
      <c r="T91" s="765"/>
      <c r="U91" s="766"/>
      <c r="V91" s="795"/>
      <c r="W91" s="795"/>
      <c r="X91" s="795"/>
      <c r="Y91" s="795"/>
      <c r="Z91" s="796"/>
      <c r="AB91" s="775"/>
      <c r="AC91" s="516"/>
      <c r="AD91" s="516"/>
      <c r="AE91" s="516"/>
      <c r="AF91" s="516"/>
      <c r="AG91" s="516">
        <f t="shared" si="12"/>
        <v>0</v>
      </c>
      <c r="AH91" s="827"/>
      <c r="AI91" s="516"/>
      <c r="AJ91" s="516"/>
      <c r="AK91" s="516"/>
      <c r="AL91" s="516"/>
      <c r="AM91" s="516">
        <f t="shared" si="0"/>
        <v>0</v>
      </c>
      <c r="AN91" s="827"/>
      <c r="AO91" s="516"/>
      <c r="AP91" s="516"/>
      <c r="AQ91" s="516"/>
      <c r="AR91" s="516"/>
      <c r="AS91" s="516">
        <f t="shared" si="1"/>
        <v>0</v>
      </c>
      <c r="AT91" s="827"/>
      <c r="AU91" s="516"/>
      <c r="AV91" s="516"/>
      <c r="AW91" s="516"/>
      <c r="AX91" s="516"/>
      <c r="AY91" s="516">
        <f t="shared" si="2"/>
        <v>0</v>
      </c>
      <c r="AZ91" s="827"/>
      <c r="BA91" s="516">
        <v>0</v>
      </c>
      <c r="BB91" s="516">
        <v>0</v>
      </c>
      <c r="BC91" s="516">
        <v>0</v>
      </c>
      <c r="BD91" s="516">
        <v>0</v>
      </c>
      <c r="BE91" s="516">
        <f t="shared" si="3"/>
        <v>0</v>
      </c>
      <c r="BF91" s="827"/>
      <c r="BG91" s="516">
        <v>0</v>
      </c>
      <c r="BH91" s="516">
        <v>0</v>
      </c>
      <c r="BI91" s="516">
        <v>0</v>
      </c>
      <c r="BJ91" s="516">
        <v>0</v>
      </c>
      <c r="BK91" s="516">
        <f t="shared" si="4"/>
        <v>0</v>
      </c>
      <c r="BL91" s="827"/>
      <c r="BM91" s="516">
        <v>0</v>
      </c>
      <c r="BN91" s="516">
        <v>0</v>
      </c>
      <c r="BO91" s="516">
        <v>0</v>
      </c>
      <c r="BP91" s="516">
        <v>0</v>
      </c>
      <c r="BQ91" s="516">
        <f t="shared" si="5"/>
        <v>0</v>
      </c>
      <c r="BR91" s="827"/>
      <c r="BS91" s="516"/>
      <c r="BT91" s="516"/>
      <c r="BU91" s="516"/>
      <c r="BV91" s="516"/>
      <c r="BW91" s="516">
        <f t="shared" si="6"/>
        <v>0</v>
      </c>
      <c r="BX91" s="827"/>
      <c r="BY91" s="516"/>
      <c r="BZ91" s="516"/>
      <c r="CA91" s="516"/>
      <c r="CB91" s="516"/>
      <c r="CC91" s="517">
        <f t="shared" si="7"/>
        <v>0</v>
      </c>
      <c r="CD91" s="580">
        <f t="shared" si="122"/>
        <v>0</v>
      </c>
      <c r="CE91" s="581">
        <f t="shared" si="123"/>
        <v>0</v>
      </c>
      <c r="CF91" s="581">
        <f t="shared" si="123"/>
        <v>0</v>
      </c>
      <c r="CG91" s="581">
        <f t="shared" si="123"/>
        <v>0</v>
      </c>
      <c r="CH91" s="581">
        <f t="shared" si="123"/>
        <v>0</v>
      </c>
      <c r="CI91" s="581">
        <f t="shared" si="124"/>
        <v>0</v>
      </c>
      <c r="CJ91" s="1363" t="e">
        <f t="shared" si="125"/>
        <v>#DIV/0!</v>
      </c>
    </row>
    <row r="92" spans="1:88" ht="27" thickBot="1">
      <c r="A92" s="2415"/>
      <c r="B92" s="589" t="s">
        <v>744</v>
      </c>
      <c r="C92" s="554" t="e">
        <f>'[35]D. ITT_All_Grants'!C144</f>
        <v>#REF!</v>
      </c>
      <c r="D92" s="554" t="e">
        <f>'[35]D. ITT_All_Grants'!D144</f>
        <v>#REF!</v>
      </c>
      <c r="E92" s="554" t="e">
        <f>'[35]D. ITT_All_Grants'!E144</f>
        <v>#REF!</v>
      </c>
      <c r="F92" s="826"/>
      <c r="G92" s="801" t="s">
        <v>753</v>
      </c>
      <c r="H92" s="794" t="s">
        <v>20</v>
      </c>
      <c r="I92" s="794" t="s">
        <v>20</v>
      </c>
      <c r="J92" s="770" t="e">
        <f t="shared" si="10"/>
        <v>#VALUE!</v>
      </c>
      <c r="K92" s="824"/>
      <c r="L92" s="520" t="s">
        <v>389</v>
      </c>
      <c r="M92" s="773"/>
      <c r="N92" s="773"/>
      <c r="O92" s="773"/>
      <c r="P92" s="773"/>
      <c r="Q92" s="773">
        <f t="shared" si="74"/>
        <v>0</v>
      </c>
      <c r="R92" s="773">
        <f t="shared" si="75"/>
        <v>0</v>
      </c>
      <c r="S92" s="774">
        <f t="shared" si="76"/>
        <v>0</v>
      </c>
      <c r="T92" s="765"/>
      <c r="U92" s="766"/>
      <c r="V92" s="795"/>
      <c r="W92" s="795"/>
      <c r="X92" s="795"/>
      <c r="Y92" s="795"/>
      <c r="Z92" s="796"/>
      <c r="AB92" s="775"/>
      <c r="AC92" s="516"/>
      <c r="AD92" s="516"/>
      <c r="AE92" s="516"/>
      <c r="AF92" s="516"/>
      <c r="AG92" s="516">
        <f t="shared" si="12"/>
        <v>0</v>
      </c>
      <c r="AH92" s="827"/>
      <c r="AI92" s="516"/>
      <c r="AJ92" s="516"/>
      <c r="AK92" s="516"/>
      <c r="AL92" s="516"/>
      <c r="AM92" s="516">
        <f t="shared" si="0"/>
        <v>0</v>
      </c>
      <c r="AN92" s="827"/>
      <c r="AO92" s="516"/>
      <c r="AP92" s="516"/>
      <c r="AQ92" s="516"/>
      <c r="AR92" s="516"/>
      <c r="AS92" s="516">
        <f t="shared" si="1"/>
        <v>0</v>
      </c>
      <c r="AT92" s="827"/>
      <c r="AU92" s="516"/>
      <c r="AV92" s="516"/>
      <c r="AW92" s="516"/>
      <c r="AX92" s="516"/>
      <c r="AY92" s="516">
        <f t="shared" si="2"/>
        <v>0</v>
      </c>
      <c r="AZ92" s="827"/>
      <c r="BA92" s="516">
        <v>0</v>
      </c>
      <c r="BB92" s="516">
        <v>0</v>
      </c>
      <c r="BC92" s="516">
        <v>0</v>
      </c>
      <c r="BD92" s="516">
        <v>0</v>
      </c>
      <c r="BE92" s="516">
        <f t="shared" si="3"/>
        <v>0</v>
      </c>
      <c r="BF92" s="827"/>
      <c r="BG92" s="516">
        <v>0</v>
      </c>
      <c r="BH92" s="516">
        <v>0</v>
      </c>
      <c r="BI92" s="516">
        <v>0</v>
      </c>
      <c r="BJ92" s="516">
        <v>0</v>
      </c>
      <c r="BK92" s="516">
        <f t="shared" si="4"/>
        <v>0</v>
      </c>
      <c r="BL92" s="827"/>
      <c r="BM92" s="516">
        <v>0</v>
      </c>
      <c r="BN92" s="516">
        <v>0</v>
      </c>
      <c r="BO92" s="516">
        <v>0</v>
      </c>
      <c r="BP92" s="516">
        <v>0</v>
      </c>
      <c r="BQ92" s="516">
        <f t="shared" si="5"/>
        <v>0</v>
      </c>
      <c r="BR92" s="827"/>
      <c r="BS92" s="516"/>
      <c r="BT92" s="516"/>
      <c r="BU92" s="516"/>
      <c r="BV92" s="516"/>
      <c r="BW92" s="516">
        <f t="shared" si="6"/>
        <v>0</v>
      </c>
      <c r="BX92" s="827"/>
      <c r="BY92" s="516"/>
      <c r="BZ92" s="516"/>
      <c r="CA92" s="516"/>
      <c r="CB92" s="516"/>
      <c r="CC92" s="517">
        <f t="shared" si="7"/>
        <v>0</v>
      </c>
      <c r="CD92" s="580">
        <f t="shared" si="122"/>
        <v>0</v>
      </c>
      <c r="CE92" s="581">
        <f t="shared" si="123"/>
        <v>0</v>
      </c>
      <c r="CF92" s="581">
        <f t="shared" si="123"/>
        <v>0</v>
      </c>
      <c r="CG92" s="581">
        <f t="shared" si="123"/>
        <v>0</v>
      </c>
      <c r="CH92" s="581">
        <f t="shared" si="123"/>
        <v>0</v>
      </c>
      <c r="CI92" s="581">
        <f t="shared" si="124"/>
        <v>0</v>
      </c>
      <c r="CJ92" s="1363" t="e">
        <f t="shared" si="125"/>
        <v>#DIV/0!</v>
      </c>
    </row>
    <row r="93" spans="1:88" ht="39.75" thickBot="1">
      <c r="A93" s="2415"/>
      <c r="B93" s="589" t="s">
        <v>745</v>
      </c>
      <c r="C93" s="554" t="e">
        <f>'[35]D. ITT_All_Grants'!C145</f>
        <v>#REF!</v>
      </c>
      <c r="D93" s="554" t="e">
        <f>'[35]D. ITT_All_Grants'!D145</f>
        <v>#REF!</v>
      </c>
      <c r="E93" s="554" t="e">
        <f>'[35]D. ITT_All_Grants'!E145</f>
        <v>#REF!</v>
      </c>
      <c r="F93" s="826"/>
      <c r="G93" s="801" t="s">
        <v>753</v>
      </c>
      <c r="H93" s="794" t="s">
        <v>20</v>
      </c>
      <c r="I93" s="794" t="s">
        <v>20</v>
      </c>
      <c r="J93" s="770" t="e">
        <f t="shared" si="10"/>
        <v>#VALUE!</v>
      </c>
      <c r="K93" s="824"/>
      <c r="L93" s="520" t="s">
        <v>389</v>
      </c>
      <c r="M93" s="773"/>
      <c r="N93" s="773"/>
      <c r="O93" s="773"/>
      <c r="P93" s="773"/>
      <c r="Q93" s="773">
        <f t="shared" si="74"/>
        <v>0</v>
      </c>
      <c r="R93" s="773">
        <f t="shared" si="75"/>
        <v>0</v>
      </c>
      <c r="S93" s="774">
        <f t="shared" si="76"/>
        <v>0</v>
      </c>
      <c r="T93" s="765"/>
      <c r="U93" s="766"/>
      <c r="V93" s="795"/>
      <c r="W93" s="795"/>
      <c r="X93" s="795"/>
      <c r="Y93" s="795"/>
      <c r="Z93" s="796"/>
      <c r="AB93" s="775"/>
      <c r="AC93" s="516"/>
      <c r="AD93" s="516"/>
      <c r="AE93" s="516"/>
      <c r="AF93" s="516"/>
      <c r="AG93" s="516">
        <f t="shared" si="12"/>
        <v>0</v>
      </c>
      <c r="AH93" s="827"/>
      <c r="AI93" s="516"/>
      <c r="AJ93" s="516"/>
      <c r="AK93" s="516"/>
      <c r="AL93" s="516"/>
      <c r="AM93" s="516">
        <f t="shared" si="0"/>
        <v>0</v>
      </c>
      <c r="AN93" s="827"/>
      <c r="AO93" s="516"/>
      <c r="AP93" s="516"/>
      <c r="AQ93" s="516"/>
      <c r="AR93" s="516"/>
      <c r="AS93" s="516">
        <f t="shared" si="1"/>
        <v>0</v>
      </c>
      <c r="AT93" s="827"/>
      <c r="AU93" s="516"/>
      <c r="AV93" s="516"/>
      <c r="AW93" s="516"/>
      <c r="AX93" s="516"/>
      <c r="AY93" s="516">
        <f t="shared" si="2"/>
        <v>0</v>
      </c>
      <c r="AZ93" s="827"/>
      <c r="BA93" s="516">
        <v>0</v>
      </c>
      <c r="BB93" s="516">
        <v>0</v>
      </c>
      <c r="BC93" s="516">
        <v>0</v>
      </c>
      <c r="BD93" s="516">
        <v>0</v>
      </c>
      <c r="BE93" s="516">
        <f t="shared" si="3"/>
        <v>0</v>
      </c>
      <c r="BF93" s="827"/>
      <c r="BG93" s="516">
        <v>0</v>
      </c>
      <c r="BH93" s="516">
        <v>0</v>
      </c>
      <c r="BI93" s="516">
        <v>0</v>
      </c>
      <c r="BJ93" s="516">
        <v>0</v>
      </c>
      <c r="BK93" s="516">
        <f t="shared" si="4"/>
        <v>0</v>
      </c>
      <c r="BL93" s="827"/>
      <c r="BM93" s="516">
        <v>0</v>
      </c>
      <c r="BN93" s="516">
        <v>0</v>
      </c>
      <c r="BO93" s="516">
        <v>0</v>
      </c>
      <c r="BP93" s="516">
        <v>0</v>
      </c>
      <c r="BQ93" s="516">
        <f t="shared" si="5"/>
        <v>0</v>
      </c>
      <c r="BR93" s="827"/>
      <c r="BS93" s="516"/>
      <c r="BT93" s="516"/>
      <c r="BU93" s="516"/>
      <c r="BV93" s="516"/>
      <c r="BW93" s="516">
        <f t="shared" si="6"/>
        <v>0</v>
      </c>
      <c r="BX93" s="827"/>
      <c r="BY93" s="516"/>
      <c r="BZ93" s="516"/>
      <c r="CA93" s="516"/>
      <c r="CB93" s="516"/>
      <c r="CC93" s="517">
        <f t="shared" si="7"/>
        <v>0</v>
      </c>
      <c r="CD93" s="580">
        <f t="shared" si="122"/>
        <v>0</v>
      </c>
      <c r="CE93" s="581">
        <f t="shared" si="123"/>
        <v>0</v>
      </c>
      <c r="CF93" s="581">
        <f t="shared" si="123"/>
        <v>0</v>
      </c>
      <c r="CG93" s="581">
        <f t="shared" si="123"/>
        <v>0</v>
      </c>
      <c r="CH93" s="581">
        <f t="shared" si="123"/>
        <v>0</v>
      </c>
      <c r="CI93" s="581">
        <f t="shared" si="124"/>
        <v>0</v>
      </c>
      <c r="CJ93" s="1363" t="e">
        <f t="shared" si="125"/>
        <v>#DIV/0!</v>
      </c>
    </row>
    <row r="94" spans="1:88" ht="27" thickBot="1">
      <c r="A94" s="2415"/>
      <c r="B94" s="589" t="s">
        <v>746</v>
      </c>
      <c r="C94" s="554" t="e">
        <f>'[35]D. ITT_All_Grants'!C146</f>
        <v>#REF!</v>
      </c>
      <c r="D94" s="554" t="e">
        <f>'[35]D. ITT_All_Grants'!D146</f>
        <v>#REF!</v>
      </c>
      <c r="E94" s="554" t="e">
        <f>'[35]D. ITT_All_Grants'!E146</f>
        <v>#REF!</v>
      </c>
      <c r="F94" s="826"/>
      <c r="G94" s="801" t="s">
        <v>753</v>
      </c>
      <c r="H94" s="794" t="s">
        <v>20</v>
      </c>
      <c r="I94" s="794" t="s">
        <v>20</v>
      </c>
      <c r="J94" s="770" t="e">
        <f t="shared" si="10"/>
        <v>#VALUE!</v>
      </c>
      <c r="K94" s="824"/>
      <c r="L94" s="700" t="s">
        <v>686</v>
      </c>
      <c r="M94" s="773"/>
      <c r="N94" s="773"/>
      <c r="O94" s="773"/>
      <c r="P94" s="773"/>
      <c r="Q94" s="773">
        <f t="shared" si="74"/>
        <v>0</v>
      </c>
      <c r="R94" s="773">
        <f t="shared" si="75"/>
        <v>0</v>
      </c>
      <c r="S94" s="774">
        <f t="shared" si="76"/>
        <v>0</v>
      </c>
      <c r="T94" s="765"/>
      <c r="U94" s="766"/>
      <c r="V94" s="795"/>
      <c r="W94" s="795"/>
      <c r="X94" s="795"/>
      <c r="Y94" s="795"/>
      <c r="Z94" s="796"/>
      <c r="AB94" s="775"/>
      <c r="AC94" s="516"/>
      <c r="AD94" s="516"/>
      <c r="AE94" s="516"/>
      <c r="AF94" s="516"/>
      <c r="AG94" s="516">
        <f t="shared" si="12"/>
        <v>0</v>
      </c>
      <c r="AH94" s="827"/>
      <c r="AI94" s="516"/>
      <c r="AJ94" s="516"/>
      <c r="AK94" s="516"/>
      <c r="AL94" s="516"/>
      <c r="AM94" s="516">
        <f t="shared" si="0"/>
        <v>0</v>
      </c>
      <c r="AN94" s="827"/>
      <c r="AO94" s="516"/>
      <c r="AP94" s="516"/>
      <c r="AQ94" s="516"/>
      <c r="AR94" s="516"/>
      <c r="AS94" s="516">
        <f t="shared" si="1"/>
        <v>0</v>
      </c>
      <c r="AT94" s="827"/>
      <c r="AU94" s="516"/>
      <c r="AV94" s="516"/>
      <c r="AW94" s="516"/>
      <c r="AX94" s="516"/>
      <c r="AY94" s="516">
        <f t="shared" si="2"/>
        <v>0</v>
      </c>
      <c r="AZ94" s="827"/>
      <c r="BA94" s="516">
        <v>0</v>
      </c>
      <c r="BB94" s="516">
        <v>0</v>
      </c>
      <c r="BC94" s="516">
        <v>0</v>
      </c>
      <c r="BD94" s="516">
        <v>0</v>
      </c>
      <c r="BE94" s="516">
        <f t="shared" si="3"/>
        <v>0</v>
      </c>
      <c r="BF94" s="827"/>
      <c r="BG94" s="516">
        <v>0</v>
      </c>
      <c r="BH94" s="516">
        <v>0</v>
      </c>
      <c r="BI94" s="516">
        <v>0</v>
      </c>
      <c r="BJ94" s="516">
        <v>0</v>
      </c>
      <c r="BK94" s="516">
        <f t="shared" si="4"/>
        <v>0</v>
      </c>
      <c r="BL94" s="827"/>
      <c r="BM94" s="516">
        <v>0</v>
      </c>
      <c r="BN94" s="516">
        <v>0</v>
      </c>
      <c r="BO94" s="516">
        <v>0</v>
      </c>
      <c r="BP94" s="516">
        <v>0</v>
      </c>
      <c r="BQ94" s="516">
        <f t="shared" si="5"/>
        <v>0</v>
      </c>
      <c r="BR94" s="827"/>
      <c r="BS94" s="516"/>
      <c r="BT94" s="516"/>
      <c r="BU94" s="516"/>
      <c r="BV94" s="516"/>
      <c r="BW94" s="516">
        <f t="shared" si="6"/>
        <v>0</v>
      </c>
      <c r="BX94" s="827"/>
      <c r="BY94" s="516"/>
      <c r="BZ94" s="516"/>
      <c r="CA94" s="516"/>
      <c r="CB94" s="516"/>
      <c r="CC94" s="517">
        <f t="shared" si="7"/>
        <v>0</v>
      </c>
      <c r="CD94" s="580">
        <f t="shared" si="122"/>
        <v>0</v>
      </c>
      <c r="CE94" s="581">
        <f t="shared" si="123"/>
        <v>0</v>
      </c>
      <c r="CF94" s="581">
        <f t="shared" si="123"/>
        <v>0</v>
      </c>
      <c r="CG94" s="581">
        <f t="shared" si="123"/>
        <v>0</v>
      </c>
      <c r="CH94" s="581">
        <f t="shared" si="123"/>
        <v>0</v>
      </c>
      <c r="CI94" s="581">
        <f t="shared" si="124"/>
        <v>0</v>
      </c>
      <c r="CJ94" s="1363" t="e">
        <f t="shared" si="125"/>
        <v>#DIV/0!</v>
      </c>
    </row>
    <row r="95" spans="1:88" ht="39" thickBot="1">
      <c r="A95" s="2415"/>
      <c r="B95" s="590" t="s">
        <v>747</v>
      </c>
      <c r="C95" s="554" t="e">
        <f>'[35]D. ITT_All_Grants'!C147</f>
        <v>#REF!</v>
      </c>
      <c r="D95" s="554" t="e">
        <f>'[35]D. ITT_All_Grants'!D147</f>
        <v>#REF!</v>
      </c>
      <c r="E95" s="554" t="e">
        <f>'[35]D. ITT_All_Grants'!E147</f>
        <v>#REF!</v>
      </c>
      <c r="F95" s="826"/>
      <c r="G95" s="801" t="s">
        <v>753</v>
      </c>
      <c r="H95" s="794" t="s">
        <v>20</v>
      </c>
      <c r="I95" s="794" t="s">
        <v>20</v>
      </c>
      <c r="J95" s="770" t="e">
        <f t="shared" si="10"/>
        <v>#VALUE!</v>
      </c>
      <c r="K95" s="824"/>
      <c r="L95" s="700" t="s">
        <v>748</v>
      </c>
      <c r="M95" s="773"/>
      <c r="N95" s="773"/>
      <c r="O95" s="773"/>
      <c r="P95" s="773"/>
      <c r="Q95" s="773">
        <f t="shared" si="74"/>
        <v>0</v>
      </c>
      <c r="R95" s="773">
        <f t="shared" si="75"/>
        <v>0</v>
      </c>
      <c r="S95" s="774">
        <f t="shared" si="76"/>
        <v>0</v>
      </c>
      <c r="T95" s="765"/>
      <c r="U95" s="766"/>
      <c r="V95" s="795"/>
      <c r="W95" s="795"/>
      <c r="X95" s="795"/>
      <c r="Y95" s="795"/>
      <c r="Z95" s="796"/>
      <c r="AB95" s="775"/>
      <c r="AC95" s="516"/>
      <c r="AD95" s="516"/>
      <c r="AE95" s="516"/>
      <c r="AF95" s="516"/>
      <c r="AG95" s="516">
        <f t="shared" si="12"/>
        <v>0</v>
      </c>
      <c r="AH95" s="827"/>
      <c r="AI95" s="516"/>
      <c r="AJ95" s="516"/>
      <c r="AK95" s="516"/>
      <c r="AL95" s="516"/>
      <c r="AM95" s="516">
        <f t="shared" si="0"/>
        <v>0</v>
      </c>
      <c r="AN95" s="827"/>
      <c r="AO95" s="516"/>
      <c r="AP95" s="516"/>
      <c r="AQ95" s="516"/>
      <c r="AR95" s="516"/>
      <c r="AS95" s="516">
        <f t="shared" si="1"/>
        <v>0</v>
      </c>
      <c r="AT95" s="827"/>
      <c r="AU95" s="516"/>
      <c r="AV95" s="516"/>
      <c r="AW95" s="516"/>
      <c r="AX95" s="516"/>
      <c r="AY95" s="516">
        <f t="shared" si="2"/>
        <v>0</v>
      </c>
      <c r="AZ95" s="827"/>
      <c r="BA95" s="516">
        <v>0</v>
      </c>
      <c r="BB95" s="516">
        <v>0</v>
      </c>
      <c r="BC95" s="516">
        <v>0</v>
      </c>
      <c r="BD95" s="516">
        <v>0</v>
      </c>
      <c r="BE95" s="516">
        <f t="shared" si="3"/>
        <v>0</v>
      </c>
      <c r="BF95" s="827"/>
      <c r="BG95" s="516">
        <v>0</v>
      </c>
      <c r="BH95" s="516">
        <v>0</v>
      </c>
      <c r="BI95" s="516">
        <v>0</v>
      </c>
      <c r="BJ95" s="516">
        <v>0</v>
      </c>
      <c r="BK95" s="516">
        <f t="shared" si="4"/>
        <v>0</v>
      </c>
      <c r="BL95" s="827"/>
      <c r="BM95" s="516">
        <v>0</v>
      </c>
      <c r="BN95" s="516">
        <v>0</v>
      </c>
      <c r="BO95" s="516">
        <v>0</v>
      </c>
      <c r="BP95" s="516">
        <v>0</v>
      </c>
      <c r="BQ95" s="516">
        <f t="shared" si="5"/>
        <v>0</v>
      </c>
      <c r="BR95" s="827"/>
      <c r="BS95" s="516"/>
      <c r="BT95" s="516"/>
      <c r="BU95" s="516"/>
      <c r="BV95" s="516"/>
      <c r="BW95" s="516">
        <f t="shared" si="6"/>
        <v>0</v>
      </c>
      <c r="BX95" s="827"/>
      <c r="BY95" s="516"/>
      <c r="BZ95" s="516"/>
      <c r="CA95" s="516"/>
      <c r="CB95" s="516"/>
      <c r="CC95" s="517">
        <f t="shared" si="7"/>
        <v>0</v>
      </c>
      <c r="CD95" s="580">
        <f t="shared" si="122"/>
        <v>0</v>
      </c>
      <c r="CE95" s="581">
        <f t="shared" si="123"/>
        <v>0</v>
      </c>
      <c r="CF95" s="581">
        <f t="shared" si="123"/>
        <v>0</v>
      </c>
      <c r="CG95" s="581">
        <f t="shared" si="123"/>
        <v>0</v>
      </c>
      <c r="CH95" s="581">
        <f t="shared" si="123"/>
        <v>0</v>
      </c>
      <c r="CI95" s="581">
        <f t="shared" si="124"/>
        <v>0</v>
      </c>
      <c r="CJ95" s="1363" t="e">
        <f t="shared" si="125"/>
        <v>#DIV/0!</v>
      </c>
    </row>
    <row r="96" spans="1:88" ht="27" thickBot="1">
      <c r="A96" s="2415"/>
      <c r="B96" s="589" t="s">
        <v>749</v>
      </c>
      <c r="C96" s="554" t="e">
        <f>'[35]D. ITT_All_Grants'!C148</f>
        <v>#REF!</v>
      </c>
      <c r="D96" s="554" t="e">
        <f>'[35]D. ITT_All_Grants'!D148</f>
        <v>#REF!</v>
      </c>
      <c r="E96" s="554" t="e">
        <f>'[35]D. ITT_All_Grants'!E148</f>
        <v>#REF!</v>
      </c>
      <c r="F96" s="826"/>
      <c r="G96" s="801" t="s">
        <v>753</v>
      </c>
      <c r="H96" s="794" t="s">
        <v>20</v>
      </c>
      <c r="I96" s="794" t="s">
        <v>20</v>
      </c>
      <c r="J96" s="770" t="e">
        <f t="shared" si="10"/>
        <v>#VALUE!</v>
      </c>
      <c r="K96" s="824"/>
      <c r="L96" s="700" t="s">
        <v>748</v>
      </c>
      <c r="M96" s="773"/>
      <c r="N96" s="773"/>
      <c r="O96" s="773"/>
      <c r="P96" s="773"/>
      <c r="Q96" s="773">
        <f t="shared" si="74"/>
        <v>0</v>
      </c>
      <c r="R96" s="773">
        <f t="shared" si="75"/>
        <v>0</v>
      </c>
      <c r="S96" s="774">
        <f t="shared" si="76"/>
        <v>0</v>
      </c>
      <c r="T96" s="765"/>
      <c r="U96" s="766"/>
      <c r="V96" s="795"/>
      <c r="W96" s="795"/>
      <c r="X96" s="795"/>
      <c r="Y96" s="795"/>
      <c r="Z96" s="796"/>
      <c r="AB96" s="775"/>
      <c r="AC96" s="516"/>
      <c r="AD96" s="516"/>
      <c r="AE96" s="516"/>
      <c r="AF96" s="516"/>
      <c r="AG96" s="516">
        <f t="shared" si="12"/>
        <v>0</v>
      </c>
      <c r="AH96" s="827"/>
      <c r="AI96" s="516"/>
      <c r="AJ96" s="516"/>
      <c r="AK96" s="516"/>
      <c r="AL96" s="516"/>
      <c r="AM96" s="516">
        <f t="shared" si="0"/>
        <v>0</v>
      </c>
      <c r="AN96" s="827"/>
      <c r="AO96" s="516"/>
      <c r="AP96" s="516"/>
      <c r="AQ96" s="516"/>
      <c r="AR96" s="516"/>
      <c r="AS96" s="516">
        <f t="shared" si="1"/>
        <v>0</v>
      </c>
      <c r="AT96" s="827"/>
      <c r="AU96" s="516"/>
      <c r="AV96" s="516"/>
      <c r="AW96" s="516"/>
      <c r="AX96" s="516"/>
      <c r="AY96" s="516">
        <f t="shared" si="2"/>
        <v>0</v>
      </c>
      <c r="AZ96" s="827"/>
      <c r="BA96" s="516">
        <v>0</v>
      </c>
      <c r="BB96" s="516">
        <v>0</v>
      </c>
      <c r="BC96" s="516">
        <v>0</v>
      </c>
      <c r="BD96" s="516">
        <v>0</v>
      </c>
      <c r="BE96" s="516">
        <f t="shared" si="3"/>
        <v>0</v>
      </c>
      <c r="BF96" s="827"/>
      <c r="BG96" s="516">
        <v>0</v>
      </c>
      <c r="BH96" s="516">
        <v>0</v>
      </c>
      <c r="BI96" s="516">
        <v>0</v>
      </c>
      <c r="BJ96" s="516">
        <v>0</v>
      </c>
      <c r="BK96" s="516">
        <f t="shared" si="4"/>
        <v>0</v>
      </c>
      <c r="BL96" s="827"/>
      <c r="BM96" s="516">
        <v>0</v>
      </c>
      <c r="BN96" s="516">
        <v>0</v>
      </c>
      <c r="BO96" s="516">
        <v>0</v>
      </c>
      <c r="BP96" s="516">
        <v>0</v>
      </c>
      <c r="BQ96" s="516">
        <f t="shared" si="5"/>
        <v>0</v>
      </c>
      <c r="BR96" s="827"/>
      <c r="BS96" s="516"/>
      <c r="BT96" s="516"/>
      <c r="BU96" s="516"/>
      <c r="BV96" s="516"/>
      <c r="BW96" s="516">
        <f t="shared" si="6"/>
        <v>0</v>
      </c>
      <c r="BX96" s="827"/>
      <c r="BY96" s="516"/>
      <c r="BZ96" s="516"/>
      <c r="CA96" s="516"/>
      <c r="CB96" s="516"/>
      <c r="CC96" s="517">
        <f t="shared" si="7"/>
        <v>0</v>
      </c>
      <c r="CD96" s="580">
        <f t="shared" si="122"/>
        <v>0</v>
      </c>
      <c r="CE96" s="581">
        <f t="shared" si="123"/>
        <v>0</v>
      </c>
      <c r="CF96" s="581">
        <f t="shared" si="123"/>
        <v>0</v>
      </c>
      <c r="CG96" s="581">
        <f t="shared" si="123"/>
        <v>0</v>
      </c>
      <c r="CH96" s="581">
        <f t="shared" si="123"/>
        <v>0</v>
      </c>
      <c r="CI96" s="581">
        <f t="shared" si="124"/>
        <v>0</v>
      </c>
      <c r="CJ96" s="1363" t="e">
        <f t="shared" si="125"/>
        <v>#DIV/0!</v>
      </c>
    </row>
    <row r="97" spans="1:88" ht="39.75" thickBot="1">
      <c r="A97" s="2415"/>
      <c r="B97" s="589" t="s">
        <v>750</v>
      </c>
      <c r="C97" s="554" t="e">
        <f>'[35]D. ITT_All_Grants'!C149</f>
        <v>#REF!</v>
      </c>
      <c r="D97" s="554" t="e">
        <f>'[35]D. ITT_All_Grants'!D149</f>
        <v>#REF!</v>
      </c>
      <c r="E97" s="554" t="e">
        <f>'[35]D. ITT_All_Grants'!E149</f>
        <v>#REF!</v>
      </c>
      <c r="F97" s="826"/>
      <c r="G97" s="801" t="s">
        <v>753</v>
      </c>
      <c r="H97" s="794" t="s">
        <v>20</v>
      </c>
      <c r="I97" s="794" t="s">
        <v>20</v>
      </c>
      <c r="J97" s="770" t="e">
        <f t="shared" si="10"/>
        <v>#VALUE!</v>
      </c>
      <c r="K97" s="824"/>
      <c r="L97" s="700" t="s">
        <v>748</v>
      </c>
      <c r="M97" s="773"/>
      <c r="N97" s="773"/>
      <c r="O97" s="773"/>
      <c r="P97" s="773"/>
      <c r="Q97" s="773">
        <f t="shared" si="74"/>
        <v>0</v>
      </c>
      <c r="R97" s="773">
        <f t="shared" si="75"/>
        <v>0</v>
      </c>
      <c r="S97" s="774">
        <f t="shared" si="76"/>
        <v>0</v>
      </c>
      <c r="T97" s="765"/>
      <c r="U97" s="766"/>
      <c r="V97" s="795"/>
      <c r="W97" s="795"/>
      <c r="X97" s="795"/>
      <c r="Y97" s="795"/>
      <c r="Z97" s="796"/>
      <c r="AB97" s="775"/>
      <c r="AC97" s="516"/>
      <c r="AD97" s="516"/>
      <c r="AE97" s="516"/>
      <c r="AF97" s="516"/>
      <c r="AG97" s="516">
        <f t="shared" si="12"/>
        <v>0</v>
      </c>
      <c r="AH97" s="827"/>
      <c r="AI97" s="516"/>
      <c r="AJ97" s="516"/>
      <c r="AK97" s="516"/>
      <c r="AL97" s="516"/>
      <c r="AM97" s="516">
        <f t="shared" si="0"/>
        <v>0</v>
      </c>
      <c r="AN97" s="827"/>
      <c r="AO97" s="516"/>
      <c r="AP97" s="516"/>
      <c r="AQ97" s="516"/>
      <c r="AR97" s="516"/>
      <c r="AS97" s="516">
        <f t="shared" si="1"/>
        <v>0</v>
      </c>
      <c r="AT97" s="827"/>
      <c r="AU97" s="516"/>
      <c r="AV97" s="516"/>
      <c r="AW97" s="516"/>
      <c r="AX97" s="516"/>
      <c r="AY97" s="516">
        <f t="shared" si="2"/>
        <v>0</v>
      </c>
      <c r="AZ97" s="827"/>
      <c r="BA97" s="516">
        <v>0</v>
      </c>
      <c r="BB97" s="516">
        <v>0</v>
      </c>
      <c r="BC97" s="516">
        <v>0</v>
      </c>
      <c r="BD97" s="516">
        <v>0</v>
      </c>
      <c r="BE97" s="516">
        <f t="shared" si="3"/>
        <v>0</v>
      </c>
      <c r="BF97" s="827"/>
      <c r="BG97" s="516">
        <v>0</v>
      </c>
      <c r="BH97" s="516">
        <v>0</v>
      </c>
      <c r="BI97" s="516">
        <v>0</v>
      </c>
      <c r="BJ97" s="516">
        <v>0</v>
      </c>
      <c r="BK97" s="516">
        <f t="shared" si="4"/>
        <v>0</v>
      </c>
      <c r="BL97" s="827"/>
      <c r="BM97" s="516">
        <v>0</v>
      </c>
      <c r="BN97" s="516">
        <v>0</v>
      </c>
      <c r="BO97" s="516">
        <v>0</v>
      </c>
      <c r="BP97" s="516">
        <v>0</v>
      </c>
      <c r="BQ97" s="516">
        <f t="shared" si="5"/>
        <v>0</v>
      </c>
      <c r="BR97" s="827"/>
      <c r="BS97" s="516"/>
      <c r="BT97" s="516"/>
      <c r="BU97" s="516"/>
      <c r="BV97" s="516"/>
      <c r="BW97" s="516">
        <f t="shared" si="6"/>
        <v>0</v>
      </c>
      <c r="BX97" s="827"/>
      <c r="BY97" s="516"/>
      <c r="BZ97" s="516"/>
      <c r="CA97" s="516"/>
      <c r="CB97" s="516"/>
      <c r="CC97" s="517">
        <f t="shared" si="7"/>
        <v>0</v>
      </c>
      <c r="CD97" s="580">
        <f t="shared" si="122"/>
        <v>0</v>
      </c>
      <c r="CE97" s="581">
        <f t="shared" si="123"/>
        <v>0</v>
      </c>
      <c r="CF97" s="581">
        <f t="shared" si="123"/>
        <v>0</v>
      </c>
      <c r="CG97" s="581">
        <f t="shared" si="123"/>
        <v>0</v>
      </c>
      <c r="CH97" s="581">
        <f t="shared" si="123"/>
        <v>0</v>
      </c>
      <c r="CI97" s="581">
        <f t="shared" si="124"/>
        <v>0</v>
      </c>
      <c r="CJ97" s="1363" t="e">
        <f t="shared" si="125"/>
        <v>#DIV/0!</v>
      </c>
    </row>
    <row r="98" spans="1:88">
      <c r="CD98" s="831"/>
      <c r="CE98" s="832"/>
      <c r="CF98" s="833"/>
      <c r="CG98" s="833"/>
      <c r="CH98" s="833"/>
      <c r="CI98" s="832"/>
    </row>
    <row r="99" spans="1:88">
      <c r="CD99" s="831"/>
      <c r="CE99" s="832"/>
      <c r="CF99" s="833"/>
      <c r="CG99" s="833"/>
      <c r="CH99" s="833"/>
      <c r="CI99" s="832"/>
    </row>
  </sheetData>
  <mergeCells count="29">
    <mergeCell ref="A28:A43"/>
    <mergeCell ref="A44:A64"/>
    <mergeCell ref="BX12:CC12"/>
    <mergeCell ref="M12:S12"/>
    <mergeCell ref="U12:Z12"/>
    <mergeCell ref="AB12:AG12"/>
    <mergeCell ref="AH12:AM12"/>
    <mergeCell ref="AN12:AS12"/>
    <mergeCell ref="AT12:AY12"/>
    <mergeCell ref="AZ12:BE12"/>
    <mergeCell ref="BF12:BK12"/>
    <mergeCell ref="BL12:BQ12"/>
    <mergeCell ref="BR12:BW12"/>
    <mergeCell ref="A65:A81"/>
    <mergeCell ref="A85:A97"/>
    <mergeCell ref="B1:G3"/>
    <mergeCell ref="AB1:CC3"/>
    <mergeCell ref="C4:G4"/>
    <mergeCell ref="C5:G5"/>
    <mergeCell ref="C7:G7"/>
    <mergeCell ref="C10:D10"/>
    <mergeCell ref="AB10:CI10"/>
    <mergeCell ref="C8:G8"/>
    <mergeCell ref="AB11:AS11"/>
    <mergeCell ref="AT11:BK11"/>
    <mergeCell ref="BL11:CC11"/>
    <mergeCell ref="CD12:CI12"/>
    <mergeCell ref="A14:A15"/>
    <mergeCell ref="A20:A25"/>
  </mergeCells>
  <conditionalFormatting sqref="AA9 H9:T10 T12:T13 M12:R12 I1:T8">
    <cfRule type="cellIs" dxfId="929" priority="65" operator="equal">
      <formula>"x"</formula>
    </cfRule>
  </conditionalFormatting>
  <conditionalFormatting sqref="F9:G12">
    <cfRule type="cellIs" dxfId="928" priority="69" operator="equal">
      <formula>"x"</formula>
    </cfRule>
  </conditionalFormatting>
  <conditionalFormatting sqref="H12:L12 K13:L13">
    <cfRule type="cellIs" dxfId="927" priority="68" operator="equal">
      <formula>"x"</formula>
    </cfRule>
  </conditionalFormatting>
  <conditionalFormatting sqref="H11:T11">
    <cfRule type="cellIs" dxfId="926" priority="67" operator="equal">
      <formula>"x"</formula>
    </cfRule>
  </conditionalFormatting>
  <conditionalFormatting sqref="AB12">
    <cfRule type="cellIs" dxfId="925" priority="66" operator="equal">
      <formula>"x"</formula>
    </cfRule>
  </conditionalFormatting>
  <conditionalFormatting sqref="CD12:CH12">
    <cfRule type="cellIs" dxfId="924" priority="64" operator="equal">
      <formula>"x"</formula>
    </cfRule>
  </conditionalFormatting>
  <conditionalFormatting sqref="U12">
    <cfRule type="cellIs" dxfId="923" priority="60" operator="equal">
      <formula>"x"</formula>
    </cfRule>
  </conditionalFormatting>
  <conditionalFormatting sqref="F48">
    <cfRule type="cellIs" dxfId="922" priority="32" operator="equal">
      <formula>"x"</formula>
    </cfRule>
  </conditionalFormatting>
  <conditionalFormatting sqref="F50">
    <cfRule type="cellIs" dxfId="921" priority="31" operator="equal">
      <formula>"x"</formula>
    </cfRule>
  </conditionalFormatting>
  <conditionalFormatting sqref="F97">
    <cfRule type="cellIs" dxfId="920" priority="30" operator="equal">
      <formula>"x"</formula>
    </cfRule>
  </conditionalFormatting>
  <conditionalFormatting sqref="F44">
    <cfRule type="cellIs" dxfId="919" priority="29" operator="equal">
      <formula>"x"</formula>
    </cfRule>
  </conditionalFormatting>
  <conditionalFormatting sqref="F20">
    <cfRule type="cellIs" dxfId="918" priority="28" operator="equal">
      <formula>"x"</formula>
    </cfRule>
  </conditionalFormatting>
  <conditionalFormatting sqref="F21">
    <cfRule type="cellIs" dxfId="917" priority="27" operator="equal">
      <formula>"x"</formula>
    </cfRule>
  </conditionalFormatting>
  <conditionalFormatting sqref="F22">
    <cfRule type="cellIs" dxfId="916" priority="26" operator="equal">
      <formula>"x"</formula>
    </cfRule>
  </conditionalFormatting>
  <conditionalFormatting sqref="F24">
    <cfRule type="cellIs" dxfId="915" priority="25" operator="equal">
      <formula>"x"</formula>
    </cfRule>
  </conditionalFormatting>
  <conditionalFormatting sqref="F25 F27">
    <cfRule type="cellIs" dxfId="914" priority="24" operator="equal">
      <formula>"x"</formula>
    </cfRule>
  </conditionalFormatting>
  <conditionalFormatting sqref="F30">
    <cfRule type="cellIs" dxfId="913" priority="23" operator="equal">
      <formula>"x"</formula>
    </cfRule>
  </conditionalFormatting>
  <conditionalFormatting sqref="F31">
    <cfRule type="cellIs" dxfId="912" priority="22" operator="equal">
      <formula>"x"</formula>
    </cfRule>
  </conditionalFormatting>
  <conditionalFormatting sqref="F42">
    <cfRule type="cellIs" dxfId="911" priority="20" operator="equal">
      <formula>"x"</formula>
    </cfRule>
  </conditionalFormatting>
  <conditionalFormatting sqref="F43">
    <cfRule type="cellIs" dxfId="910" priority="19" operator="equal">
      <formula>"x"</formula>
    </cfRule>
  </conditionalFormatting>
  <conditionalFormatting sqref="F41">
    <cfRule type="cellIs" dxfId="909" priority="18" operator="equal">
      <formula>"x"</formula>
    </cfRule>
  </conditionalFormatting>
  <conditionalFormatting sqref="F39">
    <cfRule type="cellIs" dxfId="908" priority="17" operator="equal">
      <formula>"x"</formula>
    </cfRule>
  </conditionalFormatting>
  <conditionalFormatting sqref="F38">
    <cfRule type="cellIs" dxfId="907" priority="16" operator="equal">
      <formula>"x"</formula>
    </cfRule>
  </conditionalFormatting>
  <conditionalFormatting sqref="F37">
    <cfRule type="cellIs" dxfId="906" priority="15" operator="equal">
      <formula>"x"</formula>
    </cfRule>
  </conditionalFormatting>
  <conditionalFormatting sqref="F36">
    <cfRule type="cellIs" dxfId="905" priority="14" operator="equal">
      <formula>"x"</formula>
    </cfRule>
  </conditionalFormatting>
  <conditionalFormatting sqref="F35">
    <cfRule type="cellIs" dxfId="904" priority="13" operator="equal">
      <formula>"x"</formula>
    </cfRule>
  </conditionalFormatting>
  <conditionalFormatting sqref="F34">
    <cfRule type="cellIs" dxfId="903" priority="12" operator="equal">
      <formula>"x"</formula>
    </cfRule>
  </conditionalFormatting>
  <conditionalFormatting sqref="F33">
    <cfRule type="cellIs" dxfId="902" priority="11" operator="equal">
      <formula>"x"</formula>
    </cfRule>
  </conditionalFormatting>
  <conditionalFormatting sqref="F32">
    <cfRule type="cellIs" dxfId="901" priority="10" operator="equal">
      <formula>"x"</formula>
    </cfRule>
  </conditionalFormatting>
  <conditionalFormatting sqref="F29">
    <cfRule type="cellIs" dxfId="900" priority="9" operator="equal">
      <formula>"x"</formula>
    </cfRule>
  </conditionalFormatting>
  <conditionalFormatting sqref="F28">
    <cfRule type="cellIs" dxfId="899" priority="8" operator="equal">
      <formula>"x"</formula>
    </cfRule>
  </conditionalFormatting>
  <conditionalFormatting sqref="F49 F51:F96 F45:F47 F14:F15">
    <cfRule type="cellIs" dxfId="898" priority="33" operator="equal">
      <formula>"x"</formula>
    </cfRule>
  </conditionalFormatting>
  <conditionalFormatting sqref="F40">
    <cfRule type="cellIs" dxfId="897" priority="21" operator="equal">
      <formula>"x"</formula>
    </cfRule>
  </conditionalFormatting>
  <conditionalFormatting sqref="F17">
    <cfRule type="cellIs" dxfId="896" priority="6" operator="equal">
      <formula>"x"</formula>
    </cfRule>
  </conditionalFormatting>
  <conditionalFormatting sqref="F16">
    <cfRule type="cellIs" dxfId="895" priority="5" operator="equal">
      <formula>"x"</formula>
    </cfRule>
  </conditionalFormatting>
  <conditionalFormatting sqref="F19">
    <cfRule type="cellIs" dxfId="894" priority="4" operator="equal">
      <formula>"x"</formula>
    </cfRule>
  </conditionalFormatting>
  <conditionalFormatting sqref="F23">
    <cfRule type="cellIs" dxfId="893" priority="3" operator="equal">
      <formula>"x"</formula>
    </cfRule>
  </conditionalFormatting>
  <conditionalFormatting sqref="F26">
    <cfRule type="cellIs" dxfId="892" priority="2" operator="equal">
      <formula>"x"</formula>
    </cfRule>
  </conditionalFormatting>
  <conditionalFormatting sqref="F18">
    <cfRule type="cellIs" dxfId="891" priority="1" operator="equal">
      <formula>"x"</formula>
    </cfRule>
  </conditionalFormatting>
  <pageMargins left="0.7" right="0.7" top="0.75" bottom="0.75" header="0.3" footer="0.3"/>
  <pageSetup orientation="portrait" horizontalDpi="4294967295" verticalDpi="4294967295"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K100"/>
  <sheetViews>
    <sheetView topLeftCell="A12" zoomScaleNormal="100" workbookViewId="0">
      <pane xSplit="2" ySplit="2" topLeftCell="CD14" activePane="bottomRight" state="frozen"/>
      <selection activeCell="AS14" sqref="AS14"/>
      <selection pane="topRight" activeCell="AS14" sqref="AS14"/>
      <selection pane="bottomLeft" activeCell="AS14" sqref="AS14"/>
      <selection pane="bottomRight" activeCell="CI16" sqref="CI16"/>
    </sheetView>
  </sheetViews>
  <sheetFormatPr defaultRowHeight="15"/>
  <cols>
    <col min="1" max="1" width="19" customWidth="1"/>
    <col min="2" max="2" width="55" customWidth="1"/>
    <col min="4" max="4" width="12.5703125" customWidth="1"/>
    <col min="5" max="5" width="13.28515625" customWidth="1"/>
    <col min="6" max="6" width="12.140625" customWidth="1"/>
    <col min="7" max="7" width="14.28515625" customWidth="1"/>
    <col min="8" max="8" width="13" customWidth="1"/>
    <col min="9" max="9" width="15.85546875" customWidth="1"/>
    <col min="10" max="10" width="11.7109375" style="192" customWidth="1"/>
    <col min="11" max="11" width="9.5703125" style="192" customWidth="1"/>
    <col min="12" max="12" width="29.7109375" style="192" customWidth="1"/>
    <col min="13" max="13" width="8.7109375" style="192" customWidth="1"/>
    <col min="14" max="14" width="8" style="192" customWidth="1"/>
    <col min="15" max="15" width="7.42578125" style="192" customWidth="1"/>
    <col min="16" max="16" width="6.42578125" style="192" customWidth="1"/>
    <col min="17" max="17" width="9" style="192" bestFit="1" customWidth="1"/>
    <col min="18" max="18" width="11" style="192" bestFit="1" customWidth="1"/>
    <col min="19" max="19" width="9.7109375" style="192" bestFit="1" customWidth="1"/>
    <col min="20" max="20" width="35.28515625" style="486" customWidth="1"/>
    <col min="21" max="26" width="6.140625" style="193" customWidth="1"/>
    <col min="27" max="27" width="2.42578125" customWidth="1"/>
    <col min="28" max="81" width="6.140625" style="193" customWidth="1"/>
    <col min="82" max="82" width="10.42578125" style="449" customWidth="1"/>
    <col min="83" max="83" width="8.5703125" style="449" bestFit="1" customWidth="1"/>
    <col min="84" max="84" width="7.7109375" style="449" customWidth="1"/>
    <col min="85" max="86" width="6.7109375" style="449" bestFit="1" customWidth="1"/>
    <col min="87" max="87" width="10.140625" style="449" customWidth="1"/>
    <col min="88" max="88" width="18.42578125" customWidth="1"/>
    <col min="89" max="89" width="23.42578125" customWidth="1"/>
  </cols>
  <sheetData>
    <row r="1" spans="1:89">
      <c r="A1" s="5"/>
      <c r="B1" s="2418" t="s">
        <v>838</v>
      </c>
      <c r="C1" s="2419"/>
      <c r="D1" s="2419"/>
      <c r="E1" s="2419"/>
      <c r="F1" s="2419"/>
      <c r="G1" s="2420"/>
      <c r="H1" s="120"/>
      <c r="I1" s="7"/>
      <c r="J1" s="7"/>
      <c r="K1" s="190"/>
      <c r="L1" s="190"/>
      <c r="M1" s="190"/>
      <c r="N1" s="190"/>
      <c r="O1" s="190"/>
      <c r="P1" s="190"/>
      <c r="Q1" s="190"/>
      <c r="R1" s="190"/>
      <c r="S1" s="190"/>
      <c r="T1" s="481"/>
      <c r="U1" s="481"/>
      <c r="V1" s="481"/>
      <c r="W1" s="481"/>
      <c r="X1" s="481"/>
      <c r="Y1" s="481"/>
      <c r="Z1" s="481"/>
      <c r="AA1" s="5"/>
      <c r="AB1" s="2488" t="s">
        <v>68</v>
      </c>
      <c r="AC1" s="2489"/>
      <c r="AD1" s="2489"/>
      <c r="AE1" s="2489"/>
      <c r="AF1" s="2489"/>
      <c r="AG1" s="2489"/>
      <c r="AH1" s="2489"/>
      <c r="AI1" s="2489"/>
      <c r="AJ1" s="2489"/>
      <c r="AK1" s="2489"/>
      <c r="AL1" s="2489"/>
      <c r="AM1" s="2489"/>
      <c r="AN1" s="2489"/>
      <c r="AO1" s="2489"/>
      <c r="AP1" s="2489"/>
      <c r="AQ1" s="2489"/>
      <c r="AR1" s="2489"/>
      <c r="AS1" s="2489"/>
      <c r="AT1" s="2489"/>
      <c r="AU1" s="2489"/>
      <c r="AV1" s="2489"/>
      <c r="AW1" s="2489"/>
      <c r="AX1" s="2489"/>
      <c r="AY1" s="2489"/>
      <c r="AZ1" s="2489"/>
      <c r="BA1" s="2489"/>
      <c r="BB1" s="2489"/>
      <c r="BC1" s="2489"/>
      <c r="BD1" s="2489"/>
      <c r="BE1" s="2489"/>
      <c r="BF1" s="2489"/>
      <c r="BG1" s="2489"/>
      <c r="BH1" s="2489"/>
      <c r="BI1" s="2489"/>
      <c r="BJ1" s="2489"/>
      <c r="BK1" s="2489"/>
      <c r="BL1" s="2489"/>
      <c r="BM1" s="2489"/>
      <c r="BN1" s="2489"/>
      <c r="BO1" s="2489"/>
      <c r="BP1" s="2489"/>
      <c r="BQ1" s="2489"/>
      <c r="BR1" s="2489"/>
      <c r="BS1" s="2489"/>
      <c r="BT1" s="2489"/>
      <c r="BU1" s="2489"/>
      <c r="BV1" s="2489"/>
      <c r="BW1" s="2489"/>
      <c r="BX1" s="2489"/>
      <c r="BY1" s="2489"/>
      <c r="BZ1" s="2489"/>
      <c r="CA1" s="2489"/>
      <c r="CB1" s="2489"/>
      <c r="CC1" s="2489"/>
      <c r="CD1" s="446"/>
      <c r="CE1" s="446"/>
      <c r="CF1" s="446"/>
      <c r="CG1" s="446"/>
      <c r="CH1" s="446"/>
      <c r="CI1" s="446"/>
    </row>
    <row r="2" spans="1:89">
      <c r="A2" s="5"/>
      <c r="B2" s="2421"/>
      <c r="C2" s="2422"/>
      <c r="D2" s="2422"/>
      <c r="E2" s="2422"/>
      <c r="F2" s="2422"/>
      <c r="G2" s="2423"/>
      <c r="H2" s="120"/>
      <c r="I2" s="7"/>
      <c r="J2" s="7"/>
      <c r="K2" s="190"/>
      <c r="L2" s="190"/>
      <c r="M2" s="190"/>
      <c r="N2" s="190"/>
      <c r="O2" s="190"/>
      <c r="P2" s="190"/>
      <c r="Q2" s="190"/>
      <c r="R2" s="190"/>
      <c r="S2" s="190"/>
      <c r="T2" s="481"/>
      <c r="U2" s="481"/>
      <c r="V2" s="481"/>
      <c r="W2" s="481"/>
      <c r="X2" s="481"/>
      <c r="Y2" s="481"/>
      <c r="Z2" s="481"/>
      <c r="AA2" s="5"/>
      <c r="AB2" s="2490"/>
      <c r="AC2" s="2491"/>
      <c r="AD2" s="2491"/>
      <c r="AE2" s="2491"/>
      <c r="AF2" s="2491"/>
      <c r="AG2" s="2491"/>
      <c r="AH2" s="2491"/>
      <c r="AI2" s="2491"/>
      <c r="AJ2" s="2491"/>
      <c r="AK2" s="2491"/>
      <c r="AL2" s="2491"/>
      <c r="AM2" s="2491"/>
      <c r="AN2" s="2491"/>
      <c r="AO2" s="2491"/>
      <c r="AP2" s="2491"/>
      <c r="AQ2" s="2491"/>
      <c r="AR2" s="2491"/>
      <c r="AS2" s="2491"/>
      <c r="AT2" s="2491"/>
      <c r="AU2" s="2491"/>
      <c r="AV2" s="2491"/>
      <c r="AW2" s="2491"/>
      <c r="AX2" s="2491"/>
      <c r="AY2" s="2491"/>
      <c r="AZ2" s="2491"/>
      <c r="BA2" s="2491"/>
      <c r="BB2" s="2491"/>
      <c r="BC2" s="2491"/>
      <c r="BD2" s="2491"/>
      <c r="BE2" s="2491"/>
      <c r="BF2" s="2491"/>
      <c r="BG2" s="2491"/>
      <c r="BH2" s="2491"/>
      <c r="BI2" s="2491"/>
      <c r="BJ2" s="2491"/>
      <c r="BK2" s="2491"/>
      <c r="BL2" s="2491"/>
      <c r="BM2" s="2491"/>
      <c r="BN2" s="2491"/>
      <c r="BO2" s="2491"/>
      <c r="BP2" s="2491"/>
      <c r="BQ2" s="2491"/>
      <c r="BR2" s="2491"/>
      <c r="BS2" s="2491"/>
      <c r="BT2" s="2491"/>
      <c r="BU2" s="2491"/>
      <c r="BV2" s="2491"/>
      <c r="BW2" s="2491"/>
      <c r="BX2" s="2491"/>
      <c r="BY2" s="2491"/>
      <c r="BZ2" s="2491"/>
      <c r="CA2" s="2491"/>
      <c r="CB2" s="2491"/>
      <c r="CC2" s="2491"/>
      <c r="CD2" s="446"/>
      <c r="CE2" s="446"/>
      <c r="CF2" s="446"/>
      <c r="CG2" s="446"/>
      <c r="CH2" s="446"/>
      <c r="CI2" s="446"/>
      <c r="CJ2" s="1366" t="s">
        <v>1214</v>
      </c>
      <c r="CK2" s="507"/>
    </row>
    <row r="3" spans="1:89" ht="15.75" thickBot="1">
      <c r="A3" s="5"/>
      <c r="B3" s="2424"/>
      <c r="C3" s="2425"/>
      <c r="D3" s="2425"/>
      <c r="E3" s="2425"/>
      <c r="F3" s="2425"/>
      <c r="G3" s="2426"/>
      <c r="H3" s="120"/>
      <c r="I3" s="7"/>
      <c r="J3" s="7"/>
      <c r="K3" s="190"/>
      <c r="L3" s="190"/>
      <c r="M3" s="190"/>
      <c r="N3" s="190"/>
      <c r="O3" s="190"/>
      <c r="P3" s="190"/>
      <c r="Q3" s="190"/>
      <c r="R3" s="190"/>
      <c r="S3" s="190"/>
      <c r="T3" s="481"/>
      <c r="U3" s="481"/>
      <c r="V3" s="481"/>
      <c r="W3" s="481"/>
      <c r="X3" s="481"/>
      <c r="Y3" s="481"/>
      <c r="Z3" s="481"/>
      <c r="AA3" s="5"/>
      <c r="AB3" s="2492"/>
      <c r="AC3" s="2493"/>
      <c r="AD3" s="2493"/>
      <c r="AE3" s="2493"/>
      <c r="AF3" s="2493"/>
      <c r="AG3" s="2493"/>
      <c r="AH3" s="2493"/>
      <c r="AI3" s="2493"/>
      <c r="AJ3" s="2493"/>
      <c r="AK3" s="2493"/>
      <c r="AL3" s="2493"/>
      <c r="AM3" s="2493"/>
      <c r="AN3" s="2493"/>
      <c r="AO3" s="2493"/>
      <c r="AP3" s="2493"/>
      <c r="AQ3" s="2493"/>
      <c r="AR3" s="2493"/>
      <c r="AS3" s="2493"/>
      <c r="AT3" s="2493"/>
      <c r="AU3" s="2493"/>
      <c r="AV3" s="2493"/>
      <c r="AW3" s="2493"/>
      <c r="AX3" s="2493"/>
      <c r="AY3" s="2493"/>
      <c r="AZ3" s="2493"/>
      <c r="BA3" s="2493"/>
      <c r="BB3" s="2493"/>
      <c r="BC3" s="2493"/>
      <c r="BD3" s="2493"/>
      <c r="BE3" s="2493"/>
      <c r="BF3" s="2493"/>
      <c r="BG3" s="2493"/>
      <c r="BH3" s="2493"/>
      <c r="BI3" s="2493"/>
      <c r="BJ3" s="2493"/>
      <c r="BK3" s="2493"/>
      <c r="BL3" s="2493"/>
      <c r="BM3" s="2493"/>
      <c r="BN3" s="2493"/>
      <c r="BO3" s="2493"/>
      <c r="BP3" s="2493"/>
      <c r="BQ3" s="2493"/>
      <c r="BR3" s="2493"/>
      <c r="BS3" s="2493"/>
      <c r="BT3" s="2493"/>
      <c r="BU3" s="2493"/>
      <c r="BV3" s="2493"/>
      <c r="BW3" s="2493"/>
      <c r="BX3" s="2493"/>
      <c r="BY3" s="2493"/>
      <c r="BZ3" s="2493"/>
      <c r="CA3" s="2493"/>
      <c r="CB3" s="2493"/>
      <c r="CC3" s="2493"/>
      <c r="CD3" s="446"/>
      <c r="CE3" s="446"/>
      <c r="CF3" s="446"/>
      <c r="CG3" s="446"/>
      <c r="CH3" s="446"/>
      <c r="CI3" s="446"/>
      <c r="CJ3" s="1363"/>
      <c r="CK3" s="507" t="s">
        <v>1215</v>
      </c>
    </row>
    <row r="4" spans="1:89" ht="23.25" customHeight="1" thickBot="1">
      <c r="A4" s="5"/>
      <c r="B4" s="440" t="s">
        <v>305</v>
      </c>
      <c r="C4" s="2474"/>
      <c r="D4" s="2475"/>
      <c r="E4" s="2475"/>
      <c r="F4" s="2475"/>
      <c r="G4" s="2476"/>
      <c r="H4" s="120"/>
      <c r="I4" s="7"/>
      <c r="J4" s="7"/>
      <c r="K4" s="190"/>
      <c r="L4" s="190"/>
      <c r="M4" s="190"/>
      <c r="N4" s="190"/>
      <c r="O4" s="190"/>
      <c r="P4" s="190"/>
      <c r="Q4" s="190"/>
      <c r="R4" s="190"/>
      <c r="S4" s="190"/>
      <c r="T4" s="481"/>
      <c r="U4" s="1429"/>
      <c r="V4" s="1429"/>
      <c r="W4" s="1429"/>
      <c r="X4" s="1429"/>
      <c r="Y4" s="1429"/>
      <c r="Z4" s="1429"/>
      <c r="AA4" s="5"/>
      <c r="AB4" s="1429"/>
      <c r="AC4" s="1429"/>
      <c r="AD4" s="1429"/>
      <c r="AE4" s="1429"/>
      <c r="AF4" s="1429"/>
      <c r="AG4" s="1429"/>
      <c r="AH4" s="1429"/>
      <c r="AI4" s="1429"/>
      <c r="AJ4" s="1429"/>
      <c r="AK4" s="1429"/>
      <c r="AL4" s="1429"/>
      <c r="AM4" s="1429"/>
      <c r="AN4" s="1429"/>
      <c r="AO4" s="1429"/>
      <c r="AP4" s="1429"/>
      <c r="AQ4" s="1429"/>
      <c r="AR4" s="1429"/>
      <c r="AS4" s="1429"/>
      <c r="AT4" s="1429"/>
      <c r="AU4" s="1429"/>
      <c r="AV4" s="1429"/>
      <c r="AW4" s="1429"/>
      <c r="AX4" s="1429"/>
      <c r="AY4" s="1429"/>
      <c r="AZ4" s="1429"/>
      <c r="BA4" s="1429"/>
      <c r="BB4" s="1429"/>
      <c r="BC4" s="1429"/>
      <c r="BD4" s="1429"/>
      <c r="BE4" s="1429"/>
      <c r="BF4" s="1429"/>
      <c r="BG4" s="1429"/>
      <c r="BH4" s="1429"/>
      <c r="BI4" s="1429"/>
      <c r="BJ4" s="1429"/>
      <c r="BK4" s="1429"/>
      <c r="BL4" s="690"/>
      <c r="BM4" s="690"/>
      <c r="BN4" s="690"/>
      <c r="BO4" s="690"/>
      <c r="BP4" s="690"/>
      <c r="BQ4" s="690"/>
      <c r="BR4" s="690"/>
      <c r="BS4" s="690"/>
      <c r="BT4" s="690"/>
      <c r="BU4" s="690"/>
      <c r="BV4" s="690"/>
      <c r="BW4" s="690"/>
      <c r="BX4" s="690"/>
      <c r="BY4" s="690"/>
      <c r="BZ4" s="690"/>
      <c r="CA4" s="690"/>
      <c r="CB4" s="690"/>
      <c r="CC4" s="690"/>
      <c r="CD4" s="447"/>
      <c r="CE4" s="447"/>
      <c r="CF4" s="447"/>
      <c r="CG4" s="447"/>
      <c r="CH4" s="447"/>
      <c r="CI4" s="447"/>
      <c r="CJ4" s="1361"/>
      <c r="CK4" s="507" t="s">
        <v>1216</v>
      </c>
    </row>
    <row r="5" spans="1:89" ht="15.75" thickBot="1">
      <c r="A5" s="5"/>
      <c r="B5" s="440" t="s">
        <v>300</v>
      </c>
      <c r="C5" s="2494" t="s">
        <v>181</v>
      </c>
      <c r="D5" s="2495"/>
      <c r="E5" s="2495"/>
      <c r="F5" s="2495"/>
      <c r="G5" s="2496"/>
      <c r="H5" s="120"/>
      <c r="I5" s="7"/>
      <c r="J5" s="7"/>
      <c r="K5" s="190"/>
      <c r="L5" s="190"/>
      <c r="M5" s="190"/>
      <c r="N5" s="190"/>
      <c r="O5" s="190"/>
      <c r="P5" s="190"/>
      <c r="Q5" s="190"/>
      <c r="R5" s="190"/>
      <c r="S5" s="190"/>
      <c r="T5" s="481"/>
      <c r="U5" s="1429"/>
      <c r="V5" s="1429"/>
      <c r="W5" s="1429"/>
      <c r="X5" s="1429"/>
      <c r="Y5" s="1429"/>
      <c r="Z5" s="1429"/>
      <c r="AA5" s="5"/>
      <c r="AB5" s="1429"/>
      <c r="AC5" s="1429"/>
      <c r="AD5" s="1429"/>
      <c r="AE5" s="1429"/>
      <c r="AF5" s="1429"/>
      <c r="AG5" s="1429"/>
      <c r="AH5" s="1429"/>
      <c r="AI5" s="1429"/>
      <c r="AJ5" s="1429"/>
      <c r="AK5" s="1429"/>
      <c r="AL5" s="1429"/>
      <c r="AM5" s="1429"/>
      <c r="AN5" s="1429"/>
      <c r="AO5" s="1429"/>
      <c r="AP5" s="1429"/>
      <c r="AQ5" s="1429"/>
      <c r="AR5" s="1429"/>
      <c r="AS5" s="1429"/>
      <c r="AT5" s="1429"/>
      <c r="AU5" s="1429"/>
      <c r="AV5" s="1429"/>
      <c r="AW5" s="1429"/>
      <c r="AX5" s="1429"/>
      <c r="AY5" s="1429"/>
      <c r="AZ5" s="1429"/>
      <c r="BA5" s="1429"/>
      <c r="BB5" s="1429"/>
      <c r="BC5" s="1429"/>
      <c r="BD5" s="1429"/>
      <c r="BE5" s="1429"/>
      <c r="BF5" s="1429"/>
      <c r="BG5" s="1429"/>
      <c r="BH5" s="1429"/>
      <c r="BI5" s="1429"/>
      <c r="BJ5" s="1429"/>
      <c r="BK5" s="1429"/>
      <c r="BL5" s="690"/>
      <c r="BM5" s="690"/>
      <c r="BN5" s="690"/>
      <c r="BO5" s="690"/>
      <c r="BP5" s="690"/>
      <c r="BQ5" s="690"/>
      <c r="BR5" s="690"/>
      <c r="BS5" s="690"/>
      <c r="BT5" s="690"/>
      <c r="BU5" s="690"/>
      <c r="BV5" s="690"/>
      <c r="BW5" s="690"/>
      <c r="BX5" s="690"/>
      <c r="BY5" s="690"/>
      <c r="BZ5" s="690"/>
      <c r="CA5" s="690"/>
      <c r="CB5" s="690"/>
      <c r="CC5" s="690"/>
      <c r="CD5" s="447"/>
      <c r="CE5" s="447"/>
      <c r="CF5" s="447"/>
      <c r="CG5" s="447"/>
      <c r="CH5" s="447"/>
      <c r="CI5" s="447"/>
      <c r="CJ5" s="1362"/>
      <c r="CK5" s="507" t="s">
        <v>1217</v>
      </c>
    </row>
    <row r="6" spans="1:89" ht="15.75" thickBot="1">
      <c r="A6" s="5"/>
      <c r="B6" s="440" t="s">
        <v>304</v>
      </c>
      <c r="C6" s="688"/>
      <c r="D6" s="688"/>
      <c r="E6" s="688"/>
      <c r="F6" s="688"/>
      <c r="G6" s="1432"/>
      <c r="H6" s="120"/>
      <c r="I6" s="7"/>
      <c r="J6" s="7"/>
      <c r="K6" s="190"/>
      <c r="L6" s="190"/>
      <c r="M6" s="190"/>
      <c r="N6" s="190"/>
      <c r="O6" s="190"/>
      <c r="P6" s="190"/>
      <c r="Q6" s="190"/>
      <c r="R6" s="190"/>
      <c r="S6" s="190"/>
      <c r="T6" s="481"/>
      <c r="U6" s="1429"/>
      <c r="V6" s="1429"/>
      <c r="W6" s="1429"/>
      <c r="X6" s="1429"/>
      <c r="Y6" s="1429"/>
      <c r="Z6" s="1429"/>
      <c r="AA6" s="5"/>
      <c r="AB6" s="1429"/>
      <c r="AC6" s="1429"/>
      <c r="AD6" s="1429"/>
      <c r="AE6" s="1429"/>
      <c r="AF6" s="1429"/>
      <c r="AG6" s="1429"/>
      <c r="AH6" s="1429"/>
      <c r="AI6" s="1429"/>
      <c r="AJ6" s="1429"/>
      <c r="AK6" s="1429"/>
      <c r="AL6" s="1429"/>
      <c r="AM6" s="1429"/>
      <c r="AN6" s="1429"/>
      <c r="AO6" s="1429"/>
      <c r="AP6" s="1429"/>
      <c r="AQ6" s="1429"/>
      <c r="AR6" s="1429"/>
      <c r="AS6" s="1429"/>
      <c r="AT6" s="1429"/>
      <c r="AU6" s="1429"/>
      <c r="AV6" s="1429"/>
      <c r="AW6" s="1429"/>
      <c r="AX6" s="1429"/>
      <c r="AY6" s="1429"/>
      <c r="AZ6" s="1429"/>
      <c r="BA6" s="1429"/>
      <c r="BB6" s="1429"/>
      <c r="BC6" s="1429"/>
      <c r="BD6" s="1429"/>
      <c r="BE6" s="1429"/>
      <c r="BF6" s="1429"/>
      <c r="BG6" s="1429"/>
      <c r="BH6" s="1429"/>
      <c r="BI6" s="1429"/>
      <c r="BJ6" s="1429"/>
      <c r="BK6" s="1429"/>
      <c r="BL6" s="690"/>
      <c r="BM6" s="690"/>
      <c r="BN6" s="690"/>
      <c r="BO6" s="690"/>
      <c r="BP6" s="690"/>
      <c r="BQ6" s="690"/>
      <c r="BR6" s="690"/>
      <c r="BS6" s="690"/>
      <c r="BT6" s="690"/>
      <c r="BU6" s="690"/>
      <c r="BV6" s="690"/>
      <c r="BW6" s="690"/>
      <c r="BX6" s="690"/>
      <c r="BY6" s="690"/>
      <c r="BZ6" s="690"/>
      <c r="CA6" s="690"/>
      <c r="CB6" s="690"/>
      <c r="CC6" s="690"/>
      <c r="CD6" s="447"/>
      <c r="CE6" s="447"/>
      <c r="CF6" s="447"/>
      <c r="CG6" s="447"/>
      <c r="CH6" s="447"/>
      <c r="CI6" s="447"/>
      <c r="CJ6" s="1367"/>
      <c r="CK6" s="507" t="s">
        <v>1218</v>
      </c>
    </row>
    <row r="7" spans="1:89" ht="34.5" customHeight="1" thickBot="1">
      <c r="A7" s="5"/>
      <c r="B7" s="440" t="s">
        <v>302</v>
      </c>
      <c r="C7" s="2494" t="s">
        <v>839</v>
      </c>
      <c r="D7" s="2495"/>
      <c r="E7" s="2495"/>
      <c r="F7" s="2495"/>
      <c r="G7" s="2496"/>
      <c r="H7" s="120"/>
      <c r="I7" s="7"/>
      <c r="J7" s="7"/>
      <c r="K7" s="190"/>
      <c r="L7" s="190"/>
      <c r="M7" s="190"/>
      <c r="N7" s="190"/>
      <c r="O7" s="190"/>
      <c r="P7" s="190"/>
      <c r="Q7" s="190"/>
      <c r="R7" s="190"/>
      <c r="S7" s="190"/>
      <c r="T7" s="481"/>
      <c r="U7" s="1429"/>
      <c r="V7" s="1429"/>
      <c r="W7" s="1429"/>
      <c r="X7" s="1429"/>
      <c r="Y7" s="1429"/>
      <c r="Z7" s="1429"/>
      <c r="AA7" s="5"/>
      <c r="AB7" s="1429"/>
      <c r="AC7" s="1429"/>
      <c r="AD7" s="1429"/>
      <c r="AE7" s="1429"/>
      <c r="AF7" s="1429"/>
      <c r="AG7" s="1429"/>
      <c r="AH7" s="1429"/>
      <c r="AI7" s="1429"/>
      <c r="AJ7" s="1429"/>
      <c r="AK7" s="1429"/>
      <c r="AL7" s="1429"/>
      <c r="AM7" s="1429"/>
      <c r="AN7" s="1429"/>
      <c r="AO7" s="1429"/>
      <c r="AP7" s="1429"/>
      <c r="AQ7" s="1429"/>
      <c r="AR7" s="1429"/>
      <c r="AS7" s="1429"/>
      <c r="AT7" s="1429"/>
      <c r="AU7" s="1429"/>
      <c r="AV7" s="1429"/>
      <c r="AW7" s="1429"/>
      <c r="AX7" s="1429"/>
      <c r="AY7" s="1429"/>
      <c r="AZ7" s="1429"/>
      <c r="BA7" s="1429"/>
      <c r="BB7" s="1429"/>
      <c r="BC7" s="1429"/>
      <c r="BD7" s="1429"/>
      <c r="BE7" s="1429"/>
      <c r="BF7" s="1429"/>
      <c r="BG7" s="1429"/>
      <c r="BH7" s="1429"/>
      <c r="BI7" s="1429"/>
      <c r="BJ7" s="1429"/>
      <c r="BK7" s="1429"/>
      <c r="BL7" s="690"/>
      <c r="BM7" s="690"/>
      <c r="BN7" s="690"/>
      <c r="BO7" s="690"/>
      <c r="BP7" s="690"/>
      <c r="BQ7" s="690"/>
      <c r="BR7" s="690"/>
      <c r="BS7" s="690"/>
      <c r="BT7" s="690"/>
      <c r="BU7" s="690"/>
      <c r="BV7" s="690"/>
      <c r="BW7" s="690"/>
      <c r="BX7" s="690"/>
      <c r="BY7" s="690"/>
      <c r="BZ7" s="690"/>
      <c r="CA7" s="690"/>
      <c r="CB7" s="690"/>
      <c r="CC7" s="690"/>
      <c r="CD7" s="447"/>
      <c r="CE7" s="447"/>
      <c r="CF7" s="447"/>
      <c r="CG7" s="447"/>
      <c r="CH7" s="447"/>
      <c r="CI7" s="447"/>
    </row>
    <row r="8" spans="1:89" ht="23.25" customHeight="1" thickBot="1">
      <c r="A8" s="5"/>
      <c r="B8" s="440" t="s">
        <v>303</v>
      </c>
      <c r="C8" s="2474" t="s">
        <v>505</v>
      </c>
      <c r="D8" s="2475"/>
      <c r="E8" s="2475"/>
      <c r="F8" s="2475"/>
      <c r="G8" s="2476"/>
      <c r="H8" s="120"/>
      <c r="I8" s="7"/>
      <c r="J8" s="7"/>
      <c r="K8" s="190"/>
      <c r="L8" s="190"/>
      <c r="M8" s="190"/>
      <c r="N8" s="190"/>
      <c r="O8" s="190"/>
      <c r="P8" s="190"/>
      <c r="Q8" s="190"/>
      <c r="R8" s="190"/>
      <c r="S8" s="190"/>
      <c r="T8" s="481"/>
      <c r="U8" s="1429"/>
      <c r="V8" s="1429"/>
      <c r="W8" s="1429"/>
      <c r="X8" s="1429"/>
      <c r="Y8" s="1429"/>
      <c r="Z8" s="1429"/>
      <c r="AA8" s="5"/>
      <c r="AB8" s="1429"/>
      <c r="AC8" s="1429"/>
      <c r="AD8" s="1429"/>
      <c r="AE8" s="1429"/>
      <c r="AF8" s="1429"/>
      <c r="AG8" s="1429"/>
      <c r="AH8" s="1429"/>
      <c r="AI8" s="1429"/>
      <c r="AJ8" s="1429"/>
      <c r="AK8" s="1429"/>
      <c r="AL8" s="1429"/>
      <c r="AM8" s="1429"/>
      <c r="AN8" s="1429"/>
      <c r="AO8" s="1429"/>
      <c r="AP8" s="1429"/>
      <c r="AQ8" s="1429"/>
      <c r="AR8" s="1429"/>
      <c r="AS8" s="1429"/>
      <c r="AT8" s="1429"/>
      <c r="AU8" s="1429"/>
      <c r="AV8" s="1429"/>
      <c r="AW8" s="1429"/>
      <c r="AX8" s="1429"/>
      <c r="AY8" s="1429"/>
      <c r="AZ8" s="1429"/>
      <c r="BA8" s="1429"/>
      <c r="BB8" s="1429"/>
      <c r="BC8" s="1429"/>
      <c r="BD8" s="1429"/>
      <c r="BE8" s="1429"/>
      <c r="BF8" s="1429"/>
      <c r="BG8" s="1429"/>
      <c r="BH8" s="1429"/>
      <c r="BI8" s="1429"/>
      <c r="BJ8" s="1429"/>
      <c r="BK8" s="1429"/>
      <c r="BL8" s="690"/>
      <c r="BM8" s="690"/>
      <c r="BN8" s="690"/>
      <c r="BO8" s="690"/>
      <c r="BP8" s="690"/>
      <c r="BQ8" s="690"/>
      <c r="BR8" s="690"/>
      <c r="BS8" s="690"/>
      <c r="BT8" s="690"/>
      <c r="BU8" s="690"/>
      <c r="BV8" s="690"/>
      <c r="BW8" s="690"/>
      <c r="BX8" s="690"/>
      <c r="BY8" s="690"/>
      <c r="BZ8" s="690"/>
      <c r="CA8" s="690"/>
      <c r="CB8" s="690"/>
      <c r="CC8" s="690"/>
      <c r="CD8" s="447"/>
      <c r="CE8" s="447"/>
      <c r="CF8" s="447"/>
      <c r="CG8" s="447"/>
      <c r="CH8" s="447"/>
      <c r="CI8" s="447"/>
    </row>
    <row r="9" spans="1:89" ht="15.75" thickBot="1">
      <c r="A9" s="5"/>
      <c r="B9" s="7"/>
      <c r="C9" s="7"/>
      <c r="D9" s="7"/>
      <c r="E9" s="7"/>
      <c r="F9" s="7"/>
      <c r="G9" s="7"/>
      <c r="H9" s="7"/>
      <c r="I9" s="7"/>
      <c r="J9" s="190"/>
      <c r="K9" s="190"/>
      <c r="L9" s="190"/>
      <c r="M9" s="190"/>
      <c r="N9" s="190"/>
      <c r="O9" s="190"/>
      <c r="P9" s="190"/>
      <c r="Q9" s="190"/>
      <c r="R9" s="190"/>
      <c r="S9" s="190"/>
      <c r="T9" s="481"/>
      <c r="U9" s="441"/>
      <c r="V9" s="441"/>
      <c r="W9" s="441"/>
      <c r="X9" s="441"/>
      <c r="Y9" s="441"/>
      <c r="Z9" s="441"/>
      <c r="AA9" s="7"/>
      <c r="AB9" s="441"/>
      <c r="AC9" s="441"/>
      <c r="AD9" s="441"/>
      <c r="AE9" s="441"/>
      <c r="AF9" s="441"/>
      <c r="AG9" s="441"/>
      <c r="AH9" s="441"/>
      <c r="AI9" s="441"/>
      <c r="AJ9" s="441"/>
      <c r="AK9" s="441"/>
      <c r="AL9" s="441"/>
      <c r="AM9" s="441"/>
      <c r="AN9" s="441"/>
      <c r="AO9" s="441"/>
      <c r="AP9" s="441"/>
      <c r="AQ9" s="441"/>
      <c r="AR9" s="441"/>
      <c r="AS9" s="441"/>
      <c r="AT9" s="441"/>
      <c r="AU9" s="441"/>
      <c r="AV9" s="441"/>
      <c r="AW9" s="441"/>
      <c r="AX9" s="441"/>
      <c r="AY9" s="441"/>
      <c r="AZ9" s="441"/>
      <c r="BA9" s="441"/>
      <c r="BB9" s="441"/>
      <c r="BC9" s="441"/>
      <c r="BD9" s="441"/>
      <c r="BE9" s="441"/>
      <c r="BF9" s="441"/>
      <c r="BG9" s="441"/>
      <c r="BH9" s="441"/>
      <c r="BI9" s="441"/>
      <c r="BJ9" s="441"/>
      <c r="BK9" s="441"/>
      <c r="BL9" s="441"/>
      <c r="BM9" s="441"/>
      <c r="BN9" s="441"/>
      <c r="BO9" s="441"/>
      <c r="BP9" s="441"/>
      <c r="BQ9" s="441"/>
      <c r="BR9" s="441"/>
      <c r="BS9" s="441"/>
      <c r="BT9" s="441"/>
      <c r="BU9" s="441"/>
      <c r="BV9" s="441"/>
      <c r="BW9" s="441"/>
      <c r="BX9" s="441"/>
      <c r="BY9" s="441"/>
      <c r="BZ9" s="441"/>
      <c r="CA9" s="441"/>
      <c r="CB9" s="441"/>
      <c r="CC9" s="441"/>
      <c r="CD9" s="448"/>
      <c r="CE9" s="448"/>
      <c r="CF9" s="448"/>
      <c r="CG9" s="448"/>
      <c r="CH9" s="448"/>
      <c r="CI9" s="448"/>
    </row>
    <row r="10" spans="1:89" ht="21" thickBot="1">
      <c r="A10" s="85" t="s">
        <v>64</v>
      </c>
      <c r="B10" s="86"/>
      <c r="C10" s="2477" t="s">
        <v>57</v>
      </c>
      <c r="D10" s="2478"/>
      <c r="E10" s="689"/>
      <c r="F10" s="439">
        <f ca="1">TODAY()</f>
        <v>42956</v>
      </c>
      <c r="G10" s="121"/>
      <c r="H10" s="7"/>
      <c r="I10" s="7"/>
      <c r="J10" s="190"/>
      <c r="K10" s="190"/>
      <c r="L10" s="190"/>
      <c r="M10" s="190"/>
      <c r="N10" s="190"/>
      <c r="O10" s="190"/>
      <c r="P10" s="190"/>
      <c r="Q10" s="190"/>
      <c r="R10" s="190"/>
      <c r="S10" s="190"/>
      <c r="T10" s="481"/>
      <c r="U10" s="481"/>
      <c r="V10" s="481"/>
      <c r="W10" s="481"/>
      <c r="X10" s="481"/>
      <c r="Y10" s="481"/>
      <c r="Z10" s="481"/>
      <c r="AA10" s="5"/>
      <c r="AB10" s="2479" t="s">
        <v>299</v>
      </c>
      <c r="AC10" s="2480"/>
      <c r="AD10" s="2480"/>
      <c r="AE10" s="2480"/>
      <c r="AF10" s="2480"/>
      <c r="AG10" s="2480"/>
      <c r="AH10" s="2480"/>
      <c r="AI10" s="2480"/>
      <c r="AJ10" s="2480"/>
      <c r="AK10" s="2480"/>
      <c r="AL10" s="2480"/>
      <c r="AM10" s="2480"/>
      <c r="AN10" s="2480"/>
      <c r="AO10" s="2480"/>
      <c r="AP10" s="2480"/>
      <c r="AQ10" s="2480"/>
      <c r="AR10" s="2480"/>
      <c r="AS10" s="2480"/>
      <c r="AT10" s="2480"/>
      <c r="AU10" s="2480"/>
      <c r="AV10" s="2480"/>
      <c r="AW10" s="2480"/>
      <c r="AX10" s="2480"/>
      <c r="AY10" s="2480"/>
      <c r="AZ10" s="2480"/>
      <c r="BA10" s="2480"/>
      <c r="BB10" s="2480"/>
      <c r="BC10" s="2480"/>
      <c r="BD10" s="2480"/>
      <c r="BE10" s="2480"/>
      <c r="BF10" s="2480"/>
      <c r="BG10" s="2480"/>
      <c r="BH10" s="2480"/>
      <c r="BI10" s="2480"/>
      <c r="BJ10" s="2480"/>
      <c r="BK10" s="2480"/>
      <c r="BL10" s="2480"/>
      <c r="BM10" s="2480"/>
      <c r="BN10" s="2480"/>
      <c r="BO10" s="2480"/>
      <c r="BP10" s="2480"/>
      <c r="BQ10" s="2480"/>
      <c r="BR10" s="2480"/>
      <c r="BS10" s="2480"/>
      <c r="BT10" s="2480"/>
      <c r="BU10" s="2480"/>
      <c r="BV10" s="2480"/>
      <c r="BW10" s="2480"/>
      <c r="BX10" s="2480"/>
      <c r="BY10" s="2480"/>
      <c r="BZ10" s="2480"/>
      <c r="CA10" s="2480"/>
      <c r="CB10" s="2480"/>
      <c r="CC10" s="2480"/>
      <c r="CD10" s="2481"/>
      <c r="CE10" s="2481"/>
      <c r="CF10" s="2481"/>
      <c r="CG10" s="2481"/>
      <c r="CH10" s="2481"/>
      <c r="CI10" s="2481"/>
    </row>
    <row r="11" spans="1:89" s="468" customFormat="1" ht="17.25" customHeight="1" thickBot="1">
      <c r="A11" s="463" t="s">
        <v>285</v>
      </c>
      <c r="B11" s="464"/>
      <c r="C11" s="464"/>
      <c r="D11" s="464"/>
      <c r="E11" s="464"/>
      <c r="F11" s="464"/>
      <c r="G11" s="464"/>
      <c r="H11" s="464"/>
      <c r="I11" s="464"/>
      <c r="J11" s="465"/>
      <c r="K11" s="465"/>
      <c r="L11" s="465"/>
      <c r="M11" s="465"/>
      <c r="N11" s="465"/>
      <c r="O11" s="465"/>
      <c r="P11" s="465"/>
      <c r="Q11" s="465"/>
      <c r="R11" s="465"/>
      <c r="S11" s="465"/>
      <c r="T11" s="482"/>
      <c r="U11" s="482"/>
      <c r="V11" s="482"/>
      <c r="W11" s="482"/>
      <c r="X11" s="482"/>
      <c r="Y11" s="482"/>
      <c r="Z11" s="482"/>
      <c r="AA11" s="466"/>
      <c r="AB11" s="2482" t="s">
        <v>288</v>
      </c>
      <c r="AC11" s="2483"/>
      <c r="AD11" s="2483"/>
      <c r="AE11" s="2483"/>
      <c r="AF11" s="2483"/>
      <c r="AG11" s="2483"/>
      <c r="AH11" s="2483"/>
      <c r="AI11" s="2483"/>
      <c r="AJ11" s="2483"/>
      <c r="AK11" s="2483"/>
      <c r="AL11" s="2483"/>
      <c r="AM11" s="2483"/>
      <c r="AN11" s="2483"/>
      <c r="AO11" s="2483"/>
      <c r="AP11" s="2483"/>
      <c r="AQ11" s="2483"/>
      <c r="AR11" s="2483"/>
      <c r="AS11" s="2484"/>
      <c r="AT11" s="2485" t="s">
        <v>310</v>
      </c>
      <c r="AU11" s="2486"/>
      <c r="AV11" s="2486"/>
      <c r="AW11" s="2486"/>
      <c r="AX11" s="2486"/>
      <c r="AY11" s="2486"/>
      <c r="AZ11" s="2486"/>
      <c r="BA11" s="2486"/>
      <c r="BB11" s="2486"/>
      <c r="BC11" s="2486"/>
      <c r="BD11" s="2486"/>
      <c r="BE11" s="2486"/>
      <c r="BF11" s="2486"/>
      <c r="BG11" s="2486"/>
      <c r="BH11" s="2486"/>
      <c r="BI11" s="2486"/>
      <c r="BJ11" s="2486"/>
      <c r="BK11" s="2487"/>
      <c r="BL11" s="2485" t="s">
        <v>289</v>
      </c>
      <c r="BM11" s="2486"/>
      <c r="BN11" s="2486"/>
      <c r="BO11" s="2486"/>
      <c r="BP11" s="2486"/>
      <c r="BQ11" s="2486"/>
      <c r="BR11" s="2486"/>
      <c r="BS11" s="2486"/>
      <c r="BT11" s="2486"/>
      <c r="BU11" s="2486"/>
      <c r="BV11" s="2486"/>
      <c r="BW11" s="2486"/>
      <c r="BX11" s="2486"/>
      <c r="BY11" s="2486"/>
      <c r="BZ11" s="2486"/>
      <c r="CA11" s="2486"/>
      <c r="CB11" s="2486"/>
      <c r="CC11" s="2487"/>
      <c r="CD11" s="467"/>
      <c r="CE11" s="467"/>
      <c r="CF11" s="467"/>
      <c r="CG11" s="467"/>
      <c r="CH11" s="467"/>
      <c r="CI11" s="467"/>
      <c r="CJ11"/>
      <c r="CK11"/>
    </row>
    <row r="12" spans="1:89" s="462" customFormat="1" ht="60.75" customHeight="1" thickBot="1">
      <c r="A12" s="470" t="s">
        <v>70</v>
      </c>
      <c r="B12" s="470" t="s">
        <v>301</v>
      </c>
      <c r="C12" s="471" t="s">
        <v>373</v>
      </c>
      <c r="D12" s="471" t="s">
        <v>328</v>
      </c>
      <c r="E12" s="471" t="s">
        <v>69</v>
      </c>
      <c r="F12" s="470" t="s">
        <v>63</v>
      </c>
      <c r="G12" s="470" t="s">
        <v>330</v>
      </c>
      <c r="H12" s="471" t="s">
        <v>1</v>
      </c>
      <c r="I12" s="471" t="s">
        <v>2</v>
      </c>
      <c r="J12" s="472" t="s">
        <v>89</v>
      </c>
      <c r="K12" s="538" t="s">
        <v>329</v>
      </c>
      <c r="L12" s="539" t="s">
        <v>286</v>
      </c>
      <c r="M12" s="2470" t="s">
        <v>287</v>
      </c>
      <c r="N12" s="2471"/>
      <c r="O12" s="2471"/>
      <c r="P12" s="2471"/>
      <c r="Q12" s="2471"/>
      <c r="R12" s="2471"/>
      <c r="S12" s="2472"/>
      <c r="T12" s="475" t="s">
        <v>23</v>
      </c>
      <c r="U12" s="2473" t="s">
        <v>1198</v>
      </c>
      <c r="V12" s="2473"/>
      <c r="W12" s="2473"/>
      <c r="X12" s="2473"/>
      <c r="Y12" s="2473"/>
      <c r="Z12" s="2473"/>
      <c r="AA12" s="461"/>
      <c r="AB12" s="2469" t="s">
        <v>290</v>
      </c>
      <c r="AC12" s="2469"/>
      <c r="AD12" s="2469"/>
      <c r="AE12" s="2469"/>
      <c r="AF12" s="2469"/>
      <c r="AG12" s="2469"/>
      <c r="AH12" s="2469" t="s">
        <v>291</v>
      </c>
      <c r="AI12" s="2469"/>
      <c r="AJ12" s="2469"/>
      <c r="AK12" s="2469"/>
      <c r="AL12" s="2469"/>
      <c r="AM12" s="2469"/>
      <c r="AN12" s="2469" t="s">
        <v>292</v>
      </c>
      <c r="AO12" s="2469"/>
      <c r="AP12" s="2469"/>
      <c r="AQ12" s="2469"/>
      <c r="AR12" s="2469"/>
      <c r="AS12" s="2469"/>
      <c r="AT12" s="2469" t="s">
        <v>293</v>
      </c>
      <c r="AU12" s="2469"/>
      <c r="AV12" s="2469"/>
      <c r="AW12" s="2469"/>
      <c r="AX12" s="2469"/>
      <c r="AY12" s="2469"/>
      <c r="AZ12" s="2469" t="s">
        <v>294</v>
      </c>
      <c r="BA12" s="2469"/>
      <c r="BB12" s="2469"/>
      <c r="BC12" s="2469"/>
      <c r="BD12" s="2469"/>
      <c r="BE12" s="2469"/>
      <c r="BF12" s="2469" t="s">
        <v>295</v>
      </c>
      <c r="BG12" s="2469"/>
      <c r="BH12" s="2469"/>
      <c r="BI12" s="2469"/>
      <c r="BJ12" s="2469"/>
      <c r="BK12" s="2469"/>
      <c r="BL12" s="2469" t="s">
        <v>296</v>
      </c>
      <c r="BM12" s="2469"/>
      <c r="BN12" s="2469"/>
      <c r="BO12" s="2469"/>
      <c r="BP12" s="2469"/>
      <c r="BQ12" s="2469"/>
      <c r="BR12" s="2469" t="s">
        <v>297</v>
      </c>
      <c r="BS12" s="2469"/>
      <c r="BT12" s="2469"/>
      <c r="BU12" s="2469"/>
      <c r="BV12" s="2469"/>
      <c r="BW12" s="2469"/>
      <c r="BX12" s="2469" t="s">
        <v>298</v>
      </c>
      <c r="BY12" s="2469"/>
      <c r="BZ12" s="2469"/>
      <c r="CA12" s="2469"/>
      <c r="CB12" s="2469"/>
      <c r="CC12" s="2469"/>
      <c r="CD12" s="2466" t="s">
        <v>1221</v>
      </c>
      <c r="CE12" s="2466"/>
      <c r="CF12" s="2466"/>
      <c r="CG12" s="2466"/>
      <c r="CH12" s="2466"/>
      <c r="CI12" s="2466"/>
      <c r="CJ12"/>
      <c r="CK12"/>
    </row>
    <row r="13" spans="1:89" s="462" customFormat="1" ht="60.75" customHeight="1" thickBot="1">
      <c r="A13" s="540"/>
      <c r="B13" s="687" t="s">
        <v>312</v>
      </c>
      <c r="C13" s="95"/>
      <c r="D13" s="95"/>
      <c r="E13" s="95"/>
      <c r="F13" s="95"/>
      <c r="G13" s="95"/>
      <c r="H13" s="95"/>
      <c r="I13" s="95"/>
      <c r="J13" s="191"/>
      <c r="K13" s="543"/>
      <c r="L13" s="595"/>
      <c r="M13" s="541" t="s">
        <v>316</v>
      </c>
      <c r="N13" s="541" t="s">
        <v>317</v>
      </c>
      <c r="O13" s="541" t="s">
        <v>318</v>
      </c>
      <c r="P13" s="541" t="s">
        <v>319</v>
      </c>
      <c r="Q13" s="1549" t="s">
        <v>325</v>
      </c>
      <c r="R13" s="1549" t="s">
        <v>326</v>
      </c>
      <c r="S13" s="480" t="s">
        <v>327</v>
      </c>
      <c r="T13" s="544"/>
      <c r="U13" s="489" t="s">
        <v>306</v>
      </c>
      <c r="V13" s="490" t="s">
        <v>320</v>
      </c>
      <c r="W13" s="490" t="s">
        <v>321</v>
      </c>
      <c r="X13" s="490" t="s">
        <v>322</v>
      </c>
      <c r="Y13" s="490" t="s">
        <v>323</v>
      </c>
      <c r="Z13" s="490" t="s">
        <v>307</v>
      </c>
      <c r="AA13" s="461"/>
      <c r="AB13" s="489" t="s">
        <v>306</v>
      </c>
      <c r="AC13" s="490" t="s">
        <v>320</v>
      </c>
      <c r="AD13" s="490" t="s">
        <v>321</v>
      </c>
      <c r="AE13" s="490" t="s">
        <v>322</v>
      </c>
      <c r="AF13" s="490" t="s">
        <v>323</v>
      </c>
      <c r="AG13" s="490" t="s">
        <v>307</v>
      </c>
      <c r="AH13" s="489" t="s">
        <v>306</v>
      </c>
      <c r="AI13" s="490" t="s">
        <v>320</v>
      </c>
      <c r="AJ13" s="490" t="s">
        <v>321</v>
      </c>
      <c r="AK13" s="490" t="s">
        <v>322</v>
      </c>
      <c r="AL13" s="490" t="s">
        <v>323</v>
      </c>
      <c r="AM13" s="490" t="s">
        <v>307</v>
      </c>
      <c r="AN13" s="489" t="s">
        <v>306</v>
      </c>
      <c r="AO13" s="490" t="s">
        <v>320</v>
      </c>
      <c r="AP13" s="490" t="s">
        <v>321</v>
      </c>
      <c r="AQ13" s="490" t="s">
        <v>322</v>
      </c>
      <c r="AR13" s="490" t="s">
        <v>323</v>
      </c>
      <c r="AS13" s="490" t="s">
        <v>307</v>
      </c>
      <c r="AT13" s="489" t="s">
        <v>306</v>
      </c>
      <c r="AU13" s="490" t="s">
        <v>320</v>
      </c>
      <c r="AV13" s="490" t="s">
        <v>321</v>
      </c>
      <c r="AW13" s="490" t="s">
        <v>322</v>
      </c>
      <c r="AX13" s="490" t="s">
        <v>323</v>
      </c>
      <c r="AY13" s="490" t="s">
        <v>307</v>
      </c>
      <c r="AZ13" s="489" t="s">
        <v>306</v>
      </c>
      <c r="BA13" s="490" t="s">
        <v>320</v>
      </c>
      <c r="BB13" s="490" t="s">
        <v>321</v>
      </c>
      <c r="BC13" s="490" t="s">
        <v>322</v>
      </c>
      <c r="BD13" s="490" t="s">
        <v>323</v>
      </c>
      <c r="BE13" s="490" t="s">
        <v>307</v>
      </c>
      <c r="BF13" s="489" t="s">
        <v>306</v>
      </c>
      <c r="BG13" s="490" t="s">
        <v>320</v>
      </c>
      <c r="BH13" s="490" t="s">
        <v>321</v>
      </c>
      <c r="BI13" s="490" t="s">
        <v>322</v>
      </c>
      <c r="BJ13" s="490" t="s">
        <v>323</v>
      </c>
      <c r="BK13" s="490" t="s">
        <v>307</v>
      </c>
      <c r="BL13" s="489" t="s">
        <v>306</v>
      </c>
      <c r="BM13" s="490" t="s">
        <v>320</v>
      </c>
      <c r="BN13" s="490" t="s">
        <v>321</v>
      </c>
      <c r="BO13" s="490" t="s">
        <v>322</v>
      </c>
      <c r="BP13" s="490" t="s">
        <v>323</v>
      </c>
      <c r="BQ13" s="490" t="s">
        <v>307</v>
      </c>
      <c r="BR13" s="489" t="s">
        <v>306</v>
      </c>
      <c r="BS13" s="490" t="s">
        <v>320</v>
      </c>
      <c r="BT13" s="490" t="s">
        <v>321</v>
      </c>
      <c r="BU13" s="490" t="s">
        <v>322</v>
      </c>
      <c r="BV13" s="490" t="s">
        <v>323</v>
      </c>
      <c r="BW13" s="490" t="s">
        <v>307</v>
      </c>
      <c r="BX13" s="489" t="s">
        <v>306</v>
      </c>
      <c r="BY13" s="490" t="s">
        <v>320</v>
      </c>
      <c r="BZ13" s="490" t="s">
        <v>321</v>
      </c>
      <c r="CA13" s="490" t="s">
        <v>322</v>
      </c>
      <c r="CB13" s="490" t="s">
        <v>323</v>
      </c>
      <c r="CC13" s="490" t="s">
        <v>307</v>
      </c>
      <c r="CD13" s="456" t="s">
        <v>309</v>
      </c>
      <c r="CE13" s="456" t="s">
        <v>320</v>
      </c>
      <c r="CF13" s="456" t="s">
        <v>331</v>
      </c>
      <c r="CG13" s="456" t="s">
        <v>322</v>
      </c>
      <c r="CH13" s="456" t="s">
        <v>324</v>
      </c>
      <c r="CI13" s="456" t="s">
        <v>311</v>
      </c>
      <c r="CJ13" s="1357" t="s">
        <v>1219</v>
      </c>
      <c r="CK13"/>
    </row>
    <row r="14" spans="1:89" ht="26.25" thickBot="1">
      <c r="A14" s="2467" t="s">
        <v>315</v>
      </c>
      <c r="B14" s="553" t="s">
        <v>650</v>
      </c>
      <c r="C14" s="93">
        <f>'[36]D. ITT_All_Grants'!C94</f>
        <v>0</v>
      </c>
      <c r="D14" s="521" t="s">
        <v>100</v>
      </c>
      <c r="E14" s="93">
        <f>'[36]D. ITT_All_Grants'!E94</f>
        <v>0</v>
      </c>
      <c r="F14" s="93"/>
      <c r="G14" s="93"/>
      <c r="H14" s="693">
        <v>42736</v>
      </c>
      <c r="I14" s="693">
        <v>43100</v>
      </c>
      <c r="J14" s="601">
        <f ca="1">I14-F10</f>
        <v>144</v>
      </c>
      <c r="K14" s="571"/>
      <c r="L14" s="596"/>
      <c r="M14" s="572"/>
      <c r="N14" s="572"/>
      <c r="O14" s="572"/>
      <c r="P14" s="572"/>
      <c r="Q14" s="1550">
        <v>42828</v>
      </c>
      <c r="R14" s="1550">
        <v>44131</v>
      </c>
      <c r="S14" s="573">
        <f>Q14+R14</f>
        <v>86959</v>
      </c>
      <c r="T14" s="574"/>
      <c r="U14" s="1342">
        <v>22125.75</v>
      </c>
      <c r="V14" s="1343">
        <v>11696</v>
      </c>
      <c r="W14" s="1343">
        <v>7464</v>
      </c>
      <c r="X14" s="1343">
        <v>4609</v>
      </c>
      <c r="Y14" s="1343">
        <v>4518</v>
      </c>
      <c r="Z14" s="1344">
        <f>V14+W14+X14+Y14</f>
        <v>28287</v>
      </c>
      <c r="AA14" s="578"/>
      <c r="AB14" s="579">
        <v>2458.4166666666665</v>
      </c>
      <c r="AC14" s="1370">
        <v>1320</v>
      </c>
      <c r="AD14" s="1370">
        <v>888</v>
      </c>
      <c r="AE14" s="1370">
        <v>588</v>
      </c>
      <c r="AF14" s="1370">
        <v>848</v>
      </c>
      <c r="AG14" s="1370">
        <f>AC14+AD14+AE14+AF14</f>
        <v>3644</v>
      </c>
      <c r="AH14" s="1342">
        <f>AB14</f>
        <v>2458.4166666666665</v>
      </c>
      <c r="AI14" s="1370">
        <v>1159</v>
      </c>
      <c r="AJ14" s="1370">
        <v>875</v>
      </c>
      <c r="AK14" s="1370">
        <v>672</v>
      </c>
      <c r="AL14" s="1370">
        <v>890</v>
      </c>
      <c r="AM14" s="1370">
        <f t="shared" ref="AM14:AM77" si="0">AI14+AJ14+AK14+AL14</f>
        <v>3596</v>
      </c>
      <c r="AN14" s="1342">
        <f>AH14</f>
        <v>2458.4166666666665</v>
      </c>
      <c r="AO14" s="1370">
        <v>858</v>
      </c>
      <c r="AP14" s="1370">
        <v>620</v>
      </c>
      <c r="AQ14" s="1370">
        <v>365</v>
      </c>
      <c r="AR14" s="1370">
        <v>504</v>
      </c>
      <c r="AS14" s="1370">
        <f t="shared" ref="AS14:AS77" si="1">AO14+AP14+AQ14+AR14</f>
        <v>2347</v>
      </c>
      <c r="AT14" s="579">
        <v>7246.583333333333</v>
      </c>
      <c r="AU14" s="1370">
        <v>1530</v>
      </c>
      <c r="AV14" s="1370">
        <v>892</v>
      </c>
      <c r="AW14" s="1370">
        <v>1661</v>
      </c>
      <c r="AX14" s="1370">
        <v>1716</v>
      </c>
      <c r="AY14" s="1370">
        <v>5799</v>
      </c>
      <c r="AZ14" s="579">
        <v>7246.583333333333</v>
      </c>
      <c r="BA14" s="1370">
        <f>BA17</f>
        <v>2911</v>
      </c>
      <c r="BB14" s="1370">
        <v>1408</v>
      </c>
      <c r="BC14" s="1370">
        <v>3437</v>
      </c>
      <c r="BD14" s="1370">
        <f>BD16+BD32+BD71</f>
        <v>3466</v>
      </c>
      <c r="BE14" s="1370">
        <f t="shared" ref="BE14:BE93" si="2">BA14+BB14+BC14+BD14</f>
        <v>11222</v>
      </c>
      <c r="BF14" s="579">
        <v>7246.583333333333</v>
      </c>
      <c r="BG14" s="1370">
        <f>BG17+BG18+BG48</f>
        <v>3049</v>
      </c>
      <c r="BH14" s="1370">
        <f>BH17+BH73</f>
        <v>1091</v>
      </c>
      <c r="BI14" s="1370">
        <f>BI16+BI32+BI70+BI71</f>
        <v>7244</v>
      </c>
      <c r="BJ14" s="1370">
        <f>BJ16+BJ32+BJ70+BJ71</f>
        <v>8045</v>
      </c>
      <c r="BK14" s="1370">
        <f t="shared" ref="BK14:BK93" si="3">BG14+BH14+BI14+BJ14</f>
        <v>19429</v>
      </c>
      <c r="BL14" s="579">
        <v>7246.583333333333</v>
      </c>
      <c r="BM14" s="1370">
        <v>2395</v>
      </c>
      <c r="BN14" s="1370">
        <v>1172</v>
      </c>
      <c r="BO14" s="1370">
        <v>950</v>
      </c>
      <c r="BP14" s="1370">
        <v>979</v>
      </c>
      <c r="BQ14" s="1370">
        <f t="shared" ref="BQ14:BQ93" si="4">BM14+BN14+BO14+BP14</f>
        <v>5496</v>
      </c>
      <c r="BR14" s="579"/>
      <c r="BS14" s="2013">
        <v>2278</v>
      </c>
      <c r="BT14" s="2013">
        <v>1234</v>
      </c>
      <c r="BU14" s="2013"/>
      <c r="BV14" s="2013"/>
      <c r="BW14" s="1370">
        <f t="shared" ref="BW14:BW93" si="5">BS14+BT14+BU14+BV14</f>
        <v>3512</v>
      </c>
      <c r="BX14" s="579"/>
      <c r="BY14" s="2135">
        <v>1955</v>
      </c>
      <c r="BZ14" s="2135">
        <v>1878</v>
      </c>
      <c r="CA14" s="2135">
        <v>1152</v>
      </c>
      <c r="CB14" s="2135">
        <v>1199</v>
      </c>
      <c r="CC14" s="469">
        <v>6184</v>
      </c>
      <c r="CD14" s="580">
        <f>S14</f>
        <v>86959</v>
      </c>
      <c r="CE14" s="581">
        <f>CE16+CE17</f>
        <v>42063</v>
      </c>
      <c r="CF14" s="581">
        <f t="shared" ref="CF14:CH14" si="6">CF16+CF17</f>
        <v>18061</v>
      </c>
      <c r="CG14" s="581">
        <f t="shared" si="6"/>
        <v>18533</v>
      </c>
      <c r="CH14" s="581">
        <f t="shared" si="6"/>
        <v>14445</v>
      </c>
      <c r="CI14" s="581">
        <f>CE14+CF14+CG14+CH14</f>
        <v>93102</v>
      </c>
      <c r="CJ14" s="1361">
        <f>CI14/CD14*100%</f>
        <v>1.0706424866891293</v>
      </c>
      <c r="CK14" s="578"/>
    </row>
    <row r="15" spans="1:89" ht="26.25" thickBot="1">
      <c r="A15" s="2467"/>
      <c r="B15" s="553" t="s">
        <v>651</v>
      </c>
      <c r="C15" s="93">
        <f>'[36]D. ITT_All_Grants'!C95</f>
        <v>0</v>
      </c>
      <c r="D15" s="521" t="s">
        <v>100</v>
      </c>
      <c r="E15" s="93">
        <f>'[36]D. ITT_All_Grants'!E95</f>
        <v>0</v>
      </c>
      <c r="F15" s="93"/>
      <c r="G15" s="93"/>
      <c r="H15" s="693">
        <v>42736</v>
      </c>
      <c r="I15" s="693">
        <v>43100</v>
      </c>
      <c r="J15" s="601">
        <f t="shared" ref="J15:J93" si="7">I15-F11</f>
        <v>43100</v>
      </c>
      <c r="K15" s="571"/>
      <c r="L15" s="596"/>
      <c r="M15" s="572"/>
      <c r="N15" s="572"/>
      <c r="O15" s="572"/>
      <c r="P15" s="572"/>
      <c r="Q15" s="572">
        <f t="shared" ref="Q15:Q76" si="8">N15+O15</f>
        <v>0</v>
      </c>
      <c r="R15" s="572">
        <f t="shared" ref="R15:R76" si="9">M15+P15</f>
        <v>0</v>
      </c>
      <c r="S15" s="573">
        <v>137039</v>
      </c>
      <c r="T15" s="574"/>
      <c r="U15" s="575"/>
      <c r="V15" s="576"/>
      <c r="W15" s="576"/>
      <c r="X15" s="576"/>
      <c r="Y15" s="576"/>
      <c r="Z15" s="577"/>
      <c r="AA15" s="578"/>
      <c r="AB15" s="579"/>
      <c r="AC15" s="1370"/>
      <c r="AD15" s="1370"/>
      <c r="AE15" s="1370"/>
      <c r="AF15" s="1370"/>
      <c r="AG15" s="1370">
        <f t="shared" ref="AG15:AG80" si="10">AC15+AD15+AE15+AF15</f>
        <v>0</v>
      </c>
      <c r="AH15" s="579"/>
      <c r="AI15" s="1370"/>
      <c r="AJ15" s="1370"/>
      <c r="AK15" s="1370"/>
      <c r="AL15" s="1370"/>
      <c r="AM15" s="1370">
        <f t="shared" si="0"/>
        <v>0</v>
      </c>
      <c r="AN15" s="579"/>
      <c r="AO15" s="1370"/>
      <c r="AP15" s="1370"/>
      <c r="AQ15" s="1370"/>
      <c r="AR15" s="1370"/>
      <c r="AS15" s="1370">
        <f t="shared" si="1"/>
        <v>0</v>
      </c>
      <c r="AT15" s="579"/>
      <c r="AU15" s="1370"/>
      <c r="AV15" s="1370"/>
      <c r="AW15" s="1370"/>
      <c r="AX15" s="1370"/>
      <c r="AY15" s="1370">
        <f t="shared" ref="AY15:AY93" si="11">AU15+AV15+AW15+AX15</f>
        <v>0</v>
      </c>
      <c r="AZ15" s="579"/>
      <c r="BA15" s="1370"/>
      <c r="BB15" s="1370"/>
      <c r="BC15" s="1370"/>
      <c r="BD15" s="1370"/>
      <c r="BE15" s="1370">
        <f t="shared" si="2"/>
        <v>0</v>
      </c>
      <c r="BF15" s="579"/>
      <c r="BG15" s="1370"/>
      <c r="BH15" s="1370"/>
      <c r="BI15" s="1370"/>
      <c r="BJ15" s="1370"/>
      <c r="BK15" s="1370">
        <f t="shared" si="3"/>
        <v>0</v>
      </c>
      <c r="BL15" s="579">
        <v>4175</v>
      </c>
      <c r="BM15" s="1370">
        <v>0</v>
      </c>
      <c r="BN15" s="1370">
        <v>0</v>
      </c>
      <c r="BO15" s="1370">
        <v>0</v>
      </c>
      <c r="BP15" s="1370">
        <v>0</v>
      </c>
      <c r="BQ15" s="1370">
        <f t="shared" si="4"/>
        <v>0</v>
      </c>
      <c r="BR15" s="579"/>
      <c r="BS15" s="2013">
        <v>0</v>
      </c>
      <c r="BT15" s="2013">
        <v>0</v>
      </c>
      <c r="BU15" s="2013">
        <v>0</v>
      </c>
      <c r="BV15" s="2013">
        <v>0</v>
      </c>
      <c r="BW15" s="1370">
        <f t="shared" si="5"/>
        <v>0</v>
      </c>
      <c r="BX15" s="579"/>
      <c r="BY15" s="2135"/>
      <c r="BZ15" s="2135"/>
      <c r="CA15" s="2135"/>
      <c r="CB15" s="2135"/>
      <c r="CC15" s="469">
        <f t="shared" ref="CC15:CC93" si="12">BY15+BZ15+CA15+CB15</f>
        <v>0</v>
      </c>
      <c r="CD15" s="580">
        <f>S15</f>
        <v>137039</v>
      </c>
      <c r="CE15" s="581">
        <f t="shared" ref="CE15:CI30" si="13">BY15+BS15+BM15+BG15+BA15+AU15+AO15+AI15+AC15+V15</f>
        <v>0</v>
      </c>
      <c r="CF15" s="581">
        <f t="shared" si="13"/>
        <v>0</v>
      </c>
      <c r="CG15" s="581">
        <f>CA15+BU15+BO15+BI15+BC15+AW15+AQ15+AK15+AE15+X15</f>
        <v>0</v>
      </c>
      <c r="CH15" s="581">
        <f t="shared" si="13"/>
        <v>0</v>
      </c>
      <c r="CI15" s="581">
        <f t="shared" si="13"/>
        <v>0</v>
      </c>
      <c r="CJ15" s="1359">
        <f>CI15/CD15*100%</f>
        <v>0</v>
      </c>
      <c r="CK15" s="578"/>
    </row>
    <row r="16" spans="1:89" ht="16.5" customHeight="1" thickBot="1">
      <c r="A16" s="2497" t="s">
        <v>891</v>
      </c>
      <c r="B16" s="711" t="s">
        <v>601</v>
      </c>
      <c r="C16" s="92">
        <f>'[36]D. ITT_All_Grants'!C81</f>
        <v>0</v>
      </c>
      <c r="D16" s="150" t="s">
        <v>100</v>
      </c>
      <c r="E16" s="150">
        <v>0</v>
      </c>
      <c r="F16" s="150" t="s">
        <v>99</v>
      </c>
      <c r="G16" s="150" t="s">
        <v>120</v>
      </c>
      <c r="H16" s="693">
        <v>42736</v>
      </c>
      <c r="I16" s="693">
        <v>43100</v>
      </c>
      <c r="J16" s="601" t="e">
        <f t="shared" si="7"/>
        <v>#VALUE!</v>
      </c>
      <c r="K16" s="142"/>
      <c r="L16" s="142" t="s">
        <v>510</v>
      </c>
      <c r="M16" s="505"/>
      <c r="N16" s="505"/>
      <c r="O16" s="572">
        <f>12000*49%</f>
        <v>5880</v>
      </c>
      <c r="P16" s="572">
        <f>12000*51%</f>
        <v>6120</v>
      </c>
      <c r="Q16" s="572">
        <f>N16+O16</f>
        <v>5880</v>
      </c>
      <c r="R16" s="572">
        <f>M16+P16</f>
        <v>6120</v>
      </c>
      <c r="S16" s="573">
        <f t="shared" ref="S16:S54" si="14">Q16+R16</f>
        <v>12000</v>
      </c>
      <c r="T16" s="574" t="s">
        <v>1186</v>
      </c>
      <c r="U16" s="1342">
        <f>792*9</f>
        <v>7128</v>
      </c>
      <c r="V16" s="1343"/>
      <c r="W16" s="1343"/>
      <c r="X16" s="1343">
        <v>8765</v>
      </c>
      <c r="Y16" s="1343">
        <v>3755</v>
      </c>
      <c r="Z16" s="1344">
        <f>V16+W16+X16+Y16</f>
        <v>12520</v>
      </c>
      <c r="AA16" s="578"/>
      <c r="AB16" s="579">
        <v>792</v>
      </c>
      <c r="AC16" s="1370"/>
      <c r="AD16" s="1370"/>
      <c r="AE16" s="1370">
        <v>588</v>
      </c>
      <c r="AF16" s="1370">
        <v>848</v>
      </c>
      <c r="AG16" s="1370">
        <f t="shared" si="10"/>
        <v>1436</v>
      </c>
      <c r="AH16" s="579">
        <v>792</v>
      </c>
      <c r="AI16" s="1370"/>
      <c r="AJ16" s="1370"/>
      <c r="AK16" s="1370">
        <v>516</v>
      </c>
      <c r="AL16" s="1370">
        <v>890</v>
      </c>
      <c r="AM16" s="1370">
        <f t="shared" si="0"/>
        <v>1406</v>
      </c>
      <c r="AN16" s="1348">
        <v>792</v>
      </c>
      <c r="AO16" s="1370"/>
      <c r="AP16" s="1370"/>
      <c r="AQ16" s="1370">
        <v>365</v>
      </c>
      <c r="AR16" s="1370">
        <v>504</v>
      </c>
      <c r="AS16" s="1370">
        <f t="shared" si="1"/>
        <v>869</v>
      </c>
      <c r="AT16" s="579">
        <v>1000</v>
      </c>
      <c r="AU16" s="1370"/>
      <c r="AV16" s="1370"/>
      <c r="AW16" s="1370">
        <v>2274</v>
      </c>
      <c r="AX16" s="1370">
        <v>2304</v>
      </c>
      <c r="AY16" s="1370">
        <f>AU16+AV16+AW16+AX16</f>
        <v>4578</v>
      </c>
      <c r="AZ16" s="579">
        <v>1000</v>
      </c>
      <c r="BA16" s="1370"/>
      <c r="BB16" s="1370"/>
      <c r="BC16" s="1370">
        <v>1809</v>
      </c>
      <c r="BD16" s="1370">
        <v>1524</v>
      </c>
      <c r="BE16" s="1370">
        <f t="shared" si="2"/>
        <v>3333</v>
      </c>
      <c r="BF16" s="579">
        <v>1000</v>
      </c>
      <c r="BG16" s="1370"/>
      <c r="BH16" s="1370"/>
      <c r="BI16" s="1370">
        <v>946</v>
      </c>
      <c r="BJ16" s="1370">
        <v>1237</v>
      </c>
      <c r="BK16" s="1370">
        <f t="shared" si="3"/>
        <v>2183</v>
      </c>
      <c r="BL16" s="579">
        <v>1000</v>
      </c>
      <c r="BM16" s="1370">
        <v>0</v>
      </c>
      <c r="BN16" s="1370">
        <v>0</v>
      </c>
      <c r="BO16" s="1370">
        <v>950</v>
      </c>
      <c r="BP16" s="1370">
        <v>979</v>
      </c>
      <c r="BQ16" s="1370">
        <v>1929</v>
      </c>
      <c r="BR16" s="579"/>
      <c r="BS16" s="2013"/>
      <c r="BT16" s="2013"/>
      <c r="BU16" s="2013">
        <v>1126</v>
      </c>
      <c r="BV16" s="2013">
        <v>1161</v>
      </c>
      <c r="BW16" s="1370">
        <f t="shared" si="5"/>
        <v>2287</v>
      </c>
      <c r="BX16" s="579"/>
      <c r="BY16" s="2135">
        <v>0</v>
      </c>
      <c r="BZ16" s="2135">
        <v>0</v>
      </c>
      <c r="CA16" s="2135">
        <v>1194</v>
      </c>
      <c r="CB16" s="2135">
        <v>1243</v>
      </c>
      <c r="CC16" s="469">
        <v>2437</v>
      </c>
      <c r="CD16" s="580">
        <f t="shared" ref="CD16:CD93" si="15">S16</f>
        <v>12000</v>
      </c>
      <c r="CE16" s="581">
        <f t="shared" si="13"/>
        <v>0</v>
      </c>
      <c r="CF16" s="581">
        <f t="shared" si="13"/>
        <v>0</v>
      </c>
      <c r="CG16" s="581">
        <f t="shared" si="13"/>
        <v>18533</v>
      </c>
      <c r="CH16" s="581">
        <f t="shared" si="13"/>
        <v>14445</v>
      </c>
      <c r="CI16" s="581">
        <f t="shared" si="13"/>
        <v>32978</v>
      </c>
      <c r="CJ16" s="1359">
        <f>CI16/CD16*100%</f>
        <v>2.7481666666666666</v>
      </c>
      <c r="CK16" s="578"/>
    </row>
    <row r="17" spans="1:89" ht="15.75" customHeight="1" thickBot="1">
      <c r="A17" s="2498"/>
      <c r="B17" s="711" t="s">
        <v>602</v>
      </c>
      <c r="C17" s="92">
        <f>'[36]D. ITT_All_Grants'!C82</f>
        <v>0</v>
      </c>
      <c r="D17" s="150" t="s">
        <v>100</v>
      </c>
      <c r="E17" s="93">
        <f>'[36]D. ITT_All_Grants'!E82</f>
        <v>0</v>
      </c>
      <c r="F17" s="150" t="s">
        <v>99</v>
      </c>
      <c r="G17" s="150" t="s">
        <v>120</v>
      </c>
      <c r="H17" s="693">
        <v>42736</v>
      </c>
      <c r="I17" s="693">
        <v>43100</v>
      </c>
      <c r="J17" s="601">
        <f t="shared" si="7"/>
        <v>43100</v>
      </c>
      <c r="K17" s="583"/>
      <c r="L17" s="142" t="s">
        <v>510</v>
      </c>
      <c r="M17" s="505">
        <f>24000*51%</f>
        <v>12240</v>
      </c>
      <c r="N17" s="505">
        <f>24000*49%</f>
        <v>11760</v>
      </c>
      <c r="O17" s="572"/>
      <c r="P17" s="572"/>
      <c r="Q17" s="572">
        <f>N17+O17</f>
        <v>11760</v>
      </c>
      <c r="R17" s="572">
        <f>M17+P17</f>
        <v>12240</v>
      </c>
      <c r="S17" s="573">
        <f t="shared" si="14"/>
        <v>24000</v>
      </c>
      <c r="T17" s="574" t="s">
        <v>1186</v>
      </c>
      <c r="U17" s="1342">
        <v>15000</v>
      </c>
      <c r="V17" s="1308">
        <v>26178</v>
      </c>
      <c r="W17" s="1308">
        <v>7564</v>
      </c>
      <c r="X17" s="1343"/>
      <c r="Y17" s="1343"/>
      <c r="Z17" s="1344">
        <f t="shared" ref="Z17:Z80" si="16">V17+W17+X17+Y17</f>
        <v>33742</v>
      </c>
      <c r="AA17" s="578"/>
      <c r="AB17" s="579">
        <v>1666</v>
      </c>
      <c r="AC17" s="1370">
        <v>1320</v>
      </c>
      <c r="AD17" s="1370">
        <v>888</v>
      </c>
      <c r="AE17" s="1370"/>
      <c r="AF17" s="1370"/>
      <c r="AG17" s="1370">
        <f t="shared" si="10"/>
        <v>2208</v>
      </c>
      <c r="AH17" s="584">
        <v>1666</v>
      </c>
      <c r="AI17" s="1370">
        <v>1159</v>
      </c>
      <c r="AJ17" s="1370">
        <v>875</v>
      </c>
      <c r="AK17" s="1370"/>
      <c r="AL17" s="1370"/>
      <c r="AM17" s="1370">
        <f t="shared" si="0"/>
        <v>2034</v>
      </c>
      <c r="AN17" s="1349">
        <v>1666</v>
      </c>
      <c r="AO17" s="1370">
        <v>858</v>
      </c>
      <c r="AP17" s="1370">
        <v>620</v>
      </c>
      <c r="AQ17" s="1370"/>
      <c r="AR17" s="1370"/>
      <c r="AS17" s="1370">
        <f t="shared" si="1"/>
        <v>1478</v>
      </c>
      <c r="AT17" s="584">
        <v>2000</v>
      </c>
      <c r="AU17" s="1370">
        <v>723</v>
      </c>
      <c r="AV17" s="1370">
        <v>1346</v>
      </c>
      <c r="AW17" s="1370"/>
      <c r="AX17" s="1370"/>
      <c r="AY17" s="1370">
        <f t="shared" si="11"/>
        <v>2069</v>
      </c>
      <c r="AZ17" s="584">
        <v>2000</v>
      </c>
      <c r="BA17" s="1370">
        <v>2911</v>
      </c>
      <c r="BB17" s="1370">
        <v>1408</v>
      </c>
      <c r="BC17" s="1370"/>
      <c r="BD17" s="1370"/>
      <c r="BE17" s="1370">
        <f t="shared" si="2"/>
        <v>4319</v>
      </c>
      <c r="BF17" s="584">
        <v>2000</v>
      </c>
      <c r="BG17" s="1370">
        <v>2286</v>
      </c>
      <c r="BH17" s="1370">
        <v>1076</v>
      </c>
      <c r="BI17" s="1370"/>
      <c r="BJ17" s="1370"/>
      <c r="BK17" s="1370">
        <f t="shared" si="3"/>
        <v>3362</v>
      </c>
      <c r="BL17" s="584">
        <v>2000</v>
      </c>
      <c r="BM17" s="1370">
        <v>2395</v>
      </c>
      <c r="BN17" s="1370">
        <v>1172</v>
      </c>
      <c r="BO17" s="1370">
        <v>0</v>
      </c>
      <c r="BP17" s="1370">
        <v>0</v>
      </c>
      <c r="BQ17" s="1370">
        <v>3567</v>
      </c>
      <c r="BR17" s="584"/>
      <c r="BS17" s="2013">
        <v>2278</v>
      </c>
      <c r="BT17" s="2013">
        <v>1234</v>
      </c>
      <c r="BU17" s="2013">
        <v>0</v>
      </c>
      <c r="BV17" s="2013">
        <v>0</v>
      </c>
      <c r="BW17" s="1370">
        <f t="shared" si="5"/>
        <v>3512</v>
      </c>
      <c r="BX17" s="584"/>
      <c r="BY17" s="2135">
        <v>1955</v>
      </c>
      <c r="BZ17" s="2135">
        <v>1878</v>
      </c>
      <c r="CA17" s="2135">
        <v>0</v>
      </c>
      <c r="CB17" s="2135">
        <v>0</v>
      </c>
      <c r="CC17" s="469">
        <v>3833</v>
      </c>
      <c r="CD17" s="580">
        <f t="shared" si="15"/>
        <v>24000</v>
      </c>
      <c r="CE17" s="581">
        <f t="shared" si="13"/>
        <v>42063</v>
      </c>
      <c r="CF17" s="581">
        <f t="shared" si="13"/>
        <v>18061</v>
      </c>
      <c r="CG17" s="581">
        <f t="shared" si="13"/>
        <v>0</v>
      </c>
      <c r="CH17" s="581">
        <f t="shared" si="13"/>
        <v>0</v>
      </c>
      <c r="CI17" s="581">
        <f t="shared" si="13"/>
        <v>60124</v>
      </c>
      <c r="CJ17" s="1361">
        <f t="shared" ref="CJ17:CJ80" si="17">CI17/CD17*100%</f>
        <v>2.5051666666666668</v>
      </c>
      <c r="CK17" s="578"/>
    </row>
    <row r="18" spans="1:89" ht="17.25" customHeight="1" thickBot="1">
      <c r="A18" s="2498"/>
      <c r="B18" s="711" t="s">
        <v>542</v>
      </c>
      <c r="C18" s="92">
        <f>'[36]D. ITT_All_Grants'!C83</f>
        <v>0</v>
      </c>
      <c r="D18" s="150" t="s">
        <v>100</v>
      </c>
      <c r="E18" s="93">
        <f>'[36]D. ITT_All_Grants'!E83</f>
        <v>0</v>
      </c>
      <c r="F18" s="150" t="s">
        <v>99</v>
      </c>
      <c r="G18" s="150" t="s">
        <v>120</v>
      </c>
      <c r="H18" s="693">
        <v>42736</v>
      </c>
      <c r="I18" s="693">
        <v>43100</v>
      </c>
      <c r="J18" s="601">
        <f t="shared" si="7"/>
        <v>43100</v>
      </c>
      <c r="K18" s="583"/>
      <c r="L18" s="142" t="s">
        <v>510</v>
      </c>
      <c r="M18" s="572">
        <v>2174</v>
      </c>
      <c r="N18" s="572"/>
      <c r="O18" s="572"/>
      <c r="P18" s="572"/>
      <c r="Q18" s="572"/>
      <c r="R18" s="572">
        <f t="shared" si="9"/>
        <v>2174</v>
      </c>
      <c r="S18" s="573">
        <f t="shared" si="14"/>
        <v>2174</v>
      </c>
      <c r="T18" s="574" t="s">
        <v>1186</v>
      </c>
      <c r="U18" s="1342">
        <v>802</v>
      </c>
      <c r="V18" s="1343">
        <v>1362</v>
      </c>
      <c r="W18" s="1343"/>
      <c r="X18" s="1343"/>
      <c r="Y18" s="1343"/>
      <c r="Z18" s="1344">
        <f t="shared" si="16"/>
        <v>1362</v>
      </c>
      <c r="AA18" s="578"/>
      <c r="AB18" s="579">
        <v>89</v>
      </c>
      <c r="AC18" s="1370">
        <v>269</v>
      </c>
      <c r="AD18" s="1370"/>
      <c r="AE18" s="1370"/>
      <c r="AF18" s="1370"/>
      <c r="AG18" s="1370">
        <f t="shared" si="10"/>
        <v>269</v>
      </c>
      <c r="AH18" s="584">
        <v>89</v>
      </c>
      <c r="AI18" s="1370">
        <v>174</v>
      </c>
      <c r="AJ18" s="1370"/>
      <c r="AK18" s="1370"/>
      <c r="AL18" s="1370"/>
      <c r="AM18" s="1370">
        <f t="shared" si="0"/>
        <v>174</v>
      </c>
      <c r="AN18" s="584">
        <v>89</v>
      </c>
      <c r="AO18" s="1370">
        <v>141</v>
      </c>
      <c r="AP18" s="1370"/>
      <c r="AQ18" s="1370"/>
      <c r="AR18" s="1370"/>
      <c r="AS18" s="1370">
        <f t="shared" si="1"/>
        <v>141</v>
      </c>
      <c r="AT18" s="584">
        <f>2174/12</f>
        <v>181.16666666666666</v>
      </c>
      <c r="AU18" s="1370">
        <v>336</v>
      </c>
      <c r="AV18" s="1370"/>
      <c r="AW18" s="1370"/>
      <c r="AX18" s="1370"/>
      <c r="AY18" s="1370">
        <f>AU18+AV18+AW18+AX18</f>
        <v>336</v>
      </c>
      <c r="AZ18" s="584">
        <f>2174/12</f>
        <v>181.16666666666666</v>
      </c>
      <c r="BA18" s="1370">
        <v>177</v>
      </c>
      <c r="BB18" s="1370"/>
      <c r="BC18" s="1370"/>
      <c r="BD18" s="1370"/>
      <c r="BE18" s="1370">
        <f t="shared" si="2"/>
        <v>177</v>
      </c>
      <c r="BF18" s="584">
        <f>2174/12</f>
        <v>181.16666666666666</v>
      </c>
      <c r="BG18" s="1370">
        <v>433</v>
      </c>
      <c r="BH18" s="1370"/>
      <c r="BI18" s="1370"/>
      <c r="BJ18" s="1370"/>
      <c r="BK18" s="1370">
        <f t="shared" si="3"/>
        <v>433</v>
      </c>
      <c r="BL18" s="584">
        <v>181</v>
      </c>
      <c r="BM18" s="1370">
        <v>1009</v>
      </c>
      <c r="BN18" s="1370">
        <v>0</v>
      </c>
      <c r="BO18" s="1370">
        <v>0</v>
      </c>
      <c r="BP18" s="1370">
        <v>0</v>
      </c>
      <c r="BQ18" s="1370">
        <v>1009</v>
      </c>
      <c r="BR18" s="584"/>
      <c r="BS18" s="2013">
        <v>842</v>
      </c>
      <c r="BT18" s="2013">
        <v>0</v>
      </c>
      <c r="BU18" s="2013">
        <v>0</v>
      </c>
      <c r="BV18" s="2013">
        <v>0</v>
      </c>
      <c r="BW18" s="1370">
        <f t="shared" si="5"/>
        <v>842</v>
      </c>
      <c r="BX18" s="584"/>
      <c r="BY18" s="2135">
        <v>1514</v>
      </c>
      <c r="BZ18" s="2135">
        <v>0</v>
      </c>
      <c r="CA18" s="2135">
        <v>0</v>
      </c>
      <c r="CB18" s="2135">
        <v>0</v>
      </c>
      <c r="CC18" s="469">
        <v>1514</v>
      </c>
      <c r="CD18" s="580">
        <f t="shared" si="15"/>
        <v>2174</v>
      </c>
      <c r="CE18" s="581">
        <f t="shared" si="13"/>
        <v>6257</v>
      </c>
      <c r="CF18" s="581">
        <f t="shared" si="13"/>
        <v>0</v>
      </c>
      <c r="CG18" s="581">
        <f t="shared" si="13"/>
        <v>0</v>
      </c>
      <c r="CH18" s="581">
        <f t="shared" si="13"/>
        <v>0</v>
      </c>
      <c r="CI18" s="581">
        <f t="shared" si="13"/>
        <v>6257</v>
      </c>
      <c r="CJ18" s="1361">
        <f t="shared" si="17"/>
        <v>2.8781048758049677</v>
      </c>
      <c r="CK18" s="578"/>
    </row>
    <row r="19" spans="1:89" ht="17.25" customHeight="1" thickBot="1">
      <c r="A19" s="2498"/>
      <c r="B19" s="518" t="s">
        <v>603</v>
      </c>
      <c r="C19" s="92">
        <f>'[36]D. ITT_All_Grants'!C84</f>
        <v>0</v>
      </c>
      <c r="D19" s="150" t="s">
        <v>100</v>
      </c>
      <c r="E19" s="93">
        <f>'[36]D. ITT_All_Grants'!E84</f>
        <v>0</v>
      </c>
      <c r="F19" s="150" t="s">
        <v>99</v>
      </c>
      <c r="G19" s="150" t="s">
        <v>120</v>
      </c>
      <c r="H19" s="693">
        <v>42736</v>
      </c>
      <c r="I19" s="693">
        <v>43100</v>
      </c>
      <c r="J19" s="601">
        <f t="shared" si="7"/>
        <v>43100</v>
      </c>
      <c r="K19" s="583"/>
      <c r="L19" s="142" t="s">
        <v>510</v>
      </c>
      <c r="M19" s="572">
        <v>1054</v>
      </c>
      <c r="N19" s="572"/>
      <c r="O19" s="572"/>
      <c r="P19" s="572"/>
      <c r="Q19" s="572"/>
      <c r="R19" s="572">
        <v>1054</v>
      </c>
      <c r="S19" s="573">
        <f t="shared" si="14"/>
        <v>1054</v>
      </c>
      <c r="T19" s="574" t="s">
        <v>1186</v>
      </c>
      <c r="U19" s="1342">
        <v>650</v>
      </c>
      <c r="V19" s="1343">
        <v>345</v>
      </c>
      <c r="W19" s="1343"/>
      <c r="X19" s="1343"/>
      <c r="Y19" s="1343"/>
      <c r="Z19" s="1344">
        <f t="shared" si="16"/>
        <v>345</v>
      </c>
      <c r="AA19" s="578"/>
      <c r="AB19" s="579">
        <v>72</v>
      </c>
      <c r="AC19" s="1370">
        <v>53</v>
      </c>
      <c r="AD19" s="1370"/>
      <c r="AE19" s="1370"/>
      <c r="AF19" s="1370"/>
      <c r="AG19" s="1370">
        <f t="shared" si="10"/>
        <v>53</v>
      </c>
      <c r="AH19" s="584">
        <v>72</v>
      </c>
      <c r="AI19" s="1370">
        <v>56</v>
      </c>
      <c r="AJ19" s="1370"/>
      <c r="AK19" s="1370"/>
      <c r="AL19" s="1370"/>
      <c r="AM19" s="1370">
        <f t="shared" si="0"/>
        <v>56</v>
      </c>
      <c r="AN19" s="584">
        <v>72</v>
      </c>
      <c r="AO19" s="1370">
        <v>52</v>
      </c>
      <c r="AP19" s="1370"/>
      <c r="AQ19" s="1370"/>
      <c r="AR19" s="1370"/>
      <c r="AS19" s="1370">
        <f t="shared" si="1"/>
        <v>52</v>
      </c>
      <c r="AT19" s="584">
        <v>89</v>
      </c>
      <c r="AU19" s="1370">
        <v>74</v>
      </c>
      <c r="AV19" s="1370"/>
      <c r="AW19" s="1370"/>
      <c r="AX19" s="1370"/>
      <c r="AY19" s="1370">
        <f t="shared" si="11"/>
        <v>74</v>
      </c>
      <c r="AZ19" s="584">
        <v>89</v>
      </c>
      <c r="BA19" s="1370">
        <v>159</v>
      </c>
      <c r="BB19" s="1370"/>
      <c r="BC19" s="1370"/>
      <c r="BD19" s="1370"/>
      <c r="BE19" s="1370">
        <f t="shared" si="2"/>
        <v>159</v>
      </c>
      <c r="BF19" s="584">
        <v>89</v>
      </c>
      <c r="BG19" s="1347">
        <v>159</v>
      </c>
      <c r="BH19" s="1370"/>
      <c r="BI19" s="1370"/>
      <c r="BJ19" s="1370"/>
      <c r="BK19" s="1370">
        <f t="shared" si="3"/>
        <v>159</v>
      </c>
      <c r="BL19" s="584">
        <v>89</v>
      </c>
      <c r="BM19" s="1370">
        <v>219</v>
      </c>
      <c r="BN19" s="1370">
        <v>0</v>
      </c>
      <c r="BO19" s="1370">
        <v>0</v>
      </c>
      <c r="BP19" s="1370">
        <v>0</v>
      </c>
      <c r="BQ19" s="1370">
        <v>219</v>
      </c>
      <c r="BR19" s="584"/>
      <c r="BS19" s="2013">
        <v>255</v>
      </c>
      <c r="BT19" s="2013">
        <v>0</v>
      </c>
      <c r="BU19" s="2013">
        <v>0</v>
      </c>
      <c r="BV19" s="2013">
        <v>0</v>
      </c>
      <c r="BW19" s="1370">
        <f t="shared" si="5"/>
        <v>255</v>
      </c>
      <c r="BX19" s="584"/>
      <c r="BY19" s="2135">
        <v>340</v>
      </c>
      <c r="BZ19" s="2135">
        <v>0</v>
      </c>
      <c r="CA19" s="2135">
        <v>0</v>
      </c>
      <c r="CB19" s="2135">
        <v>0</v>
      </c>
      <c r="CC19" s="469">
        <v>340</v>
      </c>
      <c r="CD19" s="580">
        <f t="shared" si="15"/>
        <v>1054</v>
      </c>
      <c r="CE19" s="581">
        <f t="shared" si="13"/>
        <v>1712</v>
      </c>
      <c r="CF19" s="581">
        <f t="shared" si="13"/>
        <v>0</v>
      </c>
      <c r="CG19" s="581">
        <f t="shared" si="13"/>
        <v>0</v>
      </c>
      <c r="CH19" s="581">
        <f t="shared" si="13"/>
        <v>0</v>
      </c>
      <c r="CI19" s="581">
        <f t="shared" si="13"/>
        <v>1712</v>
      </c>
      <c r="CJ19" s="1362">
        <f t="shared" si="17"/>
        <v>1.6242884250474383</v>
      </c>
      <c r="CK19" s="578"/>
    </row>
    <row r="20" spans="1:89" ht="15.75" thickBot="1">
      <c r="A20" s="2498"/>
      <c r="B20" s="711" t="s">
        <v>599</v>
      </c>
      <c r="C20" s="92">
        <f>'[36]D. ITT_All_Grants'!C85</f>
        <v>0</v>
      </c>
      <c r="D20" s="150" t="s">
        <v>100</v>
      </c>
      <c r="E20" s="93">
        <f>'[36]D. ITT_All_Grants'!E85</f>
        <v>0</v>
      </c>
      <c r="F20" s="150" t="s">
        <v>99</v>
      </c>
      <c r="G20" s="150" t="s">
        <v>120</v>
      </c>
      <c r="H20" s="693">
        <v>42736</v>
      </c>
      <c r="I20" s="693">
        <v>43100</v>
      </c>
      <c r="J20" s="601" t="e">
        <f t="shared" si="7"/>
        <v>#VALUE!</v>
      </c>
      <c r="K20" s="583"/>
      <c r="L20" s="142" t="s">
        <v>510</v>
      </c>
      <c r="M20" s="572"/>
      <c r="N20" s="572"/>
      <c r="O20" s="572">
        <f>4000*49%</f>
        <v>1960</v>
      </c>
      <c r="P20" s="572">
        <f>4000*51%</f>
        <v>2040</v>
      </c>
      <c r="Q20" s="572">
        <f t="shared" si="8"/>
        <v>1960</v>
      </c>
      <c r="R20" s="572">
        <f t="shared" si="9"/>
        <v>2040</v>
      </c>
      <c r="S20" s="573">
        <f t="shared" si="14"/>
        <v>4000</v>
      </c>
      <c r="T20" s="574" t="s">
        <v>1187</v>
      </c>
      <c r="U20" s="575"/>
      <c r="V20" s="576"/>
      <c r="W20" s="576"/>
      <c r="X20" s="1343">
        <v>436</v>
      </c>
      <c r="Y20" s="1343">
        <v>453</v>
      </c>
      <c r="Z20" s="1344">
        <f t="shared" si="16"/>
        <v>889</v>
      </c>
      <c r="AA20" s="578"/>
      <c r="AB20" s="579"/>
      <c r="AC20" s="1370"/>
      <c r="AD20" s="1370"/>
      <c r="AE20" s="1370">
        <v>40</v>
      </c>
      <c r="AF20" s="1370">
        <v>42</v>
      </c>
      <c r="AG20" s="1370">
        <f t="shared" si="10"/>
        <v>82</v>
      </c>
      <c r="AH20" s="584"/>
      <c r="AI20" s="1370"/>
      <c r="AJ20" s="1370"/>
      <c r="AK20" s="1370">
        <v>48</v>
      </c>
      <c r="AL20" s="1370">
        <v>50</v>
      </c>
      <c r="AM20" s="1370">
        <f t="shared" si="0"/>
        <v>98</v>
      </c>
      <c r="AN20" s="584"/>
      <c r="AO20" s="1370"/>
      <c r="AP20" s="1370"/>
      <c r="AQ20" s="1370">
        <v>107</v>
      </c>
      <c r="AR20" s="1370">
        <v>112</v>
      </c>
      <c r="AS20" s="1370">
        <f t="shared" si="1"/>
        <v>219</v>
      </c>
      <c r="AT20" s="584"/>
      <c r="AU20" s="1370"/>
      <c r="AV20" s="1370"/>
      <c r="AW20" s="1370">
        <v>152</v>
      </c>
      <c r="AX20" s="1370">
        <v>158</v>
      </c>
      <c r="AY20" s="1370">
        <f t="shared" si="11"/>
        <v>310</v>
      </c>
      <c r="AZ20" s="584">
        <v>260</v>
      </c>
      <c r="BA20" s="1370"/>
      <c r="BB20" s="1370"/>
      <c r="BC20" s="1370">
        <v>199</v>
      </c>
      <c r="BD20" s="1370">
        <v>208</v>
      </c>
      <c r="BE20" s="1370">
        <f t="shared" si="2"/>
        <v>407</v>
      </c>
      <c r="BF20" s="584">
        <v>260</v>
      </c>
      <c r="BG20" s="1370"/>
      <c r="BH20" s="1370"/>
      <c r="BI20" s="1370"/>
      <c r="BJ20" s="1370"/>
      <c r="BK20" s="1370">
        <f t="shared" si="3"/>
        <v>0</v>
      </c>
      <c r="BL20" s="584">
        <v>260</v>
      </c>
      <c r="BM20" s="1370">
        <v>0</v>
      </c>
      <c r="BN20" s="1370">
        <v>0</v>
      </c>
      <c r="BO20" s="1370">
        <v>64</v>
      </c>
      <c r="BP20" s="1370">
        <v>62</v>
      </c>
      <c r="BQ20" s="1370">
        <f>SUM(BO20:BP20)</f>
        <v>126</v>
      </c>
      <c r="BR20" s="584"/>
      <c r="BS20" s="2013"/>
      <c r="BT20" s="2013"/>
      <c r="BU20" s="2013"/>
      <c r="BV20" s="2013"/>
      <c r="BW20" s="1370">
        <f t="shared" si="5"/>
        <v>0</v>
      </c>
      <c r="BX20" s="584"/>
      <c r="BY20" s="2135">
        <v>0</v>
      </c>
      <c r="BZ20" s="2135">
        <v>0</v>
      </c>
      <c r="CA20" s="2135">
        <v>189</v>
      </c>
      <c r="CB20" s="2135">
        <v>196</v>
      </c>
      <c r="CC20" s="469">
        <v>385</v>
      </c>
      <c r="CD20" s="580">
        <f t="shared" si="15"/>
        <v>4000</v>
      </c>
      <c r="CE20" s="581">
        <f t="shared" si="13"/>
        <v>0</v>
      </c>
      <c r="CF20" s="581">
        <f t="shared" si="13"/>
        <v>0</v>
      </c>
      <c r="CG20" s="581">
        <f t="shared" si="13"/>
        <v>1235</v>
      </c>
      <c r="CH20" s="581">
        <f t="shared" si="13"/>
        <v>1281</v>
      </c>
      <c r="CI20" s="581">
        <f t="shared" si="13"/>
        <v>2516</v>
      </c>
      <c r="CJ20" s="1359">
        <f t="shared" si="17"/>
        <v>0.629</v>
      </c>
      <c r="CK20" s="578"/>
    </row>
    <row r="21" spans="1:89" ht="18" customHeight="1" thickBot="1">
      <c r="A21" s="2498"/>
      <c r="B21" s="711" t="s">
        <v>600</v>
      </c>
      <c r="C21" s="92">
        <f>'[36]D. ITT_All_Grants'!C86</f>
        <v>0</v>
      </c>
      <c r="D21" s="150" t="s">
        <v>100</v>
      </c>
      <c r="E21" s="93">
        <f>'[36]D. ITT_All_Grants'!E86</f>
        <v>0</v>
      </c>
      <c r="F21" s="150" t="s">
        <v>99</v>
      </c>
      <c r="G21" s="150" t="s">
        <v>120</v>
      </c>
      <c r="H21" s="693">
        <v>42736</v>
      </c>
      <c r="I21" s="693">
        <v>43100</v>
      </c>
      <c r="J21" s="601" t="e">
        <f t="shared" si="7"/>
        <v>#VALUE!</v>
      </c>
      <c r="K21" s="583"/>
      <c r="L21" s="142" t="s">
        <v>510</v>
      </c>
      <c r="M21" s="572"/>
      <c r="N21" s="572"/>
      <c r="O21" s="572"/>
      <c r="P21" s="572"/>
      <c r="Q21" s="572">
        <f t="shared" si="8"/>
        <v>0</v>
      </c>
      <c r="R21" s="572">
        <f t="shared" si="9"/>
        <v>0</v>
      </c>
      <c r="S21" s="573">
        <f t="shared" si="14"/>
        <v>0</v>
      </c>
      <c r="T21" s="574"/>
      <c r="U21" s="1345"/>
      <c r="V21" s="1346"/>
      <c r="W21" s="1346"/>
      <c r="X21" s="1346"/>
      <c r="Y21" s="1346"/>
      <c r="Z21" s="1344">
        <f t="shared" si="16"/>
        <v>0</v>
      </c>
      <c r="AA21" s="578"/>
      <c r="AB21" s="579"/>
      <c r="AC21" s="1370"/>
      <c r="AD21" s="1370"/>
      <c r="AE21" s="1370"/>
      <c r="AF21" s="1370"/>
      <c r="AG21" s="1370">
        <f t="shared" si="10"/>
        <v>0</v>
      </c>
      <c r="AH21" s="584"/>
      <c r="AI21" s="1370"/>
      <c r="AJ21" s="1370"/>
      <c r="AK21" s="1370"/>
      <c r="AL21" s="1370"/>
      <c r="AM21" s="1370">
        <f t="shared" si="0"/>
        <v>0</v>
      </c>
      <c r="AN21" s="584"/>
      <c r="AO21" s="1370"/>
      <c r="AP21" s="1370"/>
      <c r="AQ21" s="1370"/>
      <c r="AR21" s="1370"/>
      <c r="AS21" s="1370">
        <f t="shared" si="1"/>
        <v>0</v>
      </c>
      <c r="AT21" s="584"/>
      <c r="AU21" s="1370"/>
      <c r="AV21" s="1370"/>
      <c r="AW21" s="1370"/>
      <c r="AX21" s="1370"/>
      <c r="AY21" s="1370">
        <f t="shared" si="11"/>
        <v>0</v>
      </c>
      <c r="AZ21" s="584"/>
      <c r="BA21" s="1370"/>
      <c r="BB21" s="1370"/>
      <c r="BC21" s="1370"/>
      <c r="BD21" s="1370"/>
      <c r="BE21" s="1370">
        <f t="shared" si="2"/>
        <v>0</v>
      </c>
      <c r="BF21" s="584"/>
      <c r="BG21" s="1370"/>
      <c r="BH21" s="1370"/>
      <c r="BI21" s="1370"/>
      <c r="BJ21" s="1370"/>
      <c r="BK21" s="1370">
        <f t="shared" si="3"/>
        <v>0</v>
      </c>
      <c r="BL21" s="584">
        <v>0</v>
      </c>
      <c r="BM21" s="1370">
        <v>0</v>
      </c>
      <c r="BN21" s="1370">
        <v>0</v>
      </c>
      <c r="BO21" s="1370">
        <v>0</v>
      </c>
      <c r="BP21" s="1370">
        <v>0</v>
      </c>
      <c r="BQ21" s="1370">
        <f t="shared" si="4"/>
        <v>0</v>
      </c>
      <c r="BR21" s="584"/>
      <c r="BS21" s="2013">
        <v>0</v>
      </c>
      <c r="BT21" s="2013">
        <v>0</v>
      </c>
      <c r="BU21" s="2013">
        <v>0</v>
      </c>
      <c r="BV21" s="2013">
        <v>0</v>
      </c>
      <c r="BW21" s="1370">
        <f t="shared" si="5"/>
        <v>0</v>
      </c>
      <c r="BX21" s="584"/>
      <c r="BY21" s="2135">
        <v>0</v>
      </c>
      <c r="BZ21" s="2135">
        <v>0</v>
      </c>
      <c r="CA21" s="2135">
        <v>0</v>
      </c>
      <c r="CB21" s="2135">
        <v>0</v>
      </c>
      <c r="CC21" s="469">
        <f t="shared" si="12"/>
        <v>0</v>
      </c>
      <c r="CD21" s="580">
        <f t="shared" si="15"/>
        <v>0</v>
      </c>
      <c r="CE21" s="581">
        <f t="shared" si="13"/>
        <v>0</v>
      </c>
      <c r="CF21" s="581">
        <f t="shared" si="13"/>
        <v>0</v>
      </c>
      <c r="CG21" s="581">
        <f t="shared" si="13"/>
        <v>0</v>
      </c>
      <c r="CH21" s="581">
        <f t="shared" si="13"/>
        <v>0</v>
      </c>
      <c r="CI21" s="581">
        <f t="shared" si="13"/>
        <v>0</v>
      </c>
      <c r="CJ21" s="1359" t="e">
        <f t="shared" si="17"/>
        <v>#DIV/0!</v>
      </c>
      <c r="CK21" s="578"/>
    </row>
    <row r="22" spans="1:89" ht="18" customHeight="1" thickBot="1">
      <c r="A22" s="2498"/>
      <c r="B22" s="711" t="s">
        <v>615</v>
      </c>
      <c r="C22" s="92">
        <f>'[36]D. ITT_All_Grants'!C87</f>
        <v>0</v>
      </c>
      <c r="D22" s="150" t="s">
        <v>100</v>
      </c>
      <c r="E22" s="93">
        <f>'[36]D. ITT_All_Grants'!E87</f>
        <v>0</v>
      </c>
      <c r="F22" s="150" t="s">
        <v>99</v>
      </c>
      <c r="G22" s="150" t="s">
        <v>120</v>
      </c>
      <c r="H22" s="693">
        <v>42736</v>
      </c>
      <c r="I22" s="693">
        <v>43100</v>
      </c>
      <c r="J22" s="601" t="e">
        <f t="shared" si="7"/>
        <v>#VALUE!</v>
      </c>
      <c r="K22" s="583"/>
      <c r="L22" s="142" t="s">
        <v>510</v>
      </c>
      <c r="M22" s="572">
        <v>6600</v>
      </c>
      <c r="N22" s="572">
        <v>5300</v>
      </c>
      <c r="O22" s="572">
        <v>1900</v>
      </c>
      <c r="P22" s="572">
        <v>2200</v>
      </c>
      <c r="Q22" s="572">
        <f t="shared" si="8"/>
        <v>7200</v>
      </c>
      <c r="R22" s="572">
        <f t="shared" si="9"/>
        <v>8800</v>
      </c>
      <c r="S22" s="573">
        <f t="shared" si="14"/>
        <v>16000</v>
      </c>
      <c r="T22" s="574" t="s">
        <v>1188</v>
      </c>
      <c r="U22" s="575"/>
      <c r="V22" s="1343">
        <v>2502</v>
      </c>
      <c r="W22" s="1343">
        <v>2309</v>
      </c>
      <c r="X22" s="1343">
        <v>2270</v>
      </c>
      <c r="Y22" s="1343">
        <v>2373</v>
      </c>
      <c r="Z22" s="1344">
        <f t="shared" si="16"/>
        <v>9454</v>
      </c>
      <c r="AA22" s="578"/>
      <c r="AB22" s="579"/>
      <c r="AC22" s="1347">
        <v>1887</v>
      </c>
      <c r="AD22" s="1370"/>
      <c r="AE22" s="1370"/>
      <c r="AF22" s="1370"/>
      <c r="AG22" s="1370">
        <f t="shared" si="10"/>
        <v>1887</v>
      </c>
      <c r="AH22" s="584"/>
      <c r="AI22" s="1347">
        <v>1648</v>
      </c>
      <c r="AJ22" s="1370"/>
      <c r="AK22" s="1370"/>
      <c r="AL22" s="1370"/>
      <c r="AM22" s="1370">
        <f t="shared" si="0"/>
        <v>1648</v>
      </c>
      <c r="AN22" s="584"/>
      <c r="AO22" s="1347">
        <v>802</v>
      </c>
      <c r="AP22" s="1370"/>
      <c r="AQ22" s="1370"/>
      <c r="AR22" s="1370"/>
      <c r="AS22" s="1370">
        <f t="shared" si="1"/>
        <v>802</v>
      </c>
      <c r="AT22" s="584"/>
      <c r="AU22" s="1370">
        <v>1007</v>
      </c>
      <c r="AV22" s="1370"/>
      <c r="AW22" s="1370">
        <v>569</v>
      </c>
      <c r="AX22" s="1370"/>
      <c r="AY22" s="1370">
        <f t="shared" si="11"/>
        <v>1576</v>
      </c>
      <c r="AZ22" s="584">
        <v>1150</v>
      </c>
      <c r="BA22" s="1370">
        <v>587</v>
      </c>
      <c r="BB22" s="1370">
        <v>564</v>
      </c>
      <c r="BC22" s="1370"/>
      <c r="BD22" s="1370"/>
      <c r="BE22" s="1370">
        <f t="shared" si="2"/>
        <v>1151</v>
      </c>
      <c r="BF22" s="584">
        <v>1150</v>
      </c>
      <c r="BG22" s="1370"/>
      <c r="BH22" s="1370"/>
      <c r="BI22" s="1370"/>
      <c r="BJ22" s="1370"/>
      <c r="BK22" s="1370">
        <v>1613</v>
      </c>
      <c r="BL22" s="584">
        <v>1333</v>
      </c>
      <c r="BM22" s="1370">
        <v>0</v>
      </c>
      <c r="BN22" s="1370">
        <v>0</v>
      </c>
      <c r="BO22" s="1370">
        <v>0</v>
      </c>
      <c r="BP22" s="1370">
        <v>0</v>
      </c>
      <c r="BQ22" s="1370">
        <v>1570</v>
      </c>
      <c r="BR22" s="584"/>
      <c r="BS22" s="2013">
        <v>688</v>
      </c>
      <c r="BT22" s="2013">
        <v>660</v>
      </c>
      <c r="BU22" s="2013">
        <v>0</v>
      </c>
      <c r="BV22" s="2013">
        <v>0</v>
      </c>
      <c r="BW22" s="1370">
        <f t="shared" si="5"/>
        <v>1348</v>
      </c>
      <c r="BX22" s="584"/>
      <c r="BY22" s="2135">
        <v>1366</v>
      </c>
      <c r="BZ22" s="2135">
        <v>1312</v>
      </c>
      <c r="CA22" s="2135">
        <v>0</v>
      </c>
      <c r="CB22" s="2135">
        <v>0</v>
      </c>
      <c r="CC22" s="469">
        <v>2678</v>
      </c>
      <c r="CD22" s="580">
        <f t="shared" si="15"/>
        <v>16000</v>
      </c>
      <c r="CE22" s="581">
        <f t="shared" si="13"/>
        <v>10487</v>
      </c>
      <c r="CF22" s="581">
        <f t="shared" si="13"/>
        <v>4845</v>
      </c>
      <c r="CG22" s="581">
        <f t="shared" si="13"/>
        <v>2839</v>
      </c>
      <c r="CH22" s="581">
        <f t="shared" si="13"/>
        <v>2373</v>
      </c>
      <c r="CI22" s="581">
        <f t="shared" si="13"/>
        <v>23727</v>
      </c>
      <c r="CJ22" s="1361">
        <f t="shared" si="17"/>
        <v>1.4829375</v>
      </c>
      <c r="CK22" s="578"/>
    </row>
    <row r="23" spans="1:89" ht="15.75" customHeight="1" thickBot="1">
      <c r="A23" s="2498"/>
      <c r="B23" s="711" t="s">
        <v>887</v>
      </c>
      <c r="C23" s="92">
        <f>'[36]D. ITT_All_Grants'!C88</f>
        <v>0</v>
      </c>
      <c r="D23" s="150" t="s">
        <v>100</v>
      </c>
      <c r="E23" s="93">
        <f>'[36]D. ITT_All_Grants'!E88</f>
        <v>0</v>
      </c>
      <c r="F23" s="150" t="s">
        <v>99</v>
      </c>
      <c r="G23" s="150" t="s">
        <v>120</v>
      </c>
      <c r="H23" s="693">
        <v>42736</v>
      </c>
      <c r="I23" s="693">
        <v>43100</v>
      </c>
      <c r="J23" s="601" t="e">
        <f t="shared" si="7"/>
        <v>#VALUE!</v>
      </c>
      <c r="K23" s="583"/>
      <c r="L23" s="142" t="s">
        <v>510</v>
      </c>
      <c r="M23" s="572">
        <v>6600</v>
      </c>
      <c r="N23" s="572">
        <v>5300</v>
      </c>
      <c r="O23" s="572">
        <v>1900</v>
      </c>
      <c r="P23" s="572">
        <v>2200</v>
      </c>
      <c r="Q23" s="572">
        <f t="shared" si="8"/>
        <v>7200</v>
      </c>
      <c r="R23" s="572">
        <f t="shared" si="9"/>
        <v>8800</v>
      </c>
      <c r="S23" s="573">
        <f t="shared" si="14"/>
        <v>16000</v>
      </c>
      <c r="T23" s="574" t="s">
        <v>1187</v>
      </c>
      <c r="U23" s="575"/>
      <c r="V23" s="1343">
        <v>2502</v>
      </c>
      <c r="W23" s="1343">
        <v>2309</v>
      </c>
      <c r="X23" s="1343">
        <v>2270</v>
      </c>
      <c r="Y23" s="1343">
        <v>2373</v>
      </c>
      <c r="Z23" s="1344">
        <f t="shared" si="16"/>
        <v>9454</v>
      </c>
      <c r="AA23" s="578"/>
      <c r="AB23" s="579"/>
      <c r="AC23" s="1347">
        <v>1887</v>
      </c>
      <c r="AD23" s="1370"/>
      <c r="AE23" s="1370"/>
      <c r="AF23" s="1370"/>
      <c r="AG23" s="1370">
        <f t="shared" si="10"/>
        <v>1887</v>
      </c>
      <c r="AH23" s="584"/>
      <c r="AI23" s="1347">
        <v>1648</v>
      </c>
      <c r="AJ23" s="1370"/>
      <c r="AK23" s="1370"/>
      <c r="AL23" s="1370"/>
      <c r="AM23" s="1370">
        <f t="shared" si="0"/>
        <v>1648</v>
      </c>
      <c r="AN23" s="584"/>
      <c r="AO23" s="1347">
        <v>802</v>
      </c>
      <c r="AP23" s="1370"/>
      <c r="AQ23" s="1370"/>
      <c r="AR23" s="1370"/>
      <c r="AS23" s="1370">
        <f t="shared" si="1"/>
        <v>802</v>
      </c>
      <c r="AT23" s="584"/>
      <c r="AU23" s="1370">
        <v>1007</v>
      </c>
      <c r="AV23" s="1370"/>
      <c r="AW23" s="1370">
        <v>569</v>
      </c>
      <c r="AX23" s="1370"/>
      <c r="AY23" s="1370">
        <f t="shared" si="11"/>
        <v>1576</v>
      </c>
      <c r="AZ23" s="584">
        <v>1150</v>
      </c>
      <c r="BA23" s="1370">
        <v>587</v>
      </c>
      <c r="BB23" s="1370">
        <v>564</v>
      </c>
      <c r="BC23" s="1370"/>
      <c r="BD23" s="1370"/>
      <c r="BE23" s="1370">
        <f t="shared" si="2"/>
        <v>1151</v>
      </c>
      <c r="BF23" s="584">
        <v>1150</v>
      </c>
      <c r="BG23" s="1370"/>
      <c r="BH23" s="1370"/>
      <c r="BI23" s="1370"/>
      <c r="BJ23" s="1370"/>
      <c r="BK23" s="1370">
        <v>1613</v>
      </c>
      <c r="BL23" s="584">
        <v>1333</v>
      </c>
      <c r="BM23" s="1370">
        <v>0</v>
      </c>
      <c r="BN23" s="1370">
        <v>0</v>
      </c>
      <c r="BO23" s="1370">
        <v>0</v>
      </c>
      <c r="BP23" s="1370">
        <v>0</v>
      </c>
      <c r="BQ23" s="1370">
        <v>1570</v>
      </c>
      <c r="BR23" s="584"/>
      <c r="BS23" s="2013">
        <v>688</v>
      </c>
      <c r="BT23" s="2013">
        <v>660</v>
      </c>
      <c r="BU23" s="2013">
        <v>0</v>
      </c>
      <c r="BV23" s="2013">
        <v>0</v>
      </c>
      <c r="BW23" s="1370">
        <f t="shared" si="5"/>
        <v>1348</v>
      </c>
      <c r="BX23" s="584"/>
      <c r="BY23" s="2135">
        <v>1366</v>
      </c>
      <c r="BZ23" s="2135">
        <v>1312</v>
      </c>
      <c r="CA23" s="2135">
        <v>0</v>
      </c>
      <c r="CB23" s="2135">
        <v>0</v>
      </c>
      <c r="CC23" s="469">
        <v>2678</v>
      </c>
      <c r="CD23" s="580">
        <f t="shared" si="15"/>
        <v>16000</v>
      </c>
      <c r="CE23" s="581">
        <f t="shared" si="13"/>
        <v>10487</v>
      </c>
      <c r="CF23" s="581">
        <f t="shared" si="13"/>
        <v>4845</v>
      </c>
      <c r="CG23" s="581">
        <f t="shared" si="13"/>
        <v>2839</v>
      </c>
      <c r="CH23" s="581">
        <f t="shared" si="13"/>
        <v>2373</v>
      </c>
      <c r="CI23" s="581">
        <f t="shared" si="13"/>
        <v>23727</v>
      </c>
      <c r="CJ23" s="1361">
        <f t="shared" si="17"/>
        <v>1.4829375</v>
      </c>
      <c r="CK23" s="578"/>
    </row>
    <row r="24" spans="1:89" ht="17.25" customHeight="1" thickBot="1">
      <c r="A24" s="2498"/>
      <c r="B24" s="720" t="s">
        <v>606</v>
      </c>
      <c r="C24" s="92">
        <f>'[36]D. ITT_All_Grants'!C89</f>
        <v>0</v>
      </c>
      <c r="D24" s="150" t="s">
        <v>100</v>
      </c>
      <c r="E24" s="93">
        <f>'[36]D. ITT_All_Grants'!E89</f>
        <v>0</v>
      </c>
      <c r="F24" s="150" t="s">
        <v>99</v>
      </c>
      <c r="G24" s="150" t="s">
        <v>120</v>
      </c>
      <c r="H24" s="693">
        <v>42736</v>
      </c>
      <c r="I24" s="693">
        <v>43100</v>
      </c>
      <c r="J24" s="601" t="e">
        <f t="shared" si="7"/>
        <v>#VALUE!</v>
      </c>
      <c r="K24" s="583"/>
      <c r="L24" s="142" t="s">
        <v>510</v>
      </c>
      <c r="M24" s="572">
        <v>260</v>
      </c>
      <c r="N24" s="572">
        <v>240</v>
      </c>
      <c r="O24" s="572">
        <f>3500*49%</f>
        <v>1715</v>
      </c>
      <c r="P24" s="572">
        <f>3500*51%</f>
        <v>1785</v>
      </c>
      <c r="Q24" s="572">
        <f t="shared" si="8"/>
        <v>1955</v>
      </c>
      <c r="R24" s="572">
        <f t="shared" si="9"/>
        <v>2045</v>
      </c>
      <c r="S24" s="573">
        <f t="shared" si="14"/>
        <v>4000</v>
      </c>
      <c r="T24" s="574" t="s">
        <v>1187</v>
      </c>
      <c r="U24" s="575"/>
      <c r="V24" s="576"/>
      <c r="W24" s="576"/>
      <c r="X24" s="1343">
        <v>1223</v>
      </c>
      <c r="Y24" s="1343">
        <v>1273</v>
      </c>
      <c r="Z24" s="1344">
        <f t="shared" si="16"/>
        <v>2496</v>
      </c>
      <c r="AA24" s="578"/>
      <c r="AB24" s="579"/>
      <c r="AC24" s="1370"/>
      <c r="AD24" s="1370"/>
      <c r="AE24" s="1370">
        <v>82</v>
      </c>
      <c r="AF24" s="1370">
        <v>86</v>
      </c>
      <c r="AG24" s="1370">
        <f t="shared" si="10"/>
        <v>168</v>
      </c>
      <c r="AH24" s="584"/>
      <c r="AI24" s="1370"/>
      <c r="AJ24" s="1370"/>
      <c r="AK24" s="1370">
        <v>126</v>
      </c>
      <c r="AL24" s="1370">
        <v>136</v>
      </c>
      <c r="AM24" s="1370">
        <f t="shared" si="0"/>
        <v>262</v>
      </c>
      <c r="AN24" s="584"/>
      <c r="AO24" s="1370"/>
      <c r="AP24" s="1370"/>
      <c r="AQ24" s="1370">
        <v>81</v>
      </c>
      <c r="AR24" s="1370">
        <v>85</v>
      </c>
      <c r="AS24" s="1370">
        <f t="shared" si="1"/>
        <v>166</v>
      </c>
      <c r="AT24" s="584"/>
      <c r="AU24" s="1370"/>
      <c r="AV24" s="1370"/>
      <c r="AW24" s="1370">
        <v>162</v>
      </c>
      <c r="AX24" s="1370">
        <v>169</v>
      </c>
      <c r="AY24" s="1370">
        <f t="shared" si="11"/>
        <v>331</v>
      </c>
      <c r="AZ24" s="584">
        <v>250</v>
      </c>
      <c r="BA24" s="1370">
        <v>219</v>
      </c>
      <c r="BB24" s="1370"/>
      <c r="BC24" s="1370"/>
      <c r="BD24" s="1370"/>
      <c r="BE24" s="1370">
        <f t="shared" si="2"/>
        <v>219</v>
      </c>
      <c r="BF24" s="584">
        <v>250</v>
      </c>
      <c r="BG24" s="1370"/>
      <c r="BH24" s="1370"/>
      <c r="BI24" s="1370"/>
      <c r="BJ24" s="1370"/>
      <c r="BK24" s="1370">
        <v>513</v>
      </c>
      <c r="BL24" s="584">
        <v>250</v>
      </c>
      <c r="BM24" s="1370">
        <v>0</v>
      </c>
      <c r="BN24" s="1370">
        <v>0</v>
      </c>
      <c r="BO24" s="1370">
        <v>0</v>
      </c>
      <c r="BP24" s="1370">
        <v>0</v>
      </c>
      <c r="BQ24" s="1370">
        <v>829</v>
      </c>
      <c r="BR24" s="584"/>
      <c r="BS24" s="2013">
        <v>0</v>
      </c>
      <c r="BT24" s="2013">
        <v>0</v>
      </c>
      <c r="BU24" s="2013">
        <v>339</v>
      </c>
      <c r="BV24" s="2013">
        <v>353</v>
      </c>
      <c r="BW24" s="1370">
        <f t="shared" si="5"/>
        <v>692</v>
      </c>
      <c r="BX24" s="584"/>
      <c r="BY24" s="2135">
        <v>0</v>
      </c>
      <c r="BZ24" s="2135">
        <v>0</v>
      </c>
      <c r="CA24" s="2135">
        <v>293</v>
      </c>
      <c r="CB24" s="2135">
        <v>304</v>
      </c>
      <c r="CC24" s="469">
        <v>597</v>
      </c>
      <c r="CD24" s="580">
        <f t="shared" si="15"/>
        <v>4000</v>
      </c>
      <c r="CE24" s="581">
        <f t="shared" si="13"/>
        <v>219</v>
      </c>
      <c r="CF24" s="581">
        <f t="shared" si="13"/>
        <v>0</v>
      </c>
      <c r="CG24" s="581">
        <f t="shared" si="13"/>
        <v>2306</v>
      </c>
      <c r="CH24" s="581">
        <f t="shared" si="13"/>
        <v>2406</v>
      </c>
      <c r="CI24" s="581">
        <f t="shared" si="13"/>
        <v>6273</v>
      </c>
      <c r="CJ24" s="1361">
        <f t="shared" si="17"/>
        <v>1.5682499999999999</v>
      </c>
      <c r="CK24" s="578"/>
    </row>
    <row r="25" spans="1:89" ht="17.25" customHeight="1" thickBot="1">
      <c r="A25" s="2498"/>
      <c r="B25" s="518" t="s">
        <v>885</v>
      </c>
      <c r="C25" s="92">
        <f>'[36]D. ITT_All_Grants'!C90</f>
        <v>0</v>
      </c>
      <c r="D25" s="150" t="s">
        <v>100</v>
      </c>
      <c r="E25" s="93">
        <f>'[36]D. ITT_All_Grants'!E90</f>
        <v>0</v>
      </c>
      <c r="F25" s="150" t="s">
        <v>99</v>
      </c>
      <c r="G25" s="150" t="s">
        <v>120</v>
      </c>
      <c r="H25" s="693">
        <v>42736</v>
      </c>
      <c r="I25" s="693">
        <v>43100</v>
      </c>
      <c r="J25" s="601" t="e">
        <f t="shared" si="7"/>
        <v>#VALUE!</v>
      </c>
      <c r="K25" s="583"/>
      <c r="L25" s="142" t="s">
        <v>510</v>
      </c>
      <c r="M25" s="572">
        <f>2200*51%</f>
        <v>1122</v>
      </c>
      <c r="N25" s="572">
        <f>2200*49%</f>
        <v>1078</v>
      </c>
      <c r="O25" s="572"/>
      <c r="P25" s="572"/>
      <c r="Q25" s="572">
        <f t="shared" si="8"/>
        <v>1078</v>
      </c>
      <c r="R25" s="572">
        <f t="shared" si="9"/>
        <v>1122</v>
      </c>
      <c r="S25" s="573">
        <f t="shared" si="14"/>
        <v>2200</v>
      </c>
      <c r="T25" s="574" t="s">
        <v>1187</v>
      </c>
      <c r="U25" s="575"/>
      <c r="V25" s="1343">
        <v>675</v>
      </c>
      <c r="W25" s="1343">
        <v>648</v>
      </c>
      <c r="X25" s="576"/>
      <c r="Y25" s="576"/>
      <c r="Z25" s="1344">
        <f t="shared" si="16"/>
        <v>1323</v>
      </c>
      <c r="AA25" s="578"/>
      <c r="AB25" s="579"/>
      <c r="AC25" s="1347">
        <v>150</v>
      </c>
      <c r="AD25" s="1347"/>
      <c r="AE25" s="1347"/>
      <c r="AF25" s="1370"/>
      <c r="AG25" s="1370">
        <f t="shared" si="10"/>
        <v>150</v>
      </c>
      <c r="AH25" s="584"/>
      <c r="AI25" s="1347">
        <v>262</v>
      </c>
      <c r="AJ25" s="1347"/>
      <c r="AK25" s="1347"/>
      <c r="AL25" s="1370"/>
      <c r="AM25" s="1370">
        <f t="shared" si="0"/>
        <v>262</v>
      </c>
      <c r="AN25" s="584"/>
      <c r="AO25" s="1347">
        <v>150</v>
      </c>
      <c r="AP25" s="1347"/>
      <c r="AQ25" s="1347"/>
      <c r="AR25" s="1370"/>
      <c r="AS25" s="1370">
        <f t="shared" si="1"/>
        <v>150</v>
      </c>
      <c r="AT25" s="584"/>
      <c r="AU25" s="1370">
        <v>103</v>
      </c>
      <c r="AV25" s="1370">
        <v>98</v>
      </c>
      <c r="AW25" s="1370"/>
      <c r="AX25" s="1370"/>
      <c r="AY25" s="1370">
        <f t="shared" si="11"/>
        <v>201</v>
      </c>
      <c r="AZ25" s="584">
        <v>180</v>
      </c>
      <c r="BA25" s="1370">
        <v>110</v>
      </c>
      <c r="BB25" s="1370">
        <v>106</v>
      </c>
      <c r="BC25" s="1370"/>
      <c r="BD25" s="1370"/>
      <c r="BE25" s="1370">
        <f t="shared" si="2"/>
        <v>216</v>
      </c>
      <c r="BF25" s="584">
        <v>180</v>
      </c>
      <c r="BG25" s="1370"/>
      <c r="BH25" s="1370"/>
      <c r="BI25" s="1370"/>
      <c r="BJ25" s="1370"/>
      <c r="BK25" s="1370">
        <v>143</v>
      </c>
      <c r="BL25" s="584">
        <v>180</v>
      </c>
      <c r="BM25" s="1370">
        <v>0</v>
      </c>
      <c r="BN25" s="1370">
        <v>0</v>
      </c>
      <c r="BO25" s="1370">
        <v>91</v>
      </c>
      <c r="BP25" s="1370">
        <v>112</v>
      </c>
      <c r="BQ25" s="1370">
        <v>203</v>
      </c>
      <c r="BR25" s="584"/>
      <c r="BS25" s="2013">
        <v>161</v>
      </c>
      <c r="BT25" s="2013">
        <v>0</v>
      </c>
      <c r="BU25" s="2013">
        <v>0</v>
      </c>
      <c r="BV25" s="2013">
        <v>0</v>
      </c>
      <c r="BW25" s="1370">
        <f t="shared" si="5"/>
        <v>161</v>
      </c>
      <c r="BX25" s="584"/>
      <c r="BY25" s="2135"/>
      <c r="BZ25" s="2135"/>
      <c r="CA25" s="2135"/>
      <c r="CB25" s="2135"/>
      <c r="CC25" s="469">
        <f t="shared" si="12"/>
        <v>0</v>
      </c>
      <c r="CD25" s="580">
        <f t="shared" si="15"/>
        <v>2200</v>
      </c>
      <c r="CE25" s="581">
        <f t="shared" si="13"/>
        <v>1611</v>
      </c>
      <c r="CF25" s="581">
        <f t="shared" si="13"/>
        <v>852</v>
      </c>
      <c r="CG25" s="581">
        <f t="shared" si="13"/>
        <v>91</v>
      </c>
      <c r="CH25" s="581">
        <f t="shared" si="13"/>
        <v>112</v>
      </c>
      <c r="CI25" s="581">
        <f t="shared" si="13"/>
        <v>2809</v>
      </c>
      <c r="CJ25" s="1361">
        <f t="shared" si="17"/>
        <v>1.2768181818181819</v>
      </c>
      <c r="CK25" s="578"/>
    </row>
    <row r="26" spans="1:89" ht="20.25" customHeight="1" thickBot="1">
      <c r="A26" s="2498"/>
      <c r="B26" s="518" t="s">
        <v>886</v>
      </c>
      <c r="C26" s="92">
        <f>'[36]D. ITT_All_Grants'!C91</f>
        <v>0</v>
      </c>
      <c r="D26" s="150" t="s">
        <v>100</v>
      </c>
      <c r="E26" s="93">
        <f>'[36]D. ITT_All_Grants'!E91</f>
        <v>0</v>
      </c>
      <c r="F26" s="150" t="s">
        <v>99</v>
      </c>
      <c r="G26" s="150" t="s">
        <v>120</v>
      </c>
      <c r="H26" s="693">
        <v>42736</v>
      </c>
      <c r="I26" s="693">
        <v>43100</v>
      </c>
      <c r="J26" s="601" t="e">
        <f t="shared" si="7"/>
        <v>#VALUE!</v>
      </c>
      <c r="K26" s="583"/>
      <c r="L26" s="142" t="s">
        <v>510</v>
      </c>
      <c r="M26" s="572"/>
      <c r="N26" s="572"/>
      <c r="O26" s="572">
        <v>384</v>
      </c>
      <c r="P26" s="572">
        <v>408</v>
      </c>
      <c r="Q26" s="572">
        <f t="shared" si="8"/>
        <v>384</v>
      </c>
      <c r="R26" s="572">
        <f t="shared" si="9"/>
        <v>408</v>
      </c>
      <c r="S26" s="573">
        <f t="shared" si="14"/>
        <v>792</v>
      </c>
      <c r="T26" s="574" t="s">
        <v>1187</v>
      </c>
      <c r="U26" s="575"/>
      <c r="V26" s="576"/>
      <c r="W26" s="576"/>
      <c r="X26" s="1343">
        <v>185</v>
      </c>
      <c r="Y26" s="1343">
        <v>192</v>
      </c>
      <c r="Z26" s="1344">
        <f t="shared" si="16"/>
        <v>377</v>
      </c>
      <c r="AA26" s="578"/>
      <c r="AB26" s="579"/>
      <c r="AC26" s="1347"/>
      <c r="AD26" s="1347"/>
      <c r="AE26" s="1347">
        <v>50</v>
      </c>
      <c r="AF26" s="1370"/>
      <c r="AG26" s="1370">
        <f t="shared" si="10"/>
        <v>50</v>
      </c>
      <c r="AH26" s="584"/>
      <c r="AI26" s="1347"/>
      <c r="AJ26" s="1347"/>
      <c r="AK26" s="1347">
        <v>39</v>
      </c>
      <c r="AL26" s="1370"/>
      <c r="AM26" s="1370">
        <f t="shared" si="0"/>
        <v>39</v>
      </c>
      <c r="AN26" s="584"/>
      <c r="AO26" s="1347"/>
      <c r="AP26" s="1347"/>
      <c r="AQ26" s="1347">
        <v>38</v>
      </c>
      <c r="AR26" s="1370"/>
      <c r="AS26" s="1370">
        <f t="shared" si="1"/>
        <v>38</v>
      </c>
      <c r="AT26" s="584"/>
      <c r="AU26" s="1370"/>
      <c r="AV26" s="1370"/>
      <c r="AW26" s="1370">
        <v>42</v>
      </c>
      <c r="AX26" s="1370">
        <v>44</v>
      </c>
      <c r="AY26" s="1370">
        <f t="shared" si="11"/>
        <v>86</v>
      </c>
      <c r="AZ26" s="584">
        <v>62</v>
      </c>
      <c r="BA26" s="1370">
        <v>40</v>
      </c>
      <c r="BB26" s="1370">
        <v>39</v>
      </c>
      <c r="BC26" s="1370"/>
      <c r="BD26" s="1370"/>
      <c r="BE26" s="1370">
        <f t="shared" si="2"/>
        <v>79</v>
      </c>
      <c r="BF26" s="584">
        <v>62</v>
      </c>
      <c r="BG26" s="1370"/>
      <c r="BH26" s="1370"/>
      <c r="BI26" s="1370"/>
      <c r="BJ26" s="1370"/>
      <c r="BK26" s="1370">
        <v>138</v>
      </c>
      <c r="BL26" s="584">
        <v>62</v>
      </c>
      <c r="BM26" s="1370">
        <v>0</v>
      </c>
      <c r="BN26" s="1370">
        <v>0</v>
      </c>
      <c r="BO26" s="1370">
        <v>26</v>
      </c>
      <c r="BP26" s="1370">
        <v>34</v>
      </c>
      <c r="BQ26" s="1370">
        <v>60</v>
      </c>
      <c r="BR26" s="584"/>
      <c r="BS26" s="2013">
        <v>0</v>
      </c>
      <c r="BT26" s="2013">
        <v>0</v>
      </c>
      <c r="BU26" s="2013">
        <v>0</v>
      </c>
      <c r="BV26" s="2013">
        <v>32</v>
      </c>
      <c r="BW26" s="1370">
        <f t="shared" si="5"/>
        <v>32</v>
      </c>
      <c r="BX26" s="584"/>
      <c r="BY26" s="2135"/>
      <c r="BZ26" s="2135"/>
      <c r="CA26" s="2135"/>
      <c r="CB26" s="2135"/>
      <c r="CC26" s="469">
        <f t="shared" si="12"/>
        <v>0</v>
      </c>
      <c r="CD26" s="580">
        <f t="shared" si="15"/>
        <v>792</v>
      </c>
      <c r="CE26" s="581">
        <f t="shared" si="13"/>
        <v>40</v>
      </c>
      <c r="CF26" s="581">
        <f t="shared" si="13"/>
        <v>39</v>
      </c>
      <c r="CG26" s="581">
        <f t="shared" si="13"/>
        <v>380</v>
      </c>
      <c r="CH26" s="581">
        <f t="shared" si="13"/>
        <v>302</v>
      </c>
      <c r="CI26" s="581">
        <f t="shared" si="13"/>
        <v>899</v>
      </c>
      <c r="CJ26" s="1361">
        <f t="shared" si="17"/>
        <v>1.1351010101010102</v>
      </c>
      <c r="CK26" s="578"/>
    </row>
    <row r="27" spans="1:89" ht="22.5" customHeight="1" thickBot="1">
      <c r="A27" s="2498"/>
      <c r="B27" s="518" t="s">
        <v>888</v>
      </c>
      <c r="C27" s="92">
        <f>'[36]D. ITT_All_Grants'!C92</f>
        <v>0</v>
      </c>
      <c r="D27" s="150" t="s">
        <v>100</v>
      </c>
      <c r="E27" s="93">
        <f>'[36]D. ITT_All_Grants'!E92</f>
        <v>0</v>
      </c>
      <c r="F27" s="150" t="s">
        <v>99</v>
      </c>
      <c r="G27" s="150" t="s">
        <v>120</v>
      </c>
      <c r="H27" s="693">
        <v>42736</v>
      </c>
      <c r="I27" s="693">
        <v>43100</v>
      </c>
      <c r="J27" s="601" t="e">
        <f t="shared" si="7"/>
        <v>#VALUE!</v>
      </c>
      <c r="K27" s="583"/>
      <c r="L27" s="142" t="s">
        <v>510</v>
      </c>
      <c r="M27" s="572">
        <v>12240</v>
      </c>
      <c r="N27" s="572">
        <v>11760</v>
      </c>
      <c r="O27" s="572"/>
      <c r="P27" s="572"/>
      <c r="Q27" s="572">
        <f t="shared" si="8"/>
        <v>11760</v>
      </c>
      <c r="R27" s="572">
        <f t="shared" si="9"/>
        <v>12240</v>
      </c>
      <c r="S27" s="573">
        <f t="shared" si="14"/>
        <v>24000</v>
      </c>
      <c r="T27" s="574" t="s">
        <v>1186</v>
      </c>
      <c r="U27" s="575"/>
      <c r="V27" s="1343">
        <v>11696</v>
      </c>
      <c r="W27" s="1343">
        <v>2564</v>
      </c>
      <c r="X27" s="576"/>
      <c r="Y27" s="576"/>
      <c r="Z27" s="1344">
        <f t="shared" si="16"/>
        <v>14260</v>
      </c>
      <c r="AA27" s="578"/>
      <c r="AB27" s="579"/>
      <c r="AC27" s="1370">
        <v>1320</v>
      </c>
      <c r="AD27" s="1370">
        <v>888</v>
      </c>
      <c r="AE27" s="1370"/>
      <c r="AF27" s="1370"/>
      <c r="AG27" s="1370">
        <f t="shared" si="10"/>
        <v>2208</v>
      </c>
      <c r="AH27" s="584"/>
      <c r="AI27" s="1370">
        <v>1159</v>
      </c>
      <c r="AJ27" s="1370">
        <v>875</v>
      </c>
      <c r="AK27" s="1370"/>
      <c r="AL27" s="1370"/>
      <c r="AM27" s="1370">
        <f t="shared" si="0"/>
        <v>2034</v>
      </c>
      <c r="AN27" s="584"/>
      <c r="AO27" s="1370">
        <v>858</v>
      </c>
      <c r="AP27" s="1370">
        <v>620</v>
      </c>
      <c r="AQ27" s="1370"/>
      <c r="AR27" s="1370"/>
      <c r="AS27" s="1370">
        <f t="shared" si="1"/>
        <v>1478</v>
      </c>
      <c r="AT27" s="584"/>
      <c r="AU27" s="1370">
        <v>723</v>
      </c>
      <c r="AV27" s="1370">
        <v>346</v>
      </c>
      <c r="AW27" s="1370"/>
      <c r="AX27" s="1370"/>
      <c r="AY27" s="1370">
        <f t="shared" si="11"/>
        <v>1069</v>
      </c>
      <c r="AZ27" s="584">
        <v>1800</v>
      </c>
      <c r="BA27" s="1370">
        <v>1911</v>
      </c>
      <c r="BB27" s="1370">
        <v>1408</v>
      </c>
      <c r="BC27" s="1370"/>
      <c r="BD27" s="1370"/>
      <c r="BE27" s="1370">
        <f t="shared" si="2"/>
        <v>3319</v>
      </c>
      <c r="BF27" s="584">
        <v>1800</v>
      </c>
      <c r="BG27" s="1370">
        <v>1286</v>
      </c>
      <c r="BH27" s="1370">
        <v>1076</v>
      </c>
      <c r="BI27" s="1370"/>
      <c r="BJ27" s="1370"/>
      <c r="BK27" s="1370">
        <f t="shared" si="3"/>
        <v>2362</v>
      </c>
      <c r="BL27" s="584">
        <v>1800</v>
      </c>
      <c r="BM27" s="1370">
        <v>892</v>
      </c>
      <c r="BN27" s="1370">
        <v>573</v>
      </c>
      <c r="BO27" s="1370">
        <v>0</v>
      </c>
      <c r="BP27" s="1370">
        <v>0</v>
      </c>
      <c r="BQ27" s="1370">
        <v>3116</v>
      </c>
      <c r="BR27" s="584"/>
      <c r="BS27" s="2013">
        <v>2278</v>
      </c>
      <c r="BT27" s="2013">
        <v>1234</v>
      </c>
      <c r="BU27" s="2013">
        <v>0</v>
      </c>
      <c r="BV27" s="2013">
        <v>0</v>
      </c>
      <c r="BW27" s="1370">
        <f t="shared" si="5"/>
        <v>3512</v>
      </c>
      <c r="BX27" s="584"/>
      <c r="BY27" s="2135"/>
      <c r="BZ27" s="2135"/>
      <c r="CA27" s="2135"/>
      <c r="CB27" s="2135"/>
      <c r="CC27" s="469">
        <f t="shared" si="12"/>
        <v>0</v>
      </c>
      <c r="CD27" s="580">
        <f t="shared" si="15"/>
        <v>24000</v>
      </c>
      <c r="CE27" s="581">
        <f t="shared" si="13"/>
        <v>22123</v>
      </c>
      <c r="CF27" s="581">
        <f t="shared" si="13"/>
        <v>9584</v>
      </c>
      <c r="CG27" s="581">
        <f t="shared" si="13"/>
        <v>0</v>
      </c>
      <c r="CH27" s="581">
        <f t="shared" si="13"/>
        <v>0</v>
      </c>
      <c r="CI27" s="581">
        <f t="shared" si="13"/>
        <v>33358</v>
      </c>
      <c r="CJ27" s="1361">
        <f t="shared" si="17"/>
        <v>1.3899166666666667</v>
      </c>
      <c r="CK27" s="578"/>
    </row>
    <row r="28" spans="1:89" ht="21.75" customHeight="1" thickBot="1">
      <c r="A28" s="2498"/>
      <c r="B28" s="713" t="s">
        <v>604</v>
      </c>
      <c r="C28" s="92">
        <f>'[36]D. ITT_All_Grants'!C93</f>
        <v>0</v>
      </c>
      <c r="D28" s="150" t="s">
        <v>100</v>
      </c>
      <c r="E28" s="93">
        <f>'[36]D. ITT_All_Grants'!E93</f>
        <v>0</v>
      </c>
      <c r="F28" s="150" t="s">
        <v>99</v>
      </c>
      <c r="G28" s="150" t="s">
        <v>120</v>
      </c>
      <c r="H28" s="693">
        <v>42736</v>
      </c>
      <c r="I28" s="693">
        <v>43100</v>
      </c>
      <c r="J28" s="601" t="e">
        <f t="shared" si="7"/>
        <v>#VALUE!</v>
      </c>
      <c r="K28" s="583"/>
      <c r="L28" s="142" t="s">
        <v>510</v>
      </c>
      <c r="M28" s="572"/>
      <c r="N28" s="572"/>
      <c r="O28" s="572"/>
      <c r="P28" s="572"/>
      <c r="Q28" s="572">
        <f t="shared" si="8"/>
        <v>0</v>
      </c>
      <c r="R28" s="572">
        <f t="shared" si="9"/>
        <v>0</v>
      </c>
      <c r="S28" s="573">
        <f t="shared" si="14"/>
        <v>0</v>
      </c>
      <c r="T28" s="574"/>
      <c r="U28" s="575"/>
      <c r="V28" s="576"/>
      <c r="W28" s="576"/>
      <c r="X28" s="576"/>
      <c r="Y28" s="576"/>
      <c r="Z28" s="1344">
        <f t="shared" si="16"/>
        <v>0</v>
      </c>
      <c r="AA28" s="578"/>
      <c r="AB28" s="579"/>
      <c r="AC28" s="1370"/>
      <c r="AD28" s="1370"/>
      <c r="AE28" s="1370"/>
      <c r="AF28" s="1370"/>
      <c r="AG28" s="1370">
        <f t="shared" si="10"/>
        <v>0</v>
      </c>
      <c r="AH28" s="584"/>
      <c r="AI28" s="1370"/>
      <c r="AJ28" s="1370"/>
      <c r="AK28" s="1370"/>
      <c r="AL28" s="1370"/>
      <c r="AM28" s="1370">
        <f t="shared" si="0"/>
        <v>0</v>
      </c>
      <c r="AN28" s="584"/>
      <c r="AO28" s="1370"/>
      <c r="AP28" s="1370"/>
      <c r="AQ28" s="1370"/>
      <c r="AR28" s="1370"/>
      <c r="AS28" s="1370">
        <f t="shared" si="1"/>
        <v>0</v>
      </c>
      <c r="AT28" s="584"/>
      <c r="AU28" s="1370"/>
      <c r="AV28" s="1370"/>
      <c r="AW28" s="1370"/>
      <c r="AX28" s="1370"/>
      <c r="AY28" s="1370">
        <f t="shared" si="11"/>
        <v>0</v>
      </c>
      <c r="AZ28" s="584"/>
      <c r="BA28" s="1370"/>
      <c r="BB28" s="1370"/>
      <c r="BC28" s="1370"/>
      <c r="BD28" s="1370"/>
      <c r="BE28" s="1370">
        <f t="shared" si="2"/>
        <v>0</v>
      </c>
      <c r="BF28" s="584"/>
      <c r="BG28" s="1370">
        <v>1</v>
      </c>
      <c r="BH28" s="1370">
        <v>1</v>
      </c>
      <c r="BI28" s="1370"/>
      <c r="BJ28" s="1370"/>
      <c r="BK28" s="1370">
        <f t="shared" si="3"/>
        <v>2</v>
      </c>
      <c r="BL28" s="584">
        <v>0</v>
      </c>
      <c r="BM28" s="1370">
        <v>0</v>
      </c>
      <c r="BN28" s="1370">
        <v>0</v>
      </c>
      <c r="BO28" s="1370">
        <v>0</v>
      </c>
      <c r="BP28" s="1370">
        <v>0</v>
      </c>
      <c r="BQ28" s="1370">
        <f t="shared" si="4"/>
        <v>0</v>
      </c>
      <c r="BR28" s="584"/>
      <c r="BS28" s="2013">
        <v>0</v>
      </c>
      <c r="BT28" s="2013">
        <v>0</v>
      </c>
      <c r="BU28" s="2013">
        <v>0</v>
      </c>
      <c r="BV28" s="2013">
        <v>0</v>
      </c>
      <c r="BW28" s="1370">
        <f t="shared" si="5"/>
        <v>0</v>
      </c>
      <c r="BX28" s="584"/>
      <c r="BY28" s="2135">
        <v>0</v>
      </c>
      <c r="BZ28" s="2135">
        <v>0</v>
      </c>
      <c r="CA28" s="2135">
        <v>0</v>
      </c>
      <c r="CB28" s="2135">
        <v>0</v>
      </c>
      <c r="CC28" s="469">
        <f t="shared" si="12"/>
        <v>0</v>
      </c>
      <c r="CD28" s="580">
        <f t="shared" si="15"/>
        <v>0</v>
      </c>
      <c r="CE28" s="581">
        <f t="shared" si="13"/>
        <v>1</v>
      </c>
      <c r="CF28" s="581">
        <f t="shared" si="13"/>
        <v>1</v>
      </c>
      <c r="CG28" s="581">
        <f t="shared" si="13"/>
        <v>0</v>
      </c>
      <c r="CH28" s="581">
        <f t="shared" si="13"/>
        <v>0</v>
      </c>
      <c r="CI28" s="581">
        <f t="shared" si="13"/>
        <v>2</v>
      </c>
      <c r="CJ28" s="1359" t="e">
        <f t="shared" si="17"/>
        <v>#DIV/0!</v>
      </c>
      <c r="CK28" s="578"/>
    </row>
    <row r="29" spans="1:89" ht="21.75" customHeight="1" thickBot="1">
      <c r="A29" s="2498"/>
      <c r="B29" s="518" t="s">
        <v>605</v>
      </c>
      <c r="C29" s="92">
        <f>'[36]D. ITT_All_Grants'!C94</f>
        <v>0</v>
      </c>
      <c r="D29" s="150" t="s">
        <v>100</v>
      </c>
      <c r="E29" s="93">
        <f>'[36]D. ITT_All_Grants'!E94</f>
        <v>0</v>
      </c>
      <c r="F29" s="150" t="s">
        <v>99</v>
      </c>
      <c r="G29" s="150" t="s">
        <v>120</v>
      </c>
      <c r="H29" s="693">
        <v>42736</v>
      </c>
      <c r="I29" s="693">
        <v>43100</v>
      </c>
      <c r="J29" s="601" t="e">
        <f t="shared" si="7"/>
        <v>#VALUE!</v>
      </c>
      <c r="K29" s="583"/>
      <c r="L29" s="142" t="s">
        <v>510</v>
      </c>
      <c r="M29" s="572"/>
      <c r="N29" s="572"/>
      <c r="O29" s="572"/>
      <c r="P29" s="572"/>
      <c r="Q29" s="572">
        <f t="shared" si="8"/>
        <v>0</v>
      </c>
      <c r="R29" s="572">
        <f t="shared" si="9"/>
        <v>0</v>
      </c>
      <c r="S29" s="573">
        <f t="shared" si="14"/>
        <v>0</v>
      </c>
      <c r="T29" s="574"/>
      <c r="U29" s="575"/>
      <c r="V29" s="576"/>
      <c r="W29" s="576"/>
      <c r="X29" s="576"/>
      <c r="Y29" s="576"/>
      <c r="Z29" s="1344">
        <f t="shared" si="16"/>
        <v>0</v>
      </c>
      <c r="AA29" s="578"/>
      <c r="AB29" s="579"/>
      <c r="AC29" s="1370"/>
      <c r="AD29" s="1370"/>
      <c r="AE29" s="1370"/>
      <c r="AF29" s="1370"/>
      <c r="AG29" s="1370">
        <f t="shared" si="10"/>
        <v>0</v>
      </c>
      <c r="AH29" s="584"/>
      <c r="AI29" s="1370"/>
      <c r="AJ29" s="1370"/>
      <c r="AK29" s="1370"/>
      <c r="AL29" s="1370"/>
      <c r="AM29" s="1370">
        <f t="shared" si="0"/>
        <v>0</v>
      </c>
      <c r="AN29" s="584"/>
      <c r="AO29" s="1370"/>
      <c r="AP29" s="1370"/>
      <c r="AQ29" s="1370"/>
      <c r="AR29" s="1370"/>
      <c r="AS29" s="1370">
        <f t="shared" si="1"/>
        <v>0</v>
      </c>
      <c r="AT29" s="584"/>
      <c r="AU29" s="1370"/>
      <c r="AV29" s="1370"/>
      <c r="AW29" s="1370"/>
      <c r="AX29" s="1370"/>
      <c r="AY29" s="1370">
        <f t="shared" si="11"/>
        <v>0</v>
      </c>
      <c r="AZ29" s="584"/>
      <c r="BA29" s="1370"/>
      <c r="BB29" s="1370"/>
      <c r="BC29" s="1370"/>
      <c r="BD29" s="1370"/>
      <c r="BE29" s="1370">
        <f t="shared" si="2"/>
        <v>0</v>
      </c>
      <c r="BF29" s="584"/>
      <c r="BG29" s="1370">
        <v>0</v>
      </c>
      <c r="BH29" s="1370"/>
      <c r="BI29" s="1370"/>
      <c r="BJ29" s="1370"/>
      <c r="BK29" s="1370">
        <f t="shared" si="3"/>
        <v>0</v>
      </c>
      <c r="BL29" s="584"/>
      <c r="BM29" s="1370">
        <v>0</v>
      </c>
      <c r="BN29" s="1370">
        <v>0</v>
      </c>
      <c r="BO29" s="1370">
        <v>0</v>
      </c>
      <c r="BP29" s="1370">
        <v>0</v>
      </c>
      <c r="BQ29" s="1370">
        <f t="shared" si="4"/>
        <v>0</v>
      </c>
      <c r="BR29" s="584"/>
      <c r="BS29" s="2013">
        <v>0</v>
      </c>
      <c r="BT29" s="2013">
        <v>0</v>
      </c>
      <c r="BU29" s="2013">
        <v>0</v>
      </c>
      <c r="BV29" s="2013">
        <v>0</v>
      </c>
      <c r="BW29" s="1370">
        <f t="shared" si="5"/>
        <v>0</v>
      </c>
      <c r="BX29" s="584"/>
      <c r="BY29" s="2135">
        <v>0</v>
      </c>
      <c r="BZ29" s="2135">
        <v>0</v>
      </c>
      <c r="CA29" s="2135">
        <v>0</v>
      </c>
      <c r="CB29" s="2135">
        <v>0</v>
      </c>
      <c r="CC29" s="469">
        <f t="shared" si="12"/>
        <v>0</v>
      </c>
      <c r="CD29" s="580">
        <f t="shared" si="15"/>
        <v>0</v>
      </c>
      <c r="CE29" s="581">
        <f t="shared" si="13"/>
        <v>0</v>
      </c>
      <c r="CF29" s="581">
        <f t="shared" si="13"/>
        <v>0</v>
      </c>
      <c r="CG29" s="581">
        <f t="shared" si="13"/>
        <v>0</v>
      </c>
      <c r="CH29" s="581">
        <f t="shared" si="13"/>
        <v>0</v>
      </c>
      <c r="CI29" s="581">
        <f t="shared" si="13"/>
        <v>0</v>
      </c>
      <c r="CJ29" s="1359" t="e">
        <f t="shared" si="17"/>
        <v>#DIV/0!</v>
      </c>
      <c r="CK29" s="578"/>
    </row>
    <row r="30" spans="1:89" ht="20.25" customHeight="1" thickBot="1">
      <c r="A30" s="2498"/>
      <c r="B30" s="518" t="s">
        <v>598</v>
      </c>
      <c r="C30" s="92">
        <f>'[36]D. ITT_All_Grants'!C94</f>
        <v>0</v>
      </c>
      <c r="D30" s="150" t="s">
        <v>100</v>
      </c>
      <c r="E30" s="93">
        <f>'[36]D. ITT_All_Grants'!E94</f>
        <v>0</v>
      </c>
      <c r="F30" s="150" t="s">
        <v>1397</v>
      </c>
      <c r="G30" s="150" t="s">
        <v>120</v>
      </c>
      <c r="H30" s="693">
        <v>42736</v>
      </c>
      <c r="I30" s="693">
        <v>43100</v>
      </c>
      <c r="J30" s="601" t="e">
        <f>I30-F25</f>
        <v>#VALUE!</v>
      </c>
      <c r="K30" s="583"/>
      <c r="L30" s="547" t="s">
        <v>510</v>
      </c>
      <c r="M30" s="572">
        <v>1560</v>
      </c>
      <c r="N30" s="572"/>
      <c r="O30" s="572"/>
      <c r="P30" s="572"/>
      <c r="Q30" s="572">
        <f t="shared" si="8"/>
        <v>0</v>
      </c>
      <c r="R30" s="572">
        <f t="shared" si="9"/>
        <v>1560</v>
      </c>
      <c r="S30" s="573">
        <f t="shared" si="14"/>
        <v>1560</v>
      </c>
      <c r="T30" s="574" t="s">
        <v>1186</v>
      </c>
      <c r="U30" s="1342">
        <v>803</v>
      </c>
      <c r="V30" s="1343">
        <v>790</v>
      </c>
      <c r="W30" s="576"/>
      <c r="X30" s="576"/>
      <c r="Y30" s="576"/>
      <c r="Z30" s="1344">
        <f t="shared" si="16"/>
        <v>790</v>
      </c>
      <c r="AA30" s="578"/>
      <c r="AB30" s="579">
        <v>89</v>
      </c>
      <c r="AC30" s="1370">
        <v>173</v>
      </c>
      <c r="AD30" s="1370"/>
      <c r="AE30" s="1370"/>
      <c r="AF30" s="1370"/>
      <c r="AG30" s="1370">
        <f t="shared" si="10"/>
        <v>173</v>
      </c>
      <c r="AH30" s="584">
        <v>89</v>
      </c>
      <c r="AI30" s="1370">
        <v>113</v>
      </c>
      <c r="AJ30" s="1370"/>
      <c r="AK30" s="1370"/>
      <c r="AL30" s="1370"/>
      <c r="AM30" s="1370">
        <f t="shared" si="0"/>
        <v>113</v>
      </c>
      <c r="AN30" s="584">
        <v>89</v>
      </c>
      <c r="AO30" s="1370">
        <v>87</v>
      </c>
      <c r="AP30" s="1370"/>
      <c r="AQ30" s="1370"/>
      <c r="AR30" s="1370"/>
      <c r="AS30" s="1370">
        <f t="shared" si="1"/>
        <v>87</v>
      </c>
      <c r="AT30" s="584">
        <f>1560/12</f>
        <v>130</v>
      </c>
      <c r="AU30" s="1370">
        <v>61</v>
      </c>
      <c r="AV30" s="1370"/>
      <c r="AW30" s="1370"/>
      <c r="AX30" s="1370"/>
      <c r="AY30" s="1370">
        <f t="shared" si="11"/>
        <v>61</v>
      </c>
      <c r="AZ30" s="584">
        <v>130</v>
      </c>
      <c r="BA30" s="1370">
        <v>42</v>
      </c>
      <c r="BB30" s="1370"/>
      <c r="BC30" s="1370"/>
      <c r="BD30" s="1370"/>
      <c r="BE30" s="1370">
        <f t="shared" si="2"/>
        <v>42</v>
      </c>
      <c r="BF30" s="584">
        <v>130</v>
      </c>
      <c r="BG30" s="1370">
        <v>178</v>
      </c>
      <c r="BH30" s="1370"/>
      <c r="BI30" s="1370"/>
      <c r="BJ30" s="1370"/>
      <c r="BK30" s="1370">
        <f t="shared" si="3"/>
        <v>178</v>
      </c>
      <c r="BL30" s="584">
        <v>130</v>
      </c>
      <c r="BM30" s="1370">
        <v>443</v>
      </c>
      <c r="BN30" s="1370">
        <v>0</v>
      </c>
      <c r="BO30" s="1370">
        <v>0</v>
      </c>
      <c r="BP30" s="1370">
        <v>0</v>
      </c>
      <c r="BQ30" s="1370">
        <v>443</v>
      </c>
      <c r="BR30" s="584"/>
      <c r="BS30" s="2013">
        <v>324</v>
      </c>
      <c r="BT30" s="2013">
        <v>0</v>
      </c>
      <c r="BU30" s="2013">
        <v>0</v>
      </c>
      <c r="BV30" s="2013">
        <v>0</v>
      </c>
      <c r="BW30" s="1370">
        <f t="shared" si="5"/>
        <v>324</v>
      </c>
      <c r="BX30" s="584"/>
      <c r="BY30" s="2135">
        <v>683</v>
      </c>
      <c r="BZ30" s="2135">
        <v>0</v>
      </c>
      <c r="CA30" s="2135">
        <v>0</v>
      </c>
      <c r="CB30" s="2135">
        <v>0</v>
      </c>
      <c r="CC30" s="469">
        <v>683</v>
      </c>
      <c r="CD30" s="580">
        <f t="shared" si="15"/>
        <v>1560</v>
      </c>
      <c r="CE30" s="581">
        <f t="shared" si="13"/>
        <v>2894</v>
      </c>
      <c r="CF30" s="581">
        <f t="shared" si="13"/>
        <v>0</v>
      </c>
      <c r="CG30" s="581">
        <f t="shared" si="13"/>
        <v>0</v>
      </c>
      <c r="CH30" s="581">
        <f t="shared" si="13"/>
        <v>0</v>
      </c>
      <c r="CI30" s="581">
        <f t="shared" si="13"/>
        <v>2894</v>
      </c>
      <c r="CJ30" s="1361">
        <f t="shared" si="17"/>
        <v>1.8551282051282052</v>
      </c>
      <c r="CK30" s="578"/>
    </row>
    <row r="31" spans="1:89" ht="20.25" customHeight="1" thickBot="1">
      <c r="A31" s="2499"/>
      <c r="B31" s="518" t="s">
        <v>541</v>
      </c>
      <c r="C31" s="92">
        <f>'[36]D. ITT_All_Grants'!C95</f>
        <v>0</v>
      </c>
      <c r="D31" s="150" t="s">
        <v>100</v>
      </c>
      <c r="E31" s="93">
        <f>'[36]D. ITT_All_Grants'!E95</f>
        <v>0</v>
      </c>
      <c r="F31" s="150" t="s">
        <v>99</v>
      </c>
      <c r="G31" s="150" t="s">
        <v>120</v>
      </c>
      <c r="H31" s="693">
        <v>42736</v>
      </c>
      <c r="I31" s="693">
        <v>43100</v>
      </c>
      <c r="J31" s="601" t="e">
        <f>I31-F26</f>
        <v>#VALUE!</v>
      </c>
      <c r="K31" s="583"/>
      <c r="L31" s="547" t="s">
        <v>510</v>
      </c>
      <c r="M31" s="572"/>
      <c r="N31" s="572"/>
      <c r="O31" s="572"/>
      <c r="P31" s="572"/>
      <c r="Q31" s="572">
        <f t="shared" si="8"/>
        <v>0</v>
      </c>
      <c r="R31" s="572">
        <f t="shared" si="9"/>
        <v>0</v>
      </c>
      <c r="S31" s="573">
        <v>2</v>
      </c>
      <c r="T31" s="574"/>
      <c r="U31" s="575"/>
      <c r="V31" s="576"/>
      <c r="W31" s="576"/>
      <c r="X31" s="576"/>
      <c r="Y31" s="576"/>
      <c r="Z31" s="1344">
        <f t="shared" si="16"/>
        <v>0</v>
      </c>
      <c r="AA31" s="578"/>
      <c r="AB31" s="579"/>
      <c r="AC31" s="1370"/>
      <c r="AD31" s="1370"/>
      <c r="AE31" s="1370"/>
      <c r="AF31" s="1370"/>
      <c r="AG31" s="1370">
        <f t="shared" si="10"/>
        <v>0</v>
      </c>
      <c r="AH31" s="584"/>
      <c r="AI31" s="1370"/>
      <c r="AJ31" s="1370"/>
      <c r="AK31" s="1370"/>
      <c r="AL31" s="1370"/>
      <c r="AM31" s="1370">
        <f t="shared" si="0"/>
        <v>0</v>
      </c>
      <c r="AN31" s="584"/>
      <c r="AO31" s="1370"/>
      <c r="AP31" s="1370"/>
      <c r="AQ31" s="1370"/>
      <c r="AR31" s="1370"/>
      <c r="AS31" s="1370">
        <f t="shared" si="1"/>
        <v>0</v>
      </c>
      <c r="AT31" s="584"/>
      <c r="AU31" s="1370">
        <v>1</v>
      </c>
      <c r="AV31" s="1370"/>
      <c r="AW31" s="1370"/>
      <c r="AX31" s="1370"/>
      <c r="AY31" s="1370">
        <f t="shared" si="11"/>
        <v>1</v>
      </c>
      <c r="AZ31" s="584">
        <v>2</v>
      </c>
      <c r="BA31" s="1370">
        <v>2</v>
      </c>
      <c r="BB31" s="1370"/>
      <c r="BC31" s="1370"/>
      <c r="BD31" s="1370"/>
      <c r="BE31" s="1370">
        <f t="shared" si="2"/>
        <v>2</v>
      </c>
      <c r="BF31" s="584">
        <v>2</v>
      </c>
      <c r="BG31" s="1370"/>
      <c r="BH31" s="1370"/>
      <c r="BI31" s="1370"/>
      <c r="BJ31" s="1370"/>
      <c r="BK31" s="1370">
        <v>2</v>
      </c>
      <c r="BL31" s="584">
        <v>2</v>
      </c>
      <c r="BM31" s="1370"/>
      <c r="BN31" s="1370">
        <v>0</v>
      </c>
      <c r="BO31" s="1370">
        <v>0</v>
      </c>
      <c r="BP31" s="1370">
        <v>0</v>
      </c>
      <c r="BQ31" s="1370">
        <v>2</v>
      </c>
      <c r="BR31" s="584"/>
      <c r="BS31" s="2013">
        <v>0</v>
      </c>
      <c r="BT31" s="2013">
        <v>0</v>
      </c>
      <c r="BU31" s="2013">
        <v>0</v>
      </c>
      <c r="BV31" s="2013">
        <v>0</v>
      </c>
      <c r="BW31" s="1370">
        <f t="shared" si="5"/>
        <v>0</v>
      </c>
      <c r="BX31" s="584"/>
      <c r="BY31" s="2135">
        <v>0</v>
      </c>
      <c r="BZ31" s="2135">
        <v>0</v>
      </c>
      <c r="CA31" s="2135">
        <v>0</v>
      </c>
      <c r="CB31" s="2135">
        <v>0</v>
      </c>
      <c r="CC31" s="469">
        <v>2</v>
      </c>
      <c r="CD31" s="580">
        <f t="shared" si="15"/>
        <v>2</v>
      </c>
      <c r="CE31" s="581">
        <f t="shared" ref="CE31:CI81" si="18">BY31+BS31+BM31+BG31+BA31+AU31+AO31+AI31+AC31+V31</f>
        <v>3</v>
      </c>
      <c r="CF31" s="581">
        <f t="shared" si="18"/>
        <v>0</v>
      </c>
      <c r="CG31" s="581">
        <f t="shared" si="18"/>
        <v>0</v>
      </c>
      <c r="CH31" s="581">
        <f t="shared" si="18"/>
        <v>0</v>
      </c>
      <c r="CI31" s="581">
        <f>CE31+CF31+CG31+CH31</f>
        <v>3</v>
      </c>
      <c r="CJ31" s="1359">
        <f t="shared" si="17"/>
        <v>1.5</v>
      </c>
      <c r="CK31" s="578"/>
    </row>
    <row r="32" spans="1:89" ht="21" customHeight="1" thickBot="1">
      <c r="A32" s="2497" t="s">
        <v>892</v>
      </c>
      <c r="B32" s="714" t="s">
        <v>385</v>
      </c>
      <c r="C32" s="92">
        <f>'[36]D. ITT_All_Grants'!C96</f>
        <v>0</v>
      </c>
      <c r="D32" s="150" t="s">
        <v>100</v>
      </c>
      <c r="E32" s="93">
        <f>'[36]D. ITT_All_Grants'!E96</f>
        <v>0</v>
      </c>
      <c r="F32" s="150" t="s">
        <v>99</v>
      </c>
      <c r="G32" s="521" t="s">
        <v>42</v>
      </c>
      <c r="H32" s="693">
        <v>42736</v>
      </c>
      <c r="I32" s="693">
        <v>43100</v>
      </c>
      <c r="J32" s="601" t="e">
        <f>I32-F27</f>
        <v>#VALUE!</v>
      </c>
      <c r="K32" s="583"/>
      <c r="L32" s="547" t="s">
        <v>386</v>
      </c>
      <c r="M32" s="572"/>
      <c r="N32" s="572"/>
      <c r="O32" s="572">
        <v>2652</v>
      </c>
      <c r="P32" s="572">
        <v>2548</v>
      </c>
      <c r="Q32" s="572">
        <f t="shared" si="8"/>
        <v>2652</v>
      </c>
      <c r="R32" s="572">
        <f t="shared" si="9"/>
        <v>2548</v>
      </c>
      <c r="S32" s="573">
        <f t="shared" si="14"/>
        <v>5200</v>
      </c>
      <c r="T32" s="574" t="s">
        <v>1186</v>
      </c>
      <c r="U32" s="575"/>
      <c r="V32" s="576"/>
      <c r="W32" s="576"/>
      <c r="X32" s="576"/>
      <c r="Y32" s="576"/>
      <c r="Z32" s="1344">
        <f t="shared" si="16"/>
        <v>0</v>
      </c>
      <c r="AA32" s="578"/>
      <c r="AB32" s="579"/>
      <c r="AC32" s="1370"/>
      <c r="AD32" s="1370"/>
      <c r="AE32" s="1370"/>
      <c r="AF32" s="1370"/>
      <c r="AG32" s="1370">
        <f t="shared" si="10"/>
        <v>0</v>
      </c>
      <c r="AH32" s="579"/>
      <c r="AI32" s="1370"/>
      <c r="AJ32" s="1370"/>
      <c r="AK32" s="1370"/>
      <c r="AL32" s="1370"/>
      <c r="AM32" s="1370">
        <f t="shared" si="0"/>
        <v>0</v>
      </c>
      <c r="AN32" s="579"/>
      <c r="AO32" s="1370"/>
      <c r="AP32" s="1370"/>
      <c r="AQ32" s="1370"/>
      <c r="AR32" s="1370"/>
      <c r="AS32" s="1370">
        <f t="shared" si="1"/>
        <v>0</v>
      </c>
      <c r="AT32" s="579"/>
      <c r="AU32" s="1370"/>
      <c r="AV32" s="1370"/>
      <c r="AW32" s="1370"/>
      <c r="AX32" s="1370"/>
      <c r="AY32" s="1370">
        <f t="shared" si="11"/>
        <v>0</v>
      </c>
      <c r="AZ32" s="579">
        <v>433</v>
      </c>
      <c r="BA32" s="1370"/>
      <c r="BB32" s="1370"/>
      <c r="BC32" s="1370">
        <v>1044</v>
      </c>
      <c r="BD32" s="1370">
        <v>1087</v>
      </c>
      <c r="BE32" s="1370">
        <f t="shared" si="2"/>
        <v>2131</v>
      </c>
      <c r="BF32" s="579">
        <v>433</v>
      </c>
      <c r="BG32" s="1370"/>
      <c r="BH32" s="1370"/>
      <c r="BI32" s="1370">
        <v>4564</v>
      </c>
      <c r="BJ32" s="1370">
        <v>4751</v>
      </c>
      <c r="BK32" s="1370">
        <f>BG32+BH32+BI32+BJ32</f>
        <v>9315</v>
      </c>
      <c r="BL32" s="579">
        <v>433</v>
      </c>
      <c r="BM32" s="1370">
        <v>8392</v>
      </c>
      <c r="BN32" s="1370">
        <v>0</v>
      </c>
      <c r="BO32" s="1370">
        <v>4280</v>
      </c>
      <c r="BP32" s="1370">
        <v>4112</v>
      </c>
      <c r="BQ32" s="1370">
        <v>8392</v>
      </c>
      <c r="BR32" s="579"/>
      <c r="BS32" s="2013">
        <v>0</v>
      </c>
      <c r="BT32" s="2013">
        <v>0</v>
      </c>
      <c r="BU32" s="2013">
        <v>603</v>
      </c>
      <c r="BV32" s="2013">
        <v>629</v>
      </c>
      <c r="BW32" s="1370">
        <f t="shared" si="5"/>
        <v>1232</v>
      </c>
      <c r="BX32" s="579"/>
      <c r="BY32" s="2135">
        <v>0</v>
      </c>
      <c r="BZ32" s="2135">
        <v>0</v>
      </c>
      <c r="CA32" s="2135">
        <v>1088</v>
      </c>
      <c r="CB32" s="2135">
        <v>1133</v>
      </c>
      <c r="CC32" s="469">
        <v>2221</v>
      </c>
      <c r="CD32" s="580">
        <f t="shared" si="15"/>
        <v>5200</v>
      </c>
      <c r="CE32" s="581">
        <f t="shared" si="18"/>
        <v>8392</v>
      </c>
      <c r="CF32" s="581">
        <f t="shared" si="18"/>
        <v>0</v>
      </c>
      <c r="CG32" s="581">
        <f t="shared" si="18"/>
        <v>11579</v>
      </c>
      <c r="CH32" s="581">
        <f t="shared" si="18"/>
        <v>11712</v>
      </c>
      <c r="CI32" s="581">
        <f t="shared" si="18"/>
        <v>23291</v>
      </c>
      <c r="CJ32" s="1359">
        <f t="shared" si="17"/>
        <v>4.4790384615384617</v>
      </c>
      <c r="CK32" s="578"/>
    </row>
    <row r="33" spans="1:89" ht="18.75" customHeight="1" thickBot="1">
      <c r="A33" s="2498"/>
      <c r="B33" s="714" t="s">
        <v>611</v>
      </c>
      <c r="C33" s="92">
        <f>'[36]D. ITT_All_Grants'!C97</f>
        <v>0</v>
      </c>
      <c r="D33" s="150" t="s">
        <v>100</v>
      </c>
      <c r="E33" s="93">
        <f>'[36]D. ITT_All_Grants'!E97</f>
        <v>0</v>
      </c>
      <c r="F33" s="150" t="s">
        <v>99</v>
      </c>
      <c r="G33" s="521" t="s">
        <v>42</v>
      </c>
      <c r="H33" s="693">
        <v>42736</v>
      </c>
      <c r="I33" s="693">
        <v>43100</v>
      </c>
      <c r="J33" s="601" t="e">
        <f>I33-F28</f>
        <v>#VALUE!</v>
      </c>
      <c r="K33" s="583"/>
      <c r="L33" s="547" t="s">
        <v>386</v>
      </c>
      <c r="M33" s="572"/>
      <c r="N33" s="572"/>
      <c r="O33" s="572"/>
      <c r="P33" s="572"/>
      <c r="Q33" s="572">
        <f t="shared" si="8"/>
        <v>0</v>
      </c>
      <c r="R33" s="572">
        <f t="shared" si="9"/>
        <v>0</v>
      </c>
      <c r="S33" s="573">
        <f t="shared" si="14"/>
        <v>0</v>
      </c>
      <c r="T33" s="574"/>
      <c r="U33" s="575"/>
      <c r="V33" s="576"/>
      <c r="W33" s="576"/>
      <c r="X33" s="576"/>
      <c r="Y33" s="576"/>
      <c r="Z33" s="1344">
        <f t="shared" si="16"/>
        <v>0</v>
      </c>
      <c r="AA33" s="578"/>
      <c r="AB33" s="579"/>
      <c r="AC33" s="1370"/>
      <c r="AD33" s="1370"/>
      <c r="AE33" s="1370"/>
      <c r="AF33" s="1370"/>
      <c r="AG33" s="1370">
        <f t="shared" si="10"/>
        <v>0</v>
      </c>
      <c r="AH33" s="579"/>
      <c r="AI33" s="1370"/>
      <c r="AJ33" s="1370"/>
      <c r="AK33" s="1370"/>
      <c r="AL33" s="1370"/>
      <c r="AM33" s="1370">
        <f t="shared" si="0"/>
        <v>0</v>
      </c>
      <c r="AN33" s="579"/>
      <c r="AO33" s="1370"/>
      <c r="AP33" s="1370"/>
      <c r="AQ33" s="1370"/>
      <c r="AR33" s="1370"/>
      <c r="AS33" s="1370">
        <f t="shared" si="1"/>
        <v>0</v>
      </c>
      <c r="AT33" s="579"/>
      <c r="AU33" s="1370"/>
      <c r="AV33" s="1370"/>
      <c r="AW33" s="1370"/>
      <c r="AX33" s="1370"/>
      <c r="AY33" s="1370">
        <f t="shared" si="11"/>
        <v>0</v>
      </c>
      <c r="AZ33" s="579"/>
      <c r="BA33" s="1370"/>
      <c r="BB33" s="1370"/>
      <c r="BC33" s="1370"/>
      <c r="BD33" s="1370"/>
      <c r="BE33" s="1370">
        <f t="shared" si="2"/>
        <v>0</v>
      </c>
      <c r="BF33" s="579"/>
      <c r="BG33" s="1370"/>
      <c r="BH33" s="1370"/>
      <c r="BI33" s="1370"/>
      <c r="BJ33" s="1370"/>
      <c r="BK33" s="1370">
        <f t="shared" si="3"/>
        <v>0</v>
      </c>
      <c r="BL33" s="579">
        <v>0</v>
      </c>
      <c r="BM33" s="1370">
        <v>0</v>
      </c>
      <c r="BN33" s="1370">
        <v>0</v>
      </c>
      <c r="BO33" s="1370">
        <v>0</v>
      </c>
      <c r="BP33" s="1370">
        <v>0</v>
      </c>
      <c r="BQ33" s="1370">
        <f t="shared" si="4"/>
        <v>0</v>
      </c>
      <c r="BR33" s="579"/>
      <c r="BS33" s="2013"/>
      <c r="BT33" s="2013"/>
      <c r="BU33" s="2013"/>
      <c r="BV33" s="2013"/>
      <c r="BW33" s="1370">
        <f t="shared" si="5"/>
        <v>0</v>
      </c>
      <c r="BX33" s="579"/>
      <c r="BY33" s="2135">
        <v>0</v>
      </c>
      <c r="BZ33" s="2135">
        <v>0</v>
      </c>
      <c r="CA33" s="2135">
        <v>0</v>
      </c>
      <c r="CB33" s="2135">
        <v>0</v>
      </c>
      <c r="CC33" s="469">
        <f t="shared" si="12"/>
        <v>0</v>
      </c>
      <c r="CD33" s="580">
        <f t="shared" si="15"/>
        <v>0</v>
      </c>
      <c r="CE33" s="581">
        <f t="shared" si="18"/>
        <v>0</v>
      </c>
      <c r="CF33" s="581">
        <f t="shared" si="18"/>
        <v>0</v>
      </c>
      <c r="CG33" s="581">
        <f t="shared" si="18"/>
        <v>0</v>
      </c>
      <c r="CH33" s="581">
        <f t="shared" si="18"/>
        <v>0</v>
      </c>
      <c r="CI33" s="581">
        <f t="shared" si="18"/>
        <v>0</v>
      </c>
      <c r="CJ33" s="1359" t="e">
        <f t="shared" si="17"/>
        <v>#DIV/0!</v>
      </c>
      <c r="CK33" s="578"/>
    </row>
    <row r="34" spans="1:89" ht="18" customHeight="1" thickBot="1">
      <c r="A34" s="2498"/>
      <c r="B34" s="715" t="s">
        <v>545</v>
      </c>
      <c r="C34" s="92">
        <f>'[36]D. ITT_All_Grants'!C98</f>
        <v>0</v>
      </c>
      <c r="D34" s="150" t="s">
        <v>100</v>
      </c>
      <c r="E34" s="93">
        <f>'[36]D. ITT_All_Grants'!E98</f>
        <v>0</v>
      </c>
      <c r="F34" s="150" t="s">
        <v>99</v>
      </c>
      <c r="G34" s="521" t="s">
        <v>42</v>
      </c>
      <c r="H34" s="693">
        <v>42736</v>
      </c>
      <c r="I34" s="693">
        <v>43100</v>
      </c>
      <c r="J34" s="601" t="e">
        <f>I34-#REF!</f>
        <v>#REF!</v>
      </c>
      <c r="K34" s="583"/>
      <c r="L34" s="547" t="s">
        <v>386</v>
      </c>
      <c r="M34" s="572"/>
      <c r="N34" s="572"/>
      <c r="O34" s="572">
        <v>217</v>
      </c>
      <c r="P34" s="572">
        <v>206</v>
      </c>
      <c r="Q34" s="572">
        <f t="shared" si="8"/>
        <v>217</v>
      </c>
      <c r="R34" s="572">
        <f t="shared" si="9"/>
        <v>206</v>
      </c>
      <c r="S34" s="573">
        <f t="shared" si="14"/>
        <v>423</v>
      </c>
      <c r="T34" s="574" t="s">
        <v>1189</v>
      </c>
      <c r="U34" s="575"/>
      <c r="V34" s="576"/>
      <c r="W34" s="576"/>
      <c r="X34" s="576"/>
      <c r="Y34" s="576"/>
      <c r="Z34" s="1344">
        <f t="shared" si="16"/>
        <v>0</v>
      </c>
      <c r="AA34" s="578"/>
      <c r="AB34" s="579"/>
      <c r="AC34" s="1370"/>
      <c r="AD34" s="1370"/>
      <c r="AE34" s="1370"/>
      <c r="AF34" s="1370"/>
      <c r="AG34" s="1370">
        <f t="shared" si="10"/>
        <v>0</v>
      </c>
      <c r="AH34" s="579"/>
      <c r="AI34" s="1370"/>
      <c r="AJ34" s="1370"/>
      <c r="AK34" s="1370"/>
      <c r="AL34" s="1370"/>
      <c r="AM34" s="1370">
        <f t="shared" si="0"/>
        <v>0</v>
      </c>
      <c r="AN34" s="579"/>
      <c r="AO34" s="1370"/>
      <c r="AP34" s="1370"/>
      <c r="AQ34" s="1370"/>
      <c r="AR34" s="1370"/>
      <c r="AS34" s="1370">
        <f t="shared" si="1"/>
        <v>0</v>
      </c>
      <c r="AT34" s="579"/>
      <c r="AU34" s="1370"/>
      <c r="AV34" s="1370"/>
      <c r="AW34" s="1370"/>
      <c r="AX34" s="1370"/>
      <c r="AY34" s="1370">
        <f t="shared" si="11"/>
        <v>0</v>
      </c>
      <c r="AZ34" s="579">
        <v>129</v>
      </c>
      <c r="BA34" s="1370"/>
      <c r="BB34" s="1370"/>
      <c r="BC34" s="1370">
        <v>32</v>
      </c>
      <c r="BD34" s="1370">
        <v>42</v>
      </c>
      <c r="BE34" s="1370">
        <f t="shared" si="2"/>
        <v>74</v>
      </c>
      <c r="BF34" s="579">
        <v>129</v>
      </c>
      <c r="BG34" s="1370"/>
      <c r="BH34" s="1370"/>
      <c r="BI34" s="1370">
        <v>291</v>
      </c>
      <c r="BJ34" s="1370">
        <v>243</v>
      </c>
      <c r="BK34" s="1370">
        <f t="shared" si="3"/>
        <v>534</v>
      </c>
      <c r="BL34" s="579">
        <v>129</v>
      </c>
      <c r="BM34" s="1370">
        <v>0</v>
      </c>
      <c r="BN34" s="1370">
        <v>0</v>
      </c>
      <c r="BO34" s="1370">
        <v>0</v>
      </c>
      <c r="BP34" s="1370">
        <v>0</v>
      </c>
      <c r="BQ34" s="1370">
        <f t="shared" si="4"/>
        <v>0</v>
      </c>
      <c r="BR34" s="579"/>
      <c r="BS34" s="2013"/>
      <c r="BT34" s="2013"/>
      <c r="BU34" s="2013"/>
      <c r="BV34" s="2013"/>
      <c r="BW34" s="1370">
        <f t="shared" si="5"/>
        <v>0</v>
      </c>
      <c r="BX34" s="579"/>
      <c r="BY34" s="2135">
        <v>0</v>
      </c>
      <c r="BZ34" s="2135">
        <v>0</v>
      </c>
      <c r="CA34" s="2135">
        <v>30</v>
      </c>
      <c r="CB34" s="2135">
        <v>31</v>
      </c>
      <c r="CC34" s="469">
        <v>61</v>
      </c>
      <c r="CD34" s="580">
        <f t="shared" si="15"/>
        <v>423</v>
      </c>
      <c r="CE34" s="581">
        <f t="shared" si="18"/>
        <v>0</v>
      </c>
      <c r="CF34" s="581">
        <f t="shared" si="18"/>
        <v>0</v>
      </c>
      <c r="CG34" s="581">
        <f t="shared" si="18"/>
        <v>353</v>
      </c>
      <c r="CH34" s="581">
        <f t="shared" si="18"/>
        <v>316</v>
      </c>
      <c r="CI34" s="581">
        <f t="shared" si="18"/>
        <v>669</v>
      </c>
      <c r="CJ34" s="1359">
        <f t="shared" si="17"/>
        <v>1.5815602836879432</v>
      </c>
      <c r="CK34" s="578"/>
    </row>
    <row r="35" spans="1:89" ht="18.75" customHeight="1" thickBot="1">
      <c r="A35" s="2498"/>
      <c r="B35" s="715" t="s">
        <v>544</v>
      </c>
      <c r="C35" s="92">
        <f>'[36]D. ITT_All_Grants'!C99</f>
        <v>0</v>
      </c>
      <c r="D35" s="150" t="s">
        <v>100</v>
      </c>
      <c r="E35" s="93">
        <f>'[36]D. ITT_All_Grants'!E99</f>
        <v>0</v>
      </c>
      <c r="F35" s="150" t="s">
        <v>99</v>
      </c>
      <c r="G35" s="521" t="s">
        <v>42</v>
      </c>
      <c r="H35" s="693">
        <v>42736</v>
      </c>
      <c r="I35" s="693">
        <v>43100</v>
      </c>
      <c r="J35" s="601" t="e">
        <f>I35-#REF!</f>
        <v>#REF!</v>
      </c>
      <c r="K35" s="583"/>
      <c r="L35" s="547" t="s">
        <v>386</v>
      </c>
      <c r="M35" s="572"/>
      <c r="N35" s="572"/>
      <c r="O35" s="572"/>
      <c r="P35" s="572">
        <v>1550</v>
      </c>
      <c r="Q35" s="572">
        <f t="shared" si="8"/>
        <v>0</v>
      </c>
      <c r="R35" s="572">
        <f t="shared" si="9"/>
        <v>1550</v>
      </c>
      <c r="S35" s="573">
        <f t="shared" si="14"/>
        <v>1550</v>
      </c>
      <c r="T35" s="574" t="s">
        <v>1189</v>
      </c>
      <c r="U35" s="575"/>
      <c r="V35" s="576"/>
      <c r="W35" s="576"/>
      <c r="X35" s="576">
        <v>215</v>
      </c>
      <c r="Y35" s="576">
        <v>224</v>
      </c>
      <c r="Z35" s="1344">
        <f t="shared" si="16"/>
        <v>439</v>
      </c>
      <c r="AA35" s="578"/>
      <c r="AB35" s="579">
        <v>35</v>
      </c>
      <c r="AC35" s="1370"/>
      <c r="AD35" s="1370"/>
      <c r="AE35" s="1370">
        <v>25</v>
      </c>
      <c r="AF35" s="1370">
        <v>33</v>
      </c>
      <c r="AG35" s="1370">
        <f t="shared" si="10"/>
        <v>58</v>
      </c>
      <c r="AH35" s="579">
        <v>35</v>
      </c>
      <c r="AI35" s="1370"/>
      <c r="AJ35" s="1370"/>
      <c r="AK35" s="1370">
        <v>18</v>
      </c>
      <c r="AL35" s="1370">
        <v>24</v>
      </c>
      <c r="AM35" s="1370">
        <f t="shared" si="0"/>
        <v>42</v>
      </c>
      <c r="AN35" s="579">
        <v>35</v>
      </c>
      <c r="AO35" s="1370"/>
      <c r="AP35" s="1370"/>
      <c r="AQ35" s="1370">
        <v>18</v>
      </c>
      <c r="AR35" s="1370">
        <v>24</v>
      </c>
      <c r="AS35" s="1370">
        <f t="shared" si="1"/>
        <v>42</v>
      </c>
      <c r="AT35" s="579">
        <v>35</v>
      </c>
      <c r="AU35" s="1370"/>
      <c r="AV35" s="1370"/>
      <c r="AW35" s="1370"/>
      <c r="AX35" s="1370"/>
      <c r="AY35" s="1370">
        <f t="shared" si="11"/>
        <v>0</v>
      </c>
      <c r="AZ35" s="579">
        <v>35</v>
      </c>
      <c r="BA35" s="1370"/>
      <c r="BB35" s="1370"/>
      <c r="BC35" s="1370">
        <v>54</v>
      </c>
      <c r="BD35" s="1370">
        <v>62</v>
      </c>
      <c r="BE35" s="1370">
        <f t="shared" si="2"/>
        <v>116</v>
      </c>
      <c r="BF35" s="579">
        <v>35</v>
      </c>
      <c r="BG35" s="1370"/>
      <c r="BH35" s="1370"/>
      <c r="BI35" s="1370">
        <v>69</v>
      </c>
      <c r="BJ35" s="1370">
        <v>84</v>
      </c>
      <c r="BK35" s="1370">
        <f t="shared" si="3"/>
        <v>153</v>
      </c>
      <c r="BL35" s="579">
        <v>100</v>
      </c>
      <c r="BM35" s="1370">
        <v>0</v>
      </c>
      <c r="BN35" s="1370">
        <v>0</v>
      </c>
      <c r="BO35" s="1370">
        <v>0</v>
      </c>
      <c r="BP35" s="1370">
        <v>0</v>
      </c>
      <c r="BQ35" s="1370">
        <f t="shared" si="4"/>
        <v>0</v>
      </c>
      <c r="BR35" s="579"/>
      <c r="BS35" s="2013"/>
      <c r="BT35" s="2013"/>
      <c r="BU35" s="2013">
        <v>31</v>
      </c>
      <c r="BV35" s="2013">
        <v>33</v>
      </c>
      <c r="BW35" s="1370">
        <f t="shared" si="5"/>
        <v>64</v>
      </c>
      <c r="BX35" s="579"/>
      <c r="BY35" s="2135">
        <v>0</v>
      </c>
      <c r="BZ35" s="2135">
        <v>0</v>
      </c>
      <c r="CA35" s="2135">
        <v>13</v>
      </c>
      <c r="CB35" s="2135">
        <v>13</v>
      </c>
      <c r="CC35" s="469">
        <v>26</v>
      </c>
      <c r="CD35" s="580">
        <f t="shared" si="15"/>
        <v>1550</v>
      </c>
      <c r="CE35" s="581">
        <f t="shared" si="18"/>
        <v>0</v>
      </c>
      <c r="CF35" s="581">
        <f t="shared" si="18"/>
        <v>0</v>
      </c>
      <c r="CG35" s="581">
        <f t="shared" si="18"/>
        <v>443</v>
      </c>
      <c r="CH35" s="581">
        <f t="shared" si="18"/>
        <v>497</v>
      </c>
      <c r="CI35" s="581">
        <f t="shared" si="18"/>
        <v>940</v>
      </c>
      <c r="CJ35" s="1361">
        <f t="shared" si="17"/>
        <v>0.6064516129032258</v>
      </c>
      <c r="CK35" s="578"/>
    </row>
    <row r="36" spans="1:89" ht="33.75" customHeight="1" thickBot="1">
      <c r="A36" s="2498"/>
      <c r="B36" s="715" t="s">
        <v>546</v>
      </c>
      <c r="C36" s="92">
        <f>'[36]D. ITT_All_Grants'!C100</f>
        <v>0</v>
      </c>
      <c r="D36" s="150" t="s">
        <v>100</v>
      </c>
      <c r="E36" s="93">
        <f>'[36]D. ITT_All_Grants'!E100</f>
        <v>0</v>
      </c>
      <c r="F36" s="150" t="s">
        <v>99</v>
      </c>
      <c r="G36" s="521" t="s">
        <v>42</v>
      </c>
      <c r="H36" s="693">
        <v>42736</v>
      </c>
      <c r="I36" s="693">
        <v>43100</v>
      </c>
      <c r="J36" s="601" t="e">
        <f>I36-#REF!</f>
        <v>#REF!</v>
      </c>
      <c r="K36" s="583"/>
      <c r="L36" s="547" t="s">
        <v>386</v>
      </c>
      <c r="M36" s="572"/>
      <c r="N36" s="572"/>
      <c r="O36" s="572"/>
      <c r="P36" s="572">
        <v>3</v>
      </c>
      <c r="Q36" s="572">
        <f t="shared" si="8"/>
        <v>0</v>
      </c>
      <c r="R36" s="572">
        <f t="shared" si="9"/>
        <v>3</v>
      </c>
      <c r="S36" s="573">
        <f t="shared" si="14"/>
        <v>3</v>
      </c>
      <c r="T36" s="574" t="s">
        <v>1190</v>
      </c>
      <c r="U36" s="575"/>
      <c r="V36" s="576"/>
      <c r="W36" s="576"/>
      <c r="X36" s="576"/>
      <c r="Y36" s="576"/>
      <c r="Z36" s="1344">
        <f t="shared" si="16"/>
        <v>0</v>
      </c>
      <c r="AA36" s="578"/>
      <c r="AB36" s="579"/>
      <c r="AC36" s="1370"/>
      <c r="AD36" s="1370"/>
      <c r="AE36" s="1370"/>
      <c r="AF36" s="1370"/>
      <c r="AG36" s="1370">
        <f t="shared" si="10"/>
        <v>0</v>
      </c>
      <c r="AH36" s="579"/>
      <c r="AI36" s="1370"/>
      <c r="AJ36" s="1370"/>
      <c r="AK36" s="1370"/>
      <c r="AL36" s="1370"/>
      <c r="AM36" s="1370">
        <f t="shared" si="0"/>
        <v>0</v>
      </c>
      <c r="AN36" s="579"/>
      <c r="AO36" s="1370"/>
      <c r="AP36" s="1370"/>
      <c r="AQ36" s="1370"/>
      <c r="AR36" s="1370"/>
      <c r="AS36" s="1370">
        <f t="shared" si="1"/>
        <v>0</v>
      </c>
      <c r="AT36" s="579"/>
      <c r="AU36" s="1370"/>
      <c r="AV36" s="1370"/>
      <c r="AW36" s="1370"/>
      <c r="AX36" s="1370"/>
      <c r="AY36" s="1370">
        <f t="shared" si="11"/>
        <v>0</v>
      </c>
      <c r="AZ36" s="579"/>
      <c r="BA36" s="1370"/>
      <c r="BB36" s="1370"/>
      <c r="BC36" s="1370"/>
      <c r="BD36" s="1370"/>
      <c r="BE36" s="1370">
        <f t="shared" si="2"/>
        <v>0</v>
      </c>
      <c r="BF36" s="579"/>
      <c r="BG36" s="1370"/>
      <c r="BH36" s="1370"/>
      <c r="BI36" s="1370"/>
      <c r="BJ36" s="1370"/>
      <c r="BK36" s="1370">
        <v>3</v>
      </c>
      <c r="BL36" s="579">
        <v>2</v>
      </c>
      <c r="BM36" s="1370">
        <v>0</v>
      </c>
      <c r="BN36" s="1370">
        <v>0</v>
      </c>
      <c r="BO36" s="1370">
        <v>2</v>
      </c>
      <c r="BP36" s="1370"/>
      <c r="BQ36" s="1370">
        <v>2</v>
      </c>
      <c r="BR36" s="579"/>
      <c r="BS36" s="2013"/>
      <c r="BT36" s="2013"/>
      <c r="BU36" s="2013">
        <v>1</v>
      </c>
      <c r="BV36" s="2013">
        <v>2</v>
      </c>
      <c r="BW36" s="1370">
        <f t="shared" si="5"/>
        <v>3</v>
      </c>
      <c r="BX36" s="579"/>
      <c r="BY36" s="2135">
        <v>0</v>
      </c>
      <c r="BZ36" s="2135">
        <v>0</v>
      </c>
      <c r="CA36" s="2135">
        <v>3</v>
      </c>
      <c r="CB36" s="2135">
        <v>4</v>
      </c>
      <c r="CC36" s="469">
        <v>7</v>
      </c>
      <c r="CD36" s="580">
        <f t="shared" si="15"/>
        <v>3</v>
      </c>
      <c r="CE36" s="581">
        <f t="shared" si="18"/>
        <v>0</v>
      </c>
      <c r="CF36" s="581">
        <f t="shared" si="18"/>
        <v>0</v>
      </c>
      <c r="CG36" s="581">
        <f t="shared" si="18"/>
        <v>6</v>
      </c>
      <c r="CH36" s="581">
        <f t="shared" si="18"/>
        <v>6</v>
      </c>
      <c r="CI36" s="581">
        <f t="shared" si="18"/>
        <v>15</v>
      </c>
      <c r="CJ36" s="1363">
        <f t="shared" si="17"/>
        <v>5</v>
      </c>
      <c r="CK36" s="578"/>
    </row>
    <row r="37" spans="1:89" ht="36.75" customHeight="1" thickBot="1">
      <c r="A37" s="2498"/>
      <c r="B37" s="715" t="s">
        <v>547</v>
      </c>
      <c r="C37" s="92">
        <f>'[36]D. ITT_All_Grants'!C101</f>
        <v>0</v>
      </c>
      <c r="D37" s="150" t="s">
        <v>100</v>
      </c>
      <c r="E37" s="93">
        <f>'[36]D. ITT_All_Grants'!E101</f>
        <v>0</v>
      </c>
      <c r="F37" s="150" t="s">
        <v>99</v>
      </c>
      <c r="G37" s="521" t="s">
        <v>42</v>
      </c>
      <c r="H37" s="693">
        <v>42736</v>
      </c>
      <c r="I37" s="693">
        <v>43100</v>
      </c>
      <c r="J37" s="601" t="e">
        <f>I37-#REF!</f>
        <v>#REF!</v>
      </c>
      <c r="K37" s="583"/>
      <c r="L37" s="547" t="s">
        <v>386</v>
      </c>
      <c r="M37" s="572"/>
      <c r="N37" s="572"/>
      <c r="O37" s="572"/>
      <c r="P37" s="572"/>
      <c r="Q37" s="572">
        <f t="shared" si="8"/>
        <v>0</v>
      </c>
      <c r="R37" s="572">
        <f t="shared" si="9"/>
        <v>0</v>
      </c>
      <c r="S37" s="573">
        <f t="shared" si="14"/>
        <v>0</v>
      </c>
      <c r="T37" s="574" t="s">
        <v>1190</v>
      </c>
      <c r="U37" s="575"/>
      <c r="V37" s="576"/>
      <c r="W37" s="576"/>
      <c r="X37" s="576"/>
      <c r="Y37" s="576"/>
      <c r="Z37" s="1344">
        <f t="shared" si="16"/>
        <v>0</v>
      </c>
      <c r="AA37" s="578"/>
      <c r="AB37" s="579"/>
      <c r="AC37" s="1370"/>
      <c r="AD37" s="1370"/>
      <c r="AE37" s="1370"/>
      <c r="AF37" s="1370"/>
      <c r="AG37" s="1370">
        <f t="shared" si="10"/>
        <v>0</v>
      </c>
      <c r="AH37" s="579"/>
      <c r="AI37" s="1370"/>
      <c r="AJ37" s="1370"/>
      <c r="AK37" s="1370"/>
      <c r="AL37" s="1370"/>
      <c r="AM37" s="1370">
        <f t="shared" si="0"/>
        <v>0</v>
      </c>
      <c r="AN37" s="579"/>
      <c r="AO37" s="1370"/>
      <c r="AP37" s="1370"/>
      <c r="AQ37" s="1370"/>
      <c r="AR37" s="1370"/>
      <c r="AS37" s="1370">
        <f t="shared" si="1"/>
        <v>0</v>
      </c>
      <c r="AT37" s="579"/>
      <c r="AU37" s="1370"/>
      <c r="AV37" s="1370"/>
      <c r="AW37" s="1370"/>
      <c r="AX37" s="1370"/>
      <c r="AY37" s="1370">
        <f t="shared" si="11"/>
        <v>0</v>
      </c>
      <c r="AZ37" s="579"/>
      <c r="BA37" s="1370"/>
      <c r="BB37" s="1370"/>
      <c r="BC37" s="1370"/>
      <c r="BD37" s="1370"/>
      <c r="BE37" s="1370">
        <f t="shared" si="2"/>
        <v>0</v>
      </c>
      <c r="BF37" s="579"/>
      <c r="BG37" s="1347">
        <v>330</v>
      </c>
      <c r="BH37" s="1370"/>
      <c r="BI37" s="1370"/>
      <c r="BJ37" s="1370"/>
      <c r="BK37" s="1370">
        <f t="shared" si="3"/>
        <v>330</v>
      </c>
      <c r="BL37" s="579"/>
      <c r="BM37" s="1370">
        <v>0</v>
      </c>
      <c r="BN37" s="1370">
        <v>0</v>
      </c>
      <c r="BO37" s="1370">
        <v>0</v>
      </c>
      <c r="BP37" s="1370">
        <v>0</v>
      </c>
      <c r="BQ37" s="1370">
        <f t="shared" si="4"/>
        <v>0</v>
      </c>
      <c r="BR37" s="579"/>
      <c r="BS37" s="2013"/>
      <c r="BT37" s="2013"/>
      <c r="BU37" s="2013"/>
      <c r="BV37" s="2013"/>
      <c r="BW37" s="1370">
        <f t="shared" si="5"/>
        <v>0</v>
      </c>
      <c r="BX37" s="579"/>
      <c r="BY37" s="2135">
        <v>0</v>
      </c>
      <c r="BZ37" s="2135">
        <v>0</v>
      </c>
      <c r="CA37" s="2135">
        <v>0</v>
      </c>
      <c r="CB37" s="2135">
        <v>0</v>
      </c>
      <c r="CC37" s="469">
        <f t="shared" si="12"/>
        <v>0</v>
      </c>
      <c r="CD37" s="580">
        <f t="shared" si="15"/>
        <v>0</v>
      </c>
      <c r="CE37" s="581">
        <f t="shared" si="18"/>
        <v>330</v>
      </c>
      <c r="CF37" s="581">
        <f t="shared" si="18"/>
        <v>0</v>
      </c>
      <c r="CG37" s="581">
        <f t="shared" si="18"/>
        <v>0</v>
      </c>
      <c r="CH37" s="581">
        <f t="shared" si="18"/>
        <v>0</v>
      </c>
      <c r="CI37" s="581">
        <f t="shared" si="18"/>
        <v>330</v>
      </c>
      <c r="CJ37" s="1363" t="e">
        <f t="shared" si="17"/>
        <v>#DIV/0!</v>
      </c>
      <c r="CK37" s="578"/>
    </row>
    <row r="38" spans="1:89" ht="38.25" customHeight="1" thickBot="1">
      <c r="A38" s="2499"/>
      <c r="B38" s="715" t="s">
        <v>548</v>
      </c>
      <c r="C38" s="92">
        <f>'[36]D. ITT_All_Grants'!C102</f>
        <v>0</v>
      </c>
      <c r="D38" s="150" t="s">
        <v>100</v>
      </c>
      <c r="E38" s="93">
        <f>'[36]D. ITT_All_Grants'!E102</f>
        <v>0</v>
      </c>
      <c r="F38" s="150" t="s">
        <v>99</v>
      </c>
      <c r="G38" s="521" t="s">
        <v>42</v>
      </c>
      <c r="H38" s="693">
        <v>42736</v>
      </c>
      <c r="I38" s="693">
        <v>43100</v>
      </c>
      <c r="J38" s="601" t="e">
        <f>I38-#REF!</f>
        <v>#REF!</v>
      </c>
      <c r="K38" s="583"/>
      <c r="L38" s="547" t="s">
        <v>386</v>
      </c>
      <c r="M38" s="572"/>
      <c r="N38" s="572"/>
      <c r="O38" s="572"/>
      <c r="P38" s="572"/>
      <c r="Q38" s="572">
        <f t="shared" si="8"/>
        <v>0</v>
      </c>
      <c r="R38" s="572">
        <f t="shared" si="9"/>
        <v>0</v>
      </c>
      <c r="S38" s="573">
        <v>1</v>
      </c>
      <c r="T38" s="574" t="s">
        <v>1190</v>
      </c>
      <c r="U38" s="575"/>
      <c r="V38" s="576"/>
      <c r="W38" s="576"/>
      <c r="X38" s="576"/>
      <c r="Y38" s="576"/>
      <c r="Z38" s="1344">
        <f t="shared" si="16"/>
        <v>0</v>
      </c>
      <c r="AA38" s="578"/>
      <c r="AB38" s="579"/>
      <c r="AC38" s="1370"/>
      <c r="AD38" s="1370"/>
      <c r="AE38" s="1370"/>
      <c r="AF38" s="1370"/>
      <c r="AG38" s="1370">
        <f t="shared" si="10"/>
        <v>0</v>
      </c>
      <c r="AH38" s="579"/>
      <c r="AI38" s="1370"/>
      <c r="AJ38" s="1370"/>
      <c r="AK38" s="1370"/>
      <c r="AL38" s="1370"/>
      <c r="AM38" s="1370">
        <f t="shared" si="0"/>
        <v>0</v>
      </c>
      <c r="AN38" s="579"/>
      <c r="AO38" s="1370"/>
      <c r="AP38" s="1370"/>
      <c r="AQ38" s="1370"/>
      <c r="AR38" s="1370"/>
      <c r="AS38" s="1370">
        <f t="shared" si="1"/>
        <v>0</v>
      </c>
      <c r="AT38" s="579"/>
      <c r="AU38" s="1370"/>
      <c r="AV38" s="1370"/>
      <c r="AW38" s="1370"/>
      <c r="AX38" s="1370"/>
      <c r="AY38" s="1370">
        <f t="shared" si="11"/>
        <v>0</v>
      </c>
      <c r="AZ38" s="579"/>
      <c r="BA38" s="1370"/>
      <c r="BB38" s="1370"/>
      <c r="BC38" s="1370"/>
      <c r="BD38" s="1370"/>
      <c r="BE38" s="1370">
        <f t="shared" si="2"/>
        <v>0</v>
      </c>
      <c r="BF38" s="579"/>
      <c r="BG38" s="1370">
        <v>0</v>
      </c>
      <c r="BH38" s="1370"/>
      <c r="BI38" s="1370"/>
      <c r="BJ38" s="1370"/>
      <c r="BK38" s="1370">
        <f t="shared" si="3"/>
        <v>0</v>
      </c>
      <c r="BL38" s="579"/>
      <c r="BM38" s="1370">
        <v>0</v>
      </c>
      <c r="BN38" s="1370">
        <v>0</v>
      </c>
      <c r="BO38" s="1370">
        <v>0</v>
      </c>
      <c r="BP38" s="1370">
        <v>0</v>
      </c>
      <c r="BQ38" s="1370">
        <f t="shared" si="4"/>
        <v>0</v>
      </c>
      <c r="BR38" s="579"/>
      <c r="BS38" s="2013"/>
      <c r="BT38" s="2013"/>
      <c r="BU38" s="2013"/>
      <c r="BV38" s="2013"/>
      <c r="BW38" s="1370">
        <f t="shared" si="5"/>
        <v>0</v>
      </c>
      <c r="BX38" s="579"/>
      <c r="BY38" s="2135">
        <v>0</v>
      </c>
      <c r="BZ38" s="2135">
        <v>0</v>
      </c>
      <c r="CA38" s="2135">
        <v>0</v>
      </c>
      <c r="CB38" s="2135">
        <v>0</v>
      </c>
      <c r="CC38" s="469">
        <f t="shared" si="12"/>
        <v>0</v>
      </c>
      <c r="CD38" s="580">
        <f t="shared" si="15"/>
        <v>1</v>
      </c>
      <c r="CE38" s="581">
        <f t="shared" si="18"/>
        <v>0</v>
      </c>
      <c r="CF38" s="581">
        <f t="shared" si="18"/>
        <v>0</v>
      </c>
      <c r="CG38" s="581">
        <f t="shared" si="18"/>
        <v>0</v>
      </c>
      <c r="CH38" s="581">
        <f t="shared" si="18"/>
        <v>0</v>
      </c>
      <c r="CI38" s="581">
        <f t="shared" si="18"/>
        <v>0</v>
      </c>
      <c r="CJ38" s="1363">
        <f t="shared" si="17"/>
        <v>0</v>
      </c>
      <c r="CK38" s="578"/>
    </row>
    <row r="39" spans="1:89" ht="36.75" customHeight="1" thickBot="1">
      <c r="A39" s="2497" t="s">
        <v>893</v>
      </c>
      <c r="B39" s="716" t="s">
        <v>575</v>
      </c>
      <c r="C39" s="92">
        <f>'[36]D. ITT_All_Grants'!C103</f>
        <v>0</v>
      </c>
      <c r="D39" s="150" t="s">
        <v>100</v>
      </c>
      <c r="E39" s="93">
        <f>'[36]D. ITT_All_Grants'!E103</f>
        <v>0</v>
      </c>
      <c r="F39" s="150" t="s">
        <v>99</v>
      </c>
      <c r="G39" s="521" t="s">
        <v>42</v>
      </c>
      <c r="H39" s="693">
        <v>42736</v>
      </c>
      <c r="I39" s="693">
        <v>43100</v>
      </c>
      <c r="J39" s="601" t="e">
        <f>I39-#REF!</f>
        <v>#REF!</v>
      </c>
      <c r="K39" s="583"/>
      <c r="L39" s="547" t="s">
        <v>386</v>
      </c>
      <c r="M39" s="572"/>
      <c r="N39" s="572"/>
      <c r="O39" s="572"/>
      <c r="P39" s="572"/>
      <c r="Q39" s="572">
        <f t="shared" si="8"/>
        <v>0</v>
      </c>
      <c r="R39" s="572">
        <f t="shared" si="9"/>
        <v>0</v>
      </c>
      <c r="S39" s="573">
        <v>1</v>
      </c>
      <c r="T39" s="574" t="s">
        <v>1190</v>
      </c>
      <c r="U39" s="575"/>
      <c r="V39" s="576"/>
      <c r="W39" s="576"/>
      <c r="X39" s="576"/>
      <c r="Y39" s="576"/>
      <c r="Z39" s="1344">
        <f t="shared" si="16"/>
        <v>0</v>
      </c>
      <c r="AA39" s="578"/>
      <c r="AB39" s="579"/>
      <c r="AC39" s="1370"/>
      <c r="AD39" s="1370"/>
      <c r="AE39" s="1370"/>
      <c r="AF39" s="1370"/>
      <c r="AG39" s="1370">
        <f t="shared" si="10"/>
        <v>0</v>
      </c>
      <c r="AH39" s="579"/>
      <c r="AI39" s="1370"/>
      <c r="AJ39" s="1370"/>
      <c r="AK39" s="1370"/>
      <c r="AL39" s="1370"/>
      <c r="AM39" s="1370">
        <f t="shared" si="0"/>
        <v>0</v>
      </c>
      <c r="AN39" s="579"/>
      <c r="AO39" s="1370"/>
      <c r="AP39" s="1370"/>
      <c r="AQ39" s="1370"/>
      <c r="AR39" s="1370"/>
      <c r="AS39" s="1370">
        <f t="shared" si="1"/>
        <v>0</v>
      </c>
      <c r="AT39" s="579"/>
      <c r="AU39" s="1370"/>
      <c r="AV39" s="1370"/>
      <c r="AW39" s="1370"/>
      <c r="AX39" s="1370"/>
      <c r="AY39" s="1370">
        <f t="shared" si="11"/>
        <v>0</v>
      </c>
      <c r="AZ39" s="579"/>
      <c r="BA39" s="1370"/>
      <c r="BB39" s="1370"/>
      <c r="BC39" s="1370"/>
      <c r="BD39" s="1370"/>
      <c r="BE39" s="1370">
        <f t="shared" si="2"/>
        <v>0</v>
      </c>
      <c r="BF39" s="579"/>
      <c r="BG39" s="1370"/>
      <c r="BH39" s="1370"/>
      <c r="BI39" s="1370"/>
      <c r="BJ39" s="1370"/>
      <c r="BK39" s="1370">
        <v>2</v>
      </c>
      <c r="BL39" s="579"/>
      <c r="BM39" s="1370">
        <v>0</v>
      </c>
      <c r="BN39" s="1370">
        <v>0</v>
      </c>
      <c r="BO39" s="1370">
        <v>0</v>
      </c>
      <c r="BP39" s="1370">
        <v>0</v>
      </c>
      <c r="BQ39" s="1370">
        <f t="shared" si="4"/>
        <v>0</v>
      </c>
      <c r="BR39" s="579"/>
      <c r="BS39" s="2013"/>
      <c r="BT39" s="2013"/>
      <c r="BU39" s="2013"/>
      <c r="BV39" s="2013"/>
      <c r="BW39" s="1370">
        <f t="shared" si="5"/>
        <v>0</v>
      </c>
      <c r="BX39" s="579"/>
      <c r="BY39" s="2135">
        <v>0</v>
      </c>
      <c r="BZ39" s="2135">
        <v>0</v>
      </c>
      <c r="CA39" s="2135">
        <v>0</v>
      </c>
      <c r="CB39" s="2135">
        <v>0</v>
      </c>
      <c r="CC39" s="469">
        <f t="shared" si="12"/>
        <v>0</v>
      </c>
      <c r="CD39" s="580">
        <f t="shared" si="15"/>
        <v>1</v>
      </c>
      <c r="CE39" s="581">
        <f t="shared" si="18"/>
        <v>0</v>
      </c>
      <c r="CF39" s="581">
        <f t="shared" si="18"/>
        <v>0</v>
      </c>
      <c r="CG39" s="581">
        <f t="shared" si="18"/>
        <v>0</v>
      </c>
      <c r="CH39" s="581">
        <f t="shared" si="18"/>
        <v>0</v>
      </c>
      <c r="CI39" s="581">
        <f t="shared" si="18"/>
        <v>2</v>
      </c>
      <c r="CJ39" s="1363">
        <f t="shared" si="17"/>
        <v>2</v>
      </c>
      <c r="CK39" s="578"/>
    </row>
    <row r="40" spans="1:89" ht="30" customHeight="1" thickBot="1">
      <c r="A40" s="2498"/>
      <c r="B40" s="715" t="s">
        <v>550</v>
      </c>
      <c r="C40" s="92">
        <f>'[36]D. ITT_All_Grants'!C104</f>
        <v>0</v>
      </c>
      <c r="D40" s="150" t="s">
        <v>100</v>
      </c>
      <c r="E40" s="93">
        <f>'[36]D. ITT_All_Grants'!E104</f>
        <v>0</v>
      </c>
      <c r="F40" s="150" t="s">
        <v>99</v>
      </c>
      <c r="G40" s="521" t="s">
        <v>42</v>
      </c>
      <c r="H40" s="693">
        <v>42736</v>
      </c>
      <c r="I40" s="693">
        <v>43100</v>
      </c>
      <c r="J40" s="601" t="e">
        <f>I40-#REF!</f>
        <v>#REF!</v>
      </c>
      <c r="K40" s="583"/>
      <c r="L40" s="547" t="s">
        <v>386</v>
      </c>
      <c r="M40" s="572"/>
      <c r="N40" s="572"/>
      <c r="O40" s="572"/>
      <c r="P40" s="572"/>
      <c r="Q40" s="572">
        <f t="shared" si="8"/>
        <v>0</v>
      </c>
      <c r="R40" s="572">
        <f t="shared" si="9"/>
        <v>0</v>
      </c>
      <c r="S40" s="573">
        <v>425</v>
      </c>
      <c r="T40" s="574" t="s">
        <v>1190</v>
      </c>
      <c r="U40" s="575"/>
      <c r="V40" s="576"/>
      <c r="W40" s="576"/>
      <c r="X40" s="576"/>
      <c r="Y40" s="576"/>
      <c r="Z40" s="1344">
        <f t="shared" si="16"/>
        <v>0</v>
      </c>
      <c r="AA40" s="578"/>
      <c r="AB40" s="579"/>
      <c r="AC40" s="1370"/>
      <c r="AD40" s="1370"/>
      <c r="AE40" s="1370"/>
      <c r="AF40" s="1370"/>
      <c r="AG40" s="1370">
        <f t="shared" si="10"/>
        <v>0</v>
      </c>
      <c r="AH40" s="579"/>
      <c r="AI40" s="1370"/>
      <c r="AJ40" s="1370"/>
      <c r="AK40" s="1370"/>
      <c r="AL40" s="1370"/>
      <c r="AM40" s="1370">
        <f t="shared" si="0"/>
        <v>0</v>
      </c>
      <c r="AN40" s="579"/>
      <c r="AO40" s="1370"/>
      <c r="AP40" s="1370"/>
      <c r="AQ40" s="1370"/>
      <c r="AR40" s="1370"/>
      <c r="AS40" s="1370">
        <f t="shared" si="1"/>
        <v>0</v>
      </c>
      <c r="AT40" s="579"/>
      <c r="AU40" s="1370"/>
      <c r="AV40" s="1370"/>
      <c r="AW40" s="1370"/>
      <c r="AX40" s="1370"/>
      <c r="AY40" s="1370">
        <f t="shared" si="11"/>
        <v>0</v>
      </c>
      <c r="AZ40" s="579"/>
      <c r="BA40" s="1370"/>
      <c r="BB40" s="1370"/>
      <c r="BC40" s="1370"/>
      <c r="BD40" s="1370"/>
      <c r="BE40" s="1370">
        <f t="shared" si="2"/>
        <v>0</v>
      </c>
      <c r="BF40" s="579"/>
      <c r="BG40" s="1370"/>
      <c r="BH40" s="1370"/>
      <c r="BI40" s="1370"/>
      <c r="BJ40" s="1370"/>
      <c r="BK40" s="1370">
        <v>887</v>
      </c>
      <c r="BL40" s="579"/>
      <c r="BM40" s="1370">
        <v>0</v>
      </c>
      <c r="BN40" s="1370">
        <v>0</v>
      </c>
      <c r="BO40" s="1370">
        <v>0</v>
      </c>
      <c r="BP40" s="1370">
        <v>0</v>
      </c>
      <c r="BQ40" s="1370">
        <v>79</v>
      </c>
      <c r="BR40" s="579"/>
      <c r="BS40" s="2013"/>
      <c r="BT40" s="2013"/>
      <c r="BU40" s="2013"/>
      <c r="BV40" s="2013"/>
      <c r="BW40" s="1370">
        <f t="shared" si="5"/>
        <v>0</v>
      </c>
      <c r="BX40" s="579"/>
      <c r="BY40" s="2135">
        <v>0</v>
      </c>
      <c r="BZ40" s="2135">
        <v>0</v>
      </c>
      <c r="CA40" s="2135">
        <v>0</v>
      </c>
      <c r="CB40" s="2135">
        <v>0</v>
      </c>
      <c r="CC40" s="469">
        <f t="shared" si="12"/>
        <v>0</v>
      </c>
      <c r="CD40" s="580">
        <f t="shared" si="15"/>
        <v>425</v>
      </c>
      <c r="CE40" s="581">
        <f t="shared" si="18"/>
        <v>0</v>
      </c>
      <c r="CF40" s="581">
        <f t="shared" si="18"/>
        <v>0</v>
      </c>
      <c r="CG40" s="581">
        <f t="shared" si="18"/>
        <v>0</v>
      </c>
      <c r="CH40" s="581">
        <f t="shared" si="18"/>
        <v>0</v>
      </c>
      <c r="CI40" s="581">
        <f t="shared" si="18"/>
        <v>966</v>
      </c>
      <c r="CJ40" s="1363">
        <f t="shared" si="17"/>
        <v>2.2729411764705882</v>
      </c>
      <c r="CK40" s="578"/>
    </row>
    <row r="41" spans="1:89" ht="30" customHeight="1" thickBot="1">
      <c r="A41" s="2498"/>
      <c r="B41" s="715" t="s">
        <v>551</v>
      </c>
      <c r="C41" s="92">
        <f>'[36]D. ITT_All_Grants'!C105</f>
        <v>0</v>
      </c>
      <c r="D41" s="150" t="s">
        <v>100</v>
      </c>
      <c r="E41" s="93">
        <f>'[36]D. ITT_All_Grants'!E105</f>
        <v>0</v>
      </c>
      <c r="F41" s="150" t="s">
        <v>99</v>
      </c>
      <c r="G41" s="521" t="s">
        <v>42</v>
      </c>
      <c r="H41" s="693">
        <v>42736</v>
      </c>
      <c r="I41" s="693">
        <v>43100</v>
      </c>
      <c r="J41" s="601" t="e">
        <f>I41-#REF!</f>
        <v>#REF!</v>
      </c>
      <c r="K41" s="583"/>
      <c r="L41" s="547" t="s">
        <v>386</v>
      </c>
      <c r="M41" s="572"/>
      <c r="N41" s="572"/>
      <c r="O41" s="572"/>
      <c r="P41" s="572"/>
      <c r="Q41" s="572">
        <f t="shared" si="8"/>
        <v>0</v>
      </c>
      <c r="R41" s="572">
        <f t="shared" si="9"/>
        <v>0</v>
      </c>
      <c r="S41" s="573">
        <f t="shared" si="14"/>
        <v>0</v>
      </c>
      <c r="T41" s="574" t="s">
        <v>1190</v>
      </c>
      <c r="U41" s="575"/>
      <c r="V41" s="576"/>
      <c r="W41" s="576"/>
      <c r="X41" s="576"/>
      <c r="Y41" s="576"/>
      <c r="Z41" s="1344">
        <f t="shared" si="16"/>
        <v>0</v>
      </c>
      <c r="AA41" s="578"/>
      <c r="AB41" s="579"/>
      <c r="AC41" s="1370"/>
      <c r="AD41" s="1370"/>
      <c r="AE41" s="1370"/>
      <c r="AF41" s="1370"/>
      <c r="AG41" s="1370">
        <f t="shared" si="10"/>
        <v>0</v>
      </c>
      <c r="AH41" s="579"/>
      <c r="AI41" s="1370"/>
      <c r="AJ41" s="1370"/>
      <c r="AK41" s="1370"/>
      <c r="AL41" s="1370"/>
      <c r="AM41" s="1370">
        <f t="shared" si="0"/>
        <v>0</v>
      </c>
      <c r="AN41" s="579"/>
      <c r="AO41" s="1370"/>
      <c r="AP41" s="1370"/>
      <c r="AQ41" s="1370"/>
      <c r="AR41" s="1370"/>
      <c r="AS41" s="1370">
        <f t="shared" si="1"/>
        <v>0</v>
      </c>
      <c r="AT41" s="579"/>
      <c r="AU41" s="1370"/>
      <c r="AV41" s="1370"/>
      <c r="AW41" s="1370"/>
      <c r="AX41" s="1370"/>
      <c r="AY41" s="1370">
        <f t="shared" si="11"/>
        <v>0</v>
      </c>
      <c r="AZ41" s="579"/>
      <c r="BA41" s="1370"/>
      <c r="BB41" s="1370"/>
      <c r="BC41" s="1370"/>
      <c r="BD41" s="1370"/>
      <c r="BE41" s="1370">
        <f t="shared" si="2"/>
        <v>0</v>
      </c>
      <c r="BF41" s="579"/>
      <c r="BG41" s="1370"/>
      <c r="BH41" s="1370"/>
      <c r="BI41" s="1370"/>
      <c r="BJ41" s="1370"/>
      <c r="BK41" s="1370">
        <v>715</v>
      </c>
      <c r="BL41" s="579"/>
      <c r="BM41" s="1370">
        <v>0</v>
      </c>
      <c r="BN41" s="1370">
        <v>0</v>
      </c>
      <c r="BO41" s="1370">
        <v>0</v>
      </c>
      <c r="BP41" s="1370">
        <v>0</v>
      </c>
      <c r="BQ41" s="1370"/>
      <c r="BR41" s="579"/>
      <c r="BS41" s="2013"/>
      <c r="BT41" s="2013"/>
      <c r="BU41" s="2013"/>
      <c r="BV41" s="2013"/>
      <c r="BW41" s="1370">
        <f t="shared" si="5"/>
        <v>0</v>
      </c>
      <c r="BX41" s="579"/>
      <c r="BY41" s="2135">
        <v>0</v>
      </c>
      <c r="BZ41" s="2135">
        <v>0</v>
      </c>
      <c r="CA41" s="2135">
        <v>0</v>
      </c>
      <c r="CB41" s="2135">
        <v>0</v>
      </c>
      <c r="CC41" s="469">
        <f t="shared" si="12"/>
        <v>0</v>
      </c>
      <c r="CD41" s="580">
        <f t="shared" si="15"/>
        <v>0</v>
      </c>
      <c r="CE41" s="581">
        <f t="shared" si="18"/>
        <v>0</v>
      </c>
      <c r="CF41" s="581">
        <f t="shared" si="18"/>
        <v>0</v>
      </c>
      <c r="CG41" s="581">
        <f t="shared" si="18"/>
        <v>0</v>
      </c>
      <c r="CH41" s="581">
        <f t="shared" si="18"/>
        <v>0</v>
      </c>
      <c r="CI41" s="581">
        <f t="shared" si="18"/>
        <v>715</v>
      </c>
      <c r="CJ41" s="1363" t="e">
        <f t="shared" si="17"/>
        <v>#DIV/0!</v>
      </c>
      <c r="CK41" s="578"/>
    </row>
    <row r="42" spans="1:89" ht="36.75" customHeight="1" thickBot="1">
      <c r="A42" s="2498"/>
      <c r="B42" s="715" t="s">
        <v>552</v>
      </c>
      <c r="C42" s="92">
        <f>'[36]D. ITT_All_Grants'!C106</f>
        <v>0</v>
      </c>
      <c r="D42" s="150" t="s">
        <v>100</v>
      </c>
      <c r="E42" s="93">
        <f>'[36]D. ITT_All_Grants'!E106</f>
        <v>0</v>
      </c>
      <c r="F42" s="150" t="s">
        <v>99</v>
      </c>
      <c r="G42" s="521" t="s">
        <v>42</v>
      </c>
      <c r="H42" s="693">
        <v>42736</v>
      </c>
      <c r="I42" s="693">
        <v>43100</v>
      </c>
      <c r="J42" s="601" t="e">
        <f>I42-#REF!</f>
        <v>#REF!</v>
      </c>
      <c r="K42" s="583"/>
      <c r="L42" s="547" t="s">
        <v>386</v>
      </c>
      <c r="M42" s="572"/>
      <c r="N42" s="572"/>
      <c r="O42" s="572"/>
      <c r="P42" s="572"/>
      <c r="Q42" s="572">
        <f t="shared" si="8"/>
        <v>0</v>
      </c>
      <c r="R42" s="572">
        <f t="shared" si="9"/>
        <v>0</v>
      </c>
      <c r="S42" s="573" t="s">
        <v>1452</v>
      </c>
      <c r="T42" s="574" t="s">
        <v>1190</v>
      </c>
      <c r="U42" s="575"/>
      <c r="V42" s="576"/>
      <c r="W42" s="576"/>
      <c r="X42" s="576"/>
      <c r="Y42" s="576"/>
      <c r="Z42" s="1344">
        <f t="shared" si="16"/>
        <v>0</v>
      </c>
      <c r="AA42" s="578"/>
      <c r="AB42" s="579"/>
      <c r="AC42" s="1370"/>
      <c r="AD42" s="1370"/>
      <c r="AE42" s="1370"/>
      <c r="AF42" s="1370"/>
      <c r="AG42" s="1370">
        <f t="shared" si="10"/>
        <v>0</v>
      </c>
      <c r="AH42" s="579"/>
      <c r="AI42" s="1370"/>
      <c r="AJ42" s="1370"/>
      <c r="AK42" s="1370"/>
      <c r="AL42" s="1370"/>
      <c r="AM42" s="1370">
        <f t="shared" si="0"/>
        <v>0</v>
      </c>
      <c r="AN42" s="579"/>
      <c r="AO42" s="1370"/>
      <c r="AP42" s="1370"/>
      <c r="AQ42" s="1370"/>
      <c r="AR42" s="1370"/>
      <c r="AS42" s="1370">
        <f t="shared" si="1"/>
        <v>0</v>
      </c>
      <c r="AT42" s="579"/>
      <c r="AU42" s="1370"/>
      <c r="AV42" s="1370"/>
      <c r="AW42" s="1370"/>
      <c r="AX42" s="1370"/>
      <c r="AY42" s="1370">
        <f t="shared" si="11"/>
        <v>0</v>
      </c>
      <c r="AZ42" s="579"/>
      <c r="BA42" s="1370"/>
      <c r="BB42" s="1370"/>
      <c r="BC42" s="1370"/>
      <c r="BD42" s="1370"/>
      <c r="BE42" s="1370">
        <f t="shared" si="2"/>
        <v>0</v>
      </c>
      <c r="BF42" s="579"/>
      <c r="BG42" s="1370"/>
      <c r="BH42" s="1370"/>
      <c r="BI42" s="1370"/>
      <c r="BJ42" s="1370"/>
      <c r="BK42" s="1354">
        <v>0.88</v>
      </c>
      <c r="BL42" s="579"/>
      <c r="BM42" s="1370">
        <v>0</v>
      </c>
      <c r="BN42" s="1370">
        <v>0</v>
      </c>
      <c r="BO42" s="1370">
        <v>0</v>
      </c>
      <c r="BP42" s="1370">
        <v>0</v>
      </c>
      <c r="BQ42" s="1370">
        <f t="shared" si="4"/>
        <v>0</v>
      </c>
      <c r="BR42" s="579"/>
      <c r="BS42" s="2013"/>
      <c r="BT42" s="2013"/>
      <c r="BU42" s="2013"/>
      <c r="BV42" s="2013"/>
      <c r="BW42" s="1370">
        <f t="shared" si="5"/>
        <v>0</v>
      </c>
      <c r="BX42" s="579"/>
      <c r="BY42" s="2135">
        <v>0</v>
      </c>
      <c r="BZ42" s="2135">
        <v>0</v>
      </c>
      <c r="CA42" s="2135">
        <v>0</v>
      </c>
      <c r="CB42" s="2135">
        <v>0</v>
      </c>
      <c r="CC42" s="469">
        <f t="shared" si="12"/>
        <v>0</v>
      </c>
      <c r="CD42" s="580" t="str">
        <f t="shared" si="15"/>
        <v>&gt;75%</v>
      </c>
      <c r="CE42" s="581">
        <f t="shared" si="18"/>
        <v>0</v>
      </c>
      <c r="CF42" s="581">
        <f t="shared" si="18"/>
        <v>0</v>
      </c>
      <c r="CG42" s="581">
        <f t="shared" si="18"/>
        <v>0</v>
      </c>
      <c r="CH42" s="581">
        <f t="shared" si="18"/>
        <v>0</v>
      </c>
      <c r="CI42" s="581">
        <f t="shared" si="18"/>
        <v>0.88</v>
      </c>
      <c r="CJ42" s="1363" t="e">
        <f t="shared" si="17"/>
        <v>#VALUE!</v>
      </c>
      <c r="CK42" s="578"/>
    </row>
    <row r="43" spans="1:89" ht="35.25" customHeight="1" thickBot="1">
      <c r="A43" s="2498"/>
      <c r="B43" s="715" t="s">
        <v>553</v>
      </c>
      <c r="C43" s="92">
        <f>'[36]D. ITT_All_Grants'!C107</f>
        <v>0</v>
      </c>
      <c r="D43" s="150" t="s">
        <v>100</v>
      </c>
      <c r="E43" s="93">
        <f>'[36]D. ITT_All_Grants'!E107</f>
        <v>0</v>
      </c>
      <c r="F43" s="150" t="s">
        <v>99</v>
      </c>
      <c r="G43" s="521" t="s">
        <v>42</v>
      </c>
      <c r="H43" s="693">
        <v>42736</v>
      </c>
      <c r="I43" s="693">
        <v>43100</v>
      </c>
      <c r="J43" s="601" t="e">
        <f>I43-#REF!</f>
        <v>#REF!</v>
      </c>
      <c r="K43" s="583"/>
      <c r="L43" s="547" t="s">
        <v>386</v>
      </c>
      <c r="M43" s="572"/>
      <c r="N43" s="572"/>
      <c r="O43" s="572"/>
      <c r="P43" s="572"/>
      <c r="Q43" s="572">
        <f t="shared" si="8"/>
        <v>0</v>
      </c>
      <c r="R43" s="572">
        <f t="shared" si="9"/>
        <v>0</v>
      </c>
      <c r="S43" s="573" t="s">
        <v>1453</v>
      </c>
      <c r="T43" s="574" t="s">
        <v>1190</v>
      </c>
      <c r="U43" s="575"/>
      <c r="V43" s="576"/>
      <c r="W43" s="576"/>
      <c r="X43" s="576"/>
      <c r="Y43" s="576"/>
      <c r="Z43" s="1344">
        <f t="shared" si="16"/>
        <v>0</v>
      </c>
      <c r="AA43" s="578"/>
      <c r="AB43" s="579"/>
      <c r="AC43" s="1370"/>
      <c r="AD43" s="1370"/>
      <c r="AE43" s="1370"/>
      <c r="AF43" s="1370"/>
      <c r="AG43" s="1370">
        <f t="shared" si="10"/>
        <v>0</v>
      </c>
      <c r="AH43" s="579"/>
      <c r="AI43" s="1370"/>
      <c r="AJ43" s="1370"/>
      <c r="AK43" s="1370"/>
      <c r="AL43" s="1370"/>
      <c r="AM43" s="1370">
        <f t="shared" si="0"/>
        <v>0</v>
      </c>
      <c r="AN43" s="579"/>
      <c r="AO43" s="1370"/>
      <c r="AP43" s="1370"/>
      <c r="AQ43" s="1370"/>
      <c r="AR43" s="1370"/>
      <c r="AS43" s="1370">
        <f t="shared" si="1"/>
        <v>0</v>
      </c>
      <c r="AT43" s="579"/>
      <c r="AU43" s="1370"/>
      <c r="AV43" s="1370"/>
      <c r="AW43" s="1370"/>
      <c r="AX43" s="1370"/>
      <c r="AY43" s="1370">
        <f t="shared" si="11"/>
        <v>0</v>
      </c>
      <c r="AZ43" s="579"/>
      <c r="BA43" s="1370"/>
      <c r="BB43" s="1370"/>
      <c r="BC43" s="1370"/>
      <c r="BD43" s="1370"/>
      <c r="BE43" s="1370">
        <f t="shared" si="2"/>
        <v>0</v>
      </c>
      <c r="BF43" s="579"/>
      <c r="BG43" s="1370">
        <v>0</v>
      </c>
      <c r="BH43" s="1370"/>
      <c r="BI43" s="1370"/>
      <c r="BJ43" s="1370"/>
      <c r="BK43" s="1370">
        <v>0</v>
      </c>
      <c r="BL43" s="579"/>
      <c r="BM43" s="1370">
        <v>0</v>
      </c>
      <c r="BN43" s="1370">
        <v>0</v>
      </c>
      <c r="BO43" s="1370">
        <v>0</v>
      </c>
      <c r="BP43" s="1370">
        <v>0</v>
      </c>
      <c r="BQ43" s="1370">
        <f t="shared" si="4"/>
        <v>0</v>
      </c>
      <c r="BR43" s="579"/>
      <c r="BS43" s="2013"/>
      <c r="BT43" s="2013"/>
      <c r="BU43" s="2013"/>
      <c r="BV43" s="2013"/>
      <c r="BW43" s="1370">
        <f t="shared" si="5"/>
        <v>0</v>
      </c>
      <c r="BX43" s="579"/>
      <c r="BY43" s="2135">
        <v>0</v>
      </c>
      <c r="BZ43" s="2135">
        <v>0</v>
      </c>
      <c r="CA43" s="2135">
        <v>0</v>
      </c>
      <c r="CB43" s="2135">
        <v>0</v>
      </c>
      <c r="CC43" s="469">
        <f t="shared" si="12"/>
        <v>0</v>
      </c>
      <c r="CD43" s="580" t="str">
        <f t="shared" si="15"/>
        <v>&lt;15%</v>
      </c>
      <c r="CE43" s="581">
        <f t="shared" si="18"/>
        <v>0</v>
      </c>
      <c r="CF43" s="581">
        <f t="shared" si="18"/>
        <v>0</v>
      </c>
      <c r="CG43" s="581">
        <f t="shared" si="18"/>
        <v>0</v>
      </c>
      <c r="CH43" s="581">
        <f t="shared" si="18"/>
        <v>0</v>
      </c>
      <c r="CI43" s="581">
        <f t="shared" si="18"/>
        <v>0</v>
      </c>
      <c r="CJ43" s="1363" t="e">
        <f t="shared" si="17"/>
        <v>#VALUE!</v>
      </c>
      <c r="CK43" s="578"/>
    </row>
    <row r="44" spans="1:89" ht="31.5" customHeight="1" thickBot="1">
      <c r="A44" s="2499"/>
      <c r="B44" s="715" t="s">
        <v>554</v>
      </c>
      <c r="C44" s="92">
        <f>'[36]D. ITT_All_Grants'!C108</f>
        <v>0</v>
      </c>
      <c r="D44" s="150" t="s">
        <v>100</v>
      </c>
      <c r="E44" s="93">
        <f>'[36]D. ITT_All_Grants'!E108</f>
        <v>0</v>
      </c>
      <c r="F44" s="150" t="s">
        <v>99</v>
      </c>
      <c r="G44" s="521" t="s">
        <v>42</v>
      </c>
      <c r="H44" s="693">
        <v>42736</v>
      </c>
      <c r="I44" s="693">
        <v>43100</v>
      </c>
      <c r="J44" s="601" t="e">
        <f>I44-#REF!</f>
        <v>#REF!</v>
      </c>
      <c r="K44" s="583"/>
      <c r="L44" s="547" t="s">
        <v>386</v>
      </c>
      <c r="M44" s="572"/>
      <c r="N44" s="572"/>
      <c r="O44" s="572"/>
      <c r="P44" s="572"/>
      <c r="Q44" s="572">
        <f t="shared" si="8"/>
        <v>0</v>
      </c>
      <c r="R44" s="572">
        <f t="shared" si="9"/>
        <v>0</v>
      </c>
      <c r="S44" s="573" t="s">
        <v>1453</v>
      </c>
      <c r="T44" s="574" t="s">
        <v>1190</v>
      </c>
      <c r="U44" s="575"/>
      <c r="V44" s="576"/>
      <c r="W44" s="576"/>
      <c r="X44" s="576"/>
      <c r="Y44" s="576"/>
      <c r="Z44" s="1344">
        <f t="shared" si="16"/>
        <v>0</v>
      </c>
      <c r="AA44" s="578"/>
      <c r="AB44" s="579"/>
      <c r="AC44" s="1370"/>
      <c r="AD44" s="1370"/>
      <c r="AE44" s="1370"/>
      <c r="AF44" s="1370"/>
      <c r="AG44" s="1370">
        <f t="shared" si="10"/>
        <v>0</v>
      </c>
      <c r="AH44" s="579"/>
      <c r="AI44" s="1370"/>
      <c r="AJ44" s="1370"/>
      <c r="AK44" s="1370"/>
      <c r="AL44" s="1370"/>
      <c r="AM44" s="1370">
        <f t="shared" si="0"/>
        <v>0</v>
      </c>
      <c r="AN44" s="579"/>
      <c r="AO44" s="1370"/>
      <c r="AP44" s="1370"/>
      <c r="AQ44" s="1370"/>
      <c r="AR44" s="1370"/>
      <c r="AS44" s="1370">
        <f t="shared" si="1"/>
        <v>0</v>
      </c>
      <c r="AT44" s="579"/>
      <c r="AU44" s="1370"/>
      <c r="AV44" s="1370"/>
      <c r="AW44" s="1370"/>
      <c r="AX44" s="1370"/>
      <c r="AY44" s="1370">
        <f t="shared" si="11"/>
        <v>0</v>
      </c>
      <c r="AZ44" s="579"/>
      <c r="BA44" s="1370"/>
      <c r="BB44" s="1370"/>
      <c r="BC44" s="1370"/>
      <c r="BD44" s="1370"/>
      <c r="BE44" s="1370">
        <f t="shared" si="2"/>
        <v>0</v>
      </c>
      <c r="BF44" s="579"/>
      <c r="BG44" s="1370"/>
      <c r="BH44" s="1370"/>
      <c r="BI44" s="1370"/>
      <c r="BJ44" s="1370"/>
      <c r="BK44" s="1354">
        <v>0.12</v>
      </c>
      <c r="BL44" s="579"/>
      <c r="BM44" s="1370">
        <v>0</v>
      </c>
      <c r="BN44" s="1370">
        <v>0</v>
      </c>
      <c r="BO44" s="1370">
        <v>0</v>
      </c>
      <c r="BP44" s="1370">
        <v>0</v>
      </c>
      <c r="BQ44" s="1370">
        <f t="shared" si="4"/>
        <v>0</v>
      </c>
      <c r="BR44" s="579"/>
      <c r="BS44" s="2013">
        <v>0</v>
      </c>
      <c r="BT44" s="2013">
        <v>0</v>
      </c>
      <c r="BU44" s="2013">
        <v>0</v>
      </c>
      <c r="BV44" s="2013">
        <v>0</v>
      </c>
      <c r="BW44" s="1370">
        <f t="shared" si="5"/>
        <v>0</v>
      </c>
      <c r="BX44" s="579"/>
      <c r="BY44" s="2135">
        <v>0</v>
      </c>
      <c r="BZ44" s="2135">
        <v>0</v>
      </c>
      <c r="CA44" s="2135">
        <v>0</v>
      </c>
      <c r="CB44" s="2135">
        <v>0</v>
      </c>
      <c r="CC44" s="469">
        <f t="shared" si="12"/>
        <v>0</v>
      </c>
      <c r="CD44" s="580" t="str">
        <f t="shared" si="15"/>
        <v>&lt;15%</v>
      </c>
      <c r="CE44" s="581">
        <f t="shared" si="18"/>
        <v>0</v>
      </c>
      <c r="CF44" s="581">
        <f t="shared" si="18"/>
        <v>0</v>
      </c>
      <c r="CG44" s="581">
        <f t="shared" si="18"/>
        <v>0</v>
      </c>
      <c r="CH44" s="581">
        <f t="shared" si="18"/>
        <v>0</v>
      </c>
      <c r="CI44" s="581">
        <f t="shared" si="18"/>
        <v>0.12</v>
      </c>
      <c r="CJ44" s="1363" t="e">
        <f t="shared" si="17"/>
        <v>#VALUE!</v>
      </c>
      <c r="CK44" s="578"/>
    </row>
    <row r="45" spans="1:89" ht="30.75" customHeight="1" thickBot="1">
      <c r="A45" s="2497" t="s">
        <v>894</v>
      </c>
      <c r="B45" s="716" t="s">
        <v>576</v>
      </c>
      <c r="C45" s="92">
        <f>'[36]D. ITT_All_Grants'!C109</f>
        <v>0</v>
      </c>
      <c r="D45" s="150" t="s">
        <v>100</v>
      </c>
      <c r="E45" s="93">
        <f>'[36]D. ITT_All_Grants'!E109</f>
        <v>0</v>
      </c>
      <c r="F45" s="150" t="s">
        <v>99</v>
      </c>
      <c r="G45" s="521" t="s">
        <v>42</v>
      </c>
      <c r="H45" s="693">
        <v>42736</v>
      </c>
      <c r="I45" s="693">
        <v>43100</v>
      </c>
      <c r="J45" s="601" t="e">
        <f>I45-#REF!</f>
        <v>#REF!</v>
      </c>
      <c r="K45" s="583"/>
      <c r="L45" s="547" t="s">
        <v>386</v>
      </c>
      <c r="M45" s="572"/>
      <c r="N45" s="572"/>
      <c r="O45" s="572"/>
      <c r="P45" s="572"/>
      <c r="Q45" s="572">
        <f t="shared" si="8"/>
        <v>0</v>
      </c>
      <c r="R45" s="572">
        <f t="shared" si="9"/>
        <v>0</v>
      </c>
      <c r="S45" s="573" t="s">
        <v>1454</v>
      </c>
      <c r="T45" s="574" t="s">
        <v>1190</v>
      </c>
      <c r="U45" s="575"/>
      <c r="V45" s="576"/>
      <c r="W45" s="576"/>
      <c r="X45" s="576"/>
      <c r="Y45" s="576"/>
      <c r="Z45" s="1344">
        <f t="shared" si="16"/>
        <v>0</v>
      </c>
      <c r="AA45" s="578"/>
      <c r="AB45" s="579"/>
      <c r="AC45" s="1370"/>
      <c r="AD45" s="1370"/>
      <c r="AE45" s="1370"/>
      <c r="AF45" s="1370"/>
      <c r="AG45" s="1370">
        <f t="shared" si="10"/>
        <v>0</v>
      </c>
      <c r="AH45" s="579"/>
      <c r="AI45" s="1370"/>
      <c r="AJ45" s="1370"/>
      <c r="AK45" s="1370"/>
      <c r="AL45" s="1370"/>
      <c r="AM45" s="1370">
        <f t="shared" si="0"/>
        <v>0</v>
      </c>
      <c r="AN45" s="579"/>
      <c r="AO45" s="1370"/>
      <c r="AP45" s="1370"/>
      <c r="AQ45" s="1370"/>
      <c r="AR45" s="1370"/>
      <c r="AS45" s="1370">
        <f t="shared" si="1"/>
        <v>0</v>
      </c>
      <c r="AT45" s="579"/>
      <c r="AU45" s="1370"/>
      <c r="AV45" s="1370"/>
      <c r="AW45" s="1370"/>
      <c r="AX45" s="1370"/>
      <c r="AY45" s="1370">
        <f t="shared" si="11"/>
        <v>0</v>
      </c>
      <c r="AZ45" s="579"/>
      <c r="BA45" s="1370"/>
      <c r="BB45" s="1370"/>
      <c r="BC45" s="1370"/>
      <c r="BD45" s="1370"/>
      <c r="BE45" s="1370">
        <f t="shared" si="2"/>
        <v>0</v>
      </c>
      <c r="BF45" s="579"/>
      <c r="BG45" s="1370"/>
      <c r="BH45" s="1370"/>
      <c r="BI45" s="1370"/>
      <c r="BJ45" s="1370"/>
      <c r="BK45" s="1370">
        <f t="shared" si="3"/>
        <v>0</v>
      </c>
      <c r="BL45" s="579"/>
      <c r="BM45" s="1370">
        <v>0</v>
      </c>
      <c r="BN45" s="1370">
        <v>0</v>
      </c>
      <c r="BO45" s="1370">
        <v>0</v>
      </c>
      <c r="BP45" s="1370">
        <v>0</v>
      </c>
      <c r="BQ45" s="1370">
        <f t="shared" si="4"/>
        <v>0</v>
      </c>
      <c r="BR45" s="579"/>
      <c r="BS45" s="2013">
        <v>0</v>
      </c>
      <c r="BT45" s="2013">
        <v>0</v>
      </c>
      <c r="BU45" s="2013">
        <v>0</v>
      </c>
      <c r="BV45" s="2013">
        <v>0</v>
      </c>
      <c r="BW45" s="1370">
        <f t="shared" si="5"/>
        <v>0</v>
      </c>
      <c r="BX45" s="579"/>
      <c r="BY45" s="2135">
        <v>0</v>
      </c>
      <c r="BZ45" s="2135">
        <v>0</v>
      </c>
      <c r="CA45" s="2135">
        <v>0</v>
      </c>
      <c r="CB45" s="2135">
        <v>0</v>
      </c>
      <c r="CC45" s="469">
        <f t="shared" si="12"/>
        <v>0</v>
      </c>
      <c r="CD45" s="580" t="str">
        <f t="shared" si="15"/>
        <v>&lt;</v>
      </c>
      <c r="CE45" s="581">
        <f t="shared" si="18"/>
        <v>0</v>
      </c>
      <c r="CF45" s="581">
        <f t="shared" si="18"/>
        <v>0</v>
      </c>
      <c r="CG45" s="581">
        <f t="shared" si="18"/>
        <v>0</v>
      </c>
      <c r="CH45" s="581">
        <f t="shared" si="18"/>
        <v>0</v>
      </c>
      <c r="CI45" s="581">
        <f t="shared" si="18"/>
        <v>0</v>
      </c>
      <c r="CJ45" s="1363" t="e">
        <f t="shared" si="17"/>
        <v>#VALUE!</v>
      </c>
      <c r="CK45" s="578"/>
    </row>
    <row r="46" spans="1:89" ht="31.5" customHeight="1" thickBot="1">
      <c r="A46" s="2498"/>
      <c r="B46" s="715" t="s">
        <v>557</v>
      </c>
      <c r="C46" s="92">
        <f>'[36]D. ITT_All_Grants'!C110</f>
        <v>0</v>
      </c>
      <c r="D46" s="150" t="s">
        <v>100</v>
      </c>
      <c r="E46" s="93">
        <f>'[36]D. ITT_All_Grants'!E110</f>
        <v>0</v>
      </c>
      <c r="F46" s="150" t="s">
        <v>99</v>
      </c>
      <c r="G46" s="521" t="s">
        <v>42</v>
      </c>
      <c r="H46" s="693">
        <v>42736</v>
      </c>
      <c r="I46" s="693">
        <v>43100</v>
      </c>
      <c r="J46" s="601" t="e">
        <f>I46-#REF!</f>
        <v>#REF!</v>
      </c>
      <c r="K46" s="583"/>
      <c r="L46" s="547" t="s">
        <v>386</v>
      </c>
      <c r="M46" s="572"/>
      <c r="N46" s="572"/>
      <c r="O46" s="572"/>
      <c r="P46" s="572"/>
      <c r="Q46" s="572">
        <f t="shared" si="8"/>
        <v>0</v>
      </c>
      <c r="R46" s="572">
        <f t="shared" si="9"/>
        <v>0</v>
      </c>
      <c r="S46" s="573">
        <v>1500</v>
      </c>
      <c r="T46" s="574" t="s">
        <v>1190</v>
      </c>
      <c r="U46" s="575"/>
      <c r="V46" s="576"/>
      <c r="W46" s="576"/>
      <c r="X46" s="576"/>
      <c r="Y46" s="576"/>
      <c r="Z46" s="1344">
        <f t="shared" si="16"/>
        <v>0</v>
      </c>
      <c r="AA46" s="578"/>
      <c r="AB46" s="579"/>
      <c r="AC46" s="1370"/>
      <c r="AD46" s="1370"/>
      <c r="AE46" s="1370"/>
      <c r="AF46" s="1370"/>
      <c r="AG46" s="1370">
        <f t="shared" si="10"/>
        <v>0</v>
      </c>
      <c r="AH46" s="579"/>
      <c r="AI46" s="1370"/>
      <c r="AJ46" s="1370"/>
      <c r="AK46" s="1370"/>
      <c r="AL46" s="1370"/>
      <c r="AM46" s="1370">
        <f t="shared" si="0"/>
        <v>0</v>
      </c>
      <c r="AN46" s="579"/>
      <c r="AO46" s="1370"/>
      <c r="AP46" s="1370"/>
      <c r="AQ46" s="1370"/>
      <c r="AR46" s="1370"/>
      <c r="AS46" s="1370">
        <f t="shared" si="1"/>
        <v>0</v>
      </c>
      <c r="AT46" s="579"/>
      <c r="AU46" s="1370"/>
      <c r="AV46" s="1370"/>
      <c r="AW46" s="1370"/>
      <c r="AX46" s="1370"/>
      <c r="AY46" s="1370">
        <f t="shared" si="11"/>
        <v>0</v>
      </c>
      <c r="AZ46" s="579"/>
      <c r="BA46" s="1370"/>
      <c r="BB46" s="1370"/>
      <c r="BC46" s="1370"/>
      <c r="BD46" s="1370"/>
      <c r="BE46" s="1370">
        <f t="shared" si="2"/>
        <v>0</v>
      </c>
      <c r="BF46" s="579"/>
      <c r="BG46" s="1370"/>
      <c r="BH46" s="1370"/>
      <c r="BI46" s="1370"/>
      <c r="BJ46" s="1370"/>
      <c r="BK46" s="1370">
        <v>444</v>
      </c>
      <c r="BL46" s="579"/>
      <c r="BM46" s="1370">
        <v>0</v>
      </c>
      <c r="BN46" s="1370">
        <v>0</v>
      </c>
      <c r="BO46" s="1370">
        <v>0</v>
      </c>
      <c r="BP46" s="1370">
        <v>0</v>
      </c>
      <c r="BQ46" s="1370">
        <v>378</v>
      </c>
      <c r="BR46" s="579"/>
      <c r="BS46" s="2013">
        <v>0</v>
      </c>
      <c r="BT46" s="2013">
        <v>0</v>
      </c>
      <c r="BU46" s="2013">
        <v>0</v>
      </c>
      <c r="BV46" s="2013">
        <v>0</v>
      </c>
      <c r="BW46" s="1370">
        <f t="shared" si="5"/>
        <v>0</v>
      </c>
      <c r="BX46" s="579"/>
      <c r="BY46" s="2135">
        <v>0</v>
      </c>
      <c r="BZ46" s="2135">
        <v>0</v>
      </c>
      <c r="CA46" s="2135">
        <v>0</v>
      </c>
      <c r="CB46" s="2135">
        <v>0</v>
      </c>
      <c r="CC46" s="469">
        <f t="shared" si="12"/>
        <v>0</v>
      </c>
      <c r="CD46" s="580">
        <f t="shared" si="15"/>
        <v>1500</v>
      </c>
      <c r="CE46" s="581">
        <f t="shared" si="18"/>
        <v>0</v>
      </c>
      <c r="CF46" s="581">
        <f t="shared" si="18"/>
        <v>0</v>
      </c>
      <c r="CG46" s="581">
        <f t="shared" si="18"/>
        <v>0</v>
      </c>
      <c r="CH46" s="581">
        <f t="shared" si="18"/>
        <v>0</v>
      </c>
      <c r="CI46" s="581">
        <f t="shared" si="18"/>
        <v>822</v>
      </c>
      <c r="CJ46" s="1363">
        <f t="shared" si="17"/>
        <v>0.54800000000000004</v>
      </c>
      <c r="CK46" s="578"/>
    </row>
    <row r="47" spans="1:89" ht="31.5" customHeight="1" thickBot="1">
      <c r="A47" s="2498"/>
      <c r="B47" s="715" t="s">
        <v>558</v>
      </c>
      <c r="C47" s="92">
        <f>'[36]D. ITT_All_Grants'!C111</f>
        <v>0</v>
      </c>
      <c r="D47" s="150" t="s">
        <v>100</v>
      </c>
      <c r="E47" s="93">
        <f>'[36]D. ITT_All_Grants'!E111</f>
        <v>0</v>
      </c>
      <c r="F47" s="150" t="s">
        <v>99</v>
      </c>
      <c r="G47" s="521" t="s">
        <v>42</v>
      </c>
      <c r="H47" s="693">
        <v>42736</v>
      </c>
      <c r="I47" s="693">
        <v>43100</v>
      </c>
      <c r="J47" s="601" t="e">
        <f>I47-#REF!</f>
        <v>#REF!</v>
      </c>
      <c r="K47" s="583"/>
      <c r="L47" s="547" t="s">
        <v>386</v>
      </c>
      <c r="M47" s="572"/>
      <c r="N47" s="572"/>
      <c r="O47" s="572"/>
      <c r="P47" s="572"/>
      <c r="Q47" s="572">
        <f t="shared" si="8"/>
        <v>0</v>
      </c>
      <c r="R47" s="572">
        <f t="shared" si="9"/>
        <v>0</v>
      </c>
      <c r="S47" s="573">
        <f t="shared" si="14"/>
        <v>0</v>
      </c>
      <c r="T47" s="574" t="s">
        <v>1190</v>
      </c>
      <c r="U47" s="575"/>
      <c r="V47" s="576"/>
      <c r="W47" s="576"/>
      <c r="X47" s="576"/>
      <c r="Y47" s="576"/>
      <c r="Z47" s="1344">
        <f t="shared" si="16"/>
        <v>0</v>
      </c>
      <c r="AA47" s="578"/>
      <c r="AB47" s="579"/>
      <c r="AC47" s="1370"/>
      <c r="AD47" s="1370"/>
      <c r="AE47" s="1370"/>
      <c r="AF47" s="1370"/>
      <c r="AG47" s="1370">
        <f t="shared" si="10"/>
        <v>0</v>
      </c>
      <c r="AH47" s="579"/>
      <c r="AI47" s="1370"/>
      <c r="AJ47" s="1370"/>
      <c r="AK47" s="1370"/>
      <c r="AL47" s="1370"/>
      <c r="AM47" s="1370">
        <f t="shared" si="0"/>
        <v>0</v>
      </c>
      <c r="AN47" s="579"/>
      <c r="AO47" s="1370"/>
      <c r="AP47" s="1370"/>
      <c r="AQ47" s="1370"/>
      <c r="AR47" s="1370"/>
      <c r="AS47" s="1370">
        <f t="shared" si="1"/>
        <v>0</v>
      </c>
      <c r="AT47" s="579"/>
      <c r="AU47" s="1370"/>
      <c r="AV47" s="1370"/>
      <c r="AW47" s="1370"/>
      <c r="AX47" s="1370"/>
      <c r="AY47" s="1370">
        <f t="shared" si="11"/>
        <v>0</v>
      </c>
      <c r="AZ47" s="579"/>
      <c r="BA47" s="1370"/>
      <c r="BB47" s="1370"/>
      <c r="BC47" s="1370"/>
      <c r="BD47" s="1370"/>
      <c r="BE47" s="1370">
        <f t="shared" si="2"/>
        <v>0</v>
      </c>
      <c r="BF47" s="579"/>
      <c r="BG47" s="1370"/>
      <c r="BH47" s="1370"/>
      <c r="BI47" s="1370"/>
      <c r="BJ47" s="1370"/>
      <c r="BK47" s="1370">
        <f t="shared" si="3"/>
        <v>0</v>
      </c>
      <c r="BL47" s="579"/>
      <c r="BM47" s="1370">
        <v>0</v>
      </c>
      <c r="BN47" s="1370">
        <v>0</v>
      </c>
      <c r="BO47" s="1370">
        <v>0</v>
      </c>
      <c r="BP47" s="1370">
        <v>0</v>
      </c>
      <c r="BQ47" s="1370">
        <f t="shared" si="4"/>
        <v>0</v>
      </c>
      <c r="BR47" s="579"/>
      <c r="BS47" s="2013">
        <v>0</v>
      </c>
      <c r="BT47" s="2013">
        <v>0</v>
      </c>
      <c r="BU47" s="2013">
        <v>0</v>
      </c>
      <c r="BV47" s="2013">
        <v>0</v>
      </c>
      <c r="BW47" s="1370">
        <f t="shared" si="5"/>
        <v>0</v>
      </c>
      <c r="BX47" s="579"/>
      <c r="BY47" s="2135">
        <v>0</v>
      </c>
      <c r="BZ47" s="2135">
        <v>0</v>
      </c>
      <c r="CA47" s="2135">
        <v>0</v>
      </c>
      <c r="CB47" s="2135">
        <v>0</v>
      </c>
      <c r="CC47" s="469">
        <f t="shared" si="12"/>
        <v>0</v>
      </c>
      <c r="CD47" s="580">
        <f t="shared" si="15"/>
        <v>0</v>
      </c>
      <c r="CE47" s="581">
        <f t="shared" si="18"/>
        <v>0</v>
      </c>
      <c r="CF47" s="581">
        <f t="shared" si="18"/>
        <v>0</v>
      </c>
      <c r="CG47" s="581">
        <f t="shared" si="18"/>
        <v>0</v>
      </c>
      <c r="CH47" s="581">
        <f t="shared" si="18"/>
        <v>0</v>
      </c>
      <c r="CI47" s="581">
        <f t="shared" si="18"/>
        <v>0</v>
      </c>
      <c r="CJ47" s="1363" t="e">
        <f t="shared" si="17"/>
        <v>#DIV/0!</v>
      </c>
      <c r="CK47" s="578"/>
    </row>
    <row r="48" spans="1:89" ht="30" customHeight="1" thickBot="1">
      <c r="A48" s="2498"/>
      <c r="B48" s="715" t="s">
        <v>559</v>
      </c>
      <c r="C48" s="92">
        <f>'[36]D. ITT_All_Grants'!C112</f>
        <v>0</v>
      </c>
      <c r="D48" s="150" t="s">
        <v>100</v>
      </c>
      <c r="E48" s="93">
        <f>'[36]D. ITT_All_Grants'!E112</f>
        <v>0</v>
      </c>
      <c r="F48" s="150" t="s">
        <v>99</v>
      </c>
      <c r="G48" s="521" t="s">
        <v>42</v>
      </c>
      <c r="H48" s="693">
        <v>42736</v>
      </c>
      <c r="I48" s="693">
        <v>43100</v>
      </c>
      <c r="J48" s="601" t="e">
        <f>I48-#REF!</f>
        <v>#REF!</v>
      </c>
      <c r="K48" s="583"/>
      <c r="L48" s="547" t="s">
        <v>386</v>
      </c>
      <c r="M48" s="572"/>
      <c r="N48" s="572"/>
      <c r="O48" s="572"/>
      <c r="P48" s="572"/>
      <c r="Q48" s="572">
        <f t="shared" si="8"/>
        <v>0</v>
      </c>
      <c r="R48" s="572">
        <f t="shared" si="9"/>
        <v>0</v>
      </c>
      <c r="S48" s="573">
        <f t="shared" si="14"/>
        <v>0</v>
      </c>
      <c r="T48" s="574" t="s">
        <v>1190</v>
      </c>
      <c r="U48" s="575"/>
      <c r="V48" s="576"/>
      <c r="W48" s="576"/>
      <c r="X48" s="576"/>
      <c r="Y48" s="576"/>
      <c r="Z48" s="1344">
        <f t="shared" si="16"/>
        <v>0</v>
      </c>
      <c r="AA48" s="578"/>
      <c r="AB48" s="579"/>
      <c r="AC48" s="1370"/>
      <c r="AD48" s="1370"/>
      <c r="AE48" s="1370"/>
      <c r="AF48" s="1370"/>
      <c r="AG48" s="1370">
        <f t="shared" si="10"/>
        <v>0</v>
      </c>
      <c r="AH48" s="579"/>
      <c r="AI48" s="1370"/>
      <c r="AJ48" s="1370"/>
      <c r="AK48" s="1370"/>
      <c r="AL48" s="1370"/>
      <c r="AM48" s="1370">
        <f t="shared" si="0"/>
        <v>0</v>
      </c>
      <c r="AN48" s="579"/>
      <c r="AO48" s="1370"/>
      <c r="AP48" s="1370"/>
      <c r="AQ48" s="1370"/>
      <c r="AR48" s="1370"/>
      <c r="AS48" s="1370">
        <f t="shared" si="1"/>
        <v>0</v>
      </c>
      <c r="AT48" s="579"/>
      <c r="AU48" s="1370"/>
      <c r="AV48" s="1370"/>
      <c r="AW48" s="1370"/>
      <c r="AX48" s="1370"/>
      <c r="AY48" s="1370">
        <f t="shared" si="11"/>
        <v>0</v>
      </c>
      <c r="AZ48" s="579"/>
      <c r="BA48" s="1370"/>
      <c r="BB48" s="1370"/>
      <c r="BC48" s="1370"/>
      <c r="BD48" s="1370"/>
      <c r="BE48" s="1370">
        <f t="shared" si="2"/>
        <v>0</v>
      </c>
      <c r="BF48" s="579"/>
      <c r="BG48" s="1370">
        <v>330</v>
      </c>
      <c r="BH48" s="1370"/>
      <c r="BI48" s="1370"/>
      <c r="BJ48" s="1370"/>
      <c r="BK48" s="1370">
        <f t="shared" si="3"/>
        <v>330</v>
      </c>
      <c r="BL48" s="579"/>
      <c r="BM48" s="1370">
        <v>0</v>
      </c>
      <c r="BN48" s="1370">
        <v>0</v>
      </c>
      <c r="BO48" s="1370">
        <v>0</v>
      </c>
      <c r="BP48" s="1370">
        <v>0</v>
      </c>
      <c r="BQ48" s="1370">
        <f t="shared" si="4"/>
        <v>0</v>
      </c>
      <c r="BR48" s="579"/>
      <c r="BS48" s="2013">
        <v>0</v>
      </c>
      <c r="BT48" s="2013">
        <v>0</v>
      </c>
      <c r="BU48" s="2013">
        <v>0</v>
      </c>
      <c r="BV48" s="2013">
        <v>0</v>
      </c>
      <c r="BW48" s="1370">
        <f t="shared" si="5"/>
        <v>0</v>
      </c>
      <c r="BX48" s="579"/>
      <c r="BY48" s="2135">
        <v>0</v>
      </c>
      <c r="BZ48" s="2135">
        <v>0</v>
      </c>
      <c r="CA48" s="2135">
        <v>0</v>
      </c>
      <c r="CB48" s="2135">
        <v>0</v>
      </c>
      <c r="CC48" s="469">
        <f t="shared" si="12"/>
        <v>0</v>
      </c>
      <c r="CD48" s="580">
        <f t="shared" si="15"/>
        <v>0</v>
      </c>
      <c r="CE48" s="581">
        <f t="shared" si="18"/>
        <v>330</v>
      </c>
      <c r="CF48" s="581">
        <f t="shared" si="18"/>
        <v>0</v>
      </c>
      <c r="CG48" s="581">
        <f t="shared" si="18"/>
        <v>0</v>
      </c>
      <c r="CH48" s="581">
        <f t="shared" si="18"/>
        <v>0</v>
      </c>
      <c r="CI48" s="581">
        <f t="shared" si="18"/>
        <v>330</v>
      </c>
      <c r="CJ48" s="1363" t="e">
        <f t="shared" si="17"/>
        <v>#DIV/0!</v>
      </c>
      <c r="CK48" s="578"/>
    </row>
    <row r="49" spans="1:89" ht="35.25" customHeight="1" thickBot="1">
      <c r="A49" s="2498"/>
      <c r="B49" s="715" t="s">
        <v>560</v>
      </c>
      <c r="C49" s="92">
        <f>'[36]D. ITT_All_Grants'!C113</f>
        <v>0</v>
      </c>
      <c r="D49" s="150" t="s">
        <v>100</v>
      </c>
      <c r="E49" s="93">
        <f>'[36]D. ITT_All_Grants'!E113</f>
        <v>0</v>
      </c>
      <c r="F49" s="150" t="s">
        <v>99</v>
      </c>
      <c r="G49" s="521" t="s">
        <v>42</v>
      </c>
      <c r="H49" s="693">
        <v>42736</v>
      </c>
      <c r="I49" s="693">
        <v>43100</v>
      </c>
      <c r="J49" s="601" t="e">
        <f>I49-#REF!</f>
        <v>#REF!</v>
      </c>
      <c r="K49" s="583"/>
      <c r="L49" s="547" t="s">
        <v>386</v>
      </c>
      <c r="M49" s="572"/>
      <c r="N49" s="572"/>
      <c r="O49" s="572"/>
      <c r="P49" s="572"/>
      <c r="Q49" s="572">
        <f t="shared" si="8"/>
        <v>0</v>
      </c>
      <c r="R49" s="572">
        <f t="shared" si="9"/>
        <v>0</v>
      </c>
      <c r="S49" s="573">
        <f t="shared" si="14"/>
        <v>0</v>
      </c>
      <c r="T49" s="574" t="s">
        <v>1190</v>
      </c>
      <c r="U49" s="575"/>
      <c r="V49" s="576"/>
      <c r="W49" s="576"/>
      <c r="X49" s="576"/>
      <c r="Y49" s="576"/>
      <c r="Z49" s="1344">
        <f t="shared" si="16"/>
        <v>0</v>
      </c>
      <c r="AA49" s="578"/>
      <c r="AB49" s="579"/>
      <c r="AC49" s="1370"/>
      <c r="AD49" s="1370"/>
      <c r="AE49" s="1370"/>
      <c r="AF49" s="1370"/>
      <c r="AG49" s="1370">
        <f t="shared" si="10"/>
        <v>0</v>
      </c>
      <c r="AH49" s="579"/>
      <c r="AI49" s="1370"/>
      <c r="AJ49" s="1370"/>
      <c r="AK49" s="1370"/>
      <c r="AL49" s="1370"/>
      <c r="AM49" s="1370">
        <f t="shared" si="0"/>
        <v>0</v>
      </c>
      <c r="AN49" s="579"/>
      <c r="AO49" s="1370"/>
      <c r="AP49" s="1370"/>
      <c r="AQ49" s="1370"/>
      <c r="AR49" s="1370"/>
      <c r="AS49" s="1370">
        <f t="shared" si="1"/>
        <v>0</v>
      </c>
      <c r="AT49" s="579"/>
      <c r="AU49" s="1370"/>
      <c r="AV49" s="1370"/>
      <c r="AW49" s="1370"/>
      <c r="AX49" s="1370"/>
      <c r="AY49" s="1370">
        <f t="shared" si="11"/>
        <v>0</v>
      </c>
      <c r="AZ49" s="579"/>
      <c r="BA49" s="1370"/>
      <c r="BB49" s="1370"/>
      <c r="BC49" s="1370"/>
      <c r="BD49" s="1370"/>
      <c r="BE49" s="1370">
        <f t="shared" si="2"/>
        <v>0</v>
      </c>
      <c r="BF49" s="579"/>
      <c r="BG49" s="1370"/>
      <c r="BH49" s="1370"/>
      <c r="BI49" s="1370"/>
      <c r="BJ49" s="1370"/>
      <c r="BK49" s="1370">
        <v>320</v>
      </c>
      <c r="BL49" s="579"/>
      <c r="BM49" s="1370">
        <v>0</v>
      </c>
      <c r="BN49" s="1370">
        <v>0</v>
      </c>
      <c r="BO49" s="1370">
        <v>0</v>
      </c>
      <c r="BP49" s="1370">
        <v>0</v>
      </c>
      <c r="BQ49" s="1370">
        <f t="shared" si="4"/>
        <v>0</v>
      </c>
      <c r="BR49" s="579"/>
      <c r="BS49" s="2013">
        <v>0</v>
      </c>
      <c r="BT49" s="2013">
        <v>0</v>
      </c>
      <c r="BU49" s="2013">
        <v>0</v>
      </c>
      <c r="BV49" s="2013">
        <v>0</v>
      </c>
      <c r="BW49" s="1370">
        <f t="shared" si="5"/>
        <v>0</v>
      </c>
      <c r="BX49" s="579"/>
      <c r="BY49" s="2135">
        <v>0</v>
      </c>
      <c r="BZ49" s="2135">
        <v>0</v>
      </c>
      <c r="CA49" s="2135">
        <v>0</v>
      </c>
      <c r="CB49" s="2135">
        <v>0</v>
      </c>
      <c r="CC49" s="469">
        <f t="shared" si="12"/>
        <v>0</v>
      </c>
      <c r="CD49" s="580">
        <f t="shared" si="15"/>
        <v>0</v>
      </c>
      <c r="CE49" s="581">
        <f t="shared" si="18"/>
        <v>0</v>
      </c>
      <c r="CF49" s="581">
        <f t="shared" si="18"/>
        <v>0</v>
      </c>
      <c r="CG49" s="581">
        <f t="shared" si="18"/>
        <v>0</v>
      </c>
      <c r="CH49" s="581">
        <f t="shared" si="18"/>
        <v>0</v>
      </c>
      <c r="CI49" s="581">
        <f t="shared" si="18"/>
        <v>320</v>
      </c>
      <c r="CJ49" s="1363" t="e">
        <f t="shared" si="17"/>
        <v>#DIV/0!</v>
      </c>
      <c r="CK49" s="578"/>
    </row>
    <row r="50" spans="1:89" ht="33.75" customHeight="1" thickBot="1">
      <c r="A50" s="2498"/>
      <c r="B50" s="715" t="s">
        <v>552</v>
      </c>
      <c r="C50" s="92">
        <f>'[36]D. ITT_All_Grants'!C114</f>
        <v>0</v>
      </c>
      <c r="D50" s="150" t="s">
        <v>100</v>
      </c>
      <c r="E50" s="93">
        <f>'[36]D. ITT_All_Grants'!E114</f>
        <v>0</v>
      </c>
      <c r="F50" s="150" t="s">
        <v>99</v>
      </c>
      <c r="G50" s="521" t="s">
        <v>42</v>
      </c>
      <c r="H50" s="693">
        <v>42736</v>
      </c>
      <c r="I50" s="693">
        <v>43100</v>
      </c>
      <c r="J50" s="601" t="e">
        <f>I50-#REF!</f>
        <v>#REF!</v>
      </c>
      <c r="K50" s="583"/>
      <c r="L50" s="547" t="s">
        <v>386</v>
      </c>
      <c r="M50" s="572"/>
      <c r="N50" s="572"/>
      <c r="O50" s="572"/>
      <c r="P50" s="572"/>
      <c r="Q50" s="572">
        <f t="shared" si="8"/>
        <v>0</v>
      </c>
      <c r="R50" s="572">
        <f t="shared" si="9"/>
        <v>0</v>
      </c>
      <c r="S50" s="573" t="s">
        <v>1452</v>
      </c>
      <c r="T50" s="574" t="s">
        <v>1190</v>
      </c>
      <c r="U50" s="575"/>
      <c r="V50" s="576"/>
      <c r="W50" s="576"/>
      <c r="X50" s="576"/>
      <c r="Y50" s="576"/>
      <c r="Z50" s="1344">
        <f t="shared" si="16"/>
        <v>0</v>
      </c>
      <c r="AA50" s="578"/>
      <c r="AB50" s="579"/>
      <c r="AC50" s="1370"/>
      <c r="AD50" s="1370"/>
      <c r="AE50" s="1370"/>
      <c r="AF50" s="1370"/>
      <c r="AG50" s="1370">
        <f t="shared" si="10"/>
        <v>0</v>
      </c>
      <c r="AH50" s="579"/>
      <c r="AI50" s="1370"/>
      <c r="AJ50" s="1370"/>
      <c r="AK50" s="1370"/>
      <c r="AL50" s="1370"/>
      <c r="AM50" s="1370">
        <f t="shared" si="0"/>
        <v>0</v>
      </c>
      <c r="AN50" s="579"/>
      <c r="AO50" s="1370"/>
      <c r="AP50" s="1370"/>
      <c r="AQ50" s="1370"/>
      <c r="AR50" s="1370"/>
      <c r="AS50" s="1370">
        <f t="shared" si="1"/>
        <v>0</v>
      </c>
      <c r="AT50" s="579"/>
      <c r="AU50" s="1370"/>
      <c r="AV50" s="1370"/>
      <c r="AW50" s="1370"/>
      <c r="AX50" s="1370"/>
      <c r="AY50" s="1370">
        <f t="shared" si="11"/>
        <v>0</v>
      </c>
      <c r="AZ50" s="579"/>
      <c r="BA50" s="1370"/>
      <c r="BB50" s="1370"/>
      <c r="BC50" s="1370"/>
      <c r="BD50" s="1370"/>
      <c r="BE50" s="1370">
        <f t="shared" si="2"/>
        <v>0</v>
      </c>
      <c r="BF50" s="579"/>
      <c r="BG50" s="1370"/>
      <c r="BH50" s="1370"/>
      <c r="BI50" s="1370"/>
      <c r="BJ50" s="1370"/>
      <c r="BK50" s="1354">
        <v>0.99</v>
      </c>
      <c r="BL50" s="579"/>
      <c r="BM50" s="1370">
        <v>0</v>
      </c>
      <c r="BN50" s="1370">
        <v>0</v>
      </c>
      <c r="BO50" s="1370">
        <v>0</v>
      </c>
      <c r="BP50" s="1370">
        <v>0</v>
      </c>
      <c r="BQ50" s="1370">
        <f t="shared" si="4"/>
        <v>0</v>
      </c>
      <c r="BR50" s="579"/>
      <c r="BS50" s="2013">
        <v>0</v>
      </c>
      <c r="BT50" s="2013">
        <v>0</v>
      </c>
      <c r="BU50" s="2013">
        <v>0</v>
      </c>
      <c r="BV50" s="2013">
        <v>0</v>
      </c>
      <c r="BW50" s="1370">
        <f t="shared" si="5"/>
        <v>0</v>
      </c>
      <c r="BX50" s="579"/>
      <c r="BY50" s="2135">
        <v>0</v>
      </c>
      <c r="BZ50" s="2135">
        <v>0</v>
      </c>
      <c r="CA50" s="2135">
        <v>0</v>
      </c>
      <c r="CB50" s="2135">
        <v>0</v>
      </c>
      <c r="CC50" s="469">
        <f t="shared" si="12"/>
        <v>0</v>
      </c>
      <c r="CD50" s="580" t="str">
        <f t="shared" si="15"/>
        <v>&gt;75%</v>
      </c>
      <c r="CE50" s="581">
        <f t="shared" si="18"/>
        <v>0</v>
      </c>
      <c r="CF50" s="581">
        <f t="shared" si="18"/>
        <v>0</v>
      </c>
      <c r="CG50" s="581">
        <f t="shared" si="18"/>
        <v>0</v>
      </c>
      <c r="CH50" s="581">
        <f t="shared" si="18"/>
        <v>0</v>
      </c>
      <c r="CI50" s="581">
        <f t="shared" si="18"/>
        <v>0.99</v>
      </c>
      <c r="CJ50" s="1363" t="e">
        <f t="shared" si="17"/>
        <v>#VALUE!</v>
      </c>
      <c r="CK50" s="578"/>
    </row>
    <row r="51" spans="1:89" ht="41.25" customHeight="1" thickBot="1">
      <c r="A51" s="2498"/>
      <c r="B51" s="715" t="s">
        <v>561</v>
      </c>
      <c r="C51" s="92">
        <f>'[36]D. ITT_All_Grants'!C115</f>
        <v>0</v>
      </c>
      <c r="D51" s="150" t="s">
        <v>100</v>
      </c>
      <c r="E51" s="93">
        <f>'[36]D. ITT_All_Grants'!E115</f>
        <v>0</v>
      </c>
      <c r="F51" s="150" t="s">
        <v>99</v>
      </c>
      <c r="G51" s="521" t="s">
        <v>42</v>
      </c>
      <c r="H51" s="693">
        <v>42736</v>
      </c>
      <c r="I51" s="693">
        <v>43100</v>
      </c>
      <c r="J51" s="601" t="e">
        <f>I51-#REF!</f>
        <v>#REF!</v>
      </c>
      <c r="K51" s="583"/>
      <c r="L51" s="547" t="s">
        <v>386</v>
      </c>
      <c r="M51" s="572"/>
      <c r="N51" s="572"/>
      <c r="O51" s="572"/>
      <c r="P51" s="572"/>
      <c r="Q51" s="572">
        <f t="shared" si="8"/>
        <v>0</v>
      </c>
      <c r="R51" s="572">
        <f t="shared" si="9"/>
        <v>0</v>
      </c>
      <c r="S51" s="573" t="s">
        <v>1455</v>
      </c>
      <c r="T51" s="574" t="s">
        <v>1190</v>
      </c>
      <c r="U51" s="575"/>
      <c r="V51" s="576"/>
      <c r="W51" s="576"/>
      <c r="X51" s="576"/>
      <c r="Y51" s="576"/>
      <c r="Z51" s="1344">
        <f t="shared" si="16"/>
        <v>0</v>
      </c>
      <c r="AA51" s="578"/>
      <c r="AB51" s="579"/>
      <c r="AC51" s="1370"/>
      <c r="AD51" s="1370"/>
      <c r="AE51" s="1370"/>
      <c r="AF51" s="1370"/>
      <c r="AG51" s="1370">
        <f t="shared" si="10"/>
        <v>0</v>
      </c>
      <c r="AH51" s="579"/>
      <c r="AI51" s="1370"/>
      <c r="AJ51" s="1370"/>
      <c r="AK51" s="1370"/>
      <c r="AL51" s="1370"/>
      <c r="AM51" s="1370">
        <f t="shared" si="0"/>
        <v>0</v>
      </c>
      <c r="AN51" s="579"/>
      <c r="AO51" s="1370"/>
      <c r="AP51" s="1370"/>
      <c r="AQ51" s="1370"/>
      <c r="AR51" s="1370"/>
      <c r="AS51" s="1370">
        <f t="shared" si="1"/>
        <v>0</v>
      </c>
      <c r="AT51" s="579"/>
      <c r="AU51" s="1370"/>
      <c r="AV51" s="1370"/>
      <c r="AW51" s="1370"/>
      <c r="AX51" s="1370"/>
      <c r="AY51" s="1370">
        <f t="shared" si="11"/>
        <v>0</v>
      </c>
      <c r="AZ51" s="579"/>
      <c r="BA51" s="1370"/>
      <c r="BB51" s="1370"/>
      <c r="BC51" s="1370"/>
      <c r="BD51" s="1370"/>
      <c r="BE51" s="1370">
        <f t="shared" si="2"/>
        <v>0</v>
      </c>
      <c r="BF51" s="579"/>
      <c r="BG51" s="1370">
        <v>0</v>
      </c>
      <c r="BH51" s="1370"/>
      <c r="BI51" s="1370"/>
      <c r="BJ51" s="1370"/>
      <c r="BK51" s="1370">
        <f t="shared" si="3"/>
        <v>0</v>
      </c>
      <c r="BL51" s="579"/>
      <c r="BM51" s="1370">
        <v>0</v>
      </c>
      <c r="BN51" s="1370">
        <v>0</v>
      </c>
      <c r="BO51" s="1370">
        <v>0</v>
      </c>
      <c r="BP51" s="1370">
        <v>0</v>
      </c>
      <c r="BQ51" s="1370">
        <f t="shared" si="4"/>
        <v>0</v>
      </c>
      <c r="BR51" s="579"/>
      <c r="BS51" s="2013">
        <v>0</v>
      </c>
      <c r="BT51" s="2013">
        <v>0</v>
      </c>
      <c r="BU51" s="2013">
        <v>0</v>
      </c>
      <c r="BV51" s="2013">
        <v>0</v>
      </c>
      <c r="BW51" s="1370">
        <f t="shared" si="5"/>
        <v>0</v>
      </c>
      <c r="BX51" s="579"/>
      <c r="BY51" s="2135">
        <v>0</v>
      </c>
      <c r="BZ51" s="2135">
        <v>0</v>
      </c>
      <c r="CA51" s="2135">
        <v>0</v>
      </c>
      <c r="CB51" s="2135">
        <v>0</v>
      </c>
      <c r="CC51" s="469">
        <f t="shared" si="12"/>
        <v>0</v>
      </c>
      <c r="CD51" s="580" t="str">
        <f t="shared" si="15"/>
        <v>&lt;3%</v>
      </c>
      <c r="CE51" s="581">
        <f t="shared" si="18"/>
        <v>0</v>
      </c>
      <c r="CF51" s="581">
        <f t="shared" si="18"/>
        <v>0</v>
      </c>
      <c r="CG51" s="581">
        <f t="shared" si="18"/>
        <v>0</v>
      </c>
      <c r="CH51" s="581">
        <f t="shared" si="18"/>
        <v>0</v>
      </c>
      <c r="CI51" s="581">
        <f t="shared" si="18"/>
        <v>0</v>
      </c>
      <c r="CJ51" s="1363" t="e">
        <f t="shared" si="17"/>
        <v>#VALUE!</v>
      </c>
      <c r="CK51" s="578"/>
    </row>
    <row r="52" spans="1:89" ht="30" customHeight="1" thickBot="1">
      <c r="A52" s="2498"/>
      <c r="B52" s="715" t="s">
        <v>554</v>
      </c>
      <c r="C52" s="92">
        <f>'[36]D. ITT_All_Grants'!C116</f>
        <v>0</v>
      </c>
      <c r="D52" s="150" t="s">
        <v>100</v>
      </c>
      <c r="E52" s="93">
        <f>'[36]D. ITT_All_Grants'!E116</f>
        <v>0</v>
      </c>
      <c r="F52" s="150" t="s">
        <v>99</v>
      </c>
      <c r="G52" s="521" t="s">
        <v>42</v>
      </c>
      <c r="H52" s="693">
        <v>42736</v>
      </c>
      <c r="I52" s="693">
        <v>43100</v>
      </c>
      <c r="J52" s="601" t="e">
        <f>I52-#REF!</f>
        <v>#REF!</v>
      </c>
      <c r="K52" s="583"/>
      <c r="L52" s="547" t="s">
        <v>386</v>
      </c>
      <c r="M52" s="572"/>
      <c r="N52" s="572"/>
      <c r="O52" s="572"/>
      <c r="P52" s="572"/>
      <c r="Q52" s="572">
        <f t="shared" si="8"/>
        <v>0</v>
      </c>
      <c r="R52" s="572">
        <f t="shared" si="9"/>
        <v>0</v>
      </c>
      <c r="S52" s="573" t="s">
        <v>1453</v>
      </c>
      <c r="T52" s="574" t="s">
        <v>1190</v>
      </c>
      <c r="U52" s="575"/>
      <c r="V52" s="576"/>
      <c r="W52" s="576"/>
      <c r="X52" s="576"/>
      <c r="Y52" s="576"/>
      <c r="Z52" s="1344">
        <f t="shared" si="16"/>
        <v>0</v>
      </c>
      <c r="AA52" s="578"/>
      <c r="AB52" s="579"/>
      <c r="AC52" s="1370"/>
      <c r="AD52" s="1370"/>
      <c r="AE52" s="1370"/>
      <c r="AF52" s="1370"/>
      <c r="AG52" s="1370">
        <f t="shared" si="10"/>
        <v>0</v>
      </c>
      <c r="AH52" s="579"/>
      <c r="AI52" s="1370"/>
      <c r="AJ52" s="1370"/>
      <c r="AK52" s="1370"/>
      <c r="AL52" s="1370"/>
      <c r="AM52" s="1370">
        <f t="shared" si="0"/>
        <v>0</v>
      </c>
      <c r="AN52" s="579"/>
      <c r="AO52" s="1370"/>
      <c r="AP52" s="1370"/>
      <c r="AQ52" s="1370"/>
      <c r="AR52" s="1370"/>
      <c r="AS52" s="1370">
        <f t="shared" si="1"/>
        <v>0</v>
      </c>
      <c r="AT52" s="579"/>
      <c r="AU52" s="1370"/>
      <c r="AV52" s="1370"/>
      <c r="AW52" s="1370"/>
      <c r="AX52" s="1370"/>
      <c r="AY52" s="1370">
        <f t="shared" si="11"/>
        <v>0</v>
      </c>
      <c r="AZ52" s="579"/>
      <c r="BA52" s="1370"/>
      <c r="BB52" s="1370"/>
      <c r="BC52" s="1370"/>
      <c r="BD52" s="1370"/>
      <c r="BE52" s="1370">
        <f t="shared" si="2"/>
        <v>0</v>
      </c>
      <c r="BF52" s="579"/>
      <c r="BG52" s="1370">
        <v>0</v>
      </c>
      <c r="BH52" s="1370"/>
      <c r="BI52" s="1370"/>
      <c r="BJ52" s="1370"/>
      <c r="BK52" s="1370">
        <f t="shared" si="3"/>
        <v>0</v>
      </c>
      <c r="BL52" s="579"/>
      <c r="BM52" s="1370">
        <v>0</v>
      </c>
      <c r="BN52" s="1370">
        <v>0</v>
      </c>
      <c r="BO52" s="1370">
        <v>0</v>
      </c>
      <c r="BP52" s="1370">
        <v>0</v>
      </c>
      <c r="BQ52" s="1370">
        <f t="shared" si="4"/>
        <v>0</v>
      </c>
      <c r="BR52" s="579"/>
      <c r="BS52" s="2013">
        <v>0</v>
      </c>
      <c r="BT52" s="2013">
        <v>0</v>
      </c>
      <c r="BU52" s="2013">
        <v>0</v>
      </c>
      <c r="BV52" s="2013">
        <v>0</v>
      </c>
      <c r="BW52" s="1370">
        <f t="shared" si="5"/>
        <v>0</v>
      </c>
      <c r="BX52" s="579"/>
      <c r="BY52" s="2135">
        <v>0</v>
      </c>
      <c r="BZ52" s="2135">
        <v>0</v>
      </c>
      <c r="CA52" s="2135">
        <v>0</v>
      </c>
      <c r="CB52" s="2135">
        <v>0</v>
      </c>
      <c r="CC52" s="469">
        <f t="shared" si="12"/>
        <v>0</v>
      </c>
      <c r="CD52" s="580" t="str">
        <f t="shared" si="15"/>
        <v>&lt;15%</v>
      </c>
      <c r="CE52" s="581">
        <f t="shared" si="18"/>
        <v>0</v>
      </c>
      <c r="CF52" s="581">
        <f t="shared" si="18"/>
        <v>0</v>
      </c>
      <c r="CG52" s="581">
        <f t="shared" si="18"/>
        <v>0</v>
      </c>
      <c r="CH52" s="581">
        <f t="shared" si="18"/>
        <v>0</v>
      </c>
      <c r="CI52" s="581">
        <f t="shared" si="18"/>
        <v>0</v>
      </c>
      <c r="CJ52" s="1363" t="e">
        <f t="shared" si="17"/>
        <v>#VALUE!</v>
      </c>
      <c r="CK52" s="578"/>
    </row>
    <row r="53" spans="1:89" ht="32.25" customHeight="1" thickBot="1">
      <c r="A53" s="2499"/>
      <c r="B53" s="715" t="s">
        <v>555</v>
      </c>
      <c r="C53" s="92">
        <f>'[36]D. ITT_All_Grants'!C117</f>
        <v>0</v>
      </c>
      <c r="D53" s="150" t="s">
        <v>100</v>
      </c>
      <c r="E53" s="93">
        <f>'[36]D. ITT_All_Grants'!E117</f>
        <v>0</v>
      </c>
      <c r="F53" s="150" t="s">
        <v>99</v>
      </c>
      <c r="G53" s="521" t="s">
        <v>42</v>
      </c>
      <c r="H53" s="693">
        <v>42736</v>
      </c>
      <c r="I53" s="693">
        <v>43100</v>
      </c>
      <c r="J53" s="601" t="e">
        <f>I53-#REF!</f>
        <v>#REF!</v>
      </c>
      <c r="K53" s="583"/>
      <c r="L53" s="547" t="s">
        <v>386</v>
      </c>
      <c r="M53" s="572"/>
      <c r="N53" s="572"/>
      <c r="O53" s="572"/>
      <c r="P53" s="572"/>
      <c r="Q53" s="572">
        <f t="shared" si="8"/>
        <v>0</v>
      </c>
      <c r="R53" s="572">
        <f t="shared" si="9"/>
        <v>0</v>
      </c>
      <c r="S53" s="573">
        <v>0</v>
      </c>
      <c r="T53" s="574" t="s">
        <v>1190</v>
      </c>
      <c r="U53" s="575"/>
      <c r="V53" s="576"/>
      <c r="W53" s="576"/>
      <c r="X53" s="576"/>
      <c r="Y53" s="576"/>
      <c r="Z53" s="1344">
        <f t="shared" si="16"/>
        <v>0</v>
      </c>
      <c r="AA53" s="578"/>
      <c r="AB53" s="579"/>
      <c r="AC53" s="1370"/>
      <c r="AD53" s="1370"/>
      <c r="AE53" s="1370"/>
      <c r="AF53" s="1370"/>
      <c r="AG53" s="1370">
        <f t="shared" si="10"/>
        <v>0</v>
      </c>
      <c r="AH53" s="579"/>
      <c r="AI53" s="1370"/>
      <c r="AJ53" s="1370"/>
      <c r="AK53" s="1370"/>
      <c r="AL53" s="1370"/>
      <c r="AM53" s="1370">
        <f t="shared" si="0"/>
        <v>0</v>
      </c>
      <c r="AN53" s="579"/>
      <c r="AO53" s="1370"/>
      <c r="AP53" s="1370"/>
      <c r="AQ53" s="1370"/>
      <c r="AR53" s="1370"/>
      <c r="AS53" s="1370">
        <f t="shared" si="1"/>
        <v>0</v>
      </c>
      <c r="AT53" s="579"/>
      <c r="AU53" s="1370"/>
      <c r="AV53" s="1370"/>
      <c r="AW53" s="1370"/>
      <c r="AX53" s="1370"/>
      <c r="AY53" s="1370">
        <f t="shared" si="11"/>
        <v>0</v>
      </c>
      <c r="AZ53" s="579"/>
      <c r="BA53" s="1370"/>
      <c r="BB53" s="1370"/>
      <c r="BC53" s="1370"/>
      <c r="BD53" s="1370"/>
      <c r="BE53" s="1370">
        <f t="shared" si="2"/>
        <v>0</v>
      </c>
      <c r="BF53" s="579"/>
      <c r="BG53" s="1354">
        <v>0.01</v>
      </c>
      <c r="BH53" s="1370"/>
      <c r="BI53" s="1370"/>
      <c r="BJ53" s="1370"/>
      <c r="BK53" s="1354">
        <v>0.01</v>
      </c>
      <c r="BL53" s="579"/>
      <c r="BM53" s="1370">
        <v>0</v>
      </c>
      <c r="BN53" s="1370">
        <v>0</v>
      </c>
      <c r="BO53" s="1370">
        <v>0</v>
      </c>
      <c r="BP53" s="1370">
        <v>0</v>
      </c>
      <c r="BQ53" s="1370">
        <v>0</v>
      </c>
      <c r="BR53" s="579"/>
      <c r="BS53" s="2013">
        <v>0</v>
      </c>
      <c r="BT53" s="2013">
        <v>0</v>
      </c>
      <c r="BU53" s="2013">
        <v>0</v>
      </c>
      <c r="BV53" s="2013">
        <v>0</v>
      </c>
      <c r="BW53" s="1370">
        <f t="shared" si="5"/>
        <v>0</v>
      </c>
      <c r="BX53" s="579"/>
      <c r="BY53" s="2135">
        <v>0</v>
      </c>
      <c r="BZ53" s="2135">
        <v>0</v>
      </c>
      <c r="CA53" s="2135">
        <v>0</v>
      </c>
      <c r="CB53" s="2135">
        <v>0</v>
      </c>
      <c r="CC53" s="469">
        <f t="shared" si="12"/>
        <v>0</v>
      </c>
      <c r="CD53" s="580">
        <f t="shared" si="15"/>
        <v>0</v>
      </c>
      <c r="CE53" s="581">
        <f t="shared" si="18"/>
        <v>0.01</v>
      </c>
      <c r="CF53" s="581">
        <f t="shared" si="18"/>
        <v>0</v>
      </c>
      <c r="CG53" s="581">
        <f t="shared" si="18"/>
        <v>0</v>
      </c>
      <c r="CH53" s="581">
        <f t="shared" si="18"/>
        <v>0</v>
      </c>
      <c r="CI53" s="581">
        <f t="shared" si="18"/>
        <v>0.01</v>
      </c>
      <c r="CJ53" s="1363" t="e">
        <f t="shared" si="17"/>
        <v>#DIV/0!</v>
      </c>
      <c r="CK53" s="578"/>
    </row>
    <row r="54" spans="1:89" ht="18.75" customHeight="1" thickBot="1">
      <c r="A54" s="1558" t="s">
        <v>956</v>
      </c>
      <c r="B54" s="727" t="s">
        <v>574</v>
      </c>
      <c r="C54" s="92">
        <f>'[36]D. ITT_All_Grants'!C118</f>
        <v>0</v>
      </c>
      <c r="D54" s="150" t="s">
        <v>100</v>
      </c>
      <c r="E54" s="93">
        <f>'[36]D. ITT_All_Grants'!E118</f>
        <v>0</v>
      </c>
      <c r="F54" s="150" t="s">
        <v>99</v>
      </c>
      <c r="G54" s="521" t="s">
        <v>42</v>
      </c>
      <c r="H54" s="693">
        <v>42736</v>
      </c>
      <c r="I54" s="693">
        <v>43100</v>
      </c>
      <c r="J54" s="601" t="e">
        <f>I54-#REF!</f>
        <v>#REF!</v>
      </c>
      <c r="K54" s="583"/>
      <c r="L54" s="547" t="s">
        <v>386</v>
      </c>
      <c r="M54" s="572"/>
      <c r="N54" s="572"/>
      <c r="O54" s="572"/>
      <c r="P54" s="572"/>
      <c r="Q54" s="572">
        <f t="shared" si="8"/>
        <v>0</v>
      </c>
      <c r="R54" s="572">
        <f t="shared" si="9"/>
        <v>0</v>
      </c>
      <c r="S54" s="573">
        <f t="shared" si="14"/>
        <v>0</v>
      </c>
      <c r="T54" s="574" t="s">
        <v>1190</v>
      </c>
      <c r="U54" s="575"/>
      <c r="V54" s="576"/>
      <c r="W54" s="576"/>
      <c r="X54" s="576"/>
      <c r="Y54" s="576"/>
      <c r="Z54" s="1344">
        <f t="shared" si="16"/>
        <v>0</v>
      </c>
      <c r="AA54" s="578"/>
      <c r="AB54" s="579"/>
      <c r="AC54" s="1370"/>
      <c r="AD54" s="1370"/>
      <c r="AE54" s="1370"/>
      <c r="AF54" s="1370"/>
      <c r="AG54" s="1370">
        <f t="shared" si="10"/>
        <v>0</v>
      </c>
      <c r="AH54" s="579"/>
      <c r="AI54" s="1370"/>
      <c r="AJ54" s="1370"/>
      <c r="AK54" s="1370"/>
      <c r="AL54" s="1370"/>
      <c r="AM54" s="1370">
        <f t="shared" si="0"/>
        <v>0</v>
      </c>
      <c r="AN54" s="579"/>
      <c r="AO54" s="1370"/>
      <c r="AP54" s="1370"/>
      <c r="AQ54" s="1370"/>
      <c r="AR54" s="1370"/>
      <c r="AS54" s="1370">
        <f t="shared" si="1"/>
        <v>0</v>
      </c>
      <c r="AT54" s="579"/>
      <c r="AU54" s="1370"/>
      <c r="AV54" s="1370"/>
      <c r="AW54" s="1370"/>
      <c r="AX54" s="1370"/>
      <c r="AY54" s="1370">
        <f t="shared" si="11"/>
        <v>0</v>
      </c>
      <c r="AZ54" s="579"/>
      <c r="BA54" s="1370"/>
      <c r="BB54" s="1370"/>
      <c r="BC54" s="1370"/>
      <c r="BD54" s="1370"/>
      <c r="BE54" s="1370">
        <f t="shared" si="2"/>
        <v>0</v>
      </c>
      <c r="BF54" s="579"/>
      <c r="BG54" s="1370"/>
      <c r="BH54" s="1370"/>
      <c r="BI54" s="1370"/>
      <c r="BJ54" s="1370"/>
      <c r="BK54" s="1370">
        <f t="shared" si="3"/>
        <v>0</v>
      </c>
      <c r="BL54" s="579"/>
      <c r="BM54" s="1370">
        <v>0</v>
      </c>
      <c r="BN54" s="1370"/>
      <c r="BO54" s="1370"/>
      <c r="BP54" s="1370"/>
      <c r="BQ54" s="1370">
        <f t="shared" si="4"/>
        <v>0</v>
      </c>
      <c r="BR54" s="579"/>
      <c r="BS54" s="2013">
        <v>0</v>
      </c>
      <c r="BT54" s="2013">
        <v>0</v>
      </c>
      <c r="BU54" s="2013">
        <v>0</v>
      </c>
      <c r="BV54" s="2013">
        <v>0</v>
      </c>
      <c r="BW54" s="1370">
        <f t="shared" si="5"/>
        <v>0</v>
      </c>
      <c r="BX54" s="579"/>
      <c r="BY54" s="2135">
        <v>0</v>
      </c>
      <c r="BZ54" s="2135">
        <v>0</v>
      </c>
      <c r="CA54" s="2135">
        <v>0</v>
      </c>
      <c r="CB54" s="2135">
        <v>0</v>
      </c>
      <c r="CC54" s="469">
        <f t="shared" si="12"/>
        <v>0</v>
      </c>
      <c r="CD54" s="580">
        <f t="shared" si="15"/>
        <v>0</v>
      </c>
      <c r="CE54" s="581">
        <f t="shared" si="18"/>
        <v>0</v>
      </c>
      <c r="CF54" s="581">
        <f t="shared" si="18"/>
        <v>0</v>
      </c>
      <c r="CG54" s="581">
        <f t="shared" si="18"/>
        <v>0</v>
      </c>
      <c r="CH54" s="581">
        <f t="shared" si="18"/>
        <v>0</v>
      </c>
      <c r="CI54" s="581">
        <f t="shared" si="18"/>
        <v>0</v>
      </c>
      <c r="CJ54" s="1363" t="e">
        <f t="shared" si="17"/>
        <v>#DIV/0!</v>
      </c>
      <c r="CK54" s="578"/>
    </row>
    <row r="55" spans="1:89" ht="29.25" customHeight="1" thickBot="1">
      <c r="A55" s="2463" t="s">
        <v>678</v>
      </c>
      <c r="B55" s="697" t="s">
        <v>840</v>
      </c>
      <c r="C55" s="92">
        <f>'[36]D. ITT_All_Grants'!C96</f>
        <v>0</v>
      </c>
      <c r="D55" s="150" t="s">
        <v>100</v>
      </c>
      <c r="E55" s="93">
        <f>'[36]D. ITT_All_Grants'!E96</f>
        <v>0</v>
      </c>
      <c r="F55" s="150" t="s">
        <v>99</v>
      </c>
      <c r="G55" s="150" t="s">
        <v>120</v>
      </c>
      <c r="H55" s="693">
        <v>42736</v>
      </c>
      <c r="I55" s="693">
        <v>43100</v>
      </c>
      <c r="J55" s="601" t="e">
        <f>I55-F12</f>
        <v>#VALUE!</v>
      </c>
      <c r="K55" s="583"/>
      <c r="L55" s="597" t="s">
        <v>842</v>
      </c>
      <c r="M55" s="572"/>
      <c r="N55" s="572"/>
      <c r="O55" s="572"/>
      <c r="P55" s="572"/>
      <c r="Q55" s="572">
        <f t="shared" si="8"/>
        <v>0</v>
      </c>
      <c r="R55" s="572">
        <f t="shared" si="9"/>
        <v>0</v>
      </c>
      <c r="S55" s="694">
        <v>0</v>
      </c>
      <c r="T55" s="574" t="s">
        <v>1190</v>
      </c>
      <c r="U55" s="575"/>
      <c r="V55" s="576"/>
      <c r="W55" s="576"/>
      <c r="X55" s="576"/>
      <c r="Y55" s="576"/>
      <c r="Z55" s="1344">
        <f t="shared" si="16"/>
        <v>0</v>
      </c>
      <c r="AA55" s="578"/>
      <c r="AB55" s="579"/>
      <c r="AC55" s="1370"/>
      <c r="AD55" s="1370"/>
      <c r="AE55" s="1370"/>
      <c r="AF55" s="1370"/>
      <c r="AG55" s="1370">
        <f t="shared" si="10"/>
        <v>0</v>
      </c>
      <c r="AH55" s="579"/>
      <c r="AI55" s="1370"/>
      <c r="AJ55" s="1370"/>
      <c r="AK55" s="1370"/>
      <c r="AL55" s="1370"/>
      <c r="AM55" s="1370">
        <f t="shared" si="0"/>
        <v>0</v>
      </c>
      <c r="AN55" s="579"/>
      <c r="AO55" s="1370"/>
      <c r="AP55" s="1370"/>
      <c r="AQ55" s="1370"/>
      <c r="AR55" s="1370"/>
      <c r="AS55" s="1370">
        <f t="shared" si="1"/>
        <v>0</v>
      </c>
      <c r="AT55" s="579"/>
      <c r="AU55" s="1370"/>
      <c r="AV55" s="1370"/>
      <c r="AW55" s="1370"/>
      <c r="AX55" s="1370"/>
      <c r="AY55" s="1370">
        <f t="shared" si="11"/>
        <v>0</v>
      </c>
      <c r="AZ55" s="579"/>
      <c r="BA55" s="1370"/>
      <c r="BB55" s="1370"/>
      <c r="BC55" s="1370"/>
      <c r="BD55" s="1370"/>
      <c r="BE55" s="1370">
        <f t="shared" si="2"/>
        <v>0</v>
      </c>
      <c r="BF55" s="579"/>
      <c r="BG55" s="1370"/>
      <c r="BH55" s="1370"/>
      <c r="BI55" s="1370"/>
      <c r="BJ55" s="1370"/>
      <c r="BK55" s="1370">
        <f t="shared" si="3"/>
        <v>0</v>
      </c>
      <c r="BL55" s="579"/>
      <c r="BM55" s="1370">
        <v>0</v>
      </c>
      <c r="BN55" s="1370">
        <v>0</v>
      </c>
      <c r="BO55" s="1370">
        <v>0</v>
      </c>
      <c r="BP55" s="1370">
        <v>0</v>
      </c>
      <c r="BQ55" s="1370">
        <f t="shared" si="4"/>
        <v>0</v>
      </c>
      <c r="BR55" s="579"/>
      <c r="BS55" s="2013">
        <v>0</v>
      </c>
      <c r="BT55" s="2013">
        <v>0</v>
      </c>
      <c r="BU55" s="2013">
        <v>0</v>
      </c>
      <c r="BV55" s="2013">
        <v>0</v>
      </c>
      <c r="BW55" s="1370">
        <f t="shared" si="5"/>
        <v>0</v>
      </c>
      <c r="BX55" s="579"/>
      <c r="BY55" s="2135">
        <v>0</v>
      </c>
      <c r="BZ55" s="2135">
        <v>0</v>
      </c>
      <c r="CA55" s="2135">
        <v>0</v>
      </c>
      <c r="CB55" s="2135">
        <v>0</v>
      </c>
      <c r="CC55" s="469">
        <f t="shared" si="12"/>
        <v>0</v>
      </c>
      <c r="CD55" s="580">
        <f t="shared" si="15"/>
        <v>0</v>
      </c>
      <c r="CE55" s="581">
        <f t="shared" si="18"/>
        <v>0</v>
      </c>
      <c r="CF55" s="581">
        <f t="shared" si="18"/>
        <v>0</v>
      </c>
      <c r="CG55" s="581">
        <f t="shared" si="18"/>
        <v>0</v>
      </c>
      <c r="CH55" s="581">
        <f t="shared" si="18"/>
        <v>0</v>
      </c>
      <c r="CI55" s="581">
        <f t="shared" si="18"/>
        <v>0</v>
      </c>
      <c r="CJ55" s="1359" t="e">
        <f t="shared" si="17"/>
        <v>#DIV/0!</v>
      </c>
      <c r="CK55" s="578"/>
    </row>
    <row r="56" spans="1:89" ht="32.25" customHeight="1" thickBot="1">
      <c r="A56" s="2464"/>
      <c r="B56" s="520" t="s">
        <v>841</v>
      </c>
      <c r="C56" s="92">
        <f>'[36]D. ITT_All_Grants'!C97</f>
        <v>0</v>
      </c>
      <c r="D56" s="150" t="s">
        <v>100</v>
      </c>
      <c r="E56" s="93">
        <f>'[36]D. ITT_All_Grants'!E97</f>
        <v>0</v>
      </c>
      <c r="F56" s="150" t="s">
        <v>99</v>
      </c>
      <c r="G56" s="150" t="s">
        <v>120</v>
      </c>
      <c r="H56" s="693">
        <v>42736</v>
      </c>
      <c r="I56" s="693">
        <v>43100</v>
      </c>
      <c r="J56" s="601">
        <f>I56-F13</f>
        <v>43100</v>
      </c>
      <c r="K56" s="583"/>
      <c r="L56" s="597" t="s">
        <v>842</v>
      </c>
      <c r="M56" s="572"/>
      <c r="N56" s="572"/>
      <c r="O56" s="572"/>
      <c r="P56" s="572"/>
      <c r="Q56" s="572">
        <f t="shared" si="8"/>
        <v>0</v>
      </c>
      <c r="R56" s="572">
        <f t="shared" si="9"/>
        <v>0</v>
      </c>
      <c r="S56" s="695"/>
      <c r="T56" s="574" t="s">
        <v>1190</v>
      </c>
      <c r="U56" s="575"/>
      <c r="V56" s="576"/>
      <c r="W56" s="576"/>
      <c r="X56" s="576"/>
      <c r="Y56" s="576"/>
      <c r="Z56" s="1344">
        <f t="shared" si="16"/>
        <v>0</v>
      </c>
      <c r="AA56" s="578"/>
      <c r="AB56" s="579"/>
      <c r="AC56" s="1370"/>
      <c r="AD56" s="1370"/>
      <c r="AE56" s="1370"/>
      <c r="AF56" s="1370"/>
      <c r="AG56" s="1370">
        <f t="shared" si="10"/>
        <v>0</v>
      </c>
      <c r="AH56" s="584"/>
      <c r="AI56" s="1370"/>
      <c r="AJ56" s="1370"/>
      <c r="AK56" s="1370"/>
      <c r="AL56" s="1370"/>
      <c r="AM56" s="1370">
        <f t="shared" si="0"/>
        <v>0</v>
      </c>
      <c r="AN56" s="584"/>
      <c r="AO56" s="1370"/>
      <c r="AP56" s="1370"/>
      <c r="AQ56" s="1370"/>
      <c r="AR56" s="1370"/>
      <c r="AS56" s="1370">
        <f t="shared" si="1"/>
        <v>0</v>
      </c>
      <c r="AT56" s="584"/>
      <c r="AU56" s="1370"/>
      <c r="AV56" s="1370"/>
      <c r="AW56" s="1354">
        <v>0.26</v>
      </c>
      <c r="AX56" s="1354">
        <v>0.27</v>
      </c>
      <c r="AY56" s="1303">
        <f t="shared" si="11"/>
        <v>0.53</v>
      </c>
      <c r="AZ56" s="584"/>
      <c r="BA56" s="1370"/>
      <c r="BB56" s="1370"/>
      <c r="BC56" s="1370"/>
      <c r="BD56" s="1370"/>
      <c r="BE56" s="1370">
        <f t="shared" si="2"/>
        <v>0</v>
      </c>
      <c r="BF56" s="584"/>
      <c r="BG56" s="1370"/>
      <c r="BH56" s="1370"/>
      <c r="BI56" s="1370"/>
      <c r="BJ56" s="1370"/>
      <c r="BK56" s="1370">
        <f t="shared" si="3"/>
        <v>0</v>
      </c>
      <c r="BL56" s="584"/>
      <c r="BM56" s="1370">
        <v>0</v>
      </c>
      <c r="BN56" s="1370">
        <v>0</v>
      </c>
      <c r="BO56" s="1370">
        <v>0</v>
      </c>
      <c r="BP56" s="1370">
        <v>0</v>
      </c>
      <c r="BQ56" s="1370">
        <f t="shared" si="4"/>
        <v>0</v>
      </c>
      <c r="BR56" s="584"/>
      <c r="BS56" s="2013">
        <v>0</v>
      </c>
      <c r="BT56" s="2013">
        <v>0</v>
      </c>
      <c r="BU56" s="2013">
        <v>0</v>
      </c>
      <c r="BV56" s="2013">
        <v>0</v>
      </c>
      <c r="BW56" s="1370">
        <f t="shared" si="5"/>
        <v>0</v>
      </c>
      <c r="BX56" s="584"/>
      <c r="BY56" s="2135">
        <v>0</v>
      </c>
      <c r="BZ56" s="2135">
        <v>0</v>
      </c>
      <c r="CA56" s="2135">
        <v>0</v>
      </c>
      <c r="CB56" s="2135">
        <v>0</v>
      </c>
      <c r="CC56" s="469">
        <f t="shared" si="12"/>
        <v>0</v>
      </c>
      <c r="CD56" s="1355">
        <f t="shared" si="15"/>
        <v>0</v>
      </c>
      <c r="CE56" s="581">
        <f t="shared" si="18"/>
        <v>0</v>
      </c>
      <c r="CF56" s="581">
        <f t="shared" si="18"/>
        <v>0</v>
      </c>
      <c r="CG56" s="581">
        <f t="shared" si="18"/>
        <v>0.26</v>
      </c>
      <c r="CH56" s="581">
        <f t="shared" si="18"/>
        <v>0.27</v>
      </c>
      <c r="CI56" s="581">
        <f t="shared" si="18"/>
        <v>0.53</v>
      </c>
      <c r="CJ56" s="1361" t="e">
        <f t="shared" si="17"/>
        <v>#DIV/0!</v>
      </c>
      <c r="CK56" s="578"/>
    </row>
    <row r="57" spans="1:89" ht="33.75" customHeight="1" thickBot="1">
      <c r="A57" s="2464"/>
      <c r="B57" s="518" t="s">
        <v>846</v>
      </c>
      <c r="C57" s="92">
        <f>'[36]D. ITT_All_Grants'!C98</f>
        <v>0</v>
      </c>
      <c r="D57" s="150" t="s">
        <v>100</v>
      </c>
      <c r="E57" s="93">
        <f>'[36]D. ITT_All_Grants'!E98</f>
        <v>0</v>
      </c>
      <c r="F57" s="150" t="s">
        <v>99</v>
      </c>
      <c r="G57" s="150" t="s">
        <v>42</v>
      </c>
      <c r="H57" s="693">
        <v>42736</v>
      </c>
      <c r="I57" s="693">
        <v>43100</v>
      </c>
      <c r="J57" s="601">
        <f>I57-F14</f>
        <v>43100</v>
      </c>
      <c r="K57" s="583"/>
      <c r="L57" s="597" t="s">
        <v>842</v>
      </c>
      <c r="M57" s="572"/>
      <c r="N57" s="572"/>
      <c r="O57" s="572"/>
      <c r="P57" s="572"/>
      <c r="Q57" s="572">
        <f t="shared" si="8"/>
        <v>0</v>
      </c>
      <c r="R57" s="572">
        <f t="shared" si="9"/>
        <v>0</v>
      </c>
      <c r="S57" s="695"/>
      <c r="T57" s="574" t="s">
        <v>1191</v>
      </c>
      <c r="U57" s="575"/>
      <c r="V57" s="576"/>
      <c r="W57" s="576"/>
      <c r="X57" s="576"/>
      <c r="Y57" s="576"/>
      <c r="Z57" s="1344">
        <f t="shared" si="16"/>
        <v>0</v>
      </c>
      <c r="AA57" s="578"/>
      <c r="AB57" s="579"/>
      <c r="AC57" s="1370"/>
      <c r="AD57" s="1370"/>
      <c r="AE57" s="1370"/>
      <c r="AF57" s="1370"/>
      <c r="AG57" s="1370">
        <f t="shared" si="10"/>
        <v>0</v>
      </c>
      <c r="AH57" s="584"/>
      <c r="AI57" s="1370"/>
      <c r="AJ57" s="1370"/>
      <c r="AK57" s="1370"/>
      <c r="AL57" s="1370"/>
      <c r="AM57" s="1370">
        <f t="shared" si="0"/>
        <v>0</v>
      </c>
      <c r="AN57" s="584"/>
      <c r="AO57" s="1370"/>
      <c r="AP57" s="1370"/>
      <c r="AQ57" s="1370"/>
      <c r="AR57" s="1370"/>
      <c r="AS57" s="1370">
        <f t="shared" si="1"/>
        <v>0</v>
      </c>
      <c r="AT57" s="584"/>
      <c r="AU57" s="1370"/>
      <c r="AV57" s="1370"/>
      <c r="AW57" s="1370"/>
      <c r="AX57" s="1370"/>
      <c r="AY57" s="1370">
        <f t="shared" si="11"/>
        <v>0</v>
      </c>
      <c r="AZ57" s="584"/>
      <c r="BA57" s="1370"/>
      <c r="BB57" s="1370"/>
      <c r="BC57" s="1370"/>
      <c r="BD57" s="1370"/>
      <c r="BE57" s="1370">
        <f t="shared" si="2"/>
        <v>0</v>
      </c>
      <c r="BF57" s="584"/>
      <c r="BG57" s="1370"/>
      <c r="BH57" s="1370"/>
      <c r="BI57" s="1370"/>
      <c r="BJ57" s="1370"/>
      <c r="BK57" s="1370">
        <f t="shared" si="3"/>
        <v>0</v>
      </c>
      <c r="BL57" s="584"/>
      <c r="BM57" s="1370">
        <v>0</v>
      </c>
      <c r="BN57" s="1370">
        <v>0</v>
      </c>
      <c r="BO57" s="1370">
        <v>0</v>
      </c>
      <c r="BP57" s="1370">
        <v>0</v>
      </c>
      <c r="BQ57" s="1370">
        <f t="shared" si="4"/>
        <v>0</v>
      </c>
      <c r="BR57" s="584"/>
      <c r="BS57" s="2013">
        <v>0</v>
      </c>
      <c r="BT57" s="2013">
        <v>0</v>
      </c>
      <c r="BU57" s="2013">
        <v>0</v>
      </c>
      <c r="BV57" s="2013">
        <v>0</v>
      </c>
      <c r="BW57" s="1370">
        <f t="shared" si="5"/>
        <v>0</v>
      </c>
      <c r="BX57" s="584"/>
      <c r="BY57" s="2135">
        <v>0</v>
      </c>
      <c r="BZ57" s="2135">
        <v>0</v>
      </c>
      <c r="CA57" s="2135">
        <v>0</v>
      </c>
      <c r="CB57" s="2135">
        <v>0</v>
      </c>
      <c r="CC57" s="469">
        <f t="shared" si="12"/>
        <v>0</v>
      </c>
      <c r="CD57" s="580">
        <f t="shared" si="15"/>
        <v>0</v>
      </c>
      <c r="CE57" s="581">
        <f t="shared" si="18"/>
        <v>0</v>
      </c>
      <c r="CF57" s="581">
        <f t="shared" si="18"/>
        <v>0</v>
      </c>
      <c r="CG57" s="581">
        <f t="shared" si="18"/>
        <v>0</v>
      </c>
      <c r="CH57" s="581">
        <f t="shared" si="18"/>
        <v>0</v>
      </c>
      <c r="CI57" s="581">
        <f t="shared" si="18"/>
        <v>0</v>
      </c>
      <c r="CJ57" s="1359" t="e">
        <f t="shared" si="17"/>
        <v>#DIV/0!</v>
      </c>
      <c r="CK57" s="578"/>
    </row>
    <row r="58" spans="1:89" ht="39" customHeight="1" thickBot="1">
      <c r="A58" s="2464"/>
      <c r="B58" s="698" t="s">
        <v>844</v>
      </c>
      <c r="C58" s="92">
        <f>'[36]D. ITT_All_Grants'!C99</f>
        <v>0</v>
      </c>
      <c r="D58" s="150" t="s">
        <v>100</v>
      </c>
      <c r="E58" s="93">
        <f>'[36]D. ITT_All_Grants'!E99</f>
        <v>0</v>
      </c>
      <c r="F58" s="150" t="s">
        <v>99</v>
      </c>
      <c r="G58" s="150" t="s">
        <v>42</v>
      </c>
      <c r="H58" s="693">
        <v>42736</v>
      </c>
      <c r="I58" s="693">
        <v>43100</v>
      </c>
      <c r="J58" s="601">
        <f>I58-F15</f>
        <v>43100</v>
      </c>
      <c r="K58" s="583"/>
      <c r="L58" s="597" t="s">
        <v>842</v>
      </c>
      <c r="M58" s="572"/>
      <c r="N58" s="572"/>
      <c r="O58" s="572"/>
      <c r="P58" s="572"/>
      <c r="Q58" s="572">
        <f t="shared" si="8"/>
        <v>0</v>
      </c>
      <c r="R58" s="572">
        <f t="shared" si="9"/>
        <v>0</v>
      </c>
      <c r="S58" s="695"/>
      <c r="T58" s="574" t="s">
        <v>1191</v>
      </c>
      <c r="U58" s="575"/>
      <c r="V58" s="576"/>
      <c r="W58" s="576"/>
      <c r="X58" s="576"/>
      <c r="Y58" s="576"/>
      <c r="Z58" s="1344">
        <f t="shared" si="16"/>
        <v>0</v>
      </c>
      <c r="AA58" s="578"/>
      <c r="AB58" s="579"/>
      <c r="AC58" s="1370"/>
      <c r="AD58" s="1370"/>
      <c r="AE58" s="1370"/>
      <c r="AF58" s="1370"/>
      <c r="AG58" s="1370">
        <f t="shared" si="10"/>
        <v>0</v>
      </c>
      <c r="AH58" s="584"/>
      <c r="AI58" s="1370"/>
      <c r="AJ58" s="1370"/>
      <c r="AK58" s="1370"/>
      <c r="AL58" s="1370"/>
      <c r="AM58" s="1370">
        <f t="shared" si="0"/>
        <v>0</v>
      </c>
      <c r="AN58" s="584"/>
      <c r="AO58" s="1370"/>
      <c r="AP58" s="1370"/>
      <c r="AQ58" s="1370"/>
      <c r="AR58" s="1370"/>
      <c r="AS58" s="1370">
        <f t="shared" si="1"/>
        <v>0</v>
      </c>
      <c r="AT58" s="584"/>
      <c r="AU58" s="1370"/>
      <c r="AV58" s="1370"/>
      <c r="AW58" s="1370"/>
      <c r="AX58" s="1370"/>
      <c r="AY58" s="1370">
        <f t="shared" si="11"/>
        <v>0</v>
      </c>
      <c r="AZ58" s="584"/>
      <c r="BA58" s="1370"/>
      <c r="BB58" s="1370"/>
      <c r="BC58" s="1370"/>
      <c r="BD58" s="1370"/>
      <c r="BE58" s="1370">
        <f t="shared" si="2"/>
        <v>0</v>
      </c>
      <c r="BF58" s="584"/>
      <c r="BG58" s="1370"/>
      <c r="BH58" s="1370"/>
      <c r="BI58" s="1370"/>
      <c r="BJ58" s="1370"/>
      <c r="BK58" s="1370">
        <f t="shared" si="3"/>
        <v>0</v>
      </c>
      <c r="BL58" s="584"/>
      <c r="BM58" s="1370">
        <v>0</v>
      </c>
      <c r="BN58" s="1370">
        <v>0</v>
      </c>
      <c r="BO58" s="1370">
        <v>0</v>
      </c>
      <c r="BP58" s="1370">
        <v>0</v>
      </c>
      <c r="BQ58" s="1370">
        <f t="shared" si="4"/>
        <v>0</v>
      </c>
      <c r="BR58" s="584"/>
      <c r="BS58" s="2013">
        <v>0</v>
      </c>
      <c r="BT58" s="2013">
        <v>0</v>
      </c>
      <c r="BU58" s="2013">
        <v>0</v>
      </c>
      <c r="BV58" s="2013">
        <v>0</v>
      </c>
      <c r="BW58" s="1370">
        <f t="shared" si="5"/>
        <v>0</v>
      </c>
      <c r="BX58" s="584"/>
      <c r="BY58" s="2135">
        <v>0</v>
      </c>
      <c r="BZ58" s="2135">
        <v>0</v>
      </c>
      <c r="CA58" s="2135">
        <v>0</v>
      </c>
      <c r="CB58" s="2135">
        <v>0</v>
      </c>
      <c r="CC58" s="469">
        <f t="shared" si="12"/>
        <v>0</v>
      </c>
      <c r="CD58" s="580">
        <f t="shared" si="15"/>
        <v>0</v>
      </c>
      <c r="CE58" s="581">
        <f t="shared" si="18"/>
        <v>0</v>
      </c>
      <c r="CF58" s="581">
        <f t="shared" si="18"/>
        <v>0</v>
      </c>
      <c r="CG58" s="581">
        <f t="shared" si="18"/>
        <v>0</v>
      </c>
      <c r="CH58" s="581">
        <f t="shared" si="18"/>
        <v>0</v>
      </c>
      <c r="CI58" s="581">
        <f t="shared" si="18"/>
        <v>0</v>
      </c>
      <c r="CJ58" s="1359" t="e">
        <f t="shared" si="17"/>
        <v>#DIV/0!</v>
      </c>
      <c r="CK58" s="578"/>
    </row>
    <row r="59" spans="1:89" ht="27" thickBot="1">
      <c r="A59" s="2464"/>
      <c r="B59" s="520" t="s">
        <v>845</v>
      </c>
      <c r="C59" s="92">
        <f>'[36]D. ITT_All_Grants'!C100</f>
        <v>0</v>
      </c>
      <c r="D59" s="150" t="s">
        <v>100</v>
      </c>
      <c r="E59" s="93">
        <f>'[36]D. ITT_All_Grants'!E100</f>
        <v>0</v>
      </c>
      <c r="F59" s="150" t="s">
        <v>99</v>
      </c>
      <c r="G59" s="150" t="s">
        <v>42</v>
      </c>
      <c r="H59" s="693">
        <v>42736</v>
      </c>
      <c r="I59" s="693">
        <v>43100</v>
      </c>
      <c r="J59" s="601" t="e">
        <f t="shared" si="7"/>
        <v>#VALUE!</v>
      </c>
      <c r="K59" s="583"/>
      <c r="L59" s="597" t="s">
        <v>842</v>
      </c>
      <c r="M59" s="572"/>
      <c r="N59" s="572"/>
      <c r="O59" s="572"/>
      <c r="P59" s="572"/>
      <c r="Q59" s="572">
        <f t="shared" si="8"/>
        <v>0</v>
      </c>
      <c r="R59" s="572">
        <f t="shared" si="9"/>
        <v>0</v>
      </c>
      <c r="S59" s="696"/>
      <c r="T59" s="574" t="s">
        <v>1191</v>
      </c>
      <c r="U59" s="575"/>
      <c r="V59" s="576"/>
      <c r="W59" s="576"/>
      <c r="X59" s="576"/>
      <c r="Y59" s="576"/>
      <c r="Z59" s="1344">
        <f t="shared" si="16"/>
        <v>0</v>
      </c>
      <c r="AA59" s="578"/>
      <c r="AB59" s="579"/>
      <c r="AC59" s="1370"/>
      <c r="AD59" s="1370"/>
      <c r="AE59" s="1370"/>
      <c r="AF59" s="1370"/>
      <c r="AG59" s="1370">
        <f t="shared" si="10"/>
        <v>0</v>
      </c>
      <c r="AH59" s="575"/>
      <c r="AI59" s="1370"/>
      <c r="AJ59" s="1370"/>
      <c r="AK59" s="1370"/>
      <c r="AL59" s="1370"/>
      <c r="AM59" s="1370">
        <f t="shared" si="0"/>
        <v>0</v>
      </c>
      <c r="AN59" s="575"/>
      <c r="AO59" s="1370"/>
      <c r="AP59" s="1370"/>
      <c r="AQ59" s="1370"/>
      <c r="AR59" s="1370"/>
      <c r="AS59" s="1370">
        <f t="shared" si="1"/>
        <v>0</v>
      </c>
      <c r="AT59" s="575"/>
      <c r="AU59" s="1370"/>
      <c r="AV59" s="1370"/>
      <c r="AW59" s="1370"/>
      <c r="AX59" s="1370"/>
      <c r="AY59" s="1370">
        <f t="shared" si="11"/>
        <v>0</v>
      </c>
      <c r="AZ59" s="575"/>
      <c r="BA59" s="1370"/>
      <c r="BB59" s="1370"/>
      <c r="BC59" s="1370"/>
      <c r="BD59" s="1370"/>
      <c r="BE59" s="1370">
        <f t="shared" si="2"/>
        <v>0</v>
      </c>
      <c r="BF59" s="575"/>
      <c r="BG59" s="1370"/>
      <c r="BH59" s="1370"/>
      <c r="BI59" s="1370"/>
      <c r="BJ59" s="1370"/>
      <c r="BK59" s="1370">
        <f t="shared" si="3"/>
        <v>0</v>
      </c>
      <c r="BL59" s="575"/>
      <c r="BM59" s="1370">
        <v>0</v>
      </c>
      <c r="BN59" s="1370">
        <v>0</v>
      </c>
      <c r="BO59" s="1370">
        <v>0</v>
      </c>
      <c r="BP59" s="1370">
        <v>0</v>
      </c>
      <c r="BQ59" s="1370">
        <f t="shared" si="4"/>
        <v>0</v>
      </c>
      <c r="BR59" s="575"/>
      <c r="BS59" s="2013">
        <v>0</v>
      </c>
      <c r="BT59" s="2013">
        <v>0</v>
      </c>
      <c r="BU59" s="2013">
        <v>0</v>
      </c>
      <c r="BV59" s="2013">
        <v>0</v>
      </c>
      <c r="BW59" s="1370">
        <f t="shared" si="5"/>
        <v>0</v>
      </c>
      <c r="BX59" s="575"/>
      <c r="BY59" s="2135">
        <v>0</v>
      </c>
      <c r="BZ59" s="2135">
        <v>0</v>
      </c>
      <c r="CA59" s="2135">
        <v>0</v>
      </c>
      <c r="CB59" s="2135">
        <v>0</v>
      </c>
      <c r="CC59" s="469">
        <f t="shared" si="12"/>
        <v>0</v>
      </c>
      <c r="CD59" s="580">
        <f t="shared" si="15"/>
        <v>0</v>
      </c>
      <c r="CE59" s="581">
        <f t="shared" si="18"/>
        <v>0</v>
      </c>
      <c r="CF59" s="581">
        <f t="shared" si="18"/>
        <v>0</v>
      </c>
      <c r="CG59" s="581">
        <f t="shared" si="18"/>
        <v>0</v>
      </c>
      <c r="CH59" s="581">
        <f t="shared" si="18"/>
        <v>0</v>
      </c>
      <c r="CI59" s="581">
        <f t="shared" si="18"/>
        <v>0</v>
      </c>
      <c r="CJ59" s="1359" t="e">
        <f t="shared" si="17"/>
        <v>#DIV/0!</v>
      </c>
      <c r="CK59" s="578"/>
    </row>
    <row r="60" spans="1:89" ht="38.25" customHeight="1" thickBot="1">
      <c r="A60" s="2464"/>
      <c r="B60" s="698" t="s">
        <v>847</v>
      </c>
      <c r="C60" s="92">
        <f>'[36]D. ITT_All_Grants'!C101</f>
        <v>0</v>
      </c>
      <c r="D60" s="150" t="s">
        <v>100</v>
      </c>
      <c r="E60" s="93">
        <f>'[36]D. ITT_All_Grants'!E101</f>
        <v>0</v>
      </c>
      <c r="F60" s="150" t="s">
        <v>99</v>
      </c>
      <c r="G60" s="150" t="s">
        <v>42</v>
      </c>
      <c r="H60" s="693">
        <v>42736</v>
      </c>
      <c r="I60" s="693">
        <v>43100</v>
      </c>
      <c r="J60" s="601" t="e">
        <f t="shared" si="7"/>
        <v>#VALUE!</v>
      </c>
      <c r="K60" s="583"/>
      <c r="L60" s="597" t="s">
        <v>842</v>
      </c>
      <c r="M60" s="572"/>
      <c r="N60" s="572"/>
      <c r="O60" s="572"/>
      <c r="P60" s="572"/>
      <c r="Q60" s="572">
        <f t="shared" si="8"/>
        <v>0</v>
      </c>
      <c r="R60" s="572">
        <f t="shared" si="9"/>
        <v>0</v>
      </c>
      <c r="S60" s="695"/>
      <c r="T60" s="574" t="s">
        <v>1191</v>
      </c>
      <c r="U60" s="575"/>
      <c r="V60" s="576"/>
      <c r="W60" s="576"/>
      <c r="X60" s="576"/>
      <c r="Y60" s="576"/>
      <c r="Z60" s="1344">
        <f t="shared" si="16"/>
        <v>0</v>
      </c>
      <c r="AA60" s="578"/>
      <c r="AB60" s="579"/>
      <c r="AC60" s="1370"/>
      <c r="AD60" s="1370"/>
      <c r="AE60" s="1370"/>
      <c r="AF60" s="1370"/>
      <c r="AG60" s="1370">
        <f t="shared" si="10"/>
        <v>0</v>
      </c>
      <c r="AH60" s="584"/>
      <c r="AI60" s="1370"/>
      <c r="AJ60" s="1370"/>
      <c r="AK60" s="1370"/>
      <c r="AL60" s="1370"/>
      <c r="AM60" s="1370">
        <f t="shared" si="0"/>
        <v>0</v>
      </c>
      <c r="AN60" s="584"/>
      <c r="AO60" s="1370"/>
      <c r="AP60" s="1370"/>
      <c r="AQ60" s="1370"/>
      <c r="AR60" s="1370"/>
      <c r="AS60" s="1370">
        <f t="shared" si="1"/>
        <v>0</v>
      </c>
      <c r="AT60" s="584"/>
      <c r="AU60" s="1370"/>
      <c r="AV60" s="1370"/>
      <c r="AW60" s="1370"/>
      <c r="AX60" s="1370"/>
      <c r="AY60" s="1370">
        <f t="shared" si="11"/>
        <v>0</v>
      </c>
      <c r="AZ60" s="584"/>
      <c r="BA60" s="1370"/>
      <c r="BB60" s="1370"/>
      <c r="BC60" s="1370"/>
      <c r="BD60" s="1370"/>
      <c r="BE60" s="1370">
        <f t="shared" si="2"/>
        <v>0</v>
      </c>
      <c r="BF60" s="584"/>
      <c r="BG60" s="1370"/>
      <c r="BH60" s="1370"/>
      <c r="BI60" s="1370"/>
      <c r="BJ60" s="1370"/>
      <c r="BK60" s="1370">
        <f t="shared" si="3"/>
        <v>0</v>
      </c>
      <c r="BL60" s="584"/>
      <c r="BM60" s="1370">
        <v>0</v>
      </c>
      <c r="BN60" s="1370">
        <v>0</v>
      </c>
      <c r="BO60" s="1370">
        <v>0</v>
      </c>
      <c r="BP60" s="1370">
        <v>0</v>
      </c>
      <c r="BQ60" s="1370">
        <f t="shared" si="4"/>
        <v>0</v>
      </c>
      <c r="BR60" s="584"/>
      <c r="BS60" s="2013">
        <v>0</v>
      </c>
      <c r="BT60" s="2013">
        <v>0</v>
      </c>
      <c r="BU60" s="2013">
        <v>0</v>
      </c>
      <c r="BV60" s="2013">
        <v>0</v>
      </c>
      <c r="BW60" s="1370">
        <f t="shared" si="5"/>
        <v>0</v>
      </c>
      <c r="BX60" s="584"/>
      <c r="BY60" s="2135">
        <v>0</v>
      </c>
      <c r="BZ60" s="2135">
        <v>0</v>
      </c>
      <c r="CA60" s="2135">
        <v>0</v>
      </c>
      <c r="CB60" s="2135">
        <v>0</v>
      </c>
      <c r="CC60" s="469">
        <f t="shared" si="12"/>
        <v>0</v>
      </c>
      <c r="CD60" s="580">
        <f t="shared" si="15"/>
        <v>0</v>
      </c>
      <c r="CE60" s="581">
        <f t="shared" si="18"/>
        <v>0</v>
      </c>
      <c r="CF60" s="581">
        <f t="shared" si="18"/>
        <v>0</v>
      </c>
      <c r="CG60" s="581">
        <f t="shared" si="18"/>
        <v>0</v>
      </c>
      <c r="CH60" s="581">
        <f t="shared" si="18"/>
        <v>0</v>
      </c>
      <c r="CI60" s="581">
        <f t="shared" si="18"/>
        <v>0</v>
      </c>
      <c r="CJ60" s="1359" t="e">
        <f t="shared" si="17"/>
        <v>#DIV/0!</v>
      </c>
      <c r="CK60" s="578"/>
    </row>
    <row r="61" spans="1:89" ht="44.25" thickBot="1">
      <c r="A61" s="2464"/>
      <c r="B61" s="699" t="s">
        <v>848</v>
      </c>
      <c r="C61" s="92">
        <f>'[36]D. ITT_All_Grants'!C102</f>
        <v>0</v>
      </c>
      <c r="D61" s="150" t="s">
        <v>100</v>
      </c>
      <c r="E61" s="93">
        <f>'[36]D. ITT_All_Grants'!E102</f>
        <v>0</v>
      </c>
      <c r="F61" s="150" t="s">
        <v>99</v>
      </c>
      <c r="G61" s="150" t="s">
        <v>120</v>
      </c>
      <c r="H61" s="693">
        <v>42736</v>
      </c>
      <c r="I61" s="693">
        <v>43100</v>
      </c>
      <c r="J61" s="601" t="e">
        <f t="shared" si="7"/>
        <v>#VALUE!</v>
      </c>
      <c r="K61" s="586"/>
      <c r="L61" s="597" t="s">
        <v>843</v>
      </c>
      <c r="M61" s="572"/>
      <c r="N61" s="572"/>
      <c r="O61" s="572"/>
      <c r="P61" s="572"/>
      <c r="Q61" s="572">
        <f t="shared" si="8"/>
        <v>0</v>
      </c>
      <c r="R61" s="572">
        <f t="shared" si="9"/>
        <v>0</v>
      </c>
      <c r="S61" s="695"/>
      <c r="T61" s="574" t="s">
        <v>1192</v>
      </c>
      <c r="U61" s="575"/>
      <c r="V61" s="576"/>
      <c r="W61" s="576"/>
      <c r="X61" s="576"/>
      <c r="Y61" s="576"/>
      <c r="Z61" s="1344">
        <f t="shared" si="16"/>
        <v>0</v>
      </c>
      <c r="AA61" s="578"/>
      <c r="AB61" s="579"/>
      <c r="AC61" s="1370"/>
      <c r="AD61" s="1370"/>
      <c r="AE61" s="1370"/>
      <c r="AF61" s="1370"/>
      <c r="AG61" s="1370">
        <f t="shared" si="10"/>
        <v>0</v>
      </c>
      <c r="AH61" s="575"/>
      <c r="AI61" s="1370"/>
      <c r="AJ61" s="1370"/>
      <c r="AK61" s="1370"/>
      <c r="AL61" s="1370"/>
      <c r="AM61" s="1370">
        <f t="shared" si="0"/>
        <v>0</v>
      </c>
      <c r="AN61" s="575"/>
      <c r="AO61" s="1370"/>
      <c r="AP61" s="1370"/>
      <c r="AQ61" s="1370"/>
      <c r="AR61" s="1370"/>
      <c r="AS61" s="1370">
        <f t="shared" si="1"/>
        <v>0</v>
      </c>
      <c r="AT61" s="575"/>
      <c r="AU61" s="1370"/>
      <c r="AV61" s="1370"/>
      <c r="AW61" s="1370"/>
      <c r="AX61" s="1370"/>
      <c r="AY61" s="1370"/>
      <c r="AZ61" s="575"/>
      <c r="BA61" s="1370"/>
      <c r="BB61" s="1370"/>
      <c r="BC61" s="1370"/>
      <c r="BD61" s="1370"/>
      <c r="BE61" s="1370">
        <f t="shared" si="2"/>
        <v>0</v>
      </c>
      <c r="BF61" s="575"/>
      <c r="BG61" s="1370">
        <v>159</v>
      </c>
      <c r="BH61" s="1370"/>
      <c r="BI61" s="1370"/>
      <c r="BJ61" s="1370"/>
      <c r="BK61" s="1370">
        <v>159</v>
      </c>
      <c r="BL61" s="575"/>
      <c r="BM61" s="1370">
        <v>219</v>
      </c>
      <c r="BN61" s="1370">
        <v>0</v>
      </c>
      <c r="BO61" s="1370">
        <v>0</v>
      </c>
      <c r="BP61" s="1370">
        <v>0</v>
      </c>
      <c r="BQ61" s="1370">
        <v>219</v>
      </c>
      <c r="BR61" s="575"/>
      <c r="BS61" s="2013">
        <v>255</v>
      </c>
      <c r="BT61" s="2013">
        <v>0</v>
      </c>
      <c r="BU61" s="2013">
        <v>0</v>
      </c>
      <c r="BV61" s="2013">
        <v>0</v>
      </c>
      <c r="BW61" s="1370">
        <f t="shared" si="5"/>
        <v>255</v>
      </c>
      <c r="BX61" s="575"/>
      <c r="BY61" s="2135">
        <v>340</v>
      </c>
      <c r="BZ61" s="2135">
        <v>0</v>
      </c>
      <c r="CA61" s="2135">
        <v>0</v>
      </c>
      <c r="CB61" s="2135">
        <v>0</v>
      </c>
      <c r="CC61" s="469">
        <v>340</v>
      </c>
      <c r="CD61" s="580">
        <f t="shared" si="15"/>
        <v>0</v>
      </c>
      <c r="CE61" s="581">
        <f t="shared" si="18"/>
        <v>973</v>
      </c>
      <c r="CF61" s="581">
        <f t="shared" si="18"/>
        <v>0</v>
      </c>
      <c r="CG61" s="581">
        <f t="shared" si="18"/>
        <v>0</v>
      </c>
      <c r="CH61" s="581">
        <f t="shared" si="18"/>
        <v>0</v>
      </c>
      <c r="CI61" s="581">
        <f t="shared" si="18"/>
        <v>973</v>
      </c>
      <c r="CJ61" s="1359" t="e">
        <f t="shared" si="17"/>
        <v>#DIV/0!</v>
      </c>
      <c r="CK61" s="578"/>
    </row>
    <row r="62" spans="1:89" ht="30" thickBot="1">
      <c r="A62" s="2464"/>
      <c r="B62" s="699" t="s">
        <v>849</v>
      </c>
      <c r="C62" s="92">
        <f>'[36]D. ITT_All_Grants'!C103</f>
        <v>0</v>
      </c>
      <c r="D62" s="150" t="s">
        <v>100</v>
      </c>
      <c r="E62" s="93">
        <f>'[36]D. ITT_All_Grants'!E103</f>
        <v>0</v>
      </c>
      <c r="F62" s="150" t="s">
        <v>99</v>
      </c>
      <c r="G62" s="150" t="s">
        <v>120</v>
      </c>
      <c r="H62" s="693">
        <v>42736</v>
      </c>
      <c r="I62" s="693">
        <v>43100</v>
      </c>
      <c r="J62" s="601" t="e">
        <f t="shared" si="7"/>
        <v>#VALUE!</v>
      </c>
      <c r="K62" s="583"/>
      <c r="L62" s="597" t="s">
        <v>843</v>
      </c>
      <c r="M62" s="572"/>
      <c r="N62" s="572"/>
      <c r="O62" s="572"/>
      <c r="P62" s="572"/>
      <c r="Q62" s="572">
        <f t="shared" si="8"/>
        <v>0</v>
      </c>
      <c r="R62" s="572">
        <f t="shared" si="9"/>
        <v>0</v>
      </c>
      <c r="S62" s="695"/>
      <c r="T62" s="574" t="s">
        <v>1193</v>
      </c>
      <c r="U62" s="575"/>
      <c r="V62" s="576"/>
      <c r="W62" s="576"/>
      <c r="X62" s="576"/>
      <c r="Y62" s="576"/>
      <c r="Z62" s="1344">
        <f t="shared" si="16"/>
        <v>0</v>
      </c>
      <c r="AA62" s="578"/>
      <c r="AB62" s="579"/>
      <c r="AC62" s="1370"/>
      <c r="AD62" s="1370"/>
      <c r="AE62" s="1370"/>
      <c r="AF62" s="1370"/>
      <c r="AG62" s="1370">
        <f t="shared" si="10"/>
        <v>0</v>
      </c>
      <c r="AH62" s="584"/>
      <c r="AI62" s="1370"/>
      <c r="AJ62" s="1370"/>
      <c r="AK62" s="1370"/>
      <c r="AL62" s="1370"/>
      <c r="AM62" s="1370">
        <f t="shared" si="0"/>
        <v>0</v>
      </c>
      <c r="AN62" s="584"/>
      <c r="AO62" s="1370"/>
      <c r="AP62" s="1370"/>
      <c r="AQ62" s="1370"/>
      <c r="AR62" s="1370"/>
      <c r="AS62" s="1370">
        <f t="shared" si="1"/>
        <v>0</v>
      </c>
      <c r="AT62" s="584"/>
      <c r="AU62" s="1370"/>
      <c r="AV62" s="1370"/>
      <c r="AW62" s="1354">
        <v>0.01</v>
      </c>
      <c r="AX62" s="1354">
        <v>0.03</v>
      </c>
      <c r="AY62" s="1303">
        <f t="shared" si="11"/>
        <v>0.04</v>
      </c>
      <c r="AZ62" s="584"/>
      <c r="BA62" s="1370"/>
      <c r="BB62" s="1370"/>
      <c r="BC62" s="1370"/>
      <c r="BD62" s="1370"/>
      <c r="BE62" s="1370">
        <f t="shared" si="2"/>
        <v>0</v>
      </c>
      <c r="BF62" s="584"/>
      <c r="BG62" s="1370"/>
      <c r="BH62" s="1370"/>
      <c r="BI62" s="1370"/>
      <c r="BJ62" s="1370"/>
      <c r="BK62" s="1370">
        <f t="shared" si="3"/>
        <v>0</v>
      </c>
      <c r="BL62" s="584"/>
      <c r="BM62" s="1370">
        <v>0</v>
      </c>
      <c r="BN62" s="1370">
        <v>0</v>
      </c>
      <c r="BO62" s="1370">
        <v>0</v>
      </c>
      <c r="BP62" s="1370">
        <v>0</v>
      </c>
      <c r="BQ62" s="1370">
        <f t="shared" si="4"/>
        <v>0</v>
      </c>
      <c r="BR62" s="584"/>
      <c r="BS62" s="2013">
        <v>0</v>
      </c>
      <c r="BT62" s="2013">
        <v>0</v>
      </c>
      <c r="BU62" s="2013">
        <v>0</v>
      </c>
      <c r="BV62" s="2013">
        <v>0</v>
      </c>
      <c r="BW62" s="1370">
        <f t="shared" si="5"/>
        <v>0</v>
      </c>
      <c r="BX62" s="584"/>
      <c r="BY62" s="2135"/>
      <c r="BZ62" s="2135"/>
      <c r="CA62" s="2135"/>
      <c r="CB62" s="2135"/>
      <c r="CC62" s="469">
        <f t="shared" si="12"/>
        <v>0</v>
      </c>
      <c r="CD62" s="1355">
        <f t="shared" si="15"/>
        <v>0</v>
      </c>
      <c r="CE62" s="581">
        <f t="shared" si="18"/>
        <v>0</v>
      </c>
      <c r="CF62" s="581">
        <f t="shared" si="18"/>
        <v>0</v>
      </c>
      <c r="CG62" s="581">
        <f t="shared" si="18"/>
        <v>0.01</v>
      </c>
      <c r="CH62" s="581">
        <f t="shared" si="18"/>
        <v>0.03</v>
      </c>
      <c r="CI62" s="581">
        <f t="shared" si="18"/>
        <v>0.04</v>
      </c>
      <c r="CJ62" s="1359" t="e">
        <f t="shared" si="17"/>
        <v>#DIV/0!</v>
      </c>
      <c r="CK62" s="578"/>
    </row>
    <row r="63" spans="1:89" ht="27" thickBot="1">
      <c r="A63" s="2464"/>
      <c r="B63" s="520" t="s">
        <v>850</v>
      </c>
      <c r="C63" s="92">
        <f>'[36]D. ITT_All_Grants'!C104</f>
        <v>0</v>
      </c>
      <c r="D63" s="150" t="s">
        <v>100</v>
      </c>
      <c r="E63" s="93">
        <f>'[36]D. ITT_All_Grants'!E104</f>
        <v>0</v>
      </c>
      <c r="F63" s="150" t="s">
        <v>99</v>
      </c>
      <c r="G63" s="150" t="s">
        <v>120</v>
      </c>
      <c r="H63" s="693">
        <v>42736</v>
      </c>
      <c r="I63" s="693">
        <v>43100</v>
      </c>
      <c r="J63" s="601" t="e">
        <f t="shared" si="7"/>
        <v>#VALUE!</v>
      </c>
      <c r="K63" s="583"/>
      <c r="L63" s="597" t="s">
        <v>843</v>
      </c>
      <c r="M63" s="572"/>
      <c r="N63" s="572"/>
      <c r="O63" s="572"/>
      <c r="P63" s="572"/>
      <c r="Q63" s="572">
        <f t="shared" si="8"/>
        <v>0</v>
      </c>
      <c r="R63" s="572">
        <f t="shared" si="9"/>
        <v>0</v>
      </c>
      <c r="S63" s="1364">
        <v>2174</v>
      </c>
      <c r="T63" s="574"/>
      <c r="U63" s="575"/>
      <c r="V63" s="576"/>
      <c r="W63" s="576"/>
      <c r="X63" s="576"/>
      <c r="Y63" s="576"/>
      <c r="Z63" s="1344">
        <f t="shared" si="16"/>
        <v>0</v>
      </c>
      <c r="AA63" s="578"/>
      <c r="AB63" s="579"/>
      <c r="AC63" s="1370"/>
      <c r="AD63" s="1370"/>
      <c r="AE63" s="1370"/>
      <c r="AF63" s="1370"/>
      <c r="AG63" s="1370">
        <f t="shared" si="10"/>
        <v>0</v>
      </c>
      <c r="AH63" s="584"/>
      <c r="AI63" s="1370"/>
      <c r="AJ63" s="1370"/>
      <c r="AK63" s="1370"/>
      <c r="AL63" s="1370"/>
      <c r="AM63" s="1370">
        <f t="shared" si="0"/>
        <v>0</v>
      </c>
      <c r="AN63" s="584"/>
      <c r="AO63" s="1370"/>
      <c r="AP63" s="1370"/>
      <c r="AQ63" s="1370"/>
      <c r="AR63" s="1370"/>
      <c r="AS63" s="1370">
        <f t="shared" si="1"/>
        <v>0</v>
      </c>
      <c r="AT63" s="584"/>
      <c r="AU63" s="1370">
        <v>336</v>
      </c>
      <c r="AV63" s="1370"/>
      <c r="AW63" s="1370"/>
      <c r="AX63" s="1370"/>
      <c r="AY63" s="1370">
        <f t="shared" si="11"/>
        <v>336</v>
      </c>
      <c r="AZ63" s="584"/>
      <c r="BA63" s="1370">
        <v>177</v>
      </c>
      <c r="BB63" s="1370"/>
      <c r="BC63" s="1370"/>
      <c r="BD63" s="1370"/>
      <c r="BE63" s="1370">
        <f t="shared" si="2"/>
        <v>177</v>
      </c>
      <c r="BF63" s="584"/>
      <c r="BG63" s="1370">
        <v>433</v>
      </c>
      <c r="BH63" s="1370"/>
      <c r="BI63" s="1370"/>
      <c r="BJ63" s="1370"/>
      <c r="BK63" s="1370">
        <v>433</v>
      </c>
      <c r="BL63" s="584"/>
      <c r="BM63" s="1370">
        <v>562</v>
      </c>
      <c r="BN63" s="1370">
        <v>0</v>
      </c>
      <c r="BO63" s="1370">
        <v>0</v>
      </c>
      <c r="BP63" s="1370">
        <v>0</v>
      </c>
      <c r="BQ63" s="1370">
        <v>562</v>
      </c>
      <c r="BR63" s="584"/>
      <c r="BS63" s="2013">
        <v>842</v>
      </c>
      <c r="BT63" s="2013">
        <v>0</v>
      </c>
      <c r="BU63" s="2013">
        <v>0</v>
      </c>
      <c r="BV63" s="2013">
        <v>0</v>
      </c>
      <c r="BW63" s="1370">
        <f t="shared" si="5"/>
        <v>842</v>
      </c>
      <c r="BX63" s="584"/>
      <c r="BY63" s="2135">
        <v>654</v>
      </c>
      <c r="BZ63" s="2135">
        <v>0</v>
      </c>
      <c r="CA63" s="2135">
        <v>0</v>
      </c>
      <c r="CB63" s="2135">
        <v>0</v>
      </c>
      <c r="CC63" s="469">
        <v>654</v>
      </c>
      <c r="CD63" s="580">
        <f t="shared" si="15"/>
        <v>2174</v>
      </c>
      <c r="CE63" s="581">
        <f t="shared" si="18"/>
        <v>3004</v>
      </c>
      <c r="CF63" s="581">
        <f t="shared" si="18"/>
        <v>0</v>
      </c>
      <c r="CG63" s="581">
        <f t="shared" si="18"/>
        <v>0</v>
      </c>
      <c r="CH63" s="581">
        <f t="shared" si="18"/>
        <v>0</v>
      </c>
      <c r="CI63" s="581">
        <f t="shared" si="18"/>
        <v>3004</v>
      </c>
      <c r="CJ63" s="1359">
        <f t="shared" si="17"/>
        <v>1.3817847286108556</v>
      </c>
      <c r="CK63" s="578"/>
    </row>
    <row r="64" spans="1:89" ht="39" thickBot="1">
      <c r="A64" s="2465"/>
      <c r="B64" s="697" t="s">
        <v>851</v>
      </c>
      <c r="C64" s="92">
        <f>'[36]D. ITT_All_Grants'!C105</f>
        <v>0</v>
      </c>
      <c r="D64" s="150" t="s">
        <v>100</v>
      </c>
      <c r="E64" s="93">
        <f>'[36]D. ITT_All_Grants'!E105</f>
        <v>0</v>
      </c>
      <c r="F64" s="150" t="s">
        <v>99</v>
      </c>
      <c r="G64" s="150" t="s">
        <v>120</v>
      </c>
      <c r="H64" s="693">
        <v>42736</v>
      </c>
      <c r="I64" s="693">
        <v>43100</v>
      </c>
      <c r="J64" s="601" t="e">
        <f t="shared" si="7"/>
        <v>#VALUE!</v>
      </c>
      <c r="K64" s="583"/>
      <c r="L64" s="597" t="s">
        <v>843</v>
      </c>
      <c r="M64" s="572"/>
      <c r="N64" s="572"/>
      <c r="O64" s="572"/>
      <c r="P64" s="572"/>
      <c r="Q64" s="572">
        <f t="shared" si="8"/>
        <v>0</v>
      </c>
      <c r="R64" s="572">
        <f t="shared" si="9"/>
        <v>0</v>
      </c>
      <c r="S64" s="695">
        <v>0.8</v>
      </c>
      <c r="T64" s="574"/>
      <c r="U64" s="575"/>
      <c r="V64" s="576"/>
      <c r="W64" s="576"/>
      <c r="X64" s="576"/>
      <c r="Y64" s="576"/>
      <c r="Z64" s="1344">
        <f t="shared" si="16"/>
        <v>0</v>
      </c>
      <c r="AA64" s="578"/>
      <c r="AB64" s="579"/>
      <c r="AC64" s="1370"/>
      <c r="AD64" s="1370"/>
      <c r="AE64" s="1370"/>
      <c r="AF64" s="1370"/>
      <c r="AG64" s="1370">
        <f t="shared" si="10"/>
        <v>0</v>
      </c>
      <c r="AH64" s="584"/>
      <c r="AI64" s="1370"/>
      <c r="AJ64" s="1370"/>
      <c r="AK64" s="1370"/>
      <c r="AL64" s="1370"/>
      <c r="AM64" s="1370">
        <f t="shared" si="0"/>
        <v>0</v>
      </c>
      <c r="AN64" s="584"/>
      <c r="AO64" s="1370"/>
      <c r="AP64" s="1370"/>
      <c r="AQ64" s="1370"/>
      <c r="AR64" s="1370"/>
      <c r="AS64" s="1370">
        <f t="shared" si="1"/>
        <v>0</v>
      </c>
      <c r="AT64" s="584"/>
      <c r="AU64" s="1303">
        <v>0.61</v>
      </c>
      <c r="AV64" s="1370"/>
      <c r="AW64" s="1370"/>
      <c r="AX64" s="1370"/>
      <c r="AY64" s="1303">
        <f t="shared" si="11"/>
        <v>0.61</v>
      </c>
      <c r="AZ64" s="584"/>
      <c r="BA64" s="1370">
        <v>23</v>
      </c>
      <c r="BB64" s="1370"/>
      <c r="BC64" s="1370"/>
      <c r="BD64" s="1370"/>
      <c r="BE64" s="1370">
        <f t="shared" si="2"/>
        <v>23</v>
      </c>
      <c r="BF64" s="584"/>
      <c r="BG64" s="1370">
        <v>178</v>
      </c>
      <c r="BH64" s="1370"/>
      <c r="BI64" s="1370"/>
      <c r="BJ64" s="1370"/>
      <c r="BK64" s="1370">
        <v>178</v>
      </c>
      <c r="BL64" s="584"/>
      <c r="BM64" s="1370">
        <v>443</v>
      </c>
      <c r="BN64" s="1370">
        <v>0</v>
      </c>
      <c r="BO64" s="1370">
        <v>0</v>
      </c>
      <c r="BP64" s="1370">
        <v>0</v>
      </c>
      <c r="BQ64" s="1370">
        <v>443</v>
      </c>
      <c r="BR64" s="584"/>
      <c r="BS64" s="2013">
        <v>324</v>
      </c>
      <c r="BT64" s="2013">
        <v>0</v>
      </c>
      <c r="BU64" s="2013">
        <v>0</v>
      </c>
      <c r="BV64" s="2013">
        <v>0</v>
      </c>
      <c r="BW64" s="1370">
        <f t="shared" si="5"/>
        <v>324</v>
      </c>
      <c r="BX64" s="584"/>
      <c r="BY64" s="2135">
        <v>103</v>
      </c>
      <c r="BZ64" s="2135">
        <v>0</v>
      </c>
      <c r="CA64" s="2135">
        <v>0</v>
      </c>
      <c r="CB64" s="2135">
        <v>0</v>
      </c>
      <c r="CC64" s="469">
        <v>103</v>
      </c>
      <c r="CD64" s="1355">
        <f t="shared" si="15"/>
        <v>0.8</v>
      </c>
      <c r="CE64" s="581">
        <f t="shared" si="18"/>
        <v>1071.6099999999999</v>
      </c>
      <c r="CF64" s="581">
        <f t="shared" si="18"/>
        <v>0</v>
      </c>
      <c r="CG64" s="581">
        <f t="shared" si="18"/>
        <v>0</v>
      </c>
      <c r="CH64" s="581">
        <f t="shared" si="18"/>
        <v>0</v>
      </c>
      <c r="CI64" s="581">
        <f t="shared" si="18"/>
        <v>1071.6099999999999</v>
      </c>
      <c r="CJ64" s="1361">
        <f t="shared" si="17"/>
        <v>1339.5124999999998</v>
      </c>
      <c r="CK64" s="578"/>
    </row>
    <row r="65" spans="1:89" ht="21" customHeight="1" thickBot="1">
      <c r="A65" s="2463" t="s">
        <v>882</v>
      </c>
      <c r="B65" s="700" t="s">
        <v>852</v>
      </c>
      <c r="C65" s="92">
        <f>'[36]D. ITT_All_Grants'!C106</f>
        <v>0</v>
      </c>
      <c r="D65" s="150" t="s">
        <v>100</v>
      </c>
      <c r="E65" s="93">
        <f>'[36]D. ITT_All_Grants'!E106</f>
        <v>0</v>
      </c>
      <c r="F65" s="150" t="s">
        <v>99</v>
      </c>
      <c r="G65" s="150" t="s">
        <v>120</v>
      </c>
      <c r="H65" s="693">
        <v>42736</v>
      </c>
      <c r="I65" s="693">
        <v>43100</v>
      </c>
      <c r="J65" s="601" t="e">
        <f t="shared" si="7"/>
        <v>#VALUE!</v>
      </c>
      <c r="K65" s="583"/>
      <c r="L65" s="600" t="s">
        <v>853</v>
      </c>
      <c r="M65" s="572"/>
      <c r="N65" s="572"/>
      <c r="O65" s="572"/>
      <c r="P65" s="572"/>
      <c r="Q65" s="572">
        <f t="shared" si="8"/>
        <v>0</v>
      </c>
      <c r="R65" s="572">
        <f t="shared" si="9"/>
        <v>0</v>
      </c>
      <c r="S65" s="573">
        <v>1</v>
      </c>
      <c r="T65" s="574"/>
      <c r="U65" s="575"/>
      <c r="V65" s="576"/>
      <c r="W65" s="576"/>
      <c r="X65" s="576"/>
      <c r="Y65" s="576"/>
      <c r="Z65" s="1344">
        <f t="shared" si="16"/>
        <v>0</v>
      </c>
      <c r="AA65" s="578"/>
      <c r="AB65" s="579"/>
      <c r="AC65" s="1370"/>
      <c r="AD65" s="1370"/>
      <c r="AE65" s="1370"/>
      <c r="AF65" s="1370"/>
      <c r="AG65" s="1370">
        <f t="shared" si="10"/>
        <v>0</v>
      </c>
      <c r="AH65" s="584"/>
      <c r="AI65" s="1370"/>
      <c r="AJ65" s="1370"/>
      <c r="AK65" s="1370"/>
      <c r="AL65" s="1370"/>
      <c r="AM65" s="1370">
        <f t="shared" si="0"/>
        <v>0</v>
      </c>
      <c r="AN65" s="584"/>
      <c r="AO65" s="1370"/>
      <c r="AP65" s="1370"/>
      <c r="AQ65" s="1370"/>
      <c r="AR65" s="1370"/>
      <c r="AS65" s="1370">
        <f t="shared" si="1"/>
        <v>0</v>
      </c>
      <c r="AT65" s="584"/>
      <c r="AU65" s="1370"/>
      <c r="AV65" s="1370"/>
      <c r="AW65" s="1370"/>
      <c r="AX65" s="1370"/>
      <c r="AY65" s="1370">
        <f t="shared" si="11"/>
        <v>0</v>
      </c>
      <c r="AZ65" s="584">
        <v>1</v>
      </c>
      <c r="BA65" s="1370">
        <v>0</v>
      </c>
      <c r="BB65" s="1370"/>
      <c r="BC65" s="1370"/>
      <c r="BD65" s="1370"/>
      <c r="BE65" s="1370">
        <f t="shared" si="2"/>
        <v>0</v>
      </c>
      <c r="BF65" s="584"/>
      <c r="BG65" s="1370"/>
      <c r="BH65" s="1370"/>
      <c r="BI65" s="1370"/>
      <c r="BJ65" s="1370"/>
      <c r="BK65" s="1370">
        <f t="shared" si="3"/>
        <v>0</v>
      </c>
      <c r="BL65" s="584"/>
      <c r="BM65" s="1370">
        <v>0</v>
      </c>
      <c r="BN65" s="1370">
        <v>0</v>
      </c>
      <c r="BO65" s="1370">
        <v>0</v>
      </c>
      <c r="BP65" s="1370">
        <v>0</v>
      </c>
      <c r="BQ65" s="1370">
        <f t="shared" si="4"/>
        <v>0</v>
      </c>
      <c r="BR65" s="584"/>
      <c r="BS65" s="2013">
        <v>0</v>
      </c>
      <c r="BT65" s="2013">
        <v>0</v>
      </c>
      <c r="BU65" s="2013">
        <v>0</v>
      </c>
      <c r="BV65" s="2013">
        <v>0</v>
      </c>
      <c r="BW65" s="1370">
        <f t="shared" si="5"/>
        <v>0</v>
      </c>
      <c r="BX65" s="584"/>
      <c r="BY65" s="2135">
        <v>0</v>
      </c>
      <c r="BZ65" s="2135">
        <v>0</v>
      </c>
      <c r="CA65" s="2135">
        <v>0</v>
      </c>
      <c r="CB65" s="2135">
        <v>0</v>
      </c>
      <c r="CC65" s="469">
        <f t="shared" si="12"/>
        <v>0</v>
      </c>
      <c r="CD65" s="580">
        <f t="shared" si="15"/>
        <v>1</v>
      </c>
      <c r="CE65" s="581">
        <f t="shared" si="18"/>
        <v>0</v>
      </c>
      <c r="CF65" s="581">
        <f t="shared" si="18"/>
        <v>0</v>
      </c>
      <c r="CG65" s="581">
        <f t="shared" si="18"/>
        <v>0</v>
      </c>
      <c r="CH65" s="581">
        <f t="shared" si="18"/>
        <v>0</v>
      </c>
      <c r="CI65" s="581">
        <f t="shared" si="18"/>
        <v>0</v>
      </c>
      <c r="CJ65" s="1359">
        <f t="shared" si="17"/>
        <v>0</v>
      </c>
      <c r="CK65" s="578"/>
    </row>
    <row r="66" spans="1:89" ht="15.75" thickBot="1">
      <c r="A66" s="2464"/>
      <c r="B66" s="700" t="s">
        <v>854</v>
      </c>
      <c r="C66" s="92">
        <f>'[36]D. ITT_All_Grants'!C107</f>
        <v>0</v>
      </c>
      <c r="D66" s="150" t="s">
        <v>100</v>
      </c>
      <c r="E66" s="93">
        <f>'[36]D. ITT_All_Grants'!E107</f>
        <v>0</v>
      </c>
      <c r="F66" s="150" t="s">
        <v>99</v>
      </c>
      <c r="G66" s="150" t="s">
        <v>120</v>
      </c>
      <c r="H66" s="693">
        <v>42736</v>
      </c>
      <c r="I66" s="693">
        <v>43100</v>
      </c>
      <c r="J66" s="601" t="e">
        <f t="shared" si="7"/>
        <v>#VALUE!</v>
      </c>
      <c r="K66" s="583"/>
      <c r="L66" s="600" t="s">
        <v>853</v>
      </c>
      <c r="M66" s="572"/>
      <c r="N66" s="572"/>
      <c r="O66" s="572"/>
      <c r="P66" s="572"/>
      <c r="Q66" s="572">
        <f t="shared" si="8"/>
        <v>0</v>
      </c>
      <c r="R66" s="572">
        <f t="shared" si="9"/>
        <v>0</v>
      </c>
      <c r="S66" s="573">
        <v>12</v>
      </c>
      <c r="T66" s="574"/>
      <c r="U66" s="575"/>
      <c r="V66" s="576"/>
      <c r="W66" s="576"/>
      <c r="X66" s="576"/>
      <c r="Y66" s="576"/>
      <c r="Z66" s="1344">
        <f t="shared" si="16"/>
        <v>0</v>
      </c>
      <c r="AA66" s="578"/>
      <c r="AB66" s="579"/>
      <c r="AC66" s="1370"/>
      <c r="AD66" s="1370"/>
      <c r="AE66" s="1370"/>
      <c r="AF66" s="1370"/>
      <c r="AG66" s="1370">
        <f t="shared" si="10"/>
        <v>0</v>
      </c>
      <c r="AH66" s="584"/>
      <c r="AI66" s="1370"/>
      <c r="AJ66" s="1370"/>
      <c r="AK66" s="1370"/>
      <c r="AL66" s="1370"/>
      <c r="AM66" s="1370">
        <f t="shared" si="0"/>
        <v>0</v>
      </c>
      <c r="AN66" s="584"/>
      <c r="AO66" s="1370"/>
      <c r="AP66" s="1370"/>
      <c r="AQ66" s="1370"/>
      <c r="AR66" s="1370"/>
      <c r="AS66" s="1370">
        <f t="shared" si="1"/>
        <v>0</v>
      </c>
      <c r="AT66" s="584"/>
      <c r="AU66" s="1370"/>
      <c r="AV66" s="1370"/>
      <c r="AW66" s="1370"/>
      <c r="AX66" s="1370"/>
      <c r="AY66" s="1370">
        <f t="shared" si="11"/>
        <v>0</v>
      </c>
      <c r="AZ66" s="584">
        <v>2</v>
      </c>
      <c r="BA66" s="1370">
        <v>1</v>
      </c>
      <c r="BB66" s="1370"/>
      <c r="BC66" s="1370"/>
      <c r="BD66" s="1370"/>
      <c r="BE66" s="1370">
        <f t="shared" si="2"/>
        <v>1</v>
      </c>
      <c r="BF66" s="584">
        <v>2</v>
      </c>
      <c r="BG66" s="1370"/>
      <c r="BH66" s="1370"/>
      <c r="BI66" s="1370"/>
      <c r="BJ66" s="1370"/>
      <c r="BK66" s="1370">
        <v>1</v>
      </c>
      <c r="BL66" s="584">
        <v>2</v>
      </c>
      <c r="BM66" s="1370">
        <v>0</v>
      </c>
      <c r="BN66" s="1370">
        <v>0</v>
      </c>
      <c r="BO66" s="1370">
        <v>0</v>
      </c>
      <c r="BP66" s="1370">
        <v>0</v>
      </c>
      <c r="BQ66" s="1370">
        <v>1</v>
      </c>
      <c r="BR66" s="584"/>
      <c r="BS66" s="2013">
        <v>0</v>
      </c>
      <c r="BT66" s="2013">
        <v>0</v>
      </c>
      <c r="BU66" s="2013">
        <v>0</v>
      </c>
      <c r="BV66" s="2013">
        <v>0</v>
      </c>
      <c r="BW66" s="1370">
        <f t="shared" si="5"/>
        <v>0</v>
      </c>
      <c r="BX66" s="584"/>
      <c r="BY66" s="2135">
        <v>0</v>
      </c>
      <c r="BZ66" s="2135">
        <v>0</v>
      </c>
      <c r="CA66" s="2135">
        <v>0</v>
      </c>
      <c r="CB66" s="2135">
        <v>0</v>
      </c>
      <c r="CC66" s="469">
        <v>1</v>
      </c>
      <c r="CD66" s="580">
        <f t="shared" si="15"/>
        <v>12</v>
      </c>
      <c r="CE66" s="581">
        <f t="shared" si="18"/>
        <v>1</v>
      </c>
      <c r="CF66" s="581">
        <f t="shared" si="18"/>
        <v>0</v>
      </c>
      <c r="CG66" s="581">
        <f t="shared" si="18"/>
        <v>0</v>
      </c>
      <c r="CH66" s="581">
        <f t="shared" si="18"/>
        <v>0</v>
      </c>
      <c r="CI66" s="581">
        <f t="shared" si="18"/>
        <v>4</v>
      </c>
      <c r="CJ66" s="1359">
        <f t="shared" si="17"/>
        <v>0.33333333333333331</v>
      </c>
      <c r="CK66" s="578"/>
    </row>
    <row r="67" spans="1:89" ht="37.5" customHeight="1" thickBot="1">
      <c r="A67" s="2464"/>
      <c r="B67" s="520" t="s">
        <v>855</v>
      </c>
      <c r="C67" s="92">
        <f>'[36]D. ITT_All_Grants'!C108</f>
        <v>0</v>
      </c>
      <c r="D67" s="150" t="s">
        <v>100</v>
      </c>
      <c r="E67" s="93">
        <f>'[36]D. ITT_All_Grants'!E108</f>
        <v>0</v>
      </c>
      <c r="F67" s="150" t="s">
        <v>99</v>
      </c>
      <c r="G67" s="150" t="s">
        <v>120</v>
      </c>
      <c r="H67" s="693">
        <v>42736</v>
      </c>
      <c r="I67" s="693">
        <v>43100</v>
      </c>
      <c r="J67" s="601" t="e">
        <f t="shared" si="7"/>
        <v>#VALUE!</v>
      </c>
      <c r="K67" s="583"/>
      <c r="L67" s="600" t="s">
        <v>853</v>
      </c>
      <c r="M67" s="572"/>
      <c r="N67" s="572"/>
      <c r="O67" s="572"/>
      <c r="P67" s="572"/>
      <c r="Q67" s="572">
        <f t="shared" si="8"/>
        <v>0</v>
      </c>
      <c r="R67" s="572">
        <f t="shared" si="9"/>
        <v>0</v>
      </c>
      <c r="S67" s="573">
        <v>64</v>
      </c>
      <c r="T67" s="574" t="s">
        <v>1194</v>
      </c>
      <c r="U67" s="575"/>
      <c r="V67" s="576"/>
      <c r="W67" s="576"/>
      <c r="X67" s="576"/>
      <c r="Y67" s="576"/>
      <c r="Z67" s="1344">
        <f t="shared" si="16"/>
        <v>0</v>
      </c>
      <c r="AA67" s="578"/>
      <c r="AB67" s="579"/>
      <c r="AC67" s="1370"/>
      <c r="AD67" s="1370"/>
      <c r="AE67" s="1370"/>
      <c r="AF67" s="1370"/>
      <c r="AG67" s="1370">
        <f t="shared" si="10"/>
        <v>0</v>
      </c>
      <c r="AH67" s="584"/>
      <c r="AI67" s="1370"/>
      <c r="AJ67" s="1370"/>
      <c r="AK67" s="1370"/>
      <c r="AL67" s="1370"/>
      <c r="AM67" s="1370">
        <f t="shared" si="0"/>
        <v>0</v>
      </c>
      <c r="AN67" s="584"/>
      <c r="AO67" s="1370"/>
      <c r="AP67" s="1370"/>
      <c r="AQ67" s="1370"/>
      <c r="AR67" s="1370"/>
      <c r="AS67" s="1370">
        <f t="shared" si="1"/>
        <v>0</v>
      </c>
      <c r="AT67" s="584"/>
      <c r="AU67" s="1370"/>
      <c r="AV67" s="1370"/>
      <c r="AW67" s="1370"/>
      <c r="AX67" s="1370"/>
      <c r="AY67" s="1370">
        <f t="shared" si="11"/>
        <v>0</v>
      </c>
      <c r="AZ67" s="584">
        <v>5</v>
      </c>
      <c r="BA67" s="1370">
        <v>5</v>
      </c>
      <c r="BB67" s="1370"/>
      <c r="BC67" s="1370"/>
      <c r="BD67" s="1370"/>
      <c r="BE67" s="1370">
        <f t="shared" si="2"/>
        <v>5</v>
      </c>
      <c r="BF67" s="584"/>
      <c r="BG67" s="1370"/>
      <c r="BH67" s="1370"/>
      <c r="BI67" s="1370"/>
      <c r="BJ67" s="1370"/>
      <c r="BK67" s="1370">
        <v>5</v>
      </c>
      <c r="BL67" s="584">
        <v>5</v>
      </c>
      <c r="BM67" s="1370">
        <v>0</v>
      </c>
      <c r="BN67" s="1370">
        <v>0</v>
      </c>
      <c r="BO67" s="1370">
        <v>0</v>
      </c>
      <c r="BP67" s="1370">
        <v>0</v>
      </c>
      <c r="BQ67" s="1370">
        <v>5</v>
      </c>
      <c r="BR67" s="584"/>
      <c r="BS67" s="2013">
        <v>0</v>
      </c>
      <c r="BT67" s="2013">
        <v>0</v>
      </c>
      <c r="BU67" s="2013">
        <v>0</v>
      </c>
      <c r="BV67" s="2013">
        <v>0</v>
      </c>
      <c r="BW67" s="1370">
        <f t="shared" si="5"/>
        <v>0</v>
      </c>
      <c r="BX67" s="584"/>
      <c r="BY67" s="2135">
        <v>0</v>
      </c>
      <c r="BZ67" s="2135">
        <v>0</v>
      </c>
      <c r="CA67" s="2135">
        <v>0</v>
      </c>
      <c r="CB67" s="2135">
        <v>0</v>
      </c>
      <c r="CC67" s="469">
        <v>5</v>
      </c>
      <c r="CD67" s="580">
        <f t="shared" si="15"/>
        <v>64</v>
      </c>
      <c r="CE67" s="581">
        <f t="shared" si="18"/>
        <v>5</v>
      </c>
      <c r="CF67" s="581">
        <f t="shared" si="18"/>
        <v>0</v>
      </c>
      <c r="CG67" s="581">
        <f t="shared" si="18"/>
        <v>0</v>
      </c>
      <c r="CH67" s="581">
        <f t="shared" si="18"/>
        <v>0</v>
      </c>
      <c r="CI67" s="581">
        <f t="shared" si="18"/>
        <v>20</v>
      </c>
      <c r="CJ67" s="1359">
        <f t="shared" si="17"/>
        <v>0.3125</v>
      </c>
      <c r="CK67" s="578"/>
    </row>
    <row r="68" spans="1:89" ht="44.25" thickBot="1">
      <c r="A68" s="2464"/>
      <c r="B68" s="520" t="s">
        <v>856</v>
      </c>
      <c r="C68" s="92">
        <f>'[36]D. ITT_All_Grants'!C109</f>
        <v>0</v>
      </c>
      <c r="D68" s="150" t="s">
        <v>100</v>
      </c>
      <c r="E68" s="93">
        <f>'[36]D. ITT_All_Grants'!E109</f>
        <v>0</v>
      </c>
      <c r="F68" s="150" t="s">
        <v>99</v>
      </c>
      <c r="G68" s="150" t="s">
        <v>120</v>
      </c>
      <c r="H68" s="693">
        <v>42736</v>
      </c>
      <c r="I68" s="693">
        <v>43100</v>
      </c>
      <c r="J68" s="601" t="e">
        <f t="shared" si="7"/>
        <v>#VALUE!</v>
      </c>
      <c r="K68" s="583"/>
      <c r="L68" s="600" t="s">
        <v>857</v>
      </c>
      <c r="M68" s="572">
        <v>6</v>
      </c>
      <c r="N68" s="572">
        <v>8</v>
      </c>
      <c r="O68" s="572"/>
      <c r="P68" s="572"/>
      <c r="Q68" s="572">
        <v>8</v>
      </c>
      <c r="R68" s="572">
        <v>6</v>
      </c>
      <c r="S68" s="573">
        <f>Q68+R68</f>
        <v>14</v>
      </c>
      <c r="T68" s="574" t="s">
        <v>1195</v>
      </c>
      <c r="U68" s="575"/>
      <c r="V68" s="576"/>
      <c r="W68" s="576"/>
      <c r="X68" s="576"/>
      <c r="Y68" s="576"/>
      <c r="Z68" s="1344">
        <f t="shared" si="16"/>
        <v>0</v>
      </c>
      <c r="AA68" s="578"/>
      <c r="AB68" s="579"/>
      <c r="AC68" s="1370"/>
      <c r="AD68" s="1370"/>
      <c r="AE68" s="1370"/>
      <c r="AF68" s="1370"/>
      <c r="AG68" s="1370">
        <f t="shared" si="10"/>
        <v>0</v>
      </c>
      <c r="AH68" s="584"/>
      <c r="AI68" s="1370"/>
      <c r="AJ68" s="1370"/>
      <c r="AK68" s="1370"/>
      <c r="AL68" s="1370"/>
      <c r="AM68" s="1370">
        <f t="shared" si="0"/>
        <v>0</v>
      </c>
      <c r="AN68" s="584"/>
      <c r="AO68" s="1370"/>
      <c r="AP68" s="1370"/>
      <c r="AQ68" s="1370"/>
      <c r="AR68" s="1370"/>
      <c r="AS68" s="1370">
        <f t="shared" si="1"/>
        <v>0</v>
      </c>
      <c r="AT68" s="584">
        <v>944</v>
      </c>
      <c r="AU68" s="1370">
        <v>815</v>
      </c>
      <c r="AV68" s="1370">
        <v>476</v>
      </c>
      <c r="AW68" s="1370"/>
      <c r="AX68" s="1370"/>
      <c r="AY68" s="1370">
        <f t="shared" si="11"/>
        <v>1291</v>
      </c>
      <c r="AZ68" s="584"/>
      <c r="BA68" s="1370"/>
      <c r="BB68" s="1370"/>
      <c r="BC68" s="1370"/>
      <c r="BD68" s="1370"/>
      <c r="BE68" s="1370">
        <f t="shared" si="2"/>
        <v>0</v>
      </c>
      <c r="BF68" s="584"/>
      <c r="BG68" s="1370"/>
      <c r="BH68" s="1370"/>
      <c r="BI68" s="1370"/>
      <c r="BJ68" s="1370"/>
      <c r="BK68" s="1370">
        <f t="shared" si="3"/>
        <v>0</v>
      </c>
      <c r="BL68" s="584">
        <v>0</v>
      </c>
      <c r="BM68" s="1370">
        <v>0</v>
      </c>
      <c r="BN68" s="1370">
        <v>0</v>
      </c>
      <c r="BO68" s="1370">
        <v>0</v>
      </c>
      <c r="BP68" s="1370">
        <v>0</v>
      </c>
      <c r="BQ68" s="1370">
        <f t="shared" si="4"/>
        <v>0</v>
      </c>
      <c r="BR68" s="584">
        <v>944</v>
      </c>
      <c r="BS68" s="2013">
        <v>0</v>
      </c>
      <c r="BT68" s="2013">
        <v>0</v>
      </c>
      <c r="BU68" s="2013">
        <v>0</v>
      </c>
      <c r="BV68" s="2013">
        <v>0</v>
      </c>
      <c r="BW68" s="1370">
        <f t="shared" si="5"/>
        <v>0</v>
      </c>
      <c r="BX68" s="584">
        <v>944</v>
      </c>
      <c r="BY68" s="2135">
        <v>1</v>
      </c>
      <c r="BZ68" s="2135">
        <v>6</v>
      </c>
      <c r="CA68" s="2135">
        <v>0</v>
      </c>
      <c r="CB68" s="2135">
        <v>0</v>
      </c>
      <c r="CC68" s="469">
        <v>7</v>
      </c>
      <c r="CD68" s="580">
        <f t="shared" si="15"/>
        <v>14</v>
      </c>
      <c r="CE68" s="581">
        <f t="shared" si="18"/>
        <v>816</v>
      </c>
      <c r="CF68" s="581">
        <f t="shared" si="18"/>
        <v>482</v>
      </c>
      <c r="CG68" s="581">
        <f t="shared" si="18"/>
        <v>0</v>
      </c>
      <c r="CH68" s="581">
        <f t="shared" si="18"/>
        <v>0</v>
      </c>
      <c r="CI68" s="581">
        <f t="shared" si="18"/>
        <v>1298</v>
      </c>
      <c r="CJ68" s="1359">
        <f t="shared" si="17"/>
        <v>92.714285714285708</v>
      </c>
      <c r="CK68" s="578"/>
    </row>
    <row r="69" spans="1:89" ht="27" thickBot="1">
      <c r="A69" s="2464"/>
      <c r="B69" s="520" t="s">
        <v>858</v>
      </c>
      <c r="C69" s="92">
        <f>'[36]D. ITT_All_Grants'!C110</f>
        <v>0</v>
      </c>
      <c r="D69" s="150" t="s">
        <v>100</v>
      </c>
      <c r="E69" s="93">
        <f>'[36]D. ITT_All_Grants'!E110</f>
        <v>0</v>
      </c>
      <c r="F69" s="150" t="s">
        <v>99</v>
      </c>
      <c r="G69" s="150" t="s">
        <v>120</v>
      </c>
      <c r="H69" s="693">
        <v>42736</v>
      </c>
      <c r="I69" s="693">
        <v>43100</v>
      </c>
      <c r="J69" s="601" t="e">
        <f t="shared" si="7"/>
        <v>#VALUE!</v>
      </c>
      <c r="K69" s="583"/>
      <c r="L69" s="600" t="s">
        <v>843</v>
      </c>
      <c r="M69" s="572"/>
      <c r="N69" s="572"/>
      <c r="O69" s="572"/>
      <c r="P69" s="572"/>
      <c r="Q69" s="572">
        <v>11760</v>
      </c>
      <c r="R69" s="572">
        <v>12240</v>
      </c>
      <c r="S69" s="573">
        <f t="shared" ref="S69:S77" si="19">Q69+R69</f>
        <v>24000</v>
      </c>
      <c r="T69" s="574"/>
      <c r="U69" s="575"/>
      <c r="V69" s="576"/>
      <c r="W69" s="576"/>
      <c r="X69" s="576"/>
      <c r="Y69" s="576"/>
      <c r="Z69" s="1344">
        <f t="shared" si="16"/>
        <v>0</v>
      </c>
      <c r="AA69" s="578"/>
      <c r="AB69" s="579"/>
      <c r="AC69" s="1370"/>
      <c r="AD69" s="1370"/>
      <c r="AE69" s="1370"/>
      <c r="AF69" s="1370"/>
      <c r="AG69" s="1370">
        <f t="shared" si="10"/>
        <v>0</v>
      </c>
      <c r="AH69" s="584"/>
      <c r="AI69" s="1370"/>
      <c r="AJ69" s="1370"/>
      <c r="AK69" s="1370"/>
      <c r="AL69" s="1370"/>
      <c r="AM69" s="1370">
        <f t="shared" si="0"/>
        <v>0</v>
      </c>
      <c r="AN69" s="584"/>
      <c r="AO69" s="1370"/>
      <c r="AP69" s="1370"/>
      <c r="AQ69" s="1370"/>
      <c r="AR69" s="1370"/>
      <c r="AS69" s="1370">
        <f t="shared" si="1"/>
        <v>0</v>
      </c>
      <c r="AT69" s="584">
        <v>2000</v>
      </c>
      <c r="AU69" s="1370">
        <v>723</v>
      </c>
      <c r="AV69" s="1370">
        <v>1346</v>
      </c>
      <c r="AW69" s="1370"/>
      <c r="AX69" s="1370"/>
      <c r="AY69" s="1370">
        <f t="shared" si="11"/>
        <v>2069</v>
      </c>
      <c r="AZ69" s="584">
        <v>2000</v>
      </c>
      <c r="BA69" s="1370">
        <v>2911</v>
      </c>
      <c r="BB69" s="1370">
        <v>1408</v>
      </c>
      <c r="BC69" s="1370"/>
      <c r="BD69" s="1370"/>
      <c r="BE69" s="1370">
        <f t="shared" si="2"/>
        <v>4319</v>
      </c>
      <c r="BF69" s="584">
        <v>2000</v>
      </c>
      <c r="BG69" s="1370">
        <v>2286</v>
      </c>
      <c r="BH69" s="1370">
        <v>1076</v>
      </c>
      <c r="BI69" s="1370"/>
      <c r="BJ69" s="1370"/>
      <c r="BK69" s="1370">
        <f t="shared" si="3"/>
        <v>3362</v>
      </c>
      <c r="BL69" s="584">
        <v>2000</v>
      </c>
      <c r="BM69" s="1370">
        <v>1748</v>
      </c>
      <c r="BN69" s="1370">
        <v>1819</v>
      </c>
      <c r="BO69" s="1370">
        <v>0</v>
      </c>
      <c r="BP69" s="1370">
        <v>0</v>
      </c>
      <c r="BQ69" s="1370">
        <v>3567</v>
      </c>
      <c r="BR69" s="584">
        <v>2000</v>
      </c>
      <c r="BS69" s="2013">
        <v>2278</v>
      </c>
      <c r="BT69" s="2013">
        <v>1234</v>
      </c>
      <c r="BU69" s="2013">
        <v>0</v>
      </c>
      <c r="BV69" s="2013">
        <v>0</v>
      </c>
      <c r="BW69" s="1370">
        <f t="shared" si="5"/>
        <v>3512</v>
      </c>
      <c r="BX69" s="584">
        <v>2000</v>
      </c>
      <c r="BY69" s="2135">
        <v>1035</v>
      </c>
      <c r="BZ69" s="2135">
        <v>995</v>
      </c>
      <c r="CA69" s="2135">
        <v>0</v>
      </c>
      <c r="CB69" s="2135">
        <v>0</v>
      </c>
      <c r="CC69" s="469">
        <v>2030</v>
      </c>
      <c r="CD69" s="580">
        <f t="shared" si="15"/>
        <v>24000</v>
      </c>
      <c r="CE69" s="581">
        <f t="shared" si="18"/>
        <v>10981</v>
      </c>
      <c r="CF69" s="581">
        <f t="shared" si="18"/>
        <v>7878</v>
      </c>
      <c r="CG69" s="581">
        <f t="shared" si="18"/>
        <v>0</v>
      </c>
      <c r="CH69" s="581">
        <f t="shared" si="18"/>
        <v>0</v>
      </c>
      <c r="CI69" s="581">
        <f t="shared" si="18"/>
        <v>18859</v>
      </c>
      <c r="CJ69" s="1359">
        <f t="shared" si="17"/>
        <v>0.78579166666666667</v>
      </c>
      <c r="CK69" s="578"/>
    </row>
    <row r="70" spans="1:89" ht="27" thickBot="1">
      <c r="A70" s="2464"/>
      <c r="B70" s="520" t="s">
        <v>859</v>
      </c>
      <c r="C70" s="92">
        <f>'[36]D. ITT_All_Grants'!C111</f>
        <v>0</v>
      </c>
      <c r="D70" s="150" t="s">
        <v>100</v>
      </c>
      <c r="E70" s="93">
        <f>'[36]D. ITT_All_Grants'!E111</f>
        <v>0</v>
      </c>
      <c r="F70" s="150" t="s">
        <v>99</v>
      </c>
      <c r="G70" s="150" t="s">
        <v>120</v>
      </c>
      <c r="H70" s="693">
        <v>42736</v>
      </c>
      <c r="I70" s="693">
        <v>43100</v>
      </c>
      <c r="J70" s="601" t="e">
        <f t="shared" si="7"/>
        <v>#VALUE!</v>
      </c>
      <c r="K70" s="587"/>
      <c r="L70" s="600" t="s">
        <v>843</v>
      </c>
      <c r="M70" s="572"/>
      <c r="N70" s="572"/>
      <c r="O70" s="572"/>
      <c r="P70" s="572"/>
      <c r="Q70" s="572">
        <v>5880</v>
      </c>
      <c r="R70" s="572">
        <v>6120</v>
      </c>
      <c r="S70" s="573">
        <f t="shared" si="19"/>
        <v>12000</v>
      </c>
      <c r="T70" s="574"/>
      <c r="U70" s="575"/>
      <c r="V70" s="576"/>
      <c r="W70" s="576"/>
      <c r="X70" s="576"/>
      <c r="Y70" s="576"/>
      <c r="Z70" s="1344">
        <f t="shared" si="16"/>
        <v>0</v>
      </c>
      <c r="AA70" s="578"/>
      <c r="AB70" s="579"/>
      <c r="AC70" s="1370"/>
      <c r="AD70" s="1370"/>
      <c r="AE70" s="1370"/>
      <c r="AF70" s="1370"/>
      <c r="AG70" s="1370">
        <f t="shared" si="10"/>
        <v>0</v>
      </c>
      <c r="AH70" s="582"/>
      <c r="AI70" s="1370"/>
      <c r="AJ70" s="1370"/>
      <c r="AK70" s="1370"/>
      <c r="AL70" s="1370"/>
      <c r="AM70" s="1370">
        <f t="shared" si="0"/>
        <v>0</v>
      </c>
      <c r="AN70" s="582"/>
      <c r="AO70" s="1370"/>
      <c r="AP70" s="1370"/>
      <c r="AQ70" s="1370"/>
      <c r="AR70" s="1370"/>
      <c r="AS70" s="1370">
        <f t="shared" si="1"/>
        <v>0</v>
      </c>
      <c r="AT70" s="582">
        <v>1000</v>
      </c>
      <c r="AU70" s="1370"/>
      <c r="AV70" s="1370"/>
      <c r="AW70" s="1370">
        <v>699</v>
      </c>
      <c r="AX70" s="1370">
        <v>729</v>
      </c>
      <c r="AY70" s="1370">
        <f t="shared" si="11"/>
        <v>1428</v>
      </c>
      <c r="AZ70" s="582">
        <v>1000</v>
      </c>
      <c r="BA70" s="1370"/>
      <c r="BB70" s="1370">
        <v>1809</v>
      </c>
      <c r="BC70" s="1370">
        <v>1524</v>
      </c>
      <c r="BD70" s="1370"/>
      <c r="BE70" s="1370">
        <f t="shared" si="2"/>
        <v>3333</v>
      </c>
      <c r="BF70" s="582">
        <v>1000</v>
      </c>
      <c r="BG70" s="1370"/>
      <c r="BH70" s="1370"/>
      <c r="BI70" s="1370">
        <v>946</v>
      </c>
      <c r="BJ70" s="1370">
        <v>1237</v>
      </c>
      <c r="BK70" s="1370">
        <f t="shared" si="3"/>
        <v>2183</v>
      </c>
      <c r="BL70" s="582">
        <v>1000</v>
      </c>
      <c r="BM70" s="1370">
        <v>0</v>
      </c>
      <c r="BN70" s="1370">
        <v>0</v>
      </c>
      <c r="BO70" s="1370">
        <v>945</v>
      </c>
      <c r="BP70" s="1370">
        <v>984</v>
      </c>
      <c r="BQ70" s="1370">
        <v>1929</v>
      </c>
      <c r="BR70" s="582">
        <v>1000</v>
      </c>
      <c r="BS70" s="2013">
        <v>0</v>
      </c>
      <c r="BT70" s="2013">
        <v>0</v>
      </c>
      <c r="BU70" s="2013">
        <v>1126</v>
      </c>
      <c r="BV70" s="2013">
        <v>1161</v>
      </c>
      <c r="BW70" s="1370">
        <f t="shared" si="5"/>
        <v>2287</v>
      </c>
      <c r="BX70" s="582">
        <v>1000</v>
      </c>
      <c r="BY70" s="2135">
        <v>0</v>
      </c>
      <c r="BZ70" s="2135">
        <v>0</v>
      </c>
      <c r="CA70" s="2135">
        <v>1152</v>
      </c>
      <c r="CB70" s="2135">
        <v>1199</v>
      </c>
      <c r="CC70" s="469">
        <v>2350</v>
      </c>
      <c r="CD70" s="580">
        <f t="shared" si="15"/>
        <v>12000</v>
      </c>
      <c r="CE70" s="581">
        <f t="shared" si="18"/>
        <v>0</v>
      </c>
      <c r="CF70" s="581">
        <f t="shared" si="18"/>
        <v>1809</v>
      </c>
      <c r="CG70" s="581">
        <f t="shared" si="18"/>
        <v>6392</v>
      </c>
      <c r="CH70" s="581">
        <f t="shared" si="18"/>
        <v>5310</v>
      </c>
      <c r="CI70" s="581">
        <f t="shared" si="18"/>
        <v>13510</v>
      </c>
      <c r="CJ70" s="1359">
        <f t="shared" si="17"/>
        <v>1.1258333333333332</v>
      </c>
      <c r="CK70" s="578"/>
    </row>
    <row r="71" spans="1:89" ht="15.75" thickBot="1">
      <c r="A71" s="2464"/>
      <c r="B71" s="700" t="s">
        <v>860</v>
      </c>
      <c r="C71" s="92">
        <f>'[36]D. ITT_All_Grants'!C112</f>
        <v>0</v>
      </c>
      <c r="D71" s="150" t="s">
        <v>100</v>
      </c>
      <c r="E71" s="93">
        <f>'[36]D. ITT_All_Grants'!E112</f>
        <v>0</v>
      </c>
      <c r="F71" s="150" t="s">
        <v>99</v>
      </c>
      <c r="G71" s="150" t="s">
        <v>120</v>
      </c>
      <c r="H71" s="693">
        <v>42736</v>
      </c>
      <c r="I71" s="693">
        <v>43100</v>
      </c>
      <c r="J71" s="601" t="e">
        <f t="shared" si="7"/>
        <v>#VALUE!</v>
      </c>
      <c r="K71" s="587"/>
      <c r="L71" s="600" t="s">
        <v>843</v>
      </c>
      <c r="M71" s="572"/>
      <c r="N71" s="572"/>
      <c r="O71" s="572"/>
      <c r="P71" s="572"/>
      <c r="Q71" s="572">
        <v>3920</v>
      </c>
      <c r="R71" s="572">
        <v>4080</v>
      </c>
      <c r="S71" s="573">
        <f t="shared" si="19"/>
        <v>8000</v>
      </c>
      <c r="T71" s="574"/>
      <c r="U71" s="575"/>
      <c r="V71" s="576"/>
      <c r="W71" s="576"/>
      <c r="X71" s="576"/>
      <c r="Y71" s="576"/>
      <c r="Z71" s="1344">
        <f t="shared" si="16"/>
        <v>0</v>
      </c>
      <c r="AA71" s="578"/>
      <c r="AB71" s="579"/>
      <c r="AC71" s="1370"/>
      <c r="AD71" s="1370"/>
      <c r="AE71" s="1370"/>
      <c r="AF71" s="1370"/>
      <c r="AG71" s="1370">
        <f t="shared" si="10"/>
        <v>0</v>
      </c>
      <c r="AH71" s="588"/>
      <c r="AI71" s="1370"/>
      <c r="AJ71" s="1370"/>
      <c r="AK71" s="1370"/>
      <c r="AL71" s="1370"/>
      <c r="AM71" s="1370">
        <f t="shared" si="0"/>
        <v>0</v>
      </c>
      <c r="AN71" s="588"/>
      <c r="AO71" s="1370"/>
      <c r="AP71" s="1370"/>
      <c r="AQ71" s="1370"/>
      <c r="AR71" s="1370"/>
      <c r="AS71" s="1370">
        <f t="shared" si="1"/>
        <v>0</v>
      </c>
      <c r="AT71" s="588">
        <v>667</v>
      </c>
      <c r="AU71" s="1370"/>
      <c r="AV71" s="1370"/>
      <c r="AW71" s="1370">
        <v>169</v>
      </c>
      <c r="AX71" s="1370">
        <v>175</v>
      </c>
      <c r="AY71" s="1370">
        <f t="shared" si="11"/>
        <v>344</v>
      </c>
      <c r="AZ71" s="588">
        <v>667</v>
      </c>
      <c r="BA71" s="1370"/>
      <c r="BB71" s="1370"/>
      <c r="BC71" s="1370">
        <v>584</v>
      </c>
      <c r="BD71" s="1370">
        <v>855</v>
      </c>
      <c r="BE71" s="1370">
        <f t="shared" si="2"/>
        <v>1439</v>
      </c>
      <c r="BF71" s="588">
        <v>667</v>
      </c>
      <c r="BG71" s="1370"/>
      <c r="BH71" s="1370"/>
      <c r="BI71" s="1370">
        <v>788</v>
      </c>
      <c r="BJ71" s="1370">
        <v>820</v>
      </c>
      <c r="BK71" s="1370">
        <f t="shared" si="3"/>
        <v>1608</v>
      </c>
      <c r="BL71" s="588">
        <v>667</v>
      </c>
      <c r="BM71" s="1370">
        <v>0</v>
      </c>
      <c r="BN71" s="1370">
        <v>0</v>
      </c>
      <c r="BO71" s="1370">
        <v>399</v>
      </c>
      <c r="BP71" s="1370">
        <v>416</v>
      </c>
      <c r="BQ71" s="1370">
        <v>815</v>
      </c>
      <c r="BR71" s="588">
        <v>667</v>
      </c>
      <c r="BS71" s="2013">
        <v>0</v>
      </c>
      <c r="BT71" s="2013">
        <v>0</v>
      </c>
      <c r="BU71" s="2013">
        <v>564</v>
      </c>
      <c r="BV71" s="2013">
        <v>534</v>
      </c>
      <c r="BW71" s="1370">
        <f t="shared" si="5"/>
        <v>1098</v>
      </c>
      <c r="BX71" s="588">
        <v>667</v>
      </c>
      <c r="BY71" s="2135">
        <v>0</v>
      </c>
      <c r="BZ71" s="2135">
        <v>0</v>
      </c>
      <c r="CA71" s="2135">
        <v>1010</v>
      </c>
      <c r="CB71" s="2135">
        <v>1052</v>
      </c>
      <c r="CC71" s="469">
        <v>2062</v>
      </c>
      <c r="CD71" s="580">
        <f t="shared" si="15"/>
        <v>8000</v>
      </c>
      <c r="CE71" s="581">
        <f t="shared" si="18"/>
        <v>0</v>
      </c>
      <c r="CF71" s="581">
        <f t="shared" si="18"/>
        <v>0</v>
      </c>
      <c r="CG71" s="581">
        <f t="shared" si="18"/>
        <v>3514</v>
      </c>
      <c r="CH71" s="581">
        <f t="shared" si="18"/>
        <v>3852</v>
      </c>
      <c r="CI71" s="581">
        <f t="shared" si="18"/>
        <v>7366</v>
      </c>
      <c r="CJ71" s="1359">
        <f t="shared" si="17"/>
        <v>0.92074999999999996</v>
      </c>
      <c r="CK71" s="578"/>
    </row>
    <row r="72" spans="1:89" ht="15.75" thickBot="1">
      <c r="A72" s="2464"/>
      <c r="B72" s="700" t="s">
        <v>861</v>
      </c>
      <c r="C72" s="92">
        <f>'[36]D. ITT_All_Grants'!C113</f>
        <v>0</v>
      </c>
      <c r="D72" s="150" t="s">
        <v>100</v>
      </c>
      <c r="E72" s="93">
        <f>'[36]D. ITT_All_Grants'!E113</f>
        <v>0</v>
      </c>
      <c r="F72" s="150" t="s">
        <v>99</v>
      </c>
      <c r="G72" s="150" t="s">
        <v>120</v>
      </c>
      <c r="H72" s="693">
        <v>42736</v>
      </c>
      <c r="I72" s="693">
        <v>43100</v>
      </c>
      <c r="J72" s="601" t="e">
        <f t="shared" si="7"/>
        <v>#VALUE!</v>
      </c>
      <c r="K72" s="587"/>
      <c r="L72" s="600" t="s">
        <v>857</v>
      </c>
      <c r="M72" s="572"/>
      <c r="N72" s="572"/>
      <c r="O72" s="572"/>
      <c r="P72" s="572"/>
      <c r="Q72" s="572">
        <f t="shared" si="8"/>
        <v>0</v>
      </c>
      <c r="R72" s="572">
        <f t="shared" si="9"/>
        <v>0</v>
      </c>
      <c r="S72" s="573">
        <v>7</v>
      </c>
      <c r="T72" s="574"/>
      <c r="U72" s="575"/>
      <c r="V72" s="576"/>
      <c r="W72" s="576"/>
      <c r="X72" s="576"/>
      <c r="Y72" s="576"/>
      <c r="Z72" s="1344">
        <f t="shared" si="16"/>
        <v>0</v>
      </c>
      <c r="AA72" s="578"/>
      <c r="AB72" s="579"/>
      <c r="AC72" s="1370"/>
      <c r="AD72" s="1370"/>
      <c r="AE72" s="1370"/>
      <c r="AF72" s="1370"/>
      <c r="AG72" s="1370">
        <f t="shared" si="10"/>
        <v>0</v>
      </c>
      <c r="AH72" s="588"/>
      <c r="AI72" s="1370"/>
      <c r="AJ72" s="1370"/>
      <c r="AK72" s="1370"/>
      <c r="AL72" s="1370"/>
      <c r="AM72" s="1370">
        <f t="shared" si="0"/>
        <v>0</v>
      </c>
      <c r="AN72" s="588"/>
      <c r="AO72" s="1370"/>
      <c r="AP72" s="1370"/>
      <c r="AQ72" s="1370"/>
      <c r="AR72" s="1370"/>
      <c r="AS72" s="1370">
        <f t="shared" si="1"/>
        <v>0</v>
      </c>
      <c r="AT72" s="588"/>
      <c r="AU72" s="1370"/>
      <c r="AV72" s="1370"/>
      <c r="AW72" s="1370"/>
      <c r="AX72" s="1370"/>
      <c r="AY72" s="1370">
        <f t="shared" si="11"/>
        <v>0</v>
      </c>
      <c r="AZ72" s="588"/>
      <c r="BA72" s="1370"/>
      <c r="BB72" s="1370"/>
      <c r="BC72" s="1370"/>
      <c r="BD72" s="1370"/>
      <c r="BE72" s="1370">
        <f t="shared" si="2"/>
        <v>0</v>
      </c>
      <c r="BF72" s="588"/>
      <c r="BG72" s="1370"/>
      <c r="BH72" s="1370"/>
      <c r="BI72" s="1370"/>
      <c r="BJ72" s="1370"/>
      <c r="BK72" s="1370">
        <f t="shared" si="3"/>
        <v>0</v>
      </c>
      <c r="BL72" s="588"/>
      <c r="BM72" s="1370">
        <v>0</v>
      </c>
      <c r="BN72" s="1370">
        <v>0</v>
      </c>
      <c r="BO72" s="1370">
        <v>0</v>
      </c>
      <c r="BP72" s="1370">
        <v>0</v>
      </c>
      <c r="BQ72" s="1370">
        <f t="shared" si="4"/>
        <v>0</v>
      </c>
      <c r="BR72" s="588"/>
      <c r="BS72" s="2013">
        <v>0</v>
      </c>
      <c r="BT72" s="2013">
        <v>0</v>
      </c>
      <c r="BU72" s="2013">
        <v>0</v>
      </c>
      <c r="BV72" s="2013">
        <v>0</v>
      </c>
      <c r="BW72" s="1370">
        <f t="shared" si="5"/>
        <v>0</v>
      </c>
      <c r="BX72" s="588"/>
      <c r="BY72" s="2135"/>
      <c r="BZ72" s="2135"/>
      <c r="CA72" s="2135"/>
      <c r="CB72" s="2135"/>
      <c r="CC72" s="469">
        <f t="shared" si="12"/>
        <v>0</v>
      </c>
      <c r="CD72" s="580">
        <f t="shared" si="15"/>
        <v>7</v>
      </c>
      <c r="CE72" s="581">
        <f t="shared" si="18"/>
        <v>0</v>
      </c>
      <c r="CF72" s="581">
        <f t="shared" si="18"/>
        <v>0</v>
      </c>
      <c r="CG72" s="581">
        <f t="shared" si="18"/>
        <v>0</v>
      </c>
      <c r="CH72" s="581">
        <f t="shared" si="18"/>
        <v>0</v>
      </c>
      <c r="CI72" s="581">
        <f t="shared" si="18"/>
        <v>0</v>
      </c>
      <c r="CJ72" s="1359">
        <f t="shared" si="17"/>
        <v>0</v>
      </c>
      <c r="CK72" s="578"/>
    </row>
    <row r="73" spans="1:89" ht="15.75" thickBot="1">
      <c r="A73" s="2464"/>
      <c r="B73" s="700" t="s">
        <v>862</v>
      </c>
      <c r="C73" s="92">
        <f>'[36]D. ITT_All_Grants'!C114</f>
        <v>0</v>
      </c>
      <c r="D73" s="150" t="s">
        <v>100</v>
      </c>
      <c r="E73" s="93">
        <f>'[36]D. ITT_All_Grants'!E114</f>
        <v>0</v>
      </c>
      <c r="F73" s="150" t="s">
        <v>99</v>
      </c>
      <c r="G73" s="150" t="s">
        <v>120</v>
      </c>
      <c r="H73" s="693">
        <v>42736</v>
      </c>
      <c r="I73" s="693">
        <v>43100</v>
      </c>
      <c r="J73" s="601" t="e">
        <f t="shared" si="7"/>
        <v>#VALUE!</v>
      </c>
      <c r="K73" s="587"/>
      <c r="L73" s="600" t="s">
        <v>857</v>
      </c>
      <c r="M73" s="572"/>
      <c r="N73" s="572"/>
      <c r="O73" s="572"/>
      <c r="P73" s="572"/>
      <c r="Q73" s="572">
        <f>7200*51%</f>
        <v>3672</v>
      </c>
      <c r="R73" s="572">
        <f>7200*49%</f>
        <v>3528</v>
      </c>
      <c r="S73" s="573">
        <v>7200</v>
      </c>
      <c r="T73" s="574"/>
      <c r="U73" s="575"/>
      <c r="V73" s="576"/>
      <c r="W73" s="576"/>
      <c r="X73" s="576"/>
      <c r="Y73" s="576"/>
      <c r="Z73" s="1344">
        <f t="shared" si="16"/>
        <v>0</v>
      </c>
      <c r="AA73" s="578"/>
      <c r="AB73" s="579"/>
      <c r="AC73" s="1370"/>
      <c r="AD73" s="1370"/>
      <c r="AE73" s="1370"/>
      <c r="AF73" s="1370"/>
      <c r="AG73" s="1370">
        <f t="shared" si="10"/>
        <v>0</v>
      </c>
      <c r="AH73" s="588"/>
      <c r="AI73" s="1370"/>
      <c r="AJ73" s="1370"/>
      <c r="AK73" s="1370"/>
      <c r="AL73" s="1370"/>
      <c r="AM73" s="1370">
        <f t="shared" si="0"/>
        <v>0</v>
      </c>
      <c r="AN73" s="588"/>
      <c r="AO73" s="1370"/>
      <c r="AP73" s="1370"/>
      <c r="AQ73" s="1370"/>
      <c r="AR73" s="1370"/>
      <c r="AS73" s="1370">
        <f t="shared" si="1"/>
        <v>0</v>
      </c>
      <c r="AT73" s="588">
        <v>600</v>
      </c>
      <c r="AU73" s="1370"/>
      <c r="AV73" s="1370"/>
      <c r="AW73" s="1370"/>
      <c r="AX73" s="1370"/>
      <c r="AY73" s="1370">
        <f t="shared" si="11"/>
        <v>0</v>
      </c>
      <c r="AZ73" s="588">
        <v>600</v>
      </c>
      <c r="BA73" s="1370">
        <v>6</v>
      </c>
      <c r="BB73" s="1370">
        <v>3</v>
      </c>
      <c r="BC73" s="1370"/>
      <c r="BD73" s="1370"/>
      <c r="BE73" s="1370">
        <f t="shared" si="2"/>
        <v>9</v>
      </c>
      <c r="BF73" s="588">
        <v>600</v>
      </c>
      <c r="BG73" s="1370">
        <v>130</v>
      </c>
      <c r="BH73" s="1370">
        <v>15</v>
      </c>
      <c r="BI73" s="1370"/>
      <c r="BJ73" s="1370"/>
      <c r="BK73" s="1370">
        <v>154</v>
      </c>
      <c r="BL73" s="588">
        <v>600</v>
      </c>
      <c r="BM73" s="1370">
        <v>13</v>
      </c>
      <c r="BN73" s="1370">
        <v>19</v>
      </c>
      <c r="BO73" s="1370">
        <v>0</v>
      </c>
      <c r="BP73" s="1370">
        <v>0</v>
      </c>
      <c r="BQ73" s="1370">
        <v>32</v>
      </c>
      <c r="BR73" s="588">
        <v>600</v>
      </c>
      <c r="BS73" s="2013">
        <v>48</v>
      </c>
      <c r="BT73" s="2013">
        <v>20</v>
      </c>
      <c r="BU73" s="2013"/>
      <c r="BV73" s="2013"/>
      <c r="BW73" s="1370">
        <f t="shared" si="5"/>
        <v>68</v>
      </c>
      <c r="BX73" s="588">
        <v>600</v>
      </c>
      <c r="BY73" s="2135">
        <v>55</v>
      </c>
      <c r="BZ73" s="2135">
        <v>48</v>
      </c>
      <c r="CA73" s="2135">
        <v>0</v>
      </c>
      <c r="CB73" s="2135">
        <v>0</v>
      </c>
      <c r="CC73" s="469">
        <v>103</v>
      </c>
      <c r="CD73" s="580">
        <f t="shared" si="15"/>
        <v>7200</v>
      </c>
      <c r="CE73" s="581">
        <f t="shared" si="18"/>
        <v>252</v>
      </c>
      <c r="CF73" s="581">
        <f t="shared" si="18"/>
        <v>105</v>
      </c>
      <c r="CG73" s="581">
        <f t="shared" si="18"/>
        <v>0</v>
      </c>
      <c r="CH73" s="581">
        <f t="shared" si="18"/>
        <v>0</v>
      </c>
      <c r="CI73" s="581">
        <f t="shared" si="18"/>
        <v>366</v>
      </c>
      <c r="CJ73" s="1359">
        <f t="shared" si="17"/>
        <v>5.0833333333333335E-2</v>
      </c>
      <c r="CK73" s="578"/>
    </row>
    <row r="74" spans="1:89" ht="15.75" thickBot="1">
      <c r="A74" s="2464"/>
      <c r="B74" s="700" t="s">
        <v>863</v>
      </c>
      <c r="C74" s="92">
        <f>'[36]D. ITT_All_Grants'!C115</f>
        <v>0</v>
      </c>
      <c r="D74" s="150" t="s">
        <v>100</v>
      </c>
      <c r="E74" s="93">
        <f>'[36]D. ITT_All_Grants'!E115</f>
        <v>0</v>
      </c>
      <c r="F74" s="150" t="s">
        <v>99</v>
      </c>
      <c r="G74" s="150" t="s">
        <v>120</v>
      </c>
      <c r="H74" s="693">
        <v>42736</v>
      </c>
      <c r="I74" s="693">
        <v>43100</v>
      </c>
      <c r="J74" s="601" t="e">
        <f t="shared" si="7"/>
        <v>#VALUE!</v>
      </c>
      <c r="K74" s="587"/>
      <c r="L74" s="597" t="s">
        <v>843</v>
      </c>
      <c r="M74" s="572"/>
      <c r="N74" s="572"/>
      <c r="O74" s="572"/>
      <c r="P74" s="572"/>
      <c r="Q74" s="572">
        <f t="shared" si="8"/>
        <v>0</v>
      </c>
      <c r="R74" s="572">
        <f t="shared" si="9"/>
        <v>0</v>
      </c>
      <c r="S74" s="573">
        <f t="shared" si="19"/>
        <v>0</v>
      </c>
      <c r="T74" s="574" t="s">
        <v>1196</v>
      </c>
      <c r="U74" s="575"/>
      <c r="V74" s="576"/>
      <c r="W74" s="576"/>
      <c r="X74" s="576"/>
      <c r="Y74" s="576"/>
      <c r="Z74" s="1344">
        <f t="shared" si="16"/>
        <v>0</v>
      </c>
      <c r="AA74" s="578"/>
      <c r="AB74" s="579"/>
      <c r="AC74" s="1370"/>
      <c r="AD74" s="1370"/>
      <c r="AE74" s="1370"/>
      <c r="AF74" s="1370"/>
      <c r="AG74" s="1370">
        <f t="shared" si="10"/>
        <v>0</v>
      </c>
      <c r="AH74" s="588"/>
      <c r="AI74" s="1370"/>
      <c r="AJ74" s="1370"/>
      <c r="AK74" s="1370"/>
      <c r="AL74" s="1370"/>
      <c r="AM74" s="1370">
        <f t="shared" si="0"/>
        <v>0</v>
      </c>
      <c r="AN74" s="588"/>
      <c r="AO74" s="1370"/>
      <c r="AP74" s="1370"/>
      <c r="AQ74" s="1370"/>
      <c r="AR74" s="1370"/>
      <c r="AS74" s="1370">
        <f t="shared" si="1"/>
        <v>0</v>
      </c>
      <c r="AT74" s="588"/>
      <c r="AU74" s="1370">
        <v>0</v>
      </c>
      <c r="AV74" s="1370">
        <v>0</v>
      </c>
      <c r="AW74" s="1370">
        <v>0</v>
      </c>
      <c r="AX74" s="1370">
        <v>0</v>
      </c>
      <c r="AY74" s="1370">
        <f t="shared" si="11"/>
        <v>0</v>
      </c>
      <c r="AZ74" s="588"/>
      <c r="BA74" s="1370"/>
      <c r="BB74" s="1370"/>
      <c r="BC74" s="1370"/>
      <c r="BD74" s="1370"/>
      <c r="BE74" s="1370">
        <f t="shared" si="2"/>
        <v>0</v>
      </c>
      <c r="BF74" s="588"/>
      <c r="BG74" s="1370"/>
      <c r="BH74" s="1370"/>
      <c r="BI74" s="1370"/>
      <c r="BJ74" s="1370"/>
      <c r="BK74" s="1370">
        <f t="shared" si="3"/>
        <v>0</v>
      </c>
      <c r="BL74" s="588"/>
      <c r="BM74" s="1370">
        <v>0</v>
      </c>
      <c r="BN74" s="1370">
        <v>0</v>
      </c>
      <c r="BO74" s="1370">
        <v>0</v>
      </c>
      <c r="BP74" s="1370">
        <v>0</v>
      </c>
      <c r="BQ74" s="1370">
        <f t="shared" si="4"/>
        <v>0</v>
      </c>
      <c r="BR74" s="588"/>
      <c r="BS74" s="2013">
        <v>0</v>
      </c>
      <c r="BT74" s="2013">
        <v>0</v>
      </c>
      <c r="BU74" s="2013">
        <v>0</v>
      </c>
      <c r="BV74" s="2013">
        <v>0</v>
      </c>
      <c r="BW74" s="1370">
        <f t="shared" si="5"/>
        <v>0</v>
      </c>
      <c r="BX74" s="588"/>
      <c r="BY74" s="2135">
        <v>0</v>
      </c>
      <c r="BZ74" s="2135">
        <v>0</v>
      </c>
      <c r="CA74" s="2135">
        <v>0</v>
      </c>
      <c r="CB74" s="2135">
        <v>0</v>
      </c>
      <c r="CC74" s="469">
        <f t="shared" si="12"/>
        <v>0</v>
      </c>
      <c r="CD74" s="580">
        <f t="shared" si="15"/>
        <v>0</v>
      </c>
      <c r="CE74" s="581">
        <f t="shared" si="18"/>
        <v>0</v>
      </c>
      <c r="CF74" s="581">
        <f t="shared" si="18"/>
        <v>0</v>
      </c>
      <c r="CG74" s="581">
        <f t="shared" si="18"/>
        <v>0</v>
      </c>
      <c r="CH74" s="581">
        <f t="shared" si="18"/>
        <v>0</v>
      </c>
      <c r="CI74" s="581">
        <f t="shared" si="18"/>
        <v>0</v>
      </c>
      <c r="CJ74" s="1363" t="e">
        <f t="shared" si="17"/>
        <v>#DIV/0!</v>
      </c>
      <c r="CK74" s="578"/>
    </row>
    <row r="75" spans="1:89" ht="15.75" thickBot="1">
      <c r="A75" s="2465"/>
      <c r="B75" s="700" t="s">
        <v>864</v>
      </c>
      <c r="C75" s="92">
        <f>'[36]D. ITT_All_Grants'!C116</f>
        <v>0</v>
      </c>
      <c r="D75" s="150" t="s">
        <v>100</v>
      </c>
      <c r="E75" s="93">
        <f>'[36]D. ITT_All_Grants'!E116</f>
        <v>0</v>
      </c>
      <c r="F75" s="150" t="s">
        <v>99</v>
      </c>
      <c r="G75" s="150" t="s">
        <v>120</v>
      </c>
      <c r="H75" s="693">
        <v>42736</v>
      </c>
      <c r="I75" s="693">
        <v>43100</v>
      </c>
      <c r="J75" s="601" t="e">
        <f t="shared" si="7"/>
        <v>#VALUE!</v>
      </c>
      <c r="K75" s="587"/>
      <c r="L75" s="597" t="s">
        <v>843</v>
      </c>
      <c r="M75" s="572"/>
      <c r="N75" s="572"/>
      <c r="O75" s="572"/>
      <c r="P75" s="572"/>
      <c r="Q75" s="572">
        <f t="shared" si="8"/>
        <v>0</v>
      </c>
      <c r="R75" s="572">
        <f t="shared" si="9"/>
        <v>0</v>
      </c>
      <c r="S75" s="573">
        <v>150</v>
      </c>
      <c r="T75" s="574" t="s">
        <v>1196</v>
      </c>
      <c r="U75" s="575"/>
      <c r="V75" s="576"/>
      <c r="W75" s="576"/>
      <c r="X75" s="576"/>
      <c r="Y75" s="576"/>
      <c r="Z75" s="1344">
        <f t="shared" si="16"/>
        <v>0</v>
      </c>
      <c r="AA75" s="578"/>
      <c r="AB75" s="579"/>
      <c r="AC75" s="1370"/>
      <c r="AD75" s="1370"/>
      <c r="AE75" s="1370"/>
      <c r="AF75" s="1370"/>
      <c r="AG75" s="1370">
        <f t="shared" si="10"/>
        <v>0</v>
      </c>
      <c r="AH75" s="588"/>
      <c r="AI75" s="1370"/>
      <c r="AJ75" s="1370"/>
      <c r="AK75" s="1370"/>
      <c r="AL75" s="1370"/>
      <c r="AM75" s="1370">
        <f t="shared" si="0"/>
        <v>0</v>
      </c>
      <c r="AN75" s="588"/>
      <c r="AO75" s="1370"/>
      <c r="AP75" s="1370"/>
      <c r="AQ75" s="1370"/>
      <c r="AR75" s="1370"/>
      <c r="AS75" s="1370">
        <f t="shared" si="1"/>
        <v>0</v>
      </c>
      <c r="AT75" s="588"/>
      <c r="AU75" s="1370">
        <v>0</v>
      </c>
      <c r="AV75" s="1370">
        <v>0</v>
      </c>
      <c r="AW75" s="1370">
        <v>0</v>
      </c>
      <c r="AX75" s="1370">
        <v>0</v>
      </c>
      <c r="AY75" s="1370">
        <f t="shared" si="11"/>
        <v>0</v>
      </c>
      <c r="AZ75" s="588"/>
      <c r="BA75" s="1370"/>
      <c r="BB75" s="1370"/>
      <c r="BC75" s="1370"/>
      <c r="BD75" s="1370"/>
      <c r="BE75" s="1370">
        <f t="shared" si="2"/>
        <v>0</v>
      </c>
      <c r="BF75" s="588"/>
      <c r="BG75" s="1370"/>
      <c r="BH75" s="1370"/>
      <c r="BI75" s="1370"/>
      <c r="BJ75" s="1370"/>
      <c r="BK75" s="1370">
        <f t="shared" si="3"/>
        <v>0</v>
      </c>
      <c r="BL75" s="588">
        <v>14</v>
      </c>
      <c r="BM75" s="1370">
        <v>2</v>
      </c>
      <c r="BN75" s="1370">
        <v>4</v>
      </c>
      <c r="BO75" s="1370">
        <v>0</v>
      </c>
      <c r="BP75" s="1370">
        <v>0</v>
      </c>
      <c r="BQ75" s="1370">
        <v>6</v>
      </c>
      <c r="BR75" s="588"/>
      <c r="BS75" s="2013">
        <v>2</v>
      </c>
      <c r="BT75" s="2013">
        <v>3</v>
      </c>
      <c r="BU75" s="2013">
        <v>0</v>
      </c>
      <c r="BV75" s="2013">
        <v>0</v>
      </c>
      <c r="BW75" s="1370">
        <f t="shared" si="5"/>
        <v>5</v>
      </c>
      <c r="BX75" s="588"/>
      <c r="BY75" s="2135">
        <v>0</v>
      </c>
      <c r="BZ75" s="2135">
        <v>0</v>
      </c>
      <c r="CA75" s="2135">
        <v>0</v>
      </c>
      <c r="CB75" s="2135">
        <v>0</v>
      </c>
      <c r="CC75" s="469">
        <v>6</v>
      </c>
      <c r="CD75" s="580">
        <f t="shared" si="15"/>
        <v>150</v>
      </c>
      <c r="CE75" s="581">
        <f t="shared" si="18"/>
        <v>4</v>
      </c>
      <c r="CF75" s="581">
        <f t="shared" si="18"/>
        <v>7</v>
      </c>
      <c r="CG75" s="581">
        <f t="shared" si="18"/>
        <v>0</v>
      </c>
      <c r="CH75" s="581">
        <f t="shared" si="18"/>
        <v>0</v>
      </c>
      <c r="CI75" s="581">
        <f t="shared" si="18"/>
        <v>17</v>
      </c>
      <c r="CJ75" s="1363">
        <f t="shared" si="17"/>
        <v>0.11333333333333333</v>
      </c>
      <c r="CK75" s="578"/>
    </row>
    <row r="76" spans="1:89" ht="15.75" customHeight="1" thickBot="1">
      <c r="A76" s="2463" t="s">
        <v>883</v>
      </c>
      <c r="B76" s="700" t="s">
        <v>865</v>
      </c>
      <c r="C76" s="92">
        <f>'[36]D. ITT_All_Grants'!C117</f>
        <v>0</v>
      </c>
      <c r="D76" s="150" t="s">
        <v>100</v>
      </c>
      <c r="E76" s="93">
        <f>'[36]D. ITT_All_Grants'!E117</f>
        <v>0</v>
      </c>
      <c r="F76" s="150" t="s">
        <v>99</v>
      </c>
      <c r="G76" s="150" t="s">
        <v>120</v>
      </c>
      <c r="H76" s="693">
        <v>42736</v>
      </c>
      <c r="I76" s="693">
        <v>43100</v>
      </c>
      <c r="J76" s="601" t="e">
        <f t="shared" si="7"/>
        <v>#VALUE!</v>
      </c>
      <c r="K76" s="587"/>
      <c r="L76" s="597" t="s">
        <v>843</v>
      </c>
      <c r="M76" s="572"/>
      <c r="N76" s="572"/>
      <c r="O76" s="572"/>
      <c r="P76" s="572"/>
      <c r="Q76" s="572">
        <f t="shared" si="8"/>
        <v>0</v>
      </c>
      <c r="R76" s="572">
        <f t="shared" si="9"/>
        <v>0</v>
      </c>
      <c r="S76" s="573">
        <v>2</v>
      </c>
      <c r="T76" s="574"/>
      <c r="U76" s="575"/>
      <c r="V76" s="576"/>
      <c r="W76" s="576"/>
      <c r="X76" s="576"/>
      <c r="Y76" s="576"/>
      <c r="Z76" s="1344">
        <f t="shared" si="16"/>
        <v>0</v>
      </c>
      <c r="AA76" s="578"/>
      <c r="AB76" s="579"/>
      <c r="AC76" s="1370"/>
      <c r="AD76" s="1370"/>
      <c r="AE76" s="1370"/>
      <c r="AF76" s="1370"/>
      <c r="AG76" s="1370">
        <f t="shared" si="10"/>
        <v>0</v>
      </c>
      <c r="AH76" s="588"/>
      <c r="AI76" s="1370"/>
      <c r="AJ76" s="1370"/>
      <c r="AK76" s="1370"/>
      <c r="AL76" s="1370"/>
      <c r="AM76" s="1370">
        <f t="shared" si="0"/>
        <v>0</v>
      </c>
      <c r="AN76" s="588"/>
      <c r="AO76" s="1370"/>
      <c r="AP76" s="1370"/>
      <c r="AQ76" s="1370"/>
      <c r="AR76" s="1370"/>
      <c r="AS76" s="1370">
        <f t="shared" si="1"/>
        <v>0</v>
      </c>
      <c r="AT76" s="588"/>
      <c r="AU76" s="1370"/>
      <c r="AV76" s="1370"/>
      <c r="AW76" s="1370"/>
      <c r="AX76" s="1370"/>
      <c r="AY76" s="1370">
        <f t="shared" si="11"/>
        <v>0</v>
      </c>
      <c r="AZ76" s="588">
        <v>2</v>
      </c>
      <c r="BA76" s="1370"/>
      <c r="BB76" s="1370">
        <v>2</v>
      </c>
      <c r="BC76" s="1370"/>
      <c r="BD76" s="1370"/>
      <c r="BE76" s="1370">
        <f t="shared" si="2"/>
        <v>2</v>
      </c>
      <c r="BF76" s="588">
        <v>2</v>
      </c>
      <c r="BG76" s="1370"/>
      <c r="BH76" s="1370">
        <v>2</v>
      </c>
      <c r="BI76" s="1370"/>
      <c r="BJ76" s="1370"/>
      <c r="BK76" s="1370">
        <f t="shared" si="3"/>
        <v>2</v>
      </c>
      <c r="BL76" s="588">
        <v>2</v>
      </c>
      <c r="BM76" s="1370">
        <v>0</v>
      </c>
      <c r="BN76" s="1370">
        <v>0</v>
      </c>
      <c r="BO76" s="1370">
        <v>0</v>
      </c>
      <c r="BP76" s="1370">
        <v>0</v>
      </c>
      <c r="BQ76" s="1370">
        <v>2</v>
      </c>
      <c r="BR76" s="588"/>
      <c r="BS76" s="2013">
        <v>0</v>
      </c>
      <c r="BT76" s="2013">
        <v>0</v>
      </c>
      <c r="BU76" s="2013">
        <v>0</v>
      </c>
      <c r="BV76" s="2013">
        <v>0</v>
      </c>
      <c r="BW76" s="1370">
        <f t="shared" si="5"/>
        <v>0</v>
      </c>
      <c r="BX76" s="588"/>
      <c r="BY76" s="2135">
        <v>0</v>
      </c>
      <c r="BZ76" s="2135">
        <v>0</v>
      </c>
      <c r="CA76" s="2135">
        <v>0</v>
      </c>
      <c r="CB76" s="2135">
        <v>0</v>
      </c>
      <c r="CC76" s="469">
        <v>2</v>
      </c>
      <c r="CD76" s="580">
        <f t="shared" si="15"/>
        <v>2</v>
      </c>
      <c r="CE76" s="581">
        <f t="shared" si="18"/>
        <v>0</v>
      </c>
      <c r="CF76" s="581">
        <f t="shared" si="18"/>
        <v>4</v>
      </c>
      <c r="CG76" s="581">
        <f t="shared" si="18"/>
        <v>0</v>
      </c>
      <c r="CH76" s="581">
        <f t="shared" si="18"/>
        <v>0</v>
      </c>
      <c r="CI76" s="581">
        <f t="shared" si="18"/>
        <v>8</v>
      </c>
      <c r="CJ76" s="1359">
        <f t="shared" si="17"/>
        <v>4</v>
      </c>
      <c r="CK76" s="578"/>
    </row>
    <row r="77" spans="1:89" ht="27" thickBot="1">
      <c r="A77" s="2464"/>
      <c r="B77" s="520" t="s">
        <v>866</v>
      </c>
      <c r="C77" s="92">
        <f>'[36]D. ITT_All_Grants'!C118</f>
        <v>0</v>
      </c>
      <c r="D77" s="150" t="s">
        <v>100</v>
      </c>
      <c r="E77" s="93">
        <f>'[36]D. ITT_All_Grants'!E118</f>
        <v>0</v>
      </c>
      <c r="F77" s="150" t="s">
        <v>99</v>
      </c>
      <c r="G77" s="150" t="s">
        <v>120</v>
      </c>
      <c r="H77" s="693">
        <v>42736</v>
      </c>
      <c r="I77" s="693">
        <v>43100</v>
      </c>
      <c r="J77" s="601" t="e">
        <f t="shared" si="7"/>
        <v>#VALUE!</v>
      </c>
      <c r="K77" s="587"/>
      <c r="L77" s="597" t="s">
        <v>843</v>
      </c>
      <c r="M77" s="572"/>
      <c r="N77" s="572"/>
      <c r="O77" s="572"/>
      <c r="P77" s="572"/>
      <c r="Q77" s="572">
        <v>7350</v>
      </c>
      <c r="R77" s="572">
        <v>7650</v>
      </c>
      <c r="S77" s="573">
        <f t="shared" si="19"/>
        <v>15000</v>
      </c>
      <c r="T77" s="574"/>
      <c r="U77" s="575"/>
      <c r="V77" s="576"/>
      <c r="W77" s="576"/>
      <c r="X77" s="576"/>
      <c r="Y77" s="576"/>
      <c r="Z77" s="1344">
        <f t="shared" si="16"/>
        <v>0</v>
      </c>
      <c r="AA77" s="578"/>
      <c r="AB77" s="579"/>
      <c r="AC77" s="1370"/>
      <c r="AD77" s="1370"/>
      <c r="AE77" s="1370"/>
      <c r="AF77" s="1370"/>
      <c r="AG77" s="1370">
        <f t="shared" si="10"/>
        <v>0</v>
      </c>
      <c r="AH77" s="588"/>
      <c r="AI77" s="1370"/>
      <c r="AJ77" s="1370"/>
      <c r="AK77" s="1370"/>
      <c r="AL77" s="1370"/>
      <c r="AM77" s="1370">
        <f t="shared" si="0"/>
        <v>0</v>
      </c>
      <c r="AN77" s="588"/>
      <c r="AO77" s="1370"/>
      <c r="AP77" s="1370"/>
      <c r="AQ77" s="1370"/>
      <c r="AR77" s="1370"/>
      <c r="AS77" s="1370">
        <f t="shared" si="1"/>
        <v>0</v>
      </c>
      <c r="AT77" s="588">
        <v>1250</v>
      </c>
      <c r="AU77" s="1370">
        <v>766</v>
      </c>
      <c r="AV77" s="1370">
        <v>735</v>
      </c>
      <c r="AW77" s="1370"/>
      <c r="AX77" s="1370"/>
      <c r="AY77" s="1370">
        <f t="shared" si="11"/>
        <v>1501</v>
      </c>
      <c r="AZ77" s="588">
        <v>1250</v>
      </c>
      <c r="BA77" s="1370">
        <v>1349</v>
      </c>
      <c r="BB77" s="1370">
        <v>1297</v>
      </c>
      <c r="BC77" s="1370"/>
      <c r="BD77" s="1370"/>
      <c r="BE77" s="1370">
        <f t="shared" si="2"/>
        <v>2646</v>
      </c>
      <c r="BF77" s="588">
        <v>1250</v>
      </c>
      <c r="BG77" s="1370">
        <v>1264</v>
      </c>
      <c r="BH77" s="1370">
        <v>1214</v>
      </c>
      <c r="BI77" s="1370"/>
      <c r="BJ77" s="1370"/>
      <c r="BK77" s="1370">
        <f t="shared" si="3"/>
        <v>2478</v>
      </c>
      <c r="BL77" s="588">
        <v>1250</v>
      </c>
      <c r="BM77" s="1370">
        <v>1126</v>
      </c>
      <c r="BN77" s="1370">
        <v>1081</v>
      </c>
      <c r="BO77" s="1370">
        <v>0</v>
      </c>
      <c r="BP77" s="1370">
        <v>0</v>
      </c>
      <c r="BQ77" s="1370">
        <v>2207</v>
      </c>
      <c r="BR77" s="588">
        <v>1250</v>
      </c>
      <c r="BS77" s="2013">
        <v>0</v>
      </c>
      <c r="BT77" s="2013">
        <v>0</v>
      </c>
      <c r="BU77" s="2013">
        <v>0</v>
      </c>
      <c r="BV77" s="2013">
        <v>0</v>
      </c>
      <c r="BW77" s="1370">
        <f t="shared" si="5"/>
        <v>0</v>
      </c>
      <c r="BX77" s="588">
        <v>1250</v>
      </c>
      <c r="BY77" s="2135">
        <v>0</v>
      </c>
      <c r="BZ77" s="2135">
        <v>0</v>
      </c>
      <c r="CA77" s="2135">
        <v>0</v>
      </c>
      <c r="CB77" s="2135">
        <v>0</v>
      </c>
      <c r="CC77" s="469">
        <f t="shared" si="12"/>
        <v>0</v>
      </c>
      <c r="CD77" s="580">
        <f t="shared" si="15"/>
        <v>15000</v>
      </c>
      <c r="CE77" s="581">
        <f t="shared" si="18"/>
        <v>4505</v>
      </c>
      <c r="CF77" s="581">
        <f t="shared" si="18"/>
        <v>4327</v>
      </c>
      <c r="CG77" s="581">
        <f t="shared" si="18"/>
        <v>0</v>
      </c>
      <c r="CH77" s="581">
        <f t="shared" si="18"/>
        <v>0</v>
      </c>
      <c r="CI77" s="581">
        <f t="shared" si="18"/>
        <v>8832</v>
      </c>
      <c r="CJ77" s="1359">
        <f t="shared" si="17"/>
        <v>0.58879999999999999</v>
      </c>
      <c r="CK77" s="578"/>
    </row>
    <row r="78" spans="1:89" ht="15.75" thickBot="1">
      <c r="A78" s="2464"/>
      <c r="B78" s="700" t="s">
        <v>867</v>
      </c>
      <c r="C78" s="92">
        <f>'[36]D. ITT_All_Grants'!C119</f>
        <v>0</v>
      </c>
      <c r="D78" s="150" t="s">
        <v>100</v>
      </c>
      <c r="E78" s="93">
        <f>'[36]D. ITT_All_Grants'!E119</f>
        <v>0</v>
      </c>
      <c r="F78" s="150" t="s">
        <v>99</v>
      </c>
      <c r="G78" s="150" t="s">
        <v>120</v>
      </c>
      <c r="H78" s="693">
        <v>42736</v>
      </c>
      <c r="I78" s="693">
        <v>43100</v>
      </c>
      <c r="J78" s="601" t="e">
        <f t="shared" si="7"/>
        <v>#VALUE!</v>
      </c>
      <c r="K78" s="587"/>
      <c r="L78" s="597" t="s">
        <v>843</v>
      </c>
      <c r="M78" s="572">
        <v>49</v>
      </c>
      <c r="N78" s="572">
        <v>51</v>
      </c>
      <c r="O78" s="572"/>
      <c r="P78" s="572"/>
      <c r="Q78" s="572">
        <f>N78+O78</f>
        <v>51</v>
      </c>
      <c r="R78" s="572">
        <f>M78+P78</f>
        <v>49</v>
      </c>
      <c r="S78" s="573">
        <f>SUM(Q78:R78)</f>
        <v>100</v>
      </c>
      <c r="T78" s="574"/>
      <c r="U78" s="575"/>
      <c r="V78" s="576"/>
      <c r="W78" s="576"/>
      <c r="X78" s="576"/>
      <c r="Y78" s="576"/>
      <c r="Z78" s="1344">
        <f t="shared" si="16"/>
        <v>0</v>
      </c>
      <c r="AA78" s="578"/>
      <c r="AB78" s="579"/>
      <c r="AC78" s="1370"/>
      <c r="AD78" s="1370"/>
      <c r="AE78" s="1370"/>
      <c r="AF78" s="1370"/>
      <c r="AG78" s="1370">
        <f t="shared" si="10"/>
        <v>0</v>
      </c>
      <c r="AH78" s="588"/>
      <c r="AI78" s="1370"/>
      <c r="AJ78" s="1370"/>
      <c r="AK78" s="1370"/>
      <c r="AL78" s="1370"/>
      <c r="AM78" s="1370">
        <f t="shared" ref="AM78:AM93" si="20">AI78+AJ78+AK78+AL78</f>
        <v>0</v>
      </c>
      <c r="AN78" s="588"/>
      <c r="AO78" s="1370"/>
      <c r="AP78" s="1370"/>
      <c r="AQ78" s="1370"/>
      <c r="AR78" s="1370"/>
      <c r="AS78" s="1370">
        <f t="shared" ref="AS78:AS93" si="21">AO78+AP78+AQ78+AR78</f>
        <v>0</v>
      </c>
      <c r="AT78" s="588">
        <v>8</v>
      </c>
      <c r="AU78" s="1370">
        <v>9</v>
      </c>
      <c r="AV78" s="1370">
        <v>18</v>
      </c>
      <c r="AW78" s="1370"/>
      <c r="AX78" s="1370"/>
      <c r="AY78" s="1370">
        <f t="shared" si="11"/>
        <v>27</v>
      </c>
      <c r="AZ78" s="588">
        <v>8</v>
      </c>
      <c r="BA78" s="1370">
        <v>18</v>
      </c>
      <c r="BB78" s="1370">
        <v>33</v>
      </c>
      <c r="BC78" s="1370"/>
      <c r="BD78" s="1370"/>
      <c r="BE78" s="1370">
        <f t="shared" si="2"/>
        <v>51</v>
      </c>
      <c r="BF78" s="588">
        <v>8</v>
      </c>
      <c r="BG78" s="1370">
        <v>7</v>
      </c>
      <c r="BH78" s="1370">
        <v>14</v>
      </c>
      <c r="BI78" s="1370"/>
      <c r="BJ78" s="1370"/>
      <c r="BK78" s="1370">
        <f t="shared" si="3"/>
        <v>21</v>
      </c>
      <c r="BL78" s="588">
        <v>8</v>
      </c>
      <c r="BM78" s="1370">
        <v>43</v>
      </c>
      <c r="BN78" s="1370">
        <v>30</v>
      </c>
      <c r="BO78" s="1370">
        <v>0</v>
      </c>
      <c r="BP78" s="1370">
        <v>0</v>
      </c>
      <c r="BQ78" s="1370">
        <v>73</v>
      </c>
      <c r="BR78" s="588">
        <v>8</v>
      </c>
      <c r="BS78" s="2013">
        <v>0</v>
      </c>
      <c r="BT78" s="2013">
        <v>96</v>
      </c>
      <c r="BU78" s="2013">
        <v>1</v>
      </c>
      <c r="BV78" s="2013">
        <v>0</v>
      </c>
      <c r="BW78" s="1370">
        <f t="shared" si="5"/>
        <v>97</v>
      </c>
      <c r="BX78" s="588">
        <v>8</v>
      </c>
      <c r="BY78" s="2135">
        <v>0</v>
      </c>
      <c r="BZ78" s="2135">
        <v>0</v>
      </c>
      <c r="CA78" s="2135">
        <v>0</v>
      </c>
      <c r="CB78" s="2135">
        <v>0</v>
      </c>
      <c r="CC78" s="469">
        <v>31</v>
      </c>
      <c r="CD78" s="580">
        <f t="shared" si="15"/>
        <v>100</v>
      </c>
      <c r="CE78" s="581">
        <f t="shared" si="18"/>
        <v>77</v>
      </c>
      <c r="CF78" s="581">
        <f t="shared" si="18"/>
        <v>191</v>
      </c>
      <c r="CG78" s="581">
        <f t="shared" si="18"/>
        <v>1</v>
      </c>
      <c r="CH78" s="581">
        <f t="shared" si="18"/>
        <v>0</v>
      </c>
      <c r="CI78" s="581">
        <f t="shared" si="18"/>
        <v>300</v>
      </c>
      <c r="CJ78" s="1359">
        <f t="shared" si="17"/>
        <v>3</v>
      </c>
      <c r="CK78" s="578"/>
    </row>
    <row r="79" spans="1:89" ht="15.75" thickBot="1">
      <c r="A79" s="2464"/>
      <c r="B79" s="700" t="s">
        <v>868</v>
      </c>
      <c r="C79" s="92">
        <f>'[36]D. ITT_All_Grants'!C120</f>
        <v>0</v>
      </c>
      <c r="D79" s="150" t="s">
        <v>100</v>
      </c>
      <c r="E79" s="93">
        <f>'[36]D. ITT_All_Grants'!E120</f>
        <v>0</v>
      </c>
      <c r="F79" s="150" t="s">
        <v>99</v>
      </c>
      <c r="G79" s="150" t="s">
        <v>120</v>
      </c>
      <c r="H79" s="693">
        <v>42736</v>
      </c>
      <c r="I79" s="693">
        <v>43100</v>
      </c>
      <c r="J79" s="601" t="e">
        <f t="shared" si="7"/>
        <v>#VALUE!</v>
      </c>
      <c r="K79" s="587"/>
      <c r="L79" s="597" t="s">
        <v>843</v>
      </c>
      <c r="M79" s="572">
        <v>76</v>
      </c>
      <c r="N79" s="572">
        <v>84</v>
      </c>
      <c r="O79" s="572"/>
      <c r="P79" s="572"/>
      <c r="Q79" s="572">
        <f>N79+O79</f>
        <v>84</v>
      </c>
      <c r="R79" s="572">
        <f>M79+P79</f>
        <v>76</v>
      </c>
      <c r="S79" s="573">
        <f>Q79+R79</f>
        <v>160</v>
      </c>
      <c r="T79" s="574"/>
      <c r="U79" s="575"/>
      <c r="V79" s="576"/>
      <c r="W79" s="576"/>
      <c r="X79" s="576"/>
      <c r="Y79" s="576"/>
      <c r="Z79" s="1344">
        <f t="shared" si="16"/>
        <v>0</v>
      </c>
      <c r="AA79" s="578"/>
      <c r="AB79" s="579"/>
      <c r="AC79" s="1370"/>
      <c r="AD79" s="1370"/>
      <c r="AE79" s="1370"/>
      <c r="AF79" s="1370"/>
      <c r="AG79" s="1370">
        <f t="shared" si="10"/>
        <v>0</v>
      </c>
      <c r="AH79" s="588"/>
      <c r="AI79" s="1370"/>
      <c r="AJ79" s="1370"/>
      <c r="AK79" s="1370"/>
      <c r="AL79" s="1370"/>
      <c r="AM79" s="1370">
        <f t="shared" si="20"/>
        <v>0</v>
      </c>
      <c r="AN79" s="588"/>
      <c r="AO79" s="1370"/>
      <c r="AP79" s="1370"/>
      <c r="AQ79" s="1370"/>
      <c r="AR79" s="1370"/>
      <c r="AS79" s="1370">
        <f t="shared" si="21"/>
        <v>0</v>
      </c>
      <c r="AT79" s="588">
        <v>13</v>
      </c>
      <c r="AU79" s="1370">
        <v>4</v>
      </c>
      <c r="AV79" s="1370">
        <v>3</v>
      </c>
      <c r="AW79" s="1370"/>
      <c r="AX79" s="1370"/>
      <c r="AY79" s="1370">
        <f t="shared" si="11"/>
        <v>7</v>
      </c>
      <c r="AZ79" s="588">
        <v>13</v>
      </c>
      <c r="BA79" s="1370">
        <v>13</v>
      </c>
      <c r="BB79" s="1370"/>
      <c r="BC79" s="1370"/>
      <c r="BD79" s="1370"/>
      <c r="BE79" s="1370">
        <f t="shared" si="2"/>
        <v>13</v>
      </c>
      <c r="BF79" s="588">
        <v>13</v>
      </c>
      <c r="BG79" s="1370">
        <v>4</v>
      </c>
      <c r="BH79" s="1370">
        <v>5</v>
      </c>
      <c r="BI79" s="1370"/>
      <c r="BJ79" s="1370"/>
      <c r="BK79" s="1370">
        <f t="shared" si="3"/>
        <v>9</v>
      </c>
      <c r="BL79" s="588">
        <v>13</v>
      </c>
      <c r="BM79" s="1370">
        <v>5</v>
      </c>
      <c r="BN79" s="1370">
        <v>6</v>
      </c>
      <c r="BO79" s="1370">
        <v>0</v>
      </c>
      <c r="BP79" s="1370">
        <v>0</v>
      </c>
      <c r="BQ79" s="1370">
        <v>11</v>
      </c>
      <c r="BR79" s="588">
        <v>13</v>
      </c>
      <c r="BS79" s="2013">
        <v>22</v>
      </c>
      <c r="BT79" s="2013">
        <v>0</v>
      </c>
      <c r="BU79" s="2013">
        <v>0</v>
      </c>
      <c r="BV79" s="2013">
        <v>0</v>
      </c>
      <c r="BW79" s="1370">
        <f t="shared" si="5"/>
        <v>22</v>
      </c>
      <c r="BX79" s="588">
        <v>13</v>
      </c>
      <c r="BY79" s="2135">
        <v>0</v>
      </c>
      <c r="BZ79" s="2135">
        <v>0</v>
      </c>
      <c r="CA79" s="2135">
        <v>0</v>
      </c>
      <c r="CB79" s="2135">
        <v>0</v>
      </c>
      <c r="CC79" s="469">
        <v>7</v>
      </c>
      <c r="CD79" s="580">
        <f t="shared" si="15"/>
        <v>160</v>
      </c>
      <c r="CE79" s="581">
        <f t="shared" si="18"/>
        <v>48</v>
      </c>
      <c r="CF79" s="581">
        <f t="shared" si="18"/>
        <v>14</v>
      </c>
      <c r="CG79" s="581">
        <f t="shared" si="18"/>
        <v>0</v>
      </c>
      <c r="CH79" s="581">
        <f t="shared" si="18"/>
        <v>0</v>
      </c>
      <c r="CI79" s="581">
        <f t="shared" si="18"/>
        <v>69</v>
      </c>
      <c r="CJ79" s="1359">
        <f t="shared" si="17"/>
        <v>0.43125000000000002</v>
      </c>
      <c r="CK79" s="578"/>
    </row>
    <row r="80" spans="1:89" ht="15.75" thickBot="1">
      <c r="A80" s="2464"/>
      <c r="B80" s="700" t="s">
        <v>869</v>
      </c>
      <c r="C80" s="92">
        <f>'[36]D. ITT_All_Grants'!C121</f>
        <v>0</v>
      </c>
      <c r="D80" s="150" t="s">
        <v>100</v>
      </c>
      <c r="E80" s="93">
        <f>'[36]D. ITT_All_Grants'!E121</f>
        <v>0</v>
      </c>
      <c r="F80" s="150" t="s">
        <v>99</v>
      </c>
      <c r="G80" s="150" t="s">
        <v>120</v>
      </c>
      <c r="H80" s="693">
        <v>42736</v>
      </c>
      <c r="I80" s="693">
        <v>43100</v>
      </c>
      <c r="J80" s="601" t="e">
        <f t="shared" si="7"/>
        <v>#VALUE!</v>
      </c>
      <c r="K80" s="587"/>
      <c r="L80" s="597" t="s">
        <v>843</v>
      </c>
      <c r="M80" s="572">
        <v>133</v>
      </c>
      <c r="N80" s="572">
        <v>57</v>
      </c>
      <c r="O80" s="572"/>
      <c r="P80" s="572"/>
      <c r="Q80" s="572">
        <f>N80+O80</f>
        <v>57</v>
      </c>
      <c r="R80" s="572">
        <f>M80+O80</f>
        <v>133</v>
      </c>
      <c r="S80" s="573">
        <v>190</v>
      </c>
      <c r="T80" s="574"/>
      <c r="U80" s="575"/>
      <c r="V80" s="576"/>
      <c r="W80" s="576"/>
      <c r="X80" s="576"/>
      <c r="Y80" s="576"/>
      <c r="Z80" s="1344">
        <f t="shared" si="16"/>
        <v>0</v>
      </c>
      <c r="AA80" s="578"/>
      <c r="AB80" s="579"/>
      <c r="AC80" s="1370"/>
      <c r="AD80" s="1370"/>
      <c r="AE80" s="1370"/>
      <c r="AF80" s="1370"/>
      <c r="AG80" s="1370">
        <f t="shared" si="10"/>
        <v>0</v>
      </c>
      <c r="AH80" s="588"/>
      <c r="AI80" s="1370"/>
      <c r="AJ80" s="1370"/>
      <c r="AK80" s="1370"/>
      <c r="AL80" s="1370"/>
      <c r="AM80" s="1370">
        <f t="shared" si="20"/>
        <v>0</v>
      </c>
      <c r="AN80" s="588"/>
      <c r="AO80" s="1370"/>
      <c r="AP80" s="1370"/>
      <c r="AQ80" s="1370"/>
      <c r="AR80" s="1370"/>
      <c r="AS80" s="1370">
        <f t="shared" si="21"/>
        <v>0</v>
      </c>
      <c r="AT80" s="588">
        <v>16</v>
      </c>
      <c r="AU80" s="1370">
        <v>4</v>
      </c>
      <c r="AV80" s="1370">
        <v>7</v>
      </c>
      <c r="AW80" s="1370"/>
      <c r="AX80" s="1370"/>
      <c r="AY80" s="1370">
        <f t="shared" si="11"/>
        <v>11</v>
      </c>
      <c r="AZ80" s="588">
        <v>16</v>
      </c>
      <c r="BA80" s="1370">
        <v>5</v>
      </c>
      <c r="BB80" s="1370"/>
      <c r="BC80" s="1370"/>
      <c r="BD80" s="1370"/>
      <c r="BE80" s="1370">
        <f t="shared" si="2"/>
        <v>5</v>
      </c>
      <c r="BF80" s="588">
        <v>16</v>
      </c>
      <c r="BG80" s="1370">
        <v>13</v>
      </c>
      <c r="BH80" s="1370">
        <v>11</v>
      </c>
      <c r="BI80" s="1370"/>
      <c r="BJ80" s="1370"/>
      <c r="BK80" s="1370">
        <f t="shared" si="3"/>
        <v>24</v>
      </c>
      <c r="BL80" s="588">
        <v>16</v>
      </c>
      <c r="BM80" s="1370">
        <v>9</v>
      </c>
      <c r="BN80" s="1370">
        <v>7</v>
      </c>
      <c r="BO80" s="1370"/>
      <c r="BP80" s="1370"/>
      <c r="BQ80" s="1370">
        <v>16</v>
      </c>
      <c r="BR80" s="588">
        <v>16</v>
      </c>
      <c r="BS80" s="2013">
        <v>14</v>
      </c>
      <c r="BT80" s="2013">
        <v>0</v>
      </c>
      <c r="BU80" s="2013">
        <v>0</v>
      </c>
      <c r="BV80" s="2013">
        <v>0</v>
      </c>
      <c r="BW80" s="1370">
        <f t="shared" si="5"/>
        <v>14</v>
      </c>
      <c r="BX80" s="588">
        <v>16</v>
      </c>
      <c r="BY80" s="2135">
        <v>0</v>
      </c>
      <c r="BZ80" s="2135">
        <v>0</v>
      </c>
      <c r="CA80" s="2135">
        <v>0</v>
      </c>
      <c r="CB80" s="2135">
        <v>0</v>
      </c>
      <c r="CC80" s="469">
        <v>16</v>
      </c>
      <c r="CD80" s="580">
        <f t="shared" si="15"/>
        <v>190</v>
      </c>
      <c r="CE80" s="581">
        <f t="shared" si="18"/>
        <v>45</v>
      </c>
      <c r="CF80" s="581">
        <f t="shared" si="18"/>
        <v>25</v>
      </c>
      <c r="CG80" s="581">
        <f t="shared" si="18"/>
        <v>0</v>
      </c>
      <c r="CH80" s="581">
        <f t="shared" si="18"/>
        <v>0</v>
      </c>
      <c r="CI80" s="581">
        <f t="shared" si="18"/>
        <v>86</v>
      </c>
      <c r="CJ80" s="1359">
        <f t="shared" si="17"/>
        <v>0.45263157894736844</v>
      </c>
      <c r="CK80" s="578"/>
    </row>
    <row r="81" spans="1:89" ht="15.75" thickBot="1">
      <c r="A81" s="2465"/>
      <c r="B81" s="700" t="s">
        <v>870</v>
      </c>
      <c r="C81" s="92">
        <f>'[36]D. ITT_All_Grants'!C122</f>
        <v>0</v>
      </c>
      <c r="D81" s="150" t="s">
        <v>100</v>
      </c>
      <c r="E81" s="93">
        <f>'[36]D. ITT_All_Grants'!E122</f>
        <v>0</v>
      </c>
      <c r="F81" s="150" t="s">
        <v>99</v>
      </c>
      <c r="G81" s="150" t="s">
        <v>120</v>
      </c>
      <c r="H81" s="693">
        <v>42736</v>
      </c>
      <c r="I81" s="693">
        <v>43100</v>
      </c>
      <c r="J81" s="601" t="e">
        <f t="shared" si="7"/>
        <v>#VALUE!</v>
      </c>
      <c r="K81" s="587"/>
      <c r="L81" s="597" t="s">
        <v>843</v>
      </c>
      <c r="M81" s="572"/>
      <c r="N81" s="572"/>
      <c r="O81" s="572"/>
      <c r="P81" s="572"/>
      <c r="Q81" s="572">
        <f t="shared" ref="Q81:Q93" si="22">N81+O81</f>
        <v>0</v>
      </c>
      <c r="R81" s="572">
        <f t="shared" ref="R81:R93" si="23">M81+P81</f>
        <v>0</v>
      </c>
      <c r="S81" s="573">
        <v>12</v>
      </c>
      <c r="T81" s="574"/>
      <c r="U81" s="575"/>
      <c r="V81" s="576"/>
      <c r="W81" s="576"/>
      <c r="X81" s="576"/>
      <c r="Y81" s="576"/>
      <c r="Z81" s="1344">
        <f t="shared" ref="Z81:Z93" si="24">V81+W81+X81+Y81</f>
        <v>0</v>
      </c>
      <c r="AA81" s="578"/>
      <c r="AB81" s="579"/>
      <c r="AC81" s="1370"/>
      <c r="AD81" s="1370"/>
      <c r="AE81" s="1370"/>
      <c r="AF81" s="1370"/>
      <c r="AG81" s="1370">
        <f t="shared" ref="AG81:AG93" si="25">AC81+AD81+AE81+AF81</f>
        <v>0</v>
      </c>
      <c r="AH81" s="588"/>
      <c r="AI81" s="1370"/>
      <c r="AJ81" s="1370"/>
      <c r="AK81" s="1370"/>
      <c r="AL81" s="1370"/>
      <c r="AM81" s="1370">
        <f t="shared" si="20"/>
        <v>0</v>
      </c>
      <c r="AN81" s="588"/>
      <c r="AO81" s="1370"/>
      <c r="AP81" s="1370"/>
      <c r="AQ81" s="1370"/>
      <c r="AR81" s="1370"/>
      <c r="AS81" s="1370">
        <f t="shared" si="21"/>
        <v>0</v>
      </c>
      <c r="AT81" s="588">
        <v>1</v>
      </c>
      <c r="AU81" s="1370"/>
      <c r="AV81" s="1370"/>
      <c r="AW81" s="1370"/>
      <c r="AX81" s="1370"/>
      <c r="AY81" s="1370">
        <f t="shared" si="11"/>
        <v>0</v>
      </c>
      <c r="AZ81" s="588">
        <v>1</v>
      </c>
      <c r="BA81" s="1370"/>
      <c r="BB81" s="1370"/>
      <c r="BC81" s="1370"/>
      <c r="BD81" s="1370"/>
      <c r="BE81" s="1370">
        <f t="shared" si="2"/>
        <v>0</v>
      </c>
      <c r="BF81" s="588">
        <v>1</v>
      </c>
      <c r="BG81" s="1370"/>
      <c r="BH81" s="1370"/>
      <c r="BI81" s="1370"/>
      <c r="BJ81" s="1370"/>
      <c r="BK81" s="1370">
        <v>1</v>
      </c>
      <c r="BL81" s="588">
        <v>1</v>
      </c>
      <c r="BM81" s="1370">
        <v>0</v>
      </c>
      <c r="BN81" s="1370">
        <v>0</v>
      </c>
      <c r="BO81" s="1370">
        <v>0</v>
      </c>
      <c r="BP81" s="1370">
        <v>0</v>
      </c>
      <c r="BQ81" s="1370">
        <v>1</v>
      </c>
      <c r="BR81" s="588">
        <v>1</v>
      </c>
      <c r="BS81" s="2013">
        <v>0</v>
      </c>
      <c r="BT81" s="2013">
        <v>0</v>
      </c>
      <c r="BU81" s="2013">
        <v>0</v>
      </c>
      <c r="BV81" s="2013">
        <v>0</v>
      </c>
      <c r="BW81" s="1370">
        <f t="shared" si="5"/>
        <v>0</v>
      </c>
      <c r="BX81" s="588">
        <v>1</v>
      </c>
      <c r="BY81" s="2135">
        <v>0</v>
      </c>
      <c r="BZ81" s="2135">
        <v>0</v>
      </c>
      <c r="CA81" s="2135">
        <v>0</v>
      </c>
      <c r="CB81" s="2135">
        <v>0</v>
      </c>
      <c r="CC81" s="469">
        <v>1</v>
      </c>
      <c r="CD81" s="580">
        <f t="shared" si="15"/>
        <v>12</v>
      </c>
      <c r="CE81" s="581">
        <f t="shared" si="18"/>
        <v>0</v>
      </c>
      <c r="CF81" s="581">
        <f t="shared" si="18"/>
        <v>0</v>
      </c>
      <c r="CG81" s="581">
        <f t="shared" si="18"/>
        <v>0</v>
      </c>
      <c r="CH81" s="581">
        <f t="shared" si="18"/>
        <v>0</v>
      </c>
      <c r="CI81" s="581">
        <f t="shared" si="18"/>
        <v>3</v>
      </c>
      <c r="CJ81" s="1359">
        <f t="shared" ref="CJ81:CJ93" si="26">CI81/CD81*100%</f>
        <v>0.25</v>
      </c>
      <c r="CK81" s="578"/>
    </row>
    <row r="82" spans="1:89" ht="19.5" customHeight="1" thickBot="1">
      <c r="A82" s="2468" t="s">
        <v>884</v>
      </c>
      <c r="B82" s="701" t="s">
        <v>871</v>
      </c>
      <c r="C82" s="92">
        <f>'[36]D. ITT_All_Grants'!C123</f>
        <v>0</v>
      </c>
      <c r="D82" s="150" t="s">
        <v>100</v>
      </c>
      <c r="E82" s="93">
        <f>'[36]D. ITT_All_Grants'!E123</f>
        <v>0</v>
      </c>
      <c r="F82" s="150" t="s">
        <v>99</v>
      </c>
      <c r="G82" s="97" t="s">
        <v>42</v>
      </c>
      <c r="H82" s="693">
        <v>42736</v>
      </c>
      <c r="I82" s="693">
        <v>43100</v>
      </c>
      <c r="J82" s="601" t="e">
        <f t="shared" si="7"/>
        <v>#VALUE!</v>
      </c>
      <c r="K82" s="587"/>
      <c r="L82" s="597" t="s">
        <v>386</v>
      </c>
      <c r="M82" s="572"/>
      <c r="N82" s="572"/>
      <c r="O82" s="572">
        <v>2450</v>
      </c>
      <c r="P82" s="572">
        <v>2550</v>
      </c>
      <c r="Q82" s="572">
        <f t="shared" si="22"/>
        <v>2450</v>
      </c>
      <c r="R82" s="572">
        <f t="shared" si="23"/>
        <v>2550</v>
      </c>
      <c r="S82" s="573">
        <f t="shared" ref="S82:S87" si="27">Q82+R82</f>
        <v>5000</v>
      </c>
      <c r="T82" s="574"/>
      <c r="U82" s="575"/>
      <c r="V82" s="576"/>
      <c r="W82" s="576"/>
      <c r="X82" s="576"/>
      <c r="Y82" s="576"/>
      <c r="Z82" s="1344">
        <f t="shared" si="24"/>
        <v>0</v>
      </c>
      <c r="AA82" s="578"/>
      <c r="AB82" s="579"/>
      <c r="AC82" s="1370"/>
      <c r="AD82" s="1370"/>
      <c r="AE82" s="1370"/>
      <c r="AF82" s="1370"/>
      <c r="AG82" s="1370">
        <f t="shared" si="25"/>
        <v>0</v>
      </c>
      <c r="AH82" s="588"/>
      <c r="AI82" s="1370"/>
      <c r="AJ82" s="1370"/>
      <c r="AK82" s="1370"/>
      <c r="AL82" s="1370"/>
      <c r="AM82" s="1370">
        <f t="shared" si="20"/>
        <v>0</v>
      </c>
      <c r="AN82" s="588"/>
      <c r="AO82" s="1370"/>
      <c r="AP82" s="1370"/>
      <c r="AQ82" s="1370"/>
      <c r="AR82" s="1370"/>
      <c r="AS82" s="1370">
        <f t="shared" si="21"/>
        <v>0</v>
      </c>
      <c r="AT82" s="588">
        <v>433</v>
      </c>
      <c r="AU82" s="1370"/>
      <c r="AV82" s="1370"/>
      <c r="AW82" s="1370">
        <v>786</v>
      </c>
      <c r="AX82" s="1370">
        <v>819</v>
      </c>
      <c r="AY82" s="1370">
        <f t="shared" si="11"/>
        <v>1605</v>
      </c>
      <c r="AZ82" s="588">
        <v>433</v>
      </c>
      <c r="BA82" s="1370"/>
      <c r="BB82" s="1370"/>
      <c r="BC82" s="1370">
        <v>1044</v>
      </c>
      <c r="BD82" s="1370">
        <v>1087</v>
      </c>
      <c r="BE82" s="1370">
        <f t="shared" si="2"/>
        <v>2131</v>
      </c>
      <c r="BF82" s="588">
        <v>433</v>
      </c>
      <c r="BG82" s="1370"/>
      <c r="BH82" s="1370"/>
      <c r="BI82" s="1370">
        <v>4564</v>
      </c>
      <c r="BJ82" s="1370">
        <v>4751</v>
      </c>
      <c r="BK82" s="1370">
        <f t="shared" si="3"/>
        <v>9315</v>
      </c>
      <c r="BL82" s="588">
        <v>433</v>
      </c>
      <c r="BM82" s="1370">
        <v>0</v>
      </c>
      <c r="BN82" s="1370">
        <v>0</v>
      </c>
      <c r="BO82" s="1370">
        <v>4112</v>
      </c>
      <c r="BP82" s="1370">
        <v>4278</v>
      </c>
      <c r="BQ82" s="1370">
        <v>8392</v>
      </c>
      <c r="BR82" s="588">
        <v>433</v>
      </c>
      <c r="BS82" s="2013">
        <v>0</v>
      </c>
      <c r="BT82" s="2013">
        <v>0</v>
      </c>
      <c r="BU82" s="2013">
        <v>0</v>
      </c>
      <c r="BV82" s="2013">
        <v>0</v>
      </c>
      <c r="BW82" s="1370">
        <f t="shared" si="5"/>
        <v>0</v>
      </c>
      <c r="BX82" s="588">
        <v>433</v>
      </c>
      <c r="BY82" s="2135">
        <v>0</v>
      </c>
      <c r="BZ82" s="2135">
        <v>0</v>
      </c>
      <c r="CA82" s="2135">
        <v>0</v>
      </c>
      <c r="CB82" s="2135">
        <v>0</v>
      </c>
      <c r="CC82" s="469">
        <v>2221</v>
      </c>
      <c r="CD82" s="580">
        <f t="shared" si="15"/>
        <v>5000</v>
      </c>
      <c r="CE82" s="581">
        <f t="shared" ref="CE82:CI93" si="28">BY82+BS82+BM82+BG82+BA82+AU82+AO82+AI82+AC82+V82</f>
        <v>0</v>
      </c>
      <c r="CF82" s="581">
        <f t="shared" si="28"/>
        <v>0</v>
      </c>
      <c r="CG82" s="581">
        <f t="shared" si="28"/>
        <v>10506</v>
      </c>
      <c r="CH82" s="581">
        <f t="shared" si="28"/>
        <v>10935</v>
      </c>
      <c r="CI82" s="581">
        <f t="shared" si="28"/>
        <v>23664</v>
      </c>
      <c r="CJ82" s="1359">
        <f t="shared" si="26"/>
        <v>4.7328000000000001</v>
      </c>
      <c r="CK82" s="578"/>
    </row>
    <row r="83" spans="1:89" ht="15.75" thickBot="1">
      <c r="A83" s="2468"/>
      <c r="B83" s="701" t="s">
        <v>872</v>
      </c>
      <c r="C83" s="92">
        <f>'[36]D. ITT_All_Grants'!C124</f>
        <v>0</v>
      </c>
      <c r="D83" s="150" t="s">
        <v>100</v>
      </c>
      <c r="E83" s="93">
        <f>'[36]D. ITT_All_Grants'!E124</f>
        <v>0</v>
      </c>
      <c r="F83" s="150" t="s">
        <v>99</v>
      </c>
      <c r="G83" s="97" t="s">
        <v>42</v>
      </c>
      <c r="H83" s="693">
        <v>42736</v>
      </c>
      <c r="I83" s="693">
        <v>43100</v>
      </c>
      <c r="J83" s="601" t="e">
        <f t="shared" si="7"/>
        <v>#VALUE!</v>
      </c>
      <c r="K83" s="587"/>
      <c r="L83" s="597" t="s">
        <v>386</v>
      </c>
      <c r="M83" s="572"/>
      <c r="N83" s="572"/>
      <c r="O83" s="572">
        <v>208</v>
      </c>
      <c r="P83" s="572">
        <v>217</v>
      </c>
      <c r="Q83" s="572">
        <f t="shared" si="22"/>
        <v>208</v>
      </c>
      <c r="R83" s="572">
        <f t="shared" si="23"/>
        <v>217</v>
      </c>
      <c r="S83" s="573">
        <f t="shared" si="27"/>
        <v>425</v>
      </c>
      <c r="T83" s="574"/>
      <c r="U83" s="575"/>
      <c r="V83" s="576"/>
      <c r="W83" s="576"/>
      <c r="X83" s="576"/>
      <c r="Y83" s="576"/>
      <c r="Z83" s="1344">
        <f t="shared" si="24"/>
        <v>0</v>
      </c>
      <c r="AA83" s="578"/>
      <c r="AB83" s="579"/>
      <c r="AC83" s="1370"/>
      <c r="AD83" s="1370"/>
      <c r="AE83" s="1370"/>
      <c r="AF83" s="1370"/>
      <c r="AG83" s="1370">
        <f t="shared" si="25"/>
        <v>0</v>
      </c>
      <c r="AH83" s="588"/>
      <c r="AI83" s="1370"/>
      <c r="AJ83" s="1370"/>
      <c r="AK83" s="1370"/>
      <c r="AL83" s="1370"/>
      <c r="AM83" s="1370">
        <f t="shared" si="20"/>
        <v>0</v>
      </c>
      <c r="AN83" s="588"/>
      <c r="AO83" s="1370"/>
      <c r="AP83" s="1370"/>
      <c r="AQ83" s="1370"/>
      <c r="AR83" s="1370"/>
      <c r="AS83" s="1370">
        <f t="shared" si="21"/>
        <v>0</v>
      </c>
      <c r="AT83" s="588">
        <v>35</v>
      </c>
      <c r="AU83" s="1370"/>
      <c r="AV83" s="1370"/>
      <c r="AW83" s="1370">
        <v>24</v>
      </c>
      <c r="AX83" s="1370">
        <v>26</v>
      </c>
      <c r="AY83" s="1370">
        <f t="shared" si="11"/>
        <v>50</v>
      </c>
      <c r="AZ83" s="588">
        <v>35</v>
      </c>
      <c r="BA83" s="1370"/>
      <c r="BB83" s="1370"/>
      <c r="BC83" s="1370">
        <v>32</v>
      </c>
      <c r="BD83" s="1370">
        <v>42</v>
      </c>
      <c r="BE83" s="1370">
        <f t="shared" si="2"/>
        <v>74</v>
      </c>
      <c r="BF83" s="588">
        <v>35</v>
      </c>
      <c r="BG83" s="1370"/>
      <c r="BH83" s="1370"/>
      <c r="BI83" s="1370">
        <v>291</v>
      </c>
      <c r="BJ83" s="1370">
        <v>243</v>
      </c>
      <c r="BK83" s="1370">
        <f t="shared" si="3"/>
        <v>534</v>
      </c>
      <c r="BL83" s="588">
        <v>35</v>
      </c>
      <c r="BM83" s="1370">
        <v>0</v>
      </c>
      <c r="BN83" s="1370">
        <v>0</v>
      </c>
      <c r="BO83" s="1370">
        <v>32</v>
      </c>
      <c r="BP83" s="1370">
        <v>30</v>
      </c>
      <c r="BQ83" s="1370">
        <v>62</v>
      </c>
      <c r="BR83" s="588">
        <v>35</v>
      </c>
      <c r="BS83" s="2013">
        <v>0</v>
      </c>
      <c r="BT83" s="2013">
        <v>0</v>
      </c>
      <c r="BU83" s="2013">
        <v>31</v>
      </c>
      <c r="BV83" s="2013">
        <v>33</v>
      </c>
      <c r="BW83" s="1370">
        <f t="shared" si="5"/>
        <v>64</v>
      </c>
      <c r="BX83" s="588">
        <v>35</v>
      </c>
      <c r="BY83" s="2135">
        <v>0</v>
      </c>
      <c r="BZ83" s="2135">
        <v>0</v>
      </c>
      <c r="CA83" s="2135">
        <v>0</v>
      </c>
      <c r="CB83" s="2135">
        <v>0</v>
      </c>
      <c r="CC83" s="469">
        <v>91</v>
      </c>
      <c r="CD83" s="580">
        <f t="shared" si="15"/>
        <v>425</v>
      </c>
      <c r="CE83" s="581">
        <f t="shared" si="28"/>
        <v>0</v>
      </c>
      <c r="CF83" s="581">
        <f t="shared" si="28"/>
        <v>0</v>
      </c>
      <c r="CG83" s="581">
        <f t="shared" si="28"/>
        <v>410</v>
      </c>
      <c r="CH83" s="581">
        <f t="shared" si="28"/>
        <v>374</v>
      </c>
      <c r="CI83" s="581">
        <f t="shared" si="28"/>
        <v>875</v>
      </c>
      <c r="CJ83" s="1359">
        <f t="shared" si="26"/>
        <v>2.0588235294117645</v>
      </c>
      <c r="CK83" s="578"/>
    </row>
    <row r="84" spans="1:89" ht="15.75" thickBot="1">
      <c r="A84" s="2468"/>
      <c r="B84" s="702" t="s">
        <v>873</v>
      </c>
      <c r="C84" s="92">
        <f>'[36]D. ITT_All_Grants'!C125</f>
        <v>0</v>
      </c>
      <c r="D84" s="150" t="s">
        <v>100</v>
      </c>
      <c r="E84" s="93">
        <f>'[36]D. ITT_All_Grants'!E125</f>
        <v>0</v>
      </c>
      <c r="F84" s="150" t="s">
        <v>99</v>
      </c>
      <c r="G84" s="97" t="s">
        <v>42</v>
      </c>
      <c r="H84" s="693">
        <v>42736</v>
      </c>
      <c r="I84" s="693">
        <v>43100</v>
      </c>
      <c r="J84" s="601" t="e">
        <f t="shared" si="7"/>
        <v>#VALUE!</v>
      </c>
      <c r="K84" s="587"/>
      <c r="L84" s="597" t="s">
        <v>386</v>
      </c>
      <c r="M84" s="572"/>
      <c r="N84" s="572"/>
      <c r="O84" s="572">
        <v>760</v>
      </c>
      <c r="P84" s="572">
        <v>790</v>
      </c>
      <c r="Q84" s="572">
        <f t="shared" si="22"/>
        <v>760</v>
      </c>
      <c r="R84" s="572">
        <f t="shared" si="23"/>
        <v>790</v>
      </c>
      <c r="S84" s="573">
        <f t="shared" si="27"/>
        <v>1550</v>
      </c>
      <c r="T84" s="574"/>
      <c r="U84" s="575"/>
      <c r="V84" s="576"/>
      <c r="W84" s="576"/>
      <c r="X84" s="576"/>
      <c r="Y84" s="576"/>
      <c r="Z84" s="1344">
        <f t="shared" si="24"/>
        <v>0</v>
      </c>
      <c r="AA84" s="578"/>
      <c r="AB84" s="579"/>
      <c r="AC84" s="1370"/>
      <c r="AD84" s="1370"/>
      <c r="AE84" s="1370"/>
      <c r="AF84" s="1370"/>
      <c r="AG84" s="1370">
        <f t="shared" si="25"/>
        <v>0</v>
      </c>
      <c r="AH84" s="588"/>
      <c r="AI84" s="1370"/>
      <c r="AJ84" s="1370"/>
      <c r="AK84" s="1370"/>
      <c r="AL84" s="1370"/>
      <c r="AM84" s="1370">
        <f t="shared" si="20"/>
        <v>0</v>
      </c>
      <c r="AN84" s="588"/>
      <c r="AO84" s="1370"/>
      <c r="AP84" s="1370"/>
      <c r="AQ84" s="1370"/>
      <c r="AR84" s="1370"/>
      <c r="AS84" s="1370">
        <f t="shared" si="21"/>
        <v>0</v>
      </c>
      <c r="AT84" s="588">
        <v>129</v>
      </c>
      <c r="AU84" s="1370"/>
      <c r="AV84" s="1370"/>
      <c r="AW84" s="1370">
        <v>46</v>
      </c>
      <c r="AX84" s="1370">
        <v>56</v>
      </c>
      <c r="AY84" s="1370">
        <f t="shared" si="11"/>
        <v>102</v>
      </c>
      <c r="AZ84" s="588">
        <v>129</v>
      </c>
      <c r="BA84" s="1370"/>
      <c r="BB84" s="1370"/>
      <c r="BC84" s="1370">
        <v>54</v>
      </c>
      <c r="BD84" s="1370">
        <v>62</v>
      </c>
      <c r="BE84" s="1370">
        <f t="shared" si="2"/>
        <v>116</v>
      </c>
      <c r="BF84" s="588">
        <v>129</v>
      </c>
      <c r="BG84" s="1370"/>
      <c r="BH84" s="1370"/>
      <c r="BI84" s="1370">
        <v>69</v>
      </c>
      <c r="BJ84" s="1370">
        <v>84</v>
      </c>
      <c r="BK84" s="1370">
        <f t="shared" si="3"/>
        <v>153</v>
      </c>
      <c r="BL84" s="588">
        <v>129</v>
      </c>
      <c r="BM84" s="1370">
        <v>0</v>
      </c>
      <c r="BN84" s="1370">
        <v>0</v>
      </c>
      <c r="BO84" s="1370">
        <v>266</v>
      </c>
      <c r="BP84" s="1370">
        <v>255</v>
      </c>
      <c r="BQ84" s="1370">
        <v>521</v>
      </c>
      <c r="BR84" s="588">
        <v>129</v>
      </c>
      <c r="BS84" s="2013">
        <v>0</v>
      </c>
      <c r="BT84" s="2013">
        <v>0</v>
      </c>
      <c r="BU84" s="2013">
        <v>0</v>
      </c>
      <c r="BV84" s="2013">
        <v>0</v>
      </c>
      <c r="BW84" s="1370">
        <f t="shared" si="5"/>
        <v>0</v>
      </c>
      <c r="BX84" s="588">
        <v>129</v>
      </c>
      <c r="BY84" s="2135">
        <v>0</v>
      </c>
      <c r="BZ84" s="2135">
        <v>0</v>
      </c>
      <c r="CA84" s="2135">
        <v>0</v>
      </c>
      <c r="CB84" s="2135">
        <v>0</v>
      </c>
      <c r="CC84" s="469">
        <v>335</v>
      </c>
      <c r="CD84" s="580">
        <f t="shared" si="15"/>
        <v>1550</v>
      </c>
      <c r="CE84" s="581">
        <f t="shared" si="28"/>
        <v>0</v>
      </c>
      <c r="CF84" s="581">
        <f t="shared" si="28"/>
        <v>0</v>
      </c>
      <c r="CG84" s="581">
        <f t="shared" si="28"/>
        <v>435</v>
      </c>
      <c r="CH84" s="581">
        <f t="shared" si="28"/>
        <v>457</v>
      </c>
      <c r="CI84" s="581">
        <f t="shared" si="28"/>
        <v>1227</v>
      </c>
      <c r="CJ84" s="1359">
        <f t="shared" si="26"/>
        <v>0.79161290322580646</v>
      </c>
      <c r="CK84" s="578"/>
    </row>
    <row r="85" spans="1:89" ht="27" thickBot="1">
      <c r="A85" s="2468"/>
      <c r="B85" s="520" t="s">
        <v>874</v>
      </c>
      <c r="C85" s="92">
        <f>'[36]D. ITT_All_Grants'!C126</f>
        <v>0</v>
      </c>
      <c r="D85" s="150" t="s">
        <v>100</v>
      </c>
      <c r="E85" s="93">
        <f>'[36]D. ITT_All_Grants'!E126</f>
        <v>0</v>
      </c>
      <c r="F85" s="150" t="s">
        <v>99</v>
      </c>
      <c r="G85" s="150" t="s">
        <v>120</v>
      </c>
      <c r="H85" s="693">
        <v>42736</v>
      </c>
      <c r="I85" s="693">
        <v>43100</v>
      </c>
      <c r="J85" s="601" t="e">
        <f t="shared" si="7"/>
        <v>#VALUE!</v>
      </c>
      <c r="K85" s="587"/>
      <c r="L85" s="597" t="s">
        <v>857</v>
      </c>
      <c r="M85" s="572">
        <v>2</v>
      </c>
      <c r="N85" s="572"/>
      <c r="O85" s="572"/>
      <c r="P85" s="572"/>
      <c r="Q85" s="572">
        <f t="shared" si="22"/>
        <v>0</v>
      </c>
      <c r="R85" s="572">
        <f t="shared" si="23"/>
        <v>2</v>
      </c>
      <c r="S85" s="573">
        <f t="shared" si="27"/>
        <v>2</v>
      </c>
      <c r="T85" s="574"/>
      <c r="U85" s="575"/>
      <c r="V85" s="576"/>
      <c r="W85" s="576"/>
      <c r="X85" s="576"/>
      <c r="Y85" s="576"/>
      <c r="Z85" s="1344">
        <f t="shared" si="24"/>
        <v>0</v>
      </c>
      <c r="AA85" s="578"/>
      <c r="AB85" s="579"/>
      <c r="AC85" s="1370"/>
      <c r="AD85" s="1370"/>
      <c r="AE85" s="1370"/>
      <c r="AF85" s="1370"/>
      <c r="AG85" s="1370">
        <f t="shared" si="25"/>
        <v>0</v>
      </c>
      <c r="AH85" s="588"/>
      <c r="AI85" s="1370"/>
      <c r="AJ85" s="1370"/>
      <c r="AK85" s="1370"/>
      <c r="AL85" s="1370"/>
      <c r="AM85" s="1370">
        <f t="shared" si="20"/>
        <v>0</v>
      </c>
      <c r="AN85" s="588"/>
      <c r="AO85" s="1370"/>
      <c r="AP85" s="1370"/>
      <c r="AQ85" s="1370"/>
      <c r="AR85" s="1370"/>
      <c r="AS85" s="1370">
        <f t="shared" si="21"/>
        <v>0</v>
      </c>
      <c r="AT85" s="588"/>
      <c r="AU85" s="1370"/>
      <c r="AV85" s="1370"/>
      <c r="AW85" s="1370"/>
      <c r="AX85" s="1370"/>
      <c r="AY85" s="1370">
        <f t="shared" si="11"/>
        <v>0</v>
      </c>
      <c r="AZ85" s="588">
        <v>3</v>
      </c>
      <c r="BA85" s="1370">
        <v>2</v>
      </c>
      <c r="BB85" s="1370"/>
      <c r="BC85" s="1370"/>
      <c r="BD85" s="1370"/>
      <c r="BE85" s="1370">
        <f t="shared" si="2"/>
        <v>2</v>
      </c>
      <c r="BF85" s="588">
        <v>3</v>
      </c>
      <c r="BG85" s="1370">
        <v>3</v>
      </c>
      <c r="BH85" s="1370"/>
      <c r="BI85" s="1370"/>
      <c r="BJ85" s="1370"/>
      <c r="BK85" s="1370">
        <f t="shared" si="3"/>
        <v>3</v>
      </c>
      <c r="BL85" s="588">
        <v>3</v>
      </c>
      <c r="BM85" s="1370">
        <v>3</v>
      </c>
      <c r="BN85" s="1370">
        <v>0</v>
      </c>
      <c r="BO85" s="1370">
        <v>0</v>
      </c>
      <c r="BP85" s="1370">
        <v>0</v>
      </c>
      <c r="BQ85" s="1370">
        <v>3</v>
      </c>
      <c r="BR85" s="588"/>
      <c r="BS85" s="2013">
        <v>0</v>
      </c>
      <c r="BT85" s="2013">
        <v>0</v>
      </c>
      <c r="BU85" s="2013">
        <v>0</v>
      </c>
      <c r="BV85" s="2013">
        <v>0</v>
      </c>
      <c r="BW85" s="1370">
        <f t="shared" si="5"/>
        <v>0</v>
      </c>
      <c r="BX85" s="588"/>
      <c r="BY85" s="2135">
        <v>0</v>
      </c>
      <c r="BZ85" s="2135">
        <v>0</v>
      </c>
      <c r="CA85" s="2135">
        <v>0</v>
      </c>
      <c r="CB85" s="2135">
        <v>0</v>
      </c>
      <c r="CC85" s="469">
        <v>0</v>
      </c>
      <c r="CD85" s="580">
        <f t="shared" si="15"/>
        <v>2</v>
      </c>
      <c r="CE85" s="581">
        <f t="shared" si="28"/>
        <v>8</v>
      </c>
      <c r="CF85" s="581">
        <f t="shared" si="28"/>
        <v>0</v>
      </c>
      <c r="CG85" s="581">
        <f t="shared" si="28"/>
        <v>0</v>
      </c>
      <c r="CH85" s="581">
        <f t="shared" si="28"/>
        <v>0</v>
      </c>
      <c r="CI85" s="581">
        <f t="shared" si="28"/>
        <v>8</v>
      </c>
      <c r="CJ85" s="1359">
        <f t="shared" si="26"/>
        <v>4</v>
      </c>
      <c r="CK85" s="578"/>
    </row>
    <row r="86" spans="1:89" ht="15.75" thickBot="1">
      <c r="A86" s="2468"/>
      <c r="B86" s="700" t="s">
        <v>607</v>
      </c>
      <c r="C86" s="92">
        <f>'[36]D. ITT_All_Grants'!C127</f>
        <v>0</v>
      </c>
      <c r="D86" s="150" t="s">
        <v>100</v>
      </c>
      <c r="E86" s="93">
        <f>'[36]D. ITT_All_Grants'!E127</f>
        <v>0</v>
      </c>
      <c r="F86" s="150" t="s">
        <v>99</v>
      </c>
      <c r="G86" s="150" t="s">
        <v>120</v>
      </c>
      <c r="H86" s="693">
        <v>42736</v>
      </c>
      <c r="I86" s="693">
        <v>43100</v>
      </c>
      <c r="J86" s="601" t="e">
        <f t="shared" si="7"/>
        <v>#VALUE!</v>
      </c>
      <c r="K86" s="587"/>
      <c r="L86" s="597" t="s">
        <v>843</v>
      </c>
      <c r="M86" s="572">
        <v>100</v>
      </c>
      <c r="N86" s="572"/>
      <c r="O86" s="572"/>
      <c r="P86" s="572"/>
      <c r="Q86" s="572">
        <f t="shared" si="22"/>
        <v>0</v>
      </c>
      <c r="R86" s="572">
        <f t="shared" si="23"/>
        <v>100</v>
      </c>
      <c r="S86" s="573">
        <f t="shared" si="27"/>
        <v>100</v>
      </c>
      <c r="T86" s="574"/>
      <c r="U86" s="1342">
        <v>38</v>
      </c>
      <c r="V86" s="1343">
        <v>42</v>
      </c>
      <c r="W86" s="576"/>
      <c r="X86" s="576"/>
      <c r="Y86" s="576"/>
      <c r="Z86" s="1344">
        <f t="shared" si="24"/>
        <v>42</v>
      </c>
      <c r="AA86" s="578"/>
      <c r="AB86" s="579">
        <v>4</v>
      </c>
      <c r="AC86" s="1370">
        <v>4</v>
      </c>
      <c r="AD86" s="1370"/>
      <c r="AE86" s="1370"/>
      <c r="AF86" s="1370"/>
      <c r="AG86" s="1370">
        <f t="shared" si="25"/>
        <v>4</v>
      </c>
      <c r="AH86" s="588">
        <v>4</v>
      </c>
      <c r="AI86" s="1370">
        <v>9</v>
      </c>
      <c r="AJ86" s="1370"/>
      <c r="AK86" s="1370"/>
      <c r="AL86" s="1370"/>
      <c r="AM86" s="1370">
        <f t="shared" si="20"/>
        <v>9</v>
      </c>
      <c r="AN86" s="588">
        <v>4</v>
      </c>
      <c r="AO86" s="1370">
        <v>12</v>
      </c>
      <c r="AP86" s="1370"/>
      <c r="AQ86" s="1370"/>
      <c r="AR86" s="1370"/>
      <c r="AS86" s="1370">
        <f t="shared" si="21"/>
        <v>12</v>
      </c>
      <c r="AT86" s="588">
        <v>8</v>
      </c>
      <c r="AU86" s="1370">
        <v>7</v>
      </c>
      <c r="AV86" s="1370"/>
      <c r="AW86" s="1370"/>
      <c r="AX86" s="1370"/>
      <c r="AY86" s="1370">
        <f t="shared" si="11"/>
        <v>7</v>
      </c>
      <c r="AZ86" s="588">
        <v>8</v>
      </c>
      <c r="BA86" s="1370">
        <v>8</v>
      </c>
      <c r="BB86" s="1370"/>
      <c r="BC86" s="1370"/>
      <c r="BD86" s="1370"/>
      <c r="BE86" s="1370">
        <f t="shared" si="2"/>
        <v>8</v>
      </c>
      <c r="BF86" s="588">
        <v>8</v>
      </c>
      <c r="BG86" s="1370">
        <v>8</v>
      </c>
      <c r="BH86" s="1370"/>
      <c r="BI86" s="1370"/>
      <c r="BJ86" s="1370"/>
      <c r="BK86" s="1370">
        <f t="shared" si="3"/>
        <v>8</v>
      </c>
      <c r="BL86" s="588">
        <v>8</v>
      </c>
      <c r="BM86" s="1370">
        <v>5</v>
      </c>
      <c r="BN86" s="1370">
        <v>0</v>
      </c>
      <c r="BO86" s="1370">
        <v>0</v>
      </c>
      <c r="BP86" s="1370">
        <v>0</v>
      </c>
      <c r="BQ86" s="1370">
        <v>5</v>
      </c>
      <c r="BR86" s="588">
        <v>8</v>
      </c>
      <c r="BS86" s="2013">
        <v>3</v>
      </c>
      <c r="BT86" s="2013">
        <v>0</v>
      </c>
      <c r="BU86" s="2013">
        <v>0</v>
      </c>
      <c r="BV86" s="2013">
        <v>0</v>
      </c>
      <c r="BW86" s="1370">
        <f t="shared" si="5"/>
        <v>3</v>
      </c>
      <c r="BX86" s="588">
        <v>8</v>
      </c>
      <c r="BY86" s="2135">
        <v>9</v>
      </c>
      <c r="BZ86" s="2135">
        <v>0</v>
      </c>
      <c r="CA86" s="2135">
        <v>0</v>
      </c>
      <c r="CB86" s="2135">
        <v>0</v>
      </c>
      <c r="CC86" s="469">
        <v>9</v>
      </c>
      <c r="CD86" s="580">
        <f t="shared" si="15"/>
        <v>100</v>
      </c>
      <c r="CE86" s="581">
        <f t="shared" si="28"/>
        <v>107</v>
      </c>
      <c r="CF86" s="581">
        <f t="shared" si="28"/>
        <v>0</v>
      </c>
      <c r="CG86" s="581">
        <f t="shared" si="28"/>
        <v>0</v>
      </c>
      <c r="CH86" s="581">
        <f t="shared" si="28"/>
        <v>0</v>
      </c>
      <c r="CI86" s="581">
        <f t="shared" si="28"/>
        <v>107</v>
      </c>
      <c r="CJ86" s="1362">
        <f t="shared" si="26"/>
        <v>1.07</v>
      </c>
      <c r="CK86" s="578"/>
    </row>
    <row r="87" spans="1:89" ht="15.75" thickBot="1">
      <c r="A87" s="2468"/>
      <c r="B87" s="700" t="s">
        <v>875</v>
      </c>
      <c r="C87" s="92">
        <f>'[36]D. ITT_All_Grants'!C128</f>
        <v>0</v>
      </c>
      <c r="D87" s="150" t="s">
        <v>100</v>
      </c>
      <c r="E87" s="93">
        <f>'[36]D. ITT_All_Grants'!E128</f>
        <v>0</v>
      </c>
      <c r="F87" s="150" t="s">
        <v>99</v>
      </c>
      <c r="G87" s="150" t="s">
        <v>120</v>
      </c>
      <c r="H87" s="693">
        <v>42736</v>
      </c>
      <c r="I87" s="693">
        <v>43100</v>
      </c>
      <c r="J87" s="601" t="e">
        <f t="shared" si="7"/>
        <v>#VALUE!</v>
      </c>
      <c r="K87" s="587"/>
      <c r="L87" s="597" t="s">
        <v>843</v>
      </c>
      <c r="M87" s="572">
        <v>2174</v>
      </c>
      <c r="N87" s="572"/>
      <c r="O87" s="572"/>
      <c r="P87" s="572"/>
      <c r="Q87" s="572">
        <f t="shared" si="22"/>
        <v>0</v>
      </c>
      <c r="R87" s="572">
        <f t="shared" si="23"/>
        <v>2174</v>
      </c>
      <c r="S87" s="573">
        <f t="shared" si="27"/>
        <v>2174</v>
      </c>
      <c r="T87" s="574"/>
      <c r="U87" s="1342">
        <v>803</v>
      </c>
      <c r="V87" s="1343">
        <v>1362</v>
      </c>
      <c r="W87" s="576"/>
      <c r="X87" s="576"/>
      <c r="Y87" s="576"/>
      <c r="Z87" s="1344">
        <f t="shared" si="24"/>
        <v>1362</v>
      </c>
      <c r="AA87" s="578"/>
      <c r="AB87" s="579">
        <v>89</v>
      </c>
      <c r="AC87" s="1370">
        <v>289</v>
      </c>
      <c r="AD87" s="1370"/>
      <c r="AE87" s="1370"/>
      <c r="AF87" s="1370"/>
      <c r="AG87" s="1370">
        <f t="shared" si="25"/>
        <v>289</v>
      </c>
      <c r="AH87" s="588">
        <v>89</v>
      </c>
      <c r="AI87" s="1370">
        <v>174</v>
      </c>
      <c r="AJ87" s="1370"/>
      <c r="AK87" s="1370"/>
      <c r="AL87" s="1370"/>
      <c r="AM87" s="1370">
        <f t="shared" si="20"/>
        <v>174</v>
      </c>
      <c r="AN87" s="588">
        <v>89</v>
      </c>
      <c r="AO87" s="1370">
        <v>141</v>
      </c>
      <c r="AP87" s="1370"/>
      <c r="AQ87" s="1370"/>
      <c r="AR87" s="1370"/>
      <c r="AS87" s="1370">
        <f t="shared" si="21"/>
        <v>141</v>
      </c>
      <c r="AT87" s="588">
        <f>2174/12</f>
        <v>181.16666666666666</v>
      </c>
      <c r="AU87" s="1370">
        <v>336</v>
      </c>
      <c r="AV87" s="1370"/>
      <c r="AW87" s="1370"/>
      <c r="AX87" s="1370"/>
      <c r="AY87" s="1370">
        <f t="shared" si="11"/>
        <v>336</v>
      </c>
      <c r="AZ87" s="588">
        <v>181</v>
      </c>
      <c r="BA87" s="1370">
        <v>177</v>
      </c>
      <c r="BB87" s="1370"/>
      <c r="BC87" s="1370"/>
      <c r="BD87" s="1370"/>
      <c r="BE87" s="1370">
        <f t="shared" si="2"/>
        <v>177</v>
      </c>
      <c r="BF87" s="588">
        <v>181</v>
      </c>
      <c r="BG87" s="1370">
        <v>433</v>
      </c>
      <c r="BH87" s="1370"/>
      <c r="BI87" s="1370"/>
      <c r="BJ87" s="1370"/>
      <c r="BK87" s="1370">
        <f t="shared" si="3"/>
        <v>433</v>
      </c>
      <c r="BL87" s="588"/>
      <c r="BM87" s="1370">
        <v>865</v>
      </c>
      <c r="BN87" s="1370">
        <v>0</v>
      </c>
      <c r="BO87" s="1370">
        <v>0</v>
      </c>
      <c r="BP87" s="1370">
        <v>0</v>
      </c>
      <c r="BQ87" s="1370">
        <v>865</v>
      </c>
      <c r="BR87" s="588"/>
      <c r="BS87" s="2013">
        <v>0</v>
      </c>
      <c r="BT87" s="2013">
        <v>0</v>
      </c>
      <c r="BU87" s="2013">
        <v>0</v>
      </c>
      <c r="BV87" s="2013">
        <v>0</v>
      </c>
      <c r="BW87" s="1370">
        <f t="shared" si="5"/>
        <v>0</v>
      </c>
      <c r="BX87" s="588"/>
      <c r="BY87" s="2135">
        <v>1514</v>
      </c>
      <c r="BZ87" s="2135">
        <v>0</v>
      </c>
      <c r="CA87" s="2135">
        <v>0</v>
      </c>
      <c r="CB87" s="2135">
        <v>0</v>
      </c>
      <c r="CC87" s="469">
        <v>1515</v>
      </c>
      <c r="CD87" s="580">
        <f t="shared" si="15"/>
        <v>2174</v>
      </c>
      <c r="CE87" s="581">
        <f t="shared" si="28"/>
        <v>5291</v>
      </c>
      <c r="CF87" s="581">
        <f t="shared" si="28"/>
        <v>0</v>
      </c>
      <c r="CG87" s="581">
        <f t="shared" si="28"/>
        <v>0</v>
      </c>
      <c r="CH87" s="581">
        <f t="shared" si="28"/>
        <v>0</v>
      </c>
      <c r="CI87" s="581">
        <f t="shared" si="28"/>
        <v>5292</v>
      </c>
      <c r="CJ87" s="1361">
        <f t="shared" si="26"/>
        <v>2.4342226310947561</v>
      </c>
      <c r="CK87" s="578"/>
    </row>
    <row r="88" spans="1:89" ht="15.75" thickBot="1">
      <c r="A88" s="2468"/>
      <c r="B88" s="700" t="s">
        <v>876</v>
      </c>
      <c r="C88" s="92">
        <f>'[36]D. ITT_All_Grants'!C129</f>
        <v>0</v>
      </c>
      <c r="D88" s="150" t="s">
        <v>100</v>
      </c>
      <c r="E88" s="93">
        <f>'[36]D. ITT_All_Grants'!E129</f>
        <v>0</v>
      </c>
      <c r="F88" s="150" t="s">
        <v>99</v>
      </c>
      <c r="G88" s="150" t="s">
        <v>120</v>
      </c>
      <c r="H88" s="693">
        <v>42736</v>
      </c>
      <c r="I88" s="693">
        <v>43100</v>
      </c>
      <c r="J88" s="601" t="e">
        <f t="shared" si="7"/>
        <v>#VALUE!</v>
      </c>
      <c r="K88" s="587"/>
      <c r="L88" s="597" t="s">
        <v>843</v>
      </c>
      <c r="M88" s="572">
        <v>1054</v>
      </c>
      <c r="N88" s="572"/>
      <c r="O88" s="572"/>
      <c r="P88" s="572"/>
      <c r="Q88" s="572">
        <f t="shared" si="22"/>
        <v>0</v>
      </c>
      <c r="R88" s="572">
        <f t="shared" si="23"/>
        <v>1054</v>
      </c>
      <c r="S88" s="573">
        <v>1054</v>
      </c>
      <c r="T88" s="574"/>
      <c r="U88" s="1342">
        <f>866/12*9</f>
        <v>649.5</v>
      </c>
      <c r="V88" s="1343">
        <v>345</v>
      </c>
      <c r="W88" s="576"/>
      <c r="X88" s="576"/>
      <c r="Y88" s="576"/>
      <c r="Z88" s="1344">
        <f t="shared" si="24"/>
        <v>345</v>
      </c>
      <c r="AA88" s="578"/>
      <c r="AB88" s="579">
        <v>72</v>
      </c>
      <c r="AC88" s="1370">
        <v>53</v>
      </c>
      <c r="AD88" s="1370"/>
      <c r="AE88" s="1370"/>
      <c r="AF88" s="1370"/>
      <c r="AG88" s="1370">
        <f t="shared" si="25"/>
        <v>53</v>
      </c>
      <c r="AH88" s="588">
        <v>72</v>
      </c>
      <c r="AI88" s="1370">
        <v>56</v>
      </c>
      <c r="AJ88" s="1370"/>
      <c r="AK88" s="1370"/>
      <c r="AL88" s="1370"/>
      <c r="AM88" s="1370">
        <f t="shared" si="20"/>
        <v>56</v>
      </c>
      <c r="AN88" s="588">
        <v>72</v>
      </c>
      <c r="AO88" s="1370">
        <v>52</v>
      </c>
      <c r="AP88" s="1370"/>
      <c r="AQ88" s="1370"/>
      <c r="AR88" s="1370"/>
      <c r="AS88" s="1370">
        <f t="shared" si="21"/>
        <v>52</v>
      </c>
      <c r="AT88" s="588">
        <v>88</v>
      </c>
      <c r="AU88" s="1370">
        <v>74</v>
      </c>
      <c r="AV88" s="1370"/>
      <c r="AW88" s="1370"/>
      <c r="AX88" s="1370"/>
      <c r="AY88" s="1370">
        <f t="shared" si="11"/>
        <v>74</v>
      </c>
      <c r="AZ88" s="588">
        <v>88</v>
      </c>
      <c r="BA88" s="1370">
        <v>159</v>
      </c>
      <c r="BB88" s="1370"/>
      <c r="BC88" s="1370"/>
      <c r="BD88" s="1370"/>
      <c r="BE88" s="1370">
        <f t="shared" si="2"/>
        <v>159</v>
      </c>
      <c r="BF88" s="588">
        <v>88</v>
      </c>
      <c r="BG88" s="1347">
        <v>159</v>
      </c>
      <c r="BH88" s="1370"/>
      <c r="BI88" s="1370"/>
      <c r="BJ88" s="1370"/>
      <c r="BK88" s="1370">
        <f t="shared" si="3"/>
        <v>159</v>
      </c>
      <c r="BL88" s="588">
        <v>88</v>
      </c>
      <c r="BM88" s="1370">
        <v>219</v>
      </c>
      <c r="BN88" s="1370">
        <v>0</v>
      </c>
      <c r="BO88" s="1370">
        <v>0</v>
      </c>
      <c r="BP88" s="1370">
        <v>0</v>
      </c>
      <c r="BQ88" s="1370">
        <f t="shared" si="4"/>
        <v>219</v>
      </c>
      <c r="BR88" s="588">
        <v>88</v>
      </c>
      <c r="BS88" s="2013">
        <v>255</v>
      </c>
      <c r="BT88" s="2013">
        <v>0</v>
      </c>
      <c r="BU88" s="2013">
        <v>0</v>
      </c>
      <c r="BV88" s="2013">
        <v>0</v>
      </c>
      <c r="BW88" s="1370">
        <f t="shared" si="5"/>
        <v>255</v>
      </c>
      <c r="BX88" s="588">
        <v>88</v>
      </c>
      <c r="BY88" s="2135">
        <v>340</v>
      </c>
      <c r="BZ88" s="2135">
        <v>0</v>
      </c>
      <c r="CA88" s="2135">
        <v>0</v>
      </c>
      <c r="CB88" s="2135">
        <v>0</v>
      </c>
      <c r="CC88" s="469">
        <v>340</v>
      </c>
      <c r="CD88" s="580">
        <f t="shared" si="15"/>
        <v>1054</v>
      </c>
      <c r="CE88" s="581">
        <f t="shared" si="28"/>
        <v>1712</v>
      </c>
      <c r="CF88" s="581">
        <f t="shared" si="28"/>
        <v>0</v>
      </c>
      <c r="CG88" s="581">
        <f t="shared" si="28"/>
        <v>0</v>
      </c>
      <c r="CH88" s="581">
        <f t="shared" si="28"/>
        <v>0</v>
      </c>
      <c r="CI88" s="581">
        <f t="shared" si="28"/>
        <v>1712</v>
      </c>
      <c r="CJ88" s="1362">
        <f>CI88/CD88*100%</f>
        <v>1.6242884250474383</v>
      </c>
      <c r="CK88" s="578"/>
    </row>
    <row r="89" spans="1:89" ht="15.75" thickBot="1">
      <c r="A89" s="2468"/>
      <c r="B89" s="700" t="s">
        <v>877</v>
      </c>
      <c r="C89" s="92">
        <f>'[36]D. ITT_All_Grants'!C130</f>
        <v>0</v>
      </c>
      <c r="D89" s="150" t="s">
        <v>100</v>
      </c>
      <c r="E89" s="93">
        <f>'[36]D. ITT_All_Grants'!E130</f>
        <v>0</v>
      </c>
      <c r="F89" s="150" t="s">
        <v>99</v>
      </c>
      <c r="G89" s="150" t="s">
        <v>120</v>
      </c>
      <c r="H89" s="693">
        <v>42736</v>
      </c>
      <c r="I89" s="693">
        <v>43100</v>
      </c>
      <c r="J89" s="601" t="e">
        <f t="shared" si="7"/>
        <v>#VALUE!</v>
      </c>
      <c r="K89" s="587"/>
      <c r="L89" s="597" t="s">
        <v>843</v>
      </c>
      <c r="M89" s="572">
        <v>210</v>
      </c>
      <c r="N89" s="572"/>
      <c r="O89" s="572"/>
      <c r="P89" s="572"/>
      <c r="Q89" s="572">
        <f t="shared" si="22"/>
        <v>0</v>
      </c>
      <c r="R89" s="572">
        <f t="shared" si="23"/>
        <v>210</v>
      </c>
      <c r="S89" s="573">
        <f>Q89+R89</f>
        <v>210</v>
      </c>
      <c r="T89" s="574"/>
      <c r="U89" s="1342">
        <v>80</v>
      </c>
      <c r="V89" s="1343">
        <v>62</v>
      </c>
      <c r="W89" s="576"/>
      <c r="X89" s="576"/>
      <c r="Y89" s="576"/>
      <c r="Z89" s="1344">
        <f t="shared" si="24"/>
        <v>62</v>
      </c>
      <c r="AA89" s="578"/>
      <c r="AB89" s="579">
        <v>9</v>
      </c>
      <c r="AC89" s="1370">
        <v>7</v>
      </c>
      <c r="AD89" s="1370"/>
      <c r="AE89" s="1370"/>
      <c r="AF89" s="1370"/>
      <c r="AG89" s="1370">
        <f t="shared" si="25"/>
        <v>7</v>
      </c>
      <c r="AH89" s="588">
        <v>9</v>
      </c>
      <c r="AI89" s="1370">
        <v>10</v>
      </c>
      <c r="AJ89" s="1370"/>
      <c r="AK89" s="1370"/>
      <c r="AL89" s="1370"/>
      <c r="AM89" s="1370">
        <f t="shared" si="20"/>
        <v>10</v>
      </c>
      <c r="AN89" s="588">
        <v>9</v>
      </c>
      <c r="AO89" s="1370">
        <v>7</v>
      </c>
      <c r="AP89" s="1370"/>
      <c r="AQ89" s="1370"/>
      <c r="AR89" s="1370"/>
      <c r="AS89" s="1370">
        <f t="shared" si="21"/>
        <v>7</v>
      </c>
      <c r="AT89" s="588">
        <v>18</v>
      </c>
      <c r="AU89" s="1370">
        <v>13</v>
      </c>
      <c r="AV89" s="1370"/>
      <c r="AW89" s="1370"/>
      <c r="AX89" s="1370"/>
      <c r="AY89" s="1370">
        <f t="shared" si="11"/>
        <v>13</v>
      </c>
      <c r="AZ89" s="588">
        <v>18</v>
      </c>
      <c r="BA89" s="1370">
        <v>16</v>
      </c>
      <c r="BB89" s="1370"/>
      <c r="BC89" s="1370"/>
      <c r="BD89" s="1370"/>
      <c r="BE89" s="1370">
        <f t="shared" si="2"/>
        <v>16</v>
      </c>
      <c r="BF89" s="588">
        <v>18</v>
      </c>
      <c r="BG89" s="1370">
        <v>9</v>
      </c>
      <c r="BH89" s="1370"/>
      <c r="BI89" s="1370"/>
      <c r="BJ89" s="1370"/>
      <c r="BK89" s="1370">
        <f t="shared" si="3"/>
        <v>9</v>
      </c>
      <c r="BL89" s="588">
        <v>18</v>
      </c>
      <c r="BM89" s="1370">
        <v>5</v>
      </c>
      <c r="BN89" s="1370">
        <v>3</v>
      </c>
      <c r="BO89" s="1370">
        <v>0</v>
      </c>
      <c r="BP89" s="1370">
        <v>0</v>
      </c>
      <c r="BQ89" s="1370">
        <f t="shared" si="4"/>
        <v>8</v>
      </c>
      <c r="BR89" s="588">
        <v>18</v>
      </c>
      <c r="BS89" s="2013">
        <v>8</v>
      </c>
      <c r="BT89" s="2013">
        <v>0</v>
      </c>
      <c r="BU89" s="2013">
        <v>0</v>
      </c>
      <c r="BV89" s="2013">
        <v>0</v>
      </c>
      <c r="BW89" s="1370">
        <f t="shared" si="5"/>
        <v>8</v>
      </c>
      <c r="BX89" s="588">
        <v>18</v>
      </c>
      <c r="BY89" s="2135"/>
      <c r="BZ89" s="2135"/>
      <c r="CA89" s="2135"/>
      <c r="CB89" s="2135">
        <v>0</v>
      </c>
      <c r="CC89" s="469">
        <v>4</v>
      </c>
      <c r="CD89" s="580">
        <f t="shared" si="15"/>
        <v>210</v>
      </c>
      <c r="CE89" s="581">
        <f t="shared" si="28"/>
        <v>137</v>
      </c>
      <c r="CF89" s="581">
        <f t="shared" si="28"/>
        <v>3</v>
      </c>
      <c r="CG89" s="581">
        <f t="shared" si="28"/>
        <v>0</v>
      </c>
      <c r="CH89" s="581">
        <f t="shared" si="28"/>
        <v>0</v>
      </c>
      <c r="CI89" s="581">
        <f t="shared" si="28"/>
        <v>144</v>
      </c>
      <c r="CJ89" s="1359">
        <f t="shared" si="26"/>
        <v>0.68571428571428572</v>
      </c>
      <c r="CK89" s="578"/>
    </row>
    <row r="90" spans="1:89" ht="15.75" thickBot="1">
      <c r="A90" s="2468"/>
      <c r="B90" s="700" t="s">
        <v>878</v>
      </c>
      <c r="C90" s="92">
        <f>'[36]D. ITT_All_Grants'!C131</f>
        <v>0</v>
      </c>
      <c r="D90" s="150" t="s">
        <v>100</v>
      </c>
      <c r="E90" s="93">
        <f>'[36]D. ITT_All_Grants'!E131</f>
        <v>0</v>
      </c>
      <c r="F90" s="150" t="s">
        <v>99</v>
      </c>
      <c r="G90" s="150" t="s">
        <v>120</v>
      </c>
      <c r="H90" s="693">
        <v>42736</v>
      </c>
      <c r="I90" s="693">
        <v>43100</v>
      </c>
      <c r="J90" s="601" t="e">
        <f t="shared" si="7"/>
        <v>#VALUE!</v>
      </c>
      <c r="K90" s="587"/>
      <c r="L90" s="597" t="s">
        <v>843</v>
      </c>
      <c r="M90" s="572">
        <v>10</v>
      </c>
      <c r="N90" s="572"/>
      <c r="O90" s="572"/>
      <c r="P90" s="572"/>
      <c r="Q90" s="572">
        <f t="shared" si="22"/>
        <v>0</v>
      </c>
      <c r="R90" s="572">
        <f t="shared" si="23"/>
        <v>10</v>
      </c>
      <c r="S90" s="573">
        <v>10</v>
      </c>
      <c r="T90" s="574"/>
      <c r="U90" s="1342">
        <v>8</v>
      </c>
      <c r="V90" s="1343">
        <v>2</v>
      </c>
      <c r="W90" s="576"/>
      <c r="X90" s="576"/>
      <c r="Y90" s="576"/>
      <c r="Z90" s="1344">
        <f t="shared" si="24"/>
        <v>2</v>
      </c>
      <c r="AA90" s="578"/>
      <c r="AB90" s="579">
        <v>1</v>
      </c>
      <c r="AC90" s="1370"/>
      <c r="AD90" s="1370"/>
      <c r="AE90" s="1370"/>
      <c r="AF90" s="1370"/>
      <c r="AG90" s="1370">
        <f t="shared" si="25"/>
        <v>0</v>
      </c>
      <c r="AH90" s="588">
        <v>1</v>
      </c>
      <c r="AI90" s="1370"/>
      <c r="AJ90" s="1370"/>
      <c r="AK90" s="1370"/>
      <c r="AL90" s="1370"/>
      <c r="AM90" s="1370">
        <f t="shared" si="20"/>
        <v>0</v>
      </c>
      <c r="AN90" s="588">
        <v>1</v>
      </c>
      <c r="AO90" s="1370"/>
      <c r="AP90" s="1370"/>
      <c r="AQ90" s="1370"/>
      <c r="AR90" s="1370"/>
      <c r="AS90" s="1370">
        <f t="shared" si="21"/>
        <v>0</v>
      </c>
      <c r="AT90" s="588">
        <v>1</v>
      </c>
      <c r="AU90" s="1370">
        <v>0</v>
      </c>
      <c r="AV90" s="1370"/>
      <c r="AW90" s="1370"/>
      <c r="AX90" s="1370"/>
      <c r="AY90" s="1370">
        <f t="shared" si="11"/>
        <v>0</v>
      </c>
      <c r="AZ90" s="588">
        <v>1</v>
      </c>
      <c r="BA90" s="1370">
        <v>0</v>
      </c>
      <c r="BB90" s="1370"/>
      <c r="BC90" s="1370"/>
      <c r="BD90" s="1370"/>
      <c r="BE90" s="1370">
        <f t="shared" si="2"/>
        <v>0</v>
      </c>
      <c r="BF90" s="588"/>
      <c r="BG90" s="1370">
        <v>0</v>
      </c>
      <c r="BH90" s="1370"/>
      <c r="BI90" s="1370"/>
      <c r="BJ90" s="1370"/>
      <c r="BK90" s="1370">
        <f t="shared" si="3"/>
        <v>0</v>
      </c>
      <c r="BL90" s="588"/>
      <c r="BM90" s="1370">
        <v>0</v>
      </c>
      <c r="BN90" s="1370">
        <v>0</v>
      </c>
      <c r="BO90" s="1370">
        <v>0</v>
      </c>
      <c r="BP90" s="1370">
        <v>0</v>
      </c>
      <c r="BQ90" s="1370">
        <f t="shared" si="4"/>
        <v>0</v>
      </c>
      <c r="BR90" s="588"/>
      <c r="BS90" s="2013">
        <v>0</v>
      </c>
      <c r="BT90" s="2013">
        <v>0</v>
      </c>
      <c r="BU90" s="2013">
        <v>0</v>
      </c>
      <c r="BV90" s="2013">
        <v>0</v>
      </c>
      <c r="BW90" s="1370">
        <f t="shared" si="5"/>
        <v>0</v>
      </c>
      <c r="BX90" s="588"/>
      <c r="BY90" s="2135">
        <v>0</v>
      </c>
      <c r="BZ90" s="2135">
        <v>0</v>
      </c>
      <c r="CA90" s="2135">
        <v>0</v>
      </c>
      <c r="CB90" s="2135">
        <v>0</v>
      </c>
      <c r="CC90" s="469">
        <f t="shared" si="12"/>
        <v>0</v>
      </c>
      <c r="CD90" s="580">
        <f t="shared" si="15"/>
        <v>10</v>
      </c>
      <c r="CE90" s="581">
        <f t="shared" si="28"/>
        <v>2</v>
      </c>
      <c r="CF90" s="581">
        <f t="shared" si="28"/>
        <v>0</v>
      </c>
      <c r="CG90" s="581">
        <f t="shared" si="28"/>
        <v>0</v>
      </c>
      <c r="CH90" s="581">
        <f t="shared" si="28"/>
        <v>0</v>
      </c>
      <c r="CI90" s="581">
        <f t="shared" si="28"/>
        <v>2</v>
      </c>
      <c r="CJ90" s="1359">
        <f t="shared" si="26"/>
        <v>0.2</v>
      </c>
      <c r="CK90" s="578"/>
    </row>
    <row r="91" spans="1:89" ht="27" thickBot="1">
      <c r="A91" s="2468"/>
      <c r="B91" s="520" t="s">
        <v>879</v>
      </c>
      <c r="C91" s="92">
        <f>'[36]D. ITT_All_Grants'!C132</f>
        <v>0</v>
      </c>
      <c r="D91" s="150" t="s">
        <v>100</v>
      </c>
      <c r="E91" s="93">
        <f>'[36]D. ITT_All_Grants'!E132</f>
        <v>0</v>
      </c>
      <c r="F91" s="150" t="s">
        <v>99</v>
      </c>
      <c r="G91" s="150" t="s">
        <v>120</v>
      </c>
      <c r="H91" s="693">
        <v>42736</v>
      </c>
      <c r="I91" s="693">
        <v>43100</v>
      </c>
      <c r="J91" s="601" t="e">
        <f t="shared" si="7"/>
        <v>#VALUE!</v>
      </c>
      <c r="K91" s="587"/>
      <c r="L91" s="597" t="s">
        <v>843</v>
      </c>
      <c r="M91" s="572">
        <v>1560</v>
      </c>
      <c r="N91" s="572"/>
      <c r="O91" s="572"/>
      <c r="P91" s="572"/>
      <c r="Q91" s="572">
        <f t="shared" si="22"/>
        <v>0</v>
      </c>
      <c r="R91" s="572">
        <f t="shared" si="23"/>
        <v>1560</v>
      </c>
      <c r="S91" s="573">
        <f>Q91+R91</f>
        <v>1560</v>
      </c>
      <c r="T91" s="574"/>
      <c r="U91" s="1342">
        <v>803</v>
      </c>
      <c r="V91" s="1343">
        <v>790</v>
      </c>
      <c r="W91" s="576"/>
      <c r="X91" s="576"/>
      <c r="Y91" s="576"/>
      <c r="Z91" s="1344">
        <f t="shared" si="24"/>
        <v>790</v>
      </c>
      <c r="AA91" s="578"/>
      <c r="AB91" s="579">
        <v>89</v>
      </c>
      <c r="AC91" s="1370">
        <v>173</v>
      </c>
      <c r="AD91" s="1370"/>
      <c r="AE91" s="1370"/>
      <c r="AF91" s="1370"/>
      <c r="AG91" s="1370">
        <f t="shared" si="25"/>
        <v>173</v>
      </c>
      <c r="AH91" s="588">
        <v>89</v>
      </c>
      <c r="AI91" s="1370">
        <v>113</v>
      </c>
      <c r="AJ91" s="1370"/>
      <c r="AK91" s="1370"/>
      <c r="AL91" s="1370"/>
      <c r="AM91" s="1370">
        <f t="shared" si="20"/>
        <v>113</v>
      </c>
      <c r="AN91" s="588">
        <v>89</v>
      </c>
      <c r="AO91" s="1370">
        <v>97</v>
      </c>
      <c r="AP91" s="1370"/>
      <c r="AQ91" s="1370"/>
      <c r="AR91" s="1370"/>
      <c r="AS91" s="1370">
        <f t="shared" si="21"/>
        <v>97</v>
      </c>
      <c r="AT91" s="588">
        <v>130</v>
      </c>
      <c r="AU91" s="1370">
        <v>61</v>
      </c>
      <c r="AV91" s="1370"/>
      <c r="AW91" s="1370"/>
      <c r="AX91" s="1370"/>
      <c r="AY91" s="1370">
        <f t="shared" si="11"/>
        <v>61</v>
      </c>
      <c r="AZ91" s="588">
        <v>130</v>
      </c>
      <c r="BA91" s="1370">
        <v>42</v>
      </c>
      <c r="BB91" s="1370"/>
      <c r="BC91" s="1370"/>
      <c r="BD91" s="1370"/>
      <c r="BE91" s="1370">
        <f t="shared" si="2"/>
        <v>42</v>
      </c>
      <c r="BF91" s="588">
        <v>130</v>
      </c>
      <c r="BG91" s="1370">
        <v>178</v>
      </c>
      <c r="BH91" s="1370"/>
      <c r="BI91" s="1370"/>
      <c r="BJ91" s="1370"/>
      <c r="BK91" s="1370">
        <f t="shared" si="3"/>
        <v>178</v>
      </c>
      <c r="BL91" s="588">
        <v>130</v>
      </c>
      <c r="BM91" s="1370">
        <v>443</v>
      </c>
      <c r="BN91" s="1370">
        <v>0</v>
      </c>
      <c r="BO91" s="1370">
        <v>0</v>
      </c>
      <c r="BP91" s="1370">
        <v>0</v>
      </c>
      <c r="BQ91" s="1370">
        <f t="shared" si="4"/>
        <v>443</v>
      </c>
      <c r="BR91" s="588">
        <v>130</v>
      </c>
      <c r="BS91" s="2013">
        <v>324</v>
      </c>
      <c r="BT91" s="2013">
        <v>0</v>
      </c>
      <c r="BU91" s="2013">
        <v>0</v>
      </c>
      <c r="BV91" s="2013">
        <v>0</v>
      </c>
      <c r="BW91" s="1370">
        <f t="shared" si="5"/>
        <v>324</v>
      </c>
      <c r="BX91" s="588">
        <v>130</v>
      </c>
      <c r="BY91" s="2135">
        <v>683</v>
      </c>
      <c r="BZ91" s="2135"/>
      <c r="CA91" s="2135">
        <v>0</v>
      </c>
      <c r="CB91" s="2135">
        <v>0</v>
      </c>
      <c r="CC91" s="469">
        <v>683</v>
      </c>
      <c r="CD91" s="580">
        <f t="shared" si="15"/>
        <v>1560</v>
      </c>
      <c r="CE91" s="581">
        <f t="shared" si="28"/>
        <v>2904</v>
      </c>
      <c r="CF91" s="581">
        <f t="shared" si="28"/>
        <v>0</v>
      </c>
      <c r="CG91" s="581">
        <f t="shared" si="28"/>
        <v>0</v>
      </c>
      <c r="CH91" s="581">
        <f t="shared" si="28"/>
        <v>0</v>
      </c>
      <c r="CI91" s="581">
        <f t="shared" si="28"/>
        <v>2904</v>
      </c>
      <c r="CJ91" s="1361">
        <f t="shared" si="26"/>
        <v>1.8615384615384616</v>
      </c>
      <c r="CK91" s="578"/>
    </row>
    <row r="92" spans="1:89" ht="15.75" thickBot="1">
      <c r="A92" s="2468"/>
      <c r="B92" s="520" t="s">
        <v>880</v>
      </c>
      <c r="C92" s="92">
        <f>'[36]D. ITT_All_Grants'!C133</f>
        <v>0</v>
      </c>
      <c r="D92" s="150" t="s">
        <v>100</v>
      </c>
      <c r="E92" s="93">
        <f>'[36]D. ITT_All_Grants'!E133</f>
        <v>0</v>
      </c>
      <c r="F92" s="150" t="s">
        <v>99</v>
      </c>
      <c r="G92" s="150" t="s">
        <v>120</v>
      </c>
      <c r="H92" s="693">
        <v>42736</v>
      </c>
      <c r="I92" s="693">
        <v>43100</v>
      </c>
      <c r="J92" s="601" t="e">
        <f t="shared" si="7"/>
        <v>#VALUE!</v>
      </c>
      <c r="K92" s="587"/>
      <c r="L92" s="597" t="s">
        <v>843</v>
      </c>
      <c r="M92" s="572">
        <v>5</v>
      </c>
      <c r="N92" s="572">
        <v>15</v>
      </c>
      <c r="O92" s="572"/>
      <c r="P92" s="572"/>
      <c r="Q92" s="572">
        <f t="shared" si="22"/>
        <v>15</v>
      </c>
      <c r="R92" s="572">
        <f t="shared" si="23"/>
        <v>5</v>
      </c>
      <c r="S92" s="573">
        <f>Q92+R92</f>
        <v>20</v>
      </c>
      <c r="T92" s="574"/>
      <c r="U92" s="575"/>
      <c r="V92" s="576"/>
      <c r="W92" s="576"/>
      <c r="X92" s="576"/>
      <c r="Y92" s="576"/>
      <c r="Z92" s="1344">
        <f t="shared" si="24"/>
        <v>0</v>
      </c>
      <c r="AA92" s="578"/>
      <c r="AB92" s="579"/>
      <c r="AC92" s="1370"/>
      <c r="AD92" s="1370"/>
      <c r="AE92" s="1370"/>
      <c r="AF92" s="1370"/>
      <c r="AG92" s="1370">
        <f t="shared" si="25"/>
        <v>0</v>
      </c>
      <c r="AH92" s="588"/>
      <c r="AI92" s="1370"/>
      <c r="AJ92" s="1370"/>
      <c r="AK92" s="1370"/>
      <c r="AL92" s="1370"/>
      <c r="AM92" s="1370">
        <f t="shared" si="20"/>
        <v>0</v>
      </c>
      <c r="AN92" s="588"/>
      <c r="AO92" s="1370"/>
      <c r="AP92" s="1370"/>
      <c r="AQ92" s="1370"/>
      <c r="AR92" s="1370"/>
      <c r="AS92" s="1370">
        <f t="shared" si="21"/>
        <v>0</v>
      </c>
      <c r="AT92" s="588"/>
      <c r="AU92" s="1370">
        <v>0</v>
      </c>
      <c r="AV92" s="1370"/>
      <c r="AW92" s="1370"/>
      <c r="AX92" s="1370"/>
      <c r="AY92" s="1370">
        <f t="shared" si="11"/>
        <v>0</v>
      </c>
      <c r="AZ92" s="588">
        <v>2</v>
      </c>
      <c r="BA92" s="1370">
        <v>0</v>
      </c>
      <c r="BB92" s="1370"/>
      <c r="BC92" s="1370"/>
      <c r="BD92" s="1370"/>
      <c r="BE92" s="1370">
        <f t="shared" si="2"/>
        <v>0</v>
      </c>
      <c r="BF92" s="588">
        <v>2</v>
      </c>
      <c r="BG92" s="1370"/>
      <c r="BH92" s="1370"/>
      <c r="BI92" s="1370"/>
      <c r="BJ92" s="1370"/>
      <c r="BK92" s="1370">
        <f t="shared" si="3"/>
        <v>0</v>
      </c>
      <c r="BL92" s="588">
        <v>2</v>
      </c>
      <c r="BM92" s="1370">
        <v>0</v>
      </c>
      <c r="BN92" s="1370">
        <v>0</v>
      </c>
      <c r="BO92" s="1370">
        <v>0</v>
      </c>
      <c r="BP92" s="1370">
        <v>0</v>
      </c>
      <c r="BQ92" s="1370">
        <f t="shared" si="4"/>
        <v>0</v>
      </c>
      <c r="BR92" s="588">
        <v>2</v>
      </c>
      <c r="BS92" s="2013">
        <v>0</v>
      </c>
      <c r="BT92" s="2013">
        <v>0</v>
      </c>
      <c r="BU92" s="2013">
        <v>0</v>
      </c>
      <c r="BV92" s="2013">
        <v>0</v>
      </c>
      <c r="BW92" s="1370">
        <f t="shared" si="5"/>
        <v>0</v>
      </c>
      <c r="BX92" s="588">
        <v>2</v>
      </c>
      <c r="BY92" s="2135">
        <v>1</v>
      </c>
      <c r="BZ92" s="2135">
        <v>6</v>
      </c>
      <c r="CA92" s="2135">
        <v>0</v>
      </c>
      <c r="CB92" s="2135">
        <v>0</v>
      </c>
      <c r="CC92" s="469">
        <v>7</v>
      </c>
      <c r="CD92" s="580">
        <f t="shared" si="15"/>
        <v>20</v>
      </c>
      <c r="CE92" s="581">
        <f t="shared" si="28"/>
        <v>1</v>
      </c>
      <c r="CF92" s="581">
        <f t="shared" si="28"/>
        <v>6</v>
      </c>
      <c r="CG92" s="581">
        <f t="shared" si="28"/>
        <v>0</v>
      </c>
      <c r="CH92" s="581">
        <f t="shared" si="28"/>
        <v>0</v>
      </c>
      <c r="CI92" s="581">
        <f t="shared" si="28"/>
        <v>7</v>
      </c>
      <c r="CJ92" s="1359">
        <f t="shared" si="26"/>
        <v>0.35</v>
      </c>
      <c r="CK92" s="578"/>
    </row>
    <row r="93" spans="1:89" ht="30" thickBot="1">
      <c r="A93" s="2468"/>
      <c r="B93" s="703" t="s">
        <v>881</v>
      </c>
      <c r="C93" s="92">
        <f>'[36]D. ITT_All_Grants'!C134</f>
        <v>0</v>
      </c>
      <c r="D93" s="150" t="s">
        <v>100</v>
      </c>
      <c r="E93" s="93">
        <f>'[36]D. ITT_All_Grants'!E134</f>
        <v>0</v>
      </c>
      <c r="F93" s="150" t="s">
        <v>99</v>
      </c>
      <c r="G93" s="150" t="s">
        <v>120</v>
      </c>
      <c r="H93" s="693">
        <v>42736</v>
      </c>
      <c r="I93" s="693">
        <v>43100</v>
      </c>
      <c r="J93" s="601" t="e">
        <f t="shared" si="7"/>
        <v>#VALUE!</v>
      </c>
      <c r="K93" s="587"/>
      <c r="L93" s="597" t="s">
        <v>843</v>
      </c>
      <c r="M93" s="572"/>
      <c r="N93" s="572"/>
      <c r="O93" s="572"/>
      <c r="P93" s="572"/>
      <c r="Q93" s="572">
        <f t="shared" si="22"/>
        <v>0</v>
      </c>
      <c r="R93" s="572">
        <f t="shared" si="23"/>
        <v>0</v>
      </c>
      <c r="S93" s="695"/>
      <c r="T93" s="574" t="s">
        <v>1197</v>
      </c>
      <c r="U93" s="575"/>
      <c r="V93" s="576"/>
      <c r="W93" s="576"/>
      <c r="X93" s="576"/>
      <c r="Y93" s="576"/>
      <c r="Z93" s="1344">
        <f t="shared" si="24"/>
        <v>0</v>
      </c>
      <c r="AA93" s="578"/>
      <c r="AB93" s="579"/>
      <c r="AC93" s="1370"/>
      <c r="AD93" s="1370"/>
      <c r="AE93" s="1370"/>
      <c r="AF93" s="1370"/>
      <c r="AG93" s="1370">
        <f t="shared" si="25"/>
        <v>0</v>
      </c>
      <c r="AH93" s="588"/>
      <c r="AI93" s="1370"/>
      <c r="AJ93" s="1370"/>
      <c r="AK93" s="1370"/>
      <c r="AL93" s="1370"/>
      <c r="AM93" s="1370">
        <f t="shared" si="20"/>
        <v>0</v>
      </c>
      <c r="AN93" s="588"/>
      <c r="AO93" s="1370"/>
      <c r="AP93" s="1370"/>
      <c r="AQ93" s="1370"/>
      <c r="AR93" s="1370"/>
      <c r="AS93" s="1370">
        <f t="shared" si="21"/>
        <v>0</v>
      </c>
      <c r="AT93" s="588"/>
      <c r="AU93" s="1370"/>
      <c r="AV93" s="1370"/>
      <c r="AW93" s="1370"/>
      <c r="AX93" s="1370"/>
      <c r="AY93" s="1370">
        <f t="shared" si="11"/>
        <v>0</v>
      </c>
      <c r="AZ93" s="588">
        <f>300/12</f>
        <v>25</v>
      </c>
      <c r="BA93" s="1370">
        <v>28</v>
      </c>
      <c r="BB93" s="1370">
        <v>26</v>
      </c>
      <c r="BC93" s="1370"/>
      <c r="BD93" s="1370"/>
      <c r="BE93" s="1370">
        <f t="shared" si="2"/>
        <v>54</v>
      </c>
      <c r="BF93" s="588"/>
      <c r="BG93" s="1370"/>
      <c r="BH93" s="1370"/>
      <c r="BI93" s="1370"/>
      <c r="BJ93" s="1370"/>
      <c r="BK93" s="1370">
        <f t="shared" si="3"/>
        <v>0</v>
      </c>
      <c r="BL93" s="588">
        <v>25</v>
      </c>
      <c r="BM93" s="1370">
        <v>0</v>
      </c>
      <c r="BN93" s="1370">
        <v>0</v>
      </c>
      <c r="BO93" s="1370">
        <v>0</v>
      </c>
      <c r="BP93" s="1370">
        <v>0</v>
      </c>
      <c r="BQ93" s="1370">
        <f t="shared" si="4"/>
        <v>0</v>
      </c>
      <c r="BR93" s="588"/>
      <c r="BS93" s="2013">
        <v>0</v>
      </c>
      <c r="BT93" s="2013">
        <v>0</v>
      </c>
      <c r="BU93" s="2013">
        <v>0</v>
      </c>
      <c r="BV93" s="2013">
        <v>0</v>
      </c>
      <c r="BW93" s="721">
        <f t="shared" si="5"/>
        <v>0</v>
      </c>
      <c r="BX93" s="588"/>
      <c r="BY93" s="2135"/>
      <c r="BZ93" s="2135"/>
      <c r="CA93" s="2135"/>
      <c r="CB93" s="2135"/>
      <c r="CC93" s="469">
        <f t="shared" si="12"/>
        <v>0</v>
      </c>
      <c r="CD93" s="580">
        <f t="shared" si="15"/>
        <v>0</v>
      </c>
      <c r="CE93" s="581">
        <f t="shared" si="28"/>
        <v>28</v>
      </c>
      <c r="CF93" s="581">
        <f t="shared" si="28"/>
        <v>26</v>
      </c>
      <c r="CG93" s="581">
        <f t="shared" si="28"/>
        <v>0</v>
      </c>
      <c r="CH93" s="581">
        <f t="shared" si="28"/>
        <v>0</v>
      </c>
      <c r="CI93" s="581">
        <f t="shared" si="28"/>
        <v>54</v>
      </c>
      <c r="CJ93" s="1359" t="e">
        <f t="shared" si="26"/>
        <v>#DIV/0!</v>
      </c>
      <c r="CK93" s="578"/>
    </row>
    <row r="94" spans="1:89">
      <c r="D94" s="570"/>
      <c r="BW94" s="708"/>
      <c r="CD94" s="602"/>
      <c r="CE94" s="603"/>
      <c r="CF94" s="604"/>
      <c r="CG94" s="604"/>
      <c r="CH94" s="604"/>
      <c r="CI94" s="603"/>
    </row>
    <row r="95" spans="1:89">
      <c r="BW95" s="708"/>
      <c r="CD95" s="602"/>
      <c r="CE95" s="603"/>
      <c r="CF95" s="604"/>
      <c r="CG95" s="604"/>
      <c r="CH95" s="604"/>
      <c r="CI95" s="603"/>
    </row>
    <row r="96" spans="1:89">
      <c r="CD96" s="602"/>
      <c r="CE96" s="603"/>
      <c r="CF96" s="604"/>
      <c r="CG96" s="604"/>
      <c r="CH96" s="604"/>
      <c r="CI96" s="603"/>
    </row>
    <row r="97" spans="82:87">
      <c r="CD97" s="602"/>
      <c r="CE97" s="603"/>
      <c r="CF97" s="604"/>
      <c r="CG97" s="604"/>
      <c r="CH97" s="604"/>
      <c r="CI97" s="603"/>
    </row>
    <row r="98" spans="82:87">
      <c r="CD98" s="602"/>
      <c r="CE98" s="603"/>
      <c r="CF98" s="604"/>
      <c r="CG98" s="604"/>
      <c r="CH98" s="604"/>
      <c r="CI98" s="603"/>
    </row>
    <row r="99" spans="82:87">
      <c r="CD99" s="602"/>
      <c r="CE99" s="603"/>
      <c r="CF99" s="604"/>
      <c r="CG99" s="604"/>
      <c r="CH99" s="604"/>
      <c r="CI99" s="603"/>
    </row>
    <row r="100" spans="82:87">
      <c r="CD100" s="602"/>
      <c r="CE100" s="603"/>
      <c r="CF100" s="604"/>
      <c r="CG100" s="604"/>
      <c r="CH100" s="604"/>
      <c r="CI100" s="603"/>
    </row>
  </sheetData>
  <mergeCells count="32">
    <mergeCell ref="A16:A31"/>
    <mergeCell ref="A32:A38"/>
    <mergeCell ref="A39:A44"/>
    <mergeCell ref="A45:A53"/>
    <mergeCell ref="AN12:AS12"/>
    <mergeCell ref="B1:G3"/>
    <mergeCell ref="AB1:CC3"/>
    <mergeCell ref="C4:G4"/>
    <mergeCell ref="C5:G5"/>
    <mergeCell ref="C7:G7"/>
    <mergeCell ref="C8:G8"/>
    <mergeCell ref="C10:D10"/>
    <mergeCell ref="AB10:CI10"/>
    <mergeCell ref="AB11:AS11"/>
    <mergeCell ref="AT11:BK11"/>
    <mergeCell ref="BL11:CC11"/>
    <mergeCell ref="A55:A64"/>
    <mergeCell ref="CD12:CI12"/>
    <mergeCell ref="A14:A15"/>
    <mergeCell ref="A82:A93"/>
    <mergeCell ref="A76:A81"/>
    <mergeCell ref="A65:A75"/>
    <mergeCell ref="AT12:AY12"/>
    <mergeCell ref="AZ12:BE12"/>
    <mergeCell ref="BF12:BK12"/>
    <mergeCell ref="BL12:BQ12"/>
    <mergeCell ref="BR12:BW12"/>
    <mergeCell ref="BX12:CC12"/>
    <mergeCell ref="M12:S12"/>
    <mergeCell ref="U12:Z12"/>
    <mergeCell ref="AB12:AG12"/>
    <mergeCell ref="AH12:AM12"/>
  </mergeCells>
  <conditionalFormatting sqref="F9:F12">
    <cfRule type="cellIs" dxfId="890" priority="40" operator="equal">
      <formula>"x"</formula>
    </cfRule>
  </conditionalFormatting>
  <conditionalFormatting sqref="CD12:CH12">
    <cfRule type="cellIs" dxfId="889" priority="35" operator="equal">
      <formula>"x"</formula>
    </cfRule>
  </conditionalFormatting>
  <conditionalFormatting sqref="G9:G12">
    <cfRule type="cellIs" dxfId="888" priority="10" operator="equal">
      <formula>"x"</formula>
    </cfRule>
  </conditionalFormatting>
  <conditionalFormatting sqref="H12:L12 K13:L13">
    <cfRule type="cellIs" dxfId="887" priority="9" operator="equal">
      <formula>"x"</formula>
    </cfRule>
  </conditionalFormatting>
  <conditionalFormatting sqref="AA9 H9:T10 T12:T13 M12:R12 I1:T8">
    <cfRule type="cellIs" dxfId="886" priority="7" operator="equal">
      <formula>"x"</formula>
    </cfRule>
  </conditionalFormatting>
  <conditionalFormatting sqref="H11:T11">
    <cfRule type="cellIs" dxfId="885" priority="8" operator="equal">
      <formula>"x"</formula>
    </cfRule>
  </conditionalFormatting>
  <conditionalFormatting sqref="U12">
    <cfRule type="cellIs" dxfId="884" priority="6" operator="equal">
      <formula>"x"</formula>
    </cfRule>
  </conditionalFormatting>
  <conditionalFormatting sqref="AB12">
    <cfRule type="cellIs" dxfId="883" priority="5" operator="equal">
      <formula>"x"</formula>
    </cfRule>
  </conditionalFormatting>
  <conditionalFormatting sqref="F14:F29 F31:F53 F55:F93">
    <cfRule type="cellIs" dxfId="882" priority="4" operator="equal">
      <formula>"x"</formula>
    </cfRule>
  </conditionalFormatting>
  <conditionalFormatting sqref="F30">
    <cfRule type="cellIs" dxfId="881" priority="3" operator="equal">
      <formula>"x"</formula>
    </cfRule>
  </conditionalFormatting>
  <conditionalFormatting sqref="F54">
    <cfRule type="cellIs" dxfId="880" priority="2" operator="equal">
      <formula>"x"</formula>
    </cfRule>
  </conditionalFormatting>
  <conditionalFormatting sqref="G14:G15">
    <cfRule type="cellIs" dxfId="879" priority="1" operator="equal">
      <formula>"x"</formula>
    </cfRule>
  </conditionalFormatting>
  <pageMargins left="0.7" right="0.7" top="0.75" bottom="0.75" header="0.3" footer="0.3"/>
  <pageSetup orientation="portrait" horizontalDpi="4294967295" verticalDpi="4294967295"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EG137"/>
  <sheetViews>
    <sheetView topLeftCell="A10" zoomScaleNormal="100" workbookViewId="0">
      <pane xSplit="2" ySplit="3" topLeftCell="DZ13" activePane="bottomRight" state="frozen"/>
      <selection activeCell="AS14" sqref="AS14"/>
      <selection pane="topRight" activeCell="AS14" sqref="AS14"/>
      <selection pane="bottomLeft" activeCell="AS14" sqref="AS14"/>
      <selection pane="bottomRight" activeCell="EE16" sqref="EE16:EE17"/>
    </sheetView>
  </sheetViews>
  <sheetFormatPr defaultColWidth="9.140625" defaultRowHeight="11.25"/>
  <cols>
    <col min="1" max="1" width="19" style="1582" customWidth="1"/>
    <col min="2" max="2" width="57.140625" style="1582" customWidth="1"/>
    <col min="3" max="3" width="9.140625" style="1582"/>
    <col min="4" max="4" width="12.5703125" style="1582" customWidth="1"/>
    <col min="5" max="5" width="15.42578125" style="1582" customWidth="1"/>
    <col min="6" max="6" width="16.140625" style="1582" customWidth="1"/>
    <col min="7" max="7" width="14.28515625" style="1582" customWidth="1"/>
    <col min="8" max="8" width="13" style="1582" customWidth="1"/>
    <col min="9" max="9" width="15.85546875" style="1582" customWidth="1"/>
    <col min="10" max="10" width="11.7109375" style="1702" customWidth="1"/>
    <col min="11" max="11" width="9.5703125" style="1702" customWidth="1"/>
    <col min="12" max="12" width="29.7109375" style="1702" customWidth="1"/>
    <col min="13" max="13" width="8.7109375" style="1702" customWidth="1"/>
    <col min="14" max="14" width="8" style="1702" customWidth="1"/>
    <col min="15" max="15" width="10.28515625" style="1702" customWidth="1"/>
    <col min="16" max="16" width="10.5703125" style="1702" customWidth="1"/>
    <col min="17" max="17" width="10" style="1702" customWidth="1"/>
    <col min="18" max="18" width="8.7109375" style="1702" customWidth="1"/>
    <col min="19" max="19" width="10.28515625" style="1702" customWidth="1"/>
    <col min="20" max="20" width="35.28515625" style="1703" customWidth="1"/>
    <col min="21" max="26" width="6.140625" style="1704" customWidth="1"/>
    <col min="27" max="27" width="2.42578125" style="1582" customWidth="1"/>
    <col min="28" max="33" width="6.140625" style="1704" customWidth="1"/>
    <col min="34" max="34" width="8" style="1704" customWidth="1"/>
    <col min="35" max="39" width="6.140625" style="1704" customWidth="1"/>
    <col min="40" max="40" width="8.5703125" style="1704" customWidth="1"/>
    <col min="41" max="45" width="6.140625" style="1704" customWidth="1"/>
    <col min="46" max="46" width="7" style="1704" customWidth="1"/>
    <col min="47" max="51" width="6.140625" style="1704" customWidth="1"/>
    <col min="52" max="52" width="6.7109375" style="1704" customWidth="1"/>
    <col min="53" max="57" width="6.140625" style="1704" customWidth="1"/>
    <col min="58" max="58" width="7" style="1704" customWidth="1"/>
    <col min="59" max="63" width="6.140625" style="1704" customWidth="1"/>
    <col min="64" max="64" width="7.28515625" style="1704" customWidth="1"/>
    <col min="65" max="69" width="6.140625" style="1704" customWidth="1"/>
    <col min="70" max="70" width="7.5703125" style="1704" customWidth="1"/>
    <col min="71" max="75" width="6.140625" style="1704" customWidth="1"/>
    <col min="76" max="76" width="7" style="1704" customWidth="1"/>
    <col min="77" max="129" width="6.140625" style="1704" customWidth="1"/>
    <col min="130" max="130" width="9.28515625" style="1707" customWidth="1"/>
    <col min="131" max="131" width="7.140625" style="1707" customWidth="1"/>
    <col min="132" max="132" width="7" style="1707" bestFit="1" customWidth="1"/>
    <col min="133" max="134" width="6.140625" style="1707" customWidth="1"/>
    <col min="135" max="135" width="10.140625" style="1707" customWidth="1"/>
    <col min="136" max="136" width="14.5703125" style="1654" customWidth="1"/>
    <col min="137" max="137" width="22.42578125" style="1582" customWidth="1"/>
    <col min="138" max="16384" width="9.140625" style="1582"/>
  </cols>
  <sheetData>
    <row r="1" spans="1:137">
      <c r="A1" s="5"/>
      <c r="B1" s="2418" t="s">
        <v>889</v>
      </c>
      <c r="C1" s="2419"/>
      <c r="D1" s="2419"/>
      <c r="E1" s="2419"/>
      <c r="F1" s="2419"/>
      <c r="G1" s="2420"/>
      <c r="H1" s="120"/>
      <c r="I1" s="7"/>
      <c r="J1" s="7"/>
      <c r="K1" s="190"/>
      <c r="L1" s="190"/>
      <c r="M1" s="190"/>
      <c r="N1" s="190"/>
      <c r="O1" s="190"/>
      <c r="P1" s="190"/>
      <c r="Q1" s="190"/>
      <c r="R1" s="190"/>
      <c r="S1" s="190"/>
      <c r="T1" s="481"/>
      <c r="U1" s="481"/>
      <c r="V1" s="481"/>
      <c r="W1" s="481"/>
      <c r="X1" s="481"/>
      <c r="Y1" s="481"/>
      <c r="Z1" s="481"/>
      <c r="AA1" s="5"/>
      <c r="AB1" s="2488" t="s">
        <v>68</v>
      </c>
      <c r="AC1" s="2489"/>
      <c r="AD1" s="2489"/>
      <c r="AE1" s="2489"/>
      <c r="AF1" s="2489"/>
      <c r="AG1" s="2489"/>
      <c r="AH1" s="2489"/>
      <c r="AI1" s="2489"/>
      <c r="AJ1" s="2489"/>
      <c r="AK1" s="2489"/>
      <c r="AL1" s="2489"/>
      <c r="AM1" s="2489"/>
      <c r="AN1" s="2489"/>
      <c r="AO1" s="2489"/>
      <c r="AP1" s="2489"/>
      <c r="AQ1" s="2489"/>
      <c r="AR1" s="2489"/>
      <c r="AS1" s="2489"/>
      <c r="AT1" s="2489"/>
      <c r="AU1" s="2489"/>
      <c r="AV1" s="2489"/>
      <c r="AW1" s="2489"/>
      <c r="AX1" s="2489"/>
      <c r="AY1" s="2489"/>
      <c r="AZ1" s="2489"/>
      <c r="BA1" s="2489"/>
      <c r="BB1" s="2489"/>
      <c r="BC1" s="2489"/>
      <c r="BD1" s="2489"/>
      <c r="BE1" s="2489"/>
      <c r="BF1" s="2489"/>
      <c r="BG1" s="2489"/>
      <c r="BH1" s="2489"/>
      <c r="BI1" s="2489"/>
      <c r="BJ1" s="2489"/>
      <c r="BK1" s="2489"/>
      <c r="BL1" s="2489"/>
      <c r="BM1" s="2489"/>
      <c r="BN1" s="2489"/>
      <c r="BO1" s="2489"/>
      <c r="BP1" s="2489"/>
      <c r="BQ1" s="2489"/>
      <c r="BR1" s="2489"/>
      <c r="BS1" s="2489"/>
      <c r="BT1" s="2489"/>
      <c r="BU1" s="2489"/>
      <c r="BV1" s="2489"/>
      <c r="BW1" s="2489"/>
      <c r="BX1" s="2489"/>
      <c r="BY1" s="2489"/>
      <c r="BZ1" s="2489"/>
      <c r="CA1" s="2489"/>
      <c r="CB1" s="2489"/>
      <c r="CC1" s="2489"/>
      <c r="CD1" s="1559"/>
      <c r="CE1" s="1559"/>
      <c r="CF1" s="1559"/>
      <c r="CG1" s="1559"/>
      <c r="CH1" s="1559"/>
      <c r="CI1" s="1559"/>
      <c r="CJ1" s="1559"/>
      <c r="CK1" s="1559"/>
      <c r="CL1" s="1559"/>
      <c r="CM1" s="1559"/>
      <c r="CN1" s="1559"/>
      <c r="CO1" s="1559"/>
      <c r="CP1" s="1559"/>
      <c r="CQ1" s="1559"/>
      <c r="CR1" s="1559"/>
      <c r="CS1" s="1559"/>
      <c r="CT1" s="1559"/>
      <c r="CU1" s="1559"/>
      <c r="CV1" s="1559"/>
      <c r="CW1" s="1559"/>
      <c r="CX1" s="1559"/>
      <c r="CY1" s="1559"/>
      <c r="CZ1" s="1559"/>
      <c r="DA1" s="1559"/>
      <c r="DB1" s="1559"/>
      <c r="DC1" s="1559"/>
      <c r="DD1" s="1559"/>
      <c r="DE1" s="1559"/>
      <c r="DF1" s="1559"/>
      <c r="DG1" s="1559"/>
      <c r="DH1" s="1559"/>
      <c r="DI1" s="1559"/>
      <c r="DJ1" s="1559"/>
      <c r="DK1" s="1559"/>
      <c r="DL1" s="1559"/>
      <c r="DM1" s="1559"/>
      <c r="DN1" s="1559"/>
      <c r="DO1" s="1559"/>
      <c r="DP1" s="1559"/>
      <c r="DQ1" s="1559"/>
      <c r="DR1" s="1559"/>
      <c r="DS1" s="1559"/>
      <c r="DT1" s="1559"/>
      <c r="DU1" s="1559"/>
      <c r="DV1" s="1559"/>
      <c r="DW1" s="1559"/>
      <c r="DX1" s="1559"/>
      <c r="DY1" s="1559"/>
      <c r="DZ1" s="446"/>
      <c r="EA1" s="446"/>
      <c r="EB1" s="446"/>
      <c r="EC1" s="446"/>
      <c r="ED1" s="446"/>
      <c r="EE1" s="446"/>
    </row>
    <row r="2" spans="1:137">
      <c r="A2" s="5"/>
      <c r="B2" s="2421"/>
      <c r="C2" s="2422"/>
      <c r="D2" s="2422"/>
      <c r="E2" s="2422"/>
      <c r="F2" s="2422"/>
      <c r="G2" s="2423"/>
      <c r="H2" s="120"/>
      <c r="I2" s="7"/>
      <c r="J2" s="7"/>
      <c r="K2" s="190"/>
      <c r="L2" s="190"/>
      <c r="M2" s="190"/>
      <c r="N2" s="190"/>
      <c r="O2" s="190"/>
      <c r="P2" s="190"/>
      <c r="Q2" s="190"/>
      <c r="R2" s="190"/>
      <c r="S2" s="190"/>
      <c r="T2" s="481"/>
      <c r="U2" s="481"/>
      <c r="V2" s="481"/>
      <c r="W2" s="481"/>
      <c r="X2" s="481"/>
      <c r="Y2" s="481"/>
      <c r="Z2" s="481"/>
      <c r="AA2" s="5"/>
      <c r="AB2" s="2490"/>
      <c r="AC2" s="2491"/>
      <c r="AD2" s="2491"/>
      <c r="AE2" s="2491"/>
      <c r="AF2" s="2491"/>
      <c r="AG2" s="2491"/>
      <c r="AH2" s="2491"/>
      <c r="AI2" s="2491"/>
      <c r="AJ2" s="2491"/>
      <c r="AK2" s="2491"/>
      <c r="AL2" s="2491"/>
      <c r="AM2" s="2491"/>
      <c r="AN2" s="2491"/>
      <c r="AO2" s="2491"/>
      <c r="AP2" s="2491"/>
      <c r="AQ2" s="2491"/>
      <c r="AR2" s="2491"/>
      <c r="AS2" s="2491"/>
      <c r="AT2" s="2491"/>
      <c r="AU2" s="2491"/>
      <c r="AV2" s="2491"/>
      <c r="AW2" s="2491"/>
      <c r="AX2" s="2491"/>
      <c r="AY2" s="2491"/>
      <c r="AZ2" s="2491"/>
      <c r="BA2" s="2491"/>
      <c r="BB2" s="2491"/>
      <c r="BC2" s="2491"/>
      <c r="BD2" s="2491"/>
      <c r="BE2" s="2491"/>
      <c r="BF2" s="2491"/>
      <c r="BG2" s="2491"/>
      <c r="BH2" s="2491"/>
      <c r="BI2" s="2491"/>
      <c r="BJ2" s="2491"/>
      <c r="BK2" s="2491"/>
      <c r="BL2" s="2491"/>
      <c r="BM2" s="2491"/>
      <c r="BN2" s="2491"/>
      <c r="BO2" s="2491"/>
      <c r="BP2" s="2491"/>
      <c r="BQ2" s="2491"/>
      <c r="BR2" s="2491"/>
      <c r="BS2" s="2491"/>
      <c r="BT2" s="2491"/>
      <c r="BU2" s="2491"/>
      <c r="BV2" s="2491"/>
      <c r="BW2" s="2491"/>
      <c r="BX2" s="2491"/>
      <c r="BY2" s="2491"/>
      <c r="BZ2" s="2491"/>
      <c r="CA2" s="2491"/>
      <c r="CB2" s="2491"/>
      <c r="CC2" s="2491"/>
      <c r="CD2" s="1559"/>
      <c r="CE2" s="1559"/>
      <c r="CF2" s="1559"/>
      <c r="CG2" s="1559"/>
      <c r="CH2" s="1559"/>
      <c r="CI2" s="1559"/>
      <c r="CJ2" s="1559"/>
      <c r="CK2" s="1559"/>
      <c r="CL2" s="1559"/>
      <c r="CM2" s="1559"/>
      <c r="CN2" s="1559"/>
      <c r="CO2" s="1559"/>
      <c r="CP2" s="1559"/>
      <c r="CQ2" s="1559"/>
      <c r="CR2" s="1559"/>
      <c r="CS2" s="1559"/>
      <c r="CT2" s="1559"/>
      <c r="CU2" s="1559"/>
      <c r="CV2" s="1559"/>
      <c r="CW2" s="1559"/>
      <c r="CX2" s="1559"/>
      <c r="CY2" s="1559"/>
      <c r="CZ2" s="1559"/>
      <c r="DA2" s="1559"/>
      <c r="DB2" s="1559"/>
      <c r="DC2" s="1559"/>
      <c r="DD2" s="1559"/>
      <c r="DE2" s="1559"/>
      <c r="DF2" s="1559"/>
      <c r="DG2" s="1559"/>
      <c r="DH2" s="1559"/>
      <c r="DI2" s="1559"/>
      <c r="DJ2" s="1559"/>
      <c r="DK2" s="1559"/>
      <c r="DL2" s="1559"/>
      <c r="DM2" s="1559"/>
      <c r="DN2" s="1559"/>
      <c r="DO2" s="1559"/>
      <c r="DP2" s="1559"/>
      <c r="DQ2" s="1559"/>
      <c r="DR2" s="1559"/>
      <c r="DS2" s="1559"/>
      <c r="DT2" s="1559"/>
      <c r="DU2" s="1559"/>
      <c r="DV2" s="1559"/>
      <c r="DW2" s="1559"/>
      <c r="DX2" s="1559"/>
      <c r="DY2" s="1559"/>
      <c r="DZ2" s="446"/>
      <c r="EA2" s="446"/>
      <c r="EB2" s="446"/>
      <c r="EC2" s="446"/>
      <c r="ED2" s="446"/>
      <c r="EE2" s="446"/>
      <c r="EF2" s="1655" t="s">
        <v>1214</v>
      </c>
      <c r="EG2" s="1656"/>
    </row>
    <row r="3" spans="1:137" ht="12" thickBot="1">
      <c r="A3" s="5"/>
      <c r="B3" s="2424"/>
      <c r="C3" s="2425"/>
      <c r="D3" s="2425"/>
      <c r="E3" s="2425"/>
      <c r="F3" s="2425"/>
      <c r="G3" s="2426"/>
      <c r="H3" s="120"/>
      <c r="I3" s="7"/>
      <c r="J3" s="7"/>
      <c r="K3" s="190"/>
      <c r="L3" s="190"/>
      <c r="M3" s="190"/>
      <c r="N3" s="190"/>
      <c r="O3" s="190"/>
      <c r="P3" s="190"/>
      <c r="Q3" s="190"/>
      <c r="R3" s="190"/>
      <c r="S3" s="190"/>
      <c r="T3" s="481"/>
      <c r="U3" s="481"/>
      <c r="V3" s="481"/>
      <c r="W3" s="481"/>
      <c r="X3" s="481"/>
      <c r="Y3" s="481"/>
      <c r="Z3" s="481"/>
      <c r="AA3" s="5"/>
      <c r="AB3" s="2492"/>
      <c r="AC3" s="2493"/>
      <c r="AD3" s="2493"/>
      <c r="AE3" s="2493"/>
      <c r="AF3" s="2493"/>
      <c r="AG3" s="2493"/>
      <c r="AH3" s="2493"/>
      <c r="AI3" s="2493"/>
      <c r="AJ3" s="2493"/>
      <c r="AK3" s="2493"/>
      <c r="AL3" s="2493"/>
      <c r="AM3" s="2493"/>
      <c r="AN3" s="2493"/>
      <c r="AO3" s="2493"/>
      <c r="AP3" s="2493"/>
      <c r="AQ3" s="2493"/>
      <c r="AR3" s="2493"/>
      <c r="AS3" s="2493"/>
      <c r="AT3" s="2493"/>
      <c r="AU3" s="2493"/>
      <c r="AV3" s="2493"/>
      <c r="AW3" s="2493"/>
      <c r="AX3" s="2493"/>
      <c r="AY3" s="2493"/>
      <c r="AZ3" s="2493"/>
      <c r="BA3" s="2493"/>
      <c r="BB3" s="2493"/>
      <c r="BC3" s="2493"/>
      <c r="BD3" s="2493"/>
      <c r="BE3" s="2493"/>
      <c r="BF3" s="2493"/>
      <c r="BG3" s="2493"/>
      <c r="BH3" s="2493"/>
      <c r="BI3" s="2493"/>
      <c r="BJ3" s="2493"/>
      <c r="BK3" s="2493"/>
      <c r="BL3" s="2493"/>
      <c r="BM3" s="2493"/>
      <c r="BN3" s="2493"/>
      <c r="BO3" s="2493"/>
      <c r="BP3" s="2493"/>
      <c r="BQ3" s="2493"/>
      <c r="BR3" s="2493"/>
      <c r="BS3" s="2493"/>
      <c r="BT3" s="2493"/>
      <c r="BU3" s="2493"/>
      <c r="BV3" s="2493"/>
      <c r="BW3" s="2493"/>
      <c r="BX3" s="2493"/>
      <c r="BY3" s="2493"/>
      <c r="BZ3" s="2493"/>
      <c r="CA3" s="2493"/>
      <c r="CB3" s="2493"/>
      <c r="CC3" s="2493"/>
      <c r="CD3" s="1559"/>
      <c r="CE3" s="1559"/>
      <c r="CF3" s="1559"/>
      <c r="CG3" s="1559"/>
      <c r="CH3" s="1559"/>
      <c r="CI3" s="1559"/>
      <c r="CJ3" s="1559"/>
      <c r="CK3" s="1559"/>
      <c r="CL3" s="1559"/>
      <c r="CM3" s="1559"/>
      <c r="CN3" s="1559"/>
      <c r="CO3" s="1559"/>
      <c r="CP3" s="1559"/>
      <c r="CQ3" s="1559"/>
      <c r="CR3" s="1559"/>
      <c r="CS3" s="1559"/>
      <c r="CT3" s="1559"/>
      <c r="CU3" s="1559"/>
      <c r="CV3" s="1559"/>
      <c r="CW3" s="1559"/>
      <c r="CX3" s="1559"/>
      <c r="CY3" s="1559"/>
      <c r="CZ3" s="1559"/>
      <c r="DA3" s="1559"/>
      <c r="DB3" s="1559"/>
      <c r="DC3" s="1559"/>
      <c r="DD3" s="1559"/>
      <c r="DE3" s="1559"/>
      <c r="DF3" s="1559"/>
      <c r="DG3" s="1559"/>
      <c r="DH3" s="1559"/>
      <c r="DI3" s="1559"/>
      <c r="DJ3" s="1559"/>
      <c r="DK3" s="1559"/>
      <c r="DL3" s="1559"/>
      <c r="DM3" s="1559"/>
      <c r="DN3" s="1559"/>
      <c r="DO3" s="1559"/>
      <c r="DP3" s="1559"/>
      <c r="DQ3" s="1559"/>
      <c r="DR3" s="1559"/>
      <c r="DS3" s="1559"/>
      <c r="DT3" s="1559"/>
      <c r="DU3" s="1559"/>
      <c r="DV3" s="1559"/>
      <c r="DW3" s="1559"/>
      <c r="DX3" s="1559"/>
      <c r="DY3" s="1559"/>
      <c r="DZ3" s="446"/>
      <c r="EA3" s="446"/>
      <c r="EB3" s="446"/>
      <c r="EC3" s="446"/>
      <c r="ED3" s="446"/>
      <c r="EE3" s="446"/>
      <c r="EF3" s="1657"/>
      <c r="EG3" s="1656" t="s">
        <v>1215</v>
      </c>
    </row>
    <row r="4" spans="1:137" ht="23.25" customHeight="1" thickBot="1">
      <c r="A4" s="5"/>
      <c r="B4" s="440" t="s">
        <v>305</v>
      </c>
      <c r="C4" s="2474" t="s">
        <v>502</v>
      </c>
      <c r="D4" s="2475"/>
      <c r="E4" s="2475"/>
      <c r="F4" s="2475"/>
      <c r="G4" s="2476"/>
      <c r="H4" s="120"/>
      <c r="I4" s="7"/>
      <c r="J4" s="7"/>
      <c r="K4" s="190"/>
      <c r="L4" s="190"/>
      <c r="M4" s="190"/>
      <c r="N4" s="190"/>
      <c r="O4" s="190"/>
      <c r="P4" s="190"/>
      <c r="Q4" s="190"/>
      <c r="R4" s="190"/>
      <c r="S4" s="190"/>
      <c r="T4" s="481"/>
      <c r="U4" s="1555"/>
      <c r="V4" s="1555"/>
      <c r="W4" s="1555"/>
      <c r="X4" s="1555"/>
      <c r="Y4" s="1555"/>
      <c r="Z4" s="1555"/>
      <c r="AA4" s="5"/>
      <c r="AB4" s="1555"/>
      <c r="AC4" s="1555"/>
      <c r="AD4" s="1555"/>
      <c r="AE4" s="1555"/>
      <c r="AF4" s="1555"/>
      <c r="AG4" s="1555"/>
      <c r="AH4" s="1555"/>
      <c r="AI4" s="1555"/>
      <c r="AJ4" s="1555"/>
      <c r="AK4" s="1555"/>
      <c r="AL4" s="1555"/>
      <c r="AM4" s="1555"/>
      <c r="AN4" s="1555"/>
      <c r="AO4" s="1555"/>
      <c r="AP4" s="1555"/>
      <c r="AQ4" s="1555"/>
      <c r="AR4" s="1555"/>
      <c r="AS4" s="1555"/>
      <c r="AT4" s="1555"/>
      <c r="AU4" s="1555"/>
      <c r="AV4" s="1555"/>
      <c r="AW4" s="1555"/>
      <c r="AX4" s="1555"/>
      <c r="AY4" s="1555"/>
      <c r="AZ4" s="1555"/>
      <c r="BA4" s="1555"/>
      <c r="BB4" s="1555"/>
      <c r="BC4" s="1555"/>
      <c r="BD4" s="1555"/>
      <c r="BE4" s="1555"/>
      <c r="BF4" s="1555"/>
      <c r="BG4" s="1555"/>
      <c r="BH4" s="1555"/>
      <c r="BI4" s="1555"/>
      <c r="BJ4" s="1555"/>
      <c r="BK4" s="1555"/>
      <c r="BL4" s="1555"/>
      <c r="BM4" s="1555"/>
      <c r="BN4" s="1555"/>
      <c r="BO4" s="1555"/>
      <c r="BP4" s="1555"/>
      <c r="BQ4" s="1555"/>
      <c r="BR4" s="1555"/>
      <c r="BS4" s="1555"/>
      <c r="BT4" s="1555"/>
      <c r="BU4" s="1555"/>
      <c r="BV4" s="1555"/>
      <c r="BW4" s="1555"/>
      <c r="BX4" s="1555"/>
      <c r="BY4" s="1555"/>
      <c r="BZ4" s="1555"/>
      <c r="CA4" s="1555"/>
      <c r="CB4" s="1555"/>
      <c r="CC4" s="1555"/>
      <c r="CD4" s="1555"/>
      <c r="CE4" s="1555"/>
      <c r="CF4" s="1555"/>
      <c r="CG4" s="1555"/>
      <c r="CH4" s="1555"/>
      <c r="CI4" s="1555"/>
      <c r="CJ4" s="1555"/>
      <c r="CK4" s="1555"/>
      <c r="CL4" s="1555"/>
      <c r="CM4" s="1555"/>
      <c r="CN4" s="1555"/>
      <c r="CO4" s="1555"/>
      <c r="CP4" s="1555"/>
      <c r="CQ4" s="1555"/>
      <c r="CR4" s="1555"/>
      <c r="CS4" s="1555"/>
      <c r="CT4" s="1555"/>
      <c r="CU4" s="1555"/>
      <c r="CV4" s="1555"/>
      <c r="CW4" s="1555"/>
      <c r="CX4" s="1555"/>
      <c r="CY4" s="1555"/>
      <c r="CZ4" s="1555"/>
      <c r="DA4" s="1555"/>
      <c r="DB4" s="1555"/>
      <c r="DC4" s="1555"/>
      <c r="DD4" s="1555"/>
      <c r="DE4" s="1555"/>
      <c r="DF4" s="1555"/>
      <c r="DG4" s="1555"/>
      <c r="DH4" s="1555"/>
      <c r="DI4" s="1555"/>
      <c r="DJ4" s="1555"/>
      <c r="DK4" s="1555"/>
      <c r="DL4" s="1555"/>
      <c r="DM4" s="1555"/>
      <c r="DN4" s="1555"/>
      <c r="DO4" s="1555"/>
      <c r="DP4" s="1555"/>
      <c r="DQ4" s="1555"/>
      <c r="DR4" s="1555"/>
      <c r="DS4" s="1555"/>
      <c r="DT4" s="1555"/>
      <c r="DU4" s="1555"/>
      <c r="DV4" s="1555"/>
      <c r="DW4" s="1555"/>
      <c r="DX4" s="1555"/>
      <c r="DY4" s="1555"/>
      <c r="DZ4" s="447"/>
      <c r="EA4" s="447"/>
      <c r="EB4" s="447"/>
      <c r="EC4" s="447"/>
      <c r="ED4" s="447"/>
      <c r="EE4" s="447"/>
      <c r="EF4" s="1658"/>
      <c r="EG4" s="1656" t="s">
        <v>1216</v>
      </c>
    </row>
    <row r="5" spans="1:137" ht="15.75" customHeight="1" thickBot="1">
      <c r="A5" s="5"/>
      <c r="B5" s="440" t="s">
        <v>300</v>
      </c>
      <c r="C5" s="2474" t="s">
        <v>503</v>
      </c>
      <c r="D5" s="2475"/>
      <c r="E5" s="2475"/>
      <c r="F5" s="2475"/>
      <c r="G5" s="2476"/>
      <c r="H5" s="120"/>
      <c r="I5" s="7"/>
      <c r="J5" s="7"/>
      <c r="K5" s="190"/>
      <c r="L5" s="190"/>
      <c r="M5" s="190"/>
      <c r="N5" s="190"/>
      <c r="O5" s="190"/>
      <c r="P5" s="190"/>
      <c r="Q5" s="190"/>
      <c r="R5" s="190"/>
      <c r="S5" s="190"/>
      <c r="T5" s="481"/>
      <c r="U5" s="1555"/>
      <c r="V5" s="1555"/>
      <c r="W5" s="1555"/>
      <c r="X5" s="1555"/>
      <c r="Y5" s="1555"/>
      <c r="Z5" s="1555"/>
      <c r="AA5" s="5"/>
      <c r="AB5" s="1555"/>
      <c r="AC5" s="1555"/>
      <c r="AD5" s="1555"/>
      <c r="AE5" s="1555"/>
      <c r="AF5" s="1555"/>
      <c r="AG5" s="1555"/>
      <c r="AH5" s="1555"/>
      <c r="AI5" s="1555"/>
      <c r="AJ5" s="1555"/>
      <c r="AK5" s="1555"/>
      <c r="AL5" s="1555"/>
      <c r="AM5" s="1555"/>
      <c r="AN5" s="1555"/>
      <c r="AO5" s="1555"/>
      <c r="AP5" s="1555"/>
      <c r="AQ5" s="1555"/>
      <c r="AR5" s="1555"/>
      <c r="AS5" s="1555"/>
      <c r="AT5" s="1555"/>
      <c r="AU5" s="1555"/>
      <c r="AV5" s="1555"/>
      <c r="AW5" s="1555"/>
      <c r="AX5" s="1555"/>
      <c r="AY5" s="1555"/>
      <c r="AZ5" s="1555"/>
      <c r="BA5" s="1555"/>
      <c r="BB5" s="1555"/>
      <c r="BC5" s="1555"/>
      <c r="BD5" s="1555"/>
      <c r="BE5" s="1555"/>
      <c r="BF5" s="1555"/>
      <c r="BG5" s="1555"/>
      <c r="BH5" s="1555"/>
      <c r="BI5" s="1555"/>
      <c r="BJ5" s="1555"/>
      <c r="BK5" s="1555"/>
      <c r="BL5" s="1555"/>
      <c r="BM5" s="1555"/>
      <c r="BN5" s="1555"/>
      <c r="BO5" s="1555"/>
      <c r="BP5" s="1555"/>
      <c r="BQ5" s="1555"/>
      <c r="BR5" s="1555"/>
      <c r="BS5" s="1555"/>
      <c r="BT5" s="1555"/>
      <c r="BU5" s="1555"/>
      <c r="BV5" s="1555"/>
      <c r="BW5" s="1555"/>
      <c r="BX5" s="1555"/>
      <c r="BY5" s="1555"/>
      <c r="BZ5" s="1555"/>
      <c r="CA5" s="1555"/>
      <c r="CB5" s="1555"/>
      <c r="CC5" s="1555"/>
      <c r="CD5" s="1555"/>
      <c r="CE5" s="1555"/>
      <c r="CF5" s="1555"/>
      <c r="CG5" s="1555"/>
      <c r="CH5" s="1555"/>
      <c r="CI5" s="1555"/>
      <c r="CJ5" s="1555"/>
      <c r="CK5" s="1555"/>
      <c r="CL5" s="1555"/>
      <c r="CM5" s="1555"/>
      <c r="CN5" s="1555"/>
      <c r="CO5" s="1555"/>
      <c r="CP5" s="1555"/>
      <c r="CQ5" s="1555"/>
      <c r="CR5" s="1555"/>
      <c r="CS5" s="1555"/>
      <c r="CT5" s="1555"/>
      <c r="CU5" s="1555"/>
      <c r="CV5" s="1555"/>
      <c r="CW5" s="1555"/>
      <c r="CX5" s="1555"/>
      <c r="CY5" s="1555"/>
      <c r="CZ5" s="1555"/>
      <c r="DA5" s="1555"/>
      <c r="DB5" s="1555"/>
      <c r="DC5" s="1555"/>
      <c r="DD5" s="1555"/>
      <c r="DE5" s="1555"/>
      <c r="DF5" s="1555"/>
      <c r="DG5" s="1555"/>
      <c r="DH5" s="1555"/>
      <c r="DI5" s="1555"/>
      <c r="DJ5" s="1555"/>
      <c r="DK5" s="1555"/>
      <c r="DL5" s="1555"/>
      <c r="DM5" s="1555"/>
      <c r="DN5" s="1555"/>
      <c r="DO5" s="1555"/>
      <c r="DP5" s="1555"/>
      <c r="DQ5" s="1555"/>
      <c r="DR5" s="1555"/>
      <c r="DS5" s="1555"/>
      <c r="DT5" s="1555"/>
      <c r="DU5" s="1555"/>
      <c r="DV5" s="1555"/>
      <c r="DW5" s="1555"/>
      <c r="DX5" s="1555"/>
      <c r="DY5" s="1555"/>
      <c r="DZ5" s="447"/>
      <c r="EA5" s="447"/>
      <c r="EB5" s="447"/>
      <c r="EC5" s="447"/>
      <c r="ED5" s="447"/>
      <c r="EE5" s="447"/>
      <c r="EF5" s="1659"/>
      <c r="EG5" s="1656" t="s">
        <v>1217</v>
      </c>
    </row>
    <row r="6" spans="1:137" ht="12" thickBot="1">
      <c r="A6" s="5"/>
      <c r="B6" s="440" t="s">
        <v>304</v>
      </c>
      <c r="C6" s="2474" t="s">
        <v>379</v>
      </c>
      <c r="D6" s="2475"/>
      <c r="E6" s="2475"/>
      <c r="F6" s="2475"/>
      <c r="G6" s="2476"/>
      <c r="H6" s="120"/>
      <c r="I6" s="7"/>
      <c r="J6" s="7"/>
      <c r="K6" s="190"/>
      <c r="L6" s="190"/>
      <c r="M6" s="190"/>
      <c r="N6" s="190"/>
      <c r="O6" s="190"/>
      <c r="P6" s="190"/>
      <c r="Q6" s="190"/>
      <c r="R6" s="190"/>
      <c r="S6" s="190"/>
      <c r="T6" s="481"/>
      <c r="U6" s="1555"/>
      <c r="V6" s="1555"/>
      <c r="W6" s="1555"/>
      <c r="X6" s="1555"/>
      <c r="Y6" s="1555"/>
      <c r="Z6" s="1555"/>
      <c r="AA6" s="5"/>
      <c r="AB6" s="1555"/>
      <c r="AC6" s="1555"/>
      <c r="AD6" s="1555"/>
      <c r="AE6" s="1555"/>
      <c r="AF6" s="1555"/>
      <c r="AG6" s="1555"/>
      <c r="AH6" s="1555"/>
      <c r="AI6" s="1555"/>
      <c r="AJ6" s="1555"/>
      <c r="AK6" s="1555"/>
      <c r="AL6" s="1555"/>
      <c r="AM6" s="1555"/>
      <c r="AN6" s="1555"/>
      <c r="AO6" s="1555"/>
      <c r="AP6" s="1555"/>
      <c r="AQ6" s="1555"/>
      <c r="AR6" s="1555"/>
      <c r="AS6" s="1555"/>
      <c r="AT6" s="1555"/>
      <c r="AU6" s="1555"/>
      <c r="AV6" s="1555"/>
      <c r="AW6" s="1555"/>
      <c r="AX6" s="1555"/>
      <c r="AY6" s="1555"/>
      <c r="AZ6" s="1555"/>
      <c r="BA6" s="1555"/>
      <c r="BB6" s="1555"/>
      <c r="BC6" s="1555"/>
      <c r="BD6" s="1555"/>
      <c r="BE6" s="1555"/>
      <c r="BF6" s="1555"/>
      <c r="BG6" s="1555"/>
      <c r="BH6" s="1555"/>
      <c r="BI6" s="1555"/>
      <c r="BJ6" s="1555"/>
      <c r="BK6" s="1555"/>
      <c r="BL6" s="1555"/>
      <c r="BM6" s="1555"/>
      <c r="BN6" s="1555"/>
      <c r="BO6" s="1555"/>
      <c r="BP6" s="1555"/>
      <c r="BQ6" s="1555"/>
      <c r="BR6" s="1555"/>
      <c r="BS6" s="1555"/>
      <c r="BT6" s="1555"/>
      <c r="BU6" s="1555"/>
      <c r="BV6" s="1555"/>
      <c r="BW6" s="1555"/>
      <c r="BX6" s="1555"/>
      <c r="BY6" s="1555"/>
      <c r="BZ6" s="1555"/>
      <c r="CA6" s="1555"/>
      <c r="CB6" s="1555"/>
      <c r="CC6" s="1555"/>
      <c r="CD6" s="1555"/>
      <c r="CE6" s="1555"/>
      <c r="CF6" s="1555"/>
      <c r="CG6" s="1555"/>
      <c r="CH6" s="1555"/>
      <c r="CI6" s="1555"/>
      <c r="CJ6" s="1555"/>
      <c r="CK6" s="1555"/>
      <c r="CL6" s="1555"/>
      <c r="CM6" s="1555"/>
      <c r="CN6" s="1555"/>
      <c r="CO6" s="1555"/>
      <c r="CP6" s="1555"/>
      <c r="CQ6" s="1555"/>
      <c r="CR6" s="1555"/>
      <c r="CS6" s="1555"/>
      <c r="CT6" s="1555"/>
      <c r="CU6" s="1555"/>
      <c r="CV6" s="1555"/>
      <c r="CW6" s="1555"/>
      <c r="CX6" s="1555"/>
      <c r="CY6" s="1555"/>
      <c r="CZ6" s="1555"/>
      <c r="DA6" s="1555"/>
      <c r="DB6" s="1555"/>
      <c r="DC6" s="1555"/>
      <c r="DD6" s="1555"/>
      <c r="DE6" s="1555"/>
      <c r="DF6" s="1555"/>
      <c r="DG6" s="1555"/>
      <c r="DH6" s="1555"/>
      <c r="DI6" s="1555"/>
      <c r="DJ6" s="1555"/>
      <c r="DK6" s="1555"/>
      <c r="DL6" s="1555"/>
      <c r="DM6" s="1555"/>
      <c r="DN6" s="1555"/>
      <c r="DO6" s="1555"/>
      <c r="DP6" s="1555"/>
      <c r="DQ6" s="1555"/>
      <c r="DR6" s="1555"/>
      <c r="DS6" s="1555"/>
      <c r="DT6" s="1555"/>
      <c r="DU6" s="1555"/>
      <c r="DV6" s="1555"/>
      <c r="DW6" s="1555"/>
      <c r="DX6" s="1555"/>
      <c r="DY6" s="1555"/>
      <c r="DZ6" s="447"/>
      <c r="EA6" s="447"/>
      <c r="EB6" s="447"/>
      <c r="EC6" s="447"/>
      <c r="ED6" s="447"/>
      <c r="EE6" s="447"/>
      <c r="EF6" s="1660"/>
      <c r="EG6" s="1656" t="s">
        <v>1218</v>
      </c>
    </row>
    <row r="7" spans="1:137" ht="34.5" customHeight="1" thickBot="1">
      <c r="A7" s="5"/>
      <c r="B7" s="440" t="s">
        <v>302</v>
      </c>
      <c r="C7" s="2474" t="s">
        <v>504</v>
      </c>
      <c r="D7" s="2475"/>
      <c r="E7" s="2475"/>
      <c r="F7" s="2475"/>
      <c r="G7" s="2476"/>
      <c r="H7" s="120"/>
      <c r="I7" s="7"/>
      <c r="J7" s="7"/>
      <c r="K7" s="190"/>
      <c r="L7" s="190"/>
      <c r="M7" s="190"/>
      <c r="N7" s="190"/>
      <c r="O7" s="190"/>
      <c r="P7" s="190"/>
      <c r="Q7" s="190"/>
      <c r="R7" s="190"/>
      <c r="S7" s="190"/>
      <c r="T7" s="481"/>
      <c r="U7" s="1555"/>
      <c r="V7" s="1555"/>
      <c r="W7" s="1555"/>
      <c r="X7" s="1555"/>
      <c r="Y7" s="1555"/>
      <c r="Z7" s="1555"/>
      <c r="AA7" s="5"/>
      <c r="AB7" s="1555"/>
      <c r="AC7" s="1555"/>
      <c r="AD7" s="1555"/>
      <c r="AE7" s="1555"/>
      <c r="AF7" s="1555"/>
      <c r="AG7" s="1555"/>
      <c r="AH7" s="1555"/>
      <c r="AI7" s="1555"/>
      <c r="AJ7" s="1555"/>
      <c r="AK7" s="1555"/>
      <c r="AL7" s="1555"/>
      <c r="AM7" s="1555"/>
      <c r="AN7" s="1555"/>
      <c r="AO7" s="1555"/>
      <c r="AP7" s="1555"/>
      <c r="AQ7" s="1555"/>
      <c r="AR7" s="1555"/>
      <c r="AS7" s="1555"/>
      <c r="AT7" s="1555"/>
      <c r="AU7" s="1555"/>
      <c r="AV7" s="1555"/>
      <c r="AW7" s="1555"/>
      <c r="AX7" s="1555"/>
      <c r="AY7" s="1555"/>
      <c r="AZ7" s="1555"/>
      <c r="BA7" s="1555"/>
      <c r="BB7" s="1555"/>
      <c r="BC7" s="1555"/>
      <c r="BD7" s="1555"/>
      <c r="BE7" s="1555"/>
      <c r="BF7" s="1555"/>
      <c r="BG7" s="1555"/>
      <c r="BH7" s="1555"/>
      <c r="BI7" s="1555"/>
      <c r="BJ7" s="1555"/>
      <c r="BK7" s="1555"/>
      <c r="BL7" s="1555"/>
      <c r="BM7" s="1555"/>
      <c r="BN7" s="1555"/>
      <c r="BO7" s="1555"/>
      <c r="BP7" s="1555"/>
      <c r="BQ7" s="1555"/>
      <c r="BR7" s="1555"/>
      <c r="BS7" s="1555"/>
      <c r="BT7" s="1555"/>
      <c r="BU7" s="1555"/>
      <c r="BV7" s="1555"/>
      <c r="BW7" s="1555"/>
      <c r="BX7" s="1555"/>
      <c r="BY7" s="1555"/>
      <c r="BZ7" s="1555"/>
      <c r="CA7" s="1555"/>
      <c r="CB7" s="1555"/>
      <c r="CC7" s="1555"/>
      <c r="CD7" s="1555"/>
      <c r="CE7" s="1555"/>
      <c r="CF7" s="1555"/>
      <c r="CG7" s="1555"/>
      <c r="CH7" s="1555"/>
      <c r="CI7" s="1555"/>
      <c r="CJ7" s="1555"/>
      <c r="CK7" s="1555"/>
      <c r="CL7" s="1555"/>
      <c r="CM7" s="1555"/>
      <c r="CN7" s="1555"/>
      <c r="CO7" s="1555"/>
      <c r="CP7" s="1555"/>
      <c r="CQ7" s="1555"/>
      <c r="CR7" s="1555"/>
      <c r="CS7" s="1555"/>
      <c r="CT7" s="1555"/>
      <c r="CU7" s="1555"/>
      <c r="CV7" s="1555"/>
      <c r="CW7" s="1555"/>
      <c r="CX7" s="1555"/>
      <c r="CY7" s="1555"/>
      <c r="CZ7" s="1555"/>
      <c r="DA7" s="1555"/>
      <c r="DB7" s="1555"/>
      <c r="DC7" s="1555"/>
      <c r="DD7" s="1555"/>
      <c r="DE7" s="1555"/>
      <c r="DF7" s="1555"/>
      <c r="DG7" s="1555"/>
      <c r="DH7" s="1555"/>
      <c r="DI7" s="1555"/>
      <c r="DJ7" s="1555"/>
      <c r="DK7" s="1555"/>
      <c r="DL7" s="1555"/>
      <c r="DM7" s="1555"/>
      <c r="DN7" s="1555"/>
      <c r="DO7" s="1555"/>
      <c r="DP7" s="1555"/>
      <c r="DQ7" s="1555"/>
      <c r="DR7" s="1555"/>
      <c r="DS7" s="1555"/>
      <c r="DT7" s="1555"/>
      <c r="DU7" s="1555"/>
      <c r="DV7" s="1555"/>
      <c r="DW7" s="1555"/>
      <c r="DX7" s="1555"/>
      <c r="DY7" s="1555"/>
      <c r="DZ7" s="447"/>
      <c r="EA7" s="447"/>
      <c r="EB7" s="447"/>
      <c r="EC7" s="447"/>
      <c r="ED7" s="447"/>
      <c r="EE7" s="447"/>
    </row>
    <row r="8" spans="1:137" ht="23.25" customHeight="1" thickBot="1">
      <c r="A8" s="5"/>
      <c r="B8" s="440" t="s">
        <v>303</v>
      </c>
      <c r="C8" s="2474" t="s">
        <v>505</v>
      </c>
      <c r="D8" s="2475"/>
      <c r="E8" s="2475"/>
      <c r="F8" s="2475"/>
      <c r="G8" s="2476"/>
      <c r="H8" s="120"/>
      <c r="I8" s="7"/>
      <c r="J8" s="7"/>
      <c r="K8" s="190"/>
      <c r="L8" s="190"/>
      <c r="M8" s="190"/>
      <c r="N8" s="190"/>
      <c r="O8" s="190"/>
      <c r="P8" s="190"/>
      <c r="Q8" s="190"/>
      <c r="R8" s="190"/>
      <c r="S8" s="190"/>
      <c r="T8" s="481"/>
      <c r="U8" s="1555"/>
      <c r="V8" s="1555"/>
      <c r="W8" s="1555"/>
      <c r="X8" s="1555"/>
      <c r="Y8" s="1555"/>
      <c r="Z8" s="1555"/>
      <c r="AA8" s="5"/>
      <c r="AB8" s="1555"/>
      <c r="AC8" s="1555"/>
      <c r="AD8" s="1555"/>
      <c r="AE8" s="1555"/>
      <c r="AF8" s="1555"/>
      <c r="AG8" s="1555"/>
      <c r="AH8" s="1555"/>
      <c r="AI8" s="1555"/>
      <c r="AJ8" s="1555"/>
      <c r="AK8" s="1555"/>
      <c r="AL8" s="1555"/>
      <c r="AM8" s="1555"/>
      <c r="AN8" s="1555"/>
      <c r="AO8" s="1555"/>
      <c r="AP8" s="1555"/>
      <c r="AQ8" s="1555"/>
      <c r="AR8" s="1555"/>
      <c r="AS8" s="1555"/>
      <c r="AT8" s="1555"/>
      <c r="AU8" s="1555"/>
      <c r="AV8" s="1555"/>
      <c r="AW8" s="1555"/>
      <c r="AX8" s="1555"/>
      <c r="AY8" s="1555"/>
      <c r="AZ8" s="1555"/>
      <c r="BA8" s="1555"/>
      <c r="BB8" s="1555"/>
      <c r="BC8" s="1555"/>
      <c r="BD8" s="1555"/>
      <c r="BE8" s="1555"/>
      <c r="BF8" s="1555"/>
      <c r="BG8" s="1555"/>
      <c r="BH8" s="1555"/>
      <c r="BI8" s="1555"/>
      <c r="BJ8" s="1555"/>
      <c r="BK8" s="1555"/>
      <c r="BL8" s="1555"/>
      <c r="BM8" s="1555"/>
      <c r="BN8" s="1555"/>
      <c r="BO8" s="1555"/>
      <c r="BP8" s="1555"/>
      <c r="BQ8" s="1555"/>
      <c r="BR8" s="1555"/>
      <c r="BS8" s="1555"/>
      <c r="BT8" s="1555"/>
      <c r="BU8" s="1555"/>
      <c r="BV8" s="1555"/>
      <c r="BW8" s="1555"/>
      <c r="BX8" s="1555"/>
      <c r="BY8" s="1555"/>
      <c r="BZ8" s="1555"/>
      <c r="CA8" s="1555"/>
      <c r="CB8" s="1555"/>
      <c r="CC8" s="1555"/>
      <c r="CD8" s="1555"/>
      <c r="CE8" s="1555"/>
      <c r="CF8" s="1555"/>
      <c r="CG8" s="1555"/>
      <c r="CH8" s="1555"/>
      <c r="CI8" s="1555"/>
      <c r="CJ8" s="1555"/>
      <c r="CK8" s="1555"/>
      <c r="CL8" s="1555"/>
      <c r="CM8" s="1555"/>
      <c r="CN8" s="1555"/>
      <c r="CO8" s="1555"/>
      <c r="CP8" s="1555"/>
      <c r="CQ8" s="1555"/>
      <c r="CR8" s="1555"/>
      <c r="CS8" s="1555"/>
      <c r="CT8" s="1555"/>
      <c r="CU8" s="1555"/>
      <c r="CV8" s="1555"/>
      <c r="CW8" s="1555"/>
      <c r="CX8" s="1555"/>
      <c r="CY8" s="1555"/>
      <c r="CZ8" s="1555"/>
      <c r="DA8" s="1555"/>
      <c r="DB8" s="1555"/>
      <c r="DC8" s="1555"/>
      <c r="DD8" s="1555"/>
      <c r="DE8" s="1555"/>
      <c r="DF8" s="1555"/>
      <c r="DG8" s="1555"/>
      <c r="DH8" s="1555"/>
      <c r="DI8" s="1555"/>
      <c r="DJ8" s="1555"/>
      <c r="DK8" s="1555"/>
      <c r="DL8" s="1555"/>
      <c r="DM8" s="1555"/>
      <c r="DN8" s="1555"/>
      <c r="DO8" s="1555"/>
      <c r="DP8" s="1555"/>
      <c r="DQ8" s="1555"/>
      <c r="DR8" s="1555"/>
      <c r="DS8" s="1555"/>
      <c r="DT8" s="1555"/>
      <c r="DU8" s="1555"/>
      <c r="DV8" s="1555"/>
      <c r="DW8" s="1555"/>
      <c r="DX8" s="1555"/>
      <c r="DY8" s="1555"/>
      <c r="DZ8" s="447"/>
      <c r="EA8" s="447"/>
      <c r="EB8" s="447"/>
      <c r="EC8" s="447"/>
      <c r="ED8" s="447"/>
      <c r="EE8" s="447"/>
    </row>
    <row r="9" spans="1:137">
      <c r="A9" s="5"/>
      <c r="B9" s="7"/>
      <c r="C9" s="7"/>
      <c r="D9" s="7"/>
      <c r="E9" s="7"/>
      <c r="F9" s="7"/>
      <c r="G9" s="7"/>
      <c r="H9" s="7"/>
      <c r="I9" s="7"/>
      <c r="J9" s="190"/>
      <c r="K9" s="190"/>
      <c r="L9" s="190"/>
      <c r="M9" s="190"/>
      <c r="N9" s="190"/>
      <c r="O9" s="190"/>
      <c r="P9" s="190"/>
      <c r="Q9" s="190"/>
      <c r="R9" s="190"/>
      <c r="S9" s="190"/>
      <c r="T9" s="481"/>
      <c r="U9" s="441"/>
      <c r="V9" s="441"/>
      <c r="W9" s="441"/>
      <c r="X9" s="441"/>
      <c r="Y9" s="441"/>
      <c r="Z9" s="441"/>
      <c r="AA9" s="7"/>
      <c r="AB9" s="441"/>
      <c r="AC9" s="441"/>
      <c r="AD9" s="441"/>
      <c r="AE9" s="441"/>
      <c r="AF9" s="441"/>
      <c r="AG9" s="441"/>
      <c r="AH9" s="441"/>
      <c r="AI9" s="441"/>
      <c r="AJ9" s="441"/>
      <c r="AK9" s="441"/>
      <c r="AL9" s="441"/>
      <c r="AM9" s="441"/>
      <c r="AN9" s="441"/>
      <c r="AO9" s="441"/>
      <c r="AP9" s="441"/>
      <c r="AQ9" s="441"/>
      <c r="AR9" s="441"/>
      <c r="AS9" s="441"/>
      <c r="AT9" s="441"/>
      <c r="AU9" s="441"/>
      <c r="AV9" s="441"/>
      <c r="AW9" s="441"/>
      <c r="AX9" s="441"/>
      <c r="AY9" s="441"/>
      <c r="AZ9" s="441"/>
      <c r="BA9" s="441"/>
      <c r="BB9" s="441"/>
      <c r="BC9" s="441"/>
      <c r="BD9" s="441"/>
      <c r="BE9" s="441"/>
      <c r="BF9" s="441"/>
      <c r="BG9" s="441"/>
      <c r="BH9" s="441"/>
      <c r="BI9" s="441"/>
      <c r="BJ9" s="441"/>
      <c r="BK9" s="441"/>
      <c r="BL9" s="441"/>
      <c r="BM9" s="441"/>
      <c r="BN9" s="441"/>
      <c r="BO9" s="441"/>
      <c r="BP9" s="441"/>
      <c r="BQ9" s="441"/>
      <c r="BR9" s="441"/>
      <c r="BS9" s="441"/>
      <c r="BT9" s="441"/>
      <c r="BU9" s="441"/>
      <c r="BV9" s="441"/>
      <c r="BW9" s="441"/>
      <c r="BX9" s="441"/>
      <c r="BY9" s="441"/>
      <c r="BZ9" s="441"/>
      <c r="CA9" s="441"/>
      <c r="CB9" s="441"/>
      <c r="CC9" s="441"/>
      <c r="CD9" s="441"/>
      <c r="CE9" s="441"/>
      <c r="CF9" s="441"/>
      <c r="CG9" s="441"/>
      <c r="CH9" s="441"/>
      <c r="CI9" s="441"/>
      <c r="CJ9" s="441"/>
      <c r="CK9" s="441"/>
      <c r="CL9" s="441"/>
      <c r="CM9" s="441"/>
      <c r="CN9" s="441"/>
      <c r="CO9" s="441"/>
      <c r="CP9" s="441"/>
      <c r="CQ9" s="441"/>
      <c r="CR9" s="441"/>
      <c r="CS9" s="441"/>
      <c r="CT9" s="441"/>
      <c r="CU9" s="441"/>
      <c r="CV9" s="441"/>
      <c r="CW9" s="441"/>
      <c r="CX9" s="441"/>
      <c r="CY9" s="441"/>
      <c r="CZ9" s="441"/>
      <c r="DA9" s="441"/>
      <c r="DB9" s="441"/>
      <c r="DC9" s="441"/>
      <c r="DD9" s="441"/>
      <c r="DE9" s="441"/>
      <c r="DF9" s="441"/>
      <c r="DG9" s="441"/>
      <c r="DH9" s="441"/>
      <c r="DI9" s="441"/>
      <c r="DJ9" s="441"/>
      <c r="DK9" s="441"/>
      <c r="DL9" s="441"/>
      <c r="DM9" s="441"/>
      <c r="DN9" s="441"/>
      <c r="DO9" s="441"/>
      <c r="DP9" s="441"/>
      <c r="DQ9" s="441"/>
      <c r="DR9" s="441"/>
      <c r="DS9" s="441"/>
      <c r="DT9" s="441"/>
      <c r="DU9" s="441"/>
      <c r="DV9" s="441"/>
      <c r="DW9" s="441"/>
      <c r="DX9" s="441"/>
      <c r="DY9" s="441"/>
      <c r="DZ9" s="448"/>
      <c r="EA9" s="448"/>
      <c r="EB9" s="448"/>
      <c r="EC9" s="448"/>
      <c r="ED9" s="448"/>
      <c r="EE9" s="448"/>
    </row>
    <row r="10" spans="1:137" ht="12">
      <c r="A10" s="1661" t="s">
        <v>64</v>
      </c>
      <c r="B10" s="1662"/>
      <c r="C10" s="2518" t="s">
        <v>57</v>
      </c>
      <c r="D10" s="2518"/>
      <c r="E10" s="1663"/>
      <c r="F10" s="1664">
        <f ca="1">TODAY()</f>
        <v>42956</v>
      </c>
      <c r="G10" s="1665"/>
      <c r="H10" s="1666"/>
      <c r="I10" s="1666"/>
      <c r="J10" s="1667"/>
      <c r="K10" s="1667"/>
      <c r="L10" s="1667"/>
      <c r="M10" s="1667"/>
      <c r="N10" s="1667"/>
      <c r="O10" s="1667"/>
      <c r="P10" s="1667"/>
      <c r="Q10" s="1667"/>
      <c r="R10" s="1667"/>
      <c r="S10" s="1667"/>
      <c r="T10" s="1668"/>
      <c r="U10" s="1668"/>
      <c r="V10" s="1668"/>
      <c r="W10" s="1668"/>
      <c r="X10" s="1668"/>
      <c r="Y10" s="1668"/>
      <c r="Z10" s="1668"/>
      <c r="AA10" s="5"/>
      <c r="AB10" s="2506" t="s">
        <v>299</v>
      </c>
      <c r="AC10" s="2506"/>
      <c r="AD10" s="2506"/>
      <c r="AE10" s="2506"/>
      <c r="AF10" s="2506"/>
      <c r="AG10" s="2506"/>
      <c r="AH10" s="2506"/>
      <c r="AI10" s="2506"/>
      <c r="AJ10" s="2506"/>
      <c r="AK10" s="2506"/>
      <c r="AL10" s="2506"/>
      <c r="AM10" s="2506"/>
      <c r="AN10" s="2506"/>
      <c r="AO10" s="2506"/>
      <c r="AP10" s="2506"/>
      <c r="AQ10" s="2506"/>
      <c r="AR10" s="2506"/>
      <c r="AS10" s="2506"/>
      <c r="AT10" s="2506"/>
      <c r="AU10" s="2506"/>
      <c r="AV10" s="2506"/>
      <c r="AW10" s="2506"/>
      <c r="AX10" s="2506"/>
      <c r="AY10" s="2506"/>
      <c r="AZ10" s="2506"/>
      <c r="BA10" s="2506"/>
      <c r="BB10" s="2506"/>
      <c r="BC10" s="2506"/>
      <c r="BD10" s="2506"/>
      <c r="BE10" s="2506"/>
      <c r="BF10" s="2506"/>
      <c r="BG10" s="2506"/>
      <c r="BH10" s="2506"/>
      <c r="BI10" s="2506"/>
      <c r="BJ10" s="2506"/>
      <c r="BK10" s="2506"/>
      <c r="BL10" s="2506"/>
      <c r="BM10" s="2506"/>
      <c r="BN10" s="2506"/>
      <c r="BO10" s="2506"/>
      <c r="BP10" s="2506"/>
      <c r="BQ10" s="2506"/>
      <c r="BR10" s="2506"/>
      <c r="BS10" s="2506"/>
      <c r="BT10" s="2506"/>
      <c r="BU10" s="2506"/>
      <c r="BV10" s="2506"/>
      <c r="BW10" s="2506"/>
      <c r="BX10" s="2506"/>
      <c r="BY10" s="2506"/>
      <c r="BZ10" s="2506"/>
      <c r="CA10" s="2506"/>
      <c r="CB10" s="2506"/>
      <c r="CC10" s="2506"/>
      <c r="CD10" s="2506"/>
      <c r="CE10" s="2506"/>
      <c r="CF10" s="2506"/>
      <c r="CG10" s="2506"/>
      <c r="CH10" s="2506"/>
      <c r="CI10" s="2506"/>
      <c r="CJ10" s="2506"/>
      <c r="CK10" s="2506"/>
      <c r="CL10" s="2506"/>
      <c r="CM10" s="2506"/>
      <c r="CN10" s="2506"/>
      <c r="CO10" s="2506"/>
      <c r="CP10" s="2506"/>
      <c r="CQ10" s="2506"/>
      <c r="CR10" s="2506"/>
      <c r="CS10" s="2506"/>
      <c r="CT10" s="2506"/>
      <c r="CU10" s="2506"/>
      <c r="CV10" s="2506"/>
      <c r="CW10" s="2506"/>
      <c r="CX10" s="2506"/>
      <c r="CY10" s="2506"/>
      <c r="CZ10" s="2506"/>
      <c r="DA10" s="2506"/>
      <c r="DB10" s="2506"/>
      <c r="DC10" s="2506"/>
      <c r="DD10" s="2506"/>
      <c r="DE10" s="2506"/>
      <c r="DF10" s="2506"/>
      <c r="DG10" s="2506"/>
      <c r="DH10" s="2506"/>
      <c r="DI10" s="2506"/>
      <c r="DJ10" s="2506"/>
      <c r="DK10" s="2506"/>
      <c r="DL10" s="2506"/>
      <c r="DM10" s="2506"/>
      <c r="DN10" s="2506"/>
      <c r="DO10" s="2506"/>
      <c r="DP10" s="2506"/>
      <c r="DQ10" s="2506"/>
      <c r="DR10" s="2506"/>
      <c r="DS10" s="2506"/>
      <c r="DT10" s="2506"/>
      <c r="DU10" s="2506"/>
      <c r="DV10" s="2506"/>
      <c r="DW10" s="2506"/>
      <c r="DX10" s="2506"/>
      <c r="DY10" s="2506"/>
      <c r="DZ10" s="2506"/>
      <c r="EA10" s="2506"/>
      <c r="EB10" s="2506"/>
      <c r="EC10" s="2506"/>
      <c r="ED10" s="2506"/>
      <c r="EE10" s="2506"/>
      <c r="EF10" s="1669"/>
    </row>
    <row r="11" spans="1:137" ht="17.25" customHeight="1" thickBot="1">
      <c r="A11" s="1670" t="s">
        <v>285</v>
      </c>
      <c r="B11" s="1671"/>
      <c r="C11" s="1671"/>
      <c r="D11" s="1671"/>
      <c r="E11" s="1671"/>
      <c r="F11" s="1671"/>
      <c r="G11" s="1671"/>
      <c r="H11" s="1671"/>
      <c r="I11" s="1671"/>
      <c r="J11" s="1672"/>
      <c r="K11" s="1672"/>
      <c r="L11" s="1672"/>
      <c r="M11" s="1672"/>
      <c r="N11" s="1672"/>
      <c r="O11" s="1672"/>
      <c r="P11" s="1672"/>
      <c r="Q11" s="1672"/>
      <c r="R11" s="1672"/>
      <c r="S11" s="1672"/>
      <c r="T11" s="1673"/>
      <c r="U11" s="1673"/>
      <c r="V11" s="1673"/>
      <c r="W11" s="1673"/>
      <c r="X11" s="1673"/>
      <c r="Y11" s="1673"/>
      <c r="Z11" s="1673"/>
      <c r="AA11" s="5"/>
      <c r="AB11" s="2519" t="s">
        <v>288</v>
      </c>
      <c r="AC11" s="2519"/>
      <c r="AD11" s="2519"/>
      <c r="AE11" s="2519"/>
      <c r="AF11" s="2519"/>
      <c r="AG11" s="2519"/>
      <c r="AH11" s="2519"/>
      <c r="AI11" s="2519"/>
      <c r="AJ11" s="2519"/>
      <c r="AK11" s="2519"/>
      <c r="AL11" s="2519"/>
      <c r="AM11" s="2519"/>
      <c r="AN11" s="2519"/>
      <c r="AO11" s="2519"/>
      <c r="AP11" s="2519"/>
      <c r="AQ11" s="2519"/>
      <c r="AR11" s="2519"/>
      <c r="AS11" s="2519"/>
      <c r="AT11" s="2507" t="s">
        <v>310</v>
      </c>
      <c r="AU11" s="2507"/>
      <c r="AV11" s="2507"/>
      <c r="AW11" s="2507"/>
      <c r="AX11" s="2507"/>
      <c r="AY11" s="2507"/>
      <c r="AZ11" s="2507"/>
      <c r="BA11" s="2507"/>
      <c r="BB11" s="2507"/>
      <c r="BC11" s="2507"/>
      <c r="BD11" s="2507"/>
      <c r="BE11" s="2507"/>
      <c r="BF11" s="2507"/>
      <c r="BG11" s="2507"/>
      <c r="BH11" s="2507"/>
      <c r="BI11" s="2507"/>
      <c r="BJ11" s="2507"/>
      <c r="BK11" s="2507"/>
      <c r="BL11" s="2507" t="s">
        <v>289</v>
      </c>
      <c r="BM11" s="2507"/>
      <c r="BN11" s="2507"/>
      <c r="BO11" s="2507"/>
      <c r="BP11" s="2507"/>
      <c r="BQ11" s="2507"/>
      <c r="BR11" s="2507"/>
      <c r="BS11" s="2507"/>
      <c r="BT11" s="2507"/>
      <c r="BU11" s="2507"/>
      <c r="BV11" s="2507"/>
      <c r="BW11" s="2507"/>
      <c r="BX11" s="2507"/>
      <c r="BY11" s="2507"/>
      <c r="BZ11" s="2507"/>
      <c r="CA11" s="2507"/>
      <c r="CB11" s="2507"/>
      <c r="CC11" s="2507"/>
      <c r="CD11" s="1674"/>
      <c r="CE11" s="2507" t="s">
        <v>1445</v>
      </c>
      <c r="CF11" s="2507"/>
      <c r="CG11" s="2507"/>
      <c r="CH11" s="2507"/>
      <c r="CI11" s="2507"/>
      <c r="CJ11" s="2507"/>
      <c r="CK11" s="2507"/>
      <c r="CL11" s="2507"/>
      <c r="CM11" s="2507"/>
      <c r="CN11" s="2507"/>
      <c r="CO11" s="2507"/>
      <c r="CP11" s="2507"/>
      <c r="CQ11" s="2507"/>
      <c r="CR11" s="2507"/>
      <c r="CS11" s="2507"/>
      <c r="CT11" s="2507"/>
      <c r="CU11" s="2507"/>
      <c r="CV11" s="2508" t="s">
        <v>1446</v>
      </c>
      <c r="CW11" s="2508"/>
      <c r="CX11" s="2508"/>
      <c r="CY11" s="2508"/>
      <c r="CZ11" s="2508"/>
      <c r="DA11" s="2508"/>
      <c r="DB11" s="2508"/>
      <c r="DC11" s="2508"/>
      <c r="DD11" s="2508"/>
      <c r="DE11" s="2508"/>
      <c r="DF11" s="2508"/>
      <c r="DG11" s="2508"/>
      <c r="DH11" s="2508"/>
      <c r="DI11" s="2508"/>
      <c r="DJ11" s="2508"/>
      <c r="DK11" s="2508"/>
      <c r="DL11" s="2508"/>
      <c r="DM11" s="2508"/>
      <c r="DN11" s="2508" t="s">
        <v>1447</v>
      </c>
      <c r="DO11" s="2508"/>
      <c r="DP11" s="2508"/>
      <c r="DQ11" s="2508"/>
      <c r="DR11" s="2508"/>
      <c r="DS11" s="2508"/>
      <c r="DT11" s="2508"/>
      <c r="DU11" s="2508"/>
      <c r="DV11" s="2508"/>
      <c r="DW11" s="2508"/>
      <c r="DX11" s="2508"/>
      <c r="DY11" s="2508"/>
      <c r="DZ11" s="1675"/>
      <c r="EA11" s="1675"/>
      <c r="EB11" s="1675"/>
      <c r="EC11" s="1675"/>
      <c r="ED11" s="1675"/>
      <c r="EE11" s="1675"/>
      <c r="EF11" s="1676"/>
    </row>
    <row r="12" spans="1:137" ht="59.25" customHeight="1">
      <c r="A12" s="1677" t="s">
        <v>70</v>
      </c>
      <c r="B12" s="1678" t="s">
        <v>301</v>
      </c>
      <c r="C12" s="1678" t="s">
        <v>373</v>
      </c>
      <c r="D12" s="1678" t="s">
        <v>328</v>
      </c>
      <c r="E12" s="1678" t="s">
        <v>69</v>
      </c>
      <c r="F12" s="1678" t="s">
        <v>63</v>
      </c>
      <c r="G12" s="1678" t="s">
        <v>942</v>
      </c>
      <c r="H12" s="1678" t="s">
        <v>1</v>
      </c>
      <c r="I12" s="1678" t="s">
        <v>2</v>
      </c>
      <c r="J12" s="474" t="s">
        <v>89</v>
      </c>
      <c r="K12" s="474" t="s">
        <v>329</v>
      </c>
      <c r="L12" s="474" t="s">
        <v>286</v>
      </c>
      <c r="M12" s="2520" t="s">
        <v>287</v>
      </c>
      <c r="N12" s="2520"/>
      <c r="O12" s="2520"/>
      <c r="P12" s="2520"/>
      <c r="Q12" s="2520"/>
      <c r="R12" s="2520"/>
      <c r="S12" s="2520"/>
      <c r="T12" s="474" t="s">
        <v>23</v>
      </c>
      <c r="U12" s="2521" t="s">
        <v>497</v>
      </c>
      <c r="V12" s="2521"/>
      <c r="W12" s="2521"/>
      <c r="X12" s="2521"/>
      <c r="Y12" s="2521"/>
      <c r="Z12" s="2521"/>
      <c r="AA12" s="1679"/>
      <c r="AB12" s="2509" t="s">
        <v>290</v>
      </c>
      <c r="AC12" s="2509"/>
      <c r="AD12" s="2509"/>
      <c r="AE12" s="2509"/>
      <c r="AF12" s="2509"/>
      <c r="AG12" s="2509"/>
      <c r="AH12" s="2509" t="s">
        <v>291</v>
      </c>
      <c r="AI12" s="2509"/>
      <c r="AJ12" s="2509"/>
      <c r="AK12" s="2509"/>
      <c r="AL12" s="2509"/>
      <c r="AM12" s="2509"/>
      <c r="AN12" s="2509" t="s">
        <v>292</v>
      </c>
      <c r="AO12" s="2509"/>
      <c r="AP12" s="2509"/>
      <c r="AQ12" s="2509"/>
      <c r="AR12" s="2509"/>
      <c r="AS12" s="2509"/>
      <c r="AT12" s="2509" t="s">
        <v>293</v>
      </c>
      <c r="AU12" s="2509"/>
      <c r="AV12" s="2509"/>
      <c r="AW12" s="2509"/>
      <c r="AX12" s="2509"/>
      <c r="AY12" s="2509"/>
      <c r="AZ12" s="2509" t="s">
        <v>294</v>
      </c>
      <c r="BA12" s="2509"/>
      <c r="BB12" s="2509"/>
      <c r="BC12" s="2509"/>
      <c r="BD12" s="2509"/>
      <c r="BE12" s="2509"/>
      <c r="BF12" s="2509" t="s">
        <v>295</v>
      </c>
      <c r="BG12" s="2509"/>
      <c r="BH12" s="2509"/>
      <c r="BI12" s="2509"/>
      <c r="BJ12" s="2509"/>
      <c r="BK12" s="2509"/>
      <c r="BL12" s="2509" t="s">
        <v>296</v>
      </c>
      <c r="BM12" s="2509"/>
      <c r="BN12" s="2509"/>
      <c r="BO12" s="2509"/>
      <c r="BP12" s="2509"/>
      <c r="BQ12" s="2509"/>
      <c r="BR12" s="2509" t="s">
        <v>297</v>
      </c>
      <c r="BS12" s="2509"/>
      <c r="BT12" s="2509"/>
      <c r="BU12" s="2509"/>
      <c r="BV12" s="2509"/>
      <c r="BW12" s="2509"/>
      <c r="BX12" s="2509" t="s">
        <v>298</v>
      </c>
      <c r="BY12" s="2509"/>
      <c r="BZ12" s="2509"/>
      <c r="CA12" s="2509"/>
      <c r="CB12" s="2509"/>
      <c r="CC12" s="2509"/>
      <c r="CD12" s="2509" t="s">
        <v>1448</v>
      </c>
      <c r="CE12" s="2509"/>
      <c r="CF12" s="2509"/>
      <c r="CG12" s="2509"/>
      <c r="CH12" s="2509"/>
      <c r="CI12" s="2509"/>
      <c r="CJ12" s="2509" t="s">
        <v>1449</v>
      </c>
      <c r="CK12" s="2509"/>
      <c r="CL12" s="2509"/>
      <c r="CM12" s="2509"/>
      <c r="CN12" s="2509"/>
      <c r="CO12" s="2509"/>
      <c r="CP12" s="2509" t="s">
        <v>1450</v>
      </c>
      <c r="CQ12" s="2509"/>
      <c r="CR12" s="2509"/>
      <c r="CS12" s="2509"/>
      <c r="CT12" s="2509"/>
      <c r="CU12" s="2509"/>
      <c r="CV12" s="2510" t="s">
        <v>290</v>
      </c>
      <c r="CW12" s="2510"/>
      <c r="CX12" s="2510"/>
      <c r="CY12" s="2510"/>
      <c r="CZ12" s="2510"/>
      <c r="DA12" s="2510"/>
      <c r="DB12" s="2511" t="s">
        <v>291</v>
      </c>
      <c r="DC12" s="2512"/>
      <c r="DD12" s="2512"/>
      <c r="DE12" s="2512"/>
      <c r="DF12" s="2512"/>
      <c r="DG12" s="2513"/>
      <c r="DH12" s="2509" t="s">
        <v>292</v>
      </c>
      <c r="DI12" s="2509"/>
      <c r="DJ12" s="2509"/>
      <c r="DK12" s="2509"/>
      <c r="DL12" s="2509"/>
      <c r="DM12" s="2509"/>
      <c r="DN12" s="2509" t="s">
        <v>293</v>
      </c>
      <c r="DO12" s="2509"/>
      <c r="DP12" s="2509"/>
      <c r="DQ12" s="2509"/>
      <c r="DR12" s="2509"/>
      <c r="DS12" s="2509"/>
      <c r="DT12" s="2509" t="s">
        <v>1451</v>
      </c>
      <c r="DU12" s="2509"/>
      <c r="DV12" s="2509"/>
      <c r="DW12" s="2509"/>
      <c r="DX12" s="2509"/>
      <c r="DY12" s="2509"/>
      <c r="DZ12" s="2514" t="s">
        <v>308</v>
      </c>
      <c r="EA12" s="2514"/>
      <c r="EB12" s="2514"/>
      <c r="EC12" s="2514"/>
      <c r="ED12" s="2514"/>
      <c r="EE12" s="2515"/>
      <c r="EF12" s="1680"/>
    </row>
    <row r="13" spans="1:137" ht="59.25" customHeight="1" thickBot="1">
      <c r="A13" s="1681"/>
      <c r="B13" s="1682" t="s">
        <v>312</v>
      </c>
      <c r="C13" s="1683"/>
      <c r="D13" s="1683"/>
      <c r="E13" s="1683"/>
      <c r="F13" s="1683"/>
      <c r="G13" s="1683"/>
      <c r="H13" s="1683"/>
      <c r="I13" s="1683"/>
      <c r="J13" s="1684"/>
      <c r="K13" s="1685"/>
      <c r="L13" s="1685"/>
      <c r="M13" s="1686" t="s">
        <v>316</v>
      </c>
      <c r="N13" s="1686" t="s">
        <v>317</v>
      </c>
      <c r="O13" s="1686" t="s">
        <v>318</v>
      </c>
      <c r="P13" s="1686" t="s">
        <v>319</v>
      </c>
      <c r="Q13" s="1687" t="s">
        <v>325</v>
      </c>
      <c r="R13" s="1687" t="s">
        <v>326</v>
      </c>
      <c r="S13" s="1687" t="s">
        <v>327</v>
      </c>
      <c r="T13" s="1685"/>
      <c r="U13" s="1688" t="s">
        <v>306</v>
      </c>
      <c r="V13" s="1689" t="s">
        <v>320</v>
      </c>
      <c r="W13" s="1689" t="s">
        <v>321</v>
      </c>
      <c r="X13" s="1689" t="s">
        <v>322</v>
      </c>
      <c r="Y13" s="1689" t="s">
        <v>323</v>
      </c>
      <c r="Z13" s="1689" t="s">
        <v>307</v>
      </c>
      <c r="AA13" s="1690"/>
      <c r="AB13" s="1691" t="s">
        <v>306</v>
      </c>
      <c r="AC13" s="1692" t="s">
        <v>320</v>
      </c>
      <c r="AD13" s="1692" t="s">
        <v>321</v>
      </c>
      <c r="AE13" s="1692" t="s">
        <v>322</v>
      </c>
      <c r="AF13" s="1692" t="s">
        <v>323</v>
      </c>
      <c r="AG13" s="1692" t="s">
        <v>307</v>
      </c>
      <c r="AH13" s="1691" t="s">
        <v>306</v>
      </c>
      <c r="AI13" s="1692" t="s">
        <v>320</v>
      </c>
      <c r="AJ13" s="1692" t="s">
        <v>321</v>
      </c>
      <c r="AK13" s="1692" t="s">
        <v>322</v>
      </c>
      <c r="AL13" s="1692" t="s">
        <v>323</v>
      </c>
      <c r="AM13" s="1692" t="s">
        <v>307</v>
      </c>
      <c r="AN13" s="1691" t="s">
        <v>306</v>
      </c>
      <c r="AO13" s="1692" t="s">
        <v>320</v>
      </c>
      <c r="AP13" s="1692" t="s">
        <v>321</v>
      </c>
      <c r="AQ13" s="1692" t="s">
        <v>322</v>
      </c>
      <c r="AR13" s="1692" t="s">
        <v>323</v>
      </c>
      <c r="AS13" s="1692" t="s">
        <v>307</v>
      </c>
      <c r="AT13" s="1691" t="s">
        <v>306</v>
      </c>
      <c r="AU13" s="1692" t="s">
        <v>320</v>
      </c>
      <c r="AV13" s="1692" t="s">
        <v>321</v>
      </c>
      <c r="AW13" s="1692" t="s">
        <v>322</v>
      </c>
      <c r="AX13" s="1692" t="s">
        <v>323</v>
      </c>
      <c r="AY13" s="1692" t="s">
        <v>307</v>
      </c>
      <c r="AZ13" s="1691" t="s">
        <v>306</v>
      </c>
      <c r="BA13" s="1692" t="s">
        <v>320</v>
      </c>
      <c r="BB13" s="1692" t="s">
        <v>321</v>
      </c>
      <c r="BC13" s="1692" t="s">
        <v>322</v>
      </c>
      <c r="BD13" s="1692" t="s">
        <v>323</v>
      </c>
      <c r="BE13" s="1692" t="s">
        <v>307</v>
      </c>
      <c r="BF13" s="1691" t="s">
        <v>306</v>
      </c>
      <c r="BG13" s="1692" t="s">
        <v>320</v>
      </c>
      <c r="BH13" s="1692" t="s">
        <v>321</v>
      </c>
      <c r="BI13" s="1692" t="s">
        <v>322</v>
      </c>
      <c r="BJ13" s="1692" t="s">
        <v>323</v>
      </c>
      <c r="BK13" s="1692" t="s">
        <v>307</v>
      </c>
      <c r="BL13" s="1691" t="s">
        <v>306</v>
      </c>
      <c r="BM13" s="1692" t="s">
        <v>320</v>
      </c>
      <c r="BN13" s="1692" t="s">
        <v>321</v>
      </c>
      <c r="BO13" s="1692" t="s">
        <v>322</v>
      </c>
      <c r="BP13" s="1692" t="s">
        <v>323</v>
      </c>
      <c r="BQ13" s="1692" t="s">
        <v>307</v>
      </c>
      <c r="BR13" s="1691" t="s">
        <v>306</v>
      </c>
      <c r="BS13" s="1692" t="s">
        <v>320</v>
      </c>
      <c r="BT13" s="1692" t="s">
        <v>321</v>
      </c>
      <c r="BU13" s="1692" t="s">
        <v>322</v>
      </c>
      <c r="BV13" s="1692" t="s">
        <v>323</v>
      </c>
      <c r="BW13" s="1692" t="s">
        <v>307</v>
      </c>
      <c r="BX13" s="1691" t="s">
        <v>306</v>
      </c>
      <c r="BY13" s="1692" t="s">
        <v>320</v>
      </c>
      <c r="BZ13" s="1692" t="s">
        <v>321</v>
      </c>
      <c r="CA13" s="1692" t="s">
        <v>322</v>
      </c>
      <c r="CB13" s="1692" t="s">
        <v>323</v>
      </c>
      <c r="CC13" s="1692" t="s">
        <v>307</v>
      </c>
      <c r="CD13" s="1691" t="s">
        <v>306</v>
      </c>
      <c r="CE13" s="1692" t="s">
        <v>320</v>
      </c>
      <c r="CF13" s="1692" t="s">
        <v>321</v>
      </c>
      <c r="CG13" s="1692" t="s">
        <v>322</v>
      </c>
      <c r="CH13" s="1692" t="s">
        <v>323</v>
      </c>
      <c r="CI13" s="1692" t="s">
        <v>307</v>
      </c>
      <c r="CJ13" s="1691" t="s">
        <v>306</v>
      </c>
      <c r="CK13" s="1692" t="s">
        <v>320</v>
      </c>
      <c r="CL13" s="1692" t="s">
        <v>321</v>
      </c>
      <c r="CM13" s="1692" t="s">
        <v>322</v>
      </c>
      <c r="CN13" s="1692" t="s">
        <v>323</v>
      </c>
      <c r="CO13" s="1692" t="s">
        <v>307</v>
      </c>
      <c r="CP13" s="1691" t="s">
        <v>306</v>
      </c>
      <c r="CQ13" s="1692" t="s">
        <v>320</v>
      </c>
      <c r="CR13" s="1692" t="s">
        <v>321</v>
      </c>
      <c r="CS13" s="1692" t="s">
        <v>322</v>
      </c>
      <c r="CT13" s="1692" t="s">
        <v>323</v>
      </c>
      <c r="CU13" s="1692" t="s">
        <v>307</v>
      </c>
      <c r="CV13" s="1691" t="s">
        <v>306</v>
      </c>
      <c r="CW13" s="1692" t="s">
        <v>320</v>
      </c>
      <c r="CX13" s="1692" t="s">
        <v>321</v>
      </c>
      <c r="CY13" s="1692" t="s">
        <v>322</v>
      </c>
      <c r="CZ13" s="1692" t="s">
        <v>323</v>
      </c>
      <c r="DA13" s="1692" t="s">
        <v>307</v>
      </c>
      <c r="DB13" s="1691" t="s">
        <v>306</v>
      </c>
      <c r="DC13" s="1692" t="s">
        <v>320</v>
      </c>
      <c r="DD13" s="1692" t="s">
        <v>321</v>
      </c>
      <c r="DE13" s="1692" t="s">
        <v>322</v>
      </c>
      <c r="DF13" s="1692" t="s">
        <v>323</v>
      </c>
      <c r="DG13" s="1692" t="s">
        <v>307</v>
      </c>
      <c r="DH13" s="1691" t="s">
        <v>306</v>
      </c>
      <c r="DI13" s="1692" t="s">
        <v>320</v>
      </c>
      <c r="DJ13" s="1692" t="s">
        <v>321</v>
      </c>
      <c r="DK13" s="1692" t="s">
        <v>322</v>
      </c>
      <c r="DL13" s="1692" t="s">
        <v>323</v>
      </c>
      <c r="DM13" s="1692" t="s">
        <v>307</v>
      </c>
      <c r="DN13" s="1691" t="s">
        <v>306</v>
      </c>
      <c r="DO13" s="1692" t="s">
        <v>320</v>
      </c>
      <c r="DP13" s="1692" t="s">
        <v>321</v>
      </c>
      <c r="DQ13" s="1692" t="s">
        <v>322</v>
      </c>
      <c r="DR13" s="1692" t="s">
        <v>323</v>
      </c>
      <c r="DS13" s="1692" t="s">
        <v>307</v>
      </c>
      <c r="DT13" s="1691" t="s">
        <v>306</v>
      </c>
      <c r="DU13" s="1692" t="s">
        <v>320</v>
      </c>
      <c r="DV13" s="1692" t="s">
        <v>321</v>
      </c>
      <c r="DW13" s="1692" t="s">
        <v>322</v>
      </c>
      <c r="DX13" s="1692" t="s">
        <v>323</v>
      </c>
      <c r="DY13" s="1692" t="s">
        <v>307</v>
      </c>
      <c r="DZ13" s="1693" t="s">
        <v>309</v>
      </c>
      <c r="EA13" s="1693" t="s">
        <v>320</v>
      </c>
      <c r="EB13" s="1693" t="s">
        <v>331</v>
      </c>
      <c r="EC13" s="1693" t="s">
        <v>322</v>
      </c>
      <c r="ED13" s="1693" t="s">
        <v>324</v>
      </c>
      <c r="EE13" s="1694" t="s">
        <v>311</v>
      </c>
      <c r="EF13" s="1695" t="s">
        <v>1219</v>
      </c>
    </row>
    <row r="14" spans="1:137" ht="24">
      <c r="A14" s="2516" t="s">
        <v>315</v>
      </c>
      <c r="B14" s="1569" t="s">
        <v>650</v>
      </c>
      <c r="C14" s="1570" t="s">
        <v>508</v>
      </c>
      <c r="D14" s="1570" t="s">
        <v>100</v>
      </c>
      <c r="E14" s="1570" t="s">
        <v>528</v>
      </c>
      <c r="F14" s="1570" t="s">
        <v>197</v>
      </c>
      <c r="G14" s="1570" t="s">
        <v>120</v>
      </c>
      <c r="H14" s="1571">
        <v>42690</v>
      </c>
      <c r="I14" s="1571">
        <v>43159</v>
      </c>
      <c r="J14" s="1572">
        <f>I14-H14</f>
        <v>469</v>
      </c>
      <c r="K14" s="1572"/>
      <c r="L14" s="1572" t="s">
        <v>1320</v>
      </c>
      <c r="M14" s="1573">
        <f>M16+M17</f>
        <v>32535</v>
      </c>
      <c r="N14" s="1573">
        <f>N16+N17</f>
        <v>31259</v>
      </c>
      <c r="O14" s="1573">
        <f t="shared" ref="O14:S14" si="0">O16+O17</f>
        <v>17201.79</v>
      </c>
      <c r="P14" s="1573">
        <f t="shared" si="0"/>
        <v>16527.21</v>
      </c>
      <c r="Q14" s="1573">
        <f t="shared" si="0"/>
        <v>48460.79</v>
      </c>
      <c r="R14" s="1573">
        <f t="shared" si="0"/>
        <v>49062.21</v>
      </c>
      <c r="S14" s="1573">
        <f t="shared" si="0"/>
        <v>97523</v>
      </c>
      <c r="T14" s="1574" t="s">
        <v>1662</v>
      </c>
      <c r="U14" s="1575"/>
      <c r="V14" s="1575"/>
      <c r="W14" s="1575"/>
      <c r="X14" s="1575"/>
      <c r="Y14" s="1575"/>
      <c r="Z14" s="1575"/>
      <c r="AA14" s="705"/>
      <c r="AB14" s="1576"/>
      <c r="AC14" s="1577">
        <f>AC16+AC17</f>
        <v>0</v>
      </c>
      <c r="AD14" s="1577">
        <f t="shared" ref="AD14:AF14" si="1">AD16+AD17</f>
        <v>0</v>
      </c>
      <c r="AE14" s="1577">
        <f t="shared" si="1"/>
        <v>0</v>
      </c>
      <c r="AF14" s="1577">
        <f t="shared" si="1"/>
        <v>0</v>
      </c>
      <c r="AG14" s="1577">
        <f>SUM(AC14:AF14)</f>
        <v>0</v>
      </c>
      <c r="AH14" s="1576">
        <v>8220</v>
      </c>
      <c r="AI14" s="1577">
        <f>AI16+AI17</f>
        <v>727</v>
      </c>
      <c r="AJ14" s="1577">
        <f t="shared" ref="AJ14:AL14" si="2">AJ16+AJ17</f>
        <v>698</v>
      </c>
      <c r="AK14" s="1577">
        <f t="shared" si="2"/>
        <v>433</v>
      </c>
      <c r="AL14" s="1577">
        <f t="shared" si="2"/>
        <v>418</v>
      </c>
      <c r="AM14" s="1577">
        <f>SUM(AI14:AL14)</f>
        <v>2276</v>
      </c>
      <c r="AN14" s="1576">
        <v>8220</v>
      </c>
      <c r="AO14" s="1577">
        <f>AO16+AO17</f>
        <v>4</v>
      </c>
      <c r="AP14" s="1577">
        <f t="shared" ref="AP14:AR14" si="3">AP16+AP17</f>
        <v>0</v>
      </c>
      <c r="AQ14" s="1577">
        <f t="shared" si="3"/>
        <v>0</v>
      </c>
      <c r="AR14" s="1577">
        <f t="shared" si="3"/>
        <v>0</v>
      </c>
      <c r="AS14" s="1577">
        <f>SUM(AO14:AR14)</f>
        <v>4</v>
      </c>
      <c r="AT14" s="1576">
        <v>8220</v>
      </c>
      <c r="AU14" s="1577">
        <f>AU16+AU17</f>
        <v>1459</v>
      </c>
      <c r="AV14" s="1577">
        <f t="shared" ref="AV14:AX14" si="4">AV16+AV17</f>
        <v>1460</v>
      </c>
      <c r="AW14" s="1577">
        <f t="shared" si="4"/>
        <v>958</v>
      </c>
      <c r="AX14" s="1577">
        <f t="shared" si="4"/>
        <v>958</v>
      </c>
      <c r="AY14" s="1577">
        <f>SUM(AU14:AX14)</f>
        <v>4835</v>
      </c>
      <c r="AZ14" s="1576">
        <v>8220</v>
      </c>
      <c r="BA14" s="1577">
        <f>BA16+BA17</f>
        <v>1565</v>
      </c>
      <c r="BB14" s="1577">
        <f t="shared" ref="BB14:BD14" si="5">BB16+BB17</f>
        <v>1565</v>
      </c>
      <c r="BC14" s="1577">
        <f t="shared" si="5"/>
        <v>755</v>
      </c>
      <c r="BD14" s="1577">
        <f t="shared" si="5"/>
        <v>755</v>
      </c>
      <c r="BE14" s="1577">
        <f>SUM(BA14:BD14)</f>
        <v>4640</v>
      </c>
      <c r="BF14" s="1576">
        <v>8220</v>
      </c>
      <c r="BG14" s="1577">
        <f>BG16+BG17</f>
        <v>1481</v>
      </c>
      <c r="BH14" s="1577">
        <f t="shared" ref="BH14:BJ14" si="6">BH16+BH17</f>
        <v>1482</v>
      </c>
      <c r="BI14" s="1577">
        <f t="shared" si="6"/>
        <v>690</v>
      </c>
      <c r="BJ14" s="1577">
        <f t="shared" si="6"/>
        <v>691</v>
      </c>
      <c r="BK14" s="1577">
        <f>SUM(BG14:BJ14)</f>
        <v>4344</v>
      </c>
      <c r="BL14" s="1576">
        <v>8220</v>
      </c>
      <c r="BM14" s="1577">
        <f>BM16+BM17</f>
        <v>3718</v>
      </c>
      <c r="BN14" s="1577">
        <f t="shared" ref="BN14:BP14" si="7">BN16+BN17</f>
        <v>3719</v>
      </c>
      <c r="BO14" s="1577">
        <f t="shared" si="7"/>
        <v>1813</v>
      </c>
      <c r="BP14" s="1577">
        <f t="shared" si="7"/>
        <v>1813</v>
      </c>
      <c r="BQ14" s="1577">
        <f>SUM(BM14:BP14)</f>
        <v>11063</v>
      </c>
      <c r="BR14" s="1576">
        <v>8220</v>
      </c>
      <c r="BS14" s="1577">
        <f>BS16+BS17</f>
        <v>3806</v>
      </c>
      <c r="BT14" s="1577">
        <f t="shared" ref="BT14:BV14" si="8">BT16+BT17</f>
        <v>3806</v>
      </c>
      <c r="BU14" s="1577">
        <f t="shared" si="8"/>
        <v>2272</v>
      </c>
      <c r="BV14" s="1577">
        <f t="shared" si="8"/>
        <v>2273</v>
      </c>
      <c r="BW14" s="1577">
        <f>SUM(BS14:BV14)</f>
        <v>12157</v>
      </c>
      <c r="BX14" s="1576">
        <v>8220</v>
      </c>
      <c r="BY14" s="1577">
        <f>BY16+BY17</f>
        <v>4420</v>
      </c>
      <c r="BZ14" s="1577">
        <f t="shared" ref="BZ14:CB14" si="9">BZ16+BZ17</f>
        <v>4420</v>
      </c>
      <c r="CA14" s="1577">
        <f t="shared" si="9"/>
        <v>2239</v>
      </c>
      <c r="CB14" s="1577">
        <f t="shared" si="9"/>
        <v>2239</v>
      </c>
      <c r="CC14" s="1577">
        <f>SUM(BY14:CB14)</f>
        <v>13318</v>
      </c>
      <c r="CD14" s="1576">
        <v>8220</v>
      </c>
      <c r="CE14" s="1577">
        <f>CE16+CE17</f>
        <v>0</v>
      </c>
      <c r="CF14" s="1577">
        <f t="shared" ref="CF14:CH14" si="10">CF16+CF17</f>
        <v>0</v>
      </c>
      <c r="CG14" s="1577">
        <f t="shared" si="10"/>
        <v>0</v>
      </c>
      <c r="CH14" s="1577">
        <f t="shared" si="10"/>
        <v>0</v>
      </c>
      <c r="CI14" s="1577">
        <f>SUM(CE14:CH14)</f>
        <v>0</v>
      </c>
      <c r="CJ14" s="1576">
        <v>8220</v>
      </c>
      <c r="CK14" s="1577">
        <f>CK16+CK17</f>
        <v>0</v>
      </c>
      <c r="CL14" s="1577">
        <f t="shared" ref="CL14:CN14" si="11">CL16+CL17</f>
        <v>0</v>
      </c>
      <c r="CM14" s="1577">
        <f t="shared" si="11"/>
        <v>0</v>
      </c>
      <c r="CN14" s="1577">
        <f t="shared" si="11"/>
        <v>0</v>
      </c>
      <c r="CO14" s="1577">
        <f>SUM(CK14:CN14)</f>
        <v>0</v>
      </c>
      <c r="CP14" s="1576">
        <v>8220</v>
      </c>
      <c r="CQ14" s="1577">
        <f>CQ16+CQ17</f>
        <v>0</v>
      </c>
      <c r="CR14" s="1577">
        <f t="shared" ref="CR14:CT14" si="12">CR16+CR17</f>
        <v>0</v>
      </c>
      <c r="CS14" s="1577">
        <f t="shared" si="12"/>
        <v>0</v>
      </c>
      <c r="CT14" s="1577">
        <f t="shared" si="12"/>
        <v>0</v>
      </c>
      <c r="CU14" s="1577">
        <f>SUM(CQ14:CT14)</f>
        <v>0</v>
      </c>
      <c r="CV14" s="1576">
        <v>8220</v>
      </c>
      <c r="CW14" s="1577">
        <f>CW16+CW17</f>
        <v>0</v>
      </c>
      <c r="CX14" s="1577">
        <f t="shared" ref="CX14:CZ14" si="13">CX16+CX17</f>
        <v>0</v>
      </c>
      <c r="CY14" s="1577">
        <f t="shared" si="13"/>
        <v>0</v>
      </c>
      <c r="CZ14" s="1577">
        <f t="shared" si="13"/>
        <v>0</v>
      </c>
      <c r="DA14" s="1577">
        <f>SUM(CW14:CZ14)</f>
        <v>0</v>
      </c>
      <c r="DB14" s="1576">
        <v>8220</v>
      </c>
      <c r="DC14" s="1577">
        <f>DC16+DC17</f>
        <v>0</v>
      </c>
      <c r="DD14" s="1577">
        <f t="shared" ref="DD14:DF14" si="14">DD16+DD17</f>
        <v>0</v>
      </c>
      <c r="DE14" s="1577">
        <f t="shared" si="14"/>
        <v>0</v>
      </c>
      <c r="DF14" s="1577">
        <f t="shared" si="14"/>
        <v>0</v>
      </c>
      <c r="DG14" s="1577">
        <f>SUM(DC14:DF14)</f>
        <v>0</v>
      </c>
      <c r="DH14" s="1576">
        <v>8220</v>
      </c>
      <c r="DI14" s="1577">
        <f>DI16+DI17</f>
        <v>0</v>
      </c>
      <c r="DJ14" s="1577">
        <f t="shared" ref="DJ14:DL14" si="15">DJ16+DJ17</f>
        <v>0</v>
      </c>
      <c r="DK14" s="1577">
        <f t="shared" si="15"/>
        <v>0</v>
      </c>
      <c r="DL14" s="1577">
        <f t="shared" si="15"/>
        <v>0</v>
      </c>
      <c r="DM14" s="1577">
        <f>SUM(DI14:DL14)</f>
        <v>0</v>
      </c>
      <c r="DN14" s="1576">
        <v>8220</v>
      </c>
      <c r="DO14" s="1577">
        <f>DO16+DO17</f>
        <v>0</v>
      </c>
      <c r="DP14" s="1577">
        <f t="shared" ref="DP14:DR14" si="16">DP16+DP17</f>
        <v>0</v>
      </c>
      <c r="DQ14" s="1577">
        <f t="shared" si="16"/>
        <v>0</v>
      </c>
      <c r="DR14" s="1577">
        <f t="shared" si="16"/>
        <v>0</v>
      </c>
      <c r="DS14" s="1577">
        <f>SUM(DO14:DR14)</f>
        <v>0</v>
      </c>
      <c r="DT14" s="1576">
        <v>8220</v>
      </c>
      <c r="DU14" s="1577">
        <f>DU16+DU17</f>
        <v>0</v>
      </c>
      <c r="DV14" s="1577">
        <f t="shared" ref="DV14:DX14" si="17">DV16+DV17</f>
        <v>0</v>
      </c>
      <c r="DW14" s="1577">
        <f t="shared" si="17"/>
        <v>0</v>
      </c>
      <c r="DX14" s="1577">
        <f t="shared" si="17"/>
        <v>0</v>
      </c>
      <c r="DY14" s="1577">
        <f>SUM(DU14:DX14)</f>
        <v>0</v>
      </c>
      <c r="DZ14" s="1578">
        <f>S14</f>
        <v>97523</v>
      </c>
      <c r="EA14" s="1578">
        <f t="shared" ref="EA14:ED45" si="18">BY14+BS14+BM14+BG14+BA14+AU14+AO14+AI14+AC14+V14</f>
        <v>17180</v>
      </c>
      <c r="EB14" s="1578">
        <f t="shared" si="18"/>
        <v>17150</v>
      </c>
      <c r="EC14" s="1578">
        <f t="shared" si="18"/>
        <v>9160</v>
      </c>
      <c r="ED14" s="1578">
        <f t="shared" si="18"/>
        <v>9147</v>
      </c>
      <c r="EE14" s="1579">
        <f>Z14+AG14+AM14+AS14+AY14+BE14+BK14+BQ14+BW14+CC14</f>
        <v>52637</v>
      </c>
      <c r="EF14" s="1580">
        <f>EE14/DZ14*100%</f>
        <v>0.53973934353947273</v>
      </c>
      <c r="EG14" s="1581"/>
    </row>
    <row r="15" spans="1:137" ht="36.75" thickBot="1">
      <c r="A15" s="2517"/>
      <c r="B15" s="1583" t="s">
        <v>651</v>
      </c>
      <c r="C15" s="1584" t="s">
        <v>508</v>
      </c>
      <c r="D15" s="1584" t="s">
        <v>100</v>
      </c>
      <c r="E15" s="1584" t="s">
        <v>528</v>
      </c>
      <c r="F15" s="1584" t="s">
        <v>197</v>
      </c>
      <c r="G15" s="1584" t="s">
        <v>120</v>
      </c>
      <c r="H15" s="1585">
        <v>42690</v>
      </c>
      <c r="I15" s="1585">
        <v>43159</v>
      </c>
      <c r="J15" s="1586">
        <f>I15-H15</f>
        <v>469</v>
      </c>
      <c r="K15" s="1586"/>
      <c r="L15" s="1586" t="s">
        <v>1320</v>
      </c>
      <c r="M15" s="1573">
        <v>36249</v>
      </c>
      <c r="N15" s="1573">
        <v>37729</v>
      </c>
      <c r="O15" s="1573">
        <v>25152</v>
      </c>
      <c r="P15" s="1573">
        <v>24166</v>
      </c>
      <c r="Q15" s="1573">
        <f>N15+O15</f>
        <v>62881</v>
      </c>
      <c r="R15" s="1573">
        <f>M15+P15</f>
        <v>60415</v>
      </c>
      <c r="S15" s="1573">
        <f>Q15+R15</f>
        <v>123296</v>
      </c>
      <c r="T15" s="1574" t="s">
        <v>1385</v>
      </c>
      <c r="U15" s="1587"/>
      <c r="V15" s="1587"/>
      <c r="W15" s="1587"/>
      <c r="X15" s="1587"/>
      <c r="Y15" s="1587"/>
      <c r="Z15" s="1587"/>
      <c r="AA15" s="705"/>
      <c r="AB15" s="1588"/>
      <c r="AC15" s="1589">
        <f>AC14*6</f>
        <v>0</v>
      </c>
      <c r="AD15" s="1589">
        <f t="shared" ref="AD15:AF15" si="19">AD14*6</f>
        <v>0</v>
      </c>
      <c r="AE15" s="1589">
        <f t="shared" si="19"/>
        <v>0</v>
      </c>
      <c r="AF15" s="1589">
        <f t="shared" si="19"/>
        <v>0</v>
      </c>
      <c r="AG15" s="1589">
        <f>SUM(AC15:AF15)</f>
        <v>0</v>
      </c>
      <c r="AH15" s="1588">
        <f>AH14*6</f>
        <v>49320</v>
      </c>
      <c r="AI15" s="1589">
        <f>AI14*6</f>
        <v>4362</v>
      </c>
      <c r="AJ15" s="1589">
        <f t="shared" ref="AJ15:AL15" si="20">AJ14*6</f>
        <v>4188</v>
      </c>
      <c r="AK15" s="1589">
        <f t="shared" si="20"/>
        <v>2598</v>
      </c>
      <c r="AL15" s="1589">
        <f t="shared" si="20"/>
        <v>2508</v>
      </c>
      <c r="AM15" s="1589">
        <f>SUM(AI15:AL15)</f>
        <v>13656</v>
      </c>
      <c r="AN15" s="1588">
        <f>AN14*6</f>
        <v>49320</v>
      </c>
      <c r="AO15" s="1589">
        <f>AO14*6</f>
        <v>24</v>
      </c>
      <c r="AP15" s="1589">
        <f t="shared" ref="AP15:AR15" si="21">AP14*6</f>
        <v>0</v>
      </c>
      <c r="AQ15" s="1589">
        <f t="shared" si="21"/>
        <v>0</v>
      </c>
      <c r="AR15" s="1589">
        <f t="shared" si="21"/>
        <v>0</v>
      </c>
      <c r="AS15" s="1589">
        <f>SUM(AO15:AR15)</f>
        <v>24</v>
      </c>
      <c r="AT15" s="1588">
        <f>AT14*6</f>
        <v>49320</v>
      </c>
      <c r="AU15" s="1589">
        <f>AU14*6</f>
        <v>8754</v>
      </c>
      <c r="AV15" s="1589">
        <f t="shared" ref="AV15:AX15" si="22">AV14*6</f>
        <v>8760</v>
      </c>
      <c r="AW15" s="1589">
        <f t="shared" si="22"/>
        <v>5748</v>
      </c>
      <c r="AX15" s="1589">
        <f t="shared" si="22"/>
        <v>5748</v>
      </c>
      <c r="AY15" s="1589">
        <f>SUM(AU15:AX15)</f>
        <v>29010</v>
      </c>
      <c r="AZ15" s="1588">
        <f>AZ14*6</f>
        <v>49320</v>
      </c>
      <c r="BA15" s="1589">
        <f>BA14*6</f>
        <v>9390</v>
      </c>
      <c r="BB15" s="1589">
        <f t="shared" ref="BB15:BD15" si="23">BB14*6</f>
        <v>9390</v>
      </c>
      <c r="BC15" s="1589">
        <f t="shared" si="23"/>
        <v>4530</v>
      </c>
      <c r="BD15" s="1589">
        <f t="shared" si="23"/>
        <v>4530</v>
      </c>
      <c r="BE15" s="1589">
        <f>SUM(BA15:BD15)</f>
        <v>27840</v>
      </c>
      <c r="BF15" s="1588">
        <f>BF14*6</f>
        <v>49320</v>
      </c>
      <c r="BG15" s="1589">
        <f>BG14*6</f>
        <v>8886</v>
      </c>
      <c r="BH15" s="1589">
        <f t="shared" ref="BH15:BJ15" si="24">BH14*6</f>
        <v>8892</v>
      </c>
      <c r="BI15" s="1589">
        <f t="shared" si="24"/>
        <v>4140</v>
      </c>
      <c r="BJ15" s="1589">
        <f t="shared" si="24"/>
        <v>4146</v>
      </c>
      <c r="BK15" s="1589">
        <f>SUM(BG15:BJ15)</f>
        <v>26064</v>
      </c>
      <c r="BL15" s="1588">
        <f>BL14*6</f>
        <v>49320</v>
      </c>
      <c r="BM15" s="1589">
        <f>BM14*6</f>
        <v>22308</v>
      </c>
      <c r="BN15" s="1589">
        <f t="shared" ref="BN15:BP15" si="25">BN14*6</f>
        <v>22314</v>
      </c>
      <c r="BO15" s="1589">
        <f t="shared" si="25"/>
        <v>10878</v>
      </c>
      <c r="BP15" s="1589">
        <f t="shared" si="25"/>
        <v>10878</v>
      </c>
      <c r="BQ15" s="1589">
        <f>SUM(BM15:BP15)</f>
        <v>66378</v>
      </c>
      <c r="BR15" s="1588">
        <f>BR14*6</f>
        <v>49320</v>
      </c>
      <c r="BS15" s="1589">
        <f>BS14*6</f>
        <v>22836</v>
      </c>
      <c r="BT15" s="1589">
        <f t="shared" ref="BT15:BV15" si="26">BT14*6</f>
        <v>22836</v>
      </c>
      <c r="BU15" s="1589">
        <f t="shared" si="26"/>
        <v>13632</v>
      </c>
      <c r="BV15" s="1589">
        <f t="shared" si="26"/>
        <v>13638</v>
      </c>
      <c r="BW15" s="1589">
        <f>SUM(BS15:BV15)</f>
        <v>72942</v>
      </c>
      <c r="BX15" s="1588">
        <f>BX14*6</f>
        <v>49320</v>
      </c>
      <c r="BY15" s="1589">
        <f>BY14*6</f>
        <v>26520</v>
      </c>
      <c r="BZ15" s="1589">
        <f t="shared" ref="BZ15:CB15" si="27">BZ14*6</f>
        <v>26520</v>
      </c>
      <c r="CA15" s="1589">
        <f t="shared" si="27"/>
        <v>13434</v>
      </c>
      <c r="CB15" s="1589">
        <f t="shared" si="27"/>
        <v>13434</v>
      </c>
      <c r="CC15" s="1589">
        <f>SUM(BY15:CB15)</f>
        <v>79908</v>
      </c>
      <c r="CD15" s="1588">
        <f>CD14*6</f>
        <v>49320</v>
      </c>
      <c r="CE15" s="1589">
        <f>CE14*6</f>
        <v>0</v>
      </c>
      <c r="CF15" s="1589">
        <f t="shared" ref="CF15:CH15" si="28">CF14*6</f>
        <v>0</v>
      </c>
      <c r="CG15" s="1589">
        <f t="shared" si="28"/>
        <v>0</v>
      </c>
      <c r="CH15" s="1589">
        <f t="shared" si="28"/>
        <v>0</v>
      </c>
      <c r="CI15" s="1589">
        <f>SUM(CE15:CH15)</f>
        <v>0</v>
      </c>
      <c r="CJ15" s="1588">
        <f>CJ14*6</f>
        <v>49320</v>
      </c>
      <c r="CK15" s="1589">
        <f>CK14*6</f>
        <v>0</v>
      </c>
      <c r="CL15" s="1589">
        <f t="shared" ref="CL15:CN15" si="29">CL14*6</f>
        <v>0</v>
      </c>
      <c r="CM15" s="1589">
        <f t="shared" si="29"/>
        <v>0</v>
      </c>
      <c r="CN15" s="1589">
        <f t="shared" si="29"/>
        <v>0</v>
      </c>
      <c r="CO15" s="1589">
        <f>SUM(CK15:CN15)</f>
        <v>0</v>
      </c>
      <c r="CP15" s="1588">
        <f>CP14*6</f>
        <v>49320</v>
      </c>
      <c r="CQ15" s="1589">
        <f>CQ14*6</f>
        <v>0</v>
      </c>
      <c r="CR15" s="1589">
        <f t="shared" ref="CR15:CT15" si="30">CR14*6</f>
        <v>0</v>
      </c>
      <c r="CS15" s="1589">
        <f t="shared" si="30"/>
        <v>0</v>
      </c>
      <c r="CT15" s="1589">
        <f t="shared" si="30"/>
        <v>0</v>
      </c>
      <c r="CU15" s="1589">
        <f>SUM(CQ15:CT15)</f>
        <v>0</v>
      </c>
      <c r="CV15" s="1588">
        <f>CV14*6</f>
        <v>49320</v>
      </c>
      <c r="CW15" s="1589">
        <f>CW14*6</f>
        <v>0</v>
      </c>
      <c r="CX15" s="1589">
        <f t="shared" ref="CX15:CZ15" si="31">CX14*6</f>
        <v>0</v>
      </c>
      <c r="CY15" s="1589">
        <f t="shared" si="31"/>
        <v>0</v>
      </c>
      <c r="CZ15" s="1589">
        <f t="shared" si="31"/>
        <v>0</v>
      </c>
      <c r="DA15" s="1589">
        <f>SUM(CW15:CZ15)</f>
        <v>0</v>
      </c>
      <c r="DB15" s="1588">
        <f>DB14*6</f>
        <v>49320</v>
      </c>
      <c r="DC15" s="1589">
        <f>DC14*6</f>
        <v>0</v>
      </c>
      <c r="DD15" s="1589">
        <f t="shared" ref="DD15:DF15" si="32">DD14*6</f>
        <v>0</v>
      </c>
      <c r="DE15" s="1589">
        <f t="shared" si="32"/>
        <v>0</v>
      </c>
      <c r="DF15" s="1589">
        <f t="shared" si="32"/>
        <v>0</v>
      </c>
      <c r="DG15" s="1589">
        <f>SUM(DC15:DF15)</f>
        <v>0</v>
      </c>
      <c r="DH15" s="1588">
        <f>DH14*6</f>
        <v>49320</v>
      </c>
      <c r="DI15" s="1589">
        <f>DI14*6</f>
        <v>0</v>
      </c>
      <c r="DJ15" s="1589">
        <f t="shared" ref="DJ15:DL15" si="33">DJ14*6</f>
        <v>0</v>
      </c>
      <c r="DK15" s="1589">
        <f t="shared" si="33"/>
        <v>0</v>
      </c>
      <c r="DL15" s="1589">
        <f t="shared" si="33"/>
        <v>0</v>
      </c>
      <c r="DM15" s="1589">
        <f>SUM(DI15:DL15)</f>
        <v>0</v>
      </c>
      <c r="DN15" s="1588">
        <f>DN14*6</f>
        <v>49320</v>
      </c>
      <c r="DO15" s="1589">
        <f>DO14*6</f>
        <v>0</v>
      </c>
      <c r="DP15" s="1589">
        <f t="shared" ref="DP15:DR15" si="34">DP14*6</f>
        <v>0</v>
      </c>
      <c r="DQ15" s="1589">
        <f t="shared" si="34"/>
        <v>0</v>
      </c>
      <c r="DR15" s="1589">
        <f t="shared" si="34"/>
        <v>0</v>
      </c>
      <c r="DS15" s="1589">
        <f>SUM(DO15:DR15)</f>
        <v>0</v>
      </c>
      <c r="DT15" s="1588">
        <f>DT14*6</f>
        <v>49320</v>
      </c>
      <c r="DU15" s="1589">
        <f>DU14*6</f>
        <v>0</v>
      </c>
      <c r="DV15" s="1589">
        <f t="shared" ref="DV15:DX15" si="35">DV14*6</f>
        <v>0</v>
      </c>
      <c r="DW15" s="1589">
        <f t="shared" si="35"/>
        <v>0</v>
      </c>
      <c r="DX15" s="1589">
        <f t="shared" si="35"/>
        <v>0</v>
      </c>
      <c r="DY15" s="1589">
        <f>SUM(DU15:DX15)</f>
        <v>0</v>
      </c>
      <c r="DZ15" s="1590">
        <f>S15</f>
        <v>123296</v>
      </c>
      <c r="EA15" s="1590">
        <f t="shared" si="18"/>
        <v>103080</v>
      </c>
      <c r="EB15" s="1590">
        <f t="shared" si="18"/>
        <v>102900</v>
      </c>
      <c r="EC15" s="1590">
        <f t="shared" si="18"/>
        <v>54960</v>
      </c>
      <c r="ED15" s="1590">
        <f t="shared" si="18"/>
        <v>54882</v>
      </c>
      <c r="EE15" s="1591">
        <f t="shared" ref="EE15:EE76" si="36">CC15+BW15+BQ15+BK15+BE15+AY15+AS15+AM15+AG15+Z15+CI15+CO15+CU15+DA15+DG15+DM15+DS15+DY15</f>
        <v>315822</v>
      </c>
      <c r="EF15" s="1592">
        <f t="shared" ref="EF15:EF81" si="37">EE15/DZ15*100%</f>
        <v>2.5614942901635089</v>
      </c>
      <c r="EG15" s="1581"/>
    </row>
    <row r="16" spans="1:137" ht="12.75" thickBot="1">
      <c r="A16" s="2522" t="s">
        <v>891</v>
      </c>
      <c r="B16" s="1593" t="s">
        <v>601</v>
      </c>
      <c r="C16" s="1594" t="s">
        <v>508</v>
      </c>
      <c r="D16" s="1594" t="s">
        <v>100</v>
      </c>
      <c r="E16" s="1594" t="s">
        <v>88</v>
      </c>
      <c r="F16" s="1594" t="s">
        <v>1386</v>
      </c>
      <c r="G16" s="1594" t="s">
        <v>120</v>
      </c>
      <c r="H16" s="1595">
        <v>42690</v>
      </c>
      <c r="I16" s="1595">
        <v>43159</v>
      </c>
      <c r="J16" s="1596">
        <f t="shared" ref="J16:J57" si="38">I16-H16</f>
        <v>469</v>
      </c>
      <c r="K16" s="1597"/>
      <c r="L16" s="1597" t="s">
        <v>510</v>
      </c>
      <c r="M16" s="1598">
        <f>M68</f>
        <v>0</v>
      </c>
      <c r="N16" s="1598">
        <f t="shared" ref="N16:S16" si="39">N68</f>
        <v>0</v>
      </c>
      <c r="O16" s="1598">
        <f t="shared" si="39"/>
        <v>17201.79</v>
      </c>
      <c r="P16" s="1598">
        <f t="shared" si="39"/>
        <v>16527.21</v>
      </c>
      <c r="Q16" s="1598">
        <f t="shared" si="39"/>
        <v>17201.79</v>
      </c>
      <c r="R16" s="1598">
        <f t="shared" si="39"/>
        <v>16527.21</v>
      </c>
      <c r="S16" s="1598">
        <f t="shared" si="39"/>
        <v>33729</v>
      </c>
      <c r="T16" s="1600"/>
      <c r="U16" s="1601"/>
      <c r="V16" s="1601"/>
      <c r="W16" s="1601"/>
      <c r="X16" s="1601"/>
      <c r="Y16" s="1601"/>
      <c r="Z16" s="1601"/>
      <c r="AA16" s="1602"/>
      <c r="AB16" s="1603"/>
      <c r="AC16" s="1604"/>
      <c r="AD16" s="1604"/>
      <c r="AE16" s="1604">
        <f>AE68</f>
        <v>0</v>
      </c>
      <c r="AF16" s="1604">
        <f>AF68</f>
        <v>0</v>
      </c>
      <c r="AG16" s="1604">
        <f>SUM(AC16:AF16)</f>
        <v>0</v>
      </c>
      <c r="AH16" s="1603">
        <f>S16/15</f>
        <v>2248.6</v>
      </c>
      <c r="AI16" s="1604"/>
      <c r="AJ16" s="1604"/>
      <c r="AK16" s="1604">
        <f>AK68</f>
        <v>433</v>
      </c>
      <c r="AL16" s="1604">
        <f>AL68</f>
        <v>418</v>
      </c>
      <c r="AM16" s="1604">
        <f>SUM(AI16:AL16)</f>
        <v>851</v>
      </c>
      <c r="AN16" s="1603">
        <v>2248.6</v>
      </c>
      <c r="AO16" s="1604"/>
      <c r="AP16" s="1604"/>
      <c r="AQ16" s="1604">
        <f>AQ68</f>
        <v>0</v>
      </c>
      <c r="AR16" s="1604">
        <f>AR68</f>
        <v>0</v>
      </c>
      <c r="AS16" s="1604">
        <f>SUM(AO16:AR16)</f>
        <v>0</v>
      </c>
      <c r="AT16" s="1603">
        <v>2248.6</v>
      </c>
      <c r="AU16" s="1604"/>
      <c r="AV16" s="1604"/>
      <c r="AW16" s="1604">
        <f>AW68</f>
        <v>958</v>
      </c>
      <c r="AX16" s="1604">
        <f>AX68</f>
        <v>958</v>
      </c>
      <c r="AY16" s="1604">
        <f>SUM(AU16:AX16)</f>
        <v>1916</v>
      </c>
      <c r="AZ16" s="1603">
        <v>2248.6</v>
      </c>
      <c r="BA16" s="1604"/>
      <c r="BB16" s="1604"/>
      <c r="BC16" s="1604">
        <f>BC68</f>
        <v>755</v>
      </c>
      <c r="BD16" s="1604">
        <f>BD68</f>
        <v>755</v>
      </c>
      <c r="BE16" s="1604">
        <f>SUM(BA16:BD16)</f>
        <v>1510</v>
      </c>
      <c r="BF16" s="1603">
        <v>2248.6</v>
      </c>
      <c r="BG16" s="1604"/>
      <c r="BH16" s="1604"/>
      <c r="BI16" s="1604">
        <f>BI68</f>
        <v>690</v>
      </c>
      <c r="BJ16" s="1604">
        <f>BJ68</f>
        <v>691</v>
      </c>
      <c r="BK16" s="1604">
        <f>SUM(BG16:BJ16)</f>
        <v>1381</v>
      </c>
      <c r="BL16" s="1603">
        <v>2248.6</v>
      </c>
      <c r="BM16" s="1604"/>
      <c r="BN16" s="1604"/>
      <c r="BO16" s="1604">
        <f>BO68</f>
        <v>1813</v>
      </c>
      <c r="BP16" s="1604">
        <f>BP68</f>
        <v>1813</v>
      </c>
      <c r="BQ16" s="1604">
        <f>SUM(BM16:BP16)</f>
        <v>3626</v>
      </c>
      <c r="BR16" s="1603">
        <v>2248.6</v>
      </c>
      <c r="BS16" s="1604"/>
      <c r="BT16" s="1604"/>
      <c r="BU16" s="1604">
        <f>BU68</f>
        <v>2272</v>
      </c>
      <c r="BV16" s="1604">
        <f>BV68</f>
        <v>2273</v>
      </c>
      <c r="BW16" s="1604">
        <f>SUM(BS16:BV16)</f>
        <v>4545</v>
      </c>
      <c r="BX16" s="1603">
        <v>2248.6</v>
      </c>
      <c r="BY16" s="1604"/>
      <c r="BZ16" s="1604"/>
      <c r="CA16" s="1604">
        <f>CA68</f>
        <v>2239</v>
      </c>
      <c r="CB16" s="1604">
        <f>CB68</f>
        <v>2239</v>
      </c>
      <c r="CC16" s="1604">
        <f>SUM(BY16:CB16)</f>
        <v>4478</v>
      </c>
      <c r="CD16" s="1605">
        <v>2248.6</v>
      </c>
      <c r="CE16" s="1604"/>
      <c r="CF16" s="1604"/>
      <c r="CG16" s="1604">
        <f>CG68</f>
        <v>0</v>
      </c>
      <c r="CH16" s="1604">
        <f>CH68</f>
        <v>0</v>
      </c>
      <c r="CI16" s="1604">
        <f>SUM(CE16:CH16)</f>
        <v>0</v>
      </c>
      <c r="CJ16" s="1605">
        <v>2248.6</v>
      </c>
      <c r="CK16" s="1604"/>
      <c r="CL16" s="1604"/>
      <c r="CM16" s="1604">
        <f>CM68</f>
        <v>0</v>
      </c>
      <c r="CN16" s="1604">
        <f>CN68</f>
        <v>0</v>
      </c>
      <c r="CO16" s="1604">
        <f>SUM(CK16:CN16)</f>
        <v>0</v>
      </c>
      <c r="CP16" s="1605">
        <v>2248.6</v>
      </c>
      <c r="CQ16" s="1604"/>
      <c r="CR16" s="1604"/>
      <c r="CS16" s="1604">
        <f>CS68</f>
        <v>0</v>
      </c>
      <c r="CT16" s="1604">
        <f>CT68</f>
        <v>0</v>
      </c>
      <c r="CU16" s="1604">
        <f>SUM(CQ16:CT16)</f>
        <v>0</v>
      </c>
      <c r="CV16" s="1605">
        <v>2248.6</v>
      </c>
      <c r="CW16" s="1604"/>
      <c r="CX16" s="1604"/>
      <c r="CY16" s="1604">
        <f>CY68</f>
        <v>0</v>
      </c>
      <c r="CZ16" s="1604">
        <f>CZ68</f>
        <v>0</v>
      </c>
      <c r="DA16" s="1604">
        <f>SUM(CW16:CZ16)</f>
        <v>0</v>
      </c>
      <c r="DB16" s="1605">
        <v>2248.6</v>
      </c>
      <c r="DC16" s="1604"/>
      <c r="DD16" s="1604"/>
      <c r="DE16" s="1604">
        <f>DE68</f>
        <v>0</v>
      </c>
      <c r="DF16" s="1604">
        <f>DF68</f>
        <v>0</v>
      </c>
      <c r="DG16" s="1604">
        <f>SUM(DC16:DF16)</f>
        <v>0</v>
      </c>
      <c r="DH16" s="1605">
        <v>2248.6</v>
      </c>
      <c r="DI16" s="1604"/>
      <c r="DJ16" s="1604"/>
      <c r="DK16" s="1604">
        <f>DK68</f>
        <v>0</v>
      </c>
      <c r="DL16" s="1604">
        <f>DL68</f>
        <v>0</v>
      </c>
      <c r="DM16" s="1604">
        <f>SUM(DI16:DL16)</f>
        <v>0</v>
      </c>
      <c r="DN16" s="1605">
        <v>2248.6</v>
      </c>
      <c r="DO16" s="1604"/>
      <c r="DP16" s="1604"/>
      <c r="DQ16" s="1604">
        <f>DQ68</f>
        <v>0</v>
      </c>
      <c r="DR16" s="1604">
        <f>DR68</f>
        <v>0</v>
      </c>
      <c r="DS16" s="1604">
        <f>SUM(DO16:DR16)</f>
        <v>0</v>
      </c>
      <c r="DT16" s="1605">
        <v>2248.6</v>
      </c>
      <c r="DU16" s="1604"/>
      <c r="DV16" s="1604"/>
      <c r="DW16" s="1604">
        <f>DW68</f>
        <v>0</v>
      </c>
      <c r="DX16" s="1604">
        <f>DX68</f>
        <v>0</v>
      </c>
      <c r="DY16" s="1604">
        <f>SUM(DU16:DX16)</f>
        <v>0</v>
      </c>
      <c r="DZ16" s="1606">
        <f t="shared" ref="DZ16:DZ17" si="40">DZ68</f>
        <v>33729</v>
      </c>
      <c r="EA16" s="1606">
        <f t="shared" si="18"/>
        <v>0</v>
      </c>
      <c r="EB16" s="1606">
        <f t="shared" si="18"/>
        <v>0</v>
      </c>
      <c r="EC16" s="1606">
        <f t="shared" si="18"/>
        <v>9160</v>
      </c>
      <c r="ED16" s="1606">
        <f t="shared" si="18"/>
        <v>9147</v>
      </c>
      <c r="EE16" s="1606">
        <f t="shared" si="36"/>
        <v>18307</v>
      </c>
      <c r="EF16" s="1607">
        <f t="shared" si="37"/>
        <v>0.54276735153725286</v>
      </c>
      <c r="EG16" s="1581"/>
    </row>
    <row r="17" spans="1:137" ht="12">
      <c r="A17" s="2523"/>
      <c r="B17" s="1608" t="s">
        <v>602</v>
      </c>
      <c r="C17" s="1609" t="s">
        <v>508</v>
      </c>
      <c r="D17" s="1609" t="s">
        <v>100</v>
      </c>
      <c r="E17" s="1609" t="s">
        <v>88</v>
      </c>
      <c r="F17" s="1609" t="s">
        <v>1386</v>
      </c>
      <c r="G17" s="1609" t="s">
        <v>120</v>
      </c>
      <c r="H17" s="1610">
        <v>42690</v>
      </c>
      <c r="I17" s="1610">
        <v>43159</v>
      </c>
      <c r="J17" s="1611">
        <f t="shared" si="38"/>
        <v>469</v>
      </c>
      <c r="K17" s="1612"/>
      <c r="L17" s="1612" t="s">
        <v>510</v>
      </c>
      <c r="M17" s="1598">
        <f>M69</f>
        <v>32535</v>
      </c>
      <c r="N17" s="1598">
        <f t="shared" ref="N17:S17" si="41">N69</f>
        <v>31259</v>
      </c>
      <c r="O17" s="1598">
        <f t="shared" si="41"/>
        <v>0</v>
      </c>
      <c r="P17" s="1598">
        <f t="shared" si="41"/>
        <v>0</v>
      </c>
      <c r="Q17" s="1598">
        <f t="shared" si="41"/>
        <v>31259</v>
      </c>
      <c r="R17" s="1598">
        <f t="shared" si="41"/>
        <v>32535</v>
      </c>
      <c r="S17" s="1598">
        <f t="shared" si="41"/>
        <v>63794</v>
      </c>
      <c r="T17" s="1615"/>
      <c r="U17" s="1616"/>
      <c r="V17" s="1616"/>
      <c r="W17" s="1616"/>
      <c r="X17" s="1616"/>
      <c r="Y17" s="1616"/>
      <c r="Z17" s="1616"/>
      <c r="AA17" s="705"/>
      <c r="AB17" s="1617"/>
      <c r="AC17" s="1618">
        <f>AC69</f>
        <v>0</v>
      </c>
      <c r="AD17" s="1618">
        <f>AD69</f>
        <v>0</v>
      </c>
      <c r="AE17" s="1618"/>
      <c r="AF17" s="1618"/>
      <c r="AG17" s="1618">
        <f t="shared" ref="AG17" si="42">SUM(AC17:AF17)</f>
        <v>0</v>
      </c>
      <c r="AH17" s="1617">
        <f>S17/15</f>
        <v>4252.9333333333334</v>
      </c>
      <c r="AI17" s="1618">
        <f>AI69</f>
        <v>727</v>
      </c>
      <c r="AJ17" s="1618">
        <f>AJ69</f>
        <v>698</v>
      </c>
      <c r="AK17" s="1618"/>
      <c r="AL17" s="1618"/>
      <c r="AM17" s="1618">
        <f t="shared" ref="AM17" si="43">SUM(AI17:AL17)</f>
        <v>1425</v>
      </c>
      <c r="AN17" s="1617">
        <v>4252.9333333333334</v>
      </c>
      <c r="AO17" s="1618">
        <f>AO69</f>
        <v>4</v>
      </c>
      <c r="AP17" s="1618">
        <f>AP69</f>
        <v>0</v>
      </c>
      <c r="AQ17" s="1618"/>
      <c r="AR17" s="1618"/>
      <c r="AS17" s="1618">
        <f t="shared" ref="AS17" si="44">SUM(AO17:AR17)</f>
        <v>4</v>
      </c>
      <c r="AT17" s="1617">
        <v>4252.9333333333334</v>
      </c>
      <c r="AU17" s="1618">
        <f>AU69</f>
        <v>1459</v>
      </c>
      <c r="AV17" s="1618">
        <f>AV69</f>
        <v>1460</v>
      </c>
      <c r="AW17" s="1618"/>
      <c r="AX17" s="1618"/>
      <c r="AY17" s="1618">
        <f t="shared" ref="AY17:AY30" si="45">SUM(AU17:AX17)</f>
        <v>2919</v>
      </c>
      <c r="AZ17" s="1617">
        <v>4252.9333333333334</v>
      </c>
      <c r="BA17" s="1618">
        <f>BA69</f>
        <v>1565</v>
      </c>
      <c r="BB17" s="1618">
        <f>BB69</f>
        <v>1565</v>
      </c>
      <c r="BC17" s="1618"/>
      <c r="BD17" s="1618"/>
      <c r="BE17" s="1618">
        <f t="shared" ref="BE17:BE29" si="46">SUM(BA17:BD17)</f>
        <v>3130</v>
      </c>
      <c r="BF17" s="1617">
        <v>4252.9333333333334</v>
      </c>
      <c r="BG17" s="1618">
        <f>BG69</f>
        <v>1481</v>
      </c>
      <c r="BH17" s="1618">
        <f>BH69</f>
        <v>1482</v>
      </c>
      <c r="BI17" s="1618"/>
      <c r="BJ17" s="1618"/>
      <c r="BK17" s="1618">
        <f t="shared" ref="BK17" si="47">SUM(BG17:BJ17)</f>
        <v>2963</v>
      </c>
      <c r="BL17" s="1617">
        <v>4252.9333333333334</v>
      </c>
      <c r="BM17" s="1618">
        <f>BM69</f>
        <v>3718</v>
      </c>
      <c r="BN17" s="1618">
        <f>BN69</f>
        <v>3719</v>
      </c>
      <c r="BO17" s="1618"/>
      <c r="BP17" s="1618"/>
      <c r="BQ17" s="1618">
        <f t="shared" ref="BQ17" si="48">SUM(BM17:BP17)</f>
        <v>7437</v>
      </c>
      <c r="BR17" s="1617">
        <v>4252.9333333333334</v>
      </c>
      <c r="BS17" s="1618">
        <f>BS69</f>
        <v>3806</v>
      </c>
      <c r="BT17" s="1618">
        <f>BT69</f>
        <v>3806</v>
      </c>
      <c r="BU17" s="1618"/>
      <c r="BV17" s="1618"/>
      <c r="BW17" s="1618">
        <f t="shared" ref="BW17" si="49">SUM(BS17:BV17)</f>
        <v>7612</v>
      </c>
      <c r="BX17" s="1617">
        <v>4252.9333333333334</v>
      </c>
      <c r="BY17" s="1618">
        <f>BY69</f>
        <v>4420</v>
      </c>
      <c r="BZ17" s="1618">
        <f>BZ69</f>
        <v>4420</v>
      </c>
      <c r="CA17" s="1618"/>
      <c r="CB17" s="1618"/>
      <c r="CC17" s="1618">
        <f t="shared" ref="CC17" si="50">SUM(BY17:CB17)</f>
        <v>8840</v>
      </c>
      <c r="CD17" s="1619">
        <v>4252.9333333333334</v>
      </c>
      <c r="CE17" s="1618">
        <f>CE69</f>
        <v>0</v>
      </c>
      <c r="CF17" s="1618">
        <f>CF69</f>
        <v>0</v>
      </c>
      <c r="CG17" s="1618"/>
      <c r="CH17" s="1618"/>
      <c r="CI17" s="1618">
        <f t="shared" ref="CI17" si="51">SUM(CE17:CH17)</f>
        <v>0</v>
      </c>
      <c r="CJ17" s="1619">
        <v>4252.9333333333334</v>
      </c>
      <c r="CK17" s="1618">
        <f>CK69</f>
        <v>0</v>
      </c>
      <c r="CL17" s="1618">
        <f>CL69</f>
        <v>0</v>
      </c>
      <c r="CM17" s="1618"/>
      <c r="CN17" s="1618"/>
      <c r="CO17" s="1618">
        <f t="shared" ref="CO17" si="52">SUM(CK17:CN17)</f>
        <v>0</v>
      </c>
      <c r="CP17" s="1619">
        <v>4252.9333333333334</v>
      </c>
      <c r="CQ17" s="1618">
        <f>CQ69</f>
        <v>0</v>
      </c>
      <c r="CR17" s="1618">
        <f>CR69</f>
        <v>0</v>
      </c>
      <c r="CS17" s="1618"/>
      <c r="CT17" s="1618"/>
      <c r="CU17" s="1618">
        <f t="shared" ref="CU17" si="53">SUM(CQ17:CT17)</f>
        <v>0</v>
      </c>
      <c r="CV17" s="1619">
        <v>4252.9333333333334</v>
      </c>
      <c r="CW17" s="1618">
        <f>CW69</f>
        <v>0</v>
      </c>
      <c r="CX17" s="1618">
        <f>CX69</f>
        <v>0</v>
      </c>
      <c r="CY17" s="1618"/>
      <c r="CZ17" s="1618"/>
      <c r="DA17" s="1618">
        <f t="shared" ref="DA17" si="54">SUM(CW17:CZ17)</f>
        <v>0</v>
      </c>
      <c r="DB17" s="1619">
        <v>4252.9333333333334</v>
      </c>
      <c r="DC17" s="1618">
        <f>DC69</f>
        <v>0</v>
      </c>
      <c r="DD17" s="1618">
        <f>DD69</f>
        <v>0</v>
      </c>
      <c r="DE17" s="1618"/>
      <c r="DF17" s="1618"/>
      <c r="DG17" s="1618">
        <f t="shared" ref="DG17" si="55">SUM(DC17:DF17)</f>
        <v>0</v>
      </c>
      <c r="DH17" s="1619">
        <v>4252.9333333333334</v>
      </c>
      <c r="DI17" s="1618">
        <f>DI69</f>
        <v>0</v>
      </c>
      <c r="DJ17" s="1618">
        <f>DJ69</f>
        <v>0</v>
      </c>
      <c r="DK17" s="1618"/>
      <c r="DL17" s="1618"/>
      <c r="DM17" s="1618">
        <f t="shared" ref="DM17" si="56">SUM(DI17:DL17)</f>
        <v>0</v>
      </c>
      <c r="DN17" s="1619">
        <v>4252.9333333333334</v>
      </c>
      <c r="DO17" s="1618">
        <f>DO69</f>
        <v>0</v>
      </c>
      <c r="DP17" s="1618">
        <f>DP69</f>
        <v>0</v>
      </c>
      <c r="DQ17" s="1618"/>
      <c r="DR17" s="1618"/>
      <c r="DS17" s="1618">
        <f t="shared" ref="DS17" si="57">SUM(DO17:DR17)</f>
        <v>0</v>
      </c>
      <c r="DT17" s="1619">
        <v>4252.9333333333334</v>
      </c>
      <c r="DU17" s="1618">
        <f>DU69</f>
        <v>0</v>
      </c>
      <c r="DV17" s="1618">
        <f>DV69</f>
        <v>0</v>
      </c>
      <c r="DW17" s="1618"/>
      <c r="DX17" s="1618"/>
      <c r="DY17" s="1618">
        <f t="shared" ref="DY17" si="58">SUM(DU17:DX17)</f>
        <v>0</v>
      </c>
      <c r="DZ17" s="1620">
        <f t="shared" si="40"/>
        <v>63794</v>
      </c>
      <c r="EA17" s="1620">
        <f t="shared" si="18"/>
        <v>17180</v>
      </c>
      <c r="EB17" s="1620">
        <f t="shared" si="18"/>
        <v>17150</v>
      </c>
      <c r="EC17" s="1620">
        <f t="shared" si="18"/>
        <v>0</v>
      </c>
      <c r="ED17" s="1620">
        <f t="shared" si="18"/>
        <v>0</v>
      </c>
      <c r="EE17" s="1620">
        <f t="shared" si="36"/>
        <v>34330</v>
      </c>
      <c r="EF17" s="1621">
        <f t="shared" si="37"/>
        <v>0.53813838292002381</v>
      </c>
      <c r="EG17" s="1581"/>
    </row>
    <row r="18" spans="1:137" ht="12">
      <c r="A18" s="2523"/>
      <c r="B18" s="1608" t="s">
        <v>542</v>
      </c>
      <c r="C18" s="1609" t="s">
        <v>508</v>
      </c>
      <c r="D18" s="1609" t="s">
        <v>100</v>
      </c>
      <c r="E18" s="1609" t="s">
        <v>88</v>
      </c>
      <c r="F18" s="1609" t="s">
        <v>1386</v>
      </c>
      <c r="G18" s="1609" t="s">
        <v>120</v>
      </c>
      <c r="H18" s="1610">
        <v>42690</v>
      </c>
      <c r="I18" s="1610">
        <v>43159</v>
      </c>
      <c r="J18" s="1611">
        <f t="shared" si="38"/>
        <v>469</v>
      </c>
      <c r="K18" s="1612"/>
      <c r="L18" s="1612" t="s">
        <v>510</v>
      </c>
      <c r="M18" s="1613">
        <f>5200+2600</f>
        <v>7800</v>
      </c>
      <c r="N18" s="1613"/>
      <c r="O18" s="1613"/>
      <c r="P18" s="1613"/>
      <c r="Q18" s="1614">
        <f t="shared" ref="Q18:Q76" si="59">N18+O18</f>
        <v>0</v>
      </c>
      <c r="R18" s="1614">
        <f t="shared" ref="R18:R56" si="60">M18+P18</f>
        <v>7800</v>
      </c>
      <c r="S18" s="1614">
        <f t="shared" ref="S18:S56" si="61">Q18+R18</f>
        <v>7800</v>
      </c>
      <c r="T18" s="1615" t="s">
        <v>1387</v>
      </c>
      <c r="U18" s="1616"/>
      <c r="V18" s="1616"/>
      <c r="W18" s="1616"/>
      <c r="X18" s="1616"/>
      <c r="Y18" s="1616"/>
      <c r="Z18" s="1616"/>
      <c r="AA18" s="705"/>
      <c r="AB18" s="1617"/>
      <c r="AC18" s="1618"/>
      <c r="AD18" s="1618"/>
      <c r="AE18" s="1618"/>
      <c r="AF18" s="1618"/>
      <c r="AG18" s="1618">
        <f t="shared" ref="AG18:AG82" si="62">AC18+AD18+AE18+AF18</f>
        <v>0</v>
      </c>
      <c r="AH18" s="1617">
        <f>S18/15</f>
        <v>520</v>
      </c>
      <c r="AI18" s="1618">
        <f>AI57+AI58</f>
        <v>111</v>
      </c>
      <c r="AJ18" s="1618"/>
      <c r="AK18" s="1618"/>
      <c r="AL18" s="1618"/>
      <c r="AM18" s="1618">
        <f t="shared" ref="AM18:AM90" si="63">AI18+AJ18+AK18+AL18</f>
        <v>111</v>
      </c>
      <c r="AN18" s="1617">
        <v>520</v>
      </c>
      <c r="AO18" s="1618">
        <f>AO57+AO58</f>
        <v>175</v>
      </c>
      <c r="AP18" s="1618"/>
      <c r="AQ18" s="1618"/>
      <c r="AR18" s="1618"/>
      <c r="AS18" s="1618">
        <f t="shared" ref="AS18:AS76" si="64">AO18+AP18+AQ18+AR18</f>
        <v>175</v>
      </c>
      <c r="AT18" s="1617">
        <v>520</v>
      </c>
      <c r="AU18" s="1618">
        <f>AU57+AU58</f>
        <v>336</v>
      </c>
      <c r="AV18" s="1618"/>
      <c r="AW18" s="1618"/>
      <c r="AX18" s="1618"/>
      <c r="AY18" s="1618">
        <f t="shared" si="45"/>
        <v>336</v>
      </c>
      <c r="AZ18" s="1617">
        <v>520</v>
      </c>
      <c r="BA18" s="1618">
        <f>BA57+BA58</f>
        <v>224</v>
      </c>
      <c r="BB18" s="1618"/>
      <c r="BC18" s="1618"/>
      <c r="BD18" s="1618"/>
      <c r="BE18" s="1618">
        <f t="shared" ref="BE18:BE19" si="65">BA18+BB18+BC18+BD18</f>
        <v>224</v>
      </c>
      <c r="BF18" s="1617">
        <v>520</v>
      </c>
      <c r="BG18" s="1618">
        <f>BG57+BG58</f>
        <v>214</v>
      </c>
      <c r="BH18" s="1618"/>
      <c r="BI18" s="1618"/>
      <c r="BJ18" s="1618"/>
      <c r="BK18" s="1618">
        <f t="shared" ref="BK18:BK31" si="66">BG18+BH18+BI18+BJ18</f>
        <v>214</v>
      </c>
      <c r="BL18" s="1617">
        <v>520</v>
      </c>
      <c r="BM18" s="1618">
        <f>BM57+BM58</f>
        <v>1140</v>
      </c>
      <c r="BN18" s="1618"/>
      <c r="BO18" s="1618"/>
      <c r="BP18" s="1618"/>
      <c r="BQ18" s="1618">
        <f t="shared" ref="BQ18:BQ30" si="67">BM18+BN18+BO18+BP18</f>
        <v>1140</v>
      </c>
      <c r="BR18" s="1617">
        <v>520</v>
      </c>
      <c r="BS18" s="1618">
        <f>BS57+BS58</f>
        <v>1879</v>
      </c>
      <c r="BT18" s="1618"/>
      <c r="BU18" s="1618"/>
      <c r="BV18" s="1618"/>
      <c r="BW18" s="1618">
        <f t="shared" ref="BW18:BW80" si="68">BS18+BT18+BU18+BV18</f>
        <v>1879</v>
      </c>
      <c r="BX18" s="1617">
        <v>520</v>
      </c>
      <c r="BY18" s="1618">
        <f>BY57+BY58</f>
        <v>1834</v>
      </c>
      <c r="BZ18" s="1618"/>
      <c r="CA18" s="1618"/>
      <c r="CB18" s="1618"/>
      <c r="CC18" s="1618">
        <f t="shared" ref="CC18:CC31" si="69">BY18+BZ18+CA18+CB18</f>
        <v>1834</v>
      </c>
      <c r="CD18" s="1619">
        <v>520</v>
      </c>
      <c r="CE18" s="1618">
        <f>CE57+CE58</f>
        <v>0</v>
      </c>
      <c r="CF18" s="1618"/>
      <c r="CG18" s="1618"/>
      <c r="CH18" s="1618"/>
      <c r="CI18" s="1618">
        <f t="shared" ref="CI18:CI19" si="70">CE18+CF18+CG18+CH18</f>
        <v>0</v>
      </c>
      <c r="CJ18" s="1619">
        <v>520</v>
      </c>
      <c r="CK18" s="1618">
        <f>CK57+CK58</f>
        <v>0</v>
      </c>
      <c r="CL18" s="1618"/>
      <c r="CM18" s="1618"/>
      <c r="CN18" s="1618"/>
      <c r="CO18" s="1618">
        <f t="shared" ref="CO18:CO19" si="71">CK18+CL18+CM18+CN18</f>
        <v>0</v>
      </c>
      <c r="CP18" s="1619">
        <v>520</v>
      </c>
      <c r="CQ18" s="1618">
        <f>CQ57+CQ58</f>
        <v>0</v>
      </c>
      <c r="CR18" s="1618"/>
      <c r="CS18" s="1618"/>
      <c r="CT18" s="1618"/>
      <c r="CU18" s="1618">
        <f t="shared" ref="CU18:CU19" si="72">CQ18+CR18+CS18+CT18</f>
        <v>0</v>
      </c>
      <c r="CV18" s="1619">
        <v>520</v>
      </c>
      <c r="CW18" s="1618">
        <f>CW57+CW58</f>
        <v>0</v>
      </c>
      <c r="CX18" s="1618"/>
      <c r="CY18" s="1618"/>
      <c r="CZ18" s="1618"/>
      <c r="DA18" s="1618">
        <f t="shared" ref="DA18:DA19" si="73">CW18+CX18+CY18+CZ18</f>
        <v>0</v>
      </c>
      <c r="DB18" s="1619">
        <v>520</v>
      </c>
      <c r="DC18" s="1618">
        <f>DC57+DC58</f>
        <v>0</v>
      </c>
      <c r="DD18" s="1618"/>
      <c r="DE18" s="1618"/>
      <c r="DF18" s="1618"/>
      <c r="DG18" s="1618">
        <f t="shared" ref="DG18:DG19" si="74">DC18+DD18+DE18+DF18</f>
        <v>0</v>
      </c>
      <c r="DH18" s="1619">
        <v>520</v>
      </c>
      <c r="DI18" s="1618">
        <f>DI57+DI58</f>
        <v>0</v>
      </c>
      <c r="DJ18" s="1618"/>
      <c r="DK18" s="1618"/>
      <c r="DL18" s="1618"/>
      <c r="DM18" s="1618">
        <f t="shared" ref="DM18:DM19" si="75">DI18+DJ18+DK18+DL18</f>
        <v>0</v>
      </c>
      <c r="DN18" s="1619">
        <v>520</v>
      </c>
      <c r="DO18" s="1618">
        <f>DO57+DO58</f>
        <v>0</v>
      </c>
      <c r="DP18" s="1618"/>
      <c r="DQ18" s="1618"/>
      <c r="DR18" s="1618"/>
      <c r="DS18" s="1618">
        <f t="shared" ref="DS18:DS19" si="76">DO18+DP18+DQ18+DR18</f>
        <v>0</v>
      </c>
      <c r="DT18" s="1619">
        <v>520</v>
      </c>
      <c r="DU18" s="1618">
        <f>DU57+DU58</f>
        <v>0</v>
      </c>
      <c r="DV18" s="1618"/>
      <c r="DW18" s="1618"/>
      <c r="DX18" s="1618"/>
      <c r="DY18" s="1618">
        <f t="shared" ref="DY18:DY19" si="77">DU18+DV18+DW18+DX18</f>
        <v>0</v>
      </c>
      <c r="DZ18" s="1620">
        <f>DZ57+DZ58</f>
        <v>7800</v>
      </c>
      <c r="EA18" s="1620">
        <f t="shared" si="18"/>
        <v>5913</v>
      </c>
      <c r="EB18" s="1620">
        <f t="shared" si="18"/>
        <v>0</v>
      </c>
      <c r="EC18" s="1620">
        <f t="shared" si="18"/>
        <v>0</v>
      </c>
      <c r="ED18" s="1620">
        <f t="shared" si="18"/>
        <v>0</v>
      </c>
      <c r="EE18" s="1620">
        <f t="shared" si="36"/>
        <v>5913</v>
      </c>
      <c r="EF18" s="1621">
        <f t="shared" si="37"/>
        <v>0.75807692307692309</v>
      </c>
      <c r="EG18" s="1581"/>
    </row>
    <row r="19" spans="1:137" ht="12">
      <c r="A19" s="2523"/>
      <c r="B19" s="1612" t="s">
        <v>603</v>
      </c>
      <c r="C19" s="1609" t="s">
        <v>508</v>
      </c>
      <c r="D19" s="1609" t="s">
        <v>100</v>
      </c>
      <c r="E19" s="1609" t="s">
        <v>88</v>
      </c>
      <c r="F19" s="1609" t="s">
        <v>1386</v>
      </c>
      <c r="G19" s="1609" t="s">
        <v>120</v>
      </c>
      <c r="H19" s="1610">
        <v>42690</v>
      </c>
      <c r="I19" s="1610">
        <v>43159</v>
      </c>
      <c r="J19" s="1611">
        <f t="shared" si="38"/>
        <v>469</v>
      </c>
      <c r="K19" s="1612"/>
      <c r="L19" s="1612" t="s">
        <v>510</v>
      </c>
      <c r="M19" s="1613">
        <v>1527</v>
      </c>
      <c r="N19" s="1613"/>
      <c r="O19" s="1613"/>
      <c r="P19" s="1613"/>
      <c r="Q19" s="1614">
        <f t="shared" si="59"/>
        <v>0</v>
      </c>
      <c r="R19" s="1614">
        <f t="shared" si="60"/>
        <v>1527</v>
      </c>
      <c r="S19" s="1614">
        <f t="shared" si="61"/>
        <v>1527</v>
      </c>
      <c r="T19" s="1615"/>
      <c r="U19" s="1616"/>
      <c r="V19" s="1616"/>
      <c r="W19" s="1616"/>
      <c r="X19" s="1616"/>
      <c r="Y19" s="1616"/>
      <c r="Z19" s="1616"/>
      <c r="AA19" s="705"/>
      <c r="AB19" s="1617"/>
      <c r="AC19" s="1618"/>
      <c r="AD19" s="1618"/>
      <c r="AE19" s="1618"/>
      <c r="AF19" s="1618"/>
      <c r="AG19" s="1618">
        <f t="shared" si="62"/>
        <v>0</v>
      </c>
      <c r="AH19" s="1617">
        <f>S19/15</f>
        <v>101.8</v>
      </c>
      <c r="AI19" s="1618">
        <f>AI65</f>
        <v>29</v>
      </c>
      <c r="AJ19" s="1618"/>
      <c r="AK19" s="1618"/>
      <c r="AL19" s="1618"/>
      <c r="AM19" s="1618">
        <f t="shared" si="63"/>
        <v>29</v>
      </c>
      <c r="AN19" s="1617">
        <v>101.8</v>
      </c>
      <c r="AO19" s="1618">
        <f>AO65</f>
        <v>95</v>
      </c>
      <c r="AP19" s="1618"/>
      <c r="AQ19" s="1618"/>
      <c r="AR19" s="1618"/>
      <c r="AS19" s="1618">
        <f t="shared" si="64"/>
        <v>95</v>
      </c>
      <c r="AT19" s="1617">
        <v>101.8</v>
      </c>
      <c r="AU19" s="1618">
        <f>AU65</f>
        <v>70</v>
      </c>
      <c r="AV19" s="1618"/>
      <c r="AW19" s="1618"/>
      <c r="AX19" s="1618"/>
      <c r="AY19" s="1618">
        <f t="shared" si="45"/>
        <v>70</v>
      </c>
      <c r="AZ19" s="1617">
        <v>101.8</v>
      </c>
      <c r="BA19" s="1618">
        <f>BA65</f>
        <v>56</v>
      </c>
      <c r="BB19" s="1618"/>
      <c r="BC19" s="1618"/>
      <c r="BD19" s="1618"/>
      <c r="BE19" s="1618">
        <f t="shared" si="65"/>
        <v>56</v>
      </c>
      <c r="BF19" s="1617">
        <v>101.8</v>
      </c>
      <c r="BG19" s="1618">
        <f>BG65</f>
        <v>65</v>
      </c>
      <c r="BH19" s="1618"/>
      <c r="BI19" s="1618"/>
      <c r="BJ19" s="1618"/>
      <c r="BK19" s="1618">
        <f t="shared" si="66"/>
        <v>65</v>
      </c>
      <c r="BL19" s="1617">
        <v>101.8</v>
      </c>
      <c r="BM19" s="1618">
        <f>BM65</f>
        <v>277</v>
      </c>
      <c r="BN19" s="1618"/>
      <c r="BO19" s="1618"/>
      <c r="BP19" s="1618"/>
      <c r="BQ19" s="1618">
        <f t="shared" si="67"/>
        <v>277</v>
      </c>
      <c r="BR19" s="1617">
        <v>101.8</v>
      </c>
      <c r="BS19" s="1618">
        <f>BS65</f>
        <v>437</v>
      </c>
      <c r="BT19" s="1618"/>
      <c r="BU19" s="1618"/>
      <c r="BV19" s="1618"/>
      <c r="BW19" s="1618">
        <f t="shared" si="68"/>
        <v>437</v>
      </c>
      <c r="BX19" s="1617">
        <v>101.8</v>
      </c>
      <c r="BY19" s="1618">
        <f>BY65</f>
        <v>248</v>
      </c>
      <c r="BZ19" s="1618"/>
      <c r="CA19" s="1618"/>
      <c r="CB19" s="1618"/>
      <c r="CC19" s="1618">
        <f t="shared" si="69"/>
        <v>248</v>
      </c>
      <c r="CD19" s="1619">
        <v>101.8</v>
      </c>
      <c r="CE19" s="1618">
        <f>CE65</f>
        <v>0</v>
      </c>
      <c r="CF19" s="1618"/>
      <c r="CG19" s="1618"/>
      <c r="CH19" s="1618"/>
      <c r="CI19" s="1618">
        <f t="shared" si="70"/>
        <v>0</v>
      </c>
      <c r="CJ19" s="1619">
        <v>101.8</v>
      </c>
      <c r="CK19" s="1618">
        <f>CK65</f>
        <v>0</v>
      </c>
      <c r="CL19" s="1618"/>
      <c r="CM19" s="1618"/>
      <c r="CN19" s="1618"/>
      <c r="CO19" s="1618">
        <f t="shared" si="71"/>
        <v>0</v>
      </c>
      <c r="CP19" s="1619">
        <v>101.8</v>
      </c>
      <c r="CQ19" s="1618">
        <f>CQ65</f>
        <v>0</v>
      </c>
      <c r="CR19" s="1618"/>
      <c r="CS19" s="1618"/>
      <c r="CT19" s="1618"/>
      <c r="CU19" s="1618">
        <f t="shared" si="72"/>
        <v>0</v>
      </c>
      <c r="CV19" s="1619">
        <v>101.8</v>
      </c>
      <c r="CW19" s="1618">
        <f>CW65</f>
        <v>0</v>
      </c>
      <c r="CX19" s="1618"/>
      <c r="CY19" s="1618"/>
      <c r="CZ19" s="1618"/>
      <c r="DA19" s="1618">
        <f t="shared" si="73"/>
        <v>0</v>
      </c>
      <c r="DB19" s="1619">
        <v>101.8</v>
      </c>
      <c r="DC19" s="1618">
        <f>DC65</f>
        <v>0</v>
      </c>
      <c r="DD19" s="1618"/>
      <c r="DE19" s="1618"/>
      <c r="DF19" s="1618"/>
      <c r="DG19" s="1618">
        <f t="shared" si="74"/>
        <v>0</v>
      </c>
      <c r="DH19" s="1619">
        <v>101.8</v>
      </c>
      <c r="DI19" s="1618">
        <f>DI65</f>
        <v>0</v>
      </c>
      <c r="DJ19" s="1618"/>
      <c r="DK19" s="1618"/>
      <c r="DL19" s="1618"/>
      <c r="DM19" s="1618">
        <f t="shared" si="75"/>
        <v>0</v>
      </c>
      <c r="DN19" s="1619">
        <v>101.8</v>
      </c>
      <c r="DO19" s="1618">
        <f>DO65</f>
        <v>0</v>
      </c>
      <c r="DP19" s="1618"/>
      <c r="DQ19" s="1618"/>
      <c r="DR19" s="1618"/>
      <c r="DS19" s="1618">
        <f t="shared" si="76"/>
        <v>0</v>
      </c>
      <c r="DT19" s="1619">
        <v>101.8</v>
      </c>
      <c r="DU19" s="1618">
        <f>DU65</f>
        <v>0</v>
      </c>
      <c r="DV19" s="1618"/>
      <c r="DW19" s="1618"/>
      <c r="DX19" s="1618"/>
      <c r="DY19" s="1618">
        <f t="shared" si="77"/>
        <v>0</v>
      </c>
      <c r="DZ19" s="1620">
        <f>DZ65</f>
        <v>1527</v>
      </c>
      <c r="EA19" s="1620">
        <f t="shared" si="18"/>
        <v>1277</v>
      </c>
      <c r="EB19" s="1620">
        <f t="shared" si="18"/>
        <v>0</v>
      </c>
      <c r="EC19" s="1620">
        <f t="shared" si="18"/>
        <v>0</v>
      </c>
      <c r="ED19" s="1620">
        <f t="shared" si="18"/>
        <v>0</v>
      </c>
      <c r="EE19" s="1620">
        <f t="shared" si="36"/>
        <v>1277</v>
      </c>
      <c r="EF19" s="1621">
        <f t="shared" si="37"/>
        <v>0.83628028814669286</v>
      </c>
      <c r="EG19" s="1581"/>
    </row>
    <row r="20" spans="1:137" ht="12">
      <c r="A20" s="2523"/>
      <c r="B20" s="1608" t="s">
        <v>599</v>
      </c>
      <c r="C20" s="1609" t="s">
        <v>508</v>
      </c>
      <c r="D20" s="1609" t="s">
        <v>100</v>
      </c>
      <c r="E20" s="1609" t="s">
        <v>88</v>
      </c>
      <c r="F20" s="1609" t="s">
        <v>197</v>
      </c>
      <c r="G20" s="1609" t="s">
        <v>120</v>
      </c>
      <c r="H20" s="1610">
        <v>42690</v>
      </c>
      <c r="I20" s="1610">
        <v>43159</v>
      </c>
      <c r="J20" s="1611">
        <f t="shared" si="38"/>
        <v>469</v>
      </c>
      <c r="K20" s="1612"/>
      <c r="L20" s="1612" t="s">
        <v>510</v>
      </c>
      <c r="M20" s="1613"/>
      <c r="N20" s="1613"/>
      <c r="O20" s="1613">
        <v>3000</v>
      </c>
      <c r="P20" s="1613">
        <v>3000</v>
      </c>
      <c r="Q20" s="1614">
        <f t="shared" si="59"/>
        <v>3000</v>
      </c>
      <c r="R20" s="1614">
        <f t="shared" si="60"/>
        <v>3000</v>
      </c>
      <c r="S20" s="1614">
        <f t="shared" si="61"/>
        <v>6000</v>
      </c>
      <c r="T20" s="1615" t="s">
        <v>1388</v>
      </c>
      <c r="U20" s="1616"/>
      <c r="V20" s="1616"/>
      <c r="W20" s="1616"/>
      <c r="X20" s="1616"/>
      <c r="Y20" s="1616"/>
      <c r="Z20" s="1616"/>
      <c r="AA20" s="705"/>
      <c r="AB20" s="1617"/>
      <c r="AC20" s="1618"/>
      <c r="AD20" s="1618"/>
      <c r="AE20" s="1618"/>
      <c r="AF20" s="1618"/>
      <c r="AG20" s="1618">
        <f t="shared" si="62"/>
        <v>0</v>
      </c>
      <c r="AH20" s="1617">
        <v>0</v>
      </c>
      <c r="AI20" s="1618"/>
      <c r="AJ20" s="1618"/>
      <c r="AK20" s="1618"/>
      <c r="AL20" s="1618"/>
      <c r="AM20" s="1618">
        <f t="shared" si="63"/>
        <v>0</v>
      </c>
      <c r="AN20" s="1617">
        <v>0</v>
      </c>
      <c r="AO20" s="1618"/>
      <c r="AP20" s="1618"/>
      <c r="AQ20" s="1618"/>
      <c r="AR20" s="1618"/>
      <c r="AS20" s="1618">
        <f t="shared" si="64"/>
        <v>0</v>
      </c>
      <c r="AT20" s="1617">
        <f>S20/12</f>
        <v>500</v>
      </c>
      <c r="AU20" s="1618"/>
      <c r="AV20" s="1618"/>
      <c r="AW20" s="1618">
        <v>225</v>
      </c>
      <c r="AX20" s="1618">
        <v>225</v>
      </c>
      <c r="AY20" s="1618">
        <f t="shared" si="45"/>
        <v>450</v>
      </c>
      <c r="AZ20" s="1617">
        <v>500</v>
      </c>
      <c r="BA20" s="1618"/>
      <c r="BB20" s="1618"/>
      <c r="BC20" s="1618">
        <v>280</v>
      </c>
      <c r="BD20" s="1618">
        <v>280</v>
      </c>
      <c r="BE20" s="1618">
        <f t="shared" si="46"/>
        <v>560</v>
      </c>
      <c r="BF20" s="1617">
        <v>500</v>
      </c>
      <c r="BG20" s="1618"/>
      <c r="BH20" s="1618"/>
      <c r="BI20" s="1618">
        <v>128</v>
      </c>
      <c r="BJ20" s="1618">
        <v>128</v>
      </c>
      <c r="BK20" s="1618">
        <f t="shared" si="66"/>
        <v>256</v>
      </c>
      <c r="BL20" s="1617">
        <v>500</v>
      </c>
      <c r="BM20" s="1618"/>
      <c r="BN20" s="1618"/>
      <c r="BO20" s="1618">
        <v>211</v>
      </c>
      <c r="BP20" s="1618">
        <v>211</v>
      </c>
      <c r="BQ20" s="1618">
        <f t="shared" si="67"/>
        <v>422</v>
      </c>
      <c r="BR20" s="1617">
        <v>500</v>
      </c>
      <c r="BS20" s="1618"/>
      <c r="BT20" s="1618"/>
      <c r="BU20" s="1618">
        <v>631</v>
      </c>
      <c r="BV20" s="1618">
        <v>631</v>
      </c>
      <c r="BW20" s="1618">
        <f t="shared" si="68"/>
        <v>1262</v>
      </c>
      <c r="BX20" s="1617">
        <v>500</v>
      </c>
      <c r="BY20" s="1618"/>
      <c r="BZ20" s="1618"/>
      <c r="CA20" s="1618">
        <v>430</v>
      </c>
      <c r="CB20" s="1618">
        <v>431</v>
      </c>
      <c r="CC20" s="1618">
        <f t="shared" si="69"/>
        <v>861</v>
      </c>
      <c r="CD20" s="1619">
        <v>500</v>
      </c>
      <c r="CE20" s="1618"/>
      <c r="CF20" s="1618"/>
      <c r="CG20" s="1618"/>
      <c r="CH20" s="1618"/>
      <c r="CI20" s="1618">
        <v>0</v>
      </c>
      <c r="CJ20" s="1619">
        <v>500</v>
      </c>
      <c r="CK20" s="1618"/>
      <c r="CL20" s="1618"/>
      <c r="CM20" s="1618"/>
      <c r="CN20" s="1618"/>
      <c r="CO20" s="1618"/>
      <c r="CP20" s="1619">
        <v>500</v>
      </c>
      <c r="CQ20" s="1618"/>
      <c r="CR20" s="1618"/>
      <c r="CS20" s="1618"/>
      <c r="CT20" s="1618"/>
      <c r="CU20" s="1618"/>
      <c r="CV20" s="1619">
        <v>500</v>
      </c>
      <c r="CW20" s="1618"/>
      <c r="CX20" s="1618"/>
      <c r="CY20" s="1618"/>
      <c r="CZ20" s="1618"/>
      <c r="DA20" s="1618"/>
      <c r="DB20" s="1619">
        <v>500</v>
      </c>
      <c r="DC20" s="1618"/>
      <c r="DD20" s="1618"/>
      <c r="DE20" s="1618"/>
      <c r="DF20" s="1618"/>
      <c r="DG20" s="1618"/>
      <c r="DH20" s="1619">
        <v>500</v>
      </c>
      <c r="DI20" s="1618"/>
      <c r="DJ20" s="1618"/>
      <c r="DK20" s="1618"/>
      <c r="DL20" s="1618"/>
      <c r="DM20" s="1618"/>
      <c r="DN20" s="1619">
        <v>500</v>
      </c>
      <c r="DO20" s="1618"/>
      <c r="DP20" s="1618"/>
      <c r="DQ20" s="1618"/>
      <c r="DR20" s="1618"/>
      <c r="DS20" s="1618"/>
      <c r="DT20" s="1619">
        <v>500</v>
      </c>
      <c r="DU20" s="1618"/>
      <c r="DV20" s="1618"/>
      <c r="DW20" s="1618"/>
      <c r="DX20" s="1618"/>
      <c r="DY20" s="1618"/>
      <c r="DZ20" s="1620">
        <f t="shared" ref="DZ20:DZ83" si="78">S20</f>
        <v>6000</v>
      </c>
      <c r="EA20" s="1620">
        <f t="shared" si="18"/>
        <v>0</v>
      </c>
      <c r="EB20" s="1620">
        <f t="shared" si="18"/>
        <v>0</v>
      </c>
      <c r="EC20" s="1620">
        <f t="shared" si="18"/>
        <v>1905</v>
      </c>
      <c r="ED20" s="1620">
        <f t="shared" si="18"/>
        <v>1906</v>
      </c>
      <c r="EE20" s="1620">
        <f t="shared" si="36"/>
        <v>3811</v>
      </c>
      <c r="EF20" s="1621">
        <f t="shared" si="37"/>
        <v>0.63516666666666666</v>
      </c>
      <c r="EG20" s="1581"/>
    </row>
    <row r="21" spans="1:137" ht="12">
      <c r="A21" s="2523"/>
      <c r="B21" s="1608" t="s">
        <v>600</v>
      </c>
      <c r="C21" s="1609" t="s">
        <v>508</v>
      </c>
      <c r="D21" s="1609" t="s">
        <v>100</v>
      </c>
      <c r="E21" s="1609" t="s">
        <v>88</v>
      </c>
      <c r="F21" s="1609"/>
      <c r="G21" s="1609" t="s">
        <v>120</v>
      </c>
      <c r="H21" s="1610">
        <v>42690</v>
      </c>
      <c r="I21" s="1610">
        <v>43159</v>
      </c>
      <c r="J21" s="1611">
        <f t="shared" si="38"/>
        <v>469</v>
      </c>
      <c r="K21" s="1612"/>
      <c r="L21" s="1612" t="s">
        <v>535</v>
      </c>
      <c r="M21" s="1613"/>
      <c r="N21" s="1613"/>
      <c r="O21" s="1613"/>
      <c r="P21" s="1613"/>
      <c r="Q21" s="1614">
        <f t="shared" si="59"/>
        <v>0</v>
      </c>
      <c r="R21" s="1614">
        <f t="shared" si="60"/>
        <v>0</v>
      </c>
      <c r="S21" s="1614">
        <f t="shared" si="61"/>
        <v>0</v>
      </c>
      <c r="T21" s="1615" t="s">
        <v>1389</v>
      </c>
      <c r="U21" s="1616"/>
      <c r="V21" s="1616"/>
      <c r="W21" s="1616"/>
      <c r="X21" s="1616"/>
      <c r="Y21" s="1616"/>
      <c r="Z21" s="1616"/>
      <c r="AA21" s="705"/>
      <c r="AB21" s="1617"/>
      <c r="AC21" s="1618"/>
      <c r="AD21" s="1618"/>
      <c r="AE21" s="1618"/>
      <c r="AF21" s="1618"/>
      <c r="AG21" s="1618">
        <f t="shared" si="62"/>
        <v>0</v>
      </c>
      <c r="AH21" s="1617">
        <v>0</v>
      </c>
      <c r="AI21" s="1618"/>
      <c r="AJ21" s="1618"/>
      <c r="AK21" s="1618"/>
      <c r="AL21" s="1618"/>
      <c r="AM21" s="1618">
        <f t="shared" si="63"/>
        <v>0</v>
      </c>
      <c r="AN21" s="1617">
        <v>0</v>
      </c>
      <c r="AO21" s="1618"/>
      <c r="AP21" s="1618"/>
      <c r="AQ21" s="1618"/>
      <c r="AR21" s="1618"/>
      <c r="AS21" s="1618">
        <f t="shared" si="64"/>
        <v>0</v>
      </c>
      <c r="AT21" s="1617">
        <v>0</v>
      </c>
      <c r="AU21" s="1618"/>
      <c r="AV21" s="1618"/>
      <c r="AW21" s="1618"/>
      <c r="AX21" s="1618"/>
      <c r="AY21" s="1618">
        <f t="shared" si="45"/>
        <v>0</v>
      </c>
      <c r="AZ21" s="1617">
        <v>0</v>
      </c>
      <c r="BA21" s="1618"/>
      <c r="BB21" s="1618"/>
      <c r="BC21" s="1618"/>
      <c r="BD21" s="1618"/>
      <c r="BE21" s="1618">
        <f t="shared" si="46"/>
        <v>0</v>
      </c>
      <c r="BF21" s="1617">
        <v>0</v>
      </c>
      <c r="BG21" s="1618"/>
      <c r="BH21" s="1618"/>
      <c r="BI21" s="1618"/>
      <c r="BJ21" s="1618"/>
      <c r="BK21" s="1618">
        <f t="shared" si="66"/>
        <v>0</v>
      </c>
      <c r="BL21" s="1617">
        <v>0</v>
      </c>
      <c r="BM21" s="1618"/>
      <c r="BN21" s="1618"/>
      <c r="BO21" s="1618"/>
      <c r="BP21" s="1618"/>
      <c r="BQ21" s="1618">
        <f t="shared" si="67"/>
        <v>0</v>
      </c>
      <c r="BR21" s="1617">
        <v>0</v>
      </c>
      <c r="BS21" s="1618"/>
      <c r="BT21" s="1618"/>
      <c r="BU21" s="1618"/>
      <c r="BV21" s="1618"/>
      <c r="BW21" s="1618">
        <f t="shared" si="68"/>
        <v>0</v>
      </c>
      <c r="BX21" s="1617">
        <v>0</v>
      </c>
      <c r="BY21" s="1618"/>
      <c r="BZ21" s="1618"/>
      <c r="CA21" s="1618"/>
      <c r="CB21" s="1618"/>
      <c r="CC21" s="1618">
        <f t="shared" si="69"/>
        <v>0</v>
      </c>
      <c r="CD21" s="1619">
        <v>0</v>
      </c>
      <c r="CE21" s="1618"/>
      <c r="CF21" s="1618"/>
      <c r="CG21" s="1618"/>
      <c r="CH21" s="1618"/>
      <c r="CI21" s="1618">
        <v>0</v>
      </c>
      <c r="CJ21" s="1619">
        <v>0</v>
      </c>
      <c r="CK21" s="1618"/>
      <c r="CL21" s="1618"/>
      <c r="CM21" s="1618"/>
      <c r="CN21" s="1618"/>
      <c r="CO21" s="1618"/>
      <c r="CP21" s="1619">
        <v>0</v>
      </c>
      <c r="CQ21" s="1618"/>
      <c r="CR21" s="1618"/>
      <c r="CS21" s="1618"/>
      <c r="CT21" s="1618"/>
      <c r="CU21" s="1618"/>
      <c r="CV21" s="1619">
        <v>0</v>
      </c>
      <c r="CW21" s="1618"/>
      <c r="CX21" s="1618"/>
      <c r="CY21" s="1618"/>
      <c r="CZ21" s="1618"/>
      <c r="DA21" s="1618"/>
      <c r="DB21" s="1619">
        <v>0</v>
      </c>
      <c r="DC21" s="1618"/>
      <c r="DD21" s="1618"/>
      <c r="DE21" s="1618"/>
      <c r="DF21" s="1618"/>
      <c r="DG21" s="1618"/>
      <c r="DH21" s="1619">
        <v>0</v>
      </c>
      <c r="DI21" s="1618"/>
      <c r="DJ21" s="1618"/>
      <c r="DK21" s="1618"/>
      <c r="DL21" s="1618"/>
      <c r="DM21" s="1618"/>
      <c r="DN21" s="1619">
        <v>0</v>
      </c>
      <c r="DO21" s="1618"/>
      <c r="DP21" s="1618"/>
      <c r="DQ21" s="1618"/>
      <c r="DR21" s="1618"/>
      <c r="DS21" s="1618"/>
      <c r="DT21" s="1619">
        <v>0</v>
      </c>
      <c r="DU21" s="1618"/>
      <c r="DV21" s="1618"/>
      <c r="DW21" s="1618"/>
      <c r="DX21" s="1618"/>
      <c r="DY21" s="1618"/>
      <c r="DZ21" s="1620">
        <f t="shared" si="78"/>
        <v>0</v>
      </c>
      <c r="EA21" s="1620">
        <f t="shared" si="18"/>
        <v>0</v>
      </c>
      <c r="EB21" s="1620">
        <f t="shared" si="18"/>
        <v>0</v>
      </c>
      <c r="EC21" s="1620">
        <f t="shared" si="18"/>
        <v>0</v>
      </c>
      <c r="ED21" s="1620">
        <f t="shared" si="18"/>
        <v>0</v>
      </c>
      <c r="EE21" s="1620">
        <f t="shared" si="36"/>
        <v>0</v>
      </c>
      <c r="EF21" s="1621">
        <v>0</v>
      </c>
      <c r="EG21" s="1581"/>
    </row>
    <row r="22" spans="1:137" ht="12">
      <c r="A22" s="2523"/>
      <c r="B22" s="1608" t="s">
        <v>615</v>
      </c>
      <c r="C22" s="1609" t="s">
        <v>508</v>
      </c>
      <c r="D22" s="1609" t="s">
        <v>100</v>
      </c>
      <c r="E22" s="1609" t="s">
        <v>88</v>
      </c>
      <c r="F22" s="1609" t="s">
        <v>197</v>
      </c>
      <c r="G22" s="1609" t="s">
        <v>120</v>
      </c>
      <c r="H22" s="1610">
        <v>42690</v>
      </c>
      <c r="I22" s="1610">
        <v>43159</v>
      </c>
      <c r="J22" s="1611">
        <f t="shared" si="38"/>
        <v>469</v>
      </c>
      <c r="K22" s="1612"/>
      <c r="L22" s="1612" t="s">
        <v>510</v>
      </c>
      <c r="M22" s="1613">
        <v>6000</v>
      </c>
      <c r="N22" s="1613">
        <v>6000</v>
      </c>
      <c r="O22" s="1613">
        <v>3000</v>
      </c>
      <c r="P22" s="1613">
        <v>3000</v>
      </c>
      <c r="Q22" s="1614">
        <f t="shared" si="59"/>
        <v>9000</v>
      </c>
      <c r="R22" s="1614">
        <f t="shared" si="60"/>
        <v>9000</v>
      </c>
      <c r="S22" s="1614">
        <f t="shared" si="61"/>
        <v>18000</v>
      </c>
      <c r="T22" s="1615" t="s">
        <v>1390</v>
      </c>
      <c r="U22" s="1616"/>
      <c r="V22" s="1616"/>
      <c r="W22" s="1616"/>
      <c r="X22" s="1616"/>
      <c r="Y22" s="1616"/>
      <c r="Z22" s="1616"/>
      <c r="AA22" s="705"/>
      <c r="AB22" s="1617"/>
      <c r="AC22" s="1618"/>
      <c r="AD22" s="1618"/>
      <c r="AE22" s="1618"/>
      <c r="AF22" s="1618"/>
      <c r="AG22" s="1618">
        <f t="shared" si="62"/>
        <v>0</v>
      </c>
      <c r="AH22" s="1617">
        <v>0</v>
      </c>
      <c r="AI22" s="1618"/>
      <c r="AJ22" s="1618"/>
      <c r="AK22" s="1618"/>
      <c r="AL22" s="1618"/>
      <c r="AM22" s="1618">
        <f t="shared" si="63"/>
        <v>0</v>
      </c>
      <c r="AN22" s="1617">
        <v>0</v>
      </c>
      <c r="AO22" s="1618"/>
      <c r="AP22" s="1618"/>
      <c r="AQ22" s="1618"/>
      <c r="AR22" s="1618"/>
      <c r="AS22" s="1618">
        <f t="shared" si="64"/>
        <v>0</v>
      </c>
      <c r="AT22" s="1617">
        <f>S22/12</f>
        <v>1500</v>
      </c>
      <c r="AU22" s="1618">
        <v>471</v>
      </c>
      <c r="AV22" s="1618">
        <v>471</v>
      </c>
      <c r="AW22" s="1618">
        <v>472</v>
      </c>
      <c r="AX22" s="1618">
        <v>472</v>
      </c>
      <c r="AY22" s="1618">
        <f t="shared" si="45"/>
        <v>1886</v>
      </c>
      <c r="AZ22" s="1617">
        <v>1500</v>
      </c>
      <c r="BA22" s="1618">
        <v>142</v>
      </c>
      <c r="BB22" s="1618">
        <v>142</v>
      </c>
      <c r="BC22" s="1618">
        <v>142</v>
      </c>
      <c r="BD22" s="1618">
        <v>142</v>
      </c>
      <c r="BE22" s="1618">
        <f t="shared" si="46"/>
        <v>568</v>
      </c>
      <c r="BF22" s="1617">
        <v>1500</v>
      </c>
      <c r="BG22" s="1618">
        <v>311</v>
      </c>
      <c r="BH22" s="1618">
        <v>312</v>
      </c>
      <c r="BI22" s="1618">
        <v>311</v>
      </c>
      <c r="BJ22" s="1618">
        <v>311</v>
      </c>
      <c r="BK22" s="1618">
        <f t="shared" si="66"/>
        <v>1245</v>
      </c>
      <c r="BL22" s="1617">
        <v>1500</v>
      </c>
      <c r="BM22" s="1618">
        <v>751</v>
      </c>
      <c r="BN22" s="1618">
        <v>750</v>
      </c>
      <c r="BO22" s="1618">
        <v>354</v>
      </c>
      <c r="BP22" s="1618">
        <v>354</v>
      </c>
      <c r="BQ22" s="1618">
        <f t="shared" si="67"/>
        <v>2209</v>
      </c>
      <c r="BR22" s="1617">
        <v>1500</v>
      </c>
      <c r="BS22" s="1618">
        <v>432</v>
      </c>
      <c r="BT22" s="1618">
        <v>433</v>
      </c>
      <c r="BU22" s="1618">
        <v>507</v>
      </c>
      <c r="BV22" s="1618">
        <v>507</v>
      </c>
      <c r="BW22" s="1618">
        <f t="shared" si="68"/>
        <v>1879</v>
      </c>
      <c r="BX22" s="1617">
        <v>1500</v>
      </c>
      <c r="BY22" s="1618">
        <v>739</v>
      </c>
      <c r="BZ22" s="1618">
        <v>740</v>
      </c>
      <c r="CA22" s="1618">
        <v>740</v>
      </c>
      <c r="CB22" s="1618">
        <v>740</v>
      </c>
      <c r="CC22" s="1618">
        <f t="shared" si="69"/>
        <v>2959</v>
      </c>
      <c r="CD22" s="1619">
        <v>1500</v>
      </c>
      <c r="CE22" s="1618"/>
      <c r="CF22" s="1618"/>
      <c r="CG22" s="1618"/>
      <c r="CH22" s="1618"/>
      <c r="CI22" s="1618">
        <v>0</v>
      </c>
      <c r="CJ22" s="1619">
        <v>1500</v>
      </c>
      <c r="CK22" s="1618"/>
      <c r="CL22" s="1618"/>
      <c r="CM22" s="1618"/>
      <c r="CN22" s="1618"/>
      <c r="CO22" s="1618"/>
      <c r="CP22" s="1619">
        <v>1500</v>
      </c>
      <c r="CQ22" s="1618"/>
      <c r="CR22" s="1618"/>
      <c r="CS22" s="1618"/>
      <c r="CT22" s="1618"/>
      <c r="CU22" s="1618"/>
      <c r="CV22" s="1619">
        <v>1500</v>
      </c>
      <c r="CW22" s="1618"/>
      <c r="CX22" s="1618"/>
      <c r="CY22" s="1618"/>
      <c r="CZ22" s="1618"/>
      <c r="DA22" s="1618"/>
      <c r="DB22" s="1619">
        <v>1500</v>
      </c>
      <c r="DC22" s="1618"/>
      <c r="DD22" s="1618"/>
      <c r="DE22" s="1618"/>
      <c r="DF22" s="1618"/>
      <c r="DG22" s="1618"/>
      <c r="DH22" s="1619">
        <v>1500</v>
      </c>
      <c r="DI22" s="1618"/>
      <c r="DJ22" s="1618"/>
      <c r="DK22" s="1618"/>
      <c r="DL22" s="1618"/>
      <c r="DM22" s="1618"/>
      <c r="DN22" s="1619">
        <v>1500</v>
      </c>
      <c r="DO22" s="1618"/>
      <c r="DP22" s="1618"/>
      <c r="DQ22" s="1618"/>
      <c r="DR22" s="1618"/>
      <c r="DS22" s="1618"/>
      <c r="DT22" s="1619">
        <v>1500</v>
      </c>
      <c r="DU22" s="1618"/>
      <c r="DV22" s="1618"/>
      <c r="DW22" s="1618"/>
      <c r="DX22" s="1618"/>
      <c r="DY22" s="1618"/>
      <c r="DZ22" s="1620">
        <f t="shared" si="78"/>
        <v>18000</v>
      </c>
      <c r="EA22" s="1620">
        <f t="shared" si="18"/>
        <v>2846</v>
      </c>
      <c r="EB22" s="1620">
        <f t="shared" si="18"/>
        <v>2848</v>
      </c>
      <c r="EC22" s="1620">
        <f t="shared" si="18"/>
        <v>2526</v>
      </c>
      <c r="ED22" s="1620">
        <f t="shared" si="18"/>
        <v>2526</v>
      </c>
      <c r="EE22" s="1620">
        <f t="shared" si="36"/>
        <v>10746</v>
      </c>
      <c r="EF22" s="1621">
        <f t="shared" si="37"/>
        <v>0.59699999999999998</v>
      </c>
      <c r="EG22" s="1581"/>
    </row>
    <row r="23" spans="1:137" ht="12">
      <c r="A23" s="2523"/>
      <c r="B23" s="1608" t="s">
        <v>887</v>
      </c>
      <c r="C23" s="1609" t="s">
        <v>508</v>
      </c>
      <c r="D23" s="1609" t="s">
        <v>100</v>
      </c>
      <c r="E23" s="1609" t="s">
        <v>88</v>
      </c>
      <c r="F23" s="1609" t="s">
        <v>1386</v>
      </c>
      <c r="G23" s="1609" t="s">
        <v>120</v>
      </c>
      <c r="H23" s="1610">
        <v>42690</v>
      </c>
      <c r="I23" s="1610">
        <v>43159</v>
      </c>
      <c r="J23" s="1611">
        <f t="shared" si="38"/>
        <v>469</v>
      </c>
      <c r="K23" s="1612"/>
      <c r="L23" s="1612" t="s">
        <v>510</v>
      </c>
      <c r="M23" s="1613">
        <v>6000</v>
      </c>
      <c r="N23" s="1613">
        <v>6000</v>
      </c>
      <c r="O23" s="1613">
        <v>3000</v>
      </c>
      <c r="P23" s="1613">
        <v>3000</v>
      </c>
      <c r="Q23" s="1614">
        <f t="shared" si="59"/>
        <v>9000</v>
      </c>
      <c r="R23" s="1614">
        <f t="shared" si="60"/>
        <v>9000</v>
      </c>
      <c r="S23" s="1614">
        <f t="shared" si="61"/>
        <v>18000</v>
      </c>
      <c r="T23" s="1615" t="s">
        <v>1390</v>
      </c>
      <c r="U23" s="1616"/>
      <c r="V23" s="1616"/>
      <c r="W23" s="1616"/>
      <c r="X23" s="1616"/>
      <c r="Y23" s="1616"/>
      <c r="Z23" s="1616"/>
      <c r="AA23" s="705"/>
      <c r="AB23" s="1617"/>
      <c r="AC23" s="1618"/>
      <c r="AD23" s="1618"/>
      <c r="AE23" s="1618"/>
      <c r="AF23" s="1618"/>
      <c r="AG23" s="1618">
        <f t="shared" si="62"/>
        <v>0</v>
      </c>
      <c r="AH23" s="1617">
        <v>0</v>
      </c>
      <c r="AI23" s="1618"/>
      <c r="AJ23" s="1618"/>
      <c r="AK23" s="1618"/>
      <c r="AL23" s="1618"/>
      <c r="AM23" s="1618">
        <f t="shared" si="63"/>
        <v>0</v>
      </c>
      <c r="AN23" s="1617">
        <v>0</v>
      </c>
      <c r="AO23" s="1618"/>
      <c r="AP23" s="1618"/>
      <c r="AQ23" s="1618"/>
      <c r="AR23" s="1618"/>
      <c r="AS23" s="1618">
        <f t="shared" si="64"/>
        <v>0</v>
      </c>
      <c r="AT23" s="1617">
        <f>S23/12</f>
        <v>1500</v>
      </c>
      <c r="AU23" s="1618">
        <f>AU22</f>
        <v>471</v>
      </c>
      <c r="AV23" s="1618">
        <f t="shared" ref="AV23:AX23" si="79">AV22</f>
        <v>471</v>
      </c>
      <c r="AW23" s="1618">
        <f t="shared" si="79"/>
        <v>472</v>
      </c>
      <c r="AX23" s="1618">
        <f t="shared" si="79"/>
        <v>472</v>
      </c>
      <c r="AY23" s="1618">
        <f t="shared" si="45"/>
        <v>1886</v>
      </c>
      <c r="AZ23" s="1617">
        <v>1500</v>
      </c>
      <c r="BA23" s="1618">
        <f>BA22</f>
        <v>142</v>
      </c>
      <c r="BB23" s="1618">
        <f t="shared" ref="BB23:BD23" si="80">BB22</f>
        <v>142</v>
      </c>
      <c r="BC23" s="1618">
        <f t="shared" si="80"/>
        <v>142</v>
      </c>
      <c r="BD23" s="1618">
        <f t="shared" si="80"/>
        <v>142</v>
      </c>
      <c r="BE23" s="1618">
        <f t="shared" si="46"/>
        <v>568</v>
      </c>
      <c r="BF23" s="1617">
        <v>1500</v>
      </c>
      <c r="BG23" s="1618">
        <f>BG22</f>
        <v>311</v>
      </c>
      <c r="BH23" s="1618">
        <f t="shared" ref="BH23:BJ23" si="81">BH22</f>
        <v>312</v>
      </c>
      <c r="BI23" s="1618">
        <f t="shared" si="81"/>
        <v>311</v>
      </c>
      <c r="BJ23" s="1618">
        <f t="shared" si="81"/>
        <v>311</v>
      </c>
      <c r="BK23" s="1618">
        <f t="shared" si="66"/>
        <v>1245</v>
      </c>
      <c r="BL23" s="1617">
        <v>1500</v>
      </c>
      <c r="BM23" s="1618">
        <f>BM22</f>
        <v>751</v>
      </c>
      <c r="BN23" s="1618">
        <f t="shared" ref="BN23:BP23" si="82">BN22</f>
        <v>750</v>
      </c>
      <c r="BO23" s="1618">
        <f t="shared" si="82"/>
        <v>354</v>
      </c>
      <c r="BP23" s="1618">
        <f t="shared" si="82"/>
        <v>354</v>
      </c>
      <c r="BQ23" s="1618">
        <f t="shared" si="67"/>
        <v>2209</v>
      </c>
      <c r="BR23" s="1617">
        <v>1500</v>
      </c>
      <c r="BS23" s="1618">
        <f>BS22</f>
        <v>432</v>
      </c>
      <c r="BT23" s="1618">
        <f t="shared" ref="BT23:BV23" si="83">BT22</f>
        <v>433</v>
      </c>
      <c r="BU23" s="1618">
        <f t="shared" si="83"/>
        <v>507</v>
      </c>
      <c r="BV23" s="1618">
        <f t="shared" si="83"/>
        <v>507</v>
      </c>
      <c r="BW23" s="1618">
        <f t="shared" si="68"/>
        <v>1879</v>
      </c>
      <c r="BX23" s="1617">
        <v>1500</v>
      </c>
      <c r="BY23" s="1618">
        <f>BY22</f>
        <v>739</v>
      </c>
      <c r="BZ23" s="1618">
        <f t="shared" ref="BZ23:CB23" si="84">BZ22</f>
        <v>740</v>
      </c>
      <c r="CA23" s="1618">
        <f t="shared" si="84"/>
        <v>740</v>
      </c>
      <c r="CB23" s="1618">
        <f t="shared" si="84"/>
        <v>740</v>
      </c>
      <c r="CC23" s="1618">
        <f t="shared" si="69"/>
        <v>2959</v>
      </c>
      <c r="CD23" s="1619">
        <v>1500</v>
      </c>
      <c r="CE23" s="1618">
        <f>CE22</f>
        <v>0</v>
      </c>
      <c r="CF23" s="1618">
        <f t="shared" ref="CF23:CH23" si="85">CF22</f>
        <v>0</v>
      </c>
      <c r="CG23" s="1618">
        <f t="shared" si="85"/>
        <v>0</v>
      </c>
      <c r="CH23" s="1618">
        <f t="shared" si="85"/>
        <v>0</v>
      </c>
      <c r="CI23" s="1618">
        <v>0</v>
      </c>
      <c r="CJ23" s="1619">
        <v>1500</v>
      </c>
      <c r="CK23" s="1618">
        <f>CK22</f>
        <v>0</v>
      </c>
      <c r="CL23" s="1618">
        <f t="shared" ref="CL23:CN23" si="86">CL22</f>
        <v>0</v>
      </c>
      <c r="CM23" s="1618">
        <f t="shared" si="86"/>
        <v>0</v>
      </c>
      <c r="CN23" s="1618">
        <f t="shared" si="86"/>
        <v>0</v>
      </c>
      <c r="CO23" s="1618">
        <f>SUM(CK23:CN23)</f>
        <v>0</v>
      </c>
      <c r="CP23" s="1619">
        <v>1500</v>
      </c>
      <c r="CQ23" s="1618">
        <f>CQ22</f>
        <v>0</v>
      </c>
      <c r="CR23" s="1618">
        <f t="shared" ref="CR23:CT23" si="87">CR22</f>
        <v>0</v>
      </c>
      <c r="CS23" s="1618">
        <f t="shared" si="87"/>
        <v>0</v>
      </c>
      <c r="CT23" s="1618">
        <f t="shared" si="87"/>
        <v>0</v>
      </c>
      <c r="CU23" s="1618">
        <f>SUM(CQ23:CT23)</f>
        <v>0</v>
      </c>
      <c r="CV23" s="1619">
        <v>1500</v>
      </c>
      <c r="CW23" s="1618">
        <f>CW22</f>
        <v>0</v>
      </c>
      <c r="CX23" s="1618">
        <f t="shared" ref="CX23:CZ23" si="88">CX22</f>
        <v>0</v>
      </c>
      <c r="CY23" s="1618">
        <f t="shared" si="88"/>
        <v>0</v>
      </c>
      <c r="CZ23" s="1618">
        <f t="shared" si="88"/>
        <v>0</v>
      </c>
      <c r="DA23" s="1618">
        <f>SUM(CW23:CZ23)</f>
        <v>0</v>
      </c>
      <c r="DB23" s="1619">
        <v>1500</v>
      </c>
      <c r="DC23" s="1618">
        <f>DC22</f>
        <v>0</v>
      </c>
      <c r="DD23" s="1618">
        <f t="shared" ref="DD23:DF23" si="89">DD22</f>
        <v>0</v>
      </c>
      <c r="DE23" s="1618">
        <f t="shared" si="89"/>
        <v>0</v>
      </c>
      <c r="DF23" s="1618">
        <f t="shared" si="89"/>
        <v>0</v>
      </c>
      <c r="DG23" s="1618">
        <f>SUM(DC23:DF23)</f>
        <v>0</v>
      </c>
      <c r="DH23" s="1619">
        <v>1500</v>
      </c>
      <c r="DI23" s="1618">
        <f>DI22</f>
        <v>0</v>
      </c>
      <c r="DJ23" s="1618">
        <f t="shared" ref="DJ23:DL23" si="90">DJ22</f>
        <v>0</v>
      </c>
      <c r="DK23" s="1618">
        <f t="shared" si="90"/>
        <v>0</v>
      </c>
      <c r="DL23" s="1618">
        <f t="shared" si="90"/>
        <v>0</v>
      </c>
      <c r="DM23" s="1618">
        <f>SUM(DI23:DL23)</f>
        <v>0</v>
      </c>
      <c r="DN23" s="1619">
        <v>1500</v>
      </c>
      <c r="DO23" s="1618">
        <f>DO22</f>
        <v>0</v>
      </c>
      <c r="DP23" s="1618">
        <f t="shared" ref="DP23:DR23" si="91">DP22</f>
        <v>0</v>
      </c>
      <c r="DQ23" s="1618">
        <f t="shared" si="91"/>
        <v>0</v>
      </c>
      <c r="DR23" s="1618">
        <f t="shared" si="91"/>
        <v>0</v>
      </c>
      <c r="DS23" s="1618">
        <f>SUM(DO23:DR23)</f>
        <v>0</v>
      </c>
      <c r="DT23" s="1619">
        <v>1500</v>
      </c>
      <c r="DU23" s="1618">
        <f>DU22</f>
        <v>0</v>
      </c>
      <c r="DV23" s="1618">
        <f t="shared" ref="DV23:DX23" si="92">DV22</f>
        <v>0</v>
      </c>
      <c r="DW23" s="1618">
        <f t="shared" si="92"/>
        <v>0</v>
      </c>
      <c r="DX23" s="1618">
        <f t="shared" si="92"/>
        <v>0</v>
      </c>
      <c r="DY23" s="1618">
        <f>SUM(DU23:DX23)</f>
        <v>0</v>
      </c>
      <c r="DZ23" s="1620">
        <f t="shared" si="78"/>
        <v>18000</v>
      </c>
      <c r="EA23" s="1620">
        <f t="shared" si="18"/>
        <v>2846</v>
      </c>
      <c r="EB23" s="1620">
        <f t="shared" si="18"/>
        <v>2848</v>
      </c>
      <c r="EC23" s="1620">
        <f t="shared" si="18"/>
        <v>2526</v>
      </c>
      <c r="ED23" s="1620">
        <f t="shared" si="18"/>
        <v>2526</v>
      </c>
      <c r="EE23" s="1620">
        <f t="shared" si="36"/>
        <v>10746</v>
      </c>
      <c r="EF23" s="1621">
        <f t="shared" si="37"/>
        <v>0.59699999999999998</v>
      </c>
      <c r="EG23" s="1581"/>
    </row>
    <row r="24" spans="1:137" ht="12">
      <c r="A24" s="2523"/>
      <c r="B24" s="1622" t="s">
        <v>606</v>
      </c>
      <c r="C24" s="1609" t="s">
        <v>508</v>
      </c>
      <c r="D24" s="1609" t="s">
        <v>100</v>
      </c>
      <c r="E24" s="1609" t="s">
        <v>88</v>
      </c>
      <c r="F24" s="1609" t="s">
        <v>1386</v>
      </c>
      <c r="G24" s="1609" t="s">
        <v>120</v>
      </c>
      <c r="H24" s="1610">
        <v>42690</v>
      </c>
      <c r="I24" s="1610">
        <v>43159</v>
      </c>
      <c r="J24" s="1611">
        <f t="shared" si="38"/>
        <v>469</v>
      </c>
      <c r="K24" s="1612"/>
      <c r="L24" s="1612" t="s">
        <v>510</v>
      </c>
      <c r="M24" s="1613"/>
      <c r="N24" s="1613"/>
      <c r="O24" s="1613">
        <v>1800</v>
      </c>
      <c r="P24" s="1613">
        <v>1800</v>
      </c>
      <c r="Q24" s="1614">
        <f t="shared" si="59"/>
        <v>1800</v>
      </c>
      <c r="R24" s="1614">
        <f t="shared" si="60"/>
        <v>1800</v>
      </c>
      <c r="S24" s="1614">
        <f t="shared" si="61"/>
        <v>3600</v>
      </c>
      <c r="T24" s="1615" t="s">
        <v>1391</v>
      </c>
      <c r="U24" s="1616"/>
      <c r="V24" s="1616"/>
      <c r="W24" s="1616"/>
      <c r="X24" s="1616"/>
      <c r="Y24" s="1616"/>
      <c r="Z24" s="1616"/>
      <c r="AA24" s="705"/>
      <c r="AB24" s="1617"/>
      <c r="AC24" s="1618"/>
      <c r="AD24" s="1618"/>
      <c r="AE24" s="1618"/>
      <c r="AF24" s="1618"/>
      <c r="AG24" s="1618">
        <f t="shared" si="62"/>
        <v>0</v>
      </c>
      <c r="AH24" s="1617">
        <v>0</v>
      </c>
      <c r="AI24" s="1618"/>
      <c r="AJ24" s="1618"/>
      <c r="AK24" s="1618"/>
      <c r="AL24" s="1618"/>
      <c r="AM24" s="1618">
        <f t="shared" si="63"/>
        <v>0</v>
      </c>
      <c r="AN24" s="1617">
        <v>0</v>
      </c>
      <c r="AO24" s="1618"/>
      <c r="AP24" s="1618"/>
      <c r="AQ24" s="1618"/>
      <c r="AR24" s="1618"/>
      <c r="AS24" s="1618">
        <f t="shared" si="64"/>
        <v>0</v>
      </c>
      <c r="AT24" s="1617">
        <f>S24/12</f>
        <v>300</v>
      </c>
      <c r="AU24" s="1618"/>
      <c r="AV24" s="1618"/>
      <c r="AW24" s="1618">
        <v>236</v>
      </c>
      <c r="AX24" s="1618">
        <v>236</v>
      </c>
      <c r="AY24" s="1618">
        <f t="shared" si="45"/>
        <v>472</v>
      </c>
      <c r="AZ24" s="1617">
        <v>300</v>
      </c>
      <c r="BA24" s="1618">
        <v>0</v>
      </c>
      <c r="BB24" s="1618">
        <v>0</v>
      </c>
      <c r="BC24" s="1618">
        <v>143</v>
      </c>
      <c r="BD24" s="1618">
        <v>143</v>
      </c>
      <c r="BE24" s="1618">
        <f t="shared" si="46"/>
        <v>286</v>
      </c>
      <c r="BF24" s="1617">
        <v>300</v>
      </c>
      <c r="BG24" s="1618"/>
      <c r="BH24" s="1618"/>
      <c r="BI24" s="1618">
        <v>195</v>
      </c>
      <c r="BJ24" s="1618">
        <v>196</v>
      </c>
      <c r="BK24" s="1618">
        <f t="shared" si="66"/>
        <v>391</v>
      </c>
      <c r="BL24" s="1617">
        <v>300</v>
      </c>
      <c r="BM24" s="1618"/>
      <c r="BN24" s="1618"/>
      <c r="BO24" s="1618">
        <v>453</v>
      </c>
      <c r="BP24" s="1618">
        <v>453</v>
      </c>
      <c r="BQ24" s="1618">
        <f t="shared" si="67"/>
        <v>906</v>
      </c>
      <c r="BR24" s="1617">
        <v>300</v>
      </c>
      <c r="BS24" s="1618"/>
      <c r="BT24" s="1618"/>
      <c r="BU24" s="1618">
        <v>501</v>
      </c>
      <c r="BV24" s="1618">
        <v>500</v>
      </c>
      <c r="BW24" s="1618">
        <f t="shared" si="68"/>
        <v>1001</v>
      </c>
      <c r="BX24" s="1617">
        <v>300</v>
      </c>
      <c r="BY24" s="1618"/>
      <c r="BZ24" s="1618"/>
      <c r="CA24" s="1618">
        <v>413</v>
      </c>
      <c r="CB24" s="1618">
        <v>414</v>
      </c>
      <c r="CC24" s="1618">
        <f t="shared" si="69"/>
        <v>827</v>
      </c>
      <c r="CD24" s="1619">
        <v>300</v>
      </c>
      <c r="CE24" s="1618"/>
      <c r="CF24" s="1618"/>
      <c r="CG24" s="1618"/>
      <c r="CH24" s="1618"/>
      <c r="CI24" s="1618">
        <v>0</v>
      </c>
      <c r="CJ24" s="1619">
        <v>300</v>
      </c>
      <c r="CK24" s="1618"/>
      <c r="CL24" s="1618"/>
      <c r="CM24" s="1618"/>
      <c r="CN24" s="1618"/>
      <c r="CO24" s="1618"/>
      <c r="CP24" s="1619">
        <v>300</v>
      </c>
      <c r="CQ24" s="1618"/>
      <c r="CR24" s="1618"/>
      <c r="CS24" s="1618"/>
      <c r="CT24" s="1618"/>
      <c r="CU24" s="1618"/>
      <c r="CV24" s="1619">
        <v>300</v>
      </c>
      <c r="CW24" s="1618"/>
      <c r="CX24" s="1618"/>
      <c r="CY24" s="1618"/>
      <c r="CZ24" s="1618"/>
      <c r="DA24" s="1618"/>
      <c r="DB24" s="1619">
        <v>300</v>
      </c>
      <c r="DC24" s="1618"/>
      <c r="DD24" s="1618"/>
      <c r="DE24" s="1618"/>
      <c r="DF24" s="1618"/>
      <c r="DG24" s="1618"/>
      <c r="DH24" s="1619">
        <v>300</v>
      </c>
      <c r="DI24" s="1618"/>
      <c r="DJ24" s="1618"/>
      <c r="DK24" s="1618"/>
      <c r="DL24" s="1618"/>
      <c r="DM24" s="1618"/>
      <c r="DN24" s="1619">
        <v>300</v>
      </c>
      <c r="DO24" s="1618"/>
      <c r="DP24" s="1618"/>
      <c r="DQ24" s="1618"/>
      <c r="DR24" s="1618"/>
      <c r="DS24" s="1618"/>
      <c r="DT24" s="1619">
        <v>300</v>
      </c>
      <c r="DU24" s="1618"/>
      <c r="DV24" s="1618"/>
      <c r="DW24" s="1618"/>
      <c r="DX24" s="1618"/>
      <c r="DY24" s="1618"/>
      <c r="DZ24" s="1620">
        <f t="shared" si="78"/>
        <v>3600</v>
      </c>
      <c r="EA24" s="1620">
        <f t="shared" si="18"/>
        <v>0</v>
      </c>
      <c r="EB24" s="1620">
        <f t="shared" si="18"/>
        <v>0</v>
      </c>
      <c r="EC24" s="1620">
        <f t="shared" si="18"/>
        <v>1941</v>
      </c>
      <c r="ED24" s="1620">
        <f t="shared" si="18"/>
        <v>1942</v>
      </c>
      <c r="EE24" s="1620">
        <f t="shared" si="36"/>
        <v>3883</v>
      </c>
      <c r="EF24" s="1621">
        <f t="shared" si="37"/>
        <v>1.0786111111111112</v>
      </c>
      <c r="EG24" s="1581"/>
    </row>
    <row r="25" spans="1:137" ht="12">
      <c r="A25" s="2523"/>
      <c r="B25" s="1612" t="s">
        <v>885</v>
      </c>
      <c r="C25" s="1609" t="s">
        <v>508</v>
      </c>
      <c r="D25" s="1609" t="s">
        <v>100</v>
      </c>
      <c r="E25" s="1609" t="s">
        <v>88</v>
      </c>
      <c r="F25" s="1609" t="s">
        <v>1386</v>
      </c>
      <c r="G25" s="1609" t="s">
        <v>120</v>
      </c>
      <c r="H25" s="1610">
        <v>42690</v>
      </c>
      <c r="I25" s="1610">
        <v>43159</v>
      </c>
      <c r="J25" s="1611">
        <f t="shared" si="38"/>
        <v>469</v>
      </c>
      <c r="K25" s="1612"/>
      <c r="L25" s="1612" t="s">
        <v>510</v>
      </c>
      <c r="M25" s="1613">
        <v>1200</v>
      </c>
      <c r="N25" s="1613">
        <v>1200</v>
      </c>
      <c r="O25" s="1613"/>
      <c r="P25" s="1613"/>
      <c r="Q25" s="1614">
        <f t="shared" si="59"/>
        <v>1200</v>
      </c>
      <c r="R25" s="1614">
        <f t="shared" si="60"/>
        <v>1200</v>
      </c>
      <c r="S25" s="1614">
        <f t="shared" si="61"/>
        <v>2400</v>
      </c>
      <c r="T25" s="1615" t="s">
        <v>1392</v>
      </c>
      <c r="U25" s="1616"/>
      <c r="V25" s="1616"/>
      <c r="W25" s="1616"/>
      <c r="X25" s="1616"/>
      <c r="Y25" s="1616"/>
      <c r="Z25" s="1616"/>
      <c r="AA25" s="705"/>
      <c r="AB25" s="1617"/>
      <c r="AC25" s="1618"/>
      <c r="AD25" s="1618"/>
      <c r="AE25" s="1618"/>
      <c r="AF25" s="1618"/>
      <c r="AG25" s="1618">
        <f t="shared" si="62"/>
        <v>0</v>
      </c>
      <c r="AH25" s="1617">
        <v>0</v>
      </c>
      <c r="AI25" s="1618"/>
      <c r="AJ25" s="1618"/>
      <c r="AK25" s="1618"/>
      <c r="AL25" s="1618"/>
      <c r="AM25" s="1618">
        <f t="shared" si="63"/>
        <v>0</v>
      </c>
      <c r="AN25" s="1617">
        <v>0</v>
      </c>
      <c r="AO25" s="1618"/>
      <c r="AP25" s="1618"/>
      <c r="AQ25" s="1618"/>
      <c r="AR25" s="1618"/>
      <c r="AS25" s="1618">
        <f t="shared" si="64"/>
        <v>0</v>
      </c>
      <c r="AT25" s="1617">
        <f t="shared" ref="AT25:AT26" si="93">S25/12</f>
        <v>200</v>
      </c>
      <c r="AU25" s="1618">
        <v>121</v>
      </c>
      <c r="AV25" s="1618">
        <v>121</v>
      </c>
      <c r="AW25" s="1618"/>
      <c r="AX25" s="1618"/>
      <c r="AY25" s="1618">
        <f t="shared" si="45"/>
        <v>242</v>
      </c>
      <c r="AZ25" s="1617">
        <v>200</v>
      </c>
      <c r="BA25" s="1618">
        <v>299</v>
      </c>
      <c r="BB25" s="1618">
        <v>299</v>
      </c>
      <c r="BC25" s="1618"/>
      <c r="BD25" s="1618"/>
      <c r="BE25" s="1618">
        <f t="shared" si="46"/>
        <v>598</v>
      </c>
      <c r="BF25" s="1617">
        <v>200</v>
      </c>
      <c r="BG25" s="1618">
        <v>0</v>
      </c>
      <c r="BH25" s="1618">
        <v>0</v>
      </c>
      <c r="BI25" s="1618"/>
      <c r="BJ25" s="1618"/>
      <c r="BK25" s="1618">
        <f t="shared" si="66"/>
        <v>0</v>
      </c>
      <c r="BL25" s="1617">
        <v>200</v>
      </c>
      <c r="BM25" s="1618">
        <v>0</v>
      </c>
      <c r="BN25" s="1618">
        <v>0</v>
      </c>
      <c r="BO25" s="1618"/>
      <c r="BP25" s="1618"/>
      <c r="BQ25" s="1618">
        <f t="shared" si="67"/>
        <v>0</v>
      </c>
      <c r="BR25" s="1617">
        <v>200</v>
      </c>
      <c r="BS25" s="1618">
        <v>0</v>
      </c>
      <c r="BT25" s="1618">
        <v>0</v>
      </c>
      <c r="BU25" s="1618"/>
      <c r="BV25" s="1618"/>
      <c r="BW25" s="1618">
        <f t="shared" si="68"/>
        <v>0</v>
      </c>
      <c r="BX25" s="1617">
        <v>200</v>
      </c>
      <c r="BY25" s="1618">
        <v>0</v>
      </c>
      <c r="BZ25" s="1618">
        <v>0</v>
      </c>
      <c r="CA25" s="1618"/>
      <c r="CB25" s="1618"/>
      <c r="CC25" s="1618">
        <f t="shared" si="69"/>
        <v>0</v>
      </c>
      <c r="CD25" s="1619">
        <v>200</v>
      </c>
      <c r="CE25" s="1618"/>
      <c r="CF25" s="1618"/>
      <c r="CG25" s="1618"/>
      <c r="CH25" s="1618"/>
      <c r="CI25" s="1618">
        <v>0</v>
      </c>
      <c r="CJ25" s="1619">
        <v>200</v>
      </c>
      <c r="CK25" s="1618"/>
      <c r="CL25" s="1618"/>
      <c r="CM25" s="1618"/>
      <c r="CN25" s="1618"/>
      <c r="CO25" s="1618"/>
      <c r="CP25" s="1619">
        <v>200</v>
      </c>
      <c r="CQ25" s="1618"/>
      <c r="CR25" s="1618"/>
      <c r="CS25" s="1618"/>
      <c r="CT25" s="1618"/>
      <c r="CU25" s="1618"/>
      <c r="CV25" s="1619">
        <v>200</v>
      </c>
      <c r="CW25" s="1618"/>
      <c r="CX25" s="1618"/>
      <c r="CY25" s="1618"/>
      <c r="CZ25" s="1618"/>
      <c r="DA25" s="1618"/>
      <c r="DB25" s="1619">
        <v>200</v>
      </c>
      <c r="DC25" s="1618"/>
      <c r="DD25" s="1618"/>
      <c r="DE25" s="1618"/>
      <c r="DF25" s="1618"/>
      <c r="DG25" s="1618"/>
      <c r="DH25" s="1619">
        <v>200</v>
      </c>
      <c r="DI25" s="1618"/>
      <c r="DJ25" s="1618"/>
      <c r="DK25" s="1618"/>
      <c r="DL25" s="1618"/>
      <c r="DM25" s="1618"/>
      <c r="DN25" s="1619">
        <v>200</v>
      </c>
      <c r="DO25" s="1618"/>
      <c r="DP25" s="1618"/>
      <c r="DQ25" s="1618"/>
      <c r="DR25" s="1618"/>
      <c r="DS25" s="1618"/>
      <c r="DT25" s="1619">
        <v>200</v>
      </c>
      <c r="DU25" s="1618"/>
      <c r="DV25" s="1618"/>
      <c r="DW25" s="1618"/>
      <c r="DX25" s="1618"/>
      <c r="DY25" s="1618"/>
      <c r="DZ25" s="1620">
        <f t="shared" si="78"/>
        <v>2400</v>
      </c>
      <c r="EA25" s="1620">
        <f t="shared" si="18"/>
        <v>420</v>
      </c>
      <c r="EB25" s="1620">
        <f t="shared" si="18"/>
        <v>420</v>
      </c>
      <c r="EC25" s="1620">
        <f t="shared" si="18"/>
        <v>0</v>
      </c>
      <c r="ED25" s="1620">
        <f t="shared" si="18"/>
        <v>0</v>
      </c>
      <c r="EE25" s="1620">
        <f t="shared" si="36"/>
        <v>840</v>
      </c>
      <c r="EF25" s="1621">
        <f t="shared" si="37"/>
        <v>0.35</v>
      </c>
      <c r="EG25" s="1581"/>
    </row>
    <row r="26" spans="1:137" ht="12">
      <c r="A26" s="2523"/>
      <c r="B26" s="1612" t="s">
        <v>886</v>
      </c>
      <c r="C26" s="1609" t="s">
        <v>508</v>
      </c>
      <c r="D26" s="1609" t="s">
        <v>100</v>
      </c>
      <c r="E26" s="1609" t="s">
        <v>88</v>
      </c>
      <c r="F26" s="1609" t="s">
        <v>1386</v>
      </c>
      <c r="G26" s="1609" t="s">
        <v>120</v>
      </c>
      <c r="H26" s="1610">
        <v>42690</v>
      </c>
      <c r="I26" s="1610">
        <v>43159</v>
      </c>
      <c r="J26" s="1611">
        <f t="shared" si="38"/>
        <v>469</v>
      </c>
      <c r="K26" s="1612"/>
      <c r="L26" s="1612" t="s">
        <v>510</v>
      </c>
      <c r="M26" s="1613"/>
      <c r="N26" s="1613"/>
      <c r="O26" s="1613">
        <v>600</v>
      </c>
      <c r="P26" s="1613">
        <v>600</v>
      </c>
      <c r="Q26" s="1614">
        <f t="shared" si="59"/>
        <v>600</v>
      </c>
      <c r="R26" s="1614">
        <f t="shared" si="60"/>
        <v>600</v>
      </c>
      <c r="S26" s="1614">
        <f t="shared" si="61"/>
        <v>1200</v>
      </c>
      <c r="T26" s="1615" t="s">
        <v>1393</v>
      </c>
      <c r="U26" s="1616"/>
      <c r="V26" s="1616"/>
      <c r="W26" s="1616"/>
      <c r="X26" s="1616"/>
      <c r="Y26" s="1616"/>
      <c r="Z26" s="1616"/>
      <c r="AA26" s="705"/>
      <c r="AB26" s="1617"/>
      <c r="AC26" s="1618"/>
      <c r="AD26" s="1618"/>
      <c r="AE26" s="1618"/>
      <c r="AF26" s="1618"/>
      <c r="AG26" s="1618">
        <f t="shared" si="62"/>
        <v>0</v>
      </c>
      <c r="AH26" s="1617">
        <v>0</v>
      </c>
      <c r="AI26" s="1618"/>
      <c r="AJ26" s="1618"/>
      <c r="AK26" s="1618"/>
      <c r="AL26" s="1618"/>
      <c r="AM26" s="1618">
        <f t="shared" si="63"/>
        <v>0</v>
      </c>
      <c r="AN26" s="1617">
        <v>0</v>
      </c>
      <c r="AO26" s="1618"/>
      <c r="AP26" s="1618"/>
      <c r="AQ26" s="1618"/>
      <c r="AR26" s="1618"/>
      <c r="AS26" s="1618">
        <f t="shared" si="64"/>
        <v>0</v>
      </c>
      <c r="AT26" s="1617">
        <f t="shared" si="93"/>
        <v>100</v>
      </c>
      <c r="AU26" s="1618"/>
      <c r="AV26" s="1618"/>
      <c r="AW26" s="1618">
        <v>110</v>
      </c>
      <c r="AX26" s="1618">
        <v>111</v>
      </c>
      <c r="AY26" s="1618">
        <f t="shared" si="45"/>
        <v>221</v>
      </c>
      <c r="AZ26" s="1617">
        <v>100</v>
      </c>
      <c r="BA26" s="1618"/>
      <c r="BB26" s="1618"/>
      <c r="BC26" s="1618">
        <v>41</v>
      </c>
      <c r="BD26" s="1618">
        <v>42</v>
      </c>
      <c r="BE26" s="1618">
        <f t="shared" si="46"/>
        <v>83</v>
      </c>
      <c r="BF26" s="1617">
        <v>100</v>
      </c>
      <c r="BG26" s="1618"/>
      <c r="BH26" s="1618"/>
      <c r="BI26" s="1618">
        <v>24</v>
      </c>
      <c r="BJ26" s="1618">
        <v>24</v>
      </c>
      <c r="BK26" s="1618">
        <f t="shared" si="66"/>
        <v>48</v>
      </c>
      <c r="BL26" s="1617">
        <v>100</v>
      </c>
      <c r="BM26" s="1618"/>
      <c r="BN26" s="1618"/>
      <c r="BO26" s="1618">
        <v>0</v>
      </c>
      <c r="BP26" s="1618">
        <v>0</v>
      </c>
      <c r="BQ26" s="1618">
        <f t="shared" si="67"/>
        <v>0</v>
      </c>
      <c r="BR26" s="1617">
        <v>100</v>
      </c>
      <c r="BS26" s="1618"/>
      <c r="BT26" s="1618"/>
      <c r="BU26" s="1618">
        <v>0</v>
      </c>
      <c r="BV26" s="1618">
        <v>0</v>
      </c>
      <c r="BW26" s="1618">
        <f t="shared" si="68"/>
        <v>0</v>
      </c>
      <c r="BX26" s="1617">
        <v>100</v>
      </c>
      <c r="BY26" s="1618"/>
      <c r="BZ26" s="1618"/>
      <c r="CA26" s="1618">
        <v>0</v>
      </c>
      <c r="CB26" s="1618">
        <v>0</v>
      </c>
      <c r="CC26" s="1618">
        <f t="shared" si="69"/>
        <v>0</v>
      </c>
      <c r="CD26" s="1619">
        <v>100</v>
      </c>
      <c r="CE26" s="1618"/>
      <c r="CF26" s="1618"/>
      <c r="CG26" s="1618"/>
      <c r="CH26" s="1618"/>
      <c r="CI26" s="1618">
        <v>0</v>
      </c>
      <c r="CJ26" s="1619">
        <v>100</v>
      </c>
      <c r="CK26" s="1618"/>
      <c r="CL26" s="1618"/>
      <c r="CM26" s="1618"/>
      <c r="CN26" s="1618"/>
      <c r="CO26" s="1618"/>
      <c r="CP26" s="1619">
        <v>100</v>
      </c>
      <c r="CQ26" s="1618"/>
      <c r="CR26" s="1618"/>
      <c r="CS26" s="1618"/>
      <c r="CT26" s="1618"/>
      <c r="CU26" s="1618"/>
      <c r="CV26" s="1619">
        <v>100</v>
      </c>
      <c r="CW26" s="1618"/>
      <c r="CX26" s="1618"/>
      <c r="CY26" s="1618"/>
      <c r="CZ26" s="1618"/>
      <c r="DA26" s="1618"/>
      <c r="DB26" s="1619">
        <v>100</v>
      </c>
      <c r="DC26" s="1618"/>
      <c r="DD26" s="1618"/>
      <c r="DE26" s="1618"/>
      <c r="DF26" s="1618"/>
      <c r="DG26" s="1618"/>
      <c r="DH26" s="1619">
        <v>100</v>
      </c>
      <c r="DI26" s="1618"/>
      <c r="DJ26" s="1618"/>
      <c r="DK26" s="1618"/>
      <c r="DL26" s="1618"/>
      <c r="DM26" s="1618"/>
      <c r="DN26" s="1619">
        <v>100</v>
      </c>
      <c r="DO26" s="1618"/>
      <c r="DP26" s="1618"/>
      <c r="DQ26" s="1618"/>
      <c r="DR26" s="1618"/>
      <c r="DS26" s="1618"/>
      <c r="DT26" s="1619">
        <v>100</v>
      </c>
      <c r="DU26" s="1618"/>
      <c r="DV26" s="1618"/>
      <c r="DW26" s="1618"/>
      <c r="DX26" s="1618"/>
      <c r="DY26" s="1618"/>
      <c r="DZ26" s="1620">
        <f t="shared" si="78"/>
        <v>1200</v>
      </c>
      <c r="EA26" s="1620">
        <f t="shared" si="18"/>
        <v>0</v>
      </c>
      <c r="EB26" s="1620">
        <f t="shared" si="18"/>
        <v>0</v>
      </c>
      <c r="EC26" s="1620">
        <f t="shared" si="18"/>
        <v>175</v>
      </c>
      <c r="ED26" s="1620">
        <f t="shared" si="18"/>
        <v>177</v>
      </c>
      <c r="EE26" s="1620">
        <f t="shared" si="36"/>
        <v>352</v>
      </c>
      <c r="EF26" s="1621">
        <f t="shared" si="37"/>
        <v>0.29333333333333333</v>
      </c>
      <c r="EG26" s="1581"/>
    </row>
    <row r="27" spans="1:137" ht="12">
      <c r="A27" s="2523"/>
      <c r="B27" s="1612" t="s">
        <v>888</v>
      </c>
      <c r="C27" s="1609" t="s">
        <v>508</v>
      </c>
      <c r="D27" s="1609" t="s">
        <v>100</v>
      </c>
      <c r="E27" s="1609" t="s">
        <v>88</v>
      </c>
      <c r="F27" s="1609" t="s">
        <v>197</v>
      </c>
      <c r="G27" s="1609" t="s">
        <v>120</v>
      </c>
      <c r="H27" s="1610">
        <v>42690</v>
      </c>
      <c r="I27" s="1610">
        <v>43159</v>
      </c>
      <c r="J27" s="1611">
        <f t="shared" si="38"/>
        <v>469</v>
      </c>
      <c r="K27" s="1612"/>
      <c r="L27" s="1612" t="s">
        <v>510</v>
      </c>
      <c r="M27" s="1613">
        <f>M18+M65</f>
        <v>9327</v>
      </c>
      <c r="N27" s="1613"/>
      <c r="O27" s="1613"/>
      <c r="P27" s="1613"/>
      <c r="Q27" s="1614">
        <f t="shared" si="59"/>
        <v>0</v>
      </c>
      <c r="R27" s="1614">
        <f t="shared" si="60"/>
        <v>9327</v>
      </c>
      <c r="S27" s="1614">
        <f t="shared" si="61"/>
        <v>9327</v>
      </c>
      <c r="T27" s="1615" t="s">
        <v>1394</v>
      </c>
      <c r="U27" s="1616"/>
      <c r="V27" s="1616"/>
      <c r="W27" s="1616"/>
      <c r="X27" s="1616"/>
      <c r="Y27" s="1616"/>
      <c r="Z27" s="1616"/>
      <c r="AA27" s="705"/>
      <c r="AB27" s="1617"/>
      <c r="AC27" s="1618"/>
      <c r="AD27" s="1618"/>
      <c r="AE27" s="1618"/>
      <c r="AF27" s="1618"/>
      <c r="AG27" s="1618">
        <f t="shared" si="62"/>
        <v>0</v>
      </c>
      <c r="AH27" s="1617">
        <v>622</v>
      </c>
      <c r="AI27" s="1618">
        <f>AI18+AI19</f>
        <v>140</v>
      </c>
      <c r="AJ27" s="1618"/>
      <c r="AK27" s="1618"/>
      <c r="AL27" s="1618"/>
      <c r="AM27" s="1618">
        <f t="shared" si="63"/>
        <v>140</v>
      </c>
      <c r="AN27" s="1617">
        <v>622</v>
      </c>
      <c r="AO27" s="1618">
        <f>AO18+AO19</f>
        <v>270</v>
      </c>
      <c r="AP27" s="1618"/>
      <c r="AQ27" s="1618"/>
      <c r="AR27" s="1618"/>
      <c r="AS27" s="1618">
        <f t="shared" si="64"/>
        <v>270</v>
      </c>
      <c r="AT27" s="1617">
        <f>S27/15</f>
        <v>621.79999999999995</v>
      </c>
      <c r="AU27" s="1618">
        <f>AU18+AU19</f>
        <v>406</v>
      </c>
      <c r="AV27" s="1618"/>
      <c r="AW27" s="1618"/>
      <c r="AX27" s="1618"/>
      <c r="AY27" s="1618">
        <f t="shared" si="45"/>
        <v>406</v>
      </c>
      <c r="AZ27" s="1617">
        <v>621.79999999999995</v>
      </c>
      <c r="BA27" s="1618">
        <f>BA18+BA19</f>
        <v>280</v>
      </c>
      <c r="BB27" s="1618"/>
      <c r="BC27" s="1618"/>
      <c r="BD27" s="1618"/>
      <c r="BE27" s="1618">
        <f t="shared" si="46"/>
        <v>280</v>
      </c>
      <c r="BF27" s="1617">
        <v>621.79999999999995</v>
      </c>
      <c r="BG27" s="1618">
        <f>BG18+BG19</f>
        <v>279</v>
      </c>
      <c r="BH27" s="1618"/>
      <c r="BI27" s="1618"/>
      <c r="BJ27" s="1618"/>
      <c r="BK27" s="1618">
        <f t="shared" si="66"/>
        <v>279</v>
      </c>
      <c r="BL27" s="1617">
        <v>621.79999999999995</v>
      </c>
      <c r="BM27" s="1618">
        <f>BM18+BM19</f>
        <v>1417</v>
      </c>
      <c r="BN27" s="1618"/>
      <c r="BO27" s="1618"/>
      <c r="BP27" s="1618"/>
      <c r="BQ27" s="1618">
        <f t="shared" si="67"/>
        <v>1417</v>
      </c>
      <c r="BR27" s="1617">
        <v>621.79999999999995</v>
      </c>
      <c r="BS27" s="1618">
        <f>BS18+BS19</f>
        <v>2316</v>
      </c>
      <c r="BT27" s="1618"/>
      <c r="BU27" s="1618"/>
      <c r="BV27" s="1618"/>
      <c r="BW27" s="1618">
        <f t="shared" si="68"/>
        <v>2316</v>
      </c>
      <c r="BX27" s="1617">
        <v>621.79999999999995</v>
      </c>
      <c r="BY27" s="1618">
        <f>BY18+BY19</f>
        <v>2082</v>
      </c>
      <c r="BZ27" s="1618"/>
      <c r="CA27" s="1618"/>
      <c r="CB27" s="1618"/>
      <c r="CC27" s="1618">
        <f t="shared" si="69"/>
        <v>2082</v>
      </c>
      <c r="CD27" s="1619">
        <v>621.79999999999995</v>
      </c>
      <c r="CE27" s="1618">
        <f>CE18+CE19</f>
        <v>0</v>
      </c>
      <c r="CF27" s="1618"/>
      <c r="CG27" s="1618"/>
      <c r="CH27" s="1618"/>
      <c r="CI27" s="1618">
        <v>0</v>
      </c>
      <c r="CJ27" s="1619">
        <v>621.79999999999995</v>
      </c>
      <c r="CK27" s="1618">
        <f>CK18+CK19</f>
        <v>0</v>
      </c>
      <c r="CL27" s="1618"/>
      <c r="CM27" s="1618"/>
      <c r="CN27" s="1618"/>
      <c r="CO27" s="1618"/>
      <c r="CP27" s="1619">
        <v>621.79999999999995</v>
      </c>
      <c r="CQ27" s="1618">
        <f>CQ18+CQ19</f>
        <v>0</v>
      </c>
      <c r="CR27" s="1618"/>
      <c r="CS27" s="1618"/>
      <c r="CT27" s="1618"/>
      <c r="CU27" s="1618"/>
      <c r="CV27" s="1619">
        <v>621.79999999999995</v>
      </c>
      <c r="CW27" s="1618">
        <f>CW18+CW19</f>
        <v>0</v>
      </c>
      <c r="CX27" s="1618"/>
      <c r="CY27" s="1618"/>
      <c r="CZ27" s="1618"/>
      <c r="DA27" s="1618"/>
      <c r="DB27" s="1619">
        <v>621.79999999999995</v>
      </c>
      <c r="DC27" s="1618">
        <f>DC18+DC19</f>
        <v>0</v>
      </c>
      <c r="DD27" s="1618"/>
      <c r="DE27" s="1618"/>
      <c r="DF27" s="1618"/>
      <c r="DG27" s="1618"/>
      <c r="DH27" s="1619">
        <v>621.79999999999995</v>
      </c>
      <c r="DI27" s="1618">
        <f>DI18+DI19</f>
        <v>0</v>
      </c>
      <c r="DJ27" s="1618"/>
      <c r="DK27" s="1618"/>
      <c r="DL27" s="1618"/>
      <c r="DM27" s="1618"/>
      <c r="DN27" s="1619">
        <v>621.79999999999995</v>
      </c>
      <c r="DO27" s="1618">
        <f>DO18+DO19</f>
        <v>0</v>
      </c>
      <c r="DP27" s="1618"/>
      <c r="DQ27" s="1618"/>
      <c r="DR27" s="1618"/>
      <c r="DS27" s="1618"/>
      <c r="DT27" s="1619">
        <v>621.79999999999995</v>
      </c>
      <c r="DU27" s="1618">
        <f>DU18+DU19</f>
        <v>0</v>
      </c>
      <c r="DV27" s="1618"/>
      <c r="DW27" s="1618"/>
      <c r="DX27" s="1618"/>
      <c r="DY27" s="1618"/>
      <c r="DZ27" s="1620">
        <f t="shared" si="78"/>
        <v>9327</v>
      </c>
      <c r="EA27" s="1620">
        <f t="shared" si="18"/>
        <v>7190</v>
      </c>
      <c r="EB27" s="1620">
        <f t="shared" si="18"/>
        <v>0</v>
      </c>
      <c r="EC27" s="1620">
        <f t="shared" si="18"/>
        <v>0</v>
      </c>
      <c r="ED27" s="1620">
        <f t="shared" si="18"/>
        <v>0</v>
      </c>
      <c r="EE27" s="1620">
        <f t="shared" si="36"/>
        <v>7190</v>
      </c>
      <c r="EF27" s="1621">
        <f t="shared" si="37"/>
        <v>0.77088024016296774</v>
      </c>
      <c r="EG27" s="1581"/>
    </row>
    <row r="28" spans="1:137" ht="12">
      <c r="A28" s="2523"/>
      <c r="B28" s="1623" t="s">
        <v>604</v>
      </c>
      <c r="C28" s="1609" t="s">
        <v>508</v>
      </c>
      <c r="D28" s="1609" t="s">
        <v>100</v>
      </c>
      <c r="E28" s="1609" t="s">
        <v>88</v>
      </c>
      <c r="F28" s="1609" t="s">
        <v>197</v>
      </c>
      <c r="G28" s="1609" t="s">
        <v>120</v>
      </c>
      <c r="H28" s="1610">
        <v>42690</v>
      </c>
      <c r="I28" s="1610">
        <v>43159</v>
      </c>
      <c r="J28" s="1611">
        <f t="shared" si="38"/>
        <v>469</v>
      </c>
      <c r="K28" s="1612"/>
      <c r="L28" s="1612" t="s">
        <v>510</v>
      </c>
      <c r="M28" s="1613">
        <v>7</v>
      </c>
      <c r="N28" s="1613">
        <v>14</v>
      </c>
      <c r="O28" s="1613"/>
      <c r="P28" s="1613"/>
      <c r="Q28" s="1614">
        <v>5</v>
      </c>
      <c r="R28" s="1614">
        <v>7</v>
      </c>
      <c r="S28" s="1614">
        <f t="shared" si="61"/>
        <v>12</v>
      </c>
      <c r="T28" s="1615"/>
      <c r="U28" s="1616"/>
      <c r="V28" s="1616"/>
      <c r="W28" s="1616"/>
      <c r="X28" s="1616"/>
      <c r="Y28" s="1616"/>
      <c r="Z28" s="1616"/>
      <c r="AA28" s="705"/>
      <c r="AB28" s="1617"/>
      <c r="AC28" s="1618"/>
      <c r="AD28" s="1618"/>
      <c r="AE28" s="1618"/>
      <c r="AF28" s="1618"/>
      <c r="AG28" s="1618">
        <f t="shared" si="62"/>
        <v>0</v>
      </c>
      <c r="AH28" s="1617">
        <v>0</v>
      </c>
      <c r="AI28" s="1618"/>
      <c r="AJ28" s="1618"/>
      <c r="AK28" s="1618"/>
      <c r="AL28" s="1618"/>
      <c r="AM28" s="1618">
        <f t="shared" si="63"/>
        <v>0</v>
      </c>
      <c r="AN28" s="1617">
        <v>0</v>
      </c>
      <c r="AO28" s="1618"/>
      <c r="AP28" s="1618"/>
      <c r="AQ28" s="1618"/>
      <c r="AR28" s="1618"/>
      <c r="AS28" s="1618">
        <f t="shared" si="64"/>
        <v>0</v>
      </c>
      <c r="AT28" s="1617">
        <v>0</v>
      </c>
      <c r="AU28" s="1618"/>
      <c r="AV28" s="1618"/>
      <c r="AW28" s="1618"/>
      <c r="AX28" s="1618"/>
      <c r="AY28" s="1618">
        <f t="shared" si="45"/>
        <v>0</v>
      </c>
      <c r="AZ28" s="1617">
        <v>0</v>
      </c>
      <c r="BA28" s="1618"/>
      <c r="BB28" s="1618"/>
      <c r="BC28" s="1618"/>
      <c r="BD28" s="1618"/>
      <c r="BE28" s="1618">
        <f t="shared" si="46"/>
        <v>0</v>
      </c>
      <c r="BF28" s="1617">
        <v>0</v>
      </c>
      <c r="BG28" s="1618"/>
      <c r="BH28" s="1618"/>
      <c r="BI28" s="1618"/>
      <c r="BJ28" s="1618"/>
      <c r="BK28" s="1618">
        <f t="shared" si="66"/>
        <v>0</v>
      </c>
      <c r="BL28" s="1617">
        <v>0</v>
      </c>
      <c r="BM28" s="1618"/>
      <c r="BN28" s="1618"/>
      <c r="BO28" s="1618"/>
      <c r="BP28" s="1618"/>
      <c r="BQ28" s="1618">
        <f t="shared" si="67"/>
        <v>0</v>
      </c>
      <c r="BR28" s="1617">
        <v>0</v>
      </c>
      <c r="BS28" s="1618"/>
      <c r="BT28" s="1618"/>
      <c r="BU28" s="1618"/>
      <c r="BV28" s="1618"/>
      <c r="BW28" s="1618">
        <f t="shared" si="68"/>
        <v>0</v>
      </c>
      <c r="BX28" s="1617">
        <v>12</v>
      </c>
      <c r="BY28" s="1618"/>
      <c r="BZ28" s="1618"/>
      <c r="CA28" s="1618"/>
      <c r="CB28" s="1618"/>
      <c r="CC28" s="1618">
        <f t="shared" si="69"/>
        <v>0</v>
      </c>
      <c r="CD28" s="1619">
        <v>0</v>
      </c>
      <c r="CE28" s="1618"/>
      <c r="CF28" s="1618"/>
      <c r="CG28" s="1618"/>
      <c r="CH28" s="1618"/>
      <c r="CI28" s="1618">
        <v>0</v>
      </c>
      <c r="CJ28" s="1619">
        <v>0</v>
      </c>
      <c r="CK28" s="1618"/>
      <c r="CL28" s="1618"/>
      <c r="CM28" s="1618"/>
      <c r="CN28" s="1618"/>
      <c r="CO28" s="1618"/>
      <c r="CP28" s="1619">
        <v>0</v>
      </c>
      <c r="CQ28" s="1618"/>
      <c r="CR28" s="1618"/>
      <c r="CS28" s="1618"/>
      <c r="CT28" s="1618"/>
      <c r="CU28" s="1618"/>
      <c r="CV28" s="1619">
        <v>0</v>
      </c>
      <c r="CW28" s="1618"/>
      <c r="CX28" s="1618"/>
      <c r="CY28" s="1618"/>
      <c r="CZ28" s="1618"/>
      <c r="DA28" s="1618"/>
      <c r="DB28" s="1619">
        <v>0</v>
      </c>
      <c r="DC28" s="1618"/>
      <c r="DD28" s="1618"/>
      <c r="DE28" s="1618"/>
      <c r="DF28" s="1618"/>
      <c r="DG28" s="1618"/>
      <c r="DH28" s="1619">
        <v>0</v>
      </c>
      <c r="DI28" s="1618"/>
      <c r="DJ28" s="1618"/>
      <c r="DK28" s="1618"/>
      <c r="DL28" s="1618"/>
      <c r="DM28" s="1618"/>
      <c r="DN28" s="1619">
        <v>0</v>
      </c>
      <c r="DO28" s="1618"/>
      <c r="DP28" s="1618"/>
      <c r="DQ28" s="1618"/>
      <c r="DR28" s="1618"/>
      <c r="DS28" s="1618"/>
      <c r="DT28" s="1619">
        <v>0</v>
      </c>
      <c r="DU28" s="1618"/>
      <c r="DV28" s="1618"/>
      <c r="DW28" s="1618"/>
      <c r="DX28" s="1618"/>
      <c r="DY28" s="1618"/>
      <c r="DZ28" s="1620">
        <f t="shared" si="78"/>
        <v>12</v>
      </c>
      <c r="EA28" s="1620">
        <f t="shared" si="18"/>
        <v>0</v>
      </c>
      <c r="EB28" s="1620">
        <f t="shared" si="18"/>
        <v>0</v>
      </c>
      <c r="EC28" s="1620">
        <f t="shared" si="18"/>
        <v>0</v>
      </c>
      <c r="ED28" s="1620">
        <f t="shared" si="18"/>
        <v>0</v>
      </c>
      <c r="EE28" s="1620">
        <f t="shared" si="36"/>
        <v>0</v>
      </c>
      <c r="EF28" s="1621">
        <f t="shared" si="37"/>
        <v>0</v>
      </c>
      <c r="EG28" s="1581"/>
    </row>
    <row r="29" spans="1:137" ht="24">
      <c r="A29" s="2523"/>
      <c r="B29" s="1612" t="s">
        <v>1395</v>
      </c>
      <c r="C29" s="1609" t="s">
        <v>508</v>
      </c>
      <c r="D29" s="1609" t="s">
        <v>100</v>
      </c>
      <c r="E29" s="1609" t="s">
        <v>88</v>
      </c>
      <c r="F29" s="1609" t="s">
        <v>1386</v>
      </c>
      <c r="G29" s="1609" t="s">
        <v>120</v>
      </c>
      <c r="H29" s="1610">
        <v>42690</v>
      </c>
      <c r="I29" s="1610">
        <v>43159</v>
      </c>
      <c r="J29" s="1611">
        <f t="shared" si="38"/>
        <v>469</v>
      </c>
      <c r="K29" s="1612"/>
      <c r="L29" s="1612" t="s">
        <v>510</v>
      </c>
      <c r="M29" s="1613">
        <v>41</v>
      </c>
      <c r="N29" s="1613">
        <v>54</v>
      </c>
      <c r="O29" s="1613"/>
      <c r="P29" s="1613"/>
      <c r="Q29" s="1614">
        <f t="shared" si="59"/>
        <v>54</v>
      </c>
      <c r="R29" s="1614">
        <f t="shared" si="60"/>
        <v>41</v>
      </c>
      <c r="S29" s="1614">
        <f t="shared" si="61"/>
        <v>95</v>
      </c>
      <c r="T29" s="1615" t="s">
        <v>1396</v>
      </c>
      <c r="U29" s="1616"/>
      <c r="V29" s="1616"/>
      <c r="W29" s="1616"/>
      <c r="X29" s="1616"/>
      <c r="Y29" s="1616"/>
      <c r="Z29" s="1616"/>
      <c r="AA29" s="705"/>
      <c r="AB29" s="1617"/>
      <c r="AC29" s="1618"/>
      <c r="AD29" s="1618"/>
      <c r="AE29" s="1618"/>
      <c r="AF29" s="1618"/>
      <c r="AG29" s="1618">
        <f t="shared" si="62"/>
        <v>0</v>
      </c>
      <c r="AH29" s="1617">
        <v>0</v>
      </c>
      <c r="AI29" s="1618"/>
      <c r="AJ29" s="1618"/>
      <c r="AK29" s="1618"/>
      <c r="AL29" s="1618"/>
      <c r="AM29" s="1618">
        <f t="shared" si="63"/>
        <v>0</v>
      </c>
      <c r="AN29" s="1617">
        <f>AN82</f>
        <v>21</v>
      </c>
      <c r="AO29" s="1618"/>
      <c r="AP29" s="1618"/>
      <c r="AQ29" s="1618"/>
      <c r="AR29" s="1618"/>
      <c r="AS29" s="1618">
        <f t="shared" si="64"/>
        <v>0</v>
      </c>
      <c r="AT29" s="1617">
        <v>0</v>
      </c>
      <c r="AU29" s="1618"/>
      <c r="AV29" s="1618"/>
      <c r="AW29" s="1618"/>
      <c r="AX29" s="1618"/>
      <c r="AY29" s="1618">
        <f t="shared" si="45"/>
        <v>0</v>
      </c>
      <c r="AZ29" s="1617">
        <v>0</v>
      </c>
      <c r="BA29" s="1618"/>
      <c r="BB29" s="1618"/>
      <c r="BC29" s="1618"/>
      <c r="BD29" s="1618"/>
      <c r="BE29" s="1618">
        <f t="shared" si="46"/>
        <v>0</v>
      </c>
      <c r="BF29" s="1617">
        <f>BF82</f>
        <v>44</v>
      </c>
      <c r="BG29" s="1618"/>
      <c r="BH29" s="1618"/>
      <c r="BI29" s="1618"/>
      <c r="BJ29" s="1618"/>
      <c r="BK29" s="1618">
        <f t="shared" si="66"/>
        <v>0</v>
      </c>
      <c r="BL29" s="1617">
        <v>0</v>
      </c>
      <c r="BM29" s="1618"/>
      <c r="BN29" s="1618"/>
      <c r="BO29" s="1618"/>
      <c r="BP29" s="1618"/>
      <c r="BQ29" s="1618">
        <f t="shared" si="67"/>
        <v>0</v>
      </c>
      <c r="BR29" s="1617">
        <v>0</v>
      </c>
      <c r="BS29" s="1618">
        <v>6</v>
      </c>
      <c r="BT29" s="1618">
        <v>22</v>
      </c>
      <c r="BU29" s="1618"/>
      <c r="BV29" s="1618"/>
      <c r="BW29" s="1618">
        <f t="shared" si="68"/>
        <v>28</v>
      </c>
      <c r="BX29" s="1617">
        <f>BX82</f>
        <v>79</v>
      </c>
      <c r="BY29" s="1618">
        <v>3</v>
      </c>
      <c r="BZ29" s="1618">
        <v>12</v>
      </c>
      <c r="CA29" s="1618"/>
      <c r="CB29" s="1618"/>
      <c r="CC29" s="1618">
        <f t="shared" si="69"/>
        <v>15</v>
      </c>
      <c r="CD29" s="1619">
        <v>0</v>
      </c>
      <c r="CE29" s="1618"/>
      <c r="CF29" s="1618"/>
      <c r="CG29" s="1618"/>
      <c r="CH29" s="1618"/>
      <c r="CI29" s="1618">
        <v>0</v>
      </c>
      <c r="CJ29" s="1619">
        <v>0</v>
      </c>
      <c r="CK29" s="1618"/>
      <c r="CL29" s="1618"/>
      <c r="CM29" s="1618"/>
      <c r="CN29" s="1618"/>
      <c r="CO29" s="1618"/>
      <c r="CP29" s="1617">
        <f>CP82</f>
        <v>95</v>
      </c>
      <c r="CQ29" s="1618"/>
      <c r="CR29" s="1618"/>
      <c r="CS29" s="1618"/>
      <c r="CT29" s="1618"/>
      <c r="CU29" s="1618"/>
      <c r="CV29" s="1619">
        <v>0</v>
      </c>
      <c r="CW29" s="1618"/>
      <c r="CX29" s="1618"/>
      <c r="CY29" s="1618"/>
      <c r="CZ29" s="1618"/>
      <c r="DA29" s="1618"/>
      <c r="DB29" s="1619">
        <v>0</v>
      </c>
      <c r="DC29" s="1618"/>
      <c r="DD29" s="1618"/>
      <c r="DE29" s="1618"/>
      <c r="DF29" s="1618"/>
      <c r="DG29" s="1618"/>
      <c r="DH29" s="1617">
        <f>DH82</f>
        <v>95</v>
      </c>
      <c r="DI29" s="1618"/>
      <c r="DJ29" s="1618"/>
      <c r="DK29" s="1618"/>
      <c r="DL29" s="1618"/>
      <c r="DM29" s="1618"/>
      <c r="DN29" s="1619">
        <v>0</v>
      </c>
      <c r="DO29" s="1618"/>
      <c r="DP29" s="1618"/>
      <c r="DQ29" s="1618"/>
      <c r="DR29" s="1618"/>
      <c r="DS29" s="1618"/>
      <c r="DT29" s="1617">
        <f>DT82</f>
        <v>5</v>
      </c>
      <c r="DU29" s="1618"/>
      <c r="DV29" s="1618"/>
      <c r="DW29" s="1618"/>
      <c r="DX29" s="1618"/>
      <c r="DY29" s="1618"/>
      <c r="DZ29" s="1620">
        <f t="shared" si="78"/>
        <v>95</v>
      </c>
      <c r="EA29" s="1620">
        <f t="shared" si="18"/>
        <v>9</v>
      </c>
      <c r="EB29" s="1620">
        <f t="shared" si="18"/>
        <v>34</v>
      </c>
      <c r="EC29" s="1620">
        <f t="shared" si="18"/>
        <v>0</v>
      </c>
      <c r="ED29" s="1620">
        <f t="shared" si="18"/>
        <v>0</v>
      </c>
      <c r="EE29" s="1620">
        <f t="shared" si="36"/>
        <v>43</v>
      </c>
      <c r="EF29" s="1621">
        <f t="shared" si="37"/>
        <v>0.45263157894736844</v>
      </c>
      <c r="EG29" s="1581"/>
    </row>
    <row r="30" spans="1:137" ht="12">
      <c r="A30" s="2523"/>
      <c r="B30" s="1612" t="s">
        <v>598</v>
      </c>
      <c r="C30" s="1609" t="s">
        <v>508</v>
      </c>
      <c r="D30" s="1609" t="s">
        <v>100</v>
      </c>
      <c r="E30" s="1609" t="s">
        <v>88</v>
      </c>
      <c r="F30" s="1609" t="s">
        <v>1397</v>
      </c>
      <c r="G30" s="1609" t="s">
        <v>120</v>
      </c>
      <c r="H30" s="1610">
        <v>42690</v>
      </c>
      <c r="I30" s="1610">
        <v>43159</v>
      </c>
      <c r="J30" s="1611">
        <f t="shared" si="38"/>
        <v>469</v>
      </c>
      <c r="K30" s="1612"/>
      <c r="L30" s="1612" t="s">
        <v>510</v>
      </c>
      <c r="M30" s="1613">
        <v>1200</v>
      </c>
      <c r="N30" s="1613"/>
      <c r="O30" s="1613"/>
      <c r="P30" s="1613"/>
      <c r="Q30" s="1614">
        <f t="shared" si="59"/>
        <v>0</v>
      </c>
      <c r="R30" s="1614">
        <f t="shared" si="60"/>
        <v>1200</v>
      </c>
      <c r="S30" s="1614">
        <f t="shared" si="61"/>
        <v>1200</v>
      </c>
      <c r="T30" s="1615" t="s">
        <v>1398</v>
      </c>
      <c r="U30" s="1616"/>
      <c r="V30" s="1616"/>
      <c r="W30" s="1616"/>
      <c r="X30" s="1616"/>
      <c r="Y30" s="1616"/>
      <c r="Z30" s="1616"/>
      <c r="AA30" s="705"/>
      <c r="AB30" s="1617"/>
      <c r="AC30" s="1618"/>
      <c r="AD30" s="1618"/>
      <c r="AE30" s="1618"/>
      <c r="AF30" s="1618"/>
      <c r="AG30" s="1618">
        <f t="shared" si="62"/>
        <v>0</v>
      </c>
      <c r="AH30" s="1617">
        <v>0</v>
      </c>
      <c r="AI30" s="1618"/>
      <c r="AJ30" s="1618"/>
      <c r="AK30" s="1618"/>
      <c r="AL30" s="1618"/>
      <c r="AM30" s="1618">
        <f t="shared" si="63"/>
        <v>0</v>
      </c>
      <c r="AN30" s="1617">
        <v>0</v>
      </c>
      <c r="AO30" s="1618"/>
      <c r="AP30" s="1618"/>
      <c r="AQ30" s="1618"/>
      <c r="AR30" s="1618"/>
      <c r="AS30" s="1618">
        <f t="shared" si="64"/>
        <v>0</v>
      </c>
      <c r="AT30" s="1617">
        <f t="shared" ref="AT30" si="94">S30/12</f>
        <v>100</v>
      </c>
      <c r="AU30" s="1618"/>
      <c r="AV30" s="1618"/>
      <c r="AW30" s="1618"/>
      <c r="AX30" s="1618"/>
      <c r="AY30" s="1618">
        <f t="shared" si="45"/>
        <v>0</v>
      </c>
      <c r="AZ30" s="1617">
        <v>100</v>
      </c>
      <c r="BA30" s="1618"/>
      <c r="BB30" s="1618"/>
      <c r="BC30" s="1618"/>
      <c r="BD30" s="1618"/>
      <c r="BE30" s="1618">
        <f t="shared" ref="BE30" si="95">BA30+BB30+BC30+BD30</f>
        <v>0</v>
      </c>
      <c r="BF30" s="1617">
        <v>100</v>
      </c>
      <c r="BG30" s="1618">
        <v>97</v>
      </c>
      <c r="BH30" s="1618"/>
      <c r="BI30" s="1618"/>
      <c r="BJ30" s="1618"/>
      <c r="BK30" s="1618">
        <f t="shared" si="66"/>
        <v>97</v>
      </c>
      <c r="BL30" s="1617">
        <v>100</v>
      </c>
      <c r="BM30" s="1618">
        <v>78</v>
      </c>
      <c r="BN30" s="1618"/>
      <c r="BO30" s="1618"/>
      <c r="BP30" s="1618"/>
      <c r="BQ30" s="1618">
        <f t="shared" si="67"/>
        <v>78</v>
      </c>
      <c r="BR30" s="1617">
        <v>100</v>
      </c>
      <c r="BS30" s="1618"/>
      <c r="BT30" s="1618"/>
      <c r="BU30" s="1618"/>
      <c r="BV30" s="1618"/>
      <c r="BW30" s="1618">
        <f t="shared" si="68"/>
        <v>0</v>
      </c>
      <c r="BX30" s="1617">
        <v>100</v>
      </c>
      <c r="BY30" s="1618">
        <v>465</v>
      </c>
      <c r="BZ30" s="1618"/>
      <c r="CA30" s="1618"/>
      <c r="CB30" s="1618"/>
      <c r="CC30" s="1618">
        <f t="shared" si="69"/>
        <v>465</v>
      </c>
      <c r="CD30" s="1619">
        <v>100</v>
      </c>
      <c r="CE30" s="1618"/>
      <c r="CF30" s="1618"/>
      <c r="CG30" s="1618"/>
      <c r="CH30" s="1618"/>
      <c r="CI30" s="1618">
        <v>0</v>
      </c>
      <c r="CJ30" s="1619">
        <v>100</v>
      </c>
      <c r="CK30" s="1618"/>
      <c r="CL30" s="1618"/>
      <c r="CM30" s="1618"/>
      <c r="CN30" s="1618"/>
      <c r="CO30" s="1618"/>
      <c r="CP30" s="1619">
        <v>100</v>
      </c>
      <c r="CQ30" s="1618"/>
      <c r="CR30" s="1618"/>
      <c r="CS30" s="1618"/>
      <c r="CT30" s="1618"/>
      <c r="CU30" s="1618"/>
      <c r="CV30" s="1619">
        <v>100</v>
      </c>
      <c r="CW30" s="1618"/>
      <c r="CX30" s="1618"/>
      <c r="CY30" s="1618"/>
      <c r="CZ30" s="1618"/>
      <c r="DA30" s="1618"/>
      <c r="DB30" s="1619">
        <v>100</v>
      </c>
      <c r="DC30" s="1618"/>
      <c r="DD30" s="1618"/>
      <c r="DE30" s="1618"/>
      <c r="DF30" s="1618"/>
      <c r="DG30" s="1618"/>
      <c r="DH30" s="1619">
        <v>100</v>
      </c>
      <c r="DI30" s="1618"/>
      <c r="DJ30" s="1618"/>
      <c r="DK30" s="1618"/>
      <c r="DL30" s="1618"/>
      <c r="DM30" s="1618"/>
      <c r="DN30" s="1619">
        <v>100</v>
      </c>
      <c r="DO30" s="1618"/>
      <c r="DP30" s="1618"/>
      <c r="DQ30" s="1618"/>
      <c r="DR30" s="1618"/>
      <c r="DS30" s="1618"/>
      <c r="DT30" s="1619">
        <v>100</v>
      </c>
      <c r="DU30" s="1618"/>
      <c r="DV30" s="1618"/>
      <c r="DW30" s="1618"/>
      <c r="DX30" s="1618"/>
      <c r="DY30" s="1618"/>
      <c r="DZ30" s="1620">
        <f t="shared" si="78"/>
        <v>1200</v>
      </c>
      <c r="EA30" s="1620">
        <f t="shared" si="18"/>
        <v>640</v>
      </c>
      <c r="EB30" s="1620">
        <f t="shared" si="18"/>
        <v>0</v>
      </c>
      <c r="EC30" s="1620">
        <f t="shared" si="18"/>
        <v>0</v>
      </c>
      <c r="ED30" s="1620">
        <f t="shared" si="18"/>
        <v>0</v>
      </c>
      <c r="EE30" s="1620">
        <f t="shared" si="36"/>
        <v>640</v>
      </c>
      <c r="EF30" s="1621">
        <f t="shared" si="37"/>
        <v>0.53333333333333333</v>
      </c>
      <c r="EG30" s="1581"/>
    </row>
    <row r="31" spans="1:137" ht="12.75" thickBot="1">
      <c r="A31" s="2524"/>
      <c r="B31" s="1624" t="s">
        <v>541</v>
      </c>
      <c r="C31" s="1625" t="s">
        <v>508</v>
      </c>
      <c r="D31" s="1625" t="s">
        <v>100</v>
      </c>
      <c r="E31" s="1625" t="s">
        <v>88</v>
      </c>
      <c r="F31" s="1625" t="s">
        <v>1386</v>
      </c>
      <c r="G31" s="1625" t="s">
        <v>120</v>
      </c>
      <c r="H31" s="1626">
        <v>42690</v>
      </c>
      <c r="I31" s="1626">
        <v>43159</v>
      </c>
      <c r="J31" s="1627">
        <f t="shared" si="38"/>
        <v>469</v>
      </c>
      <c r="K31" s="1624"/>
      <c r="L31" s="1624" t="s">
        <v>510</v>
      </c>
      <c r="M31" s="1628"/>
      <c r="N31" s="1628"/>
      <c r="O31" s="1628"/>
      <c r="P31" s="1628"/>
      <c r="Q31" s="1629">
        <f t="shared" si="59"/>
        <v>0</v>
      </c>
      <c r="R31" s="1629">
        <f t="shared" si="60"/>
        <v>0</v>
      </c>
      <c r="S31" s="1629">
        <v>7</v>
      </c>
      <c r="T31" s="1630"/>
      <c r="U31" s="1631"/>
      <c r="V31" s="1631"/>
      <c r="W31" s="1631"/>
      <c r="X31" s="1631"/>
      <c r="Y31" s="1631"/>
      <c r="Z31" s="1631"/>
      <c r="AA31" s="1632"/>
      <c r="AB31" s="1633"/>
      <c r="AC31" s="1634"/>
      <c r="AD31" s="1634"/>
      <c r="AE31" s="1634"/>
      <c r="AF31" s="1634"/>
      <c r="AG31" s="1634">
        <f t="shared" si="62"/>
        <v>0</v>
      </c>
      <c r="AH31" s="1633">
        <v>0</v>
      </c>
      <c r="AI31" s="1634"/>
      <c r="AJ31" s="1634"/>
      <c r="AK31" s="1634"/>
      <c r="AL31" s="1634"/>
      <c r="AM31" s="1634">
        <f t="shared" si="63"/>
        <v>0</v>
      </c>
      <c r="AN31" s="1633">
        <v>0</v>
      </c>
      <c r="AO31" s="1634"/>
      <c r="AP31" s="1634"/>
      <c r="AQ31" s="1634"/>
      <c r="AR31" s="1634"/>
      <c r="AS31" s="1634">
        <f t="shared" si="64"/>
        <v>0</v>
      </c>
      <c r="AT31" s="1633">
        <v>7</v>
      </c>
      <c r="AU31" s="1634"/>
      <c r="AV31" s="1634"/>
      <c r="AW31" s="1634"/>
      <c r="AX31" s="1634"/>
      <c r="AY31" s="1634">
        <f t="shared" ref="AY31:AY80" si="96">AU31+AV31+AW31+AX31</f>
        <v>0</v>
      </c>
      <c r="AZ31" s="1633">
        <v>7</v>
      </c>
      <c r="BA31" s="1634"/>
      <c r="BB31" s="1634"/>
      <c r="BC31" s="1634"/>
      <c r="BD31" s="1634"/>
      <c r="BE31" s="1634">
        <v>7</v>
      </c>
      <c r="BF31" s="1633">
        <v>7</v>
      </c>
      <c r="BG31" s="1634"/>
      <c r="BH31" s="1634"/>
      <c r="BI31" s="1634"/>
      <c r="BJ31" s="1634"/>
      <c r="BK31" s="1634">
        <f t="shared" si="66"/>
        <v>0</v>
      </c>
      <c r="BL31" s="1633">
        <v>7</v>
      </c>
      <c r="BM31" s="1634"/>
      <c r="BN31" s="1634"/>
      <c r="BO31" s="1634"/>
      <c r="BP31" s="1634"/>
      <c r="BQ31" s="1634">
        <v>7</v>
      </c>
      <c r="BR31" s="1633">
        <v>7</v>
      </c>
      <c r="BS31" s="1634"/>
      <c r="BT31" s="1634"/>
      <c r="BU31" s="1634"/>
      <c r="BV31" s="1634"/>
      <c r="BW31" s="1634">
        <f t="shared" si="68"/>
        <v>0</v>
      </c>
      <c r="BX31" s="1633">
        <v>7</v>
      </c>
      <c r="BY31" s="1634"/>
      <c r="BZ31" s="1634"/>
      <c r="CA31" s="1634"/>
      <c r="CB31" s="1634"/>
      <c r="CC31" s="1634">
        <f t="shared" si="69"/>
        <v>0</v>
      </c>
      <c r="CD31" s="1635">
        <v>7</v>
      </c>
      <c r="CE31" s="1634"/>
      <c r="CF31" s="1634"/>
      <c r="CG31" s="1634"/>
      <c r="CH31" s="1634"/>
      <c r="CI31" s="1634">
        <v>0</v>
      </c>
      <c r="CJ31" s="1635">
        <v>7</v>
      </c>
      <c r="CK31" s="1634"/>
      <c r="CL31" s="1634"/>
      <c r="CM31" s="1634"/>
      <c r="CN31" s="1634"/>
      <c r="CO31" s="1634"/>
      <c r="CP31" s="1635">
        <v>7</v>
      </c>
      <c r="CQ31" s="1634"/>
      <c r="CR31" s="1634"/>
      <c r="CS31" s="1634"/>
      <c r="CT31" s="1634"/>
      <c r="CU31" s="1634"/>
      <c r="CV31" s="1635">
        <v>7</v>
      </c>
      <c r="CW31" s="1634"/>
      <c r="CX31" s="1634"/>
      <c r="CY31" s="1634"/>
      <c r="CZ31" s="1634"/>
      <c r="DA31" s="1634"/>
      <c r="DB31" s="1635">
        <v>7</v>
      </c>
      <c r="DC31" s="1634"/>
      <c r="DD31" s="1634"/>
      <c r="DE31" s="1634"/>
      <c r="DF31" s="1634"/>
      <c r="DG31" s="1634"/>
      <c r="DH31" s="1635">
        <v>7</v>
      </c>
      <c r="DI31" s="1634"/>
      <c r="DJ31" s="1634"/>
      <c r="DK31" s="1634"/>
      <c r="DL31" s="1634"/>
      <c r="DM31" s="1634"/>
      <c r="DN31" s="1635">
        <v>7</v>
      </c>
      <c r="DO31" s="1634"/>
      <c r="DP31" s="1634"/>
      <c r="DQ31" s="1634"/>
      <c r="DR31" s="1634"/>
      <c r="DS31" s="1634"/>
      <c r="DT31" s="1635">
        <v>7</v>
      </c>
      <c r="DU31" s="1634"/>
      <c r="DV31" s="1634"/>
      <c r="DW31" s="1634"/>
      <c r="DX31" s="1634"/>
      <c r="DY31" s="1634"/>
      <c r="DZ31" s="1636">
        <f t="shared" si="78"/>
        <v>7</v>
      </c>
      <c r="EA31" s="1636">
        <f t="shared" si="18"/>
        <v>0</v>
      </c>
      <c r="EB31" s="1636">
        <f t="shared" si="18"/>
        <v>0</v>
      </c>
      <c r="EC31" s="1636">
        <f t="shared" si="18"/>
        <v>0</v>
      </c>
      <c r="ED31" s="1636">
        <f t="shared" si="18"/>
        <v>0</v>
      </c>
      <c r="EE31" s="1636">
        <f>DZ31</f>
        <v>7</v>
      </c>
      <c r="EF31" s="1637">
        <f t="shared" si="37"/>
        <v>1</v>
      </c>
      <c r="EG31" s="1581"/>
    </row>
    <row r="32" spans="1:137" ht="12">
      <c r="A32" s="2522" t="s">
        <v>892</v>
      </c>
      <c r="B32" s="1638" t="s">
        <v>385</v>
      </c>
      <c r="C32" s="1594" t="s">
        <v>508</v>
      </c>
      <c r="D32" s="1594" t="s">
        <v>100</v>
      </c>
      <c r="E32" s="1594" t="s">
        <v>88</v>
      </c>
      <c r="F32" s="1594"/>
      <c r="G32" s="1594" t="s">
        <v>42</v>
      </c>
      <c r="H32" s="1595">
        <v>42690</v>
      </c>
      <c r="I32" s="1595">
        <v>43159</v>
      </c>
      <c r="J32" s="1596">
        <f t="shared" si="38"/>
        <v>469</v>
      </c>
      <c r="K32" s="1597"/>
      <c r="L32" s="1597" t="s">
        <v>386</v>
      </c>
      <c r="M32" s="1598"/>
      <c r="N32" s="1598"/>
      <c r="O32" s="1598"/>
      <c r="P32" s="1598"/>
      <c r="Q32" s="1599">
        <f t="shared" si="59"/>
        <v>0</v>
      </c>
      <c r="R32" s="1599">
        <f t="shared" si="60"/>
        <v>0</v>
      </c>
      <c r="S32" s="1599">
        <f t="shared" si="61"/>
        <v>0</v>
      </c>
      <c r="T32" s="1600" t="s">
        <v>1399</v>
      </c>
      <c r="U32" s="1601"/>
      <c r="V32" s="1601"/>
      <c r="W32" s="1601"/>
      <c r="X32" s="1601"/>
      <c r="Y32" s="1601"/>
      <c r="Z32" s="1601"/>
      <c r="AA32" s="1639"/>
      <c r="AB32" s="1603"/>
      <c r="AC32" s="1604"/>
      <c r="AD32" s="1604"/>
      <c r="AE32" s="1604"/>
      <c r="AF32" s="1604"/>
      <c r="AG32" s="1604"/>
      <c r="AH32" s="1603"/>
      <c r="AI32" s="1604"/>
      <c r="AJ32" s="1604"/>
      <c r="AK32" s="1604"/>
      <c r="AL32" s="1604"/>
      <c r="AM32" s="1604"/>
      <c r="AN32" s="1603"/>
      <c r="AO32" s="1604"/>
      <c r="AP32" s="1604"/>
      <c r="AQ32" s="1604"/>
      <c r="AR32" s="1604"/>
      <c r="AS32" s="1604"/>
      <c r="AT32" s="1603"/>
      <c r="AU32" s="1604"/>
      <c r="AV32" s="1604"/>
      <c r="AW32" s="1604"/>
      <c r="AX32" s="1604"/>
      <c r="AY32" s="1604"/>
      <c r="AZ32" s="1603"/>
      <c r="BA32" s="1604"/>
      <c r="BB32" s="1604"/>
      <c r="BC32" s="1604"/>
      <c r="BD32" s="1604"/>
      <c r="BE32" s="1604"/>
      <c r="BF32" s="1603"/>
      <c r="BG32" s="1604"/>
      <c r="BH32" s="1604"/>
      <c r="BI32" s="1604"/>
      <c r="BJ32" s="1604"/>
      <c r="BK32" s="1604"/>
      <c r="BL32" s="1603"/>
      <c r="BM32" s="1604"/>
      <c r="BN32" s="1604"/>
      <c r="BO32" s="1604"/>
      <c r="BP32" s="1604"/>
      <c r="BQ32" s="1604"/>
      <c r="BR32" s="1603"/>
      <c r="BS32" s="1604"/>
      <c r="BT32" s="1604"/>
      <c r="BU32" s="1604"/>
      <c r="BV32" s="1604"/>
      <c r="BW32" s="1604"/>
      <c r="BX32" s="1603"/>
      <c r="BY32" s="1604"/>
      <c r="BZ32" s="1604"/>
      <c r="CA32" s="1604"/>
      <c r="CB32" s="1604"/>
      <c r="CC32" s="1604"/>
      <c r="CD32" s="1605"/>
      <c r="CE32" s="1604"/>
      <c r="CF32" s="1604"/>
      <c r="CG32" s="1604"/>
      <c r="CH32" s="1604"/>
      <c r="CI32" s="1604"/>
      <c r="CJ32" s="1605"/>
      <c r="CK32" s="1604"/>
      <c r="CL32" s="1604"/>
      <c r="CM32" s="1604"/>
      <c r="CN32" s="1604"/>
      <c r="CO32" s="1604"/>
      <c r="CP32" s="1605"/>
      <c r="CQ32" s="1604"/>
      <c r="CR32" s="1604"/>
      <c r="CS32" s="1604"/>
      <c r="CT32" s="1604"/>
      <c r="CU32" s="1604"/>
      <c r="CV32" s="1605"/>
      <c r="CW32" s="1604"/>
      <c r="CX32" s="1604"/>
      <c r="CY32" s="1604"/>
      <c r="CZ32" s="1604"/>
      <c r="DA32" s="1604"/>
      <c r="DB32" s="1605"/>
      <c r="DC32" s="1604"/>
      <c r="DD32" s="1604"/>
      <c r="DE32" s="1604"/>
      <c r="DF32" s="1604"/>
      <c r="DG32" s="1604"/>
      <c r="DH32" s="1605"/>
      <c r="DI32" s="1604"/>
      <c r="DJ32" s="1604"/>
      <c r="DK32" s="1604"/>
      <c r="DL32" s="1604"/>
      <c r="DM32" s="1604"/>
      <c r="DN32" s="1605"/>
      <c r="DO32" s="1604"/>
      <c r="DP32" s="1604"/>
      <c r="DQ32" s="1604"/>
      <c r="DR32" s="1604"/>
      <c r="DS32" s="1604"/>
      <c r="DT32" s="1605"/>
      <c r="DU32" s="1604"/>
      <c r="DV32" s="1604"/>
      <c r="DW32" s="1604"/>
      <c r="DX32" s="1604"/>
      <c r="DY32" s="1604"/>
      <c r="DZ32" s="1606">
        <f t="shared" si="78"/>
        <v>0</v>
      </c>
      <c r="EA32" s="1606">
        <f t="shared" si="18"/>
        <v>0</v>
      </c>
      <c r="EB32" s="1606">
        <f t="shared" si="18"/>
        <v>0</v>
      </c>
      <c r="EC32" s="1606">
        <f t="shared" si="18"/>
        <v>0</v>
      </c>
      <c r="ED32" s="1606">
        <f t="shared" si="18"/>
        <v>0</v>
      </c>
      <c r="EE32" s="1606">
        <f t="shared" si="36"/>
        <v>0</v>
      </c>
      <c r="EF32" s="1607" t="e">
        <f t="shared" si="37"/>
        <v>#DIV/0!</v>
      </c>
      <c r="EG32" s="1581"/>
    </row>
    <row r="33" spans="1:137" ht="12">
      <c r="A33" s="2523"/>
      <c r="B33" s="1640" t="s">
        <v>611</v>
      </c>
      <c r="C33" s="1609" t="s">
        <v>508</v>
      </c>
      <c r="D33" s="1609" t="s">
        <v>100</v>
      </c>
      <c r="E33" s="1609" t="s">
        <v>88</v>
      </c>
      <c r="F33" s="1609"/>
      <c r="G33" s="1609" t="s">
        <v>42</v>
      </c>
      <c r="H33" s="1610">
        <v>42690</v>
      </c>
      <c r="I33" s="1610">
        <v>43159</v>
      </c>
      <c r="J33" s="1611">
        <f t="shared" si="38"/>
        <v>469</v>
      </c>
      <c r="K33" s="1612"/>
      <c r="L33" s="1612" t="s">
        <v>386</v>
      </c>
      <c r="M33" s="1613"/>
      <c r="N33" s="1613"/>
      <c r="O33" s="1613"/>
      <c r="P33" s="1613"/>
      <c r="Q33" s="1614">
        <f t="shared" si="59"/>
        <v>0</v>
      </c>
      <c r="R33" s="1614">
        <f t="shared" si="60"/>
        <v>0</v>
      </c>
      <c r="S33" s="1614">
        <f t="shared" si="61"/>
        <v>0</v>
      </c>
      <c r="T33" s="1615" t="s">
        <v>1399</v>
      </c>
      <c r="U33" s="1616"/>
      <c r="V33" s="1616"/>
      <c r="W33" s="1616"/>
      <c r="X33" s="1616"/>
      <c r="Y33" s="1616"/>
      <c r="Z33" s="1616"/>
      <c r="AA33" s="1641"/>
      <c r="AB33" s="1617"/>
      <c r="AC33" s="1618"/>
      <c r="AD33" s="1618"/>
      <c r="AE33" s="1618"/>
      <c r="AF33" s="1618"/>
      <c r="AG33" s="1618"/>
      <c r="AH33" s="1617"/>
      <c r="AI33" s="1618"/>
      <c r="AJ33" s="1618"/>
      <c r="AK33" s="1618"/>
      <c r="AL33" s="1618"/>
      <c r="AM33" s="1618"/>
      <c r="AN33" s="1617"/>
      <c r="AO33" s="1618"/>
      <c r="AP33" s="1618"/>
      <c r="AQ33" s="1618"/>
      <c r="AR33" s="1618"/>
      <c r="AS33" s="1618"/>
      <c r="AT33" s="1617"/>
      <c r="AU33" s="1618"/>
      <c r="AV33" s="1618"/>
      <c r="AW33" s="1618"/>
      <c r="AX33" s="1618"/>
      <c r="AY33" s="1618"/>
      <c r="AZ33" s="1617"/>
      <c r="BA33" s="1618"/>
      <c r="BB33" s="1618"/>
      <c r="BC33" s="1618"/>
      <c r="BD33" s="1618"/>
      <c r="BE33" s="1618"/>
      <c r="BF33" s="1617"/>
      <c r="BG33" s="1618"/>
      <c r="BH33" s="1618"/>
      <c r="BI33" s="1618"/>
      <c r="BJ33" s="1618"/>
      <c r="BK33" s="1618"/>
      <c r="BL33" s="1617"/>
      <c r="BM33" s="1618"/>
      <c r="BN33" s="1618"/>
      <c r="BO33" s="1618"/>
      <c r="BP33" s="1618"/>
      <c r="BQ33" s="1618"/>
      <c r="BR33" s="1617"/>
      <c r="BS33" s="1618"/>
      <c r="BT33" s="1618"/>
      <c r="BU33" s="1618"/>
      <c r="BV33" s="1618"/>
      <c r="BW33" s="1618"/>
      <c r="BX33" s="1617"/>
      <c r="BY33" s="1618"/>
      <c r="BZ33" s="1618"/>
      <c r="CA33" s="1618"/>
      <c r="CB33" s="1618"/>
      <c r="CC33" s="1618"/>
      <c r="CD33" s="1619"/>
      <c r="CE33" s="1618"/>
      <c r="CF33" s="1618"/>
      <c r="CG33" s="1618"/>
      <c r="CH33" s="1618"/>
      <c r="CI33" s="1618"/>
      <c r="CJ33" s="1619"/>
      <c r="CK33" s="1618"/>
      <c r="CL33" s="1618"/>
      <c r="CM33" s="1618"/>
      <c r="CN33" s="1618"/>
      <c r="CO33" s="1618"/>
      <c r="CP33" s="1619"/>
      <c r="CQ33" s="1618"/>
      <c r="CR33" s="1618"/>
      <c r="CS33" s="1618"/>
      <c r="CT33" s="1618"/>
      <c r="CU33" s="1618"/>
      <c r="CV33" s="1619"/>
      <c r="CW33" s="1618"/>
      <c r="CX33" s="1618"/>
      <c r="CY33" s="1618"/>
      <c r="CZ33" s="1618"/>
      <c r="DA33" s="1618"/>
      <c r="DB33" s="1619"/>
      <c r="DC33" s="1618"/>
      <c r="DD33" s="1618"/>
      <c r="DE33" s="1618"/>
      <c r="DF33" s="1618"/>
      <c r="DG33" s="1618"/>
      <c r="DH33" s="1619"/>
      <c r="DI33" s="1618"/>
      <c r="DJ33" s="1618"/>
      <c r="DK33" s="1618"/>
      <c r="DL33" s="1618"/>
      <c r="DM33" s="1618"/>
      <c r="DN33" s="1619"/>
      <c r="DO33" s="1618"/>
      <c r="DP33" s="1618"/>
      <c r="DQ33" s="1618"/>
      <c r="DR33" s="1618"/>
      <c r="DS33" s="1618"/>
      <c r="DT33" s="1619"/>
      <c r="DU33" s="1618"/>
      <c r="DV33" s="1618"/>
      <c r="DW33" s="1618"/>
      <c r="DX33" s="1618"/>
      <c r="DY33" s="1618"/>
      <c r="DZ33" s="1620">
        <f t="shared" si="78"/>
        <v>0</v>
      </c>
      <c r="EA33" s="1620">
        <f t="shared" si="18"/>
        <v>0</v>
      </c>
      <c r="EB33" s="1620">
        <f t="shared" si="18"/>
        <v>0</v>
      </c>
      <c r="EC33" s="1620">
        <f t="shared" si="18"/>
        <v>0</v>
      </c>
      <c r="ED33" s="1620">
        <f t="shared" si="18"/>
        <v>0</v>
      </c>
      <c r="EE33" s="1620">
        <f t="shared" si="36"/>
        <v>0</v>
      </c>
      <c r="EF33" s="1621" t="e">
        <f t="shared" si="37"/>
        <v>#DIV/0!</v>
      </c>
      <c r="EG33" s="1581"/>
    </row>
    <row r="34" spans="1:137" ht="12">
      <c r="A34" s="2523"/>
      <c r="B34" s="1642" t="s">
        <v>545</v>
      </c>
      <c r="C34" s="1609" t="s">
        <v>508</v>
      </c>
      <c r="D34" s="1609" t="s">
        <v>100</v>
      </c>
      <c r="E34" s="1609" t="s">
        <v>88</v>
      </c>
      <c r="F34" s="1609"/>
      <c r="G34" s="1609" t="s">
        <v>42</v>
      </c>
      <c r="H34" s="1610">
        <v>42690</v>
      </c>
      <c r="I34" s="1610">
        <v>43159</v>
      </c>
      <c r="J34" s="1611">
        <f t="shared" si="38"/>
        <v>469</v>
      </c>
      <c r="K34" s="1612"/>
      <c r="L34" s="1612" t="s">
        <v>386</v>
      </c>
      <c r="M34" s="1613"/>
      <c r="N34" s="1613"/>
      <c r="O34" s="1613"/>
      <c r="P34" s="1613"/>
      <c r="Q34" s="1614">
        <f t="shared" si="59"/>
        <v>0</v>
      </c>
      <c r="R34" s="1614">
        <f t="shared" si="60"/>
        <v>0</v>
      </c>
      <c r="S34" s="1614">
        <f t="shared" si="61"/>
        <v>0</v>
      </c>
      <c r="T34" s="1615" t="s">
        <v>1399</v>
      </c>
      <c r="U34" s="1616"/>
      <c r="V34" s="1616"/>
      <c r="W34" s="1616"/>
      <c r="X34" s="1616"/>
      <c r="Y34" s="1616"/>
      <c r="Z34" s="1616"/>
      <c r="AA34" s="1641"/>
      <c r="AB34" s="1617"/>
      <c r="AC34" s="1618"/>
      <c r="AD34" s="1618"/>
      <c r="AE34" s="1618"/>
      <c r="AF34" s="1618"/>
      <c r="AG34" s="1618"/>
      <c r="AH34" s="1617"/>
      <c r="AI34" s="1618"/>
      <c r="AJ34" s="1618"/>
      <c r="AK34" s="1618"/>
      <c r="AL34" s="1618"/>
      <c r="AM34" s="1618"/>
      <c r="AN34" s="1617"/>
      <c r="AO34" s="1618"/>
      <c r="AP34" s="1618"/>
      <c r="AQ34" s="1618"/>
      <c r="AR34" s="1618"/>
      <c r="AS34" s="1618"/>
      <c r="AT34" s="1617"/>
      <c r="AU34" s="1618"/>
      <c r="AV34" s="1618"/>
      <c r="AW34" s="1618"/>
      <c r="AX34" s="1618"/>
      <c r="AY34" s="1618"/>
      <c r="AZ34" s="1617"/>
      <c r="BA34" s="1618"/>
      <c r="BB34" s="1618"/>
      <c r="BC34" s="1618"/>
      <c r="BD34" s="1618"/>
      <c r="BE34" s="1618"/>
      <c r="BF34" s="1617"/>
      <c r="BG34" s="1618"/>
      <c r="BH34" s="1618"/>
      <c r="BI34" s="1618"/>
      <c r="BJ34" s="1618"/>
      <c r="BK34" s="1618"/>
      <c r="BL34" s="1617"/>
      <c r="BM34" s="1618"/>
      <c r="BN34" s="1618"/>
      <c r="BO34" s="1618"/>
      <c r="BP34" s="1618"/>
      <c r="BQ34" s="1618"/>
      <c r="BR34" s="1617"/>
      <c r="BS34" s="1618"/>
      <c r="BT34" s="1618"/>
      <c r="BU34" s="1618"/>
      <c r="BV34" s="1618"/>
      <c r="BW34" s="1618"/>
      <c r="BX34" s="1617"/>
      <c r="BY34" s="1618"/>
      <c r="BZ34" s="1618"/>
      <c r="CA34" s="1618"/>
      <c r="CB34" s="1618"/>
      <c r="CC34" s="1618"/>
      <c r="CD34" s="1619"/>
      <c r="CE34" s="1618"/>
      <c r="CF34" s="1618"/>
      <c r="CG34" s="1618"/>
      <c r="CH34" s="1618"/>
      <c r="CI34" s="1618"/>
      <c r="CJ34" s="1619"/>
      <c r="CK34" s="1618"/>
      <c r="CL34" s="1618"/>
      <c r="CM34" s="1618"/>
      <c r="CN34" s="1618"/>
      <c r="CO34" s="1618"/>
      <c r="CP34" s="1619"/>
      <c r="CQ34" s="1618"/>
      <c r="CR34" s="1618"/>
      <c r="CS34" s="1618"/>
      <c r="CT34" s="1618"/>
      <c r="CU34" s="1618"/>
      <c r="CV34" s="1619"/>
      <c r="CW34" s="1618"/>
      <c r="CX34" s="1618"/>
      <c r="CY34" s="1618"/>
      <c r="CZ34" s="1618"/>
      <c r="DA34" s="1618"/>
      <c r="DB34" s="1619"/>
      <c r="DC34" s="1618"/>
      <c r="DD34" s="1618"/>
      <c r="DE34" s="1618"/>
      <c r="DF34" s="1618"/>
      <c r="DG34" s="1618"/>
      <c r="DH34" s="1619"/>
      <c r="DI34" s="1618"/>
      <c r="DJ34" s="1618"/>
      <c r="DK34" s="1618"/>
      <c r="DL34" s="1618"/>
      <c r="DM34" s="1618"/>
      <c r="DN34" s="1619"/>
      <c r="DO34" s="1618"/>
      <c r="DP34" s="1618"/>
      <c r="DQ34" s="1618"/>
      <c r="DR34" s="1618"/>
      <c r="DS34" s="1618"/>
      <c r="DT34" s="1619"/>
      <c r="DU34" s="1618"/>
      <c r="DV34" s="1618"/>
      <c r="DW34" s="1618"/>
      <c r="DX34" s="1618"/>
      <c r="DY34" s="1618"/>
      <c r="DZ34" s="1620">
        <f t="shared" si="78"/>
        <v>0</v>
      </c>
      <c r="EA34" s="1620">
        <f t="shared" si="18"/>
        <v>0</v>
      </c>
      <c r="EB34" s="1620">
        <f t="shared" si="18"/>
        <v>0</v>
      </c>
      <c r="EC34" s="1620">
        <f t="shared" si="18"/>
        <v>0</v>
      </c>
      <c r="ED34" s="1620">
        <f t="shared" si="18"/>
        <v>0</v>
      </c>
      <c r="EE34" s="1620">
        <f t="shared" si="36"/>
        <v>0</v>
      </c>
      <c r="EF34" s="1621" t="e">
        <f t="shared" si="37"/>
        <v>#DIV/0!</v>
      </c>
      <c r="EG34" s="1581"/>
    </row>
    <row r="35" spans="1:137" ht="12">
      <c r="A35" s="2523"/>
      <c r="B35" s="1642" t="s">
        <v>544</v>
      </c>
      <c r="C35" s="1609" t="s">
        <v>508</v>
      </c>
      <c r="D35" s="1609" t="s">
        <v>100</v>
      </c>
      <c r="E35" s="1609" t="s">
        <v>88</v>
      </c>
      <c r="F35" s="1609"/>
      <c r="G35" s="1609" t="s">
        <v>42</v>
      </c>
      <c r="H35" s="1610">
        <v>42690</v>
      </c>
      <c r="I35" s="1610">
        <v>43159</v>
      </c>
      <c r="J35" s="1611">
        <f t="shared" si="38"/>
        <v>469</v>
      </c>
      <c r="K35" s="1612"/>
      <c r="L35" s="1612" t="s">
        <v>386</v>
      </c>
      <c r="M35" s="1613"/>
      <c r="N35" s="1613"/>
      <c r="O35" s="1613"/>
      <c r="P35" s="1613"/>
      <c r="Q35" s="1614">
        <f t="shared" si="59"/>
        <v>0</v>
      </c>
      <c r="R35" s="1614">
        <f t="shared" si="60"/>
        <v>0</v>
      </c>
      <c r="S35" s="1614">
        <f t="shared" si="61"/>
        <v>0</v>
      </c>
      <c r="T35" s="1615" t="s">
        <v>1399</v>
      </c>
      <c r="U35" s="1616"/>
      <c r="V35" s="1616"/>
      <c r="W35" s="1616"/>
      <c r="X35" s="1616"/>
      <c r="Y35" s="1616"/>
      <c r="Z35" s="1616"/>
      <c r="AA35" s="1641"/>
      <c r="AB35" s="1617"/>
      <c r="AC35" s="1618"/>
      <c r="AD35" s="1618"/>
      <c r="AE35" s="1618"/>
      <c r="AF35" s="1618"/>
      <c r="AG35" s="1618"/>
      <c r="AH35" s="1617"/>
      <c r="AI35" s="1618"/>
      <c r="AJ35" s="1618"/>
      <c r="AK35" s="1618"/>
      <c r="AL35" s="1618"/>
      <c r="AM35" s="1618"/>
      <c r="AN35" s="1617"/>
      <c r="AO35" s="1618"/>
      <c r="AP35" s="1618"/>
      <c r="AQ35" s="1618"/>
      <c r="AR35" s="1618"/>
      <c r="AS35" s="1618"/>
      <c r="AT35" s="1617"/>
      <c r="AU35" s="1618"/>
      <c r="AV35" s="1618"/>
      <c r="AW35" s="1618"/>
      <c r="AX35" s="1618"/>
      <c r="AY35" s="1618"/>
      <c r="AZ35" s="1617"/>
      <c r="BA35" s="1618"/>
      <c r="BB35" s="1618"/>
      <c r="BC35" s="1618"/>
      <c r="BD35" s="1618"/>
      <c r="BE35" s="1618"/>
      <c r="BF35" s="1617"/>
      <c r="BG35" s="1618"/>
      <c r="BH35" s="1618"/>
      <c r="BI35" s="1618"/>
      <c r="BJ35" s="1618"/>
      <c r="BK35" s="1618"/>
      <c r="BL35" s="1617"/>
      <c r="BM35" s="1618"/>
      <c r="BN35" s="1618"/>
      <c r="BO35" s="1618"/>
      <c r="BP35" s="1618"/>
      <c r="BQ35" s="1618"/>
      <c r="BR35" s="1617"/>
      <c r="BS35" s="1618"/>
      <c r="BT35" s="1618"/>
      <c r="BU35" s="1618"/>
      <c r="BV35" s="1618"/>
      <c r="BW35" s="1618"/>
      <c r="BX35" s="1617"/>
      <c r="BY35" s="1618"/>
      <c r="BZ35" s="1618"/>
      <c r="CA35" s="1618"/>
      <c r="CB35" s="1618"/>
      <c r="CC35" s="1618"/>
      <c r="CD35" s="1619"/>
      <c r="CE35" s="1618"/>
      <c r="CF35" s="1618"/>
      <c r="CG35" s="1618"/>
      <c r="CH35" s="1618"/>
      <c r="CI35" s="1618"/>
      <c r="CJ35" s="1619"/>
      <c r="CK35" s="1618"/>
      <c r="CL35" s="1618"/>
      <c r="CM35" s="1618"/>
      <c r="CN35" s="1618"/>
      <c r="CO35" s="1618"/>
      <c r="CP35" s="1619"/>
      <c r="CQ35" s="1618"/>
      <c r="CR35" s="1618"/>
      <c r="CS35" s="1618"/>
      <c r="CT35" s="1618"/>
      <c r="CU35" s="1618"/>
      <c r="CV35" s="1619"/>
      <c r="CW35" s="1618"/>
      <c r="CX35" s="1618"/>
      <c r="CY35" s="1618"/>
      <c r="CZ35" s="1618"/>
      <c r="DA35" s="1618"/>
      <c r="DB35" s="1619"/>
      <c r="DC35" s="1618"/>
      <c r="DD35" s="1618"/>
      <c r="DE35" s="1618"/>
      <c r="DF35" s="1618"/>
      <c r="DG35" s="1618"/>
      <c r="DH35" s="1619"/>
      <c r="DI35" s="1618"/>
      <c r="DJ35" s="1618"/>
      <c r="DK35" s="1618"/>
      <c r="DL35" s="1618"/>
      <c r="DM35" s="1618"/>
      <c r="DN35" s="1619"/>
      <c r="DO35" s="1618"/>
      <c r="DP35" s="1618"/>
      <c r="DQ35" s="1618"/>
      <c r="DR35" s="1618"/>
      <c r="DS35" s="1618"/>
      <c r="DT35" s="1619"/>
      <c r="DU35" s="1618"/>
      <c r="DV35" s="1618"/>
      <c r="DW35" s="1618"/>
      <c r="DX35" s="1618"/>
      <c r="DY35" s="1618"/>
      <c r="DZ35" s="1620">
        <f t="shared" si="78"/>
        <v>0</v>
      </c>
      <c r="EA35" s="1620">
        <f t="shared" si="18"/>
        <v>0</v>
      </c>
      <c r="EB35" s="1620">
        <f t="shared" si="18"/>
        <v>0</v>
      </c>
      <c r="EC35" s="1620">
        <f t="shared" si="18"/>
        <v>0</v>
      </c>
      <c r="ED35" s="1620">
        <f t="shared" si="18"/>
        <v>0</v>
      </c>
      <c r="EE35" s="1620">
        <f t="shared" si="36"/>
        <v>0</v>
      </c>
      <c r="EF35" s="1621" t="e">
        <f t="shared" si="37"/>
        <v>#DIV/0!</v>
      </c>
      <c r="EG35" s="1581"/>
    </row>
    <row r="36" spans="1:137" ht="12">
      <c r="A36" s="2523"/>
      <c r="B36" s="1642" t="s">
        <v>546</v>
      </c>
      <c r="C36" s="1609" t="s">
        <v>508</v>
      </c>
      <c r="D36" s="1609" t="s">
        <v>100</v>
      </c>
      <c r="E36" s="1609" t="s">
        <v>88</v>
      </c>
      <c r="F36" s="1609"/>
      <c r="G36" s="1609" t="s">
        <v>42</v>
      </c>
      <c r="H36" s="1610">
        <v>42690</v>
      </c>
      <c r="I36" s="1610">
        <v>43159</v>
      </c>
      <c r="J36" s="1611">
        <f t="shared" si="38"/>
        <v>469</v>
      </c>
      <c r="K36" s="1612"/>
      <c r="L36" s="1612" t="s">
        <v>386</v>
      </c>
      <c r="M36" s="1613"/>
      <c r="N36" s="1613"/>
      <c r="O36" s="1613"/>
      <c r="P36" s="1613"/>
      <c r="Q36" s="1614">
        <f t="shared" si="59"/>
        <v>0</v>
      </c>
      <c r="R36" s="1614">
        <f t="shared" si="60"/>
        <v>0</v>
      </c>
      <c r="S36" s="1614">
        <f t="shared" si="61"/>
        <v>0</v>
      </c>
      <c r="T36" s="1615" t="s">
        <v>1399</v>
      </c>
      <c r="U36" s="1616"/>
      <c r="V36" s="1616"/>
      <c r="W36" s="1616"/>
      <c r="X36" s="1616"/>
      <c r="Y36" s="1616"/>
      <c r="Z36" s="1616"/>
      <c r="AA36" s="1641"/>
      <c r="AB36" s="1617"/>
      <c r="AC36" s="1618"/>
      <c r="AD36" s="1618"/>
      <c r="AE36" s="1618"/>
      <c r="AF36" s="1618"/>
      <c r="AG36" s="1618"/>
      <c r="AH36" s="1617"/>
      <c r="AI36" s="1618"/>
      <c r="AJ36" s="1618"/>
      <c r="AK36" s="1618"/>
      <c r="AL36" s="1618"/>
      <c r="AM36" s="1618"/>
      <c r="AN36" s="1617"/>
      <c r="AO36" s="1618"/>
      <c r="AP36" s="1618"/>
      <c r="AQ36" s="1618"/>
      <c r="AR36" s="1618"/>
      <c r="AS36" s="1618"/>
      <c r="AT36" s="1617"/>
      <c r="AU36" s="1618"/>
      <c r="AV36" s="1618"/>
      <c r="AW36" s="1618"/>
      <c r="AX36" s="1618"/>
      <c r="AY36" s="1618"/>
      <c r="AZ36" s="1617"/>
      <c r="BA36" s="1618"/>
      <c r="BB36" s="1618"/>
      <c r="BC36" s="1618"/>
      <c r="BD36" s="1618"/>
      <c r="BE36" s="1618"/>
      <c r="BF36" s="1617"/>
      <c r="BG36" s="1618"/>
      <c r="BH36" s="1618"/>
      <c r="BI36" s="1618"/>
      <c r="BJ36" s="1618"/>
      <c r="BK36" s="1618"/>
      <c r="BL36" s="1617"/>
      <c r="BM36" s="1618"/>
      <c r="BN36" s="1618"/>
      <c r="BO36" s="1618"/>
      <c r="BP36" s="1618"/>
      <c r="BQ36" s="1618"/>
      <c r="BR36" s="1617"/>
      <c r="BS36" s="1618"/>
      <c r="BT36" s="1618"/>
      <c r="BU36" s="1618"/>
      <c r="BV36" s="1618"/>
      <c r="BW36" s="1618"/>
      <c r="BX36" s="1617"/>
      <c r="BY36" s="1618"/>
      <c r="BZ36" s="1618"/>
      <c r="CA36" s="1618"/>
      <c r="CB36" s="1618"/>
      <c r="CC36" s="1618"/>
      <c r="CD36" s="1617"/>
      <c r="CE36" s="1618"/>
      <c r="CF36" s="1618"/>
      <c r="CG36" s="1618"/>
      <c r="CH36" s="1618"/>
      <c r="CI36" s="1618"/>
      <c r="CJ36" s="1617"/>
      <c r="CK36" s="1618"/>
      <c r="CL36" s="1618"/>
      <c r="CM36" s="1618"/>
      <c r="CN36" s="1618"/>
      <c r="CO36" s="1618"/>
      <c r="CP36" s="1617"/>
      <c r="CQ36" s="1618"/>
      <c r="CR36" s="1618"/>
      <c r="CS36" s="1618"/>
      <c r="CT36" s="1618"/>
      <c r="CU36" s="1618"/>
      <c r="CV36" s="1617"/>
      <c r="CW36" s="1618"/>
      <c r="CX36" s="1618"/>
      <c r="CY36" s="1618"/>
      <c r="CZ36" s="1618"/>
      <c r="DA36" s="1618"/>
      <c r="DB36" s="1617"/>
      <c r="DC36" s="1618"/>
      <c r="DD36" s="1618"/>
      <c r="DE36" s="1618"/>
      <c r="DF36" s="1618"/>
      <c r="DG36" s="1618"/>
      <c r="DH36" s="1617"/>
      <c r="DI36" s="1618"/>
      <c r="DJ36" s="1618"/>
      <c r="DK36" s="1618"/>
      <c r="DL36" s="1618"/>
      <c r="DM36" s="1618"/>
      <c r="DN36" s="1617"/>
      <c r="DO36" s="1618"/>
      <c r="DP36" s="1618"/>
      <c r="DQ36" s="1618"/>
      <c r="DR36" s="1618"/>
      <c r="DS36" s="1618"/>
      <c r="DT36" s="1617"/>
      <c r="DU36" s="1618"/>
      <c r="DV36" s="1618"/>
      <c r="DW36" s="1618"/>
      <c r="DX36" s="1618"/>
      <c r="DY36" s="1618"/>
      <c r="DZ36" s="1620">
        <f t="shared" si="78"/>
        <v>0</v>
      </c>
      <c r="EA36" s="1620">
        <f t="shared" si="18"/>
        <v>0</v>
      </c>
      <c r="EB36" s="1620">
        <f t="shared" si="18"/>
        <v>0</v>
      </c>
      <c r="EC36" s="1620">
        <f t="shared" si="18"/>
        <v>0</v>
      </c>
      <c r="ED36" s="1620">
        <f t="shared" si="18"/>
        <v>0</v>
      </c>
      <c r="EE36" s="1620">
        <f t="shared" si="36"/>
        <v>0</v>
      </c>
      <c r="EF36" s="1621" t="e">
        <f t="shared" si="37"/>
        <v>#DIV/0!</v>
      </c>
      <c r="EG36" s="1581"/>
    </row>
    <row r="37" spans="1:137" ht="12">
      <c r="A37" s="2523"/>
      <c r="B37" s="1642" t="s">
        <v>547</v>
      </c>
      <c r="C37" s="1609" t="s">
        <v>508</v>
      </c>
      <c r="D37" s="1609" t="s">
        <v>100</v>
      </c>
      <c r="E37" s="1609" t="s">
        <v>88</v>
      </c>
      <c r="F37" s="1609"/>
      <c r="G37" s="1609" t="s">
        <v>42</v>
      </c>
      <c r="H37" s="1610">
        <v>42690</v>
      </c>
      <c r="I37" s="1610">
        <v>43159</v>
      </c>
      <c r="J37" s="1611">
        <f t="shared" si="38"/>
        <v>469</v>
      </c>
      <c r="K37" s="1612"/>
      <c r="L37" s="1612" t="s">
        <v>386</v>
      </c>
      <c r="M37" s="1613"/>
      <c r="N37" s="1613"/>
      <c r="O37" s="1613"/>
      <c r="P37" s="1613"/>
      <c r="Q37" s="1614">
        <f t="shared" si="59"/>
        <v>0</v>
      </c>
      <c r="R37" s="1614">
        <f t="shared" si="60"/>
        <v>0</v>
      </c>
      <c r="S37" s="1614">
        <f t="shared" si="61"/>
        <v>0</v>
      </c>
      <c r="T37" s="1615" t="s">
        <v>1399</v>
      </c>
      <c r="U37" s="1616"/>
      <c r="V37" s="1616"/>
      <c r="W37" s="1616"/>
      <c r="X37" s="1616"/>
      <c r="Y37" s="1616"/>
      <c r="Z37" s="1616"/>
      <c r="AA37" s="1641"/>
      <c r="AB37" s="1617"/>
      <c r="AC37" s="1618"/>
      <c r="AD37" s="1618"/>
      <c r="AE37" s="1618"/>
      <c r="AF37" s="1618"/>
      <c r="AG37" s="1618"/>
      <c r="AH37" s="1617"/>
      <c r="AI37" s="1618"/>
      <c r="AJ37" s="1618"/>
      <c r="AK37" s="1618"/>
      <c r="AL37" s="1618"/>
      <c r="AM37" s="1618"/>
      <c r="AN37" s="1617"/>
      <c r="AO37" s="1618"/>
      <c r="AP37" s="1618"/>
      <c r="AQ37" s="1618"/>
      <c r="AR37" s="1618"/>
      <c r="AS37" s="1618"/>
      <c r="AT37" s="1617"/>
      <c r="AU37" s="1618"/>
      <c r="AV37" s="1618"/>
      <c r="AW37" s="1618"/>
      <c r="AX37" s="1618"/>
      <c r="AY37" s="1618"/>
      <c r="AZ37" s="1617"/>
      <c r="BA37" s="1618"/>
      <c r="BB37" s="1618"/>
      <c r="BC37" s="1618"/>
      <c r="BD37" s="1618"/>
      <c r="BE37" s="1618"/>
      <c r="BF37" s="1617"/>
      <c r="BG37" s="1618"/>
      <c r="BH37" s="1618"/>
      <c r="BI37" s="1618"/>
      <c r="BJ37" s="1618"/>
      <c r="BK37" s="1618"/>
      <c r="BL37" s="1617"/>
      <c r="BM37" s="1618"/>
      <c r="BN37" s="1618"/>
      <c r="BO37" s="1618"/>
      <c r="BP37" s="1618"/>
      <c r="BQ37" s="1618"/>
      <c r="BR37" s="1617"/>
      <c r="BS37" s="1618"/>
      <c r="BT37" s="1618"/>
      <c r="BU37" s="1618"/>
      <c r="BV37" s="1618"/>
      <c r="BW37" s="1618"/>
      <c r="BX37" s="1617"/>
      <c r="BY37" s="1618"/>
      <c r="BZ37" s="1618"/>
      <c r="CA37" s="1618"/>
      <c r="CB37" s="1618"/>
      <c r="CC37" s="1618"/>
      <c r="CD37" s="1617"/>
      <c r="CE37" s="1618"/>
      <c r="CF37" s="1618"/>
      <c r="CG37" s="1618"/>
      <c r="CH37" s="1618"/>
      <c r="CI37" s="1618"/>
      <c r="CJ37" s="1617"/>
      <c r="CK37" s="1618"/>
      <c r="CL37" s="1618"/>
      <c r="CM37" s="1618"/>
      <c r="CN37" s="1618"/>
      <c r="CO37" s="1618"/>
      <c r="CP37" s="1617"/>
      <c r="CQ37" s="1618"/>
      <c r="CR37" s="1618"/>
      <c r="CS37" s="1618"/>
      <c r="CT37" s="1618"/>
      <c r="CU37" s="1618"/>
      <c r="CV37" s="1617"/>
      <c r="CW37" s="1618"/>
      <c r="CX37" s="1618"/>
      <c r="CY37" s="1618"/>
      <c r="CZ37" s="1618"/>
      <c r="DA37" s="1618"/>
      <c r="DB37" s="1617"/>
      <c r="DC37" s="1618"/>
      <c r="DD37" s="1618"/>
      <c r="DE37" s="1618"/>
      <c r="DF37" s="1618"/>
      <c r="DG37" s="1618"/>
      <c r="DH37" s="1617"/>
      <c r="DI37" s="1618"/>
      <c r="DJ37" s="1618"/>
      <c r="DK37" s="1618"/>
      <c r="DL37" s="1618"/>
      <c r="DM37" s="1618"/>
      <c r="DN37" s="1617"/>
      <c r="DO37" s="1618"/>
      <c r="DP37" s="1618"/>
      <c r="DQ37" s="1618"/>
      <c r="DR37" s="1618"/>
      <c r="DS37" s="1618"/>
      <c r="DT37" s="1617"/>
      <c r="DU37" s="1618"/>
      <c r="DV37" s="1618"/>
      <c r="DW37" s="1618"/>
      <c r="DX37" s="1618"/>
      <c r="DY37" s="1618"/>
      <c r="DZ37" s="1620">
        <f t="shared" si="78"/>
        <v>0</v>
      </c>
      <c r="EA37" s="1620">
        <f t="shared" si="18"/>
        <v>0</v>
      </c>
      <c r="EB37" s="1620">
        <f t="shared" si="18"/>
        <v>0</v>
      </c>
      <c r="EC37" s="1620">
        <f t="shared" si="18"/>
        <v>0</v>
      </c>
      <c r="ED37" s="1620">
        <f t="shared" si="18"/>
        <v>0</v>
      </c>
      <c r="EE37" s="1620">
        <f t="shared" si="36"/>
        <v>0</v>
      </c>
      <c r="EF37" s="1621" t="e">
        <f t="shared" si="37"/>
        <v>#DIV/0!</v>
      </c>
      <c r="EG37" s="1581"/>
    </row>
    <row r="38" spans="1:137" ht="12">
      <c r="A38" s="2523"/>
      <c r="B38" s="1642" t="s">
        <v>548</v>
      </c>
      <c r="C38" s="1609" t="s">
        <v>508</v>
      </c>
      <c r="D38" s="1609" t="s">
        <v>100</v>
      </c>
      <c r="E38" s="1609" t="s">
        <v>88</v>
      </c>
      <c r="F38" s="1609"/>
      <c r="G38" s="1609" t="s">
        <v>42</v>
      </c>
      <c r="H38" s="1610">
        <v>42690</v>
      </c>
      <c r="I38" s="1610">
        <v>43159</v>
      </c>
      <c r="J38" s="1611">
        <f t="shared" si="38"/>
        <v>469</v>
      </c>
      <c r="K38" s="1612"/>
      <c r="L38" s="1612" t="s">
        <v>386</v>
      </c>
      <c r="M38" s="1613"/>
      <c r="N38" s="1613"/>
      <c r="O38" s="1613"/>
      <c r="P38" s="1613"/>
      <c r="Q38" s="1614">
        <f t="shared" si="59"/>
        <v>0</v>
      </c>
      <c r="R38" s="1614">
        <f t="shared" si="60"/>
        <v>0</v>
      </c>
      <c r="S38" s="1614">
        <f t="shared" si="61"/>
        <v>0</v>
      </c>
      <c r="T38" s="1615" t="s">
        <v>1399</v>
      </c>
      <c r="U38" s="1616"/>
      <c r="V38" s="1616"/>
      <c r="W38" s="1616"/>
      <c r="X38" s="1616"/>
      <c r="Y38" s="1616"/>
      <c r="Z38" s="1616"/>
      <c r="AA38" s="1641"/>
      <c r="AB38" s="1617"/>
      <c r="AC38" s="1618"/>
      <c r="AD38" s="1618"/>
      <c r="AE38" s="1618"/>
      <c r="AF38" s="1618"/>
      <c r="AG38" s="1618"/>
      <c r="AH38" s="1617"/>
      <c r="AI38" s="1618"/>
      <c r="AJ38" s="1618"/>
      <c r="AK38" s="1618"/>
      <c r="AL38" s="1618"/>
      <c r="AM38" s="1618"/>
      <c r="AN38" s="1617"/>
      <c r="AO38" s="1618"/>
      <c r="AP38" s="1618"/>
      <c r="AQ38" s="1618"/>
      <c r="AR38" s="1618"/>
      <c r="AS38" s="1618"/>
      <c r="AT38" s="1617"/>
      <c r="AU38" s="1618"/>
      <c r="AV38" s="1618"/>
      <c r="AW38" s="1618"/>
      <c r="AX38" s="1618"/>
      <c r="AY38" s="1618"/>
      <c r="AZ38" s="1617"/>
      <c r="BA38" s="1618"/>
      <c r="BB38" s="1618"/>
      <c r="BC38" s="1618"/>
      <c r="BD38" s="1618"/>
      <c r="BE38" s="1618"/>
      <c r="BF38" s="1617"/>
      <c r="BG38" s="1618"/>
      <c r="BH38" s="1618"/>
      <c r="BI38" s="1618"/>
      <c r="BJ38" s="1618"/>
      <c r="BK38" s="1618"/>
      <c r="BL38" s="1617"/>
      <c r="BM38" s="1618"/>
      <c r="BN38" s="1618"/>
      <c r="BO38" s="1618"/>
      <c r="BP38" s="1618"/>
      <c r="BQ38" s="1618"/>
      <c r="BR38" s="1617"/>
      <c r="BS38" s="1618"/>
      <c r="BT38" s="1618"/>
      <c r="BU38" s="1618"/>
      <c r="BV38" s="1618"/>
      <c r="BW38" s="1618"/>
      <c r="BX38" s="1617"/>
      <c r="BY38" s="1618"/>
      <c r="BZ38" s="1618"/>
      <c r="CA38" s="1618"/>
      <c r="CB38" s="1618"/>
      <c r="CC38" s="1618"/>
      <c r="CD38" s="1619"/>
      <c r="CE38" s="1618"/>
      <c r="CF38" s="1618"/>
      <c r="CG38" s="1618"/>
      <c r="CH38" s="1618"/>
      <c r="CI38" s="1618"/>
      <c r="CJ38" s="1619"/>
      <c r="CK38" s="1618"/>
      <c r="CL38" s="1618"/>
      <c r="CM38" s="1618"/>
      <c r="CN38" s="1618"/>
      <c r="CO38" s="1618"/>
      <c r="CP38" s="1619"/>
      <c r="CQ38" s="1618"/>
      <c r="CR38" s="1618"/>
      <c r="CS38" s="1618"/>
      <c r="CT38" s="1618"/>
      <c r="CU38" s="1618"/>
      <c r="CV38" s="1619"/>
      <c r="CW38" s="1618"/>
      <c r="CX38" s="1618"/>
      <c r="CY38" s="1618"/>
      <c r="CZ38" s="1618"/>
      <c r="DA38" s="1618"/>
      <c r="DB38" s="1619"/>
      <c r="DC38" s="1618"/>
      <c r="DD38" s="1618"/>
      <c r="DE38" s="1618"/>
      <c r="DF38" s="1618"/>
      <c r="DG38" s="1618"/>
      <c r="DH38" s="1619"/>
      <c r="DI38" s="1618"/>
      <c r="DJ38" s="1618"/>
      <c r="DK38" s="1618"/>
      <c r="DL38" s="1618"/>
      <c r="DM38" s="1618"/>
      <c r="DN38" s="1619"/>
      <c r="DO38" s="1618"/>
      <c r="DP38" s="1618"/>
      <c r="DQ38" s="1618"/>
      <c r="DR38" s="1618"/>
      <c r="DS38" s="1618"/>
      <c r="DT38" s="1619"/>
      <c r="DU38" s="1618"/>
      <c r="DV38" s="1618"/>
      <c r="DW38" s="1618"/>
      <c r="DX38" s="1618"/>
      <c r="DY38" s="1618"/>
      <c r="DZ38" s="1620">
        <f t="shared" si="78"/>
        <v>0</v>
      </c>
      <c r="EA38" s="1620">
        <f t="shared" si="18"/>
        <v>0</v>
      </c>
      <c r="EB38" s="1620">
        <f t="shared" si="18"/>
        <v>0</v>
      </c>
      <c r="EC38" s="1620">
        <f t="shared" si="18"/>
        <v>0</v>
      </c>
      <c r="ED38" s="1620">
        <f t="shared" si="18"/>
        <v>0</v>
      </c>
      <c r="EE38" s="1620">
        <f t="shared" si="36"/>
        <v>0</v>
      </c>
      <c r="EF38" s="1621" t="e">
        <f t="shared" si="37"/>
        <v>#DIV/0!</v>
      </c>
      <c r="EG38" s="1581"/>
    </row>
    <row r="39" spans="1:137" ht="12">
      <c r="A39" s="2523" t="s">
        <v>893</v>
      </c>
      <c r="B39" s="1608" t="s">
        <v>575</v>
      </c>
      <c r="C39" s="1609" t="s">
        <v>508</v>
      </c>
      <c r="D39" s="1609" t="s">
        <v>100</v>
      </c>
      <c r="E39" s="1609" t="s">
        <v>88</v>
      </c>
      <c r="F39" s="1609"/>
      <c r="G39" s="1609" t="s">
        <v>42</v>
      </c>
      <c r="H39" s="1610">
        <v>42690</v>
      </c>
      <c r="I39" s="1610">
        <v>43159</v>
      </c>
      <c r="J39" s="1611">
        <f t="shared" si="38"/>
        <v>469</v>
      </c>
      <c r="K39" s="1612"/>
      <c r="L39" s="1612" t="s">
        <v>386</v>
      </c>
      <c r="M39" s="1613"/>
      <c r="N39" s="1613"/>
      <c r="O39" s="1613"/>
      <c r="P39" s="1613"/>
      <c r="Q39" s="1614">
        <f t="shared" si="59"/>
        <v>0</v>
      </c>
      <c r="R39" s="1614">
        <f t="shared" si="60"/>
        <v>0</v>
      </c>
      <c r="S39" s="1614">
        <f t="shared" si="61"/>
        <v>0</v>
      </c>
      <c r="T39" s="1615" t="s">
        <v>1399</v>
      </c>
      <c r="U39" s="1616"/>
      <c r="V39" s="1616"/>
      <c r="W39" s="1616"/>
      <c r="X39" s="1616"/>
      <c r="Y39" s="1616"/>
      <c r="Z39" s="1616"/>
      <c r="AA39" s="1641"/>
      <c r="AB39" s="1617"/>
      <c r="AC39" s="1618"/>
      <c r="AD39" s="1618"/>
      <c r="AE39" s="1618"/>
      <c r="AF39" s="1618"/>
      <c r="AG39" s="1618"/>
      <c r="AH39" s="1617"/>
      <c r="AI39" s="1618"/>
      <c r="AJ39" s="1618"/>
      <c r="AK39" s="1618"/>
      <c r="AL39" s="1618"/>
      <c r="AM39" s="1618"/>
      <c r="AN39" s="1617"/>
      <c r="AO39" s="1618"/>
      <c r="AP39" s="1618"/>
      <c r="AQ39" s="1618"/>
      <c r="AR39" s="1618"/>
      <c r="AS39" s="1618"/>
      <c r="AT39" s="1617"/>
      <c r="AU39" s="1618"/>
      <c r="AV39" s="1618"/>
      <c r="AW39" s="1618"/>
      <c r="AX39" s="1618"/>
      <c r="AY39" s="1618"/>
      <c r="AZ39" s="1617"/>
      <c r="BA39" s="1618"/>
      <c r="BB39" s="1618"/>
      <c r="BC39" s="1618"/>
      <c r="BD39" s="1618"/>
      <c r="BE39" s="1618"/>
      <c r="BF39" s="1617"/>
      <c r="BG39" s="1618"/>
      <c r="BH39" s="1618"/>
      <c r="BI39" s="1618"/>
      <c r="BJ39" s="1618"/>
      <c r="BK39" s="1618"/>
      <c r="BL39" s="1617"/>
      <c r="BM39" s="1618"/>
      <c r="BN39" s="1618"/>
      <c r="BO39" s="1618"/>
      <c r="BP39" s="1618"/>
      <c r="BQ39" s="1618"/>
      <c r="BR39" s="1617"/>
      <c r="BS39" s="1618"/>
      <c r="BT39" s="1618"/>
      <c r="BU39" s="1618"/>
      <c r="BV39" s="1618"/>
      <c r="BW39" s="1618"/>
      <c r="BX39" s="1617"/>
      <c r="BY39" s="1618"/>
      <c r="BZ39" s="1618"/>
      <c r="CA39" s="1618"/>
      <c r="CB39" s="1618"/>
      <c r="CC39" s="1618"/>
      <c r="CD39" s="1619"/>
      <c r="CE39" s="1618"/>
      <c r="CF39" s="1618"/>
      <c r="CG39" s="1618"/>
      <c r="CH39" s="1618"/>
      <c r="CI39" s="1618"/>
      <c r="CJ39" s="1619"/>
      <c r="CK39" s="1618"/>
      <c r="CL39" s="1618"/>
      <c r="CM39" s="1618"/>
      <c r="CN39" s="1618"/>
      <c r="CO39" s="1618"/>
      <c r="CP39" s="1619"/>
      <c r="CQ39" s="1618"/>
      <c r="CR39" s="1618"/>
      <c r="CS39" s="1618"/>
      <c r="CT39" s="1618"/>
      <c r="CU39" s="1618"/>
      <c r="CV39" s="1619"/>
      <c r="CW39" s="1618"/>
      <c r="CX39" s="1618"/>
      <c r="CY39" s="1618"/>
      <c r="CZ39" s="1618"/>
      <c r="DA39" s="1618"/>
      <c r="DB39" s="1619"/>
      <c r="DC39" s="1618"/>
      <c r="DD39" s="1618"/>
      <c r="DE39" s="1618"/>
      <c r="DF39" s="1618"/>
      <c r="DG39" s="1618"/>
      <c r="DH39" s="1619"/>
      <c r="DI39" s="1618"/>
      <c r="DJ39" s="1618"/>
      <c r="DK39" s="1618"/>
      <c r="DL39" s="1618"/>
      <c r="DM39" s="1618"/>
      <c r="DN39" s="1619"/>
      <c r="DO39" s="1618"/>
      <c r="DP39" s="1618"/>
      <c r="DQ39" s="1618"/>
      <c r="DR39" s="1618"/>
      <c r="DS39" s="1618"/>
      <c r="DT39" s="1619"/>
      <c r="DU39" s="1618"/>
      <c r="DV39" s="1618"/>
      <c r="DW39" s="1618"/>
      <c r="DX39" s="1618"/>
      <c r="DY39" s="1618"/>
      <c r="DZ39" s="1620">
        <f t="shared" si="78"/>
        <v>0</v>
      </c>
      <c r="EA39" s="1620">
        <f t="shared" si="18"/>
        <v>0</v>
      </c>
      <c r="EB39" s="1620">
        <f t="shared" si="18"/>
        <v>0</v>
      </c>
      <c r="EC39" s="1620">
        <f t="shared" si="18"/>
        <v>0</v>
      </c>
      <c r="ED39" s="1620">
        <f t="shared" si="18"/>
        <v>0</v>
      </c>
      <c r="EE39" s="1620">
        <f t="shared" si="36"/>
        <v>0</v>
      </c>
      <c r="EF39" s="1621" t="e">
        <f t="shared" si="37"/>
        <v>#DIV/0!</v>
      </c>
      <c r="EG39" s="1581"/>
    </row>
    <row r="40" spans="1:137" ht="12">
      <c r="A40" s="2523"/>
      <c r="B40" s="1642" t="s">
        <v>550</v>
      </c>
      <c r="C40" s="1609" t="s">
        <v>508</v>
      </c>
      <c r="D40" s="1609" t="s">
        <v>100</v>
      </c>
      <c r="E40" s="1609" t="s">
        <v>88</v>
      </c>
      <c r="F40" s="1609"/>
      <c r="G40" s="1609" t="s">
        <v>42</v>
      </c>
      <c r="H40" s="1610">
        <v>42690</v>
      </c>
      <c r="I40" s="1610">
        <v>43159</v>
      </c>
      <c r="J40" s="1611">
        <f t="shared" si="38"/>
        <v>469</v>
      </c>
      <c r="K40" s="1612"/>
      <c r="L40" s="1612" t="s">
        <v>386</v>
      </c>
      <c r="M40" s="1613"/>
      <c r="N40" s="1613"/>
      <c r="O40" s="1613"/>
      <c r="P40" s="1613"/>
      <c r="Q40" s="1614">
        <f t="shared" si="59"/>
        <v>0</v>
      </c>
      <c r="R40" s="1614">
        <f t="shared" si="60"/>
        <v>0</v>
      </c>
      <c r="S40" s="1614">
        <f t="shared" si="61"/>
        <v>0</v>
      </c>
      <c r="T40" s="1615" t="s">
        <v>1399</v>
      </c>
      <c r="U40" s="1616"/>
      <c r="V40" s="1616"/>
      <c r="W40" s="1616"/>
      <c r="X40" s="1616"/>
      <c r="Y40" s="1616"/>
      <c r="Z40" s="1616"/>
      <c r="AA40" s="1641"/>
      <c r="AB40" s="1617"/>
      <c r="AC40" s="1618"/>
      <c r="AD40" s="1618"/>
      <c r="AE40" s="1618"/>
      <c r="AF40" s="1618"/>
      <c r="AG40" s="1618"/>
      <c r="AH40" s="1617"/>
      <c r="AI40" s="1618"/>
      <c r="AJ40" s="1618"/>
      <c r="AK40" s="1618"/>
      <c r="AL40" s="1618"/>
      <c r="AM40" s="1618"/>
      <c r="AN40" s="1617"/>
      <c r="AO40" s="1618"/>
      <c r="AP40" s="1618"/>
      <c r="AQ40" s="1618"/>
      <c r="AR40" s="1618"/>
      <c r="AS40" s="1618"/>
      <c r="AT40" s="1617"/>
      <c r="AU40" s="1618"/>
      <c r="AV40" s="1618"/>
      <c r="AW40" s="1618"/>
      <c r="AX40" s="1618"/>
      <c r="AY40" s="1618"/>
      <c r="AZ40" s="1617"/>
      <c r="BA40" s="1618"/>
      <c r="BB40" s="1618"/>
      <c r="BC40" s="1618"/>
      <c r="BD40" s="1618"/>
      <c r="BE40" s="1618"/>
      <c r="BF40" s="1617"/>
      <c r="BG40" s="1618"/>
      <c r="BH40" s="1618"/>
      <c r="BI40" s="1618"/>
      <c r="BJ40" s="1618"/>
      <c r="BK40" s="1618"/>
      <c r="BL40" s="1617"/>
      <c r="BM40" s="1618"/>
      <c r="BN40" s="1618"/>
      <c r="BO40" s="1618"/>
      <c r="BP40" s="1618"/>
      <c r="BQ40" s="1618"/>
      <c r="BR40" s="1617"/>
      <c r="BS40" s="1618"/>
      <c r="BT40" s="1618"/>
      <c r="BU40" s="1618"/>
      <c r="BV40" s="1618"/>
      <c r="BW40" s="1618"/>
      <c r="BX40" s="1617"/>
      <c r="BY40" s="1618"/>
      <c r="BZ40" s="1618"/>
      <c r="CA40" s="1618"/>
      <c r="CB40" s="1618"/>
      <c r="CC40" s="1618"/>
      <c r="CD40" s="1619"/>
      <c r="CE40" s="1618"/>
      <c r="CF40" s="1618"/>
      <c r="CG40" s="1618"/>
      <c r="CH40" s="1618"/>
      <c r="CI40" s="1618"/>
      <c r="CJ40" s="1619"/>
      <c r="CK40" s="1618"/>
      <c r="CL40" s="1618"/>
      <c r="CM40" s="1618"/>
      <c r="CN40" s="1618"/>
      <c r="CO40" s="1618"/>
      <c r="CP40" s="1619"/>
      <c r="CQ40" s="1618"/>
      <c r="CR40" s="1618"/>
      <c r="CS40" s="1618"/>
      <c r="CT40" s="1618"/>
      <c r="CU40" s="1618"/>
      <c r="CV40" s="1619"/>
      <c r="CW40" s="1618"/>
      <c r="CX40" s="1618"/>
      <c r="CY40" s="1618"/>
      <c r="CZ40" s="1618"/>
      <c r="DA40" s="1618"/>
      <c r="DB40" s="1619"/>
      <c r="DC40" s="1618"/>
      <c r="DD40" s="1618"/>
      <c r="DE40" s="1618"/>
      <c r="DF40" s="1618"/>
      <c r="DG40" s="1618"/>
      <c r="DH40" s="1619"/>
      <c r="DI40" s="1618"/>
      <c r="DJ40" s="1618"/>
      <c r="DK40" s="1618"/>
      <c r="DL40" s="1618"/>
      <c r="DM40" s="1618"/>
      <c r="DN40" s="1619"/>
      <c r="DO40" s="1618"/>
      <c r="DP40" s="1618"/>
      <c r="DQ40" s="1618"/>
      <c r="DR40" s="1618"/>
      <c r="DS40" s="1618"/>
      <c r="DT40" s="1619"/>
      <c r="DU40" s="1618"/>
      <c r="DV40" s="1618"/>
      <c r="DW40" s="1618"/>
      <c r="DX40" s="1618"/>
      <c r="DY40" s="1618"/>
      <c r="DZ40" s="1620">
        <f t="shared" si="78"/>
        <v>0</v>
      </c>
      <c r="EA40" s="1620">
        <f t="shared" si="18"/>
        <v>0</v>
      </c>
      <c r="EB40" s="1620">
        <f t="shared" si="18"/>
        <v>0</v>
      </c>
      <c r="EC40" s="1620">
        <f t="shared" si="18"/>
        <v>0</v>
      </c>
      <c r="ED40" s="1620">
        <f t="shared" si="18"/>
        <v>0</v>
      </c>
      <c r="EE40" s="1620">
        <f t="shared" si="36"/>
        <v>0</v>
      </c>
      <c r="EF40" s="1621" t="e">
        <f t="shared" si="37"/>
        <v>#DIV/0!</v>
      </c>
      <c r="EG40" s="1581"/>
    </row>
    <row r="41" spans="1:137" ht="12">
      <c r="A41" s="2523"/>
      <c r="B41" s="1642" t="s">
        <v>551</v>
      </c>
      <c r="C41" s="1609" t="s">
        <v>508</v>
      </c>
      <c r="D41" s="1609" t="s">
        <v>100</v>
      </c>
      <c r="E41" s="1609" t="s">
        <v>88</v>
      </c>
      <c r="F41" s="1609"/>
      <c r="G41" s="1609" t="s">
        <v>42</v>
      </c>
      <c r="H41" s="1610">
        <v>42690</v>
      </c>
      <c r="I41" s="1610">
        <v>43159</v>
      </c>
      <c r="J41" s="1611">
        <f t="shared" si="38"/>
        <v>469</v>
      </c>
      <c r="K41" s="1612"/>
      <c r="L41" s="1612" t="s">
        <v>386</v>
      </c>
      <c r="M41" s="1613"/>
      <c r="N41" s="1613"/>
      <c r="O41" s="1613"/>
      <c r="P41" s="1613"/>
      <c r="Q41" s="1614">
        <f t="shared" si="59"/>
        <v>0</v>
      </c>
      <c r="R41" s="1614">
        <f t="shared" si="60"/>
        <v>0</v>
      </c>
      <c r="S41" s="1614">
        <f t="shared" si="61"/>
        <v>0</v>
      </c>
      <c r="T41" s="1615" t="s">
        <v>1399</v>
      </c>
      <c r="U41" s="1616"/>
      <c r="V41" s="1616"/>
      <c r="W41" s="1616"/>
      <c r="X41" s="1616"/>
      <c r="Y41" s="1616"/>
      <c r="Z41" s="1616"/>
      <c r="AA41" s="1641"/>
      <c r="AB41" s="1617"/>
      <c r="AC41" s="1618"/>
      <c r="AD41" s="1618"/>
      <c r="AE41" s="1618"/>
      <c r="AF41" s="1618"/>
      <c r="AG41" s="1618"/>
      <c r="AH41" s="1617"/>
      <c r="AI41" s="1618"/>
      <c r="AJ41" s="1618"/>
      <c r="AK41" s="1618"/>
      <c r="AL41" s="1618"/>
      <c r="AM41" s="1618"/>
      <c r="AN41" s="1617"/>
      <c r="AO41" s="1618"/>
      <c r="AP41" s="1618"/>
      <c r="AQ41" s="1618"/>
      <c r="AR41" s="1618"/>
      <c r="AS41" s="1618"/>
      <c r="AT41" s="1617"/>
      <c r="AU41" s="1618"/>
      <c r="AV41" s="1618"/>
      <c r="AW41" s="1618"/>
      <c r="AX41" s="1618"/>
      <c r="AY41" s="1618"/>
      <c r="AZ41" s="1617"/>
      <c r="BA41" s="1618"/>
      <c r="BB41" s="1618"/>
      <c r="BC41" s="1618"/>
      <c r="BD41" s="1618"/>
      <c r="BE41" s="1618"/>
      <c r="BF41" s="1617"/>
      <c r="BG41" s="1618"/>
      <c r="BH41" s="1618"/>
      <c r="BI41" s="1618"/>
      <c r="BJ41" s="1618"/>
      <c r="BK41" s="1618"/>
      <c r="BL41" s="1617"/>
      <c r="BM41" s="1618"/>
      <c r="BN41" s="1618"/>
      <c r="BO41" s="1618"/>
      <c r="BP41" s="1618"/>
      <c r="BQ41" s="1618"/>
      <c r="BR41" s="1617"/>
      <c r="BS41" s="1618"/>
      <c r="BT41" s="1618"/>
      <c r="BU41" s="1618"/>
      <c r="BV41" s="1618"/>
      <c r="BW41" s="1618"/>
      <c r="BX41" s="1617"/>
      <c r="BY41" s="1618"/>
      <c r="BZ41" s="1618"/>
      <c r="CA41" s="1618"/>
      <c r="CB41" s="1618"/>
      <c r="CC41" s="1618"/>
      <c r="CD41" s="1619"/>
      <c r="CE41" s="1618"/>
      <c r="CF41" s="1618"/>
      <c r="CG41" s="1618"/>
      <c r="CH41" s="1618"/>
      <c r="CI41" s="1618"/>
      <c r="CJ41" s="1619"/>
      <c r="CK41" s="1618"/>
      <c r="CL41" s="1618"/>
      <c r="CM41" s="1618"/>
      <c r="CN41" s="1618"/>
      <c r="CO41" s="1618"/>
      <c r="CP41" s="1619"/>
      <c r="CQ41" s="1618"/>
      <c r="CR41" s="1618"/>
      <c r="CS41" s="1618"/>
      <c r="CT41" s="1618"/>
      <c r="CU41" s="1618"/>
      <c r="CV41" s="1619"/>
      <c r="CW41" s="1618"/>
      <c r="CX41" s="1618"/>
      <c r="CY41" s="1618"/>
      <c r="CZ41" s="1618"/>
      <c r="DA41" s="1618"/>
      <c r="DB41" s="1619"/>
      <c r="DC41" s="1618"/>
      <c r="DD41" s="1618"/>
      <c r="DE41" s="1618"/>
      <c r="DF41" s="1618"/>
      <c r="DG41" s="1618"/>
      <c r="DH41" s="1619"/>
      <c r="DI41" s="1618"/>
      <c r="DJ41" s="1618"/>
      <c r="DK41" s="1618"/>
      <c r="DL41" s="1618"/>
      <c r="DM41" s="1618"/>
      <c r="DN41" s="1619"/>
      <c r="DO41" s="1618"/>
      <c r="DP41" s="1618"/>
      <c r="DQ41" s="1618"/>
      <c r="DR41" s="1618"/>
      <c r="DS41" s="1618"/>
      <c r="DT41" s="1619"/>
      <c r="DU41" s="1618"/>
      <c r="DV41" s="1618"/>
      <c r="DW41" s="1618"/>
      <c r="DX41" s="1618"/>
      <c r="DY41" s="1618"/>
      <c r="DZ41" s="1620">
        <f t="shared" si="78"/>
        <v>0</v>
      </c>
      <c r="EA41" s="1620">
        <f t="shared" si="18"/>
        <v>0</v>
      </c>
      <c r="EB41" s="1620">
        <f t="shared" si="18"/>
        <v>0</v>
      </c>
      <c r="EC41" s="1620">
        <f t="shared" si="18"/>
        <v>0</v>
      </c>
      <c r="ED41" s="1620">
        <f t="shared" si="18"/>
        <v>0</v>
      </c>
      <c r="EE41" s="1620">
        <f t="shared" si="36"/>
        <v>0</v>
      </c>
      <c r="EF41" s="1621" t="e">
        <f t="shared" si="37"/>
        <v>#DIV/0!</v>
      </c>
      <c r="EG41" s="1581"/>
    </row>
    <row r="42" spans="1:137" ht="12">
      <c r="A42" s="2523"/>
      <c r="B42" s="1642" t="s">
        <v>552</v>
      </c>
      <c r="C42" s="1609" t="s">
        <v>508</v>
      </c>
      <c r="D42" s="1609" t="s">
        <v>79</v>
      </c>
      <c r="E42" s="1609" t="s">
        <v>88</v>
      </c>
      <c r="F42" s="1609"/>
      <c r="G42" s="1609" t="s">
        <v>42</v>
      </c>
      <c r="H42" s="1610">
        <v>42690</v>
      </c>
      <c r="I42" s="1610">
        <v>43159</v>
      </c>
      <c r="J42" s="1611">
        <f t="shared" si="38"/>
        <v>469</v>
      </c>
      <c r="K42" s="1612"/>
      <c r="L42" s="1612" t="s">
        <v>386</v>
      </c>
      <c r="M42" s="1613"/>
      <c r="N42" s="1613"/>
      <c r="O42" s="1613"/>
      <c r="P42" s="1613"/>
      <c r="Q42" s="1614">
        <f t="shared" si="59"/>
        <v>0</v>
      </c>
      <c r="R42" s="1614">
        <f t="shared" si="60"/>
        <v>0</v>
      </c>
      <c r="S42" s="1614">
        <f t="shared" si="61"/>
        <v>0</v>
      </c>
      <c r="T42" s="1615" t="s">
        <v>1399</v>
      </c>
      <c r="U42" s="1616"/>
      <c r="V42" s="1616"/>
      <c r="W42" s="1616"/>
      <c r="X42" s="1616"/>
      <c r="Y42" s="1616"/>
      <c r="Z42" s="1616"/>
      <c r="AA42" s="1641"/>
      <c r="AB42" s="1619"/>
      <c r="AC42" s="1618"/>
      <c r="AD42" s="1618"/>
      <c r="AE42" s="1618"/>
      <c r="AF42" s="1618"/>
      <c r="AG42" s="1618"/>
      <c r="AH42" s="1619"/>
      <c r="AI42" s="1618"/>
      <c r="AJ42" s="1618"/>
      <c r="AK42" s="1618"/>
      <c r="AL42" s="1618"/>
      <c r="AM42" s="1618"/>
      <c r="AN42" s="1619"/>
      <c r="AO42" s="1618"/>
      <c r="AP42" s="1618"/>
      <c r="AQ42" s="1618"/>
      <c r="AR42" s="1618"/>
      <c r="AS42" s="1618"/>
      <c r="AT42" s="1619"/>
      <c r="AU42" s="1618"/>
      <c r="AV42" s="1618"/>
      <c r="AW42" s="1618"/>
      <c r="AX42" s="1618"/>
      <c r="AY42" s="1618"/>
      <c r="AZ42" s="1619"/>
      <c r="BA42" s="1618"/>
      <c r="BB42" s="1618"/>
      <c r="BC42" s="1618"/>
      <c r="BD42" s="1618"/>
      <c r="BE42" s="1618"/>
      <c r="BF42" s="1619"/>
      <c r="BG42" s="1618"/>
      <c r="BH42" s="1618"/>
      <c r="BI42" s="1618"/>
      <c r="BJ42" s="1618"/>
      <c r="BK42" s="1618"/>
      <c r="BL42" s="1619"/>
      <c r="BM42" s="1618"/>
      <c r="BN42" s="1618"/>
      <c r="BO42" s="1618"/>
      <c r="BP42" s="1618"/>
      <c r="BQ42" s="1618"/>
      <c r="BR42" s="1619"/>
      <c r="BS42" s="1618"/>
      <c r="BT42" s="1618"/>
      <c r="BU42" s="1618"/>
      <c r="BV42" s="1618"/>
      <c r="BW42" s="1618"/>
      <c r="BX42" s="1619"/>
      <c r="BY42" s="1618"/>
      <c r="BZ42" s="1618"/>
      <c r="CA42" s="1618"/>
      <c r="CB42" s="1618"/>
      <c r="CC42" s="1618"/>
      <c r="CD42" s="1619"/>
      <c r="CE42" s="1618"/>
      <c r="CF42" s="1618"/>
      <c r="CG42" s="1618"/>
      <c r="CH42" s="1618"/>
      <c r="CI42" s="1618"/>
      <c r="CJ42" s="1619"/>
      <c r="CK42" s="1618"/>
      <c r="CL42" s="1618"/>
      <c r="CM42" s="1618"/>
      <c r="CN42" s="1618"/>
      <c r="CO42" s="1618"/>
      <c r="CP42" s="1619"/>
      <c r="CQ42" s="1618"/>
      <c r="CR42" s="1618"/>
      <c r="CS42" s="1618"/>
      <c r="CT42" s="1618"/>
      <c r="CU42" s="1618"/>
      <c r="CV42" s="1619"/>
      <c r="CW42" s="1618"/>
      <c r="CX42" s="1618"/>
      <c r="CY42" s="1618"/>
      <c r="CZ42" s="1618"/>
      <c r="DA42" s="1618"/>
      <c r="DB42" s="1619"/>
      <c r="DC42" s="1618"/>
      <c r="DD42" s="1618"/>
      <c r="DE42" s="1618"/>
      <c r="DF42" s="1618"/>
      <c r="DG42" s="1618"/>
      <c r="DH42" s="1619"/>
      <c r="DI42" s="1618"/>
      <c r="DJ42" s="1618"/>
      <c r="DK42" s="1618"/>
      <c r="DL42" s="1618"/>
      <c r="DM42" s="1618"/>
      <c r="DN42" s="1619"/>
      <c r="DO42" s="1618"/>
      <c r="DP42" s="1618"/>
      <c r="DQ42" s="1618"/>
      <c r="DR42" s="1618"/>
      <c r="DS42" s="1618"/>
      <c r="DT42" s="1619"/>
      <c r="DU42" s="1618"/>
      <c r="DV42" s="1618"/>
      <c r="DW42" s="1618"/>
      <c r="DX42" s="1618"/>
      <c r="DY42" s="1618"/>
      <c r="DZ42" s="1620">
        <f t="shared" si="78"/>
        <v>0</v>
      </c>
      <c r="EA42" s="1620">
        <f t="shared" si="18"/>
        <v>0</v>
      </c>
      <c r="EB42" s="1620">
        <f t="shared" si="18"/>
        <v>0</v>
      </c>
      <c r="EC42" s="1620">
        <f t="shared" si="18"/>
        <v>0</v>
      </c>
      <c r="ED42" s="1620">
        <f t="shared" si="18"/>
        <v>0</v>
      </c>
      <c r="EE42" s="1620">
        <f t="shared" si="36"/>
        <v>0</v>
      </c>
      <c r="EF42" s="1621" t="e">
        <f t="shared" si="37"/>
        <v>#DIV/0!</v>
      </c>
      <c r="EG42" s="1581"/>
    </row>
    <row r="43" spans="1:137" ht="12">
      <c r="A43" s="2523"/>
      <c r="B43" s="1642" t="s">
        <v>553</v>
      </c>
      <c r="C43" s="1609" t="s">
        <v>508</v>
      </c>
      <c r="D43" s="1609" t="s">
        <v>79</v>
      </c>
      <c r="E43" s="1609" t="s">
        <v>88</v>
      </c>
      <c r="F43" s="1609"/>
      <c r="G43" s="1609" t="s">
        <v>42</v>
      </c>
      <c r="H43" s="1610">
        <v>42690</v>
      </c>
      <c r="I43" s="1610">
        <v>43159</v>
      </c>
      <c r="J43" s="1611">
        <f t="shared" si="38"/>
        <v>469</v>
      </c>
      <c r="K43" s="1612"/>
      <c r="L43" s="1612" t="s">
        <v>386</v>
      </c>
      <c r="M43" s="1613"/>
      <c r="N43" s="1613"/>
      <c r="O43" s="1613"/>
      <c r="P43" s="1613"/>
      <c r="Q43" s="1614">
        <f t="shared" si="59"/>
        <v>0</v>
      </c>
      <c r="R43" s="1614">
        <f t="shared" si="60"/>
        <v>0</v>
      </c>
      <c r="S43" s="1614">
        <f t="shared" si="61"/>
        <v>0</v>
      </c>
      <c r="T43" s="1615" t="s">
        <v>1399</v>
      </c>
      <c r="U43" s="1616"/>
      <c r="V43" s="1616"/>
      <c r="W43" s="1616"/>
      <c r="X43" s="1616"/>
      <c r="Y43" s="1616"/>
      <c r="Z43" s="1616"/>
      <c r="AA43" s="1641"/>
      <c r="AB43" s="1617"/>
      <c r="AC43" s="1618"/>
      <c r="AD43" s="1618"/>
      <c r="AE43" s="1618"/>
      <c r="AF43" s="1618"/>
      <c r="AG43" s="1618"/>
      <c r="AH43" s="1617"/>
      <c r="AI43" s="1618"/>
      <c r="AJ43" s="1618"/>
      <c r="AK43" s="1618"/>
      <c r="AL43" s="1618"/>
      <c r="AM43" s="1618"/>
      <c r="AN43" s="1617"/>
      <c r="AO43" s="1618"/>
      <c r="AP43" s="1618"/>
      <c r="AQ43" s="1618"/>
      <c r="AR43" s="1618"/>
      <c r="AS43" s="1618"/>
      <c r="AT43" s="1617"/>
      <c r="AU43" s="1618"/>
      <c r="AV43" s="1618"/>
      <c r="AW43" s="1618"/>
      <c r="AX43" s="1618"/>
      <c r="AY43" s="1618"/>
      <c r="AZ43" s="1617"/>
      <c r="BA43" s="1618"/>
      <c r="BB43" s="1618"/>
      <c r="BC43" s="1618"/>
      <c r="BD43" s="1618"/>
      <c r="BE43" s="1618"/>
      <c r="BF43" s="1617"/>
      <c r="BG43" s="1618"/>
      <c r="BH43" s="1618"/>
      <c r="BI43" s="1618"/>
      <c r="BJ43" s="1618"/>
      <c r="BK43" s="1618"/>
      <c r="BL43" s="1617"/>
      <c r="BM43" s="1618"/>
      <c r="BN43" s="1618"/>
      <c r="BO43" s="1618"/>
      <c r="BP43" s="1618"/>
      <c r="BQ43" s="1618"/>
      <c r="BR43" s="1617"/>
      <c r="BS43" s="1618"/>
      <c r="BT43" s="1618"/>
      <c r="BU43" s="1618"/>
      <c r="BV43" s="1618"/>
      <c r="BW43" s="1618"/>
      <c r="BX43" s="1617"/>
      <c r="BY43" s="1618"/>
      <c r="BZ43" s="1618"/>
      <c r="CA43" s="1618"/>
      <c r="CB43" s="1618"/>
      <c r="CC43" s="1618"/>
      <c r="CD43" s="1617"/>
      <c r="CE43" s="1618"/>
      <c r="CF43" s="1618"/>
      <c r="CG43" s="1618"/>
      <c r="CH43" s="1618"/>
      <c r="CI43" s="1618"/>
      <c r="CJ43" s="1617"/>
      <c r="CK43" s="1618"/>
      <c r="CL43" s="1618"/>
      <c r="CM43" s="1618"/>
      <c r="CN43" s="1618"/>
      <c r="CO43" s="1618"/>
      <c r="CP43" s="1617"/>
      <c r="CQ43" s="1618"/>
      <c r="CR43" s="1618"/>
      <c r="CS43" s="1618"/>
      <c r="CT43" s="1618"/>
      <c r="CU43" s="1618"/>
      <c r="CV43" s="1617"/>
      <c r="CW43" s="1618"/>
      <c r="CX43" s="1618"/>
      <c r="CY43" s="1618"/>
      <c r="CZ43" s="1618"/>
      <c r="DA43" s="1618"/>
      <c r="DB43" s="1617"/>
      <c r="DC43" s="1618"/>
      <c r="DD43" s="1618"/>
      <c r="DE43" s="1618"/>
      <c r="DF43" s="1618"/>
      <c r="DG43" s="1618"/>
      <c r="DH43" s="1617"/>
      <c r="DI43" s="1618"/>
      <c r="DJ43" s="1618"/>
      <c r="DK43" s="1618"/>
      <c r="DL43" s="1618"/>
      <c r="DM43" s="1618"/>
      <c r="DN43" s="1617"/>
      <c r="DO43" s="1618"/>
      <c r="DP43" s="1618"/>
      <c r="DQ43" s="1618"/>
      <c r="DR43" s="1618"/>
      <c r="DS43" s="1618"/>
      <c r="DT43" s="1617"/>
      <c r="DU43" s="1618"/>
      <c r="DV43" s="1618"/>
      <c r="DW43" s="1618"/>
      <c r="DX43" s="1618"/>
      <c r="DY43" s="1618"/>
      <c r="DZ43" s="1620">
        <f t="shared" si="78"/>
        <v>0</v>
      </c>
      <c r="EA43" s="1620">
        <f t="shared" si="18"/>
        <v>0</v>
      </c>
      <c r="EB43" s="1620">
        <f t="shared" si="18"/>
        <v>0</v>
      </c>
      <c r="EC43" s="1620">
        <f t="shared" si="18"/>
        <v>0</v>
      </c>
      <c r="ED43" s="1620">
        <f t="shared" si="18"/>
        <v>0</v>
      </c>
      <c r="EE43" s="1620">
        <f t="shared" si="36"/>
        <v>0</v>
      </c>
      <c r="EF43" s="1621" t="e">
        <f t="shared" si="37"/>
        <v>#DIV/0!</v>
      </c>
      <c r="EG43" s="1581"/>
    </row>
    <row r="44" spans="1:137" ht="12">
      <c r="A44" s="2523"/>
      <c r="B44" s="1642" t="s">
        <v>554</v>
      </c>
      <c r="C44" s="1609" t="s">
        <v>508</v>
      </c>
      <c r="D44" s="1609" t="s">
        <v>79</v>
      </c>
      <c r="E44" s="1609" t="s">
        <v>88</v>
      </c>
      <c r="F44" s="1609"/>
      <c r="G44" s="1609" t="s">
        <v>42</v>
      </c>
      <c r="H44" s="1610">
        <v>42690</v>
      </c>
      <c r="I44" s="1610">
        <v>43159</v>
      </c>
      <c r="J44" s="1611">
        <f t="shared" si="38"/>
        <v>469</v>
      </c>
      <c r="K44" s="1612"/>
      <c r="L44" s="1612" t="s">
        <v>386</v>
      </c>
      <c r="M44" s="1613"/>
      <c r="N44" s="1613"/>
      <c r="O44" s="1613"/>
      <c r="P44" s="1613"/>
      <c r="Q44" s="1614">
        <f t="shared" si="59"/>
        <v>0</v>
      </c>
      <c r="R44" s="1614">
        <f t="shared" si="60"/>
        <v>0</v>
      </c>
      <c r="S44" s="1614">
        <f t="shared" si="61"/>
        <v>0</v>
      </c>
      <c r="T44" s="1615" t="s">
        <v>1399</v>
      </c>
      <c r="U44" s="1616"/>
      <c r="V44" s="1616"/>
      <c r="W44" s="1616"/>
      <c r="X44" s="1616"/>
      <c r="Y44" s="1616"/>
      <c r="Z44" s="1616"/>
      <c r="AA44" s="1641"/>
      <c r="AB44" s="1617"/>
      <c r="AC44" s="1618"/>
      <c r="AD44" s="1618"/>
      <c r="AE44" s="1618"/>
      <c r="AF44" s="1618"/>
      <c r="AG44" s="1618"/>
      <c r="AH44" s="1617"/>
      <c r="AI44" s="1618"/>
      <c r="AJ44" s="1618"/>
      <c r="AK44" s="1618"/>
      <c r="AL44" s="1618"/>
      <c r="AM44" s="1618"/>
      <c r="AN44" s="1617"/>
      <c r="AO44" s="1618"/>
      <c r="AP44" s="1618"/>
      <c r="AQ44" s="1618"/>
      <c r="AR44" s="1618"/>
      <c r="AS44" s="1618"/>
      <c r="AT44" s="1617"/>
      <c r="AU44" s="1618"/>
      <c r="AV44" s="1618"/>
      <c r="AW44" s="1618"/>
      <c r="AX44" s="1618"/>
      <c r="AY44" s="1618"/>
      <c r="AZ44" s="1617"/>
      <c r="BA44" s="1618"/>
      <c r="BB44" s="1618"/>
      <c r="BC44" s="1618"/>
      <c r="BD44" s="1618"/>
      <c r="BE44" s="1618"/>
      <c r="BF44" s="1617"/>
      <c r="BG44" s="1618"/>
      <c r="BH44" s="1618"/>
      <c r="BI44" s="1618"/>
      <c r="BJ44" s="1618"/>
      <c r="BK44" s="1618"/>
      <c r="BL44" s="1617"/>
      <c r="BM44" s="1618"/>
      <c r="BN44" s="1618"/>
      <c r="BO44" s="1618"/>
      <c r="BP44" s="1618"/>
      <c r="BQ44" s="1618"/>
      <c r="BR44" s="1617"/>
      <c r="BS44" s="1618"/>
      <c r="BT44" s="1618"/>
      <c r="BU44" s="1618"/>
      <c r="BV44" s="1618"/>
      <c r="BW44" s="1618"/>
      <c r="BX44" s="1617"/>
      <c r="BY44" s="1618"/>
      <c r="BZ44" s="1618"/>
      <c r="CA44" s="1618"/>
      <c r="CB44" s="1618"/>
      <c r="CC44" s="1618"/>
      <c r="CD44" s="1617"/>
      <c r="CE44" s="1618"/>
      <c r="CF44" s="1618"/>
      <c r="CG44" s="1618"/>
      <c r="CH44" s="1618"/>
      <c r="CI44" s="1618"/>
      <c r="CJ44" s="1617"/>
      <c r="CK44" s="1618"/>
      <c r="CL44" s="1618"/>
      <c r="CM44" s="1618"/>
      <c r="CN44" s="1618"/>
      <c r="CO44" s="1618"/>
      <c r="CP44" s="1617"/>
      <c r="CQ44" s="1618"/>
      <c r="CR44" s="1618"/>
      <c r="CS44" s="1618"/>
      <c r="CT44" s="1618"/>
      <c r="CU44" s="1618"/>
      <c r="CV44" s="1617"/>
      <c r="CW44" s="1618"/>
      <c r="CX44" s="1618"/>
      <c r="CY44" s="1618"/>
      <c r="CZ44" s="1618"/>
      <c r="DA44" s="1618"/>
      <c r="DB44" s="1617"/>
      <c r="DC44" s="1618"/>
      <c r="DD44" s="1618"/>
      <c r="DE44" s="1618"/>
      <c r="DF44" s="1618"/>
      <c r="DG44" s="1618"/>
      <c r="DH44" s="1617"/>
      <c r="DI44" s="1618"/>
      <c r="DJ44" s="1618"/>
      <c r="DK44" s="1618"/>
      <c r="DL44" s="1618"/>
      <c r="DM44" s="1618"/>
      <c r="DN44" s="1617"/>
      <c r="DO44" s="1618"/>
      <c r="DP44" s="1618"/>
      <c r="DQ44" s="1618"/>
      <c r="DR44" s="1618"/>
      <c r="DS44" s="1618"/>
      <c r="DT44" s="1617"/>
      <c r="DU44" s="1618"/>
      <c r="DV44" s="1618"/>
      <c r="DW44" s="1618"/>
      <c r="DX44" s="1618"/>
      <c r="DY44" s="1618"/>
      <c r="DZ44" s="1620">
        <f t="shared" si="78"/>
        <v>0</v>
      </c>
      <c r="EA44" s="1620">
        <f t="shared" si="18"/>
        <v>0</v>
      </c>
      <c r="EB44" s="1620">
        <f t="shared" si="18"/>
        <v>0</v>
      </c>
      <c r="EC44" s="1620">
        <f t="shared" si="18"/>
        <v>0</v>
      </c>
      <c r="ED44" s="1620">
        <f t="shared" si="18"/>
        <v>0</v>
      </c>
      <c r="EE44" s="1620">
        <f t="shared" si="36"/>
        <v>0</v>
      </c>
      <c r="EF44" s="1621" t="e">
        <f t="shared" si="37"/>
        <v>#DIV/0!</v>
      </c>
      <c r="EG44" s="1581"/>
    </row>
    <row r="45" spans="1:137" ht="12">
      <c r="A45" s="2523" t="s">
        <v>894</v>
      </c>
      <c r="B45" s="1608" t="s">
        <v>576</v>
      </c>
      <c r="C45" s="1609" t="s">
        <v>508</v>
      </c>
      <c r="D45" s="1609" t="s">
        <v>100</v>
      </c>
      <c r="E45" s="1609" t="s">
        <v>88</v>
      </c>
      <c r="F45" s="1609"/>
      <c r="G45" s="1609" t="s">
        <v>42</v>
      </c>
      <c r="H45" s="1610">
        <v>42690</v>
      </c>
      <c r="I45" s="1610">
        <v>43159</v>
      </c>
      <c r="J45" s="1611">
        <f t="shared" si="38"/>
        <v>469</v>
      </c>
      <c r="K45" s="1612"/>
      <c r="L45" s="1612" t="s">
        <v>386</v>
      </c>
      <c r="M45" s="1613"/>
      <c r="N45" s="1613"/>
      <c r="O45" s="1613"/>
      <c r="P45" s="1613"/>
      <c r="Q45" s="1614">
        <f t="shared" si="59"/>
        <v>0</v>
      </c>
      <c r="R45" s="1614">
        <f t="shared" si="60"/>
        <v>0</v>
      </c>
      <c r="S45" s="1614">
        <f t="shared" si="61"/>
        <v>0</v>
      </c>
      <c r="T45" s="1615" t="s">
        <v>1399</v>
      </c>
      <c r="U45" s="1616"/>
      <c r="V45" s="1616"/>
      <c r="W45" s="1616"/>
      <c r="X45" s="1616"/>
      <c r="Y45" s="1616"/>
      <c r="Z45" s="1616"/>
      <c r="AA45" s="1641"/>
      <c r="AB45" s="1617"/>
      <c r="AC45" s="1618"/>
      <c r="AD45" s="1618"/>
      <c r="AE45" s="1618"/>
      <c r="AF45" s="1618"/>
      <c r="AG45" s="1618"/>
      <c r="AH45" s="1617"/>
      <c r="AI45" s="1618"/>
      <c r="AJ45" s="1618"/>
      <c r="AK45" s="1618"/>
      <c r="AL45" s="1618"/>
      <c r="AM45" s="1618"/>
      <c r="AN45" s="1617"/>
      <c r="AO45" s="1618"/>
      <c r="AP45" s="1618"/>
      <c r="AQ45" s="1618"/>
      <c r="AR45" s="1618"/>
      <c r="AS45" s="1618"/>
      <c r="AT45" s="1617"/>
      <c r="AU45" s="1618"/>
      <c r="AV45" s="1618"/>
      <c r="AW45" s="1618"/>
      <c r="AX45" s="1618"/>
      <c r="AY45" s="1618"/>
      <c r="AZ45" s="1617"/>
      <c r="BA45" s="1618"/>
      <c r="BB45" s="1618"/>
      <c r="BC45" s="1618"/>
      <c r="BD45" s="1618"/>
      <c r="BE45" s="1618"/>
      <c r="BF45" s="1617"/>
      <c r="BG45" s="1618"/>
      <c r="BH45" s="1618"/>
      <c r="BI45" s="1618"/>
      <c r="BJ45" s="1618"/>
      <c r="BK45" s="1618"/>
      <c r="BL45" s="1617"/>
      <c r="BM45" s="1618"/>
      <c r="BN45" s="1618"/>
      <c r="BO45" s="1618"/>
      <c r="BP45" s="1618"/>
      <c r="BQ45" s="1618"/>
      <c r="BR45" s="1617"/>
      <c r="BS45" s="1618"/>
      <c r="BT45" s="1618"/>
      <c r="BU45" s="1618"/>
      <c r="BV45" s="1618"/>
      <c r="BW45" s="1618"/>
      <c r="BX45" s="1617"/>
      <c r="BY45" s="1618"/>
      <c r="BZ45" s="1618"/>
      <c r="CA45" s="1618"/>
      <c r="CB45" s="1618"/>
      <c r="CC45" s="1618"/>
      <c r="CD45" s="1619"/>
      <c r="CE45" s="1618"/>
      <c r="CF45" s="1618"/>
      <c r="CG45" s="1618"/>
      <c r="CH45" s="1618"/>
      <c r="CI45" s="1618"/>
      <c r="CJ45" s="1619"/>
      <c r="CK45" s="1618"/>
      <c r="CL45" s="1618"/>
      <c r="CM45" s="1618"/>
      <c r="CN45" s="1618"/>
      <c r="CO45" s="1618"/>
      <c r="CP45" s="1619"/>
      <c r="CQ45" s="1618"/>
      <c r="CR45" s="1618"/>
      <c r="CS45" s="1618"/>
      <c r="CT45" s="1618"/>
      <c r="CU45" s="1618"/>
      <c r="CV45" s="1619"/>
      <c r="CW45" s="1618"/>
      <c r="CX45" s="1618"/>
      <c r="CY45" s="1618"/>
      <c r="CZ45" s="1618"/>
      <c r="DA45" s="1618"/>
      <c r="DB45" s="1619"/>
      <c r="DC45" s="1618"/>
      <c r="DD45" s="1618"/>
      <c r="DE45" s="1618"/>
      <c r="DF45" s="1618"/>
      <c r="DG45" s="1618"/>
      <c r="DH45" s="1619"/>
      <c r="DI45" s="1618"/>
      <c r="DJ45" s="1618"/>
      <c r="DK45" s="1618"/>
      <c r="DL45" s="1618"/>
      <c r="DM45" s="1618"/>
      <c r="DN45" s="1619"/>
      <c r="DO45" s="1618"/>
      <c r="DP45" s="1618"/>
      <c r="DQ45" s="1618"/>
      <c r="DR45" s="1618"/>
      <c r="DS45" s="1618"/>
      <c r="DT45" s="1619"/>
      <c r="DU45" s="1618"/>
      <c r="DV45" s="1618"/>
      <c r="DW45" s="1618"/>
      <c r="DX45" s="1618"/>
      <c r="DY45" s="1618"/>
      <c r="DZ45" s="1620">
        <f t="shared" si="78"/>
        <v>0</v>
      </c>
      <c r="EA45" s="1620">
        <f t="shared" si="18"/>
        <v>0</v>
      </c>
      <c r="EB45" s="1620">
        <f t="shared" si="18"/>
        <v>0</v>
      </c>
      <c r="EC45" s="1620">
        <f t="shared" si="18"/>
        <v>0</v>
      </c>
      <c r="ED45" s="1620">
        <f t="shared" si="18"/>
        <v>0</v>
      </c>
      <c r="EE45" s="1620">
        <f t="shared" si="36"/>
        <v>0</v>
      </c>
      <c r="EF45" s="1621" t="e">
        <f t="shared" si="37"/>
        <v>#DIV/0!</v>
      </c>
      <c r="EG45" s="1581"/>
    </row>
    <row r="46" spans="1:137" ht="12">
      <c r="A46" s="2523"/>
      <c r="B46" s="1642" t="s">
        <v>557</v>
      </c>
      <c r="C46" s="1609" t="s">
        <v>508</v>
      </c>
      <c r="D46" s="1609" t="s">
        <v>100</v>
      </c>
      <c r="E46" s="1609" t="s">
        <v>88</v>
      </c>
      <c r="F46" s="1609"/>
      <c r="G46" s="1609" t="s">
        <v>42</v>
      </c>
      <c r="H46" s="1610">
        <v>42690</v>
      </c>
      <c r="I46" s="1610">
        <v>43159</v>
      </c>
      <c r="J46" s="1611">
        <f t="shared" si="38"/>
        <v>469</v>
      </c>
      <c r="K46" s="1612"/>
      <c r="L46" s="1612" t="s">
        <v>386</v>
      </c>
      <c r="M46" s="1613"/>
      <c r="N46" s="1613"/>
      <c r="O46" s="1613"/>
      <c r="P46" s="1613"/>
      <c r="Q46" s="1614">
        <f t="shared" si="59"/>
        <v>0</v>
      </c>
      <c r="R46" s="1614">
        <f t="shared" si="60"/>
        <v>0</v>
      </c>
      <c r="S46" s="1614">
        <f t="shared" si="61"/>
        <v>0</v>
      </c>
      <c r="T46" s="1615" t="s">
        <v>1399</v>
      </c>
      <c r="U46" s="1616"/>
      <c r="V46" s="1616"/>
      <c r="W46" s="1616"/>
      <c r="X46" s="1616"/>
      <c r="Y46" s="1616"/>
      <c r="Z46" s="1616"/>
      <c r="AA46" s="1641"/>
      <c r="AB46" s="1617"/>
      <c r="AC46" s="1618"/>
      <c r="AD46" s="1618"/>
      <c r="AE46" s="1618"/>
      <c r="AF46" s="1618"/>
      <c r="AG46" s="1618"/>
      <c r="AH46" s="1617"/>
      <c r="AI46" s="1618"/>
      <c r="AJ46" s="1618"/>
      <c r="AK46" s="1618"/>
      <c r="AL46" s="1618"/>
      <c r="AM46" s="1618"/>
      <c r="AN46" s="1617"/>
      <c r="AO46" s="1618"/>
      <c r="AP46" s="1618"/>
      <c r="AQ46" s="1618"/>
      <c r="AR46" s="1618"/>
      <c r="AS46" s="1618"/>
      <c r="AT46" s="1617"/>
      <c r="AU46" s="1618"/>
      <c r="AV46" s="1618"/>
      <c r="AW46" s="1618"/>
      <c r="AX46" s="1618"/>
      <c r="AY46" s="1618"/>
      <c r="AZ46" s="1617"/>
      <c r="BA46" s="1618"/>
      <c r="BB46" s="1618"/>
      <c r="BC46" s="1618"/>
      <c r="BD46" s="1618"/>
      <c r="BE46" s="1618"/>
      <c r="BF46" s="1617"/>
      <c r="BG46" s="1618"/>
      <c r="BH46" s="1618"/>
      <c r="BI46" s="1618"/>
      <c r="BJ46" s="1618"/>
      <c r="BK46" s="1618"/>
      <c r="BL46" s="1617"/>
      <c r="BM46" s="1618"/>
      <c r="BN46" s="1618"/>
      <c r="BO46" s="1618"/>
      <c r="BP46" s="1618"/>
      <c r="BQ46" s="1618"/>
      <c r="BR46" s="1617"/>
      <c r="BS46" s="1618"/>
      <c r="BT46" s="1618"/>
      <c r="BU46" s="1618"/>
      <c r="BV46" s="1618"/>
      <c r="BW46" s="1618"/>
      <c r="BX46" s="1617"/>
      <c r="BY46" s="1618"/>
      <c r="BZ46" s="1618"/>
      <c r="CA46" s="1618"/>
      <c r="CB46" s="1618"/>
      <c r="CC46" s="1618"/>
      <c r="CD46" s="1619"/>
      <c r="CE46" s="1618"/>
      <c r="CF46" s="1618"/>
      <c r="CG46" s="1618"/>
      <c r="CH46" s="1618"/>
      <c r="CI46" s="1618"/>
      <c r="CJ46" s="1619"/>
      <c r="CK46" s="1618"/>
      <c r="CL46" s="1618"/>
      <c r="CM46" s="1618"/>
      <c r="CN46" s="1618"/>
      <c r="CO46" s="1618"/>
      <c r="CP46" s="1619"/>
      <c r="CQ46" s="1618"/>
      <c r="CR46" s="1618"/>
      <c r="CS46" s="1618"/>
      <c r="CT46" s="1618"/>
      <c r="CU46" s="1618"/>
      <c r="CV46" s="1619"/>
      <c r="CW46" s="1618"/>
      <c r="CX46" s="1618"/>
      <c r="CY46" s="1618"/>
      <c r="CZ46" s="1618"/>
      <c r="DA46" s="1618"/>
      <c r="DB46" s="1619"/>
      <c r="DC46" s="1618"/>
      <c r="DD46" s="1618"/>
      <c r="DE46" s="1618"/>
      <c r="DF46" s="1618"/>
      <c r="DG46" s="1618"/>
      <c r="DH46" s="1619"/>
      <c r="DI46" s="1618"/>
      <c r="DJ46" s="1618"/>
      <c r="DK46" s="1618"/>
      <c r="DL46" s="1618"/>
      <c r="DM46" s="1618"/>
      <c r="DN46" s="1619"/>
      <c r="DO46" s="1618"/>
      <c r="DP46" s="1618"/>
      <c r="DQ46" s="1618"/>
      <c r="DR46" s="1618"/>
      <c r="DS46" s="1618"/>
      <c r="DT46" s="1619"/>
      <c r="DU46" s="1618"/>
      <c r="DV46" s="1618"/>
      <c r="DW46" s="1618"/>
      <c r="DX46" s="1618"/>
      <c r="DY46" s="1618"/>
      <c r="DZ46" s="1620">
        <f t="shared" si="78"/>
        <v>0</v>
      </c>
      <c r="EA46" s="1620">
        <f t="shared" ref="EA46:ED71" si="97">BY46+BS46+BM46+BG46+BA46+AU46+AO46+AI46+AC46+V46</f>
        <v>0</v>
      </c>
      <c r="EB46" s="1620">
        <f t="shared" si="97"/>
        <v>0</v>
      </c>
      <c r="EC46" s="1620">
        <f t="shared" si="97"/>
        <v>0</v>
      </c>
      <c r="ED46" s="1620">
        <f t="shared" si="97"/>
        <v>0</v>
      </c>
      <c r="EE46" s="1620">
        <f t="shared" si="36"/>
        <v>0</v>
      </c>
      <c r="EF46" s="1621" t="e">
        <f t="shared" si="37"/>
        <v>#DIV/0!</v>
      </c>
      <c r="EG46" s="1581"/>
    </row>
    <row r="47" spans="1:137" ht="12">
      <c r="A47" s="2523"/>
      <c r="B47" s="1642" t="s">
        <v>558</v>
      </c>
      <c r="C47" s="1609" t="s">
        <v>508</v>
      </c>
      <c r="D47" s="1609" t="s">
        <v>100</v>
      </c>
      <c r="E47" s="1609" t="s">
        <v>88</v>
      </c>
      <c r="F47" s="1609"/>
      <c r="G47" s="1609" t="s">
        <v>42</v>
      </c>
      <c r="H47" s="1610">
        <v>42690</v>
      </c>
      <c r="I47" s="1610">
        <v>43159</v>
      </c>
      <c r="J47" s="1611">
        <f t="shared" si="38"/>
        <v>469</v>
      </c>
      <c r="K47" s="1612"/>
      <c r="L47" s="1612" t="s">
        <v>386</v>
      </c>
      <c r="M47" s="1613"/>
      <c r="N47" s="1613"/>
      <c r="O47" s="1613"/>
      <c r="P47" s="1613"/>
      <c r="Q47" s="1614">
        <f t="shared" si="59"/>
        <v>0</v>
      </c>
      <c r="R47" s="1614">
        <f t="shared" si="60"/>
        <v>0</v>
      </c>
      <c r="S47" s="1614">
        <f t="shared" si="61"/>
        <v>0</v>
      </c>
      <c r="T47" s="1615" t="s">
        <v>1399</v>
      </c>
      <c r="U47" s="1616"/>
      <c r="V47" s="1616"/>
      <c r="W47" s="1616"/>
      <c r="X47" s="1616"/>
      <c r="Y47" s="1616"/>
      <c r="Z47" s="1616"/>
      <c r="AA47" s="1641"/>
      <c r="AB47" s="1617"/>
      <c r="AC47" s="1618"/>
      <c r="AD47" s="1618"/>
      <c r="AE47" s="1618"/>
      <c r="AF47" s="1618"/>
      <c r="AG47" s="1618"/>
      <c r="AH47" s="1617"/>
      <c r="AI47" s="1618"/>
      <c r="AJ47" s="1618"/>
      <c r="AK47" s="1618"/>
      <c r="AL47" s="1618"/>
      <c r="AM47" s="1618"/>
      <c r="AN47" s="1617"/>
      <c r="AO47" s="1618"/>
      <c r="AP47" s="1618"/>
      <c r="AQ47" s="1618"/>
      <c r="AR47" s="1618"/>
      <c r="AS47" s="1618"/>
      <c r="AT47" s="1617"/>
      <c r="AU47" s="1618"/>
      <c r="AV47" s="1618"/>
      <c r="AW47" s="1618"/>
      <c r="AX47" s="1618"/>
      <c r="AY47" s="1618"/>
      <c r="AZ47" s="1617"/>
      <c r="BA47" s="1618"/>
      <c r="BB47" s="1618"/>
      <c r="BC47" s="1618"/>
      <c r="BD47" s="1618"/>
      <c r="BE47" s="1618"/>
      <c r="BF47" s="1617"/>
      <c r="BG47" s="1618"/>
      <c r="BH47" s="1618"/>
      <c r="BI47" s="1618"/>
      <c r="BJ47" s="1618"/>
      <c r="BK47" s="1618"/>
      <c r="BL47" s="1617"/>
      <c r="BM47" s="1618"/>
      <c r="BN47" s="1618"/>
      <c r="BO47" s="1618"/>
      <c r="BP47" s="1618"/>
      <c r="BQ47" s="1618"/>
      <c r="BR47" s="1617"/>
      <c r="BS47" s="1618"/>
      <c r="BT47" s="1618"/>
      <c r="BU47" s="1618"/>
      <c r="BV47" s="1618"/>
      <c r="BW47" s="1618"/>
      <c r="BX47" s="1617"/>
      <c r="BY47" s="1618"/>
      <c r="BZ47" s="1618"/>
      <c r="CA47" s="1618"/>
      <c r="CB47" s="1618"/>
      <c r="CC47" s="1618"/>
      <c r="CD47" s="1619"/>
      <c r="CE47" s="1618"/>
      <c r="CF47" s="1618"/>
      <c r="CG47" s="1618"/>
      <c r="CH47" s="1618"/>
      <c r="CI47" s="1618"/>
      <c r="CJ47" s="1619"/>
      <c r="CK47" s="1618"/>
      <c r="CL47" s="1618"/>
      <c r="CM47" s="1618"/>
      <c r="CN47" s="1618"/>
      <c r="CO47" s="1618"/>
      <c r="CP47" s="1619"/>
      <c r="CQ47" s="1618"/>
      <c r="CR47" s="1618"/>
      <c r="CS47" s="1618"/>
      <c r="CT47" s="1618"/>
      <c r="CU47" s="1618"/>
      <c r="CV47" s="1619"/>
      <c r="CW47" s="1618"/>
      <c r="CX47" s="1618"/>
      <c r="CY47" s="1618"/>
      <c r="CZ47" s="1618"/>
      <c r="DA47" s="1618"/>
      <c r="DB47" s="1619"/>
      <c r="DC47" s="1618"/>
      <c r="DD47" s="1618"/>
      <c r="DE47" s="1618"/>
      <c r="DF47" s="1618"/>
      <c r="DG47" s="1618"/>
      <c r="DH47" s="1619"/>
      <c r="DI47" s="1618"/>
      <c r="DJ47" s="1618"/>
      <c r="DK47" s="1618"/>
      <c r="DL47" s="1618"/>
      <c r="DM47" s="1618"/>
      <c r="DN47" s="1619"/>
      <c r="DO47" s="1618"/>
      <c r="DP47" s="1618"/>
      <c r="DQ47" s="1618"/>
      <c r="DR47" s="1618"/>
      <c r="DS47" s="1618"/>
      <c r="DT47" s="1619"/>
      <c r="DU47" s="1618"/>
      <c r="DV47" s="1618"/>
      <c r="DW47" s="1618"/>
      <c r="DX47" s="1618"/>
      <c r="DY47" s="1618"/>
      <c r="DZ47" s="1620">
        <f t="shared" si="78"/>
        <v>0</v>
      </c>
      <c r="EA47" s="1620">
        <f t="shared" si="97"/>
        <v>0</v>
      </c>
      <c r="EB47" s="1620">
        <f t="shared" si="97"/>
        <v>0</v>
      </c>
      <c r="EC47" s="1620">
        <f t="shared" si="97"/>
        <v>0</v>
      </c>
      <c r="ED47" s="1620">
        <f t="shared" si="97"/>
        <v>0</v>
      </c>
      <c r="EE47" s="1620">
        <f t="shared" si="36"/>
        <v>0</v>
      </c>
      <c r="EF47" s="1621" t="e">
        <f t="shared" si="37"/>
        <v>#DIV/0!</v>
      </c>
      <c r="EG47" s="1581"/>
    </row>
    <row r="48" spans="1:137" ht="12">
      <c r="A48" s="2523"/>
      <c r="B48" s="1642" t="s">
        <v>559</v>
      </c>
      <c r="C48" s="1609" t="s">
        <v>508</v>
      </c>
      <c r="D48" s="1609" t="s">
        <v>100</v>
      </c>
      <c r="E48" s="1609" t="s">
        <v>88</v>
      </c>
      <c r="F48" s="1609"/>
      <c r="G48" s="1609" t="s">
        <v>42</v>
      </c>
      <c r="H48" s="1610">
        <v>42690</v>
      </c>
      <c r="I48" s="1610">
        <v>43159</v>
      </c>
      <c r="J48" s="1611">
        <f t="shared" si="38"/>
        <v>469</v>
      </c>
      <c r="K48" s="1612"/>
      <c r="L48" s="1612" t="s">
        <v>386</v>
      </c>
      <c r="M48" s="1613"/>
      <c r="N48" s="1613"/>
      <c r="O48" s="1613"/>
      <c r="P48" s="1613"/>
      <c r="Q48" s="1614">
        <f t="shared" si="59"/>
        <v>0</v>
      </c>
      <c r="R48" s="1614">
        <f t="shared" si="60"/>
        <v>0</v>
      </c>
      <c r="S48" s="1614">
        <f t="shared" si="61"/>
        <v>0</v>
      </c>
      <c r="T48" s="1615" t="s">
        <v>1399</v>
      </c>
      <c r="U48" s="1616"/>
      <c r="V48" s="1616"/>
      <c r="W48" s="1616"/>
      <c r="X48" s="1616"/>
      <c r="Y48" s="1616"/>
      <c r="Z48" s="1616"/>
      <c r="AA48" s="1641"/>
      <c r="AB48" s="1617"/>
      <c r="AC48" s="1618"/>
      <c r="AD48" s="1618"/>
      <c r="AE48" s="1618"/>
      <c r="AF48" s="1618"/>
      <c r="AG48" s="1618"/>
      <c r="AH48" s="1617"/>
      <c r="AI48" s="1618"/>
      <c r="AJ48" s="1618"/>
      <c r="AK48" s="1618"/>
      <c r="AL48" s="1618"/>
      <c r="AM48" s="1618"/>
      <c r="AN48" s="1617"/>
      <c r="AO48" s="1618"/>
      <c r="AP48" s="1618"/>
      <c r="AQ48" s="1618"/>
      <c r="AR48" s="1618"/>
      <c r="AS48" s="1618"/>
      <c r="AT48" s="1617"/>
      <c r="AU48" s="1618"/>
      <c r="AV48" s="1618"/>
      <c r="AW48" s="1618"/>
      <c r="AX48" s="1618"/>
      <c r="AY48" s="1618"/>
      <c r="AZ48" s="1617"/>
      <c r="BA48" s="1618"/>
      <c r="BB48" s="1618"/>
      <c r="BC48" s="1618"/>
      <c r="BD48" s="1618"/>
      <c r="BE48" s="1618"/>
      <c r="BF48" s="1617"/>
      <c r="BG48" s="1618"/>
      <c r="BH48" s="1618"/>
      <c r="BI48" s="1618"/>
      <c r="BJ48" s="1618"/>
      <c r="BK48" s="1618"/>
      <c r="BL48" s="1617"/>
      <c r="BM48" s="1618"/>
      <c r="BN48" s="1618"/>
      <c r="BO48" s="1618"/>
      <c r="BP48" s="1618"/>
      <c r="BQ48" s="1618"/>
      <c r="BR48" s="1617"/>
      <c r="BS48" s="1618"/>
      <c r="BT48" s="1618"/>
      <c r="BU48" s="1618"/>
      <c r="BV48" s="1618"/>
      <c r="BW48" s="1618"/>
      <c r="BX48" s="1617"/>
      <c r="BY48" s="1618"/>
      <c r="BZ48" s="1618"/>
      <c r="CA48" s="1618"/>
      <c r="CB48" s="1618"/>
      <c r="CC48" s="1618"/>
      <c r="CD48" s="1619"/>
      <c r="CE48" s="1618"/>
      <c r="CF48" s="1618"/>
      <c r="CG48" s="1618"/>
      <c r="CH48" s="1618"/>
      <c r="CI48" s="1618"/>
      <c r="CJ48" s="1619"/>
      <c r="CK48" s="1618"/>
      <c r="CL48" s="1618"/>
      <c r="CM48" s="1618"/>
      <c r="CN48" s="1618"/>
      <c r="CO48" s="1618"/>
      <c r="CP48" s="1619"/>
      <c r="CQ48" s="1618"/>
      <c r="CR48" s="1618"/>
      <c r="CS48" s="1618"/>
      <c r="CT48" s="1618"/>
      <c r="CU48" s="1618"/>
      <c r="CV48" s="1619"/>
      <c r="CW48" s="1618"/>
      <c r="CX48" s="1618"/>
      <c r="CY48" s="1618"/>
      <c r="CZ48" s="1618"/>
      <c r="DA48" s="1618"/>
      <c r="DB48" s="1619"/>
      <c r="DC48" s="1618"/>
      <c r="DD48" s="1618"/>
      <c r="DE48" s="1618"/>
      <c r="DF48" s="1618"/>
      <c r="DG48" s="1618"/>
      <c r="DH48" s="1619"/>
      <c r="DI48" s="1618"/>
      <c r="DJ48" s="1618"/>
      <c r="DK48" s="1618"/>
      <c r="DL48" s="1618"/>
      <c r="DM48" s="1618"/>
      <c r="DN48" s="1619"/>
      <c r="DO48" s="1618"/>
      <c r="DP48" s="1618"/>
      <c r="DQ48" s="1618"/>
      <c r="DR48" s="1618"/>
      <c r="DS48" s="1618"/>
      <c r="DT48" s="1619"/>
      <c r="DU48" s="1618"/>
      <c r="DV48" s="1618"/>
      <c r="DW48" s="1618"/>
      <c r="DX48" s="1618"/>
      <c r="DY48" s="1618"/>
      <c r="DZ48" s="1620">
        <f t="shared" si="78"/>
        <v>0</v>
      </c>
      <c r="EA48" s="1620">
        <f t="shared" si="97"/>
        <v>0</v>
      </c>
      <c r="EB48" s="1620">
        <f t="shared" si="97"/>
        <v>0</v>
      </c>
      <c r="EC48" s="1620">
        <f t="shared" si="97"/>
        <v>0</v>
      </c>
      <c r="ED48" s="1620">
        <f t="shared" si="97"/>
        <v>0</v>
      </c>
      <c r="EE48" s="1620">
        <f t="shared" si="36"/>
        <v>0</v>
      </c>
      <c r="EF48" s="1621" t="e">
        <f t="shared" si="37"/>
        <v>#DIV/0!</v>
      </c>
      <c r="EG48" s="1581"/>
    </row>
    <row r="49" spans="1:137" ht="12">
      <c r="A49" s="2523"/>
      <c r="B49" s="1642" t="s">
        <v>560</v>
      </c>
      <c r="C49" s="1609" t="s">
        <v>508</v>
      </c>
      <c r="D49" s="1609" t="s">
        <v>100</v>
      </c>
      <c r="E49" s="1609" t="s">
        <v>88</v>
      </c>
      <c r="F49" s="1609"/>
      <c r="G49" s="1609" t="s">
        <v>42</v>
      </c>
      <c r="H49" s="1610">
        <v>42690</v>
      </c>
      <c r="I49" s="1610">
        <v>43159</v>
      </c>
      <c r="J49" s="1611">
        <f t="shared" si="38"/>
        <v>469</v>
      </c>
      <c r="K49" s="1612"/>
      <c r="L49" s="1612" t="s">
        <v>386</v>
      </c>
      <c r="M49" s="1613"/>
      <c r="N49" s="1613"/>
      <c r="O49" s="1613"/>
      <c r="P49" s="1613"/>
      <c r="Q49" s="1614">
        <f t="shared" si="59"/>
        <v>0</v>
      </c>
      <c r="R49" s="1614">
        <f t="shared" si="60"/>
        <v>0</v>
      </c>
      <c r="S49" s="1614">
        <f t="shared" si="61"/>
        <v>0</v>
      </c>
      <c r="T49" s="1615" t="s">
        <v>1399</v>
      </c>
      <c r="U49" s="1616"/>
      <c r="V49" s="1616"/>
      <c r="W49" s="1616"/>
      <c r="X49" s="1616"/>
      <c r="Y49" s="1616"/>
      <c r="Z49" s="1616"/>
      <c r="AA49" s="1641"/>
      <c r="AB49" s="1617"/>
      <c r="AC49" s="1618"/>
      <c r="AD49" s="1618"/>
      <c r="AE49" s="1618"/>
      <c r="AF49" s="1618"/>
      <c r="AG49" s="1618"/>
      <c r="AH49" s="1617"/>
      <c r="AI49" s="1618"/>
      <c r="AJ49" s="1618"/>
      <c r="AK49" s="1618"/>
      <c r="AL49" s="1618"/>
      <c r="AM49" s="1618"/>
      <c r="AN49" s="1617"/>
      <c r="AO49" s="1618"/>
      <c r="AP49" s="1618"/>
      <c r="AQ49" s="1618"/>
      <c r="AR49" s="1618"/>
      <c r="AS49" s="1618"/>
      <c r="AT49" s="1617"/>
      <c r="AU49" s="1618"/>
      <c r="AV49" s="1618"/>
      <c r="AW49" s="1618"/>
      <c r="AX49" s="1618"/>
      <c r="AY49" s="1618"/>
      <c r="AZ49" s="1617"/>
      <c r="BA49" s="1618"/>
      <c r="BB49" s="1618"/>
      <c r="BC49" s="1618"/>
      <c r="BD49" s="1618"/>
      <c r="BE49" s="1618"/>
      <c r="BF49" s="1617"/>
      <c r="BG49" s="1618"/>
      <c r="BH49" s="1618"/>
      <c r="BI49" s="1618"/>
      <c r="BJ49" s="1618"/>
      <c r="BK49" s="1618"/>
      <c r="BL49" s="1617"/>
      <c r="BM49" s="1618"/>
      <c r="BN49" s="1618"/>
      <c r="BO49" s="1618"/>
      <c r="BP49" s="1618"/>
      <c r="BQ49" s="1618"/>
      <c r="BR49" s="1617"/>
      <c r="BS49" s="1618"/>
      <c r="BT49" s="1618"/>
      <c r="BU49" s="1618"/>
      <c r="BV49" s="1618"/>
      <c r="BW49" s="1618"/>
      <c r="BX49" s="1617"/>
      <c r="BY49" s="1618"/>
      <c r="BZ49" s="1618"/>
      <c r="CA49" s="1618"/>
      <c r="CB49" s="1618"/>
      <c r="CC49" s="1618"/>
      <c r="CD49" s="1619"/>
      <c r="CE49" s="1618"/>
      <c r="CF49" s="1618"/>
      <c r="CG49" s="1618"/>
      <c r="CH49" s="1618"/>
      <c r="CI49" s="1618"/>
      <c r="CJ49" s="1619"/>
      <c r="CK49" s="1618"/>
      <c r="CL49" s="1618"/>
      <c r="CM49" s="1618"/>
      <c r="CN49" s="1618"/>
      <c r="CO49" s="1618"/>
      <c r="CP49" s="1619"/>
      <c r="CQ49" s="1618"/>
      <c r="CR49" s="1618"/>
      <c r="CS49" s="1618"/>
      <c r="CT49" s="1618"/>
      <c r="CU49" s="1618"/>
      <c r="CV49" s="1619"/>
      <c r="CW49" s="1618"/>
      <c r="CX49" s="1618"/>
      <c r="CY49" s="1618"/>
      <c r="CZ49" s="1618"/>
      <c r="DA49" s="1618"/>
      <c r="DB49" s="1619"/>
      <c r="DC49" s="1618"/>
      <c r="DD49" s="1618"/>
      <c r="DE49" s="1618"/>
      <c r="DF49" s="1618"/>
      <c r="DG49" s="1618"/>
      <c r="DH49" s="1619"/>
      <c r="DI49" s="1618"/>
      <c r="DJ49" s="1618"/>
      <c r="DK49" s="1618"/>
      <c r="DL49" s="1618"/>
      <c r="DM49" s="1618"/>
      <c r="DN49" s="1619"/>
      <c r="DO49" s="1618"/>
      <c r="DP49" s="1618"/>
      <c r="DQ49" s="1618"/>
      <c r="DR49" s="1618"/>
      <c r="DS49" s="1618"/>
      <c r="DT49" s="1619"/>
      <c r="DU49" s="1618"/>
      <c r="DV49" s="1618"/>
      <c r="DW49" s="1618"/>
      <c r="DX49" s="1618"/>
      <c r="DY49" s="1618"/>
      <c r="DZ49" s="1620">
        <f t="shared" si="78"/>
        <v>0</v>
      </c>
      <c r="EA49" s="1620">
        <f t="shared" si="97"/>
        <v>0</v>
      </c>
      <c r="EB49" s="1620">
        <f t="shared" si="97"/>
        <v>0</v>
      </c>
      <c r="EC49" s="1620">
        <f t="shared" si="97"/>
        <v>0</v>
      </c>
      <c r="ED49" s="1620">
        <f t="shared" si="97"/>
        <v>0</v>
      </c>
      <c r="EE49" s="1620">
        <f t="shared" si="36"/>
        <v>0</v>
      </c>
      <c r="EF49" s="1621" t="e">
        <f t="shared" si="37"/>
        <v>#DIV/0!</v>
      </c>
      <c r="EG49" s="1581"/>
    </row>
    <row r="50" spans="1:137" ht="12">
      <c r="A50" s="2523"/>
      <c r="B50" s="1642" t="s">
        <v>552</v>
      </c>
      <c r="C50" s="1609" t="s">
        <v>508</v>
      </c>
      <c r="D50" s="1609" t="s">
        <v>79</v>
      </c>
      <c r="E50" s="1609" t="s">
        <v>88</v>
      </c>
      <c r="F50" s="1609"/>
      <c r="G50" s="1609" t="s">
        <v>42</v>
      </c>
      <c r="H50" s="1610">
        <v>42690</v>
      </c>
      <c r="I50" s="1610">
        <v>43159</v>
      </c>
      <c r="J50" s="1611">
        <f t="shared" si="38"/>
        <v>469</v>
      </c>
      <c r="K50" s="1612"/>
      <c r="L50" s="1612" t="s">
        <v>386</v>
      </c>
      <c r="M50" s="1613"/>
      <c r="N50" s="1613"/>
      <c r="O50" s="1613"/>
      <c r="P50" s="1613"/>
      <c r="Q50" s="1614">
        <f t="shared" si="59"/>
        <v>0</v>
      </c>
      <c r="R50" s="1614">
        <f t="shared" si="60"/>
        <v>0</v>
      </c>
      <c r="S50" s="1614">
        <f t="shared" si="61"/>
        <v>0</v>
      </c>
      <c r="T50" s="1615" t="s">
        <v>1399</v>
      </c>
      <c r="U50" s="1616"/>
      <c r="V50" s="1616"/>
      <c r="W50" s="1616"/>
      <c r="X50" s="1616"/>
      <c r="Y50" s="1616"/>
      <c r="Z50" s="1616"/>
      <c r="AA50" s="1641"/>
      <c r="AB50" s="1617"/>
      <c r="AC50" s="1618"/>
      <c r="AD50" s="1618"/>
      <c r="AE50" s="1618"/>
      <c r="AF50" s="1618"/>
      <c r="AG50" s="1618"/>
      <c r="AH50" s="1617"/>
      <c r="AI50" s="1618"/>
      <c r="AJ50" s="1618"/>
      <c r="AK50" s="1618"/>
      <c r="AL50" s="1618"/>
      <c r="AM50" s="1618"/>
      <c r="AN50" s="1617"/>
      <c r="AO50" s="1618"/>
      <c r="AP50" s="1618"/>
      <c r="AQ50" s="1618"/>
      <c r="AR50" s="1618"/>
      <c r="AS50" s="1618"/>
      <c r="AT50" s="1617"/>
      <c r="AU50" s="1618"/>
      <c r="AV50" s="1618"/>
      <c r="AW50" s="1618"/>
      <c r="AX50" s="1618"/>
      <c r="AY50" s="1618"/>
      <c r="AZ50" s="1617"/>
      <c r="BA50" s="1618"/>
      <c r="BB50" s="1618"/>
      <c r="BC50" s="1618"/>
      <c r="BD50" s="1618"/>
      <c r="BE50" s="1618"/>
      <c r="BF50" s="1617"/>
      <c r="BG50" s="1618"/>
      <c r="BH50" s="1618"/>
      <c r="BI50" s="1618"/>
      <c r="BJ50" s="1618"/>
      <c r="BK50" s="1618"/>
      <c r="BL50" s="1617"/>
      <c r="BM50" s="1618"/>
      <c r="BN50" s="1618"/>
      <c r="BO50" s="1618"/>
      <c r="BP50" s="1618"/>
      <c r="BQ50" s="1618"/>
      <c r="BR50" s="1617"/>
      <c r="BS50" s="1618"/>
      <c r="BT50" s="1618"/>
      <c r="BU50" s="1618"/>
      <c r="BV50" s="1618"/>
      <c r="BW50" s="1618"/>
      <c r="BX50" s="1617"/>
      <c r="BY50" s="1618"/>
      <c r="BZ50" s="1618"/>
      <c r="CA50" s="1618"/>
      <c r="CB50" s="1618"/>
      <c r="CC50" s="1618"/>
      <c r="CD50" s="1617"/>
      <c r="CE50" s="1618"/>
      <c r="CF50" s="1618"/>
      <c r="CG50" s="1618"/>
      <c r="CH50" s="1618"/>
      <c r="CI50" s="1618"/>
      <c r="CJ50" s="1617"/>
      <c r="CK50" s="1618"/>
      <c r="CL50" s="1618"/>
      <c r="CM50" s="1618"/>
      <c r="CN50" s="1618"/>
      <c r="CO50" s="1618"/>
      <c r="CP50" s="1617"/>
      <c r="CQ50" s="1618"/>
      <c r="CR50" s="1618"/>
      <c r="CS50" s="1618"/>
      <c r="CT50" s="1618"/>
      <c r="CU50" s="1618"/>
      <c r="CV50" s="1617"/>
      <c r="CW50" s="1618"/>
      <c r="CX50" s="1618"/>
      <c r="CY50" s="1618"/>
      <c r="CZ50" s="1618"/>
      <c r="DA50" s="1618"/>
      <c r="DB50" s="1617"/>
      <c r="DC50" s="1618"/>
      <c r="DD50" s="1618"/>
      <c r="DE50" s="1618"/>
      <c r="DF50" s="1618"/>
      <c r="DG50" s="1618"/>
      <c r="DH50" s="1617"/>
      <c r="DI50" s="1618"/>
      <c r="DJ50" s="1618"/>
      <c r="DK50" s="1618"/>
      <c r="DL50" s="1618"/>
      <c r="DM50" s="1618"/>
      <c r="DN50" s="1617"/>
      <c r="DO50" s="1618"/>
      <c r="DP50" s="1618"/>
      <c r="DQ50" s="1618"/>
      <c r="DR50" s="1618"/>
      <c r="DS50" s="1618"/>
      <c r="DT50" s="1617"/>
      <c r="DU50" s="1618"/>
      <c r="DV50" s="1618"/>
      <c r="DW50" s="1618"/>
      <c r="DX50" s="1618"/>
      <c r="DY50" s="1618"/>
      <c r="DZ50" s="1620">
        <f t="shared" si="78"/>
        <v>0</v>
      </c>
      <c r="EA50" s="1620">
        <f t="shared" si="97"/>
        <v>0</v>
      </c>
      <c r="EB50" s="1620">
        <f t="shared" si="97"/>
        <v>0</v>
      </c>
      <c r="EC50" s="1620">
        <f t="shared" si="97"/>
        <v>0</v>
      </c>
      <c r="ED50" s="1620">
        <f t="shared" si="97"/>
        <v>0</v>
      </c>
      <c r="EE50" s="1620">
        <f t="shared" si="36"/>
        <v>0</v>
      </c>
      <c r="EF50" s="1621" t="e">
        <f t="shared" si="37"/>
        <v>#DIV/0!</v>
      </c>
      <c r="EG50" s="1581"/>
    </row>
    <row r="51" spans="1:137" ht="12">
      <c r="A51" s="2523"/>
      <c r="B51" s="1642" t="s">
        <v>561</v>
      </c>
      <c r="C51" s="1609" t="s">
        <v>508</v>
      </c>
      <c r="D51" s="1609" t="s">
        <v>79</v>
      </c>
      <c r="E51" s="1609" t="s">
        <v>88</v>
      </c>
      <c r="F51" s="1609"/>
      <c r="G51" s="1609" t="s">
        <v>42</v>
      </c>
      <c r="H51" s="1610">
        <v>42690</v>
      </c>
      <c r="I51" s="1610">
        <v>43159</v>
      </c>
      <c r="J51" s="1611">
        <f t="shared" si="38"/>
        <v>469</v>
      </c>
      <c r="K51" s="1612"/>
      <c r="L51" s="1612" t="s">
        <v>386</v>
      </c>
      <c r="M51" s="1613"/>
      <c r="N51" s="1613"/>
      <c r="O51" s="1613"/>
      <c r="P51" s="1613"/>
      <c r="Q51" s="1614">
        <f t="shared" si="59"/>
        <v>0</v>
      </c>
      <c r="R51" s="1614">
        <f t="shared" si="60"/>
        <v>0</v>
      </c>
      <c r="S51" s="1614">
        <f t="shared" si="61"/>
        <v>0</v>
      </c>
      <c r="T51" s="1615" t="s">
        <v>1399</v>
      </c>
      <c r="U51" s="1616"/>
      <c r="V51" s="1616"/>
      <c r="W51" s="1616"/>
      <c r="X51" s="1616"/>
      <c r="Y51" s="1616"/>
      <c r="Z51" s="1616"/>
      <c r="AA51" s="1641"/>
      <c r="AB51" s="1617"/>
      <c r="AC51" s="1618"/>
      <c r="AD51" s="1618"/>
      <c r="AE51" s="1618"/>
      <c r="AF51" s="1618"/>
      <c r="AG51" s="1618"/>
      <c r="AH51" s="1617"/>
      <c r="AI51" s="1618"/>
      <c r="AJ51" s="1618"/>
      <c r="AK51" s="1618"/>
      <c r="AL51" s="1618"/>
      <c r="AM51" s="1618"/>
      <c r="AN51" s="1617"/>
      <c r="AO51" s="1618"/>
      <c r="AP51" s="1618"/>
      <c r="AQ51" s="1618"/>
      <c r="AR51" s="1618"/>
      <c r="AS51" s="1618"/>
      <c r="AT51" s="1617"/>
      <c r="AU51" s="1618"/>
      <c r="AV51" s="1618"/>
      <c r="AW51" s="1618"/>
      <c r="AX51" s="1618"/>
      <c r="AY51" s="1618"/>
      <c r="AZ51" s="1617"/>
      <c r="BA51" s="1618"/>
      <c r="BB51" s="1618"/>
      <c r="BC51" s="1618"/>
      <c r="BD51" s="1618"/>
      <c r="BE51" s="1618"/>
      <c r="BF51" s="1617"/>
      <c r="BG51" s="1618"/>
      <c r="BH51" s="1618"/>
      <c r="BI51" s="1618"/>
      <c r="BJ51" s="1618"/>
      <c r="BK51" s="1618"/>
      <c r="BL51" s="1617"/>
      <c r="BM51" s="1618"/>
      <c r="BN51" s="1618"/>
      <c r="BO51" s="1618"/>
      <c r="BP51" s="1618"/>
      <c r="BQ51" s="1618"/>
      <c r="BR51" s="1617"/>
      <c r="BS51" s="1618"/>
      <c r="BT51" s="1618"/>
      <c r="BU51" s="1618"/>
      <c r="BV51" s="1618"/>
      <c r="BW51" s="1618"/>
      <c r="BX51" s="1617"/>
      <c r="BY51" s="1618"/>
      <c r="BZ51" s="1618"/>
      <c r="CA51" s="1618"/>
      <c r="CB51" s="1618"/>
      <c r="CC51" s="1618"/>
      <c r="CD51" s="1617"/>
      <c r="CE51" s="1618"/>
      <c r="CF51" s="1618"/>
      <c r="CG51" s="1618"/>
      <c r="CH51" s="1618"/>
      <c r="CI51" s="1618"/>
      <c r="CJ51" s="1617"/>
      <c r="CK51" s="1618"/>
      <c r="CL51" s="1618"/>
      <c r="CM51" s="1618"/>
      <c r="CN51" s="1618"/>
      <c r="CO51" s="1618"/>
      <c r="CP51" s="1617"/>
      <c r="CQ51" s="1618"/>
      <c r="CR51" s="1618"/>
      <c r="CS51" s="1618"/>
      <c r="CT51" s="1618"/>
      <c r="CU51" s="1618"/>
      <c r="CV51" s="1617"/>
      <c r="CW51" s="1618"/>
      <c r="CX51" s="1618"/>
      <c r="CY51" s="1618"/>
      <c r="CZ51" s="1618"/>
      <c r="DA51" s="1618"/>
      <c r="DB51" s="1617"/>
      <c r="DC51" s="1618"/>
      <c r="DD51" s="1618"/>
      <c r="DE51" s="1618"/>
      <c r="DF51" s="1618"/>
      <c r="DG51" s="1618"/>
      <c r="DH51" s="1617"/>
      <c r="DI51" s="1618"/>
      <c r="DJ51" s="1618"/>
      <c r="DK51" s="1618"/>
      <c r="DL51" s="1618"/>
      <c r="DM51" s="1618"/>
      <c r="DN51" s="1617"/>
      <c r="DO51" s="1618"/>
      <c r="DP51" s="1618"/>
      <c r="DQ51" s="1618"/>
      <c r="DR51" s="1618"/>
      <c r="DS51" s="1618"/>
      <c r="DT51" s="1617"/>
      <c r="DU51" s="1618"/>
      <c r="DV51" s="1618"/>
      <c r="DW51" s="1618"/>
      <c r="DX51" s="1618"/>
      <c r="DY51" s="1618"/>
      <c r="DZ51" s="1620">
        <f t="shared" si="78"/>
        <v>0</v>
      </c>
      <c r="EA51" s="1620">
        <f t="shared" si="97"/>
        <v>0</v>
      </c>
      <c r="EB51" s="1620">
        <f t="shared" si="97"/>
        <v>0</v>
      </c>
      <c r="EC51" s="1620">
        <f t="shared" si="97"/>
        <v>0</v>
      </c>
      <c r="ED51" s="1620">
        <f t="shared" si="97"/>
        <v>0</v>
      </c>
      <c r="EE51" s="1620">
        <f t="shared" si="36"/>
        <v>0</v>
      </c>
      <c r="EF51" s="1621" t="e">
        <f t="shared" si="37"/>
        <v>#DIV/0!</v>
      </c>
      <c r="EG51" s="1581"/>
    </row>
    <row r="52" spans="1:137" ht="12">
      <c r="A52" s="2523"/>
      <c r="B52" s="1642" t="s">
        <v>554</v>
      </c>
      <c r="C52" s="1609" t="s">
        <v>508</v>
      </c>
      <c r="D52" s="1609" t="s">
        <v>79</v>
      </c>
      <c r="E52" s="1609" t="s">
        <v>88</v>
      </c>
      <c r="F52" s="1609"/>
      <c r="G52" s="1609" t="s">
        <v>42</v>
      </c>
      <c r="H52" s="1610">
        <v>42690</v>
      </c>
      <c r="I52" s="1610">
        <v>43159</v>
      </c>
      <c r="J52" s="1611">
        <f t="shared" si="38"/>
        <v>469</v>
      </c>
      <c r="K52" s="1612"/>
      <c r="L52" s="1612" t="s">
        <v>386</v>
      </c>
      <c r="M52" s="1613"/>
      <c r="N52" s="1613"/>
      <c r="O52" s="1613"/>
      <c r="P52" s="1613"/>
      <c r="Q52" s="1614">
        <f t="shared" si="59"/>
        <v>0</v>
      </c>
      <c r="R52" s="1614">
        <f t="shared" si="60"/>
        <v>0</v>
      </c>
      <c r="S52" s="1614">
        <f t="shared" si="61"/>
        <v>0</v>
      </c>
      <c r="T52" s="1615" t="s">
        <v>1399</v>
      </c>
      <c r="U52" s="1616"/>
      <c r="V52" s="1616"/>
      <c r="W52" s="1616"/>
      <c r="X52" s="1616"/>
      <c r="Y52" s="1616"/>
      <c r="Z52" s="1616"/>
      <c r="AA52" s="1641"/>
      <c r="AB52" s="1617"/>
      <c r="AC52" s="1618"/>
      <c r="AD52" s="1618"/>
      <c r="AE52" s="1618"/>
      <c r="AF52" s="1618"/>
      <c r="AG52" s="1618"/>
      <c r="AH52" s="1617"/>
      <c r="AI52" s="1618"/>
      <c r="AJ52" s="1618"/>
      <c r="AK52" s="1618"/>
      <c r="AL52" s="1618"/>
      <c r="AM52" s="1618"/>
      <c r="AN52" s="1617"/>
      <c r="AO52" s="1618"/>
      <c r="AP52" s="1618"/>
      <c r="AQ52" s="1618"/>
      <c r="AR52" s="1618"/>
      <c r="AS52" s="1618"/>
      <c r="AT52" s="1617"/>
      <c r="AU52" s="1618"/>
      <c r="AV52" s="1618"/>
      <c r="AW52" s="1618"/>
      <c r="AX52" s="1618"/>
      <c r="AY52" s="1618"/>
      <c r="AZ52" s="1617"/>
      <c r="BA52" s="1618"/>
      <c r="BB52" s="1618"/>
      <c r="BC52" s="1618"/>
      <c r="BD52" s="1618"/>
      <c r="BE52" s="1618"/>
      <c r="BF52" s="1617"/>
      <c r="BG52" s="1618"/>
      <c r="BH52" s="1618"/>
      <c r="BI52" s="1618"/>
      <c r="BJ52" s="1618"/>
      <c r="BK52" s="1618"/>
      <c r="BL52" s="1617"/>
      <c r="BM52" s="1618"/>
      <c r="BN52" s="1618"/>
      <c r="BO52" s="1618"/>
      <c r="BP52" s="1618"/>
      <c r="BQ52" s="1618"/>
      <c r="BR52" s="1617"/>
      <c r="BS52" s="1618"/>
      <c r="BT52" s="1618"/>
      <c r="BU52" s="1618"/>
      <c r="BV52" s="1618"/>
      <c r="BW52" s="1618"/>
      <c r="BX52" s="1617"/>
      <c r="BY52" s="1618"/>
      <c r="BZ52" s="1618"/>
      <c r="CA52" s="1618"/>
      <c r="CB52" s="1618"/>
      <c r="CC52" s="1618"/>
      <c r="CD52" s="1617"/>
      <c r="CE52" s="1618"/>
      <c r="CF52" s="1618"/>
      <c r="CG52" s="1618"/>
      <c r="CH52" s="1618"/>
      <c r="CI52" s="1618"/>
      <c r="CJ52" s="1617"/>
      <c r="CK52" s="1618"/>
      <c r="CL52" s="1618"/>
      <c r="CM52" s="1618"/>
      <c r="CN52" s="1618"/>
      <c r="CO52" s="1618"/>
      <c r="CP52" s="1617"/>
      <c r="CQ52" s="1618"/>
      <c r="CR52" s="1618"/>
      <c r="CS52" s="1618"/>
      <c r="CT52" s="1618"/>
      <c r="CU52" s="1618"/>
      <c r="CV52" s="1617"/>
      <c r="CW52" s="1618"/>
      <c r="CX52" s="1618"/>
      <c r="CY52" s="1618"/>
      <c r="CZ52" s="1618"/>
      <c r="DA52" s="1618"/>
      <c r="DB52" s="1617"/>
      <c r="DC52" s="1618"/>
      <c r="DD52" s="1618"/>
      <c r="DE52" s="1618"/>
      <c r="DF52" s="1618"/>
      <c r="DG52" s="1618"/>
      <c r="DH52" s="1617"/>
      <c r="DI52" s="1618"/>
      <c r="DJ52" s="1618"/>
      <c r="DK52" s="1618"/>
      <c r="DL52" s="1618"/>
      <c r="DM52" s="1618"/>
      <c r="DN52" s="1617"/>
      <c r="DO52" s="1618"/>
      <c r="DP52" s="1618"/>
      <c r="DQ52" s="1618"/>
      <c r="DR52" s="1618"/>
      <c r="DS52" s="1618"/>
      <c r="DT52" s="1617"/>
      <c r="DU52" s="1618"/>
      <c r="DV52" s="1618"/>
      <c r="DW52" s="1618"/>
      <c r="DX52" s="1618"/>
      <c r="DY52" s="1618"/>
      <c r="DZ52" s="1620">
        <f t="shared" si="78"/>
        <v>0</v>
      </c>
      <c r="EA52" s="1620">
        <f t="shared" si="97"/>
        <v>0</v>
      </c>
      <c r="EB52" s="1620">
        <f t="shared" si="97"/>
        <v>0</v>
      </c>
      <c r="EC52" s="1620">
        <f t="shared" si="97"/>
        <v>0</v>
      </c>
      <c r="ED52" s="1620">
        <f t="shared" si="97"/>
        <v>0</v>
      </c>
      <c r="EE52" s="1620">
        <f t="shared" si="36"/>
        <v>0</v>
      </c>
      <c r="EF52" s="1621" t="e">
        <f t="shared" si="37"/>
        <v>#DIV/0!</v>
      </c>
      <c r="EG52" s="1581"/>
    </row>
    <row r="53" spans="1:137" ht="12">
      <c r="A53" s="2523"/>
      <c r="B53" s="1642" t="s">
        <v>555</v>
      </c>
      <c r="C53" s="1609" t="s">
        <v>508</v>
      </c>
      <c r="D53" s="1609" t="s">
        <v>79</v>
      </c>
      <c r="E53" s="1609" t="s">
        <v>88</v>
      </c>
      <c r="F53" s="1609"/>
      <c r="G53" s="1609" t="s">
        <v>42</v>
      </c>
      <c r="H53" s="1610">
        <v>42690</v>
      </c>
      <c r="I53" s="1610">
        <v>43159</v>
      </c>
      <c r="J53" s="1611">
        <f t="shared" si="38"/>
        <v>469</v>
      </c>
      <c r="K53" s="1612"/>
      <c r="L53" s="1612" t="s">
        <v>386</v>
      </c>
      <c r="M53" s="1613"/>
      <c r="N53" s="1613"/>
      <c r="O53" s="1613"/>
      <c r="P53" s="1613"/>
      <c r="Q53" s="1614">
        <f t="shared" si="59"/>
        <v>0</v>
      </c>
      <c r="R53" s="1614">
        <f t="shared" si="60"/>
        <v>0</v>
      </c>
      <c r="S53" s="1614">
        <f t="shared" si="61"/>
        <v>0</v>
      </c>
      <c r="T53" s="1615" t="s">
        <v>1399</v>
      </c>
      <c r="U53" s="1616"/>
      <c r="V53" s="1616"/>
      <c r="W53" s="1616"/>
      <c r="X53" s="1616"/>
      <c r="Y53" s="1616"/>
      <c r="Z53" s="1616"/>
      <c r="AA53" s="1641"/>
      <c r="AB53" s="1617"/>
      <c r="AC53" s="1618"/>
      <c r="AD53" s="1618"/>
      <c r="AE53" s="1618"/>
      <c r="AF53" s="1618"/>
      <c r="AG53" s="1618"/>
      <c r="AH53" s="1617"/>
      <c r="AI53" s="1618"/>
      <c r="AJ53" s="1618"/>
      <c r="AK53" s="1618"/>
      <c r="AL53" s="1618"/>
      <c r="AM53" s="1618"/>
      <c r="AN53" s="1617"/>
      <c r="AO53" s="1618"/>
      <c r="AP53" s="1618"/>
      <c r="AQ53" s="1618"/>
      <c r="AR53" s="1618"/>
      <c r="AS53" s="1618"/>
      <c r="AT53" s="1617"/>
      <c r="AU53" s="1618"/>
      <c r="AV53" s="1618"/>
      <c r="AW53" s="1618"/>
      <c r="AX53" s="1618"/>
      <c r="AY53" s="1618"/>
      <c r="AZ53" s="1617"/>
      <c r="BA53" s="1618"/>
      <c r="BB53" s="1618"/>
      <c r="BC53" s="1618"/>
      <c r="BD53" s="1618"/>
      <c r="BE53" s="1618"/>
      <c r="BF53" s="1617"/>
      <c r="BG53" s="1618"/>
      <c r="BH53" s="1618"/>
      <c r="BI53" s="1618"/>
      <c r="BJ53" s="1618"/>
      <c r="BK53" s="1618"/>
      <c r="BL53" s="1617"/>
      <c r="BM53" s="1618"/>
      <c r="BN53" s="1618"/>
      <c r="BO53" s="1618"/>
      <c r="BP53" s="1618"/>
      <c r="BQ53" s="1618"/>
      <c r="BR53" s="1617"/>
      <c r="BS53" s="1618"/>
      <c r="BT53" s="1618"/>
      <c r="BU53" s="1618"/>
      <c r="BV53" s="1618"/>
      <c r="BW53" s="1618"/>
      <c r="BX53" s="1617"/>
      <c r="BY53" s="1618"/>
      <c r="BZ53" s="1618"/>
      <c r="CA53" s="1618"/>
      <c r="CB53" s="1618"/>
      <c r="CC53" s="1618"/>
      <c r="CD53" s="1617"/>
      <c r="CE53" s="1618"/>
      <c r="CF53" s="1618"/>
      <c r="CG53" s="1618"/>
      <c r="CH53" s="1618"/>
      <c r="CI53" s="1618"/>
      <c r="CJ53" s="1617"/>
      <c r="CK53" s="1618"/>
      <c r="CL53" s="1618"/>
      <c r="CM53" s="1618"/>
      <c r="CN53" s="1618"/>
      <c r="CO53" s="1618"/>
      <c r="CP53" s="1617"/>
      <c r="CQ53" s="1618"/>
      <c r="CR53" s="1618"/>
      <c r="CS53" s="1618"/>
      <c r="CT53" s="1618"/>
      <c r="CU53" s="1618"/>
      <c r="CV53" s="1617"/>
      <c r="CW53" s="1618"/>
      <c r="CX53" s="1618"/>
      <c r="CY53" s="1618"/>
      <c r="CZ53" s="1618"/>
      <c r="DA53" s="1618"/>
      <c r="DB53" s="1617"/>
      <c r="DC53" s="1618"/>
      <c r="DD53" s="1618"/>
      <c r="DE53" s="1618"/>
      <c r="DF53" s="1618"/>
      <c r="DG53" s="1618"/>
      <c r="DH53" s="1617"/>
      <c r="DI53" s="1618"/>
      <c r="DJ53" s="1618"/>
      <c r="DK53" s="1618"/>
      <c r="DL53" s="1618"/>
      <c r="DM53" s="1618"/>
      <c r="DN53" s="1617"/>
      <c r="DO53" s="1618"/>
      <c r="DP53" s="1618"/>
      <c r="DQ53" s="1618"/>
      <c r="DR53" s="1618"/>
      <c r="DS53" s="1618"/>
      <c r="DT53" s="1617"/>
      <c r="DU53" s="1618"/>
      <c r="DV53" s="1618"/>
      <c r="DW53" s="1618"/>
      <c r="DX53" s="1618"/>
      <c r="DY53" s="1618"/>
      <c r="DZ53" s="1620">
        <f t="shared" si="78"/>
        <v>0</v>
      </c>
      <c r="EA53" s="1620">
        <f t="shared" si="97"/>
        <v>0</v>
      </c>
      <c r="EB53" s="1620">
        <f t="shared" si="97"/>
        <v>0</v>
      </c>
      <c r="EC53" s="1620">
        <f t="shared" si="97"/>
        <v>0</v>
      </c>
      <c r="ED53" s="1620">
        <f t="shared" si="97"/>
        <v>0</v>
      </c>
      <c r="EE53" s="1620">
        <f t="shared" si="36"/>
        <v>0</v>
      </c>
      <c r="EF53" s="1621" t="e">
        <f t="shared" si="37"/>
        <v>#DIV/0!</v>
      </c>
      <c r="EG53" s="1581"/>
    </row>
    <row r="54" spans="1:137" ht="12">
      <c r="A54" s="2523" t="s">
        <v>587</v>
      </c>
      <c r="B54" s="1612" t="s">
        <v>451</v>
      </c>
      <c r="C54" s="1609" t="s">
        <v>508</v>
      </c>
      <c r="D54" s="1609" t="s">
        <v>100</v>
      </c>
      <c r="E54" s="1609" t="s">
        <v>88</v>
      </c>
      <c r="F54" s="1609"/>
      <c r="G54" s="1609" t="s">
        <v>42</v>
      </c>
      <c r="H54" s="1610">
        <v>42690</v>
      </c>
      <c r="I54" s="1610">
        <v>43159</v>
      </c>
      <c r="J54" s="1611">
        <f t="shared" si="38"/>
        <v>469</v>
      </c>
      <c r="K54" s="1612"/>
      <c r="L54" s="1612" t="s">
        <v>386</v>
      </c>
      <c r="M54" s="1613"/>
      <c r="N54" s="1613"/>
      <c r="O54" s="1613"/>
      <c r="P54" s="1613"/>
      <c r="Q54" s="1614">
        <f t="shared" si="59"/>
        <v>0</v>
      </c>
      <c r="R54" s="1614">
        <f t="shared" si="60"/>
        <v>0</v>
      </c>
      <c r="S54" s="1614">
        <f t="shared" si="61"/>
        <v>0</v>
      </c>
      <c r="T54" s="1615" t="s">
        <v>1399</v>
      </c>
      <c r="U54" s="1616"/>
      <c r="V54" s="1616"/>
      <c r="W54" s="1616"/>
      <c r="X54" s="1616"/>
      <c r="Y54" s="1616"/>
      <c r="Z54" s="1616"/>
      <c r="AA54" s="1641"/>
      <c r="AB54" s="1617"/>
      <c r="AC54" s="1618"/>
      <c r="AD54" s="1618"/>
      <c r="AE54" s="1618"/>
      <c r="AF54" s="1618"/>
      <c r="AG54" s="1618"/>
      <c r="AH54" s="1617"/>
      <c r="AI54" s="1618"/>
      <c r="AJ54" s="1618"/>
      <c r="AK54" s="1618"/>
      <c r="AL54" s="1618"/>
      <c r="AM54" s="1618"/>
      <c r="AN54" s="1617"/>
      <c r="AO54" s="1618"/>
      <c r="AP54" s="1618"/>
      <c r="AQ54" s="1618"/>
      <c r="AR54" s="1618"/>
      <c r="AS54" s="1618"/>
      <c r="AT54" s="1617"/>
      <c r="AU54" s="1618"/>
      <c r="AV54" s="1618"/>
      <c r="AW54" s="1618"/>
      <c r="AX54" s="1618"/>
      <c r="AY54" s="1618"/>
      <c r="AZ54" s="1617"/>
      <c r="BA54" s="1618"/>
      <c r="BB54" s="1618"/>
      <c r="BC54" s="1618"/>
      <c r="BD54" s="1618"/>
      <c r="BE54" s="1618"/>
      <c r="BF54" s="1617"/>
      <c r="BG54" s="1618"/>
      <c r="BH54" s="1618"/>
      <c r="BI54" s="1618"/>
      <c r="BJ54" s="1618"/>
      <c r="BK54" s="1618"/>
      <c r="BL54" s="1617"/>
      <c r="BM54" s="1618"/>
      <c r="BN54" s="1618"/>
      <c r="BO54" s="1618"/>
      <c r="BP54" s="1618"/>
      <c r="BQ54" s="1618"/>
      <c r="BR54" s="1617"/>
      <c r="BS54" s="1618"/>
      <c r="BT54" s="1618"/>
      <c r="BU54" s="1618"/>
      <c r="BV54" s="1618"/>
      <c r="BW54" s="1618"/>
      <c r="BX54" s="1617"/>
      <c r="BY54" s="1618"/>
      <c r="BZ54" s="1618"/>
      <c r="CA54" s="1618"/>
      <c r="CB54" s="1618"/>
      <c r="CC54" s="1618"/>
      <c r="CD54" s="1619"/>
      <c r="CE54" s="1618"/>
      <c r="CF54" s="1618"/>
      <c r="CG54" s="1618"/>
      <c r="CH54" s="1618"/>
      <c r="CI54" s="1618"/>
      <c r="CJ54" s="1619"/>
      <c r="CK54" s="1618"/>
      <c r="CL54" s="1618"/>
      <c r="CM54" s="1618"/>
      <c r="CN54" s="1618"/>
      <c r="CO54" s="1618"/>
      <c r="CP54" s="1619"/>
      <c r="CQ54" s="1618"/>
      <c r="CR54" s="1618"/>
      <c r="CS54" s="1618"/>
      <c r="CT54" s="1618"/>
      <c r="CU54" s="1618"/>
      <c r="CV54" s="1619"/>
      <c r="CW54" s="1618"/>
      <c r="CX54" s="1618"/>
      <c r="CY54" s="1618"/>
      <c r="CZ54" s="1618"/>
      <c r="DA54" s="1618"/>
      <c r="DB54" s="1619"/>
      <c r="DC54" s="1618"/>
      <c r="DD54" s="1618"/>
      <c r="DE54" s="1618"/>
      <c r="DF54" s="1618"/>
      <c r="DG54" s="1618"/>
      <c r="DH54" s="1619"/>
      <c r="DI54" s="1618"/>
      <c r="DJ54" s="1618"/>
      <c r="DK54" s="1618"/>
      <c r="DL54" s="1618"/>
      <c r="DM54" s="1618"/>
      <c r="DN54" s="1619"/>
      <c r="DO54" s="1618"/>
      <c r="DP54" s="1618"/>
      <c r="DQ54" s="1618"/>
      <c r="DR54" s="1618"/>
      <c r="DS54" s="1618"/>
      <c r="DT54" s="1619"/>
      <c r="DU54" s="1618"/>
      <c r="DV54" s="1618"/>
      <c r="DW54" s="1618"/>
      <c r="DX54" s="1618"/>
      <c r="DY54" s="1618"/>
      <c r="DZ54" s="1620">
        <f t="shared" si="78"/>
        <v>0</v>
      </c>
      <c r="EA54" s="1620">
        <f t="shared" si="97"/>
        <v>0</v>
      </c>
      <c r="EB54" s="1620">
        <f t="shared" si="97"/>
        <v>0</v>
      </c>
      <c r="EC54" s="1620">
        <f t="shared" si="97"/>
        <v>0</v>
      </c>
      <c r="ED54" s="1620">
        <f t="shared" si="97"/>
        <v>0</v>
      </c>
      <c r="EE54" s="1620">
        <f t="shared" si="36"/>
        <v>0</v>
      </c>
      <c r="EF54" s="1621" t="e">
        <f t="shared" si="37"/>
        <v>#DIV/0!</v>
      </c>
      <c r="EG54" s="1581"/>
    </row>
    <row r="55" spans="1:137" ht="31.5" customHeight="1">
      <c r="A55" s="2523"/>
      <c r="B55" s="1642" t="s">
        <v>592</v>
      </c>
      <c r="C55" s="1609" t="s">
        <v>508</v>
      </c>
      <c r="D55" s="1609" t="s">
        <v>100</v>
      </c>
      <c r="E55" s="1609" t="s">
        <v>88</v>
      </c>
      <c r="F55" s="1609"/>
      <c r="G55" s="1609" t="s">
        <v>42</v>
      </c>
      <c r="H55" s="1610">
        <v>42690</v>
      </c>
      <c r="I55" s="1610">
        <v>43159</v>
      </c>
      <c r="J55" s="1611">
        <f t="shared" si="38"/>
        <v>469</v>
      </c>
      <c r="K55" s="1612"/>
      <c r="L55" s="1612" t="s">
        <v>386</v>
      </c>
      <c r="M55" s="1613"/>
      <c r="N55" s="1613"/>
      <c r="O55" s="1613"/>
      <c r="P55" s="1613"/>
      <c r="Q55" s="1614">
        <f t="shared" si="59"/>
        <v>0</v>
      </c>
      <c r="R55" s="1614">
        <f t="shared" si="60"/>
        <v>0</v>
      </c>
      <c r="S55" s="1614">
        <f t="shared" si="61"/>
        <v>0</v>
      </c>
      <c r="T55" s="1615" t="s">
        <v>1399</v>
      </c>
      <c r="U55" s="1616"/>
      <c r="V55" s="1616"/>
      <c r="W55" s="1616"/>
      <c r="X55" s="1616"/>
      <c r="Y55" s="1616"/>
      <c r="Z55" s="1616"/>
      <c r="AA55" s="1641"/>
      <c r="AB55" s="1617"/>
      <c r="AC55" s="1618"/>
      <c r="AD55" s="1618"/>
      <c r="AE55" s="1618"/>
      <c r="AF55" s="1618"/>
      <c r="AG55" s="1618"/>
      <c r="AH55" s="1617"/>
      <c r="AI55" s="1618"/>
      <c r="AJ55" s="1618"/>
      <c r="AK55" s="1618"/>
      <c r="AL55" s="1618"/>
      <c r="AM55" s="1618"/>
      <c r="AN55" s="1617"/>
      <c r="AO55" s="1618"/>
      <c r="AP55" s="1618"/>
      <c r="AQ55" s="1618"/>
      <c r="AR55" s="1618"/>
      <c r="AS55" s="1618"/>
      <c r="AT55" s="1617"/>
      <c r="AU55" s="1618"/>
      <c r="AV55" s="1618"/>
      <c r="AW55" s="1618"/>
      <c r="AX55" s="1618"/>
      <c r="AY55" s="1618"/>
      <c r="AZ55" s="1617"/>
      <c r="BA55" s="1618"/>
      <c r="BB55" s="1618"/>
      <c r="BC55" s="1618"/>
      <c r="BD55" s="1618"/>
      <c r="BE55" s="1618"/>
      <c r="BF55" s="1617"/>
      <c r="BG55" s="1618"/>
      <c r="BH55" s="1618"/>
      <c r="BI55" s="1618"/>
      <c r="BJ55" s="1618"/>
      <c r="BK55" s="1618"/>
      <c r="BL55" s="1617"/>
      <c r="BM55" s="1618"/>
      <c r="BN55" s="1618"/>
      <c r="BO55" s="1618"/>
      <c r="BP55" s="1618"/>
      <c r="BQ55" s="1618"/>
      <c r="BR55" s="1617"/>
      <c r="BS55" s="1618"/>
      <c r="BT55" s="1618"/>
      <c r="BU55" s="1618"/>
      <c r="BV55" s="1618"/>
      <c r="BW55" s="1618"/>
      <c r="BX55" s="1617"/>
      <c r="BY55" s="1618"/>
      <c r="BZ55" s="1618"/>
      <c r="CA55" s="1618"/>
      <c r="CB55" s="1618"/>
      <c r="CC55" s="1618"/>
      <c r="CD55" s="1619"/>
      <c r="CE55" s="1618"/>
      <c r="CF55" s="1618"/>
      <c r="CG55" s="1618"/>
      <c r="CH55" s="1618"/>
      <c r="CI55" s="1618"/>
      <c r="CJ55" s="1619"/>
      <c r="CK55" s="1618"/>
      <c r="CL55" s="1618"/>
      <c r="CM55" s="1618"/>
      <c r="CN55" s="1618"/>
      <c r="CO55" s="1618"/>
      <c r="CP55" s="1619"/>
      <c r="CQ55" s="1618"/>
      <c r="CR55" s="1618"/>
      <c r="CS55" s="1618"/>
      <c r="CT55" s="1618"/>
      <c r="CU55" s="1618"/>
      <c r="CV55" s="1619"/>
      <c r="CW55" s="1618"/>
      <c r="CX55" s="1618"/>
      <c r="CY55" s="1618"/>
      <c r="CZ55" s="1618"/>
      <c r="DA55" s="1618"/>
      <c r="DB55" s="1619"/>
      <c r="DC55" s="1618"/>
      <c r="DD55" s="1618"/>
      <c r="DE55" s="1618"/>
      <c r="DF55" s="1618"/>
      <c r="DG55" s="1618"/>
      <c r="DH55" s="1619"/>
      <c r="DI55" s="1618"/>
      <c r="DJ55" s="1618"/>
      <c r="DK55" s="1618"/>
      <c r="DL55" s="1618"/>
      <c r="DM55" s="1618"/>
      <c r="DN55" s="1619"/>
      <c r="DO55" s="1618"/>
      <c r="DP55" s="1618"/>
      <c r="DQ55" s="1618"/>
      <c r="DR55" s="1618"/>
      <c r="DS55" s="1618"/>
      <c r="DT55" s="1619"/>
      <c r="DU55" s="1618"/>
      <c r="DV55" s="1618"/>
      <c r="DW55" s="1618"/>
      <c r="DX55" s="1618"/>
      <c r="DY55" s="1618"/>
      <c r="DZ55" s="1620">
        <f t="shared" si="78"/>
        <v>0</v>
      </c>
      <c r="EA55" s="1620">
        <f t="shared" si="97"/>
        <v>0</v>
      </c>
      <c r="EB55" s="1620">
        <f t="shared" si="97"/>
        <v>0</v>
      </c>
      <c r="EC55" s="1620">
        <f t="shared" si="97"/>
        <v>0</v>
      </c>
      <c r="ED55" s="1620">
        <f t="shared" si="97"/>
        <v>0</v>
      </c>
      <c r="EE55" s="1620">
        <f t="shared" si="36"/>
        <v>0</v>
      </c>
      <c r="EF55" s="1621" t="e">
        <f t="shared" si="37"/>
        <v>#DIV/0!</v>
      </c>
      <c r="EG55" s="1581"/>
    </row>
    <row r="56" spans="1:137" ht="12.75" thickBot="1">
      <c r="A56" s="1643" t="s">
        <v>956</v>
      </c>
      <c r="B56" s="1644" t="s">
        <v>574</v>
      </c>
      <c r="C56" s="1625" t="s">
        <v>508</v>
      </c>
      <c r="D56" s="1625" t="s">
        <v>100</v>
      </c>
      <c r="E56" s="1625" t="s">
        <v>88</v>
      </c>
      <c r="F56" s="1625"/>
      <c r="G56" s="1625" t="s">
        <v>42</v>
      </c>
      <c r="H56" s="1626">
        <v>42690</v>
      </c>
      <c r="I56" s="1626">
        <v>43159</v>
      </c>
      <c r="J56" s="1627">
        <f t="shared" si="38"/>
        <v>469</v>
      </c>
      <c r="K56" s="1624"/>
      <c r="L56" s="1624" t="s">
        <v>535</v>
      </c>
      <c r="M56" s="1628"/>
      <c r="N56" s="1628"/>
      <c r="O56" s="1628"/>
      <c r="P56" s="1628"/>
      <c r="Q56" s="1629">
        <f t="shared" si="59"/>
        <v>0</v>
      </c>
      <c r="R56" s="1629">
        <f t="shared" si="60"/>
        <v>0</v>
      </c>
      <c r="S56" s="1629">
        <f t="shared" si="61"/>
        <v>0</v>
      </c>
      <c r="T56" s="1630" t="s">
        <v>1399</v>
      </c>
      <c r="U56" s="1631"/>
      <c r="V56" s="1631"/>
      <c r="W56" s="1631"/>
      <c r="X56" s="1631"/>
      <c r="Y56" s="1631"/>
      <c r="Z56" s="1631"/>
      <c r="AA56" s="1645"/>
      <c r="AB56" s="1633"/>
      <c r="AC56" s="1634"/>
      <c r="AD56" s="1634"/>
      <c r="AE56" s="1634"/>
      <c r="AF56" s="1634"/>
      <c r="AG56" s="1634"/>
      <c r="AH56" s="1633"/>
      <c r="AI56" s="1634"/>
      <c r="AJ56" s="1634"/>
      <c r="AK56" s="1634"/>
      <c r="AL56" s="1634"/>
      <c r="AM56" s="1634"/>
      <c r="AN56" s="1633"/>
      <c r="AO56" s="1634"/>
      <c r="AP56" s="1634"/>
      <c r="AQ56" s="1634"/>
      <c r="AR56" s="1634"/>
      <c r="AS56" s="1634"/>
      <c r="AT56" s="1633"/>
      <c r="AU56" s="1634"/>
      <c r="AV56" s="1634"/>
      <c r="AW56" s="1634"/>
      <c r="AX56" s="1634"/>
      <c r="AY56" s="1634"/>
      <c r="AZ56" s="1633"/>
      <c r="BA56" s="1634"/>
      <c r="BB56" s="1634"/>
      <c r="BC56" s="1634"/>
      <c r="BD56" s="1634"/>
      <c r="BE56" s="1634"/>
      <c r="BF56" s="1633"/>
      <c r="BG56" s="1634"/>
      <c r="BH56" s="1634"/>
      <c r="BI56" s="1634"/>
      <c r="BJ56" s="1634"/>
      <c r="BK56" s="1634"/>
      <c r="BL56" s="1633"/>
      <c r="BM56" s="1634"/>
      <c r="BN56" s="1634"/>
      <c r="BO56" s="1634"/>
      <c r="BP56" s="1634"/>
      <c r="BQ56" s="1634"/>
      <c r="BR56" s="1633"/>
      <c r="BS56" s="1634"/>
      <c r="BT56" s="1634"/>
      <c r="BU56" s="1634"/>
      <c r="BV56" s="1634"/>
      <c r="BW56" s="1634"/>
      <c r="BX56" s="1633"/>
      <c r="BY56" s="1634"/>
      <c r="BZ56" s="1634"/>
      <c r="CA56" s="1634"/>
      <c r="CB56" s="1634"/>
      <c r="CC56" s="1634"/>
      <c r="CD56" s="1635"/>
      <c r="CE56" s="1634"/>
      <c r="CF56" s="1634"/>
      <c r="CG56" s="1634"/>
      <c r="CH56" s="1634"/>
      <c r="CI56" s="1634"/>
      <c r="CJ56" s="1635"/>
      <c r="CK56" s="1634"/>
      <c r="CL56" s="1634"/>
      <c r="CM56" s="1634"/>
      <c r="CN56" s="1634"/>
      <c r="CO56" s="1634"/>
      <c r="CP56" s="1635"/>
      <c r="CQ56" s="1634"/>
      <c r="CR56" s="1634"/>
      <c r="CS56" s="1634"/>
      <c r="CT56" s="1634"/>
      <c r="CU56" s="1634"/>
      <c r="CV56" s="1635"/>
      <c r="CW56" s="1634"/>
      <c r="CX56" s="1634"/>
      <c r="CY56" s="1634"/>
      <c r="CZ56" s="1634"/>
      <c r="DA56" s="1634"/>
      <c r="DB56" s="1635"/>
      <c r="DC56" s="1634"/>
      <c r="DD56" s="1634"/>
      <c r="DE56" s="1634"/>
      <c r="DF56" s="1634"/>
      <c r="DG56" s="1634"/>
      <c r="DH56" s="1635"/>
      <c r="DI56" s="1634"/>
      <c r="DJ56" s="1634"/>
      <c r="DK56" s="1634"/>
      <c r="DL56" s="1634"/>
      <c r="DM56" s="1634"/>
      <c r="DN56" s="1635"/>
      <c r="DO56" s="1634"/>
      <c r="DP56" s="1634"/>
      <c r="DQ56" s="1634"/>
      <c r="DR56" s="1634"/>
      <c r="DS56" s="1634"/>
      <c r="DT56" s="1635"/>
      <c r="DU56" s="1634"/>
      <c r="DV56" s="1634"/>
      <c r="DW56" s="1634"/>
      <c r="DX56" s="1634"/>
      <c r="DY56" s="1634"/>
      <c r="DZ56" s="1636">
        <f t="shared" si="78"/>
        <v>0</v>
      </c>
      <c r="EA56" s="1636">
        <f t="shared" si="97"/>
        <v>0</v>
      </c>
      <c r="EB56" s="1636">
        <f t="shared" si="97"/>
        <v>0</v>
      </c>
      <c r="EC56" s="1636">
        <f t="shared" si="97"/>
        <v>0</v>
      </c>
      <c r="ED56" s="1636">
        <f t="shared" si="97"/>
        <v>0</v>
      </c>
      <c r="EE56" s="1636">
        <f t="shared" si="36"/>
        <v>0</v>
      </c>
      <c r="EF56" s="1637" t="e">
        <f t="shared" si="37"/>
        <v>#DIV/0!</v>
      </c>
      <c r="EG56" s="1581"/>
    </row>
    <row r="57" spans="1:137" ht="15.75" customHeight="1">
      <c r="A57" s="2525" t="s">
        <v>506</v>
      </c>
      <c r="B57" s="1597" t="s">
        <v>507</v>
      </c>
      <c r="C57" s="1594" t="s">
        <v>508</v>
      </c>
      <c r="D57" s="1594" t="s">
        <v>100</v>
      </c>
      <c r="E57" s="1594" t="s">
        <v>88</v>
      </c>
      <c r="F57" s="1594" t="s">
        <v>1386</v>
      </c>
      <c r="G57" s="1594" t="s">
        <v>120</v>
      </c>
      <c r="H57" s="1595">
        <v>42690</v>
      </c>
      <c r="I57" s="1595">
        <v>43159</v>
      </c>
      <c r="J57" s="1596">
        <f t="shared" si="38"/>
        <v>469</v>
      </c>
      <c r="K57" s="1597">
        <v>1450</v>
      </c>
      <c r="L57" s="1597" t="s">
        <v>510</v>
      </c>
      <c r="M57" s="1598">
        <v>5200</v>
      </c>
      <c r="N57" s="1598"/>
      <c r="O57" s="1598"/>
      <c r="P57" s="1598"/>
      <c r="Q57" s="1599">
        <f t="shared" si="59"/>
        <v>0</v>
      </c>
      <c r="R57" s="1598">
        <f>M57+P57</f>
        <v>5200</v>
      </c>
      <c r="S57" s="1598">
        <f>Q57+R57</f>
        <v>5200</v>
      </c>
      <c r="T57" s="1600"/>
      <c r="U57" s="1601"/>
      <c r="V57" s="1601"/>
      <c r="W57" s="1601"/>
      <c r="X57" s="1601"/>
      <c r="Y57" s="1601"/>
      <c r="Z57" s="1601"/>
      <c r="AA57" s="1602"/>
      <c r="AB57" s="1603"/>
      <c r="AC57" s="1604"/>
      <c r="AD57" s="1604"/>
      <c r="AE57" s="1604"/>
      <c r="AF57" s="1604"/>
      <c r="AG57" s="1604">
        <f t="shared" si="62"/>
        <v>0</v>
      </c>
      <c r="AH57" s="1646">
        <v>879</v>
      </c>
      <c r="AI57" s="1604">
        <v>83</v>
      </c>
      <c r="AJ57" s="1604"/>
      <c r="AK57" s="1604"/>
      <c r="AL57" s="1604"/>
      <c r="AM57" s="1604">
        <f t="shared" si="63"/>
        <v>83</v>
      </c>
      <c r="AN57" s="1646">
        <v>894</v>
      </c>
      <c r="AO57" s="1604">
        <v>87</v>
      </c>
      <c r="AP57" s="1604"/>
      <c r="AQ57" s="1604"/>
      <c r="AR57" s="1604"/>
      <c r="AS57" s="1604">
        <f>SUM(AO57:AR57)</f>
        <v>87</v>
      </c>
      <c r="AT57" s="1603">
        <v>996</v>
      </c>
      <c r="AU57" s="1604">
        <v>122</v>
      </c>
      <c r="AV57" s="1604"/>
      <c r="AW57" s="1604"/>
      <c r="AX57" s="1604"/>
      <c r="AY57" s="1604">
        <f>SUM(AU57:AX57)</f>
        <v>122</v>
      </c>
      <c r="AZ57" s="1603">
        <v>1086</v>
      </c>
      <c r="BA57" s="1604">
        <v>166</v>
      </c>
      <c r="BB57" s="1604"/>
      <c r="BC57" s="1604"/>
      <c r="BD57" s="1604"/>
      <c r="BE57" s="1604">
        <f>SUM(BA57:BD57)</f>
        <v>166</v>
      </c>
      <c r="BF57" s="1603">
        <v>1096</v>
      </c>
      <c r="BG57" s="1604">
        <v>155</v>
      </c>
      <c r="BH57" s="1604"/>
      <c r="BI57" s="1604"/>
      <c r="BJ57" s="1604"/>
      <c r="BK57" s="1604">
        <f>SUM(BG57:BJ57)</f>
        <v>155</v>
      </c>
      <c r="BL57" s="1603">
        <v>1139</v>
      </c>
      <c r="BM57" s="1604">
        <v>765</v>
      </c>
      <c r="BN57" s="1604"/>
      <c r="BO57" s="1604"/>
      <c r="BP57" s="1604"/>
      <c r="BQ57" s="1604">
        <f>SUM(BM57:BP57)</f>
        <v>765</v>
      </c>
      <c r="BR57" s="1603">
        <v>1239</v>
      </c>
      <c r="BS57" s="1604">
        <v>1093</v>
      </c>
      <c r="BT57" s="1604"/>
      <c r="BU57" s="1604"/>
      <c r="BV57" s="1604"/>
      <c r="BW57" s="1604">
        <f>SUM(BS57:BV57)</f>
        <v>1093</v>
      </c>
      <c r="BX57" s="1603">
        <v>1439</v>
      </c>
      <c r="BY57" s="1604">
        <v>875</v>
      </c>
      <c r="BZ57" s="1604"/>
      <c r="CA57" s="1604"/>
      <c r="CB57" s="1604"/>
      <c r="CC57" s="1604">
        <f>SUM(BY57:CB57)</f>
        <v>875</v>
      </c>
      <c r="CD57" s="1605">
        <v>1503</v>
      </c>
      <c r="CE57" s="1604"/>
      <c r="CF57" s="1604"/>
      <c r="CG57" s="1604"/>
      <c r="CH57" s="1604"/>
      <c r="CI57" s="1604">
        <f>SUM(CE57:CH57)</f>
        <v>0</v>
      </c>
      <c r="CJ57" s="1605">
        <v>1543</v>
      </c>
      <c r="CK57" s="1604"/>
      <c r="CL57" s="1604"/>
      <c r="CM57" s="1604"/>
      <c r="CN57" s="1604"/>
      <c r="CO57" s="1604">
        <f>SUM(CK57:CN57)</f>
        <v>0</v>
      </c>
      <c r="CP57" s="1605">
        <v>1693</v>
      </c>
      <c r="CQ57" s="1604"/>
      <c r="CR57" s="1604"/>
      <c r="CS57" s="1604"/>
      <c r="CT57" s="1604"/>
      <c r="CU57" s="1604">
        <f>SUM(CQ57:CT57)</f>
        <v>0</v>
      </c>
      <c r="CV57" s="1605">
        <v>1623</v>
      </c>
      <c r="CW57" s="1604"/>
      <c r="CX57" s="1604"/>
      <c r="CY57" s="1604"/>
      <c r="CZ57" s="1604"/>
      <c r="DA57" s="1604">
        <f>SUM(CW57:CZ57)</f>
        <v>0</v>
      </c>
      <c r="DB57" s="1605">
        <v>1823</v>
      </c>
      <c r="DC57" s="1604"/>
      <c r="DD57" s="1604"/>
      <c r="DE57" s="1604"/>
      <c r="DF57" s="1604"/>
      <c r="DG57" s="1604">
        <f>SUM(DC57:DF57)</f>
        <v>0</v>
      </c>
      <c r="DH57" s="1605">
        <v>1723</v>
      </c>
      <c r="DI57" s="1604"/>
      <c r="DJ57" s="1604"/>
      <c r="DK57" s="1604"/>
      <c r="DL57" s="1604"/>
      <c r="DM57" s="1604">
        <f>SUM(DI57:DL57)</f>
        <v>0</v>
      </c>
      <c r="DN57" s="1605">
        <v>1978</v>
      </c>
      <c r="DO57" s="1604"/>
      <c r="DP57" s="1604"/>
      <c r="DQ57" s="1604"/>
      <c r="DR57" s="1604"/>
      <c r="DS57" s="1604">
        <f>SUM(DO57:DR57)</f>
        <v>0</v>
      </c>
      <c r="DT57" s="1605">
        <v>1860</v>
      </c>
      <c r="DU57" s="1604"/>
      <c r="DV57" s="1604"/>
      <c r="DW57" s="1604"/>
      <c r="DX57" s="1604"/>
      <c r="DY57" s="1604">
        <f>SUM(DU57:DX57)</f>
        <v>0</v>
      </c>
      <c r="DZ57" s="1606">
        <f t="shared" si="78"/>
        <v>5200</v>
      </c>
      <c r="EA57" s="1606">
        <f t="shared" si="97"/>
        <v>3346</v>
      </c>
      <c r="EB57" s="1606">
        <f t="shared" si="97"/>
        <v>0</v>
      </c>
      <c r="EC57" s="1606">
        <f t="shared" si="97"/>
        <v>0</v>
      </c>
      <c r="ED57" s="1606">
        <f t="shared" si="97"/>
        <v>0</v>
      </c>
      <c r="EE57" s="1606">
        <f t="shared" si="36"/>
        <v>3346</v>
      </c>
      <c r="EF57" s="1607">
        <f t="shared" si="37"/>
        <v>0.64346153846153842</v>
      </c>
      <c r="EG57" s="1581"/>
    </row>
    <row r="58" spans="1:137" ht="12">
      <c r="A58" s="2504"/>
      <c r="B58" s="1612" t="s">
        <v>511</v>
      </c>
      <c r="C58" s="1609" t="s">
        <v>508</v>
      </c>
      <c r="D58" s="1609" t="s">
        <v>100</v>
      </c>
      <c r="E58" s="1609" t="s">
        <v>88</v>
      </c>
      <c r="F58" s="1609" t="s">
        <v>197</v>
      </c>
      <c r="G58" s="1609" t="s">
        <v>120</v>
      </c>
      <c r="H58" s="1610">
        <v>42690</v>
      </c>
      <c r="I58" s="1610">
        <v>43159</v>
      </c>
      <c r="J58" s="1611">
        <f>I58-H58</f>
        <v>469</v>
      </c>
      <c r="K58" s="1612">
        <v>659</v>
      </c>
      <c r="L58" s="1612" t="s">
        <v>510</v>
      </c>
      <c r="M58" s="1613">
        <v>2600</v>
      </c>
      <c r="N58" s="1613"/>
      <c r="O58" s="1613"/>
      <c r="P58" s="1613"/>
      <c r="Q58" s="1614">
        <f t="shared" si="59"/>
        <v>0</v>
      </c>
      <c r="R58" s="1613">
        <f t="shared" ref="R58:R112" si="98">M58+P58</f>
        <v>2600</v>
      </c>
      <c r="S58" s="1613">
        <f t="shared" ref="S58:S73" si="99">Q58+R58</f>
        <v>2600</v>
      </c>
      <c r="T58" s="1615"/>
      <c r="U58" s="1616"/>
      <c r="V58" s="1616"/>
      <c r="W58" s="1616"/>
      <c r="X58" s="1616"/>
      <c r="Y58" s="1616"/>
      <c r="Z58" s="1616"/>
      <c r="AA58" s="705"/>
      <c r="AB58" s="1617"/>
      <c r="AC58" s="1618"/>
      <c r="AD58" s="1618"/>
      <c r="AE58" s="1618"/>
      <c r="AF58" s="1618"/>
      <c r="AG58" s="1618">
        <f t="shared" si="62"/>
        <v>0</v>
      </c>
      <c r="AH58" s="1647">
        <v>347</v>
      </c>
      <c r="AI58" s="1618">
        <v>28</v>
      </c>
      <c r="AJ58" s="1618"/>
      <c r="AK58" s="1618"/>
      <c r="AL58" s="1618"/>
      <c r="AM58" s="1618">
        <f t="shared" si="63"/>
        <v>28</v>
      </c>
      <c r="AN58" s="1647">
        <v>367</v>
      </c>
      <c r="AO58" s="1618">
        <v>88</v>
      </c>
      <c r="AP58" s="1618"/>
      <c r="AQ58" s="1618"/>
      <c r="AR58" s="1618"/>
      <c r="AS58" s="1618">
        <f t="shared" ref="AS58:AS65" si="100">SUM(AO58:AR58)</f>
        <v>88</v>
      </c>
      <c r="AT58" s="1617">
        <v>496</v>
      </c>
      <c r="AU58" s="1618">
        <v>214</v>
      </c>
      <c r="AV58" s="1618"/>
      <c r="AW58" s="1618"/>
      <c r="AX58" s="1618"/>
      <c r="AY58" s="1618">
        <f t="shared" ref="AY58:AY65" si="101">SUM(AU58:AX58)</f>
        <v>214</v>
      </c>
      <c r="AZ58" s="1617">
        <v>510</v>
      </c>
      <c r="BA58" s="1618">
        <v>58</v>
      </c>
      <c r="BB58" s="1618"/>
      <c r="BC58" s="1618"/>
      <c r="BD58" s="1618"/>
      <c r="BE58" s="1618">
        <f t="shared" ref="BE58:BE65" si="102">SUM(BA58:BD58)</f>
        <v>58</v>
      </c>
      <c r="BF58" s="1617">
        <v>563</v>
      </c>
      <c r="BG58" s="1618">
        <v>59</v>
      </c>
      <c r="BH58" s="1618"/>
      <c r="BI58" s="1618"/>
      <c r="BJ58" s="1618"/>
      <c r="BK58" s="1618">
        <f t="shared" ref="BK58:BK65" si="103">SUM(BG58:BJ58)</f>
        <v>59</v>
      </c>
      <c r="BL58" s="1617">
        <v>569</v>
      </c>
      <c r="BM58" s="1618">
        <v>375</v>
      </c>
      <c r="BN58" s="1618"/>
      <c r="BO58" s="1618"/>
      <c r="BP58" s="1618"/>
      <c r="BQ58" s="1618">
        <f t="shared" ref="BQ58:BQ65" si="104">SUM(BM58:BP58)</f>
        <v>375</v>
      </c>
      <c r="BR58" s="1617">
        <v>569</v>
      </c>
      <c r="BS58" s="1618">
        <v>786</v>
      </c>
      <c r="BT58" s="1618"/>
      <c r="BU58" s="1618"/>
      <c r="BV58" s="1618"/>
      <c r="BW58" s="1618">
        <f t="shared" ref="BW58:BW65" si="105">SUM(BS58:BV58)</f>
        <v>786</v>
      </c>
      <c r="BX58" s="1617">
        <v>569</v>
      </c>
      <c r="BY58" s="1618">
        <v>959</v>
      </c>
      <c r="BZ58" s="1618"/>
      <c r="CA58" s="1618"/>
      <c r="CB58" s="1618"/>
      <c r="CC58" s="1618">
        <f t="shared" ref="CC58:CC65" si="106">SUM(BY58:CB58)</f>
        <v>959</v>
      </c>
      <c r="CD58" s="1619">
        <v>651</v>
      </c>
      <c r="CE58" s="1618"/>
      <c r="CF58" s="1618"/>
      <c r="CG58" s="1618"/>
      <c r="CH58" s="1618"/>
      <c r="CI58" s="1618">
        <f t="shared" ref="CI58:CI65" si="107">SUM(CE58:CH58)</f>
        <v>0</v>
      </c>
      <c r="CJ58" s="1619">
        <v>715</v>
      </c>
      <c r="CK58" s="1618"/>
      <c r="CL58" s="1618"/>
      <c r="CM58" s="1618"/>
      <c r="CN58" s="1618"/>
      <c r="CO58" s="1618">
        <f t="shared" ref="CO58:CO65" si="108">SUM(CK58:CN58)</f>
        <v>0</v>
      </c>
      <c r="CP58" s="1619">
        <v>785</v>
      </c>
      <c r="CQ58" s="1618"/>
      <c r="CR58" s="1618"/>
      <c r="CS58" s="1618"/>
      <c r="CT58" s="1618"/>
      <c r="CU58" s="1618">
        <f t="shared" ref="CU58:CU65" si="109">SUM(CQ58:CT58)</f>
        <v>0</v>
      </c>
      <c r="CV58" s="1619">
        <v>811</v>
      </c>
      <c r="CW58" s="1618"/>
      <c r="CX58" s="1618"/>
      <c r="CY58" s="1618"/>
      <c r="CZ58" s="1618"/>
      <c r="DA58" s="1618">
        <f t="shared" ref="DA58:DA65" si="110">SUM(CW58:CZ58)</f>
        <v>0</v>
      </c>
      <c r="DB58" s="1619">
        <v>923</v>
      </c>
      <c r="DC58" s="1618"/>
      <c r="DD58" s="1618"/>
      <c r="DE58" s="1618"/>
      <c r="DF58" s="1618"/>
      <c r="DG58" s="1618">
        <f t="shared" ref="DG58:DG65" si="111">SUM(DC58:DF58)</f>
        <v>0</v>
      </c>
      <c r="DH58" s="1619">
        <v>1067</v>
      </c>
      <c r="DI58" s="1618"/>
      <c r="DJ58" s="1618"/>
      <c r="DK58" s="1618"/>
      <c r="DL58" s="1618"/>
      <c r="DM58" s="1618">
        <f t="shared" ref="DM58:DM65" si="112">SUM(DI58:DL58)</f>
        <v>0</v>
      </c>
      <c r="DN58" s="1619">
        <v>1300</v>
      </c>
      <c r="DO58" s="1618"/>
      <c r="DP58" s="1618"/>
      <c r="DQ58" s="1618"/>
      <c r="DR58" s="1618"/>
      <c r="DS58" s="1618">
        <f t="shared" ref="DS58:DS65" si="113">SUM(DO58:DR58)</f>
        <v>0</v>
      </c>
      <c r="DT58" s="1619">
        <v>1130</v>
      </c>
      <c r="DU58" s="1618"/>
      <c r="DV58" s="1618"/>
      <c r="DW58" s="1618"/>
      <c r="DX58" s="1618"/>
      <c r="DY58" s="1618">
        <f t="shared" ref="DY58:DY65" si="114">SUM(DU58:DX58)</f>
        <v>0</v>
      </c>
      <c r="DZ58" s="1620">
        <f t="shared" si="78"/>
        <v>2600</v>
      </c>
      <c r="EA58" s="1620">
        <f t="shared" si="97"/>
        <v>2567</v>
      </c>
      <c r="EB58" s="1620">
        <f t="shared" si="97"/>
        <v>0</v>
      </c>
      <c r="EC58" s="1620">
        <f t="shared" si="97"/>
        <v>0</v>
      </c>
      <c r="ED58" s="1620">
        <f t="shared" si="97"/>
        <v>0</v>
      </c>
      <c r="EE58" s="1620">
        <f t="shared" si="36"/>
        <v>2567</v>
      </c>
      <c r="EF58" s="1621">
        <f t="shared" si="37"/>
        <v>0.98730769230769233</v>
      </c>
      <c r="EG58" s="1581"/>
    </row>
    <row r="59" spans="1:137" ht="12">
      <c r="A59" s="2504"/>
      <c r="B59" s="1612" t="s">
        <v>512</v>
      </c>
      <c r="C59" s="1609" t="s">
        <v>508</v>
      </c>
      <c r="D59" s="1609" t="s">
        <v>100</v>
      </c>
      <c r="E59" s="1609" t="s">
        <v>88</v>
      </c>
      <c r="F59" s="1609" t="s">
        <v>197</v>
      </c>
      <c r="G59" s="1609" t="s">
        <v>120</v>
      </c>
      <c r="H59" s="1610">
        <v>42690</v>
      </c>
      <c r="I59" s="1610">
        <v>43159</v>
      </c>
      <c r="J59" s="1611">
        <f t="shared" ref="J59:J64" si="115">I59-H59</f>
        <v>469</v>
      </c>
      <c r="K59" s="1612">
        <v>714</v>
      </c>
      <c r="L59" s="1612" t="s">
        <v>510</v>
      </c>
      <c r="M59" s="1613">
        <v>3194</v>
      </c>
      <c r="N59" s="1613"/>
      <c r="O59" s="1613"/>
      <c r="P59" s="1613"/>
      <c r="Q59" s="1614">
        <f t="shared" si="59"/>
        <v>0</v>
      </c>
      <c r="R59" s="1613">
        <f t="shared" si="98"/>
        <v>3194</v>
      </c>
      <c r="S59" s="1613">
        <f t="shared" si="99"/>
        <v>3194</v>
      </c>
      <c r="T59" s="1615"/>
      <c r="U59" s="1616"/>
      <c r="V59" s="1616"/>
      <c r="W59" s="1616"/>
      <c r="X59" s="1616"/>
      <c r="Y59" s="1616"/>
      <c r="Z59" s="1616"/>
      <c r="AA59" s="705"/>
      <c r="AB59" s="1617"/>
      <c r="AC59" s="1618"/>
      <c r="AD59" s="1618"/>
      <c r="AE59" s="1618"/>
      <c r="AF59" s="1618"/>
      <c r="AG59" s="1618">
        <f t="shared" si="62"/>
        <v>0</v>
      </c>
      <c r="AH59" s="1647">
        <v>520</v>
      </c>
      <c r="AI59" s="1618">
        <v>31</v>
      </c>
      <c r="AJ59" s="1618"/>
      <c r="AK59" s="1618"/>
      <c r="AL59" s="1618"/>
      <c r="AM59" s="1618">
        <f t="shared" si="63"/>
        <v>31</v>
      </c>
      <c r="AN59" s="1647">
        <v>520</v>
      </c>
      <c r="AO59" s="1618">
        <v>89</v>
      </c>
      <c r="AP59" s="1618"/>
      <c r="AQ59" s="1618"/>
      <c r="AR59" s="1618"/>
      <c r="AS59" s="1618">
        <f t="shared" si="100"/>
        <v>89</v>
      </c>
      <c r="AT59" s="1617">
        <v>747</v>
      </c>
      <c r="AU59" s="1618">
        <v>59</v>
      </c>
      <c r="AV59" s="1618"/>
      <c r="AW59" s="1618"/>
      <c r="AX59" s="1618"/>
      <c r="AY59" s="1618">
        <f t="shared" si="101"/>
        <v>59</v>
      </c>
      <c r="AZ59" s="1617">
        <v>807</v>
      </c>
      <c r="BA59" s="1618">
        <v>59</v>
      </c>
      <c r="BB59" s="1618"/>
      <c r="BC59" s="1618"/>
      <c r="BD59" s="1618"/>
      <c r="BE59" s="1618">
        <f t="shared" si="102"/>
        <v>59</v>
      </c>
      <c r="BF59" s="1617">
        <v>847</v>
      </c>
      <c r="BG59" s="1618">
        <v>69</v>
      </c>
      <c r="BH59" s="1618"/>
      <c r="BI59" s="1618"/>
      <c r="BJ59" s="1618"/>
      <c r="BK59" s="1618">
        <f t="shared" si="103"/>
        <v>69</v>
      </c>
      <c r="BL59" s="1617">
        <v>854</v>
      </c>
      <c r="BM59" s="1618">
        <v>223</v>
      </c>
      <c r="BN59" s="1618"/>
      <c r="BO59" s="1618"/>
      <c r="BP59" s="1618"/>
      <c r="BQ59" s="1618">
        <f t="shared" si="104"/>
        <v>223</v>
      </c>
      <c r="BR59" s="1617">
        <v>867</v>
      </c>
      <c r="BS59" s="1618">
        <v>238</v>
      </c>
      <c r="BT59" s="1618"/>
      <c r="BU59" s="1618"/>
      <c r="BV59" s="1618"/>
      <c r="BW59" s="1618">
        <f t="shared" si="105"/>
        <v>238</v>
      </c>
      <c r="BX59" s="1617">
        <v>865</v>
      </c>
      <c r="BY59" s="1618">
        <v>469</v>
      </c>
      <c r="BZ59" s="1618"/>
      <c r="CA59" s="1618"/>
      <c r="CB59" s="1618"/>
      <c r="CC59" s="1618">
        <f t="shared" si="106"/>
        <v>469</v>
      </c>
      <c r="CD59" s="1619">
        <v>977</v>
      </c>
      <c r="CE59" s="1618"/>
      <c r="CF59" s="1618"/>
      <c r="CG59" s="1618"/>
      <c r="CH59" s="1618"/>
      <c r="CI59" s="1618">
        <f t="shared" si="107"/>
        <v>0</v>
      </c>
      <c r="CJ59" s="1619">
        <v>1121</v>
      </c>
      <c r="CK59" s="1618"/>
      <c r="CL59" s="1618"/>
      <c r="CM59" s="1618"/>
      <c r="CN59" s="1618"/>
      <c r="CO59" s="1618">
        <f t="shared" si="108"/>
        <v>0</v>
      </c>
      <c r="CP59" s="1619">
        <v>1032</v>
      </c>
      <c r="CQ59" s="1618"/>
      <c r="CR59" s="1618"/>
      <c r="CS59" s="1618"/>
      <c r="CT59" s="1618"/>
      <c r="CU59" s="1618">
        <f t="shared" si="109"/>
        <v>0</v>
      </c>
      <c r="CV59" s="1619">
        <v>1317</v>
      </c>
      <c r="CW59" s="1618"/>
      <c r="CX59" s="1618"/>
      <c r="CY59" s="1618"/>
      <c r="CZ59" s="1618"/>
      <c r="DA59" s="1618">
        <f t="shared" si="110"/>
        <v>0</v>
      </c>
      <c r="DB59" s="1619">
        <v>1357</v>
      </c>
      <c r="DC59" s="1618"/>
      <c r="DD59" s="1618"/>
      <c r="DE59" s="1618"/>
      <c r="DF59" s="1618"/>
      <c r="DG59" s="1618">
        <f t="shared" si="111"/>
        <v>0</v>
      </c>
      <c r="DH59" s="1619">
        <v>1240</v>
      </c>
      <c r="DI59" s="1618"/>
      <c r="DJ59" s="1618"/>
      <c r="DK59" s="1618"/>
      <c r="DL59" s="1618"/>
      <c r="DM59" s="1618">
        <f t="shared" si="112"/>
        <v>0</v>
      </c>
      <c r="DN59" s="1619">
        <v>1597</v>
      </c>
      <c r="DO59" s="1618"/>
      <c r="DP59" s="1618"/>
      <c r="DQ59" s="1618"/>
      <c r="DR59" s="1618"/>
      <c r="DS59" s="1618">
        <f t="shared" si="113"/>
        <v>0</v>
      </c>
      <c r="DT59" s="1619">
        <v>1597</v>
      </c>
      <c r="DU59" s="1618"/>
      <c r="DV59" s="1618"/>
      <c r="DW59" s="1618"/>
      <c r="DX59" s="1618"/>
      <c r="DY59" s="1618">
        <f t="shared" si="114"/>
        <v>0</v>
      </c>
      <c r="DZ59" s="1620">
        <f t="shared" si="78"/>
        <v>3194</v>
      </c>
      <c r="EA59" s="1620">
        <f t="shared" si="97"/>
        <v>1237</v>
      </c>
      <c r="EB59" s="1620">
        <f t="shared" si="97"/>
        <v>0</v>
      </c>
      <c r="EC59" s="1620">
        <f t="shared" si="97"/>
        <v>0</v>
      </c>
      <c r="ED59" s="1620">
        <f t="shared" si="97"/>
        <v>0</v>
      </c>
      <c r="EE59" s="1620">
        <f t="shared" si="36"/>
        <v>1237</v>
      </c>
      <c r="EF59" s="1621">
        <f t="shared" si="37"/>
        <v>0.38728866624921726</v>
      </c>
      <c r="EG59" s="1581"/>
    </row>
    <row r="60" spans="1:137" ht="12">
      <c r="A60" s="2504"/>
      <c r="B60" s="1612" t="s">
        <v>513</v>
      </c>
      <c r="C60" s="1609" t="s">
        <v>508</v>
      </c>
      <c r="D60" s="1609" t="s">
        <v>100</v>
      </c>
      <c r="E60" s="1609" t="s">
        <v>88</v>
      </c>
      <c r="F60" s="1609" t="s">
        <v>197</v>
      </c>
      <c r="G60" s="1609" t="s">
        <v>120</v>
      </c>
      <c r="H60" s="1610">
        <v>42690</v>
      </c>
      <c r="I60" s="1610">
        <v>43159</v>
      </c>
      <c r="J60" s="1611">
        <f t="shared" si="115"/>
        <v>469</v>
      </c>
      <c r="K60" s="1612">
        <v>1015</v>
      </c>
      <c r="L60" s="1612" t="s">
        <v>510</v>
      </c>
      <c r="M60" s="1613">
        <v>3194</v>
      </c>
      <c r="N60" s="1613"/>
      <c r="O60" s="1613"/>
      <c r="P60" s="1613"/>
      <c r="Q60" s="1614">
        <f t="shared" si="59"/>
        <v>0</v>
      </c>
      <c r="R60" s="1613">
        <f t="shared" si="98"/>
        <v>3194</v>
      </c>
      <c r="S60" s="1613">
        <f t="shared" si="99"/>
        <v>3194</v>
      </c>
      <c r="T60" s="1615"/>
      <c r="U60" s="1616"/>
      <c r="V60" s="1616"/>
      <c r="W60" s="1616"/>
      <c r="X60" s="1616"/>
      <c r="Y60" s="1616"/>
      <c r="Z60" s="1616"/>
      <c r="AA60" s="705"/>
      <c r="AB60" s="1617"/>
      <c r="AC60" s="1618"/>
      <c r="AD60" s="1618"/>
      <c r="AE60" s="1618"/>
      <c r="AF60" s="1618"/>
      <c r="AG60" s="1618">
        <f t="shared" si="62"/>
        <v>0</v>
      </c>
      <c r="AH60" s="1647">
        <v>520</v>
      </c>
      <c r="AI60" s="1618">
        <v>13</v>
      </c>
      <c r="AJ60" s="1618"/>
      <c r="AK60" s="1618"/>
      <c r="AL60" s="1618"/>
      <c r="AM60" s="1618">
        <f t="shared" si="63"/>
        <v>13</v>
      </c>
      <c r="AN60" s="1647">
        <v>520</v>
      </c>
      <c r="AO60" s="1618">
        <v>90</v>
      </c>
      <c r="AP60" s="1618"/>
      <c r="AQ60" s="1618"/>
      <c r="AR60" s="1618"/>
      <c r="AS60" s="1618">
        <f t="shared" si="100"/>
        <v>90</v>
      </c>
      <c r="AT60" s="1617">
        <v>747</v>
      </c>
      <c r="AU60" s="1618">
        <v>43</v>
      </c>
      <c r="AV60" s="1618"/>
      <c r="AW60" s="1618"/>
      <c r="AX60" s="1618"/>
      <c r="AY60" s="1618">
        <f t="shared" si="101"/>
        <v>43</v>
      </c>
      <c r="AZ60" s="1617">
        <v>767</v>
      </c>
      <c r="BA60" s="1618">
        <v>56</v>
      </c>
      <c r="BB60" s="1618"/>
      <c r="BC60" s="1618"/>
      <c r="BD60" s="1618"/>
      <c r="BE60" s="1618">
        <f t="shared" si="102"/>
        <v>56</v>
      </c>
      <c r="BF60" s="1617">
        <v>758</v>
      </c>
      <c r="BG60" s="1618">
        <v>51</v>
      </c>
      <c r="BH60" s="1618"/>
      <c r="BI60" s="1618"/>
      <c r="BJ60" s="1618"/>
      <c r="BK60" s="1618">
        <f t="shared" si="103"/>
        <v>51</v>
      </c>
      <c r="BL60" s="1617">
        <v>854</v>
      </c>
      <c r="BM60" s="1618">
        <v>143</v>
      </c>
      <c r="BN60" s="1618"/>
      <c r="BO60" s="1618"/>
      <c r="BP60" s="1618"/>
      <c r="BQ60" s="1618">
        <f t="shared" si="104"/>
        <v>143</v>
      </c>
      <c r="BR60" s="1617">
        <v>956</v>
      </c>
      <c r="BS60" s="1618">
        <v>306</v>
      </c>
      <c r="BT60" s="1618"/>
      <c r="BU60" s="1618"/>
      <c r="BV60" s="1618"/>
      <c r="BW60" s="1618">
        <f t="shared" si="105"/>
        <v>306</v>
      </c>
      <c r="BX60" s="1617">
        <v>968</v>
      </c>
      <c r="BY60" s="1618">
        <v>364</v>
      </c>
      <c r="BZ60" s="1618"/>
      <c r="CA60" s="1618"/>
      <c r="CB60" s="1618"/>
      <c r="CC60" s="1618">
        <f t="shared" si="106"/>
        <v>364</v>
      </c>
      <c r="CD60" s="1619">
        <v>952</v>
      </c>
      <c r="CE60" s="1618"/>
      <c r="CF60" s="1618"/>
      <c r="CG60" s="1618"/>
      <c r="CH60" s="1618"/>
      <c r="CI60" s="1618">
        <f t="shared" si="107"/>
        <v>0</v>
      </c>
      <c r="CJ60" s="1619">
        <v>952</v>
      </c>
      <c r="CK60" s="1618"/>
      <c r="CL60" s="1618"/>
      <c r="CM60" s="1618"/>
      <c r="CN60" s="1618"/>
      <c r="CO60" s="1618">
        <f t="shared" si="108"/>
        <v>0</v>
      </c>
      <c r="CP60" s="1619">
        <v>958</v>
      </c>
      <c r="CQ60" s="1618"/>
      <c r="CR60" s="1618"/>
      <c r="CS60" s="1618"/>
      <c r="CT60" s="1618"/>
      <c r="CU60" s="1618">
        <f t="shared" si="109"/>
        <v>0</v>
      </c>
      <c r="CV60" s="1619">
        <v>1042</v>
      </c>
      <c r="CW60" s="1618"/>
      <c r="CX60" s="1618"/>
      <c r="CY60" s="1618"/>
      <c r="CZ60" s="1618"/>
      <c r="DA60" s="1618">
        <f t="shared" si="110"/>
        <v>0</v>
      </c>
      <c r="DB60" s="1619">
        <v>1156</v>
      </c>
      <c r="DC60" s="1618"/>
      <c r="DD60" s="1618"/>
      <c r="DE60" s="1618"/>
      <c r="DF60" s="1618"/>
      <c r="DG60" s="1618">
        <f t="shared" si="111"/>
        <v>0</v>
      </c>
      <c r="DH60" s="1619">
        <v>1098</v>
      </c>
      <c r="DI60" s="1618"/>
      <c r="DJ60" s="1618"/>
      <c r="DK60" s="1618"/>
      <c r="DL60" s="1618"/>
      <c r="DM60" s="1618">
        <f t="shared" si="112"/>
        <v>0</v>
      </c>
      <c r="DN60" s="1619">
        <v>1597</v>
      </c>
      <c r="DO60" s="1618"/>
      <c r="DP60" s="1618"/>
      <c r="DQ60" s="1618"/>
      <c r="DR60" s="1618"/>
      <c r="DS60" s="1618">
        <f t="shared" si="113"/>
        <v>0</v>
      </c>
      <c r="DT60" s="1619">
        <v>1597</v>
      </c>
      <c r="DU60" s="1618"/>
      <c r="DV60" s="1618"/>
      <c r="DW60" s="1618"/>
      <c r="DX60" s="1618"/>
      <c r="DY60" s="1618">
        <f t="shared" si="114"/>
        <v>0</v>
      </c>
      <c r="DZ60" s="1620">
        <f t="shared" si="78"/>
        <v>3194</v>
      </c>
      <c r="EA60" s="1620">
        <f t="shared" si="97"/>
        <v>1066</v>
      </c>
      <c r="EB60" s="1620">
        <f t="shared" si="97"/>
        <v>0</v>
      </c>
      <c r="EC60" s="1620">
        <f t="shared" si="97"/>
        <v>0</v>
      </c>
      <c r="ED60" s="1620">
        <f t="shared" si="97"/>
        <v>0</v>
      </c>
      <c r="EE60" s="1620">
        <f t="shared" si="36"/>
        <v>1066</v>
      </c>
      <c r="EF60" s="1621">
        <f t="shared" si="37"/>
        <v>0.33375078271759551</v>
      </c>
      <c r="EG60" s="1581"/>
    </row>
    <row r="61" spans="1:137" ht="17.25" customHeight="1">
      <c r="A61" s="2504"/>
      <c r="B61" s="1612" t="s">
        <v>515</v>
      </c>
      <c r="C61" s="1609" t="s">
        <v>508</v>
      </c>
      <c r="D61" s="1609" t="s">
        <v>100</v>
      </c>
      <c r="E61" s="1609" t="s">
        <v>88</v>
      </c>
      <c r="F61" s="1609" t="s">
        <v>197</v>
      </c>
      <c r="G61" s="1609" t="s">
        <v>120</v>
      </c>
      <c r="H61" s="1610">
        <v>42690</v>
      </c>
      <c r="I61" s="1610">
        <v>43159</v>
      </c>
      <c r="J61" s="1611">
        <f t="shared" si="115"/>
        <v>469</v>
      </c>
      <c r="K61" s="1612">
        <v>714</v>
      </c>
      <c r="L61" s="1612" t="s">
        <v>510</v>
      </c>
      <c r="M61" s="1613">
        <v>3194</v>
      </c>
      <c r="N61" s="1613"/>
      <c r="O61" s="1613"/>
      <c r="P61" s="1613"/>
      <c r="Q61" s="1614">
        <f t="shared" si="59"/>
        <v>0</v>
      </c>
      <c r="R61" s="1613">
        <f t="shared" si="98"/>
        <v>3194</v>
      </c>
      <c r="S61" s="1613">
        <f t="shared" si="99"/>
        <v>3194</v>
      </c>
      <c r="T61" s="1615"/>
      <c r="U61" s="1616"/>
      <c r="V61" s="1616"/>
      <c r="W61" s="1616"/>
      <c r="X61" s="1616"/>
      <c r="Y61" s="1616"/>
      <c r="Z61" s="1616"/>
      <c r="AA61" s="705"/>
      <c r="AB61" s="1617"/>
      <c r="AC61" s="1618"/>
      <c r="AD61" s="1618"/>
      <c r="AE61" s="1618"/>
      <c r="AF61" s="1618"/>
      <c r="AG61" s="1618">
        <f t="shared" si="62"/>
        <v>0</v>
      </c>
      <c r="AH61" s="1648">
        <v>520</v>
      </c>
      <c r="AI61" s="1618"/>
      <c r="AJ61" s="1618"/>
      <c r="AK61" s="1618"/>
      <c r="AL61" s="1618"/>
      <c r="AM61" s="1618">
        <f t="shared" si="63"/>
        <v>0</v>
      </c>
      <c r="AN61" s="1648">
        <v>520</v>
      </c>
      <c r="AO61" s="1618">
        <v>91</v>
      </c>
      <c r="AP61" s="1618"/>
      <c r="AQ61" s="1618"/>
      <c r="AR61" s="1618"/>
      <c r="AS61" s="1618">
        <f t="shared" si="100"/>
        <v>91</v>
      </c>
      <c r="AT61" s="1648">
        <v>747</v>
      </c>
      <c r="AU61" s="1618">
        <v>302</v>
      </c>
      <c r="AV61" s="1618"/>
      <c r="AW61" s="1618"/>
      <c r="AX61" s="1618"/>
      <c r="AY61" s="1618">
        <f t="shared" si="101"/>
        <v>302</v>
      </c>
      <c r="AZ61" s="1648">
        <v>767</v>
      </c>
      <c r="BA61" s="1618">
        <v>321</v>
      </c>
      <c r="BB61" s="1618"/>
      <c r="BC61" s="1618"/>
      <c r="BD61" s="1618"/>
      <c r="BE61" s="1618">
        <f t="shared" si="102"/>
        <v>321</v>
      </c>
      <c r="BF61" s="1617">
        <v>758</v>
      </c>
      <c r="BG61" s="1618">
        <v>314</v>
      </c>
      <c r="BH61" s="1618"/>
      <c r="BI61" s="1618"/>
      <c r="BJ61" s="1618"/>
      <c r="BK61" s="1618">
        <f t="shared" si="103"/>
        <v>314</v>
      </c>
      <c r="BL61" s="1617">
        <v>854</v>
      </c>
      <c r="BM61" s="1618">
        <v>424</v>
      </c>
      <c r="BN61" s="1618"/>
      <c r="BO61" s="1618"/>
      <c r="BP61" s="1618"/>
      <c r="BQ61" s="1618">
        <f t="shared" si="104"/>
        <v>424</v>
      </c>
      <c r="BR61" s="1617">
        <v>956</v>
      </c>
      <c r="BS61" s="1618">
        <v>398</v>
      </c>
      <c r="BT61" s="1618"/>
      <c r="BU61" s="1618"/>
      <c r="BV61" s="1618"/>
      <c r="BW61" s="1618">
        <f t="shared" si="105"/>
        <v>398</v>
      </c>
      <c r="BX61" s="1617">
        <v>968</v>
      </c>
      <c r="BY61" s="1618">
        <v>118</v>
      </c>
      <c r="BZ61" s="1618"/>
      <c r="CA61" s="1618"/>
      <c r="CB61" s="1618"/>
      <c r="CC61" s="1618">
        <f t="shared" si="106"/>
        <v>118</v>
      </c>
      <c r="CD61" s="1619">
        <v>952</v>
      </c>
      <c r="CE61" s="1618"/>
      <c r="CF61" s="1618"/>
      <c r="CG61" s="1618"/>
      <c r="CH61" s="1618"/>
      <c r="CI61" s="1618">
        <f t="shared" si="107"/>
        <v>0</v>
      </c>
      <c r="CJ61" s="1619">
        <v>952</v>
      </c>
      <c r="CK61" s="1618"/>
      <c r="CL61" s="1618"/>
      <c r="CM61" s="1618"/>
      <c r="CN61" s="1618"/>
      <c r="CO61" s="1618">
        <f t="shared" si="108"/>
        <v>0</v>
      </c>
      <c r="CP61" s="1619">
        <v>958</v>
      </c>
      <c r="CQ61" s="1618"/>
      <c r="CR61" s="1618"/>
      <c r="CS61" s="1618"/>
      <c r="CT61" s="1618"/>
      <c r="CU61" s="1618">
        <f t="shared" si="109"/>
        <v>0</v>
      </c>
      <c r="CV61" s="1619">
        <v>1042</v>
      </c>
      <c r="CW61" s="1618"/>
      <c r="CX61" s="1618"/>
      <c r="CY61" s="1618"/>
      <c r="CZ61" s="1618"/>
      <c r="DA61" s="1618">
        <f t="shared" si="110"/>
        <v>0</v>
      </c>
      <c r="DB61" s="1619">
        <v>1156</v>
      </c>
      <c r="DC61" s="1618"/>
      <c r="DD61" s="1618"/>
      <c r="DE61" s="1618"/>
      <c r="DF61" s="1618"/>
      <c r="DG61" s="1618">
        <f t="shared" si="111"/>
        <v>0</v>
      </c>
      <c r="DH61" s="1619">
        <v>1098</v>
      </c>
      <c r="DI61" s="1618"/>
      <c r="DJ61" s="1618"/>
      <c r="DK61" s="1618"/>
      <c r="DL61" s="1618"/>
      <c r="DM61" s="1618">
        <f t="shared" si="112"/>
        <v>0</v>
      </c>
      <c r="DN61" s="1619">
        <v>1597</v>
      </c>
      <c r="DO61" s="1618"/>
      <c r="DP61" s="1618"/>
      <c r="DQ61" s="1618"/>
      <c r="DR61" s="1618"/>
      <c r="DS61" s="1618">
        <f t="shared" si="113"/>
        <v>0</v>
      </c>
      <c r="DT61" s="1619">
        <v>1597</v>
      </c>
      <c r="DU61" s="1618"/>
      <c r="DV61" s="1618"/>
      <c r="DW61" s="1618"/>
      <c r="DX61" s="1618"/>
      <c r="DY61" s="1618">
        <f t="shared" si="114"/>
        <v>0</v>
      </c>
      <c r="DZ61" s="1620">
        <f t="shared" si="78"/>
        <v>3194</v>
      </c>
      <c r="EA61" s="1620">
        <f t="shared" si="97"/>
        <v>1968</v>
      </c>
      <c r="EB61" s="1620">
        <f t="shared" si="97"/>
        <v>0</v>
      </c>
      <c r="EC61" s="1620">
        <f t="shared" si="97"/>
        <v>0</v>
      </c>
      <c r="ED61" s="1620">
        <f t="shared" si="97"/>
        <v>0</v>
      </c>
      <c r="EE61" s="1620">
        <f t="shared" si="36"/>
        <v>1968</v>
      </c>
      <c r="EF61" s="1621">
        <f t="shared" si="37"/>
        <v>0.61615529117094547</v>
      </c>
      <c r="EG61" s="1581"/>
    </row>
    <row r="62" spans="1:137" ht="12">
      <c r="A62" s="2504"/>
      <c r="B62" s="1612" t="s">
        <v>516</v>
      </c>
      <c r="C62" s="1609" t="s">
        <v>508</v>
      </c>
      <c r="D62" s="1609" t="s">
        <v>100</v>
      </c>
      <c r="E62" s="1609" t="s">
        <v>88</v>
      </c>
      <c r="F62" s="1609" t="s">
        <v>197</v>
      </c>
      <c r="G62" s="1609" t="s">
        <v>120</v>
      </c>
      <c r="H62" s="1610">
        <v>42690</v>
      </c>
      <c r="I62" s="1610">
        <v>43159</v>
      </c>
      <c r="J62" s="1611">
        <f t="shared" si="115"/>
        <v>469</v>
      </c>
      <c r="K62" s="1612">
        <v>1450</v>
      </c>
      <c r="L62" s="1612" t="s">
        <v>510</v>
      </c>
      <c r="M62" s="1613">
        <v>3194</v>
      </c>
      <c r="N62" s="1613"/>
      <c r="O62" s="1613"/>
      <c r="P62" s="1613"/>
      <c r="Q62" s="1614">
        <f t="shared" si="59"/>
        <v>0</v>
      </c>
      <c r="R62" s="1613">
        <f t="shared" si="98"/>
        <v>3194</v>
      </c>
      <c r="S62" s="1613">
        <f t="shared" si="99"/>
        <v>3194</v>
      </c>
      <c r="T62" s="1615"/>
      <c r="U62" s="1616"/>
      <c r="V62" s="1616"/>
      <c r="W62" s="1616"/>
      <c r="X62" s="1616"/>
      <c r="Y62" s="1616"/>
      <c r="Z62" s="1616"/>
      <c r="AA62" s="705"/>
      <c r="AB62" s="1617"/>
      <c r="AC62" s="1618"/>
      <c r="AD62" s="1618"/>
      <c r="AE62" s="1618"/>
      <c r="AF62" s="1618"/>
      <c r="AG62" s="1618">
        <f t="shared" si="62"/>
        <v>0</v>
      </c>
      <c r="AH62" s="1617">
        <v>520</v>
      </c>
      <c r="AI62" s="1618">
        <v>18</v>
      </c>
      <c r="AJ62" s="1618"/>
      <c r="AK62" s="1618"/>
      <c r="AL62" s="1618"/>
      <c r="AM62" s="1618">
        <f t="shared" si="63"/>
        <v>18</v>
      </c>
      <c r="AN62" s="1617">
        <v>520</v>
      </c>
      <c r="AO62" s="1618">
        <v>92</v>
      </c>
      <c r="AP62" s="1618"/>
      <c r="AQ62" s="1618"/>
      <c r="AR62" s="1618"/>
      <c r="AS62" s="1618">
        <f t="shared" si="100"/>
        <v>92</v>
      </c>
      <c r="AT62" s="1617">
        <v>747</v>
      </c>
      <c r="AU62" s="1618">
        <v>0</v>
      </c>
      <c r="AV62" s="1618"/>
      <c r="AW62" s="1618"/>
      <c r="AX62" s="1618"/>
      <c r="AY62" s="1618">
        <f t="shared" si="101"/>
        <v>0</v>
      </c>
      <c r="AZ62" s="1617">
        <v>747</v>
      </c>
      <c r="BA62" s="1618">
        <v>0</v>
      </c>
      <c r="BB62" s="1618"/>
      <c r="BC62" s="1618"/>
      <c r="BD62" s="1618"/>
      <c r="BE62" s="1618">
        <f t="shared" si="102"/>
        <v>0</v>
      </c>
      <c r="BF62" s="1617">
        <v>758</v>
      </c>
      <c r="BG62" s="1618">
        <v>0</v>
      </c>
      <c r="BH62" s="1618"/>
      <c r="BI62" s="1618"/>
      <c r="BJ62" s="1618"/>
      <c r="BK62" s="1618">
        <f t="shared" si="103"/>
        <v>0</v>
      </c>
      <c r="BL62" s="1617">
        <v>854</v>
      </c>
      <c r="BM62" s="1618"/>
      <c r="BN62" s="1618"/>
      <c r="BO62" s="1618"/>
      <c r="BP62" s="1618"/>
      <c r="BQ62" s="1618">
        <f t="shared" si="104"/>
        <v>0</v>
      </c>
      <c r="BR62" s="1617">
        <v>956</v>
      </c>
      <c r="BS62" s="1618">
        <v>0</v>
      </c>
      <c r="BT62" s="1618"/>
      <c r="BU62" s="1618"/>
      <c r="BV62" s="1618"/>
      <c r="BW62" s="1618">
        <f t="shared" si="105"/>
        <v>0</v>
      </c>
      <c r="BX62" s="1617">
        <v>968</v>
      </c>
      <c r="BY62" s="1618">
        <v>0</v>
      </c>
      <c r="BZ62" s="1618"/>
      <c r="CA62" s="1618"/>
      <c r="CB62" s="1618"/>
      <c r="CC62" s="1618">
        <f t="shared" si="106"/>
        <v>0</v>
      </c>
      <c r="CD62" s="1619">
        <v>952</v>
      </c>
      <c r="CE62" s="1618"/>
      <c r="CF62" s="1618"/>
      <c r="CG62" s="1618"/>
      <c r="CH62" s="1618"/>
      <c r="CI62" s="1618">
        <f t="shared" si="107"/>
        <v>0</v>
      </c>
      <c r="CJ62" s="1619">
        <v>952</v>
      </c>
      <c r="CK62" s="1618"/>
      <c r="CL62" s="1618"/>
      <c r="CM62" s="1618"/>
      <c r="CN62" s="1618"/>
      <c r="CO62" s="1618">
        <f t="shared" si="108"/>
        <v>0</v>
      </c>
      <c r="CP62" s="1619">
        <v>958</v>
      </c>
      <c r="CQ62" s="1618"/>
      <c r="CR62" s="1618"/>
      <c r="CS62" s="1618"/>
      <c r="CT62" s="1618"/>
      <c r="CU62" s="1618">
        <f t="shared" si="109"/>
        <v>0</v>
      </c>
      <c r="CV62" s="1619">
        <v>1042</v>
      </c>
      <c r="CW62" s="1618"/>
      <c r="CX62" s="1618"/>
      <c r="CY62" s="1618"/>
      <c r="CZ62" s="1618"/>
      <c r="DA62" s="1618">
        <f t="shared" si="110"/>
        <v>0</v>
      </c>
      <c r="DB62" s="1619">
        <v>1156</v>
      </c>
      <c r="DC62" s="1618"/>
      <c r="DD62" s="1618"/>
      <c r="DE62" s="1618"/>
      <c r="DF62" s="1618"/>
      <c r="DG62" s="1618">
        <f t="shared" si="111"/>
        <v>0</v>
      </c>
      <c r="DH62" s="1619">
        <v>1098</v>
      </c>
      <c r="DI62" s="1618"/>
      <c r="DJ62" s="1618"/>
      <c r="DK62" s="1618"/>
      <c r="DL62" s="1618"/>
      <c r="DM62" s="1618">
        <f t="shared" si="112"/>
        <v>0</v>
      </c>
      <c r="DN62" s="1619">
        <v>1597</v>
      </c>
      <c r="DO62" s="1618"/>
      <c r="DP62" s="1618"/>
      <c r="DQ62" s="1618"/>
      <c r="DR62" s="1618"/>
      <c r="DS62" s="1618">
        <f t="shared" si="113"/>
        <v>0</v>
      </c>
      <c r="DT62" s="1619">
        <v>1597</v>
      </c>
      <c r="DU62" s="1618"/>
      <c r="DV62" s="1618"/>
      <c r="DW62" s="1618"/>
      <c r="DX62" s="1618"/>
      <c r="DY62" s="1618">
        <f t="shared" si="114"/>
        <v>0</v>
      </c>
      <c r="DZ62" s="1620">
        <f t="shared" si="78"/>
        <v>3194</v>
      </c>
      <c r="EA62" s="1620">
        <f t="shared" si="97"/>
        <v>110</v>
      </c>
      <c r="EB62" s="1620">
        <f t="shared" si="97"/>
        <v>0</v>
      </c>
      <c r="EC62" s="1620">
        <f t="shared" si="97"/>
        <v>0</v>
      </c>
      <c r="ED62" s="1620">
        <f t="shared" si="97"/>
        <v>0</v>
      </c>
      <c r="EE62" s="1620">
        <f t="shared" si="36"/>
        <v>110</v>
      </c>
      <c r="EF62" s="1621">
        <f t="shared" si="37"/>
        <v>3.4439574201628055E-2</v>
      </c>
      <c r="EG62" s="1581"/>
    </row>
    <row r="63" spans="1:137" ht="12">
      <c r="A63" s="2504"/>
      <c r="B63" s="1612" t="s">
        <v>514</v>
      </c>
      <c r="C63" s="1609" t="s">
        <v>508</v>
      </c>
      <c r="D63" s="1609" t="s">
        <v>100</v>
      </c>
      <c r="E63" s="1609" t="s">
        <v>88</v>
      </c>
      <c r="F63" s="1609" t="s">
        <v>197</v>
      </c>
      <c r="G63" s="1609" t="s">
        <v>120</v>
      </c>
      <c r="H63" s="1610">
        <v>42690</v>
      </c>
      <c r="I63" s="1610">
        <v>43159</v>
      </c>
      <c r="J63" s="1611">
        <f t="shared" si="115"/>
        <v>469</v>
      </c>
      <c r="K63" s="1612">
        <v>714</v>
      </c>
      <c r="L63" s="1612" t="s">
        <v>510</v>
      </c>
      <c r="M63" s="1613">
        <v>3194</v>
      </c>
      <c r="N63" s="1613"/>
      <c r="O63" s="1613"/>
      <c r="P63" s="1613"/>
      <c r="Q63" s="1614">
        <f t="shared" si="59"/>
        <v>0</v>
      </c>
      <c r="R63" s="1613">
        <f t="shared" si="98"/>
        <v>3194</v>
      </c>
      <c r="S63" s="1613">
        <f t="shared" si="99"/>
        <v>3194</v>
      </c>
      <c r="T63" s="1615"/>
      <c r="U63" s="1616"/>
      <c r="V63" s="1616"/>
      <c r="W63" s="1616"/>
      <c r="X63" s="1616"/>
      <c r="Y63" s="1616"/>
      <c r="Z63" s="1616"/>
      <c r="AA63" s="705"/>
      <c r="AB63" s="1617"/>
      <c r="AC63" s="1618"/>
      <c r="AD63" s="1618"/>
      <c r="AE63" s="1618"/>
      <c r="AF63" s="1618"/>
      <c r="AG63" s="1618">
        <f t="shared" si="62"/>
        <v>0</v>
      </c>
      <c r="AH63" s="1617">
        <v>520</v>
      </c>
      <c r="AI63" s="1618"/>
      <c r="AJ63" s="1618"/>
      <c r="AK63" s="1618"/>
      <c r="AL63" s="1618"/>
      <c r="AM63" s="1618">
        <f t="shared" si="63"/>
        <v>0</v>
      </c>
      <c r="AN63" s="1617">
        <v>650</v>
      </c>
      <c r="AO63" s="1618">
        <v>93</v>
      </c>
      <c r="AP63" s="1618"/>
      <c r="AQ63" s="1618"/>
      <c r="AR63" s="1618"/>
      <c r="AS63" s="1618">
        <f t="shared" si="100"/>
        <v>93</v>
      </c>
      <c r="AT63" s="1617">
        <v>747</v>
      </c>
      <c r="AU63" s="1618">
        <v>241</v>
      </c>
      <c r="AV63" s="1618"/>
      <c r="AW63" s="1618"/>
      <c r="AX63" s="1618"/>
      <c r="AY63" s="1618">
        <f t="shared" si="101"/>
        <v>241</v>
      </c>
      <c r="AZ63" s="1617">
        <v>767</v>
      </c>
      <c r="BA63" s="1618">
        <v>253</v>
      </c>
      <c r="BB63" s="1618"/>
      <c r="BC63" s="1618"/>
      <c r="BD63" s="1618"/>
      <c r="BE63" s="1618">
        <f t="shared" si="102"/>
        <v>253</v>
      </c>
      <c r="BF63" s="1617">
        <v>758</v>
      </c>
      <c r="BG63" s="1618">
        <v>302</v>
      </c>
      <c r="BH63" s="1618"/>
      <c r="BI63" s="1618"/>
      <c r="BJ63" s="1618"/>
      <c r="BK63" s="1618">
        <f t="shared" si="103"/>
        <v>302</v>
      </c>
      <c r="BL63" s="1617">
        <v>854</v>
      </c>
      <c r="BM63" s="1618">
        <v>123</v>
      </c>
      <c r="BN63" s="1618"/>
      <c r="BO63" s="1618"/>
      <c r="BP63" s="1618"/>
      <c r="BQ63" s="1618">
        <f t="shared" si="104"/>
        <v>123</v>
      </c>
      <c r="BR63" s="1617">
        <v>956</v>
      </c>
      <c r="BS63" s="1618">
        <v>102</v>
      </c>
      <c r="BT63" s="1618"/>
      <c r="BU63" s="1618"/>
      <c r="BV63" s="1618"/>
      <c r="BW63" s="1618">
        <f t="shared" si="105"/>
        <v>102</v>
      </c>
      <c r="BX63" s="1617">
        <v>968</v>
      </c>
      <c r="BY63" s="1618">
        <v>267</v>
      </c>
      <c r="BZ63" s="1618"/>
      <c r="CA63" s="1618"/>
      <c r="CB63" s="1618"/>
      <c r="CC63" s="1618">
        <f t="shared" si="106"/>
        <v>267</v>
      </c>
      <c r="CD63" s="1619">
        <v>952</v>
      </c>
      <c r="CE63" s="1618"/>
      <c r="CF63" s="1618"/>
      <c r="CG63" s="1618"/>
      <c r="CH63" s="1618"/>
      <c r="CI63" s="1618">
        <f t="shared" si="107"/>
        <v>0</v>
      </c>
      <c r="CJ63" s="1619">
        <v>952</v>
      </c>
      <c r="CK63" s="1618"/>
      <c r="CL63" s="1618"/>
      <c r="CM63" s="1618"/>
      <c r="CN63" s="1618"/>
      <c r="CO63" s="1618">
        <f t="shared" si="108"/>
        <v>0</v>
      </c>
      <c r="CP63" s="1619">
        <v>958</v>
      </c>
      <c r="CQ63" s="1618"/>
      <c r="CR63" s="1618"/>
      <c r="CS63" s="1618"/>
      <c r="CT63" s="1618"/>
      <c r="CU63" s="1618">
        <f t="shared" si="109"/>
        <v>0</v>
      </c>
      <c r="CV63" s="1619">
        <v>1042</v>
      </c>
      <c r="CW63" s="1618"/>
      <c r="CX63" s="1618"/>
      <c r="CY63" s="1618"/>
      <c r="CZ63" s="1618"/>
      <c r="DA63" s="1618">
        <f t="shared" si="110"/>
        <v>0</v>
      </c>
      <c r="DB63" s="1619">
        <v>1156</v>
      </c>
      <c r="DC63" s="1618"/>
      <c r="DD63" s="1618"/>
      <c r="DE63" s="1618"/>
      <c r="DF63" s="1618"/>
      <c r="DG63" s="1618">
        <f t="shared" si="111"/>
        <v>0</v>
      </c>
      <c r="DH63" s="1619">
        <v>1098</v>
      </c>
      <c r="DI63" s="1618"/>
      <c r="DJ63" s="1618"/>
      <c r="DK63" s="1618"/>
      <c r="DL63" s="1618"/>
      <c r="DM63" s="1618">
        <f t="shared" si="112"/>
        <v>0</v>
      </c>
      <c r="DN63" s="1619">
        <v>1597</v>
      </c>
      <c r="DO63" s="1618"/>
      <c r="DP63" s="1618"/>
      <c r="DQ63" s="1618"/>
      <c r="DR63" s="1618"/>
      <c r="DS63" s="1618">
        <f t="shared" si="113"/>
        <v>0</v>
      </c>
      <c r="DT63" s="1619">
        <v>1597</v>
      </c>
      <c r="DU63" s="1618"/>
      <c r="DV63" s="1618"/>
      <c r="DW63" s="1618"/>
      <c r="DX63" s="1618"/>
      <c r="DY63" s="1618">
        <f t="shared" si="114"/>
        <v>0</v>
      </c>
      <c r="DZ63" s="1620">
        <f t="shared" si="78"/>
        <v>3194</v>
      </c>
      <c r="EA63" s="1620">
        <f t="shared" si="97"/>
        <v>1381</v>
      </c>
      <c r="EB63" s="1620">
        <f t="shared" si="97"/>
        <v>0</v>
      </c>
      <c r="EC63" s="1620">
        <f t="shared" si="97"/>
        <v>0</v>
      </c>
      <c r="ED63" s="1620">
        <f t="shared" si="97"/>
        <v>0</v>
      </c>
      <c r="EE63" s="1620">
        <f t="shared" si="36"/>
        <v>1381</v>
      </c>
      <c r="EF63" s="1621">
        <f t="shared" si="37"/>
        <v>0.43237319974953037</v>
      </c>
      <c r="EG63" s="1581"/>
    </row>
    <row r="64" spans="1:137" ht="12">
      <c r="A64" s="2504"/>
      <c r="B64" s="1612" t="s">
        <v>517</v>
      </c>
      <c r="C64" s="1609" t="s">
        <v>508</v>
      </c>
      <c r="D64" s="1609" t="s">
        <v>100</v>
      </c>
      <c r="E64" s="1609" t="s">
        <v>88</v>
      </c>
      <c r="F64" s="1609" t="s">
        <v>197</v>
      </c>
      <c r="G64" s="1609" t="s">
        <v>120</v>
      </c>
      <c r="H64" s="1610">
        <v>42690</v>
      </c>
      <c r="I64" s="1610">
        <v>43159</v>
      </c>
      <c r="J64" s="1611">
        <f t="shared" si="115"/>
        <v>469</v>
      </c>
      <c r="K64" s="1612">
        <v>527</v>
      </c>
      <c r="L64" s="1612" t="s">
        <v>510</v>
      </c>
      <c r="M64" s="1613">
        <v>1527</v>
      </c>
      <c r="N64" s="1613"/>
      <c r="O64" s="1613"/>
      <c r="P64" s="1613"/>
      <c r="Q64" s="1614">
        <f t="shared" si="59"/>
        <v>0</v>
      </c>
      <c r="R64" s="1613">
        <f t="shared" si="98"/>
        <v>1527</v>
      </c>
      <c r="S64" s="1613">
        <f t="shared" si="99"/>
        <v>1527</v>
      </c>
      <c r="T64" s="1615"/>
      <c r="U64" s="1616"/>
      <c r="V64" s="1616"/>
      <c r="W64" s="1616"/>
      <c r="X64" s="1616"/>
      <c r="Y64" s="1616"/>
      <c r="Z64" s="1616"/>
      <c r="AA64" s="705"/>
      <c r="AB64" s="1617"/>
      <c r="AC64" s="1618"/>
      <c r="AD64" s="1618"/>
      <c r="AE64" s="1618"/>
      <c r="AF64" s="1618"/>
      <c r="AG64" s="1618">
        <f t="shared" si="62"/>
        <v>0</v>
      </c>
      <c r="AH64" s="1617">
        <v>252</v>
      </c>
      <c r="AI64" s="1618">
        <v>28</v>
      </c>
      <c r="AJ64" s="1618"/>
      <c r="AK64" s="1618"/>
      <c r="AL64" s="1618"/>
      <c r="AM64" s="1618">
        <f t="shared" si="63"/>
        <v>28</v>
      </c>
      <c r="AN64" s="1617">
        <v>267</v>
      </c>
      <c r="AO64" s="1618">
        <v>94</v>
      </c>
      <c r="AP64" s="1618"/>
      <c r="AQ64" s="1618"/>
      <c r="AR64" s="1618"/>
      <c r="AS64" s="1618">
        <f t="shared" si="100"/>
        <v>94</v>
      </c>
      <c r="AT64" s="1617">
        <v>354</v>
      </c>
      <c r="AU64" s="1618">
        <v>76</v>
      </c>
      <c r="AV64" s="1618"/>
      <c r="AW64" s="1618"/>
      <c r="AX64" s="1618"/>
      <c r="AY64" s="1618">
        <f t="shared" si="101"/>
        <v>76</v>
      </c>
      <c r="AZ64" s="1617">
        <v>368</v>
      </c>
      <c r="BA64" s="1618">
        <v>58</v>
      </c>
      <c r="BB64" s="1618"/>
      <c r="BC64" s="1618"/>
      <c r="BD64" s="1618"/>
      <c r="BE64" s="1618">
        <f t="shared" si="102"/>
        <v>58</v>
      </c>
      <c r="BF64" s="1617">
        <v>379</v>
      </c>
      <c r="BG64" s="1618">
        <v>65</v>
      </c>
      <c r="BH64" s="1618"/>
      <c r="BI64" s="1618"/>
      <c r="BJ64" s="1618"/>
      <c r="BK64" s="1618">
        <f t="shared" si="103"/>
        <v>65</v>
      </c>
      <c r="BL64" s="1617">
        <v>400</v>
      </c>
      <c r="BM64" s="1618">
        <v>362</v>
      </c>
      <c r="BN64" s="1618"/>
      <c r="BO64" s="1618"/>
      <c r="BP64" s="1618"/>
      <c r="BQ64" s="1618">
        <f t="shared" si="104"/>
        <v>362</v>
      </c>
      <c r="BR64" s="1617">
        <v>412</v>
      </c>
      <c r="BS64" s="1618">
        <v>437</v>
      </c>
      <c r="BT64" s="1618"/>
      <c r="BU64" s="1618"/>
      <c r="BV64" s="1618"/>
      <c r="BW64" s="1618">
        <f t="shared" si="105"/>
        <v>437</v>
      </c>
      <c r="BX64" s="1617">
        <v>423</v>
      </c>
      <c r="BY64" s="1618">
        <v>460</v>
      </c>
      <c r="BZ64" s="1618"/>
      <c r="CA64" s="1618"/>
      <c r="CB64" s="1618"/>
      <c r="CC64" s="1618">
        <f t="shared" si="106"/>
        <v>460</v>
      </c>
      <c r="CD64" s="1619">
        <v>438</v>
      </c>
      <c r="CE64" s="1618"/>
      <c r="CF64" s="1618"/>
      <c r="CG64" s="1618"/>
      <c r="CH64" s="1618"/>
      <c r="CI64" s="1618">
        <f t="shared" si="107"/>
        <v>0</v>
      </c>
      <c r="CJ64" s="1619">
        <v>447</v>
      </c>
      <c r="CK64" s="1618"/>
      <c r="CL64" s="1618"/>
      <c r="CM64" s="1618"/>
      <c r="CN64" s="1618"/>
      <c r="CO64" s="1618">
        <f t="shared" si="108"/>
        <v>0</v>
      </c>
      <c r="CP64" s="1619">
        <v>459</v>
      </c>
      <c r="CQ64" s="1618"/>
      <c r="CR64" s="1618"/>
      <c r="CS64" s="1618"/>
      <c r="CT64" s="1618"/>
      <c r="CU64" s="1618">
        <f t="shared" si="109"/>
        <v>0</v>
      </c>
      <c r="CV64" s="1619">
        <v>485</v>
      </c>
      <c r="CW64" s="1618"/>
      <c r="CX64" s="1618"/>
      <c r="CY64" s="1618"/>
      <c r="CZ64" s="1618"/>
      <c r="DA64" s="1618">
        <f t="shared" si="110"/>
        <v>0</v>
      </c>
      <c r="DB64" s="1619">
        <v>492</v>
      </c>
      <c r="DC64" s="1618"/>
      <c r="DD64" s="1618"/>
      <c r="DE64" s="1618"/>
      <c r="DF64" s="1618"/>
      <c r="DG64" s="1618">
        <f t="shared" si="111"/>
        <v>0</v>
      </c>
      <c r="DH64" s="1619">
        <v>656</v>
      </c>
      <c r="DI64" s="1618"/>
      <c r="DJ64" s="1618"/>
      <c r="DK64" s="1618"/>
      <c r="DL64" s="1618"/>
      <c r="DM64" s="1618">
        <f t="shared" si="112"/>
        <v>0</v>
      </c>
      <c r="DN64" s="1619">
        <v>764</v>
      </c>
      <c r="DO64" s="1618"/>
      <c r="DP64" s="1618"/>
      <c r="DQ64" s="1618"/>
      <c r="DR64" s="1618"/>
      <c r="DS64" s="1618">
        <f t="shared" si="113"/>
        <v>0</v>
      </c>
      <c r="DT64" s="1619">
        <v>763</v>
      </c>
      <c r="DU64" s="1618"/>
      <c r="DV64" s="1618"/>
      <c r="DW64" s="1618"/>
      <c r="DX64" s="1618"/>
      <c r="DY64" s="1618">
        <f t="shared" si="114"/>
        <v>0</v>
      </c>
      <c r="DZ64" s="1620">
        <f t="shared" si="78"/>
        <v>1527</v>
      </c>
      <c r="EA64" s="1620">
        <f t="shared" si="97"/>
        <v>1580</v>
      </c>
      <c r="EB64" s="1620">
        <f t="shared" si="97"/>
        <v>0</v>
      </c>
      <c r="EC64" s="1620">
        <f t="shared" si="97"/>
        <v>0</v>
      </c>
      <c r="ED64" s="1620">
        <f t="shared" si="97"/>
        <v>0</v>
      </c>
      <c r="EE64" s="1620">
        <f t="shared" si="36"/>
        <v>1580</v>
      </c>
      <c r="EF64" s="1621">
        <f t="shared" si="37"/>
        <v>1.0347085789129011</v>
      </c>
      <c r="EG64" s="1581"/>
    </row>
    <row r="65" spans="1:137" ht="12">
      <c r="A65" s="2504"/>
      <c r="B65" s="1612" t="s">
        <v>518</v>
      </c>
      <c r="C65" s="1609" t="s">
        <v>508</v>
      </c>
      <c r="D65" s="1609" t="s">
        <v>100</v>
      </c>
      <c r="E65" s="1609" t="s">
        <v>88</v>
      </c>
      <c r="F65" s="1609" t="s">
        <v>197</v>
      </c>
      <c r="G65" s="1609" t="s">
        <v>120</v>
      </c>
      <c r="H65" s="1610">
        <v>42690</v>
      </c>
      <c r="I65" s="1610">
        <v>43159</v>
      </c>
      <c r="J65" s="1611">
        <f>I65-H65</f>
        <v>469</v>
      </c>
      <c r="K65" s="1612">
        <v>527</v>
      </c>
      <c r="L65" s="1612" t="s">
        <v>510</v>
      </c>
      <c r="M65" s="1613">
        <v>1527</v>
      </c>
      <c r="N65" s="1613"/>
      <c r="O65" s="1613"/>
      <c r="P65" s="1613"/>
      <c r="Q65" s="1614">
        <f t="shared" si="59"/>
        <v>0</v>
      </c>
      <c r="R65" s="1613">
        <f t="shared" si="98"/>
        <v>1527</v>
      </c>
      <c r="S65" s="1613">
        <f t="shared" si="99"/>
        <v>1527</v>
      </c>
      <c r="T65" s="1615"/>
      <c r="U65" s="1616"/>
      <c r="V65" s="1616"/>
      <c r="W65" s="1616"/>
      <c r="X65" s="1616"/>
      <c r="Y65" s="1616"/>
      <c r="Z65" s="1616"/>
      <c r="AA65" s="705"/>
      <c r="AB65" s="1617"/>
      <c r="AC65" s="1618"/>
      <c r="AD65" s="1618"/>
      <c r="AE65" s="1618"/>
      <c r="AF65" s="1618"/>
      <c r="AG65" s="1618">
        <f t="shared" si="62"/>
        <v>0</v>
      </c>
      <c r="AH65" s="1617">
        <v>252</v>
      </c>
      <c r="AI65" s="1618">
        <v>29</v>
      </c>
      <c r="AJ65" s="1618"/>
      <c r="AK65" s="1618"/>
      <c r="AL65" s="1618"/>
      <c r="AM65" s="1618">
        <f t="shared" si="63"/>
        <v>29</v>
      </c>
      <c r="AN65" s="1617">
        <v>267</v>
      </c>
      <c r="AO65" s="1618">
        <v>95</v>
      </c>
      <c r="AP65" s="1618"/>
      <c r="AQ65" s="1618"/>
      <c r="AR65" s="1618"/>
      <c r="AS65" s="1618">
        <f t="shared" si="100"/>
        <v>95</v>
      </c>
      <c r="AT65" s="1617">
        <v>354</v>
      </c>
      <c r="AU65" s="1618">
        <v>70</v>
      </c>
      <c r="AV65" s="1618"/>
      <c r="AW65" s="1618"/>
      <c r="AX65" s="1618"/>
      <c r="AY65" s="1618">
        <f t="shared" si="101"/>
        <v>70</v>
      </c>
      <c r="AZ65" s="1617">
        <v>368</v>
      </c>
      <c r="BA65" s="1618">
        <v>56</v>
      </c>
      <c r="BB65" s="1618"/>
      <c r="BC65" s="1618"/>
      <c r="BD65" s="1618"/>
      <c r="BE65" s="1618">
        <f t="shared" si="102"/>
        <v>56</v>
      </c>
      <c r="BF65" s="1617">
        <v>379</v>
      </c>
      <c r="BG65" s="1618">
        <v>65</v>
      </c>
      <c r="BH65" s="1618"/>
      <c r="BI65" s="1618"/>
      <c r="BJ65" s="1618"/>
      <c r="BK65" s="1618">
        <f t="shared" si="103"/>
        <v>65</v>
      </c>
      <c r="BL65" s="1617">
        <v>400</v>
      </c>
      <c r="BM65" s="1618">
        <v>277</v>
      </c>
      <c r="BN65" s="1618"/>
      <c r="BO65" s="1618"/>
      <c r="BP65" s="1618"/>
      <c r="BQ65" s="1618">
        <f t="shared" si="104"/>
        <v>277</v>
      </c>
      <c r="BR65" s="1617">
        <v>412</v>
      </c>
      <c r="BS65" s="1618">
        <v>437</v>
      </c>
      <c r="BT65" s="1618"/>
      <c r="BU65" s="1618"/>
      <c r="BV65" s="1618"/>
      <c r="BW65" s="1618">
        <f t="shared" si="105"/>
        <v>437</v>
      </c>
      <c r="BX65" s="1617">
        <v>423</v>
      </c>
      <c r="BY65" s="1618">
        <v>248</v>
      </c>
      <c r="BZ65" s="1618"/>
      <c r="CA65" s="1618"/>
      <c r="CB65" s="1618"/>
      <c r="CC65" s="1618">
        <f t="shared" si="106"/>
        <v>248</v>
      </c>
      <c r="CD65" s="1619">
        <v>438</v>
      </c>
      <c r="CE65" s="1618"/>
      <c r="CF65" s="1618"/>
      <c r="CG65" s="1618"/>
      <c r="CH65" s="1618"/>
      <c r="CI65" s="1618">
        <f t="shared" si="107"/>
        <v>0</v>
      </c>
      <c r="CJ65" s="1619">
        <v>447</v>
      </c>
      <c r="CK65" s="1618"/>
      <c r="CL65" s="1618"/>
      <c r="CM65" s="1618"/>
      <c r="CN65" s="1618"/>
      <c r="CO65" s="1618">
        <f t="shared" si="108"/>
        <v>0</v>
      </c>
      <c r="CP65" s="1619">
        <v>459</v>
      </c>
      <c r="CQ65" s="1618"/>
      <c r="CR65" s="1618"/>
      <c r="CS65" s="1618"/>
      <c r="CT65" s="1618"/>
      <c r="CU65" s="1618">
        <f t="shared" si="109"/>
        <v>0</v>
      </c>
      <c r="CV65" s="1619">
        <v>485</v>
      </c>
      <c r="CW65" s="1618"/>
      <c r="CX65" s="1618"/>
      <c r="CY65" s="1618"/>
      <c r="CZ65" s="1618"/>
      <c r="DA65" s="1618">
        <f t="shared" si="110"/>
        <v>0</v>
      </c>
      <c r="DB65" s="1619">
        <v>492</v>
      </c>
      <c r="DC65" s="1618"/>
      <c r="DD65" s="1618"/>
      <c r="DE65" s="1618"/>
      <c r="DF65" s="1618"/>
      <c r="DG65" s="1618">
        <f t="shared" si="111"/>
        <v>0</v>
      </c>
      <c r="DH65" s="1619">
        <v>656</v>
      </c>
      <c r="DI65" s="1618"/>
      <c r="DJ65" s="1618"/>
      <c r="DK65" s="1618"/>
      <c r="DL65" s="1618"/>
      <c r="DM65" s="1618">
        <f t="shared" si="112"/>
        <v>0</v>
      </c>
      <c r="DN65" s="1619">
        <v>764</v>
      </c>
      <c r="DO65" s="1618"/>
      <c r="DP65" s="1618"/>
      <c r="DQ65" s="1618"/>
      <c r="DR65" s="1618"/>
      <c r="DS65" s="1618">
        <f t="shared" si="113"/>
        <v>0</v>
      </c>
      <c r="DT65" s="1619">
        <v>763</v>
      </c>
      <c r="DU65" s="1618"/>
      <c r="DV65" s="1618"/>
      <c r="DW65" s="1618"/>
      <c r="DX65" s="1618"/>
      <c r="DY65" s="1618">
        <f t="shared" si="114"/>
        <v>0</v>
      </c>
      <c r="DZ65" s="1620">
        <f t="shared" si="78"/>
        <v>1527</v>
      </c>
      <c r="EA65" s="1620">
        <f t="shared" si="97"/>
        <v>1277</v>
      </c>
      <c r="EB65" s="1620">
        <f t="shared" si="97"/>
        <v>0</v>
      </c>
      <c r="EC65" s="1620">
        <f t="shared" si="97"/>
        <v>0</v>
      </c>
      <c r="ED65" s="1620">
        <f t="shared" si="97"/>
        <v>0</v>
      </c>
      <c r="EE65" s="1620">
        <f t="shared" si="36"/>
        <v>1277</v>
      </c>
      <c r="EF65" s="1621">
        <f t="shared" si="37"/>
        <v>0.83628028814669286</v>
      </c>
      <c r="EG65" s="1581"/>
    </row>
    <row r="66" spans="1:137" ht="21" customHeight="1">
      <c r="A66" s="2504"/>
      <c r="B66" s="1612" t="s">
        <v>1400</v>
      </c>
      <c r="C66" s="1609" t="s">
        <v>508</v>
      </c>
      <c r="D66" s="1609" t="s">
        <v>100</v>
      </c>
      <c r="E66" s="1609" t="s">
        <v>88</v>
      </c>
      <c r="F66" s="1609" t="s">
        <v>197</v>
      </c>
      <c r="G66" s="1609" t="s">
        <v>120</v>
      </c>
      <c r="H66" s="1610">
        <v>42690</v>
      </c>
      <c r="I66" s="1610">
        <v>43159</v>
      </c>
      <c r="J66" s="1611">
        <f>I66-H66</f>
        <v>469</v>
      </c>
      <c r="K66" s="1612"/>
      <c r="L66" s="1612" t="s">
        <v>1401</v>
      </c>
      <c r="M66" s="1613">
        <v>305</v>
      </c>
      <c r="N66" s="1613"/>
      <c r="O66" s="1613"/>
      <c r="P66" s="1613"/>
      <c r="Q66" s="1614"/>
      <c r="R66" s="1613">
        <f t="shared" si="98"/>
        <v>305</v>
      </c>
      <c r="S66" s="1613">
        <f>Q66+R66</f>
        <v>305</v>
      </c>
      <c r="T66" s="1615"/>
      <c r="U66" s="1616"/>
      <c r="V66" s="1616"/>
      <c r="W66" s="1616"/>
      <c r="X66" s="1616"/>
      <c r="Y66" s="1616"/>
      <c r="Z66" s="1616"/>
      <c r="AA66" s="705"/>
      <c r="AB66" s="1617"/>
      <c r="AC66" s="1618"/>
      <c r="AD66" s="1618"/>
      <c r="AE66" s="1618"/>
      <c r="AF66" s="1618"/>
      <c r="AG66" s="1618"/>
      <c r="AH66" s="1617">
        <v>0</v>
      </c>
      <c r="AI66" s="1618"/>
      <c r="AJ66" s="1618"/>
      <c r="AK66" s="1618"/>
      <c r="AL66" s="1618"/>
      <c r="AM66" s="1618"/>
      <c r="AN66" s="1617">
        <v>0</v>
      </c>
      <c r="AO66" s="1618"/>
      <c r="AP66" s="1618"/>
      <c r="AQ66" s="1618"/>
      <c r="AR66" s="1618"/>
      <c r="AS66" s="1618"/>
      <c r="AT66" s="1617">
        <v>0</v>
      </c>
      <c r="AU66" s="1618"/>
      <c r="AV66" s="1618"/>
      <c r="AW66" s="1618"/>
      <c r="AX66" s="1618"/>
      <c r="AY66" s="1618"/>
      <c r="AZ66" s="1617">
        <v>0</v>
      </c>
      <c r="BA66" s="1618"/>
      <c r="BB66" s="1618"/>
      <c r="BC66" s="1618"/>
      <c r="BD66" s="1618"/>
      <c r="BE66" s="1618"/>
      <c r="BF66" s="1617">
        <f>S66/4</f>
        <v>76.25</v>
      </c>
      <c r="BG66" s="1618"/>
      <c r="BH66" s="1618"/>
      <c r="BI66" s="1618"/>
      <c r="BJ66" s="1618"/>
      <c r="BK66" s="1618">
        <f t="shared" ref="BK66:BK105" si="116">BG66+BH66+BI66+BJ66</f>
        <v>0</v>
      </c>
      <c r="BL66" s="1617">
        <v>0</v>
      </c>
      <c r="BM66" s="1618"/>
      <c r="BN66" s="1618"/>
      <c r="BO66" s="1618"/>
      <c r="BP66" s="1618"/>
      <c r="BQ66" s="1618"/>
      <c r="BR66" s="1617">
        <v>0</v>
      </c>
      <c r="BS66" s="1618">
        <v>47</v>
      </c>
      <c r="BT66" s="1618"/>
      <c r="BU66" s="1618"/>
      <c r="BV66" s="1618"/>
      <c r="BW66" s="1618"/>
      <c r="BX66" s="1617">
        <v>76</v>
      </c>
      <c r="BY66" s="1618">
        <v>137</v>
      </c>
      <c r="BZ66" s="1618"/>
      <c r="CA66" s="1618"/>
      <c r="CB66" s="1618"/>
      <c r="CC66" s="1618"/>
      <c r="CD66" s="1619">
        <v>0</v>
      </c>
      <c r="CE66" s="1618"/>
      <c r="CF66" s="1618"/>
      <c r="CG66" s="1618"/>
      <c r="CH66" s="1618"/>
      <c r="CI66" s="1618"/>
      <c r="CJ66" s="1619">
        <v>0</v>
      </c>
      <c r="CK66" s="1618"/>
      <c r="CL66" s="1618"/>
      <c r="CM66" s="1618"/>
      <c r="CN66" s="1618"/>
      <c r="CO66" s="1618"/>
      <c r="CP66" s="1619">
        <v>76</v>
      </c>
      <c r="CQ66" s="1618"/>
      <c r="CR66" s="1618"/>
      <c r="CS66" s="1618"/>
      <c r="CT66" s="1618"/>
      <c r="CU66" s="1618"/>
      <c r="CV66" s="1619">
        <v>0</v>
      </c>
      <c r="CW66" s="1618"/>
      <c r="CX66" s="1618"/>
      <c r="CY66" s="1618"/>
      <c r="CZ66" s="1618"/>
      <c r="DA66" s="1618"/>
      <c r="DB66" s="1619">
        <v>0</v>
      </c>
      <c r="DC66" s="1618"/>
      <c r="DD66" s="1618"/>
      <c r="DE66" s="1618"/>
      <c r="DF66" s="1618"/>
      <c r="DG66" s="1618"/>
      <c r="DH66" s="1619">
        <v>76</v>
      </c>
      <c r="DI66" s="1618"/>
      <c r="DJ66" s="1618"/>
      <c r="DK66" s="1618"/>
      <c r="DL66" s="1618"/>
      <c r="DM66" s="1618"/>
      <c r="DN66" s="1619">
        <v>0</v>
      </c>
      <c r="DO66" s="1618"/>
      <c r="DP66" s="1618"/>
      <c r="DQ66" s="1618"/>
      <c r="DR66" s="1618"/>
      <c r="DS66" s="1618"/>
      <c r="DT66" s="1619">
        <v>0</v>
      </c>
      <c r="DU66" s="1618"/>
      <c r="DV66" s="1618"/>
      <c r="DW66" s="1618"/>
      <c r="DX66" s="1618"/>
      <c r="DY66" s="1618"/>
      <c r="DZ66" s="1620">
        <f t="shared" si="78"/>
        <v>305</v>
      </c>
      <c r="EA66" s="1620">
        <f t="shared" si="97"/>
        <v>184</v>
      </c>
      <c r="EB66" s="1620">
        <f t="shared" si="97"/>
        <v>0</v>
      </c>
      <c r="EC66" s="1620">
        <f t="shared" si="97"/>
        <v>0</v>
      </c>
      <c r="ED66" s="1620">
        <f t="shared" si="97"/>
        <v>0</v>
      </c>
      <c r="EE66" s="1620">
        <f t="shared" si="36"/>
        <v>0</v>
      </c>
      <c r="EF66" s="1621">
        <f t="shared" si="37"/>
        <v>0</v>
      </c>
      <c r="EG66" s="1581"/>
    </row>
    <row r="67" spans="1:137" ht="12">
      <c r="A67" s="2504"/>
      <c r="B67" s="1649" t="s">
        <v>519</v>
      </c>
      <c r="C67" s="1609" t="s">
        <v>508</v>
      </c>
      <c r="D67" s="1609" t="s">
        <v>100</v>
      </c>
      <c r="E67" s="1609" t="s">
        <v>88</v>
      </c>
      <c r="F67" s="1609" t="s">
        <v>197</v>
      </c>
      <c r="G67" s="1609" t="s">
        <v>120</v>
      </c>
      <c r="H67" s="1610">
        <v>42690</v>
      </c>
      <c r="I67" s="1610">
        <v>43159</v>
      </c>
      <c r="J67" s="1611">
        <f t="shared" ref="J67:J75" si="117">I67-H67</f>
        <v>469</v>
      </c>
      <c r="K67" s="1612">
        <v>17</v>
      </c>
      <c r="L67" s="1612" t="s">
        <v>510</v>
      </c>
      <c r="M67" s="1613">
        <v>1527</v>
      </c>
      <c r="N67" s="1613"/>
      <c r="O67" s="1613"/>
      <c r="P67" s="1613"/>
      <c r="Q67" s="1614">
        <f t="shared" si="59"/>
        <v>0</v>
      </c>
      <c r="R67" s="1613">
        <f t="shared" si="98"/>
        <v>1527</v>
      </c>
      <c r="S67" s="1613">
        <f t="shared" si="99"/>
        <v>1527</v>
      </c>
      <c r="T67" s="1615"/>
      <c r="U67" s="1616"/>
      <c r="V67" s="1616"/>
      <c r="W67" s="1616"/>
      <c r="X67" s="1616"/>
      <c r="Y67" s="1616"/>
      <c r="Z67" s="1616"/>
      <c r="AA67" s="705"/>
      <c r="AB67" s="1617"/>
      <c r="AC67" s="1618"/>
      <c r="AD67" s="1618"/>
      <c r="AE67" s="1618"/>
      <c r="AF67" s="1618"/>
      <c r="AG67" s="1618">
        <f t="shared" si="62"/>
        <v>0</v>
      </c>
      <c r="AH67" s="1617">
        <v>352</v>
      </c>
      <c r="AI67" s="1618">
        <v>3</v>
      </c>
      <c r="AJ67" s="1618"/>
      <c r="AK67" s="1618"/>
      <c r="AL67" s="1618"/>
      <c r="AM67" s="1618">
        <f t="shared" si="63"/>
        <v>3</v>
      </c>
      <c r="AN67" s="1617">
        <v>382</v>
      </c>
      <c r="AO67" s="1618">
        <v>2</v>
      </c>
      <c r="AP67" s="1618"/>
      <c r="AQ67" s="1618"/>
      <c r="AR67" s="1618"/>
      <c r="AS67" s="1618">
        <f>SUM(AO67:AR67)</f>
        <v>2</v>
      </c>
      <c r="AT67" s="1617">
        <v>354</v>
      </c>
      <c r="AU67" s="1618">
        <v>45</v>
      </c>
      <c r="AV67" s="1618"/>
      <c r="AW67" s="1618"/>
      <c r="AX67" s="1618"/>
      <c r="AY67" s="1618">
        <f>SUM(AU67:AX67)</f>
        <v>45</v>
      </c>
      <c r="AZ67" s="1617">
        <v>365</v>
      </c>
      <c r="BA67" s="1618">
        <v>26</v>
      </c>
      <c r="BB67" s="1618"/>
      <c r="BC67" s="1618"/>
      <c r="BD67" s="1618"/>
      <c r="BE67" s="1618">
        <f>SUM(BA67:BD67)</f>
        <v>26</v>
      </c>
      <c r="BF67" s="1617">
        <v>343</v>
      </c>
      <c r="BG67" s="1618">
        <v>18</v>
      </c>
      <c r="BH67" s="1618"/>
      <c r="BI67" s="1618"/>
      <c r="BJ67" s="1618"/>
      <c r="BK67" s="1618">
        <f>SUM(BG67:BJ67)</f>
        <v>18</v>
      </c>
      <c r="BL67" s="1617">
        <v>442</v>
      </c>
      <c r="BM67" s="1618">
        <v>37</v>
      </c>
      <c r="BN67" s="1618"/>
      <c r="BO67" s="1618"/>
      <c r="BP67" s="1618"/>
      <c r="BQ67" s="1618">
        <f>SUM(BM67:BP67)</f>
        <v>37</v>
      </c>
      <c r="BR67" s="1617">
        <v>432</v>
      </c>
      <c r="BS67" s="1618"/>
      <c r="BT67" s="1618">
        <v>2568</v>
      </c>
      <c r="BU67" s="1618"/>
      <c r="BV67" s="1618"/>
      <c r="BW67" s="1618">
        <f>SUM(BS67:BV67)</f>
        <v>2568</v>
      </c>
      <c r="BX67" s="1617">
        <v>462</v>
      </c>
      <c r="BY67" s="1618">
        <v>47</v>
      </c>
      <c r="BZ67" s="1618"/>
      <c r="CA67" s="1618"/>
      <c r="CB67" s="1618"/>
      <c r="CC67" s="1618">
        <f>SUM(BY67:CB67)</f>
        <v>47</v>
      </c>
      <c r="CD67" s="1619">
        <v>447</v>
      </c>
      <c r="CE67" s="1618"/>
      <c r="CF67" s="1618"/>
      <c r="CG67" s="1618"/>
      <c r="CH67" s="1618"/>
      <c r="CI67" s="1618">
        <f>SUM(CE67:CH67)</f>
        <v>0</v>
      </c>
      <c r="CJ67" s="1619">
        <v>472</v>
      </c>
      <c r="CK67" s="1618"/>
      <c r="CL67" s="1618"/>
      <c r="CM67" s="1618"/>
      <c r="CN67" s="1618"/>
      <c r="CO67" s="1618">
        <f>SUM(CK67:CN67)</f>
        <v>0</v>
      </c>
      <c r="CP67" s="1619">
        <v>482</v>
      </c>
      <c r="CQ67" s="1618"/>
      <c r="CR67" s="1618"/>
      <c r="CS67" s="1618"/>
      <c r="CT67" s="1618"/>
      <c r="CU67" s="1618">
        <f>SUM(CQ67:CT67)</f>
        <v>0</v>
      </c>
      <c r="CV67" s="1619">
        <v>591</v>
      </c>
      <c r="CW67" s="1618"/>
      <c r="CX67" s="1618"/>
      <c r="CY67" s="1618"/>
      <c r="CZ67" s="1618"/>
      <c r="DA67" s="1618">
        <f>SUM(CW67:CZ67)</f>
        <v>0</v>
      </c>
      <c r="DB67" s="1619">
        <v>496</v>
      </c>
      <c r="DC67" s="1618"/>
      <c r="DD67" s="1618"/>
      <c r="DE67" s="1618"/>
      <c r="DF67" s="1618"/>
      <c r="DG67" s="1618">
        <f>SUM(DC67:DF67)</f>
        <v>0</v>
      </c>
      <c r="DH67" s="1619">
        <v>574</v>
      </c>
      <c r="DI67" s="1618"/>
      <c r="DJ67" s="1618"/>
      <c r="DK67" s="1618"/>
      <c r="DL67" s="1618"/>
      <c r="DM67" s="1618">
        <f>SUM(DI67:DL67)</f>
        <v>0</v>
      </c>
      <c r="DN67" s="1619">
        <v>609</v>
      </c>
      <c r="DO67" s="1618"/>
      <c r="DP67" s="1618"/>
      <c r="DQ67" s="1618"/>
      <c r="DR67" s="1618"/>
      <c r="DS67" s="1618">
        <f>SUM(DO67:DR67)</f>
        <v>0</v>
      </c>
      <c r="DT67" s="1619">
        <v>612</v>
      </c>
      <c r="DU67" s="1618"/>
      <c r="DV67" s="1618"/>
      <c r="DW67" s="1618"/>
      <c r="DX67" s="1618"/>
      <c r="DY67" s="1618">
        <f>SUM(DU67:DX67)</f>
        <v>0</v>
      </c>
      <c r="DZ67" s="1620">
        <f t="shared" si="78"/>
        <v>1527</v>
      </c>
      <c r="EA67" s="1620">
        <f t="shared" si="97"/>
        <v>178</v>
      </c>
      <c r="EB67" s="1620">
        <f t="shared" si="97"/>
        <v>2568</v>
      </c>
      <c r="EC67" s="1620">
        <f t="shared" si="97"/>
        <v>0</v>
      </c>
      <c r="ED67" s="1620">
        <f t="shared" si="97"/>
        <v>0</v>
      </c>
      <c r="EE67" s="1620">
        <f t="shared" si="36"/>
        <v>2746</v>
      </c>
      <c r="EF67" s="1621">
        <f t="shared" si="37"/>
        <v>1.7982973149967256</v>
      </c>
      <c r="EG67" s="1581"/>
    </row>
    <row r="68" spans="1:137" ht="12">
      <c r="A68" s="2504"/>
      <c r="B68" s="1612" t="s">
        <v>520</v>
      </c>
      <c r="C68" s="1609" t="s">
        <v>508</v>
      </c>
      <c r="D68" s="1609" t="s">
        <v>100</v>
      </c>
      <c r="E68" s="1609" t="s">
        <v>88</v>
      </c>
      <c r="F68" s="1609" t="s">
        <v>197</v>
      </c>
      <c r="G68" s="1609" t="s">
        <v>120</v>
      </c>
      <c r="H68" s="1610">
        <v>42690</v>
      </c>
      <c r="I68" s="1610">
        <v>43159</v>
      </c>
      <c r="J68" s="1611">
        <f t="shared" si="117"/>
        <v>469</v>
      </c>
      <c r="K68" s="1612">
        <v>11451</v>
      </c>
      <c r="L68" s="1612" t="s">
        <v>510</v>
      </c>
      <c r="M68" s="1613"/>
      <c r="N68" s="1613"/>
      <c r="O68" s="1613">
        <f>33729*0.51</f>
        <v>17201.79</v>
      </c>
      <c r="P68" s="1613">
        <f>33729*0.49</f>
        <v>16527.21</v>
      </c>
      <c r="Q68" s="1613">
        <f t="shared" si="59"/>
        <v>17201.79</v>
      </c>
      <c r="R68" s="1613">
        <f t="shared" si="98"/>
        <v>16527.21</v>
      </c>
      <c r="S68" s="1613">
        <f t="shared" si="99"/>
        <v>33729</v>
      </c>
      <c r="T68" s="1615"/>
      <c r="U68" s="1616"/>
      <c r="V68" s="1616"/>
      <c r="W68" s="1616"/>
      <c r="X68" s="1616"/>
      <c r="Y68" s="1616"/>
      <c r="Z68" s="1616"/>
      <c r="AA68" s="705"/>
      <c r="AB68" s="1617"/>
      <c r="AC68" s="1618"/>
      <c r="AD68" s="1618"/>
      <c r="AE68" s="1618"/>
      <c r="AF68" s="1618"/>
      <c r="AG68" s="1618">
        <f t="shared" si="62"/>
        <v>0</v>
      </c>
      <c r="AH68" s="1617">
        <v>4957</v>
      </c>
      <c r="AI68" s="1618"/>
      <c r="AJ68" s="1618"/>
      <c r="AK68" s="1618">
        <v>433</v>
      </c>
      <c r="AL68" s="1618">
        <v>418</v>
      </c>
      <c r="AM68" s="1618">
        <f t="shared" si="63"/>
        <v>851</v>
      </c>
      <c r="AN68" s="1617">
        <v>4957</v>
      </c>
      <c r="AO68" s="1618">
        <v>3</v>
      </c>
      <c r="AP68" s="1618"/>
      <c r="AQ68" s="1618"/>
      <c r="AR68" s="1618"/>
      <c r="AS68" s="1618">
        <f t="shared" ref="AS68:AS71" si="118">SUM(AO68:AR68)</f>
        <v>3</v>
      </c>
      <c r="AT68" s="1617">
        <v>7125</v>
      </c>
      <c r="AU68" s="1618"/>
      <c r="AV68" s="1618"/>
      <c r="AW68" s="1618">
        <v>958</v>
      </c>
      <c r="AX68" s="1618">
        <v>958</v>
      </c>
      <c r="AY68" s="1618">
        <f t="shared" ref="AY68:AY71" si="119">SUM(AU68:AX68)</f>
        <v>1916</v>
      </c>
      <c r="AZ68" s="1617">
        <v>7124</v>
      </c>
      <c r="BA68" s="1618"/>
      <c r="BB68" s="1618"/>
      <c r="BC68" s="1618">
        <v>755</v>
      </c>
      <c r="BD68" s="1618">
        <v>755</v>
      </c>
      <c r="BE68" s="1618">
        <f t="shared" ref="BE68:BE71" si="120">SUM(BA68:BD68)</f>
        <v>1510</v>
      </c>
      <c r="BF68" s="1617">
        <v>8301</v>
      </c>
      <c r="BG68" s="1618"/>
      <c r="BH68" s="1618"/>
      <c r="BI68" s="1618">
        <v>690</v>
      </c>
      <c r="BJ68" s="1618">
        <v>691</v>
      </c>
      <c r="BK68" s="1618">
        <f t="shared" ref="BK68:BK71" si="121">SUM(BG68:BJ68)</f>
        <v>1381</v>
      </c>
      <c r="BL68" s="1617">
        <v>8301</v>
      </c>
      <c r="BM68" s="1618"/>
      <c r="BN68" s="1618"/>
      <c r="BO68" s="1618">
        <f>3626/2</f>
        <v>1813</v>
      </c>
      <c r="BP68" s="1618">
        <v>1813</v>
      </c>
      <c r="BQ68" s="1618">
        <f t="shared" ref="BQ68:BQ72" si="122">SUM(BM68:BP68)</f>
        <v>3626</v>
      </c>
      <c r="BR68" s="1617">
        <v>8301</v>
      </c>
      <c r="BS68" s="1618"/>
      <c r="BT68" s="1618"/>
      <c r="BU68" s="1618">
        <v>2272</v>
      </c>
      <c r="BV68" s="1618">
        <v>2273</v>
      </c>
      <c r="BW68" s="1618">
        <f t="shared" ref="BW68:BW71" si="123">SUM(BS68:BV68)</f>
        <v>4545</v>
      </c>
      <c r="BX68" s="1617">
        <v>9476</v>
      </c>
      <c r="BY68" s="1618"/>
      <c r="BZ68" s="1618"/>
      <c r="CA68" s="1618">
        <v>2239</v>
      </c>
      <c r="CB68" s="1618">
        <v>2239</v>
      </c>
      <c r="CC68" s="1618">
        <f t="shared" ref="CC68:CC71" si="124">SUM(BY68:CB68)</f>
        <v>4478</v>
      </c>
      <c r="CD68" s="1619">
        <v>9478</v>
      </c>
      <c r="CE68" s="1618"/>
      <c r="CF68" s="1618"/>
      <c r="CG68" s="1618"/>
      <c r="CH68" s="1618"/>
      <c r="CI68" s="1618">
        <f t="shared" ref="CI68:CI71" si="125">SUM(CE68:CH68)</f>
        <v>0</v>
      </c>
      <c r="CJ68" s="1619">
        <v>9478</v>
      </c>
      <c r="CK68" s="1618"/>
      <c r="CL68" s="1618"/>
      <c r="CM68" s="1618"/>
      <c r="CN68" s="1618"/>
      <c r="CO68" s="1618">
        <f t="shared" ref="CO68:CO71" si="126">SUM(CK68:CN68)</f>
        <v>0</v>
      </c>
      <c r="CP68" s="1619">
        <v>9478</v>
      </c>
      <c r="CQ68" s="1618"/>
      <c r="CR68" s="1618"/>
      <c r="CS68" s="1618"/>
      <c r="CT68" s="1618"/>
      <c r="CU68" s="1618">
        <f t="shared" ref="CU68:CU71" si="127">SUM(CQ68:CT68)</f>
        <v>0</v>
      </c>
      <c r="CV68" s="1619">
        <v>10655</v>
      </c>
      <c r="CW68" s="1618"/>
      <c r="CX68" s="1618"/>
      <c r="CY68" s="1618"/>
      <c r="CZ68" s="1618"/>
      <c r="DA68" s="1618">
        <f t="shared" ref="DA68:DA71" si="128">SUM(CW68:CZ68)</f>
        <v>0</v>
      </c>
      <c r="DB68" s="1619">
        <v>11655</v>
      </c>
      <c r="DC68" s="1618"/>
      <c r="DD68" s="1618"/>
      <c r="DE68" s="1618"/>
      <c r="DF68" s="1618"/>
      <c r="DG68" s="1618">
        <f t="shared" ref="DG68:DG71" si="129">SUM(DC68:DF68)</f>
        <v>0</v>
      </c>
      <c r="DH68" s="1619">
        <v>14655</v>
      </c>
      <c r="DI68" s="1618"/>
      <c r="DJ68" s="1618"/>
      <c r="DK68" s="1618"/>
      <c r="DL68" s="1618"/>
      <c r="DM68" s="1618">
        <f t="shared" ref="DM68:DM71" si="130">SUM(DI68:DL68)</f>
        <v>0</v>
      </c>
      <c r="DN68" s="1619">
        <v>16864</v>
      </c>
      <c r="DO68" s="1618"/>
      <c r="DP68" s="1618"/>
      <c r="DQ68" s="1618"/>
      <c r="DR68" s="1618"/>
      <c r="DS68" s="1618">
        <f t="shared" ref="DS68:DS71" si="131">SUM(DO68:DR68)</f>
        <v>0</v>
      </c>
      <c r="DT68" s="1619">
        <v>16864</v>
      </c>
      <c r="DU68" s="1618"/>
      <c r="DV68" s="1618"/>
      <c r="DW68" s="1618"/>
      <c r="DX68" s="1618"/>
      <c r="DY68" s="1618">
        <f t="shared" ref="DY68:DY71" si="132">SUM(DU68:DX68)</f>
        <v>0</v>
      </c>
      <c r="DZ68" s="1620">
        <f t="shared" si="78"/>
        <v>33729</v>
      </c>
      <c r="EA68" s="1620">
        <f t="shared" si="97"/>
        <v>3</v>
      </c>
      <c r="EB68" s="1620">
        <f t="shared" si="97"/>
        <v>0</v>
      </c>
      <c r="EC68" s="1620">
        <f t="shared" si="97"/>
        <v>9160</v>
      </c>
      <c r="ED68" s="1620">
        <f t="shared" si="97"/>
        <v>9147</v>
      </c>
      <c r="EE68" s="1620">
        <f t="shared" si="36"/>
        <v>18310</v>
      </c>
      <c r="EF68" s="1621">
        <f t="shared" si="37"/>
        <v>0.54285629576921934</v>
      </c>
      <c r="EG68" s="1581"/>
    </row>
    <row r="69" spans="1:137" ht="12">
      <c r="A69" s="2504"/>
      <c r="B69" s="1612" t="s">
        <v>521</v>
      </c>
      <c r="C69" s="1609" t="s">
        <v>508</v>
      </c>
      <c r="D69" s="1609" t="s">
        <v>100</v>
      </c>
      <c r="E69" s="1609" t="s">
        <v>88</v>
      </c>
      <c r="F69" s="1609" t="s">
        <v>197</v>
      </c>
      <c r="G69" s="1609" t="s">
        <v>120</v>
      </c>
      <c r="H69" s="1610">
        <v>42690</v>
      </c>
      <c r="I69" s="1610">
        <v>43159</v>
      </c>
      <c r="J69" s="1611">
        <f t="shared" si="117"/>
        <v>469</v>
      </c>
      <c r="K69" s="1612">
        <v>24758</v>
      </c>
      <c r="L69" s="1612" t="s">
        <v>510</v>
      </c>
      <c r="M69" s="1613">
        <v>32535</v>
      </c>
      <c r="N69" s="1613">
        <v>31259</v>
      </c>
      <c r="O69" s="1613"/>
      <c r="P69" s="1613"/>
      <c r="Q69" s="1613">
        <f t="shared" si="59"/>
        <v>31259</v>
      </c>
      <c r="R69" s="1613">
        <f t="shared" si="98"/>
        <v>32535</v>
      </c>
      <c r="S69" s="1613">
        <f t="shared" si="99"/>
        <v>63794</v>
      </c>
      <c r="T69" s="1615"/>
      <c r="U69" s="1616"/>
      <c r="V69" s="1616"/>
      <c r="W69" s="1616"/>
      <c r="X69" s="1616"/>
      <c r="Y69" s="1616"/>
      <c r="Z69" s="1616"/>
      <c r="AA69" s="705"/>
      <c r="AB69" s="1617"/>
      <c r="AC69" s="1618"/>
      <c r="AD69" s="1618"/>
      <c r="AE69" s="1618"/>
      <c r="AF69" s="1618"/>
      <c r="AG69" s="1618">
        <f t="shared" si="62"/>
        <v>0</v>
      </c>
      <c r="AH69" s="1617">
        <v>9849</v>
      </c>
      <c r="AI69" s="1618">
        <v>727</v>
      </c>
      <c r="AJ69" s="1618">
        <v>698</v>
      </c>
      <c r="AK69" s="1618"/>
      <c r="AL69" s="1618"/>
      <c r="AM69" s="1618">
        <f t="shared" si="63"/>
        <v>1425</v>
      </c>
      <c r="AN69" s="1617">
        <v>11849</v>
      </c>
      <c r="AO69" s="1618">
        <v>4</v>
      </c>
      <c r="AP69" s="1618"/>
      <c r="AQ69" s="1618"/>
      <c r="AR69" s="1618"/>
      <c r="AS69" s="1618">
        <f t="shared" si="118"/>
        <v>4</v>
      </c>
      <c r="AT69" s="1617">
        <v>12984</v>
      </c>
      <c r="AU69" s="1618">
        <v>1459</v>
      </c>
      <c r="AV69" s="1618">
        <v>1460</v>
      </c>
      <c r="AW69" s="1618">
        <v>0</v>
      </c>
      <c r="AX69" s="1618">
        <v>0</v>
      </c>
      <c r="AY69" s="1618">
        <f t="shared" si="119"/>
        <v>2919</v>
      </c>
      <c r="AZ69" s="1617">
        <v>12984</v>
      </c>
      <c r="BA69" s="1618">
        <v>1565</v>
      </c>
      <c r="BB69" s="1618">
        <v>1565</v>
      </c>
      <c r="BC69" s="1618"/>
      <c r="BD69" s="1618"/>
      <c r="BE69" s="1618">
        <f t="shared" si="120"/>
        <v>3130</v>
      </c>
      <c r="BF69" s="1617">
        <v>15350</v>
      </c>
      <c r="BG69" s="1618">
        <v>1481</v>
      </c>
      <c r="BH69" s="1618">
        <v>1482</v>
      </c>
      <c r="BI69" s="1618"/>
      <c r="BJ69" s="1618"/>
      <c r="BK69" s="1618">
        <f t="shared" si="121"/>
        <v>2963</v>
      </c>
      <c r="BL69" s="1617">
        <v>15450</v>
      </c>
      <c r="BM69" s="1618">
        <v>3718</v>
      </c>
      <c r="BN69" s="1618">
        <v>3719</v>
      </c>
      <c r="BO69" s="1618"/>
      <c r="BP69" s="1618"/>
      <c r="BQ69" s="1618">
        <f t="shared" si="122"/>
        <v>7437</v>
      </c>
      <c r="BR69" s="1617">
        <v>16350</v>
      </c>
      <c r="BS69" s="1618">
        <v>3806</v>
      </c>
      <c r="BT69" s="1618">
        <v>3806</v>
      </c>
      <c r="BU69" s="1618"/>
      <c r="BV69" s="1618"/>
      <c r="BW69" s="1618">
        <f t="shared" si="123"/>
        <v>7612</v>
      </c>
      <c r="BX69" s="1617">
        <v>17716</v>
      </c>
      <c r="BY69" s="1618">
        <v>4420</v>
      </c>
      <c r="BZ69" s="1618">
        <v>4420</v>
      </c>
      <c r="CA69" s="1618"/>
      <c r="CB69" s="1618"/>
      <c r="CC69" s="1618">
        <f t="shared" si="124"/>
        <v>8840</v>
      </c>
      <c r="CD69" s="1619">
        <v>17716</v>
      </c>
      <c r="CE69" s="1618"/>
      <c r="CF69" s="1618"/>
      <c r="CG69" s="1618"/>
      <c r="CH69" s="1618"/>
      <c r="CI69" s="1618">
        <f t="shared" si="125"/>
        <v>0</v>
      </c>
      <c r="CJ69" s="1619">
        <v>18716</v>
      </c>
      <c r="CK69" s="1618"/>
      <c r="CL69" s="1618"/>
      <c r="CM69" s="1618"/>
      <c r="CN69" s="1618"/>
      <c r="CO69" s="1618">
        <f t="shared" si="126"/>
        <v>0</v>
      </c>
      <c r="CP69" s="1619">
        <v>21716</v>
      </c>
      <c r="CQ69" s="1618"/>
      <c r="CR69" s="1618"/>
      <c r="CS69" s="1618"/>
      <c r="CT69" s="1618"/>
      <c r="CU69" s="1618">
        <f t="shared" si="127"/>
        <v>0</v>
      </c>
      <c r="CV69" s="1619">
        <v>26082</v>
      </c>
      <c r="CW69" s="1618"/>
      <c r="CX69" s="1618"/>
      <c r="CY69" s="1618"/>
      <c r="CZ69" s="1618"/>
      <c r="DA69" s="1618">
        <f t="shared" si="128"/>
        <v>0</v>
      </c>
      <c r="DB69" s="1619">
        <v>25182</v>
      </c>
      <c r="DC69" s="1618"/>
      <c r="DD69" s="1618"/>
      <c r="DE69" s="1618"/>
      <c r="DF69" s="1618"/>
      <c r="DG69" s="1618">
        <f t="shared" si="129"/>
        <v>0</v>
      </c>
      <c r="DH69" s="1619">
        <v>23782</v>
      </c>
      <c r="DI69" s="1618"/>
      <c r="DJ69" s="1618"/>
      <c r="DK69" s="1618"/>
      <c r="DL69" s="1618"/>
      <c r="DM69" s="1618">
        <f t="shared" si="130"/>
        <v>0</v>
      </c>
      <c r="DN69" s="1619">
        <v>23265</v>
      </c>
      <c r="DO69" s="1618"/>
      <c r="DP69" s="1618"/>
      <c r="DQ69" s="1618"/>
      <c r="DR69" s="1618"/>
      <c r="DS69" s="1618">
        <f t="shared" si="131"/>
        <v>0</v>
      </c>
      <c r="DT69" s="1619">
        <v>24565</v>
      </c>
      <c r="DU69" s="1618"/>
      <c r="DV69" s="1618"/>
      <c r="DW69" s="1618"/>
      <c r="DX69" s="1618"/>
      <c r="DY69" s="1618">
        <f t="shared" si="132"/>
        <v>0</v>
      </c>
      <c r="DZ69" s="1620">
        <f t="shared" si="78"/>
        <v>63794</v>
      </c>
      <c r="EA69" s="1620">
        <f t="shared" si="97"/>
        <v>17180</v>
      </c>
      <c r="EB69" s="1620">
        <f t="shared" si="97"/>
        <v>17150</v>
      </c>
      <c r="EC69" s="1620">
        <f t="shared" si="97"/>
        <v>0</v>
      </c>
      <c r="ED69" s="1620">
        <f t="shared" si="97"/>
        <v>0</v>
      </c>
      <c r="EE69" s="1620">
        <f t="shared" si="36"/>
        <v>34330</v>
      </c>
      <c r="EF69" s="1621">
        <f t="shared" si="37"/>
        <v>0.53813838292002381</v>
      </c>
      <c r="EG69" s="1581"/>
    </row>
    <row r="70" spans="1:137" ht="12">
      <c r="A70" s="2504"/>
      <c r="B70" s="1612" t="s">
        <v>522</v>
      </c>
      <c r="C70" s="1609" t="s">
        <v>508</v>
      </c>
      <c r="D70" s="1609" t="s">
        <v>100</v>
      </c>
      <c r="E70" s="1609" t="s">
        <v>88</v>
      </c>
      <c r="F70" s="1609" t="s">
        <v>197</v>
      </c>
      <c r="G70" s="1609" t="s">
        <v>120</v>
      </c>
      <c r="H70" s="1610">
        <v>42690</v>
      </c>
      <c r="I70" s="1610">
        <v>43159</v>
      </c>
      <c r="J70" s="1611">
        <f t="shared" si="117"/>
        <v>469</v>
      </c>
      <c r="K70" s="1612">
        <v>2516</v>
      </c>
      <c r="L70" s="1612" t="s">
        <v>510</v>
      </c>
      <c r="M70" s="1613"/>
      <c r="N70" s="1613"/>
      <c r="O70" s="1613">
        <f>0.51*3362</f>
        <v>1714.6200000000001</v>
      </c>
      <c r="P70" s="1613">
        <f>0.49*3362</f>
        <v>1647.3799999999999</v>
      </c>
      <c r="Q70" s="1613">
        <f t="shared" si="59"/>
        <v>1714.6200000000001</v>
      </c>
      <c r="R70" s="1613">
        <f t="shared" si="98"/>
        <v>1647.3799999999999</v>
      </c>
      <c r="S70" s="1613">
        <f t="shared" si="99"/>
        <v>3362</v>
      </c>
      <c r="T70" s="1615"/>
      <c r="U70" s="1616"/>
      <c r="V70" s="1616"/>
      <c r="W70" s="1616"/>
      <c r="X70" s="1616"/>
      <c r="Y70" s="1616"/>
      <c r="Z70" s="1616"/>
      <c r="AA70" s="705"/>
      <c r="AB70" s="1617"/>
      <c r="AC70" s="1618"/>
      <c r="AD70" s="1618"/>
      <c r="AE70" s="1618"/>
      <c r="AF70" s="1618"/>
      <c r="AG70" s="1618">
        <f t="shared" si="62"/>
        <v>0</v>
      </c>
      <c r="AH70" s="1617">
        <v>1028</v>
      </c>
      <c r="AI70" s="1618"/>
      <c r="AJ70" s="1618"/>
      <c r="AK70" s="1618">
        <v>65</v>
      </c>
      <c r="AL70" s="1618">
        <v>65</v>
      </c>
      <c r="AM70" s="1618">
        <f t="shared" si="63"/>
        <v>130</v>
      </c>
      <c r="AN70" s="1617">
        <v>1135</v>
      </c>
      <c r="AO70" s="1618">
        <v>5</v>
      </c>
      <c r="AP70" s="1618"/>
      <c r="AQ70" s="1618"/>
      <c r="AR70" s="1618"/>
      <c r="AS70" s="1618">
        <f t="shared" si="118"/>
        <v>5</v>
      </c>
      <c r="AT70" s="1617">
        <v>1254</v>
      </c>
      <c r="AU70" s="1618"/>
      <c r="AV70" s="1618"/>
      <c r="AW70" s="1618">
        <v>145</v>
      </c>
      <c r="AX70" s="1618">
        <v>146</v>
      </c>
      <c r="AY70" s="1618">
        <f t="shared" si="119"/>
        <v>291</v>
      </c>
      <c r="AZ70" s="1617">
        <v>1289</v>
      </c>
      <c r="BA70" s="1618"/>
      <c r="BB70" s="1618"/>
      <c r="BC70" s="1618">
        <v>102</v>
      </c>
      <c r="BD70" s="1618">
        <v>102</v>
      </c>
      <c r="BE70" s="1618">
        <f t="shared" si="120"/>
        <v>204</v>
      </c>
      <c r="BF70" s="1617">
        <v>1375</v>
      </c>
      <c r="BG70" s="1618"/>
      <c r="BH70" s="1618"/>
      <c r="BI70" s="1618">
        <v>121</v>
      </c>
      <c r="BJ70" s="1618">
        <v>122</v>
      </c>
      <c r="BK70" s="1618">
        <f t="shared" si="121"/>
        <v>243</v>
      </c>
      <c r="BL70" s="1617">
        <v>1183</v>
      </c>
      <c r="BM70" s="1618"/>
      <c r="BN70" s="1618"/>
      <c r="BO70" s="1618">
        <v>221</v>
      </c>
      <c r="BP70" s="1618">
        <v>222</v>
      </c>
      <c r="BQ70" s="1618">
        <f t="shared" si="122"/>
        <v>443</v>
      </c>
      <c r="BR70" s="1617">
        <v>1196</v>
      </c>
      <c r="BS70" s="1618"/>
      <c r="BT70" s="1618"/>
      <c r="BU70" s="1618">
        <v>299</v>
      </c>
      <c r="BV70" s="1618">
        <v>299</v>
      </c>
      <c r="BW70" s="1618">
        <f t="shared" si="123"/>
        <v>598</v>
      </c>
      <c r="BX70" s="1617">
        <v>1289</v>
      </c>
      <c r="BY70" s="1618"/>
      <c r="BZ70" s="1618"/>
      <c r="CA70" s="1618">
        <v>233</v>
      </c>
      <c r="CB70" s="1618">
        <v>233</v>
      </c>
      <c r="CC70" s="1618">
        <f t="shared" si="124"/>
        <v>466</v>
      </c>
      <c r="CD70" s="1619">
        <v>1158</v>
      </c>
      <c r="CE70" s="1618"/>
      <c r="CF70" s="1618"/>
      <c r="CG70" s="1618"/>
      <c r="CH70" s="1618"/>
      <c r="CI70" s="1618">
        <f t="shared" si="125"/>
        <v>0</v>
      </c>
      <c r="CJ70" s="1619">
        <v>1196</v>
      </c>
      <c r="CK70" s="1618"/>
      <c r="CL70" s="1618"/>
      <c r="CM70" s="1618"/>
      <c r="CN70" s="1618"/>
      <c r="CO70" s="1618">
        <f t="shared" si="126"/>
        <v>0</v>
      </c>
      <c r="CP70" s="1619">
        <v>1218</v>
      </c>
      <c r="CQ70" s="1618"/>
      <c r="CR70" s="1618"/>
      <c r="CS70" s="1618"/>
      <c r="CT70" s="1618"/>
      <c r="CU70" s="1618">
        <f t="shared" si="127"/>
        <v>0</v>
      </c>
      <c r="CV70" s="1619">
        <v>1158</v>
      </c>
      <c r="CW70" s="1618"/>
      <c r="CX70" s="1618"/>
      <c r="CY70" s="1618"/>
      <c r="CZ70" s="1618"/>
      <c r="DA70" s="1618">
        <f t="shared" si="128"/>
        <v>0</v>
      </c>
      <c r="DB70" s="1619">
        <v>1298</v>
      </c>
      <c r="DC70" s="1618"/>
      <c r="DD70" s="1618"/>
      <c r="DE70" s="1618"/>
      <c r="DF70" s="1618"/>
      <c r="DG70" s="1618">
        <f t="shared" si="129"/>
        <v>0</v>
      </c>
      <c r="DH70" s="1619">
        <v>1298</v>
      </c>
      <c r="DI70" s="1618"/>
      <c r="DJ70" s="1618"/>
      <c r="DK70" s="1618"/>
      <c r="DL70" s="1618"/>
      <c r="DM70" s="1618">
        <f t="shared" si="130"/>
        <v>0</v>
      </c>
      <c r="DN70" s="1619">
        <v>1738</v>
      </c>
      <c r="DO70" s="1618"/>
      <c r="DP70" s="1618"/>
      <c r="DQ70" s="1618"/>
      <c r="DR70" s="1618"/>
      <c r="DS70" s="1618">
        <f t="shared" si="131"/>
        <v>0</v>
      </c>
      <c r="DT70" s="1619">
        <v>1681</v>
      </c>
      <c r="DU70" s="1618"/>
      <c r="DV70" s="1618"/>
      <c r="DW70" s="1618"/>
      <c r="DX70" s="1618"/>
      <c r="DY70" s="1618">
        <f t="shared" si="132"/>
        <v>0</v>
      </c>
      <c r="DZ70" s="1620">
        <f t="shared" si="78"/>
        <v>3362</v>
      </c>
      <c r="EA70" s="1620">
        <f t="shared" si="97"/>
        <v>5</v>
      </c>
      <c r="EB70" s="1620">
        <f t="shared" si="97"/>
        <v>0</v>
      </c>
      <c r="EC70" s="1620">
        <f t="shared" si="97"/>
        <v>1186</v>
      </c>
      <c r="ED70" s="1620">
        <f t="shared" si="97"/>
        <v>1189</v>
      </c>
      <c r="EE70" s="1620">
        <f t="shared" si="36"/>
        <v>2380</v>
      </c>
      <c r="EF70" s="1621">
        <f t="shared" si="37"/>
        <v>0.7079119571683522</v>
      </c>
      <c r="EG70" s="1581"/>
    </row>
    <row r="71" spans="1:137" ht="12">
      <c r="A71" s="2504"/>
      <c r="B71" s="1612" t="s">
        <v>523</v>
      </c>
      <c r="C71" s="1609" t="s">
        <v>508</v>
      </c>
      <c r="D71" s="1609" t="s">
        <v>100</v>
      </c>
      <c r="E71" s="1609" t="s">
        <v>88</v>
      </c>
      <c r="F71" s="1609" t="s">
        <v>197</v>
      </c>
      <c r="G71" s="1609" t="s">
        <v>120</v>
      </c>
      <c r="H71" s="1610">
        <v>42690</v>
      </c>
      <c r="I71" s="1610">
        <v>43159</v>
      </c>
      <c r="J71" s="1611">
        <f t="shared" si="117"/>
        <v>469</v>
      </c>
      <c r="K71" s="1612">
        <v>363</v>
      </c>
      <c r="L71" s="1612" t="s">
        <v>524</v>
      </c>
      <c r="M71" s="1613"/>
      <c r="N71" s="1613"/>
      <c r="O71" s="1613">
        <f>0.51*3097</f>
        <v>1579.47</v>
      </c>
      <c r="P71" s="1613">
        <f>0.49*3097</f>
        <v>1517.53</v>
      </c>
      <c r="Q71" s="1613">
        <f t="shared" si="59"/>
        <v>1579.47</v>
      </c>
      <c r="R71" s="1613">
        <f t="shared" si="98"/>
        <v>1517.53</v>
      </c>
      <c r="S71" s="1613">
        <f t="shared" si="99"/>
        <v>3097</v>
      </c>
      <c r="T71" s="1615"/>
      <c r="U71" s="1616"/>
      <c r="V71" s="1616"/>
      <c r="W71" s="1616"/>
      <c r="X71" s="1616"/>
      <c r="Y71" s="1616"/>
      <c r="Z71" s="1616"/>
      <c r="AA71" s="705"/>
      <c r="AB71" s="1617"/>
      <c r="AC71" s="1618"/>
      <c r="AD71" s="1618"/>
      <c r="AE71" s="1618"/>
      <c r="AF71" s="1618"/>
      <c r="AG71" s="1618">
        <f t="shared" si="62"/>
        <v>0</v>
      </c>
      <c r="AH71" s="1617">
        <v>362</v>
      </c>
      <c r="AI71" s="1618"/>
      <c r="AJ71" s="1618"/>
      <c r="AK71" s="1618"/>
      <c r="AL71" s="1618"/>
      <c r="AM71" s="1618">
        <f t="shared" si="63"/>
        <v>0</v>
      </c>
      <c r="AN71" s="1617">
        <v>462</v>
      </c>
      <c r="AO71" s="1618">
        <v>6</v>
      </c>
      <c r="AP71" s="1618"/>
      <c r="AQ71" s="1618"/>
      <c r="AR71" s="1618"/>
      <c r="AS71" s="1618">
        <f t="shared" si="118"/>
        <v>6</v>
      </c>
      <c r="AT71" s="1617">
        <v>511</v>
      </c>
      <c r="AU71" s="1618"/>
      <c r="AV71" s="1618"/>
      <c r="AW71" s="1618">
        <v>71</v>
      </c>
      <c r="AX71" s="1618">
        <v>72</v>
      </c>
      <c r="AY71" s="1618">
        <f t="shared" si="119"/>
        <v>143</v>
      </c>
      <c r="AZ71" s="1617">
        <v>611</v>
      </c>
      <c r="BA71" s="1618"/>
      <c r="BB71" s="1618"/>
      <c r="BC71" s="1618">
        <v>65</v>
      </c>
      <c r="BD71" s="1618">
        <v>66</v>
      </c>
      <c r="BE71" s="1618">
        <f t="shared" si="120"/>
        <v>131</v>
      </c>
      <c r="BF71" s="1617">
        <v>711</v>
      </c>
      <c r="BG71" s="1618"/>
      <c r="BH71" s="1618"/>
      <c r="BI71" s="1618">
        <v>34</v>
      </c>
      <c r="BJ71" s="1618">
        <v>34</v>
      </c>
      <c r="BK71" s="1618">
        <f t="shared" si="121"/>
        <v>68</v>
      </c>
      <c r="BL71" s="1617">
        <v>576</v>
      </c>
      <c r="BM71" s="1618"/>
      <c r="BN71" s="1618"/>
      <c r="BO71" s="1618">
        <v>53</v>
      </c>
      <c r="BP71" s="1618">
        <v>52</v>
      </c>
      <c r="BQ71" s="1618">
        <f t="shared" si="122"/>
        <v>105</v>
      </c>
      <c r="BR71" s="1617">
        <v>624</v>
      </c>
      <c r="BS71" s="1618"/>
      <c r="BT71" s="1618"/>
      <c r="BU71" s="1618">
        <v>179</v>
      </c>
      <c r="BV71" s="1618">
        <v>180</v>
      </c>
      <c r="BW71" s="1618">
        <f t="shared" si="123"/>
        <v>359</v>
      </c>
      <c r="BX71" s="1617">
        <v>696</v>
      </c>
      <c r="BY71" s="1618"/>
      <c r="BZ71" s="1618"/>
      <c r="CA71" s="1618">
        <v>122</v>
      </c>
      <c r="CB71" s="1618">
        <v>122</v>
      </c>
      <c r="CC71" s="1618">
        <f t="shared" si="124"/>
        <v>244</v>
      </c>
      <c r="CD71" s="1619">
        <v>735</v>
      </c>
      <c r="CE71" s="1618"/>
      <c r="CF71" s="1618"/>
      <c r="CG71" s="1618"/>
      <c r="CH71" s="1618"/>
      <c r="CI71" s="1618">
        <f t="shared" si="125"/>
        <v>0</v>
      </c>
      <c r="CJ71" s="1619">
        <v>776</v>
      </c>
      <c r="CK71" s="1618"/>
      <c r="CL71" s="1618"/>
      <c r="CM71" s="1618"/>
      <c r="CN71" s="1618"/>
      <c r="CO71" s="1618">
        <f t="shared" si="126"/>
        <v>0</v>
      </c>
      <c r="CP71" s="1619">
        <v>796</v>
      </c>
      <c r="CQ71" s="1618"/>
      <c r="CR71" s="1618"/>
      <c r="CS71" s="1618"/>
      <c r="CT71" s="1618"/>
      <c r="CU71" s="1618">
        <f t="shared" si="127"/>
        <v>0</v>
      </c>
      <c r="CV71" s="1619">
        <v>992</v>
      </c>
      <c r="CW71" s="1618"/>
      <c r="CX71" s="1618"/>
      <c r="CY71" s="1618"/>
      <c r="CZ71" s="1618"/>
      <c r="DA71" s="1618">
        <f t="shared" si="128"/>
        <v>0</v>
      </c>
      <c r="DB71" s="1619">
        <v>987</v>
      </c>
      <c r="DC71" s="1618"/>
      <c r="DD71" s="1618"/>
      <c r="DE71" s="1618"/>
      <c r="DF71" s="1618"/>
      <c r="DG71" s="1618">
        <f t="shared" si="129"/>
        <v>0</v>
      </c>
      <c r="DH71" s="1619">
        <v>1198</v>
      </c>
      <c r="DI71" s="1618"/>
      <c r="DJ71" s="1618"/>
      <c r="DK71" s="1618"/>
      <c r="DL71" s="1618"/>
      <c r="DM71" s="1618">
        <f t="shared" si="130"/>
        <v>0</v>
      </c>
      <c r="DN71" s="1619">
        <v>1449</v>
      </c>
      <c r="DO71" s="1618"/>
      <c r="DP71" s="1618"/>
      <c r="DQ71" s="1618"/>
      <c r="DR71" s="1618"/>
      <c r="DS71" s="1618">
        <f t="shared" si="131"/>
        <v>0</v>
      </c>
      <c r="DT71" s="1619">
        <v>1549</v>
      </c>
      <c r="DU71" s="1618"/>
      <c r="DV71" s="1618"/>
      <c r="DW71" s="1618"/>
      <c r="DX71" s="1618"/>
      <c r="DY71" s="1618">
        <f t="shared" si="132"/>
        <v>0</v>
      </c>
      <c r="DZ71" s="1620">
        <f t="shared" si="78"/>
        <v>3097</v>
      </c>
      <c r="EA71" s="1620">
        <f t="shared" si="97"/>
        <v>6</v>
      </c>
      <c r="EB71" s="1620">
        <f t="shared" si="97"/>
        <v>0</v>
      </c>
      <c r="EC71" s="1620">
        <f t="shared" si="97"/>
        <v>524</v>
      </c>
      <c r="ED71" s="1620">
        <f t="shared" si="97"/>
        <v>526</v>
      </c>
      <c r="EE71" s="1620">
        <f t="shared" si="36"/>
        <v>1056</v>
      </c>
      <c r="EF71" s="1621">
        <f t="shared" si="37"/>
        <v>0.34097513722957701</v>
      </c>
      <c r="EG71" s="1581"/>
    </row>
    <row r="72" spans="1:137" ht="24">
      <c r="A72" s="2504"/>
      <c r="B72" s="1612" t="s">
        <v>1402</v>
      </c>
      <c r="C72" s="1609" t="s">
        <v>508</v>
      </c>
      <c r="D72" s="1609" t="s">
        <v>100</v>
      </c>
      <c r="E72" s="1609" t="s">
        <v>88</v>
      </c>
      <c r="F72" s="1609" t="s">
        <v>197</v>
      </c>
      <c r="G72" s="1609" t="s">
        <v>120</v>
      </c>
      <c r="H72" s="1610">
        <v>42690</v>
      </c>
      <c r="I72" s="1610">
        <v>43159</v>
      </c>
      <c r="J72" s="1611">
        <v>469</v>
      </c>
      <c r="K72" s="1612">
        <v>363</v>
      </c>
      <c r="L72" s="1612" t="s">
        <v>1403</v>
      </c>
      <c r="M72" s="1613"/>
      <c r="N72" s="1613"/>
      <c r="O72" s="1613">
        <v>39</v>
      </c>
      <c r="P72" s="1613">
        <v>38</v>
      </c>
      <c r="Q72" s="1613">
        <f t="shared" si="59"/>
        <v>39</v>
      </c>
      <c r="R72" s="1613">
        <f t="shared" si="98"/>
        <v>38</v>
      </c>
      <c r="S72" s="1613">
        <f t="shared" si="99"/>
        <v>77</v>
      </c>
      <c r="T72" s="1615"/>
      <c r="U72" s="1616"/>
      <c r="V72" s="1616"/>
      <c r="W72" s="1616"/>
      <c r="X72" s="1616"/>
      <c r="Y72" s="1616"/>
      <c r="Z72" s="1616"/>
      <c r="AA72" s="705"/>
      <c r="AB72" s="1617"/>
      <c r="AC72" s="1618"/>
      <c r="AD72" s="1618"/>
      <c r="AE72" s="1618"/>
      <c r="AF72" s="1618"/>
      <c r="AG72" s="1618"/>
      <c r="AH72" s="1617">
        <v>0</v>
      </c>
      <c r="AI72" s="1618"/>
      <c r="AJ72" s="1618"/>
      <c r="AK72" s="1618"/>
      <c r="AL72" s="1618"/>
      <c r="AM72" s="1618"/>
      <c r="AN72" s="1617">
        <v>0</v>
      </c>
      <c r="AO72" s="1618"/>
      <c r="AP72" s="1618"/>
      <c r="AQ72" s="1618"/>
      <c r="AR72" s="1618"/>
      <c r="AS72" s="1618"/>
      <c r="AT72" s="1617">
        <v>0</v>
      </c>
      <c r="AU72" s="1618"/>
      <c r="AV72" s="1618"/>
      <c r="AW72" s="1618"/>
      <c r="AX72" s="1618"/>
      <c r="AY72" s="1618">
        <v>3</v>
      </c>
      <c r="AZ72" s="1617">
        <v>0</v>
      </c>
      <c r="BA72" s="1618"/>
      <c r="BB72" s="1618"/>
      <c r="BC72" s="1618"/>
      <c r="BD72" s="1618"/>
      <c r="BE72" s="1618">
        <v>2</v>
      </c>
      <c r="BF72" s="1617">
        <v>0</v>
      </c>
      <c r="BG72" s="1618"/>
      <c r="BH72" s="1618"/>
      <c r="BI72" s="1618"/>
      <c r="BJ72" s="1618"/>
      <c r="BK72" s="1618">
        <v>4</v>
      </c>
      <c r="BL72" s="1617">
        <v>7</v>
      </c>
      <c r="BM72" s="1618"/>
      <c r="BN72" s="1618"/>
      <c r="BO72" s="1618">
        <v>3</v>
      </c>
      <c r="BP72" s="1618">
        <v>2</v>
      </c>
      <c r="BQ72" s="1618">
        <f t="shared" si="122"/>
        <v>5</v>
      </c>
      <c r="BR72" s="1617">
        <v>7</v>
      </c>
      <c r="BS72" s="1618"/>
      <c r="BT72" s="1618"/>
      <c r="BU72" s="1618"/>
      <c r="BV72" s="1618"/>
      <c r="BW72" s="1618"/>
      <c r="BX72" s="1617">
        <v>7</v>
      </c>
      <c r="BY72" s="1618"/>
      <c r="BZ72" s="1618"/>
      <c r="CA72" s="1618">
        <v>2</v>
      </c>
      <c r="CB72" s="1618">
        <v>2</v>
      </c>
      <c r="CC72" s="1618">
        <f t="shared" ref="CC72:CC73" si="133">BY72+BZ72+CA72+CB72</f>
        <v>4</v>
      </c>
      <c r="CD72" s="1619">
        <v>7</v>
      </c>
      <c r="CE72" s="1618"/>
      <c r="CF72" s="1618"/>
      <c r="CG72" s="1618"/>
      <c r="CH72" s="1618"/>
      <c r="CI72" s="1618">
        <v>0</v>
      </c>
      <c r="CJ72" s="1619">
        <v>7</v>
      </c>
      <c r="CK72" s="1618"/>
      <c r="CL72" s="1618"/>
      <c r="CM72" s="1618"/>
      <c r="CN72" s="1618"/>
      <c r="CO72" s="1618"/>
      <c r="CP72" s="1619">
        <v>7</v>
      </c>
      <c r="CQ72" s="1618"/>
      <c r="CR72" s="1618"/>
      <c r="CS72" s="1618"/>
      <c r="CT72" s="1618"/>
      <c r="CU72" s="1618"/>
      <c r="CV72" s="1619">
        <v>7</v>
      </c>
      <c r="CW72" s="1618"/>
      <c r="CX72" s="1618"/>
      <c r="CY72" s="1618"/>
      <c r="CZ72" s="1618"/>
      <c r="DA72" s="1618"/>
      <c r="DB72" s="1619">
        <v>7</v>
      </c>
      <c r="DC72" s="1618"/>
      <c r="DD72" s="1618"/>
      <c r="DE72" s="1618"/>
      <c r="DF72" s="1618"/>
      <c r="DG72" s="1618"/>
      <c r="DH72" s="1619">
        <v>7</v>
      </c>
      <c r="DI72" s="1618"/>
      <c r="DJ72" s="1618"/>
      <c r="DK72" s="1618"/>
      <c r="DL72" s="1618"/>
      <c r="DM72" s="1618"/>
      <c r="DN72" s="1619">
        <v>7</v>
      </c>
      <c r="DO72" s="1618"/>
      <c r="DP72" s="1618"/>
      <c r="DQ72" s="1618"/>
      <c r="DR72" s="1618"/>
      <c r="DS72" s="1618"/>
      <c r="DT72" s="1619">
        <v>7</v>
      </c>
      <c r="DU72" s="1618"/>
      <c r="DV72" s="1618"/>
      <c r="DW72" s="1618"/>
      <c r="DX72" s="1618"/>
      <c r="DY72" s="1618"/>
      <c r="DZ72" s="1620">
        <f t="shared" si="78"/>
        <v>77</v>
      </c>
      <c r="EA72" s="1620">
        <f t="shared" ref="EA72:ED87" si="134">BY72+BS72+BM72+BG72+BA72+AU72+AO72+AI72+AC72+V72</f>
        <v>0</v>
      </c>
      <c r="EB72" s="1620">
        <f t="shared" si="134"/>
        <v>0</v>
      </c>
      <c r="EC72" s="1620">
        <f t="shared" si="134"/>
        <v>5</v>
      </c>
      <c r="ED72" s="1620">
        <f t="shared" si="134"/>
        <v>4</v>
      </c>
      <c r="EE72" s="1620">
        <f t="shared" si="36"/>
        <v>18</v>
      </c>
      <c r="EF72" s="1621">
        <f t="shared" si="37"/>
        <v>0.23376623376623376</v>
      </c>
      <c r="EG72" s="1581"/>
    </row>
    <row r="73" spans="1:137" ht="12">
      <c r="A73" s="2504"/>
      <c r="B73" s="1612" t="s">
        <v>1404</v>
      </c>
      <c r="C73" s="1609" t="s">
        <v>508</v>
      </c>
      <c r="D73" s="1609" t="s">
        <v>79</v>
      </c>
      <c r="E73" s="1609" t="s">
        <v>528</v>
      </c>
      <c r="F73" s="1609" t="s">
        <v>197</v>
      </c>
      <c r="G73" s="1609" t="s">
        <v>120</v>
      </c>
      <c r="H73" s="1610">
        <v>42690</v>
      </c>
      <c r="I73" s="1610">
        <v>43159</v>
      </c>
      <c r="J73" s="1611">
        <f t="shared" si="117"/>
        <v>469</v>
      </c>
      <c r="K73" s="1612">
        <v>363</v>
      </c>
      <c r="L73" s="1612" t="s">
        <v>1405</v>
      </c>
      <c r="M73" s="1613">
        <v>35</v>
      </c>
      <c r="N73" s="1613">
        <v>35</v>
      </c>
      <c r="O73" s="1613"/>
      <c r="P73" s="1613"/>
      <c r="Q73" s="1613">
        <f t="shared" si="59"/>
        <v>35</v>
      </c>
      <c r="R73" s="1613">
        <f t="shared" si="98"/>
        <v>35</v>
      </c>
      <c r="S73" s="1613">
        <f t="shared" si="99"/>
        <v>70</v>
      </c>
      <c r="T73" s="1615"/>
      <c r="U73" s="1616"/>
      <c r="V73" s="1616"/>
      <c r="W73" s="1616"/>
      <c r="X73" s="1616"/>
      <c r="Y73" s="1616"/>
      <c r="Z73" s="1616"/>
      <c r="AA73" s="705"/>
      <c r="AB73" s="1617"/>
      <c r="AC73" s="1618"/>
      <c r="AD73" s="1618"/>
      <c r="AE73" s="1618"/>
      <c r="AF73" s="1618"/>
      <c r="AG73" s="1618"/>
      <c r="AH73" s="1650">
        <v>0.7</v>
      </c>
      <c r="AI73" s="1618"/>
      <c r="AJ73" s="1618"/>
      <c r="AK73" s="1618"/>
      <c r="AL73" s="1618"/>
      <c r="AM73" s="1618"/>
      <c r="AN73" s="1650">
        <v>0.7</v>
      </c>
      <c r="AO73" s="1618"/>
      <c r="AP73" s="1618"/>
      <c r="AQ73" s="1618"/>
      <c r="AR73" s="1618"/>
      <c r="AS73" s="1618"/>
      <c r="AT73" s="1650">
        <v>0.7</v>
      </c>
      <c r="AU73" s="1618"/>
      <c r="AV73" s="1618"/>
      <c r="AW73" s="1618"/>
      <c r="AX73" s="1618"/>
      <c r="AY73" s="1618">
        <v>0</v>
      </c>
      <c r="AZ73" s="1650">
        <v>0.7</v>
      </c>
      <c r="BA73" s="1618"/>
      <c r="BB73" s="1618"/>
      <c r="BC73" s="1618"/>
      <c r="BD73" s="1618"/>
      <c r="BE73" s="1618">
        <v>0</v>
      </c>
      <c r="BF73" s="1650">
        <v>0.7</v>
      </c>
      <c r="BG73" s="1618"/>
      <c r="BH73" s="1618"/>
      <c r="BI73" s="1618"/>
      <c r="BJ73" s="1618"/>
      <c r="BK73" s="1618">
        <f t="shared" si="116"/>
        <v>0</v>
      </c>
      <c r="BL73" s="1650">
        <v>0.7</v>
      </c>
      <c r="BM73" s="1618"/>
      <c r="BN73" s="1618"/>
      <c r="BO73" s="1618"/>
      <c r="BP73" s="1618"/>
      <c r="BQ73" s="1618"/>
      <c r="BR73" s="1650">
        <v>0.7</v>
      </c>
      <c r="BS73" s="1618"/>
      <c r="BT73" s="1618"/>
      <c r="BU73" s="1618"/>
      <c r="BV73" s="1618"/>
      <c r="BW73" s="1618"/>
      <c r="BX73" s="1650">
        <v>0.7</v>
      </c>
      <c r="BY73" s="1618"/>
      <c r="BZ73" s="1618"/>
      <c r="CA73" s="1618"/>
      <c r="CB73" s="1618"/>
      <c r="CC73" s="1618">
        <f t="shared" si="133"/>
        <v>0</v>
      </c>
      <c r="CD73" s="1651">
        <v>0.7</v>
      </c>
      <c r="CE73" s="1618"/>
      <c r="CF73" s="1618"/>
      <c r="CG73" s="1618"/>
      <c r="CH73" s="1618"/>
      <c r="CI73" s="1618">
        <v>0</v>
      </c>
      <c r="CJ73" s="1651">
        <v>0.7</v>
      </c>
      <c r="CK73" s="1618"/>
      <c r="CL73" s="1618"/>
      <c r="CM73" s="1618"/>
      <c r="CN73" s="1618"/>
      <c r="CO73" s="1618"/>
      <c r="CP73" s="1651">
        <v>0.7</v>
      </c>
      <c r="CQ73" s="1618"/>
      <c r="CR73" s="1618"/>
      <c r="CS73" s="1618"/>
      <c r="CT73" s="1618"/>
      <c r="CU73" s="1618"/>
      <c r="CV73" s="1651">
        <v>0.7</v>
      </c>
      <c r="CW73" s="1618"/>
      <c r="CX73" s="1618"/>
      <c r="CY73" s="1618"/>
      <c r="CZ73" s="1618"/>
      <c r="DA73" s="1618"/>
      <c r="DB73" s="1651">
        <v>0.7</v>
      </c>
      <c r="DC73" s="1618"/>
      <c r="DD73" s="1618"/>
      <c r="DE73" s="1618"/>
      <c r="DF73" s="1618"/>
      <c r="DG73" s="1618"/>
      <c r="DH73" s="1651">
        <v>0.7</v>
      </c>
      <c r="DI73" s="1618"/>
      <c r="DJ73" s="1618"/>
      <c r="DK73" s="1618"/>
      <c r="DL73" s="1618"/>
      <c r="DM73" s="1618"/>
      <c r="DN73" s="1651">
        <v>0.7</v>
      </c>
      <c r="DO73" s="1618"/>
      <c r="DP73" s="1618"/>
      <c r="DQ73" s="1618"/>
      <c r="DR73" s="1618"/>
      <c r="DS73" s="1618"/>
      <c r="DT73" s="1651">
        <v>0.7</v>
      </c>
      <c r="DU73" s="1618"/>
      <c r="DV73" s="1618"/>
      <c r="DW73" s="1618"/>
      <c r="DX73" s="1618"/>
      <c r="DY73" s="1618"/>
      <c r="DZ73" s="1620">
        <f t="shared" si="78"/>
        <v>70</v>
      </c>
      <c r="EA73" s="1620">
        <f t="shared" si="134"/>
        <v>0</v>
      </c>
      <c r="EB73" s="1620">
        <f t="shared" si="134"/>
        <v>0</v>
      </c>
      <c r="EC73" s="1620">
        <f t="shared" si="134"/>
        <v>0</v>
      </c>
      <c r="ED73" s="1620">
        <f t="shared" si="134"/>
        <v>0</v>
      </c>
      <c r="EE73" s="1620">
        <f t="shared" si="36"/>
        <v>0</v>
      </c>
      <c r="EF73" s="1621">
        <f t="shared" si="37"/>
        <v>0</v>
      </c>
      <c r="EG73" s="1581"/>
    </row>
    <row r="74" spans="1:137" ht="12">
      <c r="A74" s="2504"/>
      <c r="B74" s="1612" t="s">
        <v>1406</v>
      </c>
      <c r="C74" s="1609" t="s">
        <v>508</v>
      </c>
      <c r="D74" s="1609" t="s">
        <v>100</v>
      </c>
      <c r="E74" s="1609" t="s">
        <v>88</v>
      </c>
      <c r="F74" s="1609" t="s">
        <v>197</v>
      </c>
      <c r="G74" s="1609" t="s">
        <v>120</v>
      </c>
      <c r="H74" s="1610">
        <v>42690</v>
      </c>
      <c r="I74" s="1610">
        <v>43159</v>
      </c>
      <c r="J74" s="1611">
        <f t="shared" si="117"/>
        <v>469</v>
      </c>
      <c r="K74" s="1612"/>
      <c r="L74" s="1612" t="s">
        <v>510</v>
      </c>
      <c r="M74" s="1613"/>
      <c r="N74" s="1613"/>
      <c r="O74" s="1613"/>
      <c r="P74" s="1613"/>
      <c r="Q74" s="1613">
        <f t="shared" si="59"/>
        <v>0</v>
      </c>
      <c r="R74" s="1613">
        <f t="shared" si="98"/>
        <v>0</v>
      </c>
      <c r="S74" s="1613">
        <v>7</v>
      </c>
      <c r="T74" s="1615"/>
      <c r="U74" s="1616"/>
      <c r="V74" s="1616"/>
      <c r="W74" s="1616"/>
      <c r="X74" s="1616"/>
      <c r="Y74" s="1616"/>
      <c r="Z74" s="1616"/>
      <c r="AA74" s="705"/>
      <c r="AB74" s="1617"/>
      <c r="AC74" s="1618"/>
      <c r="AD74" s="1618"/>
      <c r="AE74" s="1618"/>
      <c r="AF74" s="1618"/>
      <c r="AG74" s="1618"/>
      <c r="AH74" s="1617">
        <v>0</v>
      </c>
      <c r="AI74" s="1618"/>
      <c r="AJ74" s="1618"/>
      <c r="AK74" s="1618"/>
      <c r="AL74" s="1618"/>
      <c r="AM74" s="1618"/>
      <c r="AN74" s="1617">
        <v>5</v>
      </c>
      <c r="AO74" s="1618"/>
      <c r="AP74" s="1618"/>
      <c r="AQ74" s="1618"/>
      <c r="AR74" s="1618"/>
      <c r="AS74" s="1618">
        <v>1</v>
      </c>
      <c r="AT74" s="1617">
        <v>0</v>
      </c>
      <c r="AU74" s="1618"/>
      <c r="AV74" s="1618"/>
      <c r="AW74" s="1618"/>
      <c r="AX74" s="1618"/>
      <c r="AY74" s="1618">
        <v>0</v>
      </c>
      <c r="AZ74" s="1617">
        <v>0</v>
      </c>
      <c r="BA74" s="1618"/>
      <c r="BB74" s="1618"/>
      <c r="BC74" s="1618"/>
      <c r="BD74" s="1618"/>
      <c r="BE74" s="1618">
        <v>1</v>
      </c>
      <c r="BF74" s="1617">
        <v>5</v>
      </c>
      <c r="BG74" s="1618"/>
      <c r="BH74" s="1618"/>
      <c r="BI74" s="1618"/>
      <c r="BJ74" s="1618"/>
      <c r="BK74" s="1618">
        <v>1</v>
      </c>
      <c r="BL74" s="1617">
        <v>0</v>
      </c>
      <c r="BM74" s="1618"/>
      <c r="BN74" s="1618"/>
      <c r="BO74" s="1618"/>
      <c r="BP74" s="1618"/>
      <c r="BQ74" s="1618">
        <v>1</v>
      </c>
      <c r="BR74" s="1617">
        <v>0</v>
      </c>
      <c r="BS74" s="1618"/>
      <c r="BT74" s="1618"/>
      <c r="BU74" s="1618"/>
      <c r="BV74" s="1618"/>
      <c r="BW74" s="1618"/>
      <c r="BX74" s="1617">
        <v>7</v>
      </c>
      <c r="BY74" s="1618"/>
      <c r="BZ74" s="1618"/>
      <c r="CA74" s="1618"/>
      <c r="CB74" s="1618"/>
      <c r="CC74" s="1618"/>
      <c r="CD74" s="1619">
        <v>7</v>
      </c>
      <c r="CE74" s="1618"/>
      <c r="CF74" s="1618"/>
      <c r="CG74" s="1618"/>
      <c r="CH74" s="1618"/>
      <c r="CI74" s="1618">
        <v>0</v>
      </c>
      <c r="CJ74" s="1619">
        <v>0</v>
      </c>
      <c r="CK74" s="1618"/>
      <c r="CL74" s="1618"/>
      <c r="CM74" s="1618"/>
      <c r="CN74" s="1618"/>
      <c r="CO74" s="1618"/>
      <c r="CP74" s="1619">
        <v>7</v>
      </c>
      <c r="CQ74" s="1618"/>
      <c r="CR74" s="1618"/>
      <c r="CS74" s="1618"/>
      <c r="CT74" s="1618"/>
      <c r="CU74" s="1618"/>
      <c r="CV74" s="1619">
        <v>0</v>
      </c>
      <c r="CW74" s="1618"/>
      <c r="CX74" s="1618"/>
      <c r="CY74" s="1618"/>
      <c r="CZ74" s="1618"/>
      <c r="DA74" s="1618"/>
      <c r="DB74" s="1619">
        <v>0</v>
      </c>
      <c r="DC74" s="1618"/>
      <c r="DD74" s="1618"/>
      <c r="DE74" s="1618"/>
      <c r="DF74" s="1618"/>
      <c r="DG74" s="1618"/>
      <c r="DH74" s="1619">
        <v>0</v>
      </c>
      <c r="DI74" s="1618"/>
      <c r="DJ74" s="1618"/>
      <c r="DK74" s="1618"/>
      <c r="DL74" s="1618"/>
      <c r="DM74" s="1618"/>
      <c r="DN74" s="1619">
        <v>0</v>
      </c>
      <c r="DO74" s="1618"/>
      <c r="DP74" s="1618"/>
      <c r="DQ74" s="1618"/>
      <c r="DR74" s="1618"/>
      <c r="DS74" s="1618"/>
      <c r="DT74" s="1619">
        <v>0</v>
      </c>
      <c r="DU74" s="1618"/>
      <c r="DV74" s="1618"/>
      <c r="DW74" s="1618"/>
      <c r="DX74" s="1618"/>
      <c r="DY74" s="1618"/>
      <c r="DZ74" s="1620">
        <f t="shared" si="78"/>
        <v>7</v>
      </c>
      <c r="EA74" s="1620">
        <f t="shared" si="134"/>
        <v>0</v>
      </c>
      <c r="EB74" s="1620">
        <f t="shared" si="134"/>
        <v>0</v>
      </c>
      <c r="EC74" s="1620">
        <f t="shared" si="134"/>
        <v>0</v>
      </c>
      <c r="ED74" s="1620">
        <f t="shared" si="134"/>
        <v>0</v>
      </c>
      <c r="EE74" s="1620">
        <f t="shared" si="36"/>
        <v>4</v>
      </c>
      <c r="EF74" s="1621">
        <f t="shared" si="37"/>
        <v>0.5714285714285714</v>
      </c>
      <c r="EG74" s="1581"/>
    </row>
    <row r="75" spans="1:137" ht="12.75" thickBot="1">
      <c r="A75" s="2504"/>
      <c r="B75" s="1612" t="s">
        <v>1407</v>
      </c>
      <c r="C75" s="1609" t="s">
        <v>508</v>
      </c>
      <c r="D75" s="1609" t="s">
        <v>100</v>
      </c>
      <c r="E75" s="1609" t="s">
        <v>528</v>
      </c>
      <c r="F75" s="1609" t="s">
        <v>197</v>
      </c>
      <c r="G75" s="1609" t="s">
        <v>120</v>
      </c>
      <c r="H75" s="1610">
        <v>42690</v>
      </c>
      <c r="I75" s="1610">
        <v>43159</v>
      </c>
      <c r="J75" s="1611">
        <f t="shared" si="117"/>
        <v>469</v>
      </c>
      <c r="K75" s="1612"/>
      <c r="L75" s="1612" t="s">
        <v>510</v>
      </c>
      <c r="M75" s="1613"/>
      <c r="N75" s="1613"/>
      <c r="O75" s="1613"/>
      <c r="P75" s="1613"/>
      <c r="Q75" s="1613">
        <f t="shared" si="59"/>
        <v>0</v>
      </c>
      <c r="R75" s="1613">
        <f t="shared" si="98"/>
        <v>0</v>
      </c>
      <c r="S75" s="1613">
        <v>7</v>
      </c>
      <c r="T75" s="1615"/>
      <c r="U75" s="1616"/>
      <c r="V75" s="1616"/>
      <c r="W75" s="1616"/>
      <c r="X75" s="1616"/>
      <c r="Y75" s="1616"/>
      <c r="Z75" s="1616"/>
      <c r="AA75" s="1632"/>
      <c r="AB75" s="1617"/>
      <c r="AC75" s="1618"/>
      <c r="AD75" s="1618"/>
      <c r="AE75" s="1618"/>
      <c r="AF75" s="1618"/>
      <c r="AG75" s="1618"/>
      <c r="AH75" s="1617">
        <v>0</v>
      </c>
      <c r="AI75" s="1618"/>
      <c r="AJ75" s="1618"/>
      <c r="AK75" s="1618"/>
      <c r="AL75" s="1618"/>
      <c r="AM75" s="1618"/>
      <c r="AN75" s="1617">
        <v>5</v>
      </c>
      <c r="AO75" s="1618"/>
      <c r="AP75" s="1618"/>
      <c r="AQ75" s="1618"/>
      <c r="AR75" s="1618"/>
      <c r="AS75" s="1618">
        <v>1</v>
      </c>
      <c r="AT75" s="1617">
        <v>0</v>
      </c>
      <c r="AU75" s="1618"/>
      <c r="AV75" s="1618"/>
      <c r="AW75" s="1618"/>
      <c r="AX75" s="1618"/>
      <c r="AY75" s="1618">
        <v>0</v>
      </c>
      <c r="AZ75" s="1617">
        <v>0</v>
      </c>
      <c r="BA75" s="1618"/>
      <c r="BB75" s="1618"/>
      <c r="BC75" s="1618"/>
      <c r="BD75" s="1618"/>
      <c r="BE75" s="1618">
        <v>1</v>
      </c>
      <c r="BF75" s="1617">
        <v>5</v>
      </c>
      <c r="BG75" s="1618"/>
      <c r="BH75" s="1618"/>
      <c r="BI75" s="1618"/>
      <c r="BJ75" s="1618"/>
      <c r="BK75" s="1618">
        <v>1</v>
      </c>
      <c r="BL75" s="1617">
        <v>0</v>
      </c>
      <c r="BM75" s="1618"/>
      <c r="BN75" s="1618"/>
      <c r="BO75" s="1618"/>
      <c r="BP75" s="1618"/>
      <c r="BQ75" s="1618">
        <v>6</v>
      </c>
      <c r="BR75" s="1617">
        <v>0</v>
      </c>
      <c r="BS75" s="1618"/>
      <c r="BT75" s="1618"/>
      <c r="BU75" s="1618"/>
      <c r="BV75" s="1618"/>
      <c r="BW75" s="1618"/>
      <c r="BX75" s="1617">
        <v>7</v>
      </c>
      <c r="BY75" s="1618"/>
      <c r="BZ75" s="1618"/>
      <c r="CA75" s="1618"/>
      <c r="CB75" s="1618"/>
      <c r="CC75" s="1618"/>
      <c r="CD75" s="1619">
        <v>7</v>
      </c>
      <c r="CE75" s="1618"/>
      <c r="CF75" s="1618"/>
      <c r="CG75" s="1618"/>
      <c r="CH75" s="1618"/>
      <c r="CI75" s="1618">
        <v>0</v>
      </c>
      <c r="CJ75" s="1619">
        <v>0</v>
      </c>
      <c r="CK75" s="1618"/>
      <c r="CL75" s="1618"/>
      <c r="CM75" s="1618"/>
      <c r="CN75" s="1618"/>
      <c r="CO75" s="1618"/>
      <c r="CP75" s="1619">
        <v>7</v>
      </c>
      <c r="CQ75" s="1618"/>
      <c r="CR75" s="1618"/>
      <c r="CS75" s="1618"/>
      <c r="CT75" s="1618"/>
      <c r="CU75" s="1618"/>
      <c r="CV75" s="1619">
        <v>0</v>
      </c>
      <c r="CW75" s="1618"/>
      <c r="CX75" s="1618"/>
      <c r="CY75" s="1618"/>
      <c r="CZ75" s="1618"/>
      <c r="DA75" s="1618"/>
      <c r="DB75" s="1619">
        <v>0</v>
      </c>
      <c r="DC75" s="1618"/>
      <c r="DD75" s="1618"/>
      <c r="DE75" s="1618"/>
      <c r="DF75" s="1618"/>
      <c r="DG75" s="1618"/>
      <c r="DH75" s="1619">
        <v>7</v>
      </c>
      <c r="DI75" s="1618"/>
      <c r="DJ75" s="1618"/>
      <c r="DK75" s="1618"/>
      <c r="DL75" s="1618"/>
      <c r="DM75" s="1618"/>
      <c r="DN75" s="1619">
        <v>0</v>
      </c>
      <c r="DO75" s="1618"/>
      <c r="DP75" s="1618"/>
      <c r="DQ75" s="1618"/>
      <c r="DR75" s="1618"/>
      <c r="DS75" s="1618"/>
      <c r="DT75" s="1619">
        <v>7</v>
      </c>
      <c r="DU75" s="1618"/>
      <c r="DV75" s="1618"/>
      <c r="DW75" s="1618"/>
      <c r="DX75" s="1618"/>
      <c r="DY75" s="1618"/>
      <c r="DZ75" s="1620">
        <f t="shared" si="78"/>
        <v>7</v>
      </c>
      <c r="EA75" s="1620">
        <f t="shared" si="134"/>
        <v>0</v>
      </c>
      <c r="EB75" s="1620">
        <f t="shared" si="134"/>
        <v>0</v>
      </c>
      <c r="EC75" s="1620">
        <f t="shared" si="134"/>
        <v>0</v>
      </c>
      <c r="ED75" s="1620">
        <f t="shared" si="134"/>
        <v>0</v>
      </c>
      <c r="EE75" s="1620">
        <f t="shared" si="36"/>
        <v>9</v>
      </c>
      <c r="EF75" s="1621">
        <f t="shared" si="37"/>
        <v>1.2857142857142858</v>
      </c>
      <c r="EG75" s="1581"/>
    </row>
    <row r="76" spans="1:137" ht="12" customHeight="1">
      <c r="A76" s="2501" t="s">
        <v>529</v>
      </c>
      <c r="B76" s="1612" t="s">
        <v>530</v>
      </c>
      <c r="C76" s="1609" t="s">
        <v>508</v>
      </c>
      <c r="D76" s="1609" t="s">
        <v>100</v>
      </c>
      <c r="E76" s="1609" t="s">
        <v>88</v>
      </c>
      <c r="F76" s="1609" t="s">
        <v>1386</v>
      </c>
      <c r="G76" s="1609" t="s">
        <v>120</v>
      </c>
      <c r="H76" s="1610">
        <v>42690</v>
      </c>
      <c r="I76" s="1610">
        <v>43159</v>
      </c>
      <c r="J76" s="1611">
        <f>I76-H76</f>
        <v>469</v>
      </c>
      <c r="K76" s="1612">
        <v>5</v>
      </c>
      <c r="L76" s="1612" t="s">
        <v>510</v>
      </c>
      <c r="M76" s="1613"/>
      <c r="N76" s="1613"/>
      <c r="O76" s="1613"/>
      <c r="P76" s="1613"/>
      <c r="Q76" s="1613">
        <f t="shared" si="59"/>
        <v>0</v>
      </c>
      <c r="R76" s="1613">
        <f t="shared" si="98"/>
        <v>0</v>
      </c>
      <c r="S76" s="1613">
        <v>40</v>
      </c>
      <c r="T76" s="1615"/>
      <c r="U76" s="1616"/>
      <c r="V76" s="1616"/>
      <c r="W76" s="1616"/>
      <c r="X76" s="1616"/>
      <c r="Y76" s="1616"/>
      <c r="Z76" s="1616"/>
      <c r="AA76" s="705"/>
      <c r="AB76" s="1617"/>
      <c r="AC76" s="1618"/>
      <c r="AD76" s="1618"/>
      <c r="AE76" s="1618"/>
      <c r="AF76" s="1618"/>
      <c r="AG76" s="1618">
        <f t="shared" si="62"/>
        <v>0</v>
      </c>
      <c r="AH76" s="1617">
        <v>16</v>
      </c>
      <c r="AI76" s="1618"/>
      <c r="AJ76" s="1618"/>
      <c r="AK76" s="1618"/>
      <c r="AL76" s="1618"/>
      <c r="AM76" s="1618">
        <f t="shared" si="63"/>
        <v>0</v>
      </c>
      <c r="AN76" s="1617">
        <v>16</v>
      </c>
      <c r="AO76" s="1618"/>
      <c r="AP76" s="1618"/>
      <c r="AQ76" s="1618"/>
      <c r="AR76" s="1618"/>
      <c r="AS76" s="1618">
        <f t="shared" si="64"/>
        <v>0</v>
      </c>
      <c r="AT76" s="1617">
        <v>16</v>
      </c>
      <c r="AU76" s="1618"/>
      <c r="AV76" s="1618"/>
      <c r="AW76" s="1618"/>
      <c r="AX76" s="1618"/>
      <c r="AY76" s="1618">
        <f t="shared" si="96"/>
        <v>0</v>
      </c>
      <c r="AZ76" s="1617">
        <v>16</v>
      </c>
      <c r="BA76" s="1618"/>
      <c r="BB76" s="1618"/>
      <c r="BC76" s="1618"/>
      <c r="BD76" s="1618"/>
      <c r="BE76" s="1618">
        <v>4</v>
      </c>
      <c r="BF76" s="1617">
        <v>16</v>
      </c>
      <c r="BG76" s="1618"/>
      <c r="BH76" s="1618"/>
      <c r="BI76" s="1618"/>
      <c r="BJ76" s="1618"/>
      <c r="BK76" s="1618">
        <v>9</v>
      </c>
      <c r="BL76" s="1617">
        <v>16</v>
      </c>
      <c r="BM76" s="1618"/>
      <c r="BN76" s="1618"/>
      <c r="BO76" s="1618"/>
      <c r="BP76" s="1618"/>
      <c r="BQ76" s="1618">
        <v>11</v>
      </c>
      <c r="BR76" s="1617">
        <v>16</v>
      </c>
      <c r="BS76" s="1618"/>
      <c r="BT76" s="1618"/>
      <c r="BU76" s="1618"/>
      <c r="BV76" s="1618"/>
      <c r="BW76" s="1618">
        <f t="shared" si="68"/>
        <v>0</v>
      </c>
      <c r="BX76" s="1617">
        <v>16</v>
      </c>
      <c r="BY76" s="1618"/>
      <c r="BZ76" s="1618"/>
      <c r="CA76" s="1618"/>
      <c r="CB76" s="1618"/>
      <c r="CC76" s="1618">
        <f t="shared" ref="CC76:CC80" si="135">BY76+BZ76+CA76+CB76</f>
        <v>0</v>
      </c>
      <c r="CD76" s="1619">
        <v>16</v>
      </c>
      <c r="CE76" s="1618"/>
      <c r="CF76" s="1618"/>
      <c r="CG76" s="1618"/>
      <c r="CH76" s="1618"/>
      <c r="CI76" s="1618">
        <v>0</v>
      </c>
      <c r="CJ76" s="1619">
        <v>16</v>
      </c>
      <c r="CK76" s="1618"/>
      <c r="CL76" s="1618"/>
      <c r="CM76" s="1618"/>
      <c r="CN76" s="1618"/>
      <c r="CO76" s="1618"/>
      <c r="CP76" s="1619">
        <v>16</v>
      </c>
      <c r="CQ76" s="1618"/>
      <c r="CR76" s="1618"/>
      <c r="CS76" s="1618"/>
      <c r="CT76" s="1618"/>
      <c r="CU76" s="1618"/>
      <c r="CV76" s="1619">
        <v>16</v>
      </c>
      <c r="CW76" s="1618"/>
      <c r="CX76" s="1618"/>
      <c r="CY76" s="1618"/>
      <c r="CZ76" s="1618"/>
      <c r="DA76" s="1618"/>
      <c r="DB76" s="1619">
        <v>16</v>
      </c>
      <c r="DC76" s="1618"/>
      <c r="DD76" s="1618"/>
      <c r="DE76" s="1618"/>
      <c r="DF76" s="1618"/>
      <c r="DG76" s="1618"/>
      <c r="DH76" s="1619">
        <v>16</v>
      </c>
      <c r="DI76" s="1618"/>
      <c r="DJ76" s="1618"/>
      <c r="DK76" s="1618"/>
      <c r="DL76" s="1618"/>
      <c r="DM76" s="1618"/>
      <c r="DN76" s="1619">
        <v>16</v>
      </c>
      <c r="DO76" s="1618"/>
      <c r="DP76" s="1618"/>
      <c r="DQ76" s="1618"/>
      <c r="DR76" s="1618"/>
      <c r="DS76" s="1618"/>
      <c r="DT76" s="1619">
        <v>16</v>
      </c>
      <c r="DU76" s="1618"/>
      <c r="DV76" s="1618"/>
      <c r="DW76" s="1618"/>
      <c r="DX76" s="1618"/>
      <c r="DY76" s="1618"/>
      <c r="DZ76" s="1620">
        <f t="shared" si="78"/>
        <v>40</v>
      </c>
      <c r="EA76" s="1620">
        <f t="shared" si="134"/>
        <v>0</v>
      </c>
      <c r="EB76" s="1620">
        <f t="shared" si="134"/>
        <v>0</v>
      </c>
      <c r="EC76" s="1620">
        <f t="shared" si="134"/>
        <v>0</v>
      </c>
      <c r="ED76" s="1620">
        <f t="shared" si="134"/>
        <v>0</v>
      </c>
      <c r="EE76" s="1620">
        <f t="shared" si="36"/>
        <v>24</v>
      </c>
      <c r="EF76" s="1621">
        <f t="shared" si="37"/>
        <v>0.6</v>
      </c>
      <c r="EG76" s="1581"/>
    </row>
    <row r="77" spans="1:137" ht="12">
      <c r="A77" s="2502"/>
      <c r="B77" s="1612" t="s">
        <v>1408</v>
      </c>
      <c r="C77" s="1609" t="s">
        <v>508</v>
      </c>
      <c r="D77" s="1609" t="s">
        <v>100</v>
      </c>
      <c r="E77" s="1609" t="s">
        <v>88</v>
      </c>
      <c r="F77" s="1609" t="s">
        <v>197</v>
      </c>
      <c r="G77" s="1609" t="s">
        <v>120</v>
      </c>
      <c r="H77" s="1610">
        <v>42690</v>
      </c>
      <c r="I77" s="1610">
        <v>43159</v>
      </c>
      <c r="J77" s="1611">
        <f t="shared" ref="J77:J105" si="136">I77-H77</f>
        <v>469</v>
      </c>
      <c r="K77" s="1612"/>
      <c r="L77" s="1612" t="s">
        <v>1409</v>
      </c>
      <c r="M77" s="1613"/>
      <c r="N77" s="1613"/>
      <c r="O77" s="1613"/>
      <c r="P77" s="1613"/>
      <c r="Q77" s="1613"/>
      <c r="R77" s="1613"/>
      <c r="S77" s="1613">
        <v>7</v>
      </c>
      <c r="T77" s="1615"/>
      <c r="U77" s="1616"/>
      <c r="V77" s="1616"/>
      <c r="W77" s="1616"/>
      <c r="X77" s="1616"/>
      <c r="Y77" s="1616"/>
      <c r="Z77" s="1616"/>
      <c r="AA77" s="705"/>
      <c r="AB77" s="1617"/>
      <c r="AC77" s="1618"/>
      <c r="AD77" s="1618"/>
      <c r="AE77" s="1618"/>
      <c r="AF77" s="1618"/>
      <c r="AG77" s="1618"/>
      <c r="AH77" s="1617">
        <v>16</v>
      </c>
      <c r="AI77" s="1618"/>
      <c r="AJ77" s="1618"/>
      <c r="AK77" s="1618"/>
      <c r="AL77" s="1618"/>
      <c r="AM77" s="1618">
        <v>9</v>
      </c>
      <c r="AN77" s="1617">
        <v>16</v>
      </c>
      <c r="AO77" s="1618"/>
      <c r="AP77" s="1618"/>
      <c r="AQ77" s="1618"/>
      <c r="AR77" s="1618"/>
      <c r="AS77" s="1618">
        <v>7</v>
      </c>
      <c r="AT77" s="1617">
        <v>16</v>
      </c>
      <c r="AU77" s="1618"/>
      <c r="AV77" s="1618"/>
      <c r="AW77" s="1618"/>
      <c r="AX77" s="1618"/>
      <c r="AY77" s="1618">
        <v>0</v>
      </c>
      <c r="AZ77" s="1617">
        <v>16</v>
      </c>
      <c r="BA77" s="1618"/>
      <c r="BB77" s="1618"/>
      <c r="BC77" s="1618"/>
      <c r="BD77" s="1618"/>
      <c r="BE77" s="1618">
        <v>5</v>
      </c>
      <c r="BF77" s="1617">
        <v>16</v>
      </c>
      <c r="BG77" s="1618"/>
      <c r="BH77" s="1618"/>
      <c r="BI77" s="1618"/>
      <c r="BJ77" s="1618"/>
      <c r="BK77" s="1618">
        <v>7</v>
      </c>
      <c r="BL77" s="1617">
        <v>16</v>
      </c>
      <c r="BM77" s="1618"/>
      <c r="BN77" s="1618"/>
      <c r="BO77" s="1618"/>
      <c r="BP77" s="1618"/>
      <c r="BQ77" s="1618">
        <v>7</v>
      </c>
      <c r="BR77" s="1617">
        <v>16</v>
      </c>
      <c r="BS77" s="1618"/>
      <c r="BT77" s="1618"/>
      <c r="BU77" s="1618"/>
      <c r="BV77" s="1618"/>
      <c r="BW77" s="1618"/>
      <c r="BX77" s="1617">
        <v>16</v>
      </c>
      <c r="BY77" s="1618"/>
      <c r="BZ77" s="1618"/>
      <c r="CA77" s="1618"/>
      <c r="CB77" s="1618"/>
      <c r="CC77" s="1618"/>
      <c r="CD77" s="1619">
        <v>16</v>
      </c>
      <c r="CE77" s="1618"/>
      <c r="CF77" s="1618"/>
      <c r="CG77" s="1618"/>
      <c r="CH77" s="1618"/>
      <c r="CI77" s="1618"/>
      <c r="CJ77" s="1619">
        <v>16</v>
      </c>
      <c r="CK77" s="1618"/>
      <c r="CL77" s="1618"/>
      <c r="CM77" s="1618"/>
      <c r="CN77" s="1618"/>
      <c r="CO77" s="1618"/>
      <c r="CP77" s="1619">
        <v>16</v>
      </c>
      <c r="CQ77" s="1618"/>
      <c r="CR77" s="1618"/>
      <c r="CS77" s="1618"/>
      <c r="CT77" s="1618"/>
      <c r="CU77" s="1618"/>
      <c r="CV77" s="1619">
        <v>16</v>
      </c>
      <c r="CW77" s="1618"/>
      <c r="CX77" s="1618"/>
      <c r="CY77" s="1618"/>
      <c r="CZ77" s="1618"/>
      <c r="DA77" s="1618"/>
      <c r="DB77" s="1619">
        <v>16</v>
      </c>
      <c r="DC77" s="1618"/>
      <c r="DD77" s="1618"/>
      <c r="DE77" s="1618"/>
      <c r="DF77" s="1618"/>
      <c r="DG77" s="1618"/>
      <c r="DH77" s="1619">
        <v>16</v>
      </c>
      <c r="DI77" s="1618"/>
      <c r="DJ77" s="1618"/>
      <c r="DK77" s="1618"/>
      <c r="DL77" s="1618"/>
      <c r="DM77" s="1618"/>
      <c r="DN77" s="1619">
        <v>16</v>
      </c>
      <c r="DO77" s="1618"/>
      <c r="DP77" s="1618"/>
      <c r="DQ77" s="1618"/>
      <c r="DR77" s="1618"/>
      <c r="DS77" s="1618"/>
      <c r="DT77" s="1619">
        <v>16</v>
      </c>
      <c r="DU77" s="1618"/>
      <c r="DV77" s="1618"/>
      <c r="DW77" s="1618"/>
      <c r="DX77" s="1618"/>
      <c r="DY77" s="1618"/>
      <c r="DZ77" s="1620">
        <f t="shared" si="78"/>
        <v>7</v>
      </c>
      <c r="EA77" s="1620">
        <f t="shared" si="134"/>
        <v>0</v>
      </c>
      <c r="EB77" s="1620">
        <f t="shared" si="134"/>
        <v>0</v>
      </c>
      <c r="EC77" s="1620">
        <f t="shared" si="134"/>
        <v>0</v>
      </c>
      <c r="ED77" s="1620">
        <f t="shared" si="134"/>
        <v>0</v>
      </c>
      <c r="EE77" s="1620">
        <v>7</v>
      </c>
      <c r="EF77" s="1621">
        <f t="shared" si="37"/>
        <v>1</v>
      </c>
      <c r="EG77" s="1581"/>
    </row>
    <row r="78" spans="1:137" ht="12">
      <c r="A78" s="2502"/>
      <c r="B78" s="1612" t="s">
        <v>1410</v>
      </c>
      <c r="C78" s="1609" t="s">
        <v>508</v>
      </c>
      <c r="D78" s="1609" t="s">
        <v>79</v>
      </c>
      <c r="E78" s="1609" t="s">
        <v>528</v>
      </c>
      <c r="F78" s="1609" t="s">
        <v>197</v>
      </c>
      <c r="G78" s="1609" t="s">
        <v>120</v>
      </c>
      <c r="H78" s="1610">
        <v>42690</v>
      </c>
      <c r="I78" s="1610">
        <v>43159</v>
      </c>
      <c r="J78" s="1611">
        <f t="shared" si="136"/>
        <v>469</v>
      </c>
      <c r="K78" s="1612"/>
      <c r="L78" s="1612" t="s">
        <v>1409</v>
      </c>
      <c r="M78" s="1613"/>
      <c r="N78" s="1613"/>
      <c r="O78" s="1613"/>
      <c r="P78" s="1613"/>
      <c r="Q78" s="1613"/>
      <c r="R78" s="1613"/>
      <c r="S78" s="1613">
        <v>100</v>
      </c>
      <c r="T78" s="1615"/>
      <c r="U78" s="1616"/>
      <c r="V78" s="1616"/>
      <c r="W78" s="1616"/>
      <c r="X78" s="1616"/>
      <c r="Y78" s="1616"/>
      <c r="Z78" s="1616"/>
      <c r="AA78" s="705"/>
      <c r="AB78" s="1617"/>
      <c r="AC78" s="1618"/>
      <c r="AD78" s="1618"/>
      <c r="AE78" s="1618"/>
      <c r="AF78" s="1618"/>
      <c r="AG78" s="1618"/>
      <c r="AH78" s="1617">
        <v>100</v>
      </c>
      <c r="AI78" s="1618"/>
      <c r="AJ78" s="1618"/>
      <c r="AK78" s="1618"/>
      <c r="AL78" s="1618"/>
      <c r="AM78" s="1618"/>
      <c r="AN78" s="1617">
        <v>100</v>
      </c>
      <c r="AO78" s="1618"/>
      <c r="AP78" s="1618"/>
      <c r="AQ78" s="1618"/>
      <c r="AR78" s="1618"/>
      <c r="AS78" s="1618"/>
      <c r="AT78" s="1617">
        <v>100</v>
      </c>
      <c r="AU78" s="1618"/>
      <c r="AV78" s="1618"/>
      <c r="AW78" s="1618"/>
      <c r="AX78" s="1618"/>
      <c r="AY78" s="1618">
        <v>0</v>
      </c>
      <c r="AZ78" s="1617">
        <v>100</v>
      </c>
      <c r="BA78" s="1618"/>
      <c r="BB78" s="1618"/>
      <c r="BC78" s="1618"/>
      <c r="BD78" s="1618"/>
      <c r="BE78" s="1618">
        <v>100</v>
      </c>
      <c r="BF78" s="1617">
        <v>100</v>
      </c>
      <c r="BG78" s="1618"/>
      <c r="BH78" s="1618"/>
      <c r="BI78" s="1618"/>
      <c r="BJ78" s="1618"/>
      <c r="BK78" s="1618">
        <v>100</v>
      </c>
      <c r="BL78" s="1617">
        <v>100</v>
      </c>
      <c r="BM78" s="1618"/>
      <c r="BN78" s="1618"/>
      <c r="BO78" s="1618"/>
      <c r="BP78" s="1618"/>
      <c r="BQ78" s="1618">
        <v>100</v>
      </c>
      <c r="BR78" s="1617">
        <v>100</v>
      </c>
      <c r="BS78" s="1618"/>
      <c r="BT78" s="1618"/>
      <c r="BU78" s="1618"/>
      <c r="BV78" s="1618"/>
      <c r="BW78" s="1618"/>
      <c r="BX78" s="1617">
        <v>100</v>
      </c>
      <c r="BY78" s="1618"/>
      <c r="BZ78" s="1618"/>
      <c r="CA78" s="1618"/>
      <c r="CB78" s="1618"/>
      <c r="CC78" s="1618"/>
      <c r="CD78" s="1619">
        <v>100</v>
      </c>
      <c r="CE78" s="1618"/>
      <c r="CF78" s="1618"/>
      <c r="CG78" s="1618"/>
      <c r="CH78" s="1618"/>
      <c r="CI78" s="1618"/>
      <c r="CJ78" s="1619">
        <v>100</v>
      </c>
      <c r="CK78" s="1618"/>
      <c r="CL78" s="1618"/>
      <c r="CM78" s="1618"/>
      <c r="CN78" s="1618"/>
      <c r="CO78" s="1618"/>
      <c r="CP78" s="1619">
        <v>100</v>
      </c>
      <c r="CQ78" s="1618"/>
      <c r="CR78" s="1618"/>
      <c r="CS78" s="1618"/>
      <c r="CT78" s="1618"/>
      <c r="CU78" s="1618"/>
      <c r="CV78" s="1619">
        <v>100</v>
      </c>
      <c r="CW78" s="1618"/>
      <c r="CX78" s="1618"/>
      <c r="CY78" s="1618"/>
      <c r="CZ78" s="1618"/>
      <c r="DA78" s="1618"/>
      <c r="DB78" s="1619">
        <v>100</v>
      </c>
      <c r="DC78" s="1618"/>
      <c r="DD78" s="1618"/>
      <c r="DE78" s="1618"/>
      <c r="DF78" s="1618"/>
      <c r="DG78" s="1618"/>
      <c r="DH78" s="1619">
        <v>100</v>
      </c>
      <c r="DI78" s="1618"/>
      <c r="DJ78" s="1618"/>
      <c r="DK78" s="1618"/>
      <c r="DL78" s="1618"/>
      <c r="DM78" s="1618"/>
      <c r="DN78" s="1619">
        <v>100</v>
      </c>
      <c r="DO78" s="1618"/>
      <c r="DP78" s="1618"/>
      <c r="DQ78" s="1618"/>
      <c r="DR78" s="1618"/>
      <c r="DS78" s="1618"/>
      <c r="DT78" s="1619">
        <v>100</v>
      </c>
      <c r="DU78" s="1618"/>
      <c r="DV78" s="1618"/>
      <c r="DW78" s="1618"/>
      <c r="DX78" s="1618"/>
      <c r="DY78" s="1618"/>
      <c r="DZ78" s="1620">
        <f t="shared" si="78"/>
        <v>100</v>
      </c>
      <c r="EA78" s="1620">
        <f t="shared" si="134"/>
        <v>0</v>
      </c>
      <c r="EB78" s="1620">
        <f t="shared" si="134"/>
        <v>0</v>
      </c>
      <c r="EC78" s="1620">
        <f t="shared" si="134"/>
        <v>0</v>
      </c>
      <c r="ED78" s="1620">
        <f t="shared" si="134"/>
        <v>0</v>
      </c>
      <c r="EE78" s="1620">
        <v>100</v>
      </c>
      <c r="EF78" s="1621">
        <f t="shared" si="37"/>
        <v>1</v>
      </c>
      <c r="EG78" s="1581"/>
    </row>
    <row r="79" spans="1:137" ht="24">
      <c r="A79" s="2502"/>
      <c r="B79" s="1612" t="s">
        <v>1411</v>
      </c>
      <c r="C79" s="1609" t="s">
        <v>508</v>
      </c>
      <c r="D79" s="1609" t="s">
        <v>100</v>
      </c>
      <c r="E79" s="1609" t="s">
        <v>528</v>
      </c>
      <c r="F79" s="1609" t="s">
        <v>197</v>
      </c>
      <c r="G79" s="1609" t="s">
        <v>120</v>
      </c>
      <c r="H79" s="1610">
        <v>42690</v>
      </c>
      <c r="I79" s="1610">
        <v>43159</v>
      </c>
      <c r="J79" s="1611">
        <f t="shared" si="136"/>
        <v>469</v>
      </c>
      <c r="K79" s="1612"/>
      <c r="L79" s="1612" t="s">
        <v>1412</v>
      </c>
      <c r="M79" s="1613"/>
      <c r="N79" s="1613"/>
      <c r="O79" s="1613"/>
      <c r="P79" s="1613"/>
      <c r="Q79" s="1613"/>
      <c r="R79" s="1613"/>
      <c r="S79" s="1613">
        <v>53</v>
      </c>
      <c r="T79" s="1615" t="s">
        <v>1413</v>
      </c>
      <c r="U79" s="1616"/>
      <c r="V79" s="1616"/>
      <c r="W79" s="1616"/>
      <c r="X79" s="1616"/>
      <c r="Y79" s="1616"/>
      <c r="Z79" s="1616"/>
      <c r="AA79" s="705"/>
      <c r="AB79" s="1617"/>
      <c r="AC79" s="1618"/>
      <c r="AD79" s="1618"/>
      <c r="AE79" s="1618"/>
      <c r="AF79" s="1618"/>
      <c r="AG79" s="1618"/>
      <c r="AH79" s="1617">
        <v>0</v>
      </c>
      <c r="AI79" s="1618"/>
      <c r="AJ79" s="1618"/>
      <c r="AK79" s="1618"/>
      <c r="AL79" s="1618"/>
      <c r="AM79" s="1618"/>
      <c r="AN79" s="1617">
        <v>0</v>
      </c>
      <c r="AO79" s="1618"/>
      <c r="AP79" s="1618"/>
      <c r="AQ79" s="1618"/>
      <c r="AR79" s="1618"/>
      <c r="AS79" s="1618"/>
      <c r="AT79" s="1617">
        <v>0</v>
      </c>
      <c r="AU79" s="1618"/>
      <c r="AV79" s="1618"/>
      <c r="AW79" s="1618"/>
      <c r="AX79" s="1618"/>
      <c r="AY79" s="1618">
        <v>0</v>
      </c>
      <c r="AZ79" s="1617">
        <v>0</v>
      </c>
      <c r="BA79" s="1618"/>
      <c r="BB79" s="1618"/>
      <c r="BC79" s="1618"/>
      <c r="BD79" s="1618"/>
      <c r="BE79" s="1618">
        <v>0</v>
      </c>
      <c r="BF79" s="1617">
        <v>53</v>
      </c>
      <c r="BG79" s="1618"/>
      <c r="BH79" s="1618"/>
      <c r="BI79" s="1618"/>
      <c r="BJ79" s="1618"/>
      <c r="BK79" s="1618">
        <f t="shared" si="116"/>
        <v>0</v>
      </c>
      <c r="BL79" s="1617">
        <v>0</v>
      </c>
      <c r="BM79" s="1618"/>
      <c r="BN79" s="1618"/>
      <c r="BO79" s="1618"/>
      <c r="BP79" s="1618"/>
      <c r="BQ79" s="1618">
        <v>0</v>
      </c>
      <c r="BR79" s="1617">
        <v>0</v>
      </c>
      <c r="BS79" s="1618"/>
      <c r="BT79" s="1618"/>
      <c r="BU79" s="1618"/>
      <c r="BV79" s="1618"/>
      <c r="BW79" s="1618"/>
      <c r="BX79" s="1617">
        <v>53</v>
      </c>
      <c r="BY79" s="1618"/>
      <c r="BZ79" s="1618"/>
      <c r="CA79" s="1618"/>
      <c r="CB79" s="1618"/>
      <c r="CC79" s="1618"/>
      <c r="CD79" s="1619">
        <v>0</v>
      </c>
      <c r="CE79" s="1618"/>
      <c r="CF79" s="1618"/>
      <c r="CG79" s="1618"/>
      <c r="CH79" s="1618"/>
      <c r="CI79" s="1618"/>
      <c r="CJ79" s="1619">
        <v>0</v>
      </c>
      <c r="CK79" s="1618"/>
      <c r="CL79" s="1618"/>
      <c r="CM79" s="1618"/>
      <c r="CN79" s="1618"/>
      <c r="CO79" s="1618"/>
      <c r="CP79" s="1619">
        <v>53</v>
      </c>
      <c r="CQ79" s="1618"/>
      <c r="CR79" s="1618"/>
      <c r="CS79" s="1618"/>
      <c r="CT79" s="1618"/>
      <c r="CU79" s="1618"/>
      <c r="CV79" s="1619">
        <v>0</v>
      </c>
      <c r="CW79" s="1618"/>
      <c r="CX79" s="1618"/>
      <c r="CY79" s="1618"/>
      <c r="CZ79" s="1618"/>
      <c r="DA79" s="1618"/>
      <c r="DB79" s="1619">
        <v>0</v>
      </c>
      <c r="DC79" s="1618"/>
      <c r="DD79" s="1618"/>
      <c r="DE79" s="1618"/>
      <c r="DF79" s="1618"/>
      <c r="DG79" s="1618"/>
      <c r="DH79" s="1619">
        <v>53</v>
      </c>
      <c r="DI79" s="1618"/>
      <c r="DJ79" s="1618"/>
      <c r="DK79" s="1618"/>
      <c r="DL79" s="1618"/>
      <c r="DM79" s="1618"/>
      <c r="DN79" s="1619">
        <v>0</v>
      </c>
      <c r="DO79" s="1618"/>
      <c r="DP79" s="1618"/>
      <c r="DQ79" s="1618"/>
      <c r="DR79" s="1618"/>
      <c r="DS79" s="1618"/>
      <c r="DT79" s="1619">
        <v>53</v>
      </c>
      <c r="DU79" s="1618"/>
      <c r="DV79" s="1618"/>
      <c r="DW79" s="1618"/>
      <c r="DX79" s="1618"/>
      <c r="DY79" s="1618"/>
      <c r="DZ79" s="1620">
        <f t="shared" si="78"/>
        <v>53</v>
      </c>
      <c r="EA79" s="1620">
        <f t="shared" si="134"/>
        <v>0</v>
      </c>
      <c r="EB79" s="1620">
        <f t="shared" si="134"/>
        <v>0</v>
      </c>
      <c r="EC79" s="1620">
        <f t="shared" si="134"/>
        <v>0</v>
      </c>
      <c r="ED79" s="1620">
        <f t="shared" si="134"/>
        <v>0</v>
      </c>
      <c r="EE79" s="1620">
        <f t="shared" ref="EE79" si="137">CC79+BW79+BQ79+BK79+BE79+AY79+AS79+AM79+AG79+Z79+CI79+CO79+CU79+DA79+DG79+DM79+DS79+DY79</f>
        <v>0</v>
      </c>
      <c r="EF79" s="1621">
        <f t="shared" si="37"/>
        <v>0</v>
      </c>
      <c r="EG79" s="1581"/>
    </row>
    <row r="80" spans="1:137" ht="12">
      <c r="A80" s="2502"/>
      <c r="B80" s="1612" t="s">
        <v>531</v>
      </c>
      <c r="C80" s="1609" t="s">
        <v>508</v>
      </c>
      <c r="D80" s="1609" t="s">
        <v>100</v>
      </c>
      <c r="E80" s="1609" t="s">
        <v>88</v>
      </c>
      <c r="F80" s="1609" t="s">
        <v>197</v>
      </c>
      <c r="G80" s="1609" t="s">
        <v>120</v>
      </c>
      <c r="H80" s="1610">
        <v>42690</v>
      </c>
      <c r="I80" s="1610">
        <v>43159</v>
      </c>
      <c r="J80" s="1611">
        <f t="shared" si="136"/>
        <v>469</v>
      </c>
      <c r="K80" s="1612">
        <v>5</v>
      </c>
      <c r="L80" s="1612" t="s">
        <v>532</v>
      </c>
      <c r="M80" s="1613"/>
      <c r="N80" s="1613"/>
      <c r="O80" s="1613"/>
      <c r="P80" s="1613"/>
      <c r="Q80" s="1613">
        <f t="shared" ref="Q80:Q112" si="138">N80+O80</f>
        <v>0</v>
      </c>
      <c r="R80" s="1613">
        <f t="shared" si="98"/>
        <v>0</v>
      </c>
      <c r="S80" s="1613">
        <v>7</v>
      </c>
      <c r="T80" s="1615"/>
      <c r="U80" s="1616"/>
      <c r="V80" s="1616"/>
      <c r="W80" s="1616"/>
      <c r="X80" s="1616"/>
      <c r="Y80" s="1616"/>
      <c r="Z80" s="1616"/>
      <c r="AA80" s="705"/>
      <c r="AB80" s="1617"/>
      <c r="AC80" s="1618"/>
      <c r="AD80" s="1618"/>
      <c r="AE80" s="1618"/>
      <c r="AF80" s="1618"/>
      <c r="AG80" s="1618">
        <f t="shared" si="62"/>
        <v>0</v>
      </c>
      <c r="AH80" s="1617">
        <v>0</v>
      </c>
      <c r="AI80" s="1618"/>
      <c r="AJ80" s="1618"/>
      <c r="AK80" s="1618"/>
      <c r="AL80" s="1618"/>
      <c r="AM80" s="1618">
        <f t="shared" si="63"/>
        <v>0</v>
      </c>
      <c r="AN80" s="1617">
        <v>16</v>
      </c>
      <c r="AO80" s="1618"/>
      <c r="AP80" s="1618"/>
      <c r="AQ80" s="1618"/>
      <c r="AR80" s="1618"/>
      <c r="AS80" s="1618">
        <v>3</v>
      </c>
      <c r="AT80" s="1617">
        <v>0</v>
      </c>
      <c r="AU80" s="1618"/>
      <c r="AV80" s="1618"/>
      <c r="AW80" s="1618"/>
      <c r="AX80" s="1618"/>
      <c r="AY80" s="1618">
        <f t="shared" si="96"/>
        <v>0</v>
      </c>
      <c r="AZ80" s="1617">
        <v>0</v>
      </c>
      <c r="BA80" s="1618"/>
      <c r="BB80" s="1618"/>
      <c r="BC80" s="1618"/>
      <c r="BD80" s="1618"/>
      <c r="BE80" s="1618">
        <v>5</v>
      </c>
      <c r="BF80" s="1617">
        <v>16</v>
      </c>
      <c r="BG80" s="1618"/>
      <c r="BH80" s="1618"/>
      <c r="BI80" s="1618"/>
      <c r="BJ80" s="1618"/>
      <c r="BK80" s="1618">
        <v>12</v>
      </c>
      <c r="BL80" s="1617">
        <v>0</v>
      </c>
      <c r="BM80" s="1618"/>
      <c r="BN80" s="1618"/>
      <c r="BO80" s="1618"/>
      <c r="BP80" s="1618"/>
      <c r="BQ80" s="1618">
        <v>12</v>
      </c>
      <c r="BR80" s="1617">
        <v>0</v>
      </c>
      <c r="BS80" s="1618"/>
      <c r="BT80" s="1618"/>
      <c r="BU80" s="1618"/>
      <c r="BV80" s="1618"/>
      <c r="BW80" s="1618">
        <f t="shared" si="68"/>
        <v>0</v>
      </c>
      <c r="BX80" s="1617">
        <v>16</v>
      </c>
      <c r="BY80" s="1618"/>
      <c r="BZ80" s="1618"/>
      <c r="CA80" s="1618"/>
      <c r="CB80" s="1618"/>
      <c r="CC80" s="1618">
        <f t="shared" si="135"/>
        <v>0</v>
      </c>
      <c r="CD80" s="1619">
        <v>0</v>
      </c>
      <c r="CE80" s="1618"/>
      <c r="CF80" s="1618"/>
      <c r="CG80" s="1618"/>
      <c r="CH80" s="1618"/>
      <c r="CI80" s="1618">
        <v>0</v>
      </c>
      <c r="CJ80" s="1619">
        <v>0</v>
      </c>
      <c r="CK80" s="1618"/>
      <c r="CL80" s="1618"/>
      <c r="CM80" s="1618"/>
      <c r="CN80" s="1618"/>
      <c r="CO80" s="1618"/>
      <c r="CP80" s="1619">
        <v>16</v>
      </c>
      <c r="CQ80" s="1618"/>
      <c r="CR80" s="1618"/>
      <c r="CS80" s="1618"/>
      <c r="CT80" s="1618"/>
      <c r="CU80" s="1618"/>
      <c r="CV80" s="1619">
        <v>0</v>
      </c>
      <c r="CW80" s="1618"/>
      <c r="CX80" s="1618"/>
      <c r="CY80" s="1618"/>
      <c r="CZ80" s="1618"/>
      <c r="DA80" s="1618"/>
      <c r="DB80" s="1619">
        <v>0</v>
      </c>
      <c r="DC80" s="1618"/>
      <c r="DD80" s="1618"/>
      <c r="DE80" s="1618"/>
      <c r="DF80" s="1618"/>
      <c r="DG80" s="1618"/>
      <c r="DH80" s="1619">
        <v>16</v>
      </c>
      <c r="DI80" s="1618"/>
      <c r="DJ80" s="1618"/>
      <c r="DK80" s="1618"/>
      <c r="DL80" s="1618"/>
      <c r="DM80" s="1618"/>
      <c r="DN80" s="1619">
        <v>0</v>
      </c>
      <c r="DO80" s="1618"/>
      <c r="DP80" s="1618"/>
      <c r="DQ80" s="1618"/>
      <c r="DR80" s="1618"/>
      <c r="DS80" s="1618"/>
      <c r="DT80" s="1619">
        <v>16</v>
      </c>
      <c r="DU80" s="1618"/>
      <c r="DV80" s="1618"/>
      <c r="DW80" s="1618"/>
      <c r="DX80" s="1618"/>
      <c r="DY80" s="1618"/>
      <c r="DZ80" s="1620">
        <f t="shared" si="78"/>
        <v>7</v>
      </c>
      <c r="EA80" s="1620">
        <f t="shared" si="134"/>
        <v>0</v>
      </c>
      <c r="EB80" s="1620">
        <f t="shared" si="134"/>
        <v>0</v>
      </c>
      <c r="EC80" s="1620">
        <f t="shared" si="134"/>
        <v>0</v>
      </c>
      <c r="ED80" s="1620">
        <f t="shared" si="134"/>
        <v>0</v>
      </c>
      <c r="EE80" s="1620">
        <v>7</v>
      </c>
      <c r="EF80" s="1621">
        <f t="shared" si="37"/>
        <v>1</v>
      </c>
      <c r="EG80" s="1581"/>
    </row>
    <row r="81" spans="1:137" ht="24">
      <c r="A81" s="2502"/>
      <c r="B81" s="1612" t="s">
        <v>1414</v>
      </c>
      <c r="C81" s="1609" t="s">
        <v>508</v>
      </c>
      <c r="D81" s="1609" t="s">
        <v>100</v>
      </c>
      <c r="E81" s="1609" t="s">
        <v>88</v>
      </c>
      <c r="F81" s="1609" t="s">
        <v>197</v>
      </c>
      <c r="G81" s="1609" t="s">
        <v>120</v>
      </c>
      <c r="H81" s="1610">
        <v>42690</v>
      </c>
      <c r="I81" s="1610">
        <v>43159</v>
      </c>
      <c r="J81" s="1611">
        <f t="shared" si="136"/>
        <v>469</v>
      </c>
      <c r="K81" s="1612"/>
      <c r="L81" s="1612" t="s">
        <v>1415</v>
      </c>
      <c r="M81" s="1613"/>
      <c r="N81" s="1613"/>
      <c r="O81" s="1613"/>
      <c r="P81" s="1613"/>
      <c r="Q81" s="1613"/>
      <c r="R81" s="1613"/>
      <c r="S81" s="1613">
        <v>5</v>
      </c>
      <c r="T81" s="1615" t="s">
        <v>1416</v>
      </c>
      <c r="U81" s="1616"/>
      <c r="V81" s="1616"/>
      <c r="W81" s="1616"/>
      <c r="X81" s="1616"/>
      <c r="Y81" s="1616"/>
      <c r="Z81" s="1616"/>
      <c r="AA81" s="705"/>
      <c r="AB81" s="1617"/>
      <c r="AC81" s="1618"/>
      <c r="AD81" s="1618"/>
      <c r="AE81" s="1618"/>
      <c r="AF81" s="1618"/>
      <c r="AG81" s="1618"/>
      <c r="AH81" s="1617">
        <v>0</v>
      </c>
      <c r="AI81" s="1618"/>
      <c r="AJ81" s="1618"/>
      <c r="AK81" s="1618"/>
      <c r="AL81" s="1618"/>
      <c r="AM81" s="1618"/>
      <c r="AN81" s="1617">
        <v>16</v>
      </c>
      <c r="AO81" s="1618"/>
      <c r="AP81" s="1618"/>
      <c r="AQ81" s="1618"/>
      <c r="AR81" s="1618"/>
      <c r="AS81" s="1618">
        <v>9</v>
      </c>
      <c r="AT81" s="1617">
        <v>0</v>
      </c>
      <c r="AU81" s="1618"/>
      <c r="AV81" s="1618"/>
      <c r="AW81" s="1618"/>
      <c r="AX81" s="1618"/>
      <c r="AY81" s="1618">
        <v>0</v>
      </c>
      <c r="AZ81" s="1617">
        <v>0</v>
      </c>
      <c r="BA81" s="1618"/>
      <c r="BB81" s="1618"/>
      <c r="BC81" s="1618"/>
      <c r="BD81" s="1618"/>
      <c r="BE81" s="1618">
        <v>0</v>
      </c>
      <c r="BF81" s="1617">
        <v>16</v>
      </c>
      <c r="BG81" s="1618"/>
      <c r="BH81" s="1618"/>
      <c r="BI81" s="1618"/>
      <c r="BJ81" s="1618"/>
      <c r="BK81" s="1618">
        <v>10</v>
      </c>
      <c r="BL81" s="1617">
        <v>0</v>
      </c>
      <c r="BM81" s="1618"/>
      <c r="BN81" s="1618"/>
      <c r="BO81" s="1618"/>
      <c r="BP81" s="1618"/>
      <c r="BQ81" s="1618">
        <v>0</v>
      </c>
      <c r="BR81" s="1617">
        <v>0</v>
      </c>
      <c r="BS81" s="1618"/>
      <c r="BT81" s="1618"/>
      <c r="BU81" s="1618"/>
      <c r="BV81" s="1618"/>
      <c r="BW81" s="1618"/>
      <c r="BX81" s="1617">
        <v>16</v>
      </c>
      <c r="BY81" s="1618"/>
      <c r="BZ81" s="1618"/>
      <c r="CA81" s="1618"/>
      <c r="CB81" s="1618"/>
      <c r="CC81" s="1618"/>
      <c r="CD81" s="1619">
        <v>0</v>
      </c>
      <c r="CE81" s="1618"/>
      <c r="CF81" s="1618"/>
      <c r="CG81" s="1618"/>
      <c r="CH81" s="1618"/>
      <c r="CI81" s="1618"/>
      <c r="CJ81" s="1619">
        <v>0</v>
      </c>
      <c r="CK81" s="1618"/>
      <c r="CL81" s="1618"/>
      <c r="CM81" s="1618"/>
      <c r="CN81" s="1618"/>
      <c r="CO81" s="1618"/>
      <c r="CP81" s="1619">
        <v>16</v>
      </c>
      <c r="CQ81" s="1618"/>
      <c r="CR81" s="1618"/>
      <c r="CS81" s="1618"/>
      <c r="CT81" s="1618"/>
      <c r="CU81" s="1618"/>
      <c r="CV81" s="1619">
        <v>0</v>
      </c>
      <c r="CW81" s="1618"/>
      <c r="CX81" s="1618"/>
      <c r="CY81" s="1618"/>
      <c r="CZ81" s="1618"/>
      <c r="DA81" s="1618"/>
      <c r="DB81" s="1619">
        <v>0</v>
      </c>
      <c r="DC81" s="1618"/>
      <c r="DD81" s="1618"/>
      <c r="DE81" s="1618"/>
      <c r="DF81" s="1618"/>
      <c r="DG81" s="1618"/>
      <c r="DH81" s="1619">
        <v>16</v>
      </c>
      <c r="DI81" s="1618"/>
      <c r="DJ81" s="1618"/>
      <c r="DK81" s="1618"/>
      <c r="DL81" s="1618"/>
      <c r="DM81" s="1618"/>
      <c r="DN81" s="1619">
        <v>0</v>
      </c>
      <c r="DO81" s="1618"/>
      <c r="DP81" s="1618"/>
      <c r="DQ81" s="1618"/>
      <c r="DR81" s="1618"/>
      <c r="DS81" s="1618"/>
      <c r="DT81" s="1619">
        <v>16</v>
      </c>
      <c r="DU81" s="1618"/>
      <c r="DV81" s="1618"/>
      <c r="DW81" s="1618"/>
      <c r="DX81" s="1618"/>
      <c r="DY81" s="1618"/>
      <c r="DZ81" s="1620">
        <f t="shared" si="78"/>
        <v>5</v>
      </c>
      <c r="EA81" s="1620">
        <f t="shared" si="134"/>
        <v>0</v>
      </c>
      <c r="EB81" s="1620">
        <f t="shared" si="134"/>
        <v>0</v>
      </c>
      <c r="EC81" s="1620">
        <f t="shared" si="134"/>
        <v>0</v>
      </c>
      <c r="ED81" s="1620">
        <f t="shared" si="134"/>
        <v>0</v>
      </c>
      <c r="EE81" s="1620">
        <v>5</v>
      </c>
      <c r="EF81" s="1621">
        <f t="shared" si="37"/>
        <v>1</v>
      </c>
      <c r="EG81" s="1581"/>
    </row>
    <row r="82" spans="1:137" ht="12">
      <c r="A82" s="2502"/>
      <c r="B82" s="1612" t="s">
        <v>1417</v>
      </c>
      <c r="C82" s="1609" t="s">
        <v>508</v>
      </c>
      <c r="D82" s="1609" t="s">
        <v>100</v>
      </c>
      <c r="E82" s="1609" t="s">
        <v>528</v>
      </c>
      <c r="F82" s="1609" t="s">
        <v>197</v>
      </c>
      <c r="G82" s="1609" t="s">
        <v>120</v>
      </c>
      <c r="H82" s="1610">
        <v>42690</v>
      </c>
      <c r="I82" s="1610">
        <v>43159</v>
      </c>
      <c r="J82" s="1611">
        <f t="shared" si="136"/>
        <v>469</v>
      </c>
      <c r="K82" s="1612"/>
      <c r="L82" s="1612" t="s">
        <v>533</v>
      </c>
      <c r="M82" s="1613">
        <v>41</v>
      </c>
      <c r="N82" s="1613">
        <v>54</v>
      </c>
      <c r="O82" s="1613"/>
      <c r="P82" s="1613"/>
      <c r="Q82" s="1613">
        <f t="shared" si="138"/>
        <v>54</v>
      </c>
      <c r="R82" s="1613">
        <f t="shared" si="98"/>
        <v>41</v>
      </c>
      <c r="S82" s="1613">
        <f t="shared" ref="S82:S85" si="139">Q82+R82</f>
        <v>95</v>
      </c>
      <c r="T82" s="1615"/>
      <c r="U82" s="1616"/>
      <c r="V82" s="1616"/>
      <c r="W82" s="1616"/>
      <c r="X82" s="1616"/>
      <c r="Y82" s="1616"/>
      <c r="Z82" s="1616"/>
      <c r="AA82" s="705"/>
      <c r="AB82" s="1617"/>
      <c r="AC82" s="1618"/>
      <c r="AD82" s="1618"/>
      <c r="AE82" s="1618"/>
      <c r="AF82" s="1618"/>
      <c r="AG82" s="1618">
        <f t="shared" si="62"/>
        <v>0</v>
      </c>
      <c r="AH82" s="1617">
        <v>8</v>
      </c>
      <c r="AI82" s="1618"/>
      <c r="AJ82" s="1618"/>
      <c r="AK82" s="1618"/>
      <c r="AL82" s="1618"/>
      <c r="AM82" s="1618">
        <f t="shared" si="63"/>
        <v>0</v>
      </c>
      <c r="AN82" s="1617">
        <v>21</v>
      </c>
      <c r="AO82" s="1618"/>
      <c r="AP82" s="1618"/>
      <c r="AQ82" s="1618"/>
      <c r="AR82" s="1618"/>
      <c r="AS82" s="1618">
        <f>SUM(AO82:AR82)</f>
        <v>0</v>
      </c>
      <c r="AT82" s="1617">
        <v>0</v>
      </c>
      <c r="AU82" s="1618"/>
      <c r="AV82" s="1618"/>
      <c r="AW82" s="1618"/>
      <c r="AX82" s="1618"/>
      <c r="AY82" s="1618">
        <f>SUM(AU82:AX82)</f>
        <v>0</v>
      </c>
      <c r="AZ82" s="1617">
        <v>0</v>
      </c>
      <c r="BA82" s="1618"/>
      <c r="BB82" s="1618"/>
      <c r="BC82" s="1618"/>
      <c r="BD82" s="1618"/>
      <c r="BE82" s="1618">
        <f>SUM(BA82:BD82)</f>
        <v>0</v>
      </c>
      <c r="BF82" s="1617">
        <v>44</v>
      </c>
      <c r="BG82" s="1618"/>
      <c r="BH82" s="1618"/>
      <c r="BI82" s="1618"/>
      <c r="BJ82" s="1618"/>
      <c r="BK82" s="1618">
        <f>SUM(BG82:BJ82)</f>
        <v>0</v>
      </c>
      <c r="BL82" s="1617">
        <v>0</v>
      </c>
      <c r="BM82" s="1618"/>
      <c r="BN82" s="1618"/>
      <c r="BO82" s="1618"/>
      <c r="BP82" s="1618"/>
      <c r="BQ82" s="1618">
        <f>SUM(BM82:BP82)</f>
        <v>0</v>
      </c>
      <c r="BR82" s="1617">
        <v>0</v>
      </c>
      <c r="BS82" s="1618">
        <v>6</v>
      </c>
      <c r="BT82" s="1618">
        <v>22</v>
      </c>
      <c r="BU82" s="1618"/>
      <c r="BV82" s="1618"/>
      <c r="BW82" s="1618">
        <f>SUM(BS82:BV82)</f>
        <v>28</v>
      </c>
      <c r="BX82" s="1617">
        <v>79</v>
      </c>
      <c r="BY82" s="1618">
        <v>3</v>
      </c>
      <c r="BZ82" s="1618">
        <v>12</v>
      </c>
      <c r="CA82" s="1618"/>
      <c r="CB82" s="1618"/>
      <c r="CC82" s="1618">
        <f>SUM(BY82:CB82)</f>
        <v>15</v>
      </c>
      <c r="CD82" s="1619">
        <v>0</v>
      </c>
      <c r="CE82" s="1618"/>
      <c r="CF82" s="1618"/>
      <c r="CG82" s="1618"/>
      <c r="CH82" s="1618"/>
      <c r="CI82" s="1618">
        <f>SUM(CE82:CH82)</f>
        <v>0</v>
      </c>
      <c r="CJ82" s="1619">
        <v>0</v>
      </c>
      <c r="CK82" s="1618"/>
      <c r="CL82" s="1618"/>
      <c r="CM82" s="1618"/>
      <c r="CN82" s="1618"/>
      <c r="CO82" s="1618">
        <f>SUM(CK82:CN82)</f>
        <v>0</v>
      </c>
      <c r="CP82" s="1619">
        <v>95</v>
      </c>
      <c r="CQ82" s="1618"/>
      <c r="CR82" s="1618"/>
      <c r="CS82" s="1618"/>
      <c r="CT82" s="1618"/>
      <c r="CU82" s="1618">
        <f>SUM(CQ82:CT82)</f>
        <v>0</v>
      </c>
      <c r="CV82" s="1619">
        <v>0</v>
      </c>
      <c r="CW82" s="1618"/>
      <c r="CX82" s="1618"/>
      <c r="CY82" s="1618"/>
      <c r="CZ82" s="1618"/>
      <c r="DA82" s="1618">
        <f>SUM(CW82:CZ82)</f>
        <v>0</v>
      </c>
      <c r="DB82" s="1619">
        <v>0</v>
      </c>
      <c r="DC82" s="1618"/>
      <c r="DD82" s="1618"/>
      <c r="DE82" s="1618"/>
      <c r="DF82" s="1618"/>
      <c r="DG82" s="1618">
        <f>SUM(DC82:DF82)</f>
        <v>0</v>
      </c>
      <c r="DH82" s="1619">
        <v>95</v>
      </c>
      <c r="DI82" s="1618"/>
      <c r="DJ82" s="1618"/>
      <c r="DK82" s="1618"/>
      <c r="DL82" s="1618"/>
      <c r="DM82" s="1618">
        <f>SUM(DI82:DL82)</f>
        <v>0</v>
      </c>
      <c r="DN82" s="1619">
        <v>0</v>
      </c>
      <c r="DO82" s="1618"/>
      <c r="DP82" s="1618"/>
      <c r="DQ82" s="1618"/>
      <c r="DR82" s="1618"/>
      <c r="DS82" s="1618">
        <f>SUM(DO82:DR82)</f>
        <v>0</v>
      </c>
      <c r="DT82" s="1619">
        <v>5</v>
      </c>
      <c r="DU82" s="1618"/>
      <c r="DV82" s="1618"/>
      <c r="DW82" s="1618"/>
      <c r="DX82" s="1618"/>
      <c r="DY82" s="1618">
        <f>SUM(DU82:DX82)</f>
        <v>0</v>
      </c>
      <c r="DZ82" s="1620">
        <f t="shared" si="78"/>
        <v>95</v>
      </c>
      <c r="EA82" s="1620">
        <f t="shared" si="134"/>
        <v>9</v>
      </c>
      <c r="EB82" s="1620">
        <f t="shared" si="134"/>
        <v>34</v>
      </c>
      <c r="EC82" s="1620">
        <f t="shared" si="134"/>
        <v>0</v>
      </c>
      <c r="ED82" s="1620">
        <f t="shared" si="134"/>
        <v>0</v>
      </c>
      <c r="EE82" s="1620">
        <f t="shared" ref="EE82:EE114" si="140">CC82+BW82+BQ82+BK82+BE82+AY82+AS82+AM82+AG82+Z82+CI82+CO82+CU82+DA82+DG82+DM82+DS82+DY82</f>
        <v>43</v>
      </c>
      <c r="EF82" s="1621">
        <f t="shared" ref="EF82:EF114" si="141">EE82/DZ82*100%</f>
        <v>0.45263157894736844</v>
      </c>
      <c r="EG82" s="1581"/>
    </row>
    <row r="83" spans="1:137" ht="24">
      <c r="A83" s="2502"/>
      <c r="B83" s="1612" t="s">
        <v>1418</v>
      </c>
      <c r="C83" s="1609" t="s">
        <v>508</v>
      </c>
      <c r="D83" s="1609" t="s">
        <v>100</v>
      </c>
      <c r="E83" s="1609" t="s">
        <v>528</v>
      </c>
      <c r="F83" s="1609" t="s">
        <v>197</v>
      </c>
      <c r="G83" s="1609" t="s">
        <v>120</v>
      </c>
      <c r="H83" s="1610">
        <v>42690</v>
      </c>
      <c r="I83" s="1610">
        <v>43159</v>
      </c>
      <c r="J83" s="1611">
        <f t="shared" si="136"/>
        <v>469</v>
      </c>
      <c r="K83" s="1612"/>
      <c r="L83" s="1612" t="s">
        <v>533</v>
      </c>
      <c r="M83" s="1613">
        <v>7</v>
      </c>
      <c r="N83" s="1613">
        <v>14</v>
      </c>
      <c r="O83" s="1613"/>
      <c r="P83" s="1613"/>
      <c r="Q83" s="1613">
        <f t="shared" si="138"/>
        <v>14</v>
      </c>
      <c r="R83" s="1613">
        <f t="shared" si="98"/>
        <v>7</v>
      </c>
      <c r="S83" s="1613">
        <f t="shared" si="139"/>
        <v>21</v>
      </c>
      <c r="T83" s="1615"/>
      <c r="U83" s="1616"/>
      <c r="V83" s="1616"/>
      <c r="W83" s="1616"/>
      <c r="X83" s="1616"/>
      <c r="Y83" s="1616"/>
      <c r="Z83" s="1616"/>
      <c r="AA83" s="705"/>
      <c r="AB83" s="1617"/>
      <c r="AC83" s="1618"/>
      <c r="AD83" s="1618"/>
      <c r="AE83" s="1618"/>
      <c r="AF83" s="1618"/>
      <c r="AG83" s="1618"/>
      <c r="AH83" s="1617">
        <v>0</v>
      </c>
      <c r="AI83" s="1618"/>
      <c r="AJ83" s="1618"/>
      <c r="AK83" s="1618"/>
      <c r="AL83" s="1618"/>
      <c r="AM83" s="1618"/>
      <c r="AN83" s="1617">
        <v>0</v>
      </c>
      <c r="AO83" s="1618"/>
      <c r="AP83" s="1618"/>
      <c r="AQ83" s="1618"/>
      <c r="AR83" s="1618"/>
      <c r="AS83" s="1618"/>
      <c r="AT83" s="1617">
        <v>0</v>
      </c>
      <c r="AU83" s="1618"/>
      <c r="AV83" s="1618"/>
      <c r="AW83" s="1618"/>
      <c r="AX83" s="1618"/>
      <c r="AY83" s="1618">
        <v>0</v>
      </c>
      <c r="AZ83" s="1617">
        <v>0</v>
      </c>
      <c r="BA83" s="1618"/>
      <c r="BB83" s="1618"/>
      <c r="BC83" s="1618"/>
      <c r="BD83" s="1618"/>
      <c r="BE83" s="1618">
        <v>0</v>
      </c>
      <c r="BF83" s="1617">
        <v>0</v>
      </c>
      <c r="BG83" s="1618"/>
      <c r="BH83" s="1618"/>
      <c r="BI83" s="1618"/>
      <c r="BJ83" s="1618"/>
      <c r="BK83" s="1618">
        <f t="shared" si="116"/>
        <v>0</v>
      </c>
      <c r="BL83" s="1617">
        <v>0</v>
      </c>
      <c r="BM83" s="1618"/>
      <c r="BN83" s="1618"/>
      <c r="BO83" s="1618"/>
      <c r="BP83" s="1618"/>
      <c r="BQ83" s="1618">
        <v>0</v>
      </c>
      <c r="BR83" s="1617">
        <v>0</v>
      </c>
      <c r="BS83" s="1618"/>
      <c r="BT83" s="1618"/>
      <c r="BU83" s="1618"/>
      <c r="BV83" s="1618"/>
      <c r="BW83" s="1618"/>
      <c r="BX83" s="1617">
        <v>21</v>
      </c>
      <c r="BY83" s="1618"/>
      <c r="BZ83" s="1618"/>
      <c r="CA83" s="1618"/>
      <c r="CB83" s="1618"/>
      <c r="CC83" s="1618"/>
      <c r="CD83" s="1619">
        <v>0</v>
      </c>
      <c r="CE83" s="1618"/>
      <c r="CF83" s="1618"/>
      <c r="CG83" s="1618"/>
      <c r="CH83" s="1618"/>
      <c r="CI83" s="1618"/>
      <c r="CJ83" s="1619">
        <v>0</v>
      </c>
      <c r="CK83" s="1618"/>
      <c r="CL83" s="1618"/>
      <c r="CM83" s="1618"/>
      <c r="CN83" s="1618"/>
      <c r="CO83" s="1618"/>
      <c r="CP83" s="1619">
        <v>0</v>
      </c>
      <c r="CQ83" s="1618"/>
      <c r="CR83" s="1618"/>
      <c r="CS83" s="1618"/>
      <c r="CT83" s="1618"/>
      <c r="CU83" s="1618"/>
      <c r="CV83" s="1619">
        <v>0</v>
      </c>
      <c r="CW83" s="1618"/>
      <c r="CX83" s="1618"/>
      <c r="CY83" s="1618"/>
      <c r="CZ83" s="1618"/>
      <c r="DA83" s="1618"/>
      <c r="DB83" s="1619">
        <v>0</v>
      </c>
      <c r="DC83" s="1618"/>
      <c r="DD83" s="1618"/>
      <c r="DE83" s="1618"/>
      <c r="DF83" s="1618"/>
      <c r="DG83" s="1618"/>
      <c r="DH83" s="1619">
        <v>0</v>
      </c>
      <c r="DI83" s="1618"/>
      <c r="DJ83" s="1618"/>
      <c r="DK83" s="1618"/>
      <c r="DL83" s="1618"/>
      <c r="DM83" s="1618"/>
      <c r="DN83" s="1619">
        <v>0</v>
      </c>
      <c r="DO83" s="1618"/>
      <c r="DP83" s="1618"/>
      <c r="DQ83" s="1618"/>
      <c r="DR83" s="1618"/>
      <c r="DS83" s="1618"/>
      <c r="DT83" s="1619">
        <v>0</v>
      </c>
      <c r="DU83" s="1618"/>
      <c r="DV83" s="1618"/>
      <c r="DW83" s="1618"/>
      <c r="DX83" s="1618"/>
      <c r="DY83" s="1618"/>
      <c r="DZ83" s="1620">
        <f t="shared" si="78"/>
        <v>21</v>
      </c>
      <c r="EA83" s="1620">
        <f t="shared" si="134"/>
        <v>0</v>
      </c>
      <c r="EB83" s="1620">
        <f t="shared" si="134"/>
        <v>0</v>
      </c>
      <c r="EC83" s="1620">
        <f t="shared" si="134"/>
        <v>0</v>
      </c>
      <c r="ED83" s="1620">
        <f t="shared" si="134"/>
        <v>0</v>
      </c>
      <c r="EE83" s="1620">
        <f t="shared" si="140"/>
        <v>0</v>
      </c>
      <c r="EF83" s="1621">
        <f t="shared" si="141"/>
        <v>0</v>
      </c>
      <c r="EG83" s="1581"/>
    </row>
    <row r="84" spans="1:137" ht="24">
      <c r="A84" s="2502"/>
      <c r="B84" s="1612" t="s">
        <v>1419</v>
      </c>
      <c r="C84" s="1609" t="s">
        <v>508</v>
      </c>
      <c r="D84" s="1609" t="s">
        <v>100</v>
      </c>
      <c r="E84" s="1609" t="s">
        <v>528</v>
      </c>
      <c r="F84" s="1609" t="s">
        <v>197</v>
      </c>
      <c r="G84" s="1609" t="s">
        <v>120</v>
      </c>
      <c r="H84" s="1610">
        <v>42690</v>
      </c>
      <c r="I84" s="1610">
        <v>43159</v>
      </c>
      <c r="J84" s="1611">
        <f t="shared" si="136"/>
        <v>469</v>
      </c>
      <c r="K84" s="1612"/>
      <c r="L84" s="1612" t="s">
        <v>533</v>
      </c>
      <c r="M84" s="1613">
        <v>7</v>
      </c>
      <c r="N84" s="1613">
        <v>14</v>
      </c>
      <c r="O84" s="1613"/>
      <c r="P84" s="1613"/>
      <c r="Q84" s="1613">
        <f t="shared" si="138"/>
        <v>14</v>
      </c>
      <c r="R84" s="1613">
        <f t="shared" si="98"/>
        <v>7</v>
      </c>
      <c r="S84" s="1613">
        <f t="shared" si="139"/>
        <v>21</v>
      </c>
      <c r="T84" s="1615"/>
      <c r="U84" s="1616"/>
      <c r="V84" s="1616"/>
      <c r="W84" s="1616"/>
      <c r="X84" s="1616"/>
      <c r="Y84" s="1616"/>
      <c r="Z84" s="1616"/>
      <c r="AA84" s="705"/>
      <c r="AB84" s="1617"/>
      <c r="AC84" s="1618"/>
      <c r="AD84" s="1618"/>
      <c r="AE84" s="1618"/>
      <c r="AF84" s="1618"/>
      <c r="AG84" s="1618"/>
      <c r="AH84" s="1617">
        <v>0</v>
      </c>
      <c r="AI84" s="1618"/>
      <c r="AJ84" s="1618"/>
      <c r="AK84" s="1618"/>
      <c r="AL84" s="1618"/>
      <c r="AM84" s="1618"/>
      <c r="AN84" s="1617">
        <v>0</v>
      </c>
      <c r="AO84" s="1618"/>
      <c r="AP84" s="1618"/>
      <c r="AQ84" s="1618"/>
      <c r="AR84" s="1618"/>
      <c r="AS84" s="1618"/>
      <c r="AT84" s="1617">
        <v>0</v>
      </c>
      <c r="AU84" s="1618"/>
      <c r="AV84" s="1618"/>
      <c r="AW84" s="1618"/>
      <c r="AX84" s="1618"/>
      <c r="AY84" s="1618">
        <v>0</v>
      </c>
      <c r="AZ84" s="1617">
        <v>0</v>
      </c>
      <c r="BA84" s="1618"/>
      <c r="BB84" s="1618"/>
      <c r="BC84" s="1618"/>
      <c r="BD84" s="1618"/>
      <c r="BE84" s="1618">
        <v>0</v>
      </c>
      <c r="BF84" s="1617">
        <v>0</v>
      </c>
      <c r="BG84" s="1618"/>
      <c r="BH84" s="1618"/>
      <c r="BI84" s="1618"/>
      <c r="BJ84" s="1618"/>
      <c r="BK84" s="1618">
        <f t="shared" si="116"/>
        <v>0</v>
      </c>
      <c r="BL84" s="1617">
        <v>0</v>
      </c>
      <c r="BM84" s="1618"/>
      <c r="BN84" s="1618"/>
      <c r="BO84" s="1618"/>
      <c r="BP84" s="1618"/>
      <c r="BQ84" s="1618">
        <v>0</v>
      </c>
      <c r="BR84" s="1617">
        <v>0</v>
      </c>
      <c r="BS84" s="1618"/>
      <c r="BT84" s="1618"/>
      <c r="BU84" s="1618"/>
      <c r="BV84" s="1618"/>
      <c r="BW84" s="1618"/>
      <c r="BX84" s="1617">
        <v>21</v>
      </c>
      <c r="BY84" s="1618"/>
      <c r="BZ84" s="1618"/>
      <c r="CA84" s="1618"/>
      <c r="CB84" s="1618"/>
      <c r="CC84" s="1618"/>
      <c r="CD84" s="1619">
        <v>0</v>
      </c>
      <c r="CE84" s="1618"/>
      <c r="CF84" s="1618"/>
      <c r="CG84" s="1618"/>
      <c r="CH84" s="1618"/>
      <c r="CI84" s="1618"/>
      <c r="CJ84" s="1619">
        <v>0</v>
      </c>
      <c r="CK84" s="1618"/>
      <c r="CL84" s="1618"/>
      <c r="CM84" s="1618"/>
      <c r="CN84" s="1618"/>
      <c r="CO84" s="1618"/>
      <c r="CP84" s="1619">
        <v>0</v>
      </c>
      <c r="CQ84" s="1618"/>
      <c r="CR84" s="1618"/>
      <c r="CS84" s="1618"/>
      <c r="CT84" s="1618"/>
      <c r="CU84" s="1618"/>
      <c r="CV84" s="1619">
        <v>0</v>
      </c>
      <c r="CW84" s="1618"/>
      <c r="CX84" s="1618"/>
      <c r="CY84" s="1618"/>
      <c r="CZ84" s="1618"/>
      <c r="DA84" s="1618"/>
      <c r="DB84" s="1619">
        <v>0</v>
      </c>
      <c r="DC84" s="1618"/>
      <c r="DD84" s="1618"/>
      <c r="DE84" s="1618"/>
      <c r="DF84" s="1618"/>
      <c r="DG84" s="1618"/>
      <c r="DH84" s="1619">
        <v>0</v>
      </c>
      <c r="DI84" s="1618"/>
      <c r="DJ84" s="1618"/>
      <c r="DK84" s="1618"/>
      <c r="DL84" s="1618"/>
      <c r="DM84" s="1618"/>
      <c r="DN84" s="1619">
        <v>0</v>
      </c>
      <c r="DO84" s="1618"/>
      <c r="DP84" s="1618"/>
      <c r="DQ84" s="1618"/>
      <c r="DR84" s="1618"/>
      <c r="DS84" s="1618"/>
      <c r="DT84" s="1619">
        <v>0</v>
      </c>
      <c r="DU84" s="1618"/>
      <c r="DV84" s="1618"/>
      <c r="DW84" s="1618"/>
      <c r="DX84" s="1618"/>
      <c r="DY84" s="1618"/>
      <c r="DZ84" s="1620">
        <f t="shared" ref="DZ84:DZ105" si="142">S84</f>
        <v>21</v>
      </c>
      <c r="EA84" s="1620">
        <f t="shared" si="134"/>
        <v>0</v>
      </c>
      <c r="EB84" s="1620">
        <f t="shared" si="134"/>
        <v>0</v>
      </c>
      <c r="EC84" s="1620">
        <f t="shared" si="134"/>
        <v>0</v>
      </c>
      <c r="ED84" s="1620">
        <f t="shared" si="134"/>
        <v>0</v>
      </c>
      <c r="EE84" s="1620">
        <f t="shared" si="140"/>
        <v>0</v>
      </c>
      <c r="EF84" s="1621">
        <f t="shared" si="141"/>
        <v>0</v>
      </c>
      <c r="EG84" s="1581"/>
    </row>
    <row r="85" spans="1:137" ht="24">
      <c r="A85" s="2502"/>
      <c r="B85" s="1612" t="s">
        <v>1420</v>
      </c>
      <c r="C85" s="1609" t="s">
        <v>508</v>
      </c>
      <c r="D85" s="1609" t="s">
        <v>100</v>
      </c>
      <c r="E85" s="1609" t="s">
        <v>528</v>
      </c>
      <c r="F85" s="1609" t="s">
        <v>197</v>
      </c>
      <c r="G85" s="1609" t="s">
        <v>120</v>
      </c>
      <c r="H85" s="1610">
        <v>42690</v>
      </c>
      <c r="I85" s="1610">
        <v>43159</v>
      </c>
      <c r="J85" s="1611">
        <f t="shared" si="136"/>
        <v>469</v>
      </c>
      <c r="K85" s="1612"/>
      <c r="L85" s="1612" t="s">
        <v>533</v>
      </c>
      <c r="M85" s="1613">
        <v>7</v>
      </c>
      <c r="N85" s="1613">
        <v>14</v>
      </c>
      <c r="O85" s="1613"/>
      <c r="P85" s="1613"/>
      <c r="Q85" s="1613">
        <f t="shared" si="138"/>
        <v>14</v>
      </c>
      <c r="R85" s="1613">
        <f t="shared" si="98"/>
        <v>7</v>
      </c>
      <c r="S85" s="1613">
        <f t="shared" si="139"/>
        <v>21</v>
      </c>
      <c r="T85" s="1615"/>
      <c r="U85" s="1616"/>
      <c r="V85" s="1616"/>
      <c r="W85" s="1616"/>
      <c r="X85" s="1616"/>
      <c r="Y85" s="1616"/>
      <c r="Z85" s="1616"/>
      <c r="AA85" s="705"/>
      <c r="AB85" s="1617"/>
      <c r="AC85" s="1618"/>
      <c r="AD85" s="1618"/>
      <c r="AE85" s="1618"/>
      <c r="AF85" s="1618"/>
      <c r="AG85" s="1618"/>
      <c r="AH85" s="1617">
        <v>0</v>
      </c>
      <c r="AI85" s="1618"/>
      <c r="AJ85" s="1618"/>
      <c r="AK85" s="1618"/>
      <c r="AL85" s="1618"/>
      <c r="AM85" s="1618"/>
      <c r="AN85" s="1617">
        <v>0</v>
      </c>
      <c r="AO85" s="1618"/>
      <c r="AP85" s="1618"/>
      <c r="AQ85" s="1618"/>
      <c r="AR85" s="1618"/>
      <c r="AS85" s="1618"/>
      <c r="AT85" s="1617">
        <v>0</v>
      </c>
      <c r="AU85" s="1618"/>
      <c r="AV85" s="1618"/>
      <c r="AW85" s="1618"/>
      <c r="AX85" s="1618"/>
      <c r="AY85" s="1618">
        <v>0</v>
      </c>
      <c r="AZ85" s="1617">
        <v>0</v>
      </c>
      <c r="BA85" s="1618"/>
      <c r="BB85" s="1618"/>
      <c r="BC85" s="1618"/>
      <c r="BD85" s="1618"/>
      <c r="BE85" s="1618">
        <v>0</v>
      </c>
      <c r="BF85" s="1617">
        <v>0</v>
      </c>
      <c r="BG85" s="1618"/>
      <c r="BH85" s="1618"/>
      <c r="BI85" s="1618"/>
      <c r="BJ85" s="1618"/>
      <c r="BK85" s="1618">
        <f t="shared" si="116"/>
        <v>0</v>
      </c>
      <c r="BL85" s="1617">
        <v>0</v>
      </c>
      <c r="BM85" s="1618"/>
      <c r="BN85" s="1618"/>
      <c r="BO85" s="1618"/>
      <c r="BP85" s="1618"/>
      <c r="BQ85" s="1618">
        <v>0</v>
      </c>
      <c r="BR85" s="1617">
        <v>0</v>
      </c>
      <c r="BS85" s="1618"/>
      <c r="BT85" s="1618"/>
      <c r="BU85" s="1618"/>
      <c r="BV85" s="1618"/>
      <c r="BW85" s="1618"/>
      <c r="BX85" s="1617">
        <v>21</v>
      </c>
      <c r="BY85" s="1618"/>
      <c r="BZ85" s="1618"/>
      <c r="CA85" s="1618"/>
      <c r="CB85" s="1618"/>
      <c r="CC85" s="1618"/>
      <c r="CD85" s="1619">
        <v>0</v>
      </c>
      <c r="CE85" s="1618"/>
      <c r="CF85" s="1618"/>
      <c r="CG85" s="1618"/>
      <c r="CH85" s="1618"/>
      <c r="CI85" s="1618"/>
      <c r="CJ85" s="1619">
        <v>0</v>
      </c>
      <c r="CK85" s="1618"/>
      <c r="CL85" s="1618"/>
      <c r="CM85" s="1618"/>
      <c r="CN85" s="1618"/>
      <c r="CO85" s="1618"/>
      <c r="CP85" s="1619">
        <v>0</v>
      </c>
      <c r="CQ85" s="1618"/>
      <c r="CR85" s="1618"/>
      <c r="CS85" s="1618"/>
      <c r="CT85" s="1618"/>
      <c r="CU85" s="1618"/>
      <c r="CV85" s="1619">
        <v>0</v>
      </c>
      <c r="CW85" s="1618"/>
      <c r="CX85" s="1618"/>
      <c r="CY85" s="1618"/>
      <c r="CZ85" s="1618"/>
      <c r="DA85" s="1618"/>
      <c r="DB85" s="1619">
        <v>0</v>
      </c>
      <c r="DC85" s="1618"/>
      <c r="DD85" s="1618"/>
      <c r="DE85" s="1618"/>
      <c r="DF85" s="1618"/>
      <c r="DG85" s="1618"/>
      <c r="DH85" s="1619">
        <v>0</v>
      </c>
      <c r="DI85" s="1618"/>
      <c r="DJ85" s="1618"/>
      <c r="DK85" s="1618"/>
      <c r="DL85" s="1618"/>
      <c r="DM85" s="1618"/>
      <c r="DN85" s="1619">
        <v>0</v>
      </c>
      <c r="DO85" s="1618"/>
      <c r="DP85" s="1618"/>
      <c r="DQ85" s="1618"/>
      <c r="DR85" s="1618"/>
      <c r="DS85" s="1618"/>
      <c r="DT85" s="1619">
        <v>0</v>
      </c>
      <c r="DU85" s="1618"/>
      <c r="DV85" s="1618"/>
      <c r="DW85" s="1618"/>
      <c r="DX85" s="1618"/>
      <c r="DY85" s="1618"/>
      <c r="DZ85" s="1620">
        <f t="shared" si="142"/>
        <v>21</v>
      </c>
      <c r="EA85" s="1620">
        <f t="shared" si="134"/>
        <v>0</v>
      </c>
      <c r="EB85" s="1620">
        <f t="shared" si="134"/>
        <v>0</v>
      </c>
      <c r="EC85" s="1620">
        <f t="shared" si="134"/>
        <v>0</v>
      </c>
      <c r="ED85" s="1620">
        <f t="shared" si="134"/>
        <v>0</v>
      </c>
      <c r="EE85" s="1620">
        <f t="shared" si="140"/>
        <v>0</v>
      </c>
      <c r="EF85" s="1621">
        <f t="shared" si="141"/>
        <v>0</v>
      </c>
      <c r="EG85" s="1581"/>
    </row>
    <row r="86" spans="1:137" ht="24">
      <c r="A86" s="2502"/>
      <c r="B86" s="1612" t="s">
        <v>1421</v>
      </c>
      <c r="C86" s="1609" t="s">
        <v>508</v>
      </c>
      <c r="D86" s="1609" t="s">
        <v>100</v>
      </c>
      <c r="E86" s="1609" t="s">
        <v>88</v>
      </c>
      <c r="F86" s="1609" t="s">
        <v>197</v>
      </c>
      <c r="G86" s="1609" t="s">
        <v>120</v>
      </c>
      <c r="H86" s="1610">
        <v>42690</v>
      </c>
      <c r="I86" s="1610">
        <v>43159</v>
      </c>
      <c r="J86" s="1611">
        <f t="shared" si="136"/>
        <v>469</v>
      </c>
      <c r="K86" s="1612"/>
      <c r="L86" s="1612" t="s">
        <v>1422</v>
      </c>
      <c r="M86" s="1613"/>
      <c r="N86" s="1613"/>
      <c r="O86" s="1613"/>
      <c r="P86" s="1613"/>
      <c r="Q86" s="1613"/>
      <c r="R86" s="1613"/>
      <c r="S86" s="1613">
        <v>5</v>
      </c>
      <c r="T86" s="1615"/>
      <c r="U86" s="1616"/>
      <c r="V86" s="1616"/>
      <c r="W86" s="1616"/>
      <c r="X86" s="1616"/>
      <c r="Y86" s="1616"/>
      <c r="Z86" s="1616"/>
      <c r="AA86" s="705"/>
      <c r="AB86" s="1647"/>
      <c r="AC86" s="1618"/>
      <c r="AD86" s="1618"/>
      <c r="AE86" s="1618"/>
      <c r="AF86" s="1618"/>
      <c r="AG86" s="1618"/>
      <c r="AH86" s="1647">
        <v>0</v>
      </c>
      <c r="AI86" s="1618"/>
      <c r="AJ86" s="1618"/>
      <c r="AK86" s="1618"/>
      <c r="AL86" s="1618"/>
      <c r="AM86" s="1618"/>
      <c r="AN86" s="1617">
        <v>1</v>
      </c>
      <c r="AO86" s="1618"/>
      <c r="AP86" s="1618"/>
      <c r="AQ86" s="1618"/>
      <c r="AR86" s="1618"/>
      <c r="AS86" s="1618"/>
      <c r="AT86" s="1647">
        <v>0</v>
      </c>
      <c r="AU86" s="1618"/>
      <c r="AV86" s="1618"/>
      <c r="AW86" s="1618"/>
      <c r="AX86" s="1618"/>
      <c r="AY86" s="1618">
        <v>0</v>
      </c>
      <c r="AZ86" s="1647">
        <v>0</v>
      </c>
      <c r="BA86" s="1618"/>
      <c r="BB86" s="1618"/>
      <c r="BC86" s="1618"/>
      <c r="BD86" s="1618"/>
      <c r="BE86" s="1618">
        <v>0</v>
      </c>
      <c r="BF86" s="1617">
        <v>1</v>
      </c>
      <c r="BG86" s="1618"/>
      <c r="BH86" s="1618"/>
      <c r="BI86" s="1618"/>
      <c r="BJ86" s="1618"/>
      <c r="BK86" s="1618">
        <v>1</v>
      </c>
      <c r="BL86" s="1647">
        <v>0</v>
      </c>
      <c r="BM86" s="1618"/>
      <c r="BN86" s="1618"/>
      <c r="BO86" s="1618"/>
      <c r="BP86" s="1618"/>
      <c r="BQ86" s="1618">
        <v>3</v>
      </c>
      <c r="BR86" s="1647">
        <v>0</v>
      </c>
      <c r="BS86" s="1618"/>
      <c r="BT86" s="1618"/>
      <c r="BU86" s="1618"/>
      <c r="BV86" s="1618"/>
      <c r="BW86" s="1618">
        <f t="shared" ref="BW86" si="143">BS86+BT86+BU86+BV86</f>
        <v>0</v>
      </c>
      <c r="BX86" s="1617">
        <v>1</v>
      </c>
      <c r="BY86" s="1618"/>
      <c r="BZ86" s="1618"/>
      <c r="CA86" s="1618"/>
      <c r="CB86" s="1618"/>
      <c r="CC86" s="1618">
        <f t="shared" ref="CC86" si="144">BY86+BZ86+CA86+CB86</f>
        <v>0</v>
      </c>
      <c r="CD86" s="1619">
        <v>0</v>
      </c>
      <c r="CE86" s="1618"/>
      <c r="CF86" s="1618"/>
      <c r="CG86" s="1618"/>
      <c r="CH86" s="1618"/>
      <c r="CI86" s="1618">
        <v>0</v>
      </c>
      <c r="CJ86" s="1619">
        <v>0</v>
      </c>
      <c r="CK86" s="1618"/>
      <c r="CL86" s="1618"/>
      <c r="CM86" s="1618"/>
      <c r="CN86" s="1618"/>
      <c r="CO86" s="1618"/>
      <c r="CP86" s="1619">
        <v>1</v>
      </c>
      <c r="CQ86" s="1618"/>
      <c r="CR86" s="1618"/>
      <c r="CS86" s="1618"/>
      <c r="CT86" s="1618"/>
      <c r="CU86" s="1618"/>
      <c r="CV86" s="1619">
        <v>0</v>
      </c>
      <c r="CW86" s="1618"/>
      <c r="CX86" s="1618"/>
      <c r="CY86" s="1618"/>
      <c r="CZ86" s="1618"/>
      <c r="DA86" s="1618"/>
      <c r="DB86" s="1619">
        <v>0</v>
      </c>
      <c r="DC86" s="1618"/>
      <c r="DD86" s="1618"/>
      <c r="DE86" s="1618"/>
      <c r="DF86" s="1618"/>
      <c r="DG86" s="1618"/>
      <c r="DH86" s="1617">
        <v>1</v>
      </c>
      <c r="DI86" s="1618"/>
      <c r="DJ86" s="1618"/>
      <c r="DK86" s="1618"/>
      <c r="DL86" s="1618"/>
      <c r="DM86" s="1618"/>
      <c r="DN86" s="1619">
        <v>0</v>
      </c>
      <c r="DO86" s="1618"/>
      <c r="DP86" s="1618"/>
      <c r="DQ86" s="1618"/>
      <c r="DR86" s="1618"/>
      <c r="DS86" s="1618"/>
      <c r="DT86" s="1619">
        <v>0</v>
      </c>
      <c r="DU86" s="1618"/>
      <c r="DV86" s="1618"/>
      <c r="DW86" s="1618"/>
      <c r="DX86" s="1618"/>
      <c r="DY86" s="1618"/>
      <c r="DZ86" s="1620">
        <f t="shared" si="142"/>
        <v>5</v>
      </c>
      <c r="EA86" s="1620">
        <f t="shared" si="134"/>
        <v>0</v>
      </c>
      <c r="EB86" s="1620">
        <f t="shared" si="134"/>
        <v>0</v>
      </c>
      <c r="EC86" s="1620">
        <f t="shared" si="134"/>
        <v>0</v>
      </c>
      <c r="ED86" s="1620">
        <f t="shared" si="134"/>
        <v>0</v>
      </c>
      <c r="EE86" s="1620">
        <f t="shared" si="140"/>
        <v>4</v>
      </c>
      <c r="EF86" s="1621">
        <f t="shared" si="141"/>
        <v>0.8</v>
      </c>
      <c r="EG86" s="1581"/>
    </row>
    <row r="87" spans="1:137" ht="12">
      <c r="A87" s="2502"/>
      <c r="B87" s="1612" t="s">
        <v>1423</v>
      </c>
      <c r="C87" s="1609" t="s">
        <v>508</v>
      </c>
      <c r="D87" s="1609" t="s">
        <v>100</v>
      </c>
      <c r="E87" s="1609" t="s">
        <v>88</v>
      </c>
      <c r="F87" s="1609" t="s">
        <v>197</v>
      </c>
      <c r="G87" s="1609" t="s">
        <v>120</v>
      </c>
      <c r="H87" s="1610">
        <v>42690</v>
      </c>
      <c r="I87" s="1610">
        <v>43159</v>
      </c>
      <c r="J87" s="1611">
        <f t="shared" si="136"/>
        <v>469</v>
      </c>
      <c r="K87" s="1612"/>
      <c r="L87" s="1612" t="s">
        <v>1412</v>
      </c>
      <c r="M87" s="1613"/>
      <c r="N87" s="1613"/>
      <c r="O87" s="1613"/>
      <c r="P87" s="1613"/>
      <c r="Q87" s="1613">
        <f t="shared" si="138"/>
        <v>0</v>
      </c>
      <c r="R87" s="1613">
        <f t="shared" si="98"/>
        <v>0</v>
      </c>
      <c r="S87" s="1613">
        <v>7</v>
      </c>
      <c r="T87" s="1615"/>
      <c r="U87" s="1616"/>
      <c r="V87" s="1616"/>
      <c r="W87" s="1616"/>
      <c r="X87" s="1616"/>
      <c r="Y87" s="1616"/>
      <c r="Z87" s="1616"/>
      <c r="AA87" s="705"/>
      <c r="AB87" s="1617"/>
      <c r="AC87" s="1618"/>
      <c r="AD87" s="1618"/>
      <c r="AE87" s="1618"/>
      <c r="AF87" s="1618"/>
      <c r="AG87" s="1618"/>
      <c r="AH87" s="1617">
        <v>0</v>
      </c>
      <c r="AI87" s="1618"/>
      <c r="AJ87" s="1618"/>
      <c r="AK87" s="1618"/>
      <c r="AL87" s="1618"/>
      <c r="AM87" s="1618"/>
      <c r="AN87" s="1617">
        <v>3</v>
      </c>
      <c r="AO87" s="1618"/>
      <c r="AP87" s="1618"/>
      <c r="AQ87" s="1618"/>
      <c r="AR87" s="1618"/>
      <c r="AS87" s="1618"/>
      <c r="AT87" s="1617">
        <v>0</v>
      </c>
      <c r="AU87" s="1618"/>
      <c r="AV87" s="1618"/>
      <c r="AW87" s="1618"/>
      <c r="AX87" s="1618"/>
      <c r="AY87" s="1618">
        <v>0</v>
      </c>
      <c r="AZ87" s="1617">
        <v>0</v>
      </c>
      <c r="BA87" s="1618"/>
      <c r="BB87" s="1618"/>
      <c r="BC87" s="1618"/>
      <c r="BD87" s="1618"/>
      <c r="BE87" s="1618">
        <v>0</v>
      </c>
      <c r="BF87" s="1617">
        <v>5</v>
      </c>
      <c r="BG87" s="1618"/>
      <c r="BH87" s="1618"/>
      <c r="BI87" s="1618"/>
      <c r="BJ87" s="1618"/>
      <c r="BK87" s="1618">
        <v>3</v>
      </c>
      <c r="BL87" s="1617">
        <v>0</v>
      </c>
      <c r="BM87" s="1618"/>
      <c r="BN87" s="1618"/>
      <c r="BO87" s="1618"/>
      <c r="BP87" s="1618"/>
      <c r="BQ87" s="1618">
        <v>3</v>
      </c>
      <c r="BR87" s="1617">
        <v>0</v>
      </c>
      <c r="BS87" s="1618"/>
      <c r="BT87" s="1618"/>
      <c r="BU87" s="1618"/>
      <c r="BV87" s="1618"/>
      <c r="BW87" s="1618"/>
      <c r="BX87" s="1617">
        <v>7</v>
      </c>
      <c r="BY87" s="1618"/>
      <c r="BZ87" s="1618"/>
      <c r="CA87" s="1618"/>
      <c r="CB87" s="1618"/>
      <c r="CC87" s="1618"/>
      <c r="CD87" s="1619">
        <v>0</v>
      </c>
      <c r="CE87" s="1618"/>
      <c r="CF87" s="1618"/>
      <c r="CG87" s="1618"/>
      <c r="CH87" s="1618"/>
      <c r="CI87" s="1618"/>
      <c r="CJ87" s="1619">
        <v>0</v>
      </c>
      <c r="CK87" s="1618"/>
      <c r="CL87" s="1618"/>
      <c r="CM87" s="1618"/>
      <c r="CN87" s="1618"/>
      <c r="CO87" s="1618"/>
      <c r="CP87" s="1619">
        <v>7</v>
      </c>
      <c r="CQ87" s="1618"/>
      <c r="CR87" s="1618"/>
      <c r="CS87" s="1618"/>
      <c r="CT87" s="1618"/>
      <c r="CU87" s="1618"/>
      <c r="CV87" s="1619">
        <v>0</v>
      </c>
      <c r="CW87" s="1618"/>
      <c r="CX87" s="1618"/>
      <c r="CY87" s="1618"/>
      <c r="CZ87" s="1618"/>
      <c r="DA87" s="1618"/>
      <c r="DB87" s="1619">
        <v>0</v>
      </c>
      <c r="DC87" s="1618"/>
      <c r="DD87" s="1618"/>
      <c r="DE87" s="1618"/>
      <c r="DF87" s="1618"/>
      <c r="DG87" s="1618"/>
      <c r="DH87" s="1619">
        <v>7</v>
      </c>
      <c r="DI87" s="1618"/>
      <c r="DJ87" s="1618"/>
      <c r="DK87" s="1618"/>
      <c r="DL87" s="1618"/>
      <c r="DM87" s="1618"/>
      <c r="DN87" s="1619">
        <v>0</v>
      </c>
      <c r="DO87" s="1618"/>
      <c r="DP87" s="1618"/>
      <c r="DQ87" s="1618"/>
      <c r="DR87" s="1618"/>
      <c r="DS87" s="1618"/>
      <c r="DT87" s="1619">
        <v>7</v>
      </c>
      <c r="DU87" s="1618"/>
      <c r="DV87" s="1618"/>
      <c r="DW87" s="1618"/>
      <c r="DX87" s="1618"/>
      <c r="DY87" s="1618"/>
      <c r="DZ87" s="1620">
        <f t="shared" si="142"/>
        <v>7</v>
      </c>
      <c r="EA87" s="1620">
        <f t="shared" si="134"/>
        <v>0</v>
      </c>
      <c r="EB87" s="1620">
        <f t="shared" si="134"/>
        <v>0</v>
      </c>
      <c r="EC87" s="1620">
        <f t="shared" si="134"/>
        <v>0</v>
      </c>
      <c r="ED87" s="1620">
        <f t="shared" si="134"/>
        <v>0</v>
      </c>
      <c r="EE87" s="1620">
        <f t="shared" si="140"/>
        <v>6</v>
      </c>
      <c r="EF87" s="1621">
        <f t="shared" si="141"/>
        <v>0.8571428571428571</v>
      </c>
      <c r="EG87" s="1581"/>
    </row>
    <row r="88" spans="1:137" ht="24">
      <c r="A88" s="2502"/>
      <c r="B88" s="1612" t="s">
        <v>1424</v>
      </c>
      <c r="C88" s="1609" t="s">
        <v>508</v>
      </c>
      <c r="D88" s="1609" t="s">
        <v>100</v>
      </c>
      <c r="E88" s="1609" t="s">
        <v>88</v>
      </c>
      <c r="F88" s="1609" t="s">
        <v>197</v>
      </c>
      <c r="G88" s="1609" t="s">
        <v>120</v>
      </c>
      <c r="H88" s="1610">
        <v>42690</v>
      </c>
      <c r="I88" s="1610">
        <v>43159</v>
      </c>
      <c r="J88" s="1611">
        <f t="shared" si="136"/>
        <v>469</v>
      </c>
      <c r="K88" s="1612"/>
      <c r="L88" s="1612" t="s">
        <v>1425</v>
      </c>
      <c r="M88" s="1613"/>
      <c r="N88" s="1613"/>
      <c r="O88" s="1613"/>
      <c r="P88" s="1613"/>
      <c r="Q88" s="1613">
        <f t="shared" si="138"/>
        <v>0</v>
      </c>
      <c r="R88" s="1613">
        <f t="shared" si="98"/>
        <v>0</v>
      </c>
      <c r="S88" s="1613">
        <v>1</v>
      </c>
      <c r="T88" s="1615"/>
      <c r="U88" s="1616"/>
      <c r="V88" s="1616"/>
      <c r="W88" s="1616"/>
      <c r="X88" s="1616"/>
      <c r="Y88" s="1616"/>
      <c r="Z88" s="1616"/>
      <c r="AA88" s="705"/>
      <c r="AB88" s="1617"/>
      <c r="AC88" s="1618"/>
      <c r="AD88" s="1618"/>
      <c r="AE88" s="1618"/>
      <c r="AF88" s="1618"/>
      <c r="AG88" s="1618"/>
      <c r="AH88" s="1617">
        <v>0</v>
      </c>
      <c r="AI88" s="1618"/>
      <c r="AJ88" s="1618"/>
      <c r="AK88" s="1618"/>
      <c r="AL88" s="1618"/>
      <c r="AM88" s="1618"/>
      <c r="AN88" s="1617">
        <v>0</v>
      </c>
      <c r="AO88" s="1618"/>
      <c r="AP88" s="1618"/>
      <c r="AQ88" s="1618"/>
      <c r="AR88" s="1618"/>
      <c r="AS88" s="1618"/>
      <c r="AT88" s="1617">
        <v>0</v>
      </c>
      <c r="AU88" s="1618"/>
      <c r="AV88" s="1618"/>
      <c r="AW88" s="1618"/>
      <c r="AX88" s="1618"/>
      <c r="AY88" s="1618">
        <v>0</v>
      </c>
      <c r="AZ88" s="1617">
        <v>0</v>
      </c>
      <c r="BA88" s="1618"/>
      <c r="BB88" s="1618"/>
      <c r="BC88" s="1618"/>
      <c r="BD88" s="1618"/>
      <c r="BE88" s="1618">
        <v>0</v>
      </c>
      <c r="BF88" s="1617">
        <v>0</v>
      </c>
      <c r="BG88" s="1618"/>
      <c r="BH88" s="1618"/>
      <c r="BI88" s="1618"/>
      <c r="BJ88" s="1618"/>
      <c r="BK88" s="1618">
        <f t="shared" si="116"/>
        <v>0</v>
      </c>
      <c r="BL88" s="1617">
        <v>0</v>
      </c>
      <c r="BM88" s="1618"/>
      <c r="BN88" s="1618"/>
      <c r="BO88" s="1618"/>
      <c r="BP88" s="1618"/>
      <c r="BQ88" s="1618">
        <v>0</v>
      </c>
      <c r="BR88" s="1617">
        <v>0</v>
      </c>
      <c r="BS88" s="1618"/>
      <c r="BT88" s="1618"/>
      <c r="BU88" s="1618"/>
      <c r="BV88" s="1618"/>
      <c r="BW88" s="1618"/>
      <c r="BX88" s="1617">
        <v>0</v>
      </c>
      <c r="BY88" s="1618"/>
      <c r="BZ88" s="1618"/>
      <c r="CA88" s="1618"/>
      <c r="CB88" s="1618"/>
      <c r="CC88" s="1618"/>
      <c r="CD88" s="1619">
        <v>0</v>
      </c>
      <c r="CE88" s="1618"/>
      <c r="CF88" s="1618"/>
      <c r="CG88" s="1618"/>
      <c r="CH88" s="1618"/>
      <c r="CI88" s="1618"/>
      <c r="CJ88" s="1619">
        <v>0</v>
      </c>
      <c r="CK88" s="1618"/>
      <c r="CL88" s="1618"/>
      <c r="CM88" s="1618"/>
      <c r="CN88" s="1618"/>
      <c r="CO88" s="1618"/>
      <c r="CP88" s="1619">
        <v>0</v>
      </c>
      <c r="CQ88" s="1618"/>
      <c r="CR88" s="1618"/>
      <c r="CS88" s="1618"/>
      <c r="CT88" s="1618"/>
      <c r="CU88" s="1618"/>
      <c r="CV88" s="1619">
        <v>0</v>
      </c>
      <c r="CW88" s="1618"/>
      <c r="CX88" s="1618"/>
      <c r="CY88" s="1618"/>
      <c r="CZ88" s="1618"/>
      <c r="DA88" s="1618"/>
      <c r="DB88" s="1619">
        <v>0</v>
      </c>
      <c r="DC88" s="1618"/>
      <c r="DD88" s="1618"/>
      <c r="DE88" s="1618"/>
      <c r="DF88" s="1618"/>
      <c r="DG88" s="1618"/>
      <c r="DH88" s="1619">
        <v>1</v>
      </c>
      <c r="DI88" s="1618"/>
      <c r="DJ88" s="1618"/>
      <c r="DK88" s="1618"/>
      <c r="DL88" s="1618"/>
      <c r="DM88" s="1618"/>
      <c r="DN88" s="1619">
        <v>0</v>
      </c>
      <c r="DO88" s="1618"/>
      <c r="DP88" s="1618"/>
      <c r="DQ88" s="1618"/>
      <c r="DR88" s="1618"/>
      <c r="DS88" s="1618"/>
      <c r="DT88" s="1619">
        <v>1</v>
      </c>
      <c r="DU88" s="1618"/>
      <c r="DV88" s="1618"/>
      <c r="DW88" s="1618"/>
      <c r="DX88" s="1618"/>
      <c r="DY88" s="1618"/>
      <c r="DZ88" s="1620">
        <f t="shared" si="142"/>
        <v>1</v>
      </c>
      <c r="EA88" s="1620">
        <f t="shared" ref="EA88:ED103" si="145">BY88+BS88+BM88+BG88+BA88+AU88+AO88+AI88+AC88+V88</f>
        <v>0</v>
      </c>
      <c r="EB88" s="1620">
        <f t="shared" si="145"/>
        <v>0</v>
      </c>
      <c r="EC88" s="1620">
        <f t="shared" si="145"/>
        <v>0</v>
      </c>
      <c r="ED88" s="1620">
        <f t="shared" si="145"/>
        <v>0</v>
      </c>
      <c r="EE88" s="1620">
        <f t="shared" si="140"/>
        <v>0</v>
      </c>
      <c r="EF88" s="1621">
        <f t="shared" si="141"/>
        <v>0</v>
      </c>
      <c r="EG88" s="1581"/>
    </row>
    <row r="89" spans="1:137" ht="12">
      <c r="A89" s="2502"/>
      <c r="B89" s="1612" t="s">
        <v>536</v>
      </c>
      <c r="C89" s="1609" t="s">
        <v>508</v>
      </c>
      <c r="D89" s="1609" t="s">
        <v>100</v>
      </c>
      <c r="E89" s="1609" t="s">
        <v>88</v>
      </c>
      <c r="F89" s="1609" t="s">
        <v>197</v>
      </c>
      <c r="G89" s="1609" t="s">
        <v>120</v>
      </c>
      <c r="H89" s="1610">
        <v>42690</v>
      </c>
      <c r="I89" s="1610">
        <v>43159</v>
      </c>
      <c r="J89" s="1611">
        <f t="shared" si="136"/>
        <v>469</v>
      </c>
      <c r="K89" s="1612">
        <v>0</v>
      </c>
      <c r="L89" s="1612" t="s">
        <v>524</v>
      </c>
      <c r="M89" s="1613"/>
      <c r="N89" s="1613"/>
      <c r="O89" s="1613"/>
      <c r="P89" s="1613"/>
      <c r="Q89" s="1613">
        <f t="shared" si="138"/>
        <v>0</v>
      </c>
      <c r="R89" s="1613">
        <f t="shared" si="98"/>
        <v>0</v>
      </c>
      <c r="S89" s="1613">
        <v>70</v>
      </c>
      <c r="T89" s="1615"/>
      <c r="U89" s="1616"/>
      <c r="V89" s="1616"/>
      <c r="W89" s="1616"/>
      <c r="X89" s="1616"/>
      <c r="Y89" s="1616"/>
      <c r="Z89" s="1616"/>
      <c r="AA89" s="705"/>
      <c r="AB89" s="1617"/>
      <c r="AC89" s="1618"/>
      <c r="AD89" s="1618"/>
      <c r="AE89" s="1618"/>
      <c r="AF89" s="1618"/>
      <c r="AG89" s="1618">
        <f t="shared" ref="AG89:AG111" si="146">AC89+AD89+AE89+AF89</f>
        <v>0</v>
      </c>
      <c r="AH89" s="1617">
        <v>0</v>
      </c>
      <c r="AI89" s="1618"/>
      <c r="AJ89" s="1618"/>
      <c r="AK89" s="1618"/>
      <c r="AL89" s="1618"/>
      <c r="AM89" s="1618">
        <f t="shared" si="63"/>
        <v>0</v>
      </c>
      <c r="AN89" s="1617">
        <v>8</v>
      </c>
      <c r="AO89" s="1618"/>
      <c r="AP89" s="1618"/>
      <c r="AQ89" s="1618"/>
      <c r="AR89" s="1618"/>
      <c r="AS89" s="1618">
        <v>4</v>
      </c>
      <c r="AT89" s="1647">
        <v>0</v>
      </c>
      <c r="AU89" s="1618"/>
      <c r="AV89" s="1618"/>
      <c r="AW89" s="1618"/>
      <c r="AX89" s="1618"/>
      <c r="AY89" s="1618">
        <v>4</v>
      </c>
      <c r="AZ89" s="1647">
        <v>0</v>
      </c>
      <c r="BA89" s="1618"/>
      <c r="BB89" s="1618"/>
      <c r="BC89" s="1618"/>
      <c r="BD89" s="1618"/>
      <c r="BE89" s="1618">
        <v>4</v>
      </c>
      <c r="BF89" s="1617">
        <v>22</v>
      </c>
      <c r="BG89" s="1618"/>
      <c r="BH89" s="1618"/>
      <c r="BI89" s="1618"/>
      <c r="BJ89" s="1618"/>
      <c r="BK89" s="1618">
        <v>4</v>
      </c>
      <c r="BL89" s="1617">
        <v>0</v>
      </c>
      <c r="BM89" s="1618"/>
      <c r="BN89" s="1618"/>
      <c r="BO89" s="1618"/>
      <c r="BP89" s="1618"/>
      <c r="BQ89" s="1618">
        <v>4</v>
      </c>
      <c r="BR89" s="1617">
        <v>0</v>
      </c>
      <c r="BS89" s="1618"/>
      <c r="BT89" s="1618"/>
      <c r="BU89" s="1618"/>
      <c r="BV89" s="1618"/>
      <c r="BW89" s="1618">
        <f>SUM(BS89:BV89)</f>
        <v>0</v>
      </c>
      <c r="BX89" s="1617">
        <v>34</v>
      </c>
      <c r="BY89" s="1618"/>
      <c r="BZ89" s="1618"/>
      <c r="CA89" s="1618"/>
      <c r="CB89" s="1618"/>
      <c r="CC89" s="1618">
        <f>SUM(BY89:CB89)</f>
        <v>0</v>
      </c>
      <c r="CD89" s="1619">
        <v>0</v>
      </c>
      <c r="CE89" s="1618"/>
      <c r="CF89" s="1618"/>
      <c r="CG89" s="1618"/>
      <c r="CH89" s="1618"/>
      <c r="CI89" s="1618">
        <f>SUM(CE89:CH89)</f>
        <v>0</v>
      </c>
      <c r="CJ89" s="1619">
        <v>0</v>
      </c>
      <c r="CK89" s="1618"/>
      <c r="CL89" s="1618"/>
      <c r="CM89" s="1618"/>
      <c r="CN89" s="1618"/>
      <c r="CO89" s="1618">
        <f>SUM(CK89:CN89)</f>
        <v>0</v>
      </c>
      <c r="CP89" s="1619">
        <v>46</v>
      </c>
      <c r="CQ89" s="1618"/>
      <c r="CR89" s="1618"/>
      <c r="CS89" s="1618"/>
      <c r="CT89" s="1618"/>
      <c r="CU89" s="1618">
        <f>SUM(CQ89:CT89)</f>
        <v>0</v>
      </c>
      <c r="CV89" s="1619">
        <v>0</v>
      </c>
      <c r="CW89" s="1618"/>
      <c r="CX89" s="1618"/>
      <c r="CY89" s="1618"/>
      <c r="CZ89" s="1618"/>
      <c r="DA89" s="1618">
        <f>SUM(CW89:CZ89)</f>
        <v>0</v>
      </c>
      <c r="DB89" s="1619">
        <v>0</v>
      </c>
      <c r="DC89" s="1618"/>
      <c r="DD89" s="1618"/>
      <c r="DE89" s="1618"/>
      <c r="DF89" s="1618"/>
      <c r="DG89" s="1618">
        <f>SUM(DC89:DF89)</f>
        <v>0</v>
      </c>
      <c r="DH89" s="1619">
        <v>58</v>
      </c>
      <c r="DI89" s="1618"/>
      <c r="DJ89" s="1618"/>
      <c r="DK89" s="1618"/>
      <c r="DL89" s="1618"/>
      <c r="DM89" s="1618">
        <f>SUM(DI89:DL89)</f>
        <v>0</v>
      </c>
      <c r="DN89" s="1619">
        <v>0</v>
      </c>
      <c r="DO89" s="1618"/>
      <c r="DP89" s="1618"/>
      <c r="DQ89" s="1618"/>
      <c r="DR89" s="1618"/>
      <c r="DS89" s="1618">
        <f>SUM(DO89:DR89)</f>
        <v>0</v>
      </c>
      <c r="DT89" s="1619">
        <v>70</v>
      </c>
      <c r="DU89" s="1618"/>
      <c r="DV89" s="1618"/>
      <c r="DW89" s="1618"/>
      <c r="DX89" s="1618"/>
      <c r="DY89" s="1618">
        <f>SUM(DU89:DX89)</f>
        <v>0</v>
      </c>
      <c r="DZ89" s="1620">
        <f t="shared" si="142"/>
        <v>70</v>
      </c>
      <c r="EA89" s="1620">
        <f t="shared" si="145"/>
        <v>0</v>
      </c>
      <c r="EB89" s="1620">
        <f t="shared" si="145"/>
        <v>0</v>
      </c>
      <c r="EC89" s="1620">
        <f t="shared" si="145"/>
        <v>0</v>
      </c>
      <c r="ED89" s="1620">
        <f t="shared" si="145"/>
        <v>0</v>
      </c>
      <c r="EE89" s="1620">
        <f t="shared" si="140"/>
        <v>20</v>
      </c>
      <c r="EF89" s="1621">
        <f t="shared" si="141"/>
        <v>0.2857142857142857</v>
      </c>
      <c r="EG89" s="1581"/>
    </row>
    <row r="90" spans="1:137" ht="24">
      <c r="A90" s="2502"/>
      <c r="B90" s="1612" t="s">
        <v>537</v>
      </c>
      <c r="C90" s="1609" t="s">
        <v>508</v>
      </c>
      <c r="D90" s="1609" t="s">
        <v>100</v>
      </c>
      <c r="E90" s="1609" t="s">
        <v>88</v>
      </c>
      <c r="F90" s="1609" t="s">
        <v>197</v>
      </c>
      <c r="G90" s="1609" t="s">
        <v>120</v>
      </c>
      <c r="H90" s="1610">
        <v>42690</v>
      </c>
      <c r="I90" s="1610">
        <v>43159</v>
      </c>
      <c r="J90" s="1611">
        <f t="shared" si="136"/>
        <v>469</v>
      </c>
      <c r="K90" s="1612">
        <v>0</v>
      </c>
      <c r="L90" s="1612" t="s">
        <v>524</v>
      </c>
      <c r="M90" s="1613"/>
      <c r="N90" s="1613"/>
      <c r="O90" s="1613"/>
      <c r="P90" s="1613"/>
      <c r="Q90" s="1613">
        <f t="shared" si="138"/>
        <v>0</v>
      </c>
      <c r="R90" s="1613">
        <f t="shared" si="98"/>
        <v>0</v>
      </c>
      <c r="S90" s="1613">
        <v>5</v>
      </c>
      <c r="T90" s="1615"/>
      <c r="U90" s="1616"/>
      <c r="V90" s="1616"/>
      <c r="W90" s="1616"/>
      <c r="X90" s="1616"/>
      <c r="Y90" s="1616"/>
      <c r="Z90" s="1616"/>
      <c r="AA90" s="705"/>
      <c r="AB90" s="1617"/>
      <c r="AC90" s="1618"/>
      <c r="AD90" s="1618"/>
      <c r="AE90" s="1618"/>
      <c r="AF90" s="1618"/>
      <c r="AG90" s="1618">
        <f t="shared" si="146"/>
        <v>0</v>
      </c>
      <c r="AH90" s="1617">
        <v>0</v>
      </c>
      <c r="AI90" s="1618"/>
      <c r="AJ90" s="1618"/>
      <c r="AK90" s="1618"/>
      <c r="AL90" s="1618"/>
      <c r="AM90" s="1618">
        <f t="shared" si="63"/>
        <v>0</v>
      </c>
      <c r="AN90" s="1617">
        <v>0</v>
      </c>
      <c r="AO90" s="1618"/>
      <c r="AP90" s="1618"/>
      <c r="AQ90" s="1618"/>
      <c r="AR90" s="1618"/>
      <c r="AS90" s="1618">
        <v>1</v>
      </c>
      <c r="AT90" s="1647">
        <v>0</v>
      </c>
      <c r="AU90" s="1618"/>
      <c r="AV90" s="1618"/>
      <c r="AW90" s="1618"/>
      <c r="AX90" s="1618"/>
      <c r="AY90" s="1618">
        <f>SUM(AU90:AX90)</f>
        <v>0</v>
      </c>
      <c r="AZ90" s="1647">
        <v>0</v>
      </c>
      <c r="BA90" s="1618"/>
      <c r="BB90" s="1618"/>
      <c r="BC90" s="1618"/>
      <c r="BD90" s="1618"/>
      <c r="BE90" s="1618">
        <f>SUM(BA90:BD90)</f>
        <v>0</v>
      </c>
      <c r="BF90" s="1617">
        <v>1</v>
      </c>
      <c r="BG90" s="1618"/>
      <c r="BH90" s="1618"/>
      <c r="BI90" s="1618"/>
      <c r="BJ90" s="1618"/>
      <c r="BK90" s="1618">
        <v>1</v>
      </c>
      <c r="BL90" s="1617">
        <v>0</v>
      </c>
      <c r="BM90" s="1618"/>
      <c r="BN90" s="1618"/>
      <c r="BO90" s="1618"/>
      <c r="BP90" s="1618"/>
      <c r="BQ90" s="1618">
        <f>SUM(BM90:BP90)</f>
        <v>0</v>
      </c>
      <c r="BR90" s="1617">
        <v>0</v>
      </c>
      <c r="BS90" s="1618"/>
      <c r="BT90" s="1618"/>
      <c r="BU90" s="1618"/>
      <c r="BV90" s="1618"/>
      <c r="BW90" s="1618">
        <f>SUM(BS90:BV90)</f>
        <v>0</v>
      </c>
      <c r="BX90" s="1617">
        <v>2</v>
      </c>
      <c r="BY90" s="1618"/>
      <c r="BZ90" s="1618"/>
      <c r="CA90" s="1618"/>
      <c r="CB90" s="1618"/>
      <c r="CC90" s="1618">
        <f>SUM(BY90:CB90)</f>
        <v>0</v>
      </c>
      <c r="CD90" s="1619">
        <v>0</v>
      </c>
      <c r="CE90" s="1618"/>
      <c r="CF90" s="1618"/>
      <c r="CG90" s="1618"/>
      <c r="CH90" s="1618"/>
      <c r="CI90" s="1618">
        <f>SUM(CE90:CH90)</f>
        <v>0</v>
      </c>
      <c r="CJ90" s="1619">
        <v>0</v>
      </c>
      <c r="CK90" s="1618"/>
      <c r="CL90" s="1618"/>
      <c r="CM90" s="1618"/>
      <c r="CN90" s="1618"/>
      <c r="CO90" s="1618">
        <f>SUM(CK90:CN90)</f>
        <v>0</v>
      </c>
      <c r="CP90" s="1619">
        <v>3</v>
      </c>
      <c r="CQ90" s="1618"/>
      <c r="CR90" s="1618"/>
      <c r="CS90" s="1618"/>
      <c r="CT90" s="1618"/>
      <c r="CU90" s="1618">
        <f>SUM(CQ90:CT90)</f>
        <v>0</v>
      </c>
      <c r="CV90" s="1619">
        <v>0</v>
      </c>
      <c r="CW90" s="1618"/>
      <c r="CX90" s="1618"/>
      <c r="CY90" s="1618"/>
      <c r="CZ90" s="1618"/>
      <c r="DA90" s="1618">
        <f>SUM(CW90:CZ90)</f>
        <v>0</v>
      </c>
      <c r="DB90" s="1619">
        <v>0</v>
      </c>
      <c r="DC90" s="1618"/>
      <c r="DD90" s="1618"/>
      <c r="DE90" s="1618"/>
      <c r="DF90" s="1618"/>
      <c r="DG90" s="1618">
        <f>SUM(DC90:DF90)</f>
        <v>0</v>
      </c>
      <c r="DH90" s="1619">
        <v>4</v>
      </c>
      <c r="DI90" s="1618"/>
      <c r="DJ90" s="1618"/>
      <c r="DK90" s="1618"/>
      <c r="DL90" s="1618"/>
      <c r="DM90" s="1618">
        <f>SUM(DI90:DL90)</f>
        <v>0</v>
      </c>
      <c r="DN90" s="1619">
        <v>0</v>
      </c>
      <c r="DO90" s="1618"/>
      <c r="DP90" s="1618"/>
      <c r="DQ90" s="1618"/>
      <c r="DR90" s="1618"/>
      <c r="DS90" s="1618">
        <f>SUM(DO90:DR90)</f>
        <v>0</v>
      </c>
      <c r="DT90" s="1619">
        <v>5</v>
      </c>
      <c r="DU90" s="1618"/>
      <c r="DV90" s="1618"/>
      <c r="DW90" s="1618"/>
      <c r="DX90" s="1618"/>
      <c r="DY90" s="1618">
        <f>SUM(DU90:DX90)</f>
        <v>0</v>
      </c>
      <c r="DZ90" s="1620">
        <f t="shared" si="142"/>
        <v>5</v>
      </c>
      <c r="EA90" s="1620">
        <f t="shared" si="145"/>
        <v>0</v>
      </c>
      <c r="EB90" s="1620">
        <f t="shared" si="145"/>
        <v>0</v>
      </c>
      <c r="EC90" s="1620">
        <f t="shared" si="145"/>
        <v>0</v>
      </c>
      <c r="ED90" s="1620">
        <f t="shared" si="145"/>
        <v>0</v>
      </c>
      <c r="EE90" s="1620">
        <f t="shared" si="140"/>
        <v>2</v>
      </c>
      <c r="EF90" s="1621">
        <f t="shared" si="141"/>
        <v>0.4</v>
      </c>
      <c r="EG90" s="1581"/>
    </row>
    <row r="91" spans="1:137" ht="12">
      <c r="A91" s="2502"/>
      <c r="B91" s="1612" t="s">
        <v>534</v>
      </c>
      <c r="C91" s="1609" t="s">
        <v>508</v>
      </c>
      <c r="D91" s="1609" t="s">
        <v>100</v>
      </c>
      <c r="E91" s="1609" t="s">
        <v>88</v>
      </c>
      <c r="F91" s="1609" t="s">
        <v>197</v>
      </c>
      <c r="G91" s="1609" t="s">
        <v>120</v>
      </c>
      <c r="H91" s="1610">
        <v>42690</v>
      </c>
      <c r="I91" s="1610">
        <v>43159</v>
      </c>
      <c r="J91" s="1611">
        <f t="shared" si="136"/>
        <v>469</v>
      </c>
      <c r="K91" s="1612">
        <v>0</v>
      </c>
      <c r="L91" s="1612" t="s">
        <v>524</v>
      </c>
      <c r="M91" s="1613"/>
      <c r="N91" s="1613"/>
      <c r="O91" s="1613"/>
      <c r="P91" s="1613"/>
      <c r="Q91" s="1613">
        <f t="shared" si="138"/>
        <v>0</v>
      </c>
      <c r="R91" s="1613">
        <f t="shared" si="98"/>
        <v>0</v>
      </c>
      <c r="S91" s="1613">
        <v>5</v>
      </c>
      <c r="T91" s="1615"/>
      <c r="U91" s="1616"/>
      <c r="V91" s="1616"/>
      <c r="W91" s="1616"/>
      <c r="X91" s="1616"/>
      <c r="Y91" s="1616"/>
      <c r="Z91" s="1616"/>
      <c r="AA91" s="705"/>
      <c r="AB91" s="1617"/>
      <c r="AC91" s="1618"/>
      <c r="AD91" s="1618"/>
      <c r="AE91" s="1618"/>
      <c r="AF91" s="1618"/>
      <c r="AG91" s="1618">
        <f t="shared" si="146"/>
        <v>0</v>
      </c>
      <c r="AH91" s="1617">
        <v>0</v>
      </c>
      <c r="AI91" s="1618"/>
      <c r="AJ91" s="1618"/>
      <c r="AK91" s="1618"/>
      <c r="AL91" s="1618"/>
      <c r="AM91" s="1618">
        <f t="shared" ref="AM91" si="147">AI91+AJ91+AK91+AL91</f>
        <v>0</v>
      </c>
      <c r="AN91" s="1617">
        <v>2</v>
      </c>
      <c r="AO91" s="1618"/>
      <c r="AP91" s="1618"/>
      <c r="AQ91" s="1618"/>
      <c r="AR91" s="1618"/>
      <c r="AS91" s="1618">
        <f t="shared" ref="AS91" si="148">AO91+AP91+AQ91+AR91</f>
        <v>0</v>
      </c>
      <c r="AT91" s="1617">
        <v>0</v>
      </c>
      <c r="AU91" s="1618"/>
      <c r="AV91" s="1618"/>
      <c r="AW91" s="1618"/>
      <c r="AX91" s="1618"/>
      <c r="AY91" s="1618">
        <f t="shared" ref="AY91" si="149">AU91+AV91+AW91+AX91</f>
        <v>0</v>
      </c>
      <c r="AZ91" s="1617">
        <v>0</v>
      </c>
      <c r="BA91" s="1618"/>
      <c r="BB91" s="1618"/>
      <c r="BC91" s="1618"/>
      <c r="BD91" s="1618"/>
      <c r="BE91" s="1618">
        <f t="shared" ref="BE91" si="150">BA91+BB91+BC91+BD91</f>
        <v>0</v>
      </c>
      <c r="BF91" s="1617">
        <v>4</v>
      </c>
      <c r="BG91" s="1618"/>
      <c r="BH91" s="1618"/>
      <c r="BI91" s="1618"/>
      <c r="BJ91" s="1618"/>
      <c r="BK91" s="1618">
        <f t="shared" si="116"/>
        <v>0</v>
      </c>
      <c r="BL91" s="1617">
        <v>0</v>
      </c>
      <c r="BM91" s="1618"/>
      <c r="BN91" s="1618"/>
      <c r="BO91" s="1618"/>
      <c r="BP91" s="1618"/>
      <c r="BQ91" s="1618">
        <f t="shared" ref="BQ91:BQ105" si="151">BM91+BN91+BO91+BP91</f>
        <v>0</v>
      </c>
      <c r="BR91" s="1617">
        <v>0</v>
      </c>
      <c r="BS91" s="1618"/>
      <c r="BT91" s="1618"/>
      <c r="BU91" s="1618"/>
      <c r="BV91" s="1618"/>
      <c r="BW91" s="1618">
        <f t="shared" ref="BW91:BW105" si="152">BS91+BT91+BU91+BV91</f>
        <v>0</v>
      </c>
      <c r="BX91" s="1617">
        <v>5</v>
      </c>
      <c r="BY91" s="1618"/>
      <c r="BZ91" s="1618"/>
      <c r="CA91" s="1618"/>
      <c r="CB91" s="1618"/>
      <c r="CC91" s="1618">
        <f t="shared" ref="CC91:CC105" si="153">BY91+BZ91+CA91+CB91</f>
        <v>0</v>
      </c>
      <c r="CD91" s="1619">
        <v>0</v>
      </c>
      <c r="CE91" s="1618"/>
      <c r="CF91" s="1618"/>
      <c r="CG91" s="1618"/>
      <c r="CH91" s="1618"/>
      <c r="CI91" s="1618">
        <v>0</v>
      </c>
      <c r="CJ91" s="1619">
        <v>0</v>
      </c>
      <c r="CK91" s="1618"/>
      <c r="CL91" s="1618"/>
      <c r="CM91" s="1618"/>
      <c r="CN91" s="1618"/>
      <c r="CO91" s="1618"/>
      <c r="CP91" s="1619">
        <v>5</v>
      </c>
      <c r="CQ91" s="1618"/>
      <c r="CR91" s="1618"/>
      <c r="CS91" s="1618"/>
      <c r="CT91" s="1618"/>
      <c r="CU91" s="1618"/>
      <c r="CV91" s="1619">
        <v>0</v>
      </c>
      <c r="CW91" s="1618"/>
      <c r="CX91" s="1618"/>
      <c r="CY91" s="1618"/>
      <c r="CZ91" s="1618"/>
      <c r="DA91" s="1618"/>
      <c r="DB91" s="1619">
        <v>0</v>
      </c>
      <c r="DC91" s="1618"/>
      <c r="DD91" s="1618"/>
      <c r="DE91" s="1618"/>
      <c r="DF91" s="1618"/>
      <c r="DG91" s="1618"/>
      <c r="DH91" s="1619">
        <v>5</v>
      </c>
      <c r="DI91" s="1618"/>
      <c r="DJ91" s="1618"/>
      <c r="DK91" s="1618"/>
      <c r="DL91" s="1618"/>
      <c r="DM91" s="1618"/>
      <c r="DN91" s="1619">
        <v>0</v>
      </c>
      <c r="DO91" s="1618"/>
      <c r="DP91" s="1618"/>
      <c r="DQ91" s="1618"/>
      <c r="DR91" s="1618"/>
      <c r="DS91" s="1618"/>
      <c r="DT91" s="1619">
        <v>5</v>
      </c>
      <c r="DU91" s="1618"/>
      <c r="DV91" s="1618"/>
      <c r="DW91" s="1618"/>
      <c r="DX91" s="1618"/>
      <c r="DY91" s="1618"/>
      <c r="DZ91" s="1620">
        <f t="shared" si="142"/>
        <v>5</v>
      </c>
      <c r="EA91" s="1620">
        <f t="shared" si="145"/>
        <v>0</v>
      </c>
      <c r="EB91" s="1620">
        <f t="shared" si="145"/>
        <v>0</v>
      </c>
      <c r="EC91" s="1620">
        <f t="shared" si="145"/>
        <v>0</v>
      </c>
      <c r="ED91" s="1620">
        <f t="shared" si="145"/>
        <v>0</v>
      </c>
      <c r="EE91" s="1620">
        <f t="shared" si="140"/>
        <v>0</v>
      </c>
      <c r="EF91" s="1621">
        <f t="shared" si="141"/>
        <v>0</v>
      </c>
      <c r="EG91" s="1581"/>
    </row>
    <row r="92" spans="1:137" ht="12">
      <c r="A92" s="2502"/>
      <c r="B92" s="1612" t="s">
        <v>1426</v>
      </c>
      <c r="C92" s="1609" t="s">
        <v>508</v>
      </c>
      <c r="D92" s="1609" t="s">
        <v>100</v>
      </c>
      <c r="E92" s="1609" t="s">
        <v>528</v>
      </c>
      <c r="F92" s="1609" t="s">
        <v>197</v>
      </c>
      <c r="G92" s="1609" t="s">
        <v>120</v>
      </c>
      <c r="H92" s="1610">
        <v>42690</v>
      </c>
      <c r="I92" s="1610">
        <v>43159</v>
      </c>
      <c r="J92" s="1611">
        <f t="shared" si="136"/>
        <v>469</v>
      </c>
      <c r="K92" s="1612"/>
      <c r="L92" s="1612" t="s">
        <v>1427</v>
      </c>
      <c r="M92" s="1613"/>
      <c r="N92" s="1613"/>
      <c r="O92" s="1613"/>
      <c r="P92" s="1613"/>
      <c r="Q92" s="1613">
        <f t="shared" si="138"/>
        <v>0</v>
      </c>
      <c r="R92" s="1613">
        <f t="shared" si="98"/>
        <v>0</v>
      </c>
      <c r="S92" s="1613">
        <v>16</v>
      </c>
      <c r="T92" s="1615"/>
      <c r="U92" s="1616"/>
      <c r="V92" s="1616"/>
      <c r="W92" s="1616"/>
      <c r="X92" s="1616"/>
      <c r="Y92" s="1616"/>
      <c r="Z92" s="1616"/>
      <c r="AA92" s="705"/>
      <c r="AB92" s="1647"/>
      <c r="AC92" s="1618"/>
      <c r="AD92" s="1618"/>
      <c r="AE92" s="1618"/>
      <c r="AF92" s="1618"/>
      <c r="AG92" s="1618"/>
      <c r="AH92" s="1647">
        <v>0</v>
      </c>
      <c r="AI92" s="1618"/>
      <c r="AJ92" s="1618"/>
      <c r="AK92" s="1618"/>
      <c r="AL92" s="1618"/>
      <c r="AM92" s="1618"/>
      <c r="AN92" s="1617">
        <v>2</v>
      </c>
      <c r="AO92" s="1618"/>
      <c r="AP92" s="1618"/>
      <c r="AQ92" s="1618"/>
      <c r="AR92" s="1618"/>
      <c r="AS92" s="1618">
        <v>2</v>
      </c>
      <c r="AT92" s="1647">
        <v>0</v>
      </c>
      <c r="AU92" s="1618"/>
      <c r="AV92" s="1618"/>
      <c r="AW92" s="1618"/>
      <c r="AX92" s="1618"/>
      <c r="AY92" s="1618">
        <v>0</v>
      </c>
      <c r="AZ92" s="1647">
        <v>0</v>
      </c>
      <c r="BA92" s="1618"/>
      <c r="BB92" s="1618"/>
      <c r="BC92" s="1618"/>
      <c r="BD92" s="1618"/>
      <c r="BE92" s="1618">
        <v>0</v>
      </c>
      <c r="BF92" s="1617">
        <v>3</v>
      </c>
      <c r="BG92" s="1618"/>
      <c r="BH92" s="1618"/>
      <c r="BI92" s="1618"/>
      <c r="BJ92" s="1618"/>
      <c r="BK92" s="1618">
        <v>2</v>
      </c>
      <c r="BL92" s="1647">
        <v>0</v>
      </c>
      <c r="BM92" s="1618"/>
      <c r="BN92" s="1618"/>
      <c r="BO92" s="1618"/>
      <c r="BP92" s="1618"/>
      <c r="BQ92" s="1618">
        <v>2</v>
      </c>
      <c r="BR92" s="1647">
        <v>0</v>
      </c>
      <c r="BS92" s="1618"/>
      <c r="BT92" s="1618"/>
      <c r="BU92" s="1618"/>
      <c r="BV92" s="1618"/>
      <c r="BW92" s="1618">
        <f t="shared" si="152"/>
        <v>0</v>
      </c>
      <c r="BX92" s="1617">
        <v>3</v>
      </c>
      <c r="BY92" s="1618"/>
      <c r="BZ92" s="1618"/>
      <c r="CA92" s="1618"/>
      <c r="CB92" s="1618"/>
      <c r="CC92" s="1618">
        <f t="shared" si="153"/>
        <v>0</v>
      </c>
      <c r="CD92" s="1619">
        <v>0</v>
      </c>
      <c r="CE92" s="1618"/>
      <c r="CF92" s="1618"/>
      <c r="CG92" s="1618"/>
      <c r="CH92" s="1618"/>
      <c r="CI92" s="1618">
        <v>0</v>
      </c>
      <c r="CJ92" s="1619">
        <v>0</v>
      </c>
      <c r="CK92" s="1618"/>
      <c r="CL92" s="1618"/>
      <c r="CM92" s="1618"/>
      <c r="CN92" s="1618"/>
      <c r="CO92" s="1618"/>
      <c r="CP92" s="1619">
        <v>3</v>
      </c>
      <c r="CQ92" s="1618"/>
      <c r="CR92" s="1618"/>
      <c r="CS92" s="1618"/>
      <c r="CT92" s="1618"/>
      <c r="CU92" s="1618"/>
      <c r="CV92" s="1619">
        <v>0</v>
      </c>
      <c r="CW92" s="1618"/>
      <c r="CX92" s="1618"/>
      <c r="CY92" s="1618"/>
      <c r="CZ92" s="1618"/>
      <c r="DA92" s="1618"/>
      <c r="DB92" s="1619">
        <v>0</v>
      </c>
      <c r="DC92" s="1618"/>
      <c r="DD92" s="1618"/>
      <c r="DE92" s="1618"/>
      <c r="DF92" s="1618"/>
      <c r="DG92" s="1618"/>
      <c r="DH92" s="1617">
        <v>3</v>
      </c>
      <c r="DI92" s="1618"/>
      <c r="DJ92" s="1618"/>
      <c r="DK92" s="1618"/>
      <c r="DL92" s="1618"/>
      <c r="DM92" s="1618"/>
      <c r="DN92" s="1619">
        <v>0</v>
      </c>
      <c r="DO92" s="1618"/>
      <c r="DP92" s="1618"/>
      <c r="DQ92" s="1618"/>
      <c r="DR92" s="1618"/>
      <c r="DS92" s="1618"/>
      <c r="DT92" s="1619">
        <v>2</v>
      </c>
      <c r="DU92" s="1618"/>
      <c r="DV92" s="1618"/>
      <c r="DW92" s="1618"/>
      <c r="DX92" s="1618"/>
      <c r="DY92" s="1618"/>
      <c r="DZ92" s="1620">
        <f t="shared" si="142"/>
        <v>16</v>
      </c>
      <c r="EA92" s="1620">
        <f t="shared" si="145"/>
        <v>0</v>
      </c>
      <c r="EB92" s="1620">
        <f t="shared" si="145"/>
        <v>0</v>
      </c>
      <c r="EC92" s="1620">
        <f t="shared" si="145"/>
        <v>0</v>
      </c>
      <c r="ED92" s="1620">
        <f t="shared" si="145"/>
        <v>0</v>
      </c>
      <c r="EE92" s="1620">
        <f t="shared" si="140"/>
        <v>6</v>
      </c>
      <c r="EF92" s="1621">
        <f t="shared" si="141"/>
        <v>0.375</v>
      </c>
      <c r="EG92" s="1581"/>
    </row>
    <row r="93" spans="1:137" ht="12">
      <c r="A93" s="2502"/>
      <c r="B93" s="1612" t="s">
        <v>1428</v>
      </c>
      <c r="C93" s="1609" t="s">
        <v>508</v>
      </c>
      <c r="D93" s="1609" t="s">
        <v>100</v>
      </c>
      <c r="E93" s="1609" t="s">
        <v>88</v>
      </c>
      <c r="F93" s="1609" t="s">
        <v>197</v>
      </c>
      <c r="G93" s="1609" t="s">
        <v>120</v>
      </c>
      <c r="H93" s="1610">
        <v>42690</v>
      </c>
      <c r="I93" s="1610">
        <v>43159</v>
      </c>
      <c r="J93" s="1611">
        <f t="shared" si="136"/>
        <v>469</v>
      </c>
      <c r="K93" s="1612"/>
      <c r="L93" s="1612" t="s">
        <v>1429</v>
      </c>
      <c r="M93" s="1613">
        <v>10</v>
      </c>
      <c r="N93" s="1613">
        <v>17</v>
      </c>
      <c r="O93" s="1613"/>
      <c r="P93" s="1613"/>
      <c r="Q93" s="1613">
        <f t="shared" si="138"/>
        <v>17</v>
      </c>
      <c r="R93" s="1613">
        <f t="shared" si="98"/>
        <v>10</v>
      </c>
      <c r="S93" s="1613">
        <f>Q93+R93</f>
        <v>27</v>
      </c>
      <c r="T93" s="1615"/>
      <c r="U93" s="1616"/>
      <c r="V93" s="1616"/>
      <c r="W93" s="1616"/>
      <c r="X93" s="1616"/>
      <c r="Y93" s="1616"/>
      <c r="Z93" s="1616"/>
      <c r="AA93" s="705"/>
      <c r="AB93" s="1647"/>
      <c r="AC93" s="1618"/>
      <c r="AD93" s="1618"/>
      <c r="AE93" s="1618"/>
      <c r="AF93" s="1618"/>
      <c r="AG93" s="1618"/>
      <c r="AH93" s="1647">
        <v>0</v>
      </c>
      <c r="AI93" s="1618"/>
      <c r="AJ93" s="1618"/>
      <c r="AK93" s="1618"/>
      <c r="AL93" s="1618"/>
      <c r="AM93" s="1618"/>
      <c r="AN93" s="1617">
        <v>18</v>
      </c>
      <c r="AO93" s="1618"/>
      <c r="AP93" s="1618"/>
      <c r="AQ93" s="1618"/>
      <c r="AR93" s="1618"/>
      <c r="AS93" s="1618">
        <v>18</v>
      </c>
      <c r="AT93" s="1647">
        <v>0</v>
      </c>
      <c r="AU93" s="1618"/>
      <c r="AV93" s="1618"/>
      <c r="AW93" s="1618"/>
      <c r="AX93" s="1618"/>
      <c r="AY93" s="1618">
        <v>0</v>
      </c>
      <c r="AZ93" s="1647">
        <v>0</v>
      </c>
      <c r="BA93" s="1618"/>
      <c r="BB93" s="1618"/>
      <c r="BC93" s="1618"/>
      <c r="BD93" s="1618"/>
      <c r="BE93" s="1618">
        <v>0</v>
      </c>
      <c r="BF93" s="1617">
        <v>27</v>
      </c>
      <c r="BG93" s="1618"/>
      <c r="BH93" s="1618"/>
      <c r="BI93" s="1618"/>
      <c r="BJ93" s="1618"/>
      <c r="BK93" s="1618">
        <v>30</v>
      </c>
      <c r="BL93" s="1647">
        <v>0</v>
      </c>
      <c r="BM93" s="1618">
        <v>12</v>
      </c>
      <c r="BN93" s="1618">
        <v>18</v>
      </c>
      <c r="BO93" s="1618"/>
      <c r="BP93" s="1618"/>
      <c r="BQ93" s="1618">
        <f>SUM(BM93:BP93)</f>
        <v>30</v>
      </c>
      <c r="BR93" s="1647">
        <v>0</v>
      </c>
      <c r="BS93" s="1618">
        <v>12</v>
      </c>
      <c r="BT93" s="1618">
        <v>18</v>
      </c>
      <c r="BU93" s="1618"/>
      <c r="BV93" s="1618"/>
      <c r="BW93" s="1618">
        <f t="shared" si="152"/>
        <v>30</v>
      </c>
      <c r="BX93" s="1617">
        <v>27</v>
      </c>
      <c r="BY93" s="1618">
        <v>12</v>
      </c>
      <c r="BZ93" s="1618">
        <v>18</v>
      </c>
      <c r="CA93" s="1618"/>
      <c r="CB93" s="1618"/>
      <c r="CC93" s="1618">
        <f t="shared" si="153"/>
        <v>30</v>
      </c>
      <c r="CD93" s="1619">
        <v>0</v>
      </c>
      <c r="CE93" s="1618"/>
      <c r="CF93" s="1618"/>
      <c r="CG93" s="1618"/>
      <c r="CH93" s="1618"/>
      <c r="CI93" s="1618">
        <v>0</v>
      </c>
      <c r="CJ93" s="1619">
        <v>0</v>
      </c>
      <c r="CK93" s="1618"/>
      <c r="CL93" s="1618"/>
      <c r="CM93" s="1618"/>
      <c r="CN93" s="1618"/>
      <c r="CO93" s="1618"/>
      <c r="CP93" s="1619">
        <v>27</v>
      </c>
      <c r="CQ93" s="1618"/>
      <c r="CR93" s="1618"/>
      <c r="CS93" s="1618"/>
      <c r="CT93" s="1618"/>
      <c r="CU93" s="1618"/>
      <c r="CV93" s="1619">
        <v>0</v>
      </c>
      <c r="CW93" s="1618"/>
      <c r="CX93" s="1618"/>
      <c r="CY93" s="1618"/>
      <c r="CZ93" s="1618"/>
      <c r="DA93" s="1618"/>
      <c r="DB93" s="1619">
        <v>0</v>
      </c>
      <c r="DC93" s="1618"/>
      <c r="DD93" s="1618"/>
      <c r="DE93" s="1618"/>
      <c r="DF93" s="1618"/>
      <c r="DG93" s="1618"/>
      <c r="DH93" s="1617">
        <v>27</v>
      </c>
      <c r="DI93" s="1618"/>
      <c r="DJ93" s="1618"/>
      <c r="DK93" s="1618"/>
      <c r="DL93" s="1618"/>
      <c r="DM93" s="1618"/>
      <c r="DN93" s="1619">
        <v>0</v>
      </c>
      <c r="DO93" s="1618"/>
      <c r="DP93" s="1618"/>
      <c r="DQ93" s="1618"/>
      <c r="DR93" s="1618"/>
      <c r="DS93" s="1618"/>
      <c r="DT93" s="1619">
        <v>27</v>
      </c>
      <c r="DU93" s="1618"/>
      <c r="DV93" s="1618"/>
      <c r="DW93" s="1618"/>
      <c r="DX93" s="1618"/>
      <c r="DY93" s="1618"/>
      <c r="DZ93" s="1620">
        <f t="shared" si="142"/>
        <v>27</v>
      </c>
      <c r="EA93" s="1620">
        <f t="shared" si="145"/>
        <v>36</v>
      </c>
      <c r="EB93" s="1620">
        <f t="shared" si="145"/>
        <v>54</v>
      </c>
      <c r="EC93" s="1620">
        <f t="shared" si="145"/>
        <v>0</v>
      </c>
      <c r="ED93" s="1620">
        <f t="shared" si="145"/>
        <v>0</v>
      </c>
      <c r="EE93" s="1620">
        <v>30</v>
      </c>
      <c r="EF93" s="1621">
        <f t="shared" si="141"/>
        <v>1.1111111111111112</v>
      </c>
      <c r="EG93" s="1581"/>
    </row>
    <row r="94" spans="1:137" ht="12">
      <c r="A94" s="2502"/>
      <c r="B94" s="1612" t="s">
        <v>1430</v>
      </c>
      <c r="C94" s="1609" t="s">
        <v>508</v>
      </c>
      <c r="D94" s="1609" t="s">
        <v>100</v>
      </c>
      <c r="E94" s="1609" t="s">
        <v>88</v>
      </c>
      <c r="F94" s="1609" t="s">
        <v>197</v>
      </c>
      <c r="G94" s="1609" t="s">
        <v>120</v>
      </c>
      <c r="H94" s="1610">
        <v>42690</v>
      </c>
      <c r="I94" s="1610">
        <v>43159</v>
      </c>
      <c r="J94" s="1611">
        <f t="shared" si="136"/>
        <v>469</v>
      </c>
      <c r="K94" s="1612"/>
      <c r="L94" s="1612" t="s">
        <v>1429</v>
      </c>
      <c r="M94" s="1613">
        <v>10</v>
      </c>
      <c r="N94" s="1613"/>
      <c r="O94" s="1613"/>
      <c r="P94" s="1613"/>
      <c r="Q94" s="1613">
        <f t="shared" si="138"/>
        <v>0</v>
      </c>
      <c r="R94" s="1613">
        <f t="shared" si="98"/>
        <v>10</v>
      </c>
      <c r="S94" s="1613">
        <f>Q94+R94</f>
        <v>10</v>
      </c>
      <c r="T94" s="1615"/>
      <c r="U94" s="1616"/>
      <c r="V94" s="1616"/>
      <c r="W94" s="1616"/>
      <c r="X94" s="1616"/>
      <c r="Y94" s="1616"/>
      <c r="Z94" s="1616"/>
      <c r="AA94" s="705"/>
      <c r="AB94" s="1647"/>
      <c r="AC94" s="1618"/>
      <c r="AD94" s="1618"/>
      <c r="AE94" s="1618"/>
      <c r="AF94" s="1618"/>
      <c r="AG94" s="1618"/>
      <c r="AH94" s="1647">
        <v>0</v>
      </c>
      <c r="AI94" s="1618"/>
      <c r="AJ94" s="1618"/>
      <c r="AK94" s="1618"/>
      <c r="AL94" s="1618"/>
      <c r="AM94" s="1618"/>
      <c r="AN94" s="1617">
        <v>4</v>
      </c>
      <c r="AO94" s="1618"/>
      <c r="AP94" s="1618"/>
      <c r="AQ94" s="1618"/>
      <c r="AR94" s="1618"/>
      <c r="AS94" s="1618">
        <v>4</v>
      </c>
      <c r="AT94" s="1647">
        <v>0</v>
      </c>
      <c r="AU94" s="1618"/>
      <c r="AV94" s="1618"/>
      <c r="AW94" s="1618"/>
      <c r="AX94" s="1618"/>
      <c r="AY94" s="1618">
        <v>0</v>
      </c>
      <c r="AZ94" s="1647">
        <v>0</v>
      </c>
      <c r="BA94" s="1618"/>
      <c r="BB94" s="1618"/>
      <c r="BC94" s="1618"/>
      <c r="BD94" s="1618"/>
      <c r="BE94" s="1618">
        <v>0</v>
      </c>
      <c r="BF94" s="1617">
        <v>10</v>
      </c>
      <c r="BG94" s="1618"/>
      <c r="BH94" s="1618"/>
      <c r="BI94" s="1618"/>
      <c r="BJ94" s="1618"/>
      <c r="BK94" s="1618">
        <v>12</v>
      </c>
      <c r="BL94" s="1647">
        <v>0</v>
      </c>
      <c r="BM94" s="1618">
        <v>12</v>
      </c>
      <c r="BN94" s="1618"/>
      <c r="BO94" s="1618"/>
      <c r="BP94" s="1618"/>
      <c r="BQ94" s="1618">
        <f>SUM(BM94:BP94)</f>
        <v>12</v>
      </c>
      <c r="BR94" s="1647">
        <v>0</v>
      </c>
      <c r="BS94" s="1618">
        <v>12</v>
      </c>
      <c r="BT94" s="1618"/>
      <c r="BU94" s="1618"/>
      <c r="BV94" s="1618"/>
      <c r="BW94" s="1618">
        <f t="shared" si="152"/>
        <v>12</v>
      </c>
      <c r="BX94" s="1617">
        <v>10</v>
      </c>
      <c r="BY94" s="1618">
        <v>12</v>
      </c>
      <c r="BZ94" s="1618"/>
      <c r="CA94" s="1618"/>
      <c r="CB94" s="1618"/>
      <c r="CC94" s="1618">
        <f t="shared" si="153"/>
        <v>12</v>
      </c>
      <c r="CD94" s="1619">
        <v>0</v>
      </c>
      <c r="CE94" s="1618"/>
      <c r="CF94" s="1618"/>
      <c r="CG94" s="1618"/>
      <c r="CH94" s="1618"/>
      <c r="CI94" s="1618">
        <v>0</v>
      </c>
      <c r="CJ94" s="1619">
        <v>0</v>
      </c>
      <c r="CK94" s="1618"/>
      <c r="CL94" s="1618"/>
      <c r="CM94" s="1618"/>
      <c r="CN94" s="1618"/>
      <c r="CO94" s="1618"/>
      <c r="CP94" s="1619">
        <v>10</v>
      </c>
      <c r="CQ94" s="1618"/>
      <c r="CR94" s="1618"/>
      <c r="CS94" s="1618"/>
      <c r="CT94" s="1618"/>
      <c r="CU94" s="1618"/>
      <c r="CV94" s="1619">
        <v>0</v>
      </c>
      <c r="CW94" s="1618"/>
      <c r="CX94" s="1618"/>
      <c r="CY94" s="1618"/>
      <c r="CZ94" s="1618"/>
      <c r="DA94" s="1618"/>
      <c r="DB94" s="1619">
        <v>0</v>
      </c>
      <c r="DC94" s="1618"/>
      <c r="DD94" s="1618"/>
      <c r="DE94" s="1618"/>
      <c r="DF94" s="1618"/>
      <c r="DG94" s="1618"/>
      <c r="DH94" s="1617">
        <v>10</v>
      </c>
      <c r="DI94" s="1618"/>
      <c r="DJ94" s="1618"/>
      <c r="DK94" s="1618"/>
      <c r="DL94" s="1618"/>
      <c r="DM94" s="1618"/>
      <c r="DN94" s="1619">
        <v>0</v>
      </c>
      <c r="DO94" s="1618"/>
      <c r="DP94" s="1618"/>
      <c r="DQ94" s="1618"/>
      <c r="DR94" s="1618"/>
      <c r="DS94" s="1618"/>
      <c r="DT94" s="1619">
        <v>10</v>
      </c>
      <c r="DU94" s="1618"/>
      <c r="DV94" s="1618"/>
      <c r="DW94" s="1618"/>
      <c r="DX94" s="1618"/>
      <c r="DY94" s="1618"/>
      <c r="DZ94" s="1620">
        <f t="shared" si="142"/>
        <v>10</v>
      </c>
      <c r="EA94" s="1620">
        <f t="shared" si="145"/>
        <v>36</v>
      </c>
      <c r="EB94" s="1620">
        <f t="shared" si="145"/>
        <v>0</v>
      </c>
      <c r="EC94" s="1620">
        <f t="shared" si="145"/>
        <v>0</v>
      </c>
      <c r="ED94" s="1620">
        <f t="shared" si="145"/>
        <v>0</v>
      </c>
      <c r="EE94" s="1620">
        <v>12</v>
      </c>
      <c r="EF94" s="1621">
        <f t="shared" si="141"/>
        <v>1.2</v>
      </c>
      <c r="EG94" s="1581"/>
    </row>
    <row r="95" spans="1:137" ht="12">
      <c r="A95" s="2502"/>
      <c r="B95" s="1612" t="s">
        <v>1431</v>
      </c>
      <c r="C95" s="1609" t="s">
        <v>508</v>
      </c>
      <c r="D95" s="1609" t="s">
        <v>100</v>
      </c>
      <c r="E95" s="1609" t="s">
        <v>88</v>
      </c>
      <c r="F95" s="1609" t="s">
        <v>197</v>
      </c>
      <c r="G95" s="1609" t="s">
        <v>120</v>
      </c>
      <c r="H95" s="1610">
        <v>42690</v>
      </c>
      <c r="I95" s="1610">
        <v>43159</v>
      </c>
      <c r="J95" s="1611">
        <f t="shared" si="136"/>
        <v>469</v>
      </c>
      <c r="K95" s="1612"/>
      <c r="L95" s="1612" t="s">
        <v>533</v>
      </c>
      <c r="M95" s="1613"/>
      <c r="N95" s="1613">
        <v>5</v>
      </c>
      <c r="O95" s="1613"/>
      <c r="P95" s="1613"/>
      <c r="Q95" s="1613">
        <f t="shared" si="138"/>
        <v>5</v>
      </c>
      <c r="R95" s="1613">
        <f t="shared" si="98"/>
        <v>0</v>
      </c>
      <c r="S95" s="1613">
        <f>Q95+R95</f>
        <v>5</v>
      </c>
      <c r="T95" s="1615"/>
      <c r="U95" s="1616"/>
      <c r="V95" s="1616"/>
      <c r="W95" s="1616"/>
      <c r="X95" s="1616"/>
      <c r="Y95" s="1616"/>
      <c r="Z95" s="1616"/>
      <c r="AA95" s="705"/>
      <c r="AB95" s="1647"/>
      <c r="AC95" s="1618"/>
      <c r="AD95" s="1618"/>
      <c r="AE95" s="1618"/>
      <c r="AF95" s="1618"/>
      <c r="AG95" s="1618"/>
      <c r="AH95" s="1647">
        <v>0</v>
      </c>
      <c r="AI95" s="1618"/>
      <c r="AJ95" s="1618"/>
      <c r="AK95" s="1618"/>
      <c r="AL95" s="1618"/>
      <c r="AM95" s="1618"/>
      <c r="AN95" s="1617">
        <v>0</v>
      </c>
      <c r="AO95" s="1618"/>
      <c r="AP95" s="1618"/>
      <c r="AQ95" s="1618"/>
      <c r="AR95" s="1618"/>
      <c r="AS95" s="1618"/>
      <c r="AT95" s="1647">
        <v>0</v>
      </c>
      <c r="AU95" s="1618"/>
      <c r="AV95" s="1618"/>
      <c r="AW95" s="1618"/>
      <c r="AX95" s="1618"/>
      <c r="AY95" s="1618">
        <v>0</v>
      </c>
      <c r="AZ95" s="1647">
        <v>0</v>
      </c>
      <c r="BA95" s="1618"/>
      <c r="BB95" s="1618"/>
      <c r="BC95" s="1618"/>
      <c r="BD95" s="1618"/>
      <c r="BE95" s="1618">
        <v>0</v>
      </c>
      <c r="BF95" s="1617">
        <v>0</v>
      </c>
      <c r="BG95" s="1618"/>
      <c r="BH95" s="1618"/>
      <c r="BI95" s="1618"/>
      <c r="BJ95" s="1618"/>
      <c r="BK95" s="1618">
        <f t="shared" si="116"/>
        <v>0</v>
      </c>
      <c r="BL95" s="1647">
        <v>0</v>
      </c>
      <c r="BM95" s="1618"/>
      <c r="BN95" s="1618"/>
      <c r="BO95" s="1618"/>
      <c r="BP95" s="1618"/>
      <c r="BQ95" s="1618">
        <f t="shared" si="151"/>
        <v>0</v>
      </c>
      <c r="BR95" s="1647">
        <v>0</v>
      </c>
      <c r="BS95" s="1618"/>
      <c r="BT95" s="1618"/>
      <c r="BU95" s="1618"/>
      <c r="BV95" s="1618"/>
      <c r="BW95" s="1618">
        <f t="shared" si="152"/>
        <v>0</v>
      </c>
      <c r="BX95" s="1617">
        <v>5</v>
      </c>
      <c r="BY95" s="1618"/>
      <c r="BZ95" s="1618"/>
      <c r="CA95" s="1618"/>
      <c r="CB95" s="1618"/>
      <c r="CC95" s="1618">
        <f t="shared" si="153"/>
        <v>0</v>
      </c>
      <c r="CD95" s="1619">
        <v>0</v>
      </c>
      <c r="CE95" s="1618"/>
      <c r="CF95" s="1618"/>
      <c r="CG95" s="1618"/>
      <c r="CH95" s="1618"/>
      <c r="CI95" s="1618">
        <v>0</v>
      </c>
      <c r="CJ95" s="1619">
        <v>0</v>
      </c>
      <c r="CK95" s="1618"/>
      <c r="CL95" s="1618"/>
      <c r="CM95" s="1618"/>
      <c r="CN95" s="1618"/>
      <c r="CO95" s="1618"/>
      <c r="CP95" s="1619">
        <v>0</v>
      </c>
      <c r="CQ95" s="1618"/>
      <c r="CR95" s="1618"/>
      <c r="CS95" s="1618"/>
      <c r="CT95" s="1618"/>
      <c r="CU95" s="1618"/>
      <c r="CV95" s="1619">
        <v>0</v>
      </c>
      <c r="CW95" s="1618"/>
      <c r="CX95" s="1618"/>
      <c r="CY95" s="1618"/>
      <c r="CZ95" s="1618"/>
      <c r="DA95" s="1618"/>
      <c r="DB95" s="1619">
        <v>0</v>
      </c>
      <c r="DC95" s="1618"/>
      <c r="DD95" s="1618"/>
      <c r="DE95" s="1618"/>
      <c r="DF95" s="1618"/>
      <c r="DG95" s="1618"/>
      <c r="DH95" s="1617">
        <v>0</v>
      </c>
      <c r="DI95" s="1618"/>
      <c r="DJ95" s="1618"/>
      <c r="DK95" s="1618"/>
      <c r="DL95" s="1618"/>
      <c r="DM95" s="1618"/>
      <c r="DN95" s="1619">
        <v>0</v>
      </c>
      <c r="DO95" s="1618"/>
      <c r="DP95" s="1618"/>
      <c r="DQ95" s="1618"/>
      <c r="DR95" s="1618"/>
      <c r="DS95" s="1618"/>
      <c r="DT95" s="1619">
        <v>0</v>
      </c>
      <c r="DU95" s="1618"/>
      <c r="DV95" s="1618"/>
      <c r="DW95" s="1618"/>
      <c r="DX95" s="1618"/>
      <c r="DY95" s="1618"/>
      <c r="DZ95" s="1620">
        <f t="shared" si="142"/>
        <v>5</v>
      </c>
      <c r="EA95" s="1620">
        <f t="shared" si="145"/>
        <v>0</v>
      </c>
      <c r="EB95" s="1620">
        <f t="shared" si="145"/>
        <v>0</v>
      </c>
      <c r="EC95" s="1620">
        <f t="shared" si="145"/>
        <v>0</v>
      </c>
      <c r="ED95" s="1620">
        <f t="shared" si="145"/>
        <v>0</v>
      </c>
      <c r="EE95" s="1620">
        <f t="shared" si="140"/>
        <v>0</v>
      </c>
      <c r="EF95" s="1621">
        <f t="shared" si="141"/>
        <v>0</v>
      </c>
      <c r="EG95" s="1581"/>
    </row>
    <row r="96" spans="1:137" ht="24">
      <c r="A96" s="2502"/>
      <c r="B96" s="1612" t="s">
        <v>1432</v>
      </c>
      <c r="C96" s="1609" t="s">
        <v>508</v>
      </c>
      <c r="D96" s="1609" t="s">
        <v>100</v>
      </c>
      <c r="E96" s="1609" t="s">
        <v>88</v>
      </c>
      <c r="F96" s="1609" t="s">
        <v>197</v>
      </c>
      <c r="G96" s="1609" t="s">
        <v>120</v>
      </c>
      <c r="H96" s="1610">
        <v>42690</v>
      </c>
      <c r="I96" s="1610">
        <v>43159</v>
      </c>
      <c r="J96" s="1611">
        <f t="shared" si="136"/>
        <v>469</v>
      </c>
      <c r="K96" s="1612"/>
      <c r="L96" s="1612" t="s">
        <v>524</v>
      </c>
      <c r="M96" s="1613"/>
      <c r="N96" s="1613"/>
      <c r="O96" s="1613"/>
      <c r="P96" s="1613"/>
      <c r="Q96" s="1613">
        <f t="shared" si="138"/>
        <v>0</v>
      </c>
      <c r="R96" s="1613">
        <f t="shared" si="98"/>
        <v>0</v>
      </c>
      <c r="S96" s="1613">
        <v>7</v>
      </c>
      <c r="T96" s="1615"/>
      <c r="U96" s="1616"/>
      <c r="V96" s="1616"/>
      <c r="W96" s="1616"/>
      <c r="X96" s="1616"/>
      <c r="Y96" s="1616"/>
      <c r="Z96" s="1616"/>
      <c r="AA96" s="705"/>
      <c r="AB96" s="1647"/>
      <c r="AC96" s="1618"/>
      <c r="AD96" s="1618"/>
      <c r="AE96" s="1618"/>
      <c r="AF96" s="1618"/>
      <c r="AG96" s="1618"/>
      <c r="AH96" s="1647">
        <v>0</v>
      </c>
      <c r="AI96" s="1618"/>
      <c r="AJ96" s="1618"/>
      <c r="AK96" s="1618"/>
      <c r="AL96" s="1618"/>
      <c r="AM96" s="1618"/>
      <c r="AN96" s="1617">
        <v>0</v>
      </c>
      <c r="AO96" s="1618"/>
      <c r="AP96" s="1618"/>
      <c r="AQ96" s="1618"/>
      <c r="AR96" s="1618"/>
      <c r="AS96" s="1618"/>
      <c r="AT96" s="1647">
        <v>0</v>
      </c>
      <c r="AU96" s="1618"/>
      <c r="AV96" s="1618"/>
      <c r="AW96" s="1618"/>
      <c r="AX96" s="1618"/>
      <c r="AY96" s="1618">
        <v>0</v>
      </c>
      <c r="AZ96" s="1647">
        <v>0</v>
      </c>
      <c r="BA96" s="1618"/>
      <c r="BB96" s="1618"/>
      <c r="BC96" s="1618"/>
      <c r="BD96" s="1618"/>
      <c r="BE96" s="1618">
        <v>0</v>
      </c>
      <c r="BF96" s="1617">
        <v>0</v>
      </c>
      <c r="BG96" s="1618"/>
      <c r="BH96" s="1618"/>
      <c r="BI96" s="1618"/>
      <c r="BJ96" s="1618"/>
      <c r="BK96" s="1618">
        <f t="shared" si="116"/>
        <v>0</v>
      </c>
      <c r="BL96" s="1647">
        <v>0</v>
      </c>
      <c r="BM96" s="1618"/>
      <c r="BN96" s="1618"/>
      <c r="BO96" s="1618"/>
      <c r="BP96" s="1618"/>
      <c r="BQ96" s="1618">
        <f t="shared" si="151"/>
        <v>0</v>
      </c>
      <c r="BR96" s="1647">
        <v>0</v>
      </c>
      <c r="BS96" s="1618"/>
      <c r="BT96" s="1618"/>
      <c r="BU96" s="1618"/>
      <c r="BV96" s="1618"/>
      <c r="BW96" s="1618">
        <f t="shared" si="152"/>
        <v>0</v>
      </c>
      <c r="BX96" s="1617">
        <v>5</v>
      </c>
      <c r="BY96" s="1618"/>
      <c r="BZ96" s="1618"/>
      <c r="CA96" s="1618"/>
      <c r="CB96" s="1618"/>
      <c r="CC96" s="1618">
        <f t="shared" si="153"/>
        <v>0</v>
      </c>
      <c r="CD96" s="1619">
        <v>0</v>
      </c>
      <c r="CE96" s="1618"/>
      <c r="CF96" s="1618"/>
      <c r="CG96" s="1618"/>
      <c r="CH96" s="1618"/>
      <c r="CI96" s="1618">
        <v>0</v>
      </c>
      <c r="CJ96" s="1619">
        <v>0</v>
      </c>
      <c r="CK96" s="1618"/>
      <c r="CL96" s="1618"/>
      <c r="CM96" s="1618"/>
      <c r="CN96" s="1618"/>
      <c r="CO96" s="1618"/>
      <c r="CP96" s="1619">
        <v>7</v>
      </c>
      <c r="CQ96" s="1618"/>
      <c r="CR96" s="1618"/>
      <c r="CS96" s="1618"/>
      <c r="CT96" s="1618"/>
      <c r="CU96" s="1618"/>
      <c r="CV96" s="1619">
        <v>0</v>
      </c>
      <c r="CW96" s="1618"/>
      <c r="CX96" s="1618"/>
      <c r="CY96" s="1618"/>
      <c r="CZ96" s="1618"/>
      <c r="DA96" s="1618"/>
      <c r="DB96" s="1619">
        <v>0</v>
      </c>
      <c r="DC96" s="1618"/>
      <c r="DD96" s="1618"/>
      <c r="DE96" s="1618"/>
      <c r="DF96" s="1618"/>
      <c r="DG96" s="1618"/>
      <c r="DH96" s="1617">
        <v>7</v>
      </c>
      <c r="DI96" s="1618"/>
      <c r="DJ96" s="1618"/>
      <c r="DK96" s="1618"/>
      <c r="DL96" s="1618"/>
      <c r="DM96" s="1618"/>
      <c r="DN96" s="1619">
        <v>0</v>
      </c>
      <c r="DO96" s="1618"/>
      <c r="DP96" s="1618"/>
      <c r="DQ96" s="1618"/>
      <c r="DR96" s="1618"/>
      <c r="DS96" s="1618"/>
      <c r="DT96" s="1619">
        <v>7</v>
      </c>
      <c r="DU96" s="1618"/>
      <c r="DV96" s="1618"/>
      <c r="DW96" s="1618"/>
      <c r="DX96" s="1618"/>
      <c r="DY96" s="1618"/>
      <c r="DZ96" s="1620">
        <f t="shared" si="142"/>
        <v>7</v>
      </c>
      <c r="EA96" s="1620">
        <f t="shared" si="145"/>
        <v>0</v>
      </c>
      <c r="EB96" s="1620">
        <f t="shared" si="145"/>
        <v>0</v>
      </c>
      <c r="EC96" s="1620">
        <f t="shared" si="145"/>
        <v>0</v>
      </c>
      <c r="ED96" s="1620">
        <f t="shared" si="145"/>
        <v>0</v>
      </c>
      <c r="EE96" s="1620">
        <f t="shared" si="140"/>
        <v>0</v>
      </c>
      <c r="EF96" s="1621">
        <f t="shared" si="141"/>
        <v>0</v>
      </c>
      <c r="EG96" s="1581"/>
    </row>
    <row r="97" spans="1:137" ht="12">
      <c r="A97" s="2502"/>
      <c r="B97" s="1612" t="s">
        <v>1433</v>
      </c>
      <c r="C97" s="1609" t="s">
        <v>508</v>
      </c>
      <c r="D97" s="1609" t="s">
        <v>100</v>
      </c>
      <c r="E97" s="1609" t="s">
        <v>528</v>
      </c>
      <c r="F97" s="1609" t="s">
        <v>197</v>
      </c>
      <c r="G97" s="1609" t="s">
        <v>120</v>
      </c>
      <c r="H97" s="1610">
        <v>42690</v>
      </c>
      <c r="I97" s="1610">
        <v>43159</v>
      </c>
      <c r="J97" s="1611">
        <f t="shared" si="136"/>
        <v>469</v>
      </c>
      <c r="K97" s="1612"/>
      <c r="L97" s="1612" t="s">
        <v>533</v>
      </c>
      <c r="M97" s="1613">
        <v>7</v>
      </c>
      <c r="N97" s="1613">
        <v>5</v>
      </c>
      <c r="O97" s="1613"/>
      <c r="P97" s="1613"/>
      <c r="Q97" s="1613">
        <f t="shared" si="138"/>
        <v>5</v>
      </c>
      <c r="R97" s="1613">
        <f t="shared" si="98"/>
        <v>7</v>
      </c>
      <c r="S97" s="1613">
        <f>Q97+R97</f>
        <v>12</v>
      </c>
      <c r="T97" s="1615"/>
      <c r="U97" s="1616"/>
      <c r="V97" s="1616"/>
      <c r="W97" s="1616"/>
      <c r="X97" s="1616"/>
      <c r="Y97" s="1616"/>
      <c r="Z97" s="1616"/>
      <c r="AA97" s="705"/>
      <c r="AB97" s="1647"/>
      <c r="AC97" s="1618"/>
      <c r="AD97" s="1618"/>
      <c r="AE97" s="1618"/>
      <c r="AF97" s="1618"/>
      <c r="AG97" s="1618"/>
      <c r="AH97" s="1647">
        <v>0</v>
      </c>
      <c r="AI97" s="1618"/>
      <c r="AJ97" s="1618"/>
      <c r="AK97" s="1618"/>
      <c r="AL97" s="1618"/>
      <c r="AM97" s="1618"/>
      <c r="AN97" s="1617">
        <v>0</v>
      </c>
      <c r="AO97" s="1618"/>
      <c r="AP97" s="1618"/>
      <c r="AQ97" s="1618"/>
      <c r="AR97" s="1618"/>
      <c r="AS97" s="1618"/>
      <c r="AT97" s="1647">
        <v>0</v>
      </c>
      <c r="AU97" s="1618"/>
      <c r="AV97" s="1618"/>
      <c r="AW97" s="1618"/>
      <c r="AX97" s="1618"/>
      <c r="AY97" s="1618">
        <v>0</v>
      </c>
      <c r="AZ97" s="1647">
        <v>0</v>
      </c>
      <c r="BA97" s="1618"/>
      <c r="BB97" s="1618"/>
      <c r="BC97" s="1618"/>
      <c r="BD97" s="1618"/>
      <c r="BE97" s="1618">
        <v>0</v>
      </c>
      <c r="BF97" s="1617">
        <v>0</v>
      </c>
      <c r="BG97" s="1618"/>
      <c r="BH97" s="1618"/>
      <c r="BI97" s="1618"/>
      <c r="BJ97" s="1618"/>
      <c r="BK97" s="1618">
        <f t="shared" si="116"/>
        <v>0</v>
      </c>
      <c r="BL97" s="1647">
        <v>0</v>
      </c>
      <c r="BM97" s="1618"/>
      <c r="BN97" s="1618"/>
      <c r="BO97" s="1618"/>
      <c r="BP97" s="1618"/>
      <c r="BQ97" s="1618">
        <f t="shared" si="151"/>
        <v>0</v>
      </c>
      <c r="BR97" s="1647">
        <v>0</v>
      </c>
      <c r="BS97" s="1618"/>
      <c r="BT97" s="1618"/>
      <c r="BU97" s="1618"/>
      <c r="BV97" s="1618"/>
      <c r="BW97" s="1618">
        <f t="shared" si="152"/>
        <v>0</v>
      </c>
      <c r="BX97" s="1617">
        <v>12</v>
      </c>
      <c r="BY97" s="1618"/>
      <c r="BZ97" s="1618"/>
      <c r="CA97" s="1618"/>
      <c r="CB97" s="1618"/>
      <c r="CC97" s="1618">
        <f t="shared" si="153"/>
        <v>0</v>
      </c>
      <c r="CD97" s="1619">
        <v>0</v>
      </c>
      <c r="CE97" s="1618"/>
      <c r="CF97" s="1618"/>
      <c r="CG97" s="1618"/>
      <c r="CH97" s="1618"/>
      <c r="CI97" s="1618">
        <v>0</v>
      </c>
      <c r="CJ97" s="1619">
        <v>0</v>
      </c>
      <c r="CK97" s="1618"/>
      <c r="CL97" s="1618"/>
      <c r="CM97" s="1618"/>
      <c r="CN97" s="1618"/>
      <c r="CO97" s="1618"/>
      <c r="CP97" s="1619">
        <v>0</v>
      </c>
      <c r="CQ97" s="1618"/>
      <c r="CR97" s="1618"/>
      <c r="CS97" s="1618"/>
      <c r="CT97" s="1618"/>
      <c r="CU97" s="1618"/>
      <c r="CV97" s="1619">
        <v>0</v>
      </c>
      <c r="CW97" s="1618"/>
      <c r="CX97" s="1618"/>
      <c r="CY97" s="1618"/>
      <c r="CZ97" s="1618"/>
      <c r="DA97" s="1618"/>
      <c r="DB97" s="1619">
        <v>0</v>
      </c>
      <c r="DC97" s="1618"/>
      <c r="DD97" s="1618"/>
      <c r="DE97" s="1618"/>
      <c r="DF97" s="1618"/>
      <c r="DG97" s="1618"/>
      <c r="DH97" s="1617">
        <v>0</v>
      </c>
      <c r="DI97" s="1618"/>
      <c r="DJ97" s="1618"/>
      <c r="DK97" s="1618"/>
      <c r="DL97" s="1618"/>
      <c r="DM97" s="1618"/>
      <c r="DN97" s="1619">
        <v>0</v>
      </c>
      <c r="DO97" s="1618"/>
      <c r="DP97" s="1618"/>
      <c r="DQ97" s="1618"/>
      <c r="DR97" s="1618"/>
      <c r="DS97" s="1618"/>
      <c r="DT97" s="1619">
        <v>0</v>
      </c>
      <c r="DU97" s="1618"/>
      <c r="DV97" s="1618"/>
      <c r="DW97" s="1618"/>
      <c r="DX97" s="1618"/>
      <c r="DY97" s="1618"/>
      <c r="DZ97" s="1620">
        <f t="shared" si="142"/>
        <v>12</v>
      </c>
      <c r="EA97" s="1620">
        <f t="shared" si="145"/>
        <v>0</v>
      </c>
      <c r="EB97" s="1620">
        <f t="shared" si="145"/>
        <v>0</v>
      </c>
      <c r="EC97" s="1620">
        <f t="shared" si="145"/>
        <v>0</v>
      </c>
      <c r="ED97" s="1620">
        <f t="shared" si="145"/>
        <v>0</v>
      </c>
      <c r="EE97" s="1620">
        <f t="shared" si="140"/>
        <v>0</v>
      </c>
      <c r="EF97" s="1621">
        <f t="shared" si="141"/>
        <v>0</v>
      </c>
      <c r="EG97" s="1581"/>
    </row>
    <row r="98" spans="1:137" ht="24">
      <c r="A98" s="2502"/>
      <c r="B98" s="1612" t="s">
        <v>1434</v>
      </c>
      <c r="C98" s="1609" t="s">
        <v>508</v>
      </c>
      <c r="D98" s="1609" t="s">
        <v>100</v>
      </c>
      <c r="E98" s="1609" t="s">
        <v>528</v>
      </c>
      <c r="F98" s="1609" t="s">
        <v>197</v>
      </c>
      <c r="G98" s="1609" t="s">
        <v>120</v>
      </c>
      <c r="H98" s="1610">
        <v>42690</v>
      </c>
      <c r="I98" s="1610">
        <v>43159</v>
      </c>
      <c r="J98" s="1611">
        <f t="shared" si="136"/>
        <v>469</v>
      </c>
      <c r="K98" s="1612"/>
      <c r="L98" s="1612" t="s">
        <v>533</v>
      </c>
      <c r="M98" s="1613">
        <v>7</v>
      </c>
      <c r="N98" s="1613">
        <v>5</v>
      </c>
      <c r="O98" s="1613"/>
      <c r="P98" s="1613"/>
      <c r="Q98" s="1613">
        <f t="shared" si="138"/>
        <v>5</v>
      </c>
      <c r="R98" s="1613">
        <f t="shared" si="98"/>
        <v>7</v>
      </c>
      <c r="S98" s="1613">
        <f>Q98+R98</f>
        <v>12</v>
      </c>
      <c r="T98" s="1615"/>
      <c r="U98" s="1616"/>
      <c r="V98" s="1616"/>
      <c r="W98" s="1616"/>
      <c r="X98" s="1616"/>
      <c r="Y98" s="1616"/>
      <c r="Z98" s="1616"/>
      <c r="AA98" s="705"/>
      <c r="AB98" s="1647"/>
      <c r="AC98" s="1618"/>
      <c r="AD98" s="1618"/>
      <c r="AE98" s="1618"/>
      <c r="AF98" s="1618"/>
      <c r="AG98" s="1618"/>
      <c r="AH98" s="1647">
        <v>0</v>
      </c>
      <c r="AI98" s="1618"/>
      <c r="AJ98" s="1618"/>
      <c r="AK98" s="1618"/>
      <c r="AL98" s="1618"/>
      <c r="AM98" s="1618"/>
      <c r="AN98" s="1617">
        <v>0</v>
      </c>
      <c r="AO98" s="1618"/>
      <c r="AP98" s="1618"/>
      <c r="AQ98" s="1618"/>
      <c r="AR98" s="1618"/>
      <c r="AS98" s="1618"/>
      <c r="AT98" s="1647">
        <v>0</v>
      </c>
      <c r="AU98" s="1618"/>
      <c r="AV98" s="1618"/>
      <c r="AW98" s="1618"/>
      <c r="AX98" s="1618"/>
      <c r="AY98" s="1618">
        <v>0</v>
      </c>
      <c r="AZ98" s="1647">
        <v>0</v>
      </c>
      <c r="BA98" s="1618"/>
      <c r="BB98" s="1618"/>
      <c r="BC98" s="1618"/>
      <c r="BD98" s="1618"/>
      <c r="BE98" s="1618">
        <v>0</v>
      </c>
      <c r="BF98" s="1617">
        <v>0</v>
      </c>
      <c r="BG98" s="1618"/>
      <c r="BH98" s="1618"/>
      <c r="BI98" s="1618"/>
      <c r="BJ98" s="1618"/>
      <c r="BK98" s="1618">
        <f t="shared" si="116"/>
        <v>0</v>
      </c>
      <c r="BL98" s="1647">
        <v>0</v>
      </c>
      <c r="BM98" s="1618"/>
      <c r="BN98" s="1618"/>
      <c r="BO98" s="1618"/>
      <c r="BP98" s="1618"/>
      <c r="BQ98" s="1618">
        <f t="shared" si="151"/>
        <v>0</v>
      </c>
      <c r="BR98" s="1647">
        <v>0</v>
      </c>
      <c r="BS98" s="1618"/>
      <c r="BT98" s="1618"/>
      <c r="BU98" s="1618"/>
      <c r="BV98" s="1618"/>
      <c r="BW98" s="1618">
        <f t="shared" si="152"/>
        <v>0</v>
      </c>
      <c r="BX98" s="1617">
        <v>0</v>
      </c>
      <c r="BY98" s="1618"/>
      <c r="BZ98" s="1618"/>
      <c r="CA98" s="1618"/>
      <c r="CB98" s="1618"/>
      <c r="CC98" s="1618">
        <f t="shared" si="153"/>
        <v>0</v>
      </c>
      <c r="CD98" s="1619">
        <v>0</v>
      </c>
      <c r="CE98" s="1618"/>
      <c r="CF98" s="1618"/>
      <c r="CG98" s="1618"/>
      <c r="CH98" s="1618"/>
      <c r="CI98" s="1618">
        <v>0</v>
      </c>
      <c r="CJ98" s="1619">
        <v>0</v>
      </c>
      <c r="CK98" s="1618"/>
      <c r="CL98" s="1618"/>
      <c r="CM98" s="1618"/>
      <c r="CN98" s="1618"/>
      <c r="CO98" s="1618"/>
      <c r="CP98" s="1619">
        <v>0</v>
      </c>
      <c r="CQ98" s="1618"/>
      <c r="CR98" s="1618"/>
      <c r="CS98" s="1618"/>
      <c r="CT98" s="1618"/>
      <c r="CU98" s="1618"/>
      <c r="CV98" s="1619">
        <v>0</v>
      </c>
      <c r="CW98" s="1618"/>
      <c r="CX98" s="1618"/>
      <c r="CY98" s="1618"/>
      <c r="CZ98" s="1618"/>
      <c r="DA98" s="1618"/>
      <c r="DB98" s="1619">
        <v>0</v>
      </c>
      <c r="DC98" s="1618"/>
      <c r="DD98" s="1618"/>
      <c r="DE98" s="1618"/>
      <c r="DF98" s="1618"/>
      <c r="DG98" s="1618"/>
      <c r="DH98" s="1617">
        <v>12</v>
      </c>
      <c r="DI98" s="1618"/>
      <c r="DJ98" s="1618"/>
      <c r="DK98" s="1618"/>
      <c r="DL98" s="1618"/>
      <c r="DM98" s="1618"/>
      <c r="DN98" s="1619">
        <v>0</v>
      </c>
      <c r="DO98" s="1618"/>
      <c r="DP98" s="1618"/>
      <c r="DQ98" s="1618"/>
      <c r="DR98" s="1618"/>
      <c r="DS98" s="1618"/>
      <c r="DT98" s="1619">
        <v>0</v>
      </c>
      <c r="DU98" s="1618"/>
      <c r="DV98" s="1618"/>
      <c r="DW98" s="1618"/>
      <c r="DX98" s="1618"/>
      <c r="DY98" s="1618"/>
      <c r="DZ98" s="1620">
        <f t="shared" si="142"/>
        <v>12</v>
      </c>
      <c r="EA98" s="1620">
        <f t="shared" si="145"/>
        <v>0</v>
      </c>
      <c r="EB98" s="1620">
        <f t="shared" si="145"/>
        <v>0</v>
      </c>
      <c r="EC98" s="1620">
        <f t="shared" si="145"/>
        <v>0</v>
      </c>
      <c r="ED98" s="1620">
        <f t="shared" si="145"/>
        <v>0</v>
      </c>
      <c r="EE98" s="1620">
        <f t="shared" si="140"/>
        <v>0</v>
      </c>
      <c r="EF98" s="1621">
        <f t="shared" si="141"/>
        <v>0</v>
      </c>
      <c r="EG98" s="1581"/>
    </row>
    <row r="99" spans="1:137" ht="24">
      <c r="A99" s="2502"/>
      <c r="B99" s="1612" t="s">
        <v>527</v>
      </c>
      <c r="C99" s="1609" t="s">
        <v>508</v>
      </c>
      <c r="D99" s="1609" t="s">
        <v>100</v>
      </c>
      <c r="E99" s="1609" t="s">
        <v>528</v>
      </c>
      <c r="F99" s="1609" t="s">
        <v>197</v>
      </c>
      <c r="G99" s="1609" t="s">
        <v>120</v>
      </c>
      <c r="H99" s="1610">
        <v>42690</v>
      </c>
      <c r="I99" s="1610">
        <v>43159</v>
      </c>
      <c r="J99" s="1611">
        <f t="shared" si="136"/>
        <v>469</v>
      </c>
      <c r="K99" s="1612"/>
      <c r="L99" s="1612" t="s">
        <v>533</v>
      </c>
      <c r="M99" s="1613"/>
      <c r="N99" s="1613"/>
      <c r="O99" s="1613">
        <v>2430</v>
      </c>
      <c r="P99" s="1613">
        <v>1620</v>
      </c>
      <c r="Q99" s="1613">
        <f t="shared" si="138"/>
        <v>2430</v>
      </c>
      <c r="R99" s="1613">
        <f t="shared" si="98"/>
        <v>1620</v>
      </c>
      <c r="S99" s="1613">
        <f>Q99+R99</f>
        <v>4050</v>
      </c>
      <c r="T99" s="1615"/>
      <c r="U99" s="1616"/>
      <c r="V99" s="1616"/>
      <c r="W99" s="1616"/>
      <c r="X99" s="1616"/>
      <c r="Y99" s="1616"/>
      <c r="Z99" s="1616"/>
      <c r="AA99" s="705"/>
      <c r="AB99" s="1647"/>
      <c r="AC99" s="1618"/>
      <c r="AD99" s="1618"/>
      <c r="AE99" s="1618"/>
      <c r="AF99" s="1618"/>
      <c r="AG99" s="1618"/>
      <c r="AH99" s="1647">
        <v>0</v>
      </c>
      <c r="AI99" s="1618"/>
      <c r="AJ99" s="1618"/>
      <c r="AK99" s="1618"/>
      <c r="AL99" s="1618"/>
      <c r="AM99" s="1618"/>
      <c r="AN99" s="1617">
        <v>675</v>
      </c>
      <c r="AO99" s="1618"/>
      <c r="AP99" s="1618"/>
      <c r="AQ99" s="1618"/>
      <c r="AR99" s="1618"/>
      <c r="AS99" s="1618">
        <v>0</v>
      </c>
      <c r="AT99" s="1647">
        <v>0</v>
      </c>
      <c r="AU99" s="1618"/>
      <c r="AV99" s="1618"/>
      <c r="AW99" s="1618"/>
      <c r="AX99" s="1618"/>
      <c r="AY99" s="1618">
        <f>SUM(AU99:AX99)</f>
        <v>0</v>
      </c>
      <c r="AZ99" s="1647">
        <v>0</v>
      </c>
      <c r="BA99" s="1618"/>
      <c r="BB99" s="1618"/>
      <c r="BC99" s="1618"/>
      <c r="BD99" s="1618"/>
      <c r="BE99" s="1618">
        <f>SUM(BA99:BD99)</f>
        <v>0</v>
      </c>
      <c r="BF99" s="1617">
        <v>1350</v>
      </c>
      <c r="BG99" s="1618"/>
      <c r="BH99" s="1618"/>
      <c r="BI99" s="1618"/>
      <c r="BJ99" s="1618"/>
      <c r="BK99" s="1618">
        <f>SUM(BG99:BJ99)</f>
        <v>0</v>
      </c>
      <c r="BL99" s="1647">
        <v>0</v>
      </c>
      <c r="BM99" s="1618"/>
      <c r="BN99" s="1618"/>
      <c r="BO99" s="1618"/>
      <c r="BP99" s="1618"/>
      <c r="BQ99" s="1618">
        <f>SUM(BM99:BP99)</f>
        <v>0</v>
      </c>
      <c r="BR99" s="1647">
        <v>0</v>
      </c>
      <c r="BS99" s="1618"/>
      <c r="BT99" s="1618"/>
      <c r="BU99" s="1618"/>
      <c r="BV99" s="1618"/>
      <c r="BW99" s="1618">
        <f>SUM(BS99:BV99)</f>
        <v>0</v>
      </c>
      <c r="BX99" s="1617">
        <v>2015</v>
      </c>
      <c r="BY99" s="1618"/>
      <c r="BZ99" s="1618"/>
      <c r="CA99" s="1618"/>
      <c r="CB99" s="1618"/>
      <c r="CC99" s="1618">
        <f>SUM(BY99:CB99)</f>
        <v>0</v>
      </c>
      <c r="CD99" s="1619">
        <v>0</v>
      </c>
      <c r="CE99" s="1618"/>
      <c r="CF99" s="1618"/>
      <c r="CG99" s="1618"/>
      <c r="CH99" s="1618"/>
      <c r="CI99" s="1618">
        <f>SUM(CE99:CH99)</f>
        <v>0</v>
      </c>
      <c r="CJ99" s="1619">
        <v>0</v>
      </c>
      <c r="CK99" s="1618"/>
      <c r="CL99" s="1618"/>
      <c r="CM99" s="1618"/>
      <c r="CN99" s="1618"/>
      <c r="CO99" s="1618">
        <f>SUM(CK99:CN99)</f>
        <v>0</v>
      </c>
      <c r="CP99" s="1619">
        <v>2700</v>
      </c>
      <c r="CQ99" s="1618"/>
      <c r="CR99" s="1618"/>
      <c r="CS99" s="1618"/>
      <c r="CT99" s="1618"/>
      <c r="CU99" s="1618">
        <f>SUM(CQ99:CT99)</f>
        <v>0</v>
      </c>
      <c r="CV99" s="1619">
        <v>0</v>
      </c>
      <c r="CW99" s="1618"/>
      <c r="CX99" s="1618"/>
      <c r="CY99" s="1618"/>
      <c r="CZ99" s="1618"/>
      <c r="DA99" s="1618">
        <f>SUM(CW99:CZ99)</f>
        <v>0</v>
      </c>
      <c r="DB99" s="1619">
        <v>0</v>
      </c>
      <c r="DC99" s="1618"/>
      <c r="DD99" s="1618"/>
      <c r="DE99" s="1618"/>
      <c r="DF99" s="1618"/>
      <c r="DG99" s="1618">
        <f>SUM(DC99:DF99)</f>
        <v>0</v>
      </c>
      <c r="DH99" s="1617">
        <v>3375</v>
      </c>
      <c r="DI99" s="1618"/>
      <c r="DJ99" s="1618"/>
      <c r="DK99" s="1618"/>
      <c r="DL99" s="1618"/>
      <c r="DM99" s="1618">
        <f>SUM(DI99:DL99)</f>
        <v>0</v>
      </c>
      <c r="DN99" s="1619">
        <v>0</v>
      </c>
      <c r="DO99" s="1618"/>
      <c r="DP99" s="1618"/>
      <c r="DQ99" s="1618"/>
      <c r="DR99" s="1618"/>
      <c r="DS99" s="1618">
        <f>SUM(DO99:DR99)</f>
        <v>0</v>
      </c>
      <c r="DT99" s="1619">
        <v>4050</v>
      </c>
      <c r="DU99" s="1618"/>
      <c r="DV99" s="1618"/>
      <c r="DW99" s="1618"/>
      <c r="DX99" s="1618"/>
      <c r="DY99" s="1618">
        <f>SUM(DU99:DX99)</f>
        <v>0</v>
      </c>
      <c r="DZ99" s="1620">
        <f t="shared" si="142"/>
        <v>4050</v>
      </c>
      <c r="EA99" s="1620">
        <f t="shared" si="145"/>
        <v>0</v>
      </c>
      <c r="EB99" s="1620">
        <f t="shared" si="145"/>
        <v>0</v>
      </c>
      <c r="EC99" s="1620">
        <f t="shared" si="145"/>
        <v>0</v>
      </c>
      <c r="ED99" s="1620">
        <f t="shared" si="145"/>
        <v>0</v>
      </c>
      <c r="EE99" s="1620">
        <f t="shared" si="140"/>
        <v>0</v>
      </c>
      <c r="EF99" s="1621">
        <f t="shared" si="141"/>
        <v>0</v>
      </c>
      <c r="EG99" s="1581"/>
    </row>
    <row r="100" spans="1:137" ht="12">
      <c r="A100" s="2502"/>
      <c r="B100" s="1612" t="s">
        <v>1435</v>
      </c>
      <c r="C100" s="1609" t="s">
        <v>508</v>
      </c>
      <c r="D100" s="1609" t="s">
        <v>100</v>
      </c>
      <c r="E100" s="1609" t="s">
        <v>88</v>
      </c>
      <c r="F100" s="1609" t="s">
        <v>197</v>
      </c>
      <c r="G100" s="1609" t="s">
        <v>120</v>
      </c>
      <c r="H100" s="1610">
        <v>42690</v>
      </c>
      <c r="I100" s="1610">
        <v>43159</v>
      </c>
      <c r="J100" s="1611">
        <f t="shared" si="136"/>
        <v>469</v>
      </c>
      <c r="K100" s="1612"/>
      <c r="L100" s="1612" t="s">
        <v>524</v>
      </c>
      <c r="M100" s="1613"/>
      <c r="N100" s="1613"/>
      <c r="O100" s="1613"/>
      <c r="P100" s="1613"/>
      <c r="Q100" s="1613">
        <f t="shared" si="138"/>
        <v>0</v>
      </c>
      <c r="R100" s="1613">
        <f t="shared" si="98"/>
        <v>0</v>
      </c>
      <c r="S100" s="1613">
        <v>7</v>
      </c>
      <c r="T100" s="1615"/>
      <c r="U100" s="1616"/>
      <c r="V100" s="1616"/>
      <c r="W100" s="1616"/>
      <c r="X100" s="1616"/>
      <c r="Y100" s="1616"/>
      <c r="Z100" s="1616"/>
      <c r="AA100" s="705"/>
      <c r="AB100" s="1647"/>
      <c r="AC100" s="1618"/>
      <c r="AD100" s="1618"/>
      <c r="AE100" s="1618"/>
      <c r="AF100" s="1618"/>
      <c r="AG100" s="1618"/>
      <c r="AH100" s="1647">
        <v>0</v>
      </c>
      <c r="AI100" s="1618"/>
      <c r="AJ100" s="1618"/>
      <c r="AK100" s="1618"/>
      <c r="AL100" s="1618"/>
      <c r="AM100" s="1618"/>
      <c r="AN100" s="1617">
        <v>16</v>
      </c>
      <c r="AO100" s="1618"/>
      <c r="AP100" s="1618"/>
      <c r="AQ100" s="1618"/>
      <c r="AR100" s="1618"/>
      <c r="AS100" s="1618"/>
      <c r="AT100" s="1647">
        <v>0</v>
      </c>
      <c r="AU100" s="1618"/>
      <c r="AV100" s="1618"/>
      <c r="AW100" s="1618"/>
      <c r="AX100" s="1618"/>
      <c r="AY100" s="1618">
        <v>0</v>
      </c>
      <c r="AZ100" s="1647">
        <v>0</v>
      </c>
      <c r="BA100" s="1618"/>
      <c r="BB100" s="1618"/>
      <c r="BC100" s="1618"/>
      <c r="BD100" s="1618"/>
      <c r="BE100" s="1618">
        <v>0</v>
      </c>
      <c r="BF100" s="1617">
        <v>16</v>
      </c>
      <c r="BG100" s="1618"/>
      <c r="BH100" s="1618"/>
      <c r="BI100" s="1618"/>
      <c r="BJ100" s="1618"/>
      <c r="BK100" s="1618">
        <v>7</v>
      </c>
      <c r="BL100" s="1647">
        <v>0</v>
      </c>
      <c r="BM100" s="1618"/>
      <c r="BN100" s="1618"/>
      <c r="BO100" s="1618"/>
      <c r="BP100" s="1618"/>
      <c r="BQ100" s="1618">
        <v>7</v>
      </c>
      <c r="BR100" s="1647">
        <v>0</v>
      </c>
      <c r="BS100" s="1618"/>
      <c r="BT100" s="1618"/>
      <c r="BU100" s="1618"/>
      <c r="BV100" s="1618"/>
      <c r="BW100" s="1618">
        <f t="shared" si="152"/>
        <v>0</v>
      </c>
      <c r="BX100" s="1617">
        <v>16</v>
      </c>
      <c r="BY100" s="1618"/>
      <c r="BZ100" s="1618"/>
      <c r="CA100" s="1618"/>
      <c r="CB100" s="1618"/>
      <c r="CC100" s="1618">
        <f t="shared" si="153"/>
        <v>0</v>
      </c>
      <c r="CD100" s="1619">
        <v>0</v>
      </c>
      <c r="CE100" s="1618"/>
      <c r="CF100" s="1618"/>
      <c r="CG100" s="1618"/>
      <c r="CH100" s="1618"/>
      <c r="CI100" s="1618">
        <v>0</v>
      </c>
      <c r="CJ100" s="1619">
        <v>0</v>
      </c>
      <c r="CK100" s="1618"/>
      <c r="CL100" s="1618"/>
      <c r="CM100" s="1618"/>
      <c r="CN100" s="1618"/>
      <c r="CO100" s="1618"/>
      <c r="CP100" s="1619">
        <v>16</v>
      </c>
      <c r="CQ100" s="1618"/>
      <c r="CR100" s="1618"/>
      <c r="CS100" s="1618"/>
      <c r="CT100" s="1618"/>
      <c r="CU100" s="1618"/>
      <c r="CV100" s="1619">
        <v>0</v>
      </c>
      <c r="CW100" s="1618"/>
      <c r="CX100" s="1618"/>
      <c r="CY100" s="1618"/>
      <c r="CZ100" s="1618"/>
      <c r="DA100" s="1618"/>
      <c r="DB100" s="1619">
        <v>0</v>
      </c>
      <c r="DC100" s="1618"/>
      <c r="DD100" s="1618"/>
      <c r="DE100" s="1618"/>
      <c r="DF100" s="1618"/>
      <c r="DG100" s="1618"/>
      <c r="DH100" s="1617">
        <v>16</v>
      </c>
      <c r="DI100" s="1618"/>
      <c r="DJ100" s="1618"/>
      <c r="DK100" s="1618"/>
      <c r="DL100" s="1618"/>
      <c r="DM100" s="1618"/>
      <c r="DN100" s="1619">
        <v>0</v>
      </c>
      <c r="DO100" s="1618"/>
      <c r="DP100" s="1618"/>
      <c r="DQ100" s="1618"/>
      <c r="DR100" s="1618"/>
      <c r="DS100" s="1618"/>
      <c r="DT100" s="1619">
        <v>16</v>
      </c>
      <c r="DU100" s="1618"/>
      <c r="DV100" s="1618"/>
      <c r="DW100" s="1618"/>
      <c r="DX100" s="1618"/>
      <c r="DY100" s="1618"/>
      <c r="DZ100" s="1620">
        <f t="shared" si="142"/>
        <v>7</v>
      </c>
      <c r="EA100" s="1620">
        <f t="shared" si="145"/>
        <v>0</v>
      </c>
      <c r="EB100" s="1620">
        <f t="shared" si="145"/>
        <v>0</v>
      </c>
      <c r="EC100" s="1620">
        <f t="shared" si="145"/>
        <v>0</v>
      </c>
      <c r="ED100" s="1620">
        <f t="shared" si="145"/>
        <v>0</v>
      </c>
      <c r="EE100" s="1620">
        <f t="shared" si="140"/>
        <v>14</v>
      </c>
      <c r="EF100" s="1621">
        <f t="shared" si="141"/>
        <v>2</v>
      </c>
      <c r="EG100" s="1581"/>
    </row>
    <row r="101" spans="1:137" ht="12">
      <c r="A101" s="2502"/>
      <c r="B101" s="1612" t="s">
        <v>525</v>
      </c>
      <c r="C101" s="1609" t="s">
        <v>508</v>
      </c>
      <c r="D101" s="1609" t="s">
        <v>100</v>
      </c>
      <c r="E101" s="1609" t="s">
        <v>88</v>
      </c>
      <c r="F101" s="1609" t="s">
        <v>197</v>
      </c>
      <c r="G101" s="1609" t="s">
        <v>120</v>
      </c>
      <c r="H101" s="1610">
        <v>42690</v>
      </c>
      <c r="I101" s="1610">
        <v>43159</v>
      </c>
      <c r="J101" s="1611">
        <f t="shared" si="136"/>
        <v>469</v>
      </c>
      <c r="K101" s="1612"/>
      <c r="L101" s="1612" t="s">
        <v>524</v>
      </c>
      <c r="M101" s="1613">
        <v>35</v>
      </c>
      <c r="N101" s="1613">
        <v>35</v>
      </c>
      <c r="O101" s="1613"/>
      <c r="P101" s="1613"/>
      <c r="Q101" s="1613">
        <f t="shared" si="138"/>
        <v>35</v>
      </c>
      <c r="R101" s="1613">
        <f t="shared" si="98"/>
        <v>35</v>
      </c>
      <c r="S101" s="1613">
        <f>Q101+R101</f>
        <v>70</v>
      </c>
      <c r="T101" s="1615"/>
      <c r="U101" s="1616"/>
      <c r="V101" s="1616"/>
      <c r="W101" s="1616"/>
      <c r="X101" s="1616"/>
      <c r="Y101" s="1616"/>
      <c r="Z101" s="1616"/>
      <c r="AA101" s="705"/>
      <c r="AB101" s="1647"/>
      <c r="AC101" s="1618"/>
      <c r="AD101" s="1618"/>
      <c r="AE101" s="1618"/>
      <c r="AF101" s="1618"/>
      <c r="AG101" s="1618"/>
      <c r="AH101" s="1647">
        <v>0</v>
      </c>
      <c r="AI101" s="1618"/>
      <c r="AJ101" s="1618"/>
      <c r="AK101" s="1618"/>
      <c r="AL101" s="1618"/>
      <c r="AM101" s="1618"/>
      <c r="AN101" s="1617">
        <v>70</v>
      </c>
      <c r="AO101" s="1618"/>
      <c r="AP101" s="1618"/>
      <c r="AQ101" s="1618"/>
      <c r="AR101" s="1618"/>
      <c r="AS101" s="1618"/>
      <c r="AT101" s="1647">
        <v>0</v>
      </c>
      <c r="AU101" s="1618"/>
      <c r="AV101" s="1618"/>
      <c r="AW101" s="1618"/>
      <c r="AX101" s="1618"/>
      <c r="AY101" s="1618">
        <v>0</v>
      </c>
      <c r="AZ101" s="1647">
        <v>0</v>
      </c>
      <c r="BA101" s="1618"/>
      <c r="BB101" s="1618"/>
      <c r="BC101" s="1618"/>
      <c r="BD101" s="1618"/>
      <c r="BE101" s="1618">
        <v>0</v>
      </c>
      <c r="BF101" s="1617">
        <v>70</v>
      </c>
      <c r="BG101" s="1618"/>
      <c r="BH101" s="1618"/>
      <c r="BI101" s="1618"/>
      <c r="BJ101" s="1618"/>
      <c r="BK101" s="1618">
        <v>70</v>
      </c>
      <c r="BL101" s="1647">
        <v>0</v>
      </c>
      <c r="BM101" s="1618">
        <v>36</v>
      </c>
      <c r="BN101" s="1618">
        <v>34</v>
      </c>
      <c r="BO101" s="1618"/>
      <c r="BP101" s="1618"/>
      <c r="BQ101" s="1618">
        <f>SUM(BM101:BP101)</f>
        <v>70</v>
      </c>
      <c r="BR101" s="1647">
        <v>0</v>
      </c>
      <c r="BS101" s="1618">
        <v>36</v>
      </c>
      <c r="BT101" s="1618">
        <v>34</v>
      </c>
      <c r="BU101" s="1618"/>
      <c r="BV101" s="1618"/>
      <c r="BW101" s="1618">
        <f t="shared" si="152"/>
        <v>70</v>
      </c>
      <c r="BX101" s="1617">
        <v>70</v>
      </c>
      <c r="BY101" s="1618">
        <v>36</v>
      </c>
      <c r="BZ101" s="1618">
        <v>34</v>
      </c>
      <c r="CA101" s="1618"/>
      <c r="CB101" s="1618"/>
      <c r="CC101" s="1618">
        <f t="shared" si="153"/>
        <v>70</v>
      </c>
      <c r="CD101" s="1619">
        <v>0</v>
      </c>
      <c r="CE101" s="1618"/>
      <c r="CF101" s="1618"/>
      <c r="CG101" s="1618"/>
      <c r="CH101" s="1618"/>
      <c r="CI101" s="1618">
        <v>0</v>
      </c>
      <c r="CJ101" s="1619">
        <v>0</v>
      </c>
      <c r="CK101" s="1618"/>
      <c r="CL101" s="1618"/>
      <c r="CM101" s="1618"/>
      <c r="CN101" s="1618"/>
      <c r="CO101" s="1618"/>
      <c r="CP101" s="1619">
        <v>70</v>
      </c>
      <c r="CQ101" s="1618"/>
      <c r="CR101" s="1618"/>
      <c r="CS101" s="1618"/>
      <c r="CT101" s="1618"/>
      <c r="CU101" s="1618"/>
      <c r="CV101" s="1619">
        <v>0</v>
      </c>
      <c r="CW101" s="1618"/>
      <c r="CX101" s="1618"/>
      <c r="CY101" s="1618"/>
      <c r="CZ101" s="1618"/>
      <c r="DA101" s="1618"/>
      <c r="DB101" s="1619">
        <v>0</v>
      </c>
      <c r="DC101" s="1618"/>
      <c r="DD101" s="1618"/>
      <c r="DE101" s="1618"/>
      <c r="DF101" s="1618"/>
      <c r="DG101" s="1618"/>
      <c r="DH101" s="1617">
        <v>70</v>
      </c>
      <c r="DI101" s="1618"/>
      <c r="DJ101" s="1618"/>
      <c r="DK101" s="1618"/>
      <c r="DL101" s="1618"/>
      <c r="DM101" s="1618"/>
      <c r="DN101" s="1619">
        <v>0</v>
      </c>
      <c r="DO101" s="1618"/>
      <c r="DP101" s="1618"/>
      <c r="DQ101" s="1618"/>
      <c r="DR101" s="1618"/>
      <c r="DS101" s="1618"/>
      <c r="DT101" s="1619">
        <v>70</v>
      </c>
      <c r="DU101" s="1618"/>
      <c r="DV101" s="1618"/>
      <c r="DW101" s="1618"/>
      <c r="DX101" s="1618"/>
      <c r="DY101" s="1618"/>
      <c r="DZ101" s="1620">
        <f t="shared" si="142"/>
        <v>70</v>
      </c>
      <c r="EA101" s="1620">
        <f t="shared" si="145"/>
        <v>108</v>
      </c>
      <c r="EB101" s="1620">
        <f t="shared" si="145"/>
        <v>102</v>
      </c>
      <c r="EC101" s="1620">
        <f t="shared" si="145"/>
        <v>0</v>
      </c>
      <c r="ED101" s="1620">
        <f t="shared" si="145"/>
        <v>0</v>
      </c>
      <c r="EE101" s="1620">
        <f t="shared" si="140"/>
        <v>280</v>
      </c>
      <c r="EF101" s="1621">
        <f t="shared" si="141"/>
        <v>4</v>
      </c>
      <c r="EG101" s="1581"/>
    </row>
    <row r="102" spans="1:137" ht="12">
      <c r="A102" s="2502"/>
      <c r="B102" s="1612" t="s">
        <v>526</v>
      </c>
      <c r="C102" s="1609" t="s">
        <v>508</v>
      </c>
      <c r="D102" s="1609" t="s">
        <v>100</v>
      </c>
      <c r="E102" s="1609" t="s">
        <v>88</v>
      </c>
      <c r="F102" s="1609" t="s">
        <v>197</v>
      </c>
      <c r="G102" s="1609" t="s">
        <v>120</v>
      </c>
      <c r="H102" s="1610">
        <v>42690</v>
      </c>
      <c r="I102" s="1610">
        <v>43159</v>
      </c>
      <c r="J102" s="1611">
        <f t="shared" si="136"/>
        <v>469</v>
      </c>
      <c r="K102" s="1612"/>
      <c r="L102" s="1612" t="s">
        <v>524</v>
      </c>
      <c r="M102" s="1613">
        <v>35</v>
      </c>
      <c r="N102" s="1613">
        <v>0</v>
      </c>
      <c r="O102" s="1613"/>
      <c r="P102" s="1613"/>
      <c r="Q102" s="1613">
        <f t="shared" si="138"/>
        <v>0</v>
      </c>
      <c r="R102" s="1613">
        <f t="shared" si="98"/>
        <v>35</v>
      </c>
      <c r="S102" s="1613">
        <f>Q102+R102</f>
        <v>35</v>
      </c>
      <c r="T102" s="1615"/>
      <c r="U102" s="1616"/>
      <c r="V102" s="1616"/>
      <c r="W102" s="1616"/>
      <c r="X102" s="1616"/>
      <c r="Y102" s="1616"/>
      <c r="Z102" s="1616"/>
      <c r="AA102" s="705"/>
      <c r="AB102" s="1647"/>
      <c r="AC102" s="1618"/>
      <c r="AD102" s="1618"/>
      <c r="AE102" s="1618"/>
      <c r="AF102" s="1618"/>
      <c r="AG102" s="1618"/>
      <c r="AH102" s="1647">
        <v>0</v>
      </c>
      <c r="AI102" s="1618"/>
      <c r="AJ102" s="1618"/>
      <c r="AK102" s="1618"/>
      <c r="AL102" s="1618"/>
      <c r="AM102" s="1618"/>
      <c r="AN102" s="1617">
        <v>35</v>
      </c>
      <c r="AO102" s="1618"/>
      <c r="AP102" s="1618"/>
      <c r="AQ102" s="1618"/>
      <c r="AR102" s="1618"/>
      <c r="AS102" s="1618"/>
      <c r="AT102" s="1647">
        <v>0</v>
      </c>
      <c r="AU102" s="1618"/>
      <c r="AV102" s="1618"/>
      <c r="AW102" s="1618"/>
      <c r="AX102" s="1618"/>
      <c r="AY102" s="1618">
        <v>0</v>
      </c>
      <c r="AZ102" s="1647">
        <v>0</v>
      </c>
      <c r="BA102" s="1618"/>
      <c r="BB102" s="1618"/>
      <c r="BC102" s="1618"/>
      <c r="BD102" s="1618"/>
      <c r="BE102" s="1618">
        <v>0</v>
      </c>
      <c r="BF102" s="1617">
        <v>35</v>
      </c>
      <c r="BG102" s="1618"/>
      <c r="BH102" s="1618"/>
      <c r="BI102" s="1618"/>
      <c r="BJ102" s="1618"/>
      <c r="BK102" s="1618">
        <v>36</v>
      </c>
      <c r="BL102" s="1647">
        <v>0</v>
      </c>
      <c r="BM102" s="1618">
        <v>36</v>
      </c>
      <c r="BN102" s="1618"/>
      <c r="BO102" s="1618"/>
      <c r="BP102" s="1618"/>
      <c r="BQ102" s="1618">
        <f>SUM(BM102:BP102)</f>
        <v>36</v>
      </c>
      <c r="BR102" s="1647">
        <v>0</v>
      </c>
      <c r="BS102" s="1618">
        <v>36</v>
      </c>
      <c r="BT102" s="1618"/>
      <c r="BU102" s="1618"/>
      <c r="BV102" s="1618"/>
      <c r="BW102" s="1618">
        <f t="shared" si="152"/>
        <v>36</v>
      </c>
      <c r="BX102" s="1617">
        <v>35</v>
      </c>
      <c r="BY102" s="1618">
        <v>36</v>
      </c>
      <c r="BZ102" s="1618"/>
      <c r="CA102" s="1618"/>
      <c r="CB102" s="1618"/>
      <c r="CC102" s="1618">
        <f t="shared" si="153"/>
        <v>36</v>
      </c>
      <c r="CD102" s="1619">
        <v>0</v>
      </c>
      <c r="CE102" s="1618"/>
      <c r="CF102" s="1618"/>
      <c r="CG102" s="1618"/>
      <c r="CH102" s="1618"/>
      <c r="CI102" s="1618">
        <v>0</v>
      </c>
      <c r="CJ102" s="1619">
        <v>0</v>
      </c>
      <c r="CK102" s="1618"/>
      <c r="CL102" s="1618"/>
      <c r="CM102" s="1618"/>
      <c r="CN102" s="1618"/>
      <c r="CO102" s="1618"/>
      <c r="CP102" s="1619">
        <v>35</v>
      </c>
      <c r="CQ102" s="1618"/>
      <c r="CR102" s="1618"/>
      <c r="CS102" s="1618"/>
      <c r="CT102" s="1618"/>
      <c r="CU102" s="1618"/>
      <c r="CV102" s="1619">
        <v>0</v>
      </c>
      <c r="CW102" s="1618"/>
      <c r="CX102" s="1618"/>
      <c r="CY102" s="1618"/>
      <c r="CZ102" s="1618"/>
      <c r="DA102" s="1618"/>
      <c r="DB102" s="1619">
        <v>0</v>
      </c>
      <c r="DC102" s="1618"/>
      <c r="DD102" s="1618"/>
      <c r="DE102" s="1618"/>
      <c r="DF102" s="1618"/>
      <c r="DG102" s="1618"/>
      <c r="DH102" s="1617">
        <v>35</v>
      </c>
      <c r="DI102" s="1618"/>
      <c r="DJ102" s="1618"/>
      <c r="DK102" s="1618"/>
      <c r="DL102" s="1618"/>
      <c r="DM102" s="1618"/>
      <c r="DN102" s="1619">
        <v>0</v>
      </c>
      <c r="DO102" s="1618"/>
      <c r="DP102" s="1618"/>
      <c r="DQ102" s="1618"/>
      <c r="DR102" s="1618"/>
      <c r="DS102" s="1618"/>
      <c r="DT102" s="1619">
        <v>35</v>
      </c>
      <c r="DU102" s="1618"/>
      <c r="DV102" s="1618"/>
      <c r="DW102" s="1618"/>
      <c r="DX102" s="1618"/>
      <c r="DY102" s="1618"/>
      <c r="DZ102" s="1620">
        <f t="shared" si="142"/>
        <v>35</v>
      </c>
      <c r="EA102" s="1620">
        <f t="shared" si="145"/>
        <v>108</v>
      </c>
      <c r="EB102" s="1620">
        <f t="shared" si="145"/>
        <v>0</v>
      </c>
      <c r="EC102" s="1620">
        <f t="shared" si="145"/>
        <v>0</v>
      </c>
      <c r="ED102" s="1620">
        <f t="shared" si="145"/>
        <v>0</v>
      </c>
      <c r="EE102" s="1620">
        <f t="shared" si="140"/>
        <v>144</v>
      </c>
      <c r="EF102" s="1621">
        <f t="shared" si="141"/>
        <v>4.1142857142857139</v>
      </c>
      <c r="EG102" s="1581"/>
    </row>
    <row r="103" spans="1:137" ht="12">
      <c r="A103" s="2502"/>
      <c r="B103" s="1612" t="s">
        <v>1436</v>
      </c>
      <c r="C103" s="1609" t="s">
        <v>508</v>
      </c>
      <c r="D103" s="1609" t="s">
        <v>100</v>
      </c>
      <c r="E103" s="1609" t="s">
        <v>88</v>
      </c>
      <c r="F103" s="1609" t="s">
        <v>197</v>
      </c>
      <c r="G103" s="1609" t="s">
        <v>120</v>
      </c>
      <c r="H103" s="1610">
        <v>42690</v>
      </c>
      <c r="I103" s="1610">
        <v>43159</v>
      </c>
      <c r="J103" s="1611">
        <f t="shared" si="136"/>
        <v>469</v>
      </c>
      <c r="K103" s="1612"/>
      <c r="L103" s="1612" t="s">
        <v>524</v>
      </c>
      <c r="M103" s="1613">
        <v>7</v>
      </c>
      <c r="N103" s="1613">
        <v>0</v>
      </c>
      <c r="O103" s="1613"/>
      <c r="P103" s="1613"/>
      <c r="Q103" s="1613">
        <f t="shared" si="138"/>
        <v>0</v>
      </c>
      <c r="R103" s="1613">
        <f t="shared" si="98"/>
        <v>7</v>
      </c>
      <c r="S103" s="1613">
        <f>Q103+R103</f>
        <v>7</v>
      </c>
      <c r="T103" s="1615"/>
      <c r="U103" s="1616"/>
      <c r="V103" s="1616"/>
      <c r="W103" s="1616"/>
      <c r="X103" s="1616"/>
      <c r="Y103" s="1616"/>
      <c r="Z103" s="1616"/>
      <c r="AA103" s="705"/>
      <c r="AB103" s="1647"/>
      <c r="AC103" s="1618"/>
      <c r="AD103" s="1618"/>
      <c r="AE103" s="1618"/>
      <c r="AF103" s="1618"/>
      <c r="AG103" s="1618"/>
      <c r="AH103" s="1647">
        <v>0</v>
      </c>
      <c r="AI103" s="1618"/>
      <c r="AJ103" s="1618"/>
      <c r="AK103" s="1618"/>
      <c r="AL103" s="1618"/>
      <c r="AM103" s="1618"/>
      <c r="AN103" s="1617">
        <v>7</v>
      </c>
      <c r="AO103" s="1618"/>
      <c r="AP103" s="1618"/>
      <c r="AQ103" s="1618"/>
      <c r="AR103" s="1618"/>
      <c r="AS103" s="1618"/>
      <c r="AT103" s="1647">
        <v>0</v>
      </c>
      <c r="AU103" s="1618"/>
      <c r="AV103" s="1618"/>
      <c r="AW103" s="1618"/>
      <c r="AX103" s="1618"/>
      <c r="AY103" s="1618">
        <v>0</v>
      </c>
      <c r="AZ103" s="1647">
        <v>0</v>
      </c>
      <c r="BA103" s="1618"/>
      <c r="BB103" s="1618"/>
      <c r="BC103" s="1618"/>
      <c r="BD103" s="1618"/>
      <c r="BE103" s="1618">
        <v>0</v>
      </c>
      <c r="BF103" s="1617">
        <v>7</v>
      </c>
      <c r="BG103" s="1618"/>
      <c r="BH103" s="1618"/>
      <c r="BI103" s="1618"/>
      <c r="BJ103" s="1618"/>
      <c r="BK103" s="1618">
        <v>7</v>
      </c>
      <c r="BL103" s="1647">
        <v>0</v>
      </c>
      <c r="BM103" s="1618">
        <v>7</v>
      </c>
      <c r="BN103" s="1618"/>
      <c r="BO103" s="1618"/>
      <c r="BP103" s="1618"/>
      <c r="BQ103" s="1618">
        <f>SUM(BM103:BP103)</f>
        <v>7</v>
      </c>
      <c r="BR103" s="1647">
        <v>0</v>
      </c>
      <c r="BS103" s="1618">
        <v>7</v>
      </c>
      <c r="BT103" s="1618"/>
      <c r="BU103" s="1618"/>
      <c r="BV103" s="1618"/>
      <c r="BW103" s="1618">
        <f t="shared" si="152"/>
        <v>7</v>
      </c>
      <c r="BX103" s="1617">
        <v>7</v>
      </c>
      <c r="BY103" s="1618">
        <v>7</v>
      </c>
      <c r="BZ103" s="1618"/>
      <c r="CA103" s="1618"/>
      <c r="CB103" s="1618"/>
      <c r="CC103" s="1618">
        <f t="shared" si="153"/>
        <v>7</v>
      </c>
      <c r="CD103" s="1619">
        <v>0</v>
      </c>
      <c r="CE103" s="1618"/>
      <c r="CF103" s="1618"/>
      <c r="CG103" s="1618"/>
      <c r="CH103" s="1618"/>
      <c r="CI103" s="1618">
        <v>0</v>
      </c>
      <c r="CJ103" s="1619">
        <v>0</v>
      </c>
      <c r="CK103" s="1618"/>
      <c r="CL103" s="1618"/>
      <c r="CM103" s="1618"/>
      <c r="CN103" s="1618"/>
      <c r="CO103" s="1618"/>
      <c r="CP103" s="1619">
        <v>7</v>
      </c>
      <c r="CQ103" s="1618"/>
      <c r="CR103" s="1618"/>
      <c r="CS103" s="1618"/>
      <c r="CT103" s="1618"/>
      <c r="CU103" s="1618"/>
      <c r="CV103" s="1619">
        <v>0</v>
      </c>
      <c r="CW103" s="1618"/>
      <c r="CX103" s="1618"/>
      <c r="CY103" s="1618"/>
      <c r="CZ103" s="1618"/>
      <c r="DA103" s="1618"/>
      <c r="DB103" s="1619">
        <v>0</v>
      </c>
      <c r="DC103" s="1618"/>
      <c r="DD103" s="1618"/>
      <c r="DE103" s="1618"/>
      <c r="DF103" s="1618"/>
      <c r="DG103" s="1618"/>
      <c r="DH103" s="1617">
        <v>7</v>
      </c>
      <c r="DI103" s="1618"/>
      <c r="DJ103" s="1618"/>
      <c r="DK103" s="1618"/>
      <c r="DL103" s="1618"/>
      <c r="DM103" s="1618"/>
      <c r="DN103" s="1619">
        <v>0</v>
      </c>
      <c r="DO103" s="1618"/>
      <c r="DP103" s="1618"/>
      <c r="DQ103" s="1618"/>
      <c r="DR103" s="1618"/>
      <c r="DS103" s="1618"/>
      <c r="DT103" s="1619">
        <v>7</v>
      </c>
      <c r="DU103" s="1618"/>
      <c r="DV103" s="1618"/>
      <c r="DW103" s="1618"/>
      <c r="DX103" s="1618"/>
      <c r="DY103" s="1618"/>
      <c r="DZ103" s="1620">
        <f t="shared" si="142"/>
        <v>7</v>
      </c>
      <c r="EA103" s="1620">
        <f t="shared" si="145"/>
        <v>21</v>
      </c>
      <c r="EB103" s="1620">
        <f t="shared" si="145"/>
        <v>0</v>
      </c>
      <c r="EC103" s="1620">
        <f t="shared" si="145"/>
        <v>0</v>
      </c>
      <c r="ED103" s="1620">
        <f t="shared" si="145"/>
        <v>0</v>
      </c>
      <c r="EE103" s="1620">
        <f t="shared" si="140"/>
        <v>28</v>
      </c>
      <c r="EF103" s="1621">
        <f t="shared" si="141"/>
        <v>4</v>
      </c>
      <c r="EG103" s="1581"/>
    </row>
    <row r="104" spans="1:137" ht="12">
      <c r="A104" s="2502"/>
      <c r="B104" s="1612" t="s">
        <v>1437</v>
      </c>
      <c r="C104" s="1609" t="s">
        <v>508</v>
      </c>
      <c r="D104" s="1609" t="s">
        <v>100</v>
      </c>
      <c r="E104" s="1609" t="s">
        <v>88</v>
      </c>
      <c r="F104" s="1609" t="s">
        <v>197</v>
      </c>
      <c r="G104" s="1609" t="s">
        <v>120</v>
      </c>
      <c r="H104" s="1610">
        <v>42690</v>
      </c>
      <c r="I104" s="1610">
        <v>43159</v>
      </c>
      <c r="J104" s="1611">
        <f t="shared" si="136"/>
        <v>469</v>
      </c>
      <c r="K104" s="1612"/>
      <c r="L104" s="1612" t="s">
        <v>524</v>
      </c>
      <c r="M104" s="1613"/>
      <c r="N104" s="1613"/>
      <c r="O104" s="1613"/>
      <c r="P104" s="1613"/>
      <c r="Q104" s="1613">
        <f t="shared" si="138"/>
        <v>0</v>
      </c>
      <c r="R104" s="1613">
        <f t="shared" si="98"/>
        <v>0</v>
      </c>
      <c r="S104" s="1613">
        <v>1</v>
      </c>
      <c r="T104" s="1615"/>
      <c r="U104" s="1616"/>
      <c r="V104" s="1616"/>
      <c r="W104" s="1616"/>
      <c r="X104" s="1616"/>
      <c r="Y104" s="1616"/>
      <c r="Z104" s="1616"/>
      <c r="AA104" s="705"/>
      <c r="AB104" s="1647"/>
      <c r="AC104" s="1618"/>
      <c r="AD104" s="1618"/>
      <c r="AE104" s="1618"/>
      <c r="AF104" s="1618"/>
      <c r="AG104" s="1618"/>
      <c r="AH104" s="1647">
        <v>0</v>
      </c>
      <c r="AI104" s="1618"/>
      <c r="AJ104" s="1618"/>
      <c r="AK104" s="1618"/>
      <c r="AL104" s="1618"/>
      <c r="AM104" s="1618"/>
      <c r="AN104" s="1617">
        <v>0</v>
      </c>
      <c r="AO104" s="1618"/>
      <c r="AP104" s="1618"/>
      <c r="AQ104" s="1618"/>
      <c r="AR104" s="1618"/>
      <c r="AS104" s="1618"/>
      <c r="AT104" s="1647">
        <v>0</v>
      </c>
      <c r="AU104" s="1618"/>
      <c r="AV104" s="1618"/>
      <c r="AW104" s="1618"/>
      <c r="AX104" s="1618"/>
      <c r="AY104" s="1618">
        <v>0</v>
      </c>
      <c r="AZ104" s="1647">
        <v>0</v>
      </c>
      <c r="BA104" s="1618"/>
      <c r="BB104" s="1618"/>
      <c r="BC104" s="1618"/>
      <c r="BD104" s="1618"/>
      <c r="BE104" s="1618">
        <v>0</v>
      </c>
      <c r="BF104" s="1617">
        <v>1</v>
      </c>
      <c r="BG104" s="1618"/>
      <c r="BH104" s="1618"/>
      <c r="BI104" s="1618"/>
      <c r="BJ104" s="1618"/>
      <c r="BK104" s="1618">
        <v>1</v>
      </c>
      <c r="BL104" s="1647">
        <v>0</v>
      </c>
      <c r="BM104" s="1618"/>
      <c r="BN104" s="1618"/>
      <c r="BO104" s="1618"/>
      <c r="BP104" s="1618"/>
      <c r="BQ104" s="1618">
        <v>1</v>
      </c>
      <c r="BR104" s="1647">
        <v>0</v>
      </c>
      <c r="BS104" s="1618"/>
      <c r="BT104" s="1618"/>
      <c r="BU104" s="1618"/>
      <c r="BV104" s="1618"/>
      <c r="BW104" s="1618">
        <f t="shared" si="152"/>
        <v>0</v>
      </c>
      <c r="BX104" s="1617">
        <v>1</v>
      </c>
      <c r="BY104" s="1618"/>
      <c r="BZ104" s="1618"/>
      <c r="CA104" s="1618"/>
      <c r="CB104" s="1618"/>
      <c r="CC104" s="1618">
        <f t="shared" si="153"/>
        <v>0</v>
      </c>
      <c r="CD104" s="1619">
        <v>0</v>
      </c>
      <c r="CE104" s="1618"/>
      <c r="CF104" s="1618"/>
      <c r="CG104" s="1618"/>
      <c r="CH104" s="1618"/>
      <c r="CI104" s="1618">
        <v>0</v>
      </c>
      <c r="CJ104" s="1619">
        <v>0</v>
      </c>
      <c r="CK104" s="1618"/>
      <c r="CL104" s="1618"/>
      <c r="CM104" s="1618"/>
      <c r="CN104" s="1618"/>
      <c r="CO104" s="1618"/>
      <c r="CP104" s="1619">
        <v>1</v>
      </c>
      <c r="CQ104" s="1618"/>
      <c r="CR104" s="1618"/>
      <c r="CS104" s="1618"/>
      <c r="CT104" s="1618"/>
      <c r="CU104" s="1618"/>
      <c r="CV104" s="1619">
        <v>0</v>
      </c>
      <c r="CW104" s="1618"/>
      <c r="CX104" s="1618"/>
      <c r="CY104" s="1618"/>
      <c r="CZ104" s="1618"/>
      <c r="DA104" s="1618"/>
      <c r="DB104" s="1619">
        <v>0</v>
      </c>
      <c r="DC104" s="1618"/>
      <c r="DD104" s="1618"/>
      <c r="DE104" s="1618"/>
      <c r="DF104" s="1618"/>
      <c r="DG104" s="1618"/>
      <c r="DH104" s="1617">
        <v>1</v>
      </c>
      <c r="DI104" s="1618"/>
      <c r="DJ104" s="1618"/>
      <c r="DK104" s="1618"/>
      <c r="DL104" s="1618"/>
      <c r="DM104" s="1618"/>
      <c r="DN104" s="1619">
        <v>0</v>
      </c>
      <c r="DO104" s="1618"/>
      <c r="DP104" s="1618"/>
      <c r="DQ104" s="1618"/>
      <c r="DR104" s="1618"/>
      <c r="DS104" s="1618"/>
      <c r="DT104" s="1619">
        <v>1</v>
      </c>
      <c r="DU104" s="1618"/>
      <c r="DV104" s="1618"/>
      <c r="DW104" s="1618"/>
      <c r="DX104" s="1618"/>
      <c r="DY104" s="1618"/>
      <c r="DZ104" s="1620">
        <f t="shared" si="142"/>
        <v>1</v>
      </c>
      <c r="EA104" s="1620">
        <f t="shared" ref="EA104:ED114" si="154">BY104+BS104+BM104+BG104+BA104+AU104+AO104+AI104+AC104+V104</f>
        <v>0</v>
      </c>
      <c r="EB104" s="1620">
        <f t="shared" si="154"/>
        <v>0</v>
      </c>
      <c r="EC104" s="1620">
        <f t="shared" si="154"/>
        <v>0</v>
      </c>
      <c r="ED104" s="1620">
        <f t="shared" si="154"/>
        <v>0</v>
      </c>
      <c r="EE104" s="1620">
        <f t="shared" si="140"/>
        <v>2</v>
      </c>
      <c r="EF104" s="1621">
        <f t="shared" si="141"/>
        <v>2</v>
      </c>
      <c r="EG104" s="1581"/>
    </row>
    <row r="105" spans="1:137" ht="24.75" thickBot="1">
      <c r="A105" s="2503"/>
      <c r="B105" s="1612" t="s">
        <v>1438</v>
      </c>
      <c r="C105" s="1609" t="s">
        <v>508</v>
      </c>
      <c r="D105" s="1609" t="s">
        <v>100</v>
      </c>
      <c r="E105" s="1609" t="s">
        <v>88</v>
      </c>
      <c r="F105" s="1609" t="s">
        <v>197</v>
      </c>
      <c r="G105" s="1609" t="s">
        <v>120</v>
      </c>
      <c r="H105" s="1610">
        <v>42690</v>
      </c>
      <c r="I105" s="1610">
        <v>43159</v>
      </c>
      <c r="J105" s="1611">
        <f t="shared" si="136"/>
        <v>469</v>
      </c>
      <c r="K105" s="1612"/>
      <c r="L105" s="1612" t="s">
        <v>524</v>
      </c>
      <c r="M105" s="1613"/>
      <c r="N105" s="1613">
        <v>560</v>
      </c>
      <c r="O105" s="1613"/>
      <c r="P105" s="1613"/>
      <c r="Q105" s="1613">
        <f t="shared" si="138"/>
        <v>560</v>
      </c>
      <c r="R105" s="1613">
        <f t="shared" si="98"/>
        <v>0</v>
      </c>
      <c r="S105" s="1613">
        <f>Q105+R105</f>
        <v>560</v>
      </c>
      <c r="T105" s="1615"/>
      <c r="U105" s="1616"/>
      <c r="V105" s="1616"/>
      <c r="W105" s="1616"/>
      <c r="X105" s="1616"/>
      <c r="Y105" s="1616"/>
      <c r="Z105" s="1616"/>
      <c r="AA105" s="1632"/>
      <c r="AB105" s="1647"/>
      <c r="AC105" s="1618"/>
      <c r="AD105" s="1618"/>
      <c r="AE105" s="1618"/>
      <c r="AF105" s="1618"/>
      <c r="AG105" s="1618"/>
      <c r="AH105" s="1647">
        <v>0</v>
      </c>
      <c r="AI105" s="1618"/>
      <c r="AJ105" s="1618"/>
      <c r="AK105" s="1618"/>
      <c r="AL105" s="1618"/>
      <c r="AM105" s="1618"/>
      <c r="AN105" s="1617">
        <v>0</v>
      </c>
      <c r="AO105" s="1618"/>
      <c r="AP105" s="1618"/>
      <c r="AQ105" s="1618"/>
      <c r="AR105" s="1618"/>
      <c r="AS105" s="1618"/>
      <c r="AT105" s="1647">
        <v>0</v>
      </c>
      <c r="AU105" s="1618"/>
      <c r="AV105" s="1618"/>
      <c r="AW105" s="1618"/>
      <c r="AX105" s="1618"/>
      <c r="AY105" s="1618">
        <v>0</v>
      </c>
      <c r="AZ105" s="1647">
        <v>0</v>
      </c>
      <c r="BA105" s="1618"/>
      <c r="BB105" s="1618"/>
      <c r="BC105" s="1618"/>
      <c r="BD105" s="1618"/>
      <c r="BE105" s="1618">
        <v>0</v>
      </c>
      <c r="BF105" s="1617">
        <v>0</v>
      </c>
      <c r="BG105" s="1618"/>
      <c r="BH105" s="1618"/>
      <c r="BI105" s="1618"/>
      <c r="BJ105" s="1618"/>
      <c r="BK105" s="1618">
        <f t="shared" si="116"/>
        <v>0</v>
      </c>
      <c r="BL105" s="1647">
        <v>0</v>
      </c>
      <c r="BM105" s="1618"/>
      <c r="BN105" s="1618">
        <v>767</v>
      </c>
      <c r="BO105" s="1618"/>
      <c r="BP105" s="1618"/>
      <c r="BQ105" s="1618">
        <f t="shared" si="151"/>
        <v>767</v>
      </c>
      <c r="BR105" s="1647">
        <v>0</v>
      </c>
      <c r="BS105" s="1618">
        <v>1079</v>
      </c>
      <c r="BT105" s="1618"/>
      <c r="BU105" s="1618"/>
      <c r="BV105" s="1618"/>
      <c r="BW105" s="1618">
        <f t="shared" si="152"/>
        <v>1079</v>
      </c>
      <c r="BX105" s="1617">
        <v>140</v>
      </c>
      <c r="BY105" s="1618"/>
      <c r="BZ105" s="1618">
        <v>823</v>
      </c>
      <c r="CA105" s="1618"/>
      <c r="CB105" s="1618"/>
      <c r="CC105" s="1618">
        <f t="shared" si="153"/>
        <v>823</v>
      </c>
      <c r="CD105" s="1619">
        <v>0</v>
      </c>
      <c r="CE105" s="1618"/>
      <c r="CF105" s="1618"/>
      <c r="CG105" s="1618"/>
      <c r="CH105" s="1618"/>
      <c r="CI105" s="1618">
        <v>0</v>
      </c>
      <c r="CJ105" s="1619">
        <v>0</v>
      </c>
      <c r="CK105" s="1618"/>
      <c r="CL105" s="1618"/>
      <c r="CM105" s="1618"/>
      <c r="CN105" s="1618"/>
      <c r="CO105" s="1618"/>
      <c r="CP105" s="1619">
        <v>140</v>
      </c>
      <c r="CQ105" s="1618"/>
      <c r="CR105" s="1618"/>
      <c r="CS105" s="1618"/>
      <c r="CT105" s="1618"/>
      <c r="CU105" s="1618"/>
      <c r="CV105" s="1619">
        <v>0</v>
      </c>
      <c r="CW105" s="1618"/>
      <c r="CX105" s="1618"/>
      <c r="CY105" s="1618"/>
      <c r="CZ105" s="1618"/>
      <c r="DA105" s="1618"/>
      <c r="DB105" s="1619">
        <v>0</v>
      </c>
      <c r="DC105" s="1618"/>
      <c r="DD105" s="1618"/>
      <c r="DE105" s="1618"/>
      <c r="DF105" s="1618"/>
      <c r="DG105" s="1618"/>
      <c r="DH105" s="1617">
        <v>140</v>
      </c>
      <c r="DI105" s="1618"/>
      <c r="DJ105" s="1618"/>
      <c r="DK105" s="1618"/>
      <c r="DL105" s="1618"/>
      <c r="DM105" s="1618"/>
      <c r="DN105" s="1619">
        <v>0</v>
      </c>
      <c r="DO105" s="1618"/>
      <c r="DP105" s="1618"/>
      <c r="DQ105" s="1618"/>
      <c r="DR105" s="1618"/>
      <c r="DS105" s="1618"/>
      <c r="DT105" s="1619">
        <v>140</v>
      </c>
      <c r="DU105" s="1618"/>
      <c r="DV105" s="1618"/>
      <c r="DW105" s="1618"/>
      <c r="DX105" s="1618"/>
      <c r="DY105" s="1618"/>
      <c r="DZ105" s="1620">
        <f t="shared" si="142"/>
        <v>560</v>
      </c>
      <c r="EA105" s="1620">
        <f t="shared" si="154"/>
        <v>1079</v>
      </c>
      <c r="EB105" s="1620">
        <f t="shared" si="154"/>
        <v>1590</v>
      </c>
      <c r="EC105" s="1620">
        <f t="shared" si="154"/>
        <v>0</v>
      </c>
      <c r="ED105" s="1620">
        <f t="shared" si="154"/>
        <v>0</v>
      </c>
      <c r="EE105" s="1620">
        <f t="shared" si="140"/>
        <v>2669</v>
      </c>
      <c r="EF105" s="1621">
        <f t="shared" si="141"/>
        <v>4.7660714285714283</v>
      </c>
      <c r="EG105" s="1581"/>
    </row>
    <row r="106" spans="1:137" ht="12">
      <c r="A106" s="2504" t="s">
        <v>890</v>
      </c>
      <c r="B106" s="1612" t="s">
        <v>538</v>
      </c>
      <c r="C106" s="1609" t="s">
        <v>508</v>
      </c>
      <c r="D106" s="1609" t="s">
        <v>100</v>
      </c>
      <c r="E106" s="1609" t="s">
        <v>88</v>
      </c>
      <c r="F106" s="1609" t="s">
        <v>197</v>
      </c>
      <c r="G106" s="1609" t="s">
        <v>42</v>
      </c>
      <c r="H106" s="1610">
        <v>42690</v>
      </c>
      <c r="I106" s="1610">
        <v>43159</v>
      </c>
      <c r="J106" s="1611">
        <f>I106-H106</f>
        <v>469</v>
      </c>
      <c r="K106" s="1612">
        <v>0</v>
      </c>
      <c r="L106" s="1612" t="s">
        <v>386</v>
      </c>
      <c r="M106" s="1613"/>
      <c r="N106" s="1613"/>
      <c r="O106" s="1613">
        <f>0.51*20250</f>
        <v>10327.5</v>
      </c>
      <c r="P106" s="1613">
        <f>0.49*20250</f>
        <v>9922.5</v>
      </c>
      <c r="Q106" s="1613">
        <f t="shared" si="138"/>
        <v>10327.5</v>
      </c>
      <c r="R106" s="1613">
        <f t="shared" si="98"/>
        <v>9922.5</v>
      </c>
      <c r="S106" s="1613">
        <f t="shared" ref="S106:S112" si="155">Q106+R106</f>
        <v>20250</v>
      </c>
      <c r="T106" s="1615"/>
      <c r="U106" s="1616"/>
      <c r="V106" s="1616"/>
      <c r="W106" s="1616"/>
      <c r="X106" s="1616"/>
      <c r="Y106" s="1616"/>
      <c r="Z106" s="1616"/>
      <c r="AA106" s="1652"/>
      <c r="AB106" s="1617"/>
      <c r="AC106" s="1618"/>
      <c r="AD106" s="1618"/>
      <c r="AE106" s="1618"/>
      <c r="AF106" s="1618"/>
      <c r="AG106" s="1618">
        <f t="shared" si="146"/>
        <v>0</v>
      </c>
      <c r="AH106" s="1617">
        <v>958</v>
      </c>
      <c r="AI106" s="1618"/>
      <c r="AJ106" s="1618"/>
      <c r="AK106" s="522">
        <v>1940</v>
      </c>
      <c r="AL106" s="522">
        <v>1963</v>
      </c>
      <c r="AM106" s="1618">
        <f>SUM(AI106:AL106)</f>
        <v>3903</v>
      </c>
      <c r="AN106" s="1617">
        <v>1098</v>
      </c>
      <c r="AO106" s="1618"/>
      <c r="AP106" s="1618"/>
      <c r="AQ106" s="522">
        <v>2090</v>
      </c>
      <c r="AR106" s="522">
        <v>2346</v>
      </c>
      <c r="AS106" s="1618">
        <f>SUM(AO106:AR106)</f>
        <v>4436</v>
      </c>
      <c r="AT106" s="1617">
        <v>2450</v>
      </c>
      <c r="AU106" s="1618"/>
      <c r="AV106" s="1618"/>
      <c r="AW106" s="1618">
        <v>2047</v>
      </c>
      <c r="AX106" s="1618">
        <v>2078</v>
      </c>
      <c r="AY106" s="1618">
        <f>SUM(AU106:AX106)</f>
        <v>4125</v>
      </c>
      <c r="AZ106" s="1617">
        <v>2489</v>
      </c>
      <c r="BA106" s="1618"/>
      <c r="BB106" s="1618"/>
      <c r="BC106" s="1618">
        <v>2246</v>
      </c>
      <c r="BD106" s="1618">
        <v>2073</v>
      </c>
      <c r="BE106" s="1618">
        <f>SUM(BA106:BD106)</f>
        <v>4319</v>
      </c>
      <c r="BF106" s="1617">
        <v>2563</v>
      </c>
      <c r="BG106" s="1618"/>
      <c r="BH106" s="1618"/>
      <c r="BI106" s="1618">
        <v>4211</v>
      </c>
      <c r="BJ106" s="1618">
        <v>4300</v>
      </c>
      <c r="BK106" s="1618">
        <f>SUM(BG106:BJ106)</f>
        <v>8511</v>
      </c>
      <c r="BL106" s="1617">
        <v>4050</v>
      </c>
      <c r="BM106" s="1618"/>
      <c r="BN106" s="1618"/>
      <c r="BO106" s="1618">
        <v>7278</v>
      </c>
      <c r="BP106" s="1618">
        <v>6991</v>
      </c>
      <c r="BQ106" s="1618">
        <f>SUM(BM106:BP106)</f>
        <v>14269</v>
      </c>
      <c r="BR106" s="1617">
        <v>4125</v>
      </c>
      <c r="BS106" s="1618"/>
      <c r="BT106" s="1618"/>
      <c r="BU106" s="1618">
        <v>6116</v>
      </c>
      <c r="BV106" s="1618">
        <v>5873</v>
      </c>
      <c r="BW106" s="1618">
        <f>SUM(BS106:BV106)</f>
        <v>11989</v>
      </c>
      <c r="BX106" s="1617">
        <v>4289</v>
      </c>
      <c r="BY106" s="1618"/>
      <c r="BZ106" s="1618"/>
      <c r="CA106" s="1618">
        <v>6401</v>
      </c>
      <c r="CB106" s="1618">
        <v>6506</v>
      </c>
      <c r="CC106" s="1618">
        <f>SUM(BY106:CB106)</f>
        <v>12907</v>
      </c>
      <c r="CD106" s="1619">
        <v>5200</v>
      </c>
      <c r="CE106" s="1618"/>
      <c r="CF106" s="1618"/>
      <c r="CG106" s="1618"/>
      <c r="CH106" s="1618"/>
      <c r="CI106" s="1618">
        <f>SUM(CE106:CH106)</f>
        <v>0</v>
      </c>
      <c r="CJ106" s="1619">
        <v>5267</v>
      </c>
      <c r="CK106" s="1618"/>
      <c r="CL106" s="1618"/>
      <c r="CM106" s="1618"/>
      <c r="CN106" s="1618"/>
      <c r="CO106" s="1618">
        <f>SUM(CK106:CN106)</f>
        <v>0</v>
      </c>
      <c r="CP106" s="1619">
        <v>5689</v>
      </c>
      <c r="CQ106" s="1618"/>
      <c r="CR106" s="1618"/>
      <c r="CS106" s="1618"/>
      <c r="CT106" s="1618"/>
      <c r="CU106" s="1618">
        <f>SUM(CQ106:CT106)</f>
        <v>0</v>
      </c>
      <c r="CV106" s="1619">
        <v>6500</v>
      </c>
      <c r="CW106" s="1618"/>
      <c r="CX106" s="1618"/>
      <c r="CY106" s="1618"/>
      <c r="CZ106" s="1618"/>
      <c r="DA106" s="1618">
        <f>SUM(CW106:CZ106)</f>
        <v>0</v>
      </c>
      <c r="DB106" s="1619">
        <v>6589</v>
      </c>
      <c r="DC106" s="1618"/>
      <c r="DD106" s="1618"/>
      <c r="DE106" s="1618"/>
      <c r="DF106" s="1618"/>
      <c r="DG106" s="1618">
        <f>SUM(DC106:DF106)</f>
        <v>0</v>
      </c>
      <c r="DH106" s="1619">
        <v>6670</v>
      </c>
      <c r="DI106" s="1618"/>
      <c r="DJ106" s="1618"/>
      <c r="DK106" s="1618"/>
      <c r="DL106" s="1618"/>
      <c r="DM106" s="1618">
        <f>SUM(DI106:DL106)</f>
        <v>0</v>
      </c>
      <c r="DN106" s="1619">
        <v>10125</v>
      </c>
      <c r="DO106" s="1618"/>
      <c r="DP106" s="1618"/>
      <c r="DQ106" s="1618"/>
      <c r="DR106" s="1618"/>
      <c r="DS106" s="1618">
        <f>SUM(DO106:DR106)</f>
        <v>0</v>
      </c>
      <c r="DT106" s="1619">
        <v>10358</v>
      </c>
      <c r="DU106" s="1618"/>
      <c r="DV106" s="1618"/>
      <c r="DW106" s="1618"/>
      <c r="DX106" s="1618"/>
      <c r="DY106" s="1618">
        <f>SUM(DU106:DX106)</f>
        <v>0</v>
      </c>
      <c r="DZ106" s="1620">
        <f>S106</f>
        <v>20250</v>
      </c>
      <c r="EA106" s="1620">
        <f t="shared" si="154"/>
        <v>0</v>
      </c>
      <c r="EB106" s="1620">
        <f t="shared" si="154"/>
        <v>0</v>
      </c>
      <c r="EC106" s="1620">
        <f t="shared" si="154"/>
        <v>32329</v>
      </c>
      <c r="ED106" s="1620">
        <f t="shared" si="154"/>
        <v>32130</v>
      </c>
      <c r="EE106" s="1620">
        <f t="shared" si="140"/>
        <v>64459</v>
      </c>
      <c r="EF106" s="1621">
        <f t="shared" si="141"/>
        <v>3.1831604938271605</v>
      </c>
      <c r="EG106" s="1581"/>
    </row>
    <row r="107" spans="1:137" ht="12">
      <c r="A107" s="2504"/>
      <c r="B107" s="1612" t="s">
        <v>1439</v>
      </c>
      <c r="C107" s="1609" t="s">
        <v>508</v>
      </c>
      <c r="D107" s="1609" t="s">
        <v>100</v>
      </c>
      <c r="E107" s="1609" t="s">
        <v>88</v>
      </c>
      <c r="F107" s="1609" t="s">
        <v>197</v>
      </c>
      <c r="G107" s="1609" t="s">
        <v>42</v>
      </c>
      <c r="H107" s="1610">
        <v>42690</v>
      </c>
      <c r="I107" s="1610">
        <v>43159</v>
      </c>
      <c r="J107" s="1611">
        <f t="shared" ref="J107:J114" si="156">I107-H107</f>
        <v>469</v>
      </c>
      <c r="K107" s="1612"/>
      <c r="L107" s="1612" t="s">
        <v>386</v>
      </c>
      <c r="M107" s="1613"/>
      <c r="N107" s="1613"/>
      <c r="O107" s="1613">
        <v>10</v>
      </c>
      <c r="P107" s="1613">
        <v>11</v>
      </c>
      <c r="Q107" s="1613">
        <f t="shared" si="138"/>
        <v>10</v>
      </c>
      <c r="R107" s="1613">
        <f t="shared" si="98"/>
        <v>11</v>
      </c>
      <c r="S107" s="1613">
        <f t="shared" si="155"/>
        <v>21</v>
      </c>
      <c r="T107" s="1615"/>
      <c r="U107" s="1616"/>
      <c r="V107" s="1616"/>
      <c r="W107" s="1616"/>
      <c r="X107" s="1616"/>
      <c r="Y107" s="1616"/>
      <c r="Z107" s="1616"/>
      <c r="AA107" s="1641"/>
      <c r="AB107" s="1617"/>
      <c r="AC107" s="1618"/>
      <c r="AD107" s="1618"/>
      <c r="AE107" s="1618"/>
      <c r="AF107" s="1618"/>
      <c r="AG107" s="1618"/>
      <c r="AH107" s="1617">
        <v>2</v>
      </c>
      <c r="AI107" s="1618"/>
      <c r="AJ107" s="1618"/>
      <c r="AK107" s="1618">
        <v>1</v>
      </c>
      <c r="AL107" s="1618">
        <v>2</v>
      </c>
      <c r="AM107" s="1618">
        <f t="shared" ref="AM107:AM109" si="157">AI107+AJ107+AK107+AL107</f>
        <v>3</v>
      </c>
      <c r="AN107" s="1617">
        <v>2</v>
      </c>
      <c r="AO107" s="1618"/>
      <c r="AP107" s="1618"/>
      <c r="AQ107" s="1618">
        <v>0</v>
      </c>
      <c r="AR107" s="1618">
        <v>1</v>
      </c>
      <c r="AS107" s="1618">
        <f t="shared" ref="AS107:AS109" si="158">AO107+AP107+AQ107+AR107</f>
        <v>1</v>
      </c>
      <c r="AT107" s="1617">
        <v>1</v>
      </c>
      <c r="AU107" s="1618"/>
      <c r="AV107" s="1618"/>
      <c r="AW107" s="1618">
        <v>0</v>
      </c>
      <c r="AX107" s="1618">
        <v>1</v>
      </c>
      <c r="AY107" s="1618">
        <f t="shared" ref="AY107:AY109" si="159">AU107+AV107+AW107+AX107</f>
        <v>1</v>
      </c>
      <c r="AZ107" s="1617">
        <v>1</v>
      </c>
      <c r="BA107" s="1618"/>
      <c r="BB107" s="1618"/>
      <c r="BC107" s="1618">
        <v>0</v>
      </c>
      <c r="BD107" s="1618">
        <v>1</v>
      </c>
      <c r="BE107" s="1618">
        <f t="shared" ref="BE107:BE111" si="160">BA107+BB107+BC107+BD107</f>
        <v>1</v>
      </c>
      <c r="BF107" s="1617">
        <v>1</v>
      </c>
      <c r="BG107" s="1618"/>
      <c r="BH107" s="1618"/>
      <c r="BI107" s="1618">
        <v>0</v>
      </c>
      <c r="BJ107" s="1618">
        <v>3</v>
      </c>
      <c r="BK107" s="1618">
        <f t="shared" ref="BK107:BK114" si="161">BG107+BH107+BI107+BJ107</f>
        <v>3</v>
      </c>
      <c r="BL107" s="1617">
        <v>2</v>
      </c>
      <c r="BM107" s="1618"/>
      <c r="BN107" s="1618"/>
      <c r="BO107" s="1618">
        <v>1</v>
      </c>
      <c r="BP107" s="1618">
        <v>6</v>
      </c>
      <c r="BQ107" s="1618"/>
      <c r="BR107" s="1617">
        <v>2</v>
      </c>
      <c r="BS107" s="1618"/>
      <c r="BT107" s="1618"/>
      <c r="BU107" s="1618">
        <v>2</v>
      </c>
      <c r="BV107" s="1618">
        <v>1</v>
      </c>
      <c r="BW107" s="1618"/>
      <c r="BX107" s="1617">
        <v>2</v>
      </c>
      <c r="BY107" s="1618"/>
      <c r="BZ107" s="1618"/>
      <c r="CA107" s="1618">
        <v>3</v>
      </c>
      <c r="CB107" s="1618">
        <v>3</v>
      </c>
      <c r="CC107" s="1618"/>
      <c r="CD107" s="1619">
        <v>1</v>
      </c>
      <c r="CE107" s="1618"/>
      <c r="CF107" s="1618"/>
      <c r="CG107" s="1618"/>
      <c r="CH107" s="1618"/>
      <c r="CI107" s="1618">
        <v>0</v>
      </c>
      <c r="CJ107" s="1619">
        <v>1</v>
      </c>
      <c r="CK107" s="1618"/>
      <c r="CL107" s="1618"/>
      <c r="CM107" s="1618"/>
      <c r="CN107" s="1618"/>
      <c r="CO107" s="1618"/>
      <c r="CP107" s="1619">
        <v>1</v>
      </c>
      <c r="CQ107" s="1618"/>
      <c r="CR107" s="1618"/>
      <c r="CS107" s="1618"/>
      <c r="CT107" s="1618"/>
      <c r="CU107" s="1618"/>
      <c r="CV107" s="1619">
        <v>1</v>
      </c>
      <c r="CW107" s="1618"/>
      <c r="CX107" s="1618"/>
      <c r="CY107" s="1618"/>
      <c r="CZ107" s="1618"/>
      <c r="DA107" s="1618"/>
      <c r="DB107" s="1619">
        <v>1</v>
      </c>
      <c r="DC107" s="1618"/>
      <c r="DD107" s="1618"/>
      <c r="DE107" s="1618"/>
      <c r="DF107" s="1618"/>
      <c r="DG107" s="1618"/>
      <c r="DH107" s="1619">
        <v>1</v>
      </c>
      <c r="DI107" s="1618"/>
      <c r="DJ107" s="1618"/>
      <c r="DK107" s="1618"/>
      <c r="DL107" s="1618"/>
      <c r="DM107" s="1618"/>
      <c r="DN107" s="1619">
        <v>1</v>
      </c>
      <c r="DO107" s="1618"/>
      <c r="DP107" s="1618"/>
      <c r="DQ107" s="1618"/>
      <c r="DR107" s="1618"/>
      <c r="DS107" s="1618"/>
      <c r="DT107" s="1619">
        <v>1</v>
      </c>
      <c r="DU107" s="1618"/>
      <c r="DV107" s="1618"/>
      <c r="DW107" s="1618"/>
      <c r="DX107" s="1618"/>
      <c r="DY107" s="1618"/>
      <c r="DZ107" s="1620">
        <f t="shared" ref="DZ107:DZ108" si="162">S107</f>
        <v>21</v>
      </c>
      <c r="EA107" s="1620">
        <f t="shared" si="154"/>
        <v>0</v>
      </c>
      <c r="EB107" s="1620">
        <f t="shared" si="154"/>
        <v>0</v>
      </c>
      <c r="EC107" s="1620">
        <f t="shared" si="154"/>
        <v>7</v>
      </c>
      <c r="ED107" s="1620">
        <f t="shared" si="154"/>
        <v>18</v>
      </c>
      <c r="EE107" s="1620">
        <f t="shared" si="140"/>
        <v>9</v>
      </c>
      <c r="EF107" s="1621">
        <f t="shared" si="141"/>
        <v>0.42857142857142855</v>
      </c>
      <c r="EG107" s="1581"/>
    </row>
    <row r="108" spans="1:137" ht="12">
      <c r="A108" s="2504"/>
      <c r="B108" s="1612" t="s">
        <v>1440</v>
      </c>
      <c r="C108" s="1609" t="s">
        <v>508</v>
      </c>
      <c r="D108" s="1609" t="s">
        <v>100</v>
      </c>
      <c r="E108" s="1609" t="s">
        <v>88</v>
      </c>
      <c r="F108" s="1609" t="s">
        <v>197</v>
      </c>
      <c r="G108" s="1609" t="s">
        <v>42</v>
      </c>
      <c r="H108" s="1610">
        <v>42690</v>
      </c>
      <c r="I108" s="1610">
        <v>43159</v>
      </c>
      <c r="J108" s="1611">
        <f t="shared" si="156"/>
        <v>469</v>
      </c>
      <c r="K108" s="1612"/>
      <c r="L108" s="1612" t="s">
        <v>386</v>
      </c>
      <c r="M108" s="1613"/>
      <c r="N108" s="1613"/>
      <c r="O108" s="1613">
        <v>800</v>
      </c>
      <c r="P108" s="1613">
        <v>900</v>
      </c>
      <c r="Q108" s="1613">
        <f t="shared" si="138"/>
        <v>800</v>
      </c>
      <c r="R108" s="1613">
        <f t="shared" si="98"/>
        <v>900</v>
      </c>
      <c r="S108" s="1613">
        <f t="shared" si="155"/>
        <v>1700</v>
      </c>
      <c r="T108" s="1615"/>
      <c r="U108" s="1616"/>
      <c r="V108" s="1616"/>
      <c r="W108" s="1616"/>
      <c r="X108" s="1616"/>
      <c r="Y108" s="1616"/>
      <c r="Z108" s="1616"/>
      <c r="AA108" s="1641"/>
      <c r="AB108" s="1617"/>
      <c r="AC108" s="1618"/>
      <c r="AD108" s="1618"/>
      <c r="AE108" s="1618"/>
      <c r="AF108" s="1618"/>
      <c r="AG108" s="1618"/>
      <c r="AH108" s="1617">
        <v>100</v>
      </c>
      <c r="AI108" s="1618"/>
      <c r="AJ108" s="1618"/>
      <c r="AK108" s="1618">
        <v>66</v>
      </c>
      <c r="AL108" s="1618">
        <v>91</v>
      </c>
      <c r="AM108" s="1618">
        <f t="shared" si="157"/>
        <v>157</v>
      </c>
      <c r="AN108" s="1617">
        <v>100</v>
      </c>
      <c r="AO108" s="1618"/>
      <c r="AP108" s="1618"/>
      <c r="AQ108" s="1618">
        <v>66</v>
      </c>
      <c r="AR108" s="1618">
        <v>70</v>
      </c>
      <c r="AS108" s="1618">
        <f t="shared" si="158"/>
        <v>136</v>
      </c>
      <c r="AT108" s="1617">
        <v>100</v>
      </c>
      <c r="AU108" s="1618"/>
      <c r="AV108" s="1618"/>
      <c r="AW108" s="1618">
        <v>44</v>
      </c>
      <c r="AX108" s="1618">
        <v>55</v>
      </c>
      <c r="AY108" s="1618">
        <f t="shared" si="159"/>
        <v>99</v>
      </c>
      <c r="AZ108" s="1617">
        <v>100</v>
      </c>
      <c r="BA108" s="1618"/>
      <c r="BB108" s="1618"/>
      <c r="BC108" s="1618">
        <v>31</v>
      </c>
      <c r="BD108" s="1618">
        <v>34</v>
      </c>
      <c r="BE108" s="1618">
        <f t="shared" si="160"/>
        <v>65</v>
      </c>
      <c r="BF108" s="1617">
        <v>100</v>
      </c>
      <c r="BG108" s="1618"/>
      <c r="BH108" s="1618"/>
      <c r="BI108" s="1618">
        <v>82</v>
      </c>
      <c r="BJ108" s="1618">
        <v>167</v>
      </c>
      <c r="BK108" s="1618">
        <f t="shared" si="161"/>
        <v>249</v>
      </c>
      <c r="BL108" s="1617">
        <v>100</v>
      </c>
      <c r="BM108" s="1618"/>
      <c r="BN108" s="1618"/>
      <c r="BO108" s="1618">
        <v>71</v>
      </c>
      <c r="BP108" s="1618">
        <v>92</v>
      </c>
      <c r="BQ108" s="1618"/>
      <c r="BR108" s="1617">
        <v>100</v>
      </c>
      <c r="BS108" s="1618">
        <v>0</v>
      </c>
      <c r="BT108" s="1618">
        <v>0</v>
      </c>
      <c r="BU108" s="1618">
        <v>53</v>
      </c>
      <c r="BV108" s="1618">
        <v>66</v>
      </c>
      <c r="BW108" s="1618"/>
      <c r="BX108" s="1617">
        <v>100</v>
      </c>
      <c r="BY108" s="1618"/>
      <c r="BZ108" s="1618"/>
      <c r="CA108" s="1618">
        <v>83</v>
      </c>
      <c r="CB108" s="1618">
        <v>71</v>
      </c>
      <c r="CC108" s="1618"/>
      <c r="CD108" s="1619">
        <v>100</v>
      </c>
      <c r="CE108" s="1618"/>
      <c r="CF108" s="1618"/>
      <c r="CG108" s="1618"/>
      <c r="CH108" s="1618"/>
      <c r="CI108" s="1618">
        <v>0</v>
      </c>
      <c r="CJ108" s="1619">
        <v>100</v>
      </c>
      <c r="CK108" s="1618"/>
      <c r="CL108" s="1618"/>
      <c r="CM108" s="1618"/>
      <c r="CN108" s="1618"/>
      <c r="CO108" s="1618"/>
      <c r="CP108" s="1619">
        <v>100</v>
      </c>
      <c r="CQ108" s="1618"/>
      <c r="CR108" s="1618"/>
      <c r="CS108" s="1618"/>
      <c r="CT108" s="1618"/>
      <c r="CU108" s="1618"/>
      <c r="CV108" s="1619">
        <v>100</v>
      </c>
      <c r="CW108" s="1618"/>
      <c r="CX108" s="1618"/>
      <c r="CY108" s="1618"/>
      <c r="CZ108" s="1618"/>
      <c r="DA108" s="1618"/>
      <c r="DB108" s="1619">
        <v>100</v>
      </c>
      <c r="DC108" s="1618"/>
      <c r="DD108" s="1618"/>
      <c r="DE108" s="1618"/>
      <c r="DF108" s="1618"/>
      <c r="DG108" s="1618"/>
      <c r="DH108" s="1619">
        <v>100</v>
      </c>
      <c r="DI108" s="1618"/>
      <c r="DJ108" s="1618"/>
      <c r="DK108" s="1618"/>
      <c r="DL108" s="1618"/>
      <c r="DM108" s="1618"/>
      <c r="DN108" s="1619">
        <v>100</v>
      </c>
      <c r="DO108" s="1618"/>
      <c r="DP108" s="1618"/>
      <c r="DQ108" s="1618"/>
      <c r="DR108" s="1618"/>
      <c r="DS108" s="1618"/>
      <c r="DT108" s="1619">
        <v>100</v>
      </c>
      <c r="DU108" s="1618"/>
      <c r="DV108" s="1618"/>
      <c r="DW108" s="1618"/>
      <c r="DX108" s="1618"/>
      <c r="DY108" s="1618"/>
      <c r="DZ108" s="1620">
        <f t="shared" si="162"/>
        <v>1700</v>
      </c>
      <c r="EA108" s="1620">
        <f t="shared" si="154"/>
        <v>0</v>
      </c>
      <c r="EB108" s="1620">
        <f t="shared" si="154"/>
        <v>0</v>
      </c>
      <c r="EC108" s="1620">
        <f t="shared" si="154"/>
        <v>496</v>
      </c>
      <c r="ED108" s="1620">
        <f t="shared" si="154"/>
        <v>646</v>
      </c>
      <c r="EE108" s="1620">
        <f t="shared" si="140"/>
        <v>706</v>
      </c>
      <c r="EF108" s="1621">
        <f t="shared" si="141"/>
        <v>0.41529411764705881</v>
      </c>
      <c r="EG108" s="1581"/>
    </row>
    <row r="109" spans="1:137" ht="12">
      <c r="A109" s="2504"/>
      <c r="B109" s="1612" t="s">
        <v>1441</v>
      </c>
      <c r="C109" s="1609" t="s">
        <v>508</v>
      </c>
      <c r="D109" s="1609" t="s">
        <v>100</v>
      </c>
      <c r="E109" s="1609" t="s">
        <v>88</v>
      </c>
      <c r="F109" s="1609" t="s">
        <v>197</v>
      </c>
      <c r="G109" s="1609" t="s">
        <v>42</v>
      </c>
      <c r="H109" s="1610">
        <v>42690</v>
      </c>
      <c r="I109" s="1610">
        <v>43159</v>
      </c>
      <c r="J109" s="1611">
        <f t="shared" si="156"/>
        <v>469</v>
      </c>
      <c r="K109" s="1612">
        <v>13</v>
      </c>
      <c r="L109" s="1612" t="s">
        <v>386</v>
      </c>
      <c r="M109" s="1613"/>
      <c r="N109" s="1613"/>
      <c r="O109" s="1613">
        <v>10</v>
      </c>
      <c r="P109" s="1613">
        <v>11</v>
      </c>
      <c r="Q109" s="1613">
        <f t="shared" si="138"/>
        <v>10</v>
      </c>
      <c r="R109" s="1613">
        <f t="shared" si="98"/>
        <v>11</v>
      </c>
      <c r="S109" s="1613">
        <f t="shared" si="155"/>
        <v>21</v>
      </c>
      <c r="T109" s="1615"/>
      <c r="U109" s="1616"/>
      <c r="V109" s="1616"/>
      <c r="W109" s="1616"/>
      <c r="X109" s="1616"/>
      <c r="Y109" s="1616"/>
      <c r="Z109" s="1616"/>
      <c r="AA109" s="1641"/>
      <c r="AB109" s="1617"/>
      <c r="AC109" s="1618"/>
      <c r="AD109" s="1618"/>
      <c r="AE109" s="1618"/>
      <c r="AF109" s="1618"/>
      <c r="AG109" s="1618">
        <f t="shared" ref="AG109" si="163">AC109+AD109+AE109+AF109</f>
        <v>0</v>
      </c>
      <c r="AH109" s="1617">
        <v>2</v>
      </c>
      <c r="AI109" s="1618"/>
      <c r="AJ109" s="1618"/>
      <c r="AK109" s="1618">
        <v>1</v>
      </c>
      <c r="AL109" s="1618">
        <v>2</v>
      </c>
      <c r="AM109" s="1618">
        <f t="shared" si="157"/>
        <v>3</v>
      </c>
      <c r="AN109" s="1617">
        <v>2</v>
      </c>
      <c r="AO109" s="1618"/>
      <c r="AP109" s="1618"/>
      <c r="AQ109" s="1618">
        <v>0</v>
      </c>
      <c r="AR109" s="1618">
        <v>1</v>
      </c>
      <c r="AS109" s="1618">
        <f t="shared" si="158"/>
        <v>1</v>
      </c>
      <c r="AT109" s="1617">
        <v>1</v>
      </c>
      <c r="AU109" s="1618"/>
      <c r="AV109" s="1618"/>
      <c r="AW109" s="1618">
        <v>0</v>
      </c>
      <c r="AX109" s="1618">
        <v>1</v>
      </c>
      <c r="AY109" s="1618">
        <f t="shared" si="159"/>
        <v>1</v>
      </c>
      <c r="AZ109" s="1617">
        <v>1</v>
      </c>
      <c r="BA109" s="1618"/>
      <c r="BB109" s="1618"/>
      <c r="BC109" s="1618">
        <v>1</v>
      </c>
      <c r="BD109" s="1618">
        <v>1</v>
      </c>
      <c r="BE109" s="1618">
        <f t="shared" si="160"/>
        <v>2</v>
      </c>
      <c r="BF109" s="1617">
        <v>1</v>
      </c>
      <c r="BG109" s="1618"/>
      <c r="BH109" s="1618"/>
      <c r="BI109" s="1618">
        <v>0</v>
      </c>
      <c r="BJ109" s="1618">
        <v>2</v>
      </c>
      <c r="BK109" s="1618">
        <f t="shared" si="161"/>
        <v>2</v>
      </c>
      <c r="BL109" s="1617">
        <v>2</v>
      </c>
      <c r="BM109" s="1618"/>
      <c r="BN109" s="1618"/>
      <c r="BO109" s="1618">
        <v>1</v>
      </c>
      <c r="BP109" s="1618">
        <v>6</v>
      </c>
      <c r="BQ109" s="1618">
        <f t="shared" ref="BQ109:BQ114" si="164">BM109+BN109+BO109+BP109</f>
        <v>7</v>
      </c>
      <c r="BR109" s="1617">
        <v>2</v>
      </c>
      <c r="BS109" s="1618"/>
      <c r="BT109" s="1618"/>
      <c r="BU109" s="1618">
        <v>2</v>
      </c>
      <c r="BV109" s="1618">
        <v>1</v>
      </c>
      <c r="BW109" s="1618">
        <f t="shared" ref="BW109:BW111" si="165">BS109+BT109+BU109+BV109</f>
        <v>3</v>
      </c>
      <c r="BX109" s="1617">
        <v>2</v>
      </c>
      <c r="BY109" s="1618"/>
      <c r="BZ109" s="1618"/>
      <c r="CA109" s="1618">
        <v>2</v>
      </c>
      <c r="CB109" s="1618">
        <v>1</v>
      </c>
      <c r="CC109" s="1618">
        <f>BY109+BZ109+CA109+CB109</f>
        <v>3</v>
      </c>
      <c r="CD109" s="1619">
        <v>1</v>
      </c>
      <c r="CE109" s="1618"/>
      <c r="CF109" s="1618"/>
      <c r="CG109" s="1618"/>
      <c r="CH109" s="1618"/>
      <c r="CI109" s="1618">
        <v>0</v>
      </c>
      <c r="CJ109" s="1619">
        <v>1</v>
      </c>
      <c r="CK109" s="1618"/>
      <c r="CL109" s="1618"/>
      <c r="CM109" s="1618"/>
      <c r="CN109" s="1618"/>
      <c r="CO109" s="1618"/>
      <c r="CP109" s="1619">
        <v>1</v>
      </c>
      <c r="CQ109" s="1618"/>
      <c r="CR109" s="1618"/>
      <c r="CS109" s="1618"/>
      <c r="CT109" s="1618"/>
      <c r="CU109" s="1618"/>
      <c r="CV109" s="1619">
        <v>1</v>
      </c>
      <c r="CW109" s="1618"/>
      <c r="CX109" s="1618"/>
      <c r="CY109" s="1618"/>
      <c r="CZ109" s="1618"/>
      <c r="DA109" s="1618"/>
      <c r="DB109" s="1619">
        <v>1</v>
      </c>
      <c r="DC109" s="1618"/>
      <c r="DD109" s="1618"/>
      <c r="DE109" s="1618"/>
      <c r="DF109" s="1618"/>
      <c r="DG109" s="1618"/>
      <c r="DH109" s="1619">
        <v>1</v>
      </c>
      <c r="DI109" s="1618"/>
      <c r="DJ109" s="1618"/>
      <c r="DK109" s="1618"/>
      <c r="DL109" s="1618"/>
      <c r="DM109" s="1618"/>
      <c r="DN109" s="1619">
        <v>1</v>
      </c>
      <c r="DO109" s="1618"/>
      <c r="DP109" s="1618"/>
      <c r="DQ109" s="1618"/>
      <c r="DR109" s="1618"/>
      <c r="DS109" s="1618"/>
      <c r="DT109" s="1619">
        <v>1</v>
      </c>
      <c r="DU109" s="1618"/>
      <c r="DV109" s="1618"/>
      <c r="DW109" s="1618"/>
      <c r="DX109" s="1618"/>
      <c r="DY109" s="1618"/>
      <c r="DZ109" s="1620">
        <f>S109</f>
        <v>21</v>
      </c>
      <c r="EA109" s="1620">
        <f>BY109+BS109+BM109+BG109+BA109+AU109+AO109+AI109+AC109+V109</f>
        <v>0</v>
      </c>
      <c r="EB109" s="1620">
        <f>BZ109+BT109+BN109+BH109+BB109+AV109+AP109+AJ109+AD109+W109</f>
        <v>0</v>
      </c>
      <c r="EC109" s="1620">
        <f>CA109+BU109+BO109+BI109+BC109+AW109+AQ109+AK109+AE109+X109</f>
        <v>7</v>
      </c>
      <c r="ED109" s="1620">
        <f>CB109+BV109+BP109+BJ109+BD109+AX109+AR109+AL109+AF109+Y109</f>
        <v>15</v>
      </c>
      <c r="EE109" s="1620">
        <f t="shared" si="140"/>
        <v>22</v>
      </c>
      <c r="EF109" s="1621">
        <f t="shared" si="141"/>
        <v>1.0476190476190477</v>
      </c>
      <c r="EG109" s="1581"/>
    </row>
    <row r="110" spans="1:137" ht="12">
      <c r="A110" s="2504"/>
      <c r="B110" s="1612" t="s">
        <v>539</v>
      </c>
      <c r="C110" s="1609" t="s">
        <v>508</v>
      </c>
      <c r="D110" s="1609" t="s">
        <v>100</v>
      </c>
      <c r="E110" s="1609" t="s">
        <v>88</v>
      </c>
      <c r="F110" s="1609" t="s">
        <v>197</v>
      </c>
      <c r="G110" s="1609" t="s">
        <v>42</v>
      </c>
      <c r="H110" s="1610">
        <v>42690</v>
      </c>
      <c r="I110" s="1610">
        <v>43159</v>
      </c>
      <c r="J110" s="1611">
        <f t="shared" si="156"/>
        <v>469</v>
      </c>
      <c r="K110" s="1612">
        <v>820</v>
      </c>
      <c r="L110" s="1612" t="s">
        <v>386</v>
      </c>
      <c r="M110" s="1613"/>
      <c r="N110" s="1613"/>
      <c r="O110" s="1613">
        <f>0.51*818</f>
        <v>417.18</v>
      </c>
      <c r="P110" s="1613">
        <f>0.49*818</f>
        <v>400.82</v>
      </c>
      <c r="Q110" s="1613">
        <f t="shared" si="138"/>
        <v>417.18</v>
      </c>
      <c r="R110" s="1613">
        <f t="shared" si="98"/>
        <v>400.82</v>
      </c>
      <c r="S110" s="1613">
        <f t="shared" si="155"/>
        <v>818</v>
      </c>
      <c r="T110" s="1615"/>
      <c r="U110" s="1616"/>
      <c r="V110" s="1616"/>
      <c r="W110" s="1616"/>
      <c r="X110" s="1616"/>
      <c r="Y110" s="1616"/>
      <c r="Z110" s="1616"/>
      <c r="AA110" s="1641"/>
      <c r="AB110" s="1617"/>
      <c r="AC110" s="1618"/>
      <c r="AD110" s="1618"/>
      <c r="AE110" s="1618"/>
      <c r="AF110" s="1618"/>
      <c r="AG110" s="1618">
        <f t="shared" si="146"/>
        <v>0</v>
      </c>
      <c r="AH110" s="1617">
        <v>321</v>
      </c>
      <c r="AI110" s="1618"/>
      <c r="AJ110" s="1618"/>
      <c r="AK110" s="1618">
        <v>22</v>
      </c>
      <c r="AL110" s="1618">
        <v>29</v>
      </c>
      <c r="AM110" s="1618">
        <f>SUM(AI110:AL110)</f>
        <v>51</v>
      </c>
      <c r="AN110" s="1617">
        <v>365</v>
      </c>
      <c r="AO110" s="1618"/>
      <c r="AP110" s="1618"/>
      <c r="AQ110" s="1618">
        <v>26</v>
      </c>
      <c r="AR110" s="1618">
        <v>33</v>
      </c>
      <c r="AS110" s="1618">
        <f>SUM(AO110:AR110)</f>
        <v>59</v>
      </c>
      <c r="AT110" s="1617">
        <v>360</v>
      </c>
      <c r="AU110" s="1618"/>
      <c r="AV110" s="1618"/>
      <c r="AW110" s="1618">
        <v>20</v>
      </c>
      <c r="AX110" s="1618">
        <v>23</v>
      </c>
      <c r="AY110" s="1618">
        <f>SUM(AU110:AX110)</f>
        <v>43</v>
      </c>
      <c r="AZ110" s="1617">
        <v>389</v>
      </c>
      <c r="BA110" s="1618"/>
      <c r="BB110" s="1618"/>
      <c r="BC110" s="1618">
        <v>47</v>
      </c>
      <c r="BD110" s="1618">
        <v>59</v>
      </c>
      <c r="BE110" s="1618">
        <f t="shared" si="160"/>
        <v>106</v>
      </c>
      <c r="BF110" s="1617">
        <v>410</v>
      </c>
      <c r="BG110" s="1618"/>
      <c r="BH110" s="1618"/>
      <c r="BI110" s="1618">
        <v>49</v>
      </c>
      <c r="BJ110" s="1618">
        <v>57</v>
      </c>
      <c r="BK110" s="1618">
        <f t="shared" si="161"/>
        <v>106</v>
      </c>
      <c r="BL110" s="1617">
        <v>389</v>
      </c>
      <c r="BM110" s="1618"/>
      <c r="BN110" s="1618"/>
      <c r="BO110" s="1618">
        <v>89</v>
      </c>
      <c r="BP110" s="1618">
        <v>95</v>
      </c>
      <c r="BQ110" s="1618">
        <f t="shared" si="164"/>
        <v>184</v>
      </c>
      <c r="BR110" s="1617">
        <v>368</v>
      </c>
      <c r="BS110" s="1618"/>
      <c r="BT110" s="1618"/>
      <c r="BU110" s="1618">
        <v>77</v>
      </c>
      <c r="BV110" s="1618">
        <v>97</v>
      </c>
      <c r="BW110" s="1618">
        <f t="shared" si="165"/>
        <v>174</v>
      </c>
      <c r="BX110" s="1617">
        <v>326</v>
      </c>
      <c r="BY110" s="1618"/>
      <c r="BZ110" s="1618"/>
      <c r="CA110" s="1618">
        <v>39</v>
      </c>
      <c r="CB110" s="1618">
        <v>54</v>
      </c>
      <c r="CC110" s="1618">
        <f>BY110+BZ110+CA110+CB110</f>
        <v>93</v>
      </c>
      <c r="CD110" s="1619">
        <v>335</v>
      </c>
      <c r="CE110" s="1618"/>
      <c r="CF110" s="1618"/>
      <c r="CG110" s="1618"/>
      <c r="CH110" s="1618"/>
      <c r="CI110" s="1618">
        <v>0</v>
      </c>
      <c r="CJ110" s="1619">
        <v>328</v>
      </c>
      <c r="CK110" s="1618"/>
      <c r="CL110" s="1618"/>
      <c r="CM110" s="1618"/>
      <c r="CN110" s="1618"/>
      <c r="CO110" s="1618"/>
      <c r="CP110" s="1619">
        <v>312</v>
      </c>
      <c r="CQ110" s="1618"/>
      <c r="CR110" s="1618"/>
      <c r="CS110" s="1618"/>
      <c r="CT110" s="1618"/>
      <c r="CU110" s="1618"/>
      <c r="CV110" s="1619">
        <v>298</v>
      </c>
      <c r="CW110" s="1618"/>
      <c r="CX110" s="1618"/>
      <c r="CY110" s="1618"/>
      <c r="CZ110" s="1618"/>
      <c r="DA110" s="1618"/>
      <c r="DB110" s="1619">
        <v>286</v>
      </c>
      <c r="DC110" s="1618"/>
      <c r="DD110" s="1618"/>
      <c r="DE110" s="1618"/>
      <c r="DF110" s="1618"/>
      <c r="DG110" s="1618"/>
      <c r="DH110" s="1619">
        <v>328</v>
      </c>
      <c r="DI110" s="1618"/>
      <c r="DJ110" s="1618"/>
      <c r="DK110" s="1618"/>
      <c r="DL110" s="1618"/>
      <c r="DM110" s="1618"/>
      <c r="DN110" s="1619">
        <v>409</v>
      </c>
      <c r="DO110" s="1618"/>
      <c r="DP110" s="1618"/>
      <c r="DQ110" s="1618"/>
      <c r="DR110" s="1618"/>
      <c r="DS110" s="1618"/>
      <c r="DT110" s="1619">
        <v>418</v>
      </c>
      <c r="DU110" s="1618"/>
      <c r="DV110" s="1618"/>
      <c r="DW110" s="1618"/>
      <c r="DX110" s="1618"/>
      <c r="DY110" s="1618"/>
      <c r="DZ110" s="1620">
        <f>S110</f>
        <v>818</v>
      </c>
      <c r="EA110" s="1620">
        <f t="shared" si="154"/>
        <v>0</v>
      </c>
      <c r="EB110" s="1620">
        <f t="shared" si="154"/>
        <v>0</v>
      </c>
      <c r="EC110" s="1620">
        <f t="shared" si="154"/>
        <v>369</v>
      </c>
      <c r="ED110" s="1620">
        <f t="shared" si="154"/>
        <v>447</v>
      </c>
      <c r="EE110" s="1620">
        <f t="shared" si="140"/>
        <v>816</v>
      </c>
      <c r="EF110" s="1621">
        <f t="shared" si="141"/>
        <v>0.99755501222493892</v>
      </c>
      <c r="EG110" s="1581"/>
    </row>
    <row r="111" spans="1:137" ht="12">
      <c r="A111" s="2504"/>
      <c r="B111" s="1612" t="s">
        <v>540</v>
      </c>
      <c r="C111" s="1609" t="s">
        <v>508</v>
      </c>
      <c r="D111" s="1609" t="s">
        <v>100</v>
      </c>
      <c r="E111" s="1609" t="s">
        <v>88</v>
      </c>
      <c r="F111" s="1609" t="s">
        <v>197</v>
      </c>
      <c r="G111" s="1609" t="s">
        <v>42</v>
      </c>
      <c r="H111" s="1610">
        <v>42690</v>
      </c>
      <c r="I111" s="1610">
        <v>43159</v>
      </c>
      <c r="J111" s="1611">
        <f t="shared" si="156"/>
        <v>469</v>
      </c>
      <c r="K111" s="1612">
        <v>2750</v>
      </c>
      <c r="L111" s="1612" t="s">
        <v>386</v>
      </c>
      <c r="M111" s="1613"/>
      <c r="N111" s="1613"/>
      <c r="O111" s="1613">
        <f>0.51*3300</f>
        <v>1683</v>
      </c>
      <c r="P111" s="1613">
        <f>0.49*3300</f>
        <v>1617</v>
      </c>
      <c r="Q111" s="1613">
        <f t="shared" si="138"/>
        <v>1683</v>
      </c>
      <c r="R111" s="1613">
        <f t="shared" si="98"/>
        <v>1617</v>
      </c>
      <c r="S111" s="1613">
        <f t="shared" si="155"/>
        <v>3300</v>
      </c>
      <c r="T111" s="1615"/>
      <c r="U111" s="1616"/>
      <c r="V111" s="1616"/>
      <c r="W111" s="1616"/>
      <c r="X111" s="1616"/>
      <c r="Y111" s="1616"/>
      <c r="Z111" s="1616"/>
      <c r="AA111" s="1641"/>
      <c r="AB111" s="1617"/>
      <c r="AC111" s="1618"/>
      <c r="AD111" s="1618"/>
      <c r="AE111" s="1618"/>
      <c r="AF111" s="1618"/>
      <c r="AG111" s="1618">
        <f t="shared" si="146"/>
        <v>0</v>
      </c>
      <c r="AH111" s="1617">
        <v>1204</v>
      </c>
      <c r="AI111" s="1618"/>
      <c r="AJ111" s="1618"/>
      <c r="AK111" s="1618">
        <v>108</v>
      </c>
      <c r="AL111" s="1618">
        <v>129</v>
      </c>
      <c r="AM111" s="1618">
        <f>SUM(AI111:AL111)</f>
        <v>237</v>
      </c>
      <c r="AN111" s="1617">
        <v>1289</v>
      </c>
      <c r="AO111" s="1618"/>
      <c r="AP111" s="1618"/>
      <c r="AQ111" s="1618">
        <v>112</v>
      </c>
      <c r="AR111" s="1618">
        <v>116</v>
      </c>
      <c r="AS111" s="1618">
        <f>SUM(AO111:AR111)</f>
        <v>228</v>
      </c>
      <c r="AT111" s="1617">
        <v>1275</v>
      </c>
      <c r="AU111" s="1618"/>
      <c r="AV111" s="1618"/>
      <c r="AW111" s="1618">
        <v>101</v>
      </c>
      <c r="AX111" s="1618">
        <v>104</v>
      </c>
      <c r="AY111" s="1618">
        <f>SUM(AU111:AX111)</f>
        <v>205</v>
      </c>
      <c r="AZ111" s="1617">
        <v>1289</v>
      </c>
      <c r="BA111" s="1618"/>
      <c r="BB111" s="1618"/>
      <c r="BC111" s="1618">
        <v>143</v>
      </c>
      <c r="BD111" s="1618">
        <v>156</v>
      </c>
      <c r="BE111" s="1618">
        <f t="shared" si="160"/>
        <v>299</v>
      </c>
      <c r="BF111" s="1617">
        <v>1296</v>
      </c>
      <c r="BG111" s="1618"/>
      <c r="BH111" s="1618"/>
      <c r="BI111" s="1618">
        <v>267</v>
      </c>
      <c r="BJ111" s="1618">
        <v>241</v>
      </c>
      <c r="BK111" s="1618">
        <f t="shared" si="161"/>
        <v>508</v>
      </c>
      <c r="BL111" s="1617">
        <v>1225</v>
      </c>
      <c r="BM111" s="1618"/>
      <c r="BN111" s="1618"/>
      <c r="BO111" s="1618">
        <v>504</v>
      </c>
      <c r="BP111" s="1618">
        <v>502</v>
      </c>
      <c r="BQ111" s="1618">
        <f t="shared" si="164"/>
        <v>1006</v>
      </c>
      <c r="BR111" s="1617">
        <v>1268</v>
      </c>
      <c r="BS111" s="1618"/>
      <c r="BT111" s="1618"/>
      <c r="BU111" s="1618">
        <v>343</v>
      </c>
      <c r="BV111" s="1618">
        <v>368</v>
      </c>
      <c r="BW111" s="1618">
        <f t="shared" si="165"/>
        <v>711</v>
      </c>
      <c r="BX111" s="1617">
        <v>1246</v>
      </c>
      <c r="BY111" s="1618"/>
      <c r="BZ111" s="1618"/>
      <c r="CA111" s="1618">
        <v>380</v>
      </c>
      <c r="CB111" s="1618">
        <v>404</v>
      </c>
      <c r="CC111" s="1618">
        <f>BY111+BZ111+CA111+CB111</f>
        <v>784</v>
      </c>
      <c r="CD111" s="1619">
        <v>1206</v>
      </c>
      <c r="CE111" s="1618"/>
      <c r="CF111" s="1618"/>
      <c r="CG111" s="1618"/>
      <c r="CH111" s="1618"/>
      <c r="CI111" s="1618">
        <v>0</v>
      </c>
      <c r="CJ111" s="1619">
        <v>1278</v>
      </c>
      <c r="CK111" s="1618"/>
      <c r="CL111" s="1618"/>
      <c r="CM111" s="1618"/>
      <c r="CN111" s="1618"/>
      <c r="CO111" s="1618"/>
      <c r="CP111" s="1619">
        <v>1393</v>
      </c>
      <c r="CQ111" s="1618"/>
      <c r="CR111" s="1618"/>
      <c r="CS111" s="1618"/>
      <c r="CT111" s="1618"/>
      <c r="CU111" s="1618"/>
      <c r="CV111" s="1619">
        <v>1165</v>
      </c>
      <c r="CW111" s="1618"/>
      <c r="CX111" s="1618"/>
      <c r="CY111" s="1618"/>
      <c r="CZ111" s="1618"/>
      <c r="DA111" s="1618"/>
      <c r="DB111" s="1619">
        <v>1142</v>
      </c>
      <c r="DC111" s="1618"/>
      <c r="DD111" s="1618"/>
      <c r="DE111" s="1618"/>
      <c r="DF111" s="1618"/>
      <c r="DG111" s="1618"/>
      <c r="DH111" s="1619">
        <v>1225</v>
      </c>
      <c r="DI111" s="1618"/>
      <c r="DJ111" s="1618"/>
      <c r="DK111" s="1618"/>
      <c r="DL111" s="1618"/>
      <c r="DM111" s="1618"/>
      <c r="DN111" s="1619">
        <v>1650</v>
      </c>
      <c r="DO111" s="1618"/>
      <c r="DP111" s="1618"/>
      <c r="DQ111" s="1618"/>
      <c r="DR111" s="1618"/>
      <c r="DS111" s="1618"/>
      <c r="DT111" s="1619">
        <v>1780</v>
      </c>
      <c r="DU111" s="1618"/>
      <c r="DV111" s="1618"/>
      <c r="DW111" s="1618"/>
      <c r="DX111" s="1618"/>
      <c r="DY111" s="1618"/>
      <c r="DZ111" s="1620">
        <f>S111</f>
        <v>3300</v>
      </c>
      <c r="EA111" s="1620">
        <f t="shared" si="154"/>
        <v>0</v>
      </c>
      <c r="EB111" s="1620">
        <f t="shared" si="154"/>
        <v>0</v>
      </c>
      <c r="EC111" s="1620">
        <f t="shared" si="154"/>
        <v>1958</v>
      </c>
      <c r="ED111" s="1620">
        <f t="shared" si="154"/>
        <v>2020</v>
      </c>
      <c r="EE111" s="1620">
        <f t="shared" si="140"/>
        <v>3978</v>
      </c>
      <c r="EF111" s="1621">
        <f t="shared" si="141"/>
        <v>1.2054545454545456</v>
      </c>
      <c r="EG111" s="1581"/>
    </row>
    <row r="112" spans="1:137" ht="24">
      <c r="A112" s="2504"/>
      <c r="B112" s="1612" t="s">
        <v>1442</v>
      </c>
      <c r="C112" s="1609" t="s">
        <v>508</v>
      </c>
      <c r="D112" s="1609" t="s">
        <v>100</v>
      </c>
      <c r="E112" s="1609" t="s">
        <v>88</v>
      </c>
      <c r="F112" s="1609" t="s">
        <v>197</v>
      </c>
      <c r="G112" s="1609" t="s">
        <v>42</v>
      </c>
      <c r="H112" s="1610">
        <v>42690</v>
      </c>
      <c r="I112" s="1610">
        <v>43159</v>
      </c>
      <c r="J112" s="1611">
        <f t="shared" si="156"/>
        <v>469</v>
      </c>
      <c r="K112" s="1612"/>
      <c r="L112" s="1612" t="s">
        <v>386</v>
      </c>
      <c r="M112" s="1613">
        <v>8850</v>
      </c>
      <c r="N112" s="1613"/>
      <c r="O112" s="1613"/>
      <c r="P112" s="1613"/>
      <c r="Q112" s="1613">
        <f t="shared" si="138"/>
        <v>0</v>
      </c>
      <c r="R112" s="1613">
        <f t="shared" si="98"/>
        <v>8850</v>
      </c>
      <c r="S112" s="1613">
        <f t="shared" si="155"/>
        <v>8850</v>
      </c>
      <c r="T112" s="1615"/>
      <c r="U112" s="1616"/>
      <c r="V112" s="1616"/>
      <c r="W112" s="1616"/>
      <c r="X112" s="1616"/>
      <c r="Y112" s="1616"/>
      <c r="Z112" s="1616"/>
      <c r="AA112" s="1641"/>
      <c r="AB112" s="1617"/>
      <c r="AC112" s="1618"/>
      <c r="AD112" s="1618"/>
      <c r="AE112" s="1618"/>
      <c r="AF112" s="1618"/>
      <c r="AG112" s="1618"/>
      <c r="AH112" s="1617">
        <v>200</v>
      </c>
      <c r="AI112" s="1618">
        <v>100</v>
      </c>
      <c r="AJ112" s="1618"/>
      <c r="AK112" s="1618"/>
      <c r="AL112" s="1618"/>
      <c r="AM112" s="1618">
        <f t="shared" ref="AM112:AM114" si="166">AI112+AJ112+AK112+AL112</f>
        <v>100</v>
      </c>
      <c r="AN112" s="1617">
        <v>200</v>
      </c>
      <c r="AO112" s="1618">
        <v>204</v>
      </c>
      <c r="AP112" s="1618"/>
      <c r="AQ112" s="1618"/>
      <c r="AR112" s="1618"/>
      <c r="AS112" s="1618">
        <f t="shared" ref="AS112:AS114" si="167">AO112+AP112+AQ112+AR112</f>
        <v>204</v>
      </c>
      <c r="AT112" s="1647">
        <v>200</v>
      </c>
      <c r="AU112" s="1618">
        <v>253</v>
      </c>
      <c r="AV112" s="1618"/>
      <c r="AW112" s="1618"/>
      <c r="AX112" s="1618"/>
      <c r="AY112" s="1618">
        <v>0</v>
      </c>
      <c r="AZ112" s="1647">
        <v>200</v>
      </c>
      <c r="BA112" s="1618">
        <v>367</v>
      </c>
      <c r="BB112" s="1618"/>
      <c r="BC112" s="1618"/>
      <c r="BD112" s="1618"/>
      <c r="BE112" s="1618">
        <v>0</v>
      </c>
      <c r="BF112" s="1617">
        <v>200</v>
      </c>
      <c r="BG112" s="1618">
        <v>367</v>
      </c>
      <c r="BH112" s="1618"/>
      <c r="BI112" s="1618"/>
      <c r="BJ112" s="1618"/>
      <c r="BK112" s="1618">
        <f t="shared" si="161"/>
        <v>367</v>
      </c>
      <c r="BL112" s="1647">
        <v>200</v>
      </c>
      <c r="BM112" s="1618">
        <v>1021</v>
      </c>
      <c r="BN112" s="1618"/>
      <c r="BO112" s="1618"/>
      <c r="BP112" s="1618"/>
      <c r="BQ112" s="1618">
        <f t="shared" si="164"/>
        <v>1021</v>
      </c>
      <c r="BR112" s="1647">
        <v>765</v>
      </c>
      <c r="BS112" s="1618">
        <v>611</v>
      </c>
      <c r="BT112" s="1618"/>
      <c r="BU112" s="1618"/>
      <c r="BV112" s="1618"/>
      <c r="BW112" s="1618"/>
      <c r="BX112" s="1617">
        <v>765</v>
      </c>
      <c r="BY112" s="1618">
        <v>690</v>
      </c>
      <c r="BZ112" s="1618"/>
      <c r="CA112" s="1618"/>
      <c r="CB112" s="1618"/>
      <c r="CC112" s="1618"/>
      <c r="CD112" s="1619">
        <v>765</v>
      </c>
      <c r="CE112" s="1618"/>
      <c r="CF112" s="1618"/>
      <c r="CG112" s="1618"/>
      <c r="CH112" s="1618"/>
      <c r="CI112" s="1618">
        <v>0</v>
      </c>
      <c r="CJ112" s="1619">
        <v>765</v>
      </c>
      <c r="CK112" s="1618"/>
      <c r="CL112" s="1618"/>
      <c r="CM112" s="1618"/>
      <c r="CN112" s="1618"/>
      <c r="CO112" s="1618"/>
      <c r="CP112" s="1619">
        <v>765</v>
      </c>
      <c r="CQ112" s="1618"/>
      <c r="CR112" s="1618"/>
      <c r="CS112" s="1618"/>
      <c r="CT112" s="1618"/>
      <c r="CU112" s="1618"/>
      <c r="CV112" s="1619">
        <v>765</v>
      </c>
      <c r="CW112" s="1618"/>
      <c r="CX112" s="1618"/>
      <c r="CY112" s="1618"/>
      <c r="CZ112" s="1618"/>
      <c r="DA112" s="1618"/>
      <c r="DB112" s="1619">
        <v>765</v>
      </c>
      <c r="DC112" s="1618"/>
      <c r="DD112" s="1618"/>
      <c r="DE112" s="1618"/>
      <c r="DF112" s="1618"/>
      <c r="DG112" s="1618"/>
      <c r="DH112" s="1619">
        <v>765</v>
      </c>
      <c r="DI112" s="1618"/>
      <c r="DJ112" s="1618"/>
      <c r="DK112" s="1618"/>
      <c r="DL112" s="1618"/>
      <c r="DM112" s="1618"/>
      <c r="DN112" s="1619">
        <v>765</v>
      </c>
      <c r="DO112" s="1618"/>
      <c r="DP112" s="1618"/>
      <c r="DQ112" s="1618"/>
      <c r="DR112" s="1618"/>
      <c r="DS112" s="1618"/>
      <c r="DT112" s="1619">
        <v>765</v>
      </c>
      <c r="DU112" s="1618"/>
      <c r="DV112" s="1618"/>
      <c r="DW112" s="1618"/>
      <c r="DX112" s="1618"/>
      <c r="DY112" s="1618"/>
      <c r="DZ112" s="1620">
        <f t="shared" ref="DZ112:DZ114" si="168">S112</f>
        <v>8850</v>
      </c>
      <c r="EA112" s="1620">
        <f t="shared" si="154"/>
        <v>3613</v>
      </c>
      <c r="EB112" s="1620">
        <f t="shared" si="154"/>
        <v>0</v>
      </c>
      <c r="EC112" s="1620">
        <f t="shared" si="154"/>
        <v>0</v>
      </c>
      <c r="ED112" s="1620">
        <f t="shared" si="154"/>
        <v>0</v>
      </c>
      <c r="EE112" s="1620">
        <f t="shared" si="140"/>
        <v>1692</v>
      </c>
      <c r="EF112" s="1621">
        <f t="shared" si="141"/>
        <v>0.19118644067796611</v>
      </c>
      <c r="EG112" s="1581"/>
    </row>
    <row r="113" spans="1:137" ht="12">
      <c r="A113" s="2504"/>
      <c r="B113" s="1612" t="s">
        <v>1443</v>
      </c>
      <c r="C113" s="1609" t="s">
        <v>508</v>
      </c>
      <c r="D113" s="1609" t="s">
        <v>100</v>
      </c>
      <c r="E113" s="1609" t="s">
        <v>88</v>
      </c>
      <c r="F113" s="1609" t="s">
        <v>197</v>
      </c>
      <c r="G113" s="1609" t="s">
        <v>42</v>
      </c>
      <c r="H113" s="1610">
        <v>42690</v>
      </c>
      <c r="I113" s="1610">
        <v>43159</v>
      </c>
      <c r="J113" s="1611">
        <f t="shared" si="156"/>
        <v>469</v>
      </c>
      <c r="K113" s="1612"/>
      <c r="L113" s="1612" t="s">
        <v>510</v>
      </c>
      <c r="M113" s="1613"/>
      <c r="N113" s="1613"/>
      <c r="O113" s="1613"/>
      <c r="P113" s="1613"/>
      <c r="Q113" s="1613"/>
      <c r="R113" s="1613"/>
      <c r="S113" s="1613">
        <v>20</v>
      </c>
      <c r="T113" s="1615"/>
      <c r="U113" s="1616"/>
      <c r="V113" s="1616"/>
      <c r="W113" s="1616"/>
      <c r="X113" s="1616"/>
      <c r="Y113" s="1616"/>
      <c r="Z113" s="1616"/>
      <c r="AA113" s="1641"/>
      <c r="AB113" s="1617"/>
      <c r="AC113" s="1618"/>
      <c r="AD113" s="1618"/>
      <c r="AE113" s="1618"/>
      <c r="AF113" s="1618"/>
      <c r="AG113" s="1618"/>
      <c r="AH113" s="1617">
        <v>0</v>
      </c>
      <c r="AI113" s="1618"/>
      <c r="AJ113" s="1618"/>
      <c r="AK113" s="1618"/>
      <c r="AL113" s="1618"/>
      <c r="AM113" s="1618">
        <f t="shared" si="166"/>
        <v>0</v>
      </c>
      <c r="AN113" s="1617">
        <v>6</v>
      </c>
      <c r="AO113" s="1618"/>
      <c r="AP113" s="1618"/>
      <c r="AQ113" s="1618"/>
      <c r="AR113" s="1618">
        <v>6</v>
      </c>
      <c r="AS113" s="1618">
        <v>6</v>
      </c>
      <c r="AT113" s="1647">
        <v>6</v>
      </c>
      <c r="AU113" s="1618"/>
      <c r="AV113" s="1618"/>
      <c r="AW113" s="1618"/>
      <c r="AX113" s="1618"/>
      <c r="AY113" s="1618">
        <v>6</v>
      </c>
      <c r="AZ113" s="1647">
        <v>6</v>
      </c>
      <c r="BA113" s="1618"/>
      <c r="BB113" s="1618"/>
      <c r="BC113" s="1618"/>
      <c r="BD113" s="1618"/>
      <c r="BE113" s="1618">
        <v>6</v>
      </c>
      <c r="BF113" s="1617">
        <v>20</v>
      </c>
      <c r="BG113" s="1618"/>
      <c r="BH113" s="1618"/>
      <c r="BI113" s="1618"/>
      <c r="BJ113" s="1618">
        <v>20</v>
      </c>
      <c r="BK113" s="1618">
        <f t="shared" si="161"/>
        <v>20</v>
      </c>
      <c r="BL113" s="1647">
        <v>0</v>
      </c>
      <c r="BM113" s="1618">
        <v>20</v>
      </c>
      <c r="BN113" s="1618"/>
      <c r="BO113" s="1618"/>
      <c r="BP113" s="1618"/>
      <c r="BQ113" s="1618">
        <f t="shared" si="164"/>
        <v>20</v>
      </c>
      <c r="BR113" s="1647">
        <v>20</v>
      </c>
      <c r="BS113" s="1618"/>
      <c r="BT113" s="1618"/>
      <c r="BU113" s="1618"/>
      <c r="BV113" s="1618">
        <v>20</v>
      </c>
      <c r="BW113" s="1618"/>
      <c r="BX113" s="1617">
        <v>20</v>
      </c>
      <c r="BY113" s="1618"/>
      <c r="BZ113" s="1618"/>
      <c r="CA113" s="1618"/>
      <c r="CB113" s="1618"/>
      <c r="CC113" s="1618"/>
      <c r="CD113" s="1619">
        <v>20</v>
      </c>
      <c r="CE113" s="1618"/>
      <c r="CF113" s="1618"/>
      <c r="CG113" s="1618"/>
      <c r="CH113" s="1618"/>
      <c r="CI113" s="1618">
        <v>0</v>
      </c>
      <c r="CJ113" s="1619">
        <v>20</v>
      </c>
      <c r="CK113" s="1618"/>
      <c r="CL113" s="1618"/>
      <c r="CM113" s="1618"/>
      <c r="CN113" s="1618"/>
      <c r="CO113" s="1618"/>
      <c r="CP113" s="1619">
        <v>20</v>
      </c>
      <c r="CQ113" s="1618"/>
      <c r="CR113" s="1618"/>
      <c r="CS113" s="1618"/>
      <c r="CT113" s="1618"/>
      <c r="CU113" s="1618"/>
      <c r="CV113" s="1619">
        <v>20</v>
      </c>
      <c r="CW113" s="1618"/>
      <c r="CX113" s="1618"/>
      <c r="CY113" s="1618"/>
      <c r="CZ113" s="1618"/>
      <c r="DA113" s="1618"/>
      <c r="DB113" s="1619">
        <v>20</v>
      </c>
      <c r="DC113" s="1618"/>
      <c r="DD113" s="1618"/>
      <c r="DE113" s="1618"/>
      <c r="DF113" s="1618"/>
      <c r="DG113" s="1618"/>
      <c r="DH113" s="1619">
        <v>20</v>
      </c>
      <c r="DI113" s="1618"/>
      <c r="DJ113" s="1618"/>
      <c r="DK113" s="1618"/>
      <c r="DL113" s="1618"/>
      <c r="DM113" s="1618"/>
      <c r="DN113" s="1619">
        <v>20</v>
      </c>
      <c r="DO113" s="1618"/>
      <c r="DP113" s="1618"/>
      <c r="DQ113" s="1618"/>
      <c r="DR113" s="1618"/>
      <c r="DS113" s="1618"/>
      <c r="DT113" s="1619">
        <v>20</v>
      </c>
      <c r="DU113" s="1618"/>
      <c r="DV113" s="1618"/>
      <c r="DW113" s="1618"/>
      <c r="DX113" s="1618"/>
      <c r="DY113" s="1618"/>
      <c r="DZ113" s="1620">
        <f t="shared" si="168"/>
        <v>20</v>
      </c>
      <c r="EA113" s="1620">
        <f t="shared" si="154"/>
        <v>20</v>
      </c>
      <c r="EB113" s="1620">
        <f t="shared" si="154"/>
        <v>0</v>
      </c>
      <c r="EC113" s="1620">
        <f t="shared" si="154"/>
        <v>0</v>
      </c>
      <c r="ED113" s="1620">
        <f t="shared" si="154"/>
        <v>46</v>
      </c>
      <c r="EE113" s="1620">
        <f t="shared" si="140"/>
        <v>58</v>
      </c>
      <c r="EF113" s="1621">
        <f t="shared" si="141"/>
        <v>2.9</v>
      </c>
      <c r="EG113" s="1581"/>
    </row>
    <row r="114" spans="1:137" ht="12.75" thickBot="1">
      <c r="A114" s="2505"/>
      <c r="B114" s="1624" t="s">
        <v>1444</v>
      </c>
      <c r="C114" s="1625" t="s">
        <v>508</v>
      </c>
      <c r="D114" s="1625" t="s">
        <v>100</v>
      </c>
      <c r="E114" s="1625" t="s">
        <v>528</v>
      </c>
      <c r="F114" s="1625" t="s">
        <v>197</v>
      </c>
      <c r="G114" s="1625" t="s">
        <v>42</v>
      </c>
      <c r="H114" s="1626">
        <v>42690</v>
      </c>
      <c r="I114" s="1626">
        <v>43159</v>
      </c>
      <c r="J114" s="1627">
        <f t="shared" si="156"/>
        <v>469</v>
      </c>
      <c r="K114" s="1624"/>
      <c r="L114" s="1624" t="s">
        <v>510</v>
      </c>
      <c r="M114" s="1628">
        <v>46</v>
      </c>
      <c r="N114" s="1628">
        <v>39</v>
      </c>
      <c r="O114" s="1628"/>
      <c r="P114" s="1628"/>
      <c r="Q114" s="1628">
        <f t="shared" ref="Q114" si="169">N114+O114</f>
        <v>39</v>
      </c>
      <c r="R114" s="1628">
        <f t="shared" ref="R114" si="170">M114+P114</f>
        <v>46</v>
      </c>
      <c r="S114" s="1628">
        <f t="shared" ref="S114" si="171">Q114+R114</f>
        <v>85</v>
      </c>
      <c r="T114" s="1630"/>
      <c r="U114" s="1631"/>
      <c r="V114" s="1631"/>
      <c r="W114" s="1631"/>
      <c r="X114" s="1631"/>
      <c r="Y114" s="1631"/>
      <c r="Z114" s="1631"/>
      <c r="AA114" s="1645"/>
      <c r="AB114" s="1633"/>
      <c r="AC114" s="1634"/>
      <c r="AD114" s="1634"/>
      <c r="AE114" s="1634"/>
      <c r="AF114" s="1634"/>
      <c r="AG114" s="1634"/>
      <c r="AH114" s="1633">
        <v>0</v>
      </c>
      <c r="AI114" s="1634"/>
      <c r="AJ114" s="1634"/>
      <c r="AK114" s="1634"/>
      <c r="AL114" s="1634"/>
      <c r="AM114" s="1634">
        <f t="shared" si="166"/>
        <v>0</v>
      </c>
      <c r="AN114" s="1633">
        <v>0</v>
      </c>
      <c r="AO114" s="1634"/>
      <c r="AP114" s="1634"/>
      <c r="AQ114" s="1634"/>
      <c r="AR114" s="1634"/>
      <c r="AS114" s="1634">
        <f t="shared" si="167"/>
        <v>0</v>
      </c>
      <c r="AT114" s="1653">
        <v>0</v>
      </c>
      <c r="AU114" s="1634"/>
      <c r="AV114" s="1634"/>
      <c r="AW114" s="1634"/>
      <c r="AX114" s="1634"/>
      <c r="AY114" s="1634">
        <v>0</v>
      </c>
      <c r="AZ114" s="1653">
        <v>0</v>
      </c>
      <c r="BA114" s="1634"/>
      <c r="BB114" s="1634"/>
      <c r="BC114" s="1634"/>
      <c r="BD114" s="1634"/>
      <c r="BE114" s="1634">
        <v>0</v>
      </c>
      <c r="BF114" s="1633">
        <v>15</v>
      </c>
      <c r="BG114" s="1634">
        <v>14</v>
      </c>
      <c r="BH114" s="1634">
        <v>1</v>
      </c>
      <c r="BI114" s="1634"/>
      <c r="BJ114" s="1634"/>
      <c r="BK114" s="1634">
        <f t="shared" si="161"/>
        <v>15</v>
      </c>
      <c r="BL114" s="1653">
        <v>0</v>
      </c>
      <c r="BM114" s="1634"/>
      <c r="BN114" s="1634"/>
      <c r="BO114" s="1634"/>
      <c r="BP114" s="1634"/>
      <c r="BQ114" s="1634">
        <f t="shared" si="164"/>
        <v>0</v>
      </c>
      <c r="BR114" s="1653">
        <v>0</v>
      </c>
      <c r="BS114" s="1634"/>
      <c r="BT114" s="1634"/>
      <c r="BU114" s="1634"/>
      <c r="BV114" s="1634">
        <v>0</v>
      </c>
      <c r="BW114" s="1634"/>
      <c r="BX114" s="1633">
        <v>70</v>
      </c>
      <c r="BY114" s="1634"/>
      <c r="BZ114" s="1634"/>
      <c r="CA114" s="1634"/>
      <c r="CB114" s="1634"/>
      <c r="CC114" s="1634"/>
      <c r="CD114" s="1635">
        <v>0</v>
      </c>
      <c r="CE114" s="1634"/>
      <c r="CF114" s="1634"/>
      <c r="CG114" s="1634"/>
      <c r="CH114" s="1634"/>
      <c r="CI114" s="1634">
        <v>0</v>
      </c>
      <c r="CJ114" s="1635">
        <v>0</v>
      </c>
      <c r="CK114" s="1634"/>
      <c r="CL114" s="1634"/>
      <c r="CM114" s="1634"/>
      <c r="CN114" s="1634"/>
      <c r="CO114" s="1634"/>
      <c r="CP114" s="1635">
        <v>0</v>
      </c>
      <c r="CQ114" s="1634"/>
      <c r="CR114" s="1634"/>
      <c r="CS114" s="1634"/>
      <c r="CT114" s="1634"/>
      <c r="CU114" s="1634"/>
      <c r="CV114" s="1635">
        <v>0</v>
      </c>
      <c r="CW114" s="1634"/>
      <c r="CX114" s="1634"/>
      <c r="CY114" s="1634"/>
      <c r="CZ114" s="1634"/>
      <c r="DA114" s="1634"/>
      <c r="DB114" s="1635">
        <v>0</v>
      </c>
      <c r="DC114" s="1634"/>
      <c r="DD114" s="1634"/>
      <c r="DE114" s="1634"/>
      <c r="DF114" s="1634"/>
      <c r="DG114" s="1634"/>
      <c r="DH114" s="1635">
        <v>0</v>
      </c>
      <c r="DI114" s="1634"/>
      <c r="DJ114" s="1634"/>
      <c r="DK114" s="1634"/>
      <c r="DL114" s="1634"/>
      <c r="DM114" s="1634"/>
      <c r="DN114" s="1635">
        <v>0</v>
      </c>
      <c r="DO114" s="1634"/>
      <c r="DP114" s="1634"/>
      <c r="DQ114" s="1634"/>
      <c r="DR114" s="1634"/>
      <c r="DS114" s="1634"/>
      <c r="DT114" s="1635">
        <v>0</v>
      </c>
      <c r="DU114" s="1634"/>
      <c r="DV114" s="1634"/>
      <c r="DW114" s="1634"/>
      <c r="DX114" s="1634"/>
      <c r="DY114" s="1634"/>
      <c r="DZ114" s="1636">
        <f t="shared" si="168"/>
        <v>85</v>
      </c>
      <c r="EA114" s="1636">
        <f t="shared" si="154"/>
        <v>14</v>
      </c>
      <c r="EB114" s="1636">
        <f t="shared" si="154"/>
        <v>1</v>
      </c>
      <c r="EC114" s="1636">
        <f t="shared" si="154"/>
        <v>0</v>
      </c>
      <c r="ED114" s="1636">
        <f t="shared" si="154"/>
        <v>0</v>
      </c>
      <c r="EE114" s="1636">
        <f t="shared" si="140"/>
        <v>15</v>
      </c>
      <c r="EF114" s="1637">
        <f t="shared" si="141"/>
        <v>0.17647058823529413</v>
      </c>
      <c r="EG114" s="1581"/>
    </row>
    <row r="115" spans="1:137">
      <c r="A115" s="2500"/>
      <c r="B115" s="705"/>
      <c r="C115" s="39"/>
      <c r="D115" s="39"/>
      <c r="E115" s="39"/>
      <c r="F115" s="39"/>
      <c r="G115" s="39"/>
      <c r="H115" s="705"/>
      <c r="I115" s="705"/>
      <c r="J115" s="706"/>
      <c r="K115" s="706"/>
      <c r="L115" s="707"/>
      <c r="M115" s="1696"/>
      <c r="N115" s="1696"/>
      <c r="O115" s="1696"/>
      <c r="P115" s="1696"/>
      <c r="Q115" s="1696"/>
      <c r="R115" s="1696"/>
      <c r="S115" s="1696"/>
      <c r="T115" s="1697"/>
      <c r="U115" s="707"/>
      <c r="V115" s="707"/>
      <c r="W115" s="707"/>
      <c r="X115" s="707"/>
      <c r="Y115" s="707"/>
      <c r="Z115" s="707"/>
      <c r="AA115" s="705"/>
      <c r="AB115" s="707"/>
      <c r="AC115" s="708"/>
      <c r="AD115" s="708"/>
      <c r="AE115" s="708"/>
      <c r="AF115" s="708"/>
      <c r="AG115" s="708"/>
      <c r="AH115" s="707"/>
      <c r="AI115" s="708"/>
      <c r="AJ115" s="708"/>
      <c r="AK115" s="708"/>
      <c r="AL115" s="708"/>
      <c r="AM115" s="708"/>
      <c r="AN115" s="707"/>
      <c r="AO115" s="708"/>
      <c r="AP115" s="708"/>
      <c r="AQ115" s="708"/>
      <c r="AR115" s="708"/>
      <c r="AS115" s="708"/>
      <c r="AT115" s="707"/>
      <c r="AU115" s="708"/>
      <c r="AV115" s="708"/>
      <c r="AW115" s="708"/>
      <c r="AX115" s="708"/>
      <c r="AY115" s="708"/>
      <c r="AZ115" s="707"/>
      <c r="BA115" s="708"/>
      <c r="BB115" s="708"/>
      <c r="BC115" s="708"/>
      <c r="BD115" s="708"/>
      <c r="BE115" s="708"/>
      <c r="BF115" s="707"/>
      <c r="BG115" s="708"/>
      <c r="BH115" s="708"/>
      <c r="BI115" s="708"/>
      <c r="BJ115" s="708"/>
      <c r="BK115" s="708"/>
      <c r="BL115" s="707"/>
      <c r="BM115" s="708"/>
      <c r="BN115" s="708"/>
      <c r="BO115" s="708"/>
      <c r="BP115" s="708"/>
      <c r="BQ115" s="708"/>
      <c r="BR115" s="707"/>
      <c r="BS115" s="708"/>
      <c r="BT115" s="708"/>
      <c r="BU115" s="708"/>
      <c r="BV115" s="708"/>
      <c r="BW115" s="708"/>
      <c r="BX115" s="707"/>
      <c r="BY115" s="708"/>
      <c r="BZ115" s="708"/>
      <c r="CA115" s="708"/>
      <c r="CB115" s="708"/>
      <c r="CC115" s="708"/>
      <c r="CD115" s="708"/>
      <c r="CE115" s="708"/>
      <c r="CF115" s="708"/>
      <c r="CG115" s="708"/>
      <c r="CH115" s="708"/>
      <c r="CI115" s="708"/>
      <c r="CJ115" s="708"/>
      <c r="CK115" s="708"/>
      <c r="CL115" s="708"/>
      <c r="CM115" s="708"/>
      <c r="CN115" s="708"/>
      <c r="CO115" s="708"/>
      <c r="CP115" s="708"/>
      <c r="CQ115" s="708"/>
      <c r="CR115" s="708"/>
      <c r="CS115" s="708"/>
      <c r="CT115" s="708"/>
      <c r="CU115" s="708"/>
      <c r="CV115" s="708"/>
      <c r="CW115" s="708"/>
      <c r="CX115" s="708"/>
      <c r="CY115" s="708"/>
      <c r="CZ115" s="708"/>
      <c r="DA115" s="708"/>
      <c r="DB115" s="708"/>
      <c r="DC115" s="708"/>
      <c r="DD115" s="708"/>
      <c r="DE115" s="708"/>
      <c r="DF115" s="708"/>
      <c r="DG115" s="708"/>
      <c r="DH115" s="708"/>
      <c r="DI115" s="708"/>
      <c r="DJ115" s="708"/>
      <c r="DK115" s="708"/>
      <c r="DL115" s="708"/>
      <c r="DM115" s="708"/>
      <c r="DN115" s="708"/>
      <c r="DO115" s="708"/>
      <c r="DP115" s="708"/>
      <c r="DQ115" s="708"/>
      <c r="DR115" s="708"/>
      <c r="DS115" s="708"/>
      <c r="DT115" s="708"/>
      <c r="DU115" s="708"/>
      <c r="DV115" s="708"/>
      <c r="DW115" s="708"/>
      <c r="DX115" s="708"/>
      <c r="DY115" s="708"/>
      <c r="DZ115" s="1698"/>
      <c r="EA115" s="1699"/>
      <c r="EB115" s="604"/>
      <c r="EC115" s="604"/>
      <c r="ED115" s="604"/>
      <c r="EE115" s="1699"/>
      <c r="EF115" s="1700"/>
      <c r="EG115" s="1581"/>
    </row>
    <row r="116" spans="1:137">
      <c r="A116" s="2500"/>
      <c r="B116" s="707"/>
      <c r="C116" s="39"/>
      <c r="D116" s="39"/>
      <c r="E116" s="39"/>
      <c r="F116" s="39"/>
      <c r="G116" s="39"/>
      <c r="H116" s="705"/>
      <c r="I116" s="705"/>
      <c r="J116" s="706"/>
      <c r="K116" s="706"/>
      <c r="L116" s="707"/>
      <c r="M116" s="1696"/>
      <c r="N116" s="1696"/>
      <c r="O116" s="1696"/>
      <c r="P116" s="1696"/>
      <c r="Q116" s="1696"/>
      <c r="R116" s="1696"/>
      <c r="S116" s="1696"/>
      <c r="T116" s="1697"/>
      <c r="U116" s="707"/>
      <c r="V116" s="707"/>
      <c r="W116" s="707"/>
      <c r="X116" s="707"/>
      <c r="Y116" s="707"/>
      <c r="Z116" s="707"/>
      <c r="AA116" s="705"/>
      <c r="AB116" s="707"/>
      <c r="AC116" s="708"/>
      <c r="AD116" s="708"/>
      <c r="AE116" s="708"/>
      <c r="AF116" s="708"/>
      <c r="AG116" s="708"/>
      <c r="AH116" s="707"/>
      <c r="AI116" s="708"/>
      <c r="AJ116" s="708"/>
      <c r="AK116" s="708"/>
      <c r="AL116" s="708"/>
      <c r="AM116" s="708"/>
      <c r="AN116" s="707"/>
      <c r="AO116" s="708"/>
      <c r="AP116" s="708"/>
      <c r="AQ116" s="708"/>
      <c r="AR116" s="708"/>
      <c r="AS116" s="708"/>
      <c r="AT116" s="707"/>
      <c r="AU116" s="708"/>
      <c r="AV116" s="708"/>
      <c r="AW116" s="708"/>
      <c r="AX116" s="708"/>
      <c r="AY116" s="708"/>
      <c r="AZ116" s="707"/>
      <c r="BA116" s="708"/>
      <c r="BB116" s="708"/>
      <c r="BC116" s="708"/>
      <c r="BD116" s="708"/>
      <c r="BE116" s="708"/>
      <c r="BF116" s="707"/>
      <c r="BG116" s="708"/>
      <c r="BH116" s="708"/>
      <c r="BI116" s="708"/>
      <c r="BJ116" s="708"/>
      <c r="BK116" s="708"/>
      <c r="BL116" s="707"/>
      <c r="BM116" s="708"/>
      <c r="BN116" s="708"/>
      <c r="BO116" s="708"/>
      <c r="BP116" s="708"/>
      <c r="BQ116" s="708"/>
      <c r="BR116" s="707"/>
      <c r="BS116" s="708"/>
      <c r="BT116" s="708"/>
      <c r="BU116" s="708"/>
      <c r="BV116" s="708"/>
      <c r="BW116" s="708"/>
      <c r="BX116" s="707"/>
      <c r="BY116" s="708"/>
      <c r="BZ116" s="708"/>
      <c r="CA116" s="708"/>
      <c r="CB116" s="708"/>
      <c r="CC116" s="708"/>
      <c r="CD116" s="708"/>
      <c r="CE116" s="708"/>
      <c r="CF116" s="708"/>
      <c r="CG116" s="708"/>
      <c r="CH116" s="708"/>
      <c r="CI116" s="708"/>
      <c r="CJ116" s="708"/>
      <c r="CK116" s="708"/>
      <c r="CL116" s="708"/>
      <c r="CM116" s="708"/>
      <c r="CN116" s="708"/>
      <c r="CO116" s="708"/>
      <c r="CP116" s="708"/>
      <c r="CQ116" s="708"/>
      <c r="CR116" s="708"/>
      <c r="CS116" s="708"/>
      <c r="CT116" s="708"/>
      <c r="CU116" s="708"/>
      <c r="CV116" s="708"/>
      <c r="CW116" s="708"/>
      <c r="CX116" s="708"/>
      <c r="CY116" s="708"/>
      <c r="CZ116" s="708"/>
      <c r="DA116" s="708"/>
      <c r="DB116" s="708"/>
      <c r="DC116" s="708"/>
      <c r="DD116" s="708"/>
      <c r="DE116" s="708"/>
      <c r="DF116" s="708"/>
      <c r="DG116" s="708"/>
      <c r="DH116" s="708"/>
      <c r="DI116" s="708"/>
      <c r="DJ116" s="708"/>
      <c r="DK116" s="708"/>
      <c r="DL116" s="708"/>
      <c r="DM116" s="708"/>
      <c r="DN116" s="708"/>
      <c r="DO116" s="708"/>
      <c r="DP116" s="708"/>
      <c r="DQ116" s="708"/>
      <c r="DR116" s="708"/>
      <c r="DS116" s="708"/>
      <c r="DT116" s="708"/>
      <c r="DU116" s="708"/>
      <c r="DV116" s="708"/>
      <c r="DW116" s="708"/>
      <c r="DX116" s="708"/>
      <c r="DY116" s="708"/>
      <c r="DZ116" s="1698"/>
      <c r="EA116" s="1699"/>
      <c r="EB116" s="604"/>
      <c r="EC116" s="604"/>
      <c r="ED116" s="604"/>
      <c r="EE116" s="1699"/>
      <c r="EF116" s="1700"/>
      <c r="EG116" s="1581"/>
    </row>
    <row r="117" spans="1:137">
      <c r="A117" s="2500"/>
      <c r="B117" s="707"/>
      <c r="C117" s="39"/>
      <c r="D117" s="39"/>
      <c r="E117" s="39"/>
      <c r="F117" s="39"/>
      <c r="G117" s="39"/>
      <c r="H117" s="705"/>
      <c r="I117" s="705"/>
      <c r="J117" s="706"/>
      <c r="K117" s="706"/>
      <c r="L117" s="707"/>
      <c r="M117" s="1696"/>
      <c r="N117" s="1696"/>
      <c r="O117" s="1696"/>
      <c r="P117" s="1696"/>
      <c r="Q117" s="1696"/>
      <c r="R117" s="1696"/>
      <c r="S117" s="1696"/>
      <c r="T117" s="1697"/>
      <c r="U117" s="707"/>
      <c r="V117" s="707"/>
      <c r="W117" s="707"/>
      <c r="X117" s="707"/>
      <c r="Y117" s="707"/>
      <c r="Z117" s="707"/>
      <c r="AA117" s="705"/>
      <c r="AB117" s="707"/>
      <c r="AC117" s="708"/>
      <c r="AD117" s="708"/>
      <c r="AE117" s="708"/>
      <c r="AF117" s="708"/>
      <c r="AG117" s="708"/>
      <c r="AH117" s="707"/>
      <c r="AI117" s="708"/>
      <c r="AJ117" s="708"/>
      <c r="AK117" s="708"/>
      <c r="AL117" s="708"/>
      <c r="AM117" s="708"/>
      <c r="AN117" s="707"/>
      <c r="AO117" s="708"/>
      <c r="AP117" s="708"/>
      <c r="AQ117" s="708"/>
      <c r="AR117" s="708"/>
      <c r="AS117" s="708"/>
      <c r="AT117" s="707"/>
      <c r="AU117" s="708"/>
      <c r="AV117" s="708"/>
      <c r="AW117" s="708"/>
      <c r="AX117" s="708"/>
      <c r="AY117" s="708"/>
      <c r="AZ117" s="707"/>
      <c r="BA117" s="708"/>
      <c r="BB117" s="708"/>
      <c r="BC117" s="708"/>
      <c r="BD117" s="708"/>
      <c r="BE117" s="708"/>
      <c r="BF117" s="707"/>
      <c r="BG117" s="708"/>
      <c r="BH117" s="708"/>
      <c r="BI117" s="708"/>
      <c r="BJ117" s="708"/>
      <c r="BK117" s="708"/>
      <c r="BL117" s="707"/>
      <c r="BM117" s="708"/>
      <c r="BN117" s="708"/>
      <c r="BO117" s="708"/>
      <c r="BP117" s="708"/>
      <c r="BQ117" s="708"/>
      <c r="BR117" s="707"/>
      <c r="BS117" s="708"/>
      <c r="BT117" s="708"/>
      <c r="BU117" s="708"/>
      <c r="BV117" s="708"/>
      <c r="BW117" s="708"/>
      <c r="BX117" s="707"/>
      <c r="BY117" s="708"/>
      <c r="BZ117" s="708"/>
      <c r="CA117" s="708"/>
      <c r="CB117" s="708"/>
      <c r="CC117" s="708"/>
      <c r="CD117" s="708"/>
      <c r="CE117" s="708"/>
      <c r="CF117" s="708"/>
      <c r="CG117" s="708"/>
      <c r="CH117" s="708"/>
      <c r="CI117" s="708"/>
      <c r="CJ117" s="708"/>
      <c r="CK117" s="708"/>
      <c r="CL117" s="708"/>
      <c r="CM117" s="708"/>
      <c r="CN117" s="708"/>
      <c r="CO117" s="708"/>
      <c r="CP117" s="708"/>
      <c r="CQ117" s="708"/>
      <c r="CR117" s="708"/>
      <c r="CS117" s="708"/>
      <c r="CT117" s="708"/>
      <c r="CU117" s="708"/>
      <c r="CV117" s="708"/>
      <c r="CW117" s="708"/>
      <c r="CX117" s="708"/>
      <c r="CY117" s="708"/>
      <c r="CZ117" s="708"/>
      <c r="DA117" s="708"/>
      <c r="DB117" s="708"/>
      <c r="DC117" s="708"/>
      <c r="DD117" s="708"/>
      <c r="DE117" s="708"/>
      <c r="DF117" s="708"/>
      <c r="DG117" s="708"/>
      <c r="DH117" s="708"/>
      <c r="DI117" s="708"/>
      <c r="DJ117" s="708"/>
      <c r="DK117" s="708"/>
      <c r="DL117" s="708"/>
      <c r="DM117" s="708"/>
      <c r="DN117" s="708"/>
      <c r="DO117" s="708"/>
      <c r="DP117" s="708"/>
      <c r="DQ117" s="708"/>
      <c r="DR117" s="708"/>
      <c r="DS117" s="708"/>
      <c r="DT117" s="708"/>
      <c r="DU117" s="708"/>
      <c r="DV117" s="708"/>
      <c r="DW117" s="708"/>
      <c r="DX117" s="708"/>
      <c r="DY117" s="708"/>
      <c r="DZ117" s="1698"/>
      <c r="EA117" s="1699"/>
      <c r="EB117" s="604"/>
      <c r="EC117" s="604"/>
      <c r="ED117" s="604"/>
      <c r="EE117" s="1699"/>
      <c r="EF117" s="1700"/>
      <c r="EG117" s="1581"/>
    </row>
    <row r="118" spans="1:137">
      <c r="A118" s="2500"/>
      <c r="B118" s="707"/>
      <c r="C118" s="39"/>
      <c r="D118" s="39"/>
      <c r="E118" s="39"/>
      <c r="F118" s="39"/>
      <c r="G118" s="39"/>
      <c r="H118" s="705"/>
      <c r="I118" s="705"/>
      <c r="J118" s="706"/>
      <c r="K118" s="706"/>
      <c r="L118" s="707"/>
      <c r="M118" s="1696"/>
      <c r="N118" s="1696"/>
      <c r="O118" s="1696"/>
      <c r="P118" s="1696"/>
      <c r="Q118" s="1696"/>
      <c r="R118" s="1696"/>
      <c r="S118" s="1696"/>
      <c r="T118" s="1697"/>
      <c r="U118" s="707"/>
      <c r="V118" s="707"/>
      <c r="W118" s="707"/>
      <c r="X118" s="707"/>
      <c r="Y118" s="707"/>
      <c r="Z118" s="707"/>
      <c r="AA118" s="705"/>
      <c r="AB118" s="707"/>
      <c r="AC118" s="708"/>
      <c r="AD118" s="708"/>
      <c r="AE118" s="708"/>
      <c r="AF118" s="708"/>
      <c r="AG118" s="708"/>
      <c r="AH118" s="707"/>
      <c r="AI118" s="708"/>
      <c r="AJ118" s="708"/>
      <c r="AK118" s="708"/>
      <c r="AL118" s="708"/>
      <c r="AM118" s="708"/>
      <c r="AN118" s="707"/>
      <c r="AO118" s="708"/>
      <c r="AP118" s="708"/>
      <c r="AQ118" s="708"/>
      <c r="AR118" s="708"/>
      <c r="AS118" s="708"/>
      <c r="AT118" s="707"/>
      <c r="AU118" s="708"/>
      <c r="AV118" s="708"/>
      <c r="AW118" s="708"/>
      <c r="AX118" s="708"/>
      <c r="AY118" s="708"/>
      <c r="AZ118" s="707"/>
      <c r="BA118" s="708"/>
      <c r="BB118" s="708"/>
      <c r="BC118" s="708"/>
      <c r="BD118" s="708"/>
      <c r="BE118" s="708"/>
      <c r="BF118" s="707"/>
      <c r="BG118" s="708"/>
      <c r="BH118" s="708"/>
      <c r="BI118" s="708"/>
      <c r="BJ118" s="708"/>
      <c r="BK118" s="708"/>
      <c r="BL118" s="707"/>
      <c r="BM118" s="708"/>
      <c r="BN118" s="708"/>
      <c r="BO118" s="708"/>
      <c r="BP118" s="708"/>
      <c r="BQ118" s="708"/>
      <c r="BR118" s="707"/>
      <c r="BS118" s="708"/>
      <c r="BT118" s="708"/>
      <c r="BU118" s="708"/>
      <c r="BV118" s="708"/>
      <c r="BW118" s="708"/>
      <c r="BX118" s="707"/>
      <c r="BY118" s="708"/>
      <c r="BZ118" s="708"/>
      <c r="CA118" s="708"/>
      <c r="CB118" s="708"/>
      <c r="CC118" s="708"/>
      <c r="CD118" s="708"/>
      <c r="CE118" s="708"/>
      <c r="CF118" s="708"/>
      <c r="CG118" s="708"/>
      <c r="CH118" s="708"/>
      <c r="CI118" s="708"/>
      <c r="CJ118" s="708"/>
      <c r="CK118" s="708"/>
      <c r="CL118" s="708"/>
      <c r="CM118" s="708"/>
      <c r="CN118" s="708"/>
      <c r="CO118" s="708"/>
      <c r="CP118" s="708"/>
      <c r="CQ118" s="708"/>
      <c r="CR118" s="708"/>
      <c r="CS118" s="708"/>
      <c r="CT118" s="708"/>
      <c r="CU118" s="708"/>
      <c r="CV118" s="708"/>
      <c r="CW118" s="708"/>
      <c r="CX118" s="708"/>
      <c r="CY118" s="708"/>
      <c r="CZ118" s="708"/>
      <c r="DA118" s="708"/>
      <c r="DB118" s="708"/>
      <c r="DC118" s="708"/>
      <c r="DD118" s="708"/>
      <c r="DE118" s="708"/>
      <c r="DF118" s="708"/>
      <c r="DG118" s="708"/>
      <c r="DH118" s="708"/>
      <c r="DI118" s="708"/>
      <c r="DJ118" s="708"/>
      <c r="DK118" s="708"/>
      <c r="DL118" s="708"/>
      <c r="DM118" s="708"/>
      <c r="DN118" s="708"/>
      <c r="DO118" s="708"/>
      <c r="DP118" s="708"/>
      <c r="DQ118" s="708"/>
      <c r="DR118" s="708"/>
      <c r="DS118" s="708"/>
      <c r="DT118" s="708"/>
      <c r="DU118" s="708"/>
      <c r="DV118" s="708"/>
      <c r="DW118" s="708"/>
      <c r="DX118" s="708"/>
      <c r="DY118" s="708"/>
      <c r="DZ118" s="1698"/>
      <c r="EA118" s="1699"/>
      <c r="EB118" s="604"/>
      <c r="EC118" s="604"/>
      <c r="ED118" s="604"/>
      <c r="EE118" s="1699"/>
      <c r="EF118" s="1700"/>
      <c r="EG118" s="1581"/>
    </row>
    <row r="119" spans="1:137">
      <c r="A119" s="2500"/>
      <c r="B119" s="707"/>
      <c r="C119" s="39"/>
      <c r="D119" s="39"/>
      <c r="E119" s="39"/>
      <c r="F119" s="39"/>
      <c r="G119" s="39"/>
      <c r="H119" s="705"/>
      <c r="I119" s="705"/>
      <c r="J119" s="706"/>
      <c r="K119" s="706"/>
      <c r="L119" s="707"/>
      <c r="M119" s="1696"/>
      <c r="N119" s="1696"/>
      <c r="O119" s="1696"/>
      <c r="P119" s="1696"/>
      <c r="Q119" s="1696"/>
      <c r="R119" s="1696"/>
      <c r="S119" s="1696"/>
      <c r="T119" s="1697"/>
      <c r="U119" s="707"/>
      <c r="V119" s="707"/>
      <c r="W119" s="707"/>
      <c r="X119" s="707"/>
      <c r="Y119" s="707"/>
      <c r="Z119" s="707"/>
      <c r="AA119" s="705"/>
      <c r="AB119" s="707"/>
      <c r="AC119" s="708"/>
      <c r="AD119" s="708"/>
      <c r="AE119" s="708"/>
      <c r="AF119" s="708"/>
      <c r="AG119" s="708"/>
      <c r="AH119" s="707"/>
      <c r="AI119" s="708"/>
      <c r="AJ119" s="708"/>
      <c r="AK119" s="708"/>
      <c r="AL119" s="708"/>
      <c r="AM119" s="708"/>
      <c r="AN119" s="707"/>
      <c r="AO119" s="708"/>
      <c r="AP119" s="708"/>
      <c r="AQ119" s="708"/>
      <c r="AR119" s="708"/>
      <c r="AS119" s="708"/>
      <c r="AT119" s="707"/>
      <c r="AU119" s="708"/>
      <c r="AV119" s="708"/>
      <c r="AW119" s="708"/>
      <c r="AX119" s="708"/>
      <c r="AY119" s="708"/>
      <c r="AZ119" s="707"/>
      <c r="BA119" s="708"/>
      <c r="BB119" s="708"/>
      <c r="BC119" s="708"/>
      <c r="BD119" s="708"/>
      <c r="BE119" s="708"/>
      <c r="BF119" s="707"/>
      <c r="BG119" s="708"/>
      <c r="BH119" s="708"/>
      <c r="BI119" s="708"/>
      <c r="BJ119" s="708"/>
      <c r="BK119" s="708"/>
      <c r="BL119" s="707"/>
      <c r="BM119" s="708"/>
      <c r="BN119" s="708"/>
      <c r="BO119" s="708"/>
      <c r="BP119" s="708"/>
      <c r="BQ119" s="708"/>
      <c r="BR119" s="707"/>
      <c r="BS119" s="708"/>
      <c r="BT119" s="708"/>
      <c r="BU119" s="708"/>
      <c r="BV119" s="708"/>
      <c r="BW119" s="708"/>
      <c r="BX119" s="707"/>
      <c r="BY119" s="708"/>
      <c r="BZ119" s="708"/>
      <c r="CA119" s="708"/>
      <c r="CB119" s="708"/>
      <c r="CC119" s="708"/>
      <c r="CD119" s="708"/>
      <c r="CE119" s="708"/>
      <c r="CF119" s="708"/>
      <c r="CG119" s="708"/>
      <c r="CH119" s="708"/>
      <c r="CI119" s="708"/>
      <c r="CJ119" s="708"/>
      <c r="CK119" s="708"/>
      <c r="CL119" s="708"/>
      <c r="CM119" s="708"/>
      <c r="CN119" s="708"/>
      <c r="CO119" s="708"/>
      <c r="CP119" s="708"/>
      <c r="CQ119" s="708"/>
      <c r="CR119" s="708"/>
      <c r="CS119" s="708"/>
      <c r="CT119" s="708"/>
      <c r="CU119" s="708"/>
      <c r="CV119" s="708"/>
      <c r="CW119" s="708"/>
      <c r="CX119" s="708"/>
      <c r="CY119" s="708"/>
      <c r="CZ119" s="708"/>
      <c r="DA119" s="708"/>
      <c r="DB119" s="708"/>
      <c r="DC119" s="708"/>
      <c r="DD119" s="708"/>
      <c r="DE119" s="708"/>
      <c r="DF119" s="708"/>
      <c r="DG119" s="708"/>
      <c r="DH119" s="708"/>
      <c r="DI119" s="708"/>
      <c r="DJ119" s="708"/>
      <c r="DK119" s="708"/>
      <c r="DL119" s="708"/>
      <c r="DM119" s="708"/>
      <c r="DN119" s="708"/>
      <c r="DO119" s="708"/>
      <c r="DP119" s="708"/>
      <c r="DQ119" s="708"/>
      <c r="DR119" s="708"/>
      <c r="DS119" s="708"/>
      <c r="DT119" s="708"/>
      <c r="DU119" s="708"/>
      <c r="DV119" s="708"/>
      <c r="DW119" s="708"/>
      <c r="DX119" s="708"/>
      <c r="DY119" s="708"/>
      <c r="DZ119" s="1698"/>
      <c r="EA119" s="1699"/>
      <c r="EB119" s="604"/>
      <c r="EC119" s="604"/>
      <c r="ED119" s="604"/>
      <c r="EE119" s="1699"/>
      <c r="EF119" s="1700"/>
      <c r="EG119" s="1581"/>
    </row>
    <row r="120" spans="1:137">
      <c r="A120" s="2500"/>
      <c r="B120" s="707"/>
      <c r="C120" s="39"/>
      <c r="D120" s="39"/>
      <c r="E120" s="39"/>
      <c r="F120" s="39"/>
      <c r="G120" s="39"/>
      <c r="H120" s="705"/>
      <c r="I120" s="705"/>
      <c r="J120" s="706"/>
      <c r="K120" s="706"/>
      <c r="L120" s="707"/>
      <c r="M120" s="1696"/>
      <c r="N120" s="1696"/>
      <c r="O120" s="1696"/>
      <c r="P120" s="1696"/>
      <c r="Q120" s="1696"/>
      <c r="R120" s="1696"/>
      <c r="S120" s="1696"/>
      <c r="T120" s="1697"/>
      <c r="U120" s="707"/>
      <c r="V120" s="707"/>
      <c r="W120" s="707"/>
      <c r="X120" s="707"/>
      <c r="Y120" s="707"/>
      <c r="Z120" s="707"/>
      <c r="AA120" s="705"/>
      <c r="AB120" s="707"/>
      <c r="AC120" s="708"/>
      <c r="AD120" s="708"/>
      <c r="AE120" s="708"/>
      <c r="AF120" s="708"/>
      <c r="AG120" s="708"/>
      <c r="AH120" s="707"/>
      <c r="AI120" s="708"/>
      <c r="AJ120" s="708"/>
      <c r="AK120" s="708"/>
      <c r="AL120" s="708"/>
      <c r="AM120" s="708"/>
      <c r="AN120" s="707"/>
      <c r="AO120" s="708"/>
      <c r="AP120" s="708"/>
      <c r="AQ120" s="708"/>
      <c r="AR120" s="708"/>
      <c r="AS120" s="708"/>
      <c r="AT120" s="707"/>
      <c r="AU120" s="708"/>
      <c r="AV120" s="708"/>
      <c r="AW120" s="708"/>
      <c r="AX120" s="708"/>
      <c r="AY120" s="708"/>
      <c r="AZ120" s="707"/>
      <c r="BA120" s="708"/>
      <c r="BB120" s="708"/>
      <c r="BC120" s="708"/>
      <c r="BD120" s="708"/>
      <c r="BE120" s="708"/>
      <c r="BF120" s="707"/>
      <c r="BG120" s="708"/>
      <c r="BH120" s="708"/>
      <c r="BI120" s="708"/>
      <c r="BJ120" s="708"/>
      <c r="BK120" s="708"/>
      <c r="BL120" s="707"/>
      <c r="BM120" s="708"/>
      <c r="BN120" s="708"/>
      <c r="BO120" s="708"/>
      <c r="BP120" s="708"/>
      <c r="BQ120" s="708"/>
      <c r="BR120" s="707"/>
      <c r="BS120" s="708"/>
      <c r="BT120" s="708"/>
      <c r="BU120" s="708"/>
      <c r="BV120" s="708"/>
      <c r="BW120" s="708"/>
      <c r="BX120" s="707"/>
      <c r="BY120" s="708"/>
      <c r="BZ120" s="708"/>
      <c r="CA120" s="708"/>
      <c r="CB120" s="708"/>
      <c r="CC120" s="708"/>
      <c r="CD120" s="708"/>
      <c r="CE120" s="708"/>
      <c r="CF120" s="708"/>
      <c r="CG120" s="708"/>
      <c r="CH120" s="708"/>
      <c r="CI120" s="708"/>
      <c r="CJ120" s="708"/>
      <c r="CK120" s="708"/>
      <c r="CL120" s="708"/>
      <c r="CM120" s="708"/>
      <c r="CN120" s="708"/>
      <c r="CO120" s="708"/>
      <c r="CP120" s="708"/>
      <c r="CQ120" s="708"/>
      <c r="CR120" s="708"/>
      <c r="CS120" s="708"/>
      <c r="CT120" s="708"/>
      <c r="CU120" s="708"/>
      <c r="CV120" s="708"/>
      <c r="CW120" s="708"/>
      <c r="CX120" s="708"/>
      <c r="CY120" s="708"/>
      <c r="CZ120" s="708"/>
      <c r="DA120" s="708"/>
      <c r="DB120" s="708"/>
      <c r="DC120" s="708"/>
      <c r="DD120" s="708"/>
      <c r="DE120" s="708"/>
      <c r="DF120" s="708"/>
      <c r="DG120" s="708"/>
      <c r="DH120" s="708"/>
      <c r="DI120" s="708"/>
      <c r="DJ120" s="708"/>
      <c r="DK120" s="708"/>
      <c r="DL120" s="708"/>
      <c r="DM120" s="708"/>
      <c r="DN120" s="708"/>
      <c r="DO120" s="708"/>
      <c r="DP120" s="708"/>
      <c r="DQ120" s="708"/>
      <c r="DR120" s="708"/>
      <c r="DS120" s="708"/>
      <c r="DT120" s="708"/>
      <c r="DU120" s="708"/>
      <c r="DV120" s="708"/>
      <c r="DW120" s="708"/>
      <c r="DX120" s="708"/>
      <c r="DY120" s="708"/>
      <c r="DZ120" s="1698"/>
      <c r="EA120" s="1699"/>
      <c r="EB120" s="604"/>
      <c r="EC120" s="604"/>
      <c r="ED120" s="604"/>
      <c r="EE120" s="1699"/>
      <c r="EF120" s="1700"/>
      <c r="EG120" s="1581"/>
    </row>
    <row r="121" spans="1:137">
      <c r="A121" s="2500"/>
      <c r="B121" s="707"/>
      <c r="C121" s="39"/>
      <c r="D121" s="39"/>
      <c r="E121" s="39"/>
      <c r="F121" s="39"/>
      <c r="G121" s="39"/>
      <c r="H121" s="705"/>
      <c r="I121" s="705"/>
      <c r="J121" s="706"/>
      <c r="K121" s="706"/>
      <c r="L121" s="705"/>
      <c r="M121" s="1696"/>
      <c r="N121" s="1696"/>
      <c r="O121" s="1696"/>
      <c r="P121" s="1696"/>
      <c r="Q121" s="1696"/>
      <c r="R121" s="1696"/>
      <c r="S121" s="1696"/>
      <c r="T121" s="1697"/>
      <c r="U121" s="707"/>
      <c r="V121" s="707"/>
      <c r="W121" s="707"/>
      <c r="X121" s="707"/>
      <c r="Y121" s="707"/>
      <c r="Z121" s="707"/>
      <c r="AA121" s="705"/>
      <c r="AB121" s="707"/>
      <c r="AC121" s="708"/>
      <c r="AD121" s="708"/>
      <c r="AE121" s="708"/>
      <c r="AF121" s="708"/>
      <c r="AG121" s="708"/>
      <c r="AH121" s="707"/>
      <c r="AI121" s="708"/>
      <c r="AJ121" s="708"/>
      <c r="AK121" s="708"/>
      <c r="AL121" s="708"/>
      <c r="AM121" s="708"/>
      <c r="AN121" s="707"/>
      <c r="AO121" s="708"/>
      <c r="AP121" s="708"/>
      <c r="AQ121" s="708"/>
      <c r="AR121" s="708"/>
      <c r="AS121" s="708"/>
      <c r="AT121" s="707"/>
      <c r="AU121" s="708"/>
      <c r="AV121" s="708"/>
      <c r="AW121" s="708"/>
      <c r="AX121" s="708"/>
      <c r="AY121" s="708"/>
      <c r="AZ121" s="707"/>
      <c r="BA121" s="708"/>
      <c r="BB121" s="708"/>
      <c r="BC121" s="708"/>
      <c r="BD121" s="708"/>
      <c r="BE121" s="708"/>
      <c r="BF121" s="707"/>
      <c r="BG121" s="708"/>
      <c r="BH121" s="708"/>
      <c r="BI121" s="708"/>
      <c r="BJ121" s="708"/>
      <c r="BK121" s="708"/>
      <c r="BL121" s="707"/>
      <c r="BM121" s="708"/>
      <c r="BN121" s="708"/>
      <c r="BO121" s="708"/>
      <c r="BP121" s="708"/>
      <c r="BQ121" s="708"/>
      <c r="BR121" s="707"/>
      <c r="BS121" s="708"/>
      <c r="BT121" s="708"/>
      <c r="BU121" s="708"/>
      <c r="BV121" s="708"/>
      <c r="BW121" s="708"/>
      <c r="BX121" s="707"/>
      <c r="BY121" s="708"/>
      <c r="BZ121" s="708"/>
      <c r="CA121" s="708"/>
      <c r="CB121" s="708"/>
      <c r="CC121" s="708"/>
      <c r="CD121" s="708"/>
      <c r="CE121" s="708"/>
      <c r="CF121" s="708"/>
      <c r="CG121" s="708"/>
      <c r="CH121" s="708"/>
      <c r="CI121" s="708"/>
      <c r="CJ121" s="708"/>
      <c r="CK121" s="708"/>
      <c r="CL121" s="708"/>
      <c r="CM121" s="708"/>
      <c r="CN121" s="708"/>
      <c r="CO121" s="708"/>
      <c r="CP121" s="708"/>
      <c r="CQ121" s="708"/>
      <c r="CR121" s="708"/>
      <c r="CS121" s="708"/>
      <c r="CT121" s="708"/>
      <c r="CU121" s="708"/>
      <c r="CV121" s="708"/>
      <c r="CW121" s="708"/>
      <c r="CX121" s="708"/>
      <c r="CY121" s="708"/>
      <c r="CZ121" s="708"/>
      <c r="DA121" s="708"/>
      <c r="DB121" s="708"/>
      <c r="DC121" s="708"/>
      <c r="DD121" s="708"/>
      <c r="DE121" s="708"/>
      <c r="DF121" s="708"/>
      <c r="DG121" s="708"/>
      <c r="DH121" s="708"/>
      <c r="DI121" s="708"/>
      <c r="DJ121" s="708"/>
      <c r="DK121" s="708"/>
      <c r="DL121" s="708"/>
      <c r="DM121" s="708"/>
      <c r="DN121" s="708"/>
      <c r="DO121" s="708"/>
      <c r="DP121" s="708"/>
      <c r="DQ121" s="708"/>
      <c r="DR121" s="708"/>
      <c r="DS121" s="708"/>
      <c r="DT121" s="708"/>
      <c r="DU121" s="708"/>
      <c r="DV121" s="708"/>
      <c r="DW121" s="708"/>
      <c r="DX121" s="708"/>
      <c r="DY121" s="708"/>
      <c r="DZ121" s="1698"/>
      <c r="EA121" s="1699"/>
      <c r="EB121" s="604"/>
      <c r="EC121" s="604"/>
      <c r="ED121" s="604"/>
      <c r="EE121" s="1699"/>
      <c r="EF121" s="1700"/>
      <c r="EG121" s="1581"/>
    </row>
    <row r="122" spans="1:137">
      <c r="A122" s="2500"/>
      <c r="B122" s="707"/>
      <c r="C122" s="39"/>
      <c r="D122" s="39"/>
      <c r="E122" s="39"/>
      <c r="F122" s="39"/>
      <c r="G122" s="39"/>
      <c r="H122" s="705"/>
      <c r="I122" s="705"/>
      <c r="J122" s="706"/>
      <c r="K122" s="706"/>
      <c r="L122" s="707"/>
      <c r="M122" s="1696"/>
      <c r="N122" s="1696"/>
      <c r="O122" s="1696"/>
      <c r="P122" s="1696"/>
      <c r="Q122" s="1696"/>
      <c r="R122" s="1696"/>
      <c r="S122" s="1696"/>
      <c r="T122" s="1697"/>
      <c r="U122" s="707"/>
      <c r="V122" s="707"/>
      <c r="W122" s="707"/>
      <c r="X122" s="707"/>
      <c r="Y122" s="707"/>
      <c r="Z122" s="707"/>
      <c r="AA122" s="705"/>
      <c r="AB122" s="707"/>
      <c r="AC122" s="708"/>
      <c r="AD122" s="708"/>
      <c r="AE122" s="708"/>
      <c r="AF122" s="708"/>
      <c r="AG122" s="708"/>
      <c r="AH122" s="707"/>
      <c r="AI122" s="708"/>
      <c r="AJ122" s="708"/>
      <c r="AK122" s="708"/>
      <c r="AL122" s="708"/>
      <c r="AM122" s="708"/>
      <c r="AN122" s="707"/>
      <c r="AO122" s="708"/>
      <c r="AP122" s="708"/>
      <c r="AQ122" s="708"/>
      <c r="AR122" s="708"/>
      <c r="AS122" s="708"/>
      <c r="AT122" s="707"/>
      <c r="AU122" s="708"/>
      <c r="AV122" s="708"/>
      <c r="AW122" s="708"/>
      <c r="AX122" s="708"/>
      <c r="AY122" s="708"/>
      <c r="AZ122" s="707"/>
      <c r="BA122" s="708"/>
      <c r="BB122" s="708"/>
      <c r="BC122" s="708"/>
      <c r="BD122" s="708"/>
      <c r="BE122" s="708"/>
      <c r="BF122" s="707"/>
      <c r="BG122" s="708"/>
      <c r="BH122" s="708"/>
      <c r="BI122" s="708"/>
      <c r="BJ122" s="708"/>
      <c r="BK122" s="708"/>
      <c r="BL122" s="707"/>
      <c r="BM122" s="708"/>
      <c r="BN122" s="708"/>
      <c r="BO122" s="708"/>
      <c r="BP122" s="708"/>
      <c r="BQ122" s="708"/>
      <c r="BR122" s="707"/>
      <c r="BS122" s="708"/>
      <c r="BT122" s="708"/>
      <c r="BU122" s="708"/>
      <c r="BV122" s="708"/>
      <c r="BW122" s="708"/>
      <c r="BX122" s="707"/>
      <c r="BY122" s="708"/>
      <c r="BZ122" s="708"/>
      <c r="CA122" s="708"/>
      <c r="CB122" s="708"/>
      <c r="CC122" s="708"/>
      <c r="CD122" s="708"/>
      <c r="CE122" s="708"/>
      <c r="CF122" s="708"/>
      <c r="CG122" s="708"/>
      <c r="CH122" s="708"/>
      <c r="CI122" s="708"/>
      <c r="CJ122" s="708"/>
      <c r="CK122" s="708"/>
      <c r="CL122" s="708"/>
      <c r="CM122" s="708"/>
      <c r="CN122" s="708"/>
      <c r="CO122" s="708"/>
      <c r="CP122" s="708"/>
      <c r="CQ122" s="708"/>
      <c r="CR122" s="708"/>
      <c r="CS122" s="708"/>
      <c r="CT122" s="708"/>
      <c r="CU122" s="708"/>
      <c r="CV122" s="708"/>
      <c r="CW122" s="708"/>
      <c r="CX122" s="708"/>
      <c r="CY122" s="708"/>
      <c r="CZ122" s="708"/>
      <c r="DA122" s="708"/>
      <c r="DB122" s="708"/>
      <c r="DC122" s="708"/>
      <c r="DD122" s="708"/>
      <c r="DE122" s="708"/>
      <c r="DF122" s="708"/>
      <c r="DG122" s="708"/>
      <c r="DH122" s="708"/>
      <c r="DI122" s="708"/>
      <c r="DJ122" s="708"/>
      <c r="DK122" s="708"/>
      <c r="DL122" s="708"/>
      <c r="DM122" s="708"/>
      <c r="DN122" s="708"/>
      <c r="DO122" s="708"/>
      <c r="DP122" s="708"/>
      <c r="DQ122" s="708"/>
      <c r="DR122" s="708"/>
      <c r="DS122" s="708"/>
      <c r="DT122" s="708"/>
      <c r="DU122" s="708"/>
      <c r="DV122" s="708"/>
      <c r="DW122" s="708"/>
      <c r="DX122" s="708"/>
      <c r="DY122" s="708"/>
      <c r="DZ122" s="1698"/>
      <c r="EA122" s="1699"/>
      <c r="EB122" s="604"/>
      <c r="EC122" s="604"/>
      <c r="ED122" s="604"/>
      <c r="EE122" s="1699"/>
      <c r="EF122" s="1700"/>
      <c r="EG122" s="1581"/>
    </row>
    <row r="123" spans="1:137">
      <c r="A123" s="2500"/>
      <c r="B123" s="707"/>
      <c r="C123" s="39"/>
      <c r="D123" s="39"/>
      <c r="E123" s="39"/>
      <c r="F123" s="39"/>
      <c r="G123" s="39"/>
      <c r="H123" s="705"/>
      <c r="I123" s="705"/>
      <c r="J123" s="706"/>
      <c r="K123" s="706"/>
      <c r="L123" s="705"/>
      <c r="M123" s="1696"/>
      <c r="N123" s="1696"/>
      <c r="O123" s="1696"/>
      <c r="P123" s="1696"/>
      <c r="Q123" s="1696"/>
      <c r="R123" s="1696"/>
      <c r="S123" s="1696"/>
      <c r="T123" s="1697"/>
      <c r="U123" s="707"/>
      <c r="V123" s="707"/>
      <c r="W123" s="707"/>
      <c r="X123" s="707"/>
      <c r="Y123" s="707"/>
      <c r="Z123" s="707"/>
      <c r="AA123" s="705"/>
      <c r="AB123" s="707"/>
      <c r="AC123" s="708"/>
      <c r="AD123" s="708"/>
      <c r="AE123" s="708"/>
      <c r="AF123" s="708"/>
      <c r="AG123" s="708"/>
      <c r="AH123" s="707"/>
      <c r="AI123" s="708"/>
      <c r="AJ123" s="708"/>
      <c r="AK123" s="708"/>
      <c r="AL123" s="708"/>
      <c r="AM123" s="708"/>
      <c r="AN123" s="707"/>
      <c r="AO123" s="708"/>
      <c r="AP123" s="708"/>
      <c r="AQ123" s="708"/>
      <c r="AR123" s="708"/>
      <c r="AS123" s="708"/>
      <c r="AT123" s="707"/>
      <c r="AU123" s="708"/>
      <c r="AV123" s="708"/>
      <c r="AW123" s="708"/>
      <c r="AX123" s="708"/>
      <c r="AY123" s="708"/>
      <c r="AZ123" s="707"/>
      <c r="BA123" s="708"/>
      <c r="BB123" s="708"/>
      <c r="BC123" s="708"/>
      <c r="BD123" s="708"/>
      <c r="BE123" s="708"/>
      <c r="BF123" s="707"/>
      <c r="BG123" s="708"/>
      <c r="BH123" s="708"/>
      <c r="BI123" s="708"/>
      <c r="BJ123" s="708"/>
      <c r="BK123" s="708"/>
      <c r="BL123" s="707"/>
      <c r="BM123" s="708"/>
      <c r="BN123" s="708"/>
      <c r="BO123" s="708"/>
      <c r="BP123" s="708"/>
      <c r="BQ123" s="708"/>
      <c r="BR123" s="707"/>
      <c r="BS123" s="708"/>
      <c r="BT123" s="708"/>
      <c r="BU123" s="708"/>
      <c r="BV123" s="708"/>
      <c r="BW123" s="708"/>
      <c r="BX123" s="707"/>
      <c r="BY123" s="708"/>
      <c r="BZ123" s="708"/>
      <c r="CA123" s="708"/>
      <c r="CB123" s="708"/>
      <c r="CC123" s="708"/>
      <c r="CD123" s="708"/>
      <c r="CE123" s="708"/>
      <c r="CF123" s="708"/>
      <c r="CG123" s="708"/>
      <c r="CH123" s="708"/>
      <c r="CI123" s="708"/>
      <c r="CJ123" s="708"/>
      <c r="CK123" s="708"/>
      <c r="CL123" s="708"/>
      <c r="CM123" s="708"/>
      <c r="CN123" s="708"/>
      <c r="CO123" s="708"/>
      <c r="CP123" s="708"/>
      <c r="CQ123" s="708"/>
      <c r="CR123" s="708"/>
      <c r="CS123" s="708"/>
      <c r="CT123" s="708"/>
      <c r="CU123" s="708"/>
      <c r="CV123" s="708"/>
      <c r="CW123" s="708"/>
      <c r="CX123" s="708"/>
      <c r="CY123" s="708"/>
      <c r="CZ123" s="708"/>
      <c r="DA123" s="708"/>
      <c r="DB123" s="708"/>
      <c r="DC123" s="708"/>
      <c r="DD123" s="708"/>
      <c r="DE123" s="708"/>
      <c r="DF123" s="708"/>
      <c r="DG123" s="708"/>
      <c r="DH123" s="708"/>
      <c r="DI123" s="708"/>
      <c r="DJ123" s="708"/>
      <c r="DK123" s="708"/>
      <c r="DL123" s="708"/>
      <c r="DM123" s="708"/>
      <c r="DN123" s="708"/>
      <c r="DO123" s="708"/>
      <c r="DP123" s="708"/>
      <c r="DQ123" s="708"/>
      <c r="DR123" s="708"/>
      <c r="DS123" s="708"/>
      <c r="DT123" s="708"/>
      <c r="DU123" s="708"/>
      <c r="DV123" s="708"/>
      <c r="DW123" s="708"/>
      <c r="DX123" s="708"/>
      <c r="DY123" s="708"/>
      <c r="DZ123" s="1698"/>
      <c r="EA123" s="1699"/>
      <c r="EB123" s="604"/>
      <c r="EC123" s="604"/>
      <c r="ED123" s="604"/>
      <c r="EE123" s="1699"/>
      <c r="EF123" s="1700"/>
      <c r="EG123" s="1581"/>
    </row>
    <row r="124" spans="1:137">
      <c r="A124" s="2500"/>
      <c r="B124" s="705"/>
      <c r="C124" s="39"/>
      <c r="D124" s="39"/>
      <c r="E124" s="39"/>
      <c r="F124" s="39"/>
      <c r="G124" s="39"/>
      <c r="H124" s="705"/>
      <c r="I124" s="705"/>
      <c r="J124" s="706"/>
      <c r="K124" s="706"/>
      <c r="L124" s="707"/>
      <c r="M124" s="1696"/>
      <c r="N124" s="1696"/>
      <c r="O124" s="1696"/>
      <c r="P124" s="1696"/>
      <c r="Q124" s="1696"/>
      <c r="R124" s="1696"/>
      <c r="S124" s="1696"/>
      <c r="T124" s="1697"/>
      <c r="U124" s="707"/>
      <c r="V124" s="707"/>
      <c r="W124" s="707"/>
      <c r="X124" s="707"/>
      <c r="Y124" s="707"/>
      <c r="Z124" s="707"/>
      <c r="AA124" s="705"/>
      <c r="AB124" s="707"/>
      <c r="AC124" s="708"/>
      <c r="AD124" s="708"/>
      <c r="AE124" s="708"/>
      <c r="AF124" s="708"/>
      <c r="AG124" s="708"/>
      <c r="AH124" s="707"/>
      <c r="AI124" s="708"/>
      <c r="AJ124" s="708"/>
      <c r="AK124" s="708"/>
      <c r="AL124" s="708"/>
      <c r="AM124" s="708"/>
      <c r="AN124" s="707"/>
      <c r="AO124" s="708"/>
      <c r="AP124" s="708"/>
      <c r="AQ124" s="708"/>
      <c r="AR124" s="708"/>
      <c r="AS124" s="708"/>
      <c r="AT124" s="707"/>
      <c r="AU124" s="708"/>
      <c r="AV124" s="708"/>
      <c r="AW124" s="708"/>
      <c r="AX124" s="708"/>
      <c r="AY124" s="708"/>
      <c r="AZ124" s="707"/>
      <c r="BA124" s="708"/>
      <c r="BB124" s="708"/>
      <c r="BC124" s="708"/>
      <c r="BD124" s="708"/>
      <c r="BE124" s="708"/>
      <c r="BF124" s="707"/>
      <c r="BG124" s="708"/>
      <c r="BH124" s="708"/>
      <c r="BI124" s="708"/>
      <c r="BJ124" s="708"/>
      <c r="BK124" s="708"/>
      <c r="BL124" s="707"/>
      <c r="BM124" s="708"/>
      <c r="BN124" s="708"/>
      <c r="BO124" s="708"/>
      <c r="BP124" s="708"/>
      <c r="BQ124" s="708"/>
      <c r="BR124" s="707"/>
      <c r="BS124" s="708"/>
      <c r="BT124" s="708"/>
      <c r="BU124" s="708"/>
      <c r="BV124" s="708"/>
      <c r="BW124" s="708"/>
      <c r="BX124" s="707"/>
      <c r="BY124" s="708"/>
      <c r="BZ124" s="708"/>
      <c r="CA124" s="708"/>
      <c r="CB124" s="708"/>
      <c r="CC124" s="708"/>
      <c r="CD124" s="708"/>
      <c r="CE124" s="708"/>
      <c r="CF124" s="708"/>
      <c r="CG124" s="708"/>
      <c r="CH124" s="708"/>
      <c r="CI124" s="708"/>
      <c r="CJ124" s="708"/>
      <c r="CK124" s="708"/>
      <c r="CL124" s="708"/>
      <c r="CM124" s="708"/>
      <c r="CN124" s="708"/>
      <c r="CO124" s="708"/>
      <c r="CP124" s="708"/>
      <c r="CQ124" s="708"/>
      <c r="CR124" s="708"/>
      <c r="CS124" s="708"/>
      <c r="CT124" s="708"/>
      <c r="CU124" s="708"/>
      <c r="CV124" s="708"/>
      <c r="CW124" s="708"/>
      <c r="CX124" s="708"/>
      <c r="CY124" s="708"/>
      <c r="CZ124" s="708"/>
      <c r="DA124" s="708"/>
      <c r="DB124" s="708"/>
      <c r="DC124" s="708"/>
      <c r="DD124" s="708"/>
      <c r="DE124" s="708"/>
      <c r="DF124" s="708"/>
      <c r="DG124" s="708"/>
      <c r="DH124" s="708"/>
      <c r="DI124" s="708"/>
      <c r="DJ124" s="708"/>
      <c r="DK124" s="708"/>
      <c r="DL124" s="708"/>
      <c r="DM124" s="708"/>
      <c r="DN124" s="708"/>
      <c r="DO124" s="708"/>
      <c r="DP124" s="708"/>
      <c r="DQ124" s="708"/>
      <c r="DR124" s="708"/>
      <c r="DS124" s="708"/>
      <c r="DT124" s="708"/>
      <c r="DU124" s="708"/>
      <c r="DV124" s="708"/>
      <c r="DW124" s="708"/>
      <c r="DX124" s="708"/>
      <c r="DY124" s="708"/>
      <c r="DZ124" s="1698"/>
      <c r="EA124" s="1699"/>
      <c r="EB124" s="604"/>
      <c r="EC124" s="604"/>
      <c r="ED124" s="604"/>
      <c r="EE124" s="1699"/>
      <c r="EF124" s="1700"/>
      <c r="EG124" s="1581"/>
    </row>
    <row r="125" spans="1:137">
      <c r="A125" s="2500"/>
      <c r="B125" s="707"/>
      <c r="C125" s="39"/>
      <c r="D125" s="39"/>
      <c r="E125" s="39"/>
      <c r="F125" s="39"/>
      <c r="G125" s="39"/>
      <c r="H125" s="705"/>
      <c r="I125" s="705"/>
      <c r="J125" s="706"/>
      <c r="K125" s="706"/>
      <c r="L125" s="707"/>
      <c r="M125" s="1696"/>
      <c r="N125" s="1696"/>
      <c r="O125" s="1696"/>
      <c r="P125" s="1696"/>
      <c r="Q125" s="1696"/>
      <c r="R125" s="1696"/>
      <c r="S125" s="1696"/>
      <c r="T125" s="1697"/>
      <c r="U125" s="707"/>
      <c r="V125" s="707"/>
      <c r="W125" s="707"/>
      <c r="X125" s="707"/>
      <c r="Y125" s="707"/>
      <c r="Z125" s="707"/>
      <c r="AA125" s="705"/>
      <c r="AB125" s="707"/>
      <c r="AC125" s="708"/>
      <c r="AD125" s="708"/>
      <c r="AE125" s="708"/>
      <c r="AF125" s="708"/>
      <c r="AG125" s="708"/>
      <c r="AH125" s="707"/>
      <c r="AI125" s="708"/>
      <c r="AJ125" s="708"/>
      <c r="AK125" s="708"/>
      <c r="AL125" s="708"/>
      <c r="AM125" s="708"/>
      <c r="AN125" s="707"/>
      <c r="AO125" s="708"/>
      <c r="AP125" s="708"/>
      <c r="AQ125" s="708"/>
      <c r="AR125" s="708"/>
      <c r="AS125" s="708"/>
      <c r="AT125" s="707"/>
      <c r="AU125" s="708"/>
      <c r="AV125" s="708"/>
      <c r="AW125" s="708"/>
      <c r="AX125" s="708"/>
      <c r="AY125" s="708"/>
      <c r="AZ125" s="707"/>
      <c r="BA125" s="708"/>
      <c r="BB125" s="708"/>
      <c r="BC125" s="708"/>
      <c r="BD125" s="708"/>
      <c r="BE125" s="708"/>
      <c r="BF125" s="707"/>
      <c r="BG125" s="708"/>
      <c r="BH125" s="708"/>
      <c r="BI125" s="708"/>
      <c r="BJ125" s="708"/>
      <c r="BK125" s="708"/>
      <c r="BL125" s="707"/>
      <c r="BM125" s="708"/>
      <c r="BN125" s="708"/>
      <c r="BO125" s="708"/>
      <c r="BP125" s="708"/>
      <c r="BQ125" s="708"/>
      <c r="BR125" s="707"/>
      <c r="BS125" s="708"/>
      <c r="BT125" s="708"/>
      <c r="BU125" s="708"/>
      <c r="BV125" s="708"/>
      <c r="BW125" s="708"/>
      <c r="BX125" s="707"/>
      <c r="BY125" s="708"/>
      <c r="BZ125" s="708"/>
      <c r="CA125" s="708"/>
      <c r="CB125" s="708"/>
      <c r="CC125" s="708"/>
      <c r="CD125" s="708"/>
      <c r="CE125" s="708"/>
      <c r="CF125" s="708"/>
      <c r="CG125" s="708"/>
      <c r="CH125" s="708"/>
      <c r="CI125" s="708"/>
      <c r="CJ125" s="708"/>
      <c r="CK125" s="708"/>
      <c r="CL125" s="708"/>
      <c r="CM125" s="708"/>
      <c r="CN125" s="708"/>
      <c r="CO125" s="708"/>
      <c r="CP125" s="708"/>
      <c r="CQ125" s="708"/>
      <c r="CR125" s="708"/>
      <c r="CS125" s="708"/>
      <c r="CT125" s="708"/>
      <c r="CU125" s="708"/>
      <c r="CV125" s="708"/>
      <c r="CW125" s="708"/>
      <c r="CX125" s="708"/>
      <c r="CY125" s="708"/>
      <c r="CZ125" s="708"/>
      <c r="DA125" s="708"/>
      <c r="DB125" s="708"/>
      <c r="DC125" s="708"/>
      <c r="DD125" s="708"/>
      <c r="DE125" s="708"/>
      <c r="DF125" s="708"/>
      <c r="DG125" s="708"/>
      <c r="DH125" s="708"/>
      <c r="DI125" s="708"/>
      <c r="DJ125" s="708"/>
      <c r="DK125" s="708"/>
      <c r="DL125" s="708"/>
      <c r="DM125" s="708"/>
      <c r="DN125" s="708"/>
      <c r="DO125" s="708"/>
      <c r="DP125" s="708"/>
      <c r="DQ125" s="708"/>
      <c r="DR125" s="708"/>
      <c r="DS125" s="708"/>
      <c r="DT125" s="708"/>
      <c r="DU125" s="708"/>
      <c r="DV125" s="708"/>
      <c r="DW125" s="708"/>
      <c r="DX125" s="708"/>
      <c r="DY125" s="708"/>
      <c r="DZ125" s="1698"/>
      <c r="EA125" s="1699"/>
      <c r="EB125" s="604"/>
      <c r="EC125" s="604"/>
      <c r="ED125" s="604"/>
      <c r="EE125" s="1699"/>
      <c r="EF125" s="1700"/>
      <c r="EG125" s="1581"/>
    </row>
    <row r="126" spans="1:137">
      <c r="A126" s="2500"/>
      <c r="B126" s="707"/>
      <c r="C126" s="39"/>
      <c r="D126" s="39"/>
      <c r="E126" s="39"/>
      <c r="F126" s="39"/>
      <c r="G126" s="39"/>
      <c r="H126" s="705"/>
      <c r="I126" s="705"/>
      <c r="J126" s="706"/>
      <c r="K126" s="706"/>
      <c r="L126" s="707"/>
      <c r="M126" s="1696"/>
      <c r="N126" s="1696"/>
      <c r="O126" s="1696"/>
      <c r="P126" s="1696"/>
      <c r="Q126" s="1696"/>
      <c r="R126" s="1696"/>
      <c r="S126" s="1696"/>
      <c r="T126" s="1697"/>
      <c r="U126" s="707"/>
      <c r="V126" s="707"/>
      <c r="W126" s="707"/>
      <c r="X126" s="707"/>
      <c r="Y126" s="707"/>
      <c r="Z126" s="707"/>
      <c r="AA126" s="705"/>
      <c r="AB126" s="707"/>
      <c r="AC126" s="708"/>
      <c r="AD126" s="708"/>
      <c r="AE126" s="708"/>
      <c r="AF126" s="708"/>
      <c r="AG126" s="708"/>
      <c r="AH126" s="707"/>
      <c r="AI126" s="708"/>
      <c r="AJ126" s="708"/>
      <c r="AK126" s="708"/>
      <c r="AL126" s="708"/>
      <c r="AM126" s="708"/>
      <c r="AN126" s="707"/>
      <c r="AO126" s="708"/>
      <c r="AP126" s="708"/>
      <c r="AQ126" s="708"/>
      <c r="AR126" s="708"/>
      <c r="AS126" s="708"/>
      <c r="AT126" s="707"/>
      <c r="AU126" s="708"/>
      <c r="AV126" s="708"/>
      <c r="AW126" s="708"/>
      <c r="AX126" s="708"/>
      <c r="AY126" s="708"/>
      <c r="AZ126" s="707"/>
      <c r="BA126" s="708"/>
      <c r="BB126" s="708"/>
      <c r="BC126" s="708"/>
      <c r="BD126" s="708"/>
      <c r="BE126" s="708"/>
      <c r="BF126" s="707"/>
      <c r="BG126" s="708"/>
      <c r="BH126" s="708"/>
      <c r="BI126" s="708"/>
      <c r="BJ126" s="708"/>
      <c r="BK126" s="708"/>
      <c r="BL126" s="707"/>
      <c r="BM126" s="708"/>
      <c r="BN126" s="708"/>
      <c r="BO126" s="708"/>
      <c r="BP126" s="708"/>
      <c r="BQ126" s="708"/>
      <c r="BR126" s="707"/>
      <c r="BS126" s="708"/>
      <c r="BT126" s="708"/>
      <c r="BU126" s="708"/>
      <c r="BV126" s="708"/>
      <c r="BW126" s="708"/>
      <c r="BX126" s="707"/>
      <c r="BY126" s="708"/>
      <c r="BZ126" s="708"/>
      <c r="CA126" s="708"/>
      <c r="CB126" s="708"/>
      <c r="CC126" s="708"/>
      <c r="CD126" s="708"/>
      <c r="CE126" s="708"/>
      <c r="CF126" s="708"/>
      <c r="CG126" s="708"/>
      <c r="CH126" s="708"/>
      <c r="CI126" s="708"/>
      <c r="CJ126" s="708"/>
      <c r="CK126" s="708"/>
      <c r="CL126" s="708"/>
      <c r="CM126" s="708"/>
      <c r="CN126" s="708"/>
      <c r="CO126" s="708"/>
      <c r="CP126" s="708"/>
      <c r="CQ126" s="708"/>
      <c r="CR126" s="708"/>
      <c r="CS126" s="708"/>
      <c r="CT126" s="708"/>
      <c r="CU126" s="708"/>
      <c r="CV126" s="708"/>
      <c r="CW126" s="708"/>
      <c r="CX126" s="708"/>
      <c r="CY126" s="708"/>
      <c r="CZ126" s="708"/>
      <c r="DA126" s="708"/>
      <c r="DB126" s="708"/>
      <c r="DC126" s="708"/>
      <c r="DD126" s="708"/>
      <c r="DE126" s="708"/>
      <c r="DF126" s="708"/>
      <c r="DG126" s="708"/>
      <c r="DH126" s="708"/>
      <c r="DI126" s="708"/>
      <c r="DJ126" s="708"/>
      <c r="DK126" s="708"/>
      <c r="DL126" s="708"/>
      <c r="DM126" s="708"/>
      <c r="DN126" s="708"/>
      <c r="DO126" s="708"/>
      <c r="DP126" s="708"/>
      <c r="DQ126" s="708"/>
      <c r="DR126" s="708"/>
      <c r="DS126" s="708"/>
      <c r="DT126" s="708"/>
      <c r="DU126" s="708"/>
      <c r="DV126" s="708"/>
      <c r="DW126" s="708"/>
      <c r="DX126" s="708"/>
      <c r="DY126" s="708"/>
      <c r="DZ126" s="1698"/>
      <c r="EA126" s="1699"/>
      <c r="EB126" s="604"/>
      <c r="EC126" s="604"/>
      <c r="ED126" s="604"/>
      <c r="EE126" s="1699"/>
      <c r="EF126" s="1700"/>
      <c r="EG126" s="1581"/>
    </row>
    <row r="127" spans="1:137">
      <c r="A127" s="2500"/>
      <c r="B127" s="707"/>
      <c r="C127" s="39"/>
      <c r="D127" s="39"/>
      <c r="E127" s="39"/>
      <c r="F127" s="39"/>
      <c r="G127" s="39"/>
      <c r="H127" s="705"/>
      <c r="I127" s="705"/>
      <c r="J127" s="706"/>
      <c r="K127" s="706"/>
      <c r="L127" s="705"/>
      <c r="M127" s="1696"/>
      <c r="N127" s="1696"/>
      <c r="O127" s="1696"/>
      <c r="P127" s="1696"/>
      <c r="Q127" s="1696"/>
      <c r="R127" s="1696"/>
      <c r="S127" s="1696"/>
      <c r="T127" s="1697"/>
      <c r="U127" s="707"/>
      <c r="V127" s="707"/>
      <c r="W127" s="707"/>
      <c r="X127" s="707"/>
      <c r="Y127" s="707"/>
      <c r="Z127" s="707"/>
      <c r="AA127" s="705"/>
      <c r="AB127" s="707"/>
      <c r="AC127" s="708"/>
      <c r="AD127" s="708"/>
      <c r="AE127" s="708"/>
      <c r="AF127" s="708"/>
      <c r="AG127" s="708"/>
      <c r="AH127" s="707"/>
      <c r="AI127" s="708"/>
      <c r="AJ127" s="708"/>
      <c r="AK127" s="708"/>
      <c r="AL127" s="708"/>
      <c r="AM127" s="708"/>
      <c r="AN127" s="707"/>
      <c r="AO127" s="708"/>
      <c r="AP127" s="708"/>
      <c r="AQ127" s="708"/>
      <c r="AR127" s="708"/>
      <c r="AS127" s="708"/>
      <c r="AT127" s="707"/>
      <c r="AU127" s="708"/>
      <c r="AV127" s="708"/>
      <c r="AW127" s="708"/>
      <c r="AX127" s="708"/>
      <c r="AY127" s="708"/>
      <c r="AZ127" s="707"/>
      <c r="BA127" s="708"/>
      <c r="BB127" s="708"/>
      <c r="BC127" s="708"/>
      <c r="BD127" s="708"/>
      <c r="BE127" s="708"/>
      <c r="BF127" s="707"/>
      <c r="BG127" s="708"/>
      <c r="BH127" s="708"/>
      <c r="BI127" s="708"/>
      <c r="BJ127" s="708"/>
      <c r="BK127" s="708"/>
      <c r="BL127" s="707"/>
      <c r="BM127" s="708"/>
      <c r="BN127" s="708"/>
      <c r="BO127" s="708"/>
      <c r="BP127" s="708"/>
      <c r="BQ127" s="708"/>
      <c r="BR127" s="707"/>
      <c r="BS127" s="708"/>
      <c r="BT127" s="708"/>
      <c r="BU127" s="708"/>
      <c r="BV127" s="708"/>
      <c r="BW127" s="708"/>
      <c r="BX127" s="707"/>
      <c r="BY127" s="708"/>
      <c r="BZ127" s="708"/>
      <c r="CA127" s="708"/>
      <c r="CB127" s="708"/>
      <c r="CC127" s="708"/>
      <c r="CD127" s="708"/>
      <c r="CE127" s="708"/>
      <c r="CF127" s="708"/>
      <c r="CG127" s="708"/>
      <c r="CH127" s="708"/>
      <c r="CI127" s="708"/>
      <c r="CJ127" s="708"/>
      <c r="CK127" s="708"/>
      <c r="CL127" s="708"/>
      <c r="CM127" s="708"/>
      <c r="CN127" s="708"/>
      <c r="CO127" s="708"/>
      <c r="CP127" s="708"/>
      <c r="CQ127" s="708"/>
      <c r="CR127" s="708"/>
      <c r="CS127" s="708"/>
      <c r="CT127" s="708"/>
      <c r="CU127" s="708"/>
      <c r="CV127" s="708"/>
      <c r="CW127" s="708"/>
      <c r="CX127" s="708"/>
      <c r="CY127" s="708"/>
      <c r="CZ127" s="708"/>
      <c r="DA127" s="708"/>
      <c r="DB127" s="708"/>
      <c r="DC127" s="708"/>
      <c r="DD127" s="708"/>
      <c r="DE127" s="708"/>
      <c r="DF127" s="708"/>
      <c r="DG127" s="708"/>
      <c r="DH127" s="708"/>
      <c r="DI127" s="708"/>
      <c r="DJ127" s="708"/>
      <c r="DK127" s="708"/>
      <c r="DL127" s="708"/>
      <c r="DM127" s="708"/>
      <c r="DN127" s="708"/>
      <c r="DO127" s="708"/>
      <c r="DP127" s="708"/>
      <c r="DQ127" s="708"/>
      <c r="DR127" s="708"/>
      <c r="DS127" s="708"/>
      <c r="DT127" s="708"/>
      <c r="DU127" s="708"/>
      <c r="DV127" s="708"/>
      <c r="DW127" s="708"/>
      <c r="DX127" s="708"/>
      <c r="DY127" s="708"/>
      <c r="DZ127" s="1698"/>
      <c r="EA127" s="1699"/>
      <c r="EB127" s="604"/>
      <c r="EC127" s="604"/>
      <c r="ED127" s="604"/>
      <c r="EE127" s="1699"/>
      <c r="EF127" s="1700"/>
      <c r="EG127" s="1581"/>
    </row>
    <row r="128" spans="1:137">
      <c r="A128" s="2500"/>
      <c r="B128" s="1701"/>
      <c r="C128" s="39"/>
      <c r="D128" s="39"/>
      <c r="E128" s="39"/>
      <c r="F128" s="39"/>
      <c r="G128" s="39"/>
      <c r="H128" s="705"/>
      <c r="I128" s="705"/>
      <c r="J128" s="706"/>
      <c r="K128" s="706"/>
      <c r="L128" s="705"/>
      <c r="M128" s="1696"/>
      <c r="N128" s="1696"/>
      <c r="O128" s="1696"/>
      <c r="P128" s="1696"/>
      <c r="Q128" s="1696"/>
      <c r="R128" s="1696"/>
      <c r="S128" s="1696"/>
      <c r="T128" s="1697"/>
      <c r="U128" s="707"/>
      <c r="V128" s="707"/>
      <c r="W128" s="707"/>
      <c r="X128" s="707"/>
      <c r="Y128" s="707"/>
      <c r="Z128" s="707"/>
      <c r="AA128" s="705"/>
      <c r="AB128" s="707"/>
      <c r="AC128" s="708"/>
      <c r="AD128" s="708"/>
      <c r="AE128" s="708"/>
      <c r="AF128" s="708"/>
      <c r="AG128" s="708"/>
      <c r="AH128" s="707"/>
      <c r="AI128" s="708"/>
      <c r="AJ128" s="708"/>
      <c r="AK128" s="708"/>
      <c r="AL128" s="708"/>
      <c r="AM128" s="708"/>
      <c r="AN128" s="707"/>
      <c r="AO128" s="708"/>
      <c r="AP128" s="708"/>
      <c r="AQ128" s="708"/>
      <c r="AR128" s="708"/>
      <c r="AS128" s="708"/>
      <c r="AT128" s="707"/>
      <c r="AU128" s="708"/>
      <c r="AV128" s="708"/>
      <c r="AW128" s="708"/>
      <c r="AX128" s="708"/>
      <c r="AY128" s="708"/>
      <c r="AZ128" s="707"/>
      <c r="BA128" s="708"/>
      <c r="BB128" s="708"/>
      <c r="BC128" s="708"/>
      <c r="BD128" s="708"/>
      <c r="BE128" s="708"/>
      <c r="BF128" s="707"/>
      <c r="BG128" s="708"/>
      <c r="BH128" s="708"/>
      <c r="BI128" s="708"/>
      <c r="BJ128" s="708"/>
      <c r="BK128" s="708"/>
      <c r="BL128" s="707"/>
      <c r="BM128" s="708"/>
      <c r="BN128" s="708"/>
      <c r="BO128" s="708"/>
      <c r="BP128" s="708"/>
      <c r="BQ128" s="708"/>
      <c r="BR128" s="707"/>
      <c r="BS128" s="708"/>
      <c r="BT128" s="708"/>
      <c r="BU128" s="708"/>
      <c r="BV128" s="708"/>
      <c r="BW128" s="708"/>
      <c r="BX128" s="707"/>
      <c r="BY128" s="708"/>
      <c r="BZ128" s="708"/>
      <c r="CA128" s="708"/>
      <c r="CB128" s="708"/>
      <c r="CC128" s="708"/>
      <c r="CD128" s="708"/>
      <c r="CE128" s="708"/>
      <c r="CF128" s="708"/>
      <c r="CG128" s="708"/>
      <c r="CH128" s="708"/>
      <c r="CI128" s="708"/>
      <c r="CJ128" s="708"/>
      <c r="CK128" s="708"/>
      <c r="CL128" s="708"/>
      <c r="CM128" s="708"/>
      <c r="CN128" s="708"/>
      <c r="CO128" s="708"/>
      <c r="CP128" s="708"/>
      <c r="CQ128" s="708"/>
      <c r="CR128" s="708"/>
      <c r="CS128" s="708"/>
      <c r="CT128" s="708"/>
      <c r="CU128" s="708"/>
      <c r="CV128" s="708"/>
      <c r="CW128" s="708"/>
      <c r="CX128" s="708"/>
      <c r="CY128" s="708"/>
      <c r="CZ128" s="708"/>
      <c r="DA128" s="708"/>
      <c r="DB128" s="708"/>
      <c r="DC128" s="708"/>
      <c r="DD128" s="708"/>
      <c r="DE128" s="708"/>
      <c r="DF128" s="708"/>
      <c r="DG128" s="708"/>
      <c r="DH128" s="708"/>
      <c r="DI128" s="708"/>
      <c r="DJ128" s="708"/>
      <c r="DK128" s="708"/>
      <c r="DL128" s="708"/>
      <c r="DM128" s="708"/>
      <c r="DN128" s="708"/>
      <c r="DO128" s="708"/>
      <c r="DP128" s="708"/>
      <c r="DQ128" s="708"/>
      <c r="DR128" s="708"/>
      <c r="DS128" s="708"/>
      <c r="DT128" s="708"/>
      <c r="DU128" s="708"/>
      <c r="DV128" s="708"/>
      <c r="DW128" s="708"/>
      <c r="DX128" s="708"/>
      <c r="DY128" s="708"/>
      <c r="DZ128" s="1698"/>
      <c r="EA128" s="1699"/>
      <c r="EB128" s="604"/>
      <c r="EC128" s="604"/>
      <c r="ED128" s="604"/>
      <c r="EE128" s="1699"/>
      <c r="EF128" s="1700"/>
      <c r="EG128" s="1581"/>
    </row>
    <row r="129" spans="1:137">
      <c r="A129" s="2500"/>
      <c r="B129" s="707"/>
      <c r="C129" s="39"/>
      <c r="D129" s="39"/>
      <c r="E129" s="39"/>
      <c r="F129" s="39"/>
      <c r="G129" s="39"/>
      <c r="H129" s="705"/>
      <c r="I129" s="705"/>
      <c r="J129" s="706"/>
      <c r="K129" s="706"/>
      <c r="L129" s="705"/>
      <c r="M129" s="1696"/>
      <c r="N129" s="1696"/>
      <c r="O129" s="1696"/>
      <c r="P129" s="1696"/>
      <c r="Q129" s="1696"/>
      <c r="R129" s="1696"/>
      <c r="S129" s="1696"/>
      <c r="T129" s="1697"/>
      <c r="U129" s="707"/>
      <c r="V129" s="707"/>
      <c r="W129" s="707"/>
      <c r="X129" s="707"/>
      <c r="Y129" s="707"/>
      <c r="Z129" s="707"/>
      <c r="AA129" s="705"/>
      <c r="AB129" s="707"/>
      <c r="AC129" s="708"/>
      <c r="AD129" s="708"/>
      <c r="AE129" s="708"/>
      <c r="AF129" s="708"/>
      <c r="AG129" s="708"/>
      <c r="AH129" s="707"/>
      <c r="AI129" s="708"/>
      <c r="AJ129" s="708"/>
      <c r="AK129" s="708"/>
      <c r="AL129" s="708"/>
      <c r="AM129" s="708"/>
      <c r="AN129" s="707"/>
      <c r="AO129" s="708"/>
      <c r="AP129" s="708"/>
      <c r="AQ129" s="708"/>
      <c r="AR129" s="708"/>
      <c r="AS129" s="708"/>
      <c r="AT129" s="707"/>
      <c r="AU129" s="708"/>
      <c r="AV129" s="708"/>
      <c r="AW129" s="708"/>
      <c r="AX129" s="708"/>
      <c r="AY129" s="708"/>
      <c r="AZ129" s="707"/>
      <c r="BA129" s="708"/>
      <c r="BB129" s="708"/>
      <c r="BC129" s="708"/>
      <c r="BD129" s="708"/>
      <c r="BE129" s="708"/>
      <c r="BF129" s="707"/>
      <c r="BG129" s="708"/>
      <c r="BH129" s="708"/>
      <c r="BI129" s="708"/>
      <c r="BJ129" s="708"/>
      <c r="BK129" s="708"/>
      <c r="BL129" s="707"/>
      <c r="BM129" s="708"/>
      <c r="BN129" s="708"/>
      <c r="BO129" s="708"/>
      <c r="BP129" s="708"/>
      <c r="BQ129" s="708"/>
      <c r="BR129" s="707"/>
      <c r="BS129" s="708"/>
      <c r="BT129" s="708"/>
      <c r="BU129" s="708"/>
      <c r="BV129" s="708"/>
      <c r="BW129" s="708"/>
      <c r="BX129" s="707"/>
      <c r="BY129" s="708"/>
      <c r="BZ129" s="708"/>
      <c r="CA129" s="708"/>
      <c r="CB129" s="708"/>
      <c r="CC129" s="708"/>
      <c r="CD129" s="708"/>
      <c r="CE129" s="708"/>
      <c r="CF129" s="708"/>
      <c r="CG129" s="708"/>
      <c r="CH129" s="708"/>
      <c r="CI129" s="708"/>
      <c r="CJ129" s="708"/>
      <c r="CK129" s="708"/>
      <c r="CL129" s="708"/>
      <c r="CM129" s="708"/>
      <c r="CN129" s="708"/>
      <c r="CO129" s="708"/>
      <c r="CP129" s="708"/>
      <c r="CQ129" s="708"/>
      <c r="CR129" s="708"/>
      <c r="CS129" s="708"/>
      <c r="CT129" s="708"/>
      <c r="CU129" s="708"/>
      <c r="CV129" s="708"/>
      <c r="CW129" s="708"/>
      <c r="CX129" s="708"/>
      <c r="CY129" s="708"/>
      <c r="CZ129" s="708"/>
      <c r="DA129" s="708"/>
      <c r="DB129" s="708"/>
      <c r="DC129" s="708"/>
      <c r="DD129" s="708"/>
      <c r="DE129" s="708"/>
      <c r="DF129" s="708"/>
      <c r="DG129" s="708"/>
      <c r="DH129" s="708"/>
      <c r="DI129" s="708"/>
      <c r="DJ129" s="708"/>
      <c r="DK129" s="708"/>
      <c r="DL129" s="708"/>
      <c r="DM129" s="708"/>
      <c r="DN129" s="708"/>
      <c r="DO129" s="708"/>
      <c r="DP129" s="708"/>
      <c r="DQ129" s="708"/>
      <c r="DR129" s="708"/>
      <c r="DS129" s="708"/>
      <c r="DT129" s="708"/>
      <c r="DU129" s="708"/>
      <c r="DV129" s="708"/>
      <c r="DW129" s="708"/>
      <c r="DX129" s="708"/>
      <c r="DY129" s="708"/>
      <c r="DZ129" s="1698"/>
      <c r="EA129" s="1699"/>
      <c r="EB129" s="604"/>
      <c r="EC129" s="604"/>
      <c r="ED129" s="604"/>
      <c r="EE129" s="1699"/>
      <c r="EF129" s="1700"/>
      <c r="EG129" s="1581"/>
    </row>
    <row r="130" spans="1:137">
      <c r="A130" s="2500"/>
      <c r="B130" s="707"/>
      <c r="C130" s="39"/>
      <c r="D130" s="39"/>
      <c r="E130" s="39"/>
      <c r="F130" s="39"/>
      <c r="G130" s="39"/>
      <c r="H130" s="705"/>
      <c r="I130" s="705"/>
      <c r="J130" s="706"/>
      <c r="K130" s="706"/>
      <c r="L130" s="705"/>
      <c r="M130" s="1696"/>
      <c r="N130" s="1696"/>
      <c r="O130" s="1696"/>
      <c r="P130" s="1696"/>
      <c r="Q130" s="1696"/>
      <c r="R130" s="1696"/>
      <c r="S130" s="1696"/>
      <c r="T130" s="1697"/>
      <c r="U130" s="707"/>
      <c r="V130" s="707"/>
      <c r="W130" s="707"/>
      <c r="X130" s="707"/>
      <c r="Y130" s="707"/>
      <c r="Z130" s="707"/>
      <c r="AA130" s="705"/>
      <c r="AB130" s="707"/>
      <c r="AC130" s="708"/>
      <c r="AD130" s="708"/>
      <c r="AE130" s="708"/>
      <c r="AF130" s="708"/>
      <c r="AG130" s="708"/>
      <c r="AH130" s="707"/>
      <c r="AI130" s="708"/>
      <c r="AJ130" s="708"/>
      <c r="AK130" s="708"/>
      <c r="AL130" s="708"/>
      <c r="AM130" s="708"/>
      <c r="AN130" s="707"/>
      <c r="AO130" s="708"/>
      <c r="AP130" s="708"/>
      <c r="AQ130" s="708"/>
      <c r="AR130" s="708"/>
      <c r="AS130" s="708"/>
      <c r="AT130" s="707"/>
      <c r="AU130" s="708"/>
      <c r="AV130" s="708"/>
      <c r="AW130" s="708"/>
      <c r="AX130" s="708"/>
      <c r="AY130" s="708"/>
      <c r="AZ130" s="707"/>
      <c r="BA130" s="708"/>
      <c r="BB130" s="708"/>
      <c r="BC130" s="708"/>
      <c r="BD130" s="708"/>
      <c r="BE130" s="708"/>
      <c r="BF130" s="707"/>
      <c r="BG130" s="708"/>
      <c r="BH130" s="708"/>
      <c r="BI130" s="708"/>
      <c r="BJ130" s="708"/>
      <c r="BK130" s="708"/>
      <c r="BL130" s="707"/>
      <c r="BM130" s="708"/>
      <c r="BN130" s="708"/>
      <c r="BO130" s="708"/>
      <c r="BP130" s="708"/>
      <c r="BQ130" s="708"/>
      <c r="BR130" s="707"/>
      <c r="BS130" s="708"/>
      <c r="BT130" s="708"/>
      <c r="BU130" s="708"/>
      <c r="BV130" s="708"/>
      <c r="BW130" s="708"/>
      <c r="BX130" s="707"/>
      <c r="BY130" s="708"/>
      <c r="BZ130" s="708"/>
      <c r="CA130" s="708"/>
      <c r="CB130" s="708"/>
      <c r="CC130" s="708"/>
      <c r="CD130" s="708"/>
      <c r="CE130" s="708"/>
      <c r="CF130" s="708"/>
      <c r="CG130" s="708"/>
      <c r="CH130" s="708"/>
      <c r="CI130" s="708"/>
      <c r="CJ130" s="708"/>
      <c r="CK130" s="708"/>
      <c r="CL130" s="708"/>
      <c r="CM130" s="708"/>
      <c r="CN130" s="708"/>
      <c r="CO130" s="708"/>
      <c r="CP130" s="708"/>
      <c r="CQ130" s="708"/>
      <c r="CR130" s="708"/>
      <c r="CS130" s="708"/>
      <c r="CT130" s="708"/>
      <c r="CU130" s="708"/>
      <c r="CV130" s="708"/>
      <c r="CW130" s="708"/>
      <c r="CX130" s="708"/>
      <c r="CY130" s="708"/>
      <c r="CZ130" s="708"/>
      <c r="DA130" s="708"/>
      <c r="DB130" s="708"/>
      <c r="DC130" s="708"/>
      <c r="DD130" s="708"/>
      <c r="DE130" s="708"/>
      <c r="DF130" s="708"/>
      <c r="DG130" s="708"/>
      <c r="DH130" s="708"/>
      <c r="DI130" s="708"/>
      <c r="DJ130" s="708"/>
      <c r="DK130" s="708"/>
      <c r="DL130" s="708"/>
      <c r="DM130" s="708"/>
      <c r="DN130" s="708"/>
      <c r="DO130" s="708"/>
      <c r="DP130" s="708"/>
      <c r="DQ130" s="708"/>
      <c r="DR130" s="708"/>
      <c r="DS130" s="708"/>
      <c r="DT130" s="708"/>
      <c r="DU130" s="708"/>
      <c r="DV130" s="708"/>
      <c r="DW130" s="708"/>
      <c r="DX130" s="708"/>
      <c r="DY130" s="708"/>
      <c r="DZ130" s="1698"/>
      <c r="EA130" s="1699"/>
      <c r="EB130" s="604"/>
      <c r="EC130" s="604"/>
      <c r="ED130" s="604"/>
      <c r="EE130" s="1699"/>
      <c r="EF130" s="1700"/>
      <c r="EG130" s="1581"/>
    </row>
    <row r="131" spans="1:137">
      <c r="D131" s="570"/>
      <c r="DZ131" s="1705"/>
      <c r="EA131" s="1706"/>
      <c r="EB131" s="604"/>
      <c r="EC131" s="604"/>
      <c r="ED131" s="604"/>
      <c r="EE131" s="1706"/>
    </row>
    <row r="132" spans="1:137">
      <c r="DZ132" s="1705"/>
      <c r="EA132" s="1706"/>
      <c r="EB132" s="604"/>
      <c r="EC132" s="604"/>
      <c r="ED132" s="604"/>
      <c r="EE132" s="1706"/>
    </row>
    <row r="133" spans="1:137">
      <c r="DZ133" s="1705"/>
      <c r="EA133" s="1706"/>
      <c r="EB133" s="604"/>
      <c r="EC133" s="604"/>
      <c r="ED133" s="604"/>
      <c r="EE133" s="1706"/>
    </row>
    <row r="134" spans="1:137">
      <c r="DZ134" s="1705"/>
      <c r="EA134" s="1706"/>
      <c r="EB134" s="604"/>
      <c r="EC134" s="604"/>
      <c r="ED134" s="604"/>
      <c r="EE134" s="1706"/>
    </row>
    <row r="135" spans="1:137">
      <c r="DZ135" s="1705"/>
      <c r="EA135" s="1706"/>
      <c r="EB135" s="604"/>
      <c r="EC135" s="604"/>
      <c r="ED135" s="604"/>
      <c r="EE135" s="1706"/>
    </row>
    <row r="136" spans="1:137">
      <c r="DZ136" s="1705"/>
      <c r="EA136" s="1706"/>
      <c r="EB136" s="604"/>
      <c r="EC136" s="604"/>
      <c r="ED136" s="604"/>
      <c r="EE136" s="1706"/>
    </row>
    <row r="137" spans="1:137">
      <c r="DZ137" s="1705"/>
      <c r="EA137" s="1706"/>
      <c r="EB137" s="604"/>
      <c r="EC137" s="604"/>
      <c r="ED137" s="604"/>
      <c r="EE137" s="1706"/>
    </row>
  </sheetData>
  <mergeCells count="45">
    <mergeCell ref="A16:A31"/>
    <mergeCell ref="A57:A75"/>
    <mergeCell ref="A32:A38"/>
    <mergeCell ref="A39:A44"/>
    <mergeCell ref="A45:A53"/>
    <mergeCell ref="A54:A55"/>
    <mergeCell ref="B1:G3"/>
    <mergeCell ref="AB1:CC3"/>
    <mergeCell ref="C4:G4"/>
    <mergeCell ref="C5:G5"/>
    <mergeCell ref="C7:G7"/>
    <mergeCell ref="BL12:BQ12"/>
    <mergeCell ref="BR12:BW12"/>
    <mergeCell ref="BX12:CC12"/>
    <mergeCell ref="C10:D10"/>
    <mergeCell ref="AB11:AS11"/>
    <mergeCell ref="AT11:BK11"/>
    <mergeCell ref="BL11:CC11"/>
    <mergeCell ref="M12:S12"/>
    <mergeCell ref="U12:Z12"/>
    <mergeCell ref="AB12:AG12"/>
    <mergeCell ref="AH12:AM12"/>
    <mergeCell ref="AN12:AS12"/>
    <mergeCell ref="A14:A15"/>
    <mergeCell ref="C6:G6"/>
    <mergeCell ref="AT12:AY12"/>
    <mergeCell ref="AZ12:BE12"/>
    <mergeCell ref="BF12:BK12"/>
    <mergeCell ref="C8:G8"/>
    <mergeCell ref="A115:A130"/>
    <mergeCell ref="A76:A105"/>
    <mergeCell ref="A106:A114"/>
    <mergeCell ref="AB10:EE10"/>
    <mergeCell ref="CE11:CU11"/>
    <mergeCell ref="CV11:DM11"/>
    <mergeCell ref="DN11:DY11"/>
    <mergeCell ref="CJ12:CO12"/>
    <mergeCell ref="CP12:CU12"/>
    <mergeCell ref="CV12:DA12"/>
    <mergeCell ref="DB12:DG12"/>
    <mergeCell ref="DH12:DM12"/>
    <mergeCell ref="DN12:DS12"/>
    <mergeCell ref="DT12:DY12"/>
    <mergeCell ref="DZ12:EE12"/>
    <mergeCell ref="CD12:CI12"/>
  </mergeCells>
  <conditionalFormatting sqref="F9:G12">
    <cfRule type="cellIs" dxfId="878" priority="75" operator="equal">
      <formula>"x"</formula>
    </cfRule>
  </conditionalFormatting>
  <conditionalFormatting sqref="H12:L12 K13:L13">
    <cfRule type="cellIs" dxfId="877" priority="74" operator="equal">
      <formula>"x"</formula>
    </cfRule>
  </conditionalFormatting>
  <conditionalFormatting sqref="H11:T11">
    <cfRule type="cellIs" dxfId="876" priority="73" operator="equal">
      <formula>"x"</formula>
    </cfRule>
  </conditionalFormatting>
  <conditionalFormatting sqref="AB12">
    <cfRule type="cellIs" dxfId="875" priority="72" operator="equal">
      <formula>"x"</formula>
    </cfRule>
  </conditionalFormatting>
  <conditionalFormatting sqref="AA9 H9:T10 T12:T13 M12:R12 I1:T8 F92:F105 F113:F129">
    <cfRule type="cellIs" dxfId="874" priority="71" operator="equal">
      <formula>"x"</formula>
    </cfRule>
  </conditionalFormatting>
  <conditionalFormatting sqref="DZ12:ED12">
    <cfRule type="cellIs" dxfId="873" priority="70" operator="equal">
      <formula>"x"</formula>
    </cfRule>
  </conditionalFormatting>
  <conditionalFormatting sqref="U12">
    <cfRule type="cellIs" dxfId="872" priority="69" operator="equal">
      <formula>"x"</formula>
    </cfRule>
  </conditionalFormatting>
  <conditionalFormatting sqref="F130">
    <cfRule type="cellIs" dxfId="871" priority="68" operator="equal">
      <formula>"x"</formula>
    </cfRule>
  </conditionalFormatting>
  <conditionalFormatting sqref="F14:G15">
    <cfRule type="cellIs" dxfId="870" priority="67" operator="equal">
      <formula>"x"</formula>
    </cfRule>
  </conditionalFormatting>
  <conditionalFormatting sqref="F16">
    <cfRule type="cellIs" dxfId="869" priority="66" operator="equal">
      <formula>"x"</formula>
    </cfRule>
  </conditionalFormatting>
  <conditionalFormatting sqref="F58">
    <cfRule type="cellIs" dxfId="868" priority="65" operator="equal">
      <formula>"x"</formula>
    </cfRule>
  </conditionalFormatting>
  <conditionalFormatting sqref="F59">
    <cfRule type="cellIs" dxfId="867" priority="64" operator="equal">
      <formula>"x"</formula>
    </cfRule>
  </conditionalFormatting>
  <conditionalFormatting sqref="F60">
    <cfRule type="cellIs" dxfId="866" priority="63" operator="equal">
      <formula>"x"</formula>
    </cfRule>
  </conditionalFormatting>
  <conditionalFormatting sqref="F61">
    <cfRule type="cellIs" dxfId="865" priority="62" operator="equal">
      <formula>"x"</formula>
    </cfRule>
  </conditionalFormatting>
  <conditionalFormatting sqref="F62">
    <cfRule type="cellIs" dxfId="864" priority="61" operator="equal">
      <formula>"x"</formula>
    </cfRule>
  </conditionalFormatting>
  <conditionalFormatting sqref="F64">
    <cfRule type="cellIs" dxfId="863" priority="60" operator="equal">
      <formula>"x"</formula>
    </cfRule>
  </conditionalFormatting>
  <conditionalFormatting sqref="F65:F66">
    <cfRule type="cellIs" dxfId="862" priority="59" operator="equal">
      <formula>"x"</formula>
    </cfRule>
  </conditionalFormatting>
  <conditionalFormatting sqref="F67">
    <cfRule type="cellIs" dxfId="861" priority="58" operator="equal">
      <formula>"x"</formula>
    </cfRule>
  </conditionalFormatting>
  <conditionalFormatting sqref="F68">
    <cfRule type="cellIs" dxfId="860" priority="57" operator="equal">
      <formula>"x"</formula>
    </cfRule>
  </conditionalFormatting>
  <conditionalFormatting sqref="F69">
    <cfRule type="cellIs" dxfId="859" priority="56" operator="equal">
      <formula>"x"</formula>
    </cfRule>
  </conditionalFormatting>
  <conditionalFormatting sqref="F70">
    <cfRule type="cellIs" dxfId="858" priority="55" operator="equal">
      <formula>"x"</formula>
    </cfRule>
  </conditionalFormatting>
  <conditionalFormatting sqref="F71:F75">
    <cfRule type="cellIs" dxfId="857" priority="54" operator="equal">
      <formula>"x"</formula>
    </cfRule>
  </conditionalFormatting>
  <conditionalFormatting sqref="F76:F79">
    <cfRule type="cellIs" dxfId="856" priority="53" operator="equal">
      <formula>"x"</formula>
    </cfRule>
  </conditionalFormatting>
  <conditionalFormatting sqref="F80:F81">
    <cfRule type="cellIs" dxfId="855" priority="52" operator="equal">
      <formula>"x"</formula>
    </cfRule>
  </conditionalFormatting>
  <conditionalFormatting sqref="F82:F85 F87:F88">
    <cfRule type="cellIs" dxfId="854" priority="51" operator="equal">
      <formula>"x"</formula>
    </cfRule>
  </conditionalFormatting>
  <conditionalFormatting sqref="F89">
    <cfRule type="cellIs" dxfId="853" priority="50" operator="equal">
      <formula>"x"</formula>
    </cfRule>
  </conditionalFormatting>
  <conditionalFormatting sqref="F90">
    <cfRule type="cellIs" dxfId="852" priority="49" operator="equal">
      <formula>"x"</formula>
    </cfRule>
  </conditionalFormatting>
  <conditionalFormatting sqref="F106">
    <cfRule type="cellIs" dxfId="851" priority="48" operator="equal">
      <formula>"x"</formula>
    </cfRule>
  </conditionalFormatting>
  <conditionalFormatting sqref="F110">
    <cfRule type="cellIs" dxfId="850" priority="47" operator="equal">
      <formula>"x"</formula>
    </cfRule>
  </conditionalFormatting>
  <conditionalFormatting sqref="F111">
    <cfRule type="cellIs" dxfId="849" priority="46" operator="equal">
      <formula>"x"</formula>
    </cfRule>
  </conditionalFormatting>
  <conditionalFormatting sqref="F57">
    <cfRule type="cellIs" dxfId="848" priority="45" operator="equal">
      <formula>"x"</formula>
    </cfRule>
  </conditionalFormatting>
  <conditionalFormatting sqref="F17">
    <cfRule type="cellIs" dxfId="847" priority="44" operator="equal">
      <formula>"x"</formula>
    </cfRule>
  </conditionalFormatting>
  <conditionalFormatting sqref="F18">
    <cfRule type="cellIs" dxfId="846" priority="43" operator="equal">
      <formula>"x"</formula>
    </cfRule>
  </conditionalFormatting>
  <conditionalFormatting sqref="F19">
    <cfRule type="cellIs" dxfId="845" priority="42" operator="equal">
      <formula>"x"</formula>
    </cfRule>
  </conditionalFormatting>
  <conditionalFormatting sqref="F20">
    <cfRule type="cellIs" dxfId="844" priority="41" operator="equal">
      <formula>"x"</formula>
    </cfRule>
  </conditionalFormatting>
  <conditionalFormatting sqref="F21">
    <cfRule type="cellIs" dxfId="843" priority="40" operator="equal">
      <formula>"x"</formula>
    </cfRule>
  </conditionalFormatting>
  <conditionalFormatting sqref="F22">
    <cfRule type="cellIs" dxfId="842" priority="39" operator="equal">
      <formula>"x"</formula>
    </cfRule>
  </conditionalFormatting>
  <conditionalFormatting sqref="F23">
    <cfRule type="cellIs" dxfId="841" priority="38" operator="equal">
      <formula>"x"</formula>
    </cfRule>
  </conditionalFormatting>
  <conditionalFormatting sqref="F38">
    <cfRule type="cellIs" dxfId="840" priority="27" operator="equal">
      <formula>"x"</formula>
    </cfRule>
  </conditionalFormatting>
  <conditionalFormatting sqref="F24">
    <cfRule type="cellIs" dxfId="839" priority="37" operator="equal">
      <formula>"x"</formula>
    </cfRule>
  </conditionalFormatting>
  <conditionalFormatting sqref="F25">
    <cfRule type="cellIs" dxfId="838" priority="36" operator="equal">
      <formula>"x"</formula>
    </cfRule>
  </conditionalFormatting>
  <conditionalFormatting sqref="F26">
    <cfRule type="cellIs" dxfId="837" priority="35" operator="equal">
      <formula>"x"</formula>
    </cfRule>
  </conditionalFormatting>
  <conditionalFormatting sqref="F27:F29 F31">
    <cfRule type="cellIs" dxfId="836" priority="34" operator="equal">
      <formula>"x"</formula>
    </cfRule>
  </conditionalFormatting>
  <conditionalFormatting sqref="F32">
    <cfRule type="cellIs" dxfId="835" priority="33" operator="equal">
      <formula>"x"</formula>
    </cfRule>
  </conditionalFormatting>
  <conditionalFormatting sqref="F33">
    <cfRule type="cellIs" dxfId="834" priority="32" operator="equal">
      <formula>"x"</formula>
    </cfRule>
  </conditionalFormatting>
  <conditionalFormatting sqref="F34">
    <cfRule type="cellIs" dxfId="833" priority="31" operator="equal">
      <formula>"x"</formula>
    </cfRule>
  </conditionalFormatting>
  <conditionalFormatting sqref="F35">
    <cfRule type="cellIs" dxfId="832" priority="30" operator="equal">
      <formula>"x"</formula>
    </cfRule>
  </conditionalFormatting>
  <conditionalFormatting sqref="F36">
    <cfRule type="cellIs" dxfId="831" priority="29" operator="equal">
      <formula>"x"</formula>
    </cfRule>
  </conditionalFormatting>
  <conditionalFormatting sqref="F37">
    <cfRule type="cellIs" dxfId="830" priority="28" operator="equal">
      <formula>"x"</formula>
    </cfRule>
  </conditionalFormatting>
  <conditionalFormatting sqref="F39">
    <cfRule type="cellIs" dxfId="829" priority="26" operator="equal">
      <formula>"x"</formula>
    </cfRule>
  </conditionalFormatting>
  <conditionalFormatting sqref="F40">
    <cfRule type="cellIs" dxfId="828" priority="25" operator="equal">
      <formula>"x"</formula>
    </cfRule>
  </conditionalFormatting>
  <conditionalFormatting sqref="F41">
    <cfRule type="cellIs" dxfId="827" priority="24" operator="equal">
      <formula>"x"</formula>
    </cfRule>
  </conditionalFormatting>
  <conditionalFormatting sqref="F42">
    <cfRule type="cellIs" dxfId="826" priority="23" operator="equal">
      <formula>"x"</formula>
    </cfRule>
  </conditionalFormatting>
  <conditionalFormatting sqref="F43">
    <cfRule type="cellIs" dxfId="825" priority="22" operator="equal">
      <formula>"x"</formula>
    </cfRule>
  </conditionalFormatting>
  <conditionalFormatting sqref="F44">
    <cfRule type="cellIs" dxfId="824" priority="21" operator="equal">
      <formula>"x"</formula>
    </cfRule>
  </conditionalFormatting>
  <conditionalFormatting sqref="F45">
    <cfRule type="cellIs" dxfId="823" priority="20" operator="equal">
      <formula>"x"</formula>
    </cfRule>
  </conditionalFormatting>
  <conditionalFormatting sqref="F46">
    <cfRule type="cellIs" dxfId="822" priority="19" operator="equal">
      <formula>"x"</formula>
    </cfRule>
  </conditionalFormatting>
  <conditionalFormatting sqref="F47">
    <cfRule type="cellIs" dxfId="821" priority="18" operator="equal">
      <formula>"x"</formula>
    </cfRule>
  </conditionalFormatting>
  <conditionalFormatting sqref="F48">
    <cfRule type="cellIs" dxfId="820" priority="17" operator="equal">
      <formula>"x"</formula>
    </cfRule>
  </conditionalFormatting>
  <conditionalFormatting sqref="F49">
    <cfRule type="cellIs" dxfId="819" priority="16" operator="equal">
      <formula>"x"</formula>
    </cfRule>
  </conditionalFormatting>
  <conditionalFormatting sqref="F50">
    <cfRule type="cellIs" dxfId="818" priority="15" operator="equal">
      <formula>"x"</formula>
    </cfRule>
  </conditionalFormatting>
  <conditionalFormatting sqref="F51">
    <cfRule type="cellIs" dxfId="817" priority="14" operator="equal">
      <formula>"x"</formula>
    </cfRule>
  </conditionalFormatting>
  <conditionalFormatting sqref="F52">
    <cfRule type="cellIs" dxfId="816" priority="13" operator="equal">
      <formula>"x"</formula>
    </cfRule>
  </conditionalFormatting>
  <conditionalFormatting sqref="F53">
    <cfRule type="cellIs" dxfId="815" priority="12" operator="equal">
      <formula>"x"</formula>
    </cfRule>
  </conditionalFormatting>
  <conditionalFormatting sqref="F54">
    <cfRule type="cellIs" dxfId="814" priority="11" operator="equal">
      <formula>"x"</formula>
    </cfRule>
  </conditionalFormatting>
  <conditionalFormatting sqref="F55">
    <cfRule type="cellIs" dxfId="813" priority="10" operator="equal">
      <formula>"x"</formula>
    </cfRule>
  </conditionalFormatting>
  <conditionalFormatting sqref="F30">
    <cfRule type="cellIs" dxfId="812" priority="9" operator="equal">
      <formula>"x"</formula>
    </cfRule>
  </conditionalFormatting>
  <conditionalFormatting sqref="F56">
    <cfRule type="cellIs" dxfId="811" priority="8" operator="equal">
      <formula>"x"</formula>
    </cfRule>
  </conditionalFormatting>
  <conditionalFormatting sqref="F63">
    <cfRule type="cellIs" dxfId="810" priority="7" operator="equal">
      <formula>"x"</formula>
    </cfRule>
  </conditionalFormatting>
  <conditionalFormatting sqref="F86">
    <cfRule type="cellIs" dxfId="809" priority="6" operator="equal">
      <formula>"x"</formula>
    </cfRule>
  </conditionalFormatting>
  <conditionalFormatting sqref="F108">
    <cfRule type="cellIs" dxfId="808" priority="3" operator="equal">
      <formula>"x"</formula>
    </cfRule>
  </conditionalFormatting>
  <conditionalFormatting sqref="F91">
    <cfRule type="cellIs" dxfId="807" priority="5" operator="equal">
      <formula>"x"</formula>
    </cfRule>
  </conditionalFormatting>
  <conditionalFormatting sqref="F109">
    <cfRule type="cellIs" dxfId="806" priority="2" operator="equal">
      <formula>"x"</formula>
    </cfRule>
  </conditionalFormatting>
  <conditionalFormatting sqref="F107">
    <cfRule type="cellIs" dxfId="805" priority="4" operator="equal">
      <formula>"x"</formula>
    </cfRule>
  </conditionalFormatting>
  <conditionalFormatting sqref="F112">
    <cfRule type="cellIs" dxfId="804" priority="1" operator="equal">
      <formula>"x"</formula>
    </cfRule>
  </conditionalFormatting>
  <pageMargins left="0.7" right="0.7" top="0.75" bottom="0.75" header="0.3" footer="0.3"/>
  <pageSetup orientation="portrait" horizontalDpi="4294967295" verticalDpi="4294967295"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CK56"/>
  <sheetViews>
    <sheetView topLeftCell="A12" zoomScaleNormal="100" workbookViewId="0">
      <pane xSplit="2" ySplit="2" topLeftCell="M14" activePane="bottomRight" state="frozen"/>
      <selection activeCell="AS14" sqref="AS14"/>
      <selection pane="topRight" activeCell="AS14" sqref="AS14"/>
      <selection pane="bottomLeft" activeCell="AS14" sqref="AS14"/>
      <selection pane="bottomRight" activeCell="T13" sqref="T13"/>
    </sheetView>
  </sheetViews>
  <sheetFormatPr defaultRowHeight="15"/>
  <cols>
    <col min="1" max="1" width="19" customWidth="1"/>
    <col min="2" max="2" width="55" customWidth="1"/>
    <col min="4" max="4" width="12.5703125" customWidth="1"/>
    <col min="5" max="5" width="13.28515625" customWidth="1"/>
    <col min="6" max="6" width="18.140625" customWidth="1"/>
    <col min="7" max="7" width="14.28515625" customWidth="1"/>
    <col min="8" max="8" width="13" customWidth="1"/>
    <col min="9" max="9" width="15.85546875" customWidth="1"/>
    <col min="10" max="10" width="11.7109375" style="192" customWidth="1"/>
    <col min="11" max="11" width="9.5703125" style="192" customWidth="1"/>
    <col min="12" max="12" width="29.7109375" style="192" customWidth="1"/>
    <col min="13" max="13" width="7.85546875" style="192" customWidth="1"/>
    <col min="14" max="14" width="8.85546875" style="192" customWidth="1"/>
    <col min="15" max="15" width="10.7109375" style="192" customWidth="1"/>
    <col min="16" max="16" width="7.5703125" style="192" customWidth="1"/>
    <col min="17" max="17" width="9.28515625" style="192" customWidth="1"/>
    <col min="18" max="18" width="9.140625" style="192" customWidth="1"/>
    <col min="19" max="19" width="8.85546875" style="192" customWidth="1"/>
    <col min="20" max="20" width="35.28515625" style="486" customWidth="1"/>
    <col min="21" max="26" width="6.140625" style="193" customWidth="1"/>
    <col min="27" max="27" width="2.42578125" customWidth="1"/>
    <col min="28" max="81" width="6.140625" style="193" customWidth="1"/>
    <col min="82" max="82" width="9.28515625" style="449" customWidth="1"/>
    <col min="83" max="83" width="7.140625" style="449" customWidth="1"/>
    <col min="84" max="86" width="6.140625" style="449" customWidth="1"/>
    <col min="87" max="87" width="10.140625" style="449" customWidth="1"/>
    <col min="88" max="88" width="14" customWidth="1"/>
    <col min="89" max="89" width="24" customWidth="1"/>
  </cols>
  <sheetData>
    <row r="1" spans="1:89">
      <c r="A1" s="5"/>
      <c r="B1" s="2418" t="s">
        <v>756</v>
      </c>
      <c r="C1" s="2419"/>
      <c r="D1" s="2419"/>
      <c r="E1" s="2419"/>
      <c r="F1" s="2419"/>
      <c r="G1" s="2420"/>
      <c r="H1" s="120"/>
      <c r="I1" s="7"/>
      <c r="J1" s="7"/>
      <c r="K1" s="190"/>
      <c r="L1" s="190"/>
      <c r="M1" s="190"/>
      <c r="N1" s="190"/>
      <c r="O1" s="190"/>
      <c r="P1" s="190"/>
      <c r="Q1" s="190"/>
      <c r="R1" s="190"/>
      <c r="S1" s="190"/>
      <c r="T1" s="481"/>
      <c r="U1" s="481"/>
      <c r="V1" s="481"/>
      <c r="W1" s="481"/>
      <c r="X1" s="481"/>
      <c r="Y1" s="481"/>
      <c r="Z1" s="481"/>
      <c r="AA1" s="5"/>
      <c r="AB1" s="2488" t="s">
        <v>68</v>
      </c>
      <c r="AC1" s="2489"/>
      <c r="AD1" s="2489"/>
      <c r="AE1" s="2489"/>
      <c r="AF1" s="2489"/>
      <c r="AG1" s="2489"/>
      <c r="AH1" s="2489"/>
      <c r="AI1" s="2489"/>
      <c r="AJ1" s="2489"/>
      <c r="AK1" s="2489"/>
      <c r="AL1" s="2489"/>
      <c r="AM1" s="2489"/>
      <c r="AN1" s="2489"/>
      <c r="AO1" s="2489"/>
      <c r="AP1" s="2489"/>
      <c r="AQ1" s="2489"/>
      <c r="AR1" s="2489"/>
      <c r="AS1" s="2489"/>
      <c r="AT1" s="2489"/>
      <c r="AU1" s="2489"/>
      <c r="AV1" s="2489"/>
      <c r="AW1" s="2489"/>
      <c r="AX1" s="2489"/>
      <c r="AY1" s="2489"/>
      <c r="AZ1" s="2489"/>
      <c r="BA1" s="2489"/>
      <c r="BB1" s="2489"/>
      <c r="BC1" s="2489"/>
      <c r="BD1" s="2489"/>
      <c r="BE1" s="2489"/>
      <c r="BF1" s="2489"/>
      <c r="BG1" s="2489"/>
      <c r="BH1" s="2489"/>
      <c r="BI1" s="2489"/>
      <c r="BJ1" s="2489"/>
      <c r="BK1" s="2489"/>
      <c r="BL1" s="2489"/>
      <c r="BM1" s="2489"/>
      <c r="BN1" s="2489"/>
      <c r="BO1" s="2489"/>
      <c r="BP1" s="2489"/>
      <c r="BQ1" s="2489"/>
      <c r="BR1" s="2489"/>
      <c r="BS1" s="2489"/>
      <c r="BT1" s="2489"/>
      <c r="BU1" s="2489"/>
      <c r="BV1" s="2489"/>
      <c r="BW1" s="2489"/>
      <c r="BX1" s="2489"/>
      <c r="BY1" s="2489"/>
      <c r="BZ1" s="2489"/>
      <c r="CA1" s="2489"/>
      <c r="CB1" s="2489"/>
      <c r="CC1" s="2489"/>
      <c r="CD1" s="446"/>
      <c r="CE1" s="446"/>
      <c r="CF1" s="446"/>
      <c r="CG1" s="446"/>
      <c r="CH1" s="446"/>
      <c r="CI1" s="446"/>
    </row>
    <row r="2" spans="1:89">
      <c r="A2" s="5"/>
      <c r="B2" s="2421"/>
      <c r="C2" s="2422"/>
      <c r="D2" s="2422"/>
      <c r="E2" s="2422"/>
      <c r="F2" s="2422"/>
      <c r="G2" s="2423"/>
      <c r="H2" s="120"/>
      <c r="I2" s="7"/>
      <c r="J2" s="7"/>
      <c r="K2" s="190"/>
      <c r="L2" s="190"/>
      <c r="M2" s="190"/>
      <c r="N2" s="190"/>
      <c r="O2" s="190"/>
      <c r="P2" s="190"/>
      <c r="Q2" s="190"/>
      <c r="R2" s="190"/>
      <c r="S2" s="190"/>
      <c r="T2" s="481"/>
      <c r="U2" s="481"/>
      <c r="V2" s="481"/>
      <c r="W2" s="481"/>
      <c r="X2" s="481"/>
      <c r="Y2" s="481"/>
      <c r="Z2" s="481"/>
      <c r="AA2" s="5"/>
      <c r="AB2" s="2490"/>
      <c r="AC2" s="2491"/>
      <c r="AD2" s="2491"/>
      <c r="AE2" s="2491"/>
      <c r="AF2" s="2491"/>
      <c r="AG2" s="2491"/>
      <c r="AH2" s="2491"/>
      <c r="AI2" s="2491"/>
      <c r="AJ2" s="2491"/>
      <c r="AK2" s="2491"/>
      <c r="AL2" s="2491"/>
      <c r="AM2" s="2491"/>
      <c r="AN2" s="2491"/>
      <c r="AO2" s="2491"/>
      <c r="AP2" s="2491"/>
      <c r="AQ2" s="2491"/>
      <c r="AR2" s="2491"/>
      <c r="AS2" s="2491"/>
      <c r="AT2" s="2491"/>
      <c r="AU2" s="2491"/>
      <c r="AV2" s="2491"/>
      <c r="AW2" s="2491"/>
      <c r="AX2" s="2491"/>
      <c r="AY2" s="2491"/>
      <c r="AZ2" s="2491"/>
      <c r="BA2" s="2491"/>
      <c r="BB2" s="2491"/>
      <c r="BC2" s="2491"/>
      <c r="BD2" s="2491"/>
      <c r="BE2" s="2491"/>
      <c r="BF2" s="2491"/>
      <c r="BG2" s="2491"/>
      <c r="BH2" s="2491"/>
      <c r="BI2" s="2491"/>
      <c r="BJ2" s="2491"/>
      <c r="BK2" s="2491"/>
      <c r="BL2" s="2491"/>
      <c r="BM2" s="2491"/>
      <c r="BN2" s="2491"/>
      <c r="BO2" s="2491"/>
      <c r="BP2" s="2491"/>
      <c r="BQ2" s="2491"/>
      <c r="BR2" s="2491"/>
      <c r="BS2" s="2491"/>
      <c r="BT2" s="2491"/>
      <c r="BU2" s="2491"/>
      <c r="BV2" s="2491"/>
      <c r="BW2" s="2491"/>
      <c r="BX2" s="2491"/>
      <c r="BY2" s="2491"/>
      <c r="BZ2" s="2491"/>
      <c r="CA2" s="2491"/>
      <c r="CB2" s="2491"/>
      <c r="CC2" s="2491"/>
      <c r="CD2" s="446"/>
      <c r="CE2" s="446"/>
      <c r="CF2" s="446"/>
      <c r="CG2" s="446"/>
      <c r="CH2" s="446"/>
      <c r="CI2" s="446"/>
      <c r="CJ2" s="1366" t="s">
        <v>1214</v>
      </c>
      <c r="CK2" s="507"/>
    </row>
    <row r="3" spans="1:89" ht="15.75" thickBot="1">
      <c r="A3" s="5"/>
      <c r="B3" s="2424"/>
      <c r="C3" s="2425"/>
      <c r="D3" s="2425"/>
      <c r="E3" s="2425"/>
      <c r="F3" s="2425"/>
      <c r="G3" s="2426"/>
      <c r="H3" s="120"/>
      <c r="I3" s="7"/>
      <c r="J3" s="7"/>
      <c r="K3" s="190"/>
      <c r="L3" s="190"/>
      <c r="M3" s="190"/>
      <c r="N3" s="190"/>
      <c r="O3" s="190"/>
      <c r="P3" s="190"/>
      <c r="Q3" s="190"/>
      <c r="R3" s="190"/>
      <c r="S3" s="190"/>
      <c r="T3" s="481"/>
      <c r="U3" s="481"/>
      <c r="V3" s="481"/>
      <c r="W3" s="481"/>
      <c r="X3" s="481"/>
      <c r="Y3" s="481"/>
      <c r="Z3" s="481"/>
      <c r="AA3" s="5"/>
      <c r="AB3" s="2492"/>
      <c r="AC3" s="2493"/>
      <c r="AD3" s="2493"/>
      <c r="AE3" s="2493"/>
      <c r="AF3" s="2493"/>
      <c r="AG3" s="2493"/>
      <c r="AH3" s="2493"/>
      <c r="AI3" s="2493"/>
      <c r="AJ3" s="2493"/>
      <c r="AK3" s="2493"/>
      <c r="AL3" s="2493"/>
      <c r="AM3" s="2493"/>
      <c r="AN3" s="2493"/>
      <c r="AO3" s="2493"/>
      <c r="AP3" s="2493"/>
      <c r="AQ3" s="2493"/>
      <c r="AR3" s="2493"/>
      <c r="AS3" s="2493"/>
      <c r="AT3" s="2493"/>
      <c r="AU3" s="2493"/>
      <c r="AV3" s="2493"/>
      <c r="AW3" s="2493"/>
      <c r="AX3" s="2493"/>
      <c r="AY3" s="2493"/>
      <c r="AZ3" s="2493"/>
      <c r="BA3" s="2493"/>
      <c r="BB3" s="2493"/>
      <c r="BC3" s="2493"/>
      <c r="BD3" s="2493"/>
      <c r="BE3" s="2493"/>
      <c r="BF3" s="2493"/>
      <c r="BG3" s="2493"/>
      <c r="BH3" s="2493"/>
      <c r="BI3" s="2493"/>
      <c r="BJ3" s="2493"/>
      <c r="BK3" s="2493"/>
      <c r="BL3" s="2493"/>
      <c r="BM3" s="2493"/>
      <c r="BN3" s="2493"/>
      <c r="BO3" s="2493"/>
      <c r="BP3" s="2493"/>
      <c r="BQ3" s="2493"/>
      <c r="BR3" s="2493"/>
      <c r="BS3" s="2493"/>
      <c r="BT3" s="2493"/>
      <c r="BU3" s="2493"/>
      <c r="BV3" s="2493"/>
      <c r="BW3" s="2493"/>
      <c r="BX3" s="2493"/>
      <c r="BY3" s="2493"/>
      <c r="BZ3" s="2493"/>
      <c r="CA3" s="2493"/>
      <c r="CB3" s="2493"/>
      <c r="CC3" s="2493"/>
      <c r="CD3" s="446"/>
      <c r="CE3" s="446"/>
      <c r="CF3" s="446"/>
      <c r="CG3" s="446"/>
      <c r="CH3" s="446"/>
      <c r="CI3" s="446"/>
      <c r="CJ3" s="1363"/>
      <c r="CK3" s="507" t="s">
        <v>1215</v>
      </c>
    </row>
    <row r="4" spans="1:89" ht="23.25" customHeight="1" thickBot="1">
      <c r="A4" s="5"/>
      <c r="B4" s="440" t="s">
        <v>305</v>
      </c>
      <c r="C4" s="2474"/>
      <c r="D4" s="2475"/>
      <c r="E4" s="2475"/>
      <c r="F4" s="2475"/>
      <c r="G4" s="2476"/>
      <c r="H4" s="120"/>
      <c r="I4" s="7"/>
      <c r="J4" s="7"/>
      <c r="K4" s="190"/>
      <c r="L4" s="190"/>
      <c r="M4" s="190"/>
      <c r="N4" s="190"/>
      <c r="O4" s="190"/>
      <c r="P4" s="190"/>
      <c r="Q4" s="190"/>
      <c r="R4" s="190"/>
      <c r="S4" s="190"/>
      <c r="T4" s="481"/>
      <c r="U4" s="1429"/>
      <c r="V4" s="1429"/>
      <c r="W4" s="1429"/>
      <c r="X4" s="1429"/>
      <c r="Y4" s="1429"/>
      <c r="Z4" s="1429"/>
      <c r="AA4" s="5"/>
      <c r="AB4" s="1429"/>
      <c r="AC4" s="1429"/>
      <c r="AD4" s="1429"/>
      <c r="AE4" s="1429"/>
      <c r="AF4" s="1429"/>
      <c r="AG4" s="1429"/>
      <c r="AH4" s="1429"/>
      <c r="AI4" s="1429"/>
      <c r="AJ4" s="1429"/>
      <c r="AK4" s="1429"/>
      <c r="AL4" s="1429"/>
      <c r="AM4" s="1429"/>
      <c r="AN4" s="1429"/>
      <c r="AO4" s="1429"/>
      <c r="AP4" s="1429"/>
      <c r="AQ4" s="1429"/>
      <c r="AR4" s="1429"/>
      <c r="AS4" s="1429"/>
      <c r="AT4" s="1429"/>
      <c r="AU4" s="1429"/>
      <c r="AV4" s="1429"/>
      <c r="AW4" s="1429"/>
      <c r="AX4" s="1429"/>
      <c r="AY4" s="1429"/>
      <c r="AZ4" s="1429"/>
      <c r="BA4" s="1429"/>
      <c r="BB4" s="1429"/>
      <c r="BC4" s="1429"/>
      <c r="BD4" s="1429"/>
      <c r="BE4" s="1429"/>
      <c r="BF4" s="1429"/>
      <c r="BG4" s="1429"/>
      <c r="BH4" s="1429"/>
      <c r="BI4" s="1429"/>
      <c r="BJ4" s="1429"/>
      <c r="BK4" s="1429"/>
      <c r="BL4" s="569"/>
      <c r="BM4" s="569"/>
      <c r="BN4" s="569"/>
      <c r="BO4" s="569"/>
      <c r="BP4" s="569"/>
      <c r="BQ4" s="569"/>
      <c r="BR4" s="569"/>
      <c r="BS4" s="569"/>
      <c r="BT4" s="569"/>
      <c r="BU4" s="569"/>
      <c r="BV4" s="569"/>
      <c r="BW4" s="569"/>
      <c r="BX4" s="569"/>
      <c r="BY4" s="569"/>
      <c r="BZ4" s="569"/>
      <c r="CA4" s="569"/>
      <c r="CB4" s="569"/>
      <c r="CC4" s="569"/>
      <c r="CD4" s="447"/>
      <c r="CE4" s="447"/>
      <c r="CF4" s="447"/>
      <c r="CG4" s="447"/>
      <c r="CH4" s="447"/>
      <c r="CI4" s="447"/>
      <c r="CJ4" s="1361"/>
      <c r="CK4" s="507" t="s">
        <v>1216</v>
      </c>
    </row>
    <row r="5" spans="1:89" ht="15.75" customHeight="1" thickBot="1">
      <c r="A5" s="5"/>
      <c r="B5" s="440" t="s">
        <v>300</v>
      </c>
      <c r="C5" s="2494" t="s">
        <v>757</v>
      </c>
      <c r="D5" s="2495"/>
      <c r="E5" s="2495"/>
      <c r="F5" s="2495"/>
      <c r="G5" s="2496"/>
      <c r="H5" s="120"/>
      <c r="I5" s="7"/>
      <c r="J5" s="7"/>
      <c r="K5" s="190"/>
      <c r="L5" s="190"/>
      <c r="M5" s="190"/>
      <c r="N5" s="190"/>
      <c r="O5" s="190"/>
      <c r="P5" s="190"/>
      <c r="Q5" s="190"/>
      <c r="R5" s="190"/>
      <c r="S5" s="190"/>
      <c r="T5" s="481"/>
      <c r="U5" s="1429"/>
      <c r="V5" s="1429"/>
      <c r="W5" s="1429"/>
      <c r="X5" s="1429"/>
      <c r="Y5" s="1429"/>
      <c r="Z5" s="1429"/>
      <c r="AA5" s="5"/>
      <c r="AB5" s="1429"/>
      <c r="AC5" s="1429"/>
      <c r="AD5" s="1429"/>
      <c r="AE5" s="1429"/>
      <c r="AF5" s="1429"/>
      <c r="AG5" s="1429"/>
      <c r="AH5" s="1429"/>
      <c r="AI5" s="1429"/>
      <c r="AJ5" s="1429"/>
      <c r="AK5" s="1429"/>
      <c r="AL5" s="1429"/>
      <c r="AM5" s="1429"/>
      <c r="AN5" s="1429"/>
      <c r="AO5" s="1429"/>
      <c r="AP5" s="1429"/>
      <c r="AQ5" s="1429"/>
      <c r="AR5" s="1429"/>
      <c r="AS5" s="1429"/>
      <c r="AT5" s="1429"/>
      <c r="AU5" s="1429"/>
      <c r="AV5" s="1429"/>
      <c r="AW5" s="1429"/>
      <c r="AX5" s="1429"/>
      <c r="AY5" s="1429"/>
      <c r="AZ5" s="1429"/>
      <c r="BA5" s="1429"/>
      <c r="BB5" s="1429"/>
      <c r="BC5" s="1429"/>
      <c r="BD5" s="1429"/>
      <c r="BE5" s="1429"/>
      <c r="BF5" s="1429"/>
      <c r="BG5" s="1429"/>
      <c r="BH5" s="1429"/>
      <c r="BI5" s="1429"/>
      <c r="BJ5" s="1429"/>
      <c r="BK5" s="1429"/>
      <c r="BL5" s="569"/>
      <c r="BM5" s="569"/>
      <c r="BN5" s="569"/>
      <c r="BO5" s="569"/>
      <c r="BP5" s="569"/>
      <c r="BQ5" s="569"/>
      <c r="BR5" s="569"/>
      <c r="BS5" s="569"/>
      <c r="BT5" s="569"/>
      <c r="BU5" s="569"/>
      <c r="BV5" s="569"/>
      <c r="BW5" s="569"/>
      <c r="BX5" s="569"/>
      <c r="BY5" s="569"/>
      <c r="BZ5" s="569"/>
      <c r="CA5" s="569"/>
      <c r="CB5" s="569"/>
      <c r="CC5" s="569"/>
      <c r="CD5" s="447"/>
      <c r="CE5" s="447"/>
      <c r="CF5" s="447"/>
      <c r="CG5" s="447"/>
      <c r="CH5" s="447"/>
      <c r="CI5" s="447"/>
      <c r="CJ5" s="1362"/>
      <c r="CK5" s="507" t="s">
        <v>1217</v>
      </c>
    </row>
    <row r="6" spans="1:89" ht="15.75" thickBot="1">
      <c r="A6" s="5"/>
      <c r="B6" s="440" t="s">
        <v>304</v>
      </c>
      <c r="C6" s="1431"/>
      <c r="D6" s="1431"/>
      <c r="E6" s="1431"/>
      <c r="F6" s="1431"/>
      <c r="G6" s="1432"/>
      <c r="H6" s="120"/>
      <c r="I6" s="7"/>
      <c r="J6" s="7"/>
      <c r="K6" s="190"/>
      <c r="L6" s="190"/>
      <c r="M6" s="190"/>
      <c r="N6" s="190"/>
      <c r="O6" s="190"/>
      <c r="P6" s="190"/>
      <c r="Q6" s="190"/>
      <c r="R6" s="190"/>
      <c r="S6" s="190"/>
      <c r="T6" s="481"/>
      <c r="U6" s="1429"/>
      <c r="V6" s="1429"/>
      <c r="W6" s="1429"/>
      <c r="X6" s="1429"/>
      <c r="Y6" s="1429"/>
      <c r="Z6" s="1429"/>
      <c r="AA6" s="5"/>
      <c r="AB6" s="1429"/>
      <c r="AC6" s="1429"/>
      <c r="AD6" s="1429"/>
      <c r="AE6" s="1429"/>
      <c r="AF6" s="1429"/>
      <c r="AG6" s="1429"/>
      <c r="AH6" s="1429"/>
      <c r="AI6" s="1429"/>
      <c r="AJ6" s="1429"/>
      <c r="AK6" s="1429"/>
      <c r="AL6" s="1429"/>
      <c r="AM6" s="1429"/>
      <c r="AN6" s="1429"/>
      <c r="AO6" s="1429"/>
      <c r="AP6" s="1429"/>
      <c r="AQ6" s="1429"/>
      <c r="AR6" s="1429"/>
      <c r="AS6" s="1429"/>
      <c r="AT6" s="1429"/>
      <c r="AU6" s="1429"/>
      <c r="AV6" s="1429"/>
      <c r="AW6" s="1429"/>
      <c r="AX6" s="1429"/>
      <c r="AY6" s="1429"/>
      <c r="AZ6" s="1429"/>
      <c r="BA6" s="1429"/>
      <c r="BB6" s="1429"/>
      <c r="BC6" s="1429"/>
      <c r="BD6" s="1429"/>
      <c r="BE6" s="1429"/>
      <c r="BF6" s="1429"/>
      <c r="BG6" s="1429"/>
      <c r="BH6" s="1429"/>
      <c r="BI6" s="1429"/>
      <c r="BJ6" s="1429"/>
      <c r="BK6" s="1429"/>
      <c r="BL6" s="569"/>
      <c r="BM6" s="569"/>
      <c r="BN6" s="569"/>
      <c r="BO6" s="569"/>
      <c r="BP6" s="569"/>
      <c r="BQ6" s="569"/>
      <c r="BR6" s="569"/>
      <c r="BS6" s="569"/>
      <c r="BT6" s="569"/>
      <c r="BU6" s="569"/>
      <c r="BV6" s="569"/>
      <c r="BW6" s="569"/>
      <c r="BX6" s="569"/>
      <c r="BY6" s="569"/>
      <c r="BZ6" s="569"/>
      <c r="CA6" s="569"/>
      <c r="CB6" s="569"/>
      <c r="CC6" s="569"/>
      <c r="CD6" s="447"/>
      <c r="CE6" s="447"/>
      <c r="CF6" s="447"/>
      <c r="CG6" s="447"/>
      <c r="CH6" s="447"/>
      <c r="CI6" s="447"/>
      <c r="CJ6" s="1367"/>
      <c r="CK6" s="507" t="s">
        <v>1218</v>
      </c>
    </row>
    <row r="7" spans="1:89" ht="34.5" customHeight="1" thickBot="1">
      <c r="A7" s="5"/>
      <c r="B7" s="440" t="s">
        <v>302</v>
      </c>
      <c r="C7" s="2474" t="s">
        <v>837</v>
      </c>
      <c r="D7" s="2475"/>
      <c r="E7" s="2475"/>
      <c r="F7" s="2475"/>
      <c r="G7" s="2476"/>
      <c r="H7" s="120"/>
      <c r="I7" s="7"/>
      <c r="J7" s="7"/>
      <c r="K7" s="190"/>
      <c r="L7" s="190"/>
      <c r="M7" s="190"/>
      <c r="N7" s="190"/>
      <c r="O7" s="190"/>
      <c r="P7" s="190"/>
      <c r="Q7" s="190"/>
      <c r="R7" s="190"/>
      <c r="S7" s="190"/>
      <c r="T7" s="481"/>
      <c r="U7" s="1429"/>
      <c r="V7" s="1429"/>
      <c r="W7" s="1429"/>
      <c r="X7" s="1429"/>
      <c r="Y7" s="1429"/>
      <c r="Z7" s="1429"/>
      <c r="AA7" s="5"/>
      <c r="AB7" s="1429"/>
      <c r="AC7" s="1429"/>
      <c r="AD7" s="1429"/>
      <c r="AE7" s="1429"/>
      <c r="AF7" s="1429"/>
      <c r="AG7" s="1429"/>
      <c r="AH7" s="1429"/>
      <c r="AI7" s="1429"/>
      <c r="AJ7" s="1429"/>
      <c r="AK7" s="1429"/>
      <c r="AL7" s="1429"/>
      <c r="AM7" s="1429"/>
      <c r="AN7" s="1429"/>
      <c r="AO7" s="1429"/>
      <c r="AP7" s="1429"/>
      <c r="AQ7" s="1429"/>
      <c r="AR7" s="1429"/>
      <c r="AS7" s="1429"/>
      <c r="AT7" s="1429"/>
      <c r="AU7" s="1429"/>
      <c r="AV7" s="1429"/>
      <c r="AW7" s="1429"/>
      <c r="AX7" s="1429"/>
      <c r="AY7" s="1429"/>
      <c r="AZ7" s="1429"/>
      <c r="BA7" s="1429"/>
      <c r="BB7" s="1429"/>
      <c r="BC7" s="1429"/>
      <c r="BD7" s="1429"/>
      <c r="BE7" s="1429"/>
      <c r="BF7" s="1429"/>
      <c r="BG7" s="1429"/>
      <c r="BH7" s="1429"/>
      <c r="BI7" s="1429"/>
      <c r="BJ7" s="1429"/>
      <c r="BK7" s="1429"/>
      <c r="BL7" s="569"/>
      <c r="BM7" s="569"/>
      <c r="BN7" s="569"/>
      <c r="BO7" s="569"/>
      <c r="BP7" s="569"/>
      <c r="BQ7" s="569"/>
      <c r="BR7" s="569"/>
      <c r="BS7" s="569"/>
      <c r="BT7" s="569"/>
      <c r="BU7" s="569"/>
      <c r="BV7" s="569"/>
      <c r="BW7" s="569"/>
      <c r="BX7" s="569"/>
      <c r="BY7" s="569"/>
      <c r="BZ7" s="569"/>
      <c r="CA7" s="569"/>
      <c r="CB7" s="569"/>
      <c r="CC7" s="569"/>
      <c r="CD7" s="447"/>
      <c r="CE7" s="447"/>
      <c r="CF7" s="447"/>
      <c r="CG7" s="447"/>
      <c r="CH7" s="447"/>
      <c r="CI7" s="447"/>
    </row>
    <row r="8" spans="1:89" ht="23.25" customHeight="1" thickBot="1">
      <c r="A8" s="5"/>
      <c r="B8" s="440" t="s">
        <v>303</v>
      </c>
      <c r="C8" s="2474" t="s">
        <v>758</v>
      </c>
      <c r="D8" s="2475"/>
      <c r="E8" s="2475"/>
      <c r="F8" s="2475"/>
      <c r="G8" s="2476"/>
      <c r="H8" s="120"/>
      <c r="I8" s="7"/>
      <c r="J8" s="7"/>
      <c r="K8" s="190"/>
      <c r="L8" s="190"/>
      <c r="M8" s="190"/>
      <c r="N8" s="190"/>
      <c r="O8" s="190"/>
      <c r="P8" s="190"/>
      <c r="Q8" s="190"/>
      <c r="R8" s="190"/>
      <c r="S8" s="190"/>
      <c r="T8" s="481"/>
      <c r="U8" s="1429"/>
      <c r="V8" s="1429"/>
      <c r="W8" s="1429"/>
      <c r="X8" s="1429"/>
      <c r="Y8" s="1429"/>
      <c r="Z8" s="1429"/>
      <c r="AA8" s="5"/>
      <c r="AB8" s="1429"/>
      <c r="AC8" s="1429"/>
      <c r="AD8" s="1429"/>
      <c r="AE8" s="1429"/>
      <c r="AF8" s="1429"/>
      <c r="AG8" s="1429"/>
      <c r="AH8" s="1429"/>
      <c r="AI8" s="1429"/>
      <c r="AJ8" s="1429"/>
      <c r="AK8" s="1429"/>
      <c r="AL8" s="1429"/>
      <c r="AM8" s="1429"/>
      <c r="AN8" s="1429"/>
      <c r="AO8" s="1429"/>
      <c r="AP8" s="1429"/>
      <c r="AQ8" s="1429"/>
      <c r="AR8" s="1429"/>
      <c r="AS8" s="1429"/>
      <c r="AT8" s="1429"/>
      <c r="AU8" s="1429"/>
      <c r="AV8" s="1429"/>
      <c r="AW8" s="1429"/>
      <c r="AX8" s="1429"/>
      <c r="AY8" s="1429"/>
      <c r="AZ8" s="1429"/>
      <c r="BA8" s="1429"/>
      <c r="BB8" s="1429"/>
      <c r="BC8" s="1429"/>
      <c r="BD8" s="1429"/>
      <c r="BE8" s="1429"/>
      <c r="BF8" s="1429"/>
      <c r="BG8" s="1429"/>
      <c r="BH8" s="1429"/>
      <c r="BI8" s="1429"/>
      <c r="BJ8" s="1429"/>
      <c r="BK8" s="1429"/>
      <c r="BL8" s="569"/>
      <c r="BM8" s="569"/>
      <c r="BN8" s="569"/>
      <c r="BO8" s="569"/>
      <c r="BP8" s="569"/>
      <c r="BQ8" s="569"/>
      <c r="BR8" s="569"/>
      <c r="BS8" s="569"/>
      <c r="BT8" s="569"/>
      <c r="BU8" s="569"/>
      <c r="BV8" s="569"/>
      <c r="BW8" s="569"/>
      <c r="BX8" s="569"/>
      <c r="BY8" s="569"/>
      <c r="BZ8" s="569"/>
      <c r="CA8" s="569"/>
      <c r="CB8" s="569"/>
      <c r="CC8" s="569"/>
      <c r="CD8" s="447"/>
      <c r="CE8" s="447"/>
      <c r="CF8" s="447"/>
      <c r="CG8" s="447"/>
      <c r="CH8" s="447"/>
      <c r="CI8" s="447"/>
    </row>
    <row r="9" spans="1:89" ht="15.75" thickBot="1">
      <c r="A9" s="5"/>
      <c r="B9" s="7"/>
      <c r="C9" s="7"/>
      <c r="D9" s="7"/>
      <c r="E9" s="7"/>
      <c r="F9" s="7"/>
      <c r="G9" s="7"/>
      <c r="H9" s="7"/>
      <c r="I9" s="7"/>
      <c r="J9" s="190"/>
      <c r="K9" s="190"/>
      <c r="L9" s="190"/>
      <c r="M9" s="190"/>
      <c r="N9" s="190"/>
      <c r="O9" s="190"/>
      <c r="P9" s="190"/>
      <c r="Q9" s="190"/>
      <c r="R9" s="190"/>
      <c r="S9" s="190"/>
      <c r="T9" s="481"/>
      <c r="U9" s="441"/>
      <c r="V9" s="441"/>
      <c r="W9" s="441"/>
      <c r="X9" s="441"/>
      <c r="Y9" s="441"/>
      <c r="Z9" s="441"/>
      <c r="AA9" s="7"/>
      <c r="AB9" s="441"/>
      <c r="AC9" s="441"/>
      <c r="AD9" s="441"/>
      <c r="AE9" s="441"/>
      <c r="AF9" s="441"/>
      <c r="AG9" s="441"/>
      <c r="AH9" s="441"/>
      <c r="AI9" s="441"/>
      <c r="AJ9" s="441"/>
      <c r="AK9" s="441"/>
      <c r="AL9" s="441"/>
      <c r="AM9" s="441"/>
      <c r="AN9" s="441"/>
      <c r="AO9" s="441"/>
      <c r="AP9" s="441"/>
      <c r="AQ9" s="441"/>
      <c r="AR9" s="441"/>
      <c r="AS9" s="441"/>
      <c r="AT9" s="441"/>
      <c r="AU9" s="441"/>
      <c r="AV9" s="441"/>
      <c r="AW9" s="441"/>
      <c r="AX9" s="441"/>
      <c r="AY9" s="441"/>
      <c r="AZ9" s="441"/>
      <c r="BA9" s="441"/>
      <c r="BB9" s="441"/>
      <c r="BC9" s="441"/>
      <c r="BD9" s="441"/>
      <c r="BE9" s="441"/>
      <c r="BF9" s="441"/>
      <c r="BG9" s="441"/>
      <c r="BH9" s="441"/>
      <c r="BI9" s="441"/>
      <c r="BJ9" s="441"/>
      <c r="BK9" s="441"/>
      <c r="BL9" s="441"/>
      <c r="BM9" s="441"/>
      <c r="BN9" s="441"/>
      <c r="BO9" s="441"/>
      <c r="BP9" s="441"/>
      <c r="BQ9" s="441"/>
      <c r="BR9" s="441"/>
      <c r="BS9" s="441"/>
      <c r="BT9" s="441"/>
      <c r="BU9" s="441"/>
      <c r="BV9" s="441"/>
      <c r="BW9" s="441"/>
      <c r="BX9" s="441"/>
      <c r="BY9" s="441"/>
      <c r="BZ9" s="441"/>
      <c r="CA9" s="441"/>
      <c r="CB9" s="441"/>
      <c r="CC9" s="441"/>
      <c r="CD9" s="448"/>
      <c r="CE9" s="448"/>
      <c r="CF9" s="448"/>
      <c r="CG9" s="448"/>
      <c r="CH9" s="448"/>
      <c r="CI9" s="448"/>
    </row>
    <row r="10" spans="1:89" ht="21" thickBot="1">
      <c r="A10" s="85" t="s">
        <v>64</v>
      </c>
      <c r="B10" s="86"/>
      <c r="C10" s="2477" t="s">
        <v>57</v>
      </c>
      <c r="D10" s="2478"/>
      <c r="E10" s="1430"/>
      <c r="F10" s="439">
        <f ca="1">TODAY()</f>
        <v>42956</v>
      </c>
      <c r="G10" s="121"/>
      <c r="H10" s="7"/>
      <c r="I10" s="7"/>
      <c r="J10" s="190"/>
      <c r="K10" s="190"/>
      <c r="L10" s="190"/>
      <c r="M10" s="190"/>
      <c r="N10" s="190"/>
      <c r="O10" s="190"/>
      <c r="P10" s="190"/>
      <c r="Q10" s="190"/>
      <c r="R10" s="190"/>
      <c r="S10" s="190"/>
      <c r="T10" s="481"/>
      <c r="U10" s="481"/>
      <c r="V10" s="481"/>
      <c r="W10" s="481"/>
      <c r="X10" s="481"/>
      <c r="Y10" s="481"/>
      <c r="Z10" s="481"/>
      <c r="AA10" s="5"/>
      <c r="AB10" s="2479" t="s">
        <v>299</v>
      </c>
      <c r="AC10" s="2480"/>
      <c r="AD10" s="2480"/>
      <c r="AE10" s="2480"/>
      <c r="AF10" s="2480"/>
      <c r="AG10" s="2480"/>
      <c r="AH10" s="2480"/>
      <c r="AI10" s="2480"/>
      <c r="AJ10" s="2480"/>
      <c r="AK10" s="2480"/>
      <c r="AL10" s="2480"/>
      <c r="AM10" s="2480"/>
      <c r="AN10" s="2480"/>
      <c r="AO10" s="2480"/>
      <c r="AP10" s="2480"/>
      <c r="AQ10" s="2480"/>
      <c r="AR10" s="2480"/>
      <c r="AS10" s="2480"/>
      <c r="AT10" s="2480"/>
      <c r="AU10" s="2480"/>
      <c r="AV10" s="2480"/>
      <c r="AW10" s="2480"/>
      <c r="AX10" s="2480"/>
      <c r="AY10" s="2480"/>
      <c r="AZ10" s="2480"/>
      <c r="BA10" s="2480"/>
      <c r="BB10" s="2480"/>
      <c r="BC10" s="2480"/>
      <c r="BD10" s="2480"/>
      <c r="BE10" s="2480"/>
      <c r="BF10" s="2480"/>
      <c r="BG10" s="2480"/>
      <c r="BH10" s="2480"/>
      <c r="BI10" s="2480"/>
      <c r="BJ10" s="2480"/>
      <c r="BK10" s="2480"/>
      <c r="BL10" s="2480"/>
      <c r="BM10" s="2480"/>
      <c r="BN10" s="2480"/>
      <c r="BO10" s="2480"/>
      <c r="BP10" s="2480"/>
      <c r="BQ10" s="2480"/>
      <c r="BR10" s="2480"/>
      <c r="BS10" s="2480"/>
      <c r="BT10" s="2480"/>
      <c r="BU10" s="2480"/>
      <c r="BV10" s="2480"/>
      <c r="BW10" s="2480"/>
      <c r="BX10" s="2480"/>
      <c r="BY10" s="2480"/>
      <c r="BZ10" s="2480"/>
      <c r="CA10" s="2480"/>
      <c r="CB10" s="2480"/>
      <c r="CC10" s="2480"/>
      <c r="CD10" s="2481"/>
      <c r="CE10" s="2481"/>
      <c r="CF10" s="2481"/>
      <c r="CG10" s="2481"/>
      <c r="CH10" s="2481"/>
      <c r="CI10" s="2481"/>
    </row>
    <row r="11" spans="1:89" s="468" customFormat="1" ht="17.25" customHeight="1" thickBot="1">
      <c r="A11" s="463" t="s">
        <v>285</v>
      </c>
      <c r="B11" s="464"/>
      <c r="C11" s="464"/>
      <c r="D11" s="464"/>
      <c r="E11" s="464"/>
      <c r="F11" s="464"/>
      <c r="G11" s="464"/>
      <c r="H11" s="464"/>
      <c r="I11" s="464"/>
      <c r="J11" s="465"/>
      <c r="K11" s="465"/>
      <c r="L11" s="465"/>
      <c r="M11" s="465"/>
      <c r="N11" s="465"/>
      <c r="O11" s="465"/>
      <c r="P11" s="465"/>
      <c r="Q11" s="465"/>
      <c r="R11" s="465"/>
      <c r="S11" s="465"/>
      <c r="T11" s="482"/>
      <c r="U11" s="482"/>
      <c r="V11" s="482"/>
      <c r="W11" s="482"/>
      <c r="X11" s="482"/>
      <c r="Y11" s="482"/>
      <c r="Z11" s="482"/>
      <c r="AA11" s="466"/>
      <c r="AB11" s="2482" t="s">
        <v>288</v>
      </c>
      <c r="AC11" s="2483"/>
      <c r="AD11" s="2483"/>
      <c r="AE11" s="2483"/>
      <c r="AF11" s="2483"/>
      <c r="AG11" s="2483"/>
      <c r="AH11" s="2483"/>
      <c r="AI11" s="2483"/>
      <c r="AJ11" s="2483"/>
      <c r="AK11" s="2483"/>
      <c r="AL11" s="2483"/>
      <c r="AM11" s="2483"/>
      <c r="AN11" s="2483"/>
      <c r="AO11" s="2483"/>
      <c r="AP11" s="2483"/>
      <c r="AQ11" s="2483"/>
      <c r="AR11" s="2483"/>
      <c r="AS11" s="2484"/>
      <c r="AT11" s="2485" t="s">
        <v>310</v>
      </c>
      <c r="AU11" s="2486"/>
      <c r="AV11" s="2486"/>
      <c r="AW11" s="2486"/>
      <c r="AX11" s="2486"/>
      <c r="AY11" s="2486"/>
      <c r="AZ11" s="2486"/>
      <c r="BA11" s="2486"/>
      <c r="BB11" s="2486"/>
      <c r="BC11" s="2486"/>
      <c r="BD11" s="2486"/>
      <c r="BE11" s="2486"/>
      <c r="BF11" s="2486"/>
      <c r="BG11" s="2486"/>
      <c r="BH11" s="2486"/>
      <c r="BI11" s="2486"/>
      <c r="BJ11" s="2486"/>
      <c r="BK11" s="2487"/>
      <c r="BL11" s="2485" t="s">
        <v>289</v>
      </c>
      <c r="BM11" s="2486"/>
      <c r="BN11" s="2486"/>
      <c r="BO11" s="2486"/>
      <c r="BP11" s="2486"/>
      <c r="BQ11" s="2486"/>
      <c r="BR11" s="2486"/>
      <c r="BS11" s="2486"/>
      <c r="BT11" s="2486"/>
      <c r="BU11" s="2486"/>
      <c r="BV11" s="2486"/>
      <c r="BW11" s="2486"/>
      <c r="BX11" s="2486"/>
      <c r="BY11" s="2486"/>
      <c r="BZ11" s="2486"/>
      <c r="CA11" s="2486"/>
      <c r="CB11" s="2486"/>
      <c r="CC11" s="2487"/>
      <c r="CD11" s="467"/>
      <c r="CE11" s="467"/>
      <c r="CF11" s="467"/>
      <c r="CG11" s="467"/>
      <c r="CH11" s="467"/>
      <c r="CI11" s="467"/>
      <c r="CJ11"/>
      <c r="CK11"/>
    </row>
    <row r="12" spans="1:89" s="462" customFormat="1" ht="60.75" customHeight="1" thickBot="1">
      <c r="A12" s="470" t="s">
        <v>70</v>
      </c>
      <c r="B12" s="470" t="s">
        <v>301</v>
      </c>
      <c r="C12" s="471" t="s">
        <v>373</v>
      </c>
      <c r="D12" s="471" t="s">
        <v>328</v>
      </c>
      <c r="E12" s="471" t="s">
        <v>69</v>
      </c>
      <c r="F12" s="470" t="s">
        <v>63</v>
      </c>
      <c r="G12" s="470" t="s">
        <v>330</v>
      </c>
      <c r="H12" s="471" t="s">
        <v>1</v>
      </c>
      <c r="I12" s="471" t="s">
        <v>2</v>
      </c>
      <c r="J12" s="472" t="s">
        <v>89</v>
      </c>
      <c r="K12" s="538" t="s">
        <v>329</v>
      </c>
      <c r="L12" s="539" t="s">
        <v>286</v>
      </c>
      <c r="M12" s="2470" t="s">
        <v>287</v>
      </c>
      <c r="N12" s="2471"/>
      <c r="O12" s="2471"/>
      <c r="P12" s="2471"/>
      <c r="Q12" s="2471"/>
      <c r="R12" s="2471"/>
      <c r="S12" s="2472"/>
      <c r="T12" s="475" t="s">
        <v>23</v>
      </c>
      <c r="U12" s="2473" t="s">
        <v>497</v>
      </c>
      <c r="V12" s="2473"/>
      <c r="W12" s="2473"/>
      <c r="X12" s="2473"/>
      <c r="Y12" s="2473"/>
      <c r="Z12" s="2473"/>
      <c r="AA12" s="461"/>
      <c r="AB12" s="2469" t="s">
        <v>290</v>
      </c>
      <c r="AC12" s="2469"/>
      <c r="AD12" s="2469"/>
      <c r="AE12" s="2469"/>
      <c r="AF12" s="2469"/>
      <c r="AG12" s="2469"/>
      <c r="AH12" s="2469" t="s">
        <v>291</v>
      </c>
      <c r="AI12" s="2469"/>
      <c r="AJ12" s="2469"/>
      <c r="AK12" s="2469"/>
      <c r="AL12" s="2469"/>
      <c r="AM12" s="2469"/>
      <c r="AN12" s="2469" t="s">
        <v>292</v>
      </c>
      <c r="AO12" s="2469"/>
      <c r="AP12" s="2469"/>
      <c r="AQ12" s="2469"/>
      <c r="AR12" s="2469"/>
      <c r="AS12" s="2469"/>
      <c r="AT12" s="2530">
        <v>42736</v>
      </c>
      <c r="AU12" s="2469"/>
      <c r="AV12" s="2469"/>
      <c r="AW12" s="2469"/>
      <c r="AX12" s="2469"/>
      <c r="AY12" s="2469"/>
      <c r="AZ12" s="2469" t="s">
        <v>294</v>
      </c>
      <c r="BA12" s="2469"/>
      <c r="BB12" s="2469"/>
      <c r="BC12" s="2469"/>
      <c r="BD12" s="2469"/>
      <c r="BE12" s="2469"/>
      <c r="BF12" s="2530">
        <v>42795</v>
      </c>
      <c r="BG12" s="2469"/>
      <c r="BH12" s="2469"/>
      <c r="BI12" s="2469"/>
      <c r="BJ12" s="2469"/>
      <c r="BK12" s="2469"/>
      <c r="BL12" s="2469" t="s">
        <v>296</v>
      </c>
      <c r="BM12" s="2469"/>
      <c r="BN12" s="2469"/>
      <c r="BO12" s="2469"/>
      <c r="BP12" s="2469"/>
      <c r="BQ12" s="2469"/>
      <c r="BR12" s="2469" t="s">
        <v>297</v>
      </c>
      <c r="BS12" s="2469"/>
      <c r="BT12" s="2469"/>
      <c r="BU12" s="2469"/>
      <c r="BV12" s="2469"/>
      <c r="BW12" s="2469"/>
      <c r="BX12" s="2469" t="s">
        <v>298</v>
      </c>
      <c r="BY12" s="2469"/>
      <c r="BZ12" s="2469"/>
      <c r="CA12" s="2469"/>
      <c r="CB12" s="2469"/>
      <c r="CC12" s="2469"/>
      <c r="CD12" s="2529" t="s">
        <v>308</v>
      </c>
      <c r="CE12" s="2529"/>
      <c r="CF12" s="2529"/>
      <c r="CG12" s="2529"/>
      <c r="CH12" s="2529"/>
      <c r="CI12" s="2529"/>
      <c r="CJ12"/>
      <c r="CK12"/>
    </row>
    <row r="13" spans="1:89" s="462" customFormat="1" ht="60.75" customHeight="1" thickBot="1">
      <c r="A13" s="540"/>
      <c r="B13" s="450" t="s">
        <v>312</v>
      </c>
      <c r="C13" s="95"/>
      <c r="D13" s="95"/>
      <c r="E13" s="95"/>
      <c r="F13" s="95"/>
      <c r="G13" s="95"/>
      <c r="H13" s="95"/>
      <c r="I13" s="95"/>
      <c r="J13" s="191"/>
      <c r="K13" s="543"/>
      <c r="L13" s="595"/>
      <c r="M13" s="541" t="s">
        <v>316</v>
      </c>
      <c r="N13" s="541" t="s">
        <v>317</v>
      </c>
      <c r="O13" s="541" t="s">
        <v>318</v>
      </c>
      <c r="P13" s="541" t="s">
        <v>319</v>
      </c>
      <c r="Q13" s="542" t="s">
        <v>325</v>
      </c>
      <c r="R13" s="542" t="s">
        <v>326</v>
      </c>
      <c r="S13" s="480" t="s">
        <v>327</v>
      </c>
      <c r="T13" s="544"/>
      <c r="U13" s="489" t="s">
        <v>306</v>
      </c>
      <c r="V13" s="490" t="s">
        <v>320</v>
      </c>
      <c r="W13" s="490" t="s">
        <v>321</v>
      </c>
      <c r="X13" s="490" t="s">
        <v>322</v>
      </c>
      <c r="Y13" s="490" t="s">
        <v>323</v>
      </c>
      <c r="Z13" s="490" t="s">
        <v>307</v>
      </c>
      <c r="AA13" s="461"/>
      <c r="AB13" s="489" t="s">
        <v>306</v>
      </c>
      <c r="AC13" s="490" t="s">
        <v>320</v>
      </c>
      <c r="AD13" s="490" t="s">
        <v>321</v>
      </c>
      <c r="AE13" s="490" t="s">
        <v>322</v>
      </c>
      <c r="AF13" s="490" t="s">
        <v>323</v>
      </c>
      <c r="AG13" s="490" t="s">
        <v>307</v>
      </c>
      <c r="AH13" s="489" t="s">
        <v>306</v>
      </c>
      <c r="AI13" s="490" t="s">
        <v>320</v>
      </c>
      <c r="AJ13" s="490" t="s">
        <v>321</v>
      </c>
      <c r="AK13" s="490" t="s">
        <v>322</v>
      </c>
      <c r="AL13" s="490" t="s">
        <v>323</v>
      </c>
      <c r="AM13" s="490" t="s">
        <v>307</v>
      </c>
      <c r="AN13" s="489" t="s">
        <v>306</v>
      </c>
      <c r="AO13" s="490" t="s">
        <v>320</v>
      </c>
      <c r="AP13" s="490" t="s">
        <v>321</v>
      </c>
      <c r="AQ13" s="490" t="s">
        <v>322</v>
      </c>
      <c r="AR13" s="490" t="s">
        <v>323</v>
      </c>
      <c r="AS13" s="490" t="s">
        <v>307</v>
      </c>
      <c r="AT13" s="489" t="s">
        <v>306</v>
      </c>
      <c r="AU13" s="490" t="s">
        <v>320</v>
      </c>
      <c r="AV13" s="490" t="s">
        <v>321</v>
      </c>
      <c r="AW13" s="490" t="s">
        <v>322</v>
      </c>
      <c r="AX13" s="490" t="s">
        <v>323</v>
      </c>
      <c r="AY13" s="490" t="s">
        <v>307</v>
      </c>
      <c r="AZ13" s="489" t="s">
        <v>306</v>
      </c>
      <c r="BA13" s="490" t="s">
        <v>320</v>
      </c>
      <c r="BB13" s="490" t="s">
        <v>321</v>
      </c>
      <c r="BC13" s="490" t="s">
        <v>322</v>
      </c>
      <c r="BD13" s="490" t="s">
        <v>323</v>
      </c>
      <c r="BE13" s="490" t="s">
        <v>307</v>
      </c>
      <c r="BF13" s="489" t="s">
        <v>306</v>
      </c>
      <c r="BG13" s="490" t="s">
        <v>320</v>
      </c>
      <c r="BH13" s="490" t="s">
        <v>321</v>
      </c>
      <c r="BI13" s="490" t="s">
        <v>322</v>
      </c>
      <c r="BJ13" s="490" t="s">
        <v>323</v>
      </c>
      <c r="BK13" s="490" t="s">
        <v>307</v>
      </c>
      <c r="BL13" s="489" t="s">
        <v>306</v>
      </c>
      <c r="BM13" s="490" t="s">
        <v>320</v>
      </c>
      <c r="BN13" s="490" t="s">
        <v>321</v>
      </c>
      <c r="BO13" s="490" t="s">
        <v>322</v>
      </c>
      <c r="BP13" s="490" t="s">
        <v>323</v>
      </c>
      <c r="BQ13" s="490" t="s">
        <v>307</v>
      </c>
      <c r="BR13" s="489" t="s">
        <v>306</v>
      </c>
      <c r="BS13" s="490" t="s">
        <v>320</v>
      </c>
      <c r="BT13" s="490" t="s">
        <v>321</v>
      </c>
      <c r="BU13" s="490" t="s">
        <v>322</v>
      </c>
      <c r="BV13" s="490" t="s">
        <v>323</v>
      </c>
      <c r="BW13" s="490" t="s">
        <v>307</v>
      </c>
      <c r="BX13" s="489" t="s">
        <v>306</v>
      </c>
      <c r="BY13" s="490" t="s">
        <v>320</v>
      </c>
      <c r="BZ13" s="490" t="s">
        <v>321</v>
      </c>
      <c r="CA13" s="490" t="s">
        <v>322</v>
      </c>
      <c r="CB13" s="490" t="s">
        <v>323</v>
      </c>
      <c r="CC13" s="490" t="s">
        <v>307</v>
      </c>
      <c r="CD13" s="456" t="s">
        <v>309</v>
      </c>
      <c r="CE13" s="456" t="s">
        <v>320</v>
      </c>
      <c r="CF13" s="456" t="s">
        <v>331</v>
      </c>
      <c r="CG13" s="456" t="s">
        <v>322</v>
      </c>
      <c r="CH13" s="456" t="s">
        <v>324</v>
      </c>
      <c r="CI13" s="456" t="s">
        <v>311</v>
      </c>
      <c r="CJ13" s="1357" t="s">
        <v>1219</v>
      </c>
      <c r="CK13"/>
    </row>
    <row r="14" spans="1:89" ht="30" thickBot="1">
      <c r="A14" s="2467" t="s">
        <v>315</v>
      </c>
      <c r="B14" s="553" t="s">
        <v>650</v>
      </c>
      <c r="C14" s="93">
        <f>'D. ITT_All_Grants'!C94</f>
        <v>0</v>
      </c>
      <c r="D14" s="723" t="s">
        <v>100</v>
      </c>
      <c r="E14" s="93">
        <f>'D. ITT_All_Grants'!E94</f>
        <v>0</v>
      </c>
      <c r="F14" s="93"/>
      <c r="G14" s="93"/>
      <c r="H14" s="594" t="s">
        <v>20</v>
      </c>
      <c r="I14" s="594" t="s">
        <v>20</v>
      </c>
      <c r="J14" s="601" t="e">
        <f ca="1">I14-F10</f>
        <v>#VALUE!</v>
      </c>
      <c r="K14" s="571"/>
      <c r="L14" s="596"/>
      <c r="M14" s="1457"/>
      <c r="N14" s="1457"/>
      <c r="O14" s="1457"/>
      <c r="P14" s="1457"/>
      <c r="Q14" s="1457">
        <v>7542</v>
      </c>
      <c r="R14" s="1457">
        <v>8172</v>
      </c>
      <c r="S14" s="1458">
        <f>Q14+R14</f>
        <v>15714</v>
      </c>
      <c r="T14" s="2080"/>
      <c r="U14" s="1352">
        <v>574</v>
      </c>
      <c r="V14" s="516"/>
      <c r="W14" s="516"/>
      <c r="X14" s="516"/>
      <c r="Y14" s="516"/>
      <c r="Z14" s="559">
        <f t="shared" ref="Z14:Z20" si="0">(V14+W14)</f>
        <v>0</v>
      </c>
      <c r="AA14" s="578"/>
      <c r="AB14" s="579"/>
      <c r="AC14" s="1353">
        <f>AC50+AC51+AC52+AC53+AC54</f>
        <v>1405</v>
      </c>
      <c r="AD14" s="1353">
        <f>AD50+AD51+AD52+AD53+AD54</f>
        <v>1005</v>
      </c>
      <c r="AE14" s="1353">
        <f>AE50+AE51+AE52+AE53+AE54</f>
        <v>0</v>
      </c>
      <c r="AF14" s="1353">
        <f>AF50+AF51+AF52+AF53+AF54</f>
        <v>0</v>
      </c>
      <c r="AG14" s="1370">
        <f>AC14+AD14+AE14+AF14</f>
        <v>2410</v>
      </c>
      <c r="AH14" s="579"/>
      <c r="AI14" s="1353">
        <f>AI50+AI51+AI52+AI53+AI54</f>
        <v>0</v>
      </c>
      <c r="AJ14" s="1353">
        <f>AJ50+AJ51+AJ52+AJ53+AJ54</f>
        <v>0</v>
      </c>
      <c r="AK14" s="1353">
        <f>AK50+AK51+AK52+AK53+AK54</f>
        <v>0</v>
      </c>
      <c r="AL14" s="1353">
        <f>AL50+AL51+AL52+AL53+AL54</f>
        <v>0</v>
      </c>
      <c r="AM14" s="1370">
        <f t="shared" ref="AM14:AM48" si="1">AI14+AJ14+AK14+AL14</f>
        <v>0</v>
      </c>
      <c r="AN14" s="579"/>
      <c r="AO14" s="1353">
        <f>AO50+AO51+AO52+AO53+AO54</f>
        <v>1067</v>
      </c>
      <c r="AP14" s="1353">
        <f>AP50+AP51+AP52+AP53+AP54</f>
        <v>711</v>
      </c>
      <c r="AQ14" s="1353">
        <f>AQ50+AQ51+AQ52+AQ53+AQ54</f>
        <v>0</v>
      </c>
      <c r="AR14" s="1353">
        <f>AR50+AR51+AR52+AR53+AR54</f>
        <v>0</v>
      </c>
      <c r="AS14" s="1370">
        <f t="shared" ref="AS14:AS48" si="2">AO14+AP14+AQ14+AR14</f>
        <v>1778</v>
      </c>
      <c r="AT14" s="579"/>
      <c r="AU14" s="1353">
        <f>AU50+AU51+AU52+AU53+AU54</f>
        <v>0</v>
      </c>
      <c r="AV14" s="1353">
        <f>AV50+AV51+AV52+AV53+AV54</f>
        <v>0</v>
      </c>
      <c r="AW14" s="1353">
        <f>AW50+AW51+AW52+AW53+AW54</f>
        <v>0</v>
      </c>
      <c r="AX14" s="1353">
        <f>AX50+AX51+AX52+AX53+AX54</f>
        <v>0</v>
      </c>
      <c r="AY14" s="1370">
        <f t="shared" ref="AY14:AY48" si="3">AU14+AV14+AW14+AX14</f>
        <v>0</v>
      </c>
      <c r="AZ14" s="579"/>
      <c r="BA14" s="1353">
        <f>BA50+BA51+BA52+BA53+BA54</f>
        <v>0</v>
      </c>
      <c r="BB14" s="1353">
        <f>BB50+BB51+BB52+BB53+BB54</f>
        <v>0</v>
      </c>
      <c r="BC14" s="1353">
        <f>BC50+BC51+BC52+BC53+BC54</f>
        <v>0</v>
      </c>
      <c r="BD14" s="1353">
        <f>BD50+BD51+BD52+BD53+BD54</f>
        <v>0</v>
      </c>
      <c r="BE14" s="1370">
        <f t="shared" ref="BE14:BE48" si="4">BA14+BB14+BC14+BD14</f>
        <v>0</v>
      </c>
      <c r="BF14" s="579"/>
      <c r="BG14" s="1370">
        <v>0</v>
      </c>
      <c r="BH14" s="1370">
        <v>0</v>
      </c>
      <c r="BI14" s="1370">
        <v>0</v>
      </c>
      <c r="BJ14" s="1370">
        <v>0</v>
      </c>
      <c r="BK14" s="1370">
        <f t="shared" ref="BK14:BK48" si="5">BG14+BH14+BI14+BJ14</f>
        <v>0</v>
      </c>
      <c r="BL14" s="579"/>
      <c r="BM14" s="445"/>
      <c r="BN14" s="445"/>
      <c r="BO14" s="445"/>
      <c r="BP14" s="445"/>
      <c r="BQ14" s="445">
        <f t="shared" ref="BQ14:BQ48" si="6">BM14+BN14+BO14+BP14</f>
        <v>0</v>
      </c>
      <c r="BR14" s="579"/>
      <c r="BS14" s="445"/>
      <c r="BT14" s="445"/>
      <c r="BU14" s="445"/>
      <c r="BV14" s="445"/>
      <c r="BW14" s="445">
        <f t="shared" ref="BW14:BW48" si="7">BS14+BT14+BU14+BV14</f>
        <v>0</v>
      </c>
      <c r="BX14" s="579"/>
      <c r="BY14" s="445"/>
      <c r="BZ14" s="445"/>
      <c r="CA14" s="445"/>
      <c r="CB14" s="445"/>
      <c r="CC14" s="469">
        <f t="shared" ref="CC14:CC48" si="8">BY14+BZ14+CA14+CB14</f>
        <v>0</v>
      </c>
      <c r="CD14" s="580">
        <f>S14</f>
        <v>15714</v>
      </c>
      <c r="CE14" s="581">
        <f>BY14+BS14+BM14+BG14+BA14+AU14+AO14+AI14+AC14+V14</f>
        <v>2472</v>
      </c>
      <c r="CF14" s="581">
        <f>BZ14+BT14+BN14+BH14+BB14+AV14+AP14+AJ14+AD14+W14</f>
        <v>1716</v>
      </c>
      <c r="CG14" s="581">
        <f>CA14+BU14+BO14+BI14+BC14+AW14+AQ14+AK14+AE14+X14</f>
        <v>0</v>
      </c>
      <c r="CH14" s="581">
        <f>CB14+BV14+BP14+BJ14+BD14+AX14+AR14+AL14+AF14+Y14</f>
        <v>0</v>
      </c>
      <c r="CI14" s="581">
        <f>CC14+BW14+BQ14+BK14+BE14+AY14+AS14+AM14+AG14+Z14</f>
        <v>4188</v>
      </c>
      <c r="CJ14" s="1359">
        <f>CI14/CD14*100%</f>
        <v>0.26651393661702938</v>
      </c>
      <c r="CK14" s="578"/>
    </row>
    <row r="15" spans="1:89" ht="26.25" thickBot="1">
      <c r="A15" s="2534"/>
      <c r="B15" s="553" t="s">
        <v>651</v>
      </c>
      <c r="C15" s="93">
        <f>'D. ITT_All_Grants'!C95</f>
        <v>0</v>
      </c>
      <c r="D15" s="723" t="s">
        <v>100</v>
      </c>
      <c r="E15" s="93">
        <f>'D. ITT_All_Grants'!E95</f>
        <v>0</v>
      </c>
      <c r="F15" s="93"/>
      <c r="G15" s="93"/>
      <c r="H15" s="594" t="s">
        <v>20</v>
      </c>
      <c r="I15" s="594" t="s">
        <v>20</v>
      </c>
      <c r="J15" s="601" t="e">
        <f>I15-F11</f>
        <v>#VALUE!</v>
      </c>
      <c r="K15" s="571"/>
      <c r="L15" s="596"/>
      <c r="M15" s="572"/>
      <c r="N15" s="572"/>
      <c r="O15" s="572"/>
      <c r="P15" s="572"/>
      <c r="Q15" s="572">
        <f t="shared" ref="Q15:Q36" si="9">N15+O15</f>
        <v>0</v>
      </c>
      <c r="R15" s="572">
        <f t="shared" ref="R15:R36" si="10">M15+P15</f>
        <v>0</v>
      </c>
      <c r="S15" s="573">
        <f t="shared" ref="S15:S48" si="11">Q15+R15</f>
        <v>0</v>
      </c>
      <c r="T15" s="574"/>
      <c r="U15" s="575"/>
      <c r="V15" s="516"/>
      <c r="W15" s="516"/>
      <c r="X15" s="516"/>
      <c r="Y15" s="516"/>
      <c r="Z15" s="559">
        <f t="shared" si="0"/>
        <v>0</v>
      </c>
      <c r="AA15" s="578"/>
      <c r="AB15" s="579"/>
      <c r="AC15" s="1370"/>
      <c r="AD15" s="1370"/>
      <c r="AE15" s="1370"/>
      <c r="AF15" s="1370"/>
      <c r="AG15" s="1370">
        <f t="shared" ref="AG15:AG48" si="12">AC15+AD15+AE15+AF15</f>
        <v>0</v>
      </c>
      <c r="AH15" s="579"/>
      <c r="AI15" s="1370"/>
      <c r="AJ15" s="1370"/>
      <c r="AK15" s="1370"/>
      <c r="AL15" s="1370"/>
      <c r="AM15" s="1370">
        <f t="shared" si="1"/>
        <v>0</v>
      </c>
      <c r="AN15" s="579"/>
      <c r="AO15" s="1370"/>
      <c r="AP15" s="1370"/>
      <c r="AQ15" s="1370"/>
      <c r="AR15" s="1370"/>
      <c r="AS15" s="1370">
        <f t="shared" si="2"/>
        <v>0</v>
      </c>
      <c r="AT15" s="579"/>
      <c r="AU15" s="1370"/>
      <c r="AV15" s="1370"/>
      <c r="AW15" s="1370"/>
      <c r="AX15" s="1370"/>
      <c r="AY15" s="1370">
        <f t="shared" si="3"/>
        <v>0</v>
      </c>
      <c r="AZ15" s="579"/>
      <c r="BA15" s="1370"/>
      <c r="BB15" s="1370"/>
      <c r="BC15" s="1370"/>
      <c r="BD15" s="1370"/>
      <c r="BE15" s="1370">
        <f t="shared" si="4"/>
        <v>0</v>
      </c>
      <c r="BF15" s="579"/>
      <c r="BG15" s="1370"/>
      <c r="BH15" s="1370"/>
      <c r="BI15" s="1370"/>
      <c r="BJ15" s="1370"/>
      <c r="BK15" s="1370">
        <f t="shared" si="5"/>
        <v>0</v>
      </c>
      <c r="BL15" s="579"/>
      <c r="BM15" s="445"/>
      <c r="BN15" s="445"/>
      <c r="BO15" s="445"/>
      <c r="BP15" s="445"/>
      <c r="BQ15" s="445">
        <f t="shared" si="6"/>
        <v>0</v>
      </c>
      <c r="BR15" s="579"/>
      <c r="BS15" s="445"/>
      <c r="BT15" s="445"/>
      <c r="BU15" s="445"/>
      <c r="BV15" s="445"/>
      <c r="BW15" s="445">
        <f t="shared" si="7"/>
        <v>0</v>
      </c>
      <c r="BX15" s="579"/>
      <c r="BY15" s="445"/>
      <c r="BZ15" s="445"/>
      <c r="CA15" s="445"/>
      <c r="CB15" s="445"/>
      <c r="CC15" s="469">
        <f t="shared" si="8"/>
        <v>0</v>
      </c>
      <c r="CD15" s="580">
        <f t="shared" ref="CD15:CD22" si="13">S15+U15</f>
        <v>0</v>
      </c>
      <c r="CE15" s="581">
        <f t="shared" ref="CE15:CE56" si="14">BY15+BS15+BM15+BG15+BA15+AU15+AO15+AI15+AC15+V15</f>
        <v>0</v>
      </c>
      <c r="CF15" s="581">
        <f t="shared" ref="CF15:CF56" si="15">BZ15+BT15+BN15+BH15+BB15+AV15+AP15+AJ15+AD15+W15</f>
        <v>0</v>
      </c>
      <c r="CG15" s="581">
        <f t="shared" ref="CG15:CG56" si="16">CA15+BU15+BO15+BI15+BC15+AW15+AQ15+AK15+AE15+X15</f>
        <v>0</v>
      </c>
      <c r="CH15" s="581">
        <f t="shared" ref="CH15:CH56" si="17">CB15+BV15+BP15+BJ15+BD15+AX15+AR15+AL15+AF15+Y15</f>
        <v>0</v>
      </c>
      <c r="CI15" s="581">
        <f t="shared" ref="CI15:CI56" si="18">CC15+BW15+BQ15+BK15+BE15+AY15+AS15+AM15+AG15+Z15</f>
        <v>0</v>
      </c>
      <c r="CJ15" s="1363" t="e">
        <f t="shared" ref="CJ15:CJ56" si="19">CI15/CD15*100%</f>
        <v>#DIV/0!</v>
      </c>
      <c r="CK15" s="578"/>
    </row>
    <row r="16" spans="1:89" ht="15.75" thickBot="1">
      <c r="A16" s="2528" t="s">
        <v>945</v>
      </c>
      <c r="B16" s="791" t="s">
        <v>499</v>
      </c>
      <c r="C16" s="554">
        <f>'[37]D. ITT_All_Grants'!C95</f>
        <v>0</v>
      </c>
      <c r="D16" s="723" t="s">
        <v>100</v>
      </c>
      <c r="E16" s="554">
        <f>'[37]D. ITT_All_Grants'!E95</f>
        <v>0</v>
      </c>
      <c r="F16" s="515"/>
      <c r="G16" s="515" t="s">
        <v>143</v>
      </c>
      <c r="H16" s="794" t="s">
        <v>20</v>
      </c>
      <c r="I16" s="794" t="s">
        <v>20</v>
      </c>
      <c r="J16" s="770" t="e">
        <f>I16-F11</f>
        <v>#VALUE!</v>
      </c>
      <c r="K16" s="778"/>
      <c r="L16" s="520" t="s">
        <v>637</v>
      </c>
      <c r="M16" s="773"/>
      <c r="N16" s="773"/>
      <c r="O16" s="773"/>
      <c r="P16" s="773"/>
      <c r="Q16" s="773">
        <f t="shared" si="9"/>
        <v>0</v>
      </c>
      <c r="R16" s="773">
        <f t="shared" si="10"/>
        <v>0</v>
      </c>
      <c r="S16" s="774">
        <f t="shared" si="11"/>
        <v>0</v>
      </c>
      <c r="T16" s="765"/>
      <c r="U16" s="766"/>
      <c r="V16" s="516"/>
      <c r="W16" s="516"/>
      <c r="X16" s="516"/>
      <c r="Y16" s="516"/>
      <c r="Z16" s="559">
        <f t="shared" si="0"/>
        <v>0</v>
      </c>
      <c r="AA16" s="578"/>
      <c r="AB16" s="579"/>
      <c r="AC16" s="1370"/>
      <c r="AD16" s="1370"/>
      <c r="AE16" s="1370"/>
      <c r="AF16" s="1370"/>
      <c r="AG16" s="1370">
        <f t="shared" si="12"/>
        <v>0</v>
      </c>
      <c r="AH16" s="579"/>
      <c r="AI16" s="1370"/>
      <c r="AJ16" s="1370"/>
      <c r="AK16" s="1370"/>
      <c r="AL16" s="1370"/>
      <c r="AM16" s="1370">
        <f t="shared" si="1"/>
        <v>0</v>
      </c>
      <c r="AN16" s="579"/>
      <c r="AO16" s="1370"/>
      <c r="AP16" s="1370"/>
      <c r="AQ16" s="1370"/>
      <c r="AR16" s="1370"/>
      <c r="AS16" s="1370">
        <f t="shared" si="2"/>
        <v>0</v>
      </c>
      <c r="AT16" s="579"/>
      <c r="AU16" s="1370"/>
      <c r="AV16" s="1370"/>
      <c r="AW16" s="1370"/>
      <c r="AX16" s="1370"/>
      <c r="AY16" s="1370">
        <f t="shared" si="3"/>
        <v>0</v>
      </c>
      <c r="AZ16" s="579"/>
      <c r="BA16" s="1370"/>
      <c r="BB16" s="1370"/>
      <c r="BC16" s="1370"/>
      <c r="BD16" s="1370"/>
      <c r="BE16" s="1370">
        <f t="shared" si="4"/>
        <v>0</v>
      </c>
      <c r="BF16" s="579"/>
      <c r="BG16" s="1370"/>
      <c r="BH16" s="1370"/>
      <c r="BI16" s="1370"/>
      <c r="BJ16" s="1370"/>
      <c r="BK16" s="1370">
        <f t="shared" si="5"/>
        <v>0</v>
      </c>
      <c r="BL16" s="579"/>
      <c r="BM16" s="445"/>
      <c r="BN16" s="445"/>
      <c r="BO16" s="445"/>
      <c r="BP16" s="445"/>
      <c r="BQ16" s="445">
        <f t="shared" si="6"/>
        <v>0</v>
      </c>
      <c r="BR16" s="579"/>
      <c r="BS16" s="445"/>
      <c r="BT16" s="445"/>
      <c r="BU16" s="445"/>
      <c r="BV16" s="445"/>
      <c r="BW16" s="445">
        <f t="shared" si="7"/>
        <v>0</v>
      </c>
      <c r="BX16" s="579"/>
      <c r="BY16" s="445"/>
      <c r="BZ16" s="445"/>
      <c r="CA16" s="445"/>
      <c r="CB16" s="445"/>
      <c r="CC16" s="469">
        <f t="shared" si="8"/>
        <v>0</v>
      </c>
      <c r="CD16" s="580">
        <f t="shared" si="13"/>
        <v>0</v>
      </c>
      <c r="CE16" s="581">
        <f t="shared" si="14"/>
        <v>0</v>
      </c>
      <c r="CF16" s="581">
        <f t="shared" si="15"/>
        <v>0</v>
      </c>
      <c r="CG16" s="581">
        <f t="shared" si="16"/>
        <v>0</v>
      </c>
      <c r="CH16" s="581">
        <f t="shared" si="17"/>
        <v>0</v>
      </c>
      <c r="CI16" s="581">
        <f t="shared" si="18"/>
        <v>0</v>
      </c>
      <c r="CJ16" s="1363" t="e">
        <f t="shared" si="19"/>
        <v>#DIV/0!</v>
      </c>
      <c r="CK16" s="578"/>
    </row>
    <row r="17" spans="1:89" ht="15.75" thickBot="1">
      <c r="A17" s="2453"/>
      <c r="B17" s="818" t="s">
        <v>569</v>
      </c>
      <c r="C17" s="554">
        <f>'[37]D. ITT_All_Grants'!C96</f>
        <v>0</v>
      </c>
      <c r="D17" s="723" t="s">
        <v>100</v>
      </c>
      <c r="E17" s="554">
        <f>'[37]D. ITT_All_Grants'!E96</f>
        <v>0</v>
      </c>
      <c r="F17" s="515"/>
      <c r="G17" s="515" t="s">
        <v>143</v>
      </c>
      <c r="H17" s="794" t="s">
        <v>20</v>
      </c>
      <c r="I17" s="794" t="s">
        <v>20</v>
      </c>
      <c r="J17" s="770" t="e">
        <f>I17-F12</f>
        <v>#VALUE!</v>
      </c>
      <c r="K17" s="778"/>
      <c r="L17" s="520" t="s">
        <v>637</v>
      </c>
      <c r="M17" s="773"/>
      <c r="N17" s="773"/>
      <c r="O17" s="773"/>
      <c r="P17" s="773"/>
      <c r="Q17" s="773">
        <f t="shared" si="9"/>
        <v>0</v>
      </c>
      <c r="R17" s="773">
        <f t="shared" si="10"/>
        <v>0</v>
      </c>
      <c r="S17" s="774">
        <f t="shared" si="11"/>
        <v>0</v>
      </c>
      <c r="T17" s="765"/>
      <c r="U17" s="766"/>
      <c r="V17" s="516"/>
      <c r="W17" s="516"/>
      <c r="X17" s="516"/>
      <c r="Y17" s="516"/>
      <c r="Z17" s="559">
        <f t="shared" si="0"/>
        <v>0</v>
      </c>
      <c r="AA17" s="578"/>
      <c r="AB17" s="579"/>
      <c r="AC17" s="1370"/>
      <c r="AD17" s="1370"/>
      <c r="AE17" s="1370"/>
      <c r="AF17" s="1370"/>
      <c r="AG17" s="1370">
        <f t="shared" si="12"/>
        <v>0</v>
      </c>
      <c r="AH17" s="579"/>
      <c r="AI17" s="1370"/>
      <c r="AJ17" s="1370"/>
      <c r="AK17" s="1370"/>
      <c r="AL17" s="1370"/>
      <c r="AM17" s="1370">
        <f t="shared" si="1"/>
        <v>0</v>
      </c>
      <c r="AN17" s="579"/>
      <c r="AO17" s="1370"/>
      <c r="AP17" s="1370"/>
      <c r="AQ17" s="1370"/>
      <c r="AR17" s="1370"/>
      <c r="AS17" s="1370">
        <f t="shared" si="2"/>
        <v>0</v>
      </c>
      <c r="AT17" s="579"/>
      <c r="AU17" s="1370"/>
      <c r="AV17" s="1370"/>
      <c r="AW17" s="1370"/>
      <c r="AX17" s="1370"/>
      <c r="AY17" s="1370">
        <f t="shared" si="3"/>
        <v>0</v>
      </c>
      <c r="AZ17" s="579"/>
      <c r="BA17" s="1370"/>
      <c r="BB17" s="1370"/>
      <c r="BC17" s="1370"/>
      <c r="BD17" s="1370"/>
      <c r="BE17" s="1370">
        <f t="shared" si="4"/>
        <v>0</v>
      </c>
      <c r="BF17" s="579"/>
      <c r="BG17" s="1370"/>
      <c r="BH17" s="1370"/>
      <c r="BI17" s="1370"/>
      <c r="BJ17" s="1370"/>
      <c r="BK17" s="1370">
        <f t="shared" si="5"/>
        <v>0</v>
      </c>
      <c r="BL17" s="579"/>
      <c r="BM17" s="445"/>
      <c r="BN17" s="445"/>
      <c r="BO17" s="445"/>
      <c r="BP17" s="445"/>
      <c r="BQ17" s="445">
        <f t="shared" si="6"/>
        <v>0</v>
      </c>
      <c r="BR17" s="579"/>
      <c r="BS17" s="445"/>
      <c r="BT17" s="445"/>
      <c r="BU17" s="445"/>
      <c r="BV17" s="445"/>
      <c r="BW17" s="445">
        <f t="shared" si="7"/>
        <v>0</v>
      </c>
      <c r="BX17" s="579"/>
      <c r="BY17" s="445"/>
      <c r="BZ17" s="445"/>
      <c r="CA17" s="445"/>
      <c r="CB17" s="445"/>
      <c r="CC17" s="469">
        <f t="shared" si="8"/>
        <v>0</v>
      </c>
      <c r="CD17" s="580">
        <f t="shared" si="13"/>
        <v>0</v>
      </c>
      <c r="CE17" s="581">
        <f t="shared" si="14"/>
        <v>0</v>
      </c>
      <c r="CF17" s="581">
        <f t="shared" si="15"/>
        <v>0</v>
      </c>
      <c r="CG17" s="581">
        <f t="shared" si="16"/>
        <v>0</v>
      </c>
      <c r="CH17" s="581">
        <f t="shared" si="17"/>
        <v>0</v>
      </c>
      <c r="CI17" s="581">
        <f t="shared" si="18"/>
        <v>0</v>
      </c>
      <c r="CJ17" s="1363" t="e">
        <f t="shared" si="19"/>
        <v>#DIV/0!</v>
      </c>
      <c r="CK17" s="578"/>
    </row>
    <row r="18" spans="1:89" ht="26.25" thickBot="1">
      <c r="A18" s="2453"/>
      <c r="B18" s="727" t="s">
        <v>571</v>
      </c>
      <c r="C18" s="554">
        <f>'[37]D. ITT_All_Grants'!C97</f>
        <v>0</v>
      </c>
      <c r="D18" s="723" t="s">
        <v>100</v>
      </c>
      <c r="E18" s="554">
        <f>'[37]D. ITT_All_Grants'!E97</f>
        <v>0</v>
      </c>
      <c r="F18" s="515"/>
      <c r="G18" s="515" t="s">
        <v>143</v>
      </c>
      <c r="H18" s="794" t="s">
        <v>20</v>
      </c>
      <c r="I18" s="794" t="s">
        <v>20</v>
      </c>
      <c r="J18" s="770" t="e">
        <f>I18-F13</f>
        <v>#VALUE!</v>
      </c>
      <c r="K18" s="778"/>
      <c r="L18" s="520" t="s">
        <v>637</v>
      </c>
      <c r="M18" s="1459">
        <f>M50+M51</f>
        <v>112</v>
      </c>
      <c r="N18" s="1459">
        <f t="shared" ref="N18:S18" si="20">N50+N51</f>
        <v>98</v>
      </c>
      <c r="O18" s="1459">
        <f t="shared" si="20"/>
        <v>70</v>
      </c>
      <c r="P18" s="1459">
        <f t="shared" si="20"/>
        <v>70</v>
      </c>
      <c r="Q18" s="1459">
        <f t="shared" si="20"/>
        <v>168</v>
      </c>
      <c r="R18" s="1459">
        <f t="shared" si="20"/>
        <v>182</v>
      </c>
      <c r="S18" s="1459">
        <f t="shared" si="20"/>
        <v>350</v>
      </c>
      <c r="T18" s="765"/>
      <c r="U18" s="766"/>
      <c r="V18" s="516"/>
      <c r="W18" s="516"/>
      <c r="X18" s="516"/>
      <c r="Y18" s="516"/>
      <c r="Z18" s="559">
        <f t="shared" si="0"/>
        <v>0</v>
      </c>
      <c r="AA18" s="578"/>
      <c r="AB18" s="579"/>
      <c r="AC18" s="1370">
        <f>AC50+AC51</f>
        <v>846</v>
      </c>
      <c r="AD18" s="1370">
        <f>AD50+AD51</f>
        <v>564</v>
      </c>
      <c r="AE18" s="1370">
        <f>AE50+AE51</f>
        <v>0</v>
      </c>
      <c r="AF18" s="1370">
        <f>AF50+AF51</f>
        <v>0</v>
      </c>
      <c r="AG18" s="1370">
        <f t="shared" si="12"/>
        <v>1410</v>
      </c>
      <c r="AH18" s="579"/>
      <c r="AI18" s="1370">
        <f>AI50+AI51</f>
        <v>0</v>
      </c>
      <c r="AJ18" s="1370">
        <f>AJ50+AJ51</f>
        <v>0</v>
      </c>
      <c r="AK18" s="1370">
        <f>AK50+AK51</f>
        <v>0</v>
      </c>
      <c r="AL18" s="1370">
        <f>AL50+AL51</f>
        <v>0</v>
      </c>
      <c r="AM18" s="1370">
        <f t="shared" si="1"/>
        <v>0</v>
      </c>
      <c r="AN18" s="579"/>
      <c r="AO18" s="1370">
        <f>AO50+AO51</f>
        <v>260</v>
      </c>
      <c r="AP18" s="1370">
        <f>AP50+AP51</f>
        <v>173</v>
      </c>
      <c r="AQ18" s="1370">
        <f>AQ50+AQ51</f>
        <v>0</v>
      </c>
      <c r="AR18" s="1370">
        <f>AR50+AR51</f>
        <v>0</v>
      </c>
      <c r="AS18" s="1370">
        <f t="shared" si="2"/>
        <v>433</v>
      </c>
      <c r="AT18" s="579"/>
      <c r="AU18" s="1370"/>
      <c r="AV18" s="1370"/>
      <c r="AW18" s="1370"/>
      <c r="AX18" s="1370"/>
      <c r="AY18" s="1370">
        <f t="shared" si="3"/>
        <v>0</v>
      </c>
      <c r="AZ18" s="579"/>
      <c r="BA18" s="1370"/>
      <c r="BB18" s="1370"/>
      <c r="BC18" s="1370"/>
      <c r="BD18" s="1370"/>
      <c r="BE18" s="1370">
        <f t="shared" si="4"/>
        <v>0</v>
      </c>
      <c r="BF18" s="579"/>
      <c r="BG18" s="1370"/>
      <c r="BH18" s="1370"/>
      <c r="BI18" s="1370"/>
      <c r="BJ18" s="1370"/>
      <c r="BK18" s="1370">
        <f t="shared" si="5"/>
        <v>0</v>
      </c>
      <c r="BL18" s="579"/>
      <c r="BM18" s="445"/>
      <c r="BN18" s="445"/>
      <c r="BO18" s="445"/>
      <c r="BP18" s="445"/>
      <c r="BQ18" s="445">
        <f t="shared" si="6"/>
        <v>0</v>
      </c>
      <c r="BR18" s="579"/>
      <c r="BS18" s="445"/>
      <c r="BT18" s="445"/>
      <c r="BU18" s="445"/>
      <c r="BV18" s="445"/>
      <c r="BW18" s="445">
        <f t="shared" si="7"/>
        <v>0</v>
      </c>
      <c r="BX18" s="579"/>
      <c r="BY18" s="445"/>
      <c r="BZ18" s="445"/>
      <c r="CA18" s="445"/>
      <c r="CB18" s="445"/>
      <c r="CC18" s="469">
        <f t="shared" si="8"/>
        <v>0</v>
      </c>
      <c r="CD18" s="580">
        <f t="shared" si="13"/>
        <v>350</v>
      </c>
      <c r="CE18" s="581">
        <f t="shared" si="14"/>
        <v>1106</v>
      </c>
      <c r="CF18" s="581">
        <f t="shared" si="15"/>
        <v>737</v>
      </c>
      <c r="CG18" s="581">
        <f t="shared" si="16"/>
        <v>0</v>
      </c>
      <c r="CH18" s="581">
        <f t="shared" si="17"/>
        <v>0</v>
      </c>
      <c r="CI18" s="581">
        <f t="shared" si="18"/>
        <v>1843</v>
      </c>
      <c r="CJ18" s="1359">
        <f t="shared" si="19"/>
        <v>5.265714285714286</v>
      </c>
      <c r="CK18" s="578"/>
    </row>
    <row r="19" spans="1:89" ht="15.75" thickBot="1">
      <c r="A19" s="2453"/>
      <c r="B19" s="727" t="s">
        <v>572</v>
      </c>
      <c r="C19" s="554">
        <f>'[37]D. ITT_All_Grants'!C98</f>
        <v>0</v>
      </c>
      <c r="D19" s="723" t="s">
        <v>100</v>
      </c>
      <c r="E19" s="554">
        <f>'[37]D. ITT_All_Grants'!E98</f>
        <v>0</v>
      </c>
      <c r="F19" s="515"/>
      <c r="G19" s="515" t="s">
        <v>143</v>
      </c>
      <c r="H19" s="794" t="s">
        <v>20</v>
      </c>
      <c r="I19" s="794" t="s">
        <v>20</v>
      </c>
      <c r="J19" s="770" t="e">
        <f>I19-F14</f>
        <v>#VALUE!</v>
      </c>
      <c r="K19" s="778"/>
      <c r="L19" s="520" t="s">
        <v>637</v>
      </c>
      <c r="M19" s="1459">
        <f>M52+M53+M54</f>
        <v>80</v>
      </c>
      <c r="N19" s="1459">
        <f t="shared" ref="N19:S19" si="21">N52+N53+N54</f>
        <v>70</v>
      </c>
      <c r="O19" s="1459">
        <f t="shared" si="21"/>
        <v>50</v>
      </c>
      <c r="P19" s="1459">
        <f t="shared" si="21"/>
        <v>50</v>
      </c>
      <c r="Q19" s="1459">
        <f t="shared" si="21"/>
        <v>120</v>
      </c>
      <c r="R19" s="1459">
        <f t="shared" si="21"/>
        <v>130</v>
      </c>
      <c r="S19" s="1459">
        <f t="shared" si="21"/>
        <v>250</v>
      </c>
      <c r="T19" s="765"/>
      <c r="U19" s="766"/>
      <c r="V19" s="516"/>
      <c r="W19" s="516"/>
      <c r="X19" s="516"/>
      <c r="Y19" s="516"/>
      <c r="Z19" s="559">
        <f t="shared" si="0"/>
        <v>0</v>
      </c>
      <c r="AA19" s="578"/>
      <c r="AB19" s="579"/>
      <c r="AC19" s="1370">
        <f>AC52+AC53+AC54</f>
        <v>559</v>
      </c>
      <c r="AD19" s="1370">
        <f>AD52+AD53+AD54</f>
        <v>441</v>
      </c>
      <c r="AE19" s="1370">
        <f>AE52+AE53+AE54</f>
        <v>0</v>
      </c>
      <c r="AF19" s="1370">
        <f>AF52+AF53+AF54</f>
        <v>0</v>
      </c>
      <c r="AG19" s="1370">
        <f t="shared" si="12"/>
        <v>1000</v>
      </c>
      <c r="AH19" s="579"/>
      <c r="AI19" s="1370">
        <f>AI52+AI53+AI54</f>
        <v>0</v>
      </c>
      <c r="AJ19" s="1370">
        <f>AJ52+AJ53+AJ54</f>
        <v>0</v>
      </c>
      <c r="AK19" s="1370">
        <f>AK52+AK53+AK54</f>
        <v>0</v>
      </c>
      <c r="AL19" s="1370">
        <f>AL52+AL53+AL54</f>
        <v>0</v>
      </c>
      <c r="AM19" s="1370">
        <f t="shared" si="1"/>
        <v>0</v>
      </c>
      <c r="AN19" s="579"/>
      <c r="AO19" s="1370">
        <f>AO52+AO53+AO54</f>
        <v>807</v>
      </c>
      <c r="AP19" s="1370">
        <f>AP52+AP53+AP54</f>
        <v>538</v>
      </c>
      <c r="AQ19" s="1370">
        <f>AQ52+AQ53+AQ54</f>
        <v>0</v>
      </c>
      <c r="AR19" s="1370">
        <f>AR52+AR53+AR54</f>
        <v>0</v>
      </c>
      <c r="AS19" s="1370">
        <f t="shared" si="2"/>
        <v>1345</v>
      </c>
      <c r="AT19" s="579"/>
      <c r="AU19" s="1370"/>
      <c r="AV19" s="1370"/>
      <c r="AW19" s="1370"/>
      <c r="AX19" s="1370"/>
      <c r="AY19" s="1370">
        <f t="shared" si="3"/>
        <v>0</v>
      </c>
      <c r="AZ19" s="579"/>
      <c r="BA19" s="1370"/>
      <c r="BB19" s="1370"/>
      <c r="BC19" s="1370"/>
      <c r="BD19" s="1370"/>
      <c r="BE19" s="1370">
        <f t="shared" si="4"/>
        <v>0</v>
      </c>
      <c r="BF19" s="579"/>
      <c r="BG19" s="1370"/>
      <c r="BH19" s="1370"/>
      <c r="BI19" s="1370"/>
      <c r="BJ19" s="1370"/>
      <c r="BK19" s="1370">
        <f t="shared" si="5"/>
        <v>0</v>
      </c>
      <c r="BL19" s="579"/>
      <c r="BM19" s="445"/>
      <c r="BN19" s="445"/>
      <c r="BO19" s="445"/>
      <c r="BP19" s="445"/>
      <c r="BQ19" s="445">
        <f t="shared" si="6"/>
        <v>0</v>
      </c>
      <c r="BR19" s="579"/>
      <c r="BS19" s="445"/>
      <c r="BT19" s="445"/>
      <c r="BU19" s="445"/>
      <c r="BV19" s="445"/>
      <c r="BW19" s="445">
        <f t="shared" si="7"/>
        <v>0</v>
      </c>
      <c r="BX19" s="579"/>
      <c r="BY19" s="445"/>
      <c r="BZ19" s="445"/>
      <c r="CA19" s="445"/>
      <c r="CB19" s="445"/>
      <c r="CC19" s="469">
        <f t="shared" si="8"/>
        <v>0</v>
      </c>
      <c r="CD19" s="580">
        <f t="shared" si="13"/>
        <v>250</v>
      </c>
      <c r="CE19" s="581">
        <f t="shared" si="14"/>
        <v>1366</v>
      </c>
      <c r="CF19" s="581">
        <f t="shared" si="15"/>
        <v>979</v>
      </c>
      <c r="CG19" s="581">
        <f t="shared" si="16"/>
        <v>0</v>
      </c>
      <c r="CH19" s="581">
        <f t="shared" si="17"/>
        <v>0</v>
      </c>
      <c r="CI19" s="581">
        <f t="shared" si="18"/>
        <v>2345</v>
      </c>
      <c r="CJ19" s="1359">
        <f t="shared" si="19"/>
        <v>9.3800000000000008</v>
      </c>
      <c r="CK19" s="578"/>
    </row>
    <row r="20" spans="1:89" ht="26.25" thickBot="1">
      <c r="A20" s="2454"/>
      <c r="B20" s="727" t="s">
        <v>948</v>
      </c>
      <c r="C20" s="554">
        <f>'[37]D. ITT_All_Grants'!C99</f>
        <v>0</v>
      </c>
      <c r="D20" s="723" t="s">
        <v>100</v>
      </c>
      <c r="E20" s="554">
        <f>'[37]D. ITT_All_Grants'!E99</f>
        <v>0</v>
      </c>
      <c r="F20" s="515"/>
      <c r="G20" s="515" t="s">
        <v>143</v>
      </c>
      <c r="H20" s="794" t="s">
        <v>20</v>
      </c>
      <c r="I20" s="794" t="s">
        <v>20</v>
      </c>
      <c r="J20" s="770" t="e">
        <f>I20-F15</f>
        <v>#VALUE!</v>
      </c>
      <c r="K20" s="778"/>
      <c r="L20" s="520" t="s">
        <v>637</v>
      </c>
      <c r="M20" s="773">
        <f>M55</f>
        <v>0</v>
      </c>
      <c r="N20" s="773">
        <f t="shared" ref="N20:S20" si="22">N55</f>
        <v>0</v>
      </c>
      <c r="O20" s="773">
        <f t="shared" si="22"/>
        <v>0</v>
      </c>
      <c r="P20" s="773">
        <f t="shared" si="22"/>
        <v>0</v>
      </c>
      <c r="Q20" s="773">
        <f t="shared" si="22"/>
        <v>0</v>
      </c>
      <c r="R20" s="773">
        <f t="shared" si="22"/>
        <v>0</v>
      </c>
      <c r="S20" s="773">
        <f t="shared" si="22"/>
        <v>0</v>
      </c>
      <c r="T20" s="765"/>
      <c r="U20" s="766"/>
      <c r="V20" s="516"/>
      <c r="W20" s="516"/>
      <c r="X20" s="516"/>
      <c r="Y20" s="516"/>
      <c r="Z20" s="559">
        <f t="shared" si="0"/>
        <v>0</v>
      </c>
      <c r="AA20" s="578"/>
      <c r="AB20" s="579"/>
      <c r="AC20" s="1370">
        <f>AC55</f>
        <v>0</v>
      </c>
      <c r="AD20" s="1370">
        <f>AD55</f>
        <v>0</v>
      </c>
      <c r="AE20" s="1370">
        <f>AE55</f>
        <v>0</v>
      </c>
      <c r="AF20" s="1370">
        <f>AF55</f>
        <v>0</v>
      </c>
      <c r="AG20" s="1370">
        <f t="shared" si="12"/>
        <v>0</v>
      </c>
      <c r="AH20" s="579"/>
      <c r="AI20" s="1370">
        <f>AI55</f>
        <v>0</v>
      </c>
      <c r="AJ20" s="1370">
        <f>AJ55</f>
        <v>0</v>
      </c>
      <c r="AK20" s="1370">
        <f>AK55</f>
        <v>0</v>
      </c>
      <c r="AL20" s="1370">
        <f>AL55</f>
        <v>0</v>
      </c>
      <c r="AM20" s="1370"/>
      <c r="AN20" s="579"/>
      <c r="AO20" s="1370">
        <f>AO55</f>
        <v>0</v>
      </c>
      <c r="AP20" s="1370">
        <f>AP55</f>
        <v>0</v>
      </c>
      <c r="AQ20" s="1370">
        <f>AQ55</f>
        <v>0</v>
      </c>
      <c r="AR20" s="1370">
        <f>AR55</f>
        <v>0</v>
      </c>
      <c r="AS20" s="1370">
        <f t="shared" si="2"/>
        <v>0</v>
      </c>
      <c r="AT20" s="579"/>
      <c r="AU20" s="1370"/>
      <c r="AV20" s="1370"/>
      <c r="AW20" s="1370"/>
      <c r="AX20" s="1370"/>
      <c r="AY20" s="1370">
        <f t="shared" si="3"/>
        <v>0</v>
      </c>
      <c r="AZ20" s="579"/>
      <c r="BA20" s="1370"/>
      <c r="BB20" s="1370"/>
      <c r="BC20" s="1370"/>
      <c r="BD20" s="1370"/>
      <c r="BE20" s="1370">
        <f t="shared" si="4"/>
        <v>0</v>
      </c>
      <c r="BF20" s="579"/>
      <c r="BG20" s="1370"/>
      <c r="BH20" s="1370"/>
      <c r="BI20" s="1370"/>
      <c r="BJ20" s="1370"/>
      <c r="BK20" s="1370">
        <f t="shared" si="5"/>
        <v>0</v>
      </c>
      <c r="BL20" s="579"/>
      <c r="BM20" s="445"/>
      <c r="BN20" s="445"/>
      <c r="BO20" s="445"/>
      <c r="BP20" s="445"/>
      <c r="BQ20" s="445">
        <f t="shared" si="6"/>
        <v>0</v>
      </c>
      <c r="BR20" s="579"/>
      <c r="BS20" s="445"/>
      <c r="BT20" s="445"/>
      <c r="BU20" s="445"/>
      <c r="BV20" s="445"/>
      <c r="BW20" s="445">
        <f t="shared" si="7"/>
        <v>0</v>
      </c>
      <c r="BX20" s="579"/>
      <c r="BY20" s="445"/>
      <c r="BZ20" s="445"/>
      <c r="CA20" s="445"/>
      <c r="CB20" s="445"/>
      <c r="CC20" s="469">
        <f t="shared" si="8"/>
        <v>0</v>
      </c>
      <c r="CD20" s="580">
        <f>S20+U20</f>
        <v>0</v>
      </c>
      <c r="CE20" s="581">
        <f t="shared" si="14"/>
        <v>0</v>
      </c>
      <c r="CF20" s="581">
        <f t="shared" si="15"/>
        <v>0</v>
      </c>
      <c r="CG20" s="581">
        <f t="shared" si="16"/>
        <v>0</v>
      </c>
      <c r="CH20" s="581">
        <f t="shared" si="17"/>
        <v>0</v>
      </c>
      <c r="CI20" s="581">
        <f t="shared" si="18"/>
        <v>0</v>
      </c>
      <c r="CJ20" s="1359" t="e">
        <f t="shared" si="19"/>
        <v>#DIV/0!</v>
      </c>
      <c r="CK20" s="578"/>
    </row>
    <row r="21" spans="1:89" ht="26.25" thickBot="1">
      <c r="A21" s="1425"/>
      <c r="B21" s="821" t="s">
        <v>1354</v>
      </c>
      <c r="C21" s="515" t="s">
        <v>395</v>
      </c>
      <c r="D21" s="554">
        <f>'D. ITT_All_Grants'!D87</f>
        <v>0</v>
      </c>
      <c r="E21" s="515" t="s">
        <v>337</v>
      </c>
      <c r="F21" s="554" t="s">
        <v>197</v>
      </c>
      <c r="G21" s="515" t="s">
        <v>143</v>
      </c>
      <c r="H21" s="769">
        <v>42097</v>
      </c>
      <c r="I21" s="769">
        <v>43190</v>
      </c>
      <c r="J21" s="777">
        <f>I21-F3</f>
        <v>43190</v>
      </c>
      <c r="K21" s="771"/>
      <c r="L21" s="735" t="s">
        <v>637</v>
      </c>
      <c r="M21" s="783"/>
      <c r="N21" s="783"/>
      <c r="O21" s="783"/>
      <c r="P21" s="783"/>
      <c r="Q21" s="773">
        <f>N21+O21</f>
        <v>0</v>
      </c>
      <c r="R21" s="773">
        <f>M21+P21</f>
        <v>0</v>
      </c>
      <c r="S21" s="774">
        <f>Q21+R21</f>
        <v>0</v>
      </c>
      <c r="T21" s="781"/>
      <c r="U21" s="785"/>
      <c r="V21" s="516"/>
      <c r="W21" s="516"/>
      <c r="X21" s="516"/>
      <c r="Y21" s="516"/>
      <c r="Z21" s="559">
        <f>(V21+W21)</f>
        <v>0</v>
      </c>
      <c r="AA21" s="556"/>
      <c r="AB21" s="560"/>
      <c r="AC21" s="516"/>
      <c r="AD21" s="516"/>
      <c r="AE21" s="516"/>
      <c r="AF21" s="516"/>
      <c r="AG21" s="516">
        <f t="shared" si="12"/>
        <v>0</v>
      </c>
      <c r="AH21" s="560"/>
      <c r="AI21" s="516"/>
      <c r="AJ21" s="516"/>
      <c r="AK21" s="516"/>
      <c r="AL21" s="516"/>
      <c r="AM21" s="516">
        <f>AI21+AJ21+AK21+AL21</f>
        <v>0</v>
      </c>
      <c r="AN21" s="560"/>
      <c r="AO21" s="516"/>
      <c r="AP21" s="516"/>
      <c r="AQ21" s="516"/>
      <c r="AR21" s="516"/>
      <c r="AS21" s="516">
        <f t="shared" si="2"/>
        <v>0</v>
      </c>
      <c r="AT21" s="560"/>
      <c r="AU21" s="516">
        <v>26</v>
      </c>
      <c r="AV21" s="516">
        <v>39</v>
      </c>
      <c r="AW21" s="516"/>
      <c r="AX21" s="516"/>
      <c r="AY21" s="516">
        <f t="shared" si="3"/>
        <v>65</v>
      </c>
      <c r="AZ21" s="560"/>
      <c r="BA21" s="516">
        <v>0</v>
      </c>
      <c r="BB21" s="516">
        <v>0</v>
      </c>
      <c r="BC21" s="516"/>
      <c r="BD21" s="516"/>
      <c r="BE21" s="516">
        <f t="shared" si="4"/>
        <v>0</v>
      </c>
      <c r="BF21" s="560"/>
      <c r="BG21" s="516"/>
      <c r="BH21" s="516"/>
      <c r="BI21" s="516"/>
      <c r="BJ21" s="516"/>
      <c r="BK21" s="516">
        <f t="shared" si="5"/>
        <v>0</v>
      </c>
      <c r="BL21" s="560"/>
      <c r="BM21" s="516"/>
      <c r="BN21" s="516"/>
      <c r="BO21" s="516"/>
      <c r="BP21" s="516"/>
      <c r="BQ21" s="516">
        <f t="shared" si="6"/>
        <v>0</v>
      </c>
      <c r="BR21" s="560"/>
      <c r="BS21" s="516"/>
      <c r="BT21" s="516"/>
      <c r="BU21" s="516"/>
      <c r="BV21" s="516"/>
      <c r="BW21" s="516">
        <f t="shared" si="7"/>
        <v>0</v>
      </c>
      <c r="BX21" s="560"/>
      <c r="BY21" s="516"/>
      <c r="BZ21" s="516"/>
      <c r="CA21" s="516"/>
      <c r="CB21" s="516"/>
      <c r="CC21" s="517">
        <f t="shared" si="8"/>
        <v>0</v>
      </c>
      <c r="CD21" s="580">
        <f t="shared" si="13"/>
        <v>0</v>
      </c>
      <c r="CE21" s="581">
        <f t="shared" si="14"/>
        <v>26</v>
      </c>
      <c r="CF21" s="581">
        <f t="shared" si="15"/>
        <v>39</v>
      </c>
      <c r="CG21" s="581">
        <f t="shared" si="16"/>
        <v>0</v>
      </c>
      <c r="CH21" s="581">
        <f t="shared" si="17"/>
        <v>0</v>
      </c>
      <c r="CI21" s="581">
        <f t="shared" si="18"/>
        <v>65</v>
      </c>
      <c r="CJ21" s="1363" t="e">
        <f t="shared" si="19"/>
        <v>#DIV/0!</v>
      </c>
    </row>
    <row r="22" spans="1:89" ht="39" thickBot="1">
      <c r="A22" s="2452" t="s">
        <v>950</v>
      </c>
      <c r="B22" s="727" t="s">
        <v>585</v>
      </c>
      <c r="C22" s="554">
        <f>'[37]D. ITT_All_Grants'!C99</f>
        <v>0</v>
      </c>
      <c r="D22" s="723" t="s">
        <v>100</v>
      </c>
      <c r="E22" s="554">
        <f>'[37]D. ITT_All_Grants'!E99</f>
        <v>0</v>
      </c>
      <c r="F22" s="515"/>
      <c r="G22" s="515" t="s">
        <v>753</v>
      </c>
      <c r="H22" s="794" t="s">
        <v>20</v>
      </c>
      <c r="I22" s="794" t="s">
        <v>20</v>
      </c>
      <c r="J22" s="770" t="e">
        <f>I22-F15</f>
        <v>#VALUE!</v>
      </c>
      <c r="K22" s="778"/>
      <c r="L22" s="520" t="s">
        <v>637</v>
      </c>
      <c r="M22" s="1460">
        <v>12</v>
      </c>
      <c r="N22" s="1460">
        <v>13</v>
      </c>
      <c r="O22" s="1460">
        <v>0</v>
      </c>
      <c r="P22" s="1460">
        <v>0</v>
      </c>
      <c r="Q22" s="1461">
        <v>13</v>
      </c>
      <c r="R22" s="1461">
        <v>12</v>
      </c>
      <c r="S22" s="1462">
        <v>25</v>
      </c>
      <c r="T22" s="1463" t="s">
        <v>1361</v>
      </c>
      <c r="U22" s="1369"/>
      <c r="V22" s="1308"/>
      <c r="W22" s="1308"/>
      <c r="X22" s="1308"/>
      <c r="Y22" s="1308"/>
      <c r="Z22" s="1308"/>
      <c r="AB22" s="1369">
        <v>25</v>
      </c>
      <c r="AC22" s="1370">
        <v>0</v>
      </c>
      <c r="AD22" s="1370">
        <v>0</v>
      </c>
      <c r="AE22" s="1370">
        <v>0</v>
      </c>
      <c r="AF22" s="1370">
        <v>0</v>
      </c>
      <c r="AG22" s="1370">
        <v>0</v>
      </c>
      <c r="AH22" s="1369">
        <v>25</v>
      </c>
      <c r="AI22" s="1370">
        <v>14</v>
      </c>
      <c r="AJ22" s="1370">
        <v>16</v>
      </c>
      <c r="AK22" s="1370">
        <v>0</v>
      </c>
      <c r="AL22" s="1370">
        <v>0</v>
      </c>
      <c r="AM22" s="1370">
        <v>30</v>
      </c>
      <c r="AN22" s="1369">
        <v>25</v>
      </c>
      <c r="AO22" s="1370">
        <v>14</v>
      </c>
      <c r="AP22" s="1370">
        <v>16</v>
      </c>
      <c r="AQ22" s="1370"/>
      <c r="AR22" s="1370"/>
      <c r="AS22" s="1370">
        <v>30</v>
      </c>
      <c r="AT22" s="1369"/>
      <c r="AU22" s="1370"/>
      <c r="AV22" s="1370"/>
      <c r="AW22" s="1370"/>
      <c r="AX22" s="1370"/>
      <c r="AY22" s="1370">
        <v>0</v>
      </c>
      <c r="AZ22" s="1369"/>
      <c r="BA22" s="1370"/>
      <c r="BB22" s="1370"/>
      <c r="BC22" s="1370"/>
      <c r="BD22" s="1370"/>
      <c r="BE22" s="1370">
        <v>0</v>
      </c>
      <c r="BF22" s="1369"/>
      <c r="BG22" s="1370"/>
      <c r="BH22" s="1370"/>
      <c r="BI22" s="1370"/>
      <c r="BJ22" s="1370"/>
      <c r="BK22" s="1370">
        <v>0</v>
      </c>
      <c r="BL22" s="443"/>
      <c r="BM22" s="445"/>
      <c r="BN22" s="445"/>
      <c r="BO22" s="445"/>
      <c r="BP22" s="445"/>
      <c r="BQ22" s="445">
        <v>0</v>
      </c>
      <c r="BR22" s="443"/>
      <c r="BS22" s="445"/>
      <c r="BT22" s="445"/>
      <c r="BU22" s="445"/>
      <c r="BV22" s="445"/>
      <c r="BW22" s="445">
        <v>0</v>
      </c>
      <c r="BX22" s="443"/>
      <c r="BY22" s="445"/>
      <c r="BZ22" s="445"/>
      <c r="CA22" s="445"/>
      <c r="CB22" s="445"/>
      <c r="CC22" s="469">
        <v>0</v>
      </c>
      <c r="CD22" s="580">
        <f t="shared" si="13"/>
        <v>25</v>
      </c>
      <c r="CE22" s="581">
        <f t="shared" si="14"/>
        <v>28</v>
      </c>
      <c r="CF22" s="581">
        <f t="shared" si="15"/>
        <v>32</v>
      </c>
      <c r="CG22" s="581">
        <f t="shared" si="16"/>
        <v>0</v>
      </c>
      <c r="CH22" s="581">
        <f t="shared" si="17"/>
        <v>0</v>
      </c>
      <c r="CI22" s="581">
        <f t="shared" si="18"/>
        <v>60</v>
      </c>
      <c r="CJ22" s="1361">
        <f t="shared" si="19"/>
        <v>2.4</v>
      </c>
      <c r="CK22" s="578"/>
    </row>
    <row r="23" spans="1:89" ht="15.75" thickBot="1">
      <c r="A23" s="2453"/>
      <c r="B23" s="704" t="s">
        <v>584</v>
      </c>
      <c r="C23" s="554">
        <f>'[37]D. ITT_All_Grants'!C100</f>
        <v>0</v>
      </c>
      <c r="D23" s="723" t="s">
        <v>100</v>
      </c>
      <c r="E23" s="554">
        <f>'[37]D. ITT_All_Grants'!E100</f>
        <v>0</v>
      </c>
      <c r="F23" s="515"/>
      <c r="G23" s="515" t="s">
        <v>753</v>
      </c>
      <c r="H23" s="794" t="s">
        <v>20</v>
      </c>
      <c r="I23" s="794" t="s">
        <v>20</v>
      </c>
      <c r="J23" s="770" t="e">
        <f>I23-#REF!</f>
        <v>#VALUE!</v>
      </c>
      <c r="K23" s="778"/>
      <c r="L23" s="520" t="s">
        <v>637</v>
      </c>
      <c r="M23" s="773"/>
      <c r="N23" s="773"/>
      <c r="O23" s="773"/>
      <c r="P23" s="773"/>
      <c r="Q23" s="773">
        <f t="shared" si="9"/>
        <v>0</v>
      </c>
      <c r="R23" s="773">
        <f t="shared" si="10"/>
        <v>0</v>
      </c>
      <c r="S23" s="774">
        <f t="shared" si="11"/>
        <v>0</v>
      </c>
      <c r="T23" s="765"/>
      <c r="U23" s="766"/>
      <c r="V23" s="795"/>
      <c r="W23" s="795"/>
      <c r="X23" s="795"/>
      <c r="Y23" s="795"/>
      <c r="Z23" s="796"/>
      <c r="AA23" s="578"/>
      <c r="AB23" s="579"/>
      <c r="AC23" s="1370"/>
      <c r="AD23" s="1370"/>
      <c r="AE23" s="1370"/>
      <c r="AF23" s="1370"/>
      <c r="AG23" s="1370">
        <f t="shared" si="12"/>
        <v>0</v>
      </c>
      <c r="AH23" s="579"/>
      <c r="AI23" s="1370"/>
      <c r="AJ23" s="1370"/>
      <c r="AK23" s="1370"/>
      <c r="AL23" s="1370"/>
      <c r="AM23" s="1370">
        <f t="shared" si="1"/>
        <v>0</v>
      </c>
      <c r="AN23" s="579"/>
      <c r="AO23" s="1370"/>
      <c r="AP23" s="1370"/>
      <c r="AQ23" s="1370"/>
      <c r="AR23" s="1370"/>
      <c r="AS23" s="1370">
        <f t="shared" si="2"/>
        <v>0</v>
      </c>
      <c r="AT23" s="579"/>
      <c r="AU23" s="1370"/>
      <c r="AV23" s="1370"/>
      <c r="AW23" s="1370"/>
      <c r="AX23" s="1370"/>
      <c r="AY23" s="1370">
        <f t="shared" si="3"/>
        <v>0</v>
      </c>
      <c r="AZ23" s="579"/>
      <c r="BA23" s="1370"/>
      <c r="BB23" s="1370"/>
      <c r="BC23" s="1370"/>
      <c r="BD23" s="1370"/>
      <c r="BE23" s="1370">
        <f t="shared" si="4"/>
        <v>0</v>
      </c>
      <c r="BF23" s="579"/>
      <c r="BG23" s="1370"/>
      <c r="BH23" s="1370"/>
      <c r="BI23" s="1370"/>
      <c r="BJ23" s="1370"/>
      <c r="BK23" s="1370">
        <f t="shared" si="5"/>
        <v>0</v>
      </c>
      <c r="BL23" s="579"/>
      <c r="BM23" s="445"/>
      <c r="BN23" s="445"/>
      <c r="BO23" s="445"/>
      <c r="BP23" s="445"/>
      <c r="BQ23" s="445">
        <f t="shared" si="6"/>
        <v>0</v>
      </c>
      <c r="BR23" s="579"/>
      <c r="BS23" s="445"/>
      <c r="BT23" s="445"/>
      <c r="BU23" s="445"/>
      <c r="BV23" s="445"/>
      <c r="BW23" s="445">
        <f t="shared" si="7"/>
        <v>0</v>
      </c>
      <c r="BX23" s="579"/>
      <c r="BY23" s="445"/>
      <c r="BZ23" s="445"/>
      <c r="CA23" s="445"/>
      <c r="CB23" s="445"/>
      <c r="CC23" s="469">
        <f t="shared" si="8"/>
        <v>0</v>
      </c>
      <c r="CD23" s="580">
        <f t="shared" ref="CD23:CD56" si="23">S23</f>
        <v>0</v>
      </c>
      <c r="CE23" s="581">
        <f t="shared" si="14"/>
        <v>0</v>
      </c>
      <c r="CF23" s="581">
        <f t="shared" si="15"/>
        <v>0</v>
      </c>
      <c r="CG23" s="581">
        <f t="shared" si="16"/>
        <v>0</v>
      </c>
      <c r="CH23" s="581">
        <f t="shared" si="17"/>
        <v>0</v>
      </c>
      <c r="CI23" s="581">
        <f t="shared" si="18"/>
        <v>0</v>
      </c>
      <c r="CJ23" s="1363" t="e">
        <f t="shared" si="19"/>
        <v>#DIV/0!</v>
      </c>
      <c r="CK23" s="578"/>
    </row>
    <row r="24" spans="1:89" ht="26.25" thickBot="1">
      <c r="A24" s="2453"/>
      <c r="B24" s="821" t="s">
        <v>597</v>
      </c>
      <c r="C24" s="554">
        <f>'[37]D. ITT_All_Grants'!C101</f>
        <v>0</v>
      </c>
      <c r="D24" s="723" t="s">
        <v>100</v>
      </c>
      <c r="E24" s="554">
        <f>'[37]D. ITT_All_Grants'!E101</f>
        <v>0</v>
      </c>
      <c r="F24" s="515"/>
      <c r="G24" s="515" t="s">
        <v>753</v>
      </c>
      <c r="H24" s="794" t="s">
        <v>20</v>
      </c>
      <c r="I24" s="794" t="s">
        <v>20</v>
      </c>
      <c r="J24" s="770" t="e">
        <f>I24-#REF!</f>
        <v>#VALUE!</v>
      </c>
      <c r="K24" s="778"/>
      <c r="L24" s="520" t="s">
        <v>637</v>
      </c>
      <c r="M24" s="773"/>
      <c r="N24" s="773"/>
      <c r="O24" s="773"/>
      <c r="P24" s="773"/>
      <c r="Q24" s="773">
        <f t="shared" si="9"/>
        <v>0</v>
      </c>
      <c r="R24" s="773">
        <f t="shared" si="10"/>
        <v>0</v>
      </c>
      <c r="S24" s="774">
        <f t="shared" si="11"/>
        <v>0</v>
      </c>
      <c r="T24" s="765"/>
      <c r="U24" s="766"/>
      <c r="V24" s="795"/>
      <c r="W24" s="795"/>
      <c r="X24" s="795"/>
      <c r="Y24" s="795"/>
      <c r="Z24" s="796"/>
      <c r="AA24" s="578"/>
      <c r="AB24" s="579"/>
      <c r="AC24" s="1370"/>
      <c r="AD24" s="1370"/>
      <c r="AE24" s="1370"/>
      <c r="AF24" s="1370"/>
      <c r="AG24" s="1370">
        <f t="shared" si="12"/>
        <v>0</v>
      </c>
      <c r="AH24" s="579"/>
      <c r="AI24" s="1370"/>
      <c r="AJ24" s="1370"/>
      <c r="AK24" s="1370"/>
      <c r="AL24" s="1370"/>
      <c r="AM24" s="1370">
        <f t="shared" si="1"/>
        <v>0</v>
      </c>
      <c r="AN24" s="579"/>
      <c r="AO24" s="1370"/>
      <c r="AP24" s="1370"/>
      <c r="AQ24" s="1370"/>
      <c r="AR24" s="1370"/>
      <c r="AS24" s="1370">
        <f t="shared" si="2"/>
        <v>0</v>
      </c>
      <c r="AT24" s="579"/>
      <c r="AU24" s="1370"/>
      <c r="AV24" s="1370"/>
      <c r="AW24" s="1370"/>
      <c r="AX24" s="1370"/>
      <c r="AY24" s="1370">
        <f t="shared" si="3"/>
        <v>0</v>
      </c>
      <c r="AZ24" s="579"/>
      <c r="BA24" s="1370"/>
      <c r="BB24" s="1370"/>
      <c r="BC24" s="1370"/>
      <c r="BD24" s="1370"/>
      <c r="BE24" s="1370">
        <f t="shared" si="4"/>
        <v>0</v>
      </c>
      <c r="BF24" s="579"/>
      <c r="BG24" s="1370"/>
      <c r="BH24" s="1370"/>
      <c r="BI24" s="1370"/>
      <c r="BJ24" s="1370"/>
      <c r="BK24" s="1370">
        <f t="shared" si="5"/>
        <v>0</v>
      </c>
      <c r="BL24" s="579"/>
      <c r="BM24" s="445"/>
      <c r="BN24" s="445"/>
      <c r="BO24" s="445"/>
      <c r="BP24" s="445"/>
      <c r="BQ24" s="445">
        <f t="shared" si="6"/>
        <v>0</v>
      </c>
      <c r="BR24" s="579"/>
      <c r="BS24" s="445"/>
      <c r="BT24" s="445"/>
      <c r="BU24" s="445"/>
      <c r="BV24" s="445"/>
      <c r="BW24" s="445">
        <f t="shared" si="7"/>
        <v>0</v>
      </c>
      <c r="BX24" s="579"/>
      <c r="BY24" s="445"/>
      <c r="BZ24" s="445"/>
      <c r="CA24" s="445"/>
      <c r="CB24" s="445"/>
      <c r="CC24" s="469">
        <f t="shared" si="8"/>
        <v>0</v>
      </c>
      <c r="CD24" s="580">
        <f t="shared" si="23"/>
        <v>0</v>
      </c>
      <c r="CE24" s="581">
        <f t="shared" si="14"/>
        <v>0</v>
      </c>
      <c r="CF24" s="581">
        <f t="shared" si="15"/>
        <v>0</v>
      </c>
      <c r="CG24" s="581">
        <f t="shared" si="16"/>
        <v>0</v>
      </c>
      <c r="CH24" s="581">
        <f t="shared" si="17"/>
        <v>0</v>
      </c>
      <c r="CI24" s="581">
        <f t="shared" si="18"/>
        <v>0</v>
      </c>
      <c r="CJ24" s="1363" t="e">
        <f t="shared" si="19"/>
        <v>#DIV/0!</v>
      </c>
      <c r="CK24" s="578"/>
    </row>
    <row r="25" spans="1:89" ht="15.75" thickBot="1">
      <c r="A25" s="2453"/>
      <c r="B25" s="821" t="s">
        <v>580</v>
      </c>
      <c r="C25" s="554">
        <f>'[37]D. ITT_All_Grants'!C99</f>
        <v>0</v>
      </c>
      <c r="D25" s="723" t="s">
        <v>100</v>
      </c>
      <c r="E25" s="554">
        <f>'[37]D. ITT_All_Grants'!E99</f>
        <v>0</v>
      </c>
      <c r="F25" s="515"/>
      <c r="G25" s="515" t="s">
        <v>753</v>
      </c>
      <c r="H25" s="794" t="s">
        <v>20</v>
      </c>
      <c r="I25" s="794" t="s">
        <v>20</v>
      </c>
      <c r="J25" s="770" t="e">
        <f>I25-F15</f>
        <v>#VALUE!</v>
      </c>
      <c r="K25" s="778"/>
      <c r="L25" s="520" t="s">
        <v>637</v>
      </c>
      <c r="M25" s="773"/>
      <c r="N25" s="773"/>
      <c r="O25" s="773"/>
      <c r="P25" s="773"/>
      <c r="Q25" s="773">
        <f t="shared" si="9"/>
        <v>0</v>
      </c>
      <c r="R25" s="773">
        <f t="shared" si="10"/>
        <v>0</v>
      </c>
      <c r="S25" s="774">
        <f t="shared" si="11"/>
        <v>0</v>
      </c>
      <c r="T25" s="765"/>
      <c r="U25" s="766"/>
      <c r="V25" s="795"/>
      <c r="W25" s="795"/>
      <c r="X25" s="795"/>
      <c r="Y25" s="795"/>
      <c r="Z25" s="796"/>
      <c r="AA25" s="578"/>
      <c r="AB25" s="579"/>
      <c r="AC25" s="1370"/>
      <c r="AD25" s="1370"/>
      <c r="AE25" s="1370"/>
      <c r="AF25" s="1370"/>
      <c r="AG25" s="1370">
        <f t="shared" si="12"/>
        <v>0</v>
      </c>
      <c r="AH25" s="579"/>
      <c r="AI25" s="1370"/>
      <c r="AJ25" s="1370"/>
      <c r="AK25" s="1370"/>
      <c r="AL25" s="1370"/>
      <c r="AM25" s="1370">
        <f t="shared" si="1"/>
        <v>0</v>
      </c>
      <c r="AN25" s="579"/>
      <c r="AO25" s="1370"/>
      <c r="AP25" s="1370"/>
      <c r="AQ25" s="1370"/>
      <c r="AR25" s="1370"/>
      <c r="AS25" s="1370">
        <f t="shared" si="2"/>
        <v>0</v>
      </c>
      <c r="AT25" s="579"/>
      <c r="AU25" s="1370"/>
      <c r="AV25" s="1370"/>
      <c r="AW25" s="1370"/>
      <c r="AX25" s="1370"/>
      <c r="AY25" s="1370">
        <f t="shared" si="3"/>
        <v>0</v>
      </c>
      <c r="AZ25" s="579"/>
      <c r="BA25" s="1370"/>
      <c r="BB25" s="1370"/>
      <c r="BC25" s="1370"/>
      <c r="BD25" s="1370"/>
      <c r="BE25" s="1370">
        <f t="shared" si="4"/>
        <v>0</v>
      </c>
      <c r="BF25" s="579"/>
      <c r="BG25" s="1370"/>
      <c r="BH25" s="1370"/>
      <c r="BI25" s="1370"/>
      <c r="BJ25" s="1370"/>
      <c r="BK25" s="1370">
        <f t="shared" si="5"/>
        <v>0</v>
      </c>
      <c r="BL25" s="579"/>
      <c r="BM25" s="445"/>
      <c r="BN25" s="445"/>
      <c r="BO25" s="445"/>
      <c r="BP25" s="445"/>
      <c r="BQ25" s="445">
        <f t="shared" si="6"/>
        <v>0</v>
      </c>
      <c r="BR25" s="579"/>
      <c r="BS25" s="445"/>
      <c r="BT25" s="445"/>
      <c r="BU25" s="445"/>
      <c r="BV25" s="445"/>
      <c r="BW25" s="445">
        <f t="shared" si="7"/>
        <v>0</v>
      </c>
      <c r="BX25" s="579"/>
      <c r="BY25" s="445"/>
      <c r="BZ25" s="445"/>
      <c r="CA25" s="445"/>
      <c r="CB25" s="445"/>
      <c r="CC25" s="469">
        <f t="shared" si="8"/>
        <v>0</v>
      </c>
      <c r="CD25" s="580">
        <f t="shared" si="23"/>
        <v>0</v>
      </c>
      <c r="CE25" s="581">
        <f t="shared" si="14"/>
        <v>0</v>
      </c>
      <c r="CF25" s="581">
        <f t="shared" si="15"/>
        <v>0</v>
      </c>
      <c r="CG25" s="581">
        <f t="shared" si="16"/>
        <v>0</v>
      </c>
      <c r="CH25" s="581">
        <f t="shared" si="17"/>
        <v>0</v>
      </c>
      <c r="CI25" s="581">
        <f t="shared" si="18"/>
        <v>0</v>
      </c>
      <c r="CJ25" s="1363" t="e">
        <f t="shared" si="19"/>
        <v>#DIV/0!</v>
      </c>
      <c r="CK25" s="578"/>
    </row>
    <row r="26" spans="1:89" s="158" customFormat="1" ht="27" thickBot="1">
      <c r="A26" s="2453"/>
      <c r="B26" s="590" t="s">
        <v>1357</v>
      </c>
      <c r="C26" s="554">
        <f>'D. ITT_All_Grants'!C82</f>
        <v>0</v>
      </c>
      <c r="D26" s="554">
        <f>'D. ITT_All_Grants'!D82</f>
        <v>0</v>
      </c>
      <c r="E26" s="554">
        <f>'D. ITT_All_Grants'!E82</f>
        <v>0</v>
      </c>
      <c r="F26" s="826"/>
      <c r="G26" s="801" t="s">
        <v>753</v>
      </c>
      <c r="H26" s="794" t="s">
        <v>20</v>
      </c>
      <c r="I26" s="794" t="s">
        <v>20</v>
      </c>
      <c r="J26" s="770" t="e">
        <f>I26-F19</f>
        <v>#VALUE!</v>
      </c>
      <c r="K26" s="824"/>
      <c r="L26" s="520" t="s">
        <v>389</v>
      </c>
      <c r="M26" s="773"/>
      <c r="N26" s="773"/>
      <c r="O26" s="773"/>
      <c r="P26" s="773"/>
      <c r="Q26" s="773">
        <f t="shared" si="9"/>
        <v>0</v>
      </c>
      <c r="R26" s="773">
        <f t="shared" si="10"/>
        <v>0</v>
      </c>
      <c r="S26" s="774">
        <f t="shared" si="11"/>
        <v>0</v>
      </c>
      <c r="T26" s="765"/>
      <c r="U26" s="766"/>
      <c r="V26" s="795"/>
      <c r="W26" s="795"/>
      <c r="X26" s="795"/>
      <c r="Y26" s="795"/>
      <c r="Z26" s="796"/>
      <c r="AB26" s="775"/>
      <c r="AC26" s="516"/>
      <c r="AD26" s="516"/>
      <c r="AE26" s="516"/>
      <c r="AF26" s="516"/>
      <c r="AG26" s="516">
        <f t="shared" si="12"/>
        <v>0</v>
      </c>
      <c r="AH26" s="827"/>
      <c r="AI26" s="516"/>
      <c r="AJ26" s="516"/>
      <c r="AK26" s="516"/>
      <c r="AL26" s="516"/>
      <c r="AM26" s="516">
        <f t="shared" si="1"/>
        <v>0</v>
      </c>
      <c r="AN26" s="827"/>
      <c r="AO26" s="516"/>
      <c r="AP26" s="516"/>
      <c r="AQ26" s="516"/>
      <c r="AR26" s="516"/>
      <c r="AS26" s="516">
        <f t="shared" si="2"/>
        <v>0</v>
      </c>
      <c r="AT26" s="827"/>
      <c r="AU26" s="516"/>
      <c r="AV26" s="516"/>
      <c r="AW26" s="516"/>
      <c r="AX26" s="516"/>
      <c r="AY26" s="516">
        <f t="shared" si="3"/>
        <v>0</v>
      </c>
      <c r="AZ26" s="827"/>
      <c r="BA26" s="516"/>
      <c r="BB26" s="516"/>
      <c r="BC26" s="516"/>
      <c r="BD26" s="516"/>
      <c r="BE26" s="516">
        <f t="shared" si="4"/>
        <v>0</v>
      </c>
      <c r="BF26" s="827"/>
      <c r="BG26" s="516"/>
      <c r="BH26" s="516"/>
      <c r="BI26" s="516"/>
      <c r="BJ26" s="516"/>
      <c r="BK26" s="516">
        <f t="shared" si="5"/>
        <v>0</v>
      </c>
      <c r="BL26" s="827"/>
      <c r="BM26" s="516"/>
      <c r="BN26" s="516"/>
      <c r="BO26" s="516"/>
      <c r="BP26" s="516"/>
      <c r="BQ26" s="516">
        <f t="shared" si="6"/>
        <v>0</v>
      </c>
      <c r="BR26" s="827"/>
      <c r="BS26" s="516"/>
      <c r="BT26" s="516"/>
      <c r="BU26" s="516"/>
      <c r="BV26" s="516"/>
      <c r="BW26" s="516">
        <f t="shared" si="7"/>
        <v>0</v>
      </c>
      <c r="BX26" s="827"/>
      <c r="BY26" s="516"/>
      <c r="BZ26" s="516"/>
      <c r="CA26" s="516"/>
      <c r="CB26" s="516"/>
      <c r="CC26" s="517">
        <f t="shared" si="8"/>
        <v>0</v>
      </c>
      <c r="CD26" s="580">
        <f t="shared" si="23"/>
        <v>0</v>
      </c>
      <c r="CE26" s="581">
        <f t="shared" si="14"/>
        <v>0</v>
      </c>
      <c r="CF26" s="581">
        <f t="shared" si="15"/>
        <v>0</v>
      </c>
      <c r="CG26" s="581">
        <f t="shared" si="16"/>
        <v>0</v>
      </c>
      <c r="CH26" s="581">
        <f t="shared" si="17"/>
        <v>0</v>
      </c>
      <c r="CI26" s="581">
        <f t="shared" si="18"/>
        <v>0</v>
      </c>
      <c r="CJ26" s="1363" t="e">
        <f t="shared" si="19"/>
        <v>#DIV/0!</v>
      </c>
    </row>
    <row r="27" spans="1:89" ht="27" thickBot="1">
      <c r="A27" s="2453"/>
      <c r="B27" s="520" t="s">
        <v>596</v>
      </c>
      <c r="C27" s="554">
        <f>'[37]D. ITT_All_Grants'!C101</f>
        <v>0</v>
      </c>
      <c r="D27" s="723" t="s">
        <v>100</v>
      </c>
      <c r="E27" s="554">
        <f>'[37]D. ITT_All_Grants'!E101</f>
        <v>0</v>
      </c>
      <c r="F27" s="515"/>
      <c r="G27" s="515" t="s">
        <v>753</v>
      </c>
      <c r="H27" s="794" t="s">
        <v>20</v>
      </c>
      <c r="I27" s="794" t="s">
        <v>20</v>
      </c>
      <c r="J27" s="770" t="e">
        <f>I27-#REF!</f>
        <v>#VALUE!</v>
      </c>
      <c r="K27" s="778"/>
      <c r="L27" s="520" t="s">
        <v>637</v>
      </c>
      <c r="M27" s="773"/>
      <c r="N27" s="773"/>
      <c r="O27" s="773"/>
      <c r="P27" s="773"/>
      <c r="Q27" s="773">
        <f t="shared" si="9"/>
        <v>0</v>
      </c>
      <c r="R27" s="773">
        <f t="shared" si="10"/>
        <v>0</v>
      </c>
      <c r="S27" s="774">
        <f t="shared" si="11"/>
        <v>0</v>
      </c>
      <c r="T27" s="765"/>
      <c r="U27" s="766"/>
      <c r="V27" s="795"/>
      <c r="W27" s="795"/>
      <c r="X27" s="795"/>
      <c r="Y27" s="795"/>
      <c r="Z27" s="796"/>
      <c r="AA27" s="578"/>
      <c r="AB27" s="579"/>
      <c r="AC27" s="1370"/>
      <c r="AD27" s="1370"/>
      <c r="AE27" s="1370"/>
      <c r="AF27" s="1370"/>
      <c r="AG27" s="1370">
        <f t="shared" si="12"/>
        <v>0</v>
      </c>
      <c r="AH27" s="579"/>
      <c r="AI27" s="1370"/>
      <c r="AJ27" s="1370"/>
      <c r="AK27" s="1370"/>
      <c r="AL27" s="1370"/>
      <c r="AM27" s="1370">
        <f t="shared" si="1"/>
        <v>0</v>
      </c>
      <c r="AN27" s="579"/>
      <c r="AO27" s="1370"/>
      <c r="AP27" s="1370"/>
      <c r="AQ27" s="1370"/>
      <c r="AR27" s="1370"/>
      <c r="AS27" s="1370">
        <f t="shared" si="2"/>
        <v>0</v>
      </c>
      <c r="AT27" s="579"/>
      <c r="AU27" s="1370"/>
      <c r="AV27" s="1370"/>
      <c r="AW27" s="1370"/>
      <c r="AX27" s="1370"/>
      <c r="AY27" s="1370">
        <f t="shared" si="3"/>
        <v>0</v>
      </c>
      <c r="AZ27" s="579"/>
      <c r="BA27" s="1370"/>
      <c r="BB27" s="1370"/>
      <c r="BC27" s="1370"/>
      <c r="BD27" s="1370"/>
      <c r="BE27" s="1370">
        <f t="shared" si="4"/>
        <v>0</v>
      </c>
      <c r="BF27" s="579"/>
      <c r="BG27" s="1370"/>
      <c r="BH27" s="1370"/>
      <c r="BI27" s="1370"/>
      <c r="BJ27" s="1370"/>
      <c r="BK27" s="1370">
        <f t="shared" si="5"/>
        <v>0</v>
      </c>
      <c r="BL27" s="579"/>
      <c r="BM27" s="445"/>
      <c r="BN27" s="445"/>
      <c r="BO27" s="445"/>
      <c r="BP27" s="445"/>
      <c r="BQ27" s="445">
        <f t="shared" ref="BQ27:BQ34" si="24">BM27+BN27+BO27+BP27</f>
        <v>0</v>
      </c>
      <c r="BR27" s="579"/>
      <c r="BS27" s="445"/>
      <c r="BT27" s="445"/>
      <c r="BU27" s="445"/>
      <c r="BV27" s="445"/>
      <c r="BW27" s="445">
        <f t="shared" ref="BW27:BW34" si="25">BS27+BT27+BU27+BV27</f>
        <v>0</v>
      </c>
      <c r="BX27" s="579"/>
      <c r="BY27" s="445"/>
      <c r="BZ27" s="445"/>
      <c r="CA27" s="445"/>
      <c r="CB27" s="445"/>
      <c r="CC27" s="469">
        <f t="shared" ref="CC27:CC34" si="26">BY27+BZ27+CA27+CB27</f>
        <v>0</v>
      </c>
      <c r="CD27" s="580">
        <f t="shared" si="23"/>
        <v>0</v>
      </c>
      <c r="CE27" s="581">
        <f t="shared" si="14"/>
        <v>0</v>
      </c>
      <c r="CF27" s="581">
        <f t="shared" si="15"/>
        <v>0</v>
      </c>
      <c r="CG27" s="581">
        <f t="shared" si="16"/>
        <v>0</v>
      </c>
      <c r="CH27" s="581">
        <f t="shared" si="17"/>
        <v>0</v>
      </c>
      <c r="CI27" s="581">
        <f t="shared" si="18"/>
        <v>0</v>
      </c>
      <c r="CJ27" s="1363" t="e">
        <f t="shared" si="19"/>
        <v>#DIV/0!</v>
      </c>
      <c r="CK27" s="578"/>
    </row>
    <row r="28" spans="1:89" ht="15.75" thickBot="1">
      <c r="A28" s="2453"/>
      <c r="B28" s="520" t="s">
        <v>583</v>
      </c>
      <c r="C28" s="554">
        <f>'[37]D. ITT_All_Grants'!C101</f>
        <v>0</v>
      </c>
      <c r="D28" s="723" t="s">
        <v>100</v>
      </c>
      <c r="E28" s="554">
        <f>'[37]D. ITT_All_Grants'!E101</f>
        <v>0</v>
      </c>
      <c r="F28" s="515"/>
      <c r="G28" s="515" t="s">
        <v>753</v>
      </c>
      <c r="H28" s="794" t="s">
        <v>20</v>
      </c>
      <c r="I28" s="794" t="s">
        <v>20</v>
      </c>
      <c r="J28" s="770" t="e">
        <f>I28-#REF!</f>
        <v>#VALUE!</v>
      </c>
      <c r="K28" s="778"/>
      <c r="L28" s="520" t="s">
        <v>637</v>
      </c>
      <c r="M28" s="773"/>
      <c r="N28" s="773"/>
      <c r="O28" s="773"/>
      <c r="P28" s="773"/>
      <c r="Q28" s="773">
        <f t="shared" si="9"/>
        <v>0</v>
      </c>
      <c r="R28" s="773">
        <f t="shared" si="10"/>
        <v>0</v>
      </c>
      <c r="S28" s="774">
        <f t="shared" si="11"/>
        <v>0</v>
      </c>
      <c r="T28" s="765"/>
      <c r="U28" s="766"/>
      <c r="V28" s="795"/>
      <c r="W28" s="795"/>
      <c r="X28" s="795"/>
      <c r="Y28" s="795"/>
      <c r="Z28" s="796"/>
      <c r="AA28" s="578"/>
      <c r="AB28" s="579"/>
      <c r="AC28" s="1370"/>
      <c r="AD28" s="1370"/>
      <c r="AE28" s="1370"/>
      <c r="AF28" s="1370"/>
      <c r="AG28" s="1370">
        <f t="shared" si="12"/>
        <v>0</v>
      </c>
      <c r="AH28" s="579"/>
      <c r="AI28" s="1370"/>
      <c r="AJ28" s="1370"/>
      <c r="AK28" s="1370"/>
      <c r="AL28" s="1370"/>
      <c r="AM28" s="1370">
        <f t="shared" si="1"/>
        <v>0</v>
      </c>
      <c r="AN28" s="579"/>
      <c r="AO28" s="1370"/>
      <c r="AP28" s="1370"/>
      <c r="AQ28" s="1370"/>
      <c r="AR28" s="1370"/>
      <c r="AS28" s="1370">
        <f t="shared" si="2"/>
        <v>0</v>
      </c>
      <c r="AT28" s="579"/>
      <c r="AU28" s="1370"/>
      <c r="AV28" s="1370"/>
      <c r="AW28" s="1370"/>
      <c r="AX28" s="1370"/>
      <c r="AY28" s="1370">
        <f t="shared" si="3"/>
        <v>0</v>
      </c>
      <c r="AZ28" s="579"/>
      <c r="BA28" s="1370"/>
      <c r="BB28" s="1370"/>
      <c r="BC28" s="1370"/>
      <c r="BD28" s="1370"/>
      <c r="BE28" s="1370">
        <f t="shared" si="4"/>
        <v>0</v>
      </c>
      <c r="BF28" s="579"/>
      <c r="BG28" s="1370"/>
      <c r="BH28" s="1370"/>
      <c r="BI28" s="1370"/>
      <c r="BJ28" s="1370"/>
      <c r="BK28" s="1370">
        <f t="shared" si="5"/>
        <v>0</v>
      </c>
      <c r="BL28" s="579"/>
      <c r="BM28" s="445"/>
      <c r="BN28" s="445"/>
      <c r="BO28" s="445"/>
      <c r="BP28" s="445"/>
      <c r="BQ28" s="445">
        <f t="shared" si="24"/>
        <v>0</v>
      </c>
      <c r="BR28" s="579"/>
      <c r="BS28" s="445"/>
      <c r="BT28" s="445"/>
      <c r="BU28" s="445"/>
      <c r="BV28" s="445"/>
      <c r="BW28" s="445">
        <f t="shared" si="25"/>
        <v>0</v>
      </c>
      <c r="BX28" s="579"/>
      <c r="BY28" s="445"/>
      <c r="BZ28" s="445"/>
      <c r="CA28" s="445"/>
      <c r="CB28" s="445"/>
      <c r="CC28" s="469">
        <f t="shared" si="26"/>
        <v>0</v>
      </c>
      <c r="CD28" s="580">
        <f t="shared" si="23"/>
        <v>0</v>
      </c>
      <c r="CE28" s="581">
        <f t="shared" si="14"/>
        <v>0</v>
      </c>
      <c r="CF28" s="581">
        <f t="shared" si="15"/>
        <v>0</v>
      </c>
      <c r="CG28" s="581">
        <f t="shared" si="16"/>
        <v>0</v>
      </c>
      <c r="CH28" s="581">
        <f t="shared" si="17"/>
        <v>0</v>
      </c>
      <c r="CI28" s="581">
        <f t="shared" si="18"/>
        <v>0</v>
      </c>
      <c r="CJ28" s="1363" t="e">
        <f t="shared" si="19"/>
        <v>#DIV/0!</v>
      </c>
      <c r="CK28" s="578"/>
    </row>
    <row r="29" spans="1:89" ht="27" thickBot="1">
      <c r="A29" s="2453"/>
      <c r="B29" s="520" t="s">
        <v>582</v>
      </c>
      <c r="C29" s="554">
        <f>'[37]D. ITT_All_Grants'!C102</f>
        <v>0</v>
      </c>
      <c r="D29" s="723" t="s">
        <v>100</v>
      </c>
      <c r="E29" s="554">
        <f>'[37]D. ITT_All_Grants'!E102</f>
        <v>0</v>
      </c>
      <c r="F29" s="515"/>
      <c r="G29" s="515" t="s">
        <v>753</v>
      </c>
      <c r="H29" s="794" t="s">
        <v>20</v>
      </c>
      <c r="I29" s="794" t="s">
        <v>20</v>
      </c>
      <c r="J29" s="770" t="e">
        <f>I29-#REF!</f>
        <v>#VALUE!</v>
      </c>
      <c r="K29" s="778"/>
      <c r="L29" s="520" t="s">
        <v>637</v>
      </c>
      <c r="M29" s="773"/>
      <c r="N29" s="773"/>
      <c r="O29" s="773"/>
      <c r="P29" s="773"/>
      <c r="Q29" s="773">
        <f t="shared" si="9"/>
        <v>0</v>
      </c>
      <c r="R29" s="773">
        <f t="shared" si="10"/>
        <v>0</v>
      </c>
      <c r="S29" s="774">
        <f t="shared" si="11"/>
        <v>0</v>
      </c>
      <c r="T29" s="765"/>
      <c r="U29" s="766"/>
      <c r="V29" s="795"/>
      <c r="W29" s="795"/>
      <c r="X29" s="795"/>
      <c r="Y29" s="795"/>
      <c r="Z29" s="796"/>
      <c r="AA29" s="578"/>
      <c r="AB29" s="579"/>
      <c r="AC29" s="1370"/>
      <c r="AD29" s="1370"/>
      <c r="AE29" s="1370"/>
      <c r="AF29" s="1370"/>
      <c r="AG29" s="1370">
        <f t="shared" si="12"/>
        <v>0</v>
      </c>
      <c r="AH29" s="579"/>
      <c r="AI29" s="1370"/>
      <c r="AJ29" s="1370"/>
      <c r="AK29" s="1370"/>
      <c r="AL29" s="1370"/>
      <c r="AM29" s="1370">
        <f t="shared" si="1"/>
        <v>0</v>
      </c>
      <c r="AN29" s="579"/>
      <c r="AO29" s="1370"/>
      <c r="AP29" s="1370"/>
      <c r="AQ29" s="1370"/>
      <c r="AR29" s="1370"/>
      <c r="AS29" s="1370">
        <f t="shared" si="2"/>
        <v>0</v>
      </c>
      <c r="AT29" s="579"/>
      <c r="AU29" s="1370"/>
      <c r="AV29" s="1370"/>
      <c r="AW29" s="1370"/>
      <c r="AX29" s="1370"/>
      <c r="AY29" s="1370">
        <f t="shared" si="3"/>
        <v>0</v>
      </c>
      <c r="AZ29" s="579"/>
      <c r="BA29" s="1370"/>
      <c r="BB29" s="1370"/>
      <c r="BC29" s="1370"/>
      <c r="BD29" s="1370"/>
      <c r="BE29" s="1370">
        <f t="shared" si="4"/>
        <v>0</v>
      </c>
      <c r="BF29" s="579"/>
      <c r="BG29" s="1370"/>
      <c r="BH29" s="1370"/>
      <c r="BI29" s="1370"/>
      <c r="BJ29" s="1370"/>
      <c r="BK29" s="1370">
        <f t="shared" si="5"/>
        <v>0</v>
      </c>
      <c r="BL29" s="579"/>
      <c r="BM29" s="445"/>
      <c r="BN29" s="445"/>
      <c r="BO29" s="445"/>
      <c r="BP29" s="445"/>
      <c r="BQ29" s="445">
        <f t="shared" si="24"/>
        <v>0</v>
      </c>
      <c r="BR29" s="579"/>
      <c r="BS29" s="445"/>
      <c r="BT29" s="445"/>
      <c r="BU29" s="445"/>
      <c r="BV29" s="445"/>
      <c r="BW29" s="445">
        <f t="shared" si="25"/>
        <v>0</v>
      </c>
      <c r="BX29" s="579"/>
      <c r="BY29" s="445"/>
      <c r="BZ29" s="445"/>
      <c r="CA29" s="445"/>
      <c r="CB29" s="445"/>
      <c r="CC29" s="469">
        <f t="shared" si="26"/>
        <v>0</v>
      </c>
      <c r="CD29" s="580">
        <f t="shared" si="23"/>
        <v>0</v>
      </c>
      <c r="CE29" s="581">
        <f t="shared" si="14"/>
        <v>0</v>
      </c>
      <c r="CF29" s="581">
        <f t="shared" si="15"/>
        <v>0</v>
      </c>
      <c r="CG29" s="581">
        <f t="shared" si="16"/>
        <v>0</v>
      </c>
      <c r="CH29" s="581">
        <f t="shared" si="17"/>
        <v>0</v>
      </c>
      <c r="CI29" s="581">
        <f t="shared" si="18"/>
        <v>0</v>
      </c>
      <c r="CJ29" s="1363" t="e">
        <f t="shared" si="19"/>
        <v>#DIV/0!</v>
      </c>
      <c r="CK29" s="578"/>
    </row>
    <row r="30" spans="1:89" ht="27" thickBot="1">
      <c r="A30" s="2453"/>
      <c r="B30" s="520" t="s">
        <v>586</v>
      </c>
      <c r="C30" s="554">
        <f>'[37]D. ITT_All_Grants'!C97</f>
        <v>0</v>
      </c>
      <c r="D30" s="723" t="s">
        <v>100</v>
      </c>
      <c r="E30" s="554">
        <f>'[37]D. ITT_All_Grants'!E97</f>
        <v>0</v>
      </c>
      <c r="F30" s="515"/>
      <c r="G30" s="515" t="s">
        <v>753</v>
      </c>
      <c r="H30" s="794" t="s">
        <v>20</v>
      </c>
      <c r="I30" s="794" t="s">
        <v>20</v>
      </c>
      <c r="J30" s="770" t="e">
        <f>I30-F13</f>
        <v>#VALUE!</v>
      </c>
      <c r="K30" s="778"/>
      <c r="L30" s="520" t="s">
        <v>637</v>
      </c>
      <c r="M30" s="773"/>
      <c r="N30" s="773"/>
      <c r="O30" s="773"/>
      <c r="P30" s="773"/>
      <c r="Q30" s="773">
        <f t="shared" si="9"/>
        <v>0</v>
      </c>
      <c r="R30" s="773">
        <f t="shared" si="10"/>
        <v>0</v>
      </c>
      <c r="S30" s="774">
        <f t="shared" si="11"/>
        <v>0</v>
      </c>
      <c r="T30" s="765"/>
      <c r="U30" s="766"/>
      <c r="V30" s="795"/>
      <c r="W30" s="795"/>
      <c r="X30" s="795"/>
      <c r="Y30" s="795"/>
      <c r="Z30" s="796"/>
      <c r="AA30" s="578"/>
      <c r="AB30" s="579"/>
      <c r="AC30" s="1370"/>
      <c r="AD30" s="1370"/>
      <c r="AE30" s="1370"/>
      <c r="AF30" s="1370"/>
      <c r="AG30" s="1370">
        <f t="shared" si="12"/>
        <v>0</v>
      </c>
      <c r="AH30" s="579"/>
      <c r="AI30" s="1370"/>
      <c r="AJ30" s="1370"/>
      <c r="AK30" s="1370"/>
      <c r="AL30" s="1370"/>
      <c r="AM30" s="1370">
        <f t="shared" si="1"/>
        <v>0</v>
      </c>
      <c r="AN30" s="579"/>
      <c r="AO30" s="1370"/>
      <c r="AP30" s="1370"/>
      <c r="AQ30" s="1370"/>
      <c r="AR30" s="1370"/>
      <c r="AS30" s="1370">
        <f t="shared" si="2"/>
        <v>0</v>
      </c>
      <c r="AT30" s="579"/>
      <c r="AU30" s="1370"/>
      <c r="AV30" s="1370"/>
      <c r="AW30" s="1370"/>
      <c r="AX30" s="1370"/>
      <c r="AY30" s="1370">
        <f t="shared" si="3"/>
        <v>0</v>
      </c>
      <c r="AZ30" s="579"/>
      <c r="BA30" s="1370"/>
      <c r="BB30" s="1370"/>
      <c r="BC30" s="1370"/>
      <c r="BD30" s="1370"/>
      <c r="BE30" s="1370">
        <f t="shared" si="4"/>
        <v>0</v>
      </c>
      <c r="BF30" s="579"/>
      <c r="BG30" s="1370"/>
      <c r="BH30" s="1370"/>
      <c r="BI30" s="1370"/>
      <c r="BJ30" s="1370"/>
      <c r="BK30" s="1370">
        <f t="shared" si="5"/>
        <v>0</v>
      </c>
      <c r="BL30" s="579"/>
      <c r="BM30" s="445"/>
      <c r="BN30" s="445"/>
      <c r="BO30" s="445"/>
      <c r="BP30" s="445"/>
      <c r="BQ30" s="445">
        <f t="shared" si="24"/>
        <v>0</v>
      </c>
      <c r="BR30" s="579"/>
      <c r="BS30" s="445"/>
      <c r="BT30" s="445"/>
      <c r="BU30" s="445"/>
      <c r="BV30" s="445"/>
      <c r="BW30" s="445">
        <f t="shared" si="25"/>
        <v>0</v>
      </c>
      <c r="BX30" s="579"/>
      <c r="BY30" s="445"/>
      <c r="BZ30" s="445"/>
      <c r="CA30" s="445"/>
      <c r="CB30" s="445"/>
      <c r="CC30" s="469">
        <f t="shared" si="26"/>
        <v>0</v>
      </c>
      <c r="CD30" s="580">
        <f t="shared" si="23"/>
        <v>0</v>
      </c>
      <c r="CE30" s="581">
        <f t="shared" si="14"/>
        <v>0</v>
      </c>
      <c r="CF30" s="581">
        <f t="shared" si="15"/>
        <v>0</v>
      </c>
      <c r="CG30" s="581">
        <f t="shared" si="16"/>
        <v>0</v>
      </c>
      <c r="CH30" s="581">
        <f t="shared" si="17"/>
        <v>0</v>
      </c>
      <c r="CI30" s="581">
        <f t="shared" si="18"/>
        <v>0</v>
      </c>
      <c r="CJ30" s="1363" t="e">
        <f t="shared" si="19"/>
        <v>#DIV/0!</v>
      </c>
      <c r="CK30" s="578"/>
    </row>
    <row r="31" spans="1:89" ht="27" thickBot="1">
      <c r="A31" s="2453"/>
      <c r="B31" s="713" t="s">
        <v>951</v>
      </c>
      <c r="C31" s="554">
        <f>'[37]D. ITT_All_Grants'!C98</f>
        <v>0</v>
      </c>
      <c r="D31" s="723" t="s">
        <v>100</v>
      </c>
      <c r="E31" s="554">
        <f>'[37]D. ITT_All_Grants'!E98</f>
        <v>0</v>
      </c>
      <c r="F31" s="515"/>
      <c r="G31" s="515" t="s">
        <v>753</v>
      </c>
      <c r="H31" s="794" t="s">
        <v>20</v>
      </c>
      <c r="I31" s="794" t="s">
        <v>20</v>
      </c>
      <c r="J31" s="770" t="e">
        <f>I31-F14</f>
        <v>#VALUE!</v>
      </c>
      <c r="K31" s="778"/>
      <c r="L31" s="520" t="s">
        <v>637</v>
      </c>
      <c r="M31" s="773"/>
      <c r="N31" s="773"/>
      <c r="O31" s="773"/>
      <c r="P31" s="773"/>
      <c r="Q31" s="773">
        <f t="shared" si="9"/>
        <v>0</v>
      </c>
      <c r="R31" s="773">
        <f t="shared" si="10"/>
        <v>0</v>
      </c>
      <c r="S31" s="774">
        <f t="shared" si="11"/>
        <v>0</v>
      </c>
      <c r="T31" s="765"/>
      <c r="U31" s="766"/>
      <c r="V31" s="795"/>
      <c r="W31" s="795"/>
      <c r="X31" s="795"/>
      <c r="Y31" s="795"/>
      <c r="Z31" s="796"/>
      <c r="AA31" s="578"/>
      <c r="AB31" s="579"/>
      <c r="AC31" s="1370"/>
      <c r="AD31" s="1370"/>
      <c r="AE31" s="1370"/>
      <c r="AF31" s="1370"/>
      <c r="AG31" s="1370">
        <f t="shared" si="12"/>
        <v>0</v>
      </c>
      <c r="AH31" s="579"/>
      <c r="AI31" s="1370"/>
      <c r="AJ31" s="1370"/>
      <c r="AK31" s="1370"/>
      <c r="AL31" s="1370"/>
      <c r="AM31" s="1370">
        <f t="shared" si="1"/>
        <v>0</v>
      </c>
      <c r="AN31" s="579"/>
      <c r="AO31" s="1370"/>
      <c r="AP31" s="1370"/>
      <c r="AQ31" s="1370"/>
      <c r="AR31" s="1370"/>
      <c r="AS31" s="1370">
        <f t="shared" si="2"/>
        <v>0</v>
      </c>
      <c r="AT31" s="579"/>
      <c r="AU31" s="1370"/>
      <c r="AV31" s="1370"/>
      <c r="AW31" s="1370"/>
      <c r="AX31" s="1370"/>
      <c r="AY31" s="1370">
        <f t="shared" si="3"/>
        <v>0</v>
      </c>
      <c r="AZ31" s="579"/>
      <c r="BA31" s="1370"/>
      <c r="BB31" s="1370"/>
      <c r="BC31" s="1370"/>
      <c r="BD31" s="1370"/>
      <c r="BE31" s="1370">
        <f t="shared" si="4"/>
        <v>0</v>
      </c>
      <c r="BF31" s="579"/>
      <c r="BG31" s="1370"/>
      <c r="BH31" s="1370"/>
      <c r="BI31" s="1370"/>
      <c r="BJ31" s="1370"/>
      <c r="BK31" s="1370">
        <f t="shared" si="5"/>
        <v>0</v>
      </c>
      <c r="BL31" s="579"/>
      <c r="BM31" s="445"/>
      <c r="BN31" s="445"/>
      <c r="BO31" s="445"/>
      <c r="BP31" s="445"/>
      <c r="BQ31" s="445">
        <f t="shared" si="24"/>
        <v>0</v>
      </c>
      <c r="BR31" s="579"/>
      <c r="BS31" s="445"/>
      <c r="BT31" s="445"/>
      <c r="BU31" s="445"/>
      <c r="BV31" s="445"/>
      <c r="BW31" s="445">
        <f t="shared" si="25"/>
        <v>0</v>
      </c>
      <c r="BX31" s="579"/>
      <c r="BY31" s="445"/>
      <c r="BZ31" s="445"/>
      <c r="CA31" s="445"/>
      <c r="CB31" s="445"/>
      <c r="CC31" s="469">
        <f t="shared" si="26"/>
        <v>0</v>
      </c>
      <c r="CD31" s="580">
        <f t="shared" si="23"/>
        <v>0</v>
      </c>
      <c r="CE31" s="581">
        <f t="shared" si="14"/>
        <v>0</v>
      </c>
      <c r="CF31" s="581">
        <f t="shared" si="15"/>
        <v>0</v>
      </c>
      <c r="CG31" s="581">
        <f t="shared" si="16"/>
        <v>0</v>
      </c>
      <c r="CH31" s="581">
        <f t="shared" si="17"/>
        <v>0</v>
      </c>
      <c r="CI31" s="581">
        <f t="shared" si="18"/>
        <v>0</v>
      </c>
      <c r="CJ31" s="1363" t="e">
        <f t="shared" si="19"/>
        <v>#DIV/0!</v>
      </c>
      <c r="CK31" s="578"/>
    </row>
    <row r="32" spans="1:89" ht="15.75" thickBot="1">
      <c r="A32" s="2453"/>
      <c r="B32" s="713" t="s">
        <v>952</v>
      </c>
      <c r="C32" s="554">
        <f>'[37]D. ITT_All_Grants'!C99</f>
        <v>0</v>
      </c>
      <c r="D32" s="723" t="s">
        <v>100</v>
      </c>
      <c r="E32" s="554">
        <f>'[37]D. ITT_All_Grants'!E99</f>
        <v>0</v>
      </c>
      <c r="F32" s="515"/>
      <c r="G32" s="515" t="s">
        <v>753</v>
      </c>
      <c r="H32" s="794" t="s">
        <v>20</v>
      </c>
      <c r="I32" s="794" t="s">
        <v>20</v>
      </c>
      <c r="J32" s="770" t="e">
        <f>I32-F15</f>
        <v>#VALUE!</v>
      </c>
      <c r="K32" s="778"/>
      <c r="L32" s="520" t="s">
        <v>637</v>
      </c>
      <c r="M32" s="773"/>
      <c r="N32" s="773"/>
      <c r="O32" s="773"/>
      <c r="P32" s="773"/>
      <c r="Q32" s="773">
        <f t="shared" si="9"/>
        <v>0</v>
      </c>
      <c r="R32" s="773">
        <f t="shared" si="10"/>
        <v>0</v>
      </c>
      <c r="S32" s="774">
        <f t="shared" si="11"/>
        <v>0</v>
      </c>
      <c r="T32" s="765"/>
      <c r="U32" s="766"/>
      <c r="V32" s="795"/>
      <c r="W32" s="795"/>
      <c r="X32" s="795"/>
      <c r="Y32" s="795"/>
      <c r="Z32" s="796"/>
      <c r="AA32" s="578"/>
      <c r="AB32" s="579"/>
      <c r="AC32" s="1370"/>
      <c r="AD32" s="1370"/>
      <c r="AE32" s="1370"/>
      <c r="AF32" s="1370"/>
      <c r="AG32" s="1370">
        <f t="shared" si="12"/>
        <v>0</v>
      </c>
      <c r="AH32" s="579"/>
      <c r="AI32" s="1370"/>
      <c r="AJ32" s="1370"/>
      <c r="AK32" s="1370"/>
      <c r="AL32" s="1370"/>
      <c r="AM32" s="1370">
        <f t="shared" si="1"/>
        <v>0</v>
      </c>
      <c r="AN32" s="579"/>
      <c r="AO32" s="1370"/>
      <c r="AP32" s="1370"/>
      <c r="AQ32" s="1370"/>
      <c r="AR32" s="1370"/>
      <c r="AS32" s="1370">
        <f t="shared" si="2"/>
        <v>0</v>
      </c>
      <c r="AT32" s="579"/>
      <c r="AU32" s="1370"/>
      <c r="AV32" s="1370"/>
      <c r="AW32" s="1370"/>
      <c r="AX32" s="1370"/>
      <c r="AY32" s="1370">
        <f t="shared" si="3"/>
        <v>0</v>
      </c>
      <c r="AZ32" s="579"/>
      <c r="BA32" s="1370"/>
      <c r="BB32" s="1370"/>
      <c r="BC32" s="1370"/>
      <c r="BD32" s="1370"/>
      <c r="BE32" s="1370">
        <f t="shared" si="4"/>
        <v>0</v>
      </c>
      <c r="BF32" s="579"/>
      <c r="BG32" s="1370"/>
      <c r="BH32" s="1370"/>
      <c r="BI32" s="1370"/>
      <c r="BJ32" s="1370"/>
      <c r="BK32" s="1370">
        <f t="shared" si="5"/>
        <v>0</v>
      </c>
      <c r="BL32" s="579"/>
      <c r="BM32" s="445"/>
      <c r="BN32" s="445"/>
      <c r="BO32" s="445"/>
      <c r="BP32" s="445"/>
      <c r="BQ32" s="445">
        <f t="shared" si="24"/>
        <v>0</v>
      </c>
      <c r="BR32" s="579"/>
      <c r="BS32" s="445"/>
      <c r="BT32" s="445"/>
      <c r="BU32" s="445"/>
      <c r="BV32" s="445"/>
      <c r="BW32" s="445">
        <f t="shared" si="25"/>
        <v>0</v>
      </c>
      <c r="BX32" s="579"/>
      <c r="BY32" s="445"/>
      <c r="BZ32" s="445"/>
      <c r="CA32" s="445"/>
      <c r="CB32" s="445"/>
      <c r="CC32" s="469">
        <f t="shared" si="26"/>
        <v>0</v>
      </c>
      <c r="CD32" s="580">
        <f t="shared" si="23"/>
        <v>0</v>
      </c>
      <c r="CE32" s="581">
        <f t="shared" si="14"/>
        <v>0</v>
      </c>
      <c r="CF32" s="581">
        <f t="shared" si="15"/>
        <v>0</v>
      </c>
      <c r="CG32" s="581">
        <f t="shared" si="16"/>
        <v>0</v>
      </c>
      <c r="CH32" s="581">
        <f t="shared" si="17"/>
        <v>0</v>
      </c>
      <c r="CI32" s="581">
        <f t="shared" si="18"/>
        <v>0</v>
      </c>
      <c r="CJ32" s="1363" t="e">
        <f t="shared" si="19"/>
        <v>#DIV/0!</v>
      </c>
      <c r="CK32" s="578"/>
    </row>
    <row r="33" spans="1:89" ht="15.75" thickBot="1">
      <c r="A33" s="2453"/>
      <c r="B33" s="713" t="s">
        <v>953</v>
      </c>
      <c r="C33" s="554">
        <f>'[37]D. ITT_All_Grants'!C100</f>
        <v>0</v>
      </c>
      <c r="D33" s="723" t="s">
        <v>100</v>
      </c>
      <c r="E33" s="554">
        <f>'[37]D. ITT_All_Grants'!E100</f>
        <v>0</v>
      </c>
      <c r="F33" s="515"/>
      <c r="G33" s="515" t="s">
        <v>753</v>
      </c>
      <c r="H33" s="794" t="s">
        <v>20</v>
      </c>
      <c r="I33" s="794" t="s">
        <v>20</v>
      </c>
      <c r="J33" s="770" t="e">
        <f>I33-#REF!</f>
        <v>#VALUE!</v>
      </c>
      <c r="K33" s="778"/>
      <c r="L33" s="520" t="s">
        <v>637</v>
      </c>
      <c r="M33" s="773"/>
      <c r="N33" s="773"/>
      <c r="O33" s="773"/>
      <c r="P33" s="773"/>
      <c r="Q33" s="773">
        <f t="shared" si="9"/>
        <v>0</v>
      </c>
      <c r="R33" s="773">
        <f t="shared" si="10"/>
        <v>0</v>
      </c>
      <c r="S33" s="774">
        <f t="shared" si="11"/>
        <v>0</v>
      </c>
      <c r="T33" s="765"/>
      <c r="U33" s="766"/>
      <c r="V33" s="795"/>
      <c r="W33" s="795"/>
      <c r="X33" s="795"/>
      <c r="Y33" s="795"/>
      <c r="Z33" s="796"/>
      <c r="AA33" s="578"/>
      <c r="AB33" s="579"/>
      <c r="AC33" s="1370"/>
      <c r="AD33" s="1370"/>
      <c r="AE33" s="1370"/>
      <c r="AF33" s="1370"/>
      <c r="AG33" s="1370">
        <f t="shared" si="12"/>
        <v>0</v>
      </c>
      <c r="AH33" s="579"/>
      <c r="AI33" s="1370"/>
      <c r="AJ33" s="1370"/>
      <c r="AK33" s="1370"/>
      <c r="AL33" s="1370"/>
      <c r="AM33" s="1370">
        <f t="shared" si="1"/>
        <v>0</v>
      </c>
      <c r="AN33" s="579"/>
      <c r="AO33" s="1370"/>
      <c r="AP33" s="1370"/>
      <c r="AQ33" s="1370"/>
      <c r="AR33" s="1370"/>
      <c r="AS33" s="1370">
        <f t="shared" si="2"/>
        <v>0</v>
      </c>
      <c r="AT33" s="579"/>
      <c r="AU33" s="1370"/>
      <c r="AV33" s="1370"/>
      <c r="AW33" s="1370"/>
      <c r="AX33" s="1370"/>
      <c r="AY33" s="1370">
        <f t="shared" si="3"/>
        <v>0</v>
      </c>
      <c r="AZ33" s="579"/>
      <c r="BA33" s="1370"/>
      <c r="BB33" s="1370"/>
      <c r="BC33" s="1370"/>
      <c r="BD33" s="1370"/>
      <c r="BE33" s="1370">
        <f t="shared" si="4"/>
        <v>0</v>
      </c>
      <c r="BF33" s="579"/>
      <c r="BG33" s="1370"/>
      <c r="BH33" s="1370"/>
      <c r="BI33" s="1370"/>
      <c r="BJ33" s="1370"/>
      <c r="BK33" s="1370">
        <f t="shared" si="5"/>
        <v>0</v>
      </c>
      <c r="BL33" s="579"/>
      <c r="BM33" s="445"/>
      <c r="BN33" s="445"/>
      <c r="BO33" s="445"/>
      <c r="BP33" s="445"/>
      <c r="BQ33" s="445">
        <f t="shared" si="24"/>
        <v>0</v>
      </c>
      <c r="BR33" s="579"/>
      <c r="BS33" s="445"/>
      <c r="BT33" s="445"/>
      <c r="BU33" s="445"/>
      <c r="BV33" s="445"/>
      <c r="BW33" s="445">
        <f t="shared" si="25"/>
        <v>0</v>
      </c>
      <c r="BX33" s="579"/>
      <c r="BY33" s="445"/>
      <c r="BZ33" s="445"/>
      <c r="CA33" s="445"/>
      <c r="CB33" s="445"/>
      <c r="CC33" s="469">
        <f t="shared" si="26"/>
        <v>0</v>
      </c>
      <c r="CD33" s="580">
        <f t="shared" si="23"/>
        <v>0</v>
      </c>
      <c r="CE33" s="581">
        <f t="shared" si="14"/>
        <v>0</v>
      </c>
      <c r="CF33" s="581">
        <f t="shared" si="15"/>
        <v>0</v>
      </c>
      <c r="CG33" s="581">
        <f t="shared" si="16"/>
        <v>0</v>
      </c>
      <c r="CH33" s="581">
        <f t="shared" si="17"/>
        <v>0</v>
      </c>
      <c r="CI33" s="581">
        <f t="shared" si="18"/>
        <v>0</v>
      </c>
      <c r="CJ33" s="1363" t="e">
        <f t="shared" si="19"/>
        <v>#DIV/0!</v>
      </c>
      <c r="CK33" s="578"/>
    </row>
    <row r="34" spans="1:89" ht="27" thickBot="1">
      <c r="A34" s="2453"/>
      <c r="B34" s="713" t="s">
        <v>954</v>
      </c>
      <c r="C34" s="554">
        <f>'[37]D. ITT_All_Grants'!C101</f>
        <v>0</v>
      </c>
      <c r="D34" s="723" t="s">
        <v>100</v>
      </c>
      <c r="E34" s="554">
        <f>'[37]D. ITT_All_Grants'!E101</f>
        <v>0</v>
      </c>
      <c r="F34" s="515"/>
      <c r="G34" s="515" t="s">
        <v>753</v>
      </c>
      <c r="H34" s="794" t="s">
        <v>20</v>
      </c>
      <c r="I34" s="794" t="s">
        <v>20</v>
      </c>
      <c r="J34" s="770" t="e">
        <f>I34-#REF!</f>
        <v>#VALUE!</v>
      </c>
      <c r="K34" s="778"/>
      <c r="L34" s="520" t="s">
        <v>637</v>
      </c>
      <c r="M34" s="773"/>
      <c r="N34" s="773"/>
      <c r="O34" s="773"/>
      <c r="P34" s="773"/>
      <c r="Q34" s="773">
        <f t="shared" si="9"/>
        <v>0</v>
      </c>
      <c r="R34" s="773">
        <f t="shared" si="10"/>
        <v>0</v>
      </c>
      <c r="S34" s="774">
        <f t="shared" si="11"/>
        <v>0</v>
      </c>
      <c r="T34" s="765"/>
      <c r="U34" s="766"/>
      <c r="V34" s="795"/>
      <c r="W34" s="795"/>
      <c r="X34" s="795"/>
      <c r="Y34" s="795"/>
      <c r="Z34" s="796"/>
      <c r="AA34" s="578"/>
      <c r="AB34" s="579"/>
      <c r="AC34" s="1370"/>
      <c r="AD34" s="1370"/>
      <c r="AE34" s="1370"/>
      <c r="AF34" s="1370"/>
      <c r="AG34" s="1370">
        <f t="shared" si="12"/>
        <v>0</v>
      </c>
      <c r="AH34" s="579"/>
      <c r="AI34" s="1370"/>
      <c r="AJ34" s="1370"/>
      <c r="AK34" s="1370"/>
      <c r="AL34" s="1370"/>
      <c r="AM34" s="1370">
        <f t="shared" si="1"/>
        <v>0</v>
      </c>
      <c r="AN34" s="579"/>
      <c r="AO34" s="1370"/>
      <c r="AP34" s="1370"/>
      <c r="AQ34" s="1370"/>
      <c r="AR34" s="1370"/>
      <c r="AS34" s="1370">
        <f t="shared" si="2"/>
        <v>0</v>
      </c>
      <c r="AT34" s="579"/>
      <c r="AU34" s="1370"/>
      <c r="AV34" s="1370"/>
      <c r="AW34" s="1370"/>
      <c r="AX34" s="1370"/>
      <c r="AY34" s="1370">
        <f t="shared" si="3"/>
        <v>0</v>
      </c>
      <c r="AZ34" s="579"/>
      <c r="BA34" s="1370"/>
      <c r="BB34" s="1370"/>
      <c r="BC34" s="1370"/>
      <c r="BD34" s="1370"/>
      <c r="BE34" s="1370">
        <f t="shared" si="4"/>
        <v>0</v>
      </c>
      <c r="BF34" s="579"/>
      <c r="BG34" s="1370"/>
      <c r="BH34" s="1370"/>
      <c r="BI34" s="1370"/>
      <c r="BJ34" s="1370"/>
      <c r="BK34" s="1370">
        <f t="shared" si="5"/>
        <v>0</v>
      </c>
      <c r="BL34" s="579"/>
      <c r="BM34" s="445"/>
      <c r="BN34" s="445"/>
      <c r="BO34" s="445"/>
      <c r="BP34" s="445"/>
      <c r="BQ34" s="445">
        <f t="shared" si="24"/>
        <v>0</v>
      </c>
      <c r="BR34" s="579"/>
      <c r="BS34" s="445"/>
      <c r="BT34" s="445"/>
      <c r="BU34" s="445"/>
      <c r="BV34" s="445"/>
      <c r="BW34" s="445">
        <f t="shared" si="25"/>
        <v>0</v>
      </c>
      <c r="BX34" s="579"/>
      <c r="BY34" s="445"/>
      <c r="BZ34" s="445"/>
      <c r="CA34" s="445"/>
      <c r="CB34" s="445"/>
      <c r="CC34" s="469">
        <f t="shared" si="26"/>
        <v>0</v>
      </c>
      <c r="CD34" s="580">
        <f t="shared" si="23"/>
        <v>0</v>
      </c>
      <c r="CE34" s="581">
        <f t="shared" si="14"/>
        <v>0</v>
      </c>
      <c r="CF34" s="581">
        <f t="shared" si="15"/>
        <v>0</v>
      </c>
      <c r="CG34" s="581">
        <f t="shared" si="16"/>
        <v>0</v>
      </c>
      <c r="CH34" s="581">
        <f t="shared" si="17"/>
        <v>0</v>
      </c>
      <c r="CI34" s="581">
        <f t="shared" si="18"/>
        <v>0</v>
      </c>
      <c r="CJ34" s="1363" t="e">
        <f t="shared" si="19"/>
        <v>#DIV/0!</v>
      </c>
      <c r="CK34" s="578"/>
    </row>
    <row r="35" spans="1:89" ht="27" thickBot="1">
      <c r="A35" s="2453"/>
      <c r="B35" s="713" t="s">
        <v>947</v>
      </c>
      <c r="C35" s="554">
        <f>'[37]D. ITT_All_Grants'!C102</f>
        <v>0</v>
      </c>
      <c r="D35" s="723" t="s">
        <v>100</v>
      </c>
      <c r="E35" s="554">
        <f>'[37]D. ITT_All_Grants'!E102</f>
        <v>0</v>
      </c>
      <c r="F35" s="515"/>
      <c r="G35" s="515" t="s">
        <v>753</v>
      </c>
      <c r="H35" s="794" t="s">
        <v>20</v>
      </c>
      <c r="I35" s="794" t="s">
        <v>20</v>
      </c>
      <c r="J35" s="770" t="e">
        <f>I35-#REF!</f>
        <v>#VALUE!</v>
      </c>
      <c r="K35" s="778"/>
      <c r="L35" s="520" t="s">
        <v>637</v>
      </c>
      <c r="M35" s="773"/>
      <c r="N35" s="773"/>
      <c r="O35" s="773"/>
      <c r="P35" s="773"/>
      <c r="Q35" s="773">
        <f t="shared" si="9"/>
        <v>0</v>
      </c>
      <c r="R35" s="773">
        <f t="shared" si="10"/>
        <v>0</v>
      </c>
      <c r="S35" s="774">
        <f t="shared" si="11"/>
        <v>0</v>
      </c>
      <c r="T35" s="765"/>
      <c r="U35" s="766"/>
      <c r="V35" s="795"/>
      <c r="W35" s="795"/>
      <c r="X35" s="795"/>
      <c r="Y35" s="795"/>
      <c r="Z35" s="796"/>
      <c r="AA35" s="578"/>
      <c r="AB35" s="579"/>
      <c r="AC35" s="1370"/>
      <c r="AD35" s="1370"/>
      <c r="AE35" s="1370"/>
      <c r="AF35" s="1370"/>
      <c r="AG35" s="1370">
        <f t="shared" si="12"/>
        <v>0</v>
      </c>
      <c r="AH35" s="579"/>
      <c r="AI35" s="1370"/>
      <c r="AJ35" s="1370"/>
      <c r="AK35" s="1370"/>
      <c r="AL35" s="1370"/>
      <c r="AM35" s="1370">
        <f t="shared" si="1"/>
        <v>0</v>
      </c>
      <c r="AN35" s="579"/>
      <c r="AO35" s="1370"/>
      <c r="AP35" s="1370"/>
      <c r="AQ35" s="1370"/>
      <c r="AR35" s="1370"/>
      <c r="AS35" s="1370">
        <f t="shared" si="2"/>
        <v>0</v>
      </c>
      <c r="AT35" s="579"/>
      <c r="AU35" s="1370"/>
      <c r="AV35" s="1370"/>
      <c r="AW35" s="1370"/>
      <c r="AX35" s="1370"/>
      <c r="AY35" s="1370">
        <f t="shared" si="3"/>
        <v>0</v>
      </c>
      <c r="AZ35" s="579"/>
      <c r="BA35" s="1370"/>
      <c r="BB35" s="1370"/>
      <c r="BC35" s="1370"/>
      <c r="BD35" s="1370"/>
      <c r="BE35" s="1370">
        <f t="shared" si="4"/>
        <v>0</v>
      </c>
      <c r="BF35" s="579"/>
      <c r="BG35" s="1370"/>
      <c r="BH35" s="1370"/>
      <c r="BI35" s="1370"/>
      <c r="BJ35" s="1370"/>
      <c r="BK35" s="1370">
        <f t="shared" si="5"/>
        <v>0</v>
      </c>
      <c r="BL35" s="579"/>
      <c r="BM35" s="445"/>
      <c r="BN35" s="445"/>
      <c r="BO35" s="445"/>
      <c r="BP35" s="445"/>
      <c r="BQ35" s="445">
        <f>BM35+BN35+BO35+BP35</f>
        <v>0</v>
      </c>
      <c r="BR35" s="579"/>
      <c r="BS35" s="445"/>
      <c r="BT35" s="445"/>
      <c r="BU35" s="445"/>
      <c r="BV35" s="445"/>
      <c r="BW35" s="445">
        <f>BS35+BT35+BU35+BV35</f>
        <v>0</v>
      </c>
      <c r="BX35" s="579"/>
      <c r="BY35" s="445"/>
      <c r="BZ35" s="445"/>
      <c r="CA35" s="445"/>
      <c r="CB35" s="445"/>
      <c r="CC35" s="469">
        <f>BY35+BZ35+CA35+CB35</f>
        <v>0</v>
      </c>
      <c r="CD35" s="580">
        <f t="shared" si="23"/>
        <v>0</v>
      </c>
      <c r="CE35" s="581">
        <f t="shared" si="14"/>
        <v>0</v>
      </c>
      <c r="CF35" s="581">
        <f t="shared" si="15"/>
        <v>0</v>
      </c>
      <c r="CG35" s="581">
        <f t="shared" si="16"/>
        <v>0</v>
      </c>
      <c r="CH35" s="581">
        <f t="shared" si="17"/>
        <v>0</v>
      </c>
      <c r="CI35" s="581">
        <f t="shared" si="18"/>
        <v>0</v>
      </c>
      <c r="CJ35" s="1363" t="e">
        <f t="shared" si="19"/>
        <v>#DIV/0!</v>
      </c>
      <c r="CK35" s="578"/>
    </row>
    <row r="36" spans="1:89" ht="27" thickBot="1">
      <c r="A36" s="2454"/>
      <c r="B36" s="713" t="s">
        <v>955</v>
      </c>
      <c r="C36" s="554">
        <f>'[37]D. ITT_All_Grants'!C103</f>
        <v>0</v>
      </c>
      <c r="D36" s="723" t="s">
        <v>100</v>
      </c>
      <c r="E36" s="554">
        <f>'[37]D. ITT_All_Grants'!E103</f>
        <v>0</v>
      </c>
      <c r="F36" s="515"/>
      <c r="G36" s="515" t="s">
        <v>753</v>
      </c>
      <c r="H36" s="794" t="s">
        <v>20</v>
      </c>
      <c r="I36" s="794" t="s">
        <v>20</v>
      </c>
      <c r="J36" s="770" t="e">
        <f>I36-#REF!</f>
        <v>#VALUE!</v>
      </c>
      <c r="K36" s="778"/>
      <c r="L36" s="520" t="s">
        <v>637</v>
      </c>
      <c r="M36" s="773"/>
      <c r="N36" s="773"/>
      <c r="O36" s="773"/>
      <c r="P36" s="773"/>
      <c r="Q36" s="773">
        <f t="shared" si="9"/>
        <v>0</v>
      </c>
      <c r="R36" s="773">
        <f t="shared" si="10"/>
        <v>0</v>
      </c>
      <c r="S36" s="774">
        <f t="shared" si="11"/>
        <v>0</v>
      </c>
      <c r="T36" s="765"/>
      <c r="U36" s="766"/>
      <c r="V36" s="795"/>
      <c r="W36" s="795"/>
      <c r="X36" s="795"/>
      <c r="Y36" s="795"/>
      <c r="Z36" s="796"/>
      <c r="AA36" s="578"/>
      <c r="AB36" s="579"/>
      <c r="AC36" s="1370"/>
      <c r="AD36" s="1370"/>
      <c r="AE36" s="1370"/>
      <c r="AF36" s="1370"/>
      <c r="AG36" s="1370">
        <f t="shared" si="12"/>
        <v>0</v>
      </c>
      <c r="AH36" s="579"/>
      <c r="AI36" s="1370"/>
      <c r="AJ36" s="1370"/>
      <c r="AK36" s="1370"/>
      <c r="AL36" s="1370"/>
      <c r="AM36" s="1370">
        <f t="shared" si="1"/>
        <v>0</v>
      </c>
      <c r="AN36" s="579"/>
      <c r="AO36" s="1370"/>
      <c r="AP36" s="1370"/>
      <c r="AQ36" s="1370"/>
      <c r="AR36" s="1370"/>
      <c r="AS36" s="1370">
        <f t="shared" si="2"/>
        <v>0</v>
      </c>
      <c r="AT36" s="579"/>
      <c r="AU36" s="1370"/>
      <c r="AV36" s="1370"/>
      <c r="AW36" s="1370"/>
      <c r="AX36" s="1370"/>
      <c r="AY36" s="1370">
        <f t="shared" si="3"/>
        <v>0</v>
      </c>
      <c r="AZ36" s="579"/>
      <c r="BA36" s="1370"/>
      <c r="BB36" s="1370"/>
      <c r="BC36" s="1370"/>
      <c r="BD36" s="1370"/>
      <c r="BE36" s="1370">
        <f t="shared" si="4"/>
        <v>0</v>
      </c>
      <c r="BF36" s="579"/>
      <c r="BG36" s="1370"/>
      <c r="BH36" s="1370"/>
      <c r="BI36" s="1370"/>
      <c r="BJ36" s="1370"/>
      <c r="BK36" s="1370">
        <f t="shared" si="5"/>
        <v>0</v>
      </c>
      <c r="BL36" s="579"/>
      <c r="BM36" s="445"/>
      <c r="BN36" s="445"/>
      <c r="BO36" s="445"/>
      <c r="BP36" s="445"/>
      <c r="BQ36" s="445">
        <f>BM36+BN36+BO36+BP36</f>
        <v>0</v>
      </c>
      <c r="BR36" s="579"/>
      <c r="BS36" s="445"/>
      <c r="BT36" s="445"/>
      <c r="BU36" s="445"/>
      <c r="BV36" s="445"/>
      <c r="BW36" s="445">
        <f>BS36+BT36+BU36+BV36</f>
        <v>0</v>
      </c>
      <c r="BX36" s="579"/>
      <c r="BY36" s="445"/>
      <c r="BZ36" s="445"/>
      <c r="CA36" s="445"/>
      <c r="CB36" s="445"/>
      <c r="CC36" s="469">
        <f>BY36+BZ36+CA36+CB36</f>
        <v>0</v>
      </c>
      <c r="CD36" s="580">
        <f t="shared" si="23"/>
        <v>0</v>
      </c>
      <c r="CE36" s="581">
        <f t="shared" si="14"/>
        <v>0</v>
      </c>
      <c r="CF36" s="581">
        <f t="shared" si="15"/>
        <v>0</v>
      </c>
      <c r="CG36" s="581">
        <f t="shared" si="16"/>
        <v>0</v>
      </c>
      <c r="CH36" s="581">
        <f t="shared" si="17"/>
        <v>0</v>
      </c>
      <c r="CI36" s="581">
        <f t="shared" si="18"/>
        <v>0</v>
      </c>
      <c r="CJ36" s="1363" t="e">
        <f t="shared" si="19"/>
        <v>#DIV/0!</v>
      </c>
      <c r="CK36" s="578"/>
    </row>
    <row r="37" spans="1:89" ht="39.75" customHeight="1" thickBot="1">
      <c r="A37" s="2531" t="s">
        <v>760</v>
      </c>
      <c r="B37" s="519" t="s">
        <v>759</v>
      </c>
      <c r="C37" s="93">
        <f>'D. ITT_All_Grants'!C96</f>
        <v>0</v>
      </c>
      <c r="D37" s="723" t="s">
        <v>100</v>
      </c>
      <c r="E37" s="93">
        <f>'D. ITT_All_Grants'!E96</f>
        <v>0</v>
      </c>
      <c r="F37" s="150"/>
      <c r="G37" s="150" t="s">
        <v>143</v>
      </c>
      <c r="H37" s="594" t="s">
        <v>20</v>
      </c>
      <c r="I37" s="594" t="s">
        <v>20</v>
      </c>
      <c r="J37" s="601" t="e">
        <f>I37-F12</f>
        <v>#VALUE!</v>
      </c>
      <c r="K37" s="583"/>
      <c r="L37" s="597" t="s">
        <v>637</v>
      </c>
      <c r="M37" s="572"/>
      <c r="N37" s="572"/>
      <c r="O37" s="572"/>
      <c r="P37" s="572"/>
      <c r="Q37" s="1457">
        <v>105</v>
      </c>
      <c r="R37" s="1457">
        <v>245</v>
      </c>
      <c r="S37" s="573">
        <f t="shared" si="11"/>
        <v>350</v>
      </c>
      <c r="T37" s="1464" t="s">
        <v>1362</v>
      </c>
      <c r="U37" s="575"/>
      <c r="V37" s="576"/>
      <c r="W37" s="576"/>
      <c r="X37" s="576"/>
      <c r="Y37" s="576"/>
      <c r="Z37" s="577"/>
      <c r="AA37" s="578"/>
      <c r="AB37" s="579"/>
      <c r="AC37" s="1370"/>
      <c r="AD37" s="1370"/>
      <c r="AE37" s="1370"/>
      <c r="AF37" s="1370"/>
      <c r="AG37" s="1370">
        <f t="shared" si="12"/>
        <v>0</v>
      </c>
      <c r="AH37" s="579"/>
      <c r="AI37" s="1370"/>
      <c r="AJ37" s="1370"/>
      <c r="AK37" s="1370"/>
      <c r="AL37" s="1370"/>
      <c r="AM37" s="1370">
        <f t="shared" si="1"/>
        <v>0</v>
      </c>
      <c r="AN37" s="579"/>
      <c r="AO37" s="1370"/>
      <c r="AP37" s="1370"/>
      <c r="AQ37" s="1370"/>
      <c r="AR37" s="1370"/>
      <c r="AS37" s="1370">
        <f t="shared" si="2"/>
        <v>0</v>
      </c>
      <c r="AT37" s="579"/>
      <c r="AU37" s="1370"/>
      <c r="AV37" s="1370"/>
      <c r="AW37" s="1370"/>
      <c r="AX37" s="1370"/>
      <c r="AY37" s="1370">
        <f t="shared" si="3"/>
        <v>0</v>
      </c>
      <c r="AZ37" s="579"/>
      <c r="BA37" s="1370"/>
      <c r="BB37" s="1370"/>
      <c r="BC37" s="1370"/>
      <c r="BD37" s="1370"/>
      <c r="BE37" s="1370">
        <f t="shared" si="4"/>
        <v>0</v>
      </c>
      <c r="BF37" s="579"/>
      <c r="BG37" s="1370">
        <v>0</v>
      </c>
      <c r="BH37" s="1370">
        <v>0</v>
      </c>
      <c r="BI37" s="1370">
        <v>0</v>
      </c>
      <c r="BJ37" s="1370">
        <v>0</v>
      </c>
      <c r="BK37" s="1370">
        <f t="shared" si="5"/>
        <v>0</v>
      </c>
      <c r="BL37" s="579"/>
      <c r="BM37" s="445"/>
      <c r="BN37" s="445"/>
      <c r="BO37" s="445"/>
      <c r="BP37" s="445"/>
      <c r="BQ37" s="445">
        <f t="shared" si="6"/>
        <v>0</v>
      </c>
      <c r="BR37" s="579"/>
      <c r="BS37" s="445"/>
      <c r="BT37" s="445"/>
      <c r="BU37" s="445"/>
      <c r="BV37" s="445"/>
      <c r="BW37" s="445">
        <f t="shared" si="7"/>
        <v>0</v>
      </c>
      <c r="BX37" s="579"/>
      <c r="BY37" s="445"/>
      <c r="BZ37" s="445"/>
      <c r="CA37" s="445"/>
      <c r="CB37" s="445"/>
      <c r="CC37" s="469">
        <f t="shared" si="8"/>
        <v>0</v>
      </c>
      <c r="CD37" s="580">
        <f t="shared" si="23"/>
        <v>350</v>
      </c>
      <c r="CE37" s="581">
        <f t="shared" si="14"/>
        <v>0</v>
      </c>
      <c r="CF37" s="581">
        <f t="shared" si="15"/>
        <v>0</v>
      </c>
      <c r="CG37" s="581">
        <f t="shared" si="16"/>
        <v>0</v>
      </c>
      <c r="CH37" s="581">
        <f t="shared" si="17"/>
        <v>0</v>
      </c>
      <c r="CI37" s="581">
        <f t="shared" si="18"/>
        <v>0</v>
      </c>
      <c r="CJ37" s="1359">
        <f t="shared" si="19"/>
        <v>0</v>
      </c>
      <c r="CK37" s="578"/>
    </row>
    <row r="38" spans="1:89" ht="54" customHeight="1" thickBot="1">
      <c r="A38" s="2532"/>
      <c r="B38" s="497" t="s">
        <v>761</v>
      </c>
      <c r="C38" s="93">
        <f>'D. ITT_All_Grants'!C97</f>
        <v>0</v>
      </c>
      <c r="D38" s="723" t="s">
        <v>100</v>
      </c>
      <c r="E38" s="93">
        <f>'D. ITT_All_Grants'!E97</f>
        <v>0</v>
      </c>
      <c r="F38" s="94"/>
      <c r="G38" s="150" t="s">
        <v>143</v>
      </c>
      <c r="H38" s="594" t="s">
        <v>20</v>
      </c>
      <c r="I38" s="594" t="s">
        <v>20</v>
      </c>
      <c r="J38" s="601" t="e">
        <f>I38-F13</f>
        <v>#VALUE!</v>
      </c>
      <c r="K38" s="583"/>
      <c r="L38" s="597" t="s">
        <v>637</v>
      </c>
      <c r="M38" s="572"/>
      <c r="N38" s="572"/>
      <c r="O38" s="572"/>
      <c r="P38" s="572"/>
      <c r="Q38" s="572">
        <v>0</v>
      </c>
      <c r="R38" s="572">
        <v>0</v>
      </c>
      <c r="S38" s="573">
        <f t="shared" si="11"/>
        <v>0</v>
      </c>
      <c r="T38" s="574"/>
      <c r="U38" s="575"/>
      <c r="V38" s="576"/>
      <c r="W38" s="576"/>
      <c r="X38" s="576"/>
      <c r="Y38" s="576"/>
      <c r="Z38" s="577"/>
      <c r="AA38" s="578"/>
      <c r="AB38" s="579"/>
      <c r="AC38" s="1370"/>
      <c r="AD38" s="1370"/>
      <c r="AE38" s="1370"/>
      <c r="AF38" s="1370"/>
      <c r="AG38" s="1370">
        <f t="shared" si="12"/>
        <v>0</v>
      </c>
      <c r="AH38" s="584"/>
      <c r="AI38" s="1370"/>
      <c r="AJ38" s="1370"/>
      <c r="AK38" s="1370"/>
      <c r="AL38" s="1370"/>
      <c r="AM38" s="1370">
        <f t="shared" si="1"/>
        <v>0</v>
      </c>
      <c r="AN38" s="584"/>
      <c r="AO38" s="1370"/>
      <c r="AP38" s="1370"/>
      <c r="AQ38" s="1370"/>
      <c r="AR38" s="1370"/>
      <c r="AS38" s="1370">
        <f t="shared" si="2"/>
        <v>0</v>
      </c>
      <c r="AT38" s="584"/>
      <c r="AU38" s="1370"/>
      <c r="AV38" s="1370"/>
      <c r="AW38" s="1370"/>
      <c r="AX38" s="1370"/>
      <c r="AY38" s="1370">
        <f t="shared" si="3"/>
        <v>0</v>
      </c>
      <c r="AZ38" s="584"/>
      <c r="BA38" s="1370"/>
      <c r="BB38" s="1370"/>
      <c r="BC38" s="1370"/>
      <c r="BD38" s="1370"/>
      <c r="BE38" s="1370">
        <f t="shared" si="4"/>
        <v>0</v>
      </c>
      <c r="BF38" s="584"/>
      <c r="BG38" s="1370"/>
      <c r="BH38" s="1370"/>
      <c r="BI38" s="1370"/>
      <c r="BJ38" s="1370"/>
      <c r="BK38" s="1370">
        <f t="shared" si="5"/>
        <v>0</v>
      </c>
      <c r="BL38" s="584"/>
      <c r="BM38" s="445"/>
      <c r="BN38" s="445"/>
      <c r="BO38" s="445"/>
      <c r="BP38" s="445"/>
      <c r="BQ38" s="445">
        <f t="shared" si="6"/>
        <v>0</v>
      </c>
      <c r="BR38" s="584"/>
      <c r="BS38" s="445"/>
      <c r="BT38" s="445"/>
      <c r="BU38" s="445"/>
      <c r="BV38" s="445"/>
      <c r="BW38" s="445">
        <f t="shared" si="7"/>
        <v>0</v>
      </c>
      <c r="BX38" s="584"/>
      <c r="BY38" s="445"/>
      <c r="BZ38" s="445"/>
      <c r="CA38" s="445"/>
      <c r="CB38" s="445"/>
      <c r="CC38" s="469">
        <f t="shared" si="8"/>
        <v>0</v>
      </c>
      <c r="CD38" s="580">
        <f t="shared" si="23"/>
        <v>0</v>
      </c>
      <c r="CE38" s="581">
        <f t="shared" si="14"/>
        <v>0</v>
      </c>
      <c r="CF38" s="581">
        <f t="shared" si="15"/>
        <v>0</v>
      </c>
      <c r="CG38" s="581">
        <f t="shared" si="16"/>
        <v>0</v>
      </c>
      <c r="CH38" s="581">
        <f t="shared" si="17"/>
        <v>0</v>
      </c>
      <c r="CI38" s="581">
        <f t="shared" si="18"/>
        <v>0</v>
      </c>
      <c r="CJ38" s="1359" t="e">
        <f t="shared" si="19"/>
        <v>#DIV/0!</v>
      </c>
      <c r="CK38" s="578"/>
    </row>
    <row r="39" spans="1:89" ht="33.75" customHeight="1" thickBot="1">
      <c r="A39" s="2531" t="s">
        <v>762</v>
      </c>
      <c r="B39" s="593" t="s">
        <v>763</v>
      </c>
      <c r="C39" s="93">
        <f>'D. ITT_All_Grants'!C98</f>
        <v>0</v>
      </c>
      <c r="D39" s="723" t="s">
        <v>100</v>
      </c>
      <c r="E39" s="93">
        <f>'D. ITT_All_Grants'!E98</f>
        <v>0</v>
      </c>
      <c r="F39" s="94"/>
      <c r="G39" s="150" t="s">
        <v>143</v>
      </c>
      <c r="H39" s="594" t="s">
        <v>20</v>
      </c>
      <c r="I39" s="594" t="s">
        <v>20</v>
      </c>
      <c r="J39" s="601" t="e">
        <f>I39-F14</f>
        <v>#VALUE!</v>
      </c>
      <c r="K39" s="583"/>
      <c r="L39" s="597" t="s">
        <v>637</v>
      </c>
      <c r="M39" s="572"/>
      <c r="N39" s="572"/>
      <c r="O39" s="572"/>
      <c r="P39" s="572"/>
      <c r="Q39" s="1457">
        <v>75</v>
      </c>
      <c r="R39" s="1457">
        <v>175</v>
      </c>
      <c r="S39" s="573">
        <f t="shared" si="11"/>
        <v>250</v>
      </c>
      <c r="T39" s="1464" t="s">
        <v>1363</v>
      </c>
      <c r="U39" s="575"/>
      <c r="V39" s="576"/>
      <c r="W39" s="576"/>
      <c r="X39" s="576"/>
      <c r="Y39" s="576"/>
      <c r="Z39" s="577"/>
      <c r="AA39" s="578"/>
      <c r="AB39" s="579"/>
      <c r="AC39" s="1370"/>
      <c r="AD39" s="1370"/>
      <c r="AE39" s="1370"/>
      <c r="AF39" s="1370"/>
      <c r="AG39" s="1370">
        <f t="shared" si="12"/>
        <v>0</v>
      </c>
      <c r="AH39" s="584"/>
      <c r="AI39" s="1370"/>
      <c r="AJ39" s="1370"/>
      <c r="AK39" s="1370"/>
      <c r="AL39" s="1370"/>
      <c r="AM39" s="1370">
        <f t="shared" si="1"/>
        <v>0</v>
      </c>
      <c r="AN39" s="584"/>
      <c r="AO39" s="1370"/>
      <c r="AP39" s="1370"/>
      <c r="AQ39" s="1370"/>
      <c r="AR39" s="1370"/>
      <c r="AS39" s="1370">
        <f t="shared" si="2"/>
        <v>0</v>
      </c>
      <c r="AT39" s="584"/>
      <c r="AU39" s="1370"/>
      <c r="AV39" s="1370"/>
      <c r="AW39" s="1370"/>
      <c r="AX39" s="1370"/>
      <c r="AY39" s="1370">
        <f t="shared" si="3"/>
        <v>0</v>
      </c>
      <c r="AZ39" s="584"/>
      <c r="BA39" s="1370"/>
      <c r="BB39" s="1370"/>
      <c r="BC39" s="1370"/>
      <c r="BD39" s="1370"/>
      <c r="BE39" s="1370">
        <f t="shared" si="4"/>
        <v>0</v>
      </c>
      <c r="BF39" s="584"/>
      <c r="BG39" s="1370">
        <v>0</v>
      </c>
      <c r="BH39" s="1370">
        <v>0</v>
      </c>
      <c r="BI39" s="1370">
        <v>0</v>
      </c>
      <c r="BJ39" s="1370">
        <v>0</v>
      </c>
      <c r="BK39" s="1370">
        <f t="shared" si="5"/>
        <v>0</v>
      </c>
      <c r="BL39" s="584"/>
      <c r="BM39" s="445"/>
      <c r="BN39" s="445"/>
      <c r="BO39" s="445"/>
      <c r="BP39" s="445"/>
      <c r="BQ39" s="445">
        <f t="shared" si="6"/>
        <v>0</v>
      </c>
      <c r="BR39" s="584"/>
      <c r="BS39" s="445"/>
      <c r="BT39" s="445"/>
      <c r="BU39" s="445"/>
      <c r="BV39" s="445"/>
      <c r="BW39" s="445">
        <f t="shared" si="7"/>
        <v>0</v>
      </c>
      <c r="BX39" s="584"/>
      <c r="BY39" s="445"/>
      <c r="BZ39" s="445"/>
      <c r="CA39" s="445"/>
      <c r="CB39" s="445"/>
      <c r="CC39" s="469">
        <f t="shared" si="8"/>
        <v>0</v>
      </c>
      <c r="CD39" s="580">
        <f t="shared" si="23"/>
        <v>250</v>
      </c>
      <c r="CE39" s="581">
        <f t="shared" si="14"/>
        <v>0</v>
      </c>
      <c r="CF39" s="581">
        <f t="shared" si="15"/>
        <v>0</v>
      </c>
      <c r="CG39" s="581">
        <f t="shared" si="16"/>
        <v>0</v>
      </c>
      <c r="CH39" s="581">
        <f t="shared" si="17"/>
        <v>0</v>
      </c>
      <c r="CI39" s="581">
        <f t="shared" si="18"/>
        <v>0</v>
      </c>
      <c r="CJ39" s="1359">
        <f t="shared" si="19"/>
        <v>0</v>
      </c>
      <c r="CK39" s="578"/>
    </row>
    <row r="40" spans="1:89" ht="39" customHeight="1" thickBot="1">
      <c r="A40" s="2533"/>
      <c r="B40" s="589" t="s">
        <v>764</v>
      </c>
      <c r="C40" s="93">
        <f>'D. ITT_All_Grants'!C99</f>
        <v>0</v>
      </c>
      <c r="D40" s="723" t="s">
        <v>100</v>
      </c>
      <c r="E40" s="93">
        <f>'D. ITT_All_Grants'!E99</f>
        <v>0</v>
      </c>
      <c r="F40" s="94"/>
      <c r="G40" s="150" t="s">
        <v>143</v>
      </c>
      <c r="H40" s="594" t="s">
        <v>20</v>
      </c>
      <c r="I40" s="594" t="s">
        <v>20</v>
      </c>
      <c r="J40" s="601" t="e">
        <f>I40-F15</f>
        <v>#VALUE!</v>
      </c>
      <c r="K40" s="583"/>
      <c r="L40" s="597" t="s">
        <v>637</v>
      </c>
      <c r="M40" s="572"/>
      <c r="N40" s="572"/>
      <c r="O40" s="572"/>
      <c r="P40" s="572"/>
      <c r="Q40" s="1457">
        <v>30</v>
      </c>
      <c r="R40" s="1457">
        <v>70</v>
      </c>
      <c r="S40" s="573">
        <f t="shared" si="11"/>
        <v>100</v>
      </c>
      <c r="T40" s="1464" t="s">
        <v>1364</v>
      </c>
      <c r="U40" s="575"/>
      <c r="V40" s="576"/>
      <c r="W40" s="576"/>
      <c r="X40" s="576"/>
      <c r="Y40" s="576"/>
      <c r="Z40" s="577"/>
      <c r="AA40" s="578"/>
      <c r="AB40" s="579"/>
      <c r="AC40" s="1370"/>
      <c r="AD40" s="1370"/>
      <c r="AE40" s="1370"/>
      <c r="AF40" s="1370"/>
      <c r="AG40" s="1370">
        <f t="shared" si="12"/>
        <v>0</v>
      </c>
      <c r="AH40" s="584"/>
      <c r="AI40" s="1370"/>
      <c r="AJ40" s="1370"/>
      <c r="AK40" s="1370"/>
      <c r="AL40" s="1370"/>
      <c r="AM40" s="1370">
        <f t="shared" si="1"/>
        <v>0</v>
      </c>
      <c r="AN40" s="584"/>
      <c r="AO40" s="1370"/>
      <c r="AP40" s="1370"/>
      <c r="AQ40" s="1370"/>
      <c r="AR40" s="1370"/>
      <c r="AS40" s="1370">
        <f t="shared" si="2"/>
        <v>0</v>
      </c>
      <c r="AT40" s="584"/>
      <c r="AU40" s="1370"/>
      <c r="AV40" s="1370"/>
      <c r="AW40" s="1370"/>
      <c r="AX40" s="1370"/>
      <c r="AY40" s="1370">
        <f t="shared" si="3"/>
        <v>0</v>
      </c>
      <c r="AZ40" s="584"/>
      <c r="BA40" s="1370"/>
      <c r="BB40" s="1370"/>
      <c r="BC40" s="1370"/>
      <c r="BD40" s="1370"/>
      <c r="BE40" s="1370">
        <f t="shared" si="4"/>
        <v>0</v>
      </c>
      <c r="BF40" s="584"/>
      <c r="BG40" s="1370">
        <v>0</v>
      </c>
      <c r="BH40" s="1370">
        <v>0</v>
      </c>
      <c r="BI40" s="1370">
        <v>0</v>
      </c>
      <c r="BJ40" s="1370">
        <v>0</v>
      </c>
      <c r="BK40" s="1370">
        <f t="shared" si="5"/>
        <v>0</v>
      </c>
      <c r="BL40" s="584"/>
      <c r="BM40" s="445"/>
      <c r="BN40" s="445"/>
      <c r="BO40" s="445"/>
      <c r="BP40" s="445"/>
      <c r="BQ40" s="445">
        <f t="shared" si="6"/>
        <v>0</v>
      </c>
      <c r="BR40" s="584"/>
      <c r="BS40" s="445"/>
      <c r="BT40" s="445"/>
      <c r="BU40" s="445"/>
      <c r="BV40" s="445"/>
      <c r="BW40" s="445">
        <f t="shared" si="7"/>
        <v>0</v>
      </c>
      <c r="BX40" s="584"/>
      <c r="BY40" s="445"/>
      <c r="BZ40" s="445"/>
      <c r="CA40" s="445"/>
      <c r="CB40" s="445"/>
      <c r="CC40" s="469">
        <f t="shared" si="8"/>
        <v>0</v>
      </c>
      <c r="CD40" s="580">
        <f t="shared" si="23"/>
        <v>100</v>
      </c>
      <c r="CE40" s="581">
        <f t="shared" si="14"/>
        <v>0</v>
      </c>
      <c r="CF40" s="581">
        <f t="shared" si="15"/>
        <v>0</v>
      </c>
      <c r="CG40" s="581">
        <f t="shared" si="16"/>
        <v>0</v>
      </c>
      <c r="CH40" s="581">
        <f t="shared" si="17"/>
        <v>0</v>
      </c>
      <c r="CI40" s="581">
        <f t="shared" si="18"/>
        <v>0</v>
      </c>
      <c r="CJ40" s="1359">
        <f t="shared" si="19"/>
        <v>0</v>
      </c>
      <c r="CK40" s="578"/>
    </row>
    <row r="41" spans="1:89" ht="39.75" thickBot="1">
      <c r="A41" s="2533"/>
      <c r="B41" s="589" t="s">
        <v>765</v>
      </c>
      <c r="C41" s="93">
        <f>'D. ITT_All_Grants'!C100</f>
        <v>0</v>
      </c>
      <c r="D41" s="723" t="s">
        <v>100</v>
      </c>
      <c r="E41" s="93">
        <f>'D. ITT_All_Grants'!E100</f>
        <v>0</v>
      </c>
      <c r="F41" s="150"/>
      <c r="G41" s="150" t="s">
        <v>143</v>
      </c>
      <c r="H41" s="594" t="s">
        <v>20</v>
      </c>
      <c r="I41" s="594" t="s">
        <v>20</v>
      </c>
      <c r="J41" s="601" t="e">
        <f t="shared" ref="J41:J48" si="27">I41-F37</f>
        <v>#VALUE!</v>
      </c>
      <c r="K41" s="583"/>
      <c r="L41" s="599" t="s">
        <v>641</v>
      </c>
      <c r="M41" s="572"/>
      <c r="N41" s="572"/>
      <c r="O41" s="572"/>
      <c r="P41" s="572"/>
      <c r="Q41" s="1457">
        <v>75</v>
      </c>
      <c r="R41" s="1457">
        <v>175</v>
      </c>
      <c r="S41" s="573">
        <f>Q41+R41</f>
        <v>250</v>
      </c>
      <c r="T41" s="1464" t="s">
        <v>1365</v>
      </c>
      <c r="U41" s="575"/>
      <c r="V41" s="576"/>
      <c r="W41" s="576"/>
      <c r="X41" s="576"/>
      <c r="Y41" s="576"/>
      <c r="Z41" s="577"/>
      <c r="AA41" s="578"/>
      <c r="AB41" s="579"/>
      <c r="AC41" s="1370"/>
      <c r="AD41" s="1370"/>
      <c r="AE41" s="1370"/>
      <c r="AF41" s="1370"/>
      <c r="AG41" s="1370">
        <f t="shared" si="12"/>
        <v>0</v>
      </c>
      <c r="AH41" s="575"/>
      <c r="AI41" s="1370"/>
      <c r="AJ41" s="1370"/>
      <c r="AK41" s="1370"/>
      <c r="AL41" s="1370"/>
      <c r="AM41" s="1370">
        <f t="shared" si="1"/>
        <v>0</v>
      </c>
      <c r="AN41" s="575"/>
      <c r="AO41" s="1370"/>
      <c r="AP41" s="1370"/>
      <c r="AQ41" s="1370"/>
      <c r="AR41" s="1370"/>
      <c r="AS41" s="1370">
        <f t="shared" si="2"/>
        <v>0</v>
      </c>
      <c r="AT41" s="575"/>
      <c r="AU41" s="1370"/>
      <c r="AV41" s="1370"/>
      <c r="AW41" s="1370"/>
      <c r="AX41" s="1370"/>
      <c r="AY41" s="1370">
        <f t="shared" si="3"/>
        <v>0</v>
      </c>
      <c r="AZ41" s="575"/>
      <c r="BA41" s="1370"/>
      <c r="BB41" s="1370"/>
      <c r="BC41" s="1370"/>
      <c r="BD41" s="1370"/>
      <c r="BE41" s="1370">
        <f t="shared" si="4"/>
        <v>0</v>
      </c>
      <c r="BF41" s="575"/>
      <c r="BG41" s="1370">
        <v>0</v>
      </c>
      <c r="BH41" s="1370">
        <v>0</v>
      </c>
      <c r="BI41" s="1370">
        <v>0</v>
      </c>
      <c r="BJ41" s="1370">
        <v>0</v>
      </c>
      <c r="BK41" s="1370">
        <f t="shared" si="5"/>
        <v>0</v>
      </c>
      <c r="BL41" s="575"/>
      <c r="BM41" s="445"/>
      <c r="BN41" s="445"/>
      <c r="BO41" s="445"/>
      <c r="BP41" s="445"/>
      <c r="BQ41" s="445">
        <f t="shared" si="6"/>
        <v>0</v>
      </c>
      <c r="BR41" s="575"/>
      <c r="BS41" s="445"/>
      <c r="BT41" s="445"/>
      <c r="BU41" s="445"/>
      <c r="BV41" s="445"/>
      <c r="BW41" s="445">
        <f t="shared" si="7"/>
        <v>0</v>
      </c>
      <c r="BX41" s="575"/>
      <c r="BY41" s="445"/>
      <c r="BZ41" s="445"/>
      <c r="CA41" s="445"/>
      <c r="CB41" s="445"/>
      <c r="CC41" s="469">
        <f t="shared" si="8"/>
        <v>0</v>
      </c>
      <c r="CD41" s="580">
        <f t="shared" si="23"/>
        <v>250</v>
      </c>
      <c r="CE41" s="581">
        <f t="shared" si="14"/>
        <v>0</v>
      </c>
      <c r="CF41" s="581">
        <f t="shared" si="15"/>
        <v>0</v>
      </c>
      <c r="CG41" s="581">
        <f t="shared" si="16"/>
        <v>0</v>
      </c>
      <c r="CH41" s="581">
        <f t="shared" si="17"/>
        <v>0</v>
      </c>
      <c r="CI41" s="581">
        <f t="shared" si="18"/>
        <v>0</v>
      </c>
      <c r="CJ41" s="1359">
        <f t="shared" si="19"/>
        <v>0</v>
      </c>
      <c r="CK41" s="578"/>
    </row>
    <row r="42" spans="1:89" ht="38.25" customHeight="1" thickBot="1">
      <c r="A42" s="2533"/>
      <c r="B42" s="497" t="s">
        <v>766</v>
      </c>
      <c r="C42" s="93">
        <f>'D. ITT_All_Grants'!C101</f>
        <v>0</v>
      </c>
      <c r="D42" s="723" t="s">
        <v>100</v>
      </c>
      <c r="E42" s="93">
        <f>'D. ITT_All_Grants'!E101</f>
        <v>0</v>
      </c>
      <c r="F42" s="94"/>
      <c r="G42" s="150" t="s">
        <v>143</v>
      </c>
      <c r="H42" s="594" t="s">
        <v>20</v>
      </c>
      <c r="I42" s="594" t="s">
        <v>20</v>
      </c>
      <c r="J42" s="601" t="e">
        <f t="shared" si="27"/>
        <v>#VALUE!</v>
      </c>
      <c r="K42" s="585"/>
      <c r="L42" s="599" t="s">
        <v>641</v>
      </c>
      <c r="M42" s="572"/>
      <c r="N42" s="572"/>
      <c r="O42" s="572"/>
      <c r="P42" s="572"/>
      <c r="Q42" s="1457">
        <v>30</v>
      </c>
      <c r="R42" s="1457">
        <v>70</v>
      </c>
      <c r="S42" s="573">
        <f t="shared" si="11"/>
        <v>100</v>
      </c>
      <c r="T42" s="1464" t="s">
        <v>1366</v>
      </c>
      <c r="U42" s="575"/>
      <c r="V42" s="576"/>
      <c r="W42" s="576"/>
      <c r="X42" s="576"/>
      <c r="Y42" s="576"/>
      <c r="Z42" s="577"/>
      <c r="AA42" s="578"/>
      <c r="AB42" s="579"/>
      <c r="AC42" s="1370"/>
      <c r="AD42" s="1370"/>
      <c r="AE42" s="1370"/>
      <c r="AF42" s="1370"/>
      <c r="AG42" s="1370">
        <f t="shared" si="12"/>
        <v>0</v>
      </c>
      <c r="AH42" s="584"/>
      <c r="AI42" s="1370"/>
      <c r="AJ42" s="1370"/>
      <c r="AK42" s="1370"/>
      <c r="AL42" s="1370"/>
      <c r="AM42" s="1370">
        <f t="shared" si="1"/>
        <v>0</v>
      </c>
      <c r="AN42" s="584"/>
      <c r="AO42" s="1370"/>
      <c r="AP42" s="1370"/>
      <c r="AQ42" s="1370"/>
      <c r="AR42" s="1370"/>
      <c r="AS42" s="1370">
        <f t="shared" si="2"/>
        <v>0</v>
      </c>
      <c r="AT42" s="584"/>
      <c r="AU42" s="1370"/>
      <c r="AV42" s="1370"/>
      <c r="AW42" s="1370"/>
      <c r="AX42" s="1370"/>
      <c r="AY42" s="1370">
        <f t="shared" si="3"/>
        <v>0</v>
      </c>
      <c r="AZ42" s="584"/>
      <c r="BA42" s="1370"/>
      <c r="BB42" s="1370"/>
      <c r="BC42" s="1370"/>
      <c r="BD42" s="1370"/>
      <c r="BE42" s="1370">
        <f t="shared" si="4"/>
        <v>0</v>
      </c>
      <c r="BF42" s="584"/>
      <c r="BG42" s="1370">
        <v>0</v>
      </c>
      <c r="BH42" s="1370">
        <v>0</v>
      </c>
      <c r="BI42" s="1370">
        <v>0</v>
      </c>
      <c r="BJ42" s="1370">
        <v>0</v>
      </c>
      <c r="BK42" s="1370">
        <f t="shared" si="5"/>
        <v>0</v>
      </c>
      <c r="BL42" s="584"/>
      <c r="BM42" s="445"/>
      <c r="BN42" s="445"/>
      <c r="BO42" s="445"/>
      <c r="BP42" s="445"/>
      <c r="BQ42" s="445">
        <f t="shared" si="6"/>
        <v>0</v>
      </c>
      <c r="BR42" s="584"/>
      <c r="BS42" s="445"/>
      <c r="BT42" s="445"/>
      <c r="BU42" s="445"/>
      <c r="BV42" s="445"/>
      <c r="BW42" s="445">
        <f t="shared" si="7"/>
        <v>0</v>
      </c>
      <c r="BX42" s="584"/>
      <c r="BY42" s="445"/>
      <c r="BZ42" s="445"/>
      <c r="CA42" s="445"/>
      <c r="CB42" s="445"/>
      <c r="CC42" s="469">
        <f t="shared" si="8"/>
        <v>0</v>
      </c>
      <c r="CD42" s="580">
        <f t="shared" si="23"/>
        <v>100</v>
      </c>
      <c r="CE42" s="581">
        <f t="shared" si="14"/>
        <v>0</v>
      </c>
      <c r="CF42" s="581">
        <f t="shared" si="15"/>
        <v>0</v>
      </c>
      <c r="CG42" s="581">
        <f t="shared" si="16"/>
        <v>0</v>
      </c>
      <c r="CH42" s="581">
        <f t="shared" si="17"/>
        <v>0</v>
      </c>
      <c r="CI42" s="581">
        <f t="shared" si="18"/>
        <v>0</v>
      </c>
      <c r="CJ42" s="1359">
        <f t="shared" si="19"/>
        <v>0</v>
      </c>
      <c r="CK42" s="578"/>
    </row>
    <row r="43" spans="1:89" ht="39.75" thickBot="1">
      <c r="A43" s="2533"/>
      <c r="B43" s="497" t="s">
        <v>767</v>
      </c>
      <c r="C43" s="93">
        <f>'D. ITT_All_Grants'!C102</f>
        <v>0</v>
      </c>
      <c r="D43" s="723" t="s">
        <v>100</v>
      </c>
      <c r="E43" s="93">
        <f>'D. ITT_All_Grants'!E102</f>
        <v>0</v>
      </c>
      <c r="F43" s="150"/>
      <c r="G43" s="150" t="s">
        <v>143</v>
      </c>
      <c r="H43" s="594" t="s">
        <v>20</v>
      </c>
      <c r="I43" s="594" t="s">
        <v>20</v>
      </c>
      <c r="J43" s="601" t="e">
        <f t="shared" si="27"/>
        <v>#VALUE!</v>
      </c>
      <c r="K43" s="586"/>
      <c r="L43" s="599" t="s">
        <v>641</v>
      </c>
      <c r="M43" s="572"/>
      <c r="N43" s="572"/>
      <c r="O43" s="572"/>
      <c r="P43" s="572"/>
      <c r="Q43" s="572">
        <v>0</v>
      </c>
      <c r="R43" s="572">
        <v>0</v>
      </c>
      <c r="S43" s="573">
        <f t="shared" si="11"/>
        <v>0</v>
      </c>
      <c r="T43" s="574"/>
      <c r="U43" s="575"/>
      <c r="V43" s="576"/>
      <c r="W43" s="576"/>
      <c r="X43" s="576"/>
      <c r="Y43" s="576"/>
      <c r="Z43" s="577"/>
      <c r="AA43" s="578"/>
      <c r="AB43" s="579"/>
      <c r="AC43" s="1370"/>
      <c r="AD43" s="1370"/>
      <c r="AE43" s="1370"/>
      <c r="AF43" s="1370"/>
      <c r="AG43" s="1370">
        <f t="shared" si="12"/>
        <v>0</v>
      </c>
      <c r="AH43" s="575"/>
      <c r="AI43" s="1370"/>
      <c r="AJ43" s="1370"/>
      <c r="AK43" s="1370"/>
      <c r="AL43" s="1370"/>
      <c r="AM43" s="1370">
        <f t="shared" si="1"/>
        <v>0</v>
      </c>
      <c r="AN43" s="575"/>
      <c r="AO43" s="1370"/>
      <c r="AP43" s="1370"/>
      <c r="AQ43" s="1370"/>
      <c r="AR43" s="1370"/>
      <c r="AS43" s="1370">
        <f t="shared" si="2"/>
        <v>0</v>
      </c>
      <c r="AT43" s="575"/>
      <c r="AU43" s="1370"/>
      <c r="AV43" s="1370"/>
      <c r="AW43" s="1370"/>
      <c r="AX43" s="1370"/>
      <c r="AY43" s="1370">
        <f t="shared" si="3"/>
        <v>0</v>
      </c>
      <c r="AZ43" s="575"/>
      <c r="BA43" s="1370"/>
      <c r="BB43" s="1370"/>
      <c r="BC43" s="1370"/>
      <c r="BD43" s="1370"/>
      <c r="BE43" s="1370">
        <f t="shared" si="4"/>
        <v>0</v>
      </c>
      <c r="BF43" s="575"/>
      <c r="BG43" s="1370"/>
      <c r="BH43" s="1370"/>
      <c r="BI43" s="1370"/>
      <c r="BJ43" s="1370"/>
      <c r="BK43" s="1370">
        <f t="shared" si="5"/>
        <v>0</v>
      </c>
      <c r="BL43" s="575"/>
      <c r="BM43" s="445"/>
      <c r="BN43" s="445"/>
      <c r="BO43" s="445"/>
      <c r="BP43" s="445"/>
      <c r="BQ43" s="445">
        <f t="shared" si="6"/>
        <v>0</v>
      </c>
      <c r="BR43" s="575"/>
      <c r="BS43" s="445"/>
      <c r="BT43" s="445"/>
      <c r="BU43" s="445"/>
      <c r="BV43" s="445"/>
      <c r="BW43" s="445">
        <f t="shared" si="7"/>
        <v>0</v>
      </c>
      <c r="BX43" s="575"/>
      <c r="BY43" s="445"/>
      <c r="BZ43" s="445"/>
      <c r="CA43" s="445"/>
      <c r="CB43" s="445"/>
      <c r="CC43" s="469">
        <f t="shared" si="8"/>
        <v>0</v>
      </c>
      <c r="CD43" s="580">
        <f t="shared" si="23"/>
        <v>0</v>
      </c>
      <c r="CE43" s="581">
        <f t="shared" si="14"/>
        <v>0</v>
      </c>
      <c r="CF43" s="581">
        <f t="shared" si="15"/>
        <v>0</v>
      </c>
      <c r="CG43" s="581">
        <f t="shared" si="16"/>
        <v>0</v>
      </c>
      <c r="CH43" s="581">
        <f t="shared" si="17"/>
        <v>0</v>
      </c>
      <c r="CI43" s="581">
        <f t="shared" si="18"/>
        <v>0</v>
      </c>
      <c r="CJ43" s="1359" t="e">
        <f t="shared" si="19"/>
        <v>#DIV/0!</v>
      </c>
      <c r="CK43" s="578"/>
    </row>
    <row r="44" spans="1:89" ht="48" customHeight="1" thickBot="1">
      <c r="A44" s="2532"/>
      <c r="B44" s="589" t="s">
        <v>768</v>
      </c>
      <c r="C44" s="93">
        <f>'D. ITT_All_Grants'!C103</f>
        <v>0</v>
      </c>
      <c r="D44" s="723" t="s">
        <v>100</v>
      </c>
      <c r="E44" s="93">
        <f>'D. ITT_All_Grants'!E103</f>
        <v>0</v>
      </c>
      <c r="F44" s="94"/>
      <c r="G44" s="150" t="s">
        <v>143</v>
      </c>
      <c r="H44" s="594" t="s">
        <v>20</v>
      </c>
      <c r="I44" s="594" t="s">
        <v>20</v>
      </c>
      <c r="J44" s="601" t="e">
        <f t="shared" si="27"/>
        <v>#VALUE!</v>
      </c>
      <c r="K44" s="583"/>
      <c r="L44" s="599" t="s">
        <v>641</v>
      </c>
      <c r="M44" s="572"/>
      <c r="N44" s="572"/>
      <c r="O44" s="572"/>
      <c r="P44" s="572"/>
      <c r="Q44" s="1457">
        <v>300</v>
      </c>
      <c r="R44" s="1457">
        <v>50</v>
      </c>
      <c r="S44" s="573">
        <f>Q44+R44</f>
        <v>350</v>
      </c>
      <c r="T44" s="574" t="s">
        <v>1367</v>
      </c>
      <c r="U44" s="575"/>
      <c r="V44" s="576"/>
      <c r="W44" s="576"/>
      <c r="X44" s="576"/>
      <c r="Y44" s="576"/>
      <c r="Z44" s="577"/>
      <c r="AA44" s="578"/>
      <c r="AB44" s="579"/>
      <c r="AC44" s="1370"/>
      <c r="AD44" s="1370"/>
      <c r="AE44" s="1370"/>
      <c r="AF44" s="1370"/>
      <c r="AG44" s="1370">
        <f t="shared" si="12"/>
        <v>0</v>
      </c>
      <c r="AH44" s="584"/>
      <c r="AI44" s="1370"/>
      <c r="AJ44" s="1370"/>
      <c r="AK44" s="1370"/>
      <c r="AL44" s="1370"/>
      <c r="AM44" s="1370">
        <f t="shared" si="1"/>
        <v>0</v>
      </c>
      <c r="AN44" s="584"/>
      <c r="AO44" s="1370"/>
      <c r="AP44" s="1370"/>
      <c r="AQ44" s="1370"/>
      <c r="AR44" s="1370"/>
      <c r="AS44" s="1370">
        <f t="shared" si="2"/>
        <v>0</v>
      </c>
      <c r="AT44" s="584"/>
      <c r="AU44" s="1370"/>
      <c r="AV44" s="1370"/>
      <c r="AW44" s="1370"/>
      <c r="AX44" s="1370"/>
      <c r="AY44" s="1370">
        <f t="shared" si="3"/>
        <v>0</v>
      </c>
      <c r="AZ44" s="584"/>
      <c r="BA44" s="1370"/>
      <c r="BB44" s="1370"/>
      <c r="BC44" s="1370"/>
      <c r="BD44" s="1370"/>
      <c r="BE44" s="1370">
        <f t="shared" si="4"/>
        <v>0</v>
      </c>
      <c r="BF44" s="584"/>
      <c r="BG44" s="1370">
        <v>0</v>
      </c>
      <c r="BH44" s="1370">
        <v>0</v>
      </c>
      <c r="BI44" s="1370">
        <v>0</v>
      </c>
      <c r="BJ44" s="1370">
        <v>0</v>
      </c>
      <c r="BK44" s="1370">
        <f t="shared" si="5"/>
        <v>0</v>
      </c>
      <c r="BL44" s="584"/>
      <c r="BM44" s="445"/>
      <c r="BN44" s="445"/>
      <c r="BO44" s="445"/>
      <c r="BP44" s="445"/>
      <c r="BQ44" s="445">
        <f t="shared" si="6"/>
        <v>0</v>
      </c>
      <c r="BR44" s="584"/>
      <c r="BS44" s="445"/>
      <c r="BT44" s="445"/>
      <c r="BU44" s="445"/>
      <c r="BV44" s="445"/>
      <c r="BW44" s="445">
        <f t="shared" si="7"/>
        <v>0</v>
      </c>
      <c r="BX44" s="584"/>
      <c r="BY44" s="445"/>
      <c r="BZ44" s="445"/>
      <c r="CA44" s="445"/>
      <c r="CB44" s="445"/>
      <c r="CC44" s="469">
        <f t="shared" si="8"/>
        <v>0</v>
      </c>
      <c r="CD44" s="580">
        <f t="shared" si="23"/>
        <v>350</v>
      </c>
      <c r="CE44" s="581">
        <f t="shared" si="14"/>
        <v>0</v>
      </c>
      <c r="CF44" s="581">
        <f t="shared" si="15"/>
        <v>0</v>
      </c>
      <c r="CG44" s="581">
        <f t="shared" si="16"/>
        <v>0</v>
      </c>
      <c r="CH44" s="581">
        <f t="shared" si="17"/>
        <v>0</v>
      </c>
      <c r="CI44" s="581">
        <f t="shared" si="18"/>
        <v>0</v>
      </c>
      <c r="CJ44" s="1359">
        <f t="shared" si="19"/>
        <v>0</v>
      </c>
      <c r="CK44" s="578"/>
    </row>
    <row r="45" spans="1:89" ht="82.5" customHeight="1" thickBot="1">
      <c r="A45" s="606" t="s">
        <v>769</v>
      </c>
      <c r="B45" s="589" t="s">
        <v>770</v>
      </c>
      <c r="C45" s="93">
        <f>'D. ITT_All_Grants'!C104</f>
        <v>0</v>
      </c>
      <c r="D45" s="723" t="s">
        <v>100</v>
      </c>
      <c r="E45" s="93">
        <f>'D. ITT_All_Grants'!E104</f>
        <v>0</v>
      </c>
      <c r="F45" s="94"/>
      <c r="G45" s="150" t="s">
        <v>143</v>
      </c>
      <c r="H45" s="594" t="s">
        <v>20</v>
      </c>
      <c r="I45" s="594" t="s">
        <v>20</v>
      </c>
      <c r="J45" s="601" t="e">
        <f t="shared" si="27"/>
        <v>#VALUE!</v>
      </c>
      <c r="K45" s="583"/>
      <c r="L45" s="598" t="s">
        <v>637</v>
      </c>
      <c r="M45" s="572"/>
      <c r="N45" s="572"/>
      <c r="O45" s="572"/>
      <c r="P45" s="572"/>
      <c r="Q45" s="1457">
        <v>0</v>
      </c>
      <c r="R45" s="1457">
        <v>0</v>
      </c>
      <c r="S45" s="573">
        <f t="shared" si="11"/>
        <v>0</v>
      </c>
      <c r="T45" s="574"/>
      <c r="U45" s="575"/>
      <c r="V45" s="576"/>
      <c r="W45" s="576"/>
      <c r="X45" s="576"/>
      <c r="Y45" s="576"/>
      <c r="Z45" s="577"/>
      <c r="AA45" s="578"/>
      <c r="AB45" s="579"/>
      <c r="AC45" s="1370"/>
      <c r="AD45" s="1370"/>
      <c r="AE45" s="1370"/>
      <c r="AF45" s="1370"/>
      <c r="AG45" s="1370">
        <f t="shared" si="12"/>
        <v>0</v>
      </c>
      <c r="AH45" s="584"/>
      <c r="AI45" s="1370"/>
      <c r="AJ45" s="1370"/>
      <c r="AK45" s="1370"/>
      <c r="AL45" s="1370"/>
      <c r="AM45" s="1370">
        <f t="shared" si="1"/>
        <v>0</v>
      </c>
      <c r="AN45" s="584"/>
      <c r="AO45" s="1370"/>
      <c r="AP45" s="1370"/>
      <c r="AQ45" s="1370"/>
      <c r="AR45" s="1370"/>
      <c r="AS45" s="1370">
        <f t="shared" si="2"/>
        <v>0</v>
      </c>
      <c r="AT45" s="584"/>
      <c r="AU45" s="1370"/>
      <c r="AV45" s="1370"/>
      <c r="AW45" s="1370"/>
      <c r="AX45" s="1370"/>
      <c r="AY45" s="1370">
        <f t="shared" si="3"/>
        <v>0</v>
      </c>
      <c r="AZ45" s="584"/>
      <c r="BA45" s="1370"/>
      <c r="BB45" s="1370"/>
      <c r="BC45" s="1370"/>
      <c r="BD45" s="1370"/>
      <c r="BE45" s="1370">
        <f t="shared" si="4"/>
        <v>0</v>
      </c>
      <c r="BF45" s="584"/>
      <c r="BG45" s="1370"/>
      <c r="BH45" s="1370"/>
      <c r="BI45" s="1370"/>
      <c r="BJ45" s="1370"/>
      <c r="BK45" s="1370">
        <f t="shared" si="5"/>
        <v>0</v>
      </c>
      <c r="BL45" s="584"/>
      <c r="BM45" s="445"/>
      <c r="BN45" s="445"/>
      <c r="BO45" s="445"/>
      <c r="BP45" s="445"/>
      <c r="BQ45" s="445">
        <f t="shared" si="6"/>
        <v>0</v>
      </c>
      <c r="BR45" s="584"/>
      <c r="BS45" s="445"/>
      <c r="BT45" s="445"/>
      <c r="BU45" s="445"/>
      <c r="BV45" s="445"/>
      <c r="BW45" s="445">
        <f t="shared" si="7"/>
        <v>0</v>
      </c>
      <c r="BX45" s="584"/>
      <c r="BY45" s="445"/>
      <c r="BZ45" s="445"/>
      <c r="CA45" s="445"/>
      <c r="CB45" s="445"/>
      <c r="CC45" s="469">
        <f t="shared" si="8"/>
        <v>0</v>
      </c>
      <c r="CD45" s="580">
        <f t="shared" si="23"/>
        <v>0</v>
      </c>
      <c r="CE45" s="581">
        <f t="shared" si="14"/>
        <v>0</v>
      </c>
      <c r="CF45" s="581">
        <f t="shared" si="15"/>
        <v>0</v>
      </c>
      <c r="CG45" s="581">
        <f t="shared" si="16"/>
        <v>0</v>
      </c>
      <c r="CH45" s="581">
        <f t="shared" si="17"/>
        <v>0</v>
      </c>
      <c r="CI45" s="581">
        <f t="shared" si="18"/>
        <v>0</v>
      </c>
      <c r="CJ45" s="1359" t="e">
        <f t="shared" si="19"/>
        <v>#DIV/0!</v>
      </c>
      <c r="CK45" s="578"/>
    </row>
    <row r="46" spans="1:89" ht="57.75" customHeight="1" thickBot="1">
      <c r="A46" s="2531" t="s">
        <v>771</v>
      </c>
      <c r="B46" s="589" t="s">
        <v>772</v>
      </c>
      <c r="C46" s="93">
        <f>'D. ITT_All_Grants'!C105</f>
        <v>0</v>
      </c>
      <c r="D46" s="723" t="s">
        <v>100</v>
      </c>
      <c r="E46" s="93">
        <f>'D. ITT_All_Grants'!E105</f>
        <v>0</v>
      </c>
      <c r="F46" s="94"/>
      <c r="G46" s="150" t="s">
        <v>143</v>
      </c>
      <c r="H46" s="594" t="s">
        <v>20</v>
      </c>
      <c r="I46" s="594" t="s">
        <v>20</v>
      </c>
      <c r="J46" s="601" t="e">
        <f t="shared" si="27"/>
        <v>#VALUE!</v>
      </c>
      <c r="K46" s="583"/>
      <c r="L46" s="598" t="s">
        <v>637</v>
      </c>
      <c r="M46" s="572"/>
      <c r="N46" s="572"/>
      <c r="O46" s="572"/>
      <c r="P46" s="572"/>
      <c r="Q46" s="1457">
        <v>0</v>
      </c>
      <c r="R46" s="1457">
        <v>0</v>
      </c>
      <c r="S46" s="573">
        <f t="shared" si="11"/>
        <v>0</v>
      </c>
      <c r="T46" s="574"/>
      <c r="U46" s="575"/>
      <c r="V46" s="576"/>
      <c r="W46" s="576"/>
      <c r="X46" s="576"/>
      <c r="Y46" s="576"/>
      <c r="Z46" s="577"/>
      <c r="AA46" s="578"/>
      <c r="AB46" s="579"/>
      <c r="AC46" s="1370"/>
      <c r="AD46" s="1370"/>
      <c r="AE46" s="1370"/>
      <c r="AF46" s="1370"/>
      <c r="AG46" s="1370">
        <f t="shared" si="12"/>
        <v>0</v>
      </c>
      <c r="AH46" s="584"/>
      <c r="AI46" s="1370"/>
      <c r="AJ46" s="1370"/>
      <c r="AK46" s="1370"/>
      <c r="AL46" s="1370"/>
      <c r="AM46" s="1370">
        <f t="shared" si="1"/>
        <v>0</v>
      </c>
      <c r="AN46" s="584"/>
      <c r="AO46" s="1370"/>
      <c r="AP46" s="1370"/>
      <c r="AQ46" s="1370"/>
      <c r="AR46" s="1370"/>
      <c r="AS46" s="1370">
        <f t="shared" si="2"/>
        <v>0</v>
      </c>
      <c r="AT46" s="584"/>
      <c r="AU46" s="1370"/>
      <c r="AV46" s="1370"/>
      <c r="AW46" s="1370"/>
      <c r="AX46" s="1370"/>
      <c r="AY46" s="1370">
        <f t="shared" si="3"/>
        <v>0</v>
      </c>
      <c r="AZ46" s="584"/>
      <c r="BA46" s="1370"/>
      <c r="BB46" s="1370"/>
      <c r="BC46" s="1370"/>
      <c r="BD46" s="1370"/>
      <c r="BE46" s="1370">
        <f t="shared" si="4"/>
        <v>0</v>
      </c>
      <c r="BF46" s="584"/>
      <c r="BG46" s="1370"/>
      <c r="BH46" s="1370"/>
      <c r="BI46" s="1370"/>
      <c r="BJ46" s="1370"/>
      <c r="BK46" s="1370">
        <f t="shared" si="5"/>
        <v>0</v>
      </c>
      <c r="BL46" s="584"/>
      <c r="BM46" s="445"/>
      <c r="BN46" s="445"/>
      <c r="BO46" s="445"/>
      <c r="BP46" s="445"/>
      <c r="BQ46" s="445">
        <f t="shared" si="6"/>
        <v>0</v>
      </c>
      <c r="BR46" s="584"/>
      <c r="BS46" s="445"/>
      <c r="BT46" s="445"/>
      <c r="BU46" s="445"/>
      <c r="BV46" s="445"/>
      <c r="BW46" s="445">
        <f t="shared" si="7"/>
        <v>0</v>
      </c>
      <c r="BX46" s="584"/>
      <c r="BY46" s="445"/>
      <c r="BZ46" s="445"/>
      <c r="CA46" s="445"/>
      <c r="CB46" s="445"/>
      <c r="CC46" s="469">
        <f t="shared" si="8"/>
        <v>0</v>
      </c>
      <c r="CD46" s="580">
        <f t="shared" si="23"/>
        <v>0</v>
      </c>
      <c r="CE46" s="581">
        <f t="shared" si="14"/>
        <v>0</v>
      </c>
      <c r="CF46" s="581">
        <f t="shared" si="15"/>
        <v>0</v>
      </c>
      <c r="CG46" s="581">
        <f t="shared" si="16"/>
        <v>0</v>
      </c>
      <c r="CH46" s="581">
        <f t="shared" si="17"/>
        <v>0</v>
      </c>
      <c r="CI46" s="581">
        <f t="shared" si="18"/>
        <v>0</v>
      </c>
      <c r="CJ46" s="1359" t="e">
        <f t="shared" si="19"/>
        <v>#DIV/0!</v>
      </c>
      <c r="CK46" s="578"/>
    </row>
    <row r="47" spans="1:89" ht="39.75" thickBot="1">
      <c r="A47" s="2533"/>
      <c r="B47" s="589" t="s">
        <v>773</v>
      </c>
      <c r="C47" s="93">
        <f>'D. ITT_All_Grants'!C106</f>
        <v>0</v>
      </c>
      <c r="D47" s="723" t="s">
        <v>100</v>
      </c>
      <c r="E47" s="93">
        <f>'D. ITT_All_Grants'!E106</f>
        <v>0</v>
      </c>
      <c r="F47" s="94"/>
      <c r="G47" s="150" t="s">
        <v>143</v>
      </c>
      <c r="H47" s="594" t="s">
        <v>20</v>
      </c>
      <c r="I47" s="594" t="s">
        <v>20</v>
      </c>
      <c r="J47" s="601" t="e">
        <f t="shared" si="27"/>
        <v>#VALUE!</v>
      </c>
      <c r="K47" s="583"/>
      <c r="L47" s="598" t="s">
        <v>637</v>
      </c>
      <c r="M47" s="572"/>
      <c r="N47" s="572"/>
      <c r="O47" s="572"/>
      <c r="P47" s="572"/>
      <c r="Q47" s="1457">
        <v>0</v>
      </c>
      <c r="R47" s="1457">
        <v>0</v>
      </c>
      <c r="S47" s="573">
        <f t="shared" si="11"/>
        <v>0</v>
      </c>
      <c r="T47" s="574"/>
      <c r="U47" s="575"/>
      <c r="V47" s="576"/>
      <c r="W47" s="576"/>
      <c r="X47" s="576"/>
      <c r="Y47" s="576"/>
      <c r="Z47" s="577"/>
      <c r="AA47" s="578"/>
      <c r="AB47" s="579"/>
      <c r="AC47" s="1370"/>
      <c r="AD47" s="1370"/>
      <c r="AE47" s="1370"/>
      <c r="AF47" s="1370"/>
      <c r="AG47" s="1370">
        <f t="shared" si="12"/>
        <v>0</v>
      </c>
      <c r="AH47" s="584"/>
      <c r="AI47" s="1370"/>
      <c r="AJ47" s="1370"/>
      <c r="AK47" s="1370"/>
      <c r="AL47" s="1370"/>
      <c r="AM47" s="1370">
        <f t="shared" si="1"/>
        <v>0</v>
      </c>
      <c r="AN47" s="584"/>
      <c r="AO47" s="1370"/>
      <c r="AP47" s="1370"/>
      <c r="AQ47" s="1370"/>
      <c r="AR47" s="1370"/>
      <c r="AS47" s="1370">
        <f t="shared" si="2"/>
        <v>0</v>
      </c>
      <c r="AT47" s="584"/>
      <c r="AU47" s="1370"/>
      <c r="AV47" s="1370"/>
      <c r="AW47" s="1370"/>
      <c r="AX47" s="1370"/>
      <c r="AY47" s="1370">
        <f t="shared" si="3"/>
        <v>0</v>
      </c>
      <c r="AZ47" s="584"/>
      <c r="BA47" s="1370"/>
      <c r="BB47" s="1370"/>
      <c r="BC47" s="1370"/>
      <c r="BD47" s="1370"/>
      <c r="BE47" s="1370">
        <f t="shared" si="4"/>
        <v>0</v>
      </c>
      <c r="BF47" s="584"/>
      <c r="BG47" s="1370"/>
      <c r="BH47" s="1370"/>
      <c r="BI47" s="1370"/>
      <c r="BJ47" s="1370"/>
      <c r="BK47" s="1370">
        <f t="shared" si="5"/>
        <v>0</v>
      </c>
      <c r="BL47" s="584"/>
      <c r="BM47" s="445"/>
      <c r="BN47" s="445"/>
      <c r="BO47" s="445"/>
      <c r="BP47" s="445"/>
      <c r="BQ47" s="445">
        <f t="shared" si="6"/>
        <v>0</v>
      </c>
      <c r="BR47" s="584"/>
      <c r="BS47" s="445"/>
      <c r="BT47" s="445"/>
      <c r="BU47" s="445"/>
      <c r="BV47" s="445"/>
      <c r="BW47" s="445">
        <f t="shared" si="7"/>
        <v>0</v>
      </c>
      <c r="BX47" s="584"/>
      <c r="BY47" s="445"/>
      <c r="BZ47" s="445"/>
      <c r="CA47" s="445"/>
      <c r="CB47" s="445"/>
      <c r="CC47" s="469">
        <f t="shared" si="8"/>
        <v>0</v>
      </c>
      <c r="CD47" s="580">
        <f t="shared" si="23"/>
        <v>0</v>
      </c>
      <c r="CE47" s="581">
        <f t="shared" si="14"/>
        <v>0</v>
      </c>
      <c r="CF47" s="581">
        <f t="shared" si="15"/>
        <v>0</v>
      </c>
      <c r="CG47" s="581">
        <f t="shared" si="16"/>
        <v>0</v>
      </c>
      <c r="CH47" s="581">
        <f t="shared" si="17"/>
        <v>0</v>
      </c>
      <c r="CI47" s="581">
        <f t="shared" si="18"/>
        <v>0</v>
      </c>
      <c r="CJ47" s="1359" t="e">
        <f t="shared" si="19"/>
        <v>#DIV/0!</v>
      </c>
      <c r="CK47" s="578"/>
    </row>
    <row r="48" spans="1:89" ht="40.5" customHeight="1" thickBot="1">
      <c r="A48" s="2532"/>
      <c r="B48" s="589" t="s">
        <v>774</v>
      </c>
      <c r="C48" s="93">
        <f>'D. ITT_All_Grants'!C107</f>
        <v>0</v>
      </c>
      <c r="D48" s="723" t="s">
        <v>100</v>
      </c>
      <c r="E48" s="93">
        <f>'D. ITT_All_Grants'!E107</f>
        <v>0</v>
      </c>
      <c r="F48" s="94"/>
      <c r="G48" s="150" t="s">
        <v>143</v>
      </c>
      <c r="H48" s="594" t="s">
        <v>20</v>
      </c>
      <c r="I48" s="594" t="s">
        <v>20</v>
      </c>
      <c r="J48" s="601" t="e">
        <f t="shared" si="27"/>
        <v>#VALUE!</v>
      </c>
      <c r="K48" s="583"/>
      <c r="L48" s="599" t="s">
        <v>641</v>
      </c>
      <c r="M48" s="572"/>
      <c r="N48" s="572"/>
      <c r="O48" s="572"/>
      <c r="P48" s="572"/>
      <c r="Q48" s="1457">
        <v>0</v>
      </c>
      <c r="R48" s="1457">
        <v>0</v>
      </c>
      <c r="S48" s="573">
        <f t="shared" si="11"/>
        <v>0</v>
      </c>
      <c r="T48" s="574"/>
      <c r="U48" s="575"/>
      <c r="V48" s="576"/>
      <c r="W48" s="576"/>
      <c r="X48" s="576"/>
      <c r="Y48" s="576"/>
      <c r="Z48" s="577"/>
      <c r="AA48" s="578"/>
      <c r="AB48" s="579"/>
      <c r="AC48" s="1370"/>
      <c r="AD48" s="1370"/>
      <c r="AE48" s="1370"/>
      <c r="AF48" s="1370"/>
      <c r="AG48" s="1370">
        <f t="shared" si="12"/>
        <v>0</v>
      </c>
      <c r="AH48" s="584"/>
      <c r="AI48" s="1370"/>
      <c r="AJ48" s="1370"/>
      <c r="AK48" s="1370"/>
      <c r="AL48" s="1370"/>
      <c r="AM48" s="1370">
        <f t="shared" si="1"/>
        <v>0</v>
      </c>
      <c r="AN48" s="584"/>
      <c r="AO48" s="1370"/>
      <c r="AP48" s="1370"/>
      <c r="AQ48" s="1370"/>
      <c r="AR48" s="1370"/>
      <c r="AS48" s="1370">
        <f t="shared" si="2"/>
        <v>0</v>
      </c>
      <c r="AT48" s="584"/>
      <c r="AU48" s="1370"/>
      <c r="AV48" s="1370"/>
      <c r="AW48" s="1370"/>
      <c r="AX48" s="1370"/>
      <c r="AY48" s="1370">
        <f t="shared" si="3"/>
        <v>0</v>
      </c>
      <c r="AZ48" s="584"/>
      <c r="BA48" s="1370"/>
      <c r="BB48" s="1370"/>
      <c r="BC48" s="1370"/>
      <c r="BD48" s="1370"/>
      <c r="BE48" s="1370">
        <f t="shared" si="4"/>
        <v>0</v>
      </c>
      <c r="BF48" s="584"/>
      <c r="BG48" s="1370"/>
      <c r="BH48" s="1370"/>
      <c r="BI48" s="1370"/>
      <c r="BJ48" s="1370"/>
      <c r="BK48" s="1370">
        <f t="shared" si="5"/>
        <v>0</v>
      </c>
      <c r="BL48" s="584"/>
      <c r="BM48" s="445"/>
      <c r="BN48" s="445"/>
      <c r="BO48" s="445"/>
      <c r="BP48" s="445"/>
      <c r="BQ48" s="445">
        <f t="shared" si="6"/>
        <v>0</v>
      </c>
      <c r="BR48" s="584"/>
      <c r="BS48" s="445"/>
      <c r="BT48" s="445"/>
      <c r="BU48" s="445"/>
      <c r="BV48" s="445"/>
      <c r="BW48" s="445">
        <f t="shared" si="7"/>
        <v>0</v>
      </c>
      <c r="BX48" s="584"/>
      <c r="BY48" s="445"/>
      <c r="BZ48" s="445"/>
      <c r="CA48" s="445"/>
      <c r="CB48" s="445"/>
      <c r="CC48" s="469">
        <f t="shared" si="8"/>
        <v>0</v>
      </c>
      <c r="CD48" s="580">
        <f t="shared" si="23"/>
        <v>0</v>
      </c>
      <c r="CE48" s="581">
        <f t="shared" si="14"/>
        <v>0</v>
      </c>
      <c r="CF48" s="581">
        <f t="shared" si="15"/>
        <v>0</v>
      </c>
      <c r="CG48" s="581">
        <f t="shared" si="16"/>
        <v>0</v>
      </c>
      <c r="CH48" s="581">
        <f t="shared" si="17"/>
        <v>0</v>
      </c>
      <c r="CI48" s="581">
        <f t="shared" si="18"/>
        <v>0</v>
      </c>
      <c r="CJ48" s="1359" t="e">
        <f t="shared" si="19"/>
        <v>#DIV/0!</v>
      </c>
      <c r="CK48" s="578"/>
    </row>
    <row r="49" spans="1:88" ht="15.75" thickBot="1">
      <c r="D49" s="570"/>
      <c r="CD49" s="580">
        <f t="shared" si="23"/>
        <v>0</v>
      </c>
      <c r="CE49" s="581">
        <f t="shared" si="14"/>
        <v>0</v>
      </c>
      <c r="CF49" s="581">
        <f t="shared" si="15"/>
        <v>0</v>
      </c>
      <c r="CG49" s="581">
        <f t="shared" si="16"/>
        <v>0</v>
      </c>
      <c r="CH49" s="581">
        <f t="shared" si="17"/>
        <v>0</v>
      </c>
      <c r="CI49" s="581">
        <f t="shared" si="18"/>
        <v>0</v>
      </c>
      <c r="CJ49" s="1363" t="e">
        <f t="shared" si="19"/>
        <v>#DIV/0!</v>
      </c>
    </row>
    <row r="50" spans="1:88" ht="40.5" customHeight="1" thickBot="1">
      <c r="A50" s="1287" t="s">
        <v>1199</v>
      </c>
      <c r="B50" s="142" t="s">
        <v>1200</v>
      </c>
      <c r="C50" s="150">
        <v>0</v>
      </c>
      <c r="D50" s="150" t="s">
        <v>1201</v>
      </c>
      <c r="E50" s="1465">
        <v>350</v>
      </c>
      <c r="F50" s="150" t="s">
        <v>1170</v>
      </c>
      <c r="G50" s="150" t="s">
        <v>143</v>
      </c>
      <c r="H50" s="1350">
        <v>42795</v>
      </c>
      <c r="I50" s="1350">
        <v>43100</v>
      </c>
      <c r="J50" s="433">
        <v>-59</v>
      </c>
      <c r="K50" s="438"/>
      <c r="L50" s="436"/>
      <c r="M50" s="1466">
        <v>112</v>
      </c>
      <c r="N50" s="1466">
        <v>98</v>
      </c>
      <c r="O50" s="1466">
        <v>70</v>
      </c>
      <c r="P50" s="1466">
        <v>70</v>
      </c>
      <c r="Q50" s="1466">
        <v>168</v>
      </c>
      <c r="R50" s="1466">
        <v>182</v>
      </c>
      <c r="S50" s="1467">
        <v>350</v>
      </c>
      <c r="T50" s="484"/>
      <c r="U50" s="1371"/>
      <c r="V50" s="1308"/>
      <c r="W50" s="1308"/>
      <c r="X50" s="1308"/>
      <c r="Y50" s="1308"/>
      <c r="Z50" s="1308"/>
      <c r="AB50" s="1371">
        <v>1410</v>
      </c>
      <c r="AC50" s="1370">
        <v>846</v>
      </c>
      <c r="AD50" s="1370">
        <v>564</v>
      </c>
      <c r="AE50" s="1370">
        <v>0</v>
      </c>
      <c r="AF50" s="1370">
        <v>0</v>
      </c>
      <c r="AG50" s="1370">
        <v>1410</v>
      </c>
      <c r="AH50" s="1371">
        <v>1410</v>
      </c>
      <c r="AI50" s="1370">
        <v>0</v>
      </c>
      <c r="AJ50" s="1370">
        <v>0</v>
      </c>
      <c r="AK50" s="1370">
        <v>0</v>
      </c>
      <c r="AL50" s="1370">
        <v>0</v>
      </c>
      <c r="AM50" s="1370">
        <v>0</v>
      </c>
      <c r="AN50" s="1371">
        <v>1410</v>
      </c>
      <c r="AO50" s="1370">
        <v>0</v>
      </c>
      <c r="AP50" s="1370">
        <v>0</v>
      </c>
      <c r="AQ50" s="1370">
        <v>0</v>
      </c>
      <c r="AR50" s="1370">
        <v>0</v>
      </c>
      <c r="AS50" s="1370">
        <v>0</v>
      </c>
      <c r="AT50" s="1371"/>
      <c r="AU50" s="1370"/>
      <c r="AV50" s="1370"/>
      <c r="AW50" s="1370"/>
      <c r="AX50" s="1370"/>
      <c r="AY50" s="1370">
        <v>0</v>
      </c>
      <c r="AZ50" s="1468">
        <v>0</v>
      </c>
      <c r="BA50" s="1370">
        <v>0</v>
      </c>
      <c r="BB50" s="1370">
        <v>0</v>
      </c>
      <c r="BC50" s="1370">
        <v>0</v>
      </c>
      <c r="BD50" s="1370">
        <v>0</v>
      </c>
      <c r="BE50" s="1370">
        <v>0</v>
      </c>
      <c r="BF50" s="1371"/>
      <c r="BG50" s="1370">
        <v>0</v>
      </c>
      <c r="BH50" s="1370">
        <v>0</v>
      </c>
      <c r="BI50" s="1370">
        <v>0</v>
      </c>
      <c r="BJ50" s="1370">
        <v>0</v>
      </c>
      <c r="BK50" s="1370">
        <v>0</v>
      </c>
      <c r="BL50" s="455"/>
      <c r="BM50" s="445"/>
      <c r="BN50" s="445"/>
      <c r="BO50" s="445"/>
      <c r="BP50" s="445"/>
      <c r="BQ50" s="445">
        <v>0</v>
      </c>
      <c r="BR50" s="455"/>
      <c r="BS50" s="445"/>
      <c r="BT50" s="445"/>
      <c r="BU50" s="445"/>
      <c r="BV50" s="445"/>
      <c r="BW50" s="445">
        <v>0</v>
      </c>
      <c r="BX50" s="455"/>
      <c r="BY50" s="445"/>
      <c r="BZ50" s="445"/>
      <c r="CA50" s="445"/>
      <c r="CB50" s="445"/>
      <c r="CC50" s="469">
        <v>0</v>
      </c>
      <c r="CD50" s="580">
        <f t="shared" si="23"/>
        <v>350</v>
      </c>
      <c r="CE50" s="581">
        <f t="shared" si="14"/>
        <v>846</v>
      </c>
      <c r="CF50" s="581">
        <f t="shared" si="15"/>
        <v>564</v>
      </c>
      <c r="CG50" s="581">
        <f t="shared" si="16"/>
        <v>0</v>
      </c>
      <c r="CH50" s="581">
        <f t="shared" si="17"/>
        <v>0</v>
      </c>
      <c r="CI50" s="581">
        <f t="shared" si="18"/>
        <v>1410</v>
      </c>
      <c r="CJ50" s="1359">
        <f t="shared" si="19"/>
        <v>4.0285714285714285</v>
      </c>
    </row>
    <row r="51" spans="1:88" ht="23.25" thickBot="1">
      <c r="A51" s="1288"/>
      <c r="B51" s="142" t="s">
        <v>1202</v>
      </c>
      <c r="C51" s="150">
        <v>0</v>
      </c>
      <c r="D51" s="150" t="s">
        <v>1201</v>
      </c>
      <c r="E51" s="150">
        <v>0</v>
      </c>
      <c r="F51" s="94"/>
      <c r="G51" s="150" t="s">
        <v>143</v>
      </c>
      <c r="H51" s="1351">
        <v>42795</v>
      </c>
      <c r="I51" s="1351">
        <v>43100</v>
      </c>
      <c r="J51" s="434">
        <v>-59</v>
      </c>
      <c r="K51" s="438"/>
      <c r="L51" s="436"/>
      <c r="M51" s="1469">
        <v>0</v>
      </c>
      <c r="N51" s="1469">
        <v>0</v>
      </c>
      <c r="O51" s="1469">
        <v>0</v>
      </c>
      <c r="P51" s="1469">
        <v>0</v>
      </c>
      <c r="Q51" s="1470">
        <v>0</v>
      </c>
      <c r="R51" s="1470">
        <v>0</v>
      </c>
      <c r="S51" s="1471">
        <v>0</v>
      </c>
      <c r="T51" s="484"/>
      <c r="U51" s="1369"/>
      <c r="V51" s="1308"/>
      <c r="W51" s="1308"/>
      <c r="X51" s="1308"/>
      <c r="Y51" s="1308"/>
      <c r="Z51" s="1308"/>
      <c r="AB51" s="1369">
        <v>0</v>
      </c>
      <c r="AC51" s="1370">
        <v>0</v>
      </c>
      <c r="AD51" s="1370">
        <v>0</v>
      </c>
      <c r="AE51" s="1370">
        <v>0</v>
      </c>
      <c r="AF51" s="1370">
        <v>0</v>
      </c>
      <c r="AG51" s="1370">
        <v>0</v>
      </c>
      <c r="AH51" s="1369">
        <v>600</v>
      </c>
      <c r="AI51" s="1370">
        <v>0</v>
      </c>
      <c r="AJ51" s="1370">
        <v>0</v>
      </c>
      <c r="AK51" s="1370">
        <v>0</v>
      </c>
      <c r="AL51" s="1370">
        <v>0</v>
      </c>
      <c r="AM51" s="1370">
        <v>0</v>
      </c>
      <c r="AN51" s="1369">
        <v>600</v>
      </c>
      <c r="AO51" s="1370">
        <v>260</v>
      </c>
      <c r="AP51" s="1370">
        <v>173</v>
      </c>
      <c r="AQ51" s="1370">
        <v>0</v>
      </c>
      <c r="AR51" s="1370">
        <v>0</v>
      </c>
      <c r="AS51" s="1370">
        <v>433</v>
      </c>
      <c r="AT51" s="1369"/>
      <c r="AU51" s="1370"/>
      <c r="AV51" s="1370"/>
      <c r="AW51" s="1370"/>
      <c r="AX51" s="1370"/>
      <c r="AY51" s="1370">
        <v>0</v>
      </c>
      <c r="AZ51" s="1369"/>
      <c r="BA51" s="1370"/>
      <c r="BB51" s="1370"/>
      <c r="BC51" s="1370"/>
      <c r="BD51" s="1370"/>
      <c r="BE51" s="1370">
        <v>0</v>
      </c>
      <c r="BF51" s="1369"/>
      <c r="BG51" s="1370"/>
      <c r="BH51" s="1370"/>
      <c r="BI51" s="1370"/>
      <c r="BJ51" s="1370"/>
      <c r="BK51" s="1370">
        <v>0</v>
      </c>
      <c r="BL51" s="443"/>
      <c r="BM51" s="445"/>
      <c r="BN51" s="445"/>
      <c r="BO51" s="445"/>
      <c r="BP51" s="445"/>
      <c r="BQ51" s="445">
        <v>0</v>
      </c>
      <c r="BR51" s="443"/>
      <c r="BS51" s="445"/>
      <c r="BT51" s="445"/>
      <c r="BU51" s="445"/>
      <c r="BV51" s="445"/>
      <c r="BW51" s="445">
        <v>0</v>
      </c>
      <c r="BX51" s="443"/>
      <c r="BY51" s="445"/>
      <c r="BZ51" s="445"/>
      <c r="CA51" s="445"/>
      <c r="CB51" s="445"/>
      <c r="CC51" s="469">
        <v>0</v>
      </c>
      <c r="CD51" s="580">
        <f t="shared" si="23"/>
        <v>0</v>
      </c>
      <c r="CE51" s="581">
        <f t="shared" si="14"/>
        <v>260</v>
      </c>
      <c r="CF51" s="581">
        <f t="shared" si="15"/>
        <v>173</v>
      </c>
      <c r="CG51" s="581">
        <f t="shared" si="16"/>
        <v>0</v>
      </c>
      <c r="CH51" s="581">
        <f t="shared" si="17"/>
        <v>0</v>
      </c>
      <c r="CI51" s="581">
        <f t="shared" si="18"/>
        <v>433</v>
      </c>
      <c r="CJ51" s="1359" t="e">
        <f t="shared" si="19"/>
        <v>#DIV/0!</v>
      </c>
    </row>
    <row r="52" spans="1:88" ht="33" customHeight="1" thickBot="1">
      <c r="A52" s="2526" t="s">
        <v>1203</v>
      </c>
      <c r="B52" s="142" t="s">
        <v>1204</v>
      </c>
      <c r="C52" s="150">
        <v>0</v>
      </c>
      <c r="D52" s="150" t="s">
        <v>1201</v>
      </c>
      <c r="E52" s="1465">
        <v>250</v>
      </c>
      <c r="F52" s="150" t="s">
        <v>1170</v>
      </c>
      <c r="G52" s="150" t="e">
        <v>#REF!</v>
      </c>
      <c r="H52" s="1350">
        <v>42795</v>
      </c>
      <c r="I52" s="1350">
        <v>43100</v>
      </c>
      <c r="J52" s="433">
        <v>-59</v>
      </c>
      <c r="K52" s="438"/>
      <c r="L52" s="436"/>
      <c r="M52" s="1466">
        <v>80</v>
      </c>
      <c r="N52" s="1466">
        <v>70</v>
      </c>
      <c r="O52" s="1466">
        <v>50</v>
      </c>
      <c r="P52" s="1466">
        <v>50</v>
      </c>
      <c r="Q52" s="1466">
        <v>120</v>
      </c>
      <c r="R52" s="1466">
        <v>130</v>
      </c>
      <c r="S52" s="1467">
        <v>250</v>
      </c>
      <c r="T52" s="484"/>
      <c r="U52" s="1369"/>
      <c r="V52" s="1308"/>
      <c r="W52" s="1308"/>
      <c r="X52" s="1308"/>
      <c r="Y52" s="1308"/>
      <c r="Z52" s="1308"/>
      <c r="AB52" s="442">
        <v>900</v>
      </c>
      <c r="AC52" s="1370">
        <v>540</v>
      </c>
      <c r="AD52" s="1370">
        <v>360</v>
      </c>
      <c r="AE52" s="1370">
        <v>0</v>
      </c>
      <c r="AF52" s="1370">
        <v>0</v>
      </c>
      <c r="AG52" s="1370">
        <v>900</v>
      </c>
      <c r="AH52" s="442">
        <v>0</v>
      </c>
      <c r="AI52" s="1370">
        <v>0</v>
      </c>
      <c r="AJ52" s="1370">
        <v>0</v>
      </c>
      <c r="AK52" s="1370">
        <v>0</v>
      </c>
      <c r="AL52" s="1370">
        <v>0</v>
      </c>
      <c r="AM52" s="1370">
        <v>0</v>
      </c>
      <c r="AN52" s="442">
        <v>0</v>
      </c>
      <c r="AO52" s="1370">
        <v>0</v>
      </c>
      <c r="AP52" s="1370">
        <v>0</v>
      </c>
      <c r="AQ52" s="1370">
        <v>0</v>
      </c>
      <c r="AR52" s="1370">
        <v>0</v>
      </c>
      <c r="AS52" s="1370">
        <v>0</v>
      </c>
      <c r="AT52" s="442"/>
      <c r="AU52" s="1370"/>
      <c r="AV52" s="1370"/>
      <c r="AW52" s="1370"/>
      <c r="AX52" s="1370"/>
      <c r="AY52" s="1370">
        <v>0</v>
      </c>
      <c r="AZ52" s="1472">
        <v>0</v>
      </c>
      <c r="BA52" s="1370">
        <v>0</v>
      </c>
      <c r="BB52" s="1370">
        <v>0</v>
      </c>
      <c r="BC52" s="1370">
        <v>0</v>
      </c>
      <c r="BD52" s="1370">
        <v>0</v>
      </c>
      <c r="BE52" s="1370">
        <v>0</v>
      </c>
      <c r="BF52" s="442"/>
      <c r="BG52" s="1370">
        <v>0</v>
      </c>
      <c r="BH52" s="1370">
        <v>0</v>
      </c>
      <c r="BI52" s="1370">
        <v>0</v>
      </c>
      <c r="BJ52" s="1370">
        <v>0</v>
      </c>
      <c r="BK52" s="1370">
        <v>0</v>
      </c>
      <c r="BL52" s="442"/>
      <c r="BM52" s="445"/>
      <c r="BN52" s="445"/>
      <c r="BO52" s="445"/>
      <c r="BP52" s="445"/>
      <c r="BQ52" s="445">
        <v>0</v>
      </c>
      <c r="BR52" s="442"/>
      <c r="BS52" s="445"/>
      <c r="BT52" s="445"/>
      <c r="BU52" s="445"/>
      <c r="BV52" s="445"/>
      <c r="BW52" s="445">
        <v>0</v>
      </c>
      <c r="BX52" s="442"/>
      <c r="BY52" s="445"/>
      <c r="BZ52" s="445"/>
      <c r="CA52" s="445"/>
      <c r="CB52" s="445"/>
      <c r="CC52" s="469">
        <v>0</v>
      </c>
      <c r="CD52" s="580">
        <f t="shared" si="23"/>
        <v>250</v>
      </c>
      <c r="CE52" s="581">
        <f t="shared" si="14"/>
        <v>540</v>
      </c>
      <c r="CF52" s="581">
        <f t="shared" si="15"/>
        <v>360</v>
      </c>
      <c r="CG52" s="581">
        <f t="shared" si="16"/>
        <v>0</v>
      </c>
      <c r="CH52" s="581">
        <f t="shared" si="17"/>
        <v>0</v>
      </c>
      <c r="CI52" s="581">
        <f t="shared" si="18"/>
        <v>900</v>
      </c>
      <c r="CJ52" s="1359">
        <f t="shared" si="19"/>
        <v>3.6</v>
      </c>
    </row>
    <row r="53" spans="1:88" ht="33" customHeight="1" thickBot="1">
      <c r="A53" s="2527"/>
      <c r="B53" s="142" t="s">
        <v>1205</v>
      </c>
      <c r="C53" s="150">
        <v>0</v>
      </c>
      <c r="D53" s="150" t="s">
        <v>1201</v>
      </c>
      <c r="E53" s="150">
        <v>0</v>
      </c>
      <c r="F53" s="94"/>
      <c r="G53" s="94" t="e">
        <v>#REF!</v>
      </c>
      <c r="H53" s="1351" t="s">
        <v>116</v>
      </c>
      <c r="I53" s="1351" t="s">
        <v>116</v>
      </c>
      <c r="J53" s="434">
        <v>-59</v>
      </c>
      <c r="K53" s="438"/>
      <c r="L53" s="436"/>
      <c r="M53" s="457">
        <v>0</v>
      </c>
      <c r="N53" s="457">
        <v>0</v>
      </c>
      <c r="O53" s="457">
        <v>0</v>
      </c>
      <c r="P53" s="457">
        <v>0</v>
      </c>
      <c r="Q53" s="459">
        <v>0</v>
      </c>
      <c r="R53" s="459">
        <v>0</v>
      </c>
      <c r="S53" s="477">
        <v>0</v>
      </c>
      <c r="T53" s="484"/>
      <c r="U53" s="1369"/>
      <c r="V53" s="1308"/>
      <c r="W53" s="1308"/>
      <c r="X53" s="1308"/>
      <c r="Y53" s="1308"/>
      <c r="Z53" s="1308"/>
      <c r="AB53" s="1369">
        <v>1345</v>
      </c>
      <c r="AC53" s="1370">
        <v>0</v>
      </c>
      <c r="AD53" s="1370">
        <v>0</v>
      </c>
      <c r="AE53" s="1370">
        <v>0</v>
      </c>
      <c r="AF53" s="1370">
        <v>0</v>
      </c>
      <c r="AG53" s="1370">
        <v>0</v>
      </c>
      <c r="AH53" s="1369">
        <v>1345</v>
      </c>
      <c r="AI53" s="1370">
        <v>0</v>
      </c>
      <c r="AJ53" s="1370">
        <v>0</v>
      </c>
      <c r="AK53" s="1370">
        <v>0</v>
      </c>
      <c r="AL53" s="1370">
        <v>0</v>
      </c>
      <c r="AM53" s="1370">
        <v>0</v>
      </c>
      <c r="AN53" s="1369">
        <v>1345</v>
      </c>
      <c r="AO53" s="1370">
        <v>807</v>
      </c>
      <c r="AP53" s="1370">
        <v>538</v>
      </c>
      <c r="AQ53" s="1370">
        <v>0</v>
      </c>
      <c r="AR53" s="1370">
        <v>0</v>
      </c>
      <c r="AS53" s="1370">
        <v>1345</v>
      </c>
      <c r="AT53" s="1369"/>
      <c r="AU53" s="1370"/>
      <c r="AV53" s="1370"/>
      <c r="AW53" s="1370"/>
      <c r="AX53" s="1370"/>
      <c r="AY53" s="1370">
        <v>0</v>
      </c>
      <c r="AZ53" s="1369"/>
      <c r="BA53" s="1370"/>
      <c r="BB53" s="1370"/>
      <c r="BC53" s="1370"/>
      <c r="BD53" s="1370"/>
      <c r="BE53" s="1370">
        <v>0</v>
      </c>
      <c r="BF53" s="1369"/>
      <c r="BG53" s="1370"/>
      <c r="BH53" s="1370"/>
      <c r="BI53" s="1370"/>
      <c r="BJ53" s="1370"/>
      <c r="BK53" s="1370">
        <v>0</v>
      </c>
      <c r="BL53" s="443"/>
      <c r="BM53" s="445"/>
      <c r="BN53" s="445"/>
      <c r="BO53" s="445"/>
      <c r="BP53" s="445"/>
      <c r="BQ53" s="445">
        <v>0</v>
      </c>
      <c r="BR53" s="443"/>
      <c r="BS53" s="445"/>
      <c r="BT53" s="445"/>
      <c r="BU53" s="445"/>
      <c r="BV53" s="445"/>
      <c r="BW53" s="445">
        <v>0</v>
      </c>
      <c r="BX53" s="443"/>
      <c r="BY53" s="445"/>
      <c r="BZ53" s="445"/>
      <c r="CA53" s="445"/>
      <c r="CB53" s="445"/>
      <c r="CC53" s="469">
        <v>0</v>
      </c>
      <c r="CD53" s="580">
        <f t="shared" si="23"/>
        <v>0</v>
      </c>
      <c r="CE53" s="581">
        <f t="shared" si="14"/>
        <v>807</v>
      </c>
      <c r="CF53" s="581">
        <f t="shared" si="15"/>
        <v>538</v>
      </c>
      <c r="CG53" s="581">
        <f t="shared" si="16"/>
        <v>0</v>
      </c>
      <c r="CH53" s="581">
        <f t="shared" si="17"/>
        <v>0</v>
      </c>
      <c r="CI53" s="581">
        <f t="shared" si="18"/>
        <v>1345</v>
      </c>
      <c r="CJ53" s="1359" t="e">
        <f t="shared" si="19"/>
        <v>#DIV/0!</v>
      </c>
    </row>
    <row r="54" spans="1:88" ht="33" customHeight="1" thickBot="1">
      <c r="A54" s="2527"/>
      <c r="B54" s="142" t="s">
        <v>1206</v>
      </c>
      <c r="C54" s="150">
        <v>0</v>
      </c>
      <c r="D54" s="150" t="s">
        <v>1201</v>
      </c>
      <c r="E54" s="150">
        <v>0</v>
      </c>
      <c r="F54" s="94"/>
      <c r="G54" s="94" t="e">
        <v>#REF!</v>
      </c>
      <c r="H54" s="1351" t="s">
        <v>116</v>
      </c>
      <c r="I54" s="1351" t="s">
        <v>116</v>
      </c>
      <c r="J54" s="434">
        <v>-59</v>
      </c>
      <c r="K54" s="438"/>
      <c r="L54" s="436"/>
      <c r="M54" s="457">
        <v>0</v>
      </c>
      <c r="N54" s="457">
        <v>0</v>
      </c>
      <c r="O54" s="457">
        <v>0</v>
      </c>
      <c r="P54" s="457">
        <v>0</v>
      </c>
      <c r="Q54" s="459">
        <v>0</v>
      </c>
      <c r="R54" s="459">
        <v>0</v>
      </c>
      <c r="S54" s="477">
        <v>0</v>
      </c>
      <c r="T54" s="484"/>
      <c r="U54" s="444"/>
      <c r="V54" s="1308"/>
      <c r="W54" s="1308"/>
      <c r="X54" s="1308"/>
      <c r="Y54" s="1308"/>
      <c r="Z54" s="1308"/>
      <c r="AB54" s="1369">
        <v>100</v>
      </c>
      <c r="AC54" s="1370">
        <v>19</v>
      </c>
      <c r="AD54" s="1370">
        <v>81</v>
      </c>
      <c r="AE54" s="1370">
        <v>0</v>
      </c>
      <c r="AF54" s="1370">
        <v>0</v>
      </c>
      <c r="AG54" s="1370">
        <v>100</v>
      </c>
      <c r="AH54" s="1369">
        <v>0</v>
      </c>
      <c r="AI54" s="1370">
        <v>0</v>
      </c>
      <c r="AJ54" s="1370">
        <v>0</v>
      </c>
      <c r="AK54" s="1370">
        <v>0</v>
      </c>
      <c r="AL54" s="1370">
        <v>0</v>
      </c>
      <c r="AM54" s="1370">
        <v>0</v>
      </c>
      <c r="AN54" s="1369">
        <v>0</v>
      </c>
      <c r="AO54" s="1370">
        <v>0</v>
      </c>
      <c r="AP54" s="1370">
        <v>0</v>
      </c>
      <c r="AQ54" s="1370">
        <v>0</v>
      </c>
      <c r="AR54" s="1370">
        <v>0</v>
      </c>
      <c r="AS54" s="1370">
        <v>0</v>
      </c>
      <c r="AT54" s="1369"/>
      <c r="AU54" s="1370"/>
      <c r="AV54" s="1370"/>
      <c r="AW54" s="1370"/>
      <c r="AX54" s="1370"/>
      <c r="AY54" s="1370">
        <v>0</v>
      </c>
      <c r="AZ54" s="1369"/>
      <c r="BA54" s="1370"/>
      <c r="BB54" s="1370"/>
      <c r="BC54" s="1370"/>
      <c r="BD54" s="1370"/>
      <c r="BE54" s="1370">
        <v>0</v>
      </c>
      <c r="BF54" s="1369"/>
      <c r="BG54" s="1370"/>
      <c r="BH54" s="1370"/>
      <c r="BI54" s="1370"/>
      <c r="BJ54" s="1370"/>
      <c r="BK54" s="1370">
        <v>0</v>
      </c>
      <c r="BL54" s="443"/>
      <c r="BM54" s="445"/>
      <c r="BN54" s="445"/>
      <c r="BO54" s="445"/>
      <c r="BP54" s="445"/>
      <c r="BQ54" s="445">
        <v>0</v>
      </c>
      <c r="BR54" s="443"/>
      <c r="BS54" s="445"/>
      <c r="BT54" s="445"/>
      <c r="BU54" s="445"/>
      <c r="BV54" s="445"/>
      <c r="BW54" s="445">
        <v>0</v>
      </c>
      <c r="BX54" s="443"/>
      <c r="BY54" s="445"/>
      <c r="BZ54" s="445"/>
      <c r="CA54" s="445"/>
      <c r="CB54" s="445"/>
      <c r="CC54" s="469">
        <v>0</v>
      </c>
      <c r="CD54" s="580">
        <f t="shared" si="23"/>
        <v>0</v>
      </c>
      <c r="CE54" s="581">
        <f t="shared" si="14"/>
        <v>19</v>
      </c>
      <c r="CF54" s="581">
        <f t="shared" si="15"/>
        <v>81</v>
      </c>
      <c r="CG54" s="581">
        <f t="shared" si="16"/>
        <v>0</v>
      </c>
      <c r="CH54" s="581">
        <f t="shared" si="17"/>
        <v>0</v>
      </c>
      <c r="CI54" s="581">
        <f t="shared" si="18"/>
        <v>100</v>
      </c>
      <c r="CJ54" s="1359" t="e">
        <f t="shared" si="19"/>
        <v>#DIV/0!</v>
      </c>
    </row>
    <row r="55" spans="1:88" ht="33" customHeight="1" thickBot="1">
      <c r="A55" s="2527"/>
      <c r="B55" s="142" t="s">
        <v>1207</v>
      </c>
      <c r="C55" s="150">
        <v>0</v>
      </c>
      <c r="D55" s="150" t="s">
        <v>1201</v>
      </c>
      <c r="E55" s="1465">
        <v>250</v>
      </c>
      <c r="F55" s="94"/>
      <c r="G55" s="94" t="e">
        <v>#REF!</v>
      </c>
      <c r="H55" s="1351">
        <v>42795</v>
      </c>
      <c r="I55" s="1351">
        <v>43100</v>
      </c>
      <c r="J55" s="434">
        <v>-59</v>
      </c>
      <c r="K55" s="438"/>
      <c r="L55" s="436"/>
      <c r="M55" s="457">
        <v>0</v>
      </c>
      <c r="N55" s="457">
        <v>0</v>
      </c>
      <c r="O55" s="457">
        <v>0</v>
      </c>
      <c r="P55" s="457">
        <v>0</v>
      </c>
      <c r="Q55" s="459">
        <v>0</v>
      </c>
      <c r="R55" s="459">
        <v>0</v>
      </c>
      <c r="S55" s="477">
        <v>0</v>
      </c>
      <c r="T55" s="484"/>
      <c r="U55" s="442"/>
      <c r="V55" s="1308"/>
      <c r="W55" s="1308"/>
      <c r="X55" s="1308"/>
      <c r="Y55" s="1308"/>
      <c r="Z55" s="1308"/>
      <c r="AB55" s="1369">
        <v>100</v>
      </c>
      <c r="AC55" s="1370">
        <v>0</v>
      </c>
      <c r="AD55" s="1370">
        <v>0</v>
      </c>
      <c r="AE55" s="1370">
        <v>0</v>
      </c>
      <c r="AF55" s="1370">
        <v>0</v>
      </c>
      <c r="AG55" s="1370">
        <v>0</v>
      </c>
      <c r="AH55" s="1369">
        <v>100</v>
      </c>
      <c r="AI55" s="1370">
        <v>0</v>
      </c>
      <c r="AJ55" s="1370">
        <v>0</v>
      </c>
      <c r="AK55" s="1370">
        <v>0</v>
      </c>
      <c r="AL55" s="1370">
        <v>0</v>
      </c>
      <c r="AM55" s="1370">
        <v>0</v>
      </c>
      <c r="AN55" s="1369">
        <v>0</v>
      </c>
      <c r="AO55" s="1370">
        <v>0</v>
      </c>
      <c r="AP55" s="1370">
        <v>0</v>
      </c>
      <c r="AQ55" s="1370">
        <v>0</v>
      </c>
      <c r="AR55" s="1370">
        <v>0</v>
      </c>
      <c r="AS55" s="1370">
        <v>0</v>
      </c>
      <c r="AT55" s="1369"/>
      <c r="AU55" s="1370"/>
      <c r="AV55" s="1370"/>
      <c r="AW55" s="1370"/>
      <c r="AX55" s="1370"/>
      <c r="AY55" s="1370">
        <v>0</v>
      </c>
      <c r="AZ55" s="1369"/>
      <c r="BA55" s="1370"/>
      <c r="BB55" s="1370"/>
      <c r="BC55" s="1370"/>
      <c r="BD55" s="1370"/>
      <c r="BE55" s="1370">
        <v>0</v>
      </c>
      <c r="BF55" s="1369"/>
      <c r="BG55" s="1370"/>
      <c r="BH55" s="1370"/>
      <c r="BI55" s="1370"/>
      <c r="BJ55" s="1370"/>
      <c r="BK55" s="1370">
        <v>0</v>
      </c>
      <c r="BL55" s="443"/>
      <c r="BM55" s="445"/>
      <c r="BN55" s="445"/>
      <c r="BO55" s="445"/>
      <c r="BP55" s="445"/>
      <c r="BQ55" s="445">
        <v>0</v>
      </c>
      <c r="BR55" s="443"/>
      <c r="BS55" s="445"/>
      <c r="BT55" s="445"/>
      <c r="BU55" s="445"/>
      <c r="BV55" s="445"/>
      <c r="BW55" s="445">
        <v>0</v>
      </c>
      <c r="BX55" s="443"/>
      <c r="BY55" s="445"/>
      <c r="BZ55" s="445"/>
      <c r="CA55" s="445"/>
      <c r="CB55" s="445"/>
      <c r="CC55" s="469">
        <v>0</v>
      </c>
      <c r="CD55" s="580">
        <f t="shared" si="23"/>
        <v>0</v>
      </c>
      <c r="CE55" s="581">
        <f t="shared" si="14"/>
        <v>0</v>
      </c>
      <c r="CF55" s="581">
        <f t="shared" si="15"/>
        <v>0</v>
      </c>
      <c r="CG55" s="581">
        <f t="shared" si="16"/>
        <v>0</v>
      </c>
      <c r="CH55" s="581">
        <f t="shared" si="17"/>
        <v>0</v>
      </c>
      <c r="CI55" s="581">
        <f t="shared" si="18"/>
        <v>0</v>
      </c>
      <c r="CJ55" s="1359" t="e">
        <f t="shared" si="19"/>
        <v>#DIV/0!</v>
      </c>
    </row>
    <row r="56" spans="1:88" ht="33" customHeight="1" thickBot="1">
      <c r="A56" s="2527"/>
      <c r="B56" s="142" t="s">
        <v>1208</v>
      </c>
      <c r="C56" s="150">
        <v>0</v>
      </c>
      <c r="D56" s="150">
        <v>0</v>
      </c>
      <c r="E56" s="150">
        <v>0</v>
      </c>
      <c r="F56" s="94"/>
      <c r="G56" s="94" t="e">
        <v>#REF!</v>
      </c>
      <c r="H56" s="1351" t="s">
        <v>116</v>
      </c>
      <c r="I56" s="1351" t="s">
        <v>116</v>
      </c>
      <c r="J56" s="434">
        <v>-59</v>
      </c>
      <c r="K56" s="438"/>
      <c r="L56" s="436"/>
      <c r="M56" s="457">
        <v>0</v>
      </c>
      <c r="N56" s="457">
        <v>0</v>
      </c>
      <c r="O56" s="457">
        <v>0</v>
      </c>
      <c r="P56" s="457">
        <v>0</v>
      </c>
      <c r="Q56" s="459">
        <v>0</v>
      </c>
      <c r="R56" s="459">
        <v>0</v>
      </c>
      <c r="S56" s="477">
        <v>0</v>
      </c>
      <c r="T56" s="484"/>
      <c r="U56" s="1369"/>
      <c r="V56" s="1308"/>
      <c r="W56" s="1308"/>
      <c r="X56" s="1308"/>
      <c r="Y56" s="1308"/>
      <c r="Z56" s="1308"/>
      <c r="AB56" s="1369">
        <v>25</v>
      </c>
      <c r="AC56" s="1370">
        <v>0</v>
      </c>
      <c r="AD56" s="1370">
        <v>0</v>
      </c>
      <c r="AE56" s="1370">
        <v>0</v>
      </c>
      <c r="AF56" s="1370">
        <v>0</v>
      </c>
      <c r="AG56" s="1370">
        <v>0</v>
      </c>
      <c r="AH56" s="1369">
        <v>25</v>
      </c>
      <c r="AI56" s="1370">
        <v>14</v>
      </c>
      <c r="AJ56" s="1370">
        <v>16</v>
      </c>
      <c r="AK56" s="1370">
        <v>0</v>
      </c>
      <c r="AL56" s="1370">
        <v>0</v>
      </c>
      <c r="AM56" s="1370">
        <v>30</v>
      </c>
      <c r="AN56" s="1369">
        <v>25</v>
      </c>
      <c r="AO56" s="1370">
        <v>14</v>
      </c>
      <c r="AP56" s="1370">
        <v>16</v>
      </c>
      <c r="AQ56" s="1370"/>
      <c r="AR56" s="1370"/>
      <c r="AS56" s="1370">
        <v>30</v>
      </c>
      <c r="AT56" s="1369"/>
      <c r="AU56" s="1370"/>
      <c r="AV56" s="1370"/>
      <c r="AW56" s="1370"/>
      <c r="AX56" s="1370"/>
      <c r="AY56" s="1370">
        <v>0</v>
      </c>
      <c r="AZ56" s="1369"/>
      <c r="BA56" s="1370"/>
      <c r="BB56" s="1370"/>
      <c r="BC56" s="1370"/>
      <c r="BD56" s="1370"/>
      <c r="BE56" s="1370">
        <v>0</v>
      </c>
      <c r="BF56" s="1369"/>
      <c r="BG56" s="1370"/>
      <c r="BH56" s="1370"/>
      <c r="BI56" s="1370"/>
      <c r="BJ56" s="1370"/>
      <c r="BK56" s="1370">
        <v>0</v>
      </c>
      <c r="BL56" s="443"/>
      <c r="BM56" s="445"/>
      <c r="BN56" s="445"/>
      <c r="BO56" s="445"/>
      <c r="BP56" s="445"/>
      <c r="BQ56" s="445">
        <v>0</v>
      </c>
      <c r="BR56" s="443"/>
      <c r="BS56" s="445"/>
      <c r="BT56" s="445"/>
      <c r="BU56" s="445"/>
      <c r="BV56" s="445"/>
      <c r="BW56" s="445">
        <v>0</v>
      </c>
      <c r="BX56" s="443"/>
      <c r="BY56" s="445"/>
      <c r="BZ56" s="445"/>
      <c r="CA56" s="445"/>
      <c r="CB56" s="445"/>
      <c r="CC56" s="469">
        <v>0</v>
      </c>
      <c r="CD56" s="580">
        <f t="shared" si="23"/>
        <v>0</v>
      </c>
      <c r="CE56" s="581">
        <f t="shared" si="14"/>
        <v>28</v>
      </c>
      <c r="CF56" s="581">
        <f t="shared" si="15"/>
        <v>32</v>
      </c>
      <c r="CG56" s="581">
        <f t="shared" si="16"/>
        <v>0</v>
      </c>
      <c r="CH56" s="581">
        <f t="shared" si="17"/>
        <v>0</v>
      </c>
      <c r="CI56" s="581">
        <f t="shared" si="18"/>
        <v>60</v>
      </c>
      <c r="CJ56" s="1361" t="e">
        <f t="shared" si="19"/>
        <v>#DIV/0!</v>
      </c>
    </row>
  </sheetData>
  <mergeCells count="30">
    <mergeCell ref="C8:G8"/>
    <mergeCell ref="A37:A38"/>
    <mergeCell ref="A39:A44"/>
    <mergeCell ref="A46:A48"/>
    <mergeCell ref="C10:D10"/>
    <mergeCell ref="A14:A15"/>
    <mergeCell ref="A22:A36"/>
    <mergeCell ref="B1:G3"/>
    <mergeCell ref="AB1:CC3"/>
    <mergeCell ref="C4:G4"/>
    <mergeCell ref="C5:G5"/>
    <mergeCell ref="C7:G7"/>
    <mergeCell ref="AH12:AM12"/>
    <mergeCell ref="AN12:AS12"/>
    <mergeCell ref="AB10:CI10"/>
    <mergeCell ref="AB11:AS11"/>
    <mergeCell ref="AT11:BK11"/>
    <mergeCell ref="BL11:CC11"/>
    <mergeCell ref="CD12:CI12"/>
    <mergeCell ref="AT12:AY12"/>
    <mergeCell ref="AZ12:BE12"/>
    <mergeCell ref="BF12:BK12"/>
    <mergeCell ref="BL12:BQ12"/>
    <mergeCell ref="BR12:BW12"/>
    <mergeCell ref="BX12:CC12"/>
    <mergeCell ref="A52:A56"/>
    <mergeCell ref="A16:A20"/>
    <mergeCell ref="M12:S12"/>
    <mergeCell ref="U12:Z12"/>
    <mergeCell ref="AB12:AG12"/>
  </mergeCells>
  <conditionalFormatting sqref="CD12:CH12">
    <cfRule type="cellIs" dxfId="803" priority="87" operator="equal">
      <formula>"x"</formula>
    </cfRule>
  </conditionalFormatting>
  <conditionalFormatting sqref="AA9 H9:T10 T12:T13 M12:R12 F42 F14:G15 I1:T8 F37:F40 F44:F48">
    <cfRule type="cellIs" dxfId="802" priority="27" operator="equal">
      <formula>"x"</formula>
    </cfRule>
  </conditionalFormatting>
  <conditionalFormatting sqref="F9:G12">
    <cfRule type="cellIs" dxfId="801" priority="31" operator="equal">
      <formula>"x"</formula>
    </cfRule>
  </conditionalFormatting>
  <conditionalFormatting sqref="H12:L12 K13:L13">
    <cfRule type="cellIs" dxfId="800" priority="30" operator="equal">
      <formula>"x"</formula>
    </cfRule>
  </conditionalFormatting>
  <conditionalFormatting sqref="H11:T11">
    <cfRule type="cellIs" dxfId="799" priority="29" operator="equal">
      <formula>"x"</formula>
    </cfRule>
  </conditionalFormatting>
  <conditionalFormatting sqref="AB12">
    <cfRule type="cellIs" dxfId="798" priority="28" operator="equal">
      <formula>"x"</formula>
    </cfRule>
  </conditionalFormatting>
  <conditionalFormatting sqref="F41">
    <cfRule type="cellIs" dxfId="797" priority="26" operator="equal">
      <formula>"x"</formula>
    </cfRule>
  </conditionalFormatting>
  <conditionalFormatting sqref="F43">
    <cfRule type="cellIs" dxfId="796" priority="25" operator="equal">
      <formula>"x"</formula>
    </cfRule>
  </conditionalFormatting>
  <conditionalFormatting sqref="U12">
    <cfRule type="cellIs" dxfId="795" priority="24" operator="equal">
      <formula>"x"</formula>
    </cfRule>
  </conditionalFormatting>
  <conditionalFormatting sqref="F17">
    <cfRule type="cellIs" dxfId="794" priority="23" operator="equal">
      <formula>"x"</formula>
    </cfRule>
  </conditionalFormatting>
  <conditionalFormatting sqref="F16">
    <cfRule type="cellIs" dxfId="793" priority="22" operator="equal">
      <formula>"x"</formula>
    </cfRule>
  </conditionalFormatting>
  <conditionalFormatting sqref="F18">
    <cfRule type="cellIs" dxfId="792" priority="21" operator="equal">
      <formula>"x"</formula>
    </cfRule>
  </conditionalFormatting>
  <conditionalFormatting sqref="F19:F20">
    <cfRule type="cellIs" dxfId="791" priority="20" operator="equal">
      <formula>"x"</formula>
    </cfRule>
  </conditionalFormatting>
  <conditionalFormatting sqref="F23">
    <cfRule type="cellIs" dxfId="790" priority="18" operator="equal">
      <formula>"x"</formula>
    </cfRule>
  </conditionalFormatting>
  <conditionalFormatting sqref="F22">
    <cfRule type="cellIs" dxfId="789" priority="19" operator="equal">
      <formula>"x"</formula>
    </cfRule>
  </conditionalFormatting>
  <conditionalFormatting sqref="F24">
    <cfRule type="cellIs" dxfId="788" priority="17" operator="equal">
      <formula>"x"</formula>
    </cfRule>
  </conditionalFormatting>
  <conditionalFormatting sqref="F28">
    <cfRule type="cellIs" dxfId="787" priority="15" operator="equal">
      <formula>"x"</formula>
    </cfRule>
  </conditionalFormatting>
  <conditionalFormatting sqref="F30">
    <cfRule type="cellIs" dxfId="786" priority="14" operator="equal">
      <formula>"x"</formula>
    </cfRule>
  </conditionalFormatting>
  <conditionalFormatting sqref="F27">
    <cfRule type="cellIs" dxfId="785" priority="16" operator="equal">
      <formula>"x"</formula>
    </cfRule>
  </conditionalFormatting>
  <conditionalFormatting sqref="F31">
    <cfRule type="cellIs" dxfId="784" priority="13" operator="equal">
      <formula>"x"</formula>
    </cfRule>
  </conditionalFormatting>
  <conditionalFormatting sqref="F32">
    <cfRule type="cellIs" dxfId="783" priority="12" operator="equal">
      <formula>"x"</formula>
    </cfRule>
  </conditionalFormatting>
  <conditionalFormatting sqref="F33">
    <cfRule type="cellIs" dxfId="782" priority="11" operator="equal">
      <formula>"x"</formula>
    </cfRule>
  </conditionalFormatting>
  <conditionalFormatting sqref="F34">
    <cfRule type="cellIs" dxfId="781" priority="10" operator="equal">
      <formula>"x"</formula>
    </cfRule>
  </conditionalFormatting>
  <conditionalFormatting sqref="F35">
    <cfRule type="cellIs" dxfId="780" priority="9" operator="equal">
      <formula>"x"</formula>
    </cfRule>
  </conditionalFormatting>
  <conditionalFormatting sqref="F36">
    <cfRule type="cellIs" dxfId="779" priority="8" operator="equal">
      <formula>"x"</formula>
    </cfRule>
  </conditionalFormatting>
  <conditionalFormatting sqref="F25">
    <cfRule type="cellIs" dxfId="778" priority="7" operator="equal">
      <formula>"x"</formula>
    </cfRule>
  </conditionalFormatting>
  <conditionalFormatting sqref="F29">
    <cfRule type="cellIs" dxfId="777" priority="6" operator="equal">
      <formula>"x"</formula>
    </cfRule>
  </conditionalFormatting>
  <conditionalFormatting sqref="F53:F56">
    <cfRule type="cellIs" dxfId="776" priority="3" operator="equal">
      <formula>"x"</formula>
    </cfRule>
  </conditionalFormatting>
  <conditionalFormatting sqref="F50:F51">
    <cfRule type="cellIs" dxfId="775" priority="5" operator="equal">
      <formula>"x"</formula>
    </cfRule>
  </conditionalFormatting>
  <conditionalFormatting sqref="F52">
    <cfRule type="cellIs" dxfId="774" priority="4" operator="equal">
      <formula>"x"</formula>
    </cfRule>
  </conditionalFormatting>
  <conditionalFormatting sqref="F26">
    <cfRule type="cellIs" dxfId="773" priority="2" operator="equal">
      <formula>"x"</formula>
    </cfRule>
  </conditionalFormatting>
  <conditionalFormatting sqref="F21">
    <cfRule type="cellIs" dxfId="772" priority="1" operator="equal">
      <formula>"x"</formula>
    </cfRule>
  </conditionalFormatting>
  <pageMargins left="0.7" right="0.7" top="0.75" bottom="0.75" header="0.3" footer="0.3"/>
  <pageSetup orientation="portrait" horizontalDpi="4294967295" verticalDpi="4294967295"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CK57"/>
  <sheetViews>
    <sheetView topLeftCell="A10" zoomScale="84" zoomScaleNormal="84" workbookViewId="0">
      <pane xSplit="2" ySplit="4" topLeftCell="H14" activePane="bottomRight" state="frozen"/>
      <selection activeCell="AS14" sqref="AS14"/>
      <selection pane="topRight" activeCell="AS14" sqref="AS14"/>
      <selection pane="bottomLeft" activeCell="AS14" sqref="AS14"/>
      <selection pane="bottomRight" activeCell="BU13" sqref="BU13"/>
    </sheetView>
  </sheetViews>
  <sheetFormatPr defaultRowHeight="15"/>
  <cols>
    <col min="1" max="1" width="19" customWidth="1"/>
    <col min="2" max="2" width="55" customWidth="1"/>
    <col min="4" max="4" width="12.5703125" customWidth="1"/>
    <col min="5" max="5" width="13.28515625" customWidth="1"/>
    <col min="6" max="6" width="15.42578125" bestFit="1" customWidth="1"/>
    <col min="7" max="7" width="14.28515625" customWidth="1"/>
    <col min="8" max="8" width="13" customWidth="1"/>
    <col min="9" max="9" width="15.85546875" customWidth="1"/>
    <col min="10" max="11" width="11.7109375" style="192" customWidth="1"/>
    <col min="12" max="12" width="19.5703125" style="192" customWidth="1"/>
    <col min="13" max="13" width="7" style="192" bestFit="1" customWidth="1"/>
    <col min="14" max="14" width="5.7109375" style="192" customWidth="1"/>
    <col min="15" max="15" width="5.28515625" style="192" customWidth="1"/>
    <col min="16" max="18" width="6.42578125" style="192" customWidth="1"/>
    <col min="19" max="19" width="7.42578125" style="192" bestFit="1" customWidth="1"/>
    <col min="20" max="20" width="35.28515625" style="486" customWidth="1"/>
    <col min="21" max="26" width="6.140625" style="193" customWidth="1"/>
    <col min="27" max="27" width="2.42578125" customWidth="1"/>
    <col min="28" max="45" width="6.140625" style="193" customWidth="1"/>
    <col min="46" max="56" width="6.140625" style="724" customWidth="1"/>
    <col min="57" max="57" width="7.5703125" style="724" customWidth="1"/>
    <col min="58" max="62" width="6.140625" style="724" customWidth="1"/>
    <col min="63" max="63" width="7.42578125" style="724" customWidth="1"/>
    <col min="64" max="64" width="8.42578125" style="724" customWidth="1"/>
    <col min="65" max="68" width="6.140625" style="724" customWidth="1"/>
    <col min="69" max="69" width="8.140625" style="724" bestFit="1" customWidth="1"/>
    <col min="70" max="75" width="6.140625" style="193" customWidth="1"/>
    <col min="76" max="76" width="7" style="193" bestFit="1" customWidth="1"/>
    <col min="77" max="81" width="6.140625" style="193" customWidth="1"/>
    <col min="82" max="82" width="9.140625" style="449" customWidth="1"/>
    <col min="83" max="83" width="8.7109375" style="449" bestFit="1" customWidth="1"/>
    <col min="84" max="84" width="7.85546875" style="449" bestFit="1" customWidth="1"/>
    <col min="85" max="85" width="7.140625" style="449" bestFit="1" customWidth="1"/>
    <col min="86" max="86" width="6.140625" style="449" customWidth="1"/>
    <col min="87" max="87" width="14.42578125" style="449" bestFit="1" customWidth="1"/>
    <col min="88" max="88" width="15.85546875" style="1898" bestFit="1" customWidth="1"/>
    <col min="89" max="89" width="23.140625" customWidth="1"/>
  </cols>
  <sheetData>
    <row r="1" spans="1:89" ht="15" customHeight="1">
      <c r="A1" s="5"/>
      <c r="B1" s="2418" t="s">
        <v>658</v>
      </c>
      <c r="C1" s="2419"/>
      <c r="D1" s="2419"/>
      <c r="E1" s="2419"/>
      <c r="F1" s="2419"/>
      <c r="G1" s="2420"/>
      <c r="H1" s="120"/>
      <c r="I1" s="7"/>
      <c r="J1" s="7"/>
      <c r="K1" s="190"/>
      <c r="L1" s="190"/>
      <c r="M1" s="190"/>
      <c r="N1" s="190"/>
      <c r="O1" s="190"/>
      <c r="P1" s="190"/>
      <c r="Q1" s="190"/>
      <c r="R1" s="190"/>
      <c r="S1" s="190"/>
      <c r="T1" s="481"/>
      <c r="U1" s="481"/>
      <c r="V1" s="481"/>
      <c r="W1" s="481"/>
      <c r="X1" s="481"/>
      <c r="Y1" s="481"/>
      <c r="Z1" s="481"/>
      <c r="AA1" s="5"/>
      <c r="AB1" s="2488" t="s">
        <v>68</v>
      </c>
      <c r="AC1" s="2489"/>
      <c r="AD1" s="2489"/>
      <c r="AE1" s="2489"/>
      <c r="AF1" s="2489"/>
      <c r="AG1" s="2489"/>
      <c r="AH1" s="2489"/>
      <c r="AI1" s="2489"/>
      <c r="AJ1" s="2489"/>
      <c r="AK1" s="2489"/>
      <c r="AL1" s="2489"/>
      <c r="AM1" s="2489"/>
      <c r="AN1" s="2489"/>
      <c r="AO1" s="2489"/>
      <c r="AP1" s="2489"/>
      <c r="AQ1" s="2489"/>
      <c r="AR1" s="2489"/>
      <c r="AS1" s="2489"/>
      <c r="AT1" s="2489"/>
      <c r="AU1" s="2489"/>
      <c r="AV1" s="2489"/>
      <c r="AW1" s="2489"/>
      <c r="AX1" s="2489"/>
      <c r="AY1" s="2489"/>
      <c r="AZ1" s="2489"/>
      <c r="BA1" s="2489"/>
      <c r="BB1" s="2489"/>
      <c r="BC1" s="2489"/>
      <c r="BD1" s="2489"/>
      <c r="BE1" s="2489"/>
      <c r="BF1" s="2489"/>
      <c r="BG1" s="2489"/>
      <c r="BH1" s="2489"/>
      <c r="BI1" s="2489"/>
      <c r="BJ1" s="2489"/>
      <c r="BK1" s="2489"/>
      <c r="BL1" s="2489"/>
      <c r="BM1" s="2489"/>
      <c r="BN1" s="2489"/>
      <c r="BO1" s="2489"/>
      <c r="BP1" s="2489"/>
      <c r="BQ1" s="2489"/>
      <c r="BR1" s="2489"/>
      <c r="BS1" s="2489"/>
      <c r="BT1" s="2489"/>
      <c r="BU1" s="2489"/>
      <c r="BV1" s="2489"/>
      <c r="BW1" s="2489"/>
      <c r="BX1" s="2489"/>
      <c r="BY1" s="2489"/>
      <c r="BZ1" s="2489"/>
      <c r="CA1" s="2489"/>
      <c r="CB1" s="2489"/>
      <c r="CC1" s="2489"/>
      <c r="CD1" s="446"/>
      <c r="CE1" s="446"/>
      <c r="CF1" s="446"/>
      <c r="CG1" s="446"/>
      <c r="CH1" s="446"/>
      <c r="CI1" s="446"/>
    </row>
    <row r="2" spans="1:89">
      <c r="A2" s="5"/>
      <c r="B2" s="2421"/>
      <c r="C2" s="2422"/>
      <c r="D2" s="2422"/>
      <c r="E2" s="2422"/>
      <c r="F2" s="2422"/>
      <c r="G2" s="2423"/>
      <c r="H2" s="120"/>
      <c r="I2" s="7"/>
      <c r="J2" s="7"/>
      <c r="K2" s="190"/>
      <c r="L2" s="190"/>
      <c r="M2" s="190"/>
      <c r="N2" s="190"/>
      <c r="O2" s="190"/>
      <c r="P2" s="190"/>
      <c r="Q2" s="190"/>
      <c r="R2" s="190"/>
      <c r="S2" s="190"/>
      <c r="T2" s="481"/>
      <c r="U2" s="481"/>
      <c r="V2" s="481"/>
      <c r="W2" s="481"/>
      <c r="X2" s="481"/>
      <c r="Y2" s="481"/>
      <c r="Z2" s="481"/>
      <c r="AA2" s="5"/>
      <c r="AB2" s="2490"/>
      <c r="AC2" s="2491"/>
      <c r="AD2" s="2491"/>
      <c r="AE2" s="2491"/>
      <c r="AF2" s="2491"/>
      <c r="AG2" s="2491"/>
      <c r="AH2" s="2491"/>
      <c r="AI2" s="2491"/>
      <c r="AJ2" s="2491"/>
      <c r="AK2" s="2491"/>
      <c r="AL2" s="2491"/>
      <c r="AM2" s="2491"/>
      <c r="AN2" s="2491"/>
      <c r="AO2" s="2491"/>
      <c r="AP2" s="2491"/>
      <c r="AQ2" s="2491"/>
      <c r="AR2" s="2491"/>
      <c r="AS2" s="2491"/>
      <c r="AT2" s="2491"/>
      <c r="AU2" s="2491"/>
      <c r="AV2" s="2491"/>
      <c r="AW2" s="2491"/>
      <c r="AX2" s="2491"/>
      <c r="AY2" s="2491"/>
      <c r="AZ2" s="2491"/>
      <c r="BA2" s="2491"/>
      <c r="BB2" s="2491"/>
      <c r="BC2" s="2491"/>
      <c r="BD2" s="2491"/>
      <c r="BE2" s="2491"/>
      <c r="BF2" s="2491"/>
      <c r="BG2" s="2491"/>
      <c r="BH2" s="2491"/>
      <c r="BI2" s="2491"/>
      <c r="BJ2" s="2491"/>
      <c r="BK2" s="2491"/>
      <c r="BL2" s="2491"/>
      <c r="BM2" s="2491"/>
      <c r="BN2" s="2491"/>
      <c r="BO2" s="2491"/>
      <c r="BP2" s="2491"/>
      <c r="BQ2" s="2491"/>
      <c r="BR2" s="2491"/>
      <c r="BS2" s="2491"/>
      <c r="BT2" s="2491"/>
      <c r="BU2" s="2491"/>
      <c r="BV2" s="2491"/>
      <c r="BW2" s="2491"/>
      <c r="BX2" s="2491"/>
      <c r="BY2" s="2491"/>
      <c r="BZ2" s="2491"/>
      <c r="CA2" s="2491"/>
      <c r="CB2" s="2491"/>
      <c r="CC2" s="2491"/>
      <c r="CD2" s="446"/>
      <c r="CE2" s="446"/>
      <c r="CF2" s="446"/>
      <c r="CG2" s="446"/>
      <c r="CH2" s="446"/>
      <c r="CI2" s="446"/>
      <c r="CJ2" s="2062" t="s">
        <v>1214</v>
      </c>
      <c r="CK2" s="507"/>
    </row>
    <row r="3" spans="1:89" ht="15.75" thickBot="1">
      <c r="A3" s="5"/>
      <c r="B3" s="2424"/>
      <c r="C3" s="2425"/>
      <c r="D3" s="2425"/>
      <c r="E3" s="2425"/>
      <c r="F3" s="2425"/>
      <c r="G3" s="2426"/>
      <c r="H3" s="120"/>
      <c r="I3" s="7"/>
      <c r="J3" s="7"/>
      <c r="K3" s="190"/>
      <c r="L3" s="190"/>
      <c r="M3" s="190"/>
      <c r="N3" s="190"/>
      <c r="O3" s="190"/>
      <c r="P3" s="190"/>
      <c r="Q3" s="190"/>
      <c r="R3" s="190"/>
      <c r="S3" s="190"/>
      <c r="T3" s="481"/>
      <c r="U3" s="481"/>
      <c r="V3" s="481"/>
      <c r="W3" s="481"/>
      <c r="X3" s="481"/>
      <c r="Y3" s="481"/>
      <c r="Z3" s="481"/>
      <c r="AA3" s="5"/>
      <c r="AB3" s="2492"/>
      <c r="AC3" s="2493"/>
      <c r="AD3" s="2493"/>
      <c r="AE3" s="2493"/>
      <c r="AF3" s="2493"/>
      <c r="AG3" s="2493"/>
      <c r="AH3" s="2493"/>
      <c r="AI3" s="2493"/>
      <c r="AJ3" s="2493"/>
      <c r="AK3" s="2493"/>
      <c r="AL3" s="2493"/>
      <c r="AM3" s="2493"/>
      <c r="AN3" s="2493"/>
      <c r="AO3" s="2493"/>
      <c r="AP3" s="2493"/>
      <c r="AQ3" s="2493"/>
      <c r="AR3" s="2493"/>
      <c r="AS3" s="2493"/>
      <c r="AT3" s="2493"/>
      <c r="AU3" s="2493"/>
      <c r="AV3" s="2493"/>
      <c r="AW3" s="2493"/>
      <c r="AX3" s="2493"/>
      <c r="AY3" s="2493"/>
      <c r="AZ3" s="2493"/>
      <c r="BA3" s="2493"/>
      <c r="BB3" s="2493"/>
      <c r="BC3" s="2493"/>
      <c r="BD3" s="2493"/>
      <c r="BE3" s="2493"/>
      <c r="BF3" s="2493"/>
      <c r="BG3" s="2493"/>
      <c r="BH3" s="2493"/>
      <c r="BI3" s="2493"/>
      <c r="BJ3" s="2493"/>
      <c r="BK3" s="2493"/>
      <c r="BL3" s="2493"/>
      <c r="BM3" s="2493"/>
      <c r="BN3" s="2493"/>
      <c r="BO3" s="2493"/>
      <c r="BP3" s="2493"/>
      <c r="BQ3" s="2493"/>
      <c r="BR3" s="2493"/>
      <c r="BS3" s="2493"/>
      <c r="BT3" s="2493"/>
      <c r="BU3" s="2493"/>
      <c r="BV3" s="2493"/>
      <c r="BW3" s="2493"/>
      <c r="BX3" s="2493"/>
      <c r="BY3" s="2493"/>
      <c r="BZ3" s="2493"/>
      <c r="CA3" s="2493"/>
      <c r="CB3" s="2493"/>
      <c r="CC3" s="2493"/>
      <c r="CD3" s="446"/>
      <c r="CE3" s="446"/>
      <c r="CF3" s="446"/>
      <c r="CG3" s="446"/>
      <c r="CH3" s="446"/>
      <c r="CI3" s="446"/>
      <c r="CJ3" s="2063"/>
      <c r="CK3" s="507" t="s">
        <v>1215</v>
      </c>
    </row>
    <row r="4" spans="1:89" ht="23.25" customHeight="1" thickBot="1">
      <c r="A4" s="5"/>
      <c r="B4" s="440" t="s">
        <v>305</v>
      </c>
      <c r="C4" s="536"/>
      <c r="D4" s="536"/>
      <c r="E4" s="536"/>
      <c r="F4" s="536"/>
      <c r="G4" s="1435"/>
      <c r="H4" s="120"/>
      <c r="I4" s="7"/>
      <c r="J4" s="7"/>
      <c r="K4" s="190"/>
      <c r="L4" s="190"/>
      <c r="M4" s="190"/>
      <c r="N4" s="190"/>
      <c r="O4" s="190"/>
      <c r="P4" s="190"/>
      <c r="Q4" s="190"/>
      <c r="R4" s="190"/>
      <c r="S4" s="190"/>
      <c r="T4" s="481"/>
      <c r="U4" s="1433"/>
      <c r="V4" s="1433"/>
      <c r="W4" s="1433"/>
      <c r="X4" s="1433"/>
      <c r="Y4" s="1433"/>
      <c r="Z4" s="1433"/>
      <c r="AA4" s="5"/>
      <c r="AB4" s="1433"/>
      <c r="AC4" s="1433"/>
      <c r="AD4" s="1433"/>
      <c r="AE4" s="1433"/>
      <c r="AF4" s="1433"/>
      <c r="AG4" s="1433"/>
      <c r="AH4" s="1433"/>
      <c r="AI4" s="1433"/>
      <c r="AJ4" s="1433"/>
      <c r="AK4" s="1433"/>
      <c r="AL4" s="1433"/>
      <c r="AM4" s="1433"/>
      <c r="AN4" s="1433"/>
      <c r="AO4" s="1433"/>
      <c r="AP4" s="1433"/>
      <c r="AQ4" s="1433"/>
      <c r="AR4" s="1433"/>
      <c r="AS4" s="1433"/>
      <c r="AT4" s="810"/>
      <c r="AU4" s="810"/>
      <c r="AV4" s="810"/>
      <c r="AW4" s="810"/>
      <c r="AX4" s="810"/>
      <c r="AY4" s="810"/>
      <c r="AZ4" s="810"/>
      <c r="BA4" s="810"/>
      <c r="BB4" s="810"/>
      <c r="BC4" s="810"/>
      <c r="BD4" s="810"/>
      <c r="BE4" s="810"/>
      <c r="BF4" s="810"/>
      <c r="BG4" s="810"/>
      <c r="BH4" s="810"/>
      <c r="BI4" s="810"/>
      <c r="BJ4" s="810"/>
      <c r="BK4" s="810"/>
      <c r="BL4" s="810"/>
      <c r="BM4" s="810"/>
      <c r="BN4" s="810"/>
      <c r="BO4" s="810"/>
      <c r="BP4" s="810"/>
      <c r="BQ4" s="810"/>
      <c r="BR4" s="535"/>
      <c r="BS4" s="535"/>
      <c r="BT4" s="535"/>
      <c r="BU4" s="535"/>
      <c r="BV4" s="535"/>
      <c r="BW4" s="535"/>
      <c r="BX4" s="535"/>
      <c r="BY4" s="535"/>
      <c r="BZ4" s="535"/>
      <c r="CA4" s="535"/>
      <c r="CB4" s="535"/>
      <c r="CC4" s="535"/>
      <c r="CD4" s="447"/>
      <c r="CE4" s="447"/>
      <c r="CF4" s="447"/>
      <c r="CG4" s="447"/>
      <c r="CH4" s="447"/>
      <c r="CI4" s="447"/>
      <c r="CJ4" s="2064"/>
      <c r="CK4" s="507" t="s">
        <v>1216</v>
      </c>
    </row>
    <row r="5" spans="1:89" ht="15.75" thickBot="1">
      <c r="A5" s="5"/>
      <c r="B5" s="440" t="s">
        <v>300</v>
      </c>
      <c r="C5" s="537" t="s">
        <v>178</v>
      </c>
      <c r="D5" s="537"/>
      <c r="E5" s="537"/>
      <c r="F5" s="537"/>
      <c r="G5" s="1442"/>
      <c r="H5" s="120" t="e">
        <f>SDC.!CI30_</f>
        <v>#NAME?</v>
      </c>
      <c r="I5" s="7"/>
      <c r="J5" s="7"/>
      <c r="K5" s="190"/>
      <c r="L5" s="190"/>
      <c r="M5" s="190"/>
      <c r="N5" s="190"/>
      <c r="O5" s="190"/>
      <c r="P5" s="190"/>
      <c r="Q5" s="190"/>
      <c r="R5" s="190"/>
      <c r="S5" s="190"/>
      <c r="T5" s="481"/>
      <c r="U5" s="1433"/>
      <c r="V5" s="1433"/>
      <c r="W5" s="1433"/>
      <c r="X5" s="1433"/>
      <c r="Y5" s="1433"/>
      <c r="Z5" s="1433"/>
      <c r="AA5" s="5"/>
      <c r="AB5" s="1433"/>
      <c r="AC5" s="1433"/>
      <c r="AD5" s="1433"/>
      <c r="AE5" s="1433"/>
      <c r="AF5" s="1433"/>
      <c r="AG5" s="1433"/>
      <c r="AH5" s="1433"/>
      <c r="AI5" s="1433"/>
      <c r="AJ5" s="1433"/>
      <c r="AK5" s="1433"/>
      <c r="AL5" s="1433"/>
      <c r="AM5" s="1433"/>
      <c r="AN5" s="1433"/>
      <c r="AO5" s="1433"/>
      <c r="AP5" s="1433"/>
      <c r="AQ5" s="1433"/>
      <c r="AR5" s="1433"/>
      <c r="AS5" s="1433"/>
      <c r="AT5" s="810"/>
      <c r="AU5" s="810"/>
      <c r="AV5" s="810"/>
      <c r="AW5" s="810"/>
      <c r="AX5" s="810"/>
      <c r="AY5" s="810"/>
      <c r="AZ5" s="810"/>
      <c r="BA5" s="810"/>
      <c r="BB5" s="810"/>
      <c r="BC5" s="810"/>
      <c r="BD5" s="810"/>
      <c r="BE5" s="810"/>
      <c r="BF5" s="810"/>
      <c r="BG5" s="810"/>
      <c r="BH5" s="810"/>
      <c r="BI5" s="810"/>
      <c r="BJ5" s="810"/>
      <c r="BK5" s="810"/>
      <c r="BL5" s="810"/>
      <c r="BM5" s="810"/>
      <c r="BN5" s="810"/>
      <c r="BO5" s="810"/>
      <c r="BP5" s="810"/>
      <c r="BQ5" s="810"/>
      <c r="BR5" s="535"/>
      <c r="BS5" s="535"/>
      <c r="BT5" s="535"/>
      <c r="BU5" s="535"/>
      <c r="BV5" s="535"/>
      <c r="BW5" s="535"/>
      <c r="BX5" s="535"/>
      <c r="BY5" s="535"/>
      <c r="BZ5" s="535"/>
      <c r="CA5" s="535"/>
      <c r="CB5" s="535"/>
      <c r="CC5" s="535"/>
      <c r="CD5" s="447"/>
      <c r="CE5" s="447"/>
      <c r="CF5" s="447"/>
      <c r="CG5" s="447"/>
      <c r="CH5" s="447"/>
      <c r="CI5" s="447"/>
      <c r="CJ5" s="2065"/>
      <c r="CK5" s="507" t="s">
        <v>1217</v>
      </c>
    </row>
    <row r="6" spans="1:89" ht="15.75" thickBot="1">
      <c r="A6" s="5"/>
      <c r="B6" s="440" t="s">
        <v>304</v>
      </c>
      <c r="C6" s="537"/>
      <c r="D6" s="537"/>
      <c r="E6" s="537"/>
      <c r="F6" s="537"/>
      <c r="G6" s="1442"/>
      <c r="H6" s="120"/>
      <c r="I6" s="7"/>
      <c r="J6" s="7"/>
      <c r="K6" s="190"/>
      <c r="L6" s="190"/>
      <c r="M6" s="190"/>
      <c r="N6" s="190"/>
      <c r="O6" s="190"/>
      <c r="P6" s="190"/>
      <c r="Q6" s="190"/>
      <c r="R6" s="190"/>
      <c r="S6" s="190"/>
      <c r="T6" s="481"/>
      <c r="U6" s="1433"/>
      <c r="V6" s="1433"/>
      <c r="W6" s="1433"/>
      <c r="X6" s="1433"/>
      <c r="Y6" s="1433"/>
      <c r="Z6" s="1433"/>
      <c r="AA6" s="5"/>
      <c r="AB6" s="1433"/>
      <c r="AC6" s="1433"/>
      <c r="AD6" s="1433"/>
      <c r="AE6" s="1433"/>
      <c r="AF6" s="1433"/>
      <c r="AG6" s="1433"/>
      <c r="AH6" s="1433"/>
      <c r="AI6" s="1433"/>
      <c r="AJ6" s="1433"/>
      <c r="AK6" s="1433"/>
      <c r="AL6" s="1433"/>
      <c r="AM6" s="1433"/>
      <c r="AN6" s="1433"/>
      <c r="AO6" s="1433"/>
      <c r="AP6" s="1433"/>
      <c r="AQ6" s="1433"/>
      <c r="AR6" s="1433"/>
      <c r="AS6" s="1433"/>
      <c r="AT6" s="810"/>
      <c r="AU6" s="810"/>
      <c r="AV6" s="810"/>
      <c r="AW6" s="810"/>
      <c r="AX6" s="810"/>
      <c r="AY6" s="810"/>
      <c r="AZ6" s="810"/>
      <c r="BA6" s="810"/>
      <c r="BB6" s="810"/>
      <c r="BC6" s="810"/>
      <c r="BD6" s="810"/>
      <c r="BE6" s="810"/>
      <c r="BF6" s="810"/>
      <c r="BG6" s="810"/>
      <c r="BH6" s="810"/>
      <c r="BI6" s="810"/>
      <c r="BJ6" s="810"/>
      <c r="BK6" s="810"/>
      <c r="BL6" s="810"/>
      <c r="BM6" s="810"/>
      <c r="BN6" s="810"/>
      <c r="BO6" s="810"/>
      <c r="BP6" s="810"/>
      <c r="BQ6" s="810"/>
      <c r="BR6" s="535"/>
      <c r="BS6" s="535"/>
      <c r="BT6" s="535"/>
      <c r="BU6" s="535"/>
      <c r="BV6" s="535"/>
      <c r="BW6" s="535"/>
      <c r="BX6" s="535"/>
      <c r="BY6" s="535"/>
      <c r="BZ6" s="535"/>
      <c r="CA6" s="535"/>
      <c r="CB6" s="535"/>
      <c r="CC6" s="535"/>
      <c r="CD6" s="447"/>
      <c r="CE6" s="447"/>
      <c r="CF6" s="447"/>
      <c r="CG6" s="447"/>
      <c r="CH6" s="447"/>
      <c r="CI6" s="447"/>
      <c r="CJ6" s="2066"/>
      <c r="CK6" s="507" t="s">
        <v>1218</v>
      </c>
    </row>
    <row r="7" spans="1:89" ht="34.5" customHeight="1" thickBot="1">
      <c r="A7" s="5"/>
      <c r="B7" s="440" t="s">
        <v>302</v>
      </c>
      <c r="C7" s="2474" t="s">
        <v>659</v>
      </c>
      <c r="D7" s="2475"/>
      <c r="E7" s="2475"/>
      <c r="F7" s="2475"/>
      <c r="G7" s="2476"/>
      <c r="H7" s="120"/>
      <c r="I7" s="7"/>
      <c r="J7" s="7"/>
      <c r="K7" s="190"/>
      <c r="L7" s="190"/>
      <c r="M7" s="190"/>
      <c r="N7" s="190"/>
      <c r="O7" s="190"/>
      <c r="P7" s="190"/>
      <c r="Q7" s="190"/>
      <c r="R7" s="190"/>
      <c r="S7" s="190"/>
      <c r="T7" s="481"/>
      <c r="U7" s="1433"/>
      <c r="V7" s="1433"/>
      <c r="W7" s="1433"/>
      <c r="X7" s="1433"/>
      <c r="Y7" s="1433"/>
      <c r="Z7" s="1433"/>
      <c r="AA7" s="5"/>
      <c r="AB7" s="1433"/>
      <c r="AC7" s="1433"/>
      <c r="AD7" s="1433"/>
      <c r="AE7" s="1433"/>
      <c r="AF7" s="1433"/>
      <c r="AG7" s="1433"/>
      <c r="AH7" s="1433"/>
      <c r="AI7" s="1433"/>
      <c r="AJ7" s="1433"/>
      <c r="AK7" s="1433"/>
      <c r="AL7" s="1433"/>
      <c r="AM7" s="1433"/>
      <c r="AN7" s="1433"/>
      <c r="AO7" s="1433"/>
      <c r="AP7" s="1433"/>
      <c r="AQ7" s="1433"/>
      <c r="AR7" s="1433"/>
      <c r="AS7" s="1433"/>
      <c r="AT7" s="810"/>
      <c r="AU7" s="810"/>
      <c r="AV7" s="810"/>
      <c r="AW7" s="810"/>
      <c r="AX7" s="810"/>
      <c r="AY7" s="810"/>
      <c r="AZ7" s="810"/>
      <c r="BA7" s="810"/>
      <c r="BB7" s="810"/>
      <c r="BC7" s="810"/>
      <c r="BD7" s="810"/>
      <c r="BE7" s="810"/>
      <c r="BF7" s="810"/>
      <c r="BG7" s="810"/>
      <c r="BH7" s="810"/>
      <c r="BI7" s="810"/>
      <c r="BJ7" s="810"/>
      <c r="BK7" s="810"/>
      <c r="BL7" s="810"/>
      <c r="BM7" s="810"/>
      <c r="BN7" s="810"/>
      <c r="BO7" s="810"/>
      <c r="BP7" s="810"/>
      <c r="BQ7" s="810"/>
      <c r="BR7" s="535"/>
      <c r="BS7" s="535"/>
      <c r="BT7" s="535"/>
      <c r="BU7" s="535"/>
      <c r="BV7" s="535"/>
      <c r="BW7" s="535"/>
      <c r="BX7" s="535"/>
      <c r="BY7" s="535"/>
      <c r="BZ7" s="535"/>
      <c r="CA7" s="535"/>
      <c r="CB7" s="535"/>
      <c r="CC7" s="535"/>
      <c r="CD7" s="447"/>
      <c r="CE7" s="447"/>
      <c r="CF7" s="447"/>
      <c r="CG7" s="447"/>
      <c r="CH7" s="447"/>
      <c r="CI7" s="447"/>
    </row>
    <row r="8" spans="1:89" ht="23.25" customHeight="1" thickBot="1">
      <c r="A8" s="5"/>
      <c r="B8" s="440" t="s">
        <v>303</v>
      </c>
      <c r="C8" s="2540" t="s">
        <v>632</v>
      </c>
      <c r="D8" s="2541"/>
      <c r="E8" s="2541"/>
      <c r="F8" s="2541"/>
      <c r="G8" s="2542"/>
      <c r="H8" s="120"/>
      <c r="I8" s="7"/>
      <c r="J8" s="7"/>
      <c r="K8" s="190"/>
      <c r="L8" s="190"/>
      <c r="M8" s="190"/>
      <c r="N8" s="190"/>
      <c r="O8" s="190"/>
      <c r="P8" s="190"/>
      <c r="Q8" s="190"/>
      <c r="R8" s="190"/>
      <c r="S8" s="190"/>
      <c r="T8" s="481"/>
      <c r="U8" s="1433"/>
      <c r="V8" s="1433"/>
      <c r="W8" s="1433"/>
      <c r="X8" s="1433"/>
      <c r="Y8" s="1433"/>
      <c r="Z8" s="1433"/>
      <c r="AA8" s="5"/>
      <c r="AB8" s="1433"/>
      <c r="AC8" s="1433"/>
      <c r="AD8" s="1433"/>
      <c r="AE8" s="1433"/>
      <c r="AF8" s="1433"/>
      <c r="AG8" s="1433"/>
      <c r="AH8" s="1433"/>
      <c r="AI8" s="1433"/>
      <c r="AJ8" s="1433"/>
      <c r="AK8" s="1433"/>
      <c r="AL8" s="1433"/>
      <c r="AM8" s="1433"/>
      <c r="AN8" s="1433"/>
      <c r="AO8" s="1433"/>
      <c r="AP8" s="1433"/>
      <c r="AQ8" s="1433"/>
      <c r="AR8" s="1433"/>
      <c r="AS8" s="1433"/>
      <c r="AT8" s="810"/>
      <c r="AU8" s="810"/>
      <c r="AV8" s="810"/>
      <c r="AW8" s="810"/>
      <c r="AX8" s="810"/>
      <c r="AY8" s="810"/>
      <c r="AZ8" s="810"/>
      <c r="BA8" s="810"/>
      <c r="BB8" s="810"/>
      <c r="BC8" s="810"/>
      <c r="BD8" s="810"/>
      <c r="BE8" s="810"/>
      <c r="BF8" s="810"/>
      <c r="BG8" s="810"/>
      <c r="BH8" s="810"/>
      <c r="BI8" s="810"/>
      <c r="BJ8" s="810"/>
      <c r="BK8" s="810"/>
      <c r="BL8" s="810"/>
      <c r="BM8" s="810"/>
      <c r="BN8" s="810"/>
      <c r="BO8" s="810"/>
      <c r="BP8" s="810"/>
      <c r="BQ8" s="810"/>
      <c r="BR8" s="535"/>
      <c r="BS8" s="535"/>
      <c r="BT8" s="535"/>
      <c r="BU8" s="535"/>
      <c r="BV8" s="535"/>
      <c r="BW8" s="535"/>
      <c r="BX8" s="535"/>
      <c r="BY8" s="535"/>
      <c r="BZ8" s="535"/>
      <c r="CA8" s="535"/>
      <c r="CB8" s="535"/>
      <c r="CC8" s="535"/>
      <c r="CD8" s="447"/>
      <c r="CE8" s="447"/>
      <c r="CF8" s="447"/>
      <c r="CG8" s="447"/>
      <c r="CH8" s="447"/>
      <c r="CI8" s="447"/>
    </row>
    <row r="9" spans="1:89" ht="15.75" thickBot="1">
      <c r="A9" s="5"/>
      <c r="B9" s="7"/>
      <c r="C9" s="7"/>
      <c r="D9" s="7"/>
      <c r="E9" s="7"/>
      <c r="F9" s="7"/>
      <c r="G9" s="7"/>
      <c r="H9" s="7"/>
      <c r="I9" s="7"/>
      <c r="J9" s="190"/>
      <c r="K9" s="190"/>
      <c r="L9" s="190"/>
      <c r="M9" s="190"/>
      <c r="N9" s="190"/>
      <c r="O9" s="190"/>
      <c r="P9" s="190"/>
      <c r="Q9" s="190"/>
      <c r="R9" s="190"/>
      <c r="S9" s="190"/>
      <c r="T9" s="481"/>
      <c r="U9" s="441"/>
      <c r="V9" s="441"/>
      <c r="W9" s="441"/>
      <c r="X9" s="441"/>
      <c r="Y9" s="441"/>
      <c r="Z9" s="441"/>
      <c r="AA9" s="7"/>
      <c r="AB9" s="441"/>
      <c r="AC9" s="441"/>
      <c r="AD9" s="441"/>
      <c r="AE9" s="441"/>
      <c r="AF9" s="441"/>
      <c r="AG9" s="441"/>
      <c r="AH9" s="441"/>
      <c r="AI9" s="441"/>
      <c r="AJ9" s="441"/>
      <c r="AK9" s="441"/>
      <c r="AL9" s="441"/>
      <c r="AM9" s="441"/>
      <c r="AN9" s="441"/>
      <c r="AO9" s="441"/>
      <c r="AP9" s="441"/>
      <c r="AQ9" s="441"/>
      <c r="AR9" s="441"/>
      <c r="AS9" s="441"/>
      <c r="AT9" s="814"/>
      <c r="AU9" s="814"/>
      <c r="AV9" s="814"/>
      <c r="AW9" s="814"/>
      <c r="AX9" s="814"/>
      <c r="AY9" s="814"/>
      <c r="AZ9" s="814"/>
      <c r="BA9" s="814"/>
      <c r="BB9" s="814"/>
      <c r="BC9" s="814"/>
      <c r="BD9" s="814"/>
      <c r="BE9" s="814"/>
      <c r="BF9" s="814"/>
      <c r="BG9" s="814"/>
      <c r="BH9" s="814"/>
      <c r="BI9" s="814"/>
      <c r="BJ9" s="814"/>
      <c r="BK9" s="814"/>
      <c r="BL9" s="814"/>
      <c r="BM9" s="814"/>
      <c r="BN9" s="814"/>
      <c r="BO9" s="814"/>
      <c r="BP9" s="814"/>
      <c r="BQ9" s="814"/>
      <c r="BR9" s="441"/>
      <c r="BS9" s="441"/>
      <c r="BT9" s="441"/>
      <c r="BU9" s="441"/>
      <c r="BV9" s="441"/>
      <c r="BW9" s="441"/>
      <c r="BX9" s="441"/>
      <c r="BY9" s="441"/>
      <c r="BZ9" s="441"/>
      <c r="CA9" s="441"/>
      <c r="CB9" s="441"/>
      <c r="CC9" s="441"/>
      <c r="CD9" s="448"/>
      <c r="CE9" s="448"/>
      <c r="CF9" s="448"/>
      <c r="CG9" s="448"/>
      <c r="CH9" s="448"/>
      <c r="CI9" s="448"/>
    </row>
    <row r="10" spans="1:89" ht="21" thickBot="1">
      <c r="A10" s="85" t="s">
        <v>64</v>
      </c>
      <c r="B10" s="86"/>
      <c r="C10" s="2477" t="s">
        <v>57</v>
      </c>
      <c r="D10" s="2478"/>
      <c r="E10" s="534"/>
      <c r="F10" s="439">
        <f ca="1">TODAY()</f>
        <v>42956</v>
      </c>
      <c r="G10" s="121"/>
      <c r="H10" s="7"/>
      <c r="I10" s="7"/>
      <c r="J10" s="190"/>
      <c r="K10" s="190"/>
      <c r="L10" s="190"/>
      <c r="M10" s="190"/>
      <c r="N10" s="190"/>
      <c r="O10" s="190"/>
      <c r="P10" s="190"/>
      <c r="Q10" s="190"/>
      <c r="R10" s="190"/>
      <c r="S10" s="190"/>
      <c r="T10" s="481"/>
      <c r="U10" s="481"/>
      <c r="V10" s="481"/>
      <c r="W10" s="481"/>
      <c r="X10" s="481"/>
      <c r="Y10" s="481"/>
      <c r="Z10" s="481"/>
      <c r="AA10" s="5"/>
      <c r="AB10" s="2479" t="s">
        <v>299</v>
      </c>
      <c r="AC10" s="2480"/>
      <c r="AD10" s="2480"/>
      <c r="AE10" s="2480"/>
      <c r="AF10" s="2480"/>
      <c r="AG10" s="2480"/>
      <c r="AH10" s="2480"/>
      <c r="AI10" s="2480"/>
      <c r="AJ10" s="2480"/>
      <c r="AK10" s="2480"/>
      <c r="AL10" s="2480"/>
      <c r="AM10" s="2480"/>
      <c r="AN10" s="2480"/>
      <c r="AO10" s="2480"/>
      <c r="AP10" s="2480"/>
      <c r="AQ10" s="2480"/>
      <c r="AR10" s="2480"/>
      <c r="AS10" s="2480"/>
      <c r="AT10" s="2480"/>
      <c r="AU10" s="2480"/>
      <c r="AV10" s="2480"/>
      <c r="AW10" s="2480"/>
      <c r="AX10" s="2480"/>
      <c r="AY10" s="2480"/>
      <c r="AZ10" s="2480"/>
      <c r="BA10" s="2480"/>
      <c r="BB10" s="2480"/>
      <c r="BC10" s="2480"/>
      <c r="BD10" s="2480"/>
      <c r="BE10" s="2480"/>
      <c r="BF10" s="2480"/>
      <c r="BG10" s="2480"/>
      <c r="BH10" s="2480"/>
      <c r="BI10" s="2480"/>
      <c r="BJ10" s="2480"/>
      <c r="BK10" s="2480"/>
      <c r="BL10" s="2480"/>
      <c r="BM10" s="2480"/>
      <c r="BN10" s="2480"/>
      <c r="BO10" s="2480"/>
      <c r="BP10" s="2480"/>
      <c r="BQ10" s="2480"/>
      <c r="BR10" s="2480"/>
      <c r="BS10" s="2480"/>
      <c r="BT10" s="2480"/>
      <c r="BU10" s="2480"/>
      <c r="BV10" s="2480"/>
      <c r="BW10" s="2480"/>
      <c r="BX10" s="2480"/>
      <c r="BY10" s="2480"/>
      <c r="BZ10" s="2480"/>
      <c r="CA10" s="2480"/>
      <c r="CB10" s="2480"/>
      <c r="CC10" s="2480"/>
      <c r="CD10" s="2481"/>
      <c r="CE10" s="2481"/>
      <c r="CF10" s="2481"/>
      <c r="CG10" s="2481"/>
      <c r="CH10" s="2481"/>
      <c r="CI10" s="2481"/>
    </row>
    <row r="11" spans="1:89" s="468" customFormat="1" ht="17.25" customHeight="1" thickBot="1">
      <c r="A11" s="463" t="s">
        <v>285</v>
      </c>
      <c r="B11" s="464"/>
      <c r="C11" s="464"/>
      <c r="D11" s="464"/>
      <c r="E11" s="464"/>
      <c r="F11" s="464"/>
      <c r="G11" s="464"/>
      <c r="H11" s="464"/>
      <c r="I11" s="464"/>
      <c r="J11" s="465"/>
      <c r="K11" s="465"/>
      <c r="L11" s="465"/>
      <c r="M11" s="465"/>
      <c r="N11" s="465"/>
      <c r="O11" s="465"/>
      <c r="P11" s="465"/>
      <c r="Q11" s="465"/>
      <c r="R11" s="465"/>
      <c r="S11" s="465"/>
      <c r="T11" s="482"/>
      <c r="U11" s="482"/>
      <c r="V11" s="482"/>
      <c r="W11" s="482"/>
      <c r="X11" s="482"/>
      <c r="Y11" s="482"/>
      <c r="Z11" s="482"/>
      <c r="AA11" s="466"/>
      <c r="AB11" s="2482" t="s">
        <v>288</v>
      </c>
      <c r="AC11" s="2483"/>
      <c r="AD11" s="2483"/>
      <c r="AE11" s="2483"/>
      <c r="AF11" s="2483"/>
      <c r="AG11" s="2483"/>
      <c r="AH11" s="2483"/>
      <c r="AI11" s="2483"/>
      <c r="AJ11" s="2483"/>
      <c r="AK11" s="2483"/>
      <c r="AL11" s="2483"/>
      <c r="AM11" s="2483"/>
      <c r="AN11" s="2483"/>
      <c r="AO11" s="2483"/>
      <c r="AP11" s="2483"/>
      <c r="AQ11" s="2483"/>
      <c r="AR11" s="2483"/>
      <c r="AS11" s="2484"/>
      <c r="AT11" s="2447" t="s">
        <v>310</v>
      </c>
      <c r="AU11" s="2448"/>
      <c r="AV11" s="2448"/>
      <c r="AW11" s="2448"/>
      <c r="AX11" s="2448"/>
      <c r="AY11" s="2448"/>
      <c r="AZ11" s="2448"/>
      <c r="BA11" s="2448"/>
      <c r="BB11" s="2448"/>
      <c r="BC11" s="2448"/>
      <c r="BD11" s="2448"/>
      <c r="BE11" s="2448"/>
      <c r="BF11" s="2448"/>
      <c r="BG11" s="2448"/>
      <c r="BH11" s="2448"/>
      <c r="BI11" s="2448"/>
      <c r="BJ11" s="2448"/>
      <c r="BK11" s="2449"/>
      <c r="BL11" s="2485" t="s">
        <v>289</v>
      </c>
      <c r="BM11" s="2486"/>
      <c r="BN11" s="2486"/>
      <c r="BO11" s="2486"/>
      <c r="BP11" s="2486"/>
      <c r="BQ11" s="2486"/>
      <c r="BR11" s="2486"/>
      <c r="BS11" s="2486"/>
      <c r="BT11" s="2486"/>
      <c r="BU11" s="2486"/>
      <c r="BV11" s="2486"/>
      <c r="BW11" s="2486"/>
      <c r="BX11" s="2486"/>
      <c r="BY11" s="2486"/>
      <c r="BZ11" s="2486"/>
      <c r="CA11" s="2486"/>
      <c r="CB11" s="2486"/>
      <c r="CC11" s="2487"/>
      <c r="CD11" s="467"/>
      <c r="CE11" s="467"/>
      <c r="CF11" s="467"/>
      <c r="CG11" s="467"/>
      <c r="CH11" s="467"/>
      <c r="CI11" s="467"/>
      <c r="CJ11" s="1898"/>
      <c r="CK11"/>
    </row>
    <row r="12" spans="1:89" s="462" customFormat="1" ht="60.75" customHeight="1" thickBot="1">
      <c r="A12" s="470" t="s">
        <v>70</v>
      </c>
      <c r="B12" s="470" t="s">
        <v>301</v>
      </c>
      <c r="C12" s="471" t="s">
        <v>373</v>
      </c>
      <c r="D12" s="471" t="s">
        <v>328</v>
      </c>
      <c r="E12" s="471" t="s">
        <v>69</v>
      </c>
      <c r="F12" s="470" t="s">
        <v>63</v>
      </c>
      <c r="G12" s="470" t="s">
        <v>330</v>
      </c>
      <c r="H12" s="471" t="s">
        <v>1</v>
      </c>
      <c r="I12" s="471" t="s">
        <v>2</v>
      </c>
      <c r="J12" s="472" t="s">
        <v>89</v>
      </c>
      <c r="K12" s="538" t="s">
        <v>329</v>
      </c>
      <c r="L12" s="539" t="s">
        <v>286</v>
      </c>
      <c r="M12" s="2548" t="s">
        <v>287</v>
      </c>
      <c r="N12" s="2549"/>
      <c r="O12" s="2549"/>
      <c r="P12" s="2549"/>
      <c r="Q12" s="2549"/>
      <c r="R12" s="2549"/>
      <c r="S12" s="2550"/>
      <c r="T12" s="475" t="s">
        <v>23</v>
      </c>
      <c r="U12" s="2473" t="s">
        <v>497</v>
      </c>
      <c r="V12" s="2473"/>
      <c r="W12" s="2473"/>
      <c r="X12" s="2473"/>
      <c r="Y12" s="2473"/>
      <c r="Z12" s="2473"/>
      <c r="AA12" s="461"/>
      <c r="AB12" s="2469" t="s">
        <v>290</v>
      </c>
      <c r="AC12" s="2469"/>
      <c r="AD12" s="2469"/>
      <c r="AE12" s="2469"/>
      <c r="AF12" s="2469"/>
      <c r="AG12" s="2469"/>
      <c r="AH12" s="2469" t="s">
        <v>291</v>
      </c>
      <c r="AI12" s="2469"/>
      <c r="AJ12" s="2469"/>
      <c r="AK12" s="2469"/>
      <c r="AL12" s="2469"/>
      <c r="AM12" s="2469"/>
      <c r="AN12" s="2469" t="s">
        <v>292</v>
      </c>
      <c r="AO12" s="2469"/>
      <c r="AP12" s="2469"/>
      <c r="AQ12" s="2469"/>
      <c r="AR12" s="2469"/>
      <c r="AS12" s="2469"/>
      <c r="AT12" s="2458" t="s">
        <v>293</v>
      </c>
      <c r="AU12" s="2458"/>
      <c r="AV12" s="2458"/>
      <c r="AW12" s="2458"/>
      <c r="AX12" s="2458"/>
      <c r="AY12" s="2458"/>
      <c r="AZ12" s="2458" t="s">
        <v>294</v>
      </c>
      <c r="BA12" s="2458"/>
      <c r="BB12" s="2458"/>
      <c r="BC12" s="2458"/>
      <c r="BD12" s="2458"/>
      <c r="BE12" s="2458"/>
      <c r="BF12" s="2458" t="s">
        <v>295</v>
      </c>
      <c r="BG12" s="2458"/>
      <c r="BH12" s="2458"/>
      <c r="BI12" s="2458"/>
      <c r="BJ12" s="2458"/>
      <c r="BK12" s="2458"/>
      <c r="BL12" s="2458" t="s">
        <v>296</v>
      </c>
      <c r="BM12" s="2458"/>
      <c r="BN12" s="2458"/>
      <c r="BO12" s="2458"/>
      <c r="BP12" s="2458"/>
      <c r="BQ12" s="2458"/>
      <c r="BR12" s="2469" t="s">
        <v>297</v>
      </c>
      <c r="BS12" s="2469"/>
      <c r="BT12" s="2469"/>
      <c r="BU12" s="2469"/>
      <c r="BV12" s="2469"/>
      <c r="BW12" s="2469"/>
      <c r="BX12" s="2469" t="s">
        <v>298</v>
      </c>
      <c r="BY12" s="2469"/>
      <c r="BZ12" s="2469"/>
      <c r="CA12" s="2469"/>
      <c r="CB12" s="2469"/>
      <c r="CC12" s="2469"/>
      <c r="CD12" s="2529" t="s">
        <v>308</v>
      </c>
      <c r="CE12" s="2529"/>
      <c r="CF12" s="2529"/>
      <c r="CG12" s="2529"/>
      <c r="CH12" s="2529"/>
      <c r="CI12" s="2529"/>
      <c r="CJ12" s="1898"/>
      <c r="CK12"/>
    </row>
    <row r="13" spans="1:89" s="462" customFormat="1" ht="60.75" customHeight="1" thickBot="1">
      <c r="A13" s="540"/>
      <c r="B13" s="450" t="s">
        <v>312</v>
      </c>
      <c r="C13" s="95"/>
      <c r="D13" s="95"/>
      <c r="E13" s="95"/>
      <c r="F13" s="95"/>
      <c r="G13" s="95"/>
      <c r="H13" s="95"/>
      <c r="I13" s="95"/>
      <c r="J13" s="191"/>
      <c r="K13" s="543"/>
      <c r="L13" s="543"/>
      <c r="M13" s="541" t="s">
        <v>316</v>
      </c>
      <c r="N13" s="541" t="s">
        <v>317</v>
      </c>
      <c r="O13" s="541" t="s">
        <v>318</v>
      </c>
      <c r="P13" s="541" t="s">
        <v>319</v>
      </c>
      <c r="Q13" s="542" t="s">
        <v>325</v>
      </c>
      <c r="R13" s="542" t="s">
        <v>326</v>
      </c>
      <c r="S13" s="480" t="s">
        <v>327</v>
      </c>
      <c r="T13" s="544"/>
      <c r="U13" s="489" t="s">
        <v>306</v>
      </c>
      <c r="V13" s="490" t="s">
        <v>320</v>
      </c>
      <c r="W13" s="490" t="s">
        <v>321</v>
      </c>
      <c r="X13" s="490" t="s">
        <v>322</v>
      </c>
      <c r="Y13" s="490" t="s">
        <v>323</v>
      </c>
      <c r="Z13" s="490" t="s">
        <v>307</v>
      </c>
      <c r="AA13" s="461"/>
      <c r="AB13" s="489" t="s">
        <v>306</v>
      </c>
      <c r="AC13" s="490" t="s">
        <v>320</v>
      </c>
      <c r="AD13" s="490" t="s">
        <v>321</v>
      </c>
      <c r="AE13" s="490" t="s">
        <v>322</v>
      </c>
      <c r="AF13" s="490" t="s">
        <v>323</v>
      </c>
      <c r="AG13" s="490" t="s">
        <v>307</v>
      </c>
      <c r="AH13" s="489" t="s">
        <v>306</v>
      </c>
      <c r="AI13" s="490" t="s">
        <v>320</v>
      </c>
      <c r="AJ13" s="490" t="s">
        <v>321</v>
      </c>
      <c r="AK13" s="490" t="s">
        <v>322</v>
      </c>
      <c r="AL13" s="490" t="s">
        <v>323</v>
      </c>
      <c r="AM13" s="490" t="s">
        <v>307</v>
      </c>
      <c r="AN13" s="489" t="s">
        <v>306</v>
      </c>
      <c r="AO13" s="490" t="s">
        <v>320</v>
      </c>
      <c r="AP13" s="490" t="s">
        <v>321</v>
      </c>
      <c r="AQ13" s="490" t="s">
        <v>322</v>
      </c>
      <c r="AR13" s="490" t="s">
        <v>323</v>
      </c>
      <c r="AS13" s="490" t="s">
        <v>307</v>
      </c>
      <c r="AT13" s="762" t="s">
        <v>306</v>
      </c>
      <c r="AU13" s="763" t="s">
        <v>320</v>
      </c>
      <c r="AV13" s="763" t="s">
        <v>321</v>
      </c>
      <c r="AW13" s="763" t="s">
        <v>322</v>
      </c>
      <c r="AX13" s="763" t="s">
        <v>323</v>
      </c>
      <c r="AY13" s="763" t="s">
        <v>307</v>
      </c>
      <c r="AZ13" s="762" t="s">
        <v>306</v>
      </c>
      <c r="BA13" s="763" t="s">
        <v>320</v>
      </c>
      <c r="BB13" s="763" t="s">
        <v>321</v>
      </c>
      <c r="BC13" s="763" t="s">
        <v>322</v>
      </c>
      <c r="BD13" s="763" t="s">
        <v>323</v>
      </c>
      <c r="BE13" s="763" t="s">
        <v>307</v>
      </c>
      <c r="BF13" s="762" t="s">
        <v>306</v>
      </c>
      <c r="BG13" s="763" t="s">
        <v>320</v>
      </c>
      <c r="BH13" s="763" t="s">
        <v>321</v>
      </c>
      <c r="BI13" s="763" t="s">
        <v>322</v>
      </c>
      <c r="BJ13" s="763" t="s">
        <v>323</v>
      </c>
      <c r="BK13" s="763" t="s">
        <v>307</v>
      </c>
      <c r="BL13" s="762" t="s">
        <v>306</v>
      </c>
      <c r="BM13" s="763" t="s">
        <v>320</v>
      </c>
      <c r="BN13" s="763" t="s">
        <v>321</v>
      </c>
      <c r="BO13" s="763" t="s">
        <v>322</v>
      </c>
      <c r="BP13" s="763" t="s">
        <v>323</v>
      </c>
      <c r="BQ13" s="763" t="s">
        <v>307</v>
      </c>
      <c r="BR13" s="489" t="s">
        <v>306</v>
      </c>
      <c r="BS13" s="490" t="s">
        <v>320</v>
      </c>
      <c r="BT13" s="490" t="s">
        <v>321</v>
      </c>
      <c r="BU13" s="490" t="s">
        <v>322</v>
      </c>
      <c r="BV13" s="490" t="s">
        <v>323</v>
      </c>
      <c r="BW13" s="490" t="s">
        <v>307</v>
      </c>
      <c r="BX13" s="489" t="s">
        <v>306</v>
      </c>
      <c r="BY13" s="490" t="s">
        <v>320</v>
      </c>
      <c r="BZ13" s="490" t="s">
        <v>321</v>
      </c>
      <c r="CA13" s="490" t="s">
        <v>322</v>
      </c>
      <c r="CB13" s="490" t="s">
        <v>323</v>
      </c>
      <c r="CC13" s="490" t="s">
        <v>307</v>
      </c>
      <c r="CD13" s="456" t="s">
        <v>309</v>
      </c>
      <c r="CE13" s="456" t="s">
        <v>320</v>
      </c>
      <c r="CF13" s="456" t="s">
        <v>331</v>
      </c>
      <c r="CG13" s="456" t="s">
        <v>322</v>
      </c>
      <c r="CH13" s="456" t="s">
        <v>324</v>
      </c>
      <c r="CI13" s="456" t="s">
        <v>311</v>
      </c>
      <c r="CJ13" s="1392" t="s">
        <v>1219</v>
      </c>
      <c r="CK13"/>
    </row>
    <row r="14" spans="1:89" ht="23.25" thickBot="1">
      <c r="A14" s="2467" t="s">
        <v>315</v>
      </c>
      <c r="B14" s="137" t="s">
        <v>650</v>
      </c>
      <c r="C14" s="515" t="s">
        <v>395</v>
      </c>
      <c r="D14" s="554">
        <f>'[38]D. ITT_All_Grants'!D80</f>
        <v>0</v>
      </c>
      <c r="E14" s="515" t="s">
        <v>337</v>
      </c>
      <c r="F14" s="554" t="s">
        <v>197</v>
      </c>
      <c r="G14" s="515" t="s">
        <v>143</v>
      </c>
      <c r="H14" s="769">
        <v>42097</v>
      </c>
      <c r="I14" s="769">
        <v>43190</v>
      </c>
      <c r="J14" s="452">
        <f ca="1">I14-F10</f>
        <v>234</v>
      </c>
      <c r="K14" s="453"/>
      <c r="L14" s="454"/>
      <c r="M14" s="459"/>
      <c r="N14" s="459"/>
      <c r="O14" s="459"/>
      <c r="P14" s="459"/>
      <c r="Q14" s="459">
        <v>3360</v>
      </c>
      <c r="R14" s="459">
        <v>8610</v>
      </c>
      <c r="S14" s="477">
        <f t="shared" ref="S14:S31" si="0">Q14+R14</f>
        <v>11970</v>
      </c>
      <c r="T14" s="545"/>
      <c r="U14" s="1371"/>
      <c r="V14" s="1370"/>
      <c r="W14" s="1370"/>
      <c r="X14" s="1370"/>
      <c r="Y14" s="1370"/>
      <c r="Z14" s="1370">
        <f t="shared" ref="Z14:Z27" si="1">V14+W14+X14+Y14</f>
        <v>0</v>
      </c>
      <c r="AB14" s="1371"/>
      <c r="AC14" s="1370"/>
      <c r="AD14" s="1370"/>
      <c r="AE14" s="1370"/>
      <c r="AF14" s="1370"/>
      <c r="AG14" s="1370">
        <f>AC14+AD14+AE14+AF14</f>
        <v>0</v>
      </c>
      <c r="AH14" s="1371"/>
      <c r="AI14" s="1370"/>
      <c r="AJ14" s="1370"/>
      <c r="AK14" s="1370"/>
      <c r="AL14" s="1370"/>
      <c r="AM14" s="1370">
        <f>AI14+AJ14+AK14+AL14</f>
        <v>0</v>
      </c>
      <c r="AN14" s="1371"/>
      <c r="AO14" s="1370"/>
      <c r="AP14" s="1370"/>
      <c r="AQ14" s="1370"/>
      <c r="AR14" s="1370"/>
      <c r="AS14" s="1370">
        <f>AO14+AP14+AQ14+AR14</f>
        <v>0</v>
      </c>
      <c r="AT14" s="1856">
        <v>239</v>
      </c>
      <c r="AU14" s="516">
        <f>204*6</f>
        <v>1224</v>
      </c>
      <c r="AV14" s="516">
        <f>6*6</f>
        <v>36</v>
      </c>
      <c r="AW14" s="516"/>
      <c r="AX14" s="516"/>
      <c r="AY14" s="516">
        <f>AU14+AV14+AW14+AX14</f>
        <v>1260</v>
      </c>
      <c r="AZ14" s="1856">
        <v>239</v>
      </c>
      <c r="BA14" s="2014">
        <f>204*6</f>
        <v>1224</v>
      </c>
      <c r="BB14" s="2014">
        <f>6*6</f>
        <v>36</v>
      </c>
      <c r="BC14" s="516"/>
      <c r="BD14" s="516"/>
      <c r="BE14" s="516">
        <f>BA14+BB14+BC14+BD14</f>
        <v>1260</v>
      </c>
      <c r="BF14" s="1856">
        <v>239</v>
      </c>
      <c r="BG14" s="516">
        <f>1088*6</f>
        <v>6528</v>
      </c>
      <c r="BH14" s="516">
        <f>152*6</f>
        <v>912</v>
      </c>
      <c r="BI14" s="516"/>
      <c r="BJ14" s="516"/>
      <c r="BK14" s="516">
        <f>(BG14+BH14)</f>
        <v>7440</v>
      </c>
      <c r="BL14" s="557">
        <v>239</v>
      </c>
      <c r="BM14" s="516">
        <f>171*6</f>
        <v>1026</v>
      </c>
      <c r="BN14" s="516">
        <f>234*6</f>
        <v>1404</v>
      </c>
      <c r="BO14" s="516"/>
      <c r="BP14" s="516"/>
      <c r="BQ14" s="516">
        <f>BM14+BN14+BO14+BP14</f>
        <v>2430</v>
      </c>
      <c r="BR14" s="1371"/>
      <c r="BS14" s="1370"/>
      <c r="BT14" s="1370"/>
      <c r="BU14" s="1370"/>
      <c r="BV14" s="1370"/>
      <c r="BW14" s="1370">
        <f>BS14+BT14+BU14+BV14</f>
        <v>0</v>
      </c>
      <c r="BX14" s="1371"/>
      <c r="BY14" s="1370"/>
      <c r="BZ14" s="1370"/>
      <c r="CA14" s="1370"/>
      <c r="CB14" s="1370"/>
      <c r="CC14" s="469">
        <f t="shared" ref="CC14:CC29" si="2">BY14+BZ14+CA14+CB14</f>
        <v>0</v>
      </c>
      <c r="CD14" s="580">
        <f t="shared" ref="CD14:CD29" si="3">S14</f>
        <v>11970</v>
      </c>
      <c r="CE14" s="581">
        <f t="shared" ref="CE14:CI29" si="4">BY14+BS14+BM14+BG14+BA14+AU14+AO14+AI14+AC14+V14</f>
        <v>10002</v>
      </c>
      <c r="CF14" s="581">
        <f t="shared" si="4"/>
        <v>2388</v>
      </c>
      <c r="CG14" s="581">
        <f t="shared" ref="CG14" si="5">CA14+BU14+BO14+BI14+BC14+AW14+AQ14+AK14+AE14+X14</f>
        <v>0</v>
      </c>
      <c r="CH14" s="581">
        <f t="shared" ref="CH14" si="6">CB14+BV14+BP14+BJ14+BD14+AX14+AR14+AL14+AF14+Y14</f>
        <v>0</v>
      </c>
      <c r="CI14" s="581">
        <f>CE14+CF14+CG14+CH14</f>
        <v>12390</v>
      </c>
      <c r="CJ14" s="2064">
        <f t="shared" ref="CJ14:CJ29" si="7">CI14/CD14*100%</f>
        <v>1.0350877192982457</v>
      </c>
    </row>
    <row r="15" spans="1:89" ht="23.25" thickBot="1">
      <c r="A15" s="2534"/>
      <c r="B15" s="137" t="s">
        <v>651</v>
      </c>
      <c r="C15" s="515" t="s">
        <v>395</v>
      </c>
      <c r="D15" s="554">
        <f>'[38]D. ITT_All_Grants'!D81</f>
        <v>0</v>
      </c>
      <c r="E15" s="515" t="s">
        <v>337</v>
      </c>
      <c r="F15" s="554" t="s">
        <v>197</v>
      </c>
      <c r="G15" s="515" t="s">
        <v>143</v>
      </c>
      <c r="H15" s="769">
        <v>42097</v>
      </c>
      <c r="I15" s="769">
        <v>43190</v>
      </c>
      <c r="J15" s="452">
        <f ca="1">I15-F10</f>
        <v>234</v>
      </c>
      <c r="K15" s="453"/>
      <c r="L15" s="454"/>
      <c r="M15" s="459"/>
      <c r="N15" s="459"/>
      <c r="O15" s="459"/>
      <c r="P15" s="459"/>
      <c r="Q15" s="459">
        <f t="shared" ref="Q15:R29" si="8">N15+O15</f>
        <v>0</v>
      </c>
      <c r="R15" s="459">
        <f>M15+P15</f>
        <v>0</v>
      </c>
      <c r="S15" s="477">
        <f t="shared" si="0"/>
        <v>0</v>
      </c>
      <c r="T15" s="546"/>
      <c r="U15" s="1371"/>
      <c r="V15" s="1370"/>
      <c r="W15" s="1370"/>
      <c r="X15" s="1370"/>
      <c r="Y15" s="1370"/>
      <c r="Z15" s="1370">
        <f t="shared" si="1"/>
        <v>0</v>
      </c>
      <c r="AB15" s="1371"/>
      <c r="AC15" s="1370"/>
      <c r="AD15" s="1370"/>
      <c r="AE15" s="1370"/>
      <c r="AF15" s="1370"/>
      <c r="AG15" s="1370">
        <f t="shared" ref="AG15:AG27" si="9">AC15+AD15+AE15+AF15</f>
        <v>0</v>
      </c>
      <c r="AH15" s="1371"/>
      <c r="AI15" s="1370"/>
      <c r="AJ15" s="1370"/>
      <c r="AK15" s="1370"/>
      <c r="AL15" s="1370"/>
      <c r="AM15" s="1370">
        <f t="shared" ref="AM15:AM27" si="10">AI15+AJ15+AK15+AL15</f>
        <v>0</v>
      </c>
      <c r="AN15" s="1371"/>
      <c r="AO15" s="1370"/>
      <c r="AP15" s="1370"/>
      <c r="AQ15" s="1370"/>
      <c r="AR15" s="1370"/>
      <c r="AS15" s="1370">
        <f t="shared" ref="AS15:AS27" si="11">AO15+AP15+AQ15+AR15</f>
        <v>0</v>
      </c>
      <c r="AT15" s="1856">
        <f>(239*6)</f>
        <v>1434</v>
      </c>
      <c r="AU15" s="516">
        <v>26</v>
      </c>
      <c r="AV15" s="516">
        <v>39</v>
      </c>
      <c r="AW15" s="516"/>
      <c r="AX15" s="516"/>
      <c r="AY15" s="516">
        <f t="shared" ref="AY15:AY30" si="12">AU15+AV15+AW15+AX15</f>
        <v>65</v>
      </c>
      <c r="AZ15" s="1856">
        <f>(239*6)</f>
        <v>1434</v>
      </c>
      <c r="BA15" s="516">
        <v>884</v>
      </c>
      <c r="BB15" s="516">
        <v>146</v>
      </c>
      <c r="BC15" s="516"/>
      <c r="BD15" s="516"/>
      <c r="BE15" s="516">
        <f>BA15+BB15+BC15+BD15</f>
        <v>1030</v>
      </c>
      <c r="BF15" s="1856">
        <f>(239*6)</f>
        <v>1434</v>
      </c>
      <c r="BG15" s="516">
        <v>186</v>
      </c>
      <c r="BH15" s="516">
        <v>155</v>
      </c>
      <c r="BI15" s="516"/>
      <c r="BJ15" s="516"/>
      <c r="BK15" s="516">
        <f>(BG15+BH15)</f>
        <v>341</v>
      </c>
      <c r="BL15" s="557">
        <f>(239*6)</f>
        <v>1434</v>
      </c>
      <c r="BM15" s="516">
        <v>171</v>
      </c>
      <c r="BN15" s="516">
        <v>234</v>
      </c>
      <c r="BO15" s="516"/>
      <c r="BP15" s="516"/>
      <c r="BQ15" s="516">
        <f t="shared" ref="BQ15:BQ18" si="13">BM15+BN15+BO15+BP15</f>
        <v>405</v>
      </c>
      <c r="BR15" s="1371"/>
      <c r="BS15" s="1370"/>
      <c r="BT15" s="1370"/>
      <c r="BU15" s="1370"/>
      <c r="BV15" s="1370"/>
      <c r="BW15" s="1370">
        <f t="shared" ref="BW15:BW29" si="14">BS15+BT15+BU15+BV15</f>
        <v>0</v>
      </c>
      <c r="BX15" s="1371"/>
      <c r="BY15" s="1370"/>
      <c r="BZ15" s="1370"/>
      <c r="CA15" s="1370"/>
      <c r="CB15" s="1370"/>
      <c r="CC15" s="469">
        <f t="shared" si="2"/>
        <v>0</v>
      </c>
      <c r="CD15" s="580">
        <f t="shared" si="3"/>
        <v>0</v>
      </c>
      <c r="CE15" s="581">
        <f t="shared" si="4"/>
        <v>1267</v>
      </c>
      <c r="CF15" s="581">
        <f t="shared" si="4"/>
        <v>574</v>
      </c>
      <c r="CG15" s="581">
        <f t="shared" si="4"/>
        <v>0</v>
      </c>
      <c r="CH15" s="581">
        <f t="shared" si="4"/>
        <v>0</v>
      </c>
      <c r="CI15" s="581">
        <f>CE15+CF15+CG15+CH15</f>
        <v>1841</v>
      </c>
      <c r="CJ15" s="2063" t="e">
        <f t="shared" si="7"/>
        <v>#DIV/0!</v>
      </c>
      <c r="CK15" s="1876"/>
    </row>
    <row r="16" spans="1:89" ht="25.5" customHeight="1" thickBot="1">
      <c r="A16" s="2538" t="s">
        <v>945</v>
      </c>
      <c r="B16" s="923" t="s">
        <v>499</v>
      </c>
      <c r="C16" s="515" t="s">
        <v>395</v>
      </c>
      <c r="D16" s="554">
        <f>'[38]D. ITT_All_Grants'!D82</f>
        <v>0</v>
      </c>
      <c r="E16" s="515" t="s">
        <v>337</v>
      </c>
      <c r="F16" s="554" t="s">
        <v>197</v>
      </c>
      <c r="G16" s="515" t="s">
        <v>143</v>
      </c>
      <c r="H16" s="769">
        <v>42097</v>
      </c>
      <c r="I16" s="769">
        <v>43190</v>
      </c>
      <c r="J16" s="452">
        <f ca="1">I16-F10</f>
        <v>234</v>
      </c>
      <c r="K16" s="438"/>
      <c r="L16" s="494" t="s">
        <v>637</v>
      </c>
      <c r="M16" s="459"/>
      <c r="N16" s="459"/>
      <c r="O16" s="459"/>
      <c r="P16" s="459"/>
      <c r="Q16" s="459">
        <f t="shared" si="8"/>
        <v>0</v>
      </c>
      <c r="R16" s="459">
        <f t="shared" si="8"/>
        <v>0</v>
      </c>
      <c r="S16" s="477">
        <f t="shared" si="0"/>
        <v>0</v>
      </c>
      <c r="T16" s="484"/>
      <c r="U16" s="552"/>
      <c r="V16" s="1370"/>
      <c r="W16" s="1370"/>
      <c r="X16" s="1370"/>
      <c r="Y16" s="1370"/>
      <c r="Z16" s="1370">
        <f t="shared" si="1"/>
        <v>0</v>
      </c>
      <c r="AB16" s="1371"/>
      <c r="AC16" s="1370"/>
      <c r="AD16" s="1370"/>
      <c r="AE16" s="1370"/>
      <c r="AF16" s="1370"/>
      <c r="AG16" s="1370">
        <f t="shared" si="9"/>
        <v>0</v>
      </c>
      <c r="AH16" s="1371"/>
      <c r="AI16" s="1370"/>
      <c r="AJ16" s="1370"/>
      <c r="AK16" s="1370"/>
      <c r="AL16" s="1370"/>
      <c r="AM16" s="1370">
        <f t="shared" si="10"/>
        <v>0</v>
      </c>
      <c r="AN16" s="1371"/>
      <c r="AO16" s="1370"/>
      <c r="AP16" s="1370"/>
      <c r="AQ16" s="1370"/>
      <c r="AR16" s="1370"/>
      <c r="AS16" s="1370">
        <f t="shared" si="11"/>
        <v>0</v>
      </c>
      <c r="AT16" s="1856">
        <v>270</v>
      </c>
      <c r="AU16" s="516"/>
      <c r="AV16" s="516"/>
      <c r="AW16" s="516"/>
      <c r="AX16" s="516"/>
      <c r="AY16" s="516">
        <f t="shared" si="12"/>
        <v>0</v>
      </c>
      <c r="AZ16" s="1856">
        <v>270</v>
      </c>
      <c r="BA16" s="516">
        <v>20</v>
      </c>
      <c r="BB16" s="516">
        <v>7</v>
      </c>
      <c r="BC16" s="516"/>
      <c r="BD16" s="516"/>
      <c r="BE16" s="516">
        <f>BA16+BB16+BC16+BD16</f>
        <v>27</v>
      </c>
      <c r="BF16" s="1856">
        <v>270</v>
      </c>
      <c r="BG16" s="516">
        <v>0</v>
      </c>
      <c r="BH16" s="516">
        <v>0</v>
      </c>
      <c r="BI16" s="516"/>
      <c r="BJ16" s="516"/>
      <c r="BK16" s="516">
        <f>BG16+BH16+BI16+BJ16</f>
        <v>0</v>
      </c>
      <c r="BL16" s="557">
        <v>270</v>
      </c>
      <c r="BM16" s="516"/>
      <c r="BN16" s="516"/>
      <c r="BO16" s="516"/>
      <c r="BP16" s="516"/>
      <c r="BQ16" s="516">
        <f t="shared" si="13"/>
        <v>0</v>
      </c>
      <c r="BR16" s="1371"/>
      <c r="BS16" s="1370"/>
      <c r="BT16" s="1370"/>
      <c r="BU16" s="1370"/>
      <c r="BV16" s="1370"/>
      <c r="BW16" s="1370">
        <f t="shared" si="14"/>
        <v>0</v>
      </c>
      <c r="BX16" s="1371"/>
      <c r="BY16" s="1370"/>
      <c r="BZ16" s="1370"/>
      <c r="CA16" s="1370"/>
      <c r="CB16" s="1370"/>
      <c r="CC16" s="469">
        <f t="shared" si="2"/>
        <v>0</v>
      </c>
      <c r="CD16" s="580">
        <f>S16</f>
        <v>0</v>
      </c>
      <c r="CE16" s="581">
        <f t="shared" si="4"/>
        <v>20</v>
      </c>
      <c r="CF16" s="581">
        <f t="shared" si="4"/>
        <v>7</v>
      </c>
      <c r="CG16" s="581">
        <f t="shared" si="4"/>
        <v>0</v>
      </c>
      <c r="CH16" s="581">
        <f t="shared" si="4"/>
        <v>0</v>
      </c>
      <c r="CI16" s="581">
        <f>6*CE16+6*CF16</f>
        <v>162</v>
      </c>
      <c r="CJ16" s="2063" t="e">
        <f t="shared" si="7"/>
        <v>#DIV/0!</v>
      </c>
      <c r="CK16" s="1876"/>
    </row>
    <row r="17" spans="1:88" ht="25.5" customHeight="1" thickBot="1">
      <c r="A17" s="2539"/>
      <c r="B17" s="857" t="s">
        <v>568</v>
      </c>
      <c r="C17" s="515" t="s">
        <v>395</v>
      </c>
      <c r="D17" s="554">
        <f>'[38]D. ITT_All_Grants'!D83</f>
        <v>0</v>
      </c>
      <c r="E17" s="515" t="s">
        <v>337</v>
      </c>
      <c r="F17" s="554" t="s">
        <v>197</v>
      </c>
      <c r="G17" s="515" t="s">
        <v>143</v>
      </c>
      <c r="H17" s="769">
        <v>42097</v>
      </c>
      <c r="I17" s="769">
        <v>43190</v>
      </c>
      <c r="J17" s="452">
        <f>I17-F11</f>
        <v>43190</v>
      </c>
      <c r="K17" s="438"/>
      <c r="L17" s="494" t="s">
        <v>637</v>
      </c>
      <c r="M17" s="459"/>
      <c r="N17" s="459"/>
      <c r="O17" s="459"/>
      <c r="P17" s="459"/>
      <c r="Q17" s="459">
        <f t="shared" si="8"/>
        <v>0</v>
      </c>
      <c r="R17" s="459">
        <f t="shared" si="8"/>
        <v>0</v>
      </c>
      <c r="S17" s="477">
        <f t="shared" si="0"/>
        <v>0</v>
      </c>
      <c r="T17" s="484"/>
      <c r="U17" s="552"/>
      <c r="V17" s="1370"/>
      <c r="W17" s="1370"/>
      <c r="X17" s="1370"/>
      <c r="Y17" s="1370"/>
      <c r="Z17" s="1370">
        <f t="shared" si="1"/>
        <v>0</v>
      </c>
      <c r="AB17" s="1371"/>
      <c r="AC17" s="1370"/>
      <c r="AD17" s="1370"/>
      <c r="AE17" s="1370"/>
      <c r="AF17" s="1370"/>
      <c r="AG17" s="1370">
        <f t="shared" si="9"/>
        <v>0</v>
      </c>
      <c r="AH17" s="1371"/>
      <c r="AI17" s="1370"/>
      <c r="AJ17" s="1370"/>
      <c r="AK17" s="1370"/>
      <c r="AL17" s="1370"/>
      <c r="AM17" s="1370">
        <f t="shared" si="10"/>
        <v>0</v>
      </c>
      <c r="AN17" s="1371"/>
      <c r="AO17" s="1370"/>
      <c r="AP17" s="1370"/>
      <c r="AQ17" s="1370"/>
      <c r="AR17" s="1370"/>
      <c r="AS17" s="1370">
        <f t="shared" si="11"/>
        <v>0</v>
      </c>
      <c r="AT17" s="1857">
        <v>7</v>
      </c>
      <c r="AU17" s="516">
        <v>204</v>
      </c>
      <c r="AV17" s="516">
        <v>6</v>
      </c>
      <c r="AW17" s="516"/>
      <c r="AX17" s="516"/>
      <c r="AY17" s="516">
        <f t="shared" si="12"/>
        <v>210</v>
      </c>
      <c r="AZ17" s="1857">
        <v>7</v>
      </c>
      <c r="BA17" s="1858">
        <v>204</v>
      </c>
      <c r="BB17" s="1858">
        <v>6</v>
      </c>
      <c r="BC17" s="1858"/>
      <c r="BD17" s="1858"/>
      <c r="BE17" s="1858">
        <v>210</v>
      </c>
      <c r="BF17" s="1856">
        <v>7</v>
      </c>
      <c r="BG17" s="516">
        <v>204</v>
      </c>
      <c r="BH17" s="516">
        <v>6</v>
      </c>
      <c r="BI17" s="516"/>
      <c r="BJ17" s="516"/>
      <c r="BK17" s="516">
        <f>BG17+BH17+BI17+BJ17</f>
        <v>210</v>
      </c>
      <c r="BL17" s="557">
        <v>11</v>
      </c>
      <c r="BM17" s="516"/>
      <c r="BN17" s="516"/>
      <c r="BO17" s="516"/>
      <c r="BP17" s="516"/>
      <c r="BQ17" s="516">
        <v>11</v>
      </c>
      <c r="BR17" s="1371"/>
      <c r="BS17" s="1370"/>
      <c r="BT17" s="1370"/>
      <c r="BU17" s="1370"/>
      <c r="BV17" s="1370"/>
      <c r="BW17" s="1370">
        <f t="shared" si="14"/>
        <v>0</v>
      </c>
      <c r="BX17" s="1371"/>
      <c r="BY17" s="1370"/>
      <c r="BZ17" s="1370"/>
      <c r="CA17" s="1370"/>
      <c r="CB17" s="1370"/>
      <c r="CC17" s="469">
        <f t="shared" si="2"/>
        <v>0</v>
      </c>
      <c r="CD17" s="580">
        <f t="shared" si="3"/>
        <v>0</v>
      </c>
      <c r="CE17" s="581">
        <f t="shared" si="4"/>
        <v>612</v>
      </c>
      <c r="CF17" s="581">
        <f t="shared" si="4"/>
        <v>18</v>
      </c>
      <c r="CG17" s="581">
        <f t="shared" si="4"/>
        <v>0</v>
      </c>
      <c r="CH17" s="581">
        <f t="shared" si="4"/>
        <v>0</v>
      </c>
      <c r="CI17" s="581">
        <f t="shared" ref="CI17:CI23" si="15">6*CE17+6*CF17</f>
        <v>3780</v>
      </c>
      <c r="CJ17" s="2063" t="e">
        <f t="shared" si="7"/>
        <v>#DIV/0!</v>
      </c>
    </row>
    <row r="18" spans="1:88" ht="25.5" customHeight="1" thickBot="1">
      <c r="A18" s="2539"/>
      <c r="B18" s="925" t="s">
        <v>570</v>
      </c>
      <c r="C18" s="515" t="s">
        <v>395</v>
      </c>
      <c r="D18" s="554">
        <f>'[38]D. ITT_All_Grants'!D84</f>
        <v>0</v>
      </c>
      <c r="E18" s="515" t="s">
        <v>337</v>
      </c>
      <c r="F18" s="554" t="s">
        <v>197</v>
      </c>
      <c r="G18" s="515" t="s">
        <v>143</v>
      </c>
      <c r="H18" s="769">
        <v>42097</v>
      </c>
      <c r="I18" s="769">
        <v>43190</v>
      </c>
      <c r="J18" s="452">
        <f>I18-F6</f>
        <v>43190</v>
      </c>
      <c r="K18" s="438"/>
      <c r="L18" s="494" t="s">
        <v>637</v>
      </c>
      <c r="M18" s="459"/>
      <c r="N18" s="459"/>
      <c r="O18" s="459"/>
      <c r="P18" s="459"/>
      <c r="Q18" s="459">
        <f t="shared" si="8"/>
        <v>0</v>
      </c>
      <c r="R18" s="459">
        <f t="shared" si="8"/>
        <v>0</v>
      </c>
      <c r="S18" s="477">
        <f t="shared" si="0"/>
        <v>0</v>
      </c>
      <c r="T18" s="484"/>
      <c r="U18" s="552"/>
      <c r="V18" s="1370"/>
      <c r="W18" s="1370"/>
      <c r="X18" s="1370"/>
      <c r="Y18" s="1370"/>
      <c r="Z18" s="1370">
        <f t="shared" si="1"/>
        <v>0</v>
      </c>
      <c r="AB18" s="1371"/>
      <c r="AC18" s="1370"/>
      <c r="AD18" s="1370"/>
      <c r="AE18" s="1370"/>
      <c r="AF18" s="1370"/>
      <c r="AG18" s="1370">
        <f t="shared" si="9"/>
        <v>0</v>
      </c>
      <c r="AH18" s="1371"/>
      <c r="AI18" s="1370"/>
      <c r="AJ18" s="1370"/>
      <c r="AK18" s="1370"/>
      <c r="AL18" s="1370"/>
      <c r="AM18" s="1370">
        <f t="shared" si="10"/>
        <v>0</v>
      </c>
      <c r="AN18" s="1371"/>
      <c r="AO18" s="1370"/>
      <c r="AP18" s="1370"/>
      <c r="AQ18" s="1370"/>
      <c r="AR18" s="1370"/>
      <c r="AS18" s="1370">
        <f t="shared" si="11"/>
        <v>0</v>
      </c>
      <c r="AT18" s="1857">
        <v>345</v>
      </c>
      <c r="AU18" s="516">
        <v>204</v>
      </c>
      <c r="AV18" s="516">
        <v>6</v>
      </c>
      <c r="AW18" s="516"/>
      <c r="AX18" s="516"/>
      <c r="AY18" s="516">
        <f t="shared" si="12"/>
        <v>210</v>
      </c>
      <c r="AZ18" s="1857">
        <v>345</v>
      </c>
      <c r="BA18" s="1858">
        <v>204</v>
      </c>
      <c r="BB18" s="1858">
        <v>6</v>
      </c>
      <c r="BC18" s="1858"/>
      <c r="BD18" s="1858"/>
      <c r="BE18" s="1858">
        <v>210</v>
      </c>
      <c r="BF18" s="1856">
        <v>345</v>
      </c>
      <c r="BG18" s="516">
        <v>204</v>
      </c>
      <c r="BH18" s="516">
        <v>6</v>
      </c>
      <c r="BI18" s="516"/>
      <c r="BJ18" s="516"/>
      <c r="BK18" s="516">
        <f>BG18+BH18+BI18+BJ18</f>
        <v>210</v>
      </c>
      <c r="BL18" s="557">
        <v>345</v>
      </c>
      <c r="BM18" s="516">
        <v>291</v>
      </c>
      <c r="BN18" s="516">
        <v>31</v>
      </c>
      <c r="BO18" s="516"/>
      <c r="BP18" s="516"/>
      <c r="BQ18" s="516">
        <f t="shared" si="13"/>
        <v>322</v>
      </c>
      <c r="BR18" s="1371"/>
      <c r="BS18" s="1370"/>
      <c r="BT18" s="1370"/>
      <c r="BU18" s="1370"/>
      <c r="BV18" s="1370"/>
      <c r="BW18" s="1370">
        <f t="shared" si="14"/>
        <v>0</v>
      </c>
      <c r="BX18" s="1371"/>
      <c r="BY18" s="1370"/>
      <c r="BZ18" s="1370"/>
      <c r="CA18" s="1370"/>
      <c r="CB18" s="1370"/>
      <c r="CC18" s="469">
        <f t="shared" si="2"/>
        <v>0</v>
      </c>
      <c r="CD18" s="580">
        <f t="shared" si="3"/>
        <v>0</v>
      </c>
      <c r="CE18" s="581">
        <f t="shared" si="4"/>
        <v>903</v>
      </c>
      <c r="CF18" s="581">
        <f t="shared" si="4"/>
        <v>49</v>
      </c>
      <c r="CG18" s="581">
        <f t="shared" si="4"/>
        <v>0</v>
      </c>
      <c r="CH18" s="581">
        <f t="shared" si="4"/>
        <v>0</v>
      </c>
      <c r="CI18" s="581">
        <f t="shared" si="15"/>
        <v>5712</v>
      </c>
      <c r="CJ18" s="2063" t="e">
        <f t="shared" si="7"/>
        <v>#DIV/0!</v>
      </c>
    </row>
    <row r="19" spans="1:88" ht="25.5" customHeight="1" thickBot="1">
      <c r="A19" s="2539"/>
      <c r="B19" s="791" t="s">
        <v>593</v>
      </c>
      <c r="C19" s="515" t="s">
        <v>395</v>
      </c>
      <c r="D19" s="554">
        <f>'[38]D. ITT_All_Grants'!D85</f>
        <v>0</v>
      </c>
      <c r="E19" s="515" t="s">
        <v>337</v>
      </c>
      <c r="F19" s="554" t="s">
        <v>197</v>
      </c>
      <c r="G19" s="515" t="s">
        <v>143</v>
      </c>
      <c r="H19" s="769">
        <v>42097</v>
      </c>
      <c r="I19" s="769">
        <v>43190</v>
      </c>
      <c r="J19" s="452">
        <f>I19-F7</f>
        <v>43190</v>
      </c>
      <c r="K19" s="438"/>
      <c r="L19" s="494" t="s">
        <v>637</v>
      </c>
      <c r="M19" s="459"/>
      <c r="N19" s="459"/>
      <c r="O19" s="459"/>
      <c r="P19" s="459"/>
      <c r="Q19" s="459">
        <f t="shared" si="8"/>
        <v>0</v>
      </c>
      <c r="R19" s="459">
        <f t="shared" si="8"/>
        <v>0</v>
      </c>
      <c r="S19" s="477">
        <f t="shared" si="0"/>
        <v>0</v>
      </c>
      <c r="T19" s="484"/>
      <c r="U19" s="552"/>
      <c r="V19" s="1370"/>
      <c r="W19" s="1370"/>
      <c r="X19" s="1370"/>
      <c r="Y19" s="1370"/>
      <c r="Z19" s="1370">
        <f t="shared" si="1"/>
        <v>0</v>
      </c>
      <c r="AB19" s="1371"/>
      <c r="AC19" s="1370"/>
      <c r="AD19" s="1370"/>
      <c r="AE19" s="1370"/>
      <c r="AF19" s="1370"/>
      <c r="AG19" s="1370">
        <f t="shared" si="9"/>
        <v>0</v>
      </c>
      <c r="AH19" s="1371"/>
      <c r="AI19" s="1370"/>
      <c r="AJ19" s="1370"/>
      <c r="AK19" s="1370"/>
      <c r="AL19" s="1370"/>
      <c r="AM19" s="1370">
        <f t="shared" si="10"/>
        <v>0</v>
      </c>
      <c r="AN19" s="1371"/>
      <c r="AO19" s="1370"/>
      <c r="AP19" s="1370"/>
      <c r="AQ19" s="1370"/>
      <c r="AR19" s="1370"/>
      <c r="AS19" s="1370">
        <f t="shared" si="11"/>
        <v>0</v>
      </c>
      <c r="AT19" s="1856">
        <v>0</v>
      </c>
      <c r="AU19" s="516">
        <v>0</v>
      </c>
      <c r="AV19" s="516">
        <v>0</v>
      </c>
      <c r="AW19" s="516"/>
      <c r="AX19" s="516"/>
      <c r="AY19" s="516">
        <f t="shared" si="12"/>
        <v>0</v>
      </c>
      <c r="AZ19" s="1856">
        <v>0</v>
      </c>
      <c r="BA19" s="516">
        <v>0</v>
      </c>
      <c r="BB19" s="516">
        <v>0</v>
      </c>
      <c r="BC19" s="516"/>
      <c r="BD19" s="516"/>
      <c r="BE19" s="1859"/>
      <c r="BF19" s="1856">
        <v>0</v>
      </c>
      <c r="BG19" s="516">
        <v>0</v>
      </c>
      <c r="BH19" s="516">
        <v>0</v>
      </c>
      <c r="BI19" s="516"/>
      <c r="BJ19" s="516"/>
      <c r="BK19" s="516">
        <v>0</v>
      </c>
      <c r="BL19" s="557">
        <v>0</v>
      </c>
      <c r="BM19" s="516"/>
      <c r="BN19" s="516"/>
      <c r="BO19" s="516"/>
      <c r="BP19" s="516"/>
      <c r="BQ19" s="516">
        <v>147</v>
      </c>
      <c r="BR19" s="1371"/>
      <c r="BS19" s="1370"/>
      <c r="BT19" s="1370"/>
      <c r="BU19" s="1370"/>
      <c r="BV19" s="1370"/>
      <c r="BW19" s="1370">
        <f t="shared" si="14"/>
        <v>0</v>
      </c>
      <c r="BX19" s="1371"/>
      <c r="BY19" s="1370"/>
      <c r="BZ19" s="1370"/>
      <c r="CA19" s="1370"/>
      <c r="CB19" s="1370"/>
      <c r="CC19" s="469">
        <f t="shared" si="2"/>
        <v>0</v>
      </c>
      <c r="CD19" s="580">
        <f t="shared" si="3"/>
        <v>0</v>
      </c>
      <c r="CE19" s="581">
        <f t="shared" si="4"/>
        <v>0</v>
      </c>
      <c r="CF19" s="581">
        <f t="shared" si="4"/>
        <v>0</v>
      </c>
      <c r="CG19" s="581">
        <f t="shared" si="4"/>
        <v>0</v>
      </c>
      <c r="CH19" s="581">
        <f t="shared" si="4"/>
        <v>0</v>
      </c>
      <c r="CI19" s="581">
        <f t="shared" si="15"/>
        <v>0</v>
      </c>
      <c r="CJ19" s="2063" t="e">
        <f t="shared" si="7"/>
        <v>#DIV/0!</v>
      </c>
    </row>
    <row r="20" spans="1:88" s="158" customFormat="1" ht="30.75" customHeight="1" thickBot="1">
      <c r="A20" s="2539"/>
      <c r="B20" s="819" t="s">
        <v>1623</v>
      </c>
      <c r="C20" s="554" t="e">
        <f>'[35]D. ITT_All_Grants'!C97</f>
        <v>#REF!</v>
      </c>
      <c r="D20" s="554" t="e">
        <f>'[35]D. ITT_All_Grants'!D97</f>
        <v>#REF!</v>
      </c>
      <c r="E20" s="554" t="e">
        <f>'[35]D. ITT_All_Grants'!E97</f>
        <v>#REF!</v>
      </c>
      <c r="F20" s="554"/>
      <c r="G20" s="515" t="s">
        <v>143</v>
      </c>
      <c r="H20" s="794" t="s">
        <v>20</v>
      </c>
      <c r="I20" s="794" t="s">
        <v>20</v>
      </c>
      <c r="J20" s="770" t="e">
        <f>I20-F13</f>
        <v>#VALUE!</v>
      </c>
      <c r="K20" s="771"/>
      <c r="L20" s="520" t="s">
        <v>389</v>
      </c>
      <c r="M20" s="773"/>
      <c r="N20" s="773"/>
      <c r="O20" s="773"/>
      <c r="P20" s="773"/>
      <c r="Q20" s="773">
        <f t="shared" si="8"/>
        <v>0</v>
      </c>
      <c r="R20" s="773">
        <f t="shared" ref="R20:R21" si="16">M20+P20</f>
        <v>0</v>
      </c>
      <c r="S20" s="774">
        <f t="shared" si="0"/>
        <v>0</v>
      </c>
      <c r="T20" s="765"/>
      <c r="U20" s="766"/>
      <c r="V20" s="795"/>
      <c r="W20" s="795"/>
      <c r="X20" s="795"/>
      <c r="Y20" s="795"/>
      <c r="Z20" s="796"/>
      <c r="AB20" s="775"/>
      <c r="AC20" s="2014"/>
      <c r="AD20" s="2014"/>
      <c r="AE20" s="2014"/>
      <c r="AF20" s="2014"/>
      <c r="AG20" s="2014">
        <f t="shared" si="9"/>
        <v>0</v>
      </c>
      <c r="AH20" s="775"/>
      <c r="AI20" s="2014"/>
      <c r="AJ20" s="2014"/>
      <c r="AK20" s="2014"/>
      <c r="AL20" s="2014"/>
      <c r="AM20" s="2014">
        <f t="shared" si="10"/>
        <v>0</v>
      </c>
      <c r="AN20" s="775"/>
      <c r="AO20" s="2014"/>
      <c r="AP20" s="2014"/>
      <c r="AQ20" s="2014"/>
      <c r="AR20" s="2014"/>
      <c r="AS20" s="2014">
        <f t="shared" si="11"/>
        <v>0</v>
      </c>
      <c r="AT20" s="775"/>
      <c r="AU20" s="2014"/>
      <c r="AV20" s="2014"/>
      <c r="AW20" s="2014"/>
      <c r="AX20" s="2014"/>
      <c r="AY20" s="2014">
        <f t="shared" si="12"/>
        <v>0</v>
      </c>
      <c r="AZ20" s="775"/>
      <c r="BA20" s="2014">
        <v>0</v>
      </c>
      <c r="BB20" s="2014">
        <v>0</v>
      </c>
      <c r="BC20" s="2014">
        <v>0</v>
      </c>
      <c r="BD20" s="2014">
        <v>0</v>
      </c>
      <c r="BE20" s="2014">
        <f t="shared" ref="BE20:BE21" si="17">BA20+BB20+BC20+BD20</f>
        <v>0</v>
      </c>
      <c r="BF20" s="775"/>
      <c r="BG20" s="2014">
        <v>0</v>
      </c>
      <c r="BH20" s="2014">
        <v>0</v>
      </c>
      <c r="BI20" s="2014">
        <v>0</v>
      </c>
      <c r="BJ20" s="2014">
        <v>0</v>
      </c>
      <c r="BK20" s="2014">
        <v>0</v>
      </c>
      <c r="BL20" s="775"/>
      <c r="BM20" s="2014">
        <v>0</v>
      </c>
      <c r="BN20" s="2014">
        <v>0</v>
      </c>
      <c r="BO20" s="2014">
        <v>0</v>
      </c>
      <c r="BP20" s="2014">
        <v>0</v>
      </c>
      <c r="BQ20" s="2014">
        <f t="shared" ref="BQ20:BQ21" si="18">BM20+BN20+BO20+BP20</f>
        <v>0</v>
      </c>
      <c r="BR20" s="775"/>
      <c r="BS20" s="2014"/>
      <c r="BT20" s="2014"/>
      <c r="BU20" s="2014"/>
      <c r="BV20" s="2014"/>
      <c r="BW20" s="2014">
        <f t="shared" si="14"/>
        <v>0</v>
      </c>
      <c r="BX20" s="775"/>
      <c r="BY20" s="2014"/>
      <c r="BZ20" s="2014"/>
      <c r="CA20" s="2014"/>
      <c r="CB20" s="2014"/>
      <c r="CC20" s="517">
        <f t="shared" si="2"/>
        <v>0</v>
      </c>
      <c r="CD20" s="580">
        <f t="shared" si="3"/>
        <v>0</v>
      </c>
      <c r="CE20" s="581">
        <f t="shared" si="4"/>
        <v>0</v>
      </c>
      <c r="CF20" s="581">
        <f t="shared" si="4"/>
        <v>0</v>
      </c>
      <c r="CG20" s="581">
        <f t="shared" si="4"/>
        <v>0</v>
      </c>
      <c r="CH20" s="581">
        <f t="shared" si="4"/>
        <v>0</v>
      </c>
      <c r="CI20" s="581">
        <f t="shared" ref="CI20:CI21" si="19">Z20+AG20+AM20+AS20+AY20+BE20+BK20+BQ20+BW20+CC20</f>
        <v>0</v>
      </c>
      <c r="CJ20" s="1363" t="e">
        <f t="shared" si="7"/>
        <v>#DIV/0!</v>
      </c>
    </row>
    <row r="21" spans="1:88" ht="27" thickBot="1">
      <c r="A21" s="2539"/>
      <c r="B21" s="821" t="s">
        <v>1618</v>
      </c>
      <c r="C21" s="554" t="e">
        <f>'[35]D. ITT_All_Grants'!C96</f>
        <v>#REF!</v>
      </c>
      <c r="D21" s="554" t="e">
        <f>'[35]D. ITT_All_Grants'!D96</f>
        <v>#REF!</v>
      </c>
      <c r="E21" s="554" t="e">
        <f>'[35]D. ITT_All_Grants'!E96</f>
        <v>#REF!</v>
      </c>
      <c r="F21" s="554"/>
      <c r="G21" s="515" t="s">
        <v>143</v>
      </c>
      <c r="H21" s="794" t="s">
        <v>20</v>
      </c>
      <c r="I21" s="794" t="s">
        <v>20</v>
      </c>
      <c r="J21" s="770" t="e">
        <f t="shared" ref="J21" si="20">I21-F15</f>
        <v>#VALUE!</v>
      </c>
      <c r="K21" s="771"/>
      <c r="L21" s="520" t="s">
        <v>389</v>
      </c>
      <c r="M21" s="773"/>
      <c r="N21" s="773"/>
      <c r="O21" s="773"/>
      <c r="P21" s="773"/>
      <c r="Q21" s="773">
        <f t="shared" si="8"/>
        <v>0</v>
      </c>
      <c r="R21" s="773">
        <f t="shared" si="16"/>
        <v>0</v>
      </c>
      <c r="S21" s="774">
        <f t="shared" si="0"/>
        <v>0</v>
      </c>
      <c r="T21" s="765"/>
      <c r="U21" s="766"/>
      <c r="V21" s="795"/>
      <c r="W21" s="795"/>
      <c r="X21" s="795"/>
      <c r="Y21" s="795"/>
      <c r="Z21" s="796"/>
      <c r="AA21" s="158"/>
      <c r="AB21" s="775"/>
      <c r="AC21" s="2014"/>
      <c r="AD21" s="2014"/>
      <c r="AE21" s="2014"/>
      <c r="AF21" s="2014"/>
      <c r="AG21" s="2014">
        <f t="shared" si="9"/>
        <v>0</v>
      </c>
      <c r="AH21" s="775"/>
      <c r="AI21" s="2014"/>
      <c r="AJ21" s="2014"/>
      <c r="AK21" s="2014"/>
      <c r="AL21" s="2014"/>
      <c r="AM21" s="2014">
        <f t="shared" si="10"/>
        <v>0</v>
      </c>
      <c r="AN21" s="775"/>
      <c r="AO21" s="2014"/>
      <c r="AP21" s="2014"/>
      <c r="AQ21" s="2014"/>
      <c r="AR21" s="2014"/>
      <c r="AS21" s="2014">
        <f t="shared" si="11"/>
        <v>0</v>
      </c>
      <c r="AT21" s="775"/>
      <c r="AU21" s="2014"/>
      <c r="AV21" s="2014"/>
      <c r="AW21" s="2014"/>
      <c r="AX21" s="2014"/>
      <c r="AY21" s="2014">
        <f t="shared" si="12"/>
        <v>0</v>
      </c>
      <c r="AZ21" s="775"/>
      <c r="BA21" s="2014">
        <v>0</v>
      </c>
      <c r="BB21" s="2014">
        <v>0</v>
      </c>
      <c r="BC21" s="2014">
        <v>0</v>
      </c>
      <c r="BD21" s="2014">
        <v>0</v>
      </c>
      <c r="BE21" s="2014">
        <f t="shared" si="17"/>
        <v>0</v>
      </c>
      <c r="BF21" s="775"/>
      <c r="BG21" s="2014">
        <v>0</v>
      </c>
      <c r="BH21" s="2014">
        <v>0</v>
      </c>
      <c r="BI21" s="2014">
        <v>0</v>
      </c>
      <c r="BJ21" s="2014">
        <v>0</v>
      </c>
      <c r="BK21" s="2014">
        <f t="shared" ref="BK21" si="21">BG21+BH21+BI21+BJ21</f>
        <v>0</v>
      </c>
      <c r="BL21" s="775"/>
      <c r="BM21" s="2014">
        <v>0</v>
      </c>
      <c r="BN21" s="2014">
        <v>0</v>
      </c>
      <c r="BO21" s="2014">
        <v>0</v>
      </c>
      <c r="BP21" s="2014">
        <v>0</v>
      </c>
      <c r="BQ21" s="2014">
        <f t="shared" si="18"/>
        <v>0</v>
      </c>
      <c r="BR21" s="775"/>
      <c r="BS21" s="2014"/>
      <c r="BT21" s="2014"/>
      <c r="BU21" s="2014"/>
      <c r="BV21" s="2014"/>
      <c r="BW21" s="2014">
        <f t="shared" si="14"/>
        <v>0</v>
      </c>
      <c r="BX21" s="775"/>
      <c r="BY21" s="2014"/>
      <c r="BZ21" s="2014"/>
      <c r="CA21" s="2014"/>
      <c r="CB21" s="2014"/>
      <c r="CC21" s="517">
        <f t="shared" si="2"/>
        <v>0</v>
      </c>
      <c r="CD21" s="580">
        <f t="shared" si="3"/>
        <v>0</v>
      </c>
      <c r="CE21" s="581">
        <f t="shared" si="4"/>
        <v>0</v>
      </c>
      <c r="CF21" s="581">
        <f t="shared" si="4"/>
        <v>0</v>
      </c>
      <c r="CG21" s="581">
        <f t="shared" si="4"/>
        <v>0</v>
      </c>
      <c r="CH21" s="581">
        <f t="shared" si="4"/>
        <v>0</v>
      </c>
      <c r="CI21" s="581">
        <f t="shared" si="19"/>
        <v>0</v>
      </c>
      <c r="CJ21" s="1363" t="e">
        <f>CI21/CD21*100%</f>
        <v>#DIV/0!</v>
      </c>
    </row>
    <row r="22" spans="1:88" ht="25.5" customHeight="1" thickBot="1">
      <c r="A22" s="2539"/>
      <c r="B22" s="791" t="s">
        <v>594</v>
      </c>
      <c r="C22" s="515" t="s">
        <v>395</v>
      </c>
      <c r="D22" s="554">
        <f>'[38]D. ITT_All_Grants'!D86</f>
        <v>0</v>
      </c>
      <c r="E22" s="515" t="s">
        <v>337</v>
      </c>
      <c r="F22" s="554" t="s">
        <v>197</v>
      </c>
      <c r="G22" s="515" t="s">
        <v>143</v>
      </c>
      <c r="H22" s="769">
        <v>42097</v>
      </c>
      <c r="I22" s="769">
        <v>43190</v>
      </c>
      <c r="J22" s="452">
        <f>I22-F7</f>
        <v>43190</v>
      </c>
      <c r="K22" s="438"/>
      <c r="L22" s="494" t="s">
        <v>637</v>
      </c>
      <c r="M22" s="459"/>
      <c r="N22" s="459"/>
      <c r="O22" s="459"/>
      <c r="P22" s="459"/>
      <c r="Q22" s="459">
        <f t="shared" si="8"/>
        <v>0</v>
      </c>
      <c r="R22" s="459">
        <f t="shared" si="8"/>
        <v>0</v>
      </c>
      <c r="S22" s="477">
        <f t="shared" si="0"/>
        <v>0</v>
      </c>
      <c r="T22" s="484"/>
      <c r="U22" s="552"/>
      <c r="V22" s="1370"/>
      <c r="W22" s="1370"/>
      <c r="X22" s="1370"/>
      <c r="Y22" s="1370"/>
      <c r="Z22" s="1370">
        <f t="shared" si="1"/>
        <v>0</v>
      </c>
      <c r="AB22" s="1371"/>
      <c r="AC22" s="1370"/>
      <c r="AD22" s="1370"/>
      <c r="AE22" s="1370"/>
      <c r="AF22" s="1370"/>
      <c r="AG22" s="1370">
        <f t="shared" si="9"/>
        <v>0</v>
      </c>
      <c r="AH22" s="1371"/>
      <c r="AI22" s="1370"/>
      <c r="AJ22" s="1370"/>
      <c r="AK22" s="1370"/>
      <c r="AL22" s="1370"/>
      <c r="AM22" s="1370">
        <f t="shared" si="10"/>
        <v>0</v>
      </c>
      <c r="AN22" s="1371"/>
      <c r="AO22" s="1370"/>
      <c r="AP22" s="1370"/>
      <c r="AQ22" s="1370"/>
      <c r="AR22" s="1370"/>
      <c r="AS22" s="1370">
        <f t="shared" si="11"/>
        <v>0</v>
      </c>
      <c r="AT22" s="1860">
        <v>0</v>
      </c>
      <c r="AU22" s="516">
        <v>0</v>
      </c>
      <c r="AV22" s="516">
        <v>0</v>
      </c>
      <c r="AW22" s="516"/>
      <c r="AX22" s="516"/>
      <c r="AY22" s="516">
        <f t="shared" si="12"/>
        <v>0</v>
      </c>
      <c r="AZ22" s="1856">
        <v>0</v>
      </c>
      <c r="BA22" s="516">
        <v>0</v>
      </c>
      <c r="BB22" s="516">
        <v>0</v>
      </c>
      <c r="BC22" s="563"/>
      <c r="BD22" s="563"/>
      <c r="BE22" s="1861">
        <v>101449</v>
      </c>
      <c r="BF22" s="1856">
        <v>0</v>
      </c>
      <c r="BG22" s="516">
        <v>0</v>
      </c>
      <c r="BH22" s="516">
        <v>0</v>
      </c>
      <c r="BI22" s="516"/>
      <c r="BJ22" s="516"/>
      <c r="BK22" s="1862">
        <v>54485</v>
      </c>
      <c r="BL22" s="557">
        <v>0</v>
      </c>
      <c r="BM22" s="516"/>
      <c r="BN22" s="516"/>
      <c r="BO22" s="516"/>
      <c r="BP22" s="516"/>
      <c r="BQ22" s="1862">
        <v>272912</v>
      </c>
      <c r="BR22" s="1371"/>
      <c r="BS22" s="1370"/>
      <c r="BT22" s="1370"/>
      <c r="BU22" s="1370"/>
      <c r="BV22" s="1370"/>
      <c r="BW22" s="1370">
        <f t="shared" si="14"/>
        <v>0</v>
      </c>
      <c r="BX22" s="1371"/>
      <c r="BY22" s="1370"/>
      <c r="BZ22" s="1370"/>
      <c r="CA22" s="1370"/>
      <c r="CB22" s="1370"/>
      <c r="CC22" s="469">
        <f t="shared" si="2"/>
        <v>0</v>
      </c>
      <c r="CD22" s="580">
        <f t="shared" si="3"/>
        <v>0</v>
      </c>
      <c r="CE22" s="581">
        <f t="shared" si="4"/>
        <v>0</v>
      </c>
      <c r="CF22" s="581">
        <f t="shared" si="4"/>
        <v>0</v>
      </c>
      <c r="CG22" s="581">
        <f t="shared" si="4"/>
        <v>0</v>
      </c>
      <c r="CH22" s="581">
        <f t="shared" si="4"/>
        <v>0</v>
      </c>
      <c r="CI22" s="581">
        <f t="shared" si="15"/>
        <v>0</v>
      </c>
      <c r="CJ22" s="2063" t="e">
        <f t="shared" si="7"/>
        <v>#DIV/0!</v>
      </c>
    </row>
    <row r="23" spans="1:88" ht="25.5" customHeight="1" thickBot="1">
      <c r="A23" s="2539"/>
      <c r="B23" s="727" t="s">
        <v>571</v>
      </c>
      <c r="C23" s="515" t="s">
        <v>395</v>
      </c>
      <c r="D23" s="554">
        <f>'[38]D. ITT_All_Grants'!D87</f>
        <v>0</v>
      </c>
      <c r="E23" s="515" t="s">
        <v>337</v>
      </c>
      <c r="F23" s="554" t="s">
        <v>197</v>
      </c>
      <c r="G23" s="515" t="s">
        <v>143</v>
      </c>
      <c r="H23" s="769">
        <v>42097</v>
      </c>
      <c r="I23" s="769">
        <v>43190</v>
      </c>
      <c r="J23" s="452">
        <f>I23-F8</f>
        <v>43190</v>
      </c>
      <c r="K23" s="438"/>
      <c r="L23" s="494" t="s">
        <v>637</v>
      </c>
      <c r="M23" s="459"/>
      <c r="N23" s="459"/>
      <c r="O23" s="459"/>
      <c r="P23" s="459"/>
      <c r="Q23" s="459">
        <f t="shared" si="8"/>
        <v>0</v>
      </c>
      <c r="R23" s="459">
        <f t="shared" si="8"/>
        <v>0</v>
      </c>
      <c r="S23" s="477">
        <f t="shared" si="0"/>
        <v>0</v>
      </c>
      <c r="T23" s="484"/>
      <c r="U23" s="552"/>
      <c r="V23" s="1370"/>
      <c r="W23" s="1370"/>
      <c r="X23" s="1370"/>
      <c r="Y23" s="1370"/>
      <c r="Z23" s="1370">
        <f t="shared" si="1"/>
        <v>0</v>
      </c>
      <c r="AB23" s="1371"/>
      <c r="AC23" s="1370"/>
      <c r="AD23" s="1370"/>
      <c r="AE23" s="1370"/>
      <c r="AF23" s="1370"/>
      <c r="AG23" s="1370">
        <f t="shared" si="9"/>
        <v>0</v>
      </c>
      <c r="AH23" s="1371"/>
      <c r="AI23" s="1370"/>
      <c r="AJ23" s="1370"/>
      <c r="AK23" s="1370"/>
      <c r="AL23" s="1370"/>
      <c r="AM23" s="1370">
        <f t="shared" si="10"/>
        <v>0</v>
      </c>
      <c r="AN23" s="1371"/>
      <c r="AO23" s="1370"/>
      <c r="AP23" s="1370"/>
      <c r="AQ23" s="1370"/>
      <c r="AR23" s="1370"/>
      <c r="AS23" s="1370">
        <f t="shared" si="11"/>
        <v>0</v>
      </c>
      <c r="AT23" s="1863">
        <v>0</v>
      </c>
      <c r="AU23" s="516">
        <v>0</v>
      </c>
      <c r="AV23" s="516">
        <v>0</v>
      </c>
      <c r="AW23" s="516"/>
      <c r="AX23" s="516"/>
      <c r="AY23" s="516">
        <f t="shared" si="12"/>
        <v>0</v>
      </c>
      <c r="AZ23" s="1856">
        <v>0</v>
      </c>
      <c r="BA23" s="516">
        <v>0</v>
      </c>
      <c r="BB23" s="516">
        <v>0</v>
      </c>
      <c r="BC23" s="1864"/>
      <c r="BD23" s="1864"/>
      <c r="BE23" s="1864">
        <f>BA23+BB23+BC23+BD23</f>
        <v>0</v>
      </c>
      <c r="BF23" s="1856">
        <v>0</v>
      </c>
      <c r="BG23" s="516">
        <v>0</v>
      </c>
      <c r="BH23" s="516">
        <v>0</v>
      </c>
      <c r="BI23" s="516"/>
      <c r="BJ23" s="516"/>
      <c r="BK23" s="516">
        <f>BG23+BH23+BI23+BJ23</f>
        <v>0</v>
      </c>
      <c r="BL23" s="557">
        <v>0</v>
      </c>
      <c r="BM23" s="516"/>
      <c r="BN23" s="516"/>
      <c r="BO23" s="516"/>
      <c r="BP23" s="516"/>
      <c r="BQ23" s="1862"/>
      <c r="BR23" s="1371"/>
      <c r="BS23" s="1370"/>
      <c r="BT23" s="1370"/>
      <c r="BU23" s="1370"/>
      <c r="BV23" s="1370"/>
      <c r="BW23" s="1370">
        <f t="shared" si="14"/>
        <v>0</v>
      </c>
      <c r="BX23" s="1371"/>
      <c r="BY23" s="1370"/>
      <c r="BZ23" s="1370"/>
      <c r="CA23" s="1370"/>
      <c r="CB23" s="1370"/>
      <c r="CC23" s="469">
        <f t="shared" si="2"/>
        <v>0</v>
      </c>
      <c r="CD23" s="580">
        <f t="shared" si="3"/>
        <v>0</v>
      </c>
      <c r="CE23" s="581">
        <f t="shared" si="4"/>
        <v>0</v>
      </c>
      <c r="CF23" s="581">
        <f t="shared" si="4"/>
        <v>0</v>
      </c>
      <c r="CG23" s="581">
        <f t="shared" si="4"/>
        <v>0</v>
      </c>
      <c r="CH23" s="581">
        <f t="shared" si="4"/>
        <v>0</v>
      </c>
      <c r="CI23" s="581">
        <f t="shared" si="15"/>
        <v>0</v>
      </c>
      <c r="CJ23" s="2063" t="e">
        <f t="shared" si="7"/>
        <v>#DIV/0!</v>
      </c>
    </row>
    <row r="24" spans="1:88" ht="25.5" customHeight="1" thickBot="1">
      <c r="A24" s="2539"/>
      <c r="B24" s="727" t="s">
        <v>1461</v>
      </c>
      <c r="C24" s="515" t="s">
        <v>395</v>
      </c>
      <c r="D24" s="554">
        <f>'[38]D. ITT_All_Grants'!D88</f>
        <v>0</v>
      </c>
      <c r="E24" s="515" t="s">
        <v>337</v>
      </c>
      <c r="F24" s="554" t="s">
        <v>197</v>
      </c>
      <c r="G24" s="515" t="s">
        <v>143</v>
      </c>
      <c r="H24" s="769">
        <v>42097</v>
      </c>
      <c r="I24" s="769">
        <v>43190</v>
      </c>
      <c r="J24" s="452"/>
      <c r="K24" s="438"/>
      <c r="L24" s="494"/>
      <c r="M24" s="459"/>
      <c r="N24" s="459"/>
      <c r="O24" s="459"/>
      <c r="P24" s="459"/>
      <c r="Q24" s="459">
        <f t="shared" ref="Q24:Q27" si="22">N24+O24</f>
        <v>0</v>
      </c>
      <c r="R24" s="459">
        <f t="shared" ref="R24:R27" si="23">O24+P24</f>
        <v>0</v>
      </c>
      <c r="S24" s="477">
        <f t="shared" ref="S24:S27" si="24">Q24+R24</f>
        <v>0</v>
      </c>
      <c r="T24" s="484"/>
      <c r="U24" s="552"/>
      <c r="V24" s="1370"/>
      <c r="W24" s="1370"/>
      <c r="X24" s="1370"/>
      <c r="Y24" s="1370"/>
      <c r="Z24" s="1370"/>
      <c r="AB24" s="1371"/>
      <c r="AC24" s="1370"/>
      <c r="AD24" s="1370"/>
      <c r="AE24" s="1370"/>
      <c r="AF24" s="1370"/>
      <c r="AG24" s="1370"/>
      <c r="AH24" s="1371"/>
      <c r="AI24" s="1370"/>
      <c r="AJ24" s="1370"/>
      <c r="AK24" s="1370"/>
      <c r="AL24" s="1370"/>
      <c r="AM24" s="1370"/>
      <c r="AN24" s="1371"/>
      <c r="AO24" s="1370"/>
      <c r="AP24" s="1370"/>
      <c r="AQ24" s="1370"/>
      <c r="AR24" s="1370"/>
      <c r="AS24" s="1370"/>
      <c r="AT24" s="1863"/>
      <c r="AU24" s="516">
        <v>0</v>
      </c>
      <c r="AV24" s="516">
        <v>0</v>
      </c>
      <c r="AW24" s="516"/>
      <c r="AX24" s="516"/>
      <c r="AY24" s="516">
        <f t="shared" si="12"/>
        <v>0</v>
      </c>
      <c r="AZ24" s="1856">
        <v>0</v>
      </c>
      <c r="BA24" s="516">
        <v>0</v>
      </c>
      <c r="BB24" s="516">
        <v>0</v>
      </c>
      <c r="BC24" s="1864"/>
      <c r="BD24" s="1864"/>
      <c r="BE24" s="1864">
        <f t="shared" ref="BE24:BE30" si="25">BA24+BB24+BC24+BD24</f>
        <v>0</v>
      </c>
      <c r="BF24" s="1856"/>
      <c r="BG24" s="516"/>
      <c r="BH24" s="516"/>
      <c r="BI24" s="516"/>
      <c r="BJ24" s="516"/>
      <c r="BK24" s="1862">
        <v>54485</v>
      </c>
      <c r="BL24" s="557">
        <v>0</v>
      </c>
      <c r="BM24" s="516"/>
      <c r="BN24" s="516"/>
      <c r="BO24" s="516"/>
      <c r="BP24" s="516"/>
      <c r="BQ24" s="1862">
        <v>65927</v>
      </c>
      <c r="BR24" s="1371"/>
      <c r="BS24" s="1370"/>
      <c r="BT24" s="1370"/>
      <c r="BU24" s="1370"/>
      <c r="BV24" s="1370"/>
      <c r="BW24" s="1370"/>
      <c r="BX24" s="1371"/>
      <c r="BY24" s="1370"/>
      <c r="BZ24" s="1370"/>
      <c r="CA24" s="1370"/>
      <c r="CB24" s="1370"/>
      <c r="CC24" s="469"/>
      <c r="CD24" s="580">
        <f t="shared" ref="CD24:CD26" si="26">S24</f>
        <v>0</v>
      </c>
      <c r="CE24" s="581">
        <f t="shared" ref="CE24:CE26" si="27">BY24+BS24+BM24+BG24+BA24+AU24+AO24+AI24+AC24+V24</f>
        <v>0</v>
      </c>
      <c r="CF24" s="581">
        <f t="shared" ref="CF24:CF26" si="28">BZ24+BT24+BN24+BH24+BB24+AV24+AP24+AJ24+AD24+W24</f>
        <v>0</v>
      </c>
      <c r="CG24" s="581">
        <f t="shared" ref="CG24:CG26" si="29">CA24+BU24+BO24+BI24+BC24+AW24+AQ24+AK24+AE24+X24</f>
        <v>0</v>
      </c>
      <c r="CH24" s="581">
        <f t="shared" ref="CH24:CH26" si="30">CB24+BV24+BP24+BJ24+BD24+AX24+AR24+AL24+AF24+Y24</f>
        <v>0</v>
      </c>
      <c r="CI24" s="581">
        <f t="shared" ref="CI24:CI26" si="31">6*CE24+6*CF24</f>
        <v>0</v>
      </c>
      <c r="CJ24" s="2063" t="e">
        <f t="shared" si="7"/>
        <v>#DIV/0!</v>
      </c>
    </row>
    <row r="25" spans="1:88" ht="25.5" customHeight="1" thickBot="1">
      <c r="A25" s="2539"/>
      <c r="B25" s="727" t="s">
        <v>1462</v>
      </c>
      <c r="C25" s="515" t="s">
        <v>395</v>
      </c>
      <c r="D25" s="554">
        <f>'[38]D. ITT_All_Grants'!D89</f>
        <v>0</v>
      </c>
      <c r="E25" s="515" t="s">
        <v>337</v>
      </c>
      <c r="F25" s="554" t="s">
        <v>197</v>
      </c>
      <c r="G25" s="515" t="s">
        <v>143</v>
      </c>
      <c r="H25" s="769">
        <v>42097</v>
      </c>
      <c r="I25" s="769">
        <v>43190</v>
      </c>
      <c r="J25" s="452"/>
      <c r="K25" s="438"/>
      <c r="L25" s="494"/>
      <c r="M25" s="459"/>
      <c r="N25" s="459"/>
      <c r="O25" s="459"/>
      <c r="P25" s="459"/>
      <c r="Q25" s="459">
        <f t="shared" si="22"/>
        <v>0</v>
      </c>
      <c r="R25" s="459">
        <f t="shared" si="23"/>
        <v>0</v>
      </c>
      <c r="S25" s="477">
        <f t="shared" si="24"/>
        <v>0</v>
      </c>
      <c r="T25" s="484"/>
      <c r="U25" s="552"/>
      <c r="V25" s="1370"/>
      <c r="W25" s="1370"/>
      <c r="X25" s="1370"/>
      <c r="Y25" s="1370"/>
      <c r="Z25" s="1370"/>
      <c r="AB25" s="1371"/>
      <c r="AC25" s="1370"/>
      <c r="AD25" s="1370"/>
      <c r="AE25" s="1370"/>
      <c r="AF25" s="1370"/>
      <c r="AG25" s="1370"/>
      <c r="AH25" s="1371"/>
      <c r="AI25" s="1370"/>
      <c r="AJ25" s="1370"/>
      <c r="AK25" s="1370"/>
      <c r="AL25" s="1370"/>
      <c r="AM25" s="1370"/>
      <c r="AN25" s="1371"/>
      <c r="AO25" s="1370"/>
      <c r="AP25" s="1370"/>
      <c r="AQ25" s="1370"/>
      <c r="AR25" s="1370"/>
      <c r="AS25" s="1370"/>
      <c r="AT25" s="1863"/>
      <c r="AU25" s="516">
        <v>0</v>
      </c>
      <c r="AV25" s="516">
        <v>0</v>
      </c>
      <c r="AW25" s="516"/>
      <c r="AX25" s="516"/>
      <c r="AY25" s="516">
        <f t="shared" si="12"/>
        <v>0</v>
      </c>
      <c r="AZ25" s="1856">
        <v>0</v>
      </c>
      <c r="BA25" s="516">
        <v>0</v>
      </c>
      <c r="BB25" s="516">
        <v>0</v>
      </c>
      <c r="BC25" s="1864"/>
      <c r="BD25" s="1864"/>
      <c r="BE25" s="1864">
        <f t="shared" si="25"/>
        <v>0</v>
      </c>
      <c r="BF25" s="1856">
        <v>0</v>
      </c>
      <c r="BG25" s="516">
        <v>0</v>
      </c>
      <c r="BH25" s="516">
        <v>0</v>
      </c>
      <c r="BI25" s="516"/>
      <c r="BJ25" s="516"/>
      <c r="BK25" s="516">
        <v>0</v>
      </c>
      <c r="BL25" s="557">
        <v>0</v>
      </c>
      <c r="BM25" s="516"/>
      <c r="BN25" s="516"/>
      <c r="BO25" s="516"/>
      <c r="BP25" s="516"/>
      <c r="BQ25" s="1862">
        <v>18334</v>
      </c>
      <c r="BR25" s="1371"/>
      <c r="BS25" s="1370"/>
      <c r="BT25" s="1370"/>
      <c r="BU25" s="1370"/>
      <c r="BV25" s="1370"/>
      <c r="BW25" s="1370"/>
      <c r="BX25" s="1371"/>
      <c r="BY25" s="1370"/>
      <c r="BZ25" s="1370"/>
      <c r="CA25" s="1370"/>
      <c r="CB25" s="1370"/>
      <c r="CC25" s="469"/>
      <c r="CD25" s="580">
        <f t="shared" si="26"/>
        <v>0</v>
      </c>
      <c r="CE25" s="581">
        <f t="shared" si="27"/>
        <v>0</v>
      </c>
      <c r="CF25" s="581">
        <f t="shared" si="28"/>
        <v>0</v>
      </c>
      <c r="CG25" s="581">
        <f t="shared" si="29"/>
        <v>0</v>
      </c>
      <c r="CH25" s="581">
        <f t="shared" si="30"/>
        <v>0</v>
      </c>
      <c r="CI25" s="581">
        <f t="shared" si="31"/>
        <v>0</v>
      </c>
      <c r="CJ25" s="2063" t="e">
        <f t="shared" si="7"/>
        <v>#DIV/0!</v>
      </c>
    </row>
    <row r="26" spans="1:88" ht="25.5" customHeight="1" thickBot="1">
      <c r="A26" s="2539"/>
      <c r="B26" s="727" t="s">
        <v>1463</v>
      </c>
      <c r="C26" s="515" t="s">
        <v>395</v>
      </c>
      <c r="D26" s="554">
        <f>'[38]D. ITT_All_Grants'!D90</f>
        <v>0</v>
      </c>
      <c r="E26" s="515" t="s">
        <v>337</v>
      </c>
      <c r="F26" s="554" t="s">
        <v>197</v>
      </c>
      <c r="G26" s="515" t="s">
        <v>143</v>
      </c>
      <c r="H26" s="769">
        <v>42097</v>
      </c>
      <c r="I26" s="769">
        <v>43190</v>
      </c>
      <c r="J26" s="452"/>
      <c r="K26" s="438"/>
      <c r="L26" s="494"/>
      <c r="M26" s="459"/>
      <c r="N26" s="459"/>
      <c r="O26" s="459"/>
      <c r="P26" s="459"/>
      <c r="Q26" s="459">
        <f t="shared" si="22"/>
        <v>0</v>
      </c>
      <c r="R26" s="459">
        <f t="shared" si="23"/>
        <v>0</v>
      </c>
      <c r="S26" s="477">
        <f t="shared" si="24"/>
        <v>0</v>
      </c>
      <c r="T26" s="484"/>
      <c r="U26" s="552"/>
      <c r="V26" s="1370"/>
      <c r="W26" s="1370"/>
      <c r="X26" s="1370"/>
      <c r="Y26" s="1370"/>
      <c r="Z26" s="1370"/>
      <c r="AB26" s="1371"/>
      <c r="AC26" s="1370"/>
      <c r="AD26" s="1370"/>
      <c r="AE26" s="1370"/>
      <c r="AF26" s="1370"/>
      <c r="AG26" s="1370"/>
      <c r="AH26" s="1371"/>
      <c r="AI26" s="1370"/>
      <c r="AJ26" s="1370"/>
      <c r="AK26" s="1370"/>
      <c r="AL26" s="1370"/>
      <c r="AM26" s="1370"/>
      <c r="AN26" s="1371"/>
      <c r="AO26" s="1370"/>
      <c r="AP26" s="1370"/>
      <c r="AQ26" s="1370"/>
      <c r="AR26" s="1370"/>
      <c r="AS26" s="1370"/>
      <c r="AT26" s="1863"/>
      <c r="AU26" s="516">
        <v>0</v>
      </c>
      <c r="AV26" s="516">
        <v>0</v>
      </c>
      <c r="AW26" s="516"/>
      <c r="AX26" s="516"/>
      <c r="AY26" s="516">
        <f t="shared" si="12"/>
        <v>0</v>
      </c>
      <c r="AZ26" s="1856">
        <v>0</v>
      </c>
      <c r="BA26" s="516">
        <v>0</v>
      </c>
      <c r="BB26" s="516">
        <v>0</v>
      </c>
      <c r="BC26" s="1864"/>
      <c r="BD26" s="1864"/>
      <c r="BE26" s="1864">
        <f t="shared" si="25"/>
        <v>0</v>
      </c>
      <c r="BF26" s="1856">
        <v>0</v>
      </c>
      <c r="BG26" s="516">
        <v>0</v>
      </c>
      <c r="BH26" s="516">
        <v>0</v>
      </c>
      <c r="BI26" s="516"/>
      <c r="BJ26" s="516"/>
      <c r="BK26" s="516">
        <v>0</v>
      </c>
      <c r="BL26" s="557">
        <v>0</v>
      </c>
      <c r="BM26" s="516">
        <f>(29*6)</f>
        <v>174</v>
      </c>
      <c r="BN26" s="516">
        <f>(6*6)</f>
        <v>36</v>
      </c>
      <c r="BO26" s="516"/>
      <c r="BP26" s="516"/>
      <c r="BQ26" s="1862">
        <v>210</v>
      </c>
      <c r="BR26" s="1371"/>
      <c r="BS26" s="1370"/>
      <c r="BT26" s="1370"/>
      <c r="BU26" s="1370"/>
      <c r="BV26" s="1370"/>
      <c r="BW26" s="1370"/>
      <c r="BX26" s="1371"/>
      <c r="BY26" s="1370"/>
      <c r="BZ26" s="1370"/>
      <c r="CA26" s="1370"/>
      <c r="CB26" s="1370"/>
      <c r="CC26" s="469"/>
      <c r="CD26" s="580">
        <f t="shared" si="26"/>
        <v>0</v>
      </c>
      <c r="CE26" s="581">
        <f t="shared" si="27"/>
        <v>174</v>
      </c>
      <c r="CF26" s="581">
        <f t="shared" si="28"/>
        <v>36</v>
      </c>
      <c r="CG26" s="581">
        <f t="shared" si="29"/>
        <v>0</v>
      </c>
      <c r="CH26" s="581">
        <f t="shared" si="30"/>
        <v>0</v>
      </c>
      <c r="CI26" s="581">
        <f t="shared" si="31"/>
        <v>1260</v>
      </c>
      <c r="CJ26" s="2063" t="e">
        <f t="shared" si="7"/>
        <v>#DIV/0!</v>
      </c>
    </row>
    <row r="27" spans="1:88" ht="25.5" customHeight="1" thickBot="1">
      <c r="A27" s="2539"/>
      <c r="B27" s="727" t="s">
        <v>572</v>
      </c>
      <c r="C27" s="515" t="s">
        <v>395</v>
      </c>
      <c r="D27" s="554">
        <f>'[38]D. ITT_All_Grants'!D91</f>
        <v>0</v>
      </c>
      <c r="E27" s="515" t="s">
        <v>337</v>
      </c>
      <c r="F27" s="554" t="s">
        <v>197</v>
      </c>
      <c r="G27" s="515" t="s">
        <v>143</v>
      </c>
      <c r="H27" s="769">
        <v>42097</v>
      </c>
      <c r="I27" s="769">
        <v>43190</v>
      </c>
      <c r="J27" s="452">
        <f ca="1">I27-F10</f>
        <v>234</v>
      </c>
      <c r="K27" s="438"/>
      <c r="L27" s="494" t="s">
        <v>637</v>
      </c>
      <c r="M27" s="459"/>
      <c r="N27" s="459"/>
      <c r="O27" s="459"/>
      <c r="P27" s="459"/>
      <c r="Q27" s="459">
        <f t="shared" si="22"/>
        <v>0</v>
      </c>
      <c r="R27" s="459">
        <f t="shared" si="23"/>
        <v>0</v>
      </c>
      <c r="S27" s="477">
        <f t="shared" si="24"/>
        <v>0</v>
      </c>
      <c r="T27" s="484"/>
      <c r="U27" s="552"/>
      <c r="V27" s="1370"/>
      <c r="W27" s="1370"/>
      <c r="X27" s="1370"/>
      <c r="Y27" s="1370"/>
      <c r="Z27" s="1370">
        <f t="shared" si="1"/>
        <v>0</v>
      </c>
      <c r="AB27" s="1371"/>
      <c r="AC27" s="1370"/>
      <c r="AD27" s="1370"/>
      <c r="AE27" s="1370"/>
      <c r="AF27" s="1370"/>
      <c r="AG27" s="1370">
        <f t="shared" si="9"/>
        <v>0</v>
      </c>
      <c r="AH27" s="1371"/>
      <c r="AI27" s="1370"/>
      <c r="AJ27" s="1370"/>
      <c r="AK27" s="1370"/>
      <c r="AL27" s="1370"/>
      <c r="AM27" s="1370">
        <f t="shared" si="10"/>
        <v>0</v>
      </c>
      <c r="AN27" s="1371"/>
      <c r="AO27" s="1370"/>
      <c r="AP27" s="1370"/>
      <c r="AQ27" s="1370"/>
      <c r="AR27" s="1370"/>
      <c r="AS27" s="1370">
        <f t="shared" si="11"/>
        <v>0</v>
      </c>
      <c r="AT27" s="1865">
        <v>7</v>
      </c>
      <c r="AU27" s="516">
        <v>0</v>
      </c>
      <c r="AV27" s="516">
        <v>0</v>
      </c>
      <c r="AW27" s="516"/>
      <c r="AX27" s="516"/>
      <c r="AY27" s="516">
        <f t="shared" si="12"/>
        <v>0</v>
      </c>
      <c r="AZ27" s="1865">
        <v>7</v>
      </c>
      <c r="BA27" s="1866">
        <v>20</v>
      </c>
      <c r="BB27" s="1866">
        <v>7</v>
      </c>
      <c r="BC27" s="1866"/>
      <c r="BD27" s="1866"/>
      <c r="BE27" s="1864">
        <f t="shared" si="25"/>
        <v>27</v>
      </c>
      <c r="BF27" s="1856">
        <v>7</v>
      </c>
      <c r="BG27" s="516">
        <v>0</v>
      </c>
      <c r="BH27" s="516">
        <v>0</v>
      </c>
      <c r="BI27" s="516"/>
      <c r="BJ27" s="516"/>
      <c r="BK27" s="516">
        <v>0</v>
      </c>
      <c r="BL27" s="557">
        <v>7</v>
      </c>
      <c r="BM27" s="516"/>
      <c r="BN27" s="516"/>
      <c r="BO27" s="516"/>
      <c r="BP27" s="516"/>
      <c r="BQ27" s="516">
        <v>0</v>
      </c>
      <c r="BR27" s="1371"/>
      <c r="BS27" s="1370"/>
      <c r="BT27" s="1370"/>
      <c r="BU27" s="1370"/>
      <c r="BV27" s="1370"/>
      <c r="BW27" s="1370">
        <f t="shared" si="14"/>
        <v>0</v>
      </c>
      <c r="BX27" s="1371"/>
      <c r="BY27" s="1370"/>
      <c r="BZ27" s="1370"/>
      <c r="CA27" s="1370"/>
      <c r="CB27" s="1370"/>
      <c r="CC27" s="469">
        <f t="shared" si="2"/>
        <v>0</v>
      </c>
      <c r="CD27" s="580">
        <f t="shared" si="3"/>
        <v>0</v>
      </c>
      <c r="CE27" s="581">
        <f t="shared" si="4"/>
        <v>20</v>
      </c>
      <c r="CF27" s="581">
        <f t="shared" si="4"/>
        <v>7</v>
      </c>
      <c r="CG27" s="581">
        <f t="shared" si="4"/>
        <v>0</v>
      </c>
      <c r="CH27" s="581">
        <f t="shared" si="4"/>
        <v>0</v>
      </c>
      <c r="CI27" s="581">
        <f>6*CE27+6*CF27</f>
        <v>162</v>
      </c>
      <c r="CJ27" s="2063" t="e">
        <f t="shared" si="7"/>
        <v>#DIV/0!</v>
      </c>
    </row>
    <row r="28" spans="1:88" ht="25.5" customHeight="1" thickBot="1">
      <c r="A28" s="2539"/>
      <c r="B28" s="727" t="s">
        <v>948</v>
      </c>
      <c r="C28" s="515" t="s">
        <v>395</v>
      </c>
      <c r="D28" s="554">
        <f>'[38]D. ITT_All_Grants'!D92</f>
        <v>0</v>
      </c>
      <c r="E28" s="515" t="s">
        <v>337</v>
      </c>
      <c r="F28" s="554" t="s">
        <v>197</v>
      </c>
      <c r="G28" s="515" t="s">
        <v>143</v>
      </c>
      <c r="H28" s="769">
        <v>42097</v>
      </c>
      <c r="I28" s="769">
        <v>43190</v>
      </c>
      <c r="J28" s="452">
        <f>I28-F11</f>
        <v>43190</v>
      </c>
      <c r="K28" s="438"/>
      <c r="L28" s="494" t="s">
        <v>637</v>
      </c>
      <c r="M28" s="459"/>
      <c r="N28" s="459"/>
      <c r="O28" s="459"/>
      <c r="P28" s="459"/>
      <c r="Q28" s="459">
        <f t="shared" si="8"/>
        <v>0</v>
      </c>
      <c r="R28" s="459">
        <f t="shared" si="8"/>
        <v>0</v>
      </c>
      <c r="S28" s="477">
        <f t="shared" si="0"/>
        <v>0</v>
      </c>
      <c r="T28" s="484"/>
      <c r="U28" s="552"/>
      <c r="V28" s="1370"/>
      <c r="W28" s="1370"/>
      <c r="X28" s="1370"/>
      <c r="Y28" s="1370"/>
      <c r="Z28" s="1370">
        <f t="shared" ref="Z28:Z51" si="32">V28+W28+X28+Y28</f>
        <v>0</v>
      </c>
      <c r="AB28" s="1371"/>
      <c r="AC28" s="1370"/>
      <c r="AD28" s="1370"/>
      <c r="AE28" s="1370"/>
      <c r="AF28" s="1370"/>
      <c r="AG28" s="1370">
        <f t="shared" ref="AG28:AG51" si="33">AC28+AD28+AE28+AF28</f>
        <v>0</v>
      </c>
      <c r="AH28" s="1371"/>
      <c r="AI28" s="1370"/>
      <c r="AJ28" s="1370"/>
      <c r="AK28" s="1370"/>
      <c r="AL28" s="1370"/>
      <c r="AM28" s="1370">
        <f t="shared" ref="AM28:AM51" si="34">AI28+AJ28+AK28+AL28</f>
        <v>0</v>
      </c>
      <c r="AN28" s="1371"/>
      <c r="AO28" s="1370"/>
      <c r="AP28" s="1370"/>
      <c r="AQ28" s="1370"/>
      <c r="AR28" s="1370"/>
      <c r="AS28" s="1370">
        <f t="shared" ref="AS28:AS51" si="35">AO28+AP28+AQ28+AR28</f>
        <v>0</v>
      </c>
      <c r="AT28" s="1857">
        <v>345</v>
      </c>
      <c r="AU28" s="516">
        <v>0</v>
      </c>
      <c r="AV28" s="516">
        <v>0</v>
      </c>
      <c r="AW28" s="516"/>
      <c r="AX28" s="516"/>
      <c r="AY28" s="516">
        <f t="shared" si="12"/>
        <v>0</v>
      </c>
      <c r="AZ28" s="1857">
        <v>345</v>
      </c>
      <c r="BA28" s="1858">
        <v>0</v>
      </c>
      <c r="BB28" s="1858">
        <v>0</v>
      </c>
      <c r="BC28" s="1858"/>
      <c r="BD28" s="1858"/>
      <c r="BE28" s="1864">
        <f t="shared" si="25"/>
        <v>0</v>
      </c>
      <c r="BF28" s="1856">
        <v>345</v>
      </c>
      <c r="BG28" s="516">
        <v>0</v>
      </c>
      <c r="BH28" s="516">
        <v>0</v>
      </c>
      <c r="BI28" s="516"/>
      <c r="BJ28" s="516"/>
      <c r="BK28" s="516">
        <f>BG28+BH28+BI28+BJ28</f>
        <v>0</v>
      </c>
      <c r="BL28" s="557">
        <v>345</v>
      </c>
      <c r="BM28" s="516"/>
      <c r="BN28" s="516"/>
      <c r="BO28" s="516"/>
      <c r="BP28" s="516"/>
      <c r="BQ28" s="516">
        <f t="shared" ref="BQ28:BQ29" si="36">BM28+BN28+BO28+BP28</f>
        <v>0</v>
      </c>
      <c r="BR28" s="1371"/>
      <c r="BS28" s="1370"/>
      <c r="BT28" s="1370"/>
      <c r="BU28" s="1370"/>
      <c r="BV28" s="1370"/>
      <c r="BW28" s="1370">
        <f t="shared" si="14"/>
        <v>0</v>
      </c>
      <c r="BX28" s="1371"/>
      <c r="BY28" s="1370"/>
      <c r="BZ28" s="1370"/>
      <c r="CA28" s="1370"/>
      <c r="CB28" s="1370"/>
      <c r="CC28" s="469">
        <f t="shared" si="2"/>
        <v>0</v>
      </c>
      <c r="CD28" s="580">
        <f t="shared" si="3"/>
        <v>0</v>
      </c>
      <c r="CE28" s="581">
        <f t="shared" si="4"/>
        <v>0</v>
      </c>
      <c r="CF28" s="581">
        <f t="shared" si="4"/>
        <v>0</v>
      </c>
      <c r="CG28" s="581">
        <f t="shared" si="4"/>
        <v>0</v>
      </c>
      <c r="CH28" s="581">
        <f t="shared" si="4"/>
        <v>0</v>
      </c>
      <c r="CI28" s="581">
        <f t="shared" si="4"/>
        <v>0</v>
      </c>
      <c r="CJ28" s="2063" t="e">
        <f t="shared" si="7"/>
        <v>#DIV/0!</v>
      </c>
    </row>
    <row r="29" spans="1:88" ht="25.5" customHeight="1" thickBot="1">
      <c r="A29" s="2539"/>
      <c r="B29" s="727" t="s">
        <v>949</v>
      </c>
      <c r="C29" s="515" t="s">
        <v>395</v>
      </c>
      <c r="D29" s="554">
        <f>'[38]D. ITT_All_Grants'!D93</f>
        <v>0</v>
      </c>
      <c r="E29" s="515" t="s">
        <v>337</v>
      </c>
      <c r="F29" s="554" t="s">
        <v>197</v>
      </c>
      <c r="G29" s="515" t="s">
        <v>143</v>
      </c>
      <c r="H29" s="769">
        <v>42097</v>
      </c>
      <c r="I29" s="769">
        <v>43190</v>
      </c>
      <c r="J29" s="452" t="e">
        <f>I29-F12</f>
        <v>#VALUE!</v>
      </c>
      <c r="K29" s="438"/>
      <c r="L29" s="494" t="s">
        <v>637</v>
      </c>
      <c r="M29" s="459"/>
      <c r="N29" s="459"/>
      <c r="O29" s="459"/>
      <c r="P29" s="459"/>
      <c r="Q29" s="459">
        <f t="shared" si="8"/>
        <v>0</v>
      </c>
      <c r="R29" s="459">
        <f t="shared" si="8"/>
        <v>0</v>
      </c>
      <c r="S29" s="477">
        <f t="shared" si="0"/>
        <v>0</v>
      </c>
      <c r="T29" s="484"/>
      <c r="U29" s="552"/>
      <c r="V29" s="1370"/>
      <c r="W29" s="1370"/>
      <c r="X29" s="1370"/>
      <c r="Y29" s="1370"/>
      <c r="Z29" s="1370">
        <f t="shared" si="32"/>
        <v>0</v>
      </c>
      <c r="AB29" s="1371"/>
      <c r="AC29" s="1370"/>
      <c r="AD29" s="1370"/>
      <c r="AE29" s="1370"/>
      <c r="AF29" s="1370"/>
      <c r="AG29" s="1370">
        <f t="shared" si="33"/>
        <v>0</v>
      </c>
      <c r="AH29" s="1371"/>
      <c r="AI29" s="1370"/>
      <c r="AJ29" s="1370"/>
      <c r="AK29" s="1370"/>
      <c r="AL29" s="1370"/>
      <c r="AM29" s="1370">
        <f t="shared" si="34"/>
        <v>0</v>
      </c>
      <c r="AN29" s="1371"/>
      <c r="AO29" s="1370"/>
      <c r="AP29" s="1370"/>
      <c r="AQ29" s="1370"/>
      <c r="AR29" s="1370"/>
      <c r="AS29" s="1370">
        <f t="shared" si="35"/>
        <v>0</v>
      </c>
      <c r="AT29" s="1856">
        <v>7</v>
      </c>
      <c r="AU29" s="516">
        <v>0</v>
      </c>
      <c r="AV29" s="516">
        <v>0</v>
      </c>
      <c r="AW29" s="516"/>
      <c r="AX29" s="516"/>
      <c r="AY29" s="516">
        <f t="shared" si="12"/>
        <v>0</v>
      </c>
      <c r="AZ29" s="1856">
        <v>7</v>
      </c>
      <c r="BA29" s="516">
        <v>0</v>
      </c>
      <c r="BB29" s="516">
        <v>0</v>
      </c>
      <c r="BC29" s="516"/>
      <c r="BD29" s="516"/>
      <c r="BE29" s="1864">
        <f t="shared" si="25"/>
        <v>0</v>
      </c>
      <c r="BF29" s="1856">
        <v>7</v>
      </c>
      <c r="BG29" s="516">
        <v>0</v>
      </c>
      <c r="BH29" s="516">
        <v>0</v>
      </c>
      <c r="BI29" s="516"/>
      <c r="BJ29" s="516"/>
      <c r="BK29" s="516">
        <v>0</v>
      </c>
      <c r="BL29" s="557">
        <v>7</v>
      </c>
      <c r="BM29" s="516"/>
      <c r="BN29" s="516"/>
      <c r="BO29" s="516"/>
      <c r="BP29" s="516"/>
      <c r="BQ29" s="516">
        <f t="shared" si="36"/>
        <v>0</v>
      </c>
      <c r="BR29" s="1371"/>
      <c r="BS29" s="1370"/>
      <c r="BT29" s="1370"/>
      <c r="BU29" s="1370"/>
      <c r="BV29" s="1370"/>
      <c r="BW29" s="1370">
        <f t="shared" si="14"/>
        <v>0</v>
      </c>
      <c r="BX29" s="1371"/>
      <c r="BY29" s="1370"/>
      <c r="BZ29" s="1370"/>
      <c r="CA29" s="1370"/>
      <c r="CB29" s="1370"/>
      <c r="CC29" s="469">
        <f t="shared" si="2"/>
        <v>0</v>
      </c>
      <c r="CD29" s="580">
        <f t="shared" si="3"/>
        <v>0</v>
      </c>
      <c r="CE29" s="581">
        <f t="shared" si="4"/>
        <v>0</v>
      </c>
      <c r="CF29" s="581">
        <f t="shared" si="4"/>
        <v>0</v>
      </c>
      <c r="CG29" s="581">
        <f t="shared" si="4"/>
        <v>0</v>
      </c>
      <c r="CH29" s="581">
        <f t="shared" si="4"/>
        <v>0</v>
      </c>
      <c r="CI29" s="581">
        <f t="shared" si="4"/>
        <v>0</v>
      </c>
      <c r="CJ29" s="2063" t="e">
        <f t="shared" si="7"/>
        <v>#DIV/0!</v>
      </c>
    </row>
    <row r="30" spans="1:88" ht="51" customHeight="1" thickBot="1">
      <c r="A30" s="142"/>
      <c r="B30" s="1719" t="s">
        <v>660</v>
      </c>
      <c r="C30" s="515" t="s">
        <v>395</v>
      </c>
      <c r="D30" s="554">
        <f>'[38]D. ITT_All_Grants'!D94</f>
        <v>0</v>
      </c>
      <c r="E30" s="515" t="s">
        <v>337</v>
      </c>
      <c r="F30" s="554" t="s">
        <v>197</v>
      </c>
      <c r="G30" s="515" t="s">
        <v>143</v>
      </c>
      <c r="H30" s="769">
        <v>42097</v>
      </c>
      <c r="I30" s="769">
        <v>43190</v>
      </c>
      <c r="J30" s="438"/>
      <c r="K30" s="494" t="s">
        <v>637</v>
      </c>
      <c r="L30" s="459"/>
      <c r="M30" s="459"/>
      <c r="N30" s="459"/>
      <c r="O30" s="459"/>
      <c r="P30" s="459">
        <f>M30+N30</f>
        <v>0</v>
      </c>
      <c r="Q30" s="459">
        <f>M30+P30</f>
        <v>0</v>
      </c>
      <c r="R30" s="477">
        <v>705</v>
      </c>
      <c r="S30" s="477">
        <f t="shared" si="0"/>
        <v>705</v>
      </c>
      <c r="T30" s="444"/>
      <c r="U30" s="1370"/>
      <c r="V30" s="1370"/>
      <c r="W30" s="1370"/>
      <c r="X30" s="1370"/>
      <c r="Y30" s="1370"/>
      <c r="Z30" s="1370">
        <f t="shared" si="32"/>
        <v>0</v>
      </c>
      <c r="AB30" s="1371"/>
      <c r="AC30" s="1370"/>
      <c r="AD30" s="1370"/>
      <c r="AE30" s="1370"/>
      <c r="AF30" s="1370"/>
      <c r="AG30" s="1370">
        <f t="shared" si="33"/>
        <v>0</v>
      </c>
      <c r="AH30" s="1371"/>
      <c r="AI30" s="1370"/>
      <c r="AJ30" s="1370"/>
      <c r="AK30" s="1370"/>
      <c r="AL30" s="1370"/>
      <c r="AM30" s="1370">
        <f t="shared" si="34"/>
        <v>0</v>
      </c>
      <c r="AN30" s="1371"/>
      <c r="AO30" s="1370"/>
      <c r="AP30" s="1370"/>
      <c r="AQ30" s="1370"/>
      <c r="AR30" s="1370"/>
      <c r="AS30" s="1370">
        <f t="shared" si="35"/>
        <v>0</v>
      </c>
      <c r="AT30" s="1867"/>
      <c r="AU30" s="516">
        <v>0</v>
      </c>
      <c r="AV30" s="516">
        <v>0</v>
      </c>
      <c r="AW30" s="516"/>
      <c r="AX30" s="516">
        <f ca="1">AU30+AV30+AW30+AX30</f>
        <v>0</v>
      </c>
      <c r="AY30" s="516">
        <f t="shared" ca="1" si="12"/>
        <v>0</v>
      </c>
      <c r="AZ30" s="1867">
        <v>0</v>
      </c>
      <c r="BA30" s="516">
        <v>0</v>
      </c>
      <c r="BB30" s="516">
        <v>0</v>
      </c>
      <c r="BC30" s="516"/>
      <c r="BD30" s="516">
        <f ca="1">BA30+BB30+BC30+BD30</f>
        <v>0</v>
      </c>
      <c r="BE30" s="1864">
        <f t="shared" ca="1" si="25"/>
        <v>0</v>
      </c>
      <c r="BF30" s="1867">
        <v>0</v>
      </c>
      <c r="BG30" s="516">
        <v>0</v>
      </c>
      <c r="BH30" s="516">
        <v>0</v>
      </c>
      <c r="BI30" s="516"/>
      <c r="BJ30" s="516"/>
      <c r="BK30" s="1868">
        <v>0</v>
      </c>
      <c r="BL30" s="1869">
        <v>0</v>
      </c>
      <c r="BM30" s="1406">
        <v>0</v>
      </c>
      <c r="BN30" s="1406">
        <v>0</v>
      </c>
      <c r="BO30" s="1406"/>
      <c r="BP30" s="1406">
        <f ca="1">BM30+BN30+BO30+BP30</f>
        <v>0</v>
      </c>
      <c r="BQ30" s="1870">
        <v>0</v>
      </c>
      <c r="BR30" s="1720"/>
      <c r="BS30" s="1370"/>
      <c r="BT30" s="1370"/>
      <c r="BU30" s="1370"/>
      <c r="BV30" s="1370">
        <f ca="1">BS30+BT30+BU30+BV30</f>
        <v>0</v>
      </c>
      <c r="BW30" s="1296"/>
      <c r="BX30" s="1720"/>
      <c r="BY30" s="1370"/>
      <c r="BZ30" s="1370"/>
      <c r="CA30" s="1370"/>
      <c r="CB30" s="469">
        <f>BX30+BY30+BZ30+CA30</f>
        <v>0</v>
      </c>
      <c r="CD30" s="580">
        <f>S30</f>
        <v>705</v>
      </c>
      <c r="CE30" s="581">
        <f t="shared" ref="CE30:CH31" si="37">BX30+BR30+BL30+BF30+AZ30+AT30+AN30+AH30+AB30+U30</f>
        <v>0</v>
      </c>
      <c r="CF30" s="581">
        <f t="shared" si="37"/>
        <v>0</v>
      </c>
      <c r="CG30" s="581">
        <f t="shared" si="37"/>
        <v>0</v>
      </c>
      <c r="CH30" s="581">
        <f t="shared" si="37"/>
        <v>0</v>
      </c>
      <c r="CI30" s="581">
        <f>6*CE30+6*CF30</f>
        <v>0</v>
      </c>
      <c r="CJ30" s="2067">
        <f>CI30/CD30*100%</f>
        <v>0</v>
      </c>
    </row>
    <row r="31" spans="1:88" ht="30.75" thickBot="1">
      <c r="A31" s="142"/>
      <c r="B31" s="1719" t="s">
        <v>661</v>
      </c>
      <c r="C31" s="515" t="s">
        <v>395</v>
      </c>
      <c r="D31" s="554">
        <f>'[38]D. ITT_All_Grants'!D95</f>
        <v>0</v>
      </c>
      <c r="E31" s="515" t="s">
        <v>337</v>
      </c>
      <c r="F31" s="554" t="s">
        <v>197</v>
      </c>
      <c r="G31" s="515" t="s">
        <v>143</v>
      </c>
      <c r="H31" s="769">
        <v>42097</v>
      </c>
      <c r="I31" s="769">
        <v>43190</v>
      </c>
      <c r="J31" s="549"/>
      <c r="K31" s="548" t="s">
        <v>637</v>
      </c>
      <c r="L31" s="550"/>
      <c r="M31" s="550"/>
      <c r="N31" s="550"/>
      <c r="O31" s="550"/>
      <c r="P31" s="550">
        <f>M31+N31</f>
        <v>0</v>
      </c>
      <c r="Q31" s="550">
        <f>M31+P31</f>
        <v>0</v>
      </c>
      <c r="R31" s="550">
        <v>47</v>
      </c>
      <c r="S31" s="477">
        <f t="shared" si="0"/>
        <v>47</v>
      </c>
      <c r="T31" s="1371"/>
      <c r="U31" s="1370"/>
      <c r="V31" s="1370"/>
      <c r="W31" s="1370"/>
      <c r="X31" s="1370"/>
      <c r="Y31" s="1370"/>
      <c r="Z31" s="1370">
        <f t="shared" si="32"/>
        <v>0</v>
      </c>
      <c r="AB31" s="1371"/>
      <c r="AC31" s="1370"/>
      <c r="AD31" s="1370"/>
      <c r="AE31" s="1370"/>
      <c r="AF31" s="1370"/>
      <c r="AG31" s="1370">
        <f t="shared" si="33"/>
        <v>0</v>
      </c>
      <c r="AH31" s="1371"/>
      <c r="AI31" s="1370"/>
      <c r="AJ31" s="1370"/>
      <c r="AK31" s="1370"/>
      <c r="AL31" s="1370"/>
      <c r="AM31" s="1370">
        <f t="shared" si="34"/>
        <v>0</v>
      </c>
      <c r="AN31" s="1371"/>
      <c r="AO31" s="1370"/>
      <c r="AP31" s="1370"/>
      <c r="AQ31" s="1370"/>
      <c r="AR31" s="1370"/>
      <c r="AS31" s="1370">
        <f t="shared" si="35"/>
        <v>0</v>
      </c>
      <c r="AT31" s="1867"/>
      <c r="AU31" s="516">
        <v>0</v>
      </c>
      <c r="AV31" s="516">
        <v>0</v>
      </c>
      <c r="AW31" s="516"/>
      <c r="AX31" s="516">
        <f ca="1">AU31+AV31+AW31+AX31</f>
        <v>0</v>
      </c>
      <c r="AY31" s="1868">
        <v>0</v>
      </c>
      <c r="AZ31" s="1867">
        <v>0</v>
      </c>
      <c r="BA31" s="516"/>
      <c r="BB31" s="516"/>
      <c r="BC31" s="516"/>
      <c r="BD31" s="516">
        <f ca="1">BA31+BB31+BC31+BD31</f>
        <v>0</v>
      </c>
      <c r="BE31" s="1868">
        <v>0</v>
      </c>
      <c r="BF31" s="1867">
        <v>0</v>
      </c>
      <c r="BG31" s="516">
        <v>0</v>
      </c>
      <c r="BH31" s="516"/>
      <c r="BI31" s="516"/>
      <c r="BJ31" s="516">
        <f ca="1">BG31+BH31+BI31+BJ31</f>
        <v>0</v>
      </c>
      <c r="BK31" s="1868"/>
      <c r="BL31" s="1867">
        <v>11</v>
      </c>
      <c r="BM31" s="516"/>
      <c r="BN31" s="516"/>
      <c r="BO31" s="516"/>
      <c r="BP31" s="516">
        <v>11</v>
      </c>
      <c r="BQ31" s="1868"/>
      <c r="BR31" s="1720"/>
      <c r="BS31" s="1370"/>
      <c r="BT31" s="1370"/>
      <c r="BU31" s="1370"/>
      <c r="BV31" s="1370">
        <f ca="1">BS31+BT31+BU31+BV31</f>
        <v>0</v>
      </c>
      <c r="BW31" s="1296"/>
      <c r="BX31" s="1720"/>
      <c r="BY31" s="1370"/>
      <c r="BZ31" s="1370"/>
      <c r="CA31" s="1370"/>
      <c r="CB31" s="469">
        <f>BX31+BY31+BZ31+CA31</f>
        <v>0</v>
      </c>
      <c r="CD31" s="580">
        <f>S31</f>
        <v>47</v>
      </c>
      <c r="CE31" s="581">
        <f t="shared" si="37"/>
        <v>11</v>
      </c>
      <c r="CF31" s="581">
        <f t="shared" si="37"/>
        <v>0</v>
      </c>
      <c r="CG31" s="581">
        <f t="shared" si="37"/>
        <v>0</v>
      </c>
      <c r="CH31" s="581">
        <f t="shared" si="37"/>
        <v>0</v>
      </c>
      <c r="CI31" s="581">
        <f ca="1">CB31+BV31+BP31+BJ31+BD31+AX31+AR31+AL31+AF31+Y31</f>
        <v>11</v>
      </c>
      <c r="CJ31" s="2067">
        <f ca="1">CI31/CD31*100%</f>
        <v>0.23404255319148937</v>
      </c>
    </row>
    <row r="32" spans="1:88" ht="35.25" customHeight="1" thickBot="1">
      <c r="A32" s="2551" t="s">
        <v>1296</v>
      </c>
      <c r="B32" s="1721" t="s">
        <v>1297</v>
      </c>
      <c r="C32" s="515" t="s">
        <v>395</v>
      </c>
      <c r="D32" s="554">
        <f>'[38]D. ITT_All_Grants'!D96</f>
        <v>0</v>
      </c>
      <c r="E32" s="515" t="s">
        <v>337</v>
      </c>
      <c r="F32" s="554" t="s">
        <v>197</v>
      </c>
      <c r="G32" s="515" t="s">
        <v>143</v>
      </c>
      <c r="H32" s="769">
        <v>42097</v>
      </c>
      <c r="I32" s="769">
        <v>43190</v>
      </c>
      <c r="J32" s="436" t="e">
        <f>I32-F18</f>
        <v>#VALUE!</v>
      </c>
      <c r="K32" s="436"/>
      <c r="L32" s="494" t="s">
        <v>637</v>
      </c>
      <c r="M32" s="1407"/>
      <c r="N32" s="1407"/>
      <c r="O32" s="1407"/>
      <c r="P32" s="1407"/>
      <c r="Q32" s="1407">
        <f>N32+O32</f>
        <v>0</v>
      </c>
      <c r="R32" s="1407">
        <f>M32+P32</f>
        <v>0</v>
      </c>
      <c r="S32" s="1407">
        <v>2</v>
      </c>
      <c r="T32" s="494"/>
      <c r="U32" s="194"/>
      <c r="V32" s="1370"/>
      <c r="W32" s="1370"/>
      <c r="X32" s="1370"/>
      <c r="Y32" s="1370"/>
      <c r="Z32" s="1370">
        <f t="shared" si="32"/>
        <v>0</v>
      </c>
      <c r="AB32" s="1371"/>
      <c r="AC32" s="1370"/>
      <c r="AD32" s="1370"/>
      <c r="AE32" s="1370"/>
      <c r="AF32" s="1370"/>
      <c r="AG32" s="1370">
        <f t="shared" si="33"/>
        <v>0</v>
      </c>
      <c r="AH32" s="1371"/>
      <c r="AI32" s="1370"/>
      <c r="AJ32" s="1370"/>
      <c r="AK32" s="1370"/>
      <c r="AL32" s="1370"/>
      <c r="AM32" s="1370">
        <f t="shared" si="34"/>
        <v>0</v>
      </c>
      <c r="AN32" s="1371"/>
      <c r="AO32" s="1370"/>
      <c r="AP32" s="1370"/>
      <c r="AQ32" s="1370"/>
      <c r="AR32" s="1370"/>
      <c r="AS32" s="1370">
        <f t="shared" si="35"/>
        <v>0</v>
      </c>
      <c r="AT32" s="1857">
        <v>1435</v>
      </c>
      <c r="AU32" s="516">
        <v>0</v>
      </c>
      <c r="AV32" s="516">
        <v>0</v>
      </c>
      <c r="AW32" s="1871"/>
      <c r="AX32" s="1871"/>
      <c r="AY32" s="1871">
        <f>AU32+AV32+AW32+AX32</f>
        <v>0</v>
      </c>
      <c r="AZ32" s="1872">
        <v>1435</v>
      </c>
      <c r="BA32" s="1871">
        <v>884</v>
      </c>
      <c r="BB32" s="1871">
        <v>146</v>
      </c>
      <c r="BC32" s="1871"/>
      <c r="BD32" s="1871"/>
      <c r="BE32" s="1871">
        <f>BA32+BB32+BC32+BD32</f>
        <v>1030</v>
      </c>
      <c r="BF32" s="1857">
        <v>1435</v>
      </c>
      <c r="BG32" s="1871">
        <v>884</v>
      </c>
      <c r="BH32" s="1871">
        <v>146</v>
      </c>
      <c r="BI32" s="1871"/>
      <c r="BJ32" s="1871"/>
      <c r="BK32" s="1871">
        <f>BG32+BH32+BI32+BJ32</f>
        <v>1030</v>
      </c>
      <c r="BL32" s="1238">
        <v>1435</v>
      </c>
      <c r="BM32" s="1871">
        <v>171</v>
      </c>
      <c r="BN32" s="1871">
        <v>234</v>
      </c>
      <c r="BO32" s="1871"/>
      <c r="BP32" s="1871"/>
      <c r="BQ32" s="1871">
        <f>BM32+BN32+BO32+BP32</f>
        <v>405</v>
      </c>
      <c r="BR32" s="194"/>
      <c r="BS32" s="522"/>
      <c r="BT32" s="522"/>
      <c r="BU32" s="522"/>
      <c r="BV32" s="522"/>
      <c r="BW32" s="522">
        <f>BS32+BT32+BU32+BV32</f>
        <v>0</v>
      </c>
      <c r="BX32" s="194"/>
      <c r="BY32" s="522"/>
      <c r="BZ32" s="522"/>
      <c r="CA32" s="522"/>
      <c r="CB32" s="522"/>
      <c r="CC32" s="522">
        <f>BY32+BZ32+CA32+CB32</f>
        <v>0</v>
      </c>
      <c r="CD32" s="1408">
        <f>S32</f>
        <v>2</v>
      </c>
      <c r="CE32" s="581">
        <f t="shared" ref="CE32:CI44" si="38">BY32+BS32+BM32+BG32+BA32+AU32+AO32+AI32+AC32+V32</f>
        <v>1939</v>
      </c>
      <c r="CF32" s="581">
        <f t="shared" si="38"/>
        <v>526</v>
      </c>
      <c r="CG32" s="581">
        <f t="shared" si="38"/>
        <v>0</v>
      </c>
      <c r="CH32" s="581">
        <f t="shared" si="38"/>
        <v>0</v>
      </c>
      <c r="CI32" s="581">
        <f>6*CE32+6*CF32</f>
        <v>14790</v>
      </c>
      <c r="CJ32" s="2064">
        <f t="shared" ref="CJ32:CJ51" si="39">CI32/CD32*100%</f>
        <v>7395</v>
      </c>
    </row>
    <row r="33" spans="1:88" ht="43.5" thickBot="1">
      <c r="A33" s="2551"/>
      <c r="B33" s="1721" t="s">
        <v>1298</v>
      </c>
      <c r="C33" s="515" t="s">
        <v>395</v>
      </c>
      <c r="D33" s="554">
        <f>'[38]D. ITT_All_Grants'!D97</f>
        <v>0</v>
      </c>
      <c r="E33" s="515" t="s">
        <v>337</v>
      </c>
      <c r="F33" s="554" t="s">
        <v>197</v>
      </c>
      <c r="G33" s="515" t="s">
        <v>143</v>
      </c>
      <c r="H33" s="769">
        <v>42097</v>
      </c>
      <c r="I33" s="769">
        <v>43190</v>
      </c>
      <c r="J33" s="436" t="e">
        <f>I33-#REF!</f>
        <v>#REF!</v>
      </c>
      <c r="K33" s="436"/>
      <c r="L33" s="494" t="s">
        <v>1299</v>
      </c>
      <c r="M33" s="1407"/>
      <c r="N33" s="1407"/>
      <c r="O33" s="1407"/>
      <c r="P33" s="1407"/>
      <c r="Q33" s="1407">
        <f>N33+O33</f>
        <v>0</v>
      </c>
      <c r="R33" s="1407">
        <f>M33+P33</f>
        <v>0</v>
      </c>
      <c r="S33" s="1407">
        <v>1410</v>
      </c>
      <c r="T33" s="494"/>
      <c r="U33" s="194"/>
      <c r="V33" s="1370"/>
      <c r="W33" s="1370"/>
      <c r="X33" s="1370"/>
      <c r="Y33" s="1370"/>
      <c r="Z33" s="1370">
        <f t="shared" si="32"/>
        <v>0</v>
      </c>
      <c r="AB33" s="1371"/>
      <c r="AC33" s="1370"/>
      <c r="AD33" s="1370"/>
      <c r="AE33" s="1370"/>
      <c r="AF33" s="1370"/>
      <c r="AG33" s="1370">
        <f t="shared" si="33"/>
        <v>0</v>
      </c>
      <c r="AH33" s="1371"/>
      <c r="AI33" s="1370"/>
      <c r="AJ33" s="1370"/>
      <c r="AK33" s="1370"/>
      <c r="AL33" s="1370"/>
      <c r="AM33" s="1370">
        <f t="shared" si="34"/>
        <v>0</v>
      </c>
      <c r="AN33" s="1371"/>
      <c r="AO33" s="1370"/>
      <c r="AP33" s="1370"/>
      <c r="AQ33" s="1370"/>
      <c r="AR33" s="1370"/>
      <c r="AS33" s="1370">
        <f t="shared" si="35"/>
        <v>0</v>
      </c>
      <c r="AT33" s="1857">
        <v>0</v>
      </c>
      <c r="AU33" s="1871">
        <v>0</v>
      </c>
      <c r="AV33" s="1871">
        <v>0</v>
      </c>
      <c r="AW33" s="1871"/>
      <c r="AX33" s="1871"/>
      <c r="AY33" s="1871">
        <f>AU33+AV33+AW33+AX33</f>
        <v>0</v>
      </c>
      <c r="AZ33" s="1857">
        <v>0</v>
      </c>
      <c r="BA33" s="1871"/>
      <c r="BB33" s="1871"/>
      <c r="BC33" s="1871"/>
      <c r="BD33" s="1871"/>
      <c r="BE33" s="1871">
        <v>8</v>
      </c>
      <c r="BF33" s="1857">
        <v>7</v>
      </c>
      <c r="BG33" s="1871">
        <v>0</v>
      </c>
      <c r="BH33" s="1871">
        <v>0</v>
      </c>
      <c r="BI33" s="1871"/>
      <c r="BJ33" s="1871"/>
      <c r="BK33" s="1871">
        <f>BG33+BH33+BI33+BJ33</f>
        <v>0</v>
      </c>
      <c r="BL33" s="1238">
        <v>7</v>
      </c>
      <c r="BM33" s="1871"/>
      <c r="BN33" s="1871"/>
      <c r="BO33" s="1871"/>
      <c r="BP33" s="1871"/>
      <c r="BQ33" s="1871">
        <v>128</v>
      </c>
      <c r="BR33" s="194"/>
      <c r="BS33" s="522"/>
      <c r="BT33" s="522"/>
      <c r="BU33" s="522"/>
      <c r="BV33" s="522"/>
      <c r="BW33" s="522">
        <f>BS33+BT33+BU33+BV33</f>
        <v>0</v>
      </c>
      <c r="BX33" s="194"/>
      <c r="BY33" s="522"/>
      <c r="BZ33" s="522"/>
      <c r="CA33" s="522"/>
      <c r="CB33" s="522"/>
      <c r="CC33" s="522">
        <f>BY33+BZ33+CA33+CB33</f>
        <v>0</v>
      </c>
      <c r="CD33" s="1408">
        <f>S33</f>
        <v>1410</v>
      </c>
      <c r="CE33" s="581">
        <f t="shared" si="38"/>
        <v>0</v>
      </c>
      <c r="CF33" s="581">
        <f t="shared" si="38"/>
        <v>0</v>
      </c>
      <c r="CG33" s="581">
        <f t="shared" si="38"/>
        <v>0</v>
      </c>
      <c r="CH33" s="581">
        <f t="shared" si="38"/>
        <v>0</v>
      </c>
      <c r="CI33" s="581">
        <f t="shared" si="38"/>
        <v>136</v>
      </c>
      <c r="CJ33" s="2067">
        <f t="shared" si="39"/>
        <v>9.6453900709219859E-2</v>
      </c>
    </row>
    <row r="34" spans="1:88" ht="29.25" thickBot="1">
      <c r="A34" s="1722"/>
      <c r="B34" s="1721" t="s">
        <v>1464</v>
      </c>
      <c r="C34" s="515" t="s">
        <v>395</v>
      </c>
      <c r="D34" s="554">
        <f>'[38]D. ITT_All_Grants'!D98</f>
        <v>0</v>
      </c>
      <c r="E34" s="515" t="s">
        <v>337</v>
      </c>
      <c r="F34" s="554" t="s">
        <v>197</v>
      </c>
      <c r="G34" s="515" t="s">
        <v>143</v>
      </c>
      <c r="H34" s="769">
        <v>42097</v>
      </c>
      <c r="I34" s="769">
        <v>43190</v>
      </c>
      <c r="J34" s="436"/>
      <c r="K34" s="436"/>
      <c r="L34" s="494"/>
      <c r="M34" s="1407"/>
      <c r="N34" s="1407"/>
      <c r="O34" s="1407"/>
      <c r="P34" s="1407"/>
      <c r="Q34" s="1407"/>
      <c r="R34" s="1407"/>
      <c r="S34" s="1407"/>
      <c r="T34" s="494"/>
      <c r="U34" s="194"/>
      <c r="V34" s="1370"/>
      <c r="W34" s="1370"/>
      <c r="X34" s="1370"/>
      <c r="Y34" s="1370"/>
      <c r="Z34" s="1370">
        <f t="shared" si="32"/>
        <v>0</v>
      </c>
      <c r="AB34" s="1371"/>
      <c r="AC34" s="1370"/>
      <c r="AD34" s="1370"/>
      <c r="AE34" s="1370"/>
      <c r="AF34" s="1370"/>
      <c r="AG34" s="1370">
        <f t="shared" si="33"/>
        <v>0</v>
      </c>
      <c r="AH34" s="1371"/>
      <c r="AI34" s="1370"/>
      <c r="AJ34" s="1370"/>
      <c r="AK34" s="1370"/>
      <c r="AL34" s="1370"/>
      <c r="AM34" s="1370">
        <f t="shared" si="34"/>
        <v>0</v>
      </c>
      <c r="AN34" s="1371"/>
      <c r="AO34" s="1370"/>
      <c r="AP34" s="1370"/>
      <c r="AQ34" s="1370"/>
      <c r="AR34" s="1370"/>
      <c r="AS34" s="1370">
        <f t="shared" si="35"/>
        <v>0</v>
      </c>
      <c r="AT34" s="1857">
        <v>0</v>
      </c>
      <c r="AU34" s="1871">
        <v>0</v>
      </c>
      <c r="AV34" s="1871">
        <v>0</v>
      </c>
      <c r="AW34" s="1871"/>
      <c r="AX34" s="1871"/>
      <c r="AY34" s="1871"/>
      <c r="AZ34" s="1857">
        <v>0</v>
      </c>
      <c r="BA34" s="1871">
        <v>0</v>
      </c>
      <c r="BB34" s="1871">
        <v>0</v>
      </c>
      <c r="BC34" s="1871"/>
      <c r="BD34" s="1871"/>
      <c r="BE34" s="1871">
        <v>0</v>
      </c>
      <c r="BF34" s="1857">
        <v>0</v>
      </c>
      <c r="BG34" s="1871">
        <v>0</v>
      </c>
      <c r="BH34" s="1871">
        <v>0</v>
      </c>
      <c r="BI34" s="1871"/>
      <c r="BJ34" s="1871"/>
      <c r="BK34" s="1871">
        <v>0</v>
      </c>
      <c r="BL34" s="1238">
        <v>0</v>
      </c>
      <c r="BM34" s="1871">
        <v>7</v>
      </c>
      <c r="BN34" s="1871">
        <v>29</v>
      </c>
      <c r="BO34" s="1871"/>
      <c r="BP34" s="1871"/>
      <c r="BQ34" s="1871">
        <v>36</v>
      </c>
      <c r="BR34" s="194"/>
      <c r="BS34" s="522"/>
      <c r="BT34" s="522"/>
      <c r="BU34" s="522"/>
      <c r="BV34" s="522"/>
      <c r="BW34" s="522"/>
      <c r="BX34" s="194"/>
      <c r="BY34" s="522"/>
      <c r="BZ34" s="522"/>
      <c r="CA34" s="522"/>
      <c r="CB34" s="522"/>
      <c r="CC34" s="522"/>
      <c r="CD34" s="1408"/>
      <c r="CE34" s="581"/>
      <c r="CF34" s="581"/>
      <c r="CG34" s="581"/>
      <c r="CH34" s="581"/>
      <c r="CI34" s="581"/>
      <c r="CJ34" s="2067"/>
    </row>
    <row r="35" spans="1:88" ht="15.75" thickBot="1">
      <c r="A35" s="2535" t="s">
        <v>1300</v>
      </c>
      <c r="B35" s="1721" t="s">
        <v>1301</v>
      </c>
      <c r="C35" s="515" t="s">
        <v>395</v>
      </c>
      <c r="D35" s="554">
        <f>'[38]D. ITT_All_Grants'!D99</f>
        <v>0</v>
      </c>
      <c r="E35" s="515" t="s">
        <v>337</v>
      </c>
      <c r="F35" s="554" t="s">
        <v>197</v>
      </c>
      <c r="G35" s="515" t="s">
        <v>143</v>
      </c>
      <c r="H35" s="769">
        <v>42097</v>
      </c>
      <c r="I35" s="769">
        <v>43190</v>
      </c>
      <c r="J35" s="436" t="e">
        <f>I35-F32</f>
        <v>#VALUE!</v>
      </c>
      <c r="K35" s="436"/>
      <c r="L35" s="494" t="s">
        <v>648</v>
      </c>
      <c r="M35" s="1407"/>
      <c r="N35" s="1407"/>
      <c r="O35" s="1407"/>
      <c r="P35" s="1407"/>
      <c r="Q35" s="1407">
        <f>N35+O35</f>
        <v>0</v>
      </c>
      <c r="R35" s="1407">
        <f>M35+P35</f>
        <v>0</v>
      </c>
      <c r="S35" s="1409">
        <v>1410</v>
      </c>
      <c r="T35" s="494"/>
      <c r="U35" s="194"/>
      <c r="V35" s="1370"/>
      <c r="W35" s="1370"/>
      <c r="X35" s="1370"/>
      <c r="Y35" s="1370"/>
      <c r="Z35" s="1370">
        <f t="shared" si="32"/>
        <v>0</v>
      </c>
      <c r="AB35" s="1371"/>
      <c r="AC35" s="1370"/>
      <c r="AD35" s="1370"/>
      <c r="AE35" s="1370"/>
      <c r="AF35" s="1370"/>
      <c r="AG35" s="1370">
        <f t="shared" si="33"/>
        <v>0</v>
      </c>
      <c r="AH35" s="1371"/>
      <c r="AI35" s="1370"/>
      <c r="AJ35" s="1370"/>
      <c r="AK35" s="1370"/>
      <c r="AL35" s="1370"/>
      <c r="AM35" s="1370">
        <f t="shared" si="34"/>
        <v>0</v>
      </c>
      <c r="AN35" s="1371"/>
      <c r="AO35" s="1370"/>
      <c r="AP35" s="1370"/>
      <c r="AQ35" s="1370"/>
      <c r="AR35" s="1370"/>
      <c r="AS35" s="1370">
        <f t="shared" si="35"/>
        <v>0</v>
      </c>
      <c r="AT35" s="1857">
        <v>27</v>
      </c>
      <c r="AU35" s="1871">
        <v>0</v>
      </c>
      <c r="AV35" s="1871">
        <v>0</v>
      </c>
      <c r="AW35" s="1871"/>
      <c r="AX35" s="1871"/>
      <c r="AY35" s="1871">
        <f>AU35+AV35+AW35+AX35</f>
        <v>0</v>
      </c>
      <c r="AZ35" s="1857">
        <v>27</v>
      </c>
      <c r="BA35" s="1871"/>
      <c r="BB35" s="1871"/>
      <c r="BC35" s="1871"/>
      <c r="BD35" s="1871"/>
      <c r="BE35" s="1871"/>
      <c r="BF35" s="1857">
        <v>205</v>
      </c>
      <c r="BG35" s="1871">
        <v>0</v>
      </c>
      <c r="BH35" s="1871">
        <v>0</v>
      </c>
      <c r="BI35" s="1871"/>
      <c r="BJ35" s="1871"/>
      <c r="BK35" s="1871">
        <f>BG35+BH35+BI35+BJ35</f>
        <v>0</v>
      </c>
      <c r="BL35" s="1238">
        <v>205</v>
      </c>
      <c r="BM35" s="1873">
        <v>0</v>
      </c>
      <c r="BN35" s="1873">
        <v>0</v>
      </c>
      <c r="BO35" s="1873">
        <v>0</v>
      </c>
      <c r="BP35" s="1873">
        <v>0</v>
      </c>
      <c r="BQ35" s="1871">
        <f>BM35+BN35+BO35+BP35</f>
        <v>0</v>
      </c>
      <c r="BR35" s="194"/>
      <c r="BS35" s="522"/>
      <c r="BT35" s="522"/>
      <c r="BU35" s="522"/>
      <c r="BV35" s="522"/>
      <c r="BW35" s="522">
        <f>BS35+BT35+BU35+BV35</f>
        <v>0</v>
      </c>
      <c r="BX35" s="194"/>
      <c r="BY35" s="522"/>
      <c r="BZ35" s="522"/>
      <c r="CA35" s="522"/>
      <c r="CB35" s="522"/>
      <c r="CC35" s="522">
        <f>BY35+BZ35+CA35+CB35</f>
        <v>0</v>
      </c>
      <c r="CD35" s="1408">
        <f>S35</f>
        <v>1410</v>
      </c>
      <c r="CE35" s="581">
        <f t="shared" si="38"/>
        <v>0</v>
      </c>
      <c r="CF35" s="581">
        <f t="shared" si="38"/>
        <v>0</v>
      </c>
      <c r="CG35" s="581">
        <f t="shared" si="38"/>
        <v>0</v>
      </c>
      <c r="CH35" s="581">
        <f t="shared" si="38"/>
        <v>0</v>
      </c>
      <c r="CI35" s="581">
        <f t="shared" si="38"/>
        <v>0</v>
      </c>
      <c r="CJ35" s="2067">
        <f t="shared" si="39"/>
        <v>0</v>
      </c>
    </row>
    <row r="36" spans="1:88" ht="32.25" customHeight="1" thickBot="1">
      <c r="A36" s="2536"/>
      <c r="B36" s="1721" t="s">
        <v>1302</v>
      </c>
      <c r="C36" s="515" t="s">
        <v>395</v>
      </c>
      <c r="D36" s="554">
        <f>'[38]D. ITT_All_Grants'!D100</f>
        <v>0</v>
      </c>
      <c r="E36" s="515" t="s">
        <v>337</v>
      </c>
      <c r="F36" s="554" t="s">
        <v>197</v>
      </c>
      <c r="G36" s="515" t="s">
        <v>143</v>
      </c>
      <c r="H36" s="769">
        <v>42097</v>
      </c>
      <c r="I36" s="769">
        <v>43190</v>
      </c>
      <c r="J36" s="436" t="e">
        <f>I36-#REF!</f>
        <v>#REF!</v>
      </c>
      <c r="K36" s="436"/>
      <c r="L36" s="494" t="s">
        <v>649</v>
      </c>
      <c r="M36" s="1407"/>
      <c r="N36" s="1407"/>
      <c r="O36" s="1407"/>
      <c r="P36" s="1407"/>
      <c r="Q36" s="1407">
        <f>N36+O36</f>
        <v>0</v>
      </c>
      <c r="R36" s="1407">
        <f>M36+P36</f>
        <v>0</v>
      </c>
      <c r="S36" s="1409">
        <v>1410</v>
      </c>
      <c r="T36" s="494"/>
      <c r="U36" s="194"/>
      <c r="V36" s="1370"/>
      <c r="W36" s="1370"/>
      <c r="X36" s="1370"/>
      <c r="Y36" s="1370"/>
      <c r="Z36" s="1370">
        <f t="shared" si="32"/>
        <v>0</v>
      </c>
      <c r="AB36" s="1371"/>
      <c r="AC36" s="1370"/>
      <c r="AD36" s="1370"/>
      <c r="AE36" s="1370"/>
      <c r="AF36" s="1370"/>
      <c r="AG36" s="1370">
        <f t="shared" si="33"/>
        <v>0</v>
      </c>
      <c r="AH36" s="1371"/>
      <c r="AI36" s="1370"/>
      <c r="AJ36" s="1370"/>
      <c r="AK36" s="1370"/>
      <c r="AL36" s="1370"/>
      <c r="AM36" s="1370">
        <f t="shared" si="34"/>
        <v>0</v>
      </c>
      <c r="AN36" s="1371"/>
      <c r="AO36" s="1370"/>
      <c r="AP36" s="1370"/>
      <c r="AQ36" s="1370"/>
      <c r="AR36" s="1370"/>
      <c r="AS36" s="1370">
        <f t="shared" si="35"/>
        <v>0</v>
      </c>
      <c r="AT36" s="1857">
        <v>27</v>
      </c>
      <c r="AU36" s="1871">
        <v>0</v>
      </c>
      <c r="AV36" s="1871">
        <v>0</v>
      </c>
      <c r="AW36" s="1871"/>
      <c r="AX36" s="1871"/>
      <c r="AY36" s="1871">
        <f>AU36+AV36+AW36+AX36</f>
        <v>0</v>
      </c>
      <c r="AZ36" s="1857">
        <v>27</v>
      </c>
      <c r="BA36" s="1871">
        <v>20</v>
      </c>
      <c r="BB36" s="1871">
        <v>7</v>
      </c>
      <c r="BC36" s="1871"/>
      <c r="BD36" s="1871"/>
      <c r="BE36" s="1871">
        <f>BA36+BB36+BC36+BD36</f>
        <v>27</v>
      </c>
      <c r="BF36" s="1857">
        <v>205</v>
      </c>
      <c r="BG36" s="1871">
        <v>0</v>
      </c>
      <c r="BH36" s="1871">
        <v>0</v>
      </c>
      <c r="BI36" s="1871"/>
      <c r="BJ36" s="1871"/>
      <c r="BK36" s="1871">
        <f>BG36+BH36+BI36+BJ36</f>
        <v>0</v>
      </c>
      <c r="BL36" s="1238">
        <v>205</v>
      </c>
      <c r="BM36" s="1873">
        <v>0</v>
      </c>
      <c r="BN36" s="1873">
        <v>0</v>
      </c>
      <c r="BO36" s="1873">
        <v>0</v>
      </c>
      <c r="BP36" s="1873">
        <v>0</v>
      </c>
      <c r="BQ36" s="1871">
        <f>BM36+BN36+BO36+BP36</f>
        <v>0</v>
      </c>
      <c r="BR36" s="194"/>
      <c r="BS36" s="522"/>
      <c r="BT36" s="522"/>
      <c r="BU36" s="522"/>
      <c r="BV36" s="522"/>
      <c r="BW36" s="522">
        <f>BS36+BT36+BU36+BV36</f>
        <v>0</v>
      </c>
      <c r="BX36" s="194"/>
      <c r="BY36" s="522"/>
      <c r="BZ36" s="522"/>
      <c r="CA36" s="522"/>
      <c r="CB36" s="522"/>
      <c r="CC36" s="522">
        <f>BY36+BZ36+CA36+CB36</f>
        <v>0</v>
      </c>
      <c r="CD36" s="1408">
        <f>S36</f>
        <v>1410</v>
      </c>
      <c r="CE36" s="581">
        <f t="shared" si="38"/>
        <v>20</v>
      </c>
      <c r="CF36" s="581">
        <f t="shared" si="38"/>
        <v>7</v>
      </c>
      <c r="CG36" s="581">
        <f t="shared" si="38"/>
        <v>0</v>
      </c>
      <c r="CH36" s="581">
        <f t="shared" si="38"/>
        <v>0</v>
      </c>
      <c r="CI36" s="581">
        <f>6*CE36+6*CF36</f>
        <v>162</v>
      </c>
      <c r="CJ36" s="2067">
        <f t="shared" si="39"/>
        <v>0.1148936170212766</v>
      </c>
    </row>
    <row r="37" spans="1:88" ht="42.75" customHeight="1" thickBot="1">
      <c r="A37" s="2537"/>
      <c r="B37" s="1721" t="s">
        <v>1303</v>
      </c>
      <c r="C37" s="515" t="s">
        <v>395</v>
      </c>
      <c r="D37" s="554">
        <f>'[38]D. ITT_All_Grants'!D101</f>
        <v>0</v>
      </c>
      <c r="E37" s="515" t="s">
        <v>337</v>
      </c>
      <c r="F37" s="554" t="s">
        <v>197</v>
      </c>
      <c r="G37" s="515" t="s">
        <v>143</v>
      </c>
      <c r="H37" s="769">
        <v>42097</v>
      </c>
      <c r="I37" s="769">
        <v>43190</v>
      </c>
      <c r="J37" s="436"/>
      <c r="K37" s="436"/>
      <c r="L37" s="436" t="s">
        <v>637</v>
      </c>
      <c r="M37" s="459"/>
      <c r="N37" s="459"/>
      <c r="O37" s="459"/>
      <c r="P37" s="459"/>
      <c r="Q37" s="459">
        <f t="shared" ref="Q37:Q49" si="40">N37+O37</f>
        <v>0</v>
      </c>
      <c r="R37" s="459">
        <f>M37+P37</f>
        <v>0</v>
      </c>
      <c r="S37" s="477">
        <f t="shared" ref="S37:S49" si="41">Q37+R37</f>
        <v>0</v>
      </c>
      <c r="T37" s="494"/>
      <c r="U37" s="194"/>
      <c r="V37" s="1370"/>
      <c r="W37" s="1370"/>
      <c r="X37" s="1370"/>
      <c r="Y37" s="1370"/>
      <c r="Z37" s="1370">
        <f t="shared" si="32"/>
        <v>0</v>
      </c>
      <c r="AB37" s="1371"/>
      <c r="AC37" s="1370"/>
      <c r="AD37" s="1370"/>
      <c r="AE37" s="1370"/>
      <c r="AF37" s="1370"/>
      <c r="AG37" s="1370">
        <f t="shared" si="33"/>
        <v>0</v>
      </c>
      <c r="AH37" s="1371"/>
      <c r="AI37" s="1370"/>
      <c r="AJ37" s="1370"/>
      <c r="AK37" s="1370"/>
      <c r="AL37" s="1370"/>
      <c r="AM37" s="1370">
        <f t="shared" si="34"/>
        <v>0</v>
      </c>
      <c r="AN37" s="1371"/>
      <c r="AO37" s="1370"/>
      <c r="AP37" s="1370"/>
      <c r="AQ37" s="1370"/>
      <c r="AR37" s="1370"/>
      <c r="AS37" s="1370">
        <f t="shared" si="35"/>
        <v>0</v>
      </c>
      <c r="AT37" s="1857">
        <v>205</v>
      </c>
      <c r="AU37" s="1858">
        <v>0</v>
      </c>
      <c r="AV37" s="1858">
        <v>0</v>
      </c>
      <c r="AW37" s="1858"/>
      <c r="AX37" s="1858"/>
      <c r="AY37" s="1858">
        <v>0</v>
      </c>
      <c r="AZ37" s="1857">
        <v>205</v>
      </c>
      <c r="BA37" s="1858">
        <v>0</v>
      </c>
      <c r="BB37" s="1858">
        <v>0</v>
      </c>
      <c r="BC37" s="1858"/>
      <c r="BD37" s="1858"/>
      <c r="BE37" s="1858">
        <v>0</v>
      </c>
      <c r="BF37" s="1857">
        <v>205</v>
      </c>
      <c r="BG37" s="1858">
        <v>0</v>
      </c>
      <c r="BH37" s="1858">
        <v>0</v>
      </c>
      <c r="BI37" s="1858"/>
      <c r="BJ37" s="1858"/>
      <c r="BK37" s="1858">
        <v>0</v>
      </c>
      <c r="BL37" s="1238">
        <v>205</v>
      </c>
      <c r="BM37" s="1873">
        <v>0</v>
      </c>
      <c r="BN37" s="1873">
        <v>0</v>
      </c>
      <c r="BO37" s="1873">
        <v>0</v>
      </c>
      <c r="BP37" s="1873">
        <v>0</v>
      </c>
      <c r="BQ37" s="1858">
        <f>(BM37+BN37+BO37+BP37)</f>
        <v>0</v>
      </c>
      <c r="BR37" s="194"/>
      <c r="BS37" s="1410"/>
      <c r="BT37" s="1410"/>
      <c r="BU37" s="1410"/>
      <c r="BV37" s="1410"/>
      <c r="BW37" s="1410"/>
      <c r="BX37" s="194"/>
      <c r="BY37" s="1410"/>
      <c r="BZ37" s="1410"/>
      <c r="CA37" s="1410"/>
      <c r="CB37" s="1410"/>
      <c r="CC37" s="1410"/>
      <c r="CD37" s="1408">
        <f t="shared" ref="CD37:CD51" si="42">S37</f>
        <v>0</v>
      </c>
      <c r="CE37" s="581">
        <f t="shared" si="38"/>
        <v>0</v>
      </c>
      <c r="CF37" s="581">
        <f t="shared" si="38"/>
        <v>0</v>
      </c>
      <c r="CG37" s="581">
        <f t="shared" si="38"/>
        <v>0</v>
      </c>
      <c r="CH37" s="581">
        <f t="shared" si="38"/>
        <v>0</v>
      </c>
      <c r="CI37" s="581">
        <f t="shared" si="38"/>
        <v>0</v>
      </c>
      <c r="CJ37" s="2067" t="e">
        <f t="shared" si="39"/>
        <v>#DIV/0!</v>
      </c>
    </row>
    <row r="38" spans="1:88" ht="29.25" thickBot="1">
      <c r="A38" s="2543" t="s">
        <v>1296</v>
      </c>
      <c r="B38" s="1723" t="s">
        <v>1355</v>
      </c>
      <c r="C38" s="515" t="s">
        <v>395</v>
      </c>
      <c r="D38" s="554">
        <f>'[38]D. ITT_All_Grants'!D102</f>
        <v>0</v>
      </c>
      <c r="E38" s="515" t="s">
        <v>337</v>
      </c>
      <c r="F38" s="554" t="s">
        <v>197</v>
      </c>
      <c r="G38" s="515" t="s">
        <v>143</v>
      </c>
      <c r="H38" s="769">
        <v>42097</v>
      </c>
      <c r="I38" s="769">
        <v>43190</v>
      </c>
      <c r="J38" s="777" t="e">
        <f>I38-F17</f>
        <v>#VALUE!</v>
      </c>
      <c r="K38" s="771"/>
      <c r="L38" s="735" t="s">
        <v>637</v>
      </c>
      <c r="M38" s="459"/>
      <c r="N38" s="459"/>
      <c r="O38" s="459"/>
      <c r="P38" s="459"/>
      <c r="Q38" s="459">
        <f t="shared" si="40"/>
        <v>0</v>
      </c>
      <c r="R38" s="459">
        <f t="shared" ref="R38:R42" si="43">O38+P38</f>
        <v>0</v>
      </c>
      <c r="S38" s="477">
        <f t="shared" si="41"/>
        <v>0</v>
      </c>
      <c r="T38" s="781"/>
      <c r="U38" s="785"/>
      <c r="V38" s="1370"/>
      <c r="W38" s="1370"/>
      <c r="X38" s="1370"/>
      <c r="Y38" s="1370"/>
      <c r="Z38" s="1370">
        <f t="shared" si="32"/>
        <v>0</v>
      </c>
      <c r="AB38" s="1371"/>
      <c r="AC38" s="1370"/>
      <c r="AD38" s="1370"/>
      <c r="AE38" s="1370"/>
      <c r="AF38" s="1370"/>
      <c r="AG38" s="1370">
        <f t="shared" si="33"/>
        <v>0</v>
      </c>
      <c r="AH38" s="1371"/>
      <c r="AI38" s="1370"/>
      <c r="AJ38" s="1370"/>
      <c r="AK38" s="1370"/>
      <c r="AL38" s="1370"/>
      <c r="AM38" s="1370">
        <f t="shared" si="34"/>
        <v>0</v>
      </c>
      <c r="AN38" s="1371"/>
      <c r="AO38" s="1370"/>
      <c r="AP38" s="1370"/>
      <c r="AQ38" s="1370"/>
      <c r="AR38" s="1370"/>
      <c r="AS38" s="1370">
        <f t="shared" si="35"/>
        <v>0</v>
      </c>
      <c r="AT38" s="1724">
        <v>205</v>
      </c>
      <c r="AU38" s="516">
        <v>26</v>
      </c>
      <c r="AV38" s="516">
        <v>39</v>
      </c>
      <c r="AW38" s="516"/>
      <c r="AX38" s="516"/>
      <c r="AY38" s="516">
        <f>AU38+AV38+AW38+AX38</f>
        <v>65</v>
      </c>
      <c r="AZ38" s="1724">
        <v>205</v>
      </c>
      <c r="BA38" s="516">
        <v>69</v>
      </c>
      <c r="BB38" s="516">
        <v>333</v>
      </c>
      <c r="BC38" s="516"/>
      <c r="BD38" s="516"/>
      <c r="BE38" s="516">
        <f>BA38+BB38+BC38+BD38</f>
        <v>402</v>
      </c>
      <c r="BF38" s="1724">
        <v>205</v>
      </c>
      <c r="BG38" s="516">
        <v>1054</v>
      </c>
      <c r="BH38" s="516">
        <v>947</v>
      </c>
      <c r="BI38" s="516"/>
      <c r="BJ38" s="516"/>
      <c r="BK38" s="516">
        <f>BG38+BH38+BI38+BJ38</f>
        <v>2001</v>
      </c>
      <c r="BL38" s="560">
        <v>205</v>
      </c>
      <c r="BM38" s="1858">
        <v>11636</v>
      </c>
      <c r="BN38" s="1858">
        <v>4161</v>
      </c>
      <c r="BO38" s="1858">
        <v>0</v>
      </c>
      <c r="BP38" s="1858">
        <v>0</v>
      </c>
      <c r="BQ38" s="1858">
        <f t="shared" ref="BQ38:BQ39" si="44">(BM38+BN38+BO38+BP38)</f>
        <v>15797</v>
      </c>
      <c r="BR38" s="560"/>
      <c r="BS38" s="516"/>
      <c r="BT38" s="516"/>
      <c r="BU38" s="516"/>
      <c r="BV38" s="516"/>
      <c r="BW38" s="516">
        <f>BS38+BT38+BU38+BV38</f>
        <v>0</v>
      </c>
      <c r="BX38" s="560"/>
      <c r="BY38" s="516"/>
      <c r="BZ38" s="516"/>
      <c r="CA38" s="516"/>
      <c r="CB38" s="516"/>
      <c r="CC38" s="517">
        <f>BY38+BZ38+CA38+CB38</f>
        <v>0</v>
      </c>
      <c r="CD38" s="580">
        <f t="shared" si="42"/>
        <v>0</v>
      </c>
      <c r="CE38" s="581">
        <f t="shared" si="38"/>
        <v>12785</v>
      </c>
      <c r="CF38" s="581">
        <f t="shared" si="38"/>
        <v>5480</v>
      </c>
      <c r="CG38" s="581">
        <f t="shared" si="38"/>
        <v>0</v>
      </c>
      <c r="CH38" s="581">
        <f t="shared" si="38"/>
        <v>0</v>
      </c>
      <c r="CI38" s="581">
        <f t="shared" si="38"/>
        <v>18265</v>
      </c>
      <c r="CJ38" s="2063" t="e">
        <f t="shared" si="39"/>
        <v>#DIV/0!</v>
      </c>
    </row>
    <row r="39" spans="1:88" ht="30" customHeight="1" thickBot="1">
      <c r="A39" s="2544"/>
      <c r="B39" s="1721" t="s">
        <v>1305</v>
      </c>
      <c r="C39" s="515" t="s">
        <v>395</v>
      </c>
      <c r="D39" s="554">
        <f>'[38]D. ITT_All_Grants'!D103</f>
        <v>0</v>
      </c>
      <c r="E39" s="515" t="s">
        <v>337</v>
      </c>
      <c r="F39" s="554" t="s">
        <v>197</v>
      </c>
      <c r="G39" s="515" t="s">
        <v>143</v>
      </c>
      <c r="H39" s="769">
        <v>42097</v>
      </c>
      <c r="I39" s="769">
        <v>43190</v>
      </c>
      <c r="J39" s="436"/>
      <c r="K39" s="436"/>
      <c r="L39" s="436" t="s">
        <v>857</v>
      </c>
      <c r="M39" s="459"/>
      <c r="N39" s="459"/>
      <c r="O39" s="459"/>
      <c r="P39" s="459"/>
      <c r="Q39" s="459">
        <f t="shared" si="40"/>
        <v>0</v>
      </c>
      <c r="R39" s="459">
        <f t="shared" si="43"/>
        <v>0</v>
      </c>
      <c r="S39" s="477">
        <f t="shared" si="41"/>
        <v>0</v>
      </c>
      <c r="T39" s="494"/>
      <c r="U39" s="194"/>
      <c r="V39" s="1370"/>
      <c r="W39" s="1370"/>
      <c r="X39" s="1370"/>
      <c r="Y39" s="1370"/>
      <c r="Z39" s="1370">
        <f t="shared" si="32"/>
        <v>0</v>
      </c>
      <c r="AB39" s="1371"/>
      <c r="AC39" s="1370"/>
      <c r="AD39" s="1370"/>
      <c r="AE39" s="1370"/>
      <c r="AF39" s="1370"/>
      <c r="AG39" s="1370">
        <f t="shared" si="33"/>
        <v>0</v>
      </c>
      <c r="AH39" s="1371"/>
      <c r="AI39" s="1370"/>
      <c r="AJ39" s="1370"/>
      <c r="AK39" s="1370"/>
      <c r="AL39" s="1370"/>
      <c r="AM39" s="1370">
        <f t="shared" si="34"/>
        <v>0</v>
      </c>
      <c r="AN39" s="1371"/>
      <c r="AO39" s="1370"/>
      <c r="AP39" s="1370"/>
      <c r="AQ39" s="1370"/>
      <c r="AR39" s="1370"/>
      <c r="AS39" s="1370">
        <f t="shared" si="35"/>
        <v>0</v>
      </c>
      <c r="AT39" s="1857">
        <v>1435</v>
      </c>
      <c r="AU39" s="1858"/>
      <c r="AV39" s="1858"/>
      <c r="AW39" s="1858"/>
      <c r="AX39" s="1858"/>
      <c r="AY39" s="1858"/>
      <c r="AZ39" s="1857">
        <v>1435</v>
      </c>
      <c r="BA39" s="1858">
        <v>0</v>
      </c>
      <c r="BB39" s="1858">
        <v>0</v>
      </c>
      <c r="BC39" s="1858"/>
      <c r="BD39" s="1858"/>
      <c r="BE39" s="1858">
        <v>0</v>
      </c>
      <c r="BF39" s="1857">
        <v>5</v>
      </c>
      <c r="BG39" s="1858">
        <v>0</v>
      </c>
      <c r="BH39" s="1858">
        <v>0</v>
      </c>
      <c r="BI39" s="1858"/>
      <c r="BJ39" s="1858"/>
      <c r="BK39" s="1858">
        <v>0</v>
      </c>
      <c r="BL39" s="1238">
        <v>5</v>
      </c>
      <c r="BM39" s="1874">
        <v>0</v>
      </c>
      <c r="BN39" s="1874">
        <v>0</v>
      </c>
      <c r="BO39" s="1874">
        <v>0</v>
      </c>
      <c r="BP39" s="1874">
        <v>0</v>
      </c>
      <c r="BQ39" s="1858">
        <f t="shared" si="44"/>
        <v>0</v>
      </c>
      <c r="BR39" s="194"/>
      <c r="BS39" s="1410"/>
      <c r="BT39" s="1410"/>
      <c r="BU39" s="1410"/>
      <c r="BV39" s="1410"/>
      <c r="BW39" s="1410"/>
      <c r="BX39" s="194"/>
      <c r="BY39" s="1410"/>
      <c r="BZ39" s="1410"/>
      <c r="CA39" s="1410"/>
      <c r="CB39" s="1410"/>
      <c r="CC39" s="1410"/>
      <c r="CD39" s="1408">
        <f t="shared" si="42"/>
        <v>0</v>
      </c>
      <c r="CE39" s="581">
        <f t="shared" si="38"/>
        <v>0</v>
      </c>
      <c r="CF39" s="581">
        <f t="shared" si="38"/>
        <v>0</v>
      </c>
      <c r="CG39" s="581">
        <f t="shared" si="38"/>
        <v>0</v>
      </c>
      <c r="CH39" s="581">
        <f t="shared" si="38"/>
        <v>0</v>
      </c>
      <c r="CI39" s="581">
        <f t="shared" si="38"/>
        <v>0</v>
      </c>
      <c r="CJ39" s="2067" t="e">
        <f t="shared" si="39"/>
        <v>#DIV/0!</v>
      </c>
    </row>
    <row r="40" spans="1:88" ht="15.75" thickBot="1">
      <c r="A40" s="2545"/>
      <c r="B40" s="1721" t="s">
        <v>1306</v>
      </c>
      <c r="C40" s="515" t="s">
        <v>395</v>
      </c>
      <c r="D40" s="554">
        <f>'[38]D. ITT_All_Grants'!D104</f>
        <v>0</v>
      </c>
      <c r="E40" s="515" t="s">
        <v>337</v>
      </c>
      <c r="F40" s="554" t="s">
        <v>197</v>
      </c>
      <c r="G40" s="515" t="s">
        <v>143</v>
      </c>
      <c r="H40" s="769">
        <v>42097</v>
      </c>
      <c r="I40" s="769">
        <v>43190</v>
      </c>
      <c r="J40" s="436"/>
      <c r="K40" s="436"/>
      <c r="L40" s="436" t="s">
        <v>857</v>
      </c>
      <c r="M40" s="459"/>
      <c r="N40" s="459"/>
      <c r="O40" s="459"/>
      <c r="P40" s="459"/>
      <c r="Q40" s="459">
        <f t="shared" si="40"/>
        <v>0</v>
      </c>
      <c r="R40" s="459">
        <f t="shared" si="43"/>
        <v>0</v>
      </c>
      <c r="S40" s="477">
        <f t="shared" si="41"/>
        <v>0</v>
      </c>
      <c r="T40" s="494"/>
      <c r="U40" s="194"/>
      <c r="V40" s="1370"/>
      <c r="W40" s="1370"/>
      <c r="X40" s="1370"/>
      <c r="Y40" s="1370"/>
      <c r="Z40" s="1370">
        <f t="shared" si="32"/>
        <v>0</v>
      </c>
      <c r="AB40" s="1371"/>
      <c r="AC40" s="1370"/>
      <c r="AD40" s="1370"/>
      <c r="AE40" s="1370"/>
      <c r="AF40" s="1370"/>
      <c r="AG40" s="1370">
        <f t="shared" si="33"/>
        <v>0</v>
      </c>
      <c r="AH40" s="1371"/>
      <c r="AI40" s="1370"/>
      <c r="AJ40" s="1370"/>
      <c r="AK40" s="1370"/>
      <c r="AL40" s="1370"/>
      <c r="AM40" s="1370">
        <f t="shared" si="34"/>
        <v>0</v>
      </c>
      <c r="AN40" s="1371"/>
      <c r="AO40" s="1370"/>
      <c r="AP40" s="1370"/>
      <c r="AQ40" s="1370"/>
      <c r="AR40" s="1370"/>
      <c r="AS40" s="1370">
        <f t="shared" si="35"/>
        <v>0</v>
      </c>
      <c r="AT40" s="1857"/>
      <c r="AU40" s="1858"/>
      <c r="AV40" s="1858"/>
      <c r="AW40" s="1858"/>
      <c r="AX40" s="1858"/>
      <c r="AY40" s="1858"/>
      <c r="AZ40" s="1857"/>
      <c r="BA40" s="1858">
        <v>0</v>
      </c>
      <c r="BB40" s="1858">
        <v>0</v>
      </c>
      <c r="BC40" s="1858"/>
      <c r="BD40" s="1858"/>
      <c r="BE40" s="1858">
        <v>0</v>
      </c>
      <c r="BF40" s="1857">
        <v>1</v>
      </c>
      <c r="BG40" s="1858">
        <v>28</v>
      </c>
      <c r="BH40" s="1858">
        <v>6</v>
      </c>
      <c r="BI40" s="1858"/>
      <c r="BJ40" s="1858"/>
      <c r="BK40" s="1858">
        <f>(BG40+BH40)</f>
        <v>34</v>
      </c>
      <c r="BL40" s="1238">
        <v>1</v>
      </c>
      <c r="BM40" s="1858">
        <v>26</v>
      </c>
      <c r="BN40" s="1858">
        <v>20</v>
      </c>
      <c r="BO40" s="1858">
        <v>0</v>
      </c>
      <c r="BP40" s="1858">
        <v>0</v>
      </c>
      <c r="BQ40" s="1858">
        <f>(BM40+BN40+BO40+BP40)</f>
        <v>46</v>
      </c>
      <c r="BR40" s="194"/>
      <c r="BS40" s="1410"/>
      <c r="BT40" s="1410"/>
      <c r="BU40" s="1410"/>
      <c r="BV40" s="1410"/>
      <c r="BW40" s="1410"/>
      <c r="BX40" s="194"/>
      <c r="BY40" s="1410"/>
      <c r="BZ40" s="1410"/>
      <c r="CA40" s="1410"/>
      <c r="CB40" s="1410"/>
      <c r="CC40" s="1410"/>
      <c r="CD40" s="1408">
        <f t="shared" si="42"/>
        <v>0</v>
      </c>
      <c r="CE40" s="581">
        <f t="shared" si="38"/>
        <v>54</v>
      </c>
      <c r="CF40" s="581">
        <f t="shared" si="38"/>
        <v>26</v>
      </c>
      <c r="CG40" s="581">
        <f t="shared" si="38"/>
        <v>0</v>
      </c>
      <c r="CH40" s="581">
        <f t="shared" si="38"/>
        <v>0</v>
      </c>
      <c r="CI40" s="581">
        <f t="shared" si="38"/>
        <v>80</v>
      </c>
      <c r="CJ40" s="2067" t="e">
        <f t="shared" si="39"/>
        <v>#DIV/0!</v>
      </c>
    </row>
    <row r="41" spans="1:88" ht="105.75" thickBot="1">
      <c r="A41" s="1561" t="s">
        <v>1300</v>
      </c>
      <c r="B41" s="1721" t="s">
        <v>1307</v>
      </c>
      <c r="C41" s="515" t="s">
        <v>395</v>
      </c>
      <c r="D41" s="554">
        <f>'[38]D. ITT_All_Grants'!D105</f>
        <v>0</v>
      </c>
      <c r="E41" s="515" t="s">
        <v>337</v>
      </c>
      <c r="F41" s="554" t="s">
        <v>197</v>
      </c>
      <c r="G41" s="515" t="s">
        <v>143</v>
      </c>
      <c r="H41" s="769">
        <v>42097</v>
      </c>
      <c r="I41" s="769">
        <v>43190</v>
      </c>
      <c r="J41" s="436"/>
      <c r="K41" s="436"/>
      <c r="L41" s="436" t="s">
        <v>857</v>
      </c>
      <c r="M41" s="459"/>
      <c r="N41" s="459"/>
      <c r="O41" s="459"/>
      <c r="P41" s="459"/>
      <c r="Q41" s="459">
        <f t="shared" si="40"/>
        <v>0</v>
      </c>
      <c r="R41" s="459">
        <f t="shared" si="43"/>
        <v>0</v>
      </c>
      <c r="S41" s="477">
        <f t="shared" si="41"/>
        <v>0</v>
      </c>
      <c r="T41" s="494"/>
      <c r="U41" s="194"/>
      <c r="V41" s="1370"/>
      <c r="W41" s="1370"/>
      <c r="X41" s="1370"/>
      <c r="Y41" s="1370"/>
      <c r="Z41" s="1370">
        <f t="shared" si="32"/>
        <v>0</v>
      </c>
      <c r="AB41" s="1371"/>
      <c r="AC41" s="1370"/>
      <c r="AD41" s="1370"/>
      <c r="AE41" s="1370"/>
      <c r="AF41" s="1370"/>
      <c r="AG41" s="1370">
        <f t="shared" si="33"/>
        <v>0</v>
      </c>
      <c r="AH41" s="1371"/>
      <c r="AI41" s="1370"/>
      <c r="AJ41" s="1370"/>
      <c r="AK41" s="1370"/>
      <c r="AL41" s="1370"/>
      <c r="AM41" s="1370">
        <f t="shared" si="34"/>
        <v>0</v>
      </c>
      <c r="AN41" s="1371"/>
      <c r="AO41" s="1370"/>
      <c r="AP41" s="1370"/>
      <c r="AQ41" s="1370"/>
      <c r="AR41" s="1370"/>
      <c r="AS41" s="1370">
        <f t="shared" si="35"/>
        <v>0</v>
      </c>
      <c r="AT41" s="1857"/>
      <c r="AU41" s="1858"/>
      <c r="AV41" s="1858"/>
      <c r="AW41" s="1858"/>
      <c r="AX41" s="1858"/>
      <c r="AY41" s="1858"/>
      <c r="AZ41" s="1857"/>
      <c r="BA41" s="1858">
        <v>0</v>
      </c>
      <c r="BB41" s="1858">
        <v>0</v>
      </c>
      <c r="BC41" s="1858"/>
      <c r="BD41" s="1858"/>
      <c r="BE41" s="1858">
        <v>0</v>
      </c>
      <c r="BF41" s="1857">
        <v>1</v>
      </c>
      <c r="BG41" s="1858">
        <v>18</v>
      </c>
      <c r="BH41" s="1858">
        <v>2</v>
      </c>
      <c r="BI41" s="1858"/>
      <c r="BJ41" s="1858"/>
      <c r="BK41" s="1858">
        <f>(BG41+BH41)</f>
        <v>20</v>
      </c>
      <c r="BL41" s="1238">
        <v>1</v>
      </c>
      <c r="BM41" s="1874">
        <v>0</v>
      </c>
      <c r="BN41" s="1874">
        <v>0</v>
      </c>
      <c r="BO41" s="1874">
        <v>0</v>
      </c>
      <c r="BP41" s="1874">
        <v>0</v>
      </c>
      <c r="BQ41" s="1858">
        <f t="shared" ref="BQ41:BQ49" si="45">(BM41+BN41+BO41+BP41)</f>
        <v>0</v>
      </c>
      <c r="BR41" s="194"/>
      <c r="BS41" s="1410"/>
      <c r="BT41" s="1410"/>
      <c r="BU41" s="1410"/>
      <c r="BV41" s="1410"/>
      <c r="BW41" s="1410"/>
      <c r="BX41" s="194"/>
      <c r="BY41" s="1410"/>
      <c r="BZ41" s="1410"/>
      <c r="CA41" s="1410"/>
      <c r="CB41" s="1410"/>
      <c r="CC41" s="1410"/>
      <c r="CD41" s="1408">
        <f t="shared" si="42"/>
        <v>0</v>
      </c>
      <c r="CE41" s="581">
        <f t="shared" si="38"/>
        <v>18</v>
      </c>
      <c r="CF41" s="581">
        <f t="shared" si="38"/>
        <v>2</v>
      </c>
      <c r="CG41" s="581">
        <f t="shared" si="38"/>
        <v>0</v>
      </c>
      <c r="CH41" s="581">
        <f t="shared" si="38"/>
        <v>0</v>
      </c>
      <c r="CI41" s="581">
        <f t="shared" si="38"/>
        <v>20</v>
      </c>
      <c r="CJ41" s="2067" t="e">
        <f t="shared" si="39"/>
        <v>#DIV/0!</v>
      </c>
    </row>
    <row r="42" spans="1:88" ht="15.75" thickBot="1">
      <c r="A42" s="1562"/>
      <c r="B42" s="1721" t="s">
        <v>1308</v>
      </c>
      <c r="C42" s="515" t="s">
        <v>395</v>
      </c>
      <c r="D42" s="554">
        <f>'[38]D. ITT_All_Grants'!D106</f>
        <v>0</v>
      </c>
      <c r="E42" s="515" t="s">
        <v>337</v>
      </c>
      <c r="F42" s="554" t="s">
        <v>197</v>
      </c>
      <c r="G42" s="515" t="s">
        <v>143</v>
      </c>
      <c r="H42" s="769">
        <v>42097</v>
      </c>
      <c r="I42" s="769">
        <v>43190</v>
      </c>
      <c r="J42" s="436"/>
      <c r="K42" s="436"/>
      <c r="L42" s="436" t="s">
        <v>1309</v>
      </c>
      <c r="M42" s="459"/>
      <c r="N42" s="459"/>
      <c r="O42" s="459"/>
      <c r="P42" s="459"/>
      <c r="Q42" s="459">
        <f t="shared" si="40"/>
        <v>0</v>
      </c>
      <c r="R42" s="459">
        <f t="shared" si="43"/>
        <v>0</v>
      </c>
      <c r="S42" s="477">
        <f t="shared" si="41"/>
        <v>0</v>
      </c>
      <c r="T42" s="494"/>
      <c r="U42" s="194"/>
      <c r="V42" s="1370"/>
      <c r="W42" s="1370"/>
      <c r="X42" s="1370"/>
      <c r="Y42" s="1370"/>
      <c r="Z42" s="1370">
        <f t="shared" si="32"/>
        <v>0</v>
      </c>
      <c r="AB42" s="1371"/>
      <c r="AC42" s="1370"/>
      <c r="AD42" s="1370"/>
      <c r="AE42" s="1370"/>
      <c r="AF42" s="1370"/>
      <c r="AG42" s="1370">
        <f t="shared" si="33"/>
        <v>0</v>
      </c>
      <c r="AH42" s="1371"/>
      <c r="AI42" s="1370"/>
      <c r="AJ42" s="1370"/>
      <c r="AK42" s="1370"/>
      <c r="AL42" s="1370"/>
      <c r="AM42" s="1370">
        <f t="shared" si="34"/>
        <v>0</v>
      </c>
      <c r="AN42" s="1371"/>
      <c r="AO42" s="1370"/>
      <c r="AP42" s="1370"/>
      <c r="AQ42" s="1370"/>
      <c r="AR42" s="1370"/>
      <c r="AS42" s="1370">
        <f t="shared" si="35"/>
        <v>0</v>
      </c>
      <c r="AT42" s="1857"/>
      <c r="AU42" s="1858"/>
      <c r="AV42" s="1858"/>
      <c r="AW42" s="1858"/>
      <c r="AX42" s="1858"/>
      <c r="AY42" s="1858"/>
      <c r="AZ42" s="1857"/>
      <c r="BA42" s="1858">
        <v>0</v>
      </c>
      <c r="BB42" s="1858">
        <v>0</v>
      </c>
      <c r="BC42" s="1858"/>
      <c r="BD42" s="1858"/>
      <c r="BE42" s="1858">
        <v>0</v>
      </c>
      <c r="BF42" s="1857">
        <v>1</v>
      </c>
      <c r="BG42" s="1858">
        <v>0</v>
      </c>
      <c r="BH42" s="1858">
        <v>0</v>
      </c>
      <c r="BI42" s="1858"/>
      <c r="BJ42" s="1858"/>
      <c r="BK42" s="1858">
        <v>0</v>
      </c>
      <c r="BL42" s="1238">
        <v>1</v>
      </c>
      <c r="BM42" s="1874">
        <v>0</v>
      </c>
      <c r="BN42" s="1874">
        <v>0</v>
      </c>
      <c r="BO42" s="1874">
        <v>0</v>
      </c>
      <c r="BP42" s="1874">
        <v>0</v>
      </c>
      <c r="BQ42" s="1858">
        <f t="shared" si="45"/>
        <v>0</v>
      </c>
      <c r="BR42" s="194"/>
      <c r="BS42" s="1410"/>
      <c r="BT42" s="1410"/>
      <c r="BU42" s="1410"/>
      <c r="BV42" s="1410"/>
      <c r="BW42" s="1410"/>
      <c r="BX42" s="194"/>
      <c r="BY42" s="1410"/>
      <c r="BZ42" s="1410"/>
      <c r="CA42" s="1410"/>
      <c r="CB42" s="1410"/>
      <c r="CC42" s="1410"/>
      <c r="CD42" s="1408">
        <f t="shared" si="42"/>
        <v>0</v>
      </c>
      <c r="CE42" s="581">
        <f t="shared" si="38"/>
        <v>0</v>
      </c>
      <c r="CF42" s="581">
        <f t="shared" si="38"/>
        <v>0</v>
      </c>
      <c r="CG42" s="581">
        <f t="shared" si="38"/>
        <v>0</v>
      </c>
      <c r="CH42" s="581">
        <f t="shared" si="38"/>
        <v>0</v>
      </c>
      <c r="CI42" s="581">
        <f t="shared" si="38"/>
        <v>0</v>
      </c>
      <c r="CJ42" s="2067" t="e">
        <f t="shared" si="39"/>
        <v>#DIV/0!</v>
      </c>
    </row>
    <row r="43" spans="1:88" ht="15.75" thickBot="1">
      <c r="A43" s="2546" t="s">
        <v>1304</v>
      </c>
      <c r="B43" s="1721" t="s">
        <v>1310</v>
      </c>
      <c r="C43" s="515" t="s">
        <v>395</v>
      </c>
      <c r="D43" s="554">
        <f>'[38]D. ITT_All_Grants'!D108</f>
        <v>0</v>
      </c>
      <c r="E43" s="515" t="s">
        <v>337</v>
      </c>
      <c r="F43" s="554" t="s">
        <v>197</v>
      </c>
      <c r="G43" s="515" t="s">
        <v>143</v>
      </c>
      <c r="H43" s="769">
        <v>42097</v>
      </c>
      <c r="I43" s="769">
        <v>43190</v>
      </c>
      <c r="J43" s="436"/>
      <c r="K43" s="436"/>
      <c r="L43" s="436" t="s">
        <v>1175</v>
      </c>
      <c r="M43" s="459"/>
      <c r="N43" s="459"/>
      <c r="O43" s="459"/>
      <c r="P43" s="459"/>
      <c r="Q43" s="459">
        <f t="shared" si="40"/>
        <v>0</v>
      </c>
      <c r="R43" s="459">
        <f>M43+P43</f>
        <v>0</v>
      </c>
      <c r="S43" s="477">
        <f t="shared" si="41"/>
        <v>0</v>
      </c>
      <c r="T43" s="494"/>
      <c r="U43" s="194"/>
      <c r="V43" s="1370"/>
      <c r="W43" s="1370"/>
      <c r="X43" s="1370"/>
      <c r="Y43" s="1370"/>
      <c r="Z43" s="1370">
        <f t="shared" si="32"/>
        <v>0</v>
      </c>
      <c r="AB43" s="1371"/>
      <c r="AC43" s="1370"/>
      <c r="AD43" s="1370"/>
      <c r="AE43" s="1370"/>
      <c r="AF43" s="1370"/>
      <c r="AG43" s="1370">
        <f t="shared" si="33"/>
        <v>0</v>
      </c>
      <c r="AH43" s="1371"/>
      <c r="AI43" s="1370"/>
      <c r="AJ43" s="1370"/>
      <c r="AK43" s="1370"/>
      <c r="AL43" s="1370"/>
      <c r="AM43" s="1370">
        <f t="shared" si="34"/>
        <v>0</v>
      </c>
      <c r="AN43" s="1371"/>
      <c r="AO43" s="1370"/>
      <c r="AP43" s="1370"/>
      <c r="AQ43" s="1370"/>
      <c r="AR43" s="1370"/>
      <c r="AS43" s="1370">
        <f t="shared" si="35"/>
        <v>0</v>
      </c>
      <c r="AT43" s="1857">
        <v>45</v>
      </c>
      <c r="AU43" s="1858"/>
      <c r="AV43" s="1858"/>
      <c r="AW43" s="1858"/>
      <c r="AX43" s="1858"/>
      <c r="AY43" s="1858"/>
      <c r="AZ43" s="1857">
        <v>45</v>
      </c>
      <c r="BA43" s="1858">
        <v>9</v>
      </c>
      <c r="BB43" s="1858">
        <v>1</v>
      </c>
      <c r="BC43" s="1858"/>
      <c r="BD43" s="1858"/>
      <c r="BE43" s="1858">
        <v>10</v>
      </c>
      <c r="BF43" s="1857">
        <v>45</v>
      </c>
      <c r="BG43" s="1858">
        <v>35</v>
      </c>
      <c r="BH43" s="1858">
        <v>5</v>
      </c>
      <c r="BI43" s="1858"/>
      <c r="BJ43" s="1858"/>
      <c r="BK43" s="1858">
        <v>40</v>
      </c>
      <c r="BL43" s="1238">
        <v>45</v>
      </c>
      <c r="BM43" s="1874">
        <v>0</v>
      </c>
      <c r="BN43" s="1874">
        <v>0</v>
      </c>
      <c r="BO43" s="1874">
        <v>0</v>
      </c>
      <c r="BP43" s="1874">
        <v>0</v>
      </c>
      <c r="BQ43" s="1858">
        <f t="shared" si="45"/>
        <v>0</v>
      </c>
      <c r="BR43" s="194"/>
      <c r="BS43" s="1410"/>
      <c r="BT43" s="1410"/>
      <c r="BU43" s="1410"/>
      <c r="BV43" s="1410"/>
      <c r="BW43" s="1410"/>
      <c r="BX43" s="194"/>
      <c r="BY43" s="1410"/>
      <c r="BZ43" s="1410"/>
      <c r="CA43" s="1410"/>
      <c r="CB43" s="1410"/>
      <c r="CC43" s="1410"/>
      <c r="CD43" s="1408">
        <f t="shared" si="42"/>
        <v>0</v>
      </c>
      <c r="CE43" s="581">
        <f t="shared" si="38"/>
        <v>44</v>
      </c>
      <c r="CF43" s="581">
        <f t="shared" si="38"/>
        <v>6</v>
      </c>
      <c r="CG43" s="581">
        <f t="shared" si="38"/>
        <v>0</v>
      </c>
      <c r="CH43" s="581">
        <f t="shared" si="38"/>
        <v>0</v>
      </c>
      <c r="CI43" s="581">
        <f t="shared" si="38"/>
        <v>50</v>
      </c>
      <c r="CJ43" s="2067" t="e">
        <f t="shared" si="39"/>
        <v>#DIV/0!</v>
      </c>
    </row>
    <row r="44" spans="1:88" ht="15.75" thickBot="1">
      <c r="A44" s="2547"/>
      <c r="B44" s="1721" t="s">
        <v>1311</v>
      </c>
      <c r="C44" s="515" t="s">
        <v>395</v>
      </c>
      <c r="D44" s="554">
        <f>'[38]D. ITT_All_Grants'!D109</f>
        <v>0</v>
      </c>
      <c r="E44" s="515" t="s">
        <v>337</v>
      </c>
      <c r="F44" s="554" t="s">
        <v>197</v>
      </c>
      <c r="G44" s="515" t="s">
        <v>143</v>
      </c>
      <c r="H44" s="769">
        <v>42097</v>
      </c>
      <c r="I44" s="769">
        <v>43190</v>
      </c>
      <c r="J44" s="436"/>
      <c r="K44" s="436"/>
      <c r="L44" s="436" t="s">
        <v>1175</v>
      </c>
      <c r="M44" s="459"/>
      <c r="N44" s="459"/>
      <c r="O44" s="459"/>
      <c r="P44" s="459"/>
      <c r="Q44" s="459">
        <f t="shared" si="40"/>
        <v>0</v>
      </c>
      <c r="R44" s="459">
        <f t="shared" ref="R44:R49" si="46">O44+P44</f>
        <v>0</v>
      </c>
      <c r="S44" s="477">
        <f t="shared" si="41"/>
        <v>0</v>
      </c>
      <c r="T44" s="494"/>
      <c r="U44" s="194"/>
      <c r="V44" s="1370"/>
      <c r="W44" s="1370"/>
      <c r="X44" s="1370"/>
      <c r="Y44" s="1370"/>
      <c r="Z44" s="1370">
        <f t="shared" si="32"/>
        <v>0</v>
      </c>
      <c r="AB44" s="1371"/>
      <c r="AC44" s="1370"/>
      <c r="AD44" s="1370"/>
      <c r="AE44" s="1370"/>
      <c r="AF44" s="1370"/>
      <c r="AG44" s="1370">
        <f t="shared" si="33"/>
        <v>0</v>
      </c>
      <c r="AH44" s="1371"/>
      <c r="AI44" s="1370"/>
      <c r="AJ44" s="1370"/>
      <c r="AK44" s="1370"/>
      <c r="AL44" s="1370"/>
      <c r="AM44" s="1370">
        <f t="shared" si="34"/>
        <v>0</v>
      </c>
      <c r="AN44" s="1371"/>
      <c r="AO44" s="1370"/>
      <c r="AP44" s="1370"/>
      <c r="AQ44" s="1370"/>
      <c r="AR44" s="1370"/>
      <c r="AS44" s="1370">
        <f t="shared" si="35"/>
        <v>0</v>
      </c>
      <c r="AT44" s="1857">
        <v>45</v>
      </c>
      <c r="AU44" s="1858"/>
      <c r="AV44" s="1858"/>
      <c r="AW44" s="1858"/>
      <c r="AX44" s="1858"/>
      <c r="AY44" s="1858"/>
      <c r="AZ44" s="1857">
        <v>45</v>
      </c>
      <c r="BA44" s="1858">
        <v>7</v>
      </c>
      <c r="BB44" s="1858">
        <v>2</v>
      </c>
      <c r="BC44" s="1858"/>
      <c r="BD44" s="1858"/>
      <c r="BE44" s="1858">
        <v>9</v>
      </c>
      <c r="BF44" s="1857">
        <v>45</v>
      </c>
      <c r="BG44" s="1858">
        <v>29</v>
      </c>
      <c r="BH44" s="1858">
        <v>3</v>
      </c>
      <c r="BI44" s="1858"/>
      <c r="BJ44" s="1858"/>
      <c r="BK44" s="1858">
        <v>32</v>
      </c>
      <c r="BL44" s="1238">
        <v>45</v>
      </c>
      <c r="BM44" s="1858">
        <v>28</v>
      </c>
      <c r="BN44" s="1858">
        <v>25</v>
      </c>
      <c r="BO44" s="1858">
        <v>0</v>
      </c>
      <c r="BP44" s="1858">
        <v>0</v>
      </c>
      <c r="BQ44" s="1858">
        <f t="shared" si="45"/>
        <v>53</v>
      </c>
      <c r="BR44" s="194"/>
      <c r="BS44" s="1410"/>
      <c r="BT44" s="1410"/>
      <c r="BU44" s="1410"/>
      <c r="BV44" s="1410"/>
      <c r="BW44" s="1410"/>
      <c r="BX44" s="194"/>
      <c r="BY44" s="1410"/>
      <c r="BZ44" s="1410"/>
      <c r="CA44" s="1410"/>
      <c r="CB44" s="1410"/>
      <c r="CC44" s="1410"/>
      <c r="CD44" s="1408">
        <f t="shared" si="42"/>
        <v>0</v>
      </c>
      <c r="CE44" s="581">
        <f t="shared" si="38"/>
        <v>64</v>
      </c>
      <c r="CF44" s="581">
        <f t="shared" si="38"/>
        <v>30</v>
      </c>
      <c r="CG44" s="581">
        <f t="shared" si="38"/>
        <v>0</v>
      </c>
      <c r="CH44" s="581">
        <f t="shared" si="38"/>
        <v>0</v>
      </c>
      <c r="CI44" s="581">
        <f t="shared" si="38"/>
        <v>94</v>
      </c>
      <c r="CJ44" s="2067" t="e">
        <f t="shared" si="39"/>
        <v>#DIV/0!</v>
      </c>
    </row>
    <row r="45" spans="1:88" ht="15.75" thickBot="1">
      <c r="A45" s="2547"/>
      <c r="B45" s="1721" t="s">
        <v>1465</v>
      </c>
      <c r="C45" s="515" t="s">
        <v>395</v>
      </c>
      <c r="D45" s="554">
        <f>'[38]D. ITT_All_Grants'!D110</f>
        <v>0</v>
      </c>
      <c r="E45" s="515" t="s">
        <v>337</v>
      </c>
      <c r="F45" s="554" t="s">
        <v>197</v>
      </c>
      <c r="G45" s="515" t="s">
        <v>143</v>
      </c>
      <c r="H45" s="769">
        <v>42097</v>
      </c>
      <c r="I45" s="769">
        <v>43190</v>
      </c>
      <c r="J45" s="436"/>
      <c r="K45" s="436"/>
      <c r="L45" s="436" t="s">
        <v>1312</v>
      </c>
      <c r="M45" s="459"/>
      <c r="N45" s="459"/>
      <c r="O45" s="459"/>
      <c r="P45" s="459"/>
      <c r="Q45" s="459">
        <f t="shared" si="40"/>
        <v>0</v>
      </c>
      <c r="R45" s="459">
        <f t="shared" si="46"/>
        <v>0</v>
      </c>
      <c r="S45" s="477">
        <f t="shared" si="41"/>
        <v>0</v>
      </c>
      <c r="T45" s="494"/>
      <c r="U45" s="194"/>
      <c r="V45" s="1370"/>
      <c r="W45" s="1370"/>
      <c r="X45" s="1370"/>
      <c r="Y45" s="1370"/>
      <c r="Z45" s="1370">
        <f t="shared" si="32"/>
        <v>0</v>
      </c>
      <c r="AB45" s="1371"/>
      <c r="AC45" s="1370"/>
      <c r="AD45" s="1370"/>
      <c r="AE45" s="1370"/>
      <c r="AF45" s="1370"/>
      <c r="AG45" s="1370">
        <f t="shared" si="33"/>
        <v>0</v>
      </c>
      <c r="AH45" s="1371"/>
      <c r="AI45" s="1370"/>
      <c r="AJ45" s="1370"/>
      <c r="AK45" s="1370"/>
      <c r="AL45" s="1370"/>
      <c r="AM45" s="1370">
        <f t="shared" si="34"/>
        <v>0</v>
      </c>
      <c r="AN45" s="1371"/>
      <c r="AO45" s="1370"/>
      <c r="AP45" s="1370"/>
      <c r="AQ45" s="1370"/>
      <c r="AR45" s="1370"/>
      <c r="AS45" s="1370">
        <f t="shared" si="35"/>
        <v>0</v>
      </c>
      <c r="AT45" s="1857"/>
      <c r="AU45" s="1858"/>
      <c r="AV45" s="1858"/>
      <c r="AW45" s="1858"/>
      <c r="AX45" s="1858"/>
      <c r="AY45" s="1858"/>
      <c r="AZ45" s="1857">
        <v>0</v>
      </c>
      <c r="BA45" s="1858"/>
      <c r="BB45" s="1858"/>
      <c r="BC45" s="1858"/>
      <c r="BD45" s="1858"/>
      <c r="BE45" s="1858"/>
      <c r="BF45" s="1857">
        <v>0</v>
      </c>
      <c r="BG45" s="1858">
        <v>0</v>
      </c>
      <c r="BH45" s="1858">
        <v>0</v>
      </c>
      <c r="BI45" s="1858"/>
      <c r="BJ45" s="1858"/>
      <c r="BK45" s="1858"/>
      <c r="BL45" s="1238">
        <v>0</v>
      </c>
      <c r="BM45" s="1874">
        <v>0</v>
      </c>
      <c r="BN45" s="1874">
        <v>0</v>
      </c>
      <c r="BO45" s="1874">
        <v>0</v>
      </c>
      <c r="BP45" s="1874">
        <v>0</v>
      </c>
      <c r="BQ45" s="1858">
        <f t="shared" si="45"/>
        <v>0</v>
      </c>
      <c r="BR45" s="194"/>
      <c r="BS45" s="1410"/>
      <c r="BT45" s="1410"/>
      <c r="BU45" s="1410"/>
      <c r="BV45" s="1410"/>
      <c r="BW45" s="1410"/>
      <c r="BX45" s="194"/>
      <c r="BY45" s="1410"/>
      <c r="BZ45" s="1410"/>
      <c r="CA45" s="1410"/>
      <c r="CB45" s="1410"/>
      <c r="CC45" s="1410"/>
      <c r="CD45" s="1408">
        <f t="shared" si="42"/>
        <v>0</v>
      </c>
      <c r="CE45" s="581">
        <f t="shared" ref="CE45:CI51" si="47">BY45+BS45+BM45+BG45+BA45+AU45+AO45+AI45+AC45+V45</f>
        <v>0</v>
      </c>
      <c r="CF45" s="581">
        <f t="shared" si="47"/>
        <v>0</v>
      </c>
      <c r="CG45" s="581">
        <f t="shared" si="47"/>
        <v>0</v>
      </c>
      <c r="CH45" s="581">
        <f t="shared" si="47"/>
        <v>0</v>
      </c>
      <c r="CI45" s="581">
        <f t="shared" si="47"/>
        <v>0</v>
      </c>
      <c r="CJ45" s="2067" t="e">
        <f t="shared" si="39"/>
        <v>#DIV/0!</v>
      </c>
    </row>
    <row r="46" spans="1:88" ht="15.75" thickBot="1">
      <c r="A46" s="2547"/>
      <c r="B46" s="1721" t="s">
        <v>1466</v>
      </c>
      <c r="C46" s="515" t="s">
        <v>395</v>
      </c>
      <c r="D46" s="554">
        <f>'[38]D. ITT_All_Grants'!D111</f>
        <v>0</v>
      </c>
      <c r="E46" s="515" t="s">
        <v>337</v>
      </c>
      <c r="F46" s="554" t="s">
        <v>197</v>
      </c>
      <c r="G46" s="515" t="s">
        <v>143</v>
      </c>
      <c r="H46" s="769">
        <v>42097</v>
      </c>
      <c r="I46" s="769">
        <v>43190</v>
      </c>
      <c r="J46" s="436"/>
      <c r="K46" s="436"/>
      <c r="L46" s="436"/>
      <c r="M46" s="459"/>
      <c r="N46" s="459"/>
      <c r="O46" s="459"/>
      <c r="P46" s="459"/>
      <c r="Q46" s="459">
        <f t="shared" si="40"/>
        <v>0</v>
      </c>
      <c r="R46" s="459">
        <f t="shared" si="46"/>
        <v>0</v>
      </c>
      <c r="S46" s="477">
        <f t="shared" si="41"/>
        <v>0</v>
      </c>
      <c r="T46" s="494"/>
      <c r="U46" s="194"/>
      <c r="V46" s="1370"/>
      <c r="W46" s="1370"/>
      <c r="X46" s="1370"/>
      <c r="Y46" s="1370"/>
      <c r="Z46" s="1370">
        <f t="shared" si="32"/>
        <v>0</v>
      </c>
      <c r="AB46" s="1371"/>
      <c r="AC46" s="1370"/>
      <c r="AD46" s="1370"/>
      <c r="AE46" s="1370"/>
      <c r="AF46" s="1370"/>
      <c r="AG46" s="1370">
        <f t="shared" si="33"/>
        <v>0</v>
      </c>
      <c r="AH46" s="1371"/>
      <c r="AI46" s="1370"/>
      <c r="AJ46" s="1370"/>
      <c r="AK46" s="1370"/>
      <c r="AL46" s="1370"/>
      <c r="AM46" s="1370">
        <f t="shared" si="34"/>
        <v>0</v>
      </c>
      <c r="AN46" s="1371"/>
      <c r="AO46" s="1370"/>
      <c r="AP46" s="1370"/>
      <c r="AQ46" s="1370"/>
      <c r="AR46" s="1370"/>
      <c r="AS46" s="1370">
        <f t="shared" si="35"/>
        <v>0</v>
      </c>
      <c r="AT46" s="1857"/>
      <c r="AU46" s="1858"/>
      <c r="AV46" s="1858"/>
      <c r="AW46" s="1858"/>
      <c r="AX46" s="1858"/>
      <c r="AY46" s="1858"/>
      <c r="AZ46" s="1857">
        <v>0</v>
      </c>
      <c r="BA46" s="1858">
        <v>37</v>
      </c>
      <c r="BB46" s="1858">
        <v>13</v>
      </c>
      <c r="BC46" s="1858"/>
      <c r="BD46" s="1858"/>
      <c r="BE46" s="1858">
        <v>50</v>
      </c>
      <c r="BF46" s="1857"/>
      <c r="BG46" s="1858">
        <v>11</v>
      </c>
      <c r="BH46" s="1858">
        <v>1</v>
      </c>
      <c r="BI46" s="1858"/>
      <c r="BJ46" s="1858"/>
      <c r="BK46" s="1858">
        <v>12</v>
      </c>
      <c r="BL46" s="1238"/>
      <c r="BM46" s="1858">
        <v>42</v>
      </c>
      <c r="BN46" s="1858">
        <v>0</v>
      </c>
      <c r="BO46" s="1858">
        <v>0</v>
      </c>
      <c r="BP46" s="1858">
        <v>0</v>
      </c>
      <c r="BQ46" s="1858">
        <f t="shared" si="45"/>
        <v>42</v>
      </c>
      <c r="BR46" s="194"/>
      <c r="BS46" s="1410"/>
      <c r="BT46" s="1410"/>
      <c r="BU46" s="1410"/>
      <c r="BV46" s="1410"/>
      <c r="BW46" s="1410"/>
      <c r="BX46" s="194"/>
      <c r="BY46" s="1410"/>
      <c r="BZ46" s="1410"/>
      <c r="CA46" s="1410"/>
      <c r="CB46" s="1410"/>
      <c r="CC46" s="1410"/>
      <c r="CD46" s="1408">
        <f t="shared" ref="CD46:CD47" si="48">S46</f>
        <v>0</v>
      </c>
      <c r="CE46" s="581">
        <f t="shared" ref="CE46:CE47" si="49">BY46+BS46+BM46+BG46+BA46+AU46+AO46+AI46+AC46+V46</f>
        <v>90</v>
      </c>
      <c r="CF46" s="581">
        <f t="shared" ref="CF46:CF47" si="50">BZ46+BT46+BN46+BH46+BB46+AV46+AP46+AJ46+AD46+W46</f>
        <v>14</v>
      </c>
      <c r="CG46" s="581">
        <f t="shared" ref="CG46:CG47" si="51">CA46+BU46+BO46+BI46+BC46+AW46+AQ46+AK46+AE46+X46</f>
        <v>0</v>
      </c>
      <c r="CH46" s="581">
        <f t="shared" ref="CH46:CH47" si="52">CB46+BV46+BP46+BJ46+BD46+AX46+AR46+AL46+AF46+Y46</f>
        <v>0</v>
      </c>
      <c r="CI46" s="581">
        <f t="shared" ref="CI46:CI47" si="53">CC46+BW46+BQ46+BK46+BE46+AY46+AS46+AM46+AG46+Z46</f>
        <v>104</v>
      </c>
      <c r="CJ46" s="2067"/>
    </row>
    <row r="47" spans="1:88" ht="29.25" thickBot="1">
      <c r="A47" s="2547"/>
      <c r="B47" s="1721" t="s">
        <v>1467</v>
      </c>
      <c r="C47" s="515" t="s">
        <v>395</v>
      </c>
      <c r="D47" s="554">
        <f>'[38]D. ITT_All_Grants'!D112</f>
        <v>0</v>
      </c>
      <c r="E47" s="515" t="s">
        <v>337</v>
      </c>
      <c r="F47" s="554" t="s">
        <v>197</v>
      </c>
      <c r="G47" s="515" t="s">
        <v>143</v>
      </c>
      <c r="H47" s="769">
        <v>42097</v>
      </c>
      <c r="I47" s="769">
        <v>43190</v>
      </c>
      <c r="J47" s="436"/>
      <c r="K47" s="436"/>
      <c r="L47" s="436"/>
      <c r="M47" s="459"/>
      <c r="N47" s="459"/>
      <c r="O47" s="459"/>
      <c r="P47" s="459"/>
      <c r="Q47" s="459">
        <f t="shared" si="40"/>
        <v>0</v>
      </c>
      <c r="R47" s="459">
        <f t="shared" si="46"/>
        <v>0</v>
      </c>
      <c r="S47" s="477">
        <f t="shared" si="41"/>
        <v>0</v>
      </c>
      <c r="T47" s="494"/>
      <c r="U47" s="194"/>
      <c r="V47" s="1370"/>
      <c r="W47" s="1370"/>
      <c r="X47" s="1370"/>
      <c r="Y47" s="1370"/>
      <c r="Z47" s="1370">
        <f t="shared" si="32"/>
        <v>0</v>
      </c>
      <c r="AB47" s="1371"/>
      <c r="AC47" s="1370"/>
      <c r="AD47" s="1370"/>
      <c r="AE47" s="1370"/>
      <c r="AF47" s="1370"/>
      <c r="AG47" s="1370">
        <f t="shared" si="33"/>
        <v>0</v>
      </c>
      <c r="AH47" s="1371"/>
      <c r="AI47" s="1370"/>
      <c r="AJ47" s="1370"/>
      <c r="AK47" s="1370"/>
      <c r="AL47" s="1370"/>
      <c r="AM47" s="1370">
        <f t="shared" si="34"/>
        <v>0</v>
      </c>
      <c r="AN47" s="1371"/>
      <c r="AO47" s="1370"/>
      <c r="AP47" s="1370"/>
      <c r="AQ47" s="1370"/>
      <c r="AR47" s="1370"/>
      <c r="AS47" s="1370">
        <f t="shared" si="35"/>
        <v>0</v>
      </c>
      <c r="AT47" s="1857"/>
      <c r="AU47" s="1858"/>
      <c r="AV47" s="1858"/>
      <c r="AW47" s="1858"/>
      <c r="AX47" s="1858"/>
      <c r="AY47" s="1858"/>
      <c r="AZ47" s="1857">
        <v>0</v>
      </c>
      <c r="BA47" s="1858">
        <v>0</v>
      </c>
      <c r="BB47" s="1858">
        <v>0</v>
      </c>
      <c r="BC47" s="1858">
        <v>0</v>
      </c>
      <c r="BD47" s="1858">
        <v>0</v>
      </c>
      <c r="BE47" s="1858">
        <v>0</v>
      </c>
      <c r="BF47" s="1857">
        <v>0</v>
      </c>
      <c r="BG47" s="1858">
        <v>0</v>
      </c>
      <c r="BH47" s="1858">
        <v>0</v>
      </c>
      <c r="BI47" s="1858">
        <v>0</v>
      </c>
      <c r="BJ47" s="1858">
        <v>0</v>
      </c>
      <c r="BK47" s="1858">
        <v>0</v>
      </c>
      <c r="BL47" s="1238">
        <v>0</v>
      </c>
      <c r="BM47" s="1858">
        <v>3000</v>
      </c>
      <c r="BN47" s="1858"/>
      <c r="BO47" s="1858"/>
      <c r="BP47" s="1858"/>
      <c r="BQ47" s="1858">
        <v>3000</v>
      </c>
      <c r="BR47" s="194"/>
      <c r="BS47" s="1410"/>
      <c r="BT47" s="1410"/>
      <c r="BU47" s="1410"/>
      <c r="BV47" s="1410"/>
      <c r="BW47" s="1410"/>
      <c r="BX47" s="194"/>
      <c r="BY47" s="1410"/>
      <c r="BZ47" s="1410"/>
      <c r="CA47" s="1410"/>
      <c r="CB47" s="1410"/>
      <c r="CC47" s="1410"/>
      <c r="CD47" s="1408">
        <f t="shared" si="48"/>
        <v>0</v>
      </c>
      <c r="CE47" s="581">
        <f t="shared" si="49"/>
        <v>3000</v>
      </c>
      <c r="CF47" s="581">
        <f t="shared" si="50"/>
        <v>0</v>
      </c>
      <c r="CG47" s="581">
        <f t="shared" si="51"/>
        <v>0</v>
      </c>
      <c r="CH47" s="581">
        <f t="shared" si="52"/>
        <v>0</v>
      </c>
      <c r="CI47" s="581">
        <f t="shared" si="53"/>
        <v>3000</v>
      </c>
      <c r="CJ47" s="2067"/>
    </row>
    <row r="48" spans="1:88" ht="29.25" thickBot="1">
      <c r="A48" s="2547"/>
      <c r="B48" s="1721" t="s">
        <v>1313</v>
      </c>
      <c r="C48" s="515" t="s">
        <v>395</v>
      </c>
      <c r="D48" s="554">
        <f>'[38]D. ITT_All_Grants'!D113</f>
        <v>0</v>
      </c>
      <c r="E48" s="515" t="s">
        <v>337</v>
      </c>
      <c r="F48" s="554" t="s">
        <v>197</v>
      </c>
      <c r="G48" s="515" t="s">
        <v>143</v>
      </c>
      <c r="H48" s="769">
        <v>42097</v>
      </c>
      <c r="I48" s="769">
        <v>43190</v>
      </c>
      <c r="J48" s="436"/>
      <c r="K48" s="436"/>
      <c r="L48" s="436" t="s">
        <v>1175</v>
      </c>
      <c r="M48" s="459"/>
      <c r="N48" s="459"/>
      <c r="O48" s="459"/>
      <c r="P48" s="459"/>
      <c r="Q48" s="459">
        <f t="shared" si="40"/>
        <v>0</v>
      </c>
      <c r="R48" s="459">
        <f t="shared" si="46"/>
        <v>0</v>
      </c>
      <c r="S48" s="477">
        <f t="shared" si="41"/>
        <v>0</v>
      </c>
      <c r="T48" s="494"/>
      <c r="U48" s="194"/>
      <c r="V48" s="1370"/>
      <c r="W48" s="1370"/>
      <c r="X48" s="1370"/>
      <c r="Y48" s="1370"/>
      <c r="Z48" s="1370">
        <f t="shared" si="32"/>
        <v>0</v>
      </c>
      <c r="AB48" s="1371"/>
      <c r="AC48" s="1370"/>
      <c r="AD48" s="1370"/>
      <c r="AE48" s="1370"/>
      <c r="AF48" s="1370"/>
      <c r="AG48" s="1370">
        <f t="shared" si="33"/>
        <v>0</v>
      </c>
      <c r="AH48" s="1371"/>
      <c r="AI48" s="1370"/>
      <c r="AJ48" s="1370"/>
      <c r="AK48" s="1370"/>
      <c r="AL48" s="1370"/>
      <c r="AM48" s="1370">
        <f t="shared" si="34"/>
        <v>0</v>
      </c>
      <c r="AN48" s="1371"/>
      <c r="AO48" s="1370"/>
      <c r="AP48" s="1370"/>
      <c r="AQ48" s="1370"/>
      <c r="AR48" s="1370"/>
      <c r="AS48" s="1370">
        <f t="shared" si="35"/>
        <v>0</v>
      </c>
      <c r="AT48" s="1857">
        <v>0</v>
      </c>
      <c r="AU48" s="1858"/>
      <c r="AV48" s="1858"/>
      <c r="AW48" s="1858"/>
      <c r="AX48" s="1858"/>
      <c r="AY48" s="1858"/>
      <c r="AZ48" s="1857">
        <v>0</v>
      </c>
      <c r="BA48" s="1858">
        <v>0</v>
      </c>
      <c r="BB48" s="1858">
        <v>0</v>
      </c>
      <c r="BC48" s="1858">
        <v>0</v>
      </c>
      <c r="BD48" s="1858">
        <v>0</v>
      </c>
      <c r="BE48" s="1858">
        <v>0</v>
      </c>
      <c r="BF48" s="1857">
        <v>7</v>
      </c>
      <c r="BG48" s="1858">
        <v>0</v>
      </c>
      <c r="BH48" s="1858">
        <v>0</v>
      </c>
      <c r="BI48" s="1858"/>
      <c r="BJ48" s="1858"/>
      <c r="BK48" s="1858">
        <v>0</v>
      </c>
      <c r="BL48" s="1238">
        <v>7</v>
      </c>
      <c r="BM48" s="1858">
        <v>22</v>
      </c>
      <c r="BN48" s="1858">
        <v>24</v>
      </c>
      <c r="BO48" s="1858">
        <v>0</v>
      </c>
      <c r="BP48" s="1858">
        <v>0</v>
      </c>
      <c r="BQ48" s="1858">
        <f t="shared" si="45"/>
        <v>46</v>
      </c>
      <c r="BR48" s="194"/>
      <c r="BS48" s="1410"/>
      <c r="BT48" s="1410"/>
      <c r="BU48" s="1410"/>
      <c r="BV48" s="1410"/>
      <c r="BW48" s="1410"/>
      <c r="BX48" s="194"/>
      <c r="BY48" s="1410"/>
      <c r="BZ48" s="1410"/>
      <c r="CA48" s="1410"/>
      <c r="CB48" s="1410"/>
      <c r="CC48" s="1410"/>
      <c r="CD48" s="1408">
        <f t="shared" ref="CD48:CD49" si="54">S48</f>
        <v>0</v>
      </c>
      <c r="CE48" s="581">
        <f t="shared" ref="CE48:CE49" si="55">BY48+BS48+BM48+BG48+BA48+AU48+AO48+AI48+AC48+V48</f>
        <v>22</v>
      </c>
      <c r="CF48" s="581">
        <f t="shared" ref="CF48:CF49" si="56">BZ48+BT48+BN48+BH48+BB48+AV48+AP48+AJ48+AD48+W48</f>
        <v>24</v>
      </c>
      <c r="CG48" s="581">
        <f t="shared" ref="CG48:CG49" si="57">CA48+BU48+BO48+BI48+BC48+AW48+AQ48+AK48+AE48+X48</f>
        <v>0</v>
      </c>
      <c r="CH48" s="581">
        <f t="shared" ref="CH48:CH49" si="58">CB48+BV48+BP48+BJ48+BD48+AX48+AR48+AL48+AF48+Y48</f>
        <v>0</v>
      </c>
      <c r="CI48" s="581">
        <f t="shared" ref="CI48:CI49" si="59">CC48+BW48+BQ48+BK48+BE48+AY48+AS48+AM48+AG48+Z48</f>
        <v>46</v>
      </c>
      <c r="CJ48" s="2067" t="e">
        <f t="shared" si="39"/>
        <v>#DIV/0!</v>
      </c>
    </row>
    <row r="49" spans="1:88" ht="29.25" thickBot="1">
      <c r="A49" s="2547"/>
      <c r="B49" s="1721" t="s">
        <v>1314</v>
      </c>
      <c r="C49" s="515" t="s">
        <v>395</v>
      </c>
      <c r="D49" s="554">
        <f>'[38]D. ITT_All_Grants'!D114</f>
        <v>0</v>
      </c>
      <c r="E49" s="515" t="s">
        <v>337</v>
      </c>
      <c r="F49" s="554" t="s">
        <v>197</v>
      </c>
      <c r="G49" s="515" t="s">
        <v>143</v>
      </c>
      <c r="H49" s="769">
        <v>42097</v>
      </c>
      <c r="I49" s="769">
        <v>43190</v>
      </c>
      <c r="J49" s="436"/>
      <c r="K49" s="436"/>
      <c r="L49" s="436" t="s">
        <v>1315</v>
      </c>
      <c r="M49" s="459"/>
      <c r="N49" s="459"/>
      <c r="O49" s="459"/>
      <c r="P49" s="459"/>
      <c r="Q49" s="459">
        <f t="shared" si="40"/>
        <v>0</v>
      </c>
      <c r="R49" s="459">
        <f t="shared" si="46"/>
        <v>0</v>
      </c>
      <c r="S49" s="477">
        <f t="shared" si="41"/>
        <v>0</v>
      </c>
      <c r="T49" s="494"/>
      <c r="U49" s="194"/>
      <c r="V49" s="1370"/>
      <c r="W49" s="1370"/>
      <c r="X49" s="1370"/>
      <c r="Y49" s="1370"/>
      <c r="Z49" s="1370">
        <f t="shared" si="32"/>
        <v>0</v>
      </c>
      <c r="AB49" s="1371"/>
      <c r="AC49" s="1370"/>
      <c r="AD49" s="1370"/>
      <c r="AE49" s="1370"/>
      <c r="AF49" s="1370"/>
      <c r="AG49" s="1370">
        <f t="shared" si="33"/>
        <v>0</v>
      </c>
      <c r="AH49" s="1371"/>
      <c r="AI49" s="1370"/>
      <c r="AJ49" s="1370"/>
      <c r="AK49" s="1370"/>
      <c r="AL49" s="1370"/>
      <c r="AM49" s="1370">
        <f t="shared" si="34"/>
        <v>0</v>
      </c>
      <c r="AN49" s="1371"/>
      <c r="AO49" s="1370"/>
      <c r="AP49" s="1370"/>
      <c r="AQ49" s="1370"/>
      <c r="AR49" s="1370"/>
      <c r="AS49" s="1370">
        <f t="shared" si="35"/>
        <v>0</v>
      </c>
      <c r="AT49" s="1857"/>
      <c r="AU49" s="1858"/>
      <c r="AV49" s="1858"/>
      <c r="AW49" s="1858"/>
      <c r="AX49" s="1858"/>
      <c r="AY49" s="1858"/>
      <c r="AZ49" s="1857"/>
      <c r="BA49" s="1858">
        <v>0</v>
      </c>
      <c r="BB49" s="1858">
        <v>0</v>
      </c>
      <c r="BC49" s="1858">
        <v>0</v>
      </c>
      <c r="BD49" s="1858">
        <v>0</v>
      </c>
      <c r="BE49" s="1858">
        <v>0</v>
      </c>
      <c r="BF49" s="1857">
        <v>1435</v>
      </c>
      <c r="BG49" s="1858">
        <v>0</v>
      </c>
      <c r="BH49" s="1858">
        <v>0</v>
      </c>
      <c r="BI49" s="1858">
        <v>0</v>
      </c>
      <c r="BJ49" s="1858">
        <v>0</v>
      </c>
      <c r="BK49" s="1858">
        <v>0</v>
      </c>
      <c r="BL49" s="1238">
        <v>1435</v>
      </c>
      <c r="BM49" s="1874">
        <v>0</v>
      </c>
      <c r="BN49" s="1874">
        <v>0</v>
      </c>
      <c r="BO49" s="1874">
        <v>0</v>
      </c>
      <c r="BP49" s="1874">
        <v>0</v>
      </c>
      <c r="BQ49" s="1858">
        <f t="shared" si="45"/>
        <v>0</v>
      </c>
      <c r="BR49" s="194"/>
      <c r="BS49" s="1410"/>
      <c r="BT49" s="1410"/>
      <c r="BU49" s="1410"/>
      <c r="BV49" s="1410"/>
      <c r="BW49" s="1410"/>
      <c r="BX49" s="194"/>
      <c r="BY49" s="1410"/>
      <c r="BZ49" s="1410"/>
      <c r="CA49" s="1410"/>
      <c r="CB49" s="1410"/>
      <c r="CC49" s="1410"/>
      <c r="CD49" s="1408">
        <f t="shared" si="54"/>
        <v>0</v>
      </c>
      <c r="CE49" s="581">
        <f t="shared" si="55"/>
        <v>0</v>
      </c>
      <c r="CF49" s="581">
        <f t="shared" si="56"/>
        <v>0</v>
      </c>
      <c r="CG49" s="581">
        <f t="shared" si="57"/>
        <v>0</v>
      </c>
      <c r="CH49" s="581">
        <f t="shared" si="58"/>
        <v>0</v>
      </c>
      <c r="CI49" s="581">
        <f t="shared" si="59"/>
        <v>0</v>
      </c>
      <c r="CJ49" s="2067" t="e">
        <f t="shared" si="39"/>
        <v>#DIV/0!</v>
      </c>
    </row>
    <row r="50" spans="1:88" ht="15.75" thickBot="1">
      <c r="A50" s="2547"/>
      <c r="B50" s="1721" t="s">
        <v>1316</v>
      </c>
      <c r="C50" s="515" t="s">
        <v>395</v>
      </c>
      <c r="D50" s="554">
        <f>'[38]D. ITT_All_Grants'!D115</f>
        <v>0</v>
      </c>
      <c r="E50" s="515" t="s">
        <v>337</v>
      </c>
      <c r="F50" s="554" t="s">
        <v>197</v>
      </c>
      <c r="G50" s="515" t="s">
        <v>143</v>
      </c>
      <c r="H50" s="769">
        <v>42097</v>
      </c>
      <c r="I50" s="769">
        <v>43190</v>
      </c>
      <c r="J50" s="436"/>
      <c r="K50" s="436"/>
      <c r="L50" s="436" t="s">
        <v>1317</v>
      </c>
      <c r="M50" s="459"/>
      <c r="N50" s="459"/>
      <c r="O50" s="459"/>
      <c r="P50" s="459"/>
      <c r="Q50" s="459">
        <f t="shared" ref="Q50:Q51" si="60">N50+O50</f>
        <v>0</v>
      </c>
      <c r="R50" s="459">
        <f t="shared" ref="R50:R51" si="61">O50+P50</f>
        <v>0</v>
      </c>
      <c r="S50" s="477">
        <f t="shared" ref="S50:S51" si="62">Q50+R50</f>
        <v>0</v>
      </c>
      <c r="T50" s="494"/>
      <c r="U50" s="194"/>
      <c r="V50" s="1370"/>
      <c r="W50" s="1370"/>
      <c r="X50" s="1370"/>
      <c r="Y50" s="1370"/>
      <c r="Z50" s="1370">
        <f t="shared" si="32"/>
        <v>0</v>
      </c>
      <c r="AB50" s="1371"/>
      <c r="AC50" s="1370"/>
      <c r="AD50" s="1370"/>
      <c r="AE50" s="1370"/>
      <c r="AF50" s="1370"/>
      <c r="AG50" s="1370">
        <f t="shared" si="33"/>
        <v>0</v>
      </c>
      <c r="AH50" s="1371"/>
      <c r="AI50" s="1370"/>
      <c r="AJ50" s="1370"/>
      <c r="AK50" s="1370"/>
      <c r="AL50" s="1370"/>
      <c r="AM50" s="1370">
        <f t="shared" si="34"/>
        <v>0</v>
      </c>
      <c r="AN50" s="1371"/>
      <c r="AO50" s="1370"/>
      <c r="AP50" s="1370"/>
      <c r="AQ50" s="1370"/>
      <c r="AR50" s="1370"/>
      <c r="AS50" s="1370">
        <f t="shared" si="35"/>
        <v>0</v>
      </c>
      <c r="AT50" s="1857">
        <v>28</v>
      </c>
      <c r="AU50" s="1858"/>
      <c r="AV50" s="1858"/>
      <c r="AW50" s="1858"/>
      <c r="AX50" s="1858"/>
      <c r="AY50" s="1858">
        <v>28</v>
      </c>
      <c r="AZ50" s="1857">
        <v>28</v>
      </c>
      <c r="BA50" s="1858">
        <v>0</v>
      </c>
      <c r="BB50" s="1858">
        <v>0</v>
      </c>
      <c r="BC50" s="1858">
        <v>0</v>
      </c>
      <c r="BD50" s="1858">
        <v>0</v>
      </c>
      <c r="BE50" s="1858">
        <v>28</v>
      </c>
      <c r="BF50" s="1857">
        <v>28</v>
      </c>
      <c r="BG50" s="1858">
        <v>0</v>
      </c>
      <c r="BH50" s="1858">
        <v>0</v>
      </c>
      <c r="BI50" s="1858">
        <v>0</v>
      </c>
      <c r="BJ50" s="1858">
        <v>0</v>
      </c>
      <c r="BK50" s="1858">
        <v>28</v>
      </c>
      <c r="BL50" s="1238">
        <v>28</v>
      </c>
      <c r="BM50" s="1875">
        <v>0</v>
      </c>
      <c r="BN50" s="1875">
        <v>0</v>
      </c>
      <c r="BO50" s="1875">
        <v>0</v>
      </c>
      <c r="BP50" s="1875">
        <v>0</v>
      </c>
      <c r="BQ50" s="1858">
        <v>16</v>
      </c>
      <c r="BR50" s="194"/>
      <c r="BS50" s="1410"/>
      <c r="BT50" s="1410"/>
      <c r="BU50" s="1410"/>
      <c r="BV50" s="1410"/>
      <c r="BW50" s="1410"/>
      <c r="BX50" s="194"/>
      <c r="BY50" s="1410"/>
      <c r="BZ50" s="1410"/>
      <c r="CA50" s="1410"/>
      <c r="CB50" s="1410"/>
      <c r="CC50" s="1410"/>
      <c r="CD50" s="1408">
        <f t="shared" si="42"/>
        <v>0</v>
      </c>
      <c r="CE50" s="581">
        <f t="shared" si="47"/>
        <v>0</v>
      </c>
      <c r="CF50" s="581">
        <f t="shared" si="47"/>
        <v>0</v>
      </c>
      <c r="CG50" s="581">
        <f t="shared" si="47"/>
        <v>0</v>
      </c>
      <c r="CH50" s="581">
        <f t="shared" si="47"/>
        <v>0</v>
      </c>
      <c r="CI50" s="581">
        <f t="shared" si="47"/>
        <v>100</v>
      </c>
      <c r="CJ50" s="2067" t="e">
        <f t="shared" si="39"/>
        <v>#DIV/0!</v>
      </c>
    </row>
    <row r="51" spans="1:88" ht="30.75" thickBot="1">
      <c r="A51" s="2547"/>
      <c r="B51" s="1725" t="s">
        <v>1318</v>
      </c>
      <c r="C51" s="515" t="s">
        <v>395</v>
      </c>
      <c r="D51" s="554">
        <f>'[38]D. ITT_All_Grants'!D116</f>
        <v>0</v>
      </c>
      <c r="E51" s="515" t="s">
        <v>337</v>
      </c>
      <c r="F51" s="554" t="s">
        <v>197</v>
      </c>
      <c r="G51" s="515" t="s">
        <v>143</v>
      </c>
      <c r="H51" s="769">
        <v>42097</v>
      </c>
      <c r="I51" s="769">
        <v>43190</v>
      </c>
      <c r="J51" s="436"/>
      <c r="K51" s="436"/>
      <c r="L51" s="436"/>
      <c r="M51" s="459"/>
      <c r="N51" s="459"/>
      <c r="O51" s="459"/>
      <c r="P51" s="459"/>
      <c r="Q51" s="459">
        <f t="shared" si="60"/>
        <v>0</v>
      </c>
      <c r="R51" s="459">
        <f t="shared" si="61"/>
        <v>0</v>
      </c>
      <c r="S51" s="477">
        <f t="shared" si="62"/>
        <v>0</v>
      </c>
      <c r="T51" s="494"/>
      <c r="U51" s="194"/>
      <c r="V51" s="1370"/>
      <c r="W51" s="1370"/>
      <c r="X51" s="1370"/>
      <c r="Y51" s="1370"/>
      <c r="Z51" s="1370">
        <f t="shared" si="32"/>
        <v>0</v>
      </c>
      <c r="AB51" s="1371"/>
      <c r="AC51" s="1370"/>
      <c r="AD51" s="1370"/>
      <c r="AE51" s="1370"/>
      <c r="AF51" s="1370"/>
      <c r="AG51" s="1370">
        <f t="shared" si="33"/>
        <v>0</v>
      </c>
      <c r="AH51" s="1371"/>
      <c r="AI51" s="1370"/>
      <c r="AJ51" s="1370"/>
      <c r="AK51" s="1370"/>
      <c r="AL51" s="1370"/>
      <c r="AM51" s="1370">
        <f t="shared" si="34"/>
        <v>0</v>
      </c>
      <c r="AN51" s="1371"/>
      <c r="AO51" s="1370"/>
      <c r="AP51" s="1370"/>
      <c r="AQ51" s="1370"/>
      <c r="AR51" s="1370"/>
      <c r="AS51" s="1370">
        <f t="shared" si="35"/>
        <v>0</v>
      </c>
      <c r="AT51" s="1857"/>
      <c r="AU51" s="1858"/>
      <c r="AV51" s="1858"/>
      <c r="AW51" s="1858"/>
      <c r="AX51" s="1858"/>
      <c r="AY51" s="1858"/>
      <c r="AZ51" s="1857">
        <v>0</v>
      </c>
      <c r="BA51" s="1858">
        <v>0</v>
      </c>
      <c r="BB51" s="1858">
        <v>0</v>
      </c>
      <c r="BC51" s="1858">
        <v>0</v>
      </c>
      <c r="BD51" s="1858">
        <v>0</v>
      </c>
      <c r="BE51" s="1858"/>
      <c r="BF51" s="1857">
        <v>285</v>
      </c>
      <c r="BG51" s="1858">
        <v>204</v>
      </c>
      <c r="BH51" s="1858">
        <v>6</v>
      </c>
      <c r="BI51" s="1858">
        <v>0</v>
      </c>
      <c r="BJ51" s="1858">
        <v>0</v>
      </c>
      <c r="BK51" s="1858">
        <f>(BG51+BH51)</f>
        <v>210</v>
      </c>
      <c r="BL51" s="1238">
        <v>285</v>
      </c>
      <c r="BM51" s="1874">
        <v>0</v>
      </c>
      <c r="BN51" s="1874">
        <v>0</v>
      </c>
      <c r="BO51" s="1874">
        <v>0</v>
      </c>
      <c r="BP51" s="1874">
        <v>0</v>
      </c>
      <c r="BQ51" s="1874">
        <v>0</v>
      </c>
      <c r="BR51" s="194"/>
      <c r="BS51" s="1410"/>
      <c r="BT51" s="1410"/>
      <c r="BU51" s="1410"/>
      <c r="BV51" s="1410"/>
      <c r="BW51" s="1410"/>
      <c r="BX51" s="194"/>
      <c r="BY51" s="1410"/>
      <c r="BZ51" s="1410"/>
      <c r="CA51" s="1410"/>
      <c r="CB51" s="1410"/>
      <c r="CC51" s="1410"/>
      <c r="CD51" s="1408">
        <f t="shared" si="42"/>
        <v>0</v>
      </c>
      <c r="CE51" s="581">
        <f t="shared" si="47"/>
        <v>204</v>
      </c>
      <c r="CF51" s="581">
        <f t="shared" si="47"/>
        <v>6</v>
      </c>
      <c r="CG51" s="581">
        <f t="shared" si="47"/>
        <v>0</v>
      </c>
      <c r="CH51" s="581">
        <f t="shared" si="47"/>
        <v>0</v>
      </c>
      <c r="CI51" s="581">
        <f>6*CE51+6*CF51</f>
        <v>1260</v>
      </c>
      <c r="CJ51" s="2067" t="e">
        <f t="shared" si="39"/>
        <v>#DIV/0!</v>
      </c>
    </row>
    <row r="52" spans="1:88">
      <c r="CD52" s="602"/>
      <c r="CE52" s="603"/>
      <c r="CF52" s="604"/>
      <c r="CG52" s="604"/>
      <c r="CH52" s="604"/>
      <c r="CI52" s="603"/>
    </row>
    <row r="53" spans="1:88">
      <c r="CD53" s="602"/>
      <c r="CE53" s="603"/>
      <c r="CF53" s="604"/>
      <c r="CG53" s="604"/>
      <c r="CH53" s="604"/>
      <c r="CI53" s="603"/>
    </row>
    <row r="54" spans="1:88">
      <c r="CD54" s="602"/>
      <c r="CE54" s="603"/>
      <c r="CF54" s="604"/>
      <c r="CG54" s="604"/>
      <c r="CH54" s="604"/>
      <c r="CI54" s="603"/>
    </row>
    <row r="55" spans="1:88">
      <c r="CD55" s="602"/>
      <c r="CE55" s="603"/>
      <c r="CF55" s="604"/>
      <c r="CG55" s="604"/>
      <c r="CH55" s="604"/>
      <c r="CI55" s="603"/>
    </row>
    <row r="56" spans="1:88">
      <c r="CD56" s="602"/>
      <c r="CE56" s="603"/>
      <c r="CF56" s="604"/>
      <c r="CG56" s="604"/>
      <c r="CH56" s="604"/>
      <c r="CI56" s="603"/>
    </row>
    <row r="57" spans="1:88">
      <c r="CD57" s="602"/>
      <c r="CE57" s="603"/>
      <c r="CF57" s="604"/>
      <c r="CG57" s="604"/>
      <c r="CH57" s="604"/>
      <c r="CI57" s="603"/>
    </row>
  </sheetData>
  <mergeCells count="27">
    <mergeCell ref="A38:A40"/>
    <mergeCell ref="A43:A51"/>
    <mergeCell ref="CD12:CI12"/>
    <mergeCell ref="A14:A15"/>
    <mergeCell ref="AT12:AY12"/>
    <mergeCell ref="AZ12:BE12"/>
    <mergeCell ref="BF12:BK12"/>
    <mergeCell ref="BL12:BQ12"/>
    <mergeCell ref="BR12:BW12"/>
    <mergeCell ref="BX12:CC12"/>
    <mergeCell ref="M12:S12"/>
    <mergeCell ref="U12:Z12"/>
    <mergeCell ref="AB12:AG12"/>
    <mergeCell ref="AH12:AM12"/>
    <mergeCell ref="AN12:AS12"/>
    <mergeCell ref="A32:A33"/>
    <mergeCell ref="B1:G3"/>
    <mergeCell ref="AB1:CC3"/>
    <mergeCell ref="C7:G7"/>
    <mergeCell ref="C8:G8"/>
    <mergeCell ref="C10:D10"/>
    <mergeCell ref="AB10:CI10"/>
    <mergeCell ref="A35:A37"/>
    <mergeCell ref="A16:A29"/>
    <mergeCell ref="AB11:AS11"/>
    <mergeCell ref="AT11:BK11"/>
    <mergeCell ref="BL11:CC11"/>
  </mergeCells>
  <conditionalFormatting sqref="F9:F12 CD12:CH12">
    <cfRule type="cellIs" dxfId="771" priority="40" operator="equal">
      <formula>"x"</formula>
    </cfRule>
  </conditionalFormatting>
  <conditionalFormatting sqref="AA9 T12:T13 I1:T8 G9:G12 H12:R12 K13:L13 H9:T11 AB12 U12">
    <cfRule type="cellIs" dxfId="770" priority="17" operator="equal">
      <formula>"x"</formula>
    </cfRule>
  </conditionalFormatting>
  <conditionalFormatting sqref="F14 F16 F18 F22 F24 F26 F28 F30 F32 F34 F36 F38 F40 F42:F43 F45 F47 F49 F51">
    <cfRule type="cellIs" dxfId="769" priority="4" operator="equal">
      <formula>"x"</formula>
    </cfRule>
  </conditionalFormatting>
  <conditionalFormatting sqref="F15 F17 F19 F23 F25 F27 F29 F31 F33 F35 F37 F39 F41 F44 F46 F48 F50">
    <cfRule type="cellIs" dxfId="768" priority="3" operator="equal">
      <formula>"x"</formula>
    </cfRule>
  </conditionalFormatting>
  <conditionalFormatting sqref="F20">
    <cfRule type="cellIs" dxfId="767" priority="2" operator="equal">
      <formula>"x"</formula>
    </cfRule>
  </conditionalFormatting>
  <conditionalFormatting sqref="F21">
    <cfRule type="cellIs" dxfId="766" priority="1" operator="equal">
      <formula>"x"</formula>
    </cfRule>
  </conditionalFormatting>
  <pageMargins left="0.7" right="0.7" top="0.75" bottom="0.75" header="0.3" footer="0.3"/>
  <pageSetup orientation="portrait" horizontalDpi="4294967295" verticalDpi="4294967295"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DU825"/>
  <sheetViews>
    <sheetView topLeftCell="A11" zoomScale="98" zoomScaleNormal="98" workbookViewId="0">
      <pane xSplit="2" ySplit="3" topLeftCell="DM18" activePane="bottomRight" state="frozen"/>
      <selection activeCell="AS14" sqref="AS14"/>
      <selection pane="topRight" activeCell="AS14" sqref="AS14"/>
      <selection pane="bottomLeft" activeCell="AS14" sqref="AS14"/>
      <selection pane="bottomRight" activeCell="DQ27" sqref="DQ27:DR27"/>
    </sheetView>
  </sheetViews>
  <sheetFormatPr defaultRowHeight="15"/>
  <cols>
    <col min="1" max="1" width="10.85546875" customWidth="1"/>
    <col min="2" max="2" width="60.28515625" customWidth="1"/>
    <col min="4" max="4" width="12.5703125" customWidth="1"/>
    <col min="5" max="5" width="13.28515625" customWidth="1"/>
    <col min="6" max="6" width="17.5703125" customWidth="1"/>
    <col min="7" max="7" width="14.28515625" customWidth="1"/>
    <col min="8" max="8" width="13" customWidth="1"/>
    <col min="9" max="9" width="15.85546875" customWidth="1"/>
    <col min="10" max="10" width="11.7109375" style="192" customWidth="1"/>
    <col min="11" max="11" width="6.5703125" style="192" customWidth="1"/>
    <col min="12" max="12" width="19" style="192" customWidth="1"/>
    <col min="13" max="13" width="7" style="192" bestFit="1" customWidth="1"/>
    <col min="14" max="14" width="5.7109375" style="192" customWidth="1"/>
    <col min="15" max="15" width="5.28515625" style="192" customWidth="1"/>
    <col min="16" max="17" width="6.42578125" style="192" customWidth="1"/>
    <col min="18" max="18" width="8.42578125" style="192" customWidth="1"/>
    <col min="19" max="19" width="9.5703125" style="192" customWidth="1"/>
    <col min="20" max="20" width="27.42578125" style="486" customWidth="1"/>
    <col min="21" max="21" width="7.5703125" style="193" hidden="1" customWidth="1"/>
    <col min="22" max="22" width="7.7109375" style="193" hidden="1" customWidth="1"/>
    <col min="23" max="24" width="6.140625" style="193" hidden="1" customWidth="1"/>
    <col min="25" max="25" width="5.140625" style="193" hidden="1" customWidth="1"/>
    <col min="26" max="26" width="8.28515625" style="193" hidden="1" customWidth="1"/>
    <col min="27" max="27" width="2.42578125" hidden="1" customWidth="1"/>
    <col min="28" max="45" width="6.140625" style="193" customWidth="1"/>
    <col min="46" max="46" width="7.42578125" style="1704" customWidth="1"/>
    <col min="47" max="63" width="6.140625" style="1704" customWidth="1"/>
    <col min="64" max="64" width="6.85546875" style="1704" customWidth="1"/>
    <col min="65" max="69" width="6.140625" style="1704" customWidth="1"/>
    <col min="70" max="70" width="8.140625" style="1704" customWidth="1"/>
    <col min="71" max="75" width="6.140625" style="1704" customWidth="1"/>
    <col min="76" max="76" width="7.7109375" style="1704" customWidth="1"/>
    <col min="77" max="81" width="6.140625" style="1704" customWidth="1"/>
    <col min="82" max="82" width="7.140625" style="1704" customWidth="1"/>
    <col min="83" max="87" width="6.140625" style="1704" customWidth="1"/>
    <col min="88" max="88" width="6.7109375" style="1704" customWidth="1"/>
    <col min="89" max="93" width="6.140625" style="1704" customWidth="1"/>
    <col min="94" max="94" width="7.85546875" style="1704" customWidth="1"/>
    <col min="95" max="99" width="6.140625" style="1704" customWidth="1"/>
    <col min="100" max="100" width="7.140625" style="1704" customWidth="1"/>
    <col min="101" max="105" width="6.140625" style="1704" customWidth="1"/>
    <col min="106" max="106" width="7.42578125" style="1704" customWidth="1"/>
    <col min="107" max="111" width="6.140625" style="1704" customWidth="1"/>
    <col min="112" max="112" width="7.140625" style="1704" customWidth="1"/>
    <col min="113" max="117" width="6.140625" style="1704" customWidth="1"/>
    <col min="118" max="118" width="9" style="1707" customWidth="1"/>
    <col min="119" max="119" width="7.85546875" style="1707" bestFit="1" customWidth="1"/>
    <col min="120" max="120" width="6.5703125" style="1707" customWidth="1"/>
    <col min="121" max="121" width="8.42578125" style="1707" customWidth="1"/>
    <col min="122" max="122" width="8.140625" style="1707" customWidth="1"/>
    <col min="123" max="123" width="10.140625" style="1707" customWidth="1"/>
    <col min="124" max="124" width="15.7109375" style="1755" customWidth="1"/>
    <col min="125" max="125" width="9.85546875" customWidth="1"/>
  </cols>
  <sheetData>
    <row r="1" spans="1:125" ht="15" customHeight="1">
      <c r="A1" s="5"/>
      <c r="B1" s="2418" t="s">
        <v>433</v>
      </c>
      <c r="C1" s="2419"/>
      <c r="D1" s="2419"/>
      <c r="E1" s="2419"/>
      <c r="F1" s="2419"/>
      <c r="G1" s="2420"/>
      <c r="H1" s="120"/>
      <c r="I1" s="7"/>
      <c r="J1" s="7"/>
      <c r="K1" s="190"/>
      <c r="L1" s="190"/>
      <c r="M1" s="190"/>
      <c r="N1" s="190"/>
      <c r="O1" s="190"/>
      <c r="P1" s="190"/>
      <c r="Q1" s="190"/>
      <c r="R1" s="190"/>
      <c r="S1" s="190"/>
      <c r="T1" s="481"/>
      <c r="U1" s="481"/>
      <c r="V1" s="481"/>
      <c r="W1" s="481"/>
      <c r="X1" s="481"/>
      <c r="Y1" s="481"/>
      <c r="Z1" s="481"/>
      <c r="AA1" s="5"/>
      <c r="AB1" s="2488" t="s">
        <v>68</v>
      </c>
      <c r="AC1" s="2489"/>
      <c r="AD1" s="2489"/>
      <c r="AE1" s="2489"/>
      <c r="AF1" s="2489"/>
      <c r="AG1" s="2489"/>
      <c r="AH1" s="2489"/>
      <c r="AI1" s="2489"/>
      <c r="AJ1" s="2489"/>
      <c r="AK1" s="2489"/>
      <c r="AL1" s="2489"/>
      <c r="AM1" s="2489"/>
      <c r="AN1" s="2489"/>
      <c r="AO1" s="2489"/>
      <c r="AP1" s="2489"/>
      <c r="AQ1" s="2489"/>
      <c r="AR1" s="2489"/>
      <c r="AS1" s="2489"/>
      <c r="AT1" s="2489"/>
      <c r="AU1" s="2489"/>
      <c r="AV1" s="2489"/>
      <c r="AW1" s="2489"/>
      <c r="AX1" s="2489"/>
      <c r="AY1" s="2489"/>
      <c r="AZ1" s="2489"/>
      <c r="BA1" s="2489"/>
      <c r="BB1" s="2489"/>
      <c r="BC1" s="2489"/>
      <c r="BD1" s="2489"/>
      <c r="BE1" s="2489"/>
      <c r="BF1" s="2489"/>
      <c r="BG1" s="2489"/>
      <c r="BH1" s="2489"/>
      <c r="BI1" s="2489"/>
      <c r="BJ1" s="2489"/>
      <c r="BK1" s="2489"/>
      <c r="BL1" s="2489"/>
      <c r="BM1" s="2489"/>
      <c r="BN1" s="2489"/>
      <c r="BO1" s="2489"/>
      <c r="BP1" s="2489"/>
      <c r="BQ1" s="2489"/>
      <c r="BR1" s="2489"/>
      <c r="BS1" s="2489"/>
      <c r="BT1" s="2489"/>
      <c r="BU1" s="2489"/>
      <c r="BV1" s="2489"/>
      <c r="BW1" s="2489"/>
      <c r="BX1" s="2489"/>
      <c r="BY1" s="2489"/>
      <c r="BZ1" s="2489"/>
      <c r="CA1" s="2489"/>
      <c r="CB1" s="2489"/>
      <c r="CC1" s="2489"/>
      <c r="CD1" s="1565"/>
      <c r="CE1" s="1565"/>
      <c r="CF1" s="1565"/>
      <c r="CG1" s="1565"/>
      <c r="CH1" s="1565"/>
      <c r="CI1" s="1565"/>
      <c r="CJ1" s="1565"/>
      <c r="CK1" s="1565"/>
      <c r="CL1" s="1565"/>
      <c r="CM1" s="1565"/>
      <c r="CN1" s="1565"/>
      <c r="CO1" s="1565"/>
      <c r="CP1" s="1565"/>
      <c r="CQ1" s="1565"/>
      <c r="CR1" s="1565"/>
      <c r="CS1" s="1565"/>
      <c r="CT1" s="1565"/>
      <c r="CU1" s="1565"/>
      <c r="CV1" s="1565"/>
      <c r="CW1" s="1565"/>
      <c r="CX1" s="1565"/>
      <c r="CY1" s="1565"/>
      <c r="CZ1" s="1565"/>
      <c r="DA1" s="1565"/>
      <c r="DB1" s="1565"/>
      <c r="DC1" s="1565"/>
      <c r="DD1" s="1565"/>
      <c r="DE1" s="1565"/>
      <c r="DF1" s="1565"/>
      <c r="DG1" s="1565"/>
      <c r="DH1" s="1565"/>
      <c r="DI1" s="1565"/>
      <c r="DJ1" s="1565"/>
      <c r="DK1" s="1565"/>
      <c r="DL1" s="1565"/>
      <c r="DM1" s="1565"/>
      <c r="DN1" s="446"/>
      <c r="DO1" s="446"/>
      <c r="DP1" s="446"/>
      <c r="DQ1" s="446"/>
      <c r="DR1" s="446"/>
      <c r="DS1" s="446"/>
    </row>
    <row r="2" spans="1:125">
      <c r="A2" s="5"/>
      <c r="B2" s="2421"/>
      <c r="C2" s="2422"/>
      <c r="D2" s="2422"/>
      <c r="E2" s="2422"/>
      <c r="F2" s="2422"/>
      <c r="G2" s="2423"/>
      <c r="H2" s="120"/>
      <c r="I2" s="7"/>
      <c r="J2" s="7"/>
      <c r="K2" s="190"/>
      <c r="L2" s="190"/>
      <c r="M2" s="190"/>
      <c r="N2" s="190"/>
      <c r="O2" s="190"/>
      <c r="P2" s="190"/>
      <c r="Q2" s="190"/>
      <c r="R2" s="190"/>
      <c r="S2" s="190"/>
      <c r="T2" s="481"/>
      <c r="U2" s="481"/>
      <c r="V2" s="481"/>
      <c r="W2" s="481"/>
      <c r="X2" s="481"/>
      <c r="Y2" s="481"/>
      <c r="Z2" s="481"/>
      <c r="AA2" s="5"/>
      <c r="AB2" s="2490"/>
      <c r="AC2" s="2491"/>
      <c r="AD2" s="2491"/>
      <c r="AE2" s="2491"/>
      <c r="AF2" s="2491"/>
      <c r="AG2" s="2491"/>
      <c r="AH2" s="2491"/>
      <c r="AI2" s="2491"/>
      <c r="AJ2" s="2491"/>
      <c r="AK2" s="2491"/>
      <c r="AL2" s="2491"/>
      <c r="AM2" s="2491"/>
      <c r="AN2" s="2491"/>
      <c r="AO2" s="2491"/>
      <c r="AP2" s="2491"/>
      <c r="AQ2" s="2491"/>
      <c r="AR2" s="2491"/>
      <c r="AS2" s="2491"/>
      <c r="AT2" s="2491"/>
      <c r="AU2" s="2491"/>
      <c r="AV2" s="2491"/>
      <c r="AW2" s="2491"/>
      <c r="AX2" s="2491"/>
      <c r="AY2" s="2491"/>
      <c r="AZ2" s="2491"/>
      <c r="BA2" s="2491"/>
      <c r="BB2" s="2491"/>
      <c r="BC2" s="2491"/>
      <c r="BD2" s="2491"/>
      <c r="BE2" s="2491"/>
      <c r="BF2" s="2491"/>
      <c r="BG2" s="2491"/>
      <c r="BH2" s="2491"/>
      <c r="BI2" s="2491"/>
      <c r="BJ2" s="2491"/>
      <c r="BK2" s="2491"/>
      <c r="BL2" s="2491"/>
      <c r="BM2" s="2491"/>
      <c r="BN2" s="2491"/>
      <c r="BO2" s="2491"/>
      <c r="BP2" s="2491"/>
      <c r="BQ2" s="2491"/>
      <c r="BR2" s="2491"/>
      <c r="BS2" s="2491"/>
      <c r="BT2" s="2491"/>
      <c r="BU2" s="2491"/>
      <c r="BV2" s="2491"/>
      <c r="BW2" s="2491"/>
      <c r="BX2" s="2491"/>
      <c r="BY2" s="2491"/>
      <c r="BZ2" s="2491"/>
      <c r="CA2" s="2491"/>
      <c r="CB2" s="2491"/>
      <c r="CC2" s="2491"/>
      <c r="CD2" s="1565"/>
      <c r="CE2" s="1565"/>
      <c r="CF2" s="1565"/>
      <c r="CG2" s="1565"/>
      <c r="CH2" s="1565"/>
      <c r="CI2" s="1565"/>
      <c r="CJ2" s="1565"/>
      <c r="CK2" s="1565"/>
      <c r="CL2" s="1565"/>
      <c r="CM2" s="1565"/>
      <c r="CN2" s="1565"/>
      <c r="CO2" s="1565"/>
      <c r="CP2" s="1565"/>
      <c r="CQ2" s="1565"/>
      <c r="CR2" s="1565"/>
      <c r="CS2" s="1565"/>
      <c r="CT2" s="1565"/>
      <c r="CU2" s="1565"/>
      <c r="CV2" s="1565"/>
      <c r="CW2" s="1565"/>
      <c r="CX2" s="1565"/>
      <c r="CY2" s="1565"/>
      <c r="CZ2" s="1565"/>
      <c r="DA2" s="1565"/>
      <c r="DB2" s="1565"/>
      <c r="DC2" s="1565"/>
      <c r="DD2" s="1565"/>
      <c r="DE2" s="1565"/>
      <c r="DF2" s="1565"/>
      <c r="DG2" s="1565"/>
      <c r="DH2" s="1565"/>
      <c r="DI2" s="1565"/>
      <c r="DJ2" s="1565"/>
      <c r="DK2" s="1565"/>
      <c r="DL2" s="1565"/>
      <c r="DM2" s="1565"/>
      <c r="DN2" s="446"/>
      <c r="DO2" s="446"/>
      <c r="DP2" s="446"/>
      <c r="DQ2" s="446"/>
      <c r="DR2" s="446"/>
      <c r="DS2" s="446"/>
      <c r="DT2" s="1756" t="s">
        <v>1214</v>
      </c>
      <c r="DU2" s="507"/>
    </row>
    <row r="3" spans="1:125" ht="15.75" thickBot="1">
      <c r="A3" s="5"/>
      <c r="B3" s="2424"/>
      <c r="C3" s="2425"/>
      <c r="D3" s="2425"/>
      <c r="E3" s="2425"/>
      <c r="F3" s="2425"/>
      <c r="G3" s="2426"/>
      <c r="H3" s="120"/>
      <c r="I3" s="7"/>
      <c r="J3" s="7"/>
      <c r="K3" s="190"/>
      <c r="L3" s="190"/>
      <c r="M3" s="190"/>
      <c r="N3" s="190"/>
      <c r="O3" s="190"/>
      <c r="P3" s="190"/>
      <c r="Q3" s="190"/>
      <c r="R3" s="190"/>
      <c r="S3" s="190"/>
      <c r="T3" s="481"/>
      <c r="U3" s="481"/>
      <c r="V3" s="481"/>
      <c r="W3" s="481"/>
      <c r="X3" s="481"/>
      <c r="Y3" s="481"/>
      <c r="Z3" s="481"/>
      <c r="AA3" s="5"/>
      <c r="AB3" s="2492"/>
      <c r="AC3" s="2493"/>
      <c r="AD3" s="2493"/>
      <c r="AE3" s="2493"/>
      <c r="AF3" s="2493"/>
      <c r="AG3" s="2493"/>
      <c r="AH3" s="2493"/>
      <c r="AI3" s="2493"/>
      <c r="AJ3" s="2493"/>
      <c r="AK3" s="2493"/>
      <c r="AL3" s="2493"/>
      <c r="AM3" s="2493"/>
      <c r="AN3" s="2493"/>
      <c r="AO3" s="2493"/>
      <c r="AP3" s="2493"/>
      <c r="AQ3" s="2493"/>
      <c r="AR3" s="2493"/>
      <c r="AS3" s="2493"/>
      <c r="AT3" s="2493"/>
      <c r="AU3" s="2493"/>
      <c r="AV3" s="2493"/>
      <c r="AW3" s="2493"/>
      <c r="AX3" s="2493"/>
      <c r="AY3" s="2493"/>
      <c r="AZ3" s="2493"/>
      <c r="BA3" s="2493"/>
      <c r="BB3" s="2493"/>
      <c r="BC3" s="2493"/>
      <c r="BD3" s="2493"/>
      <c r="BE3" s="2493"/>
      <c r="BF3" s="2493"/>
      <c r="BG3" s="2493"/>
      <c r="BH3" s="2493"/>
      <c r="BI3" s="2493"/>
      <c r="BJ3" s="2493"/>
      <c r="BK3" s="2493"/>
      <c r="BL3" s="2493"/>
      <c r="BM3" s="2493"/>
      <c r="BN3" s="2493"/>
      <c r="BO3" s="2493"/>
      <c r="BP3" s="2493"/>
      <c r="BQ3" s="2493"/>
      <c r="BR3" s="2493"/>
      <c r="BS3" s="2493"/>
      <c r="BT3" s="2493"/>
      <c r="BU3" s="2493"/>
      <c r="BV3" s="2493"/>
      <c r="BW3" s="2493"/>
      <c r="BX3" s="2493"/>
      <c r="BY3" s="2493"/>
      <c r="BZ3" s="2493"/>
      <c r="CA3" s="2493"/>
      <c r="CB3" s="2493"/>
      <c r="CC3" s="2493"/>
      <c r="CD3" s="1565"/>
      <c r="CE3" s="1565"/>
      <c r="CF3" s="1565"/>
      <c r="CG3" s="1565"/>
      <c r="CH3" s="1565"/>
      <c r="CI3" s="1565"/>
      <c r="CJ3" s="1565"/>
      <c r="CK3" s="1565"/>
      <c r="CL3" s="1565"/>
      <c r="CM3" s="1565"/>
      <c r="CN3" s="1565"/>
      <c r="CO3" s="1565"/>
      <c r="CP3" s="1565"/>
      <c r="CQ3" s="1565"/>
      <c r="CR3" s="1565"/>
      <c r="CS3" s="1565"/>
      <c r="CT3" s="1565"/>
      <c r="CU3" s="1565"/>
      <c r="CV3" s="1565"/>
      <c r="CW3" s="1565"/>
      <c r="CX3" s="1565"/>
      <c r="CY3" s="1565"/>
      <c r="CZ3" s="1565"/>
      <c r="DA3" s="1565"/>
      <c r="DB3" s="1565"/>
      <c r="DC3" s="1565"/>
      <c r="DD3" s="1565"/>
      <c r="DE3" s="1565"/>
      <c r="DF3" s="1565"/>
      <c r="DG3" s="1565"/>
      <c r="DH3" s="1565"/>
      <c r="DI3" s="1565"/>
      <c r="DJ3" s="1565"/>
      <c r="DK3" s="1565"/>
      <c r="DL3" s="1565"/>
      <c r="DM3" s="1565"/>
      <c r="DN3" s="446"/>
      <c r="DO3" s="446"/>
      <c r="DP3" s="446"/>
      <c r="DQ3" s="446"/>
      <c r="DR3" s="446"/>
      <c r="DS3" s="446"/>
      <c r="DT3" s="1742"/>
      <c r="DU3" s="507" t="s">
        <v>1215</v>
      </c>
    </row>
    <row r="4" spans="1:125" ht="23.25" customHeight="1" thickBot="1">
      <c r="A4" s="5"/>
      <c r="B4" s="440" t="s">
        <v>305</v>
      </c>
      <c r="C4" s="2494" t="s">
        <v>434</v>
      </c>
      <c r="D4" s="2556"/>
      <c r="E4" s="2556"/>
      <c r="F4" s="2556"/>
      <c r="G4" s="2557"/>
      <c r="H4" s="120"/>
      <c r="I4" s="7"/>
      <c r="J4" s="7"/>
      <c r="K4" s="190"/>
      <c r="L4" s="190"/>
      <c r="M4" s="190"/>
      <c r="N4" s="190"/>
      <c r="O4" s="190"/>
      <c r="P4" s="190"/>
      <c r="Q4" s="190"/>
      <c r="R4" s="190"/>
      <c r="S4" s="190"/>
      <c r="T4" s="481"/>
      <c r="U4" s="1563"/>
      <c r="V4" s="1563"/>
      <c r="W4" s="1563"/>
      <c r="X4" s="1563"/>
      <c r="Y4" s="1563"/>
      <c r="Z4" s="1563"/>
      <c r="AA4" s="5"/>
      <c r="AB4" s="1900"/>
      <c r="AC4" s="1900"/>
      <c r="AD4" s="1900"/>
      <c r="AE4" s="1900"/>
      <c r="AF4" s="1900"/>
      <c r="AG4" s="1900"/>
      <c r="AH4" s="1900"/>
      <c r="AI4" s="1900"/>
      <c r="AJ4" s="1900"/>
      <c r="AK4" s="1900"/>
      <c r="AL4" s="1900"/>
      <c r="AM4" s="1900"/>
      <c r="AN4" s="1900"/>
      <c r="AO4" s="1900"/>
      <c r="AP4" s="1900"/>
      <c r="AQ4" s="1900"/>
      <c r="AR4" s="1900"/>
      <c r="AS4" s="1900"/>
      <c r="AT4" s="1563"/>
      <c r="AU4" s="1563"/>
      <c r="AV4" s="1563"/>
      <c r="AW4" s="1563"/>
      <c r="AX4" s="1563"/>
      <c r="AY4" s="1563"/>
      <c r="AZ4" s="1563"/>
      <c r="BA4" s="1563"/>
      <c r="BB4" s="1563"/>
      <c r="BC4" s="1563"/>
      <c r="BD4" s="1563"/>
      <c r="BE4" s="1563"/>
      <c r="BF4" s="1563"/>
      <c r="BG4" s="1563"/>
      <c r="BH4" s="1563"/>
      <c r="BI4" s="1563"/>
      <c r="BJ4" s="1563"/>
      <c r="BK4" s="1563"/>
      <c r="BL4" s="1563"/>
      <c r="BM4" s="1563"/>
      <c r="BN4" s="1563"/>
      <c r="BO4" s="1563"/>
      <c r="BP4" s="1563"/>
      <c r="BQ4" s="1563"/>
      <c r="BR4" s="1563"/>
      <c r="BS4" s="1563"/>
      <c r="BT4" s="1563"/>
      <c r="BU4" s="1563"/>
      <c r="BV4" s="1563"/>
      <c r="BW4" s="1563"/>
      <c r="BX4" s="1563"/>
      <c r="BY4" s="1563"/>
      <c r="BZ4" s="1563"/>
      <c r="CA4" s="1563"/>
      <c r="CB4" s="1563"/>
      <c r="CC4" s="1563"/>
      <c r="CD4" s="1563"/>
      <c r="CE4" s="1563"/>
      <c r="CF4" s="1563"/>
      <c r="CG4" s="1563"/>
      <c r="CH4" s="1563"/>
      <c r="CI4" s="1563"/>
      <c r="CJ4" s="1563"/>
      <c r="CK4" s="1563"/>
      <c r="CL4" s="1563"/>
      <c r="CM4" s="1563"/>
      <c r="CN4" s="1563"/>
      <c r="CO4" s="1563"/>
      <c r="CP4" s="1563"/>
      <c r="CQ4" s="1563"/>
      <c r="CR4" s="1563"/>
      <c r="CS4" s="1563"/>
      <c r="CT4" s="1563"/>
      <c r="CU4" s="1563"/>
      <c r="CV4" s="1563"/>
      <c r="CW4" s="1563"/>
      <c r="CX4" s="1563"/>
      <c r="CY4" s="1563"/>
      <c r="CZ4" s="1563"/>
      <c r="DA4" s="1563"/>
      <c r="DB4" s="1563"/>
      <c r="DC4" s="1563"/>
      <c r="DD4" s="1563"/>
      <c r="DE4" s="1563"/>
      <c r="DF4" s="1563"/>
      <c r="DG4" s="1563"/>
      <c r="DH4" s="1563"/>
      <c r="DI4" s="1563"/>
      <c r="DJ4" s="1563"/>
      <c r="DK4" s="1563"/>
      <c r="DL4" s="1563"/>
      <c r="DM4" s="1563"/>
      <c r="DN4" s="447"/>
      <c r="DO4" s="447"/>
      <c r="DP4" s="447"/>
      <c r="DQ4" s="447"/>
      <c r="DR4" s="447"/>
      <c r="DS4" s="447"/>
      <c r="DT4" s="1757"/>
      <c r="DU4" s="507" t="s">
        <v>1216</v>
      </c>
    </row>
    <row r="5" spans="1:125" ht="15.75" thickBot="1">
      <c r="A5" s="5"/>
      <c r="B5" s="440" t="s">
        <v>300</v>
      </c>
      <c r="C5" s="1567" t="s">
        <v>139</v>
      </c>
      <c r="D5" s="1567"/>
      <c r="E5" s="1567"/>
      <c r="F5" s="1567"/>
      <c r="G5" s="1568"/>
      <c r="H5" s="120"/>
      <c r="I5" s="7"/>
      <c r="J5" s="7"/>
      <c r="K5" s="190"/>
      <c r="L5" s="190"/>
      <c r="M5" s="190"/>
      <c r="N5" s="190"/>
      <c r="O5" s="190"/>
      <c r="P5" s="190"/>
      <c r="Q5" s="190"/>
      <c r="R5" s="190"/>
      <c r="S5" s="190"/>
      <c r="T5" s="481"/>
      <c r="U5" s="1563"/>
      <c r="V5" s="1563"/>
      <c r="W5" s="1563"/>
      <c r="X5" s="1563"/>
      <c r="Y5" s="1563"/>
      <c r="Z5" s="1563"/>
      <c r="AA5" s="5"/>
      <c r="AB5" s="1900"/>
      <c r="AC5" s="1900"/>
      <c r="AD5" s="1900"/>
      <c r="AE5" s="1900"/>
      <c r="AF5" s="1900"/>
      <c r="AG5" s="1900"/>
      <c r="AH5" s="1900"/>
      <c r="AI5" s="1900"/>
      <c r="AJ5" s="1900"/>
      <c r="AK5" s="1900"/>
      <c r="AL5" s="1900"/>
      <c r="AM5" s="1900"/>
      <c r="AN5" s="1900"/>
      <c r="AO5" s="1900"/>
      <c r="AP5" s="1900"/>
      <c r="AQ5" s="1900"/>
      <c r="AR5" s="1900"/>
      <c r="AS5" s="1900"/>
      <c r="AT5" s="1563"/>
      <c r="AU5" s="1563"/>
      <c r="AV5" s="1563"/>
      <c r="AW5" s="1563"/>
      <c r="AX5" s="1563"/>
      <c r="AY5" s="1563"/>
      <c r="AZ5" s="1563"/>
      <c r="BA5" s="1563"/>
      <c r="BB5" s="1563"/>
      <c r="BC5" s="1563"/>
      <c r="BD5" s="1563"/>
      <c r="BE5" s="1563"/>
      <c r="BF5" s="1563"/>
      <c r="BG5" s="1563"/>
      <c r="BH5" s="1563"/>
      <c r="BI5" s="1563"/>
      <c r="BJ5" s="1563"/>
      <c r="BK5" s="1563"/>
      <c r="BL5" s="1563"/>
      <c r="BM5" s="1563"/>
      <c r="BN5" s="1563"/>
      <c r="BO5" s="1563"/>
      <c r="BP5" s="1563"/>
      <c r="BQ5" s="1563"/>
      <c r="BR5" s="1563"/>
      <c r="BS5" s="1563"/>
      <c r="BT5" s="1563"/>
      <c r="BU5" s="1563"/>
      <c r="BV5" s="1563"/>
      <c r="BW5" s="1563"/>
      <c r="BX5" s="1563"/>
      <c r="BY5" s="1563"/>
      <c r="BZ5" s="1563"/>
      <c r="CA5" s="1563"/>
      <c r="CB5" s="1563"/>
      <c r="CC5" s="1563"/>
      <c r="CD5" s="1563"/>
      <c r="CE5" s="1563"/>
      <c r="CF5" s="1563"/>
      <c r="CG5" s="1563"/>
      <c r="CH5" s="1563"/>
      <c r="CI5" s="1563"/>
      <c r="CJ5" s="1563"/>
      <c r="CK5" s="1563"/>
      <c r="CL5" s="1563"/>
      <c r="CM5" s="1563"/>
      <c r="CN5" s="1563"/>
      <c r="CO5" s="1563"/>
      <c r="CP5" s="1563"/>
      <c r="CQ5" s="1563"/>
      <c r="CR5" s="1563"/>
      <c r="CS5" s="1563"/>
      <c r="CT5" s="1563"/>
      <c r="CU5" s="1563"/>
      <c r="CV5" s="1563"/>
      <c r="CW5" s="1563"/>
      <c r="CX5" s="1563"/>
      <c r="CY5" s="1563"/>
      <c r="CZ5" s="1563"/>
      <c r="DA5" s="1563"/>
      <c r="DB5" s="1563"/>
      <c r="DC5" s="1563"/>
      <c r="DD5" s="1563"/>
      <c r="DE5" s="1563"/>
      <c r="DF5" s="1563"/>
      <c r="DG5" s="1563"/>
      <c r="DH5" s="1563"/>
      <c r="DI5" s="1563"/>
      <c r="DJ5" s="1563"/>
      <c r="DK5" s="1563"/>
      <c r="DL5" s="1563"/>
      <c r="DM5" s="1563"/>
      <c r="DN5" s="447"/>
      <c r="DO5" s="447"/>
      <c r="DP5" s="447"/>
      <c r="DQ5" s="447"/>
      <c r="DR5" s="447"/>
      <c r="DS5" s="447"/>
      <c r="DT5" s="1758"/>
      <c r="DU5" s="507" t="s">
        <v>1217</v>
      </c>
    </row>
    <row r="6" spans="1:125" ht="15.75" thickBot="1">
      <c r="A6" s="5"/>
      <c r="B6" s="440" t="s">
        <v>304</v>
      </c>
      <c r="C6" s="2494" t="s">
        <v>435</v>
      </c>
      <c r="D6" s="2556"/>
      <c r="E6" s="1567"/>
      <c r="F6" s="1567"/>
      <c r="G6" s="1568"/>
      <c r="H6" s="120"/>
      <c r="I6" s="7"/>
      <c r="J6" s="7"/>
      <c r="K6" s="190"/>
      <c r="L6" s="190"/>
      <c r="M6" s="190"/>
      <c r="N6" s="190"/>
      <c r="O6" s="190"/>
      <c r="P6" s="190"/>
      <c r="Q6" s="190"/>
      <c r="R6" s="190"/>
      <c r="S6" s="190"/>
      <c r="T6" s="481"/>
      <c r="U6" s="1563"/>
      <c r="V6" s="1563"/>
      <c r="W6" s="1563"/>
      <c r="X6" s="1563"/>
      <c r="Y6" s="1563"/>
      <c r="Z6" s="1563"/>
      <c r="AA6" s="5"/>
      <c r="AB6" s="1900"/>
      <c r="AC6" s="1900"/>
      <c r="AD6" s="1900"/>
      <c r="AE6" s="1900"/>
      <c r="AF6" s="1900"/>
      <c r="AG6" s="1900"/>
      <c r="AH6" s="1900"/>
      <c r="AI6" s="1900"/>
      <c r="AJ6" s="1900"/>
      <c r="AK6" s="1900"/>
      <c r="AL6" s="1900"/>
      <c r="AM6" s="1900"/>
      <c r="AN6" s="1900"/>
      <c r="AO6" s="1900"/>
      <c r="AP6" s="1900"/>
      <c r="AQ6" s="1900"/>
      <c r="AR6" s="1900"/>
      <c r="AS6" s="1900"/>
      <c r="AT6" s="1563"/>
      <c r="AU6" s="1563"/>
      <c r="AV6" s="1563"/>
      <c r="AW6" s="1563"/>
      <c r="AX6" s="1563"/>
      <c r="AY6" s="1563"/>
      <c r="AZ6" s="1563"/>
      <c r="BA6" s="1563"/>
      <c r="BB6" s="1563"/>
      <c r="BC6" s="1563"/>
      <c r="BD6" s="1563"/>
      <c r="BE6" s="1563"/>
      <c r="BF6" s="1563"/>
      <c r="BG6" s="1563"/>
      <c r="BH6" s="1563"/>
      <c r="BI6" s="1563"/>
      <c r="BJ6" s="1563"/>
      <c r="BK6" s="1563"/>
      <c r="BL6" s="1563"/>
      <c r="BM6" s="1563"/>
      <c r="BN6" s="1563"/>
      <c r="BO6" s="1563"/>
      <c r="BP6" s="1563"/>
      <c r="BQ6" s="1563"/>
      <c r="BR6" s="1563"/>
      <c r="BS6" s="1563"/>
      <c r="BT6" s="1563"/>
      <c r="BU6" s="1563"/>
      <c r="BV6" s="1563"/>
      <c r="BW6" s="1563"/>
      <c r="BX6" s="1563"/>
      <c r="BY6" s="1563"/>
      <c r="BZ6" s="1563"/>
      <c r="CA6" s="1563"/>
      <c r="CB6" s="1563"/>
      <c r="CC6" s="1563"/>
      <c r="CD6" s="1563"/>
      <c r="CE6" s="1563"/>
      <c r="CF6" s="1563"/>
      <c r="CG6" s="1563"/>
      <c r="CH6" s="1563"/>
      <c r="CI6" s="1563"/>
      <c r="CJ6" s="1563"/>
      <c r="CK6" s="1563"/>
      <c r="CL6" s="1563"/>
      <c r="CM6" s="1563"/>
      <c r="CN6" s="1563"/>
      <c r="CO6" s="1563"/>
      <c r="CP6" s="1563"/>
      <c r="CQ6" s="1563"/>
      <c r="CR6" s="1563"/>
      <c r="CS6" s="1563"/>
      <c r="CT6" s="1563"/>
      <c r="CU6" s="1563"/>
      <c r="CV6" s="1563"/>
      <c r="CW6" s="1563"/>
      <c r="CX6" s="1563"/>
      <c r="CY6" s="1563"/>
      <c r="CZ6" s="1563"/>
      <c r="DA6" s="1563"/>
      <c r="DB6" s="1563"/>
      <c r="DC6" s="1563"/>
      <c r="DD6" s="1563"/>
      <c r="DE6" s="1563"/>
      <c r="DF6" s="1563"/>
      <c r="DG6" s="1563"/>
      <c r="DH6" s="1563"/>
      <c r="DI6" s="1563"/>
      <c r="DJ6" s="1563"/>
      <c r="DK6" s="1563"/>
      <c r="DL6" s="1563"/>
      <c r="DM6" s="1563"/>
      <c r="DN6" s="447"/>
      <c r="DO6" s="447"/>
      <c r="DP6" s="447"/>
      <c r="DQ6" s="447"/>
      <c r="DR6" s="447"/>
      <c r="DS6" s="447"/>
      <c r="DT6" s="1759"/>
      <c r="DU6" s="507" t="s">
        <v>1218</v>
      </c>
    </row>
    <row r="7" spans="1:125" ht="34.5" customHeight="1" thickBot="1">
      <c r="A7" s="5"/>
      <c r="B7" s="440" t="s">
        <v>302</v>
      </c>
      <c r="C7" s="2494" t="s">
        <v>436</v>
      </c>
      <c r="D7" s="2556"/>
      <c r="E7" s="2556"/>
      <c r="F7" s="2556"/>
      <c r="G7" s="2557"/>
      <c r="H7" s="120"/>
      <c r="I7" s="7"/>
      <c r="J7" s="7"/>
      <c r="K7" s="190"/>
      <c r="L7" s="190"/>
      <c r="M7" s="190"/>
      <c r="N7" s="190"/>
      <c r="O7" s="190"/>
      <c r="P7" s="190"/>
      <c r="Q7" s="190"/>
      <c r="R7" s="190"/>
      <c r="S7" s="190"/>
      <c r="T7" s="481"/>
      <c r="U7" s="1563"/>
      <c r="V7" s="1563"/>
      <c r="W7" s="1563"/>
      <c r="X7" s="1563"/>
      <c r="Y7" s="1563"/>
      <c r="Z7" s="1563"/>
      <c r="AA7" s="5"/>
      <c r="AB7" s="1900"/>
      <c r="AC7" s="1900"/>
      <c r="AD7" s="1900"/>
      <c r="AE7" s="1900"/>
      <c r="AF7" s="1900"/>
      <c r="AG7" s="1900"/>
      <c r="AH7" s="1900"/>
      <c r="AI7" s="1900"/>
      <c r="AJ7" s="1900"/>
      <c r="AK7" s="1900"/>
      <c r="AL7" s="1900"/>
      <c r="AM7" s="1900"/>
      <c r="AN7" s="1900"/>
      <c r="AO7" s="1900"/>
      <c r="AP7" s="1900"/>
      <c r="AQ7" s="1900"/>
      <c r="AR7" s="1900"/>
      <c r="AS7" s="1900"/>
      <c r="AT7" s="1563"/>
      <c r="AU7" s="1563"/>
      <c r="AV7" s="1563"/>
      <c r="AW7" s="1563"/>
      <c r="AX7" s="1563"/>
      <c r="AY7" s="1563"/>
      <c r="AZ7" s="1563"/>
      <c r="BA7" s="1563"/>
      <c r="BB7" s="1563"/>
      <c r="BC7" s="1563"/>
      <c r="BD7" s="1563"/>
      <c r="BE7" s="1563"/>
      <c r="BF7" s="1563"/>
      <c r="BG7" s="1563"/>
      <c r="BH7" s="1563"/>
      <c r="BI7" s="1563"/>
      <c r="BJ7" s="1563"/>
      <c r="BK7" s="1563"/>
      <c r="BL7" s="1563"/>
      <c r="BM7" s="1563"/>
      <c r="BN7" s="1563"/>
      <c r="BO7" s="1563"/>
      <c r="BP7" s="1563"/>
      <c r="BQ7" s="1563"/>
      <c r="BR7" s="1563"/>
      <c r="BS7" s="1563"/>
      <c r="BT7" s="1563"/>
      <c r="BU7" s="1563"/>
      <c r="BV7" s="1563"/>
      <c r="BW7" s="1563"/>
      <c r="BX7" s="1563"/>
      <c r="BY7" s="1563"/>
      <c r="BZ7" s="1563"/>
      <c r="CA7" s="1563"/>
      <c r="CB7" s="1563"/>
      <c r="CC7" s="1563"/>
      <c r="CD7" s="1563"/>
      <c r="CE7" s="1563"/>
      <c r="CF7" s="1563"/>
      <c r="CG7" s="1563"/>
      <c r="CH7" s="1563"/>
      <c r="CI7" s="1563"/>
      <c r="CJ7" s="1563"/>
      <c r="CK7" s="1563"/>
      <c r="CL7" s="1563"/>
      <c r="CM7" s="1563"/>
      <c r="CN7" s="1563"/>
      <c r="CO7" s="1563"/>
      <c r="CP7" s="1563"/>
      <c r="CQ7" s="1563"/>
      <c r="CR7" s="1563"/>
      <c r="CS7" s="1563"/>
      <c r="CT7" s="1563"/>
      <c r="CU7" s="1563"/>
      <c r="CV7" s="1563"/>
      <c r="CW7" s="1563"/>
      <c r="CX7" s="1563"/>
      <c r="CY7" s="1563"/>
      <c r="CZ7" s="1563"/>
      <c r="DA7" s="1563"/>
      <c r="DB7" s="1563"/>
      <c r="DC7" s="1563"/>
      <c r="DD7" s="1563"/>
      <c r="DE7" s="1563"/>
      <c r="DF7" s="1563"/>
      <c r="DG7" s="1563"/>
      <c r="DH7" s="1563"/>
      <c r="DI7" s="1563"/>
      <c r="DJ7" s="1563"/>
      <c r="DK7" s="1563"/>
      <c r="DL7" s="1563"/>
      <c r="DM7" s="1563"/>
      <c r="DN7" s="447"/>
      <c r="DO7" s="447"/>
      <c r="DP7" s="447"/>
      <c r="DQ7" s="447"/>
      <c r="DR7" s="447"/>
      <c r="DS7" s="447"/>
    </row>
    <row r="8" spans="1:125" ht="23.25" customHeight="1" thickBot="1">
      <c r="A8" s="5"/>
      <c r="B8" s="440" t="s">
        <v>303</v>
      </c>
      <c r="C8" s="2494" t="s">
        <v>437</v>
      </c>
      <c r="D8" s="2556"/>
      <c r="E8" s="2556"/>
      <c r="F8" s="2556"/>
      <c r="G8" s="2557"/>
      <c r="H8" s="120"/>
      <c r="I8" s="7"/>
      <c r="J8" s="7"/>
      <c r="K8" s="190"/>
      <c r="L8" s="190"/>
      <c r="M8" s="190"/>
      <c r="N8" s="190"/>
      <c r="O8" s="190"/>
      <c r="P8" s="190"/>
      <c r="Q8" s="190"/>
      <c r="R8" s="190"/>
      <c r="S8" s="190"/>
      <c r="T8" s="481"/>
      <c r="U8" s="1563"/>
      <c r="V8" s="1563"/>
      <c r="W8" s="1563"/>
      <c r="X8" s="1563"/>
      <c r="Y8" s="1563"/>
      <c r="Z8" s="1563"/>
      <c r="AA8" s="5"/>
      <c r="AB8" s="1900"/>
      <c r="AC8" s="1900"/>
      <c r="AD8" s="1900"/>
      <c r="AE8" s="1900"/>
      <c r="AF8" s="1900"/>
      <c r="AG8" s="1900"/>
      <c r="AH8" s="1900"/>
      <c r="AI8" s="1900"/>
      <c r="AJ8" s="1900"/>
      <c r="AK8" s="1900"/>
      <c r="AL8" s="1900"/>
      <c r="AM8" s="1900"/>
      <c r="AN8" s="1900"/>
      <c r="AO8" s="1900"/>
      <c r="AP8" s="1900"/>
      <c r="AQ8" s="1900"/>
      <c r="AR8" s="1900"/>
      <c r="AS8" s="1900"/>
      <c r="AT8" s="1563"/>
      <c r="AU8" s="1563"/>
      <c r="AV8" s="1563"/>
      <c r="AW8" s="1563"/>
      <c r="AX8" s="1563"/>
      <c r="AY8" s="1563"/>
      <c r="AZ8" s="1563"/>
      <c r="BA8" s="1563"/>
      <c r="BB8" s="1563"/>
      <c r="BC8" s="1563"/>
      <c r="BD8" s="1563"/>
      <c r="BE8" s="1563"/>
      <c r="BF8" s="1563"/>
      <c r="BG8" s="1563"/>
      <c r="BH8" s="1563"/>
      <c r="BI8" s="1563"/>
      <c r="BJ8" s="1563"/>
      <c r="BK8" s="1563"/>
      <c r="BL8" s="1563"/>
      <c r="BM8" s="1563"/>
      <c r="BN8" s="1563"/>
      <c r="BO8" s="1563"/>
      <c r="BP8" s="1563"/>
      <c r="BQ8" s="1563"/>
      <c r="BR8" s="1563"/>
      <c r="BS8" s="1563"/>
      <c r="BT8" s="1563"/>
      <c r="BU8" s="1563"/>
      <c r="BV8" s="1563"/>
      <c r="BW8" s="1563"/>
      <c r="BX8" s="1563"/>
      <c r="BY8" s="1563"/>
      <c r="BZ8" s="1563"/>
      <c r="CA8" s="1563"/>
      <c r="CB8" s="1563"/>
      <c r="CC8" s="1563"/>
      <c r="CD8" s="1563"/>
      <c r="CE8" s="1563"/>
      <c r="CF8" s="1563"/>
      <c r="CG8" s="1563"/>
      <c r="CH8" s="1563"/>
      <c r="CI8" s="1563"/>
      <c r="CJ8" s="1563"/>
      <c r="CK8" s="1563"/>
      <c r="CL8" s="1563"/>
      <c r="CM8" s="1563"/>
      <c r="CN8" s="1563"/>
      <c r="CO8" s="1563"/>
      <c r="CP8" s="1563"/>
      <c r="CQ8" s="1563"/>
      <c r="CR8" s="1563"/>
      <c r="CS8" s="1563"/>
      <c r="CT8" s="1563"/>
      <c r="CU8" s="1563"/>
      <c r="CV8" s="1563"/>
      <c r="CW8" s="1563"/>
      <c r="CX8" s="1563"/>
      <c r="CY8" s="1563"/>
      <c r="CZ8" s="1563"/>
      <c r="DA8" s="1563"/>
      <c r="DB8" s="1563"/>
      <c r="DC8" s="1563"/>
      <c r="DD8" s="1563"/>
      <c r="DE8" s="1563"/>
      <c r="DF8" s="1563"/>
      <c r="DG8" s="1563"/>
      <c r="DH8" s="1563"/>
      <c r="DI8" s="1563"/>
      <c r="DJ8" s="1563"/>
      <c r="DK8" s="1563"/>
      <c r="DL8" s="1563"/>
      <c r="DM8" s="1563"/>
      <c r="DN8" s="447"/>
      <c r="DO8" s="447"/>
      <c r="DP8" s="447"/>
      <c r="DQ8" s="447"/>
      <c r="DR8" s="447"/>
      <c r="DS8" s="447"/>
    </row>
    <row r="9" spans="1:125" ht="15.75" thickBot="1">
      <c r="A9" s="5"/>
      <c r="B9" s="7"/>
      <c r="C9" s="7"/>
      <c r="D9" s="7"/>
      <c r="E9" s="7"/>
      <c r="F9" s="7"/>
      <c r="G9" s="7"/>
      <c r="H9" s="7"/>
      <c r="I9" s="7"/>
      <c r="J9" s="190"/>
      <c r="K9" s="190"/>
      <c r="L9" s="190"/>
      <c r="M9" s="190"/>
      <c r="N9" s="190"/>
      <c r="O9" s="190"/>
      <c r="P9" s="190"/>
      <c r="Q9" s="190"/>
      <c r="R9" s="190"/>
      <c r="S9" s="190"/>
      <c r="T9" s="481"/>
      <c r="U9" s="441"/>
      <c r="V9" s="441"/>
      <c r="W9" s="441"/>
      <c r="X9" s="441"/>
      <c r="Y9" s="441"/>
      <c r="Z9" s="441"/>
      <c r="AA9" s="7"/>
      <c r="AB9" s="441"/>
      <c r="AC9" s="441"/>
      <c r="AD9" s="441"/>
      <c r="AE9" s="441"/>
      <c r="AF9" s="441"/>
      <c r="AG9" s="441"/>
      <c r="AH9" s="441"/>
      <c r="AI9" s="441"/>
      <c r="AJ9" s="441"/>
      <c r="AK9" s="441"/>
      <c r="AL9" s="441"/>
      <c r="AM9" s="441"/>
      <c r="AN9" s="441"/>
      <c r="AO9" s="441"/>
      <c r="AP9" s="441"/>
      <c r="AQ9" s="441"/>
      <c r="AR9" s="441"/>
      <c r="AS9" s="441"/>
      <c r="AT9" s="441"/>
      <c r="AU9" s="441"/>
      <c r="AV9" s="441"/>
      <c r="AW9" s="441"/>
      <c r="AX9" s="441"/>
      <c r="AY9" s="441"/>
      <c r="AZ9" s="441"/>
      <c r="BA9" s="441"/>
      <c r="BB9" s="441"/>
      <c r="BC9" s="441"/>
      <c r="BD9" s="441"/>
      <c r="BE9" s="441"/>
      <c r="BF9" s="441"/>
      <c r="BG9" s="441"/>
      <c r="BH9" s="441"/>
      <c r="BI9" s="441"/>
      <c r="BJ9" s="441"/>
      <c r="BK9" s="441"/>
      <c r="BL9" s="441"/>
      <c r="BM9" s="441"/>
      <c r="BN9" s="441"/>
      <c r="BO9" s="441"/>
      <c r="BP9" s="441"/>
      <c r="BQ9" s="441"/>
      <c r="BR9" s="441"/>
      <c r="BS9" s="441"/>
      <c r="BT9" s="441"/>
      <c r="BU9" s="441"/>
      <c r="BV9" s="441"/>
      <c r="BW9" s="441"/>
      <c r="BX9" s="441"/>
      <c r="BY9" s="441"/>
      <c r="BZ9" s="441"/>
      <c r="CA9" s="441"/>
      <c r="CB9" s="441"/>
      <c r="CC9" s="441"/>
      <c r="CD9" s="441"/>
      <c r="CE9" s="441"/>
      <c r="CF9" s="441"/>
      <c r="CG9" s="441"/>
      <c r="CH9" s="441"/>
      <c r="CI9" s="441"/>
      <c r="CJ9" s="441"/>
      <c r="CK9" s="441"/>
      <c r="CL9" s="441"/>
      <c r="CM9" s="441"/>
      <c r="CN9" s="441"/>
      <c r="CO9" s="441"/>
      <c r="CP9" s="441"/>
      <c r="CQ9" s="441"/>
      <c r="CR9" s="441"/>
      <c r="CS9" s="441"/>
      <c r="CT9" s="441"/>
      <c r="CU9" s="441"/>
      <c r="CV9" s="441"/>
      <c r="CW9" s="441"/>
      <c r="CX9" s="441"/>
      <c r="CY9" s="441"/>
      <c r="CZ9" s="441"/>
      <c r="DA9" s="441"/>
      <c r="DB9" s="441"/>
      <c r="DC9" s="441"/>
      <c r="DD9" s="441"/>
      <c r="DE9" s="441"/>
      <c r="DF9" s="441"/>
      <c r="DG9" s="441"/>
      <c r="DH9" s="441"/>
      <c r="DI9" s="441"/>
      <c r="DJ9" s="441"/>
      <c r="DK9" s="441"/>
      <c r="DL9" s="441"/>
      <c r="DM9" s="441"/>
      <c r="DN9" s="448"/>
      <c r="DO9" s="448"/>
      <c r="DP9" s="448"/>
      <c r="DQ9" s="448"/>
      <c r="DR9" s="448"/>
      <c r="DS9" s="448"/>
    </row>
    <row r="10" spans="1:125" ht="21" thickBot="1">
      <c r="A10" s="738" t="s">
        <v>64</v>
      </c>
      <c r="B10" s="739"/>
      <c r="C10" s="2439" t="s">
        <v>57</v>
      </c>
      <c r="D10" s="2440"/>
      <c r="E10" s="1564"/>
      <c r="F10" s="741">
        <f ca="1">TODAY()</f>
        <v>42956</v>
      </c>
      <c r="G10" s="121"/>
      <c r="H10" s="742"/>
      <c r="I10" s="742"/>
      <c r="J10" s="743"/>
      <c r="K10" s="743"/>
      <c r="L10" s="743"/>
      <c r="M10" s="743"/>
      <c r="N10" s="743"/>
      <c r="O10" s="743"/>
      <c r="P10" s="743"/>
      <c r="Q10" s="743"/>
      <c r="R10" s="743"/>
      <c r="S10" s="743"/>
      <c r="T10" s="744"/>
      <c r="U10" s="744"/>
      <c r="V10" s="744"/>
      <c r="W10" s="744"/>
      <c r="X10" s="744"/>
      <c r="Y10" s="744"/>
      <c r="Z10" s="744"/>
      <c r="AA10" s="5"/>
      <c r="AB10" s="2479" t="s">
        <v>299</v>
      </c>
      <c r="AC10" s="2480"/>
      <c r="AD10" s="2480"/>
      <c r="AE10" s="2480"/>
      <c r="AF10" s="2480"/>
      <c r="AG10" s="2480"/>
      <c r="AH10" s="2480"/>
      <c r="AI10" s="2480"/>
      <c r="AJ10" s="2480"/>
      <c r="AK10" s="2480"/>
      <c r="AL10" s="2480"/>
      <c r="AM10" s="2480"/>
      <c r="AN10" s="2480"/>
      <c r="AO10" s="2480"/>
      <c r="AP10" s="2480"/>
      <c r="AQ10" s="2480"/>
      <c r="AR10" s="2480"/>
      <c r="AS10" s="2480"/>
      <c r="AT10" s="2480"/>
      <c r="AU10" s="2480"/>
      <c r="AV10" s="2480"/>
      <c r="AW10" s="2480"/>
      <c r="AX10" s="2480"/>
      <c r="AY10" s="2480"/>
      <c r="AZ10" s="2480"/>
      <c r="BA10" s="2480"/>
      <c r="BB10" s="2480"/>
      <c r="BC10" s="2480"/>
      <c r="BD10" s="2480"/>
      <c r="BE10" s="2480"/>
      <c r="BF10" s="2480"/>
      <c r="BG10" s="2480"/>
      <c r="BH10" s="2480"/>
      <c r="BI10" s="2480"/>
      <c r="BJ10" s="2480"/>
      <c r="BK10" s="2480"/>
      <c r="BL10" s="2480"/>
      <c r="BM10" s="2480"/>
      <c r="BN10" s="2480"/>
      <c r="BO10" s="2480"/>
      <c r="BP10" s="2480"/>
      <c r="BQ10" s="2480"/>
      <c r="BR10" s="2480"/>
      <c r="BS10" s="2480"/>
      <c r="BT10" s="2480"/>
      <c r="BU10" s="2480"/>
      <c r="BV10" s="2480"/>
      <c r="BW10" s="2480"/>
      <c r="BX10" s="2480"/>
      <c r="BY10" s="2480"/>
      <c r="BZ10" s="2480"/>
      <c r="CA10" s="2480"/>
      <c r="CB10" s="2480"/>
      <c r="CC10" s="2480"/>
      <c r="CD10" s="2480"/>
      <c r="CE10" s="2480"/>
      <c r="CF10" s="2480"/>
      <c r="CG10" s="2480"/>
      <c r="CH10" s="2480"/>
      <c r="CI10" s="2480"/>
      <c r="CJ10" s="2480"/>
      <c r="CK10" s="2480"/>
      <c r="CL10" s="2480"/>
      <c r="CM10" s="2480"/>
      <c r="CN10" s="2480"/>
      <c r="CO10" s="2480"/>
      <c r="CP10" s="2480"/>
      <c r="CQ10" s="2480"/>
      <c r="CR10" s="2480"/>
      <c r="CS10" s="2480"/>
      <c r="CT10" s="2480"/>
      <c r="CU10" s="2480"/>
      <c r="CV10" s="2480"/>
      <c r="CW10" s="2480"/>
      <c r="CX10" s="2480"/>
      <c r="CY10" s="2480"/>
      <c r="CZ10" s="2480"/>
      <c r="DA10" s="2480"/>
      <c r="DB10" s="2480"/>
      <c r="DC10" s="2480"/>
      <c r="DD10" s="2480"/>
      <c r="DE10" s="2480"/>
      <c r="DF10" s="2480"/>
      <c r="DG10" s="2480"/>
      <c r="DH10" s="2480"/>
      <c r="DI10" s="2480"/>
      <c r="DJ10" s="2480"/>
      <c r="DK10" s="2480"/>
      <c r="DL10" s="2480"/>
      <c r="DM10" s="2480"/>
      <c r="DN10" s="2481"/>
      <c r="DO10" s="2481"/>
      <c r="DP10" s="2481"/>
      <c r="DQ10" s="2481"/>
      <c r="DR10" s="2481"/>
      <c r="DS10" s="2481"/>
    </row>
    <row r="11" spans="1:125" s="468" customFormat="1" ht="17.25" customHeight="1" thickBot="1">
      <c r="A11" s="768" t="s">
        <v>285</v>
      </c>
      <c r="B11" s="88"/>
      <c r="C11" s="88"/>
      <c r="D11" s="88"/>
      <c r="E11" s="88"/>
      <c r="F11" s="88"/>
      <c r="G11" s="88"/>
      <c r="H11" s="88"/>
      <c r="I11" s="88"/>
      <c r="J11" s="745"/>
      <c r="K11" s="745"/>
      <c r="L11" s="745"/>
      <c r="M11" s="745"/>
      <c r="N11" s="745"/>
      <c r="O11" s="745"/>
      <c r="P11" s="745"/>
      <c r="Q11" s="745"/>
      <c r="R11" s="745"/>
      <c r="S11" s="745"/>
      <c r="T11" s="746"/>
      <c r="U11" s="746"/>
      <c r="V11" s="746"/>
      <c r="W11" s="746"/>
      <c r="X11" s="746"/>
      <c r="Y11" s="746"/>
      <c r="Z11" s="746"/>
      <c r="AA11" s="466"/>
      <c r="AB11" s="2482" t="s">
        <v>288</v>
      </c>
      <c r="AC11" s="2483"/>
      <c r="AD11" s="2483"/>
      <c r="AE11" s="2483"/>
      <c r="AF11" s="2483"/>
      <c r="AG11" s="2483"/>
      <c r="AH11" s="2483"/>
      <c r="AI11" s="2483"/>
      <c r="AJ11" s="2483"/>
      <c r="AK11" s="2483"/>
      <c r="AL11" s="2483"/>
      <c r="AM11" s="2483"/>
      <c r="AN11" s="2483"/>
      <c r="AO11" s="2483"/>
      <c r="AP11" s="2483"/>
      <c r="AQ11" s="2483"/>
      <c r="AR11" s="2483"/>
      <c r="AS11" s="2484"/>
      <c r="AT11" s="2558" t="s">
        <v>310</v>
      </c>
      <c r="AU11" s="2559"/>
      <c r="AV11" s="2559"/>
      <c r="AW11" s="2559"/>
      <c r="AX11" s="2559"/>
      <c r="AY11" s="2559"/>
      <c r="AZ11" s="2559"/>
      <c r="BA11" s="2559"/>
      <c r="BB11" s="2559"/>
      <c r="BC11" s="2559"/>
      <c r="BD11" s="2559"/>
      <c r="BE11" s="2559"/>
      <c r="BF11" s="2559"/>
      <c r="BG11" s="2559"/>
      <c r="BH11" s="2559"/>
      <c r="BI11" s="2559"/>
      <c r="BJ11" s="2559"/>
      <c r="BK11" s="2560"/>
      <c r="BL11" s="2558" t="s">
        <v>289</v>
      </c>
      <c r="BM11" s="2559"/>
      <c r="BN11" s="2559"/>
      <c r="BO11" s="2559"/>
      <c r="BP11" s="2559"/>
      <c r="BQ11" s="2559"/>
      <c r="BR11" s="2559"/>
      <c r="BS11" s="2559"/>
      <c r="BT11" s="2559"/>
      <c r="BU11" s="2559"/>
      <c r="BV11" s="2559"/>
      <c r="BW11" s="2559"/>
      <c r="BX11" s="2559"/>
      <c r="BY11" s="2559"/>
      <c r="BZ11" s="2559"/>
      <c r="CA11" s="2559"/>
      <c r="CB11" s="2559"/>
      <c r="CC11" s="2560"/>
      <c r="CD11" s="1760"/>
      <c r="CE11" s="1760"/>
      <c r="CF11" s="1760"/>
      <c r="CG11" s="1760"/>
      <c r="CH11" s="1760"/>
      <c r="CI11" s="1760"/>
      <c r="CJ11" s="1760"/>
      <c r="CK11" s="1760"/>
      <c r="CL11" s="1760"/>
      <c r="CM11" s="1760"/>
      <c r="CN11" s="1760"/>
      <c r="CO11" s="1760"/>
      <c r="CP11" s="1760"/>
      <c r="CQ11" s="1760"/>
      <c r="CR11" s="1760"/>
      <c r="CS11" s="1760"/>
      <c r="CT11" s="1760"/>
      <c r="CU11" s="1760"/>
      <c r="CV11" s="1760"/>
      <c r="CW11" s="1760"/>
      <c r="CX11" s="1760"/>
      <c r="CY11" s="1760"/>
      <c r="CZ11" s="1760"/>
      <c r="DA11" s="1760"/>
      <c r="DB11" s="1760"/>
      <c r="DC11" s="1760"/>
      <c r="DD11" s="1760"/>
      <c r="DE11" s="1760"/>
      <c r="DF11" s="1760"/>
      <c r="DG11" s="1760"/>
      <c r="DH11" s="1760"/>
      <c r="DI11" s="1760"/>
      <c r="DJ11" s="1760"/>
      <c r="DK11" s="1760"/>
      <c r="DL11" s="1760"/>
      <c r="DM11" s="1760"/>
      <c r="DN11" s="1761"/>
      <c r="DO11" s="1761"/>
      <c r="DP11" s="1761"/>
      <c r="DQ11" s="1761"/>
      <c r="DR11" s="1761"/>
      <c r="DS11" s="1761"/>
      <c r="DT11" s="1755"/>
      <c r="DU11"/>
    </row>
    <row r="12" spans="1:125" s="462" customFormat="1" ht="60.75" customHeight="1" thickBot="1">
      <c r="A12" s="747" t="s">
        <v>70</v>
      </c>
      <c r="B12" s="747" t="s">
        <v>301</v>
      </c>
      <c r="C12" s="748" t="s">
        <v>373</v>
      </c>
      <c r="D12" s="748" t="s">
        <v>328</v>
      </c>
      <c r="E12" s="748" t="s">
        <v>69</v>
      </c>
      <c r="F12" s="747" t="s">
        <v>63</v>
      </c>
      <c r="G12" s="747" t="s">
        <v>942</v>
      </c>
      <c r="H12" s="748" t="s">
        <v>1</v>
      </c>
      <c r="I12" s="748" t="s">
        <v>2</v>
      </c>
      <c r="J12" s="749" t="s">
        <v>89</v>
      </c>
      <c r="K12" s="750" t="s">
        <v>329</v>
      </c>
      <c r="L12" s="751" t="s">
        <v>286</v>
      </c>
      <c r="M12" s="2459" t="s">
        <v>287</v>
      </c>
      <c r="N12" s="2460"/>
      <c r="O12" s="2460"/>
      <c r="P12" s="2460"/>
      <c r="Q12" s="2460"/>
      <c r="R12" s="2460"/>
      <c r="S12" s="2461"/>
      <c r="T12" s="752" t="s">
        <v>23</v>
      </c>
      <c r="U12" s="2462" t="s">
        <v>497</v>
      </c>
      <c r="V12" s="2462"/>
      <c r="W12" s="2462"/>
      <c r="X12" s="2462"/>
      <c r="Y12" s="2462"/>
      <c r="Z12" s="2462"/>
      <c r="AA12" s="461"/>
      <c r="AB12" s="2469" t="s">
        <v>290</v>
      </c>
      <c r="AC12" s="2469"/>
      <c r="AD12" s="2469"/>
      <c r="AE12" s="2469"/>
      <c r="AF12" s="2469"/>
      <c r="AG12" s="2469"/>
      <c r="AH12" s="2469" t="s">
        <v>291</v>
      </c>
      <c r="AI12" s="2469"/>
      <c r="AJ12" s="2469"/>
      <c r="AK12" s="2469"/>
      <c r="AL12" s="2469"/>
      <c r="AM12" s="2469"/>
      <c r="AN12" s="2469" t="s">
        <v>292</v>
      </c>
      <c r="AO12" s="2469"/>
      <c r="AP12" s="2469"/>
      <c r="AQ12" s="2469"/>
      <c r="AR12" s="2469"/>
      <c r="AS12" s="2469"/>
      <c r="AT12" s="2552" t="s">
        <v>293</v>
      </c>
      <c r="AU12" s="2552"/>
      <c r="AV12" s="2552"/>
      <c r="AW12" s="2552"/>
      <c r="AX12" s="2552"/>
      <c r="AY12" s="2552"/>
      <c r="AZ12" s="2552" t="s">
        <v>294</v>
      </c>
      <c r="BA12" s="2552"/>
      <c r="BB12" s="2552"/>
      <c r="BC12" s="2552"/>
      <c r="BD12" s="2552"/>
      <c r="BE12" s="2552"/>
      <c r="BF12" s="2552" t="s">
        <v>295</v>
      </c>
      <c r="BG12" s="2552"/>
      <c r="BH12" s="2552"/>
      <c r="BI12" s="2552"/>
      <c r="BJ12" s="2552"/>
      <c r="BK12" s="2552"/>
      <c r="BL12" s="2552" t="s">
        <v>296</v>
      </c>
      <c r="BM12" s="2552"/>
      <c r="BN12" s="2552"/>
      <c r="BO12" s="2552"/>
      <c r="BP12" s="2552"/>
      <c r="BQ12" s="2552"/>
      <c r="BR12" s="2552" t="s">
        <v>297</v>
      </c>
      <c r="BS12" s="2552"/>
      <c r="BT12" s="2552"/>
      <c r="BU12" s="2552"/>
      <c r="BV12" s="2552"/>
      <c r="BW12" s="2552"/>
      <c r="BX12" s="2552" t="s">
        <v>298</v>
      </c>
      <c r="BY12" s="2552"/>
      <c r="BZ12" s="2552"/>
      <c r="CA12" s="2552"/>
      <c r="CB12" s="2552"/>
      <c r="CC12" s="2552"/>
      <c r="CD12" s="2552" t="s">
        <v>1448</v>
      </c>
      <c r="CE12" s="2552"/>
      <c r="CF12" s="2552"/>
      <c r="CG12" s="2552"/>
      <c r="CH12" s="2552"/>
      <c r="CI12" s="2552"/>
      <c r="CJ12" s="2552" t="s">
        <v>1449</v>
      </c>
      <c r="CK12" s="2552"/>
      <c r="CL12" s="2552"/>
      <c r="CM12" s="2552"/>
      <c r="CN12" s="2552"/>
      <c r="CO12" s="2552"/>
      <c r="CP12" s="2552" t="s">
        <v>1450</v>
      </c>
      <c r="CQ12" s="2552"/>
      <c r="CR12" s="2552"/>
      <c r="CS12" s="2552"/>
      <c r="CT12" s="2552"/>
      <c r="CU12" s="2552"/>
      <c r="CV12" s="2552" t="s">
        <v>290</v>
      </c>
      <c r="CW12" s="2552"/>
      <c r="CX12" s="2552"/>
      <c r="CY12" s="2552"/>
      <c r="CZ12" s="2552"/>
      <c r="DA12" s="2552"/>
      <c r="DB12" s="2552" t="s">
        <v>291</v>
      </c>
      <c r="DC12" s="2552"/>
      <c r="DD12" s="2552"/>
      <c r="DE12" s="2552"/>
      <c r="DF12" s="2552"/>
      <c r="DG12" s="2552"/>
      <c r="DH12" s="2552" t="s">
        <v>292</v>
      </c>
      <c r="DI12" s="2552"/>
      <c r="DJ12" s="2552"/>
      <c r="DK12" s="2552"/>
      <c r="DL12" s="2552"/>
      <c r="DM12" s="2552"/>
      <c r="DN12" s="2568" t="s">
        <v>1223</v>
      </c>
      <c r="DO12" s="2568"/>
      <c r="DP12" s="2568"/>
      <c r="DQ12" s="2568"/>
      <c r="DR12" s="2568"/>
      <c r="DS12" s="2568"/>
      <c r="DT12" s="1755"/>
      <c r="DU12"/>
    </row>
    <row r="13" spans="1:125" s="462" customFormat="1" ht="60.75" customHeight="1" thickBot="1">
      <c r="A13" s="753"/>
      <c r="B13" s="754" t="s">
        <v>312</v>
      </c>
      <c r="C13" s="755"/>
      <c r="D13" s="755"/>
      <c r="E13" s="755"/>
      <c r="F13" s="755"/>
      <c r="G13" s="755"/>
      <c r="H13" s="755"/>
      <c r="I13" s="755"/>
      <c r="J13" s="756"/>
      <c r="K13" s="757"/>
      <c r="L13" s="757"/>
      <c r="M13" s="758" t="s">
        <v>316</v>
      </c>
      <c r="N13" s="758" t="s">
        <v>317</v>
      </c>
      <c r="O13" s="758" t="s">
        <v>318</v>
      </c>
      <c r="P13" s="758" t="s">
        <v>319</v>
      </c>
      <c r="Q13" s="759" t="s">
        <v>325</v>
      </c>
      <c r="R13" s="759" t="s">
        <v>326</v>
      </c>
      <c r="S13" s="760" t="s">
        <v>327</v>
      </c>
      <c r="T13" s="761"/>
      <c r="U13" s="762" t="s">
        <v>306</v>
      </c>
      <c r="V13" s="763" t="s">
        <v>320</v>
      </c>
      <c r="W13" s="763" t="s">
        <v>321</v>
      </c>
      <c r="X13" s="763" t="s">
        <v>322</v>
      </c>
      <c r="Y13" s="763" t="s">
        <v>323</v>
      </c>
      <c r="Z13" s="763" t="s">
        <v>307</v>
      </c>
      <c r="AA13" s="461"/>
      <c r="AB13" s="489" t="s">
        <v>306</v>
      </c>
      <c r="AC13" s="490" t="s">
        <v>320</v>
      </c>
      <c r="AD13" s="490" t="s">
        <v>321</v>
      </c>
      <c r="AE13" s="490" t="s">
        <v>322</v>
      </c>
      <c r="AF13" s="490" t="s">
        <v>323</v>
      </c>
      <c r="AG13" s="490" t="s">
        <v>307</v>
      </c>
      <c r="AH13" s="489" t="s">
        <v>306</v>
      </c>
      <c r="AI13" s="490" t="s">
        <v>320</v>
      </c>
      <c r="AJ13" s="490" t="s">
        <v>321</v>
      </c>
      <c r="AK13" s="490" t="s">
        <v>322</v>
      </c>
      <c r="AL13" s="490" t="s">
        <v>323</v>
      </c>
      <c r="AM13" s="490" t="s">
        <v>307</v>
      </c>
      <c r="AN13" s="489" t="s">
        <v>306</v>
      </c>
      <c r="AO13" s="490" t="s">
        <v>320</v>
      </c>
      <c r="AP13" s="490" t="s">
        <v>321</v>
      </c>
      <c r="AQ13" s="490" t="s">
        <v>322</v>
      </c>
      <c r="AR13" s="490" t="s">
        <v>323</v>
      </c>
      <c r="AS13" s="490" t="s">
        <v>307</v>
      </c>
      <c r="AT13" s="489" t="s">
        <v>306</v>
      </c>
      <c r="AU13" s="490" t="s">
        <v>320</v>
      </c>
      <c r="AV13" s="490" t="s">
        <v>321</v>
      </c>
      <c r="AW13" s="490" t="s">
        <v>322</v>
      </c>
      <c r="AX13" s="490" t="s">
        <v>323</v>
      </c>
      <c r="AY13" s="490" t="s">
        <v>307</v>
      </c>
      <c r="AZ13" s="489" t="s">
        <v>306</v>
      </c>
      <c r="BA13" s="490" t="s">
        <v>320</v>
      </c>
      <c r="BB13" s="490" t="s">
        <v>321</v>
      </c>
      <c r="BC13" s="490" t="s">
        <v>322</v>
      </c>
      <c r="BD13" s="490" t="s">
        <v>323</v>
      </c>
      <c r="BE13" s="490" t="s">
        <v>307</v>
      </c>
      <c r="BF13" s="489" t="s">
        <v>306</v>
      </c>
      <c r="BG13" s="490" t="s">
        <v>320</v>
      </c>
      <c r="BH13" s="490" t="s">
        <v>321</v>
      </c>
      <c r="BI13" s="490" t="s">
        <v>322</v>
      </c>
      <c r="BJ13" s="490" t="s">
        <v>323</v>
      </c>
      <c r="BK13" s="490" t="s">
        <v>307</v>
      </c>
      <c r="BL13" s="489" t="s">
        <v>306</v>
      </c>
      <c r="BM13" s="490" t="s">
        <v>320</v>
      </c>
      <c r="BN13" s="490" t="s">
        <v>321</v>
      </c>
      <c r="BO13" s="490" t="s">
        <v>322</v>
      </c>
      <c r="BP13" s="490" t="s">
        <v>323</v>
      </c>
      <c r="BQ13" s="490" t="s">
        <v>307</v>
      </c>
      <c r="BR13" s="489" t="s">
        <v>306</v>
      </c>
      <c r="BS13" s="490" t="s">
        <v>320</v>
      </c>
      <c r="BT13" s="490" t="s">
        <v>321</v>
      </c>
      <c r="BU13" s="490" t="s">
        <v>322</v>
      </c>
      <c r="BV13" s="490" t="s">
        <v>323</v>
      </c>
      <c r="BW13" s="490" t="s">
        <v>307</v>
      </c>
      <c r="BX13" s="489" t="s">
        <v>306</v>
      </c>
      <c r="BY13" s="490" t="s">
        <v>320</v>
      </c>
      <c r="BZ13" s="490" t="s">
        <v>321</v>
      </c>
      <c r="CA13" s="490" t="s">
        <v>322</v>
      </c>
      <c r="CB13" s="490" t="s">
        <v>323</v>
      </c>
      <c r="CC13" s="490" t="s">
        <v>307</v>
      </c>
      <c r="CD13" s="489" t="s">
        <v>306</v>
      </c>
      <c r="CE13" s="490" t="s">
        <v>320</v>
      </c>
      <c r="CF13" s="490" t="s">
        <v>321</v>
      </c>
      <c r="CG13" s="490" t="s">
        <v>322</v>
      </c>
      <c r="CH13" s="490" t="s">
        <v>323</v>
      </c>
      <c r="CI13" s="490" t="s">
        <v>307</v>
      </c>
      <c r="CJ13" s="489" t="s">
        <v>306</v>
      </c>
      <c r="CK13" s="490" t="s">
        <v>320</v>
      </c>
      <c r="CL13" s="490" t="s">
        <v>321</v>
      </c>
      <c r="CM13" s="490" t="s">
        <v>322</v>
      </c>
      <c r="CN13" s="490" t="s">
        <v>323</v>
      </c>
      <c r="CO13" s="490" t="s">
        <v>307</v>
      </c>
      <c r="CP13" s="489" t="s">
        <v>306</v>
      </c>
      <c r="CQ13" s="490" t="s">
        <v>320</v>
      </c>
      <c r="CR13" s="490" t="s">
        <v>321</v>
      </c>
      <c r="CS13" s="490" t="s">
        <v>322</v>
      </c>
      <c r="CT13" s="490" t="s">
        <v>323</v>
      </c>
      <c r="CU13" s="490" t="s">
        <v>307</v>
      </c>
      <c r="CV13" s="489" t="s">
        <v>306</v>
      </c>
      <c r="CW13" s="490" t="s">
        <v>320</v>
      </c>
      <c r="CX13" s="490" t="s">
        <v>321</v>
      </c>
      <c r="CY13" s="490" t="s">
        <v>322</v>
      </c>
      <c r="CZ13" s="490" t="s">
        <v>323</v>
      </c>
      <c r="DA13" s="490" t="s">
        <v>307</v>
      </c>
      <c r="DB13" s="489" t="s">
        <v>306</v>
      </c>
      <c r="DC13" s="490" t="s">
        <v>320</v>
      </c>
      <c r="DD13" s="490" t="s">
        <v>321</v>
      </c>
      <c r="DE13" s="490" t="s">
        <v>322</v>
      </c>
      <c r="DF13" s="490" t="s">
        <v>323</v>
      </c>
      <c r="DG13" s="490" t="s">
        <v>307</v>
      </c>
      <c r="DH13" s="489" t="s">
        <v>306</v>
      </c>
      <c r="DI13" s="490" t="s">
        <v>320</v>
      </c>
      <c r="DJ13" s="490" t="s">
        <v>321</v>
      </c>
      <c r="DK13" s="490" t="s">
        <v>322</v>
      </c>
      <c r="DL13" s="490" t="s">
        <v>323</v>
      </c>
      <c r="DM13" s="490" t="s">
        <v>307</v>
      </c>
      <c r="DN13" s="456" t="s">
        <v>309</v>
      </c>
      <c r="DO13" s="456" t="s">
        <v>320</v>
      </c>
      <c r="DP13" s="456" t="s">
        <v>331</v>
      </c>
      <c r="DQ13" s="456" t="s">
        <v>322</v>
      </c>
      <c r="DR13" s="456" t="s">
        <v>324</v>
      </c>
      <c r="DS13" s="456" t="s">
        <v>311</v>
      </c>
      <c r="DT13" s="1762" t="s">
        <v>1219</v>
      </c>
      <c r="DU13"/>
    </row>
    <row r="14" spans="1:125" ht="26.25" thickBot="1">
      <c r="A14" s="2451" t="s">
        <v>315</v>
      </c>
      <c r="B14" s="553" t="s">
        <v>650</v>
      </c>
      <c r="C14" s="554">
        <f>'[39]D. ITT_All_Grants'!C94</f>
        <v>0</v>
      </c>
      <c r="D14" s="554">
        <f>'[39]D. ITT_All_Grants'!D94</f>
        <v>0</v>
      </c>
      <c r="E14" s="515" t="s">
        <v>88</v>
      </c>
      <c r="F14" s="515" t="s">
        <v>99</v>
      </c>
      <c r="G14" s="515" t="s">
        <v>42</v>
      </c>
      <c r="H14" s="769">
        <v>42705</v>
      </c>
      <c r="I14" s="769">
        <v>43100</v>
      </c>
      <c r="J14" s="777">
        <f ca="1">I14-(F10)</f>
        <v>144</v>
      </c>
      <c r="K14" s="771"/>
      <c r="L14" s="592" t="s">
        <v>386</v>
      </c>
      <c r="M14" s="773"/>
      <c r="N14" s="773"/>
      <c r="O14" s="773"/>
      <c r="P14" s="773"/>
      <c r="Q14" s="773">
        <v>7125</v>
      </c>
      <c r="R14" s="773">
        <v>7719</v>
      </c>
      <c r="S14" s="774">
        <f>Q14+R14</f>
        <v>14844</v>
      </c>
      <c r="T14" s="781"/>
      <c r="U14" s="775"/>
      <c r="V14" s="516"/>
      <c r="W14" s="516"/>
      <c r="X14" s="516"/>
      <c r="Y14" s="516"/>
      <c r="Z14" s="516">
        <f>V14+W14+X14+Y14</f>
        <v>0</v>
      </c>
      <c r="AA14" s="556"/>
      <c r="AB14" s="724"/>
      <c r="AC14" s="1370"/>
      <c r="AD14" s="1370"/>
      <c r="AE14" s="1370"/>
      <c r="AF14" s="1370"/>
      <c r="AG14" s="516">
        <f>AC14+AD14+AE14+AF14</f>
        <v>0</v>
      </c>
      <c r="AH14" s="557"/>
      <c r="AI14" s="1370">
        <f>AI21</f>
        <v>470</v>
      </c>
      <c r="AJ14" s="1370"/>
      <c r="AK14" s="1370"/>
      <c r="AL14" s="1370"/>
      <c r="AM14" s="516">
        <f t="shared" ref="AM14" si="0">AI14+AJ14+AK14+AL14</f>
        <v>470</v>
      </c>
      <c r="AN14" s="1371">
        <v>1237</v>
      </c>
      <c r="AO14" s="1370"/>
      <c r="AP14" s="1370"/>
      <c r="AQ14" s="1370">
        <v>373</v>
      </c>
      <c r="AR14" s="1370">
        <v>375</v>
      </c>
      <c r="AS14" s="1370">
        <f>AO14+AP14+AQ14+AR14</f>
        <v>748</v>
      </c>
      <c r="AT14" s="1738">
        <v>1237</v>
      </c>
      <c r="AU14" s="1739"/>
      <c r="AV14" s="1739"/>
      <c r="AW14" s="1739">
        <v>382</v>
      </c>
      <c r="AX14" s="1739">
        <v>356</v>
      </c>
      <c r="AY14" s="1739">
        <f>AU14+AV14+AW14+AX14</f>
        <v>738</v>
      </c>
      <c r="AZ14" s="1738">
        <v>1237</v>
      </c>
      <c r="BA14" s="1739"/>
      <c r="BB14" s="1739"/>
      <c r="BC14" s="1739">
        <v>416</v>
      </c>
      <c r="BD14" s="1739">
        <v>414</v>
      </c>
      <c r="BE14" s="1739">
        <f>BA14+BB14+BC14+BD14</f>
        <v>830</v>
      </c>
      <c r="BF14" s="1738">
        <v>1237</v>
      </c>
      <c r="BG14" s="1739"/>
      <c r="BH14" s="1739"/>
      <c r="BI14" s="1739">
        <v>577</v>
      </c>
      <c r="BJ14" s="1739">
        <v>557</v>
      </c>
      <c r="BK14" s="1739">
        <f>BG14+BH14+BI14+BJ14-80</f>
        <v>1054</v>
      </c>
      <c r="BL14" s="1738">
        <v>1237</v>
      </c>
      <c r="BM14" s="1739"/>
      <c r="BN14" s="1739"/>
      <c r="BO14" s="1739">
        <f>BO21</f>
        <v>480</v>
      </c>
      <c r="BP14" s="1739">
        <f>BP21</f>
        <v>482</v>
      </c>
      <c r="BQ14" s="1739">
        <f>BM14+BN14+BO14+BP14</f>
        <v>962</v>
      </c>
      <c r="BR14" s="1738">
        <v>1237</v>
      </c>
      <c r="BS14" s="2004"/>
      <c r="BT14" s="2004"/>
      <c r="BU14" s="2004">
        <v>433</v>
      </c>
      <c r="BV14" s="2004">
        <v>407</v>
      </c>
      <c r="BW14" s="2004">
        <v>840</v>
      </c>
      <c r="BX14" s="1738">
        <v>1237</v>
      </c>
      <c r="BY14" s="2139"/>
      <c r="BZ14" s="2139"/>
      <c r="CA14" s="2139">
        <v>556</v>
      </c>
      <c r="CB14" s="2139">
        <v>546</v>
      </c>
      <c r="CC14" s="1740">
        <f>BY14+BZ14+CA14+CB14</f>
        <v>1102</v>
      </c>
      <c r="CD14" s="1738">
        <v>1237</v>
      </c>
      <c r="CE14" s="1739"/>
      <c r="CF14" s="1739"/>
      <c r="CG14" s="1739"/>
      <c r="CH14" s="1739"/>
      <c r="CI14" s="1740">
        <f>CE14+CF14+CG14+CH14</f>
        <v>0</v>
      </c>
      <c r="CJ14" s="1738">
        <v>1237</v>
      </c>
      <c r="CK14" s="1739"/>
      <c r="CL14" s="1739"/>
      <c r="CM14" s="1739"/>
      <c r="CN14" s="1739"/>
      <c r="CO14" s="1740">
        <f>CK14+CL14+CM14+CN14</f>
        <v>0</v>
      </c>
      <c r="CP14" s="1738">
        <v>1237</v>
      </c>
      <c r="CQ14" s="1739"/>
      <c r="CR14" s="1739"/>
      <c r="CS14" s="1739"/>
      <c r="CT14" s="1739"/>
      <c r="CU14" s="1740">
        <f>CQ14+CR14+CS14+CT14</f>
        <v>0</v>
      </c>
      <c r="CV14" s="1738">
        <v>1237</v>
      </c>
      <c r="CW14" s="1739"/>
      <c r="CX14" s="1739"/>
      <c r="CY14" s="1739"/>
      <c r="CZ14" s="1739"/>
      <c r="DA14" s="1740">
        <f>CW14+CX14+CY14+CZ14</f>
        <v>0</v>
      </c>
      <c r="DB14" s="1738">
        <v>1237</v>
      </c>
      <c r="DC14" s="1739"/>
      <c r="DD14" s="1739"/>
      <c r="DE14" s="1739"/>
      <c r="DF14" s="1739"/>
      <c r="DG14" s="1740">
        <f>DC14+DD14+DE14+DF14</f>
        <v>0</v>
      </c>
      <c r="DH14" s="1738">
        <v>1237</v>
      </c>
      <c r="DI14" s="1739"/>
      <c r="DJ14" s="1739"/>
      <c r="DK14" s="1739"/>
      <c r="DL14" s="1739"/>
      <c r="DM14" s="1740">
        <f>DI14+DJ14+DK14+DL14</f>
        <v>0</v>
      </c>
      <c r="DN14" s="1741">
        <f t="shared" ref="DN14:DN41" si="1">S14</f>
        <v>14844</v>
      </c>
      <c r="DO14" s="1741">
        <f>AU14+BA14+BG14+BM14+BS14+BY14+CE14+CK14+CQ14+CW14+DC14+DI14</f>
        <v>0</v>
      </c>
      <c r="DP14" s="1741">
        <f t="shared" ref="DP14:DS25" si="2">AV14+BB14+BH14+BN14+BT14+BZ14+CF14+CL14+CR14+CX14+DD14+DJ14</f>
        <v>0</v>
      </c>
      <c r="DQ14" s="1741">
        <f t="shared" si="2"/>
        <v>2844</v>
      </c>
      <c r="DR14" s="1741">
        <f t="shared" si="2"/>
        <v>2762</v>
      </c>
      <c r="DS14" s="1741">
        <f>DO14+DP14+DQ14+DR14</f>
        <v>5606</v>
      </c>
      <c r="DT14" s="1742">
        <f>DS14/DN14*100%</f>
        <v>0.37766100781460521</v>
      </c>
    </row>
    <row r="15" spans="1:125" ht="26.25" thickBot="1">
      <c r="A15" s="2451"/>
      <c r="B15" s="553" t="s">
        <v>651</v>
      </c>
      <c r="C15" s="554">
        <f>'[39]D. ITT_All_Grants'!C95</f>
        <v>0</v>
      </c>
      <c r="D15" s="554">
        <f>'[39]D. ITT_All_Grants'!D95</f>
        <v>0</v>
      </c>
      <c r="E15" s="515" t="s">
        <v>88</v>
      </c>
      <c r="F15" s="515" t="s">
        <v>99</v>
      </c>
      <c r="G15" s="515" t="s">
        <v>42</v>
      </c>
      <c r="H15" s="769">
        <v>42705</v>
      </c>
      <c r="I15" s="769">
        <v>43100</v>
      </c>
      <c r="J15" s="777">
        <f ca="1">I15-(F10)</f>
        <v>144</v>
      </c>
      <c r="K15" s="771"/>
      <c r="L15" s="592" t="s">
        <v>386</v>
      </c>
      <c r="M15" s="773"/>
      <c r="N15" s="773"/>
      <c r="O15" s="773"/>
      <c r="P15" s="773"/>
      <c r="Q15" s="773">
        <f t="shared" ref="Q15:Q27" si="3">N15+O15</f>
        <v>0</v>
      </c>
      <c r="R15" s="773">
        <f>M15+P15</f>
        <v>0</v>
      </c>
      <c r="S15" s="774">
        <v>405000</v>
      </c>
      <c r="T15" s="776"/>
      <c r="U15" s="775"/>
      <c r="V15" s="516"/>
      <c r="W15" s="516"/>
      <c r="X15" s="516"/>
      <c r="Y15" s="516"/>
      <c r="Z15" s="516">
        <f t="shared" ref="Z15:Z41" si="4">V15+W15+X15+Y15</f>
        <v>0</v>
      </c>
      <c r="AB15" s="1371"/>
      <c r="AC15" s="1370"/>
      <c r="AD15" s="1370"/>
      <c r="AE15" s="1370"/>
      <c r="AF15" s="1370"/>
      <c r="AG15" s="1370">
        <f>AC15+AD15+AE15+AF15</f>
        <v>0</v>
      </c>
      <c r="AH15" s="1371"/>
      <c r="AI15" s="1370"/>
      <c r="AJ15" s="1370"/>
      <c r="AK15" s="1370"/>
      <c r="AL15" s="1370"/>
      <c r="AM15" s="1370">
        <f>AI15+AJ15+AK15+AL15</f>
        <v>0</v>
      </c>
      <c r="AN15" s="1371"/>
      <c r="AO15" s="1370"/>
      <c r="AP15" s="1370"/>
      <c r="AQ15" s="1370"/>
      <c r="AR15" s="1370"/>
      <c r="AS15" s="1370">
        <f>AO15+AP15+AQ15+AR15</f>
        <v>0</v>
      </c>
      <c r="AT15" s="1743">
        <v>60000</v>
      </c>
      <c r="AU15" s="1739"/>
      <c r="AV15" s="1739"/>
      <c r="AW15" s="1739">
        <f>AW17</f>
        <v>24748</v>
      </c>
      <c r="AX15" s="1739">
        <f>AX17</f>
        <v>26569</v>
      </c>
      <c r="AY15" s="1739">
        <f>AU15+AV15+AW15+AX15</f>
        <v>51317</v>
      </c>
      <c r="AZ15" s="1738">
        <v>60000</v>
      </c>
      <c r="BA15" s="1739"/>
      <c r="BB15" s="1739"/>
      <c r="BC15" s="1739">
        <f>BC17</f>
        <v>26955</v>
      </c>
      <c r="BD15" s="1739">
        <f>BD17</f>
        <v>28977</v>
      </c>
      <c r="BE15" s="1739">
        <f>BA15+BB15+BC15+BD15</f>
        <v>55932</v>
      </c>
      <c r="BF15" s="1738">
        <v>60000</v>
      </c>
      <c r="BG15" s="1739"/>
      <c r="BH15" s="1739"/>
      <c r="BI15" s="1739">
        <f>BI17</f>
        <v>42568</v>
      </c>
      <c r="BJ15" s="1739">
        <f>BJ17</f>
        <v>44955</v>
      </c>
      <c r="BK15" s="1739">
        <f>BG15+BH15+BI15+BJ15</f>
        <v>87523</v>
      </c>
      <c r="BL15" s="1738">
        <v>25000</v>
      </c>
      <c r="BM15" s="1739"/>
      <c r="BN15" s="1739"/>
      <c r="BO15" s="1739">
        <f>BO17</f>
        <v>9977</v>
      </c>
      <c r="BP15" s="1739">
        <f>BP17</f>
        <v>10586</v>
      </c>
      <c r="BQ15" s="1739">
        <f>BM15+BN15+BO15+BP15</f>
        <v>20563</v>
      </c>
      <c r="BR15" s="1738">
        <v>25000</v>
      </c>
      <c r="BS15" s="2004"/>
      <c r="BT15" s="2004"/>
      <c r="BU15" s="2004">
        <v>9671</v>
      </c>
      <c r="BV15" s="2004">
        <v>14387</v>
      </c>
      <c r="BW15" s="2004">
        <v>24058</v>
      </c>
      <c r="BX15" s="1738">
        <v>25000</v>
      </c>
      <c r="BY15" s="2139"/>
      <c r="BZ15" s="2139"/>
      <c r="CA15" s="2139">
        <v>11101</v>
      </c>
      <c r="CB15" s="2139">
        <v>10896</v>
      </c>
      <c r="CC15" s="1740">
        <f t="shared" ref="CC15:CC41" si="5">BY15+BZ15+CA15+CB15</f>
        <v>21997</v>
      </c>
      <c r="CD15" s="1738">
        <v>25000</v>
      </c>
      <c r="CE15" s="1739"/>
      <c r="CF15" s="1739"/>
      <c r="CG15" s="1739"/>
      <c r="CH15" s="1739"/>
      <c r="CI15" s="1740">
        <f t="shared" ref="CI15:CI41" si="6">CE15+CF15+CG15+CH15</f>
        <v>0</v>
      </c>
      <c r="CJ15" s="1738">
        <v>25000</v>
      </c>
      <c r="CK15" s="1739"/>
      <c r="CL15" s="1739"/>
      <c r="CM15" s="1739"/>
      <c r="CN15" s="1739"/>
      <c r="CO15" s="1740">
        <f t="shared" ref="CO15:CO41" si="7">CK15+CL15+CM15+CN15</f>
        <v>0</v>
      </c>
      <c r="CP15" s="1738">
        <v>25000</v>
      </c>
      <c r="CQ15" s="1739"/>
      <c r="CR15" s="1739"/>
      <c r="CS15" s="1739"/>
      <c r="CT15" s="1739"/>
      <c r="CU15" s="1740">
        <f t="shared" ref="CU15:CU41" si="8">CQ15+CR15+CS15+CT15</f>
        <v>0</v>
      </c>
      <c r="CV15" s="1738">
        <v>25000</v>
      </c>
      <c r="CW15" s="1739"/>
      <c r="CX15" s="1739"/>
      <c r="CY15" s="1739"/>
      <c r="CZ15" s="1739"/>
      <c r="DA15" s="1740">
        <f t="shared" ref="DA15:DA41" si="9">CW15+CX15+CY15+CZ15</f>
        <v>0</v>
      </c>
      <c r="DB15" s="1738">
        <v>25000</v>
      </c>
      <c r="DC15" s="1739"/>
      <c r="DD15" s="1739"/>
      <c r="DE15" s="1739"/>
      <c r="DF15" s="1739"/>
      <c r="DG15" s="1740">
        <f t="shared" ref="DG15:DG41" si="10">DC15+DD15+DE15+DF15</f>
        <v>0</v>
      </c>
      <c r="DH15" s="1738">
        <v>25000</v>
      </c>
      <c r="DI15" s="1739"/>
      <c r="DJ15" s="1739"/>
      <c r="DK15" s="1739"/>
      <c r="DL15" s="1739"/>
      <c r="DM15" s="1740">
        <f t="shared" ref="DM15:DM41" si="11">DI15+DJ15+DK15+DL15</f>
        <v>0</v>
      </c>
      <c r="DN15" s="1741">
        <f t="shared" si="1"/>
        <v>405000</v>
      </c>
      <c r="DO15" s="1741">
        <f t="shared" ref="DO15:DR41" si="12">AU15+BA15+BG15+BM15+BS15+BY15+CE15+CK15+CQ15+CW15+DC15+DI15</f>
        <v>0</v>
      </c>
      <c r="DP15" s="1741">
        <f t="shared" si="2"/>
        <v>0</v>
      </c>
      <c r="DQ15" s="1741">
        <f t="shared" si="2"/>
        <v>125020</v>
      </c>
      <c r="DR15" s="1741">
        <f t="shared" si="2"/>
        <v>136370</v>
      </c>
      <c r="DS15" s="1741">
        <f t="shared" si="2"/>
        <v>261390</v>
      </c>
      <c r="DT15" s="1742">
        <f t="shared" ref="DT15:DT41" si="13">DS15/DN15*100%</f>
        <v>0.64540740740740743</v>
      </c>
    </row>
    <row r="16" spans="1:125" ht="26.25" thickBot="1">
      <c r="A16" s="1566"/>
      <c r="B16" s="714" t="s">
        <v>1469</v>
      </c>
      <c r="C16" s="554">
        <f>'[39]D. ITT_All_Grants'!C95</f>
        <v>0</v>
      </c>
      <c r="D16" s="723" t="s">
        <v>100</v>
      </c>
      <c r="E16" s="515" t="s">
        <v>88</v>
      </c>
      <c r="F16" s="515" t="s">
        <v>99</v>
      </c>
      <c r="G16" s="515" t="s">
        <v>42</v>
      </c>
      <c r="H16" s="769">
        <v>42705</v>
      </c>
      <c r="I16" s="769">
        <v>43100</v>
      </c>
      <c r="J16" s="777">
        <f ca="1">I16-(F10)</f>
        <v>144</v>
      </c>
      <c r="K16" s="798"/>
      <c r="L16" s="592" t="s">
        <v>386</v>
      </c>
      <c r="M16" s="799"/>
      <c r="N16" s="800"/>
      <c r="O16" s="800"/>
      <c r="P16" s="800"/>
      <c r="Q16" s="773">
        <f t="shared" si="3"/>
        <v>0</v>
      </c>
      <c r="R16" s="773">
        <f t="shared" ref="R16:R27" si="14">M16+P16</f>
        <v>0</v>
      </c>
      <c r="S16" s="774">
        <v>30</v>
      </c>
      <c r="T16" s="765"/>
      <c r="U16" s="766"/>
      <c r="V16" s="516"/>
      <c r="W16" s="516"/>
      <c r="X16" s="516"/>
      <c r="Y16" s="516"/>
      <c r="Z16" s="516">
        <f t="shared" si="4"/>
        <v>0</v>
      </c>
      <c r="AA16" s="719"/>
      <c r="AB16" s="710"/>
      <c r="AC16" s="1370"/>
      <c r="AD16" s="1370"/>
      <c r="AE16" s="1370"/>
      <c r="AF16" s="1370"/>
      <c r="AG16" s="1370">
        <f t="shared" ref="AG16:AG40" si="15">AC16+AD16+AE16+AF16</f>
        <v>0</v>
      </c>
      <c r="AH16" s="710"/>
      <c r="AI16" s="1370"/>
      <c r="AJ16" s="1370"/>
      <c r="AK16" s="1370"/>
      <c r="AL16" s="1370"/>
      <c r="AM16" s="1370">
        <f t="shared" ref="AM16:AM54" si="16">AI16+AJ16+AK16+AL16</f>
        <v>0</v>
      </c>
      <c r="AN16" s="710"/>
      <c r="AO16" s="1370"/>
      <c r="AP16" s="1370"/>
      <c r="AQ16" s="1370"/>
      <c r="AR16" s="1370"/>
      <c r="AS16" s="1370">
        <f t="shared" ref="AS16:AS40" si="17">AO16+AP16+AQ16+AR16</f>
        <v>0</v>
      </c>
      <c r="AT16" s="1744">
        <v>30</v>
      </c>
      <c r="AU16" s="1745"/>
      <c r="AV16" s="1745"/>
      <c r="AW16" s="1745"/>
      <c r="AX16" s="1745">
        <v>25</v>
      </c>
      <c r="AY16" s="1745"/>
      <c r="AZ16" s="1744">
        <v>30</v>
      </c>
      <c r="BA16" s="1745"/>
      <c r="BB16" s="1745"/>
      <c r="BC16" s="1745"/>
      <c r="BD16" s="1745"/>
      <c r="BE16" s="1745">
        <v>26</v>
      </c>
      <c r="BF16" s="1744">
        <v>30</v>
      </c>
      <c r="BG16" s="1745"/>
      <c r="BH16" s="1745"/>
      <c r="BI16" s="1745"/>
      <c r="BJ16" s="1745"/>
      <c r="BK16" s="1745">
        <v>26</v>
      </c>
      <c r="BL16" s="1744">
        <v>30</v>
      </c>
      <c r="BM16" s="1745"/>
      <c r="BN16" s="1745"/>
      <c r="BO16" s="1745"/>
      <c r="BP16" s="1745">
        <v>30</v>
      </c>
      <c r="BQ16" s="1745">
        <f t="shared" ref="BQ16:BQ41" si="18">BM16+BN16+BO16+BP16</f>
        <v>30</v>
      </c>
      <c r="BR16" s="1744">
        <v>30</v>
      </c>
      <c r="BS16" s="2005"/>
      <c r="BT16" s="2005"/>
      <c r="BU16" s="2005"/>
      <c r="BV16" s="2005">
        <v>30</v>
      </c>
      <c r="BW16" s="2005">
        <v>30</v>
      </c>
      <c r="BX16" s="1744">
        <v>30</v>
      </c>
      <c r="BY16" s="2140"/>
      <c r="BZ16" s="2140"/>
      <c r="CA16" s="2140"/>
      <c r="CB16" s="2140">
        <v>27</v>
      </c>
      <c r="CC16" s="1746">
        <f t="shared" si="5"/>
        <v>27</v>
      </c>
      <c r="CD16" s="1744">
        <v>30</v>
      </c>
      <c r="CE16" s="1745"/>
      <c r="CF16" s="1745"/>
      <c r="CG16" s="1745"/>
      <c r="CH16" s="1745"/>
      <c r="CI16" s="1746">
        <f t="shared" si="6"/>
        <v>0</v>
      </c>
      <c r="CJ16" s="1744">
        <v>30</v>
      </c>
      <c r="CK16" s="1745"/>
      <c r="CL16" s="1745"/>
      <c r="CM16" s="1745"/>
      <c r="CN16" s="1745"/>
      <c r="CO16" s="1746">
        <f t="shared" si="7"/>
        <v>0</v>
      </c>
      <c r="CP16" s="1744">
        <v>30</v>
      </c>
      <c r="CQ16" s="1745"/>
      <c r="CR16" s="1745"/>
      <c r="CS16" s="1745"/>
      <c r="CT16" s="1745"/>
      <c r="CU16" s="1746">
        <f t="shared" si="8"/>
        <v>0</v>
      </c>
      <c r="CV16" s="1744">
        <v>30</v>
      </c>
      <c r="CW16" s="1745"/>
      <c r="CX16" s="1745"/>
      <c r="CY16" s="1745"/>
      <c r="CZ16" s="1745"/>
      <c r="DA16" s="1746">
        <f t="shared" si="9"/>
        <v>0</v>
      </c>
      <c r="DB16" s="1744">
        <v>30</v>
      </c>
      <c r="DC16" s="1745"/>
      <c r="DD16" s="1745"/>
      <c r="DE16" s="1745"/>
      <c r="DF16" s="1745"/>
      <c r="DG16" s="1746">
        <f t="shared" si="10"/>
        <v>0</v>
      </c>
      <c r="DH16" s="1744">
        <v>30</v>
      </c>
      <c r="DI16" s="1745"/>
      <c r="DJ16" s="1745"/>
      <c r="DK16" s="1745"/>
      <c r="DL16" s="1745"/>
      <c r="DM16" s="1746">
        <f t="shared" si="11"/>
        <v>0</v>
      </c>
      <c r="DN16" s="1741">
        <f t="shared" si="1"/>
        <v>30</v>
      </c>
      <c r="DO16" s="1741">
        <f t="shared" si="12"/>
        <v>0</v>
      </c>
      <c r="DP16" s="1741">
        <f t="shared" si="2"/>
        <v>0</v>
      </c>
      <c r="DQ16" s="1741">
        <f t="shared" si="2"/>
        <v>0</v>
      </c>
      <c r="DR16" s="1741">
        <v>30</v>
      </c>
      <c r="DS16" s="1741">
        <f t="shared" ref="DS16:DS41" si="19">DO16+DP16+DQ16+DR16</f>
        <v>30</v>
      </c>
      <c r="DT16" s="1742">
        <f t="shared" si="13"/>
        <v>1</v>
      </c>
      <c r="DU16" s="1747"/>
    </row>
    <row r="17" spans="1:125" ht="15.75" thickBot="1">
      <c r="A17" s="2561" t="s">
        <v>892</v>
      </c>
      <c r="B17" s="714" t="s">
        <v>385</v>
      </c>
      <c r="C17" s="554">
        <f>'[39]D. ITT_All_Grants'!C96</f>
        <v>0</v>
      </c>
      <c r="D17" s="723" t="s">
        <v>100</v>
      </c>
      <c r="E17" s="515" t="s">
        <v>88</v>
      </c>
      <c r="F17" s="515" t="s">
        <v>99</v>
      </c>
      <c r="G17" s="515" t="s">
        <v>42</v>
      </c>
      <c r="H17" s="769">
        <v>42705</v>
      </c>
      <c r="I17" s="769">
        <v>43100</v>
      </c>
      <c r="J17" s="777">
        <f ca="1">I17-(F10)</f>
        <v>144</v>
      </c>
      <c r="K17" s="798"/>
      <c r="L17" s="592" t="s">
        <v>386</v>
      </c>
      <c r="M17" s="799"/>
      <c r="N17" s="800"/>
      <c r="O17" s="800"/>
      <c r="P17" s="800"/>
      <c r="Q17" s="773">
        <f t="shared" si="3"/>
        <v>0</v>
      </c>
      <c r="R17" s="773">
        <f t="shared" si="14"/>
        <v>0</v>
      </c>
      <c r="S17" s="774">
        <v>405000</v>
      </c>
      <c r="T17" s="765"/>
      <c r="U17" s="766"/>
      <c r="V17" s="516">
        <v>95903</v>
      </c>
      <c r="W17" s="516"/>
      <c r="X17" s="516"/>
      <c r="Y17" s="516"/>
      <c r="Z17" s="516">
        <f t="shared" si="4"/>
        <v>95903</v>
      </c>
      <c r="AA17" s="719"/>
      <c r="AB17" s="710"/>
      <c r="AC17" s="1370"/>
      <c r="AD17" s="1370"/>
      <c r="AE17" s="1370"/>
      <c r="AF17" s="1370"/>
      <c r="AG17" s="1370">
        <f t="shared" si="15"/>
        <v>0</v>
      </c>
      <c r="AH17" s="710"/>
      <c r="AI17" s="1370"/>
      <c r="AJ17" s="1370"/>
      <c r="AK17" s="1370"/>
      <c r="AL17" s="1370"/>
      <c r="AM17" s="1370">
        <f t="shared" si="16"/>
        <v>0</v>
      </c>
      <c r="AN17" s="710"/>
      <c r="AO17" s="1370"/>
      <c r="AP17" s="1370"/>
      <c r="AQ17" s="1370"/>
      <c r="AR17" s="1370"/>
      <c r="AS17" s="1370">
        <f t="shared" si="17"/>
        <v>0</v>
      </c>
      <c r="AT17" s="1744">
        <v>60000</v>
      </c>
      <c r="AU17" s="1739"/>
      <c r="AV17" s="1739"/>
      <c r="AW17" s="1739">
        <v>24748</v>
      </c>
      <c r="AX17" s="1739">
        <v>26569</v>
      </c>
      <c r="AY17" s="1739">
        <f t="shared" ref="AY17:AY40" si="20">AU17+AV17+AW17+AX17</f>
        <v>51317</v>
      </c>
      <c r="AZ17" s="1744">
        <v>60000</v>
      </c>
      <c r="BA17" s="1739"/>
      <c r="BB17" s="1739"/>
      <c r="BC17" s="1739">
        <v>26955</v>
      </c>
      <c r="BD17" s="1739">
        <v>28977</v>
      </c>
      <c r="BE17" s="1739">
        <f t="shared" ref="BE17:BE41" si="21">BA17+BB17+BC17+BD17</f>
        <v>55932</v>
      </c>
      <c r="BF17" s="1744">
        <v>60000</v>
      </c>
      <c r="BG17" s="1739"/>
      <c r="BH17" s="1739"/>
      <c r="BI17" s="1739">
        <v>42568</v>
      </c>
      <c r="BJ17" s="1739">
        <v>44955</v>
      </c>
      <c r="BK17" s="1739">
        <f t="shared" ref="BK17:BK41" si="22">BG17+BH17+BI17+BJ17</f>
        <v>87523</v>
      </c>
      <c r="BL17" s="1744">
        <v>25000</v>
      </c>
      <c r="BM17" s="1739"/>
      <c r="BN17" s="1739"/>
      <c r="BO17" s="1739">
        <v>9977</v>
      </c>
      <c r="BP17" s="1739">
        <v>10586</v>
      </c>
      <c r="BQ17" s="1739">
        <f t="shared" si="18"/>
        <v>20563</v>
      </c>
      <c r="BR17" s="1744">
        <v>25000</v>
      </c>
      <c r="BS17" s="2004"/>
      <c r="BT17" s="2004"/>
      <c r="BU17" s="2004">
        <v>9671</v>
      </c>
      <c r="BV17" s="2004">
        <v>14387</v>
      </c>
      <c r="BW17" s="2004">
        <v>24058</v>
      </c>
      <c r="BX17" s="1744">
        <v>25000</v>
      </c>
      <c r="BY17" s="2139"/>
      <c r="BZ17" s="2139"/>
      <c r="CA17" s="2142">
        <v>11101</v>
      </c>
      <c r="CB17" s="2142">
        <v>10896</v>
      </c>
      <c r="CC17" s="1740">
        <f t="shared" si="5"/>
        <v>21997</v>
      </c>
      <c r="CD17" s="1744">
        <v>25000</v>
      </c>
      <c r="CE17" s="1739"/>
      <c r="CF17" s="1739"/>
      <c r="CG17" s="1739"/>
      <c r="CH17" s="1739"/>
      <c r="CI17" s="1740">
        <f t="shared" si="6"/>
        <v>0</v>
      </c>
      <c r="CJ17" s="1744">
        <v>25000</v>
      </c>
      <c r="CK17" s="1739"/>
      <c r="CL17" s="1739"/>
      <c r="CM17" s="1739"/>
      <c r="CN17" s="1739"/>
      <c r="CO17" s="1740">
        <f t="shared" si="7"/>
        <v>0</v>
      </c>
      <c r="CP17" s="1744">
        <v>25000</v>
      </c>
      <c r="CQ17" s="1739"/>
      <c r="CR17" s="1739"/>
      <c r="CS17" s="1739"/>
      <c r="CT17" s="1739"/>
      <c r="CU17" s="1740">
        <f t="shared" si="8"/>
        <v>0</v>
      </c>
      <c r="CV17" s="1744">
        <v>25000</v>
      </c>
      <c r="CW17" s="1739"/>
      <c r="CX17" s="1739"/>
      <c r="CY17" s="1739"/>
      <c r="CZ17" s="1739"/>
      <c r="DA17" s="1740">
        <f t="shared" si="9"/>
        <v>0</v>
      </c>
      <c r="DB17" s="1744">
        <v>25000</v>
      </c>
      <c r="DC17" s="1739"/>
      <c r="DD17" s="1739"/>
      <c r="DE17" s="1739"/>
      <c r="DF17" s="1739"/>
      <c r="DG17" s="1740">
        <f t="shared" si="10"/>
        <v>0</v>
      </c>
      <c r="DH17" s="1744">
        <v>25000</v>
      </c>
      <c r="DI17" s="1739"/>
      <c r="DJ17" s="1739"/>
      <c r="DK17" s="1739"/>
      <c r="DL17" s="1739"/>
      <c r="DM17" s="1740">
        <f t="shared" si="11"/>
        <v>0</v>
      </c>
      <c r="DN17" s="1741">
        <f t="shared" si="1"/>
        <v>405000</v>
      </c>
      <c r="DO17" s="1741">
        <f t="shared" si="12"/>
        <v>0</v>
      </c>
      <c r="DP17" s="1741">
        <f t="shared" si="2"/>
        <v>0</v>
      </c>
      <c r="DQ17" s="1741">
        <f t="shared" si="2"/>
        <v>125020</v>
      </c>
      <c r="DR17" s="1741">
        <f t="shared" si="2"/>
        <v>136370</v>
      </c>
      <c r="DS17" s="1741">
        <f t="shared" si="19"/>
        <v>261390</v>
      </c>
      <c r="DT17" s="1742">
        <f t="shared" si="13"/>
        <v>0.64540740740740743</v>
      </c>
      <c r="DU17" s="578"/>
    </row>
    <row r="18" spans="1:125" ht="15.75" thickBot="1">
      <c r="A18" s="2562"/>
      <c r="B18" s="715" t="s">
        <v>1382</v>
      </c>
      <c r="C18" s="554">
        <f>'[39]D. ITT_All_Grants'!C98</f>
        <v>0</v>
      </c>
      <c r="D18" s="723" t="s">
        <v>100</v>
      </c>
      <c r="E18" s="515" t="s">
        <v>88</v>
      </c>
      <c r="F18" s="515" t="s">
        <v>99</v>
      </c>
      <c r="G18" s="515" t="s">
        <v>42</v>
      </c>
      <c r="H18" s="769">
        <v>42705</v>
      </c>
      <c r="I18" s="769">
        <v>43100</v>
      </c>
      <c r="J18" s="777">
        <f ca="1">I18-F10</f>
        <v>144</v>
      </c>
      <c r="K18" s="518"/>
      <c r="L18" s="592" t="s">
        <v>386</v>
      </c>
      <c r="M18" s="800"/>
      <c r="N18" s="800"/>
      <c r="O18" s="800"/>
      <c r="P18" s="800"/>
      <c r="Q18" s="773">
        <f t="shared" si="3"/>
        <v>0</v>
      </c>
      <c r="R18" s="773">
        <f t="shared" si="14"/>
        <v>0</v>
      </c>
      <c r="S18" s="774">
        <v>15600</v>
      </c>
      <c r="T18" s="765"/>
      <c r="U18" s="766"/>
      <c r="V18" s="516"/>
      <c r="W18" s="516"/>
      <c r="X18" s="516"/>
      <c r="Y18" s="516"/>
      <c r="Z18" s="516">
        <f t="shared" si="4"/>
        <v>0</v>
      </c>
      <c r="AA18" s="719"/>
      <c r="AB18" s="710"/>
      <c r="AC18" s="1370"/>
      <c r="AD18" s="1370"/>
      <c r="AE18" s="1370"/>
      <c r="AF18" s="1370"/>
      <c r="AG18" s="1370">
        <f t="shared" si="15"/>
        <v>0</v>
      </c>
      <c r="AH18" s="710"/>
      <c r="AI18" s="1370">
        <v>19550</v>
      </c>
      <c r="AJ18" s="1370"/>
      <c r="AK18" s="1370"/>
      <c r="AL18" s="1370"/>
      <c r="AM18" s="1370">
        <f t="shared" si="16"/>
        <v>19550</v>
      </c>
      <c r="AN18" s="710"/>
      <c r="AO18" s="1370">
        <v>22732</v>
      </c>
      <c r="AP18" s="1370"/>
      <c r="AQ18" s="1370"/>
      <c r="AR18" s="1370"/>
      <c r="AS18" s="1370">
        <f t="shared" si="17"/>
        <v>22732</v>
      </c>
      <c r="AT18" s="1744">
        <v>2500</v>
      </c>
      <c r="AU18" s="1739"/>
      <c r="AV18" s="1739"/>
      <c r="AW18" s="1739">
        <v>765</v>
      </c>
      <c r="AX18" s="1739">
        <v>927</v>
      </c>
      <c r="AY18" s="1739">
        <f t="shared" si="20"/>
        <v>1692</v>
      </c>
      <c r="AZ18" s="1744">
        <v>2500</v>
      </c>
      <c r="BA18" s="1739"/>
      <c r="BB18" s="1739"/>
      <c r="BC18" s="1739">
        <v>1183</v>
      </c>
      <c r="BD18" s="1739">
        <v>1447</v>
      </c>
      <c r="BE18" s="1739">
        <f t="shared" si="21"/>
        <v>2630</v>
      </c>
      <c r="BF18" s="1744">
        <v>2500</v>
      </c>
      <c r="BG18" s="1739"/>
      <c r="BH18" s="1739"/>
      <c r="BI18" s="1739">
        <v>1492</v>
      </c>
      <c r="BJ18" s="1739">
        <v>1587</v>
      </c>
      <c r="BK18" s="1739">
        <f t="shared" si="22"/>
        <v>3079</v>
      </c>
      <c r="BL18" s="1744">
        <v>900</v>
      </c>
      <c r="BM18" s="1739"/>
      <c r="BN18" s="1739"/>
      <c r="BO18" s="1739">
        <v>370</v>
      </c>
      <c r="BP18" s="1739">
        <v>441</v>
      </c>
      <c r="BQ18" s="1739">
        <f t="shared" si="18"/>
        <v>811</v>
      </c>
      <c r="BR18" s="1744">
        <v>900</v>
      </c>
      <c r="BS18" s="2004"/>
      <c r="BT18" s="2004"/>
      <c r="BU18" s="2004">
        <v>290</v>
      </c>
      <c r="BV18" s="2004">
        <v>315</v>
      </c>
      <c r="BW18" s="2004">
        <v>605</v>
      </c>
      <c r="BX18" s="1744">
        <v>900</v>
      </c>
      <c r="BY18" s="2139"/>
      <c r="BZ18" s="2139"/>
      <c r="CA18" s="2142">
        <v>319</v>
      </c>
      <c r="CB18" s="2142">
        <v>373</v>
      </c>
      <c r="CC18" s="1740">
        <f t="shared" si="5"/>
        <v>692</v>
      </c>
      <c r="CD18" s="1744">
        <v>900</v>
      </c>
      <c r="CE18" s="1739"/>
      <c r="CF18" s="1739"/>
      <c r="CG18" s="1739"/>
      <c r="CH18" s="1739"/>
      <c r="CI18" s="1740">
        <f t="shared" si="6"/>
        <v>0</v>
      </c>
      <c r="CJ18" s="1744">
        <v>900</v>
      </c>
      <c r="CK18" s="1739"/>
      <c r="CL18" s="1739"/>
      <c r="CM18" s="1739"/>
      <c r="CN18" s="1739"/>
      <c r="CO18" s="1740">
        <f t="shared" si="7"/>
        <v>0</v>
      </c>
      <c r="CP18" s="1744">
        <v>900</v>
      </c>
      <c r="CQ18" s="1739"/>
      <c r="CR18" s="1739"/>
      <c r="CS18" s="1739"/>
      <c r="CT18" s="1739"/>
      <c r="CU18" s="1740">
        <f t="shared" si="8"/>
        <v>0</v>
      </c>
      <c r="CV18" s="1744">
        <v>900</v>
      </c>
      <c r="CW18" s="1739"/>
      <c r="CX18" s="1739"/>
      <c r="CY18" s="1739"/>
      <c r="CZ18" s="1739"/>
      <c r="DA18" s="1740">
        <f t="shared" si="9"/>
        <v>0</v>
      </c>
      <c r="DB18" s="1744">
        <v>900</v>
      </c>
      <c r="DC18" s="1739"/>
      <c r="DD18" s="1739"/>
      <c r="DE18" s="1739"/>
      <c r="DF18" s="1739"/>
      <c r="DG18" s="1740">
        <f t="shared" si="10"/>
        <v>0</v>
      </c>
      <c r="DH18" s="1744">
        <v>900</v>
      </c>
      <c r="DI18" s="1739"/>
      <c r="DJ18" s="1739"/>
      <c r="DK18" s="1739"/>
      <c r="DL18" s="1739"/>
      <c r="DM18" s="1740">
        <f t="shared" si="11"/>
        <v>0</v>
      </c>
      <c r="DN18" s="1741">
        <f t="shared" si="1"/>
        <v>15600</v>
      </c>
      <c r="DO18" s="1741">
        <f t="shared" si="12"/>
        <v>0</v>
      </c>
      <c r="DP18" s="1741">
        <f t="shared" si="2"/>
        <v>0</v>
      </c>
      <c r="DQ18" s="1741">
        <f t="shared" si="2"/>
        <v>4419</v>
      </c>
      <c r="DR18" s="1741">
        <f t="shared" si="2"/>
        <v>5090</v>
      </c>
      <c r="DS18" s="1741">
        <f t="shared" si="19"/>
        <v>9509</v>
      </c>
      <c r="DT18" s="1742">
        <f t="shared" si="13"/>
        <v>0.60955128205128206</v>
      </c>
      <c r="DU18" s="578"/>
    </row>
    <row r="19" spans="1:125" ht="15.75" thickBot="1">
      <c r="A19" s="2562"/>
      <c r="B19" s="715" t="s">
        <v>544</v>
      </c>
      <c r="C19" s="554">
        <f>'[39]D. ITT_All_Grants'!C99</f>
        <v>0</v>
      </c>
      <c r="D19" s="723" t="s">
        <v>100</v>
      </c>
      <c r="E19" s="515" t="s">
        <v>88</v>
      </c>
      <c r="F19" s="515" t="s">
        <v>99</v>
      </c>
      <c r="G19" s="515" t="s">
        <v>42</v>
      </c>
      <c r="H19" s="769">
        <v>42705</v>
      </c>
      <c r="I19" s="769">
        <v>43100</v>
      </c>
      <c r="J19" s="777">
        <f ca="1">I19-F10</f>
        <v>144</v>
      </c>
      <c r="K19" s="518"/>
      <c r="L19" s="592" t="s">
        <v>386</v>
      </c>
      <c r="M19" s="800"/>
      <c r="N19" s="800"/>
      <c r="O19" s="800"/>
      <c r="P19" s="800"/>
      <c r="Q19" s="773">
        <f t="shared" si="3"/>
        <v>0</v>
      </c>
      <c r="R19" s="773">
        <f t="shared" si="14"/>
        <v>0</v>
      </c>
      <c r="S19" s="774">
        <v>3750</v>
      </c>
      <c r="T19" s="765"/>
      <c r="U19" s="766"/>
      <c r="V19" s="516"/>
      <c r="W19" s="516"/>
      <c r="X19" s="516"/>
      <c r="Y19" s="516"/>
      <c r="Z19" s="516">
        <f t="shared" si="4"/>
        <v>0</v>
      </c>
      <c r="AA19" s="719"/>
      <c r="AB19" s="710"/>
      <c r="AC19" s="1370"/>
      <c r="AD19" s="1370"/>
      <c r="AE19" s="1370"/>
      <c r="AF19" s="1370"/>
      <c r="AG19" s="1370">
        <f t="shared" si="15"/>
        <v>0</v>
      </c>
      <c r="AH19" s="710"/>
      <c r="AI19" s="1370"/>
      <c r="AJ19" s="1370"/>
      <c r="AK19" s="1370"/>
      <c r="AL19" s="1370"/>
      <c r="AM19" s="1370">
        <f t="shared" si="16"/>
        <v>0</v>
      </c>
      <c r="AN19" s="710"/>
      <c r="AO19" s="1370"/>
      <c r="AP19" s="1370"/>
      <c r="AQ19" s="1370"/>
      <c r="AR19" s="1370"/>
      <c r="AS19" s="1370">
        <f t="shared" si="17"/>
        <v>0</v>
      </c>
      <c r="AT19" s="1744">
        <v>500</v>
      </c>
      <c r="AU19" s="1739"/>
      <c r="AV19" s="1739"/>
      <c r="AW19" s="1739">
        <v>199</v>
      </c>
      <c r="AX19" s="1739">
        <v>233</v>
      </c>
      <c r="AY19" s="1739">
        <f t="shared" si="20"/>
        <v>432</v>
      </c>
      <c r="AZ19" s="1744">
        <v>500</v>
      </c>
      <c r="BA19" s="1739"/>
      <c r="BB19" s="1739"/>
      <c r="BC19" s="1739">
        <v>263</v>
      </c>
      <c r="BD19" s="1739">
        <v>294</v>
      </c>
      <c r="BE19" s="1739">
        <f t="shared" si="21"/>
        <v>557</v>
      </c>
      <c r="BF19" s="1744">
        <v>500</v>
      </c>
      <c r="BG19" s="1739"/>
      <c r="BH19" s="1739"/>
      <c r="BI19" s="1739">
        <v>321</v>
      </c>
      <c r="BJ19" s="1739">
        <v>379</v>
      </c>
      <c r="BK19" s="1739">
        <f t="shared" si="22"/>
        <v>700</v>
      </c>
      <c r="BL19" s="1744">
        <v>250</v>
      </c>
      <c r="BM19" s="1739"/>
      <c r="BN19" s="1739"/>
      <c r="BO19" s="1739">
        <v>87</v>
      </c>
      <c r="BP19" s="1739">
        <v>90</v>
      </c>
      <c r="BQ19" s="1739">
        <f t="shared" si="18"/>
        <v>177</v>
      </c>
      <c r="BR19" s="1744">
        <v>250</v>
      </c>
      <c r="BS19" s="2004"/>
      <c r="BT19" s="2004"/>
      <c r="BU19" s="2004">
        <v>86</v>
      </c>
      <c r="BV19" s="2004">
        <v>92</v>
      </c>
      <c r="BW19" s="2004">
        <v>178</v>
      </c>
      <c r="BX19" s="1744">
        <v>250</v>
      </c>
      <c r="BY19" s="2139"/>
      <c r="BZ19" s="2139"/>
      <c r="CA19" s="2142">
        <v>87</v>
      </c>
      <c r="CB19" s="2142">
        <v>109</v>
      </c>
      <c r="CC19" s="1740">
        <f t="shared" si="5"/>
        <v>196</v>
      </c>
      <c r="CD19" s="1744">
        <v>250</v>
      </c>
      <c r="CE19" s="1739"/>
      <c r="CF19" s="1739"/>
      <c r="CG19" s="1739"/>
      <c r="CH19" s="1739"/>
      <c r="CI19" s="1740">
        <f t="shared" si="6"/>
        <v>0</v>
      </c>
      <c r="CJ19" s="1744">
        <v>250</v>
      </c>
      <c r="CK19" s="1739"/>
      <c r="CL19" s="1739"/>
      <c r="CM19" s="1739"/>
      <c r="CN19" s="1739"/>
      <c r="CO19" s="1740">
        <f t="shared" si="7"/>
        <v>0</v>
      </c>
      <c r="CP19" s="1744">
        <v>250</v>
      </c>
      <c r="CQ19" s="1739"/>
      <c r="CR19" s="1739"/>
      <c r="CS19" s="1739"/>
      <c r="CT19" s="1739"/>
      <c r="CU19" s="1740">
        <f t="shared" si="8"/>
        <v>0</v>
      </c>
      <c r="CV19" s="1744">
        <v>250</v>
      </c>
      <c r="CW19" s="1739"/>
      <c r="CX19" s="1739"/>
      <c r="CY19" s="1739"/>
      <c r="CZ19" s="1739"/>
      <c r="DA19" s="1740">
        <f t="shared" si="9"/>
        <v>0</v>
      </c>
      <c r="DB19" s="1744">
        <v>250</v>
      </c>
      <c r="DC19" s="1739"/>
      <c r="DD19" s="1739"/>
      <c r="DE19" s="1739"/>
      <c r="DF19" s="1739"/>
      <c r="DG19" s="1740">
        <f t="shared" si="10"/>
        <v>0</v>
      </c>
      <c r="DH19" s="1744">
        <v>250</v>
      </c>
      <c r="DI19" s="1739"/>
      <c r="DJ19" s="1739"/>
      <c r="DK19" s="1739"/>
      <c r="DL19" s="1739"/>
      <c r="DM19" s="1740">
        <f t="shared" si="11"/>
        <v>0</v>
      </c>
      <c r="DN19" s="1741">
        <f t="shared" si="1"/>
        <v>3750</v>
      </c>
      <c r="DO19" s="1741">
        <f t="shared" si="12"/>
        <v>0</v>
      </c>
      <c r="DP19" s="1741">
        <f t="shared" si="2"/>
        <v>0</v>
      </c>
      <c r="DQ19" s="1741">
        <f t="shared" si="2"/>
        <v>1043</v>
      </c>
      <c r="DR19" s="1741">
        <f t="shared" si="2"/>
        <v>1197</v>
      </c>
      <c r="DS19" s="1741">
        <f t="shared" si="19"/>
        <v>2240</v>
      </c>
      <c r="DT19" s="1742">
        <f t="shared" si="13"/>
        <v>0.59733333333333338</v>
      </c>
      <c r="DU19" s="578"/>
    </row>
    <row r="20" spans="1:125" ht="15.75" thickBot="1">
      <c r="A20" s="2563"/>
      <c r="B20" s="715" t="s">
        <v>546</v>
      </c>
      <c r="C20" s="554">
        <f>'[39]D. ITT_All_Grants'!C100</f>
        <v>0</v>
      </c>
      <c r="D20" s="723" t="s">
        <v>100</v>
      </c>
      <c r="E20" s="515" t="s">
        <v>88</v>
      </c>
      <c r="F20" s="515" t="s">
        <v>99</v>
      </c>
      <c r="G20" s="515" t="s">
        <v>42</v>
      </c>
      <c r="H20" s="769">
        <v>42705</v>
      </c>
      <c r="I20" s="769">
        <v>43100</v>
      </c>
      <c r="J20" s="777">
        <f ca="1">I20-F10</f>
        <v>144</v>
      </c>
      <c r="K20" s="518"/>
      <c r="L20" s="592" t="s">
        <v>386</v>
      </c>
      <c r="M20" s="800"/>
      <c r="N20" s="800"/>
      <c r="O20" s="800"/>
      <c r="P20" s="800"/>
      <c r="Q20" s="773">
        <f t="shared" si="3"/>
        <v>0</v>
      </c>
      <c r="R20" s="773">
        <v>0</v>
      </c>
      <c r="S20" s="774">
        <v>120</v>
      </c>
      <c r="T20" s="765"/>
      <c r="U20" s="766"/>
      <c r="V20" s="516"/>
      <c r="W20" s="516"/>
      <c r="X20" s="516"/>
      <c r="Y20" s="516"/>
      <c r="Z20" s="516">
        <f t="shared" si="4"/>
        <v>0</v>
      </c>
      <c r="AA20" s="719"/>
      <c r="AB20" s="710"/>
      <c r="AC20" s="1370"/>
      <c r="AD20" s="1370"/>
      <c r="AE20" s="1370"/>
      <c r="AF20" s="1370"/>
      <c r="AG20" s="1370">
        <f t="shared" si="15"/>
        <v>0</v>
      </c>
      <c r="AH20" s="710"/>
      <c r="AI20" s="1370"/>
      <c r="AJ20" s="1370"/>
      <c r="AK20" s="1370"/>
      <c r="AL20" s="1370"/>
      <c r="AM20" s="1370">
        <f t="shared" si="16"/>
        <v>0</v>
      </c>
      <c r="AN20" s="710"/>
      <c r="AO20" s="1370"/>
      <c r="AP20" s="1370"/>
      <c r="AQ20" s="1370"/>
      <c r="AR20" s="1370"/>
      <c r="AS20" s="1370">
        <f t="shared" si="17"/>
        <v>0</v>
      </c>
      <c r="AT20" s="1744">
        <v>10</v>
      </c>
      <c r="AU20" s="1739"/>
      <c r="AV20" s="1739"/>
      <c r="AW20" s="1739">
        <v>0</v>
      </c>
      <c r="AX20" s="1739">
        <v>0</v>
      </c>
      <c r="AY20" s="1739">
        <f t="shared" si="20"/>
        <v>0</v>
      </c>
      <c r="AZ20" s="1744">
        <v>10</v>
      </c>
      <c r="BA20" s="1739"/>
      <c r="BB20" s="1739"/>
      <c r="BC20" s="1739">
        <v>5</v>
      </c>
      <c r="BD20" s="1739">
        <v>3</v>
      </c>
      <c r="BE20" s="1739">
        <f t="shared" si="21"/>
        <v>8</v>
      </c>
      <c r="BF20" s="1744">
        <v>10</v>
      </c>
      <c r="BG20" s="1739"/>
      <c r="BH20" s="1739"/>
      <c r="BI20" s="1739">
        <v>4</v>
      </c>
      <c r="BJ20" s="1739">
        <v>3</v>
      </c>
      <c r="BK20" s="1739">
        <f t="shared" si="22"/>
        <v>7</v>
      </c>
      <c r="BL20" s="1744">
        <v>10</v>
      </c>
      <c r="BM20" s="1739"/>
      <c r="BN20" s="1739"/>
      <c r="BO20" s="1739">
        <v>4</v>
      </c>
      <c r="BP20" s="1739">
        <v>7</v>
      </c>
      <c r="BQ20" s="1739">
        <f t="shared" si="18"/>
        <v>11</v>
      </c>
      <c r="BR20" s="1744">
        <v>10</v>
      </c>
      <c r="BS20" s="2004"/>
      <c r="BT20" s="2004"/>
      <c r="BU20" s="2004">
        <v>1</v>
      </c>
      <c r="BV20" s="2004">
        <v>0</v>
      </c>
      <c r="BW20" s="2004">
        <v>1</v>
      </c>
      <c r="BX20" s="1744">
        <v>10</v>
      </c>
      <c r="BY20" s="2139"/>
      <c r="BZ20" s="2139"/>
      <c r="CA20" s="2139">
        <v>1</v>
      </c>
      <c r="CB20" s="2139">
        <v>0</v>
      </c>
      <c r="CC20" s="1740">
        <f t="shared" si="5"/>
        <v>1</v>
      </c>
      <c r="CD20" s="1744">
        <v>10</v>
      </c>
      <c r="CE20" s="1739"/>
      <c r="CF20" s="1739"/>
      <c r="CG20" s="1739"/>
      <c r="CH20" s="1739"/>
      <c r="CI20" s="1740">
        <f t="shared" si="6"/>
        <v>0</v>
      </c>
      <c r="CJ20" s="1744">
        <v>10</v>
      </c>
      <c r="CK20" s="1739"/>
      <c r="CL20" s="1739"/>
      <c r="CM20" s="1739"/>
      <c r="CN20" s="1739"/>
      <c r="CO20" s="1740">
        <f t="shared" si="7"/>
        <v>0</v>
      </c>
      <c r="CP20" s="1744">
        <v>10</v>
      </c>
      <c r="CQ20" s="1739"/>
      <c r="CR20" s="1739"/>
      <c r="CS20" s="1739"/>
      <c r="CT20" s="1739"/>
      <c r="CU20" s="1740">
        <f t="shared" si="8"/>
        <v>0</v>
      </c>
      <c r="CV20" s="1744">
        <v>10</v>
      </c>
      <c r="CW20" s="1739"/>
      <c r="CX20" s="1739"/>
      <c r="CY20" s="1739"/>
      <c r="CZ20" s="1739"/>
      <c r="DA20" s="1740">
        <f t="shared" si="9"/>
        <v>0</v>
      </c>
      <c r="DB20" s="1744">
        <v>10</v>
      </c>
      <c r="DC20" s="1739"/>
      <c r="DD20" s="1739"/>
      <c r="DE20" s="1739"/>
      <c r="DF20" s="1739"/>
      <c r="DG20" s="1740">
        <f t="shared" si="10"/>
        <v>0</v>
      </c>
      <c r="DH20" s="1744">
        <v>10</v>
      </c>
      <c r="DI20" s="1739"/>
      <c r="DJ20" s="1739"/>
      <c r="DK20" s="1739"/>
      <c r="DL20" s="1739"/>
      <c r="DM20" s="1740">
        <f t="shared" si="11"/>
        <v>0</v>
      </c>
      <c r="DN20" s="1741">
        <f t="shared" si="1"/>
        <v>120</v>
      </c>
      <c r="DO20" s="1741">
        <f t="shared" si="12"/>
        <v>0</v>
      </c>
      <c r="DP20" s="1741">
        <f t="shared" si="2"/>
        <v>0</v>
      </c>
      <c r="DQ20" s="1741">
        <f t="shared" si="2"/>
        <v>15</v>
      </c>
      <c r="DR20" s="1741">
        <f t="shared" si="2"/>
        <v>13</v>
      </c>
      <c r="DS20" s="1741">
        <f t="shared" si="19"/>
        <v>28</v>
      </c>
      <c r="DT20" s="1742">
        <f t="shared" si="13"/>
        <v>0.23333333333333334</v>
      </c>
      <c r="DU20" s="578"/>
    </row>
    <row r="21" spans="1:125" ht="15.75" thickBot="1">
      <c r="A21" s="2564"/>
      <c r="B21" s="715" t="s">
        <v>550</v>
      </c>
      <c r="C21" s="554">
        <f>'[39]D. ITT_All_Grants'!C104</f>
        <v>0</v>
      </c>
      <c r="D21" s="723" t="s">
        <v>100</v>
      </c>
      <c r="E21" s="515" t="s">
        <v>88</v>
      </c>
      <c r="F21" s="515" t="s">
        <v>99</v>
      </c>
      <c r="G21" s="515" t="s">
        <v>42</v>
      </c>
      <c r="H21" s="769">
        <v>42705</v>
      </c>
      <c r="I21" s="769">
        <v>43100</v>
      </c>
      <c r="J21" s="777">
        <f ca="1">I21-F10</f>
        <v>144</v>
      </c>
      <c r="K21" s="518"/>
      <c r="L21" s="592" t="s">
        <v>386</v>
      </c>
      <c r="M21" s="800"/>
      <c r="N21" s="800"/>
      <c r="O21" s="800"/>
      <c r="P21" s="800"/>
      <c r="Q21" s="773">
        <f t="shared" si="3"/>
        <v>0</v>
      </c>
      <c r="R21" s="773">
        <f t="shared" si="14"/>
        <v>0</v>
      </c>
      <c r="S21" s="1748">
        <v>14844</v>
      </c>
      <c r="T21" s="781"/>
      <c r="U21" s="766"/>
      <c r="V21" s="516"/>
      <c r="W21" s="516"/>
      <c r="X21" s="516"/>
      <c r="Y21" s="516"/>
      <c r="Z21" s="516">
        <f t="shared" si="4"/>
        <v>0</v>
      </c>
      <c r="AA21" s="556"/>
      <c r="AB21" s="710"/>
      <c r="AC21" s="1370"/>
      <c r="AD21" s="1370"/>
      <c r="AE21" s="1370"/>
      <c r="AF21" s="1370"/>
      <c r="AG21" s="1370"/>
      <c r="AH21" s="710"/>
      <c r="AI21" s="1370">
        <v>470</v>
      </c>
      <c r="AJ21" s="1370"/>
      <c r="AK21" s="1370"/>
      <c r="AL21" s="1370"/>
      <c r="AM21" s="1370">
        <f t="shared" si="16"/>
        <v>470</v>
      </c>
      <c r="AN21" s="710"/>
      <c r="AO21" s="1370">
        <v>728</v>
      </c>
      <c r="AP21" s="1370"/>
      <c r="AQ21" s="1370"/>
      <c r="AR21" s="1370"/>
      <c r="AS21" s="1370">
        <f t="shared" si="17"/>
        <v>728</v>
      </c>
      <c r="AT21" s="1744">
        <v>1237</v>
      </c>
      <c r="AU21" s="1739"/>
      <c r="AV21" s="1739"/>
      <c r="AW21" s="1739">
        <v>382</v>
      </c>
      <c r="AX21" s="1739">
        <v>356</v>
      </c>
      <c r="AY21" s="1739">
        <f t="shared" si="20"/>
        <v>738</v>
      </c>
      <c r="AZ21" s="1744">
        <v>1237</v>
      </c>
      <c r="BA21" s="1739"/>
      <c r="BB21" s="1739"/>
      <c r="BC21" s="1739">
        <v>416</v>
      </c>
      <c r="BD21" s="1739">
        <v>414</v>
      </c>
      <c r="BE21" s="1739">
        <f t="shared" si="21"/>
        <v>830</v>
      </c>
      <c r="BF21" s="1744">
        <v>1237</v>
      </c>
      <c r="BG21" s="1739"/>
      <c r="BH21" s="1739"/>
      <c r="BI21" s="1739">
        <v>577</v>
      </c>
      <c r="BJ21" s="1739">
        <v>557</v>
      </c>
      <c r="BK21" s="1739">
        <f t="shared" si="22"/>
        <v>1134</v>
      </c>
      <c r="BL21" s="1744">
        <v>1237</v>
      </c>
      <c r="BM21" s="1739"/>
      <c r="BN21" s="1739"/>
      <c r="BO21" s="1739">
        <v>480</v>
      </c>
      <c r="BP21" s="1739">
        <v>482</v>
      </c>
      <c r="BQ21" s="1739">
        <f t="shared" si="18"/>
        <v>962</v>
      </c>
      <c r="BR21" s="1744">
        <v>1237</v>
      </c>
      <c r="BS21" s="2004"/>
      <c r="BT21" s="2004"/>
      <c r="BU21" s="2004">
        <v>433</v>
      </c>
      <c r="BV21" s="2004">
        <v>407</v>
      </c>
      <c r="BW21" s="2004">
        <v>840</v>
      </c>
      <c r="BX21" s="1744">
        <v>1237</v>
      </c>
      <c r="BY21" s="2139"/>
      <c r="BZ21" s="2139"/>
      <c r="CA21" s="2139">
        <v>556</v>
      </c>
      <c r="CB21" s="2139">
        <v>546</v>
      </c>
      <c r="CC21" s="1740">
        <f t="shared" si="5"/>
        <v>1102</v>
      </c>
      <c r="CD21" s="1744">
        <v>1237</v>
      </c>
      <c r="CE21" s="1739"/>
      <c r="CF21" s="1739"/>
      <c r="CG21" s="1739"/>
      <c r="CH21" s="1739"/>
      <c r="CI21" s="1740">
        <f t="shared" si="6"/>
        <v>0</v>
      </c>
      <c r="CJ21" s="1744">
        <v>1237</v>
      </c>
      <c r="CK21" s="1739"/>
      <c r="CL21" s="1739"/>
      <c r="CM21" s="1739"/>
      <c r="CN21" s="1739"/>
      <c r="CO21" s="1740">
        <f t="shared" si="7"/>
        <v>0</v>
      </c>
      <c r="CP21" s="1744">
        <v>1237</v>
      </c>
      <c r="CQ21" s="1739"/>
      <c r="CR21" s="1739"/>
      <c r="CS21" s="1739"/>
      <c r="CT21" s="1739"/>
      <c r="CU21" s="1740">
        <f t="shared" si="8"/>
        <v>0</v>
      </c>
      <c r="CV21" s="1744">
        <v>1237</v>
      </c>
      <c r="CW21" s="1739"/>
      <c r="CX21" s="1739"/>
      <c r="CY21" s="1739"/>
      <c r="CZ21" s="1739"/>
      <c r="DA21" s="1740">
        <f t="shared" si="9"/>
        <v>0</v>
      </c>
      <c r="DB21" s="1744">
        <v>1237</v>
      </c>
      <c r="DC21" s="1739"/>
      <c r="DD21" s="1739"/>
      <c r="DE21" s="1739"/>
      <c r="DF21" s="1739"/>
      <c r="DG21" s="1740">
        <f t="shared" si="10"/>
        <v>0</v>
      </c>
      <c r="DH21" s="1744">
        <v>1237</v>
      </c>
      <c r="DI21" s="1739"/>
      <c r="DJ21" s="1739"/>
      <c r="DK21" s="1739"/>
      <c r="DL21" s="1739"/>
      <c r="DM21" s="1740">
        <f t="shared" si="11"/>
        <v>0</v>
      </c>
      <c r="DN21" s="1741">
        <f>DN14</f>
        <v>14844</v>
      </c>
      <c r="DO21" s="1741">
        <f t="shared" si="12"/>
        <v>0</v>
      </c>
      <c r="DP21" s="1741">
        <f t="shared" si="2"/>
        <v>0</v>
      </c>
      <c r="DQ21" s="1741">
        <f t="shared" si="2"/>
        <v>2844</v>
      </c>
      <c r="DR21" s="1741">
        <f t="shared" si="2"/>
        <v>2762</v>
      </c>
      <c r="DS21" s="1741">
        <f t="shared" si="19"/>
        <v>5606</v>
      </c>
      <c r="DT21" s="1742">
        <f t="shared" si="13"/>
        <v>0.37766100781460521</v>
      </c>
      <c r="DU21" s="578"/>
    </row>
    <row r="22" spans="1:125" ht="15.75" thickBot="1">
      <c r="A22" s="2564"/>
      <c r="B22" s="715" t="s">
        <v>552</v>
      </c>
      <c r="C22" s="554">
        <f>'[39]D. ITT_All_Grants'!C106</f>
        <v>0</v>
      </c>
      <c r="D22" s="723" t="s">
        <v>100</v>
      </c>
      <c r="E22" s="515" t="s">
        <v>88</v>
      </c>
      <c r="F22" s="515" t="s">
        <v>99</v>
      </c>
      <c r="G22" s="515" t="s">
        <v>42</v>
      </c>
      <c r="H22" s="769">
        <v>42705</v>
      </c>
      <c r="I22" s="769">
        <v>43100</v>
      </c>
      <c r="J22" s="777">
        <f ca="1">I22-F10</f>
        <v>144</v>
      </c>
      <c r="K22" s="518"/>
      <c r="L22" s="592" t="s">
        <v>386</v>
      </c>
      <c r="M22" s="800"/>
      <c r="N22" s="800"/>
      <c r="O22" s="800"/>
      <c r="P22" s="800"/>
      <c r="Q22" s="773">
        <f t="shared" si="3"/>
        <v>0</v>
      </c>
      <c r="R22" s="773">
        <f t="shared" si="14"/>
        <v>0</v>
      </c>
      <c r="S22" s="1748" t="s">
        <v>1452</v>
      </c>
      <c r="T22" s="765"/>
      <c r="U22" s="766"/>
      <c r="V22" s="516"/>
      <c r="W22" s="516"/>
      <c r="X22" s="516"/>
      <c r="Y22" s="516"/>
      <c r="Z22" s="516">
        <f t="shared" si="4"/>
        <v>0</v>
      </c>
      <c r="AA22" s="719"/>
      <c r="AB22" s="710"/>
      <c r="AC22" s="1370"/>
      <c r="AD22" s="1370"/>
      <c r="AE22" s="1370"/>
      <c r="AF22" s="1370"/>
      <c r="AG22" s="1370">
        <f t="shared" si="15"/>
        <v>0</v>
      </c>
      <c r="AH22" s="710"/>
      <c r="AI22" s="1370"/>
      <c r="AJ22" s="1370"/>
      <c r="AK22" s="1370"/>
      <c r="AL22" s="1370"/>
      <c r="AM22" s="1370">
        <f t="shared" si="16"/>
        <v>0</v>
      </c>
      <c r="AN22" s="710"/>
      <c r="AO22" s="1370"/>
      <c r="AP22" s="1370"/>
      <c r="AQ22" s="1370"/>
      <c r="AR22" s="1370"/>
      <c r="AS22" s="1370">
        <f t="shared" si="17"/>
        <v>0</v>
      </c>
      <c r="AT22" s="1744" t="s">
        <v>1452</v>
      </c>
      <c r="AU22" s="1739"/>
      <c r="AV22" s="1739"/>
      <c r="AW22" s="1739"/>
      <c r="AX22" s="1749">
        <v>0.94</v>
      </c>
      <c r="AY22" s="1749">
        <v>0.94</v>
      </c>
      <c r="AZ22" s="1744" t="s">
        <v>1452</v>
      </c>
      <c r="BA22" s="1739"/>
      <c r="BB22" s="1739"/>
      <c r="BC22" s="1739"/>
      <c r="BD22" s="1749">
        <v>0.96</v>
      </c>
      <c r="BE22" s="1750">
        <f t="shared" si="21"/>
        <v>0.96</v>
      </c>
      <c r="BF22" s="1744" t="s">
        <v>1452</v>
      </c>
      <c r="BG22" s="1739"/>
      <c r="BH22" s="1739"/>
      <c r="BI22" s="1739"/>
      <c r="BJ22" s="1751">
        <v>0.90200000000000002</v>
      </c>
      <c r="BK22" s="1751">
        <v>0.90200000000000002</v>
      </c>
      <c r="BL22" s="1744" t="s">
        <v>1452</v>
      </c>
      <c r="BM22" s="1739"/>
      <c r="BN22" s="1739"/>
      <c r="BO22" s="1739"/>
      <c r="BP22" s="1752">
        <v>0.90436835891381351</v>
      </c>
      <c r="BQ22" s="1752">
        <v>0.90436835891381351</v>
      </c>
      <c r="BR22" s="1744" t="s">
        <v>1452</v>
      </c>
      <c r="BS22" s="2004"/>
      <c r="BT22" s="2004"/>
      <c r="BU22" s="2004"/>
      <c r="BV22" s="2006">
        <v>0.92900000000000005</v>
      </c>
      <c r="BW22" s="2006">
        <v>0.92900000000000005</v>
      </c>
      <c r="BX22" s="1744" t="s">
        <v>1452</v>
      </c>
      <c r="BY22" s="2139"/>
      <c r="BZ22" s="2139"/>
      <c r="CA22" s="2139"/>
      <c r="CB22" s="2139"/>
      <c r="CC22" s="1740">
        <f t="shared" si="5"/>
        <v>0</v>
      </c>
      <c r="CD22" s="1744" t="s">
        <v>1452</v>
      </c>
      <c r="CE22" s="1739"/>
      <c r="CF22" s="1739"/>
      <c r="CG22" s="1739"/>
      <c r="CH22" s="1739"/>
      <c r="CI22" s="1740">
        <f t="shared" si="6"/>
        <v>0</v>
      </c>
      <c r="CJ22" s="1744" t="s">
        <v>1452</v>
      </c>
      <c r="CK22" s="1739"/>
      <c r="CL22" s="1739"/>
      <c r="CM22" s="1739"/>
      <c r="CN22" s="1739"/>
      <c r="CO22" s="1740">
        <f t="shared" si="7"/>
        <v>0</v>
      </c>
      <c r="CP22" s="1744" t="s">
        <v>1452</v>
      </c>
      <c r="CQ22" s="1739"/>
      <c r="CR22" s="1739"/>
      <c r="CS22" s="1739"/>
      <c r="CT22" s="1739"/>
      <c r="CU22" s="1740">
        <f t="shared" si="8"/>
        <v>0</v>
      </c>
      <c r="CV22" s="1744" t="s">
        <v>1452</v>
      </c>
      <c r="CW22" s="1739"/>
      <c r="CX22" s="1739"/>
      <c r="CY22" s="1739"/>
      <c r="CZ22" s="1739"/>
      <c r="DA22" s="1740">
        <f t="shared" si="9"/>
        <v>0</v>
      </c>
      <c r="DB22" s="1744" t="s">
        <v>1452</v>
      </c>
      <c r="DC22" s="1739"/>
      <c r="DD22" s="1739"/>
      <c r="DE22" s="1739"/>
      <c r="DF22" s="1739"/>
      <c r="DG22" s="1740">
        <f t="shared" si="10"/>
        <v>0</v>
      </c>
      <c r="DH22" s="1744" t="s">
        <v>1452</v>
      </c>
      <c r="DI22" s="1739"/>
      <c r="DJ22" s="1739"/>
      <c r="DK22" s="1739"/>
      <c r="DL22" s="1739"/>
      <c r="DM22" s="1740">
        <f t="shared" si="11"/>
        <v>0</v>
      </c>
      <c r="DN22" s="1741" t="str">
        <f t="shared" si="1"/>
        <v>&gt;75%</v>
      </c>
      <c r="DO22" s="1741">
        <f t="shared" si="12"/>
        <v>0</v>
      </c>
      <c r="DP22" s="1741">
        <f t="shared" si="2"/>
        <v>0</v>
      </c>
      <c r="DQ22" s="1741">
        <f t="shared" si="2"/>
        <v>0</v>
      </c>
      <c r="DR22" s="1741" t="s">
        <v>1452</v>
      </c>
      <c r="DS22" s="1741" t="s">
        <v>1452</v>
      </c>
      <c r="DT22" s="1742" t="e">
        <f t="shared" si="13"/>
        <v>#VALUE!</v>
      </c>
      <c r="DU22" s="578"/>
    </row>
    <row r="23" spans="1:125" ht="15.75" thickBot="1">
      <c r="A23" s="2564"/>
      <c r="B23" s="715" t="s">
        <v>553</v>
      </c>
      <c r="C23" s="554">
        <f>'[39]D. ITT_All_Grants'!C107</f>
        <v>0</v>
      </c>
      <c r="D23" s="723" t="s">
        <v>100</v>
      </c>
      <c r="E23" s="515" t="s">
        <v>88</v>
      </c>
      <c r="F23" s="515" t="s">
        <v>99</v>
      </c>
      <c r="G23" s="515" t="s">
        <v>42</v>
      </c>
      <c r="H23" s="769">
        <v>42705</v>
      </c>
      <c r="I23" s="769">
        <v>43100</v>
      </c>
      <c r="J23" s="777">
        <f ca="1">I23-F10</f>
        <v>144</v>
      </c>
      <c r="K23" s="518"/>
      <c r="L23" s="592" t="s">
        <v>386</v>
      </c>
      <c r="M23" s="800"/>
      <c r="N23" s="800"/>
      <c r="O23" s="800"/>
      <c r="P23" s="800"/>
      <c r="Q23" s="773">
        <f t="shared" si="3"/>
        <v>0</v>
      </c>
      <c r="R23" s="773">
        <f t="shared" si="14"/>
        <v>0</v>
      </c>
      <c r="S23" s="1748" t="s">
        <v>1174</v>
      </c>
      <c r="T23" s="765"/>
      <c r="U23" s="766"/>
      <c r="V23" s="516"/>
      <c r="W23" s="516"/>
      <c r="X23" s="516"/>
      <c r="Y23" s="516"/>
      <c r="Z23" s="516">
        <f t="shared" si="4"/>
        <v>0</v>
      </c>
      <c r="AA23" s="719"/>
      <c r="AB23" s="560"/>
      <c r="AC23" s="1370"/>
      <c r="AD23" s="1370"/>
      <c r="AE23" s="1370"/>
      <c r="AF23" s="1370"/>
      <c r="AG23" s="516">
        <f t="shared" si="15"/>
        <v>0</v>
      </c>
      <c r="AH23" s="560"/>
      <c r="AI23" s="1370"/>
      <c r="AJ23" s="1370"/>
      <c r="AK23" s="1370"/>
      <c r="AL23" s="1370"/>
      <c r="AM23" s="516">
        <f t="shared" si="16"/>
        <v>0</v>
      </c>
      <c r="AN23" s="710"/>
      <c r="AO23" s="1370"/>
      <c r="AP23" s="1370"/>
      <c r="AQ23" s="1370"/>
      <c r="AR23" s="1370"/>
      <c r="AS23" s="1370">
        <f t="shared" si="17"/>
        <v>0</v>
      </c>
      <c r="AT23" s="1744" t="s">
        <v>1174</v>
      </c>
      <c r="AU23" s="1739"/>
      <c r="AV23" s="1739"/>
      <c r="AW23" s="1739"/>
      <c r="AX23" s="1739">
        <v>0</v>
      </c>
      <c r="AY23" s="1739">
        <f t="shared" si="20"/>
        <v>0</v>
      </c>
      <c r="AZ23" s="1744" t="s">
        <v>1174</v>
      </c>
      <c r="BA23" s="1739"/>
      <c r="BB23" s="1739"/>
      <c r="BC23" s="1739"/>
      <c r="BD23" s="1749">
        <v>0</v>
      </c>
      <c r="BE23" s="1750">
        <f t="shared" si="21"/>
        <v>0</v>
      </c>
      <c r="BF23" s="1744" t="s">
        <v>1174</v>
      </c>
      <c r="BG23" s="1739"/>
      <c r="BH23" s="1739"/>
      <c r="BI23" s="1739"/>
      <c r="BJ23" s="1751">
        <v>1E-3</v>
      </c>
      <c r="BK23" s="1751">
        <v>1E-3</v>
      </c>
      <c r="BL23" s="1744" t="s">
        <v>1174</v>
      </c>
      <c r="BM23" s="1739"/>
      <c r="BN23" s="1739"/>
      <c r="BO23" s="1739"/>
      <c r="BP23" s="1752">
        <v>0</v>
      </c>
      <c r="BQ23" s="1752">
        <v>0</v>
      </c>
      <c r="BR23" s="1744" t="s">
        <v>1174</v>
      </c>
      <c r="BS23" s="2004"/>
      <c r="BT23" s="2004"/>
      <c r="BU23" s="2004"/>
      <c r="BV23" s="2006">
        <v>0</v>
      </c>
      <c r="BW23" s="2006">
        <v>0</v>
      </c>
      <c r="BX23" s="1744" t="s">
        <v>1174</v>
      </c>
      <c r="BY23" s="2139"/>
      <c r="BZ23" s="2139"/>
      <c r="CA23" s="2139"/>
      <c r="CB23" s="2139"/>
      <c r="CC23" s="1740">
        <f t="shared" si="5"/>
        <v>0</v>
      </c>
      <c r="CD23" s="1744" t="s">
        <v>1174</v>
      </c>
      <c r="CE23" s="1739"/>
      <c r="CF23" s="1739"/>
      <c r="CG23" s="1739"/>
      <c r="CH23" s="1739"/>
      <c r="CI23" s="1740">
        <f t="shared" si="6"/>
        <v>0</v>
      </c>
      <c r="CJ23" s="1744" t="s">
        <v>1174</v>
      </c>
      <c r="CK23" s="1739"/>
      <c r="CL23" s="1739"/>
      <c r="CM23" s="1739"/>
      <c r="CN23" s="1739"/>
      <c r="CO23" s="1740">
        <f t="shared" si="7"/>
        <v>0</v>
      </c>
      <c r="CP23" s="1744" t="s">
        <v>1174</v>
      </c>
      <c r="CQ23" s="1739"/>
      <c r="CR23" s="1739"/>
      <c r="CS23" s="1739"/>
      <c r="CT23" s="1739"/>
      <c r="CU23" s="1740">
        <f t="shared" si="8"/>
        <v>0</v>
      </c>
      <c r="CV23" s="1744" t="s">
        <v>1174</v>
      </c>
      <c r="CW23" s="1739"/>
      <c r="CX23" s="1739"/>
      <c r="CY23" s="1739"/>
      <c r="CZ23" s="1739"/>
      <c r="DA23" s="1740">
        <f t="shared" si="9"/>
        <v>0</v>
      </c>
      <c r="DB23" s="1744" t="s">
        <v>1174</v>
      </c>
      <c r="DC23" s="1739"/>
      <c r="DD23" s="1739"/>
      <c r="DE23" s="1739"/>
      <c r="DF23" s="1739"/>
      <c r="DG23" s="1740">
        <f t="shared" si="10"/>
        <v>0</v>
      </c>
      <c r="DH23" s="1744" t="s">
        <v>1174</v>
      </c>
      <c r="DI23" s="1739"/>
      <c r="DJ23" s="1739"/>
      <c r="DK23" s="1739"/>
      <c r="DL23" s="1739"/>
      <c r="DM23" s="1740">
        <f t="shared" si="11"/>
        <v>0</v>
      </c>
      <c r="DN23" s="1741" t="str">
        <f t="shared" si="1"/>
        <v>&lt;10%</v>
      </c>
      <c r="DO23" s="1741">
        <f t="shared" si="12"/>
        <v>0</v>
      </c>
      <c r="DP23" s="1741">
        <f t="shared" si="2"/>
        <v>0</v>
      </c>
      <c r="DQ23" s="1741">
        <f t="shared" si="2"/>
        <v>0</v>
      </c>
      <c r="DR23" s="1741" t="s">
        <v>1174</v>
      </c>
      <c r="DS23" s="1741" t="s">
        <v>1174</v>
      </c>
      <c r="DT23" s="1742" t="e">
        <f t="shared" si="13"/>
        <v>#VALUE!</v>
      </c>
      <c r="DU23" s="578"/>
    </row>
    <row r="24" spans="1:125" ht="15.75" thickBot="1">
      <c r="A24" s="2564"/>
      <c r="B24" s="715" t="s">
        <v>554</v>
      </c>
      <c r="C24" s="554"/>
      <c r="D24" s="723"/>
      <c r="E24" s="515"/>
      <c r="F24" s="515"/>
      <c r="G24" s="515"/>
      <c r="H24" s="769"/>
      <c r="I24" s="769">
        <v>43100</v>
      </c>
      <c r="J24" s="777">
        <f ca="1">I24-F10</f>
        <v>144</v>
      </c>
      <c r="K24" s="518"/>
      <c r="L24" s="592" t="s">
        <v>386</v>
      </c>
      <c r="M24" s="800"/>
      <c r="N24" s="800"/>
      <c r="O24" s="800"/>
      <c r="P24" s="800"/>
      <c r="Q24" s="773"/>
      <c r="R24" s="773"/>
      <c r="S24" s="1748" t="s">
        <v>1453</v>
      </c>
      <c r="T24" s="765"/>
      <c r="U24" s="766"/>
      <c r="V24" s="516"/>
      <c r="W24" s="516"/>
      <c r="X24" s="516"/>
      <c r="Y24" s="516"/>
      <c r="Z24" s="516">
        <f t="shared" si="4"/>
        <v>0</v>
      </c>
      <c r="AA24" s="719"/>
      <c r="AB24" s="724"/>
      <c r="AC24" s="1370"/>
      <c r="AD24" s="1370"/>
      <c r="AE24" s="1370"/>
      <c r="AF24" s="1370"/>
      <c r="AG24" s="516">
        <f>AC24+AD24+AE24+AF24</f>
        <v>0</v>
      </c>
      <c r="AH24" s="557"/>
      <c r="AI24" s="1370"/>
      <c r="AJ24" s="1370"/>
      <c r="AK24" s="1370"/>
      <c r="AL24" s="1370"/>
      <c r="AM24" s="516">
        <f t="shared" si="16"/>
        <v>0</v>
      </c>
      <c r="AN24" s="710"/>
      <c r="AO24" s="1370"/>
      <c r="AP24" s="1370"/>
      <c r="AQ24" s="1370"/>
      <c r="AR24" s="1370"/>
      <c r="AS24" s="1370">
        <f t="shared" si="17"/>
        <v>0</v>
      </c>
      <c r="AT24" s="1744" t="s">
        <v>1453</v>
      </c>
      <c r="AU24" s="1739"/>
      <c r="AV24" s="1739"/>
      <c r="AW24" s="1739"/>
      <c r="AX24" s="1749">
        <v>0.02</v>
      </c>
      <c r="AY24" s="1749">
        <v>0.02</v>
      </c>
      <c r="AZ24" s="1744" t="s">
        <v>1453</v>
      </c>
      <c r="BA24" s="1739"/>
      <c r="BB24" s="1739"/>
      <c r="BC24" s="1739"/>
      <c r="BD24" s="1749">
        <v>0.01</v>
      </c>
      <c r="BE24" s="1750">
        <v>0.01</v>
      </c>
      <c r="BF24" s="1744" t="s">
        <v>1453</v>
      </c>
      <c r="BG24" s="1739"/>
      <c r="BH24" s="1739"/>
      <c r="BI24" s="1739"/>
      <c r="BJ24" s="1751">
        <v>4.2000000000000003E-2</v>
      </c>
      <c r="BK24" s="1751">
        <v>4.2000000000000003E-2</v>
      </c>
      <c r="BL24" s="1744" t="s">
        <v>1453</v>
      </c>
      <c r="BM24" s="1739"/>
      <c r="BN24" s="1739"/>
      <c r="BO24" s="1739"/>
      <c r="BP24" s="1752">
        <v>5.1948051948051951E-2</v>
      </c>
      <c r="BQ24" s="1752">
        <v>5.1948051948051951E-2</v>
      </c>
      <c r="BR24" s="1744" t="s">
        <v>1453</v>
      </c>
      <c r="BS24" s="2004"/>
      <c r="BT24" s="2004"/>
      <c r="BU24" s="2004"/>
      <c r="BV24" s="2006">
        <v>4.2000000000000003E-2</v>
      </c>
      <c r="BW24" s="2006">
        <v>4.2000000000000003E-2</v>
      </c>
      <c r="BX24" s="1744" t="s">
        <v>1453</v>
      </c>
      <c r="BY24" s="2139"/>
      <c r="BZ24" s="2139"/>
      <c r="CA24" s="2139"/>
      <c r="CB24" s="2139"/>
      <c r="CC24" s="1740"/>
      <c r="CD24" s="1744" t="s">
        <v>1453</v>
      </c>
      <c r="CE24" s="1739"/>
      <c r="CF24" s="1739"/>
      <c r="CG24" s="1739"/>
      <c r="CH24" s="1739"/>
      <c r="CI24" s="1740"/>
      <c r="CJ24" s="1744" t="s">
        <v>1453</v>
      </c>
      <c r="CK24" s="1739"/>
      <c r="CL24" s="1739"/>
      <c r="CM24" s="1739"/>
      <c r="CN24" s="1739"/>
      <c r="CO24" s="1740"/>
      <c r="CP24" s="1744" t="s">
        <v>1453</v>
      </c>
      <c r="CQ24" s="1739"/>
      <c r="CR24" s="1739"/>
      <c r="CS24" s="1739"/>
      <c r="CT24" s="1739"/>
      <c r="CU24" s="1740"/>
      <c r="CV24" s="1744" t="s">
        <v>1453</v>
      </c>
      <c r="CW24" s="1739"/>
      <c r="CX24" s="1739"/>
      <c r="CY24" s="1739"/>
      <c r="CZ24" s="1739"/>
      <c r="DA24" s="1740"/>
      <c r="DB24" s="1744" t="s">
        <v>1453</v>
      </c>
      <c r="DC24" s="1739"/>
      <c r="DD24" s="1739"/>
      <c r="DE24" s="1739"/>
      <c r="DF24" s="1739"/>
      <c r="DG24" s="1740"/>
      <c r="DH24" s="1744" t="s">
        <v>1453</v>
      </c>
      <c r="DI24" s="1739"/>
      <c r="DJ24" s="1739"/>
      <c r="DK24" s="1739"/>
      <c r="DL24" s="1739"/>
      <c r="DM24" s="1740"/>
      <c r="DN24" s="1741" t="str">
        <f t="shared" si="1"/>
        <v>&lt;15%</v>
      </c>
      <c r="DO24" s="1741">
        <f t="shared" si="12"/>
        <v>0</v>
      </c>
      <c r="DP24" s="1741">
        <f t="shared" si="2"/>
        <v>0</v>
      </c>
      <c r="DQ24" s="1741">
        <f t="shared" si="2"/>
        <v>0</v>
      </c>
      <c r="DR24" s="1741" t="s">
        <v>1453</v>
      </c>
      <c r="DS24" s="1741" t="s">
        <v>1453</v>
      </c>
      <c r="DT24" s="1742" t="e">
        <f t="shared" si="13"/>
        <v>#VALUE!</v>
      </c>
      <c r="DU24" s="578"/>
    </row>
    <row r="25" spans="1:125" ht="15.75" thickBot="1">
      <c r="A25" s="2565"/>
      <c r="B25" s="715" t="s">
        <v>1470</v>
      </c>
      <c r="C25" s="554">
        <f>'[39]D. ITT_All_Grants'!C108</f>
        <v>0</v>
      </c>
      <c r="D25" s="723" t="s">
        <v>100</v>
      </c>
      <c r="E25" s="515" t="s">
        <v>88</v>
      </c>
      <c r="F25" s="515" t="s">
        <v>99</v>
      </c>
      <c r="G25" s="515" t="s">
        <v>42</v>
      </c>
      <c r="H25" s="769">
        <v>42705</v>
      </c>
      <c r="I25" s="769">
        <v>43100</v>
      </c>
      <c r="J25" s="777">
        <f ca="1">I25-F10</f>
        <v>144</v>
      </c>
      <c r="K25" s="518"/>
      <c r="L25" s="592" t="s">
        <v>386</v>
      </c>
      <c r="M25" s="800"/>
      <c r="N25" s="800"/>
      <c r="O25" s="800"/>
      <c r="P25" s="800"/>
      <c r="Q25" s="773">
        <f t="shared" si="3"/>
        <v>0</v>
      </c>
      <c r="R25" s="773">
        <f t="shared" si="14"/>
        <v>0</v>
      </c>
      <c r="S25" s="1748" t="s">
        <v>1174</v>
      </c>
      <c r="T25" s="765" t="s">
        <v>1471</v>
      </c>
      <c r="U25" s="766"/>
      <c r="V25" s="516"/>
      <c r="W25" s="516"/>
      <c r="X25" s="516"/>
      <c r="Y25" s="516"/>
      <c r="Z25" s="516">
        <f t="shared" si="4"/>
        <v>0</v>
      </c>
      <c r="AA25" s="719"/>
      <c r="AB25" s="710"/>
      <c r="AC25" s="1370"/>
      <c r="AD25" s="1370"/>
      <c r="AE25" s="1370"/>
      <c r="AF25" s="1370"/>
      <c r="AG25" s="1370">
        <f t="shared" si="15"/>
        <v>0</v>
      </c>
      <c r="AH25" s="710"/>
      <c r="AI25" s="1370"/>
      <c r="AJ25" s="1370"/>
      <c r="AK25" s="1370"/>
      <c r="AL25" s="1370"/>
      <c r="AM25" s="1370">
        <f t="shared" si="16"/>
        <v>0</v>
      </c>
      <c r="AN25" s="710"/>
      <c r="AO25" s="1370"/>
      <c r="AP25" s="1370"/>
      <c r="AQ25" s="1370"/>
      <c r="AR25" s="1370"/>
      <c r="AS25" s="1370">
        <f t="shared" si="17"/>
        <v>0</v>
      </c>
      <c r="AT25" s="1744" t="s">
        <v>1174</v>
      </c>
      <c r="AU25" s="1739"/>
      <c r="AV25" s="1739"/>
      <c r="AW25" s="1739"/>
      <c r="AX25" s="1749">
        <v>0.04</v>
      </c>
      <c r="AY25" s="1749">
        <v>0.04</v>
      </c>
      <c r="AZ25" s="1744" t="s">
        <v>1174</v>
      </c>
      <c r="BA25" s="1739"/>
      <c r="BB25" s="1739"/>
      <c r="BC25" s="1739"/>
      <c r="BD25" s="1749">
        <v>0.03</v>
      </c>
      <c r="BE25" s="1750">
        <f t="shared" si="21"/>
        <v>0.03</v>
      </c>
      <c r="BF25" s="1744" t="s">
        <v>1174</v>
      </c>
      <c r="BG25" s="1739"/>
      <c r="BH25" s="1739"/>
      <c r="BI25" s="1739"/>
      <c r="BJ25" s="1751">
        <v>5.5E-2</v>
      </c>
      <c r="BK25" s="1751">
        <v>5.5E-2</v>
      </c>
      <c r="BL25" s="1744" t="s">
        <v>1174</v>
      </c>
      <c r="BM25" s="1739"/>
      <c r="BN25" s="1739"/>
      <c r="BO25" s="1739"/>
      <c r="BP25" s="1752">
        <v>4.3683589138134596E-2</v>
      </c>
      <c r="BQ25" s="1752">
        <v>4.3683589138134596E-2</v>
      </c>
      <c r="BR25" s="1744" t="s">
        <v>1174</v>
      </c>
      <c r="BS25" s="2004"/>
      <c r="BT25" s="2004"/>
      <c r="BU25" s="2004"/>
      <c r="BV25" s="2006">
        <v>2.9000000000000001E-2</v>
      </c>
      <c r="BW25" s="2006">
        <v>2.9000000000000001E-2</v>
      </c>
      <c r="BX25" s="1744" t="s">
        <v>1174</v>
      </c>
      <c r="BY25" s="2139"/>
      <c r="BZ25" s="2139"/>
      <c r="CA25" s="2139"/>
      <c r="CB25" s="2139"/>
      <c r="CC25" s="1740">
        <f t="shared" si="5"/>
        <v>0</v>
      </c>
      <c r="CD25" s="1744" t="s">
        <v>1174</v>
      </c>
      <c r="CE25" s="1739"/>
      <c r="CF25" s="1739"/>
      <c r="CG25" s="1739"/>
      <c r="CH25" s="1739"/>
      <c r="CI25" s="1740">
        <f t="shared" si="6"/>
        <v>0</v>
      </c>
      <c r="CJ25" s="1744" t="s">
        <v>1174</v>
      </c>
      <c r="CK25" s="1739"/>
      <c r="CL25" s="1739"/>
      <c r="CM25" s="1739"/>
      <c r="CN25" s="1739"/>
      <c r="CO25" s="1740">
        <f t="shared" si="7"/>
        <v>0</v>
      </c>
      <c r="CP25" s="1744" t="s">
        <v>1174</v>
      </c>
      <c r="CQ25" s="1739"/>
      <c r="CR25" s="1739"/>
      <c r="CS25" s="1739"/>
      <c r="CT25" s="1739"/>
      <c r="CU25" s="1740">
        <f t="shared" si="8"/>
        <v>0</v>
      </c>
      <c r="CV25" s="1744" t="s">
        <v>1174</v>
      </c>
      <c r="CW25" s="1739"/>
      <c r="CX25" s="1739"/>
      <c r="CY25" s="1739"/>
      <c r="CZ25" s="1739"/>
      <c r="DA25" s="1740">
        <f t="shared" si="9"/>
        <v>0</v>
      </c>
      <c r="DB25" s="1744" t="s">
        <v>1174</v>
      </c>
      <c r="DC25" s="1739"/>
      <c r="DD25" s="1739"/>
      <c r="DE25" s="1739"/>
      <c r="DF25" s="1739"/>
      <c r="DG25" s="1740">
        <f t="shared" si="10"/>
        <v>0</v>
      </c>
      <c r="DH25" s="1744" t="s">
        <v>1174</v>
      </c>
      <c r="DI25" s="1739"/>
      <c r="DJ25" s="1739"/>
      <c r="DK25" s="1739"/>
      <c r="DL25" s="1739"/>
      <c r="DM25" s="1740">
        <f t="shared" si="11"/>
        <v>0</v>
      </c>
      <c r="DN25" s="1741" t="str">
        <f t="shared" si="1"/>
        <v>&lt;10%</v>
      </c>
      <c r="DO25" s="1741">
        <f t="shared" si="12"/>
        <v>0</v>
      </c>
      <c r="DP25" s="1741">
        <f t="shared" si="2"/>
        <v>0</v>
      </c>
      <c r="DQ25" s="1741">
        <f t="shared" si="2"/>
        <v>0</v>
      </c>
      <c r="DR25" s="1741" t="s">
        <v>1174</v>
      </c>
      <c r="DS25" s="1741" t="s">
        <v>1174</v>
      </c>
      <c r="DT25" s="1742" t="e">
        <f t="shared" si="13"/>
        <v>#VALUE!</v>
      </c>
      <c r="DU25" s="578"/>
    </row>
    <row r="26" spans="1:125" ht="16.5" customHeight="1" thickBot="1">
      <c r="A26" s="2566" t="s">
        <v>562</v>
      </c>
      <c r="B26" s="725" t="s">
        <v>577</v>
      </c>
      <c r="C26" s="554">
        <f>'[39]D. ITT_All_Grants'!C109</f>
        <v>0</v>
      </c>
      <c r="D26" s="723" t="s">
        <v>100</v>
      </c>
      <c r="E26" s="515" t="s">
        <v>88</v>
      </c>
      <c r="F26" s="515" t="s">
        <v>99</v>
      </c>
      <c r="G26" s="515" t="s">
        <v>42</v>
      </c>
      <c r="H26" s="769">
        <v>42705</v>
      </c>
      <c r="I26" s="769">
        <v>43100</v>
      </c>
      <c r="J26" s="777">
        <f ca="1">I26-F10</f>
        <v>144</v>
      </c>
      <c r="K26" s="518"/>
      <c r="L26" s="592" t="s">
        <v>386</v>
      </c>
      <c r="M26" s="800"/>
      <c r="N26" s="800"/>
      <c r="O26" s="800"/>
      <c r="P26" s="800"/>
      <c r="Q26" s="773">
        <f t="shared" si="3"/>
        <v>0</v>
      </c>
      <c r="R26" s="773">
        <f t="shared" si="14"/>
        <v>0</v>
      </c>
      <c r="S26" s="1748">
        <v>4</v>
      </c>
      <c r="T26" s="781" t="s">
        <v>1472</v>
      </c>
      <c r="U26" s="766"/>
      <c r="V26" s="516"/>
      <c r="W26" s="516"/>
      <c r="X26" s="516"/>
      <c r="Y26" s="516"/>
      <c r="Z26" s="516">
        <f t="shared" si="4"/>
        <v>0</v>
      </c>
      <c r="AA26" s="556"/>
      <c r="AB26" s="710"/>
      <c r="AC26" s="1370"/>
      <c r="AD26" s="1370"/>
      <c r="AE26" s="1370"/>
      <c r="AF26" s="1370"/>
      <c r="AG26" s="1370">
        <f t="shared" si="15"/>
        <v>0</v>
      </c>
      <c r="AH26" s="710"/>
      <c r="AI26" s="1370"/>
      <c r="AJ26" s="1370"/>
      <c r="AK26" s="1370"/>
      <c r="AL26" s="1370"/>
      <c r="AM26" s="1370">
        <f t="shared" si="16"/>
        <v>0</v>
      </c>
      <c r="AN26" s="710"/>
      <c r="AO26" s="1370"/>
      <c r="AP26" s="1370"/>
      <c r="AQ26" s="1370"/>
      <c r="AR26" s="1370"/>
      <c r="AS26" s="1370">
        <f t="shared" si="17"/>
        <v>0</v>
      </c>
      <c r="AT26" s="1744">
        <v>4</v>
      </c>
      <c r="AU26" s="1739"/>
      <c r="AV26" s="1739"/>
      <c r="AW26" s="1739"/>
      <c r="AX26" s="1739">
        <v>3</v>
      </c>
      <c r="AY26" s="1739">
        <f t="shared" si="20"/>
        <v>3</v>
      </c>
      <c r="AZ26" s="1744">
        <v>4</v>
      </c>
      <c r="BA26" s="1739"/>
      <c r="BB26" s="1739"/>
      <c r="BC26" s="1739"/>
      <c r="BD26" s="1739">
        <v>3</v>
      </c>
      <c r="BE26" s="1739">
        <f t="shared" si="21"/>
        <v>3</v>
      </c>
      <c r="BF26" s="1744">
        <v>4</v>
      </c>
      <c r="BG26" s="1739"/>
      <c r="BH26" s="1739"/>
      <c r="BI26" s="1739"/>
      <c r="BJ26" s="1739">
        <v>3</v>
      </c>
      <c r="BK26" s="1739">
        <f t="shared" si="22"/>
        <v>3</v>
      </c>
      <c r="BL26" s="1744">
        <v>4</v>
      </c>
      <c r="BM26" s="1739"/>
      <c r="BN26" s="1739"/>
      <c r="BO26" s="1739"/>
      <c r="BP26" s="1739">
        <v>4</v>
      </c>
      <c r="BQ26" s="1739">
        <f t="shared" si="18"/>
        <v>4</v>
      </c>
      <c r="BR26" s="1744">
        <v>4</v>
      </c>
      <c r="BS26" s="2004"/>
      <c r="BT26" s="2004"/>
      <c r="BU26" s="2004"/>
      <c r="BV26" s="2004">
        <v>4</v>
      </c>
      <c r="BW26" s="2004">
        <v>4</v>
      </c>
      <c r="BX26" s="1744">
        <v>4</v>
      </c>
      <c r="BY26" s="2139"/>
      <c r="BZ26" s="2139"/>
      <c r="CA26" s="2139"/>
      <c r="CB26" s="2139"/>
      <c r="CC26" s="1740">
        <f t="shared" si="5"/>
        <v>0</v>
      </c>
      <c r="CD26" s="1744">
        <v>4</v>
      </c>
      <c r="CE26" s="1739"/>
      <c r="CF26" s="1739"/>
      <c r="CG26" s="1739"/>
      <c r="CH26" s="1739"/>
      <c r="CI26" s="1740">
        <f t="shared" si="6"/>
        <v>0</v>
      </c>
      <c r="CJ26" s="1744">
        <v>4</v>
      </c>
      <c r="CK26" s="1739"/>
      <c r="CL26" s="1739"/>
      <c r="CM26" s="1739"/>
      <c r="CN26" s="1739"/>
      <c r="CO26" s="1740">
        <f t="shared" si="7"/>
        <v>0</v>
      </c>
      <c r="CP26" s="1744">
        <v>4</v>
      </c>
      <c r="CQ26" s="1739"/>
      <c r="CR26" s="1739"/>
      <c r="CS26" s="1739"/>
      <c r="CT26" s="1739"/>
      <c r="CU26" s="1740">
        <f t="shared" si="8"/>
        <v>0</v>
      </c>
      <c r="CV26" s="1744">
        <v>4</v>
      </c>
      <c r="CW26" s="1739"/>
      <c r="CX26" s="1739"/>
      <c r="CY26" s="1739"/>
      <c r="CZ26" s="1739"/>
      <c r="DA26" s="1740">
        <f t="shared" si="9"/>
        <v>0</v>
      </c>
      <c r="DB26" s="1744">
        <v>4</v>
      </c>
      <c r="DC26" s="1739"/>
      <c r="DD26" s="1739"/>
      <c r="DE26" s="1739"/>
      <c r="DF26" s="1739"/>
      <c r="DG26" s="1740">
        <f t="shared" si="10"/>
        <v>0</v>
      </c>
      <c r="DH26" s="1744">
        <v>4</v>
      </c>
      <c r="DI26" s="1739"/>
      <c r="DJ26" s="1739"/>
      <c r="DK26" s="1739"/>
      <c r="DL26" s="1739"/>
      <c r="DM26" s="1740">
        <f t="shared" si="11"/>
        <v>0</v>
      </c>
      <c r="DN26" s="1741">
        <f t="shared" si="1"/>
        <v>4</v>
      </c>
      <c r="DO26" s="1741">
        <f t="shared" si="12"/>
        <v>0</v>
      </c>
      <c r="DP26" s="1741">
        <f t="shared" si="12"/>
        <v>0</v>
      </c>
      <c r="DQ26" s="1741">
        <f t="shared" si="12"/>
        <v>0</v>
      </c>
      <c r="DR26" s="1741">
        <v>4</v>
      </c>
      <c r="DS26" s="1741">
        <f t="shared" si="19"/>
        <v>4</v>
      </c>
      <c r="DT26" s="1742">
        <f t="shared" si="13"/>
        <v>1</v>
      </c>
      <c r="DU26" s="578"/>
    </row>
    <row r="27" spans="1:125" ht="15.75" thickBot="1">
      <c r="A27" s="2567"/>
      <c r="B27" s="726" t="s">
        <v>563</v>
      </c>
      <c r="C27" s="554">
        <f>'[39]D. ITT_All_Grants'!C110</f>
        <v>0</v>
      </c>
      <c r="D27" s="723" t="s">
        <v>100</v>
      </c>
      <c r="E27" s="515" t="s">
        <v>88</v>
      </c>
      <c r="F27" s="515" t="s">
        <v>99</v>
      </c>
      <c r="G27" s="515" t="s">
        <v>42</v>
      </c>
      <c r="H27" s="769">
        <v>42705</v>
      </c>
      <c r="I27" s="769">
        <v>43100</v>
      </c>
      <c r="J27" s="777">
        <f ca="1">I27-F10</f>
        <v>144</v>
      </c>
      <c r="K27" s="518"/>
      <c r="L27" s="592" t="s">
        <v>386</v>
      </c>
      <c r="M27" s="800"/>
      <c r="N27" s="800"/>
      <c r="O27" s="800"/>
      <c r="P27" s="800">
        <v>120</v>
      </c>
      <c r="Q27" s="773">
        <f t="shared" si="3"/>
        <v>0</v>
      </c>
      <c r="R27" s="773">
        <f t="shared" si="14"/>
        <v>120</v>
      </c>
      <c r="S27" s="774">
        <f t="shared" ref="S27" si="23">Q27+R27</f>
        <v>120</v>
      </c>
      <c r="T27" s="765"/>
      <c r="U27" s="766"/>
      <c r="V27" s="516"/>
      <c r="W27" s="516"/>
      <c r="X27" s="516"/>
      <c r="Y27" s="516"/>
      <c r="Z27" s="516">
        <f t="shared" si="4"/>
        <v>0</v>
      </c>
      <c r="AA27" s="719"/>
      <c r="AB27" s="710"/>
      <c r="AC27" s="1370"/>
      <c r="AD27" s="1370"/>
      <c r="AE27" s="1370"/>
      <c r="AF27" s="1370"/>
      <c r="AG27" s="1370">
        <f t="shared" si="15"/>
        <v>0</v>
      </c>
      <c r="AH27" s="710"/>
      <c r="AI27" s="1370"/>
      <c r="AJ27" s="1370"/>
      <c r="AK27" s="1370"/>
      <c r="AL27" s="1370"/>
      <c r="AM27" s="1370">
        <f t="shared" si="16"/>
        <v>0</v>
      </c>
      <c r="AN27" s="710"/>
      <c r="AO27" s="1370"/>
      <c r="AP27" s="1370"/>
      <c r="AQ27" s="1370"/>
      <c r="AR27" s="1370"/>
      <c r="AS27" s="1370">
        <f t="shared" si="17"/>
        <v>0</v>
      </c>
      <c r="AT27" s="1744">
        <v>10</v>
      </c>
      <c r="AU27" s="1739"/>
      <c r="AV27" s="1739"/>
      <c r="AW27" s="1739"/>
      <c r="AX27" s="1739">
        <v>10</v>
      </c>
      <c r="AY27" s="1739">
        <f t="shared" si="20"/>
        <v>10</v>
      </c>
      <c r="AZ27" s="1744">
        <v>10</v>
      </c>
      <c r="BA27" s="1739"/>
      <c r="BB27" s="1739"/>
      <c r="BC27" s="1739">
        <v>2</v>
      </c>
      <c r="BD27" s="1739">
        <v>4</v>
      </c>
      <c r="BE27" s="1739">
        <f t="shared" si="21"/>
        <v>6</v>
      </c>
      <c r="BF27" s="1744">
        <v>10</v>
      </c>
      <c r="BG27" s="1739"/>
      <c r="BH27" s="1739"/>
      <c r="BI27" s="1739">
        <v>6</v>
      </c>
      <c r="BJ27" s="1739">
        <v>14</v>
      </c>
      <c r="BK27" s="1739">
        <f t="shared" si="22"/>
        <v>20</v>
      </c>
      <c r="BL27" s="1744">
        <v>10</v>
      </c>
      <c r="BM27" s="1739"/>
      <c r="BN27" s="1739"/>
      <c r="BO27" s="1739">
        <v>4</v>
      </c>
      <c r="BP27" s="1739">
        <v>8</v>
      </c>
      <c r="BQ27" s="1739">
        <f t="shared" si="18"/>
        <v>12</v>
      </c>
      <c r="BR27" s="1744">
        <v>10</v>
      </c>
      <c r="BS27" s="2004"/>
      <c r="BT27" s="2004"/>
      <c r="BU27" s="2004">
        <v>17</v>
      </c>
      <c r="BV27" s="2004">
        <v>9</v>
      </c>
      <c r="BW27" s="2004">
        <v>26</v>
      </c>
      <c r="BX27" s="1744">
        <v>10</v>
      </c>
      <c r="BY27" s="2139"/>
      <c r="BZ27" s="2139"/>
      <c r="CA27" s="2139">
        <v>30</v>
      </c>
      <c r="CB27" s="2139">
        <v>23</v>
      </c>
      <c r="CC27" s="1740">
        <f t="shared" si="5"/>
        <v>53</v>
      </c>
      <c r="CD27" s="1744">
        <v>10</v>
      </c>
      <c r="CE27" s="1739"/>
      <c r="CF27" s="1739"/>
      <c r="CG27" s="1739"/>
      <c r="CH27" s="1739"/>
      <c r="CI27" s="1740">
        <f t="shared" si="6"/>
        <v>0</v>
      </c>
      <c r="CJ27" s="1744">
        <v>10</v>
      </c>
      <c r="CK27" s="1739"/>
      <c r="CL27" s="1739"/>
      <c r="CM27" s="1739"/>
      <c r="CN27" s="1739"/>
      <c r="CO27" s="1740">
        <f t="shared" si="7"/>
        <v>0</v>
      </c>
      <c r="CP27" s="1744">
        <v>10</v>
      </c>
      <c r="CQ27" s="1739"/>
      <c r="CR27" s="1739"/>
      <c r="CS27" s="1739"/>
      <c r="CT27" s="1739"/>
      <c r="CU27" s="1740">
        <f t="shared" si="8"/>
        <v>0</v>
      </c>
      <c r="CV27" s="1744">
        <v>10</v>
      </c>
      <c r="CW27" s="1739"/>
      <c r="CX27" s="1739"/>
      <c r="CY27" s="1739"/>
      <c r="CZ27" s="1739"/>
      <c r="DA27" s="1740">
        <f t="shared" si="9"/>
        <v>0</v>
      </c>
      <c r="DB27" s="1744">
        <v>10</v>
      </c>
      <c r="DC27" s="1739"/>
      <c r="DD27" s="1739"/>
      <c r="DE27" s="1739"/>
      <c r="DF27" s="1739"/>
      <c r="DG27" s="1740">
        <f t="shared" si="10"/>
        <v>0</v>
      </c>
      <c r="DH27" s="1744">
        <v>10</v>
      </c>
      <c r="DI27" s="1739"/>
      <c r="DJ27" s="1739"/>
      <c r="DK27" s="1739"/>
      <c r="DL27" s="1739"/>
      <c r="DM27" s="1740">
        <f t="shared" si="11"/>
        <v>0</v>
      </c>
      <c r="DN27" s="1741">
        <f t="shared" si="1"/>
        <v>120</v>
      </c>
      <c r="DO27" s="1741">
        <f t="shared" si="12"/>
        <v>0</v>
      </c>
      <c r="DP27" s="1741">
        <f t="shared" si="12"/>
        <v>0</v>
      </c>
      <c r="DQ27" s="1741">
        <f t="shared" si="12"/>
        <v>59</v>
      </c>
      <c r="DR27" s="1741">
        <f t="shared" si="12"/>
        <v>68</v>
      </c>
      <c r="DS27" s="1741">
        <f t="shared" si="19"/>
        <v>127</v>
      </c>
      <c r="DT27" s="1742">
        <f t="shared" si="13"/>
        <v>1.0583333333333333</v>
      </c>
      <c r="DU27" s="578"/>
    </row>
    <row r="28" spans="1:125" s="556" customFormat="1" ht="27.75" customHeight="1" thickBot="1">
      <c r="A28" s="2553" t="s">
        <v>438</v>
      </c>
      <c r="B28" s="717" t="s">
        <v>439</v>
      </c>
      <c r="C28" s="554">
        <f>'[39]D. ITT_All_Grants'!C119</f>
        <v>0</v>
      </c>
      <c r="D28" s="723" t="s">
        <v>100</v>
      </c>
      <c r="E28" s="515" t="s">
        <v>88</v>
      </c>
      <c r="F28" s="515" t="s">
        <v>99</v>
      </c>
      <c r="G28" s="515" t="s">
        <v>42</v>
      </c>
      <c r="H28" s="769">
        <v>42705</v>
      </c>
      <c r="I28" s="769">
        <v>43100</v>
      </c>
      <c r="J28" s="777">
        <f ca="1">I28-F10</f>
        <v>144</v>
      </c>
      <c r="K28" s="778">
        <v>3080</v>
      </c>
      <c r="L28" s="735" t="s">
        <v>440</v>
      </c>
      <c r="M28" s="773"/>
      <c r="N28" s="773"/>
      <c r="O28" s="773"/>
      <c r="P28" s="773"/>
      <c r="Q28" s="773">
        <f>N28+O28</f>
        <v>0</v>
      </c>
      <c r="R28" s="773">
        <f>M28+P28</f>
        <v>0</v>
      </c>
      <c r="S28" s="774">
        <v>14844</v>
      </c>
      <c r="T28" s="781"/>
      <c r="U28" s="775"/>
      <c r="V28" s="516"/>
      <c r="W28" s="516"/>
      <c r="X28" s="516"/>
      <c r="Y28" s="516"/>
      <c r="Z28" s="516">
        <f t="shared" si="4"/>
        <v>0</v>
      </c>
      <c r="AB28" s="710"/>
      <c r="AC28" s="1370"/>
      <c r="AD28" s="1370"/>
      <c r="AE28" s="1370"/>
      <c r="AF28" s="1370"/>
      <c r="AG28" s="1370">
        <f t="shared" si="15"/>
        <v>0</v>
      </c>
      <c r="AH28" s="710"/>
      <c r="AI28" s="1370"/>
      <c r="AJ28" s="1370"/>
      <c r="AK28" s="1370"/>
      <c r="AL28" s="1370"/>
      <c r="AM28" s="1370">
        <f t="shared" si="16"/>
        <v>0</v>
      </c>
      <c r="AN28" s="710"/>
      <c r="AO28" s="1370"/>
      <c r="AP28" s="1370"/>
      <c r="AQ28" s="1370"/>
      <c r="AR28" s="1370"/>
      <c r="AS28" s="1370">
        <f t="shared" si="17"/>
        <v>0</v>
      </c>
      <c r="AT28" s="1738">
        <v>1237</v>
      </c>
      <c r="AU28" s="1739">
        <v>0</v>
      </c>
      <c r="AV28" s="1739">
        <v>0</v>
      </c>
      <c r="AW28" s="1739">
        <v>382</v>
      </c>
      <c r="AX28" s="1739">
        <v>356</v>
      </c>
      <c r="AY28" s="1739">
        <f t="shared" si="20"/>
        <v>738</v>
      </c>
      <c r="AZ28" s="1738">
        <v>1237</v>
      </c>
      <c r="BA28" s="1739"/>
      <c r="BB28" s="1739"/>
      <c r="BC28" s="1739">
        <v>416</v>
      </c>
      <c r="BD28" s="1739">
        <v>414</v>
      </c>
      <c r="BE28" s="1739">
        <f>BA28+BB28+BC28+BD28-800</f>
        <v>30</v>
      </c>
      <c r="BF28" s="1738">
        <v>1237</v>
      </c>
      <c r="BG28" s="1739"/>
      <c r="BH28" s="1739"/>
      <c r="BI28" s="1739">
        <v>577</v>
      </c>
      <c r="BJ28" s="1739">
        <v>557</v>
      </c>
      <c r="BK28" s="1739">
        <f t="shared" si="22"/>
        <v>1134</v>
      </c>
      <c r="BL28" s="1738">
        <v>1237</v>
      </c>
      <c r="BM28" s="1739"/>
      <c r="BN28" s="1739"/>
      <c r="BO28" s="1739">
        <v>480</v>
      </c>
      <c r="BP28" s="1739">
        <v>482</v>
      </c>
      <c r="BQ28" s="1739">
        <f t="shared" si="18"/>
        <v>962</v>
      </c>
      <c r="BR28" s="1738">
        <v>1237</v>
      </c>
      <c r="BS28" s="2004"/>
      <c r="BT28" s="2004"/>
      <c r="BU28" s="2004">
        <v>433</v>
      </c>
      <c r="BV28" s="2004">
        <v>407</v>
      </c>
      <c r="BW28" s="2004">
        <v>840</v>
      </c>
      <c r="BX28" s="1738">
        <v>1237</v>
      </c>
      <c r="BY28" s="2139"/>
      <c r="BZ28" s="2139"/>
      <c r="CA28" s="2139">
        <v>556</v>
      </c>
      <c r="CB28" s="2139">
        <v>546</v>
      </c>
      <c r="CC28" s="1740">
        <f t="shared" si="5"/>
        <v>1102</v>
      </c>
      <c r="CD28" s="1738">
        <v>1237</v>
      </c>
      <c r="CE28" s="1739"/>
      <c r="CF28" s="1739"/>
      <c r="CG28" s="1739"/>
      <c r="CH28" s="1739"/>
      <c r="CI28" s="1740">
        <f t="shared" si="6"/>
        <v>0</v>
      </c>
      <c r="CJ28" s="1738">
        <v>1237</v>
      </c>
      <c r="CK28" s="1739"/>
      <c r="CL28" s="1739"/>
      <c r="CM28" s="1739"/>
      <c r="CN28" s="1739"/>
      <c r="CO28" s="1740">
        <f t="shared" si="7"/>
        <v>0</v>
      </c>
      <c r="CP28" s="1738">
        <v>1237</v>
      </c>
      <c r="CQ28" s="1739"/>
      <c r="CR28" s="1739"/>
      <c r="CS28" s="1739"/>
      <c r="CT28" s="1739"/>
      <c r="CU28" s="1740">
        <f t="shared" si="8"/>
        <v>0</v>
      </c>
      <c r="CV28" s="1738">
        <v>1237</v>
      </c>
      <c r="CW28" s="1739"/>
      <c r="CX28" s="1739"/>
      <c r="CY28" s="1739"/>
      <c r="CZ28" s="1739"/>
      <c r="DA28" s="1740">
        <f t="shared" si="9"/>
        <v>0</v>
      </c>
      <c r="DB28" s="1738">
        <v>1237</v>
      </c>
      <c r="DC28" s="1739"/>
      <c r="DD28" s="1739"/>
      <c r="DE28" s="1739"/>
      <c r="DF28" s="1739"/>
      <c r="DG28" s="1740">
        <f t="shared" si="10"/>
        <v>0</v>
      </c>
      <c r="DH28" s="1738">
        <v>1237</v>
      </c>
      <c r="DI28" s="1739"/>
      <c r="DJ28" s="1739"/>
      <c r="DK28" s="1739"/>
      <c r="DL28" s="1739"/>
      <c r="DM28" s="1740">
        <f t="shared" si="11"/>
        <v>0</v>
      </c>
      <c r="DN28" s="1741">
        <f t="shared" si="1"/>
        <v>14844</v>
      </c>
      <c r="DO28" s="1741">
        <f t="shared" si="12"/>
        <v>0</v>
      </c>
      <c r="DP28" s="1741">
        <f t="shared" si="12"/>
        <v>0</v>
      </c>
      <c r="DQ28" s="1741">
        <f t="shared" si="12"/>
        <v>2844</v>
      </c>
      <c r="DR28" s="1741">
        <f t="shared" si="12"/>
        <v>2762</v>
      </c>
      <c r="DS28" s="1741">
        <f t="shared" si="19"/>
        <v>5606</v>
      </c>
      <c r="DT28" s="1742">
        <f t="shared" si="13"/>
        <v>0.37766100781460521</v>
      </c>
    </row>
    <row r="29" spans="1:125" s="556" customFormat="1" thickBot="1">
      <c r="A29" s="2554"/>
      <c r="B29" s="717" t="s">
        <v>441</v>
      </c>
      <c r="C29" s="554">
        <f>'[39]D. ITT_All_Grants'!C120</f>
        <v>0</v>
      </c>
      <c r="D29" s="723" t="s">
        <v>100</v>
      </c>
      <c r="E29" s="515" t="s">
        <v>88</v>
      </c>
      <c r="F29" s="782" t="s">
        <v>197</v>
      </c>
      <c r="G29" s="515" t="s">
        <v>42</v>
      </c>
      <c r="H29" s="769">
        <v>42705</v>
      </c>
      <c r="I29" s="769">
        <v>43100</v>
      </c>
      <c r="J29" s="777">
        <f ca="1">I29-F10</f>
        <v>144</v>
      </c>
      <c r="K29" s="778">
        <v>3</v>
      </c>
      <c r="L29" s="779" t="s">
        <v>442</v>
      </c>
      <c r="M29" s="783"/>
      <c r="N29" s="783"/>
      <c r="O29" s="783"/>
      <c r="P29" s="783"/>
      <c r="Q29" s="773">
        <f t="shared" ref="Q29:Q41" si="24">N29+O29</f>
        <v>0</v>
      </c>
      <c r="R29" s="773">
        <f t="shared" ref="R29:R41" si="25">M29+P29</f>
        <v>0</v>
      </c>
      <c r="S29" s="774">
        <v>1</v>
      </c>
      <c r="T29" s="781"/>
      <c r="U29" s="785"/>
      <c r="V29" s="516"/>
      <c r="W29" s="516"/>
      <c r="X29" s="516"/>
      <c r="Y29" s="516"/>
      <c r="Z29" s="516">
        <f t="shared" si="4"/>
        <v>0</v>
      </c>
      <c r="AB29" s="560"/>
      <c r="AC29" s="1370"/>
      <c r="AD29" s="1370"/>
      <c r="AE29" s="1370"/>
      <c r="AF29" s="1370"/>
      <c r="AG29" s="516">
        <f t="shared" si="15"/>
        <v>0</v>
      </c>
      <c r="AH29" s="560"/>
      <c r="AI29" s="1370"/>
      <c r="AJ29" s="1370"/>
      <c r="AK29" s="1370"/>
      <c r="AL29" s="1370"/>
      <c r="AM29" s="516">
        <f t="shared" si="16"/>
        <v>0</v>
      </c>
      <c r="AN29" s="710"/>
      <c r="AO29" s="1370"/>
      <c r="AP29" s="1370"/>
      <c r="AQ29" s="1370"/>
      <c r="AR29" s="1370"/>
      <c r="AS29" s="1370">
        <f t="shared" si="17"/>
        <v>0</v>
      </c>
      <c r="AT29" s="1753">
        <v>1</v>
      </c>
      <c r="AU29" s="1739">
        <v>0</v>
      </c>
      <c r="AV29" s="1739">
        <v>0</v>
      </c>
      <c r="AW29" s="1739">
        <v>0</v>
      </c>
      <c r="AX29" s="1739">
        <v>0</v>
      </c>
      <c r="AY29" s="1739">
        <f t="shared" si="20"/>
        <v>0</v>
      </c>
      <c r="AZ29" s="1753">
        <v>0</v>
      </c>
      <c r="BA29" s="1739"/>
      <c r="BB29" s="1739"/>
      <c r="BC29" s="1739"/>
      <c r="BD29" s="1739">
        <v>0</v>
      </c>
      <c r="BE29" s="1739">
        <f t="shared" si="21"/>
        <v>0</v>
      </c>
      <c r="BF29" s="1753">
        <v>0</v>
      </c>
      <c r="BG29" s="1739"/>
      <c r="BH29" s="1739"/>
      <c r="BI29" s="1739"/>
      <c r="BJ29" s="1739">
        <v>0</v>
      </c>
      <c r="BK29" s="1739">
        <f t="shared" si="22"/>
        <v>0</v>
      </c>
      <c r="BL29" s="1753">
        <v>1</v>
      </c>
      <c r="BM29" s="1739"/>
      <c r="BN29" s="1739"/>
      <c r="BO29" s="1739"/>
      <c r="BP29" s="1739">
        <v>1</v>
      </c>
      <c r="BQ29" s="1739">
        <f t="shared" si="18"/>
        <v>1</v>
      </c>
      <c r="BR29" s="1753">
        <v>0</v>
      </c>
      <c r="BS29" s="2004"/>
      <c r="BT29" s="2004"/>
      <c r="BU29" s="2004"/>
      <c r="BV29" s="2004">
        <v>0</v>
      </c>
      <c r="BW29" s="2004">
        <v>0</v>
      </c>
      <c r="BX29" s="1753">
        <v>0</v>
      </c>
      <c r="BY29" s="2139"/>
      <c r="BZ29" s="2139"/>
      <c r="CA29" s="2139"/>
      <c r="CB29" s="2139">
        <v>0</v>
      </c>
      <c r="CC29" s="1740">
        <f t="shared" si="5"/>
        <v>0</v>
      </c>
      <c r="CD29" s="1753">
        <v>0</v>
      </c>
      <c r="CE29" s="1739"/>
      <c r="CF29" s="1739"/>
      <c r="CG29" s="1739"/>
      <c r="CH29" s="1739"/>
      <c r="CI29" s="1740">
        <f t="shared" si="6"/>
        <v>0</v>
      </c>
      <c r="CJ29" s="1753">
        <v>0</v>
      </c>
      <c r="CK29" s="1739"/>
      <c r="CL29" s="1739"/>
      <c r="CM29" s="1739"/>
      <c r="CN29" s="1739"/>
      <c r="CO29" s="1740">
        <f t="shared" si="7"/>
        <v>0</v>
      </c>
      <c r="CP29" s="1753">
        <v>0</v>
      </c>
      <c r="CQ29" s="1739"/>
      <c r="CR29" s="1739"/>
      <c r="CS29" s="1739"/>
      <c r="CT29" s="1739"/>
      <c r="CU29" s="1740">
        <f t="shared" si="8"/>
        <v>0</v>
      </c>
      <c r="CV29" s="1753">
        <v>0</v>
      </c>
      <c r="CW29" s="1739"/>
      <c r="CX29" s="1739"/>
      <c r="CY29" s="1739"/>
      <c r="CZ29" s="1739"/>
      <c r="DA29" s="1740">
        <f t="shared" si="9"/>
        <v>0</v>
      </c>
      <c r="DB29" s="1753">
        <v>0</v>
      </c>
      <c r="DC29" s="1739"/>
      <c r="DD29" s="1739"/>
      <c r="DE29" s="1739"/>
      <c r="DF29" s="1739"/>
      <c r="DG29" s="1740">
        <f t="shared" si="10"/>
        <v>0</v>
      </c>
      <c r="DH29" s="1753">
        <v>0</v>
      </c>
      <c r="DI29" s="1739"/>
      <c r="DJ29" s="1739"/>
      <c r="DK29" s="1739"/>
      <c r="DL29" s="1739"/>
      <c r="DM29" s="1740">
        <f t="shared" si="11"/>
        <v>0</v>
      </c>
      <c r="DN29" s="1741">
        <f t="shared" si="1"/>
        <v>1</v>
      </c>
      <c r="DO29" s="1741">
        <f t="shared" si="12"/>
        <v>0</v>
      </c>
      <c r="DP29" s="1741">
        <f t="shared" si="12"/>
        <v>0</v>
      </c>
      <c r="DQ29" s="1741">
        <f t="shared" si="12"/>
        <v>0</v>
      </c>
      <c r="DR29" s="1741">
        <f t="shared" si="12"/>
        <v>1</v>
      </c>
      <c r="DS29" s="1741">
        <f t="shared" si="19"/>
        <v>1</v>
      </c>
      <c r="DT29" s="1742">
        <f t="shared" si="13"/>
        <v>1</v>
      </c>
    </row>
    <row r="30" spans="1:125" s="556" customFormat="1" thickBot="1">
      <c r="A30" s="2554"/>
      <c r="B30" s="717" t="s">
        <v>443</v>
      </c>
      <c r="C30" s="554">
        <f>'[39]D. ITT_All_Grants'!C121</f>
        <v>0</v>
      </c>
      <c r="D30" s="723" t="s">
        <v>100</v>
      </c>
      <c r="E30" s="515" t="s">
        <v>88</v>
      </c>
      <c r="F30" s="782" t="s">
        <v>197</v>
      </c>
      <c r="G30" s="515" t="s">
        <v>42</v>
      </c>
      <c r="H30" s="769">
        <v>42705</v>
      </c>
      <c r="I30" s="769">
        <v>43100</v>
      </c>
      <c r="J30" s="777">
        <f ca="1">I30-F10</f>
        <v>144</v>
      </c>
      <c r="K30" s="778">
        <v>26</v>
      </c>
      <c r="L30" s="779" t="s">
        <v>444</v>
      </c>
      <c r="M30" s="783"/>
      <c r="N30" s="783"/>
      <c r="O30" s="783"/>
      <c r="P30" s="783"/>
      <c r="Q30" s="773">
        <f t="shared" si="24"/>
        <v>0</v>
      </c>
      <c r="R30" s="773">
        <f t="shared" si="25"/>
        <v>0</v>
      </c>
      <c r="S30" s="774">
        <v>30</v>
      </c>
      <c r="T30" s="781"/>
      <c r="U30" s="785"/>
      <c r="V30" s="516"/>
      <c r="W30" s="516"/>
      <c r="X30" s="516"/>
      <c r="Y30" s="516"/>
      <c r="Z30" s="516">
        <f t="shared" si="4"/>
        <v>0</v>
      </c>
      <c r="AB30" s="710"/>
      <c r="AC30" s="1370"/>
      <c r="AD30" s="1370"/>
      <c r="AE30" s="1370"/>
      <c r="AF30" s="1370"/>
      <c r="AG30" s="1370">
        <f t="shared" si="15"/>
        <v>0</v>
      </c>
      <c r="AH30" s="710"/>
      <c r="AI30" s="1370"/>
      <c r="AJ30" s="1370"/>
      <c r="AK30" s="1370"/>
      <c r="AL30" s="1370"/>
      <c r="AM30" s="1370">
        <f t="shared" si="16"/>
        <v>0</v>
      </c>
      <c r="AN30" s="710"/>
      <c r="AO30" s="1370"/>
      <c r="AP30" s="1370"/>
      <c r="AQ30" s="1370"/>
      <c r="AR30" s="1370"/>
      <c r="AS30" s="1370">
        <f t="shared" si="17"/>
        <v>0</v>
      </c>
      <c r="AT30" s="1753">
        <v>30</v>
      </c>
      <c r="AU30" s="1739">
        <v>0</v>
      </c>
      <c r="AV30" s="1739">
        <v>0</v>
      </c>
      <c r="AW30" s="1739">
        <v>0</v>
      </c>
      <c r="AX30" s="1739">
        <v>25</v>
      </c>
      <c r="AY30" s="1739">
        <f t="shared" si="20"/>
        <v>25</v>
      </c>
      <c r="AZ30" s="1753">
        <v>30</v>
      </c>
      <c r="BA30" s="1739"/>
      <c r="BB30" s="1739"/>
      <c r="BC30" s="1739"/>
      <c r="BD30" s="1739">
        <v>27</v>
      </c>
      <c r="BE30" s="1739">
        <f t="shared" si="21"/>
        <v>27</v>
      </c>
      <c r="BF30" s="1753">
        <v>30</v>
      </c>
      <c r="BG30" s="1739"/>
      <c r="BH30" s="1739"/>
      <c r="BI30" s="1739"/>
      <c r="BJ30" s="1739">
        <v>25</v>
      </c>
      <c r="BK30" s="1739">
        <f t="shared" si="22"/>
        <v>25</v>
      </c>
      <c r="BL30" s="1753">
        <v>30</v>
      </c>
      <c r="BM30" s="1739"/>
      <c r="BN30" s="1739"/>
      <c r="BO30" s="1739"/>
      <c r="BP30" s="1739">
        <v>30</v>
      </c>
      <c r="BQ30" s="1739">
        <f t="shared" si="18"/>
        <v>30</v>
      </c>
      <c r="BR30" s="1753">
        <v>30</v>
      </c>
      <c r="BS30" s="2004"/>
      <c r="BT30" s="2004"/>
      <c r="BU30" s="2004"/>
      <c r="BV30" s="2004">
        <v>30</v>
      </c>
      <c r="BW30" s="2004">
        <v>30</v>
      </c>
      <c r="BX30" s="1753">
        <v>30</v>
      </c>
      <c r="BY30" s="2139"/>
      <c r="BZ30" s="2139"/>
      <c r="CA30" s="2139"/>
      <c r="CB30" s="2139">
        <v>27</v>
      </c>
      <c r="CC30" s="1740">
        <f t="shared" si="5"/>
        <v>27</v>
      </c>
      <c r="CD30" s="1753">
        <v>30</v>
      </c>
      <c r="CE30" s="1739"/>
      <c r="CF30" s="1739"/>
      <c r="CG30" s="1739"/>
      <c r="CH30" s="1739"/>
      <c r="CI30" s="1740">
        <f t="shared" si="6"/>
        <v>0</v>
      </c>
      <c r="CJ30" s="1753">
        <v>30</v>
      </c>
      <c r="CK30" s="1739"/>
      <c r="CL30" s="1739"/>
      <c r="CM30" s="1739"/>
      <c r="CN30" s="1739"/>
      <c r="CO30" s="1740">
        <f t="shared" si="7"/>
        <v>0</v>
      </c>
      <c r="CP30" s="1753">
        <v>30</v>
      </c>
      <c r="CQ30" s="1739"/>
      <c r="CR30" s="1739"/>
      <c r="CS30" s="1739"/>
      <c r="CT30" s="1739"/>
      <c r="CU30" s="1740">
        <f t="shared" si="8"/>
        <v>0</v>
      </c>
      <c r="CV30" s="1753">
        <v>30</v>
      </c>
      <c r="CW30" s="1739"/>
      <c r="CX30" s="1739"/>
      <c r="CY30" s="1739"/>
      <c r="CZ30" s="1739"/>
      <c r="DA30" s="1740">
        <f t="shared" si="9"/>
        <v>0</v>
      </c>
      <c r="DB30" s="1753">
        <v>30</v>
      </c>
      <c r="DC30" s="1739"/>
      <c r="DD30" s="1739"/>
      <c r="DE30" s="1739"/>
      <c r="DF30" s="1739"/>
      <c r="DG30" s="1740">
        <f t="shared" si="10"/>
        <v>0</v>
      </c>
      <c r="DH30" s="1753">
        <v>30</v>
      </c>
      <c r="DI30" s="1739"/>
      <c r="DJ30" s="1739"/>
      <c r="DK30" s="1739"/>
      <c r="DL30" s="1739"/>
      <c r="DM30" s="1740">
        <f t="shared" si="11"/>
        <v>0</v>
      </c>
      <c r="DN30" s="1741">
        <f t="shared" si="1"/>
        <v>30</v>
      </c>
      <c r="DO30" s="1741">
        <f t="shared" si="12"/>
        <v>0</v>
      </c>
      <c r="DP30" s="1741">
        <f t="shared" si="12"/>
        <v>0</v>
      </c>
      <c r="DQ30" s="1741">
        <f t="shared" si="12"/>
        <v>0</v>
      </c>
      <c r="DR30" s="1741">
        <v>30</v>
      </c>
      <c r="DS30" s="1741">
        <f t="shared" si="19"/>
        <v>30</v>
      </c>
      <c r="DT30" s="1742">
        <f t="shared" si="13"/>
        <v>1</v>
      </c>
    </row>
    <row r="31" spans="1:125" s="556" customFormat="1" thickBot="1">
      <c r="A31" s="2555"/>
      <c r="B31" s="717" t="s">
        <v>445</v>
      </c>
      <c r="C31" s="554">
        <f>'[39]D. ITT_All_Grants'!C122</f>
        <v>0</v>
      </c>
      <c r="D31" s="723" t="s">
        <v>100</v>
      </c>
      <c r="E31" s="515" t="s">
        <v>88</v>
      </c>
      <c r="F31" s="782" t="s">
        <v>197</v>
      </c>
      <c r="G31" s="515" t="s">
        <v>42</v>
      </c>
      <c r="H31" s="769">
        <v>42705</v>
      </c>
      <c r="I31" s="769">
        <v>43100</v>
      </c>
      <c r="J31" s="777">
        <f ca="1">I31-F10</f>
        <v>144</v>
      </c>
      <c r="K31" s="778">
        <v>6</v>
      </c>
      <c r="L31" s="735" t="s">
        <v>351</v>
      </c>
      <c r="M31" s="783"/>
      <c r="N31" s="783"/>
      <c r="O31" s="783"/>
      <c r="P31" s="783"/>
      <c r="Q31" s="773">
        <f t="shared" si="24"/>
        <v>0</v>
      </c>
      <c r="R31" s="773">
        <f t="shared" si="25"/>
        <v>0</v>
      </c>
      <c r="S31" s="774">
        <v>15</v>
      </c>
      <c r="T31" s="781"/>
      <c r="U31" s="785"/>
      <c r="V31" s="516"/>
      <c r="W31" s="516"/>
      <c r="X31" s="516"/>
      <c r="Y31" s="516"/>
      <c r="Z31" s="516">
        <f t="shared" si="4"/>
        <v>0</v>
      </c>
      <c r="AB31" s="710"/>
      <c r="AC31" s="1370"/>
      <c r="AD31" s="1370"/>
      <c r="AE31" s="1370"/>
      <c r="AF31" s="1370"/>
      <c r="AG31" s="1370">
        <f t="shared" si="15"/>
        <v>0</v>
      </c>
      <c r="AH31" s="710"/>
      <c r="AI31" s="1370"/>
      <c r="AJ31" s="1370"/>
      <c r="AK31" s="1370"/>
      <c r="AL31" s="1370"/>
      <c r="AM31" s="1370">
        <f t="shared" si="16"/>
        <v>0</v>
      </c>
      <c r="AN31" s="710"/>
      <c r="AO31" s="1370"/>
      <c r="AP31" s="1370"/>
      <c r="AQ31" s="1370"/>
      <c r="AR31" s="1370"/>
      <c r="AS31" s="1370">
        <f t="shared" si="17"/>
        <v>0</v>
      </c>
      <c r="AT31" s="1753">
        <v>15</v>
      </c>
      <c r="AU31" s="1739">
        <v>0</v>
      </c>
      <c r="AV31" s="1739">
        <v>0</v>
      </c>
      <c r="AW31" s="1739">
        <v>0</v>
      </c>
      <c r="AX31" s="1739">
        <v>0</v>
      </c>
      <c r="AY31" s="1739">
        <f t="shared" si="20"/>
        <v>0</v>
      </c>
      <c r="AZ31" s="1753">
        <v>15</v>
      </c>
      <c r="BA31" s="1739">
        <v>0</v>
      </c>
      <c r="BB31" s="1739">
        <v>0</v>
      </c>
      <c r="BC31" s="1739"/>
      <c r="BD31" s="1739"/>
      <c r="BE31" s="1739">
        <f t="shared" si="21"/>
        <v>0</v>
      </c>
      <c r="BF31" s="1753">
        <v>15</v>
      </c>
      <c r="BG31" s="1739"/>
      <c r="BH31" s="1739"/>
      <c r="BI31" s="1739"/>
      <c r="BJ31" s="1739">
        <v>0</v>
      </c>
      <c r="BK31" s="1739">
        <f t="shared" si="22"/>
        <v>0</v>
      </c>
      <c r="BL31" s="1753">
        <v>15</v>
      </c>
      <c r="BM31" s="1739">
        <v>0</v>
      </c>
      <c r="BN31" s="1739">
        <v>0</v>
      </c>
      <c r="BO31" s="1739"/>
      <c r="BP31" s="1739"/>
      <c r="BQ31" s="1739">
        <f t="shared" si="18"/>
        <v>0</v>
      </c>
      <c r="BR31" s="1753">
        <v>15</v>
      </c>
      <c r="BS31" s="2004"/>
      <c r="BT31" s="2004"/>
      <c r="BU31" s="2004"/>
      <c r="BV31" s="2004">
        <v>0</v>
      </c>
      <c r="BW31" s="2004">
        <v>0</v>
      </c>
      <c r="BX31" s="1753">
        <v>15</v>
      </c>
      <c r="BY31" s="2139"/>
      <c r="BZ31" s="2139"/>
      <c r="CA31" s="2139"/>
      <c r="CB31" s="2139"/>
      <c r="CC31" s="1740">
        <f t="shared" si="5"/>
        <v>0</v>
      </c>
      <c r="CD31" s="1753">
        <v>15</v>
      </c>
      <c r="CE31" s="1739"/>
      <c r="CF31" s="1739"/>
      <c r="CG31" s="1739"/>
      <c r="CH31" s="1739"/>
      <c r="CI31" s="1740">
        <f t="shared" si="6"/>
        <v>0</v>
      </c>
      <c r="CJ31" s="1753">
        <v>15</v>
      </c>
      <c r="CK31" s="1739"/>
      <c r="CL31" s="1739"/>
      <c r="CM31" s="1739"/>
      <c r="CN31" s="1739"/>
      <c r="CO31" s="1740">
        <f t="shared" si="7"/>
        <v>0</v>
      </c>
      <c r="CP31" s="1753">
        <v>15</v>
      </c>
      <c r="CQ31" s="1739"/>
      <c r="CR31" s="1739"/>
      <c r="CS31" s="1739"/>
      <c r="CT31" s="1739"/>
      <c r="CU31" s="1740">
        <f t="shared" si="8"/>
        <v>0</v>
      </c>
      <c r="CV31" s="1753">
        <v>15</v>
      </c>
      <c r="CW31" s="1739"/>
      <c r="CX31" s="1739"/>
      <c r="CY31" s="1739"/>
      <c r="CZ31" s="1739"/>
      <c r="DA31" s="1740">
        <f t="shared" si="9"/>
        <v>0</v>
      </c>
      <c r="DB31" s="1753">
        <v>15</v>
      </c>
      <c r="DC31" s="1739"/>
      <c r="DD31" s="1739"/>
      <c r="DE31" s="1739"/>
      <c r="DF31" s="1739"/>
      <c r="DG31" s="1740">
        <f t="shared" si="10"/>
        <v>0</v>
      </c>
      <c r="DH31" s="1753">
        <v>15</v>
      </c>
      <c r="DI31" s="1739"/>
      <c r="DJ31" s="1739"/>
      <c r="DK31" s="1739"/>
      <c r="DL31" s="1739"/>
      <c r="DM31" s="1740">
        <f t="shared" si="11"/>
        <v>0</v>
      </c>
      <c r="DN31" s="1741">
        <f t="shared" si="1"/>
        <v>15</v>
      </c>
      <c r="DO31" s="1741">
        <f t="shared" si="12"/>
        <v>0</v>
      </c>
      <c r="DP31" s="1741">
        <f t="shared" si="12"/>
        <v>0</v>
      </c>
      <c r="DQ31" s="1741">
        <f t="shared" si="12"/>
        <v>0</v>
      </c>
      <c r="DR31" s="1741">
        <f t="shared" si="12"/>
        <v>0</v>
      </c>
      <c r="DS31" s="1741">
        <f t="shared" si="19"/>
        <v>0</v>
      </c>
      <c r="DT31" s="1742">
        <f t="shared" si="13"/>
        <v>0</v>
      </c>
    </row>
    <row r="32" spans="1:125" ht="26.25" thickBot="1">
      <c r="A32" s="2553" t="s">
        <v>446</v>
      </c>
      <c r="B32" s="717" t="s">
        <v>447</v>
      </c>
      <c r="C32" s="554">
        <f>'[39]D. ITT_All_Grants'!C123</f>
        <v>0</v>
      </c>
      <c r="D32" s="723" t="s">
        <v>100</v>
      </c>
      <c r="E32" s="515" t="s">
        <v>88</v>
      </c>
      <c r="F32" s="515" t="s">
        <v>99</v>
      </c>
      <c r="G32" s="515" t="s">
        <v>42</v>
      </c>
      <c r="H32" s="769">
        <v>42705</v>
      </c>
      <c r="I32" s="769">
        <v>43100</v>
      </c>
      <c r="J32" s="777">
        <f ca="1">I32-F10</f>
        <v>144</v>
      </c>
      <c r="K32" s="778">
        <v>12</v>
      </c>
      <c r="L32" s="779" t="s">
        <v>351</v>
      </c>
      <c r="M32" s="773"/>
      <c r="N32" s="773"/>
      <c r="O32" s="773"/>
      <c r="P32" s="773"/>
      <c r="Q32" s="773">
        <f t="shared" si="24"/>
        <v>0</v>
      </c>
      <c r="R32" s="773">
        <f t="shared" si="25"/>
        <v>0</v>
      </c>
      <c r="S32" s="774">
        <v>118</v>
      </c>
      <c r="T32" s="781"/>
      <c r="U32" s="825"/>
      <c r="V32" s="516"/>
      <c r="W32" s="516"/>
      <c r="X32" s="516"/>
      <c r="Y32" s="516"/>
      <c r="Z32" s="516">
        <f t="shared" si="4"/>
        <v>0</v>
      </c>
      <c r="AB32" s="710"/>
      <c r="AC32" s="1370"/>
      <c r="AD32" s="1370"/>
      <c r="AE32" s="1370"/>
      <c r="AF32" s="1370"/>
      <c r="AG32" s="1370">
        <f t="shared" si="15"/>
        <v>0</v>
      </c>
      <c r="AH32" s="710"/>
      <c r="AI32" s="1370"/>
      <c r="AJ32" s="1370"/>
      <c r="AK32" s="1370"/>
      <c r="AL32" s="1370"/>
      <c r="AM32" s="1370">
        <f t="shared" si="16"/>
        <v>0</v>
      </c>
      <c r="AN32" s="710"/>
      <c r="AO32" s="1370"/>
      <c r="AP32" s="1370"/>
      <c r="AQ32" s="1370"/>
      <c r="AR32" s="1370"/>
      <c r="AS32" s="1370">
        <f t="shared" si="17"/>
        <v>0</v>
      </c>
      <c r="AT32" s="1754">
        <v>0</v>
      </c>
      <c r="AU32" s="1739">
        <v>0</v>
      </c>
      <c r="AV32" s="1739">
        <v>0</v>
      </c>
      <c r="AW32" s="1739">
        <v>0</v>
      </c>
      <c r="AX32" s="1739">
        <v>39</v>
      </c>
      <c r="AY32" s="1739">
        <f t="shared" si="20"/>
        <v>39</v>
      </c>
      <c r="AZ32" s="1754">
        <v>0</v>
      </c>
      <c r="BA32" s="1739"/>
      <c r="BB32" s="1739"/>
      <c r="BC32" s="1739">
        <v>10</v>
      </c>
      <c r="BD32" s="1739">
        <v>1</v>
      </c>
      <c r="BE32" s="1739">
        <f t="shared" si="21"/>
        <v>11</v>
      </c>
      <c r="BF32" s="1754">
        <v>59</v>
      </c>
      <c r="BG32" s="1739">
        <v>0</v>
      </c>
      <c r="BH32" s="1739"/>
      <c r="BI32" s="1739">
        <v>0</v>
      </c>
      <c r="BJ32" s="1739">
        <v>0</v>
      </c>
      <c r="BK32" s="1739">
        <f t="shared" si="22"/>
        <v>0</v>
      </c>
      <c r="BL32" s="1754">
        <v>0</v>
      </c>
      <c r="BM32" s="1739">
        <v>2</v>
      </c>
      <c r="BN32" s="1739">
        <v>12</v>
      </c>
      <c r="BO32" s="1739"/>
      <c r="BP32" s="1739"/>
      <c r="BQ32" s="1739">
        <f t="shared" si="18"/>
        <v>14</v>
      </c>
      <c r="BR32" s="1754">
        <v>0</v>
      </c>
      <c r="BS32" s="2004"/>
      <c r="BT32" s="2004"/>
      <c r="BU32" s="2004"/>
      <c r="BV32" s="2004">
        <v>0</v>
      </c>
      <c r="BW32" s="2004">
        <v>0</v>
      </c>
      <c r="BX32" s="1754">
        <v>0</v>
      </c>
      <c r="BY32" s="2139"/>
      <c r="BZ32" s="2139"/>
      <c r="CA32" s="2139"/>
      <c r="CB32" s="2139"/>
      <c r="CC32" s="1740">
        <f t="shared" si="5"/>
        <v>0</v>
      </c>
      <c r="CD32" s="1754">
        <v>0</v>
      </c>
      <c r="CE32" s="1739"/>
      <c r="CF32" s="1739"/>
      <c r="CG32" s="1739"/>
      <c r="CH32" s="1739"/>
      <c r="CI32" s="1740">
        <f t="shared" si="6"/>
        <v>0</v>
      </c>
      <c r="CJ32" s="1754">
        <v>0</v>
      </c>
      <c r="CK32" s="1739"/>
      <c r="CL32" s="1739"/>
      <c r="CM32" s="1739"/>
      <c r="CN32" s="1739"/>
      <c r="CO32" s="1740">
        <f t="shared" si="7"/>
        <v>0</v>
      </c>
      <c r="CP32" s="1754">
        <v>0</v>
      </c>
      <c r="CQ32" s="1739"/>
      <c r="CR32" s="1739"/>
      <c r="CS32" s="1739"/>
      <c r="CT32" s="1739"/>
      <c r="CU32" s="1740">
        <f t="shared" si="8"/>
        <v>0</v>
      </c>
      <c r="CV32" s="1754">
        <v>0</v>
      </c>
      <c r="CW32" s="1739"/>
      <c r="CX32" s="1739"/>
      <c r="CY32" s="1739"/>
      <c r="CZ32" s="1739"/>
      <c r="DA32" s="1740">
        <f t="shared" si="9"/>
        <v>0</v>
      </c>
      <c r="DB32" s="1754">
        <v>0</v>
      </c>
      <c r="DC32" s="1739"/>
      <c r="DD32" s="1739"/>
      <c r="DE32" s="1739"/>
      <c r="DF32" s="1739"/>
      <c r="DG32" s="1740">
        <f t="shared" si="10"/>
        <v>0</v>
      </c>
      <c r="DH32" s="1754">
        <v>59</v>
      </c>
      <c r="DI32" s="1739"/>
      <c r="DJ32" s="1739"/>
      <c r="DK32" s="1739"/>
      <c r="DL32" s="1739"/>
      <c r="DM32" s="1740">
        <f t="shared" si="11"/>
        <v>0</v>
      </c>
      <c r="DN32" s="1741">
        <f t="shared" si="1"/>
        <v>118</v>
      </c>
      <c r="DO32" s="1741">
        <f t="shared" si="12"/>
        <v>2</v>
      </c>
      <c r="DP32" s="1741">
        <f t="shared" si="12"/>
        <v>12</v>
      </c>
      <c r="DQ32" s="1741">
        <f t="shared" si="12"/>
        <v>10</v>
      </c>
      <c r="DR32" s="1741">
        <f t="shared" si="12"/>
        <v>40</v>
      </c>
      <c r="DS32" s="1741">
        <f t="shared" si="19"/>
        <v>64</v>
      </c>
      <c r="DT32" s="1742">
        <f t="shared" si="13"/>
        <v>0.5423728813559322</v>
      </c>
    </row>
    <row r="33" spans="1:124" ht="33" customHeight="1" thickBot="1">
      <c r="A33" s="2554"/>
      <c r="B33" s="717" t="s">
        <v>448</v>
      </c>
      <c r="C33" s="554">
        <f>'[39]D. ITT_All_Grants'!C124</f>
        <v>0</v>
      </c>
      <c r="D33" s="723" t="s">
        <v>100</v>
      </c>
      <c r="E33" s="515" t="s">
        <v>88</v>
      </c>
      <c r="F33" s="782" t="s">
        <v>197</v>
      </c>
      <c r="G33" s="515" t="s">
        <v>42</v>
      </c>
      <c r="H33" s="769">
        <v>42705</v>
      </c>
      <c r="I33" s="769">
        <v>43100</v>
      </c>
      <c r="J33" s="777">
        <f ca="1">I33-F10</f>
        <v>144</v>
      </c>
      <c r="K33" s="778">
        <v>33</v>
      </c>
      <c r="L33" s="779" t="s">
        <v>351</v>
      </c>
      <c r="M33" s="783"/>
      <c r="N33" s="783"/>
      <c r="O33" s="783"/>
      <c r="P33" s="783"/>
      <c r="Q33" s="773">
        <f t="shared" si="24"/>
        <v>0</v>
      </c>
      <c r="R33" s="773">
        <f t="shared" si="25"/>
        <v>0</v>
      </c>
      <c r="S33" s="774">
        <v>60</v>
      </c>
      <c r="T33" s="781"/>
      <c r="U33" s="766"/>
      <c r="V33" s="516"/>
      <c r="W33" s="516"/>
      <c r="X33" s="516"/>
      <c r="Y33" s="516"/>
      <c r="Z33" s="516">
        <f t="shared" si="4"/>
        <v>0</v>
      </c>
      <c r="AB33" s="710"/>
      <c r="AC33" s="1370"/>
      <c r="AD33" s="1370"/>
      <c r="AE33" s="1370"/>
      <c r="AF33" s="1370"/>
      <c r="AG33" s="1370">
        <f t="shared" si="15"/>
        <v>0</v>
      </c>
      <c r="AH33" s="710"/>
      <c r="AI33" s="1370"/>
      <c r="AJ33" s="1370"/>
      <c r="AK33" s="1370"/>
      <c r="AL33" s="1370"/>
      <c r="AM33" s="1370">
        <f t="shared" si="16"/>
        <v>0</v>
      </c>
      <c r="AN33" s="710"/>
      <c r="AO33" s="1370"/>
      <c r="AP33" s="1370"/>
      <c r="AQ33" s="1370"/>
      <c r="AR33" s="1370"/>
      <c r="AS33" s="1370">
        <f t="shared" si="17"/>
        <v>0</v>
      </c>
      <c r="AT33" s="1753">
        <v>0</v>
      </c>
      <c r="AU33" s="1739">
        <v>20</v>
      </c>
      <c r="AV33" s="1739">
        <v>0</v>
      </c>
      <c r="AW33" s="1739">
        <v>0</v>
      </c>
      <c r="AX33" s="1739">
        <v>0</v>
      </c>
      <c r="AY33" s="1739">
        <f t="shared" si="20"/>
        <v>20</v>
      </c>
      <c r="AZ33" s="1753">
        <v>0</v>
      </c>
      <c r="BA33" s="1739">
        <v>0</v>
      </c>
      <c r="BB33" s="1739">
        <v>0</v>
      </c>
      <c r="BC33" s="1739">
        <v>0</v>
      </c>
      <c r="BD33" s="1739">
        <v>0</v>
      </c>
      <c r="BE33" s="1739">
        <f t="shared" si="21"/>
        <v>0</v>
      </c>
      <c r="BF33" s="1753">
        <v>30</v>
      </c>
      <c r="BG33" s="1739">
        <v>25</v>
      </c>
      <c r="BH33" s="1739">
        <v>0</v>
      </c>
      <c r="BI33" s="1739">
        <v>0</v>
      </c>
      <c r="BJ33" s="1739">
        <v>0</v>
      </c>
      <c r="BK33" s="1739">
        <f t="shared" si="22"/>
        <v>25</v>
      </c>
      <c r="BL33" s="1753">
        <v>0</v>
      </c>
      <c r="BM33" s="1739">
        <f>43+22</f>
        <v>65</v>
      </c>
      <c r="BN33" s="1739"/>
      <c r="BO33" s="1739"/>
      <c r="BP33" s="1739"/>
      <c r="BQ33" s="1739">
        <f t="shared" si="18"/>
        <v>65</v>
      </c>
      <c r="BR33" s="1753">
        <v>0</v>
      </c>
      <c r="BS33" s="2004"/>
      <c r="BT33" s="2004"/>
      <c r="BU33" s="2004"/>
      <c r="BV33" s="2004">
        <v>0</v>
      </c>
      <c r="BW33" s="2004">
        <v>0</v>
      </c>
      <c r="BX33" s="1753">
        <v>0</v>
      </c>
      <c r="BY33" s="2139"/>
      <c r="BZ33" s="2139"/>
      <c r="CA33" s="2139"/>
      <c r="CB33" s="2139">
        <v>0</v>
      </c>
      <c r="CC33" s="1740">
        <f t="shared" si="5"/>
        <v>0</v>
      </c>
      <c r="CD33" s="1753">
        <v>0</v>
      </c>
      <c r="CE33" s="1739"/>
      <c r="CF33" s="1739"/>
      <c r="CG33" s="1739"/>
      <c r="CH33" s="1739"/>
      <c r="CI33" s="1740">
        <f t="shared" si="6"/>
        <v>0</v>
      </c>
      <c r="CJ33" s="1753">
        <v>0</v>
      </c>
      <c r="CK33" s="1739"/>
      <c r="CL33" s="1739"/>
      <c r="CM33" s="1739"/>
      <c r="CN33" s="1739"/>
      <c r="CO33" s="1740">
        <f t="shared" si="7"/>
        <v>0</v>
      </c>
      <c r="CP33" s="1753">
        <v>0</v>
      </c>
      <c r="CQ33" s="1739"/>
      <c r="CR33" s="1739"/>
      <c r="CS33" s="1739"/>
      <c r="CT33" s="1739"/>
      <c r="CU33" s="1740">
        <f t="shared" si="8"/>
        <v>0</v>
      </c>
      <c r="CV33" s="1753">
        <v>0</v>
      </c>
      <c r="CW33" s="1739"/>
      <c r="CX33" s="1739"/>
      <c r="CY33" s="1739"/>
      <c r="CZ33" s="1739"/>
      <c r="DA33" s="1740">
        <f t="shared" si="9"/>
        <v>0</v>
      </c>
      <c r="DB33" s="1753">
        <v>0</v>
      </c>
      <c r="DC33" s="1739"/>
      <c r="DD33" s="1739"/>
      <c r="DE33" s="1739"/>
      <c r="DF33" s="1739"/>
      <c r="DG33" s="1740">
        <f t="shared" si="10"/>
        <v>0</v>
      </c>
      <c r="DH33" s="1753">
        <v>30</v>
      </c>
      <c r="DI33" s="1739"/>
      <c r="DJ33" s="1739"/>
      <c r="DK33" s="1739"/>
      <c r="DL33" s="1739"/>
      <c r="DM33" s="1740">
        <f t="shared" si="11"/>
        <v>0</v>
      </c>
      <c r="DN33" s="1741">
        <f t="shared" si="1"/>
        <v>60</v>
      </c>
      <c r="DO33" s="1741">
        <f t="shared" si="12"/>
        <v>110</v>
      </c>
      <c r="DP33" s="1741">
        <f t="shared" si="12"/>
        <v>0</v>
      </c>
      <c r="DQ33" s="1741">
        <f t="shared" si="12"/>
        <v>0</v>
      </c>
      <c r="DR33" s="1741">
        <f t="shared" si="12"/>
        <v>0</v>
      </c>
      <c r="DS33" s="1741">
        <f t="shared" si="19"/>
        <v>110</v>
      </c>
      <c r="DT33" s="1742">
        <f t="shared" si="13"/>
        <v>1.8333333333333333</v>
      </c>
    </row>
    <row r="34" spans="1:124" ht="15.75" thickBot="1">
      <c r="A34" s="2554"/>
      <c r="B34" s="717" t="s">
        <v>449</v>
      </c>
      <c r="C34" s="554">
        <f>'[39]D. ITT_All_Grants'!C125</f>
        <v>0</v>
      </c>
      <c r="D34" s="723" t="s">
        <v>100</v>
      </c>
      <c r="E34" s="515" t="s">
        <v>88</v>
      </c>
      <c r="F34" s="782" t="s">
        <v>197</v>
      </c>
      <c r="G34" s="515" t="s">
        <v>42</v>
      </c>
      <c r="H34" s="769">
        <v>42705</v>
      </c>
      <c r="I34" s="769">
        <v>43100</v>
      </c>
      <c r="J34" s="777">
        <f ca="1">I34-F10</f>
        <v>144</v>
      </c>
      <c r="K34" s="778">
        <v>9294</v>
      </c>
      <c r="L34" s="779" t="s">
        <v>450</v>
      </c>
      <c r="M34" s="783"/>
      <c r="N34" s="783"/>
      <c r="O34" s="783"/>
      <c r="P34" s="783"/>
      <c r="Q34" s="773">
        <f t="shared" si="24"/>
        <v>0</v>
      </c>
      <c r="R34" s="773">
        <f t="shared" si="25"/>
        <v>0</v>
      </c>
      <c r="S34" s="774">
        <v>15000</v>
      </c>
      <c r="T34" s="781"/>
      <c r="U34" s="785"/>
      <c r="V34" s="516"/>
      <c r="W34" s="516"/>
      <c r="X34" s="516"/>
      <c r="Y34" s="516"/>
      <c r="Z34" s="516">
        <f t="shared" si="4"/>
        <v>0</v>
      </c>
      <c r="AB34" s="1369"/>
      <c r="AC34" s="1370"/>
      <c r="AD34" s="1370"/>
      <c r="AE34" s="1370"/>
      <c r="AF34" s="1370"/>
      <c r="AG34" s="1370">
        <f t="shared" si="15"/>
        <v>0</v>
      </c>
      <c r="AH34" s="1369"/>
      <c r="AI34" s="1370"/>
      <c r="AJ34" s="1370"/>
      <c r="AK34" s="1370"/>
      <c r="AL34" s="1370"/>
      <c r="AM34" s="1370">
        <f t="shared" si="16"/>
        <v>0</v>
      </c>
      <c r="AN34" s="710"/>
      <c r="AO34" s="1370">
        <v>0</v>
      </c>
      <c r="AP34" s="1370">
        <v>0</v>
      </c>
      <c r="AQ34" s="1370">
        <v>0</v>
      </c>
      <c r="AR34" s="1370">
        <v>0</v>
      </c>
      <c r="AS34" s="1370">
        <f t="shared" si="17"/>
        <v>0</v>
      </c>
      <c r="AT34" s="1753">
        <v>1250</v>
      </c>
      <c r="AU34" s="1739">
        <v>686</v>
      </c>
      <c r="AV34" s="1739">
        <v>0</v>
      </c>
      <c r="AW34" s="1739">
        <v>0</v>
      </c>
      <c r="AX34" s="1739">
        <v>0</v>
      </c>
      <c r="AY34" s="1739">
        <f t="shared" si="20"/>
        <v>686</v>
      </c>
      <c r="AZ34" s="1753">
        <v>1250</v>
      </c>
      <c r="BA34" s="1739">
        <v>7652</v>
      </c>
      <c r="BB34" s="1739"/>
      <c r="BC34" s="1739"/>
      <c r="BD34" s="1739"/>
      <c r="BE34" s="1739">
        <f t="shared" si="21"/>
        <v>7652</v>
      </c>
      <c r="BF34" s="1753">
        <v>1250</v>
      </c>
      <c r="BG34" s="1739">
        <v>7797</v>
      </c>
      <c r="BH34" s="1739"/>
      <c r="BI34" s="1739"/>
      <c r="BJ34" s="1739"/>
      <c r="BK34" s="1739">
        <f t="shared" si="22"/>
        <v>7797</v>
      </c>
      <c r="BL34" s="1753">
        <v>1250</v>
      </c>
      <c r="BM34" s="1739">
        <f>5127+645</f>
        <v>5772</v>
      </c>
      <c r="BN34" s="1739"/>
      <c r="BO34" s="1739"/>
      <c r="BP34" s="1739"/>
      <c r="BQ34" s="1739">
        <f t="shared" si="18"/>
        <v>5772</v>
      </c>
      <c r="BR34" s="1753">
        <v>1250</v>
      </c>
      <c r="BS34" s="2004"/>
      <c r="BT34" s="2004"/>
      <c r="BU34" s="2004"/>
      <c r="BV34" s="2004">
        <v>3416</v>
      </c>
      <c r="BW34" s="2004">
        <v>3416</v>
      </c>
      <c r="BX34" s="1753">
        <v>1250</v>
      </c>
      <c r="BY34" s="2139">
        <v>3807</v>
      </c>
      <c r="BZ34" s="2139"/>
      <c r="CA34" s="2139"/>
      <c r="CB34" s="2139"/>
      <c r="CC34" s="1740">
        <f t="shared" si="5"/>
        <v>3807</v>
      </c>
      <c r="CD34" s="1753">
        <v>1250</v>
      </c>
      <c r="CE34" s="1739"/>
      <c r="CF34" s="1739"/>
      <c r="CG34" s="1739"/>
      <c r="CH34" s="1739"/>
      <c r="CI34" s="1740">
        <f t="shared" si="6"/>
        <v>0</v>
      </c>
      <c r="CJ34" s="1753">
        <v>1250</v>
      </c>
      <c r="CK34" s="1739"/>
      <c r="CL34" s="1739"/>
      <c r="CM34" s="1739"/>
      <c r="CN34" s="1739"/>
      <c r="CO34" s="1740">
        <f t="shared" si="7"/>
        <v>0</v>
      </c>
      <c r="CP34" s="1753">
        <v>1250</v>
      </c>
      <c r="CQ34" s="1739"/>
      <c r="CR34" s="1739"/>
      <c r="CS34" s="1739"/>
      <c r="CT34" s="1739"/>
      <c r="CU34" s="1740">
        <f t="shared" si="8"/>
        <v>0</v>
      </c>
      <c r="CV34" s="1753">
        <v>1250</v>
      </c>
      <c r="CW34" s="1739"/>
      <c r="CX34" s="1739"/>
      <c r="CY34" s="1739"/>
      <c r="CZ34" s="1739"/>
      <c r="DA34" s="1740">
        <f t="shared" si="9"/>
        <v>0</v>
      </c>
      <c r="DB34" s="1753">
        <v>1250</v>
      </c>
      <c r="DC34" s="1739"/>
      <c r="DD34" s="1739"/>
      <c r="DE34" s="1739"/>
      <c r="DF34" s="1739"/>
      <c r="DG34" s="1740">
        <f t="shared" si="10"/>
        <v>0</v>
      </c>
      <c r="DH34" s="1753">
        <v>1250</v>
      </c>
      <c r="DI34" s="1739"/>
      <c r="DJ34" s="1739"/>
      <c r="DK34" s="1739"/>
      <c r="DL34" s="1739"/>
      <c r="DM34" s="1740">
        <f t="shared" si="11"/>
        <v>0</v>
      </c>
      <c r="DN34" s="1741">
        <f t="shared" si="1"/>
        <v>15000</v>
      </c>
      <c r="DO34" s="1741">
        <f t="shared" si="12"/>
        <v>25714</v>
      </c>
      <c r="DP34" s="1741">
        <f t="shared" si="12"/>
        <v>0</v>
      </c>
      <c r="DQ34" s="1741">
        <f t="shared" si="12"/>
        <v>0</v>
      </c>
      <c r="DR34" s="1741">
        <f t="shared" si="12"/>
        <v>3416</v>
      </c>
      <c r="DS34" s="1741">
        <f t="shared" si="19"/>
        <v>29130</v>
      </c>
      <c r="DT34" s="1742">
        <f t="shared" si="13"/>
        <v>1.9419999999999999</v>
      </c>
    </row>
    <row r="35" spans="1:124" ht="30" customHeight="1" thickBot="1">
      <c r="A35" s="2554"/>
      <c r="B35" s="717" t="s">
        <v>451</v>
      </c>
      <c r="C35" s="554">
        <f>'[39]D. ITT_All_Grants'!C126</f>
        <v>0</v>
      </c>
      <c r="D35" s="723" t="s">
        <v>100</v>
      </c>
      <c r="E35" s="515" t="s">
        <v>88</v>
      </c>
      <c r="F35" s="782" t="s">
        <v>197</v>
      </c>
      <c r="G35" s="515" t="s">
        <v>42</v>
      </c>
      <c r="H35" s="769">
        <v>42705</v>
      </c>
      <c r="I35" s="769">
        <v>43100</v>
      </c>
      <c r="J35" s="777">
        <f ca="1">I35-F10</f>
        <v>144</v>
      </c>
      <c r="K35" s="778">
        <v>5981</v>
      </c>
      <c r="L35" s="497" t="s">
        <v>452</v>
      </c>
      <c r="M35" s="783"/>
      <c r="N35" s="783"/>
      <c r="O35" s="783"/>
      <c r="P35" s="783"/>
      <c r="Q35" s="773">
        <f t="shared" si="24"/>
        <v>0</v>
      </c>
      <c r="R35" s="773">
        <f t="shared" si="25"/>
        <v>0</v>
      </c>
      <c r="S35" s="774">
        <v>9012</v>
      </c>
      <c r="T35" s="781"/>
      <c r="U35" s="785"/>
      <c r="V35" s="516"/>
      <c r="W35" s="516"/>
      <c r="X35" s="516"/>
      <c r="Y35" s="516"/>
      <c r="Z35" s="516">
        <f t="shared" si="4"/>
        <v>0</v>
      </c>
      <c r="AB35" s="1369"/>
      <c r="AC35" s="1370"/>
      <c r="AD35" s="1370"/>
      <c r="AE35" s="1370"/>
      <c r="AF35" s="1370"/>
      <c r="AG35" s="1370">
        <f t="shared" si="15"/>
        <v>0</v>
      </c>
      <c r="AH35" s="1369"/>
      <c r="AI35" s="1370"/>
      <c r="AJ35" s="1370"/>
      <c r="AK35" s="1370"/>
      <c r="AL35" s="1370"/>
      <c r="AM35" s="1370">
        <f t="shared" si="16"/>
        <v>0</v>
      </c>
      <c r="AN35" s="710"/>
      <c r="AO35" s="1370">
        <v>0</v>
      </c>
      <c r="AP35" s="1370">
        <v>0</v>
      </c>
      <c r="AQ35" s="1370">
        <v>0</v>
      </c>
      <c r="AR35" s="1370">
        <v>0</v>
      </c>
      <c r="AS35" s="1370">
        <f t="shared" si="17"/>
        <v>0</v>
      </c>
      <c r="AT35" s="1753">
        <v>0</v>
      </c>
      <c r="AU35" s="1739">
        <v>0</v>
      </c>
      <c r="AV35" s="1739">
        <v>0</v>
      </c>
      <c r="AW35" s="1739">
        <v>0</v>
      </c>
      <c r="AX35" s="1739">
        <v>0</v>
      </c>
      <c r="AY35" s="1739">
        <f t="shared" si="20"/>
        <v>0</v>
      </c>
      <c r="AZ35" s="1753">
        <v>0</v>
      </c>
      <c r="BA35" s="1739"/>
      <c r="BB35" s="1739"/>
      <c r="BC35" s="1739"/>
      <c r="BD35" s="1739"/>
      <c r="BE35" s="1739">
        <f t="shared" si="21"/>
        <v>0</v>
      </c>
      <c r="BF35" s="1753">
        <v>0</v>
      </c>
      <c r="BG35" s="1739">
        <v>0</v>
      </c>
      <c r="BH35" s="1739"/>
      <c r="BI35" s="1739"/>
      <c r="BJ35" s="1739"/>
      <c r="BK35" s="1739">
        <f t="shared" si="22"/>
        <v>0</v>
      </c>
      <c r="BL35" s="1753">
        <v>0</v>
      </c>
      <c r="BM35" s="1739"/>
      <c r="BN35" s="1739"/>
      <c r="BO35" s="1739">
        <v>0</v>
      </c>
      <c r="BP35" s="1739">
        <v>0</v>
      </c>
      <c r="BQ35" s="1739">
        <f t="shared" si="18"/>
        <v>0</v>
      </c>
      <c r="BR35" s="1753">
        <v>9012</v>
      </c>
      <c r="BS35" s="2004"/>
      <c r="BT35" s="2004"/>
      <c r="BU35" s="2004"/>
      <c r="BV35" s="2004">
        <v>0</v>
      </c>
      <c r="BW35" s="2004">
        <v>0</v>
      </c>
      <c r="BX35" s="1753">
        <v>0</v>
      </c>
      <c r="BY35" s="2139"/>
      <c r="BZ35" s="2139"/>
      <c r="CA35" s="2139"/>
      <c r="CB35" s="2139">
        <v>0</v>
      </c>
      <c r="CC35" s="1740">
        <f t="shared" si="5"/>
        <v>0</v>
      </c>
      <c r="CD35" s="1753">
        <v>0</v>
      </c>
      <c r="CE35" s="1739"/>
      <c r="CF35" s="1739"/>
      <c r="CG35" s="1739"/>
      <c r="CH35" s="1739"/>
      <c r="CI35" s="1740">
        <f t="shared" si="6"/>
        <v>0</v>
      </c>
      <c r="CJ35" s="1753">
        <v>0</v>
      </c>
      <c r="CK35" s="1739"/>
      <c r="CL35" s="1739"/>
      <c r="CM35" s="1739"/>
      <c r="CN35" s="1739"/>
      <c r="CO35" s="1740">
        <f t="shared" si="7"/>
        <v>0</v>
      </c>
      <c r="CP35" s="1753">
        <v>0</v>
      </c>
      <c r="CQ35" s="1739"/>
      <c r="CR35" s="1739"/>
      <c r="CS35" s="1739"/>
      <c r="CT35" s="1739"/>
      <c r="CU35" s="1740">
        <f t="shared" si="8"/>
        <v>0</v>
      </c>
      <c r="CV35" s="1753">
        <v>0</v>
      </c>
      <c r="CW35" s="1739"/>
      <c r="CX35" s="1739"/>
      <c r="CY35" s="1739"/>
      <c r="CZ35" s="1739"/>
      <c r="DA35" s="1740">
        <f t="shared" si="9"/>
        <v>0</v>
      </c>
      <c r="DB35" s="1753">
        <v>0</v>
      </c>
      <c r="DC35" s="1739"/>
      <c r="DD35" s="1739"/>
      <c r="DE35" s="1739"/>
      <c r="DF35" s="1739"/>
      <c r="DG35" s="1740">
        <f t="shared" si="10"/>
        <v>0</v>
      </c>
      <c r="DH35" s="1753">
        <v>0</v>
      </c>
      <c r="DI35" s="1739"/>
      <c r="DJ35" s="1739"/>
      <c r="DK35" s="1739"/>
      <c r="DL35" s="1739"/>
      <c r="DM35" s="1740">
        <f t="shared" si="11"/>
        <v>0</v>
      </c>
      <c r="DN35" s="1741">
        <f t="shared" si="1"/>
        <v>9012</v>
      </c>
      <c r="DO35" s="1741">
        <f t="shared" si="12"/>
        <v>0</v>
      </c>
      <c r="DP35" s="1741">
        <f t="shared" si="12"/>
        <v>0</v>
      </c>
      <c r="DQ35" s="1741">
        <f t="shared" si="12"/>
        <v>0</v>
      </c>
      <c r="DR35" s="1741">
        <f t="shared" si="12"/>
        <v>0</v>
      </c>
      <c r="DS35" s="1741">
        <f t="shared" si="19"/>
        <v>0</v>
      </c>
      <c r="DT35" s="1742">
        <f t="shared" si="13"/>
        <v>0</v>
      </c>
    </row>
    <row r="36" spans="1:124" ht="31.5" customHeight="1" thickBot="1">
      <c r="A36" s="2555"/>
      <c r="B36" s="717" t="s">
        <v>453</v>
      </c>
      <c r="C36" s="554">
        <f>'[39]D. ITT_All_Grants'!C127</f>
        <v>0</v>
      </c>
      <c r="D36" s="723" t="s">
        <v>100</v>
      </c>
      <c r="E36" s="515" t="s">
        <v>88</v>
      </c>
      <c r="F36" s="782" t="s">
        <v>197</v>
      </c>
      <c r="G36" s="515" t="s">
        <v>42</v>
      </c>
      <c r="H36" s="769">
        <v>42705</v>
      </c>
      <c r="I36" s="769">
        <v>43100</v>
      </c>
      <c r="J36" s="777">
        <f ca="1">I36-F10</f>
        <v>144</v>
      </c>
      <c r="K36" s="778">
        <v>5036</v>
      </c>
      <c r="L36" s="497" t="s">
        <v>452</v>
      </c>
      <c r="M36" s="783"/>
      <c r="N36" s="783"/>
      <c r="O36" s="783"/>
      <c r="P36" s="783"/>
      <c r="Q36" s="773">
        <f t="shared" si="24"/>
        <v>0</v>
      </c>
      <c r="R36" s="773">
        <f t="shared" si="25"/>
        <v>0</v>
      </c>
      <c r="S36" s="774">
        <v>8110</v>
      </c>
      <c r="T36" s="781"/>
      <c r="U36" s="785"/>
      <c r="V36" s="516"/>
      <c r="W36" s="516"/>
      <c r="X36" s="516"/>
      <c r="Y36" s="516"/>
      <c r="Z36" s="516">
        <f t="shared" si="4"/>
        <v>0</v>
      </c>
      <c r="AB36" s="442"/>
      <c r="AC36" s="1370"/>
      <c r="AD36" s="1370"/>
      <c r="AE36" s="1370"/>
      <c r="AF36" s="1370"/>
      <c r="AG36" s="1370">
        <f t="shared" si="15"/>
        <v>0</v>
      </c>
      <c r="AH36" s="442"/>
      <c r="AI36" s="1370"/>
      <c r="AJ36" s="1370"/>
      <c r="AK36" s="1370"/>
      <c r="AL36" s="1370"/>
      <c r="AM36" s="1370">
        <f t="shared" si="16"/>
        <v>0</v>
      </c>
      <c r="AN36" s="710"/>
      <c r="AO36" s="1370"/>
      <c r="AP36" s="1370"/>
      <c r="AQ36" s="1370"/>
      <c r="AR36" s="1370"/>
      <c r="AS36" s="1370">
        <f t="shared" si="17"/>
        <v>0</v>
      </c>
      <c r="AT36" s="1753">
        <v>0</v>
      </c>
      <c r="AU36" s="1739">
        <v>0</v>
      </c>
      <c r="AV36" s="1739">
        <v>0</v>
      </c>
      <c r="AW36" s="1739">
        <v>0</v>
      </c>
      <c r="AX36" s="1739">
        <v>0</v>
      </c>
      <c r="AY36" s="1739">
        <f t="shared" si="20"/>
        <v>0</v>
      </c>
      <c r="AZ36" s="1753">
        <v>0</v>
      </c>
      <c r="BA36" s="1739"/>
      <c r="BB36" s="1739"/>
      <c r="BC36" s="1739"/>
      <c r="BD36" s="1739"/>
      <c r="BE36" s="1739">
        <f t="shared" si="21"/>
        <v>0</v>
      </c>
      <c r="BF36" s="1753">
        <v>0</v>
      </c>
      <c r="BG36" s="1739">
        <v>0</v>
      </c>
      <c r="BH36" s="1739"/>
      <c r="BI36" s="1739"/>
      <c r="BJ36" s="1739"/>
      <c r="BK36" s="1739">
        <f t="shared" si="22"/>
        <v>0</v>
      </c>
      <c r="BL36" s="1753">
        <v>0</v>
      </c>
      <c r="BM36" s="1739"/>
      <c r="BN36" s="1739"/>
      <c r="BO36" s="1739">
        <v>0</v>
      </c>
      <c r="BP36" s="1739">
        <v>0</v>
      </c>
      <c r="BQ36" s="1739">
        <f t="shared" si="18"/>
        <v>0</v>
      </c>
      <c r="BR36" s="1753">
        <v>8110</v>
      </c>
      <c r="BS36" s="2004"/>
      <c r="BT36" s="2004"/>
      <c r="BU36" s="2004"/>
      <c r="BV36" s="2004">
        <v>0</v>
      </c>
      <c r="BW36" s="2004">
        <v>0</v>
      </c>
      <c r="BX36" s="1753">
        <v>0</v>
      </c>
      <c r="BY36" s="2139"/>
      <c r="BZ36" s="2139"/>
      <c r="CA36" s="2139"/>
      <c r="CB36" s="2139">
        <v>0</v>
      </c>
      <c r="CC36" s="1740">
        <f t="shared" si="5"/>
        <v>0</v>
      </c>
      <c r="CD36" s="1753">
        <v>0</v>
      </c>
      <c r="CE36" s="1739"/>
      <c r="CF36" s="1739"/>
      <c r="CG36" s="1739"/>
      <c r="CH36" s="1739"/>
      <c r="CI36" s="1740">
        <f t="shared" si="6"/>
        <v>0</v>
      </c>
      <c r="CJ36" s="1753">
        <v>0</v>
      </c>
      <c r="CK36" s="1739"/>
      <c r="CL36" s="1739"/>
      <c r="CM36" s="1739"/>
      <c r="CN36" s="1739"/>
      <c r="CO36" s="1740">
        <f t="shared" si="7"/>
        <v>0</v>
      </c>
      <c r="CP36" s="1753">
        <v>0</v>
      </c>
      <c r="CQ36" s="1739"/>
      <c r="CR36" s="1739"/>
      <c r="CS36" s="1739"/>
      <c r="CT36" s="1739"/>
      <c r="CU36" s="1740">
        <f t="shared" si="8"/>
        <v>0</v>
      </c>
      <c r="CV36" s="1753">
        <v>0</v>
      </c>
      <c r="CW36" s="1739"/>
      <c r="CX36" s="1739"/>
      <c r="CY36" s="1739"/>
      <c r="CZ36" s="1739"/>
      <c r="DA36" s="1740">
        <f t="shared" si="9"/>
        <v>0</v>
      </c>
      <c r="DB36" s="1753">
        <v>0</v>
      </c>
      <c r="DC36" s="1739"/>
      <c r="DD36" s="1739"/>
      <c r="DE36" s="1739"/>
      <c r="DF36" s="1739"/>
      <c r="DG36" s="1740">
        <f t="shared" si="10"/>
        <v>0</v>
      </c>
      <c r="DH36" s="1753">
        <v>0</v>
      </c>
      <c r="DI36" s="1739"/>
      <c r="DJ36" s="1739"/>
      <c r="DK36" s="1739"/>
      <c r="DL36" s="1739"/>
      <c r="DM36" s="1740">
        <f t="shared" si="11"/>
        <v>0</v>
      </c>
      <c r="DN36" s="1741">
        <f t="shared" si="1"/>
        <v>8110</v>
      </c>
      <c r="DO36" s="1741">
        <f t="shared" si="12"/>
        <v>0</v>
      </c>
      <c r="DP36" s="1741">
        <f t="shared" si="12"/>
        <v>0</v>
      </c>
      <c r="DQ36" s="1741">
        <f t="shared" si="12"/>
        <v>0</v>
      </c>
      <c r="DR36" s="1741">
        <f t="shared" si="12"/>
        <v>0</v>
      </c>
      <c r="DS36" s="1741">
        <f t="shared" si="19"/>
        <v>0</v>
      </c>
      <c r="DT36" s="1742">
        <f t="shared" si="13"/>
        <v>0</v>
      </c>
    </row>
    <row r="37" spans="1:124" ht="24.75" customHeight="1" thickBot="1">
      <c r="A37" s="2553" t="s">
        <v>454</v>
      </c>
      <c r="B37" s="717" t="s">
        <v>455</v>
      </c>
      <c r="C37" s="554">
        <f>'[39]D. ITT_All_Grants'!C128</f>
        <v>0</v>
      </c>
      <c r="D37" s="723" t="s">
        <v>100</v>
      </c>
      <c r="E37" s="515" t="s">
        <v>88</v>
      </c>
      <c r="F37" s="515" t="s">
        <v>99</v>
      </c>
      <c r="G37" s="515" t="s">
        <v>42</v>
      </c>
      <c r="H37" s="769">
        <v>42705</v>
      </c>
      <c r="I37" s="769">
        <v>43100</v>
      </c>
      <c r="J37" s="777">
        <f ca="1">I37-F10</f>
        <v>144</v>
      </c>
      <c r="K37" s="778">
        <v>0</v>
      </c>
      <c r="L37" s="779" t="s">
        <v>456</v>
      </c>
      <c r="M37" s="773"/>
      <c r="N37" s="773"/>
      <c r="O37" s="773"/>
      <c r="P37" s="773"/>
      <c r="Q37" s="773">
        <f t="shared" si="24"/>
        <v>0</v>
      </c>
      <c r="R37" s="773">
        <f t="shared" si="25"/>
        <v>0</v>
      </c>
      <c r="S37" s="774">
        <v>4</v>
      </c>
      <c r="T37" s="781"/>
      <c r="U37" s="843"/>
      <c r="V37" s="516"/>
      <c r="W37" s="516"/>
      <c r="X37" s="516"/>
      <c r="Y37" s="516"/>
      <c r="Z37" s="516">
        <f t="shared" si="4"/>
        <v>0</v>
      </c>
      <c r="AB37" s="560"/>
      <c r="AC37" s="1370"/>
      <c r="AD37" s="1370"/>
      <c r="AE37" s="1370"/>
      <c r="AF37" s="1370"/>
      <c r="AG37" s="516">
        <f t="shared" si="15"/>
        <v>0</v>
      </c>
      <c r="AH37" s="560"/>
      <c r="AI37" s="1370"/>
      <c r="AJ37" s="1370"/>
      <c r="AK37" s="1370"/>
      <c r="AL37" s="1370"/>
      <c r="AM37" s="516">
        <f t="shared" si="16"/>
        <v>0</v>
      </c>
      <c r="AN37" s="710"/>
      <c r="AO37" s="1370"/>
      <c r="AP37" s="1370"/>
      <c r="AQ37" s="1370"/>
      <c r="AR37" s="1370"/>
      <c r="AS37" s="1370">
        <f t="shared" si="17"/>
        <v>0</v>
      </c>
      <c r="AT37" s="1754">
        <v>0</v>
      </c>
      <c r="AU37" s="1739">
        <v>0</v>
      </c>
      <c r="AV37" s="1739">
        <v>0</v>
      </c>
      <c r="AW37" s="1739">
        <v>0</v>
      </c>
      <c r="AX37" s="1739">
        <v>0</v>
      </c>
      <c r="AY37" s="1739">
        <f t="shared" si="20"/>
        <v>0</v>
      </c>
      <c r="AZ37" s="1754">
        <v>0</v>
      </c>
      <c r="BA37" s="1739"/>
      <c r="BB37" s="1739"/>
      <c r="BC37" s="1739"/>
      <c r="BD37" s="1739"/>
      <c r="BE37" s="1739">
        <f t="shared" si="21"/>
        <v>0</v>
      </c>
      <c r="BF37" s="1754">
        <v>0</v>
      </c>
      <c r="BG37" s="1739">
        <v>0</v>
      </c>
      <c r="BH37" s="1739"/>
      <c r="BI37" s="1739"/>
      <c r="BJ37" s="1739"/>
      <c r="BK37" s="1739">
        <f t="shared" si="22"/>
        <v>0</v>
      </c>
      <c r="BL37" s="1754">
        <v>4</v>
      </c>
      <c r="BM37" s="1739"/>
      <c r="BN37" s="1739"/>
      <c r="BO37" s="1739">
        <v>0</v>
      </c>
      <c r="BP37" s="1739">
        <v>0</v>
      </c>
      <c r="BQ37" s="1739">
        <f t="shared" si="18"/>
        <v>0</v>
      </c>
      <c r="BR37" s="1754">
        <v>0</v>
      </c>
      <c r="BS37" s="2004"/>
      <c r="BT37" s="2004"/>
      <c r="BU37" s="2004"/>
      <c r="BV37" s="2004">
        <v>4</v>
      </c>
      <c r="BW37" s="2004">
        <v>4</v>
      </c>
      <c r="BX37" s="1754">
        <v>0</v>
      </c>
      <c r="BY37" s="2139"/>
      <c r="BZ37" s="2139"/>
      <c r="CA37" s="2139"/>
      <c r="CB37" s="2139">
        <v>0</v>
      </c>
      <c r="CC37" s="1740">
        <f t="shared" si="5"/>
        <v>0</v>
      </c>
      <c r="CD37" s="1754">
        <v>0</v>
      </c>
      <c r="CE37" s="1739"/>
      <c r="CF37" s="1739"/>
      <c r="CG37" s="1739"/>
      <c r="CH37" s="1739"/>
      <c r="CI37" s="1740">
        <f t="shared" si="6"/>
        <v>0</v>
      </c>
      <c r="CJ37" s="1754">
        <v>0</v>
      </c>
      <c r="CK37" s="1739"/>
      <c r="CL37" s="1739"/>
      <c r="CM37" s="1739"/>
      <c r="CN37" s="1739"/>
      <c r="CO37" s="1740">
        <f t="shared" si="7"/>
        <v>0</v>
      </c>
      <c r="CP37" s="1754">
        <v>0</v>
      </c>
      <c r="CQ37" s="1739"/>
      <c r="CR37" s="1739"/>
      <c r="CS37" s="1739"/>
      <c r="CT37" s="1739"/>
      <c r="CU37" s="1740">
        <f t="shared" si="8"/>
        <v>0</v>
      </c>
      <c r="CV37" s="1754">
        <v>0</v>
      </c>
      <c r="CW37" s="1739"/>
      <c r="CX37" s="1739"/>
      <c r="CY37" s="1739"/>
      <c r="CZ37" s="1739"/>
      <c r="DA37" s="1740">
        <f t="shared" si="9"/>
        <v>0</v>
      </c>
      <c r="DB37" s="1754">
        <v>0</v>
      </c>
      <c r="DC37" s="1739"/>
      <c r="DD37" s="1739"/>
      <c r="DE37" s="1739"/>
      <c r="DF37" s="1739"/>
      <c r="DG37" s="1740">
        <f t="shared" si="10"/>
        <v>0</v>
      </c>
      <c r="DH37" s="1754">
        <v>0</v>
      </c>
      <c r="DI37" s="1739"/>
      <c r="DJ37" s="1739"/>
      <c r="DK37" s="1739"/>
      <c r="DL37" s="1739"/>
      <c r="DM37" s="1740">
        <f t="shared" si="11"/>
        <v>0</v>
      </c>
      <c r="DN37" s="1741">
        <f t="shared" si="1"/>
        <v>4</v>
      </c>
      <c r="DO37" s="1741">
        <f t="shared" si="12"/>
        <v>0</v>
      </c>
      <c r="DP37" s="1741">
        <f t="shared" si="12"/>
        <v>0</v>
      </c>
      <c r="DQ37" s="1741">
        <f t="shared" si="12"/>
        <v>0</v>
      </c>
      <c r="DR37" s="1741">
        <f t="shared" si="12"/>
        <v>4</v>
      </c>
      <c r="DS37" s="1741">
        <f t="shared" si="19"/>
        <v>4</v>
      </c>
      <c r="DT37" s="1742">
        <f t="shared" si="13"/>
        <v>1</v>
      </c>
    </row>
    <row r="38" spans="1:124" ht="16.5" customHeight="1" thickBot="1">
      <c r="A38" s="2554"/>
      <c r="B38" s="717" t="s">
        <v>898</v>
      </c>
      <c r="C38" s="554">
        <f>'[39]D. ITT_All_Grants'!C129</f>
        <v>0</v>
      </c>
      <c r="D38" s="723" t="s">
        <v>100</v>
      </c>
      <c r="E38" s="515" t="s">
        <v>88</v>
      </c>
      <c r="F38" s="515" t="s">
        <v>99</v>
      </c>
      <c r="G38" s="515" t="s">
        <v>42</v>
      </c>
      <c r="H38" s="769">
        <v>42705</v>
      </c>
      <c r="I38" s="769">
        <v>43100</v>
      </c>
      <c r="J38" s="777">
        <f ca="1">I38-F10</f>
        <v>144</v>
      </c>
      <c r="K38" s="778">
        <v>0</v>
      </c>
      <c r="L38" s="779" t="s">
        <v>456</v>
      </c>
      <c r="M38" s="773"/>
      <c r="N38" s="773"/>
      <c r="O38" s="773"/>
      <c r="P38" s="773"/>
      <c r="Q38" s="773">
        <f t="shared" si="24"/>
        <v>0</v>
      </c>
      <c r="R38" s="773">
        <f t="shared" si="25"/>
        <v>0</v>
      </c>
      <c r="S38" s="774">
        <v>4</v>
      </c>
      <c r="T38" s="781"/>
      <c r="U38" s="843"/>
      <c r="V38" s="516"/>
      <c r="W38" s="516"/>
      <c r="X38" s="516"/>
      <c r="Y38" s="516"/>
      <c r="Z38" s="516">
        <f t="shared" si="4"/>
        <v>0</v>
      </c>
      <c r="AB38" s="710"/>
      <c r="AC38" s="1370"/>
      <c r="AD38" s="1370"/>
      <c r="AE38" s="1370"/>
      <c r="AF38" s="1370"/>
      <c r="AG38" s="1370">
        <f t="shared" si="15"/>
        <v>0</v>
      </c>
      <c r="AH38" s="710"/>
      <c r="AI38" s="1370"/>
      <c r="AJ38" s="1370"/>
      <c r="AK38" s="1370"/>
      <c r="AL38" s="1370"/>
      <c r="AM38" s="1370">
        <f t="shared" si="16"/>
        <v>0</v>
      </c>
      <c r="AN38" s="710"/>
      <c r="AO38" s="1370"/>
      <c r="AP38" s="1370"/>
      <c r="AQ38" s="1370"/>
      <c r="AR38" s="1370"/>
      <c r="AS38" s="1370">
        <f t="shared" si="17"/>
        <v>0</v>
      </c>
      <c r="AT38" s="1754">
        <v>0</v>
      </c>
      <c r="AU38" s="1739">
        <v>0</v>
      </c>
      <c r="AV38" s="1739">
        <v>0</v>
      </c>
      <c r="AW38" s="1739">
        <v>0</v>
      </c>
      <c r="AX38" s="1739">
        <v>0</v>
      </c>
      <c r="AY38" s="1739">
        <f t="shared" si="20"/>
        <v>0</v>
      </c>
      <c r="AZ38" s="1754">
        <v>0</v>
      </c>
      <c r="BA38" s="1739"/>
      <c r="BB38" s="1739"/>
      <c r="BC38" s="1739"/>
      <c r="BD38" s="1739"/>
      <c r="BE38" s="1739">
        <f t="shared" si="21"/>
        <v>0</v>
      </c>
      <c r="BF38" s="1754">
        <v>0</v>
      </c>
      <c r="BG38" s="1739">
        <v>0</v>
      </c>
      <c r="BH38" s="1739"/>
      <c r="BI38" s="1739"/>
      <c r="BJ38" s="1739"/>
      <c r="BK38" s="1739">
        <f t="shared" si="22"/>
        <v>0</v>
      </c>
      <c r="BL38" s="1754">
        <v>4</v>
      </c>
      <c r="BM38" s="1739"/>
      <c r="BN38" s="1739"/>
      <c r="BO38" s="1739">
        <v>0</v>
      </c>
      <c r="BP38" s="1739">
        <v>0</v>
      </c>
      <c r="BQ38" s="1739">
        <f t="shared" si="18"/>
        <v>0</v>
      </c>
      <c r="BR38" s="1754">
        <v>0</v>
      </c>
      <c r="BS38" s="2004"/>
      <c r="BT38" s="2004"/>
      <c r="BU38" s="2004"/>
      <c r="BV38" s="2004">
        <v>4</v>
      </c>
      <c r="BW38" s="2004">
        <v>4</v>
      </c>
      <c r="BX38" s="1754">
        <v>0</v>
      </c>
      <c r="BY38" s="2139"/>
      <c r="BZ38" s="2139"/>
      <c r="CA38" s="2139"/>
      <c r="CB38" s="2139">
        <v>0</v>
      </c>
      <c r="CC38" s="1740">
        <f t="shared" si="5"/>
        <v>0</v>
      </c>
      <c r="CD38" s="1754">
        <v>0</v>
      </c>
      <c r="CE38" s="1739"/>
      <c r="CF38" s="1739"/>
      <c r="CG38" s="1739"/>
      <c r="CH38" s="1739"/>
      <c r="CI38" s="1740">
        <f t="shared" si="6"/>
        <v>0</v>
      </c>
      <c r="CJ38" s="1754">
        <v>0</v>
      </c>
      <c r="CK38" s="1739"/>
      <c r="CL38" s="1739"/>
      <c r="CM38" s="1739"/>
      <c r="CN38" s="1739"/>
      <c r="CO38" s="1740">
        <f t="shared" si="7"/>
        <v>0</v>
      </c>
      <c r="CP38" s="1754">
        <v>0</v>
      </c>
      <c r="CQ38" s="1739"/>
      <c r="CR38" s="1739"/>
      <c r="CS38" s="1739"/>
      <c r="CT38" s="1739"/>
      <c r="CU38" s="1740">
        <f t="shared" si="8"/>
        <v>0</v>
      </c>
      <c r="CV38" s="1754">
        <v>0</v>
      </c>
      <c r="CW38" s="1739"/>
      <c r="CX38" s="1739"/>
      <c r="CY38" s="1739"/>
      <c r="CZ38" s="1739"/>
      <c r="DA38" s="1740">
        <f t="shared" si="9"/>
        <v>0</v>
      </c>
      <c r="DB38" s="1754">
        <v>0</v>
      </c>
      <c r="DC38" s="1739"/>
      <c r="DD38" s="1739"/>
      <c r="DE38" s="1739"/>
      <c r="DF38" s="1739"/>
      <c r="DG38" s="1740">
        <f t="shared" si="10"/>
        <v>0</v>
      </c>
      <c r="DH38" s="1754">
        <v>0</v>
      </c>
      <c r="DI38" s="1739"/>
      <c r="DJ38" s="1739"/>
      <c r="DK38" s="1739"/>
      <c r="DL38" s="1739"/>
      <c r="DM38" s="1740">
        <f t="shared" si="11"/>
        <v>0</v>
      </c>
      <c r="DN38" s="1741">
        <f t="shared" si="1"/>
        <v>4</v>
      </c>
      <c r="DO38" s="1741">
        <f t="shared" si="12"/>
        <v>0</v>
      </c>
      <c r="DP38" s="1741">
        <f t="shared" si="12"/>
        <v>0</v>
      </c>
      <c r="DQ38" s="1741">
        <f t="shared" si="12"/>
        <v>0</v>
      </c>
      <c r="DR38" s="1741">
        <f t="shared" si="12"/>
        <v>4</v>
      </c>
      <c r="DS38" s="1741">
        <f t="shared" si="19"/>
        <v>4</v>
      </c>
      <c r="DT38" s="1742">
        <f t="shared" si="13"/>
        <v>1</v>
      </c>
    </row>
    <row r="39" spans="1:124" ht="26.25" thickBot="1">
      <c r="A39" s="2554"/>
      <c r="B39" s="717" t="s">
        <v>457</v>
      </c>
      <c r="C39" s="554">
        <f>'[39]D. ITT_All_Grants'!C129</f>
        <v>0</v>
      </c>
      <c r="D39" s="723" t="s">
        <v>100</v>
      </c>
      <c r="E39" s="515" t="s">
        <v>88</v>
      </c>
      <c r="F39" s="782" t="s">
        <v>197</v>
      </c>
      <c r="G39" s="515" t="s">
        <v>42</v>
      </c>
      <c r="H39" s="769">
        <v>42705</v>
      </c>
      <c r="I39" s="769">
        <v>43100</v>
      </c>
      <c r="J39" s="777">
        <f ca="1">I39-F10</f>
        <v>144</v>
      </c>
      <c r="K39" s="778">
        <v>18</v>
      </c>
      <c r="L39" s="779" t="s">
        <v>458</v>
      </c>
      <c r="M39" s="783"/>
      <c r="N39" s="783"/>
      <c r="O39" s="783"/>
      <c r="P39" s="783"/>
      <c r="Q39" s="773">
        <f t="shared" si="24"/>
        <v>0</v>
      </c>
      <c r="R39" s="773">
        <f t="shared" si="25"/>
        <v>0</v>
      </c>
      <c r="S39" s="774">
        <v>48</v>
      </c>
      <c r="T39" s="781"/>
      <c r="U39" s="843"/>
      <c r="V39" s="516"/>
      <c r="W39" s="516"/>
      <c r="X39" s="516"/>
      <c r="Y39" s="516"/>
      <c r="Z39" s="516">
        <f t="shared" si="4"/>
        <v>0</v>
      </c>
      <c r="AB39" s="442"/>
      <c r="AC39" s="1370"/>
      <c r="AD39" s="1370"/>
      <c r="AE39" s="1370"/>
      <c r="AF39" s="1370"/>
      <c r="AG39" s="1370">
        <f t="shared" si="15"/>
        <v>0</v>
      </c>
      <c r="AH39" s="442"/>
      <c r="AI39" s="1370"/>
      <c r="AJ39" s="1370"/>
      <c r="AK39" s="1370"/>
      <c r="AL39" s="1370"/>
      <c r="AM39" s="1370">
        <f t="shared" si="16"/>
        <v>0</v>
      </c>
      <c r="AN39" s="710"/>
      <c r="AO39" s="1370">
        <v>0</v>
      </c>
      <c r="AP39" s="1370">
        <v>0</v>
      </c>
      <c r="AQ39" s="1370">
        <v>0</v>
      </c>
      <c r="AR39" s="1370">
        <v>0</v>
      </c>
      <c r="AS39" s="1370">
        <f t="shared" si="17"/>
        <v>0</v>
      </c>
      <c r="AT39" s="1753">
        <v>4</v>
      </c>
      <c r="AU39" s="1739">
        <v>0</v>
      </c>
      <c r="AV39" s="1739">
        <v>0</v>
      </c>
      <c r="AW39" s="1739">
        <v>0</v>
      </c>
      <c r="AX39" s="1739">
        <v>4</v>
      </c>
      <c r="AY39" s="1739">
        <f t="shared" si="20"/>
        <v>4</v>
      </c>
      <c r="AZ39" s="1753">
        <v>4</v>
      </c>
      <c r="BA39" s="1739"/>
      <c r="BB39" s="1739"/>
      <c r="BC39" s="1739"/>
      <c r="BD39" s="1739">
        <v>4</v>
      </c>
      <c r="BE39" s="1739">
        <f t="shared" si="21"/>
        <v>4</v>
      </c>
      <c r="BF39" s="1753">
        <v>4</v>
      </c>
      <c r="BG39" s="1739"/>
      <c r="BH39" s="1739"/>
      <c r="BI39" s="1739"/>
      <c r="BJ39" s="1739">
        <v>3</v>
      </c>
      <c r="BK39" s="1739">
        <f t="shared" si="22"/>
        <v>3</v>
      </c>
      <c r="BL39" s="1753">
        <v>4</v>
      </c>
      <c r="BM39" s="1739"/>
      <c r="BN39" s="1739"/>
      <c r="BO39" s="1739"/>
      <c r="BP39" s="1739">
        <v>3</v>
      </c>
      <c r="BQ39" s="1739">
        <f t="shared" si="18"/>
        <v>3</v>
      </c>
      <c r="BR39" s="1753">
        <v>4</v>
      </c>
      <c r="BS39" s="2004"/>
      <c r="BT39" s="2004"/>
      <c r="BU39" s="2004"/>
      <c r="BV39" s="2004">
        <v>4</v>
      </c>
      <c r="BW39" s="2004">
        <v>4</v>
      </c>
      <c r="BX39" s="1753">
        <v>4</v>
      </c>
      <c r="BY39" s="2139"/>
      <c r="BZ39" s="2139"/>
      <c r="CA39" s="2139"/>
      <c r="CB39" s="2139">
        <v>4</v>
      </c>
      <c r="CC39" s="1740">
        <f t="shared" si="5"/>
        <v>4</v>
      </c>
      <c r="CD39" s="1753">
        <v>4</v>
      </c>
      <c r="CE39" s="1739"/>
      <c r="CF39" s="1739"/>
      <c r="CG39" s="1739"/>
      <c r="CH39" s="1739"/>
      <c r="CI39" s="1740">
        <f t="shared" si="6"/>
        <v>0</v>
      </c>
      <c r="CJ39" s="1753">
        <v>4</v>
      </c>
      <c r="CK39" s="1739"/>
      <c r="CL39" s="1739"/>
      <c r="CM39" s="1739"/>
      <c r="CN39" s="1739"/>
      <c r="CO39" s="1740">
        <f t="shared" si="7"/>
        <v>0</v>
      </c>
      <c r="CP39" s="1753">
        <v>4</v>
      </c>
      <c r="CQ39" s="1739"/>
      <c r="CR39" s="1739"/>
      <c r="CS39" s="1739"/>
      <c r="CT39" s="1739"/>
      <c r="CU39" s="1740">
        <f t="shared" si="8"/>
        <v>0</v>
      </c>
      <c r="CV39" s="1753">
        <v>4</v>
      </c>
      <c r="CW39" s="1739"/>
      <c r="CX39" s="1739"/>
      <c r="CY39" s="1739"/>
      <c r="CZ39" s="1739"/>
      <c r="DA39" s="1740">
        <f t="shared" si="9"/>
        <v>0</v>
      </c>
      <c r="DB39" s="1753">
        <v>4</v>
      </c>
      <c r="DC39" s="1739"/>
      <c r="DD39" s="1739"/>
      <c r="DE39" s="1739"/>
      <c r="DF39" s="1739"/>
      <c r="DG39" s="1740">
        <f t="shared" si="10"/>
        <v>0</v>
      </c>
      <c r="DH39" s="1753">
        <v>4</v>
      </c>
      <c r="DI39" s="1739"/>
      <c r="DJ39" s="1739"/>
      <c r="DK39" s="1739"/>
      <c r="DL39" s="1739"/>
      <c r="DM39" s="1740">
        <f t="shared" si="11"/>
        <v>0</v>
      </c>
      <c r="DN39" s="1741">
        <f t="shared" si="1"/>
        <v>48</v>
      </c>
      <c r="DO39" s="1741">
        <f t="shared" si="12"/>
        <v>0</v>
      </c>
      <c r="DP39" s="1741">
        <f t="shared" si="12"/>
        <v>0</v>
      </c>
      <c r="DQ39" s="1741">
        <f t="shared" si="12"/>
        <v>0</v>
      </c>
      <c r="DR39" s="1741">
        <f t="shared" si="12"/>
        <v>22</v>
      </c>
      <c r="DS39" s="1741">
        <f t="shared" si="19"/>
        <v>22</v>
      </c>
      <c r="DT39" s="1742">
        <f t="shared" si="13"/>
        <v>0.45833333333333331</v>
      </c>
    </row>
    <row r="40" spans="1:124" ht="39.75" customHeight="1" thickBot="1">
      <c r="A40" s="2554"/>
      <c r="B40" s="717" t="s">
        <v>459</v>
      </c>
      <c r="C40" s="554">
        <f>'[39]D. ITT_All_Grants'!C130</f>
        <v>0</v>
      </c>
      <c r="D40" s="723" t="s">
        <v>100</v>
      </c>
      <c r="E40" s="515" t="s">
        <v>88</v>
      </c>
      <c r="F40" s="782" t="s">
        <v>197</v>
      </c>
      <c r="G40" s="515" t="s">
        <v>42</v>
      </c>
      <c r="H40" s="769">
        <v>42705</v>
      </c>
      <c r="I40" s="769">
        <v>43100</v>
      </c>
      <c r="J40" s="777">
        <f ca="1">I40-F10</f>
        <v>144</v>
      </c>
      <c r="K40" s="778">
        <v>0</v>
      </c>
      <c r="L40" s="779" t="s">
        <v>460</v>
      </c>
      <c r="M40" s="783"/>
      <c r="N40" s="783"/>
      <c r="O40" s="783"/>
      <c r="P40" s="783"/>
      <c r="Q40" s="773">
        <f t="shared" si="24"/>
        <v>0</v>
      </c>
      <c r="R40" s="773">
        <f t="shared" si="25"/>
        <v>0</v>
      </c>
      <c r="S40" s="774">
        <v>4</v>
      </c>
      <c r="T40" s="781"/>
      <c r="U40" s="843"/>
      <c r="V40" s="516"/>
      <c r="W40" s="516"/>
      <c r="X40" s="516"/>
      <c r="Y40" s="516"/>
      <c r="Z40" s="516">
        <f t="shared" si="4"/>
        <v>0</v>
      </c>
      <c r="AB40" s="710"/>
      <c r="AC40" s="1370"/>
      <c r="AD40" s="1370"/>
      <c r="AE40" s="1370"/>
      <c r="AF40" s="1370"/>
      <c r="AG40" s="1370">
        <f t="shared" si="15"/>
        <v>0</v>
      </c>
      <c r="AH40" s="710"/>
      <c r="AI40" s="1370"/>
      <c r="AJ40" s="1370"/>
      <c r="AK40" s="1370"/>
      <c r="AL40" s="1370"/>
      <c r="AM40" s="1370">
        <f t="shared" si="16"/>
        <v>0</v>
      </c>
      <c r="AN40" s="710"/>
      <c r="AO40" s="1370">
        <v>0</v>
      </c>
      <c r="AP40" s="1370">
        <v>0</v>
      </c>
      <c r="AQ40" s="1370">
        <v>0</v>
      </c>
      <c r="AR40" s="1370">
        <v>0</v>
      </c>
      <c r="AS40" s="1370">
        <f t="shared" si="17"/>
        <v>0</v>
      </c>
      <c r="AT40" s="1753">
        <v>0</v>
      </c>
      <c r="AU40" s="1739">
        <v>0</v>
      </c>
      <c r="AV40" s="1739">
        <v>0</v>
      </c>
      <c r="AW40" s="1739">
        <v>0</v>
      </c>
      <c r="AX40" s="1739">
        <v>0</v>
      </c>
      <c r="AY40" s="1739">
        <f t="shared" si="20"/>
        <v>0</v>
      </c>
      <c r="AZ40" s="1753">
        <v>0</v>
      </c>
      <c r="BA40" s="1739">
        <v>0</v>
      </c>
      <c r="BB40" s="1739">
        <v>0</v>
      </c>
      <c r="BC40" s="1739">
        <v>0</v>
      </c>
      <c r="BD40" s="1739">
        <v>0</v>
      </c>
      <c r="BE40" s="1739">
        <f t="shared" si="21"/>
        <v>0</v>
      </c>
      <c r="BF40" s="1753">
        <v>1</v>
      </c>
      <c r="BG40" s="1739">
        <v>0</v>
      </c>
      <c r="BH40" s="1739"/>
      <c r="BI40" s="1739"/>
      <c r="BJ40" s="1739"/>
      <c r="BK40" s="1739">
        <f t="shared" si="22"/>
        <v>0</v>
      </c>
      <c r="BL40" s="1753">
        <v>0</v>
      </c>
      <c r="BM40" s="1739"/>
      <c r="BN40" s="1739"/>
      <c r="BO40" s="1739"/>
      <c r="BP40" s="1739">
        <v>0</v>
      </c>
      <c r="BQ40" s="1739">
        <f t="shared" si="18"/>
        <v>0</v>
      </c>
      <c r="BR40" s="1753">
        <v>0</v>
      </c>
      <c r="BS40" s="2004"/>
      <c r="BT40" s="2004"/>
      <c r="BU40" s="2004"/>
      <c r="BV40" s="2004">
        <v>1</v>
      </c>
      <c r="BW40" s="2004">
        <v>1</v>
      </c>
      <c r="BX40" s="1753">
        <v>1</v>
      </c>
      <c r="BY40" s="2139"/>
      <c r="BZ40" s="2139"/>
      <c r="CA40" s="2139"/>
      <c r="CB40" s="2139">
        <v>0</v>
      </c>
      <c r="CC40" s="1740">
        <f t="shared" si="5"/>
        <v>0</v>
      </c>
      <c r="CD40" s="1753">
        <v>1</v>
      </c>
      <c r="CE40" s="1739"/>
      <c r="CF40" s="1739"/>
      <c r="CG40" s="1739"/>
      <c r="CH40" s="1739"/>
      <c r="CI40" s="1740">
        <f t="shared" si="6"/>
        <v>0</v>
      </c>
      <c r="CJ40" s="1753">
        <v>1</v>
      </c>
      <c r="CK40" s="1739"/>
      <c r="CL40" s="1739"/>
      <c r="CM40" s="1739"/>
      <c r="CN40" s="1739"/>
      <c r="CO40" s="1740">
        <f t="shared" si="7"/>
        <v>0</v>
      </c>
      <c r="CP40" s="1753">
        <v>1</v>
      </c>
      <c r="CQ40" s="1739"/>
      <c r="CR40" s="1739"/>
      <c r="CS40" s="1739"/>
      <c r="CT40" s="1739"/>
      <c r="CU40" s="1740">
        <f t="shared" si="8"/>
        <v>0</v>
      </c>
      <c r="CV40" s="1753">
        <v>1</v>
      </c>
      <c r="CW40" s="1739"/>
      <c r="CX40" s="1739"/>
      <c r="CY40" s="1739"/>
      <c r="CZ40" s="1739"/>
      <c r="DA40" s="1740">
        <f t="shared" si="9"/>
        <v>0</v>
      </c>
      <c r="DB40" s="1753">
        <v>1</v>
      </c>
      <c r="DC40" s="1739"/>
      <c r="DD40" s="1739"/>
      <c r="DE40" s="1739"/>
      <c r="DF40" s="1739"/>
      <c r="DG40" s="1740">
        <f t="shared" si="10"/>
        <v>0</v>
      </c>
      <c r="DH40" s="1753">
        <v>1</v>
      </c>
      <c r="DI40" s="1739"/>
      <c r="DJ40" s="1739"/>
      <c r="DK40" s="1739"/>
      <c r="DL40" s="1739"/>
      <c r="DM40" s="1740">
        <f t="shared" si="11"/>
        <v>0</v>
      </c>
      <c r="DN40" s="1741">
        <f t="shared" si="1"/>
        <v>4</v>
      </c>
      <c r="DO40" s="1741">
        <f t="shared" si="12"/>
        <v>0</v>
      </c>
      <c r="DP40" s="1741">
        <f t="shared" si="12"/>
        <v>0</v>
      </c>
      <c r="DQ40" s="1741">
        <f t="shared" si="12"/>
        <v>0</v>
      </c>
      <c r="DR40" s="1741">
        <f t="shared" si="12"/>
        <v>1</v>
      </c>
      <c r="DS40" s="1741">
        <f t="shared" si="19"/>
        <v>1</v>
      </c>
      <c r="DT40" s="1742">
        <f t="shared" si="13"/>
        <v>0.25</v>
      </c>
    </row>
    <row r="41" spans="1:124" ht="26.25" thickBot="1">
      <c r="A41" s="2555"/>
      <c r="B41" s="717" t="s">
        <v>896</v>
      </c>
      <c r="C41" s="554">
        <f>'[39]D. ITT_All_Grants'!C131</f>
        <v>0</v>
      </c>
      <c r="D41" s="723" t="s">
        <v>100</v>
      </c>
      <c r="E41" s="515" t="s">
        <v>88</v>
      </c>
      <c r="F41" s="782" t="s">
        <v>197</v>
      </c>
      <c r="G41" s="515" t="s">
        <v>42</v>
      </c>
      <c r="H41" s="769">
        <v>42705</v>
      </c>
      <c r="I41" s="769">
        <v>43100</v>
      </c>
      <c r="J41" s="777">
        <f ca="1">I41-F10</f>
        <v>144</v>
      </c>
      <c r="K41" s="778">
        <v>0</v>
      </c>
      <c r="L41" s="779" t="s">
        <v>897</v>
      </c>
      <c r="M41" s="783"/>
      <c r="N41" s="783"/>
      <c r="O41" s="783"/>
      <c r="P41" s="783"/>
      <c r="Q41" s="773">
        <f t="shared" si="24"/>
        <v>0</v>
      </c>
      <c r="R41" s="773">
        <f t="shared" si="25"/>
        <v>0</v>
      </c>
      <c r="S41" s="774">
        <v>12</v>
      </c>
      <c r="T41" s="781"/>
      <c r="U41" s="843"/>
      <c r="V41" s="516"/>
      <c r="W41" s="516"/>
      <c r="X41" s="516"/>
      <c r="Y41" s="516"/>
      <c r="Z41" s="516">
        <f t="shared" si="4"/>
        <v>0</v>
      </c>
      <c r="AB41" s="724"/>
      <c r="AC41" s="1370"/>
      <c r="AD41" s="1370"/>
      <c r="AE41" s="1370"/>
      <c r="AF41" s="1370"/>
      <c r="AG41" s="516">
        <f>AC41+AD41+AE41+AF41</f>
        <v>0</v>
      </c>
      <c r="AH41" s="557"/>
      <c r="AI41" s="1370"/>
      <c r="AJ41" s="1370"/>
      <c r="AK41" s="1370"/>
      <c r="AL41" s="1370"/>
      <c r="AM41" s="516">
        <f t="shared" si="16"/>
        <v>0</v>
      </c>
      <c r="AN41" s="557">
        <v>1237</v>
      </c>
      <c r="AO41" s="1370">
        <v>0</v>
      </c>
      <c r="AP41" s="1370">
        <v>0</v>
      </c>
      <c r="AQ41" s="516">
        <v>373</v>
      </c>
      <c r="AR41" s="516">
        <v>375</v>
      </c>
      <c r="AS41" s="516">
        <f>AO41+AP41+AQ41+AR41</f>
        <v>748</v>
      </c>
      <c r="AT41" s="1753">
        <v>1</v>
      </c>
      <c r="AU41" s="1739">
        <v>0</v>
      </c>
      <c r="AV41" s="1739">
        <v>0</v>
      </c>
      <c r="AW41" s="1739">
        <v>0</v>
      </c>
      <c r="AX41" s="1739">
        <v>1</v>
      </c>
      <c r="AY41" s="1739">
        <v>1</v>
      </c>
      <c r="AZ41" s="1753">
        <v>0</v>
      </c>
      <c r="BA41" s="1739"/>
      <c r="BB41" s="1739"/>
      <c r="BC41" s="1739"/>
      <c r="BD41" s="1739">
        <v>1</v>
      </c>
      <c r="BE41" s="1739">
        <f t="shared" si="21"/>
        <v>1</v>
      </c>
      <c r="BF41" s="1753">
        <v>1</v>
      </c>
      <c r="BG41" s="1739"/>
      <c r="BH41" s="1739"/>
      <c r="BI41" s="1739"/>
      <c r="BJ41" s="1739">
        <v>1</v>
      </c>
      <c r="BK41" s="1739">
        <f t="shared" si="22"/>
        <v>1</v>
      </c>
      <c r="BL41" s="1753">
        <v>1</v>
      </c>
      <c r="BM41" s="1739"/>
      <c r="BN41" s="1739"/>
      <c r="BO41" s="1739"/>
      <c r="BP41" s="1739">
        <v>1</v>
      </c>
      <c r="BQ41" s="1739">
        <f t="shared" si="18"/>
        <v>1</v>
      </c>
      <c r="BR41" s="1753">
        <v>0</v>
      </c>
      <c r="BS41" s="2004"/>
      <c r="BT41" s="2004"/>
      <c r="BU41" s="2004"/>
      <c r="BV41" s="2004">
        <v>1</v>
      </c>
      <c r="BW41" s="2004">
        <v>1</v>
      </c>
      <c r="BX41" s="1753">
        <v>1</v>
      </c>
      <c r="BY41" s="2139"/>
      <c r="BZ41" s="2139"/>
      <c r="CA41" s="2139"/>
      <c r="CB41" s="2139">
        <v>1</v>
      </c>
      <c r="CC41" s="1740">
        <f t="shared" si="5"/>
        <v>1</v>
      </c>
      <c r="CD41" s="1753">
        <v>1</v>
      </c>
      <c r="CE41" s="1739"/>
      <c r="CF41" s="1739"/>
      <c r="CG41" s="1739"/>
      <c r="CH41" s="1739"/>
      <c r="CI41" s="1740">
        <f t="shared" si="6"/>
        <v>0</v>
      </c>
      <c r="CJ41" s="1753">
        <v>1</v>
      </c>
      <c r="CK41" s="1739"/>
      <c r="CL41" s="1739"/>
      <c r="CM41" s="1739"/>
      <c r="CN41" s="1739"/>
      <c r="CO41" s="1740">
        <f t="shared" si="7"/>
        <v>0</v>
      </c>
      <c r="CP41" s="1753">
        <v>1</v>
      </c>
      <c r="CQ41" s="1739"/>
      <c r="CR41" s="1739"/>
      <c r="CS41" s="1739"/>
      <c r="CT41" s="1739"/>
      <c r="CU41" s="1740">
        <f t="shared" si="8"/>
        <v>0</v>
      </c>
      <c r="CV41" s="1753">
        <v>1</v>
      </c>
      <c r="CW41" s="1739"/>
      <c r="CX41" s="1739"/>
      <c r="CY41" s="1739"/>
      <c r="CZ41" s="1739"/>
      <c r="DA41" s="1740">
        <f t="shared" si="9"/>
        <v>0</v>
      </c>
      <c r="DB41" s="1753">
        <v>1</v>
      </c>
      <c r="DC41" s="1739"/>
      <c r="DD41" s="1739"/>
      <c r="DE41" s="1739"/>
      <c r="DF41" s="1739"/>
      <c r="DG41" s="1740">
        <f t="shared" si="10"/>
        <v>0</v>
      </c>
      <c r="DH41" s="1753">
        <v>1</v>
      </c>
      <c r="DI41" s="1739"/>
      <c r="DJ41" s="1739"/>
      <c r="DK41" s="1739"/>
      <c r="DL41" s="1739"/>
      <c r="DM41" s="1740">
        <f t="shared" si="11"/>
        <v>0</v>
      </c>
      <c r="DN41" s="1741">
        <f t="shared" si="1"/>
        <v>12</v>
      </c>
      <c r="DO41" s="1741">
        <f t="shared" si="12"/>
        <v>0</v>
      </c>
      <c r="DP41" s="1741">
        <f t="shared" si="12"/>
        <v>0</v>
      </c>
      <c r="DQ41" s="1741">
        <f t="shared" si="12"/>
        <v>0</v>
      </c>
      <c r="DR41" s="1741">
        <f t="shared" si="12"/>
        <v>6</v>
      </c>
      <c r="DS41" s="1741">
        <f t="shared" si="19"/>
        <v>6</v>
      </c>
      <c r="DT41" s="1742">
        <f t="shared" si="13"/>
        <v>0.5</v>
      </c>
    </row>
    <row r="42" spans="1:124" ht="15.75" thickBot="1">
      <c r="AB42" s="560"/>
      <c r="AC42" s="1370"/>
      <c r="AD42" s="1370"/>
      <c r="AE42" s="1370"/>
      <c r="AF42" s="1370"/>
      <c r="AG42" s="516">
        <f t="shared" ref="AG42:AG54" si="26">AC42+AD42+AE42+AF42</f>
        <v>0</v>
      </c>
      <c r="AH42" s="560"/>
      <c r="AI42" s="1370"/>
      <c r="AJ42" s="1370"/>
      <c r="AK42" s="1370"/>
      <c r="AL42" s="1370"/>
      <c r="AM42" s="516">
        <f t="shared" si="16"/>
        <v>0</v>
      </c>
      <c r="AN42" s="560">
        <v>0</v>
      </c>
      <c r="AO42" s="1370">
        <v>0</v>
      </c>
      <c r="AP42" s="1370">
        <v>0</v>
      </c>
      <c r="AQ42" s="516">
        <v>0</v>
      </c>
      <c r="AR42" s="516">
        <v>0</v>
      </c>
      <c r="AS42" s="516">
        <f>AO42+AP42+AQ42+AR42</f>
        <v>0</v>
      </c>
      <c r="DN42" s="1763"/>
      <c r="DO42" s="1763"/>
      <c r="DP42" s="1763"/>
      <c r="DQ42" s="1763"/>
      <c r="DR42" s="1763"/>
      <c r="DS42" s="1763"/>
    </row>
    <row r="43" spans="1:124" ht="15.75" thickBot="1">
      <c r="AB43" s="560"/>
      <c r="AC43" s="1370"/>
      <c r="AD43" s="1370"/>
      <c r="AE43" s="1370"/>
      <c r="AF43" s="1370"/>
      <c r="AG43" s="516">
        <f t="shared" si="26"/>
        <v>0</v>
      </c>
      <c r="AH43" s="560"/>
      <c r="AI43" s="1370"/>
      <c r="AJ43" s="1370"/>
      <c r="AK43" s="1370"/>
      <c r="AL43" s="1370"/>
      <c r="AM43" s="516">
        <f t="shared" si="16"/>
        <v>0</v>
      </c>
      <c r="AN43" s="560">
        <v>30</v>
      </c>
      <c r="AO43" s="1370">
        <v>0</v>
      </c>
      <c r="AP43" s="1370">
        <v>0</v>
      </c>
      <c r="AQ43" s="516">
        <v>0</v>
      </c>
      <c r="AR43" s="516">
        <v>25</v>
      </c>
      <c r="AS43" s="516">
        <v>30</v>
      </c>
      <c r="DN43" s="1763"/>
      <c r="DO43" s="1763"/>
      <c r="DP43" s="1763"/>
      <c r="DQ43" s="1763"/>
      <c r="DR43" s="1763"/>
      <c r="DS43" s="1763"/>
    </row>
    <row r="44" spans="1:124" ht="15.75" thickBot="1">
      <c r="AB44" s="560"/>
      <c r="AC44" s="1370"/>
      <c r="AD44" s="1370"/>
      <c r="AE44" s="1370"/>
      <c r="AF44" s="1370"/>
      <c r="AG44" s="516">
        <f t="shared" si="26"/>
        <v>0</v>
      </c>
      <c r="AH44" s="560"/>
      <c r="AI44" s="1370"/>
      <c r="AJ44" s="1370"/>
      <c r="AK44" s="1370"/>
      <c r="AL44" s="1370"/>
      <c r="AM44" s="516">
        <f t="shared" si="16"/>
        <v>0</v>
      </c>
      <c r="AN44" s="560">
        <v>15</v>
      </c>
      <c r="AO44" s="1370">
        <v>0</v>
      </c>
      <c r="AP44" s="1370">
        <v>0</v>
      </c>
      <c r="AQ44" s="516">
        <v>0</v>
      </c>
      <c r="AR44" s="516">
        <v>0</v>
      </c>
      <c r="AS44" s="516">
        <f t="shared" ref="AS44:AS51" si="27">AO44+AP44+AQ44+AR44</f>
        <v>0</v>
      </c>
      <c r="DN44" s="1763"/>
      <c r="DO44" s="1763"/>
      <c r="DP44" s="1763"/>
      <c r="DQ44" s="1763"/>
      <c r="DR44" s="1763"/>
      <c r="DS44" s="1763"/>
    </row>
    <row r="45" spans="1:124" ht="15.75" thickBot="1">
      <c r="AB45" s="442"/>
      <c r="AC45" s="1370"/>
      <c r="AD45" s="1370"/>
      <c r="AE45" s="1370"/>
      <c r="AF45" s="1370"/>
      <c r="AG45" s="1370">
        <f t="shared" si="26"/>
        <v>0</v>
      </c>
      <c r="AH45" s="442"/>
      <c r="AI45" s="1370"/>
      <c r="AJ45" s="1370"/>
      <c r="AK45" s="1370"/>
      <c r="AL45" s="1370"/>
      <c r="AM45" s="1370">
        <f t="shared" si="16"/>
        <v>0</v>
      </c>
      <c r="AN45" s="442">
        <v>0</v>
      </c>
      <c r="AO45" s="1370">
        <v>0</v>
      </c>
      <c r="AP45" s="1370">
        <v>0</v>
      </c>
      <c r="AQ45" s="516">
        <v>0</v>
      </c>
      <c r="AR45" s="516">
        <v>0</v>
      </c>
      <c r="AS45" s="1370">
        <f t="shared" si="27"/>
        <v>0</v>
      </c>
      <c r="DN45" s="1763"/>
      <c r="DO45" s="1763"/>
      <c r="DP45" s="1763"/>
      <c r="DQ45" s="1763"/>
      <c r="DR45" s="1763"/>
      <c r="DS45" s="1763"/>
    </row>
    <row r="46" spans="1:124" ht="15.75" thickBot="1">
      <c r="AB46" s="1369"/>
      <c r="AC46" s="1370"/>
      <c r="AD46" s="1370"/>
      <c r="AE46" s="1370"/>
      <c r="AF46" s="1370"/>
      <c r="AG46" s="1370">
        <f t="shared" si="26"/>
        <v>0</v>
      </c>
      <c r="AH46" s="1369"/>
      <c r="AI46" s="1370"/>
      <c r="AJ46" s="1370"/>
      <c r="AK46" s="1370"/>
      <c r="AL46" s="1370"/>
      <c r="AM46" s="1370">
        <f t="shared" si="16"/>
        <v>0</v>
      </c>
      <c r="AN46" s="1369">
        <v>0</v>
      </c>
      <c r="AO46" s="1370">
        <v>0</v>
      </c>
      <c r="AP46" s="1370">
        <v>0</v>
      </c>
      <c r="AQ46" s="516">
        <v>0</v>
      </c>
      <c r="AR46" s="516">
        <v>0</v>
      </c>
      <c r="AS46" s="1370">
        <f t="shared" si="27"/>
        <v>0</v>
      </c>
      <c r="DN46" s="1763"/>
      <c r="DO46" s="1763"/>
      <c r="DP46" s="1763"/>
      <c r="DQ46" s="1763"/>
      <c r="DR46" s="1763"/>
      <c r="DS46" s="1763"/>
    </row>
    <row r="47" spans="1:124" ht="15.75" thickBot="1">
      <c r="AB47" s="1369"/>
      <c r="AC47" s="1370"/>
      <c r="AD47" s="1370"/>
      <c r="AE47" s="1370"/>
      <c r="AF47" s="1370"/>
      <c r="AG47" s="1370">
        <f t="shared" si="26"/>
        <v>0</v>
      </c>
      <c r="AH47" s="1369"/>
      <c r="AI47" s="1370"/>
      <c r="AJ47" s="1370"/>
      <c r="AK47" s="1370"/>
      <c r="AL47" s="1370"/>
      <c r="AM47" s="1370">
        <f t="shared" si="16"/>
        <v>0</v>
      </c>
      <c r="AN47" s="1369">
        <v>1250</v>
      </c>
      <c r="AO47" s="1370">
        <v>1090</v>
      </c>
      <c r="AP47" s="1370">
        <v>0</v>
      </c>
      <c r="AQ47" s="516">
        <v>0</v>
      </c>
      <c r="AR47" s="1370">
        <v>0</v>
      </c>
      <c r="AS47" s="1370">
        <f t="shared" si="27"/>
        <v>1090</v>
      </c>
      <c r="DN47" s="1763"/>
      <c r="DO47" s="1763"/>
      <c r="DP47" s="1763"/>
      <c r="DQ47" s="1763"/>
      <c r="DR47" s="1763"/>
      <c r="DS47" s="1763"/>
    </row>
    <row r="48" spans="1:124" ht="15.75" thickBot="1">
      <c r="AB48" s="1369"/>
      <c r="AC48" s="1370"/>
      <c r="AD48" s="1370"/>
      <c r="AE48" s="1370"/>
      <c r="AF48" s="1370"/>
      <c r="AG48" s="1370">
        <f t="shared" si="26"/>
        <v>0</v>
      </c>
      <c r="AH48" s="1369"/>
      <c r="AI48" s="1370"/>
      <c r="AJ48" s="1370"/>
      <c r="AK48" s="1370"/>
      <c r="AL48" s="1370"/>
      <c r="AM48" s="1370">
        <f t="shared" si="16"/>
        <v>0</v>
      </c>
      <c r="AN48" s="1369">
        <v>0</v>
      </c>
      <c r="AO48" s="1370">
        <v>0</v>
      </c>
      <c r="AP48" s="1370">
        <v>0</v>
      </c>
      <c r="AQ48" s="516">
        <v>0</v>
      </c>
      <c r="AR48" s="1370">
        <v>0</v>
      </c>
      <c r="AS48" s="1370">
        <f t="shared" si="27"/>
        <v>0</v>
      </c>
      <c r="DN48" s="1763"/>
      <c r="DO48" s="1763"/>
      <c r="DP48" s="1763"/>
      <c r="DQ48" s="1763"/>
      <c r="DR48" s="1763"/>
      <c r="DS48" s="1763"/>
    </row>
    <row r="49" spans="28:123" ht="15.75" thickBot="1">
      <c r="AB49" s="1369"/>
      <c r="AC49" s="1370"/>
      <c r="AD49" s="1370"/>
      <c r="AE49" s="1370"/>
      <c r="AF49" s="1370"/>
      <c r="AG49" s="1370">
        <f t="shared" si="26"/>
        <v>0</v>
      </c>
      <c r="AH49" s="1369"/>
      <c r="AI49" s="1370"/>
      <c r="AJ49" s="1370"/>
      <c r="AK49" s="1370"/>
      <c r="AL49" s="1370"/>
      <c r="AM49" s="1370">
        <f t="shared" si="16"/>
        <v>0</v>
      </c>
      <c r="AN49" s="1369">
        <v>0</v>
      </c>
      <c r="AO49" s="1370">
        <v>0</v>
      </c>
      <c r="AP49" s="1370">
        <v>0</v>
      </c>
      <c r="AQ49" s="516">
        <v>0</v>
      </c>
      <c r="AR49" s="1370">
        <v>0</v>
      </c>
      <c r="AS49" s="1370">
        <f t="shared" si="27"/>
        <v>0</v>
      </c>
      <c r="DN49" s="1763"/>
      <c r="DO49" s="1763"/>
      <c r="DP49" s="1763"/>
      <c r="DQ49" s="1763"/>
      <c r="DR49" s="1763"/>
      <c r="DS49" s="1763"/>
    </row>
    <row r="50" spans="28:123" ht="15.75" thickBot="1">
      <c r="AB50" s="442"/>
      <c r="AC50" s="1370"/>
      <c r="AD50" s="1370"/>
      <c r="AE50" s="1370"/>
      <c r="AF50" s="1370"/>
      <c r="AG50" s="1370">
        <f t="shared" si="26"/>
        <v>0</v>
      </c>
      <c r="AH50" s="442"/>
      <c r="AI50" s="1370"/>
      <c r="AJ50" s="1370"/>
      <c r="AK50" s="1370"/>
      <c r="AL50" s="1370"/>
      <c r="AM50" s="1370">
        <f t="shared" si="16"/>
        <v>0</v>
      </c>
      <c r="AN50" s="442">
        <v>0</v>
      </c>
      <c r="AO50" s="1370">
        <v>0</v>
      </c>
      <c r="AP50" s="1370">
        <v>0</v>
      </c>
      <c r="AQ50" s="516">
        <v>0</v>
      </c>
      <c r="AR50" s="1370">
        <v>0</v>
      </c>
      <c r="AS50" s="1370">
        <f t="shared" si="27"/>
        <v>0</v>
      </c>
      <c r="DN50" s="1763"/>
      <c r="DO50" s="1763"/>
      <c r="DP50" s="1763"/>
      <c r="DQ50" s="1763"/>
      <c r="DR50" s="1763"/>
      <c r="DS50" s="1763"/>
    </row>
    <row r="51" spans="28:123" ht="15.75" thickBot="1">
      <c r="AB51" s="442"/>
      <c r="AC51" s="1370"/>
      <c r="AD51" s="1370"/>
      <c r="AE51" s="1370"/>
      <c r="AF51" s="1370"/>
      <c r="AG51" s="1370">
        <f t="shared" si="26"/>
        <v>0</v>
      </c>
      <c r="AH51" s="442"/>
      <c r="AI51" s="1370"/>
      <c r="AJ51" s="1370"/>
      <c r="AK51" s="1370"/>
      <c r="AL51" s="1370"/>
      <c r="AM51" s="1370">
        <f t="shared" si="16"/>
        <v>0</v>
      </c>
      <c r="AN51" s="442">
        <v>0</v>
      </c>
      <c r="AO51" s="1370">
        <v>0</v>
      </c>
      <c r="AP51" s="1370">
        <v>0</v>
      </c>
      <c r="AQ51" s="516">
        <v>0</v>
      </c>
      <c r="AR51" s="1370">
        <v>0</v>
      </c>
      <c r="AS51" s="1370">
        <f t="shared" si="27"/>
        <v>0</v>
      </c>
      <c r="DN51" s="1763"/>
      <c r="DO51" s="1763"/>
      <c r="DP51" s="1763"/>
      <c r="DQ51" s="1763"/>
      <c r="DR51" s="1763"/>
      <c r="DS51" s="1763"/>
    </row>
    <row r="52" spans="28:123" ht="15.75" thickBot="1">
      <c r="AB52" s="1369"/>
      <c r="AC52" s="1370"/>
      <c r="AD52" s="1370"/>
      <c r="AE52" s="1370"/>
      <c r="AF52" s="1370"/>
      <c r="AG52" s="1370">
        <f t="shared" si="26"/>
        <v>0</v>
      </c>
      <c r="AH52" s="1369"/>
      <c r="AI52" s="1370"/>
      <c r="AJ52" s="1370"/>
      <c r="AK52" s="1370"/>
      <c r="AL52" s="1370"/>
      <c r="AM52" s="1370">
        <f t="shared" si="16"/>
        <v>0</v>
      </c>
      <c r="AN52" s="1369">
        <v>4</v>
      </c>
      <c r="AO52" s="1370">
        <v>0</v>
      </c>
      <c r="AP52" s="1370">
        <v>0</v>
      </c>
      <c r="AQ52" s="516">
        <v>0</v>
      </c>
      <c r="AR52" s="1370">
        <v>3</v>
      </c>
      <c r="AS52" s="1370">
        <v>3</v>
      </c>
      <c r="DN52" s="1763"/>
      <c r="DO52" s="1763"/>
      <c r="DP52" s="1763"/>
      <c r="DQ52" s="1763"/>
      <c r="DR52" s="1763"/>
      <c r="DS52" s="1763"/>
    </row>
    <row r="53" spans="28:123" ht="15.75" thickBot="1">
      <c r="AB53" s="1369"/>
      <c r="AC53" s="1370"/>
      <c r="AD53" s="1370"/>
      <c r="AE53" s="1370"/>
      <c r="AF53" s="1370"/>
      <c r="AG53" s="1370">
        <f t="shared" si="26"/>
        <v>0</v>
      </c>
      <c r="AH53" s="1369"/>
      <c r="AI53" s="1370"/>
      <c r="AJ53" s="1370"/>
      <c r="AK53" s="1370"/>
      <c r="AL53" s="1370"/>
      <c r="AM53" s="1370">
        <f t="shared" si="16"/>
        <v>0</v>
      </c>
      <c r="AN53" s="1369">
        <v>0</v>
      </c>
      <c r="AO53" s="1370">
        <v>0</v>
      </c>
      <c r="AP53" s="1370">
        <v>0</v>
      </c>
      <c r="AQ53" s="516">
        <v>0</v>
      </c>
      <c r="AR53" s="1370">
        <v>0</v>
      </c>
      <c r="AS53" s="1370">
        <f>AO53+AP53+AQ53+AR53</f>
        <v>0</v>
      </c>
      <c r="DN53" s="1763"/>
      <c r="DO53" s="1763"/>
      <c r="DP53" s="1763"/>
      <c r="DQ53" s="1763"/>
      <c r="DR53" s="1763"/>
      <c r="DS53" s="1763"/>
    </row>
    <row r="54" spans="28:123" ht="15.75" thickBot="1">
      <c r="AB54" s="1369"/>
      <c r="AC54" s="1370"/>
      <c r="AD54" s="1370"/>
      <c r="AE54" s="1370"/>
      <c r="AF54" s="1370"/>
      <c r="AG54" s="1370">
        <f t="shared" si="26"/>
        <v>0</v>
      </c>
      <c r="AH54" s="1369"/>
      <c r="AI54" s="1370"/>
      <c r="AJ54" s="1370"/>
      <c r="AK54" s="1370"/>
      <c r="AL54" s="1370"/>
      <c r="AM54" s="1370">
        <f t="shared" si="16"/>
        <v>0</v>
      </c>
      <c r="AN54" s="1369">
        <v>0</v>
      </c>
      <c r="AO54" s="1370">
        <v>0</v>
      </c>
      <c r="AP54" s="1370">
        <v>0</v>
      </c>
      <c r="AQ54" s="516">
        <v>0</v>
      </c>
      <c r="AR54" s="1370">
        <v>0</v>
      </c>
      <c r="AS54" s="1370">
        <f>AO54+AP54+AQ54+AR54</f>
        <v>0</v>
      </c>
      <c r="DN54" s="1763"/>
      <c r="DO54" s="1763"/>
      <c r="DP54" s="1763"/>
      <c r="DQ54" s="1763"/>
      <c r="DR54" s="1763"/>
      <c r="DS54" s="1763"/>
    </row>
    <row r="55" spans="28:123">
      <c r="DN55" s="1763"/>
      <c r="DO55" s="1763"/>
      <c r="DP55" s="1763"/>
      <c r="DQ55" s="1763"/>
      <c r="DR55" s="1763"/>
      <c r="DS55" s="1763"/>
    </row>
    <row r="56" spans="28:123">
      <c r="DN56" s="1763"/>
      <c r="DO56" s="1763"/>
      <c r="DP56" s="1763"/>
      <c r="DQ56" s="1763"/>
      <c r="DR56" s="1763"/>
      <c r="DS56" s="1763"/>
    </row>
    <row r="57" spans="28:123">
      <c r="DN57" s="1763"/>
      <c r="DO57" s="1763"/>
      <c r="DP57" s="1763"/>
      <c r="DQ57" s="1763"/>
      <c r="DR57" s="1763"/>
      <c r="DS57" s="1763"/>
    </row>
    <row r="58" spans="28:123">
      <c r="DN58" s="1763"/>
      <c r="DO58" s="1763"/>
      <c r="DP58" s="1763"/>
      <c r="DQ58" s="1763"/>
      <c r="DR58" s="1763"/>
      <c r="DS58" s="1763"/>
    </row>
    <row r="59" spans="28:123">
      <c r="DN59" s="1763"/>
      <c r="DO59" s="1763"/>
      <c r="DP59" s="1763"/>
      <c r="DQ59" s="1763"/>
      <c r="DR59" s="1763"/>
      <c r="DS59" s="1763"/>
    </row>
    <row r="60" spans="28:123">
      <c r="DN60" s="1763"/>
      <c r="DO60" s="1763"/>
      <c r="DP60" s="1763"/>
      <c r="DQ60" s="1763"/>
      <c r="DR60" s="1763"/>
      <c r="DS60" s="1763"/>
    </row>
    <row r="61" spans="28:123">
      <c r="DN61" s="1763"/>
      <c r="DO61" s="1763"/>
      <c r="DP61" s="1763"/>
      <c r="DQ61" s="1763"/>
      <c r="DR61" s="1763"/>
      <c r="DS61" s="1763"/>
    </row>
    <row r="62" spans="28:123">
      <c r="DN62" s="1763"/>
      <c r="DO62" s="1763"/>
      <c r="DP62" s="1763"/>
      <c r="DQ62" s="1763"/>
      <c r="DR62" s="1763"/>
      <c r="DS62" s="1763"/>
    </row>
    <row r="63" spans="28:123">
      <c r="DN63" s="1763"/>
      <c r="DO63" s="1763"/>
      <c r="DP63" s="1763"/>
      <c r="DQ63" s="1763"/>
      <c r="DR63" s="1763"/>
      <c r="DS63" s="1763"/>
    </row>
    <row r="64" spans="28:123">
      <c r="DN64" s="1763"/>
      <c r="DO64" s="1763"/>
      <c r="DP64" s="1763"/>
      <c r="DQ64" s="1763"/>
      <c r="DR64" s="1763"/>
      <c r="DS64" s="1763"/>
    </row>
    <row r="65" spans="118:123">
      <c r="DN65" s="1763"/>
      <c r="DO65" s="1763"/>
      <c r="DP65" s="1763"/>
      <c r="DQ65" s="1763"/>
      <c r="DR65" s="1763"/>
      <c r="DS65" s="1763"/>
    </row>
    <row r="66" spans="118:123">
      <c r="DN66" s="1763"/>
      <c r="DO66" s="1763"/>
      <c r="DP66" s="1763"/>
      <c r="DQ66" s="1763"/>
      <c r="DR66" s="1763"/>
      <c r="DS66" s="1763"/>
    </row>
    <row r="67" spans="118:123">
      <c r="DN67" s="1763"/>
      <c r="DO67" s="1763"/>
      <c r="DP67" s="1763"/>
      <c r="DQ67" s="1763"/>
      <c r="DR67" s="1763"/>
      <c r="DS67" s="1763"/>
    </row>
    <row r="68" spans="118:123">
      <c r="DN68" s="1763"/>
      <c r="DO68" s="1763"/>
      <c r="DP68" s="1763"/>
      <c r="DQ68" s="1763"/>
      <c r="DR68" s="1763"/>
      <c r="DS68" s="1763"/>
    </row>
    <row r="69" spans="118:123">
      <c r="DN69" s="1763"/>
      <c r="DO69" s="1763"/>
      <c r="DP69" s="1763"/>
      <c r="DQ69" s="1763"/>
      <c r="DR69" s="1763"/>
      <c r="DS69" s="1763"/>
    </row>
    <row r="70" spans="118:123">
      <c r="DN70" s="1763"/>
      <c r="DO70" s="1763"/>
      <c r="DP70" s="1763"/>
      <c r="DQ70" s="1763"/>
      <c r="DR70" s="1763"/>
      <c r="DS70" s="1763"/>
    </row>
    <row r="71" spans="118:123">
      <c r="DN71" s="1763"/>
      <c r="DO71" s="1763"/>
      <c r="DP71" s="1763"/>
      <c r="DQ71" s="1763"/>
      <c r="DR71" s="1763"/>
      <c r="DS71" s="1763"/>
    </row>
    <row r="72" spans="118:123">
      <c r="DN72" s="1763"/>
      <c r="DO72" s="1763"/>
      <c r="DP72" s="1763"/>
      <c r="DQ72" s="1763"/>
      <c r="DR72" s="1763"/>
      <c r="DS72" s="1763"/>
    </row>
    <row r="73" spans="118:123">
      <c r="DN73" s="1763"/>
      <c r="DO73" s="1763"/>
      <c r="DP73" s="1763"/>
      <c r="DQ73" s="1763"/>
      <c r="DR73" s="1763"/>
      <c r="DS73" s="1763"/>
    </row>
    <row r="74" spans="118:123">
      <c r="DN74" s="1763"/>
      <c r="DO74" s="1763"/>
      <c r="DP74" s="1763"/>
      <c r="DQ74" s="1763"/>
      <c r="DR74" s="1763"/>
      <c r="DS74" s="1763"/>
    </row>
    <row r="75" spans="118:123">
      <c r="DN75" s="1763"/>
      <c r="DO75" s="1763"/>
      <c r="DP75" s="1763"/>
      <c r="DQ75" s="1763"/>
      <c r="DR75" s="1763"/>
      <c r="DS75" s="1763"/>
    </row>
    <row r="76" spans="118:123">
      <c r="DN76" s="1763"/>
      <c r="DO76" s="1763"/>
      <c r="DP76" s="1763"/>
      <c r="DQ76" s="1763"/>
      <c r="DR76" s="1763"/>
      <c r="DS76" s="1763"/>
    </row>
    <row r="77" spans="118:123">
      <c r="DN77" s="1763"/>
      <c r="DO77" s="1763"/>
      <c r="DP77" s="1763"/>
      <c r="DQ77" s="1763"/>
      <c r="DR77" s="1763"/>
      <c r="DS77" s="1763"/>
    </row>
    <row r="78" spans="118:123">
      <c r="DN78" s="1763"/>
      <c r="DO78" s="1763"/>
      <c r="DP78" s="1763"/>
      <c r="DQ78" s="1763"/>
      <c r="DR78" s="1763"/>
      <c r="DS78" s="1763"/>
    </row>
    <row r="79" spans="118:123">
      <c r="DN79" s="1763"/>
      <c r="DO79" s="1763"/>
      <c r="DP79" s="1763"/>
      <c r="DQ79" s="1763"/>
      <c r="DR79" s="1763"/>
      <c r="DS79" s="1763"/>
    </row>
    <row r="80" spans="118:123">
      <c r="DN80" s="1763"/>
      <c r="DO80" s="1763"/>
      <c r="DP80" s="1763"/>
      <c r="DQ80" s="1763"/>
      <c r="DR80" s="1763"/>
      <c r="DS80" s="1763"/>
    </row>
    <row r="81" spans="118:123">
      <c r="DN81" s="1763"/>
      <c r="DO81" s="1763"/>
      <c r="DP81" s="1763"/>
      <c r="DQ81" s="1763"/>
      <c r="DR81" s="1763"/>
      <c r="DS81" s="1763"/>
    </row>
    <row r="82" spans="118:123">
      <c r="DN82" s="1763"/>
      <c r="DO82" s="1763"/>
      <c r="DP82" s="1763"/>
      <c r="DQ82" s="1763"/>
      <c r="DR82" s="1763"/>
      <c r="DS82" s="1763"/>
    </row>
    <row r="83" spans="118:123">
      <c r="DN83" s="1763"/>
      <c r="DO83" s="1763"/>
      <c r="DP83" s="1763"/>
      <c r="DQ83" s="1763"/>
      <c r="DR83" s="1763"/>
      <c r="DS83" s="1763"/>
    </row>
    <row r="84" spans="118:123">
      <c r="DN84" s="1763"/>
      <c r="DO84" s="1763"/>
      <c r="DP84" s="1763"/>
      <c r="DQ84" s="1763"/>
      <c r="DR84" s="1763"/>
      <c r="DS84" s="1763"/>
    </row>
    <row r="85" spans="118:123">
      <c r="DN85" s="1763"/>
      <c r="DO85" s="1763"/>
      <c r="DP85" s="1763"/>
      <c r="DQ85" s="1763"/>
      <c r="DR85" s="1763"/>
      <c r="DS85" s="1763"/>
    </row>
    <row r="86" spans="118:123">
      <c r="DN86" s="1763"/>
      <c r="DO86" s="1763"/>
      <c r="DP86" s="1763"/>
      <c r="DQ86" s="1763"/>
      <c r="DR86" s="1763"/>
      <c r="DS86" s="1763"/>
    </row>
    <row r="87" spans="118:123">
      <c r="DN87" s="1763"/>
      <c r="DO87" s="1763"/>
      <c r="DP87" s="1763"/>
      <c r="DQ87" s="1763"/>
      <c r="DR87" s="1763"/>
      <c r="DS87" s="1763"/>
    </row>
    <row r="88" spans="118:123">
      <c r="DN88" s="1763"/>
      <c r="DO88" s="1763"/>
      <c r="DP88" s="1763"/>
      <c r="DQ88" s="1763"/>
      <c r="DR88" s="1763"/>
      <c r="DS88" s="1763"/>
    </row>
    <row r="89" spans="118:123">
      <c r="DN89" s="1763"/>
      <c r="DO89" s="1763"/>
      <c r="DP89" s="1763"/>
      <c r="DQ89" s="1763"/>
      <c r="DR89" s="1763"/>
      <c r="DS89" s="1763"/>
    </row>
    <row r="90" spans="118:123">
      <c r="DN90" s="1763"/>
      <c r="DO90" s="1763"/>
      <c r="DP90" s="1763"/>
      <c r="DQ90" s="1763"/>
      <c r="DR90" s="1763"/>
      <c r="DS90" s="1763"/>
    </row>
    <row r="91" spans="118:123">
      <c r="DN91" s="1763"/>
      <c r="DO91" s="1763"/>
      <c r="DP91" s="1763"/>
      <c r="DQ91" s="1763"/>
      <c r="DR91" s="1763"/>
      <c r="DS91" s="1763"/>
    </row>
    <row r="92" spans="118:123">
      <c r="DN92" s="1763"/>
      <c r="DO92" s="1763"/>
      <c r="DP92" s="1763"/>
      <c r="DQ92" s="1763"/>
      <c r="DR92" s="1763"/>
      <c r="DS92" s="1763"/>
    </row>
    <row r="93" spans="118:123">
      <c r="DN93" s="1763"/>
      <c r="DO93" s="1763"/>
      <c r="DP93" s="1763"/>
      <c r="DQ93" s="1763"/>
      <c r="DR93" s="1763"/>
      <c r="DS93" s="1763"/>
    </row>
    <row r="94" spans="118:123">
      <c r="DN94" s="1763"/>
      <c r="DO94" s="1763"/>
      <c r="DP94" s="1763"/>
      <c r="DQ94" s="1763"/>
      <c r="DR94" s="1763"/>
      <c r="DS94" s="1763"/>
    </row>
    <row r="95" spans="118:123">
      <c r="DN95" s="1763"/>
      <c r="DO95" s="1763"/>
      <c r="DP95" s="1763"/>
      <c r="DQ95" s="1763"/>
      <c r="DR95" s="1763"/>
      <c r="DS95" s="1763"/>
    </row>
    <row r="96" spans="118:123">
      <c r="DN96" s="1763"/>
      <c r="DO96" s="1763"/>
      <c r="DP96" s="1763"/>
      <c r="DQ96" s="1763"/>
      <c r="DR96" s="1763"/>
      <c r="DS96" s="1763"/>
    </row>
    <row r="97" spans="118:123">
      <c r="DN97" s="1763"/>
      <c r="DO97" s="1763"/>
      <c r="DP97" s="1763"/>
      <c r="DQ97" s="1763"/>
      <c r="DR97" s="1763"/>
      <c r="DS97" s="1763"/>
    </row>
    <row r="98" spans="118:123">
      <c r="DN98" s="1763"/>
      <c r="DO98" s="1763"/>
      <c r="DP98" s="1763"/>
      <c r="DQ98" s="1763"/>
      <c r="DR98" s="1763"/>
      <c r="DS98" s="1763"/>
    </row>
    <row r="99" spans="118:123">
      <c r="DN99" s="1763"/>
      <c r="DO99" s="1763"/>
      <c r="DP99" s="1763"/>
      <c r="DQ99" s="1763"/>
      <c r="DR99" s="1763"/>
      <c r="DS99" s="1763"/>
    </row>
    <row r="100" spans="118:123">
      <c r="DN100" s="1763"/>
      <c r="DO100" s="1763"/>
      <c r="DP100" s="1763"/>
      <c r="DQ100" s="1763"/>
      <c r="DR100" s="1763"/>
      <c r="DS100" s="1763"/>
    </row>
    <row r="101" spans="118:123">
      <c r="DN101" s="1763"/>
      <c r="DO101" s="1763"/>
      <c r="DP101" s="1763"/>
      <c r="DQ101" s="1763"/>
      <c r="DR101" s="1763"/>
      <c r="DS101" s="1763"/>
    </row>
    <row r="102" spans="118:123">
      <c r="DN102" s="1763"/>
      <c r="DO102" s="1763"/>
      <c r="DP102" s="1763"/>
      <c r="DQ102" s="1763"/>
      <c r="DR102" s="1763"/>
      <c r="DS102" s="1763"/>
    </row>
    <row r="103" spans="118:123">
      <c r="DN103" s="1763"/>
      <c r="DO103" s="1763"/>
      <c r="DP103" s="1763"/>
      <c r="DQ103" s="1763"/>
      <c r="DR103" s="1763"/>
      <c r="DS103" s="1763"/>
    </row>
    <row r="104" spans="118:123">
      <c r="DN104" s="1763"/>
      <c r="DO104" s="1763"/>
      <c r="DP104" s="1763"/>
      <c r="DQ104" s="1763"/>
      <c r="DR104" s="1763"/>
      <c r="DS104" s="1763"/>
    </row>
    <row r="105" spans="118:123">
      <c r="DN105" s="1763"/>
      <c r="DO105" s="1763"/>
      <c r="DP105" s="1763"/>
      <c r="DQ105" s="1763"/>
      <c r="DR105" s="1763"/>
      <c r="DS105" s="1763"/>
    </row>
    <row r="106" spans="118:123">
      <c r="DN106" s="1763"/>
      <c r="DO106" s="1763"/>
      <c r="DP106" s="1763"/>
      <c r="DQ106" s="1763"/>
      <c r="DR106" s="1763"/>
      <c r="DS106" s="1763"/>
    </row>
    <row r="107" spans="118:123">
      <c r="DN107" s="1763"/>
      <c r="DO107" s="1763"/>
      <c r="DP107" s="1763"/>
      <c r="DQ107" s="1763"/>
      <c r="DR107" s="1763"/>
      <c r="DS107" s="1763"/>
    </row>
    <row r="108" spans="118:123">
      <c r="DN108" s="1763"/>
      <c r="DO108" s="1763"/>
      <c r="DP108" s="1763"/>
      <c r="DQ108" s="1763"/>
      <c r="DR108" s="1763"/>
      <c r="DS108" s="1763"/>
    </row>
    <row r="109" spans="118:123">
      <c r="DN109" s="1763"/>
      <c r="DO109" s="1763"/>
      <c r="DP109" s="1763"/>
      <c r="DQ109" s="1763"/>
      <c r="DR109" s="1763"/>
      <c r="DS109" s="1763"/>
    </row>
    <row r="110" spans="118:123">
      <c r="DN110" s="1763"/>
      <c r="DO110" s="1763"/>
      <c r="DP110" s="1763"/>
      <c r="DQ110" s="1763"/>
      <c r="DR110" s="1763"/>
      <c r="DS110" s="1763"/>
    </row>
    <row r="111" spans="118:123">
      <c r="DN111" s="1763"/>
      <c r="DO111" s="1763"/>
      <c r="DP111" s="1763"/>
      <c r="DQ111" s="1763"/>
      <c r="DR111" s="1763"/>
      <c r="DS111" s="1763"/>
    </row>
    <row r="112" spans="118:123">
      <c r="DN112" s="1763"/>
      <c r="DO112" s="1763"/>
      <c r="DP112" s="1763"/>
      <c r="DQ112" s="1763"/>
      <c r="DR112" s="1763"/>
      <c r="DS112" s="1763"/>
    </row>
    <row r="113" spans="118:123">
      <c r="DN113" s="1763"/>
      <c r="DO113" s="1763"/>
      <c r="DP113" s="1763"/>
      <c r="DQ113" s="1763"/>
      <c r="DR113" s="1763"/>
      <c r="DS113" s="1763"/>
    </row>
    <row r="114" spans="118:123">
      <c r="DN114" s="1763"/>
      <c r="DO114" s="1763"/>
      <c r="DP114" s="1763"/>
      <c r="DQ114" s="1763"/>
      <c r="DR114" s="1763"/>
      <c r="DS114" s="1763"/>
    </row>
    <row r="115" spans="118:123">
      <c r="DN115" s="1763"/>
      <c r="DO115" s="1763"/>
      <c r="DP115" s="1763"/>
      <c r="DQ115" s="1763"/>
      <c r="DR115" s="1763"/>
      <c r="DS115" s="1763"/>
    </row>
    <row r="116" spans="118:123">
      <c r="DN116" s="1763"/>
      <c r="DO116" s="1763"/>
      <c r="DP116" s="1763"/>
      <c r="DQ116" s="1763"/>
      <c r="DR116" s="1763"/>
      <c r="DS116" s="1763"/>
    </row>
    <row r="117" spans="118:123">
      <c r="DN117" s="1763"/>
      <c r="DO117" s="1763"/>
      <c r="DP117" s="1763"/>
      <c r="DQ117" s="1763"/>
      <c r="DR117" s="1763"/>
      <c r="DS117" s="1763"/>
    </row>
    <row r="118" spans="118:123">
      <c r="DN118" s="1763"/>
      <c r="DO118" s="1763"/>
      <c r="DP118" s="1763"/>
      <c r="DQ118" s="1763"/>
      <c r="DR118" s="1763"/>
      <c r="DS118" s="1763"/>
    </row>
    <row r="119" spans="118:123">
      <c r="DN119" s="1763"/>
      <c r="DO119" s="1763"/>
      <c r="DP119" s="1763"/>
      <c r="DQ119" s="1763"/>
      <c r="DR119" s="1763"/>
      <c r="DS119" s="1763"/>
    </row>
    <row r="120" spans="118:123">
      <c r="DN120" s="1763"/>
      <c r="DO120" s="1763"/>
      <c r="DP120" s="1763"/>
      <c r="DQ120" s="1763"/>
      <c r="DR120" s="1763"/>
      <c r="DS120" s="1763"/>
    </row>
    <row r="121" spans="118:123">
      <c r="DN121" s="1763"/>
      <c r="DO121" s="1763"/>
      <c r="DP121" s="1763"/>
      <c r="DQ121" s="1763"/>
      <c r="DR121" s="1763"/>
      <c r="DS121" s="1763"/>
    </row>
    <row r="122" spans="118:123">
      <c r="DN122" s="1763"/>
      <c r="DO122" s="1763"/>
      <c r="DP122" s="1763"/>
      <c r="DQ122" s="1763"/>
      <c r="DR122" s="1763"/>
      <c r="DS122" s="1763"/>
    </row>
    <row r="123" spans="118:123">
      <c r="DN123" s="1763"/>
      <c r="DO123" s="1763"/>
      <c r="DP123" s="1763"/>
      <c r="DQ123" s="1763"/>
      <c r="DR123" s="1763"/>
      <c r="DS123" s="1763"/>
    </row>
    <row r="124" spans="118:123">
      <c r="DN124" s="1763"/>
      <c r="DO124" s="1763"/>
      <c r="DP124" s="1763"/>
      <c r="DQ124" s="1763"/>
      <c r="DR124" s="1763"/>
      <c r="DS124" s="1763"/>
    </row>
    <row r="125" spans="118:123">
      <c r="DN125" s="1763"/>
      <c r="DO125" s="1763"/>
      <c r="DP125" s="1763"/>
      <c r="DQ125" s="1763"/>
      <c r="DR125" s="1763"/>
      <c r="DS125" s="1763"/>
    </row>
    <row r="126" spans="118:123">
      <c r="DN126" s="1763"/>
      <c r="DO126" s="1763"/>
      <c r="DP126" s="1763"/>
      <c r="DQ126" s="1763"/>
      <c r="DR126" s="1763"/>
      <c r="DS126" s="1763"/>
    </row>
    <row r="127" spans="118:123">
      <c r="DN127" s="1763"/>
      <c r="DO127" s="1763"/>
      <c r="DP127" s="1763"/>
      <c r="DQ127" s="1763"/>
      <c r="DR127" s="1763"/>
      <c r="DS127" s="1763"/>
    </row>
    <row r="128" spans="118:123">
      <c r="DN128" s="1763"/>
      <c r="DO128" s="1763"/>
      <c r="DP128" s="1763"/>
      <c r="DQ128" s="1763"/>
      <c r="DR128" s="1763"/>
      <c r="DS128" s="1763"/>
    </row>
    <row r="129" spans="118:123">
      <c r="DN129" s="1763"/>
      <c r="DO129" s="1763"/>
      <c r="DP129" s="1763"/>
      <c r="DQ129" s="1763"/>
      <c r="DR129" s="1763"/>
      <c r="DS129" s="1763"/>
    </row>
    <row r="130" spans="118:123">
      <c r="DN130" s="1763"/>
      <c r="DO130" s="1763"/>
      <c r="DP130" s="1763"/>
      <c r="DQ130" s="1763"/>
      <c r="DR130" s="1763"/>
      <c r="DS130" s="1763"/>
    </row>
    <row r="131" spans="118:123">
      <c r="DN131" s="1763"/>
      <c r="DO131" s="1763"/>
      <c r="DP131" s="1763"/>
      <c r="DQ131" s="1763"/>
      <c r="DR131" s="1763"/>
      <c r="DS131" s="1763"/>
    </row>
    <row r="132" spans="118:123">
      <c r="DN132" s="1763"/>
      <c r="DO132" s="1763"/>
      <c r="DP132" s="1763"/>
      <c r="DQ132" s="1763"/>
      <c r="DR132" s="1763"/>
      <c r="DS132" s="1763"/>
    </row>
    <row r="133" spans="118:123">
      <c r="DN133" s="1763"/>
      <c r="DO133" s="1763"/>
      <c r="DP133" s="1763"/>
      <c r="DQ133" s="1763"/>
      <c r="DR133" s="1763"/>
      <c r="DS133" s="1763"/>
    </row>
    <row r="134" spans="118:123">
      <c r="DN134" s="1763"/>
      <c r="DO134" s="1763"/>
      <c r="DP134" s="1763"/>
      <c r="DQ134" s="1763"/>
      <c r="DR134" s="1763"/>
      <c r="DS134" s="1763"/>
    </row>
    <row r="135" spans="118:123">
      <c r="DN135" s="1763"/>
      <c r="DO135" s="1763"/>
      <c r="DP135" s="1763"/>
      <c r="DQ135" s="1763"/>
      <c r="DR135" s="1763"/>
      <c r="DS135" s="1763"/>
    </row>
    <row r="136" spans="118:123">
      <c r="DN136" s="1763"/>
      <c r="DO136" s="1763"/>
      <c r="DP136" s="1763"/>
      <c r="DQ136" s="1763"/>
      <c r="DR136" s="1763"/>
      <c r="DS136" s="1763"/>
    </row>
    <row r="137" spans="118:123">
      <c r="DN137" s="1763"/>
      <c r="DO137" s="1763"/>
      <c r="DP137" s="1763"/>
      <c r="DQ137" s="1763"/>
      <c r="DR137" s="1763"/>
      <c r="DS137" s="1763"/>
    </row>
    <row r="138" spans="118:123">
      <c r="DN138" s="1763"/>
      <c r="DO138" s="1763"/>
      <c r="DP138" s="1763"/>
      <c r="DQ138" s="1763"/>
      <c r="DR138" s="1763"/>
      <c r="DS138" s="1763"/>
    </row>
    <row r="139" spans="118:123">
      <c r="DN139" s="1763"/>
      <c r="DO139" s="1763"/>
      <c r="DP139" s="1763"/>
      <c r="DQ139" s="1763"/>
      <c r="DR139" s="1763"/>
      <c r="DS139" s="1763"/>
    </row>
    <row r="140" spans="118:123">
      <c r="DN140" s="1763"/>
      <c r="DO140" s="1763"/>
      <c r="DP140" s="1763"/>
      <c r="DQ140" s="1763"/>
      <c r="DR140" s="1763"/>
      <c r="DS140" s="1763"/>
    </row>
    <row r="141" spans="118:123">
      <c r="DN141" s="1763"/>
      <c r="DO141" s="1763"/>
      <c r="DP141" s="1763"/>
      <c r="DQ141" s="1763"/>
      <c r="DR141" s="1763"/>
      <c r="DS141" s="1763"/>
    </row>
    <row r="142" spans="118:123">
      <c r="DN142" s="1763"/>
      <c r="DO142" s="1763"/>
      <c r="DP142" s="1763"/>
      <c r="DQ142" s="1763"/>
      <c r="DR142" s="1763"/>
      <c r="DS142" s="1763"/>
    </row>
    <row r="143" spans="118:123">
      <c r="DN143" s="1763"/>
      <c r="DO143" s="1763"/>
      <c r="DP143" s="1763"/>
      <c r="DQ143" s="1763"/>
      <c r="DR143" s="1763"/>
      <c r="DS143" s="1763"/>
    </row>
    <row r="144" spans="118:123">
      <c r="DN144" s="1763"/>
      <c r="DO144" s="1763"/>
      <c r="DP144" s="1763"/>
      <c r="DQ144" s="1763"/>
      <c r="DR144" s="1763"/>
      <c r="DS144" s="1763"/>
    </row>
    <row r="145" spans="118:123">
      <c r="DN145" s="1763"/>
      <c r="DO145" s="1763"/>
      <c r="DP145" s="1763"/>
      <c r="DQ145" s="1763"/>
      <c r="DR145" s="1763"/>
      <c r="DS145" s="1763"/>
    </row>
    <row r="146" spans="118:123">
      <c r="DN146" s="1763"/>
      <c r="DO146" s="1763"/>
      <c r="DP146" s="1763"/>
      <c r="DQ146" s="1763"/>
      <c r="DR146" s="1763"/>
      <c r="DS146" s="1763"/>
    </row>
    <row r="147" spans="118:123">
      <c r="DN147" s="1763"/>
      <c r="DO147" s="1763"/>
      <c r="DP147" s="1763"/>
      <c r="DQ147" s="1763"/>
      <c r="DR147" s="1763"/>
      <c r="DS147" s="1763"/>
    </row>
    <row r="148" spans="118:123">
      <c r="DN148" s="1763"/>
      <c r="DO148" s="1763"/>
      <c r="DP148" s="1763"/>
      <c r="DQ148" s="1763"/>
      <c r="DR148" s="1763"/>
      <c r="DS148" s="1763"/>
    </row>
    <row r="149" spans="118:123">
      <c r="DN149" s="1763"/>
      <c r="DO149" s="1763"/>
      <c r="DP149" s="1763"/>
      <c r="DQ149" s="1763"/>
      <c r="DR149" s="1763"/>
      <c r="DS149" s="1763"/>
    </row>
    <row r="150" spans="118:123">
      <c r="DN150" s="1763"/>
      <c r="DO150" s="1763"/>
      <c r="DP150" s="1763"/>
      <c r="DQ150" s="1763"/>
      <c r="DR150" s="1763"/>
      <c r="DS150" s="1763"/>
    </row>
    <row r="151" spans="118:123">
      <c r="DN151" s="1763"/>
      <c r="DO151" s="1763"/>
      <c r="DP151" s="1763"/>
      <c r="DQ151" s="1763"/>
      <c r="DR151" s="1763"/>
      <c r="DS151" s="1763"/>
    </row>
    <row r="152" spans="118:123">
      <c r="DN152" s="1763"/>
      <c r="DO152" s="1763"/>
      <c r="DP152" s="1763"/>
      <c r="DQ152" s="1763"/>
      <c r="DR152" s="1763"/>
      <c r="DS152" s="1763"/>
    </row>
    <row r="153" spans="118:123">
      <c r="DN153" s="1763"/>
      <c r="DO153" s="1763"/>
      <c r="DP153" s="1763"/>
      <c r="DQ153" s="1763"/>
      <c r="DR153" s="1763"/>
      <c r="DS153" s="1763"/>
    </row>
    <row r="154" spans="118:123">
      <c r="DN154" s="1763"/>
      <c r="DO154" s="1763"/>
      <c r="DP154" s="1763"/>
      <c r="DQ154" s="1763"/>
      <c r="DR154" s="1763"/>
      <c r="DS154" s="1763"/>
    </row>
    <row r="155" spans="118:123">
      <c r="DN155" s="1763"/>
      <c r="DO155" s="1763"/>
      <c r="DP155" s="1763"/>
      <c r="DQ155" s="1763"/>
      <c r="DR155" s="1763"/>
      <c r="DS155" s="1763"/>
    </row>
    <row r="156" spans="118:123">
      <c r="DN156" s="1763"/>
      <c r="DO156" s="1763"/>
      <c r="DP156" s="1763"/>
      <c r="DQ156" s="1763"/>
      <c r="DR156" s="1763"/>
      <c r="DS156" s="1763"/>
    </row>
    <row r="157" spans="118:123">
      <c r="DN157" s="1763"/>
      <c r="DO157" s="1763"/>
      <c r="DP157" s="1763"/>
      <c r="DQ157" s="1763"/>
      <c r="DR157" s="1763"/>
      <c r="DS157" s="1763"/>
    </row>
    <row r="158" spans="118:123">
      <c r="DN158" s="1763"/>
      <c r="DO158" s="1763"/>
      <c r="DP158" s="1763"/>
      <c r="DQ158" s="1763"/>
      <c r="DR158" s="1763"/>
      <c r="DS158" s="1763"/>
    </row>
    <row r="159" spans="118:123">
      <c r="DN159" s="1763"/>
      <c r="DO159" s="1763"/>
      <c r="DP159" s="1763"/>
      <c r="DQ159" s="1763"/>
      <c r="DR159" s="1763"/>
      <c r="DS159" s="1763"/>
    </row>
    <row r="160" spans="118:123">
      <c r="DN160" s="1763"/>
      <c r="DO160" s="1763"/>
      <c r="DP160" s="1763"/>
      <c r="DQ160" s="1763"/>
      <c r="DR160" s="1763"/>
      <c r="DS160" s="1763"/>
    </row>
    <row r="161" spans="118:123">
      <c r="DN161" s="1763"/>
      <c r="DO161" s="1763"/>
      <c r="DP161" s="1763"/>
      <c r="DQ161" s="1763"/>
      <c r="DR161" s="1763"/>
      <c r="DS161" s="1763"/>
    </row>
    <row r="162" spans="118:123">
      <c r="DN162" s="1763"/>
      <c r="DO162" s="1763"/>
      <c r="DP162" s="1763"/>
      <c r="DQ162" s="1763"/>
      <c r="DR162" s="1763"/>
      <c r="DS162" s="1763"/>
    </row>
    <row r="163" spans="118:123">
      <c r="DN163" s="1763"/>
      <c r="DO163" s="1763"/>
      <c r="DP163" s="1763"/>
      <c r="DQ163" s="1763"/>
      <c r="DR163" s="1763"/>
      <c r="DS163" s="1763"/>
    </row>
    <row r="164" spans="118:123">
      <c r="DN164" s="1763"/>
      <c r="DO164" s="1763"/>
      <c r="DP164" s="1763"/>
      <c r="DQ164" s="1763"/>
      <c r="DR164" s="1763"/>
      <c r="DS164" s="1763"/>
    </row>
    <row r="165" spans="118:123">
      <c r="DN165" s="1763"/>
      <c r="DO165" s="1763"/>
      <c r="DP165" s="1763"/>
      <c r="DQ165" s="1763"/>
      <c r="DR165" s="1763"/>
      <c r="DS165" s="1763"/>
    </row>
    <row r="166" spans="118:123">
      <c r="DN166" s="1763"/>
      <c r="DO166" s="1763"/>
      <c r="DP166" s="1763"/>
      <c r="DQ166" s="1763"/>
      <c r="DR166" s="1763"/>
      <c r="DS166" s="1763"/>
    </row>
    <row r="167" spans="118:123">
      <c r="DN167" s="1763"/>
      <c r="DO167" s="1763"/>
      <c r="DP167" s="1763"/>
      <c r="DQ167" s="1763"/>
      <c r="DR167" s="1763"/>
      <c r="DS167" s="1763"/>
    </row>
    <row r="168" spans="118:123">
      <c r="DN168" s="1763"/>
      <c r="DO168" s="1763"/>
      <c r="DP168" s="1763"/>
      <c r="DQ168" s="1763"/>
      <c r="DR168" s="1763"/>
      <c r="DS168" s="1763"/>
    </row>
    <row r="169" spans="118:123">
      <c r="DN169" s="1763"/>
      <c r="DO169" s="1763"/>
      <c r="DP169" s="1763"/>
      <c r="DQ169" s="1763"/>
      <c r="DR169" s="1763"/>
      <c r="DS169" s="1763"/>
    </row>
    <row r="170" spans="118:123">
      <c r="DN170" s="1763"/>
      <c r="DO170" s="1763"/>
      <c r="DP170" s="1763"/>
      <c r="DQ170" s="1763"/>
      <c r="DR170" s="1763"/>
      <c r="DS170" s="1763"/>
    </row>
    <row r="171" spans="118:123">
      <c r="DN171" s="1763"/>
      <c r="DO171" s="1763"/>
      <c r="DP171" s="1763"/>
      <c r="DQ171" s="1763"/>
      <c r="DR171" s="1763"/>
      <c r="DS171" s="1763"/>
    </row>
    <row r="172" spans="118:123">
      <c r="DN172" s="1763"/>
      <c r="DO172" s="1763"/>
      <c r="DP172" s="1763"/>
      <c r="DQ172" s="1763"/>
      <c r="DR172" s="1763"/>
      <c r="DS172" s="1763"/>
    </row>
    <row r="173" spans="118:123">
      <c r="DN173" s="1763"/>
      <c r="DO173" s="1763"/>
      <c r="DP173" s="1763"/>
      <c r="DQ173" s="1763"/>
      <c r="DR173" s="1763"/>
      <c r="DS173" s="1763"/>
    </row>
    <row r="174" spans="118:123">
      <c r="DN174" s="1763"/>
      <c r="DO174" s="1763"/>
      <c r="DP174" s="1763"/>
      <c r="DQ174" s="1763"/>
      <c r="DR174" s="1763"/>
      <c r="DS174" s="1763"/>
    </row>
    <row r="175" spans="118:123">
      <c r="DN175" s="1763"/>
      <c r="DO175" s="1763"/>
      <c r="DP175" s="1763"/>
      <c r="DQ175" s="1763"/>
      <c r="DR175" s="1763"/>
      <c r="DS175" s="1763"/>
    </row>
    <row r="176" spans="118:123">
      <c r="DN176" s="1763"/>
      <c r="DO176" s="1763"/>
      <c r="DP176" s="1763"/>
      <c r="DQ176" s="1763"/>
      <c r="DR176" s="1763"/>
      <c r="DS176" s="1763"/>
    </row>
    <row r="177" spans="118:123">
      <c r="DN177" s="1763"/>
      <c r="DO177" s="1763"/>
      <c r="DP177" s="1763"/>
      <c r="DQ177" s="1763"/>
      <c r="DR177" s="1763"/>
      <c r="DS177" s="1763"/>
    </row>
    <row r="178" spans="118:123">
      <c r="DN178" s="1763"/>
      <c r="DO178" s="1763"/>
      <c r="DP178" s="1763"/>
      <c r="DQ178" s="1763"/>
      <c r="DR178" s="1763"/>
      <c r="DS178" s="1763"/>
    </row>
    <row r="179" spans="118:123">
      <c r="DN179" s="1763"/>
      <c r="DO179" s="1763"/>
      <c r="DP179" s="1763"/>
      <c r="DQ179" s="1763"/>
      <c r="DR179" s="1763"/>
      <c r="DS179" s="1763"/>
    </row>
    <row r="180" spans="118:123">
      <c r="DN180" s="1763"/>
      <c r="DO180" s="1763"/>
      <c r="DP180" s="1763"/>
      <c r="DQ180" s="1763"/>
      <c r="DR180" s="1763"/>
      <c r="DS180" s="1763"/>
    </row>
    <row r="181" spans="118:123">
      <c r="DN181" s="1763"/>
      <c r="DO181" s="1763"/>
      <c r="DP181" s="1763"/>
      <c r="DQ181" s="1763"/>
      <c r="DR181" s="1763"/>
      <c r="DS181" s="1763"/>
    </row>
    <row r="182" spans="118:123">
      <c r="DN182" s="1763"/>
      <c r="DO182" s="1763"/>
      <c r="DP182" s="1763"/>
      <c r="DQ182" s="1763"/>
      <c r="DR182" s="1763"/>
      <c r="DS182" s="1763"/>
    </row>
    <row r="183" spans="118:123">
      <c r="DN183" s="1763"/>
      <c r="DO183" s="1763"/>
      <c r="DP183" s="1763"/>
      <c r="DQ183" s="1763"/>
      <c r="DR183" s="1763"/>
      <c r="DS183" s="1763"/>
    </row>
    <row r="184" spans="118:123">
      <c r="DN184" s="1763"/>
      <c r="DO184" s="1763"/>
      <c r="DP184" s="1763"/>
      <c r="DQ184" s="1763"/>
      <c r="DR184" s="1763"/>
      <c r="DS184" s="1763"/>
    </row>
    <row r="185" spans="118:123">
      <c r="DN185" s="1763"/>
      <c r="DO185" s="1763"/>
      <c r="DP185" s="1763"/>
      <c r="DQ185" s="1763"/>
      <c r="DR185" s="1763"/>
      <c r="DS185" s="1763"/>
    </row>
    <row r="186" spans="118:123">
      <c r="DN186" s="1763"/>
      <c r="DO186" s="1763"/>
      <c r="DP186" s="1763"/>
      <c r="DQ186" s="1763"/>
      <c r="DR186" s="1763"/>
      <c r="DS186" s="1763"/>
    </row>
    <row r="187" spans="118:123">
      <c r="DN187" s="1763"/>
      <c r="DO187" s="1763"/>
      <c r="DP187" s="1763"/>
      <c r="DQ187" s="1763"/>
      <c r="DR187" s="1763"/>
      <c r="DS187" s="1763"/>
    </row>
    <row r="188" spans="118:123">
      <c r="DN188" s="1763"/>
      <c r="DO188" s="1763"/>
      <c r="DP188" s="1763"/>
      <c r="DQ188" s="1763"/>
      <c r="DR188" s="1763"/>
      <c r="DS188" s="1763"/>
    </row>
    <row r="189" spans="118:123">
      <c r="DN189" s="1763"/>
      <c r="DO189" s="1763"/>
      <c r="DP189" s="1763"/>
      <c r="DQ189" s="1763"/>
      <c r="DR189" s="1763"/>
      <c r="DS189" s="1763"/>
    </row>
    <row r="190" spans="118:123">
      <c r="DN190" s="1763"/>
      <c r="DO190" s="1763"/>
      <c r="DP190" s="1763"/>
      <c r="DQ190" s="1763"/>
      <c r="DR190" s="1763"/>
      <c r="DS190" s="1763"/>
    </row>
    <row r="191" spans="118:123">
      <c r="DN191" s="1763"/>
      <c r="DO191" s="1763"/>
      <c r="DP191" s="1763"/>
      <c r="DQ191" s="1763"/>
      <c r="DR191" s="1763"/>
      <c r="DS191" s="1763"/>
    </row>
    <row r="192" spans="118:123">
      <c r="DN192" s="1763"/>
      <c r="DO192" s="1763"/>
      <c r="DP192" s="1763"/>
      <c r="DQ192" s="1763"/>
      <c r="DR192" s="1763"/>
      <c r="DS192" s="1763"/>
    </row>
    <row r="193" spans="118:123">
      <c r="DN193" s="1763"/>
      <c r="DO193" s="1763"/>
      <c r="DP193" s="1763"/>
      <c r="DQ193" s="1763"/>
      <c r="DR193" s="1763"/>
      <c r="DS193" s="1763"/>
    </row>
    <row r="194" spans="118:123">
      <c r="DN194" s="1763"/>
      <c r="DO194" s="1763"/>
      <c r="DP194" s="1763"/>
      <c r="DQ194" s="1763"/>
      <c r="DR194" s="1763"/>
      <c r="DS194" s="1763"/>
    </row>
    <row r="195" spans="118:123">
      <c r="DN195" s="1763"/>
      <c r="DO195" s="1763"/>
      <c r="DP195" s="1763"/>
      <c r="DQ195" s="1763"/>
      <c r="DR195" s="1763"/>
      <c r="DS195" s="1763"/>
    </row>
    <row r="196" spans="118:123">
      <c r="DN196" s="1763"/>
      <c r="DO196" s="1763"/>
      <c r="DP196" s="1763"/>
      <c r="DQ196" s="1763"/>
      <c r="DR196" s="1763"/>
      <c r="DS196" s="1763"/>
    </row>
    <row r="197" spans="118:123">
      <c r="DN197" s="1763"/>
      <c r="DO197" s="1763"/>
      <c r="DP197" s="1763"/>
      <c r="DQ197" s="1763"/>
      <c r="DR197" s="1763"/>
      <c r="DS197" s="1763"/>
    </row>
    <row r="198" spans="118:123">
      <c r="DN198" s="1763"/>
      <c r="DO198" s="1763"/>
      <c r="DP198" s="1763"/>
      <c r="DQ198" s="1763"/>
      <c r="DR198" s="1763"/>
      <c r="DS198" s="1763"/>
    </row>
    <row r="199" spans="118:123">
      <c r="DN199" s="1763"/>
      <c r="DO199" s="1763"/>
      <c r="DP199" s="1763"/>
      <c r="DQ199" s="1763"/>
      <c r="DR199" s="1763"/>
      <c r="DS199" s="1763"/>
    </row>
    <row r="200" spans="118:123">
      <c r="DN200" s="1763"/>
      <c r="DO200" s="1763"/>
      <c r="DP200" s="1763"/>
      <c r="DQ200" s="1763"/>
      <c r="DR200" s="1763"/>
      <c r="DS200" s="1763"/>
    </row>
    <row r="201" spans="118:123">
      <c r="DN201" s="1763"/>
      <c r="DO201" s="1763"/>
      <c r="DP201" s="1763"/>
      <c r="DQ201" s="1763"/>
      <c r="DR201" s="1763"/>
      <c r="DS201" s="1763"/>
    </row>
    <row r="202" spans="118:123">
      <c r="DN202" s="1763"/>
      <c r="DO202" s="1763"/>
      <c r="DP202" s="1763"/>
      <c r="DQ202" s="1763"/>
      <c r="DR202" s="1763"/>
      <c r="DS202" s="1763"/>
    </row>
    <row r="203" spans="118:123">
      <c r="DN203" s="1763"/>
      <c r="DO203" s="1763"/>
      <c r="DP203" s="1763"/>
      <c r="DQ203" s="1763"/>
      <c r="DR203" s="1763"/>
      <c r="DS203" s="1763"/>
    </row>
    <row r="204" spans="118:123">
      <c r="DN204" s="1763"/>
      <c r="DO204" s="1763"/>
      <c r="DP204" s="1763"/>
      <c r="DQ204" s="1763"/>
      <c r="DR204" s="1763"/>
      <c r="DS204" s="1763"/>
    </row>
    <row r="205" spans="118:123">
      <c r="DN205" s="1763"/>
      <c r="DO205" s="1763"/>
      <c r="DP205" s="1763"/>
      <c r="DQ205" s="1763"/>
      <c r="DR205" s="1763"/>
      <c r="DS205" s="1763"/>
    </row>
    <row r="206" spans="118:123">
      <c r="DN206" s="1763"/>
      <c r="DO206" s="1763"/>
      <c r="DP206" s="1763"/>
      <c r="DQ206" s="1763"/>
      <c r="DR206" s="1763"/>
      <c r="DS206" s="1763"/>
    </row>
    <row r="207" spans="118:123">
      <c r="DN207" s="1763"/>
      <c r="DO207" s="1763"/>
      <c r="DP207" s="1763"/>
      <c r="DQ207" s="1763"/>
      <c r="DR207" s="1763"/>
      <c r="DS207" s="1763"/>
    </row>
    <row r="208" spans="118:123">
      <c r="DN208" s="1763"/>
      <c r="DO208" s="1763"/>
      <c r="DP208" s="1763"/>
      <c r="DQ208" s="1763"/>
      <c r="DR208" s="1763"/>
      <c r="DS208" s="1763"/>
    </row>
    <row r="209" spans="118:123">
      <c r="DN209" s="1763"/>
      <c r="DO209" s="1763"/>
      <c r="DP209" s="1763"/>
      <c r="DQ209" s="1763"/>
      <c r="DR209" s="1763"/>
      <c r="DS209" s="1763"/>
    </row>
    <row r="210" spans="118:123">
      <c r="DN210" s="1763"/>
      <c r="DO210" s="1763"/>
      <c r="DP210" s="1763"/>
      <c r="DQ210" s="1763"/>
      <c r="DR210" s="1763"/>
      <c r="DS210" s="1763"/>
    </row>
    <row r="211" spans="118:123">
      <c r="DN211" s="1763"/>
      <c r="DO211" s="1763"/>
      <c r="DP211" s="1763"/>
      <c r="DQ211" s="1763"/>
      <c r="DR211" s="1763"/>
      <c r="DS211" s="1763"/>
    </row>
    <row r="212" spans="118:123">
      <c r="DN212" s="1763"/>
      <c r="DO212" s="1763"/>
      <c r="DP212" s="1763"/>
      <c r="DQ212" s="1763"/>
      <c r="DR212" s="1763"/>
      <c r="DS212" s="1763"/>
    </row>
    <row r="213" spans="118:123">
      <c r="DN213" s="1763"/>
      <c r="DO213" s="1763"/>
      <c r="DP213" s="1763"/>
      <c r="DQ213" s="1763"/>
      <c r="DR213" s="1763"/>
      <c r="DS213" s="1763"/>
    </row>
    <row r="214" spans="118:123">
      <c r="DN214" s="1763"/>
      <c r="DO214" s="1763"/>
      <c r="DP214" s="1763"/>
      <c r="DQ214" s="1763"/>
      <c r="DR214" s="1763"/>
      <c r="DS214" s="1763"/>
    </row>
    <row r="215" spans="118:123">
      <c r="DN215" s="1763"/>
      <c r="DO215" s="1763"/>
      <c r="DP215" s="1763"/>
      <c r="DQ215" s="1763"/>
      <c r="DR215" s="1763"/>
      <c r="DS215" s="1763"/>
    </row>
    <row r="216" spans="118:123">
      <c r="DN216" s="1763"/>
      <c r="DO216" s="1763"/>
      <c r="DP216" s="1763"/>
      <c r="DQ216" s="1763"/>
      <c r="DR216" s="1763"/>
      <c r="DS216" s="1763"/>
    </row>
    <row r="217" spans="118:123">
      <c r="DN217" s="1763"/>
      <c r="DO217" s="1763"/>
      <c r="DP217" s="1763"/>
      <c r="DQ217" s="1763"/>
      <c r="DR217" s="1763"/>
      <c r="DS217" s="1763"/>
    </row>
    <row r="218" spans="118:123">
      <c r="DN218" s="1763"/>
      <c r="DO218" s="1763"/>
      <c r="DP218" s="1763"/>
      <c r="DQ218" s="1763"/>
      <c r="DR218" s="1763"/>
      <c r="DS218" s="1763"/>
    </row>
    <row r="219" spans="118:123">
      <c r="DN219" s="1763"/>
      <c r="DO219" s="1763"/>
      <c r="DP219" s="1763"/>
      <c r="DQ219" s="1763"/>
      <c r="DR219" s="1763"/>
      <c r="DS219" s="1763"/>
    </row>
    <row r="220" spans="118:123">
      <c r="DN220" s="1763"/>
      <c r="DO220" s="1763"/>
      <c r="DP220" s="1763"/>
      <c r="DQ220" s="1763"/>
      <c r="DR220" s="1763"/>
      <c r="DS220" s="1763"/>
    </row>
    <row r="221" spans="118:123">
      <c r="DN221" s="1763"/>
      <c r="DO221" s="1763"/>
      <c r="DP221" s="1763"/>
      <c r="DQ221" s="1763"/>
      <c r="DR221" s="1763"/>
      <c r="DS221" s="1763"/>
    </row>
    <row r="222" spans="118:123">
      <c r="DN222" s="1763"/>
      <c r="DO222" s="1763"/>
      <c r="DP222" s="1763"/>
      <c r="DQ222" s="1763"/>
      <c r="DR222" s="1763"/>
      <c r="DS222" s="1763"/>
    </row>
    <row r="223" spans="118:123">
      <c r="DN223" s="1763"/>
      <c r="DO223" s="1763"/>
      <c r="DP223" s="1763"/>
      <c r="DQ223" s="1763"/>
      <c r="DR223" s="1763"/>
      <c r="DS223" s="1763"/>
    </row>
    <row r="224" spans="118:123">
      <c r="DN224" s="1763"/>
      <c r="DO224" s="1763"/>
      <c r="DP224" s="1763"/>
      <c r="DQ224" s="1763"/>
      <c r="DR224" s="1763"/>
      <c r="DS224" s="1763"/>
    </row>
    <row r="225" spans="118:123">
      <c r="DN225" s="1763"/>
      <c r="DO225" s="1763"/>
      <c r="DP225" s="1763"/>
      <c r="DQ225" s="1763"/>
      <c r="DR225" s="1763"/>
      <c r="DS225" s="1763"/>
    </row>
    <row r="226" spans="118:123">
      <c r="DN226" s="1763"/>
      <c r="DO226" s="1763"/>
      <c r="DP226" s="1763"/>
      <c r="DQ226" s="1763"/>
      <c r="DR226" s="1763"/>
      <c r="DS226" s="1763"/>
    </row>
    <row r="227" spans="118:123">
      <c r="DN227" s="1763"/>
      <c r="DO227" s="1763"/>
      <c r="DP227" s="1763"/>
      <c r="DQ227" s="1763"/>
      <c r="DR227" s="1763"/>
      <c r="DS227" s="1763"/>
    </row>
    <row r="228" spans="118:123">
      <c r="DN228" s="1763"/>
      <c r="DO228" s="1763"/>
      <c r="DP228" s="1763"/>
      <c r="DQ228" s="1763"/>
      <c r="DR228" s="1763"/>
      <c r="DS228" s="1763"/>
    </row>
    <row r="229" spans="118:123">
      <c r="DN229" s="1763"/>
      <c r="DO229" s="1763"/>
      <c r="DP229" s="1763"/>
      <c r="DQ229" s="1763"/>
      <c r="DR229" s="1763"/>
      <c r="DS229" s="1763"/>
    </row>
    <row r="230" spans="118:123">
      <c r="DN230" s="1763"/>
      <c r="DO230" s="1763"/>
      <c r="DP230" s="1763"/>
      <c r="DQ230" s="1763"/>
      <c r="DR230" s="1763"/>
      <c r="DS230" s="1763"/>
    </row>
    <row r="231" spans="118:123">
      <c r="DN231" s="1763"/>
      <c r="DO231" s="1763"/>
      <c r="DP231" s="1763"/>
      <c r="DQ231" s="1763"/>
      <c r="DR231" s="1763"/>
      <c r="DS231" s="1763"/>
    </row>
    <row r="232" spans="118:123">
      <c r="DN232" s="1763"/>
      <c r="DO232" s="1763"/>
      <c r="DP232" s="1763"/>
      <c r="DQ232" s="1763"/>
      <c r="DR232" s="1763"/>
      <c r="DS232" s="1763"/>
    </row>
    <row r="233" spans="118:123">
      <c r="DN233" s="1763"/>
      <c r="DO233" s="1763"/>
      <c r="DP233" s="1763"/>
      <c r="DQ233" s="1763"/>
      <c r="DR233" s="1763"/>
      <c r="DS233" s="1763"/>
    </row>
    <row r="234" spans="118:123">
      <c r="DN234" s="1763"/>
      <c r="DO234" s="1763"/>
      <c r="DP234" s="1763"/>
      <c r="DQ234" s="1763"/>
      <c r="DR234" s="1763"/>
      <c r="DS234" s="1763"/>
    </row>
    <row r="235" spans="118:123">
      <c r="DN235" s="1763"/>
      <c r="DO235" s="1763"/>
      <c r="DP235" s="1763"/>
      <c r="DQ235" s="1763"/>
      <c r="DR235" s="1763"/>
      <c r="DS235" s="1763"/>
    </row>
    <row r="236" spans="118:123">
      <c r="DN236" s="1763"/>
      <c r="DO236" s="1763"/>
      <c r="DP236" s="1763"/>
      <c r="DQ236" s="1763"/>
      <c r="DR236" s="1763"/>
      <c r="DS236" s="1763"/>
    </row>
    <row r="237" spans="118:123">
      <c r="DN237" s="1763"/>
      <c r="DO237" s="1763"/>
      <c r="DP237" s="1763"/>
      <c r="DQ237" s="1763"/>
      <c r="DR237" s="1763"/>
      <c r="DS237" s="1763"/>
    </row>
    <row r="238" spans="118:123">
      <c r="DN238" s="1763"/>
      <c r="DO238" s="1763"/>
      <c r="DP238" s="1763"/>
      <c r="DQ238" s="1763"/>
      <c r="DR238" s="1763"/>
      <c r="DS238" s="1763"/>
    </row>
    <row r="239" spans="118:123">
      <c r="DN239" s="1763"/>
      <c r="DO239" s="1763"/>
      <c r="DP239" s="1763"/>
      <c r="DQ239" s="1763"/>
      <c r="DR239" s="1763"/>
      <c r="DS239" s="1763"/>
    </row>
    <row r="240" spans="118:123">
      <c r="DN240" s="1763"/>
      <c r="DO240" s="1763"/>
      <c r="DP240" s="1763"/>
      <c r="DQ240" s="1763"/>
      <c r="DR240" s="1763"/>
      <c r="DS240" s="1763"/>
    </row>
    <row r="241" spans="118:123">
      <c r="DN241" s="1763"/>
      <c r="DO241" s="1763"/>
      <c r="DP241" s="1763"/>
      <c r="DQ241" s="1763"/>
      <c r="DR241" s="1763"/>
      <c r="DS241" s="1763"/>
    </row>
    <row r="242" spans="118:123">
      <c r="DN242" s="1763"/>
      <c r="DO242" s="1763"/>
      <c r="DP242" s="1763"/>
      <c r="DQ242" s="1763"/>
      <c r="DR242" s="1763"/>
      <c r="DS242" s="1763"/>
    </row>
    <row r="243" spans="118:123">
      <c r="DN243" s="1763"/>
      <c r="DO243" s="1763"/>
      <c r="DP243" s="1763"/>
      <c r="DQ243" s="1763"/>
      <c r="DR243" s="1763"/>
      <c r="DS243" s="1763"/>
    </row>
    <row r="244" spans="118:123">
      <c r="DN244" s="1763"/>
      <c r="DO244" s="1763"/>
      <c r="DP244" s="1763"/>
      <c r="DQ244" s="1763"/>
      <c r="DR244" s="1763"/>
      <c r="DS244" s="1763"/>
    </row>
    <row r="245" spans="118:123">
      <c r="DN245" s="1763"/>
      <c r="DO245" s="1763"/>
      <c r="DP245" s="1763"/>
      <c r="DQ245" s="1763"/>
      <c r="DR245" s="1763"/>
      <c r="DS245" s="1763"/>
    </row>
    <row r="246" spans="118:123">
      <c r="DN246" s="1763"/>
      <c r="DO246" s="1763"/>
      <c r="DP246" s="1763"/>
      <c r="DQ246" s="1763"/>
      <c r="DR246" s="1763"/>
      <c r="DS246" s="1763"/>
    </row>
    <row r="247" spans="118:123">
      <c r="DN247" s="1763"/>
      <c r="DO247" s="1763"/>
      <c r="DP247" s="1763"/>
      <c r="DQ247" s="1763"/>
      <c r="DR247" s="1763"/>
      <c r="DS247" s="1763"/>
    </row>
    <row r="248" spans="118:123">
      <c r="DN248" s="1763"/>
      <c r="DO248" s="1763"/>
      <c r="DP248" s="1763"/>
      <c r="DQ248" s="1763"/>
      <c r="DR248" s="1763"/>
      <c r="DS248" s="1763"/>
    </row>
    <row r="249" spans="118:123">
      <c r="DN249" s="1763"/>
      <c r="DO249" s="1763"/>
      <c r="DP249" s="1763"/>
      <c r="DQ249" s="1763"/>
      <c r="DR249" s="1763"/>
      <c r="DS249" s="1763"/>
    </row>
    <row r="250" spans="118:123">
      <c r="DN250" s="1763"/>
      <c r="DO250" s="1763"/>
      <c r="DP250" s="1763"/>
      <c r="DQ250" s="1763"/>
      <c r="DR250" s="1763"/>
      <c r="DS250" s="1763"/>
    </row>
    <row r="251" spans="118:123">
      <c r="DN251" s="1763"/>
      <c r="DO251" s="1763"/>
      <c r="DP251" s="1763"/>
      <c r="DQ251" s="1763"/>
      <c r="DR251" s="1763"/>
      <c r="DS251" s="1763"/>
    </row>
    <row r="252" spans="118:123">
      <c r="DN252" s="1763"/>
      <c r="DO252" s="1763"/>
      <c r="DP252" s="1763"/>
      <c r="DQ252" s="1763"/>
      <c r="DR252" s="1763"/>
      <c r="DS252" s="1763"/>
    </row>
    <row r="253" spans="118:123">
      <c r="DN253" s="1763"/>
      <c r="DO253" s="1763"/>
      <c r="DP253" s="1763"/>
      <c r="DQ253" s="1763"/>
      <c r="DR253" s="1763"/>
      <c r="DS253" s="1763"/>
    </row>
    <row r="254" spans="118:123">
      <c r="DN254" s="1763"/>
      <c r="DO254" s="1763"/>
      <c r="DP254" s="1763"/>
      <c r="DQ254" s="1763"/>
      <c r="DR254" s="1763"/>
      <c r="DS254" s="1763"/>
    </row>
    <row r="255" spans="118:123">
      <c r="DN255" s="1763"/>
      <c r="DO255" s="1763"/>
      <c r="DP255" s="1763"/>
      <c r="DQ255" s="1763"/>
      <c r="DR255" s="1763"/>
      <c r="DS255" s="1763"/>
    </row>
    <row r="256" spans="118:123">
      <c r="DN256" s="1763"/>
      <c r="DO256" s="1763"/>
      <c r="DP256" s="1763"/>
      <c r="DQ256" s="1763"/>
      <c r="DR256" s="1763"/>
      <c r="DS256" s="1763"/>
    </row>
    <row r="257" spans="118:123">
      <c r="DN257" s="1763"/>
      <c r="DO257" s="1763"/>
      <c r="DP257" s="1763"/>
      <c r="DQ257" s="1763"/>
      <c r="DR257" s="1763"/>
      <c r="DS257" s="1763"/>
    </row>
    <row r="258" spans="118:123">
      <c r="DN258" s="1763"/>
      <c r="DO258" s="1763"/>
      <c r="DP258" s="1763"/>
      <c r="DQ258" s="1763"/>
      <c r="DR258" s="1763"/>
      <c r="DS258" s="1763"/>
    </row>
    <row r="259" spans="118:123">
      <c r="DN259" s="1763"/>
      <c r="DO259" s="1763"/>
      <c r="DP259" s="1763"/>
      <c r="DQ259" s="1763"/>
      <c r="DR259" s="1763"/>
      <c r="DS259" s="1763"/>
    </row>
    <row r="260" spans="118:123">
      <c r="DN260" s="1763"/>
      <c r="DO260" s="1763"/>
      <c r="DP260" s="1763"/>
      <c r="DQ260" s="1763"/>
      <c r="DR260" s="1763"/>
      <c r="DS260" s="1763"/>
    </row>
    <row r="261" spans="118:123">
      <c r="DN261" s="1763"/>
      <c r="DO261" s="1763"/>
      <c r="DP261" s="1763"/>
      <c r="DQ261" s="1763"/>
      <c r="DR261" s="1763"/>
      <c r="DS261" s="1763"/>
    </row>
    <row r="262" spans="118:123">
      <c r="DN262" s="1763"/>
      <c r="DO262" s="1763"/>
      <c r="DP262" s="1763"/>
      <c r="DQ262" s="1763"/>
      <c r="DR262" s="1763"/>
      <c r="DS262" s="1763"/>
    </row>
    <row r="263" spans="118:123">
      <c r="DN263" s="1763"/>
      <c r="DO263" s="1763"/>
      <c r="DP263" s="1763"/>
      <c r="DQ263" s="1763"/>
      <c r="DR263" s="1763"/>
      <c r="DS263" s="1763"/>
    </row>
    <row r="264" spans="118:123">
      <c r="DN264" s="1763"/>
      <c r="DO264" s="1763"/>
      <c r="DP264" s="1763"/>
      <c r="DQ264" s="1763"/>
      <c r="DR264" s="1763"/>
      <c r="DS264" s="1763"/>
    </row>
    <row r="265" spans="118:123">
      <c r="DN265" s="1763"/>
      <c r="DO265" s="1763"/>
      <c r="DP265" s="1763"/>
      <c r="DQ265" s="1763"/>
      <c r="DR265" s="1763"/>
      <c r="DS265" s="1763"/>
    </row>
    <row r="266" spans="118:123">
      <c r="DN266" s="1763"/>
      <c r="DO266" s="1763"/>
      <c r="DP266" s="1763"/>
      <c r="DQ266" s="1763"/>
      <c r="DR266" s="1763"/>
      <c r="DS266" s="1763"/>
    </row>
    <row r="267" spans="118:123">
      <c r="DN267" s="1763"/>
      <c r="DO267" s="1763"/>
      <c r="DP267" s="1763"/>
      <c r="DQ267" s="1763"/>
      <c r="DR267" s="1763"/>
      <c r="DS267" s="1763"/>
    </row>
    <row r="268" spans="118:123">
      <c r="DN268" s="1763"/>
      <c r="DO268" s="1763"/>
      <c r="DP268" s="1763"/>
      <c r="DQ268" s="1763"/>
      <c r="DR268" s="1763"/>
      <c r="DS268" s="1763"/>
    </row>
    <row r="269" spans="118:123">
      <c r="DN269" s="1763"/>
      <c r="DO269" s="1763"/>
      <c r="DP269" s="1763"/>
      <c r="DQ269" s="1763"/>
      <c r="DR269" s="1763"/>
      <c r="DS269" s="1763"/>
    </row>
    <row r="270" spans="118:123">
      <c r="DN270" s="1763"/>
      <c r="DO270" s="1763"/>
      <c r="DP270" s="1763"/>
      <c r="DQ270" s="1763"/>
      <c r="DR270" s="1763"/>
      <c r="DS270" s="1763"/>
    </row>
    <row r="271" spans="118:123">
      <c r="DN271" s="1763"/>
      <c r="DO271" s="1763"/>
      <c r="DP271" s="1763"/>
      <c r="DQ271" s="1763"/>
      <c r="DR271" s="1763"/>
      <c r="DS271" s="1763"/>
    </row>
    <row r="272" spans="118:123">
      <c r="DN272" s="1763"/>
      <c r="DO272" s="1763"/>
      <c r="DP272" s="1763"/>
      <c r="DQ272" s="1763"/>
      <c r="DR272" s="1763"/>
      <c r="DS272" s="1763"/>
    </row>
    <row r="273" spans="118:123">
      <c r="DN273" s="1763"/>
      <c r="DO273" s="1763"/>
      <c r="DP273" s="1763"/>
      <c r="DQ273" s="1763"/>
      <c r="DR273" s="1763"/>
      <c r="DS273" s="1763"/>
    </row>
    <row r="274" spans="118:123">
      <c r="DN274" s="1763"/>
      <c r="DO274" s="1763"/>
      <c r="DP274" s="1763"/>
      <c r="DQ274" s="1763"/>
      <c r="DR274" s="1763"/>
      <c r="DS274" s="1763"/>
    </row>
    <row r="275" spans="118:123">
      <c r="DN275" s="1763"/>
      <c r="DO275" s="1763"/>
      <c r="DP275" s="1763"/>
      <c r="DQ275" s="1763"/>
      <c r="DR275" s="1763"/>
      <c r="DS275" s="1763"/>
    </row>
    <row r="276" spans="118:123">
      <c r="DN276" s="1763"/>
      <c r="DO276" s="1763"/>
      <c r="DP276" s="1763"/>
      <c r="DQ276" s="1763"/>
      <c r="DR276" s="1763"/>
      <c r="DS276" s="1763"/>
    </row>
    <row r="277" spans="118:123">
      <c r="DN277" s="1763"/>
      <c r="DO277" s="1763"/>
      <c r="DP277" s="1763"/>
      <c r="DQ277" s="1763"/>
      <c r="DR277" s="1763"/>
      <c r="DS277" s="1763"/>
    </row>
    <row r="278" spans="118:123">
      <c r="DN278" s="1763"/>
      <c r="DO278" s="1763"/>
      <c r="DP278" s="1763"/>
      <c r="DQ278" s="1763"/>
      <c r="DR278" s="1763"/>
      <c r="DS278" s="1763"/>
    </row>
    <row r="279" spans="118:123">
      <c r="DN279" s="1763"/>
      <c r="DO279" s="1763"/>
      <c r="DP279" s="1763"/>
      <c r="DQ279" s="1763"/>
      <c r="DR279" s="1763"/>
      <c r="DS279" s="1763"/>
    </row>
    <row r="280" spans="118:123">
      <c r="DN280" s="1763"/>
      <c r="DO280" s="1763"/>
      <c r="DP280" s="1763"/>
      <c r="DQ280" s="1763"/>
      <c r="DR280" s="1763"/>
      <c r="DS280" s="1763"/>
    </row>
    <row r="281" spans="118:123">
      <c r="DN281" s="1763"/>
      <c r="DO281" s="1763"/>
      <c r="DP281" s="1763"/>
      <c r="DQ281" s="1763"/>
      <c r="DR281" s="1763"/>
      <c r="DS281" s="1763"/>
    </row>
    <row r="282" spans="118:123">
      <c r="DN282" s="1763"/>
      <c r="DO282" s="1763"/>
      <c r="DP282" s="1763"/>
      <c r="DQ282" s="1763"/>
      <c r="DR282" s="1763"/>
      <c r="DS282" s="1763"/>
    </row>
    <row r="283" spans="118:123">
      <c r="DN283" s="1763"/>
      <c r="DO283" s="1763"/>
      <c r="DP283" s="1763"/>
      <c r="DQ283" s="1763"/>
      <c r="DR283" s="1763"/>
      <c r="DS283" s="1763"/>
    </row>
    <row r="284" spans="118:123">
      <c r="DN284" s="1763"/>
      <c r="DO284" s="1763"/>
      <c r="DP284" s="1763"/>
      <c r="DQ284" s="1763"/>
      <c r="DR284" s="1763"/>
      <c r="DS284" s="1763"/>
    </row>
    <row r="285" spans="118:123">
      <c r="DN285" s="1763"/>
      <c r="DO285" s="1763"/>
      <c r="DP285" s="1763"/>
      <c r="DQ285" s="1763"/>
      <c r="DR285" s="1763"/>
      <c r="DS285" s="1763"/>
    </row>
    <row r="286" spans="118:123">
      <c r="DN286" s="1763"/>
      <c r="DO286" s="1763"/>
      <c r="DP286" s="1763"/>
      <c r="DQ286" s="1763"/>
      <c r="DR286" s="1763"/>
      <c r="DS286" s="1763"/>
    </row>
    <row r="287" spans="118:123">
      <c r="DN287" s="1763"/>
      <c r="DO287" s="1763"/>
      <c r="DP287" s="1763"/>
      <c r="DQ287" s="1763"/>
      <c r="DR287" s="1763"/>
      <c r="DS287" s="1763"/>
    </row>
    <row r="288" spans="118:123">
      <c r="DN288" s="1763"/>
      <c r="DO288" s="1763"/>
      <c r="DP288" s="1763"/>
      <c r="DQ288" s="1763"/>
      <c r="DR288" s="1763"/>
      <c r="DS288" s="1763"/>
    </row>
    <row r="289" spans="118:123">
      <c r="DN289" s="1763"/>
      <c r="DO289" s="1763"/>
      <c r="DP289" s="1763"/>
      <c r="DQ289" s="1763"/>
      <c r="DR289" s="1763"/>
      <c r="DS289" s="1763"/>
    </row>
    <row r="290" spans="118:123">
      <c r="DN290" s="1763"/>
      <c r="DO290" s="1763"/>
      <c r="DP290" s="1763"/>
      <c r="DQ290" s="1763"/>
      <c r="DR290" s="1763"/>
      <c r="DS290" s="1763"/>
    </row>
    <row r="291" spans="118:123">
      <c r="DN291" s="1763"/>
      <c r="DO291" s="1763"/>
      <c r="DP291" s="1763"/>
      <c r="DQ291" s="1763"/>
      <c r="DR291" s="1763"/>
      <c r="DS291" s="1763"/>
    </row>
    <row r="292" spans="118:123">
      <c r="DN292" s="1763"/>
      <c r="DO292" s="1763"/>
      <c r="DP292" s="1763"/>
      <c r="DQ292" s="1763"/>
      <c r="DR292" s="1763"/>
      <c r="DS292" s="1763"/>
    </row>
    <row r="293" spans="118:123">
      <c r="DN293" s="1763"/>
      <c r="DO293" s="1763"/>
      <c r="DP293" s="1763"/>
      <c r="DQ293" s="1763"/>
      <c r="DR293" s="1763"/>
      <c r="DS293" s="1763"/>
    </row>
    <row r="294" spans="118:123">
      <c r="DN294" s="1763"/>
      <c r="DO294" s="1763"/>
      <c r="DP294" s="1763"/>
      <c r="DQ294" s="1763"/>
      <c r="DR294" s="1763"/>
      <c r="DS294" s="1763"/>
    </row>
    <row r="295" spans="118:123">
      <c r="DN295" s="1763"/>
      <c r="DO295" s="1763"/>
      <c r="DP295" s="1763"/>
      <c r="DQ295" s="1763"/>
      <c r="DR295" s="1763"/>
      <c r="DS295" s="1763"/>
    </row>
    <row r="296" spans="118:123">
      <c r="DN296" s="1763"/>
      <c r="DO296" s="1763"/>
      <c r="DP296" s="1763"/>
      <c r="DQ296" s="1763"/>
      <c r="DR296" s="1763"/>
      <c r="DS296" s="1763"/>
    </row>
    <row r="297" spans="118:123">
      <c r="DN297" s="1763"/>
      <c r="DO297" s="1763"/>
      <c r="DP297" s="1763"/>
      <c r="DQ297" s="1763"/>
      <c r="DR297" s="1763"/>
      <c r="DS297" s="1763"/>
    </row>
    <row r="298" spans="118:123">
      <c r="DN298" s="1763"/>
      <c r="DO298" s="1763"/>
      <c r="DP298" s="1763"/>
      <c r="DQ298" s="1763"/>
      <c r="DR298" s="1763"/>
      <c r="DS298" s="1763"/>
    </row>
    <row r="299" spans="118:123">
      <c r="DN299" s="1763"/>
      <c r="DO299" s="1763"/>
      <c r="DP299" s="1763"/>
      <c r="DQ299" s="1763"/>
      <c r="DR299" s="1763"/>
      <c r="DS299" s="1763"/>
    </row>
    <row r="300" spans="118:123">
      <c r="DN300" s="1763"/>
      <c r="DO300" s="1763"/>
      <c r="DP300" s="1763"/>
      <c r="DQ300" s="1763"/>
      <c r="DR300" s="1763"/>
      <c r="DS300" s="1763"/>
    </row>
    <row r="301" spans="118:123">
      <c r="DN301" s="1763"/>
      <c r="DO301" s="1763"/>
      <c r="DP301" s="1763"/>
      <c r="DQ301" s="1763"/>
      <c r="DR301" s="1763"/>
      <c r="DS301" s="1763"/>
    </row>
    <row r="302" spans="118:123">
      <c r="DN302" s="1763"/>
      <c r="DO302" s="1763"/>
      <c r="DP302" s="1763"/>
      <c r="DQ302" s="1763"/>
      <c r="DR302" s="1763"/>
      <c r="DS302" s="1763"/>
    </row>
    <row r="303" spans="118:123">
      <c r="DN303" s="1763"/>
      <c r="DO303" s="1763"/>
      <c r="DP303" s="1763"/>
      <c r="DQ303" s="1763"/>
      <c r="DR303" s="1763"/>
      <c r="DS303" s="1763"/>
    </row>
    <row r="304" spans="118:123">
      <c r="DN304" s="1763"/>
      <c r="DO304" s="1763"/>
      <c r="DP304" s="1763"/>
      <c r="DQ304" s="1763"/>
      <c r="DR304" s="1763"/>
      <c r="DS304" s="1763"/>
    </row>
    <row r="305" spans="118:123">
      <c r="DN305" s="1763"/>
      <c r="DO305" s="1763"/>
      <c r="DP305" s="1763"/>
      <c r="DQ305" s="1763"/>
      <c r="DR305" s="1763"/>
      <c r="DS305" s="1763"/>
    </row>
    <row r="306" spans="118:123">
      <c r="DN306" s="1763"/>
      <c r="DO306" s="1763"/>
      <c r="DP306" s="1763"/>
      <c r="DQ306" s="1763"/>
      <c r="DR306" s="1763"/>
      <c r="DS306" s="1763"/>
    </row>
    <row r="307" spans="118:123">
      <c r="DN307" s="1763"/>
      <c r="DO307" s="1763"/>
      <c r="DP307" s="1763"/>
      <c r="DQ307" s="1763"/>
      <c r="DR307" s="1763"/>
      <c r="DS307" s="1763"/>
    </row>
    <row r="308" spans="118:123">
      <c r="DN308" s="1763"/>
      <c r="DO308" s="1763"/>
      <c r="DP308" s="1763"/>
      <c r="DQ308" s="1763"/>
      <c r="DR308" s="1763"/>
      <c r="DS308" s="1763"/>
    </row>
    <row r="309" spans="118:123">
      <c r="DN309" s="1763"/>
      <c r="DO309" s="1763"/>
      <c r="DP309" s="1763"/>
      <c r="DQ309" s="1763"/>
      <c r="DR309" s="1763"/>
      <c r="DS309" s="1763"/>
    </row>
    <row r="310" spans="118:123">
      <c r="DN310" s="1763"/>
      <c r="DO310" s="1763"/>
      <c r="DP310" s="1763"/>
      <c r="DQ310" s="1763"/>
      <c r="DR310" s="1763"/>
      <c r="DS310" s="1763"/>
    </row>
    <row r="311" spans="118:123">
      <c r="DN311" s="1763"/>
      <c r="DO311" s="1763"/>
      <c r="DP311" s="1763"/>
      <c r="DQ311" s="1763"/>
      <c r="DR311" s="1763"/>
      <c r="DS311" s="1763"/>
    </row>
    <row r="312" spans="118:123">
      <c r="DN312" s="1763"/>
      <c r="DO312" s="1763"/>
      <c r="DP312" s="1763"/>
      <c r="DQ312" s="1763"/>
      <c r="DR312" s="1763"/>
      <c r="DS312" s="1763"/>
    </row>
    <row r="313" spans="118:123">
      <c r="DN313" s="1763"/>
      <c r="DO313" s="1763"/>
      <c r="DP313" s="1763"/>
      <c r="DQ313" s="1763"/>
      <c r="DR313" s="1763"/>
      <c r="DS313" s="1763"/>
    </row>
    <row r="314" spans="118:123">
      <c r="DN314" s="1763"/>
      <c r="DO314" s="1763"/>
      <c r="DP314" s="1763"/>
      <c r="DQ314" s="1763"/>
      <c r="DR314" s="1763"/>
      <c r="DS314" s="1763"/>
    </row>
    <row r="315" spans="118:123">
      <c r="DN315" s="1763"/>
      <c r="DO315" s="1763"/>
      <c r="DP315" s="1763"/>
      <c r="DQ315" s="1763"/>
      <c r="DR315" s="1763"/>
      <c r="DS315" s="1763"/>
    </row>
    <row r="316" spans="118:123">
      <c r="DN316" s="1763"/>
      <c r="DO316" s="1763"/>
      <c r="DP316" s="1763"/>
      <c r="DQ316" s="1763"/>
      <c r="DR316" s="1763"/>
      <c r="DS316" s="1763"/>
    </row>
    <row r="317" spans="118:123">
      <c r="DN317" s="1763"/>
      <c r="DO317" s="1763"/>
      <c r="DP317" s="1763"/>
      <c r="DQ317" s="1763"/>
      <c r="DR317" s="1763"/>
      <c r="DS317" s="1763"/>
    </row>
    <row r="318" spans="118:123">
      <c r="DN318" s="1763"/>
      <c r="DO318" s="1763"/>
      <c r="DP318" s="1763"/>
      <c r="DQ318" s="1763"/>
      <c r="DR318" s="1763"/>
      <c r="DS318" s="1763"/>
    </row>
    <row r="319" spans="118:123">
      <c r="DN319" s="1763"/>
      <c r="DO319" s="1763"/>
      <c r="DP319" s="1763"/>
      <c r="DQ319" s="1763"/>
      <c r="DR319" s="1763"/>
      <c r="DS319" s="1763"/>
    </row>
    <row r="320" spans="118:123">
      <c r="DN320" s="1763"/>
      <c r="DO320" s="1763"/>
      <c r="DP320" s="1763"/>
      <c r="DQ320" s="1763"/>
      <c r="DR320" s="1763"/>
      <c r="DS320" s="1763"/>
    </row>
    <row r="321" spans="118:123">
      <c r="DN321" s="1763"/>
      <c r="DO321" s="1763"/>
      <c r="DP321" s="1763"/>
      <c r="DQ321" s="1763"/>
      <c r="DR321" s="1763"/>
      <c r="DS321" s="1763"/>
    </row>
    <row r="322" spans="118:123">
      <c r="DN322" s="1763"/>
      <c r="DO322" s="1763"/>
      <c r="DP322" s="1763"/>
      <c r="DQ322" s="1763"/>
      <c r="DR322" s="1763"/>
      <c r="DS322" s="1763"/>
    </row>
    <row r="323" spans="118:123">
      <c r="DN323" s="1763"/>
      <c r="DO323" s="1763"/>
      <c r="DP323" s="1763"/>
      <c r="DQ323" s="1763"/>
      <c r="DR323" s="1763"/>
      <c r="DS323" s="1763"/>
    </row>
    <row r="324" spans="118:123">
      <c r="DN324" s="1763"/>
      <c r="DO324" s="1763"/>
      <c r="DP324" s="1763"/>
      <c r="DQ324" s="1763"/>
      <c r="DR324" s="1763"/>
      <c r="DS324" s="1763"/>
    </row>
    <row r="325" spans="118:123">
      <c r="DN325" s="1763"/>
      <c r="DO325" s="1763"/>
      <c r="DP325" s="1763"/>
      <c r="DQ325" s="1763"/>
      <c r="DR325" s="1763"/>
      <c r="DS325" s="1763"/>
    </row>
    <row r="326" spans="118:123">
      <c r="DN326" s="1763"/>
      <c r="DO326" s="1763"/>
      <c r="DP326" s="1763"/>
      <c r="DQ326" s="1763"/>
      <c r="DR326" s="1763"/>
      <c r="DS326" s="1763"/>
    </row>
    <row r="327" spans="118:123">
      <c r="DN327" s="1763"/>
      <c r="DO327" s="1763"/>
      <c r="DP327" s="1763"/>
      <c r="DQ327" s="1763"/>
      <c r="DR327" s="1763"/>
      <c r="DS327" s="1763"/>
    </row>
    <row r="328" spans="118:123">
      <c r="DN328" s="1763"/>
      <c r="DO328" s="1763"/>
      <c r="DP328" s="1763"/>
      <c r="DQ328" s="1763"/>
      <c r="DR328" s="1763"/>
      <c r="DS328" s="1763"/>
    </row>
    <row r="329" spans="118:123">
      <c r="DN329" s="1763"/>
      <c r="DO329" s="1763"/>
      <c r="DP329" s="1763"/>
      <c r="DQ329" s="1763"/>
      <c r="DR329" s="1763"/>
      <c r="DS329" s="1763"/>
    </row>
    <row r="330" spans="118:123">
      <c r="DN330" s="1763"/>
      <c r="DO330" s="1763"/>
      <c r="DP330" s="1763"/>
      <c r="DQ330" s="1763"/>
      <c r="DR330" s="1763"/>
      <c r="DS330" s="1763"/>
    </row>
    <row r="331" spans="118:123">
      <c r="DN331" s="1763"/>
      <c r="DO331" s="1763"/>
      <c r="DP331" s="1763"/>
      <c r="DQ331" s="1763"/>
      <c r="DR331" s="1763"/>
      <c r="DS331" s="1763"/>
    </row>
    <row r="332" spans="118:123">
      <c r="DN332" s="1763"/>
      <c r="DO332" s="1763"/>
      <c r="DP332" s="1763"/>
      <c r="DQ332" s="1763"/>
      <c r="DR332" s="1763"/>
      <c r="DS332" s="1763"/>
    </row>
    <row r="333" spans="118:123">
      <c r="DN333" s="1763"/>
      <c r="DO333" s="1763"/>
      <c r="DP333" s="1763"/>
      <c r="DQ333" s="1763"/>
      <c r="DR333" s="1763"/>
      <c r="DS333" s="1763"/>
    </row>
    <row r="334" spans="118:123">
      <c r="DN334" s="1763"/>
      <c r="DO334" s="1763"/>
      <c r="DP334" s="1763"/>
      <c r="DQ334" s="1763"/>
      <c r="DR334" s="1763"/>
      <c r="DS334" s="1763"/>
    </row>
    <row r="335" spans="118:123">
      <c r="DN335" s="1763"/>
      <c r="DO335" s="1763"/>
      <c r="DP335" s="1763"/>
      <c r="DQ335" s="1763"/>
      <c r="DR335" s="1763"/>
      <c r="DS335" s="1763"/>
    </row>
    <row r="336" spans="118:123">
      <c r="DN336" s="1763"/>
      <c r="DO336" s="1763"/>
      <c r="DP336" s="1763"/>
      <c r="DQ336" s="1763"/>
      <c r="DR336" s="1763"/>
      <c r="DS336" s="1763"/>
    </row>
    <row r="337" spans="118:123">
      <c r="DN337" s="1763"/>
      <c r="DO337" s="1763"/>
      <c r="DP337" s="1763"/>
      <c r="DQ337" s="1763"/>
      <c r="DR337" s="1763"/>
      <c r="DS337" s="1763"/>
    </row>
    <row r="338" spans="118:123">
      <c r="DN338" s="1763"/>
      <c r="DO338" s="1763"/>
      <c r="DP338" s="1763"/>
      <c r="DQ338" s="1763"/>
      <c r="DR338" s="1763"/>
      <c r="DS338" s="1763"/>
    </row>
    <row r="339" spans="118:123">
      <c r="DN339" s="1763"/>
      <c r="DO339" s="1763"/>
      <c r="DP339" s="1763"/>
      <c r="DQ339" s="1763"/>
      <c r="DR339" s="1763"/>
      <c r="DS339" s="1763"/>
    </row>
    <row r="340" spans="118:123">
      <c r="DN340" s="1763"/>
      <c r="DO340" s="1763"/>
      <c r="DP340" s="1763"/>
      <c r="DQ340" s="1763"/>
      <c r="DR340" s="1763"/>
      <c r="DS340" s="1763"/>
    </row>
    <row r="341" spans="118:123">
      <c r="DN341" s="1763"/>
      <c r="DO341" s="1763"/>
      <c r="DP341" s="1763"/>
      <c r="DQ341" s="1763"/>
      <c r="DR341" s="1763"/>
      <c r="DS341" s="1763"/>
    </row>
    <row r="342" spans="118:123">
      <c r="DN342" s="1763"/>
      <c r="DO342" s="1763"/>
      <c r="DP342" s="1763"/>
      <c r="DQ342" s="1763"/>
      <c r="DR342" s="1763"/>
      <c r="DS342" s="1763"/>
    </row>
    <row r="343" spans="118:123">
      <c r="DN343" s="1763"/>
      <c r="DO343" s="1763"/>
      <c r="DP343" s="1763"/>
      <c r="DQ343" s="1763"/>
      <c r="DR343" s="1763"/>
      <c r="DS343" s="1763"/>
    </row>
    <row r="344" spans="118:123">
      <c r="DN344" s="1763"/>
      <c r="DO344" s="1763"/>
      <c r="DP344" s="1763"/>
      <c r="DQ344" s="1763"/>
      <c r="DR344" s="1763"/>
      <c r="DS344" s="1763"/>
    </row>
    <row r="345" spans="118:123">
      <c r="DN345" s="1763"/>
      <c r="DO345" s="1763"/>
      <c r="DP345" s="1763"/>
      <c r="DQ345" s="1763"/>
      <c r="DR345" s="1763"/>
      <c r="DS345" s="1763"/>
    </row>
    <row r="346" spans="118:123">
      <c r="DN346" s="1763"/>
      <c r="DO346" s="1763"/>
      <c r="DP346" s="1763"/>
      <c r="DQ346" s="1763"/>
      <c r="DR346" s="1763"/>
      <c r="DS346" s="1763"/>
    </row>
    <row r="347" spans="118:123">
      <c r="DN347" s="1763"/>
      <c r="DO347" s="1763"/>
      <c r="DP347" s="1763"/>
      <c r="DQ347" s="1763"/>
      <c r="DR347" s="1763"/>
      <c r="DS347" s="1763"/>
    </row>
    <row r="348" spans="118:123">
      <c r="DN348" s="1763"/>
      <c r="DO348" s="1763"/>
      <c r="DP348" s="1763"/>
      <c r="DQ348" s="1763"/>
      <c r="DR348" s="1763"/>
      <c r="DS348" s="1763"/>
    </row>
    <row r="349" spans="118:123">
      <c r="DN349" s="1763"/>
      <c r="DO349" s="1763"/>
      <c r="DP349" s="1763"/>
      <c r="DQ349" s="1763"/>
      <c r="DR349" s="1763"/>
      <c r="DS349" s="1763"/>
    </row>
    <row r="350" spans="118:123">
      <c r="DN350" s="1763"/>
      <c r="DO350" s="1763"/>
      <c r="DP350" s="1763"/>
      <c r="DQ350" s="1763"/>
      <c r="DR350" s="1763"/>
      <c r="DS350" s="1763"/>
    </row>
    <row r="351" spans="118:123">
      <c r="DN351" s="1763"/>
      <c r="DO351" s="1763"/>
      <c r="DP351" s="1763"/>
      <c r="DQ351" s="1763"/>
      <c r="DR351" s="1763"/>
      <c r="DS351" s="1763"/>
    </row>
    <row r="352" spans="118:123">
      <c r="DN352" s="1763"/>
      <c r="DO352" s="1763"/>
      <c r="DP352" s="1763"/>
      <c r="DQ352" s="1763"/>
      <c r="DR352" s="1763"/>
      <c r="DS352" s="1763"/>
    </row>
    <row r="353" spans="118:123">
      <c r="DN353" s="1763"/>
      <c r="DO353" s="1763"/>
      <c r="DP353" s="1763"/>
      <c r="DQ353" s="1763"/>
      <c r="DR353" s="1763"/>
      <c r="DS353" s="1763"/>
    </row>
    <row r="354" spans="118:123">
      <c r="DN354" s="1763"/>
      <c r="DO354" s="1763"/>
      <c r="DP354" s="1763"/>
      <c r="DQ354" s="1763"/>
      <c r="DR354" s="1763"/>
      <c r="DS354" s="1763"/>
    </row>
    <row r="355" spans="118:123">
      <c r="DN355" s="1763"/>
      <c r="DO355" s="1763"/>
      <c r="DP355" s="1763"/>
      <c r="DQ355" s="1763"/>
      <c r="DR355" s="1763"/>
      <c r="DS355" s="1763"/>
    </row>
    <row r="356" spans="118:123">
      <c r="DN356" s="1763"/>
      <c r="DO356" s="1763"/>
      <c r="DP356" s="1763"/>
      <c r="DQ356" s="1763"/>
      <c r="DR356" s="1763"/>
      <c r="DS356" s="1763"/>
    </row>
    <row r="357" spans="118:123">
      <c r="DN357" s="1763"/>
      <c r="DO357" s="1763"/>
      <c r="DP357" s="1763"/>
      <c r="DQ357" s="1763"/>
      <c r="DR357" s="1763"/>
      <c r="DS357" s="1763"/>
    </row>
    <row r="358" spans="118:123">
      <c r="DN358" s="1763"/>
      <c r="DO358" s="1763"/>
      <c r="DP358" s="1763"/>
      <c r="DQ358" s="1763"/>
      <c r="DR358" s="1763"/>
      <c r="DS358" s="1763"/>
    </row>
    <row r="359" spans="118:123">
      <c r="DN359" s="1763"/>
      <c r="DO359" s="1763"/>
      <c r="DP359" s="1763"/>
      <c r="DQ359" s="1763"/>
      <c r="DR359" s="1763"/>
      <c r="DS359" s="1763"/>
    </row>
    <row r="360" spans="118:123">
      <c r="DN360" s="1763"/>
      <c r="DO360" s="1763"/>
      <c r="DP360" s="1763"/>
      <c r="DQ360" s="1763"/>
      <c r="DR360" s="1763"/>
      <c r="DS360" s="1763"/>
    </row>
    <row r="361" spans="118:123">
      <c r="DN361" s="1763"/>
      <c r="DO361" s="1763"/>
      <c r="DP361" s="1763"/>
      <c r="DQ361" s="1763"/>
      <c r="DR361" s="1763"/>
      <c r="DS361" s="1763"/>
    </row>
    <row r="362" spans="118:123">
      <c r="DN362" s="1763"/>
      <c r="DO362" s="1763"/>
      <c r="DP362" s="1763"/>
      <c r="DQ362" s="1763"/>
      <c r="DR362" s="1763"/>
      <c r="DS362" s="1763"/>
    </row>
    <row r="363" spans="118:123">
      <c r="DN363" s="1763"/>
      <c r="DO363" s="1763"/>
      <c r="DP363" s="1763"/>
      <c r="DQ363" s="1763"/>
      <c r="DR363" s="1763"/>
      <c r="DS363" s="1763"/>
    </row>
    <row r="364" spans="118:123">
      <c r="DN364" s="1763"/>
      <c r="DO364" s="1763"/>
      <c r="DP364" s="1763"/>
      <c r="DQ364" s="1763"/>
      <c r="DR364" s="1763"/>
      <c r="DS364" s="1763"/>
    </row>
    <row r="365" spans="118:123">
      <c r="DN365" s="1763"/>
      <c r="DO365" s="1763"/>
      <c r="DP365" s="1763"/>
      <c r="DQ365" s="1763"/>
      <c r="DR365" s="1763"/>
      <c r="DS365" s="1763"/>
    </row>
    <row r="366" spans="118:123">
      <c r="DN366" s="1763"/>
      <c r="DO366" s="1763"/>
      <c r="DP366" s="1763"/>
      <c r="DQ366" s="1763"/>
      <c r="DR366" s="1763"/>
      <c r="DS366" s="1763"/>
    </row>
    <row r="367" spans="118:123">
      <c r="DN367" s="1763"/>
      <c r="DO367" s="1763"/>
      <c r="DP367" s="1763"/>
      <c r="DQ367" s="1763"/>
      <c r="DR367" s="1763"/>
      <c r="DS367" s="1763"/>
    </row>
    <row r="368" spans="118:123">
      <c r="DN368" s="1763"/>
      <c r="DO368" s="1763"/>
      <c r="DP368" s="1763"/>
      <c r="DQ368" s="1763"/>
      <c r="DR368" s="1763"/>
      <c r="DS368" s="1763"/>
    </row>
    <row r="369" spans="118:123">
      <c r="DN369" s="1763"/>
      <c r="DO369" s="1763"/>
      <c r="DP369" s="1763"/>
      <c r="DQ369" s="1763"/>
      <c r="DR369" s="1763"/>
      <c r="DS369" s="1763"/>
    </row>
    <row r="370" spans="118:123">
      <c r="DN370" s="1763"/>
      <c r="DO370" s="1763"/>
      <c r="DP370" s="1763"/>
      <c r="DQ370" s="1763"/>
      <c r="DR370" s="1763"/>
      <c r="DS370" s="1763"/>
    </row>
    <row r="371" spans="118:123">
      <c r="DN371" s="1763"/>
      <c r="DO371" s="1763"/>
      <c r="DP371" s="1763"/>
      <c r="DQ371" s="1763"/>
      <c r="DR371" s="1763"/>
      <c r="DS371" s="1763"/>
    </row>
    <row r="372" spans="118:123">
      <c r="DN372" s="1763"/>
      <c r="DO372" s="1763"/>
      <c r="DP372" s="1763"/>
      <c r="DQ372" s="1763"/>
      <c r="DR372" s="1763"/>
      <c r="DS372" s="1763"/>
    </row>
    <row r="373" spans="118:123">
      <c r="DN373" s="1763"/>
      <c r="DO373" s="1763"/>
      <c r="DP373" s="1763"/>
      <c r="DQ373" s="1763"/>
      <c r="DR373" s="1763"/>
      <c r="DS373" s="1763"/>
    </row>
    <row r="374" spans="118:123">
      <c r="DN374" s="1763"/>
      <c r="DO374" s="1763"/>
      <c r="DP374" s="1763"/>
      <c r="DQ374" s="1763"/>
      <c r="DR374" s="1763"/>
      <c r="DS374" s="1763"/>
    </row>
    <row r="375" spans="118:123">
      <c r="DN375" s="1763"/>
      <c r="DO375" s="1763"/>
      <c r="DP375" s="1763"/>
      <c r="DQ375" s="1763"/>
      <c r="DR375" s="1763"/>
      <c r="DS375" s="1763"/>
    </row>
    <row r="376" spans="118:123">
      <c r="DN376" s="1763"/>
      <c r="DO376" s="1763"/>
      <c r="DP376" s="1763"/>
      <c r="DQ376" s="1763"/>
      <c r="DR376" s="1763"/>
      <c r="DS376" s="1763"/>
    </row>
    <row r="377" spans="118:123">
      <c r="DN377" s="1763"/>
      <c r="DO377" s="1763"/>
      <c r="DP377" s="1763"/>
      <c r="DQ377" s="1763"/>
      <c r="DR377" s="1763"/>
      <c r="DS377" s="1763"/>
    </row>
    <row r="378" spans="118:123">
      <c r="DN378" s="1763"/>
      <c r="DO378" s="1763"/>
      <c r="DP378" s="1763"/>
      <c r="DQ378" s="1763"/>
      <c r="DR378" s="1763"/>
      <c r="DS378" s="1763"/>
    </row>
    <row r="379" spans="118:123">
      <c r="DN379" s="1763"/>
      <c r="DO379" s="1763"/>
      <c r="DP379" s="1763"/>
      <c r="DQ379" s="1763"/>
      <c r="DR379" s="1763"/>
      <c r="DS379" s="1763"/>
    </row>
    <row r="380" spans="118:123">
      <c r="DN380" s="1763"/>
      <c r="DO380" s="1763"/>
      <c r="DP380" s="1763"/>
      <c r="DQ380" s="1763"/>
      <c r="DR380" s="1763"/>
      <c r="DS380" s="1763"/>
    </row>
    <row r="381" spans="118:123">
      <c r="DN381" s="1763"/>
      <c r="DO381" s="1763"/>
      <c r="DP381" s="1763"/>
      <c r="DQ381" s="1763"/>
      <c r="DR381" s="1763"/>
      <c r="DS381" s="1763"/>
    </row>
    <row r="382" spans="118:123">
      <c r="DN382" s="1763"/>
      <c r="DO382" s="1763"/>
      <c r="DP382" s="1763"/>
      <c r="DQ382" s="1763"/>
      <c r="DR382" s="1763"/>
      <c r="DS382" s="1763"/>
    </row>
    <row r="383" spans="118:123">
      <c r="DN383" s="1763"/>
      <c r="DO383" s="1763"/>
      <c r="DP383" s="1763"/>
      <c r="DQ383" s="1763"/>
      <c r="DR383" s="1763"/>
      <c r="DS383" s="1763"/>
    </row>
    <row r="384" spans="118:123">
      <c r="DN384" s="1763"/>
      <c r="DO384" s="1763"/>
      <c r="DP384" s="1763"/>
      <c r="DQ384" s="1763"/>
      <c r="DR384" s="1763"/>
      <c r="DS384" s="1763"/>
    </row>
    <row r="385" spans="118:123">
      <c r="DN385" s="1763"/>
      <c r="DO385" s="1763"/>
      <c r="DP385" s="1763"/>
      <c r="DQ385" s="1763"/>
      <c r="DR385" s="1763"/>
      <c r="DS385" s="1763"/>
    </row>
    <row r="386" spans="118:123">
      <c r="DN386" s="1763"/>
      <c r="DO386" s="1763"/>
      <c r="DP386" s="1763"/>
      <c r="DQ386" s="1763"/>
      <c r="DR386" s="1763"/>
      <c r="DS386" s="1763"/>
    </row>
    <row r="387" spans="118:123">
      <c r="DN387" s="1763"/>
      <c r="DO387" s="1763"/>
      <c r="DP387" s="1763"/>
      <c r="DQ387" s="1763"/>
      <c r="DR387" s="1763"/>
      <c r="DS387" s="1763"/>
    </row>
    <row r="388" spans="118:123">
      <c r="DN388" s="1763"/>
      <c r="DO388" s="1763"/>
      <c r="DP388" s="1763"/>
      <c r="DQ388" s="1763"/>
      <c r="DR388" s="1763"/>
      <c r="DS388" s="1763"/>
    </row>
    <row r="389" spans="118:123">
      <c r="DN389" s="1763"/>
      <c r="DO389" s="1763"/>
      <c r="DP389" s="1763"/>
      <c r="DQ389" s="1763"/>
      <c r="DR389" s="1763"/>
      <c r="DS389" s="1763"/>
    </row>
    <row r="390" spans="118:123">
      <c r="DN390" s="1763"/>
      <c r="DO390" s="1763"/>
      <c r="DP390" s="1763"/>
      <c r="DQ390" s="1763"/>
      <c r="DR390" s="1763"/>
      <c r="DS390" s="1763"/>
    </row>
    <row r="391" spans="118:123">
      <c r="DN391" s="1763"/>
      <c r="DO391" s="1763"/>
      <c r="DP391" s="1763"/>
      <c r="DQ391" s="1763"/>
      <c r="DR391" s="1763"/>
      <c r="DS391" s="1763"/>
    </row>
    <row r="392" spans="118:123">
      <c r="DN392" s="1763"/>
      <c r="DO392" s="1763"/>
      <c r="DP392" s="1763"/>
      <c r="DQ392" s="1763"/>
      <c r="DR392" s="1763"/>
      <c r="DS392" s="1763"/>
    </row>
    <row r="393" spans="118:123">
      <c r="DN393" s="1763"/>
      <c r="DO393" s="1763"/>
      <c r="DP393" s="1763"/>
      <c r="DQ393" s="1763"/>
      <c r="DR393" s="1763"/>
      <c r="DS393" s="1763"/>
    </row>
    <row r="394" spans="118:123">
      <c r="DN394" s="1763"/>
      <c r="DO394" s="1763"/>
      <c r="DP394" s="1763"/>
      <c r="DQ394" s="1763"/>
      <c r="DR394" s="1763"/>
      <c r="DS394" s="1763"/>
    </row>
    <row r="395" spans="118:123">
      <c r="DN395" s="1763"/>
      <c r="DO395" s="1763"/>
      <c r="DP395" s="1763"/>
      <c r="DQ395" s="1763"/>
      <c r="DR395" s="1763"/>
      <c r="DS395" s="1763"/>
    </row>
    <row r="396" spans="118:123">
      <c r="DN396" s="1763"/>
      <c r="DO396" s="1763"/>
      <c r="DP396" s="1763"/>
      <c r="DQ396" s="1763"/>
      <c r="DR396" s="1763"/>
      <c r="DS396" s="1763"/>
    </row>
    <row r="397" spans="118:123">
      <c r="DN397" s="1763"/>
      <c r="DO397" s="1763"/>
      <c r="DP397" s="1763"/>
      <c r="DQ397" s="1763"/>
      <c r="DR397" s="1763"/>
      <c r="DS397" s="1763"/>
    </row>
    <row r="398" spans="118:123">
      <c r="DN398" s="1763"/>
      <c r="DO398" s="1763"/>
      <c r="DP398" s="1763"/>
      <c r="DQ398" s="1763"/>
      <c r="DR398" s="1763"/>
      <c r="DS398" s="1763"/>
    </row>
    <row r="399" spans="118:123">
      <c r="DN399" s="1763"/>
      <c r="DO399" s="1763"/>
      <c r="DP399" s="1763"/>
      <c r="DQ399" s="1763"/>
      <c r="DR399" s="1763"/>
      <c r="DS399" s="1763"/>
    </row>
    <row r="400" spans="118:123">
      <c r="DN400" s="1763"/>
      <c r="DO400" s="1763"/>
      <c r="DP400" s="1763"/>
      <c r="DQ400" s="1763"/>
      <c r="DR400" s="1763"/>
      <c r="DS400" s="1763"/>
    </row>
    <row r="401" spans="118:123">
      <c r="DN401" s="1763"/>
      <c r="DO401" s="1763"/>
      <c r="DP401" s="1763"/>
      <c r="DQ401" s="1763"/>
      <c r="DR401" s="1763"/>
      <c r="DS401" s="1763"/>
    </row>
    <row r="402" spans="118:123">
      <c r="DN402" s="1763"/>
      <c r="DO402" s="1763"/>
      <c r="DP402" s="1763"/>
      <c r="DQ402" s="1763"/>
      <c r="DR402" s="1763"/>
      <c r="DS402" s="1763"/>
    </row>
    <row r="403" spans="118:123">
      <c r="DN403" s="1763"/>
      <c r="DO403" s="1763"/>
      <c r="DP403" s="1763"/>
      <c r="DQ403" s="1763"/>
      <c r="DR403" s="1763"/>
      <c r="DS403" s="1763"/>
    </row>
    <row r="404" spans="118:123">
      <c r="DN404" s="1763"/>
      <c r="DO404" s="1763"/>
      <c r="DP404" s="1763"/>
      <c r="DQ404" s="1763"/>
      <c r="DR404" s="1763"/>
      <c r="DS404" s="1763"/>
    </row>
    <row r="405" spans="118:123">
      <c r="DN405" s="1763"/>
      <c r="DO405" s="1763"/>
      <c r="DP405" s="1763"/>
      <c r="DQ405" s="1763"/>
      <c r="DR405" s="1763"/>
      <c r="DS405" s="1763"/>
    </row>
    <row r="406" spans="118:123">
      <c r="DN406" s="1763"/>
      <c r="DO406" s="1763"/>
      <c r="DP406" s="1763"/>
      <c r="DQ406" s="1763"/>
      <c r="DR406" s="1763"/>
      <c r="DS406" s="1763"/>
    </row>
    <row r="407" spans="118:123">
      <c r="DN407" s="1763"/>
      <c r="DO407" s="1763"/>
      <c r="DP407" s="1763"/>
      <c r="DQ407" s="1763"/>
      <c r="DR407" s="1763"/>
      <c r="DS407" s="1763"/>
    </row>
    <row r="408" spans="118:123">
      <c r="DN408" s="1763"/>
      <c r="DO408" s="1763"/>
      <c r="DP408" s="1763"/>
      <c r="DQ408" s="1763"/>
      <c r="DR408" s="1763"/>
      <c r="DS408" s="1763"/>
    </row>
    <row r="409" spans="118:123">
      <c r="DN409" s="1763"/>
      <c r="DO409" s="1763"/>
      <c r="DP409" s="1763"/>
      <c r="DQ409" s="1763"/>
      <c r="DR409" s="1763"/>
      <c r="DS409" s="1763"/>
    </row>
    <row r="410" spans="118:123">
      <c r="DN410" s="1763"/>
      <c r="DO410" s="1763"/>
      <c r="DP410" s="1763"/>
      <c r="DQ410" s="1763"/>
      <c r="DR410" s="1763"/>
      <c r="DS410" s="1763"/>
    </row>
    <row r="411" spans="118:123">
      <c r="DN411" s="1763"/>
      <c r="DO411" s="1763"/>
      <c r="DP411" s="1763"/>
      <c r="DQ411" s="1763"/>
      <c r="DR411" s="1763"/>
      <c r="DS411" s="1763"/>
    </row>
    <row r="412" spans="118:123">
      <c r="DN412" s="1763"/>
      <c r="DO412" s="1763"/>
      <c r="DP412" s="1763"/>
      <c r="DQ412" s="1763"/>
      <c r="DR412" s="1763"/>
      <c r="DS412" s="1763"/>
    </row>
    <row r="413" spans="118:123">
      <c r="DN413" s="1763"/>
      <c r="DO413" s="1763"/>
      <c r="DP413" s="1763"/>
      <c r="DQ413" s="1763"/>
      <c r="DR413" s="1763"/>
      <c r="DS413" s="1763"/>
    </row>
    <row r="414" spans="118:123">
      <c r="DN414" s="1763"/>
      <c r="DO414" s="1763"/>
      <c r="DP414" s="1763"/>
      <c r="DQ414" s="1763"/>
      <c r="DR414" s="1763"/>
      <c r="DS414" s="1763"/>
    </row>
    <row r="415" spans="118:123">
      <c r="DN415" s="1763"/>
      <c r="DO415" s="1763"/>
      <c r="DP415" s="1763"/>
      <c r="DQ415" s="1763"/>
      <c r="DR415" s="1763"/>
      <c r="DS415" s="1763"/>
    </row>
    <row r="416" spans="118:123">
      <c r="DN416" s="1763"/>
      <c r="DO416" s="1763"/>
      <c r="DP416" s="1763"/>
      <c r="DQ416" s="1763"/>
      <c r="DR416" s="1763"/>
      <c r="DS416" s="1763"/>
    </row>
    <row r="417" spans="118:123">
      <c r="DN417" s="1763"/>
      <c r="DO417" s="1763"/>
      <c r="DP417" s="1763"/>
      <c r="DQ417" s="1763"/>
      <c r="DR417" s="1763"/>
      <c r="DS417" s="1763"/>
    </row>
    <row r="418" spans="118:123">
      <c r="DN418" s="1763"/>
      <c r="DO418" s="1763"/>
      <c r="DP418" s="1763"/>
      <c r="DQ418" s="1763"/>
      <c r="DR418" s="1763"/>
      <c r="DS418" s="1763"/>
    </row>
    <row r="419" spans="118:123">
      <c r="DN419" s="1763"/>
      <c r="DO419" s="1763"/>
      <c r="DP419" s="1763"/>
      <c r="DQ419" s="1763"/>
      <c r="DR419" s="1763"/>
      <c r="DS419" s="1763"/>
    </row>
    <row r="420" spans="118:123">
      <c r="DN420" s="1763"/>
      <c r="DO420" s="1763"/>
      <c r="DP420" s="1763"/>
      <c r="DQ420" s="1763"/>
      <c r="DR420" s="1763"/>
      <c r="DS420" s="1763"/>
    </row>
    <row r="421" spans="118:123">
      <c r="DN421" s="1763"/>
      <c r="DO421" s="1763"/>
      <c r="DP421" s="1763"/>
      <c r="DQ421" s="1763"/>
      <c r="DR421" s="1763"/>
      <c r="DS421" s="1763"/>
    </row>
    <row r="422" spans="118:123">
      <c r="DN422" s="1763"/>
      <c r="DO422" s="1763"/>
      <c r="DP422" s="1763"/>
      <c r="DQ422" s="1763"/>
      <c r="DR422" s="1763"/>
      <c r="DS422" s="1763"/>
    </row>
    <row r="423" spans="118:123">
      <c r="DN423" s="1763"/>
      <c r="DO423" s="1763"/>
      <c r="DP423" s="1763"/>
      <c r="DQ423" s="1763"/>
      <c r="DR423" s="1763"/>
      <c r="DS423" s="1763"/>
    </row>
    <row r="424" spans="118:123">
      <c r="DN424" s="1763"/>
      <c r="DO424" s="1763"/>
      <c r="DP424" s="1763"/>
      <c r="DQ424" s="1763"/>
      <c r="DR424" s="1763"/>
      <c r="DS424" s="1763"/>
    </row>
    <row r="425" spans="118:123">
      <c r="DN425" s="1763"/>
      <c r="DO425" s="1763"/>
      <c r="DP425" s="1763"/>
      <c r="DQ425" s="1763"/>
      <c r="DR425" s="1763"/>
      <c r="DS425" s="1763"/>
    </row>
    <row r="426" spans="118:123">
      <c r="DN426" s="1763"/>
      <c r="DO426" s="1763"/>
      <c r="DP426" s="1763"/>
      <c r="DQ426" s="1763"/>
      <c r="DR426" s="1763"/>
      <c r="DS426" s="1763"/>
    </row>
    <row r="427" spans="118:123">
      <c r="DN427" s="1763"/>
      <c r="DO427" s="1763"/>
      <c r="DP427" s="1763"/>
      <c r="DQ427" s="1763"/>
      <c r="DR427" s="1763"/>
      <c r="DS427" s="1763"/>
    </row>
    <row r="428" spans="118:123">
      <c r="DN428" s="1763"/>
      <c r="DO428" s="1763"/>
      <c r="DP428" s="1763"/>
      <c r="DQ428" s="1763"/>
      <c r="DR428" s="1763"/>
      <c r="DS428" s="1763"/>
    </row>
    <row r="429" spans="118:123">
      <c r="DN429" s="1763"/>
      <c r="DO429" s="1763"/>
      <c r="DP429" s="1763"/>
      <c r="DQ429" s="1763"/>
      <c r="DR429" s="1763"/>
      <c r="DS429" s="1763"/>
    </row>
    <row r="430" spans="118:123">
      <c r="DN430" s="1763"/>
      <c r="DO430" s="1763"/>
      <c r="DP430" s="1763"/>
      <c r="DQ430" s="1763"/>
      <c r="DR430" s="1763"/>
      <c r="DS430" s="1763"/>
    </row>
    <row r="431" spans="118:123">
      <c r="DN431" s="1763"/>
      <c r="DO431" s="1763"/>
      <c r="DP431" s="1763"/>
      <c r="DQ431" s="1763"/>
      <c r="DR431" s="1763"/>
      <c r="DS431" s="1763"/>
    </row>
    <row r="432" spans="118:123">
      <c r="DN432" s="1763"/>
      <c r="DO432" s="1763"/>
      <c r="DP432" s="1763"/>
      <c r="DQ432" s="1763"/>
      <c r="DR432" s="1763"/>
      <c r="DS432" s="1763"/>
    </row>
    <row r="433" spans="118:123">
      <c r="DN433" s="1763"/>
      <c r="DO433" s="1763"/>
      <c r="DP433" s="1763"/>
      <c r="DQ433" s="1763"/>
      <c r="DR433" s="1763"/>
      <c r="DS433" s="1763"/>
    </row>
    <row r="434" spans="118:123">
      <c r="DN434" s="1763"/>
      <c r="DO434" s="1763"/>
      <c r="DP434" s="1763"/>
      <c r="DQ434" s="1763"/>
      <c r="DR434" s="1763"/>
      <c r="DS434" s="1763"/>
    </row>
    <row r="435" spans="118:123">
      <c r="DN435" s="1763"/>
      <c r="DO435" s="1763"/>
      <c r="DP435" s="1763"/>
      <c r="DQ435" s="1763"/>
      <c r="DR435" s="1763"/>
      <c r="DS435" s="1763"/>
    </row>
    <row r="436" spans="118:123">
      <c r="DN436" s="1763"/>
      <c r="DO436" s="1763"/>
      <c r="DP436" s="1763"/>
      <c r="DQ436" s="1763"/>
      <c r="DR436" s="1763"/>
      <c r="DS436" s="1763"/>
    </row>
    <row r="437" spans="118:123">
      <c r="DN437" s="1763"/>
      <c r="DO437" s="1763"/>
      <c r="DP437" s="1763"/>
      <c r="DQ437" s="1763"/>
      <c r="DR437" s="1763"/>
      <c r="DS437" s="1763"/>
    </row>
    <row r="438" spans="118:123">
      <c r="DN438" s="1763"/>
      <c r="DO438" s="1763"/>
      <c r="DP438" s="1763"/>
      <c r="DQ438" s="1763"/>
      <c r="DR438" s="1763"/>
      <c r="DS438" s="1763"/>
    </row>
    <row r="439" spans="118:123">
      <c r="DN439" s="1763"/>
      <c r="DO439" s="1763"/>
      <c r="DP439" s="1763"/>
      <c r="DQ439" s="1763"/>
      <c r="DR439" s="1763"/>
      <c r="DS439" s="1763"/>
    </row>
    <row r="440" spans="118:123">
      <c r="DN440" s="1763"/>
      <c r="DO440" s="1763"/>
      <c r="DP440" s="1763"/>
      <c r="DQ440" s="1763"/>
      <c r="DR440" s="1763"/>
      <c r="DS440" s="1763"/>
    </row>
    <row r="441" spans="118:123">
      <c r="DN441" s="1763"/>
      <c r="DO441" s="1763"/>
      <c r="DP441" s="1763"/>
      <c r="DQ441" s="1763"/>
      <c r="DR441" s="1763"/>
      <c r="DS441" s="1763"/>
    </row>
    <row r="442" spans="118:123">
      <c r="DN442" s="1763"/>
      <c r="DO442" s="1763"/>
      <c r="DP442" s="1763"/>
      <c r="DQ442" s="1763"/>
      <c r="DR442" s="1763"/>
      <c r="DS442" s="1763"/>
    </row>
    <row r="443" spans="118:123">
      <c r="DN443" s="1763"/>
      <c r="DO443" s="1763"/>
      <c r="DP443" s="1763"/>
      <c r="DQ443" s="1763"/>
      <c r="DR443" s="1763"/>
      <c r="DS443" s="1763"/>
    </row>
    <row r="444" spans="118:123">
      <c r="DN444" s="1763"/>
      <c r="DO444" s="1763"/>
      <c r="DP444" s="1763"/>
      <c r="DQ444" s="1763"/>
      <c r="DR444" s="1763"/>
      <c r="DS444" s="1763"/>
    </row>
    <row r="445" spans="118:123">
      <c r="DN445" s="1763"/>
      <c r="DO445" s="1763"/>
      <c r="DP445" s="1763"/>
      <c r="DQ445" s="1763"/>
      <c r="DR445" s="1763"/>
      <c r="DS445" s="1763"/>
    </row>
    <row r="446" spans="118:123">
      <c r="DN446" s="1763"/>
      <c r="DO446" s="1763"/>
      <c r="DP446" s="1763"/>
      <c r="DQ446" s="1763"/>
      <c r="DR446" s="1763"/>
      <c r="DS446" s="1763"/>
    </row>
    <row r="447" spans="118:123">
      <c r="DN447" s="1763"/>
      <c r="DO447" s="1763"/>
      <c r="DP447" s="1763"/>
      <c r="DQ447" s="1763"/>
      <c r="DR447" s="1763"/>
      <c r="DS447" s="1763"/>
    </row>
    <row r="448" spans="118:123">
      <c r="DN448" s="1763"/>
      <c r="DO448" s="1763"/>
      <c r="DP448" s="1763"/>
      <c r="DQ448" s="1763"/>
      <c r="DR448" s="1763"/>
      <c r="DS448" s="1763"/>
    </row>
    <row r="449" spans="118:123">
      <c r="DN449" s="1763"/>
      <c r="DO449" s="1763"/>
      <c r="DP449" s="1763"/>
      <c r="DQ449" s="1763"/>
      <c r="DR449" s="1763"/>
      <c r="DS449" s="1763"/>
    </row>
    <row r="450" spans="118:123">
      <c r="DN450" s="1763"/>
      <c r="DO450" s="1763"/>
      <c r="DP450" s="1763"/>
      <c r="DQ450" s="1763"/>
      <c r="DR450" s="1763"/>
      <c r="DS450" s="1763"/>
    </row>
    <row r="451" spans="118:123">
      <c r="DN451" s="1763"/>
      <c r="DO451" s="1763"/>
      <c r="DP451" s="1763"/>
      <c r="DQ451" s="1763"/>
      <c r="DR451" s="1763"/>
      <c r="DS451" s="1763"/>
    </row>
    <row r="452" spans="118:123">
      <c r="DN452" s="1763"/>
      <c r="DO452" s="1763"/>
      <c r="DP452" s="1763"/>
      <c r="DQ452" s="1763"/>
      <c r="DR452" s="1763"/>
      <c r="DS452" s="1763"/>
    </row>
    <row r="453" spans="118:123">
      <c r="DN453" s="1763"/>
      <c r="DO453" s="1763"/>
      <c r="DP453" s="1763"/>
      <c r="DQ453" s="1763"/>
      <c r="DR453" s="1763"/>
      <c r="DS453" s="1763"/>
    </row>
    <row r="454" spans="118:123">
      <c r="DN454" s="1763"/>
      <c r="DO454" s="1763"/>
      <c r="DP454" s="1763"/>
      <c r="DQ454" s="1763"/>
      <c r="DR454" s="1763"/>
      <c r="DS454" s="1763"/>
    </row>
    <row r="455" spans="118:123">
      <c r="DN455" s="1763"/>
      <c r="DO455" s="1763"/>
      <c r="DP455" s="1763"/>
      <c r="DQ455" s="1763"/>
      <c r="DR455" s="1763"/>
      <c r="DS455" s="1763"/>
    </row>
    <row r="456" spans="118:123">
      <c r="DN456" s="1763"/>
      <c r="DO456" s="1763"/>
      <c r="DP456" s="1763"/>
      <c r="DQ456" s="1763"/>
      <c r="DR456" s="1763"/>
      <c r="DS456" s="1763"/>
    </row>
    <row r="457" spans="118:123">
      <c r="DN457" s="1763"/>
      <c r="DO457" s="1763"/>
      <c r="DP457" s="1763"/>
      <c r="DQ457" s="1763"/>
      <c r="DR457" s="1763"/>
      <c r="DS457" s="1763"/>
    </row>
    <row r="458" spans="118:123">
      <c r="DN458" s="1763"/>
      <c r="DO458" s="1763"/>
      <c r="DP458" s="1763"/>
      <c r="DQ458" s="1763"/>
      <c r="DR458" s="1763"/>
      <c r="DS458" s="1763"/>
    </row>
    <row r="459" spans="118:123">
      <c r="DN459" s="1763"/>
      <c r="DO459" s="1763"/>
      <c r="DP459" s="1763"/>
      <c r="DQ459" s="1763"/>
      <c r="DR459" s="1763"/>
      <c r="DS459" s="1763"/>
    </row>
    <row r="460" spans="118:123">
      <c r="DN460" s="1763"/>
      <c r="DO460" s="1763"/>
      <c r="DP460" s="1763"/>
      <c r="DQ460" s="1763"/>
      <c r="DR460" s="1763"/>
      <c r="DS460" s="1763"/>
    </row>
    <row r="461" spans="118:123">
      <c r="DN461" s="1763"/>
      <c r="DO461" s="1763"/>
      <c r="DP461" s="1763"/>
      <c r="DQ461" s="1763"/>
      <c r="DR461" s="1763"/>
      <c r="DS461" s="1763"/>
    </row>
    <row r="462" spans="118:123">
      <c r="DN462" s="1763"/>
      <c r="DO462" s="1763"/>
      <c r="DP462" s="1763"/>
      <c r="DQ462" s="1763"/>
      <c r="DR462" s="1763"/>
      <c r="DS462" s="1763"/>
    </row>
    <row r="463" spans="118:123">
      <c r="DN463" s="1763"/>
      <c r="DO463" s="1763"/>
      <c r="DP463" s="1763"/>
      <c r="DQ463" s="1763"/>
      <c r="DR463" s="1763"/>
      <c r="DS463" s="1763"/>
    </row>
    <row r="464" spans="118:123">
      <c r="DN464" s="1763"/>
      <c r="DO464" s="1763"/>
      <c r="DP464" s="1763"/>
      <c r="DQ464" s="1763"/>
      <c r="DR464" s="1763"/>
      <c r="DS464" s="1763"/>
    </row>
    <row r="465" spans="118:123">
      <c r="DN465" s="1763"/>
      <c r="DO465" s="1763"/>
      <c r="DP465" s="1763"/>
      <c r="DQ465" s="1763"/>
      <c r="DR465" s="1763"/>
      <c r="DS465" s="1763"/>
    </row>
    <row r="466" spans="118:123">
      <c r="DN466" s="1763"/>
      <c r="DO466" s="1763"/>
      <c r="DP466" s="1763"/>
      <c r="DQ466" s="1763"/>
      <c r="DR466" s="1763"/>
      <c r="DS466" s="1763"/>
    </row>
    <row r="467" spans="118:123">
      <c r="DN467" s="1763"/>
      <c r="DO467" s="1763"/>
      <c r="DP467" s="1763"/>
      <c r="DQ467" s="1763"/>
      <c r="DR467" s="1763"/>
      <c r="DS467" s="1763"/>
    </row>
    <row r="468" spans="118:123">
      <c r="DN468" s="1763"/>
      <c r="DO468" s="1763"/>
      <c r="DP468" s="1763"/>
      <c r="DQ468" s="1763"/>
      <c r="DR468" s="1763"/>
      <c r="DS468" s="1763"/>
    </row>
    <row r="469" spans="118:123">
      <c r="DN469" s="1763"/>
      <c r="DO469" s="1763"/>
      <c r="DP469" s="1763"/>
      <c r="DQ469" s="1763"/>
      <c r="DR469" s="1763"/>
      <c r="DS469" s="1763"/>
    </row>
    <row r="470" spans="118:123">
      <c r="DN470" s="1763"/>
      <c r="DO470" s="1763"/>
      <c r="DP470" s="1763"/>
      <c r="DQ470" s="1763"/>
      <c r="DR470" s="1763"/>
      <c r="DS470" s="1763"/>
    </row>
    <row r="471" spans="118:123">
      <c r="DN471" s="1763"/>
      <c r="DO471" s="1763"/>
      <c r="DP471" s="1763"/>
      <c r="DQ471" s="1763"/>
      <c r="DR471" s="1763"/>
      <c r="DS471" s="1763"/>
    </row>
    <row r="472" spans="118:123">
      <c r="DN472" s="1763"/>
      <c r="DO472" s="1763"/>
      <c r="DP472" s="1763"/>
      <c r="DQ472" s="1763"/>
      <c r="DR472" s="1763"/>
      <c r="DS472" s="1763"/>
    </row>
    <row r="473" spans="118:123">
      <c r="DN473" s="1763"/>
      <c r="DO473" s="1763"/>
      <c r="DP473" s="1763"/>
      <c r="DQ473" s="1763"/>
      <c r="DR473" s="1763"/>
      <c r="DS473" s="1763"/>
    </row>
    <row r="474" spans="118:123">
      <c r="DN474" s="1763"/>
      <c r="DO474" s="1763"/>
      <c r="DP474" s="1763"/>
      <c r="DQ474" s="1763"/>
      <c r="DR474" s="1763"/>
      <c r="DS474" s="1763"/>
    </row>
    <row r="475" spans="118:123">
      <c r="DN475" s="1763"/>
      <c r="DO475" s="1763"/>
      <c r="DP475" s="1763"/>
      <c r="DQ475" s="1763"/>
      <c r="DR475" s="1763"/>
      <c r="DS475" s="1763"/>
    </row>
    <row r="476" spans="118:123">
      <c r="DN476" s="1763"/>
      <c r="DO476" s="1763"/>
      <c r="DP476" s="1763"/>
      <c r="DQ476" s="1763"/>
      <c r="DR476" s="1763"/>
      <c r="DS476" s="1763"/>
    </row>
    <row r="477" spans="118:123">
      <c r="DN477" s="1763"/>
      <c r="DO477" s="1763"/>
      <c r="DP477" s="1763"/>
      <c r="DQ477" s="1763"/>
      <c r="DR477" s="1763"/>
      <c r="DS477" s="1763"/>
    </row>
    <row r="478" spans="118:123">
      <c r="DN478" s="1763"/>
      <c r="DO478" s="1763"/>
      <c r="DP478" s="1763"/>
      <c r="DQ478" s="1763"/>
      <c r="DR478" s="1763"/>
      <c r="DS478" s="1763"/>
    </row>
    <row r="479" spans="118:123">
      <c r="DN479" s="1763"/>
      <c r="DO479" s="1763"/>
      <c r="DP479" s="1763"/>
      <c r="DQ479" s="1763"/>
      <c r="DR479" s="1763"/>
      <c r="DS479" s="1763"/>
    </row>
    <row r="480" spans="118:123">
      <c r="DN480" s="1763"/>
      <c r="DO480" s="1763"/>
      <c r="DP480" s="1763"/>
      <c r="DQ480" s="1763"/>
      <c r="DR480" s="1763"/>
      <c r="DS480" s="1763"/>
    </row>
    <row r="481" spans="118:123">
      <c r="DN481" s="1763"/>
      <c r="DO481" s="1763"/>
      <c r="DP481" s="1763"/>
      <c r="DQ481" s="1763"/>
      <c r="DR481" s="1763"/>
      <c r="DS481" s="1763"/>
    </row>
    <row r="482" spans="118:123">
      <c r="DN482" s="1763"/>
      <c r="DO482" s="1763"/>
      <c r="DP482" s="1763"/>
      <c r="DQ482" s="1763"/>
      <c r="DR482" s="1763"/>
      <c r="DS482" s="1763"/>
    </row>
    <row r="483" spans="118:123">
      <c r="DN483" s="1763"/>
      <c r="DO483" s="1763"/>
      <c r="DP483" s="1763"/>
      <c r="DQ483" s="1763"/>
      <c r="DR483" s="1763"/>
      <c r="DS483" s="1763"/>
    </row>
    <row r="484" spans="118:123">
      <c r="DN484" s="1763"/>
      <c r="DO484" s="1763"/>
      <c r="DP484" s="1763"/>
      <c r="DQ484" s="1763"/>
      <c r="DR484" s="1763"/>
      <c r="DS484" s="1763"/>
    </row>
    <row r="485" spans="118:123">
      <c r="DN485" s="1763"/>
      <c r="DO485" s="1763"/>
      <c r="DP485" s="1763"/>
      <c r="DQ485" s="1763"/>
      <c r="DR485" s="1763"/>
      <c r="DS485" s="1763"/>
    </row>
    <row r="486" spans="118:123">
      <c r="DN486" s="1763"/>
      <c r="DO486" s="1763"/>
      <c r="DP486" s="1763"/>
      <c r="DQ486" s="1763"/>
      <c r="DR486" s="1763"/>
      <c r="DS486" s="1763"/>
    </row>
    <row r="487" spans="118:123">
      <c r="DN487" s="1763"/>
      <c r="DO487" s="1763"/>
      <c r="DP487" s="1763"/>
      <c r="DQ487" s="1763"/>
      <c r="DR487" s="1763"/>
      <c r="DS487" s="1763"/>
    </row>
    <row r="488" spans="118:123">
      <c r="DN488" s="1763"/>
      <c r="DO488" s="1763"/>
      <c r="DP488" s="1763"/>
      <c r="DQ488" s="1763"/>
      <c r="DR488" s="1763"/>
      <c r="DS488" s="1763"/>
    </row>
    <row r="489" spans="118:123">
      <c r="DN489" s="1763"/>
      <c r="DO489" s="1763"/>
      <c r="DP489" s="1763"/>
      <c r="DQ489" s="1763"/>
      <c r="DR489" s="1763"/>
      <c r="DS489" s="1763"/>
    </row>
    <row r="490" spans="118:123">
      <c r="DN490" s="1763"/>
      <c r="DO490" s="1763"/>
      <c r="DP490" s="1763"/>
      <c r="DQ490" s="1763"/>
      <c r="DR490" s="1763"/>
      <c r="DS490" s="1763"/>
    </row>
    <row r="491" spans="118:123">
      <c r="DN491" s="1763"/>
      <c r="DO491" s="1763"/>
      <c r="DP491" s="1763"/>
      <c r="DQ491" s="1763"/>
      <c r="DR491" s="1763"/>
      <c r="DS491" s="1763"/>
    </row>
    <row r="492" spans="118:123">
      <c r="DN492" s="1763"/>
      <c r="DO492" s="1763"/>
      <c r="DP492" s="1763"/>
      <c r="DQ492" s="1763"/>
      <c r="DR492" s="1763"/>
      <c r="DS492" s="1763"/>
    </row>
    <row r="493" spans="118:123">
      <c r="DN493" s="1763"/>
      <c r="DO493" s="1763"/>
      <c r="DP493" s="1763"/>
      <c r="DQ493" s="1763"/>
      <c r="DR493" s="1763"/>
      <c r="DS493" s="1763"/>
    </row>
    <row r="494" spans="118:123">
      <c r="DN494" s="1763"/>
      <c r="DO494" s="1763"/>
      <c r="DP494" s="1763"/>
      <c r="DQ494" s="1763"/>
      <c r="DR494" s="1763"/>
      <c r="DS494" s="1763"/>
    </row>
    <row r="495" spans="118:123">
      <c r="DN495" s="1763"/>
      <c r="DO495" s="1763"/>
      <c r="DP495" s="1763"/>
      <c r="DQ495" s="1763"/>
      <c r="DR495" s="1763"/>
      <c r="DS495" s="1763"/>
    </row>
    <row r="496" spans="118:123">
      <c r="DN496" s="1763"/>
      <c r="DO496" s="1763"/>
      <c r="DP496" s="1763"/>
      <c r="DQ496" s="1763"/>
      <c r="DR496" s="1763"/>
      <c r="DS496" s="1763"/>
    </row>
    <row r="497" spans="118:123">
      <c r="DN497" s="1763"/>
      <c r="DO497" s="1763"/>
      <c r="DP497" s="1763"/>
      <c r="DQ497" s="1763"/>
      <c r="DR497" s="1763"/>
      <c r="DS497" s="1763"/>
    </row>
    <row r="498" spans="118:123">
      <c r="DN498" s="1763"/>
      <c r="DO498" s="1763"/>
      <c r="DP498" s="1763"/>
      <c r="DQ498" s="1763"/>
      <c r="DR498" s="1763"/>
      <c r="DS498" s="1763"/>
    </row>
    <row r="499" spans="118:123">
      <c r="DN499" s="1763"/>
      <c r="DO499" s="1763"/>
      <c r="DP499" s="1763"/>
      <c r="DQ499" s="1763"/>
      <c r="DR499" s="1763"/>
      <c r="DS499" s="1763"/>
    </row>
    <row r="500" spans="118:123">
      <c r="DN500" s="1763"/>
      <c r="DO500" s="1763"/>
      <c r="DP500" s="1763"/>
      <c r="DQ500" s="1763"/>
      <c r="DR500" s="1763"/>
      <c r="DS500" s="1763"/>
    </row>
    <row r="501" spans="118:123">
      <c r="DN501" s="1763"/>
      <c r="DO501" s="1763"/>
      <c r="DP501" s="1763"/>
      <c r="DQ501" s="1763"/>
      <c r="DR501" s="1763"/>
      <c r="DS501" s="1763"/>
    </row>
    <row r="502" spans="118:123">
      <c r="DN502" s="1763"/>
      <c r="DO502" s="1763"/>
      <c r="DP502" s="1763"/>
      <c r="DQ502" s="1763"/>
      <c r="DR502" s="1763"/>
      <c r="DS502" s="1763"/>
    </row>
    <row r="503" spans="118:123">
      <c r="DN503" s="1763"/>
      <c r="DO503" s="1763"/>
      <c r="DP503" s="1763"/>
      <c r="DQ503" s="1763"/>
      <c r="DR503" s="1763"/>
      <c r="DS503" s="1763"/>
    </row>
    <row r="504" spans="118:123">
      <c r="DN504" s="1763"/>
      <c r="DO504" s="1763"/>
      <c r="DP504" s="1763"/>
      <c r="DQ504" s="1763"/>
      <c r="DR504" s="1763"/>
      <c r="DS504" s="1763"/>
    </row>
    <row r="505" spans="118:123">
      <c r="DN505" s="1763"/>
      <c r="DO505" s="1763"/>
      <c r="DP505" s="1763"/>
      <c r="DQ505" s="1763"/>
      <c r="DR505" s="1763"/>
      <c r="DS505" s="1763"/>
    </row>
    <row r="506" spans="118:123">
      <c r="DN506" s="1763"/>
      <c r="DO506" s="1763"/>
      <c r="DP506" s="1763"/>
      <c r="DQ506" s="1763"/>
      <c r="DR506" s="1763"/>
      <c r="DS506" s="1763"/>
    </row>
    <row r="507" spans="118:123">
      <c r="DN507" s="1763"/>
      <c r="DO507" s="1763"/>
      <c r="DP507" s="1763"/>
      <c r="DQ507" s="1763"/>
      <c r="DR507" s="1763"/>
      <c r="DS507" s="1763"/>
    </row>
    <row r="508" spans="118:123">
      <c r="DN508" s="1763"/>
      <c r="DO508" s="1763"/>
      <c r="DP508" s="1763"/>
      <c r="DQ508" s="1763"/>
      <c r="DR508" s="1763"/>
      <c r="DS508" s="1763"/>
    </row>
    <row r="509" spans="118:123">
      <c r="DN509" s="1763"/>
      <c r="DO509" s="1763"/>
      <c r="DP509" s="1763"/>
      <c r="DQ509" s="1763"/>
      <c r="DR509" s="1763"/>
      <c r="DS509" s="1763"/>
    </row>
    <row r="510" spans="118:123">
      <c r="DN510" s="1763"/>
      <c r="DO510" s="1763"/>
      <c r="DP510" s="1763"/>
      <c r="DQ510" s="1763"/>
      <c r="DR510" s="1763"/>
      <c r="DS510" s="1763"/>
    </row>
    <row r="511" spans="118:123">
      <c r="DN511" s="1763"/>
      <c r="DO511" s="1763"/>
      <c r="DP511" s="1763"/>
      <c r="DQ511" s="1763"/>
      <c r="DR511" s="1763"/>
      <c r="DS511" s="1763"/>
    </row>
    <row r="512" spans="118:123">
      <c r="DN512" s="1763"/>
      <c r="DO512" s="1763"/>
      <c r="DP512" s="1763"/>
      <c r="DQ512" s="1763"/>
      <c r="DR512" s="1763"/>
      <c r="DS512" s="1763"/>
    </row>
    <row r="513" spans="118:123">
      <c r="DN513" s="1763"/>
      <c r="DO513" s="1763"/>
      <c r="DP513" s="1763"/>
      <c r="DQ513" s="1763"/>
      <c r="DR513" s="1763"/>
      <c r="DS513" s="1763"/>
    </row>
    <row r="514" spans="118:123">
      <c r="DN514" s="1763"/>
      <c r="DO514" s="1763"/>
      <c r="DP514" s="1763"/>
      <c r="DQ514" s="1763"/>
      <c r="DR514" s="1763"/>
      <c r="DS514" s="1763"/>
    </row>
    <row r="515" spans="118:123">
      <c r="DN515" s="1763"/>
      <c r="DO515" s="1763"/>
      <c r="DP515" s="1763"/>
      <c r="DQ515" s="1763"/>
      <c r="DR515" s="1763"/>
      <c r="DS515" s="1763"/>
    </row>
    <row r="516" spans="118:123">
      <c r="DN516" s="1763"/>
      <c r="DO516" s="1763"/>
      <c r="DP516" s="1763"/>
      <c r="DQ516" s="1763"/>
      <c r="DR516" s="1763"/>
      <c r="DS516" s="1763"/>
    </row>
    <row r="517" spans="118:123">
      <c r="DN517" s="1763"/>
      <c r="DO517" s="1763"/>
      <c r="DP517" s="1763"/>
      <c r="DQ517" s="1763"/>
      <c r="DR517" s="1763"/>
      <c r="DS517" s="1763"/>
    </row>
    <row r="518" spans="118:123">
      <c r="DN518" s="1763"/>
      <c r="DO518" s="1763"/>
      <c r="DP518" s="1763"/>
      <c r="DQ518" s="1763"/>
      <c r="DR518" s="1763"/>
      <c r="DS518" s="1763"/>
    </row>
    <row r="519" spans="118:123">
      <c r="DN519" s="1763"/>
      <c r="DO519" s="1763"/>
      <c r="DP519" s="1763"/>
      <c r="DQ519" s="1763"/>
      <c r="DR519" s="1763"/>
      <c r="DS519" s="1763"/>
    </row>
    <row r="520" spans="118:123">
      <c r="DN520" s="1763"/>
      <c r="DO520" s="1763"/>
      <c r="DP520" s="1763"/>
      <c r="DQ520" s="1763"/>
      <c r="DR520" s="1763"/>
      <c r="DS520" s="1763"/>
    </row>
    <row r="521" spans="118:123">
      <c r="DN521" s="1763"/>
      <c r="DO521" s="1763"/>
      <c r="DP521" s="1763"/>
      <c r="DQ521" s="1763"/>
      <c r="DR521" s="1763"/>
      <c r="DS521" s="1763"/>
    </row>
    <row r="522" spans="118:123">
      <c r="DN522" s="1763"/>
      <c r="DO522" s="1763"/>
      <c r="DP522" s="1763"/>
      <c r="DQ522" s="1763"/>
      <c r="DR522" s="1763"/>
      <c r="DS522" s="1763"/>
    </row>
    <row r="523" spans="118:123">
      <c r="DN523" s="1763"/>
      <c r="DO523" s="1763"/>
      <c r="DP523" s="1763"/>
      <c r="DQ523" s="1763"/>
      <c r="DR523" s="1763"/>
      <c r="DS523" s="1763"/>
    </row>
    <row r="524" spans="118:123">
      <c r="DN524" s="1763"/>
      <c r="DO524" s="1763"/>
      <c r="DP524" s="1763"/>
      <c r="DQ524" s="1763"/>
      <c r="DR524" s="1763"/>
      <c r="DS524" s="1763"/>
    </row>
    <row r="525" spans="118:123">
      <c r="DN525" s="1763"/>
      <c r="DO525" s="1763"/>
      <c r="DP525" s="1763"/>
      <c r="DQ525" s="1763"/>
      <c r="DR525" s="1763"/>
      <c r="DS525" s="1763"/>
    </row>
    <row r="526" spans="118:123">
      <c r="DN526" s="1763"/>
      <c r="DO526" s="1763"/>
      <c r="DP526" s="1763"/>
      <c r="DQ526" s="1763"/>
      <c r="DR526" s="1763"/>
      <c r="DS526" s="1763"/>
    </row>
    <row r="527" spans="118:123">
      <c r="DN527" s="1763"/>
      <c r="DO527" s="1763"/>
      <c r="DP527" s="1763"/>
      <c r="DQ527" s="1763"/>
      <c r="DR527" s="1763"/>
      <c r="DS527" s="1763"/>
    </row>
    <row r="528" spans="118:123">
      <c r="DN528" s="1763"/>
      <c r="DO528" s="1763"/>
      <c r="DP528" s="1763"/>
      <c r="DQ528" s="1763"/>
      <c r="DR528" s="1763"/>
      <c r="DS528" s="1763"/>
    </row>
    <row r="529" spans="118:123">
      <c r="DN529" s="1763"/>
      <c r="DO529" s="1763"/>
      <c r="DP529" s="1763"/>
      <c r="DQ529" s="1763"/>
      <c r="DR529" s="1763"/>
      <c r="DS529" s="1763"/>
    </row>
    <row r="530" spans="118:123">
      <c r="DN530" s="1763"/>
      <c r="DO530" s="1763"/>
      <c r="DP530" s="1763"/>
      <c r="DQ530" s="1763"/>
      <c r="DR530" s="1763"/>
      <c r="DS530" s="1763"/>
    </row>
    <row r="531" spans="118:123">
      <c r="DN531" s="1763"/>
      <c r="DO531" s="1763"/>
      <c r="DP531" s="1763"/>
      <c r="DQ531" s="1763"/>
      <c r="DR531" s="1763"/>
      <c r="DS531" s="1763"/>
    </row>
    <row r="532" spans="118:123">
      <c r="DN532" s="1763"/>
      <c r="DO532" s="1763"/>
      <c r="DP532" s="1763"/>
      <c r="DQ532" s="1763"/>
      <c r="DR532" s="1763"/>
      <c r="DS532" s="1763"/>
    </row>
    <row r="533" spans="118:123">
      <c r="DN533" s="1763"/>
      <c r="DO533" s="1763"/>
      <c r="DP533" s="1763"/>
      <c r="DQ533" s="1763"/>
      <c r="DR533" s="1763"/>
      <c r="DS533" s="1763"/>
    </row>
    <row r="534" spans="118:123">
      <c r="DN534" s="1763"/>
      <c r="DO534" s="1763"/>
      <c r="DP534" s="1763"/>
      <c r="DQ534" s="1763"/>
      <c r="DR534" s="1763"/>
      <c r="DS534" s="1763"/>
    </row>
    <row r="535" spans="118:123">
      <c r="DN535" s="1763"/>
      <c r="DO535" s="1763"/>
      <c r="DP535" s="1763"/>
      <c r="DQ535" s="1763"/>
      <c r="DR535" s="1763"/>
      <c r="DS535" s="1763"/>
    </row>
    <row r="536" spans="118:123">
      <c r="DN536" s="1763"/>
      <c r="DO536" s="1763"/>
      <c r="DP536" s="1763"/>
      <c r="DQ536" s="1763"/>
      <c r="DR536" s="1763"/>
      <c r="DS536" s="1763"/>
    </row>
    <row r="537" spans="118:123">
      <c r="DN537" s="1763"/>
      <c r="DO537" s="1763"/>
      <c r="DP537" s="1763"/>
      <c r="DQ537" s="1763"/>
      <c r="DR537" s="1763"/>
      <c r="DS537" s="1763"/>
    </row>
    <row r="538" spans="118:123">
      <c r="DN538" s="1763"/>
      <c r="DO538" s="1763"/>
      <c r="DP538" s="1763"/>
      <c r="DQ538" s="1763"/>
      <c r="DR538" s="1763"/>
      <c r="DS538" s="1763"/>
    </row>
    <row r="539" spans="118:123">
      <c r="DN539" s="1763"/>
      <c r="DO539" s="1763"/>
      <c r="DP539" s="1763"/>
      <c r="DQ539" s="1763"/>
      <c r="DR539" s="1763"/>
      <c r="DS539" s="1763"/>
    </row>
    <row r="540" spans="118:123">
      <c r="DN540" s="1763"/>
      <c r="DO540" s="1763"/>
      <c r="DP540" s="1763"/>
      <c r="DQ540" s="1763"/>
      <c r="DR540" s="1763"/>
      <c r="DS540" s="1763"/>
    </row>
    <row r="541" spans="118:123">
      <c r="DN541" s="1763"/>
      <c r="DO541" s="1763"/>
      <c r="DP541" s="1763"/>
      <c r="DQ541" s="1763"/>
      <c r="DR541" s="1763"/>
      <c r="DS541" s="1763"/>
    </row>
    <row r="542" spans="118:123">
      <c r="DN542" s="1763"/>
      <c r="DO542" s="1763"/>
      <c r="DP542" s="1763"/>
      <c r="DQ542" s="1763"/>
      <c r="DR542" s="1763"/>
      <c r="DS542" s="1763"/>
    </row>
    <row r="543" spans="118:123">
      <c r="DN543" s="1763"/>
      <c r="DO543" s="1763"/>
      <c r="DP543" s="1763"/>
      <c r="DQ543" s="1763"/>
      <c r="DR543" s="1763"/>
      <c r="DS543" s="1763"/>
    </row>
    <row r="544" spans="118:123">
      <c r="DN544" s="1763"/>
      <c r="DO544" s="1763"/>
      <c r="DP544" s="1763"/>
      <c r="DQ544" s="1763"/>
      <c r="DR544" s="1763"/>
      <c r="DS544" s="1763"/>
    </row>
    <row r="545" spans="118:123">
      <c r="DN545" s="1763"/>
      <c r="DO545" s="1763"/>
      <c r="DP545" s="1763"/>
      <c r="DQ545" s="1763"/>
      <c r="DR545" s="1763"/>
      <c r="DS545" s="1763"/>
    </row>
    <row r="546" spans="118:123">
      <c r="DN546" s="1763"/>
      <c r="DO546" s="1763"/>
      <c r="DP546" s="1763"/>
      <c r="DQ546" s="1763"/>
      <c r="DR546" s="1763"/>
      <c r="DS546" s="1763"/>
    </row>
    <row r="547" spans="118:123">
      <c r="DN547" s="1763"/>
      <c r="DO547" s="1763"/>
      <c r="DP547" s="1763"/>
      <c r="DQ547" s="1763"/>
      <c r="DR547" s="1763"/>
      <c r="DS547" s="1763"/>
    </row>
    <row r="548" spans="118:123">
      <c r="DN548" s="1763"/>
      <c r="DO548" s="1763"/>
      <c r="DP548" s="1763"/>
      <c r="DQ548" s="1763"/>
      <c r="DR548" s="1763"/>
      <c r="DS548" s="1763"/>
    </row>
    <row r="549" spans="118:123">
      <c r="DN549" s="1763"/>
      <c r="DO549" s="1763"/>
      <c r="DP549" s="1763"/>
      <c r="DQ549" s="1763"/>
      <c r="DR549" s="1763"/>
      <c r="DS549" s="1763"/>
    </row>
    <row r="550" spans="118:123">
      <c r="DN550" s="1763"/>
      <c r="DO550" s="1763"/>
      <c r="DP550" s="1763"/>
      <c r="DQ550" s="1763"/>
      <c r="DR550" s="1763"/>
      <c r="DS550" s="1763"/>
    </row>
    <row r="551" spans="118:123">
      <c r="DN551" s="1763"/>
      <c r="DO551" s="1763"/>
      <c r="DP551" s="1763"/>
      <c r="DQ551" s="1763"/>
      <c r="DR551" s="1763"/>
      <c r="DS551" s="1763"/>
    </row>
    <row r="552" spans="118:123">
      <c r="DN552" s="1763"/>
      <c r="DO552" s="1763"/>
      <c r="DP552" s="1763"/>
      <c r="DQ552" s="1763"/>
      <c r="DR552" s="1763"/>
      <c r="DS552" s="1763"/>
    </row>
    <row r="553" spans="118:123">
      <c r="DN553" s="1763"/>
      <c r="DO553" s="1763"/>
      <c r="DP553" s="1763"/>
      <c r="DQ553" s="1763"/>
      <c r="DR553" s="1763"/>
      <c r="DS553" s="1763"/>
    </row>
    <row r="554" spans="118:123">
      <c r="DN554" s="1763"/>
      <c r="DO554" s="1763"/>
      <c r="DP554" s="1763"/>
      <c r="DQ554" s="1763"/>
      <c r="DR554" s="1763"/>
      <c r="DS554" s="1763"/>
    </row>
    <row r="555" spans="118:123">
      <c r="DN555" s="1763"/>
      <c r="DO555" s="1763"/>
      <c r="DP555" s="1763"/>
      <c r="DQ555" s="1763"/>
      <c r="DR555" s="1763"/>
      <c r="DS555" s="1763"/>
    </row>
    <row r="556" spans="118:123">
      <c r="DN556" s="1763"/>
      <c r="DO556" s="1763"/>
      <c r="DP556" s="1763"/>
      <c r="DQ556" s="1763"/>
      <c r="DR556" s="1763"/>
      <c r="DS556" s="1763"/>
    </row>
    <row r="557" spans="118:123">
      <c r="DN557" s="1763"/>
      <c r="DO557" s="1763"/>
      <c r="DP557" s="1763"/>
      <c r="DQ557" s="1763"/>
      <c r="DR557" s="1763"/>
      <c r="DS557" s="1763"/>
    </row>
    <row r="558" spans="118:123">
      <c r="DN558" s="1763"/>
      <c r="DO558" s="1763"/>
      <c r="DP558" s="1763"/>
      <c r="DQ558" s="1763"/>
      <c r="DR558" s="1763"/>
      <c r="DS558" s="1763"/>
    </row>
    <row r="559" spans="118:123">
      <c r="DN559" s="1763"/>
      <c r="DO559" s="1763"/>
      <c r="DP559" s="1763"/>
      <c r="DQ559" s="1763"/>
      <c r="DR559" s="1763"/>
      <c r="DS559" s="1763"/>
    </row>
    <row r="560" spans="118:123">
      <c r="DN560" s="1763"/>
      <c r="DO560" s="1763"/>
      <c r="DP560" s="1763"/>
      <c r="DQ560" s="1763"/>
      <c r="DR560" s="1763"/>
      <c r="DS560" s="1763"/>
    </row>
    <row r="561" spans="118:123">
      <c r="DN561" s="1763"/>
      <c r="DO561" s="1763"/>
      <c r="DP561" s="1763"/>
      <c r="DQ561" s="1763"/>
      <c r="DR561" s="1763"/>
      <c r="DS561" s="1763"/>
    </row>
    <row r="562" spans="118:123">
      <c r="DN562" s="1763"/>
      <c r="DO562" s="1763"/>
      <c r="DP562" s="1763"/>
      <c r="DQ562" s="1763"/>
      <c r="DR562" s="1763"/>
      <c r="DS562" s="1763"/>
    </row>
    <row r="563" spans="118:123">
      <c r="DN563" s="1763"/>
      <c r="DO563" s="1763"/>
      <c r="DP563" s="1763"/>
      <c r="DQ563" s="1763"/>
      <c r="DR563" s="1763"/>
      <c r="DS563" s="1763"/>
    </row>
    <row r="564" spans="118:123">
      <c r="DN564" s="1763"/>
      <c r="DO564" s="1763"/>
      <c r="DP564" s="1763"/>
      <c r="DQ564" s="1763"/>
      <c r="DR564" s="1763"/>
      <c r="DS564" s="1763"/>
    </row>
    <row r="565" spans="118:123">
      <c r="DN565" s="1763"/>
      <c r="DO565" s="1763"/>
      <c r="DP565" s="1763"/>
      <c r="DQ565" s="1763"/>
      <c r="DR565" s="1763"/>
      <c r="DS565" s="1763"/>
    </row>
    <row r="566" spans="118:123">
      <c r="DN566" s="1763"/>
      <c r="DO566" s="1763"/>
      <c r="DP566" s="1763"/>
      <c r="DQ566" s="1763"/>
      <c r="DR566" s="1763"/>
      <c r="DS566" s="1763"/>
    </row>
    <row r="567" spans="118:123">
      <c r="DN567" s="1763"/>
      <c r="DO567" s="1763"/>
      <c r="DP567" s="1763"/>
      <c r="DQ567" s="1763"/>
      <c r="DR567" s="1763"/>
      <c r="DS567" s="1763"/>
    </row>
    <row r="568" spans="118:123">
      <c r="DN568" s="1763"/>
      <c r="DO568" s="1763"/>
      <c r="DP568" s="1763"/>
      <c r="DQ568" s="1763"/>
      <c r="DR568" s="1763"/>
      <c r="DS568" s="1763"/>
    </row>
    <row r="569" spans="118:123">
      <c r="DN569" s="1763"/>
      <c r="DO569" s="1763"/>
      <c r="DP569" s="1763"/>
      <c r="DQ569" s="1763"/>
      <c r="DR569" s="1763"/>
      <c r="DS569" s="1763"/>
    </row>
    <row r="570" spans="118:123">
      <c r="DN570" s="1763"/>
      <c r="DO570" s="1763"/>
      <c r="DP570" s="1763"/>
      <c r="DQ570" s="1763"/>
      <c r="DR570" s="1763"/>
      <c r="DS570" s="1763"/>
    </row>
    <row r="571" spans="118:123">
      <c r="DN571" s="1763"/>
      <c r="DO571" s="1763"/>
      <c r="DP571" s="1763"/>
      <c r="DQ571" s="1763"/>
      <c r="DR571" s="1763"/>
      <c r="DS571" s="1763"/>
    </row>
    <row r="572" spans="118:123">
      <c r="DN572" s="1763"/>
      <c r="DO572" s="1763"/>
      <c r="DP572" s="1763"/>
      <c r="DQ572" s="1763"/>
      <c r="DR572" s="1763"/>
      <c r="DS572" s="1763"/>
    </row>
    <row r="573" spans="118:123">
      <c r="DN573" s="1763"/>
      <c r="DO573" s="1763"/>
      <c r="DP573" s="1763"/>
      <c r="DQ573" s="1763"/>
      <c r="DR573" s="1763"/>
      <c r="DS573" s="1763"/>
    </row>
    <row r="574" spans="118:123">
      <c r="DN574" s="1763"/>
      <c r="DO574" s="1763"/>
      <c r="DP574" s="1763"/>
      <c r="DQ574" s="1763"/>
      <c r="DR574" s="1763"/>
      <c r="DS574" s="1763"/>
    </row>
    <row r="575" spans="118:123">
      <c r="DN575" s="1763"/>
      <c r="DO575" s="1763"/>
      <c r="DP575" s="1763"/>
      <c r="DQ575" s="1763"/>
      <c r="DR575" s="1763"/>
      <c r="DS575" s="1763"/>
    </row>
    <row r="576" spans="118:123">
      <c r="DN576" s="1763"/>
      <c r="DO576" s="1763"/>
      <c r="DP576" s="1763"/>
      <c r="DQ576" s="1763"/>
      <c r="DR576" s="1763"/>
      <c r="DS576" s="1763"/>
    </row>
    <row r="577" spans="118:123">
      <c r="DN577" s="1763"/>
      <c r="DO577" s="1763"/>
      <c r="DP577" s="1763"/>
      <c r="DQ577" s="1763"/>
      <c r="DR577" s="1763"/>
      <c r="DS577" s="1763"/>
    </row>
    <row r="578" spans="118:123">
      <c r="DN578" s="1763"/>
      <c r="DO578" s="1763"/>
      <c r="DP578" s="1763"/>
      <c r="DQ578" s="1763"/>
      <c r="DR578" s="1763"/>
      <c r="DS578" s="1763"/>
    </row>
    <row r="579" spans="118:123">
      <c r="DN579" s="1763"/>
      <c r="DO579" s="1763"/>
      <c r="DP579" s="1763"/>
      <c r="DQ579" s="1763"/>
      <c r="DR579" s="1763"/>
      <c r="DS579" s="1763"/>
    </row>
    <row r="580" spans="118:123">
      <c r="DN580" s="1763"/>
      <c r="DO580" s="1763"/>
      <c r="DP580" s="1763"/>
      <c r="DQ580" s="1763"/>
      <c r="DR580" s="1763"/>
      <c r="DS580" s="1763"/>
    </row>
    <row r="581" spans="118:123">
      <c r="DN581" s="1763"/>
      <c r="DO581" s="1763"/>
      <c r="DP581" s="1763"/>
      <c r="DQ581" s="1763"/>
      <c r="DR581" s="1763"/>
      <c r="DS581" s="1763"/>
    </row>
    <row r="582" spans="118:123">
      <c r="DN582" s="1763"/>
      <c r="DO582" s="1763"/>
      <c r="DP582" s="1763"/>
      <c r="DQ582" s="1763"/>
      <c r="DR582" s="1763"/>
      <c r="DS582" s="1763"/>
    </row>
    <row r="583" spans="118:123">
      <c r="DN583" s="1763"/>
      <c r="DO583" s="1763"/>
      <c r="DP583" s="1763"/>
      <c r="DQ583" s="1763"/>
      <c r="DR583" s="1763"/>
      <c r="DS583" s="1763"/>
    </row>
    <row r="584" spans="118:123">
      <c r="DN584" s="1763"/>
      <c r="DO584" s="1763"/>
      <c r="DP584" s="1763"/>
      <c r="DQ584" s="1763"/>
      <c r="DR584" s="1763"/>
      <c r="DS584" s="1763"/>
    </row>
    <row r="585" spans="118:123">
      <c r="DN585" s="1763"/>
      <c r="DO585" s="1763"/>
      <c r="DP585" s="1763"/>
      <c r="DQ585" s="1763"/>
      <c r="DR585" s="1763"/>
      <c r="DS585" s="1763"/>
    </row>
    <row r="586" spans="118:123">
      <c r="DN586" s="1763"/>
      <c r="DO586" s="1763"/>
      <c r="DP586" s="1763"/>
      <c r="DQ586" s="1763"/>
      <c r="DR586" s="1763"/>
      <c r="DS586" s="1763"/>
    </row>
    <row r="587" spans="118:123">
      <c r="DN587" s="1763"/>
      <c r="DO587" s="1763"/>
      <c r="DP587" s="1763"/>
      <c r="DQ587" s="1763"/>
      <c r="DR587" s="1763"/>
      <c r="DS587" s="1763"/>
    </row>
    <row r="588" spans="118:123">
      <c r="DN588" s="1763"/>
      <c r="DO588" s="1763"/>
      <c r="DP588" s="1763"/>
      <c r="DQ588" s="1763"/>
      <c r="DR588" s="1763"/>
      <c r="DS588" s="1763"/>
    </row>
    <row r="589" spans="118:123">
      <c r="DN589" s="1763"/>
      <c r="DO589" s="1763"/>
      <c r="DP589" s="1763"/>
      <c r="DQ589" s="1763"/>
      <c r="DR589" s="1763"/>
      <c r="DS589" s="1763"/>
    </row>
    <row r="590" spans="118:123">
      <c r="DN590" s="1763"/>
      <c r="DO590" s="1763"/>
      <c r="DP590" s="1763"/>
      <c r="DQ590" s="1763"/>
      <c r="DR590" s="1763"/>
      <c r="DS590" s="1763"/>
    </row>
    <row r="591" spans="118:123">
      <c r="DN591" s="1763"/>
      <c r="DO591" s="1763"/>
      <c r="DP591" s="1763"/>
      <c r="DQ591" s="1763"/>
      <c r="DR591" s="1763"/>
      <c r="DS591" s="1763"/>
    </row>
    <row r="592" spans="118:123">
      <c r="DN592" s="1763"/>
      <c r="DO592" s="1763"/>
      <c r="DP592" s="1763"/>
      <c r="DQ592" s="1763"/>
      <c r="DR592" s="1763"/>
      <c r="DS592" s="1763"/>
    </row>
    <row r="593" spans="118:123">
      <c r="DN593" s="1763"/>
      <c r="DO593" s="1763"/>
      <c r="DP593" s="1763"/>
      <c r="DQ593" s="1763"/>
      <c r="DR593" s="1763"/>
      <c r="DS593" s="1763"/>
    </row>
    <row r="594" spans="118:123">
      <c r="DN594" s="1763"/>
      <c r="DO594" s="1763"/>
      <c r="DP594" s="1763"/>
      <c r="DQ594" s="1763"/>
      <c r="DR594" s="1763"/>
      <c r="DS594" s="1763"/>
    </row>
    <row r="595" spans="118:123">
      <c r="DN595" s="1763"/>
      <c r="DO595" s="1763"/>
      <c r="DP595" s="1763"/>
      <c r="DQ595" s="1763"/>
      <c r="DR595" s="1763"/>
      <c r="DS595" s="1763"/>
    </row>
    <row r="596" spans="118:123">
      <c r="DN596" s="1763"/>
      <c r="DO596" s="1763"/>
      <c r="DP596" s="1763"/>
      <c r="DQ596" s="1763"/>
      <c r="DR596" s="1763"/>
      <c r="DS596" s="1763"/>
    </row>
    <row r="597" spans="118:123">
      <c r="DN597" s="1763"/>
      <c r="DO597" s="1763"/>
      <c r="DP597" s="1763"/>
      <c r="DQ597" s="1763"/>
      <c r="DR597" s="1763"/>
      <c r="DS597" s="1763"/>
    </row>
    <row r="598" spans="118:123">
      <c r="DN598" s="1763"/>
      <c r="DO598" s="1763"/>
      <c r="DP598" s="1763"/>
      <c r="DQ598" s="1763"/>
      <c r="DR598" s="1763"/>
      <c r="DS598" s="1763"/>
    </row>
    <row r="599" spans="118:123">
      <c r="DN599" s="1763"/>
      <c r="DO599" s="1763"/>
      <c r="DP599" s="1763"/>
      <c r="DQ599" s="1763"/>
      <c r="DR599" s="1763"/>
      <c r="DS599" s="1763"/>
    </row>
    <row r="600" spans="118:123">
      <c r="DN600" s="1763"/>
      <c r="DO600" s="1763"/>
      <c r="DP600" s="1763"/>
      <c r="DQ600" s="1763"/>
      <c r="DR600" s="1763"/>
      <c r="DS600" s="1763"/>
    </row>
    <row r="601" spans="118:123">
      <c r="DN601" s="1763"/>
      <c r="DO601" s="1763"/>
      <c r="DP601" s="1763"/>
      <c r="DQ601" s="1763"/>
      <c r="DR601" s="1763"/>
      <c r="DS601" s="1763"/>
    </row>
    <row r="602" spans="118:123">
      <c r="DN602" s="1763"/>
      <c r="DO602" s="1763"/>
      <c r="DP602" s="1763"/>
      <c r="DQ602" s="1763"/>
      <c r="DR602" s="1763"/>
      <c r="DS602" s="1763"/>
    </row>
    <row r="603" spans="118:123">
      <c r="DN603" s="1763"/>
      <c r="DO603" s="1763"/>
      <c r="DP603" s="1763"/>
      <c r="DQ603" s="1763"/>
      <c r="DR603" s="1763"/>
      <c r="DS603" s="1763"/>
    </row>
    <row r="604" spans="118:123">
      <c r="DN604" s="1763"/>
      <c r="DO604" s="1763"/>
      <c r="DP604" s="1763"/>
      <c r="DQ604" s="1763"/>
      <c r="DR604" s="1763"/>
      <c r="DS604" s="1763"/>
    </row>
    <row r="605" spans="118:123">
      <c r="DN605" s="1763"/>
      <c r="DO605" s="1763"/>
      <c r="DP605" s="1763"/>
      <c r="DQ605" s="1763"/>
      <c r="DR605" s="1763"/>
      <c r="DS605" s="1763"/>
    </row>
    <row r="606" spans="118:123">
      <c r="DN606" s="1763"/>
      <c r="DO606" s="1763"/>
      <c r="DP606" s="1763"/>
      <c r="DQ606" s="1763"/>
      <c r="DR606" s="1763"/>
      <c r="DS606" s="1763"/>
    </row>
    <row r="607" spans="118:123">
      <c r="DN607" s="1763"/>
      <c r="DO607" s="1763"/>
      <c r="DP607" s="1763"/>
      <c r="DQ607" s="1763"/>
      <c r="DR607" s="1763"/>
      <c r="DS607" s="1763"/>
    </row>
    <row r="608" spans="118:123">
      <c r="DN608" s="1763"/>
      <c r="DO608" s="1763"/>
      <c r="DP608" s="1763"/>
      <c r="DQ608" s="1763"/>
      <c r="DR608" s="1763"/>
      <c r="DS608" s="1763"/>
    </row>
    <row r="609" spans="118:123">
      <c r="DN609" s="1763"/>
      <c r="DO609" s="1763"/>
      <c r="DP609" s="1763"/>
      <c r="DQ609" s="1763"/>
      <c r="DR609" s="1763"/>
      <c r="DS609" s="1763"/>
    </row>
    <row r="610" spans="118:123">
      <c r="DN610" s="1763"/>
      <c r="DO610" s="1763"/>
      <c r="DP610" s="1763"/>
      <c r="DQ610" s="1763"/>
      <c r="DR610" s="1763"/>
      <c r="DS610" s="1763"/>
    </row>
    <row r="611" spans="118:123">
      <c r="DN611" s="1763"/>
      <c r="DO611" s="1763"/>
      <c r="DP611" s="1763"/>
      <c r="DQ611" s="1763"/>
      <c r="DR611" s="1763"/>
      <c r="DS611" s="1763"/>
    </row>
    <row r="612" spans="118:123">
      <c r="DN612" s="1763"/>
      <c r="DO612" s="1763"/>
      <c r="DP612" s="1763"/>
      <c r="DQ612" s="1763"/>
      <c r="DR612" s="1763"/>
      <c r="DS612" s="1763"/>
    </row>
    <row r="613" spans="118:123">
      <c r="DN613" s="1763"/>
      <c r="DO613" s="1763"/>
      <c r="DP613" s="1763"/>
      <c r="DQ613" s="1763"/>
      <c r="DR613" s="1763"/>
      <c r="DS613" s="1763"/>
    </row>
    <row r="614" spans="118:123">
      <c r="DN614" s="1763"/>
      <c r="DO614" s="1763"/>
      <c r="DP614" s="1763"/>
      <c r="DQ614" s="1763"/>
      <c r="DR614" s="1763"/>
      <c r="DS614" s="1763"/>
    </row>
    <row r="615" spans="118:123">
      <c r="DN615" s="1763"/>
      <c r="DO615" s="1763"/>
      <c r="DP615" s="1763"/>
      <c r="DQ615" s="1763"/>
      <c r="DR615" s="1763"/>
      <c r="DS615" s="1763"/>
    </row>
    <row r="616" spans="118:123">
      <c r="DN616" s="1763"/>
      <c r="DO616" s="1763"/>
      <c r="DP616" s="1763"/>
      <c r="DQ616" s="1763"/>
      <c r="DR616" s="1763"/>
      <c r="DS616" s="1763"/>
    </row>
    <row r="617" spans="118:123">
      <c r="DN617" s="1763"/>
      <c r="DO617" s="1763"/>
      <c r="DP617" s="1763"/>
      <c r="DQ617" s="1763"/>
      <c r="DR617" s="1763"/>
      <c r="DS617" s="1763"/>
    </row>
    <row r="618" spans="118:123">
      <c r="DN618" s="1763"/>
      <c r="DO618" s="1763"/>
      <c r="DP618" s="1763"/>
      <c r="DQ618" s="1763"/>
      <c r="DR618" s="1763"/>
      <c r="DS618" s="1763"/>
    </row>
    <row r="619" spans="118:123">
      <c r="DN619" s="1763"/>
      <c r="DO619" s="1763"/>
      <c r="DP619" s="1763"/>
      <c r="DQ619" s="1763"/>
      <c r="DR619" s="1763"/>
      <c r="DS619" s="1763"/>
    </row>
    <row r="620" spans="118:123">
      <c r="DN620" s="1763"/>
      <c r="DO620" s="1763"/>
      <c r="DP620" s="1763"/>
      <c r="DQ620" s="1763"/>
      <c r="DR620" s="1763"/>
      <c r="DS620" s="1763"/>
    </row>
    <row r="621" spans="118:123">
      <c r="DN621" s="1763"/>
      <c r="DO621" s="1763"/>
      <c r="DP621" s="1763"/>
      <c r="DQ621" s="1763"/>
      <c r="DR621" s="1763"/>
      <c r="DS621" s="1763"/>
    </row>
    <row r="622" spans="118:123">
      <c r="DN622" s="1763"/>
      <c r="DO622" s="1763"/>
      <c r="DP622" s="1763"/>
      <c r="DQ622" s="1763"/>
      <c r="DR622" s="1763"/>
      <c r="DS622" s="1763"/>
    </row>
    <row r="623" spans="118:123">
      <c r="DN623" s="1763"/>
      <c r="DO623" s="1763"/>
      <c r="DP623" s="1763"/>
      <c r="DQ623" s="1763"/>
      <c r="DR623" s="1763"/>
      <c r="DS623" s="1763"/>
    </row>
    <row r="624" spans="118:123">
      <c r="DN624" s="1763"/>
      <c r="DO624" s="1763"/>
      <c r="DP624" s="1763"/>
      <c r="DQ624" s="1763"/>
      <c r="DR624" s="1763"/>
      <c r="DS624" s="1763"/>
    </row>
    <row r="625" spans="118:123">
      <c r="DN625" s="1763"/>
      <c r="DO625" s="1763"/>
      <c r="DP625" s="1763"/>
      <c r="DQ625" s="1763"/>
      <c r="DR625" s="1763"/>
      <c r="DS625" s="1763"/>
    </row>
    <row r="626" spans="118:123">
      <c r="DN626" s="1763"/>
      <c r="DO626" s="1763"/>
      <c r="DP626" s="1763"/>
      <c r="DQ626" s="1763"/>
      <c r="DR626" s="1763"/>
      <c r="DS626" s="1763"/>
    </row>
    <row r="627" spans="118:123">
      <c r="DN627" s="1763"/>
      <c r="DO627" s="1763"/>
      <c r="DP627" s="1763"/>
      <c r="DQ627" s="1763"/>
      <c r="DR627" s="1763"/>
      <c r="DS627" s="1763"/>
    </row>
    <row r="628" spans="118:123">
      <c r="DN628" s="1763"/>
      <c r="DO628" s="1763"/>
      <c r="DP628" s="1763"/>
      <c r="DQ628" s="1763"/>
      <c r="DR628" s="1763"/>
      <c r="DS628" s="1763"/>
    </row>
    <row r="629" spans="118:123">
      <c r="DN629" s="1763"/>
      <c r="DO629" s="1763"/>
      <c r="DP629" s="1763"/>
      <c r="DQ629" s="1763"/>
      <c r="DR629" s="1763"/>
      <c r="DS629" s="1763"/>
    </row>
    <row r="630" spans="118:123">
      <c r="DN630" s="1763"/>
      <c r="DO630" s="1763"/>
      <c r="DP630" s="1763"/>
      <c r="DQ630" s="1763"/>
      <c r="DR630" s="1763"/>
      <c r="DS630" s="1763"/>
    </row>
    <row r="631" spans="118:123">
      <c r="DN631" s="1763"/>
      <c r="DO631" s="1763"/>
      <c r="DP631" s="1763"/>
      <c r="DQ631" s="1763"/>
      <c r="DR631" s="1763"/>
      <c r="DS631" s="1763"/>
    </row>
    <row r="632" spans="118:123">
      <c r="DN632" s="1763"/>
      <c r="DO632" s="1763"/>
      <c r="DP632" s="1763"/>
      <c r="DQ632" s="1763"/>
      <c r="DR632" s="1763"/>
      <c r="DS632" s="1763"/>
    </row>
    <row r="633" spans="118:123">
      <c r="DN633" s="1763"/>
      <c r="DO633" s="1763"/>
      <c r="DP633" s="1763"/>
      <c r="DQ633" s="1763"/>
      <c r="DR633" s="1763"/>
      <c r="DS633" s="1763"/>
    </row>
    <row r="634" spans="118:123">
      <c r="DN634" s="1763"/>
      <c r="DO634" s="1763"/>
      <c r="DP634" s="1763"/>
      <c r="DQ634" s="1763"/>
      <c r="DR634" s="1763"/>
      <c r="DS634" s="1763"/>
    </row>
    <row r="635" spans="118:123">
      <c r="DN635" s="1763"/>
      <c r="DO635" s="1763"/>
      <c r="DP635" s="1763"/>
      <c r="DQ635" s="1763"/>
      <c r="DR635" s="1763"/>
      <c r="DS635" s="1763"/>
    </row>
    <row r="636" spans="118:123">
      <c r="DN636" s="1763"/>
      <c r="DO636" s="1763"/>
      <c r="DP636" s="1763"/>
      <c r="DQ636" s="1763"/>
      <c r="DR636" s="1763"/>
      <c r="DS636" s="1763"/>
    </row>
    <row r="637" spans="118:123">
      <c r="DN637" s="1763"/>
      <c r="DO637" s="1763"/>
      <c r="DP637" s="1763"/>
      <c r="DQ637" s="1763"/>
      <c r="DR637" s="1763"/>
      <c r="DS637" s="1763"/>
    </row>
    <row r="638" spans="118:123">
      <c r="DN638" s="1763"/>
      <c r="DO638" s="1763"/>
      <c r="DP638" s="1763"/>
      <c r="DQ638" s="1763"/>
      <c r="DR638" s="1763"/>
      <c r="DS638" s="1763"/>
    </row>
    <row r="639" spans="118:123">
      <c r="DN639" s="1763"/>
      <c r="DO639" s="1763"/>
      <c r="DP639" s="1763"/>
      <c r="DQ639" s="1763"/>
      <c r="DR639" s="1763"/>
      <c r="DS639" s="1763"/>
    </row>
    <row r="640" spans="118:123">
      <c r="DN640" s="1763"/>
      <c r="DO640" s="1763"/>
      <c r="DP640" s="1763"/>
      <c r="DQ640" s="1763"/>
      <c r="DR640" s="1763"/>
      <c r="DS640" s="1763"/>
    </row>
    <row r="641" spans="118:123">
      <c r="DN641" s="1763"/>
      <c r="DO641" s="1763"/>
      <c r="DP641" s="1763"/>
      <c r="DQ641" s="1763"/>
      <c r="DR641" s="1763"/>
      <c r="DS641" s="1763"/>
    </row>
    <row r="642" spans="118:123">
      <c r="DN642" s="1763"/>
      <c r="DO642" s="1763"/>
      <c r="DP642" s="1763"/>
      <c r="DQ642" s="1763"/>
      <c r="DR642" s="1763"/>
      <c r="DS642" s="1763"/>
    </row>
    <row r="643" spans="118:123">
      <c r="DN643" s="1763"/>
      <c r="DO643" s="1763"/>
      <c r="DP643" s="1763"/>
      <c r="DQ643" s="1763"/>
      <c r="DR643" s="1763"/>
      <c r="DS643" s="1763"/>
    </row>
    <row r="644" spans="118:123">
      <c r="DN644" s="1763"/>
      <c r="DO644" s="1763"/>
      <c r="DP644" s="1763"/>
      <c r="DQ644" s="1763"/>
      <c r="DR644" s="1763"/>
      <c r="DS644" s="1763"/>
    </row>
    <row r="645" spans="118:123">
      <c r="DN645" s="1763"/>
      <c r="DO645" s="1763"/>
      <c r="DP645" s="1763"/>
      <c r="DQ645" s="1763"/>
      <c r="DR645" s="1763"/>
      <c r="DS645" s="1763"/>
    </row>
    <row r="646" spans="118:123">
      <c r="DN646" s="1763"/>
      <c r="DO646" s="1763"/>
      <c r="DP646" s="1763"/>
      <c r="DQ646" s="1763"/>
      <c r="DR646" s="1763"/>
      <c r="DS646" s="1763"/>
    </row>
    <row r="647" spans="118:123">
      <c r="DN647" s="1763"/>
      <c r="DO647" s="1763"/>
      <c r="DP647" s="1763"/>
      <c r="DQ647" s="1763"/>
      <c r="DR647" s="1763"/>
      <c r="DS647" s="1763"/>
    </row>
    <row r="648" spans="118:123">
      <c r="DN648" s="1763"/>
      <c r="DO648" s="1763"/>
      <c r="DP648" s="1763"/>
      <c r="DQ648" s="1763"/>
      <c r="DR648" s="1763"/>
      <c r="DS648" s="1763"/>
    </row>
    <row r="649" spans="118:123">
      <c r="DN649" s="1763"/>
      <c r="DO649" s="1763"/>
      <c r="DP649" s="1763"/>
      <c r="DQ649" s="1763"/>
      <c r="DR649" s="1763"/>
      <c r="DS649" s="1763"/>
    </row>
    <row r="650" spans="118:123">
      <c r="DN650" s="1763"/>
      <c r="DO650" s="1763"/>
      <c r="DP650" s="1763"/>
      <c r="DQ650" s="1763"/>
      <c r="DR650" s="1763"/>
      <c r="DS650" s="1763"/>
    </row>
    <row r="651" spans="118:123">
      <c r="DN651" s="1763"/>
      <c r="DO651" s="1763"/>
      <c r="DP651" s="1763"/>
      <c r="DQ651" s="1763"/>
      <c r="DR651" s="1763"/>
      <c r="DS651" s="1763"/>
    </row>
    <row r="652" spans="118:123">
      <c r="DN652" s="1763"/>
      <c r="DO652" s="1763"/>
      <c r="DP652" s="1763"/>
      <c r="DQ652" s="1763"/>
      <c r="DR652" s="1763"/>
      <c r="DS652" s="1763"/>
    </row>
    <row r="653" spans="118:123">
      <c r="DN653" s="1763"/>
      <c r="DO653" s="1763"/>
      <c r="DP653" s="1763"/>
      <c r="DQ653" s="1763"/>
      <c r="DR653" s="1763"/>
      <c r="DS653" s="1763"/>
    </row>
    <row r="654" spans="118:123">
      <c r="DN654" s="1763"/>
      <c r="DO654" s="1763"/>
      <c r="DP654" s="1763"/>
      <c r="DQ654" s="1763"/>
      <c r="DR654" s="1763"/>
      <c r="DS654" s="1763"/>
    </row>
    <row r="655" spans="118:123">
      <c r="DN655" s="1763"/>
      <c r="DO655" s="1763"/>
      <c r="DP655" s="1763"/>
      <c r="DQ655" s="1763"/>
      <c r="DR655" s="1763"/>
      <c r="DS655" s="1763"/>
    </row>
    <row r="656" spans="118:123">
      <c r="DN656" s="1763"/>
      <c r="DO656" s="1763"/>
      <c r="DP656" s="1763"/>
      <c r="DQ656" s="1763"/>
      <c r="DR656" s="1763"/>
      <c r="DS656" s="1763"/>
    </row>
    <row r="657" spans="118:123">
      <c r="DN657" s="1763"/>
      <c r="DO657" s="1763"/>
      <c r="DP657" s="1763"/>
      <c r="DQ657" s="1763"/>
      <c r="DR657" s="1763"/>
      <c r="DS657" s="1763"/>
    </row>
    <row r="658" spans="118:123">
      <c r="DN658" s="1763"/>
      <c r="DO658" s="1763"/>
      <c r="DP658" s="1763"/>
      <c r="DQ658" s="1763"/>
      <c r="DR658" s="1763"/>
      <c r="DS658" s="1763"/>
    </row>
    <row r="659" spans="118:123">
      <c r="DN659" s="1763"/>
      <c r="DO659" s="1763"/>
      <c r="DP659" s="1763"/>
      <c r="DQ659" s="1763"/>
      <c r="DR659" s="1763"/>
      <c r="DS659" s="1763"/>
    </row>
    <row r="660" spans="118:123">
      <c r="DN660" s="1763"/>
      <c r="DO660" s="1763"/>
      <c r="DP660" s="1763"/>
      <c r="DQ660" s="1763"/>
      <c r="DR660" s="1763"/>
      <c r="DS660" s="1763"/>
    </row>
    <row r="661" spans="118:123">
      <c r="DN661" s="1763"/>
      <c r="DO661" s="1763"/>
      <c r="DP661" s="1763"/>
      <c r="DQ661" s="1763"/>
      <c r="DR661" s="1763"/>
      <c r="DS661" s="1763"/>
    </row>
    <row r="662" spans="118:123">
      <c r="DN662" s="1763"/>
      <c r="DO662" s="1763"/>
      <c r="DP662" s="1763"/>
      <c r="DQ662" s="1763"/>
      <c r="DR662" s="1763"/>
      <c r="DS662" s="1763"/>
    </row>
    <row r="663" spans="118:123">
      <c r="DN663" s="1763"/>
      <c r="DO663" s="1763"/>
      <c r="DP663" s="1763"/>
      <c r="DQ663" s="1763"/>
      <c r="DR663" s="1763"/>
      <c r="DS663" s="1763"/>
    </row>
    <row r="664" spans="118:123">
      <c r="DN664" s="1763"/>
      <c r="DO664" s="1763"/>
      <c r="DP664" s="1763"/>
      <c r="DQ664" s="1763"/>
      <c r="DR664" s="1763"/>
      <c r="DS664" s="1763"/>
    </row>
    <row r="665" spans="118:123">
      <c r="DN665" s="1763"/>
      <c r="DO665" s="1763"/>
      <c r="DP665" s="1763"/>
      <c r="DQ665" s="1763"/>
      <c r="DR665" s="1763"/>
      <c r="DS665" s="1763"/>
    </row>
    <row r="666" spans="118:123">
      <c r="DN666" s="1763"/>
      <c r="DO666" s="1763"/>
      <c r="DP666" s="1763"/>
      <c r="DQ666" s="1763"/>
      <c r="DR666" s="1763"/>
      <c r="DS666" s="1763"/>
    </row>
    <row r="667" spans="118:123">
      <c r="DN667" s="1763"/>
      <c r="DO667" s="1763"/>
      <c r="DP667" s="1763"/>
      <c r="DQ667" s="1763"/>
      <c r="DR667" s="1763"/>
      <c r="DS667" s="1763"/>
    </row>
    <row r="668" spans="118:123">
      <c r="DN668" s="1763"/>
      <c r="DO668" s="1763"/>
      <c r="DP668" s="1763"/>
      <c r="DQ668" s="1763"/>
      <c r="DR668" s="1763"/>
      <c r="DS668" s="1763"/>
    </row>
    <row r="669" spans="118:123">
      <c r="DN669" s="1763"/>
      <c r="DO669" s="1763"/>
      <c r="DP669" s="1763"/>
      <c r="DQ669" s="1763"/>
      <c r="DR669" s="1763"/>
      <c r="DS669" s="1763"/>
    </row>
    <row r="670" spans="118:123">
      <c r="DN670" s="1763"/>
      <c r="DO670" s="1763"/>
      <c r="DP670" s="1763"/>
      <c r="DQ670" s="1763"/>
      <c r="DR670" s="1763"/>
      <c r="DS670" s="1763"/>
    </row>
    <row r="671" spans="118:123">
      <c r="DN671" s="1763"/>
      <c r="DO671" s="1763"/>
      <c r="DP671" s="1763"/>
      <c r="DQ671" s="1763"/>
      <c r="DR671" s="1763"/>
      <c r="DS671" s="1763"/>
    </row>
    <row r="672" spans="118:123">
      <c r="DN672" s="1763"/>
      <c r="DO672" s="1763"/>
      <c r="DP672" s="1763"/>
      <c r="DQ672" s="1763"/>
      <c r="DR672" s="1763"/>
      <c r="DS672" s="1763"/>
    </row>
    <row r="673" spans="118:123">
      <c r="DN673" s="1763"/>
      <c r="DO673" s="1763"/>
      <c r="DP673" s="1763"/>
      <c r="DQ673" s="1763"/>
      <c r="DR673" s="1763"/>
      <c r="DS673" s="1763"/>
    </row>
    <row r="674" spans="118:123">
      <c r="DN674" s="1763"/>
      <c r="DO674" s="1763"/>
      <c r="DP674" s="1763"/>
      <c r="DQ674" s="1763"/>
      <c r="DR674" s="1763"/>
      <c r="DS674" s="1763"/>
    </row>
    <row r="675" spans="118:123">
      <c r="DN675" s="1763"/>
      <c r="DO675" s="1763"/>
      <c r="DP675" s="1763"/>
      <c r="DQ675" s="1763"/>
      <c r="DR675" s="1763"/>
      <c r="DS675" s="1763"/>
    </row>
    <row r="676" spans="118:123">
      <c r="DN676" s="1763"/>
      <c r="DO676" s="1763"/>
      <c r="DP676" s="1763"/>
      <c r="DQ676" s="1763"/>
      <c r="DR676" s="1763"/>
      <c r="DS676" s="1763"/>
    </row>
    <row r="677" spans="118:123">
      <c r="DN677" s="1763"/>
      <c r="DO677" s="1763"/>
      <c r="DP677" s="1763"/>
      <c r="DQ677" s="1763"/>
      <c r="DR677" s="1763"/>
      <c r="DS677" s="1763"/>
    </row>
    <row r="678" spans="118:123">
      <c r="DN678" s="1763"/>
      <c r="DO678" s="1763"/>
      <c r="DP678" s="1763"/>
      <c r="DQ678" s="1763"/>
      <c r="DR678" s="1763"/>
      <c r="DS678" s="1763"/>
    </row>
    <row r="679" spans="118:123">
      <c r="DN679" s="1763"/>
      <c r="DO679" s="1763"/>
      <c r="DP679" s="1763"/>
      <c r="DQ679" s="1763"/>
      <c r="DR679" s="1763"/>
      <c r="DS679" s="1763"/>
    </row>
    <row r="680" spans="118:123">
      <c r="DN680" s="1763"/>
      <c r="DO680" s="1763"/>
      <c r="DP680" s="1763"/>
      <c r="DQ680" s="1763"/>
      <c r="DR680" s="1763"/>
      <c r="DS680" s="1763"/>
    </row>
    <row r="681" spans="118:123">
      <c r="DN681" s="1763"/>
      <c r="DO681" s="1763"/>
      <c r="DP681" s="1763"/>
      <c r="DQ681" s="1763"/>
      <c r="DR681" s="1763"/>
      <c r="DS681" s="1763"/>
    </row>
    <row r="682" spans="118:123">
      <c r="DN682" s="1763"/>
      <c r="DO682" s="1763"/>
      <c r="DP682" s="1763"/>
      <c r="DQ682" s="1763"/>
      <c r="DR682" s="1763"/>
      <c r="DS682" s="1763"/>
    </row>
    <row r="683" spans="118:123">
      <c r="DN683" s="1763"/>
      <c r="DO683" s="1763"/>
      <c r="DP683" s="1763"/>
      <c r="DQ683" s="1763"/>
      <c r="DR683" s="1763"/>
      <c r="DS683" s="1763"/>
    </row>
    <row r="684" spans="118:123">
      <c r="DN684" s="1763"/>
      <c r="DO684" s="1763"/>
      <c r="DP684" s="1763"/>
      <c r="DQ684" s="1763"/>
      <c r="DR684" s="1763"/>
      <c r="DS684" s="1763"/>
    </row>
    <row r="685" spans="118:123">
      <c r="DN685" s="1763"/>
      <c r="DO685" s="1763"/>
      <c r="DP685" s="1763"/>
      <c r="DQ685" s="1763"/>
      <c r="DR685" s="1763"/>
      <c r="DS685" s="1763"/>
    </row>
    <row r="686" spans="118:123">
      <c r="DN686" s="1763"/>
      <c r="DO686" s="1763"/>
      <c r="DP686" s="1763"/>
      <c r="DQ686" s="1763"/>
      <c r="DR686" s="1763"/>
      <c r="DS686" s="1763"/>
    </row>
    <row r="687" spans="118:123">
      <c r="DN687" s="1763"/>
      <c r="DO687" s="1763"/>
      <c r="DP687" s="1763"/>
      <c r="DQ687" s="1763"/>
      <c r="DR687" s="1763"/>
      <c r="DS687" s="1763"/>
    </row>
    <row r="688" spans="118:123">
      <c r="DN688" s="1763"/>
      <c r="DO688" s="1763"/>
      <c r="DP688" s="1763"/>
      <c r="DQ688" s="1763"/>
      <c r="DR688" s="1763"/>
      <c r="DS688" s="1763"/>
    </row>
    <row r="689" spans="118:123">
      <c r="DN689" s="1763"/>
      <c r="DO689" s="1763"/>
      <c r="DP689" s="1763"/>
      <c r="DQ689" s="1763"/>
      <c r="DR689" s="1763"/>
      <c r="DS689" s="1763"/>
    </row>
    <row r="690" spans="118:123">
      <c r="DN690" s="1763"/>
      <c r="DO690" s="1763"/>
      <c r="DP690" s="1763"/>
      <c r="DQ690" s="1763"/>
      <c r="DR690" s="1763"/>
      <c r="DS690" s="1763"/>
    </row>
    <row r="691" spans="118:123">
      <c r="DN691" s="1763"/>
      <c r="DO691" s="1763"/>
      <c r="DP691" s="1763"/>
      <c r="DQ691" s="1763"/>
      <c r="DR691" s="1763"/>
      <c r="DS691" s="1763"/>
    </row>
    <row r="692" spans="118:123">
      <c r="DN692" s="1763"/>
      <c r="DO692" s="1763"/>
      <c r="DP692" s="1763"/>
      <c r="DQ692" s="1763"/>
      <c r="DR692" s="1763"/>
      <c r="DS692" s="1763"/>
    </row>
    <row r="693" spans="118:123">
      <c r="DN693" s="1763"/>
      <c r="DO693" s="1763"/>
      <c r="DP693" s="1763"/>
      <c r="DQ693" s="1763"/>
      <c r="DR693" s="1763"/>
      <c r="DS693" s="1763"/>
    </row>
    <row r="694" spans="118:123">
      <c r="DN694" s="1763"/>
      <c r="DO694" s="1763"/>
      <c r="DP694" s="1763"/>
      <c r="DQ694" s="1763"/>
      <c r="DR694" s="1763"/>
      <c r="DS694" s="1763"/>
    </row>
    <row r="695" spans="118:123">
      <c r="DN695" s="1763"/>
      <c r="DO695" s="1763"/>
      <c r="DP695" s="1763"/>
      <c r="DQ695" s="1763"/>
      <c r="DR695" s="1763"/>
      <c r="DS695" s="1763"/>
    </row>
    <row r="696" spans="118:123">
      <c r="DN696" s="1763"/>
      <c r="DO696" s="1763"/>
      <c r="DP696" s="1763"/>
      <c r="DQ696" s="1763"/>
      <c r="DR696" s="1763"/>
      <c r="DS696" s="1763"/>
    </row>
    <row r="697" spans="118:123">
      <c r="DN697" s="1763"/>
      <c r="DO697" s="1763"/>
      <c r="DP697" s="1763"/>
      <c r="DQ697" s="1763"/>
      <c r="DR697" s="1763"/>
      <c r="DS697" s="1763"/>
    </row>
    <row r="698" spans="118:123">
      <c r="DN698" s="1763"/>
      <c r="DO698" s="1763"/>
      <c r="DP698" s="1763"/>
      <c r="DQ698" s="1763"/>
      <c r="DR698" s="1763"/>
      <c r="DS698" s="1763"/>
    </row>
    <row r="699" spans="118:123">
      <c r="DN699" s="1763"/>
      <c r="DO699" s="1763"/>
      <c r="DP699" s="1763"/>
      <c r="DQ699" s="1763"/>
      <c r="DR699" s="1763"/>
      <c r="DS699" s="1763"/>
    </row>
    <row r="700" spans="118:123">
      <c r="DN700" s="1763"/>
      <c r="DO700" s="1763"/>
      <c r="DP700" s="1763"/>
      <c r="DQ700" s="1763"/>
      <c r="DR700" s="1763"/>
      <c r="DS700" s="1763"/>
    </row>
    <row r="701" spans="118:123">
      <c r="DN701" s="1763"/>
      <c r="DO701" s="1763"/>
      <c r="DP701" s="1763"/>
      <c r="DQ701" s="1763"/>
      <c r="DR701" s="1763"/>
      <c r="DS701" s="1763"/>
    </row>
    <row r="702" spans="118:123">
      <c r="DN702" s="1763"/>
      <c r="DO702" s="1763"/>
      <c r="DP702" s="1763"/>
      <c r="DQ702" s="1763"/>
      <c r="DR702" s="1763"/>
      <c r="DS702" s="1763"/>
    </row>
    <row r="703" spans="118:123">
      <c r="DN703" s="1763"/>
      <c r="DO703" s="1763"/>
      <c r="DP703" s="1763"/>
      <c r="DQ703" s="1763"/>
      <c r="DR703" s="1763"/>
      <c r="DS703" s="1763"/>
    </row>
    <row r="704" spans="118:123">
      <c r="DN704" s="1763"/>
      <c r="DO704" s="1763"/>
      <c r="DP704" s="1763"/>
      <c r="DQ704" s="1763"/>
      <c r="DR704" s="1763"/>
      <c r="DS704" s="1763"/>
    </row>
    <row r="705" spans="118:123">
      <c r="DN705" s="1763"/>
      <c r="DO705" s="1763"/>
      <c r="DP705" s="1763"/>
      <c r="DQ705" s="1763"/>
      <c r="DR705" s="1763"/>
      <c r="DS705" s="1763"/>
    </row>
    <row r="706" spans="118:123">
      <c r="DN706" s="1763"/>
      <c r="DO706" s="1763"/>
      <c r="DP706" s="1763"/>
      <c r="DQ706" s="1763"/>
      <c r="DR706" s="1763"/>
      <c r="DS706" s="1763"/>
    </row>
    <row r="707" spans="118:123">
      <c r="DN707" s="1763"/>
      <c r="DO707" s="1763"/>
      <c r="DP707" s="1763"/>
      <c r="DQ707" s="1763"/>
      <c r="DR707" s="1763"/>
      <c r="DS707" s="1763"/>
    </row>
    <row r="708" spans="118:123">
      <c r="DN708" s="1763"/>
      <c r="DO708" s="1763"/>
      <c r="DP708" s="1763"/>
      <c r="DQ708" s="1763"/>
      <c r="DR708" s="1763"/>
      <c r="DS708" s="1763"/>
    </row>
    <row r="709" spans="118:123">
      <c r="DN709" s="1763"/>
      <c r="DO709" s="1763"/>
      <c r="DP709" s="1763"/>
      <c r="DQ709" s="1763"/>
      <c r="DR709" s="1763"/>
      <c r="DS709" s="1763"/>
    </row>
    <row r="710" spans="118:123">
      <c r="DN710" s="1763"/>
      <c r="DO710" s="1763"/>
      <c r="DP710" s="1763"/>
      <c r="DQ710" s="1763"/>
      <c r="DR710" s="1763"/>
      <c r="DS710" s="1763"/>
    </row>
    <row r="711" spans="118:123">
      <c r="DN711" s="1763"/>
      <c r="DO711" s="1763"/>
      <c r="DP711" s="1763"/>
      <c r="DQ711" s="1763"/>
      <c r="DR711" s="1763"/>
      <c r="DS711" s="1763"/>
    </row>
    <row r="712" spans="118:123">
      <c r="DN712" s="1763"/>
      <c r="DO712" s="1763"/>
      <c r="DP712" s="1763"/>
      <c r="DQ712" s="1763"/>
      <c r="DR712" s="1763"/>
      <c r="DS712" s="1763"/>
    </row>
    <row r="713" spans="118:123">
      <c r="DN713" s="1763"/>
      <c r="DO713" s="1763"/>
      <c r="DP713" s="1763"/>
      <c r="DQ713" s="1763"/>
      <c r="DR713" s="1763"/>
      <c r="DS713" s="1763"/>
    </row>
    <row r="714" spans="118:123">
      <c r="DN714" s="1763"/>
      <c r="DO714" s="1763"/>
      <c r="DP714" s="1763"/>
      <c r="DQ714" s="1763"/>
      <c r="DR714" s="1763"/>
      <c r="DS714" s="1763"/>
    </row>
    <row r="715" spans="118:123">
      <c r="DN715" s="1763"/>
      <c r="DO715" s="1763"/>
      <c r="DP715" s="1763"/>
      <c r="DQ715" s="1763"/>
      <c r="DR715" s="1763"/>
      <c r="DS715" s="1763"/>
    </row>
    <row r="716" spans="118:123">
      <c r="DN716" s="1763"/>
      <c r="DO716" s="1763"/>
      <c r="DP716" s="1763"/>
      <c r="DQ716" s="1763"/>
      <c r="DR716" s="1763"/>
      <c r="DS716" s="1763"/>
    </row>
    <row r="717" spans="118:123">
      <c r="DN717" s="1763"/>
      <c r="DO717" s="1763"/>
      <c r="DP717" s="1763"/>
      <c r="DQ717" s="1763"/>
      <c r="DR717" s="1763"/>
      <c r="DS717" s="1763"/>
    </row>
    <row r="718" spans="118:123">
      <c r="DN718" s="1763"/>
      <c r="DO718" s="1763"/>
      <c r="DP718" s="1763"/>
      <c r="DQ718" s="1763"/>
      <c r="DR718" s="1763"/>
      <c r="DS718" s="1763"/>
    </row>
    <row r="719" spans="118:123">
      <c r="DN719" s="1763"/>
      <c r="DO719" s="1763"/>
      <c r="DP719" s="1763"/>
      <c r="DQ719" s="1763"/>
      <c r="DR719" s="1763"/>
      <c r="DS719" s="1763"/>
    </row>
    <row r="720" spans="118:123">
      <c r="DN720" s="1763"/>
      <c r="DO720" s="1763"/>
      <c r="DP720" s="1763"/>
      <c r="DQ720" s="1763"/>
      <c r="DR720" s="1763"/>
      <c r="DS720" s="1763"/>
    </row>
    <row r="721" spans="118:123">
      <c r="DN721" s="1763"/>
      <c r="DO721" s="1763"/>
      <c r="DP721" s="1763"/>
      <c r="DQ721" s="1763"/>
      <c r="DR721" s="1763"/>
      <c r="DS721" s="1763"/>
    </row>
    <row r="722" spans="118:123">
      <c r="DN722" s="1763"/>
      <c r="DO722" s="1763"/>
      <c r="DP722" s="1763"/>
      <c r="DQ722" s="1763"/>
      <c r="DR722" s="1763"/>
      <c r="DS722" s="1763"/>
    </row>
    <row r="723" spans="118:123">
      <c r="DN723" s="1763"/>
      <c r="DO723" s="1763"/>
      <c r="DP723" s="1763"/>
      <c r="DQ723" s="1763"/>
      <c r="DR723" s="1763"/>
      <c r="DS723" s="1763"/>
    </row>
    <row r="724" spans="118:123">
      <c r="DN724" s="1763"/>
      <c r="DO724" s="1763"/>
      <c r="DP724" s="1763"/>
      <c r="DQ724" s="1763"/>
      <c r="DR724" s="1763"/>
      <c r="DS724" s="1763"/>
    </row>
    <row r="725" spans="118:123">
      <c r="DN725" s="1763"/>
      <c r="DO725" s="1763"/>
      <c r="DP725" s="1763"/>
      <c r="DQ725" s="1763"/>
      <c r="DR725" s="1763"/>
      <c r="DS725" s="1763"/>
    </row>
    <row r="726" spans="118:123">
      <c r="DN726" s="1763"/>
      <c r="DO726" s="1763"/>
      <c r="DP726" s="1763"/>
      <c r="DQ726" s="1763"/>
      <c r="DR726" s="1763"/>
      <c r="DS726" s="1763"/>
    </row>
    <row r="727" spans="118:123">
      <c r="DN727" s="1763"/>
      <c r="DO727" s="1763"/>
      <c r="DP727" s="1763"/>
      <c r="DQ727" s="1763"/>
      <c r="DR727" s="1763"/>
      <c r="DS727" s="1763"/>
    </row>
    <row r="728" spans="118:123">
      <c r="DN728" s="1763"/>
      <c r="DO728" s="1763"/>
      <c r="DP728" s="1763"/>
      <c r="DQ728" s="1763"/>
      <c r="DR728" s="1763"/>
      <c r="DS728" s="1763"/>
    </row>
    <row r="729" spans="118:123">
      <c r="DN729" s="1763"/>
      <c r="DO729" s="1763"/>
      <c r="DP729" s="1763"/>
      <c r="DQ729" s="1763"/>
      <c r="DR729" s="1763"/>
      <c r="DS729" s="1763"/>
    </row>
    <row r="730" spans="118:123">
      <c r="DN730" s="1763"/>
      <c r="DO730" s="1763"/>
      <c r="DP730" s="1763"/>
      <c r="DQ730" s="1763"/>
      <c r="DR730" s="1763"/>
      <c r="DS730" s="1763"/>
    </row>
    <row r="731" spans="118:123">
      <c r="DN731" s="1763"/>
      <c r="DO731" s="1763"/>
      <c r="DP731" s="1763"/>
      <c r="DQ731" s="1763"/>
      <c r="DR731" s="1763"/>
      <c r="DS731" s="1763"/>
    </row>
    <row r="732" spans="118:123">
      <c r="DN732" s="1763"/>
      <c r="DO732" s="1763"/>
      <c r="DP732" s="1763"/>
      <c r="DQ732" s="1763"/>
      <c r="DR732" s="1763"/>
      <c r="DS732" s="1763"/>
    </row>
    <row r="733" spans="118:123">
      <c r="DN733" s="1763"/>
      <c r="DO733" s="1763"/>
      <c r="DP733" s="1763"/>
      <c r="DQ733" s="1763"/>
      <c r="DR733" s="1763"/>
      <c r="DS733" s="1763"/>
    </row>
    <row r="734" spans="118:123">
      <c r="DN734" s="1763"/>
      <c r="DO734" s="1763"/>
      <c r="DP734" s="1763"/>
      <c r="DQ734" s="1763"/>
      <c r="DR734" s="1763"/>
      <c r="DS734" s="1763"/>
    </row>
    <row r="735" spans="118:123">
      <c r="DN735" s="1763"/>
      <c r="DO735" s="1763"/>
      <c r="DP735" s="1763"/>
      <c r="DQ735" s="1763"/>
      <c r="DR735" s="1763"/>
      <c r="DS735" s="1763"/>
    </row>
    <row r="736" spans="118:123">
      <c r="DN736" s="1763"/>
      <c r="DO736" s="1763"/>
      <c r="DP736" s="1763"/>
      <c r="DQ736" s="1763"/>
      <c r="DR736" s="1763"/>
      <c r="DS736" s="1763"/>
    </row>
    <row r="737" spans="118:123">
      <c r="DN737" s="1763"/>
      <c r="DO737" s="1763"/>
      <c r="DP737" s="1763"/>
      <c r="DQ737" s="1763"/>
      <c r="DR737" s="1763"/>
      <c r="DS737" s="1763"/>
    </row>
    <row r="738" spans="118:123">
      <c r="DN738" s="1763"/>
      <c r="DO738" s="1763"/>
      <c r="DP738" s="1763"/>
      <c r="DQ738" s="1763"/>
      <c r="DR738" s="1763"/>
      <c r="DS738" s="1763"/>
    </row>
    <row r="739" spans="118:123">
      <c r="DN739" s="1763"/>
      <c r="DO739" s="1763"/>
      <c r="DP739" s="1763"/>
      <c r="DQ739" s="1763"/>
      <c r="DR739" s="1763"/>
      <c r="DS739" s="1763"/>
    </row>
    <row r="740" spans="118:123">
      <c r="DN740" s="1763"/>
      <c r="DO740" s="1763"/>
      <c r="DP740" s="1763"/>
      <c r="DQ740" s="1763"/>
      <c r="DR740" s="1763"/>
      <c r="DS740" s="1763"/>
    </row>
    <row r="741" spans="118:123">
      <c r="DN741" s="1763"/>
      <c r="DO741" s="1763"/>
      <c r="DP741" s="1763"/>
      <c r="DQ741" s="1763"/>
      <c r="DR741" s="1763"/>
      <c r="DS741" s="1763"/>
    </row>
    <row r="742" spans="118:123">
      <c r="DN742" s="1763"/>
      <c r="DO742" s="1763"/>
      <c r="DP742" s="1763"/>
      <c r="DQ742" s="1763"/>
      <c r="DR742" s="1763"/>
      <c r="DS742" s="1763"/>
    </row>
    <row r="743" spans="118:123">
      <c r="DN743" s="1763"/>
      <c r="DO743" s="1763"/>
      <c r="DP743" s="1763"/>
      <c r="DQ743" s="1763"/>
      <c r="DR743" s="1763"/>
      <c r="DS743" s="1763"/>
    </row>
    <row r="744" spans="118:123">
      <c r="DN744" s="1763"/>
      <c r="DO744" s="1763"/>
      <c r="DP744" s="1763"/>
      <c r="DQ744" s="1763"/>
      <c r="DR744" s="1763"/>
      <c r="DS744" s="1763"/>
    </row>
    <row r="745" spans="118:123">
      <c r="DN745" s="1763"/>
      <c r="DO745" s="1763"/>
      <c r="DP745" s="1763"/>
      <c r="DQ745" s="1763"/>
      <c r="DR745" s="1763"/>
      <c r="DS745" s="1763"/>
    </row>
    <row r="746" spans="118:123">
      <c r="DN746" s="1763"/>
      <c r="DO746" s="1763"/>
      <c r="DP746" s="1763"/>
      <c r="DQ746" s="1763"/>
      <c r="DR746" s="1763"/>
      <c r="DS746" s="1763"/>
    </row>
    <row r="747" spans="118:123">
      <c r="DN747" s="1763"/>
      <c r="DO747" s="1763"/>
      <c r="DP747" s="1763"/>
      <c r="DQ747" s="1763"/>
      <c r="DR747" s="1763"/>
      <c r="DS747" s="1763"/>
    </row>
    <row r="748" spans="118:123">
      <c r="DN748" s="1763"/>
      <c r="DO748" s="1763"/>
      <c r="DP748" s="1763"/>
      <c r="DQ748" s="1763"/>
      <c r="DR748" s="1763"/>
      <c r="DS748" s="1763"/>
    </row>
    <row r="749" spans="118:123">
      <c r="DN749" s="1763"/>
      <c r="DO749" s="1763"/>
      <c r="DP749" s="1763"/>
      <c r="DQ749" s="1763"/>
      <c r="DR749" s="1763"/>
      <c r="DS749" s="1763"/>
    </row>
    <row r="750" spans="118:123">
      <c r="DN750" s="1763"/>
      <c r="DO750" s="1763"/>
      <c r="DP750" s="1763"/>
      <c r="DQ750" s="1763"/>
      <c r="DR750" s="1763"/>
      <c r="DS750" s="1763"/>
    </row>
    <row r="751" spans="118:123">
      <c r="DN751" s="1763"/>
      <c r="DO751" s="1763"/>
      <c r="DP751" s="1763"/>
      <c r="DQ751" s="1763"/>
      <c r="DR751" s="1763"/>
      <c r="DS751" s="1763"/>
    </row>
    <row r="752" spans="118:123">
      <c r="DN752" s="1763"/>
      <c r="DO752" s="1763"/>
      <c r="DP752" s="1763"/>
      <c r="DQ752" s="1763"/>
      <c r="DR752" s="1763"/>
      <c r="DS752" s="1763"/>
    </row>
    <row r="753" spans="118:123">
      <c r="DN753" s="1763"/>
      <c r="DO753" s="1763"/>
      <c r="DP753" s="1763"/>
      <c r="DQ753" s="1763"/>
      <c r="DR753" s="1763"/>
      <c r="DS753" s="1763"/>
    </row>
    <row r="754" spans="118:123">
      <c r="DN754" s="1763"/>
      <c r="DO754" s="1763"/>
      <c r="DP754" s="1763"/>
      <c r="DQ754" s="1763"/>
      <c r="DR754" s="1763"/>
      <c r="DS754" s="1763"/>
    </row>
    <row r="755" spans="118:123">
      <c r="DN755" s="1763"/>
      <c r="DO755" s="1763"/>
      <c r="DP755" s="1763"/>
      <c r="DQ755" s="1763"/>
      <c r="DR755" s="1763"/>
      <c r="DS755" s="1763"/>
    </row>
    <row r="756" spans="118:123">
      <c r="DN756" s="1763"/>
      <c r="DO756" s="1763"/>
      <c r="DP756" s="1763"/>
      <c r="DQ756" s="1763"/>
      <c r="DR756" s="1763"/>
      <c r="DS756" s="1763"/>
    </row>
    <row r="757" spans="118:123">
      <c r="DN757" s="1763"/>
      <c r="DO757" s="1763"/>
      <c r="DP757" s="1763"/>
      <c r="DQ757" s="1763"/>
      <c r="DR757" s="1763"/>
      <c r="DS757" s="1763"/>
    </row>
    <row r="758" spans="118:123">
      <c r="DN758" s="1763"/>
      <c r="DO758" s="1763"/>
      <c r="DP758" s="1763"/>
      <c r="DQ758" s="1763"/>
      <c r="DR758" s="1763"/>
      <c r="DS758" s="1763"/>
    </row>
    <row r="759" spans="118:123">
      <c r="DN759" s="1763"/>
      <c r="DO759" s="1763"/>
      <c r="DP759" s="1763"/>
      <c r="DQ759" s="1763"/>
      <c r="DR759" s="1763"/>
      <c r="DS759" s="1763"/>
    </row>
    <row r="760" spans="118:123">
      <c r="DN760" s="1763"/>
      <c r="DO760" s="1763"/>
      <c r="DP760" s="1763"/>
      <c r="DQ760" s="1763"/>
      <c r="DR760" s="1763"/>
      <c r="DS760" s="1763"/>
    </row>
    <row r="761" spans="118:123">
      <c r="DN761" s="1763"/>
      <c r="DO761" s="1763"/>
      <c r="DP761" s="1763"/>
      <c r="DQ761" s="1763"/>
      <c r="DR761" s="1763"/>
      <c r="DS761" s="1763"/>
    </row>
    <row r="762" spans="118:123">
      <c r="DN762" s="1763"/>
      <c r="DO762" s="1763"/>
      <c r="DP762" s="1763"/>
      <c r="DQ762" s="1763"/>
      <c r="DR762" s="1763"/>
      <c r="DS762" s="1763"/>
    </row>
    <row r="763" spans="118:123">
      <c r="DN763" s="1763"/>
      <c r="DO763" s="1763"/>
      <c r="DP763" s="1763"/>
      <c r="DQ763" s="1763"/>
      <c r="DR763" s="1763"/>
      <c r="DS763" s="1763"/>
    </row>
    <row r="764" spans="118:123">
      <c r="DN764" s="1763"/>
      <c r="DO764" s="1763"/>
      <c r="DP764" s="1763"/>
      <c r="DQ764" s="1763"/>
      <c r="DR764" s="1763"/>
      <c r="DS764" s="1763"/>
    </row>
    <row r="765" spans="118:123">
      <c r="DN765" s="1763"/>
      <c r="DO765" s="1763"/>
      <c r="DP765" s="1763"/>
      <c r="DQ765" s="1763"/>
      <c r="DR765" s="1763"/>
      <c r="DS765" s="1763"/>
    </row>
    <row r="766" spans="118:123">
      <c r="DN766" s="1763"/>
      <c r="DO766" s="1763"/>
      <c r="DP766" s="1763"/>
      <c r="DQ766" s="1763"/>
      <c r="DR766" s="1763"/>
      <c r="DS766" s="1763"/>
    </row>
    <row r="767" spans="118:123">
      <c r="DN767" s="1763"/>
      <c r="DO767" s="1763"/>
      <c r="DP767" s="1763"/>
      <c r="DQ767" s="1763"/>
      <c r="DR767" s="1763"/>
      <c r="DS767" s="1763"/>
    </row>
    <row r="768" spans="118:123">
      <c r="DN768" s="1763"/>
      <c r="DO768" s="1763"/>
      <c r="DP768" s="1763"/>
      <c r="DQ768" s="1763"/>
      <c r="DR768" s="1763"/>
      <c r="DS768" s="1763"/>
    </row>
    <row r="769" spans="118:123">
      <c r="DN769" s="1763"/>
      <c r="DO769" s="1763"/>
      <c r="DP769" s="1763"/>
      <c r="DQ769" s="1763"/>
      <c r="DR769" s="1763"/>
      <c r="DS769" s="1763"/>
    </row>
    <row r="770" spans="118:123">
      <c r="DN770" s="1763"/>
      <c r="DO770" s="1763"/>
      <c r="DP770" s="1763"/>
      <c r="DQ770" s="1763"/>
      <c r="DR770" s="1763"/>
      <c r="DS770" s="1763"/>
    </row>
    <row r="771" spans="118:123">
      <c r="DN771" s="1763"/>
      <c r="DO771" s="1763"/>
      <c r="DP771" s="1763"/>
      <c r="DQ771" s="1763"/>
      <c r="DR771" s="1763"/>
      <c r="DS771" s="1763"/>
    </row>
    <row r="772" spans="118:123">
      <c r="DN772" s="1763"/>
      <c r="DO772" s="1763"/>
      <c r="DP772" s="1763"/>
      <c r="DQ772" s="1763"/>
      <c r="DR772" s="1763"/>
      <c r="DS772" s="1763"/>
    </row>
    <row r="773" spans="118:123">
      <c r="DN773" s="1763"/>
      <c r="DO773" s="1763"/>
      <c r="DP773" s="1763"/>
      <c r="DQ773" s="1763"/>
      <c r="DR773" s="1763"/>
      <c r="DS773" s="1763"/>
    </row>
    <row r="774" spans="118:123">
      <c r="DN774" s="1763"/>
      <c r="DO774" s="1763"/>
      <c r="DP774" s="1763"/>
      <c r="DQ774" s="1763"/>
      <c r="DR774" s="1763"/>
      <c r="DS774" s="1763"/>
    </row>
    <row r="775" spans="118:123">
      <c r="DN775" s="1763"/>
      <c r="DO775" s="1763"/>
      <c r="DP775" s="1763"/>
      <c r="DQ775" s="1763"/>
      <c r="DR775" s="1763"/>
      <c r="DS775" s="1763"/>
    </row>
    <row r="776" spans="118:123">
      <c r="DN776" s="1763"/>
      <c r="DO776" s="1763"/>
      <c r="DP776" s="1763"/>
      <c r="DQ776" s="1763"/>
      <c r="DR776" s="1763"/>
      <c r="DS776" s="1763"/>
    </row>
    <row r="777" spans="118:123">
      <c r="DN777" s="1763"/>
      <c r="DO777" s="1763"/>
      <c r="DP777" s="1763"/>
      <c r="DQ777" s="1763"/>
      <c r="DR777" s="1763"/>
      <c r="DS777" s="1763"/>
    </row>
    <row r="778" spans="118:123">
      <c r="DN778" s="1763"/>
      <c r="DO778" s="1763"/>
      <c r="DP778" s="1763"/>
      <c r="DQ778" s="1763"/>
      <c r="DR778" s="1763"/>
      <c r="DS778" s="1763"/>
    </row>
    <row r="779" spans="118:123">
      <c r="DN779" s="1763"/>
      <c r="DO779" s="1763"/>
      <c r="DP779" s="1763"/>
      <c r="DQ779" s="1763"/>
      <c r="DR779" s="1763"/>
      <c r="DS779" s="1763"/>
    </row>
    <row r="780" spans="118:123">
      <c r="DN780" s="1763"/>
      <c r="DO780" s="1763"/>
      <c r="DP780" s="1763"/>
      <c r="DQ780" s="1763"/>
      <c r="DR780" s="1763"/>
      <c r="DS780" s="1763"/>
    </row>
    <row r="781" spans="118:123">
      <c r="DN781" s="1763"/>
      <c r="DO781" s="1763"/>
      <c r="DP781" s="1763"/>
      <c r="DQ781" s="1763"/>
      <c r="DR781" s="1763"/>
      <c r="DS781" s="1763"/>
    </row>
    <row r="782" spans="118:123">
      <c r="DN782" s="1763"/>
      <c r="DO782" s="1763"/>
      <c r="DP782" s="1763"/>
      <c r="DQ782" s="1763"/>
      <c r="DR782" s="1763"/>
      <c r="DS782" s="1763"/>
    </row>
    <row r="783" spans="118:123">
      <c r="DN783" s="1763"/>
      <c r="DO783" s="1763"/>
      <c r="DP783" s="1763"/>
      <c r="DQ783" s="1763"/>
      <c r="DR783" s="1763"/>
      <c r="DS783" s="1763"/>
    </row>
    <row r="784" spans="118:123">
      <c r="DN784" s="1763"/>
      <c r="DO784" s="1763"/>
      <c r="DP784" s="1763"/>
      <c r="DQ784" s="1763"/>
      <c r="DR784" s="1763"/>
      <c r="DS784" s="1763"/>
    </row>
    <row r="785" spans="118:123">
      <c r="DN785" s="1763"/>
      <c r="DO785" s="1763"/>
      <c r="DP785" s="1763"/>
      <c r="DQ785" s="1763"/>
      <c r="DR785" s="1763"/>
      <c r="DS785" s="1763"/>
    </row>
    <row r="786" spans="118:123">
      <c r="DN786" s="1763"/>
      <c r="DO786" s="1763"/>
      <c r="DP786" s="1763"/>
      <c r="DQ786" s="1763"/>
      <c r="DR786" s="1763"/>
      <c r="DS786" s="1763"/>
    </row>
    <row r="787" spans="118:123">
      <c r="DN787" s="1763"/>
      <c r="DO787" s="1763"/>
      <c r="DP787" s="1763"/>
      <c r="DQ787" s="1763"/>
      <c r="DR787" s="1763"/>
      <c r="DS787" s="1763"/>
    </row>
    <row r="788" spans="118:123">
      <c r="DN788" s="1763"/>
      <c r="DO788" s="1763"/>
      <c r="DP788" s="1763"/>
      <c r="DQ788" s="1763"/>
      <c r="DR788" s="1763"/>
      <c r="DS788" s="1763"/>
    </row>
    <row r="789" spans="118:123">
      <c r="DN789" s="1763"/>
      <c r="DO789" s="1763"/>
      <c r="DP789" s="1763"/>
      <c r="DQ789" s="1763"/>
      <c r="DR789" s="1763"/>
      <c r="DS789" s="1763"/>
    </row>
    <row r="790" spans="118:123">
      <c r="DN790" s="1763"/>
      <c r="DO790" s="1763"/>
      <c r="DP790" s="1763"/>
      <c r="DQ790" s="1763"/>
      <c r="DR790" s="1763"/>
      <c r="DS790" s="1763"/>
    </row>
    <row r="791" spans="118:123">
      <c r="DN791" s="1763"/>
      <c r="DO791" s="1763"/>
      <c r="DP791" s="1763"/>
      <c r="DQ791" s="1763"/>
      <c r="DR791" s="1763"/>
      <c r="DS791" s="1763"/>
    </row>
    <row r="792" spans="118:123">
      <c r="DN792" s="1763"/>
      <c r="DO792" s="1763"/>
      <c r="DP792" s="1763"/>
      <c r="DQ792" s="1763"/>
      <c r="DR792" s="1763"/>
      <c r="DS792" s="1763"/>
    </row>
    <row r="793" spans="118:123">
      <c r="DN793" s="1763"/>
      <c r="DO793" s="1763"/>
      <c r="DP793" s="1763"/>
      <c r="DQ793" s="1763"/>
      <c r="DR793" s="1763"/>
      <c r="DS793" s="1763"/>
    </row>
    <row r="794" spans="118:123">
      <c r="DN794" s="1763"/>
      <c r="DO794" s="1763"/>
      <c r="DP794" s="1763"/>
      <c r="DQ794" s="1763"/>
      <c r="DR794" s="1763"/>
      <c r="DS794" s="1763"/>
    </row>
    <row r="795" spans="118:123">
      <c r="DN795" s="1763"/>
      <c r="DO795" s="1763"/>
      <c r="DP795" s="1763"/>
      <c r="DQ795" s="1763"/>
      <c r="DR795" s="1763"/>
      <c r="DS795" s="1763"/>
    </row>
    <row r="796" spans="118:123">
      <c r="DN796" s="1763"/>
      <c r="DO796" s="1763"/>
      <c r="DP796" s="1763"/>
      <c r="DQ796" s="1763"/>
      <c r="DR796" s="1763"/>
      <c r="DS796" s="1763"/>
    </row>
    <row r="797" spans="118:123">
      <c r="DN797" s="1763"/>
      <c r="DO797" s="1763"/>
      <c r="DP797" s="1763"/>
      <c r="DQ797" s="1763"/>
      <c r="DR797" s="1763"/>
      <c r="DS797" s="1763"/>
    </row>
    <row r="798" spans="118:123">
      <c r="DN798" s="1763"/>
      <c r="DO798" s="1763"/>
      <c r="DP798" s="1763"/>
      <c r="DQ798" s="1763"/>
      <c r="DR798" s="1763"/>
      <c r="DS798" s="1763"/>
    </row>
    <row r="799" spans="118:123">
      <c r="DN799" s="1763"/>
      <c r="DO799" s="1763"/>
      <c r="DP799" s="1763"/>
      <c r="DQ799" s="1763"/>
      <c r="DR799" s="1763"/>
      <c r="DS799" s="1763"/>
    </row>
    <row r="800" spans="118:123">
      <c r="DN800" s="1763"/>
      <c r="DO800" s="1763"/>
      <c r="DP800" s="1763"/>
      <c r="DQ800" s="1763"/>
      <c r="DR800" s="1763"/>
      <c r="DS800" s="1763"/>
    </row>
    <row r="801" spans="118:123">
      <c r="DN801" s="1763"/>
      <c r="DO801" s="1763"/>
      <c r="DP801" s="1763"/>
      <c r="DQ801" s="1763"/>
      <c r="DR801" s="1763"/>
      <c r="DS801" s="1763"/>
    </row>
    <row r="802" spans="118:123">
      <c r="DN802" s="1763"/>
      <c r="DO802" s="1763"/>
      <c r="DP802" s="1763"/>
      <c r="DQ802" s="1763"/>
      <c r="DR802" s="1763"/>
      <c r="DS802" s="1763"/>
    </row>
    <row r="803" spans="118:123">
      <c r="DN803" s="1763"/>
      <c r="DO803" s="1763"/>
      <c r="DP803" s="1763"/>
      <c r="DQ803" s="1763"/>
      <c r="DR803" s="1763"/>
      <c r="DS803" s="1763"/>
    </row>
    <row r="804" spans="118:123">
      <c r="DN804" s="1763"/>
      <c r="DO804" s="1763"/>
      <c r="DP804" s="1763"/>
      <c r="DQ804" s="1763"/>
      <c r="DR804" s="1763"/>
      <c r="DS804" s="1763"/>
    </row>
    <row r="805" spans="118:123">
      <c r="DN805" s="1763"/>
      <c r="DO805" s="1763"/>
      <c r="DP805" s="1763"/>
      <c r="DQ805" s="1763"/>
      <c r="DR805" s="1763"/>
      <c r="DS805" s="1763"/>
    </row>
    <row r="806" spans="118:123">
      <c r="DN806" s="1763"/>
      <c r="DO806" s="1763"/>
      <c r="DP806" s="1763"/>
      <c r="DQ806" s="1763"/>
      <c r="DR806" s="1763"/>
      <c r="DS806" s="1763"/>
    </row>
    <row r="807" spans="118:123">
      <c r="DN807" s="1763"/>
      <c r="DO807" s="1763"/>
      <c r="DP807" s="1763"/>
      <c r="DQ807" s="1763"/>
      <c r="DR807" s="1763"/>
      <c r="DS807" s="1763"/>
    </row>
    <row r="808" spans="118:123">
      <c r="DN808" s="1763"/>
      <c r="DO808" s="1763"/>
      <c r="DP808" s="1763"/>
      <c r="DQ808" s="1763"/>
      <c r="DR808" s="1763"/>
      <c r="DS808" s="1763"/>
    </row>
    <row r="809" spans="118:123">
      <c r="DN809" s="1763"/>
      <c r="DO809" s="1763"/>
      <c r="DP809" s="1763"/>
      <c r="DQ809" s="1763"/>
      <c r="DR809" s="1763"/>
      <c r="DS809" s="1763"/>
    </row>
    <row r="810" spans="118:123">
      <c r="DN810" s="1763"/>
      <c r="DO810" s="1763"/>
      <c r="DP810" s="1763"/>
      <c r="DQ810" s="1763"/>
      <c r="DR810" s="1763"/>
      <c r="DS810" s="1763"/>
    </row>
    <row r="811" spans="118:123">
      <c r="DN811" s="1763"/>
      <c r="DO811" s="1763"/>
      <c r="DP811" s="1763"/>
      <c r="DQ811" s="1763"/>
      <c r="DR811" s="1763"/>
      <c r="DS811" s="1763"/>
    </row>
    <row r="812" spans="118:123">
      <c r="DN812" s="1763"/>
      <c r="DO812" s="1763"/>
      <c r="DP812" s="1763"/>
      <c r="DQ812" s="1763"/>
      <c r="DR812" s="1763"/>
      <c r="DS812" s="1763"/>
    </row>
    <row r="813" spans="118:123">
      <c r="DN813" s="1763"/>
      <c r="DO813" s="1763"/>
      <c r="DP813" s="1763"/>
      <c r="DQ813" s="1763"/>
      <c r="DR813" s="1763"/>
      <c r="DS813" s="1763"/>
    </row>
    <row r="814" spans="118:123">
      <c r="DN814" s="1763"/>
      <c r="DO814" s="1763"/>
      <c r="DP814" s="1763"/>
      <c r="DQ814" s="1763"/>
      <c r="DR814" s="1763"/>
      <c r="DS814" s="1763"/>
    </row>
    <row r="815" spans="118:123">
      <c r="DN815" s="1763"/>
      <c r="DO815" s="1763"/>
      <c r="DP815" s="1763"/>
      <c r="DQ815" s="1763"/>
      <c r="DR815" s="1763"/>
      <c r="DS815" s="1763"/>
    </row>
    <row r="816" spans="118:123">
      <c r="DN816" s="1763"/>
      <c r="DO816" s="1763"/>
      <c r="DP816" s="1763"/>
      <c r="DQ816" s="1763"/>
      <c r="DR816" s="1763"/>
      <c r="DS816" s="1763"/>
    </row>
    <row r="817" spans="118:123">
      <c r="DN817" s="1763"/>
      <c r="DO817" s="1763"/>
      <c r="DP817" s="1763"/>
      <c r="DQ817" s="1763"/>
      <c r="DR817" s="1763"/>
      <c r="DS817" s="1763"/>
    </row>
    <row r="818" spans="118:123">
      <c r="DN818" s="1763"/>
      <c r="DO818" s="1763"/>
      <c r="DP818" s="1763"/>
      <c r="DQ818" s="1763"/>
      <c r="DR818" s="1763"/>
      <c r="DS818" s="1763"/>
    </row>
    <row r="819" spans="118:123">
      <c r="DN819" s="1763"/>
      <c r="DO819" s="1763"/>
      <c r="DP819" s="1763"/>
      <c r="DQ819" s="1763"/>
      <c r="DR819" s="1763"/>
      <c r="DS819" s="1763"/>
    </row>
    <row r="820" spans="118:123">
      <c r="DN820" s="1763"/>
      <c r="DO820" s="1763"/>
      <c r="DP820" s="1763"/>
      <c r="DQ820" s="1763"/>
      <c r="DR820" s="1763"/>
      <c r="DS820" s="1763"/>
    </row>
    <row r="821" spans="118:123">
      <c r="DN821" s="1763"/>
      <c r="DO821" s="1763"/>
      <c r="DP821" s="1763"/>
      <c r="DQ821" s="1763"/>
      <c r="DR821" s="1763"/>
      <c r="DS821" s="1763"/>
    </row>
    <row r="822" spans="118:123">
      <c r="DN822" s="1763"/>
      <c r="DO822" s="1763"/>
      <c r="DP822" s="1763"/>
      <c r="DQ822" s="1763"/>
      <c r="DR822" s="1763"/>
      <c r="DS822" s="1763"/>
    </row>
    <row r="823" spans="118:123">
      <c r="DN823" s="1763"/>
      <c r="DO823" s="1763"/>
      <c r="DP823" s="1763"/>
      <c r="DQ823" s="1763"/>
      <c r="DR823" s="1763"/>
      <c r="DS823" s="1763"/>
    </row>
    <row r="824" spans="118:123">
      <c r="DN824" s="1763"/>
      <c r="DO824" s="1763"/>
      <c r="DP824" s="1763"/>
      <c r="DQ824" s="1763"/>
      <c r="DR824" s="1763"/>
      <c r="DS824" s="1763"/>
    </row>
    <row r="825" spans="118:123">
      <c r="DN825" s="1763"/>
      <c r="DO825" s="1763"/>
      <c r="DP825" s="1763"/>
      <c r="DQ825" s="1763"/>
      <c r="DR825" s="1763"/>
      <c r="DS825" s="1763"/>
    </row>
  </sheetData>
  <mergeCells count="36">
    <mergeCell ref="DN12:DS12"/>
    <mergeCell ref="CJ12:CO12"/>
    <mergeCell ref="CP12:CU12"/>
    <mergeCell ref="CV12:DA12"/>
    <mergeCell ref="DB12:DG12"/>
    <mergeCell ref="DH12:DM12"/>
    <mergeCell ref="A17:A20"/>
    <mergeCell ref="A21:A25"/>
    <mergeCell ref="A26:A27"/>
    <mergeCell ref="A28:A31"/>
    <mergeCell ref="A32:A36"/>
    <mergeCell ref="A37:A41"/>
    <mergeCell ref="B1:G3"/>
    <mergeCell ref="AB1:CC3"/>
    <mergeCell ref="C7:G7"/>
    <mergeCell ref="C8:G8"/>
    <mergeCell ref="C10:D10"/>
    <mergeCell ref="C4:G4"/>
    <mergeCell ref="C6:D6"/>
    <mergeCell ref="AB10:DS10"/>
    <mergeCell ref="CD12:CI12"/>
    <mergeCell ref="A14:A15"/>
    <mergeCell ref="AB11:AS11"/>
    <mergeCell ref="AT11:BK11"/>
    <mergeCell ref="BL11:CC11"/>
    <mergeCell ref="M12:S12"/>
    <mergeCell ref="U12:Z12"/>
    <mergeCell ref="BF12:BK12"/>
    <mergeCell ref="BL12:BQ12"/>
    <mergeCell ref="BR12:BW12"/>
    <mergeCell ref="BX12:CC12"/>
    <mergeCell ref="AB12:AG12"/>
    <mergeCell ref="AH12:AM12"/>
    <mergeCell ref="AN12:AS12"/>
    <mergeCell ref="AT12:AY12"/>
    <mergeCell ref="AZ12:BE12"/>
  </mergeCells>
  <conditionalFormatting sqref="AA9 H9:T10 T12:T13 M12:R12 I1:T8">
    <cfRule type="cellIs" dxfId="765" priority="40" operator="equal">
      <formula>"x"</formula>
    </cfRule>
  </conditionalFormatting>
  <conditionalFormatting sqref="F9:G12">
    <cfRule type="cellIs" dxfId="764" priority="44" operator="equal">
      <formula>"x"</formula>
    </cfRule>
  </conditionalFormatting>
  <conditionalFormatting sqref="H12:L12 K13:L13">
    <cfRule type="cellIs" dxfId="763" priority="43" operator="equal">
      <formula>"x"</formula>
    </cfRule>
  </conditionalFormatting>
  <conditionalFormatting sqref="H11:T11">
    <cfRule type="cellIs" dxfId="762" priority="42" operator="equal">
      <formula>"x"</formula>
    </cfRule>
  </conditionalFormatting>
  <conditionalFormatting sqref="DN12:DR12">
    <cfRule type="cellIs" dxfId="761" priority="39" operator="equal">
      <formula>"x"</formula>
    </cfRule>
  </conditionalFormatting>
  <conditionalFormatting sqref="U12">
    <cfRule type="cellIs" dxfId="760" priority="38" operator="equal">
      <formula>"x"</formula>
    </cfRule>
  </conditionalFormatting>
  <conditionalFormatting sqref="F25">
    <cfRule type="cellIs" dxfId="759" priority="27" operator="equal">
      <formula>"x"</formula>
    </cfRule>
  </conditionalFormatting>
  <conditionalFormatting sqref="F26">
    <cfRule type="cellIs" dxfId="758" priority="26" operator="equal">
      <formula>"x"</formula>
    </cfRule>
  </conditionalFormatting>
  <conditionalFormatting sqref="F14">
    <cfRule type="cellIs" dxfId="757" priority="37" operator="equal">
      <formula>"x"</formula>
    </cfRule>
  </conditionalFormatting>
  <conditionalFormatting sqref="F17">
    <cfRule type="cellIs" dxfId="756" priority="36" operator="equal">
      <formula>"x"</formula>
    </cfRule>
  </conditionalFormatting>
  <conditionalFormatting sqref="F18">
    <cfRule type="cellIs" dxfId="755" priority="35" operator="equal">
      <formula>"x"</formula>
    </cfRule>
  </conditionalFormatting>
  <conditionalFormatting sqref="F19">
    <cfRule type="cellIs" dxfId="754" priority="34" operator="equal">
      <formula>"x"</formula>
    </cfRule>
  </conditionalFormatting>
  <conditionalFormatting sqref="F20">
    <cfRule type="cellIs" dxfId="753" priority="33" operator="equal">
      <formula>"x"</formula>
    </cfRule>
  </conditionalFormatting>
  <conditionalFormatting sqref="F21">
    <cfRule type="cellIs" dxfId="752" priority="31" operator="equal">
      <formula>"x"</formula>
    </cfRule>
  </conditionalFormatting>
  <conditionalFormatting sqref="F22">
    <cfRule type="cellIs" dxfId="751" priority="29" operator="equal">
      <formula>"x"</formula>
    </cfRule>
  </conditionalFormatting>
  <conditionalFormatting sqref="F23:F24">
    <cfRule type="cellIs" dxfId="750" priority="28" operator="equal">
      <formula>"x"</formula>
    </cfRule>
  </conditionalFormatting>
  <conditionalFormatting sqref="F27">
    <cfRule type="cellIs" dxfId="749" priority="25" operator="equal">
      <formula>"x"</formula>
    </cfRule>
  </conditionalFormatting>
  <conditionalFormatting sqref="F41">
    <cfRule type="cellIs" dxfId="748" priority="10" operator="equal">
      <formula>"x"</formula>
    </cfRule>
  </conditionalFormatting>
  <conditionalFormatting sqref="F38">
    <cfRule type="cellIs" dxfId="747" priority="9" operator="equal">
      <formula>"x"</formula>
    </cfRule>
  </conditionalFormatting>
  <conditionalFormatting sqref="F32">
    <cfRule type="cellIs" dxfId="746" priority="16" operator="equal">
      <formula>"x"</formula>
    </cfRule>
  </conditionalFormatting>
  <conditionalFormatting sqref="F33:F35">
    <cfRule type="cellIs" dxfId="745" priority="15" operator="equal">
      <formula>"x"</formula>
    </cfRule>
  </conditionalFormatting>
  <conditionalFormatting sqref="F36">
    <cfRule type="cellIs" dxfId="744" priority="14" operator="equal">
      <formula>"x"</formula>
    </cfRule>
  </conditionalFormatting>
  <conditionalFormatting sqref="F37">
    <cfRule type="cellIs" dxfId="743" priority="13" operator="equal">
      <formula>"x"</formula>
    </cfRule>
  </conditionalFormatting>
  <conditionalFormatting sqref="F39">
    <cfRule type="cellIs" dxfId="742" priority="12" operator="equal">
      <formula>"x"</formula>
    </cfRule>
  </conditionalFormatting>
  <conditionalFormatting sqref="F40">
    <cfRule type="cellIs" dxfId="741" priority="11" operator="equal">
      <formula>"x"</formula>
    </cfRule>
  </conditionalFormatting>
  <conditionalFormatting sqref="F15">
    <cfRule type="cellIs" dxfId="740" priority="7" operator="equal">
      <formula>"x"</formula>
    </cfRule>
  </conditionalFormatting>
  <conditionalFormatting sqref="F28:F31">
    <cfRule type="cellIs" dxfId="739" priority="6" operator="equal">
      <formula>"x"</formula>
    </cfRule>
  </conditionalFormatting>
  <conditionalFormatting sqref="F16">
    <cfRule type="cellIs" dxfId="738" priority="3" operator="equal">
      <formula>"x"</formula>
    </cfRule>
  </conditionalFormatting>
  <conditionalFormatting sqref="AB12">
    <cfRule type="cellIs" dxfId="737" priority="1" operator="equal">
      <formula>"x"</formula>
    </cfRule>
  </conditionalFormatting>
  <pageMargins left="0.7" right="0.7" top="0.75" bottom="0.75" header="0.3" footer="0.3"/>
  <pageSetup orientation="portrait" horizontalDpi="4294967295" verticalDpi="4294967295"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CK39"/>
  <sheetViews>
    <sheetView topLeftCell="A6" workbookViewId="0">
      <pane xSplit="2" ySplit="3" topLeftCell="CA26" activePane="bottomRight" state="frozen"/>
      <selection activeCell="AS14" sqref="AS14"/>
      <selection pane="topRight" activeCell="AS14" sqref="AS14"/>
      <selection pane="bottomLeft" activeCell="AS14" sqref="AS14"/>
      <selection pane="bottomRight" activeCell="CG30" sqref="CG30:CH30"/>
    </sheetView>
  </sheetViews>
  <sheetFormatPr defaultRowHeight="15"/>
  <cols>
    <col min="1" max="1" width="25.28515625" customWidth="1"/>
    <col min="2" max="2" width="28" customWidth="1"/>
    <col min="3" max="3" width="15.5703125" customWidth="1"/>
    <col min="6" max="6" width="28" customWidth="1"/>
    <col min="7" max="7" width="17" customWidth="1"/>
    <col min="8" max="8" width="16.28515625" customWidth="1"/>
    <col min="9" max="9" width="12.7109375" customWidth="1"/>
    <col min="10" max="10" width="12" customWidth="1"/>
    <col min="20" max="20" width="13.5703125" customWidth="1"/>
    <col min="88" max="88" width="17.7109375" style="1898" customWidth="1"/>
    <col min="89" max="89" width="22.28515625" customWidth="1"/>
  </cols>
  <sheetData>
    <row r="1" spans="1:89">
      <c r="A1" s="5"/>
      <c r="B1" s="2418" t="s">
        <v>1176</v>
      </c>
      <c r="C1" s="2419"/>
      <c r="D1" s="2419"/>
      <c r="E1" s="2419"/>
      <c r="F1" s="2419"/>
      <c r="G1" s="2420"/>
      <c r="AB1" s="2488" t="s">
        <v>68</v>
      </c>
      <c r="AC1" s="2489"/>
      <c r="AD1" s="2489"/>
      <c r="AE1" s="2489"/>
      <c r="AF1" s="2489"/>
      <c r="AG1" s="2489"/>
      <c r="AH1" s="2489"/>
      <c r="AI1" s="2489"/>
      <c r="AJ1" s="2489"/>
      <c r="AK1" s="2489"/>
      <c r="AL1" s="2489"/>
      <c r="AM1" s="2489"/>
      <c r="AN1" s="2489"/>
      <c r="AO1" s="2489"/>
      <c r="AP1" s="2489"/>
      <c r="AQ1" s="2489"/>
      <c r="AR1" s="2489"/>
      <c r="AS1" s="2489"/>
      <c r="AT1" s="2489"/>
      <c r="AU1" s="2489"/>
      <c r="AV1" s="2489"/>
      <c r="AW1" s="2489"/>
      <c r="AX1" s="2489"/>
      <c r="AY1" s="2489"/>
      <c r="AZ1" s="2489"/>
      <c r="BA1" s="2489"/>
      <c r="BB1" s="2489"/>
      <c r="BC1" s="2489"/>
      <c r="BD1" s="2489"/>
      <c r="BE1" s="2489"/>
      <c r="BF1" s="2489"/>
      <c r="BG1" s="2489"/>
      <c r="BH1" s="2489"/>
      <c r="BI1" s="2489"/>
      <c r="BJ1" s="2489"/>
      <c r="BK1" s="2489"/>
      <c r="BL1" s="2489"/>
      <c r="BM1" s="2489"/>
      <c r="BN1" s="2489"/>
      <c r="BO1" s="2489"/>
      <c r="BP1" s="2489"/>
      <c r="BQ1" s="2489"/>
      <c r="BR1" s="2489"/>
      <c r="BS1" s="2489"/>
      <c r="BT1" s="2489"/>
      <c r="BU1" s="2489"/>
      <c r="BV1" s="2489"/>
      <c r="BW1" s="2489"/>
      <c r="BX1" s="2489"/>
      <c r="BY1" s="2489"/>
      <c r="BZ1" s="2489"/>
      <c r="CA1" s="2489"/>
      <c r="CB1" s="2489"/>
      <c r="CC1" s="2489"/>
      <c r="CD1" s="446"/>
      <c r="CE1" s="446"/>
      <c r="CF1" s="446"/>
      <c r="CG1" s="446"/>
      <c r="CH1" s="446"/>
      <c r="CI1" s="446"/>
    </row>
    <row r="2" spans="1:89">
      <c r="A2" s="5"/>
      <c r="B2" s="2421"/>
      <c r="C2" s="2422"/>
      <c r="D2" s="2422"/>
      <c r="E2" s="2422"/>
      <c r="F2" s="2422"/>
      <c r="G2" s="2423"/>
      <c r="AB2" s="2490"/>
      <c r="AC2" s="2491"/>
      <c r="AD2" s="2491"/>
      <c r="AE2" s="2491"/>
      <c r="AF2" s="2491"/>
      <c r="AG2" s="2491"/>
      <c r="AH2" s="2491"/>
      <c r="AI2" s="2491"/>
      <c r="AJ2" s="2491"/>
      <c r="AK2" s="2491"/>
      <c r="AL2" s="2491"/>
      <c r="AM2" s="2491"/>
      <c r="AN2" s="2491"/>
      <c r="AO2" s="2491"/>
      <c r="AP2" s="2491"/>
      <c r="AQ2" s="2491"/>
      <c r="AR2" s="2491"/>
      <c r="AS2" s="2491"/>
      <c r="AT2" s="2491"/>
      <c r="AU2" s="2491"/>
      <c r="AV2" s="2491"/>
      <c r="AW2" s="2491"/>
      <c r="AX2" s="2491"/>
      <c r="AY2" s="2491"/>
      <c r="AZ2" s="2491"/>
      <c r="BA2" s="2491"/>
      <c r="BB2" s="2491"/>
      <c r="BC2" s="2491"/>
      <c r="BD2" s="2491"/>
      <c r="BE2" s="2491"/>
      <c r="BF2" s="2491"/>
      <c r="BG2" s="2491"/>
      <c r="BH2" s="2491"/>
      <c r="BI2" s="2491"/>
      <c r="BJ2" s="2491"/>
      <c r="BK2" s="2491"/>
      <c r="BL2" s="2491"/>
      <c r="BM2" s="2491"/>
      <c r="BN2" s="2491"/>
      <c r="BO2" s="2491"/>
      <c r="BP2" s="2491"/>
      <c r="BQ2" s="2491"/>
      <c r="BR2" s="2491"/>
      <c r="BS2" s="2491"/>
      <c r="BT2" s="2491"/>
      <c r="BU2" s="2491"/>
      <c r="BV2" s="2491"/>
      <c r="BW2" s="2491"/>
      <c r="BX2" s="2491"/>
      <c r="BY2" s="2491"/>
      <c r="BZ2" s="2491"/>
      <c r="CA2" s="2491"/>
      <c r="CB2" s="2491"/>
      <c r="CC2" s="2491"/>
      <c r="CD2" s="446"/>
      <c r="CE2" s="446"/>
      <c r="CF2" s="446"/>
      <c r="CG2" s="446"/>
      <c r="CH2" s="446"/>
      <c r="CI2" s="446"/>
      <c r="CJ2" s="2062" t="s">
        <v>1214</v>
      </c>
      <c r="CK2" s="507"/>
    </row>
    <row r="3" spans="1:89" ht="15.75" thickBot="1">
      <c r="A3" s="5"/>
      <c r="B3" s="2424"/>
      <c r="C3" s="2425"/>
      <c r="D3" s="2425"/>
      <c r="E3" s="2425"/>
      <c r="F3" s="2425"/>
      <c r="G3" s="2426"/>
      <c r="AB3" s="2492"/>
      <c r="AC3" s="2493"/>
      <c r="AD3" s="2493"/>
      <c r="AE3" s="2493"/>
      <c r="AF3" s="2493"/>
      <c r="AG3" s="2493"/>
      <c r="AH3" s="2493"/>
      <c r="AI3" s="2493"/>
      <c r="AJ3" s="2493"/>
      <c r="AK3" s="2493"/>
      <c r="AL3" s="2493"/>
      <c r="AM3" s="2493"/>
      <c r="AN3" s="2493"/>
      <c r="AO3" s="2493"/>
      <c r="AP3" s="2493"/>
      <c r="AQ3" s="2493"/>
      <c r="AR3" s="2493"/>
      <c r="AS3" s="2493"/>
      <c r="AT3" s="2493"/>
      <c r="AU3" s="2493"/>
      <c r="AV3" s="2493"/>
      <c r="AW3" s="2493"/>
      <c r="AX3" s="2493"/>
      <c r="AY3" s="2493"/>
      <c r="AZ3" s="2493"/>
      <c r="BA3" s="2493"/>
      <c r="BB3" s="2493"/>
      <c r="BC3" s="2493"/>
      <c r="BD3" s="2493"/>
      <c r="BE3" s="2493"/>
      <c r="BF3" s="2493"/>
      <c r="BG3" s="2493"/>
      <c r="BH3" s="2493"/>
      <c r="BI3" s="2493"/>
      <c r="BJ3" s="2493"/>
      <c r="BK3" s="2493"/>
      <c r="BL3" s="2493"/>
      <c r="BM3" s="2493"/>
      <c r="BN3" s="2493"/>
      <c r="BO3" s="2493"/>
      <c r="BP3" s="2493"/>
      <c r="BQ3" s="2493"/>
      <c r="BR3" s="2493"/>
      <c r="BS3" s="2493"/>
      <c r="BT3" s="2493"/>
      <c r="BU3" s="2493"/>
      <c r="BV3" s="2493"/>
      <c r="BW3" s="2493"/>
      <c r="BX3" s="2493"/>
      <c r="BY3" s="2493"/>
      <c r="BZ3" s="2493"/>
      <c r="CA3" s="2493"/>
      <c r="CB3" s="2493"/>
      <c r="CC3" s="2493"/>
      <c r="CD3" s="446"/>
      <c r="CE3" s="446"/>
      <c r="CF3" s="446"/>
      <c r="CG3" s="446"/>
      <c r="CH3" s="446"/>
      <c r="CI3" s="446"/>
      <c r="CJ3" s="2063"/>
      <c r="CK3" s="507" t="s">
        <v>1215</v>
      </c>
    </row>
    <row r="4" spans="1:89" ht="15.75" thickBot="1">
      <c r="A4" s="5"/>
      <c r="B4" s="440" t="s">
        <v>305</v>
      </c>
      <c r="C4" s="1440" t="s">
        <v>1177</v>
      </c>
      <c r="D4" s="1434"/>
      <c r="E4" s="1434"/>
      <c r="F4" s="1434"/>
      <c r="G4" s="1435"/>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1"/>
      <c r="BB4" s="1731"/>
      <c r="BC4" s="1731"/>
      <c r="BD4" s="1731"/>
      <c r="BE4" s="1731"/>
      <c r="BF4" s="1731"/>
      <c r="BG4" s="1731"/>
      <c r="BH4" s="1731"/>
      <c r="BI4" s="1731"/>
      <c r="BJ4" s="1731"/>
      <c r="BK4" s="1731"/>
      <c r="BL4" s="1731"/>
      <c r="BM4" s="1731"/>
      <c r="BN4" s="1731"/>
      <c r="BO4" s="1731"/>
      <c r="BP4" s="1731"/>
      <c r="BQ4" s="1731"/>
      <c r="BR4" s="1731"/>
      <c r="BS4" s="1731"/>
      <c r="BT4" s="1731"/>
      <c r="BU4" s="1731"/>
      <c r="BV4" s="1731"/>
      <c r="BW4" s="1731"/>
      <c r="BX4" s="1731"/>
      <c r="BY4" s="1731"/>
      <c r="BZ4" s="1731"/>
      <c r="CA4" s="1731"/>
      <c r="CB4" s="1731"/>
      <c r="CC4" s="1731"/>
      <c r="CD4" s="447"/>
      <c r="CE4" s="447"/>
      <c r="CF4" s="447"/>
      <c r="CG4" s="447"/>
      <c r="CH4" s="447"/>
      <c r="CI4" s="447"/>
      <c r="CJ4" s="2064"/>
      <c r="CK4" s="507" t="s">
        <v>1216</v>
      </c>
    </row>
    <row r="5" spans="1:89" ht="15.75" thickBot="1">
      <c r="A5" s="5"/>
      <c r="B5" s="440" t="s">
        <v>300</v>
      </c>
      <c r="C5" s="1441" t="s">
        <v>194</v>
      </c>
      <c r="D5" s="1441"/>
      <c r="E5" s="1441"/>
      <c r="F5" s="1441"/>
      <c r="G5" s="1442"/>
      <c r="AB5" s="1731"/>
      <c r="AC5" s="1731"/>
      <c r="AD5" s="1731"/>
      <c r="AE5" s="1731"/>
      <c r="AF5" s="1731"/>
      <c r="AG5" s="1731"/>
      <c r="AH5" s="1731"/>
      <c r="AI5" s="1731"/>
      <c r="AJ5" s="1731"/>
      <c r="AK5" s="1731"/>
      <c r="AL5" s="1731"/>
      <c r="AM5" s="1731"/>
      <c r="AN5" s="1731"/>
      <c r="AO5" s="1731"/>
      <c r="AP5" s="1731"/>
      <c r="AQ5" s="1731"/>
      <c r="AR5" s="1731"/>
      <c r="AS5" s="1731"/>
      <c r="AT5" s="1731"/>
      <c r="AU5" s="1731"/>
      <c r="AV5" s="1731"/>
      <c r="AW5" s="1731"/>
      <c r="AX5" s="1731"/>
      <c r="AY5" s="1731"/>
      <c r="AZ5" s="1731"/>
      <c r="BA5" s="1731"/>
      <c r="BB5" s="1731"/>
      <c r="BC5" s="1731"/>
      <c r="BD5" s="1731"/>
      <c r="BE5" s="1731"/>
      <c r="BF5" s="1731"/>
      <c r="BG5" s="1731"/>
      <c r="BH5" s="1731"/>
      <c r="BI5" s="1731"/>
      <c r="BJ5" s="1731"/>
      <c r="BK5" s="1731"/>
      <c r="BL5" s="1731"/>
      <c r="BM5" s="1731"/>
      <c r="BN5" s="1731"/>
      <c r="BO5" s="1731"/>
      <c r="BP5" s="1731"/>
      <c r="BQ5" s="1731"/>
      <c r="BR5" s="1731"/>
      <c r="BS5" s="1731"/>
      <c r="BT5" s="1731"/>
      <c r="BU5" s="1731"/>
      <c r="BV5" s="1731"/>
      <c r="BW5" s="1731"/>
      <c r="BX5" s="1731"/>
      <c r="BY5" s="1731"/>
      <c r="BZ5" s="1731"/>
      <c r="CA5" s="1731"/>
      <c r="CB5" s="1731"/>
      <c r="CC5" s="1731"/>
      <c r="CD5" s="447"/>
      <c r="CE5" s="447"/>
      <c r="CF5" s="447"/>
      <c r="CG5" s="447"/>
      <c r="CH5" s="447"/>
      <c r="CI5" s="447"/>
      <c r="CJ5" s="2065"/>
      <c r="CK5" s="507" t="s">
        <v>1217</v>
      </c>
    </row>
    <row r="6" spans="1:89" ht="15.75" thickBot="1">
      <c r="A6" s="5"/>
      <c r="B6" s="440" t="s">
        <v>304</v>
      </c>
      <c r="C6" s="1441"/>
      <c r="D6" s="1441"/>
      <c r="E6" s="1441"/>
      <c r="F6" s="1441"/>
      <c r="G6" s="1442"/>
      <c r="AB6" s="1731"/>
      <c r="AC6" s="1731"/>
      <c r="AD6" s="1731"/>
      <c r="AE6" s="1731"/>
      <c r="AF6" s="1731"/>
      <c r="AG6" s="1731"/>
      <c r="AH6" s="1731"/>
      <c r="AI6" s="1731"/>
      <c r="AJ6" s="1731"/>
      <c r="AK6" s="1731"/>
      <c r="AL6" s="1731"/>
      <c r="AM6" s="1731"/>
      <c r="AN6" s="1731"/>
      <c r="AO6" s="1731"/>
      <c r="AP6" s="1731"/>
      <c r="AQ6" s="1731"/>
      <c r="AR6" s="1731"/>
      <c r="AS6" s="1731"/>
      <c r="AT6" s="1731"/>
      <c r="AU6" s="1731"/>
      <c r="AV6" s="1731"/>
      <c r="AW6" s="1731"/>
      <c r="AX6" s="1731"/>
      <c r="AY6" s="1731"/>
      <c r="AZ6" s="1731"/>
      <c r="BA6" s="1731"/>
      <c r="BB6" s="1731"/>
      <c r="BC6" s="1731"/>
      <c r="BD6" s="1731"/>
      <c r="BE6" s="1731"/>
      <c r="BF6" s="1731"/>
      <c r="BG6" s="1731"/>
      <c r="BH6" s="1731"/>
      <c r="BI6" s="1731"/>
      <c r="BJ6" s="1731"/>
      <c r="BK6" s="1731"/>
      <c r="BL6" s="1731"/>
      <c r="BM6" s="1731"/>
      <c r="BN6" s="1731"/>
      <c r="BO6" s="1731"/>
      <c r="BP6" s="1731"/>
      <c r="BQ6" s="1731"/>
      <c r="BR6" s="1731"/>
      <c r="BS6" s="1731"/>
      <c r="BT6" s="1731"/>
      <c r="BU6" s="1731"/>
      <c r="BV6" s="1731"/>
      <c r="BW6" s="1731"/>
      <c r="BX6" s="1731"/>
      <c r="BY6" s="1731"/>
      <c r="BZ6" s="1731"/>
      <c r="CA6" s="1731"/>
      <c r="CB6" s="1731"/>
      <c r="CC6" s="1731"/>
      <c r="CD6" s="447"/>
      <c r="CE6" s="447"/>
      <c r="CF6" s="447"/>
      <c r="CG6" s="447"/>
      <c r="CH6" s="447"/>
      <c r="CI6" s="447"/>
      <c r="CJ6" s="2066"/>
      <c r="CK6" s="507" t="s">
        <v>1218</v>
      </c>
    </row>
    <row r="7" spans="1:89" ht="15.75" thickBot="1">
      <c r="A7" s="5"/>
      <c r="B7" s="440" t="s">
        <v>302</v>
      </c>
      <c r="C7" s="1304" t="s">
        <v>1178</v>
      </c>
      <c r="D7" s="1441"/>
      <c r="E7" s="1441"/>
      <c r="F7" s="1441"/>
      <c r="G7" s="1442"/>
      <c r="AB7" s="1731"/>
      <c r="AC7" s="1731"/>
      <c r="AD7" s="1731"/>
      <c r="AE7" s="1731"/>
      <c r="AF7" s="1731"/>
      <c r="AG7" s="1731"/>
      <c r="AH7" s="1731"/>
      <c r="AI7" s="1731"/>
      <c r="AJ7" s="1731"/>
      <c r="AK7" s="1731"/>
      <c r="AL7" s="1731"/>
      <c r="AM7" s="1731"/>
      <c r="AN7" s="1731"/>
      <c r="AO7" s="1731"/>
      <c r="AP7" s="1731"/>
      <c r="AQ7" s="1731"/>
      <c r="AR7" s="1731"/>
      <c r="AS7" s="1731"/>
      <c r="AT7" s="1731"/>
      <c r="AU7" s="1731"/>
      <c r="AV7" s="1731"/>
      <c r="AW7" s="1731"/>
      <c r="AX7" s="1731"/>
      <c r="AY7" s="1731"/>
      <c r="AZ7" s="1731"/>
      <c r="BA7" s="1731"/>
      <c r="BB7" s="1731"/>
      <c r="BC7" s="1731"/>
      <c r="BD7" s="1731"/>
      <c r="BE7" s="1731"/>
      <c r="BF7" s="1731"/>
      <c r="BG7" s="1731"/>
      <c r="BH7" s="1731"/>
      <c r="BI7" s="1731"/>
      <c r="BJ7" s="1731"/>
      <c r="BK7" s="1731"/>
      <c r="BL7" s="1731"/>
      <c r="BM7" s="1731"/>
      <c r="BN7" s="1731"/>
      <c r="BO7" s="1731"/>
      <c r="BP7" s="1731"/>
      <c r="BQ7" s="1731"/>
      <c r="BR7" s="1731"/>
      <c r="BS7" s="1731"/>
      <c r="BT7" s="1731"/>
      <c r="BU7" s="1731"/>
      <c r="BV7" s="1731"/>
      <c r="BW7" s="1731"/>
      <c r="BX7" s="1731"/>
      <c r="BY7" s="1731"/>
      <c r="BZ7" s="1731"/>
      <c r="CA7" s="1731"/>
      <c r="CB7" s="1731"/>
      <c r="CC7" s="1731"/>
      <c r="CD7" s="447"/>
      <c r="CE7" s="447"/>
      <c r="CF7" s="447"/>
      <c r="CG7" s="447"/>
      <c r="CH7" s="447"/>
      <c r="CI7" s="447"/>
    </row>
    <row r="8" spans="1:89" ht="15.75" thickBot="1">
      <c r="A8" s="5"/>
      <c r="B8" s="440" t="s">
        <v>303</v>
      </c>
      <c r="C8" s="1304" t="s">
        <v>1179</v>
      </c>
      <c r="D8" s="1441"/>
      <c r="E8" s="1441"/>
      <c r="F8" s="1441"/>
      <c r="G8" s="1442"/>
      <c r="AB8" s="1731"/>
      <c r="AC8" s="1731"/>
      <c r="AD8" s="1731"/>
      <c r="AE8" s="1731"/>
      <c r="AF8" s="1731"/>
      <c r="AG8" s="1731"/>
      <c r="AH8" s="1731"/>
      <c r="AI8" s="1731"/>
      <c r="AJ8" s="1731"/>
      <c r="AK8" s="1731"/>
      <c r="AL8" s="1731"/>
      <c r="AM8" s="1731"/>
      <c r="AN8" s="1731"/>
      <c r="AO8" s="1731"/>
      <c r="AP8" s="1731"/>
      <c r="AQ8" s="1731"/>
      <c r="AR8" s="1731"/>
      <c r="AS8" s="1731"/>
      <c r="AT8" s="1731"/>
      <c r="AU8" s="1731"/>
      <c r="AV8" s="1731"/>
      <c r="AW8" s="1731"/>
      <c r="AX8" s="1731"/>
      <c r="AY8" s="1731"/>
      <c r="AZ8" s="1731"/>
      <c r="BA8" s="1731"/>
      <c r="BB8" s="1731"/>
      <c r="BC8" s="1731"/>
      <c r="BD8" s="1731"/>
      <c r="BE8" s="1731"/>
      <c r="BF8" s="1731"/>
      <c r="BG8" s="1731"/>
      <c r="BH8" s="1731"/>
      <c r="BI8" s="1731"/>
      <c r="BJ8" s="1731"/>
      <c r="BK8" s="1731"/>
      <c r="BL8" s="1731"/>
      <c r="BM8" s="1731"/>
      <c r="BN8" s="1731"/>
      <c r="BO8" s="1731"/>
      <c r="BP8" s="1731"/>
      <c r="BQ8" s="1731"/>
      <c r="BR8" s="1731"/>
      <c r="BS8" s="1731"/>
      <c r="BT8" s="1731"/>
      <c r="BU8" s="1731"/>
      <c r="BV8" s="1731"/>
      <c r="BW8" s="1731"/>
      <c r="BX8" s="1731"/>
      <c r="BY8" s="1731"/>
      <c r="BZ8" s="1731"/>
      <c r="CA8" s="1731"/>
      <c r="CB8" s="1731"/>
      <c r="CC8" s="1731"/>
      <c r="CD8" s="447"/>
      <c r="CE8" s="447"/>
      <c r="CF8" s="447"/>
      <c r="CG8" s="447"/>
      <c r="CH8" s="447"/>
      <c r="CI8" s="447"/>
    </row>
    <row r="9" spans="1:89" ht="21" thickBot="1">
      <c r="A9" s="85" t="s">
        <v>64</v>
      </c>
      <c r="B9" s="86"/>
      <c r="C9" s="2477" t="s">
        <v>57</v>
      </c>
      <c r="D9" s="2478"/>
      <c r="E9" s="1439"/>
      <c r="F9" s="439">
        <f ca="1">TODAY()</f>
        <v>42956</v>
      </c>
      <c r="G9" s="121"/>
      <c r="AB9" s="2479" t="s">
        <v>299</v>
      </c>
      <c r="AC9" s="2480"/>
      <c r="AD9" s="2480"/>
      <c r="AE9" s="2480"/>
      <c r="AF9" s="2480"/>
      <c r="AG9" s="2480"/>
      <c r="AH9" s="2480"/>
      <c r="AI9" s="2480"/>
      <c r="AJ9" s="2480"/>
      <c r="AK9" s="2480"/>
      <c r="AL9" s="2480"/>
      <c r="AM9" s="2480"/>
      <c r="AN9" s="2480"/>
      <c r="AO9" s="2480"/>
      <c r="AP9" s="2480"/>
      <c r="AQ9" s="2480"/>
      <c r="AR9" s="2480"/>
      <c r="AS9" s="2480"/>
      <c r="AT9" s="2480"/>
      <c r="AU9" s="2480"/>
      <c r="AV9" s="2480"/>
      <c r="AW9" s="2480"/>
      <c r="AX9" s="2480"/>
      <c r="AY9" s="2480"/>
      <c r="AZ9" s="2480"/>
      <c r="BA9" s="2480"/>
      <c r="BB9" s="2480"/>
      <c r="BC9" s="2480"/>
      <c r="BD9" s="2480"/>
      <c r="BE9" s="2480"/>
      <c r="BF9" s="2480"/>
      <c r="BG9" s="2480"/>
      <c r="BH9" s="2480"/>
      <c r="BI9" s="2480"/>
      <c r="BJ9" s="2480"/>
      <c r="BK9" s="2480"/>
      <c r="BL9" s="2480"/>
      <c r="BM9" s="2480"/>
      <c r="BN9" s="2480"/>
      <c r="BO9" s="2480"/>
      <c r="BP9" s="2480"/>
      <c r="BQ9" s="2480"/>
      <c r="BR9" s="2480"/>
      <c r="BS9" s="2480"/>
      <c r="BT9" s="2480"/>
      <c r="BU9" s="2480"/>
      <c r="BV9" s="2480"/>
      <c r="BW9" s="2480"/>
      <c r="BX9" s="2480"/>
      <c r="BY9" s="2480"/>
      <c r="BZ9" s="2480"/>
      <c r="CA9" s="2480"/>
      <c r="CB9" s="2480"/>
      <c r="CC9" s="2480"/>
      <c r="CD9" s="2481"/>
      <c r="CE9" s="2481"/>
      <c r="CF9" s="2481"/>
      <c r="CG9" s="2481"/>
      <c r="CH9" s="2481"/>
      <c r="CI9" s="2481"/>
    </row>
    <row r="10" spans="1:89" ht="20.25" thickBot="1">
      <c r="A10" s="463" t="s">
        <v>285</v>
      </c>
      <c r="B10" s="464"/>
      <c r="C10" s="464"/>
      <c r="D10" s="464"/>
      <c r="E10" s="464"/>
      <c r="F10" s="464"/>
      <c r="G10" s="464"/>
      <c r="AB10" s="2482" t="s">
        <v>288</v>
      </c>
      <c r="AC10" s="2483"/>
      <c r="AD10" s="2483"/>
      <c r="AE10" s="2483"/>
      <c r="AF10" s="2483"/>
      <c r="AG10" s="2483"/>
      <c r="AH10" s="2483"/>
      <c r="AI10" s="2483"/>
      <c r="AJ10" s="2483"/>
      <c r="AK10" s="2483"/>
      <c r="AL10" s="2483"/>
      <c r="AM10" s="2483"/>
      <c r="AN10" s="2483"/>
      <c r="AO10" s="2483"/>
      <c r="AP10" s="2483"/>
      <c r="AQ10" s="2483"/>
      <c r="AR10" s="2483"/>
      <c r="AS10" s="2484"/>
      <c r="AT10" s="2485" t="s">
        <v>310</v>
      </c>
      <c r="AU10" s="2486"/>
      <c r="AV10" s="2486"/>
      <c r="AW10" s="2486"/>
      <c r="AX10" s="2486"/>
      <c r="AY10" s="2486"/>
      <c r="AZ10" s="2486"/>
      <c r="BA10" s="2486"/>
      <c r="BB10" s="2486"/>
      <c r="BC10" s="2486"/>
      <c r="BD10" s="2486"/>
      <c r="BE10" s="2486"/>
      <c r="BF10" s="2486"/>
      <c r="BG10" s="2486"/>
      <c r="BH10" s="2486"/>
      <c r="BI10" s="2486"/>
      <c r="BJ10" s="2486"/>
      <c r="BK10" s="2487"/>
      <c r="BL10" s="2485" t="s">
        <v>289</v>
      </c>
      <c r="BM10" s="2486"/>
      <c r="BN10" s="2486"/>
      <c r="BO10" s="2486"/>
      <c r="BP10" s="2486"/>
      <c r="BQ10" s="2486"/>
      <c r="BR10" s="2486"/>
      <c r="BS10" s="2486"/>
      <c r="BT10" s="2486"/>
      <c r="BU10" s="2486"/>
      <c r="BV10" s="2486"/>
      <c r="BW10" s="2486"/>
      <c r="BX10" s="2486"/>
      <c r="BY10" s="2486"/>
      <c r="BZ10" s="2486"/>
      <c r="CA10" s="2486"/>
      <c r="CB10" s="2486"/>
      <c r="CC10" s="2487"/>
      <c r="CD10" s="467"/>
      <c r="CE10" s="467"/>
      <c r="CF10" s="467"/>
      <c r="CG10" s="467"/>
      <c r="CH10" s="467"/>
      <c r="CI10" s="467"/>
    </row>
    <row r="11" spans="1:89" ht="48" customHeight="1" thickBot="1">
      <c r="A11" s="747" t="s">
        <v>70</v>
      </c>
      <c r="B11" s="747" t="s">
        <v>301</v>
      </c>
      <c r="C11" s="748" t="s">
        <v>373</v>
      </c>
      <c r="D11" s="748" t="s">
        <v>328</v>
      </c>
      <c r="E11" s="748" t="s">
        <v>69</v>
      </c>
      <c r="F11" s="747" t="s">
        <v>63</v>
      </c>
      <c r="G11" s="747" t="s">
        <v>942</v>
      </c>
      <c r="H11" s="748" t="s">
        <v>1</v>
      </c>
      <c r="I11" s="748" t="s">
        <v>2</v>
      </c>
      <c r="J11" s="749" t="s">
        <v>89</v>
      </c>
      <c r="K11" s="750" t="s">
        <v>329</v>
      </c>
      <c r="L11" s="751" t="s">
        <v>286</v>
      </c>
      <c r="M11" s="2459" t="s">
        <v>287</v>
      </c>
      <c r="N11" s="2460"/>
      <c r="O11" s="2460"/>
      <c r="P11" s="2460"/>
      <c r="Q11" s="2460"/>
      <c r="R11" s="2460"/>
      <c r="S11" s="2461"/>
      <c r="T11" s="752" t="s">
        <v>23</v>
      </c>
      <c r="U11" s="2462" t="s">
        <v>497</v>
      </c>
      <c r="V11" s="2462"/>
      <c r="W11" s="2462"/>
      <c r="X11" s="2462"/>
      <c r="Y11" s="2462"/>
      <c r="Z11" s="2462"/>
      <c r="AA11" s="461"/>
      <c r="AB11" s="2469" t="s">
        <v>290</v>
      </c>
      <c r="AC11" s="2469"/>
      <c r="AD11" s="2469"/>
      <c r="AE11" s="2469"/>
      <c r="AF11" s="2469"/>
      <c r="AG11" s="2469"/>
      <c r="AH11" s="2469" t="s">
        <v>291</v>
      </c>
      <c r="AI11" s="2469"/>
      <c r="AJ11" s="2469"/>
      <c r="AK11" s="2469"/>
      <c r="AL11" s="2469"/>
      <c r="AM11" s="2469"/>
      <c r="AN11" s="2469" t="s">
        <v>292</v>
      </c>
      <c r="AO11" s="2469"/>
      <c r="AP11" s="2469"/>
      <c r="AQ11" s="2469"/>
      <c r="AR11" s="2469"/>
      <c r="AS11" s="2469"/>
      <c r="AT11" s="2469" t="s">
        <v>293</v>
      </c>
      <c r="AU11" s="2469"/>
      <c r="AV11" s="2469"/>
      <c r="AW11" s="2469"/>
      <c r="AX11" s="2469"/>
      <c r="AY11" s="2469"/>
      <c r="AZ11" s="2469" t="s">
        <v>294</v>
      </c>
      <c r="BA11" s="2469"/>
      <c r="BB11" s="2469"/>
      <c r="BC11" s="2469"/>
      <c r="BD11" s="2469"/>
      <c r="BE11" s="2469"/>
      <c r="BF11" s="2469" t="s">
        <v>295</v>
      </c>
      <c r="BG11" s="2469"/>
      <c r="BH11" s="2469"/>
      <c r="BI11" s="2469"/>
      <c r="BJ11" s="2469"/>
      <c r="BK11" s="2469"/>
      <c r="BL11" s="2469" t="s">
        <v>296</v>
      </c>
      <c r="BM11" s="2469"/>
      <c r="BN11" s="2469"/>
      <c r="BO11" s="2469"/>
      <c r="BP11" s="2469"/>
      <c r="BQ11" s="2469"/>
      <c r="BR11" s="2469" t="s">
        <v>297</v>
      </c>
      <c r="BS11" s="2469"/>
      <c r="BT11" s="2469"/>
      <c r="BU11" s="2469"/>
      <c r="BV11" s="2469"/>
      <c r="BW11" s="2469"/>
      <c r="BX11" s="2469" t="s">
        <v>298</v>
      </c>
      <c r="BY11" s="2469"/>
      <c r="BZ11" s="2469"/>
      <c r="CA11" s="2469"/>
      <c r="CB11" s="2469"/>
      <c r="CC11" s="2469"/>
      <c r="CD11" s="2529" t="s">
        <v>308</v>
      </c>
      <c r="CE11" s="2529"/>
      <c r="CF11" s="2529"/>
      <c r="CG11" s="2529"/>
      <c r="CH11" s="2529"/>
      <c r="CI11" s="2529"/>
    </row>
    <row r="12" spans="1:89" ht="39" thickBot="1">
      <c r="A12" s="753"/>
      <c r="B12" s="754" t="s">
        <v>312</v>
      </c>
      <c r="C12" s="755"/>
      <c r="D12" s="755"/>
      <c r="E12" s="755"/>
      <c r="F12" s="755"/>
      <c r="G12" s="755"/>
      <c r="H12" s="755"/>
      <c r="I12" s="755"/>
      <c r="J12" s="756"/>
      <c r="K12" s="757"/>
      <c r="L12" s="757"/>
      <c r="M12" s="758" t="s">
        <v>316</v>
      </c>
      <c r="N12" s="758" t="s">
        <v>317</v>
      </c>
      <c r="O12" s="758" t="s">
        <v>318</v>
      </c>
      <c r="P12" s="758" t="s">
        <v>319</v>
      </c>
      <c r="Q12" s="759" t="s">
        <v>325</v>
      </c>
      <c r="R12" s="759" t="s">
        <v>326</v>
      </c>
      <c r="S12" s="760" t="s">
        <v>327</v>
      </c>
      <c r="T12" s="761"/>
      <c r="U12" s="762" t="s">
        <v>306</v>
      </c>
      <c r="V12" s="763" t="s">
        <v>320</v>
      </c>
      <c r="W12" s="763" t="s">
        <v>321</v>
      </c>
      <c r="X12" s="763" t="s">
        <v>322</v>
      </c>
      <c r="Y12" s="763" t="s">
        <v>323</v>
      </c>
      <c r="Z12" s="763" t="s">
        <v>307</v>
      </c>
      <c r="AA12" s="461"/>
      <c r="AB12" s="489" t="s">
        <v>306</v>
      </c>
      <c r="AC12" s="490" t="s">
        <v>320</v>
      </c>
      <c r="AD12" s="490" t="s">
        <v>321</v>
      </c>
      <c r="AE12" s="490" t="s">
        <v>322</v>
      </c>
      <c r="AF12" s="490" t="s">
        <v>323</v>
      </c>
      <c r="AG12" s="490" t="s">
        <v>307</v>
      </c>
      <c r="AH12" s="489" t="s">
        <v>306</v>
      </c>
      <c r="AI12" s="490" t="s">
        <v>320</v>
      </c>
      <c r="AJ12" s="490" t="s">
        <v>321</v>
      </c>
      <c r="AK12" s="490" t="s">
        <v>322</v>
      </c>
      <c r="AL12" s="490" t="s">
        <v>323</v>
      </c>
      <c r="AM12" s="490" t="s">
        <v>307</v>
      </c>
      <c r="AN12" s="489" t="s">
        <v>306</v>
      </c>
      <c r="AO12" s="490" t="s">
        <v>320</v>
      </c>
      <c r="AP12" s="490" t="s">
        <v>321</v>
      </c>
      <c r="AQ12" s="490" t="s">
        <v>322</v>
      </c>
      <c r="AR12" s="490" t="s">
        <v>323</v>
      </c>
      <c r="AS12" s="490" t="s">
        <v>307</v>
      </c>
      <c r="AT12" s="489" t="s">
        <v>306</v>
      </c>
      <c r="AU12" s="490" t="s">
        <v>320</v>
      </c>
      <c r="AV12" s="490" t="s">
        <v>321</v>
      </c>
      <c r="AW12" s="490" t="s">
        <v>322</v>
      </c>
      <c r="AX12" s="490" t="s">
        <v>323</v>
      </c>
      <c r="AY12" s="490" t="s">
        <v>307</v>
      </c>
      <c r="AZ12" s="489" t="s">
        <v>306</v>
      </c>
      <c r="BA12" s="490" t="s">
        <v>320</v>
      </c>
      <c r="BB12" s="490" t="s">
        <v>321</v>
      </c>
      <c r="BC12" s="490" t="s">
        <v>322</v>
      </c>
      <c r="BD12" s="490" t="s">
        <v>323</v>
      </c>
      <c r="BE12" s="490" t="s">
        <v>307</v>
      </c>
      <c r="BF12" s="489" t="s">
        <v>306</v>
      </c>
      <c r="BG12" s="490" t="s">
        <v>320</v>
      </c>
      <c r="BH12" s="490" t="s">
        <v>321</v>
      </c>
      <c r="BI12" s="490" t="s">
        <v>322</v>
      </c>
      <c r="BJ12" s="490" t="s">
        <v>323</v>
      </c>
      <c r="BK12" s="490" t="s">
        <v>307</v>
      </c>
      <c r="BL12" s="489" t="s">
        <v>306</v>
      </c>
      <c r="BM12" s="490" t="s">
        <v>320</v>
      </c>
      <c r="BN12" s="490" t="s">
        <v>321</v>
      </c>
      <c r="BO12" s="490" t="s">
        <v>322</v>
      </c>
      <c r="BP12" s="490" t="s">
        <v>323</v>
      </c>
      <c r="BQ12" s="490" t="s">
        <v>307</v>
      </c>
      <c r="BR12" s="489" t="s">
        <v>306</v>
      </c>
      <c r="BS12" s="490" t="s">
        <v>320</v>
      </c>
      <c r="BT12" s="490" t="s">
        <v>321</v>
      </c>
      <c r="BU12" s="490" t="s">
        <v>322</v>
      </c>
      <c r="BV12" s="490" t="s">
        <v>323</v>
      </c>
      <c r="BW12" s="490" t="s">
        <v>307</v>
      </c>
      <c r="BX12" s="489" t="s">
        <v>306</v>
      </c>
      <c r="BY12" s="490" t="s">
        <v>320</v>
      </c>
      <c r="BZ12" s="490" t="s">
        <v>321</v>
      </c>
      <c r="CA12" s="490" t="s">
        <v>322</v>
      </c>
      <c r="CB12" s="490" t="s">
        <v>323</v>
      </c>
      <c r="CC12" s="490" t="s">
        <v>307</v>
      </c>
      <c r="CD12" s="456" t="s">
        <v>309</v>
      </c>
      <c r="CE12" s="456" t="s">
        <v>320</v>
      </c>
      <c r="CF12" s="456" t="s">
        <v>331</v>
      </c>
      <c r="CG12" s="456" t="s">
        <v>322</v>
      </c>
      <c r="CH12" s="456" t="s">
        <v>324</v>
      </c>
      <c r="CI12" s="456" t="s">
        <v>311</v>
      </c>
      <c r="CJ12" s="1392" t="s">
        <v>1219</v>
      </c>
    </row>
    <row r="13" spans="1:89" ht="39" thickBot="1">
      <c r="A13" s="2571" t="s">
        <v>315</v>
      </c>
      <c r="B13" s="553" t="s">
        <v>313</v>
      </c>
      <c r="C13" s="150"/>
      <c r="D13" s="150" t="s">
        <v>92</v>
      </c>
      <c r="E13" s="150" t="s">
        <v>337</v>
      </c>
      <c r="F13" s="93" t="s">
        <v>197</v>
      </c>
      <c r="G13" s="93" t="s">
        <v>42</v>
      </c>
      <c r="H13" s="492">
        <v>42644</v>
      </c>
      <c r="I13" s="492">
        <v>43008</v>
      </c>
      <c r="J13" s="452" t="e">
        <f>I13-#REF!</f>
        <v>#REF!</v>
      </c>
      <c r="K13" s="453"/>
      <c r="L13" s="592" t="s">
        <v>386</v>
      </c>
      <c r="M13" s="459">
        <v>11511</v>
      </c>
      <c r="N13" s="459">
        <v>97</v>
      </c>
      <c r="O13" s="457">
        <v>8006</v>
      </c>
      <c r="P13" s="457">
        <v>8673</v>
      </c>
      <c r="Q13" s="459">
        <f>N13+O13</f>
        <v>8103</v>
      </c>
      <c r="R13" s="459">
        <f>M13+P13</f>
        <v>20184</v>
      </c>
      <c r="S13" s="477">
        <f>Q13+R13</f>
        <v>28287</v>
      </c>
      <c r="T13" s="1299"/>
      <c r="U13" s="1371"/>
      <c r="V13" s="1370"/>
      <c r="W13" s="1370"/>
      <c r="X13" s="1370"/>
      <c r="Y13" s="1370"/>
      <c r="Z13" s="1370">
        <f>V13+W13+X13+Y13</f>
        <v>0</v>
      </c>
      <c r="AB13" s="1371">
        <v>2382</v>
      </c>
      <c r="AC13" s="1370">
        <v>619</v>
      </c>
      <c r="AD13" s="1370">
        <v>0</v>
      </c>
      <c r="AE13" s="1370">
        <v>774</v>
      </c>
      <c r="AF13" s="1370">
        <v>882</v>
      </c>
      <c r="AG13" s="1370">
        <f>AC13+AD13+AE13+AF13</f>
        <v>2275</v>
      </c>
      <c r="AH13" s="1371">
        <v>2382</v>
      </c>
      <c r="AI13" s="1370">
        <v>398</v>
      </c>
      <c r="AJ13" s="1370">
        <v>0</v>
      </c>
      <c r="AK13" s="1370">
        <v>764</v>
      </c>
      <c r="AL13" s="1370">
        <v>836</v>
      </c>
      <c r="AM13" s="1370">
        <f>AI13+AJ13+AK13+AL13</f>
        <v>1998</v>
      </c>
      <c r="AN13" s="1371">
        <v>2382</v>
      </c>
      <c r="AO13" s="1370">
        <v>606</v>
      </c>
      <c r="AP13" s="1370">
        <v>29</v>
      </c>
      <c r="AQ13" s="1370">
        <v>849</v>
      </c>
      <c r="AR13" s="1370">
        <v>1031</v>
      </c>
      <c r="AS13" s="1370">
        <f>AO13+AP13+AQ13+AR13</f>
        <v>2515</v>
      </c>
      <c r="AT13" s="1371">
        <v>2382</v>
      </c>
      <c r="AU13" s="1370"/>
      <c r="AV13" s="1370"/>
      <c r="AW13" s="1370"/>
      <c r="AX13" s="1370"/>
      <c r="AY13" s="1370">
        <f>AU13+AV13+AW13+AX13</f>
        <v>0</v>
      </c>
      <c r="AZ13" s="1371">
        <v>2382</v>
      </c>
      <c r="BA13" s="1370">
        <v>1251</v>
      </c>
      <c r="BB13" s="1370"/>
      <c r="BC13" s="1370">
        <v>967</v>
      </c>
      <c r="BD13" s="1370">
        <v>1179</v>
      </c>
      <c r="BE13" s="1370">
        <f>BA13+BB13+BC13+BD13</f>
        <v>3397</v>
      </c>
      <c r="BF13" s="1371">
        <v>2382</v>
      </c>
      <c r="BG13" s="1370">
        <v>1401</v>
      </c>
      <c r="BH13" s="1370"/>
      <c r="BI13" s="1370">
        <v>1144</v>
      </c>
      <c r="BJ13" s="1370">
        <v>1285</v>
      </c>
      <c r="BK13" s="1370">
        <f>BG13+BH13+BI13+BJ13</f>
        <v>3830</v>
      </c>
      <c r="BL13" s="1371">
        <v>2382</v>
      </c>
      <c r="BM13" s="1370">
        <v>945</v>
      </c>
      <c r="BN13" s="1370">
        <v>0</v>
      </c>
      <c r="BO13" s="1370">
        <v>960</v>
      </c>
      <c r="BP13" s="1370">
        <v>1057</v>
      </c>
      <c r="BQ13" s="1370">
        <f>BM13+BN13+BO13+BP13</f>
        <v>2962</v>
      </c>
      <c r="BR13" s="1371">
        <v>2382</v>
      </c>
      <c r="BS13" s="2008">
        <v>760</v>
      </c>
      <c r="BT13" s="2008"/>
      <c r="BU13" s="2008">
        <v>632</v>
      </c>
      <c r="BV13" s="2008">
        <v>739</v>
      </c>
      <c r="BW13" s="1370">
        <f>BS13+BT13+BU13+BV13</f>
        <v>2131</v>
      </c>
      <c r="BX13" s="1371">
        <v>2382</v>
      </c>
      <c r="BY13" s="2132">
        <v>1132</v>
      </c>
      <c r="BZ13" s="2132"/>
      <c r="CA13" s="2132">
        <v>1194</v>
      </c>
      <c r="CB13" s="2132">
        <v>1244</v>
      </c>
      <c r="CC13" s="469">
        <f>BY13+BZ13+CA13+CB13</f>
        <v>3570</v>
      </c>
      <c r="CD13" s="580">
        <f>S13</f>
        <v>28287</v>
      </c>
      <c r="CE13" s="581">
        <f>BY13+BS13+BM13+BG13+BA13+AU13+AO13+AI13+AC13+V13</f>
        <v>7112</v>
      </c>
      <c r="CF13" s="581">
        <f t="shared" ref="CE13:CH22" si="0">BZ13+BT13+BN13+BH13+BB13+AV13+AP13+AJ13+AD13+W13</f>
        <v>29</v>
      </c>
      <c r="CG13" s="581">
        <f>CA13+BU13+BO13+BI13+BC13+AW13+AQ13+AK13+AE13+X13</f>
        <v>7284</v>
      </c>
      <c r="CH13" s="581">
        <f t="shared" si="0"/>
        <v>8253</v>
      </c>
      <c r="CI13" s="581">
        <f t="shared" ref="CI13:CI14" si="1">CC13+BW13+BQ13+BK13+BE13+AY13+AS13+AM13+AG13+Z13</f>
        <v>22678</v>
      </c>
      <c r="CJ13" s="2068">
        <f>CI13/CD13*100%</f>
        <v>0.80171103333686855</v>
      </c>
    </row>
    <row r="14" spans="1:89" ht="39" thickBot="1">
      <c r="A14" s="2572"/>
      <c r="B14" s="553" t="s">
        <v>314</v>
      </c>
      <c r="C14" s="150"/>
      <c r="D14" s="150" t="s">
        <v>92</v>
      </c>
      <c r="E14" s="150" t="s">
        <v>337</v>
      </c>
      <c r="F14" s="93" t="s">
        <v>378</v>
      </c>
      <c r="G14" s="93" t="s">
        <v>42</v>
      </c>
      <c r="H14" s="492">
        <v>42644</v>
      </c>
      <c r="I14" s="492">
        <v>43008</v>
      </c>
      <c r="J14" s="434" t="e">
        <f>I14-#REF!</f>
        <v>#REF!</v>
      </c>
      <c r="K14" s="438"/>
      <c r="L14" s="592" t="s">
        <v>386</v>
      </c>
      <c r="M14" s="457"/>
      <c r="N14" s="457"/>
      <c r="O14" s="457"/>
      <c r="P14" s="457"/>
      <c r="Q14" s="459"/>
      <c r="R14" s="459"/>
      <c r="S14" s="477">
        <f>Q14+R14</f>
        <v>0</v>
      </c>
      <c r="T14" s="781"/>
      <c r="U14" s="1369"/>
      <c r="V14" s="1370"/>
      <c r="W14" s="1370"/>
      <c r="X14" s="1370"/>
      <c r="Y14" s="1370"/>
      <c r="Z14" s="1370">
        <f>V14+W14+X14+Y14</f>
        <v>0</v>
      </c>
      <c r="AB14" s="1369"/>
      <c r="AC14" s="1370"/>
      <c r="AD14" s="1370"/>
      <c r="AE14" s="1370"/>
      <c r="AF14" s="1370"/>
      <c r="AG14" s="1370">
        <f>AC14+AD14+AE14+AF14</f>
        <v>0</v>
      </c>
      <c r="AH14" s="1369"/>
      <c r="AI14" s="1370"/>
      <c r="AJ14" s="1370"/>
      <c r="AK14" s="1370"/>
      <c r="AL14" s="1370"/>
      <c r="AM14" s="1370">
        <f>AI14+AJ14+AK14+AL14</f>
        <v>0</v>
      </c>
      <c r="AN14" s="1369"/>
      <c r="AO14" s="1370"/>
      <c r="AP14" s="1370"/>
      <c r="AQ14" s="1370"/>
      <c r="AR14" s="1370"/>
      <c r="AS14" s="1370">
        <f>AO14+AP14+AQ14+AR14</f>
        <v>0</v>
      </c>
      <c r="AT14" s="1369"/>
      <c r="AU14" s="1370"/>
      <c r="AV14" s="1370"/>
      <c r="AW14" s="1370"/>
      <c r="AX14" s="1370"/>
      <c r="AY14" s="1370">
        <f>AU14+AV14+AW14+AX14</f>
        <v>0</v>
      </c>
      <c r="AZ14" s="1305"/>
      <c r="BA14" s="1370">
        <v>2</v>
      </c>
      <c r="BB14" s="1370">
        <v>20</v>
      </c>
      <c r="BC14" s="1370"/>
      <c r="BD14" s="1370"/>
      <c r="BE14" s="1370">
        <f>BA14+BB14+BC14+BD14</f>
        <v>22</v>
      </c>
      <c r="BF14" s="1369"/>
      <c r="BG14" s="1370">
        <v>0</v>
      </c>
      <c r="BH14" s="1370">
        <v>0</v>
      </c>
      <c r="BI14" s="1370"/>
      <c r="BJ14" s="1370"/>
      <c r="BK14" s="1370">
        <f>BG14+BH14+BI14+BJ14</f>
        <v>0</v>
      </c>
      <c r="BL14" s="1369"/>
      <c r="BM14" s="1370">
        <v>0</v>
      </c>
      <c r="BN14" s="1370">
        <v>0</v>
      </c>
      <c r="BO14" s="1370">
        <v>0</v>
      </c>
      <c r="BP14" s="1370">
        <v>0</v>
      </c>
      <c r="BQ14" s="1370">
        <f>BM14+BN14+BO14+BP14</f>
        <v>0</v>
      </c>
      <c r="BR14" s="1369"/>
      <c r="BS14" s="2008">
        <v>0</v>
      </c>
      <c r="BT14" s="2008">
        <v>0</v>
      </c>
      <c r="BU14" s="2008">
        <v>0</v>
      </c>
      <c r="BV14" s="2008">
        <v>0</v>
      </c>
      <c r="BW14" s="1370">
        <f>BS14+BT14+BU14+BV14</f>
        <v>0</v>
      </c>
      <c r="BX14" s="1369"/>
      <c r="BY14" s="2132"/>
      <c r="BZ14" s="2132"/>
      <c r="CA14" s="2132"/>
      <c r="CB14" s="2132"/>
      <c r="CC14" s="469">
        <f>BY14+BZ14+CA14+CB14</f>
        <v>0</v>
      </c>
      <c r="CD14" s="580">
        <f>S14</f>
        <v>0</v>
      </c>
      <c r="CE14" s="581">
        <f t="shared" si="0"/>
        <v>2</v>
      </c>
      <c r="CF14" s="581">
        <f t="shared" si="0"/>
        <v>20</v>
      </c>
      <c r="CG14" s="581">
        <f t="shared" si="0"/>
        <v>0</v>
      </c>
      <c r="CH14" s="581">
        <f t="shared" si="0"/>
        <v>0</v>
      </c>
      <c r="CI14" s="581">
        <f t="shared" si="1"/>
        <v>22</v>
      </c>
      <c r="CJ14" s="2063" t="e">
        <f>CI14/CD14*100%</f>
        <v>#DIV/0!</v>
      </c>
    </row>
    <row r="15" spans="1:89" ht="26.25" thickBot="1">
      <c r="A15" s="1544"/>
      <c r="B15" s="920" t="s">
        <v>385</v>
      </c>
      <c r="C15" s="150"/>
      <c r="D15" s="150" t="s">
        <v>92</v>
      </c>
      <c r="E15" s="150" t="s">
        <v>337</v>
      </c>
      <c r="F15" s="93" t="s">
        <v>378</v>
      </c>
      <c r="G15" s="93" t="s">
        <v>42</v>
      </c>
      <c r="H15" s="492">
        <v>42644</v>
      </c>
      <c r="I15" s="492">
        <v>43008</v>
      </c>
      <c r="J15" s="434" t="e">
        <f>I15-#REF!</f>
        <v>#REF!</v>
      </c>
      <c r="K15" s="438"/>
      <c r="L15" s="592" t="s">
        <v>386</v>
      </c>
      <c r="M15" s="457"/>
      <c r="N15" s="457"/>
      <c r="O15" s="457"/>
      <c r="P15" s="457"/>
      <c r="Q15" s="459"/>
      <c r="R15" s="459"/>
      <c r="S15" s="477">
        <f t="shared" ref="S15:S20" si="2">Q15+R15</f>
        <v>0</v>
      </c>
      <c r="T15" s="781"/>
      <c r="U15" s="1369"/>
      <c r="V15" s="1370"/>
      <c r="W15" s="1370"/>
      <c r="X15" s="1370"/>
      <c r="Y15" s="1370"/>
      <c r="Z15" s="1370">
        <f t="shared" ref="Z15:Z20" si="3">V15+W15+X15+Y15</f>
        <v>0</v>
      </c>
      <c r="AB15" s="1369"/>
      <c r="AC15" s="1370"/>
      <c r="AD15" s="1370"/>
      <c r="AE15" s="1370"/>
      <c r="AF15" s="1370"/>
      <c r="AG15" s="1370">
        <f t="shared" ref="AG15:AG20" si="4">AC15+AD15+AE15+AF15</f>
        <v>0</v>
      </c>
      <c r="AH15" s="1369"/>
      <c r="AI15" s="1370"/>
      <c r="AJ15" s="1370"/>
      <c r="AK15" s="1370"/>
      <c r="AL15" s="1370"/>
      <c r="AM15" s="1370">
        <f t="shared" ref="AM15:AM20" si="5">AI15+AJ15+AK15+AL15</f>
        <v>0</v>
      </c>
      <c r="AN15" s="1369"/>
      <c r="AO15" s="1370"/>
      <c r="AP15" s="1370"/>
      <c r="AQ15" s="1370"/>
      <c r="AR15" s="1370"/>
      <c r="AS15" s="1370">
        <f t="shared" ref="AS15:AS20" si="6">AO15+AP15+AQ15+AR15</f>
        <v>0</v>
      </c>
      <c r="AT15" s="1369"/>
      <c r="AU15" s="1370"/>
      <c r="AV15" s="1370"/>
      <c r="AW15" s="1370"/>
      <c r="AX15" s="1370"/>
      <c r="AY15" s="1370">
        <f t="shared" ref="AY15:AY20" si="7">AU15+AV15+AW15+AX15</f>
        <v>0</v>
      </c>
      <c r="AZ15" s="1305"/>
      <c r="BA15" s="1370">
        <v>2</v>
      </c>
      <c r="BB15" s="1370">
        <v>20</v>
      </c>
      <c r="BC15" s="1370"/>
      <c r="BD15" s="1370"/>
      <c r="BE15" s="1370">
        <f t="shared" ref="BE15:BE20" si="8">BA15+BB15+BC15+BD15</f>
        <v>22</v>
      </c>
      <c r="BF15" s="1369"/>
      <c r="BG15" s="1370">
        <v>0</v>
      </c>
      <c r="BH15" s="1370">
        <v>0</v>
      </c>
      <c r="BI15" s="1370"/>
      <c r="BJ15" s="1370"/>
      <c r="BK15" s="1370">
        <f t="shared" ref="BK15:BK20" si="9">BG15+BH15+BI15+BJ15</f>
        <v>0</v>
      </c>
      <c r="BL15" s="1369"/>
      <c r="BM15" s="1370"/>
      <c r="BN15" s="1370"/>
      <c r="BO15" s="1708">
        <v>9976</v>
      </c>
      <c r="BP15" s="1708">
        <v>10586</v>
      </c>
      <c r="BQ15" s="1370">
        <f t="shared" ref="BQ15:BQ20" si="10">BM15+BN15+BO15+BP15</f>
        <v>20562</v>
      </c>
      <c r="BR15" s="1369"/>
      <c r="BS15" s="2008"/>
      <c r="BT15" s="2008"/>
      <c r="BU15" s="2008">
        <v>10547</v>
      </c>
      <c r="BV15" s="2008">
        <v>15259</v>
      </c>
      <c r="BW15" s="1370">
        <f t="shared" ref="BW15:BW20" si="11">BS15+BT15+BU15+BV15</f>
        <v>25806</v>
      </c>
      <c r="BX15" s="1369"/>
      <c r="BY15" s="2132"/>
      <c r="BZ15" s="2132"/>
      <c r="CA15" s="2132">
        <v>10709</v>
      </c>
      <c r="CB15" s="2132">
        <v>12335</v>
      </c>
      <c r="CC15" s="469">
        <f t="shared" ref="CC15:CC20" si="12">BY15+BZ15+CA15+CB15</f>
        <v>23044</v>
      </c>
      <c r="CD15" s="580">
        <f t="shared" ref="CD15:CD20" si="13">S15</f>
        <v>0</v>
      </c>
      <c r="CE15" s="581">
        <f t="shared" si="0"/>
        <v>2</v>
      </c>
      <c r="CF15" s="581">
        <f t="shared" si="0"/>
        <v>20</v>
      </c>
      <c r="CG15" s="581">
        <f t="shared" si="0"/>
        <v>31232</v>
      </c>
      <c r="CH15" s="581">
        <f t="shared" si="0"/>
        <v>38180</v>
      </c>
      <c r="CI15" s="581">
        <f t="shared" ref="CI15:CI20" si="14">CC15+BW15+BQ15+BK15+BE15+AY15+AS15+AM15+AG15+Z15</f>
        <v>69434</v>
      </c>
      <c r="CJ15" s="2063" t="e">
        <f t="shared" ref="CJ15:CJ20" si="15">CI15/CD15*100%</f>
        <v>#DIV/0!</v>
      </c>
    </row>
    <row r="16" spans="1:89" ht="26.25" thickBot="1">
      <c r="A16" s="1544" t="s">
        <v>958</v>
      </c>
      <c r="B16" s="920" t="s">
        <v>611</v>
      </c>
      <c r="C16" s="150"/>
      <c r="D16" s="150" t="s">
        <v>92</v>
      </c>
      <c r="E16" s="150" t="s">
        <v>337</v>
      </c>
      <c r="F16" s="93" t="s">
        <v>378</v>
      </c>
      <c r="G16" s="93" t="s">
        <v>42</v>
      </c>
      <c r="H16" s="492">
        <v>42644</v>
      </c>
      <c r="I16" s="492">
        <v>43008</v>
      </c>
      <c r="J16" s="434" t="e">
        <f>I16-#REF!</f>
        <v>#REF!</v>
      </c>
      <c r="K16" s="438"/>
      <c r="L16" s="592" t="s">
        <v>386</v>
      </c>
      <c r="M16" s="457"/>
      <c r="N16" s="457"/>
      <c r="O16" s="457"/>
      <c r="P16" s="457"/>
      <c r="Q16" s="459"/>
      <c r="R16" s="459"/>
      <c r="S16" s="477">
        <f t="shared" si="2"/>
        <v>0</v>
      </c>
      <c r="T16" s="781"/>
      <c r="U16" s="1369"/>
      <c r="V16" s="1370"/>
      <c r="W16" s="1370"/>
      <c r="X16" s="1370"/>
      <c r="Y16" s="1370"/>
      <c r="Z16" s="1370">
        <f t="shared" si="3"/>
        <v>0</v>
      </c>
      <c r="AB16" s="1369"/>
      <c r="AC16" s="1370"/>
      <c r="AD16" s="1370"/>
      <c r="AE16" s="1370"/>
      <c r="AF16" s="1370"/>
      <c r="AG16" s="1370">
        <f t="shared" si="4"/>
        <v>0</v>
      </c>
      <c r="AH16" s="1369"/>
      <c r="AI16" s="1370"/>
      <c r="AJ16" s="1370"/>
      <c r="AK16" s="1370"/>
      <c r="AL16" s="1370"/>
      <c r="AM16" s="1370">
        <f t="shared" si="5"/>
        <v>0</v>
      </c>
      <c r="AN16" s="1369"/>
      <c r="AO16" s="1370"/>
      <c r="AP16" s="1370"/>
      <c r="AQ16" s="1370"/>
      <c r="AR16" s="1370"/>
      <c r="AS16" s="1370">
        <f t="shared" si="6"/>
        <v>0</v>
      </c>
      <c r="AT16" s="1369"/>
      <c r="AU16" s="1370"/>
      <c r="AV16" s="1370"/>
      <c r="AW16" s="1370"/>
      <c r="AX16" s="1370"/>
      <c r="AY16" s="1370">
        <f t="shared" si="7"/>
        <v>0</v>
      </c>
      <c r="AZ16" s="1305"/>
      <c r="BA16" s="1370">
        <v>2</v>
      </c>
      <c r="BB16" s="1370">
        <v>20</v>
      </c>
      <c r="BC16" s="1370"/>
      <c r="BD16" s="1370"/>
      <c r="BE16" s="1370">
        <f t="shared" si="8"/>
        <v>22</v>
      </c>
      <c r="BF16" s="1369"/>
      <c r="BG16" s="1370">
        <v>0</v>
      </c>
      <c r="BH16" s="1370">
        <v>0</v>
      </c>
      <c r="BI16" s="1370"/>
      <c r="BJ16" s="1370"/>
      <c r="BK16" s="1370">
        <f t="shared" si="9"/>
        <v>0</v>
      </c>
      <c r="BL16" s="1369"/>
      <c r="BM16" s="1777">
        <v>10977</v>
      </c>
      <c r="BN16" s="1370"/>
      <c r="BO16" s="1370"/>
      <c r="BP16" s="1370"/>
      <c r="BQ16" s="1370">
        <f t="shared" si="10"/>
        <v>10977</v>
      </c>
      <c r="BR16" s="1369"/>
      <c r="BS16" s="2008">
        <v>12595</v>
      </c>
      <c r="BT16" s="2008"/>
      <c r="BU16" s="2008"/>
      <c r="BV16" s="2008"/>
      <c r="BW16" s="1370">
        <f t="shared" si="11"/>
        <v>12595</v>
      </c>
      <c r="BX16" s="1369"/>
      <c r="BY16" s="2132">
        <v>13152</v>
      </c>
      <c r="BZ16" s="2132"/>
      <c r="CA16" s="2132"/>
      <c r="CB16" s="2132"/>
      <c r="CC16" s="469">
        <f t="shared" si="12"/>
        <v>13152</v>
      </c>
      <c r="CD16" s="580">
        <f t="shared" si="13"/>
        <v>0</v>
      </c>
      <c r="CE16" s="581">
        <f t="shared" si="0"/>
        <v>36726</v>
      </c>
      <c r="CF16" s="581">
        <f t="shared" si="0"/>
        <v>20</v>
      </c>
      <c r="CG16" s="581">
        <f t="shared" si="0"/>
        <v>0</v>
      </c>
      <c r="CH16" s="581">
        <f t="shared" si="0"/>
        <v>0</v>
      </c>
      <c r="CI16" s="581">
        <f t="shared" si="14"/>
        <v>36746</v>
      </c>
      <c r="CJ16" s="2063" t="e">
        <f t="shared" si="15"/>
        <v>#DIV/0!</v>
      </c>
    </row>
    <row r="17" spans="1:88" ht="15.75" thickBot="1">
      <c r="A17" s="1544"/>
      <c r="B17" s="726" t="s">
        <v>545</v>
      </c>
      <c r="C17" s="150"/>
      <c r="D17" s="150" t="s">
        <v>92</v>
      </c>
      <c r="E17" s="150" t="s">
        <v>337</v>
      </c>
      <c r="F17" s="93" t="s">
        <v>378</v>
      </c>
      <c r="G17" s="93" t="s">
        <v>42</v>
      </c>
      <c r="H17" s="492">
        <v>42644</v>
      </c>
      <c r="I17" s="492">
        <v>43008</v>
      </c>
      <c r="J17" s="434" t="e">
        <f>I17-#REF!</f>
        <v>#REF!</v>
      </c>
      <c r="K17" s="438"/>
      <c r="L17" s="592" t="s">
        <v>386</v>
      </c>
      <c r="M17" s="457"/>
      <c r="N17" s="457"/>
      <c r="O17" s="457"/>
      <c r="P17" s="457"/>
      <c r="Q17" s="459"/>
      <c r="R17" s="459"/>
      <c r="S17" s="477">
        <f t="shared" si="2"/>
        <v>0</v>
      </c>
      <c r="T17" s="781"/>
      <c r="U17" s="1369"/>
      <c r="V17" s="1370"/>
      <c r="W17" s="1370"/>
      <c r="X17" s="1370"/>
      <c r="Y17" s="1370"/>
      <c r="Z17" s="1370">
        <f t="shared" si="3"/>
        <v>0</v>
      </c>
      <c r="AB17" s="1369"/>
      <c r="AC17" s="1370"/>
      <c r="AD17" s="1370"/>
      <c r="AE17" s="1370"/>
      <c r="AF17" s="1370"/>
      <c r="AG17" s="1370">
        <f t="shared" si="4"/>
        <v>0</v>
      </c>
      <c r="AH17" s="1369"/>
      <c r="AI17" s="1370"/>
      <c r="AJ17" s="1370"/>
      <c r="AK17" s="1370"/>
      <c r="AL17" s="1370"/>
      <c r="AM17" s="1370">
        <f t="shared" si="5"/>
        <v>0</v>
      </c>
      <c r="AN17" s="1369"/>
      <c r="AO17" s="1370"/>
      <c r="AP17" s="1370"/>
      <c r="AQ17" s="1370"/>
      <c r="AR17" s="1370"/>
      <c r="AS17" s="1370">
        <f t="shared" si="6"/>
        <v>0</v>
      </c>
      <c r="AT17" s="1369"/>
      <c r="AU17" s="1370"/>
      <c r="AV17" s="1370"/>
      <c r="AW17" s="1370"/>
      <c r="AX17" s="1370"/>
      <c r="AY17" s="1370">
        <f t="shared" si="7"/>
        <v>0</v>
      </c>
      <c r="AZ17" s="1305"/>
      <c r="BA17" s="1370">
        <v>2</v>
      </c>
      <c r="BB17" s="1370">
        <v>20</v>
      </c>
      <c r="BC17" s="1370"/>
      <c r="BD17" s="1370"/>
      <c r="BE17" s="1370">
        <f t="shared" si="8"/>
        <v>22</v>
      </c>
      <c r="BF17" s="1369"/>
      <c r="BG17" s="1370">
        <v>0</v>
      </c>
      <c r="BH17" s="1370">
        <v>0</v>
      </c>
      <c r="BI17" s="1370"/>
      <c r="BJ17" s="1370"/>
      <c r="BK17" s="1370">
        <f t="shared" si="9"/>
        <v>0</v>
      </c>
      <c r="BL17" s="1369"/>
      <c r="BM17" s="1370"/>
      <c r="BN17" s="1370"/>
      <c r="BO17" s="1370">
        <v>371</v>
      </c>
      <c r="BP17" s="1370">
        <v>441</v>
      </c>
      <c r="BQ17" s="1370">
        <f t="shared" si="10"/>
        <v>812</v>
      </c>
      <c r="BR17" s="1369"/>
      <c r="BS17" s="2008"/>
      <c r="BT17" s="2008"/>
      <c r="BU17" s="2008">
        <v>344</v>
      </c>
      <c r="BV17" s="2008">
        <v>379</v>
      </c>
      <c r="BW17" s="1370">
        <f t="shared" si="11"/>
        <v>723</v>
      </c>
      <c r="BX17" s="1369"/>
      <c r="BY17" s="2132"/>
      <c r="BZ17" s="2132"/>
      <c r="CA17" s="2132">
        <v>313</v>
      </c>
      <c r="CB17" s="2132">
        <v>359</v>
      </c>
      <c r="CC17" s="469">
        <f t="shared" si="12"/>
        <v>672</v>
      </c>
      <c r="CD17" s="580">
        <f t="shared" si="13"/>
        <v>0</v>
      </c>
      <c r="CE17" s="581">
        <f t="shared" si="0"/>
        <v>2</v>
      </c>
      <c r="CF17" s="581">
        <f t="shared" si="0"/>
        <v>20</v>
      </c>
      <c r="CG17" s="581">
        <f t="shared" si="0"/>
        <v>1028</v>
      </c>
      <c r="CH17" s="581">
        <f t="shared" si="0"/>
        <v>1179</v>
      </c>
      <c r="CI17" s="581">
        <f t="shared" si="14"/>
        <v>2229</v>
      </c>
      <c r="CJ17" s="2063" t="e">
        <f t="shared" si="15"/>
        <v>#DIV/0!</v>
      </c>
    </row>
    <row r="18" spans="1:88" ht="15.75" thickBot="1">
      <c r="A18" s="1544"/>
      <c r="B18" s="726" t="s">
        <v>544</v>
      </c>
      <c r="C18" s="150"/>
      <c r="D18" s="150" t="s">
        <v>92</v>
      </c>
      <c r="E18" s="150" t="s">
        <v>337</v>
      </c>
      <c r="F18" s="93" t="s">
        <v>378</v>
      </c>
      <c r="G18" s="93" t="s">
        <v>42</v>
      </c>
      <c r="H18" s="492">
        <v>42644</v>
      </c>
      <c r="I18" s="492">
        <v>43008</v>
      </c>
      <c r="J18" s="434" t="e">
        <f>I18-#REF!</f>
        <v>#REF!</v>
      </c>
      <c r="K18" s="438"/>
      <c r="L18" s="592" t="s">
        <v>386</v>
      </c>
      <c r="M18" s="457"/>
      <c r="N18" s="457"/>
      <c r="O18" s="457"/>
      <c r="P18" s="457"/>
      <c r="Q18" s="459"/>
      <c r="R18" s="459"/>
      <c r="S18" s="477">
        <f t="shared" si="2"/>
        <v>0</v>
      </c>
      <c r="T18" s="781"/>
      <c r="U18" s="1369"/>
      <c r="V18" s="1370"/>
      <c r="W18" s="1370"/>
      <c r="X18" s="1370"/>
      <c r="Y18" s="1370"/>
      <c r="Z18" s="1370">
        <f t="shared" si="3"/>
        <v>0</v>
      </c>
      <c r="AB18" s="1369"/>
      <c r="AC18" s="1370"/>
      <c r="AD18" s="1370"/>
      <c r="AE18" s="1370"/>
      <c r="AF18" s="1370"/>
      <c r="AG18" s="1370">
        <f t="shared" si="4"/>
        <v>0</v>
      </c>
      <c r="AH18" s="1369"/>
      <c r="AI18" s="1370"/>
      <c r="AJ18" s="1370"/>
      <c r="AK18" s="1370"/>
      <c r="AL18" s="1370"/>
      <c r="AM18" s="1370">
        <f t="shared" si="5"/>
        <v>0</v>
      </c>
      <c r="AN18" s="1369"/>
      <c r="AO18" s="1370"/>
      <c r="AP18" s="1370"/>
      <c r="AQ18" s="1370"/>
      <c r="AR18" s="1370"/>
      <c r="AS18" s="1370">
        <f t="shared" si="6"/>
        <v>0</v>
      </c>
      <c r="AT18" s="1369"/>
      <c r="AU18" s="1370"/>
      <c r="AV18" s="1370"/>
      <c r="AW18" s="1370"/>
      <c r="AX18" s="1370"/>
      <c r="AY18" s="1370">
        <f t="shared" si="7"/>
        <v>0</v>
      </c>
      <c r="AZ18" s="1305"/>
      <c r="BA18" s="1370">
        <v>2</v>
      </c>
      <c r="BB18" s="1370">
        <v>20</v>
      </c>
      <c r="BC18" s="1370"/>
      <c r="BD18" s="1370"/>
      <c r="BE18" s="1370">
        <f t="shared" si="8"/>
        <v>22</v>
      </c>
      <c r="BF18" s="1369"/>
      <c r="BG18" s="1370">
        <v>0</v>
      </c>
      <c r="BH18" s="1370">
        <v>0</v>
      </c>
      <c r="BI18" s="1370"/>
      <c r="BJ18" s="1370"/>
      <c r="BK18" s="1370">
        <f t="shared" si="9"/>
        <v>0</v>
      </c>
      <c r="BL18" s="1369"/>
      <c r="BM18" s="1370"/>
      <c r="BN18" s="1370"/>
      <c r="BO18" s="1370">
        <v>87</v>
      </c>
      <c r="BP18" s="1370">
        <v>90</v>
      </c>
      <c r="BQ18" s="1370">
        <f t="shared" si="10"/>
        <v>177</v>
      </c>
      <c r="BR18" s="1369"/>
      <c r="BS18" s="2008"/>
      <c r="BT18" s="2008"/>
      <c r="BU18" s="2008">
        <v>102</v>
      </c>
      <c r="BV18" s="2008">
        <v>111</v>
      </c>
      <c r="BW18" s="1370">
        <f t="shared" si="11"/>
        <v>213</v>
      </c>
      <c r="BX18" s="1369"/>
      <c r="BY18" s="2132"/>
      <c r="BZ18" s="2132"/>
      <c r="CA18" s="2132">
        <v>91</v>
      </c>
      <c r="CB18" s="2132">
        <v>111</v>
      </c>
      <c r="CC18" s="469">
        <f t="shared" si="12"/>
        <v>202</v>
      </c>
      <c r="CD18" s="580">
        <f t="shared" si="13"/>
        <v>0</v>
      </c>
      <c r="CE18" s="581">
        <f t="shared" si="0"/>
        <v>2</v>
      </c>
      <c r="CF18" s="581">
        <f t="shared" si="0"/>
        <v>20</v>
      </c>
      <c r="CG18" s="581">
        <f t="shared" si="0"/>
        <v>280</v>
      </c>
      <c r="CH18" s="581">
        <f t="shared" si="0"/>
        <v>312</v>
      </c>
      <c r="CI18" s="581">
        <f t="shared" si="14"/>
        <v>614</v>
      </c>
      <c r="CJ18" s="2063" t="e">
        <f t="shared" si="15"/>
        <v>#DIV/0!</v>
      </c>
    </row>
    <row r="19" spans="1:88" ht="15.75" thickBot="1">
      <c r="A19" s="1544"/>
      <c r="B19" s="726" t="s">
        <v>546</v>
      </c>
      <c r="C19" s="150"/>
      <c r="D19" s="150" t="s">
        <v>92</v>
      </c>
      <c r="E19" s="150" t="s">
        <v>337</v>
      </c>
      <c r="F19" s="93" t="s">
        <v>378</v>
      </c>
      <c r="G19" s="93" t="s">
        <v>42</v>
      </c>
      <c r="H19" s="492">
        <v>42644</v>
      </c>
      <c r="I19" s="492">
        <v>43008</v>
      </c>
      <c r="J19" s="434" t="e">
        <f>I19-#REF!</f>
        <v>#REF!</v>
      </c>
      <c r="K19" s="438"/>
      <c r="L19" s="592" t="s">
        <v>386</v>
      </c>
      <c r="M19" s="457"/>
      <c r="N19" s="457"/>
      <c r="O19" s="457"/>
      <c r="P19" s="457"/>
      <c r="Q19" s="459"/>
      <c r="R19" s="459"/>
      <c r="S19" s="477">
        <f t="shared" si="2"/>
        <v>0</v>
      </c>
      <c r="T19" s="781"/>
      <c r="U19" s="1369"/>
      <c r="V19" s="1370"/>
      <c r="W19" s="1370"/>
      <c r="X19" s="1370"/>
      <c r="Y19" s="1370"/>
      <c r="Z19" s="1370">
        <f t="shared" si="3"/>
        <v>0</v>
      </c>
      <c r="AB19" s="1369"/>
      <c r="AC19" s="1370"/>
      <c r="AD19" s="1370"/>
      <c r="AE19" s="1370"/>
      <c r="AF19" s="1370"/>
      <c r="AG19" s="1370">
        <f t="shared" si="4"/>
        <v>0</v>
      </c>
      <c r="AH19" s="1369"/>
      <c r="AI19" s="1370"/>
      <c r="AJ19" s="1370"/>
      <c r="AK19" s="1370"/>
      <c r="AL19" s="1370"/>
      <c r="AM19" s="1370">
        <f t="shared" si="5"/>
        <v>0</v>
      </c>
      <c r="AN19" s="1369"/>
      <c r="AO19" s="1370"/>
      <c r="AP19" s="1370"/>
      <c r="AQ19" s="1370"/>
      <c r="AR19" s="1370"/>
      <c r="AS19" s="1370">
        <f t="shared" si="6"/>
        <v>0</v>
      </c>
      <c r="AT19" s="1369"/>
      <c r="AU19" s="1370"/>
      <c r="AV19" s="1370"/>
      <c r="AW19" s="1370"/>
      <c r="AX19" s="1370"/>
      <c r="AY19" s="1370">
        <f t="shared" si="7"/>
        <v>0</v>
      </c>
      <c r="AZ19" s="1305"/>
      <c r="BA19" s="1370">
        <v>2</v>
      </c>
      <c r="BB19" s="1370">
        <v>20</v>
      </c>
      <c r="BC19" s="1370"/>
      <c r="BD19" s="1370"/>
      <c r="BE19" s="1370">
        <f t="shared" si="8"/>
        <v>22</v>
      </c>
      <c r="BF19" s="1369"/>
      <c r="BG19" s="1370">
        <v>0</v>
      </c>
      <c r="BH19" s="1370">
        <v>0</v>
      </c>
      <c r="BI19" s="1370"/>
      <c r="BJ19" s="1370"/>
      <c r="BK19" s="1370">
        <f t="shared" si="9"/>
        <v>0</v>
      </c>
      <c r="BL19" s="1369"/>
      <c r="BM19" s="1370"/>
      <c r="BN19" s="1370"/>
      <c r="BO19" s="1370">
        <v>2</v>
      </c>
      <c r="BP19" s="1370">
        <v>2</v>
      </c>
      <c r="BQ19" s="1370">
        <f t="shared" si="10"/>
        <v>4</v>
      </c>
      <c r="BR19" s="1369"/>
      <c r="BS19" s="2008"/>
      <c r="BT19" s="2008"/>
      <c r="BU19" s="2008">
        <v>0</v>
      </c>
      <c r="BV19" s="2008">
        <v>0</v>
      </c>
      <c r="BW19" s="1370">
        <f t="shared" si="11"/>
        <v>0</v>
      </c>
      <c r="BX19" s="1369"/>
      <c r="BY19" s="2132"/>
      <c r="BZ19" s="2132"/>
      <c r="CA19" s="2132">
        <v>0</v>
      </c>
      <c r="CB19" s="2132">
        <v>0</v>
      </c>
      <c r="CC19" s="469">
        <f t="shared" si="12"/>
        <v>0</v>
      </c>
      <c r="CD19" s="580">
        <f t="shared" si="13"/>
        <v>0</v>
      </c>
      <c r="CE19" s="581">
        <f t="shared" si="0"/>
        <v>2</v>
      </c>
      <c r="CF19" s="581">
        <f t="shared" si="0"/>
        <v>20</v>
      </c>
      <c r="CG19" s="581">
        <f t="shared" si="0"/>
        <v>2</v>
      </c>
      <c r="CH19" s="581">
        <f t="shared" si="0"/>
        <v>2</v>
      </c>
      <c r="CI19" s="581">
        <f t="shared" si="14"/>
        <v>26</v>
      </c>
      <c r="CJ19" s="2063" t="e">
        <f t="shared" si="15"/>
        <v>#DIV/0!</v>
      </c>
    </row>
    <row r="20" spans="1:88" ht="15.75" thickBot="1">
      <c r="A20" s="1544"/>
      <c r="B20" s="726" t="s">
        <v>548</v>
      </c>
      <c r="C20" s="150"/>
      <c r="D20" s="150" t="s">
        <v>92</v>
      </c>
      <c r="E20" s="150" t="s">
        <v>337</v>
      </c>
      <c r="F20" s="93" t="s">
        <v>378</v>
      </c>
      <c r="G20" s="93" t="s">
        <v>42</v>
      </c>
      <c r="H20" s="492">
        <v>42644</v>
      </c>
      <c r="I20" s="492">
        <v>43008</v>
      </c>
      <c r="J20" s="434" t="e">
        <f>I20-#REF!</f>
        <v>#REF!</v>
      </c>
      <c r="K20" s="438"/>
      <c r="L20" s="592" t="s">
        <v>386</v>
      </c>
      <c r="M20" s="457"/>
      <c r="N20" s="457"/>
      <c r="O20" s="457"/>
      <c r="P20" s="457"/>
      <c r="Q20" s="459"/>
      <c r="R20" s="459"/>
      <c r="S20" s="477">
        <f t="shared" si="2"/>
        <v>0</v>
      </c>
      <c r="T20" s="781"/>
      <c r="U20" s="1369"/>
      <c r="V20" s="1370"/>
      <c r="W20" s="1370"/>
      <c r="X20" s="1370"/>
      <c r="Y20" s="1370"/>
      <c r="Z20" s="1370">
        <f t="shared" si="3"/>
        <v>0</v>
      </c>
      <c r="AB20" s="1369"/>
      <c r="AC20" s="1370"/>
      <c r="AD20" s="1370"/>
      <c r="AE20" s="1370"/>
      <c r="AF20" s="1370"/>
      <c r="AG20" s="1370">
        <f t="shared" si="4"/>
        <v>0</v>
      </c>
      <c r="AH20" s="1369"/>
      <c r="AI20" s="1370"/>
      <c r="AJ20" s="1370"/>
      <c r="AK20" s="1370"/>
      <c r="AL20" s="1370"/>
      <c r="AM20" s="1370">
        <f t="shared" si="5"/>
        <v>0</v>
      </c>
      <c r="AN20" s="1369"/>
      <c r="AO20" s="1370"/>
      <c r="AP20" s="1370"/>
      <c r="AQ20" s="1370"/>
      <c r="AR20" s="1370"/>
      <c r="AS20" s="1370">
        <f t="shared" si="6"/>
        <v>0</v>
      </c>
      <c r="AT20" s="1369"/>
      <c r="AU20" s="1370"/>
      <c r="AV20" s="1370"/>
      <c r="AW20" s="1370"/>
      <c r="AX20" s="1370"/>
      <c r="AY20" s="1370">
        <f t="shared" si="7"/>
        <v>0</v>
      </c>
      <c r="AZ20" s="1305"/>
      <c r="BA20" s="1370">
        <v>2</v>
      </c>
      <c r="BB20" s="1370">
        <v>20</v>
      </c>
      <c r="BC20" s="1370"/>
      <c r="BD20" s="1370"/>
      <c r="BE20" s="1370">
        <f t="shared" si="8"/>
        <v>22</v>
      </c>
      <c r="BF20" s="1369"/>
      <c r="BG20" s="1370">
        <v>0</v>
      </c>
      <c r="BH20" s="1370">
        <v>0</v>
      </c>
      <c r="BI20" s="1370"/>
      <c r="BJ20" s="1370"/>
      <c r="BK20" s="1370">
        <f t="shared" si="9"/>
        <v>0</v>
      </c>
      <c r="BL20" s="1369"/>
      <c r="BM20" s="1370">
        <v>524</v>
      </c>
      <c r="BN20" s="1370"/>
      <c r="BO20" s="1370"/>
      <c r="BP20" s="1370"/>
      <c r="BQ20" s="1370">
        <f t="shared" si="10"/>
        <v>524</v>
      </c>
      <c r="BR20" s="1369"/>
      <c r="BS20" s="2008">
        <v>520</v>
      </c>
      <c r="BT20" s="2008"/>
      <c r="BU20" s="2008"/>
      <c r="BV20" s="2008"/>
      <c r="BW20" s="1370">
        <f t="shared" si="11"/>
        <v>520</v>
      </c>
      <c r="BX20" s="1369"/>
      <c r="BY20" s="2132">
        <v>624</v>
      </c>
      <c r="BZ20" s="2132"/>
      <c r="CA20" s="2132"/>
      <c r="CB20" s="2132"/>
      <c r="CC20" s="469">
        <f t="shared" si="12"/>
        <v>624</v>
      </c>
      <c r="CD20" s="580">
        <f t="shared" si="13"/>
        <v>0</v>
      </c>
      <c r="CE20" s="581">
        <f t="shared" si="0"/>
        <v>1670</v>
      </c>
      <c r="CF20" s="581">
        <f t="shared" si="0"/>
        <v>20</v>
      </c>
      <c r="CG20" s="581">
        <f t="shared" si="0"/>
        <v>0</v>
      </c>
      <c r="CH20" s="581">
        <f t="shared" si="0"/>
        <v>0</v>
      </c>
      <c r="CI20" s="581">
        <f t="shared" si="14"/>
        <v>1690</v>
      </c>
      <c r="CJ20" s="2063" t="e">
        <f t="shared" si="15"/>
        <v>#DIV/0!</v>
      </c>
    </row>
    <row r="21" spans="1:88" ht="15.75" customHeight="1" thickBot="1">
      <c r="A21" s="2573" t="s">
        <v>894</v>
      </c>
      <c r="B21" s="715" t="s">
        <v>557</v>
      </c>
      <c r="C21" s="554">
        <f>'D. ITT_All_Grants'!C98</f>
        <v>0</v>
      </c>
      <c r="D21" s="515" t="s">
        <v>92</v>
      </c>
      <c r="E21" s="515" t="s">
        <v>384</v>
      </c>
      <c r="F21" s="515" t="s">
        <v>1368</v>
      </c>
      <c r="G21" s="515" t="s">
        <v>42</v>
      </c>
      <c r="H21" s="492">
        <v>42644</v>
      </c>
      <c r="I21" s="492">
        <v>43008</v>
      </c>
      <c r="J21" s="777" t="e">
        <f>I21-F11</f>
        <v>#VALUE!</v>
      </c>
      <c r="K21" s="778"/>
      <c r="L21" s="592" t="s">
        <v>386</v>
      </c>
      <c r="M21" s="783"/>
      <c r="N21" s="783"/>
      <c r="O21" s="1298">
        <v>8006</v>
      </c>
      <c r="P21" s="783">
        <v>8673</v>
      </c>
      <c r="Q21" s="773">
        <f>N21+O21</f>
        <v>8006</v>
      </c>
      <c r="R21" s="773">
        <f>M21+P21</f>
        <v>8673</v>
      </c>
      <c r="S21" s="774">
        <f>Q21+R21</f>
        <v>16679</v>
      </c>
      <c r="T21" s="781"/>
      <c r="U21" s="785"/>
      <c r="V21" s="516"/>
      <c r="W21" s="516"/>
      <c r="X21" s="516"/>
      <c r="Y21" s="516"/>
      <c r="Z21" s="516">
        <f>V21+W21+X21+Y21</f>
        <v>0</v>
      </c>
      <c r="AB21" s="1371">
        <v>2345</v>
      </c>
      <c r="AC21" s="1370"/>
      <c r="AD21" s="1370"/>
      <c r="AE21" s="1291">
        <v>774</v>
      </c>
      <c r="AF21" s="1294">
        <v>882</v>
      </c>
      <c r="AG21" s="1370">
        <f>AC21+AD21+AE21+AF21</f>
        <v>1656</v>
      </c>
      <c r="AH21" s="1293">
        <v>2964</v>
      </c>
      <c r="AI21" s="1291"/>
      <c r="AJ21" s="1294"/>
      <c r="AK21" s="1370">
        <v>764</v>
      </c>
      <c r="AL21" s="1370">
        <v>836</v>
      </c>
      <c r="AM21" s="1291">
        <f>AK21+AL21</f>
        <v>1600</v>
      </c>
      <c r="AN21" s="1371">
        <v>2345</v>
      </c>
      <c r="AO21" s="1370"/>
      <c r="AP21" s="1370"/>
      <c r="AQ21" s="1291">
        <v>849</v>
      </c>
      <c r="AR21" s="1294">
        <v>1031</v>
      </c>
      <c r="AS21" s="1291">
        <f>AQ21+AR21</f>
        <v>1880</v>
      </c>
      <c r="AT21" s="1371">
        <v>2345</v>
      </c>
      <c r="AU21" s="1291"/>
      <c r="AV21" s="1370"/>
      <c r="AW21" s="1370"/>
      <c r="AX21" s="1370"/>
      <c r="AY21" s="1370">
        <f>AU21+AV21+AW21+AX21</f>
        <v>0</v>
      </c>
      <c r="AZ21" s="1371">
        <v>2345</v>
      </c>
      <c r="BA21" s="1370"/>
      <c r="BB21" s="1370"/>
      <c r="BC21" s="1370">
        <v>967</v>
      </c>
      <c r="BD21" s="1370">
        <v>1179</v>
      </c>
      <c r="BE21" s="1370">
        <f>BA21+BB21+BC21+BD21</f>
        <v>2146</v>
      </c>
      <c r="BF21" s="1369"/>
      <c r="BG21" s="1370"/>
      <c r="BH21" s="1370"/>
      <c r="BI21" s="1370">
        <v>1144</v>
      </c>
      <c r="BJ21" s="1370">
        <v>1285</v>
      </c>
      <c r="BK21" s="1370">
        <f>BG21+BH21+BI21+BJ21</f>
        <v>2429</v>
      </c>
      <c r="BL21" s="1371">
        <v>2345</v>
      </c>
      <c r="BM21" s="1370"/>
      <c r="BN21" s="1370">
        <v>0</v>
      </c>
      <c r="BO21" s="1370">
        <v>960</v>
      </c>
      <c r="BP21" s="1370">
        <v>1057</v>
      </c>
      <c r="BQ21" s="1370">
        <f>BM21+BN21+BO21+BP21</f>
        <v>2017</v>
      </c>
      <c r="BR21" s="1371">
        <v>2345</v>
      </c>
      <c r="BS21" s="2008"/>
      <c r="BT21" s="2008"/>
      <c r="BU21" s="2008">
        <v>632</v>
      </c>
      <c r="BV21" s="2008">
        <v>739</v>
      </c>
      <c r="BW21" s="1370">
        <f>BS21+BT21+BU21+BV21</f>
        <v>1371</v>
      </c>
      <c r="BX21" s="1371">
        <v>2345</v>
      </c>
      <c r="BY21" s="2132"/>
      <c r="BZ21" s="2132"/>
      <c r="CA21" s="2132">
        <v>1194</v>
      </c>
      <c r="CB21" s="2132">
        <v>1244</v>
      </c>
      <c r="CC21" s="469">
        <f>BY21+BZ21+CA21+CB21</f>
        <v>2438</v>
      </c>
      <c r="CD21" s="580">
        <f>S21</f>
        <v>16679</v>
      </c>
      <c r="CE21" s="581">
        <f t="shared" si="0"/>
        <v>0</v>
      </c>
      <c r="CF21" s="581">
        <f t="shared" si="0"/>
        <v>0</v>
      </c>
      <c r="CG21" s="581">
        <f t="shared" si="0"/>
        <v>7284</v>
      </c>
      <c r="CH21" s="581">
        <f t="shared" si="0"/>
        <v>8253</v>
      </c>
      <c r="CI21" s="581">
        <f t="shared" ref="CI21:CI22" si="16">CC21+BW21+BQ21+BK21+BE21+AY21+AS21+AM21+AG21+Z21</f>
        <v>15537</v>
      </c>
      <c r="CJ21" s="2064">
        <f>CI21/CD21*100%</f>
        <v>0.93153066730619338</v>
      </c>
    </row>
    <row r="22" spans="1:88" ht="15.75" thickBot="1">
      <c r="A22" s="2574"/>
      <c r="B22" s="715" t="s">
        <v>559</v>
      </c>
      <c r="C22" s="554">
        <f>'D. ITT_All_Grants'!C99</f>
        <v>0</v>
      </c>
      <c r="D22" s="515" t="s">
        <v>92</v>
      </c>
      <c r="E22" s="515" t="s">
        <v>384</v>
      </c>
      <c r="F22" s="515" t="s">
        <v>1368</v>
      </c>
      <c r="G22" s="515" t="s">
        <v>42</v>
      </c>
      <c r="H22" s="492">
        <v>42644</v>
      </c>
      <c r="I22" s="492">
        <v>43008</v>
      </c>
      <c r="J22" s="777">
        <f>I22-F10</f>
        <v>43008</v>
      </c>
      <c r="K22" s="778"/>
      <c r="L22" s="592" t="s">
        <v>386</v>
      </c>
      <c r="M22" s="773">
        <v>11461</v>
      </c>
      <c r="N22" s="773"/>
      <c r="O22" s="773"/>
      <c r="P22" s="773"/>
      <c r="Q22" s="773">
        <f>N22+O22</f>
        <v>0</v>
      </c>
      <c r="R22" s="773">
        <f>M22+P22</f>
        <v>11461</v>
      </c>
      <c r="S22" s="774">
        <f>Q22+R22</f>
        <v>11461</v>
      </c>
      <c r="T22" s="765"/>
      <c r="U22" s="766"/>
      <c r="V22" s="516"/>
      <c r="W22" s="516"/>
      <c r="X22" s="516"/>
      <c r="Y22" s="516"/>
      <c r="Z22" s="516">
        <f>V22+W22+X22+Y22</f>
        <v>0</v>
      </c>
      <c r="AA22" s="578"/>
      <c r="AB22" s="579"/>
      <c r="AC22" s="1370">
        <v>619</v>
      </c>
      <c r="AD22" s="1370"/>
      <c r="AE22" s="1370"/>
      <c r="AF22" s="1370"/>
      <c r="AG22" s="1370">
        <f>AC22+AD22+AE22+AF22</f>
        <v>619</v>
      </c>
      <c r="AH22" s="579"/>
      <c r="AI22" s="1370">
        <v>398</v>
      </c>
      <c r="AJ22" s="1370"/>
      <c r="AK22" s="1370"/>
      <c r="AL22" s="1370"/>
      <c r="AM22" s="1370">
        <f>AI22+AJ22+AK22+AL22</f>
        <v>398</v>
      </c>
      <c r="AN22" s="579"/>
      <c r="AO22" s="1370">
        <v>602</v>
      </c>
      <c r="AP22" s="1370"/>
      <c r="AQ22" s="1370"/>
      <c r="AR22" s="1370"/>
      <c r="AS22" s="1370">
        <f>AO22+AP22+AQ22+AR22</f>
        <v>602</v>
      </c>
      <c r="AT22" s="579"/>
      <c r="AU22" s="1370"/>
      <c r="AV22" s="1370"/>
      <c r="AW22" s="1370"/>
      <c r="AX22" s="1370"/>
      <c r="AY22" s="1370">
        <f>AU22+AV22+AW22+AX22</f>
        <v>0</v>
      </c>
      <c r="AZ22" s="579"/>
      <c r="BA22" s="1370">
        <v>1251</v>
      </c>
      <c r="BB22" s="1370"/>
      <c r="BC22" s="1370"/>
      <c r="BD22" s="1370"/>
      <c r="BE22" s="1370">
        <f>BA22+BB22+BC22+BD22</f>
        <v>1251</v>
      </c>
      <c r="BF22" s="579"/>
      <c r="BG22" s="1370">
        <v>1401</v>
      </c>
      <c r="BH22" s="1370"/>
      <c r="BI22" s="1370"/>
      <c r="BJ22" s="1370"/>
      <c r="BK22" s="1370">
        <f>BG22+BH22+BI22+BJ22</f>
        <v>1401</v>
      </c>
      <c r="BL22" s="579"/>
      <c r="BM22" s="1370">
        <v>945</v>
      </c>
      <c r="BN22" s="1370"/>
      <c r="BO22" s="1370"/>
      <c r="BP22" s="1370"/>
      <c r="BQ22" s="1370">
        <f>BM22+BN22+BO22+BP22</f>
        <v>945</v>
      </c>
      <c r="BR22" s="579"/>
      <c r="BS22" s="2008">
        <v>760</v>
      </c>
      <c r="BT22" s="2008"/>
      <c r="BU22" s="2008"/>
      <c r="BV22" s="2008"/>
      <c r="BW22" s="1370">
        <f>BS22+BT22+BU22+BV22</f>
        <v>760</v>
      </c>
      <c r="BX22" s="579"/>
      <c r="BY22" s="2132">
        <v>1132</v>
      </c>
      <c r="BZ22" s="2132"/>
      <c r="CA22" s="2132"/>
      <c r="CB22" s="2132"/>
      <c r="CC22" s="469">
        <f>BY22+BZ22+CA22+CB22</f>
        <v>1132</v>
      </c>
      <c r="CD22" s="580">
        <f>S22</f>
        <v>11461</v>
      </c>
      <c r="CE22" s="581">
        <f t="shared" si="0"/>
        <v>7108</v>
      </c>
      <c r="CF22" s="581">
        <f t="shared" si="0"/>
        <v>0</v>
      </c>
      <c r="CG22" s="581">
        <f t="shared" si="0"/>
        <v>0</v>
      </c>
      <c r="CH22" s="581">
        <f t="shared" si="0"/>
        <v>0</v>
      </c>
      <c r="CI22" s="581">
        <f t="shared" si="16"/>
        <v>7108</v>
      </c>
      <c r="CJ22" s="2068">
        <f>CI22/CD22*100%</f>
        <v>0.62019021027833521</v>
      </c>
    </row>
    <row r="23" spans="1:88" ht="15.75" thickBot="1">
      <c r="A23" s="2574"/>
      <c r="B23" s="726" t="s">
        <v>558</v>
      </c>
      <c r="C23" s="554"/>
      <c r="D23" s="1545"/>
      <c r="E23" s="515"/>
      <c r="F23" s="515"/>
      <c r="G23" s="515"/>
      <c r="H23" s="492"/>
      <c r="I23" s="492"/>
      <c r="J23" s="777"/>
      <c r="K23" s="1546"/>
      <c r="L23" s="592"/>
      <c r="M23" s="773"/>
      <c r="N23" s="773"/>
      <c r="O23" s="773"/>
      <c r="P23" s="773"/>
      <c r="Q23" s="773"/>
      <c r="R23" s="773"/>
      <c r="S23" s="774"/>
      <c r="T23" s="765"/>
      <c r="U23" s="775"/>
      <c r="V23" s="516"/>
      <c r="W23" s="516"/>
      <c r="X23" s="516"/>
      <c r="Y23" s="516"/>
      <c r="Z23" s="516"/>
      <c r="AA23" s="578"/>
      <c r="AB23" s="579"/>
      <c r="AC23" s="1370"/>
      <c r="AD23" s="1370"/>
      <c r="AE23" s="1370"/>
      <c r="AF23" s="1370"/>
      <c r="AG23" s="1370"/>
      <c r="AH23" s="579"/>
      <c r="AI23" s="1370"/>
      <c r="AJ23" s="1370"/>
      <c r="AK23" s="1370"/>
      <c r="AL23" s="1370"/>
      <c r="AM23" s="1370"/>
      <c r="AN23" s="579"/>
      <c r="AO23" s="1370"/>
      <c r="AP23" s="1370"/>
      <c r="AQ23" s="1370"/>
      <c r="AR23" s="1370"/>
      <c r="AS23" s="1370"/>
      <c r="AT23" s="579"/>
      <c r="AU23" s="1370"/>
      <c r="AV23" s="1370"/>
      <c r="AW23" s="1370"/>
      <c r="AX23" s="1370"/>
      <c r="AY23" s="1370"/>
      <c r="AZ23" s="579"/>
      <c r="BA23" s="1370"/>
      <c r="BB23" s="1370"/>
      <c r="BC23" s="1370"/>
      <c r="BD23" s="1370"/>
      <c r="BE23" s="1370"/>
      <c r="BF23" s="579"/>
      <c r="BG23" s="1370"/>
      <c r="BH23" s="1370"/>
      <c r="BI23" s="1370"/>
      <c r="BJ23" s="1370"/>
      <c r="BK23" s="1370"/>
      <c r="BL23" s="579"/>
      <c r="BM23" s="1370"/>
      <c r="BN23" s="1370"/>
      <c r="BO23" s="1370">
        <v>596</v>
      </c>
      <c r="BP23" s="1370">
        <v>703</v>
      </c>
      <c r="BQ23" s="1370">
        <f t="shared" ref="BQ23:BQ24" si="17">BM23+BN23+BO23+BP23</f>
        <v>1299</v>
      </c>
      <c r="BR23" s="579"/>
      <c r="BS23" s="2008"/>
      <c r="BT23" s="2008"/>
      <c r="BU23" s="2008">
        <v>663</v>
      </c>
      <c r="BV23" s="2008">
        <v>733</v>
      </c>
      <c r="BW23" s="469"/>
      <c r="BX23" s="1547"/>
      <c r="BY23" s="2132"/>
      <c r="BZ23" s="2132"/>
      <c r="CA23" s="2132">
        <v>897</v>
      </c>
      <c r="CB23" s="2132">
        <v>987</v>
      </c>
      <c r="CC23" s="469"/>
      <c r="CD23" s="580">
        <f t="shared" ref="CD23:CD28" si="18">S23</f>
        <v>0</v>
      </c>
      <c r="CE23" s="581">
        <f t="shared" ref="CE23:CE28" si="19">BY23+BS23+BM23+BG23+BA23+AU23+AO23+AI23+AC23+V23</f>
        <v>0</v>
      </c>
      <c r="CF23" s="581">
        <f t="shared" ref="CF23:CF28" si="20">BZ23+BT23+BN23+BH23+BB23+AV23+AP23+AJ23+AD23+W23</f>
        <v>0</v>
      </c>
      <c r="CG23" s="581">
        <f t="shared" ref="CG23:CG28" si="21">CA23+BU23+BO23+BI23+BC23+AW23+AQ23+AK23+AE23+X23</f>
        <v>2156</v>
      </c>
      <c r="CH23" s="581">
        <f t="shared" ref="CH23:CH28" si="22">CB23+BV23+BP23+BJ23+BD23+AX23+AR23+AL23+AF23+Y23</f>
        <v>2423</v>
      </c>
      <c r="CI23" s="581">
        <f t="shared" ref="CI23:CI28" si="23">CC23+BW23+BQ23+BK23+BE23+AY23+AS23+AM23+AG23+Z23</f>
        <v>1299</v>
      </c>
      <c r="CJ23" s="2067" t="e">
        <f t="shared" ref="CJ23:CJ28" si="24">CI23/CD23*100%</f>
        <v>#DIV/0!</v>
      </c>
    </row>
    <row r="24" spans="1:88" ht="15.75" thickBot="1">
      <c r="A24" s="2574"/>
      <c r="B24" s="726" t="s">
        <v>560</v>
      </c>
      <c r="C24" s="554"/>
      <c r="D24" s="1545"/>
      <c r="E24" s="515"/>
      <c r="F24" s="515"/>
      <c r="G24" s="515"/>
      <c r="H24" s="492"/>
      <c r="I24" s="492"/>
      <c r="J24" s="777"/>
      <c r="K24" s="1546"/>
      <c r="L24" s="592"/>
      <c r="M24" s="773"/>
      <c r="N24" s="773"/>
      <c r="O24" s="773"/>
      <c r="P24" s="773"/>
      <c r="Q24" s="773"/>
      <c r="R24" s="773"/>
      <c r="S24" s="774"/>
      <c r="T24" s="765"/>
      <c r="U24" s="775"/>
      <c r="V24" s="516"/>
      <c r="W24" s="516"/>
      <c r="X24" s="516"/>
      <c r="Y24" s="516"/>
      <c r="Z24" s="516"/>
      <c r="AA24" s="578"/>
      <c r="AB24" s="579"/>
      <c r="AC24" s="1370"/>
      <c r="AD24" s="1370"/>
      <c r="AE24" s="1370"/>
      <c r="AF24" s="1370"/>
      <c r="AG24" s="1370"/>
      <c r="AH24" s="579"/>
      <c r="AI24" s="1370"/>
      <c r="AJ24" s="1370"/>
      <c r="AK24" s="1370"/>
      <c r="AL24" s="1370"/>
      <c r="AM24" s="1370"/>
      <c r="AN24" s="579"/>
      <c r="AO24" s="1370"/>
      <c r="AP24" s="1370"/>
      <c r="AQ24" s="1370"/>
      <c r="AR24" s="1370"/>
      <c r="AS24" s="1370"/>
      <c r="AT24" s="579"/>
      <c r="AU24" s="1370"/>
      <c r="AV24" s="1370"/>
      <c r="AW24" s="1370"/>
      <c r="AX24" s="1370"/>
      <c r="AY24" s="1370"/>
      <c r="AZ24" s="579"/>
      <c r="BA24" s="1370"/>
      <c r="BB24" s="1370"/>
      <c r="BC24" s="1370"/>
      <c r="BD24" s="1370"/>
      <c r="BE24" s="1370"/>
      <c r="BF24" s="579"/>
      <c r="BG24" s="1370"/>
      <c r="BH24" s="1370"/>
      <c r="BI24" s="1370"/>
      <c r="BJ24" s="1370"/>
      <c r="BK24" s="1370"/>
      <c r="BL24" s="579"/>
      <c r="BM24" s="1370">
        <v>662</v>
      </c>
      <c r="BN24" s="1370"/>
      <c r="BO24" s="1370"/>
      <c r="BP24" s="1370"/>
      <c r="BQ24" s="1370">
        <f t="shared" si="17"/>
        <v>662</v>
      </c>
      <c r="BR24" s="579"/>
      <c r="BS24" s="2008"/>
      <c r="BT24" s="2008"/>
      <c r="BU24" s="2008"/>
      <c r="BV24" s="2008"/>
      <c r="BW24" s="469"/>
      <c r="BX24" s="1547"/>
      <c r="BY24" s="2132">
        <v>789</v>
      </c>
      <c r="BZ24" s="2132"/>
      <c r="CA24" s="2132"/>
      <c r="CB24" s="2132"/>
      <c r="CC24" s="469"/>
      <c r="CD24" s="580">
        <f t="shared" si="18"/>
        <v>0</v>
      </c>
      <c r="CE24" s="581">
        <f t="shared" si="19"/>
        <v>1451</v>
      </c>
      <c r="CF24" s="581">
        <f t="shared" si="20"/>
        <v>0</v>
      </c>
      <c r="CG24" s="581">
        <f t="shared" si="21"/>
        <v>0</v>
      </c>
      <c r="CH24" s="581">
        <f t="shared" si="22"/>
        <v>0</v>
      </c>
      <c r="CI24" s="581">
        <f t="shared" si="23"/>
        <v>662</v>
      </c>
      <c r="CJ24" s="2067" t="e">
        <f t="shared" si="24"/>
        <v>#DIV/0!</v>
      </c>
    </row>
    <row r="25" spans="1:88" ht="27" thickBot="1">
      <c r="A25" s="2574"/>
      <c r="B25" s="726" t="s">
        <v>552</v>
      </c>
      <c r="C25" s="554"/>
      <c r="D25" s="1545"/>
      <c r="E25" s="515"/>
      <c r="F25" s="515"/>
      <c r="G25" s="515"/>
      <c r="H25" s="492"/>
      <c r="I25" s="492"/>
      <c r="J25" s="777"/>
      <c r="K25" s="1546"/>
      <c r="L25" s="592"/>
      <c r="M25" s="773"/>
      <c r="N25" s="773"/>
      <c r="O25" s="773"/>
      <c r="P25" s="773"/>
      <c r="Q25" s="773"/>
      <c r="R25" s="773"/>
      <c r="S25" s="774"/>
      <c r="T25" s="765"/>
      <c r="U25" s="775"/>
      <c r="V25" s="516"/>
      <c r="W25" s="516"/>
      <c r="X25" s="516"/>
      <c r="Y25" s="516"/>
      <c r="Z25" s="516"/>
      <c r="AA25" s="578"/>
      <c r="AB25" s="579"/>
      <c r="AC25" s="1370"/>
      <c r="AD25" s="1370"/>
      <c r="AE25" s="1370"/>
      <c r="AF25" s="1370"/>
      <c r="AG25" s="1370"/>
      <c r="AH25" s="579"/>
      <c r="AI25" s="1370"/>
      <c r="AJ25" s="1370"/>
      <c r="AK25" s="1370"/>
      <c r="AL25" s="1370"/>
      <c r="AM25" s="1370"/>
      <c r="AN25" s="579"/>
      <c r="AO25" s="1370"/>
      <c r="AP25" s="1370"/>
      <c r="AQ25" s="1370"/>
      <c r="AR25" s="1370"/>
      <c r="AS25" s="1370"/>
      <c r="AT25" s="579"/>
      <c r="AU25" s="1370"/>
      <c r="AV25" s="1370"/>
      <c r="AW25" s="1370"/>
      <c r="AX25" s="1370"/>
      <c r="AY25" s="1370"/>
      <c r="AZ25" s="579"/>
      <c r="BA25" s="1370"/>
      <c r="BB25" s="1370"/>
      <c r="BC25" s="1370"/>
      <c r="BD25" s="1370"/>
      <c r="BE25" s="1370"/>
      <c r="BF25" s="579"/>
      <c r="BG25" s="1370"/>
      <c r="BH25" s="1370"/>
      <c r="BI25" s="1370"/>
      <c r="BJ25" s="1370"/>
      <c r="BK25" s="1370"/>
      <c r="BL25" s="579"/>
      <c r="BM25" s="1370"/>
      <c r="BN25" s="1370"/>
      <c r="BO25" s="1370"/>
      <c r="BP25" s="1370"/>
      <c r="BQ25" s="1354">
        <v>0.94</v>
      </c>
      <c r="BR25" s="579"/>
      <c r="BS25" s="2008"/>
      <c r="BT25" s="2008"/>
      <c r="BU25" s="2008"/>
      <c r="BV25" s="2008"/>
      <c r="BW25" s="469"/>
      <c r="BX25" s="1547"/>
      <c r="BY25" s="2132"/>
      <c r="BZ25" s="2132"/>
      <c r="CA25" s="2132"/>
      <c r="CB25" s="2132"/>
      <c r="CC25" s="469"/>
      <c r="CD25" s="580">
        <f t="shared" si="18"/>
        <v>0</v>
      </c>
      <c r="CE25" s="581">
        <f t="shared" si="19"/>
        <v>0</v>
      </c>
      <c r="CF25" s="581">
        <f t="shared" si="20"/>
        <v>0</v>
      </c>
      <c r="CG25" s="581">
        <f t="shared" si="21"/>
        <v>0</v>
      </c>
      <c r="CH25" s="581">
        <f t="shared" si="22"/>
        <v>0</v>
      </c>
      <c r="CI25" s="581">
        <f t="shared" si="23"/>
        <v>0.94</v>
      </c>
      <c r="CJ25" s="2067" t="e">
        <f t="shared" si="24"/>
        <v>#DIV/0!</v>
      </c>
    </row>
    <row r="26" spans="1:88" ht="27" thickBot="1">
      <c r="A26" s="2574"/>
      <c r="B26" s="726" t="s">
        <v>561</v>
      </c>
      <c r="C26" s="554"/>
      <c r="D26" s="1545"/>
      <c r="E26" s="515"/>
      <c r="F26" s="515"/>
      <c r="G26" s="515"/>
      <c r="H26" s="492"/>
      <c r="I26" s="492"/>
      <c r="J26" s="777"/>
      <c r="K26" s="1546"/>
      <c r="L26" s="592"/>
      <c r="M26" s="773"/>
      <c r="N26" s="773"/>
      <c r="O26" s="773"/>
      <c r="P26" s="773"/>
      <c r="Q26" s="773"/>
      <c r="R26" s="773"/>
      <c r="S26" s="774"/>
      <c r="T26" s="765"/>
      <c r="U26" s="775"/>
      <c r="V26" s="516"/>
      <c r="W26" s="516"/>
      <c r="X26" s="516"/>
      <c r="Y26" s="516"/>
      <c r="Z26" s="516"/>
      <c r="AA26" s="578"/>
      <c r="AB26" s="579"/>
      <c r="AC26" s="1370"/>
      <c r="AD26" s="1370"/>
      <c r="AE26" s="1370"/>
      <c r="AF26" s="1370"/>
      <c r="AG26" s="1370"/>
      <c r="AH26" s="579"/>
      <c r="AI26" s="1370"/>
      <c r="AJ26" s="1370"/>
      <c r="AK26" s="1370"/>
      <c r="AL26" s="1370"/>
      <c r="AM26" s="1370"/>
      <c r="AN26" s="579"/>
      <c r="AO26" s="1370"/>
      <c r="AP26" s="1370"/>
      <c r="AQ26" s="1370"/>
      <c r="AR26" s="1370"/>
      <c r="AS26" s="1370"/>
      <c r="AT26" s="579"/>
      <c r="AU26" s="1370"/>
      <c r="AV26" s="1370"/>
      <c r="AW26" s="1370"/>
      <c r="AX26" s="1370"/>
      <c r="AY26" s="1370"/>
      <c r="AZ26" s="579"/>
      <c r="BA26" s="1370"/>
      <c r="BB26" s="1370"/>
      <c r="BC26" s="1370"/>
      <c r="BD26" s="1370"/>
      <c r="BE26" s="1370"/>
      <c r="BF26" s="579"/>
      <c r="BG26" s="1370"/>
      <c r="BH26" s="1370"/>
      <c r="BI26" s="1370"/>
      <c r="BJ26" s="1370"/>
      <c r="BK26" s="1370"/>
      <c r="BL26" s="579"/>
      <c r="BM26" s="1370"/>
      <c r="BN26" s="1370"/>
      <c r="BO26" s="1370"/>
      <c r="BP26" s="1370"/>
      <c r="BQ26" s="1354">
        <v>0</v>
      </c>
      <c r="BR26" s="579"/>
      <c r="BS26" s="2008"/>
      <c r="BT26" s="2008"/>
      <c r="BU26" s="2008"/>
      <c r="BV26" s="2008"/>
      <c r="BW26" s="469"/>
      <c r="BX26" s="1547"/>
      <c r="BY26" s="2132"/>
      <c r="BZ26" s="2132"/>
      <c r="CA26" s="2132"/>
      <c r="CB26" s="2132"/>
      <c r="CC26" s="469"/>
      <c r="CD26" s="580">
        <f t="shared" si="18"/>
        <v>0</v>
      </c>
      <c r="CE26" s="581">
        <f t="shared" si="19"/>
        <v>0</v>
      </c>
      <c r="CF26" s="581">
        <f t="shared" si="20"/>
        <v>0</v>
      </c>
      <c r="CG26" s="581">
        <f t="shared" si="21"/>
        <v>0</v>
      </c>
      <c r="CH26" s="581">
        <f t="shared" si="22"/>
        <v>0</v>
      </c>
      <c r="CI26" s="581">
        <f t="shared" si="23"/>
        <v>0</v>
      </c>
      <c r="CJ26" s="2067" t="e">
        <f t="shared" si="24"/>
        <v>#DIV/0!</v>
      </c>
    </row>
    <row r="27" spans="1:88" ht="27" thickBot="1">
      <c r="A27" s="2574"/>
      <c r="B27" s="726" t="s">
        <v>554</v>
      </c>
      <c r="C27" s="554"/>
      <c r="D27" s="1545"/>
      <c r="E27" s="515"/>
      <c r="F27" s="515"/>
      <c r="G27" s="515"/>
      <c r="H27" s="492"/>
      <c r="I27" s="492"/>
      <c r="J27" s="777"/>
      <c r="K27" s="1546"/>
      <c r="L27" s="592"/>
      <c r="M27" s="773"/>
      <c r="N27" s="773"/>
      <c r="O27" s="773"/>
      <c r="P27" s="773"/>
      <c r="Q27" s="773"/>
      <c r="R27" s="773"/>
      <c r="S27" s="774"/>
      <c r="T27" s="765"/>
      <c r="U27" s="775"/>
      <c r="V27" s="516"/>
      <c r="W27" s="516"/>
      <c r="X27" s="516"/>
      <c r="Y27" s="516"/>
      <c r="Z27" s="516"/>
      <c r="AA27" s="578"/>
      <c r="AB27" s="579"/>
      <c r="AC27" s="1370"/>
      <c r="AD27" s="1370"/>
      <c r="AE27" s="1370"/>
      <c r="AF27" s="1370"/>
      <c r="AG27" s="1370"/>
      <c r="AH27" s="579"/>
      <c r="AI27" s="1370"/>
      <c r="AJ27" s="1370"/>
      <c r="AK27" s="1370"/>
      <c r="AL27" s="1370"/>
      <c r="AM27" s="1370"/>
      <c r="AN27" s="579"/>
      <c r="AO27" s="1370"/>
      <c r="AP27" s="1370"/>
      <c r="AQ27" s="1370"/>
      <c r="AR27" s="1370"/>
      <c r="AS27" s="1370"/>
      <c r="AT27" s="579"/>
      <c r="AU27" s="1370"/>
      <c r="AV27" s="1370"/>
      <c r="AW27" s="1370"/>
      <c r="AX27" s="1370"/>
      <c r="AY27" s="1370"/>
      <c r="AZ27" s="579"/>
      <c r="BA27" s="1370"/>
      <c r="BB27" s="1370"/>
      <c r="BC27" s="1370"/>
      <c r="BD27" s="1370"/>
      <c r="BE27" s="1370"/>
      <c r="BF27" s="579"/>
      <c r="BG27" s="1370"/>
      <c r="BH27" s="1370"/>
      <c r="BI27" s="1370"/>
      <c r="BJ27" s="1370"/>
      <c r="BK27" s="1370"/>
      <c r="BL27" s="579"/>
      <c r="BM27" s="1370"/>
      <c r="BN27" s="1370"/>
      <c r="BO27" s="1370"/>
      <c r="BP27" s="1370"/>
      <c r="BQ27" s="1354">
        <v>0.02</v>
      </c>
      <c r="BR27" s="579"/>
      <c r="BS27" s="2008"/>
      <c r="BT27" s="2008"/>
      <c r="BU27" s="2008"/>
      <c r="BV27" s="2008"/>
      <c r="BW27" s="469"/>
      <c r="BX27" s="1547"/>
      <c r="BY27" s="2132"/>
      <c r="BZ27" s="2132"/>
      <c r="CA27" s="2132"/>
      <c r="CB27" s="2132"/>
      <c r="CC27" s="469"/>
      <c r="CD27" s="580">
        <f t="shared" si="18"/>
        <v>0</v>
      </c>
      <c r="CE27" s="581">
        <f t="shared" si="19"/>
        <v>0</v>
      </c>
      <c r="CF27" s="581">
        <f t="shared" si="20"/>
        <v>0</v>
      </c>
      <c r="CG27" s="581">
        <f t="shared" si="21"/>
        <v>0</v>
      </c>
      <c r="CH27" s="581">
        <f t="shared" si="22"/>
        <v>0</v>
      </c>
      <c r="CI27" s="581">
        <f t="shared" si="23"/>
        <v>0.02</v>
      </c>
      <c r="CJ27" s="2067" t="e">
        <f t="shared" si="24"/>
        <v>#DIV/0!</v>
      </c>
    </row>
    <row r="28" spans="1:88" ht="39.75" thickBot="1">
      <c r="A28" s="2575"/>
      <c r="B28" s="726" t="s">
        <v>555</v>
      </c>
      <c r="C28" s="554"/>
      <c r="D28" s="1545"/>
      <c r="E28" s="515"/>
      <c r="F28" s="515"/>
      <c r="G28" s="515"/>
      <c r="H28" s="492"/>
      <c r="I28" s="492"/>
      <c r="J28" s="777"/>
      <c r="K28" s="1546"/>
      <c r="L28" s="592"/>
      <c r="M28" s="773"/>
      <c r="N28" s="773"/>
      <c r="O28" s="773"/>
      <c r="P28" s="773"/>
      <c r="Q28" s="773"/>
      <c r="R28" s="773"/>
      <c r="S28" s="774"/>
      <c r="T28" s="765"/>
      <c r="U28" s="775"/>
      <c r="V28" s="516"/>
      <c r="W28" s="516"/>
      <c r="X28" s="516"/>
      <c r="Y28" s="516"/>
      <c r="Z28" s="516"/>
      <c r="AA28" s="578"/>
      <c r="AB28" s="579"/>
      <c r="AC28" s="1370"/>
      <c r="AD28" s="1370"/>
      <c r="AE28" s="1370"/>
      <c r="AF28" s="1370"/>
      <c r="AG28" s="1370"/>
      <c r="AH28" s="579"/>
      <c r="AI28" s="1370"/>
      <c r="AJ28" s="1370"/>
      <c r="AK28" s="1370"/>
      <c r="AL28" s="1370"/>
      <c r="AM28" s="1370"/>
      <c r="AN28" s="579"/>
      <c r="AO28" s="1370"/>
      <c r="AP28" s="1370"/>
      <c r="AQ28" s="1370"/>
      <c r="AR28" s="1370"/>
      <c r="AS28" s="1370"/>
      <c r="AT28" s="579"/>
      <c r="AU28" s="1370"/>
      <c r="AV28" s="1370"/>
      <c r="AW28" s="1370"/>
      <c r="AX28" s="1370"/>
      <c r="AY28" s="1370"/>
      <c r="AZ28" s="579"/>
      <c r="BA28" s="1370"/>
      <c r="BB28" s="1370"/>
      <c r="BC28" s="1370"/>
      <c r="BD28" s="1370"/>
      <c r="BE28" s="1370"/>
      <c r="BF28" s="579"/>
      <c r="BG28" s="1370"/>
      <c r="BH28" s="1370"/>
      <c r="BI28" s="1370"/>
      <c r="BJ28" s="1370"/>
      <c r="BK28" s="1370"/>
      <c r="BL28" s="579"/>
      <c r="BM28" s="1370"/>
      <c r="BN28" s="1370"/>
      <c r="BO28" s="1370"/>
      <c r="BP28" s="1370"/>
      <c r="BQ28" s="1354">
        <v>0.04</v>
      </c>
      <c r="BR28" s="579"/>
      <c r="BS28" s="2008"/>
      <c r="BT28" s="2008"/>
      <c r="BU28" s="2008"/>
      <c r="BV28" s="2008"/>
      <c r="BW28" s="469"/>
      <c r="BX28" s="1547"/>
      <c r="BY28" s="2132"/>
      <c r="BZ28" s="2132"/>
      <c r="CA28" s="2132"/>
      <c r="CB28" s="2132"/>
      <c r="CC28" s="469"/>
      <c r="CD28" s="580">
        <f t="shared" si="18"/>
        <v>0</v>
      </c>
      <c r="CE28" s="581">
        <f t="shared" si="19"/>
        <v>0</v>
      </c>
      <c r="CF28" s="581">
        <f t="shared" si="20"/>
        <v>0</v>
      </c>
      <c r="CG28" s="581">
        <f t="shared" si="21"/>
        <v>0</v>
      </c>
      <c r="CH28" s="581">
        <f t="shared" si="22"/>
        <v>0</v>
      </c>
      <c r="CI28" s="581">
        <f t="shared" si="23"/>
        <v>0.04</v>
      </c>
      <c r="CJ28" s="2067" t="e">
        <f t="shared" si="24"/>
        <v>#DIV/0!</v>
      </c>
    </row>
    <row r="29" spans="1:88" ht="65.25" customHeight="1" thickBot="1">
      <c r="A29" s="1278" t="s">
        <v>895</v>
      </c>
      <c r="B29" s="727" t="s">
        <v>581</v>
      </c>
      <c r="C29" s="554">
        <f>'D. ITT_All_Grants'!C101</f>
        <v>0</v>
      </c>
      <c r="D29" s="723" t="s">
        <v>100</v>
      </c>
      <c r="E29" s="515" t="s">
        <v>384</v>
      </c>
      <c r="F29" s="515" t="s">
        <v>1368</v>
      </c>
      <c r="G29" s="515" t="s">
        <v>42</v>
      </c>
      <c r="H29" s="769">
        <v>42378</v>
      </c>
      <c r="I29" s="769" t="s">
        <v>1171</v>
      </c>
      <c r="J29" s="777" t="e">
        <f>I29-F13</f>
        <v>#VALUE!</v>
      </c>
      <c r="K29" s="518"/>
      <c r="L29" s="592" t="s">
        <v>386</v>
      </c>
      <c r="M29" s="457">
        <v>50</v>
      </c>
      <c r="N29" s="457">
        <v>97</v>
      </c>
      <c r="O29" s="457"/>
      <c r="P29" s="457"/>
      <c r="Q29" s="459">
        <f>N29+O29</f>
        <v>97</v>
      </c>
      <c r="R29" s="459">
        <f>M29+P29</f>
        <v>50</v>
      </c>
      <c r="S29" s="477">
        <f>Q29+R29</f>
        <v>147</v>
      </c>
      <c r="T29" s="484"/>
      <c r="U29" s="1369"/>
      <c r="V29" s="1370"/>
      <c r="W29" s="1370"/>
      <c r="X29" s="1370"/>
      <c r="Y29" s="1370"/>
      <c r="Z29" s="1370">
        <f>V29+W29+X29+Y29</f>
        <v>0</v>
      </c>
      <c r="AA29" s="1308"/>
      <c r="AB29" s="1369">
        <v>37</v>
      </c>
      <c r="AC29" s="1370">
        <v>0</v>
      </c>
      <c r="AD29" s="1370">
        <v>0</v>
      </c>
      <c r="AE29" s="1370">
        <v>0</v>
      </c>
      <c r="AF29" s="1370">
        <v>0</v>
      </c>
      <c r="AG29" s="1370">
        <f>AC29+AD29+AE29+AF29</f>
        <v>0</v>
      </c>
      <c r="AH29" s="1369">
        <v>37</v>
      </c>
      <c r="AI29" s="1370">
        <v>4</v>
      </c>
      <c r="AJ29" s="1370">
        <v>29</v>
      </c>
      <c r="AK29" s="1370"/>
      <c r="AL29" s="1370"/>
      <c r="AM29" s="1370">
        <f>AI29+AJ29+AK29+AL29</f>
        <v>33</v>
      </c>
      <c r="AN29" s="1369">
        <v>37</v>
      </c>
      <c r="AO29" s="1370"/>
      <c r="AP29" s="1370"/>
      <c r="AQ29" s="1370"/>
      <c r="AR29" s="1370"/>
      <c r="AS29" s="1370">
        <f>AO29+AP29+AQ29+AR29</f>
        <v>0</v>
      </c>
      <c r="AT29" s="1305">
        <f>S29/2</f>
        <v>73.5</v>
      </c>
      <c r="AU29" s="1370"/>
      <c r="AV29" s="1370"/>
      <c r="AW29" s="1370"/>
      <c r="AX29" s="1370"/>
      <c r="AY29" s="1370">
        <f>AU29+AV29+AW29+AX29</f>
        <v>0</v>
      </c>
      <c r="AZ29" s="1369"/>
      <c r="BA29" s="1370">
        <v>2</v>
      </c>
      <c r="BB29" s="1370">
        <v>20</v>
      </c>
      <c r="BC29" s="1370"/>
      <c r="BD29" s="1370"/>
      <c r="BE29" s="1370">
        <f>BA29+BB29+BC29+BD29</f>
        <v>22</v>
      </c>
      <c r="BF29" s="1369">
        <v>73.5</v>
      </c>
      <c r="BG29" s="1370">
        <v>0</v>
      </c>
      <c r="BH29" s="1370">
        <v>0</v>
      </c>
      <c r="BI29" s="1370"/>
      <c r="BJ29" s="1370"/>
      <c r="BK29" s="1370">
        <f>BG29+BH29+BI29+BJ29</f>
        <v>0</v>
      </c>
      <c r="BL29" s="1369"/>
      <c r="BM29" s="1370">
        <v>0</v>
      </c>
      <c r="BN29" s="1370">
        <v>0</v>
      </c>
      <c r="BO29" s="1370">
        <v>0</v>
      </c>
      <c r="BP29" s="1370">
        <v>0</v>
      </c>
      <c r="BQ29" s="1370">
        <f>BM29+BN29+BO29+BP29</f>
        <v>0</v>
      </c>
      <c r="BR29" s="1369"/>
      <c r="BS29" s="2008">
        <v>0</v>
      </c>
      <c r="BT29" s="2008">
        <v>0</v>
      </c>
      <c r="BU29" s="2008">
        <v>0</v>
      </c>
      <c r="BV29" s="2008">
        <v>0</v>
      </c>
      <c r="BW29" s="469">
        <f>BS29+BT29+BU29+BV29</f>
        <v>0</v>
      </c>
      <c r="BX29" s="710"/>
      <c r="BY29" s="2132"/>
      <c r="BZ29" s="2132"/>
      <c r="CA29" s="2132"/>
      <c r="CB29" s="2132"/>
      <c r="CC29" s="469">
        <f>BY29+BZ29+CA29+CB29</f>
        <v>0</v>
      </c>
      <c r="CD29" s="580">
        <f>S29</f>
        <v>147</v>
      </c>
      <c r="CE29" s="581">
        <f t="shared" ref="CE29:CH31" si="25">BY29+BS29+BM29+BG29+BA29+AU29+AO29+AI29+AC29+V29</f>
        <v>6</v>
      </c>
      <c r="CF29" s="581">
        <f t="shared" si="25"/>
        <v>49</v>
      </c>
      <c r="CG29" s="581">
        <f t="shared" si="25"/>
        <v>0</v>
      </c>
      <c r="CH29" s="581">
        <f t="shared" si="25"/>
        <v>0</v>
      </c>
      <c r="CI29" s="581">
        <f t="shared" ref="CI29:CI31" si="26">CC29+BW29+BQ29+BK29+BE29+AY29+AS29+AM29+AG29+Z29</f>
        <v>55</v>
      </c>
      <c r="CJ29" s="2067">
        <f>CI29/CD29*100%</f>
        <v>0.37414965986394561</v>
      </c>
    </row>
    <row r="30" spans="1:88" ht="51.75" customHeight="1" thickBot="1">
      <c r="A30" s="2569" t="s">
        <v>1180</v>
      </c>
      <c r="B30" s="1306" t="s">
        <v>1181</v>
      </c>
      <c r="C30" s="150" t="s">
        <v>1182</v>
      </c>
      <c r="D30" s="150" t="s">
        <v>92</v>
      </c>
      <c r="E30" s="150" t="s">
        <v>337</v>
      </c>
      <c r="F30" s="150" t="s">
        <v>1369</v>
      </c>
      <c r="G30" s="150" t="s">
        <v>337</v>
      </c>
      <c r="H30" s="492">
        <v>42644</v>
      </c>
      <c r="I30" s="492">
        <v>43008</v>
      </c>
      <c r="J30" s="433" t="e">
        <f>I30-F11</f>
        <v>#VALUE!</v>
      </c>
      <c r="K30" s="438"/>
      <c r="L30" s="592" t="s">
        <v>386</v>
      </c>
      <c r="M30" s="459">
        <v>11461</v>
      </c>
      <c r="N30" s="459"/>
      <c r="O30" s="457">
        <v>8006</v>
      </c>
      <c r="P30" s="457">
        <v>8673</v>
      </c>
      <c r="Q30" s="459">
        <f>N30+O30</f>
        <v>8006</v>
      </c>
      <c r="R30" s="459">
        <f>M30+P30</f>
        <v>20134</v>
      </c>
      <c r="S30" s="477">
        <f>Q30+R30</f>
        <v>28140</v>
      </c>
      <c r="T30" s="484"/>
      <c r="U30" s="1371"/>
      <c r="V30" s="1370"/>
      <c r="W30" s="1370"/>
      <c r="X30" s="1370"/>
      <c r="Y30" s="1370"/>
      <c r="Z30" s="1370">
        <f>V30+W30+X30+Y30</f>
        <v>0</v>
      </c>
      <c r="AA30" s="1308"/>
      <c r="AB30" s="1371">
        <v>2345</v>
      </c>
      <c r="AC30" s="1370">
        <v>619</v>
      </c>
      <c r="AD30" s="1370"/>
      <c r="AE30" s="1370">
        <v>774</v>
      </c>
      <c r="AF30" s="1370">
        <v>882</v>
      </c>
      <c r="AG30" s="1370">
        <f>AC30+AD30+AE30+AF30</f>
        <v>2275</v>
      </c>
      <c r="AH30" s="1371">
        <v>2345</v>
      </c>
      <c r="AI30" s="1370">
        <v>398</v>
      </c>
      <c r="AJ30" s="1370">
        <v>0</v>
      </c>
      <c r="AK30" s="1370">
        <v>764</v>
      </c>
      <c r="AL30" s="1370">
        <v>836</v>
      </c>
      <c r="AM30" s="1370">
        <f>AI30+AJ30+AK30+AL30</f>
        <v>1998</v>
      </c>
      <c r="AN30" s="1371">
        <v>2345</v>
      </c>
      <c r="AO30" s="1370">
        <v>602</v>
      </c>
      <c r="AP30" s="1370"/>
      <c r="AQ30" s="1370">
        <v>849</v>
      </c>
      <c r="AR30" s="1370">
        <v>1031</v>
      </c>
      <c r="AS30" s="1370">
        <f>AO30+AP30+AQ30+AR30</f>
        <v>2482</v>
      </c>
      <c r="AT30" s="1371">
        <v>2345</v>
      </c>
      <c r="AU30" s="1370"/>
      <c r="AV30" s="1370"/>
      <c r="AW30" s="1370"/>
      <c r="AX30" s="1370"/>
      <c r="AY30" s="1370">
        <f>AU30+AV30+AW30+AX30</f>
        <v>0</v>
      </c>
      <c r="AZ30" s="1371">
        <v>2345</v>
      </c>
      <c r="BA30" s="1370"/>
      <c r="BB30" s="1370"/>
      <c r="BC30" s="1370">
        <v>967</v>
      </c>
      <c r="BD30" s="1370">
        <v>1179</v>
      </c>
      <c r="BE30" s="1370">
        <f>BA30+BB30+BC30+BD30</f>
        <v>2146</v>
      </c>
      <c r="BF30" s="1371">
        <v>2345</v>
      </c>
      <c r="BG30" s="1370"/>
      <c r="BH30" s="1370"/>
      <c r="BI30" s="1370">
        <v>1144</v>
      </c>
      <c r="BJ30" s="1370">
        <v>1285</v>
      </c>
      <c r="BK30" s="1370">
        <f>BG30+BH30+BI30+BJ30</f>
        <v>2429</v>
      </c>
      <c r="BL30" s="1371">
        <v>2345</v>
      </c>
      <c r="BM30" s="1370">
        <v>945</v>
      </c>
      <c r="BN30" s="1370">
        <v>0</v>
      </c>
      <c r="BO30" s="1370">
        <v>960</v>
      </c>
      <c r="BP30" s="1370">
        <v>1057</v>
      </c>
      <c r="BQ30" s="1370">
        <f>BM30+BN30+BO30+BP30</f>
        <v>2962</v>
      </c>
      <c r="BR30" s="1371">
        <v>2345</v>
      </c>
      <c r="BS30" s="2008"/>
      <c r="BT30" s="2008"/>
      <c r="BU30" s="2008"/>
      <c r="BV30" s="2008"/>
      <c r="BW30" s="469">
        <f>BS30+BT30+BU30+BV30</f>
        <v>0</v>
      </c>
      <c r="BX30" s="1371">
        <v>2345</v>
      </c>
      <c r="BY30" s="2132">
        <v>1132</v>
      </c>
      <c r="BZ30" s="2132"/>
      <c r="CA30" s="2132">
        <v>1194</v>
      </c>
      <c r="CB30" s="2132">
        <v>1244</v>
      </c>
      <c r="CC30" s="469">
        <f>BY30+BZ30+CA30+CB30</f>
        <v>3570</v>
      </c>
      <c r="CD30" s="580">
        <f>S30</f>
        <v>28140</v>
      </c>
      <c r="CE30" s="581">
        <f t="shared" si="25"/>
        <v>3696</v>
      </c>
      <c r="CF30" s="581">
        <f t="shared" si="25"/>
        <v>0</v>
      </c>
      <c r="CG30" s="581">
        <f t="shared" si="25"/>
        <v>6652</v>
      </c>
      <c r="CH30" s="581">
        <f t="shared" si="25"/>
        <v>7514</v>
      </c>
      <c r="CI30" s="581">
        <f t="shared" si="26"/>
        <v>17862</v>
      </c>
      <c r="CJ30" s="2068">
        <f>CI30/CD30*100%</f>
        <v>0.63475479744136465</v>
      </c>
    </row>
    <row r="31" spans="1:88" ht="52.5" thickBot="1">
      <c r="A31" s="2570"/>
      <c r="B31" s="1307" t="s">
        <v>1183</v>
      </c>
      <c r="C31" s="150"/>
      <c r="D31" s="150" t="s">
        <v>92</v>
      </c>
      <c r="E31" s="150" t="s">
        <v>337</v>
      </c>
      <c r="F31" s="94" t="s">
        <v>378</v>
      </c>
      <c r="G31" s="150" t="s">
        <v>337</v>
      </c>
      <c r="H31" s="492">
        <v>42644</v>
      </c>
      <c r="I31" s="492">
        <v>43008</v>
      </c>
      <c r="J31" s="434" t="e">
        <f>I31-F11</f>
        <v>#VALUE!</v>
      </c>
      <c r="K31" s="438"/>
      <c r="L31" s="592" t="s">
        <v>386</v>
      </c>
      <c r="M31" s="457">
        <v>50</v>
      </c>
      <c r="N31" s="457">
        <v>97</v>
      </c>
      <c r="O31" s="457"/>
      <c r="P31" s="457"/>
      <c r="Q31" s="459">
        <f>N31+O31</f>
        <v>97</v>
      </c>
      <c r="R31" s="459">
        <f>M31+P31</f>
        <v>50</v>
      </c>
      <c r="S31" s="477">
        <f>Q31+R31</f>
        <v>147</v>
      </c>
      <c r="T31" s="484"/>
      <c r="U31" s="1369"/>
      <c r="V31" s="1370"/>
      <c r="W31" s="1370"/>
      <c r="X31" s="1370"/>
      <c r="Y31" s="1370"/>
      <c r="Z31" s="1370">
        <f>V31+W31+X31+Y31</f>
        <v>0</v>
      </c>
      <c r="AA31" s="1308"/>
      <c r="AB31" s="1369">
        <v>37</v>
      </c>
      <c r="AC31" s="1370">
        <v>0</v>
      </c>
      <c r="AD31" s="1370">
        <v>0</v>
      </c>
      <c r="AE31" s="1370">
        <v>0</v>
      </c>
      <c r="AF31" s="1370">
        <v>0</v>
      </c>
      <c r="AG31" s="1370">
        <f>AC31+AD31+AE31+AF31</f>
        <v>0</v>
      </c>
      <c r="AH31" s="1369">
        <v>37</v>
      </c>
      <c r="AI31" s="1370"/>
      <c r="AJ31" s="1370"/>
      <c r="AK31" s="1370"/>
      <c r="AL31" s="1370"/>
      <c r="AM31" s="1370">
        <f>AI31+AJ31+AK31+AL31</f>
        <v>0</v>
      </c>
      <c r="AN31" s="1369">
        <v>37</v>
      </c>
      <c r="AO31" s="1370">
        <v>4</v>
      </c>
      <c r="AP31" s="1370">
        <v>29</v>
      </c>
      <c r="AQ31" s="1370"/>
      <c r="AR31" s="1370"/>
      <c r="AS31" s="1370">
        <f>AO31+AP31+AQ31+AR31</f>
        <v>33</v>
      </c>
      <c r="AT31" s="1305">
        <v>37</v>
      </c>
      <c r="AU31" s="1370"/>
      <c r="AV31" s="1370"/>
      <c r="AW31" s="1370"/>
      <c r="AX31" s="1370"/>
      <c r="AY31" s="1370">
        <f>AU31+AV31+AW31+AX31</f>
        <v>0</v>
      </c>
      <c r="AZ31" s="1305">
        <f>S31/2</f>
        <v>73.5</v>
      </c>
      <c r="BA31" s="1370">
        <v>2</v>
      </c>
      <c r="BB31" s="1370">
        <v>20</v>
      </c>
      <c r="BC31" s="1370"/>
      <c r="BD31" s="1370"/>
      <c r="BE31" s="1370">
        <f>BA31+BB31+BC31+BD31</f>
        <v>22</v>
      </c>
      <c r="BF31" s="1369"/>
      <c r="BG31" s="1370">
        <v>0</v>
      </c>
      <c r="BH31" s="1370">
        <v>0</v>
      </c>
      <c r="BI31" s="1370"/>
      <c r="BJ31" s="1370"/>
      <c r="BK31" s="1370">
        <f>BG31+BH31+BI31+BJ31</f>
        <v>0</v>
      </c>
      <c r="BL31" s="1369">
        <v>73.5</v>
      </c>
      <c r="BM31" s="1370">
        <v>0</v>
      </c>
      <c r="BN31" s="1370">
        <v>0</v>
      </c>
      <c r="BO31" s="1370">
        <v>0</v>
      </c>
      <c r="BP31" s="1370">
        <v>0</v>
      </c>
      <c r="BQ31" s="1370">
        <f>BM31+BN31+BO31+BP31</f>
        <v>0</v>
      </c>
      <c r="BR31" s="1369"/>
      <c r="BS31" s="2008"/>
      <c r="BT31" s="2008"/>
      <c r="BU31" s="2008"/>
      <c r="BV31" s="2008"/>
      <c r="BW31" s="469">
        <f>BS31+BT31+BU31+BV31</f>
        <v>0</v>
      </c>
      <c r="BX31" s="710"/>
      <c r="BY31" s="2132"/>
      <c r="BZ31" s="2132"/>
      <c r="CA31" s="2132"/>
      <c r="CB31" s="2132"/>
      <c r="CC31" s="469">
        <f>BY31+BZ31+CA31+CB31</f>
        <v>0</v>
      </c>
      <c r="CD31" s="580">
        <f>S31</f>
        <v>147</v>
      </c>
      <c r="CE31" s="581">
        <f t="shared" si="25"/>
        <v>6</v>
      </c>
      <c r="CF31" s="581">
        <f t="shared" si="25"/>
        <v>49</v>
      </c>
      <c r="CG31" s="581">
        <f t="shared" si="25"/>
        <v>0</v>
      </c>
      <c r="CH31" s="581">
        <f t="shared" si="25"/>
        <v>0</v>
      </c>
      <c r="CI31" s="581">
        <f t="shared" si="26"/>
        <v>55</v>
      </c>
      <c r="CJ31" s="2067">
        <f>CI31/CD31*100%</f>
        <v>0.37414965986394561</v>
      </c>
    </row>
    <row r="32" spans="1:88">
      <c r="A32" s="1282"/>
    </row>
    <row r="33" spans="1:1">
      <c r="A33" s="1282"/>
    </row>
    <row r="34" spans="1:1">
      <c r="A34" s="1282"/>
    </row>
    <row r="35" spans="1:1">
      <c r="A35" s="1282"/>
    </row>
    <row r="36" spans="1:1">
      <c r="A36" s="1282"/>
    </row>
    <row r="37" spans="1:1">
      <c r="A37" s="1282"/>
    </row>
    <row r="38" spans="1:1">
      <c r="A38" s="1282"/>
    </row>
    <row r="39" spans="1:1">
      <c r="A39" s="1282"/>
    </row>
  </sheetData>
  <mergeCells count="22">
    <mergeCell ref="A30:A31"/>
    <mergeCell ref="U11:Z11"/>
    <mergeCell ref="AB11:AG11"/>
    <mergeCell ref="AH11:AM11"/>
    <mergeCell ref="A13:A14"/>
    <mergeCell ref="A21:A28"/>
    <mergeCell ref="AN11:AS11"/>
    <mergeCell ref="AT11:AY11"/>
    <mergeCell ref="AZ11:BE11"/>
    <mergeCell ref="B1:G3"/>
    <mergeCell ref="C9:D9"/>
    <mergeCell ref="M11:S11"/>
    <mergeCell ref="AB1:CC3"/>
    <mergeCell ref="AB9:CI9"/>
    <mergeCell ref="AB10:AS10"/>
    <mergeCell ref="AT10:BK10"/>
    <mergeCell ref="BL10:CC10"/>
    <mergeCell ref="BF11:BK11"/>
    <mergeCell ref="BL11:BQ11"/>
    <mergeCell ref="BR11:BW11"/>
    <mergeCell ref="BX11:CC11"/>
    <mergeCell ref="CD11:CI11"/>
  </mergeCells>
  <conditionalFormatting sqref="F9:G10">
    <cfRule type="cellIs" dxfId="736" priority="19" operator="equal">
      <formula>"x"</formula>
    </cfRule>
  </conditionalFormatting>
  <conditionalFormatting sqref="F11:G11">
    <cfRule type="cellIs" dxfId="735" priority="18" operator="equal">
      <formula>"x"</formula>
    </cfRule>
  </conditionalFormatting>
  <conditionalFormatting sqref="F30:F31">
    <cfRule type="cellIs" dxfId="734" priority="10" operator="equal">
      <formula>"x"</formula>
    </cfRule>
  </conditionalFormatting>
  <conditionalFormatting sqref="F22:F28">
    <cfRule type="cellIs" dxfId="733" priority="8" operator="equal">
      <formula>"x"</formula>
    </cfRule>
  </conditionalFormatting>
  <conditionalFormatting sqref="H11:L11">
    <cfRule type="cellIs" dxfId="732" priority="17" operator="equal">
      <formula>"x"</formula>
    </cfRule>
  </conditionalFormatting>
  <conditionalFormatting sqref="F21">
    <cfRule type="cellIs" dxfId="731" priority="9" operator="equal">
      <formula>"x"</formula>
    </cfRule>
  </conditionalFormatting>
  <conditionalFormatting sqref="F13:G20">
    <cfRule type="cellIs" dxfId="730" priority="6" operator="equal">
      <formula>"x"</formula>
    </cfRule>
  </conditionalFormatting>
  <conditionalFormatting sqref="K12:L12">
    <cfRule type="cellIs" dxfId="729" priority="12" operator="equal">
      <formula>"x"</formula>
    </cfRule>
  </conditionalFormatting>
  <conditionalFormatting sqref="F29">
    <cfRule type="cellIs" dxfId="728" priority="7" operator="equal">
      <formula>"x"</formula>
    </cfRule>
  </conditionalFormatting>
  <conditionalFormatting sqref="T11 M11:R11">
    <cfRule type="cellIs" dxfId="727" priority="4" operator="equal">
      <formula>"x"</formula>
    </cfRule>
  </conditionalFormatting>
  <conditionalFormatting sqref="AB11">
    <cfRule type="cellIs" dxfId="726" priority="5" operator="equal">
      <formula>"x"</formula>
    </cfRule>
  </conditionalFormatting>
  <conditionalFormatting sqref="CD11:CH11">
    <cfRule type="cellIs" dxfId="725" priority="3" operator="equal">
      <formula>"x"</formula>
    </cfRule>
  </conditionalFormatting>
  <conditionalFormatting sqref="U11">
    <cfRule type="cellIs" dxfId="724" priority="2" operator="equal">
      <formula>"x"</formula>
    </cfRule>
  </conditionalFormatting>
  <conditionalFormatting sqref="T12">
    <cfRule type="cellIs" dxfId="723" priority="1" operator="equal">
      <formula>"x"</formula>
    </cfRule>
  </conditionalFormatting>
  <pageMargins left="0.7" right="0.7" top="0.75" bottom="0.75" header="0.3" footer="0.3"/>
  <drawing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27"/>
  <sheetViews>
    <sheetView topLeftCell="A10" zoomScale="80" zoomScaleNormal="80" workbookViewId="0">
      <pane xSplit="2" ySplit="4" topLeftCell="U14" activePane="bottomRight" state="frozen"/>
      <selection activeCell="I15" sqref="I15"/>
      <selection pane="topRight" activeCell="I15" sqref="I15"/>
      <selection pane="bottomLeft" activeCell="I15" sqref="I15"/>
      <selection pane="bottomRight" activeCell="Y18" sqref="Y18"/>
    </sheetView>
  </sheetViews>
  <sheetFormatPr defaultRowHeight="15"/>
  <cols>
    <col min="1" max="1" width="30.7109375" customWidth="1"/>
    <col min="2" max="2" width="60.28515625" customWidth="1"/>
    <col min="3" max="3" width="9.28515625" bestFit="1" customWidth="1"/>
    <col min="6" max="6" width="17.7109375" customWidth="1"/>
    <col min="7" max="7" width="34" customWidth="1"/>
    <col min="8" max="8" width="12" customWidth="1"/>
    <col min="9" max="9" width="12.140625" customWidth="1"/>
    <col min="10" max="10" width="9.42578125" bestFit="1" customWidth="1"/>
    <col min="11" max="11" width="9.28515625" bestFit="1" customWidth="1"/>
    <col min="12" max="12" width="12.7109375" customWidth="1"/>
    <col min="13" max="15" width="9.28515625" bestFit="1" customWidth="1"/>
    <col min="17" max="19" width="9.28515625" bestFit="1" customWidth="1"/>
    <col min="20" max="20" width="10.28515625" customWidth="1"/>
    <col min="22" max="27" width="8.85546875" style="1898"/>
    <col min="46" max="46" width="14" customWidth="1"/>
    <col min="47" max="47" width="22.28515625" customWidth="1"/>
  </cols>
  <sheetData>
    <row r="1" spans="1:47">
      <c r="A1" s="5"/>
      <c r="B1" s="2418" t="s">
        <v>1163</v>
      </c>
      <c r="C1" s="2419"/>
      <c r="D1" s="2419"/>
      <c r="E1" s="2419"/>
      <c r="F1" s="2419"/>
      <c r="G1" s="2420"/>
      <c r="U1" s="2489"/>
      <c r="V1" s="2489"/>
      <c r="W1" s="2489"/>
      <c r="X1" s="2489"/>
      <c r="Y1" s="2489"/>
      <c r="Z1" s="2489"/>
      <c r="AA1" s="2489"/>
      <c r="AB1" s="2489"/>
      <c r="AC1" s="2489"/>
      <c r="AD1" s="2489"/>
      <c r="AE1" s="2489"/>
      <c r="AF1" s="2489"/>
      <c r="AG1" s="2489"/>
      <c r="AH1" s="2489"/>
      <c r="AI1" s="2489"/>
      <c r="AJ1" s="2489"/>
      <c r="AK1" s="2489"/>
      <c r="AL1" s="2489"/>
      <c r="AM1" s="2489"/>
      <c r="AN1" s="446"/>
      <c r="AO1" s="446"/>
      <c r="AP1" s="446"/>
      <c r="AQ1" s="446"/>
      <c r="AR1" s="446"/>
      <c r="AS1" s="446"/>
    </row>
    <row r="2" spans="1:47">
      <c r="A2" s="5"/>
      <c r="B2" s="2421"/>
      <c r="C2" s="2422"/>
      <c r="D2" s="2422"/>
      <c r="E2" s="2422"/>
      <c r="F2" s="2422"/>
      <c r="G2" s="2423"/>
      <c r="U2" s="2491"/>
      <c r="V2" s="2491"/>
      <c r="W2" s="2491"/>
      <c r="X2" s="2491"/>
      <c r="Y2" s="2491"/>
      <c r="Z2" s="2491"/>
      <c r="AA2" s="2491"/>
      <c r="AB2" s="2491"/>
      <c r="AC2" s="2491"/>
      <c r="AD2" s="2491"/>
      <c r="AE2" s="2491"/>
      <c r="AF2" s="2491"/>
      <c r="AG2" s="2491"/>
      <c r="AH2" s="2491"/>
      <c r="AI2" s="2491"/>
      <c r="AJ2" s="2491"/>
      <c r="AK2" s="2491"/>
      <c r="AL2" s="2491"/>
      <c r="AM2" s="2491"/>
      <c r="AN2" s="446"/>
      <c r="AO2" s="446"/>
      <c r="AP2" s="446"/>
      <c r="AQ2" s="446"/>
      <c r="AR2" s="446"/>
      <c r="AS2" s="446"/>
      <c r="AT2" s="1366" t="s">
        <v>1214</v>
      </c>
      <c r="AU2" s="507"/>
    </row>
    <row r="3" spans="1:47" ht="15.75" thickBot="1">
      <c r="A3" s="5"/>
      <c r="B3" s="2424"/>
      <c r="C3" s="2425"/>
      <c r="D3" s="2425"/>
      <c r="E3" s="2425"/>
      <c r="F3" s="2425"/>
      <c r="G3" s="2426"/>
      <c r="U3" s="2493"/>
      <c r="V3" s="2493"/>
      <c r="W3" s="2493"/>
      <c r="X3" s="2493"/>
      <c r="Y3" s="2493"/>
      <c r="Z3" s="2493"/>
      <c r="AA3" s="2493"/>
      <c r="AB3" s="2493"/>
      <c r="AC3" s="2493"/>
      <c r="AD3" s="2493"/>
      <c r="AE3" s="2493"/>
      <c r="AF3" s="2493"/>
      <c r="AG3" s="2493"/>
      <c r="AH3" s="2493"/>
      <c r="AI3" s="2493"/>
      <c r="AJ3" s="2493"/>
      <c r="AK3" s="2493"/>
      <c r="AL3" s="2493"/>
      <c r="AM3" s="2493"/>
      <c r="AN3" s="446"/>
      <c r="AO3" s="446"/>
      <c r="AP3" s="446"/>
      <c r="AQ3" s="446"/>
      <c r="AR3" s="446"/>
      <c r="AS3" s="446"/>
      <c r="AT3" s="1363"/>
      <c r="AU3" s="507" t="s">
        <v>1215</v>
      </c>
    </row>
    <row r="4" spans="1:47" ht="15.75" thickBot="1">
      <c r="A4" s="5"/>
      <c r="B4" s="440" t="s">
        <v>305</v>
      </c>
      <c r="C4" s="2494" t="s">
        <v>1164</v>
      </c>
      <c r="D4" s="2556"/>
      <c r="E4" s="2556"/>
      <c r="F4" s="2556"/>
      <c r="G4" s="2557"/>
      <c r="U4" s="2108"/>
      <c r="V4" s="1886"/>
      <c r="W4" s="1886"/>
      <c r="X4" s="1886"/>
      <c r="Y4" s="1886"/>
      <c r="Z4" s="1886"/>
      <c r="AA4" s="1886"/>
      <c r="AB4" s="2108"/>
      <c r="AC4" s="2108"/>
      <c r="AD4" s="2108"/>
      <c r="AE4" s="2108"/>
      <c r="AF4" s="2108"/>
      <c r="AG4" s="2108"/>
      <c r="AH4" s="2108"/>
      <c r="AI4" s="2108"/>
      <c r="AJ4" s="2108"/>
      <c r="AK4" s="2108"/>
      <c r="AL4" s="2108"/>
      <c r="AM4" s="2108"/>
      <c r="AN4" s="447"/>
      <c r="AO4" s="447"/>
      <c r="AP4" s="447"/>
      <c r="AQ4" s="447"/>
      <c r="AR4" s="447"/>
      <c r="AS4" s="447"/>
      <c r="AT4" s="1361"/>
      <c r="AU4" s="507" t="s">
        <v>1216</v>
      </c>
    </row>
    <row r="5" spans="1:47" ht="15.75" thickBot="1">
      <c r="A5" s="5"/>
      <c r="B5" s="440" t="s">
        <v>300</v>
      </c>
      <c r="C5" s="2110" t="s">
        <v>1165</v>
      </c>
      <c r="D5" s="2110"/>
      <c r="E5" s="2110"/>
      <c r="F5" s="2110"/>
      <c r="G5" s="2111"/>
      <c r="U5" s="2108"/>
      <c r="V5" s="1886"/>
      <c r="W5" s="1886"/>
      <c r="X5" s="1886"/>
      <c r="Y5" s="1886"/>
      <c r="Z5" s="1886"/>
      <c r="AA5" s="1886"/>
      <c r="AB5" s="2108"/>
      <c r="AC5" s="2108"/>
      <c r="AD5" s="2108"/>
      <c r="AE5" s="2108"/>
      <c r="AF5" s="2108"/>
      <c r="AG5" s="2108"/>
      <c r="AH5" s="2108"/>
      <c r="AI5" s="2108"/>
      <c r="AJ5" s="2108"/>
      <c r="AK5" s="2108"/>
      <c r="AL5" s="2108"/>
      <c r="AM5" s="2108"/>
      <c r="AN5" s="447"/>
      <c r="AO5" s="447"/>
      <c r="AP5" s="447"/>
      <c r="AQ5" s="447"/>
      <c r="AR5" s="447"/>
      <c r="AS5" s="447"/>
      <c r="AT5" s="1362"/>
      <c r="AU5" s="507" t="s">
        <v>1217</v>
      </c>
    </row>
    <row r="6" spans="1:47" ht="15.75" thickBot="1">
      <c r="A6" s="5"/>
      <c r="B6" s="440" t="s">
        <v>304</v>
      </c>
      <c r="C6" s="2110"/>
      <c r="D6" s="2110"/>
      <c r="E6" s="2110"/>
      <c r="F6" s="2110"/>
      <c r="G6" s="2111"/>
      <c r="U6" s="2108"/>
      <c r="V6" s="1886"/>
      <c r="W6" s="1886"/>
      <c r="X6" s="1886"/>
      <c r="Y6" s="1886"/>
      <c r="Z6" s="1886"/>
      <c r="AA6" s="1886"/>
      <c r="AB6" s="2108"/>
      <c r="AC6" s="2108"/>
      <c r="AD6" s="2108"/>
      <c r="AE6" s="2108"/>
      <c r="AF6" s="2108"/>
      <c r="AG6" s="2108"/>
      <c r="AH6" s="2108"/>
      <c r="AI6" s="2108"/>
      <c r="AJ6" s="2108"/>
      <c r="AK6" s="2108"/>
      <c r="AL6" s="2108"/>
      <c r="AM6" s="2108"/>
      <c r="AN6" s="447"/>
      <c r="AO6" s="447"/>
      <c r="AP6" s="447"/>
      <c r="AQ6" s="447"/>
      <c r="AR6" s="447"/>
      <c r="AS6" s="447"/>
      <c r="AT6" s="1367"/>
      <c r="AU6" s="507" t="s">
        <v>1218</v>
      </c>
    </row>
    <row r="7" spans="1:47" ht="15.75" thickBot="1">
      <c r="A7" s="5"/>
      <c r="B7" s="440" t="s">
        <v>302</v>
      </c>
      <c r="C7" s="2494" t="s">
        <v>1166</v>
      </c>
      <c r="D7" s="2556"/>
      <c r="E7" s="2556"/>
      <c r="F7" s="2556"/>
      <c r="G7" s="2557"/>
      <c r="U7" s="2108"/>
      <c r="V7" s="1886"/>
      <c r="W7" s="1886"/>
      <c r="X7" s="1886"/>
      <c r="Y7" s="1886"/>
      <c r="Z7" s="1886"/>
      <c r="AA7" s="1886"/>
      <c r="AB7" s="2108"/>
      <c r="AC7" s="2108"/>
      <c r="AD7" s="2108"/>
      <c r="AE7" s="2108"/>
      <c r="AF7" s="2108"/>
      <c r="AG7" s="2108"/>
      <c r="AH7" s="2108"/>
      <c r="AI7" s="2108"/>
      <c r="AJ7" s="2108"/>
      <c r="AK7" s="2108"/>
      <c r="AL7" s="2108"/>
      <c r="AM7" s="2108"/>
      <c r="AN7" s="447"/>
      <c r="AO7" s="447"/>
      <c r="AP7" s="447"/>
      <c r="AQ7" s="447"/>
      <c r="AR7" s="447"/>
      <c r="AS7" s="447"/>
    </row>
    <row r="8" spans="1:47" ht="15.75" thickBot="1">
      <c r="A8" s="5"/>
      <c r="B8" s="440" t="s">
        <v>303</v>
      </c>
      <c r="C8" s="2494" t="s">
        <v>1167</v>
      </c>
      <c r="D8" s="2556"/>
      <c r="E8" s="2556"/>
      <c r="F8" s="2556"/>
      <c r="G8" s="2557"/>
      <c r="U8" s="2108"/>
      <c r="V8" s="1886"/>
      <c r="W8" s="1886"/>
      <c r="X8" s="1886"/>
      <c r="Y8" s="1886"/>
      <c r="Z8" s="1886"/>
      <c r="AA8" s="1886"/>
      <c r="AB8" s="2108"/>
      <c r="AC8" s="2108"/>
      <c r="AD8" s="2108"/>
      <c r="AE8" s="2108"/>
      <c r="AF8" s="2108"/>
      <c r="AG8" s="2108"/>
      <c r="AH8" s="2108"/>
      <c r="AI8" s="2108"/>
      <c r="AJ8" s="2108"/>
      <c r="AK8" s="2108"/>
      <c r="AL8" s="2108"/>
      <c r="AM8" s="2108"/>
      <c r="AN8" s="447"/>
      <c r="AO8" s="447"/>
      <c r="AP8" s="447"/>
      <c r="AQ8" s="447"/>
      <c r="AR8" s="447"/>
      <c r="AS8" s="447"/>
    </row>
    <row r="9" spans="1:47" ht="15.75" thickBot="1">
      <c r="A9" s="5"/>
      <c r="B9" s="7"/>
      <c r="C9" s="7"/>
      <c r="D9" s="7"/>
      <c r="E9" s="7"/>
      <c r="F9" s="7"/>
      <c r="G9" s="7"/>
      <c r="U9" s="441"/>
      <c r="V9" s="441"/>
      <c r="W9" s="441"/>
      <c r="X9" s="441"/>
      <c r="Y9" s="441"/>
      <c r="Z9" s="441"/>
      <c r="AA9" s="441"/>
      <c r="AB9" s="441"/>
      <c r="AC9" s="441"/>
      <c r="AD9" s="441"/>
      <c r="AE9" s="441"/>
      <c r="AF9" s="441"/>
      <c r="AG9" s="441"/>
      <c r="AH9" s="441"/>
      <c r="AI9" s="441"/>
      <c r="AJ9" s="441"/>
      <c r="AK9" s="441"/>
      <c r="AL9" s="441"/>
      <c r="AM9" s="441"/>
      <c r="AN9" s="448"/>
      <c r="AO9" s="448"/>
      <c r="AP9" s="448"/>
      <c r="AQ9" s="448"/>
      <c r="AR9" s="448"/>
      <c r="AS9" s="448"/>
    </row>
    <row r="10" spans="1:47" ht="21" thickBot="1">
      <c r="A10" s="738" t="s">
        <v>64</v>
      </c>
      <c r="B10" s="739" t="s">
        <v>1628</v>
      </c>
      <c r="C10" s="2439" t="s">
        <v>57</v>
      </c>
      <c r="D10" s="2440"/>
      <c r="E10" s="2109"/>
      <c r="F10" s="741">
        <f ca="1">TODAY()</f>
        <v>42956</v>
      </c>
      <c r="G10" s="121"/>
      <c r="H10" s="158"/>
      <c r="I10" s="158"/>
      <c r="J10" s="158"/>
      <c r="K10" s="158"/>
      <c r="L10" s="158"/>
      <c r="M10" s="158"/>
      <c r="N10" s="158"/>
      <c r="O10" s="158"/>
      <c r="P10" s="158"/>
      <c r="Q10" s="158"/>
      <c r="R10" s="158"/>
      <c r="S10" s="158"/>
      <c r="T10" s="158"/>
      <c r="U10" s="2480"/>
      <c r="V10" s="2480"/>
      <c r="W10" s="2480"/>
      <c r="X10" s="2480"/>
      <c r="Y10" s="2480"/>
      <c r="Z10" s="2480"/>
      <c r="AA10" s="2480"/>
      <c r="AB10" s="2480"/>
      <c r="AC10" s="2480"/>
      <c r="AD10" s="2480"/>
      <c r="AE10" s="2480"/>
      <c r="AF10" s="2480"/>
      <c r="AG10" s="2480"/>
      <c r="AH10" s="2480"/>
      <c r="AI10" s="2480"/>
      <c r="AJ10" s="2480"/>
      <c r="AK10" s="2480"/>
      <c r="AL10" s="2480"/>
      <c r="AM10" s="2480"/>
      <c r="AN10" s="2481"/>
      <c r="AO10" s="2481"/>
      <c r="AP10" s="2481"/>
      <c r="AQ10" s="2481"/>
      <c r="AR10" s="2481"/>
      <c r="AS10" s="2481"/>
    </row>
    <row r="11" spans="1:47" ht="16.5" thickBot="1">
      <c r="A11" s="768" t="s">
        <v>285</v>
      </c>
      <c r="B11" s="88"/>
      <c r="C11" s="88"/>
      <c r="D11" s="88"/>
      <c r="E11" s="88"/>
      <c r="F11" s="88"/>
      <c r="G11" s="88"/>
      <c r="H11" s="158"/>
      <c r="I11" s="158"/>
      <c r="J11" s="158"/>
      <c r="K11" s="158"/>
      <c r="L11" s="158"/>
      <c r="M11" s="158"/>
      <c r="N11" s="158"/>
      <c r="O11" s="158"/>
      <c r="P11" s="158"/>
      <c r="Q11" s="158"/>
      <c r="R11" s="158"/>
      <c r="S11" s="158"/>
      <c r="T11" s="158"/>
      <c r="U11" s="2113"/>
      <c r="V11" s="2485" t="s">
        <v>289</v>
      </c>
      <c r="W11" s="2486"/>
      <c r="X11" s="2486"/>
      <c r="Y11" s="2486"/>
      <c r="Z11" s="2486"/>
      <c r="AA11" s="2486"/>
      <c r="AB11" s="2486"/>
      <c r="AC11" s="2486"/>
      <c r="AD11" s="2486"/>
      <c r="AE11" s="2486"/>
      <c r="AF11" s="2486"/>
      <c r="AG11" s="2486"/>
      <c r="AH11" s="2486"/>
      <c r="AI11" s="2486"/>
      <c r="AJ11" s="2486"/>
      <c r="AK11" s="2486"/>
      <c r="AL11" s="2486"/>
      <c r="AM11" s="2487"/>
      <c r="AN11" s="467"/>
      <c r="AO11" s="467"/>
      <c r="AP11" s="467"/>
      <c r="AQ11" s="467"/>
      <c r="AR11" s="467"/>
      <c r="AS11" s="467"/>
    </row>
    <row r="12" spans="1:47" s="462" customFormat="1" ht="60.75" customHeight="1" thickBot="1">
      <c r="A12" s="747" t="s">
        <v>70</v>
      </c>
      <c r="B12" s="747" t="s">
        <v>301</v>
      </c>
      <c r="C12" s="748" t="s">
        <v>373</v>
      </c>
      <c r="D12" s="748" t="s">
        <v>328</v>
      </c>
      <c r="E12" s="748" t="s">
        <v>69</v>
      </c>
      <c r="F12" s="747" t="s">
        <v>63</v>
      </c>
      <c r="G12" s="747" t="s">
        <v>942</v>
      </c>
      <c r="H12" s="748" t="s">
        <v>1</v>
      </c>
      <c r="I12" s="748" t="s">
        <v>2</v>
      </c>
      <c r="J12" s="749" t="s">
        <v>89</v>
      </c>
      <c r="K12" s="750" t="s">
        <v>329</v>
      </c>
      <c r="L12" s="751" t="s">
        <v>286</v>
      </c>
      <c r="M12" s="2459" t="s">
        <v>287</v>
      </c>
      <c r="N12" s="2460"/>
      <c r="O12" s="2460"/>
      <c r="P12" s="2460"/>
      <c r="Q12" s="2460"/>
      <c r="R12" s="2460"/>
      <c r="S12" s="2461"/>
      <c r="T12" s="752" t="s">
        <v>23</v>
      </c>
      <c r="U12" s="2112"/>
      <c r="V12" s="2469" t="s">
        <v>296</v>
      </c>
      <c r="W12" s="2469"/>
      <c r="X12" s="2469"/>
      <c r="Y12" s="2469"/>
      <c r="Z12" s="2469"/>
      <c r="AA12" s="2469"/>
      <c r="AB12" s="2469" t="s">
        <v>297</v>
      </c>
      <c r="AC12" s="2469"/>
      <c r="AD12" s="2469"/>
      <c r="AE12" s="2469"/>
      <c r="AF12" s="2469"/>
      <c r="AG12" s="2469"/>
      <c r="AH12" s="2469" t="s">
        <v>298</v>
      </c>
      <c r="AI12" s="2469"/>
      <c r="AJ12" s="2469"/>
      <c r="AK12" s="2469"/>
      <c r="AL12" s="2469"/>
      <c r="AM12" s="2469"/>
      <c r="AN12" s="2529" t="s">
        <v>308</v>
      </c>
      <c r="AO12" s="2529"/>
      <c r="AP12" s="2529"/>
      <c r="AQ12" s="2529"/>
      <c r="AR12" s="2529"/>
      <c r="AS12" s="2529"/>
      <c r="AT12"/>
      <c r="AU12"/>
    </row>
    <row r="13" spans="1:47" s="462" customFormat="1" ht="60.75" customHeight="1" thickBot="1">
      <c r="A13" s="753"/>
      <c r="B13" s="754" t="s">
        <v>312</v>
      </c>
      <c r="C13" s="755"/>
      <c r="D13" s="755"/>
      <c r="E13" s="755"/>
      <c r="F13" s="755"/>
      <c r="G13" s="755"/>
      <c r="H13" s="755"/>
      <c r="I13" s="755"/>
      <c r="J13" s="756"/>
      <c r="K13" s="757"/>
      <c r="L13" s="757"/>
      <c r="M13" s="758" t="s">
        <v>316</v>
      </c>
      <c r="N13" s="758" t="s">
        <v>317</v>
      </c>
      <c r="O13" s="758" t="s">
        <v>318</v>
      </c>
      <c r="P13" s="758" t="s">
        <v>319</v>
      </c>
      <c r="Q13" s="759" t="s">
        <v>325</v>
      </c>
      <c r="R13" s="759" t="s">
        <v>326</v>
      </c>
      <c r="S13" s="760" t="s">
        <v>327</v>
      </c>
      <c r="T13" s="761"/>
      <c r="U13" s="490" t="s">
        <v>307</v>
      </c>
      <c r="V13" s="489" t="s">
        <v>306</v>
      </c>
      <c r="W13" s="490" t="s">
        <v>320</v>
      </c>
      <c r="X13" s="490" t="s">
        <v>321</v>
      </c>
      <c r="Y13" s="490" t="s">
        <v>322</v>
      </c>
      <c r="Z13" s="490" t="s">
        <v>323</v>
      </c>
      <c r="AA13" s="490" t="s">
        <v>307</v>
      </c>
      <c r="AB13" s="489" t="s">
        <v>306</v>
      </c>
      <c r="AC13" s="490" t="s">
        <v>320</v>
      </c>
      <c r="AD13" s="490" t="s">
        <v>321</v>
      </c>
      <c r="AE13" s="490" t="s">
        <v>322</v>
      </c>
      <c r="AF13" s="490" t="s">
        <v>323</v>
      </c>
      <c r="AG13" s="490" t="s">
        <v>307</v>
      </c>
      <c r="AH13" s="489" t="s">
        <v>306</v>
      </c>
      <c r="AI13" s="490" t="s">
        <v>320</v>
      </c>
      <c r="AJ13" s="490" t="s">
        <v>321</v>
      </c>
      <c r="AK13" s="490" t="s">
        <v>322</v>
      </c>
      <c r="AL13" s="490" t="s">
        <v>323</v>
      </c>
      <c r="AM13" s="490" t="s">
        <v>307</v>
      </c>
      <c r="AN13" s="456" t="s">
        <v>309</v>
      </c>
      <c r="AO13" s="456" t="s">
        <v>320</v>
      </c>
      <c r="AP13" s="456" t="s">
        <v>331</v>
      </c>
      <c r="AQ13" s="456" t="s">
        <v>322</v>
      </c>
      <c r="AR13" s="456" t="s">
        <v>324</v>
      </c>
      <c r="AS13" s="456" t="s">
        <v>311</v>
      </c>
      <c r="AT13" s="1357" t="s">
        <v>1219</v>
      </c>
      <c r="AU13"/>
    </row>
    <row r="14" spans="1:47" ht="40.5" customHeight="1" thickBot="1">
      <c r="A14" s="2576" t="s">
        <v>315</v>
      </c>
      <c r="B14" s="553" t="s">
        <v>313</v>
      </c>
      <c r="C14" s="515"/>
      <c r="D14" s="515" t="s">
        <v>92</v>
      </c>
      <c r="E14" s="515" t="s">
        <v>337</v>
      </c>
      <c r="F14" s="554" t="s">
        <v>197</v>
      </c>
      <c r="G14" s="554" t="s">
        <v>120</v>
      </c>
      <c r="H14" s="769" t="s">
        <v>1643</v>
      </c>
      <c r="I14" s="769" t="s">
        <v>1644</v>
      </c>
      <c r="J14" s="862" t="e">
        <f>I14-#REF!</f>
        <v>#VALUE!</v>
      </c>
      <c r="K14" s="771"/>
      <c r="L14" s="772" t="s">
        <v>1635</v>
      </c>
      <c r="M14" s="457">
        <v>1493</v>
      </c>
      <c r="N14" s="457">
        <v>1324</v>
      </c>
      <c r="O14" s="1290">
        <v>549</v>
      </c>
      <c r="P14" s="457">
        <v>650</v>
      </c>
      <c r="Q14" s="459">
        <f>N14+O14</f>
        <v>1873</v>
      </c>
      <c r="R14" s="459">
        <f>M14+P14</f>
        <v>2143</v>
      </c>
      <c r="S14" s="1407">
        <f t="shared" ref="S14:S18" si="0">Q14+R14</f>
        <v>4016</v>
      </c>
      <c r="T14" s="1299"/>
      <c r="U14" s="2013"/>
      <c r="V14" s="1887"/>
      <c r="W14" s="2013"/>
      <c r="X14" s="2013"/>
      <c r="Y14" s="2009"/>
      <c r="Z14" s="2009"/>
      <c r="AA14" s="1994">
        <f>W14+X14+Y14+Z14</f>
        <v>0</v>
      </c>
      <c r="AB14" s="1371"/>
      <c r="AC14" s="2013"/>
      <c r="AD14" s="2013"/>
      <c r="AE14" s="2009"/>
      <c r="AF14" s="2009"/>
      <c r="AG14" s="1994">
        <f>AC14+AD14+AE14+AF14</f>
        <v>0</v>
      </c>
      <c r="AH14" s="1371"/>
      <c r="AI14" s="2013"/>
      <c r="AJ14" s="2013"/>
      <c r="AK14" s="2013"/>
      <c r="AL14" s="2013"/>
      <c r="AM14" s="2025">
        <f>AI14+AJ14+AK14+AL14</f>
        <v>0</v>
      </c>
      <c r="AN14" s="580">
        <f>S14</f>
        <v>4016</v>
      </c>
      <c r="AO14" s="581" t="e">
        <f>AI14+AC14+W14+#REF!+#REF!+#REF!+#REF!+#REF!+#REF!+#REF!</f>
        <v>#REF!</v>
      </c>
      <c r="AP14" s="581" t="e">
        <f>AJ14+AD14+X14+#REF!+#REF!+#REF!+#REF!+#REF!+#REF!+#REF!</f>
        <v>#REF!</v>
      </c>
      <c r="AQ14" s="581" t="e">
        <f>AK14+AE14+Y14+#REF!+#REF!+#REF!+#REF!+#REF!+#REF!+#REF!</f>
        <v>#REF!</v>
      </c>
      <c r="AR14" s="581" t="e">
        <f>AL14+AF14+Z14+#REF!+#REF!+#REF!+#REF!+#REF!+#REF!+#REF!</f>
        <v>#REF!</v>
      </c>
      <c r="AS14" s="581" t="e">
        <f t="shared" ref="AS14:AS17" si="1">AO14+AP14+AQ14+AR14</f>
        <v>#REF!</v>
      </c>
      <c r="AT14" s="1361" t="e">
        <f>AS14/AN14*100%</f>
        <v>#REF!</v>
      </c>
    </row>
    <row r="15" spans="1:47" ht="44.25" customHeight="1" thickBot="1">
      <c r="A15" s="2577"/>
      <c r="B15" s="553" t="s">
        <v>314</v>
      </c>
      <c r="C15" s="515"/>
      <c r="D15" s="515" t="s">
        <v>92</v>
      </c>
      <c r="E15" s="2158" t="s">
        <v>337</v>
      </c>
      <c r="F15" s="723" t="s">
        <v>197</v>
      </c>
      <c r="G15" s="723" t="s">
        <v>120</v>
      </c>
      <c r="H15" s="2157" t="s">
        <v>1643</v>
      </c>
      <c r="I15" s="769" t="s">
        <v>1644</v>
      </c>
      <c r="J15" s="862" t="e">
        <f>I15-#REF!</f>
        <v>#VALUE!</v>
      </c>
      <c r="K15" s="778"/>
      <c r="L15" s="779"/>
      <c r="M15" s="783"/>
      <c r="N15" s="783"/>
      <c r="O15" s="1298"/>
      <c r="P15" s="783"/>
      <c r="Q15" s="459">
        <f>N15+O15</f>
        <v>0</v>
      </c>
      <c r="R15" s="459">
        <f>M15+P15</f>
        <v>0</v>
      </c>
      <c r="S15" s="1407">
        <f t="shared" si="0"/>
        <v>0</v>
      </c>
      <c r="T15" s="781"/>
      <c r="U15" s="2013"/>
      <c r="V15" s="1888"/>
      <c r="W15" s="1994"/>
      <c r="X15" s="1994"/>
      <c r="Y15" s="1994"/>
      <c r="Z15" s="2025"/>
      <c r="AA15" s="522">
        <f>W15+X15+Y15+Z15</f>
        <v>0</v>
      </c>
      <c r="AB15" s="2130"/>
      <c r="AC15" s="1994"/>
      <c r="AD15" s="1994"/>
      <c r="AE15" s="1994"/>
      <c r="AF15" s="2025"/>
      <c r="AG15" s="522">
        <f>AC15+AD15+AE15+AF15</f>
        <v>0</v>
      </c>
      <c r="AH15" s="2130"/>
      <c r="AI15" s="1994"/>
      <c r="AJ15" s="1994"/>
      <c r="AK15" s="1994"/>
      <c r="AL15" s="2025"/>
      <c r="AM15" s="522">
        <f>AI15+AJ15+AK15+AL15</f>
        <v>0</v>
      </c>
      <c r="AN15" s="580">
        <f t="shared" ref="AN15:AN17" si="2">S15</f>
        <v>0</v>
      </c>
      <c r="AO15" s="581" t="e">
        <f>AI15+AC15+W15+#REF!+#REF!+#REF!+#REF!+#REF!+#REF!+#REF!</f>
        <v>#REF!</v>
      </c>
      <c r="AP15" s="581" t="e">
        <f>AJ15+AD15+X15+#REF!+#REF!+#REF!+#REF!+#REF!+#REF!+#REF!</f>
        <v>#REF!</v>
      </c>
      <c r="AQ15" s="581" t="e">
        <f>AK15+AE15+Y15+#REF!+#REF!+#REF!+#REF!+#REF!+#REF!+#REF!</f>
        <v>#REF!</v>
      </c>
      <c r="AR15" s="581" t="e">
        <f>AL15+AF15+Z15+#REF!+#REF!+#REF!+#REF!+#REF!+#REF!+#REF!</f>
        <v>#REF!</v>
      </c>
      <c r="AS15" s="581" t="e">
        <f t="shared" si="1"/>
        <v>#REF!</v>
      </c>
      <c r="AT15" s="2029" t="e">
        <f t="shared" ref="AT15:AT27" si="3">AS15/AN15*100%</f>
        <v>#REF!</v>
      </c>
    </row>
    <row r="16" spans="1:47" ht="44.25" customHeight="1" thickBot="1">
      <c r="A16" s="2578" t="s">
        <v>895</v>
      </c>
      <c r="B16" s="2114" t="s">
        <v>1624</v>
      </c>
      <c r="C16" s="828"/>
      <c r="D16" s="2127" t="s">
        <v>92</v>
      </c>
      <c r="E16" s="2156" t="s">
        <v>337</v>
      </c>
      <c r="F16" s="723" t="s">
        <v>197</v>
      </c>
      <c r="G16" s="723" t="s">
        <v>120</v>
      </c>
      <c r="H16" s="2157" t="s">
        <v>1643</v>
      </c>
      <c r="I16" s="769" t="s">
        <v>1644</v>
      </c>
      <c r="J16" s="862" t="e">
        <f>I16-#REF!</f>
        <v>#VALUE!</v>
      </c>
      <c r="K16" s="2128"/>
      <c r="L16" s="2129" t="s">
        <v>1175</v>
      </c>
      <c r="M16" s="842">
        <f>M19</f>
        <v>5</v>
      </c>
      <c r="N16" s="842">
        <f>N19</f>
        <v>5</v>
      </c>
      <c r="O16" s="842"/>
      <c r="P16" s="846"/>
      <c r="Q16" s="1407">
        <f>N16+O16</f>
        <v>5</v>
      </c>
      <c r="R16" s="1407">
        <f>M16+P16</f>
        <v>5</v>
      </c>
      <c r="S16" s="1407">
        <f t="shared" si="0"/>
        <v>10</v>
      </c>
      <c r="T16" s="2145"/>
      <c r="U16" s="1994"/>
      <c r="V16" s="2131"/>
      <c r="W16" s="522"/>
      <c r="X16" s="522"/>
      <c r="Y16" s="522"/>
      <c r="Z16" s="2161"/>
      <c r="AA16" s="522">
        <f t="shared" ref="AA16:AA17" si="4">W16+X16+Y16+Z16</f>
        <v>0</v>
      </c>
      <c r="AB16" s="1775"/>
      <c r="AC16" s="522"/>
      <c r="AD16" s="522"/>
      <c r="AE16" s="522"/>
      <c r="AF16" s="2161"/>
      <c r="AG16" s="522">
        <f t="shared" ref="AG16:AG17" si="5">AC16+AD16+AE16+AF16</f>
        <v>0</v>
      </c>
      <c r="AH16" s="1775"/>
      <c r="AI16" s="522"/>
      <c r="AJ16" s="522"/>
      <c r="AK16" s="522"/>
      <c r="AL16" s="2161"/>
      <c r="AM16" s="522">
        <f t="shared" ref="AM16:AM17" si="6">AI16+AJ16+AK16+AL16</f>
        <v>0</v>
      </c>
      <c r="AN16" s="580">
        <f t="shared" si="2"/>
        <v>10</v>
      </c>
      <c r="AO16" s="581" t="e">
        <f>AI16+AC16+W16+#REF!+#REF!+#REF!+#REF!+#REF!+#REF!+#REF!</f>
        <v>#REF!</v>
      </c>
      <c r="AP16" s="581" t="e">
        <f>AJ16+AD16+X16+#REF!+#REF!+#REF!+#REF!+#REF!+#REF!+#REF!</f>
        <v>#REF!</v>
      </c>
      <c r="AQ16" s="581" t="e">
        <f>AK16+AE16+Y16+#REF!+#REF!+#REF!+#REF!+#REF!+#REF!+#REF!</f>
        <v>#REF!</v>
      </c>
      <c r="AR16" s="581" t="e">
        <f>AL16+AF16+Z16+#REF!+#REF!+#REF!+#REF!+#REF!+#REF!+#REF!</f>
        <v>#REF!</v>
      </c>
      <c r="AS16" s="581" t="e">
        <f t="shared" si="1"/>
        <v>#REF!</v>
      </c>
      <c r="AT16" s="1363"/>
    </row>
    <row r="17" spans="1:47" ht="30" customHeight="1" thickBot="1">
      <c r="A17" s="2579"/>
      <c r="B17" s="2126" t="s">
        <v>1626</v>
      </c>
      <c r="C17" s="828"/>
      <c r="D17" s="2127" t="s">
        <v>92</v>
      </c>
      <c r="E17" s="2156" t="s">
        <v>337</v>
      </c>
      <c r="F17" s="723" t="s">
        <v>197</v>
      </c>
      <c r="G17" s="723" t="s">
        <v>120</v>
      </c>
      <c r="H17" s="2157" t="s">
        <v>1643</v>
      </c>
      <c r="I17" s="769" t="s">
        <v>1644</v>
      </c>
      <c r="J17" s="862" t="e">
        <f>I17-#REF!</f>
        <v>#VALUE!</v>
      </c>
      <c r="K17" s="2128"/>
      <c r="L17" s="2129" t="s">
        <v>1635</v>
      </c>
      <c r="M17" s="842">
        <f>M23</f>
        <v>15</v>
      </c>
      <c r="N17" s="842">
        <f>M23</f>
        <v>15</v>
      </c>
      <c r="O17" s="842"/>
      <c r="P17" s="846"/>
      <c r="Q17" s="1407">
        <f>N17+O17</f>
        <v>15</v>
      </c>
      <c r="R17" s="1407">
        <f>M17+P17</f>
        <v>15</v>
      </c>
      <c r="S17" s="1407">
        <f t="shared" si="0"/>
        <v>30</v>
      </c>
      <c r="T17" s="2145"/>
      <c r="U17" s="1994"/>
      <c r="V17" s="2131"/>
      <c r="W17" s="522"/>
      <c r="X17" s="522"/>
      <c r="Y17" s="522"/>
      <c r="Z17" s="2161"/>
      <c r="AA17" s="522">
        <f t="shared" si="4"/>
        <v>0</v>
      </c>
      <c r="AB17" s="1775"/>
      <c r="AC17" s="522"/>
      <c r="AD17" s="522"/>
      <c r="AE17" s="522"/>
      <c r="AF17" s="2161"/>
      <c r="AG17" s="522">
        <f t="shared" si="5"/>
        <v>0</v>
      </c>
      <c r="AH17" s="1775"/>
      <c r="AI17" s="522"/>
      <c r="AJ17" s="522"/>
      <c r="AK17" s="522"/>
      <c r="AL17" s="2161"/>
      <c r="AM17" s="522">
        <f t="shared" si="6"/>
        <v>0</v>
      </c>
      <c r="AN17" s="580">
        <f t="shared" si="2"/>
        <v>30</v>
      </c>
      <c r="AO17" s="581" t="e">
        <f>AI17+AC17+W17+#REF!+#REF!+#REF!+#REF!+#REF!+#REF!+#REF!</f>
        <v>#REF!</v>
      </c>
      <c r="AP17" s="581" t="e">
        <f>AJ17+AD17+X17+#REF!+#REF!+#REF!+#REF!+#REF!+#REF!+#REF!</f>
        <v>#REF!</v>
      </c>
      <c r="AQ17" s="581" t="e">
        <f>AK17+AE17+Y17+#REF!+#REF!+#REF!+#REF!+#REF!+#REF!+#REF!</f>
        <v>#REF!</v>
      </c>
      <c r="AR17" s="581" t="e">
        <f>AL17+AF17+Z17+#REF!+#REF!+#REF!+#REF!+#REF!+#REF!+#REF!</f>
        <v>#REF!</v>
      </c>
      <c r="AS17" s="581" t="e">
        <f t="shared" si="1"/>
        <v>#REF!</v>
      </c>
      <c r="AT17" s="1363"/>
    </row>
    <row r="18" spans="1:47" ht="26.45" customHeight="1" thickBot="1">
      <c r="A18" s="2580"/>
      <c r="B18" s="518" t="s">
        <v>1625</v>
      </c>
      <c r="C18" s="828"/>
      <c r="D18" s="2115" t="s">
        <v>92</v>
      </c>
      <c r="E18" s="562" t="s">
        <v>337</v>
      </c>
      <c r="F18" s="2155" t="s">
        <v>99</v>
      </c>
      <c r="G18" s="723" t="s">
        <v>120</v>
      </c>
      <c r="H18" s="2157" t="s">
        <v>1643</v>
      </c>
      <c r="I18" s="769" t="s">
        <v>1644</v>
      </c>
      <c r="J18" s="2051" t="e">
        <f>I18-#REF!</f>
        <v>#VALUE!</v>
      </c>
      <c r="K18" s="2114"/>
      <c r="L18" s="593" t="s">
        <v>341</v>
      </c>
      <c r="M18" s="842">
        <f>M22</f>
        <v>15</v>
      </c>
      <c r="N18" s="842">
        <f>N22</f>
        <v>15</v>
      </c>
      <c r="O18" s="2116"/>
      <c r="P18" s="800"/>
      <c r="Q18" s="1407">
        <f>N18+O18</f>
        <v>15</v>
      </c>
      <c r="R18" s="1407">
        <f>M18+P18</f>
        <v>15</v>
      </c>
      <c r="S18" s="1407">
        <f t="shared" si="0"/>
        <v>30</v>
      </c>
      <c r="T18" s="2145"/>
      <c r="U18" s="1994"/>
      <c r="V18" s="2117"/>
      <c r="W18" s="522"/>
      <c r="X18" s="522"/>
      <c r="Y18" s="522"/>
      <c r="Z18" s="522"/>
      <c r="AA18" s="522">
        <f t="shared" ref="AA18:AA27" si="7">W18+X18+Y18+Z18</f>
        <v>0</v>
      </c>
      <c r="AB18" s="710"/>
      <c r="AC18" s="522"/>
      <c r="AD18" s="522"/>
      <c r="AE18" s="522"/>
      <c r="AF18" s="522"/>
      <c r="AG18" s="522">
        <f t="shared" ref="AG18" si="8">AC18+AD18+AE18+AF18</f>
        <v>0</v>
      </c>
      <c r="AH18" s="710"/>
      <c r="AI18" s="522"/>
      <c r="AJ18" s="522"/>
      <c r="AK18" s="522"/>
      <c r="AL18" s="522"/>
      <c r="AM18" s="522">
        <f t="shared" ref="AM18" si="9">AI18+AJ18+AK18+AL18</f>
        <v>0</v>
      </c>
      <c r="AN18" s="1408">
        <f t="shared" ref="AN18:AN25" si="10">S18</f>
        <v>30</v>
      </c>
      <c r="AO18" s="1503" t="e">
        <f>AI18+AC18+W18+#REF!+#REF!+#REF!+#REF!+#REF!+#REF!+#REF!</f>
        <v>#REF!</v>
      </c>
      <c r="AP18" s="1503" t="e">
        <f>AJ18+AD18+X18+#REF!+#REF!+#REF!+#REF!+#REF!+#REF!+#REF!</f>
        <v>#REF!</v>
      </c>
      <c r="AQ18" s="1503" t="e">
        <f>AK18+AE18+Y18+#REF!+#REF!+#REF!+#REF!+#REF!+#REF!+#REF!</f>
        <v>#REF!</v>
      </c>
      <c r="AR18" s="1503" t="e">
        <f>AL18+AF18+Z18+#REF!+#REF!+#REF!+#REF!+#REF!+#REF!+#REF!</f>
        <v>#REF!</v>
      </c>
      <c r="AS18" s="1503" t="e">
        <f>#REF!+#REF!+#REF!+#REF!+#REF!+#REF!+U18+AA18+AG18+AM18</f>
        <v>#REF!</v>
      </c>
      <c r="AT18" s="1363" t="e">
        <f t="shared" si="3"/>
        <v>#REF!</v>
      </c>
    </row>
    <row r="19" spans="1:47" s="507" customFormat="1" ht="34.9" customHeight="1" thickBot="1">
      <c r="A19" s="2581" t="s">
        <v>1642</v>
      </c>
      <c r="B19" s="518" t="s">
        <v>1629</v>
      </c>
      <c r="C19" s="723"/>
      <c r="D19" s="723" t="s">
        <v>92</v>
      </c>
      <c r="E19" s="723" t="s">
        <v>337</v>
      </c>
      <c r="F19" s="723" t="s">
        <v>1170</v>
      </c>
      <c r="G19" s="723" t="s">
        <v>120</v>
      </c>
      <c r="H19" s="769" t="s">
        <v>1643</v>
      </c>
      <c r="I19" s="769" t="s">
        <v>1644</v>
      </c>
      <c r="J19" s="779" t="e">
        <f>I19-F18</f>
        <v>#VALUE!</v>
      </c>
      <c r="K19" s="2118"/>
      <c r="L19" s="2119" t="s">
        <v>1175</v>
      </c>
      <c r="M19" s="846">
        <v>5</v>
      </c>
      <c r="N19" s="846">
        <v>5</v>
      </c>
      <c r="O19" s="1407"/>
      <c r="P19" s="846"/>
      <c r="Q19" s="1407">
        <f t="shared" ref="Q19:Q26" si="11">N19+O19</f>
        <v>5</v>
      </c>
      <c r="R19" s="1407">
        <f t="shared" ref="R19:R26" si="12">M19+P19</f>
        <v>5</v>
      </c>
      <c r="S19" s="1407">
        <f>Q19+R19</f>
        <v>10</v>
      </c>
      <c r="T19" s="735"/>
      <c r="U19" s="522"/>
      <c r="V19" s="2121"/>
      <c r="W19" s="522"/>
      <c r="X19" s="522"/>
      <c r="Y19" s="2122"/>
      <c r="Z19" s="2120"/>
      <c r="AA19" s="522">
        <f t="shared" si="7"/>
        <v>0</v>
      </c>
      <c r="AB19" s="194"/>
      <c r="AC19" s="2123"/>
      <c r="AD19" s="2124"/>
      <c r="AE19" s="2125"/>
      <c r="AF19" s="2125"/>
      <c r="AG19" s="522">
        <f>AC19+AD19+AE19+AF19</f>
        <v>0</v>
      </c>
      <c r="AH19" s="194"/>
      <c r="AI19" s="522"/>
      <c r="AJ19" s="522"/>
      <c r="AK19" s="522"/>
      <c r="AL19" s="522"/>
      <c r="AM19" s="522">
        <f>AI19+AJ19+AK19+AL19</f>
        <v>0</v>
      </c>
      <c r="AN19" s="1408">
        <f t="shared" si="10"/>
        <v>10</v>
      </c>
      <c r="AO19" s="1503" t="e">
        <f>AI19+AC19+W19+#REF!+#REF!+#REF!+#REF!+#REF!+#REF!+#REF!</f>
        <v>#REF!</v>
      </c>
      <c r="AP19" s="1503" t="e">
        <f>AJ19+AD19+X19+#REF!+#REF!+#REF!+#REF!+#REF!+#REF!+#REF!</f>
        <v>#REF!</v>
      </c>
      <c r="AQ19" s="1503" t="e">
        <f>AK19+AE19+Y19+#REF!+#REF!+#REF!+#REF!+#REF!+#REF!+#REF!</f>
        <v>#REF!</v>
      </c>
      <c r="AR19" s="1503" t="e">
        <f>AL19+AF19+Z19+#REF!+#REF!+#REF!+#REF!+#REF!+#REF!+#REF!</f>
        <v>#REF!</v>
      </c>
      <c r="AS19" s="1503" t="e">
        <f>#REF!+#REF!+#REF!+#REF!+#REF!+#REF!+U19+AA19+AG19+AM19</f>
        <v>#REF!</v>
      </c>
      <c r="AT19" s="1361" t="e">
        <f t="shared" si="3"/>
        <v>#REF!</v>
      </c>
      <c r="AU19" s="1507"/>
    </row>
    <row r="20" spans="1:47" ht="31.9" customHeight="1" thickBot="1">
      <c r="A20" s="2582"/>
      <c r="B20" s="518" t="s">
        <v>1630</v>
      </c>
      <c r="C20" s="723"/>
      <c r="D20" s="723" t="s">
        <v>92</v>
      </c>
      <c r="E20" s="723" t="s">
        <v>337</v>
      </c>
      <c r="F20" s="723" t="s">
        <v>1170</v>
      </c>
      <c r="G20" s="723" t="s">
        <v>120</v>
      </c>
      <c r="H20" s="769" t="s">
        <v>1643</v>
      </c>
      <c r="I20" s="769" t="s">
        <v>1644</v>
      </c>
      <c r="J20" s="779" t="e">
        <f>I20-F18</f>
        <v>#VALUE!</v>
      </c>
      <c r="K20" s="2118"/>
      <c r="L20" s="2119" t="s">
        <v>1633</v>
      </c>
      <c r="M20" s="846"/>
      <c r="N20" s="846"/>
      <c r="O20" s="846"/>
      <c r="P20" s="846"/>
      <c r="Q20" s="1407"/>
      <c r="R20" s="1407"/>
      <c r="S20" s="1407">
        <v>10</v>
      </c>
      <c r="T20" s="735"/>
      <c r="U20" s="522"/>
      <c r="V20" s="2146"/>
      <c r="W20" s="522"/>
      <c r="X20" s="522"/>
      <c r="Y20" s="2122"/>
      <c r="Z20" s="2120"/>
      <c r="AA20" s="522">
        <f t="shared" si="7"/>
        <v>0</v>
      </c>
      <c r="AB20" s="194"/>
      <c r="AC20" s="2123"/>
      <c r="AD20" s="2124"/>
      <c r="AE20" s="2125"/>
      <c r="AF20" s="2125"/>
      <c r="AG20" s="522">
        <f t="shared" ref="AG20:AG27" si="13">AC20+AD20+AE20+AF20</f>
        <v>0</v>
      </c>
      <c r="AH20" s="194"/>
      <c r="AI20" s="522"/>
      <c r="AJ20" s="522"/>
      <c r="AK20" s="522"/>
      <c r="AL20" s="522"/>
      <c r="AM20" s="522">
        <f t="shared" ref="AM20:AM27" si="14">AI20+AJ20+AK20+AL20</f>
        <v>0</v>
      </c>
      <c r="AN20" s="1408">
        <f t="shared" si="10"/>
        <v>10</v>
      </c>
      <c r="AO20" s="1503" t="e">
        <f>AI20+AC20+W20+#REF!+#REF!+#REF!+#REF!+#REF!+#REF!+#REF!</f>
        <v>#REF!</v>
      </c>
      <c r="AP20" s="1503" t="e">
        <f>AJ20+AD20+X20+#REF!+#REF!+#REF!+#REF!+#REF!+#REF!+#REF!</f>
        <v>#REF!</v>
      </c>
      <c r="AQ20" s="1503" t="e">
        <f>AK20+AE20+Y20+#REF!+#REF!+#REF!+#REF!+#REF!+#REF!+#REF!</f>
        <v>#REF!</v>
      </c>
      <c r="AR20" s="1503" t="e">
        <f>AL20+AF20+Z20+#REF!+#REF!+#REF!+#REF!+#REF!+#REF!+#REF!</f>
        <v>#REF!</v>
      </c>
      <c r="AS20" s="1503" t="e">
        <f>#REF!+#REF!+#REF!+#REF!+#REF!+#REF!+U20+AA20+AG20+AM20</f>
        <v>#REF!</v>
      </c>
      <c r="AT20" s="1359" t="e">
        <f t="shared" si="3"/>
        <v>#REF!</v>
      </c>
    </row>
    <row r="21" spans="1:47" ht="26.25" thickBot="1">
      <c r="A21" s="2582"/>
      <c r="B21" s="518" t="s">
        <v>1631</v>
      </c>
      <c r="C21" s="723"/>
      <c r="D21" s="723" t="s">
        <v>92</v>
      </c>
      <c r="E21" s="723" t="s">
        <v>337</v>
      </c>
      <c r="F21" s="2037" t="s">
        <v>1170</v>
      </c>
      <c r="G21" s="723" t="s">
        <v>120</v>
      </c>
      <c r="H21" s="769" t="s">
        <v>1643</v>
      </c>
      <c r="I21" s="769" t="s">
        <v>1644</v>
      </c>
      <c r="J21" s="779" t="e">
        <f>I21-F18</f>
        <v>#VALUE!</v>
      </c>
      <c r="K21" s="2118"/>
      <c r="L21" s="2119" t="s">
        <v>1634</v>
      </c>
      <c r="M21" s="846"/>
      <c r="N21" s="846"/>
      <c r="O21" s="846"/>
      <c r="P21" s="846"/>
      <c r="Q21" s="1407"/>
      <c r="R21" s="1407"/>
      <c r="S21" s="1407">
        <v>5</v>
      </c>
      <c r="T21" s="735"/>
      <c r="U21" s="522"/>
      <c r="V21" s="2147"/>
      <c r="W21" s="522"/>
      <c r="X21" s="522"/>
      <c r="Y21" s="2122"/>
      <c r="Z21" s="2120"/>
      <c r="AA21" s="522">
        <f t="shared" si="7"/>
        <v>0</v>
      </c>
      <c r="AB21" s="194"/>
      <c r="AC21" s="1410"/>
      <c r="AD21" s="2124"/>
      <c r="AE21" s="2125"/>
      <c r="AF21" s="2125"/>
      <c r="AG21" s="522">
        <f t="shared" si="13"/>
        <v>0</v>
      </c>
      <c r="AH21" s="194"/>
      <c r="AI21" s="522"/>
      <c r="AJ21" s="522"/>
      <c r="AK21" s="522"/>
      <c r="AL21" s="522"/>
      <c r="AM21" s="522">
        <f t="shared" si="14"/>
        <v>0</v>
      </c>
      <c r="AN21" s="1408">
        <f t="shared" si="10"/>
        <v>5</v>
      </c>
      <c r="AO21" s="1503" t="e">
        <f>AI21+AC21+W21+#REF!+#REF!+#REF!+#REF!+#REF!+#REF!+#REF!</f>
        <v>#REF!</v>
      </c>
      <c r="AP21" s="1503" t="e">
        <f>AJ21+AD21+X21+#REF!+#REF!+#REF!+#REF!+#REF!+#REF!+#REF!</f>
        <v>#REF!</v>
      </c>
      <c r="AQ21" s="1503" t="e">
        <f>AK21+AE21+Y21+#REF!+#REF!+#REF!+#REF!+#REF!+#REF!+#REF!</f>
        <v>#REF!</v>
      </c>
      <c r="AR21" s="1503" t="e">
        <f>AL21+AF21+Z21+#REF!+#REF!+#REF!+#REF!+#REF!+#REF!+#REF!</f>
        <v>#REF!</v>
      </c>
      <c r="AS21" s="1503" t="e">
        <f>#REF!+#REF!+#REF!+#REF!+#REF!+#REF!+U21+AA21+AG21+AM21</f>
        <v>#REF!</v>
      </c>
      <c r="AT21" s="1359" t="e">
        <f t="shared" si="3"/>
        <v>#REF!</v>
      </c>
    </row>
    <row r="22" spans="1:47" ht="27" customHeight="1" thickBot="1">
      <c r="A22" s="2582"/>
      <c r="B22" s="518" t="s">
        <v>1632</v>
      </c>
      <c r="C22" s="723"/>
      <c r="D22" s="723" t="s">
        <v>92</v>
      </c>
      <c r="E22" s="723" t="s">
        <v>337</v>
      </c>
      <c r="F22" s="2037" t="s">
        <v>1170</v>
      </c>
      <c r="G22" s="723" t="s">
        <v>120</v>
      </c>
      <c r="H22" s="769" t="s">
        <v>1643</v>
      </c>
      <c r="I22" s="769" t="s">
        <v>1644</v>
      </c>
      <c r="J22" s="779" t="e">
        <f>I22-F18</f>
        <v>#VALUE!</v>
      </c>
      <c r="K22" s="2118"/>
      <c r="L22" s="2119" t="s">
        <v>341</v>
      </c>
      <c r="M22" s="846">
        <v>15</v>
      </c>
      <c r="N22" s="846">
        <v>15</v>
      </c>
      <c r="O22" s="846"/>
      <c r="P22" s="846"/>
      <c r="Q22" s="1407">
        <f t="shared" si="11"/>
        <v>15</v>
      </c>
      <c r="R22" s="1407">
        <f t="shared" si="12"/>
        <v>15</v>
      </c>
      <c r="S22" s="1407">
        <f t="shared" ref="S22:S26" si="15">Q22+R22</f>
        <v>30</v>
      </c>
      <c r="T22" s="735"/>
      <c r="U22" s="522"/>
      <c r="V22" s="2159"/>
      <c r="W22" s="522"/>
      <c r="X22" s="522"/>
      <c r="Y22" s="2122"/>
      <c r="Z22" s="2120"/>
      <c r="AA22" s="522">
        <f t="shared" si="7"/>
        <v>0</v>
      </c>
      <c r="AB22" s="194"/>
      <c r="AC22" s="1410"/>
      <c r="AD22" s="2120"/>
      <c r="AE22" s="522"/>
      <c r="AF22" s="522"/>
      <c r="AG22" s="522">
        <f t="shared" si="13"/>
        <v>0</v>
      </c>
      <c r="AH22" s="194"/>
      <c r="AI22" s="522"/>
      <c r="AJ22" s="522"/>
      <c r="AK22" s="522"/>
      <c r="AL22" s="522"/>
      <c r="AM22" s="522">
        <f t="shared" si="14"/>
        <v>0</v>
      </c>
      <c r="AN22" s="2148">
        <f t="shared" si="10"/>
        <v>30</v>
      </c>
      <c r="AO22" s="1503" t="e">
        <f>AI22+AC22+W22+#REF!+#REF!+#REF!+#REF!+#REF!+#REF!+#REF!</f>
        <v>#REF!</v>
      </c>
      <c r="AP22" s="1503" t="e">
        <f>AJ22+AD22+X22+#REF!+#REF!+#REF!+#REF!+#REF!+#REF!+#REF!</f>
        <v>#REF!</v>
      </c>
      <c r="AQ22" s="1503" t="e">
        <f>AK22+AE22+Y22+#REF!+#REF!+#REF!+#REF!+#REF!+#REF!+#REF!</f>
        <v>#REF!</v>
      </c>
      <c r="AR22" s="2148" t="e">
        <f>AL22+AF22+Z22+#REF!+#REF!+#REF!+#REF!+#REF!+#REF!+#REF!</f>
        <v>#REF!</v>
      </c>
      <c r="AS22" s="1503" t="e">
        <f>#REF!+#REF!+#REF!+#REF!+#REF!+#REF!+U22+AA22+AG22+AM22</f>
        <v>#REF!</v>
      </c>
      <c r="AT22" s="1361" t="e">
        <f t="shared" si="3"/>
        <v>#REF!</v>
      </c>
    </row>
    <row r="23" spans="1:47" ht="27.6" customHeight="1" thickBot="1">
      <c r="A23" s="2582"/>
      <c r="B23" s="518" t="s">
        <v>1636</v>
      </c>
      <c r="C23" s="723"/>
      <c r="D23" s="723" t="s">
        <v>92</v>
      </c>
      <c r="E23" s="723" t="s">
        <v>337</v>
      </c>
      <c r="F23" s="2037" t="s">
        <v>1170</v>
      </c>
      <c r="G23" s="723" t="s">
        <v>120</v>
      </c>
      <c r="H23" s="769" t="s">
        <v>1643</v>
      </c>
      <c r="I23" s="769" t="s">
        <v>1644</v>
      </c>
      <c r="J23" s="779" t="e">
        <f>I23-F18</f>
        <v>#VALUE!</v>
      </c>
      <c r="K23" s="2118"/>
      <c r="L23" s="2119" t="s">
        <v>1635</v>
      </c>
      <c r="M23" s="846">
        <v>15</v>
      </c>
      <c r="N23" s="846">
        <v>15</v>
      </c>
      <c r="O23" s="846"/>
      <c r="P23" s="846"/>
      <c r="Q23" s="1407">
        <f t="shared" si="11"/>
        <v>15</v>
      </c>
      <c r="R23" s="1407">
        <f t="shared" si="12"/>
        <v>15</v>
      </c>
      <c r="S23" s="1407">
        <f t="shared" si="15"/>
        <v>30</v>
      </c>
      <c r="T23" s="735"/>
      <c r="U23" s="522"/>
      <c r="V23" s="2159"/>
      <c r="W23" s="522"/>
      <c r="X23" s="522"/>
      <c r="Y23" s="2122"/>
      <c r="Z23" s="2149"/>
      <c r="AA23" s="522">
        <f t="shared" si="7"/>
        <v>0</v>
      </c>
      <c r="AB23" s="194"/>
      <c r="AC23" s="1410"/>
      <c r="AD23" s="2120"/>
      <c r="AE23" s="522"/>
      <c r="AF23" s="522"/>
      <c r="AG23" s="522">
        <f t="shared" si="13"/>
        <v>0</v>
      </c>
      <c r="AH23" s="194"/>
      <c r="AI23" s="522"/>
      <c r="AJ23" s="522"/>
      <c r="AK23" s="522"/>
      <c r="AL23" s="522"/>
      <c r="AM23" s="522">
        <f t="shared" si="14"/>
        <v>0</v>
      </c>
      <c r="AN23" s="2148">
        <f t="shared" si="10"/>
        <v>30</v>
      </c>
      <c r="AO23" s="1503" t="e">
        <f>AI23+AC23+W23+#REF!+#REF!+#REF!+#REF!+#REF!+#REF!+#REF!</f>
        <v>#REF!</v>
      </c>
      <c r="AP23" s="1503" t="e">
        <f>AJ23+AD23+X23+#REF!+#REF!+#REF!+#REF!+#REF!+#REF!+#REF!</f>
        <v>#REF!</v>
      </c>
      <c r="AQ23" s="1503" t="e">
        <f>AK23+AE23+Y23+#REF!+#REF!+#REF!+#REF!+#REF!+#REF!+#REF!</f>
        <v>#REF!</v>
      </c>
      <c r="AR23" s="2148" t="e">
        <f>AL23+AF23+Z23+#REF!+#REF!+#REF!+#REF!+#REF!+#REF!+#REF!</f>
        <v>#REF!</v>
      </c>
      <c r="AS23" s="1503" t="e">
        <f>#REF!+#REF!+#REF!+#REF!+#REF!+#REF!+U23+AA23+AG23+AM23</f>
        <v>#REF!</v>
      </c>
      <c r="AT23" s="1358" t="e">
        <f t="shared" si="3"/>
        <v>#REF!</v>
      </c>
    </row>
    <row r="24" spans="1:47" ht="29.45" customHeight="1" thickBot="1">
      <c r="A24" s="2582"/>
      <c r="B24" s="518" t="s">
        <v>1637</v>
      </c>
      <c r="C24" s="723"/>
      <c r="D24" s="723" t="s">
        <v>92</v>
      </c>
      <c r="E24" s="723" t="s">
        <v>337</v>
      </c>
      <c r="F24" s="2037" t="s">
        <v>1170</v>
      </c>
      <c r="G24" s="723" t="s">
        <v>120</v>
      </c>
      <c r="H24" s="769" t="s">
        <v>1643</v>
      </c>
      <c r="I24" s="769" t="s">
        <v>1644</v>
      </c>
      <c r="J24" s="779" t="e">
        <v>#VALUE!</v>
      </c>
      <c r="K24" s="2118"/>
      <c r="L24" s="2119" t="s">
        <v>341</v>
      </c>
      <c r="M24" s="846"/>
      <c r="N24" s="846"/>
      <c r="O24" s="846">
        <v>549</v>
      </c>
      <c r="P24" s="846">
        <v>650</v>
      </c>
      <c r="Q24" s="1407">
        <f t="shared" si="11"/>
        <v>549</v>
      </c>
      <c r="R24" s="1407">
        <f t="shared" si="12"/>
        <v>650</v>
      </c>
      <c r="S24" s="1407">
        <f>Q24+R24</f>
        <v>1199</v>
      </c>
      <c r="T24" s="735"/>
      <c r="U24" s="522"/>
      <c r="V24" s="2159"/>
      <c r="W24" s="522"/>
      <c r="X24" s="522"/>
      <c r="Y24" s="2122"/>
      <c r="Z24" s="2149"/>
      <c r="AA24" s="522">
        <f t="shared" si="7"/>
        <v>0</v>
      </c>
      <c r="AB24" s="194"/>
      <c r="AC24" s="1410"/>
      <c r="AD24" s="2120"/>
      <c r="AE24" s="522"/>
      <c r="AF24" s="522"/>
      <c r="AG24" s="522">
        <f t="shared" si="13"/>
        <v>0</v>
      </c>
      <c r="AH24" s="194"/>
      <c r="AI24" s="522"/>
      <c r="AJ24" s="522"/>
      <c r="AK24" s="522"/>
      <c r="AL24" s="522"/>
      <c r="AM24" s="522">
        <f t="shared" si="14"/>
        <v>0</v>
      </c>
      <c r="AN24" s="1408">
        <f t="shared" si="10"/>
        <v>1199</v>
      </c>
      <c r="AO24" s="1503" t="e">
        <f>AI24+AC24+W24+#REF!+#REF!+#REF!+#REF!+#REF!+#REF!+#REF!</f>
        <v>#REF!</v>
      </c>
      <c r="AP24" s="1503" t="e">
        <f>AJ24+AD24+X24+#REF!+#REF!+#REF!+#REF!+#REF!+#REF!+#REF!</f>
        <v>#REF!</v>
      </c>
      <c r="AQ24" s="1503" t="e">
        <f>AK24+AE24+Y24+#REF!+#REF!+#REF!+#REF!+#REF!+#REF!+#REF!</f>
        <v>#REF!</v>
      </c>
      <c r="AR24" s="1503" t="e">
        <f>AL24+AF24+Z24+#REF!+#REF!+#REF!+#REF!+#REF!+#REF!+#REF!</f>
        <v>#REF!</v>
      </c>
      <c r="AS24" s="1503" t="e">
        <f>#REF!+#REF!+#REF!+#REF!+#REF!+#REF!+U24+AA24+AG24+AM24</f>
        <v>#REF!</v>
      </c>
      <c r="AT24" s="1361" t="e">
        <f t="shared" si="3"/>
        <v>#REF!</v>
      </c>
    </row>
    <row r="25" spans="1:47" ht="28.9" customHeight="1" thickBot="1">
      <c r="A25" s="2582"/>
      <c r="B25" s="518" t="s">
        <v>1638</v>
      </c>
      <c r="C25" s="723"/>
      <c r="D25" s="723"/>
      <c r="E25" s="723" t="s">
        <v>337</v>
      </c>
      <c r="F25" s="2037" t="s">
        <v>378</v>
      </c>
      <c r="G25" s="723" t="s">
        <v>120</v>
      </c>
      <c r="H25" s="769" t="s">
        <v>1643</v>
      </c>
      <c r="I25" s="769" t="s">
        <v>1644</v>
      </c>
      <c r="J25" s="779" t="e">
        <v>#VALUE!</v>
      </c>
      <c r="K25" s="2118"/>
      <c r="L25" s="2119" t="s">
        <v>1634</v>
      </c>
      <c r="M25" s="846"/>
      <c r="N25" s="846"/>
      <c r="O25" s="846">
        <v>549</v>
      </c>
      <c r="P25" s="846">
        <v>650</v>
      </c>
      <c r="Q25" s="1407">
        <f t="shared" si="11"/>
        <v>549</v>
      </c>
      <c r="R25" s="1407">
        <f t="shared" si="12"/>
        <v>650</v>
      </c>
      <c r="S25" s="1407">
        <f t="shared" si="15"/>
        <v>1199</v>
      </c>
      <c r="T25" s="735"/>
      <c r="U25" s="522"/>
      <c r="V25" s="2159"/>
      <c r="W25" s="522"/>
      <c r="X25" s="522"/>
      <c r="Y25" s="2122"/>
      <c r="Z25" s="2149"/>
      <c r="AA25" s="522">
        <f t="shared" si="7"/>
        <v>0</v>
      </c>
      <c r="AB25" s="194"/>
      <c r="AC25" s="1410"/>
      <c r="AD25" s="2120"/>
      <c r="AE25" s="522"/>
      <c r="AF25" s="522"/>
      <c r="AG25" s="522">
        <f t="shared" si="13"/>
        <v>0</v>
      </c>
      <c r="AH25" s="194"/>
      <c r="AI25" s="522"/>
      <c r="AJ25" s="522"/>
      <c r="AK25" s="522"/>
      <c r="AL25" s="522"/>
      <c r="AM25" s="522">
        <f t="shared" si="14"/>
        <v>0</v>
      </c>
      <c r="AN25" s="1408">
        <f t="shared" si="10"/>
        <v>1199</v>
      </c>
      <c r="AO25" s="1503" t="e">
        <f>AI25+AC25+W25+#REF!+#REF!+#REF!+#REF!+#REF!+#REF!+#REF!</f>
        <v>#REF!</v>
      </c>
      <c r="AP25" s="1503" t="e">
        <f>AJ25+AD25+X25+#REF!+#REF!+#REF!+#REF!+#REF!+#REF!+#REF!</f>
        <v>#REF!</v>
      </c>
      <c r="AQ25" s="1503" t="e">
        <f>AK25+AE25+Y25+#REF!+#REF!+#REF!+#REF!+#REF!+#REF!+#REF!</f>
        <v>#REF!</v>
      </c>
      <c r="AR25" s="1503" t="e">
        <f>AL25+AF25+Z25+#REF!+#REF!+#REF!+#REF!+#REF!+#REF!+#REF!</f>
        <v>#REF!</v>
      </c>
      <c r="AS25" s="1503" t="e">
        <f>#REF!+#REF!+#REF!+#REF!+#REF!+#REF!+U25+AA25+AG25+AM25</f>
        <v>#REF!</v>
      </c>
      <c r="AT25" s="1361" t="e">
        <f t="shared" si="3"/>
        <v>#REF!</v>
      </c>
    </row>
    <row r="26" spans="1:47" ht="15.75" thickBot="1">
      <c r="A26" s="2582"/>
      <c r="B26" s="701" t="s">
        <v>1639</v>
      </c>
      <c r="C26" s="723"/>
      <c r="D26" s="723" t="s">
        <v>92</v>
      </c>
      <c r="E26" s="723" t="s">
        <v>337</v>
      </c>
      <c r="F26" s="2037" t="s">
        <v>1170</v>
      </c>
      <c r="G26" s="723" t="s">
        <v>120</v>
      </c>
      <c r="H26" s="769" t="s">
        <v>1643</v>
      </c>
      <c r="I26" s="769" t="s">
        <v>1644</v>
      </c>
      <c r="J26" s="779" t="e">
        <f>I26-F18</f>
        <v>#VALUE!</v>
      </c>
      <c r="K26" s="2118"/>
      <c r="L26" s="2119" t="s">
        <v>1175</v>
      </c>
      <c r="M26" s="846">
        <v>1324</v>
      </c>
      <c r="N26" s="846">
        <v>1193</v>
      </c>
      <c r="O26" s="846"/>
      <c r="P26" s="846"/>
      <c r="Q26" s="1407">
        <f t="shared" si="11"/>
        <v>1193</v>
      </c>
      <c r="R26" s="1407">
        <f t="shared" si="12"/>
        <v>1324</v>
      </c>
      <c r="S26" s="1407">
        <f t="shared" si="15"/>
        <v>2517</v>
      </c>
      <c r="T26" s="735"/>
      <c r="U26" s="522"/>
      <c r="V26" s="2146"/>
      <c r="W26" s="522"/>
      <c r="X26" s="522"/>
      <c r="Y26" s="2122"/>
      <c r="Z26" s="2120"/>
      <c r="AA26" s="522">
        <f t="shared" si="7"/>
        <v>0</v>
      </c>
      <c r="AB26" s="194"/>
      <c r="AC26" s="1410"/>
      <c r="AD26" s="2120"/>
      <c r="AE26" s="522"/>
      <c r="AF26" s="522"/>
      <c r="AG26" s="522">
        <f t="shared" si="13"/>
        <v>0</v>
      </c>
      <c r="AH26" s="194"/>
      <c r="AI26" s="522"/>
      <c r="AJ26" s="522"/>
      <c r="AK26" s="522"/>
      <c r="AL26" s="522"/>
      <c r="AM26" s="522">
        <f t="shared" si="14"/>
        <v>0</v>
      </c>
      <c r="AN26" s="1408">
        <f>S26</f>
        <v>2517</v>
      </c>
      <c r="AO26" s="1503" t="e">
        <f>AI26+AC26+W26+#REF!+#REF!+#REF!+#REF!+#REF!+#REF!+#REF!</f>
        <v>#REF!</v>
      </c>
      <c r="AP26" s="1503" t="e">
        <f>AJ26+AD26+X26+#REF!+#REF!+#REF!+#REF!+#REF!+#REF!+#REF!</f>
        <v>#REF!</v>
      </c>
      <c r="AQ26" s="1503" t="e">
        <f>AK26+AE26+Y26+#REF!+#REF!+#REF!+#REF!+#REF!+#REF!+#REF!</f>
        <v>#REF!</v>
      </c>
      <c r="AR26" s="1503" t="e">
        <f>AL26+AF26+Z26+#REF!+#REF!+#REF!+#REF!+#REF!+#REF!+#REF!</f>
        <v>#REF!</v>
      </c>
      <c r="AS26" s="1503" t="e">
        <f>#REF!+#REF!+#REF!+#REF!+#REF!+#REF!+U26+AA26+AG26+AM26</f>
        <v>#REF!</v>
      </c>
      <c r="AT26" s="1361" t="e">
        <f t="shared" si="3"/>
        <v>#REF!</v>
      </c>
    </row>
    <row r="27" spans="1:47" ht="25.5">
      <c r="A27" s="2583"/>
      <c r="B27" s="518" t="s">
        <v>1640</v>
      </c>
      <c r="C27" s="507"/>
      <c r="D27" s="507" t="s">
        <v>92</v>
      </c>
      <c r="E27" s="2150" t="s">
        <v>337</v>
      </c>
      <c r="F27" s="2151" t="s">
        <v>197</v>
      </c>
      <c r="G27" s="2150" t="s">
        <v>120</v>
      </c>
      <c r="H27" s="769" t="s">
        <v>1643</v>
      </c>
      <c r="I27" s="769" t="s">
        <v>1644</v>
      </c>
      <c r="J27" s="507" t="s">
        <v>1641</v>
      </c>
      <c r="K27" s="507"/>
      <c r="L27" s="507" t="s">
        <v>1635</v>
      </c>
      <c r="M27" s="2153"/>
      <c r="N27" s="2153"/>
      <c r="O27" s="2153"/>
      <c r="P27" s="2153"/>
      <c r="Q27" s="2153"/>
      <c r="R27" s="2153"/>
      <c r="S27" s="1407">
        <v>300</v>
      </c>
      <c r="T27" s="507"/>
      <c r="U27" s="2160"/>
      <c r="V27" s="2150"/>
      <c r="W27" s="2152"/>
      <c r="X27" s="2152"/>
      <c r="Y27" s="2152"/>
      <c r="Z27" s="2152"/>
      <c r="AA27" s="522">
        <f t="shared" si="7"/>
        <v>0</v>
      </c>
      <c r="AB27" s="507"/>
      <c r="AC27" s="2160"/>
      <c r="AD27" s="2160"/>
      <c r="AE27" s="2160"/>
      <c r="AF27" s="2160"/>
      <c r="AG27" s="522">
        <f t="shared" si="13"/>
        <v>0</v>
      </c>
      <c r="AH27" s="507"/>
      <c r="AI27" s="2160"/>
      <c r="AJ27" s="2160"/>
      <c r="AK27" s="2160"/>
      <c r="AL27" s="2160"/>
      <c r="AM27" s="522">
        <f t="shared" si="14"/>
        <v>0</v>
      </c>
      <c r="AN27" s="1408">
        <f>S27</f>
        <v>300</v>
      </c>
      <c r="AO27" s="1503" t="e">
        <f>AI27+AC27+W27+#REF!+#REF!+#REF!+#REF!+#REF!+#REF!+#REF!</f>
        <v>#REF!</v>
      </c>
      <c r="AP27" s="1503" t="e">
        <f>AJ27+AD27+X27+#REF!+#REF!+#REF!+#REF!+#REF!+#REF!+#REF!</f>
        <v>#REF!</v>
      </c>
      <c r="AQ27" s="1503" t="e">
        <f>AK27+AE27+Y27+#REF!+#REF!+#REF!+#REF!+#REF!+#REF!+#REF!</f>
        <v>#REF!</v>
      </c>
      <c r="AR27" s="1503" t="e">
        <f>AL27+AF27+Z27+#REF!+#REF!+#REF!+#REF!+#REF!+#REF!+#REF!</f>
        <v>#REF!</v>
      </c>
      <c r="AS27" s="1503" t="e">
        <f>#REF!+#REF!+#REF!+#REF!+#REF!+#REF!+U27+AA27+AG27+AM27</f>
        <v>#REF!</v>
      </c>
      <c r="AT27" s="1361" t="e">
        <f t="shared" si="3"/>
        <v>#REF!</v>
      </c>
    </row>
  </sheetData>
  <mergeCells count="16">
    <mergeCell ref="A16:A18"/>
    <mergeCell ref="V12:AA12"/>
    <mergeCell ref="AB12:AG12"/>
    <mergeCell ref="AH12:AM12"/>
    <mergeCell ref="A19:A27"/>
    <mergeCell ref="AN12:AS12"/>
    <mergeCell ref="A14:A15"/>
    <mergeCell ref="V11:AM11"/>
    <mergeCell ref="M12:S12"/>
    <mergeCell ref="C10:D10"/>
    <mergeCell ref="U10:AS10"/>
    <mergeCell ref="B1:G3"/>
    <mergeCell ref="U1:AM3"/>
    <mergeCell ref="C4:G4"/>
    <mergeCell ref="C7:G7"/>
    <mergeCell ref="C8:G8"/>
  </mergeCells>
  <conditionalFormatting sqref="F9:G11 F19:F23 F26 F14:G16 F17 G17:G18">
    <cfRule type="cellIs" dxfId="722" priority="36" operator="equal">
      <formula>"x"</formula>
    </cfRule>
  </conditionalFormatting>
  <conditionalFormatting sqref="T12 M12:R12">
    <cfRule type="cellIs" dxfId="721" priority="32" operator="equal">
      <formula>"x"</formula>
    </cfRule>
  </conditionalFormatting>
  <conditionalFormatting sqref="F12:G12">
    <cfRule type="cellIs" dxfId="720" priority="35" operator="equal">
      <formula>"x"</formula>
    </cfRule>
  </conditionalFormatting>
  <conditionalFormatting sqref="H12:L12">
    <cfRule type="cellIs" dxfId="719" priority="34" operator="equal">
      <formula>"x"</formula>
    </cfRule>
  </conditionalFormatting>
  <conditionalFormatting sqref="AN12:AR12">
    <cfRule type="cellIs" dxfId="718" priority="31" operator="equal">
      <formula>"x"</formula>
    </cfRule>
  </conditionalFormatting>
  <conditionalFormatting sqref="T13">
    <cfRule type="cellIs" dxfId="717" priority="28" operator="equal">
      <formula>"x"</formula>
    </cfRule>
  </conditionalFormatting>
  <conditionalFormatting sqref="K13:L13">
    <cfRule type="cellIs" dxfId="716" priority="29" operator="equal">
      <formula>"x"</formula>
    </cfRule>
  </conditionalFormatting>
  <conditionalFormatting sqref="F18">
    <cfRule type="cellIs" dxfId="715" priority="10" operator="equal">
      <formula>"x"</formula>
    </cfRule>
  </conditionalFormatting>
  <conditionalFormatting sqref="F24:F25">
    <cfRule type="cellIs" dxfId="714" priority="4" operator="equal">
      <formula>"x"</formula>
    </cfRule>
  </conditionalFormatting>
  <pageMargins left="0.7" right="0.7" top="0.75" bottom="0.75" header="0.3" footer="0.3"/>
  <pageSetup orientation="portrait" horizontalDpi="4294967295" verticalDpi="4294967295"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CK47"/>
  <sheetViews>
    <sheetView topLeftCell="A10" zoomScale="80" zoomScaleNormal="80" workbookViewId="0">
      <pane xSplit="2" ySplit="4" topLeftCell="CA19" activePane="bottomRight" state="frozen"/>
      <selection activeCell="I15" sqref="I15"/>
      <selection pane="topRight" activeCell="I15" sqref="I15"/>
      <selection pane="bottomLeft" activeCell="I15" sqref="I15"/>
      <selection pane="bottomRight" activeCell="CG30" sqref="CG30:CH30"/>
    </sheetView>
  </sheetViews>
  <sheetFormatPr defaultRowHeight="15"/>
  <cols>
    <col min="1" max="1" width="30.7109375" customWidth="1"/>
    <col min="2" max="2" width="40.85546875" customWidth="1"/>
    <col min="3" max="3" width="9.28515625" bestFit="1" customWidth="1"/>
    <col min="6" max="6" width="17.7109375" customWidth="1"/>
    <col min="7" max="7" width="34" customWidth="1"/>
    <col min="8" max="8" width="12" customWidth="1"/>
    <col min="9" max="9" width="12.140625" customWidth="1"/>
    <col min="10" max="10" width="9.42578125" bestFit="1" customWidth="1"/>
    <col min="11" max="11" width="9.28515625" bestFit="1" customWidth="1"/>
    <col min="13" max="15" width="9.28515625" bestFit="1" customWidth="1"/>
    <col min="17" max="19" width="9.28515625" bestFit="1" customWidth="1"/>
    <col min="20" max="20" width="10.28515625" customWidth="1"/>
    <col min="26" max="26" width="9.28515625" bestFit="1" customWidth="1"/>
    <col min="64" max="69" width="9.140625" style="1898"/>
    <col min="88" max="88" width="14" customWidth="1"/>
    <col min="89" max="89" width="22.28515625" customWidth="1"/>
  </cols>
  <sheetData>
    <row r="1" spans="1:89">
      <c r="A1" s="5"/>
      <c r="B1" s="2418" t="s">
        <v>1163</v>
      </c>
      <c r="C1" s="2419"/>
      <c r="D1" s="2419"/>
      <c r="E1" s="2419"/>
      <c r="F1" s="2419"/>
      <c r="G1" s="2420"/>
      <c r="AB1" s="2488" t="s">
        <v>68</v>
      </c>
      <c r="AC1" s="2489"/>
      <c r="AD1" s="2489"/>
      <c r="AE1" s="2489"/>
      <c r="AF1" s="2489"/>
      <c r="AG1" s="2489"/>
      <c r="AH1" s="2489"/>
      <c r="AI1" s="2489"/>
      <c r="AJ1" s="2489"/>
      <c r="AK1" s="2489"/>
      <c r="AL1" s="2489"/>
      <c r="AM1" s="2489"/>
      <c r="AN1" s="2489"/>
      <c r="AO1" s="2489"/>
      <c r="AP1" s="2489"/>
      <c r="AQ1" s="2489"/>
      <c r="AR1" s="2489"/>
      <c r="AS1" s="2489"/>
      <c r="AT1" s="2489"/>
      <c r="AU1" s="2489"/>
      <c r="AV1" s="2489"/>
      <c r="AW1" s="2489"/>
      <c r="AX1" s="2489"/>
      <c r="AY1" s="2489"/>
      <c r="AZ1" s="2489"/>
      <c r="BA1" s="2489"/>
      <c r="BB1" s="2489"/>
      <c r="BC1" s="2489"/>
      <c r="BD1" s="2489"/>
      <c r="BE1" s="2489"/>
      <c r="BF1" s="2489"/>
      <c r="BG1" s="2489"/>
      <c r="BH1" s="2489"/>
      <c r="BI1" s="2489"/>
      <c r="BJ1" s="2489"/>
      <c r="BK1" s="2489"/>
      <c r="BL1" s="2489"/>
      <c r="BM1" s="2489"/>
      <c r="BN1" s="2489"/>
      <c r="BO1" s="2489"/>
      <c r="BP1" s="2489"/>
      <c r="BQ1" s="2489"/>
      <c r="BR1" s="2489"/>
      <c r="BS1" s="2489"/>
      <c r="BT1" s="2489"/>
      <c r="BU1" s="2489"/>
      <c r="BV1" s="2489"/>
      <c r="BW1" s="2489"/>
      <c r="BX1" s="2489"/>
      <c r="BY1" s="2489"/>
      <c r="BZ1" s="2489"/>
      <c r="CA1" s="2489"/>
      <c r="CB1" s="2489"/>
      <c r="CC1" s="2489"/>
      <c r="CD1" s="446"/>
      <c r="CE1" s="446"/>
      <c r="CF1" s="446"/>
      <c r="CG1" s="446"/>
      <c r="CH1" s="446"/>
      <c r="CI1" s="446"/>
    </row>
    <row r="2" spans="1:89">
      <c r="A2" s="5"/>
      <c r="B2" s="2421"/>
      <c r="C2" s="2422"/>
      <c r="D2" s="2422"/>
      <c r="E2" s="2422"/>
      <c r="F2" s="2422"/>
      <c r="G2" s="2423"/>
      <c r="AB2" s="2490"/>
      <c r="AC2" s="2491"/>
      <c r="AD2" s="2491"/>
      <c r="AE2" s="2491"/>
      <c r="AF2" s="2491"/>
      <c r="AG2" s="2491"/>
      <c r="AH2" s="2491"/>
      <c r="AI2" s="2491"/>
      <c r="AJ2" s="2491"/>
      <c r="AK2" s="2491"/>
      <c r="AL2" s="2491"/>
      <c r="AM2" s="2491"/>
      <c r="AN2" s="2491"/>
      <c r="AO2" s="2491"/>
      <c r="AP2" s="2491"/>
      <c r="AQ2" s="2491"/>
      <c r="AR2" s="2491"/>
      <c r="AS2" s="2491"/>
      <c r="AT2" s="2491"/>
      <c r="AU2" s="2491"/>
      <c r="AV2" s="2491"/>
      <c r="AW2" s="2491"/>
      <c r="AX2" s="2491"/>
      <c r="AY2" s="2491"/>
      <c r="AZ2" s="2491"/>
      <c r="BA2" s="2491"/>
      <c r="BB2" s="2491"/>
      <c r="BC2" s="2491"/>
      <c r="BD2" s="2491"/>
      <c r="BE2" s="2491"/>
      <c r="BF2" s="2491"/>
      <c r="BG2" s="2491"/>
      <c r="BH2" s="2491"/>
      <c r="BI2" s="2491"/>
      <c r="BJ2" s="2491"/>
      <c r="BK2" s="2491"/>
      <c r="BL2" s="2491"/>
      <c r="BM2" s="2491"/>
      <c r="BN2" s="2491"/>
      <c r="BO2" s="2491"/>
      <c r="BP2" s="2491"/>
      <c r="BQ2" s="2491"/>
      <c r="BR2" s="2491"/>
      <c r="BS2" s="2491"/>
      <c r="BT2" s="2491"/>
      <c r="BU2" s="2491"/>
      <c r="BV2" s="2491"/>
      <c r="BW2" s="2491"/>
      <c r="BX2" s="2491"/>
      <c r="BY2" s="2491"/>
      <c r="BZ2" s="2491"/>
      <c r="CA2" s="2491"/>
      <c r="CB2" s="2491"/>
      <c r="CC2" s="2491"/>
      <c r="CD2" s="446"/>
      <c r="CE2" s="446"/>
      <c r="CF2" s="446"/>
      <c r="CG2" s="446"/>
      <c r="CH2" s="446"/>
      <c r="CI2" s="446"/>
      <c r="CJ2" s="1366" t="s">
        <v>1214</v>
      </c>
      <c r="CK2" s="507"/>
    </row>
    <row r="3" spans="1:89" ht="15.75" thickBot="1">
      <c r="A3" s="5"/>
      <c r="B3" s="2424"/>
      <c r="C3" s="2425"/>
      <c r="D3" s="2425"/>
      <c r="E3" s="2425"/>
      <c r="F3" s="2425"/>
      <c r="G3" s="2426"/>
      <c r="AB3" s="2492"/>
      <c r="AC3" s="2493"/>
      <c r="AD3" s="2493"/>
      <c r="AE3" s="2493"/>
      <c r="AF3" s="2493"/>
      <c r="AG3" s="2493"/>
      <c r="AH3" s="2493"/>
      <c r="AI3" s="2493"/>
      <c r="AJ3" s="2493"/>
      <c r="AK3" s="2493"/>
      <c r="AL3" s="2493"/>
      <c r="AM3" s="2493"/>
      <c r="AN3" s="2493"/>
      <c r="AO3" s="2493"/>
      <c r="AP3" s="2493"/>
      <c r="AQ3" s="2493"/>
      <c r="AR3" s="2493"/>
      <c r="AS3" s="2493"/>
      <c r="AT3" s="2493"/>
      <c r="AU3" s="2493"/>
      <c r="AV3" s="2493"/>
      <c r="AW3" s="2493"/>
      <c r="AX3" s="2493"/>
      <c r="AY3" s="2493"/>
      <c r="AZ3" s="2493"/>
      <c r="BA3" s="2493"/>
      <c r="BB3" s="2493"/>
      <c r="BC3" s="2493"/>
      <c r="BD3" s="2493"/>
      <c r="BE3" s="2493"/>
      <c r="BF3" s="2493"/>
      <c r="BG3" s="2493"/>
      <c r="BH3" s="2493"/>
      <c r="BI3" s="2493"/>
      <c r="BJ3" s="2493"/>
      <c r="BK3" s="2493"/>
      <c r="BL3" s="2493"/>
      <c r="BM3" s="2493"/>
      <c r="BN3" s="2493"/>
      <c r="BO3" s="2493"/>
      <c r="BP3" s="2493"/>
      <c r="BQ3" s="2493"/>
      <c r="BR3" s="2493"/>
      <c r="BS3" s="2493"/>
      <c r="BT3" s="2493"/>
      <c r="BU3" s="2493"/>
      <c r="BV3" s="2493"/>
      <c r="BW3" s="2493"/>
      <c r="BX3" s="2493"/>
      <c r="BY3" s="2493"/>
      <c r="BZ3" s="2493"/>
      <c r="CA3" s="2493"/>
      <c r="CB3" s="2493"/>
      <c r="CC3" s="2493"/>
      <c r="CD3" s="446"/>
      <c r="CE3" s="446"/>
      <c r="CF3" s="446"/>
      <c r="CG3" s="446"/>
      <c r="CH3" s="446"/>
      <c r="CI3" s="446"/>
      <c r="CJ3" s="1363"/>
      <c r="CK3" s="507" t="s">
        <v>1215</v>
      </c>
    </row>
    <row r="4" spans="1:89" ht="15.75" thickBot="1">
      <c r="A4" s="5"/>
      <c r="B4" s="440" t="s">
        <v>305</v>
      </c>
      <c r="C4" s="2494" t="s">
        <v>1164</v>
      </c>
      <c r="D4" s="2556"/>
      <c r="E4" s="2556"/>
      <c r="F4" s="2556"/>
      <c r="G4" s="2557"/>
      <c r="AB4" s="1281"/>
      <c r="AC4" s="1281"/>
      <c r="AD4" s="1281"/>
      <c r="AE4" s="1281"/>
      <c r="AF4" s="1281"/>
      <c r="AG4" s="1281"/>
      <c r="AH4" s="1281"/>
      <c r="AI4" s="1281"/>
      <c r="AJ4" s="1281"/>
      <c r="AK4" s="1281"/>
      <c r="AL4" s="1281"/>
      <c r="AM4" s="1281"/>
      <c r="AN4" s="1281"/>
      <c r="AO4" s="1281"/>
      <c r="AP4" s="1281"/>
      <c r="AQ4" s="1281"/>
      <c r="AR4" s="1281"/>
      <c r="AS4" s="1281"/>
      <c r="AT4" s="1281"/>
      <c r="AU4" s="1281"/>
      <c r="AV4" s="1281"/>
      <c r="AW4" s="1281"/>
      <c r="AX4" s="1281"/>
      <c r="AY4" s="1281"/>
      <c r="AZ4" s="1281"/>
      <c r="BA4" s="1281"/>
      <c r="BB4" s="1281"/>
      <c r="BC4" s="1281"/>
      <c r="BD4" s="1281"/>
      <c r="BE4" s="1281"/>
      <c r="BF4" s="1281"/>
      <c r="BG4" s="1281"/>
      <c r="BH4" s="1281"/>
      <c r="BI4" s="1281"/>
      <c r="BJ4" s="1281"/>
      <c r="BK4" s="1281"/>
      <c r="BL4" s="1886"/>
      <c r="BM4" s="1886"/>
      <c r="BN4" s="1886"/>
      <c r="BO4" s="1886"/>
      <c r="BP4" s="1886"/>
      <c r="BQ4" s="1886"/>
      <c r="BR4" s="1281"/>
      <c r="BS4" s="1281"/>
      <c r="BT4" s="1281"/>
      <c r="BU4" s="1281"/>
      <c r="BV4" s="1281"/>
      <c r="BW4" s="1281"/>
      <c r="BX4" s="1281"/>
      <c r="BY4" s="1281"/>
      <c r="BZ4" s="1281"/>
      <c r="CA4" s="1281"/>
      <c r="CB4" s="1281"/>
      <c r="CC4" s="1281"/>
      <c r="CD4" s="447"/>
      <c r="CE4" s="447"/>
      <c r="CF4" s="447"/>
      <c r="CG4" s="447"/>
      <c r="CH4" s="447"/>
      <c r="CI4" s="447"/>
      <c r="CJ4" s="1361"/>
      <c r="CK4" s="507" t="s">
        <v>1216</v>
      </c>
    </row>
    <row r="5" spans="1:89" ht="15.75" thickBot="1">
      <c r="A5" s="5"/>
      <c r="B5" s="440" t="s">
        <v>300</v>
      </c>
      <c r="C5" s="1283" t="s">
        <v>1165</v>
      </c>
      <c r="D5" s="1283"/>
      <c r="E5" s="1283"/>
      <c r="F5" s="1283"/>
      <c r="G5" s="1284"/>
      <c r="AB5" s="1281"/>
      <c r="AC5" s="1281"/>
      <c r="AD5" s="1281"/>
      <c r="AE5" s="1281"/>
      <c r="AF5" s="1281"/>
      <c r="AG5" s="1281"/>
      <c r="AH5" s="1281"/>
      <c r="AI5" s="1281"/>
      <c r="AJ5" s="1281"/>
      <c r="AK5" s="1281"/>
      <c r="AL5" s="1281"/>
      <c r="AM5" s="1281"/>
      <c r="AN5" s="1281"/>
      <c r="AO5" s="1281"/>
      <c r="AP5" s="1281"/>
      <c r="AQ5" s="1281"/>
      <c r="AR5" s="1281"/>
      <c r="AS5" s="1281"/>
      <c r="AT5" s="1281"/>
      <c r="AU5" s="1281"/>
      <c r="AV5" s="1281"/>
      <c r="AW5" s="1281"/>
      <c r="AX5" s="1281"/>
      <c r="AY5" s="1281"/>
      <c r="AZ5" s="1281"/>
      <c r="BA5" s="1281"/>
      <c r="BB5" s="1281"/>
      <c r="BC5" s="1281"/>
      <c r="BD5" s="1281"/>
      <c r="BE5" s="1281"/>
      <c r="BF5" s="1281"/>
      <c r="BG5" s="1281"/>
      <c r="BH5" s="1281"/>
      <c r="BI5" s="1281"/>
      <c r="BJ5" s="1281"/>
      <c r="BK5" s="1281"/>
      <c r="BL5" s="1886"/>
      <c r="BM5" s="1886"/>
      <c r="BN5" s="1886"/>
      <c r="BO5" s="1886"/>
      <c r="BP5" s="1886"/>
      <c r="BQ5" s="1886"/>
      <c r="BR5" s="1281"/>
      <c r="BS5" s="1281"/>
      <c r="BT5" s="1281"/>
      <c r="BU5" s="1281"/>
      <c r="BV5" s="1281"/>
      <c r="BW5" s="1281"/>
      <c r="BX5" s="1281"/>
      <c r="BY5" s="1281"/>
      <c r="BZ5" s="1281"/>
      <c r="CA5" s="1281"/>
      <c r="CB5" s="1281"/>
      <c r="CC5" s="1281"/>
      <c r="CD5" s="447"/>
      <c r="CE5" s="447"/>
      <c r="CF5" s="447"/>
      <c r="CG5" s="447"/>
      <c r="CH5" s="447"/>
      <c r="CI5" s="447"/>
      <c r="CJ5" s="1362"/>
      <c r="CK5" s="507" t="s">
        <v>1217</v>
      </c>
    </row>
    <row r="6" spans="1:89" ht="15.75" thickBot="1">
      <c r="A6" s="5"/>
      <c r="B6" s="440" t="s">
        <v>304</v>
      </c>
      <c r="C6" s="1283"/>
      <c r="D6" s="1283"/>
      <c r="E6" s="1283"/>
      <c r="F6" s="1283"/>
      <c r="G6" s="1284"/>
      <c r="AB6" s="1281"/>
      <c r="AC6" s="1281"/>
      <c r="AD6" s="1281"/>
      <c r="AE6" s="1281"/>
      <c r="AF6" s="1281"/>
      <c r="AG6" s="1281"/>
      <c r="AH6" s="1281"/>
      <c r="AI6" s="1281"/>
      <c r="AJ6" s="1281"/>
      <c r="AK6" s="1281"/>
      <c r="AL6" s="1281"/>
      <c r="AM6" s="1281"/>
      <c r="AN6" s="1281"/>
      <c r="AO6" s="1281"/>
      <c r="AP6" s="1281"/>
      <c r="AQ6" s="1281"/>
      <c r="AR6" s="1281"/>
      <c r="AS6" s="1281"/>
      <c r="AT6" s="1281"/>
      <c r="AU6" s="1281"/>
      <c r="AV6" s="1281"/>
      <c r="AW6" s="1281"/>
      <c r="AX6" s="1281"/>
      <c r="AY6" s="1281"/>
      <c r="AZ6" s="1281"/>
      <c r="BA6" s="1281"/>
      <c r="BB6" s="1281"/>
      <c r="BC6" s="1281"/>
      <c r="BD6" s="1281"/>
      <c r="BE6" s="1281"/>
      <c r="BF6" s="1281"/>
      <c r="BG6" s="1281"/>
      <c r="BH6" s="1281"/>
      <c r="BI6" s="1281"/>
      <c r="BJ6" s="1281"/>
      <c r="BK6" s="1281"/>
      <c r="BL6" s="1886"/>
      <c r="BM6" s="1886"/>
      <c r="BN6" s="1886"/>
      <c r="BO6" s="1886"/>
      <c r="BP6" s="1886"/>
      <c r="BQ6" s="1886"/>
      <c r="BR6" s="1281"/>
      <c r="BS6" s="1281"/>
      <c r="BT6" s="1281"/>
      <c r="BU6" s="1281"/>
      <c r="BV6" s="1281"/>
      <c r="BW6" s="1281"/>
      <c r="BX6" s="1281"/>
      <c r="BY6" s="1281"/>
      <c r="BZ6" s="1281"/>
      <c r="CA6" s="1281"/>
      <c r="CB6" s="1281"/>
      <c r="CC6" s="1281"/>
      <c r="CD6" s="447"/>
      <c r="CE6" s="447"/>
      <c r="CF6" s="447"/>
      <c r="CG6" s="447"/>
      <c r="CH6" s="447"/>
      <c r="CI6" s="447"/>
      <c r="CJ6" s="1367"/>
      <c r="CK6" s="507" t="s">
        <v>1218</v>
      </c>
    </row>
    <row r="7" spans="1:89" ht="15.75" thickBot="1">
      <c r="A7" s="5"/>
      <c r="B7" s="440" t="s">
        <v>302</v>
      </c>
      <c r="C7" s="2494" t="s">
        <v>1166</v>
      </c>
      <c r="D7" s="2556"/>
      <c r="E7" s="2556"/>
      <c r="F7" s="2556"/>
      <c r="G7" s="2557"/>
      <c r="AB7" s="1281"/>
      <c r="AC7" s="1281"/>
      <c r="AD7" s="1281"/>
      <c r="AE7" s="1281"/>
      <c r="AF7" s="1281"/>
      <c r="AG7" s="1281"/>
      <c r="AH7" s="1281"/>
      <c r="AI7" s="1281"/>
      <c r="AJ7" s="1281"/>
      <c r="AK7" s="1281"/>
      <c r="AL7" s="1281"/>
      <c r="AM7" s="1281"/>
      <c r="AN7" s="1281"/>
      <c r="AO7" s="1281"/>
      <c r="AP7" s="1281"/>
      <c r="AQ7" s="1281"/>
      <c r="AR7" s="1281"/>
      <c r="AS7" s="1281"/>
      <c r="AT7" s="1281"/>
      <c r="AU7" s="1281"/>
      <c r="AV7" s="1281"/>
      <c r="AW7" s="1281"/>
      <c r="AX7" s="1281"/>
      <c r="AY7" s="1281"/>
      <c r="AZ7" s="1281"/>
      <c r="BA7" s="1281"/>
      <c r="BB7" s="1281"/>
      <c r="BC7" s="1281"/>
      <c r="BD7" s="1281"/>
      <c r="BE7" s="1281"/>
      <c r="BF7" s="1281"/>
      <c r="BG7" s="1281"/>
      <c r="BH7" s="1281"/>
      <c r="BI7" s="1281"/>
      <c r="BJ7" s="1281"/>
      <c r="BK7" s="1281"/>
      <c r="BL7" s="1886"/>
      <c r="BM7" s="1886"/>
      <c r="BN7" s="1886"/>
      <c r="BO7" s="1886"/>
      <c r="BP7" s="1886"/>
      <c r="BQ7" s="1886"/>
      <c r="BR7" s="1281"/>
      <c r="BS7" s="1281"/>
      <c r="BT7" s="1281"/>
      <c r="BU7" s="1281"/>
      <c r="BV7" s="1281"/>
      <c r="BW7" s="1281"/>
      <c r="BX7" s="1281"/>
      <c r="BY7" s="1281"/>
      <c r="BZ7" s="1281"/>
      <c r="CA7" s="1281"/>
      <c r="CB7" s="1281"/>
      <c r="CC7" s="1281"/>
      <c r="CD7" s="447"/>
      <c r="CE7" s="447"/>
      <c r="CF7" s="447"/>
      <c r="CG7" s="447"/>
      <c r="CH7" s="447"/>
      <c r="CI7" s="447"/>
    </row>
    <row r="8" spans="1:89" ht="15.75" thickBot="1">
      <c r="A8" s="5"/>
      <c r="B8" s="440" t="s">
        <v>303</v>
      </c>
      <c r="C8" s="2494" t="s">
        <v>1167</v>
      </c>
      <c r="D8" s="2556"/>
      <c r="E8" s="2556"/>
      <c r="F8" s="2556"/>
      <c r="G8" s="2557"/>
      <c r="AB8" s="1281"/>
      <c r="AC8" s="1281"/>
      <c r="AD8" s="1281"/>
      <c r="AE8" s="1281"/>
      <c r="AF8" s="1281"/>
      <c r="AG8" s="1281"/>
      <c r="AH8" s="1281"/>
      <c r="AI8" s="1281"/>
      <c r="AJ8" s="1281"/>
      <c r="AK8" s="1281"/>
      <c r="AL8" s="1281"/>
      <c r="AM8" s="1281"/>
      <c r="AN8" s="1281"/>
      <c r="AO8" s="1281"/>
      <c r="AP8" s="1281"/>
      <c r="AQ8" s="1281"/>
      <c r="AR8" s="1281"/>
      <c r="AS8" s="1281"/>
      <c r="AT8" s="1281"/>
      <c r="AU8" s="1281"/>
      <c r="AV8" s="1281"/>
      <c r="AW8" s="1281"/>
      <c r="AX8" s="1281"/>
      <c r="AY8" s="1281"/>
      <c r="AZ8" s="1281"/>
      <c r="BA8" s="1281"/>
      <c r="BB8" s="1281"/>
      <c r="BC8" s="1281"/>
      <c r="BD8" s="1281"/>
      <c r="BE8" s="1281"/>
      <c r="BF8" s="1281"/>
      <c r="BG8" s="1281"/>
      <c r="BH8" s="1281"/>
      <c r="BI8" s="1281"/>
      <c r="BJ8" s="1281"/>
      <c r="BK8" s="1281"/>
      <c r="BL8" s="1886"/>
      <c r="BM8" s="1886"/>
      <c r="BN8" s="1886"/>
      <c r="BO8" s="1886"/>
      <c r="BP8" s="1886"/>
      <c r="BQ8" s="1886"/>
      <c r="BR8" s="1281"/>
      <c r="BS8" s="1281"/>
      <c r="BT8" s="1281"/>
      <c r="BU8" s="1281"/>
      <c r="BV8" s="1281"/>
      <c r="BW8" s="1281"/>
      <c r="BX8" s="1281"/>
      <c r="BY8" s="1281"/>
      <c r="BZ8" s="1281"/>
      <c r="CA8" s="1281"/>
      <c r="CB8" s="1281"/>
      <c r="CC8" s="1281"/>
      <c r="CD8" s="447"/>
      <c r="CE8" s="447"/>
      <c r="CF8" s="447"/>
      <c r="CG8" s="447"/>
      <c r="CH8" s="447"/>
      <c r="CI8" s="447"/>
    </row>
    <row r="9" spans="1:89" ht="15.75" thickBot="1">
      <c r="A9" s="5"/>
      <c r="B9" s="7"/>
      <c r="C9" s="7"/>
      <c r="D9" s="7"/>
      <c r="E9" s="7"/>
      <c r="F9" s="7"/>
      <c r="G9" s="7"/>
      <c r="AB9" s="441"/>
      <c r="AC9" s="441"/>
      <c r="AD9" s="441"/>
      <c r="AE9" s="441"/>
      <c r="AF9" s="441"/>
      <c r="AG9" s="441"/>
      <c r="AH9" s="441"/>
      <c r="AI9" s="441"/>
      <c r="AJ9" s="441"/>
      <c r="AK9" s="441"/>
      <c r="AL9" s="441"/>
      <c r="AM9" s="441"/>
      <c r="AN9" s="441"/>
      <c r="AO9" s="441"/>
      <c r="AP9" s="441"/>
      <c r="AQ9" s="441"/>
      <c r="AR9" s="441"/>
      <c r="AS9" s="441"/>
      <c r="AT9" s="441"/>
      <c r="AU9" s="441"/>
      <c r="AV9" s="441"/>
      <c r="AW9" s="441"/>
      <c r="AX9" s="441"/>
      <c r="AY9" s="441"/>
      <c r="AZ9" s="441"/>
      <c r="BA9" s="441"/>
      <c r="BB9" s="441"/>
      <c r="BC9" s="441"/>
      <c r="BD9" s="441"/>
      <c r="BE9" s="441"/>
      <c r="BF9" s="441"/>
      <c r="BG9" s="441"/>
      <c r="BH9" s="441"/>
      <c r="BI9" s="441"/>
      <c r="BJ9" s="441"/>
      <c r="BK9" s="441"/>
      <c r="BL9" s="441"/>
      <c r="BM9" s="441"/>
      <c r="BN9" s="441"/>
      <c r="BO9" s="441"/>
      <c r="BP9" s="441"/>
      <c r="BQ9" s="441"/>
      <c r="BR9" s="441"/>
      <c r="BS9" s="441"/>
      <c r="BT9" s="441"/>
      <c r="BU9" s="441"/>
      <c r="BV9" s="441"/>
      <c r="BW9" s="441"/>
      <c r="BX9" s="441"/>
      <c r="BY9" s="441"/>
      <c r="BZ9" s="441"/>
      <c r="CA9" s="441"/>
      <c r="CB9" s="441"/>
      <c r="CC9" s="441"/>
      <c r="CD9" s="448"/>
      <c r="CE9" s="448"/>
      <c r="CF9" s="448"/>
      <c r="CG9" s="448"/>
      <c r="CH9" s="448"/>
      <c r="CI9" s="448"/>
    </row>
    <row r="10" spans="1:89" ht="21" thickBot="1">
      <c r="A10" s="738" t="s">
        <v>64</v>
      </c>
      <c r="B10" s="739" t="s">
        <v>1168</v>
      </c>
      <c r="C10" s="2439" t="s">
        <v>57</v>
      </c>
      <c r="D10" s="2440"/>
      <c r="E10" s="1280"/>
      <c r="F10" s="741">
        <f ca="1">TODAY()</f>
        <v>42956</v>
      </c>
      <c r="G10" s="121"/>
      <c r="H10" s="158"/>
      <c r="I10" s="158"/>
      <c r="J10" s="158"/>
      <c r="K10" s="158"/>
      <c r="L10" s="158"/>
      <c r="M10" s="158"/>
      <c r="N10" s="158"/>
      <c r="O10" s="158"/>
      <c r="P10" s="158"/>
      <c r="Q10" s="158"/>
      <c r="R10" s="158"/>
      <c r="S10" s="158"/>
      <c r="T10" s="158"/>
      <c r="U10" s="158"/>
      <c r="V10" s="158"/>
      <c r="W10" s="158"/>
      <c r="X10" s="158"/>
      <c r="Y10" s="158"/>
      <c r="Z10" s="158"/>
      <c r="AB10" s="2479" t="s">
        <v>299</v>
      </c>
      <c r="AC10" s="2480"/>
      <c r="AD10" s="2480"/>
      <c r="AE10" s="2480"/>
      <c r="AF10" s="2480"/>
      <c r="AG10" s="2480"/>
      <c r="AH10" s="2480"/>
      <c r="AI10" s="2480"/>
      <c r="AJ10" s="2480"/>
      <c r="AK10" s="2480"/>
      <c r="AL10" s="2480"/>
      <c r="AM10" s="2480"/>
      <c r="AN10" s="2480"/>
      <c r="AO10" s="2480"/>
      <c r="AP10" s="2480"/>
      <c r="AQ10" s="2480"/>
      <c r="AR10" s="2480"/>
      <c r="AS10" s="2480"/>
      <c r="AT10" s="2480"/>
      <c r="AU10" s="2480"/>
      <c r="AV10" s="2480"/>
      <c r="AW10" s="2480"/>
      <c r="AX10" s="2480"/>
      <c r="AY10" s="2480"/>
      <c r="AZ10" s="2480"/>
      <c r="BA10" s="2480"/>
      <c r="BB10" s="2480"/>
      <c r="BC10" s="2480"/>
      <c r="BD10" s="2480"/>
      <c r="BE10" s="2480"/>
      <c r="BF10" s="2480"/>
      <c r="BG10" s="2480"/>
      <c r="BH10" s="2480"/>
      <c r="BI10" s="2480"/>
      <c r="BJ10" s="2480"/>
      <c r="BK10" s="2480"/>
      <c r="BL10" s="2480"/>
      <c r="BM10" s="2480"/>
      <c r="BN10" s="2480"/>
      <c r="BO10" s="2480"/>
      <c r="BP10" s="2480"/>
      <c r="BQ10" s="2480"/>
      <c r="BR10" s="2480"/>
      <c r="BS10" s="2480"/>
      <c r="BT10" s="2480"/>
      <c r="BU10" s="2480"/>
      <c r="BV10" s="2480"/>
      <c r="BW10" s="2480"/>
      <c r="BX10" s="2480"/>
      <c r="BY10" s="2480"/>
      <c r="BZ10" s="2480"/>
      <c r="CA10" s="2480"/>
      <c r="CB10" s="2480"/>
      <c r="CC10" s="2480"/>
      <c r="CD10" s="2481"/>
      <c r="CE10" s="2481"/>
      <c r="CF10" s="2481"/>
      <c r="CG10" s="2481"/>
      <c r="CH10" s="2481"/>
      <c r="CI10" s="2481"/>
    </row>
    <row r="11" spans="1:89" ht="16.5" thickBot="1">
      <c r="A11" s="768" t="s">
        <v>285</v>
      </c>
      <c r="B11" s="88"/>
      <c r="C11" s="88"/>
      <c r="D11" s="88"/>
      <c r="E11" s="88"/>
      <c r="F11" s="88"/>
      <c r="G11" s="88"/>
      <c r="H11" s="158"/>
      <c r="I11" s="158"/>
      <c r="J11" s="158"/>
      <c r="K11" s="158"/>
      <c r="L11" s="158"/>
      <c r="M11" s="158"/>
      <c r="N11" s="158"/>
      <c r="O11" s="158"/>
      <c r="P11" s="158"/>
      <c r="Q11" s="158"/>
      <c r="R11" s="158"/>
      <c r="S11" s="158"/>
      <c r="T11" s="158"/>
      <c r="U11" s="158"/>
      <c r="V11" s="158"/>
      <c r="W11" s="158"/>
      <c r="X11" s="158"/>
      <c r="Y11" s="158"/>
      <c r="Z11" s="158"/>
      <c r="AB11" s="2482" t="s">
        <v>288</v>
      </c>
      <c r="AC11" s="2483"/>
      <c r="AD11" s="2483"/>
      <c r="AE11" s="2483"/>
      <c r="AF11" s="2483"/>
      <c r="AG11" s="2483"/>
      <c r="AH11" s="2483"/>
      <c r="AI11" s="2483"/>
      <c r="AJ11" s="2483"/>
      <c r="AK11" s="2483"/>
      <c r="AL11" s="2483"/>
      <c r="AM11" s="2483"/>
      <c r="AN11" s="2483"/>
      <c r="AO11" s="2483"/>
      <c r="AP11" s="2483"/>
      <c r="AQ11" s="2483"/>
      <c r="AR11" s="2483"/>
      <c r="AS11" s="2484"/>
      <c r="AT11" s="2485" t="s">
        <v>310</v>
      </c>
      <c r="AU11" s="2486"/>
      <c r="AV11" s="2486"/>
      <c r="AW11" s="2486"/>
      <c r="AX11" s="2486"/>
      <c r="AY11" s="2486"/>
      <c r="AZ11" s="2486"/>
      <c r="BA11" s="2486"/>
      <c r="BB11" s="2486"/>
      <c r="BC11" s="2486"/>
      <c r="BD11" s="2486"/>
      <c r="BE11" s="2486"/>
      <c r="BF11" s="2486"/>
      <c r="BG11" s="2486"/>
      <c r="BH11" s="2486"/>
      <c r="BI11" s="2486"/>
      <c r="BJ11" s="2486"/>
      <c r="BK11" s="2487"/>
      <c r="BL11" s="2485" t="s">
        <v>289</v>
      </c>
      <c r="BM11" s="2486"/>
      <c r="BN11" s="2486"/>
      <c r="BO11" s="2486"/>
      <c r="BP11" s="2486"/>
      <c r="BQ11" s="2486"/>
      <c r="BR11" s="2486"/>
      <c r="BS11" s="2486"/>
      <c r="BT11" s="2486"/>
      <c r="BU11" s="2486"/>
      <c r="BV11" s="2486"/>
      <c r="BW11" s="2486"/>
      <c r="BX11" s="2486"/>
      <c r="BY11" s="2486"/>
      <c r="BZ11" s="2486"/>
      <c r="CA11" s="2486"/>
      <c r="CB11" s="2486"/>
      <c r="CC11" s="2487"/>
      <c r="CD11" s="467"/>
      <c r="CE11" s="467"/>
      <c r="CF11" s="467"/>
      <c r="CG11" s="467"/>
      <c r="CH11" s="467"/>
      <c r="CI11" s="467"/>
    </row>
    <row r="12" spans="1:89" s="462" customFormat="1" ht="60.75" customHeight="1" thickBot="1">
      <c r="A12" s="747" t="s">
        <v>70</v>
      </c>
      <c r="B12" s="747" t="s">
        <v>301</v>
      </c>
      <c r="C12" s="748" t="s">
        <v>373</v>
      </c>
      <c r="D12" s="748" t="s">
        <v>328</v>
      </c>
      <c r="E12" s="748" t="s">
        <v>69</v>
      </c>
      <c r="F12" s="747" t="s">
        <v>63</v>
      </c>
      <c r="G12" s="747" t="s">
        <v>942</v>
      </c>
      <c r="H12" s="748" t="s">
        <v>1</v>
      </c>
      <c r="I12" s="748" t="s">
        <v>2</v>
      </c>
      <c r="J12" s="749" t="s">
        <v>89</v>
      </c>
      <c r="K12" s="750" t="s">
        <v>329</v>
      </c>
      <c r="L12" s="751" t="s">
        <v>286</v>
      </c>
      <c r="M12" s="2459" t="s">
        <v>287</v>
      </c>
      <c r="N12" s="2460"/>
      <c r="O12" s="2460"/>
      <c r="P12" s="2460"/>
      <c r="Q12" s="2460"/>
      <c r="R12" s="2460"/>
      <c r="S12" s="2461"/>
      <c r="T12" s="752" t="s">
        <v>23</v>
      </c>
      <c r="U12" s="2462" t="s">
        <v>497</v>
      </c>
      <c r="V12" s="2462"/>
      <c r="W12" s="2462"/>
      <c r="X12" s="2462"/>
      <c r="Y12" s="2462"/>
      <c r="Z12" s="2462"/>
      <c r="AA12" s="461"/>
      <c r="AB12" s="2469" t="s">
        <v>290</v>
      </c>
      <c r="AC12" s="2469"/>
      <c r="AD12" s="2469"/>
      <c r="AE12" s="2469"/>
      <c r="AF12" s="2469"/>
      <c r="AG12" s="2469"/>
      <c r="AH12" s="2469" t="s">
        <v>291</v>
      </c>
      <c r="AI12" s="2469"/>
      <c r="AJ12" s="2469"/>
      <c r="AK12" s="2469"/>
      <c r="AL12" s="2469"/>
      <c r="AM12" s="2469"/>
      <c r="AN12" s="2469" t="s">
        <v>292</v>
      </c>
      <c r="AO12" s="2469"/>
      <c r="AP12" s="2469"/>
      <c r="AQ12" s="2469"/>
      <c r="AR12" s="2469"/>
      <c r="AS12" s="2469"/>
      <c r="AT12" s="2469" t="s">
        <v>293</v>
      </c>
      <c r="AU12" s="2469"/>
      <c r="AV12" s="2469"/>
      <c r="AW12" s="2469"/>
      <c r="AX12" s="2469"/>
      <c r="AY12" s="2469"/>
      <c r="AZ12" s="2469" t="s">
        <v>294</v>
      </c>
      <c r="BA12" s="2469"/>
      <c r="BB12" s="2469"/>
      <c r="BC12" s="2469"/>
      <c r="BD12" s="2469"/>
      <c r="BE12" s="2469"/>
      <c r="BF12" s="2469" t="s">
        <v>295</v>
      </c>
      <c r="BG12" s="2469"/>
      <c r="BH12" s="2469"/>
      <c r="BI12" s="2469"/>
      <c r="BJ12" s="2469"/>
      <c r="BK12" s="2469"/>
      <c r="BL12" s="2469" t="s">
        <v>296</v>
      </c>
      <c r="BM12" s="2469"/>
      <c r="BN12" s="2469"/>
      <c r="BO12" s="2469"/>
      <c r="BP12" s="2469"/>
      <c r="BQ12" s="2469"/>
      <c r="BR12" s="2469" t="s">
        <v>297</v>
      </c>
      <c r="BS12" s="2469"/>
      <c r="BT12" s="2469"/>
      <c r="BU12" s="2469"/>
      <c r="BV12" s="2469"/>
      <c r="BW12" s="2469"/>
      <c r="BX12" s="2469" t="s">
        <v>298</v>
      </c>
      <c r="BY12" s="2469"/>
      <c r="BZ12" s="2469"/>
      <c r="CA12" s="2469"/>
      <c r="CB12" s="2469"/>
      <c r="CC12" s="2469"/>
      <c r="CD12" s="2529" t="s">
        <v>308</v>
      </c>
      <c r="CE12" s="2529"/>
      <c r="CF12" s="2529"/>
      <c r="CG12" s="2529"/>
      <c r="CH12" s="2529"/>
      <c r="CI12" s="2529"/>
      <c r="CJ12"/>
      <c r="CK12"/>
    </row>
    <row r="13" spans="1:89" s="462" customFormat="1" ht="60.75" customHeight="1" thickBot="1">
      <c r="A13" s="753"/>
      <c r="B13" s="754" t="s">
        <v>312</v>
      </c>
      <c r="C13" s="755"/>
      <c r="D13" s="755"/>
      <c r="E13" s="755"/>
      <c r="F13" s="755"/>
      <c r="G13" s="755"/>
      <c r="H13" s="755"/>
      <c r="I13" s="755"/>
      <c r="J13" s="756"/>
      <c r="K13" s="757"/>
      <c r="L13" s="757"/>
      <c r="M13" s="758" t="s">
        <v>316</v>
      </c>
      <c r="N13" s="758" t="s">
        <v>317</v>
      </c>
      <c r="O13" s="758" t="s">
        <v>318</v>
      </c>
      <c r="P13" s="758" t="s">
        <v>319</v>
      </c>
      <c r="Q13" s="759" t="s">
        <v>325</v>
      </c>
      <c r="R13" s="759" t="s">
        <v>326</v>
      </c>
      <c r="S13" s="760" t="s">
        <v>327</v>
      </c>
      <c r="T13" s="761"/>
      <c r="U13" s="762" t="s">
        <v>306</v>
      </c>
      <c r="V13" s="763" t="s">
        <v>320</v>
      </c>
      <c r="W13" s="763" t="s">
        <v>321</v>
      </c>
      <c r="X13" s="763" t="s">
        <v>322</v>
      </c>
      <c r="Y13" s="763" t="s">
        <v>323</v>
      </c>
      <c r="Z13" s="763" t="s">
        <v>307</v>
      </c>
      <c r="AA13" s="461"/>
      <c r="AB13" s="489" t="s">
        <v>306</v>
      </c>
      <c r="AC13" s="490" t="s">
        <v>320</v>
      </c>
      <c r="AD13" s="490" t="s">
        <v>321</v>
      </c>
      <c r="AE13" s="490" t="s">
        <v>322</v>
      </c>
      <c r="AF13" s="490" t="s">
        <v>323</v>
      </c>
      <c r="AG13" s="490" t="s">
        <v>307</v>
      </c>
      <c r="AH13" s="489" t="s">
        <v>306</v>
      </c>
      <c r="AI13" s="490" t="s">
        <v>320</v>
      </c>
      <c r="AJ13" s="490" t="s">
        <v>321</v>
      </c>
      <c r="AK13" s="490" t="s">
        <v>322</v>
      </c>
      <c r="AL13" s="490" t="s">
        <v>323</v>
      </c>
      <c r="AM13" s="490" t="s">
        <v>307</v>
      </c>
      <c r="AN13" s="489" t="s">
        <v>306</v>
      </c>
      <c r="AO13" s="490" t="s">
        <v>320</v>
      </c>
      <c r="AP13" s="490" t="s">
        <v>321</v>
      </c>
      <c r="AQ13" s="490" t="s">
        <v>322</v>
      </c>
      <c r="AR13" s="490" t="s">
        <v>323</v>
      </c>
      <c r="AS13" s="490" t="s">
        <v>307</v>
      </c>
      <c r="AT13" s="489" t="s">
        <v>306</v>
      </c>
      <c r="AU13" s="490" t="s">
        <v>320</v>
      </c>
      <c r="AV13" s="490" t="s">
        <v>321</v>
      </c>
      <c r="AW13" s="490" t="s">
        <v>322</v>
      </c>
      <c r="AX13" s="490" t="s">
        <v>323</v>
      </c>
      <c r="AY13" s="490" t="s">
        <v>307</v>
      </c>
      <c r="AZ13" s="489" t="s">
        <v>306</v>
      </c>
      <c r="BA13" s="490" t="s">
        <v>320</v>
      </c>
      <c r="BB13" s="490" t="s">
        <v>321</v>
      </c>
      <c r="BC13" s="490" t="s">
        <v>322</v>
      </c>
      <c r="BD13" s="490" t="s">
        <v>323</v>
      </c>
      <c r="BE13" s="490" t="s">
        <v>307</v>
      </c>
      <c r="BF13" s="489" t="s">
        <v>306</v>
      </c>
      <c r="BG13" s="490" t="s">
        <v>320</v>
      </c>
      <c r="BH13" s="490" t="s">
        <v>321</v>
      </c>
      <c r="BI13" s="490" t="s">
        <v>322</v>
      </c>
      <c r="BJ13" s="490" t="s">
        <v>323</v>
      </c>
      <c r="BK13" s="490" t="s">
        <v>307</v>
      </c>
      <c r="BL13" s="489" t="s">
        <v>306</v>
      </c>
      <c r="BM13" s="490" t="s">
        <v>320</v>
      </c>
      <c r="BN13" s="490" t="s">
        <v>321</v>
      </c>
      <c r="BO13" s="490" t="s">
        <v>322</v>
      </c>
      <c r="BP13" s="490" t="s">
        <v>323</v>
      </c>
      <c r="BQ13" s="490" t="s">
        <v>307</v>
      </c>
      <c r="BR13" s="489" t="s">
        <v>306</v>
      </c>
      <c r="BS13" s="490" t="s">
        <v>320</v>
      </c>
      <c r="BT13" s="490" t="s">
        <v>321</v>
      </c>
      <c r="BU13" s="490" t="s">
        <v>322</v>
      </c>
      <c r="BV13" s="490" t="s">
        <v>323</v>
      </c>
      <c r="BW13" s="490" t="s">
        <v>307</v>
      </c>
      <c r="BX13" s="489" t="s">
        <v>306</v>
      </c>
      <c r="BY13" s="490" t="s">
        <v>320</v>
      </c>
      <c r="BZ13" s="490" t="s">
        <v>321</v>
      </c>
      <c r="CA13" s="490" t="s">
        <v>322</v>
      </c>
      <c r="CB13" s="490" t="s">
        <v>323</v>
      </c>
      <c r="CC13" s="490" t="s">
        <v>307</v>
      </c>
      <c r="CD13" s="456" t="s">
        <v>309</v>
      </c>
      <c r="CE13" s="456" t="s">
        <v>320</v>
      </c>
      <c r="CF13" s="456" t="s">
        <v>331</v>
      </c>
      <c r="CG13" s="456" t="s">
        <v>322</v>
      </c>
      <c r="CH13" s="456" t="s">
        <v>324</v>
      </c>
      <c r="CI13" s="456" t="s">
        <v>311</v>
      </c>
      <c r="CJ13" s="1357" t="s">
        <v>1219</v>
      </c>
      <c r="CK13"/>
    </row>
    <row r="14" spans="1:89" ht="40.5" customHeight="1" thickBot="1">
      <c r="A14" s="2576" t="s">
        <v>315</v>
      </c>
      <c r="B14" s="553" t="s">
        <v>313</v>
      </c>
      <c r="C14" s="515">
        <f>'D. ITT_All_Grants'!C77</f>
        <v>0</v>
      </c>
      <c r="D14" s="515" t="s">
        <v>92</v>
      </c>
      <c r="E14" s="515" t="s">
        <v>337</v>
      </c>
      <c r="F14" s="554" t="s">
        <v>197</v>
      </c>
      <c r="G14" s="554" t="e">
        <f>'D. ITT_All_Grants'!#REF!</f>
        <v>#REF!</v>
      </c>
      <c r="H14" s="769">
        <v>42378</v>
      </c>
      <c r="I14" s="769" t="s">
        <v>1171</v>
      </c>
      <c r="J14" s="770" t="e">
        <f>I14-#REF!</f>
        <v>#REF!</v>
      </c>
      <c r="K14" s="771"/>
      <c r="L14" s="772"/>
      <c r="M14" s="457">
        <f>M18</f>
        <v>15007</v>
      </c>
      <c r="N14" s="457"/>
      <c r="O14" s="1290">
        <v>14342</v>
      </c>
      <c r="P14" s="457">
        <v>15028</v>
      </c>
      <c r="Q14" s="459">
        <f>N14+O14</f>
        <v>14342</v>
      </c>
      <c r="R14" s="459">
        <f>M14+P14</f>
        <v>30035</v>
      </c>
      <c r="S14" s="477">
        <f>Q14+R14</f>
        <v>44377</v>
      </c>
      <c r="T14" s="1299"/>
      <c r="U14" s="843"/>
      <c r="V14" s="516"/>
      <c r="W14" s="516"/>
      <c r="X14" s="516"/>
      <c r="Y14" s="516"/>
      <c r="Z14" s="516">
        <f t="shared" ref="Z14:Z45" si="0">V14+W14+X14+Y14</f>
        <v>0</v>
      </c>
      <c r="AB14" s="1371">
        <v>8619</v>
      </c>
      <c r="AC14" s="1370">
        <v>892</v>
      </c>
      <c r="AD14" s="1370">
        <v>80</v>
      </c>
      <c r="AE14" s="1370">
        <v>1816</v>
      </c>
      <c r="AF14" s="1370">
        <v>2268</v>
      </c>
      <c r="AG14" s="1370">
        <f>AC14+AD14+AE14+AF14</f>
        <v>5056</v>
      </c>
      <c r="AH14" s="1371">
        <v>8619</v>
      </c>
      <c r="AI14" s="1370">
        <v>540</v>
      </c>
      <c r="AJ14" s="1370">
        <v>80</v>
      </c>
      <c r="AK14" s="1370">
        <v>2463</v>
      </c>
      <c r="AL14" s="1370">
        <v>2686</v>
      </c>
      <c r="AM14" s="1370">
        <f>AL14+AK14+AJ14+AI14</f>
        <v>5769</v>
      </c>
      <c r="AN14" s="1371">
        <v>8619</v>
      </c>
      <c r="AO14" s="1370">
        <v>1005</v>
      </c>
      <c r="AP14" s="1370">
        <v>140</v>
      </c>
      <c r="AQ14" s="1370">
        <v>2128</v>
      </c>
      <c r="AR14" s="1370">
        <v>1815</v>
      </c>
      <c r="AS14" s="1370">
        <f>AR14+AQ14+AP14+AO14</f>
        <v>5088</v>
      </c>
      <c r="AT14" s="1371">
        <v>8619</v>
      </c>
      <c r="AU14" s="1370">
        <v>1720</v>
      </c>
      <c r="AV14" s="1370">
        <v>66</v>
      </c>
      <c r="AW14" s="1370">
        <v>2978</v>
      </c>
      <c r="AX14" s="1370">
        <v>3294</v>
      </c>
      <c r="AY14" s="1370">
        <f>AU14+AV14+AW14+AX14</f>
        <v>8058</v>
      </c>
      <c r="AZ14" s="455"/>
      <c r="BA14" s="445"/>
      <c r="BB14" s="445"/>
      <c r="BC14" s="445"/>
      <c r="BD14" s="445"/>
      <c r="BE14" s="445">
        <f>BA14+BB14+BC14+BD14</f>
        <v>0</v>
      </c>
      <c r="BF14" s="455"/>
      <c r="BG14" s="445"/>
      <c r="BH14" s="445"/>
      <c r="BI14" s="445"/>
      <c r="BJ14" s="445"/>
      <c r="BK14" s="445">
        <f>BG14+BH14+BI14+BJ14</f>
        <v>0</v>
      </c>
      <c r="BL14" s="1887">
        <v>4451.5</v>
      </c>
      <c r="BM14" s="1370">
        <v>2717</v>
      </c>
      <c r="BN14" s="1370">
        <v>154</v>
      </c>
      <c r="BO14" s="1879">
        <v>7720</v>
      </c>
      <c r="BP14" s="1879">
        <v>7012</v>
      </c>
      <c r="BQ14" s="1370">
        <f>BM14+BN14+BO14+BP14</f>
        <v>17603</v>
      </c>
      <c r="BR14" s="455"/>
      <c r="BS14" s="2013">
        <f>BS35</f>
        <v>1965</v>
      </c>
      <c r="BT14" s="2013">
        <f>BT35</f>
        <v>14</v>
      </c>
      <c r="BU14" s="2009">
        <f>BU16</f>
        <v>9234.4000000000015</v>
      </c>
      <c r="BV14" s="2009">
        <f>BV16</f>
        <v>15012.800000000001</v>
      </c>
      <c r="BW14" s="445">
        <f>BS14+BT14+BU14+BV14</f>
        <v>26226.200000000004</v>
      </c>
      <c r="BX14" s="455"/>
      <c r="BY14" s="2135">
        <f>BY34</f>
        <v>2269</v>
      </c>
      <c r="BZ14" s="2135">
        <f>BZ34</f>
        <v>202</v>
      </c>
      <c r="CA14" s="2141">
        <f>CA16</f>
        <v>11720</v>
      </c>
      <c r="CB14" s="2141">
        <f>CB16</f>
        <v>12681.2</v>
      </c>
      <c r="CC14" s="469">
        <f>BY14+BZ14+CA14+CB14</f>
        <v>26872.2</v>
      </c>
      <c r="CD14" s="580">
        <f t="shared" ref="CD14:CD45" si="1">S14</f>
        <v>44377</v>
      </c>
      <c r="CE14" s="581">
        <f>BY14+BS14+BM14+BG14+BA14+AU14+AO14+AI14+AC14+V14</f>
        <v>11108</v>
      </c>
      <c r="CF14" s="581">
        <f t="shared" ref="CF14:CH29" si="2">BZ14+BT14+BN14+BH14+BB14+AV14+AP14+AJ14+AD14+W14</f>
        <v>736</v>
      </c>
      <c r="CG14" s="581">
        <f t="shared" si="2"/>
        <v>38059.4</v>
      </c>
      <c r="CH14" s="581">
        <f t="shared" si="2"/>
        <v>44769</v>
      </c>
      <c r="CI14" s="581">
        <f t="shared" ref="CI14:CI19" si="3">CE14+CF14+CG14+CH14</f>
        <v>94672.4</v>
      </c>
      <c r="CJ14" s="1361">
        <f>CI14/CD14*100%</f>
        <v>2.1333663834869414</v>
      </c>
    </row>
    <row r="15" spans="1:89" ht="44.25" customHeight="1" thickBot="1">
      <c r="A15" s="2577"/>
      <c r="B15" s="553" t="s">
        <v>314</v>
      </c>
      <c r="C15" s="515">
        <f>'D. ITT_All_Grants'!C78</f>
        <v>0</v>
      </c>
      <c r="D15" s="515" t="s">
        <v>92</v>
      </c>
      <c r="E15" s="515" t="s">
        <v>88</v>
      </c>
      <c r="F15" s="554" t="s">
        <v>197</v>
      </c>
      <c r="G15" s="554" t="e">
        <f>'D. ITT_All_Grants'!#REF!</f>
        <v>#REF!</v>
      </c>
      <c r="H15" s="769">
        <v>42378</v>
      </c>
      <c r="I15" s="769" t="s">
        <v>1171</v>
      </c>
      <c r="J15" s="862" t="e">
        <f>I15-#REF!</f>
        <v>#REF!</v>
      </c>
      <c r="K15" s="778"/>
      <c r="L15" s="779"/>
      <c r="M15" s="783">
        <v>60</v>
      </c>
      <c r="N15" s="783">
        <v>100</v>
      </c>
      <c r="O15" s="1298">
        <v>0</v>
      </c>
      <c r="P15" s="783">
        <v>0</v>
      </c>
      <c r="Q15" s="459">
        <f t="shared" ref="Q15:Q47" si="4">N15+O15</f>
        <v>100</v>
      </c>
      <c r="R15" s="459">
        <f t="shared" ref="R15:R47" si="5">M15+P15</f>
        <v>60</v>
      </c>
      <c r="S15" s="477">
        <f t="shared" ref="S15:S47" si="6">Q15+R15</f>
        <v>160</v>
      </c>
      <c r="T15" s="781"/>
      <c r="U15" s="843"/>
      <c r="V15" s="516"/>
      <c r="W15" s="516"/>
      <c r="X15" s="516"/>
      <c r="Y15" s="516"/>
      <c r="Z15" s="516">
        <f t="shared" si="0"/>
        <v>0</v>
      </c>
      <c r="AB15" s="1369">
        <v>305</v>
      </c>
      <c r="AC15" s="1370">
        <v>13916</v>
      </c>
      <c r="AD15" s="1370">
        <v>102</v>
      </c>
      <c r="AE15" s="1370">
        <v>10872</v>
      </c>
      <c r="AF15" s="1370">
        <v>11279</v>
      </c>
      <c r="AG15" s="1370">
        <f t="shared" ref="AG15:AG45" si="7">AC15+AD15+AE15+AF15</f>
        <v>36169</v>
      </c>
      <c r="AH15" s="1369"/>
      <c r="AI15" s="1370">
        <v>16320</v>
      </c>
      <c r="AJ15" s="1370">
        <v>279</v>
      </c>
      <c r="AK15" s="1370">
        <v>16894</v>
      </c>
      <c r="AL15" s="1370">
        <v>18359</v>
      </c>
      <c r="AM15" s="1370">
        <f t="shared" ref="AM15:AM34" si="8">AL15+AK15+AJ15+AI15</f>
        <v>51852</v>
      </c>
      <c r="AN15" s="1369"/>
      <c r="AO15" s="1370">
        <v>22732</v>
      </c>
      <c r="AP15" s="1370">
        <v>267</v>
      </c>
      <c r="AQ15" s="1370">
        <v>23660</v>
      </c>
      <c r="AR15" s="1370">
        <v>24344</v>
      </c>
      <c r="AS15" s="1370">
        <f t="shared" ref="AS15:AS40" si="9">AR15+AQ15+AP15+AO15</f>
        <v>71003</v>
      </c>
      <c r="AT15" s="1369"/>
      <c r="AU15" s="1370">
        <v>23627</v>
      </c>
      <c r="AV15" s="1370"/>
      <c r="AW15" s="1370">
        <v>22911</v>
      </c>
      <c r="AX15" s="1370">
        <v>24140</v>
      </c>
      <c r="AY15" s="1370">
        <f>AU15+AV15+AW15+AX15</f>
        <v>70678</v>
      </c>
      <c r="AZ15" s="443"/>
      <c r="BA15" s="445"/>
      <c r="BB15" s="445"/>
      <c r="BC15" s="445"/>
      <c r="BD15" s="445"/>
      <c r="BE15" s="445">
        <f>BA15+BB15+BC15+BD15</f>
        <v>0</v>
      </c>
      <c r="BF15" s="443"/>
      <c r="BG15" s="445"/>
      <c r="BH15" s="445"/>
      <c r="BI15" s="445"/>
      <c r="BJ15" s="445"/>
      <c r="BK15" s="445">
        <f>BG15+BH15+BI15+BJ15</f>
        <v>0</v>
      </c>
      <c r="BL15" s="1888"/>
      <c r="BM15" s="1370">
        <v>0</v>
      </c>
      <c r="BN15" s="1370">
        <v>0</v>
      </c>
      <c r="BO15" s="1370">
        <v>0</v>
      </c>
      <c r="BP15" s="1370">
        <v>0</v>
      </c>
      <c r="BQ15" s="1370">
        <f>BM15+BN15+BO15+BP15</f>
        <v>0</v>
      </c>
      <c r="BR15" s="443"/>
      <c r="BS15" s="2013">
        <v>1</v>
      </c>
      <c r="BT15" s="2013">
        <v>3</v>
      </c>
      <c r="BU15" s="2013">
        <v>0</v>
      </c>
      <c r="BV15" s="2013">
        <v>0</v>
      </c>
      <c r="BW15" s="445">
        <f>BS15+BT15+BU15+BV15</f>
        <v>4</v>
      </c>
      <c r="BX15" s="443"/>
      <c r="BY15" s="2135">
        <f t="shared" ref="BY15:CB15" si="10">BY35+BY36</f>
        <v>1</v>
      </c>
      <c r="BZ15" s="2135">
        <f t="shared" si="10"/>
        <v>37</v>
      </c>
      <c r="CA15" s="2135">
        <f t="shared" si="10"/>
        <v>0</v>
      </c>
      <c r="CB15" s="2135">
        <f t="shared" si="10"/>
        <v>0</v>
      </c>
      <c r="CC15" s="469">
        <f>BY15+BZ15+CA15+CB15</f>
        <v>38</v>
      </c>
      <c r="CD15" s="580">
        <f t="shared" si="1"/>
        <v>160</v>
      </c>
      <c r="CE15" s="581">
        <f t="shared" ref="CE15:CH45" si="11">BY15+BS15+BM15+BG15+BA15+AU15+AO15+AI15+AC15+V15</f>
        <v>76597</v>
      </c>
      <c r="CF15" s="581">
        <f t="shared" si="2"/>
        <v>688</v>
      </c>
      <c r="CG15" s="581">
        <f t="shared" si="2"/>
        <v>74337</v>
      </c>
      <c r="CH15" s="581">
        <f t="shared" si="2"/>
        <v>78122</v>
      </c>
      <c r="CI15" s="581">
        <f t="shared" si="3"/>
        <v>229744</v>
      </c>
      <c r="CJ15" s="1363">
        <f t="shared" ref="CJ15:CJ45" si="12">CI15/CD15*100%</f>
        <v>1435.9</v>
      </c>
    </row>
    <row r="16" spans="1:89" ht="39" thickBot="1">
      <c r="A16" s="2452" t="s">
        <v>892</v>
      </c>
      <c r="B16" s="714" t="s">
        <v>1530</v>
      </c>
      <c r="C16" s="554">
        <f>'D. ITT_All_Grants'!C98</f>
        <v>0</v>
      </c>
      <c r="D16" s="723" t="s">
        <v>100</v>
      </c>
      <c r="E16" s="515" t="s">
        <v>384</v>
      </c>
      <c r="F16" s="515" t="s">
        <v>99</v>
      </c>
      <c r="G16" s="515" t="s">
        <v>42</v>
      </c>
      <c r="H16" s="769">
        <v>42378</v>
      </c>
      <c r="I16" s="769" t="s">
        <v>1171</v>
      </c>
      <c r="J16" s="777" t="e">
        <f>I16-F12</f>
        <v>#VALUE!</v>
      </c>
      <c r="K16" s="778"/>
      <c r="L16" s="779"/>
      <c r="M16" s="783">
        <v>0</v>
      </c>
      <c r="N16" s="783">
        <v>0</v>
      </c>
      <c r="O16" s="1290">
        <v>9781</v>
      </c>
      <c r="P16" s="783">
        <v>10928</v>
      </c>
      <c r="Q16" s="459">
        <f t="shared" si="4"/>
        <v>9781</v>
      </c>
      <c r="R16" s="459">
        <f t="shared" si="5"/>
        <v>10928</v>
      </c>
      <c r="S16" s="477">
        <f t="shared" si="6"/>
        <v>20709</v>
      </c>
      <c r="T16" s="781"/>
      <c r="U16" s="775"/>
      <c r="V16" s="516"/>
      <c r="W16" s="516"/>
      <c r="X16" s="516"/>
      <c r="Y16" s="516"/>
      <c r="Z16" s="516">
        <f>V16+W16+X16+Y16</f>
        <v>0</v>
      </c>
      <c r="AB16" s="1289">
        <v>5854</v>
      </c>
      <c r="AC16" s="445"/>
      <c r="AD16" s="445"/>
      <c r="AE16" s="1291">
        <v>10872</v>
      </c>
      <c r="AF16" s="1292">
        <v>11279</v>
      </c>
      <c r="AG16" s="1370">
        <f t="shared" si="7"/>
        <v>22151</v>
      </c>
      <c r="AH16" s="1289">
        <v>5854</v>
      </c>
      <c r="AI16" s="1291"/>
      <c r="AJ16" s="1292"/>
      <c r="AK16" s="445">
        <v>8516</v>
      </c>
      <c r="AL16" s="445">
        <v>10028</v>
      </c>
      <c r="AM16" s="1370">
        <f t="shared" si="8"/>
        <v>18544</v>
      </c>
      <c r="AN16" s="1289">
        <v>5854</v>
      </c>
      <c r="AO16" s="445"/>
      <c r="AP16" s="445"/>
      <c r="AQ16" s="1291">
        <v>6131</v>
      </c>
      <c r="AR16" s="1292">
        <v>12000</v>
      </c>
      <c r="AS16" s="1370">
        <f t="shared" si="9"/>
        <v>18131</v>
      </c>
      <c r="AT16" s="1289">
        <v>5854</v>
      </c>
      <c r="AU16" s="1291"/>
      <c r="AV16" s="445"/>
      <c r="AW16" s="445"/>
      <c r="AX16" s="445"/>
      <c r="AY16" s="1370">
        <f>AU16+AV16+AW16+AX16</f>
        <v>0</v>
      </c>
      <c r="AZ16" s="455"/>
      <c r="BA16" s="445"/>
      <c r="BB16" s="445"/>
      <c r="BC16" s="445"/>
      <c r="BD16" s="445"/>
      <c r="BE16" s="445">
        <f>BA16+BB16+BC16+BD16</f>
        <v>0</v>
      </c>
      <c r="BF16" s="455"/>
      <c r="BG16" s="445"/>
      <c r="BH16" s="445"/>
      <c r="BI16" s="445"/>
      <c r="BJ16" s="445"/>
      <c r="BK16" s="445">
        <f>BG16+BH16+BI16+BJ16</f>
        <v>0</v>
      </c>
      <c r="BL16" s="1889">
        <v>20709</v>
      </c>
      <c r="BM16" s="1370">
        <v>0</v>
      </c>
      <c r="BN16" s="1370">
        <v>0</v>
      </c>
      <c r="BO16" s="1890">
        <v>9719.6</v>
      </c>
      <c r="BP16" s="1880">
        <v>10214.400000000001</v>
      </c>
      <c r="BQ16" s="1370">
        <f>BM16+BN16+BO16+BP16</f>
        <v>19934</v>
      </c>
      <c r="BR16" s="455"/>
      <c r="BS16" s="2016">
        <v>0</v>
      </c>
      <c r="BT16" s="2017">
        <v>0</v>
      </c>
      <c r="BU16" s="2019">
        <v>9234.4000000000015</v>
      </c>
      <c r="BV16" s="2019">
        <v>15012.800000000001</v>
      </c>
      <c r="BW16" s="445">
        <f>BS16+BT16+BU16+BV16</f>
        <v>24247.200000000004</v>
      </c>
      <c r="BX16" s="455"/>
      <c r="BY16" s="2135">
        <v>0</v>
      </c>
      <c r="BZ16" s="2135">
        <v>0</v>
      </c>
      <c r="CA16" s="2138">
        <v>11720</v>
      </c>
      <c r="CB16" s="2138">
        <v>12681.2</v>
      </c>
      <c r="CC16" s="469">
        <f>BY16+BZ16+CA16+CB16</f>
        <v>24401.200000000001</v>
      </c>
      <c r="CD16" s="580">
        <f t="shared" si="1"/>
        <v>20709</v>
      </c>
      <c r="CE16" s="581">
        <f t="shared" si="11"/>
        <v>0</v>
      </c>
      <c r="CF16" s="581">
        <f t="shared" si="2"/>
        <v>0</v>
      </c>
      <c r="CG16" s="581">
        <f t="shared" si="2"/>
        <v>56193</v>
      </c>
      <c r="CH16" s="581">
        <f t="shared" si="2"/>
        <v>71215.399999999994</v>
      </c>
      <c r="CI16" s="581">
        <f t="shared" si="3"/>
        <v>127408.4</v>
      </c>
      <c r="CJ16" s="1361">
        <f t="shared" si="12"/>
        <v>6.152320247235501</v>
      </c>
    </row>
    <row r="17" spans="1:88" ht="26.25" thickBot="1">
      <c r="A17" s="2453"/>
      <c r="B17" s="714" t="s">
        <v>1610</v>
      </c>
      <c r="C17" s="554">
        <f>'D. ITT_All_Grants'!C98</f>
        <v>0</v>
      </c>
      <c r="D17" s="723" t="s">
        <v>100</v>
      </c>
      <c r="E17" s="515" t="s">
        <v>384</v>
      </c>
      <c r="F17" s="515" t="s">
        <v>99</v>
      </c>
      <c r="G17" s="515" t="s">
        <v>42</v>
      </c>
      <c r="H17" s="769">
        <v>42378</v>
      </c>
      <c r="I17" s="769" t="s">
        <v>1171</v>
      </c>
      <c r="J17" s="777">
        <f t="shared" ref="J17:J22" si="13">I17-F11</f>
        <v>42766</v>
      </c>
      <c r="K17" s="778"/>
      <c r="L17" s="779"/>
      <c r="M17" s="783">
        <v>0</v>
      </c>
      <c r="N17" s="783">
        <v>0</v>
      </c>
      <c r="O17" s="783">
        <v>14342</v>
      </c>
      <c r="P17" s="783">
        <v>15028</v>
      </c>
      <c r="Q17" s="459">
        <f t="shared" ref="Q17" si="14">N17+O17</f>
        <v>14342</v>
      </c>
      <c r="R17" s="459">
        <f t="shared" ref="R17" si="15">M17+P17</f>
        <v>15028</v>
      </c>
      <c r="S17" s="477">
        <f t="shared" ref="S17" si="16">Q17+R17</f>
        <v>29370</v>
      </c>
      <c r="T17" s="765"/>
      <c r="U17" s="766"/>
      <c r="V17" s="2014"/>
      <c r="W17" s="2014"/>
      <c r="X17" s="2014"/>
      <c r="Y17" s="2014"/>
      <c r="Z17" s="2014">
        <f t="shared" ref="Z17" si="17">V17+W17+X17+Y17</f>
        <v>0</v>
      </c>
      <c r="AA17" s="578"/>
      <c r="AB17" s="579"/>
      <c r="AC17" s="2013"/>
      <c r="AD17" s="2013"/>
      <c r="AE17" s="2013"/>
      <c r="AF17" s="2013"/>
      <c r="AG17" s="2013">
        <f t="shared" ref="AG17" si="18">AC17+AD17+AE17+AF17</f>
        <v>0</v>
      </c>
      <c r="AH17" s="579"/>
      <c r="AI17" s="2013"/>
      <c r="AJ17" s="2013"/>
      <c r="AK17" s="2013"/>
      <c r="AL17" s="2013"/>
      <c r="AM17" s="2013">
        <f t="shared" ref="AM17" si="19">AL17+AK17+AJ17+AI17</f>
        <v>0</v>
      </c>
      <c r="AN17" s="579"/>
      <c r="AO17" s="2013">
        <v>5683</v>
      </c>
      <c r="AP17" s="2013"/>
      <c r="AQ17" s="2013"/>
      <c r="AR17" s="2013"/>
      <c r="AS17" s="2013">
        <f t="shared" ref="AS17" si="20">AR17+AQ17+AP17+AO17</f>
        <v>5683</v>
      </c>
      <c r="AT17" s="579"/>
      <c r="AU17" s="2013"/>
      <c r="AV17" s="2013"/>
      <c r="AW17" s="2013"/>
      <c r="AX17" s="2013"/>
      <c r="AY17" s="2013">
        <f t="shared" ref="AY17" si="21">AU17+AV17+AW17+AX17</f>
        <v>0</v>
      </c>
      <c r="AZ17" s="579"/>
      <c r="BA17" s="2013"/>
      <c r="BB17" s="2013"/>
      <c r="BC17" s="2013"/>
      <c r="BD17" s="2013"/>
      <c r="BE17" s="2013">
        <f t="shared" ref="BE17" si="22">BA17+BB17+BC17+BD17</f>
        <v>0</v>
      </c>
      <c r="BF17" s="579"/>
      <c r="BG17" s="2013"/>
      <c r="BH17" s="2013"/>
      <c r="BI17" s="2013"/>
      <c r="BJ17" s="2013"/>
      <c r="BK17" s="2013">
        <f t="shared" ref="BK17" si="23">BG17+BH17+BI17+BJ17</f>
        <v>0</v>
      </c>
      <c r="BL17" s="1891">
        <v>15007</v>
      </c>
      <c r="BM17" s="1777">
        <v>11864.800000000001</v>
      </c>
      <c r="BN17" s="2013">
        <v>0</v>
      </c>
      <c r="BO17" s="2013">
        <v>0</v>
      </c>
      <c r="BP17" s="2013">
        <v>0</v>
      </c>
      <c r="BQ17" s="1777">
        <f t="shared" ref="BQ17" si="24">BM17+BN17+BO17+BP17</f>
        <v>11864.800000000001</v>
      </c>
      <c r="BR17" s="579"/>
      <c r="BS17" s="1999">
        <v>11830.400000000001</v>
      </c>
      <c r="BT17" s="2013">
        <v>0</v>
      </c>
      <c r="BU17" s="2013">
        <v>0</v>
      </c>
      <c r="BV17" s="2013">
        <v>0</v>
      </c>
      <c r="BW17" s="2013">
        <f t="shared" ref="BW17" si="25">BS17+BT17+BU17+BV17</f>
        <v>11830.400000000001</v>
      </c>
      <c r="BX17" s="579"/>
      <c r="BY17" s="2135">
        <v>14894</v>
      </c>
      <c r="BZ17" s="2135">
        <v>0</v>
      </c>
      <c r="CA17" s="2135">
        <v>0</v>
      </c>
      <c r="CB17" s="2135">
        <v>0</v>
      </c>
      <c r="CC17" s="469">
        <f t="shared" ref="CC17" si="26">BY17+BZ17+CA17+CB17</f>
        <v>14894</v>
      </c>
      <c r="CD17" s="580">
        <f t="shared" ref="CD17" si="27">S17</f>
        <v>29370</v>
      </c>
      <c r="CE17" s="581">
        <f t="shared" ref="CE17" si="28">BY17+BS17+BM17+BG17+BA17+AU17+AO17+AI17+AC17+V17</f>
        <v>44272.200000000004</v>
      </c>
      <c r="CF17" s="581">
        <f t="shared" ref="CF17" si="29">BZ17+BT17+BN17+BH17+BB17+AV17+AP17+AJ17+AD17+W17</f>
        <v>0</v>
      </c>
      <c r="CG17" s="581">
        <f t="shared" ref="CG17" si="30">CA17+BU17+BO17+BI17+BC17+AW17+AQ17+AK17+AE17+X17</f>
        <v>0</v>
      </c>
      <c r="CH17" s="581">
        <f t="shared" ref="CH17" si="31">CB17+BV17+BP17+BJ17+BD17+AX17+AR17+AL17+AF17+Y17</f>
        <v>0</v>
      </c>
      <c r="CI17" s="581">
        <f t="shared" si="3"/>
        <v>44272.200000000004</v>
      </c>
      <c r="CJ17" s="1359">
        <f t="shared" ref="CJ17" si="32">CI17/CD17*100%</f>
        <v>1.5073953013278858</v>
      </c>
    </row>
    <row r="18" spans="1:88" ht="26.25" thickBot="1">
      <c r="A18" s="2453"/>
      <c r="B18" s="714" t="s">
        <v>611</v>
      </c>
      <c r="C18" s="554">
        <f>'D. ITT_All_Grants'!C99</f>
        <v>0</v>
      </c>
      <c r="D18" s="723" t="s">
        <v>100</v>
      </c>
      <c r="E18" s="515" t="s">
        <v>384</v>
      </c>
      <c r="F18" s="515" t="s">
        <v>99</v>
      </c>
      <c r="G18" s="515" t="s">
        <v>42</v>
      </c>
      <c r="H18" s="769">
        <v>42378</v>
      </c>
      <c r="I18" s="769" t="s">
        <v>1171</v>
      </c>
      <c r="J18" s="777" t="e">
        <f t="shared" si="13"/>
        <v>#VALUE!</v>
      </c>
      <c r="K18" s="778"/>
      <c r="L18" s="779"/>
      <c r="M18" s="783">
        <v>15007</v>
      </c>
      <c r="N18" s="783">
        <v>0</v>
      </c>
      <c r="O18" s="783">
        <v>0</v>
      </c>
      <c r="P18" s="783">
        <v>0</v>
      </c>
      <c r="Q18" s="459">
        <f t="shared" si="4"/>
        <v>0</v>
      </c>
      <c r="R18" s="459">
        <f t="shared" si="5"/>
        <v>15007</v>
      </c>
      <c r="S18" s="477">
        <f t="shared" si="6"/>
        <v>15007</v>
      </c>
      <c r="T18" s="765"/>
      <c r="U18" s="766"/>
      <c r="V18" s="516"/>
      <c r="W18" s="516"/>
      <c r="X18" s="516"/>
      <c r="Y18" s="516"/>
      <c r="Z18" s="516">
        <f t="shared" si="0"/>
        <v>0</v>
      </c>
      <c r="AA18" s="578"/>
      <c r="AB18" s="579"/>
      <c r="AC18" s="445"/>
      <c r="AD18" s="445"/>
      <c r="AE18" s="445"/>
      <c r="AF18" s="445"/>
      <c r="AG18" s="1370">
        <f t="shared" si="7"/>
        <v>0</v>
      </c>
      <c r="AH18" s="579"/>
      <c r="AI18" s="445"/>
      <c r="AJ18" s="445"/>
      <c r="AK18" s="445"/>
      <c r="AL18" s="445"/>
      <c r="AM18" s="1370">
        <f t="shared" si="8"/>
        <v>0</v>
      </c>
      <c r="AN18" s="579"/>
      <c r="AO18" s="445">
        <v>5683</v>
      </c>
      <c r="AP18" s="445"/>
      <c r="AQ18" s="445"/>
      <c r="AR18" s="445"/>
      <c r="AS18" s="1370">
        <f t="shared" si="9"/>
        <v>5683</v>
      </c>
      <c r="AT18" s="579"/>
      <c r="AU18" s="445"/>
      <c r="AV18" s="445"/>
      <c r="AW18" s="445"/>
      <c r="AX18" s="445"/>
      <c r="AY18" s="445">
        <f t="shared" ref="AY18:AY36" si="33">AU18+AV18+AW18+AX18</f>
        <v>0</v>
      </c>
      <c r="AZ18" s="579"/>
      <c r="BA18" s="445"/>
      <c r="BB18" s="445"/>
      <c r="BC18" s="445"/>
      <c r="BD18" s="445"/>
      <c r="BE18" s="445">
        <f t="shared" ref="BE18:BE37" si="34">BA18+BB18+BC18+BD18</f>
        <v>0</v>
      </c>
      <c r="BF18" s="579"/>
      <c r="BG18" s="445"/>
      <c r="BH18" s="445"/>
      <c r="BI18" s="445"/>
      <c r="BJ18" s="445"/>
      <c r="BK18" s="445">
        <f t="shared" ref="BK18:BK37" si="35">BG18+BH18+BI18+BJ18</f>
        <v>0</v>
      </c>
      <c r="BL18" s="1891">
        <v>15007</v>
      </c>
      <c r="BM18" s="1777">
        <v>11864.800000000001</v>
      </c>
      <c r="BN18" s="1370">
        <v>0</v>
      </c>
      <c r="BO18" s="1370">
        <v>0</v>
      </c>
      <c r="BP18" s="1370">
        <v>0</v>
      </c>
      <c r="BQ18" s="1777">
        <f t="shared" ref="BQ18:BQ20" si="36">BM18+BN18+BO18+BP18</f>
        <v>11864.800000000001</v>
      </c>
      <c r="BR18" s="579"/>
      <c r="BS18" s="1999">
        <v>11830.400000000001</v>
      </c>
      <c r="BT18" s="2013">
        <v>0</v>
      </c>
      <c r="BU18" s="2013">
        <v>0</v>
      </c>
      <c r="BV18" s="2013">
        <v>0</v>
      </c>
      <c r="BW18" s="445">
        <f t="shared" ref="BW18:BW37" si="37">BS18+BT18+BU18+BV18</f>
        <v>11830.400000000001</v>
      </c>
      <c r="BX18" s="579"/>
      <c r="BY18" s="2135">
        <v>0</v>
      </c>
      <c r="BZ18" s="2135">
        <v>0</v>
      </c>
      <c r="CA18" s="2138">
        <v>367.6</v>
      </c>
      <c r="CB18" s="2138">
        <v>441.6</v>
      </c>
      <c r="CC18" s="469">
        <f t="shared" ref="CC18:CC37" si="38">BY18+BZ18+CA18+CB18</f>
        <v>809.2</v>
      </c>
      <c r="CD18" s="580">
        <f t="shared" si="1"/>
        <v>15007</v>
      </c>
      <c r="CE18" s="581">
        <f t="shared" si="11"/>
        <v>29378.200000000004</v>
      </c>
      <c r="CF18" s="581">
        <f t="shared" si="2"/>
        <v>0</v>
      </c>
      <c r="CG18" s="581">
        <f t="shared" si="2"/>
        <v>367.6</v>
      </c>
      <c r="CH18" s="581">
        <f t="shared" si="2"/>
        <v>441.6</v>
      </c>
      <c r="CI18" s="581">
        <f t="shared" si="3"/>
        <v>30187.4</v>
      </c>
      <c r="CJ18" s="1359">
        <f t="shared" si="12"/>
        <v>2.0115546078496704</v>
      </c>
    </row>
    <row r="19" spans="1:88" ht="15.75" thickBot="1">
      <c r="A19" s="2453"/>
      <c r="B19" s="715" t="s">
        <v>545</v>
      </c>
      <c r="C19" s="554">
        <f>'D. ITT_All_Grants'!C100</f>
        <v>0</v>
      </c>
      <c r="D19" s="723" t="s">
        <v>100</v>
      </c>
      <c r="E19" s="515" t="s">
        <v>384</v>
      </c>
      <c r="F19" s="515" t="s">
        <v>99</v>
      </c>
      <c r="G19" s="515" t="s">
        <v>42</v>
      </c>
      <c r="H19" s="769">
        <v>42378</v>
      </c>
      <c r="I19" s="769" t="s">
        <v>1171</v>
      </c>
      <c r="J19" s="777">
        <f t="shared" si="13"/>
        <v>42766</v>
      </c>
      <c r="K19" s="778"/>
      <c r="L19" s="779"/>
      <c r="M19" s="773">
        <v>0</v>
      </c>
      <c r="N19" s="773">
        <v>0</v>
      </c>
      <c r="O19" s="773">
        <v>1799</v>
      </c>
      <c r="P19" s="773">
        <v>1873</v>
      </c>
      <c r="Q19" s="459">
        <f t="shared" si="4"/>
        <v>1799</v>
      </c>
      <c r="R19" s="459">
        <f t="shared" si="5"/>
        <v>1873</v>
      </c>
      <c r="S19" s="477">
        <f t="shared" si="6"/>
        <v>3672</v>
      </c>
      <c r="T19" s="765"/>
      <c r="U19" s="766"/>
      <c r="V19" s="516"/>
      <c r="W19" s="516"/>
      <c r="X19" s="516"/>
      <c r="Y19" s="516"/>
      <c r="Z19" s="516">
        <f t="shared" si="0"/>
        <v>0</v>
      </c>
      <c r="AA19" s="578"/>
      <c r="AB19" s="579"/>
      <c r="AC19" s="445"/>
      <c r="AD19" s="445"/>
      <c r="AE19" s="445"/>
      <c r="AF19" s="445"/>
      <c r="AG19" s="1370">
        <f t="shared" si="7"/>
        <v>0</v>
      </c>
      <c r="AH19" s="579"/>
      <c r="AI19" s="445"/>
      <c r="AJ19" s="445"/>
      <c r="AK19" s="445"/>
      <c r="AL19" s="445"/>
      <c r="AM19" s="1370">
        <f t="shared" si="8"/>
        <v>0</v>
      </c>
      <c r="AN19" s="579"/>
      <c r="AO19" s="445"/>
      <c r="AP19" s="445"/>
      <c r="AQ19" s="445"/>
      <c r="AR19" s="445"/>
      <c r="AS19" s="1370">
        <f t="shared" si="9"/>
        <v>0</v>
      </c>
      <c r="AT19" s="579"/>
      <c r="AU19" s="445"/>
      <c r="AV19" s="445"/>
      <c r="AW19" s="445"/>
      <c r="AX19" s="445"/>
      <c r="AY19" s="445">
        <f t="shared" si="33"/>
        <v>0</v>
      </c>
      <c r="AZ19" s="579"/>
      <c r="BA19" s="445"/>
      <c r="BB19" s="445"/>
      <c r="BC19" s="445"/>
      <c r="BD19" s="445"/>
      <c r="BE19" s="445">
        <f t="shared" si="34"/>
        <v>0</v>
      </c>
      <c r="BF19" s="579"/>
      <c r="BG19" s="445"/>
      <c r="BH19" s="445"/>
      <c r="BI19" s="445"/>
      <c r="BJ19" s="445"/>
      <c r="BK19" s="445">
        <f t="shared" si="35"/>
        <v>0</v>
      </c>
      <c r="BL19" s="1892">
        <v>612</v>
      </c>
      <c r="BM19" s="1370">
        <v>0</v>
      </c>
      <c r="BN19" s="1370">
        <v>0</v>
      </c>
      <c r="BO19" s="1444">
        <v>290.8</v>
      </c>
      <c r="BP19" s="1444">
        <v>327.20000000000005</v>
      </c>
      <c r="BQ19" s="1777">
        <f t="shared" si="36"/>
        <v>618</v>
      </c>
      <c r="BR19" s="579"/>
      <c r="BS19" s="2013">
        <v>0</v>
      </c>
      <c r="BT19" s="2013">
        <v>0</v>
      </c>
      <c r="BU19" s="2019">
        <v>231.60000000000002</v>
      </c>
      <c r="BV19" s="2019">
        <v>244.4</v>
      </c>
      <c r="BW19" s="445">
        <f t="shared" si="37"/>
        <v>476</v>
      </c>
      <c r="BX19" s="579"/>
      <c r="BY19" s="2135">
        <v>0</v>
      </c>
      <c r="BZ19" s="2135">
        <v>0</v>
      </c>
      <c r="CA19" s="2138">
        <v>100.00000000000001</v>
      </c>
      <c r="CB19" s="2138">
        <v>124.4</v>
      </c>
      <c r="CC19" s="469">
        <f t="shared" si="38"/>
        <v>224.40000000000003</v>
      </c>
      <c r="CD19" s="580">
        <f t="shared" si="1"/>
        <v>3672</v>
      </c>
      <c r="CE19" s="581">
        <f t="shared" si="11"/>
        <v>0</v>
      </c>
      <c r="CF19" s="581">
        <f t="shared" si="2"/>
        <v>0</v>
      </c>
      <c r="CG19" s="581">
        <f t="shared" si="2"/>
        <v>622.40000000000009</v>
      </c>
      <c r="CH19" s="581">
        <f t="shared" si="2"/>
        <v>696</v>
      </c>
      <c r="CI19" s="581">
        <f t="shared" si="3"/>
        <v>1318.4</v>
      </c>
      <c r="CJ19" s="1363">
        <f t="shared" si="12"/>
        <v>0.35904139433551202</v>
      </c>
    </row>
    <row r="20" spans="1:88" ht="15.75" thickBot="1">
      <c r="A20" s="2453"/>
      <c r="B20" s="715" t="s">
        <v>544</v>
      </c>
      <c r="C20" s="554">
        <f>'D. ITT_All_Grants'!C101</f>
        <v>0</v>
      </c>
      <c r="D20" s="723" t="s">
        <v>100</v>
      </c>
      <c r="E20" s="515" t="s">
        <v>384</v>
      </c>
      <c r="F20" s="515" t="s">
        <v>99</v>
      </c>
      <c r="G20" s="515" t="s">
        <v>42</v>
      </c>
      <c r="H20" s="769">
        <v>42378</v>
      </c>
      <c r="I20" s="769" t="s">
        <v>1171</v>
      </c>
      <c r="J20" s="777" t="e">
        <f t="shared" si="13"/>
        <v>#VALUE!</v>
      </c>
      <c r="K20" s="778"/>
      <c r="L20" s="779"/>
      <c r="M20" s="773">
        <v>0</v>
      </c>
      <c r="N20" s="773">
        <v>0</v>
      </c>
      <c r="O20" s="773">
        <v>280</v>
      </c>
      <c r="P20" s="773">
        <v>292</v>
      </c>
      <c r="Q20" s="459">
        <f t="shared" si="4"/>
        <v>280</v>
      </c>
      <c r="R20" s="459">
        <f t="shared" si="5"/>
        <v>292</v>
      </c>
      <c r="S20" s="477">
        <f t="shared" si="6"/>
        <v>572</v>
      </c>
      <c r="T20" s="765"/>
      <c r="U20" s="766"/>
      <c r="V20" s="516"/>
      <c r="W20" s="516"/>
      <c r="X20" s="516"/>
      <c r="Y20" s="516"/>
      <c r="Z20" s="516">
        <f t="shared" si="0"/>
        <v>0</v>
      </c>
      <c r="AA20" s="578"/>
      <c r="AB20" s="579"/>
      <c r="AC20" s="445"/>
      <c r="AD20" s="445"/>
      <c r="AE20" s="445"/>
      <c r="AF20" s="445"/>
      <c r="AG20" s="1370">
        <f t="shared" si="7"/>
        <v>0</v>
      </c>
      <c r="AH20" s="579"/>
      <c r="AI20" s="445"/>
      <c r="AJ20" s="445"/>
      <c r="AK20" s="445"/>
      <c r="AL20" s="445"/>
      <c r="AM20" s="1370">
        <f t="shared" si="8"/>
        <v>0</v>
      </c>
      <c r="AN20" s="579"/>
      <c r="AO20" s="445"/>
      <c r="AP20" s="445"/>
      <c r="AQ20" s="445"/>
      <c r="AR20" s="445"/>
      <c r="AS20" s="1370">
        <f t="shared" si="9"/>
        <v>0</v>
      </c>
      <c r="AT20" s="579"/>
      <c r="AU20" s="445"/>
      <c r="AV20" s="445"/>
      <c r="AW20" s="445"/>
      <c r="AX20" s="445"/>
      <c r="AY20" s="445">
        <f t="shared" si="33"/>
        <v>0</v>
      </c>
      <c r="AZ20" s="579"/>
      <c r="BA20" s="445"/>
      <c r="BB20" s="445"/>
      <c r="BC20" s="445"/>
      <c r="BD20" s="445"/>
      <c r="BE20" s="445">
        <f t="shared" si="34"/>
        <v>0</v>
      </c>
      <c r="BF20" s="579"/>
      <c r="BG20" s="445"/>
      <c r="BH20" s="445"/>
      <c r="BI20" s="445"/>
      <c r="BJ20" s="445"/>
      <c r="BK20" s="445">
        <f t="shared" si="35"/>
        <v>0</v>
      </c>
      <c r="BL20" s="1892">
        <v>95.333333333333329</v>
      </c>
      <c r="BM20" s="1370">
        <v>0</v>
      </c>
      <c r="BN20" s="1370">
        <v>0</v>
      </c>
      <c r="BO20" s="1444">
        <v>74</v>
      </c>
      <c r="BP20" s="1444">
        <v>78.8</v>
      </c>
      <c r="BQ20" s="1777">
        <f t="shared" si="36"/>
        <v>152.80000000000001</v>
      </c>
      <c r="BR20" s="579"/>
      <c r="BS20" s="2013">
        <v>0</v>
      </c>
      <c r="BT20" s="2013">
        <v>0</v>
      </c>
      <c r="BU20" s="2019">
        <v>59.6</v>
      </c>
      <c r="BV20" s="2019">
        <v>70</v>
      </c>
      <c r="BW20" s="445">
        <f t="shared" si="37"/>
        <v>129.6</v>
      </c>
      <c r="BX20" s="579"/>
      <c r="BY20" s="2135">
        <v>728</v>
      </c>
      <c r="BZ20" s="2135">
        <v>0</v>
      </c>
      <c r="CA20" s="2135">
        <v>0</v>
      </c>
      <c r="CB20" s="2135">
        <v>0</v>
      </c>
      <c r="CC20" s="469">
        <f t="shared" si="38"/>
        <v>728</v>
      </c>
      <c r="CD20" s="580">
        <f t="shared" si="1"/>
        <v>572</v>
      </c>
      <c r="CE20" s="581">
        <f t="shared" si="11"/>
        <v>728</v>
      </c>
      <c r="CF20" s="581">
        <f t="shared" si="2"/>
        <v>0</v>
      </c>
      <c r="CG20" s="581">
        <f t="shared" si="2"/>
        <v>133.6</v>
      </c>
      <c r="CH20" s="581">
        <f t="shared" si="2"/>
        <v>148.80000000000001</v>
      </c>
      <c r="CI20" s="581">
        <f t="shared" ref="CI20:CI45" si="39">Z20+AG20+AM20+AS20+AY20+BE20+BK20+BQ20+BW20+CC20</f>
        <v>1010.4</v>
      </c>
      <c r="CJ20" s="1363">
        <f t="shared" si="12"/>
        <v>1.7664335664335664</v>
      </c>
    </row>
    <row r="21" spans="1:88" ht="15.75" thickBot="1">
      <c r="A21" s="2453"/>
      <c r="B21" s="920" t="s">
        <v>1531</v>
      </c>
      <c r="C21" s="554">
        <f>'D. ITT_All_Grants'!C102</f>
        <v>0</v>
      </c>
      <c r="D21" s="723" t="s">
        <v>100</v>
      </c>
      <c r="E21" s="515" t="s">
        <v>384</v>
      </c>
      <c r="F21" s="515" t="s">
        <v>99</v>
      </c>
      <c r="G21" s="515" t="s">
        <v>42</v>
      </c>
      <c r="H21" s="769">
        <v>42378</v>
      </c>
      <c r="I21" s="769" t="s">
        <v>1171</v>
      </c>
      <c r="J21" s="777" t="e">
        <f t="shared" si="13"/>
        <v>#VALUE!</v>
      </c>
      <c r="K21" s="778"/>
      <c r="L21" s="779"/>
      <c r="M21" s="773">
        <v>1592</v>
      </c>
      <c r="N21" s="773">
        <v>0</v>
      </c>
      <c r="O21" s="773">
        <v>0</v>
      </c>
      <c r="P21" s="773">
        <v>0</v>
      </c>
      <c r="Q21" s="459">
        <f t="shared" si="4"/>
        <v>0</v>
      </c>
      <c r="R21" s="459">
        <f t="shared" si="5"/>
        <v>1592</v>
      </c>
      <c r="S21" s="477">
        <f t="shared" si="6"/>
        <v>1592</v>
      </c>
      <c r="T21" s="765"/>
      <c r="U21" s="766"/>
      <c r="V21" s="516"/>
      <c r="W21" s="516"/>
      <c r="X21" s="516"/>
      <c r="Y21" s="516"/>
      <c r="Z21" s="516">
        <f t="shared" si="0"/>
        <v>0</v>
      </c>
      <c r="AA21" s="578"/>
      <c r="AB21" s="579"/>
      <c r="AC21" s="445"/>
      <c r="AD21" s="445"/>
      <c r="AE21" s="445"/>
      <c r="AF21" s="445"/>
      <c r="AG21" s="1370">
        <f t="shared" si="7"/>
        <v>0</v>
      </c>
      <c r="AH21" s="579"/>
      <c r="AI21" s="445"/>
      <c r="AJ21" s="445"/>
      <c r="AK21" s="445"/>
      <c r="AL21" s="445"/>
      <c r="AM21" s="1370">
        <f t="shared" si="8"/>
        <v>0</v>
      </c>
      <c r="AN21" s="579"/>
      <c r="AO21" s="445"/>
      <c r="AP21" s="445"/>
      <c r="AQ21" s="445"/>
      <c r="AR21" s="445"/>
      <c r="AS21" s="1370">
        <f t="shared" si="9"/>
        <v>0</v>
      </c>
      <c r="AT21" s="579"/>
      <c r="AU21" s="445"/>
      <c r="AV21" s="445"/>
      <c r="AW21" s="445"/>
      <c r="AX21" s="445"/>
      <c r="AY21" s="445">
        <f t="shared" si="33"/>
        <v>0</v>
      </c>
      <c r="AZ21" s="579"/>
      <c r="BA21" s="445"/>
      <c r="BB21" s="445"/>
      <c r="BC21" s="445"/>
      <c r="BD21" s="445"/>
      <c r="BE21" s="445">
        <f t="shared" si="34"/>
        <v>0</v>
      </c>
      <c r="BF21" s="579"/>
      <c r="BG21" s="445"/>
      <c r="BH21" s="445"/>
      <c r="BI21" s="445"/>
      <c r="BJ21" s="445"/>
      <c r="BK21" s="445">
        <f t="shared" si="35"/>
        <v>0</v>
      </c>
      <c r="BL21" s="1892">
        <v>265.33333333333331</v>
      </c>
      <c r="BM21" s="1370">
        <v>537</v>
      </c>
      <c r="BN21" s="1370">
        <v>0</v>
      </c>
      <c r="BO21" s="1370">
        <v>0</v>
      </c>
      <c r="BP21" s="1370">
        <v>0</v>
      </c>
      <c r="BQ21" s="1370">
        <f>BM21+BN21+BO21+BP21</f>
        <v>537</v>
      </c>
      <c r="BR21" s="579"/>
      <c r="BS21" s="2013">
        <v>394</v>
      </c>
      <c r="BT21" s="2013">
        <v>0</v>
      </c>
      <c r="BU21" s="2013">
        <v>0</v>
      </c>
      <c r="BV21" s="2013">
        <v>0</v>
      </c>
      <c r="BW21" s="445">
        <f t="shared" si="37"/>
        <v>394</v>
      </c>
      <c r="BX21" s="579"/>
      <c r="BY21" s="2135">
        <v>0</v>
      </c>
      <c r="BZ21" s="2135">
        <v>0</v>
      </c>
      <c r="CA21" s="2135">
        <v>0</v>
      </c>
      <c r="CB21" s="2135">
        <v>0</v>
      </c>
      <c r="CC21" s="469">
        <f t="shared" si="38"/>
        <v>0</v>
      </c>
      <c r="CD21" s="580">
        <f t="shared" si="1"/>
        <v>1592</v>
      </c>
      <c r="CE21" s="581">
        <f t="shared" si="11"/>
        <v>931</v>
      </c>
      <c r="CF21" s="581">
        <f t="shared" si="2"/>
        <v>0</v>
      </c>
      <c r="CG21" s="581">
        <f t="shared" si="2"/>
        <v>0</v>
      </c>
      <c r="CH21" s="581">
        <f t="shared" si="2"/>
        <v>0</v>
      </c>
      <c r="CI21" s="581">
        <f t="shared" si="39"/>
        <v>931</v>
      </c>
      <c r="CJ21" s="1363">
        <f t="shared" si="12"/>
        <v>0.58479899497487442</v>
      </c>
    </row>
    <row r="22" spans="1:88" ht="15.75" thickBot="1">
      <c r="A22" s="2453"/>
      <c r="B22" s="715" t="s">
        <v>546</v>
      </c>
      <c r="C22" s="554">
        <f>'D. ITT_All_Grants'!C103</f>
        <v>0</v>
      </c>
      <c r="D22" s="723" t="s">
        <v>100</v>
      </c>
      <c r="E22" s="515" t="s">
        <v>384</v>
      </c>
      <c r="F22" s="515" t="s">
        <v>99</v>
      </c>
      <c r="G22" s="515" t="s">
        <v>42</v>
      </c>
      <c r="H22" s="769">
        <v>42378</v>
      </c>
      <c r="I22" s="769" t="s">
        <v>1171</v>
      </c>
      <c r="J22" s="777" t="e">
        <f t="shared" si="13"/>
        <v>#VALUE!</v>
      </c>
      <c r="K22" s="778"/>
      <c r="L22" s="779"/>
      <c r="M22" s="773">
        <v>0</v>
      </c>
      <c r="N22" s="773">
        <v>0</v>
      </c>
      <c r="O22" s="773">
        <v>6</v>
      </c>
      <c r="P22" s="773">
        <v>8</v>
      </c>
      <c r="Q22" s="459">
        <f t="shared" si="4"/>
        <v>6</v>
      </c>
      <c r="R22" s="459">
        <f t="shared" si="5"/>
        <v>8</v>
      </c>
      <c r="S22" s="477">
        <f t="shared" si="6"/>
        <v>14</v>
      </c>
      <c r="T22" s="765"/>
      <c r="U22" s="766"/>
      <c r="V22" s="516"/>
      <c r="W22" s="516"/>
      <c r="X22" s="516"/>
      <c r="Y22" s="516"/>
      <c r="Z22" s="516">
        <f t="shared" ref="Z22" si="40">V22+W22+X22+Y22</f>
        <v>0</v>
      </c>
      <c r="AA22" s="578"/>
      <c r="AB22" s="579"/>
      <c r="AC22" s="1370"/>
      <c r="AD22" s="1370"/>
      <c r="AE22" s="1370"/>
      <c r="AF22" s="1370"/>
      <c r="AG22" s="1370">
        <f t="shared" ref="AG22" si="41">AC22+AD22+AE22+AF22</f>
        <v>0</v>
      </c>
      <c r="AH22" s="579"/>
      <c r="AI22" s="1370"/>
      <c r="AJ22" s="1370"/>
      <c r="AK22" s="1370"/>
      <c r="AL22" s="1370"/>
      <c r="AM22" s="1370">
        <f t="shared" ref="AM22" si="42">AL22+AK22+AJ22+AI22</f>
        <v>0</v>
      </c>
      <c r="AN22" s="579"/>
      <c r="AO22" s="1370"/>
      <c r="AP22" s="1370"/>
      <c r="AQ22" s="1370"/>
      <c r="AR22" s="1370"/>
      <c r="AS22" s="1370">
        <f t="shared" ref="AS22" si="43">AR22+AQ22+AP22+AO22</f>
        <v>0</v>
      </c>
      <c r="AT22" s="579"/>
      <c r="AU22" s="1370"/>
      <c r="AV22" s="1370"/>
      <c r="AW22" s="1370"/>
      <c r="AX22" s="1370"/>
      <c r="AY22" s="1370">
        <f t="shared" ref="AY22" si="44">AU22+AV22+AW22+AX22</f>
        <v>0</v>
      </c>
      <c r="AZ22" s="579"/>
      <c r="BA22" s="1370"/>
      <c r="BB22" s="1370"/>
      <c r="BC22" s="1370"/>
      <c r="BD22" s="1370"/>
      <c r="BE22" s="1370">
        <f t="shared" ref="BE22" si="45">BA22+BB22+BC22+BD22</f>
        <v>0</v>
      </c>
      <c r="BF22" s="579"/>
      <c r="BG22" s="1370"/>
      <c r="BH22" s="1370"/>
      <c r="BI22" s="1370"/>
      <c r="BJ22" s="1370"/>
      <c r="BK22" s="1370">
        <f t="shared" ref="BK22" si="46">BG22+BH22+BI22+BJ22</f>
        <v>0</v>
      </c>
      <c r="BL22" s="1892">
        <v>14</v>
      </c>
      <c r="BM22" s="1370">
        <v>0</v>
      </c>
      <c r="BN22" s="1370">
        <v>0</v>
      </c>
      <c r="BO22" s="1370">
        <v>0</v>
      </c>
      <c r="BP22" s="1370">
        <v>2</v>
      </c>
      <c r="BQ22" s="1370">
        <f t="shared" ref="BQ22:BQ25" si="47">BM22+BN22+BO22+BP22</f>
        <v>2</v>
      </c>
      <c r="BR22" s="579"/>
      <c r="BS22" s="2013">
        <v>0</v>
      </c>
      <c r="BT22" s="2013">
        <v>0</v>
      </c>
      <c r="BU22" s="2013">
        <v>1</v>
      </c>
      <c r="BV22" s="2013">
        <v>1</v>
      </c>
      <c r="BW22" s="1370">
        <f t="shared" ref="BW22" si="48">BS22+BT22+BU22+BV22</f>
        <v>2</v>
      </c>
      <c r="BX22" s="579"/>
      <c r="BY22" s="2135"/>
      <c r="BZ22" s="2135"/>
      <c r="CA22" s="2135"/>
      <c r="CB22" s="2135"/>
      <c r="CC22" s="469">
        <f t="shared" ref="CC22" si="49">BY22+BZ22+CA22+CB22</f>
        <v>0</v>
      </c>
      <c r="CD22" s="580">
        <f t="shared" ref="CD22" si="50">S22</f>
        <v>14</v>
      </c>
      <c r="CE22" s="581">
        <f t="shared" ref="CE22" si="51">BY22+BS22+BM22+BG22+BA22+AU22+AO22+AI22+AC22+V22</f>
        <v>0</v>
      </c>
      <c r="CF22" s="581">
        <f t="shared" ref="CF22" si="52">BZ22+BT22+BN22+BH22+BB22+AV22+AP22+AJ22+AD22+W22</f>
        <v>0</v>
      </c>
      <c r="CG22" s="581">
        <f t="shared" ref="CG22" si="53">CA22+BU22+BO22+BI22+BC22+AW22+AQ22+AK22+AE22+X22</f>
        <v>1</v>
      </c>
      <c r="CH22" s="581">
        <f t="shared" ref="CH22" si="54">CB22+BV22+BP22+BJ22+BD22+AX22+AR22+AL22+AF22+Y22</f>
        <v>3</v>
      </c>
      <c r="CI22" s="581">
        <f t="shared" ref="CI22" si="55">Z22+AG22+AM22+AS22+AY22+BE22+BK22+BQ22+BW22+CC22</f>
        <v>4</v>
      </c>
      <c r="CJ22" s="1363">
        <f t="shared" ref="CJ22" si="56">CI22/CD22*100%</f>
        <v>0.2857142857142857</v>
      </c>
    </row>
    <row r="23" spans="1:88" ht="27" thickBot="1">
      <c r="A23" s="2452" t="s">
        <v>893</v>
      </c>
      <c r="B23" s="716" t="s">
        <v>575</v>
      </c>
      <c r="C23" s="554">
        <f>'D. ITT_All_Grants'!C105</f>
        <v>0</v>
      </c>
      <c r="D23" s="723" t="s">
        <v>100</v>
      </c>
      <c r="E23" s="515" t="s">
        <v>384</v>
      </c>
      <c r="F23" s="515" t="s">
        <v>99</v>
      </c>
      <c r="G23" s="515" t="s">
        <v>42</v>
      </c>
      <c r="H23" s="769">
        <v>42378</v>
      </c>
      <c r="I23" s="769" t="s">
        <v>1171</v>
      </c>
      <c r="J23" s="777" t="e">
        <f>I23-F16</f>
        <v>#VALUE!</v>
      </c>
      <c r="K23" s="778"/>
      <c r="L23" s="779"/>
      <c r="M23" s="773"/>
      <c r="N23" s="773"/>
      <c r="O23" s="773"/>
      <c r="P23" s="773"/>
      <c r="Q23" s="459">
        <f t="shared" si="4"/>
        <v>0</v>
      </c>
      <c r="R23" s="459">
        <f t="shared" si="5"/>
        <v>0</v>
      </c>
      <c r="S23" s="477">
        <v>12</v>
      </c>
      <c r="T23" s="765"/>
      <c r="U23" s="766"/>
      <c r="V23" s="516"/>
      <c r="W23" s="516"/>
      <c r="X23" s="516"/>
      <c r="Y23" s="516"/>
      <c r="Z23" s="516">
        <f t="shared" si="0"/>
        <v>0</v>
      </c>
      <c r="AA23" s="578"/>
      <c r="AB23" s="579"/>
      <c r="AC23" s="445"/>
      <c r="AD23" s="445"/>
      <c r="AE23" s="445"/>
      <c r="AF23" s="445"/>
      <c r="AG23" s="1370">
        <f t="shared" si="7"/>
        <v>0</v>
      </c>
      <c r="AH23" s="579"/>
      <c r="AI23" s="445"/>
      <c r="AJ23" s="445"/>
      <c r="AK23" s="445"/>
      <c r="AL23" s="445"/>
      <c r="AM23" s="1370">
        <f t="shared" si="8"/>
        <v>0</v>
      </c>
      <c r="AN23" s="579"/>
      <c r="AO23" s="445"/>
      <c r="AP23" s="445"/>
      <c r="AQ23" s="445"/>
      <c r="AR23" s="445"/>
      <c r="AS23" s="1370">
        <f t="shared" si="9"/>
        <v>0</v>
      </c>
      <c r="AT23" s="579"/>
      <c r="AU23" s="445"/>
      <c r="AV23" s="445"/>
      <c r="AW23" s="445"/>
      <c r="AX23" s="445"/>
      <c r="AY23" s="445">
        <f t="shared" si="33"/>
        <v>0</v>
      </c>
      <c r="AZ23" s="579"/>
      <c r="BA23" s="445"/>
      <c r="BB23" s="445"/>
      <c r="BC23" s="445"/>
      <c r="BD23" s="445"/>
      <c r="BE23" s="445">
        <f t="shared" si="34"/>
        <v>0</v>
      </c>
      <c r="BF23" s="579"/>
      <c r="BG23" s="445"/>
      <c r="BH23" s="445"/>
      <c r="BI23" s="445"/>
      <c r="BJ23" s="445"/>
      <c r="BK23" s="445">
        <f t="shared" si="35"/>
        <v>0</v>
      </c>
      <c r="BL23" s="1892">
        <v>12</v>
      </c>
      <c r="BM23" s="1370"/>
      <c r="BN23" s="1370"/>
      <c r="BO23" s="1370"/>
      <c r="BP23" s="1370"/>
      <c r="BQ23" s="1370">
        <f t="shared" si="47"/>
        <v>0</v>
      </c>
      <c r="BR23" s="579"/>
      <c r="BS23" s="2013"/>
      <c r="BT23" s="2013"/>
      <c r="BU23" s="2013"/>
      <c r="BV23" s="2013"/>
      <c r="BW23" s="445">
        <f t="shared" si="37"/>
        <v>0</v>
      </c>
      <c r="BX23" s="579"/>
      <c r="BY23" s="2135">
        <v>0</v>
      </c>
      <c r="BZ23" s="2135">
        <v>0</v>
      </c>
      <c r="CA23" s="2133">
        <v>173.39999999999998</v>
      </c>
      <c r="CB23" s="2134">
        <v>172.8</v>
      </c>
      <c r="CC23" s="469">
        <f t="shared" si="38"/>
        <v>346.2</v>
      </c>
      <c r="CD23" s="580">
        <f t="shared" si="1"/>
        <v>12</v>
      </c>
      <c r="CE23" s="581">
        <f t="shared" si="11"/>
        <v>0</v>
      </c>
      <c r="CF23" s="581">
        <f t="shared" si="2"/>
        <v>0</v>
      </c>
      <c r="CG23" s="581">
        <f t="shared" si="2"/>
        <v>173.39999999999998</v>
      </c>
      <c r="CH23" s="581">
        <f t="shared" si="2"/>
        <v>172.8</v>
      </c>
      <c r="CI23" s="581">
        <f t="shared" si="39"/>
        <v>346.2</v>
      </c>
      <c r="CJ23" s="1363">
        <f t="shared" si="12"/>
        <v>28.849999999999998</v>
      </c>
    </row>
    <row r="24" spans="1:88" ht="15.75" thickBot="1">
      <c r="A24" s="2453"/>
      <c r="B24" s="715" t="s">
        <v>550</v>
      </c>
      <c r="C24" s="554">
        <f>'D. ITT_All_Grants'!C106</f>
        <v>0</v>
      </c>
      <c r="D24" s="723" t="s">
        <v>100</v>
      </c>
      <c r="E24" s="515" t="s">
        <v>384</v>
      </c>
      <c r="F24" s="515" t="s">
        <v>99</v>
      </c>
      <c r="G24" s="515" t="s">
        <v>42</v>
      </c>
      <c r="H24" s="769">
        <v>42378</v>
      </c>
      <c r="I24" s="769" t="s">
        <v>1171</v>
      </c>
      <c r="J24" s="777" t="e">
        <f>I24-F19</f>
        <v>#VALUE!</v>
      </c>
      <c r="K24" s="778"/>
      <c r="L24" s="779"/>
      <c r="M24" s="773"/>
      <c r="N24" s="773"/>
      <c r="O24" s="773">
        <v>280</v>
      </c>
      <c r="P24" s="773">
        <v>292</v>
      </c>
      <c r="Q24" s="459">
        <f t="shared" si="4"/>
        <v>280</v>
      </c>
      <c r="R24" s="459">
        <f t="shared" si="5"/>
        <v>292</v>
      </c>
      <c r="S24" s="477">
        <f t="shared" si="6"/>
        <v>572</v>
      </c>
      <c r="T24" s="781"/>
      <c r="U24" s="785"/>
      <c r="V24" s="516"/>
      <c r="W24" s="516"/>
      <c r="X24" s="516"/>
      <c r="Y24" s="516"/>
      <c r="Z24" s="516">
        <f>V24+W24+X24+Y24</f>
        <v>0</v>
      </c>
      <c r="AB24" s="1293">
        <v>1836</v>
      </c>
      <c r="AC24" s="445"/>
      <c r="AD24" s="445"/>
      <c r="AE24" s="1291">
        <v>364</v>
      </c>
      <c r="AF24" s="1294">
        <v>342</v>
      </c>
      <c r="AG24" s="1370">
        <f t="shared" si="7"/>
        <v>706</v>
      </c>
      <c r="AH24" s="1293">
        <v>1836</v>
      </c>
      <c r="AI24" s="1291">
        <v>0</v>
      </c>
      <c r="AJ24" s="1294">
        <v>0</v>
      </c>
      <c r="AK24" s="445">
        <v>267</v>
      </c>
      <c r="AL24" s="445">
        <v>270</v>
      </c>
      <c r="AM24" s="1370">
        <f t="shared" si="8"/>
        <v>537</v>
      </c>
      <c r="AN24" s="1293">
        <v>1836</v>
      </c>
      <c r="AO24" s="445"/>
      <c r="AP24" s="445"/>
      <c r="AQ24" s="1291">
        <v>363</v>
      </c>
      <c r="AR24" s="1294">
        <v>357</v>
      </c>
      <c r="AS24" s="1370">
        <f t="shared" si="9"/>
        <v>720</v>
      </c>
      <c r="AT24" s="1293">
        <v>1836</v>
      </c>
      <c r="AU24" s="1291"/>
      <c r="AV24" s="445"/>
      <c r="AW24" s="445"/>
      <c r="AX24" s="445"/>
      <c r="AY24" s="445">
        <f t="shared" si="33"/>
        <v>0</v>
      </c>
      <c r="AZ24" s="443"/>
      <c r="BA24" s="445"/>
      <c r="BB24" s="445"/>
      <c r="BC24" s="445"/>
      <c r="BD24" s="445"/>
      <c r="BE24" s="445">
        <f t="shared" si="34"/>
        <v>0</v>
      </c>
      <c r="BF24" s="443"/>
      <c r="BG24" s="445"/>
      <c r="BH24" s="445"/>
      <c r="BI24" s="445"/>
      <c r="BJ24" s="445"/>
      <c r="BK24" s="445">
        <f t="shared" si="35"/>
        <v>0</v>
      </c>
      <c r="BL24" s="1888">
        <v>95.333333333333329</v>
      </c>
      <c r="BM24" s="1370"/>
      <c r="BN24" s="1370"/>
      <c r="BO24" s="1370">
        <v>130</v>
      </c>
      <c r="BP24" s="1370">
        <v>119</v>
      </c>
      <c r="BQ24" s="1370">
        <v>9</v>
      </c>
      <c r="BR24" s="443"/>
      <c r="BS24" s="2016">
        <v>0</v>
      </c>
      <c r="BT24" s="2018">
        <v>0</v>
      </c>
      <c r="BU24" s="2019">
        <v>124.2</v>
      </c>
      <c r="BV24" s="2019">
        <v>112.19999999999999</v>
      </c>
      <c r="BW24" s="445">
        <f t="shared" si="37"/>
        <v>236.39999999999998</v>
      </c>
      <c r="BX24" s="443"/>
      <c r="BY24" s="2135">
        <v>0</v>
      </c>
      <c r="BZ24" s="2135">
        <v>0</v>
      </c>
      <c r="CA24" s="2136">
        <v>11</v>
      </c>
      <c r="CB24" s="2137">
        <v>8</v>
      </c>
      <c r="CC24" s="469">
        <f t="shared" si="38"/>
        <v>19</v>
      </c>
      <c r="CD24" s="580">
        <f t="shared" si="1"/>
        <v>572</v>
      </c>
      <c r="CE24" s="581">
        <f t="shared" si="11"/>
        <v>0</v>
      </c>
      <c r="CF24" s="581">
        <f t="shared" si="2"/>
        <v>0</v>
      </c>
      <c r="CG24" s="581">
        <f t="shared" si="2"/>
        <v>1259.2</v>
      </c>
      <c r="CH24" s="581">
        <f t="shared" si="2"/>
        <v>1208.2</v>
      </c>
      <c r="CI24" s="581">
        <f t="shared" si="39"/>
        <v>2227.4</v>
      </c>
      <c r="CJ24" s="1359">
        <f t="shared" si="12"/>
        <v>3.8940559440559444</v>
      </c>
    </row>
    <row r="25" spans="1:88" ht="15.75" thickBot="1">
      <c r="A25" s="2453"/>
      <c r="B25" s="715" t="s">
        <v>551</v>
      </c>
      <c r="C25" s="554">
        <f>'D. ITT_All_Grants'!C107</f>
        <v>0</v>
      </c>
      <c r="D25" s="723" t="s">
        <v>100</v>
      </c>
      <c r="E25" s="515" t="s">
        <v>384</v>
      </c>
      <c r="F25" s="515" t="s">
        <v>99</v>
      </c>
      <c r="G25" s="515" t="s">
        <v>42</v>
      </c>
      <c r="H25" s="769">
        <v>42378</v>
      </c>
      <c r="I25" s="769" t="s">
        <v>1171</v>
      </c>
      <c r="J25" s="777" t="e">
        <f>I25-F20</f>
        <v>#VALUE!</v>
      </c>
      <c r="K25" s="778"/>
      <c r="L25" s="779"/>
      <c r="M25" s="773"/>
      <c r="N25" s="773"/>
      <c r="O25" s="773">
        <v>43</v>
      </c>
      <c r="P25" s="773">
        <v>43</v>
      </c>
      <c r="Q25" s="459">
        <f t="shared" si="4"/>
        <v>43</v>
      </c>
      <c r="R25" s="459">
        <f t="shared" si="5"/>
        <v>43</v>
      </c>
      <c r="S25" s="477">
        <f t="shared" si="6"/>
        <v>86</v>
      </c>
      <c r="T25" s="765"/>
      <c r="U25" s="766"/>
      <c r="V25" s="516"/>
      <c r="W25" s="516"/>
      <c r="X25" s="516"/>
      <c r="Y25" s="516"/>
      <c r="Z25" s="516">
        <f t="shared" si="0"/>
        <v>0</v>
      </c>
      <c r="AA25" s="578"/>
      <c r="AB25" s="579"/>
      <c r="AC25" s="445"/>
      <c r="AD25" s="445"/>
      <c r="AE25" s="445"/>
      <c r="AF25" s="445"/>
      <c r="AG25" s="1370">
        <f t="shared" si="7"/>
        <v>0</v>
      </c>
      <c r="AH25" s="579"/>
      <c r="AI25" s="445"/>
      <c r="AJ25" s="445"/>
      <c r="AK25" s="445"/>
      <c r="AL25" s="445"/>
      <c r="AM25" s="1370">
        <f t="shared" si="8"/>
        <v>0</v>
      </c>
      <c r="AN25" s="579"/>
      <c r="AO25" s="445"/>
      <c r="AP25" s="445"/>
      <c r="AQ25" s="445"/>
      <c r="AR25" s="445"/>
      <c r="AS25" s="1370">
        <f t="shared" si="9"/>
        <v>0</v>
      </c>
      <c r="AT25" s="579"/>
      <c r="AU25" s="445"/>
      <c r="AV25" s="445"/>
      <c r="AW25" s="445"/>
      <c r="AX25" s="445"/>
      <c r="AY25" s="445">
        <f t="shared" si="33"/>
        <v>0</v>
      </c>
      <c r="AZ25" s="579"/>
      <c r="BA25" s="445"/>
      <c r="BB25" s="445"/>
      <c r="BC25" s="445"/>
      <c r="BD25" s="445"/>
      <c r="BE25" s="445">
        <f t="shared" si="34"/>
        <v>0</v>
      </c>
      <c r="BF25" s="579"/>
      <c r="BG25" s="445"/>
      <c r="BH25" s="445"/>
      <c r="BI25" s="445"/>
      <c r="BJ25" s="445"/>
      <c r="BK25" s="445">
        <f t="shared" si="35"/>
        <v>0</v>
      </c>
      <c r="BL25" s="1892">
        <v>14.333333333333334</v>
      </c>
      <c r="BM25" s="1370"/>
      <c r="BN25" s="1370"/>
      <c r="BO25" s="1893">
        <v>5</v>
      </c>
      <c r="BP25" s="1294">
        <v>3</v>
      </c>
      <c r="BQ25" s="1370">
        <f t="shared" si="47"/>
        <v>8</v>
      </c>
      <c r="BR25" s="579"/>
      <c r="BS25" s="2016">
        <v>0</v>
      </c>
      <c r="BT25" s="2018">
        <v>0</v>
      </c>
      <c r="BU25" s="2013">
        <v>13</v>
      </c>
      <c r="BV25" s="2013">
        <v>8</v>
      </c>
      <c r="BW25" s="445">
        <f t="shared" si="37"/>
        <v>21</v>
      </c>
      <c r="BX25" s="579"/>
      <c r="BY25" s="2135"/>
      <c r="BZ25" s="2135"/>
      <c r="CA25" s="2136"/>
      <c r="CB25" s="2137"/>
      <c r="CC25" s="469">
        <f t="shared" si="38"/>
        <v>0</v>
      </c>
      <c r="CD25" s="580">
        <f t="shared" si="1"/>
        <v>86</v>
      </c>
      <c r="CE25" s="581">
        <f t="shared" si="11"/>
        <v>0</v>
      </c>
      <c r="CF25" s="581">
        <f t="shared" si="2"/>
        <v>0</v>
      </c>
      <c r="CG25" s="581">
        <f t="shared" si="2"/>
        <v>18</v>
      </c>
      <c r="CH25" s="581">
        <f t="shared" si="2"/>
        <v>11</v>
      </c>
      <c r="CI25" s="581">
        <f t="shared" si="39"/>
        <v>29</v>
      </c>
      <c r="CJ25" s="1363">
        <f t="shared" si="12"/>
        <v>0.33720930232558138</v>
      </c>
    </row>
    <row r="26" spans="1:88" ht="27" thickBot="1">
      <c r="A26" s="2453"/>
      <c r="B26" s="715" t="s">
        <v>552</v>
      </c>
      <c r="C26" s="554">
        <f>'D. ITT_All_Grants'!C108</f>
        <v>0</v>
      </c>
      <c r="D26" s="723" t="s">
        <v>100</v>
      </c>
      <c r="E26" s="515" t="s">
        <v>384</v>
      </c>
      <c r="F26" s="515" t="s">
        <v>99</v>
      </c>
      <c r="G26" s="515" t="s">
        <v>42</v>
      </c>
      <c r="H26" s="769">
        <v>42378</v>
      </c>
      <c r="I26" s="769" t="s">
        <v>1171</v>
      </c>
      <c r="J26" s="777" t="e">
        <f>I26-#REF!</f>
        <v>#REF!</v>
      </c>
      <c r="K26" s="778"/>
      <c r="L26" s="779"/>
      <c r="M26" s="783"/>
      <c r="N26" s="783"/>
      <c r="O26" s="1298"/>
      <c r="P26" s="783"/>
      <c r="Q26" s="459">
        <f t="shared" si="4"/>
        <v>0</v>
      </c>
      <c r="R26" s="459">
        <f t="shared" si="5"/>
        <v>0</v>
      </c>
      <c r="S26" s="1881">
        <v>0.75</v>
      </c>
      <c r="T26" s="781" t="s">
        <v>1212</v>
      </c>
      <c r="U26" s="785"/>
      <c r="V26" s="516"/>
      <c r="W26" s="516"/>
      <c r="X26" s="516"/>
      <c r="Y26" s="516"/>
      <c r="Z26" s="516">
        <f>V26+W26+X26+Y26</f>
        <v>0</v>
      </c>
      <c r="AB26" s="1293" t="s">
        <v>1173</v>
      </c>
      <c r="AC26" s="445"/>
      <c r="AD26" s="445"/>
      <c r="AE26" s="1291"/>
      <c r="AF26" s="1295">
        <v>0.88</v>
      </c>
      <c r="AG26" s="1370">
        <f t="shared" si="7"/>
        <v>0.88</v>
      </c>
      <c r="AH26" s="1293" t="s">
        <v>1173</v>
      </c>
      <c r="AI26" s="1291"/>
      <c r="AJ26" s="1294"/>
      <c r="AK26" s="445"/>
      <c r="AL26" s="445"/>
      <c r="AM26" s="1295">
        <v>0.87</v>
      </c>
      <c r="AN26" s="1293" t="s">
        <v>1173</v>
      </c>
      <c r="AO26" s="445"/>
      <c r="AP26" s="445"/>
      <c r="AQ26" s="1291"/>
      <c r="AR26" s="1294"/>
      <c r="AS26" s="1295">
        <v>0.89</v>
      </c>
      <c r="AT26" s="1293" t="s">
        <v>1173</v>
      </c>
      <c r="AU26" s="1291"/>
      <c r="AV26" s="445"/>
      <c r="AW26" s="445"/>
      <c r="AX26" s="445"/>
      <c r="AY26" s="445">
        <f t="shared" si="33"/>
        <v>0</v>
      </c>
      <c r="AZ26" s="443"/>
      <c r="BA26" s="445"/>
      <c r="BB26" s="445"/>
      <c r="BC26" s="445"/>
      <c r="BD26" s="445"/>
      <c r="BE26" s="445">
        <f t="shared" si="34"/>
        <v>0</v>
      </c>
      <c r="BF26" s="443"/>
      <c r="BG26" s="445"/>
      <c r="BH26" s="445"/>
      <c r="BI26" s="445"/>
      <c r="BJ26" s="445"/>
      <c r="BK26" s="445">
        <f t="shared" si="35"/>
        <v>0</v>
      </c>
      <c r="BL26" s="1894">
        <v>0.75</v>
      </c>
      <c r="BM26" s="1370"/>
      <c r="BN26" s="1370"/>
      <c r="BO26" s="1893"/>
      <c r="BP26" s="1295"/>
      <c r="BQ26" s="1303">
        <v>0.90436835891381351</v>
      </c>
      <c r="BR26" s="443"/>
      <c r="BS26" s="2016"/>
      <c r="BT26" s="2018"/>
      <c r="BU26" s="2013"/>
      <c r="BV26" s="2013"/>
      <c r="BW26" s="445">
        <f t="shared" si="37"/>
        <v>0</v>
      </c>
      <c r="BX26" s="443"/>
      <c r="BY26" s="2135"/>
      <c r="BZ26" s="2135"/>
      <c r="CA26" s="2135"/>
      <c r="CB26" s="2135"/>
      <c r="CC26" s="469">
        <f t="shared" si="38"/>
        <v>0</v>
      </c>
      <c r="CD26" s="1355">
        <f t="shared" si="1"/>
        <v>0.75</v>
      </c>
      <c r="CE26" s="581">
        <f t="shared" si="11"/>
        <v>0</v>
      </c>
      <c r="CF26" s="581">
        <f t="shared" si="2"/>
        <v>0</v>
      </c>
      <c r="CG26" s="581">
        <f t="shared" si="2"/>
        <v>0</v>
      </c>
      <c r="CH26" s="1355">
        <f t="shared" si="2"/>
        <v>0.88</v>
      </c>
      <c r="CI26" s="1355">
        <f>(Z26+AG26+AM26+AS26+AY26+BE26+BK26+BQ26+BW26+CC26)/3</f>
        <v>1.1814561196379378</v>
      </c>
      <c r="CJ26" s="1361">
        <f t="shared" si="12"/>
        <v>1.5752748261839171</v>
      </c>
    </row>
    <row r="27" spans="1:88" ht="15.75" thickBot="1">
      <c r="A27" s="2453"/>
      <c r="B27" s="715" t="s">
        <v>553</v>
      </c>
      <c r="C27" s="554">
        <f>'D. ITT_All_Grants'!C109</f>
        <v>0</v>
      </c>
      <c r="D27" s="723" t="s">
        <v>100</v>
      </c>
      <c r="E27" s="515" t="s">
        <v>384</v>
      </c>
      <c r="F27" s="515" t="s">
        <v>99</v>
      </c>
      <c r="G27" s="515" t="s">
        <v>42</v>
      </c>
      <c r="H27" s="769">
        <v>42378</v>
      </c>
      <c r="I27" s="769" t="s">
        <v>1171</v>
      </c>
      <c r="J27" s="777" t="e">
        <f>I27-F23</f>
        <v>#VALUE!</v>
      </c>
      <c r="K27" s="778"/>
      <c r="L27" s="779"/>
      <c r="M27" s="773"/>
      <c r="N27" s="773"/>
      <c r="O27" s="773"/>
      <c r="P27" s="773"/>
      <c r="Q27" s="459">
        <f t="shared" si="4"/>
        <v>0</v>
      </c>
      <c r="R27" s="459">
        <f t="shared" si="5"/>
        <v>0</v>
      </c>
      <c r="S27" s="1881">
        <v>0.1</v>
      </c>
      <c r="T27" s="765"/>
      <c r="U27" s="766"/>
      <c r="V27" s="516"/>
      <c r="W27" s="516"/>
      <c r="X27" s="516"/>
      <c r="Y27" s="516"/>
      <c r="Z27" s="516">
        <f t="shared" si="0"/>
        <v>0</v>
      </c>
      <c r="AA27" s="578"/>
      <c r="AB27" s="579"/>
      <c r="AC27" s="445"/>
      <c r="AD27" s="445"/>
      <c r="AE27" s="445"/>
      <c r="AF27" s="445"/>
      <c r="AG27" s="1370">
        <f t="shared" si="7"/>
        <v>0</v>
      </c>
      <c r="AH27" s="579"/>
      <c r="AI27" s="445"/>
      <c r="AJ27" s="445"/>
      <c r="AK27" s="445"/>
      <c r="AL27" s="445"/>
      <c r="AM27" s="1370">
        <f t="shared" si="8"/>
        <v>0</v>
      </c>
      <c r="AN27" s="579"/>
      <c r="AO27" s="445"/>
      <c r="AP27" s="445"/>
      <c r="AQ27" s="445"/>
      <c r="AR27" s="445"/>
      <c r="AS27" s="1370">
        <f t="shared" si="9"/>
        <v>0</v>
      </c>
      <c r="AT27" s="579"/>
      <c r="AU27" s="445"/>
      <c r="AV27" s="445"/>
      <c r="AW27" s="445"/>
      <c r="AX27" s="445"/>
      <c r="AY27" s="445">
        <f t="shared" si="33"/>
        <v>0</v>
      </c>
      <c r="AZ27" s="579"/>
      <c r="BA27" s="445"/>
      <c r="BB27" s="445"/>
      <c r="BC27" s="445"/>
      <c r="BD27" s="445"/>
      <c r="BE27" s="445">
        <f t="shared" si="34"/>
        <v>0</v>
      </c>
      <c r="BF27" s="579"/>
      <c r="BG27" s="445"/>
      <c r="BH27" s="445"/>
      <c r="BI27" s="445"/>
      <c r="BJ27" s="445"/>
      <c r="BK27" s="445">
        <f t="shared" si="35"/>
        <v>0</v>
      </c>
      <c r="BL27" s="1894">
        <v>0.1</v>
      </c>
      <c r="BM27" s="1370"/>
      <c r="BN27" s="1370"/>
      <c r="BO27" s="1370"/>
      <c r="BP27" s="1370"/>
      <c r="BQ27" s="1303">
        <v>0</v>
      </c>
      <c r="BR27" s="579"/>
      <c r="BS27" s="2013"/>
      <c r="BT27" s="2013"/>
      <c r="BU27" s="2013"/>
      <c r="BV27" s="2013"/>
      <c r="BW27" s="445">
        <f t="shared" si="37"/>
        <v>0</v>
      </c>
      <c r="BX27" s="579"/>
      <c r="BY27" s="2135"/>
      <c r="BZ27" s="2135"/>
      <c r="CA27" s="2136"/>
      <c r="CB27" s="2137"/>
      <c r="CC27" s="469">
        <f t="shared" si="38"/>
        <v>0</v>
      </c>
      <c r="CD27" s="580">
        <f t="shared" si="1"/>
        <v>0.1</v>
      </c>
      <c r="CE27" s="581">
        <f t="shared" si="11"/>
        <v>0</v>
      </c>
      <c r="CF27" s="581">
        <f t="shared" si="2"/>
        <v>0</v>
      </c>
      <c r="CG27" s="581">
        <f t="shared" si="2"/>
        <v>0</v>
      </c>
      <c r="CH27" s="581">
        <f t="shared" si="2"/>
        <v>0</v>
      </c>
      <c r="CI27" s="581">
        <f t="shared" si="39"/>
        <v>0</v>
      </c>
      <c r="CJ27" s="1363">
        <f t="shared" si="12"/>
        <v>0</v>
      </c>
    </row>
    <row r="28" spans="1:88" ht="15.75" thickBot="1">
      <c r="A28" s="2454"/>
      <c r="B28" s="715" t="s">
        <v>554</v>
      </c>
      <c r="C28" s="554">
        <f>'D. ITT_All_Grants'!C110</f>
        <v>0</v>
      </c>
      <c r="D28" s="723" t="s">
        <v>100</v>
      </c>
      <c r="E28" s="515" t="s">
        <v>384</v>
      </c>
      <c r="F28" s="515" t="s">
        <v>99</v>
      </c>
      <c r="G28" s="515" t="s">
        <v>42</v>
      </c>
      <c r="H28" s="769">
        <v>42378</v>
      </c>
      <c r="I28" s="769" t="s">
        <v>1171</v>
      </c>
      <c r="J28" s="777" t="e">
        <f>I28-F24</f>
        <v>#VALUE!</v>
      </c>
      <c r="K28" s="778"/>
      <c r="L28" s="779"/>
      <c r="M28" s="783"/>
      <c r="N28" s="783"/>
      <c r="O28" s="1298"/>
      <c r="P28" s="783"/>
      <c r="Q28" s="459">
        <f t="shared" si="4"/>
        <v>0</v>
      </c>
      <c r="R28" s="459">
        <f t="shared" si="5"/>
        <v>0</v>
      </c>
      <c r="S28" s="1881">
        <v>0.15</v>
      </c>
      <c r="T28" s="781" t="s">
        <v>1213</v>
      </c>
      <c r="U28" s="825"/>
      <c r="V28" s="516"/>
      <c r="W28" s="516"/>
      <c r="X28" s="516"/>
      <c r="Y28" s="516"/>
      <c r="Z28" s="516">
        <f>V28+W28+X28+Y28</f>
        <v>0</v>
      </c>
      <c r="AB28" s="1293" t="s">
        <v>1174</v>
      </c>
      <c r="AC28" s="445"/>
      <c r="AD28" s="445"/>
      <c r="AE28" s="1291"/>
      <c r="AF28" s="1295">
        <v>7.0000000000000007E-2</v>
      </c>
      <c r="AG28" s="1370">
        <f t="shared" si="7"/>
        <v>7.0000000000000007E-2</v>
      </c>
      <c r="AH28" s="1293" t="s">
        <v>1174</v>
      </c>
      <c r="AI28" s="1291"/>
      <c r="AJ28" s="1294"/>
      <c r="AK28" s="445"/>
      <c r="AL28" s="445"/>
      <c r="AM28" s="1295">
        <v>0.09</v>
      </c>
      <c r="AN28" s="1293" t="s">
        <v>1174</v>
      </c>
      <c r="AO28" s="445"/>
      <c r="AP28" s="445"/>
      <c r="AQ28" s="1291"/>
      <c r="AR28" s="1294"/>
      <c r="AS28" s="1295">
        <v>0.08</v>
      </c>
      <c r="AT28" s="1293" t="s">
        <v>1174</v>
      </c>
      <c r="AU28" s="1292"/>
      <c r="AV28" s="445"/>
      <c r="AW28" s="445"/>
      <c r="AX28" s="445"/>
      <c r="AY28" s="445">
        <f t="shared" si="33"/>
        <v>0</v>
      </c>
      <c r="AZ28" s="443"/>
      <c r="BA28" s="445"/>
      <c r="BB28" s="445"/>
      <c r="BC28" s="445"/>
      <c r="BD28" s="445"/>
      <c r="BE28" s="445">
        <f t="shared" si="34"/>
        <v>0</v>
      </c>
      <c r="BF28" s="443"/>
      <c r="BG28" s="445"/>
      <c r="BH28" s="445"/>
      <c r="BI28" s="445"/>
      <c r="BJ28" s="445"/>
      <c r="BK28" s="445">
        <f t="shared" si="35"/>
        <v>0</v>
      </c>
      <c r="BL28" s="1894">
        <v>0.15</v>
      </c>
      <c r="BM28" s="1370"/>
      <c r="BN28" s="1370"/>
      <c r="BO28" s="1893"/>
      <c r="BP28" s="1295"/>
      <c r="BQ28" s="1303">
        <v>5.1948051948051951E-2</v>
      </c>
      <c r="BR28" s="443"/>
      <c r="BS28" s="2016"/>
      <c r="BT28" s="2018"/>
      <c r="BU28" s="2013"/>
      <c r="BV28" s="2013"/>
      <c r="BW28" s="445">
        <f t="shared" si="37"/>
        <v>0</v>
      </c>
      <c r="BX28" s="443"/>
      <c r="BY28" s="2135"/>
      <c r="BZ28" s="2135"/>
      <c r="CA28" s="2135"/>
      <c r="CB28" s="2135"/>
      <c r="CC28" s="469">
        <f t="shared" si="38"/>
        <v>0</v>
      </c>
      <c r="CD28" s="1355">
        <f t="shared" si="1"/>
        <v>0.15</v>
      </c>
      <c r="CE28" s="581">
        <f t="shared" si="11"/>
        <v>0</v>
      </c>
      <c r="CF28" s="581">
        <f t="shared" si="2"/>
        <v>0</v>
      </c>
      <c r="CG28" s="581">
        <f t="shared" si="2"/>
        <v>0</v>
      </c>
      <c r="CH28" s="581">
        <f t="shared" si="2"/>
        <v>7.0000000000000007E-2</v>
      </c>
      <c r="CI28" s="581">
        <f t="shared" si="39"/>
        <v>0.29194805194805196</v>
      </c>
      <c r="CJ28" s="1361">
        <f t="shared" si="12"/>
        <v>1.9463203463203465</v>
      </c>
    </row>
    <row r="29" spans="1:88" ht="27" thickBot="1">
      <c r="A29" s="2452" t="s">
        <v>894</v>
      </c>
      <c r="B29" s="716" t="s">
        <v>576</v>
      </c>
      <c r="C29" s="554">
        <f>'D. ITT_All_Grants'!C111</f>
        <v>0</v>
      </c>
      <c r="D29" s="723" t="s">
        <v>100</v>
      </c>
      <c r="E29" s="515" t="s">
        <v>384</v>
      </c>
      <c r="F29" s="515" t="s">
        <v>99</v>
      </c>
      <c r="G29" s="515" t="s">
        <v>42</v>
      </c>
      <c r="H29" s="769">
        <v>42378</v>
      </c>
      <c r="I29" s="769" t="s">
        <v>1171</v>
      </c>
      <c r="J29" s="777" t="e">
        <f>I29-F25</f>
        <v>#VALUE!</v>
      </c>
      <c r="K29" s="778"/>
      <c r="L29" s="779"/>
      <c r="M29" s="773"/>
      <c r="N29" s="773"/>
      <c r="O29" s="773"/>
      <c r="P29" s="773"/>
      <c r="Q29" s="459">
        <f t="shared" si="4"/>
        <v>0</v>
      </c>
      <c r="R29" s="459">
        <f t="shared" si="5"/>
        <v>0</v>
      </c>
      <c r="S29" s="477">
        <v>12</v>
      </c>
      <c r="T29" s="765"/>
      <c r="U29" s="766"/>
      <c r="V29" s="516"/>
      <c r="W29" s="516"/>
      <c r="X29" s="516"/>
      <c r="Y29" s="516"/>
      <c r="Z29" s="516">
        <f t="shared" si="0"/>
        <v>0</v>
      </c>
      <c r="AA29" s="578"/>
      <c r="AB29" s="579"/>
      <c r="AC29" s="445"/>
      <c r="AD29" s="445"/>
      <c r="AE29" s="445"/>
      <c r="AF29" s="445"/>
      <c r="AG29" s="1370">
        <f t="shared" si="7"/>
        <v>0</v>
      </c>
      <c r="AH29" s="579"/>
      <c r="AI29" s="445"/>
      <c r="AJ29" s="445"/>
      <c r="AK29" s="445"/>
      <c r="AL29" s="445"/>
      <c r="AM29" s="1370">
        <f t="shared" si="8"/>
        <v>0</v>
      </c>
      <c r="AN29" s="579"/>
      <c r="AO29" s="445"/>
      <c r="AP29" s="445"/>
      <c r="AQ29" s="445"/>
      <c r="AR29" s="445"/>
      <c r="AS29" s="1370">
        <f t="shared" si="9"/>
        <v>0</v>
      </c>
      <c r="AT29" s="579"/>
      <c r="AU29" s="445"/>
      <c r="AV29" s="445"/>
      <c r="AW29" s="445"/>
      <c r="AX29" s="445"/>
      <c r="AY29" s="445">
        <f t="shared" si="33"/>
        <v>0</v>
      </c>
      <c r="AZ29" s="579"/>
      <c r="BA29" s="445"/>
      <c r="BB29" s="445"/>
      <c r="BC29" s="445"/>
      <c r="BD29" s="445"/>
      <c r="BE29" s="445">
        <f t="shared" si="34"/>
        <v>0</v>
      </c>
      <c r="BF29" s="579"/>
      <c r="BG29" s="445"/>
      <c r="BH29" s="445"/>
      <c r="BI29" s="445"/>
      <c r="BJ29" s="445"/>
      <c r="BK29" s="445">
        <f t="shared" si="35"/>
        <v>0</v>
      </c>
      <c r="BL29" s="1895">
        <v>12</v>
      </c>
      <c r="BM29" s="1370"/>
      <c r="BN29" s="1370"/>
      <c r="BO29" s="1370"/>
      <c r="BP29" s="1370"/>
      <c r="BQ29" s="1370">
        <v>9</v>
      </c>
      <c r="BR29" s="579"/>
      <c r="BS29" s="2013"/>
      <c r="BT29" s="2013"/>
      <c r="BU29" s="2013"/>
      <c r="BV29" s="2013"/>
      <c r="BW29" s="445">
        <f t="shared" si="37"/>
        <v>0</v>
      </c>
      <c r="BX29" s="579"/>
      <c r="BY29" s="2135">
        <v>454</v>
      </c>
      <c r="BZ29" s="2135">
        <v>0</v>
      </c>
      <c r="CA29" s="2133">
        <v>483.6</v>
      </c>
      <c r="CB29" s="2134">
        <v>498.80000000000007</v>
      </c>
      <c r="CC29" s="469">
        <f t="shared" si="38"/>
        <v>1436.4</v>
      </c>
      <c r="CD29" s="580">
        <f t="shared" si="1"/>
        <v>12</v>
      </c>
      <c r="CE29" s="581">
        <f t="shared" si="11"/>
        <v>454</v>
      </c>
      <c r="CF29" s="581">
        <f t="shared" si="2"/>
        <v>0</v>
      </c>
      <c r="CG29" s="581">
        <f t="shared" si="2"/>
        <v>483.6</v>
      </c>
      <c r="CH29" s="581">
        <f t="shared" si="2"/>
        <v>498.80000000000007</v>
      </c>
      <c r="CI29" s="581">
        <f t="shared" si="39"/>
        <v>1445.4</v>
      </c>
      <c r="CJ29" s="1363">
        <f t="shared" si="12"/>
        <v>120.45</v>
      </c>
    </row>
    <row r="30" spans="1:88" ht="15.75" thickBot="1">
      <c r="A30" s="2453"/>
      <c r="B30" s="715" t="s">
        <v>557</v>
      </c>
      <c r="C30" s="554">
        <f>'D. ITT_All_Grants'!C112</f>
        <v>0</v>
      </c>
      <c r="D30" s="723" t="s">
        <v>100</v>
      </c>
      <c r="E30" s="515" t="s">
        <v>384</v>
      </c>
      <c r="F30" s="515" t="s">
        <v>99</v>
      </c>
      <c r="G30" s="515" t="s">
        <v>42</v>
      </c>
      <c r="H30" s="769">
        <v>42378</v>
      </c>
      <c r="I30" s="769" t="s">
        <v>1171</v>
      </c>
      <c r="J30" s="777" t="e">
        <f>I30-F26</f>
        <v>#VALUE!</v>
      </c>
      <c r="K30" s="778"/>
      <c r="L30" s="779"/>
      <c r="M30" s="773">
        <v>1592</v>
      </c>
      <c r="N30" s="773">
        <v>0</v>
      </c>
      <c r="O30" s="773">
        <v>1799</v>
      </c>
      <c r="P30" s="773">
        <v>1873</v>
      </c>
      <c r="Q30" s="459">
        <f t="shared" si="4"/>
        <v>1799</v>
      </c>
      <c r="R30" s="459">
        <f t="shared" si="5"/>
        <v>3465</v>
      </c>
      <c r="S30" s="477">
        <f t="shared" si="6"/>
        <v>5264</v>
      </c>
      <c r="T30" s="781"/>
      <c r="U30" s="785"/>
      <c r="V30" s="516"/>
      <c r="W30" s="516"/>
      <c r="X30" s="516"/>
      <c r="Y30" s="516"/>
      <c r="Z30" s="516">
        <f>V30+W30+X30+Y30</f>
        <v>0</v>
      </c>
      <c r="AB30" s="1293">
        <v>2964</v>
      </c>
      <c r="AC30" s="445"/>
      <c r="AD30" s="445"/>
      <c r="AE30" s="1291">
        <v>563</v>
      </c>
      <c r="AF30" s="1294">
        <v>644</v>
      </c>
      <c r="AG30" s="1370">
        <f t="shared" si="7"/>
        <v>1207</v>
      </c>
      <c r="AH30" s="1293">
        <v>2964</v>
      </c>
      <c r="AI30" s="1291"/>
      <c r="AJ30" s="1294">
        <v>316</v>
      </c>
      <c r="AK30" s="445">
        <v>595</v>
      </c>
      <c r="AL30" s="445">
        <v>653</v>
      </c>
      <c r="AM30" s="1370">
        <f t="shared" si="8"/>
        <v>1564</v>
      </c>
      <c r="AN30" s="1293">
        <v>2964</v>
      </c>
      <c r="AO30" s="445"/>
      <c r="AP30" s="445"/>
      <c r="AQ30" s="1291">
        <v>678</v>
      </c>
      <c r="AR30" s="1294">
        <v>855</v>
      </c>
      <c r="AS30" s="1291">
        <f>AQ30+AR30</f>
        <v>1533</v>
      </c>
      <c r="AT30" s="1293">
        <v>2964</v>
      </c>
      <c r="AU30" s="1291"/>
      <c r="AV30" s="445"/>
      <c r="AW30" s="445"/>
      <c r="AX30" s="445"/>
      <c r="AY30" s="445">
        <f t="shared" si="33"/>
        <v>0</v>
      </c>
      <c r="AZ30" s="443"/>
      <c r="BA30" s="445"/>
      <c r="BB30" s="445"/>
      <c r="BC30" s="445"/>
      <c r="BD30" s="445"/>
      <c r="BE30" s="445">
        <f t="shared" si="34"/>
        <v>0</v>
      </c>
      <c r="BF30" s="443"/>
      <c r="BG30" s="445"/>
      <c r="BH30" s="445"/>
      <c r="BI30" s="445"/>
      <c r="BJ30" s="445"/>
      <c r="BK30" s="445">
        <f t="shared" si="35"/>
        <v>0</v>
      </c>
      <c r="BL30" s="1882">
        <v>877.33333333333337</v>
      </c>
      <c r="BM30" s="1370">
        <v>334</v>
      </c>
      <c r="BN30" s="1370">
        <v>0</v>
      </c>
      <c r="BO30" s="1893">
        <v>355</v>
      </c>
      <c r="BP30" s="1294">
        <v>376</v>
      </c>
      <c r="BQ30" s="1370">
        <f t="shared" ref="BQ30" si="57">BM30+BN30+BO30+BP30</f>
        <v>1065</v>
      </c>
      <c r="BR30" s="443"/>
      <c r="BS30" s="1999">
        <v>292</v>
      </c>
      <c r="BT30" s="2002">
        <v>0</v>
      </c>
      <c r="BU30" s="2019">
        <v>294.8</v>
      </c>
      <c r="BV30" s="2019">
        <v>328</v>
      </c>
      <c r="BW30" s="445">
        <f t="shared" si="37"/>
        <v>914.8</v>
      </c>
      <c r="BX30" s="443"/>
      <c r="BY30" s="2135"/>
      <c r="BZ30" s="2135"/>
      <c r="CA30" s="2136"/>
      <c r="CB30" s="2137"/>
      <c r="CC30" s="469">
        <f t="shared" si="38"/>
        <v>0</v>
      </c>
      <c r="CD30" s="580">
        <f t="shared" si="1"/>
        <v>5264</v>
      </c>
      <c r="CE30" s="581">
        <f t="shared" si="11"/>
        <v>626</v>
      </c>
      <c r="CF30" s="581">
        <f t="shared" si="11"/>
        <v>316</v>
      </c>
      <c r="CG30" s="581">
        <f t="shared" si="11"/>
        <v>2485.8000000000002</v>
      </c>
      <c r="CH30" s="581">
        <f t="shared" si="11"/>
        <v>2856</v>
      </c>
      <c r="CI30" s="581">
        <f t="shared" si="39"/>
        <v>6283.8</v>
      </c>
      <c r="CJ30" s="1359">
        <f t="shared" si="12"/>
        <v>1.1937310030395136</v>
      </c>
    </row>
    <row r="31" spans="1:88" ht="27" thickBot="1">
      <c r="A31" s="2453"/>
      <c r="B31" s="715" t="s">
        <v>552</v>
      </c>
      <c r="C31" s="554">
        <f>'D. ITT_All_Grants'!C116</f>
        <v>0</v>
      </c>
      <c r="D31" s="723" t="s">
        <v>100</v>
      </c>
      <c r="E31" s="515" t="s">
        <v>384</v>
      </c>
      <c r="F31" s="515" t="s">
        <v>99</v>
      </c>
      <c r="G31" s="515" t="s">
        <v>42</v>
      </c>
      <c r="H31" s="769">
        <v>42378</v>
      </c>
      <c r="I31" s="769" t="s">
        <v>1171</v>
      </c>
      <c r="J31" s="777" t="e">
        <f>I31-F23</f>
        <v>#VALUE!</v>
      </c>
      <c r="K31" s="778"/>
      <c r="L31" s="779"/>
      <c r="M31" s="783"/>
      <c r="N31" s="783"/>
      <c r="O31" s="1298"/>
      <c r="P31" s="783"/>
      <c r="Q31" s="459">
        <f t="shared" si="4"/>
        <v>0</v>
      </c>
      <c r="R31" s="459">
        <f t="shared" si="5"/>
        <v>0</v>
      </c>
      <c r="S31" s="1881">
        <v>0.75</v>
      </c>
      <c r="T31" s="781" t="s">
        <v>1212</v>
      </c>
      <c r="U31" s="785"/>
      <c r="V31" s="516"/>
      <c r="W31" s="516"/>
      <c r="X31" s="516"/>
      <c r="Y31" s="516"/>
      <c r="Z31" s="516">
        <f>V31+W31+X31+Y31</f>
        <v>0</v>
      </c>
      <c r="AB31" s="1293" t="s">
        <v>1173</v>
      </c>
      <c r="AC31" s="445"/>
      <c r="AD31" s="445"/>
      <c r="AE31" s="1291"/>
      <c r="AF31" s="1295">
        <v>0.88</v>
      </c>
      <c r="AG31" s="1370">
        <f t="shared" si="7"/>
        <v>0.88</v>
      </c>
      <c r="AH31" s="1293" t="s">
        <v>1173</v>
      </c>
      <c r="AI31" s="1291"/>
      <c r="AJ31" s="1294"/>
      <c r="AK31" s="445"/>
      <c r="AL31" s="445"/>
      <c r="AM31" s="1295">
        <v>0.87</v>
      </c>
      <c r="AN31" s="1293" t="s">
        <v>1173</v>
      </c>
      <c r="AO31" s="445"/>
      <c r="AP31" s="445"/>
      <c r="AQ31" s="1291"/>
      <c r="AR31" s="1294"/>
      <c r="AS31" s="1295">
        <v>0.89</v>
      </c>
      <c r="AT31" s="1293" t="s">
        <v>1173</v>
      </c>
      <c r="AU31" s="1291"/>
      <c r="AV31" s="445"/>
      <c r="AW31" s="445"/>
      <c r="AX31" s="445"/>
      <c r="AY31" s="445">
        <f t="shared" si="33"/>
        <v>0</v>
      </c>
      <c r="AZ31" s="443"/>
      <c r="BA31" s="445"/>
      <c r="BB31" s="445"/>
      <c r="BC31" s="445"/>
      <c r="BD31" s="445"/>
      <c r="BE31" s="445">
        <f t="shared" si="34"/>
        <v>0</v>
      </c>
      <c r="BF31" s="443"/>
      <c r="BG31" s="445"/>
      <c r="BH31" s="445"/>
      <c r="BI31" s="445"/>
      <c r="BJ31" s="445"/>
      <c r="BK31" s="445">
        <f t="shared" si="35"/>
        <v>0</v>
      </c>
      <c r="BL31" s="1894">
        <v>0.75</v>
      </c>
      <c r="BM31" s="1370"/>
      <c r="BN31" s="1370"/>
      <c r="BO31" s="1893"/>
      <c r="BP31" s="1295"/>
      <c r="BQ31" s="1303">
        <v>0.94</v>
      </c>
      <c r="BR31" s="443"/>
      <c r="BS31" s="2016"/>
      <c r="BT31" s="2018"/>
      <c r="BU31" s="2013"/>
      <c r="BV31" s="2013"/>
      <c r="BW31" s="445">
        <f t="shared" si="37"/>
        <v>0</v>
      </c>
      <c r="BX31" s="443"/>
      <c r="BY31" s="2135"/>
      <c r="BZ31" s="2135"/>
      <c r="CA31" s="2135"/>
      <c r="CB31" s="2135"/>
      <c r="CC31" s="469">
        <f t="shared" si="38"/>
        <v>0</v>
      </c>
      <c r="CD31" s="1355">
        <f t="shared" si="1"/>
        <v>0.75</v>
      </c>
      <c r="CE31" s="581">
        <f t="shared" si="11"/>
        <v>0</v>
      </c>
      <c r="CF31" s="581">
        <f t="shared" si="11"/>
        <v>0</v>
      </c>
      <c r="CG31" s="581">
        <f t="shared" si="11"/>
        <v>0</v>
      </c>
      <c r="CH31" s="1355">
        <f t="shared" si="11"/>
        <v>0.88</v>
      </c>
      <c r="CI31" s="1355">
        <f>(Z31+AG31+AM31+AS31+AY31+BE31+BK31+BQ31+BW31+CC31)/3</f>
        <v>1.1933333333333334</v>
      </c>
      <c r="CJ31" s="1361">
        <f t="shared" si="12"/>
        <v>1.5911111111111111</v>
      </c>
    </row>
    <row r="32" spans="1:88" ht="15.75" thickBot="1">
      <c r="A32" s="2453"/>
      <c r="B32" s="715" t="s">
        <v>561</v>
      </c>
      <c r="C32" s="554">
        <f>'D. ITT_All_Grants'!C117</f>
        <v>0</v>
      </c>
      <c r="D32" s="723" t="s">
        <v>100</v>
      </c>
      <c r="E32" s="515" t="s">
        <v>384</v>
      </c>
      <c r="F32" s="515" t="s">
        <v>99</v>
      </c>
      <c r="G32" s="515" t="s">
        <v>42</v>
      </c>
      <c r="H32" s="769">
        <v>42378</v>
      </c>
      <c r="I32" s="769" t="s">
        <v>1171</v>
      </c>
      <c r="J32" s="777" t="e">
        <f>I32-F23</f>
        <v>#VALUE!</v>
      </c>
      <c r="K32" s="778"/>
      <c r="L32" s="779"/>
      <c r="M32" s="773"/>
      <c r="N32" s="773"/>
      <c r="O32" s="773"/>
      <c r="P32" s="773"/>
      <c r="Q32" s="459">
        <f t="shared" si="4"/>
        <v>0</v>
      </c>
      <c r="R32" s="459">
        <f t="shared" si="5"/>
        <v>0</v>
      </c>
      <c r="S32" s="1881">
        <v>0.03</v>
      </c>
      <c r="T32" s="765"/>
      <c r="U32" s="766"/>
      <c r="V32" s="516"/>
      <c r="W32" s="516"/>
      <c r="X32" s="516"/>
      <c r="Y32" s="516"/>
      <c r="Z32" s="516">
        <f t="shared" si="0"/>
        <v>0</v>
      </c>
      <c r="AA32" s="578"/>
      <c r="AB32" s="579"/>
      <c r="AC32" s="445"/>
      <c r="AD32" s="445"/>
      <c r="AE32" s="445"/>
      <c r="AF32" s="445"/>
      <c r="AG32" s="1370">
        <f t="shared" si="7"/>
        <v>0</v>
      </c>
      <c r="AH32" s="579"/>
      <c r="AI32" s="445"/>
      <c r="AJ32" s="445"/>
      <c r="AK32" s="445"/>
      <c r="AL32" s="445"/>
      <c r="AM32" s="1370">
        <f t="shared" si="8"/>
        <v>0</v>
      </c>
      <c r="AN32" s="579"/>
      <c r="AO32" s="445"/>
      <c r="AP32" s="445"/>
      <c r="AQ32" s="445"/>
      <c r="AR32" s="445"/>
      <c r="AS32" s="1370">
        <f t="shared" si="9"/>
        <v>0</v>
      </c>
      <c r="AT32" s="579"/>
      <c r="AU32" s="445"/>
      <c r="AV32" s="445"/>
      <c r="AW32" s="445"/>
      <c r="AX32" s="445"/>
      <c r="AY32" s="445">
        <f t="shared" si="33"/>
        <v>0</v>
      </c>
      <c r="AZ32" s="579"/>
      <c r="BA32" s="445"/>
      <c r="BB32" s="445"/>
      <c r="BC32" s="445"/>
      <c r="BD32" s="445"/>
      <c r="BE32" s="445">
        <f t="shared" si="34"/>
        <v>0</v>
      </c>
      <c r="BF32" s="579"/>
      <c r="BG32" s="445"/>
      <c r="BH32" s="445"/>
      <c r="BI32" s="445"/>
      <c r="BJ32" s="445"/>
      <c r="BK32" s="445">
        <f t="shared" si="35"/>
        <v>0</v>
      </c>
      <c r="BL32" s="1894">
        <v>0.03</v>
      </c>
      <c r="BM32" s="1370"/>
      <c r="BN32" s="1370"/>
      <c r="BO32" s="1370"/>
      <c r="BP32" s="1370"/>
      <c r="BQ32" s="1303">
        <v>0</v>
      </c>
      <c r="BR32" s="579"/>
      <c r="BS32" s="2013"/>
      <c r="BT32" s="2013"/>
      <c r="BU32" s="2013"/>
      <c r="BV32" s="2013"/>
      <c r="BW32" s="445">
        <f t="shared" si="37"/>
        <v>0</v>
      </c>
      <c r="BX32" s="579"/>
      <c r="BY32" s="2135"/>
      <c r="BZ32" s="2135"/>
      <c r="CA32" s="2136"/>
      <c r="CB32" s="2137"/>
      <c r="CC32" s="469">
        <f t="shared" si="38"/>
        <v>0</v>
      </c>
      <c r="CD32" s="580">
        <f t="shared" si="1"/>
        <v>0.03</v>
      </c>
      <c r="CE32" s="581">
        <f t="shared" si="11"/>
        <v>0</v>
      </c>
      <c r="CF32" s="581">
        <f t="shared" si="11"/>
        <v>0</v>
      </c>
      <c r="CG32" s="581">
        <f t="shared" si="11"/>
        <v>0</v>
      </c>
      <c r="CH32" s="581">
        <f t="shared" si="11"/>
        <v>0</v>
      </c>
      <c r="CI32" s="581">
        <f t="shared" si="39"/>
        <v>0</v>
      </c>
      <c r="CJ32" s="1363">
        <f t="shared" si="12"/>
        <v>0</v>
      </c>
    </row>
    <row r="33" spans="1:88" ht="15.75" thickBot="1">
      <c r="A33" s="2453"/>
      <c r="B33" s="715" t="s">
        <v>554</v>
      </c>
      <c r="C33" s="554">
        <f>'D. ITT_All_Grants'!C118</f>
        <v>0</v>
      </c>
      <c r="D33" s="723" t="s">
        <v>100</v>
      </c>
      <c r="E33" s="515" t="s">
        <v>384</v>
      </c>
      <c r="F33" s="515" t="s">
        <v>99</v>
      </c>
      <c r="G33" s="515" t="s">
        <v>42</v>
      </c>
      <c r="H33" s="769">
        <v>42378</v>
      </c>
      <c r="I33" s="769" t="s">
        <v>1171</v>
      </c>
      <c r="J33" s="777" t="e">
        <f>I33-F24</f>
        <v>#VALUE!</v>
      </c>
      <c r="K33" s="778"/>
      <c r="L33" s="779"/>
      <c r="M33" s="783"/>
      <c r="N33" s="783"/>
      <c r="O33" s="1298"/>
      <c r="P33" s="783"/>
      <c r="Q33" s="459">
        <f t="shared" si="4"/>
        <v>0</v>
      </c>
      <c r="R33" s="459">
        <f t="shared" si="5"/>
        <v>0</v>
      </c>
      <c r="S33" s="1881">
        <v>0.15</v>
      </c>
      <c r="T33" s="781" t="s">
        <v>1213</v>
      </c>
      <c r="U33" s="825"/>
      <c r="V33" s="516"/>
      <c r="W33" s="516"/>
      <c r="X33" s="516"/>
      <c r="Y33" s="516"/>
      <c r="Z33" s="516">
        <f>V33+W33+X33+Y33</f>
        <v>0</v>
      </c>
      <c r="AB33" s="1293" t="s">
        <v>1174</v>
      </c>
      <c r="AC33" s="445"/>
      <c r="AD33" s="445"/>
      <c r="AE33" s="1291"/>
      <c r="AF33" s="1295">
        <v>7.0000000000000007E-2</v>
      </c>
      <c r="AG33" s="1370">
        <f t="shared" si="7"/>
        <v>7.0000000000000007E-2</v>
      </c>
      <c r="AH33" s="1293" t="s">
        <v>1174</v>
      </c>
      <c r="AI33" s="1291"/>
      <c r="AJ33" s="1294"/>
      <c r="AK33" s="445"/>
      <c r="AL33" s="445"/>
      <c r="AM33" s="1295">
        <v>0.09</v>
      </c>
      <c r="AN33" s="1293" t="s">
        <v>1174</v>
      </c>
      <c r="AO33" s="445"/>
      <c r="AP33" s="445"/>
      <c r="AQ33" s="1291"/>
      <c r="AR33" s="1294"/>
      <c r="AS33" s="1295">
        <v>0.08</v>
      </c>
      <c r="AT33" s="1293" t="s">
        <v>1174</v>
      </c>
      <c r="AU33" s="1292"/>
      <c r="AV33" s="445"/>
      <c r="AW33" s="445"/>
      <c r="AX33" s="445"/>
      <c r="AY33" s="445">
        <f t="shared" si="33"/>
        <v>0</v>
      </c>
      <c r="AZ33" s="443"/>
      <c r="BA33" s="445"/>
      <c r="BB33" s="445"/>
      <c r="BC33" s="445"/>
      <c r="BD33" s="445"/>
      <c r="BE33" s="445">
        <f t="shared" si="34"/>
        <v>0</v>
      </c>
      <c r="BF33" s="443"/>
      <c r="BG33" s="445"/>
      <c r="BH33" s="445"/>
      <c r="BI33" s="445"/>
      <c r="BJ33" s="445"/>
      <c r="BK33" s="445">
        <f t="shared" si="35"/>
        <v>0</v>
      </c>
      <c r="BL33" s="1894">
        <v>0.15</v>
      </c>
      <c r="BM33" s="1370"/>
      <c r="BN33" s="1370"/>
      <c r="BO33" s="1893"/>
      <c r="BP33" s="1295"/>
      <c r="BQ33" s="1303">
        <v>0.02</v>
      </c>
      <c r="BR33" s="443"/>
      <c r="BS33" s="2016"/>
      <c r="BT33" s="2018"/>
      <c r="BU33" s="2013"/>
      <c r="BV33" s="2013"/>
      <c r="BW33" s="445">
        <f t="shared" si="37"/>
        <v>0</v>
      </c>
      <c r="BX33" s="443"/>
      <c r="BY33" s="2135"/>
      <c r="BZ33" s="2135"/>
      <c r="CA33" s="2135"/>
      <c r="CB33" s="2135"/>
      <c r="CC33" s="469">
        <f t="shared" si="38"/>
        <v>0</v>
      </c>
      <c r="CD33" s="1355">
        <f t="shared" si="1"/>
        <v>0.15</v>
      </c>
      <c r="CE33" s="581">
        <f t="shared" si="11"/>
        <v>0</v>
      </c>
      <c r="CF33" s="581">
        <f t="shared" si="11"/>
        <v>0</v>
      </c>
      <c r="CG33" s="581">
        <f t="shared" si="11"/>
        <v>0</v>
      </c>
      <c r="CH33" s="1365">
        <f>CB33+BV33+BP33+BJ33+BD33+AX33+AR33+AL33+AF33+Y33</f>
        <v>7.0000000000000007E-2</v>
      </c>
      <c r="CI33" s="1355">
        <f>(Z33+AG33+AM33+AS33+AY33+BE33+BK33+BQ33+BW33+CC33)/3</f>
        <v>8.666666666666667E-2</v>
      </c>
      <c r="CJ33" s="1360">
        <f t="shared" si="12"/>
        <v>0.57777777777777783</v>
      </c>
    </row>
    <row r="34" spans="1:88" ht="27" thickBot="1">
      <c r="A34" s="2454"/>
      <c r="B34" s="715" t="s">
        <v>555</v>
      </c>
      <c r="C34" s="554">
        <f>'D. ITT_All_Grants'!C119</f>
        <v>0</v>
      </c>
      <c r="D34" s="723" t="s">
        <v>100</v>
      </c>
      <c r="E34" s="515" t="s">
        <v>384</v>
      </c>
      <c r="F34" s="515" t="s">
        <v>99</v>
      </c>
      <c r="G34" s="515" t="s">
        <v>42</v>
      </c>
      <c r="H34" s="769">
        <v>42378</v>
      </c>
      <c r="I34" s="769" t="s">
        <v>1171</v>
      </c>
      <c r="J34" s="777" t="e">
        <f>I34-F25</f>
        <v>#VALUE!</v>
      </c>
      <c r="K34" s="778"/>
      <c r="L34" s="779"/>
      <c r="M34" s="773"/>
      <c r="N34" s="773"/>
      <c r="O34" s="773"/>
      <c r="P34" s="773"/>
      <c r="Q34" s="459">
        <f t="shared" si="4"/>
        <v>0</v>
      </c>
      <c r="R34" s="459">
        <f t="shared" si="5"/>
        <v>0</v>
      </c>
      <c r="S34" s="1883">
        <v>0.1</v>
      </c>
      <c r="T34" s="765"/>
      <c r="U34" s="766"/>
      <c r="V34" s="516"/>
      <c r="W34" s="516"/>
      <c r="X34" s="516"/>
      <c r="Y34" s="516"/>
      <c r="Z34" s="516">
        <f t="shared" si="0"/>
        <v>0</v>
      </c>
      <c r="AA34" s="578"/>
      <c r="AB34" s="579"/>
      <c r="AC34" s="445"/>
      <c r="AD34" s="445"/>
      <c r="AE34" s="445"/>
      <c r="AF34" s="445"/>
      <c r="AG34" s="1370">
        <f t="shared" si="7"/>
        <v>0</v>
      </c>
      <c r="AH34" s="579"/>
      <c r="AI34" s="445"/>
      <c r="AJ34" s="445"/>
      <c r="AK34" s="445"/>
      <c r="AL34" s="445"/>
      <c r="AM34" s="1370">
        <f t="shared" si="8"/>
        <v>0</v>
      </c>
      <c r="AN34" s="579"/>
      <c r="AO34" s="445"/>
      <c r="AP34" s="445"/>
      <c r="AQ34" s="445"/>
      <c r="AR34" s="445"/>
      <c r="AS34" s="1370">
        <f t="shared" si="9"/>
        <v>0</v>
      </c>
      <c r="AT34" s="579"/>
      <c r="AU34" s="445"/>
      <c r="AV34" s="445"/>
      <c r="AW34" s="445"/>
      <c r="AX34" s="445"/>
      <c r="AY34" s="445">
        <f t="shared" si="33"/>
        <v>0</v>
      </c>
      <c r="AZ34" s="579"/>
      <c r="BA34" s="445"/>
      <c r="BB34" s="445"/>
      <c r="BC34" s="445"/>
      <c r="BD34" s="445"/>
      <c r="BE34" s="445">
        <f t="shared" si="34"/>
        <v>0</v>
      </c>
      <c r="BF34" s="579"/>
      <c r="BG34" s="445"/>
      <c r="BH34" s="445"/>
      <c r="BI34" s="445"/>
      <c r="BJ34" s="445"/>
      <c r="BK34" s="445">
        <f t="shared" si="35"/>
        <v>0</v>
      </c>
      <c r="BL34" s="1896">
        <v>0.1</v>
      </c>
      <c r="BM34" s="1370"/>
      <c r="BN34" s="1370"/>
      <c r="BO34" s="1370"/>
      <c r="BP34" s="1370"/>
      <c r="BQ34" s="1354">
        <v>0.04</v>
      </c>
      <c r="BR34" s="579"/>
      <c r="BS34" s="2013"/>
      <c r="BT34" s="2013"/>
      <c r="BU34" s="2013"/>
      <c r="BV34" s="2013"/>
      <c r="BW34" s="445">
        <f t="shared" si="37"/>
        <v>0</v>
      </c>
      <c r="BX34" s="579"/>
      <c r="BY34" s="2135">
        <v>2269</v>
      </c>
      <c r="BZ34" s="2135">
        <v>202</v>
      </c>
      <c r="CA34" s="2135">
        <v>0</v>
      </c>
      <c r="CB34" s="2135">
        <v>0</v>
      </c>
      <c r="CC34" s="469">
        <f t="shared" si="38"/>
        <v>2471</v>
      </c>
      <c r="CD34" s="580">
        <f t="shared" si="1"/>
        <v>0.1</v>
      </c>
      <c r="CE34" s="581">
        <f t="shared" si="11"/>
        <v>2269</v>
      </c>
      <c r="CF34" s="581">
        <f t="shared" si="11"/>
        <v>202</v>
      </c>
      <c r="CG34" s="581">
        <f t="shared" si="11"/>
        <v>0</v>
      </c>
      <c r="CH34" s="581">
        <f t="shared" si="11"/>
        <v>0</v>
      </c>
      <c r="CI34" s="581">
        <f t="shared" si="39"/>
        <v>2471.04</v>
      </c>
      <c r="CJ34" s="1363">
        <f t="shared" si="12"/>
        <v>24710.399999999998</v>
      </c>
    </row>
    <row r="35" spans="1:88" ht="39" thickBot="1">
      <c r="A35" s="1855" t="s">
        <v>587</v>
      </c>
      <c r="B35" s="518" t="s">
        <v>1532</v>
      </c>
      <c r="C35" s="554">
        <f>'D. ITT_All_Grants'!C120</f>
        <v>0</v>
      </c>
      <c r="D35" s="723" t="s">
        <v>100</v>
      </c>
      <c r="E35" s="515" t="s">
        <v>384</v>
      </c>
      <c r="F35" s="515" t="s">
        <v>99</v>
      </c>
      <c r="G35" s="515" t="s">
        <v>42</v>
      </c>
      <c r="H35" s="769">
        <v>42378</v>
      </c>
      <c r="I35" s="769" t="s">
        <v>1171</v>
      </c>
      <c r="J35" s="777" t="e">
        <f>I35-F30</f>
        <v>#VALUE!</v>
      </c>
      <c r="K35" s="518"/>
      <c r="L35" s="592" t="s">
        <v>386</v>
      </c>
      <c r="M35" s="783">
        <v>5000</v>
      </c>
      <c r="N35" s="783">
        <v>1000</v>
      </c>
      <c r="O35" s="1298"/>
      <c r="P35" s="783"/>
      <c r="Q35" s="459">
        <f t="shared" si="4"/>
        <v>1000</v>
      </c>
      <c r="R35" s="459">
        <f t="shared" si="5"/>
        <v>5000</v>
      </c>
      <c r="S35" s="477">
        <f t="shared" si="6"/>
        <v>6000</v>
      </c>
      <c r="T35" s="781"/>
      <c r="U35" s="843"/>
      <c r="V35" s="516"/>
      <c r="W35" s="516"/>
      <c r="X35" s="516"/>
      <c r="Y35" s="516"/>
      <c r="Z35" s="516">
        <f>V35+W35+X35+Y35</f>
        <v>0</v>
      </c>
      <c r="AB35" s="1293">
        <v>2126</v>
      </c>
      <c r="AC35" s="1370"/>
      <c r="AD35" s="1370"/>
      <c r="AE35" s="1370"/>
      <c r="AF35" s="1370"/>
      <c r="AG35" s="1370">
        <f t="shared" ref="AG35" si="58">AC35+AD35+AE35+AF35</f>
        <v>0</v>
      </c>
      <c r="AH35" s="1293">
        <v>2126</v>
      </c>
      <c r="AI35" s="1370"/>
      <c r="AJ35" s="1370"/>
      <c r="AK35" s="1370">
        <v>105</v>
      </c>
      <c r="AL35" s="1370">
        <v>116</v>
      </c>
      <c r="AM35" s="1370">
        <f t="shared" ref="AM35" si="59">AI35+AJ35+AK35+AL35</f>
        <v>221</v>
      </c>
      <c r="AN35" s="1293">
        <v>2126</v>
      </c>
      <c r="AO35" s="1370"/>
      <c r="AP35" s="1370"/>
      <c r="AQ35" s="1370"/>
      <c r="AR35" s="1370"/>
      <c r="AS35" s="1370">
        <f t="shared" ref="AS35" si="60">AR35+AQ35+AP35+AO35</f>
        <v>0</v>
      </c>
      <c r="AT35" s="1293">
        <v>2126</v>
      </c>
      <c r="AU35" s="1370"/>
      <c r="AV35" s="1370"/>
      <c r="AW35" s="1370"/>
      <c r="AX35" s="1370"/>
      <c r="AY35" s="1370">
        <f t="shared" ref="AY35" si="61">AU35+AV35+AW35+AX35</f>
        <v>0</v>
      </c>
      <c r="AZ35" s="1369"/>
      <c r="BA35" s="1370"/>
      <c r="BB35" s="1370"/>
      <c r="BC35" s="1370"/>
      <c r="BD35" s="1370"/>
      <c r="BE35" s="1370">
        <f t="shared" ref="BE35" si="62">BA35+BB35+BC35+BD35</f>
        <v>0</v>
      </c>
      <c r="BF35" s="1369"/>
      <c r="BG35" s="1370"/>
      <c r="BH35" s="1370"/>
      <c r="BI35" s="1370"/>
      <c r="BJ35" s="1370"/>
      <c r="BK35" s="1370">
        <f t="shared" ref="BK35" si="63">BG35+BH35+BI35+BJ35</f>
        <v>0</v>
      </c>
      <c r="BL35" s="1293">
        <v>1000</v>
      </c>
      <c r="BM35" s="1370">
        <v>2717</v>
      </c>
      <c r="BN35" s="1370">
        <v>154</v>
      </c>
      <c r="BO35" s="1370"/>
      <c r="BP35" s="1370"/>
      <c r="BQ35" s="1370">
        <f t="shared" ref="BQ35:BQ40" si="64">BM35+BN35+BO35+BP35</f>
        <v>2871</v>
      </c>
      <c r="BR35" s="1369"/>
      <c r="BS35" s="2013">
        <v>1965</v>
      </c>
      <c r="BT35" s="2013">
        <v>14</v>
      </c>
      <c r="BU35" s="2013">
        <v>0</v>
      </c>
      <c r="BV35" s="2013">
        <v>0</v>
      </c>
      <c r="BW35" s="1370">
        <f t="shared" ref="BW35" si="65">BS35+BT35+BU35+BV35</f>
        <v>1979</v>
      </c>
      <c r="BX35" s="1369"/>
      <c r="BY35" s="2135">
        <v>1</v>
      </c>
      <c r="BZ35" s="2135">
        <v>37</v>
      </c>
      <c r="CA35" s="2135">
        <v>0</v>
      </c>
      <c r="CB35" s="2135">
        <v>0</v>
      </c>
      <c r="CC35" s="469">
        <f t="shared" ref="CC35" si="66">BY35+BZ35+CA35+CB35</f>
        <v>38</v>
      </c>
      <c r="CD35" s="580">
        <f t="shared" ref="CD35" si="67">S35</f>
        <v>6000</v>
      </c>
      <c r="CE35" s="581">
        <f t="shared" ref="CE35" si="68">BY35+BS35+BM35+BG35+BA35+AU35+AO35+AI35+AC35+V35</f>
        <v>4683</v>
      </c>
      <c r="CF35" s="581">
        <f t="shared" ref="CF35" si="69">BZ35+BT35+BN35+BH35+BB35+AV35+AP35+AJ35+AD35+W35</f>
        <v>205</v>
      </c>
      <c r="CG35" s="581">
        <f t="shared" ref="CG35" si="70">CA35+BU35+BO35+BI35+BC35+AW35+AQ35+AK35+AE35+X35</f>
        <v>105</v>
      </c>
      <c r="CH35" s="581">
        <f t="shared" ref="CH35" si="71">CB35+BV35+BP35+BJ35+BD35+AX35+AR35+AL35+AF35+Y35</f>
        <v>116</v>
      </c>
      <c r="CI35" s="581">
        <f t="shared" ref="CI35" si="72">Z35+AG35+AM35+AS35+AY35+BE35+BK35+BQ35+BW35+CC35</f>
        <v>5109</v>
      </c>
      <c r="CJ35" s="1359">
        <f t="shared" ref="CJ35" si="73">CI35/CD35*100%</f>
        <v>0.85150000000000003</v>
      </c>
    </row>
    <row r="36" spans="1:88" ht="26.25" thickBot="1">
      <c r="A36" s="1278" t="s">
        <v>895</v>
      </c>
      <c r="B36" s="518" t="s">
        <v>1533</v>
      </c>
      <c r="C36" s="554">
        <f>'D. ITT_All_Grants'!C124</f>
        <v>0</v>
      </c>
      <c r="D36" s="723" t="s">
        <v>100</v>
      </c>
      <c r="E36" s="515" t="s">
        <v>384</v>
      </c>
      <c r="F36" s="515" t="s">
        <v>99</v>
      </c>
      <c r="G36" s="515" t="s">
        <v>42</v>
      </c>
      <c r="H36" s="769">
        <v>42378</v>
      </c>
      <c r="I36" s="769" t="s">
        <v>1171</v>
      </c>
      <c r="J36" s="777" t="e">
        <f>I36-F34</f>
        <v>#VALUE!</v>
      </c>
      <c r="K36" s="518"/>
      <c r="L36" s="592" t="s">
        <v>386</v>
      </c>
      <c r="M36" s="783">
        <v>20</v>
      </c>
      <c r="N36" s="783">
        <v>60</v>
      </c>
      <c r="O36" s="800"/>
      <c r="P36" s="800"/>
      <c r="Q36" s="459">
        <f t="shared" si="4"/>
        <v>60</v>
      </c>
      <c r="R36" s="459">
        <f t="shared" si="5"/>
        <v>20</v>
      </c>
      <c r="S36" s="477">
        <f t="shared" si="6"/>
        <v>80</v>
      </c>
      <c r="T36" s="765"/>
      <c r="U36" s="766"/>
      <c r="V36" s="516"/>
      <c r="W36" s="516"/>
      <c r="X36" s="516"/>
      <c r="Y36" s="516"/>
      <c r="Z36" s="516">
        <f t="shared" si="0"/>
        <v>0</v>
      </c>
      <c r="AA36" s="719"/>
      <c r="AB36" s="710"/>
      <c r="AC36" s="445"/>
      <c r="AD36" s="445"/>
      <c r="AE36" s="445"/>
      <c r="AF36" s="445"/>
      <c r="AG36" s="1370">
        <f t="shared" si="7"/>
        <v>0</v>
      </c>
      <c r="AH36" s="710"/>
      <c r="AI36" s="445"/>
      <c r="AJ36" s="445"/>
      <c r="AK36" s="445"/>
      <c r="AL36" s="445"/>
      <c r="AM36" s="1370">
        <f t="shared" ref="AM36:AM40" si="74">AI36+AJ36+AK36+AL36</f>
        <v>0</v>
      </c>
      <c r="AN36" s="710"/>
      <c r="AO36" s="445"/>
      <c r="AP36" s="445"/>
      <c r="AQ36" s="445"/>
      <c r="AR36" s="445"/>
      <c r="AS36" s="1370">
        <f t="shared" si="9"/>
        <v>0</v>
      </c>
      <c r="AT36" s="710"/>
      <c r="AU36" s="445"/>
      <c r="AV36" s="445"/>
      <c r="AW36" s="445"/>
      <c r="AX36" s="445"/>
      <c r="AY36" s="445">
        <f t="shared" si="33"/>
        <v>0</v>
      </c>
      <c r="AZ36" s="710"/>
      <c r="BA36" s="445"/>
      <c r="BB36" s="445"/>
      <c r="BC36" s="445"/>
      <c r="BD36" s="445"/>
      <c r="BE36" s="445">
        <f t="shared" si="34"/>
        <v>0</v>
      </c>
      <c r="BF36" s="710"/>
      <c r="BG36" s="445"/>
      <c r="BH36" s="445"/>
      <c r="BI36" s="445"/>
      <c r="BJ36" s="445"/>
      <c r="BK36" s="445">
        <f t="shared" si="35"/>
        <v>0</v>
      </c>
      <c r="BL36" s="1897">
        <v>0</v>
      </c>
      <c r="BM36" s="1370">
        <v>0</v>
      </c>
      <c r="BN36" s="1370">
        <v>0</v>
      </c>
      <c r="BO36" s="1370"/>
      <c r="BP36" s="1370"/>
      <c r="BQ36" s="1370">
        <f t="shared" si="64"/>
        <v>0</v>
      </c>
      <c r="BR36" s="710"/>
      <c r="BS36" s="2013">
        <v>1</v>
      </c>
      <c r="BT36" s="2013">
        <v>3</v>
      </c>
      <c r="BU36" s="2013">
        <v>0</v>
      </c>
      <c r="BV36" s="2013">
        <v>0</v>
      </c>
      <c r="BW36" s="445">
        <f t="shared" si="37"/>
        <v>4</v>
      </c>
      <c r="BX36" s="710"/>
      <c r="BY36" s="2135">
        <v>0</v>
      </c>
      <c r="BZ36" s="2135">
        <v>0</v>
      </c>
      <c r="CA36" s="2135">
        <v>0</v>
      </c>
      <c r="CB36" s="2135">
        <v>0</v>
      </c>
      <c r="CC36" s="469">
        <f t="shared" si="38"/>
        <v>0</v>
      </c>
      <c r="CD36" s="580">
        <f t="shared" si="1"/>
        <v>80</v>
      </c>
      <c r="CE36" s="581">
        <f t="shared" si="11"/>
        <v>1</v>
      </c>
      <c r="CF36" s="581">
        <f t="shared" si="11"/>
        <v>3</v>
      </c>
      <c r="CG36" s="581">
        <f t="shared" si="11"/>
        <v>0</v>
      </c>
      <c r="CH36" s="581">
        <f t="shared" si="11"/>
        <v>0</v>
      </c>
      <c r="CI36" s="581">
        <f t="shared" si="39"/>
        <v>4</v>
      </c>
      <c r="CJ36" s="1363">
        <f t="shared" si="12"/>
        <v>0.05</v>
      </c>
    </row>
    <row r="37" spans="1:88" ht="26.25" thickBot="1">
      <c r="A37" s="1279"/>
      <c r="B37" s="518" t="s">
        <v>1534</v>
      </c>
      <c r="C37" s="554">
        <f>'D. ITT_All_Grants'!C124</f>
        <v>0</v>
      </c>
      <c r="D37" s="723" t="s">
        <v>100</v>
      </c>
      <c r="E37" s="515" t="s">
        <v>384</v>
      </c>
      <c r="F37" s="515" t="s">
        <v>99</v>
      </c>
      <c r="G37" s="515" t="s">
        <v>42</v>
      </c>
      <c r="H37" s="769">
        <v>42378</v>
      </c>
      <c r="I37" s="769" t="s">
        <v>1171</v>
      </c>
      <c r="J37" s="777" t="e">
        <f>I37-F34</f>
        <v>#VALUE!</v>
      </c>
      <c r="K37" s="518"/>
      <c r="L37" s="592" t="s">
        <v>386</v>
      </c>
      <c r="M37" s="783">
        <v>40</v>
      </c>
      <c r="N37" s="783">
        <v>40</v>
      </c>
      <c r="O37" s="1298"/>
      <c r="P37" s="783"/>
      <c r="Q37" s="459">
        <f t="shared" si="4"/>
        <v>40</v>
      </c>
      <c r="R37" s="459">
        <f t="shared" si="5"/>
        <v>40</v>
      </c>
      <c r="S37" s="477">
        <f t="shared" si="6"/>
        <v>80</v>
      </c>
      <c r="T37" s="781"/>
      <c r="U37" s="785"/>
      <c r="V37" s="516"/>
      <c r="W37" s="516"/>
      <c r="X37" s="516"/>
      <c r="Y37" s="516"/>
      <c r="Z37" s="516">
        <f>V37+W37+X37+Y37</f>
        <v>0</v>
      </c>
      <c r="AB37" s="1293">
        <v>30</v>
      </c>
      <c r="AC37" s="445"/>
      <c r="AD37" s="445"/>
      <c r="AE37" s="445"/>
      <c r="AF37" s="445"/>
      <c r="AG37" s="1370">
        <f t="shared" si="7"/>
        <v>0</v>
      </c>
      <c r="AH37" s="1293">
        <v>30</v>
      </c>
      <c r="AI37" s="445"/>
      <c r="AJ37" s="445"/>
      <c r="AK37" s="445"/>
      <c r="AL37" s="445"/>
      <c r="AM37" s="1370">
        <f t="shared" si="74"/>
        <v>0</v>
      </c>
      <c r="AN37" s="1293">
        <v>30</v>
      </c>
      <c r="AO37" s="445"/>
      <c r="AP37" s="445"/>
      <c r="AQ37" s="445"/>
      <c r="AR37" s="445"/>
      <c r="AS37" s="1370">
        <f t="shared" si="9"/>
        <v>0</v>
      </c>
      <c r="AT37" s="1293">
        <v>30</v>
      </c>
      <c r="AU37" s="1294"/>
      <c r="AV37" s="445"/>
      <c r="AW37" s="445"/>
      <c r="AX37" s="445"/>
      <c r="AY37" s="445"/>
      <c r="AZ37" s="443"/>
      <c r="BA37" s="445"/>
      <c r="BB37" s="445"/>
      <c r="BC37" s="445"/>
      <c r="BD37" s="445"/>
      <c r="BE37" s="445">
        <f t="shared" si="34"/>
        <v>0</v>
      </c>
      <c r="BF37" s="443"/>
      <c r="BG37" s="445"/>
      <c r="BH37" s="445"/>
      <c r="BI37" s="445"/>
      <c r="BJ37" s="445"/>
      <c r="BK37" s="445">
        <f t="shared" si="35"/>
        <v>0</v>
      </c>
      <c r="BL37" s="1897">
        <v>0</v>
      </c>
      <c r="BM37" s="1370">
        <v>0</v>
      </c>
      <c r="BN37" s="1370">
        <v>0</v>
      </c>
      <c r="BO37" s="1370"/>
      <c r="BP37" s="1370"/>
      <c r="BQ37" s="1370">
        <f t="shared" si="64"/>
        <v>0</v>
      </c>
      <c r="BR37" s="443"/>
      <c r="BS37" s="2013">
        <v>0</v>
      </c>
      <c r="BT37" s="2013">
        <v>0</v>
      </c>
      <c r="BU37" s="2013">
        <v>0</v>
      </c>
      <c r="BV37" s="2013">
        <v>0</v>
      </c>
      <c r="BW37" s="445">
        <f t="shared" si="37"/>
        <v>0</v>
      </c>
      <c r="BX37" s="443"/>
      <c r="BY37" s="2138">
        <f t="shared" ref="BY37:CB37" si="75">BY16</f>
        <v>0</v>
      </c>
      <c r="BZ37" s="2138">
        <f t="shared" si="75"/>
        <v>0</v>
      </c>
      <c r="CA37" s="2138">
        <f t="shared" si="75"/>
        <v>11720</v>
      </c>
      <c r="CB37" s="2138">
        <f t="shared" si="75"/>
        <v>12681.2</v>
      </c>
      <c r="CC37" s="469">
        <f t="shared" si="38"/>
        <v>24401.200000000001</v>
      </c>
      <c r="CD37" s="580">
        <f t="shared" si="1"/>
        <v>80</v>
      </c>
      <c r="CE37" s="581">
        <f t="shared" si="11"/>
        <v>0</v>
      </c>
      <c r="CF37" s="581">
        <f t="shared" si="11"/>
        <v>0</v>
      </c>
      <c r="CG37" s="581">
        <f t="shared" si="11"/>
        <v>11720</v>
      </c>
      <c r="CH37" s="581">
        <f t="shared" si="11"/>
        <v>12681.2</v>
      </c>
      <c r="CI37" s="581">
        <f t="shared" si="39"/>
        <v>24401.200000000001</v>
      </c>
      <c r="CJ37" s="1358">
        <f t="shared" si="12"/>
        <v>305.01499999999999</v>
      </c>
    </row>
    <row r="38" spans="1:88" ht="39" thickBot="1">
      <c r="A38" s="2584" t="s">
        <v>1169</v>
      </c>
      <c r="B38" s="518" t="s">
        <v>1530</v>
      </c>
      <c r="C38" s="515">
        <v>20</v>
      </c>
      <c r="D38" s="515" t="s">
        <v>92</v>
      </c>
      <c r="E38" s="515" t="s">
        <v>384</v>
      </c>
      <c r="F38" s="515" t="s">
        <v>1170</v>
      </c>
      <c r="G38" s="515" t="s">
        <v>42</v>
      </c>
      <c r="H38" s="769">
        <v>42378</v>
      </c>
      <c r="I38" s="769" t="s">
        <v>1171</v>
      </c>
      <c r="J38" s="777" t="e">
        <f>I38-F36</f>
        <v>#VALUE!</v>
      </c>
      <c r="K38" s="1300">
        <v>29270</v>
      </c>
      <c r="L38" s="1301" t="s">
        <v>386</v>
      </c>
      <c r="M38" s="783">
        <v>0</v>
      </c>
      <c r="N38" s="783">
        <v>0</v>
      </c>
      <c r="O38" s="1290">
        <v>9781</v>
      </c>
      <c r="P38" s="783">
        <v>10928</v>
      </c>
      <c r="Q38" s="459">
        <f t="shared" si="4"/>
        <v>9781</v>
      </c>
      <c r="R38" s="459">
        <f t="shared" si="5"/>
        <v>10928</v>
      </c>
      <c r="S38" s="477">
        <f t="shared" si="6"/>
        <v>20709</v>
      </c>
      <c r="T38" s="781"/>
      <c r="U38" s="775"/>
      <c r="V38" s="516"/>
      <c r="W38" s="516"/>
      <c r="X38" s="516"/>
      <c r="Y38" s="516"/>
      <c r="Z38" s="516">
        <f t="shared" si="0"/>
        <v>0</v>
      </c>
      <c r="AB38" s="1289">
        <v>5854</v>
      </c>
      <c r="AC38" s="445"/>
      <c r="AD38" s="445"/>
      <c r="AE38" s="1291">
        <v>10872</v>
      </c>
      <c r="AF38" s="1292">
        <v>11279</v>
      </c>
      <c r="AG38" s="1370">
        <f t="shared" si="7"/>
        <v>22151</v>
      </c>
      <c r="AH38" s="1289">
        <v>5854</v>
      </c>
      <c r="AI38" s="1291"/>
      <c r="AJ38" s="1292">
        <v>0</v>
      </c>
      <c r="AK38" s="445">
        <v>8516</v>
      </c>
      <c r="AL38" s="445">
        <v>10028</v>
      </c>
      <c r="AM38" s="1370">
        <f t="shared" si="74"/>
        <v>18544</v>
      </c>
      <c r="AN38" s="1289">
        <v>5854</v>
      </c>
      <c r="AO38" s="445">
        <v>5683</v>
      </c>
      <c r="AP38" s="445"/>
      <c r="AQ38" s="1291">
        <v>6131</v>
      </c>
      <c r="AR38" s="1292">
        <v>12000</v>
      </c>
      <c r="AS38" s="1370">
        <f t="shared" si="9"/>
        <v>23814</v>
      </c>
      <c r="AT38" s="1289">
        <v>5854</v>
      </c>
      <c r="AU38" s="1291"/>
      <c r="AV38" s="445"/>
      <c r="AW38" s="1370">
        <v>7923</v>
      </c>
      <c r="AX38" s="1370">
        <v>9036</v>
      </c>
      <c r="AY38" s="1370">
        <f>AU38+AV38+AW38+AX38</f>
        <v>16959</v>
      </c>
      <c r="AZ38" s="455"/>
      <c r="BA38" s="445"/>
      <c r="BB38" s="445"/>
      <c r="BC38" s="445"/>
      <c r="BD38" s="445"/>
      <c r="BE38" s="445">
        <f>BA38+BB38+BC38+BD38</f>
        <v>0</v>
      </c>
      <c r="BF38" s="455"/>
      <c r="BG38" s="445"/>
      <c r="BH38" s="445"/>
      <c r="BI38" s="445"/>
      <c r="BJ38" s="445"/>
      <c r="BK38" s="445">
        <f>BG38+BH38+BI38+BJ38</f>
        <v>0</v>
      </c>
      <c r="BL38" s="1884">
        <v>20709</v>
      </c>
      <c r="BM38" s="1370">
        <v>0</v>
      </c>
      <c r="BN38" s="1370">
        <v>0</v>
      </c>
      <c r="BO38" s="1893">
        <v>9719.6</v>
      </c>
      <c r="BP38" s="1292">
        <v>10214.400000000001</v>
      </c>
      <c r="BQ38" s="1370">
        <f t="shared" si="64"/>
        <v>19934</v>
      </c>
      <c r="BR38" s="455"/>
      <c r="BS38" s="1999">
        <v>0</v>
      </c>
      <c r="BT38" s="1998">
        <v>0</v>
      </c>
      <c r="BU38" s="2019">
        <v>9234.4000000000015</v>
      </c>
      <c r="BV38" s="2019">
        <v>15012.800000000001</v>
      </c>
      <c r="BW38" s="445">
        <f>BS38+BT38+BU38+BV38</f>
        <v>24247.200000000004</v>
      </c>
      <c r="BX38" s="455"/>
      <c r="BY38" s="2138">
        <f t="shared" ref="BY38:CB38" si="76">BY23</f>
        <v>0</v>
      </c>
      <c r="BZ38" s="2138">
        <f t="shared" si="76"/>
        <v>0</v>
      </c>
      <c r="CA38" s="2138">
        <f t="shared" si="76"/>
        <v>173.39999999999998</v>
      </c>
      <c r="CB38" s="2138">
        <f t="shared" si="76"/>
        <v>172.8</v>
      </c>
      <c r="CC38" s="469">
        <f>BY38+BZ38+CA38+CB38</f>
        <v>346.2</v>
      </c>
      <c r="CD38" s="580">
        <f t="shared" si="1"/>
        <v>20709</v>
      </c>
      <c r="CE38" s="581">
        <f t="shared" si="11"/>
        <v>5683</v>
      </c>
      <c r="CF38" s="581">
        <f t="shared" si="11"/>
        <v>0</v>
      </c>
      <c r="CG38" s="581">
        <f t="shared" si="11"/>
        <v>52569.4</v>
      </c>
      <c r="CH38" s="581">
        <f t="shared" si="11"/>
        <v>67743</v>
      </c>
      <c r="CI38" s="581">
        <f t="shared" si="39"/>
        <v>125995.40000000001</v>
      </c>
      <c r="CJ38" s="1361">
        <f t="shared" si="12"/>
        <v>6.0840890434110779</v>
      </c>
    </row>
    <row r="39" spans="1:88" ht="51.75" thickBot="1">
      <c r="A39" s="2585"/>
      <c r="B39" s="518" t="s">
        <v>1535</v>
      </c>
      <c r="C39" s="515">
        <v>22</v>
      </c>
      <c r="D39" s="515" t="s">
        <v>92</v>
      </c>
      <c r="E39" s="515" t="s">
        <v>384</v>
      </c>
      <c r="F39" s="515" t="s">
        <v>1170</v>
      </c>
      <c r="G39" s="515" t="s">
        <v>42</v>
      </c>
      <c r="H39" s="769">
        <v>42378</v>
      </c>
      <c r="I39" s="769" t="s">
        <v>1171</v>
      </c>
      <c r="J39" s="862" t="e">
        <f>I39-F36</f>
        <v>#VALUE!</v>
      </c>
      <c r="K39" s="1297">
        <v>9179</v>
      </c>
      <c r="L39" s="1302" t="s">
        <v>386</v>
      </c>
      <c r="M39" s="773"/>
      <c r="N39" s="773"/>
      <c r="O39" s="773">
        <v>280</v>
      </c>
      <c r="P39" s="773">
        <v>292</v>
      </c>
      <c r="Q39" s="459">
        <f t="shared" si="4"/>
        <v>280</v>
      </c>
      <c r="R39" s="459">
        <f t="shared" si="5"/>
        <v>292</v>
      </c>
      <c r="S39" s="477">
        <f t="shared" si="6"/>
        <v>572</v>
      </c>
      <c r="T39" s="781"/>
      <c r="U39" s="785"/>
      <c r="V39" s="516"/>
      <c r="W39" s="516"/>
      <c r="X39" s="516"/>
      <c r="Y39" s="516"/>
      <c r="Z39" s="516">
        <f t="shared" si="0"/>
        <v>0</v>
      </c>
      <c r="AB39" s="1293">
        <v>1836</v>
      </c>
      <c r="AC39" s="445"/>
      <c r="AD39" s="445"/>
      <c r="AE39" s="1291">
        <v>364</v>
      </c>
      <c r="AF39" s="1294">
        <v>342</v>
      </c>
      <c r="AG39" s="1370">
        <f t="shared" si="7"/>
        <v>706</v>
      </c>
      <c r="AH39" s="1293">
        <v>1836</v>
      </c>
      <c r="AI39" s="1291">
        <v>0</v>
      </c>
      <c r="AJ39" s="1294">
        <v>0</v>
      </c>
      <c r="AK39" s="445">
        <v>267</v>
      </c>
      <c r="AL39" s="445">
        <v>270</v>
      </c>
      <c r="AM39" s="1370">
        <f t="shared" si="74"/>
        <v>537</v>
      </c>
      <c r="AN39" s="1293">
        <v>1836</v>
      </c>
      <c r="AO39" s="445"/>
      <c r="AP39" s="445"/>
      <c r="AQ39" s="1291">
        <v>363</v>
      </c>
      <c r="AR39" s="1294">
        <v>357</v>
      </c>
      <c r="AS39" s="1370">
        <f t="shared" si="9"/>
        <v>720</v>
      </c>
      <c r="AT39" s="1293">
        <v>1836</v>
      </c>
      <c r="AU39" s="1291"/>
      <c r="AV39" s="445"/>
      <c r="AW39" s="1370">
        <v>331</v>
      </c>
      <c r="AX39" s="1370">
        <v>303</v>
      </c>
      <c r="AY39" s="1370">
        <f t="shared" ref="AY39:AY44" si="77">AU39+AV39+AW39+AX39</f>
        <v>634</v>
      </c>
      <c r="AZ39" s="443"/>
      <c r="BA39" s="445"/>
      <c r="BB39" s="445"/>
      <c r="BC39" s="445"/>
      <c r="BD39" s="445"/>
      <c r="BE39" s="445">
        <f t="shared" ref="BE39:BE45" si="78">BA39+BB39+BC39+BD39</f>
        <v>0</v>
      </c>
      <c r="BF39" s="443"/>
      <c r="BG39" s="445"/>
      <c r="BH39" s="445"/>
      <c r="BI39" s="445"/>
      <c r="BJ39" s="445"/>
      <c r="BK39" s="445">
        <f t="shared" ref="BK39:BK45" si="79">BG39+BH39+BI39+BJ39</f>
        <v>0</v>
      </c>
      <c r="BL39" s="1882">
        <v>95.333333333333329</v>
      </c>
      <c r="BM39" s="1370"/>
      <c r="BN39" s="1370"/>
      <c r="BO39" s="1893">
        <v>130</v>
      </c>
      <c r="BP39" s="1294">
        <v>119</v>
      </c>
      <c r="BQ39" s="1370">
        <f t="shared" si="64"/>
        <v>249</v>
      </c>
      <c r="BR39" s="443"/>
      <c r="BS39" s="1999">
        <v>0</v>
      </c>
      <c r="BT39" s="2002">
        <v>0</v>
      </c>
      <c r="BU39" s="2019">
        <v>124.2</v>
      </c>
      <c r="BV39" s="2019">
        <v>112.19999999999999</v>
      </c>
      <c r="BW39" s="445">
        <f t="shared" ref="BW39:BW45" si="80">BS39+BT39+BU39+BV39</f>
        <v>236.39999999999998</v>
      </c>
      <c r="BX39" s="443"/>
      <c r="BY39" s="2135">
        <v>0</v>
      </c>
      <c r="BZ39" s="2135">
        <v>0</v>
      </c>
      <c r="CA39" s="2133">
        <f>CA29</f>
        <v>483.6</v>
      </c>
      <c r="CB39" s="2133">
        <f>CB29</f>
        <v>498.80000000000007</v>
      </c>
      <c r="CC39" s="469">
        <f t="shared" ref="CC39:CC45" si="81">BY39+BZ39+CA39+CB39</f>
        <v>982.40000000000009</v>
      </c>
      <c r="CD39" s="580">
        <f t="shared" si="1"/>
        <v>572</v>
      </c>
      <c r="CE39" s="581">
        <f t="shared" si="11"/>
        <v>0</v>
      </c>
      <c r="CF39" s="581">
        <f t="shared" si="11"/>
        <v>0</v>
      </c>
      <c r="CG39" s="581">
        <f t="shared" si="11"/>
        <v>2062.8000000000002</v>
      </c>
      <c r="CH39" s="581">
        <f t="shared" si="11"/>
        <v>2002</v>
      </c>
      <c r="CI39" s="581">
        <f t="shared" si="39"/>
        <v>4064.8</v>
      </c>
      <c r="CJ39" s="1359">
        <f t="shared" si="12"/>
        <v>7.106293706293707</v>
      </c>
    </row>
    <row r="40" spans="1:88" ht="39" thickBot="1">
      <c r="A40" s="2585"/>
      <c r="B40" s="518" t="s">
        <v>1536</v>
      </c>
      <c r="C40" s="515">
        <v>22</v>
      </c>
      <c r="D40" s="515" t="s">
        <v>92</v>
      </c>
      <c r="E40" s="515" t="s">
        <v>384</v>
      </c>
      <c r="F40" s="515" t="s">
        <v>1170</v>
      </c>
      <c r="G40" s="515" t="s">
        <v>42</v>
      </c>
      <c r="H40" s="769">
        <v>42378</v>
      </c>
      <c r="I40" s="769" t="s">
        <v>1171</v>
      </c>
      <c r="J40" s="862" t="e">
        <f>I40-F36</f>
        <v>#VALUE!</v>
      </c>
      <c r="K40" s="1297">
        <v>14819</v>
      </c>
      <c r="L40" s="1302" t="s">
        <v>386</v>
      </c>
      <c r="M40" s="773">
        <v>0</v>
      </c>
      <c r="N40" s="773">
        <v>0</v>
      </c>
      <c r="O40" s="773">
        <v>1799</v>
      </c>
      <c r="P40" s="773">
        <v>1873</v>
      </c>
      <c r="Q40" s="459">
        <f t="shared" si="4"/>
        <v>1799</v>
      </c>
      <c r="R40" s="459">
        <f t="shared" si="5"/>
        <v>1873</v>
      </c>
      <c r="S40" s="477">
        <f t="shared" si="6"/>
        <v>3672</v>
      </c>
      <c r="T40" s="781"/>
      <c r="U40" s="785"/>
      <c r="V40" s="516"/>
      <c r="W40" s="516"/>
      <c r="X40" s="516"/>
      <c r="Y40" s="516"/>
      <c r="Z40" s="516">
        <f t="shared" si="0"/>
        <v>0</v>
      </c>
      <c r="AB40" s="1293">
        <v>2964</v>
      </c>
      <c r="AC40" s="445"/>
      <c r="AD40" s="445"/>
      <c r="AE40" s="1291">
        <v>563</v>
      </c>
      <c r="AF40" s="1294">
        <v>644</v>
      </c>
      <c r="AG40" s="1370">
        <f t="shared" si="7"/>
        <v>1207</v>
      </c>
      <c r="AH40" s="1293">
        <v>2964</v>
      </c>
      <c r="AI40" s="1291"/>
      <c r="AJ40" s="1294">
        <v>316</v>
      </c>
      <c r="AK40" s="445">
        <v>595</v>
      </c>
      <c r="AL40" s="445">
        <v>653</v>
      </c>
      <c r="AM40" s="1370">
        <f t="shared" si="74"/>
        <v>1564</v>
      </c>
      <c r="AN40" s="1293">
        <v>2964</v>
      </c>
      <c r="AO40" s="445"/>
      <c r="AP40" s="445"/>
      <c r="AQ40" s="1291">
        <v>678</v>
      </c>
      <c r="AR40" s="1294">
        <v>855</v>
      </c>
      <c r="AS40" s="1370">
        <f t="shared" si="9"/>
        <v>1533</v>
      </c>
      <c r="AT40" s="1293">
        <v>2964</v>
      </c>
      <c r="AU40" s="1291"/>
      <c r="AV40" s="445"/>
      <c r="AW40" s="1370">
        <v>722</v>
      </c>
      <c r="AX40" s="1370">
        <v>906</v>
      </c>
      <c r="AY40" s="1370">
        <f t="shared" si="77"/>
        <v>1628</v>
      </c>
      <c r="AZ40" s="443"/>
      <c r="BA40" s="445"/>
      <c r="BB40" s="445"/>
      <c r="BC40" s="445"/>
      <c r="BD40" s="445"/>
      <c r="BE40" s="445">
        <f t="shared" si="78"/>
        <v>0</v>
      </c>
      <c r="BF40" s="443"/>
      <c r="BG40" s="445"/>
      <c r="BH40" s="445"/>
      <c r="BI40" s="445"/>
      <c r="BJ40" s="445"/>
      <c r="BK40" s="445">
        <f t="shared" si="79"/>
        <v>0</v>
      </c>
      <c r="BL40" s="1293">
        <v>612</v>
      </c>
      <c r="BM40" s="1370">
        <v>0</v>
      </c>
      <c r="BN40" s="1370">
        <v>0</v>
      </c>
      <c r="BO40" s="1893">
        <v>355</v>
      </c>
      <c r="BP40" s="1294">
        <v>376</v>
      </c>
      <c r="BQ40" s="1370">
        <f t="shared" si="64"/>
        <v>731</v>
      </c>
      <c r="BR40" s="443"/>
      <c r="BS40" s="2016">
        <v>0</v>
      </c>
      <c r="BT40" s="2002">
        <v>0</v>
      </c>
      <c r="BU40" s="2019">
        <v>294.8</v>
      </c>
      <c r="BV40" s="2019">
        <v>328</v>
      </c>
      <c r="BW40" s="445">
        <f t="shared" si="80"/>
        <v>622.79999999999995</v>
      </c>
      <c r="BX40" s="443"/>
      <c r="BY40" s="2135"/>
      <c r="BZ40" s="2135"/>
      <c r="CA40" s="2136"/>
      <c r="CB40" s="2137"/>
      <c r="CC40" s="469">
        <f t="shared" si="81"/>
        <v>0</v>
      </c>
      <c r="CD40" s="580">
        <f t="shared" si="1"/>
        <v>3672</v>
      </c>
      <c r="CE40" s="581">
        <f t="shared" si="11"/>
        <v>0</v>
      </c>
      <c r="CF40" s="581">
        <f t="shared" si="11"/>
        <v>316</v>
      </c>
      <c r="CG40" s="581">
        <f t="shared" si="11"/>
        <v>3207.8</v>
      </c>
      <c r="CH40" s="581">
        <f t="shared" si="11"/>
        <v>3762</v>
      </c>
      <c r="CI40" s="581">
        <f t="shared" si="39"/>
        <v>7285.8</v>
      </c>
      <c r="CJ40" s="1359">
        <f t="shared" si="12"/>
        <v>1.9841503267973857</v>
      </c>
    </row>
    <row r="41" spans="1:88" ht="39" thickBot="1">
      <c r="A41" s="2585"/>
      <c r="B41" s="518" t="s">
        <v>1537</v>
      </c>
      <c r="C41" s="515">
        <f>'D. ITT_All_Grants'!C43</f>
        <v>0</v>
      </c>
      <c r="D41" s="515" t="s">
        <v>1172</v>
      </c>
      <c r="E41" s="515" t="s">
        <v>384</v>
      </c>
      <c r="F41" s="515" t="s">
        <v>1170</v>
      </c>
      <c r="G41" s="515" t="s">
        <v>42</v>
      </c>
      <c r="H41" s="769">
        <v>42378</v>
      </c>
      <c r="I41" s="769" t="s">
        <v>1171</v>
      </c>
      <c r="J41" s="862" t="e">
        <f>I41-F36</f>
        <v>#VALUE!</v>
      </c>
      <c r="K41" s="1297"/>
      <c r="L41" s="1302" t="s">
        <v>386</v>
      </c>
      <c r="M41" s="783"/>
      <c r="N41" s="783"/>
      <c r="O41" s="1298"/>
      <c r="P41" s="783"/>
      <c r="Q41" s="459">
        <f t="shared" si="4"/>
        <v>0</v>
      </c>
      <c r="R41" s="459">
        <f t="shared" si="5"/>
        <v>0</v>
      </c>
      <c r="S41" s="1883">
        <v>0.75</v>
      </c>
      <c r="T41" s="781" t="s">
        <v>1212</v>
      </c>
      <c r="U41" s="785"/>
      <c r="V41" s="516"/>
      <c r="W41" s="516"/>
      <c r="X41" s="516"/>
      <c r="Y41" s="516"/>
      <c r="Z41" s="516">
        <f t="shared" si="0"/>
        <v>0</v>
      </c>
      <c r="AB41" s="1293" t="s">
        <v>1173</v>
      </c>
      <c r="AC41" s="445"/>
      <c r="AD41" s="445"/>
      <c r="AE41" s="1291"/>
      <c r="AF41" s="1295">
        <v>0.88</v>
      </c>
      <c r="AG41" s="1370">
        <f t="shared" si="7"/>
        <v>0.88</v>
      </c>
      <c r="AH41" s="1293" t="s">
        <v>1173</v>
      </c>
      <c r="AI41" s="1291"/>
      <c r="AJ41" s="1294"/>
      <c r="AK41" s="445"/>
      <c r="AL41" s="445"/>
      <c r="AM41" s="1295">
        <v>0.87</v>
      </c>
      <c r="AN41" s="1293" t="s">
        <v>1173</v>
      </c>
      <c r="AO41" s="445"/>
      <c r="AP41" s="445"/>
      <c r="AQ41" s="1291"/>
      <c r="AR41" s="1294"/>
      <c r="AS41" s="1295">
        <v>0.89</v>
      </c>
      <c r="AT41" s="1293" t="s">
        <v>1173</v>
      </c>
      <c r="AU41" s="1291"/>
      <c r="AV41" s="445"/>
      <c r="AW41" s="1370"/>
      <c r="AX41" s="1370"/>
      <c r="AY41" s="1370">
        <v>85</v>
      </c>
      <c r="AZ41" s="443"/>
      <c r="BA41" s="445"/>
      <c r="BB41" s="445"/>
      <c r="BC41" s="445"/>
      <c r="BD41" s="445"/>
      <c r="BE41" s="445">
        <f t="shared" si="78"/>
        <v>0</v>
      </c>
      <c r="BF41" s="443"/>
      <c r="BG41" s="445"/>
      <c r="BH41" s="445"/>
      <c r="BI41" s="445"/>
      <c r="BJ41" s="445"/>
      <c r="BK41" s="445">
        <f t="shared" si="79"/>
        <v>0</v>
      </c>
      <c r="BL41" s="1896">
        <v>0.75</v>
      </c>
      <c r="BM41" s="1370"/>
      <c r="BN41" s="1370"/>
      <c r="BO41" s="1893"/>
      <c r="BP41" s="1294"/>
      <c r="BQ41" s="1354">
        <v>0.9</v>
      </c>
      <c r="BR41" s="443"/>
      <c r="BS41" s="2016"/>
      <c r="BT41" s="2018"/>
      <c r="BU41" s="2013"/>
      <c r="BV41" s="2013"/>
      <c r="BW41" s="445">
        <f t="shared" si="80"/>
        <v>0</v>
      </c>
      <c r="BX41" s="443"/>
      <c r="BY41" s="2135"/>
      <c r="BZ41" s="2135"/>
      <c r="CA41" s="2136"/>
      <c r="CB41" s="2137"/>
      <c r="CC41" s="469">
        <f t="shared" si="81"/>
        <v>0</v>
      </c>
      <c r="CD41" s="1355">
        <f t="shared" si="1"/>
        <v>0.75</v>
      </c>
      <c r="CE41" s="581">
        <f t="shared" si="11"/>
        <v>0</v>
      </c>
      <c r="CF41" s="581">
        <f t="shared" si="11"/>
        <v>0</v>
      </c>
      <c r="CG41" s="581">
        <f t="shared" si="11"/>
        <v>0</v>
      </c>
      <c r="CH41" s="1355">
        <f t="shared" si="11"/>
        <v>0.88</v>
      </c>
      <c r="CI41" s="1355">
        <v>0.88</v>
      </c>
      <c r="CJ41" s="1361">
        <f t="shared" si="12"/>
        <v>1.1733333333333333</v>
      </c>
    </row>
    <row r="42" spans="1:88" ht="39" thickBot="1">
      <c r="A42" s="2585"/>
      <c r="B42" s="518" t="s">
        <v>1538</v>
      </c>
      <c r="C42" s="515">
        <f>'D. ITT_All_Grants'!C44</f>
        <v>0</v>
      </c>
      <c r="D42" s="515" t="s">
        <v>1172</v>
      </c>
      <c r="E42" s="515" t="s">
        <v>384</v>
      </c>
      <c r="F42" s="515" t="s">
        <v>1170</v>
      </c>
      <c r="G42" s="515" t="s">
        <v>42</v>
      </c>
      <c r="H42" s="769">
        <v>42378</v>
      </c>
      <c r="I42" s="769" t="s">
        <v>1171</v>
      </c>
      <c r="J42" s="862" t="e">
        <f>I42-F36</f>
        <v>#VALUE!</v>
      </c>
      <c r="K42" s="1297"/>
      <c r="L42" s="1302" t="s">
        <v>386</v>
      </c>
      <c r="M42" s="783"/>
      <c r="N42" s="783"/>
      <c r="O42" s="1298"/>
      <c r="P42" s="783"/>
      <c r="Q42" s="459">
        <f t="shared" si="4"/>
        <v>0</v>
      </c>
      <c r="R42" s="459">
        <f t="shared" si="5"/>
        <v>0</v>
      </c>
      <c r="S42" s="1883">
        <v>0.75</v>
      </c>
      <c r="T42" s="781" t="s">
        <v>1213</v>
      </c>
      <c r="U42" s="825"/>
      <c r="V42" s="516"/>
      <c r="W42" s="516"/>
      <c r="X42" s="516"/>
      <c r="Y42" s="516"/>
      <c r="Z42" s="516">
        <f t="shared" si="0"/>
        <v>0</v>
      </c>
      <c r="AB42" s="1293" t="s">
        <v>1174</v>
      </c>
      <c r="AC42" s="445"/>
      <c r="AD42" s="445"/>
      <c r="AE42" s="1291"/>
      <c r="AF42" s="1295">
        <v>7.0000000000000007E-2</v>
      </c>
      <c r="AG42" s="1370">
        <f t="shared" si="7"/>
        <v>7.0000000000000007E-2</v>
      </c>
      <c r="AH42" s="1293" t="s">
        <v>1174</v>
      </c>
      <c r="AI42" s="1291"/>
      <c r="AJ42" s="1294"/>
      <c r="AK42" s="445"/>
      <c r="AL42" s="445"/>
      <c r="AM42" s="1295">
        <v>0.09</v>
      </c>
      <c r="AN42" s="1293" t="s">
        <v>1174</v>
      </c>
      <c r="AO42" s="445"/>
      <c r="AP42" s="445"/>
      <c r="AQ42" s="1291"/>
      <c r="AR42" s="1294"/>
      <c r="AS42" s="1295">
        <v>0.08</v>
      </c>
      <c r="AT42" s="1293" t="s">
        <v>1174</v>
      </c>
      <c r="AU42" s="1292"/>
      <c r="AV42" s="445"/>
      <c r="AW42" s="1370"/>
      <c r="AX42" s="1370"/>
      <c r="AY42" s="1370">
        <v>6</v>
      </c>
      <c r="AZ42" s="443"/>
      <c r="BA42" s="445"/>
      <c r="BB42" s="445"/>
      <c r="BC42" s="445"/>
      <c r="BD42" s="445"/>
      <c r="BE42" s="445">
        <f t="shared" si="78"/>
        <v>0</v>
      </c>
      <c r="BF42" s="443"/>
      <c r="BG42" s="445"/>
      <c r="BH42" s="445"/>
      <c r="BI42" s="445"/>
      <c r="BJ42" s="445"/>
      <c r="BK42" s="445">
        <f t="shared" si="79"/>
        <v>0</v>
      </c>
      <c r="BL42" s="1896">
        <v>0.75</v>
      </c>
      <c r="BM42" s="1370"/>
      <c r="BN42" s="1370"/>
      <c r="BO42" s="1893"/>
      <c r="BP42" s="1295"/>
      <c r="BQ42" s="1354">
        <v>0.94</v>
      </c>
      <c r="BR42" s="443"/>
      <c r="BS42" s="2016"/>
      <c r="BT42" s="2018"/>
      <c r="BU42" s="2013"/>
      <c r="BV42" s="2013"/>
      <c r="BW42" s="445">
        <f t="shared" si="80"/>
        <v>0</v>
      </c>
      <c r="BX42" s="443"/>
      <c r="BY42" s="2135"/>
      <c r="BZ42" s="2135"/>
      <c r="CA42" s="2136"/>
      <c r="CB42" s="2137"/>
      <c r="CC42" s="469">
        <f t="shared" si="81"/>
        <v>0</v>
      </c>
      <c r="CD42" s="1355">
        <f t="shared" si="1"/>
        <v>0.75</v>
      </c>
      <c r="CE42" s="581">
        <f t="shared" si="11"/>
        <v>0</v>
      </c>
      <c r="CF42" s="581">
        <f t="shared" si="11"/>
        <v>0</v>
      </c>
      <c r="CG42" s="581">
        <f t="shared" si="11"/>
        <v>0</v>
      </c>
      <c r="CH42" s="1355">
        <f t="shared" si="11"/>
        <v>7.0000000000000007E-2</v>
      </c>
      <c r="CI42" s="1355">
        <v>7.0000000000000007E-2</v>
      </c>
      <c r="CJ42" s="1358">
        <f t="shared" si="12"/>
        <v>9.3333333333333338E-2</v>
      </c>
    </row>
    <row r="43" spans="1:88" ht="39" thickBot="1">
      <c r="A43" s="2585"/>
      <c r="B43" s="518" t="s">
        <v>1539</v>
      </c>
      <c r="C43" s="515">
        <v>21</v>
      </c>
      <c r="D43" s="515" t="s">
        <v>92</v>
      </c>
      <c r="E43" s="515" t="s">
        <v>384</v>
      </c>
      <c r="F43" s="515" t="s">
        <v>1170</v>
      </c>
      <c r="G43" s="515" t="s">
        <v>42</v>
      </c>
      <c r="H43" s="769">
        <v>42378</v>
      </c>
      <c r="I43" s="769" t="s">
        <v>1171</v>
      </c>
      <c r="J43" s="862" t="e">
        <f>I43-F35</f>
        <v>#VALUE!</v>
      </c>
      <c r="K43" s="1297">
        <v>0</v>
      </c>
      <c r="L43" s="1302" t="s">
        <v>1175</v>
      </c>
      <c r="M43" s="783"/>
      <c r="N43" s="783"/>
      <c r="O43" s="1298"/>
      <c r="P43" s="783"/>
      <c r="Q43" s="459">
        <f t="shared" si="4"/>
        <v>0</v>
      </c>
      <c r="R43" s="459">
        <f t="shared" si="5"/>
        <v>0</v>
      </c>
      <c r="S43" s="1883">
        <v>0.15</v>
      </c>
      <c r="T43" s="781"/>
      <c r="U43" s="766"/>
      <c r="V43" s="516"/>
      <c r="W43" s="516"/>
      <c r="X43" s="516"/>
      <c r="Y43" s="516"/>
      <c r="Z43" s="516">
        <f t="shared" ref="Z43" si="82">V43+W43+X43+Y43</f>
        <v>0</v>
      </c>
      <c r="AB43" s="1293"/>
      <c r="AC43" s="1370"/>
      <c r="AD43" s="1370"/>
      <c r="AE43" s="1291"/>
      <c r="AF43" s="1294"/>
      <c r="AG43" s="1370">
        <f t="shared" ref="AG43" si="83">AC43+AD43+AE43+AF43</f>
        <v>0</v>
      </c>
      <c r="AH43" s="1293"/>
      <c r="AI43" s="1291"/>
      <c r="AJ43" s="1294"/>
      <c r="AK43" s="1370"/>
      <c r="AL43" s="1370"/>
      <c r="AM43" s="1370">
        <f t="shared" ref="AM43" si="84">AI43+AJ43+AK43+AL43</f>
        <v>0</v>
      </c>
      <c r="AN43" s="1293"/>
      <c r="AO43" s="1370"/>
      <c r="AP43" s="1370"/>
      <c r="AQ43" s="1291">
        <v>41</v>
      </c>
      <c r="AR43" s="1291">
        <v>3</v>
      </c>
      <c r="AS43" s="1370">
        <f t="shared" ref="AS43" si="85">AR43+AQ43+AP43+AO43</f>
        <v>44</v>
      </c>
      <c r="AT43" s="1293"/>
      <c r="AU43" s="1294"/>
      <c r="AV43" s="1370"/>
      <c r="AW43" s="1370"/>
      <c r="AX43" s="1370"/>
      <c r="AY43" s="1370">
        <f t="shared" ref="AY43" si="86">AU43+AV43+AW43+AX43</f>
        <v>0</v>
      </c>
      <c r="AZ43" s="1369"/>
      <c r="BA43" s="1370"/>
      <c r="BB43" s="1370"/>
      <c r="BC43" s="1370"/>
      <c r="BD43" s="1370"/>
      <c r="BE43" s="1370">
        <f t="shared" ref="BE43" si="87">BA43+BB43+BC43+BD43</f>
        <v>0</v>
      </c>
      <c r="BF43" s="1369"/>
      <c r="BG43" s="1370"/>
      <c r="BH43" s="1370"/>
      <c r="BI43" s="1370"/>
      <c r="BJ43" s="1370"/>
      <c r="BK43" s="1370">
        <f t="shared" ref="BK43" si="88">BG43+BH43+BI43+BJ43</f>
        <v>0</v>
      </c>
      <c r="BL43" s="1896">
        <v>0.15</v>
      </c>
      <c r="BM43" s="1370"/>
      <c r="BN43" s="1370"/>
      <c r="BO43" s="1893"/>
      <c r="BP43" s="1295"/>
      <c r="BQ43" s="1354">
        <v>0.05</v>
      </c>
      <c r="BR43" s="1369"/>
      <c r="BS43" s="2016"/>
      <c r="BT43" s="2018"/>
      <c r="BU43" s="2013"/>
      <c r="BV43" s="2013"/>
      <c r="BW43" s="1370">
        <f t="shared" ref="BW43" si="89">BS43+BT43+BU43+BV43</f>
        <v>0</v>
      </c>
      <c r="BX43" s="1369"/>
      <c r="BY43" s="2135">
        <f>BY29</f>
        <v>454</v>
      </c>
      <c r="BZ43" s="2135">
        <v>0</v>
      </c>
      <c r="CA43" s="2136">
        <v>0</v>
      </c>
      <c r="CB43" s="2136">
        <v>0</v>
      </c>
      <c r="CC43" s="469">
        <f t="shared" ref="CC43" si="90">BY43+BZ43+CA43+CB43</f>
        <v>454</v>
      </c>
      <c r="CD43" s="580">
        <f t="shared" ref="CD43" si="91">S43</f>
        <v>0.15</v>
      </c>
      <c r="CE43" s="581">
        <f t="shared" ref="CE43" si="92">BY43+BS43+BM43+BG43+BA43+AU43+AO43+AI43+AC43+V43</f>
        <v>454</v>
      </c>
      <c r="CF43" s="581">
        <f t="shared" ref="CF43" si="93">BZ43+BT43+BN43+BH43+BB43+AV43+AP43+AJ43+AD43+W43</f>
        <v>0</v>
      </c>
      <c r="CG43" s="581">
        <f t="shared" ref="CG43" si="94">CA43+BU43+BO43+BI43+BC43+AW43+AQ43+AK43+AE43+X43</f>
        <v>41</v>
      </c>
      <c r="CH43" s="581">
        <f t="shared" ref="CH43" si="95">CB43+BV43+BP43+BJ43+BD43+AX43+AR43+AL43+AF43+Y43</f>
        <v>3</v>
      </c>
      <c r="CI43" s="581">
        <f t="shared" ref="CI43" si="96">Z43+AG43+AM43+AS43+AY43+BE43+BK43+BQ43+BW43+CC43</f>
        <v>498.05</v>
      </c>
      <c r="CJ43" s="1361">
        <f t="shared" ref="CJ43" si="97">CI43/CD43*100%</f>
        <v>3320.3333333333335</v>
      </c>
    </row>
    <row r="44" spans="1:88" ht="26.25" thickBot="1">
      <c r="A44" s="2585"/>
      <c r="B44" s="518" t="s">
        <v>1540</v>
      </c>
      <c r="C44" s="515">
        <v>21</v>
      </c>
      <c r="D44" s="515" t="s">
        <v>92</v>
      </c>
      <c r="E44" s="515" t="s">
        <v>384</v>
      </c>
      <c r="F44" s="515" t="s">
        <v>1170</v>
      </c>
      <c r="G44" s="515" t="s">
        <v>42</v>
      </c>
      <c r="H44" s="769">
        <v>42378</v>
      </c>
      <c r="I44" s="769" t="s">
        <v>1171</v>
      </c>
      <c r="J44" s="862" t="e">
        <f>I44-F36</f>
        <v>#VALUE!</v>
      </c>
      <c r="K44" s="1297">
        <v>0</v>
      </c>
      <c r="L44" s="1302" t="s">
        <v>1175</v>
      </c>
      <c r="M44" s="773">
        <v>1592</v>
      </c>
      <c r="N44" s="783"/>
      <c r="O44" s="1298"/>
      <c r="P44" s="783"/>
      <c r="Q44" s="459">
        <f t="shared" si="4"/>
        <v>0</v>
      </c>
      <c r="R44" s="459">
        <f t="shared" si="5"/>
        <v>1592</v>
      </c>
      <c r="S44" s="477">
        <f t="shared" si="6"/>
        <v>1592</v>
      </c>
      <c r="T44" s="781"/>
      <c r="U44" s="766"/>
      <c r="V44" s="516"/>
      <c r="W44" s="516"/>
      <c r="X44" s="516"/>
      <c r="Y44" s="516"/>
      <c r="Z44" s="516">
        <f t="shared" si="0"/>
        <v>0</v>
      </c>
      <c r="AB44" s="1293"/>
      <c r="AC44" s="445"/>
      <c r="AD44" s="445"/>
      <c r="AE44" s="1291"/>
      <c r="AF44" s="1294"/>
      <c r="AG44" s="1370">
        <f t="shared" si="7"/>
        <v>0</v>
      </c>
      <c r="AH44" s="1293"/>
      <c r="AI44" s="1291"/>
      <c r="AJ44" s="1294"/>
      <c r="AK44" s="445"/>
      <c r="AL44" s="445"/>
      <c r="AM44" s="1370">
        <f t="shared" ref="AM44:AM45" si="98">AI44+AJ44+AK44+AL44</f>
        <v>0</v>
      </c>
      <c r="AN44" s="1293"/>
      <c r="AO44" s="445"/>
      <c r="AP44" s="445"/>
      <c r="AQ44" s="1291">
        <v>41</v>
      </c>
      <c r="AR44" s="1291">
        <v>3</v>
      </c>
      <c r="AS44" s="1370">
        <f t="shared" ref="AS44:AS45" si="99">AR44+AQ44+AP44+AO44</f>
        <v>44</v>
      </c>
      <c r="AT44" s="1293"/>
      <c r="AU44" s="1294"/>
      <c r="AV44" s="445"/>
      <c r="AW44" s="1370"/>
      <c r="AX44" s="1370"/>
      <c r="AY44" s="1370">
        <f t="shared" si="77"/>
        <v>0</v>
      </c>
      <c r="AZ44" s="443"/>
      <c r="BA44" s="445"/>
      <c r="BB44" s="445"/>
      <c r="BC44" s="445"/>
      <c r="BD44" s="445"/>
      <c r="BE44" s="445">
        <f t="shared" si="78"/>
        <v>0</v>
      </c>
      <c r="BF44" s="443"/>
      <c r="BG44" s="445"/>
      <c r="BH44" s="445"/>
      <c r="BI44" s="445"/>
      <c r="BJ44" s="445"/>
      <c r="BK44" s="445">
        <f t="shared" si="79"/>
        <v>0</v>
      </c>
      <c r="BL44" s="1882">
        <v>265.33333333333331</v>
      </c>
      <c r="BM44" s="1370">
        <v>334</v>
      </c>
      <c r="BN44" s="1370"/>
      <c r="BO44" s="1893"/>
      <c r="BP44" s="1294"/>
      <c r="BQ44" s="1370">
        <f t="shared" ref="BQ44" si="100">BM44+BN44+BO44+BP44</f>
        <v>334</v>
      </c>
      <c r="BR44" s="443"/>
      <c r="BS44" s="2016">
        <v>292</v>
      </c>
      <c r="BT44" s="2018">
        <v>0</v>
      </c>
      <c r="BU44" s="2013">
        <v>0</v>
      </c>
      <c r="BV44" s="2013">
        <v>0</v>
      </c>
      <c r="BW44" s="445">
        <f t="shared" si="80"/>
        <v>292</v>
      </c>
      <c r="BX44" s="443"/>
      <c r="BY44" s="2135"/>
      <c r="BZ44" s="2135"/>
      <c r="CA44" s="2135"/>
      <c r="CB44" s="2135"/>
      <c r="CC44" s="469">
        <f t="shared" si="81"/>
        <v>0</v>
      </c>
      <c r="CD44" s="580">
        <f t="shared" si="1"/>
        <v>1592</v>
      </c>
      <c r="CE44" s="581">
        <f t="shared" si="11"/>
        <v>626</v>
      </c>
      <c r="CF44" s="581">
        <f t="shared" si="11"/>
        <v>0</v>
      </c>
      <c r="CG44" s="581">
        <f t="shared" si="11"/>
        <v>41</v>
      </c>
      <c r="CH44" s="581">
        <f t="shared" si="11"/>
        <v>3</v>
      </c>
      <c r="CI44" s="581">
        <f t="shared" si="39"/>
        <v>670</v>
      </c>
      <c r="CJ44" s="1361">
        <f t="shared" si="12"/>
        <v>0.42085427135678394</v>
      </c>
    </row>
    <row r="45" spans="1:88" ht="26.25" thickBot="1">
      <c r="A45" s="2584" t="s">
        <v>1541</v>
      </c>
      <c r="B45" s="1774" t="s">
        <v>1542</v>
      </c>
      <c r="C45" s="515">
        <v>21</v>
      </c>
      <c r="D45" s="515" t="s">
        <v>92</v>
      </c>
      <c r="E45" s="515" t="s">
        <v>384</v>
      </c>
      <c r="F45" s="515" t="s">
        <v>1170</v>
      </c>
      <c r="G45" s="515" t="s">
        <v>42</v>
      </c>
      <c r="H45" s="769">
        <v>42378</v>
      </c>
      <c r="I45" s="769" t="s">
        <v>1171</v>
      </c>
      <c r="J45" s="777" t="e">
        <f>I45-#REF!</f>
        <v>#REF!</v>
      </c>
      <c r="K45" s="1297">
        <v>866</v>
      </c>
      <c r="L45" s="1302" t="s">
        <v>386</v>
      </c>
      <c r="M45" s="783"/>
      <c r="N45" s="783"/>
      <c r="O45" s="1298"/>
      <c r="P45" s="773"/>
      <c r="Q45" s="459">
        <f t="shared" si="4"/>
        <v>0</v>
      </c>
      <c r="R45" s="459">
        <f t="shared" si="5"/>
        <v>0</v>
      </c>
      <c r="S45" s="477">
        <v>60</v>
      </c>
      <c r="T45" s="781"/>
      <c r="U45" s="785"/>
      <c r="V45" s="516"/>
      <c r="W45" s="516"/>
      <c r="X45" s="516"/>
      <c r="Y45" s="516"/>
      <c r="Z45" s="516">
        <f t="shared" si="0"/>
        <v>0</v>
      </c>
      <c r="AB45" s="1293">
        <v>705</v>
      </c>
      <c r="AC45" s="445"/>
      <c r="AD45" s="445"/>
      <c r="AE45" s="445"/>
      <c r="AF45" s="445"/>
      <c r="AG45" s="1370">
        <f t="shared" si="7"/>
        <v>0</v>
      </c>
      <c r="AH45" s="1293">
        <v>705</v>
      </c>
      <c r="AI45" s="445"/>
      <c r="AJ45" s="445"/>
      <c r="AK45" s="445"/>
      <c r="AL45" s="445"/>
      <c r="AM45" s="1370">
        <f t="shared" si="98"/>
        <v>0</v>
      </c>
      <c r="AN45" s="1293">
        <v>705</v>
      </c>
      <c r="AO45" s="445">
        <v>2800</v>
      </c>
      <c r="AP45" s="445"/>
      <c r="AQ45" s="445"/>
      <c r="AR45" s="445"/>
      <c r="AS45" s="1370">
        <f t="shared" si="99"/>
        <v>2800</v>
      </c>
      <c r="AT45" s="1293">
        <v>705</v>
      </c>
      <c r="AU45" s="1294"/>
      <c r="AV45" s="445"/>
      <c r="AW45" s="1370"/>
      <c r="AX45" s="1370"/>
      <c r="AY45" s="1370">
        <v>9797</v>
      </c>
      <c r="AZ45" s="442"/>
      <c r="BA45" s="445"/>
      <c r="BB45" s="445"/>
      <c r="BC45" s="445"/>
      <c r="BD45" s="445"/>
      <c r="BE45" s="445">
        <f t="shared" si="78"/>
        <v>0</v>
      </c>
      <c r="BF45" s="442"/>
      <c r="BG45" s="445"/>
      <c r="BH45" s="445"/>
      <c r="BI45" s="445"/>
      <c r="BJ45" s="445"/>
      <c r="BK45" s="445">
        <f t="shared" si="79"/>
        <v>0</v>
      </c>
      <c r="BL45" s="1293">
        <v>10</v>
      </c>
      <c r="BM45" s="1370"/>
      <c r="BN45" s="1370"/>
      <c r="BO45" s="1370"/>
      <c r="BP45" s="1370"/>
      <c r="BQ45" s="1370">
        <v>12</v>
      </c>
      <c r="BR45" s="442"/>
      <c r="BS45" s="2013"/>
      <c r="BT45" s="2013"/>
      <c r="BU45" s="2013"/>
      <c r="BV45" s="2013"/>
      <c r="BW45" s="445">
        <f t="shared" si="80"/>
        <v>0</v>
      </c>
      <c r="BX45" s="442"/>
      <c r="BY45" s="2135"/>
      <c r="BZ45" s="2135"/>
      <c r="CA45" s="2135"/>
      <c r="CB45" s="2135"/>
      <c r="CC45" s="469">
        <f t="shared" si="81"/>
        <v>0</v>
      </c>
      <c r="CD45" s="580">
        <f t="shared" si="1"/>
        <v>60</v>
      </c>
      <c r="CE45" s="581">
        <f t="shared" si="11"/>
        <v>2800</v>
      </c>
      <c r="CF45" s="581">
        <f t="shared" si="11"/>
        <v>0</v>
      </c>
      <c r="CG45" s="581">
        <f t="shared" si="11"/>
        <v>0</v>
      </c>
      <c r="CH45" s="581">
        <f t="shared" si="11"/>
        <v>0</v>
      </c>
      <c r="CI45" s="581">
        <f t="shared" si="39"/>
        <v>12609</v>
      </c>
      <c r="CJ45" s="1359">
        <f t="shared" si="12"/>
        <v>210.15</v>
      </c>
    </row>
    <row r="46" spans="1:88" ht="39" thickBot="1">
      <c r="A46" s="2585"/>
      <c r="B46" s="1774" t="s">
        <v>1543</v>
      </c>
      <c r="C46" s="515">
        <v>21</v>
      </c>
      <c r="D46" s="515" t="s">
        <v>92</v>
      </c>
      <c r="E46" s="515" t="s">
        <v>384</v>
      </c>
      <c r="F46" s="515" t="s">
        <v>1170</v>
      </c>
      <c r="G46" s="515" t="s">
        <v>42</v>
      </c>
      <c r="H46" s="769">
        <v>42378</v>
      </c>
      <c r="I46" s="769" t="s">
        <v>1171</v>
      </c>
      <c r="J46" s="777" t="e">
        <f>I46-#REF!</f>
        <v>#REF!</v>
      </c>
      <c r="K46" s="1297">
        <v>866</v>
      </c>
      <c r="L46" s="1302" t="s">
        <v>386</v>
      </c>
      <c r="M46" s="783"/>
      <c r="N46" s="783"/>
      <c r="O46" s="1298"/>
      <c r="P46" s="783"/>
      <c r="Q46" s="459">
        <f t="shared" si="4"/>
        <v>0</v>
      </c>
      <c r="R46" s="459">
        <f t="shared" si="5"/>
        <v>0</v>
      </c>
      <c r="S46" s="1883">
        <v>0.8</v>
      </c>
      <c r="T46" s="781"/>
      <c r="U46" s="785"/>
      <c r="V46" s="516"/>
      <c r="W46" s="516"/>
      <c r="X46" s="516"/>
      <c r="Y46" s="516"/>
      <c r="Z46" s="516">
        <f t="shared" ref="Z46" si="101">V46+W46+X46+Y46</f>
        <v>0</v>
      </c>
      <c r="AB46" s="1293">
        <v>705</v>
      </c>
      <c r="AC46" s="1370"/>
      <c r="AD46" s="1370"/>
      <c r="AE46" s="1370"/>
      <c r="AF46" s="1370"/>
      <c r="AG46" s="1370">
        <f t="shared" ref="AG46" si="102">AC46+AD46+AE46+AF46</f>
        <v>0</v>
      </c>
      <c r="AH46" s="1293">
        <v>705</v>
      </c>
      <c r="AI46" s="1370"/>
      <c r="AJ46" s="1370"/>
      <c r="AK46" s="1370"/>
      <c r="AL46" s="1370"/>
      <c r="AM46" s="1370">
        <f t="shared" ref="AM46" si="103">AI46+AJ46+AK46+AL46</f>
        <v>0</v>
      </c>
      <c r="AN46" s="1293">
        <v>705</v>
      </c>
      <c r="AO46" s="1370">
        <v>2800</v>
      </c>
      <c r="AP46" s="1370"/>
      <c r="AQ46" s="1370"/>
      <c r="AR46" s="1370"/>
      <c r="AS46" s="1370">
        <f t="shared" ref="AS46" si="104">AR46+AQ46+AP46+AO46</f>
        <v>2800</v>
      </c>
      <c r="AT46" s="1293">
        <v>705</v>
      </c>
      <c r="AU46" s="1294"/>
      <c r="AV46" s="1370"/>
      <c r="AW46" s="1370"/>
      <c r="AX46" s="1370"/>
      <c r="AY46" s="1370">
        <v>9797</v>
      </c>
      <c r="AZ46" s="442"/>
      <c r="BA46" s="1370"/>
      <c r="BB46" s="1370"/>
      <c r="BC46" s="1370"/>
      <c r="BD46" s="1370"/>
      <c r="BE46" s="1370">
        <f t="shared" ref="BE46" si="105">BA46+BB46+BC46+BD46</f>
        <v>0</v>
      </c>
      <c r="BF46" s="442"/>
      <c r="BG46" s="1370"/>
      <c r="BH46" s="1370"/>
      <c r="BI46" s="1370"/>
      <c r="BJ46" s="1370"/>
      <c r="BK46" s="1370">
        <f t="shared" ref="BK46" si="106">BG46+BH46+BI46+BJ46</f>
        <v>0</v>
      </c>
      <c r="BL46" s="1885">
        <v>0.8</v>
      </c>
      <c r="BM46" s="1370"/>
      <c r="BN46" s="1370"/>
      <c r="BO46" s="1370"/>
      <c r="BP46" s="1370"/>
      <c r="BQ46" s="1370">
        <f t="shared" ref="BQ46:BQ47" si="107">BM46+BN46+BO46+BP46</f>
        <v>0</v>
      </c>
      <c r="BR46" s="442"/>
      <c r="BS46" s="2013"/>
      <c r="BT46" s="2013"/>
      <c r="BU46" s="2013"/>
      <c r="BV46" s="2013"/>
      <c r="BW46" s="1370">
        <f t="shared" ref="BW46" si="108">BS46+BT46+BU46+BV46</f>
        <v>0</v>
      </c>
      <c r="BX46" s="442"/>
      <c r="BY46" s="2135">
        <f>BY34</f>
        <v>2269</v>
      </c>
      <c r="BZ46" s="2135">
        <f t="shared" ref="BZ46:CB46" si="109">BZ34</f>
        <v>202</v>
      </c>
      <c r="CA46" s="2135">
        <f t="shared" si="109"/>
        <v>0</v>
      </c>
      <c r="CB46" s="2135">
        <f t="shared" si="109"/>
        <v>0</v>
      </c>
      <c r="CC46" s="469">
        <f t="shared" ref="CC46" si="110">BY46+BZ46+CA46+CB46</f>
        <v>2471</v>
      </c>
      <c r="CD46" s="580">
        <f t="shared" ref="CD46" si="111">S46</f>
        <v>0.8</v>
      </c>
      <c r="CE46" s="581">
        <f t="shared" ref="CE46" si="112">BY46+BS46+BM46+BG46+BA46+AU46+AO46+AI46+AC46+V46</f>
        <v>5069</v>
      </c>
      <c r="CF46" s="581">
        <f t="shared" ref="CF46" si="113">BZ46+BT46+BN46+BH46+BB46+AV46+AP46+AJ46+AD46+W46</f>
        <v>202</v>
      </c>
      <c r="CG46" s="581">
        <f t="shared" ref="CG46" si="114">CA46+BU46+BO46+BI46+BC46+AW46+AQ46+AK46+AE46+X46</f>
        <v>0</v>
      </c>
      <c r="CH46" s="581">
        <f t="shared" ref="CH46" si="115">CB46+BV46+BP46+BJ46+BD46+AX46+AR46+AL46+AF46+Y46</f>
        <v>0</v>
      </c>
      <c r="CI46" s="581">
        <f t="shared" ref="CI46" si="116">Z46+AG46+AM46+AS46+AY46+BE46+BK46+BQ46+BW46+CC46</f>
        <v>15068</v>
      </c>
      <c r="CJ46" s="1359">
        <f t="shared" ref="CJ46" si="117">CI46/CD46*100%</f>
        <v>18835</v>
      </c>
    </row>
    <row r="47" spans="1:88" ht="39" thickBot="1">
      <c r="A47" s="2585"/>
      <c r="B47" s="1774" t="s">
        <v>1544</v>
      </c>
      <c r="C47" s="515">
        <v>21</v>
      </c>
      <c r="D47" s="515" t="s">
        <v>92</v>
      </c>
      <c r="E47" s="515" t="s">
        <v>384</v>
      </c>
      <c r="F47" s="515" t="s">
        <v>1170</v>
      </c>
      <c r="G47" s="515" t="s">
        <v>42</v>
      </c>
      <c r="H47" s="769">
        <v>42378</v>
      </c>
      <c r="I47" s="769" t="s">
        <v>1171</v>
      </c>
      <c r="J47" s="777" t="e">
        <f>I47-#REF!</f>
        <v>#REF!</v>
      </c>
      <c r="K47" s="1297">
        <v>866</v>
      </c>
      <c r="L47" s="1302" t="s">
        <v>386</v>
      </c>
      <c r="M47" s="783">
        <v>5000</v>
      </c>
      <c r="N47" s="783">
        <v>1000</v>
      </c>
      <c r="O47" s="1298"/>
      <c r="P47" s="783"/>
      <c r="Q47" s="459">
        <f t="shared" si="4"/>
        <v>1000</v>
      </c>
      <c r="R47" s="459">
        <f t="shared" si="5"/>
        <v>5000</v>
      </c>
      <c r="S47" s="477">
        <f t="shared" si="6"/>
        <v>6000</v>
      </c>
      <c r="T47" s="781"/>
      <c r="U47" s="785"/>
      <c r="V47" s="516"/>
      <c r="W47" s="516"/>
      <c r="X47" s="516"/>
      <c r="Y47" s="516"/>
      <c r="Z47" s="516">
        <f t="shared" ref="Z47" si="118">V47+W47+X47+Y47</f>
        <v>0</v>
      </c>
      <c r="AB47" s="1293">
        <v>705</v>
      </c>
      <c r="AC47" s="1370"/>
      <c r="AD47" s="1370"/>
      <c r="AE47" s="1370"/>
      <c r="AF47" s="1370"/>
      <c r="AG47" s="1370">
        <f t="shared" ref="AG47" si="119">AC47+AD47+AE47+AF47</f>
        <v>0</v>
      </c>
      <c r="AH47" s="1293">
        <v>705</v>
      </c>
      <c r="AI47" s="1370"/>
      <c r="AJ47" s="1370"/>
      <c r="AK47" s="1370"/>
      <c r="AL47" s="1370"/>
      <c r="AM47" s="1370">
        <f t="shared" ref="AM47" si="120">AI47+AJ47+AK47+AL47</f>
        <v>0</v>
      </c>
      <c r="AN47" s="1293">
        <v>705</v>
      </c>
      <c r="AO47" s="1370">
        <v>2800</v>
      </c>
      <c r="AP47" s="1370"/>
      <c r="AQ47" s="1370"/>
      <c r="AR47" s="1370"/>
      <c r="AS47" s="1370">
        <f t="shared" ref="AS47" si="121">AR47+AQ47+AP47+AO47</f>
        <v>2800</v>
      </c>
      <c r="AT47" s="1293">
        <v>705</v>
      </c>
      <c r="AU47" s="1294"/>
      <c r="AV47" s="1370"/>
      <c r="AW47" s="1370"/>
      <c r="AX47" s="1370"/>
      <c r="AY47" s="1370">
        <v>9797</v>
      </c>
      <c r="AZ47" s="442"/>
      <c r="BA47" s="1370"/>
      <c r="BB47" s="1370"/>
      <c r="BC47" s="1370"/>
      <c r="BD47" s="1370"/>
      <c r="BE47" s="1370">
        <f t="shared" ref="BE47" si="122">BA47+BB47+BC47+BD47</f>
        <v>0</v>
      </c>
      <c r="BF47" s="442"/>
      <c r="BG47" s="1370"/>
      <c r="BH47" s="1370"/>
      <c r="BI47" s="1370"/>
      <c r="BJ47" s="1370"/>
      <c r="BK47" s="1370">
        <f t="shared" ref="BK47" si="123">BG47+BH47+BI47+BJ47</f>
        <v>0</v>
      </c>
      <c r="BL47" s="1293">
        <v>1000</v>
      </c>
      <c r="BM47" s="1370">
        <v>2717</v>
      </c>
      <c r="BN47" s="1370">
        <v>154</v>
      </c>
      <c r="BO47" s="1370"/>
      <c r="BP47" s="1370"/>
      <c r="BQ47" s="1370">
        <f t="shared" si="107"/>
        <v>2871</v>
      </c>
      <c r="BR47" s="442"/>
      <c r="BS47" s="2013">
        <v>1965</v>
      </c>
      <c r="BT47" s="2013">
        <v>14</v>
      </c>
      <c r="BU47" s="2013">
        <v>0</v>
      </c>
      <c r="BV47" s="2013">
        <v>0</v>
      </c>
      <c r="BW47" s="1370">
        <f t="shared" ref="BW47" si="124">BS47+BT47+BU47+BV47</f>
        <v>1979</v>
      </c>
      <c r="BX47" s="442"/>
      <c r="BY47" s="1370"/>
      <c r="BZ47" s="1370"/>
      <c r="CA47" s="1370"/>
      <c r="CB47" s="1370"/>
      <c r="CC47" s="469">
        <f t="shared" ref="CC47" si="125">BY47+BZ47+CA47+CB47</f>
        <v>0</v>
      </c>
      <c r="CD47" s="580">
        <f t="shared" ref="CD47" si="126">S47</f>
        <v>6000</v>
      </c>
      <c r="CE47" s="581">
        <f t="shared" ref="CE47" si="127">BY47+BS47+BM47+BG47+BA47+AU47+AO47+AI47+AC47+V47</f>
        <v>7482</v>
      </c>
      <c r="CF47" s="581">
        <f t="shared" ref="CF47" si="128">BZ47+BT47+BN47+BH47+BB47+AV47+AP47+AJ47+AD47+W47</f>
        <v>168</v>
      </c>
      <c r="CG47" s="581">
        <f t="shared" ref="CG47" si="129">CA47+BU47+BO47+BI47+BC47+AW47+AQ47+AK47+AE47+X47</f>
        <v>0</v>
      </c>
      <c r="CH47" s="581">
        <f t="shared" ref="CH47" si="130">CB47+BV47+BP47+BJ47+BD47+AX47+AR47+AL47+AF47+Y47</f>
        <v>0</v>
      </c>
      <c r="CI47" s="581">
        <f t="shared" ref="CI47" si="131">Z47+AG47+AM47+AS47+AY47+BE47+BK47+BQ47+BW47+CC47</f>
        <v>17447</v>
      </c>
      <c r="CJ47" s="1359">
        <f t="shared" ref="CJ47" si="132">CI47/CD47*100%</f>
        <v>2.9078333333333335</v>
      </c>
    </row>
  </sheetData>
  <mergeCells count="28">
    <mergeCell ref="A23:A28"/>
    <mergeCell ref="A29:A34"/>
    <mergeCell ref="A38:A44"/>
    <mergeCell ref="A45:A47"/>
    <mergeCell ref="CD12:CI12"/>
    <mergeCell ref="A16:A22"/>
    <mergeCell ref="U12:Z12"/>
    <mergeCell ref="AB12:AG12"/>
    <mergeCell ref="AH12:AM12"/>
    <mergeCell ref="AN12:AS12"/>
    <mergeCell ref="AT12:AY12"/>
    <mergeCell ref="AZ12:BE12"/>
    <mergeCell ref="M12:S12"/>
    <mergeCell ref="A14:A15"/>
    <mergeCell ref="BF12:BK12"/>
    <mergeCell ref="BL12:BQ12"/>
    <mergeCell ref="BR12:BW12"/>
    <mergeCell ref="BX12:CC12"/>
    <mergeCell ref="B1:G3"/>
    <mergeCell ref="C4:G4"/>
    <mergeCell ref="C7:G7"/>
    <mergeCell ref="C8:G8"/>
    <mergeCell ref="C10:D10"/>
    <mergeCell ref="AB1:CC3"/>
    <mergeCell ref="AB10:CI10"/>
    <mergeCell ref="AB11:AS11"/>
    <mergeCell ref="AT11:BK11"/>
    <mergeCell ref="BL11:CC11"/>
  </mergeCells>
  <conditionalFormatting sqref="F9:G11 F38:F42 F44">
    <cfRule type="cellIs" dxfId="713" priority="50" operator="equal">
      <formula>"x"</formula>
    </cfRule>
  </conditionalFormatting>
  <conditionalFormatting sqref="T12 M12:R12">
    <cfRule type="cellIs" dxfId="712" priority="46" operator="equal">
      <formula>"x"</formula>
    </cfRule>
  </conditionalFormatting>
  <conditionalFormatting sqref="F12:G12">
    <cfRule type="cellIs" dxfId="711" priority="49" operator="equal">
      <formula>"x"</formula>
    </cfRule>
  </conditionalFormatting>
  <conditionalFormatting sqref="H12:L12">
    <cfRule type="cellIs" dxfId="710" priority="48" operator="equal">
      <formula>"x"</formula>
    </cfRule>
  </conditionalFormatting>
  <conditionalFormatting sqref="AB12">
    <cfRule type="cellIs" dxfId="709" priority="47" operator="equal">
      <formula>"x"</formula>
    </cfRule>
  </conditionalFormatting>
  <conditionalFormatting sqref="CD12:CH12">
    <cfRule type="cellIs" dxfId="708" priority="45" operator="equal">
      <formula>"x"</formula>
    </cfRule>
  </conditionalFormatting>
  <conditionalFormatting sqref="U12">
    <cfRule type="cellIs" dxfId="707" priority="44" operator="equal">
      <formula>"x"</formula>
    </cfRule>
  </conditionalFormatting>
  <conditionalFormatting sqref="T13">
    <cfRule type="cellIs" dxfId="706" priority="42" operator="equal">
      <formula>"x"</formula>
    </cfRule>
  </conditionalFormatting>
  <conditionalFormatting sqref="K13:L13">
    <cfRule type="cellIs" dxfId="705" priority="43" operator="equal">
      <formula>"x"</formula>
    </cfRule>
  </conditionalFormatting>
  <conditionalFormatting sqref="F16">
    <cfRule type="cellIs" dxfId="704" priority="39" operator="equal">
      <formula>"x"</formula>
    </cfRule>
  </conditionalFormatting>
  <conditionalFormatting sqref="F19">
    <cfRule type="cellIs" dxfId="703" priority="38" operator="equal">
      <formula>"x"</formula>
    </cfRule>
  </conditionalFormatting>
  <conditionalFormatting sqref="F20">
    <cfRule type="cellIs" dxfId="702" priority="37" operator="equal">
      <formula>"x"</formula>
    </cfRule>
  </conditionalFormatting>
  <conditionalFormatting sqref="F18">
    <cfRule type="cellIs" dxfId="701" priority="35" operator="equal">
      <formula>"x"</formula>
    </cfRule>
  </conditionalFormatting>
  <conditionalFormatting sqref="F21">
    <cfRule type="cellIs" dxfId="700" priority="34" operator="equal">
      <formula>"x"</formula>
    </cfRule>
  </conditionalFormatting>
  <conditionalFormatting sqref="F23">
    <cfRule type="cellIs" dxfId="699" priority="32" operator="equal">
      <formula>"x"</formula>
    </cfRule>
  </conditionalFormatting>
  <conditionalFormatting sqref="F26">
    <cfRule type="cellIs" dxfId="698" priority="29" operator="equal">
      <formula>"x"</formula>
    </cfRule>
  </conditionalFormatting>
  <conditionalFormatting sqref="F24">
    <cfRule type="cellIs" dxfId="697" priority="31" operator="equal">
      <formula>"x"</formula>
    </cfRule>
  </conditionalFormatting>
  <conditionalFormatting sqref="F25">
    <cfRule type="cellIs" dxfId="696" priority="30" operator="equal">
      <formula>"x"</formula>
    </cfRule>
  </conditionalFormatting>
  <conditionalFormatting sqref="F27">
    <cfRule type="cellIs" dxfId="695" priority="28" operator="equal">
      <formula>"x"</formula>
    </cfRule>
  </conditionalFormatting>
  <conditionalFormatting sqref="F28">
    <cfRule type="cellIs" dxfId="694" priority="27" operator="equal">
      <formula>"x"</formula>
    </cfRule>
  </conditionalFormatting>
  <conditionalFormatting sqref="F31">
    <cfRule type="cellIs" dxfId="693" priority="23" operator="equal">
      <formula>"x"</formula>
    </cfRule>
  </conditionalFormatting>
  <conditionalFormatting sqref="F33">
    <cfRule type="cellIs" dxfId="692" priority="22" operator="equal">
      <formula>"x"</formula>
    </cfRule>
  </conditionalFormatting>
  <conditionalFormatting sqref="F34">
    <cfRule type="cellIs" dxfId="691" priority="21" operator="equal">
      <formula>"x"</formula>
    </cfRule>
  </conditionalFormatting>
  <conditionalFormatting sqref="F29">
    <cfRule type="cellIs" dxfId="690" priority="26" operator="equal">
      <formula>"x"</formula>
    </cfRule>
  </conditionalFormatting>
  <conditionalFormatting sqref="F30">
    <cfRule type="cellIs" dxfId="689" priority="25" operator="equal">
      <formula>"x"</formula>
    </cfRule>
  </conditionalFormatting>
  <conditionalFormatting sqref="F32">
    <cfRule type="cellIs" dxfId="688" priority="20" operator="equal">
      <formula>"x"</formula>
    </cfRule>
  </conditionalFormatting>
  <conditionalFormatting sqref="F36">
    <cfRule type="cellIs" dxfId="687" priority="14" operator="equal">
      <formula>"x"</formula>
    </cfRule>
  </conditionalFormatting>
  <conditionalFormatting sqref="F37">
    <cfRule type="cellIs" dxfId="686" priority="12" operator="equal">
      <formula>"x"</formula>
    </cfRule>
  </conditionalFormatting>
  <conditionalFormatting sqref="F45">
    <cfRule type="cellIs" dxfId="685" priority="9" operator="equal">
      <formula>"x"</formula>
    </cfRule>
  </conditionalFormatting>
  <conditionalFormatting sqref="F14:G15">
    <cfRule type="cellIs" dxfId="684" priority="7" operator="equal">
      <formula>"x"</formula>
    </cfRule>
  </conditionalFormatting>
  <conditionalFormatting sqref="F22">
    <cfRule type="cellIs" dxfId="683" priority="6" operator="equal">
      <formula>"x"</formula>
    </cfRule>
  </conditionalFormatting>
  <conditionalFormatting sqref="F35">
    <cfRule type="cellIs" dxfId="682" priority="5" operator="equal">
      <formula>"x"</formula>
    </cfRule>
  </conditionalFormatting>
  <conditionalFormatting sqref="F43">
    <cfRule type="cellIs" dxfId="681" priority="4" operator="equal">
      <formula>"x"</formula>
    </cfRule>
  </conditionalFormatting>
  <conditionalFormatting sqref="F46">
    <cfRule type="cellIs" dxfId="680" priority="3" operator="equal">
      <formula>"x"</formula>
    </cfRule>
  </conditionalFormatting>
  <conditionalFormatting sqref="F47">
    <cfRule type="cellIs" dxfId="679" priority="2" operator="equal">
      <formula>"x"</formula>
    </cfRule>
  </conditionalFormatting>
  <conditionalFormatting sqref="F17">
    <cfRule type="cellIs" dxfId="678" priority="1" operator="equal">
      <formula>"x"</formula>
    </cfRule>
  </conditionalFormatting>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7C80"/>
  </sheetPr>
  <dimension ref="A1:BT157"/>
  <sheetViews>
    <sheetView zoomScaleNormal="100" workbookViewId="0">
      <pane xSplit="2" ySplit="14" topLeftCell="C28" activePane="bottomRight" state="frozen"/>
      <selection activeCell="AS14" sqref="AS14"/>
      <selection pane="topRight" activeCell="AS14" sqref="AS14"/>
      <selection pane="bottomLeft" activeCell="AS14" sqref="AS14"/>
      <selection pane="bottomRight" activeCell="F29" sqref="F29"/>
    </sheetView>
  </sheetViews>
  <sheetFormatPr defaultColWidth="9.140625" defaultRowHeight="11.25"/>
  <cols>
    <col min="1" max="1" width="3.85546875" style="14" customWidth="1"/>
    <col min="2" max="2" width="12.5703125" style="4" customWidth="1"/>
    <col min="3" max="3" width="31.85546875" style="4" customWidth="1"/>
    <col min="4" max="4" width="13.7109375" style="4" customWidth="1"/>
    <col min="5" max="5" width="12.85546875" style="11" customWidth="1"/>
    <col min="6" max="6" width="10.7109375" style="11" customWidth="1"/>
    <col min="7" max="7" width="10.140625" style="4" customWidth="1"/>
    <col min="8" max="8" width="11.85546875" style="4" customWidth="1"/>
    <col min="9" max="9" width="11.5703125" style="4" customWidth="1"/>
    <col min="10" max="10" width="13.5703125" style="4" customWidth="1"/>
    <col min="11" max="11" width="13.7109375" style="4" customWidth="1"/>
    <col min="12" max="12" width="13.140625" style="5" customWidth="1"/>
    <col min="13" max="13" width="13.42578125" style="5" customWidth="1"/>
    <col min="14" max="14" width="12.5703125" style="12" customWidth="1"/>
    <col min="15" max="15" width="9" style="12" customWidth="1"/>
    <col min="16" max="16" width="9.7109375" style="14" customWidth="1"/>
    <col min="17" max="17" width="9.42578125" style="14" customWidth="1"/>
    <col min="18" max="18" width="13.7109375" style="12" customWidth="1"/>
    <col min="19" max="19" width="1.7109375" style="5" customWidth="1"/>
    <col min="20" max="20" width="10.7109375" style="2" customWidth="1"/>
    <col min="21" max="21" width="11.28515625" style="2" customWidth="1"/>
    <col min="22" max="22" width="10.140625" style="2" customWidth="1"/>
    <col min="23" max="24" width="10.42578125" style="2" customWidth="1"/>
    <col min="25" max="25" width="10" style="2" customWidth="1"/>
    <col min="26" max="26" width="11.85546875" style="2" customWidth="1"/>
    <col min="27" max="27" width="13.7109375" style="2" customWidth="1"/>
    <col min="28" max="29" width="11.85546875" style="2" customWidth="1"/>
    <col min="30" max="30" width="13.7109375" style="2" customWidth="1"/>
    <col min="31" max="36" width="12.42578125" style="2" customWidth="1"/>
    <col min="37" max="37" width="13" style="2" customWidth="1"/>
    <col min="38" max="39" width="12.42578125" style="2" customWidth="1"/>
    <col min="40" max="40" width="13" style="2" customWidth="1"/>
    <col min="41" max="41" width="17.140625" style="11" customWidth="1"/>
    <col min="42" max="42" width="14.140625" style="11" customWidth="1"/>
    <col min="43" max="43" width="17.140625" style="11" hidden="1" customWidth="1"/>
    <col min="44" max="44" width="14.140625" style="11" customWidth="1"/>
    <col min="45" max="46" width="28.42578125" style="5" customWidth="1"/>
    <col min="47" max="47" width="10.42578125" style="5" customWidth="1"/>
    <col min="48" max="48" width="9.85546875" style="5" customWidth="1"/>
    <col min="49" max="68" width="9.140625" style="5"/>
    <col min="69" max="16384" width="9.140625" style="4"/>
  </cols>
  <sheetData>
    <row r="1" spans="1:72" s="17" customFormat="1" ht="21">
      <c r="A1" s="101" t="s">
        <v>813</v>
      </c>
      <c r="B1" s="38"/>
      <c r="C1" s="38"/>
      <c r="D1" s="38"/>
      <c r="E1" s="38"/>
      <c r="F1" s="38"/>
      <c r="G1" s="38"/>
      <c r="H1" s="38"/>
      <c r="I1" s="38"/>
      <c r="J1" s="291">
        <f ca="1">TODAY()</f>
        <v>42956</v>
      </c>
      <c r="K1" s="686"/>
      <c r="L1" s="18"/>
      <c r="M1" s="18"/>
      <c r="N1" s="36"/>
      <c r="O1" s="36"/>
      <c r="P1" s="37"/>
      <c r="Q1" s="18"/>
      <c r="R1" s="18"/>
      <c r="S1" s="18"/>
      <c r="T1" s="3"/>
      <c r="U1" s="3"/>
      <c r="V1" s="3"/>
      <c r="W1" s="3"/>
      <c r="X1" s="3"/>
      <c r="Y1" s="3"/>
      <c r="Z1" s="3"/>
      <c r="AA1" s="3"/>
      <c r="AB1" s="3"/>
      <c r="AC1" s="3"/>
      <c r="AD1" s="3"/>
      <c r="AE1" s="3"/>
      <c r="AF1" s="3" t="s">
        <v>197</v>
      </c>
      <c r="AG1" s="3"/>
      <c r="AH1" s="3"/>
      <c r="AI1" s="3"/>
      <c r="AJ1" s="3"/>
      <c r="AK1" s="3"/>
      <c r="AL1" s="3"/>
      <c r="AM1" s="3"/>
      <c r="AN1" s="3"/>
      <c r="AO1" s="18"/>
      <c r="AP1" s="18"/>
      <c r="AQ1" s="18"/>
      <c r="AR1" s="367"/>
      <c r="AS1" s="5"/>
      <c r="AT1" s="5"/>
      <c r="AU1" s="15"/>
      <c r="AV1" s="15"/>
      <c r="AW1" s="15"/>
      <c r="AX1" s="15"/>
      <c r="AY1" s="15"/>
      <c r="AZ1" s="18"/>
      <c r="BA1" s="18"/>
      <c r="BB1" s="18"/>
      <c r="BC1" s="18"/>
      <c r="BD1" s="18"/>
      <c r="BE1" s="18"/>
      <c r="BF1" s="18"/>
      <c r="BG1" s="18"/>
      <c r="BH1" s="18"/>
      <c r="BI1" s="18"/>
      <c r="BJ1" s="18"/>
      <c r="BK1" s="18"/>
      <c r="BL1" s="18"/>
      <c r="BM1" s="18"/>
      <c r="BN1" s="18"/>
      <c r="BO1" s="18"/>
      <c r="BP1" s="18"/>
    </row>
    <row r="2" spans="1:72" s="17" customFormat="1" ht="15.75" thickBot="1">
      <c r="A2" s="56"/>
      <c r="B2" s="9"/>
      <c r="C2" s="5"/>
      <c r="D2" s="5"/>
      <c r="E2" s="38"/>
      <c r="F2" s="38"/>
      <c r="G2" s="38"/>
      <c r="H2" s="38"/>
      <c r="I2" s="38"/>
      <c r="J2" s="18"/>
      <c r="K2" s="38"/>
      <c r="L2" s="18"/>
      <c r="M2" s="18"/>
      <c r="N2" s="36"/>
      <c r="O2" s="36"/>
      <c r="P2" s="37"/>
      <c r="Q2" s="18"/>
      <c r="R2" s="18"/>
      <c r="S2" s="18"/>
      <c r="T2" s="3"/>
      <c r="U2" s="3"/>
      <c r="V2" s="3"/>
      <c r="W2" s="3"/>
      <c r="X2" s="3"/>
      <c r="Y2" s="3"/>
      <c r="Z2" s="3"/>
      <c r="AA2" s="3"/>
      <c r="AB2" s="3"/>
      <c r="AC2" s="3"/>
      <c r="AD2" s="3"/>
      <c r="AE2" s="3"/>
      <c r="AF2" s="3"/>
      <c r="AG2" s="3"/>
      <c r="AH2" s="3"/>
      <c r="AI2" s="3"/>
      <c r="AJ2" s="3"/>
      <c r="AK2" s="3"/>
      <c r="AL2" s="3"/>
      <c r="AM2" s="3"/>
      <c r="AN2" s="3"/>
      <c r="AO2" s="39"/>
      <c r="AP2" s="357"/>
      <c r="AQ2" s="39"/>
      <c r="AR2" s="35"/>
      <c r="AS2" s="5"/>
      <c r="AT2" s="5"/>
      <c r="AU2" s="15"/>
      <c r="AV2" s="15"/>
      <c r="AW2" s="15"/>
      <c r="AX2" s="15"/>
      <c r="AY2" s="15"/>
      <c r="AZ2" s="18"/>
      <c r="BA2" s="18"/>
      <c r="BB2" s="18"/>
      <c r="BC2" s="18"/>
      <c r="BD2" s="18"/>
      <c r="BE2" s="18"/>
      <c r="BF2" s="18"/>
      <c r="BG2" s="18"/>
      <c r="BH2" s="18"/>
      <c r="BI2" s="18"/>
      <c r="BJ2" s="18"/>
      <c r="BK2" s="18"/>
      <c r="BL2" s="18"/>
      <c r="BM2" s="18"/>
      <c r="BN2" s="18"/>
      <c r="BO2" s="18"/>
      <c r="BP2" s="18"/>
    </row>
    <row r="3" spans="1:72" s="5" customFormat="1" ht="18.75" customHeight="1" thickBot="1">
      <c r="A3" s="53"/>
      <c r="B3" s="9"/>
      <c r="E3" s="83" t="s">
        <v>15</v>
      </c>
      <c r="F3" s="216"/>
      <c r="G3" s="84" t="s">
        <v>16</v>
      </c>
      <c r="I3" s="78"/>
      <c r="J3" s="78" t="s">
        <v>812</v>
      </c>
      <c r="K3" s="358" t="s">
        <v>811</v>
      </c>
      <c r="L3" s="366" t="s">
        <v>810</v>
      </c>
      <c r="M3" s="359" t="s">
        <v>809</v>
      </c>
      <c r="N3" s="359" t="s">
        <v>245</v>
      </c>
      <c r="T3" s="3"/>
      <c r="U3" s="3"/>
      <c r="V3" s="3"/>
      <c r="W3" s="3"/>
      <c r="X3" s="3"/>
      <c r="Y3" s="3"/>
      <c r="Z3" s="3"/>
      <c r="AA3" s="3"/>
      <c r="AB3" s="3"/>
      <c r="AC3" s="3"/>
      <c r="AD3" s="3"/>
      <c r="AE3" s="3"/>
      <c r="AF3" s="3"/>
      <c r="AG3" s="3"/>
      <c r="AH3" s="3"/>
      <c r="AI3" s="3"/>
      <c r="AJ3" s="3"/>
      <c r="AK3" s="3"/>
      <c r="AL3" s="3"/>
      <c r="AM3" s="3"/>
      <c r="AN3" s="3"/>
      <c r="AU3" s="15"/>
      <c r="AV3" s="15"/>
      <c r="AW3" s="15"/>
      <c r="AX3" s="15"/>
      <c r="AY3" s="15"/>
    </row>
    <row r="4" spans="1:72" s="5" customFormat="1" ht="20.65" customHeight="1">
      <c r="A4" s="53"/>
      <c r="B4" s="9"/>
      <c r="E4" s="82" t="s">
        <v>17</v>
      </c>
      <c r="F4" s="217"/>
      <c r="G4" s="81">
        <f>COUNTIF(F15:F84, E4)</f>
        <v>8</v>
      </c>
      <c r="I4" s="685" t="s">
        <v>808</v>
      </c>
      <c r="J4" s="354">
        <f xml:space="preserve"> SUMIF(E67:E87, "Bilateral",J67:J90)</f>
        <v>5774500</v>
      </c>
      <c r="K4" s="354">
        <f>SUMIF(E17:E50,"bilateral",K17:K50)</f>
        <v>8493962</v>
      </c>
      <c r="L4" s="354">
        <f>1258922</f>
        <v>1258922</v>
      </c>
      <c r="M4" s="362">
        <v>8821191.8192307688</v>
      </c>
      <c r="N4" s="361">
        <v>3004473.3230769234</v>
      </c>
      <c r="Q4" s="684"/>
      <c r="X4" s="3"/>
      <c r="Y4" s="3"/>
      <c r="Z4" s="3"/>
      <c r="AA4" s="3"/>
      <c r="AB4" s="3"/>
      <c r="AC4" s="3"/>
      <c r="AD4" s="3"/>
      <c r="AE4" s="3"/>
      <c r="AF4" s="3"/>
      <c r="AG4" s="3"/>
      <c r="AH4" s="3"/>
      <c r="AI4" s="3"/>
      <c r="AJ4" s="3"/>
      <c r="AK4" s="3"/>
      <c r="AL4" s="3"/>
      <c r="AM4" s="3"/>
      <c r="AN4" s="3"/>
      <c r="AO4" s="3"/>
      <c r="AP4" s="3"/>
      <c r="AQ4" s="3"/>
      <c r="AR4" s="3"/>
      <c r="AU4" s="15"/>
      <c r="AV4" s="15"/>
      <c r="AW4" s="15"/>
      <c r="AX4" s="15"/>
      <c r="AY4" s="15"/>
    </row>
    <row r="5" spans="1:72" s="5" customFormat="1" ht="12" customHeight="1">
      <c r="A5" s="53"/>
      <c r="B5" s="9"/>
      <c r="E5" s="79" t="s">
        <v>11</v>
      </c>
      <c r="F5" s="218"/>
      <c r="G5" s="80">
        <f>COUNTIF(F60:F84,E5)</f>
        <v>2</v>
      </c>
      <c r="I5" s="346" t="s">
        <v>230</v>
      </c>
      <c r="J5" s="355">
        <f xml:space="preserve"> SUMIF(E67:E87, "Multilateral",J67:J90)</f>
        <v>7565636</v>
      </c>
      <c r="K5" s="355">
        <f xml:space="preserve"> SUMIF(E16:E50, "multilateral",K16:K50)</f>
        <v>21855178</v>
      </c>
      <c r="L5" s="355">
        <f>548506</f>
        <v>548506</v>
      </c>
      <c r="M5" s="360">
        <v>16905179.404878411</v>
      </c>
      <c r="N5" s="365">
        <v>5885329.5679518795</v>
      </c>
      <c r="Q5" s="680"/>
      <c r="R5" s="2275" t="s">
        <v>8</v>
      </c>
      <c r="S5" s="2275"/>
      <c r="T5" s="110" t="s">
        <v>88</v>
      </c>
      <c r="U5" s="2276" t="s">
        <v>13</v>
      </c>
      <c r="V5" s="2276"/>
      <c r="X5" s="3"/>
      <c r="Y5" s="3"/>
      <c r="Z5" s="3"/>
      <c r="AA5" s="3"/>
      <c r="AB5" s="3"/>
      <c r="AC5" s="3"/>
      <c r="AD5" s="3"/>
      <c r="AE5" s="3"/>
      <c r="AF5" s="3"/>
      <c r="AG5" s="3"/>
      <c r="AH5" s="3"/>
      <c r="AI5" s="3"/>
      <c r="AJ5" s="3"/>
      <c r="AK5" s="3"/>
      <c r="AL5" s="3"/>
      <c r="AM5" s="3"/>
      <c r="AN5" s="3"/>
      <c r="AO5" s="3"/>
      <c r="AP5" s="3"/>
      <c r="AQ5" s="3"/>
      <c r="AR5" s="3"/>
      <c r="AU5" s="15"/>
      <c r="AV5" s="15"/>
      <c r="AW5" s="15"/>
      <c r="AX5" s="15"/>
      <c r="AY5" s="15"/>
    </row>
    <row r="6" spans="1:72" s="5" customFormat="1" ht="12" customHeight="1" thickBot="1">
      <c r="A6" s="54"/>
      <c r="B6" s="9"/>
      <c r="E6" s="79" t="s">
        <v>18</v>
      </c>
      <c r="F6" s="219"/>
      <c r="G6" s="80">
        <f>COUNTIF(F15:F84, E6)-COUNTIF(E52:E84, E83)</f>
        <v>10</v>
      </c>
      <c r="I6" s="336" t="s">
        <v>232</v>
      </c>
      <c r="J6" s="356">
        <f xml:space="preserve"> SUMIF(E67:E87, "Private",J67:J90)</f>
        <v>645518</v>
      </c>
      <c r="K6" s="356">
        <f xml:space="preserve"> SUMIF(E17:E49, "Private",K17:K49)</f>
        <v>705000</v>
      </c>
      <c r="L6" s="356">
        <f>410508</f>
        <v>410508</v>
      </c>
      <c r="M6" s="364">
        <v>945401</v>
      </c>
      <c r="N6" s="363">
        <v>516901</v>
      </c>
      <c r="Q6" s="680"/>
      <c r="R6" s="683" t="s">
        <v>4</v>
      </c>
      <c r="S6" s="682"/>
      <c r="T6" s="111">
        <f ca="1">COUNTIFS(R15:R84, "Ongoing", Q15:Q84,Q:Q &lt;30)</f>
        <v>0</v>
      </c>
      <c r="U6" s="669" t="s">
        <v>12</v>
      </c>
      <c r="V6" s="681" t="s">
        <v>9</v>
      </c>
      <c r="X6" s="3"/>
      <c r="Y6" s="3"/>
      <c r="Z6" s="3"/>
      <c r="AA6" s="3"/>
      <c r="AB6" s="3"/>
      <c r="AC6" s="3"/>
      <c r="AD6" s="3"/>
      <c r="AE6" s="3"/>
      <c r="AF6" s="3"/>
      <c r="AG6" s="3"/>
      <c r="AH6" s="3"/>
      <c r="AI6" s="3"/>
      <c r="AJ6" s="3"/>
      <c r="AK6" s="3"/>
      <c r="AL6" s="3"/>
      <c r="AM6" s="3"/>
      <c r="AN6" s="3"/>
      <c r="AO6" s="3"/>
      <c r="AP6" s="3"/>
      <c r="AQ6" s="3"/>
      <c r="AR6" s="3"/>
      <c r="AU6" s="15"/>
      <c r="AV6" s="15"/>
      <c r="AW6" s="15"/>
      <c r="AX6" s="15"/>
      <c r="AY6" s="15"/>
    </row>
    <row r="7" spans="1:72" s="5" customFormat="1" ht="12.75" customHeight="1">
      <c r="A7" s="54"/>
      <c r="B7" s="9"/>
      <c r="E7" s="205" t="s">
        <v>40</v>
      </c>
      <c r="F7" s="220"/>
      <c r="G7" s="206">
        <f>COUNTIF(F15:F84,E7)</f>
        <v>7</v>
      </c>
      <c r="I7" s="677" t="s">
        <v>40</v>
      </c>
      <c r="J7" s="74"/>
      <c r="K7" s="74">
        <f xml:space="preserve"> SUMIF(F17:F50, "rejected",J17:J50)</f>
        <v>7426000</v>
      </c>
      <c r="L7" s="74"/>
      <c r="M7" s="157"/>
      <c r="N7" s="676"/>
      <c r="Q7" s="680"/>
      <c r="R7" s="669" t="s">
        <v>5</v>
      </c>
      <c r="S7" s="679"/>
      <c r="T7" s="111">
        <f ca="1">COUNTIFS(R15:R84, "Ongoing", Q15:Q84,Q:Q  &lt;60)</f>
        <v>0</v>
      </c>
      <c r="U7" s="669" t="s">
        <v>11</v>
      </c>
      <c r="V7" s="678" t="s">
        <v>14</v>
      </c>
      <c r="X7" s="3"/>
      <c r="Y7" s="3"/>
      <c r="Z7" s="3"/>
      <c r="AA7" s="3"/>
      <c r="AB7" s="3"/>
      <c r="AC7" s="3"/>
      <c r="AD7" s="3"/>
      <c r="AE7" s="3"/>
      <c r="AF7" s="3"/>
      <c r="AG7" s="3"/>
      <c r="AH7" s="3"/>
      <c r="AI7" s="3"/>
      <c r="AJ7" s="3"/>
      <c r="AK7" s="3"/>
      <c r="AL7" s="3"/>
      <c r="AM7" s="3"/>
      <c r="AN7" s="3"/>
      <c r="AO7" s="3"/>
      <c r="AP7" s="3"/>
      <c r="AQ7" s="3"/>
      <c r="AR7" s="3"/>
      <c r="AU7" s="15"/>
      <c r="AV7" s="15"/>
      <c r="AW7" s="15"/>
      <c r="AX7" s="15"/>
      <c r="AY7" s="15"/>
    </row>
    <row r="8" spans="1:72" s="5" customFormat="1" ht="11.25" customHeight="1">
      <c r="A8" s="55"/>
      <c r="B8" s="9"/>
      <c r="E8" s="214" t="s">
        <v>118</v>
      </c>
      <c r="F8" s="210"/>
      <c r="G8" s="215">
        <f>COUNTIF(F51:F94,E8)</f>
        <v>20</v>
      </c>
      <c r="I8" s="677" t="s">
        <v>118</v>
      </c>
      <c r="J8" s="74">
        <f ca="1" xml:space="preserve"> SUMIF(F50:F78, "closed",K50:K62)</f>
        <v>5252471</v>
      </c>
      <c r="K8" s="74"/>
      <c r="L8" s="74"/>
      <c r="M8" s="360">
        <v>18000000</v>
      </c>
      <c r="N8" s="676"/>
      <c r="R8" s="669" t="s">
        <v>6</v>
      </c>
      <c r="S8" s="675"/>
      <c r="T8" s="111">
        <f ca="1">COUNTIFS(R15:R87, "Ongoing", Q15:Q87,Q:Q &gt;60)</f>
        <v>0</v>
      </c>
      <c r="U8" s="669" t="s">
        <v>10</v>
      </c>
      <c r="V8" s="674" t="s">
        <v>18</v>
      </c>
      <c r="X8" s="3"/>
      <c r="Y8" s="3"/>
      <c r="Z8" s="3"/>
      <c r="AA8" s="3"/>
      <c r="AB8" s="3"/>
      <c r="AC8" s="3"/>
      <c r="AD8" s="3"/>
      <c r="AE8" s="3"/>
      <c r="AF8" s="3"/>
      <c r="AG8" s="3"/>
      <c r="AH8" s="3"/>
      <c r="AI8" s="3"/>
      <c r="AJ8" s="3"/>
      <c r="AK8" s="3"/>
      <c r="AL8" s="3"/>
      <c r="AM8" s="3"/>
      <c r="AN8" s="3"/>
      <c r="AO8" s="3"/>
      <c r="AP8" s="3"/>
      <c r="AQ8" s="3"/>
      <c r="AR8" s="3"/>
      <c r="AU8" s="15"/>
      <c r="AV8" s="15"/>
      <c r="AW8" s="15"/>
      <c r="AX8" s="15"/>
      <c r="AY8" s="15"/>
    </row>
    <row r="9" spans="1:72" s="5" customFormat="1" ht="11.25" customHeight="1" thickBot="1">
      <c r="A9" s="55"/>
      <c r="B9" s="9"/>
      <c r="E9" s="212" t="s">
        <v>110</v>
      </c>
      <c r="F9" s="211"/>
      <c r="G9" s="213">
        <f>COUNTIF(F15:F84,E9)</f>
        <v>3</v>
      </c>
      <c r="I9" s="45" t="s">
        <v>807</v>
      </c>
      <c r="J9" s="74">
        <f ca="1" xml:space="preserve"> SUMIF(F18:F96, "ongoing",J18:J63)</f>
        <v>2591791</v>
      </c>
      <c r="R9" s="669"/>
      <c r="S9" s="675"/>
      <c r="T9" s="111"/>
      <c r="U9" s="669"/>
      <c r="V9" s="674"/>
      <c r="X9" s="3"/>
      <c r="Y9" s="3"/>
      <c r="Z9" s="3"/>
      <c r="AA9" s="3"/>
      <c r="AB9" s="3"/>
      <c r="AC9" s="3"/>
      <c r="AD9" s="3"/>
      <c r="AE9" s="3"/>
      <c r="AF9" s="3"/>
      <c r="AG9" s="3"/>
      <c r="AH9" s="3"/>
      <c r="AI9" s="3"/>
      <c r="AJ9" s="3"/>
      <c r="AK9" s="3"/>
      <c r="AL9" s="3"/>
      <c r="AM9" s="3"/>
      <c r="AN9" s="3"/>
      <c r="AO9" s="3"/>
      <c r="AP9" s="3"/>
      <c r="AQ9" s="3"/>
      <c r="AR9" s="3"/>
      <c r="AU9" s="15"/>
      <c r="AV9" s="15"/>
      <c r="AW9" s="15"/>
      <c r="AX9" s="15"/>
      <c r="AY9" s="15"/>
    </row>
    <row r="10" spans="1:72" s="5" customFormat="1" ht="15.75" thickBot="1">
      <c r="A10" s="70"/>
      <c r="B10" s="46"/>
      <c r="C10" s="46"/>
      <c r="D10" s="46"/>
      <c r="E10" s="207"/>
      <c r="F10" s="208"/>
      <c r="G10" s="209">
        <f>SUM(G4:G8)</f>
        <v>47</v>
      </c>
      <c r="I10" s="673" t="s">
        <v>19</v>
      </c>
      <c r="J10" s="672">
        <f ca="1">SUM(J4:J6)+J9</f>
        <v>16577445</v>
      </c>
      <c r="K10" s="672">
        <f>SUM(K4:K6)</f>
        <v>31054140</v>
      </c>
      <c r="L10" s="672">
        <f>SUM(L4:L8)</f>
        <v>2217936</v>
      </c>
      <c r="M10" s="672">
        <f>SUM(M4:M6)-M8</f>
        <v>8671772.2241091803</v>
      </c>
      <c r="N10" s="671">
        <f>SUM(N4:N8)</f>
        <v>9406703.8910288028</v>
      </c>
      <c r="Q10" s="670"/>
      <c r="R10" s="669"/>
      <c r="S10" s="668" t="s">
        <v>19</v>
      </c>
      <c r="T10" s="110"/>
      <c r="U10" s="667"/>
      <c r="V10" s="666" t="s">
        <v>19</v>
      </c>
      <c r="X10" s="3"/>
      <c r="Y10" s="3"/>
      <c r="Z10" s="3"/>
      <c r="AA10" s="3"/>
      <c r="AB10" s="3"/>
      <c r="AC10" s="3"/>
      <c r="AD10" s="3"/>
      <c r="AE10" s="3"/>
      <c r="AF10" s="3"/>
      <c r="AG10" s="3"/>
      <c r="AH10" s="3"/>
      <c r="AI10" s="3"/>
      <c r="AJ10" s="3"/>
      <c r="AK10" s="3"/>
      <c r="AL10" s="3"/>
      <c r="AM10" s="3"/>
      <c r="AN10" s="3"/>
      <c r="AO10" s="3"/>
      <c r="AP10" s="3"/>
      <c r="AQ10" s="3"/>
      <c r="AR10" s="3"/>
      <c r="AU10" s="15"/>
      <c r="AV10" s="15"/>
      <c r="AW10" s="15"/>
      <c r="AX10" s="15"/>
      <c r="AY10" s="15"/>
    </row>
    <row r="11" spans="1:72" s="5" customFormat="1" ht="9.75" customHeight="1" thickBot="1">
      <c r="A11" s="46"/>
      <c r="B11" s="46"/>
      <c r="C11" s="46"/>
      <c r="D11" s="46"/>
      <c r="E11" s="46"/>
      <c r="F11" s="46"/>
      <c r="G11" s="46"/>
      <c r="H11" s="46"/>
      <c r="I11" s="46"/>
      <c r="J11" s="46"/>
      <c r="K11" s="46"/>
      <c r="T11" s="3"/>
      <c r="U11" s="3"/>
      <c r="V11" s="3"/>
      <c r="W11" s="3"/>
      <c r="X11" s="3"/>
      <c r="Y11" s="3"/>
      <c r="Z11" s="3"/>
      <c r="AA11" s="3"/>
      <c r="AB11" s="3"/>
      <c r="AC11" s="3"/>
      <c r="AD11" s="3"/>
      <c r="AE11" s="3"/>
      <c r="AF11" s="3"/>
      <c r="AG11" s="3"/>
      <c r="AH11" s="3"/>
      <c r="AI11" s="3"/>
      <c r="AJ11" s="3"/>
      <c r="AK11" s="3"/>
      <c r="AL11" s="3"/>
      <c r="AM11" s="3"/>
      <c r="AN11" s="3"/>
      <c r="AO11" s="10"/>
      <c r="AP11" s="27"/>
      <c r="AQ11" s="10"/>
      <c r="AR11" s="28"/>
      <c r="AU11" s="15"/>
      <c r="AV11" s="15"/>
      <c r="AW11" s="15"/>
      <c r="AX11" s="15"/>
      <c r="AY11" s="15"/>
    </row>
    <row r="12" spans="1:72" s="17" customFormat="1" ht="15.75" thickBot="1">
      <c r="A12" s="665"/>
      <c r="B12" s="2277" t="s">
        <v>806</v>
      </c>
      <c r="C12" s="2277"/>
      <c r="D12" s="2277"/>
      <c r="E12" s="2277"/>
      <c r="F12" s="2277"/>
      <c r="G12" s="2277"/>
      <c r="H12" s="2277"/>
      <c r="I12" s="2277"/>
      <c r="J12" s="2277"/>
      <c r="K12" s="2278"/>
      <c r="L12" s="2279" t="s">
        <v>805</v>
      </c>
      <c r="M12" s="2280"/>
      <c r="N12" s="2280"/>
      <c r="O12" s="2280"/>
      <c r="P12" s="2280"/>
      <c r="Q12" s="2280"/>
      <c r="R12" s="2280"/>
      <c r="S12" s="2280"/>
      <c r="T12" s="2280"/>
      <c r="U12" s="2280"/>
      <c r="V12" s="2280"/>
      <c r="W12" s="2280"/>
      <c r="X12" s="2280"/>
      <c r="Y12" s="2281"/>
      <c r="Z12" s="2282" t="s">
        <v>804</v>
      </c>
      <c r="AA12" s="2283"/>
      <c r="AB12" s="2283"/>
      <c r="AC12" s="2283"/>
      <c r="AD12" s="2283"/>
      <c r="AE12" s="2283"/>
      <c r="AF12" s="2283"/>
      <c r="AG12" s="2283"/>
      <c r="AH12" s="2283"/>
      <c r="AI12" s="2283"/>
      <c r="AJ12" s="2283"/>
      <c r="AK12" s="2283"/>
      <c r="AL12" s="2283"/>
      <c r="AM12" s="2283"/>
      <c r="AN12" s="2284"/>
      <c r="AO12" s="664"/>
      <c r="AP12" s="663"/>
      <c r="AQ12" s="663"/>
      <c r="AR12" s="663"/>
      <c r="AS12" s="18"/>
      <c r="AT12" s="227"/>
      <c r="AU12" s="15"/>
      <c r="AV12" s="15"/>
      <c r="AW12" s="15"/>
      <c r="AX12" s="15"/>
      <c r="AY12" s="15"/>
      <c r="AZ12" s="18"/>
      <c r="BA12" s="18"/>
      <c r="BB12" s="18"/>
      <c r="BC12" s="18"/>
      <c r="BD12" s="18"/>
      <c r="BE12" s="18"/>
      <c r="BF12" s="18"/>
      <c r="BG12" s="18"/>
      <c r="BH12" s="18"/>
      <c r="BI12" s="18"/>
      <c r="BJ12" s="18"/>
      <c r="BK12" s="18"/>
      <c r="BL12" s="18"/>
      <c r="BM12" s="18"/>
      <c r="BN12" s="18"/>
      <c r="BO12" s="18"/>
      <c r="BP12" s="18"/>
    </row>
    <row r="13" spans="1:72" s="17" customFormat="1" ht="20.25" customHeight="1" thickBot="1">
      <c r="A13" s="662"/>
      <c r="B13" s="2257" t="s">
        <v>30</v>
      </c>
      <c r="C13" s="2258"/>
      <c r="D13" s="2258"/>
      <c r="E13" s="2259"/>
      <c r="F13" s="2260" t="s">
        <v>37</v>
      </c>
      <c r="G13" s="2261"/>
      <c r="H13" s="2261"/>
      <c r="I13" s="2262"/>
      <c r="J13" s="2263" t="s">
        <v>215</v>
      </c>
      <c r="K13" s="2264"/>
      <c r="L13" s="2252" t="s">
        <v>803</v>
      </c>
      <c r="M13" s="2253"/>
      <c r="N13" s="2265" t="s">
        <v>38</v>
      </c>
      <c r="O13" s="2266"/>
      <c r="P13" s="2266"/>
      <c r="Q13" s="2266"/>
      <c r="R13" s="2267"/>
      <c r="S13" s="18"/>
      <c r="T13" s="2268" t="s">
        <v>802</v>
      </c>
      <c r="U13" s="2269"/>
      <c r="V13" s="2269"/>
      <c r="W13" s="2269"/>
      <c r="X13" s="2269"/>
      <c r="Y13" s="2270"/>
      <c r="Z13" s="2247" t="s">
        <v>145</v>
      </c>
      <c r="AA13" s="2274"/>
      <c r="AB13" s="2245" t="s">
        <v>147</v>
      </c>
      <c r="AC13" s="2246"/>
      <c r="AD13" s="2247"/>
      <c r="AE13" s="2248" t="s">
        <v>146</v>
      </c>
      <c r="AF13" s="2249"/>
      <c r="AG13" s="2249"/>
      <c r="AH13" s="2249"/>
      <c r="AI13" s="2249"/>
      <c r="AJ13" s="2249"/>
      <c r="AK13" s="2249"/>
      <c r="AL13" s="2250" t="s">
        <v>148</v>
      </c>
      <c r="AM13" s="2249"/>
      <c r="AN13" s="2251"/>
      <c r="AO13" s="2252" t="s">
        <v>801</v>
      </c>
      <c r="AP13" s="2253"/>
      <c r="AQ13" s="2253"/>
      <c r="AR13" s="2254"/>
      <c r="AS13" s="18"/>
      <c r="AT13" s="18"/>
      <c r="AU13" s="15"/>
      <c r="AV13" s="15"/>
      <c r="AW13" s="15"/>
      <c r="AX13" s="15"/>
      <c r="AY13" s="15"/>
      <c r="AZ13" s="18"/>
      <c r="BA13" s="18"/>
      <c r="BB13" s="18"/>
      <c r="BC13" s="18"/>
      <c r="BD13" s="18"/>
      <c r="BE13" s="18"/>
      <c r="BF13" s="18"/>
      <c r="BG13" s="18"/>
      <c r="BH13" s="18"/>
      <c r="BI13" s="18"/>
      <c r="BJ13" s="18"/>
      <c r="BK13" s="18"/>
      <c r="BL13" s="18"/>
      <c r="BM13" s="18"/>
      <c r="BN13" s="18"/>
      <c r="BO13" s="18"/>
      <c r="BP13" s="18"/>
      <c r="BQ13" s="18"/>
      <c r="BR13" s="18"/>
      <c r="BS13" s="18"/>
      <c r="BT13" s="18"/>
    </row>
    <row r="14" spans="1:72" s="16" customFormat="1" ht="29.25" customHeight="1" thickBot="1">
      <c r="A14" s="661" t="s">
        <v>16</v>
      </c>
      <c r="B14" s="660" t="s">
        <v>0</v>
      </c>
      <c r="C14" s="659" t="s">
        <v>117</v>
      </c>
      <c r="D14" s="659" t="s">
        <v>1549</v>
      </c>
      <c r="E14" s="658" t="s">
        <v>21</v>
      </c>
      <c r="F14" s="657" t="s">
        <v>36</v>
      </c>
      <c r="G14" s="656" t="s">
        <v>24</v>
      </c>
      <c r="H14" s="656" t="s">
        <v>25</v>
      </c>
      <c r="I14" s="655" t="s">
        <v>26</v>
      </c>
      <c r="J14" s="51" t="s">
        <v>28</v>
      </c>
      <c r="K14" s="42" t="s">
        <v>29</v>
      </c>
      <c r="L14" s="654" t="s">
        <v>246</v>
      </c>
      <c r="M14" s="654" t="s">
        <v>247</v>
      </c>
      <c r="N14" s="292" t="s">
        <v>1</v>
      </c>
      <c r="O14" s="40" t="s">
        <v>2</v>
      </c>
      <c r="P14" s="41" t="s">
        <v>35</v>
      </c>
      <c r="Q14" s="58" t="s">
        <v>3</v>
      </c>
      <c r="R14" s="114" t="s">
        <v>13</v>
      </c>
      <c r="S14" s="15"/>
      <c r="T14" s="2271"/>
      <c r="U14" s="2272"/>
      <c r="V14" s="2272"/>
      <c r="W14" s="2272"/>
      <c r="X14" s="2272"/>
      <c r="Y14" s="2273"/>
      <c r="Z14" s="653" t="s">
        <v>223</v>
      </c>
      <c r="AA14" s="652" t="s">
        <v>214</v>
      </c>
      <c r="AB14" s="651" t="s">
        <v>191</v>
      </c>
      <c r="AC14" s="650" t="s">
        <v>199</v>
      </c>
      <c r="AD14" s="649" t="s">
        <v>192</v>
      </c>
      <c r="AE14" s="648" t="s">
        <v>189</v>
      </c>
      <c r="AF14" s="647" t="s">
        <v>210</v>
      </c>
      <c r="AG14" s="646" t="s">
        <v>190</v>
      </c>
      <c r="AH14" s="646" t="s">
        <v>204</v>
      </c>
      <c r="AI14" s="646" t="s">
        <v>1550</v>
      </c>
      <c r="AJ14" s="646" t="s">
        <v>1551</v>
      </c>
      <c r="AK14" s="645" t="s">
        <v>198</v>
      </c>
      <c r="AL14" s="644" t="s">
        <v>200</v>
      </c>
      <c r="AM14" s="643" t="s">
        <v>201</v>
      </c>
      <c r="AN14" s="642" t="s">
        <v>202</v>
      </c>
      <c r="AO14" s="113" t="s">
        <v>27</v>
      </c>
      <c r="AP14" s="113" t="s">
        <v>177</v>
      </c>
      <c r="AQ14" s="113"/>
      <c r="AR14" s="114" t="s">
        <v>111</v>
      </c>
      <c r="AS14" s="18"/>
      <c r="AT14" s="18"/>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row>
    <row r="15" spans="1:72" ht="16.5" customHeight="1" thickBot="1">
      <c r="A15" s="48"/>
      <c r="B15" s="344" t="s">
        <v>216</v>
      </c>
      <c r="C15" s="345"/>
      <c r="D15" s="345"/>
      <c r="E15" s="345"/>
      <c r="F15" s="345"/>
      <c r="G15" s="345"/>
      <c r="H15" s="345"/>
      <c r="I15" s="345"/>
      <c r="J15" s="345"/>
      <c r="K15" s="345"/>
      <c r="L15" s="345"/>
      <c r="M15" s="345"/>
      <c r="N15" s="345"/>
      <c r="O15" s="345"/>
      <c r="P15" s="345"/>
      <c r="Q15" s="345"/>
      <c r="R15" s="345"/>
      <c r="T15" s="641" t="s">
        <v>224</v>
      </c>
      <c r="U15" s="288" t="s">
        <v>142</v>
      </c>
      <c r="V15" s="123" t="s">
        <v>143</v>
      </c>
      <c r="W15" s="123" t="s">
        <v>120</v>
      </c>
      <c r="X15" s="123" t="s">
        <v>42</v>
      </c>
      <c r="Y15" s="640" t="s">
        <v>126</v>
      </c>
      <c r="Z15" s="639"/>
      <c r="AA15" s="286"/>
      <c r="AB15" s="264"/>
      <c r="AC15" s="638"/>
      <c r="AD15" s="186"/>
      <c r="AE15" s="282"/>
      <c r="AF15" s="282"/>
      <c r="AG15" s="282"/>
      <c r="AH15" s="282"/>
      <c r="AI15" s="282"/>
      <c r="AJ15" s="282"/>
      <c r="AK15" s="268"/>
      <c r="AL15" s="316"/>
      <c r="AM15" s="317"/>
      <c r="AN15" s="318"/>
      <c r="AO15" s="345"/>
      <c r="AP15" s="345"/>
      <c r="AQ15" s="345"/>
      <c r="AR15" s="345"/>
      <c r="AS15" s="261" t="s">
        <v>134</v>
      </c>
      <c r="AT15" s="187" t="s">
        <v>23</v>
      </c>
      <c r="AU15" s="15"/>
      <c r="AV15" s="15"/>
      <c r="AW15" s="15"/>
      <c r="AX15" s="15"/>
      <c r="AY15" s="15"/>
      <c r="BQ15" s="5"/>
      <c r="BR15" s="5"/>
      <c r="BS15" s="5"/>
      <c r="BT15" s="5"/>
    </row>
    <row r="16" spans="1:72" ht="23.25" customHeight="1">
      <c r="A16" s="48"/>
      <c r="B16" s="320"/>
      <c r="C16" s="221"/>
      <c r="D16" s="221"/>
      <c r="E16" s="368"/>
      <c r="F16" s="369"/>
      <c r="G16" s="33"/>
      <c r="H16" s="33"/>
      <c r="I16" s="67"/>
      <c r="J16" s="428"/>
      <c r="K16" s="49"/>
      <c r="L16" s="612"/>
      <c r="M16" s="611"/>
      <c r="N16" s="353"/>
      <c r="O16" s="34"/>
      <c r="P16" s="60"/>
      <c r="Q16" s="59"/>
      <c r="R16" s="294"/>
      <c r="T16" s="635"/>
      <c r="U16" s="632"/>
      <c r="V16" s="632"/>
      <c r="W16" s="632"/>
      <c r="X16" s="632"/>
      <c r="Y16" s="637"/>
      <c r="Z16" s="636"/>
      <c r="AA16" s="636"/>
      <c r="AB16" s="635"/>
      <c r="AC16" s="633"/>
      <c r="AD16" s="633"/>
      <c r="AE16" s="634"/>
      <c r="AF16" s="633"/>
      <c r="AG16" s="633"/>
      <c r="AH16" s="633"/>
      <c r="AI16" s="633"/>
      <c r="AJ16" s="633"/>
      <c r="AK16" s="632"/>
      <c r="AL16" s="634"/>
      <c r="AM16" s="633"/>
      <c r="AN16" s="632"/>
      <c r="AO16" s="115"/>
      <c r="AP16" s="224"/>
      <c r="AQ16" s="224"/>
      <c r="AR16" s="619"/>
      <c r="AS16" s="263"/>
      <c r="AT16" s="188"/>
      <c r="AU16" s="15"/>
      <c r="AV16" s="15"/>
      <c r="AW16" s="15"/>
      <c r="AX16" s="15"/>
      <c r="AY16" s="15"/>
      <c r="BQ16" s="5"/>
      <c r="BR16" s="5"/>
      <c r="BS16" s="5"/>
      <c r="BT16" s="5"/>
    </row>
    <row r="17" spans="1:72" ht="21" customHeight="1">
      <c r="A17" s="48">
        <v>1</v>
      </c>
      <c r="B17" s="321" t="s">
        <v>137</v>
      </c>
      <c r="C17" s="221" t="s">
        <v>138</v>
      </c>
      <c r="D17" s="221"/>
      <c r="E17" s="372" t="s">
        <v>229</v>
      </c>
      <c r="F17" s="627" t="s">
        <v>118</v>
      </c>
      <c r="G17" s="33">
        <v>42527</v>
      </c>
      <c r="H17" s="33" t="s">
        <v>20</v>
      </c>
      <c r="I17" s="67" t="e">
        <f>H17-G17</f>
        <v>#VALUE!</v>
      </c>
      <c r="J17" s="428">
        <v>5900000</v>
      </c>
      <c r="K17" s="49"/>
      <c r="L17" s="631"/>
      <c r="M17" s="630"/>
      <c r="N17" s="353"/>
      <c r="O17" s="34"/>
      <c r="P17" s="60"/>
      <c r="Q17" s="59"/>
      <c r="R17" s="294"/>
      <c r="T17" s="259"/>
      <c r="U17" s="25"/>
      <c r="V17" s="25"/>
      <c r="W17" s="25"/>
      <c r="X17" s="25"/>
      <c r="Y17" s="112"/>
      <c r="Z17" s="26"/>
      <c r="AA17" s="25"/>
      <c r="AB17" s="259"/>
      <c r="AC17" s="26"/>
      <c r="AD17" s="25"/>
      <c r="AE17" s="24"/>
      <c r="AF17" s="26"/>
      <c r="AG17" s="26"/>
      <c r="AH17" s="26"/>
      <c r="AI17" s="26"/>
      <c r="AJ17" s="26"/>
      <c r="AK17" s="25"/>
      <c r="AL17" s="24"/>
      <c r="AM17" s="26"/>
      <c r="AN17" s="25"/>
      <c r="AO17" s="115"/>
      <c r="AP17" s="224" t="s">
        <v>219</v>
      </c>
      <c r="AQ17" s="224"/>
      <c r="AR17" s="619" t="s">
        <v>220</v>
      </c>
      <c r="AS17" s="263"/>
      <c r="AT17" s="188"/>
      <c r="AU17" s="15"/>
      <c r="AV17" s="15"/>
      <c r="AW17" s="15"/>
      <c r="AX17" s="15"/>
      <c r="AY17" s="15"/>
      <c r="BQ17" s="5"/>
      <c r="BR17" s="5"/>
      <c r="BS17" s="5"/>
      <c r="BT17" s="5"/>
    </row>
    <row r="18" spans="1:72" ht="22.5" customHeight="1">
      <c r="A18" s="48">
        <f>1+A17</f>
        <v>2</v>
      </c>
      <c r="B18" s="321" t="s">
        <v>170</v>
      </c>
      <c r="C18" s="296" t="s">
        <v>171</v>
      </c>
      <c r="D18" s="296"/>
      <c r="E18" s="371" t="s">
        <v>230</v>
      </c>
      <c r="F18" s="627" t="s">
        <v>118</v>
      </c>
      <c r="G18" s="33">
        <v>42475</v>
      </c>
      <c r="H18" s="33" t="s">
        <v>20</v>
      </c>
      <c r="I18" s="67" t="e">
        <f>H18-G18</f>
        <v>#VALUE!</v>
      </c>
      <c r="J18" s="428"/>
      <c r="K18" s="287"/>
      <c r="L18" s="612"/>
      <c r="M18" s="611"/>
      <c r="N18" s="353"/>
      <c r="O18" s="34"/>
      <c r="P18" s="60"/>
      <c r="Q18" s="59"/>
      <c r="R18" s="294"/>
      <c r="T18" s="259"/>
      <c r="U18" s="25"/>
      <c r="V18" s="25"/>
      <c r="W18" s="25"/>
      <c r="X18" s="25"/>
      <c r="Y18" s="112"/>
      <c r="Z18" s="26"/>
      <c r="AA18" s="25"/>
      <c r="AB18" s="259"/>
      <c r="AC18" s="26"/>
      <c r="AD18" s="25"/>
      <c r="AE18" s="24"/>
      <c r="AF18" s="26"/>
      <c r="AG18" s="26"/>
      <c r="AH18" s="26"/>
      <c r="AI18" s="26"/>
      <c r="AJ18" s="26"/>
      <c r="AK18" s="25"/>
      <c r="AL18" s="24"/>
      <c r="AM18" s="26"/>
      <c r="AN18" s="25"/>
      <c r="AO18" s="115"/>
      <c r="AP18" s="224"/>
      <c r="AQ18" s="224"/>
      <c r="AR18" s="619"/>
      <c r="AS18" s="263"/>
      <c r="AT18" s="188"/>
      <c r="AU18" s="15"/>
      <c r="AV18" s="15"/>
      <c r="AW18" s="15"/>
      <c r="AX18" s="15"/>
      <c r="AY18" s="15"/>
      <c r="BQ18" s="5"/>
      <c r="BR18" s="5"/>
      <c r="BS18" s="5"/>
      <c r="BT18" s="5"/>
    </row>
    <row r="19" spans="1:72" ht="33.75">
      <c r="A19" s="48">
        <f t="shared" ref="A19:A33" si="0">1+A18</f>
        <v>3</v>
      </c>
      <c r="B19" s="321" t="s">
        <v>226</v>
      </c>
      <c r="C19" s="223" t="s">
        <v>173</v>
      </c>
      <c r="D19" s="296"/>
      <c r="E19" s="372" t="s">
        <v>229</v>
      </c>
      <c r="F19" s="498" t="s">
        <v>40</v>
      </c>
      <c r="G19" s="33">
        <v>42217</v>
      </c>
      <c r="H19" s="33" t="s">
        <v>20</v>
      </c>
      <c r="I19" s="67" t="e">
        <f t="shared" ref="I19:I27" si="1">H19-G19</f>
        <v>#VALUE!</v>
      </c>
      <c r="J19" s="429">
        <v>5800000</v>
      </c>
      <c r="K19" s="47"/>
      <c r="L19" s="612"/>
      <c r="M19" s="611"/>
      <c r="N19" s="353"/>
      <c r="O19" s="34"/>
      <c r="P19" s="60"/>
      <c r="Q19" s="59"/>
      <c r="R19" s="117"/>
      <c r="T19" s="116"/>
      <c r="U19" s="6"/>
      <c r="V19" s="6"/>
      <c r="W19" s="6"/>
      <c r="X19" s="6"/>
      <c r="Y19" s="117"/>
      <c r="Z19" s="20"/>
      <c r="AA19" s="6"/>
      <c r="AB19" s="116"/>
      <c r="AC19" s="20"/>
      <c r="AD19" s="6"/>
      <c r="AE19" s="21"/>
      <c r="AF19" s="20"/>
      <c r="AG19" s="20"/>
      <c r="AH19" s="20"/>
      <c r="AI19" s="20"/>
      <c r="AJ19" s="20"/>
      <c r="AK19" s="6"/>
      <c r="AL19" s="21"/>
      <c r="AM19" s="20"/>
      <c r="AN19" s="6"/>
      <c r="AO19" s="116"/>
      <c r="AP19" s="50"/>
      <c r="AQ19" s="50"/>
      <c r="AR19" s="619"/>
      <c r="AS19" s="263"/>
      <c r="AT19" s="188"/>
      <c r="AU19" s="15"/>
      <c r="AV19" s="15"/>
      <c r="AW19" s="15"/>
      <c r="AX19" s="15"/>
      <c r="AY19" s="15"/>
      <c r="BQ19" s="5"/>
      <c r="BR19" s="5"/>
      <c r="BS19" s="5"/>
      <c r="BT19" s="5"/>
    </row>
    <row r="20" spans="1:72">
      <c r="A20" s="48">
        <f t="shared" si="0"/>
        <v>4</v>
      </c>
      <c r="B20" s="328" t="s">
        <v>221</v>
      </c>
      <c r="C20" s="223" t="s">
        <v>276</v>
      </c>
      <c r="D20" s="296"/>
      <c r="E20" s="372" t="s">
        <v>229</v>
      </c>
      <c r="F20" s="225"/>
      <c r="G20" s="33"/>
      <c r="H20" s="33"/>
      <c r="I20" s="67">
        <f t="shared" si="1"/>
        <v>0</v>
      </c>
      <c r="J20" s="430"/>
      <c r="K20" s="47"/>
      <c r="L20" s="612"/>
      <c r="M20" s="611"/>
      <c r="N20" s="353"/>
      <c r="O20" s="34"/>
      <c r="P20" s="57"/>
      <c r="Q20" s="59"/>
      <c r="R20" s="117"/>
      <c r="T20" s="116"/>
      <c r="U20" s="6"/>
      <c r="V20" s="6"/>
      <c r="W20" s="6"/>
      <c r="X20" s="6"/>
      <c r="Y20" s="117"/>
      <c r="Z20" s="20"/>
      <c r="AA20" s="6"/>
      <c r="AB20" s="116"/>
      <c r="AC20" s="20"/>
      <c r="AD20" s="6"/>
      <c r="AE20" s="21"/>
      <c r="AF20" s="20"/>
      <c r="AG20" s="20"/>
      <c r="AH20" s="20"/>
      <c r="AI20" s="20"/>
      <c r="AJ20" s="20"/>
      <c r="AK20" s="6"/>
      <c r="AL20" s="21"/>
      <c r="AM20" s="20"/>
      <c r="AN20" s="6"/>
      <c r="AO20" s="116"/>
      <c r="AP20" s="50"/>
      <c r="AQ20" s="50"/>
      <c r="AR20" s="619"/>
      <c r="AS20" s="263"/>
      <c r="AT20" s="188"/>
      <c r="AU20" s="15"/>
      <c r="AV20" s="15"/>
      <c r="AW20" s="15"/>
      <c r="AX20" s="15"/>
      <c r="AY20" s="15"/>
      <c r="BQ20" s="5"/>
      <c r="BR20" s="5"/>
      <c r="BS20" s="5"/>
      <c r="BT20" s="5"/>
    </row>
    <row r="21" spans="1:72">
      <c r="A21" s="48">
        <f t="shared" si="0"/>
        <v>5</v>
      </c>
      <c r="B21" s="328" t="s">
        <v>193</v>
      </c>
      <c r="C21" s="223" t="s">
        <v>269</v>
      </c>
      <c r="D21" s="296"/>
      <c r="E21" s="371" t="s">
        <v>230</v>
      </c>
      <c r="F21" s="498" t="s">
        <v>40</v>
      </c>
      <c r="G21" s="33">
        <v>42594</v>
      </c>
      <c r="H21" s="33"/>
      <c r="I21" s="67"/>
      <c r="J21" s="47">
        <v>926000</v>
      </c>
      <c r="K21" s="47"/>
      <c r="L21" s="612"/>
      <c r="M21" s="611"/>
      <c r="N21" s="353"/>
      <c r="O21" s="34"/>
      <c r="P21" s="57"/>
      <c r="Q21" s="59"/>
      <c r="R21" s="117"/>
      <c r="T21" s="116"/>
      <c r="U21" s="6"/>
      <c r="V21" s="6"/>
      <c r="W21" s="6"/>
      <c r="X21" s="6"/>
      <c r="Y21" s="117"/>
      <c r="Z21" s="20"/>
      <c r="AA21" s="20"/>
      <c r="AB21" s="116"/>
      <c r="AC21" s="20"/>
      <c r="AD21" s="20"/>
      <c r="AE21" s="21"/>
      <c r="AF21" s="20"/>
      <c r="AG21" s="20"/>
      <c r="AH21" s="20"/>
      <c r="AI21" s="20"/>
      <c r="AJ21" s="20"/>
      <c r="AK21" s="6"/>
      <c r="AL21" s="21"/>
      <c r="AM21" s="20"/>
      <c r="AN21" s="6"/>
      <c r="AO21" s="116"/>
      <c r="AP21" s="50"/>
      <c r="AQ21" s="50"/>
      <c r="AR21" s="619"/>
      <c r="AS21" s="263"/>
      <c r="AT21" s="188"/>
      <c r="AU21" s="15"/>
      <c r="AV21" s="15"/>
      <c r="AW21" s="15"/>
      <c r="AX21" s="15"/>
      <c r="AY21" s="15"/>
      <c r="BQ21" s="5"/>
      <c r="BR21" s="5"/>
      <c r="BS21" s="5"/>
      <c r="BT21" s="5"/>
    </row>
    <row r="22" spans="1:72">
      <c r="A22" s="48">
        <f t="shared" si="0"/>
        <v>6</v>
      </c>
      <c r="B22" s="328" t="s">
        <v>271</v>
      </c>
      <c r="C22" s="223" t="s">
        <v>272</v>
      </c>
      <c r="D22" s="223"/>
      <c r="E22" s="373" t="s">
        <v>232</v>
      </c>
      <c r="F22" s="498" t="s">
        <v>40</v>
      </c>
      <c r="G22" s="33">
        <v>42592</v>
      </c>
      <c r="H22" s="33"/>
      <c r="I22" s="67"/>
      <c r="J22" s="47">
        <v>700000</v>
      </c>
      <c r="K22" s="47"/>
      <c r="L22" s="612"/>
      <c r="M22" s="611"/>
      <c r="N22" s="353"/>
      <c r="O22" s="34"/>
      <c r="P22" s="57"/>
      <c r="Q22" s="59"/>
      <c r="R22" s="117"/>
      <c r="T22" s="116"/>
      <c r="U22" s="6"/>
      <c r="V22" s="6"/>
      <c r="W22" s="6"/>
      <c r="X22" s="6"/>
      <c r="Y22" s="117"/>
      <c r="Z22" s="20"/>
      <c r="AA22" s="21"/>
      <c r="AB22" s="116"/>
      <c r="AC22" s="20"/>
      <c r="AD22" s="21"/>
      <c r="AE22" s="21"/>
      <c r="AF22" s="20"/>
      <c r="AG22" s="20"/>
      <c r="AH22" s="20"/>
      <c r="AI22" s="20"/>
      <c r="AJ22" s="20"/>
      <c r="AK22" s="6"/>
      <c r="AL22" s="21"/>
      <c r="AM22" s="20"/>
      <c r="AN22" s="6"/>
      <c r="AO22" s="116"/>
      <c r="AP22" s="50"/>
      <c r="AQ22" s="50"/>
      <c r="AR22" s="619"/>
      <c r="AS22" s="263"/>
      <c r="AT22" s="188"/>
      <c r="AU22" s="15"/>
      <c r="AV22" s="15"/>
      <c r="AW22" s="15"/>
      <c r="AX22" s="15"/>
      <c r="AY22" s="15"/>
      <c r="BQ22" s="5"/>
      <c r="BR22" s="5"/>
      <c r="BS22" s="5"/>
      <c r="BT22" s="5"/>
    </row>
    <row r="23" spans="1:72">
      <c r="A23" s="48">
        <f t="shared" si="0"/>
        <v>7</v>
      </c>
      <c r="B23" s="328" t="s">
        <v>273</v>
      </c>
      <c r="C23" s="223" t="s">
        <v>274</v>
      </c>
      <c r="D23" s="296"/>
      <c r="E23" s="371" t="s">
        <v>230</v>
      </c>
      <c r="F23" s="627" t="s">
        <v>118</v>
      </c>
      <c r="G23" s="33" t="s">
        <v>275</v>
      </c>
      <c r="H23" s="33"/>
      <c r="I23" s="67"/>
      <c r="J23" s="430">
        <v>100000</v>
      </c>
      <c r="K23" s="47"/>
      <c r="L23" s="612"/>
      <c r="M23" s="611"/>
      <c r="N23" s="353"/>
      <c r="O23" s="34"/>
      <c r="P23" s="57"/>
      <c r="Q23" s="59"/>
      <c r="R23" s="117"/>
      <c r="T23" s="116"/>
      <c r="U23" s="6"/>
      <c r="V23" s="6"/>
      <c r="W23" s="6"/>
      <c r="X23" s="6"/>
      <c r="Y23" s="117"/>
      <c r="Z23" s="20"/>
      <c r="AA23" s="21"/>
      <c r="AB23" s="116"/>
      <c r="AC23" s="20"/>
      <c r="AD23" s="21"/>
      <c r="AE23" s="21"/>
      <c r="AF23" s="20"/>
      <c r="AG23" s="20"/>
      <c r="AH23" s="20"/>
      <c r="AI23" s="20"/>
      <c r="AJ23" s="20"/>
      <c r="AK23" s="6"/>
      <c r="AL23" s="21"/>
      <c r="AM23" s="20"/>
      <c r="AN23" s="6"/>
      <c r="AO23" s="116"/>
      <c r="AP23" s="50"/>
      <c r="AQ23" s="50"/>
      <c r="AR23" s="619"/>
      <c r="AS23" s="263"/>
      <c r="AT23" s="188"/>
      <c r="AU23" s="15"/>
      <c r="AV23" s="15"/>
      <c r="AW23" s="15"/>
      <c r="AX23" s="15"/>
      <c r="AY23" s="15"/>
      <c r="BQ23" s="5"/>
      <c r="BR23" s="5"/>
      <c r="BS23" s="5"/>
      <c r="BT23" s="5"/>
    </row>
    <row r="24" spans="1:72">
      <c r="A24" s="48">
        <f t="shared" si="0"/>
        <v>8</v>
      </c>
      <c r="B24" s="328" t="s">
        <v>226</v>
      </c>
      <c r="C24" s="223" t="s">
        <v>461</v>
      </c>
      <c r="D24" s="296"/>
      <c r="E24" s="372" t="s">
        <v>229</v>
      </c>
      <c r="F24" s="225" t="s">
        <v>40</v>
      </c>
      <c r="G24" s="33">
        <v>42716</v>
      </c>
      <c r="H24" s="33"/>
      <c r="I24" s="67"/>
      <c r="J24" s="430"/>
      <c r="K24" s="47">
        <v>2000000</v>
      </c>
      <c r="L24" s="612"/>
      <c r="M24" s="611"/>
      <c r="N24" s="353"/>
      <c r="O24" s="34"/>
      <c r="P24" s="57"/>
      <c r="Q24" s="59"/>
      <c r="R24" s="117"/>
      <c r="T24" s="116"/>
      <c r="U24" s="6"/>
      <c r="V24" s="6"/>
      <c r="W24" s="6"/>
      <c r="X24" s="6"/>
      <c r="Y24" s="117"/>
      <c r="Z24" s="20"/>
      <c r="AA24" s="21"/>
      <c r="AB24" s="116"/>
      <c r="AC24" s="20"/>
      <c r="AD24" s="21"/>
      <c r="AE24" s="21"/>
      <c r="AF24" s="20"/>
      <c r="AG24" s="20"/>
      <c r="AH24" s="20"/>
      <c r="AI24" s="20"/>
      <c r="AJ24" s="20"/>
      <c r="AK24" s="6"/>
      <c r="AL24" s="21"/>
      <c r="AM24" s="20"/>
      <c r="AN24" s="6"/>
      <c r="AO24" s="116"/>
      <c r="AP24" s="50"/>
      <c r="AQ24" s="50"/>
      <c r="AR24" s="619"/>
      <c r="AS24" s="263"/>
      <c r="AT24" s="188"/>
      <c r="AU24" s="15"/>
      <c r="AV24" s="15"/>
      <c r="AW24" s="15"/>
      <c r="AX24" s="15"/>
      <c r="AY24" s="15"/>
      <c r="BQ24" s="5"/>
      <c r="BR24" s="5"/>
      <c r="BS24" s="5"/>
      <c r="BT24" s="5"/>
    </row>
    <row r="25" spans="1:72">
      <c r="A25" s="48">
        <f t="shared" si="0"/>
        <v>9</v>
      </c>
      <c r="B25" s="328" t="s">
        <v>462</v>
      </c>
      <c r="C25" s="223" t="s">
        <v>800</v>
      </c>
      <c r="D25" s="296"/>
      <c r="E25" s="371" t="s">
        <v>230</v>
      </c>
      <c r="F25" s="225" t="s">
        <v>17</v>
      </c>
      <c r="G25" s="33">
        <v>42718</v>
      </c>
      <c r="H25" s="33"/>
      <c r="I25" s="67"/>
      <c r="J25" s="430"/>
      <c r="K25" s="47">
        <v>1500000</v>
      </c>
      <c r="L25" s="612"/>
      <c r="M25" s="611"/>
      <c r="N25" s="353"/>
      <c r="O25" s="34"/>
      <c r="P25" s="57"/>
      <c r="Q25" s="59"/>
      <c r="R25" s="117"/>
      <c r="T25" s="116"/>
      <c r="U25" s="6"/>
      <c r="V25" s="6"/>
      <c r="W25" s="6"/>
      <c r="X25" s="6"/>
      <c r="Y25" s="117"/>
      <c r="Z25" s="20"/>
      <c r="AA25" s="21"/>
      <c r="AB25" s="116"/>
      <c r="AC25" s="20"/>
      <c r="AD25" s="21"/>
      <c r="AE25" s="21"/>
      <c r="AF25" s="20"/>
      <c r="AG25" s="20"/>
      <c r="AH25" s="20"/>
      <c r="AI25" s="20"/>
      <c r="AJ25" s="20"/>
      <c r="AK25" s="6"/>
      <c r="AL25" s="21"/>
      <c r="AM25" s="20"/>
      <c r="AN25" s="6"/>
      <c r="AO25" s="116" t="s">
        <v>463</v>
      </c>
      <c r="AP25" s="50" t="s">
        <v>464</v>
      </c>
      <c r="AQ25" s="50"/>
      <c r="AR25" s="619" t="s">
        <v>465</v>
      </c>
      <c r="AS25" s="263"/>
      <c r="AT25" s="188"/>
      <c r="AU25" s="15"/>
      <c r="AV25" s="15"/>
      <c r="AW25" s="15"/>
      <c r="AX25" s="15"/>
      <c r="AY25" s="15"/>
      <c r="BQ25" s="5"/>
      <c r="BR25" s="5"/>
      <c r="BS25" s="5"/>
      <c r="BT25" s="5"/>
    </row>
    <row r="26" spans="1:72" ht="22.5">
      <c r="A26" s="48">
        <f t="shared" si="0"/>
        <v>10</v>
      </c>
      <c r="B26" s="328" t="s">
        <v>467</v>
      </c>
      <c r="C26" s="223" t="s">
        <v>799</v>
      </c>
      <c r="D26" s="296" t="s">
        <v>275</v>
      </c>
      <c r="E26" s="371" t="s">
        <v>230</v>
      </c>
      <c r="F26" s="225" t="s">
        <v>110</v>
      </c>
      <c r="G26" s="33" t="s">
        <v>468</v>
      </c>
      <c r="H26" s="33"/>
      <c r="I26" s="67"/>
      <c r="J26" s="430"/>
      <c r="K26" s="629">
        <v>4000000</v>
      </c>
      <c r="L26" s="612"/>
      <c r="M26" s="611"/>
      <c r="N26" s="353"/>
      <c r="O26" s="34"/>
      <c r="P26" s="57"/>
      <c r="Q26" s="59"/>
      <c r="R26" s="117"/>
      <c r="T26" s="116"/>
      <c r="U26" s="6"/>
      <c r="V26" s="6"/>
      <c r="W26" s="6"/>
      <c r="X26" s="6"/>
      <c r="Y26" s="117"/>
      <c r="Z26" s="20"/>
      <c r="AA26" s="21"/>
      <c r="AB26" s="116"/>
      <c r="AC26" s="20"/>
      <c r="AD26" s="21"/>
      <c r="AE26" s="21"/>
      <c r="AF26" s="20"/>
      <c r="AG26" s="20"/>
      <c r="AH26" s="20"/>
      <c r="AI26" s="20"/>
      <c r="AJ26" s="20"/>
      <c r="AK26" s="6"/>
      <c r="AL26" s="21"/>
      <c r="AM26" s="20"/>
      <c r="AN26" s="6"/>
      <c r="AO26" s="116" t="s">
        <v>468</v>
      </c>
      <c r="AP26" s="50" t="s">
        <v>469</v>
      </c>
      <c r="AQ26" s="50"/>
      <c r="AR26" s="619" t="s">
        <v>465</v>
      </c>
      <c r="AS26" s="263"/>
      <c r="AT26" s="188"/>
      <c r="AU26" s="15"/>
      <c r="AV26" s="15"/>
      <c r="AW26" s="15"/>
      <c r="AX26" s="15"/>
      <c r="AY26" s="15"/>
      <c r="BQ26" s="5"/>
      <c r="BR26" s="5"/>
      <c r="BS26" s="5"/>
      <c r="BT26" s="5"/>
    </row>
    <row r="27" spans="1:72" ht="22.5">
      <c r="A27" s="48">
        <f t="shared" si="0"/>
        <v>11</v>
      </c>
      <c r="B27" s="328" t="s">
        <v>137</v>
      </c>
      <c r="C27" s="223" t="s">
        <v>470</v>
      </c>
      <c r="D27" s="296"/>
      <c r="E27" s="372" t="s">
        <v>229</v>
      </c>
      <c r="F27" s="225" t="s">
        <v>118</v>
      </c>
      <c r="G27" s="33" t="s">
        <v>468</v>
      </c>
      <c r="H27" s="33"/>
      <c r="I27" s="67" t="e">
        <f t="shared" si="1"/>
        <v>#VALUE!</v>
      </c>
      <c r="J27" s="429"/>
      <c r="K27" s="47">
        <v>0</v>
      </c>
      <c r="L27" s="612"/>
      <c r="M27" s="611"/>
      <c r="N27" s="353"/>
      <c r="O27" s="34"/>
      <c r="P27" s="57"/>
      <c r="Q27" s="59"/>
      <c r="R27" s="117"/>
      <c r="T27" s="116"/>
      <c r="U27" s="6"/>
      <c r="V27" s="6"/>
      <c r="W27" s="6"/>
      <c r="X27" s="6"/>
      <c r="Y27" s="117"/>
      <c r="Z27" s="20"/>
      <c r="AA27" s="21"/>
      <c r="AB27" s="116"/>
      <c r="AC27" s="20"/>
      <c r="AD27" s="21"/>
      <c r="AE27" s="21"/>
      <c r="AF27" s="20"/>
      <c r="AG27" s="20"/>
      <c r="AH27" s="20"/>
      <c r="AI27" s="20"/>
      <c r="AJ27" s="20"/>
      <c r="AK27" s="6"/>
      <c r="AL27" s="21"/>
      <c r="AM27" s="20"/>
      <c r="AN27" s="6"/>
      <c r="AO27" s="116" t="s">
        <v>468</v>
      </c>
      <c r="AP27" s="105"/>
      <c r="AQ27" s="50"/>
      <c r="AR27" s="619" t="s">
        <v>798</v>
      </c>
      <c r="AS27" s="263"/>
      <c r="AT27" s="188" t="s">
        <v>98</v>
      </c>
      <c r="AU27" s="15"/>
      <c r="AV27" s="15"/>
      <c r="AW27" s="15"/>
      <c r="AX27" s="15"/>
      <c r="AY27" s="15"/>
      <c r="BQ27" s="5"/>
      <c r="BR27" s="5"/>
      <c r="BS27" s="5"/>
      <c r="BT27" s="5"/>
    </row>
    <row r="28" spans="1:72">
      <c r="A28" s="48">
        <f t="shared" si="0"/>
        <v>12</v>
      </c>
      <c r="B28" s="328" t="s">
        <v>797</v>
      </c>
      <c r="C28" s="223" t="s">
        <v>796</v>
      </c>
      <c r="D28" s="296" t="s">
        <v>1552</v>
      </c>
      <c r="E28" s="372" t="s">
        <v>229</v>
      </c>
      <c r="F28" s="225" t="s">
        <v>17</v>
      </c>
      <c r="G28" s="33">
        <v>42815</v>
      </c>
      <c r="H28" s="33"/>
      <c r="I28" s="67"/>
      <c r="J28" s="429"/>
      <c r="K28" s="47">
        <v>1500000</v>
      </c>
      <c r="L28" s="612"/>
      <c r="M28" s="611"/>
      <c r="N28" s="353"/>
      <c r="O28" s="34"/>
      <c r="P28" s="57"/>
      <c r="Q28" s="59"/>
      <c r="R28" s="117"/>
      <c r="T28" s="116"/>
      <c r="U28" s="6"/>
      <c r="V28" s="6"/>
      <c r="W28" s="6"/>
      <c r="X28" s="6"/>
      <c r="Y28" s="117"/>
      <c r="Z28" s="20"/>
      <c r="AA28" s="21"/>
      <c r="AB28" s="116"/>
      <c r="AC28" s="20"/>
      <c r="AD28" s="21"/>
      <c r="AE28" s="21"/>
      <c r="AF28" s="20"/>
      <c r="AG28" s="20"/>
      <c r="AH28" s="20"/>
      <c r="AI28" s="20"/>
      <c r="AJ28" s="20"/>
      <c r="AK28" s="6"/>
      <c r="AL28" s="21"/>
      <c r="AM28" s="20"/>
      <c r="AN28" s="6"/>
      <c r="AO28" s="116"/>
      <c r="AP28" s="105"/>
      <c r="AQ28" s="50"/>
      <c r="AR28" s="619"/>
      <c r="AS28" s="263"/>
      <c r="AT28" s="188"/>
      <c r="AU28" s="15"/>
      <c r="AV28" s="15"/>
      <c r="AW28" s="15"/>
      <c r="AX28" s="15"/>
      <c r="AY28" s="15"/>
      <c r="BQ28" s="5"/>
      <c r="BR28" s="5"/>
      <c r="BS28" s="5"/>
      <c r="BT28" s="5"/>
    </row>
    <row r="29" spans="1:72">
      <c r="A29" s="48">
        <f t="shared" si="0"/>
        <v>13</v>
      </c>
      <c r="B29" s="204" t="s">
        <v>795</v>
      </c>
      <c r="C29" s="222" t="s">
        <v>1553</v>
      </c>
      <c r="D29" s="221" t="s">
        <v>1552</v>
      </c>
      <c r="E29" s="372" t="s">
        <v>229</v>
      </c>
      <c r="F29" s="225" t="s">
        <v>17</v>
      </c>
      <c r="G29" s="33"/>
      <c r="H29" s="33"/>
      <c r="I29" s="67"/>
      <c r="J29" s="429"/>
      <c r="K29" s="47">
        <v>1000000</v>
      </c>
      <c r="L29" s="612"/>
      <c r="M29" s="611"/>
      <c r="N29" s="353"/>
      <c r="O29" s="34"/>
      <c r="P29" s="57"/>
      <c r="Q29" s="59"/>
      <c r="R29" s="117"/>
      <c r="T29" s="116"/>
      <c r="U29" s="6"/>
      <c r="V29" s="6"/>
      <c r="W29" s="6"/>
      <c r="X29" s="6"/>
      <c r="Y29" s="117"/>
      <c r="Z29" s="20"/>
      <c r="AA29" s="21"/>
      <c r="AB29" s="116"/>
      <c r="AC29" s="20"/>
      <c r="AD29" s="21"/>
      <c r="AE29" s="21"/>
      <c r="AF29" s="20"/>
      <c r="AG29" s="20"/>
      <c r="AH29" s="20"/>
      <c r="AI29" s="20"/>
      <c r="AJ29" s="20"/>
      <c r="AK29" s="6"/>
      <c r="AL29" s="21"/>
      <c r="AM29" s="20"/>
      <c r="AN29" s="6"/>
      <c r="AO29" s="116"/>
      <c r="AP29" s="105"/>
      <c r="AQ29" s="50"/>
      <c r="AR29" s="619"/>
      <c r="AS29" s="263"/>
      <c r="AT29" s="188"/>
      <c r="AU29" s="15"/>
      <c r="AV29" s="15"/>
      <c r="AW29" s="15"/>
      <c r="AX29" s="15"/>
      <c r="AY29" s="15"/>
      <c r="BQ29" s="5"/>
      <c r="BR29" s="5"/>
      <c r="BS29" s="5"/>
      <c r="BT29" s="5"/>
    </row>
    <row r="30" spans="1:72">
      <c r="A30" s="48">
        <f t="shared" si="0"/>
        <v>14</v>
      </c>
      <c r="B30" s="1904" t="s">
        <v>139</v>
      </c>
      <c r="C30" s="1905" t="s">
        <v>477</v>
      </c>
      <c r="D30" s="1906" t="s">
        <v>1552</v>
      </c>
      <c r="E30" s="1907" t="s">
        <v>230</v>
      </c>
      <c r="F30" s="1908" t="s">
        <v>118</v>
      </c>
      <c r="G30" s="1909">
        <v>42800</v>
      </c>
      <c r="H30" s="1909"/>
      <c r="I30" s="1910"/>
      <c r="J30" s="1911"/>
      <c r="K30" s="1912">
        <v>27000</v>
      </c>
      <c r="L30" s="1913"/>
      <c r="M30" s="611"/>
      <c r="N30" s="353"/>
      <c r="O30" s="34"/>
      <c r="P30" s="57"/>
      <c r="Q30" s="59"/>
      <c r="R30" s="117"/>
      <c r="T30" s="116"/>
      <c r="U30" s="6"/>
      <c r="V30" s="6"/>
      <c r="W30" s="6"/>
      <c r="X30" s="6"/>
      <c r="Y30" s="117"/>
      <c r="Z30" s="20"/>
      <c r="AA30" s="21"/>
      <c r="AB30" s="116"/>
      <c r="AC30" s="20"/>
      <c r="AD30" s="21"/>
      <c r="AE30" s="21"/>
      <c r="AF30" s="20"/>
      <c r="AG30" s="20"/>
      <c r="AH30" s="20"/>
      <c r="AI30" s="20"/>
      <c r="AJ30" s="20"/>
      <c r="AK30" s="6"/>
      <c r="AL30" s="21"/>
      <c r="AM30" s="20"/>
      <c r="AN30" s="6"/>
      <c r="AO30" s="116"/>
      <c r="AP30" s="105"/>
      <c r="AQ30" s="50"/>
      <c r="AR30" s="619"/>
      <c r="AS30" s="263"/>
      <c r="AT30" s="188"/>
      <c r="AU30" s="15"/>
      <c r="AV30" s="15"/>
      <c r="AW30" s="15"/>
      <c r="AX30" s="15"/>
      <c r="AY30" s="15"/>
      <c r="BQ30" s="5"/>
      <c r="BR30" s="5"/>
      <c r="BS30" s="5"/>
      <c r="BT30" s="5"/>
    </row>
    <row r="31" spans="1:72">
      <c r="A31" s="1914">
        <f t="shared" si="0"/>
        <v>15</v>
      </c>
      <c r="B31" s="1915" t="s">
        <v>1554</v>
      </c>
      <c r="C31" s="1915" t="s">
        <v>1555</v>
      </c>
      <c r="D31" s="1915" t="s">
        <v>1552</v>
      </c>
      <c r="E31" s="1916" t="s">
        <v>230</v>
      </c>
      <c r="F31" s="1917" t="s">
        <v>17</v>
      </c>
      <c r="G31" s="1918" t="s">
        <v>275</v>
      </c>
      <c r="H31" s="1918"/>
      <c r="I31" s="241"/>
      <c r="J31" s="1919"/>
      <c r="K31" s="1920">
        <v>2099064</v>
      </c>
      <c r="L31" s="669"/>
      <c r="M31" s="611"/>
      <c r="N31" s="353"/>
      <c r="O31" s="34"/>
      <c r="P31" s="57"/>
      <c r="Q31" s="59"/>
      <c r="R31" s="117"/>
      <c r="T31" s="116"/>
      <c r="U31" s="6"/>
      <c r="V31" s="6"/>
      <c r="W31" s="6"/>
      <c r="X31" s="6"/>
      <c r="Y31" s="117"/>
      <c r="Z31" s="20"/>
      <c r="AA31" s="21"/>
      <c r="AB31" s="116"/>
      <c r="AC31" s="20"/>
      <c r="AD31" s="21"/>
      <c r="AE31" s="21"/>
      <c r="AF31" s="20"/>
      <c r="AG31" s="20"/>
      <c r="AH31" s="20"/>
      <c r="AI31" s="20"/>
      <c r="AJ31" s="20"/>
      <c r="AK31" s="6"/>
      <c r="AL31" s="21"/>
      <c r="AM31" s="20"/>
      <c r="AN31" s="6"/>
      <c r="AO31" s="116"/>
      <c r="AP31" s="105"/>
      <c r="AQ31" s="50"/>
      <c r="AR31" s="619"/>
      <c r="AS31" s="263"/>
      <c r="AT31" s="188"/>
      <c r="AU31" s="15"/>
      <c r="AV31" s="15"/>
      <c r="AW31" s="15"/>
      <c r="AX31" s="15"/>
      <c r="AY31" s="15"/>
      <c r="BQ31" s="5"/>
      <c r="BR31" s="5"/>
      <c r="BS31" s="5"/>
      <c r="BT31" s="5"/>
    </row>
    <row r="32" spans="1:72" ht="26.25" customHeight="1">
      <c r="A32" s="1914">
        <f t="shared" si="0"/>
        <v>16</v>
      </c>
      <c r="B32" s="1921" t="s">
        <v>1556</v>
      </c>
      <c r="C32" s="1915" t="s">
        <v>1557</v>
      </c>
      <c r="D32" s="1915" t="s">
        <v>1558</v>
      </c>
      <c r="E32" s="1922" t="s">
        <v>232</v>
      </c>
      <c r="F32" s="1917" t="s">
        <v>40</v>
      </c>
      <c r="G32" s="1918">
        <v>42801</v>
      </c>
      <c r="H32" s="1918"/>
      <c r="I32" s="241"/>
      <c r="J32" s="1919"/>
      <c r="K32" s="1920">
        <v>120000</v>
      </c>
      <c r="L32" s="669"/>
      <c r="M32" s="611"/>
      <c r="N32" s="353"/>
      <c r="O32" s="34"/>
      <c r="P32" s="57"/>
      <c r="Q32" s="59"/>
      <c r="R32" s="117"/>
      <c r="T32" s="116"/>
      <c r="U32" s="6"/>
      <c r="V32" s="6"/>
      <c r="W32" s="6"/>
      <c r="X32" s="6"/>
      <c r="Y32" s="117"/>
      <c r="Z32" s="20"/>
      <c r="AA32" s="21"/>
      <c r="AB32" s="116"/>
      <c r="AC32" s="20"/>
      <c r="AD32" s="21"/>
      <c r="AE32" s="21"/>
      <c r="AF32" s="20"/>
      <c r="AG32" s="20"/>
      <c r="AH32" s="20"/>
      <c r="AI32" s="20"/>
      <c r="AJ32" s="20"/>
      <c r="AK32" s="6"/>
      <c r="AL32" s="21"/>
      <c r="AM32" s="20"/>
      <c r="AN32" s="6"/>
      <c r="AO32" s="116"/>
      <c r="AP32" s="105"/>
      <c r="AQ32" s="50"/>
      <c r="AR32" s="619"/>
      <c r="AS32" s="263"/>
      <c r="AT32" s="188"/>
      <c r="AU32" s="15"/>
      <c r="AV32" s="15"/>
      <c r="AW32" s="15"/>
      <c r="AX32" s="15"/>
      <c r="AY32" s="15"/>
      <c r="BQ32" s="5"/>
      <c r="BR32" s="5"/>
      <c r="BS32" s="5"/>
      <c r="BT32" s="5"/>
    </row>
    <row r="33" spans="1:72">
      <c r="A33" s="1914">
        <f t="shared" si="0"/>
        <v>17</v>
      </c>
      <c r="B33" s="1915" t="s">
        <v>1559</v>
      </c>
      <c r="C33" s="1915" t="s">
        <v>1557</v>
      </c>
      <c r="D33" s="1915" t="s">
        <v>1558</v>
      </c>
      <c r="E33" s="1923" t="s">
        <v>229</v>
      </c>
      <c r="F33" s="1917" t="s">
        <v>40</v>
      </c>
      <c r="G33" s="1918">
        <v>42804</v>
      </c>
      <c r="H33" s="1918"/>
      <c r="I33" s="241"/>
      <c r="J33" s="1919"/>
      <c r="K33" s="1920">
        <v>2200000</v>
      </c>
      <c r="L33" s="669"/>
      <c r="M33" s="1924"/>
      <c r="N33" s="1925"/>
      <c r="O33" s="1926"/>
      <c r="P33" s="57"/>
      <c r="Q33" s="59"/>
      <c r="R33" s="117"/>
      <c r="T33" s="116"/>
      <c r="U33" s="6"/>
      <c r="V33" s="6"/>
      <c r="W33" s="6"/>
      <c r="X33" s="6"/>
      <c r="Y33" s="117"/>
      <c r="Z33" s="20"/>
      <c r="AA33" s="21"/>
      <c r="AB33" s="116"/>
      <c r="AC33" s="20"/>
      <c r="AD33" s="21"/>
      <c r="AE33" s="21"/>
      <c r="AF33" s="20"/>
      <c r="AG33" s="20"/>
      <c r="AH33" s="20"/>
      <c r="AI33" s="20"/>
      <c r="AJ33" s="20"/>
      <c r="AK33" s="6"/>
      <c r="AL33" s="21"/>
      <c r="AM33" s="20"/>
      <c r="AN33" s="6"/>
      <c r="AO33" s="116"/>
      <c r="AP33" s="105"/>
      <c r="AQ33" s="50"/>
      <c r="AR33" s="619"/>
      <c r="AS33" s="263"/>
      <c r="AT33" s="188"/>
      <c r="AU33" s="15"/>
      <c r="AV33" s="15"/>
      <c r="AW33" s="15"/>
      <c r="AX33" s="15"/>
      <c r="AY33" s="15"/>
      <c r="BQ33" s="5"/>
      <c r="BR33" s="5"/>
      <c r="BS33" s="5"/>
      <c r="BT33" s="5"/>
    </row>
    <row r="34" spans="1:72">
      <c r="A34" s="2633">
        <v>18</v>
      </c>
      <c r="B34" s="2634" t="s">
        <v>178</v>
      </c>
      <c r="C34" s="2635" t="s">
        <v>1560</v>
      </c>
      <c r="D34" s="2635" t="s">
        <v>1552</v>
      </c>
      <c r="E34" s="2636" t="s">
        <v>229</v>
      </c>
      <c r="F34" s="2637" t="s">
        <v>18</v>
      </c>
      <c r="G34" s="2635"/>
      <c r="H34" s="2635"/>
      <c r="I34" s="2635"/>
      <c r="J34" s="2635"/>
      <c r="K34" s="2638">
        <v>450000</v>
      </c>
      <c r="L34" s="2639"/>
      <c r="M34" s="2639"/>
      <c r="N34" s="2640"/>
      <c r="O34" s="2640"/>
    </row>
    <row r="35" spans="1:72">
      <c r="A35" s="385">
        <v>19</v>
      </c>
      <c r="B35" s="1931" t="s">
        <v>1561</v>
      </c>
      <c r="C35" s="1931" t="s">
        <v>1562</v>
      </c>
      <c r="D35" s="1931" t="s">
        <v>1563</v>
      </c>
      <c r="E35" s="1932" t="s">
        <v>229</v>
      </c>
      <c r="F35" s="1933" t="s">
        <v>17</v>
      </c>
      <c r="G35" s="1934">
        <v>42880</v>
      </c>
      <c r="H35" s="1934"/>
      <c r="I35" s="1935"/>
      <c r="J35" s="1936"/>
      <c r="K35" s="1929">
        <v>543962</v>
      </c>
      <c r="L35" s="669"/>
      <c r="M35" s="669"/>
      <c r="N35" s="1918"/>
      <c r="O35" s="1918"/>
      <c r="P35" s="241"/>
      <c r="Q35" s="241"/>
      <c r="R35" s="6"/>
      <c r="S35" s="669"/>
      <c r="T35" s="6"/>
      <c r="U35" s="6"/>
      <c r="V35" s="6"/>
      <c r="W35" s="6"/>
      <c r="X35" s="6"/>
      <c r="Y35" s="6"/>
      <c r="Z35" s="6"/>
      <c r="AA35" s="6"/>
      <c r="AB35" s="6"/>
      <c r="AC35" s="6"/>
      <c r="AD35" s="6"/>
      <c r="AE35" s="6"/>
      <c r="AF35" s="6"/>
      <c r="AG35" s="6"/>
      <c r="AH35" s="6"/>
      <c r="AI35" s="6"/>
      <c r="AJ35" s="6"/>
      <c r="AK35" s="6"/>
      <c r="AL35" s="6"/>
      <c r="AM35" s="6"/>
      <c r="AN35" s="6"/>
      <c r="AO35" s="6"/>
      <c r="AP35" s="2641"/>
      <c r="AQ35" s="6"/>
      <c r="AR35" s="2641"/>
      <c r="AS35" s="263"/>
      <c r="AT35" s="188"/>
      <c r="AU35" s="15"/>
      <c r="AV35" s="15"/>
      <c r="AW35" s="15"/>
      <c r="AX35" s="15"/>
      <c r="AY35" s="15"/>
      <c r="BQ35" s="5"/>
      <c r="BR35" s="5"/>
      <c r="BS35" s="5"/>
      <c r="BT35" s="5"/>
    </row>
    <row r="36" spans="1:72">
      <c r="A36" s="2642">
        <v>20</v>
      </c>
      <c r="B36" s="2643" t="s">
        <v>1564</v>
      </c>
      <c r="C36" s="1937" t="s">
        <v>490</v>
      </c>
      <c r="D36" s="1931" t="s">
        <v>1563</v>
      </c>
      <c r="E36" s="1932" t="s">
        <v>232</v>
      </c>
      <c r="F36" s="1933" t="s">
        <v>18</v>
      </c>
      <c r="G36" s="1934">
        <v>42879</v>
      </c>
      <c r="H36" s="1927"/>
      <c r="I36" s="1927"/>
      <c r="J36" s="1927"/>
      <c r="K36" s="1929">
        <v>85000</v>
      </c>
      <c r="L36" s="2639"/>
      <c r="M36" s="2639"/>
      <c r="N36" s="2640"/>
      <c r="O36" s="2640"/>
      <c r="P36" s="2644"/>
      <c r="Q36" s="2644"/>
      <c r="R36" s="2640"/>
      <c r="S36" s="2639"/>
      <c r="T36" s="255"/>
      <c r="U36" s="255"/>
      <c r="V36" s="255"/>
      <c r="W36" s="255"/>
      <c r="X36" s="255"/>
      <c r="Y36" s="255"/>
      <c r="Z36" s="255"/>
      <c r="AA36" s="255"/>
      <c r="AB36" s="255"/>
      <c r="AC36" s="255"/>
      <c r="AD36" s="255"/>
      <c r="AE36" s="255"/>
      <c r="AF36" s="255"/>
      <c r="AG36" s="255"/>
      <c r="AH36" s="255"/>
      <c r="AI36" s="255"/>
      <c r="AJ36" s="255"/>
      <c r="AK36" s="255"/>
      <c r="AL36" s="255"/>
      <c r="AM36" s="255"/>
      <c r="AN36" s="255"/>
      <c r="AO36" s="2636"/>
      <c r="AP36" s="2636"/>
      <c r="AQ36" s="2636"/>
      <c r="AR36" s="2636"/>
    </row>
    <row r="37" spans="1:72">
      <c r="A37" s="14">
        <v>21</v>
      </c>
      <c r="B37" s="2645" t="s">
        <v>1565</v>
      </c>
      <c r="C37" s="2645" t="s">
        <v>1566</v>
      </c>
      <c r="D37" s="2645" t="s">
        <v>1567</v>
      </c>
      <c r="E37" s="2646" t="s">
        <v>232</v>
      </c>
      <c r="F37" s="2647" t="s">
        <v>17</v>
      </c>
      <c r="G37" s="2648">
        <v>42878</v>
      </c>
      <c r="H37" s="2649"/>
      <c r="I37" s="2649"/>
      <c r="J37" s="2649"/>
      <c r="K37" s="2650">
        <v>500000</v>
      </c>
      <c r="L37" s="669"/>
      <c r="M37" s="669"/>
      <c r="N37" s="1930"/>
      <c r="O37" s="1930"/>
      <c r="P37" s="2642"/>
      <c r="Q37" s="2642"/>
      <c r="R37" s="1930"/>
      <c r="S37" s="669"/>
      <c r="T37" s="6"/>
      <c r="U37" s="6"/>
      <c r="V37" s="6"/>
      <c r="W37" s="6"/>
      <c r="X37" s="6"/>
      <c r="Y37" s="6"/>
      <c r="Z37" s="6"/>
      <c r="AA37" s="6"/>
      <c r="AB37" s="6"/>
      <c r="AC37" s="6"/>
      <c r="AD37" s="6"/>
      <c r="AE37" s="6"/>
      <c r="AF37" s="6"/>
      <c r="AG37" s="6"/>
      <c r="AH37" s="6"/>
      <c r="AI37" s="6"/>
      <c r="AJ37" s="6"/>
      <c r="AK37" s="6"/>
      <c r="AL37" s="6"/>
      <c r="AM37" s="6"/>
      <c r="AN37" s="6"/>
      <c r="AO37" s="1928"/>
      <c r="AP37" s="1928"/>
      <c r="AQ37" s="1928"/>
      <c r="AR37" s="1928"/>
      <c r="AS37" s="669"/>
      <c r="AT37" s="669"/>
    </row>
    <row r="38" spans="1:72">
      <c r="B38" s="1937" t="s">
        <v>226</v>
      </c>
      <c r="C38" s="1937" t="s">
        <v>1562</v>
      </c>
      <c r="D38" s="1937" t="s">
        <v>1667</v>
      </c>
      <c r="E38" s="1932" t="s">
        <v>229</v>
      </c>
      <c r="F38" s="1933" t="s">
        <v>17</v>
      </c>
      <c r="G38" s="1934">
        <v>42900</v>
      </c>
      <c r="H38" s="1927"/>
      <c r="I38" s="1927"/>
      <c r="J38" s="1927"/>
      <c r="K38" s="1929">
        <v>800000</v>
      </c>
      <c r="L38" s="669"/>
      <c r="M38" s="669"/>
      <c r="N38" s="1930"/>
      <c r="O38" s="2651"/>
      <c r="P38" s="2652"/>
      <c r="Q38" s="2652"/>
      <c r="R38" s="2651"/>
      <c r="S38" s="9"/>
      <c r="T38" s="2653"/>
      <c r="U38" s="2653"/>
      <c r="V38" s="2653"/>
      <c r="W38" s="2653"/>
      <c r="X38" s="2653"/>
      <c r="Y38" s="2653"/>
      <c r="Z38" s="2653"/>
      <c r="AA38" s="2653"/>
      <c r="AB38" s="2653"/>
      <c r="AC38" s="2653"/>
      <c r="AD38" s="2653"/>
      <c r="AE38" s="2653"/>
      <c r="AF38" s="2653"/>
      <c r="AG38" s="2653"/>
      <c r="AH38" s="2653"/>
      <c r="AI38" s="2653"/>
      <c r="AJ38" s="2653"/>
      <c r="AK38" s="2653"/>
      <c r="AL38" s="2653"/>
      <c r="AM38" s="2653"/>
      <c r="AN38" s="2653"/>
      <c r="AO38" s="2654"/>
      <c r="AP38" s="2654"/>
      <c r="AQ38" s="2654"/>
      <c r="AR38" s="2654"/>
      <c r="AS38" s="9"/>
      <c r="AT38" s="9"/>
    </row>
    <row r="39" spans="1:72">
      <c r="B39" s="1937" t="s">
        <v>1668</v>
      </c>
      <c r="C39" s="1937" t="s">
        <v>794</v>
      </c>
      <c r="D39" s="1937"/>
      <c r="E39" s="1932" t="s">
        <v>230</v>
      </c>
      <c r="F39" s="1933" t="s">
        <v>18</v>
      </c>
      <c r="G39" s="1934">
        <v>42893</v>
      </c>
      <c r="H39" s="1927"/>
      <c r="I39" s="1927"/>
      <c r="J39" s="1927"/>
      <c r="K39" s="1929">
        <v>510000</v>
      </c>
      <c r="L39" s="669"/>
      <c r="M39" s="669"/>
      <c r="N39" s="1930"/>
      <c r="O39" s="2651"/>
      <c r="P39" s="2652"/>
      <c r="Q39" s="2652"/>
      <c r="R39" s="2651"/>
      <c r="S39" s="9"/>
      <c r="T39" s="2653"/>
      <c r="U39" s="2653"/>
      <c r="V39" s="2653"/>
      <c r="W39" s="2653"/>
      <c r="X39" s="2653"/>
      <c r="Y39" s="2653"/>
      <c r="Z39" s="2653"/>
      <c r="AA39" s="2653"/>
      <c r="AB39" s="2653"/>
      <c r="AC39" s="2653"/>
      <c r="AD39" s="2653"/>
      <c r="AE39" s="2653"/>
      <c r="AF39" s="2653"/>
      <c r="AG39" s="2653"/>
      <c r="AH39" s="2653"/>
      <c r="AI39" s="2653"/>
      <c r="AJ39" s="2653"/>
      <c r="AK39" s="2653"/>
      <c r="AL39" s="2653"/>
      <c r="AM39" s="2653"/>
      <c r="AN39" s="2653"/>
      <c r="AO39" s="2654"/>
      <c r="AP39" s="2654"/>
      <c r="AQ39" s="2654"/>
      <c r="AR39" s="2654"/>
      <c r="AS39" s="9"/>
      <c r="AT39" s="9"/>
    </row>
    <row r="40" spans="1:72">
      <c r="B40" s="1937" t="s">
        <v>1669</v>
      </c>
      <c r="C40" s="1937" t="s">
        <v>794</v>
      </c>
      <c r="D40" s="1937"/>
      <c r="E40" s="1932" t="s">
        <v>230</v>
      </c>
      <c r="F40" s="1933" t="s">
        <v>18</v>
      </c>
      <c r="G40" s="1934">
        <v>42893</v>
      </c>
      <c r="H40" s="1927"/>
      <c r="I40" s="1927"/>
      <c r="J40" s="1927"/>
      <c r="K40" s="1929" t="s">
        <v>1670</v>
      </c>
      <c r="L40" s="669"/>
      <c r="M40" s="669"/>
      <c r="N40" s="1930"/>
      <c r="O40" s="2651"/>
      <c r="P40" s="2652"/>
      <c r="Q40" s="2652"/>
      <c r="R40" s="2651"/>
      <c r="S40" s="9"/>
      <c r="T40" s="2653"/>
      <c r="U40" s="2653"/>
      <c r="V40" s="2653"/>
      <c r="W40" s="2653"/>
      <c r="X40" s="2653"/>
      <c r="Y40" s="2653"/>
      <c r="Z40" s="2653"/>
      <c r="AA40" s="2653"/>
      <c r="AB40" s="2653"/>
      <c r="AC40" s="2653"/>
      <c r="AD40" s="2653"/>
      <c r="AE40" s="2653"/>
      <c r="AF40" s="2653"/>
      <c r="AG40" s="2653"/>
      <c r="AH40" s="2653"/>
      <c r="AI40" s="2653"/>
      <c r="AJ40" s="2653"/>
      <c r="AK40" s="2653"/>
      <c r="AL40" s="2653"/>
      <c r="AM40" s="2653"/>
      <c r="AN40" s="2653"/>
      <c r="AO40" s="2654"/>
      <c r="AP40" s="2654"/>
      <c r="AQ40" s="2654"/>
      <c r="AR40" s="2654"/>
      <c r="AS40" s="9"/>
      <c r="AT40" s="9"/>
    </row>
    <row r="41" spans="1:72" ht="78.75">
      <c r="B41" s="2655" t="s">
        <v>180</v>
      </c>
      <c r="C41" s="2656" t="s">
        <v>1671</v>
      </c>
      <c r="D41" s="2655"/>
      <c r="E41" s="2657" t="s">
        <v>230</v>
      </c>
      <c r="F41" s="2658" t="s">
        <v>17</v>
      </c>
      <c r="G41" s="2659">
        <v>42906</v>
      </c>
      <c r="H41" s="2660"/>
      <c r="I41" s="2660"/>
      <c r="J41" s="2660"/>
      <c r="K41" s="2661">
        <v>719114</v>
      </c>
      <c r="L41" s="9"/>
      <c r="M41" s="9"/>
      <c r="N41" s="2651"/>
      <c r="O41" s="2651"/>
      <c r="P41" s="2652"/>
      <c r="Q41" s="2652"/>
      <c r="R41" s="2651"/>
      <c r="S41" s="9"/>
      <c r="T41" s="2653"/>
      <c r="U41" s="2653"/>
      <c r="V41" s="2653"/>
      <c r="W41" s="2653"/>
      <c r="X41" s="2653"/>
      <c r="Y41" s="2653"/>
      <c r="Z41" s="2653"/>
      <c r="AA41" s="2653"/>
      <c r="AB41" s="2653"/>
      <c r="AC41" s="2653"/>
      <c r="AD41" s="2653"/>
      <c r="AE41" s="2653"/>
      <c r="AF41" s="2653"/>
      <c r="AG41" s="2653"/>
      <c r="AH41" s="2653"/>
      <c r="AI41" s="2653"/>
      <c r="AJ41" s="2653"/>
      <c r="AK41" s="2653"/>
      <c r="AL41" s="2653"/>
      <c r="AM41" s="2653"/>
      <c r="AN41" s="2653"/>
      <c r="AO41" s="2654"/>
      <c r="AP41" s="2654"/>
      <c r="AQ41" s="2654"/>
      <c r="AR41" s="2654"/>
      <c r="AS41" s="9"/>
      <c r="AT41" s="9"/>
    </row>
    <row r="42" spans="1:72">
      <c r="B42" s="2655" t="s">
        <v>1672</v>
      </c>
      <c r="C42" s="2655" t="s">
        <v>1673</v>
      </c>
      <c r="D42" s="2655" t="s">
        <v>1674</v>
      </c>
      <c r="E42" s="2657" t="s">
        <v>230</v>
      </c>
      <c r="F42" s="2658" t="s">
        <v>40</v>
      </c>
      <c r="G42" s="2659"/>
      <c r="H42" s="2660"/>
      <c r="I42" s="2660"/>
      <c r="J42" s="2660"/>
      <c r="K42" s="2661">
        <v>2000000</v>
      </c>
      <c r="L42" s="9"/>
      <c r="M42" s="9"/>
      <c r="N42" s="2651"/>
      <c r="O42" s="2651"/>
      <c r="P42" s="2652"/>
      <c r="Q42" s="2652"/>
      <c r="R42" s="2651"/>
      <c r="S42" s="9"/>
      <c r="T42" s="2653"/>
      <c r="U42" s="2653"/>
      <c r="V42" s="2653"/>
      <c r="W42" s="2653"/>
      <c r="X42" s="2653"/>
      <c r="Y42" s="2653"/>
      <c r="Z42" s="2653"/>
      <c r="AA42" s="2653"/>
      <c r="AB42" s="2653"/>
      <c r="AC42" s="2653"/>
      <c r="AD42" s="2653"/>
      <c r="AE42" s="2653"/>
      <c r="AF42" s="2653"/>
      <c r="AG42" s="2653"/>
      <c r="AH42" s="2653"/>
      <c r="AI42" s="2653"/>
      <c r="AJ42" s="2653"/>
      <c r="AK42" s="2653"/>
      <c r="AL42" s="2653"/>
      <c r="AM42" s="2653"/>
      <c r="AN42" s="2653"/>
      <c r="AO42" s="2654"/>
      <c r="AP42" s="2654"/>
      <c r="AQ42" s="2654"/>
      <c r="AR42" s="2654"/>
      <c r="AS42" s="9"/>
      <c r="AT42" s="9"/>
    </row>
    <row r="43" spans="1:72">
      <c r="B43" s="2655" t="s">
        <v>1675</v>
      </c>
      <c r="C43" s="2655" t="s">
        <v>1676</v>
      </c>
      <c r="D43" s="2655" t="s">
        <v>1674</v>
      </c>
      <c r="E43" s="2657" t="s">
        <v>230</v>
      </c>
      <c r="F43" s="2658" t="s">
        <v>110</v>
      </c>
      <c r="G43" s="2659"/>
      <c r="H43" s="2660"/>
      <c r="I43" s="2660"/>
      <c r="J43" s="2660"/>
      <c r="K43" s="2661">
        <v>7000000</v>
      </c>
      <c r="L43" s="9"/>
      <c r="M43" s="9"/>
      <c r="N43" s="2651"/>
      <c r="O43" s="2651"/>
      <c r="P43" s="2652"/>
      <c r="Q43" s="2652"/>
      <c r="R43" s="2651"/>
      <c r="S43" s="9"/>
      <c r="T43" s="2653"/>
      <c r="U43" s="2653"/>
      <c r="V43" s="2653"/>
      <c r="W43" s="2653"/>
      <c r="X43" s="2653"/>
      <c r="Y43" s="2653"/>
      <c r="Z43" s="2653"/>
      <c r="AA43" s="2653"/>
      <c r="AB43" s="2653"/>
      <c r="AC43" s="2653"/>
      <c r="AD43" s="2653"/>
      <c r="AE43" s="2653"/>
      <c r="AF43" s="2653"/>
      <c r="AG43" s="2653"/>
      <c r="AH43" s="2653"/>
      <c r="AI43" s="2653"/>
      <c r="AJ43" s="2653"/>
      <c r="AK43" s="2653"/>
      <c r="AL43" s="2653"/>
      <c r="AM43" s="2653"/>
      <c r="AN43" s="2653"/>
      <c r="AO43" s="2654"/>
      <c r="AP43" s="2654"/>
      <c r="AQ43" s="2654"/>
      <c r="AR43" s="2654"/>
      <c r="AS43" s="9"/>
      <c r="AT43" s="9"/>
    </row>
    <row r="44" spans="1:72">
      <c r="B44" s="2655" t="s">
        <v>1677</v>
      </c>
      <c r="C44" s="2655" t="s">
        <v>1678</v>
      </c>
      <c r="D44" s="2655" t="s">
        <v>1674</v>
      </c>
      <c r="E44" s="2657" t="s">
        <v>230</v>
      </c>
      <c r="F44" s="2658" t="s">
        <v>110</v>
      </c>
      <c r="G44" s="2659"/>
      <c r="H44" s="2660"/>
      <c r="I44" s="2660"/>
      <c r="J44" s="2660"/>
      <c r="K44" s="2661">
        <v>4000000</v>
      </c>
      <c r="L44" s="9"/>
      <c r="M44" s="9"/>
      <c r="N44" s="2651"/>
      <c r="O44" s="2651"/>
      <c r="P44" s="2652"/>
      <c r="Q44" s="2652"/>
      <c r="R44" s="2651"/>
      <c r="S44" s="9"/>
      <c r="T44" s="2653"/>
      <c r="U44" s="2653"/>
      <c r="V44" s="2653"/>
      <c r="W44" s="2653"/>
      <c r="X44" s="2653"/>
      <c r="Y44" s="2653"/>
      <c r="Z44" s="2653"/>
      <c r="AA44" s="2653"/>
      <c r="AB44" s="2653"/>
      <c r="AC44" s="2653"/>
      <c r="AD44" s="2653"/>
      <c r="AE44" s="2653"/>
      <c r="AF44" s="2653"/>
      <c r="AG44" s="2653"/>
      <c r="AH44" s="2653"/>
      <c r="AI44" s="2653"/>
      <c r="AJ44" s="2653"/>
      <c r="AK44" s="2653"/>
      <c r="AL44" s="2653"/>
      <c r="AM44" s="2653"/>
      <c r="AN44" s="2653"/>
      <c r="AO44" s="2654"/>
      <c r="AP44" s="2654"/>
      <c r="AQ44" s="2654"/>
      <c r="AR44" s="2654"/>
      <c r="AS44" s="9"/>
      <c r="AT44" s="9"/>
    </row>
    <row r="45" spans="1:72">
      <c r="B45" s="2655"/>
      <c r="C45" s="2655"/>
      <c r="D45" s="2655"/>
      <c r="E45" s="2657"/>
      <c r="F45" s="2658"/>
      <c r="G45" s="2659"/>
      <c r="H45" s="2660"/>
      <c r="I45" s="2660"/>
      <c r="J45" s="2660"/>
      <c r="K45" s="2661"/>
      <c r="L45" s="9"/>
      <c r="M45" s="9"/>
      <c r="N45" s="2651"/>
      <c r="O45" s="2651"/>
      <c r="P45" s="2652"/>
      <c r="Q45" s="2652"/>
      <c r="R45" s="2651"/>
      <c r="S45" s="9"/>
      <c r="T45" s="2653"/>
      <c r="U45" s="2653"/>
      <c r="V45" s="2653"/>
      <c r="W45" s="2653"/>
      <c r="X45" s="2653"/>
      <c r="Y45" s="2653"/>
      <c r="Z45" s="2653"/>
      <c r="AA45" s="2653"/>
      <c r="AB45" s="2653"/>
      <c r="AC45" s="2653"/>
      <c r="AD45" s="2653"/>
      <c r="AE45" s="2653"/>
      <c r="AF45" s="2653"/>
      <c r="AG45" s="2653"/>
      <c r="AH45" s="2653"/>
      <c r="AI45" s="2653"/>
      <c r="AJ45" s="2653"/>
      <c r="AK45" s="2653"/>
      <c r="AL45" s="2653"/>
      <c r="AM45" s="2653"/>
      <c r="AN45" s="2653"/>
      <c r="AO45" s="2654"/>
      <c r="AP45" s="2654"/>
      <c r="AQ45" s="2654"/>
      <c r="AR45" s="2654"/>
      <c r="AS45" s="9"/>
      <c r="AT45" s="9"/>
    </row>
    <row r="46" spans="1:72">
      <c r="B46" s="2655"/>
      <c r="C46" s="2655"/>
      <c r="D46" s="2655"/>
      <c r="E46" s="2657"/>
      <c r="F46" s="2658"/>
      <c r="G46" s="2659"/>
      <c r="H46" s="2660"/>
      <c r="I46" s="2660"/>
      <c r="J46" s="2660"/>
      <c r="K46" s="2661"/>
      <c r="L46" s="9"/>
      <c r="M46" s="9"/>
      <c r="N46" s="2651"/>
      <c r="O46" s="2651"/>
      <c r="P46" s="2652"/>
      <c r="Q46" s="2652"/>
      <c r="R46" s="2651"/>
      <c r="S46" s="9"/>
      <c r="T46" s="2653"/>
      <c r="U46" s="2653"/>
      <c r="V46" s="2653"/>
      <c r="W46" s="2653"/>
      <c r="X46" s="2653"/>
      <c r="Y46" s="2653"/>
      <c r="Z46" s="2653"/>
      <c r="AA46" s="2653"/>
      <c r="AB46" s="2653"/>
      <c r="AC46" s="2653"/>
      <c r="AD46" s="2653"/>
      <c r="AE46" s="2653"/>
      <c r="AF46" s="2653"/>
      <c r="AG46" s="2653"/>
      <c r="AH46" s="2653"/>
      <c r="AI46" s="2653"/>
      <c r="AJ46" s="2653"/>
      <c r="AK46" s="2653"/>
      <c r="AL46" s="2653"/>
      <c r="AM46" s="2653"/>
      <c r="AN46" s="2653"/>
      <c r="AO46" s="2654"/>
      <c r="AP46" s="2654"/>
      <c r="AQ46" s="2654"/>
      <c r="AR46" s="2654"/>
      <c r="AS46" s="9"/>
      <c r="AT46" s="9"/>
    </row>
    <row r="47" spans="1:72">
      <c r="B47" s="2655"/>
      <c r="C47" s="2655"/>
      <c r="D47" s="2655"/>
      <c r="E47" s="2657"/>
      <c r="F47" s="2658"/>
      <c r="G47" s="2659"/>
      <c r="H47" s="2660"/>
      <c r="I47" s="2660"/>
      <c r="J47" s="2660"/>
      <c r="K47" s="2661"/>
      <c r="L47" s="9"/>
      <c r="M47" s="9"/>
      <c r="N47" s="2651"/>
      <c r="O47" s="2651"/>
      <c r="P47" s="2652"/>
      <c r="Q47" s="2652"/>
      <c r="R47" s="2651"/>
      <c r="S47" s="9"/>
      <c r="T47" s="2653"/>
      <c r="U47" s="2653"/>
      <c r="V47" s="2653"/>
      <c r="W47" s="2653"/>
      <c r="X47" s="2653"/>
      <c r="Y47" s="2653"/>
      <c r="Z47" s="2653"/>
      <c r="AA47" s="2653"/>
      <c r="AB47" s="2653"/>
      <c r="AC47" s="2653"/>
      <c r="AD47" s="2653"/>
      <c r="AE47" s="2653"/>
      <c r="AF47" s="2653"/>
      <c r="AG47" s="2653"/>
      <c r="AH47" s="2653"/>
      <c r="AI47" s="2653"/>
      <c r="AJ47" s="2653"/>
      <c r="AK47" s="2653"/>
      <c r="AL47" s="2653"/>
      <c r="AM47" s="2653"/>
      <c r="AN47" s="2653"/>
      <c r="AO47" s="2654"/>
      <c r="AP47" s="2654"/>
      <c r="AQ47" s="2654"/>
      <c r="AR47" s="2654"/>
      <c r="AS47" s="9"/>
      <c r="AT47" s="9"/>
    </row>
    <row r="50" spans="1:72">
      <c r="A50" s="48"/>
      <c r="B50" s="2255" t="s">
        <v>217</v>
      </c>
      <c r="C50" s="2256"/>
      <c r="D50" s="2244"/>
      <c r="E50" s="351"/>
      <c r="F50" s="351"/>
      <c r="G50" s="351"/>
      <c r="H50" s="351"/>
      <c r="I50" s="351"/>
      <c r="J50" s="431"/>
      <c r="K50" s="352"/>
      <c r="L50" s="612"/>
      <c r="M50" s="611"/>
      <c r="N50" s="353"/>
      <c r="O50" s="34"/>
      <c r="P50" s="57"/>
      <c r="Q50" s="59"/>
      <c r="R50" s="117"/>
      <c r="T50" s="116"/>
      <c r="U50" s="6"/>
      <c r="V50" s="6"/>
      <c r="W50" s="6"/>
      <c r="X50" s="6"/>
      <c r="Y50" s="117"/>
      <c r="Z50" s="20"/>
      <c r="AA50" s="21"/>
      <c r="AB50" s="116"/>
      <c r="AC50" s="20"/>
      <c r="AD50" s="21"/>
      <c r="AE50" s="21"/>
      <c r="AF50" s="20"/>
      <c r="AG50" s="20"/>
      <c r="AH50" s="20"/>
      <c r="AI50" s="20"/>
      <c r="AJ50" s="20"/>
      <c r="AK50" s="6"/>
      <c r="AL50" s="21"/>
      <c r="AM50" s="20"/>
      <c r="AN50" s="6"/>
      <c r="AO50" s="116"/>
      <c r="AP50" s="105"/>
      <c r="AQ50" s="50"/>
      <c r="AR50" s="619"/>
      <c r="AS50" s="263"/>
      <c r="AT50" s="188"/>
      <c r="AU50" s="15"/>
      <c r="AV50" s="15"/>
      <c r="AW50" s="15"/>
      <c r="AX50" s="15"/>
      <c r="AY50" s="15"/>
      <c r="BQ50" s="5"/>
      <c r="BR50" s="5"/>
      <c r="BS50" s="5"/>
      <c r="BT50" s="5"/>
    </row>
    <row r="51" spans="1:72" ht="12" thickBot="1">
      <c r="A51" s="48"/>
      <c r="B51" s="204"/>
      <c r="C51" s="222"/>
      <c r="D51" s="1906"/>
      <c r="E51" s="370" t="s">
        <v>21</v>
      </c>
      <c r="F51" s="68"/>
      <c r="G51" s="33"/>
      <c r="H51" s="33"/>
      <c r="I51" s="67"/>
      <c r="J51" s="429"/>
      <c r="K51" s="47"/>
      <c r="L51" s="612"/>
      <c r="M51" s="611"/>
      <c r="N51" s="353"/>
      <c r="O51" s="34"/>
      <c r="P51" s="57"/>
      <c r="Q51" s="59"/>
      <c r="R51" s="117"/>
      <c r="T51" s="116"/>
      <c r="U51" s="6"/>
      <c r="V51" s="6"/>
      <c r="W51" s="6"/>
      <c r="X51" s="6"/>
      <c r="Y51" s="117"/>
      <c r="Z51" s="20"/>
      <c r="AA51" s="21"/>
      <c r="AB51" s="116"/>
      <c r="AC51" s="20"/>
      <c r="AD51" s="21"/>
      <c r="AE51" s="21"/>
      <c r="AF51" s="20"/>
      <c r="AG51" s="20"/>
      <c r="AH51" s="20"/>
      <c r="AI51" s="20"/>
      <c r="AJ51" s="20"/>
      <c r="AK51" s="6"/>
      <c r="AL51" s="21"/>
      <c r="AM51" s="20"/>
      <c r="AN51" s="6"/>
      <c r="AO51" s="116"/>
      <c r="AP51" s="105"/>
      <c r="AQ51" s="50"/>
      <c r="AR51" s="619"/>
      <c r="AS51" s="263"/>
      <c r="AT51" s="188"/>
      <c r="AU51" s="15"/>
      <c r="AV51" s="15"/>
      <c r="AW51" s="15"/>
      <c r="AX51" s="15"/>
      <c r="AY51" s="15"/>
      <c r="BQ51" s="5"/>
      <c r="BR51" s="5"/>
      <c r="BS51" s="5"/>
      <c r="BT51" s="5"/>
    </row>
    <row r="52" spans="1:72" ht="12" customHeight="1">
      <c r="A52" s="48">
        <f t="shared" ref="A52:A83" si="2">A51+1</f>
        <v>1</v>
      </c>
      <c r="B52" s="321" t="s">
        <v>139</v>
      </c>
      <c r="C52" s="1938" t="s">
        <v>140</v>
      </c>
      <c r="D52" s="1939" t="s">
        <v>1552</v>
      </c>
      <c r="E52" s="1940" t="s">
        <v>230</v>
      </c>
      <c r="F52" s="627" t="s">
        <v>118</v>
      </c>
      <c r="G52" s="33">
        <v>42401</v>
      </c>
      <c r="H52" s="33">
        <v>42505</v>
      </c>
      <c r="I52" s="67">
        <f>H52-G52</f>
        <v>104</v>
      </c>
      <c r="J52" s="428"/>
      <c r="K52" s="295">
        <v>70000</v>
      </c>
      <c r="L52" s="612"/>
      <c r="M52" s="611"/>
      <c r="N52" s="353">
        <v>42491</v>
      </c>
      <c r="O52" s="34" t="s">
        <v>20</v>
      </c>
      <c r="P52" s="60" t="e">
        <f t="shared" ref="P52:P69" si="3">(O52-N52)/30</f>
        <v>#VALUE!</v>
      </c>
      <c r="Q52" s="59" t="e">
        <f ca="1">O52-$J$1</f>
        <v>#VALUE!</v>
      </c>
      <c r="R52" s="294"/>
      <c r="T52" s="116"/>
      <c r="U52" s="6"/>
      <c r="V52" s="6" t="s">
        <v>197</v>
      </c>
      <c r="W52" s="6"/>
      <c r="X52" s="6"/>
      <c r="Y52" s="117"/>
      <c r="Z52" s="20"/>
      <c r="AA52" s="6"/>
      <c r="AB52" s="116"/>
      <c r="AC52" s="20"/>
      <c r="AD52" s="6"/>
      <c r="AE52" s="21"/>
      <c r="AF52" s="20"/>
      <c r="AG52" s="20"/>
      <c r="AH52" s="20"/>
      <c r="AI52" s="20"/>
      <c r="AJ52" s="20"/>
      <c r="AK52" s="6"/>
      <c r="AL52" s="21" t="s">
        <v>197</v>
      </c>
      <c r="AM52" s="20" t="s">
        <v>197</v>
      </c>
      <c r="AN52" s="6" t="s">
        <v>197</v>
      </c>
      <c r="AO52" s="115"/>
      <c r="AP52" s="224"/>
      <c r="AQ52" s="224"/>
      <c r="AR52" s="619" t="s">
        <v>231</v>
      </c>
      <c r="AS52" s="263" t="s">
        <v>473</v>
      </c>
      <c r="AT52" s="188"/>
      <c r="AU52" s="15"/>
      <c r="AV52" s="15"/>
      <c r="AW52" s="15"/>
      <c r="AX52" s="15"/>
      <c r="AY52" s="15"/>
      <c r="BQ52" s="5"/>
      <c r="BR52" s="5"/>
      <c r="BS52" s="5"/>
      <c r="BT52" s="5"/>
    </row>
    <row r="53" spans="1:72" ht="12" customHeight="1">
      <c r="A53" s="48">
        <f t="shared" si="2"/>
        <v>2</v>
      </c>
      <c r="B53" s="321" t="s">
        <v>139</v>
      </c>
      <c r="C53" s="1938" t="s">
        <v>793</v>
      </c>
      <c r="D53" s="1941" t="s">
        <v>1552</v>
      </c>
      <c r="E53" s="1940" t="s">
        <v>230</v>
      </c>
      <c r="F53" s="627" t="s">
        <v>118</v>
      </c>
      <c r="G53" s="33">
        <v>42401</v>
      </c>
      <c r="H53" s="33">
        <v>42505</v>
      </c>
      <c r="I53" s="67">
        <f>H53-G53</f>
        <v>104</v>
      </c>
      <c r="J53" s="428"/>
      <c r="K53" s="287">
        <v>800000</v>
      </c>
      <c r="L53" s="612"/>
      <c r="M53" s="611"/>
      <c r="N53" s="353">
        <v>42491</v>
      </c>
      <c r="O53" s="34" t="s">
        <v>20</v>
      </c>
      <c r="P53" s="60" t="e">
        <f t="shared" si="3"/>
        <v>#VALUE!</v>
      </c>
      <c r="Q53" s="59" t="e">
        <f ca="1">O53-$J$1</f>
        <v>#VALUE!</v>
      </c>
      <c r="R53" s="294"/>
      <c r="T53" s="116"/>
      <c r="U53" s="6"/>
      <c r="V53" s="6" t="s">
        <v>197</v>
      </c>
      <c r="W53" s="6"/>
      <c r="X53" s="6"/>
      <c r="Y53" s="117"/>
      <c r="Z53" s="20"/>
      <c r="AA53" s="6"/>
      <c r="AB53" s="116"/>
      <c r="AC53" s="20"/>
      <c r="AD53" s="6"/>
      <c r="AE53" s="21"/>
      <c r="AF53" s="20"/>
      <c r="AG53" s="20"/>
      <c r="AH53" s="20"/>
      <c r="AI53" s="20"/>
      <c r="AJ53" s="20"/>
      <c r="AK53" s="6"/>
      <c r="AL53" s="21" t="s">
        <v>197</v>
      </c>
      <c r="AM53" s="20" t="s">
        <v>197</v>
      </c>
      <c r="AN53" s="6" t="s">
        <v>197</v>
      </c>
      <c r="AO53" s="115"/>
      <c r="AP53" s="224"/>
      <c r="AQ53" s="224"/>
      <c r="AR53" s="619" t="s">
        <v>231</v>
      </c>
      <c r="AS53" s="263" t="s">
        <v>473</v>
      </c>
      <c r="AT53" s="188"/>
      <c r="AU53" s="15"/>
      <c r="AV53" s="15"/>
      <c r="AW53" s="15"/>
      <c r="AX53" s="15"/>
      <c r="AY53" s="15"/>
      <c r="BQ53" s="5"/>
      <c r="BR53" s="5"/>
      <c r="BS53" s="5"/>
      <c r="BT53" s="5"/>
    </row>
    <row r="54" spans="1:72" ht="12">
      <c r="A54" s="48">
        <f t="shared" si="2"/>
        <v>3</v>
      </c>
      <c r="B54" s="332" t="s">
        <v>181</v>
      </c>
      <c r="C54" s="232" t="s">
        <v>267</v>
      </c>
      <c r="D54" s="1942" t="s">
        <v>1552</v>
      </c>
      <c r="E54" s="1940" t="s">
        <v>230</v>
      </c>
      <c r="F54" s="627" t="s">
        <v>118</v>
      </c>
      <c r="G54" s="33">
        <v>42309</v>
      </c>
      <c r="H54" s="33">
        <v>42339</v>
      </c>
      <c r="I54" s="67">
        <f t="shared" ref="I54:I69" si="4">H54-G54</f>
        <v>30</v>
      </c>
      <c r="J54" s="429"/>
      <c r="K54" s="47">
        <v>1052057</v>
      </c>
      <c r="L54" s="612"/>
      <c r="M54" s="611"/>
      <c r="N54" s="353">
        <v>42370</v>
      </c>
      <c r="O54" s="34">
        <v>42735</v>
      </c>
      <c r="P54" s="57">
        <f t="shared" si="3"/>
        <v>12.166666666666666</v>
      </c>
      <c r="Q54" s="59">
        <f t="shared" ref="Q54:Q73" ca="1" si="5">O54-$J$1</f>
        <v>-221</v>
      </c>
      <c r="R54" s="117" t="s">
        <v>10</v>
      </c>
      <c r="T54" s="116"/>
      <c r="U54" s="6"/>
      <c r="V54" s="6"/>
      <c r="W54" s="6" t="s">
        <v>197</v>
      </c>
      <c r="X54" s="6" t="s">
        <v>197</v>
      </c>
      <c r="Y54" s="117"/>
      <c r="Z54" s="20"/>
      <c r="AA54" s="20"/>
      <c r="AB54" s="116"/>
      <c r="AC54" s="20"/>
      <c r="AD54" s="20"/>
      <c r="AE54" s="21" t="s">
        <v>197</v>
      </c>
      <c r="AF54" s="20"/>
      <c r="AG54" s="20" t="s">
        <v>197</v>
      </c>
      <c r="AH54" s="20"/>
      <c r="AI54" s="20"/>
      <c r="AJ54" s="20"/>
      <c r="AK54" s="6"/>
      <c r="AL54" s="21"/>
      <c r="AM54" s="20"/>
      <c r="AN54" s="6"/>
      <c r="AO54" s="116"/>
      <c r="AP54" s="50"/>
      <c r="AQ54" s="50"/>
      <c r="AR54" s="610" t="s">
        <v>182</v>
      </c>
      <c r="AS54" s="263"/>
      <c r="AT54" s="188"/>
      <c r="AU54" s="15"/>
      <c r="AV54" s="15"/>
      <c r="AW54" s="15"/>
      <c r="AX54" s="15"/>
      <c r="AY54" s="15"/>
      <c r="BQ54" s="5"/>
      <c r="BR54" s="5"/>
      <c r="BS54" s="5"/>
      <c r="BT54" s="5"/>
    </row>
    <row r="55" spans="1:72" ht="33.75">
      <c r="A55" s="48">
        <f t="shared" si="2"/>
        <v>4</v>
      </c>
      <c r="B55" s="333" t="s">
        <v>184</v>
      </c>
      <c r="C55" s="1943" t="s">
        <v>185</v>
      </c>
      <c r="D55" s="1944" t="s">
        <v>1552</v>
      </c>
      <c r="E55" s="1945" t="s">
        <v>232</v>
      </c>
      <c r="F55" s="627" t="s">
        <v>118</v>
      </c>
      <c r="G55" s="33">
        <v>42309</v>
      </c>
      <c r="H55" s="33">
        <v>42339</v>
      </c>
      <c r="I55" s="67">
        <f t="shared" si="4"/>
        <v>30</v>
      </c>
      <c r="J55" s="429"/>
      <c r="K55" s="47">
        <v>870000</v>
      </c>
      <c r="L55" s="612"/>
      <c r="M55" s="611"/>
      <c r="N55" s="353">
        <v>42370</v>
      </c>
      <c r="O55" s="34">
        <v>42735</v>
      </c>
      <c r="P55" s="57">
        <f t="shared" si="3"/>
        <v>12.166666666666666</v>
      </c>
      <c r="Q55" s="59">
        <f t="shared" ca="1" si="5"/>
        <v>-221</v>
      </c>
      <c r="R55" s="117" t="s">
        <v>10</v>
      </c>
      <c r="T55" s="116"/>
      <c r="U55" s="6"/>
      <c r="V55" s="6" t="s">
        <v>197</v>
      </c>
      <c r="W55" s="6"/>
      <c r="X55" s="6"/>
      <c r="Y55" s="117"/>
      <c r="Z55" s="20"/>
      <c r="AA55" s="21"/>
      <c r="AB55" s="116"/>
      <c r="AC55" s="20"/>
      <c r="AD55" s="21"/>
      <c r="AE55" s="21"/>
      <c r="AF55" s="20"/>
      <c r="AG55" s="20"/>
      <c r="AH55" s="20"/>
      <c r="AI55" s="20"/>
      <c r="AJ55" s="20"/>
      <c r="AK55" s="6" t="s">
        <v>197</v>
      </c>
      <c r="AL55" s="21"/>
      <c r="AM55" s="20"/>
      <c r="AN55" s="6"/>
      <c r="AO55" s="116"/>
      <c r="AP55" s="50"/>
      <c r="AQ55" s="50"/>
      <c r="AR55" s="610" t="s">
        <v>176</v>
      </c>
      <c r="AS55" s="263"/>
      <c r="AT55" s="188"/>
      <c r="AU55" s="15"/>
      <c r="AV55" s="15"/>
      <c r="AW55" s="15"/>
      <c r="AX55" s="15"/>
      <c r="AY55" s="15"/>
      <c r="BQ55" s="5"/>
      <c r="BR55" s="5"/>
      <c r="BS55" s="5"/>
      <c r="BT55" s="5"/>
    </row>
    <row r="56" spans="1:72" ht="12">
      <c r="A56" s="48">
        <f t="shared" si="2"/>
        <v>5</v>
      </c>
      <c r="B56" s="332" t="s">
        <v>186</v>
      </c>
      <c r="C56" s="232" t="s">
        <v>42</v>
      </c>
      <c r="D56" s="1942" t="s">
        <v>1552</v>
      </c>
      <c r="E56" s="1940" t="s">
        <v>230</v>
      </c>
      <c r="F56" s="627" t="s">
        <v>118</v>
      </c>
      <c r="G56" s="33">
        <v>42377</v>
      </c>
      <c r="H56" s="33">
        <v>42399</v>
      </c>
      <c r="I56" s="67">
        <f t="shared" si="4"/>
        <v>22</v>
      </c>
      <c r="J56" s="429"/>
      <c r="K56" s="429">
        <v>721000</v>
      </c>
      <c r="L56" s="612"/>
      <c r="M56" s="611"/>
      <c r="N56" s="353">
        <v>42370</v>
      </c>
      <c r="O56" s="34">
        <v>42581</v>
      </c>
      <c r="P56" s="57">
        <f t="shared" si="3"/>
        <v>7.0333333333333332</v>
      </c>
      <c r="Q56" s="59">
        <f t="shared" ca="1" si="5"/>
        <v>-375</v>
      </c>
      <c r="R56" s="117" t="s">
        <v>10</v>
      </c>
      <c r="T56" s="116"/>
      <c r="U56" s="6"/>
      <c r="V56" s="6"/>
      <c r="W56" s="6"/>
      <c r="X56" s="6" t="s">
        <v>197</v>
      </c>
      <c r="Y56" s="117"/>
      <c r="Z56" s="20"/>
      <c r="AA56" s="21"/>
      <c r="AB56" s="116"/>
      <c r="AC56" s="20"/>
      <c r="AD56" s="21"/>
      <c r="AE56" s="21" t="s">
        <v>197</v>
      </c>
      <c r="AF56" s="20"/>
      <c r="AG56" s="20" t="s">
        <v>197</v>
      </c>
      <c r="AH56" s="20" t="s">
        <v>197</v>
      </c>
      <c r="AI56" s="20"/>
      <c r="AJ56" s="20"/>
      <c r="AK56" s="6" t="s">
        <v>197</v>
      </c>
      <c r="AL56" s="21"/>
      <c r="AM56" s="20"/>
      <c r="AN56" s="6"/>
      <c r="AO56" s="116"/>
      <c r="AP56" s="50"/>
      <c r="AQ56" s="50"/>
      <c r="AR56" s="610" t="s">
        <v>187</v>
      </c>
      <c r="AS56" s="263"/>
      <c r="AT56" s="188"/>
      <c r="AU56" s="15"/>
      <c r="AV56" s="15"/>
      <c r="AW56" s="15"/>
      <c r="AX56" s="15"/>
      <c r="AY56" s="15"/>
      <c r="BQ56" s="5"/>
      <c r="BR56" s="5"/>
      <c r="BS56" s="5"/>
      <c r="BT56" s="5"/>
    </row>
    <row r="57" spans="1:72" ht="12">
      <c r="A57" s="48">
        <f t="shared" si="2"/>
        <v>6</v>
      </c>
      <c r="B57" s="332" t="s">
        <v>186</v>
      </c>
      <c r="C57" s="232" t="s">
        <v>268</v>
      </c>
      <c r="D57" s="1942" t="s">
        <v>1552</v>
      </c>
      <c r="E57" s="1940" t="s">
        <v>230</v>
      </c>
      <c r="F57" s="627" t="s">
        <v>118</v>
      </c>
      <c r="G57" s="33">
        <v>42377</v>
      </c>
      <c r="H57" s="33">
        <v>42399</v>
      </c>
      <c r="I57" s="67">
        <f t="shared" si="4"/>
        <v>22</v>
      </c>
      <c r="J57" s="429"/>
      <c r="K57" s="429">
        <v>381018</v>
      </c>
      <c r="L57" s="612"/>
      <c r="M57" s="611"/>
      <c r="N57" s="353">
        <v>42461</v>
      </c>
      <c r="O57" s="34">
        <v>42643</v>
      </c>
      <c r="P57" s="57">
        <f t="shared" si="3"/>
        <v>6.0666666666666664</v>
      </c>
      <c r="Q57" s="59">
        <f t="shared" ca="1" si="5"/>
        <v>-313</v>
      </c>
      <c r="R57" s="117" t="s">
        <v>10</v>
      </c>
      <c r="T57" s="116"/>
      <c r="U57" s="6"/>
      <c r="V57" s="6" t="s">
        <v>197</v>
      </c>
      <c r="W57" s="6"/>
      <c r="X57" s="6"/>
      <c r="Y57" s="117"/>
      <c r="Z57" s="20"/>
      <c r="AA57" s="21"/>
      <c r="AB57" s="116"/>
      <c r="AC57" s="20"/>
      <c r="AD57" s="21"/>
      <c r="AE57" s="21"/>
      <c r="AF57" s="20"/>
      <c r="AG57" s="20"/>
      <c r="AH57" s="20"/>
      <c r="AI57" s="20"/>
      <c r="AJ57" s="20"/>
      <c r="AK57" s="6"/>
      <c r="AL57" s="21" t="s">
        <v>197</v>
      </c>
      <c r="AM57" s="20" t="s">
        <v>197</v>
      </c>
      <c r="AN57" s="6" t="s">
        <v>197</v>
      </c>
      <c r="AO57" s="116"/>
      <c r="AP57" s="50"/>
      <c r="AQ57" s="50"/>
      <c r="AR57" s="610" t="s">
        <v>182</v>
      </c>
      <c r="AS57" s="263"/>
      <c r="AT57" s="188"/>
      <c r="AU57" s="15"/>
      <c r="AV57" s="15"/>
      <c r="AW57" s="15"/>
      <c r="AX57" s="15"/>
      <c r="AY57" s="15"/>
      <c r="BQ57" s="5"/>
      <c r="BR57" s="5"/>
      <c r="BS57" s="5"/>
      <c r="BT57" s="5"/>
    </row>
    <row r="58" spans="1:72" ht="33.75">
      <c r="A58" s="48">
        <f t="shared" si="2"/>
        <v>7</v>
      </c>
      <c r="B58" s="332" t="s">
        <v>139</v>
      </c>
      <c r="C58" s="232" t="s">
        <v>188</v>
      </c>
      <c r="D58" s="1942" t="s">
        <v>1552</v>
      </c>
      <c r="E58" s="1940" t="s">
        <v>230</v>
      </c>
      <c r="F58" s="627" t="s">
        <v>118</v>
      </c>
      <c r="G58" s="33">
        <v>42353</v>
      </c>
      <c r="H58" s="33">
        <v>42368</v>
      </c>
      <c r="I58" s="67">
        <f t="shared" si="4"/>
        <v>15</v>
      </c>
      <c r="J58" s="429"/>
      <c r="K58" s="429">
        <v>439427</v>
      </c>
      <c r="L58" s="612"/>
      <c r="M58" s="611"/>
      <c r="N58" s="353">
        <v>42370</v>
      </c>
      <c r="O58" s="34">
        <v>42734</v>
      </c>
      <c r="P58" s="57">
        <f t="shared" si="3"/>
        <v>12.133333333333333</v>
      </c>
      <c r="Q58" s="59">
        <f t="shared" ca="1" si="5"/>
        <v>-222</v>
      </c>
      <c r="R58" s="117" t="s">
        <v>10</v>
      </c>
      <c r="T58" s="116" t="s">
        <v>197</v>
      </c>
      <c r="U58" s="6" t="s">
        <v>197</v>
      </c>
      <c r="V58" s="6" t="s">
        <v>197</v>
      </c>
      <c r="W58" s="6"/>
      <c r="X58" s="6"/>
      <c r="Y58" s="117"/>
      <c r="Z58" s="20" t="s">
        <v>197</v>
      </c>
      <c r="AA58" s="21" t="s">
        <v>197</v>
      </c>
      <c r="AB58" s="116" t="s">
        <v>197</v>
      </c>
      <c r="AC58" s="20" t="s">
        <v>197</v>
      </c>
      <c r="AD58" s="21" t="s">
        <v>197</v>
      </c>
      <c r="AE58" s="21"/>
      <c r="AF58" s="20"/>
      <c r="AG58" s="20"/>
      <c r="AH58" s="20"/>
      <c r="AI58" s="20"/>
      <c r="AJ58" s="20"/>
      <c r="AK58" s="6"/>
      <c r="AL58" s="21"/>
      <c r="AM58" s="20"/>
      <c r="AN58" s="6"/>
      <c r="AO58" s="116"/>
      <c r="AP58" s="50"/>
      <c r="AQ58" s="50"/>
      <c r="AR58" s="610" t="s">
        <v>187</v>
      </c>
      <c r="AS58" s="263"/>
      <c r="AT58" s="188"/>
      <c r="AU58" s="15"/>
      <c r="AV58" s="15"/>
      <c r="AW58" s="15"/>
      <c r="AX58" s="15"/>
      <c r="AY58" s="15"/>
      <c r="BQ58" s="5"/>
      <c r="BR58" s="5"/>
      <c r="BS58" s="5"/>
      <c r="BT58" s="5"/>
    </row>
    <row r="59" spans="1:72" ht="12">
      <c r="A59" s="48">
        <f t="shared" si="2"/>
        <v>8</v>
      </c>
      <c r="B59" s="332" t="s">
        <v>206</v>
      </c>
      <c r="C59" s="232" t="s">
        <v>207</v>
      </c>
      <c r="D59" s="1946" t="s">
        <v>1552</v>
      </c>
      <c r="E59" s="1945" t="s">
        <v>232</v>
      </c>
      <c r="F59" s="627" t="s">
        <v>118</v>
      </c>
      <c r="G59" s="33"/>
      <c r="H59" s="33"/>
      <c r="I59" s="67"/>
      <c r="J59" s="429"/>
      <c r="K59" s="47">
        <v>43500</v>
      </c>
      <c r="L59" s="612"/>
      <c r="M59" s="611"/>
      <c r="N59" s="353">
        <v>42370</v>
      </c>
      <c r="O59" s="34">
        <v>42734</v>
      </c>
      <c r="P59" s="57">
        <f t="shared" si="3"/>
        <v>12.133333333333333</v>
      </c>
      <c r="Q59" s="59">
        <f t="shared" ca="1" si="5"/>
        <v>-222</v>
      </c>
      <c r="R59" s="117" t="s">
        <v>10</v>
      </c>
      <c r="T59" s="116"/>
      <c r="U59" s="6"/>
      <c r="V59" s="6"/>
      <c r="W59" s="6"/>
      <c r="X59" s="6" t="s">
        <v>197</v>
      </c>
      <c r="Y59" s="117"/>
      <c r="Z59" s="20"/>
      <c r="AA59" s="21"/>
      <c r="AB59" s="116"/>
      <c r="AC59" s="20"/>
      <c r="AD59" s="21"/>
      <c r="AE59" s="20" t="s">
        <v>197</v>
      </c>
      <c r="AF59" s="20"/>
      <c r="AG59" s="20" t="s">
        <v>197</v>
      </c>
      <c r="AH59" s="20" t="s">
        <v>197</v>
      </c>
      <c r="AI59" s="20"/>
      <c r="AJ59" s="20"/>
      <c r="AK59" s="6"/>
      <c r="AL59" s="21"/>
      <c r="AM59" s="20"/>
      <c r="AN59" s="6"/>
      <c r="AO59" s="116"/>
      <c r="AP59" s="50"/>
      <c r="AQ59" s="50"/>
      <c r="AR59" s="610" t="s">
        <v>179</v>
      </c>
      <c r="AS59" s="263" t="s">
        <v>211</v>
      </c>
      <c r="AT59" s="188" t="s">
        <v>212</v>
      </c>
      <c r="AU59" s="15"/>
      <c r="AV59" s="15"/>
      <c r="AW59" s="15"/>
      <c r="AX59" s="15"/>
      <c r="AY59" s="15"/>
      <c r="BQ59" s="5"/>
      <c r="BR59" s="5"/>
      <c r="BS59" s="5"/>
      <c r="BT59" s="5"/>
    </row>
    <row r="60" spans="1:72" ht="12">
      <c r="A60" s="48">
        <f t="shared" si="2"/>
        <v>9</v>
      </c>
      <c r="B60" s="332" t="s">
        <v>194</v>
      </c>
      <c r="C60" s="232" t="s">
        <v>195</v>
      </c>
      <c r="D60" s="1942" t="s">
        <v>1552</v>
      </c>
      <c r="E60" s="1940" t="s">
        <v>230</v>
      </c>
      <c r="F60" s="627" t="s">
        <v>118</v>
      </c>
      <c r="G60" s="33"/>
      <c r="H60" s="33"/>
      <c r="I60" s="67">
        <f t="shared" si="4"/>
        <v>0</v>
      </c>
      <c r="J60" s="429"/>
      <c r="K60" s="429">
        <v>399652</v>
      </c>
      <c r="L60" s="612"/>
      <c r="M60" s="611"/>
      <c r="N60" s="353">
        <v>42278</v>
      </c>
      <c r="O60" s="34">
        <v>42643</v>
      </c>
      <c r="P60" s="57">
        <f t="shared" si="3"/>
        <v>12.166666666666666</v>
      </c>
      <c r="Q60" s="59">
        <f t="shared" ca="1" si="5"/>
        <v>-313</v>
      </c>
      <c r="R60" s="117" t="s">
        <v>10</v>
      </c>
      <c r="T60" s="116"/>
      <c r="U60" s="6"/>
      <c r="V60" s="6"/>
      <c r="W60" s="6"/>
      <c r="X60" s="6"/>
      <c r="Y60" s="117"/>
      <c r="Z60" s="20"/>
      <c r="AA60" s="21"/>
      <c r="AB60" s="21"/>
      <c r="AC60" s="21"/>
      <c r="AD60" s="21"/>
      <c r="AE60" s="21"/>
      <c r="AF60" s="20"/>
      <c r="AG60" s="20"/>
      <c r="AH60" s="20"/>
      <c r="AI60" s="20"/>
      <c r="AJ60" s="20"/>
      <c r="AK60" s="6"/>
      <c r="AL60" s="21"/>
      <c r="AM60" s="20"/>
      <c r="AN60" s="6"/>
      <c r="AO60" s="116"/>
      <c r="AP60" s="50"/>
      <c r="AQ60" s="50"/>
      <c r="AR60" s="610"/>
      <c r="AU60" s="15"/>
      <c r="AV60" s="15"/>
      <c r="AW60" s="15"/>
      <c r="AX60" s="15"/>
      <c r="AY60" s="15"/>
      <c r="BQ60" s="5"/>
      <c r="BR60" s="5"/>
      <c r="BS60" s="5"/>
      <c r="BT60" s="5"/>
    </row>
    <row r="61" spans="1:72" ht="12">
      <c r="A61" s="48">
        <f t="shared" si="2"/>
        <v>10</v>
      </c>
      <c r="B61" s="332" t="s">
        <v>281</v>
      </c>
      <c r="C61" s="232" t="s">
        <v>213</v>
      </c>
      <c r="D61" s="1942" t="s">
        <v>1568</v>
      </c>
      <c r="E61" s="1947" t="s">
        <v>229</v>
      </c>
      <c r="F61" s="627" t="s">
        <v>118</v>
      </c>
      <c r="G61" s="33"/>
      <c r="H61" s="33"/>
      <c r="I61" s="67"/>
      <c r="J61" s="429"/>
      <c r="K61" s="47">
        <v>299817</v>
      </c>
      <c r="L61" s="626" t="s">
        <v>284</v>
      </c>
      <c r="M61" s="625"/>
      <c r="N61" s="353">
        <v>41913</v>
      </c>
      <c r="O61" s="353">
        <v>42735</v>
      </c>
      <c r="P61" s="57">
        <f t="shared" si="3"/>
        <v>27.4</v>
      </c>
      <c r="Q61" s="59">
        <f t="shared" ca="1" si="5"/>
        <v>-221</v>
      </c>
      <c r="R61" s="117" t="s">
        <v>10</v>
      </c>
      <c r="T61" s="116"/>
      <c r="U61" s="6"/>
      <c r="V61" s="6"/>
      <c r="W61" s="6"/>
      <c r="X61" s="6"/>
      <c r="Y61" s="117"/>
      <c r="Z61" s="20"/>
      <c r="AA61" s="21"/>
      <c r="AB61" s="21"/>
      <c r="AC61" s="21"/>
      <c r="AD61" s="21"/>
      <c r="AE61" s="21"/>
      <c r="AF61" s="20"/>
      <c r="AG61" s="20"/>
      <c r="AH61" s="20"/>
      <c r="AI61" s="20"/>
      <c r="AJ61" s="20"/>
      <c r="AK61" s="6"/>
      <c r="AL61" s="21"/>
      <c r="AM61" s="20"/>
      <c r="AN61" s="6"/>
      <c r="AO61" s="116"/>
      <c r="AP61" s="50"/>
      <c r="AQ61" s="50"/>
      <c r="AR61" s="610"/>
      <c r="AU61" s="15"/>
      <c r="AV61" s="15"/>
      <c r="AW61" s="15"/>
      <c r="AX61" s="15"/>
      <c r="AY61" s="15"/>
      <c r="BQ61" s="5"/>
      <c r="BR61" s="5"/>
      <c r="BS61" s="5"/>
      <c r="BT61" s="5"/>
    </row>
    <row r="62" spans="1:72">
      <c r="A62" s="48">
        <f t="shared" si="2"/>
        <v>11</v>
      </c>
      <c r="B62" s="499" t="s">
        <v>281</v>
      </c>
      <c r="C62" s="232" t="s">
        <v>282</v>
      </c>
      <c r="D62" s="1942" t="s">
        <v>1568</v>
      </c>
      <c r="E62" s="1947" t="s">
        <v>229</v>
      </c>
      <c r="F62" s="627" t="s">
        <v>118</v>
      </c>
      <c r="G62" s="33"/>
      <c r="H62" s="33"/>
      <c r="I62" s="67">
        <f t="shared" si="4"/>
        <v>0</v>
      </c>
      <c r="J62" s="69"/>
      <c r="K62" s="629"/>
      <c r="L62" s="628" t="s">
        <v>484</v>
      </c>
      <c r="M62" s="611"/>
      <c r="N62" s="353">
        <v>42461</v>
      </c>
      <c r="O62" s="353">
        <v>42735</v>
      </c>
      <c r="P62" s="57">
        <f t="shared" si="3"/>
        <v>9.1333333333333329</v>
      </c>
      <c r="Q62" s="59">
        <f t="shared" ca="1" si="5"/>
        <v>-221</v>
      </c>
      <c r="R62" s="117" t="s">
        <v>10</v>
      </c>
      <c r="T62" s="116"/>
      <c r="U62" s="6"/>
      <c r="V62" s="6"/>
      <c r="W62" s="6"/>
      <c r="X62" s="6"/>
      <c r="Y62" s="117"/>
      <c r="Z62" s="20"/>
      <c r="AA62" s="21"/>
      <c r="AB62" s="21"/>
      <c r="AC62" s="21"/>
      <c r="AD62" s="21"/>
      <c r="AE62" s="21"/>
      <c r="AF62" s="20"/>
      <c r="AG62" s="20"/>
      <c r="AH62" s="20"/>
      <c r="AI62" s="20"/>
      <c r="AJ62" s="20"/>
      <c r="AK62" s="6"/>
      <c r="AL62" s="21"/>
      <c r="AM62" s="20"/>
      <c r="AN62" s="6"/>
      <c r="AO62" s="116"/>
      <c r="AP62" s="50"/>
      <c r="AQ62" s="50"/>
      <c r="AR62" s="610"/>
      <c r="AU62" s="15"/>
      <c r="AV62" s="15"/>
      <c r="AW62" s="15"/>
      <c r="AX62" s="15"/>
      <c r="AY62" s="15"/>
      <c r="BQ62" s="5"/>
      <c r="BR62" s="5"/>
      <c r="BS62" s="5"/>
      <c r="BT62" s="5"/>
    </row>
    <row r="63" spans="1:72" ht="23.25" customHeight="1">
      <c r="A63" s="48">
        <f t="shared" si="2"/>
        <v>12</v>
      </c>
      <c r="B63" s="616" t="s">
        <v>135</v>
      </c>
      <c r="C63" s="1938" t="s">
        <v>136</v>
      </c>
      <c r="D63" s="1941" t="s">
        <v>1552</v>
      </c>
      <c r="E63" s="1940" t="s">
        <v>230</v>
      </c>
      <c r="F63" s="627" t="s">
        <v>118</v>
      </c>
      <c r="G63" s="33" t="s">
        <v>20</v>
      </c>
      <c r="H63" s="33" t="s">
        <v>20</v>
      </c>
      <c r="I63" s="67" t="e">
        <f>H63-G63</f>
        <v>#VALUE!</v>
      </c>
      <c r="J63" s="428"/>
      <c r="K63" s="49">
        <v>176000</v>
      </c>
      <c r="L63" s="612"/>
      <c r="M63" s="611"/>
      <c r="N63" s="353">
        <v>42491</v>
      </c>
      <c r="O63" s="34" t="s">
        <v>20</v>
      </c>
      <c r="P63" s="60" t="e">
        <f>(O63-N63)/30</f>
        <v>#VALUE!</v>
      </c>
      <c r="Q63" s="59" t="e">
        <f ca="1">O63-$J$1</f>
        <v>#VALUE!</v>
      </c>
      <c r="R63" s="294"/>
      <c r="T63" s="116"/>
      <c r="U63" s="6"/>
      <c r="V63" s="6" t="s">
        <v>197</v>
      </c>
      <c r="W63" s="6"/>
      <c r="X63" s="6"/>
      <c r="Y63" s="117"/>
      <c r="Z63" s="20"/>
      <c r="AA63" s="6"/>
      <c r="AB63" s="116"/>
      <c r="AC63" s="20"/>
      <c r="AD63" s="6"/>
      <c r="AE63" s="21"/>
      <c r="AF63" s="20"/>
      <c r="AG63" s="20"/>
      <c r="AH63" s="20"/>
      <c r="AI63" s="20"/>
      <c r="AJ63" s="20"/>
      <c r="AK63" s="6"/>
      <c r="AL63" s="21" t="s">
        <v>197</v>
      </c>
      <c r="AM63" s="20" t="s">
        <v>197</v>
      </c>
      <c r="AN63" s="6" t="s">
        <v>197</v>
      </c>
      <c r="AO63" s="115"/>
      <c r="AP63" s="224"/>
      <c r="AQ63" s="224"/>
      <c r="AR63" s="619" t="s">
        <v>141</v>
      </c>
      <c r="AS63" s="263"/>
      <c r="AT63" s="188"/>
      <c r="AU63" s="15"/>
      <c r="AV63" s="15"/>
      <c r="AW63" s="15"/>
      <c r="AX63" s="15"/>
      <c r="AY63" s="15"/>
      <c r="BQ63" s="5"/>
      <c r="BR63" s="5"/>
      <c r="BS63" s="5"/>
      <c r="BT63" s="5"/>
    </row>
    <row r="64" spans="1:72" ht="12">
      <c r="A64" s="48">
        <f t="shared" si="2"/>
        <v>13</v>
      </c>
      <c r="B64" s="332" t="s">
        <v>226</v>
      </c>
      <c r="C64" s="232" t="s">
        <v>196</v>
      </c>
      <c r="D64" s="1942" t="s">
        <v>1569</v>
      </c>
      <c r="E64" s="1947" t="s">
        <v>229</v>
      </c>
      <c r="F64" s="300" t="s">
        <v>11</v>
      </c>
      <c r="G64" s="33"/>
      <c r="H64" s="33"/>
      <c r="I64" s="67">
        <f>H64-G64</f>
        <v>0</v>
      </c>
      <c r="J64" s="429">
        <v>2442791</v>
      </c>
      <c r="K64" s="47"/>
      <c r="L64" s="626"/>
      <c r="M64" s="625"/>
      <c r="N64" s="353">
        <v>42095</v>
      </c>
      <c r="O64" s="293">
        <v>43190</v>
      </c>
      <c r="P64" s="57">
        <f>(O64-N64)/30</f>
        <v>36.5</v>
      </c>
      <c r="Q64" s="59">
        <f ca="1">O64-$J$1</f>
        <v>234</v>
      </c>
      <c r="R64" s="117" t="s">
        <v>11</v>
      </c>
      <c r="T64" s="116"/>
      <c r="U64" s="6"/>
      <c r="V64" s="6"/>
      <c r="W64" s="6"/>
      <c r="X64" s="6"/>
      <c r="Y64" s="117"/>
      <c r="Z64" s="20"/>
      <c r="AA64" s="21"/>
      <c r="AB64" s="21"/>
      <c r="AC64" s="21"/>
      <c r="AD64" s="21"/>
      <c r="AE64" s="21"/>
      <c r="AF64" s="20"/>
      <c r="AG64" s="20"/>
      <c r="AH64" s="20"/>
      <c r="AI64" s="20"/>
      <c r="AJ64" s="20"/>
      <c r="AK64" s="6"/>
      <c r="AL64" s="21"/>
      <c r="AM64" s="20"/>
      <c r="AN64" s="6"/>
      <c r="AO64" s="116"/>
      <c r="AP64" s="50"/>
      <c r="AQ64" s="50"/>
      <c r="AR64" s="610"/>
      <c r="AU64" s="15"/>
      <c r="AV64" s="15"/>
      <c r="AW64" s="15"/>
      <c r="AX64" s="15"/>
      <c r="AY64" s="15"/>
      <c r="BQ64" s="5"/>
      <c r="BR64" s="5"/>
      <c r="BS64" s="5"/>
      <c r="BT64" s="5"/>
    </row>
    <row r="65" spans="1:72" ht="12">
      <c r="A65" s="48">
        <f t="shared" si="2"/>
        <v>14</v>
      </c>
      <c r="B65" s="333" t="s">
        <v>222</v>
      </c>
      <c r="C65" s="1943" t="s">
        <v>208</v>
      </c>
      <c r="D65" s="1944" t="s">
        <v>1570</v>
      </c>
      <c r="E65" s="1948" t="s">
        <v>229</v>
      </c>
      <c r="F65" s="1949" t="s">
        <v>118</v>
      </c>
      <c r="G65" s="33">
        <v>42339</v>
      </c>
      <c r="H65" s="33">
        <v>42353</v>
      </c>
      <c r="I65" s="67">
        <f>H65-G65</f>
        <v>14</v>
      </c>
      <c r="J65" s="429">
        <v>1020743</v>
      </c>
      <c r="K65" s="47"/>
      <c r="L65" s="612"/>
      <c r="M65" s="611"/>
      <c r="N65" s="353">
        <v>42370</v>
      </c>
      <c r="O65" s="34">
        <v>42794</v>
      </c>
      <c r="P65" s="57">
        <f>(O65-N65)/30</f>
        <v>14.133333333333333</v>
      </c>
      <c r="Q65" s="59">
        <f ca="1">O65-$J$1</f>
        <v>-162</v>
      </c>
      <c r="R65" s="117" t="s">
        <v>11</v>
      </c>
      <c r="T65" s="116"/>
      <c r="U65" s="6"/>
      <c r="V65" s="6"/>
      <c r="W65" s="6"/>
      <c r="X65" s="6" t="s">
        <v>197</v>
      </c>
      <c r="Y65" s="117"/>
      <c r="Z65" s="20"/>
      <c r="AA65" s="20"/>
      <c r="AB65" s="116"/>
      <c r="AC65" s="20"/>
      <c r="AD65" s="20"/>
      <c r="AE65" s="21" t="s">
        <v>197</v>
      </c>
      <c r="AF65" s="20"/>
      <c r="AG65" s="20" t="s">
        <v>197</v>
      </c>
      <c r="AH65" s="20" t="s">
        <v>197</v>
      </c>
      <c r="AI65" s="20"/>
      <c r="AJ65" s="20"/>
      <c r="AK65" s="20" t="s">
        <v>197</v>
      </c>
      <c r="AL65" s="21"/>
      <c r="AM65" s="20"/>
      <c r="AN65" s="6"/>
      <c r="AO65" s="116"/>
      <c r="AP65" s="50"/>
      <c r="AQ65" s="50"/>
      <c r="AR65" s="619" t="s">
        <v>183</v>
      </c>
      <c r="AS65" s="263"/>
      <c r="AT65" s="188"/>
      <c r="AU65" s="15"/>
      <c r="AV65" s="15"/>
      <c r="AW65" s="15"/>
      <c r="AX65" s="15"/>
      <c r="AY65" s="15"/>
      <c r="BQ65" s="5"/>
      <c r="BR65" s="5"/>
      <c r="BS65" s="5"/>
      <c r="BT65" s="5"/>
    </row>
    <row r="66" spans="1:72" ht="12">
      <c r="A66" s="48">
        <f t="shared" si="2"/>
        <v>15</v>
      </c>
      <c r="B66" s="624" t="s">
        <v>178</v>
      </c>
      <c r="C66" s="232" t="s">
        <v>792</v>
      </c>
      <c r="D66" s="1942" t="s">
        <v>1552</v>
      </c>
      <c r="E66" s="1947" t="s">
        <v>229</v>
      </c>
      <c r="F66" s="300" t="s">
        <v>118</v>
      </c>
      <c r="G66" s="33">
        <v>42401</v>
      </c>
      <c r="H66" s="33">
        <v>42886</v>
      </c>
      <c r="I66" s="67">
        <f>H66-G66</f>
        <v>485</v>
      </c>
      <c r="J66" s="429">
        <v>643963</v>
      </c>
      <c r="K66" s="47"/>
      <c r="L66" s="612"/>
      <c r="M66" s="611"/>
      <c r="N66" s="353">
        <v>42461</v>
      </c>
      <c r="O66" s="34">
        <v>42824</v>
      </c>
      <c r="P66" s="57">
        <f>(O66-N66)/30</f>
        <v>12.1</v>
      </c>
      <c r="Q66" s="59">
        <f ca="1">O66-$J$1</f>
        <v>-132</v>
      </c>
      <c r="R66" s="117" t="s">
        <v>11</v>
      </c>
      <c r="T66" s="116"/>
      <c r="U66" s="6"/>
      <c r="V66" s="6"/>
      <c r="W66" s="6" t="s">
        <v>197</v>
      </c>
      <c r="X66" s="6" t="s">
        <v>197</v>
      </c>
      <c r="Y66" s="117"/>
      <c r="Z66" s="20"/>
      <c r="AA66" s="6"/>
      <c r="AB66" s="116"/>
      <c r="AC66" s="20"/>
      <c r="AD66" s="6"/>
      <c r="AE66" s="21"/>
      <c r="AF66" s="20"/>
      <c r="AG66" s="20"/>
      <c r="AH66" s="20"/>
      <c r="AI66" s="20"/>
      <c r="AJ66" s="20"/>
      <c r="AK66" s="6" t="s">
        <v>197</v>
      </c>
      <c r="AL66" s="21"/>
      <c r="AM66" s="20"/>
      <c r="AN66" s="6"/>
      <c r="AO66" s="116"/>
      <c r="AP66" s="50"/>
      <c r="AQ66" s="50"/>
      <c r="AR66" s="610" t="s">
        <v>179</v>
      </c>
      <c r="AS66" s="263"/>
      <c r="AT66" s="188"/>
      <c r="AU66" s="15"/>
      <c r="AV66" s="15"/>
      <c r="AW66" s="15"/>
      <c r="AX66" s="15"/>
      <c r="AY66" s="15"/>
      <c r="BQ66" s="5"/>
      <c r="BR66" s="5"/>
      <c r="BS66" s="5"/>
      <c r="BT66" s="5"/>
    </row>
    <row r="67" spans="1:72">
      <c r="A67" s="48">
        <f t="shared" si="2"/>
        <v>16</v>
      </c>
      <c r="B67" s="623" t="s">
        <v>471</v>
      </c>
      <c r="C67" s="232" t="s">
        <v>472</v>
      </c>
      <c r="D67" s="1942" t="s">
        <v>1552</v>
      </c>
      <c r="E67" s="1940" t="s">
        <v>230</v>
      </c>
      <c r="F67" s="1949" t="s">
        <v>118</v>
      </c>
      <c r="G67" s="33">
        <v>42645</v>
      </c>
      <c r="H67" s="33">
        <v>42649</v>
      </c>
      <c r="I67" s="67">
        <f t="shared" si="4"/>
        <v>4</v>
      </c>
      <c r="J67" s="69">
        <v>276780</v>
      </c>
      <c r="K67" s="47"/>
      <c r="L67" s="612"/>
      <c r="M67" s="611"/>
      <c r="N67" s="353">
        <v>42649</v>
      </c>
      <c r="O67" s="34">
        <v>42771</v>
      </c>
      <c r="P67" s="57">
        <f t="shared" si="3"/>
        <v>4.0666666666666664</v>
      </c>
      <c r="Q67" s="59">
        <f t="shared" ca="1" si="5"/>
        <v>-185</v>
      </c>
      <c r="R67" s="117"/>
      <c r="T67" s="116"/>
      <c r="U67" s="6"/>
      <c r="V67" s="6"/>
      <c r="W67" s="6"/>
      <c r="X67" s="6"/>
      <c r="Y67" s="117"/>
      <c r="Z67" s="20"/>
      <c r="AA67" s="21"/>
      <c r="AB67" s="21"/>
      <c r="AC67" s="21"/>
      <c r="AD67" s="21"/>
      <c r="AE67" s="21"/>
      <c r="AF67" s="20"/>
      <c r="AG67" s="20"/>
      <c r="AH67" s="20"/>
      <c r="AI67" s="20"/>
      <c r="AJ67" s="20"/>
      <c r="AK67" s="6"/>
      <c r="AL67" s="21"/>
      <c r="AM67" s="20"/>
      <c r="AN67" s="6"/>
      <c r="AO67" s="116"/>
      <c r="AP67" s="50"/>
      <c r="AQ67" s="50"/>
      <c r="AR67" s="610"/>
      <c r="AU67" s="15"/>
      <c r="AV67" s="15"/>
      <c r="AW67" s="15"/>
      <c r="AX67" s="15"/>
      <c r="AY67" s="15"/>
      <c r="BQ67" s="5"/>
      <c r="BR67" s="5"/>
      <c r="BS67" s="5"/>
      <c r="BT67" s="5"/>
    </row>
    <row r="68" spans="1:72">
      <c r="A68" s="48">
        <f t="shared" si="2"/>
        <v>17</v>
      </c>
      <c r="B68" s="623" t="s">
        <v>471</v>
      </c>
      <c r="C68" s="232" t="s">
        <v>791</v>
      </c>
      <c r="D68" s="1946" t="s">
        <v>1552</v>
      </c>
      <c r="E68" s="1950" t="s">
        <v>39</v>
      </c>
      <c r="F68" s="1949" t="s">
        <v>118</v>
      </c>
      <c r="G68" s="33">
        <v>42645</v>
      </c>
      <c r="H68" s="33">
        <v>42649</v>
      </c>
      <c r="I68" s="67">
        <f t="shared" si="4"/>
        <v>4</v>
      </c>
      <c r="J68" s="69"/>
      <c r="K68" s="47"/>
      <c r="L68" s="612"/>
      <c r="M68" s="611"/>
      <c r="N68" s="353">
        <v>42649</v>
      </c>
      <c r="O68" s="34">
        <v>42771</v>
      </c>
      <c r="P68" s="57">
        <f t="shared" si="3"/>
        <v>4.0666666666666664</v>
      </c>
      <c r="Q68" s="59">
        <f t="shared" ca="1" si="5"/>
        <v>-185</v>
      </c>
      <c r="R68" s="117"/>
      <c r="T68" s="116"/>
      <c r="U68" s="6"/>
      <c r="V68" s="6"/>
      <c r="W68" s="6"/>
      <c r="X68" s="6"/>
      <c r="Y68" s="117"/>
      <c r="Z68" s="20"/>
      <c r="AA68" s="21"/>
      <c r="AB68" s="21"/>
      <c r="AC68" s="21"/>
      <c r="AD68" s="21"/>
      <c r="AE68" s="21"/>
      <c r="AF68" s="20"/>
      <c r="AG68" s="20"/>
      <c r="AH68" s="20"/>
      <c r="AI68" s="20"/>
      <c r="AJ68" s="20"/>
      <c r="AK68" s="6"/>
      <c r="AL68" s="21"/>
      <c r="AM68" s="20"/>
      <c r="AN68" s="6"/>
      <c r="AO68" s="116"/>
      <c r="AP68" s="50"/>
      <c r="AQ68" s="50"/>
      <c r="AR68" s="610"/>
      <c r="AU68" s="15"/>
      <c r="AV68" s="15"/>
      <c r="AW68" s="15"/>
      <c r="AX68" s="15"/>
      <c r="AY68" s="15"/>
      <c r="BQ68" s="5"/>
      <c r="BR68" s="5"/>
      <c r="BS68" s="5"/>
      <c r="BT68" s="5"/>
    </row>
    <row r="69" spans="1:72">
      <c r="A69" s="48">
        <f t="shared" si="2"/>
        <v>18</v>
      </c>
      <c r="B69" s="623" t="s">
        <v>186</v>
      </c>
      <c r="C69" s="232" t="s">
        <v>42</v>
      </c>
      <c r="D69" s="1946" t="s">
        <v>1552</v>
      </c>
      <c r="E69" s="1940" t="s">
        <v>230</v>
      </c>
      <c r="F69" s="1949" t="s">
        <v>118</v>
      </c>
      <c r="G69" s="33">
        <v>42610</v>
      </c>
      <c r="H69" s="33">
        <v>42614</v>
      </c>
      <c r="I69" s="67">
        <f t="shared" si="4"/>
        <v>4</v>
      </c>
      <c r="J69" s="69">
        <v>581996</v>
      </c>
      <c r="K69" s="47"/>
      <c r="L69" s="612"/>
      <c r="M69" s="611"/>
      <c r="N69" s="353">
        <v>42614</v>
      </c>
      <c r="O69" s="34">
        <v>42736</v>
      </c>
      <c r="P69" s="57">
        <f t="shared" si="3"/>
        <v>4.0666666666666664</v>
      </c>
      <c r="Q69" s="59">
        <f t="shared" ca="1" si="5"/>
        <v>-220</v>
      </c>
      <c r="R69" s="117"/>
      <c r="T69" s="116"/>
      <c r="U69" s="6"/>
      <c r="V69" s="6"/>
      <c r="W69" s="6"/>
      <c r="X69" s="6"/>
      <c r="Y69" s="117"/>
      <c r="Z69" s="20"/>
      <c r="AA69" s="21"/>
      <c r="AB69" s="21"/>
      <c r="AC69" s="21"/>
      <c r="AD69" s="21"/>
      <c r="AE69" s="21"/>
      <c r="AF69" s="20"/>
      <c r="AG69" s="20"/>
      <c r="AH69" s="20"/>
      <c r="AI69" s="20"/>
      <c r="AJ69" s="20"/>
      <c r="AK69" s="6"/>
      <c r="AL69" s="21"/>
      <c r="AM69" s="20"/>
      <c r="AN69" s="6"/>
      <c r="AO69" s="116"/>
      <c r="AP69" s="50"/>
      <c r="AQ69" s="50"/>
      <c r="AR69" s="610"/>
      <c r="AU69" s="15"/>
      <c r="AV69" s="15"/>
      <c r="AW69" s="15"/>
      <c r="AX69" s="15"/>
      <c r="AY69" s="15"/>
      <c r="BQ69" s="5"/>
      <c r="BR69" s="5"/>
      <c r="BS69" s="5"/>
      <c r="BT69" s="5"/>
    </row>
    <row r="70" spans="1:72">
      <c r="A70" s="48">
        <f t="shared" si="2"/>
        <v>19</v>
      </c>
      <c r="B70" s="72" t="s">
        <v>135</v>
      </c>
      <c r="C70" s="1943" t="s">
        <v>466</v>
      </c>
      <c r="D70" s="1946" t="s">
        <v>1552</v>
      </c>
      <c r="E70" s="1940" t="s">
        <v>230</v>
      </c>
      <c r="F70" s="68" t="s">
        <v>18</v>
      </c>
      <c r="G70" s="33"/>
      <c r="H70" s="33"/>
      <c r="I70" s="67"/>
      <c r="J70" s="69">
        <v>864108</v>
      </c>
      <c r="K70" s="47"/>
      <c r="L70" s="612"/>
      <c r="M70" s="611"/>
      <c r="N70" s="353">
        <v>42644</v>
      </c>
      <c r="O70" s="34">
        <v>43008</v>
      </c>
      <c r="P70" s="57">
        <f>(O70-N70)/30</f>
        <v>12.133333333333333</v>
      </c>
      <c r="Q70" s="59">
        <f t="shared" ca="1" si="5"/>
        <v>52</v>
      </c>
      <c r="R70" s="117"/>
      <c r="T70" s="116"/>
      <c r="U70" s="6"/>
      <c r="V70" s="6"/>
      <c r="W70" s="6"/>
      <c r="X70" s="6"/>
      <c r="Y70" s="117"/>
      <c r="Z70" s="20"/>
      <c r="AA70" s="21"/>
      <c r="AB70" s="21"/>
      <c r="AC70" s="21"/>
      <c r="AD70" s="21"/>
      <c r="AE70" s="21"/>
      <c r="AF70" s="20"/>
      <c r="AG70" s="20"/>
      <c r="AH70" s="20"/>
      <c r="AI70" s="20"/>
      <c r="AJ70" s="20"/>
      <c r="AK70" s="6"/>
      <c r="AL70" s="21"/>
      <c r="AM70" s="20"/>
      <c r="AN70" s="6"/>
      <c r="AO70" s="116"/>
      <c r="AP70" s="50"/>
      <c r="AQ70" s="50"/>
      <c r="AR70" s="610"/>
      <c r="AU70" s="15"/>
      <c r="AV70" s="15"/>
      <c r="AW70" s="15"/>
      <c r="AX70" s="15"/>
      <c r="AY70" s="15"/>
      <c r="BQ70" s="5"/>
      <c r="BR70" s="5"/>
      <c r="BS70" s="5"/>
      <c r="BT70" s="5"/>
    </row>
    <row r="71" spans="1:72">
      <c r="A71" s="48">
        <f t="shared" si="2"/>
        <v>20</v>
      </c>
      <c r="B71" s="72" t="s">
        <v>790</v>
      </c>
      <c r="C71" s="1943" t="s">
        <v>789</v>
      </c>
      <c r="D71" s="1946" t="s">
        <v>1552</v>
      </c>
      <c r="E71" s="1951" t="s">
        <v>230</v>
      </c>
      <c r="F71" s="68" t="s">
        <v>118</v>
      </c>
      <c r="G71" s="33"/>
      <c r="H71" s="33"/>
      <c r="I71" s="67"/>
      <c r="J71" s="69">
        <v>189268</v>
      </c>
      <c r="K71" s="47"/>
      <c r="L71" s="612"/>
      <c r="M71" s="611"/>
      <c r="N71" s="353">
        <v>42720</v>
      </c>
      <c r="O71" s="34">
        <v>42825</v>
      </c>
      <c r="P71" s="57">
        <f>(O71-N71)/30</f>
        <v>3.5</v>
      </c>
      <c r="Q71" s="59">
        <f t="shared" ca="1" si="5"/>
        <v>-131</v>
      </c>
      <c r="R71" s="117"/>
      <c r="T71" s="116"/>
      <c r="U71" s="6"/>
      <c r="V71" s="6"/>
      <c r="W71" s="6"/>
      <c r="X71" s="6"/>
      <c r="Y71" s="117"/>
      <c r="Z71" s="20"/>
      <c r="AA71" s="21"/>
      <c r="AB71" s="21"/>
      <c r="AC71" s="21"/>
      <c r="AD71" s="21"/>
      <c r="AE71" s="21"/>
      <c r="AF71" s="20"/>
      <c r="AG71" s="20"/>
      <c r="AH71" s="20"/>
      <c r="AI71" s="20"/>
      <c r="AJ71" s="20"/>
      <c r="AK71" s="6"/>
      <c r="AL71" s="21"/>
      <c r="AM71" s="20"/>
      <c r="AN71" s="6"/>
      <c r="AO71" s="116"/>
      <c r="AP71" s="50"/>
      <c r="AQ71" s="50"/>
      <c r="AR71" s="610"/>
      <c r="AU71" s="15"/>
      <c r="AV71" s="15"/>
      <c r="AW71" s="15"/>
      <c r="AX71" s="15"/>
      <c r="AY71" s="15"/>
      <c r="BQ71" s="5"/>
      <c r="BR71" s="5"/>
      <c r="BS71" s="5"/>
      <c r="BT71" s="5"/>
    </row>
    <row r="72" spans="1:72" ht="22.5">
      <c r="A72" s="48">
        <f t="shared" si="2"/>
        <v>21</v>
      </c>
      <c r="B72" s="618" t="s">
        <v>180</v>
      </c>
      <c r="C72" s="232" t="s">
        <v>788</v>
      </c>
      <c r="D72" s="1946" t="s">
        <v>1552</v>
      </c>
      <c r="E72" s="1950" t="s">
        <v>39</v>
      </c>
      <c r="F72" s="300" t="s">
        <v>11</v>
      </c>
      <c r="G72" s="33"/>
      <c r="H72" s="33"/>
      <c r="I72" s="67">
        <f>H72-G72</f>
        <v>0</v>
      </c>
      <c r="J72" s="69">
        <v>149000</v>
      </c>
      <c r="K72" s="47"/>
      <c r="L72" s="612"/>
      <c r="M72" s="611"/>
      <c r="N72" s="353">
        <v>42720</v>
      </c>
      <c r="O72" s="34">
        <v>42825</v>
      </c>
      <c r="P72" s="57">
        <f>(O72-N72)/30</f>
        <v>3.5</v>
      </c>
      <c r="Q72" s="59">
        <f t="shared" ca="1" si="5"/>
        <v>-131</v>
      </c>
      <c r="R72" s="117" t="s">
        <v>11</v>
      </c>
      <c r="T72" s="116"/>
      <c r="U72" s="6"/>
      <c r="V72" s="6"/>
      <c r="W72" s="6"/>
      <c r="X72" s="6"/>
      <c r="Y72" s="117"/>
      <c r="Z72" s="20"/>
      <c r="AA72" s="20"/>
      <c r="AB72" s="116"/>
      <c r="AC72" s="20"/>
      <c r="AD72" s="20"/>
      <c r="AE72" s="21"/>
      <c r="AF72" s="20"/>
      <c r="AG72" s="20"/>
      <c r="AH72" s="20"/>
      <c r="AI72" s="20"/>
      <c r="AJ72" s="20"/>
      <c r="AK72" s="6"/>
      <c r="AL72" s="21"/>
      <c r="AM72" s="20"/>
      <c r="AN72" s="6"/>
      <c r="AO72" s="116"/>
      <c r="AP72" s="50"/>
      <c r="AQ72" s="50"/>
      <c r="AR72" s="610"/>
      <c r="AS72" s="263"/>
      <c r="AT72" s="188" t="s">
        <v>209</v>
      </c>
      <c r="AU72" s="15"/>
      <c r="AV72" s="15"/>
      <c r="AW72" s="15"/>
      <c r="AX72" s="15"/>
      <c r="AY72" s="15"/>
      <c r="BQ72" s="5"/>
      <c r="BR72" s="5"/>
      <c r="BS72" s="5"/>
      <c r="BT72" s="5"/>
    </row>
    <row r="73" spans="1:72">
      <c r="A73" s="48">
        <f t="shared" si="2"/>
        <v>22</v>
      </c>
      <c r="B73" s="620" t="s">
        <v>139</v>
      </c>
      <c r="C73" s="1952" t="s">
        <v>787</v>
      </c>
      <c r="D73" s="1946" t="s">
        <v>1552</v>
      </c>
      <c r="E73" s="1940" t="s">
        <v>230</v>
      </c>
      <c r="F73" s="225" t="s">
        <v>18</v>
      </c>
      <c r="G73" s="33">
        <v>43009</v>
      </c>
      <c r="H73" s="33">
        <v>43070</v>
      </c>
      <c r="I73" s="67"/>
      <c r="J73" s="622">
        <f>1057120+711366</f>
        <v>1768486</v>
      </c>
      <c r="K73" s="622"/>
      <c r="L73" s="612"/>
      <c r="M73" s="611"/>
      <c r="N73" s="353">
        <v>42705</v>
      </c>
      <c r="O73" s="34">
        <v>43069</v>
      </c>
      <c r="P73" s="57">
        <f>(O73-N73)/30</f>
        <v>12.133333333333333</v>
      </c>
      <c r="Q73" s="59">
        <f t="shared" ca="1" si="5"/>
        <v>113</v>
      </c>
      <c r="R73" s="117"/>
      <c r="T73" s="116"/>
      <c r="U73" s="6"/>
      <c r="V73" s="6"/>
      <c r="W73" s="6"/>
      <c r="X73" s="6"/>
      <c r="Y73" s="117"/>
      <c r="Z73" s="20"/>
      <c r="AA73" s="21"/>
      <c r="AB73" s="116"/>
      <c r="AC73" s="20"/>
      <c r="AD73" s="21"/>
      <c r="AE73" s="21"/>
      <c r="AF73" s="20"/>
      <c r="AG73" s="20"/>
      <c r="AH73" s="20"/>
      <c r="AI73" s="20"/>
      <c r="AJ73" s="20"/>
      <c r="AK73" s="6"/>
      <c r="AL73" s="21"/>
      <c r="AM73" s="20"/>
      <c r="AN73" s="6"/>
      <c r="AO73" s="116"/>
      <c r="AP73" s="50"/>
      <c r="AQ73" s="50"/>
      <c r="AR73" s="619"/>
      <c r="AS73" s="263"/>
      <c r="AT73" s="188"/>
      <c r="AU73" s="15"/>
      <c r="AV73" s="15"/>
      <c r="AW73" s="15"/>
      <c r="AX73" s="15"/>
      <c r="AY73" s="15"/>
      <c r="BQ73" s="5"/>
      <c r="BR73" s="5"/>
      <c r="BS73" s="5"/>
      <c r="BT73" s="5"/>
    </row>
    <row r="74" spans="1:72">
      <c r="A74" s="48"/>
      <c r="B74" s="620" t="s">
        <v>139</v>
      </c>
      <c r="C74" s="1953" t="s">
        <v>786</v>
      </c>
      <c r="D74" s="1946" t="s">
        <v>1552</v>
      </c>
      <c r="E74" s="1950" t="s">
        <v>39</v>
      </c>
      <c r="F74" s="225" t="s">
        <v>18</v>
      </c>
      <c r="G74" s="33"/>
      <c r="H74" s="33"/>
      <c r="I74" s="67"/>
      <c r="J74" s="295">
        <v>505262</v>
      </c>
      <c r="K74" s="295"/>
      <c r="L74" s="612"/>
      <c r="M74" s="611"/>
      <c r="N74" s="353"/>
      <c r="O74" s="34"/>
      <c r="P74" s="60"/>
      <c r="Q74" s="59"/>
      <c r="R74" s="112"/>
      <c r="T74" s="259"/>
      <c r="U74" s="25"/>
      <c r="V74" s="25"/>
      <c r="W74" s="25"/>
      <c r="X74" s="25"/>
      <c r="Y74" s="112"/>
      <c r="Z74" s="26"/>
      <c r="AA74" s="26"/>
      <c r="AB74" s="259"/>
      <c r="AC74" s="26"/>
      <c r="AD74" s="26"/>
      <c r="AE74" s="24"/>
      <c r="AF74" s="26"/>
      <c r="AG74" s="26"/>
      <c r="AH74" s="26"/>
      <c r="AI74" s="26"/>
      <c r="AJ74" s="26"/>
      <c r="AK74" s="25"/>
      <c r="AL74" s="24"/>
      <c r="AM74" s="26"/>
      <c r="AN74" s="25"/>
      <c r="AO74" s="259"/>
      <c r="AP74" s="621"/>
      <c r="AQ74" s="621"/>
      <c r="AR74" s="619"/>
      <c r="AS74" s="263"/>
      <c r="AT74" s="188"/>
      <c r="AU74" s="15"/>
      <c r="AV74" s="15"/>
      <c r="AW74" s="15"/>
      <c r="AX74" s="15"/>
      <c r="AY74" s="15"/>
      <c r="BQ74" s="5"/>
      <c r="BR74" s="5"/>
      <c r="BS74" s="5"/>
      <c r="BT74" s="5"/>
    </row>
    <row r="75" spans="1:72" ht="23.25" customHeight="1">
      <c r="A75" s="48">
        <f>A73+1</f>
        <v>23</v>
      </c>
      <c r="B75" s="616" t="s">
        <v>782</v>
      </c>
      <c r="C75" s="1953" t="s">
        <v>175</v>
      </c>
      <c r="D75" s="1944" t="s">
        <v>1570</v>
      </c>
      <c r="E75" s="1947" t="s">
        <v>229</v>
      </c>
      <c r="F75" s="225" t="s">
        <v>18</v>
      </c>
      <c r="G75" s="33">
        <v>42795</v>
      </c>
      <c r="H75" s="33" t="s">
        <v>20</v>
      </c>
      <c r="I75" s="67" t="e">
        <f>H75-G75</f>
        <v>#VALUE!</v>
      </c>
      <c r="J75" s="49">
        <v>4657500</v>
      </c>
      <c r="K75" s="49"/>
      <c r="L75" s="612"/>
      <c r="M75" s="611"/>
      <c r="N75" s="353">
        <v>42614</v>
      </c>
      <c r="O75" s="34">
        <v>42735</v>
      </c>
      <c r="P75" s="60">
        <f t="shared" ref="P75:P84" si="6">(O75-N75)/30</f>
        <v>4.0333333333333332</v>
      </c>
      <c r="Q75" s="59">
        <f t="shared" ref="Q75:Q84" ca="1" si="7">O75-$J$1</f>
        <v>-221</v>
      </c>
      <c r="R75" s="294"/>
      <c r="T75" s="259"/>
      <c r="U75" s="25"/>
      <c r="V75" s="25"/>
      <c r="W75" s="25"/>
      <c r="X75" s="25"/>
      <c r="Y75" s="112"/>
      <c r="Z75" s="26"/>
      <c r="AA75" s="25"/>
      <c r="AB75" s="259"/>
      <c r="AC75" s="26"/>
      <c r="AD75" s="25"/>
      <c r="AE75" s="24"/>
      <c r="AF75" s="26"/>
      <c r="AG75" s="26"/>
      <c r="AH75" s="26"/>
      <c r="AI75" s="26"/>
      <c r="AJ75" s="26"/>
      <c r="AK75" s="25"/>
      <c r="AL75" s="24"/>
      <c r="AM75" s="26"/>
      <c r="AN75" s="25"/>
      <c r="AO75" s="115"/>
      <c r="AP75" s="224"/>
      <c r="AQ75" s="224"/>
      <c r="AR75" s="619" t="s">
        <v>785</v>
      </c>
      <c r="AS75" s="263"/>
      <c r="AT75" s="188"/>
      <c r="AU75" s="15"/>
      <c r="AV75" s="15"/>
      <c r="AW75" s="15"/>
      <c r="AX75" s="15"/>
      <c r="AY75" s="15"/>
      <c r="BQ75" s="5"/>
      <c r="BR75" s="5"/>
      <c r="BS75" s="5"/>
      <c r="BT75" s="5"/>
    </row>
    <row r="76" spans="1:72">
      <c r="A76" s="48">
        <f t="shared" si="2"/>
        <v>24</v>
      </c>
      <c r="B76" s="204" t="s">
        <v>172</v>
      </c>
      <c r="C76" s="1954" t="s">
        <v>174</v>
      </c>
      <c r="D76" s="1946" t="s">
        <v>1552</v>
      </c>
      <c r="E76" s="1945" t="s">
        <v>232</v>
      </c>
      <c r="F76" s="68" t="s">
        <v>18</v>
      </c>
      <c r="G76" s="33">
        <v>42278</v>
      </c>
      <c r="H76" s="33" t="s">
        <v>20</v>
      </c>
      <c r="I76" s="67" t="e">
        <f t="shared" ref="I76:I84" si="8">H76-G76</f>
        <v>#VALUE!</v>
      </c>
      <c r="J76" s="47">
        <v>417363</v>
      </c>
      <c r="K76" s="47"/>
      <c r="L76" s="612"/>
      <c r="M76" s="611"/>
      <c r="N76" s="353">
        <v>42705</v>
      </c>
      <c r="O76" s="34">
        <v>42978</v>
      </c>
      <c r="P76" s="60">
        <f t="shared" si="6"/>
        <v>9.1</v>
      </c>
      <c r="Q76" s="59">
        <f t="shared" ca="1" si="7"/>
        <v>22</v>
      </c>
      <c r="R76" s="117"/>
      <c r="T76" s="116"/>
      <c r="U76" s="6"/>
      <c r="V76" s="6"/>
      <c r="W76" s="6"/>
      <c r="X76" s="6"/>
      <c r="Y76" s="117"/>
      <c r="Z76" s="20"/>
      <c r="AA76" s="6"/>
      <c r="AB76" s="116"/>
      <c r="AC76" s="20"/>
      <c r="AD76" s="6"/>
      <c r="AE76" s="21"/>
      <c r="AF76" s="20"/>
      <c r="AG76" s="20"/>
      <c r="AH76" s="20"/>
      <c r="AI76" s="20"/>
      <c r="AJ76" s="20"/>
      <c r="AK76" s="6"/>
      <c r="AL76" s="21"/>
      <c r="AM76" s="20"/>
      <c r="AN76" s="6"/>
      <c r="AO76" s="116"/>
      <c r="AP76" s="50"/>
      <c r="AQ76" s="50"/>
      <c r="AR76" s="619"/>
      <c r="AS76" s="263"/>
      <c r="AT76" s="188"/>
      <c r="AU76" s="15"/>
      <c r="AV76" s="15"/>
      <c r="AW76" s="15"/>
      <c r="AX76" s="15"/>
      <c r="AY76" s="15"/>
      <c r="BQ76" s="5"/>
      <c r="BR76" s="5"/>
      <c r="BS76" s="5"/>
      <c r="BT76" s="5"/>
    </row>
    <row r="77" spans="1:72">
      <c r="A77" s="48">
        <f t="shared" si="2"/>
        <v>25</v>
      </c>
      <c r="B77" s="620" t="s">
        <v>193</v>
      </c>
      <c r="C77" s="1952" t="s">
        <v>270</v>
      </c>
      <c r="D77" s="1946" t="s">
        <v>1552</v>
      </c>
      <c r="E77" s="1940" t="s">
        <v>230</v>
      </c>
      <c r="F77" s="225" t="s">
        <v>18</v>
      </c>
      <c r="G77" s="33">
        <v>42594</v>
      </c>
      <c r="H77" s="33"/>
      <c r="I77" s="67"/>
      <c r="J77" s="47">
        <v>469000</v>
      </c>
      <c r="K77" s="47"/>
      <c r="L77" s="612"/>
      <c r="M77" s="611"/>
      <c r="N77" s="353">
        <v>42644</v>
      </c>
      <c r="O77" s="34">
        <v>42794</v>
      </c>
      <c r="P77" s="60">
        <f t="shared" si="6"/>
        <v>5</v>
      </c>
      <c r="Q77" s="59">
        <f t="shared" ca="1" si="7"/>
        <v>-162</v>
      </c>
      <c r="R77" s="117"/>
      <c r="T77" s="116"/>
      <c r="U77" s="6"/>
      <c r="V77" s="6"/>
      <c r="W77" s="6"/>
      <c r="X77" s="6"/>
      <c r="Y77" s="117"/>
      <c r="Z77" s="20"/>
      <c r="AA77" s="20"/>
      <c r="AB77" s="116"/>
      <c r="AC77" s="20"/>
      <c r="AD77" s="20"/>
      <c r="AE77" s="21"/>
      <c r="AF77" s="20"/>
      <c r="AG77" s="20"/>
      <c r="AH77" s="20"/>
      <c r="AI77" s="20"/>
      <c r="AJ77" s="20"/>
      <c r="AK77" s="20"/>
      <c r="AL77" s="21"/>
      <c r="AM77" s="20"/>
      <c r="AN77" s="6"/>
      <c r="AO77" s="116"/>
      <c r="AP77" s="50"/>
      <c r="AQ77" s="50"/>
      <c r="AR77" s="619"/>
      <c r="AS77" s="263"/>
      <c r="AT77" s="188"/>
      <c r="AU77" s="15"/>
      <c r="AV77" s="15"/>
      <c r="AW77" s="15"/>
      <c r="AX77" s="15"/>
      <c r="AY77" s="15"/>
      <c r="BQ77" s="5"/>
      <c r="BR77" s="5"/>
      <c r="BS77" s="5"/>
      <c r="BT77" s="5"/>
    </row>
    <row r="78" spans="1:72">
      <c r="A78" s="48">
        <f t="shared" si="2"/>
        <v>26</v>
      </c>
      <c r="B78" s="620" t="s">
        <v>180</v>
      </c>
      <c r="C78" s="1952" t="s">
        <v>784</v>
      </c>
      <c r="D78" s="1946" t="s">
        <v>1552</v>
      </c>
      <c r="E78" s="1940" t="s">
        <v>230</v>
      </c>
      <c r="F78" s="225" t="s">
        <v>118</v>
      </c>
      <c r="G78" s="33">
        <v>42664</v>
      </c>
      <c r="H78" s="33"/>
      <c r="I78" s="67"/>
      <c r="J78" s="430">
        <v>149246</v>
      </c>
      <c r="K78" s="47"/>
      <c r="L78" s="612"/>
      <c r="M78" s="611"/>
      <c r="N78" s="353">
        <v>42685</v>
      </c>
      <c r="O78" s="34">
        <v>42855</v>
      </c>
      <c r="P78" s="60">
        <f t="shared" si="6"/>
        <v>5.666666666666667</v>
      </c>
      <c r="Q78" s="59">
        <f t="shared" ca="1" si="7"/>
        <v>-101</v>
      </c>
      <c r="R78" s="117"/>
      <c r="T78" s="116"/>
      <c r="U78" s="6"/>
      <c r="V78" s="6"/>
      <c r="W78" s="6"/>
      <c r="X78" s="6"/>
      <c r="Y78" s="117"/>
      <c r="Z78" s="20"/>
      <c r="AA78" s="21"/>
      <c r="AB78" s="116"/>
      <c r="AC78" s="20"/>
      <c r="AD78" s="21"/>
      <c r="AE78" s="21"/>
      <c r="AF78" s="20"/>
      <c r="AG78" s="20"/>
      <c r="AH78" s="20"/>
      <c r="AI78" s="20"/>
      <c r="AJ78" s="20"/>
      <c r="AK78" s="6"/>
      <c r="AL78" s="21"/>
      <c r="AM78" s="20"/>
      <c r="AN78" s="6"/>
      <c r="AO78" s="116"/>
      <c r="AP78" s="50"/>
      <c r="AQ78" s="50"/>
      <c r="AR78" s="619"/>
      <c r="AS78" s="263"/>
      <c r="AT78" s="188"/>
      <c r="AU78" s="15"/>
      <c r="AV78" s="15"/>
      <c r="AW78" s="15"/>
      <c r="AX78" s="15"/>
      <c r="AY78" s="15"/>
      <c r="BQ78" s="5"/>
      <c r="BR78" s="5"/>
      <c r="BS78" s="5"/>
      <c r="BT78" s="5"/>
    </row>
    <row r="79" spans="1:72" ht="22.5">
      <c r="A79" s="48">
        <f t="shared" si="2"/>
        <v>27</v>
      </c>
      <c r="B79" s="618" t="s">
        <v>180</v>
      </c>
      <c r="C79" s="232" t="s">
        <v>783</v>
      </c>
      <c r="D79" s="1946" t="s">
        <v>1552</v>
      </c>
      <c r="E79" s="1950" t="s">
        <v>39</v>
      </c>
      <c r="F79" s="300" t="s">
        <v>18</v>
      </c>
      <c r="G79" s="33"/>
      <c r="H79" s="33"/>
      <c r="I79" s="67">
        <f>H79-G79</f>
        <v>0</v>
      </c>
      <c r="J79" s="617"/>
      <c r="K79" s="47"/>
      <c r="L79" s="612"/>
      <c r="M79" s="611"/>
      <c r="N79" s="353">
        <v>42685</v>
      </c>
      <c r="O79" s="34">
        <v>42855</v>
      </c>
      <c r="P79" s="60">
        <f t="shared" si="6"/>
        <v>5.666666666666667</v>
      </c>
      <c r="Q79" s="59">
        <f t="shared" ca="1" si="7"/>
        <v>-101</v>
      </c>
      <c r="R79" s="117" t="s">
        <v>11</v>
      </c>
      <c r="T79" s="116"/>
      <c r="U79" s="6"/>
      <c r="V79" s="6"/>
      <c r="W79" s="6"/>
      <c r="X79" s="6"/>
      <c r="Y79" s="117"/>
      <c r="Z79" s="20"/>
      <c r="AA79" s="20"/>
      <c r="AB79" s="116"/>
      <c r="AC79" s="20"/>
      <c r="AD79" s="20"/>
      <c r="AE79" s="21"/>
      <c r="AF79" s="20"/>
      <c r="AG79" s="20"/>
      <c r="AH79" s="20"/>
      <c r="AI79" s="20"/>
      <c r="AJ79" s="20"/>
      <c r="AK79" s="6"/>
      <c r="AL79" s="21"/>
      <c r="AM79" s="20"/>
      <c r="AN79" s="6"/>
      <c r="AO79" s="116"/>
      <c r="AP79" s="50"/>
      <c r="AQ79" s="50"/>
      <c r="AR79" s="610"/>
      <c r="AS79" s="263"/>
      <c r="AT79" s="188" t="s">
        <v>209</v>
      </c>
      <c r="AU79" s="15"/>
      <c r="AV79" s="15"/>
      <c r="AW79" s="15"/>
      <c r="AX79" s="15"/>
      <c r="AY79" s="15"/>
      <c r="BQ79" s="5"/>
      <c r="BR79" s="5"/>
      <c r="BS79" s="5"/>
      <c r="BT79" s="5"/>
    </row>
    <row r="80" spans="1:72">
      <c r="A80" s="48">
        <f t="shared" si="2"/>
        <v>28</v>
      </c>
      <c r="B80" s="616" t="s">
        <v>782</v>
      </c>
      <c r="C80" s="1955" t="s">
        <v>781</v>
      </c>
      <c r="D80" s="1944" t="s">
        <v>1570</v>
      </c>
      <c r="E80" s="1947" t="s">
        <v>229</v>
      </c>
      <c r="F80" s="300" t="s">
        <v>18</v>
      </c>
      <c r="G80" s="33">
        <v>42752</v>
      </c>
      <c r="H80" s="33">
        <v>42755</v>
      </c>
      <c r="I80" s="67">
        <f t="shared" si="8"/>
        <v>3</v>
      </c>
      <c r="J80" s="615">
        <f>367000+750000</f>
        <v>1117000</v>
      </c>
      <c r="K80" s="47"/>
      <c r="L80" s="612"/>
      <c r="M80" s="611"/>
      <c r="N80" s="353">
        <v>42795</v>
      </c>
      <c r="O80" s="34">
        <v>43100</v>
      </c>
      <c r="P80" s="60">
        <f t="shared" si="6"/>
        <v>10.166666666666666</v>
      </c>
      <c r="Q80" s="59">
        <f t="shared" ca="1" si="7"/>
        <v>144</v>
      </c>
      <c r="R80" s="117"/>
      <c r="T80" s="116"/>
      <c r="U80" s="6"/>
      <c r="V80" s="6"/>
      <c r="W80" s="6"/>
      <c r="X80" s="6"/>
      <c r="Y80" s="117"/>
      <c r="Z80" s="20"/>
      <c r="AA80" s="21"/>
      <c r="AB80" s="21"/>
      <c r="AC80" s="21"/>
      <c r="AD80" s="21"/>
      <c r="AE80" s="21"/>
      <c r="AF80" s="20"/>
      <c r="AG80" s="20"/>
      <c r="AH80" s="20"/>
      <c r="AI80" s="20"/>
      <c r="AJ80" s="20"/>
      <c r="AK80" s="6"/>
      <c r="AL80" s="21"/>
      <c r="AM80" s="20"/>
      <c r="AN80" s="6"/>
      <c r="AO80" s="116"/>
      <c r="AP80" s="50"/>
      <c r="AQ80" s="50"/>
      <c r="AR80" s="610"/>
      <c r="AU80" s="15"/>
      <c r="AV80" s="15"/>
      <c r="AW80" s="15"/>
      <c r="AX80" s="15"/>
      <c r="AY80" s="15"/>
      <c r="BQ80" s="5"/>
      <c r="BR80" s="5"/>
      <c r="BS80" s="5"/>
      <c r="BT80" s="5"/>
    </row>
    <row r="81" spans="1:72">
      <c r="A81" s="48">
        <f t="shared" si="2"/>
        <v>29</v>
      </c>
      <c r="B81" s="72" t="s">
        <v>181</v>
      </c>
      <c r="C81" s="1955" t="s">
        <v>780</v>
      </c>
      <c r="D81" s="1946" t="s">
        <v>1552</v>
      </c>
      <c r="E81" s="1940" t="s">
        <v>230</v>
      </c>
      <c r="F81" s="300" t="s">
        <v>18</v>
      </c>
      <c r="G81" s="33">
        <v>42675</v>
      </c>
      <c r="H81" s="33">
        <v>42758</v>
      </c>
      <c r="I81" s="67">
        <f t="shared" si="8"/>
        <v>83</v>
      </c>
      <c r="J81" s="615">
        <v>1775843</v>
      </c>
      <c r="K81" s="47"/>
      <c r="L81" s="612"/>
      <c r="M81" s="611"/>
      <c r="N81" s="353">
        <v>42736</v>
      </c>
      <c r="O81" s="34">
        <v>43100</v>
      </c>
      <c r="P81" s="60">
        <f t="shared" si="6"/>
        <v>12.133333333333333</v>
      </c>
      <c r="Q81" s="59">
        <f t="shared" ca="1" si="7"/>
        <v>144</v>
      </c>
      <c r="R81" s="117"/>
      <c r="T81" s="116"/>
      <c r="U81" s="6"/>
      <c r="V81" s="6"/>
      <c r="W81" s="6"/>
      <c r="X81" s="6"/>
      <c r="Y81" s="117"/>
      <c r="Z81" s="20"/>
      <c r="AA81" s="21"/>
      <c r="AB81" s="21"/>
      <c r="AC81" s="21"/>
      <c r="AD81" s="21"/>
      <c r="AE81" s="21"/>
      <c r="AF81" s="20"/>
      <c r="AG81" s="20"/>
      <c r="AH81" s="20"/>
      <c r="AI81" s="20"/>
      <c r="AJ81" s="20"/>
      <c r="AK81" s="6"/>
      <c r="AL81" s="21"/>
      <c r="AM81" s="20"/>
      <c r="AN81" s="6"/>
      <c r="AO81" s="116"/>
      <c r="AP81" s="50"/>
      <c r="AQ81" s="50"/>
      <c r="AR81" s="610"/>
      <c r="AU81" s="15"/>
      <c r="AV81" s="15"/>
      <c r="AW81" s="15"/>
      <c r="AX81" s="15"/>
      <c r="AY81" s="15"/>
      <c r="BQ81" s="5"/>
      <c r="BR81" s="5"/>
      <c r="BS81" s="5"/>
      <c r="BT81" s="5"/>
    </row>
    <row r="82" spans="1:72">
      <c r="A82" s="48">
        <f>A81+1</f>
        <v>30</v>
      </c>
      <c r="B82" s="204" t="s">
        <v>779</v>
      </c>
      <c r="C82" s="1955" t="s">
        <v>778</v>
      </c>
      <c r="D82" s="1946" t="s">
        <v>1552</v>
      </c>
      <c r="E82" s="1945" t="s">
        <v>232</v>
      </c>
      <c r="F82" s="300" t="s">
        <v>18</v>
      </c>
      <c r="G82" s="33">
        <v>42675</v>
      </c>
      <c r="H82" s="33">
        <v>42736</v>
      </c>
      <c r="I82" s="67">
        <f t="shared" si="8"/>
        <v>61</v>
      </c>
      <c r="J82" s="69">
        <v>150000</v>
      </c>
      <c r="K82" s="47"/>
      <c r="L82" s="612"/>
      <c r="M82" s="611"/>
      <c r="N82" s="353">
        <v>42705</v>
      </c>
      <c r="O82" s="34">
        <v>42978</v>
      </c>
      <c r="P82" s="60">
        <f t="shared" si="6"/>
        <v>9.1</v>
      </c>
      <c r="Q82" s="59">
        <f t="shared" ca="1" si="7"/>
        <v>22</v>
      </c>
      <c r="R82" s="117"/>
      <c r="T82" s="116"/>
      <c r="U82" s="6"/>
      <c r="V82" s="6"/>
      <c r="W82" s="6"/>
      <c r="X82" s="6"/>
      <c r="Y82" s="117"/>
      <c r="Z82" s="20"/>
      <c r="AA82" s="21"/>
      <c r="AB82" s="21"/>
      <c r="AC82" s="21"/>
      <c r="AD82" s="21"/>
      <c r="AE82" s="21"/>
      <c r="AF82" s="20"/>
      <c r="AG82" s="20"/>
      <c r="AH82" s="20"/>
      <c r="AI82" s="20"/>
      <c r="AJ82" s="20"/>
      <c r="AK82" s="6"/>
      <c r="AL82" s="21"/>
      <c r="AM82" s="20"/>
      <c r="AN82" s="6"/>
      <c r="AO82" s="116"/>
      <c r="AP82" s="50"/>
      <c r="AQ82" s="50"/>
      <c r="AR82" s="610" t="s">
        <v>777</v>
      </c>
      <c r="AU82" s="15"/>
      <c r="AV82" s="15"/>
      <c r="AW82" s="15"/>
      <c r="AX82" s="15"/>
      <c r="AY82" s="15"/>
      <c r="BQ82" s="5"/>
      <c r="BR82" s="5"/>
      <c r="BS82" s="5"/>
      <c r="BT82" s="5"/>
    </row>
    <row r="83" spans="1:72">
      <c r="A83" s="48">
        <f t="shared" si="2"/>
        <v>31</v>
      </c>
      <c r="B83" s="614" t="s">
        <v>776</v>
      </c>
      <c r="C83" s="1955" t="s">
        <v>775</v>
      </c>
      <c r="D83" s="1946" t="s">
        <v>1552</v>
      </c>
      <c r="E83" s="1950" t="s">
        <v>39</v>
      </c>
      <c r="F83" s="68" t="s">
        <v>18</v>
      </c>
      <c r="G83" s="33">
        <v>42751</v>
      </c>
      <c r="H83" s="33">
        <v>42753</v>
      </c>
      <c r="I83" s="67">
        <f t="shared" si="8"/>
        <v>2</v>
      </c>
      <c r="J83" s="613"/>
      <c r="K83" s="47"/>
      <c r="L83" s="612"/>
      <c r="M83" s="611"/>
      <c r="N83" s="353">
        <v>42736</v>
      </c>
      <c r="O83" s="34">
        <v>42825</v>
      </c>
      <c r="P83" s="60">
        <f t="shared" si="6"/>
        <v>2.9666666666666668</v>
      </c>
      <c r="Q83" s="59">
        <f t="shared" ca="1" si="7"/>
        <v>-131</v>
      </c>
      <c r="R83" s="117"/>
      <c r="T83" s="116"/>
      <c r="U83" s="6"/>
      <c r="V83" s="6"/>
      <c r="W83" s="6"/>
      <c r="X83" s="6"/>
      <c r="Y83" s="117"/>
      <c r="Z83" s="20"/>
      <c r="AA83" s="21"/>
      <c r="AB83" s="21"/>
      <c r="AC83" s="21"/>
      <c r="AD83" s="21"/>
      <c r="AE83" s="21"/>
      <c r="AF83" s="20"/>
      <c r="AG83" s="20"/>
      <c r="AH83" s="20"/>
      <c r="AI83" s="20"/>
      <c r="AJ83" s="20"/>
      <c r="AK83" s="6"/>
      <c r="AL83" s="21"/>
      <c r="AM83" s="20"/>
      <c r="AN83" s="6"/>
      <c r="AO83" s="116"/>
      <c r="AP83" s="50"/>
      <c r="AQ83" s="50"/>
      <c r="AR83" s="610"/>
      <c r="AU83" s="15"/>
      <c r="AV83" s="15"/>
      <c r="AW83" s="15"/>
      <c r="AX83" s="15"/>
      <c r="AY83" s="15"/>
      <c r="BQ83" s="5"/>
      <c r="BR83" s="5"/>
      <c r="BS83" s="5"/>
      <c r="BT83" s="5"/>
    </row>
    <row r="84" spans="1:72">
      <c r="A84" s="48"/>
      <c r="B84" s="72" t="s">
        <v>489</v>
      </c>
      <c r="C84" s="1955" t="s">
        <v>490</v>
      </c>
      <c r="D84" s="1956"/>
      <c r="E84" s="1945" t="s">
        <v>232</v>
      </c>
      <c r="F84" s="68" t="s">
        <v>118</v>
      </c>
      <c r="G84" s="33">
        <v>42566</v>
      </c>
      <c r="H84" s="33">
        <v>42583</v>
      </c>
      <c r="I84" s="67">
        <f t="shared" si="8"/>
        <v>17</v>
      </c>
      <c r="J84" s="69">
        <v>78155</v>
      </c>
      <c r="K84" s="47"/>
      <c r="L84" s="612"/>
      <c r="M84" s="611"/>
      <c r="N84" s="353">
        <v>42594</v>
      </c>
      <c r="O84" s="34">
        <v>42778</v>
      </c>
      <c r="P84" s="60">
        <f t="shared" si="6"/>
        <v>6.1333333333333337</v>
      </c>
      <c r="Q84" s="59">
        <f t="shared" ca="1" si="7"/>
        <v>-178</v>
      </c>
      <c r="R84" s="117"/>
      <c r="T84" s="116"/>
      <c r="U84" s="6"/>
      <c r="V84" s="6"/>
      <c r="W84" s="6"/>
      <c r="X84" s="6"/>
      <c r="Y84" s="117"/>
      <c r="Z84" s="20"/>
      <c r="AA84" s="21"/>
      <c r="AB84" s="21"/>
      <c r="AC84" s="21"/>
      <c r="AD84" s="21"/>
      <c r="AE84" s="21"/>
      <c r="AF84" s="20"/>
      <c r="AG84" s="20"/>
      <c r="AH84" s="20"/>
      <c r="AI84" s="20"/>
      <c r="AJ84" s="20"/>
      <c r="AK84" s="6"/>
      <c r="AL84" s="21"/>
      <c r="AM84" s="20"/>
      <c r="AN84" s="6"/>
      <c r="AO84" s="116"/>
      <c r="AP84" s="50"/>
      <c r="AQ84" s="50"/>
      <c r="AR84" s="610"/>
      <c r="AU84" s="15"/>
      <c r="AV84" s="15"/>
      <c r="AW84" s="15"/>
      <c r="AX84" s="15"/>
      <c r="AY84" s="15"/>
      <c r="BQ84" s="5"/>
      <c r="BR84" s="5"/>
      <c r="BS84" s="5"/>
      <c r="BT84" s="5"/>
    </row>
    <row r="85" spans="1:72">
      <c r="A85" s="48"/>
      <c r="B85" s="1957" t="s">
        <v>186</v>
      </c>
      <c r="C85" s="1958" t="s">
        <v>120</v>
      </c>
      <c r="D85" s="1959"/>
      <c r="E85" s="1960" t="s">
        <v>230</v>
      </c>
      <c r="F85" s="1961" t="s">
        <v>18</v>
      </c>
      <c r="G85" s="1962">
        <v>42813</v>
      </c>
      <c r="H85" s="1962"/>
      <c r="I85" s="1963"/>
      <c r="J85" s="1964">
        <v>100000</v>
      </c>
      <c r="L85" s="612"/>
      <c r="M85" s="611"/>
      <c r="N85" s="353"/>
      <c r="O85" s="34"/>
      <c r="P85" s="57">
        <v>6</v>
      </c>
      <c r="Q85" s="59"/>
      <c r="R85" s="117"/>
      <c r="T85" s="116"/>
      <c r="U85" s="6"/>
      <c r="V85" s="6"/>
      <c r="W85" s="6" t="s">
        <v>197</v>
      </c>
      <c r="X85" s="6"/>
      <c r="Y85" s="117"/>
      <c r="Z85" s="20"/>
      <c r="AA85" s="21"/>
      <c r="AB85" s="116"/>
      <c r="AC85" s="20"/>
      <c r="AD85" s="21"/>
      <c r="AE85" s="21"/>
      <c r="AF85" s="20"/>
      <c r="AG85" s="20" t="s">
        <v>197</v>
      </c>
      <c r="AH85" s="20" t="s">
        <v>197</v>
      </c>
      <c r="AI85" s="20"/>
      <c r="AJ85" s="20"/>
      <c r="AK85" s="6"/>
      <c r="AL85" s="21"/>
      <c r="AM85" s="20"/>
      <c r="AN85" s="6"/>
      <c r="AO85" s="116"/>
      <c r="AP85" s="105"/>
      <c r="AQ85" s="50"/>
      <c r="AR85" s="619"/>
      <c r="AS85" s="263"/>
      <c r="AT85" s="188"/>
      <c r="AU85" s="15"/>
      <c r="AV85" s="15"/>
      <c r="AW85" s="15"/>
      <c r="AX85" s="15"/>
      <c r="AY85" s="15"/>
      <c r="BQ85" s="5"/>
      <c r="BR85" s="5"/>
      <c r="BS85" s="5"/>
      <c r="BT85" s="5"/>
    </row>
    <row r="86" spans="1:72">
      <c r="A86" s="48"/>
      <c r="B86" s="1957" t="s">
        <v>135</v>
      </c>
      <c r="C86" s="1958" t="s">
        <v>1571</v>
      </c>
      <c r="D86" s="1959"/>
      <c r="E86" s="1960" t="s">
        <v>230</v>
      </c>
      <c r="F86" s="1961" t="s">
        <v>18</v>
      </c>
      <c r="G86" s="1962"/>
      <c r="H86" s="1962"/>
      <c r="I86" s="1963"/>
      <c r="J86" s="1964">
        <v>840909</v>
      </c>
      <c r="L86" s="612"/>
      <c r="M86" s="611"/>
      <c r="N86" s="353"/>
      <c r="O86" s="34"/>
      <c r="P86" s="57"/>
      <c r="Q86" s="59"/>
      <c r="R86" s="117"/>
      <c r="T86" s="116"/>
      <c r="U86" s="6"/>
      <c r="V86" s="6"/>
      <c r="W86" s="6"/>
      <c r="X86" s="6"/>
      <c r="Y86" s="117"/>
      <c r="Z86" s="20"/>
      <c r="AA86" s="21"/>
      <c r="AB86" s="116"/>
      <c r="AC86" s="20"/>
      <c r="AD86" s="21"/>
      <c r="AE86" s="21"/>
      <c r="AF86" s="20"/>
      <c r="AG86" s="20"/>
      <c r="AH86" s="20"/>
      <c r="AI86" s="20"/>
      <c r="AJ86" s="20"/>
      <c r="AK86" s="6"/>
      <c r="AL86" s="21"/>
      <c r="AM86" s="20"/>
      <c r="AN86" s="6"/>
      <c r="AO86" s="116"/>
      <c r="AP86" s="105"/>
      <c r="AQ86" s="50"/>
      <c r="AR86" s="619"/>
      <c r="AS86" s="263"/>
      <c r="AT86" s="188"/>
      <c r="AU86" s="15"/>
      <c r="AV86" s="15"/>
      <c r="AW86" s="15"/>
      <c r="AX86" s="15"/>
      <c r="AY86" s="15"/>
      <c r="BQ86" s="5"/>
      <c r="BR86" s="5"/>
      <c r="BS86" s="5"/>
      <c r="BT86" s="5"/>
    </row>
    <row r="87" spans="1:72">
      <c r="A87" s="48">
        <v>41</v>
      </c>
      <c r="B87" s="1957" t="s">
        <v>186</v>
      </c>
      <c r="C87" s="1958" t="s">
        <v>42</v>
      </c>
      <c r="D87" s="1959"/>
      <c r="E87" s="1965" t="s">
        <v>230</v>
      </c>
      <c r="F87" s="1961" t="s">
        <v>18</v>
      </c>
      <c r="G87" s="1962">
        <v>42813</v>
      </c>
      <c r="H87" s="1962"/>
      <c r="I87" s="1963"/>
      <c r="J87" s="1964">
        <v>550000</v>
      </c>
      <c r="L87" s="612"/>
      <c r="M87" s="611"/>
      <c r="N87" s="353"/>
      <c r="O87" s="34"/>
      <c r="P87" s="57">
        <v>6</v>
      </c>
      <c r="Q87" s="59"/>
      <c r="R87" s="117"/>
      <c r="T87" s="116"/>
      <c r="U87" s="6"/>
      <c r="V87" s="6"/>
      <c r="W87" s="6"/>
      <c r="X87" s="6" t="s">
        <v>197</v>
      </c>
      <c r="Y87" s="117"/>
      <c r="Z87" s="20"/>
      <c r="AA87" s="21"/>
      <c r="AB87" s="116"/>
      <c r="AC87" s="20"/>
      <c r="AD87" s="21"/>
      <c r="AE87" s="21"/>
      <c r="AF87" s="20"/>
      <c r="AG87" s="20" t="s">
        <v>197</v>
      </c>
      <c r="AH87" s="20" t="s">
        <v>197</v>
      </c>
      <c r="AI87" s="20"/>
      <c r="AJ87" s="20"/>
      <c r="AK87" s="6"/>
      <c r="AL87" s="21"/>
      <c r="AM87" s="20"/>
      <c r="AN87" s="6"/>
      <c r="AO87" s="116"/>
      <c r="AP87" s="105"/>
      <c r="AQ87" s="50"/>
      <c r="AR87" s="619"/>
      <c r="AS87" s="263"/>
      <c r="AT87" s="188"/>
      <c r="AU87" s="15"/>
      <c r="AV87" s="15"/>
      <c r="AW87" s="15"/>
      <c r="AX87" s="15"/>
      <c r="AY87" s="15"/>
      <c r="BQ87" s="5"/>
      <c r="BR87" s="5"/>
      <c r="BS87" s="5"/>
      <c r="BT87" s="5"/>
    </row>
    <row r="88" spans="1:72">
      <c r="A88" s="48"/>
      <c r="B88" s="1957" t="s">
        <v>1572</v>
      </c>
      <c r="C88" s="1958" t="s">
        <v>1573</v>
      </c>
      <c r="D88" s="1959" t="s">
        <v>1574</v>
      </c>
      <c r="E88" s="1960" t="s">
        <v>229</v>
      </c>
      <c r="F88" s="1961" t="s">
        <v>18</v>
      </c>
      <c r="G88" s="1962"/>
      <c r="H88" s="1962"/>
      <c r="I88" s="1963"/>
      <c r="J88" s="1966">
        <v>500000</v>
      </c>
      <c r="K88" s="1964"/>
      <c r="L88" s="612"/>
      <c r="M88" s="611"/>
      <c r="N88" s="353"/>
      <c r="O88" s="34"/>
      <c r="P88" s="57">
        <v>6</v>
      </c>
      <c r="Q88" s="59"/>
      <c r="R88" s="117"/>
      <c r="T88" s="116" t="s">
        <v>197</v>
      </c>
      <c r="U88" s="6"/>
      <c r="V88" s="6" t="s">
        <v>197</v>
      </c>
      <c r="W88" s="6"/>
      <c r="X88" s="6"/>
      <c r="Y88" s="117"/>
      <c r="Z88" s="20"/>
      <c r="AA88" s="21"/>
      <c r="AB88" s="116"/>
      <c r="AC88" s="20"/>
      <c r="AD88" s="21"/>
      <c r="AE88" s="21"/>
      <c r="AF88" s="20"/>
      <c r="AG88" s="20"/>
      <c r="AH88" s="20"/>
      <c r="AI88" s="20" t="s">
        <v>197</v>
      </c>
      <c r="AJ88" s="20" t="s">
        <v>197</v>
      </c>
      <c r="AK88" s="6"/>
      <c r="AL88" s="21"/>
      <c r="AM88" s="20"/>
      <c r="AN88" s="6"/>
      <c r="AO88" s="116"/>
      <c r="AP88" s="105"/>
      <c r="AQ88" s="50"/>
      <c r="AR88" s="619"/>
      <c r="AS88" s="263"/>
      <c r="AT88" s="188"/>
      <c r="AU88" s="15"/>
      <c r="AV88" s="15"/>
      <c r="AW88" s="15"/>
      <c r="AX88" s="15"/>
      <c r="AY88" s="15"/>
      <c r="BQ88" s="5"/>
      <c r="BR88" s="5"/>
      <c r="BS88" s="5"/>
      <c r="BT88" s="5"/>
    </row>
    <row r="89" spans="1:72">
      <c r="A89" s="374">
        <v>42</v>
      </c>
      <c r="B89" s="2662" t="s">
        <v>180</v>
      </c>
      <c r="C89" s="2663" t="s">
        <v>1575</v>
      </c>
      <c r="D89" s="2664" t="s">
        <v>1552</v>
      </c>
      <c r="E89" s="2665" t="s">
        <v>230</v>
      </c>
      <c r="F89" s="2666" t="s">
        <v>18</v>
      </c>
      <c r="G89" s="2667">
        <v>42800</v>
      </c>
      <c r="H89" s="2667"/>
      <c r="I89" s="2668"/>
      <c r="J89" s="2669">
        <v>300000</v>
      </c>
      <c r="K89" s="1912"/>
      <c r="L89" s="1913"/>
      <c r="M89" s="611"/>
      <c r="N89" s="353"/>
      <c r="O89" s="34"/>
      <c r="P89" s="57"/>
      <c r="Q89" s="59"/>
      <c r="R89" s="117"/>
      <c r="T89" s="116"/>
      <c r="U89" s="6"/>
      <c r="V89" s="6"/>
      <c r="W89" s="6"/>
      <c r="X89" s="6"/>
      <c r="Y89" s="117"/>
      <c r="Z89" s="20"/>
      <c r="AA89" s="21"/>
      <c r="AB89" s="116"/>
      <c r="AC89" s="20"/>
      <c r="AD89" s="21"/>
      <c r="AE89" s="21"/>
      <c r="AF89" s="20"/>
      <c r="AG89" s="20"/>
      <c r="AH89" s="20"/>
      <c r="AI89" s="20"/>
      <c r="AJ89" s="20"/>
      <c r="AK89" s="6"/>
      <c r="AL89" s="21"/>
      <c r="AM89" s="20"/>
      <c r="AN89" s="6"/>
      <c r="AO89" s="116"/>
      <c r="AP89" s="105"/>
      <c r="AQ89" s="50"/>
      <c r="AR89" s="619"/>
      <c r="AS89" s="263"/>
      <c r="AT89" s="188"/>
      <c r="AU89" s="15"/>
      <c r="AV89" s="15"/>
      <c r="AW89" s="15"/>
      <c r="AX89" s="15"/>
      <c r="AY89" s="15"/>
      <c r="BQ89" s="5"/>
      <c r="BR89" s="5"/>
      <c r="BS89" s="5"/>
      <c r="BT89" s="5"/>
    </row>
    <row r="90" spans="1:72" s="5" customFormat="1">
      <c r="A90" s="111">
        <v>43</v>
      </c>
      <c r="B90" s="2670" t="str">
        <f>B34</f>
        <v>SDC</v>
      </c>
      <c r="C90" s="2670" t="s">
        <v>1679</v>
      </c>
      <c r="D90" s="2670" t="s">
        <v>1680</v>
      </c>
      <c r="E90" s="2671" t="s">
        <v>229</v>
      </c>
      <c r="F90" s="2671" t="s">
        <v>18</v>
      </c>
      <c r="G90" s="2672">
        <v>42900</v>
      </c>
      <c r="H90" s="2671"/>
      <c r="I90" s="2671"/>
      <c r="J90" s="2673">
        <v>450000</v>
      </c>
      <c r="K90" s="669"/>
      <c r="L90" s="669"/>
      <c r="N90" s="8"/>
      <c r="O90" s="8"/>
      <c r="P90" s="13"/>
      <c r="Q90" s="13"/>
      <c r="R90" s="8"/>
      <c r="T90" s="116"/>
      <c r="U90" s="6"/>
      <c r="V90" s="6"/>
      <c r="W90" s="6"/>
      <c r="X90" s="6"/>
      <c r="Y90" s="117"/>
      <c r="Z90" s="20"/>
      <c r="AA90" s="21"/>
      <c r="AB90" s="21"/>
      <c r="AC90" s="21"/>
      <c r="AD90" s="21"/>
      <c r="AE90" s="21"/>
      <c r="AF90" s="20"/>
      <c r="AG90" s="20"/>
      <c r="AH90" s="20"/>
      <c r="AI90" s="20"/>
      <c r="AJ90" s="20"/>
      <c r="AK90" s="6"/>
      <c r="AL90" s="21"/>
      <c r="AM90" s="20"/>
      <c r="AN90" s="6"/>
      <c r="AO90" s="7"/>
      <c r="AP90" s="7"/>
      <c r="AQ90" s="7"/>
      <c r="AR90" s="7"/>
      <c r="AU90" s="15"/>
      <c r="AV90" s="15"/>
      <c r="AW90" s="15"/>
      <c r="AX90" s="15"/>
      <c r="AY90" s="15"/>
    </row>
    <row r="91" spans="1:72" s="5" customFormat="1">
      <c r="A91" s="111">
        <v>44</v>
      </c>
      <c r="B91" s="2670" t="str">
        <f>B36</f>
        <v>ERF CARE France</v>
      </c>
      <c r="C91" s="2670" t="s">
        <v>1563</v>
      </c>
      <c r="D91" s="2670" t="s">
        <v>1563</v>
      </c>
      <c r="E91" s="2671" t="s">
        <v>229</v>
      </c>
      <c r="F91" s="2671" t="s">
        <v>18</v>
      </c>
      <c r="G91" s="2674">
        <v>42893</v>
      </c>
      <c r="H91" s="2670"/>
      <c r="I91" s="2670"/>
      <c r="J91" s="2673">
        <v>194317</v>
      </c>
      <c r="K91" s="669"/>
      <c r="L91" s="669"/>
      <c r="N91" s="8"/>
      <c r="O91" s="8"/>
      <c r="P91" s="13"/>
      <c r="Q91" s="13"/>
      <c r="R91" s="8"/>
      <c r="T91" s="116"/>
      <c r="U91" s="6"/>
      <c r="V91" s="6"/>
      <c r="W91" s="6"/>
      <c r="X91" s="6"/>
      <c r="Y91" s="117"/>
      <c r="Z91" s="20"/>
      <c r="AA91" s="21"/>
      <c r="AB91" s="21"/>
      <c r="AC91" s="21"/>
      <c r="AD91" s="21"/>
      <c r="AE91" s="21"/>
      <c r="AF91" s="20"/>
      <c r="AG91" s="20"/>
      <c r="AH91" s="20"/>
      <c r="AI91" s="20"/>
      <c r="AJ91" s="20"/>
      <c r="AK91" s="6"/>
      <c r="AL91" s="21"/>
      <c r="AM91" s="20"/>
      <c r="AN91" s="6"/>
      <c r="AO91" s="7"/>
      <c r="AP91" s="7"/>
      <c r="AQ91" s="7"/>
      <c r="AR91" s="7"/>
      <c r="AU91" s="15"/>
      <c r="AV91" s="15"/>
      <c r="AW91" s="15"/>
      <c r="AX91" s="15"/>
      <c r="AY91" s="15"/>
    </row>
    <row r="92" spans="1:72" s="5" customFormat="1">
      <c r="A92" s="111"/>
      <c r="B92" s="2670" t="s">
        <v>180</v>
      </c>
      <c r="C92" s="2670" t="s">
        <v>1681</v>
      </c>
      <c r="D92" s="2670" t="s">
        <v>1680</v>
      </c>
      <c r="E92" s="2671" t="s">
        <v>230</v>
      </c>
      <c r="F92" s="2671" t="s">
        <v>18</v>
      </c>
      <c r="G92" s="2670"/>
      <c r="H92" s="2670"/>
      <c r="I92" s="2670"/>
      <c r="J92" s="2673">
        <v>376213</v>
      </c>
      <c r="K92" s="669"/>
      <c r="L92" s="669"/>
      <c r="N92" s="8"/>
      <c r="O92" s="8"/>
      <c r="P92" s="13"/>
      <c r="Q92" s="13"/>
      <c r="R92" s="8"/>
      <c r="T92" s="116"/>
      <c r="U92" s="6"/>
      <c r="V92" s="6"/>
      <c r="W92" s="6"/>
      <c r="X92" s="6"/>
      <c r="Y92" s="117"/>
      <c r="Z92" s="20"/>
      <c r="AA92" s="21"/>
      <c r="AB92" s="21"/>
      <c r="AC92" s="21"/>
      <c r="AD92" s="21"/>
      <c r="AE92" s="21"/>
      <c r="AF92" s="20"/>
      <c r="AG92" s="20"/>
      <c r="AH92" s="20"/>
      <c r="AI92" s="20"/>
      <c r="AJ92" s="20"/>
      <c r="AK92" s="6"/>
      <c r="AL92" s="21"/>
      <c r="AM92" s="20"/>
      <c r="AN92" s="6"/>
      <c r="AO92" s="7"/>
      <c r="AP92" s="7"/>
      <c r="AQ92" s="7"/>
      <c r="AR92" s="7"/>
      <c r="AU92" s="15"/>
      <c r="AV92" s="15"/>
      <c r="AW92" s="15"/>
      <c r="AX92" s="15"/>
      <c r="AY92" s="15"/>
    </row>
    <row r="93" spans="1:72" s="5" customFormat="1">
      <c r="A93" s="13"/>
      <c r="E93" s="7"/>
      <c r="F93" s="7"/>
      <c r="N93" s="8"/>
      <c r="O93" s="8"/>
      <c r="P93" s="13"/>
      <c r="Q93" s="13"/>
      <c r="R93" s="8"/>
      <c r="T93" s="116"/>
      <c r="U93" s="6"/>
      <c r="V93" s="6"/>
      <c r="W93" s="6"/>
      <c r="X93" s="6"/>
      <c r="Y93" s="117"/>
      <c r="Z93" s="20"/>
      <c r="AA93" s="21"/>
      <c r="AB93" s="21"/>
      <c r="AC93" s="21"/>
      <c r="AD93" s="21"/>
      <c r="AE93" s="21"/>
      <c r="AF93" s="20"/>
      <c r="AG93" s="20"/>
      <c r="AH93" s="20"/>
      <c r="AI93" s="20"/>
      <c r="AJ93" s="20"/>
      <c r="AK93" s="6"/>
      <c r="AL93" s="21"/>
      <c r="AM93" s="20"/>
      <c r="AN93" s="6"/>
      <c r="AO93" s="7"/>
      <c r="AP93" s="7"/>
      <c r="AQ93" s="7"/>
      <c r="AR93" s="7"/>
      <c r="AU93" s="15"/>
      <c r="AV93" s="15"/>
      <c r="AW93" s="15"/>
      <c r="AX93" s="15"/>
      <c r="AY93" s="15"/>
    </row>
    <row r="94" spans="1:72" s="5" customFormat="1">
      <c r="A94" s="13"/>
      <c r="E94" s="7"/>
      <c r="F94" s="7"/>
      <c r="N94" s="8"/>
      <c r="O94" s="8"/>
      <c r="P94" s="13"/>
      <c r="Q94" s="13"/>
      <c r="R94" s="8"/>
      <c r="T94" s="116"/>
      <c r="U94" s="6"/>
      <c r="V94" s="6"/>
      <c r="W94" s="6"/>
      <c r="X94" s="6"/>
      <c r="Y94" s="117"/>
      <c r="Z94" s="20"/>
      <c r="AA94" s="21"/>
      <c r="AB94" s="21"/>
      <c r="AC94" s="21"/>
      <c r="AD94" s="21"/>
      <c r="AE94" s="21"/>
      <c r="AF94" s="20"/>
      <c r="AG94" s="20"/>
      <c r="AH94" s="20"/>
      <c r="AI94" s="20"/>
      <c r="AJ94" s="20"/>
      <c r="AK94" s="6"/>
      <c r="AL94" s="21"/>
      <c r="AM94" s="20"/>
      <c r="AN94" s="6"/>
      <c r="AO94" s="7"/>
      <c r="AP94" s="7"/>
      <c r="AQ94" s="7"/>
      <c r="AR94" s="7"/>
      <c r="AU94" s="15"/>
      <c r="AV94" s="15"/>
      <c r="AW94" s="15"/>
      <c r="AX94" s="15"/>
      <c r="AY94" s="15"/>
    </row>
    <row r="95" spans="1:72" s="5" customFormat="1">
      <c r="A95" s="13"/>
      <c r="E95" s="7"/>
      <c r="F95" s="7"/>
      <c r="N95" s="8"/>
      <c r="O95" s="8"/>
      <c r="P95" s="13"/>
      <c r="Q95" s="13"/>
      <c r="R95" s="8"/>
      <c r="T95" s="116"/>
      <c r="U95" s="6"/>
      <c r="V95" s="6"/>
      <c r="W95" s="6"/>
      <c r="X95" s="6"/>
      <c r="Y95" s="117"/>
      <c r="Z95" s="20"/>
      <c r="AA95" s="21"/>
      <c r="AB95" s="21"/>
      <c r="AC95" s="21"/>
      <c r="AD95" s="21"/>
      <c r="AE95" s="21"/>
      <c r="AF95" s="20"/>
      <c r="AG95" s="20"/>
      <c r="AH95" s="20"/>
      <c r="AI95" s="20"/>
      <c r="AJ95" s="20"/>
      <c r="AK95" s="6"/>
      <c r="AL95" s="21"/>
      <c r="AM95" s="20"/>
      <c r="AN95" s="6"/>
      <c r="AO95" s="7"/>
      <c r="AP95" s="7"/>
      <c r="AQ95" s="7"/>
      <c r="AR95" s="7"/>
      <c r="AU95" s="15"/>
      <c r="AV95" s="15"/>
      <c r="AW95" s="15"/>
      <c r="AX95" s="15"/>
      <c r="AY95" s="15"/>
    </row>
    <row r="96" spans="1:72" s="5" customFormat="1">
      <c r="A96" s="13"/>
      <c r="E96" s="7"/>
      <c r="F96" s="7"/>
      <c r="N96" s="8"/>
      <c r="O96" s="8"/>
      <c r="P96" s="13"/>
      <c r="Q96" s="13"/>
      <c r="R96" s="8"/>
      <c r="T96" s="116"/>
      <c r="U96" s="6"/>
      <c r="V96" s="6"/>
      <c r="W96" s="6"/>
      <c r="X96" s="6"/>
      <c r="Y96" s="117"/>
      <c r="Z96" s="20"/>
      <c r="AA96" s="21"/>
      <c r="AB96" s="21"/>
      <c r="AC96" s="21"/>
      <c r="AD96" s="21"/>
      <c r="AE96" s="21"/>
      <c r="AF96" s="20"/>
      <c r="AG96" s="20"/>
      <c r="AH96" s="20"/>
      <c r="AI96" s="20"/>
      <c r="AJ96" s="20"/>
      <c r="AK96" s="6"/>
      <c r="AL96" s="21"/>
      <c r="AM96" s="20"/>
      <c r="AN96" s="6"/>
      <c r="AO96" s="7"/>
      <c r="AP96" s="7"/>
      <c r="AQ96" s="7"/>
      <c r="AR96" s="7"/>
      <c r="AU96" s="15"/>
      <c r="AV96" s="15"/>
      <c r="AW96" s="15"/>
      <c r="AX96" s="15"/>
      <c r="AY96" s="15"/>
    </row>
    <row r="97" spans="1:51" s="5" customFormat="1">
      <c r="A97" s="13"/>
      <c r="E97" s="7"/>
      <c r="F97" s="7"/>
      <c r="N97" s="8"/>
      <c r="O97" s="8"/>
      <c r="P97" s="13"/>
      <c r="Q97" s="13"/>
      <c r="R97" s="8"/>
      <c r="T97" s="116"/>
      <c r="U97" s="6"/>
      <c r="V97" s="6"/>
      <c r="W97" s="6"/>
      <c r="X97" s="6"/>
      <c r="Y97" s="117"/>
      <c r="Z97" s="20"/>
      <c r="AA97" s="21"/>
      <c r="AB97" s="21"/>
      <c r="AC97" s="21"/>
      <c r="AD97" s="21"/>
      <c r="AE97" s="21"/>
      <c r="AF97" s="20"/>
      <c r="AG97" s="20"/>
      <c r="AH97" s="20"/>
      <c r="AI97" s="20"/>
      <c r="AJ97" s="20"/>
      <c r="AK97" s="6"/>
      <c r="AL97" s="21"/>
      <c r="AM97" s="20"/>
      <c r="AN97" s="6"/>
      <c r="AO97" s="7"/>
      <c r="AP97" s="7"/>
      <c r="AQ97" s="7"/>
      <c r="AR97" s="7"/>
      <c r="AU97" s="15"/>
      <c r="AV97" s="15"/>
      <c r="AW97" s="15"/>
      <c r="AX97" s="15"/>
      <c r="AY97" s="15"/>
    </row>
    <row r="98" spans="1:51" s="5" customFormat="1" ht="12" thickBot="1">
      <c r="A98" s="13"/>
      <c r="E98" s="7"/>
      <c r="F98" s="7"/>
      <c r="N98" s="8"/>
      <c r="O98" s="8"/>
      <c r="P98" s="13"/>
      <c r="Q98" s="13"/>
      <c r="R98" s="8"/>
      <c r="T98" s="118"/>
      <c r="U98" s="267"/>
      <c r="V98" s="267"/>
      <c r="W98" s="267"/>
      <c r="X98" s="267"/>
      <c r="Y98" s="119"/>
      <c r="Z98" s="299"/>
      <c r="AA98" s="22"/>
      <c r="AB98" s="22"/>
      <c r="AC98" s="22"/>
      <c r="AD98" s="22"/>
      <c r="AE98" s="22"/>
      <c r="AF98" s="299"/>
      <c r="AG98" s="299"/>
      <c r="AH98" s="299"/>
      <c r="AI98" s="299"/>
      <c r="AJ98" s="299"/>
      <c r="AK98" s="23"/>
      <c r="AL98" s="22"/>
      <c r="AM98" s="299"/>
      <c r="AN98" s="23"/>
      <c r="AO98" s="7"/>
      <c r="AP98" s="7"/>
      <c r="AQ98" s="7"/>
      <c r="AR98" s="7"/>
      <c r="AU98" s="15"/>
      <c r="AV98" s="15"/>
      <c r="AW98" s="15"/>
      <c r="AX98" s="15"/>
      <c r="AY98" s="15"/>
    </row>
    <row r="99" spans="1:51" s="5" customFormat="1" ht="12.75" thickBot="1">
      <c r="A99" s="13"/>
      <c r="E99" s="7"/>
      <c r="F99" s="7"/>
      <c r="N99" s="8"/>
      <c r="O99" s="8"/>
      <c r="P99" s="13"/>
      <c r="Q99" s="13"/>
      <c r="R99" s="8"/>
      <c r="T99" s="256" t="e">
        <f xml:space="preserve"> SUMIF(T17:T58,#REF!,#REF!)*0.1</f>
        <v>#REF!</v>
      </c>
      <c r="U99" s="256" t="e">
        <f xml:space="preserve"> SUMIF(U17:U58, V23,#REF!)*0.2</f>
        <v>#REF!</v>
      </c>
      <c r="V99" s="256" t="e">
        <f xml:space="preserve"> SUMIF(V17:V23, V19,#REF!)+ SUMIF(V17:V69, V19,#REF!)*0.6</f>
        <v>#REF!</v>
      </c>
      <c r="W99" s="256" t="e">
        <f xml:space="preserve"> SUMIF(W17:W58, W21,#REF!)*0.6</f>
        <v>#REF!</v>
      </c>
      <c r="X99" s="256" t="e">
        <f xml:space="preserve"> SUMIF(X17:X58, X21,#REF!)-W99</f>
        <v>#REF!</v>
      </c>
      <c r="Y99" s="256" t="e">
        <f xml:space="preserve"> SUMIF(Y17:Y58,#REF!,#REF!)*0.1</f>
        <v>#REF!</v>
      </c>
      <c r="Z99" s="249"/>
      <c r="AA99" s="249"/>
      <c r="AB99" s="249"/>
      <c r="AC99" s="249"/>
      <c r="AD99" s="249"/>
      <c r="AE99" s="249"/>
      <c r="AF99" s="249"/>
      <c r="AG99" s="249"/>
      <c r="AH99" s="249"/>
      <c r="AI99" s="249"/>
      <c r="AJ99" s="249"/>
      <c r="AK99" s="249"/>
      <c r="AL99" s="249"/>
      <c r="AM99" s="249"/>
      <c r="AN99" s="249"/>
      <c r="AO99" s="7"/>
      <c r="AP99" s="7"/>
      <c r="AQ99" s="7"/>
      <c r="AR99" s="7"/>
      <c r="AS99" s="248"/>
      <c r="AT99" s="248"/>
      <c r="AU99" s="15"/>
      <c r="AV99" s="15"/>
      <c r="AW99" s="15"/>
      <c r="AX99" s="15"/>
      <c r="AY99" s="15"/>
    </row>
    <row r="100" spans="1:51" s="5" customFormat="1">
      <c r="A100" s="13"/>
      <c r="E100" s="7"/>
      <c r="F100" s="7"/>
      <c r="N100" s="8"/>
      <c r="O100" s="8"/>
      <c r="P100" s="13"/>
      <c r="Q100" s="13"/>
      <c r="R100" s="8"/>
      <c r="U100" s="3"/>
      <c r="V100" s="3"/>
      <c r="W100" s="3"/>
      <c r="X100" s="3"/>
      <c r="Y100" s="3"/>
      <c r="Z100" s="3"/>
      <c r="AA100" s="3"/>
      <c r="AB100" s="3"/>
      <c r="AC100" s="3"/>
      <c r="AD100" s="3"/>
      <c r="AE100" s="3"/>
      <c r="AF100" s="3"/>
      <c r="AG100" s="3"/>
      <c r="AH100" s="3"/>
      <c r="AI100" s="3"/>
      <c r="AJ100" s="3"/>
      <c r="AK100" s="3"/>
      <c r="AL100" s="3"/>
      <c r="AM100" s="3"/>
      <c r="AN100" s="3"/>
      <c r="AO100" s="7"/>
      <c r="AP100" s="7"/>
      <c r="AQ100" s="7"/>
      <c r="AR100" s="7"/>
      <c r="AU100" s="15"/>
      <c r="AV100" s="15"/>
      <c r="AW100" s="15"/>
      <c r="AX100" s="15"/>
      <c r="AY100" s="15"/>
    </row>
    <row r="101" spans="1:51" s="5" customFormat="1">
      <c r="A101" s="13"/>
      <c r="E101" s="7"/>
      <c r="F101" s="7"/>
      <c r="N101" s="8"/>
      <c r="O101" s="8"/>
      <c r="P101" s="13"/>
      <c r="Q101" s="13"/>
      <c r="R101" s="8"/>
      <c r="U101" s="3"/>
      <c r="V101" s="3"/>
      <c r="W101" s="3"/>
      <c r="X101" s="3"/>
      <c r="Y101" s="3"/>
      <c r="Z101" s="3"/>
      <c r="AA101" s="3"/>
      <c r="AB101" s="3"/>
      <c r="AC101" s="3"/>
      <c r="AD101" s="3"/>
      <c r="AE101" s="3"/>
      <c r="AF101" s="3"/>
      <c r="AG101" s="3"/>
      <c r="AH101" s="3"/>
      <c r="AI101" s="3"/>
      <c r="AJ101" s="3"/>
      <c r="AK101" s="3"/>
      <c r="AL101" s="3"/>
      <c r="AM101" s="3"/>
      <c r="AN101" s="3"/>
      <c r="AO101" s="7"/>
      <c r="AP101" s="7"/>
      <c r="AQ101" s="7"/>
      <c r="AR101" s="7"/>
      <c r="AU101" s="15"/>
      <c r="AV101" s="15"/>
      <c r="AW101" s="15"/>
      <c r="AX101" s="15"/>
      <c r="AY101" s="15"/>
    </row>
    <row r="102" spans="1:51" s="5" customFormat="1">
      <c r="A102" s="13"/>
      <c r="E102" s="7"/>
      <c r="F102" s="7"/>
      <c r="N102" s="8"/>
      <c r="O102" s="8"/>
      <c r="P102" s="13"/>
      <c r="Q102" s="13"/>
      <c r="R102" s="8"/>
      <c r="U102" s="3"/>
      <c r="V102" s="3"/>
      <c r="W102" s="3"/>
      <c r="X102" s="3"/>
      <c r="Y102" s="3"/>
      <c r="Z102" s="3"/>
      <c r="AA102" s="3"/>
      <c r="AB102" s="3"/>
      <c r="AC102" s="3"/>
      <c r="AD102" s="3"/>
      <c r="AE102" s="3"/>
      <c r="AF102" s="3"/>
      <c r="AG102" s="3"/>
      <c r="AH102" s="3"/>
      <c r="AI102" s="3"/>
      <c r="AJ102" s="3"/>
      <c r="AK102" s="3"/>
      <c r="AL102" s="3"/>
      <c r="AM102" s="3"/>
      <c r="AN102" s="3"/>
      <c r="AO102" s="7"/>
      <c r="AP102" s="7"/>
      <c r="AQ102" s="7"/>
      <c r="AR102" s="7"/>
      <c r="AU102" s="15"/>
      <c r="AV102" s="15"/>
      <c r="AW102" s="15"/>
      <c r="AX102" s="15"/>
      <c r="AY102" s="15"/>
    </row>
    <row r="103" spans="1:51" s="5" customFormat="1">
      <c r="A103" s="13"/>
      <c r="E103" s="7"/>
      <c r="F103" s="7"/>
      <c r="N103" s="8"/>
      <c r="O103" s="8"/>
      <c r="P103" s="13"/>
      <c r="Q103" s="13"/>
      <c r="R103" s="8"/>
      <c r="U103" s="3"/>
      <c r="V103" s="3"/>
      <c r="W103" s="3"/>
      <c r="X103" s="3"/>
      <c r="Y103" s="3"/>
      <c r="Z103" s="3"/>
      <c r="AA103" s="3"/>
      <c r="AB103" s="3"/>
      <c r="AC103" s="3"/>
      <c r="AD103" s="3"/>
      <c r="AE103" s="3"/>
      <c r="AF103" s="3"/>
      <c r="AG103" s="3"/>
      <c r="AH103" s="3"/>
      <c r="AI103" s="3"/>
      <c r="AJ103" s="3"/>
      <c r="AK103" s="3"/>
      <c r="AL103" s="3"/>
      <c r="AM103" s="3"/>
      <c r="AN103" s="3"/>
      <c r="AO103" s="7"/>
      <c r="AP103" s="7"/>
      <c r="AQ103" s="7"/>
      <c r="AR103" s="7"/>
      <c r="AU103" s="15"/>
      <c r="AV103" s="15"/>
      <c r="AW103" s="15"/>
      <c r="AX103" s="15"/>
      <c r="AY103" s="15"/>
    </row>
    <row r="104" spans="1:51" s="5" customFormat="1">
      <c r="A104" s="13"/>
      <c r="E104" s="7"/>
      <c r="F104" s="7"/>
      <c r="N104" s="8"/>
      <c r="O104" s="8"/>
      <c r="P104" s="13"/>
      <c r="Q104" s="13"/>
      <c r="R104" s="8"/>
      <c r="U104" s="3"/>
      <c r="V104" s="3"/>
      <c r="W104" s="3"/>
      <c r="X104" s="3"/>
      <c r="Y104" s="3"/>
      <c r="Z104" s="3"/>
      <c r="AA104" s="3"/>
      <c r="AB104" s="3"/>
      <c r="AC104" s="3"/>
      <c r="AD104" s="3"/>
      <c r="AE104" s="3"/>
      <c r="AF104" s="3"/>
      <c r="AG104" s="3"/>
      <c r="AH104" s="3"/>
      <c r="AI104" s="3"/>
      <c r="AJ104" s="3"/>
      <c r="AK104" s="3"/>
      <c r="AL104" s="3"/>
      <c r="AM104" s="3"/>
      <c r="AN104" s="3"/>
      <c r="AO104" s="7"/>
      <c r="AP104" s="7"/>
      <c r="AQ104" s="7"/>
      <c r="AR104" s="7"/>
      <c r="AU104" s="15"/>
      <c r="AV104" s="15"/>
      <c r="AW104" s="15"/>
      <c r="AX104" s="15"/>
      <c r="AY104" s="15"/>
    </row>
    <row r="105" spans="1:51" s="5" customFormat="1">
      <c r="A105" s="13"/>
      <c r="E105" s="7"/>
      <c r="F105" s="7"/>
      <c r="N105" s="8"/>
      <c r="O105" s="8"/>
      <c r="P105" s="13"/>
      <c r="Q105" s="13"/>
      <c r="R105" s="8"/>
      <c r="T105" s="3"/>
      <c r="U105" s="3"/>
      <c r="V105" s="3"/>
      <c r="W105" s="3"/>
      <c r="X105" s="3"/>
      <c r="Y105" s="3"/>
      <c r="Z105" s="3"/>
      <c r="AA105" s="3"/>
      <c r="AB105" s="3"/>
      <c r="AC105" s="3"/>
      <c r="AD105" s="3"/>
      <c r="AE105" s="3"/>
      <c r="AF105" s="3"/>
      <c r="AG105" s="3"/>
      <c r="AH105" s="3"/>
      <c r="AI105" s="3"/>
      <c r="AJ105" s="3"/>
      <c r="AK105" s="3"/>
      <c r="AL105" s="3"/>
      <c r="AM105" s="3"/>
      <c r="AN105" s="3"/>
      <c r="AO105" s="7"/>
      <c r="AP105" s="7"/>
      <c r="AQ105" s="7"/>
      <c r="AR105" s="7"/>
      <c r="AU105" s="15"/>
      <c r="AV105" s="15"/>
      <c r="AW105" s="15"/>
      <c r="AX105" s="15"/>
      <c r="AY105" s="15"/>
    </row>
    <row r="106" spans="1:51" s="5" customFormat="1">
      <c r="A106" s="13"/>
      <c r="E106" s="7"/>
      <c r="F106" s="7"/>
      <c r="N106" s="8"/>
      <c r="O106" s="8"/>
      <c r="P106" s="13"/>
      <c r="Q106" s="13"/>
      <c r="R106" s="8"/>
      <c r="T106" s="3"/>
      <c r="U106" s="3"/>
      <c r="V106" s="3"/>
      <c r="W106" s="3"/>
      <c r="X106" s="3"/>
      <c r="Y106" s="3"/>
      <c r="Z106" s="3"/>
      <c r="AA106" s="3"/>
      <c r="AB106" s="3"/>
      <c r="AC106" s="3"/>
      <c r="AD106" s="3"/>
      <c r="AE106" s="3"/>
      <c r="AF106" s="3"/>
      <c r="AG106" s="3"/>
      <c r="AH106" s="3"/>
      <c r="AI106" s="3"/>
      <c r="AJ106" s="3"/>
      <c r="AK106" s="3"/>
      <c r="AL106" s="3"/>
      <c r="AM106" s="3"/>
      <c r="AN106" s="3"/>
      <c r="AO106" s="7"/>
      <c r="AP106" s="7"/>
      <c r="AQ106" s="7"/>
      <c r="AR106" s="7"/>
      <c r="AU106" s="15"/>
      <c r="AV106" s="15"/>
      <c r="AW106" s="15"/>
      <c r="AX106" s="15"/>
      <c r="AY106" s="15"/>
    </row>
    <row r="107" spans="1:51" s="5" customFormat="1">
      <c r="A107" s="13"/>
      <c r="E107" s="7"/>
      <c r="F107" s="7"/>
      <c r="N107" s="8"/>
      <c r="O107" s="8"/>
      <c r="P107" s="13"/>
      <c r="Q107" s="13"/>
      <c r="R107" s="8"/>
      <c r="T107" s="3"/>
      <c r="U107" s="3"/>
      <c r="V107" s="3"/>
      <c r="W107" s="3"/>
      <c r="X107" s="3"/>
      <c r="Y107" s="3"/>
      <c r="Z107" s="3"/>
      <c r="AA107" s="3"/>
      <c r="AB107" s="3"/>
      <c r="AC107" s="3"/>
      <c r="AD107" s="3"/>
      <c r="AE107" s="3"/>
      <c r="AF107" s="3"/>
      <c r="AG107" s="3"/>
      <c r="AH107" s="3"/>
      <c r="AI107" s="3"/>
      <c r="AJ107" s="3"/>
      <c r="AK107" s="3"/>
      <c r="AL107" s="3"/>
      <c r="AM107" s="3"/>
      <c r="AN107" s="3"/>
      <c r="AO107" s="7"/>
      <c r="AP107" s="7"/>
      <c r="AQ107" s="7"/>
      <c r="AR107" s="7"/>
      <c r="AU107" s="15"/>
      <c r="AV107" s="15"/>
      <c r="AW107" s="15"/>
      <c r="AX107" s="15"/>
      <c r="AY107" s="15"/>
    </row>
    <row r="108" spans="1:51" s="5" customFormat="1">
      <c r="A108" s="13"/>
      <c r="E108" s="7"/>
      <c r="F108" s="7"/>
      <c r="N108" s="8"/>
      <c r="O108" s="8"/>
      <c r="P108" s="13"/>
      <c r="Q108" s="13"/>
      <c r="R108" s="8"/>
      <c r="T108" s="3"/>
      <c r="U108" s="3"/>
      <c r="V108" s="3"/>
      <c r="W108" s="3"/>
      <c r="X108" s="3"/>
      <c r="Y108" s="3"/>
      <c r="Z108" s="3"/>
      <c r="AA108" s="3"/>
      <c r="AB108" s="3"/>
      <c r="AC108" s="3"/>
      <c r="AD108" s="3"/>
      <c r="AE108" s="3"/>
      <c r="AF108" s="3"/>
      <c r="AG108" s="3"/>
      <c r="AH108" s="3"/>
      <c r="AI108" s="3"/>
      <c r="AJ108" s="3"/>
      <c r="AK108" s="3"/>
      <c r="AL108" s="3"/>
      <c r="AM108" s="3"/>
      <c r="AN108" s="3"/>
      <c r="AO108" s="7"/>
      <c r="AP108" s="7"/>
      <c r="AQ108" s="7"/>
      <c r="AR108" s="7"/>
      <c r="AU108" s="15"/>
      <c r="AV108" s="15"/>
      <c r="AW108" s="15"/>
      <c r="AX108" s="15"/>
      <c r="AY108" s="15"/>
    </row>
    <row r="109" spans="1:51" s="5" customFormat="1">
      <c r="A109" s="13"/>
      <c r="E109" s="7"/>
      <c r="F109" s="7"/>
      <c r="N109" s="8"/>
      <c r="O109" s="8"/>
      <c r="P109" s="13"/>
      <c r="Q109" s="13"/>
      <c r="R109" s="8"/>
      <c r="T109" s="3"/>
      <c r="U109" s="3"/>
      <c r="V109" s="3"/>
      <c r="W109" s="3"/>
      <c r="X109" s="3"/>
      <c r="Y109" s="3"/>
      <c r="Z109" s="3"/>
      <c r="AA109" s="3"/>
      <c r="AB109" s="3"/>
      <c r="AC109" s="3"/>
      <c r="AD109" s="3"/>
      <c r="AE109" s="3"/>
      <c r="AF109" s="3"/>
      <c r="AG109" s="3"/>
      <c r="AH109" s="3"/>
      <c r="AI109" s="3"/>
      <c r="AJ109" s="3"/>
      <c r="AK109" s="3"/>
      <c r="AL109" s="3"/>
      <c r="AM109" s="3"/>
      <c r="AN109" s="3"/>
      <c r="AO109" s="7"/>
      <c r="AP109" s="7"/>
      <c r="AQ109" s="7"/>
      <c r="AR109" s="7"/>
      <c r="AU109" s="15"/>
      <c r="AV109" s="15"/>
      <c r="AW109" s="15"/>
      <c r="AX109" s="15"/>
      <c r="AY109" s="15"/>
    </row>
    <row r="110" spans="1:51" s="5" customFormat="1">
      <c r="A110" s="13"/>
      <c r="E110" s="7"/>
      <c r="F110" s="7"/>
      <c r="N110" s="8"/>
      <c r="O110" s="8"/>
      <c r="P110" s="13"/>
      <c r="Q110" s="13"/>
      <c r="R110" s="8"/>
      <c r="T110" s="3"/>
      <c r="U110" s="3"/>
      <c r="V110" s="3"/>
      <c r="W110" s="3"/>
      <c r="X110" s="3"/>
      <c r="Y110" s="3"/>
      <c r="Z110" s="3"/>
      <c r="AA110" s="3"/>
      <c r="AB110" s="3"/>
      <c r="AC110" s="3"/>
      <c r="AD110" s="3"/>
      <c r="AE110" s="3"/>
      <c r="AF110" s="3"/>
      <c r="AG110" s="3"/>
      <c r="AH110" s="3"/>
      <c r="AI110" s="3"/>
      <c r="AJ110" s="3"/>
      <c r="AK110" s="3"/>
      <c r="AL110" s="3"/>
      <c r="AM110" s="3"/>
      <c r="AN110" s="3"/>
      <c r="AO110" s="7"/>
      <c r="AP110" s="7"/>
      <c r="AQ110" s="7"/>
      <c r="AR110" s="7"/>
      <c r="AU110" s="15"/>
      <c r="AV110" s="15"/>
      <c r="AW110" s="15"/>
      <c r="AX110" s="15"/>
      <c r="AY110" s="15"/>
    </row>
    <row r="111" spans="1:51" s="5" customFormat="1">
      <c r="A111" s="13"/>
      <c r="E111" s="7"/>
      <c r="F111" s="7"/>
      <c r="N111" s="8"/>
      <c r="O111" s="8"/>
      <c r="P111" s="13"/>
      <c r="Q111" s="13"/>
      <c r="R111" s="8"/>
      <c r="T111" s="3"/>
      <c r="U111" s="3"/>
      <c r="V111" s="3"/>
      <c r="W111" s="3"/>
      <c r="X111" s="3"/>
      <c r="Y111" s="3"/>
      <c r="Z111" s="3"/>
      <c r="AA111" s="3"/>
      <c r="AB111" s="3"/>
      <c r="AC111" s="3"/>
      <c r="AD111" s="3"/>
      <c r="AE111" s="3"/>
      <c r="AF111" s="3"/>
      <c r="AG111" s="3"/>
      <c r="AH111" s="3"/>
      <c r="AI111" s="3"/>
      <c r="AJ111" s="3"/>
      <c r="AK111" s="3"/>
      <c r="AL111" s="3"/>
      <c r="AM111" s="3"/>
      <c r="AN111" s="3"/>
      <c r="AO111" s="7"/>
      <c r="AP111" s="7"/>
      <c r="AQ111" s="7"/>
      <c r="AR111" s="7"/>
      <c r="AU111" s="15"/>
      <c r="AV111" s="15"/>
      <c r="AW111" s="15"/>
      <c r="AX111" s="15"/>
      <c r="AY111" s="15"/>
    </row>
    <row r="112" spans="1:51" s="5" customFormat="1">
      <c r="A112" s="13"/>
      <c r="E112" s="7"/>
      <c r="F112" s="7"/>
      <c r="N112" s="8"/>
      <c r="O112" s="8"/>
      <c r="P112" s="13"/>
      <c r="Q112" s="13"/>
      <c r="R112" s="8"/>
      <c r="T112" s="3"/>
      <c r="U112" s="3"/>
      <c r="V112" s="3"/>
      <c r="W112" s="3"/>
      <c r="X112" s="3"/>
      <c r="Y112" s="3"/>
      <c r="Z112" s="3"/>
      <c r="AA112" s="3"/>
      <c r="AB112" s="3"/>
      <c r="AC112" s="3"/>
      <c r="AD112" s="3"/>
      <c r="AE112" s="3"/>
      <c r="AF112" s="3"/>
      <c r="AG112" s="3"/>
      <c r="AH112" s="3"/>
      <c r="AI112" s="3"/>
      <c r="AJ112" s="3"/>
      <c r="AK112" s="3"/>
      <c r="AL112" s="3"/>
      <c r="AM112" s="3"/>
      <c r="AN112" s="3"/>
      <c r="AO112" s="7"/>
      <c r="AP112" s="7"/>
      <c r="AQ112" s="7"/>
      <c r="AR112" s="7"/>
      <c r="AU112" s="15"/>
      <c r="AV112" s="15"/>
      <c r="AW112" s="15"/>
      <c r="AX112" s="15"/>
      <c r="AY112" s="15"/>
    </row>
    <row r="113" spans="1:51" s="5" customFormat="1">
      <c r="A113" s="13"/>
      <c r="E113" s="7"/>
      <c r="F113" s="7"/>
      <c r="N113" s="8"/>
      <c r="O113" s="8"/>
      <c r="P113" s="13"/>
      <c r="Q113" s="13"/>
      <c r="R113" s="8"/>
      <c r="T113" s="3"/>
      <c r="U113" s="3"/>
      <c r="V113" s="3"/>
      <c r="W113" s="3"/>
      <c r="X113" s="3"/>
      <c r="Y113" s="3"/>
      <c r="Z113" s="3"/>
      <c r="AA113" s="3"/>
      <c r="AB113" s="3"/>
      <c r="AC113" s="3"/>
      <c r="AD113" s="3"/>
      <c r="AE113" s="3"/>
      <c r="AF113" s="3"/>
      <c r="AG113" s="3"/>
      <c r="AH113" s="3"/>
      <c r="AI113" s="3"/>
      <c r="AJ113" s="3"/>
      <c r="AK113" s="3"/>
      <c r="AL113" s="3"/>
      <c r="AM113" s="3"/>
      <c r="AN113" s="3"/>
      <c r="AO113" s="7"/>
      <c r="AP113" s="7"/>
      <c r="AQ113" s="7"/>
      <c r="AR113" s="7"/>
      <c r="AU113" s="15"/>
      <c r="AV113" s="15"/>
      <c r="AW113" s="15"/>
      <c r="AX113" s="15"/>
      <c r="AY113" s="15"/>
    </row>
    <row r="114" spans="1:51" s="5" customFormat="1">
      <c r="A114" s="13"/>
      <c r="E114" s="7"/>
      <c r="F114" s="7"/>
      <c r="N114" s="8"/>
      <c r="O114" s="8"/>
      <c r="P114" s="13"/>
      <c r="Q114" s="13"/>
      <c r="R114" s="8"/>
      <c r="T114" s="3"/>
      <c r="U114" s="3"/>
      <c r="V114" s="3"/>
      <c r="W114" s="3"/>
      <c r="X114" s="3"/>
      <c r="Y114" s="3"/>
      <c r="Z114" s="3"/>
      <c r="AA114" s="3"/>
      <c r="AB114" s="3"/>
      <c r="AC114" s="3"/>
      <c r="AD114" s="3"/>
      <c r="AE114" s="3"/>
      <c r="AF114" s="3"/>
      <c r="AG114" s="3"/>
      <c r="AH114" s="3"/>
      <c r="AI114" s="3"/>
      <c r="AJ114" s="3"/>
      <c r="AK114" s="3"/>
      <c r="AL114" s="3"/>
      <c r="AM114" s="3"/>
      <c r="AN114" s="3"/>
      <c r="AO114" s="7"/>
      <c r="AP114" s="7"/>
      <c r="AQ114" s="7"/>
      <c r="AR114" s="7"/>
      <c r="AU114" s="15"/>
      <c r="AV114" s="15"/>
      <c r="AW114" s="15"/>
      <c r="AX114" s="15"/>
      <c r="AY114" s="15"/>
    </row>
    <row r="115" spans="1:51" s="5" customFormat="1">
      <c r="A115" s="13"/>
      <c r="E115" s="7" t="s">
        <v>21</v>
      </c>
      <c r="F115" s="7"/>
      <c r="N115" s="8"/>
      <c r="O115" s="8"/>
      <c r="P115" s="13"/>
      <c r="Q115" s="13"/>
      <c r="R115" s="8"/>
      <c r="T115" s="3"/>
      <c r="U115" s="3"/>
      <c r="V115" s="3"/>
      <c r="W115" s="3"/>
      <c r="X115" s="3"/>
      <c r="Y115" s="3"/>
      <c r="Z115" s="3"/>
      <c r="AA115" s="3"/>
      <c r="AB115" s="3"/>
      <c r="AC115" s="3"/>
      <c r="AD115" s="3"/>
      <c r="AE115" s="3"/>
      <c r="AF115" s="3"/>
      <c r="AG115" s="3"/>
      <c r="AH115" s="3"/>
      <c r="AI115" s="3"/>
      <c r="AJ115" s="3"/>
      <c r="AK115" s="3"/>
      <c r="AL115" s="3"/>
      <c r="AM115" s="3"/>
      <c r="AN115" s="3"/>
      <c r="AO115" s="7"/>
      <c r="AP115" s="7"/>
      <c r="AQ115" s="7"/>
      <c r="AR115" s="7"/>
      <c r="AU115" s="15"/>
      <c r="AV115" s="15"/>
      <c r="AW115" s="15"/>
      <c r="AX115" s="15"/>
      <c r="AY115" s="15"/>
    </row>
    <row r="116" spans="1:51" s="5" customFormat="1">
      <c r="A116" s="13"/>
      <c r="E116" s="347" t="s">
        <v>229</v>
      </c>
      <c r="F116" s="7"/>
      <c r="N116" s="8"/>
      <c r="O116" s="8"/>
      <c r="P116" s="13"/>
      <c r="Q116" s="13"/>
      <c r="R116" s="8"/>
      <c r="T116" s="3"/>
      <c r="U116" s="3"/>
      <c r="V116" s="3"/>
      <c r="W116" s="3"/>
      <c r="X116" s="3"/>
      <c r="Y116" s="3"/>
      <c r="Z116" s="3"/>
      <c r="AA116" s="3"/>
      <c r="AB116" s="3"/>
      <c r="AC116" s="3"/>
      <c r="AD116" s="3"/>
      <c r="AE116" s="3"/>
      <c r="AF116" s="3"/>
      <c r="AG116" s="3"/>
      <c r="AH116" s="3"/>
      <c r="AI116" s="3"/>
      <c r="AJ116" s="3"/>
      <c r="AK116" s="3"/>
      <c r="AL116" s="3"/>
      <c r="AM116" s="3"/>
      <c r="AN116" s="3"/>
      <c r="AO116" s="7"/>
      <c r="AP116" s="7"/>
      <c r="AQ116" s="7"/>
      <c r="AR116" s="7"/>
      <c r="AU116" s="15"/>
      <c r="AV116" s="15"/>
      <c r="AW116" s="15"/>
      <c r="AX116" s="15"/>
      <c r="AY116" s="15"/>
    </row>
    <row r="117" spans="1:51" s="5" customFormat="1">
      <c r="A117" s="13"/>
      <c r="E117" s="348" t="s">
        <v>230</v>
      </c>
      <c r="F117" s="7"/>
      <c r="N117" s="8"/>
      <c r="O117" s="8"/>
      <c r="P117" s="13"/>
      <c r="Q117" s="13"/>
      <c r="R117" s="8"/>
      <c r="T117" s="3"/>
      <c r="U117" s="3"/>
      <c r="V117" s="3"/>
      <c r="W117" s="3"/>
      <c r="X117" s="3"/>
      <c r="Y117" s="3"/>
      <c r="Z117" s="3"/>
      <c r="AA117" s="3"/>
      <c r="AB117" s="3"/>
      <c r="AC117" s="3"/>
      <c r="AD117" s="3"/>
      <c r="AE117" s="3"/>
      <c r="AF117" s="3"/>
      <c r="AG117" s="3"/>
      <c r="AH117" s="3"/>
      <c r="AI117" s="3"/>
      <c r="AJ117" s="3"/>
      <c r="AK117" s="3"/>
      <c r="AL117" s="3"/>
      <c r="AM117" s="3"/>
      <c r="AN117" s="3"/>
      <c r="AO117" s="7"/>
      <c r="AP117" s="7"/>
      <c r="AQ117" s="7"/>
      <c r="AR117" s="7"/>
      <c r="AU117" s="15"/>
      <c r="AV117" s="15"/>
      <c r="AW117" s="15"/>
      <c r="AX117" s="15"/>
      <c r="AY117" s="15"/>
    </row>
    <row r="118" spans="1:51" s="5" customFormat="1">
      <c r="A118" s="13"/>
      <c r="E118" s="349" t="s">
        <v>232</v>
      </c>
      <c r="F118" s="7"/>
      <c r="N118" s="8"/>
      <c r="O118" s="8"/>
      <c r="P118" s="13"/>
      <c r="Q118" s="13"/>
      <c r="R118" s="8"/>
      <c r="T118" s="3"/>
      <c r="U118" s="3"/>
      <c r="V118" s="3"/>
      <c r="W118" s="3"/>
      <c r="X118" s="3"/>
      <c r="Y118" s="3"/>
      <c r="Z118" s="3"/>
      <c r="AA118" s="3"/>
      <c r="AB118" s="3"/>
      <c r="AC118" s="3"/>
      <c r="AD118" s="3"/>
      <c r="AE118" s="3"/>
      <c r="AF118" s="3"/>
      <c r="AG118" s="3"/>
      <c r="AH118" s="3"/>
      <c r="AI118" s="3"/>
      <c r="AJ118" s="3"/>
      <c r="AK118" s="3"/>
      <c r="AL118" s="3"/>
      <c r="AM118" s="3"/>
      <c r="AN118" s="3"/>
      <c r="AO118" s="7"/>
      <c r="AP118" s="7"/>
      <c r="AQ118" s="7"/>
      <c r="AR118" s="7"/>
      <c r="AU118" s="15"/>
      <c r="AV118" s="15"/>
      <c r="AW118" s="15"/>
      <c r="AX118" s="15"/>
      <c r="AY118" s="15"/>
    </row>
    <row r="119" spans="1:51" s="5" customFormat="1">
      <c r="A119" s="13"/>
      <c r="E119" s="350" t="s">
        <v>39</v>
      </c>
      <c r="F119" s="7"/>
      <c r="N119" s="8"/>
      <c r="O119" s="8"/>
      <c r="P119" s="13"/>
      <c r="Q119" s="13"/>
      <c r="R119" s="8"/>
      <c r="T119" s="3"/>
      <c r="U119" s="3"/>
      <c r="V119" s="3"/>
      <c r="W119" s="3"/>
      <c r="X119" s="3"/>
      <c r="Y119" s="3"/>
      <c r="Z119" s="3"/>
      <c r="AA119" s="3"/>
      <c r="AB119" s="3"/>
      <c r="AC119" s="3"/>
      <c r="AD119" s="3"/>
      <c r="AE119" s="3"/>
      <c r="AF119" s="3"/>
      <c r="AG119" s="3"/>
      <c r="AH119" s="3"/>
      <c r="AI119" s="3"/>
      <c r="AJ119" s="3"/>
      <c r="AK119" s="3"/>
      <c r="AL119" s="3"/>
      <c r="AM119" s="3"/>
      <c r="AN119" s="3"/>
      <c r="AO119" s="7"/>
      <c r="AP119" s="7"/>
      <c r="AQ119" s="7"/>
      <c r="AR119" s="7"/>
      <c r="AU119" s="15"/>
      <c r="AV119" s="15"/>
      <c r="AW119" s="15"/>
      <c r="AX119" s="15"/>
      <c r="AY119" s="15"/>
    </row>
    <row r="120" spans="1:51" s="5" customFormat="1">
      <c r="A120" s="13"/>
      <c r="E120" s="7"/>
      <c r="F120" s="7"/>
      <c r="N120" s="8"/>
      <c r="O120" s="8"/>
      <c r="P120" s="13"/>
      <c r="Q120" s="13"/>
      <c r="R120" s="8"/>
      <c r="T120" s="3"/>
      <c r="U120" s="3"/>
      <c r="V120" s="3"/>
      <c r="W120" s="3"/>
      <c r="X120" s="3"/>
      <c r="Y120" s="3"/>
      <c r="Z120" s="3"/>
      <c r="AA120" s="3"/>
      <c r="AB120" s="3"/>
      <c r="AC120" s="3"/>
      <c r="AD120" s="3"/>
      <c r="AE120" s="3"/>
      <c r="AF120" s="3"/>
      <c r="AG120" s="3"/>
      <c r="AH120" s="3"/>
      <c r="AI120" s="3"/>
      <c r="AJ120" s="3"/>
      <c r="AK120" s="3"/>
      <c r="AL120" s="3"/>
      <c r="AM120" s="3"/>
      <c r="AN120" s="3"/>
      <c r="AO120" s="7"/>
      <c r="AP120" s="7"/>
      <c r="AQ120" s="7"/>
      <c r="AR120" s="7"/>
      <c r="AU120" s="15"/>
      <c r="AV120" s="15"/>
      <c r="AW120" s="15"/>
      <c r="AX120" s="15"/>
      <c r="AY120" s="15"/>
    </row>
    <row r="121" spans="1:51" s="5" customFormat="1">
      <c r="A121" s="13"/>
      <c r="E121" s="7"/>
      <c r="F121" s="7"/>
      <c r="N121" s="8"/>
      <c r="O121" s="8"/>
      <c r="P121" s="13"/>
      <c r="Q121" s="13"/>
      <c r="R121" s="8"/>
      <c r="T121" s="3"/>
      <c r="U121" s="3"/>
      <c r="V121" s="3"/>
      <c r="W121" s="3"/>
      <c r="X121" s="3"/>
      <c r="Y121" s="3"/>
      <c r="Z121" s="3"/>
      <c r="AA121" s="3"/>
      <c r="AB121" s="3"/>
      <c r="AC121" s="3"/>
      <c r="AD121" s="3"/>
      <c r="AE121" s="3"/>
      <c r="AF121" s="3"/>
      <c r="AG121" s="3"/>
      <c r="AH121" s="3"/>
      <c r="AI121" s="3"/>
      <c r="AJ121" s="3"/>
      <c r="AK121" s="3"/>
      <c r="AL121" s="3"/>
      <c r="AM121" s="3"/>
      <c r="AN121" s="3"/>
      <c r="AO121" s="7"/>
      <c r="AP121" s="7"/>
      <c r="AQ121" s="7"/>
      <c r="AR121" s="7"/>
      <c r="AU121" s="15"/>
      <c r="AV121" s="15"/>
      <c r="AW121" s="15"/>
      <c r="AX121" s="15"/>
      <c r="AY121" s="15"/>
    </row>
    <row r="122" spans="1:51" s="5" customFormat="1">
      <c r="A122" s="13"/>
      <c r="E122" s="7"/>
      <c r="F122" s="7"/>
      <c r="N122" s="8"/>
      <c r="O122" s="8"/>
      <c r="P122" s="13"/>
      <c r="Q122" s="13"/>
      <c r="R122" s="8"/>
      <c r="T122" s="3"/>
      <c r="U122" s="3"/>
      <c r="V122" s="3"/>
      <c r="W122" s="3"/>
      <c r="X122" s="3"/>
      <c r="Y122" s="3"/>
      <c r="Z122" s="3"/>
      <c r="AA122" s="3"/>
      <c r="AB122" s="3"/>
      <c r="AC122" s="3"/>
      <c r="AD122" s="3"/>
      <c r="AE122" s="3"/>
      <c r="AF122" s="3"/>
      <c r="AG122" s="3"/>
      <c r="AH122" s="3"/>
      <c r="AI122" s="3"/>
      <c r="AJ122" s="3"/>
      <c r="AK122" s="3"/>
      <c r="AL122" s="3"/>
      <c r="AM122" s="3"/>
      <c r="AN122" s="3"/>
      <c r="AO122" s="7"/>
      <c r="AP122" s="7"/>
      <c r="AQ122" s="7"/>
      <c r="AR122" s="7"/>
      <c r="AU122" s="15"/>
      <c r="AV122" s="15"/>
      <c r="AW122" s="15"/>
      <c r="AX122" s="15"/>
      <c r="AY122" s="15"/>
    </row>
    <row r="123" spans="1:51" s="5" customFormat="1">
      <c r="A123" s="13"/>
      <c r="E123" s="7"/>
      <c r="F123" s="7"/>
      <c r="N123" s="8"/>
      <c r="O123" s="8"/>
      <c r="P123" s="13"/>
      <c r="Q123" s="13"/>
      <c r="R123" s="8"/>
      <c r="T123" s="3"/>
      <c r="U123" s="3"/>
      <c r="V123" s="3"/>
      <c r="W123" s="3"/>
      <c r="X123" s="3"/>
      <c r="Y123" s="3"/>
      <c r="Z123" s="3"/>
      <c r="AA123" s="3"/>
      <c r="AB123" s="3"/>
      <c r="AC123" s="3"/>
      <c r="AD123" s="3"/>
      <c r="AE123" s="3"/>
      <c r="AF123" s="3"/>
      <c r="AG123" s="3"/>
      <c r="AH123" s="3"/>
      <c r="AI123" s="3"/>
      <c r="AJ123" s="3"/>
      <c r="AK123" s="3"/>
      <c r="AL123" s="3"/>
      <c r="AM123" s="3"/>
      <c r="AN123" s="3"/>
      <c r="AO123" s="7"/>
      <c r="AP123" s="7"/>
      <c r="AQ123" s="7"/>
      <c r="AR123" s="7"/>
      <c r="AU123" s="15"/>
      <c r="AV123" s="15"/>
      <c r="AW123" s="15"/>
      <c r="AX123" s="15"/>
      <c r="AY123" s="15"/>
    </row>
    <row r="124" spans="1:51" s="5" customFormat="1">
      <c r="A124" s="13"/>
      <c r="E124" s="7"/>
      <c r="F124" s="7"/>
      <c r="N124" s="8"/>
      <c r="O124" s="8"/>
      <c r="P124" s="13"/>
      <c r="Q124" s="13"/>
      <c r="R124" s="8"/>
      <c r="T124" s="3"/>
      <c r="U124" s="3"/>
      <c r="V124" s="3"/>
      <c r="W124" s="3"/>
      <c r="X124" s="3"/>
      <c r="Y124" s="3"/>
      <c r="Z124" s="3"/>
      <c r="AA124" s="3"/>
      <c r="AB124" s="3"/>
      <c r="AC124" s="3"/>
      <c r="AD124" s="3"/>
      <c r="AE124" s="3"/>
      <c r="AF124" s="3"/>
      <c r="AG124" s="3"/>
      <c r="AH124" s="3"/>
      <c r="AI124" s="3"/>
      <c r="AJ124" s="3"/>
      <c r="AK124" s="3"/>
      <c r="AL124" s="3"/>
      <c r="AM124" s="3"/>
      <c r="AN124" s="3"/>
      <c r="AO124" s="7"/>
      <c r="AP124" s="7"/>
      <c r="AQ124" s="7"/>
      <c r="AR124" s="7"/>
      <c r="AU124" s="15"/>
      <c r="AV124" s="15"/>
      <c r="AW124" s="15"/>
      <c r="AX124" s="15"/>
      <c r="AY124" s="15"/>
    </row>
    <row r="125" spans="1:51" s="5" customFormat="1">
      <c r="A125" s="13"/>
      <c r="E125" s="7"/>
      <c r="F125" s="7"/>
      <c r="N125" s="8"/>
      <c r="O125" s="8"/>
      <c r="P125" s="13"/>
      <c r="Q125" s="13"/>
      <c r="R125" s="8"/>
      <c r="T125" s="3"/>
      <c r="U125" s="3"/>
      <c r="V125" s="3"/>
      <c r="W125" s="3"/>
      <c r="X125" s="3"/>
      <c r="Y125" s="3"/>
      <c r="Z125" s="3"/>
      <c r="AA125" s="3"/>
      <c r="AB125" s="3"/>
      <c r="AC125" s="3"/>
      <c r="AD125" s="3"/>
      <c r="AE125" s="3"/>
      <c r="AF125" s="3"/>
      <c r="AG125" s="3"/>
      <c r="AH125" s="3"/>
      <c r="AI125" s="3"/>
      <c r="AJ125" s="3"/>
      <c r="AK125" s="3"/>
      <c r="AL125" s="3"/>
      <c r="AM125" s="3"/>
      <c r="AN125" s="3"/>
      <c r="AO125" s="7"/>
      <c r="AP125" s="7"/>
      <c r="AQ125" s="7"/>
      <c r="AR125" s="7"/>
      <c r="AU125" s="15"/>
      <c r="AV125" s="15"/>
      <c r="AW125" s="15"/>
      <c r="AX125" s="15"/>
      <c r="AY125" s="15"/>
    </row>
    <row r="126" spans="1:51" s="5" customFormat="1">
      <c r="A126" s="13"/>
      <c r="E126" s="7"/>
      <c r="F126" s="7"/>
      <c r="N126" s="8"/>
      <c r="O126" s="8"/>
      <c r="P126" s="13"/>
      <c r="Q126" s="13"/>
      <c r="R126" s="8"/>
      <c r="T126" s="3"/>
      <c r="U126" s="3"/>
      <c r="V126" s="3"/>
      <c r="W126" s="3"/>
      <c r="X126" s="3"/>
      <c r="Y126" s="3"/>
      <c r="Z126" s="3"/>
      <c r="AA126" s="3"/>
      <c r="AB126" s="3"/>
      <c r="AC126" s="3"/>
      <c r="AD126" s="3"/>
      <c r="AE126" s="3"/>
      <c r="AF126" s="3"/>
      <c r="AG126" s="3"/>
      <c r="AH126" s="3"/>
      <c r="AI126" s="3"/>
      <c r="AJ126" s="3"/>
      <c r="AK126" s="3"/>
      <c r="AL126" s="3"/>
      <c r="AM126" s="3"/>
      <c r="AN126" s="3"/>
      <c r="AO126" s="7"/>
      <c r="AP126" s="7"/>
      <c r="AQ126" s="7"/>
      <c r="AR126" s="7"/>
      <c r="AU126" s="15"/>
      <c r="AV126" s="15"/>
      <c r="AW126" s="15"/>
      <c r="AX126" s="15"/>
      <c r="AY126" s="15"/>
    </row>
    <row r="127" spans="1:51" s="5" customFormat="1">
      <c r="A127" s="13"/>
      <c r="E127" s="7"/>
      <c r="F127" s="7"/>
      <c r="N127" s="8"/>
      <c r="O127" s="8"/>
      <c r="P127" s="13"/>
      <c r="Q127" s="13"/>
      <c r="R127" s="8"/>
      <c r="T127" s="3"/>
      <c r="U127" s="3"/>
      <c r="V127" s="3"/>
      <c r="W127" s="3"/>
      <c r="X127" s="3"/>
      <c r="Y127" s="3"/>
      <c r="Z127" s="3"/>
      <c r="AA127" s="3"/>
      <c r="AB127" s="3"/>
      <c r="AC127" s="3"/>
      <c r="AD127" s="3"/>
      <c r="AE127" s="3"/>
      <c r="AF127" s="3"/>
      <c r="AG127" s="3"/>
      <c r="AH127" s="3"/>
      <c r="AI127" s="3"/>
      <c r="AJ127" s="3"/>
      <c r="AK127" s="3"/>
      <c r="AL127" s="3"/>
      <c r="AM127" s="3"/>
      <c r="AN127" s="3"/>
      <c r="AO127" s="7"/>
      <c r="AP127" s="7"/>
      <c r="AQ127" s="7"/>
      <c r="AR127" s="7"/>
      <c r="AU127" s="15"/>
      <c r="AV127" s="15"/>
      <c r="AW127" s="15"/>
      <c r="AX127" s="15"/>
      <c r="AY127" s="15"/>
    </row>
    <row r="128" spans="1:51" s="5" customFormat="1">
      <c r="A128" s="13"/>
      <c r="E128" s="7"/>
      <c r="F128" s="7"/>
      <c r="N128" s="8"/>
      <c r="O128" s="8"/>
      <c r="P128" s="13"/>
      <c r="Q128" s="13"/>
      <c r="R128" s="8"/>
      <c r="T128" s="3"/>
      <c r="U128" s="3"/>
      <c r="V128" s="3"/>
      <c r="W128" s="3"/>
      <c r="X128" s="3"/>
      <c r="Y128" s="3"/>
      <c r="Z128" s="3"/>
      <c r="AA128" s="3"/>
      <c r="AB128" s="3"/>
      <c r="AC128" s="3"/>
      <c r="AD128" s="3"/>
      <c r="AE128" s="3"/>
      <c r="AF128" s="3"/>
      <c r="AG128" s="3"/>
      <c r="AH128" s="3"/>
      <c r="AI128" s="3"/>
      <c r="AJ128" s="3"/>
      <c r="AK128" s="3"/>
      <c r="AL128" s="3"/>
      <c r="AM128" s="3"/>
      <c r="AN128" s="3"/>
      <c r="AO128" s="7"/>
      <c r="AP128" s="7"/>
      <c r="AQ128" s="7"/>
      <c r="AR128" s="7"/>
      <c r="AU128" s="15"/>
      <c r="AV128" s="15"/>
      <c r="AW128" s="15"/>
      <c r="AX128" s="15"/>
      <c r="AY128" s="15"/>
    </row>
    <row r="129" spans="1:51" s="5" customFormat="1">
      <c r="A129" s="13"/>
      <c r="E129" s="7"/>
      <c r="F129" s="7"/>
      <c r="N129" s="8"/>
      <c r="O129" s="8"/>
      <c r="P129" s="13"/>
      <c r="Q129" s="13"/>
      <c r="R129" s="8"/>
      <c r="T129" s="3"/>
      <c r="U129" s="3"/>
      <c r="V129" s="3"/>
      <c r="W129" s="3"/>
      <c r="X129" s="3"/>
      <c r="Y129" s="3"/>
      <c r="Z129" s="3"/>
      <c r="AA129" s="3"/>
      <c r="AB129" s="3"/>
      <c r="AC129" s="3"/>
      <c r="AD129" s="3"/>
      <c r="AE129" s="3"/>
      <c r="AF129" s="3"/>
      <c r="AG129" s="3"/>
      <c r="AH129" s="3"/>
      <c r="AI129" s="3"/>
      <c r="AJ129" s="3"/>
      <c r="AK129" s="3"/>
      <c r="AL129" s="3"/>
      <c r="AM129" s="3"/>
      <c r="AN129" s="3"/>
      <c r="AO129" s="7"/>
      <c r="AP129" s="7"/>
      <c r="AQ129" s="7"/>
      <c r="AR129" s="7"/>
      <c r="AU129" s="15"/>
      <c r="AV129" s="15"/>
      <c r="AW129" s="15"/>
      <c r="AX129" s="15"/>
      <c r="AY129" s="15"/>
    </row>
    <row r="130" spans="1:51" s="5" customFormat="1">
      <c r="A130" s="13"/>
      <c r="E130" s="7"/>
      <c r="F130" s="7"/>
      <c r="N130" s="8"/>
      <c r="O130" s="8"/>
      <c r="P130" s="13"/>
      <c r="Q130" s="13"/>
      <c r="R130" s="8"/>
      <c r="T130" s="3"/>
      <c r="U130" s="3"/>
      <c r="V130" s="3"/>
      <c r="W130" s="3"/>
      <c r="X130" s="3"/>
      <c r="Y130" s="3"/>
      <c r="Z130" s="3"/>
      <c r="AA130" s="3"/>
      <c r="AB130" s="3"/>
      <c r="AC130" s="3"/>
      <c r="AD130" s="3"/>
      <c r="AE130" s="3"/>
      <c r="AF130" s="3"/>
      <c r="AG130" s="3"/>
      <c r="AH130" s="3"/>
      <c r="AI130" s="3"/>
      <c r="AJ130" s="3"/>
      <c r="AK130" s="3"/>
      <c r="AL130" s="3"/>
      <c r="AM130" s="3"/>
      <c r="AN130" s="3"/>
      <c r="AO130" s="7"/>
      <c r="AP130" s="7"/>
      <c r="AQ130" s="7"/>
      <c r="AR130" s="7"/>
      <c r="AU130" s="15"/>
      <c r="AV130" s="15"/>
      <c r="AW130" s="15"/>
      <c r="AX130" s="15"/>
      <c r="AY130" s="15"/>
    </row>
    <row r="131" spans="1:51" s="5" customFormat="1">
      <c r="A131" s="13"/>
      <c r="E131" s="7"/>
      <c r="F131" s="7"/>
      <c r="N131" s="8"/>
      <c r="O131" s="8"/>
      <c r="P131" s="13"/>
      <c r="Q131" s="13"/>
      <c r="R131" s="8"/>
      <c r="T131" s="3"/>
      <c r="U131" s="3"/>
      <c r="V131" s="3"/>
      <c r="W131" s="3"/>
      <c r="X131" s="3"/>
      <c r="Y131" s="3"/>
      <c r="Z131" s="3"/>
      <c r="AA131" s="3"/>
      <c r="AB131" s="3"/>
      <c r="AC131" s="3"/>
      <c r="AD131" s="3"/>
      <c r="AE131" s="3"/>
      <c r="AF131" s="3"/>
      <c r="AG131" s="3"/>
      <c r="AH131" s="3"/>
      <c r="AI131" s="3"/>
      <c r="AJ131" s="3"/>
      <c r="AK131" s="3"/>
      <c r="AL131" s="3"/>
      <c r="AM131" s="3"/>
      <c r="AN131" s="3"/>
      <c r="AO131" s="7"/>
      <c r="AP131" s="7"/>
      <c r="AQ131" s="7"/>
      <c r="AR131" s="7"/>
    </row>
    <row r="132" spans="1:51" s="5" customFormat="1">
      <c r="A132" s="13"/>
      <c r="E132" s="7"/>
      <c r="F132" s="7"/>
      <c r="N132" s="8"/>
      <c r="O132" s="8"/>
      <c r="P132" s="13"/>
      <c r="Q132" s="13"/>
      <c r="R132" s="8"/>
      <c r="T132" s="3"/>
      <c r="U132" s="3"/>
      <c r="V132" s="3"/>
      <c r="W132" s="3"/>
      <c r="X132" s="3"/>
      <c r="Y132" s="3"/>
      <c r="Z132" s="3"/>
      <c r="AA132" s="3"/>
      <c r="AB132" s="3"/>
      <c r="AC132" s="3"/>
      <c r="AD132" s="3"/>
      <c r="AE132" s="3"/>
      <c r="AF132" s="3"/>
      <c r="AG132" s="3"/>
      <c r="AH132" s="3"/>
      <c r="AI132" s="3"/>
      <c r="AJ132" s="3"/>
      <c r="AK132" s="3"/>
      <c r="AL132" s="3"/>
      <c r="AM132" s="3"/>
      <c r="AN132" s="3"/>
      <c r="AO132" s="7"/>
      <c r="AP132" s="7"/>
      <c r="AQ132" s="7"/>
      <c r="AR132" s="7"/>
    </row>
    <row r="133" spans="1:51" s="5" customFormat="1">
      <c r="A133" s="13"/>
      <c r="E133" s="7"/>
      <c r="F133" s="7"/>
      <c r="N133" s="8"/>
      <c r="O133" s="8"/>
      <c r="P133" s="13"/>
      <c r="Q133" s="13"/>
      <c r="R133" s="8"/>
      <c r="T133" s="3"/>
      <c r="U133" s="3"/>
      <c r="V133" s="3"/>
      <c r="W133" s="3"/>
      <c r="X133" s="3"/>
      <c r="Y133" s="3"/>
      <c r="Z133" s="3"/>
      <c r="AA133" s="3"/>
      <c r="AB133" s="3"/>
      <c r="AC133" s="3"/>
      <c r="AD133" s="3"/>
      <c r="AE133" s="3"/>
      <c r="AF133" s="3"/>
      <c r="AG133" s="3"/>
      <c r="AH133" s="3"/>
      <c r="AI133" s="3"/>
      <c r="AJ133" s="3"/>
      <c r="AK133" s="3"/>
      <c r="AL133" s="3"/>
      <c r="AM133" s="3"/>
      <c r="AN133" s="3"/>
      <c r="AO133" s="7"/>
      <c r="AP133" s="7"/>
      <c r="AQ133" s="7"/>
      <c r="AR133" s="7"/>
    </row>
    <row r="134" spans="1:51" s="5" customFormat="1">
      <c r="A134" s="13"/>
      <c r="E134" s="7"/>
      <c r="F134" s="7"/>
      <c r="N134" s="8"/>
      <c r="O134" s="8"/>
      <c r="P134" s="13"/>
      <c r="Q134" s="13"/>
      <c r="R134" s="8"/>
      <c r="T134" s="3"/>
      <c r="U134" s="3"/>
      <c r="V134" s="3"/>
      <c r="W134" s="3"/>
      <c r="X134" s="3"/>
      <c r="Y134" s="3"/>
      <c r="Z134" s="3"/>
      <c r="AA134" s="3"/>
      <c r="AB134" s="3"/>
      <c r="AC134" s="3"/>
      <c r="AD134" s="3"/>
      <c r="AE134" s="3"/>
      <c r="AF134" s="3"/>
      <c r="AG134" s="3"/>
      <c r="AH134" s="3"/>
      <c r="AI134" s="3"/>
      <c r="AJ134" s="3"/>
      <c r="AK134" s="3"/>
      <c r="AL134" s="3"/>
      <c r="AM134" s="3"/>
      <c r="AN134" s="3"/>
      <c r="AO134" s="7"/>
      <c r="AP134" s="7"/>
      <c r="AQ134" s="7"/>
      <c r="AR134" s="7"/>
    </row>
    <row r="135" spans="1:51" s="5" customFormat="1">
      <c r="A135" s="13"/>
      <c r="E135" s="7"/>
      <c r="F135" s="7"/>
      <c r="N135" s="8"/>
      <c r="O135" s="8"/>
      <c r="P135" s="13"/>
      <c r="Q135" s="13"/>
      <c r="R135" s="8"/>
      <c r="T135" s="3"/>
      <c r="U135" s="3"/>
      <c r="V135" s="3"/>
      <c r="W135" s="3"/>
      <c r="X135" s="3"/>
      <c r="Y135" s="3"/>
      <c r="Z135" s="3"/>
      <c r="AA135" s="3"/>
      <c r="AB135" s="3"/>
      <c r="AC135" s="3"/>
      <c r="AD135" s="3"/>
      <c r="AE135" s="3"/>
      <c r="AF135" s="3"/>
      <c r="AG135" s="3"/>
      <c r="AH135" s="3"/>
      <c r="AI135" s="3"/>
      <c r="AJ135" s="3"/>
      <c r="AK135" s="3"/>
      <c r="AL135" s="3"/>
      <c r="AM135" s="3"/>
      <c r="AN135" s="3"/>
      <c r="AO135" s="7"/>
      <c r="AP135" s="7"/>
      <c r="AQ135" s="7"/>
      <c r="AR135" s="7"/>
    </row>
    <row r="136" spans="1:51" s="5" customFormat="1">
      <c r="A136" s="13"/>
      <c r="E136" s="7"/>
      <c r="F136" s="7"/>
      <c r="N136" s="8"/>
      <c r="O136" s="8"/>
      <c r="P136" s="13"/>
      <c r="Q136" s="13"/>
      <c r="R136" s="8"/>
      <c r="T136" s="3"/>
      <c r="U136" s="3"/>
      <c r="V136" s="3"/>
      <c r="W136" s="3"/>
      <c r="X136" s="3"/>
      <c r="Y136" s="3"/>
      <c r="Z136" s="3"/>
      <c r="AA136" s="3"/>
      <c r="AB136" s="3"/>
      <c r="AC136" s="3"/>
      <c r="AD136" s="3"/>
      <c r="AE136" s="3"/>
      <c r="AF136" s="3"/>
      <c r="AG136" s="3"/>
      <c r="AH136" s="3"/>
      <c r="AI136" s="3"/>
      <c r="AJ136" s="3"/>
      <c r="AK136" s="3"/>
      <c r="AL136" s="3"/>
      <c r="AM136" s="3"/>
      <c r="AN136" s="3"/>
      <c r="AO136" s="7"/>
      <c r="AP136" s="7"/>
      <c r="AQ136" s="7"/>
      <c r="AR136" s="7"/>
    </row>
    <row r="137" spans="1:51" s="5" customFormat="1">
      <c r="A137" s="13"/>
      <c r="E137" s="7"/>
      <c r="F137" s="7"/>
      <c r="N137" s="8"/>
      <c r="O137" s="8"/>
      <c r="P137" s="13"/>
      <c r="Q137" s="13"/>
      <c r="R137" s="8"/>
      <c r="T137" s="3"/>
      <c r="U137" s="3"/>
      <c r="V137" s="3"/>
      <c r="W137" s="3"/>
      <c r="X137" s="3"/>
      <c r="Y137" s="3"/>
      <c r="Z137" s="3"/>
      <c r="AA137" s="3"/>
      <c r="AB137" s="3"/>
      <c r="AC137" s="3"/>
      <c r="AD137" s="3"/>
      <c r="AE137" s="3"/>
      <c r="AF137" s="3"/>
      <c r="AG137" s="3"/>
      <c r="AH137" s="3"/>
      <c r="AI137" s="3"/>
      <c r="AJ137" s="3"/>
      <c r="AK137" s="3"/>
      <c r="AL137" s="3"/>
      <c r="AM137" s="3"/>
      <c r="AN137" s="3"/>
      <c r="AO137" s="7"/>
      <c r="AP137" s="7"/>
      <c r="AQ137" s="7"/>
      <c r="AR137" s="7"/>
    </row>
    <row r="138" spans="1:51">
      <c r="T138" s="3"/>
      <c r="U138" s="3"/>
      <c r="V138" s="3"/>
      <c r="W138" s="3"/>
      <c r="X138" s="3"/>
      <c r="Y138" s="3"/>
      <c r="Z138" s="3"/>
      <c r="AA138" s="3"/>
      <c r="AB138" s="3"/>
      <c r="AC138" s="3"/>
      <c r="AD138" s="3"/>
      <c r="AE138" s="3"/>
      <c r="AF138" s="3"/>
      <c r="AG138" s="3"/>
      <c r="AH138" s="3"/>
      <c r="AI138" s="3"/>
      <c r="AJ138" s="3"/>
      <c r="AK138" s="3"/>
      <c r="AL138" s="3"/>
      <c r="AM138" s="3"/>
      <c r="AN138" s="3"/>
    </row>
    <row r="139" spans="1:51">
      <c r="T139" s="3"/>
      <c r="U139" s="3"/>
      <c r="V139" s="3"/>
      <c r="W139" s="3"/>
      <c r="X139" s="3"/>
      <c r="Y139" s="3"/>
      <c r="Z139" s="3"/>
      <c r="AA139" s="3"/>
      <c r="AB139" s="3"/>
      <c r="AC139" s="3"/>
      <c r="AD139" s="3"/>
      <c r="AE139" s="3"/>
      <c r="AF139" s="3"/>
      <c r="AG139" s="3"/>
      <c r="AH139" s="3"/>
      <c r="AI139" s="3"/>
      <c r="AJ139" s="3"/>
      <c r="AK139" s="3"/>
      <c r="AL139" s="3"/>
      <c r="AM139" s="3"/>
      <c r="AN139" s="3"/>
    </row>
    <row r="140" spans="1:51">
      <c r="T140" s="3"/>
      <c r="U140" s="3"/>
      <c r="V140" s="3"/>
      <c r="W140" s="3"/>
      <c r="X140" s="3"/>
      <c r="Y140" s="3"/>
      <c r="Z140" s="3"/>
      <c r="AA140" s="3"/>
      <c r="AB140" s="3"/>
      <c r="AC140" s="3"/>
      <c r="AD140" s="3"/>
      <c r="AE140" s="3"/>
      <c r="AF140" s="3"/>
      <c r="AG140" s="3"/>
      <c r="AH140" s="3"/>
      <c r="AI140" s="3"/>
      <c r="AJ140" s="3"/>
      <c r="AK140" s="3"/>
      <c r="AL140" s="3"/>
      <c r="AM140" s="3"/>
      <c r="AN140" s="3"/>
    </row>
    <row r="141" spans="1:51">
      <c r="T141" s="3"/>
      <c r="U141" s="3"/>
      <c r="V141" s="3"/>
      <c r="W141" s="3"/>
      <c r="X141" s="3"/>
      <c r="Y141" s="3"/>
      <c r="Z141" s="3"/>
      <c r="AA141" s="3"/>
      <c r="AB141" s="3"/>
      <c r="AC141" s="3"/>
      <c r="AD141" s="3"/>
      <c r="AE141" s="3"/>
      <c r="AF141" s="3"/>
      <c r="AG141" s="3"/>
      <c r="AH141" s="3"/>
      <c r="AI141" s="3"/>
      <c r="AJ141" s="3"/>
      <c r="AK141" s="3"/>
      <c r="AL141" s="3"/>
      <c r="AM141" s="3"/>
      <c r="AN141" s="3"/>
    </row>
    <row r="142" spans="1:51">
      <c r="T142" s="3"/>
      <c r="U142" s="3"/>
      <c r="V142" s="3"/>
      <c r="W142" s="3"/>
      <c r="X142" s="3"/>
      <c r="Y142" s="3"/>
      <c r="Z142" s="3"/>
      <c r="AA142" s="3"/>
      <c r="AB142" s="3"/>
      <c r="AC142" s="3"/>
      <c r="AD142" s="3"/>
      <c r="AE142" s="3"/>
      <c r="AF142" s="3"/>
      <c r="AG142" s="3"/>
      <c r="AH142" s="3"/>
      <c r="AI142" s="3"/>
      <c r="AJ142" s="3"/>
      <c r="AK142" s="3"/>
      <c r="AL142" s="3"/>
      <c r="AM142" s="3"/>
      <c r="AN142" s="3"/>
    </row>
    <row r="143" spans="1:51">
      <c r="T143" s="3"/>
      <c r="U143" s="3"/>
      <c r="V143" s="3"/>
      <c r="W143" s="3"/>
      <c r="X143" s="3"/>
      <c r="Y143" s="3"/>
      <c r="Z143" s="3"/>
      <c r="AA143" s="3"/>
      <c r="AB143" s="3"/>
      <c r="AC143" s="3"/>
      <c r="AD143" s="3"/>
      <c r="AE143" s="3"/>
      <c r="AF143" s="3"/>
      <c r="AG143" s="3"/>
      <c r="AH143" s="3"/>
      <c r="AI143" s="3"/>
      <c r="AJ143" s="3"/>
      <c r="AK143" s="3"/>
      <c r="AL143" s="3"/>
      <c r="AM143" s="3"/>
      <c r="AN143" s="3"/>
    </row>
    <row r="144" spans="1:51">
      <c r="T144" s="3"/>
      <c r="U144" s="3"/>
      <c r="V144" s="3"/>
      <c r="W144" s="3"/>
      <c r="X144" s="3"/>
      <c r="Y144" s="3"/>
      <c r="Z144" s="3"/>
      <c r="AA144" s="3"/>
      <c r="AB144" s="3"/>
      <c r="AC144" s="3"/>
      <c r="AD144" s="3"/>
      <c r="AE144" s="3"/>
      <c r="AF144" s="3"/>
      <c r="AG144" s="3"/>
      <c r="AH144" s="3"/>
      <c r="AI144" s="3"/>
      <c r="AJ144" s="3"/>
      <c r="AK144" s="3"/>
      <c r="AL144" s="3"/>
      <c r="AM144" s="3"/>
      <c r="AN144" s="3"/>
    </row>
    <row r="145" spans="20:40">
      <c r="T145" s="3"/>
      <c r="U145" s="3"/>
      <c r="V145" s="3"/>
      <c r="W145" s="3"/>
      <c r="X145" s="3"/>
      <c r="Y145" s="3"/>
      <c r="Z145" s="3"/>
      <c r="AA145" s="3"/>
      <c r="AB145" s="3"/>
      <c r="AC145" s="3"/>
      <c r="AD145" s="3"/>
      <c r="AE145" s="3"/>
      <c r="AF145" s="3"/>
      <c r="AG145" s="3"/>
      <c r="AH145" s="3"/>
      <c r="AI145" s="3"/>
      <c r="AJ145" s="3"/>
      <c r="AK145" s="3"/>
      <c r="AL145" s="3"/>
      <c r="AM145" s="3"/>
      <c r="AN145" s="3"/>
    </row>
    <row r="146" spans="20:40">
      <c r="T146" s="3"/>
      <c r="U146" s="3"/>
      <c r="V146" s="3"/>
      <c r="W146" s="3"/>
      <c r="X146" s="3"/>
      <c r="Y146" s="3"/>
      <c r="Z146" s="3"/>
      <c r="AA146" s="3"/>
      <c r="AB146" s="3"/>
      <c r="AC146" s="3"/>
      <c r="AD146" s="3"/>
      <c r="AE146" s="3"/>
      <c r="AF146" s="3"/>
      <c r="AG146" s="3"/>
      <c r="AH146" s="3"/>
      <c r="AI146" s="3"/>
      <c r="AJ146" s="3"/>
      <c r="AK146" s="3"/>
      <c r="AL146" s="3"/>
      <c r="AM146" s="3"/>
      <c r="AN146" s="3"/>
    </row>
    <row r="147" spans="20:40">
      <c r="T147" s="3"/>
      <c r="U147" s="3"/>
      <c r="V147" s="3"/>
      <c r="W147" s="3"/>
      <c r="X147" s="3"/>
      <c r="Y147" s="3"/>
      <c r="Z147" s="3"/>
      <c r="AA147" s="3"/>
      <c r="AB147" s="3"/>
      <c r="AC147" s="3"/>
      <c r="AD147" s="3"/>
      <c r="AE147" s="3"/>
      <c r="AF147" s="3"/>
      <c r="AG147" s="3"/>
      <c r="AH147" s="3"/>
      <c r="AI147" s="3"/>
      <c r="AJ147" s="3"/>
      <c r="AK147" s="3"/>
      <c r="AL147" s="3"/>
      <c r="AM147" s="3"/>
      <c r="AN147" s="3"/>
    </row>
    <row r="148" spans="20:40">
      <c r="T148" s="3"/>
      <c r="U148" s="3"/>
      <c r="V148" s="3"/>
      <c r="W148" s="3"/>
      <c r="X148" s="3"/>
      <c r="Y148" s="3"/>
      <c r="Z148" s="3"/>
      <c r="AA148" s="3"/>
      <c r="AB148" s="3"/>
      <c r="AC148" s="3"/>
      <c r="AD148" s="3"/>
      <c r="AE148" s="3"/>
      <c r="AF148" s="3"/>
      <c r="AG148" s="3"/>
      <c r="AH148" s="3"/>
      <c r="AI148" s="3"/>
      <c r="AJ148" s="3"/>
      <c r="AK148" s="3"/>
      <c r="AL148" s="3"/>
      <c r="AM148" s="3"/>
      <c r="AN148" s="3"/>
    </row>
    <row r="149" spans="20:40">
      <c r="T149" s="3"/>
      <c r="U149" s="3"/>
      <c r="V149" s="3"/>
      <c r="W149" s="3"/>
      <c r="X149" s="3"/>
      <c r="Y149" s="3"/>
      <c r="Z149" s="3"/>
      <c r="AA149" s="3"/>
      <c r="AB149" s="3"/>
      <c r="AC149" s="3"/>
      <c r="AD149" s="3"/>
      <c r="AE149" s="3"/>
      <c r="AF149" s="3"/>
      <c r="AG149" s="3"/>
      <c r="AH149" s="3"/>
      <c r="AI149" s="3"/>
      <c r="AJ149" s="3"/>
      <c r="AK149" s="3"/>
      <c r="AL149" s="3"/>
      <c r="AM149" s="3"/>
      <c r="AN149" s="3"/>
    </row>
    <row r="150" spans="20:40">
      <c r="T150" s="3"/>
      <c r="U150" s="3"/>
      <c r="V150" s="3"/>
      <c r="W150" s="3"/>
      <c r="X150" s="3"/>
      <c r="Y150" s="3"/>
      <c r="Z150" s="3"/>
      <c r="AA150" s="3"/>
      <c r="AB150" s="3"/>
      <c r="AC150" s="3"/>
      <c r="AD150" s="3"/>
      <c r="AE150" s="3"/>
      <c r="AF150" s="3"/>
      <c r="AG150" s="3"/>
      <c r="AH150" s="3"/>
      <c r="AI150" s="3"/>
      <c r="AJ150" s="3"/>
      <c r="AK150" s="3"/>
      <c r="AL150" s="3"/>
      <c r="AM150" s="3"/>
      <c r="AN150" s="3"/>
    </row>
    <row r="151" spans="20:40">
      <c r="T151" s="3"/>
      <c r="U151" s="3"/>
      <c r="V151" s="3"/>
      <c r="W151" s="3"/>
      <c r="X151" s="3"/>
      <c r="Y151" s="3"/>
      <c r="Z151" s="3"/>
      <c r="AA151" s="3"/>
      <c r="AB151" s="3"/>
      <c r="AC151" s="3"/>
      <c r="AD151" s="3"/>
      <c r="AE151" s="3"/>
      <c r="AF151" s="3"/>
      <c r="AG151" s="3"/>
      <c r="AH151" s="3"/>
      <c r="AI151" s="3"/>
      <c r="AJ151" s="3"/>
      <c r="AK151" s="3"/>
      <c r="AL151" s="3"/>
      <c r="AM151" s="3"/>
      <c r="AN151" s="3"/>
    </row>
    <row r="152" spans="20:40">
      <c r="T152" s="3"/>
      <c r="U152" s="3"/>
      <c r="V152" s="3"/>
      <c r="W152" s="3"/>
      <c r="X152" s="3"/>
      <c r="Y152" s="3"/>
      <c r="Z152" s="3"/>
      <c r="AA152" s="3"/>
      <c r="AB152" s="3"/>
      <c r="AC152" s="3"/>
      <c r="AD152" s="3"/>
      <c r="AE152" s="3"/>
      <c r="AF152" s="3"/>
      <c r="AG152" s="3"/>
      <c r="AH152" s="3"/>
      <c r="AI152" s="3"/>
      <c r="AJ152" s="3"/>
      <c r="AK152" s="3"/>
      <c r="AL152" s="3"/>
      <c r="AM152" s="3"/>
      <c r="AN152" s="3"/>
    </row>
    <row r="153" spans="20:40">
      <c r="T153" s="3"/>
      <c r="U153" s="3"/>
      <c r="V153" s="3"/>
      <c r="W153" s="3"/>
      <c r="X153" s="3"/>
      <c r="Y153" s="3"/>
      <c r="Z153" s="3"/>
      <c r="AA153" s="3"/>
      <c r="AB153" s="3"/>
      <c r="AC153" s="3"/>
      <c r="AD153" s="3"/>
      <c r="AE153" s="3"/>
      <c r="AF153" s="3"/>
      <c r="AG153" s="3"/>
      <c r="AH153" s="3"/>
      <c r="AI153" s="3"/>
      <c r="AJ153" s="3"/>
      <c r="AK153" s="3"/>
      <c r="AL153" s="3"/>
      <c r="AM153" s="3"/>
      <c r="AN153" s="3"/>
    </row>
    <row r="154" spans="20:40">
      <c r="T154" s="3"/>
      <c r="U154" s="3"/>
      <c r="V154" s="3"/>
      <c r="W154" s="3"/>
      <c r="X154" s="3"/>
      <c r="Y154" s="3"/>
      <c r="Z154" s="3"/>
      <c r="AA154" s="3"/>
      <c r="AB154" s="3"/>
      <c r="AC154" s="3"/>
      <c r="AD154" s="3"/>
      <c r="AE154" s="3"/>
      <c r="AF154" s="3"/>
      <c r="AG154" s="3"/>
      <c r="AH154" s="3"/>
      <c r="AI154" s="3"/>
      <c r="AJ154" s="3"/>
      <c r="AK154" s="3"/>
      <c r="AL154" s="3"/>
      <c r="AM154" s="3"/>
      <c r="AN154" s="3"/>
    </row>
    <row r="155" spans="20:40">
      <c r="T155" s="3"/>
      <c r="U155" s="3"/>
      <c r="V155" s="3"/>
      <c r="W155" s="3"/>
      <c r="X155" s="3"/>
      <c r="Y155" s="3"/>
      <c r="Z155" s="3"/>
      <c r="AA155" s="3"/>
      <c r="AB155" s="3"/>
      <c r="AC155" s="3"/>
      <c r="AD155" s="3"/>
      <c r="AE155" s="3"/>
      <c r="AF155" s="3"/>
      <c r="AG155" s="3"/>
      <c r="AH155" s="3"/>
      <c r="AI155" s="3"/>
      <c r="AJ155" s="3"/>
      <c r="AK155" s="3"/>
      <c r="AL155" s="3"/>
      <c r="AM155" s="3"/>
      <c r="AN155" s="3"/>
    </row>
    <row r="156" spans="20:40">
      <c r="T156" s="3"/>
      <c r="U156" s="3"/>
      <c r="V156" s="3"/>
      <c r="W156" s="3"/>
      <c r="X156" s="3"/>
      <c r="Y156" s="3"/>
      <c r="Z156" s="3"/>
      <c r="AA156" s="3"/>
      <c r="AB156" s="3"/>
      <c r="AC156" s="3"/>
      <c r="AD156" s="3"/>
      <c r="AE156" s="3"/>
      <c r="AF156" s="3"/>
      <c r="AG156" s="3"/>
      <c r="AH156" s="3"/>
      <c r="AI156" s="3"/>
      <c r="AJ156" s="3"/>
      <c r="AK156" s="3"/>
      <c r="AL156" s="3"/>
      <c r="AM156" s="3"/>
      <c r="AN156" s="3"/>
    </row>
    <row r="157" spans="20:40">
      <c r="T157" s="3"/>
      <c r="U157" s="3"/>
      <c r="V157" s="3"/>
      <c r="W157" s="3"/>
      <c r="X157" s="3"/>
      <c r="Y157" s="3"/>
      <c r="Z157" s="3"/>
      <c r="AA157" s="3"/>
      <c r="AB157" s="3"/>
      <c r="AC157" s="3"/>
      <c r="AD157" s="3"/>
      <c r="AE157" s="3"/>
      <c r="AF157" s="3"/>
      <c r="AG157" s="3"/>
      <c r="AH157" s="3"/>
      <c r="AI157" s="3"/>
      <c r="AJ157" s="3"/>
      <c r="AK157" s="3"/>
      <c r="AL157" s="3"/>
      <c r="AM157" s="3"/>
      <c r="AN157" s="3"/>
    </row>
  </sheetData>
  <sheetProtection formatRows="0"/>
  <mergeCells count="17">
    <mergeCell ref="B50:C50"/>
    <mergeCell ref="R5:S5"/>
    <mergeCell ref="U5:V5"/>
    <mergeCell ref="B12:K12"/>
    <mergeCell ref="L12:Y12"/>
    <mergeCell ref="Z12:AN12"/>
    <mergeCell ref="AB13:AD13"/>
    <mergeCell ref="AE13:AK13"/>
    <mergeCell ref="AL13:AN13"/>
    <mergeCell ref="AO13:AR13"/>
    <mergeCell ref="B13:E13"/>
    <mergeCell ref="F13:I13"/>
    <mergeCell ref="J13:K13"/>
    <mergeCell ref="L13:M13"/>
    <mergeCell ref="N13:R13"/>
    <mergeCell ref="T13:Y14"/>
    <mergeCell ref="Z13:AA13"/>
  </mergeCells>
  <conditionalFormatting sqref="AR885:AR1048576 V6:V9 R14 G77:I77 AX77 R77 G51:I52 AX54:AX72 G54:I72 R54:R72 R16:R28 AX15:AX28 G16:I28 AX50:AX52 R50:R52 AX35 AX82:AX89 R35 R82:R89 G35:I35 G82:I89 AX33 R33 G33:I33 G36:G47">
    <cfRule type="cellIs" dxfId="430" priority="456" operator="equal">
      <formula>"Completed"</formula>
    </cfRule>
    <cfRule type="cellIs" dxfId="429" priority="457" operator="equal">
      <formula>"Ongoing"</formula>
    </cfRule>
    <cfRule type="cellIs" dxfId="428" priority="458" operator="equal">
      <formula>"Not started"</formula>
    </cfRule>
  </conditionalFormatting>
  <conditionalFormatting sqref="N885:Q1048576 AV77:AW77 P54:Q72 AV54:AW72 P16:Q28 AV15:AW28 AV50:AW52 P50:Q52 AV35:AW35 AV82:AW89 P35:Q35 P82:Q89 AV33:AW33 P33:Q33">
    <cfRule type="cellIs" dxfId="427" priority="453" operator="greaterThan">
      <formula>60</formula>
    </cfRule>
    <cfRule type="cellIs" dxfId="426" priority="454" operator="between">
      <formula>31</formula>
      <formula>60</formula>
    </cfRule>
    <cfRule type="cellIs" dxfId="425" priority="455" operator="lessThan">
      <formula>31</formula>
    </cfRule>
  </conditionalFormatting>
  <conditionalFormatting sqref="N885:Q1048576 AV14:AX14 AU13:AU14 N13 N1:P2 AR2 P14:Q14 J1 AV77:AW77 P54:Q72 AV54:AW72 P16:Q28 AV15:AW28 AV50:AW52 P50:Q52 AV35:AW35 AV82:AW89 P35:Q35 P82:Q89 AV33:AW33 P33:Q33">
    <cfRule type="cellIs" dxfId="424" priority="452" operator="between">
      <formula>1</formula>
      <formula>30</formula>
    </cfRule>
  </conditionalFormatting>
  <conditionalFormatting sqref="AP90:AP1048576 AP11 V6:V9 R14 F4:F10 F77 R77 F51 F64:F72 R54:R72 R16:R28 R50:R52 R35 R82:R89 F85:F88 R33 F33 F16:F28 F35:F47">
    <cfRule type="cellIs" dxfId="423" priority="445" operator="equal">
      <formula>"Submitted"</formula>
    </cfRule>
    <cfRule type="cellIs" dxfId="422" priority="446" operator="equal">
      <formula>"Not approved"</formula>
    </cfRule>
    <cfRule type="cellIs" dxfId="421" priority="447" operator="equal">
      <formula>"For revision"</formula>
    </cfRule>
    <cfRule type="cellIs" dxfId="420" priority="448" operator="equal">
      <formula>"Approved"</formula>
    </cfRule>
    <cfRule type="cellIs" dxfId="419" priority="449" operator="equal">
      <formula>"Approved"</formula>
    </cfRule>
    <cfRule type="cellIs" dxfId="418" priority="450" operator="equal">
      <formula>"For revision"</formula>
    </cfRule>
    <cfRule type="cellIs" dxfId="417" priority="451" operator="equal">
      <formula>"Submitted"</formula>
    </cfRule>
  </conditionalFormatting>
  <conditionalFormatting sqref="V6:V9 F4:F9 F77 R77 F51 F64:F72 R54:R72 R16:R28 R50:R52 R35 R82:R89 F85:F88 R33 F33 F16:F28 F35:F47">
    <cfRule type="cellIs" dxfId="416" priority="444" operator="equal">
      <formula>"Overdue"</formula>
    </cfRule>
  </conditionalFormatting>
  <conditionalFormatting sqref="AV77:AW77 P54:Q72 AV54:AW72 P16:Q28 AV15:AW28 AV50:AW52 P50:Q52 AV35:AW35 AV82:AW89 P35:Q35 P82:Q89 AV33:AW33 P33:Q33">
    <cfRule type="cellIs" dxfId="415" priority="440" operator="between">
      <formula>31</formula>
      <formula>60</formula>
    </cfRule>
    <cfRule type="cellIs" dxfId="414" priority="441" operator="greaterThan">
      <formula>61</formula>
    </cfRule>
    <cfRule type="cellIs" dxfId="413" priority="442" operator="between">
      <formula>31</formula>
      <formula>60</formula>
    </cfRule>
    <cfRule type="cellIs" dxfId="412" priority="443" operator="lessThan">
      <formula>31</formula>
    </cfRule>
  </conditionalFormatting>
  <conditionalFormatting sqref="E77:F77 E51:F51 E64:F72 E54:E63 E52 E16:F28 E85:E86 F85:F87 E88:F88 E33:F33 E35:F47">
    <cfRule type="cellIs" dxfId="411" priority="438" operator="equal">
      <formula>"PNS"</formula>
    </cfRule>
    <cfRule type="cellIs" dxfId="410" priority="439" operator="equal">
      <formula>"Grant"</formula>
    </cfRule>
  </conditionalFormatting>
  <conditionalFormatting sqref="AX72 R72 G72:I72 AX54 AX66 R54 R66 G54:I54 G66:I66">
    <cfRule type="cellIs" dxfId="409" priority="430" operator="equal">
      <formula>"Completed"</formula>
    </cfRule>
    <cfRule type="cellIs" dxfId="408" priority="431" operator="equal">
      <formula>"Not started"</formula>
    </cfRule>
    <cfRule type="cellIs" dxfId="407" priority="432" operator="equal">
      <formula>"Completed"</formula>
    </cfRule>
    <cfRule type="cellIs" dxfId="406" priority="433" operator="equal">
      <formula>"Completed"</formula>
    </cfRule>
    <cfRule type="cellIs" dxfId="405" priority="434" operator="equal">
      <formula>"Ongoing"</formula>
    </cfRule>
  </conditionalFormatting>
  <conditionalFormatting sqref="AV72:AX72 AV54:AX54 AV66:AX66">
    <cfRule type="colorScale" priority="435">
      <colorScale>
        <cfvo type="min"/>
        <cfvo type="percentile" val="50"/>
        <cfvo type="max"/>
        <color rgb="FFF8696B"/>
        <color rgb="FFFFEB84"/>
        <color rgb="FF63BE7B"/>
      </colorScale>
    </cfRule>
  </conditionalFormatting>
  <conditionalFormatting sqref="E56:E58 E18 E72 E77 E51:E52 E60:E61 E54 E66 E63:E64 E21:E26 E85:E86 E88 E33 E35:E47">
    <cfRule type="cellIs" dxfId="404" priority="428" operator="equal">
      <formula>"GIK"</formula>
    </cfRule>
    <cfRule type="cellIs" dxfId="403" priority="429" operator="equal">
      <formula>"Match (Cash)"</formula>
    </cfRule>
  </conditionalFormatting>
  <conditionalFormatting sqref="AX54 AX66 AX72">
    <cfRule type="colorScale" priority="436">
      <colorScale>
        <cfvo type="min"/>
        <cfvo type="percentile" val="50"/>
        <cfvo type="max"/>
        <color rgb="FFF8696B"/>
        <color rgb="FFFFEB84"/>
        <color rgb="FF63BE7B"/>
      </colorScale>
    </cfRule>
  </conditionalFormatting>
  <conditionalFormatting sqref="AW54 AW66 AW72">
    <cfRule type="colorScale" priority="437">
      <colorScale>
        <cfvo type="min"/>
        <cfvo type="percentile" val="50"/>
        <cfvo type="max"/>
        <color rgb="FFF8696B"/>
        <color rgb="FFFFEB84"/>
        <color rgb="FF63BE7B"/>
      </colorScale>
    </cfRule>
  </conditionalFormatting>
  <conditionalFormatting sqref="T905:AN1048576 T77:AN77 T54:AN72 T15:AN28 T50:AN52 T35:AN35 T82:AN98 T33:AN33">
    <cfRule type="cellIs" dxfId="402" priority="427" operator="equal">
      <formula>"x"</formula>
    </cfRule>
  </conditionalFormatting>
  <conditionalFormatting sqref="AX73:AX74 G73:I74 R73:R74">
    <cfRule type="cellIs" dxfId="401" priority="421" operator="equal">
      <formula>"Completed"</formula>
    </cfRule>
    <cfRule type="cellIs" dxfId="400" priority="422" operator="equal">
      <formula>"Ongoing"</formula>
    </cfRule>
    <cfRule type="cellIs" dxfId="399" priority="423" operator="equal">
      <formula>"Not started"</formula>
    </cfRule>
  </conditionalFormatting>
  <conditionalFormatting sqref="AV73:AW74 P73:Q74">
    <cfRule type="cellIs" dxfId="398" priority="418" operator="greaterThan">
      <formula>60</formula>
    </cfRule>
    <cfRule type="cellIs" dxfId="397" priority="419" operator="between">
      <formula>31</formula>
      <formula>60</formula>
    </cfRule>
    <cfRule type="cellIs" dxfId="396" priority="420" operator="lessThan">
      <formula>31</formula>
    </cfRule>
  </conditionalFormatting>
  <conditionalFormatting sqref="AV73:AW74 P73:Q74">
    <cfRule type="cellIs" dxfId="395" priority="417" operator="between">
      <formula>1</formula>
      <formula>30</formula>
    </cfRule>
  </conditionalFormatting>
  <conditionalFormatting sqref="R73:R74 F73:F74">
    <cfRule type="cellIs" dxfId="394" priority="410" operator="equal">
      <formula>"Submitted"</formula>
    </cfRule>
    <cfRule type="cellIs" dxfId="393" priority="411" operator="equal">
      <formula>"Not approved"</formula>
    </cfRule>
    <cfRule type="cellIs" dxfId="392" priority="412" operator="equal">
      <formula>"For revision"</formula>
    </cfRule>
    <cfRule type="cellIs" dxfId="391" priority="413" operator="equal">
      <formula>"Approved"</formula>
    </cfRule>
    <cfRule type="cellIs" dxfId="390" priority="414" operator="equal">
      <formula>"Approved"</formula>
    </cfRule>
    <cfRule type="cellIs" dxfId="389" priority="415" operator="equal">
      <formula>"For revision"</formula>
    </cfRule>
    <cfRule type="cellIs" dxfId="388" priority="416" operator="equal">
      <formula>"Submitted"</formula>
    </cfRule>
  </conditionalFormatting>
  <conditionalFormatting sqref="R73:R74 F73:F74">
    <cfRule type="cellIs" dxfId="387" priority="409" operator="equal">
      <formula>"Overdue"</formula>
    </cfRule>
  </conditionalFormatting>
  <conditionalFormatting sqref="AV73:AW74 P73:Q74">
    <cfRule type="cellIs" dxfId="386" priority="405" operator="between">
      <formula>31</formula>
      <formula>60</formula>
    </cfRule>
    <cfRule type="cellIs" dxfId="385" priority="406" operator="greaterThan">
      <formula>61</formula>
    </cfRule>
    <cfRule type="cellIs" dxfId="384" priority="407" operator="between">
      <formula>31</formula>
      <formula>60</formula>
    </cfRule>
    <cfRule type="cellIs" dxfId="383" priority="408" operator="lessThan">
      <formula>31</formula>
    </cfRule>
  </conditionalFormatting>
  <conditionalFormatting sqref="E73:F73 F74">
    <cfRule type="cellIs" dxfId="382" priority="403" operator="equal">
      <formula>"PNS"</formula>
    </cfRule>
    <cfRule type="cellIs" dxfId="381" priority="404" operator="equal">
      <formula>"Grant"</formula>
    </cfRule>
  </conditionalFormatting>
  <conditionalFormatting sqref="AV73:AX74">
    <cfRule type="colorScale" priority="424">
      <colorScale>
        <cfvo type="min"/>
        <cfvo type="percentile" val="50"/>
        <cfvo type="max"/>
        <color rgb="FFF8696B"/>
        <color rgb="FFFFEB84"/>
        <color rgb="FF63BE7B"/>
      </colorScale>
    </cfRule>
  </conditionalFormatting>
  <conditionalFormatting sqref="E73">
    <cfRule type="cellIs" dxfId="380" priority="401" operator="equal">
      <formula>"GIK"</formula>
    </cfRule>
    <cfRule type="cellIs" dxfId="379" priority="402" operator="equal">
      <formula>"Match (Cash)"</formula>
    </cfRule>
  </conditionalFormatting>
  <conditionalFormatting sqref="AX73:AX74">
    <cfRule type="colorScale" priority="425">
      <colorScale>
        <cfvo type="min"/>
        <cfvo type="percentile" val="50"/>
        <cfvo type="max"/>
        <color rgb="FFF8696B"/>
        <color rgb="FFFFEB84"/>
        <color rgb="FF63BE7B"/>
      </colorScale>
    </cfRule>
  </conditionalFormatting>
  <conditionalFormatting sqref="AW73:AW74">
    <cfRule type="colorScale" priority="426">
      <colorScale>
        <cfvo type="min"/>
        <cfvo type="percentile" val="50"/>
        <cfvo type="max"/>
        <color rgb="FFF8696B"/>
        <color rgb="FFFFEB84"/>
        <color rgb="FF63BE7B"/>
      </colorScale>
    </cfRule>
  </conditionalFormatting>
  <conditionalFormatting sqref="T73:AN74">
    <cfRule type="cellIs" dxfId="378" priority="400" operator="equal">
      <formula>"x"</formula>
    </cfRule>
  </conditionalFormatting>
  <conditionalFormatting sqref="E62">
    <cfRule type="cellIs" dxfId="377" priority="398" operator="equal">
      <formula>"GIK"</formula>
    </cfRule>
    <cfRule type="cellIs" dxfId="376" priority="399" operator="equal">
      <formula>"Match (Cash)"</formula>
    </cfRule>
  </conditionalFormatting>
  <conditionalFormatting sqref="E67:E70">
    <cfRule type="cellIs" dxfId="375" priority="396" operator="equal">
      <formula>"GIK"</formula>
    </cfRule>
    <cfRule type="cellIs" dxfId="374" priority="397" operator="equal">
      <formula>"Match (Cash)"</formula>
    </cfRule>
  </conditionalFormatting>
  <conditionalFormatting sqref="AX75 G75:I75 R75">
    <cfRule type="cellIs" dxfId="373" priority="390" operator="equal">
      <formula>"Completed"</formula>
    </cfRule>
    <cfRule type="cellIs" dxfId="372" priority="391" operator="equal">
      <formula>"Ongoing"</formula>
    </cfRule>
    <cfRule type="cellIs" dxfId="371" priority="392" operator="equal">
      <formula>"Not started"</formula>
    </cfRule>
  </conditionalFormatting>
  <conditionalFormatting sqref="AV75:AW75 P75:Q81">
    <cfRule type="cellIs" dxfId="370" priority="387" operator="greaterThan">
      <formula>60</formula>
    </cfRule>
    <cfRule type="cellIs" dxfId="369" priority="388" operator="between">
      <formula>31</formula>
      <formula>60</formula>
    </cfRule>
    <cfRule type="cellIs" dxfId="368" priority="389" operator="lessThan">
      <formula>31</formula>
    </cfRule>
  </conditionalFormatting>
  <conditionalFormatting sqref="AV75:AW75 P75:Q81">
    <cfRule type="cellIs" dxfId="367" priority="386" operator="between">
      <formula>1</formula>
      <formula>30</formula>
    </cfRule>
  </conditionalFormatting>
  <conditionalFormatting sqref="R75 F75">
    <cfRule type="cellIs" dxfId="366" priority="379" operator="equal">
      <formula>"Submitted"</formula>
    </cfRule>
    <cfRule type="cellIs" dxfId="365" priority="380" operator="equal">
      <formula>"Not approved"</formula>
    </cfRule>
    <cfRule type="cellIs" dxfId="364" priority="381" operator="equal">
      <formula>"For revision"</formula>
    </cfRule>
    <cfRule type="cellIs" dxfId="363" priority="382" operator="equal">
      <formula>"Approved"</formula>
    </cfRule>
    <cfRule type="cellIs" dxfId="362" priority="383" operator="equal">
      <formula>"Approved"</formula>
    </cfRule>
    <cfRule type="cellIs" dxfId="361" priority="384" operator="equal">
      <formula>"For revision"</formula>
    </cfRule>
    <cfRule type="cellIs" dxfId="360" priority="385" operator="equal">
      <formula>"Submitted"</formula>
    </cfRule>
  </conditionalFormatting>
  <conditionalFormatting sqref="R75 F75">
    <cfRule type="cellIs" dxfId="359" priority="378" operator="equal">
      <formula>"Overdue"</formula>
    </cfRule>
  </conditionalFormatting>
  <conditionalFormatting sqref="AV75:AW75 P75:Q81">
    <cfRule type="cellIs" dxfId="358" priority="374" operator="between">
      <formula>31</formula>
      <formula>60</formula>
    </cfRule>
    <cfRule type="cellIs" dxfId="357" priority="375" operator="greaterThan">
      <formula>61</formula>
    </cfRule>
    <cfRule type="cellIs" dxfId="356" priority="376" operator="between">
      <formula>31</formula>
      <formula>60</formula>
    </cfRule>
    <cfRule type="cellIs" dxfId="355" priority="377" operator="lessThan">
      <formula>31</formula>
    </cfRule>
  </conditionalFormatting>
  <conditionalFormatting sqref="E75:F75">
    <cfRule type="cellIs" dxfId="354" priority="372" operator="equal">
      <formula>"PNS"</formula>
    </cfRule>
    <cfRule type="cellIs" dxfId="353" priority="373" operator="equal">
      <formula>"Grant"</formula>
    </cfRule>
  </conditionalFormatting>
  <conditionalFormatting sqref="AV75:AX75">
    <cfRule type="colorScale" priority="393">
      <colorScale>
        <cfvo type="min"/>
        <cfvo type="percentile" val="50"/>
        <cfvo type="max"/>
        <color rgb="FFF8696B"/>
        <color rgb="FFFFEB84"/>
        <color rgb="FF63BE7B"/>
      </colorScale>
    </cfRule>
  </conditionalFormatting>
  <conditionalFormatting sqref="AX75">
    <cfRule type="colorScale" priority="394">
      <colorScale>
        <cfvo type="min"/>
        <cfvo type="percentile" val="50"/>
        <cfvo type="max"/>
        <color rgb="FFF8696B"/>
        <color rgb="FFFFEB84"/>
        <color rgb="FF63BE7B"/>
      </colorScale>
    </cfRule>
  </conditionalFormatting>
  <conditionalFormatting sqref="AW75">
    <cfRule type="colorScale" priority="395">
      <colorScale>
        <cfvo type="min"/>
        <cfvo type="percentile" val="50"/>
        <cfvo type="max"/>
        <color rgb="FFF8696B"/>
        <color rgb="FFFFEB84"/>
        <color rgb="FF63BE7B"/>
      </colorScale>
    </cfRule>
  </conditionalFormatting>
  <conditionalFormatting sqref="T75:AN75">
    <cfRule type="cellIs" dxfId="352" priority="371" operator="equal">
      <formula>"x"</formula>
    </cfRule>
  </conditionalFormatting>
  <conditionalFormatting sqref="G76:I76 AX76 R76">
    <cfRule type="cellIs" dxfId="351" priority="365" operator="equal">
      <formula>"Completed"</formula>
    </cfRule>
    <cfRule type="cellIs" dxfId="350" priority="366" operator="equal">
      <formula>"Ongoing"</formula>
    </cfRule>
    <cfRule type="cellIs" dxfId="349" priority="367" operator="equal">
      <formula>"Not started"</formula>
    </cfRule>
  </conditionalFormatting>
  <conditionalFormatting sqref="AV76:AW76">
    <cfRule type="cellIs" dxfId="348" priority="362" operator="greaterThan">
      <formula>60</formula>
    </cfRule>
    <cfRule type="cellIs" dxfId="347" priority="363" operator="between">
      <formula>31</formula>
      <formula>60</formula>
    </cfRule>
    <cfRule type="cellIs" dxfId="346" priority="364" operator="lessThan">
      <formula>31</formula>
    </cfRule>
  </conditionalFormatting>
  <conditionalFormatting sqref="AV76:AW76">
    <cfRule type="cellIs" dxfId="345" priority="361" operator="between">
      <formula>1</formula>
      <formula>30</formula>
    </cfRule>
  </conditionalFormatting>
  <conditionalFormatting sqref="F76 R76">
    <cfRule type="cellIs" dxfId="344" priority="354" operator="equal">
      <formula>"Submitted"</formula>
    </cfRule>
    <cfRule type="cellIs" dxfId="343" priority="355" operator="equal">
      <formula>"Not approved"</formula>
    </cfRule>
    <cfRule type="cellIs" dxfId="342" priority="356" operator="equal">
      <formula>"For revision"</formula>
    </cfRule>
    <cfRule type="cellIs" dxfId="341" priority="357" operator="equal">
      <formula>"Approved"</formula>
    </cfRule>
    <cfRule type="cellIs" dxfId="340" priority="358" operator="equal">
      <formula>"Approved"</formula>
    </cfRule>
    <cfRule type="cellIs" dxfId="339" priority="359" operator="equal">
      <formula>"For revision"</formula>
    </cfRule>
    <cfRule type="cellIs" dxfId="338" priority="360" operator="equal">
      <formula>"Submitted"</formula>
    </cfRule>
  </conditionalFormatting>
  <conditionalFormatting sqref="F76 R76">
    <cfRule type="cellIs" dxfId="337" priority="353" operator="equal">
      <formula>"Overdue"</formula>
    </cfRule>
  </conditionalFormatting>
  <conditionalFormatting sqref="AV76:AW76">
    <cfRule type="cellIs" dxfId="336" priority="349" operator="between">
      <formula>31</formula>
      <formula>60</formula>
    </cfRule>
    <cfRule type="cellIs" dxfId="335" priority="350" operator="greaterThan">
      <formula>61</formula>
    </cfRule>
    <cfRule type="cellIs" dxfId="334" priority="351" operator="between">
      <formula>31</formula>
      <formula>60</formula>
    </cfRule>
    <cfRule type="cellIs" dxfId="333" priority="352" operator="lessThan">
      <formula>31</formula>
    </cfRule>
  </conditionalFormatting>
  <conditionalFormatting sqref="E76:F76">
    <cfRule type="cellIs" dxfId="332" priority="347" operator="equal">
      <formula>"PNS"</formula>
    </cfRule>
    <cfRule type="cellIs" dxfId="331" priority="348" operator="equal">
      <formula>"Grant"</formula>
    </cfRule>
  </conditionalFormatting>
  <conditionalFormatting sqref="AV76:AX76">
    <cfRule type="colorScale" priority="368">
      <colorScale>
        <cfvo type="min"/>
        <cfvo type="percentile" val="50"/>
        <cfvo type="max"/>
        <color rgb="FFF8696B"/>
        <color rgb="FFFFEB84"/>
        <color rgb="FF63BE7B"/>
      </colorScale>
    </cfRule>
  </conditionalFormatting>
  <conditionalFormatting sqref="AX76">
    <cfRule type="colorScale" priority="369">
      <colorScale>
        <cfvo type="min"/>
        <cfvo type="percentile" val="50"/>
        <cfvo type="max"/>
        <color rgb="FFF8696B"/>
        <color rgb="FFFFEB84"/>
        <color rgb="FF63BE7B"/>
      </colorScale>
    </cfRule>
  </conditionalFormatting>
  <conditionalFormatting sqref="AW76">
    <cfRule type="colorScale" priority="370">
      <colorScale>
        <cfvo type="min"/>
        <cfvo type="percentile" val="50"/>
        <cfvo type="max"/>
        <color rgb="FFF8696B"/>
        <color rgb="FFFFEB84"/>
        <color rgb="FF63BE7B"/>
      </colorScale>
    </cfRule>
  </conditionalFormatting>
  <conditionalFormatting sqref="T76:AN76">
    <cfRule type="cellIs" dxfId="330" priority="346" operator="equal">
      <formula>"x"</formula>
    </cfRule>
  </conditionalFormatting>
  <conditionalFormatting sqref="R80:R81 AX80:AX81 G80:I81">
    <cfRule type="cellIs" dxfId="329" priority="343" operator="equal">
      <formula>"Completed"</formula>
    </cfRule>
    <cfRule type="cellIs" dxfId="328" priority="344" operator="equal">
      <formula>"Ongoing"</formula>
    </cfRule>
    <cfRule type="cellIs" dxfId="327" priority="345" operator="equal">
      <formula>"Not started"</formula>
    </cfRule>
  </conditionalFormatting>
  <conditionalFormatting sqref="AV80:AW81">
    <cfRule type="cellIs" dxfId="326" priority="340" operator="greaterThan">
      <formula>60</formula>
    </cfRule>
    <cfRule type="cellIs" dxfId="325" priority="341" operator="between">
      <formula>31</formula>
      <formula>60</formula>
    </cfRule>
    <cfRule type="cellIs" dxfId="324" priority="342" operator="lessThan">
      <formula>31</formula>
    </cfRule>
  </conditionalFormatting>
  <conditionalFormatting sqref="AV80:AW81">
    <cfRule type="cellIs" dxfId="323" priority="339" operator="between">
      <formula>1</formula>
      <formula>30</formula>
    </cfRule>
  </conditionalFormatting>
  <conditionalFormatting sqref="R80:R81 F83:F84">
    <cfRule type="cellIs" dxfId="322" priority="332" operator="equal">
      <formula>"Submitted"</formula>
    </cfRule>
    <cfRule type="cellIs" dxfId="321" priority="333" operator="equal">
      <formula>"Not approved"</formula>
    </cfRule>
    <cfRule type="cellIs" dxfId="320" priority="334" operator="equal">
      <formula>"For revision"</formula>
    </cfRule>
    <cfRule type="cellIs" dxfId="319" priority="335" operator="equal">
      <formula>"Approved"</formula>
    </cfRule>
    <cfRule type="cellIs" dxfId="318" priority="336" operator="equal">
      <formula>"Approved"</formula>
    </cfRule>
    <cfRule type="cellIs" dxfId="317" priority="337" operator="equal">
      <formula>"For revision"</formula>
    </cfRule>
    <cfRule type="cellIs" dxfId="316" priority="338" operator="equal">
      <formula>"Submitted"</formula>
    </cfRule>
  </conditionalFormatting>
  <conditionalFormatting sqref="R80:R81 F83:F84">
    <cfRule type="cellIs" dxfId="315" priority="331" operator="equal">
      <formula>"Overdue"</formula>
    </cfRule>
  </conditionalFormatting>
  <conditionalFormatting sqref="AV80:AW81">
    <cfRule type="cellIs" dxfId="314" priority="327" operator="between">
      <formula>31</formula>
      <formula>60</formula>
    </cfRule>
    <cfRule type="cellIs" dxfId="313" priority="328" operator="greaterThan">
      <formula>61</formula>
    </cfRule>
    <cfRule type="cellIs" dxfId="312" priority="329" operator="between">
      <formula>31</formula>
      <formula>60</formula>
    </cfRule>
    <cfRule type="cellIs" dxfId="311" priority="330" operator="lessThan">
      <formula>31</formula>
    </cfRule>
  </conditionalFormatting>
  <conditionalFormatting sqref="F83:F84">
    <cfRule type="cellIs" dxfId="310" priority="325" operator="equal">
      <formula>"PNS"</formula>
    </cfRule>
    <cfRule type="cellIs" dxfId="309" priority="326" operator="equal">
      <formula>"Grant"</formula>
    </cfRule>
  </conditionalFormatting>
  <conditionalFormatting sqref="T80:AN81">
    <cfRule type="cellIs" dxfId="308" priority="324" operator="equal">
      <formula>"x"</formula>
    </cfRule>
  </conditionalFormatting>
  <conditionalFormatting sqref="G78:I78 AX78 R78">
    <cfRule type="cellIs" dxfId="307" priority="318" operator="equal">
      <formula>"Completed"</formula>
    </cfRule>
    <cfRule type="cellIs" dxfId="306" priority="319" operator="equal">
      <formula>"Ongoing"</formula>
    </cfRule>
    <cfRule type="cellIs" dxfId="305" priority="320" operator="equal">
      <formula>"Not started"</formula>
    </cfRule>
  </conditionalFormatting>
  <conditionalFormatting sqref="AV78:AW78">
    <cfRule type="cellIs" dxfId="304" priority="315" operator="greaterThan">
      <formula>60</formula>
    </cfRule>
    <cfRule type="cellIs" dxfId="303" priority="316" operator="between">
      <formula>31</formula>
      <formula>60</formula>
    </cfRule>
    <cfRule type="cellIs" dxfId="302" priority="317" operator="lessThan">
      <formula>31</formula>
    </cfRule>
  </conditionalFormatting>
  <conditionalFormatting sqref="AV78:AW78">
    <cfRule type="cellIs" dxfId="301" priority="314" operator="between">
      <formula>1</formula>
      <formula>30</formula>
    </cfRule>
  </conditionalFormatting>
  <conditionalFormatting sqref="F78 R78">
    <cfRule type="cellIs" dxfId="300" priority="307" operator="equal">
      <formula>"Submitted"</formula>
    </cfRule>
    <cfRule type="cellIs" dxfId="299" priority="308" operator="equal">
      <formula>"Not approved"</formula>
    </cfRule>
    <cfRule type="cellIs" dxfId="298" priority="309" operator="equal">
      <formula>"For revision"</formula>
    </cfRule>
    <cfRule type="cellIs" dxfId="297" priority="310" operator="equal">
      <formula>"Approved"</formula>
    </cfRule>
    <cfRule type="cellIs" dxfId="296" priority="311" operator="equal">
      <formula>"Approved"</formula>
    </cfRule>
    <cfRule type="cellIs" dxfId="295" priority="312" operator="equal">
      <formula>"For revision"</formula>
    </cfRule>
    <cfRule type="cellIs" dxfId="294" priority="313" operator="equal">
      <formula>"Submitted"</formula>
    </cfRule>
  </conditionalFormatting>
  <conditionalFormatting sqref="F78 R78">
    <cfRule type="cellIs" dxfId="293" priority="306" operator="equal">
      <formula>"Overdue"</formula>
    </cfRule>
  </conditionalFormatting>
  <conditionalFormatting sqref="AV78:AW78">
    <cfRule type="cellIs" dxfId="292" priority="302" operator="between">
      <formula>31</formula>
      <formula>60</formula>
    </cfRule>
    <cfRule type="cellIs" dxfId="291" priority="303" operator="greaterThan">
      <formula>61</formula>
    </cfRule>
    <cfRule type="cellIs" dxfId="290" priority="304" operator="between">
      <formula>31</formula>
      <formula>60</formula>
    </cfRule>
    <cfRule type="cellIs" dxfId="289" priority="305" operator="lessThan">
      <formula>31</formula>
    </cfRule>
  </conditionalFormatting>
  <conditionalFormatting sqref="E78:F78">
    <cfRule type="cellIs" dxfId="288" priority="300" operator="equal">
      <formula>"PNS"</formula>
    </cfRule>
    <cfRule type="cellIs" dxfId="287" priority="301" operator="equal">
      <formula>"Grant"</formula>
    </cfRule>
  </conditionalFormatting>
  <conditionalFormatting sqref="AV78:AX78">
    <cfRule type="colorScale" priority="321">
      <colorScale>
        <cfvo type="min"/>
        <cfvo type="percentile" val="50"/>
        <cfvo type="max"/>
        <color rgb="FFF8696B"/>
        <color rgb="FFFFEB84"/>
        <color rgb="FF63BE7B"/>
      </colorScale>
    </cfRule>
  </conditionalFormatting>
  <conditionalFormatting sqref="E78">
    <cfRule type="cellIs" dxfId="286" priority="298" operator="equal">
      <formula>"GIK"</formula>
    </cfRule>
    <cfRule type="cellIs" dxfId="285" priority="299" operator="equal">
      <formula>"Match (Cash)"</formula>
    </cfRule>
  </conditionalFormatting>
  <conditionalFormatting sqref="AX78">
    <cfRule type="colorScale" priority="322">
      <colorScale>
        <cfvo type="min"/>
        <cfvo type="percentile" val="50"/>
        <cfvo type="max"/>
        <color rgb="FFF8696B"/>
        <color rgb="FFFFEB84"/>
        <color rgb="FF63BE7B"/>
      </colorScale>
    </cfRule>
  </conditionalFormatting>
  <conditionalFormatting sqref="AW78">
    <cfRule type="colorScale" priority="323">
      <colorScale>
        <cfvo type="min"/>
        <cfvo type="percentile" val="50"/>
        <cfvo type="max"/>
        <color rgb="FFF8696B"/>
        <color rgb="FFFFEB84"/>
        <color rgb="FF63BE7B"/>
      </colorScale>
    </cfRule>
  </conditionalFormatting>
  <conditionalFormatting sqref="T78:AN78">
    <cfRule type="cellIs" dxfId="284" priority="297" operator="equal">
      <formula>"x"</formula>
    </cfRule>
  </conditionalFormatting>
  <conditionalFormatting sqref="G79:I79 AX79 R79">
    <cfRule type="cellIs" dxfId="283" priority="294" operator="equal">
      <formula>"Completed"</formula>
    </cfRule>
    <cfRule type="cellIs" dxfId="282" priority="295" operator="equal">
      <formula>"Ongoing"</formula>
    </cfRule>
    <cfRule type="cellIs" dxfId="281" priority="296" operator="equal">
      <formula>"Not started"</formula>
    </cfRule>
  </conditionalFormatting>
  <conditionalFormatting sqref="AV79:AW79">
    <cfRule type="cellIs" dxfId="280" priority="291" operator="greaterThan">
      <formula>60</formula>
    </cfRule>
    <cfRule type="cellIs" dxfId="279" priority="292" operator="between">
      <formula>31</formula>
      <formula>60</formula>
    </cfRule>
    <cfRule type="cellIs" dxfId="278" priority="293" operator="lessThan">
      <formula>31</formula>
    </cfRule>
  </conditionalFormatting>
  <conditionalFormatting sqref="AV79:AW79">
    <cfRule type="cellIs" dxfId="277" priority="290" operator="between">
      <formula>1</formula>
      <formula>30</formula>
    </cfRule>
  </conditionalFormatting>
  <conditionalFormatting sqref="F79 R79">
    <cfRule type="cellIs" dxfId="276" priority="283" operator="equal">
      <formula>"Submitted"</formula>
    </cfRule>
    <cfRule type="cellIs" dxfId="275" priority="284" operator="equal">
      <formula>"Not approved"</formula>
    </cfRule>
    <cfRule type="cellIs" dxfId="274" priority="285" operator="equal">
      <formula>"For revision"</formula>
    </cfRule>
    <cfRule type="cellIs" dxfId="273" priority="286" operator="equal">
      <formula>"Approved"</formula>
    </cfRule>
    <cfRule type="cellIs" dxfId="272" priority="287" operator="equal">
      <formula>"Approved"</formula>
    </cfRule>
    <cfRule type="cellIs" dxfId="271" priority="288" operator="equal">
      <formula>"For revision"</formula>
    </cfRule>
    <cfRule type="cellIs" dxfId="270" priority="289" operator="equal">
      <formula>"Submitted"</formula>
    </cfRule>
  </conditionalFormatting>
  <conditionalFormatting sqref="F79 R79">
    <cfRule type="cellIs" dxfId="269" priority="282" operator="equal">
      <formula>"Overdue"</formula>
    </cfRule>
  </conditionalFormatting>
  <conditionalFormatting sqref="AV79:AW79">
    <cfRule type="cellIs" dxfId="268" priority="278" operator="between">
      <formula>31</formula>
      <formula>60</formula>
    </cfRule>
    <cfRule type="cellIs" dxfId="267" priority="279" operator="greaterThan">
      <formula>61</formula>
    </cfRule>
    <cfRule type="cellIs" dxfId="266" priority="280" operator="between">
      <formula>31</formula>
      <formula>60</formula>
    </cfRule>
    <cfRule type="cellIs" dxfId="265" priority="281" operator="lessThan">
      <formula>31</formula>
    </cfRule>
  </conditionalFormatting>
  <conditionalFormatting sqref="E79:F79">
    <cfRule type="cellIs" dxfId="264" priority="276" operator="equal">
      <formula>"PNS"</formula>
    </cfRule>
    <cfRule type="cellIs" dxfId="263" priority="277" operator="equal">
      <formula>"Grant"</formula>
    </cfRule>
  </conditionalFormatting>
  <conditionalFormatting sqref="AX79 R79 G79:I79">
    <cfRule type="cellIs" dxfId="262" priority="268" operator="equal">
      <formula>"Completed"</formula>
    </cfRule>
    <cfRule type="cellIs" dxfId="261" priority="269" operator="equal">
      <formula>"Not started"</formula>
    </cfRule>
    <cfRule type="cellIs" dxfId="260" priority="270" operator="equal">
      <formula>"Completed"</formula>
    </cfRule>
    <cfRule type="cellIs" dxfId="259" priority="271" operator="equal">
      <formula>"Completed"</formula>
    </cfRule>
    <cfRule type="cellIs" dxfId="258" priority="272" operator="equal">
      <formula>"Ongoing"</formula>
    </cfRule>
  </conditionalFormatting>
  <conditionalFormatting sqref="AV79:AX79">
    <cfRule type="colorScale" priority="273">
      <colorScale>
        <cfvo type="min"/>
        <cfvo type="percentile" val="50"/>
        <cfvo type="max"/>
        <color rgb="FFF8696B"/>
        <color rgb="FFFFEB84"/>
        <color rgb="FF63BE7B"/>
      </colorScale>
    </cfRule>
  </conditionalFormatting>
  <conditionalFormatting sqref="E79">
    <cfRule type="cellIs" dxfId="257" priority="266" operator="equal">
      <formula>"GIK"</formula>
    </cfRule>
    <cfRule type="cellIs" dxfId="256" priority="267" operator="equal">
      <formula>"Match (Cash)"</formula>
    </cfRule>
  </conditionalFormatting>
  <conditionalFormatting sqref="AX79">
    <cfRule type="colorScale" priority="274">
      <colorScale>
        <cfvo type="min"/>
        <cfvo type="percentile" val="50"/>
        <cfvo type="max"/>
        <color rgb="FFF8696B"/>
        <color rgb="FFFFEB84"/>
        <color rgb="FF63BE7B"/>
      </colorScale>
    </cfRule>
  </conditionalFormatting>
  <conditionalFormatting sqref="AW79">
    <cfRule type="colorScale" priority="275">
      <colorScale>
        <cfvo type="min"/>
        <cfvo type="percentile" val="50"/>
        <cfvo type="max"/>
        <color rgb="FFF8696B"/>
        <color rgb="FFFFEB84"/>
        <color rgb="FF63BE7B"/>
      </colorScale>
    </cfRule>
  </conditionalFormatting>
  <conditionalFormatting sqref="T79:AN79">
    <cfRule type="cellIs" dxfId="255" priority="265" operator="equal">
      <formula>"x"</formula>
    </cfRule>
  </conditionalFormatting>
  <conditionalFormatting sqref="E80">
    <cfRule type="cellIs" dxfId="254" priority="263" operator="equal">
      <formula>"PNS"</formula>
    </cfRule>
    <cfRule type="cellIs" dxfId="253" priority="264" operator="equal">
      <formula>"Grant"</formula>
    </cfRule>
  </conditionalFormatting>
  <conditionalFormatting sqref="F80">
    <cfRule type="cellIs" dxfId="252" priority="256" operator="equal">
      <formula>"Submitted"</formula>
    </cfRule>
    <cfRule type="cellIs" dxfId="251" priority="257" operator="equal">
      <formula>"Not approved"</formula>
    </cfRule>
    <cfRule type="cellIs" dxfId="250" priority="258" operator="equal">
      <formula>"For revision"</formula>
    </cfRule>
    <cfRule type="cellIs" dxfId="249" priority="259" operator="equal">
      <formula>"Approved"</formula>
    </cfRule>
    <cfRule type="cellIs" dxfId="248" priority="260" operator="equal">
      <formula>"Approved"</formula>
    </cfRule>
    <cfRule type="cellIs" dxfId="247" priority="261" operator="equal">
      <formula>"For revision"</formula>
    </cfRule>
    <cfRule type="cellIs" dxfId="246" priority="262" operator="equal">
      <formula>"Submitted"</formula>
    </cfRule>
  </conditionalFormatting>
  <conditionalFormatting sqref="F80">
    <cfRule type="cellIs" dxfId="245" priority="255" operator="equal">
      <formula>"Overdue"</formula>
    </cfRule>
  </conditionalFormatting>
  <conditionalFormatting sqref="F80">
    <cfRule type="cellIs" dxfId="244" priority="253" operator="equal">
      <formula>"PNS"</formula>
    </cfRule>
    <cfRule type="cellIs" dxfId="243" priority="254" operator="equal">
      <formula>"Grant"</formula>
    </cfRule>
  </conditionalFormatting>
  <conditionalFormatting sqref="E81">
    <cfRule type="cellIs" dxfId="242" priority="251" operator="equal">
      <formula>"PNS"</formula>
    </cfRule>
    <cfRule type="cellIs" dxfId="241" priority="252" operator="equal">
      <formula>"Grant"</formula>
    </cfRule>
  </conditionalFormatting>
  <conditionalFormatting sqref="E81">
    <cfRule type="cellIs" dxfId="240" priority="249" operator="equal">
      <formula>"GIK"</formula>
    </cfRule>
    <cfRule type="cellIs" dxfId="239" priority="250" operator="equal">
      <formula>"Match (Cash)"</formula>
    </cfRule>
  </conditionalFormatting>
  <conditionalFormatting sqref="F81">
    <cfRule type="cellIs" dxfId="238" priority="242" operator="equal">
      <formula>"Submitted"</formula>
    </cfRule>
    <cfRule type="cellIs" dxfId="237" priority="243" operator="equal">
      <formula>"Not approved"</formula>
    </cfRule>
    <cfRule type="cellIs" dxfId="236" priority="244" operator="equal">
      <formula>"For revision"</formula>
    </cfRule>
    <cfRule type="cellIs" dxfId="235" priority="245" operator="equal">
      <formula>"Approved"</formula>
    </cfRule>
    <cfRule type="cellIs" dxfId="234" priority="246" operator="equal">
      <formula>"Approved"</formula>
    </cfRule>
    <cfRule type="cellIs" dxfId="233" priority="247" operator="equal">
      <formula>"For revision"</formula>
    </cfRule>
    <cfRule type="cellIs" dxfId="232" priority="248" operator="equal">
      <formula>"Submitted"</formula>
    </cfRule>
  </conditionalFormatting>
  <conditionalFormatting sqref="F81">
    <cfRule type="cellIs" dxfId="231" priority="241" operator="equal">
      <formula>"Overdue"</formula>
    </cfRule>
  </conditionalFormatting>
  <conditionalFormatting sqref="F81">
    <cfRule type="cellIs" dxfId="230" priority="239" operator="equal">
      <formula>"PNS"</formula>
    </cfRule>
    <cfRule type="cellIs" dxfId="229" priority="240" operator="equal">
      <formula>"Grant"</formula>
    </cfRule>
  </conditionalFormatting>
  <conditionalFormatting sqref="R29 AX29 G29:I29">
    <cfRule type="cellIs" dxfId="228" priority="236" operator="equal">
      <formula>"Completed"</formula>
    </cfRule>
    <cfRule type="cellIs" dxfId="227" priority="237" operator="equal">
      <formula>"Ongoing"</formula>
    </cfRule>
    <cfRule type="cellIs" dxfId="226" priority="238" operator="equal">
      <formula>"Not started"</formula>
    </cfRule>
  </conditionalFormatting>
  <conditionalFormatting sqref="P29:Q29 AV29:AW29">
    <cfRule type="cellIs" dxfId="225" priority="233" operator="greaterThan">
      <formula>60</formula>
    </cfRule>
    <cfRule type="cellIs" dxfId="224" priority="234" operator="between">
      <formula>31</formula>
      <formula>60</formula>
    </cfRule>
    <cfRule type="cellIs" dxfId="223" priority="235" operator="lessThan">
      <formula>31</formula>
    </cfRule>
  </conditionalFormatting>
  <conditionalFormatting sqref="P29:Q29 AV29:AW29">
    <cfRule type="cellIs" dxfId="222" priority="232" operator="between">
      <formula>1</formula>
      <formula>30</formula>
    </cfRule>
  </conditionalFormatting>
  <conditionalFormatting sqref="R29">
    <cfRule type="cellIs" dxfId="221" priority="225" operator="equal">
      <formula>"Submitted"</formula>
    </cfRule>
    <cfRule type="cellIs" dxfId="220" priority="226" operator="equal">
      <formula>"Not approved"</formula>
    </cfRule>
    <cfRule type="cellIs" dxfId="219" priority="227" operator="equal">
      <formula>"For revision"</formula>
    </cfRule>
    <cfRule type="cellIs" dxfId="218" priority="228" operator="equal">
      <formula>"Approved"</formula>
    </cfRule>
    <cfRule type="cellIs" dxfId="217" priority="229" operator="equal">
      <formula>"Approved"</formula>
    </cfRule>
    <cfRule type="cellIs" dxfId="216" priority="230" operator="equal">
      <formula>"For revision"</formula>
    </cfRule>
    <cfRule type="cellIs" dxfId="215" priority="231" operator="equal">
      <formula>"Submitted"</formula>
    </cfRule>
  </conditionalFormatting>
  <conditionalFormatting sqref="R29">
    <cfRule type="cellIs" dxfId="214" priority="224" operator="equal">
      <formula>"Overdue"</formula>
    </cfRule>
  </conditionalFormatting>
  <conditionalFormatting sqref="P29:Q29 AV29:AW29">
    <cfRule type="cellIs" dxfId="213" priority="220" operator="between">
      <formula>31</formula>
      <formula>60</formula>
    </cfRule>
    <cfRule type="cellIs" dxfId="212" priority="221" operator="greaterThan">
      <formula>61</formula>
    </cfRule>
    <cfRule type="cellIs" dxfId="211" priority="222" operator="between">
      <formula>31</formula>
      <formula>60</formula>
    </cfRule>
    <cfRule type="cellIs" dxfId="210" priority="223" operator="lessThan">
      <formula>31</formula>
    </cfRule>
  </conditionalFormatting>
  <conditionalFormatting sqref="T29:AN29">
    <cfRule type="cellIs" dxfId="209" priority="219" operator="equal">
      <formula>"x"</formula>
    </cfRule>
  </conditionalFormatting>
  <conditionalFormatting sqref="E27:E28">
    <cfRule type="cellIs" dxfId="208" priority="217" operator="equal">
      <formula>"GIK"</formula>
    </cfRule>
    <cfRule type="cellIs" dxfId="207" priority="218" operator="equal">
      <formula>"Match (Cash)"</formula>
    </cfRule>
  </conditionalFormatting>
  <conditionalFormatting sqref="E82">
    <cfRule type="cellIs" dxfId="206" priority="215" operator="equal">
      <formula>"PNS"</formula>
    </cfRule>
    <cfRule type="cellIs" dxfId="205" priority="216" operator="equal">
      <formula>"Grant"</formula>
    </cfRule>
  </conditionalFormatting>
  <conditionalFormatting sqref="F82">
    <cfRule type="cellIs" dxfId="204" priority="208" operator="equal">
      <formula>"Submitted"</formula>
    </cfRule>
    <cfRule type="cellIs" dxfId="203" priority="209" operator="equal">
      <formula>"Not approved"</formula>
    </cfRule>
    <cfRule type="cellIs" dxfId="202" priority="210" operator="equal">
      <formula>"For revision"</formula>
    </cfRule>
    <cfRule type="cellIs" dxfId="201" priority="211" operator="equal">
      <formula>"Approved"</formula>
    </cfRule>
    <cfRule type="cellIs" dxfId="200" priority="212" operator="equal">
      <formula>"Approved"</formula>
    </cfRule>
    <cfRule type="cellIs" dxfId="199" priority="213" operator="equal">
      <formula>"For revision"</formula>
    </cfRule>
    <cfRule type="cellIs" dxfId="198" priority="214" operator="equal">
      <formula>"Submitted"</formula>
    </cfRule>
  </conditionalFormatting>
  <conditionalFormatting sqref="F82">
    <cfRule type="cellIs" dxfId="197" priority="207" operator="equal">
      <formula>"Overdue"</formula>
    </cfRule>
  </conditionalFormatting>
  <conditionalFormatting sqref="F82">
    <cfRule type="cellIs" dxfId="196" priority="205" operator="equal">
      <formula>"PNS"</formula>
    </cfRule>
    <cfRule type="cellIs" dxfId="195" priority="206" operator="equal">
      <formula>"Grant"</formula>
    </cfRule>
  </conditionalFormatting>
  <conditionalFormatting sqref="N90:Q1048576 AU13:AU14 AU11 N1:P2 AV77:AX77 AV67:AX71 AV55:AX65 AV33:AX33 AV35:AX35 AV50:AX52 AV85:AX89 AV14:AX28">
    <cfRule type="colorScale" priority="459">
      <colorScale>
        <cfvo type="min"/>
        <cfvo type="percentile" val="50"/>
        <cfvo type="max"/>
        <color rgb="FFF8696B"/>
        <color rgb="FFFFEB84"/>
        <color rgb="FF63BE7B"/>
      </colorScale>
    </cfRule>
  </conditionalFormatting>
  <conditionalFormatting sqref="E83">
    <cfRule type="cellIs" dxfId="194" priority="203" operator="equal">
      <formula>"PNS"</formula>
    </cfRule>
    <cfRule type="cellIs" dxfId="193" priority="204" operator="equal">
      <formula>"Grant"</formula>
    </cfRule>
  </conditionalFormatting>
  <conditionalFormatting sqref="E83">
    <cfRule type="cellIs" dxfId="192" priority="201" operator="equal">
      <formula>"GIK"</formula>
    </cfRule>
    <cfRule type="cellIs" dxfId="191" priority="202" operator="equal">
      <formula>"Match (Cash)"</formula>
    </cfRule>
  </conditionalFormatting>
  <conditionalFormatting sqref="E68">
    <cfRule type="cellIs" dxfId="190" priority="199" operator="equal">
      <formula>"GIK"</formula>
    </cfRule>
    <cfRule type="cellIs" dxfId="189" priority="200" operator="equal">
      <formula>"Match (Cash)"</formula>
    </cfRule>
  </conditionalFormatting>
  <conditionalFormatting sqref="R53 AX53 G53:I53">
    <cfRule type="cellIs" dxfId="188" priority="196" operator="equal">
      <formula>"Completed"</formula>
    </cfRule>
    <cfRule type="cellIs" dxfId="187" priority="197" operator="equal">
      <formula>"Ongoing"</formula>
    </cfRule>
    <cfRule type="cellIs" dxfId="186" priority="198" operator="equal">
      <formula>"Not started"</formula>
    </cfRule>
  </conditionalFormatting>
  <conditionalFormatting sqref="P53:Q53 AV53:AW53">
    <cfRule type="cellIs" dxfId="185" priority="193" operator="greaterThan">
      <formula>60</formula>
    </cfRule>
    <cfRule type="cellIs" dxfId="184" priority="194" operator="between">
      <formula>31</formula>
      <formula>60</formula>
    </cfRule>
    <cfRule type="cellIs" dxfId="183" priority="195" operator="lessThan">
      <formula>31</formula>
    </cfRule>
  </conditionalFormatting>
  <conditionalFormatting sqref="P53:Q53 AV53:AW53">
    <cfRule type="cellIs" dxfId="182" priority="192" operator="between">
      <formula>1</formula>
      <formula>30</formula>
    </cfRule>
  </conditionalFormatting>
  <conditionalFormatting sqref="R53">
    <cfRule type="cellIs" dxfId="181" priority="185" operator="equal">
      <formula>"Submitted"</formula>
    </cfRule>
    <cfRule type="cellIs" dxfId="180" priority="186" operator="equal">
      <formula>"Not approved"</formula>
    </cfRule>
    <cfRule type="cellIs" dxfId="179" priority="187" operator="equal">
      <formula>"For revision"</formula>
    </cfRule>
    <cfRule type="cellIs" dxfId="178" priority="188" operator="equal">
      <formula>"Approved"</formula>
    </cfRule>
    <cfRule type="cellIs" dxfId="177" priority="189" operator="equal">
      <formula>"Approved"</formula>
    </cfRule>
    <cfRule type="cellIs" dxfId="176" priority="190" operator="equal">
      <formula>"For revision"</formula>
    </cfRule>
    <cfRule type="cellIs" dxfId="175" priority="191" operator="equal">
      <formula>"Submitted"</formula>
    </cfRule>
  </conditionalFormatting>
  <conditionalFormatting sqref="R53">
    <cfRule type="cellIs" dxfId="174" priority="184" operator="equal">
      <formula>"Overdue"</formula>
    </cfRule>
  </conditionalFormatting>
  <conditionalFormatting sqref="P53:Q53 AV53:AW53">
    <cfRule type="cellIs" dxfId="173" priority="180" operator="between">
      <formula>31</formula>
      <formula>60</formula>
    </cfRule>
    <cfRule type="cellIs" dxfId="172" priority="181" operator="greaterThan">
      <formula>61</formula>
    </cfRule>
    <cfRule type="cellIs" dxfId="171" priority="182" operator="between">
      <formula>31</formula>
      <formula>60</formula>
    </cfRule>
    <cfRule type="cellIs" dxfId="170" priority="183" operator="lessThan">
      <formula>31</formula>
    </cfRule>
  </conditionalFormatting>
  <conditionalFormatting sqref="E53">
    <cfRule type="cellIs" dxfId="169" priority="178" operator="equal">
      <formula>"PNS"</formula>
    </cfRule>
    <cfRule type="cellIs" dxfId="168" priority="179" operator="equal">
      <formula>"Grant"</formula>
    </cfRule>
  </conditionalFormatting>
  <conditionalFormatting sqref="E53">
    <cfRule type="cellIs" dxfId="167" priority="176" operator="equal">
      <formula>"GIK"</formula>
    </cfRule>
    <cfRule type="cellIs" dxfId="166" priority="177" operator="equal">
      <formula>"Match (Cash)"</formula>
    </cfRule>
  </conditionalFormatting>
  <conditionalFormatting sqref="T53:AN53">
    <cfRule type="cellIs" dxfId="165" priority="175" operator="equal">
      <formula>"x"</formula>
    </cfRule>
  </conditionalFormatting>
  <conditionalFormatting sqref="AV53:AX53">
    <cfRule type="colorScale" priority="460">
      <colorScale>
        <cfvo type="min"/>
        <cfvo type="percentile" val="50"/>
        <cfvo type="max"/>
        <color rgb="FFF8696B"/>
        <color rgb="FFFFEB84"/>
        <color rgb="FF63BE7B"/>
      </colorScale>
    </cfRule>
  </conditionalFormatting>
  <conditionalFormatting sqref="AX53">
    <cfRule type="colorScale" priority="461">
      <colorScale>
        <cfvo type="min"/>
        <cfvo type="percentile" val="50"/>
        <cfvo type="max"/>
        <color rgb="FFF8696B"/>
        <color rgb="FFFFEB84"/>
        <color rgb="FF63BE7B"/>
      </colorScale>
    </cfRule>
  </conditionalFormatting>
  <conditionalFormatting sqref="AW53">
    <cfRule type="colorScale" priority="462">
      <colorScale>
        <cfvo type="min"/>
        <cfvo type="percentile" val="50"/>
        <cfvo type="max"/>
        <color rgb="FFF8696B"/>
        <color rgb="FFFFEB84"/>
        <color rgb="FF63BE7B"/>
      </colorScale>
    </cfRule>
  </conditionalFormatting>
  <conditionalFormatting sqref="E29">
    <cfRule type="cellIs" dxfId="164" priority="173" operator="equal">
      <formula>"PNS"</formula>
    </cfRule>
    <cfRule type="cellIs" dxfId="163" priority="174" operator="equal">
      <formula>"Grant"</formula>
    </cfRule>
  </conditionalFormatting>
  <conditionalFormatting sqref="E29">
    <cfRule type="cellIs" dxfId="162" priority="171" operator="equal">
      <formula>"GIK"</formula>
    </cfRule>
    <cfRule type="cellIs" dxfId="161" priority="172" operator="equal">
      <formula>"Match (Cash)"</formula>
    </cfRule>
  </conditionalFormatting>
  <conditionalFormatting sqref="E84">
    <cfRule type="cellIs" dxfId="160" priority="169" operator="equal">
      <formula>"PNS"</formula>
    </cfRule>
    <cfRule type="cellIs" dxfId="159" priority="170" operator="equal">
      <formula>"Grant"</formula>
    </cfRule>
  </conditionalFormatting>
  <conditionalFormatting sqref="F29">
    <cfRule type="cellIs" dxfId="158" priority="162" operator="equal">
      <formula>"Submitted"</formula>
    </cfRule>
    <cfRule type="cellIs" dxfId="157" priority="163" operator="equal">
      <formula>"Not approved"</formula>
    </cfRule>
    <cfRule type="cellIs" dxfId="156" priority="164" operator="equal">
      <formula>"For revision"</formula>
    </cfRule>
    <cfRule type="cellIs" dxfId="155" priority="165" operator="equal">
      <formula>"Approved"</formula>
    </cfRule>
    <cfRule type="cellIs" dxfId="154" priority="166" operator="equal">
      <formula>"Approved"</formula>
    </cfRule>
    <cfRule type="cellIs" dxfId="153" priority="167" operator="equal">
      <formula>"For revision"</formula>
    </cfRule>
    <cfRule type="cellIs" dxfId="152" priority="168" operator="equal">
      <formula>"Submitted"</formula>
    </cfRule>
  </conditionalFormatting>
  <conditionalFormatting sqref="F29">
    <cfRule type="cellIs" dxfId="151" priority="161" operator="equal">
      <formula>"Overdue"</formula>
    </cfRule>
  </conditionalFormatting>
  <conditionalFormatting sqref="F29">
    <cfRule type="cellIs" dxfId="150" priority="159" operator="equal">
      <formula>"PNS"</formula>
    </cfRule>
    <cfRule type="cellIs" dxfId="149" priority="160" operator="equal">
      <formula>"Grant"</formula>
    </cfRule>
  </conditionalFormatting>
  <conditionalFormatting sqref="F52:F63">
    <cfRule type="cellIs" dxfId="148" priority="152" operator="equal">
      <formula>"Submitted"</formula>
    </cfRule>
    <cfRule type="cellIs" dxfId="147" priority="153" operator="equal">
      <formula>"Not approved"</formula>
    </cfRule>
    <cfRule type="cellIs" dxfId="146" priority="154" operator="equal">
      <formula>"For revision"</formula>
    </cfRule>
    <cfRule type="cellIs" dxfId="145" priority="155" operator="equal">
      <formula>"Approved"</formula>
    </cfRule>
    <cfRule type="cellIs" dxfId="144" priority="156" operator="equal">
      <formula>"Approved"</formula>
    </cfRule>
    <cfRule type="cellIs" dxfId="143" priority="157" operator="equal">
      <formula>"For revision"</formula>
    </cfRule>
    <cfRule type="cellIs" dxfId="142" priority="158" operator="equal">
      <formula>"Submitted"</formula>
    </cfRule>
  </conditionalFormatting>
  <conditionalFormatting sqref="F52:F63">
    <cfRule type="cellIs" dxfId="141" priority="151" operator="equal">
      <formula>"Overdue"</formula>
    </cfRule>
  </conditionalFormatting>
  <conditionalFormatting sqref="F52:F63">
    <cfRule type="cellIs" dxfId="140" priority="149" operator="equal">
      <formula>"PNS"</formula>
    </cfRule>
    <cfRule type="cellIs" dxfId="139" priority="150" operator="equal">
      <formula>"Grant"</formula>
    </cfRule>
  </conditionalFormatting>
  <conditionalFormatting sqref="R55:R62">
    <cfRule type="cellIs" dxfId="138" priority="144" operator="equal">
      <formula>"Completed"</formula>
    </cfRule>
    <cfRule type="cellIs" dxfId="137" priority="145" operator="equal">
      <formula>"Not started"</formula>
    </cfRule>
    <cfRule type="cellIs" dxfId="136" priority="146" operator="equal">
      <formula>"Completed"</formula>
    </cfRule>
    <cfRule type="cellIs" dxfId="135" priority="147" operator="equal">
      <formula>"Completed"</formula>
    </cfRule>
    <cfRule type="cellIs" dxfId="134" priority="148" operator="equal">
      <formula>"Ongoing"</formula>
    </cfRule>
  </conditionalFormatting>
  <conditionalFormatting sqref="E74">
    <cfRule type="cellIs" dxfId="133" priority="142" operator="equal">
      <formula>"PNS"</formula>
    </cfRule>
    <cfRule type="cellIs" dxfId="132" priority="143" operator="equal">
      <formula>"Grant"</formula>
    </cfRule>
  </conditionalFormatting>
  <conditionalFormatting sqref="E74">
    <cfRule type="cellIs" dxfId="131" priority="140" operator="equal">
      <formula>"GIK"</formula>
    </cfRule>
    <cfRule type="cellIs" dxfId="130" priority="141" operator="equal">
      <formula>"Match (Cash)"</formula>
    </cfRule>
  </conditionalFormatting>
  <conditionalFormatting sqref="E89">
    <cfRule type="cellIs" dxfId="129" priority="138" operator="equal">
      <formula>"PNS"</formula>
    </cfRule>
    <cfRule type="cellIs" dxfId="128" priority="139" operator="equal">
      <formula>"Grant"</formula>
    </cfRule>
  </conditionalFormatting>
  <conditionalFormatting sqref="E89">
    <cfRule type="cellIs" dxfId="127" priority="136" operator="equal">
      <formula>"GIK"</formula>
    </cfRule>
    <cfRule type="cellIs" dxfId="126" priority="137" operator="equal">
      <formula>"Match (Cash)"</formula>
    </cfRule>
  </conditionalFormatting>
  <conditionalFormatting sqref="F89">
    <cfRule type="cellIs" dxfId="125" priority="129" operator="equal">
      <formula>"Submitted"</formula>
    </cfRule>
    <cfRule type="cellIs" dxfId="124" priority="130" operator="equal">
      <formula>"Not approved"</formula>
    </cfRule>
    <cfRule type="cellIs" dxfId="123" priority="131" operator="equal">
      <formula>"For revision"</formula>
    </cfRule>
    <cfRule type="cellIs" dxfId="122" priority="132" operator="equal">
      <formula>"Approved"</formula>
    </cfRule>
    <cfRule type="cellIs" dxfId="121" priority="133" operator="equal">
      <formula>"Approved"</formula>
    </cfRule>
    <cfRule type="cellIs" dxfId="120" priority="134" operator="equal">
      <formula>"For revision"</formula>
    </cfRule>
    <cfRule type="cellIs" dxfId="119" priority="135" operator="equal">
      <formula>"Submitted"</formula>
    </cfRule>
  </conditionalFormatting>
  <conditionalFormatting sqref="F89">
    <cfRule type="cellIs" dxfId="118" priority="128" operator="equal">
      <formula>"Overdue"</formula>
    </cfRule>
  </conditionalFormatting>
  <conditionalFormatting sqref="F89">
    <cfRule type="cellIs" dxfId="117" priority="126" operator="equal">
      <formula>"PNS"</formula>
    </cfRule>
    <cfRule type="cellIs" dxfId="116" priority="127" operator="equal">
      <formula>"Grant"</formula>
    </cfRule>
  </conditionalFormatting>
  <conditionalFormatting sqref="G30:I30 R30 AX30">
    <cfRule type="cellIs" dxfId="115" priority="120" operator="equal">
      <formula>"Completed"</formula>
    </cfRule>
    <cfRule type="cellIs" dxfId="114" priority="121" operator="equal">
      <formula>"Ongoing"</formula>
    </cfRule>
    <cfRule type="cellIs" dxfId="113" priority="122" operator="equal">
      <formula>"Not started"</formula>
    </cfRule>
  </conditionalFormatting>
  <conditionalFormatting sqref="P30:Q30 AV30:AW30">
    <cfRule type="cellIs" dxfId="112" priority="117" operator="greaterThan">
      <formula>60</formula>
    </cfRule>
    <cfRule type="cellIs" dxfId="111" priority="118" operator="between">
      <formula>31</formula>
      <formula>60</formula>
    </cfRule>
    <cfRule type="cellIs" dxfId="110" priority="119" operator="lessThan">
      <formula>31</formula>
    </cfRule>
  </conditionalFormatting>
  <conditionalFormatting sqref="P30:Q30 AV30:AW30">
    <cfRule type="cellIs" dxfId="109" priority="116" operator="between">
      <formula>1</formula>
      <formula>30</formula>
    </cfRule>
  </conditionalFormatting>
  <conditionalFormatting sqref="R30">
    <cfRule type="cellIs" dxfId="108" priority="109" operator="equal">
      <formula>"Submitted"</formula>
    </cfRule>
    <cfRule type="cellIs" dxfId="107" priority="110" operator="equal">
      <formula>"Not approved"</formula>
    </cfRule>
    <cfRule type="cellIs" dxfId="106" priority="111" operator="equal">
      <formula>"For revision"</formula>
    </cfRule>
    <cfRule type="cellIs" dxfId="105" priority="112" operator="equal">
      <formula>"Approved"</formula>
    </cfRule>
    <cfRule type="cellIs" dxfId="104" priority="113" operator="equal">
      <formula>"Approved"</formula>
    </cfRule>
    <cfRule type="cellIs" dxfId="103" priority="114" operator="equal">
      <formula>"For revision"</formula>
    </cfRule>
    <cfRule type="cellIs" dxfId="102" priority="115" operator="equal">
      <formula>"Submitted"</formula>
    </cfRule>
  </conditionalFormatting>
  <conditionalFormatting sqref="R30">
    <cfRule type="cellIs" dxfId="101" priority="108" operator="equal">
      <formula>"Overdue"</formula>
    </cfRule>
  </conditionalFormatting>
  <conditionalFormatting sqref="P30:Q30 AV30:AW30">
    <cfRule type="cellIs" dxfId="100" priority="104" operator="between">
      <formula>31</formula>
      <formula>60</formula>
    </cfRule>
    <cfRule type="cellIs" dxfId="99" priority="105" operator="greaterThan">
      <formula>61</formula>
    </cfRule>
    <cfRule type="cellIs" dxfId="98" priority="106" operator="between">
      <formula>31</formula>
      <formula>60</formula>
    </cfRule>
    <cfRule type="cellIs" dxfId="97" priority="107" operator="lessThan">
      <formula>31</formula>
    </cfRule>
  </conditionalFormatting>
  <conditionalFormatting sqref="T30:AN30">
    <cfRule type="cellIs" dxfId="96" priority="103" operator="equal">
      <formula>"x"</formula>
    </cfRule>
  </conditionalFormatting>
  <conditionalFormatting sqref="AV30:AX30">
    <cfRule type="colorScale" priority="123">
      <colorScale>
        <cfvo type="min"/>
        <cfvo type="percentile" val="50"/>
        <cfvo type="max"/>
        <color rgb="FFF8696B"/>
        <color rgb="FFFFEB84"/>
        <color rgb="FF63BE7B"/>
      </colorScale>
    </cfRule>
  </conditionalFormatting>
  <conditionalFormatting sqref="AX30">
    <cfRule type="colorScale" priority="124">
      <colorScale>
        <cfvo type="min"/>
        <cfvo type="percentile" val="50"/>
        <cfvo type="max"/>
        <color rgb="FFF8696B"/>
        <color rgb="FFFFEB84"/>
        <color rgb="FF63BE7B"/>
      </colorScale>
    </cfRule>
  </conditionalFormatting>
  <conditionalFormatting sqref="AW30">
    <cfRule type="colorScale" priority="125">
      <colorScale>
        <cfvo type="min"/>
        <cfvo type="percentile" val="50"/>
        <cfvo type="max"/>
        <color rgb="FFF8696B"/>
        <color rgb="FFFFEB84"/>
        <color rgb="FF63BE7B"/>
      </colorScale>
    </cfRule>
  </conditionalFormatting>
  <conditionalFormatting sqref="E30">
    <cfRule type="cellIs" dxfId="95" priority="101" operator="equal">
      <formula>"PNS"</formula>
    </cfRule>
    <cfRule type="cellIs" dxfId="94" priority="102" operator="equal">
      <formula>"Grant"</formula>
    </cfRule>
  </conditionalFormatting>
  <conditionalFormatting sqref="E30">
    <cfRule type="cellIs" dxfId="93" priority="99" operator="equal">
      <formula>"GIK"</formula>
    </cfRule>
    <cfRule type="cellIs" dxfId="92" priority="100" operator="equal">
      <formula>"Match (Cash)"</formula>
    </cfRule>
  </conditionalFormatting>
  <conditionalFormatting sqref="F30">
    <cfRule type="cellIs" dxfId="91" priority="92" operator="equal">
      <formula>"Submitted"</formula>
    </cfRule>
    <cfRule type="cellIs" dxfId="90" priority="93" operator="equal">
      <formula>"Not approved"</formula>
    </cfRule>
    <cfRule type="cellIs" dxfId="89" priority="94" operator="equal">
      <formula>"For revision"</formula>
    </cfRule>
    <cfRule type="cellIs" dxfId="88" priority="95" operator="equal">
      <formula>"Approved"</formula>
    </cfRule>
    <cfRule type="cellIs" dxfId="87" priority="96" operator="equal">
      <formula>"Approved"</formula>
    </cfRule>
    <cfRule type="cellIs" dxfId="86" priority="97" operator="equal">
      <formula>"For revision"</formula>
    </cfRule>
    <cfRule type="cellIs" dxfId="85" priority="98" operator="equal">
      <formula>"Submitted"</formula>
    </cfRule>
  </conditionalFormatting>
  <conditionalFormatting sqref="F30">
    <cfRule type="cellIs" dxfId="84" priority="91" operator="equal">
      <formula>"Overdue"</formula>
    </cfRule>
  </conditionalFormatting>
  <conditionalFormatting sqref="F30">
    <cfRule type="cellIs" dxfId="83" priority="89" operator="equal">
      <formula>"PNS"</formula>
    </cfRule>
    <cfRule type="cellIs" dxfId="82" priority="90" operator="equal">
      <formula>"Grant"</formula>
    </cfRule>
  </conditionalFormatting>
  <conditionalFormatting sqref="G31:I31 R31 AX31">
    <cfRule type="cellIs" dxfId="81" priority="83" operator="equal">
      <formula>"Completed"</formula>
    </cfRule>
    <cfRule type="cellIs" dxfId="80" priority="84" operator="equal">
      <formula>"Ongoing"</formula>
    </cfRule>
    <cfRule type="cellIs" dxfId="79" priority="85" operator="equal">
      <formula>"Not started"</formula>
    </cfRule>
  </conditionalFormatting>
  <conditionalFormatting sqref="P31:Q31 AV31:AW31">
    <cfRule type="cellIs" dxfId="78" priority="80" operator="greaterThan">
      <formula>60</formula>
    </cfRule>
    <cfRule type="cellIs" dxfId="77" priority="81" operator="between">
      <formula>31</formula>
      <formula>60</formula>
    </cfRule>
    <cfRule type="cellIs" dxfId="76" priority="82" operator="lessThan">
      <formula>31</formula>
    </cfRule>
  </conditionalFormatting>
  <conditionalFormatting sqref="P31:Q31 AV31:AW31">
    <cfRule type="cellIs" dxfId="75" priority="79" operator="between">
      <formula>1</formula>
      <formula>30</formula>
    </cfRule>
  </conditionalFormatting>
  <conditionalFormatting sqref="R31">
    <cfRule type="cellIs" dxfId="74" priority="72" operator="equal">
      <formula>"Submitted"</formula>
    </cfRule>
    <cfRule type="cellIs" dxfId="73" priority="73" operator="equal">
      <formula>"Not approved"</formula>
    </cfRule>
    <cfRule type="cellIs" dxfId="72" priority="74" operator="equal">
      <formula>"For revision"</formula>
    </cfRule>
    <cfRule type="cellIs" dxfId="71" priority="75" operator="equal">
      <formula>"Approved"</formula>
    </cfRule>
    <cfRule type="cellIs" dxfId="70" priority="76" operator="equal">
      <formula>"Approved"</formula>
    </cfRule>
    <cfRule type="cellIs" dxfId="69" priority="77" operator="equal">
      <formula>"For revision"</formula>
    </cfRule>
    <cfRule type="cellIs" dxfId="68" priority="78" operator="equal">
      <formula>"Submitted"</formula>
    </cfRule>
  </conditionalFormatting>
  <conditionalFormatting sqref="R31">
    <cfRule type="cellIs" dxfId="67" priority="71" operator="equal">
      <formula>"Overdue"</formula>
    </cfRule>
  </conditionalFormatting>
  <conditionalFormatting sqref="P31:Q31 AV31:AW31">
    <cfRule type="cellIs" dxfId="66" priority="67" operator="between">
      <formula>31</formula>
      <formula>60</formula>
    </cfRule>
    <cfRule type="cellIs" dxfId="65" priority="68" operator="greaterThan">
      <formula>61</formula>
    </cfRule>
    <cfRule type="cellIs" dxfId="64" priority="69" operator="between">
      <formula>31</formula>
      <formula>60</formula>
    </cfRule>
    <cfRule type="cellIs" dxfId="63" priority="70" operator="lessThan">
      <formula>31</formula>
    </cfRule>
  </conditionalFormatting>
  <conditionalFormatting sqref="T31:AN31">
    <cfRule type="cellIs" dxfId="62" priority="66" operator="equal">
      <formula>"x"</formula>
    </cfRule>
  </conditionalFormatting>
  <conditionalFormatting sqref="AV31:AX31">
    <cfRule type="colorScale" priority="86">
      <colorScale>
        <cfvo type="min"/>
        <cfvo type="percentile" val="50"/>
        <cfvo type="max"/>
        <color rgb="FFF8696B"/>
        <color rgb="FFFFEB84"/>
        <color rgb="FF63BE7B"/>
      </colorScale>
    </cfRule>
  </conditionalFormatting>
  <conditionalFormatting sqref="AX31">
    <cfRule type="colorScale" priority="87">
      <colorScale>
        <cfvo type="min"/>
        <cfvo type="percentile" val="50"/>
        <cfvo type="max"/>
        <color rgb="FFF8696B"/>
        <color rgb="FFFFEB84"/>
        <color rgb="FF63BE7B"/>
      </colorScale>
    </cfRule>
  </conditionalFormatting>
  <conditionalFormatting sqref="AW31">
    <cfRule type="colorScale" priority="88">
      <colorScale>
        <cfvo type="min"/>
        <cfvo type="percentile" val="50"/>
        <cfvo type="max"/>
        <color rgb="FFF8696B"/>
        <color rgb="FFFFEB84"/>
        <color rgb="FF63BE7B"/>
      </colorScale>
    </cfRule>
  </conditionalFormatting>
  <conditionalFormatting sqref="E31">
    <cfRule type="cellIs" dxfId="61" priority="64" operator="equal">
      <formula>"PNS"</formula>
    </cfRule>
    <cfRule type="cellIs" dxfId="60" priority="65" operator="equal">
      <formula>"Grant"</formula>
    </cfRule>
  </conditionalFormatting>
  <conditionalFormatting sqref="E31">
    <cfRule type="cellIs" dxfId="59" priority="62" operator="equal">
      <formula>"GIK"</formula>
    </cfRule>
    <cfRule type="cellIs" dxfId="58" priority="63" operator="equal">
      <formula>"Match (Cash)"</formula>
    </cfRule>
  </conditionalFormatting>
  <conditionalFormatting sqref="F31">
    <cfRule type="cellIs" dxfId="57" priority="55" operator="equal">
      <formula>"Submitted"</formula>
    </cfRule>
    <cfRule type="cellIs" dxfId="56" priority="56" operator="equal">
      <formula>"Not approved"</formula>
    </cfRule>
    <cfRule type="cellIs" dxfId="55" priority="57" operator="equal">
      <formula>"For revision"</formula>
    </cfRule>
    <cfRule type="cellIs" dxfId="54" priority="58" operator="equal">
      <formula>"Approved"</formula>
    </cfRule>
    <cfRule type="cellIs" dxfId="53" priority="59" operator="equal">
      <formula>"Approved"</formula>
    </cfRule>
    <cfRule type="cellIs" dxfId="52" priority="60" operator="equal">
      <formula>"For revision"</formula>
    </cfRule>
    <cfRule type="cellIs" dxfId="51" priority="61" operator="equal">
      <formula>"Submitted"</formula>
    </cfRule>
  </conditionalFormatting>
  <conditionalFormatting sqref="F31">
    <cfRule type="cellIs" dxfId="50" priority="54" operator="equal">
      <formula>"Overdue"</formula>
    </cfRule>
  </conditionalFormatting>
  <conditionalFormatting sqref="F31">
    <cfRule type="cellIs" dxfId="49" priority="52" operator="equal">
      <formula>"PNS"</formula>
    </cfRule>
    <cfRule type="cellIs" dxfId="48" priority="53" operator="equal">
      <formula>"Grant"</formula>
    </cfRule>
  </conditionalFormatting>
  <conditionalFormatting sqref="AV80:AX84">
    <cfRule type="colorScale" priority="463">
      <colorScale>
        <cfvo type="min"/>
        <cfvo type="percentile" val="50"/>
        <cfvo type="max"/>
        <color rgb="FFF8696B"/>
        <color rgb="FFFFEB84"/>
        <color rgb="FF63BE7B"/>
      </colorScale>
    </cfRule>
  </conditionalFormatting>
  <conditionalFormatting sqref="AX80:AX84">
    <cfRule type="colorScale" priority="464">
      <colorScale>
        <cfvo type="min"/>
        <cfvo type="percentile" val="50"/>
        <cfvo type="max"/>
        <color rgb="FFF8696B"/>
        <color rgb="FFFFEB84"/>
        <color rgb="FF63BE7B"/>
      </colorScale>
    </cfRule>
  </conditionalFormatting>
  <conditionalFormatting sqref="AW80:AW84">
    <cfRule type="colorScale" priority="465">
      <colorScale>
        <cfvo type="min"/>
        <cfvo type="percentile" val="50"/>
        <cfvo type="max"/>
        <color rgb="FFF8696B"/>
        <color rgb="FFFFEB84"/>
        <color rgb="FF63BE7B"/>
      </colorScale>
    </cfRule>
  </conditionalFormatting>
  <conditionalFormatting sqref="G32:I32 R32 AX32">
    <cfRule type="cellIs" dxfId="47" priority="46" operator="equal">
      <formula>"Completed"</formula>
    </cfRule>
    <cfRule type="cellIs" dxfId="46" priority="47" operator="equal">
      <formula>"Ongoing"</formula>
    </cfRule>
    <cfRule type="cellIs" dxfId="45" priority="48" operator="equal">
      <formula>"Not started"</formula>
    </cfRule>
  </conditionalFormatting>
  <conditionalFormatting sqref="P32:Q32 AV32:AW32">
    <cfRule type="cellIs" dxfId="44" priority="43" operator="greaterThan">
      <formula>60</formula>
    </cfRule>
    <cfRule type="cellIs" dxfId="43" priority="44" operator="between">
      <formula>31</formula>
      <formula>60</formula>
    </cfRule>
    <cfRule type="cellIs" dxfId="42" priority="45" operator="lessThan">
      <formula>31</formula>
    </cfRule>
  </conditionalFormatting>
  <conditionalFormatting sqref="P32:Q32 AV32:AW32">
    <cfRule type="cellIs" dxfId="41" priority="42" operator="between">
      <formula>1</formula>
      <formula>30</formula>
    </cfRule>
  </conditionalFormatting>
  <conditionalFormatting sqref="R32">
    <cfRule type="cellIs" dxfId="40" priority="35" operator="equal">
      <formula>"Submitted"</formula>
    </cfRule>
    <cfRule type="cellIs" dxfId="39" priority="36" operator="equal">
      <formula>"Not approved"</formula>
    </cfRule>
    <cfRule type="cellIs" dxfId="38" priority="37" operator="equal">
      <formula>"For revision"</formula>
    </cfRule>
    <cfRule type="cellIs" dxfId="37" priority="38" operator="equal">
      <formula>"Approved"</formula>
    </cfRule>
    <cfRule type="cellIs" dxfId="36" priority="39" operator="equal">
      <formula>"Approved"</formula>
    </cfRule>
    <cfRule type="cellIs" dxfId="35" priority="40" operator="equal">
      <formula>"For revision"</formula>
    </cfRule>
    <cfRule type="cellIs" dxfId="34" priority="41" operator="equal">
      <formula>"Submitted"</formula>
    </cfRule>
  </conditionalFormatting>
  <conditionalFormatting sqref="R32">
    <cfRule type="cellIs" dxfId="33" priority="34" operator="equal">
      <formula>"Overdue"</formula>
    </cfRule>
  </conditionalFormatting>
  <conditionalFormatting sqref="P32:Q32 AV32:AW32">
    <cfRule type="cellIs" dxfId="32" priority="30" operator="between">
      <formula>31</formula>
      <formula>60</formula>
    </cfRule>
    <cfRule type="cellIs" dxfId="31" priority="31" operator="greaterThan">
      <formula>61</formula>
    </cfRule>
    <cfRule type="cellIs" dxfId="30" priority="32" operator="between">
      <formula>31</formula>
      <formula>60</formula>
    </cfRule>
    <cfRule type="cellIs" dxfId="29" priority="33" operator="lessThan">
      <formula>31</formula>
    </cfRule>
  </conditionalFormatting>
  <conditionalFormatting sqref="T32:AN32">
    <cfRule type="cellIs" dxfId="28" priority="29" operator="equal">
      <formula>"x"</formula>
    </cfRule>
  </conditionalFormatting>
  <conditionalFormatting sqref="AV32:AX32">
    <cfRule type="colorScale" priority="49">
      <colorScale>
        <cfvo type="min"/>
        <cfvo type="percentile" val="50"/>
        <cfvo type="max"/>
        <color rgb="FFF8696B"/>
        <color rgb="FFFFEB84"/>
        <color rgb="FF63BE7B"/>
      </colorScale>
    </cfRule>
  </conditionalFormatting>
  <conditionalFormatting sqref="AX32">
    <cfRule type="colorScale" priority="50">
      <colorScale>
        <cfvo type="min"/>
        <cfvo type="percentile" val="50"/>
        <cfvo type="max"/>
        <color rgb="FFF8696B"/>
        <color rgb="FFFFEB84"/>
        <color rgb="FF63BE7B"/>
      </colorScale>
    </cfRule>
  </conditionalFormatting>
  <conditionalFormatting sqref="AW32">
    <cfRule type="colorScale" priority="51">
      <colorScale>
        <cfvo type="min"/>
        <cfvo type="percentile" val="50"/>
        <cfvo type="max"/>
        <color rgb="FFF8696B"/>
        <color rgb="FFFFEB84"/>
        <color rgb="FF63BE7B"/>
      </colorScale>
    </cfRule>
  </conditionalFormatting>
  <conditionalFormatting sqref="F32">
    <cfRule type="cellIs" dxfId="27" priority="22" operator="equal">
      <formula>"Submitted"</formula>
    </cfRule>
    <cfRule type="cellIs" dxfId="26" priority="23" operator="equal">
      <formula>"Not approved"</formula>
    </cfRule>
    <cfRule type="cellIs" dxfId="25" priority="24" operator="equal">
      <formula>"For revision"</formula>
    </cfRule>
    <cfRule type="cellIs" dxfId="24" priority="25" operator="equal">
      <formula>"Approved"</formula>
    </cfRule>
    <cfRule type="cellIs" dxfId="23" priority="26" operator="equal">
      <formula>"Approved"</formula>
    </cfRule>
    <cfRule type="cellIs" dxfId="22" priority="27" operator="equal">
      <formula>"For revision"</formula>
    </cfRule>
    <cfRule type="cellIs" dxfId="21" priority="28" operator="equal">
      <formula>"Submitted"</formula>
    </cfRule>
  </conditionalFormatting>
  <conditionalFormatting sqref="F32">
    <cfRule type="cellIs" dxfId="20" priority="21" operator="equal">
      <formula>"Overdue"</formula>
    </cfRule>
  </conditionalFormatting>
  <conditionalFormatting sqref="F32">
    <cfRule type="cellIs" dxfId="19" priority="19" operator="equal">
      <formula>"PNS"</formula>
    </cfRule>
    <cfRule type="cellIs" dxfId="18" priority="20" operator="equal">
      <formula>"Grant"</formula>
    </cfRule>
  </conditionalFormatting>
  <conditionalFormatting sqref="E32">
    <cfRule type="cellIs" dxfId="17" priority="17" operator="equal">
      <formula>"PNS"</formula>
    </cfRule>
    <cfRule type="cellIs" dxfId="16" priority="18" operator="equal">
      <formula>"Grant"</formula>
    </cfRule>
  </conditionalFormatting>
  <conditionalFormatting sqref="E32">
    <cfRule type="cellIs" dxfId="15" priority="15" operator="equal">
      <formula>"GIK"</formula>
    </cfRule>
    <cfRule type="cellIs" dxfId="14" priority="16" operator="equal">
      <formula>"Match (Cash)"</formula>
    </cfRule>
  </conditionalFormatting>
  <conditionalFormatting sqref="E87">
    <cfRule type="cellIs" dxfId="13" priority="13" operator="equal">
      <formula>"PNS"</formula>
    </cfRule>
    <cfRule type="cellIs" dxfId="12" priority="14" operator="equal">
      <formula>"Grant"</formula>
    </cfRule>
  </conditionalFormatting>
  <conditionalFormatting sqref="E87">
    <cfRule type="cellIs" dxfId="11" priority="11" operator="equal">
      <formula>"GIK"</formula>
    </cfRule>
    <cfRule type="cellIs" dxfId="10" priority="12" operator="equal">
      <formula>"Match (Cash)"</formula>
    </cfRule>
  </conditionalFormatting>
  <conditionalFormatting sqref="AX67:AX71 AX77 AX55:AX65 AX33 AX35 AX50:AX52 AX85:AX89 AX15:AX28">
    <cfRule type="colorScale" priority="466">
      <colorScale>
        <cfvo type="min"/>
        <cfvo type="percentile" val="50"/>
        <cfvo type="max"/>
        <color rgb="FFF8696B"/>
        <color rgb="FFFFEB84"/>
        <color rgb="FF63BE7B"/>
      </colorScale>
    </cfRule>
  </conditionalFormatting>
  <conditionalFormatting sqref="AW67:AW71 AW77 AW55:AW65 AW33 AW35 AW50:AW52 AW85:AW89 AW15:AW28">
    <cfRule type="colorScale" priority="467">
      <colorScale>
        <cfvo type="min"/>
        <cfvo type="percentile" val="50"/>
        <cfvo type="max"/>
        <color rgb="FFF8696B"/>
        <color rgb="FFFFEB84"/>
        <color rgb="FF63BE7B"/>
      </colorScale>
    </cfRule>
  </conditionalFormatting>
  <conditionalFormatting sqref="AV29:AX29">
    <cfRule type="colorScale" priority="468">
      <colorScale>
        <cfvo type="min"/>
        <cfvo type="percentile" val="50"/>
        <cfvo type="max"/>
        <color rgb="FFF8696B"/>
        <color rgb="FFFFEB84"/>
        <color rgb="FF63BE7B"/>
      </colorScale>
    </cfRule>
  </conditionalFormatting>
  <conditionalFormatting sqref="AX29">
    <cfRule type="colorScale" priority="469">
      <colorScale>
        <cfvo type="min"/>
        <cfvo type="percentile" val="50"/>
        <cfvo type="max"/>
        <color rgb="FFF8696B"/>
        <color rgb="FFFFEB84"/>
        <color rgb="FF63BE7B"/>
      </colorScale>
    </cfRule>
  </conditionalFormatting>
  <conditionalFormatting sqref="AW29">
    <cfRule type="colorScale" priority="470">
      <colorScale>
        <cfvo type="min"/>
        <cfvo type="percentile" val="50"/>
        <cfvo type="max"/>
        <color rgb="FFF8696B"/>
        <color rgb="FFFFEB84"/>
        <color rgb="FF63BE7B"/>
      </colorScale>
    </cfRule>
  </conditionalFormatting>
  <conditionalFormatting sqref="F34">
    <cfRule type="cellIs" dxfId="9" priority="4" operator="equal">
      <formula>"Submitted"</formula>
    </cfRule>
    <cfRule type="cellIs" dxfId="8" priority="5" operator="equal">
      <formula>"Not approved"</formula>
    </cfRule>
    <cfRule type="cellIs" dxfId="7" priority="6" operator="equal">
      <formula>"For revision"</formula>
    </cfRule>
    <cfRule type="cellIs" dxfId="6" priority="7" operator="equal">
      <formula>"Approved"</formula>
    </cfRule>
    <cfRule type="cellIs" dxfId="5" priority="8" operator="equal">
      <formula>"Approved"</formula>
    </cfRule>
    <cfRule type="cellIs" dxfId="4" priority="9" operator="equal">
      <formula>"For revision"</formula>
    </cfRule>
    <cfRule type="cellIs" dxfId="3" priority="10" operator="equal">
      <formula>"Submitted"</formula>
    </cfRule>
  </conditionalFormatting>
  <conditionalFormatting sqref="F34">
    <cfRule type="cellIs" dxfId="2" priority="3" operator="equal">
      <formula>"Overdue"</formula>
    </cfRule>
  </conditionalFormatting>
  <conditionalFormatting sqref="F34">
    <cfRule type="cellIs" dxfId="1" priority="1" operator="equal">
      <formula>"PNS"</formula>
    </cfRule>
    <cfRule type="cellIs" dxfId="0" priority="2" operator="equal">
      <formula>"Grant"</formula>
    </cfRule>
  </conditionalFormatting>
  <dataValidations count="4">
    <dataValidation type="list" allowBlank="1" showInputMessage="1" showErrorMessage="1" sqref="AR95:AR1048576 AX35 AX50:AX89 AX15:AX33">
      <formula1>"Completed, Ongoing, Not started"</formula1>
    </dataValidation>
    <dataValidation type="list" allowBlank="1" showInputMessage="1" showErrorMessage="1" sqref="E35:E47 E51:E89 E16:E33">
      <formula1>Funindg</formula1>
    </dataValidation>
    <dataValidation type="list" allowBlank="1" showInputMessage="1" showErrorMessage="1" sqref="R35 R50:R89 R15:R33">
      <formula1>"Select from dropdown, Completed, Ongoing, Not started"</formula1>
    </dataValidation>
    <dataValidation type="list" allowBlank="1" showInputMessage="1" showErrorMessage="1" sqref="F35:F47 F51:F89 F16:F33">
      <formula1>$E$4:$E$9</formula1>
    </dataValidation>
  </dataValidations>
  <pageMargins left="0.7" right="0.7" top="0.75" bottom="0.75" header="0.3" footer="0.3"/>
  <pageSetup orientation="portrait" verticalDpi="300"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CK79"/>
  <sheetViews>
    <sheetView topLeftCell="A11" workbookViewId="0">
      <pane xSplit="2" ySplit="3" topLeftCell="N14" activePane="bottomRight" state="frozen"/>
      <selection activeCell="AS14" sqref="AS14"/>
      <selection pane="topRight" activeCell="AS14" sqref="AS14"/>
      <selection pane="bottomLeft" activeCell="AS14" sqref="AS14"/>
      <selection pane="bottomRight" activeCell="CI24" sqref="CI24"/>
    </sheetView>
  </sheetViews>
  <sheetFormatPr defaultRowHeight="15"/>
  <cols>
    <col min="1" max="1" width="36.85546875" customWidth="1"/>
    <col min="2" max="2" width="55" customWidth="1"/>
    <col min="3" max="3" width="11.140625" customWidth="1"/>
    <col min="4" max="4" width="12.5703125" customWidth="1"/>
    <col min="5" max="5" width="13.28515625" customWidth="1"/>
    <col min="6" max="6" width="12.140625" customWidth="1"/>
    <col min="7" max="7" width="14.28515625" customWidth="1"/>
    <col min="8" max="8" width="13" customWidth="1"/>
    <col min="9" max="9" width="15.85546875" customWidth="1"/>
    <col min="10" max="11" width="11.7109375" style="192" customWidth="1"/>
    <col min="12" max="12" width="12.140625" style="192" customWidth="1"/>
    <col min="13" max="13" width="9.5703125" style="192" customWidth="1"/>
    <col min="14" max="14" width="8.42578125" style="192" customWidth="1"/>
    <col min="15" max="15" width="5.28515625" style="192" customWidth="1"/>
    <col min="16" max="17" width="6.42578125" style="192" customWidth="1"/>
    <col min="18" max="18" width="8.7109375" style="192" customWidth="1"/>
    <col min="19" max="19" width="8.85546875" style="192" customWidth="1"/>
    <col min="20" max="20" width="35.28515625" style="486" customWidth="1"/>
    <col min="21" max="26" width="6.140625" style="193" customWidth="1"/>
    <col min="27" max="27" width="2.42578125" customWidth="1"/>
    <col min="28" max="45" width="6.140625" style="193" customWidth="1"/>
    <col min="46" max="46" width="6.5703125" style="193" customWidth="1"/>
    <col min="47" max="65" width="6.140625" style="193" customWidth="1"/>
    <col min="66" max="66" width="6.5703125" style="193" customWidth="1"/>
    <col min="67" max="81" width="6.140625" style="193" customWidth="1"/>
    <col min="82" max="82" width="10.28515625" style="449" customWidth="1"/>
    <col min="83" max="83" width="7.140625" style="449" customWidth="1"/>
    <col min="84" max="84" width="9.42578125" style="449" customWidth="1"/>
    <col min="85" max="86" width="6.140625" style="449" customWidth="1"/>
    <col min="87" max="87" width="10.140625" style="449" customWidth="1"/>
    <col min="88" max="88" width="14.42578125" customWidth="1"/>
    <col min="89" max="89" width="22.28515625" customWidth="1"/>
  </cols>
  <sheetData>
    <row r="1" spans="1:89">
      <c r="A1" s="5"/>
      <c r="B1" s="2418" t="s">
        <v>662</v>
      </c>
      <c r="C1" s="2419"/>
      <c r="D1" s="2419"/>
      <c r="E1" s="2419"/>
      <c r="F1" s="2419"/>
      <c r="G1" s="2420"/>
      <c r="H1" s="120"/>
      <c r="I1" s="7"/>
      <c r="J1" s="7"/>
      <c r="K1" s="190"/>
      <c r="L1" s="190"/>
      <c r="M1" s="190"/>
      <c r="N1" s="190"/>
      <c r="O1" s="190"/>
      <c r="P1" s="190"/>
      <c r="Q1" s="190"/>
      <c r="R1" s="190"/>
      <c r="S1" s="190"/>
      <c r="T1" s="481"/>
      <c r="U1" s="481"/>
      <c r="V1" s="481"/>
      <c r="W1" s="481"/>
      <c r="X1" s="481"/>
      <c r="Y1" s="481"/>
      <c r="Z1" s="481"/>
      <c r="AA1" s="5"/>
      <c r="AB1" s="2488" t="s">
        <v>68</v>
      </c>
      <c r="AC1" s="2489"/>
      <c r="AD1" s="2489"/>
      <c r="AE1" s="2489"/>
      <c r="AF1" s="2489"/>
      <c r="AG1" s="2489"/>
      <c r="AH1" s="2489"/>
      <c r="AI1" s="2489"/>
      <c r="AJ1" s="2489"/>
      <c r="AK1" s="2489"/>
      <c r="AL1" s="2489"/>
      <c r="AM1" s="2489"/>
      <c r="AN1" s="2489"/>
      <c r="AO1" s="2489"/>
      <c r="AP1" s="2489"/>
      <c r="AQ1" s="2489"/>
      <c r="AR1" s="2489"/>
      <c r="AS1" s="2489"/>
      <c r="AT1" s="2489"/>
      <c r="AU1" s="2489"/>
      <c r="AV1" s="2489"/>
      <c r="AW1" s="2489"/>
      <c r="AX1" s="2489"/>
      <c r="AY1" s="2489"/>
      <c r="AZ1" s="2489"/>
      <c r="BA1" s="2489"/>
      <c r="BB1" s="2489"/>
      <c r="BC1" s="2489"/>
      <c r="BD1" s="2489"/>
      <c r="BE1" s="2489"/>
      <c r="BF1" s="2489"/>
      <c r="BG1" s="2489"/>
      <c r="BH1" s="2489"/>
      <c r="BI1" s="2489"/>
      <c r="BJ1" s="2489"/>
      <c r="BK1" s="2489"/>
      <c r="BL1" s="2489"/>
      <c r="BM1" s="2489"/>
      <c r="BN1" s="2489"/>
      <c r="BO1" s="2489"/>
      <c r="BP1" s="2489"/>
      <c r="BQ1" s="2489"/>
      <c r="BR1" s="2489"/>
      <c r="BS1" s="2489"/>
      <c r="BT1" s="2489"/>
      <c r="BU1" s="2489"/>
      <c r="BV1" s="2489"/>
      <c r="BW1" s="2489"/>
      <c r="BX1" s="2489"/>
      <c r="BY1" s="2489"/>
      <c r="BZ1" s="2489"/>
      <c r="CA1" s="2489"/>
      <c r="CB1" s="2489"/>
      <c r="CC1" s="2489"/>
      <c r="CD1" s="446"/>
      <c r="CE1" s="446"/>
      <c r="CF1" s="446"/>
      <c r="CG1" s="446"/>
      <c r="CH1" s="446"/>
      <c r="CI1" s="446"/>
    </row>
    <row r="2" spans="1:89">
      <c r="A2" s="5"/>
      <c r="B2" s="2421"/>
      <c r="C2" s="2422"/>
      <c r="D2" s="2422"/>
      <c r="E2" s="2422"/>
      <c r="F2" s="2422"/>
      <c r="G2" s="2423"/>
      <c r="H2" s="120"/>
      <c r="I2" s="7"/>
      <c r="J2" s="7"/>
      <c r="K2" s="190"/>
      <c r="L2" s="190"/>
      <c r="M2" s="190"/>
      <c r="N2" s="190"/>
      <c r="O2" s="190"/>
      <c r="P2" s="190"/>
      <c r="Q2" s="190"/>
      <c r="R2" s="190"/>
      <c r="S2" s="190"/>
      <c r="T2" s="481"/>
      <c r="U2" s="481"/>
      <c r="V2" s="481"/>
      <c r="W2" s="481"/>
      <c r="X2" s="481"/>
      <c r="Y2" s="481"/>
      <c r="Z2" s="481"/>
      <c r="AA2" s="5"/>
      <c r="AB2" s="2490"/>
      <c r="AC2" s="2491"/>
      <c r="AD2" s="2491"/>
      <c r="AE2" s="2491"/>
      <c r="AF2" s="2491"/>
      <c r="AG2" s="2491"/>
      <c r="AH2" s="2491"/>
      <c r="AI2" s="2491"/>
      <c r="AJ2" s="2491"/>
      <c r="AK2" s="2491"/>
      <c r="AL2" s="2491"/>
      <c r="AM2" s="2491"/>
      <c r="AN2" s="2491"/>
      <c r="AO2" s="2491"/>
      <c r="AP2" s="2491"/>
      <c r="AQ2" s="2491"/>
      <c r="AR2" s="2491"/>
      <c r="AS2" s="2491"/>
      <c r="AT2" s="2491"/>
      <c r="AU2" s="2491"/>
      <c r="AV2" s="2491"/>
      <c r="AW2" s="2491"/>
      <c r="AX2" s="2491"/>
      <c r="AY2" s="2491"/>
      <c r="AZ2" s="2491"/>
      <c r="BA2" s="2491"/>
      <c r="BB2" s="2491"/>
      <c r="BC2" s="2491"/>
      <c r="BD2" s="2491"/>
      <c r="BE2" s="2491"/>
      <c r="BF2" s="2491"/>
      <c r="BG2" s="2491"/>
      <c r="BH2" s="2491"/>
      <c r="BI2" s="2491"/>
      <c r="BJ2" s="2491"/>
      <c r="BK2" s="2491"/>
      <c r="BL2" s="2491"/>
      <c r="BM2" s="2491"/>
      <c r="BN2" s="2491"/>
      <c r="BO2" s="2491"/>
      <c r="BP2" s="2491"/>
      <c r="BQ2" s="2491"/>
      <c r="BR2" s="2491"/>
      <c r="BS2" s="2491"/>
      <c r="BT2" s="2491"/>
      <c r="BU2" s="2491"/>
      <c r="BV2" s="2491"/>
      <c r="BW2" s="2491"/>
      <c r="BX2" s="2491"/>
      <c r="BY2" s="2491"/>
      <c r="BZ2" s="2491"/>
      <c r="CA2" s="2491"/>
      <c r="CB2" s="2491"/>
      <c r="CC2" s="2491"/>
      <c r="CD2" s="446"/>
      <c r="CE2" s="446"/>
      <c r="CF2" s="446"/>
      <c r="CG2" s="446"/>
      <c r="CH2" s="446"/>
      <c r="CI2" s="446"/>
      <c r="CJ2" s="1366" t="s">
        <v>1214</v>
      </c>
      <c r="CK2" s="507"/>
    </row>
    <row r="3" spans="1:89" ht="15.75" thickBot="1">
      <c r="A3" s="5"/>
      <c r="B3" s="2424"/>
      <c r="C3" s="2425"/>
      <c r="D3" s="2425"/>
      <c r="E3" s="2425"/>
      <c r="F3" s="2425"/>
      <c r="G3" s="2426"/>
      <c r="H3" s="120"/>
      <c r="I3" s="7"/>
      <c r="J3" s="7"/>
      <c r="K3" s="190"/>
      <c r="L3" s="190"/>
      <c r="M3" s="190"/>
      <c r="N3" s="190"/>
      <c r="O3" s="190"/>
      <c r="P3" s="190"/>
      <c r="Q3" s="190"/>
      <c r="R3" s="190"/>
      <c r="S3" s="190"/>
      <c r="T3" s="481"/>
      <c r="U3" s="481"/>
      <c r="V3" s="481"/>
      <c r="W3" s="481"/>
      <c r="X3" s="481"/>
      <c r="Y3" s="481"/>
      <c r="Z3" s="481"/>
      <c r="AA3" s="5"/>
      <c r="AB3" s="2492"/>
      <c r="AC3" s="2493"/>
      <c r="AD3" s="2493"/>
      <c r="AE3" s="2493"/>
      <c r="AF3" s="2493"/>
      <c r="AG3" s="2493"/>
      <c r="AH3" s="2493"/>
      <c r="AI3" s="2493"/>
      <c r="AJ3" s="2493"/>
      <c r="AK3" s="2493"/>
      <c r="AL3" s="2493"/>
      <c r="AM3" s="2493"/>
      <c r="AN3" s="2493"/>
      <c r="AO3" s="2493"/>
      <c r="AP3" s="2493"/>
      <c r="AQ3" s="2493"/>
      <c r="AR3" s="2493"/>
      <c r="AS3" s="2493"/>
      <c r="AT3" s="2493"/>
      <c r="AU3" s="2493"/>
      <c r="AV3" s="2493"/>
      <c r="AW3" s="2493"/>
      <c r="AX3" s="2493"/>
      <c r="AY3" s="2493"/>
      <c r="AZ3" s="2493"/>
      <c r="BA3" s="2493"/>
      <c r="BB3" s="2493"/>
      <c r="BC3" s="2493"/>
      <c r="BD3" s="2493"/>
      <c r="BE3" s="2493"/>
      <c r="BF3" s="2493"/>
      <c r="BG3" s="2493"/>
      <c r="BH3" s="2493"/>
      <c r="BI3" s="2493"/>
      <c r="BJ3" s="2493"/>
      <c r="BK3" s="2493"/>
      <c r="BL3" s="2493"/>
      <c r="BM3" s="2493"/>
      <c r="BN3" s="2493"/>
      <c r="BO3" s="2493"/>
      <c r="BP3" s="2493"/>
      <c r="BQ3" s="2493"/>
      <c r="BR3" s="2493"/>
      <c r="BS3" s="2493"/>
      <c r="BT3" s="2493"/>
      <c r="BU3" s="2493"/>
      <c r="BV3" s="2493"/>
      <c r="BW3" s="2493"/>
      <c r="BX3" s="2493"/>
      <c r="BY3" s="2493"/>
      <c r="BZ3" s="2493"/>
      <c r="CA3" s="2493"/>
      <c r="CB3" s="2493"/>
      <c r="CC3" s="2493"/>
      <c r="CD3" s="446"/>
      <c r="CE3" s="446"/>
      <c r="CF3" s="446"/>
      <c r="CG3" s="446"/>
      <c r="CH3" s="446"/>
      <c r="CI3" s="446"/>
      <c r="CJ3" s="1363"/>
      <c r="CK3" s="507" t="s">
        <v>1215</v>
      </c>
    </row>
    <row r="4" spans="1:89" ht="23.25" customHeight="1" thickBot="1">
      <c r="A4" s="5"/>
      <c r="B4" s="440" t="s">
        <v>305</v>
      </c>
      <c r="C4" s="1434" t="s">
        <v>394</v>
      </c>
      <c r="D4" s="1434" t="s">
        <v>395</v>
      </c>
      <c r="E4" s="1437"/>
      <c r="F4" s="1437"/>
      <c r="G4" s="1438"/>
      <c r="H4" s="120"/>
      <c r="I4" s="7"/>
      <c r="J4" s="7"/>
      <c r="K4" s="190"/>
      <c r="L4" s="190"/>
      <c r="M4" s="190"/>
      <c r="N4" s="190"/>
      <c r="O4" s="190"/>
      <c r="P4" s="190"/>
      <c r="Q4" s="190"/>
      <c r="R4" s="190"/>
      <c r="S4" s="190"/>
      <c r="T4" s="481"/>
      <c r="U4" s="1433"/>
      <c r="V4" s="1433"/>
      <c r="W4" s="1433"/>
      <c r="X4" s="1433"/>
      <c r="Y4" s="1433"/>
      <c r="Z4" s="1433"/>
      <c r="AA4" s="5"/>
      <c r="AB4" s="1433"/>
      <c r="AC4" s="1433"/>
      <c r="AD4" s="1433"/>
      <c r="AE4" s="1433"/>
      <c r="AF4" s="1433"/>
      <c r="AG4" s="1433"/>
      <c r="AH4" s="1433"/>
      <c r="AI4" s="1433"/>
      <c r="AJ4" s="1433"/>
      <c r="AK4" s="1433"/>
      <c r="AL4" s="1433"/>
      <c r="AM4" s="1433"/>
      <c r="AN4" s="1854"/>
      <c r="AO4" s="1854"/>
      <c r="AP4" s="1854"/>
      <c r="AQ4" s="1854"/>
      <c r="AR4" s="1854"/>
      <c r="AS4" s="1854"/>
      <c r="AT4" s="1854"/>
      <c r="AU4" s="1854"/>
      <c r="AV4" s="1854"/>
      <c r="AW4" s="1854"/>
      <c r="AX4" s="1854"/>
      <c r="AY4" s="1854"/>
      <c r="AZ4" s="1854"/>
      <c r="BA4" s="1854"/>
      <c r="BB4" s="1854"/>
      <c r="BC4" s="1854"/>
      <c r="BD4" s="1854"/>
      <c r="BE4" s="1854"/>
      <c r="BF4" s="1854"/>
      <c r="BG4" s="1854"/>
      <c r="BH4" s="1854"/>
      <c r="BI4" s="1854"/>
      <c r="BJ4" s="1854"/>
      <c r="BK4" s="1854"/>
      <c r="BL4" s="1854"/>
      <c r="BM4" s="1854"/>
      <c r="BN4" s="1854"/>
      <c r="BO4" s="1854"/>
      <c r="BP4" s="1854"/>
      <c r="BQ4" s="1854"/>
      <c r="BR4" s="460"/>
      <c r="BS4" s="460"/>
      <c r="BT4" s="460"/>
      <c r="BU4" s="460"/>
      <c r="BV4" s="460"/>
      <c r="BW4" s="460"/>
      <c r="BX4" s="460"/>
      <c r="BY4" s="460"/>
      <c r="BZ4" s="460"/>
      <c r="CA4" s="460"/>
      <c r="CB4" s="460"/>
      <c r="CC4" s="460"/>
      <c r="CD4" s="447"/>
      <c r="CE4" s="447"/>
      <c r="CF4" s="447"/>
      <c r="CG4" s="447"/>
      <c r="CH4" s="447"/>
      <c r="CI4" s="447"/>
      <c r="CJ4" s="1361"/>
      <c r="CK4" s="507" t="s">
        <v>1216</v>
      </c>
    </row>
    <row r="5" spans="1:89" ht="15.75" customHeight="1" thickBot="1">
      <c r="A5" s="5"/>
      <c r="B5" s="440" t="s">
        <v>300</v>
      </c>
      <c r="C5" s="2474" t="s">
        <v>396</v>
      </c>
      <c r="D5" s="2475"/>
      <c r="E5" s="2475"/>
      <c r="F5" s="2475"/>
      <c r="G5" s="2476"/>
      <c r="H5" s="120"/>
      <c r="I5" s="7"/>
      <c r="J5" s="7"/>
      <c r="K5" s="190"/>
      <c r="L5" s="190"/>
      <c r="M5" s="190"/>
      <c r="N5" s="190"/>
      <c r="O5" s="190"/>
      <c r="P5" s="190"/>
      <c r="Q5" s="190"/>
      <c r="R5" s="190"/>
      <c r="S5" s="190"/>
      <c r="T5" s="481"/>
      <c r="U5" s="1433"/>
      <c r="V5" s="1433"/>
      <c r="W5" s="1433"/>
      <c r="X5" s="1433"/>
      <c r="Y5" s="1433"/>
      <c r="Z5" s="1433"/>
      <c r="AA5" s="5"/>
      <c r="AB5" s="1433"/>
      <c r="AC5" s="1433"/>
      <c r="AD5" s="1433"/>
      <c r="AE5" s="1433"/>
      <c r="AF5" s="1433"/>
      <c r="AG5" s="1433"/>
      <c r="AH5" s="1433"/>
      <c r="AI5" s="1433"/>
      <c r="AJ5" s="1433"/>
      <c r="AK5" s="1433"/>
      <c r="AL5" s="1433"/>
      <c r="AM5" s="1433"/>
      <c r="AN5" s="1854"/>
      <c r="AO5" s="1854"/>
      <c r="AP5" s="1854"/>
      <c r="AQ5" s="1854"/>
      <c r="AR5" s="1854"/>
      <c r="AS5" s="1854"/>
      <c r="AT5" s="1854"/>
      <c r="AU5" s="1854"/>
      <c r="AV5" s="1854"/>
      <c r="AW5" s="1854"/>
      <c r="AX5" s="1854"/>
      <c r="AY5" s="1854"/>
      <c r="AZ5" s="1854"/>
      <c r="BA5" s="1854"/>
      <c r="BB5" s="1854"/>
      <c r="BC5" s="1854"/>
      <c r="BD5" s="1854"/>
      <c r="BE5" s="1854"/>
      <c r="BF5" s="1854"/>
      <c r="BG5" s="1854"/>
      <c r="BH5" s="1854"/>
      <c r="BI5" s="1854"/>
      <c r="BJ5" s="1854"/>
      <c r="BK5" s="1854"/>
      <c r="BL5" s="1854"/>
      <c r="BM5" s="1854"/>
      <c r="BN5" s="1854"/>
      <c r="BO5" s="1854"/>
      <c r="BP5" s="1854"/>
      <c r="BQ5" s="1854"/>
      <c r="BR5" s="460"/>
      <c r="BS5" s="460"/>
      <c r="BT5" s="460"/>
      <c r="BU5" s="460"/>
      <c r="BV5" s="460"/>
      <c r="BW5" s="460"/>
      <c r="BX5" s="460"/>
      <c r="BY5" s="460"/>
      <c r="BZ5" s="460"/>
      <c r="CA5" s="460"/>
      <c r="CB5" s="460"/>
      <c r="CC5" s="460"/>
      <c r="CD5" s="447"/>
      <c r="CE5" s="447"/>
      <c r="CF5" s="447"/>
      <c r="CG5" s="447"/>
      <c r="CH5" s="447"/>
      <c r="CI5" s="447"/>
      <c r="CJ5" s="1362"/>
      <c r="CK5" s="507" t="s">
        <v>1217</v>
      </c>
    </row>
    <row r="6" spans="1:89" ht="15.75" customHeight="1" thickBot="1">
      <c r="A6" s="5"/>
      <c r="B6" s="440" t="s">
        <v>304</v>
      </c>
      <c r="C6" s="2474" t="s">
        <v>397</v>
      </c>
      <c r="D6" s="2475"/>
      <c r="E6" s="2475"/>
      <c r="F6" s="2475"/>
      <c r="G6" s="2476"/>
      <c r="H6" s="120"/>
      <c r="I6" s="7"/>
      <c r="J6" s="7"/>
      <c r="K6" s="190"/>
      <c r="L6" s="190"/>
      <c r="M6" s="190"/>
      <c r="N6" s="190"/>
      <c r="O6" s="190"/>
      <c r="P6" s="190"/>
      <c r="Q6" s="190"/>
      <c r="R6" s="190"/>
      <c r="S6" s="190"/>
      <c r="T6" s="481"/>
      <c r="U6" s="1433"/>
      <c r="V6" s="1433"/>
      <c r="W6" s="1433"/>
      <c r="X6" s="1433"/>
      <c r="Y6" s="1433"/>
      <c r="Z6" s="1433"/>
      <c r="AA6" s="5"/>
      <c r="AB6" s="1433"/>
      <c r="AC6" s="1433"/>
      <c r="AD6" s="1433"/>
      <c r="AE6" s="1433"/>
      <c r="AF6" s="1433"/>
      <c r="AG6" s="1433"/>
      <c r="AH6" s="1433"/>
      <c r="AI6" s="1433"/>
      <c r="AJ6" s="1433"/>
      <c r="AK6" s="1433"/>
      <c r="AL6" s="1433"/>
      <c r="AM6" s="1433"/>
      <c r="AN6" s="1854"/>
      <c r="AO6" s="1854"/>
      <c r="AP6" s="1854"/>
      <c r="AQ6" s="1854"/>
      <c r="AR6" s="1854"/>
      <c r="AS6" s="1854"/>
      <c r="AT6" s="1854"/>
      <c r="AU6" s="1854"/>
      <c r="AV6" s="1854"/>
      <c r="AW6" s="1854"/>
      <c r="AX6" s="1854"/>
      <c r="AY6" s="1854"/>
      <c r="AZ6" s="1854"/>
      <c r="BA6" s="1854"/>
      <c r="BB6" s="1854"/>
      <c r="BC6" s="1854"/>
      <c r="BD6" s="1854"/>
      <c r="BE6" s="1854"/>
      <c r="BF6" s="1854"/>
      <c r="BG6" s="1854"/>
      <c r="BH6" s="1854"/>
      <c r="BI6" s="1854"/>
      <c r="BJ6" s="1854"/>
      <c r="BK6" s="1854"/>
      <c r="BL6" s="1854"/>
      <c r="BM6" s="1854"/>
      <c r="BN6" s="1854"/>
      <c r="BO6" s="1854"/>
      <c r="BP6" s="1854"/>
      <c r="BQ6" s="1854"/>
      <c r="BR6" s="460"/>
      <c r="BS6" s="460"/>
      <c r="BT6" s="460"/>
      <c r="BU6" s="460"/>
      <c r="BV6" s="460"/>
      <c r="BW6" s="460"/>
      <c r="BX6" s="460"/>
      <c r="BY6" s="460"/>
      <c r="BZ6" s="460"/>
      <c r="CA6" s="460"/>
      <c r="CB6" s="460"/>
      <c r="CC6" s="460"/>
      <c r="CD6" s="447"/>
      <c r="CE6" s="447"/>
      <c r="CF6" s="447"/>
      <c r="CG6" s="447"/>
      <c r="CH6" s="447"/>
      <c r="CI6" s="447"/>
      <c r="CJ6" s="1367"/>
      <c r="CK6" s="507" t="s">
        <v>1218</v>
      </c>
    </row>
    <row r="7" spans="1:89" ht="34.5" customHeight="1" thickBot="1">
      <c r="A7" s="5"/>
      <c r="B7" s="440" t="s">
        <v>302</v>
      </c>
      <c r="C7" s="1441" t="s">
        <v>398</v>
      </c>
      <c r="D7" s="2475" t="s">
        <v>399</v>
      </c>
      <c r="E7" s="2475"/>
      <c r="F7" s="2475"/>
      <c r="G7" s="2476"/>
      <c r="H7" s="120"/>
      <c r="I7" s="7"/>
      <c r="J7" s="7"/>
      <c r="K7" s="190"/>
      <c r="L7" s="190"/>
      <c r="M7" s="190"/>
      <c r="N7" s="190"/>
      <c r="O7" s="190"/>
      <c r="P7" s="190"/>
      <c r="Q7" s="190"/>
      <c r="R7" s="190"/>
      <c r="S7" s="190"/>
      <c r="T7" s="481"/>
      <c r="U7" s="1433"/>
      <c r="V7" s="1433"/>
      <c r="W7" s="1433"/>
      <c r="X7" s="1433"/>
      <c r="Y7" s="1433"/>
      <c r="Z7" s="1433"/>
      <c r="AA7" s="5"/>
      <c r="AB7" s="1433"/>
      <c r="AC7" s="1433"/>
      <c r="AD7" s="1433"/>
      <c r="AE7" s="1433"/>
      <c r="AF7" s="1433"/>
      <c r="AG7" s="1433"/>
      <c r="AH7" s="1433"/>
      <c r="AI7" s="1433"/>
      <c r="AJ7" s="1433"/>
      <c r="AK7" s="1433"/>
      <c r="AL7" s="1433"/>
      <c r="AM7" s="1433"/>
      <c r="AN7" s="1854"/>
      <c r="AO7" s="1854"/>
      <c r="AP7" s="1854"/>
      <c r="AQ7" s="1854"/>
      <c r="AR7" s="1854"/>
      <c r="AS7" s="1854"/>
      <c r="AT7" s="1854"/>
      <c r="AU7" s="1854"/>
      <c r="AV7" s="1854"/>
      <c r="AW7" s="1854"/>
      <c r="AX7" s="1854"/>
      <c r="AY7" s="1854"/>
      <c r="AZ7" s="1854"/>
      <c r="BA7" s="1854"/>
      <c r="BB7" s="1854"/>
      <c r="BC7" s="1854"/>
      <c r="BD7" s="1854"/>
      <c r="BE7" s="1854"/>
      <c r="BF7" s="1854"/>
      <c r="BG7" s="1854"/>
      <c r="BH7" s="1854"/>
      <c r="BI7" s="1854"/>
      <c r="BJ7" s="1854"/>
      <c r="BK7" s="1854"/>
      <c r="BL7" s="1854"/>
      <c r="BM7" s="1854"/>
      <c r="BN7" s="1854"/>
      <c r="BO7" s="1854"/>
      <c r="BP7" s="1854"/>
      <c r="BQ7" s="1854"/>
      <c r="BR7" s="460"/>
      <c r="BS7" s="460"/>
      <c r="BT7" s="460"/>
      <c r="BU7" s="460"/>
      <c r="BV7" s="460"/>
      <c r="BW7" s="460"/>
      <c r="BX7" s="460"/>
      <c r="BY7" s="460"/>
      <c r="BZ7" s="460"/>
      <c r="CA7" s="460"/>
      <c r="CB7" s="460"/>
      <c r="CC7" s="460"/>
      <c r="CD7" s="447"/>
      <c r="CE7" s="447"/>
      <c r="CF7" s="447"/>
      <c r="CG7" s="447"/>
      <c r="CH7" s="447"/>
      <c r="CI7" s="447"/>
    </row>
    <row r="8" spans="1:89" ht="23.25" customHeight="1" thickBot="1">
      <c r="A8" s="5"/>
      <c r="B8" s="440" t="s">
        <v>303</v>
      </c>
      <c r="C8" s="2474" t="s">
        <v>400</v>
      </c>
      <c r="D8" s="2475"/>
      <c r="E8" s="2475"/>
      <c r="F8" s="2475"/>
      <c r="G8" s="2476"/>
      <c r="H8" s="120"/>
      <c r="I8" s="7"/>
      <c r="J8" s="7"/>
      <c r="K8" s="190"/>
      <c r="L8" s="190"/>
      <c r="M8" s="190"/>
      <c r="N8" s="190"/>
      <c r="O8" s="190"/>
      <c r="P8" s="190"/>
      <c r="Q8" s="190"/>
      <c r="R8" s="190"/>
      <c r="S8" s="190"/>
      <c r="T8" s="481"/>
      <c r="U8" s="1433"/>
      <c r="V8" s="1433"/>
      <c r="W8" s="1433"/>
      <c r="X8" s="1433"/>
      <c r="Y8" s="1433"/>
      <c r="Z8" s="1433"/>
      <c r="AA8" s="5"/>
      <c r="AB8" s="1433"/>
      <c r="AC8" s="1433"/>
      <c r="AD8" s="1433"/>
      <c r="AE8" s="1433"/>
      <c r="AF8" s="1433"/>
      <c r="AG8" s="1433"/>
      <c r="AH8" s="1433"/>
      <c r="AI8" s="1433"/>
      <c r="AJ8" s="1433"/>
      <c r="AK8" s="1433"/>
      <c r="AL8" s="1433"/>
      <c r="AM8" s="1433"/>
      <c r="AN8" s="1854"/>
      <c r="AO8" s="1854"/>
      <c r="AP8" s="1854"/>
      <c r="AQ8" s="1854"/>
      <c r="AR8" s="1854"/>
      <c r="AS8" s="1854"/>
      <c r="AT8" s="1854"/>
      <c r="AU8" s="1854"/>
      <c r="AV8" s="1854"/>
      <c r="AW8" s="1854"/>
      <c r="AX8" s="1854"/>
      <c r="AY8" s="1854"/>
      <c r="AZ8" s="1854"/>
      <c r="BA8" s="1854"/>
      <c r="BB8" s="1854"/>
      <c r="BC8" s="1854"/>
      <c r="BD8" s="1854"/>
      <c r="BE8" s="1854"/>
      <c r="BF8" s="1854"/>
      <c r="BG8" s="1854"/>
      <c r="BH8" s="1854"/>
      <c r="BI8" s="1854"/>
      <c r="BJ8" s="1854"/>
      <c r="BK8" s="1854"/>
      <c r="BL8" s="1854"/>
      <c r="BM8" s="1854"/>
      <c r="BN8" s="1854"/>
      <c r="BO8" s="1854"/>
      <c r="BP8" s="1854"/>
      <c r="BQ8" s="1854"/>
      <c r="BR8" s="460"/>
      <c r="BS8" s="460"/>
      <c r="BT8" s="460"/>
      <c r="BU8" s="460"/>
      <c r="BV8" s="460"/>
      <c r="BW8" s="460"/>
      <c r="BX8" s="460"/>
      <c r="BY8" s="460"/>
      <c r="BZ8" s="460"/>
      <c r="CA8" s="460"/>
      <c r="CB8" s="460"/>
      <c r="CC8" s="460"/>
      <c r="CD8" s="447"/>
      <c r="CE8" s="447"/>
      <c r="CF8" s="447"/>
      <c r="CG8" s="447"/>
      <c r="CH8" s="447"/>
      <c r="CI8" s="447"/>
    </row>
    <row r="9" spans="1:89" ht="15.75" thickBot="1">
      <c r="A9" s="5"/>
      <c r="B9" s="7"/>
      <c r="C9" s="7"/>
      <c r="D9" s="7"/>
      <c r="E9" s="7"/>
      <c r="F9" s="7"/>
      <c r="G9" s="7"/>
      <c r="H9" s="7"/>
      <c r="I9" s="7"/>
      <c r="J9" s="190"/>
      <c r="K9" s="190"/>
      <c r="L9" s="190"/>
      <c r="M9" s="190"/>
      <c r="N9" s="190"/>
      <c r="O9" s="190"/>
      <c r="P9" s="190"/>
      <c r="Q9" s="190"/>
      <c r="R9" s="190"/>
      <c r="S9" s="190"/>
      <c r="T9" s="481"/>
      <c r="U9" s="441"/>
      <c r="V9" s="441"/>
      <c r="W9" s="441"/>
      <c r="X9" s="441"/>
      <c r="Y9" s="441"/>
      <c r="Z9" s="441"/>
      <c r="AA9" s="7"/>
      <c r="AB9" s="441"/>
      <c r="AC9" s="441"/>
      <c r="AD9" s="441"/>
      <c r="AE9" s="441"/>
      <c r="AF9" s="441"/>
      <c r="AG9" s="441"/>
      <c r="AH9" s="441"/>
      <c r="AI9" s="441"/>
      <c r="AJ9" s="441"/>
      <c r="AK9" s="441"/>
      <c r="AL9" s="441"/>
      <c r="AM9" s="441"/>
      <c r="AN9" s="441"/>
      <c r="AO9" s="441"/>
      <c r="AP9" s="441"/>
      <c r="AQ9" s="441"/>
      <c r="AR9" s="441"/>
      <c r="AS9" s="441"/>
      <c r="AT9" s="441"/>
      <c r="AU9" s="441"/>
      <c r="AV9" s="441"/>
      <c r="AW9" s="441"/>
      <c r="AX9" s="441"/>
      <c r="AY9" s="441"/>
      <c r="AZ9" s="441"/>
      <c r="BA9" s="441"/>
      <c r="BB9" s="441"/>
      <c r="BC9" s="441"/>
      <c r="BD9" s="441"/>
      <c r="BE9" s="441"/>
      <c r="BF9" s="441"/>
      <c r="BG9" s="441"/>
      <c r="BH9" s="441"/>
      <c r="BI9" s="441"/>
      <c r="BJ9" s="441"/>
      <c r="BK9" s="441"/>
      <c r="BL9" s="441"/>
      <c r="BM9" s="441"/>
      <c r="BN9" s="441"/>
      <c r="BO9" s="441"/>
      <c r="BP9" s="441"/>
      <c r="BQ9" s="441"/>
      <c r="BR9" s="441"/>
      <c r="BS9" s="441"/>
      <c r="BT9" s="441"/>
      <c r="BU9" s="441"/>
      <c r="BV9" s="441"/>
      <c r="BW9" s="441"/>
      <c r="BX9" s="441"/>
      <c r="BY9" s="441"/>
      <c r="BZ9" s="441"/>
      <c r="CA9" s="441"/>
      <c r="CB9" s="441"/>
      <c r="CC9" s="441"/>
      <c r="CD9" s="448"/>
      <c r="CE9" s="448"/>
      <c r="CF9" s="448"/>
      <c r="CG9" s="448"/>
      <c r="CH9" s="448"/>
      <c r="CI9" s="448"/>
    </row>
    <row r="10" spans="1:89" ht="21" thickBot="1">
      <c r="A10" s="738" t="s">
        <v>64</v>
      </c>
      <c r="B10" s="739"/>
      <c r="C10" s="2439" t="s">
        <v>57</v>
      </c>
      <c r="D10" s="2440"/>
      <c r="E10" s="1436"/>
      <c r="F10" s="741">
        <f ca="1">TODAY()</f>
        <v>42956</v>
      </c>
      <c r="G10" s="121"/>
      <c r="H10" s="742"/>
      <c r="I10" s="742"/>
      <c r="J10" s="743"/>
      <c r="K10" s="743"/>
      <c r="L10" s="743"/>
      <c r="M10" s="743"/>
      <c r="N10" s="743"/>
      <c r="O10" s="743"/>
      <c r="P10" s="743"/>
      <c r="Q10" s="743"/>
      <c r="R10" s="743"/>
      <c r="S10" s="743"/>
      <c r="T10" s="744"/>
      <c r="U10" s="744"/>
      <c r="V10" s="744"/>
      <c r="W10" s="744"/>
      <c r="X10" s="744"/>
      <c r="Y10" s="744"/>
      <c r="Z10" s="744"/>
      <c r="AA10" s="5"/>
      <c r="AB10" s="2479" t="s">
        <v>299</v>
      </c>
      <c r="AC10" s="2480"/>
      <c r="AD10" s="2480"/>
      <c r="AE10" s="2480"/>
      <c r="AF10" s="2480"/>
      <c r="AG10" s="2480"/>
      <c r="AH10" s="2480"/>
      <c r="AI10" s="2480"/>
      <c r="AJ10" s="2480"/>
      <c r="AK10" s="2480"/>
      <c r="AL10" s="2480"/>
      <c r="AM10" s="2480"/>
      <c r="AN10" s="2480"/>
      <c r="AO10" s="2480"/>
      <c r="AP10" s="2480"/>
      <c r="AQ10" s="2480"/>
      <c r="AR10" s="2480"/>
      <c r="AS10" s="2480"/>
      <c r="AT10" s="2480"/>
      <c r="AU10" s="2480"/>
      <c r="AV10" s="2480"/>
      <c r="AW10" s="2480"/>
      <c r="AX10" s="2480"/>
      <c r="AY10" s="2480"/>
      <c r="AZ10" s="2480"/>
      <c r="BA10" s="2480"/>
      <c r="BB10" s="2480"/>
      <c r="BC10" s="2480"/>
      <c r="BD10" s="2480"/>
      <c r="BE10" s="2480"/>
      <c r="BF10" s="2480"/>
      <c r="BG10" s="2480"/>
      <c r="BH10" s="2480"/>
      <c r="BI10" s="2480"/>
      <c r="BJ10" s="2480"/>
      <c r="BK10" s="2480"/>
      <c r="BL10" s="2480"/>
      <c r="BM10" s="2480"/>
      <c r="BN10" s="2480"/>
      <c r="BO10" s="2480"/>
      <c r="BP10" s="2480"/>
      <c r="BQ10" s="2480"/>
      <c r="BR10" s="2480"/>
      <c r="BS10" s="2480"/>
      <c r="BT10" s="2480"/>
      <c r="BU10" s="2480"/>
      <c r="BV10" s="2480"/>
      <c r="BW10" s="2480"/>
      <c r="BX10" s="2480"/>
      <c r="BY10" s="2480"/>
      <c r="BZ10" s="2480"/>
      <c r="CA10" s="2480"/>
      <c r="CB10" s="2480"/>
      <c r="CC10" s="2480"/>
      <c r="CD10" s="2481"/>
      <c r="CE10" s="2481"/>
      <c r="CF10" s="2481"/>
      <c r="CG10" s="2481"/>
      <c r="CH10" s="2481"/>
      <c r="CI10" s="2481"/>
    </row>
    <row r="11" spans="1:89" s="468" customFormat="1" ht="17.25" customHeight="1" thickBot="1">
      <c r="A11" s="768" t="s">
        <v>285</v>
      </c>
      <c r="B11" s="88"/>
      <c r="C11" s="88"/>
      <c r="D11" s="88"/>
      <c r="E11" s="88"/>
      <c r="F11" s="88"/>
      <c r="G11" s="88"/>
      <c r="H11" s="88"/>
      <c r="I11" s="88"/>
      <c r="J11" s="745"/>
      <c r="K11" s="745"/>
      <c r="L11" s="745"/>
      <c r="M11" s="745"/>
      <c r="N11" s="745"/>
      <c r="O11" s="745"/>
      <c r="P11" s="745"/>
      <c r="Q11" s="745"/>
      <c r="R11" s="745"/>
      <c r="S11" s="745"/>
      <c r="T11" s="746"/>
      <c r="U11" s="746"/>
      <c r="V11" s="746"/>
      <c r="W11" s="746"/>
      <c r="X11" s="746"/>
      <c r="Y11" s="746"/>
      <c r="Z11" s="746"/>
      <c r="AA11" s="466"/>
      <c r="AB11" s="2482" t="s">
        <v>288</v>
      </c>
      <c r="AC11" s="2483"/>
      <c r="AD11" s="2483"/>
      <c r="AE11" s="2483"/>
      <c r="AF11" s="2483"/>
      <c r="AG11" s="2483"/>
      <c r="AH11" s="2483"/>
      <c r="AI11" s="2483"/>
      <c r="AJ11" s="2483"/>
      <c r="AK11" s="2483"/>
      <c r="AL11" s="2483"/>
      <c r="AM11" s="2483"/>
      <c r="AN11" s="2483"/>
      <c r="AO11" s="2483"/>
      <c r="AP11" s="2483"/>
      <c r="AQ11" s="2483"/>
      <c r="AR11" s="2483"/>
      <c r="AS11" s="2484"/>
      <c r="AT11" s="2485" t="s">
        <v>310</v>
      </c>
      <c r="AU11" s="2486"/>
      <c r="AV11" s="2486"/>
      <c r="AW11" s="2486"/>
      <c r="AX11" s="2486"/>
      <c r="AY11" s="2486"/>
      <c r="AZ11" s="2486"/>
      <c r="BA11" s="2486"/>
      <c r="BB11" s="2486"/>
      <c r="BC11" s="2486"/>
      <c r="BD11" s="2486"/>
      <c r="BE11" s="2486"/>
      <c r="BF11" s="2486"/>
      <c r="BG11" s="2486"/>
      <c r="BH11" s="2486"/>
      <c r="BI11" s="2486"/>
      <c r="BJ11" s="2486"/>
      <c r="BK11" s="2487"/>
      <c r="BL11" s="2485" t="s">
        <v>289</v>
      </c>
      <c r="BM11" s="2486"/>
      <c r="BN11" s="2486"/>
      <c r="BO11" s="2486"/>
      <c r="BP11" s="2486"/>
      <c r="BQ11" s="2486"/>
      <c r="BR11" s="2486"/>
      <c r="BS11" s="2486"/>
      <c r="BT11" s="2486"/>
      <c r="BU11" s="2486"/>
      <c r="BV11" s="2486"/>
      <c r="BW11" s="2486"/>
      <c r="BX11" s="2486"/>
      <c r="BY11" s="2486"/>
      <c r="BZ11" s="2486"/>
      <c r="CA11" s="2486"/>
      <c r="CB11" s="2486"/>
      <c r="CC11" s="2487"/>
      <c r="CD11" s="467"/>
      <c r="CE11" s="467"/>
      <c r="CF11" s="467"/>
      <c r="CG11" s="467"/>
      <c r="CH11" s="467"/>
      <c r="CI11" s="467"/>
      <c r="CJ11"/>
      <c r="CK11"/>
    </row>
    <row r="12" spans="1:89" s="462" customFormat="1" ht="60.75" customHeight="1" thickBot="1">
      <c r="A12" s="747" t="s">
        <v>70</v>
      </c>
      <c r="B12" s="747" t="s">
        <v>301</v>
      </c>
      <c r="C12" s="748" t="s">
        <v>373</v>
      </c>
      <c r="D12" s="748" t="s">
        <v>328</v>
      </c>
      <c r="E12" s="748" t="s">
        <v>69</v>
      </c>
      <c r="F12" s="747" t="s">
        <v>63</v>
      </c>
      <c r="G12" s="747" t="s">
        <v>942</v>
      </c>
      <c r="H12" s="748" t="s">
        <v>1</v>
      </c>
      <c r="I12" s="748" t="s">
        <v>2</v>
      </c>
      <c r="J12" s="749" t="s">
        <v>89</v>
      </c>
      <c r="K12" s="750" t="s">
        <v>329</v>
      </c>
      <c r="L12" s="751" t="s">
        <v>286</v>
      </c>
      <c r="M12" s="2459" t="s">
        <v>287</v>
      </c>
      <c r="N12" s="2460"/>
      <c r="O12" s="2460"/>
      <c r="P12" s="2460"/>
      <c r="Q12" s="2460"/>
      <c r="R12" s="2460"/>
      <c r="S12" s="2461"/>
      <c r="T12" s="752" t="s">
        <v>23</v>
      </c>
      <c r="U12" s="2462" t="s">
        <v>497</v>
      </c>
      <c r="V12" s="2462"/>
      <c r="W12" s="2462"/>
      <c r="X12" s="2462"/>
      <c r="Y12" s="2462"/>
      <c r="Z12" s="2462"/>
      <c r="AA12" s="461"/>
      <c r="AB12" s="2469" t="s">
        <v>290</v>
      </c>
      <c r="AC12" s="2469"/>
      <c r="AD12" s="2469"/>
      <c r="AE12" s="2469"/>
      <c r="AF12" s="2469"/>
      <c r="AG12" s="2469"/>
      <c r="AH12" s="2469" t="s">
        <v>291</v>
      </c>
      <c r="AI12" s="2469"/>
      <c r="AJ12" s="2469"/>
      <c r="AK12" s="2469"/>
      <c r="AL12" s="2469"/>
      <c r="AM12" s="2469"/>
      <c r="AN12" s="2469" t="s">
        <v>292</v>
      </c>
      <c r="AO12" s="2469"/>
      <c r="AP12" s="2469"/>
      <c r="AQ12" s="2469"/>
      <c r="AR12" s="2469"/>
      <c r="AS12" s="2469"/>
      <c r="AT12" s="2469" t="s">
        <v>293</v>
      </c>
      <c r="AU12" s="2469"/>
      <c r="AV12" s="2469"/>
      <c r="AW12" s="2469"/>
      <c r="AX12" s="2469"/>
      <c r="AY12" s="2469"/>
      <c r="AZ12" s="2469" t="s">
        <v>294</v>
      </c>
      <c r="BA12" s="2469"/>
      <c r="BB12" s="2469"/>
      <c r="BC12" s="2469"/>
      <c r="BD12" s="2469"/>
      <c r="BE12" s="2469"/>
      <c r="BF12" s="2469" t="s">
        <v>295</v>
      </c>
      <c r="BG12" s="2469"/>
      <c r="BH12" s="2469"/>
      <c r="BI12" s="2469"/>
      <c r="BJ12" s="2469"/>
      <c r="BK12" s="2469"/>
      <c r="BL12" s="2469" t="s">
        <v>296</v>
      </c>
      <c r="BM12" s="2469"/>
      <c r="BN12" s="2469"/>
      <c r="BO12" s="2469"/>
      <c r="BP12" s="2469"/>
      <c r="BQ12" s="2469"/>
      <c r="BR12" s="2469" t="s">
        <v>297</v>
      </c>
      <c r="BS12" s="2469"/>
      <c r="BT12" s="2469"/>
      <c r="BU12" s="2469"/>
      <c r="BV12" s="2469"/>
      <c r="BW12" s="2469"/>
      <c r="BX12" s="2469" t="s">
        <v>298</v>
      </c>
      <c r="BY12" s="2469"/>
      <c r="BZ12" s="2469"/>
      <c r="CA12" s="2469"/>
      <c r="CB12" s="2469"/>
      <c r="CC12" s="2469"/>
      <c r="CD12" s="2529" t="s">
        <v>308</v>
      </c>
      <c r="CE12" s="2529"/>
      <c r="CF12" s="2529"/>
      <c r="CG12" s="2529"/>
      <c r="CH12" s="2529"/>
      <c r="CI12" s="2529"/>
      <c r="CJ12"/>
      <c r="CK12"/>
    </row>
    <row r="13" spans="1:89" s="462" customFormat="1" ht="60.75" customHeight="1" thickBot="1">
      <c r="A13" s="856"/>
      <c r="B13" s="754" t="s">
        <v>312</v>
      </c>
      <c r="C13" s="755"/>
      <c r="D13" s="755"/>
      <c r="E13" s="755"/>
      <c r="F13" s="755"/>
      <c r="G13" s="755"/>
      <c r="H13" s="755"/>
      <c r="I13" s="755"/>
      <c r="J13" s="756"/>
      <c r="K13" s="757"/>
      <c r="L13" s="757"/>
      <c r="M13" s="758" t="s">
        <v>316</v>
      </c>
      <c r="N13" s="758" t="s">
        <v>317</v>
      </c>
      <c r="O13" s="758" t="s">
        <v>318</v>
      </c>
      <c r="P13" s="758" t="s">
        <v>319</v>
      </c>
      <c r="Q13" s="759" t="s">
        <v>325</v>
      </c>
      <c r="R13" s="759" t="s">
        <v>326</v>
      </c>
      <c r="S13" s="760" t="s">
        <v>327</v>
      </c>
      <c r="T13" s="761"/>
      <c r="U13" s="762" t="s">
        <v>306</v>
      </c>
      <c r="V13" s="763" t="s">
        <v>320</v>
      </c>
      <c r="W13" s="763" t="s">
        <v>321</v>
      </c>
      <c r="X13" s="763" t="s">
        <v>322</v>
      </c>
      <c r="Y13" s="763" t="s">
        <v>323</v>
      </c>
      <c r="Z13" s="763" t="s">
        <v>307</v>
      </c>
      <c r="AA13" s="461"/>
      <c r="AB13" s="489" t="s">
        <v>306</v>
      </c>
      <c r="AC13" s="490" t="s">
        <v>320</v>
      </c>
      <c r="AD13" s="490" t="s">
        <v>321</v>
      </c>
      <c r="AE13" s="490" t="s">
        <v>322</v>
      </c>
      <c r="AF13" s="490" t="s">
        <v>323</v>
      </c>
      <c r="AG13" s="490" t="s">
        <v>307</v>
      </c>
      <c r="AH13" s="489" t="s">
        <v>306</v>
      </c>
      <c r="AI13" s="490" t="s">
        <v>320</v>
      </c>
      <c r="AJ13" s="490" t="s">
        <v>321</v>
      </c>
      <c r="AK13" s="490" t="s">
        <v>322</v>
      </c>
      <c r="AL13" s="490" t="s">
        <v>323</v>
      </c>
      <c r="AM13" s="490" t="s">
        <v>307</v>
      </c>
      <c r="AN13" s="489" t="s">
        <v>306</v>
      </c>
      <c r="AO13" s="490" t="s">
        <v>320</v>
      </c>
      <c r="AP13" s="490" t="s">
        <v>321</v>
      </c>
      <c r="AQ13" s="490" t="s">
        <v>322</v>
      </c>
      <c r="AR13" s="490" t="s">
        <v>323</v>
      </c>
      <c r="AS13" s="490" t="s">
        <v>307</v>
      </c>
      <c r="AT13" s="489" t="s">
        <v>306</v>
      </c>
      <c r="AU13" s="490" t="s">
        <v>320</v>
      </c>
      <c r="AV13" s="490" t="s">
        <v>321</v>
      </c>
      <c r="AW13" s="490" t="s">
        <v>322</v>
      </c>
      <c r="AX13" s="490" t="s">
        <v>323</v>
      </c>
      <c r="AY13" s="490" t="s">
        <v>307</v>
      </c>
      <c r="AZ13" s="489" t="s">
        <v>306</v>
      </c>
      <c r="BA13" s="490" t="s">
        <v>320</v>
      </c>
      <c r="BB13" s="490" t="s">
        <v>321</v>
      </c>
      <c r="BC13" s="490" t="s">
        <v>322</v>
      </c>
      <c r="BD13" s="490" t="s">
        <v>323</v>
      </c>
      <c r="BE13" s="490" t="s">
        <v>307</v>
      </c>
      <c r="BF13" s="489" t="s">
        <v>306</v>
      </c>
      <c r="BG13" s="490" t="s">
        <v>320</v>
      </c>
      <c r="BH13" s="490" t="s">
        <v>321</v>
      </c>
      <c r="BI13" s="490" t="s">
        <v>322</v>
      </c>
      <c r="BJ13" s="490" t="s">
        <v>323</v>
      </c>
      <c r="BK13" s="490" t="s">
        <v>307</v>
      </c>
      <c r="BL13" s="489" t="s">
        <v>306</v>
      </c>
      <c r="BM13" s="490" t="s">
        <v>320</v>
      </c>
      <c r="BN13" s="490" t="s">
        <v>321</v>
      </c>
      <c r="BO13" s="490" t="s">
        <v>322</v>
      </c>
      <c r="BP13" s="490" t="s">
        <v>323</v>
      </c>
      <c r="BQ13" s="490" t="s">
        <v>307</v>
      </c>
      <c r="BR13" s="489" t="s">
        <v>306</v>
      </c>
      <c r="BS13" s="490" t="s">
        <v>320</v>
      </c>
      <c r="BT13" s="490" t="s">
        <v>321</v>
      </c>
      <c r="BU13" s="490" t="s">
        <v>322</v>
      </c>
      <c r="BV13" s="490" t="s">
        <v>323</v>
      </c>
      <c r="BW13" s="490" t="s">
        <v>307</v>
      </c>
      <c r="BX13" s="489" t="s">
        <v>306</v>
      </c>
      <c r="BY13" s="490" t="s">
        <v>320</v>
      </c>
      <c r="BZ13" s="490" t="s">
        <v>321</v>
      </c>
      <c r="CA13" s="490" t="s">
        <v>322</v>
      </c>
      <c r="CB13" s="490" t="s">
        <v>323</v>
      </c>
      <c r="CC13" s="490" t="s">
        <v>307</v>
      </c>
      <c r="CD13" s="456" t="s">
        <v>309</v>
      </c>
      <c r="CE13" s="456" t="s">
        <v>320</v>
      </c>
      <c r="CF13" s="456" t="s">
        <v>331</v>
      </c>
      <c r="CG13" s="456" t="s">
        <v>322</v>
      </c>
      <c r="CH13" s="456" t="s">
        <v>324</v>
      </c>
      <c r="CI13" s="456" t="s">
        <v>311</v>
      </c>
      <c r="CJ13" s="1357" t="s">
        <v>1219</v>
      </c>
      <c r="CK13"/>
    </row>
    <row r="14" spans="1:89" ht="30.75" thickBot="1">
      <c r="A14" s="2587" t="s">
        <v>315</v>
      </c>
      <c r="B14" s="553" t="s">
        <v>650</v>
      </c>
      <c r="C14" s="554">
        <f>'D. ITT_All_Grants'!C94</f>
        <v>0</v>
      </c>
      <c r="D14" s="554">
        <f>'D. ITT_All_Grants'!D94</f>
        <v>0</v>
      </c>
      <c r="E14" s="515" t="s">
        <v>337</v>
      </c>
      <c r="F14" s="554" t="s">
        <v>197</v>
      </c>
      <c r="G14" s="554" t="s">
        <v>143</v>
      </c>
      <c r="H14" s="794" t="s">
        <v>20</v>
      </c>
      <c r="I14" s="794" t="s">
        <v>20</v>
      </c>
      <c r="J14" s="770" t="e">
        <f ca="1">I14-F10</f>
        <v>#VALUE!</v>
      </c>
      <c r="K14" s="771"/>
      <c r="L14" s="772"/>
      <c r="M14" s="457">
        <v>21958</v>
      </c>
      <c r="N14" s="457">
        <v>8042</v>
      </c>
      <c r="O14" s="457"/>
      <c r="P14" s="457"/>
      <c r="Q14" s="459">
        <f t="shared" ref="Q14:R46" si="0">N14+O14</f>
        <v>8042</v>
      </c>
      <c r="R14" s="459">
        <f t="shared" ref="R14:R33" si="1">M14+P14</f>
        <v>21958</v>
      </c>
      <c r="S14" s="477">
        <f>(M14+N14)</f>
        <v>30000</v>
      </c>
      <c r="T14" s="484" t="s">
        <v>1209</v>
      </c>
      <c r="U14" s="1369"/>
      <c r="V14" s="1370">
        <v>4209</v>
      </c>
      <c r="W14" s="1370">
        <v>4200</v>
      </c>
      <c r="X14" s="1370">
        <v>0</v>
      </c>
      <c r="Y14" s="1370">
        <v>0</v>
      </c>
      <c r="Z14" s="1370">
        <f>(V14+W14)</f>
        <v>8409</v>
      </c>
      <c r="AB14" s="1369"/>
      <c r="AC14" s="1370">
        <v>4358</v>
      </c>
      <c r="AD14" s="1370">
        <v>2584</v>
      </c>
      <c r="AE14" s="1370"/>
      <c r="AF14" s="1370"/>
      <c r="AG14" s="1370">
        <f>(AC14+AD14)</f>
        <v>6942</v>
      </c>
      <c r="AH14" s="1369"/>
      <c r="AI14" s="1370"/>
      <c r="AJ14" s="1370"/>
      <c r="AK14" s="1370"/>
      <c r="AL14" s="1370"/>
      <c r="AM14" s="1370">
        <f t="shared" ref="AM14:AM72" si="2">AI14+AJ14+AK14+AL14</f>
        <v>0</v>
      </c>
      <c r="AN14" s="1369"/>
      <c r="AO14" s="1370">
        <v>358</v>
      </c>
      <c r="AP14" s="1370">
        <v>225</v>
      </c>
      <c r="AQ14" s="1370"/>
      <c r="AR14" s="1370"/>
      <c r="AS14" s="1370">
        <f t="shared" ref="AS14:AS33" si="3">AO14+AP14+AQ14+AR14</f>
        <v>583</v>
      </c>
      <c r="AT14" s="1369">
        <v>1674</v>
      </c>
      <c r="AU14" s="1370">
        <v>112</v>
      </c>
      <c r="AV14" s="1370">
        <v>248</v>
      </c>
      <c r="AW14" s="1370"/>
      <c r="AX14" s="1370"/>
      <c r="AY14" s="1370">
        <f t="shared" ref="AY14:AY72" si="4">AU14+AV14+AW14+AX14</f>
        <v>360</v>
      </c>
      <c r="AZ14" s="1369">
        <v>1674</v>
      </c>
      <c r="BA14" s="1370">
        <v>83</v>
      </c>
      <c r="BB14" s="1370">
        <v>110</v>
      </c>
      <c r="BC14" s="1370"/>
      <c r="BD14" s="1370"/>
      <c r="BE14" s="1370">
        <f t="shared" ref="BE14:BE74" si="5">BA14+BB14+BC14+BD14</f>
        <v>193</v>
      </c>
      <c r="BF14" s="1369">
        <v>1674</v>
      </c>
      <c r="BG14" s="1370">
        <v>540</v>
      </c>
      <c r="BH14" s="1370">
        <v>320</v>
      </c>
      <c r="BI14" s="1370"/>
      <c r="BJ14" s="1370"/>
      <c r="BK14" s="1370">
        <f>(BG14+BH14)</f>
        <v>860</v>
      </c>
      <c r="BL14" s="1369">
        <v>118</v>
      </c>
      <c r="BM14" s="1708">
        <v>463</v>
      </c>
      <c r="BN14" s="1370">
        <v>375</v>
      </c>
      <c r="BO14" s="1370"/>
      <c r="BP14" s="1370"/>
      <c r="BQ14" s="1708">
        <f>(BM14+BN14+BO14+BP14)</f>
        <v>838</v>
      </c>
      <c r="BR14" s="1369"/>
      <c r="BS14" s="2013">
        <v>70</v>
      </c>
      <c r="BT14" s="2013">
        <v>70</v>
      </c>
      <c r="BU14" s="2013"/>
      <c r="BV14" s="2013"/>
      <c r="BW14" s="1370">
        <f>BS14+BT14+BU14+BV14</f>
        <v>140</v>
      </c>
      <c r="BX14" s="1369"/>
      <c r="BY14" s="2135">
        <v>235</v>
      </c>
      <c r="BZ14" s="2135">
        <v>101</v>
      </c>
      <c r="CA14" s="2135"/>
      <c r="CB14" s="2135"/>
      <c r="CC14" s="469">
        <f>BY14+BZ14+CA14+CB14</f>
        <v>336</v>
      </c>
      <c r="CD14" s="580">
        <f t="shared" ref="CD14:CD74" si="6">S14</f>
        <v>30000</v>
      </c>
      <c r="CE14" s="581">
        <f>BY14+BS14+BM14+BG14+BA14+AU14+AO14+AI14+AC14+V14</f>
        <v>10428</v>
      </c>
      <c r="CF14" s="581">
        <f>BZ14+BT14+BN14+BH14+BB14+AV14+AP14+AJ14+AD14+W14</f>
        <v>8233</v>
      </c>
      <c r="CG14" s="581">
        <f>CA14+BU14+BO14+BI14+BC14+AW14+AQ14+AK14+AE14+X14</f>
        <v>0</v>
      </c>
      <c r="CH14" s="581">
        <f>CB14+BV14+BP14+BJ14+BD14+AX14+AR14+AL14+AF14+Y14</f>
        <v>0</v>
      </c>
      <c r="CI14" s="581">
        <f>CE14+CF14+CG14+CH14</f>
        <v>18661</v>
      </c>
      <c r="CJ14" s="1362">
        <f>CI14/CD14*100%</f>
        <v>0.62203333333333333</v>
      </c>
    </row>
    <row r="15" spans="1:89" ht="26.25" thickBot="1">
      <c r="A15" s="2587"/>
      <c r="B15" s="553" t="s">
        <v>651</v>
      </c>
      <c r="C15" s="515">
        <f>'D. ITT_All_Grants'!C93</f>
        <v>0</v>
      </c>
      <c r="D15" s="554">
        <f>'D. ITT_All_Grants'!D95</f>
        <v>0</v>
      </c>
      <c r="E15" s="515" t="s">
        <v>337</v>
      </c>
      <c r="F15" s="554" t="s">
        <v>197</v>
      </c>
      <c r="G15" s="554" t="s">
        <v>143</v>
      </c>
      <c r="H15" s="794" t="s">
        <v>20</v>
      </c>
      <c r="I15" s="794" t="s">
        <v>20</v>
      </c>
      <c r="J15" s="770" t="e">
        <f ca="1">I15-F10</f>
        <v>#VALUE!</v>
      </c>
      <c r="K15" s="771"/>
      <c r="L15" s="772"/>
      <c r="M15" s="457">
        <f>(M14*6)</f>
        <v>131748</v>
      </c>
      <c r="N15" s="457">
        <f>(N14*6)</f>
        <v>48252</v>
      </c>
      <c r="O15" s="457"/>
      <c r="P15" s="457"/>
      <c r="Q15" s="459">
        <f t="shared" si="0"/>
        <v>48252</v>
      </c>
      <c r="R15" s="459">
        <f t="shared" si="1"/>
        <v>131748</v>
      </c>
      <c r="S15" s="477">
        <f t="shared" ref="S15:S33" si="7">Q15+R15</f>
        <v>180000</v>
      </c>
      <c r="T15" s="484"/>
      <c r="U15" s="1369"/>
      <c r="V15" s="1370">
        <f>(V14*6)</f>
        <v>25254</v>
      </c>
      <c r="W15" s="1370">
        <f>(W14*6)</f>
        <v>25200</v>
      </c>
      <c r="X15" s="1370">
        <v>0</v>
      </c>
      <c r="Y15" s="1370">
        <v>0</v>
      </c>
      <c r="Z15" s="1370">
        <f>V15+W15+X15+Y15</f>
        <v>50454</v>
      </c>
      <c r="AB15" s="1369"/>
      <c r="AC15" s="1370">
        <f>(AC14*6)</f>
        <v>26148</v>
      </c>
      <c r="AD15" s="1370">
        <f>(AD14*6)</f>
        <v>15504</v>
      </c>
      <c r="AE15" s="1370"/>
      <c r="AF15" s="1370"/>
      <c r="AG15" s="1370">
        <f t="shared" ref="AG15:AG33" si="8">AC15+AD15+AE15+AF15</f>
        <v>41652</v>
      </c>
      <c r="AH15" s="1369"/>
      <c r="AI15" s="1370"/>
      <c r="AJ15" s="1370"/>
      <c r="AK15" s="1370"/>
      <c r="AL15" s="1370"/>
      <c r="AM15" s="1370">
        <f t="shared" si="2"/>
        <v>0</v>
      </c>
      <c r="AN15" s="1369"/>
      <c r="AO15" s="1370">
        <f>(AO14*6)</f>
        <v>2148</v>
      </c>
      <c r="AP15" s="1370">
        <f>(AP14*6)</f>
        <v>1350</v>
      </c>
      <c r="AQ15" s="1370"/>
      <c r="AR15" s="1370"/>
      <c r="AS15" s="1370">
        <f t="shared" si="3"/>
        <v>3498</v>
      </c>
      <c r="AT15" s="1369">
        <f>(1674*6)</f>
        <v>10044</v>
      </c>
      <c r="AU15" s="1370">
        <v>175</v>
      </c>
      <c r="AV15" s="1370">
        <v>349</v>
      </c>
      <c r="AW15" s="1370"/>
      <c r="AX15" s="1370"/>
      <c r="AY15" s="1370">
        <f t="shared" si="4"/>
        <v>524</v>
      </c>
      <c r="AZ15" s="1369">
        <v>10044</v>
      </c>
      <c r="BA15" s="1370">
        <v>116</v>
      </c>
      <c r="BB15" s="1370">
        <v>140</v>
      </c>
      <c r="BC15" s="1370"/>
      <c r="BD15" s="1370"/>
      <c r="BE15" s="1370">
        <f t="shared" si="5"/>
        <v>256</v>
      </c>
      <c r="BF15" s="1369">
        <v>10044</v>
      </c>
      <c r="BG15" s="1370">
        <v>515</v>
      </c>
      <c r="BH15" s="1370">
        <v>429</v>
      </c>
      <c r="BI15" s="1370"/>
      <c r="BJ15" s="1370"/>
      <c r="BK15" s="1370">
        <f>(BG15+BH15)</f>
        <v>944</v>
      </c>
      <c r="BL15" s="1369">
        <f>(118*6)</f>
        <v>708</v>
      </c>
      <c r="BM15" s="1370">
        <v>192</v>
      </c>
      <c r="BN15" s="1370">
        <v>157</v>
      </c>
      <c r="BO15" s="1370"/>
      <c r="BP15" s="1370"/>
      <c r="BQ15" s="1370">
        <f>BM15+BN15+BO15+BP15</f>
        <v>349</v>
      </c>
      <c r="BR15" s="1369"/>
      <c r="BS15" s="2013">
        <v>210</v>
      </c>
      <c r="BT15" s="2013">
        <v>6</v>
      </c>
      <c r="BU15" s="2013"/>
      <c r="BV15" s="2013"/>
      <c r="BW15" s="1370">
        <f>BS15+BT15+BU15+BV15</f>
        <v>216</v>
      </c>
      <c r="BX15" s="1369"/>
      <c r="BY15" s="2135">
        <v>56</v>
      </c>
      <c r="BZ15" s="2135">
        <v>48</v>
      </c>
      <c r="CA15" s="2135"/>
      <c r="CB15" s="2135"/>
      <c r="CC15" s="469">
        <f>BY15+BZ15+CA15+CB15</f>
        <v>104</v>
      </c>
      <c r="CD15" s="580">
        <f t="shared" si="6"/>
        <v>180000</v>
      </c>
      <c r="CE15" s="581">
        <f t="shared" ref="CE15:CI68" si="9">BY15+BS15+BM15+BG15+BA15+AU15+AO15+AI15+AC15+V15</f>
        <v>54814</v>
      </c>
      <c r="CF15" s="581">
        <f t="shared" si="9"/>
        <v>43183</v>
      </c>
      <c r="CG15" s="581">
        <f t="shared" si="9"/>
        <v>0</v>
      </c>
      <c r="CH15" s="581">
        <f t="shared" si="9"/>
        <v>0</v>
      </c>
      <c r="CI15" s="581">
        <f>CC15+BW15+BQ15+BK15+BE15+AY15+AS15+AM15+AG15+Z15</f>
        <v>97997</v>
      </c>
      <c r="CJ15" s="1362">
        <f t="shared" ref="CJ15:CJ74" si="10">CI15/CD15*100%</f>
        <v>0.54442777777777773</v>
      </c>
    </row>
    <row r="16" spans="1:89" ht="27" thickBot="1">
      <c r="A16" s="2452" t="s">
        <v>945</v>
      </c>
      <c r="B16" s="791" t="s">
        <v>499</v>
      </c>
      <c r="C16" s="515" t="s">
        <v>395</v>
      </c>
      <c r="D16" s="554">
        <f>'D. ITT_All_Grants'!D84</f>
        <v>0</v>
      </c>
      <c r="E16" s="515" t="s">
        <v>337</v>
      </c>
      <c r="F16" s="554" t="s">
        <v>197</v>
      </c>
      <c r="G16" s="515" t="s">
        <v>143</v>
      </c>
      <c r="H16" s="769">
        <v>42097</v>
      </c>
      <c r="I16" s="769">
        <v>43190</v>
      </c>
      <c r="J16" s="777" t="e">
        <f>I16-#REF!</f>
        <v>#REF!</v>
      </c>
      <c r="K16" s="771"/>
      <c r="L16" s="735" t="s">
        <v>637</v>
      </c>
      <c r="M16" s="783"/>
      <c r="N16" s="783"/>
      <c r="O16" s="783"/>
      <c r="P16" s="783"/>
      <c r="Q16" s="773">
        <f t="shared" si="0"/>
        <v>0</v>
      </c>
      <c r="R16" s="773">
        <f t="shared" si="1"/>
        <v>0</v>
      </c>
      <c r="S16" s="774">
        <f t="shared" si="7"/>
        <v>0</v>
      </c>
      <c r="T16" s="781"/>
      <c r="U16" s="785"/>
      <c r="V16" s="516"/>
      <c r="W16" s="516"/>
      <c r="X16" s="516"/>
      <c r="Y16" s="516"/>
      <c r="Z16" s="559">
        <f t="shared" ref="Z16:Z33" si="11">(V16+W16)</f>
        <v>0</v>
      </c>
      <c r="AA16" s="556"/>
      <c r="AB16" s="560"/>
      <c r="AC16" s="516"/>
      <c r="AD16" s="516"/>
      <c r="AE16" s="516"/>
      <c r="AF16" s="516"/>
      <c r="AG16" s="516">
        <f t="shared" si="8"/>
        <v>0</v>
      </c>
      <c r="AH16" s="560"/>
      <c r="AI16" s="516"/>
      <c r="AJ16" s="516"/>
      <c r="AK16" s="516"/>
      <c r="AL16" s="516"/>
      <c r="AM16" s="516">
        <f t="shared" si="2"/>
        <v>0</v>
      </c>
      <c r="AN16" s="560"/>
      <c r="AO16" s="516"/>
      <c r="AP16" s="516"/>
      <c r="AQ16" s="516"/>
      <c r="AR16" s="516"/>
      <c r="AS16" s="516">
        <f t="shared" si="3"/>
        <v>0</v>
      </c>
      <c r="AT16" s="560">
        <v>1674</v>
      </c>
      <c r="AU16" s="516">
        <v>112</v>
      </c>
      <c r="AV16" s="516">
        <v>248</v>
      </c>
      <c r="AW16" s="516"/>
      <c r="AX16" s="516"/>
      <c r="AY16" s="516">
        <f t="shared" si="4"/>
        <v>360</v>
      </c>
      <c r="AZ16" s="560">
        <v>1674</v>
      </c>
      <c r="BA16" s="516">
        <v>165</v>
      </c>
      <c r="BB16" s="516">
        <v>128</v>
      </c>
      <c r="BC16" s="516"/>
      <c r="BD16" s="516"/>
      <c r="BE16" s="516">
        <f t="shared" si="5"/>
        <v>293</v>
      </c>
      <c r="BF16" s="560">
        <v>1674</v>
      </c>
      <c r="BG16" s="516">
        <v>540</v>
      </c>
      <c r="BH16" s="516">
        <v>320</v>
      </c>
      <c r="BI16" s="516"/>
      <c r="BJ16" s="516"/>
      <c r="BK16" s="516">
        <f t="shared" ref="BK16:BK74" si="12">BG16+BH16+BI16+BJ16</f>
        <v>860</v>
      </c>
      <c r="BL16" s="560">
        <v>1674</v>
      </c>
      <c r="BM16" s="516">
        <v>345</v>
      </c>
      <c r="BN16" s="516">
        <v>264</v>
      </c>
      <c r="BO16" s="516"/>
      <c r="BP16" s="516"/>
      <c r="BQ16" s="516">
        <f>(BM16+BN16)</f>
        <v>609</v>
      </c>
      <c r="BR16" s="560"/>
      <c r="BS16" s="2014">
        <v>64</v>
      </c>
      <c r="BT16" s="2014">
        <v>26</v>
      </c>
      <c r="BU16" s="2014"/>
      <c r="BV16" s="2014"/>
      <c r="BW16" s="516">
        <f t="shared" ref="BW16:BW31" si="13">BS16+BT16+BU16+BV16</f>
        <v>90</v>
      </c>
      <c r="BX16" s="560"/>
      <c r="BY16" s="2014">
        <v>235</v>
      </c>
      <c r="BZ16" s="2014">
        <v>101</v>
      </c>
      <c r="CA16" s="2014"/>
      <c r="CB16" s="2014"/>
      <c r="CC16" s="517">
        <f t="shared" ref="CC16:CC31" si="14">BY16+BZ16+CA16+CB16</f>
        <v>336</v>
      </c>
      <c r="CD16" s="580">
        <f t="shared" si="6"/>
        <v>0</v>
      </c>
      <c r="CE16" s="581">
        <f t="shared" si="9"/>
        <v>1461</v>
      </c>
      <c r="CF16" s="581">
        <f t="shared" si="9"/>
        <v>1087</v>
      </c>
      <c r="CG16" s="581">
        <f t="shared" si="9"/>
        <v>0</v>
      </c>
      <c r="CH16" s="581">
        <f t="shared" si="9"/>
        <v>0</v>
      </c>
      <c r="CI16" s="581">
        <f t="shared" si="9"/>
        <v>2548</v>
      </c>
      <c r="CJ16" s="1362" t="e">
        <f t="shared" si="10"/>
        <v>#DIV/0!</v>
      </c>
    </row>
    <row r="17" spans="1:88" ht="27" thickBot="1">
      <c r="A17" s="2453"/>
      <c r="B17" s="857" t="s">
        <v>569</v>
      </c>
      <c r="C17" s="515" t="s">
        <v>395</v>
      </c>
      <c r="D17" s="554">
        <f>'D. ITT_All_Grants'!D85</f>
        <v>0</v>
      </c>
      <c r="E17" s="515" t="s">
        <v>337</v>
      </c>
      <c r="F17" s="554" t="s">
        <v>197</v>
      </c>
      <c r="G17" s="515" t="s">
        <v>143</v>
      </c>
      <c r="H17" s="769">
        <v>42097</v>
      </c>
      <c r="I17" s="769">
        <v>43190</v>
      </c>
      <c r="J17" s="777">
        <f t="shared" ref="J17:J18" si="15">I17-F1</f>
        <v>43190</v>
      </c>
      <c r="K17" s="771"/>
      <c r="L17" s="735" t="s">
        <v>637</v>
      </c>
      <c r="M17" s="783"/>
      <c r="N17" s="783"/>
      <c r="O17" s="783"/>
      <c r="P17" s="783"/>
      <c r="Q17" s="773">
        <f t="shared" si="0"/>
        <v>0</v>
      </c>
      <c r="R17" s="773">
        <f t="shared" si="1"/>
        <v>0</v>
      </c>
      <c r="S17" s="774">
        <f t="shared" si="7"/>
        <v>0</v>
      </c>
      <c r="T17" s="781"/>
      <c r="U17" s="785"/>
      <c r="V17" s="516"/>
      <c r="W17" s="516"/>
      <c r="X17" s="516"/>
      <c r="Y17" s="516"/>
      <c r="Z17" s="559">
        <f t="shared" si="11"/>
        <v>0</v>
      </c>
      <c r="AA17" s="556"/>
      <c r="AB17" s="560"/>
      <c r="AC17" s="516"/>
      <c r="AD17" s="516"/>
      <c r="AE17" s="516"/>
      <c r="AF17" s="516"/>
      <c r="AG17" s="516">
        <f t="shared" si="8"/>
        <v>0</v>
      </c>
      <c r="AH17" s="560"/>
      <c r="AI17" s="516"/>
      <c r="AJ17" s="516"/>
      <c r="AK17" s="516"/>
      <c r="AL17" s="516"/>
      <c r="AM17" s="516">
        <f t="shared" si="2"/>
        <v>0</v>
      </c>
      <c r="AN17" s="560"/>
      <c r="AO17" s="516"/>
      <c r="AP17" s="516"/>
      <c r="AQ17" s="516"/>
      <c r="AR17" s="516"/>
      <c r="AS17" s="516">
        <f t="shared" si="3"/>
        <v>0</v>
      </c>
      <c r="AT17" s="560">
        <v>93</v>
      </c>
      <c r="AU17" s="516"/>
      <c r="AV17" s="516"/>
      <c r="AW17" s="516"/>
      <c r="AX17" s="516"/>
      <c r="AY17" s="516">
        <v>68</v>
      </c>
      <c r="AZ17" s="560">
        <v>93</v>
      </c>
      <c r="BA17" s="516"/>
      <c r="BB17" s="516"/>
      <c r="BC17" s="516"/>
      <c r="BD17" s="516"/>
      <c r="BE17" s="516">
        <v>68</v>
      </c>
      <c r="BF17" s="560">
        <v>93</v>
      </c>
      <c r="BG17" s="516">
        <v>0</v>
      </c>
      <c r="BH17" s="516">
        <v>0</v>
      </c>
      <c r="BI17" s="516"/>
      <c r="BJ17" s="516"/>
      <c r="BK17" s="516">
        <v>68</v>
      </c>
      <c r="BL17" s="560">
        <v>93</v>
      </c>
      <c r="BM17" s="516"/>
      <c r="BN17" s="516"/>
      <c r="BO17" s="516"/>
      <c r="BP17" s="516"/>
      <c r="BQ17" s="516">
        <v>68</v>
      </c>
      <c r="BR17" s="560"/>
      <c r="BS17" s="2014">
        <v>69</v>
      </c>
      <c r="BT17" s="2014"/>
      <c r="BU17" s="2014"/>
      <c r="BV17" s="2014"/>
      <c r="BW17" s="516">
        <f t="shared" si="13"/>
        <v>69</v>
      </c>
      <c r="BX17" s="560"/>
      <c r="BY17" s="2014">
        <v>93</v>
      </c>
      <c r="BZ17" s="2014">
        <v>0</v>
      </c>
      <c r="CA17" s="2014"/>
      <c r="CB17" s="2014"/>
      <c r="CC17" s="517">
        <f t="shared" si="14"/>
        <v>93</v>
      </c>
      <c r="CD17" s="580">
        <f t="shared" si="6"/>
        <v>0</v>
      </c>
      <c r="CE17" s="581">
        <f t="shared" si="9"/>
        <v>162</v>
      </c>
      <c r="CF17" s="581">
        <f t="shared" si="9"/>
        <v>0</v>
      </c>
      <c r="CG17" s="581">
        <f t="shared" si="9"/>
        <v>0</v>
      </c>
      <c r="CH17" s="581">
        <f t="shared" si="9"/>
        <v>0</v>
      </c>
      <c r="CI17" s="581">
        <f t="shared" si="9"/>
        <v>434</v>
      </c>
      <c r="CJ17" s="1362" t="e">
        <f t="shared" si="10"/>
        <v>#DIV/0!</v>
      </c>
    </row>
    <row r="18" spans="1:88" ht="27" thickBot="1">
      <c r="A18" s="2453"/>
      <c r="B18" s="791" t="s">
        <v>593</v>
      </c>
      <c r="C18" s="515" t="s">
        <v>395</v>
      </c>
      <c r="D18" s="554">
        <f>'D. ITT_All_Grants'!D86</f>
        <v>0</v>
      </c>
      <c r="E18" s="515" t="s">
        <v>337</v>
      </c>
      <c r="F18" s="554" t="s">
        <v>197</v>
      </c>
      <c r="G18" s="515" t="s">
        <v>143</v>
      </c>
      <c r="H18" s="769">
        <v>42097</v>
      </c>
      <c r="I18" s="769">
        <v>43190</v>
      </c>
      <c r="J18" s="777">
        <f t="shared" si="15"/>
        <v>43190</v>
      </c>
      <c r="K18" s="771"/>
      <c r="L18" s="735" t="s">
        <v>637</v>
      </c>
      <c r="M18" s="783"/>
      <c r="N18" s="783"/>
      <c r="O18" s="783"/>
      <c r="P18" s="783"/>
      <c r="Q18" s="773">
        <f t="shared" si="0"/>
        <v>0</v>
      </c>
      <c r="R18" s="773">
        <f t="shared" si="1"/>
        <v>0</v>
      </c>
      <c r="S18" s="774">
        <f t="shared" si="7"/>
        <v>0</v>
      </c>
      <c r="T18" s="781"/>
      <c r="U18" s="785"/>
      <c r="V18" s="516"/>
      <c r="W18" s="516"/>
      <c r="X18" s="516"/>
      <c r="Y18" s="516"/>
      <c r="Z18" s="559">
        <f t="shared" si="11"/>
        <v>0</v>
      </c>
      <c r="AA18" s="556"/>
      <c r="AB18" s="560"/>
      <c r="AC18" s="516"/>
      <c r="AD18" s="516"/>
      <c r="AE18" s="516"/>
      <c r="AF18" s="516"/>
      <c r="AG18" s="516">
        <f t="shared" si="8"/>
        <v>0</v>
      </c>
      <c r="AH18" s="560"/>
      <c r="AI18" s="516"/>
      <c r="AJ18" s="516"/>
      <c r="AK18" s="516"/>
      <c r="AL18" s="516"/>
      <c r="AM18" s="516">
        <f t="shared" si="2"/>
        <v>0</v>
      </c>
      <c r="AN18" s="560"/>
      <c r="AO18" s="516"/>
      <c r="AP18" s="516"/>
      <c r="AQ18" s="516"/>
      <c r="AR18" s="516"/>
      <c r="AS18" s="516">
        <f t="shared" si="3"/>
        <v>0</v>
      </c>
      <c r="AT18" s="560">
        <v>0</v>
      </c>
      <c r="AU18" s="516"/>
      <c r="AV18" s="516"/>
      <c r="AW18" s="516"/>
      <c r="AX18" s="516"/>
      <c r="AY18" s="516">
        <v>5</v>
      </c>
      <c r="AZ18" s="560"/>
      <c r="BA18" s="516">
        <v>0</v>
      </c>
      <c r="BB18" s="516">
        <v>0</v>
      </c>
      <c r="BC18" s="516"/>
      <c r="BD18" s="516"/>
      <c r="BE18" s="516">
        <v>0</v>
      </c>
      <c r="BF18" s="560"/>
      <c r="BG18" s="516">
        <v>0</v>
      </c>
      <c r="BH18" s="516">
        <v>0</v>
      </c>
      <c r="BI18" s="516"/>
      <c r="BJ18" s="516"/>
      <c r="BK18" s="516">
        <f t="shared" si="12"/>
        <v>0</v>
      </c>
      <c r="BL18" s="560">
        <v>0</v>
      </c>
      <c r="BM18" s="1406">
        <v>0</v>
      </c>
      <c r="BN18" s="1406">
        <v>0</v>
      </c>
      <c r="BO18" s="1406">
        <v>0</v>
      </c>
      <c r="BP18" s="1406">
        <v>0</v>
      </c>
      <c r="BQ18" s="516">
        <f t="shared" ref="BQ18:BQ30" si="16">BM18+BN18+BO18+BP18</f>
        <v>0</v>
      </c>
      <c r="BR18" s="560"/>
      <c r="BS18" s="2014">
        <v>0</v>
      </c>
      <c r="BT18" s="2014">
        <v>0</v>
      </c>
      <c r="BU18" s="2014"/>
      <c r="BV18" s="2014"/>
      <c r="BW18" s="516">
        <f t="shared" si="13"/>
        <v>0</v>
      </c>
      <c r="BX18" s="560"/>
      <c r="BY18" s="2014">
        <v>0</v>
      </c>
      <c r="BZ18" s="2014">
        <v>0</v>
      </c>
      <c r="CA18" s="2014"/>
      <c r="CB18" s="2014"/>
      <c r="CC18" s="517">
        <f t="shared" si="14"/>
        <v>0</v>
      </c>
      <c r="CD18" s="580">
        <f t="shared" si="6"/>
        <v>0</v>
      </c>
      <c r="CE18" s="581">
        <f t="shared" si="9"/>
        <v>0</v>
      </c>
      <c r="CF18" s="581">
        <f t="shared" si="9"/>
        <v>0</v>
      </c>
      <c r="CG18" s="581">
        <f t="shared" si="9"/>
        <v>0</v>
      </c>
      <c r="CH18" s="581">
        <f t="shared" si="9"/>
        <v>0</v>
      </c>
      <c r="CI18" s="581">
        <f t="shared" si="9"/>
        <v>5</v>
      </c>
      <c r="CJ18" s="1363" t="e">
        <f t="shared" si="10"/>
        <v>#DIV/0!</v>
      </c>
    </row>
    <row r="19" spans="1:88" s="158" customFormat="1" ht="30.75" customHeight="1" thickBot="1">
      <c r="A19" s="2453"/>
      <c r="B19" s="819" t="s">
        <v>1623</v>
      </c>
      <c r="C19" s="554" t="e">
        <f>'[35]D. ITT_All_Grants'!C96</f>
        <v>#REF!</v>
      </c>
      <c r="D19" s="554" t="e">
        <f>'[35]D. ITT_All_Grants'!D96</f>
        <v>#REF!</v>
      </c>
      <c r="E19" s="554" t="e">
        <f>'[35]D. ITT_All_Grants'!E96</f>
        <v>#REF!</v>
      </c>
      <c r="F19" s="554"/>
      <c r="G19" s="515" t="s">
        <v>143</v>
      </c>
      <c r="H19" s="794" t="s">
        <v>20</v>
      </c>
      <c r="I19" s="794" t="s">
        <v>20</v>
      </c>
      <c r="J19" s="770" t="e">
        <f>I19-F12</f>
        <v>#VALUE!</v>
      </c>
      <c r="K19" s="771"/>
      <c r="L19" s="520" t="s">
        <v>389</v>
      </c>
      <c r="M19" s="773"/>
      <c r="N19" s="773"/>
      <c r="O19" s="773"/>
      <c r="P19" s="773"/>
      <c r="Q19" s="773">
        <f t="shared" si="0"/>
        <v>0</v>
      </c>
      <c r="R19" s="773">
        <f t="shared" si="1"/>
        <v>0</v>
      </c>
      <c r="S19" s="774">
        <f t="shared" si="7"/>
        <v>0</v>
      </c>
      <c r="T19" s="765"/>
      <c r="U19" s="766"/>
      <c r="V19" s="795"/>
      <c r="W19" s="795"/>
      <c r="X19" s="795"/>
      <c r="Y19" s="795"/>
      <c r="Z19" s="796"/>
      <c r="AB19" s="775"/>
      <c r="AC19" s="2014"/>
      <c r="AD19" s="2014"/>
      <c r="AE19" s="2014"/>
      <c r="AF19" s="2014"/>
      <c r="AG19" s="2014">
        <f t="shared" si="8"/>
        <v>0</v>
      </c>
      <c r="AH19" s="775"/>
      <c r="AI19" s="2014"/>
      <c r="AJ19" s="2014"/>
      <c r="AK19" s="2014"/>
      <c r="AL19" s="2014"/>
      <c r="AM19" s="2014">
        <f t="shared" si="2"/>
        <v>0</v>
      </c>
      <c r="AN19" s="775"/>
      <c r="AO19" s="2014"/>
      <c r="AP19" s="2014"/>
      <c r="AQ19" s="2014"/>
      <c r="AR19" s="2014"/>
      <c r="AS19" s="2014">
        <f t="shared" si="3"/>
        <v>0</v>
      </c>
      <c r="AT19" s="775"/>
      <c r="AU19" s="2014"/>
      <c r="AV19" s="2014"/>
      <c r="AW19" s="2014"/>
      <c r="AX19" s="2014"/>
      <c r="AY19" s="2014">
        <f t="shared" ref="AY19" si="17">AU19+AV19+AW19+AX19</f>
        <v>0</v>
      </c>
      <c r="AZ19" s="775"/>
      <c r="BA19" s="2014">
        <v>0</v>
      </c>
      <c r="BB19" s="2014">
        <v>0</v>
      </c>
      <c r="BC19" s="2014">
        <v>0</v>
      </c>
      <c r="BD19" s="2014">
        <v>0</v>
      </c>
      <c r="BE19" s="2014">
        <f t="shared" ref="BE19" si="18">BA19+BB19+BC19+BD19</f>
        <v>0</v>
      </c>
      <c r="BF19" s="775"/>
      <c r="BG19" s="2014">
        <v>0</v>
      </c>
      <c r="BH19" s="2014">
        <v>0</v>
      </c>
      <c r="BI19" s="2014">
        <v>0</v>
      </c>
      <c r="BJ19" s="2014">
        <v>0</v>
      </c>
      <c r="BK19" s="2014">
        <v>0</v>
      </c>
      <c r="BL19" s="775"/>
      <c r="BM19" s="2014">
        <v>0</v>
      </c>
      <c r="BN19" s="2014">
        <v>0</v>
      </c>
      <c r="BO19" s="2014">
        <v>0</v>
      </c>
      <c r="BP19" s="2014">
        <v>0</v>
      </c>
      <c r="BQ19" s="2014">
        <f t="shared" si="16"/>
        <v>0</v>
      </c>
      <c r="BR19" s="775"/>
      <c r="BS19" s="2014"/>
      <c r="BT19" s="2014"/>
      <c r="BU19" s="2014"/>
      <c r="BV19" s="2014"/>
      <c r="BW19" s="2014">
        <f t="shared" si="13"/>
        <v>0</v>
      </c>
      <c r="BX19" s="775"/>
      <c r="BY19" s="2014">
        <v>0</v>
      </c>
      <c r="BZ19" s="2014">
        <v>0</v>
      </c>
      <c r="CA19" s="2014"/>
      <c r="CB19" s="2014"/>
      <c r="CC19" s="517">
        <f t="shared" si="14"/>
        <v>0</v>
      </c>
      <c r="CD19" s="580">
        <f t="shared" si="6"/>
        <v>0</v>
      </c>
      <c r="CE19" s="581">
        <f t="shared" si="9"/>
        <v>0</v>
      </c>
      <c r="CF19" s="581">
        <f t="shared" si="9"/>
        <v>0</v>
      </c>
      <c r="CG19" s="581">
        <f t="shared" si="9"/>
        <v>0</v>
      </c>
      <c r="CH19" s="581">
        <f t="shared" si="9"/>
        <v>0</v>
      </c>
      <c r="CI19" s="581">
        <f t="shared" ref="CI19" si="19">Z19+AG19+AM19+AS19+AY19+BE19+BK19+BQ19+BW19+CC19</f>
        <v>0</v>
      </c>
      <c r="CJ19" s="1363" t="e">
        <f t="shared" si="10"/>
        <v>#DIV/0!</v>
      </c>
    </row>
    <row r="20" spans="1:88" ht="27" thickBot="1">
      <c r="A20" s="2453"/>
      <c r="B20" s="727" t="s">
        <v>572</v>
      </c>
      <c r="C20" s="515" t="s">
        <v>395</v>
      </c>
      <c r="D20" s="554">
        <f>'D. ITT_All_Grants'!D87</f>
        <v>0</v>
      </c>
      <c r="E20" s="515" t="s">
        <v>337</v>
      </c>
      <c r="F20" s="554" t="s">
        <v>197</v>
      </c>
      <c r="G20" s="515" t="s">
        <v>143</v>
      </c>
      <c r="H20" s="769">
        <v>42097</v>
      </c>
      <c r="I20" s="769">
        <v>43190</v>
      </c>
      <c r="J20" s="777">
        <f>I20-F3</f>
        <v>43190</v>
      </c>
      <c r="K20" s="771"/>
      <c r="L20" s="735" t="s">
        <v>637</v>
      </c>
      <c r="M20" s="783"/>
      <c r="N20" s="783"/>
      <c r="O20" s="783"/>
      <c r="P20" s="783"/>
      <c r="Q20" s="773">
        <f t="shared" si="0"/>
        <v>0</v>
      </c>
      <c r="R20" s="773">
        <f t="shared" si="1"/>
        <v>0</v>
      </c>
      <c r="S20" s="774">
        <f t="shared" si="7"/>
        <v>0</v>
      </c>
      <c r="T20" s="781"/>
      <c r="U20" s="785"/>
      <c r="V20" s="516"/>
      <c r="W20" s="516"/>
      <c r="X20" s="516"/>
      <c r="Y20" s="516"/>
      <c r="Z20" s="559">
        <f t="shared" si="11"/>
        <v>0</v>
      </c>
      <c r="AA20" s="556"/>
      <c r="AB20" s="560"/>
      <c r="AC20" s="516"/>
      <c r="AD20" s="516"/>
      <c r="AE20" s="516"/>
      <c r="AF20" s="516"/>
      <c r="AG20" s="516">
        <f t="shared" si="8"/>
        <v>0</v>
      </c>
      <c r="AH20" s="560"/>
      <c r="AI20" s="516"/>
      <c r="AJ20" s="516"/>
      <c r="AK20" s="516"/>
      <c r="AL20" s="516"/>
      <c r="AM20" s="516">
        <f t="shared" si="2"/>
        <v>0</v>
      </c>
      <c r="AN20" s="560"/>
      <c r="AO20" s="516"/>
      <c r="AP20" s="516"/>
      <c r="AQ20" s="516"/>
      <c r="AR20" s="516"/>
      <c r="AS20" s="516">
        <f t="shared" si="3"/>
        <v>0</v>
      </c>
      <c r="AT20" s="560">
        <v>1674</v>
      </c>
      <c r="AU20" s="516">
        <v>12</v>
      </c>
      <c r="AV20" s="516">
        <v>25</v>
      </c>
      <c r="AW20" s="516"/>
      <c r="AX20" s="516"/>
      <c r="AY20" s="516">
        <f t="shared" si="4"/>
        <v>37</v>
      </c>
      <c r="AZ20" s="560">
        <v>1674</v>
      </c>
      <c r="BA20" s="516">
        <v>36</v>
      </c>
      <c r="BB20" s="516">
        <v>36</v>
      </c>
      <c r="BC20" s="516"/>
      <c r="BD20" s="516"/>
      <c r="BE20" s="516">
        <f t="shared" si="5"/>
        <v>72</v>
      </c>
      <c r="BF20" s="560">
        <v>1674</v>
      </c>
      <c r="BG20" s="516">
        <v>340</v>
      </c>
      <c r="BH20" s="516">
        <v>242</v>
      </c>
      <c r="BI20" s="516"/>
      <c r="BJ20" s="516"/>
      <c r="BK20" s="516">
        <f t="shared" si="12"/>
        <v>582</v>
      </c>
      <c r="BL20" s="560">
        <v>177</v>
      </c>
      <c r="BM20" s="1406">
        <v>0</v>
      </c>
      <c r="BN20" s="1406">
        <v>0</v>
      </c>
      <c r="BO20" s="1406">
        <v>0</v>
      </c>
      <c r="BP20" s="1406">
        <v>0</v>
      </c>
      <c r="BQ20" s="516">
        <f t="shared" si="16"/>
        <v>0</v>
      </c>
      <c r="BR20" s="560"/>
      <c r="BS20" s="2014">
        <v>0</v>
      </c>
      <c r="BT20" s="2014">
        <v>0</v>
      </c>
      <c r="BU20" s="2014"/>
      <c r="BV20" s="2014"/>
      <c r="BW20" s="516">
        <f t="shared" si="13"/>
        <v>0</v>
      </c>
      <c r="BX20" s="560"/>
      <c r="BY20" s="2014">
        <v>242</v>
      </c>
      <c r="BZ20" s="2014">
        <v>105</v>
      </c>
      <c r="CA20" s="2014"/>
      <c r="CB20" s="2014"/>
      <c r="CC20" s="517">
        <f t="shared" si="14"/>
        <v>347</v>
      </c>
      <c r="CD20" s="580">
        <f t="shared" si="6"/>
        <v>0</v>
      </c>
      <c r="CE20" s="581">
        <f t="shared" si="9"/>
        <v>630</v>
      </c>
      <c r="CF20" s="581">
        <f t="shared" si="9"/>
        <v>408</v>
      </c>
      <c r="CG20" s="581">
        <f t="shared" si="9"/>
        <v>0</v>
      </c>
      <c r="CH20" s="581">
        <f t="shared" si="9"/>
        <v>0</v>
      </c>
      <c r="CI20" s="581">
        <f t="shared" si="9"/>
        <v>1038</v>
      </c>
      <c r="CJ20" s="1363" t="e">
        <f t="shared" si="10"/>
        <v>#DIV/0!</v>
      </c>
    </row>
    <row r="21" spans="1:88" ht="27" thickBot="1">
      <c r="A21" s="2453"/>
      <c r="B21" s="727" t="s">
        <v>573</v>
      </c>
      <c r="C21" s="515" t="s">
        <v>395</v>
      </c>
      <c r="D21" s="554">
        <f>'D. ITT_All_Grants'!D88</f>
        <v>0</v>
      </c>
      <c r="E21" s="515" t="s">
        <v>337</v>
      </c>
      <c r="F21" s="554" t="s">
        <v>197</v>
      </c>
      <c r="G21" s="515" t="s">
        <v>143</v>
      </c>
      <c r="H21" s="769">
        <v>42097</v>
      </c>
      <c r="I21" s="769">
        <v>43190</v>
      </c>
      <c r="J21" s="777">
        <f>I21-F4</f>
        <v>43190</v>
      </c>
      <c r="K21" s="771"/>
      <c r="L21" s="735" t="s">
        <v>637</v>
      </c>
      <c r="M21" s="783"/>
      <c r="N21" s="783"/>
      <c r="O21" s="783"/>
      <c r="P21" s="783"/>
      <c r="Q21" s="773">
        <f t="shared" si="0"/>
        <v>0</v>
      </c>
      <c r="R21" s="773">
        <f t="shared" si="1"/>
        <v>0</v>
      </c>
      <c r="S21" s="774">
        <f t="shared" si="7"/>
        <v>0</v>
      </c>
      <c r="T21" s="781"/>
      <c r="U21" s="785"/>
      <c r="V21" s="516"/>
      <c r="W21" s="516"/>
      <c r="X21" s="516"/>
      <c r="Y21" s="516"/>
      <c r="Z21" s="559">
        <f t="shared" si="11"/>
        <v>0</v>
      </c>
      <c r="AA21" s="556"/>
      <c r="AB21" s="560"/>
      <c r="AC21" s="516"/>
      <c r="AD21" s="516"/>
      <c r="AE21" s="516"/>
      <c r="AF21" s="516"/>
      <c r="AG21" s="516">
        <f t="shared" si="8"/>
        <v>0</v>
      </c>
      <c r="AH21" s="560"/>
      <c r="AI21" s="516"/>
      <c r="AJ21" s="516"/>
      <c r="AK21" s="516"/>
      <c r="AL21" s="516"/>
      <c r="AM21" s="516">
        <f t="shared" si="2"/>
        <v>0</v>
      </c>
      <c r="AN21" s="560"/>
      <c r="AO21" s="516"/>
      <c r="AP21" s="516"/>
      <c r="AQ21" s="516"/>
      <c r="AR21" s="516"/>
      <c r="AS21" s="516">
        <f t="shared" si="3"/>
        <v>0</v>
      </c>
      <c r="AT21" s="560">
        <v>317</v>
      </c>
      <c r="AU21" s="516">
        <v>10</v>
      </c>
      <c r="AV21" s="516">
        <v>25</v>
      </c>
      <c r="AW21" s="516"/>
      <c r="AX21" s="516"/>
      <c r="AY21" s="516">
        <f t="shared" si="4"/>
        <v>35</v>
      </c>
      <c r="AZ21" s="560">
        <v>317</v>
      </c>
      <c r="BA21" s="516">
        <v>9</v>
      </c>
      <c r="BB21" s="516">
        <v>16</v>
      </c>
      <c r="BC21" s="516"/>
      <c r="BD21" s="516"/>
      <c r="BE21" s="516">
        <f t="shared" si="5"/>
        <v>25</v>
      </c>
      <c r="BF21" s="560">
        <v>317</v>
      </c>
      <c r="BG21" s="516">
        <v>42</v>
      </c>
      <c r="BH21" s="516">
        <v>18</v>
      </c>
      <c r="BI21" s="516"/>
      <c r="BJ21" s="516"/>
      <c r="BK21" s="516">
        <f t="shared" si="12"/>
        <v>60</v>
      </c>
      <c r="BL21" s="560">
        <v>177</v>
      </c>
      <c r="BM21" s="516">
        <v>49</v>
      </c>
      <c r="BN21" s="516">
        <v>79</v>
      </c>
      <c r="BO21" s="516">
        <v>0</v>
      </c>
      <c r="BP21" s="516">
        <v>0</v>
      </c>
      <c r="BQ21" s="516">
        <f t="shared" si="16"/>
        <v>128</v>
      </c>
      <c r="BR21" s="560"/>
      <c r="BS21" s="2014">
        <v>0</v>
      </c>
      <c r="BT21" s="2014">
        <v>0</v>
      </c>
      <c r="BU21" s="2014"/>
      <c r="BV21" s="2014"/>
      <c r="BW21" s="516">
        <f t="shared" si="13"/>
        <v>0</v>
      </c>
      <c r="BX21" s="560"/>
      <c r="BY21" s="2014">
        <v>198</v>
      </c>
      <c r="BZ21" s="2014">
        <v>85</v>
      </c>
      <c r="CA21" s="2014"/>
      <c r="CB21" s="2014"/>
      <c r="CC21" s="517">
        <f t="shared" si="14"/>
        <v>283</v>
      </c>
      <c r="CD21" s="580">
        <f t="shared" si="6"/>
        <v>0</v>
      </c>
      <c r="CE21" s="581">
        <f t="shared" si="9"/>
        <v>308</v>
      </c>
      <c r="CF21" s="581">
        <f t="shared" si="9"/>
        <v>223</v>
      </c>
      <c r="CG21" s="581">
        <f t="shared" si="9"/>
        <v>0</v>
      </c>
      <c r="CH21" s="581">
        <f t="shared" si="9"/>
        <v>0</v>
      </c>
      <c r="CI21" s="581">
        <f t="shared" si="9"/>
        <v>531</v>
      </c>
      <c r="CJ21" s="1363" t="e">
        <f t="shared" si="10"/>
        <v>#DIV/0!</v>
      </c>
    </row>
    <row r="22" spans="1:88" ht="27" thickBot="1">
      <c r="A22" s="2453"/>
      <c r="B22" s="727" t="s">
        <v>1618</v>
      </c>
      <c r="C22" s="515" t="s">
        <v>395</v>
      </c>
      <c r="D22" s="554">
        <f>'D. ITT_All_Grants'!D88</f>
        <v>0</v>
      </c>
      <c r="E22" s="515" t="s">
        <v>337</v>
      </c>
      <c r="F22" s="554" t="s">
        <v>197</v>
      </c>
      <c r="G22" s="515" t="s">
        <v>143</v>
      </c>
      <c r="H22" s="769">
        <v>42097</v>
      </c>
      <c r="I22" s="769">
        <v>43190</v>
      </c>
      <c r="J22" s="777">
        <f>I22-F4</f>
        <v>43190</v>
      </c>
      <c r="K22" s="771"/>
      <c r="L22" s="735" t="s">
        <v>637</v>
      </c>
      <c r="M22" s="783"/>
      <c r="N22" s="783"/>
      <c r="O22" s="783"/>
      <c r="P22" s="783"/>
      <c r="Q22" s="773">
        <f t="shared" ref="Q22" si="20">N22+O22</f>
        <v>0</v>
      </c>
      <c r="R22" s="773">
        <f t="shared" ref="R22" si="21">M22+P22</f>
        <v>0</v>
      </c>
      <c r="S22" s="774">
        <f t="shared" ref="S22" si="22">Q22+R22</f>
        <v>0</v>
      </c>
      <c r="T22" s="781"/>
      <c r="U22" s="785"/>
      <c r="V22" s="2014"/>
      <c r="W22" s="2014"/>
      <c r="X22" s="2014"/>
      <c r="Y22" s="2014"/>
      <c r="Z22" s="559">
        <f t="shared" ref="Z22" si="23">(V22+W22)</f>
        <v>0</v>
      </c>
      <c r="AA22" s="556"/>
      <c r="AB22" s="560"/>
      <c r="AC22" s="2014"/>
      <c r="AD22" s="2014"/>
      <c r="AE22" s="2014"/>
      <c r="AF22" s="2014"/>
      <c r="AG22" s="2014">
        <f t="shared" ref="AG22" si="24">AC22+AD22+AE22+AF22</f>
        <v>0</v>
      </c>
      <c r="AH22" s="560"/>
      <c r="AI22" s="2014"/>
      <c r="AJ22" s="2014"/>
      <c r="AK22" s="2014"/>
      <c r="AL22" s="2014"/>
      <c r="AM22" s="2014">
        <f t="shared" ref="AM22" si="25">AI22+AJ22+AK22+AL22</f>
        <v>0</v>
      </c>
      <c r="AN22" s="560"/>
      <c r="AO22" s="2014"/>
      <c r="AP22" s="2014"/>
      <c r="AQ22" s="2014"/>
      <c r="AR22" s="2014"/>
      <c r="AS22" s="2014">
        <f t="shared" ref="AS22" si="26">AO22+AP22+AQ22+AR22</f>
        <v>0</v>
      </c>
      <c r="AT22" s="560">
        <v>0</v>
      </c>
      <c r="AU22" s="2014"/>
      <c r="AV22" s="2014"/>
      <c r="AW22" s="2014"/>
      <c r="AX22" s="2014"/>
      <c r="AY22" s="2014">
        <f t="shared" ref="AY22" si="27">AU22+AV22+AW22+AX22</f>
        <v>0</v>
      </c>
      <c r="AZ22" s="560"/>
      <c r="BA22" s="2014">
        <v>0</v>
      </c>
      <c r="BB22" s="2014">
        <v>0</v>
      </c>
      <c r="BC22" s="2014"/>
      <c r="BD22" s="2014"/>
      <c r="BE22" s="2014">
        <f t="shared" ref="BE22" si="28">BA22+BB22+BC22+BD22</f>
        <v>0</v>
      </c>
      <c r="BF22" s="560"/>
      <c r="BG22" s="2014">
        <v>0</v>
      </c>
      <c r="BH22" s="2014">
        <v>0</v>
      </c>
      <c r="BI22" s="2014"/>
      <c r="BJ22" s="2014"/>
      <c r="BK22" s="2014">
        <f t="shared" ref="BK22" si="29">BG22+BH22+BI22+BJ22</f>
        <v>0</v>
      </c>
      <c r="BL22" s="560">
        <v>0</v>
      </c>
      <c r="BM22" s="2014">
        <v>0</v>
      </c>
      <c r="BN22" s="1406">
        <v>0</v>
      </c>
      <c r="BO22" s="1406">
        <v>0</v>
      </c>
      <c r="BP22" s="1406">
        <v>0</v>
      </c>
      <c r="BQ22" s="2014">
        <f t="shared" ref="BQ22" si="30">BM22+BN22+BO22+BP22</f>
        <v>0</v>
      </c>
      <c r="BR22" s="560"/>
      <c r="BS22" s="2014">
        <v>0</v>
      </c>
      <c r="BT22" s="2014">
        <v>0</v>
      </c>
      <c r="BU22" s="2014"/>
      <c r="BV22" s="2014"/>
      <c r="BW22" s="2014">
        <f t="shared" ref="BW22" si="31">BS22+BT22+BU22+BV22</f>
        <v>0</v>
      </c>
      <c r="BX22" s="560"/>
      <c r="BY22" s="2014">
        <v>0</v>
      </c>
      <c r="BZ22" s="2014">
        <v>0</v>
      </c>
      <c r="CA22" s="2014"/>
      <c r="CB22" s="2014"/>
      <c r="CC22" s="517">
        <f t="shared" ref="CC22" si="32">BY22+BZ22+CA22+CB22</f>
        <v>0</v>
      </c>
      <c r="CD22" s="580">
        <f t="shared" ref="CD22" si="33">S22</f>
        <v>0</v>
      </c>
      <c r="CE22" s="581">
        <f t="shared" ref="CE22" si="34">BY22+BS22+BM22+BG22+BA22+AU22+AO22+AI22+AC22+V22</f>
        <v>0</v>
      </c>
      <c r="CF22" s="581">
        <f t="shared" ref="CF22" si="35">BZ22+BT22+BN22+BH22+BB22+AV22+AP22+AJ22+AD22+W22</f>
        <v>0</v>
      </c>
      <c r="CG22" s="581">
        <f t="shared" ref="CG22" si="36">CA22+BU22+BO22+BI22+BC22+AW22+AQ22+AK22+AE22+X22</f>
        <v>0</v>
      </c>
      <c r="CH22" s="581">
        <f t="shared" ref="CH22" si="37">CB22+BV22+BP22+BJ22+BD22+AX22+AR22+AL22+AF22+Y22</f>
        <v>0</v>
      </c>
      <c r="CI22" s="2218">
        <f>CC22+BW22+BQ22+BK22+BE22+AY22+AS22+AM22+AG22+Z22</f>
        <v>0</v>
      </c>
      <c r="CJ22" s="1363" t="e">
        <f>CI22/CD22*100%</f>
        <v>#DIV/0!</v>
      </c>
    </row>
    <row r="23" spans="1:88" ht="27" thickBot="1">
      <c r="A23" s="2453"/>
      <c r="B23" s="727" t="s">
        <v>591</v>
      </c>
      <c r="C23" s="515" t="s">
        <v>395</v>
      </c>
      <c r="D23" s="554">
        <f>'D. ITT_All_Grants'!D89</f>
        <v>0</v>
      </c>
      <c r="E23" s="515" t="s">
        <v>337</v>
      </c>
      <c r="F23" s="554" t="s">
        <v>197</v>
      </c>
      <c r="G23" s="515" t="s">
        <v>143</v>
      </c>
      <c r="H23" s="769">
        <v>42097</v>
      </c>
      <c r="I23" s="769">
        <v>43190</v>
      </c>
      <c r="J23" s="777">
        <f>I23-F5</f>
        <v>43190</v>
      </c>
      <c r="K23" s="771"/>
      <c r="L23" s="735" t="s">
        <v>637</v>
      </c>
      <c r="M23" s="783"/>
      <c r="N23" s="783"/>
      <c r="O23" s="783"/>
      <c r="P23" s="783"/>
      <c r="Q23" s="773">
        <f t="shared" si="0"/>
        <v>0</v>
      </c>
      <c r="R23" s="773">
        <f t="shared" si="1"/>
        <v>0</v>
      </c>
      <c r="S23" s="774">
        <f t="shared" si="7"/>
        <v>0</v>
      </c>
      <c r="T23" s="781"/>
      <c r="U23" s="785"/>
      <c r="V23" s="516"/>
      <c r="W23" s="516"/>
      <c r="X23" s="516"/>
      <c r="Y23" s="516"/>
      <c r="Z23" s="559">
        <f t="shared" si="11"/>
        <v>0</v>
      </c>
      <c r="AA23" s="556"/>
      <c r="AB23" s="560"/>
      <c r="AC23" s="516"/>
      <c r="AD23" s="516"/>
      <c r="AE23" s="516"/>
      <c r="AF23" s="516"/>
      <c r="AG23" s="516">
        <f t="shared" si="8"/>
        <v>0</v>
      </c>
      <c r="AH23" s="560"/>
      <c r="AI23" s="516"/>
      <c r="AJ23" s="516"/>
      <c r="AK23" s="516"/>
      <c r="AL23" s="516"/>
      <c r="AM23" s="516">
        <f t="shared" si="2"/>
        <v>0</v>
      </c>
      <c r="AN23" s="560"/>
      <c r="AO23" s="516"/>
      <c r="AP23" s="516"/>
      <c r="AQ23" s="516"/>
      <c r="AR23" s="516"/>
      <c r="AS23" s="516">
        <f t="shared" si="3"/>
        <v>0</v>
      </c>
      <c r="AT23" s="560">
        <v>0</v>
      </c>
      <c r="AU23" s="516"/>
      <c r="AV23" s="516"/>
      <c r="AW23" s="516"/>
      <c r="AX23" s="516"/>
      <c r="AY23" s="516">
        <f t="shared" si="4"/>
        <v>0</v>
      </c>
      <c r="AZ23" s="560"/>
      <c r="BA23" s="516">
        <v>0</v>
      </c>
      <c r="BB23" s="516">
        <v>0</v>
      </c>
      <c r="BC23" s="516"/>
      <c r="BD23" s="516"/>
      <c r="BE23" s="516">
        <f t="shared" si="5"/>
        <v>0</v>
      </c>
      <c r="BF23" s="560"/>
      <c r="BG23" s="516">
        <v>0</v>
      </c>
      <c r="BH23" s="516">
        <v>0</v>
      </c>
      <c r="BI23" s="516"/>
      <c r="BJ23" s="516"/>
      <c r="BK23" s="516">
        <f t="shared" si="12"/>
        <v>0</v>
      </c>
      <c r="BL23" s="560">
        <v>0</v>
      </c>
      <c r="BM23" s="516">
        <v>0</v>
      </c>
      <c r="BN23" s="1406">
        <v>0</v>
      </c>
      <c r="BO23" s="1406">
        <v>0</v>
      </c>
      <c r="BP23" s="1406">
        <v>0</v>
      </c>
      <c r="BQ23" s="516">
        <f t="shared" si="16"/>
        <v>0</v>
      </c>
      <c r="BR23" s="560"/>
      <c r="BS23" s="2014">
        <v>0</v>
      </c>
      <c r="BT23" s="2014">
        <v>0</v>
      </c>
      <c r="BU23" s="2014"/>
      <c r="BV23" s="2014"/>
      <c r="BW23" s="516">
        <f t="shared" si="13"/>
        <v>0</v>
      </c>
      <c r="BX23" s="560"/>
      <c r="BY23" s="2014">
        <v>198</v>
      </c>
      <c r="BZ23" s="2014">
        <v>85</v>
      </c>
      <c r="CA23" s="2014"/>
      <c r="CB23" s="2014"/>
      <c r="CC23" s="517">
        <f t="shared" si="14"/>
        <v>283</v>
      </c>
      <c r="CD23" s="580">
        <f t="shared" si="6"/>
        <v>0</v>
      </c>
      <c r="CE23" s="581">
        <f t="shared" si="9"/>
        <v>198</v>
      </c>
      <c r="CF23" s="581">
        <f t="shared" si="9"/>
        <v>85</v>
      </c>
      <c r="CG23" s="581">
        <f t="shared" si="9"/>
        <v>0</v>
      </c>
      <c r="CH23" s="581">
        <f t="shared" si="9"/>
        <v>0</v>
      </c>
      <c r="CI23" s="581">
        <f t="shared" si="9"/>
        <v>283</v>
      </c>
      <c r="CJ23" s="1363" t="e">
        <f t="shared" si="10"/>
        <v>#DIV/0!</v>
      </c>
    </row>
    <row r="24" spans="1:88" ht="27" thickBot="1">
      <c r="A24" s="2453"/>
      <c r="B24" s="727" t="s">
        <v>422</v>
      </c>
      <c r="C24" s="515" t="s">
        <v>395</v>
      </c>
      <c r="D24" s="554">
        <f>'D. ITT_All_Grants'!D90</f>
        <v>0</v>
      </c>
      <c r="E24" s="515" t="s">
        <v>337</v>
      </c>
      <c r="F24" s="554" t="s">
        <v>197</v>
      </c>
      <c r="G24" s="515" t="s">
        <v>143</v>
      </c>
      <c r="H24" s="769">
        <v>42097</v>
      </c>
      <c r="I24" s="769">
        <v>43190</v>
      </c>
      <c r="J24" s="777">
        <f>I24-F6</f>
        <v>43190</v>
      </c>
      <c r="K24" s="771"/>
      <c r="L24" s="735" t="s">
        <v>637</v>
      </c>
      <c r="M24" s="783"/>
      <c r="N24" s="783"/>
      <c r="O24" s="783"/>
      <c r="P24" s="783"/>
      <c r="Q24" s="773">
        <f t="shared" si="0"/>
        <v>0</v>
      </c>
      <c r="R24" s="773">
        <f t="shared" si="1"/>
        <v>0</v>
      </c>
      <c r="S24" s="774">
        <f t="shared" si="7"/>
        <v>0</v>
      </c>
      <c r="T24" s="781"/>
      <c r="U24" s="785"/>
      <c r="V24" s="516"/>
      <c r="W24" s="516"/>
      <c r="X24" s="516"/>
      <c r="Y24" s="516"/>
      <c r="Z24" s="559">
        <f t="shared" si="11"/>
        <v>0</v>
      </c>
      <c r="AA24" s="556"/>
      <c r="AB24" s="560"/>
      <c r="AC24" s="516"/>
      <c r="AD24" s="516"/>
      <c r="AE24" s="516"/>
      <c r="AF24" s="516"/>
      <c r="AG24" s="516">
        <f t="shared" si="8"/>
        <v>0</v>
      </c>
      <c r="AH24" s="560"/>
      <c r="AI24" s="516"/>
      <c r="AJ24" s="516"/>
      <c r="AK24" s="516"/>
      <c r="AL24" s="516"/>
      <c r="AM24" s="516">
        <f t="shared" si="2"/>
        <v>0</v>
      </c>
      <c r="AN24" s="560"/>
      <c r="AO24" s="516"/>
      <c r="AP24" s="516"/>
      <c r="AQ24" s="516"/>
      <c r="AR24" s="516"/>
      <c r="AS24" s="516">
        <f t="shared" si="3"/>
        <v>0</v>
      </c>
      <c r="AT24" s="560">
        <v>78</v>
      </c>
      <c r="AU24" s="516">
        <v>2</v>
      </c>
      <c r="AV24" s="516"/>
      <c r="AW24" s="516"/>
      <c r="AX24" s="516"/>
      <c r="AY24" s="516">
        <f t="shared" si="4"/>
        <v>2</v>
      </c>
      <c r="AZ24" s="560">
        <v>78</v>
      </c>
      <c r="BA24" s="516">
        <v>8</v>
      </c>
      <c r="BB24" s="516">
        <v>13</v>
      </c>
      <c r="BC24" s="516"/>
      <c r="BD24" s="516"/>
      <c r="BE24" s="516">
        <f t="shared" si="5"/>
        <v>21</v>
      </c>
      <c r="BF24" s="560">
        <v>8</v>
      </c>
      <c r="BG24" s="516">
        <v>0</v>
      </c>
      <c r="BH24" s="516">
        <v>0</v>
      </c>
      <c r="BI24" s="516"/>
      <c r="BJ24" s="516"/>
      <c r="BK24" s="516">
        <f t="shared" si="12"/>
        <v>0</v>
      </c>
      <c r="BL24" s="560">
        <v>30</v>
      </c>
      <c r="BM24" s="516">
        <v>15</v>
      </c>
      <c r="BN24" s="516">
        <v>22</v>
      </c>
      <c r="BO24" s="516">
        <v>0</v>
      </c>
      <c r="BP24" s="516">
        <v>0</v>
      </c>
      <c r="BQ24" s="516">
        <f t="shared" si="16"/>
        <v>37</v>
      </c>
      <c r="BR24" s="560"/>
      <c r="BS24" s="2014">
        <v>0</v>
      </c>
      <c r="BT24" s="2014">
        <v>0</v>
      </c>
      <c r="BU24" s="2014"/>
      <c r="BV24" s="2014"/>
      <c r="BW24" s="516">
        <f t="shared" si="13"/>
        <v>0</v>
      </c>
      <c r="BX24" s="560"/>
      <c r="BY24" s="2014">
        <v>0</v>
      </c>
      <c r="BZ24" s="2014">
        <v>0</v>
      </c>
      <c r="CA24" s="2014"/>
      <c r="CB24" s="2014"/>
      <c r="CC24" s="517">
        <f t="shared" si="14"/>
        <v>0</v>
      </c>
      <c r="CD24" s="580">
        <f t="shared" si="6"/>
        <v>0</v>
      </c>
      <c r="CE24" s="581">
        <f t="shared" si="9"/>
        <v>25</v>
      </c>
      <c r="CF24" s="581">
        <f t="shared" si="9"/>
        <v>35</v>
      </c>
      <c r="CG24" s="581">
        <f t="shared" si="9"/>
        <v>0</v>
      </c>
      <c r="CH24" s="581">
        <f t="shared" si="9"/>
        <v>0</v>
      </c>
      <c r="CI24" s="581">
        <f t="shared" si="9"/>
        <v>60</v>
      </c>
      <c r="CJ24" s="1363" t="e">
        <f t="shared" si="10"/>
        <v>#DIV/0!</v>
      </c>
    </row>
    <row r="25" spans="1:88" ht="27" thickBot="1">
      <c r="A25" s="2588"/>
      <c r="B25" s="821" t="s">
        <v>1353</v>
      </c>
      <c r="C25" s="515" t="s">
        <v>395</v>
      </c>
      <c r="D25" s="554">
        <f>'D. ITT_All_Grants'!D89</f>
        <v>0</v>
      </c>
      <c r="E25" s="515" t="s">
        <v>337</v>
      </c>
      <c r="F25" s="554" t="s">
        <v>197</v>
      </c>
      <c r="G25" s="515" t="s">
        <v>143</v>
      </c>
      <c r="H25" s="769">
        <v>42097</v>
      </c>
      <c r="I25" s="769">
        <v>43190</v>
      </c>
      <c r="J25" s="777">
        <f>I25-F5</f>
        <v>43190</v>
      </c>
      <c r="K25" s="771"/>
      <c r="L25" s="735" t="s">
        <v>637</v>
      </c>
      <c r="M25" s="783"/>
      <c r="N25" s="783"/>
      <c r="O25" s="783"/>
      <c r="P25" s="783"/>
      <c r="Q25" s="773">
        <f t="shared" si="0"/>
        <v>0</v>
      </c>
      <c r="R25" s="773">
        <f t="shared" si="1"/>
        <v>0</v>
      </c>
      <c r="S25" s="774">
        <f t="shared" si="7"/>
        <v>0</v>
      </c>
      <c r="T25" s="781"/>
      <c r="U25" s="785"/>
      <c r="V25" s="516"/>
      <c r="W25" s="516"/>
      <c r="X25" s="516"/>
      <c r="Y25" s="516"/>
      <c r="Z25" s="559">
        <f t="shared" si="11"/>
        <v>0</v>
      </c>
      <c r="AA25" s="556"/>
      <c r="AB25" s="560"/>
      <c r="AC25" s="516"/>
      <c r="AD25" s="516"/>
      <c r="AE25" s="516"/>
      <c r="AF25" s="516"/>
      <c r="AG25" s="516">
        <f t="shared" si="8"/>
        <v>0</v>
      </c>
      <c r="AH25" s="560"/>
      <c r="AI25" s="516"/>
      <c r="AJ25" s="516"/>
      <c r="AK25" s="516"/>
      <c r="AL25" s="516"/>
      <c r="AM25" s="516">
        <f t="shared" si="2"/>
        <v>0</v>
      </c>
      <c r="AN25" s="560"/>
      <c r="AO25" s="516"/>
      <c r="AP25" s="516"/>
      <c r="AQ25" s="516"/>
      <c r="AR25" s="516"/>
      <c r="AS25" s="516">
        <f t="shared" si="3"/>
        <v>0</v>
      </c>
      <c r="AT25" s="560">
        <v>0</v>
      </c>
      <c r="AU25" s="516">
        <v>26</v>
      </c>
      <c r="AV25" s="516">
        <v>39</v>
      </c>
      <c r="AW25" s="516"/>
      <c r="AX25" s="516"/>
      <c r="AY25" s="516">
        <f t="shared" si="4"/>
        <v>65</v>
      </c>
      <c r="AZ25" s="560"/>
      <c r="BA25" s="516">
        <v>0</v>
      </c>
      <c r="BB25" s="516">
        <v>0</v>
      </c>
      <c r="BC25" s="516"/>
      <c r="BD25" s="516"/>
      <c r="BE25" s="516">
        <f t="shared" si="5"/>
        <v>0</v>
      </c>
      <c r="BF25" s="560"/>
      <c r="BG25" s="516">
        <v>0</v>
      </c>
      <c r="BH25" s="516">
        <v>0</v>
      </c>
      <c r="BI25" s="516"/>
      <c r="BJ25" s="516"/>
      <c r="BK25" s="516">
        <f t="shared" si="12"/>
        <v>0</v>
      </c>
      <c r="BL25" s="560"/>
      <c r="BM25" s="516">
        <v>331</v>
      </c>
      <c r="BN25" s="516">
        <v>207</v>
      </c>
      <c r="BO25" s="516"/>
      <c r="BP25" s="516"/>
      <c r="BQ25" s="516">
        <f t="shared" si="16"/>
        <v>538</v>
      </c>
      <c r="BR25" s="560"/>
      <c r="BS25" s="2014">
        <v>0</v>
      </c>
      <c r="BT25" s="2014">
        <v>0</v>
      </c>
      <c r="BU25" s="2014"/>
      <c r="BV25" s="2014"/>
      <c r="BW25" s="516">
        <f t="shared" si="13"/>
        <v>0</v>
      </c>
      <c r="BX25" s="560"/>
      <c r="BY25" s="2014">
        <v>0</v>
      </c>
      <c r="BZ25" s="2014">
        <v>0</v>
      </c>
      <c r="CA25" s="2014"/>
      <c r="CB25" s="2014"/>
      <c r="CC25" s="517">
        <f t="shared" si="14"/>
        <v>0</v>
      </c>
      <c r="CD25" s="580">
        <f>S25</f>
        <v>0</v>
      </c>
      <c r="CE25" s="581">
        <f t="shared" si="9"/>
        <v>357</v>
      </c>
      <c r="CF25" s="581">
        <f t="shared" si="9"/>
        <v>246</v>
      </c>
      <c r="CG25" s="581">
        <f t="shared" si="9"/>
        <v>0</v>
      </c>
      <c r="CH25" s="581">
        <f t="shared" si="9"/>
        <v>0</v>
      </c>
      <c r="CI25" s="581">
        <f t="shared" si="9"/>
        <v>603</v>
      </c>
      <c r="CJ25" s="1363" t="e">
        <f>CI25/CD25*100%</f>
        <v>#DIV/0!</v>
      </c>
    </row>
    <row r="26" spans="1:88" ht="27" thickBot="1">
      <c r="A26" s="2453"/>
      <c r="B26" s="821" t="s">
        <v>597</v>
      </c>
      <c r="C26" s="515" t="s">
        <v>395</v>
      </c>
      <c r="D26" s="554">
        <f>'D. ITT_All_Grants'!D92</f>
        <v>0</v>
      </c>
      <c r="E26" s="515" t="s">
        <v>337</v>
      </c>
      <c r="F26" s="554" t="s">
        <v>197</v>
      </c>
      <c r="G26" s="515" t="s">
        <v>143</v>
      </c>
      <c r="H26" s="769">
        <v>42097</v>
      </c>
      <c r="I26" s="769">
        <v>43190</v>
      </c>
      <c r="J26" s="777">
        <f>I26-F8</f>
        <v>43190</v>
      </c>
      <c r="K26" s="771"/>
      <c r="L26" s="735" t="s">
        <v>637</v>
      </c>
      <c r="M26" s="783"/>
      <c r="N26" s="783"/>
      <c r="O26" s="783"/>
      <c r="P26" s="783"/>
      <c r="Q26" s="773">
        <f t="shared" si="0"/>
        <v>0</v>
      </c>
      <c r="R26" s="773">
        <f t="shared" si="1"/>
        <v>0</v>
      </c>
      <c r="S26" s="774">
        <f t="shared" si="7"/>
        <v>0</v>
      </c>
      <c r="T26" s="781"/>
      <c r="U26" s="785"/>
      <c r="V26" s="516"/>
      <c r="W26" s="516"/>
      <c r="X26" s="516"/>
      <c r="Y26" s="516"/>
      <c r="Z26" s="559">
        <f t="shared" si="11"/>
        <v>0</v>
      </c>
      <c r="AA26" s="556"/>
      <c r="AB26" s="560"/>
      <c r="AC26" s="516"/>
      <c r="AD26" s="516"/>
      <c r="AE26" s="516"/>
      <c r="AF26" s="516"/>
      <c r="AG26" s="516">
        <f t="shared" si="8"/>
        <v>0</v>
      </c>
      <c r="AH26" s="560"/>
      <c r="AI26" s="516"/>
      <c r="AJ26" s="516"/>
      <c r="AK26" s="516"/>
      <c r="AL26" s="516"/>
      <c r="AM26" s="516">
        <f t="shared" si="2"/>
        <v>0</v>
      </c>
      <c r="AN26" s="560"/>
      <c r="AO26" s="516"/>
      <c r="AP26" s="516"/>
      <c r="AQ26" s="516"/>
      <c r="AR26" s="516"/>
      <c r="AS26" s="516">
        <f t="shared" si="3"/>
        <v>0</v>
      </c>
      <c r="AT26" s="560">
        <v>0</v>
      </c>
      <c r="AU26" s="516">
        <v>26</v>
      </c>
      <c r="AV26" s="516">
        <v>39</v>
      </c>
      <c r="AW26" s="516"/>
      <c r="AX26" s="516"/>
      <c r="AY26" s="516">
        <f t="shared" si="4"/>
        <v>65</v>
      </c>
      <c r="AZ26" s="560">
        <v>30</v>
      </c>
      <c r="BA26" s="516">
        <v>54</v>
      </c>
      <c r="BB26" s="516">
        <v>96</v>
      </c>
      <c r="BC26" s="516"/>
      <c r="BD26" s="516"/>
      <c r="BE26" s="516">
        <f t="shared" si="5"/>
        <v>150</v>
      </c>
      <c r="BF26" s="560"/>
      <c r="BG26" s="516">
        <v>160</v>
      </c>
      <c r="BH26" s="516">
        <v>160</v>
      </c>
      <c r="BI26" s="516"/>
      <c r="BJ26" s="516"/>
      <c r="BK26" s="516">
        <f t="shared" si="12"/>
        <v>320</v>
      </c>
      <c r="BL26" s="560">
        <v>240</v>
      </c>
      <c r="BM26" s="516">
        <v>244</v>
      </c>
      <c r="BN26" s="516">
        <v>157</v>
      </c>
      <c r="BO26" s="516"/>
      <c r="BP26" s="516"/>
      <c r="BQ26" s="516">
        <f t="shared" si="16"/>
        <v>401</v>
      </c>
      <c r="BR26" s="560"/>
      <c r="BS26" s="2014">
        <v>0</v>
      </c>
      <c r="BT26" s="2014">
        <v>0</v>
      </c>
      <c r="BU26" s="2014"/>
      <c r="BV26" s="2014"/>
      <c r="BW26" s="516">
        <f t="shared" si="13"/>
        <v>0</v>
      </c>
      <c r="BX26" s="560"/>
      <c r="BY26" s="2014">
        <v>11</v>
      </c>
      <c r="BZ26" s="2014">
        <v>25</v>
      </c>
      <c r="CA26" s="2014"/>
      <c r="CB26" s="2014"/>
      <c r="CC26" s="517">
        <f t="shared" si="14"/>
        <v>36</v>
      </c>
      <c r="CD26" s="580">
        <f t="shared" si="6"/>
        <v>0</v>
      </c>
      <c r="CE26" s="581">
        <f t="shared" si="9"/>
        <v>495</v>
      </c>
      <c r="CF26" s="581">
        <f t="shared" si="9"/>
        <v>477</v>
      </c>
      <c r="CG26" s="581">
        <f t="shared" si="9"/>
        <v>0</v>
      </c>
      <c r="CH26" s="581">
        <f t="shared" si="9"/>
        <v>0</v>
      </c>
      <c r="CI26" s="581">
        <f t="shared" si="9"/>
        <v>972</v>
      </c>
      <c r="CJ26" s="1363" t="e">
        <f t="shared" si="10"/>
        <v>#DIV/0!</v>
      </c>
    </row>
    <row r="27" spans="1:88" s="158" customFormat="1" ht="52.5" thickBot="1">
      <c r="A27" s="2453"/>
      <c r="B27" s="590" t="s">
        <v>1456</v>
      </c>
      <c r="C27" s="554">
        <f>'D. ITT_All_Grants'!C84</f>
        <v>0</v>
      </c>
      <c r="D27" s="554">
        <f>'D. ITT_All_Grants'!D84</f>
        <v>0</v>
      </c>
      <c r="E27" s="554">
        <f>'D. ITT_All_Grants'!E84</f>
        <v>0</v>
      </c>
      <c r="F27" s="826"/>
      <c r="G27" s="801" t="s">
        <v>753</v>
      </c>
      <c r="H27" s="794" t="s">
        <v>20</v>
      </c>
      <c r="I27" s="794" t="s">
        <v>20</v>
      </c>
      <c r="J27" s="770" t="e">
        <f>I27-F23</f>
        <v>#VALUE!</v>
      </c>
      <c r="K27" s="824"/>
      <c r="L27" s="520" t="s">
        <v>389</v>
      </c>
      <c r="M27" s="773"/>
      <c r="N27" s="773"/>
      <c r="O27" s="773"/>
      <c r="P27" s="773"/>
      <c r="Q27" s="773">
        <f t="shared" si="0"/>
        <v>0</v>
      </c>
      <c r="R27" s="773">
        <f t="shared" si="1"/>
        <v>0</v>
      </c>
      <c r="S27" s="774">
        <f t="shared" si="7"/>
        <v>0</v>
      </c>
      <c r="T27" s="765"/>
      <c r="U27" s="766"/>
      <c r="V27" s="795"/>
      <c r="W27" s="795"/>
      <c r="X27" s="795"/>
      <c r="Y27" s="795"/>
      <c r="Z27" s="796"/>
      <c r="AB27" s="775"/>
      <c r="AC27" s="516"/>
      <c r="AD27" s="516"/>
      <c r="AE27" s="516"/>
      <c r="AF27" s="516"/>
      <c r="AG27" s="516">
        <f t="shared" si="8"/>
        <v>0</v>
      </c>
      <c r="AH27" s="827"/>
      <c r="AI27" s="516"/>
      <c r="AJ27" s="516"/>
      <c r="AK27" s="516"/>
      <c r="AL27" s="516"/>
      <c r="AM27" s="516">
        <f t="shared" si="2"/>
        <v>0</v>
      </c>
      <c r="AN27" s="827"/>
      <c r="AO27" s="516"/>
      <c r="AP27" s="516"/>
      <c r="AQ27" s="516"/>
      <c r="AR27" s="516"/>
      <c r="AS27" s="516">
        <f t="shared" si="3"/>
        <v>0</v>
      </c>
      <c r="AT27" s="827">
        <v>0</v>
      </c>
      <c r="AU27" s="516"/>
      <c r="AV27" s="516"/>
      <c r="AW27" s="516"/>
      <c r="AX27" s="516"/>
      <c r="AY27" s="516">
        <f t="shared" si="4"/>
        <v>0</v>
      </c>
      <c r="AZ27" s="827"/>
      <c r="BA27" s="516">
        <v>0</v>
      </c>
      <c r="BB27" s="516">
        <v>0</v>
      </c>
      <c r="BC27" s="516"/>
      <c r="BD27" s="516"/>
      <c r="BE27" s="516">
        <f t="shared" si="5"/>
        <v>0</v>
      </c>
      <c r="BF27" s="827"/>
      <c r="BG27" s="516">
        <v>0</v>
      </c>
      <c r="BH27" s="516">
        <v>0</v>
      </c>
      <c r="BI27" s="516"/>
      <c r="BJ27" s="516"/>
      <c r="BK27" s="516">
        <f t="shared" si="12"/>
        <v>0</v>
      </c>
      <c r="BL27" s="827">
        <v>4</v>
      </c>
      <c r="BM27" s="516">
        <v>15</v>
      </c>
      <c r="BN27" s="516">
        <v>22</v>
      </c>
      <c r="BO27" s="516"/>
      <c r="BP27" s="516"/>
      <c r="BQ27" s="516">
        <f t="shared" si="16"/>
        <v>37</v>
      </c>
      <c r="BR27" s="827"/>
      <c r="BS27" s="2014">
        <v>0</v>
      </c>
      <c r="BT27" s="2014">
        <v>0</v>
      </c>
      <c r="BU27" s="2014"/>
      <c r="BV27" s="2014"/>
      <c r="BW27" s="516">
        <f t="shared" si="13"/>
        <v>0</v>
      </c>
      <c r="BX27" s="827"/>
      <c r="BY27" s="2014">
        <v>0</v>
      </c>
      <c r="BZ27" s="2014">
        <v>0</v>
      </c>
      <c r="CA27" s="2014"/>
      <c r="CB27" s="2014"/>
      <c r="CC27" s="517">
        <f t="shared" si="14"/>
        <v>0</v>
      </c>
      <c r="CD27" s="580">
        <f t="shared" si="6"/>
        <v>0</v>
      </c>
      <c r="CE27" s="581">
        <f t="shared" si="9"/>
        <v>15</v>
      </c>
      <c r="CF27" s="581">
        <f t="shared" si="9"/>
        <v>22</v>
      </c>
      <c r="CG27" s="581">
        <f t="shared" si="9"/>
        <v>0</v>
      </c>
      <c r="CH27" s="581">
        <f t="shared" si="9"/>
        <v>0</v>
      </c>
      <c r="CI27" s="581">
        <f t="shared" si="9"/>
        <v>37</v>
      </c>
      <c r="CJ27" s="1363" t="e">
        <f t="shared" si="10"/>
        <v>#DIV/0!</v>
      </c>
    </row>
    <row r="28" spans="1:88" ht="27" thickBot="1">
      <c r="A28" s="2453"/>
      <c r="B28" s="821" t="s">
        <v>580</v>
      </c>
      <c r="C28" s="515" t="s">
        <v>395</v>
      </c>
      <c r="D28" s="554">
        <f>'D. ITT_All_Grants'!D93</f>
        <v>0</v>
      </c>
      <c r="E28" s="515" t="s">
        <v>337</v>
      </c>
      <c r="F28" s="554" t="s">
        <v>197</v>
      </c>
      <c r="G28" s="515" t="s">
        <v>143</v>
      </c>
      <c r="H28" s="769">
        <v>42097</v>
      </c>
      <c r="I28" s="769">
        <v>43190</v>
      </c>
      <c r="J28" s="777">
        <f>I28-F9</f>
        <v>43190</v>
      </c>
      <c r="K28" s="771"/>
      <c r="L28" s="735" t="s">
        <v>637</v>
      </c>
      <c r="M28" s="783"/>
      <c r="N28" s="783"/>
      <c r="O28" s="783"/>
      <c r="P28" s="783"/>
      <c r="Q28" s="773">
        <f t="shared" si="0"/>
        <v>0</v>
      </c>
      <c r="R28" s="773">
        <f t="shared" si="1"/>
        <v>0</v>
      </c>
      <c r="S28" s="774">
        <f t="shared" si="7"/>
        <v>0</v>
      </c>
      <c r="T28" s="781"/>
      <c r="U28" s="785"/>
      <c r="V28" s="516"/>
      <c r="W28" s="516"/>
      <c r="X28" s="516"/>
      <c r="Y28" s="516"/>
      <c r="Z28" s="559">
        <f t="shared" si="11"/>
        <v>0</v>
      </c>
      <c r="AA28" s="556"/>
      <c r="AB28" s="560"/>
      <c r="AC28" s="516"/>
      <c r="AD28" s="516"/>
      <c r="AE28" s="516"/>
      <c r="AF28" s="516"/>
      <c r="AG28" s="516">
        <f t="shared" si="8"/>
        <v>0</v>
      </c>
      <c r="AH28" s="560"/>
      <c r="AI28" s="516"/>
      <c r="AJ28" s="516"/>
      <c r="AK28" s="516"/>
      <c r="AL28" s="516"/>
      <c r="AM28" s="516">
        <f t="shared" si="2"/>
        <v>0</v>
      </c>
      <c r="AN28" s="560"/>
      <c r="AO28" s="516"/>
      <c r="AP28" s="516"/>
      <c r="AQ28" s="516"/>
      <c r="AR28" s="516"/>
      <c r="AS28" s="516">
        <f t="shared" si="3"/>
        <v>0</v>
      </c>
      <c r="AT28" s="560">
        <v>16</v>
      </c>
      <c r="AU28" s="516"/>
      <c r="AV28" s="516"/>
      <c r="AW28" s="516"/>
      <c r="AX28" s="516"/>
      <c r="AY28" s="516">
        <v>2</v>
      </c>
      <c r="AZ28" s="560">
        <v>16</v>
      </c>
      <c r="BA28" s="516">
        <v>0</v>
      </c>
      <c r="BB28" s="516">
        <v>0</v>
      </c>
      <c r="BC28" s="516">
        <v>0</v>
      </c>
      <c r="BD28" s="516"/>
      <c r="BE28" s="516">
        <v>2</v>
      </c>
      <c r="BF28" s="560">
        <v>16</v>
      </c>
      <c r="BG28" s="516">
        <v>0</v>
      </c>
      <c r="BH28" s="516">
        <v>0</v>
      </c>
      <c r="BI28" s="516"/>
      <c r="BJ28" s="516"/>
      <c r="BK28" s="516">
        <v>2</v>
      </c>
      <c r="BL28" s="560">
        <v>16</v>
      </c>
      <c r="BM28" s="516">
        <v>0</v>
      </c>
      <c r="BN28" s="516">
        <v>0</v>
      </c>
      <c r="BO28" s="516">
        <v>0</v>
      </c>
      <c r="BP28" s="516">
        <v>0</v>
      </c>
      <c r="BQ28" s="516">
        <v>2</v>
      </c>
      <c r="BR28" s="560"/>
      <c r="BS28" s="2014">
        <v>0</v>
      </c>
      <c r="BT28" s="2014">
        <v>0</v>
      </c>
      <c r="BU28" s="2014"/>
      <c r="BV28" s="2014"/>
      <c r="BW28" s="516">
        <f t="shared" si="13"/>
        <v>0</v>
      </c>
      <c r="BX28" s="560"/>
      <c r="BY28" s="2014">
        <v>0</v>
      </c>
      <c r="BZ28" s="2014">
        <v>0</v>
      </c>
      <c r="CA28" s="2014"/>
      <c r="CB28" s="2014"/>
      <c r="CC28" s="517">
        <f t="shared" si="14"/>
        <v>0</v>
      </c>
      <c r="CD28" s="580">
        <f t="shared" si="6"/>
        <v>0</v>
      </c>
      <c r="CE28" s="581">
        <f t="shared" si="9"/>
        <v>0</v>
      </c>
      <c r="CF28" s="581">
        <f t="shared" si="9"/>
        <v>0</v>
      </c>
      <c r="CG28" s="581">
        <f t="shared" si="9"/>
        <v>0</v>
      </c>
      <c r="CH28" s="581">
        <f t="shared" si="9"/>
        <v>0</v>
      </c>
      <c r="CI28" s="581">
        <f t="shared" si="9"/>
        <v>8</v>
      </c>
      <c r="CJ28" s="1363" t="e">
        <f t="shared" si="10"/>
        <v>#DIV/0!</v>
      </c>
    </row>
    <row r="29" spans="1:88" ht="27" thickBot="1">
      <c r="A29" s="2453"/>
      <c r="B29" s="713" t="s">
        <v>952</v>
      </c>
      <c r="C29" s="515" t="s">
        <v>395</v>
      </c>
      <c r="D29" s="554">
        <f>'D. ITT_All_Grants'!D97</f>
        <v>0</v>
      </c>
      <c r="E29" s="515" t="s">
        <v>337</v>
      </c>
      <c r="F29" s="554" t="s">
        <v>197</v>
      </c>
      <c r="G29" s="515" t="s">
        <v>143</v>
      </c>
      <c r="H29" s="769">
        <v>42097</v>
      </c>
      <c r="I29" s="769">
        <v>43190</v>
      </c>
      <c r="J29" s="777">
        <f>I29-F13</f>
        <v>43190</v>
      </c>
      <c r="K29" s="771"/>
      <c r="L29" s="735" t="s">
        <v>637</v>
      </c>
      <c r="M29" s="783"/>
      <c r="N29" s="783"/>
      <c r="O29" s="783"/>
      <c r="P29" s="783"/>
      <c r="Q29" s="773">
        <f t="shared" si="0"/>
        <v>0</v>
      </c>
      <c r="R29" s="773">
        <f t="shared" si="1"/>
        <v>0</v>
      </c>
      <c r="S29" s="774">
        <f t="shared" si="7"/>
        <v>0</v>
      </c>
      <c r="T29" s="781"/>
      <c r="U29" s="785"/>
      <c r="V29" s="516"/>
      <c r="W29" s="516"/>
      <c r="X29" s="516"/>
      <c r="Y29" s="516"/>
      <c r="Z29" s="559">
        <f t="shared" si="11"/>
        <v>0</v>
      </c>
      <c r="AA29" s="556"/>
      <c r="AB29" s="560"/>
      <c r="AC29" s="516"/>
      <c r="AD29" s="516"/>
      <c r="AE29" s="516"/>
      <c r="AF29" s="516"/>
      <c r="AG29" s="516">
        <f t="shared" si="8"/>
        <v>0</v>
      </c>
      <c r="AH29" s="560"/>
      <c r="AI29" s="516"/>
      <c r="AJ29" s="516"/>
      <c r="AK29" s="516"/>
      <c r="AL29" s="516"/>
      <c r="AM29" s="516">
        <f t="shared" si="2"/>
        <v>0</v>
      </c>
      <c r="AN29" s="560"/>
      <c r="AO29" s="516"/>
      <c r="AP29" s="516"/>
      <c r="AQ29" s="516"/>
      <c r="AR29" s="516"/>
      <c r="AS29" s="516">
        <f t="shared" si="3"/>
        <v>0</v>
      </c>
      <c r="AT29" s="560">
        <v>0</v>
      </c>
      <c r="AU29" s="516"/>
      <c r="AV29" s="516"/>
      <c r="AW29" s="516"/>
      <c r="AX29" s="516"/>
      <c r="AY29" s="516">
        <f t="shared" si="4"/>
        <v>0</v>
      </c>
      <c r="AZ29" s="560">
        <v>0</v>
      </c>
      <c r="BA29" s="516">
        <v>0</v>
      </c>
      <c r="BB29" s="516"/>
      <c r="BC29" s="516"/>
      <c r="BD29" s="516"/>
      <c r="BE29" s="516">
        <f t="shared" si="5"/>
        <v>0</v>
      </c>
      <c r="BF29" s="560">
        <v>0</v>
      </c>
      <c r="BG29" s="516">
        <v>0</v>
      </c>
      <c r="BH29" s="516">
        <v>0</v>
      </c>
      <c r="BI29" s="516"/>
      <c r="BJ29" s="516"/>
      <c r="BK29" s="516">
        <f t="shared" si="12"/>
        <v>0</v>
      </c>
      <c r="BL29" s="560">
        <v>0</v>
      </c>
      <c r="BM29" s="516">
        <v>0</v>
      </c>
      <c r="BN29" s="1406">
        <v>0</v>
      </c>
      <c r="BO29" s="1406">
        <v>0</v>
      </c>
      <c r="BP29" s="1406">
        <v>0</v>
      </c>
      <c r="BQ29" s="516">
        <v>3</v>
      </c>
      <c r="BR29" s="560"/>
      <c r="BS29" s="2014">
        <v>0</v>
      </c>
      <c r="BT29" s="2014">
        <v>0</v>
      </c>
      <c r="BU29" s="2014"/>
      <c r="BV29" s="2014"/>
      <c r="BW29" s="516">
        <f t="shared" si="13"/>
        <v>0</v>
      </c>
      <c r="BX29" s="560"/>
      <c r="BY29" s="2014">
        <v>0</v>
      </c>
      <c r="BZ29" s="2014">
        <v>0</v>
      </c>
      <c r="CA29" s="2014"/>
      <c r="CB29" s="2014"/>
      <c r="CC29" s="517">
        <f t="shared" si="14"/>
        <v>0</v>
      </c>
      <c r="CD29" s="580">
        <f t="shared" si="6"/>
        <v>0</v>
      </c>
      <c r="CE29" s="581">
        <f t="shared" si="9"/>
        <v>0</v>
      </c>
      <c r="CF29" s="581">
        <f t="shared" si="9"/>
        <v>0</v>
      </c>
      <c r="CG29" s="581">
        <f t="shared" si="9"/>
        <v>0</v>
      </c>
      <c r="CH29" s="581">
        <f t="shared" si="9"/>
        <v>0</v>
      </c>
      <c r="CI29" s="581">
        <f t="shared" si="9"/>
        <v>3</v>
      </c>
      <c r="CJ29" s="1363" t="e">
        <f t="shared" si="10"/>
        <v>#DIV/0!</v>
      </c>
    </row>
    <row r="30" spans="1:88" ht="27" thickBot="1">
      <c r="A30" s="2453"/>
      <c r="B30" s="713" t="s">
        <v>953</v>
      </c>
      <c r="C30" s="515" t="s">
        <v>395</v>
      </c>
      <c r="D30" s="554">
        <f>'D. ITT_All_Grants'!D98</f>
        <v>0</v>
      </c>
      <c r="E30" s="515" t="s">
        <v>337</v>
      </c>
      <c r="F30" s="554" t="s">
        <v>197</v>
      </c>
      <c r="G30" s="515" t="s">
        <v>143</v>
      </c>
      <c r="H30" s="769">
        <v>42097</v>
      </c>
      <c r="I30" s="769">
        <v>43190</v>
      </c>
      <c r="J30" s="777" t="e">
        <f>I30-F14</f>
        <v>#VALUE!</v>
      </c>
      <c r="K30" s="771"/>
      <c r="L30" s="735" t="s">
        <v>637</v>
      </c>
      <c r="M30" s="783"/>
      <c r="N30" s="783"/>
      <c r="O30" s="783"/>
      <c r="P30" s="783"/>
      <c r="Q30" s="773">
        <f t="shared" si="0"/>
        <v>0</v>
      </c>
      <c r="R30" s="773">
        <f t="shared" si="1"/>
        <v>0</v>
      </c>
      <c r="S30" s="774">
        <f t="shared" si="7"/>
        <v>0</v>
      </c>
      <c r="T30" s="781"/>
      <c r="U30" s="785"/>
      <c r="V30" s="516"/>
      <c r="W30" s="516"/>
      <c r="X30" s="516"/>
      <c r="Y30" s="516"/>
      <c r="Z30" s="559">
        <f t="shared" si="11"/>
        <v>0</v>
      </c>
      <c r="AA30" s="556"/>
      <c r="AB30" s="560"/>
      <c r="AC30" s="516"/>
      <c r="AD30" s="516"/>
      <c r="AE30" s="516"/>
      <c r="AF30" s="516"/>
      <c r="AG30" s="516">
        <f t="shared" si="8"/>
        <v>0</v>
      </c>
      <c r="AH30" s="560"/>
      <c r="AI30" s="516"/>
      <c r="AJ30" s="516"/>
      <c r="AK30" s="516"/>
      <c r="AL30" s="516"/>
      <c r="AM30" s="516">
        <f t="shared" si="2"/>
        <v>0</v>
      </c>
      <c r="AN30" s="560"/>
      <c r="AO30" s="516"/>
      <c r="AP30" s="516"/>
      <c r="AQ30" s="516"/>
      <c r="AR30" s="516"/>
      <c r="AS30" s="516">
        <f t="shared" si="3"/>
        <v>0</v>
      </c>
      <c r="AT30" s="560">
        <v>0</v>
      </c>
      <c r="AU30" s="516"/>
      <c r="AV30" s="516"/>
      <c r="AW30" s="516"/>
      <c r="AX30" s="516"/>
      <c r="AY30" s="516">
        <f t="shared" si="4"/>
        <v>0</v>
      </c>
      <c r="AZ30" s="560">
        <v>0</v>
      </c>
      <c r="BA30" s="516">
        <v>0</v>
      </c>
      <c r="BB30" s="516"/>
      <c r="BC30" s="516"/>
      <c r="BD30" s="516"/>
      <c r="BE30" s="516">
        <f t="shared" si="5"/>
        <v>0</v>
      </c>
      <c r="BF30" s="560">
        <v>0</v>
      </c>
      <c r="BG30" s="516">
        <v>0</v>
      </c>
      <c r="BH30" s="516">
        <v>0</v>
      </c>
      <c r="BI30" s="516"/>
      <c r="BJ30" s="516"/>
      <c r="BK30" s="516">
        <f t="shared" si="12"/>
        <v>0</v>
      </c>
      <c r="BL30" s="560">
        <v>0</v>
      </c>
      <c r="BM30" s="516">
        <v>0</v>
      </c>
      <c r="BN30" s="1406">
        <v>0</v>
      </c>
      <c r="BO30" s="1406">
        <v>0</v>
      </c>
      <c r="BP30" s="1406">
        <v>0</v>
      </c>
      <c r="BQ30" s="516">
        <f t="shared" si="16"/>
        <v>0</v>
      </c>
      <c r="BR30" s="560"/>
      <c r="BS30" s="2014">
        <v>0</v>
      </c>
      <c r="BT30" s="2014">
        <v>0</v>
      </c>
      <c r="BU30" s="2014"/>
      <c r="BV30" s="2014"/>
      <c r="BW30" s="516">
        <f t="shared" si="13"/>
        <v>0</v>
      </c>
      <c r="BX30" s="560"/>
      <c r="BY30" s="2014">
        <v>0</v>
      </c>
      <c r="BZ30" s="2014">
        <v>0</v>
      </c>
      <c r="CA30" s="2014"/>
      <c r="CB30" s="2014"/>
      <c r="CC30" s="517">
        <f t="shared" si="14"/>
        <v>0</v>
      </c>
      <c r="CD30" s="580">
        <f t="shared" si="6"/>
        <v>0</v>
      </c>
      <c r="CE30" s="581">
        <f t="shared" si="9"/>
        <v>0</v>
      </c>
      <c r="CF30" s="581">
        <f t="shared" si="9"/>
        <v>0</v>
      </c>
      <c r="CG30" s="581">
        <f t="shared" si="9"/>
        <v>0</v>
      </c>
      <c r="CH30" s="581">
        <f t="shared" si="9"/>
        <v>0</v>
      </c>
      <c r="CI30" s="581">
        <f t="shared" si="9"/>
        <v>0</v>
      </c>
      <c r="CJ30" s="1363" t="e">
        <f t="shared" si="10"/>
        <v>#DIV/0!</v>
      </c>
    </row>
    <row r="31" spans="1:88" ht="27" thickBot="1">
      <c r="A31" s="2453"/>
      <c r="B31" s="713" t="s">
        <v>954</v>
      </c>
      <c r="C31" s="515" t="s">
        <v>395</v>
      </c>
      <c r="D31" s="554">
        <f>'D. ITT_All_Grants'!D99</f>
        <v>0</v>
      </c>
      <c r="E31" s="515" t="s">
        <v>337</v>
      </c>
      <c r="F31" s="554" t="s">
        <v>197</v>
      </c>
      <c r="G31" s="515" t="s">
        <v>143</v>
      </c>
      <c r="H31" s="769">
        <v>42097</v>
      </c>
      <c r="I31" s="769">
        <v>43190</v>
      </c>
      <c r="J31" s="777" t="e">
        <f>I31-F15</f>
        <v>#VALUE!</v>
      </c>
      <c r="K31" s="771"/>
      <c r="L31" s="735" t="s">
        <v>637</v>
      </c>
      <c r="M31" s="783"/>
      <c r="N31" s="783"/>
      <c r="O31" s="783"/>
      <c r="P31" s="783"/>
      <c r="Q31" s="773">
        <f t="shared" si="0"/>
        <v>0</v>
      </c>
      <c r="R31" s="773">
        <f t="shared" si="1"/>
        <v>0</v>
      </c>
      <c r="S31" s="774">
        <f t="shared" si="7"/>
        <v>0</v>
      </c>
      <c r="T31" s="781"/>
      <c r="U31" s="785"/>
      <c r="V31" s="516"/>
      <c r="W31" s="516"/>
      <c r="X31" s="516"/>
      <c r="Y31" s="516"/>
      <c r="Z31" s="559">
        <f t="shared" si="11"/>
        <v>0</v>
      </c>
      <c r="AA31" s="556"/>
      <c r="AB31" s="560"/>
      <c r="AC31" s="516"/>
      <c r="AD31" s="516"/>
      <c r="AE31" s="516"/>
      <c r="AF31" s="516"/>
      <c r="AG31" s="516">
        <f t="shared" si="8"/>
        <v>0</v>
      </c>
      <c r="AH31" s="560"/>
      <c r="AI31" s="516"/>
      <c r="AJ31" s="516"/>
      <c r="AK31" s="516"/>
      <c r="AL31" s="516"/>
      <c r="AM31" s="516">
        <f t="shared" si="2"/>
        <v>0</v>
      </c>
      <c r="AN31" s="560"/>
      <c r="AO31" s="516"/>
      <c r="AP31" s="516"/>
      <c r="AQ31" s="516"/>
      <c r="AR31" s="516"/>
      <c r="AS31" s="516">
        <f t="shared" si="3"/>
        <v>0</v>
      </c>
      <c r="AT31" s="560">
        <v>0</v>
      </c>
      <c r="AU31" s="516"/>
      <c r="AV31" s="516"/>
      <c r="AW31" s="516"/>
      <c r="AX31" s="516"/>
      <c r="AY31" s="516">
        <f t="shared" si="4"/>
        <v>0</v>
      </c>
      <c r="AZ31" s="560">
        <v>0</v>
      </c>
      <c r="BA31" s="516">
        <v>0</v>
      </c>
      <c r="BB31" s="516"/>
      <c r="BC31" s="516"/>
      <c r="BD31" s="516"/>
      <c r="BE31" s="516">
        <f t="shared" si="5"/>
        <v>0</v>
      </c>
      <c r="BF31" s="560">
        <v>0</v>
      </c>
      <c r="BG31" s="516">
        <v>0</v>
      </c>
      <c r="BH31" s="516">
        <v>0</v>
      </c>
      <c r="BI31" s="516"/>
      <c r="BJ31" s="516"/>
      <c r="BK31" s="516">
        <f t="shared" si="12"/>
        <v>0</v>
      </c>
      <c r="BL31" s="560">
        <v>0</v>
      </c>
      <c r="BM31" s="516">
        <v>0</v>
      </c>
      <c r="BN31" s="1406">
        <v>0</v>
      </c>
      <c r="BO31" s="1406">
        <v>0</v>
      </c>
      <c r="BP31" s="1406">
        <v>0</v>
      </c>
      <c r="BQ31" s="516">
        <v>0</v>
      </c>
      <c r="BR31" s="560"/>
      <c r="BS31" s="2014">
        <v>0</v>
      </c>
      <c r="BT31" s="2014">
        <v>0</v>
      </c>
      <c r="BU31" s="2014"/>
      <c r="BV31" s="2014"/>
      <c r="BW31" s="516">
        <f t="shared" si="13"/>
        <v>0</v>
      </c>
      <c r="BX31" s="560"/>
      <c r="BY31" s="2014">
        <v>0</v>
      </c>
      <c r="BZ31" s="2014">
        <v>0</v>
      </c>
      <c r="CA31" s="2014"/>
      <c r="CB31" s="2014"/>
      <c r="CC31" s="517">
        <f t="shared" si="14"/>
        <v>0</v>
      </c>
      <c r="CD31" s="580">
        <f t="shared" si="6"/>
        <v>0</v>
      </c>
      <c r="CE31" s="581">
        <f t="shared" si="9"/>
        <v>0</v>
      </c>
      <c r="CF31" s="581">
        <f t="shared" si="9"/>
        <v>0</v>
      </c>
      <c r="CG31" s="581">
        <f t="shared" si="9"/>
        <v>0</v>
      </c>
      <c r="CH31" s="581">
        <f t="shared" si="9"/>
        <v>0</v>
      </c>
      <c r="CI31" s="581">
        <f t="shared" si="9"/>
        <v>0</v>
      </c>
      <c r="CJ31" s="1363" t="e">
        <f t="shared" si="10"/>
        <v>#DIV/0!</v>
      </c>
    </row>
    <row r="32" spans="1:88" ht="27" thickBot="1">
      <c r="A32" s="2453"/>
      <c r="B32" s="713" t="s">
        <v>947</v>
      </c>
      <c r="C32" s="515" t="s">
        <v>395</v>
      </c>
      <c r="D32" s="554">
        <f>'D. ITT_All_Grants'!D94</f>
        <v>0</v>
      </c>
      <c r="E32" s="515" t="s">
        <v>337</v>
      </c>
      <c r="F32" s="554" t="s">
        <v>197</v>
      </c>
      <c r="G32" s="515" t="s">
        <v>143</v>
      </c>
      <c r="H32" s="769">
        <v>42097</v>
      </c>
      <c r="I32" s="769">
        <v>43190</v>
      </c>
      <c r="J32" s="777">
        <f ca="1">I32-F10</f>
        <v>234</v>
      </c>
      <c r="K32" s="771"/>
      <c r="L32" s="735" t="s">
        <v>637</v>
      </c>
      <c r="M32" s="783"/>
      <c r="N32" s="783"/>
      <c r="O32" s="783"/>
      <c r="P32" s="783"/>
      <c r="Q32" s="773">
        <f t="shared" si="0"/>
        <v>0</v>
      </c>
      <c r="R32" s="773">
        <f t="shared" si="1"/>
        <v>0</v>
      </c>
      <c r="S32" s="774">
        <f t="shared" si="7"/>
        <v>0</v>
      </c>
      <c r="T32" s="781"/>
      <c r="U32" s="785"/>
      <c r="V32" s="516"/>
      <c r="W32" s="516"/>
      <c r="X32" s="516"/>
      <c r="Y32" s="516"/>
      <c r="Z32" s="559">
        <f t="shared" si="11"/>
        <v>0</v>
      </c>
      <c r="AA32" s="556"/>
      <c r="AB32" s="560"/>
      <c r="AC32" s="516"/>
      <c r="AD32" s="516"/>
      <c r="AE32" s="516"/>
      <c r="AF32" s="516"/>
      <c r="AG32" s="516">
        <f t="shared" si="8"/>
        <v>0</v>
      </c>
      <c r="AH32" s="560"/>
      <c r="AI32" s="516"/>
      <c r="AJ32" s="516"/>
      <c r="AK32" s="516"/>
      <c r="AL32" s="516"/>
      <c r="AM32" s="516">
        <f t="shared" si="2"/>
        <v>0</v>
      </c>
      <c r="AN32" s="560"/>
      <c r="AO32" s="516"/>
      <c r="AP32" s="516"/>
      <c r="AQ32" s="516"/>
      <c r="AR32" s="516"/>
      <c r="AS32" s="516">
        <f t="shared" si="3"/>
        <v>0</v>
      </c>
      <c r="AT32" s="560">
        <v>0</v>
      </c>
      <c r="AU32" s="516"/>
      <c r="AV32" s="516"/>
      <c r="AW32" s="516"/>
      <c r="AX32" s="516"/>
      <c r="AY32" s="516">
        <f t="shared" si="4"/>
        <v>0</v>
      </c>
      <c r="AZ32" s="560">
        <v>0</v>
      </c>
      <c r="BA32" s="516"/>
      <c r="BB32" s="516"/>
      <c r="BC32" s="516"/>
      <c r="BD32" s="516"/>
      <c r="BE32" s="516">
        <f t="shared" si="5"/>
        <v>0</v>
      </c>
      <c r="BF32" s="560">
        <v>0</v>
      </c>
      <c r="BG32" s="516">
        <v>0</v>
      </c>
      <c r="BH32" s="516">
        <v>0</v>
      </c>
      <c r="BI32" s="516"/>
      <c r="BJ32" s="516"/>
      <c r="BK32" s="516">
        <f t="shared" si="12"/>
        <v>0</v>
      </c>
      <c r="BL32" s="560">
        <v>0</v>
      </c>
      <c r="BM32" s="516">
        <v>0</v>
      </c>
      <c r="BN32" s="1406">
        <v>0</v>
      </c>
      <c r="BO32" s="1406">
        <v>0</v>
      </c>
      <c r="BP32" s="1406">
        <v>0</v>
      </c>
      <c r="BQ32" s="516">
        <f>BM32+BN32+BO32+BP32</f>
        <v>0</v>
      </c>
      <c r="BR32" s="560"/>
      <c r="BS32" s="2014">
        <v>0</v>
      </c>
      <c r="BT32" s="2014">
        <v>0</v>
      </c>
      <c r="BU32" s="2014"/>
      <c r="BV32" s="2014"/>
      <c r="BW32" s="516">
        <f>BS32+BT32+BU32+BV32</f>
        <v>0</v>
      </c>
      <c r="BX32" s="560"/>
      <c r="BY32" s="2014">
        <v>0</v>
      </c>
      <c r="BZ32" s="2014">
        <v>0</v>
      </c>
      <c r="CA32" s="2014"/>
      <c r="CB32" s="2014"/>
      <c r="CC32" s="517">
        <f>BY32+BZ32+CA32+CB32</f>
        <v>0</v>
      </c>
      <c r="CD32" s="580">
        <f t="shared" si="6"/>
        <v>0</v>
      </c>
      <c r="CE32" s="581">
        <f t="shared" si="9"/>
        <v>0</v>
      </c>
      <c r="CF32" s="581">
        <f t="shared" si="9"/>
        <v>0</v>
      </c>
      <c r="CG32" s="581">
        <f t="shared" si="9"/>
        <v>0</v>
      </c>
      <c r="CH32" s="581">
        <f t="shared" si="9"/>
        <v>0</v>
      </c>
      <c r="CI32" s="581">
        <f t="shared" si="9"/>
        <v>0</v>
      </c>
      <c r="CJ32" s="1363" t="e">
        <f t="shared" si="10"/>
        <v>#DIV/0!</v>
      </c>
    </row>
    <row r="33" spans="1:88" ht="27" thickBot="1">
      <c r="A33" s="2454"/>
      <c r="B33" s="713" t="s">
        <v>955</v>
      </c>
      <c r="C33" s="515" t="s">
        <v>395</v>
      </c>
      <c r="D33" s="554">
        <f>'D. ITT_All_Grants'!D101</f>
        <v>0</v>
      </c>
      <c r="E33" s="515" t="s">
        <v>337</v>
      </c>
      <c r="F33" s="554" t="s">
        <v>197</v>
      </c>
      <c r="G33" s="515" t="s">
        <v>143</v>
      </c>
      <c r="H33" s="769">
        <v>42097</v>
      </c>
      <c r="I33" s="769">
        <v>43190</v>
      </c>
      <c r="J33" s="777" t="e">
        <f>I33-F17</f>
        <v>#VALUE!</v>
      </c>
      <c r="K33" s="771"/>
      <c r="L33" s="735" t="s">
        <v>637</v>
      </c>
      <c r="M33" s="783"/>
      <c r="N33" s="783"/>
      <c r="O33" s="783"/>
      <c r="P33" s="783"/>
      <c r="Q33" s="773">
        <f t="shared" si="0"/>
        <v>0</v>
      </c>
      <c r="R33" s="773">
        <f t="shared" si="1"/>
        <v>0</v>
      </c>
      <c r="S33" s="774">
        <f t="shared" si="7"/>
        <v>0</v>
      </c>
      <c r="T33" s="781"/>
      <c r="U33" s="785"/>
      <c r="V33" s="516"/>
      <c r="W33" s="516"/>
      <c r="X33" s="516"/>
      <c r="Y33" s="516"/>
      <c r="Z33" s="559">
        <f t="shared" si="11"/>
        <v>0</v>
      </c>
      <c r="AA33" s="556"/>
      <c r="AB33" s="560"/>
      <c r="AC33" s="516"/>
      <c r="AD33" s="516"/>
      <c r="AE33" s="516"/>
      <c r="AF33" s="516"/>
      <c r="AG33" s="516">
        <f t="shared" si="8"/>
        <v>0</v>
      </c>
      <c r="AH33" s="560"/>
      <c r="AI33" s="516"/>
      <c r="AJ33" s="516"/>
      <c r="AK33" s="516"/>
      <c r="AL33" s="516"/>
      <c r="AM33" s="516">
        <f t="shared" si="2"/>
        <v>0</v>
      </c>
      <c r="AN33" s="560"/>
      <c r="AO33" s="516"/>
      <c r="AP33" s="516"/>
      <c r="AQ33" s="516"/>
      <c r="AR33" s="516"/>
      <c r="AS33" s="516">
        <f t="shared" si="3"/>
        <v>0</v>
      </c>
      <c r="AT33" s="560">
        <v>0</v>
      </c>
      <c r="AU33" s="516"/>
      <c r="AV33" s="516"/>
      <c r="AW33" s="516"/>
      <c r="AX33" s="516"/>
      <c r="AY33" s="516">
        <f t="shared" si="4"/>
        <v>0</v>
      </c>
      <c r="AZ33" s="560">
        <v>0</v>
      </c>
      <c r="BA33" s="516">
        <v>0</v>
      </c>
      <c r="BB33" s="516">
        <v>0</v>
      </c>
      <c r="BC33" s="516"/>
      <c r="BD33" s="516"/>
      <c r="BE33" s="516">
        <f t="shared" si="5"/>
        <v>0</v>
      </c>
      <c r="BF33" s="560">
        <v>0</v>
      </c>
      <c r="BG33" s="516">
        <v>0</v>
      </c>
      <c r="BH33" s="516">
        <v>0</v>
      </c>
      <c r="BI33" s="516"/>
      <c r="BJ33" s="516"/>
      <c r="BK33" s="516">
        <f t="shared" si="12"/>
        <v>0</v>
      </c>
      <c r="BL33" s="560">
        <v>0</v>
      </c>
      <c r="BM33" s="516">
        <v>0</v>
      </c>
      <c r="BN33" s="1406">
        <v>0</v>
      </c>
      <c r="BO33" s="1406">
        <v>0</v>
      </c>
      <c r="BP33" s="1406">
        <v>0</v>
      </c>
      <c r="BQ33" s="516">
        <f>BM33+BN33+BO33+BP33</f>
        <v>0</v>
      </c>
      <c r="BR33" s="560"/>
      <c r="BS33" s="2014">
        <v>0</v>
      </c>
      <c r="BT33" s="2014">
        <v>0</v>
      </c>
      <c r="BU33" s="2014"/>
      <c r="BV33" s="2014"/>
      <c r="BW33" s="516">
        <f>BS33+BT33+BU33+BV33</f>
        <v>0</v>
      </c>
      <c r="BX33" s="560"/>
      <c r="BY33" s="2014">
        <v>0</v>
      </c>
      <c r="BZ33" s="2014">
        <v>0</v>
      </c>
      <c r="CA33" s="2014"/>
      <c r="CB33" s="2014"/>
      <c r="CC33" s="517">
        <f>BY33+BZ33+CA33+CB33</f>
        <v>0</v>
      </c>
      <c r="CD33" s="580">
        <f t="shared" si="6"/>
        <v>0</v>
      </c>
      <c r="CE33" s="581">
        <f t="shared" si="9"/>
        <v>0</v>
      </c>
      <c r="CF33" s="581">
        <f t="shared" si="9"/>
        <v>0</v>
      </c>
      <c r="CG33" s="581">
        <f t="shared" si="9"/>
        <v>0</v>
      </c>
      <c r="CH33" s="581">
        <f t="shared" si="9"/>
        <v>0</v>
      </c>
      <c r="CI33" s="581">
        <f t="shared" si="9"/>
        <v>0</v>
      </c>
      <c r="CJ33" s="1363" t="e">
        <f t="shared" si="10"/>
        <v>#DIV/0!</v>
      </c>
    </row>
    <row r="34" spans="1:88" ht="27" thickBot="1">
      <c r="A34" s="2456"/>
      <c r="B34" s="836" t="s">
        <v>401</v>
      </c>
      <c r="C34" s="515" t="s">
        <v>395</v>
      </c>
      <c r="D34" s="554">
        <f>'D. ITT_All_Grants'!D97</f>
        <v>0</v>
      </c>
      <c r="E34" s="515" t="s">
        <v>337</v>
      </c>
      <c r="F34" s="554" t="s">
        <v>197</v>
      </c>
      <c r="G34" s="515" t="s">
        <v>143</v>
      </c>
      <c r="H34" s="769">
        <v>42096</v>
      </c>
      <c r="I34" s="769">
        <v>43190</v>
      </c>
      <c r="J34" s="777">
        <f>I34-F13</f>
        <v>43190</v>
      </c>
      <c r="K34" s="771"/>
      <c r="L34" s="735" t="s">
        <v>641</v>
      </c>
      <c r="M34" s="783"/>
      <c r="N34" s="783">
        <v>15</v>
      </c>
      <c r="O34" s="783"/>
      <c r="P34" s="783"/>
      <c r="Q34" s="773">
        <f t="shared" si="0"/>
        <v>15</v>
      </c>
      <c r="R34" s="773">
        <f t="shared" ref="R34:R74" si="38">M34+P34</f>
        <v>0</v>
      </c>
      <c r="S34" s="774">
        <f t="shared" ref="S34:S74" si="39">Q34+R34</f>
        <v>15</v>
      </c>
      <c r="T34" s="781"/>
      <c r="U34" s="837"/>
      <c r="V34" s="516">
        <v>0</v>
      </c>
      <c r="W34" s="516">
        <v>0</v>
      </c>
      <c r="X34" s="516">
        <v>0</v>
      </c>
      <c r="Y34" s="516">
        <v>0</v>
      </c>
      <c r="Z34" s="559">
        <f t="shared" ref="Z34:Z73" si="40">(V34+W34)</f>
        <v>0</v>
      </c>
      <c r="AA34" s="556"/>
      <c r="AB34" s="560">
        <v>30</v>
      </c>
      <c r="AC34" s="516">
        <v>6</v>
      </c>
      <c r="AD34" s="516">
        <v>21</v>
      </c>
      <c r="AE34" s="516"/>
      <c r="AF34" s="516"/>
      <c r="AG34" s="516">
        <f t="shared" ref="AG34:AG69" si="41">AC34+AD34+AE34+AF34</f>
        <v>27</v>
      </c>
      <c r="AH34" s="560">
        <v>3</v>
      </c>
      <c r="AI34" s="1406">
        <v>0</v>
      </c>
      <c r="AJ34" s="1406">
        <v>0</v>
      </c>
      <c r="AK34" s="1406">
        <v>0</v>
      </c>
      <c r="AL34" s="1406">
        <v>0</v>
      </c>
      <c r="AM34" s="1406">
        <f t="shared" si="2"/>
        <v>0</v>
      </c>
      <c r="AN34" s="560">
        <v>3</v>
      </c>
      <c r="AO34" s="516">
        <v>1</v>
      </c>
      <c r="AP34" s="516">
        <v>3</v>
      </c>
      <c r="AQ34" s="516"/>
      <c r="AR34" s="516"/>
      <c r="AS34" s="516">
        <v>4</v>
      </c>
      <c r="AT34" s="560">
        <v>0</v>
      </c>
      <c r="AU34" s="516"/>
      <c r="AV34" s="516"/>
      <c r="AW34" s="516"/>
      <c r="AX34" s="516"/>
      <c r="AY34" s="516">
        <f t="shared" si="4"/>
        <v>0</v>
      </c>
      <c r="AZ34" s="560">
        <v>0</v>
      </c>
      <c r="BA34" s="516">
        <v>0</v>
      </c>
      <c r="BB34" s="516">
        <v>0</v>
      </c>
      <c r="BC34" s="516"/>
      <c r="BD34" s="516"/>
      <c r="BE34" s="516">
        <f t="shared" si="5"/>
        <v>0</v>
      </c>
      <c r="BF34" s="560">
        <v>0</v>
      </c>
      <c r="BG34" s="516">
        <f ca="1">BG34:BG475</f>
        <v>0</v>
      </c>
      <c r="BH34" s="516">
        <v>0</v>
      </c>
      <c r="BI34" s="516"/>
      <c r="BJ34" s="516"/>
      <c r="BK34" s="516">
        <f t="shared" ca="1" si="12"/>
        <v>0</v>
      </c>
      <c r="BL34" s="560">
        <v>4</v>
      </c>
      <c r="BM34" s="516">
        <v>1</v>
      </c>
      <c r="BN34" s="516">
        <v>1</v>
      </c>
      <c r="BO34" s="516">
        <v>0</v>
      </c>
      <c r="BP34" s="516">
        <v>0</v>
      </c>
      <c r="BQ34" s="516">
        <f t="shared" ref="BQ34:BQ74" si="42">BM34+BN34+BO34+BP34</f>
        <v>2</v>
      </c>
      <c r="BR34" s="560"/>
      <c r="BS34" s="2014">
        <v>0</v>
      </c>
      <c r="BT34" s="2014">
        <v>0</v>
      </c>
      <c r="BU34" s="2014"/>
      <c r="BV34" s="2014"/>
      <c r="BW34" s="516">
        <f t="shared" ref="BW34:BW74" si="43">BS34+BT34+BU34+BV34</f>
        <v>0</v>
      </c>
      <c r="BX34" s="560"/>
      <c r="BY34" s="2014">
        <v>2</v>
      </c>
      <c r="BZ34" s="2014">
        <v>8</v>
      </c>
      <c r="CA34" s="2014"/>
      <c r="CB34" s="2014"/>
      <c r="CC34" s="517">
        <f t="shared" ref="CC34:CC74" si="44">BY34+BZ34+CA34+CB34</f>
        <v>10</v>
      </c>
      <c r="CD34" s="580">
        <f t="shared" si="6"/>
        <v>15</v>
      </c>
      <c r="CE34" s="581">
        <f t="shared" ca="1" si="9"/>
        <v>8</v>
      </c>
      <c r="CF34" s="581">
        <f t="shared" si="9"/>
        <v>33</v>
      </c>
      <c r="CG34" s="581">
        <f t="shared" si="9"/>
        <v>0</v>
      </c>
      <c r="CH34" s="581">
        <f t="shared" si="9"/>
        <v>0</v>
      </c>
      <c r="CI34" s="581">
        <f t="shared" ca="1" si="9"/>
        <v>33</v>
      </c>
      <c r="CJ34" s="1361">
        <f t="shared" ca="1" si="10"/>
        <v>2.2000000000000002</v>
      </c>
    </row>
    <row r="35" spans="1:88" ht="27" thickBot="1">
      <c r="A35" s="2456"/>
      <c r="B35" s="836" t="s">
        <v>402</v>
      </c>
      <c r="C35" s="515" t="s">
        <v>395</v>
      </c>
      <c r="D35" s="554">
        <f>'D. ITT_All_Grants'!D98</f>
        <v>0</v>
      </c>
      <c r="E35" s="515" t="s">
        <v>337</v>
      </c>
      <c r="F35" s="554" t="s">
        <v>197</v>
      </c>
      <c r="G35" s="515" t="s">
        <v>143</v>
      </c>
      <c r="H35" s="769">
        <v>42097</v>
      </c>
      <c r="I35" s="769">
        <v>43190</v>
      </c>
      <c r="J35" s="777" t="e">
        <f>I35-F14</f>
        <v>#VALUE!</v>
      </c>
      <c r="K35" s="771"/>
      <c r="L35" s="735" t="s">
        <v>637</v>
      </c>
      <c r="M35" s="783"/>
      <c r="N35" s="783"/>
      <c r="O35" s="783"/>
      <c r="P35" s="783"/>
      <c r="Q35" s="773">
        <f t="shared" si="0"/>
        <v>0</v>
      </c>
      <c r="R35" s="773">
        <f t="shared" si="38"/>
        <v>0</v>
      </c>
      <c r="S35" s="774">
        <f t="shared" si="39"/>
        <v>0</v>
      </c>
      <c r="T35" s="781"/>
      <c r="U35" s="785"/>
      <c r="V35" s="516">
        <v>0</v>
      </c>
      <c r="W35" s="516">
        <v>0</v>
      </c>
      <c r="X35" s="516">
        <v>0</v>
      </c>
      <c r="Y35" s="516">
        <v>0</v>
      </c>
      <c r="Z35" s="559">
        <f t="shared" si="40"/>
        <v>0</v>
      </c>
      <c r="AA35" s="556"/>
      <c r="AB35" s="560">
        <v>26</v>
      </c>
      <c r="AC35" s="516">
        <v>2</v>
      </c>
      <c r="AD35" s="516">
        <v>1</v>
      </c>
      <c r="AE35" s="516"/>
      <c r="AF35" s="516"/>
      <c r="AG35" s="516">
        <f t="shared" si="41"/>
        <v>3</v>
      </c>
      <c r="AH35" s="560">
        <v>26</v>
      </c>
      <c r="AI35" s="1406">
        <v>0</v>
      </c>
      <c r="AJ35" s="1406">
        <v>0</v>
      </c>
      <c r="AK35" s="1406">
        <v>0</v>
      </c>
      <c r="AL35" s="1406">
        <v>0</v>
      </c>
      <c r="AM35" s="1406">
        <f t="shared" si="2"/>
        <v>0</v>
      </c>
      <c r="AN35" s="560">
        <v>26</v>
      </c>
      <c r="AO35" s="516"/>
      <c r="AP35" s="516"/>
      <c r="AQ35" s="516"/>
      <c r="AR35" s="516"/>
      <c r="AS35" s="516">
        <f t="shared" ref="AS35:AS74" si="45">AO35+AP35+AQ35+AR35</f>
        <v>0</v>
      </c>
      <c r="AT35" s="560">
        <v>4</v>
      </c>
      <c r="AU35" s="516"/>
      <c r="AV35" s="516"/>
      <c r="AW35" s="516"/>
      <c r="AX35" s="516"/>
      <c r="AY35" s="516">
        <f t="shared" si="4"/>
        <v>0</v>
      </c>
      <c r="AZ35" s="560">
        <v>4</v>
      </c>
      <c r="BA35" s="516">
        <v>0</v>
      </c>
      <c r="BB35" s="516">
        <v>0</v>
      </c>
      <c r="BC35" s="516"/>
      <c r="BD35" s="516"/>
      <c r="BE35" s="516">
        <f t="shared" si="5"/>
        <v>0</v>
      </c>
      <c r="BF35" s="560">
        <v>4</v>
      </c>
      <c r="BG35" s="516">
        <v>33</v>
      </c>
      <c r="BH35" s="516">
        <v>50</v>
      </c>
      <c r="BI35" s="516"/>
      <c r="BJ35" s="516"/>
      <c r="BK35" s="516">
        <f t="shared" si="12"/>
        <v>83</v>
      </c>
      <c r="BL35" s="560">
        <v>5</v>
      </c>
      <c r="BM35" s="516"/>
      <c r="BN35" s="516"/>
      <c r="BO35" s="516"/>
      <c r="BP35" s="516"/>
      <c r="BQ35" s="516">
        <v>5</v>
      </c>
      <c r="BR35" s="560"/>
      <c r="BS35" s="2014">
        <v>0</v>
      </c>
      <c r="BT35" s="2014">
        <v>0</v>
      </c>
      <c r="BU35" s="2014"/>
      <c r="BV35" s="2014"/>
      <c r="BW35" s="516">
        <f t="shared" si="43"/>
        <v>0</v>
      </c>
      <c r="BX35" s="560"/>
      <c r="BY35" s="2014">
        <v>0</v>
      </c>
      <c r="BZ35" s="2014">
        <v>0</v>
      </c>
      <c r="CA35" s="2014"/>
      <c r="CB35" s="2014"/>
      <c r="CC35" s="517">
        <f t="shared" si="44"/>
        <v>0</v>
      </c>
      <c r="CD35" s="580">
        <f t="shared" si="6"/>
        <v>0</v>
      </c>
      <c r="CE35" s="581">
        <f t="shared" si="9"/>
        <v>35</v>
      </c>
      <c r="CF35" s="581">
        <f t="shared" si="9"/>
        <v>51</v>
      </c>
      <c r="CG35" s="581">
        <f t="shared" si="9"/>
        <v>0</v>
      </c>
      <c r="CH35" s="581">
        <f t="shared" si="9"/>
        <v>0</v>
      </c>
      <c r="CI35" s="581">
        <f t="shared" si="9"/>
        <v>91</v>
      </c>
      <c r="CJ35" s="1363" t="e">
        <f t="shared" si="10"/>
        <v>#DIV/0!</v>
      </c>
    </row>
    <row r="36" spans="1:88" ht="27" thickBot="1">
      <c r="A36" s="2456"/>
      <c r="B36" s="836" t="s">
        <v>666</v>
      </c>
      <c r="C36" s="515" t="s">
        <v>395</v>
      </c>
      <c r="D36" s="554">
        <f>'D. ITT_All_Grants'!D99</f>
        <v>0</v>
      </c>
      <c r="E36" s="515" t="s">
        <v>337</v>
      </c>
      <c r="F36" s="554" t="s">
        <v>197</v>
      </c>
      <c r="G36" s="515" t="s">
        <v>143</v>
      </c>
      <c r="H36" s="769">
        <v>42098</v>
      </c>
      <c r="I36" s="769">
        <v>43190</v>
      </c>
      <c r="J36" s="777" t="e">
        <f>I36-F15</f>
        <v>#VALUE!</v>
      </c>
      <c r="K36" s="771"/>
      <c r="L36" s="735" t="s">
        <v>637</v>
      </c>
      <c r="M36" s="783"/>
      <c r="N36" s="783"/>
      <c r="O36" s="783"/>
      <c r="P36" s="783"/>
      <c r="Q36" s="773">
        <f t="shared" si="0"/>
        <v>0</v>
      </c>
      <c r="R36" s="773">
        <f>M36+P36</f>
        <v>0</v>
      </c>
      <c r="S36" s="774">
        <f>Q36+R36</f>
        <v>0</v>
      </c>
      <c r="T36" s="781"/>
      <c r="U36" s="785">
        <v>1251</v>
      </c>
      <c r="V36" s="516">
        <v>2999</v>
      </c>
      <c r="W36" s="516">
        <v>2932</v>
      </c>
      <c r="X36" s="516">
        <v>0</v>
      </c>
      <c r="Y36" s="516">
        <v>0</v>
      </c>
      <c r="Z36" s="559">
        <f t="shared" si="40"/>
        <v>5931</v>
      </c>
      <c r="AA36" s="556"/>
      <c r="AB36" s="560">
        <v>26</v>
      </c>
      <c r="AC36" s="516">
        <v>2</v>
      </c>
      <c r="AD36" s="516">
        <v>1</v>
      </c>
      <c r="AE36" s="516"/>
      <c r="AF36" s="516"/>
      <c r="AG36" s="516">
        <f>AC36+AD36+AE36+AF36</f>
        <v>3</v>
      </c>
      <c r="AH36" s="560">
        <v>26</v>
      </c>
      <c r="AI36" s="516">
        <v>14</v>
      </c>
      <c r="AJ36" s="516">
        <v>16</v>
      </c>
      <c r="AK36" s="516"/>
      <c r="AL36" s="516"/>
      <c r="AM36" s="516">
        <f t="shared" si="2"/>
        <v>30</v>
      </c>
      <c r="AN36" s="560">
        <v>26</v>
      </c>
      <c r="AO36" s="516"/>
      <c r="AP36" s="516"/>
      <c r="AQ36" s="516"/>
      <c r="AR36" s="516"/>
      <c r="AS36" s="516">
        <f>AO36+AP36+AQ36+AR36</f>
        <v>0</v>
      </c>
      <c r="AT36" s="560">
        <v>1674</v>
      </c>
      <c r="AU36" s="516">
        <v>12</v>
      </c>
      <c r="AV36" s="516">
        <v>25</v>
      </c>
      <c r="AW36" s="516"/>
      <c r="AX36" s="516"/>
      <c r="AY36" s="516">
        <f t="shared" si="4"/>
        <v>37</v>
      </c>
      <c r="AZ36" s="560">
        <v>1674</v>
      </c>
      <c r="BA36" s="516">
        <v>36</v>
      </c>
      <c r="BB36" s="516">
        <v>36</v>
      </c>
      <c r="BC36" s="516"/>
      <c r="BD36" s="516"/>
      <c r="BE36" s="516">
        <f t="shared" si="5"/>
        <v>72</v>
      </c>
      <c r="BF36" s="560">
        <v>1674</v>
      </c>
      <c r="BG36" s="516">
        <v>340</v>
      </c>
      <c r="BH36" s="516">
        <v>242</v>
      </c>
      <c r="BI36" s="516"/>
      <c r="BJ36" s="516"/>
      <c r="BK36" s="516">
        <f t="shared" si="12"/>
        <v>582</v>
      </c>
      <c r="BL36" s="560">
        <v>177</v>
      </c>
      <c r="BM36" s="516">
        <v>0</v>
      </c>
      <c r="BN36" s="1406">
        <v>0</v>
      </c>
      <c r="BO36" s="1406">
        <v>0</v>
      </c>
      <c r="BP36" s="1406">
        <v>0</v>
      </c>
      <c r="BQ36" s="516">
        <f t="shared" si="42"/>
        <v>0</v>
      </c>
      <c r="BR36" s="560"/>
      <c r="BS36" s="2014">
        <v>0</v>
      </c>
      <c r="BT36" s="2014">
        <v>0</v>
      </c>
      <c r="BU36" s="2014"/>
      <c r="BV36" s="2014"/>
      <c r="BW36" s="516">
        <f t="shared" si="43"/>
        <v>0</v>
      </c>
      <c r="BX36" s="560"/>
      <c r="BY36" s="2014">
        <v>235</v>
      </c>
      <c r="BZ36" s="2014">
        <v>101</v>
      </c>
      <c r="CA36" s="2014"/>
      <c r="CB36" s="2014"/>
      <c r="CC36" s="517">
        <f t="shared" si="44"/>
        <v>336</v>
      </c>
      <c r="CD36" s="580">
        <f t="shared" si="6"/>
        <v>0</v>
      </c>
      <c r="CE36" s="581">
        <f t="shared" si="9"/>
        <v>3638</v>
      </c>
      <c r="CF36" s="581">
        <f t="shared" si="9"/>
        <v>3353</v>
      </c>
      <c r="CG36" s="581">
        <f t="shared" si="9"/>
        <v>0</v>
      </c>
      <c r="CH36" s="581">
        <f t="shared" si="9"/>
        <v>0</v>
      </c>
      <c r="CI36" s="581">
        <f t="shared" si="9"/>
        <v>6991</v>
      </c>
      <c r="CJ36" s="1363" t="e">
        <f t="shared" si="10"/>
        <v>#DIV/0!</v>
      </c>
    </row>
    <row r="37" spans="1:88" ht="27" thickBot="1">
      <c r="A37" s="2456"/>
      <c r="B37" s="836" t="s">
        <v>403</v>
      </c>
      <c r="C37" s="515" t="s">
        <v>395</v>
      </c>
      <c r="D37" s="554">
        <f>'D. ITT_All_Grants'!D100</f>
        <v>0</v>
      </c>
      <c r="E37" s="515" t="s">
        <v>337</v>
      </c>
      <c r="F37" s="554" t="s">
        <v>197</v>
      </c>
      <c r="G37" s="515" t="s">
        <v>143</v>
      </c>
      <c r="H37" s="769">
        <v>42099</v>
      </c>
      <c r="I37" s="769">
        <v>43190</v>
      </c>
      <c r="J37" s="777" t="e">
        <f>I37-#REF!</f>
        <v>#REF!</v>
      </c>
      <c r="K37" s="771"/>
      <c r="L37" s="735" t="s">
        <v>637</v>
      </c>
      <c r="M37" s="783"/>
      <c r="N37" s="783"/>
      <c r="O37" s="783"/>
      <c r="P37" s="783"/>
      <c r="Q37" s="773">
        <f t="shared" si="0"/>
        <v>0</v>
      </c>
      <c r="R37" s="773">
        <f t="shared" si="38"/>
        <v>0</v>
      </c>
      <c r="S37" s="774">
        <f t="shared" si="39"/>
        <v>0</v>
      </c>
      <c r="T37" s="781"/>
      <c r="U37" s="785">
        <v>16</v>
      </c>
      <c r="V37" s="516"/>
      <c r="W37" s="516"/>
      <c r="X37" s="516">
        <v>0</v>
      </c>
      <c r="Y37" s="516">
        <v>0</v>
      </c>
      <c r="Z37" s="559">
        <v>6</v>
      </c>
      <c r="AA37" s="556"/>
      <c r="AB37" s="560">
        <v>9</v>
      </c>
      <c r="AC37" s="516">
        <v>2</v>
      </c>
      <c r="AD37" s="516">
        <v>2</v>
      </c>
      <c r="AE37" s="516"/>
      <c r="AF37" s="516"/>
      <c r="AG37" s="516">
        <f t="shared" si="41"/>
        <v>4</v>
      </c>
      <c r="AH37" s="560">
        <v>19</v>
      </c>
      <c r="AI37" s="516">
        <v>0</v>
      </c>
      <c r="AJ37" s="516"/>
      <c r="AK37" s="516"/>
      <c r="AL37" s="516"/>
      <c r="AM37" s="516">
        <f t="shared" si="2"/>
        <v>0</v>
      </c>
      <c r="AN37" s="560">
        <v>19</v>
      </c>
      <c r="AO37" s="516"/>
      <c r="AP37" s="516"/>
      <c r="AQ37" s="516"/>
      <c r="AR37" s="516"/>
      <c r="AS37" s="516">
        <f t="shared" si="45"/>
        <v>0</v>
      </c>
      <c r="AT37" s="560">
        <v>140</v>
      </c>
      <c r="AU37" s="516"/>
      <c r="AV37" s="516"/>
      <c r="AW37" s="516"/>
      <c r="AX37" s="516"/>
      <c r="AY37" s="516">
        <f t="shared" si="4"/>
        <v>0</v>
      </c>
      <c r="AZ37" s="560">
        <v>1</v>
      </c>
      <c r="BA37" s="516">
        <v>0</v>
      </c>
      <c r="BB37" s="516">
        <v>0</v>
      </c>
      <c r="BC37" s="516"/>
      <c r="BD37" s="516"/>
      <c r="BE37" s="516">
        <v>1</v>
      </c>
      <c r="BF37" s="560">
        <v>140</v>
      </c>
      <c r="BG37" s="516">
        <v>44</v>
      </c>
      <c r="BH37" s="516">
        <v>10</v>
      </c>
      <c r="BI37" s="516"/>
      <c r="BJ37" s="516"/>
      <c r="BK37" s="516">
        <f t="shared" si="12"/>
        <v>54</v>
      </c>
      <c r="BL37" s="560">
        <v>2</v>
      </c>
      <c r="BM37" s="516">
        <v>0</v>
      </c>
      <c r="BN37" s="1406">
        <v>0</v>
      </c>
      <c r="BO37" s="1406">
        <v>0</v>
      </c>
      <c r="BP37" s="1406">
        <v>0</v>
      </c>
      <c r="BQ37" s="516">
        <f t="shared" si="42"/>
        <v>0</v>
      </c>
      <c r="BR37" s="560"/>
      <c r="BS37" s="2014">
        <v>0</v>
      </c>
      <c r="BT37" s="2014">
        <v>0</v>
      </c>
      <c r="BU37" s="2014"/>
      <c r="BV37" s="2014"/>
      <c r="BW37" s="516">
        <f t="shared" si="43"/>
        <v>0</v>
      </c>
      <c r="BX37" s="560"/>
      <c r="BY37" s="2014">
        <v>0</v>
      </c>
      <c r="BZ37" s="2014">
        <v>0</v>
      </c>
      <c r="CA37" s="2014"/>
      <c r="CB37" s="2014"/>
      <c r="CC37" s="517">
        <f t="shared" si="44"/>
        <v>0</v>
      </c>
      <c r="CD37" s="580">
        <f t="shared" si="6"/>
        <v>0</v>
      </c>
      <c r="CE37" s="581">
        <f t="shared" si="9"/>
        <v>46</v>
      </c>
      <c r="CF37" s="581">
        <f t="shared" si="9"/>
        <v>12</v>
      </c>
      <c r="CG37" s="581">
        <f t="shared" si="9"/>
        <v>0</v>
      </c>
      <c r="CH37" s="581">
        <f t="shared" si="9"/>
        <v>0</v>
      </c>
      <c r="CI37" s="581">
        <f t="shared" si="9"/>
        <v>65</v>
      </c>
      <c r="CJ37" s="1363" t="e">
        <f t="shared" si="10"/>
        <v>#DIV/0!</v>
      </c>
    </row>
    <row r="38" spans="1:88" ht="31.5" customHeight="1" thickBot="1">
      <c r="A38" s="2456"/>
      <c r="B38" s="836" t="s">
        <v>404</v>
      </c>
      <c r="C38" s="515" t="s">
        <v>395</v>
      </c>
      <c r="D38" s="554">
        <f>'D. ITT_All_Grants'!D101</f>
        <v>0</v>
      </c>
      <c r="E38" s="515" t="s">
        <v>337</v>
      </c>
      <c r="F38" s="554" t="s">
        <v>197</v>
      </c>
      <c r="G38" s="515" t="s">
        <v>143</v>
      </c>
      <c r="H38" s="769">
        <v>42100</v>
      </c>
      <c r="I38" s="769">
        <v>43190</v>
      </c>
      <c r="J38" s="777" t="e">
        <f t="shared" ref="J38:J74" si="46">I38-F34</f>
        <v>#VALUE!</v>
      </c>
      <c r="K38" s="771"/>
      <c r="L38" s="735" t="s">
        <v>641</v>
      </c>
      <c r="M38" s="783"/>
      <c r="N38" s="783">
        <v>540</v>
      </c>
      <c r="O38" s="783"/>
      <c r="P38" s="783"/>
      <c r="Q38" s="773">
        <f t="shared" si="0"/>
        <v>540</v>
      </c>
      <c r="R38" s="773">
        <f t="shared" si="38"/>
        <v>0</v>
      </c>
      <c r="S38" s="774">
        <f t="shared" si="39"/>
        <v>540</v>
      </c>
      <c r="T38" s="781"/>
      <c r="U38" s="785">
        <v>1251</v>
      </c>
      <c r="V38" s="1709">
        <v>922</v>
      </c>
      <c r="W38" s="1709">
        <v>785</v>
      </c>
      <c r="X38" s="516">
        <v>0</v>
      </c>
      <c r="Y38" s="516">
        <v>0</v>
      </c>
      <c r="Z38" s="559">
        <f t="shared" si="40"/>
        <v>1707</v>
      </c>
      <c r="AA38" s="556"/>
      <c r="AB38" s="560">
        <v>684</v>
      </c>
      <c r="AC38" s="516">
        <v>284</v>
      </c>
      <c r="AD38" s="516">
        <v>246</v>
      </c>
      <c r="AE38" s="516"/>
      <c r="AF38" s="516"/>
      <c r="AG38" s="516">
        <f t="shared" si="41"/>
        <v>530</v>
      </c>
      <c r="AH38" s="560">
        <v>60</v>
      </c>
      <c r="AI38" s="516">
        <v>22</v>
      </c>
      <c r="AJ38" s="516">
        <v>2</v>
      </c>
      <c r="AK38" s="516"/>
      <c r="AL38" s="516"/>
      <c r="AM38" s="516">
        <f t="shared" si="2"/>
        <v>24</v>
      </c>
      <c r="AN38" s="560">
        <v>60</v>
      </c>
      <c r="AO38" s="516">
        <v>52</v>
      </c>
      <c r="AP38" s="516">
        <v>8</v>
      </c>
      <c r="AQ38" s="516"/>
      <c r="AR38" s="516"/>
      <c r="AS38" s="516">
        <f t="shared" si="45"/>
        <v>60</v>
      </c>
      <c r="AT38" s="560">
        <v>317</v>
      </c>
      <c r="AU38" s="516"/>
      <c r="AV38" s="516"/>
      <c r="AW38" s="516"/>
      <c r="AX38" s="516"/>
      <c r="AY38" s="516">
        <f t="shared" si="4"/>
        <v>0</v>
      </c>
      <c r="AZ38" s="560">
        <v>317</v>
      </c>
      <c r="BA38" s="516">
        <v>9</v>
      </c>
      <c r="BB38" s="516">
        <v>16</v>
      </c>
      <c r="BC38" s="516"/>
      <c r="BD38" s="516"/>
      <c r="BE38" s="516">
        <f t="shared" si="5"/>
        <v>25</v>
      </c>
      <c r="BF38" s="560">
        <v>317</v>
      </c>
      <c r="BG38" s="516">
        <v>42</v>
      </c>
      <c r="BH38" s="516">
        <v>18</v>
      </c>
      <c r="BI38" s="516"/>
      <c r="BJ38" s="516"/>
      <c r="BK38" s="516">
        <f t="shared" si="12"/>
        <v>60</v>
      </c>
      <c r="BL38" s="560">
        <v>177</v>
      </c>
      <c r="BM38" s="516">
        <v>49</v>
      </c>
      <c r="BN38" s="516">
        <v>79</v>
      </c>
      <c r="BO38" s="516"/>
      <c r="BP38" s="516"/>
      <c r="BQ38" s="516">
        <f t="shared" si="42"/>
        <v>128</v>
      </c>
      <c r="BR38" s="560"/>
      <c r="BS38" s="2014">
        <v>0</v>
      </c>
      <c r="BT38" s="2014">
        <v>0</v>
      </c>
      <c r="BU38" s="2014"/>
      <c r="BV38" s="2014"/>
      <c r="BW38" s="516">
        <f t="shared" si="43"/>
        <v>0</v>
      </c>
      <c r="BX38" s="560"/>
      <c r="BY38" s="2014">
        <v>198</v>
      </c>
      <c r="BZ38" s="2014">
        <v>85</v>
      </c>
      <c r="CA38" s="2014"/>
      <c r="CB38" s="2014"/>
      <c r="CC38" s="517">
        <f t="shared" si="44"/>
        <v>283</v>
      </c>
      <c r="CD38" s="580">
        <f t="shared" si="6"/>
        <v>540</v>
      </c>
      <c r="CE38" s="581">
        <f t="shared" si="9"/>
        <v>1578</v>
      </c>
      <c r="CF38" s="581">
        <f t="shared" si="9"/>
        <v>1239</v>
      </c>
      <c r="CG38" s="581">
        <f t="shared" si="9"/>
        <v>0</v>
      </c>
      <c r="CH38" s="581">
        <f t="shared" si="9"/>
        <v>0</v>
      </c>
      <c r="CI38" s="581">
        <f t="shared" si="9"/>
        <v>2817</v>
      </c>
      <c r="CJ38" s="1361">
        <f t="shared" si="10"/>
        <v>5.2166666666666668</v>
      </c>
    </row>
    <row r="39" spans="1:88" ht="27" thickBot="1">
      <c r="A39" s="2456"/>
      <c r="B39" s="819" t="s">
        <v>405</v>
      </c>
      <c r="C39" s="515" t="s">
        <v>395</v>
      </c>
      <c r="D39" s="554">
        <f>'D. ITT_All_Grants'!D102</f>
        <v>0</v>
      </c>
      <c r="E39" s="515" t="s">
        <v>337</v>
      </c>
      <c r="F39" s="554" t="s">
        <v>197</v>
      </c>
      <c r="G39" s="515" t="s">
        <v>143</v>
      </c>
      <c r="H39" s="769">
        <v>42101</v>
      </c>
      <c r="I39" s="769">
        <v>43190</v>
      </c>
      <c r="J39" s="777" t="e">
        <f>I39-F35</f>
        <v>#VALUE!</v>
      </c>
      <c r="K39" s="771"/>
      <c r="L39" s="735" t="s">
        <v>641</v>
      </c>
      <c r="M39" s="783"/>
      <c r="N39" s="783">
        <v>11</v>
      </c>
      <c r="O39" s="783"/>
      <c r="P39" s="783"/>
      <c r="Q39" s="773">
        <f t="shared" si="0"/>
        <v>11</v>
      </c>
      <c r="R39" s="773">
        <f t="shared" si="38"/>
        <v>0</v>
      </c>
      <c r="S39" s="774">
        <f t="shared" si="39"/>
        <v>11</v>
      </c>
      <c r="T39" s="781"/>
      <c r="U39" s="825">
        <v>45</v>
      </c>
      <c r="V39" s="1406">
        <v>0</v>
      </c>
      <c r="W39" s="1406">
        <v>0</v>
      </c>
      <c r="X39" s="1406">
        <v>0</v>
      </c>
      <c r="Y39" s="1406">
        <v>0</v>
      </c>
      <c r="Z39" s="1710">
        <f t="shared" si="40"/>
        <v>0</v>
      </c>
      <c r="AA39" s="556"/>
      <c r="AB39" s="558">
        <v>28</v>
      </c>
      <c r="AC39" s="516">
        <v>0</v>
      </c>
      <c r="AD39" s="516">
        <v>0</v>
      </c>
      <c r="AE39" s="516"/>
      <c r="AF39" s="516"/>
      <c r="AG39" s="516">
        <f t="shared" si="41"/>
        <v>0</v>
      </c>
      <c r="AH39" s="558">
        <v>4</v>
      </c>
      <c r="AI39" s="516">
        <v>0</v>
      </c>
      <c r="AJ39" s="516"/>
      <c r="AK39" s="516"/>
      <c r="AL39" s="516"/>
      <c r="AM39" s="516">
        <f t="shared" si="2"/>
        <v>0</v>
      </c>
      <c r="AN39" s="558">
        <v>4</v>
      </c>
      <c r="AO39" s="516"/>
      <c r="AP39" s="516"/>
      <c r="AQ39" s="516"/>
      <c r="AR39" s="516"/>
      <c r="AS39" s="516">
        <f t="shared" si="45"/>
        <v>0</v>
      </c>
      <c r="AT39" s="558">
        <v>18</v>
      </c>
      <c r="AU39" s="516"/>
      <c r="AV39" s="516"/>
      <c r="AW39" s="516"/>
      <c r="AX39" s="516"/>
      <c r="AY39" s="516">
        <f t="shared" si="4"/>
        <v>0</v>
      </c>
      <c r="AZ39" s="558">
        <v>18</v>
      </c>
      <c r="BA39" s="516"/>
      <c r="BB39" s="516"/>
      <c r="BC39" s="516"/>
      <c r="BD39" s="516"/>
      <c r="BE39" s="516"/>
      <c r="BF39" s="558">
        <v>18</v>
      </c>
      <c r="BG39" s="516">
        <v>0</v>
      </c>
      <c r="BH39" s="516">
        <v>0</v>
      </c>
      <c r="BI39" s="516"/>
      <c r="BJ39" s="516"/>
      <c r="BK39" s="516">
        <f t="shared" si="12"/>
        <v>0</v>
      </c>
      <c r="BL39" s="558">
        <v>10</v>
      </c>
      <c r="BM39" s="516"/>
      <c r="BN39" s="516"/>
      <c r="BO39" s="516"/>
      <c r="BP39" s="516"/>
      <c r="BQ39" s="516">
        <v>10</v>
      </c>
      <c r="BR39" s="558"/>
      <c r="BS39" s="2014">
        <v>0</v>
      </c>
      <c r="BT39" s="2014">
        <v>0</v>
      </c>
      <c r="BU39" s="2014"/>
      <c r="BV39" s="2014"/>
      <c r="BW39" s="516">
        <f t="shared" si="43"/>
        <v>0</v>
      </c>
      <c r="BX39" s="558"/>
      <c r="BY39" s="2014">
        <v>87</v>
      </c>
      <c r="BZ39" s="2014">
        <v>36</v>
      </c>
      <c r="CA39" s="2014"/>
      <c r="CB39" s="2014"/>
      <c r="CC39" s="517">
        <f t="shared" si="44"/>
        <v>123</v>
      </c>
      <c r="CD39" s="580">
        <f t="shared" si="6"/>
        <v>11</v>
      </c>
      <c r="CE39" s="581">
        <f t="shared" si="9"/>
        <v>87</v>
      </c>
      <c r="CF39" s="581">
        <f t="shared" si="9"/>
        <v>36</v>
      </c>
      <c r="CG39" s="581">
        <f t="shared" si="9"/>
        <v>0</v>
      </c>
      <c r="CH39" s="581">
        <f t="shared" si="9"/>
        <v>0</v>
      </c>
      <c r="CI39" s="581">
        <f t="shared" si="9"/>
        <v>133</v>
      </c>
      <c r="CJ39" s="1359">
        <f t="shared" si="10"/>
        <v>12.090909090909092</v>
      </c>
    </row>
    <row r="40" spans="1:88" ht="27" thickBot="1">
      <c r="A40" s="2456"/>
      <c r="B40" s="836" t="s">
        <v>406</v>
      </c>
      <c r="C40" s="515" t="s">
        <v>395</v>
      </c>
      <c r="D40" s="554">
        <f>'D. ITT_All_Grants'!D103</f>
        <v>0</v>
      </c>
      <c r="E40" s="515" t="s">
        <v>337</v>
      </c>
      <c r="F40" s="554" t="s">
        <v>197</v>
      </c>
      <c r="G40" s="515" t="s">
        <v>143</v>
      </c>
      <c r="H40" s="769">
        <v>42102</v>
      </c>
      <c r="I40" s="769">
        <v>43190</v>
      </c>
      <c r="J40" s="777" t="e">
        <f>I40-F36</f>
        <v>#VALUE!</v>
      </c>
      <c r="K40" s="771"/>
      <c r="L40" s="735" t="s">
        <v>637</v>
      </c>
      <c r="M40" s="783"/>
      <c r="N40" s="783">
        <v>1110</v>
      </c>
      <c r="O40" s="783"/>
      <c r="P40" s="783"/>
      <c r="Q40" s="773">
        <f t="shared" si="0"/>
        <v>1110</v>
      </c>
      <c r="R40" s="773">
        <f t="shared" si="38"/>
        <v>0</v>
      </c>
      <c r="S40" s="774">
        <f t="shared" si="39"/>
        <v>1110</v>
      </c>
      <c r="T40" s="781"/>
      <c r="U40" s="766">
        <v>0</v>
      </c>
      <c r="V40" s="1406">
        <v>0</v>
      </c>
      <c r="W40" s="1406">
        <v>0</v>
      </c>
      <c r="X40" s="1406">
        <v>0</v>
      </c>
      <c r="Y40" s="1406">
        <v>0</v>
      </c>
      <c r="Z40" s="1710">
        <f t="shared" si="40"/>
        <v>0</v>
      </c>
      <c r="AA40" s="556"/>
      <c r="AB40" s="555">
        <v>1850</v>
      </c>
      <c r="AC40" s="516">
        <v>0</v>
      </c>
      <c r="AD40" s="516">
        <v>0</v>
      </c>
      <c r="AE40" s="516"/>
      <c r="AF40" s="516"/>
      <c r="AG40" s="516">
        <f t="shared" si="41"/>
        <v>0</v>
      </c>
      <c r="AH40" s="555">
        <v>140</v>
      </c>
      <c r="AI40" s="516"/>
      <c r="AJ40" s="516"/>
      <c r="AK40" s="516"/>
      <c r="AL40" s="516"/>
      <c r="AM40" s="516">
        <f t="shared" si="2"/>
        <v>0</v>
      </c>
      <c r="AN40" s="555">
        <v>140</v>
      </c>
      <c r="AO40" s="516">
        <v>52</v>
      </c>
      <c r="AP40" s="516">
        <v>8</v>
      </c>
      <c r="AQ40" s="516"/>
      <c r="AR40" s="516"/>
      <c r="AS40" s="516">
        <f t="shared" si="45"/>
        <v>60</v>
      </c>
      <c r="AT40" s="555">
        <v>140</v>
      </c>
      <c r="AU40" s="516">
        <v>10</v>
      </c>
      <c r="AV40" s="516">
        <v>25</v>
      </c>
      <c r="AW40" s="516"/>
      <c r="AX40" s="516"/>
      <c r="AY40" s="516">
        <f t="shared" si="4"/>
        <v>35</v>
      </c>
      <c r="AZ40" s="555">
        <v>140</v>
      </c>
      <c r="BA40" s="516">
        <v>0</v>
      </c>
      <c r="BB40" s="516">
        <v>0</v>
      </c>
      <c r="BC40" s="516"/>
      <c r="BD40" s="516"/>
      <c r="BE40" s="516">
        <f t="shared" si="5"/>
        <v>0</v>
      </c>
      <c r="BF40" s="555">
        <v>140</v>
      </c>
      <c r="BG40" s="516">
        <v>0</v>
      </c>
      <c r="BH40" s="516">
        <v>0</v>
      </c>
      <c r="BI40" s="516"/>
      <c r="BJ40" s="516"/>
      <c r="BK40" s="516">
        <f t="shared" si="12"/>
        <v>0</v>
      </c>
      <c r="BL40" s="555">
        <v>0</v>
      </c>
      <c r="BM40" s="516">
        <v>0</v>
      </c>
      <c r="BN40" s="1406">
        <v>0</v>
      </c>
      <c r="BO40" s="1406">
        <v>0</v>
      </c>
      <c r="BP40" s="1406">
        <v>0</v>
      </c>
      <c r="BQ40" s="516">
        <f t="shared" si="42"/>
        <v>0</v>
      </c>
      <c r="BR40" s="555"/>
      <c r="BS40" s="2014">
        <v>0</v>
      </c>
      <c r="BT40" s="2014">
        <v>0</v>
      </c>
      <c r="BU40" s="2014"/>
      <c r="BV40" s="2014"/>
      <c r="BW40" s="516">
        <f t="shared" si="43"/>
        <v>0</v>
      </c>
      <c r="BX40" s="555"/>
      <c r="BY40" s="2014">
        <v>0</v>
      </c>
      <c r="BZ40" s="2014">
        <v>0</v>
      </c>
      <c r="CA40" s="2014"/>
      <c r="CB40" s="2014"/>
      <c r="CC40" s="517">
        <f t="shared" si="44"/>
        <v>0</v>
      </c>
      <c r="CD40" s="580">
        <f t="shared" si="6"/>
        <v>1110</v>
      </c>
      <c r="CE40" s="581">
        <f t="shared" si="9"/>
        <v>62</v>
      </c>
      <c r="CF40" s="581">
        <f t="shared" si="9"/>
        <v>33</v>
      </c>
      <c r="CG40" s="581">
        <f t="shared" si="9"/>
        <v>0</v>
      </c>
      <c r="CH40" s="581">
        <f t="shared" si="9"/>
        <v>0</v>
      </c>
      <c r="CI40" s="581">
        <f t="shared" si="9"/>
        <v>95</v>
      </c>
      <c r="CJ40" s="1359">
        <f t="shared" si="10"/>
        <v>8.5585585585585586E-2</v>
      </c>
    </row>
    <row r="41" spans="1:88" ht="27" thickBot="1">
      <c r="A41" s="2456"/>
      <c r="B41" s="838" t="s">
        <v>407</v>
      </c>
      <c r="C41" s="515" t="s">
        <v>395</v>
      </c>
      <c r="D41" s="554">
        <f>'D. ITT_All_Grants'!D105</f>
        <v>0</v>
      </c>
      <c r="E41" s="515" t="s">
        <v>337</v>
      </c>
      <c r="F41" s="554" t="s">
        <v>197</v>
      </c>
      <c r="G41" s="515" t="s">
        <v>143</v>
      </c>
      <c r="H41" s="769">
        <v>42104</v>
      </c>
      <c r="I41" s="769">
        <v>43190</v>
      </c>
      <c r="J41" s="777" t="e">
        <f>I41-F38</f>
        <v>#VALUE!</v>
      </c>
      <c r="K41" s="771"/>
      <c r="L41" s="735" t="s">
        <v>641</v>
      </c>
      <c r="M41" s="783"/>
      <c r="N41" s="783"/>
      <c r="O41" s="783"/>
      <c r="P41" s="783"/>
      <c r="Q41" s="773">
        <f t="shared" si="0"/>
        <v>0</v>
      </c>
      <c r="R41" s="773">
        <f t="shared" si="38"/>
        <v>0</v>
      </c>
      <c r="S41" s="774">
        <f t="shared" si="39"/>
        <v>0</v>
      </c>
      <c r="T41" s="781"/>
      <c r="U41" s="785">
        <v>2</v>
      </c>
      <c r="V41" s="1406">
        <v>0</v>
      </c>
      <c r="W41" s="1406">
        <v>0</v>
      </c>
      <c r="X41" s="1406">
        <v>0</v>
      </c>
      <c r="Y41" s="1406">
        <v>0</v>
      </c>
      <c r="Z41" s="1710">
        <f t="shared" si="40"/>
        <v>0</v>
      </c>
      <c r="AA41" s="556"/>
      <c r="AB41" s="560">
        <v>15</v>
      </c>
      <c r="AC41" s="516">
        <v>15</v>
      </c>
      <c r="AD41" s="516">
        <v>0</v>
      </c>
      <c r="AE41" s="516"/>
      <c r="AF41" s="516"/>
      <c r="AG41" s="516">
        <f t="shared" si="41"/>
        <v>15</v>
      </c>
      <c r="AH41" s="560">
        <v>2</v>
      </c>
      <c r="AI41" s="516">
        <v>19</v>
      </c>
      <c r="AJ41" s="516">
        <v>5</v>
      </c>
      <c r="AK41" s="516"/>
      <c r="AL41" s="516"/>
      <c r="AM41" s="516">
        <f t="shared" si="2"/>
        <v>24</v>
      </c>
      <c r="AN41" s="560">
        <v>2</v>
      </c>
      <c r="AO41" s="516"/>
      <c r="AP41" s="516"/>
      <c r="AQ41" s="516"/>
      <c r="AR41" s="516"/>
      <c r="AS41" s="516">
        <f t="shared" si="45"/>
        <v>0</v>
      </c>
      <c r="AT41" s="560">
        <v>2</v>
      </c>
      <c r="AU41" s="516"/>
      <c r="AV41" s="516"/>
      <c r="AW41" s="516"/>
      <c r="AX41" s="516"/>
      <c r="AY41" s="516">
        <f t="shared" si="4"/>
        <v>0</v>
      </c>
      <c r="AZ41" s="560">
        <v>2</v>
      </c>
      <c r="BA41" s="516">
        <v>0</v>
      </c>
      <c r="BB41" s="516">
        <v>0</v>
      </c>
      <c r="BC41" s="516"/>
      <c r="BD41" s="516"/>
      <c r="BE41" s="516">
        <f t="shared" si="5"/>
        <v>0</v>
      </c>
      <c r="BF41" s="560">
        <v>2</v>
      </c>
      <c r="BG41" s="516">
        <v>0</v>
      </c>
      <c r="BH41" s="516">
        <v>0</v>
      </c>
      <c r="BI41" s="516"/>
      <c r="BJ41" s="516"/>
      <c r="BK41" s="516">
        <f t="shared" si="12"/>
        <v>0</v>
      </c>
      <c r="BL41" s="555">
        <v>2</v>
      </c>
      <c r="BM41" s="516">
        <v>0</v>
      </c>
      <c r="BN41" s="1406">
        <v>0</v>
      </c>
      <c r="BO41" s="1406">
        <v>0</v>
      </c>
      <c r="BP41" s="1406">
        <v>0</v>
      </c>
      <c r="BQ41" s="516">
        <f t="shared" si="42"/>
        <v>0</v>
      </c>
      <c r="BR41" s="560"/>
      <c r="BS41" s="2014">
        <v>0</v>
      </c>
      <c r="BT41" s="2014">
        <v>0</v>
      </c>
      <c r="BU41" s="2014"/>
      <c r="BV41" s="2014"/>
      <c r="BW41" s="516">
        <f t="shared" si="43"/>
        <v>0</v>
      </c>
      <c r="BX41" s="560"/>
      <c r="BY41" s="2014">
        <v>0</v>
      </c>
      <c r="BZ41" s="2014">
        <v>0</v>
      </c>
      <c r="CA41" s="2014"/>
      <c r="CB41" s="2014"/>
      <c r="CC41" s="517">
        <f t="shared" si="44"/>
        <v>0</v>
      </c>
      <c r="CD41" s="580">
        <f t="shared" si="6"/>
        <v>0</v>
      </c>
      <c r="CE41" s="581">
        <f t="shared" si="9"/>
        <v>34</v>
      </c>
      <c r="CF41" s="581">
        <f t="shared" si="9"/>
        <v>5</v>
      </c>
      <c r="CG41" s="581">
        <f t="shared" si="9"/>
        <v>0</v>
      </c>
      <c r="CH41" s="581">
        <f t="shared" si="9"/>
        <v>0</v>
      </c>
      <c r="CI41" s="581">
        <f t="shared" si="9"/>
        <v>39</v>
      </c>
      <c r="CJ41" s="1363" t="e">
        <f t="shared" si="10"/>
        <v>#DIV/0!</v>
      </c>
    </row>
    <row r="42" spans="1:88" ht="30.75" customHeight="1" thickBot="1">
      <c r="A42" s="2456"/>
      <c r="B42" s="839" t="s">
        <v>408</v>
      </c>
      <c r="C42" s="515" t="s">
        <v>395</v>
      </c>
      <c r="D42" s="554">
        <f>'D. ITT_All_Grants'!D106</f>
        <v>0</v>
      </c>
      <c r="E42" s="515" t="s">
        <v>337</v>
      </c>
      <c r="F42" s="554" t="s">
        <v>197</v>
      </c>
      <c r="G42" s="515" t="s">
        <v>143</v>
      </c>
      <c r="H42" s="769">
        <v>42105</v>
      </c>
      <c r="I42" s="769">
        <v>43190</v>
      </c>
      <c r="J42" s="777" t="e">
        <f>I42-F39</f>
        <v>#VALUE!</v>
      </c>
      <c r="K42" s="771"/>
      <c r="L42" s="735" t="s">
        <v>641</v>
      </c>
      <c r="M42" s="783"/>
      <c r="N42" s="783"/>
      <c r="O42" s="783"/>
      <c r="P42" s="783"/>
      <c r="Q42" s="773">
        <f t="shared" si="0"/>
        <v>0</v>
      </c>
      <c r="R42" s="773">
        <f t="shared" si="38"/>
        <v>0</v>
      </c>
      <c r="S42" s="774">
        <f t="shared" si="39"/>
        <v>0</v>
      </c>
      <c r="T42" s="781"/>
      <c r="U42" s="785">
        <v>45</v>
      </c>
      <c r="V42" s="1406">
        <v>0</v>
      </c>
      <c r="W42" s="1406">
        <v>0</v>
      </c>
      <c r="X42" s="1406">
        <v>0</v>
      </c>
      <c r="Y42" s="1406">
        <v>0</v>
      </c>
      <c r="Z42" s="1710">
        <f t="shared" si="40"/>
        <v>0</v>
      </c>
      <c r="AA42" s="556"/>
      <c r="AB42" s="560">
        <v>0</v>
      </c>
      <c r="AC42" s="516">
        <v>0</v>
      </c>
      <c r="AD42" s="516">
        <v>0</v>
      </c>
      <c r="AE42" s="516"/>
      <c r="AF42" s="516"/>
      <c r="AG42" s="516">
        <f t="shared" si="41"/>
        <v>0</v>
      </c>
      <c r="AH42" s="560">
        <v>45</v>
      </c>
      <c r="AI42" s="1406">
        <v>0</v>
      </c>
      <c r="AJ42" s="1406">
        <v>0</v>
      </c>
      <c r="AK42" s="1406">
        <v>0</v>
      </c>
      <c r="AL42" s="1406">
        <v>0</v>
      </c>
      <c r="AM42" s="1406">
        <f t="shared" si="2"/>
        <v>0</v>
      </c>
      <c r="AN42" s="560">
        <v>45</v>
      </c>
      <c r="AO42" s="516"/>
      <c r="AP42" s="516"/>
      <c r="AQ42" s="516"/>
      <c r="AR42" s="516"/>
      <c r="AS42" s="516">
        <f t="shared" si="45"/>
        <v>0</v>
      </c>
      <c r="AT42" s="560">
        <v>1160</v>
      </c>
      <c r="AU42" s="516"/>
      <c r="AV42" s="516"/>
      <c r="AW42" s="516"/>
      <c r="AX42" s="516"/>
      <c r="AY42" s="516">
        <f t="shared" si="4"/>
        <v>0</v>
      </c>
      <c r="AZ42" s="560">
        <v>1160</v>
      </c>
      <c r="BA42" s="1406">
        <v>0</v>
      </c>
      <c r="BB42" s="1406">
        <v>0</v>
      </c>
      <c r="BC42" s="1406"/>
      <c r="BD42" s="1406"/>
      <c r="BE42" s="1406">
        <f t="shared" si="5"/>
        <v>0</v>
      </c>
      <c r="BF42" s="560">
        <v>1160</v>
      </c>
      <c r="BG42" s="516">
        <v>0</v>
      </c>
      <c r="BH42" s="516">
        <v>0</v>
      </c>
      <c r="BI42" s="516"/>
      <c r="BJ42" s="516"/>
      <c r="BK42" s="516">
        <f t="shared" si="12"/>
        <v>0</v>
      </c>
      <c r="BL42" s="555">
        <v>0</v>
      </c>
      <c r="BM42" s="516">
        <v>0</v>
      </c>
      <c r="BN42" s="1406">
        <v>0</v>
      </c>
      <c r="BO42" s="1406">
        <v>0</v>
      </c>
      <c r="BP42" s="1406">
        <v>0</v>
      </c>
      <c r="BQ42" s="516">
        <f t="shared" si="42"/>
        <v>0</v>
      </c>
      <c r="BR42" s="560"/>
      <c r="BS42" s="2014">
        <v>0</v>
      </c>
      <c r="BT42" s="2014">
        <v>0</v>
      </c>
      <c r="BU42" s="2014"/>
      <c r="BV42" s="2014"/>
      <c r="BW42" s="516">
        <f t="shared" si="43"/>
        <v>0</v>
      </c>
      <c r="BX42" s="560"/>
      <c r="BY42" s="2014">
        <v>0</v>
      </c>
      <c r="BZ42" s="2014">
        <v>0</v>
      </c>
      <c r="CA42" s="2014"/>
      <c r="CB42" s="2014"/>
      <c r="CC42" s="517">
        <f t="shared" si="44"/>
        <v>0</v>
      </c>
      <c r="CD42" s="580">
        <f t="shared" si="6"/>
        <v>0</v>
      </c>
      <c r="CE42" s="581">
        <f t="shared" si="9"/>
        <v>0</v>
      </c>
      <c r="CF42" s="581">
        <f t="shared" si="9"/>
        <v>0</v>
      </c>
      <c r="CG42" s="581">
        <f t="shared" si="9"/>
        <v>0</v>
      </c>
      <c r="CH42" s="581">
        <f t="shared" si="9"/>
        <v>0</v>
      </c>
      <c r="CI42" s="581">
        <f t="shared" si="9"/>
        <v>0</v>
      </c>
      <c r="CJ42" s="1363" t="e">
        <f t="shared" si="10"/>
        <v>#DIV/0!</v>
      </c>
    </row>
    <row r="43" spans="1:88" ht="41.25" customHeight="1" thickBot="1">
      <c r="A43" s="2455" t="s">
        <v>667</v>
      </c>
      <c r="B43" s="840" t="s">
        <v>409</v>
      </c>
      <c r="C43" s="515" t="s">
        <v>395</v>
      </c>
      <c r="D43" s="554">
        <f>'D. ITT_All_Grants'!D108</f>
        <v>0</v>
      </c>
      <c r="E43" s="515" t="s">
        <v>337</v>
      </c>
      <c r="F43" s="554" t="s">
        <v>197</v>
      </c>
      <c r="G43" s="515" t="s">
        <v>143</v>
      </c>
      <c r="H43" s="769">
        <v>42107</v>
      </c>
      <c r="I43" s="769">
        <v>43190</v>
      </c>
      <c r="J43" s="777" t="e">
        <f>I43-#REF!</f>
        <v>#REF!</v>
      </c>
      <c r="K43" s="771"/>
      <c r="L43" s="735" t="s">
        <v>637</v>
      </c>
      <c r="M43" s="841"/>
      <c r="N43" s="842">
        <v>150</v>
      </c>
      <c r="O43" s="842"/>
      <c r="P43" s="842"/>
      <c r="Q43" s="773">
        <f t="shared" si="0"/>
        <v>150</v>
      </c>
      <c r="R43" s="773">
        <f t="shared" si="38"/>
        <v>0</v>
      </c>
      <c r="S43" s="774">
        <f t="shared" si="39"/>
        <v>150</v>
      </c>
      <c r="T43" s="781" t="s">
        <v>410</v>
      </c>
      <c r="U43" s="843">
        <v>0</v>
      </c>
      <c r="V43" s="1406">
        <v>0</v>
      </c>
      <c r="W43" s="1406">
        <v>0</v>
      </c>
      <c r="X43" s="1406">
        <v>0</v>
      </c>
      <c r="Y43" s="1406">
        <v>0</v>
      </c>
      <c r="Z43" s="1710">
        <f t="shared" si="40"/>
        <v>0</v>
      </c>
      <c r="AA43" s="556"/>
      <c r="AB43" s="561">
        <v>100</v>
      </c>
      <c r="AC43" s="516">
        <v>0</v>
      </c>
      <c r="AD43" s="516">
        <v>0</v>
      </c>
      <c r="AE43" s="516"/>
      <c r="AF43" s="516"/>
      <c r="AG43" s="516">
        <f t="shared" si="41"/>
        <v>0</v>
      </c>
      <c r="AH43" s="561">
        <v>47</v>
      </c>
      <c r="AI43" s="516">
        <v>2</v>
      </c>
      <c r="AJ43" s="516">
        <v>33</v>
      </c>
      <c r="AK43" s="516"/>
      <c r="AL43" s="516"/>
      <c r="AM43" s="516">
        <f t="shared" si="2"/>
        <v>35</v>
      </c>
      <c r="AN43" s="561">
        <v>47</v>
      </c>
      <c r="AO43" s="516"/>
      <c r="AP43" s="516"/>
      <c r="AQ43" s="516"/>
      <c r="AR43" s="516"/>
      <c r="AS43" s="516">
        <f t="shared" si="45"/>
        <v>0</v>
      </c>
      <c r="AT43" s="561">
        <v>42</v>
      </c>
      <c r="AU43" s="516"/>
      <c r="AV43" s="516"/>
      <c r="AW43" s="516"/>
      <c r="AX43" s="516"/>
      <c r="AY43" s="516">
        <f t="shared" si="4"/>
        <v>0</v>
      </c>
      <c r="AZ43" s="561">
        <v>42</v>
      </c>
      <c r="BA43" s="516">
        <v>0</v>
      </c>
      <c r="BB43" s="516">
        <v>0</v>
      </c>
      <c r="BC43" s="516"/>
      <c r="BD43" s="516"/>
      <c r="BE43" s="516">
        <f t="shared" si="5"/>
        <v>0</v>
      </c>
      <c r="BF43" s="561">
        <v>42</v>
      </c>
      <c r="BG43" s="516">
        <v>0</v>
      </c>
      <c r="BH43" s="516">
        <v>0</v>
      </c>
      <c r="BI43" s="516"/>
      <c r="BJ43" s="516"/>
      <c r="BK43" s="516">
        <f t="shared" si="12"/>
        <v>0</v>
      </c>
      <c r="BL43" s="555">
        <v>0</v>
      </c>
      <c r="BM43" s="516">
        <v>0</v>
      </c>
      <c r="BN43" s="1406">
        <v>0</v>
      </c>
      <c r="BO43" s="1406">
        <v>0</v>
      </c>
      <c r="BP43" s="1406">
        <v>0</v>
      </c>
      <c r="BQ43" s="516">
        <f t="shared" si="42"/>
        <v>0</v>
      </c>
      <c r="BR43" s="561"/>
      <c r="BS43" s="2014">
        <v>0</v>
      </c>
      <c r="BT43" s="2014">
        <v>0</v>
      </c>
      <c r="BU43" s="2014"/>
      <c r="BV43" s="2014"/>
      <c r="BW43" s="516">
        <f t="shared" si="43"/>
        <v>0</v>
      </c>
      <c r="BX43" s="561"/>
      <c r="BY43" s="2014">
        <v>0</v>
      </c>
      <c r="BZ43" s="2014">
        <v>0</v>
      </c>
      <c r="CA43" s="2014"/>
      <c r="CB43" s="2014"/>
      <c r="CC43" s="517">
        <f t="shared" si="44"/>
        <v>0</v>
      </c>
      <c r="CD43" s="580">
        <f t="shared" si="6"/>
        <v>150</v>
      </c>
      <c r="CE43" s="581">
        <f t="shared" si="9"/>
        <v>2</v>
      </c>
      <c r="CF43" s="581">
        <f t="shared" si="9"/>
        <v>33</v>
      </c>
      <c r="CG43" s="581">
        <f t="shared" si="9"/>
        <v>0</v>
      </c>
      <c r="CH43" s="581">
        <f t="shared" si="9"/>
        <v>0</v>
      </c>
      <c r="CI43" s="581">
        <f t="shared" si="9"/>
        <v>35</v>
      </c>
      <c r="CJ43" s="1359">
        <f t="shared" si="10"/>
        <v>0.23333333333333334</v>
      </c>
    </row>
    <row r="44" spans="1:88" ht="39.75" thickBot="1">
      <c r="A44" s="2456"/>
      <c r="B44" s="840" t="s">
        <v>668</v>
      </c>
      <c r="C44" s="515" t="s">
        <v>395</v>
      </c>
      <c r="D44" s="554">
        <f>'D. ITT_All_Grants'!D109</f>
        <v>0</v>
      </c>
      <c r="E44" s="515" t="s">
        <v>337</v>
      </c>
      <c r="F44" s="554" t="s">
        <v>197</v>
      </c>
      <c r="G44" s="515" t="s">
        <v>143</v>
      </c>
      <c r="H44" s="769">
        <v>42108</v>
      </c>
      <c r="I44" s="769">
        <v>43190</v>
      </c>
      <c r="J44" s="777" t="e">
        <f>I44-F41</f>
        <v>#VALUE!</v>
      </c>
      <c r="K44" s="771"/>
      <c r="L44" s="735" t="s">
        <v>754</v>
      </c>
      <c r="M44" s="842"/>
      <c r="N44" s="842"/>
      <c r="O44" s="842"/>
      <c r="P44" s="842"/>
      <c r="Q44" s="773">
        <f t="shared" si="0"/>
        <v>0</v>
      </c>
      <c r="R44" s="773">
        <f t="shared" si="38"/>
        <v>0</v>
      </c>
      <c r="S44" s="774">
        <f t="shared" si="39"/>
        <v>0</v>
      </c>
      <c r="T44" s="781" t="s">
        <v>412</v>
      </c>
      <c r="U44" s="843">
        <v>0</v>
      </c>
      <c r="V44" s="1406">
        <v>0</v>
      </c>
      <c r="W44" s="1406">
        <v>0</v>
      </c>
      <c r="X44" s="1406">
        <v>0</v>
      </c>
      <c r="Y44" s="1406">
        <v>0</v>
      </c>
      <c r="Z44" s="1710">
        <f t="shared" si="40"/>
        <v>0</v>
      </c>
      <c r="AA44" s="556"/>
      <c r="AB44" s="561">
        <v>0</v>
      </c>
      <c r="AC44" s="516">
        <v>0</v>
      </c>
      <c r="AD44" s="516">
        <v>0</v>
      </c>
      <c r="AE44" s="516"/>
      <c r="AF44" s="516"/>
      <c r="AG44" s="516">
        <f t="shared" si="41"/>
        <v>0</v>
      </c>
      <c r="AH44" s="561">
        <v>3</v>
      </c>
      <c r="AI44" s="1406">
        <f ca="1">AI44:AM50</f>
        <v>0</v>
      </c>
      <c r="AJ44" s="1406">
        <v>0</v>
      </c>
      <c r="AK44" s="1406">
        <v>0</v>
      </c>
      <c r="AL44" s="1406">
        <v>0</v>
      </c>
      <c r="AM44" s="1406">
        <f t="shared" ca="1" si="2"/>
        <v>0</v>
      </c>
      <c r="AN44" s="561">
        <v>3</v>
      </c>
      <c r="AO44" s="516"/>
      <c r="AP44" s="516"/>
      <c r="AQ44" s="516"/>
      <c r="AR44" s="516"/>
      <c r="AS44" s="516">
        <f>AO44+AP44+AQ44+AR44</f>
        <v>0</v>
      </c>
      <c r="AT44" s="561">
        <v>0</v>
      </c>
      <c r="AU44" s="516"/>
      <c r="AV44" s="516"/>
      <c r="AW44" s="516"/>
      <c r="AX44" s="516"/>
      <c r="AY44" s="516">
        <f t="shared" si="4"/>
        <v>0</v>
      </c>
      <c r="AZ44" s="561">
        <v>0</v>
      </c>
      <c r="BA44" s="1406"/>
      <c r="BB44" s="1406"/>
      <c r="BC44" s="1406"/>
      <c r="BD44" s="1406"/>
      <c r="BE44" s="1406">
        <f t="shared" si="5"/>
        <v>0</v>
      </c>
      <c r="BF44" s="561">
        <v>0</v>
      </c>
      <c r="BG44" s="516">
        <v>0</v>
      </c>
      <c r="BH44" s="516">
        <v>0</v>
      </c>
      <c r="BI44" s="516"/>
      <c r="BJ44" s="516"/>
      <c r="BK44" s="516">
        <f t="shared" si="12"/>
        <v>0</v>
      </c>
      <c r="BL44" s="555">
        <v>0</v>
      </c>
      <c r="BM44" s="516">
        <v>0</v>
      </c>
      <c r="BN44" s="1406">
        <v>0</v>
      </c>
      <c r="BO44" s="1406">
        <v>0</v>
      </c>
      <c r="BP44" s="1406">
        <v>0</v>
      </c>
      <c r="BQ44" s="516">
        <f t="shared" si="42"/>
        <v>0</v>
      </c>
      <c r="BR44" s="561"/>
      <c r="BS44" s="2014">
        <v>0</v>
      </c>
      <c r="BT44" s="2014">
        <v>0</v>
      </c>
      <c r="BU44" s="2014"/>
      <c r="BV44" s="2014"/>
      <c r="BW44" s="516">
        <f t="shared" si="43"/>
        <v>0</v>
      </c>
      <c r="BX44" s="561"/>
      <c r="BY44" s="2014">
        <v>0</v>
      </c>
      <c r="BZ44" s="2014">
        <v>0</v>
      </c>
      <c r="CA44" s="2014"/>
      <c r="CB44" s="2014"/>
      <c r="CC44" s="517">
        <f t="shared" si="44"/>
        <v>0</v>
      </c>
      <c r="CD44" s="580">
        <f t="shared" si="6"/>
        <v>0</v>
      </c>
      <c r="CE44" s="581">
        <f t="shared" ca="1" si="9"/>
        <v>0</v>
      </c>
      <c r="CF44" s="581">
        <f t="shared" si="9"/>
        <v>0</v>
      </c>
      <c r="CG44" s="581">
        <f t="shared" si="9"/>
        <v>0</v>
      </c>
      <c r="CH44" s="581">
        <f t="shared" si="9"/>
        <v>0</v>
      </c>
      <c r="CI44" s="581">
        <f t="shared" ca="1" si="9"/>
        <v>0</v>
      </c>
      <c r="CJ44" s="1363" t="e">
        <f t="shared" ca="1" si="10"/>
        <v>#DIV/0!</v>
      </c>
    </row>
    <row r="45" spans="1:88" ht="27" thickBot="1">
      <c r="A45" s="2456"/>
      <c r="B45" s="840" t="s">
        <v>669</v>
      </c>
      <c r="C45" s="515" t="s">
        <v>395</v>
      </c>
      <c r="D45" s="554">
        <f>'D. ITT_All_Grants'!D111</f>
        <v>0</v>
      </c>
      <c r="E45" s="515" t="s">
        <v>337</v>
      </c>
      <c r="F45" s="554" t="s">
        <v>197</v>
      </c>
      <c r="G45" s="515" t="s">
        <v>143</v>
      </c>
      <c r="H45" s="769">
        <v>42110</v>
      </c>
      <c r="I45" s="769">
        <v>43190</v>
      </c>
      <c r="J45" s="777" t="e">
        <f>I45-#REF!</f>
        <v>#REF!</v>
      </c>
      <c r="K45" s="771"/>
      <c r="L45" s="735" t="s">
        <v>637</v>
      </c>
      <c r="M45" s="842"/>
      <c r="N45" s="842"/>
      <c r="O45" s="842"/>
      <c r="P45" s="842"/>
      <c r="Q45" s="773">
        <f t="shared" si="0"/>
        <v>0</v>
      </c>
      <c r="R45" s="773">
        <f>O45+P45</f>
        <v>0</v>
      </c>
      <c r="S45" s="774">
        <f t="shared" si="39"/>
        <v>0</v>
      </c>
      <c r="T45" s="781" t="s">
        <v>412</v>
      </c>
      <c r="U45" s="843">
        <v>0</v>
      </c>
      <c r="V45" s="1406">
        <v>0</v>
      </c>
      <c r="W45" s="1406">
        <v>0</v>
      </c>
      <c r="X45" s="1406">
        <v>0</v>
      </c>
      <c r="Y45" s="1406">
        <v>0</v>
      </c>
      <c r="Z45" s="1710">
        <f t="shared" si="40"/>
        <v>0</v>
      </c>
      <c r="AA45" s="556"/>
      <c r="AB45" s="561">
        <v>0</v>
      </c>
      <c r="AC45" s="516">
        <v>0</v>
      </c>
      <c r="AD45" s="516">
        <v>0</v>
      </c>
      <c r="AE45" s="516"/>
      <c r="AF45" s="516"/>
      <c r="AG45" s="516">
        <f t="shared" si="41"/>
        <v>0</v>
      </c>
      <c r="AH45" s="561">
        <v>3</v>
      </c>
      <c r="AI45" s="1406">
        <v>0</v>
      </c>
      <c r="AJ45" s="1406">
        <v>0</v>
      </c>
      <c r="AK45" s="1406">
        <v>0</v>
      </c>
      <c r="AL45" s="1406">
        <v>0</v>
      </c>
      <c r="AM45" s="1406">
        <f t="shared" si="2"/>
        <v>0</v>
      </c>
      <c r="AN45" s="561">
        <v>3</v>
      </c>
      <c r="AO45" s="516"/>
      <c r="AP45" s="516"/>
      <c r="AQ45" s="516"/>
      <c r="AR45" s="516"/>
      <c r="AS45" s="516">
        <f t="shared" si="45"/>
        <v>0</v>
      </c>
      <c r="AT45" s="561">
        <v>42</v>
      </c>
      <c r="AU45" s="516"/>
      <c r="AV45" s="516"/>
      <c r="AW45" s="516"/>
      <c r="AX45" s="516"/>
      <c r="AY45" s="516">
        <f t="shared" si="4"/>
        <v>0</v>
      </c>
      <c r="AZ45" s="561">
        <v>42</v>
      </c>
      <c r="BA45" s="516">
        <v>0</v>
      </c>
      <c r="BB45" s="516"/>
      <c r="BC45" s="516"/>
      <c r="BD45" s="516"/>
      <c r="BE45" s="516">
        <f t="shared" si="5"/>
        <v>0</v>
      </c>
      <c r="BF45" s="561">
        <v>42</v>
      </c>
      <c r="BG45" s="516">
        <v>0</v>
      </c>
      <c r="BH45" s="516">
        <v>0</v>
      </c>
      <c r="BI45" s="516"/>
      <c r="BJ45" s="516"/>
      <c r="BK45" s="516">
        <f t="shared" si="12"/>
        <v>0</v>
      </c>
      <c r="BL45" s="555">
        <v>0</v>
      </c>
      <c r="BM45" s="516">
        <v>0</v>
      </c>
      <c r="BN45" s="1406">
        <v>0</v>
      </c>
      <c r="BO45" s="1406">
        <v>0</v>
      </c>
      <c r="BP45" s="1406">
        <v>0</v>
      </c>
      <c r="BQ45" s="516">
        <f t="shared" si="42"/>
        <v>0</v>
      </c>
      <c r="BR45" s="561"/>
      <c r="BS45" s="2014">
        <v>0</v>
      </c>
      <c r="BT45" s="2014">
        <v>0</v>
      </c>
      <c r="BU45" s="2014"/>
      <c r="BV45" s="2014"/>
      <c r="BW45" s="516">
        <f t="shared" si="43"/>
        <v>0</v>
      </c>
      <c r="BX45" s="561"/>
      <c r="BY45" s="2014">
        <v>0</v>
      </c>
      <c r="BZ45" s="2014">
        <v>0</v>
      </c>
      <c r="CA45" s="2014"/>
      <c r="CB45" s="2014"/>
      <c r="CC45" s="517">
        <f t="shared" si="44"/>
        <v>0</v>
      </c>
      <c r="CD45" s="580">
        <f t="shared" si="6"/>
        <v>0</v>
      </c>
      <c r="CE45" s="581">
        <f t="shared" si="9"/>
        <v>0</v>
      </c>
      <c r="CF45" s="581">
        <f t="shared" si="9"/>
        <v>0</v>
      </c>
      <c r="CG45" s="581">
        <f t="shared" si="9"/>
        <v>0</v>
      </c>
      <c r="CH45" s="581">
        <f t="shared" si="9"/>
        <v>0</v>
      </c>
      <c r="CI45" s="581">
        <f t="shared" si="9"/>
        <v>0</v>
      </c>
      <c r="CJ45" s="1363" t="e">
        <f t="shared" si="10"/>
        <v>#DIV/0!</v>
      </c>
    </row>
    <row r="46" spans="1:88" ht="27" thickBot="1">
      <c r="A46" s="2456"/>
      <c r="B46" s="840" t="s">
        <v>670</v>
      </c>
      <c r="C46" s="515" t="s">
        <v>395</v>
      </c>
      <c r="D46" s="554">
        <f>'D. ITT_All_Grants'!D112</f>
        <v>0</v>
      </c>
      <c r="E46" s="515" t="s">
        <v>337</v>
      </c>
      <c r="F46" s="554" t="s">
        <v>197</v>
      </c>
      <c r="G46" s="515" t="s">
        <v>143</v>
      </c>
      <c r="H46" s="769">
        <v>42111</v>
      </c>
      <c r="I46" s="769">
        <v>43190</v>
      </c>
      <c r="J46" s="777" t="e">
        <f>I46-F43</f>
        <v>#VALUE!</v>
      </c>
      <c r="K46" s="771"/>
      <c r="L46" s="735" t="s">
        <v>637</v>
      </c>
      <c r="M46" s="842"/>
      <c r="N46" s="842"/>
      <c r="O46" s="842"/>
      <c r="P46" s="842"/>
      <c r="Q46" s="773">
        <f t="shared" si="0"/>
        <v>0</v>
      </c>
      <c r="R46" s="773">
        <f t="shared" si="0"/>
        <v>0</v>
      </c>
      <c r="S46" s="774">
        <f t="shared" si="39"/>
        <v>0</v>
      </c>
      <c r="T46" s="781" t="s">
        <v>412</v>
      </c>
      <c r="U46" s="843">
        <v>0</v>
      </c>
      <c r="V46" s="1406">
        <v>0</v>
      </c>
      <c r="W46" s="1406">
        <v>0</v>
      </c>
      <c r="X46" s="1406">
        <v>0</v>
      </c>
      <c r="Y46" s="1406">
        <v>0</v>
      </c>
      <c r="Z46" s="1710">
        <f t="shared" si="40"/>
        <v>0</v>
      </c>
      <c r="AA46" s="556"/>
      <c r="AB46" s="561">
        <v>0</v>
      </c>
      <c r="AC46" s="516">
        <v>0</v>
      </c>
      <c r="AD46" s="516">
        <v>0</v>
      </c>
      <c r="AE46" s="516"/>
      <c r="AF46" s="516"/>
      <c r="AG46" s="516">
        <f t="shared" si="41"/>
        <v>0</v>
      </c>
      <c r="AH46" s="561">
        <v>3</v>
      </c>
      <c r="AI46" s="1406">
        <v>0</v>
      </c>
      <c r="AJ46" s="1406">
        <v>0</v>
      </c>
      <c r="AK46" s="1406">
        <v>0</v>
      </c>
      <c r="AL46" s="1406">
        <v>0</v>
      </c>
      <c r="AM46" s="1406">
        <f t="shared" si="2"/>
        <v>0</v>
      </c>
      <c r="AN46" s="561">
        <v>3</v>
      </c>
      <c r="AO46" s="516"/>
      <c r="AP46" s="516"/>
      <c r="AQ46" s="516"/>
      <c r="AR46" s="516"/>
      <c r="AS46" s="516">
        <f>AO46+AP46+AQ46+AR46</f>
        <v>0</v>
      </c>
      <c r="AT46" s="561">
        <v>42</v>
      </c>
      <c r="AU46" s="516">
        <v>63</v>
      </c>
      <c r="AV46" s="516">
        <v>27</v>
      </c>
      <c r="AW46" s="516"/>
      <c r="AX46" s="516"/>
      <c r="AY46" s="516">
        <f t="shared" si="4"/>
        <v>90</v>
      </c>
      <c r="AZ46" s="561">
        <v>42</v>
      </c>
      <c r="BA46" s="1406">
        <v>0</v>
      </c>
      <c r="BB46" s="1406">
        <v>0</v>
      </c>
      <c r="BC46" s="1406"/>
      <c r="BD46" s="1406"/>
      <c r="BE46" s="1406">
        <f t="shared" si="5"/>
        <v>0</v>
      </c>
      <c r="BF46" s="561">
        <v>42</v>
      </c>
      <c r="BG46" s="516">
        <v>0</v>
      </c>
      <c r="BH46" s="516">
        <v>0</v>
      </c>
      <c r="BI46" s="516"/>
      <c r="BJ46" s="516"/>
      <c r="BK46" s="516">
        <f t="shared" si="12"/>
        <v>0</v>
      </c>
      <c r="BL46" s="555">
        <v>0</v>
      </c>
      <c r="BM46" s="516">
        <v>0</v>
      </c>
      <c r="BN46" s="1406">
        <v>0</v>
      </c>
      <c r="BO46" s="1406">
        <v>0</v>
      </c>
      <c r="BP46" s="1406">
        <v>0</v>
      </c>
      <c r="BQ46" s="516">
        <f t="shared" si="42"/>
        <v>0</v>
      </c>
      <c r="BR46" s="561"/>
      <c r="BS46" s="2014">
        <v>0</v>
      </c>
      <c r="BT46" s="2014">
        <v>0</v>
      </c>
      <c r="BU46" s="2014"/>
      <c r="BV46" s="2014"/>
      <c r="BW46" s="516">
        <f t="shared" si="43"/>
        <v>0</v>
      </c>
      <c r="BX46" s="561"/>
      <c r="BY46" s="2014">
        <v>0</v>
      </c>
      <c r="BZ46" s="2014">
        <v>0</v>
      </c>
      <c r="CA46" s="2014"/>
      <c r="CB46" s="2014"/>
      <c r="CC46" s="517">
        <f t="shared" si="44"/>
        <v>0</v>
      </c>
      <c r="CD46" s="580">
        <f t="shared" si="6"/>
        <v>0</v>
      </c>
      <c r="CE46" s="581">
        <f t="shared" si="9"/>
        <v>63</v>
      </c>
      <c r="CF46" s="581">
        <f t="shared" si="9"/>
        <v>27</v>
      </c>
      <c r="CG46" s="581">
        <f t="shared" si="9"/>
        <v>0</v>
      </c>
      <c r="CH46" s="581">
        <f t="shared" si="9"/>
        <v>0</v>
      </c>
      <c r="CI46" s="581">
        <f t="shared" si="9"/>
        <v>90</v>
      </c>
      <c r="CJ46" s="1363" t="e">
        <f t="shared" si="10"/>
        <v>#DIV/0!</v>
      </c>
    </row>
    <row r="47" spans="1:88" ht="27" thickBot="1">
      <c r="A47" s="2456"/>
      <c r="B47" s="840" t="s">
        <v>411</v>
      </c>
      <c r="C47" s="515" t="s">
        <v>395</v>
      </c>
      <c r="D47" s="554">
        <f>'D. ITT_All_Grants'!D113</f>
        <v>0</v>
      </c>
      <c r="E47" s="515" t="s">
        <v>337</v>
      </c>
      <c r="F47" s="554" t="s">
        <v>197</v>
      </c>
      <c r="G47" s="515" t="s">
        <v>143</v>
      </c>
      <c r="H47" s="769">
        <v>42112</v>
      </c>
      <c r="I47" s="769">
        <v>43190</v>
      </c>
      <c r="J47" s="777" t="e">
        <f>I47-F44</f>
        <v>#VALUE!</v>
      </c>
      <c r="K47" s="771"/>
      <c r="L47" s="735" t="s">
        <v>637</v>
      </c>
      <c r="M47" s="842"/>
      <c r="N47" s="842"/>
      <c r="O47" s="842"/>
      <c r="P47" s="842"/>
      <c r="Q47" s="773">
        <f t="shared" ref="Q47:R66" si="47">N47+O47</f>
        <v>0</v>
      </c>
      <c r="R47" s="773">
        <f t="shared" si="47"/>
        <v>0</v>
      </c>
      <c r="S47" s="774">
        <f t="shared" si="39"/>
        <v>0</v>
      </c>
      <c r="T47" s="781" t="s">
        <v>412</v>
      </c>
      <c r="U47" s="843">
        <v>0</v>
      </c>
      <c r="V47" s="1406">
        <v>0</v>
      </c>
      <c r="W47" s="1406">
        <v>0</v>
      </c>
      <c r="X47" s="1406">
        <v>0</v>
      </c>
      <c r="Y47" s="1406">
        <v>0</v>
      </c>
      <c r="Z47" s="1710">
        <f t="shared" si="40"/>
        <v>0</v>
      </c>
      <c r="AA47" s="556"/>
      <c r="AB47" s="561">
        <v>0</v>
      </c>
      <c r="AC47" s="516">
        <v>0</v>
      </c>
      <c r="AD47" s="516">
        <v>0</v>
      </c>
      <c r="AE47" s="516"/>
      <c r="AF47" s="516"/>
      <c r="AG47" s="516">
        <f t="shared" si="41"/>
        <v>0</v>
      </c>
      <c r="AH47" s="561">
        <v>3</v>
      </c>
      <c r="AI47" s="1406">
        <v>0</v>
      </c>
      <c r="AJ47" s="1406">
        <v>0</v>
      </c>
      <c r="AK47" s="1406">
        <v>0</v>
      </c>
      <c r="AL47" s="1406">
        <v>0</v>
      </c>
      <c r="AM47" s="1406">
        <f>AI47+AJ47+AK47+AL47</f>
        <v>0</v>
      </c>
      <c r="AN47" s="561">
        <v>3</v>
      </c>
      <c r="AO47" s="516"/>
      <c r="AP47" s="516"/>
      <c r="AQ47" s="516"/>
      <c r="AR47" s="516"/>
      <c r="AS47" s="516">
        <f t="shared" si="45"/>
        <v>0</v>
      </c>
      <c r="AT47" s="561">
        <v>1</v>
      </c>
      <c r="AU47" s="516"/>
      <c r="AV47" s="516"/>
      <c r="AW47" s="516"/>
      <c r="AX47" s="516"/>
      <c r="AY47" s="516">
        <f t="shared" si="4"/>
        <v>0</v>
      </c>
      <c r="AZ47" s="561">
        <v>1</v>
      </c>
      <c r="BA47" s="516"/>
      <c r="BB47" s="516"/>
      <c r="BC47" s="516"/>
      <c r="BD47" s="516"/>
      <c r="BE47" s="516">
        <v>0</v>
      </c>
      <c r="BF47" s="561">
        <v>1</v>
      </c>
      <c r="BG47" s="516">
        <v>0</v>
      </c>
      <c r="BH47" s="516">
        <v>0</v>
      </c>
      <c r="BI47" s="516"/>
      <c r="BJ47" s="516"/>
      <c r="BK47" s="516">
        <f t="shared" si="12"/>
        <v>0</v>
      </c>
      <c r="BL47" s="561">
        <v>1</v>
      </c>
      <c r="BM47" s="516"/>
      <c r="BN47" s="1406">
        <v>0</v>
      </c>
      <c r="BO47" s="1406">
        <v>0</v>
      </c>
      <c r="BP47" s="1406">
        <v>0</v>
      </c>
      <c r="BQ47" s="1406">
        <f t="shared" si="42"/>
        <v>0</v>
      </c>
      <c r="BR47" s="561"/>
      <c r="BS47" s="2014">
        <v>0</v>
      </c>
      <c r="BT47" s="2014">
        <v>0</v>
      </c>
      <c r="BU47" s="2014"/>
      <c r="BV47" s="2014"/>
      <c r="BW47" s="516">
        <f t="shared" si="43"/>
        <v>0</v>
      </c>
      <c r="BX47" s="561"/>
      <c r="BY47" s="2014">
        <v>0</v>
      </c>
      <c r="BZ47" s="2014">
        <v>0</v>
      </c>
      <c r="CA47" s="2014"/>
      <c r="CB47" s="2014"/>
      <c r="CC47" s="517">
        <f t="shared" si="44"/>
        <v>0</v>
      </c>
      <c r="CD47" s="580">
        <f t="shared" si="6"/>
        <v>0</v>
      </c>
      <c r="CE47" s="581">
        <f t="shared" si="9"/>
        <v>0</v>
      </c>
      <c r="CF47" s="581">
        <f t="shared" si="9"/>
        <v>0</v>
      </c>
      <c r="CG47" s="581">
        <f t="shared" si="9"/>
        <v>0</v>
      </c>
      <c r="CH47" s="581">
        <f t="shared" si="9"/>
        <v>0</v>
      </c>
      <c r="CI47" s="581">
        <f t="shared" si="9"/>
        <v>0</v>
      </c>
      <c r="CJ47" s="1363" t="e">
        <f t="shared" si="10"/>
        <v>#DIV/0!</v>
      </c>
    </row>
    <row r="48" spans="1:88" ht="27" thickBot="1">
      <c r="A48" s="2456"/>
      <c r="B48" s="840" t="s">
        <v>413</v>
      </c>
      <c r="C48" s="515" t="s">
        <v>395</v>
      </c>
      <c r="D48" s="554">
        <f>'D. ITT_All_Grants'!D114</f>
        <v>0</v>
      </c>
      <c r="E48" s="515" t="s">
        <v>337</v>
      </c>
      <c r="F48" s="554" t="s">
        <v>197</v>
      </c>
      <c r="G48" s="515" t="s">
        <v>143</v>
      </c>
      <c r="H48" s="769">
        <v>42113</v>
      </c>
      <c r="I48" s="769">
        <v>43190</v>
      </c>
      <c r="J48" s="777" t="e">
        <f>I48-#REF!</f>
        <v>#REF!</v>
      </c>
      <c r="K48" s="771"/>
      <c r="L48" s="735" t="s">
        <v>637</v>
      </c>
      <c r="M48" s="842"/>
      <c r="N48" s="842">
        <v>144</v>
      </c>
      <c r="O48" s="842"/>
      <c r="P48" s="842"/>
      <c r="Q48" s="773">
        <f t="shared" si="47"/>
        <v>144</v>
      </c>
      <c r="R48" s="773">
        <f t="shared" si="47"/>
        <v>0</v>
      </c>
      <c r="S48" s="774">
        <f t="shared" si="39"/>
        <v>144</v>
      </c>
      <c r="T48" s="781"/>
      <c r="U48" s="843">
        <v>0</v>
      </c>
      <c r="V48" s="1406">
        <v>0</v>
      </c>
      <c r="W48" s="1406">
        <v>0</v>
      </c>
      <c r="X48" s="1406">
        <v>0</v>
      </c>
      <c r="Y48" s="1406">
        <v>0</v>
      </c>
      <c r="Z48" s="1710">
        <f t="shared" si="40"/>
        <v>0</v>
      </c>
      <c r="AA48" s="556"/>
      <c r="AB48" s="561">
        <v>480</v>
      </c>
      <c r="AC48" s="516">
        <v>366</v>
      </c>
      <c r="AD48" s="516">
        <v>144</v>
      </c>
      <c r="AE48" s="516"/>
      <c r="AF48" s="516"/>
      <c r="AG48" s="516">
        <f>(AC48+AD48)</f>
        <v>510</v>
      </c>
      <c r="AH48" s="561">
        <v>16</v>
      </c>
      <c r="AI48" s="1406">
        <v>0</v>
      </c>
      <c r="AJ48" s="1406">
        <v>0</v>
      </c>
      <c r="AK48" s="1406">
        <v>0</v>
      </c>
      <c r="AL48" s="1406">
        <v>0</v>
      </c>
      <c r="AM48" s="1406">
        <f t="shared" si="2"/>
        <v>0</v>
      </c>
      <c r="AN48" s="561">
        <v>16</v>
      </c>
      <c r="AO48" s="516"/>
      <c r="AP48" s="516"/>
      <c r="AQ48" s="516"/>
      <c r="AR48" s="516"/>
      <c r="AS48" s="516">
        <f t="shared" si="45"/>
        <v>0</v>
      </c>
      <c r="AT48" s="561">
        <v>1</v>
      </c>
      <c r="AU48" s="516"/>
      <c r="AV48" s="516"/>
      <c r="AW48" s="516"/>
      <c r="AX48" s="516"/>
      <c r="AY48" s="516">
        <v>3</v>
      </c>
      <c r="AZ48" s="561">
        <v>1</v>
      </c>
      <c r="BA48" s="516">
        <v>0</v>
      </c>
      <c r="BB48" s="516">
        <v>0</v>
      </c>
      <c r="BC48" s="516"/>
      <c r="BD48" s="516"/>
      <c r="BE48" s="516">
        <v>1</v>
      </c>
      <c r="BF48" s="561">
        <v>1</v>
      </c>
      <c r="BG48" s="516">
        <v>0</v>
      </c>
      <c r="BH48" s="516">
        <v>0</v>
      </c>
      <c r="BI48" s="516"/>
      <c r="BJ48" s="516"/>
      <c r="BK48" s="516">
        <f t="shared" si="12"/>
        <v>0</v>
      </c>
      <c r="BL48" s="561">
        <v>3</v>
      </c>
      <c r="BM48" s="516"/>
      <c r="BN48" s="1406">
        <v>0</v>
      </c>
      <c r="BO48" s="1406">
        <v>0</v>
      </c>
      <c r="BP48" s="1406">
        <v>0</v>
      </c>
      <c r="BQ48" s="516">
        <f t="shared" si="42"/>
        <v>0</v>
      </c>
      <c r="BR48" s="561"/>
      <c r="BS48" s="2014">
        <v>0</v>
      </c>
      <c r="BT48" s="2014">
        <v>0</v>
      </c>
      <c r="BU48" s="2014"/>
      <c r="BV48" s="2014"/>
      <c r="BW48" s="516">
        <f t="shared" si="43"/>
        <v>0</v>
      </c>
      <c r="BX48" s="561"/>
      <c r="BY48" s="2014">
        <v>17</v>
      </c>
      <c r="BZ48" s="2014"/>
      <c r="CA48" s="2014"/>
      <c r="CB48" s="2014"/>
      <c r="CC48" s="517">
        <f t="shared" si="44"/>
        <v>17</v>
      </c>
      <c r="CD48" s="580">
        <f t="shared" si="6"/>
        <v>144</v>
      </c>
      <c r="CE48" s="581">
        <f t="shared" si="9"/>
        <v>383</v>
      </c>
      <c r="CF48" s="581">
        <f t="shared" si="9"/>
        <v>144</v>
      </c>
      <c r="CG48" s="581">
        <f t="shared" si="9"/>
        <v>0</v>
      </c>
      <c r="CH48" s="581">
        <f t="shared" si="9"/>
        <v>0</v>
      </c>
      <c r="CI48" s="581">
        <f t="shared" si="9"/>
        <v>531</v>
      </c>
      <c r="CJ48" s="1361">
        <f t="shared" si="10"/>
        <v>3.6875</v>
      </c>
    </row>
    <row r="49" spans="1:88" ht="27" thickBot="1">
      <c r="A49" s="2456"/>
      <c r="B49" s="840" t="s">
        <v>414</v>
      </c>
      <c r="C49" s="515" t="s">
        <v>395</v>
      </c>
      <c r="D49" s="554">
        <f>'D. ITT_All_Grants'!D115</f>
        <v>0</v>
      </c>
      <c r="E49" s="515" t="s">
        <v>337</v>
      </c>
      <c r="F49" s="554" t="s">
        <v>197</v>
      </c>
      <c r="G49" s="515" t="s">
        <v>143</v>
      </c>
      <c r="H49" s="769">
        <v>42114</v>
      </c>
      <c r="I49" s="769">
        <v>43190</v>
      </c>
      <c r="J49" s="777" t="e">
        <f t="shared" si="46"/>
        <v>#VALUE!</v>
      </c>
      <c r="K49" s="771"/>
      <c r="L49" s="735" t="s">
        <v>637</v>
      </c>
      <c r="M49" s="842"/>
      <c r="N49" s="842">
        <v>150</v>
      </c>
      <c r="O49" s="842"/>
      <c r="P49" s="842"/>
      <c r="Q49" s="773">
        <f t="shared" si="47"/>
        <v>150</v>
      </c>
      <c r="R49" s="773">
        <f t="shared" si="47"/>
        <v>0</v>
      </c>
      <c r="S49" s="774">
        <f t="shared" si="39"/>
        <v>150</v>
      </c>
      <c r="T49" s="781"/>
      <c r="U49" s="843">
        <v>0</v>
      </c>
      <c r="V49" s="1406">
        <v>0</v>
      </c>
      <c r="W49" s="1406">
        <v>0</v>
      </c>
      <c r="X49" s="1406">
        <v>0</v>
      </c>
      <c r="Y49" s="1406">
        <v>0</v>
      </c>
      <c r="Z49" s="1710">
        <f t="shared" si="40"/>
        <v>0</v>
      </c>
      <c r="AA49" s="556"/>
      <c r="AB49" s="561">
        <v>200</v>
      </c>
      <c r="AC49" s="516">
        <v>366</v>
      </c>
      <c r="AD49" s="516">
        <v>144</v>
      </c>
      <c r="AE49" s="516"/>
      <c r="AF49" s="516"/>
      <c r="AG49" s="516">
        <f t="shared" ref="AG49:AG60" si="48">(AC49+AD49)</f>
        <v>510</v>
      </c>
      <c r="AH49" s="561">
        <v>47</v>
      </c>
      <c r="AI49" s="1406">
        <v>0</v>
      </c>
      <c r="AJ49" s="1406">
        <v>0</v>
      </c>
      <c r="AK49" s="1406">
        <v>0</v>
      </c>
      <c r="AL49" s="1406">
        <v>0</v>
      </c>
      <c r="AM49" s="1406">
        <f t="shared" si="2"/>
        <v>0</v>
      </c>
      <c r="AN49" s="561">
        <v>47</v>
      </c>
      <c r="AO49" s="516"/>
      <c r="AP49" s="516"/>
      <c r="AQ49" s="516"/>
      <c r="AR49" s="516"/>
      <c r="AS49" s="516">
        <f t="shared" si="45"/>
        <v>0</v>
      </c>
      <c r="AT49" s="561">
        <v>42</v>
      </c>
      <c r="AU49" s="516">
        <v>40</v>
      </c>
      <c r="AV49" s="516">
        <v>110</v>
      </c>
      <c r="AW49" s="516"/>
      <c r="AX49" s="516"/>
      <c r="AY49" s="516">
        <f t="shared" si="4"/>
        <v>150</v>
      </c>
      <c r="AZ49" s="561">
        <v>42</v>
      </c>
      <c r="BA49" s="516">
        <v>2</v>
      </c>
      <c r="BB49" s="516">
        <v>20</v>
      </c>
      <c r="BC49" s="516"/>
      <c r="BD49" s="516"/>
      <c r="BE49" s="516">
        <f t="shared" si="5"/>
        <v>22</v>
      </c>
      <c r="BF49" s="561">
        <v>42</v>
      </c>
      <c r="BG49" s="516">
        <v>0</v>
      </c>
      <c r="BH49" s="516">
        <v>0</v>
      </c>
      <c r="BI49" s="516"/>
      <c r="BJ49" s="516"/>
      <c r="BK49" s="516">
        <f t="shared" si="12"/>
        <v>0</v>
      </c>
      <c r="BL49" s="561">
        <v>51</v>
      </c>
      <c r="BM49" s="516">
        <v>98</v>
      </c>
      <c r="BN49" s="516">
        <v>111</v>
      </c>
      <c r="BO49" s="516"/>
      <c r="BP49" s="516"/>
      <c r="BQ49" s="516">
        <f t="shared" si="42"/>
        <v>209</v>
      </c>
      <c r="BR49" s="561"/>
      <c r="BS49" s="2014">
        <v>0</v>
      </c>
      <c r="BT49" s="2014">
        <v>0</v>
      </c>
      <c r="BU49" s="2014"/>
      <c r="BV49" s="2014"/>
      <c r="BW49" s="516">
        <f t="shared" si="43"/>
        <v>0</v>
      </c>
      <c r="BX49" s="561"/>
      <c r="BY49" s="2014">
        <v>0</v>
      </c>
      <c r="BZ49" s="2014">
        <v>0</v>
      </c>
      <c r="CA49" s="2014"/>
      <c r="CB49" s="2014"/>
      <c r="CC49" s="517">
        <f t="shared" si="44"/>
        <v>0</v>
      </c>
      <c r="CD49" s="580">
        <f t="shared" si="6"/>
        <v>150</v>
      </c>
      <c r="CE49" s="581">
        <f t="shared" si="9"/>
        <v>506</v>
      </c>
      <c r="CF49" s="581">
        <f t="shared" si="9"/>
        <v>385</v>
      </c>
      <c r="CG49" s="581">
        <f t="shared" si="9"/>
        <v>0</v>
      </c>
      <c r="CH49" s="581">
        <f t="shared" si="9"/>
        <v>0</v>
      </c>
      <c r="CI49" s="581">
        <f t="shared" si="9"/>
        <v>891</v>
      </c>
      <c r="CJ49" s="1361">
        <f t="shared" si="10"/>
        <v>5.94</v>
      </c>
    </row>
    <row r="50" spans="1:88" ht="27" thickBot="1">
      <c r="A50" s="2456"/>
      <c r="B50" s="844" t="s">
        <v>415</v>
      </c>
      <c r="C50" s="515" t="s">
        <v>395</v>
      </c>
      <c r="D50" s="554">
        <f>'D. ITT_All_Grants'!D116</f>
        <v>0</v>
      </c>
      <c r="E50" s="515" t="s">
        <v>337</v>
      </c>
      <c r="F50" s="554" t="s">
        <v>197</v>
      </c>
      <c r="G50" s="515" t="s">
        <v>143</v>
      </c>
      <c r="H50" s="769">
        <v>42115</v>
      </c>
      <c r="I50" s="769">
        <v>43190</v>
      </c>
      <c r="J50" s="777" t="e">
        <f t="shared" si="46"/>
        <v>#VALUE!</v>
      </c>
      <c r="K50" s="771"/>
      <c r="L50" s="735" t="s">
        <v>637</v>
      </c>
      <c r="M50" s="842"/>
      <c r="N50" s="842">
        <v>150</v>
      </c>
      <c r="O50" s="842"/>
      <c r="P50" s="842"/>
      <c r="Q50" s="773">
        <f t="shared" si="47"/>
        <v>150</v>
      </c>
      <c r="R50" s="773">
        <f t="shared" si="47"/>
        <v>0</v>
      </c>
      <c r="S50" s="774">
        <f t="shared" si="39"/>
        <v>150</v>
      </c>
      <c r="T50" s="781"/>
      <c r="U50" s="843">
        <v>0</v>
      </c>
      <c r="V50" s="1406">
        <v>0</v>
      </c>
      <c r="W50" s="1406">
        <v>0</v>
      </c>
      <c r="X50" s="1406">
        <v>0</v>
      </c>
      <c r="Y50" s="1406">
        <v>0</v>
      </c>
      <c r="Z50" s="1710">
        <f t="shared" si="40"/>
        <v>0</v>
      </c>
      <c r="AA50" s="556"/>
      <c r="AB50" s="561">
        <v>200</v>
      </c>
      <c r="AC50" s="516">
        <v>366</v>
      </c>
      <c r="AD50" s="516">
        <v>144</v>
      </c>
      <c r="AE50" s="516"/>
      <c r="AF50" s="516"/>
      <c r="AG50" s="516">
        <f t="shared" si="48"/>
        <v>510</v>
      </c>
      <c r="AH50" s="561">
        <v>47</v>
      </c>
      <c r="AI50" s="1406">
        <v>0</v>
      </c>
      <c r="AJ50" s="1406">
        <v>0</v>
      </c>
      <c r="AK50" s="1406">
        <v>0</v>
      </c>
      <c r="AL50" s="1406">
        <v>0</v>
      </c>
      <c r="AM50" s="1406">
        <f t="shared" si="2"/>
        <v>0</v>
      </c>
      <c r="AN50" s="561">
        <v>47</v>
      </c>
      <c r="AO50" s="516"/>
      <c r="AP50" s="516"/>
      <c r="AQ50" s="516"/>
      <c r="AR50" s="516"/>
      <c r="AS50" s="516">
        <f t="shared" si="45"/>
        <v>0</v>
      </c>
      <c r="AT50" s="561">
        <v>42</v>
      </c>
      <c r="AU50" s="516">
        <v>52</v>
      </c>
      <c r="AV50" s="516">
        <v>135</v>
      </c>
      <c r="AW50" s="516"/>
      <c r="AX50" s="516"/>
      <c r="AY50" s="516">
        <f t="shared" si="4"/>
        <v>187</v>
      </c>
      <c r="AZ50" s="561">
        <v>42</v>
      </c>
      <c r="BA50" s="516">
        <v>2</v>
      </c>
      <c r="BB50" s="516">
        <v>20</v>
      </c>
      <c r="BC50" s="516"/>
      <c r="BD50" s="516"/>
      <c r="BE50" s="516">
        <f t="shared" si="5"/>
        <v>22</v>
      </c>
      <c r="BF50" s="561">
        <v>42</v>
      </c>
      <c r="BG50" s="516">
        <v>0</v>
      </c>
      <c r="BH50" s="516">
        <v>0</v>
      </c>
      <c r="BI50" s="516"/>
      <c r="BJ50" s="516"/>
      <c r="BK50" s="516">
        <f t="shared" si="12"/>
        <v>0</v>
      </c>
      <c r="BL50" s="561">
        <v>51</v>
      </c>
      <c r="BM50" s="516">
        <v>94</v>
      </c>
      <c r="BN50" s="516">
        <v>46</v>
      </c>
      <c r="BO50" s="516"/>
      <c r="BP50" s="516"/>
      <c r="BQ50" s="516">
        <f t="shared" si="42"/>
        <v>140</v>
      </c>
      <c r="BR50" s="561"/>
      <c r="BS50" s="2014">
        <v>0</v>
      </c>
      <c r="BT50" s="2014">
        <v>0</v>
      </c>
      <c r="BU50" s="2014"/>
      <c r="BV50" s="2014"/>
      <c r="BW50" s="516">
        <f t="shared" si="43"/>
        <v>0</v>
      </c>
      <c r="BX50" s="561"/>
      <c r="BY50" s="2014">
        <v>0</v>
      </c>
      <c r="BZ50" s="2014">
        <v>0</v>
      </c>
      <c r="CA50" s="2014"/>
      <c r="CB50" s="2014"/>
      <c r="CC50" s="517">
        <f t="shared" si="44"/>
        <v>0</v>
      </c>
      <c r="CD50" s="580">
        <f t="shared" si="6"/>
        <v>150</v>
      </c>
      <c r="CE50" s="581">
        <f t="shared" si="9"/>
        <v>514</v>
      </c>
      <c r="CF50" s="581">
        <f t="shared" si="9"/>
        <v>345</v>
      </c>
      <c r="CG50" s="581">
        <f t="shared" si="9"/>
        <v>0</v>
      </c>
      <c r="CH50" s="581">
        <f t="shared" si="9"/>
        <v>0</v>
      </c>
      <c r="CI50" s="581">
        <f t="shared" si="9"/>
        <v>859</v>
      </c>
      <c r="CJ50" s="1361">
        <f t="shared" si="10"/>
        <v>5.7266666666666666</v>
      </c>
    </row>
    <row r="51" spans="1:88" ht="30.75" customHeight="1" thickBot="1">
      <c r="A51" s="2456"/>
      <c r="B51" s="840" t="s">
        <v>416</v>
      </c>
      <c r="C51" s="515" t="s">
        <v>395</v>
      </c>
      <c r="D51" s="554">
        <f>'D. ITT_All_Grants'!D117</f>
        <v>0</v>
      </c>
      <c r="E51" s="515" t="s">
        <v>337</v>
      </c>
      <c r="F51" s="554" t="s">
        <v>197</v>
      </c>
      <c r="G51" s="515" t="s">
        <v>143</v>
      </c>
      <c r="H51" s="769">
        <v>42116</v>
      </c>
      <c r="I51" s="769">
        <v>43190</v>
      </c>
      <c r="J51" s="777" t="e">
        <f t="shared" si="46"/>
        <v>#VALUE!</v>
      </c>
      <c r="K51" s="771"/>
      <c r="L51" s="735" t="s">
        <v>641</v>
      </c>
      <c r="M51" s="842"/>
      <c r="N51" s="842">
        <v>150</v>
      </c>
      <c r="O51" s="842"/>
      <c r="P51" s="842"/>
      <c r="Q51" s="773">
        <f t="shared" si="47"/>
        <v>150</v>
      </c>
      <c r="R51" s="773">
        <f t="shared" si="47"/>
        <v>0</v>
      </c>
      <c r="S51" s="774">
        <f t="shared" si="39"/>
        <v>150</v>
      </c>
      <c r="T51" s="781"/>
      <c r="U51" s="843">
        <v>378</v>
      </c>
      <c r="V51" s="516">
        <v>70</v>
      </c>
      <c r="W51" s="516">
        <v>43</v>
      </c>
      <c r="X51" s="516">
        <v>0</v>
      </c>
      <c r="Y51" s="516">
        <v>0</v>
      </c>
      <c r="Z51" s="559">
        <f t="shared" si="40"/>
        <v>113</v>
      </c>
      <c r="AA51" s="556"/>
      <c r="AB51" s="561">
        <v>131</v>
      </c>
      <c r="AC51" s="516">
        <v>366</v>
      </c>
      <c r="AD51" s="516">
        <v>144</v>
      </c>
      <c r="AE51" s="516"/>
      <c r="AF51" s="516"/>
      <c r="AG51" s="516">
        <f t="shared" si="48"/>
        <v>510</v>
      </c>
      <c r="AH51" s="561">
        <v>47</v>
      </c>
      <c r="AI51" s="516">
        <v>20</v>
      </c>
      <c r="AJ51" s="516">
        <v>10</v>
      </c>
      <c r="AK51" s="516"/>
      <c r="AL51" s="516"/>
      <c r="AM51" s="516">
        <f t="shared" si="2"/>
        <v>30</v>
      </c>
      <c r="AN51" s="561">
        <v>47</v>
      </c>
      <c r="AO51" s="516"/>
      <c r="AP51" s="516"/>
      <c r="AQ51" s="516"/>
      <c r="AR51" s="516"/>
      <c r="AS51" s="516">
        <f t="shared" si="45"/>
        <v>0</v>
      </c>
      <c r="AT51" s="561">
        <v>150</v>
      </c>
      <c r="AU51" s="516">
        <v>40</v>
      </c>
      <c r="AV51" s="516">
        <v>110</v>
      </c>
      <c r="AW51" s="516"/>
      <c r="AX51" s="516"/>
      <c r="AY51" s="516">
        <f t="shared" si="4"/>
        <v>150</v>
      </c>
      <c r="AZ51" s="561">
        <v>150</v>
      </c>
      <c r="BA51" s="1406">
        <v>0</v>
      </c>
      <c r="BB51" s="1406">
        <v>0</v>
      </c>
      <c r="BC51" s="1406"/>
      <c r="BD51" s="1406"/>
      <c r="BE51" s="1406">
        <f t="shared" si="5"/>
        <v>0</v>
      </c>
      <c r="BF51" s="561">
        <v>150</v>
      </c>
      <c r="BG51" s="516">
        <v>0</v>
      </c>
      <c r="BH51" s="516">
        <v>0</v>
      </c>
      <c r="BI51" s="516"/>
      <c r="BJ51" s="516"/>
      <c r="BK51" s="516">
        <f t="shared" si="12"/>
        <v>0</v>
      </c>
      <c r="BL51" s="561">
        <v>51</v>
      </c>
      <c r="BM51" s="1406">
        <v>0</v>
      </c>
      <c r="BN51" s="1406">
        <v>0</v>
      </c>
      <c r="BO51" s="1406">
        <v>0</v>
      </c>
      <c r="BP51" s="1406">
        <v>0</v>
      </c>
      <c r="BQ51" s="516">
        <f t="shared" si="42"/>
        <v>0</v>
      </c>
      <c r="BR51" s="561"/>
      <c r="BS51" s="2014">
        <v>0</v>
      </c>
      <c r="BT51" s="2014">
        <v>0</v>
      </c>
      <c r="BU51" s="2014"/>
      <c r="BV51" s="2014"/>
      <c r="BW51" s="516">
        <f t="shared" si="43"/>
        <v>0</v>
      </c>
      <c r="BX51" s="561"/>
      <c r="BY51" s="2014">
        <v>0</v>
      </c>
      <c r="BZ51" s="2014">
        <v>0</v>
      </c>
      <c r="CA51" s="2014"/>
      <c r="CB51" s="2014"/>
      <c r="CC51" s="517">
        <f t="shared" si="44"/>
        <v>0</v>
      </c>
      <c r="CD51" s="580">
        <f t="shared" si="6"/>
        <v>150</v>
      </c>
      <c r="CE51" s="581">
        <f t="shared" si="9"/>
        <v>496</v>
      </c>
      <c r="CF51" s="581">
        <f t="shared" si="9"/>
        <v>307</v>
      </c>
      <c r="CG51" s="581">
        <f t="shared" si="9"/>
        <v>0</v>
      </c>
      <c r="CH51" s="581">
        <f t="shared" si="9"/>
        <v>0</v>
      </c>
      <c r="CI51" s="581">
        <f t="shared" si="9"/>
        <v>803</v>
      </c>
      <c r="CJ51" s="1361">
        <f t="shared" si="10"/>
        <v>5.3533333333333335</v>
      </c>
    </row>
    <row r="52" spans="1:88" ht="27" thickBot="1">
      <c r="A52" s="2456"/>
      <c r="B52" s="840" t="s">
        <v>417</v>
      </c>
      <c r="C52" s="515" t="s">
        <v>395</v>
      </c>
      <c r="D52" s="554">
        <f>'D. ITT_All_Grants'!D118</f>
        <v>0</v>
      </c>
      <c r="E52" s="515" t="s">
        <v>337</v>
      </c>
      <c r="F52" s="554" t="s">
        <v>197</v>
      </c>
      <c r="G52" s="515" t="s">
        <v>143</v>
      </c>
      <c r="H52" s="769">
        <v>42117</v>
      </c>
      <c r="I52" s="769">
        <v>43190</v>
      </c>
      <c r="J52" s="777" t="e">
        <f t="shared" si="46"/>
        <v>#VALUE!</v>
      </c>
      <c r="K52" s="771"/>
      <c r="L52" s="735" t="s">
        <v>641</v>
      </c>
      <c r="M52" s="842"/>
      <c r="N52" s="842">
        <v>14</v>
      </c>
      <c r="O52" s="842"/>
      <c r="P52" s="842"/>
      <c r="Q52" s="773">
        <f t="shared" si="47"/>
        <v>14</v>
      </c>
      <c r="R52" s="773">
        <f t="shared" si="47"/>
        <v>0</v>
      </c>
      <c r="S52" s="774">
        <f t="shared" si="39"/>
        <v>14</v>
      </c>
      <c r="T52" s="781"/>
      <c r="U52" s="843"/>
      <c r="V52" s="1406">
        <v>0</v>
      </c>
      <c r="W52" s="1406">
        <v>0</v>
      </c>
      <c r="X52" s="1406">
        <v>0</v>
      </c>
      <c r="Y52" s="1406">
        <v>0</v>
      </c>
      <c r="Z52" s="1710">
        <f t="shared" si="40"/>
        <v>0</v>
      </c>
      <c r="AA52" s="556"/>
      <c r="AB52" s="561">
        <v>40</v>
      </c>
      <c r="AC52" s="516">
        <v>0</v>
      </c>
      <c r="AD52" s="516">
        <v>0</v>
      </c>
      <c r="AE52" s="516"/>
      <c r="AF52" s="516"/>
      <c r="AG52" s="516">
        <f t="shared" si="48"/>
        <v>0</v>
      </c>
      <c r="AH52" s="561">
        <v>20</v>
      </c>
      <c r="AI52" s="1406">
        <v>0</v>
      </c>
      <c r="AJ52" s="1406">
        <v>0</v>
      </c>
      <c r="AK52" s="1406">
        <v>0</v>
      </c>
      <c r="AL52" s="1406">
        <v>0</v>
      </c>
      <c r="AM52" s="1406">
        <f t="shared" si="2"/>
        <v>0</v>
      </c>
      <c r="AN52" s="561"/>
      <c r="AO52" s="516"/>
      <c r="AP52" s="516"/>
      <c r="AQ52" s="516"/>
      <c r="AR52" s="516"/>
      <c r="AS52" s="516">
        <f t="shared" si="45"/>
        <v>0</v>
      </c>
      <c r="AT52" s="561">
        <v>42</v>
      </c>
      <c r="AU52" s="516">
        <v>40</v>
      </c>
      <c r="AV52" s="516">
        <v>110</v>
      </c>
      <c r="AW52" s="516"/>
      <c r="AX52" s="516"/>
      <c r="AY52" s="516">
        <f t="shared" si="4"/>
        <v>150</v>
      </c>
      <c r="AZ52" s="561">
        <v>42</v>
      </c>
      <c r="BA52" s="516">
        <v>43</v>
      </c>
      <c r="BB52" s="516">
        <v>128</v>
      </c>
      <c r="BC52" s="516"/>
      <c r="BD52" s="516"/>
      <c r="BE52" s="516">
        <f t="shared" si="5"/>
        <v>171</v>
      </c>
      <c r="BF52" s="561">
        <v>42</v>
      </c>
      <c r="BG52" s="516">
        <v>0</v>
      </c>
      <c r="BH52" s="516">
        <v>0</v>
      </c>
      <c r="BI52" s="516"/>
      <c r="BJ52" s="516"/>
      <c r="BK52" s="516">
        <f t="shared" si="12"/>
        <v>0</v>
      </c>
      <c r="BL52" s="561">
        <v>0</v>
      </c>
      <c r="BM52" s="516">
        <v>0</v>
      </c>
      <c r="BN52" s="516">
        <v>0</v>
      </c>
      <c r="BO52" s="516">
        <v>0</v>
      </c>
      <c r="BP52" s="516">
        <v>0</v>
      </c>
      <c r="BQ52" s="516">
        <f t="shared" si="42"/>
        <v>0</v>
      </c>
      <c r="BR52" s="561"/>
      <c r="BS52" s="2014">
        <v>0</v>
      </c>
      <c r="BT52" s="2014">
        <v>0</v>
      </c>
      <c r="BU52" s="2014"/>
      <c r="BV52" s="2014"/>
      <c r="BW52" s="516">
        <f t="shared" si="43"/>
        <v>0</v>
      </c>
      <c r="BX52" s="561"/>
      <c r="BY52" s="2014">
        <v>0</v>
      </c>
      <c r="BZ52" s="2014">
        <v>0</v>
      </c>
      <c r="CA52" s="2014"/>
      <c r="CB52" s="2014"/>
      <c r="CC52" s="517">
        <f t="shared" si="44"/>
        <v>0</v>
      </c>
      <c r="CD52" s="580">
        <f t="shared" si="6"/>
        <v>14</v>
      </c>
      <c r="CE52" s="581">
        <f t="shared" si="9"/>
        <v>83</v>
      </c>
      <c r="CF52" s="581">
        <f t="shared" si="9"/>
        <v>238</v>
      </c>
      <c r="CG52" s="581">
        <f t="shared" si="9"/>
        <v>0</v>
      </c>
      <c r="CH52" s="581">
        <f t="shared" si="9"/>
        <v>0</v>
      </c>
      <c r="CI52" s="581">
        <f t="shared" si="9"/>
        <v>321</v>
      </c>
      <c r="CJ52" s="1361">
        <f t="shared" si="10"/>
        <v>22.928571428571427</v>
      </c>
    </row>
    <row r="53" spans="1:88" ht="27" thickBot="1">
      <c r="A53" s="2456"/>
      <c r="B53" s="840" t="s">
        <v>671</v>
      </c>
      <c r="C53" s="515" t="s">
        <v>395</v>
      </c>
      <c r="D53" s="554">
        <f>'D. ITT_All_Grants'!D119</f>
        <v>0</v>
      </c>
      <c r="E53" s="515" t="s">
        <v>337</v>
      </c>
      <c r="F53" s="554" t="s">
        <v>197</v>
      </c>
      <c r="G53" s="515" t="s">
        <v>143</v>
      </c>
      <c r="H53" s="769">
        <v>42118</v>
      </c>
      <c r="I53" s="769">
        <v>43190</v>
      </c>
      <c r="J53" s="777" t="e">
        <f t="shared" si="46"/>
        <v>#VALUE!</v>
      </c>
      <c r="K53" s="771"/>
      <c r="L53" s="735" t="s">
        <v>641</v>
      </c>
      <c r="M53" s="842"/>
      <c r="N53" s="842">
        <v>14</v>
      </c>
      <c r="O53" s="842"/>
      <c r="P53" s="842"/>
      <c r="Q53" s="773">
        <f t="shared" si="47"/>
        <v>14</v>
      </c>
      <c r="R53" s="773">
        <f t="shared" si="47"/>
        <v>0</v>
      </c>
      <c r="S53" s="774">
        <f t="shared" si="39"/>
        <v>14</v>
      </c>
      <c r="T53" s="781"/>
      <c r="U53" s="843"/>
      <c r="V53" s="1406">
        <v>0</v>
      </c>
      <c r="W53" s="1406">
        <v>0</v>
      </c>
      <c r="X53" s="1406">
        <v>0</v>
      </c>
      <c r="Y53" s="1406">
        <v>0</v>
      </c>
      <c r="Z53" s="1710">
        <f t="shared" si="40"/>
        <v>0</v>
      </c>
      <c r="AA53" s="556"/>
      <c r="AB53" s="561">
        <v>40</v>
      </c>
      <c r="AC53" s="516">
        <v>0</v>
      </c>
      <c r="AD53" s="516">
        <v>0</v>
      </c>
      <c r="AE53" s="516"/>
      <c r="AF53" s="516"/>
      <c r="AG53" s="516">
        <f>(AC53+AD53)</f>
        <v>0</v>
      </c>
      <c r="AH53" s="561">
        <v>0</v>
      </c>
      <c r="AI53" s="1406">
        <v>0</v>
      </c>
      <c r="AJ53" s="1406">
        <v>0</v>
      </c>
      <c r="AK53" s="1406">
        <v>0</v>
      </c>
      <c r="AL53" s="1406">
        <v>0</v>
      </c>
      <c r="AM53" s="1406">
        <f t="shared" si="2"/>
        <v>0</v>
      </c>
      <c r="AN53" s="561"/>
      <c r="AO53" s="516"/>
      <c r="AP53" s="516"/>
      <c r="AQ53" s="516"/>
      <c r="AR53" s="516"/>
      <c r="AS53" s="516">
        <f>AO53+AP53+AQ53+AR53</f>
        <v>0</v>
      </c>
      <c r="AT53" s="561">
        <v>32</v>
      </c>
      <c r="AU53" s="516"/>
      <c r="AV53" s="516"/>
      <c r="AW53" s="516"/>
      <c r="AX53" s="516"/>
      <c r="AY53" s="516">
        <f t="shared" si="4"/>
        <v>0</v>
      </c>
      <c r="AZ53" s="561">
        <v>32</v>
      </c>
      <c r="BA53" s="516">
        <v>22</v>
      </c>
      <c r="BB53" s="516">
        <v>11</v>
      </c>
      <c r="BC53" s="516"/>
      <c r="BD53" s="516"/>
      <c r="BE53" s="516">
        <f t="shared" si="5"/>
        <v>33</v>
      </c>
      <c r="BF53" s="561">
        <v>32</v>
      </c>
      <c r="BG53" s="516">
        <v>0</v>
      </c>
      <c r="BH53" s="516">
        <v>0</v>
      </c>
      <c r="BI53" s="516"/>
      <c r="BJ53" s="516"/>
      <c r="BK53" s="516">
        <f t="shared" si="12"/>
        <v>0</v>
      </c>
      <c r="BL53" s="561">
        <v>0</v>
      </c>
      <c r="BM53" s="516">
        <v>0</v>
      </c>
      <c r="BN53" s="516">
        <v>0</v>
      </c>
      <c r="BO53" s="516">
        <v>0</v>
      </c>
      <c r="BP53" s="516">
        <v>0</v>
      </c>
      <c r="BQ53" s="516">
        <f t="shared" si="42"/>
        <v>0</v>
      </c>
      <c r="BR53" s="561"/>
      <c r="BS53" s="2014">
        <v>0</v>
      </c>
      <c r="BT53" s="2014">
        <v>0</v>
      </c>
      <c r="BU53" s="2014"/>
      <c r="BV53" s="2014"/>
      <c r="BW53" s="516">
        <f t="shared" si="43"/>
        <v>0</v>
      </c>
      <c r="BX53" s="561"/>
      <c r="BY53" s="2014">
        <v>0</v>
      </c>
      <c r="BZ53" s="2014">
        <v>0</v>
      </c>
      <c r="CA53" s="2014"/>
      <c r="CB53" s="2014"/>
      <c r="CC53" s="517">
        <f t="shared" si="44"/>
        <v>0</v>
      </c>
      <c r="CD53" s="580">
        <f t="shared" si="6"/>
        <v>14</v>
      </c>
      <c r="CE53" s="581">
        <f t="shared" si="9"/>
        <v>22</v>
      </c>
      <c r="CF53" s="581">
        <f t="shared" si="9"/>
        <v>11</v>
      </c>
      <c r="CG53" s="581">
        <f t="shared" si="9"/>
        <v>0</v>
      </c>
      <c r="CH53" s="581">
        <f t="shared" si="9"/>
        <v>0</v>
      </c>
      <c r="CI53" s="581">
        <f t="shared" si="9"/>
        <v>33</v>
      </c>
      <c r="CJ53" s="1359">
        <f t="shared" si="10"/>
        <v>2.3571428571428572</v>
      </c>
    </row>
    <row r="54" spans="1:88" ht="27" thickBot="1">
      <c r="A54" s="2456"/>
      <c r="B54" s="820" t="s">
        <v>418</v>
      </c>
      <c r="C54" s="515" t="s">
        <v>395</v>
      </c>
      <c r="D54" s="554">
        <f>'D. ITT_All_Grants'!D120</f>
        <v>0</v>
      </c>
      <c r="E54" s="515" t="s">
        <v>337</v>
      </c>
      <c r="F54" s="554" t="s">
        <v>197</v>
      </c>
      <c r="G54" s="515" t="s">
        <v>143</v>
      </c>
      <c r="H54" s="769">
        <v>42119</v>
      </c>
      <c r="I54" s="769">
        <v>43190</v>
      </c>
      <c r="J54" s="777" t="e">
        <f t="shared" si="46"/>
        <v>#VALUE!</v>
      </c>
      <c r="K54" s="771"/>
      <c r="L54" s="735" t="s">
        <v>641</v>
      </c>
      <c r="M54" s="842"/>
      <c r="N54" s="842">
        <v>14</v>
      </c>
      <c r="O54" s="842"/>
      <c r="P54" s="842"/>
      <c r="Q54" s="773">
        <f t="shared" si="47"/>
        <v>14</v>
      </c>
      <c r="R54" s="773">
        <f t="shared" si="47"/>
        <v>0</v>
      </c>
      <c r="S54" s="774">
        <f t="shared" si="39"/>
        <v>14</v>
      </c>
      <c r="T54" s="781"/>
      <c r="U54" s="843"/>
      <c r="V54" s="1406">
        <v>0</v>
      </c>
      <c r="W54" s="1406">
        <v>0</v>
      </c>
      <c r="X54" s="1406">
        <v>0</v>
      </c>
      <c r="Y54" s="1406">
        <v>0</v>
      </c>
      <c r="Z54" s="1710">
        <f t="shared" si="40"/>
        <v>0</v>
      </c>
      <c r="AA54" s="556"/>
      <c r="AB54" s="561">
        <v>40</v>
      </c>
      <c r="AC54" s="516">
        <v>0</v>
      </c>
      <c r="AD54" s="516">
        <v>0</v>
      </c>
      <c r="AE54" s="516"/>
      <c r="AF54" s="516"/>
      <c r="AG54" s="516">
        <f t="shared" si="48"/>
        <v>0</v>
      </c>
      <c r="AH54" s="561">
        <v>4</v>
      </c>
      <c r="AI54" s="1406">
        <v>0</v>
      </c>
      <c r="AJ54" s="1406">
        <v>0</v>
      </c>
      <c r="AK54" s="1406">
        <v>0</v>
      </c>
      <c r="AL54" s="1406">
        <v>0</v>
      </c>
      <c r="AM54" s="1406">
        <f t="shared" si="2"/>
        <v>0</v>
      </c>
      <c r="AN54" s="561">
        <v>4</v>
      </c>
      <c r="AO54" s="516">
        <v>57</v>
      </c>
      <c r="AP54" s="516">
        <v>15</v>
      </c>
      <c r="AQ54" s="516"/>
      <c r="AR54" s="516"/>
      <c r="AS54" s="516">
        <f>(AO54+AP54)</f>
        <v>72</v>
      </c>
      <c r="AT54" s="561">
        <v>8</v>
      </c>
      <c r="AU54" s="516">
        <v>5</v>
      </c>
      <c r="AV54" s="516"/>
      <c r="AW54" s="516"/>
      <c r="AX54" s="516"/>
      <c r="AY54" s="516">
        <f t="shared" si="4"/>
        <v>5</v>
      </c>
      <c r="AZ54" s="561">
        <v>8</v>
      </c>
      <c r="BA54" s="516"/>
      <c r="BB54" s="516"/>
      <c r="BC54" s="516"/>
      <c r="BD54" s="516"/>
      <c r="BE54" s="516">
        <v>3</v>
      </c>
      <c r="BF54" s="561">
        <v>8</v>
      </c>
      <c r="BG54" s="516">
        <v>0</v>
      </c>
      <c r="BH54" s="516">
        <v>0</v>
      </c>
      <c r="BI54" s="516"/>
      <c r="BJ54" s="516"/>
      <c r="BK54" s="516">
        <f t="shared" si="12"/>
        <v>0</v>
      </c>
      <c r="BL54" s="561">
        <v>0</v>
      </c>
      <c r="BM54" s="516">
        <v>0</v>
      </c>
      <c r="BN54" s="516">
        <v>0</v>
      </c>
      <c r="BO54" s="516">
        <v>0</v>
      </c>
      <c r="BP54" s="516">
        <v>0</v>
      </c>
      <c r="BQ54" s="516">
        <f t="shared" si="42"/>
        <v>0</v>
      </c>
      <c r="BR54" s="561"/>
      <c r="BS54" s="2014">
        <v>0</v>
      </c>
      <c r="BT54" s="2014">
        <v>0</v>
      </c>
      <c r="BU54" s="2014"/>
      <c r="BV54" s="2014"/>
      <c r="BW54" s="516">
        <f t="shared" si="43"/>
        <v>0</v>
      </c>
      <c r="BX54" s="561"/>
      <c r="BY54" s="2014">
        <v>0</v>
      </c>
      <c r="BZ54" s="2014">
        <v>0</v>
      </c>
      <c r="CA54" s="2014"/>
      <c r="CB54" s="2014"/>
      <c r="CC54" s="517">
        <f t="shared" si="44"/>
        <v>0</v>
      </c>
      <c r="CD54" s="580">
        <f t="shared" si="6"/>
        <v>14</v>
      </c>
      <c r="CE54" s="581">
        <f t="shared" si="9"/>
        <v>62</v>
      </c>
      <c r="CF54" s="581">
        <f t="shared" si="9"/>
        <v>15</v>
      </c>
      <c r="CG54" s="581">
        <f t="shared" si="9"/>
        <v>0</v>
      </c>
      <c r="CH54" s="581">
        <f t="shared" si="9"/>
        <v>0</v>
      </c>
      <c r="CI54" s="581">
        <f t="shared" si="9"/>
        <v>80</v>
      </c>
      <c r="CJ54" s="1361">
        <f t="shared" si="10"/>
        <v>5.7142857142857144</v>
      </c>
    </row>
    <row r="55" spans="1:88" ht="31.5" customHeight="1" thickBot="1">
      <c r="A55" s="2456"/>
      <c r="B55" s="840" t="s">
        <v>419</v>
      </c>
      <c r="C55" s="515" t="s">
        <v>395</v>
      </c>
      <c r="D55" s="554">
        <f>'D. ITT_All_Grants'!D121</f>
        <v>0</v>
      </c>
      <c r="E55" s="515" t="s">
        <v>337</v>
      </c>
      <c r="F55" s="554" t="s">
        <v>197</v>
      </c>
      <c r="G55" s="515" t="s">
        <v>143</v>
      </c>
      <c r="H55" s="769">
        <v>42120</v>
      </c>
      <c r="I55" s="769">
        <v>43190</v>
      </c>
      <c r="J55" s="777" t="e">
        <f t="shared" si="46"/>
        <v>#VALUE!</v>
      </c>
      <c r="K55" s="771"/>
      <c r="L55" s="735" t="s">
        <v>637</v>
      </c>
      <c r="M55" s="842"/>
      <c r="N55" s="842"/>
      <c r="O55" s="842"/>
      <c r="P55" s="842"/>
      <c r="Q55" s="773">
        <f t="shared" si="47"/>
        <v>0</v>
      </c>
      <c r="R55" s="773">
        <f t="shared" si="47"/>
        <v>0</v>
      </c>
      <c r="S55" s="774">
        <f t="shared" si="39"/>
        <v>0</v>
      </c>
      <c r="T55" s="781" t="s">
        <v>420</v>
      </c>
      <c r="U55" s="843"/>
      <c r="V55" s="1406">
        <v>0</v>
      </c>
      <c r="W55" s="1406">
        <v>0</v>
      </c>
      <c r="X55" s="1406">
        <v>0</v>
      </c>
      <c r="Y55" s="1406">
        <v>0</v>
      </c>
      <c r="Z55" s="1710">
        <f t="shared" si="40"/>
        <v>0</v>
      </c>
      <c r="AA55" s="556"/>
      <c r="AB55" s="561"/>
      <c r="AC55" s="516">
        <v>0</v>
      </c>
      <c r="AD55" s="516">
        <v>0</v>
      </c>
      <c r="AE55" s="516"/>
      <c r="AF55" s="516"/>
      <c r="AG55" s="516">
        <f t="shared" si="48"/>
        <v>0</v>
      </c>
      <c r="AH55" s="561">
        <v>1</v>
      </c>
      <c r="AI55" s="1406">
        <v>0</v>
      </c>
      <c r="AJ55" s="1406">
        <v>0</v>
      </c>
      <c r="AK55" s="1406">
        <v>0</v>
      </c>
      <c r="AL55" s="1406">
        <v>0</v>
      </c>
      <c r="AM55" s="1406">
        <f t="shared" si="2"/>
        <v>0</v>
      </c>
      <c r="AN55" s="561">
        <v>1</v>
      </c>
      <c r="AO55" s="516"/>
      <c r="AP55" s="516"/>
      <c r="AQ55" s="516"/>
      <c r="AR55" s="516"/>
      <c r="AS55" s="516">
        <v>0</v>
      </c>
      <c r="AT55" s="561">
        <v>4</v>
      </c>
      <c r="AU55" s="516">
        <v>2</v>
      </c>
      <c r="AV55" s="516"/>
      <c r="AW55" s="516"/>
      <c r="AX55" s="516"/>
      <c r="AY55" s="516">
        <f t="shared" si="4"/>
        <v>2</v>
      </c>
      <c r="AZ55" s="561">
        <v>4</v>
      </c>
      <c r="BA55" s="516">
        <v>0</v>
      </c>
      <c r="BB55" s="516">
        <v>0</v>
      </c>
      <c r="BC55" s="516"/>
      <c r="BD55" s="516"/>
      <c r="BE55" s="516">
        <f t="shared" si="5"/>
        <v>0</v>
      </c>
      <c r="BF55" s="561">
        <v>4</v>
      </c>
      <c r="BG55" s="516"/>
      <c r="BH55" s="516"/>
      <c r="BI55" s="516"/>
      <c r="BJ55" s="516"/>
      <c r="BK55" s="516">
        <v>3</v>
      </c>
      <c r="BL55" s="561">
        <v>1</v>
      </c>
      <c r="BM55" s="516"/>
      <c r="BN55" s="516"/>
      <c r="BO55" s="516"/>
      <c r="BP55" s="516"/>
      <c r="BQ55" s="516">
        <v>3</v>
      </c>
      <c r="BR55" s="561"/>
      <c r="BS55" s="2014">
        <v>0</v>
      </c>
      <c r="BT55" s="2014">
        <v>0</v>
      </c>
      <c r="BU55" s="2014"/>
      <c r="BV55" s="2014"/>
      <c r="BW55" s="516">
        <f t="shared" si="43"/>
        <v>0</v>
      </c>
      <c r="BX55" s="561"/>
      <c r="BY55" s="2014">
        <v>2</v>
      </c>
      <c r="BZ55" s="2014"/>
      <c r="CA55" s="2014"/>
      <c r="CB55" s="2014"/>
      <c r="CC55" s="517">
        <f t="shared" si="44"/>
        <v>2</v>
      </c>
      <c r="CD55" s="580">
        <f t="shared" si="6"/>
        <v>0</v>
      </c>
      <c r="CE55" s="581">
        <f t="shared" si="9"/>
        <v>4</v>
      </c>
      <c r="CF55" s="581">
        <f t="shared" si="9"/>
        <v>0</v>
      </c>
      <c r="CG55" s="581">
        <f t="shared" si="9"/>
        <v>0</v>
      </c>
      <c r="CH55" s="581">
        <f t="shared" si="9"/>
        <v>0</v>
      </c>
      <c r="CI55" s="581">
        <f t="shared" si="9"/>
        <v>10</v>
      </c>
      <c r="CJ55" s="1363" t="e">
        <f t="shared" si="10"/>
        <v>#DIV/0!</v>
      </c>
    </row>
    <row r="56" spans="1:88" ht="27" thickBot="1">
      <c r="A56" s="2456"/>
      <c r="B56" s="840" t="s">
        <v>421</v>
      </c>
      <c r="C56" s="515" t="s">
        <v>395</v>
      </c>
      <c r="D56" s="554">
        <f>'D. ITT_All_Grants'!D122</f>
        <v>0</v>
      </c>
      <c r="E56" s="515" t="s">
        <v>337</v>
      </c>
      <c r="F56" s="554" t="s">
        <v>197</v>
      </c>
      <c r="G56" s="515" t="s">
        <v>143</v>
      </c>
      <c r="H56" s="769">
        <v>42121</v>
      </c>
      <c r="I56" s="769">
        <v>43190</v>
      </c>
      <c r="J56" s="777" t="e">
        <f t="shared" si="46"/>
        <v>#VALUE!</v>
      </c>
      <c r="K56" s="771"/>
      <c r="L56" s="735" t="s">
        <v>641</v>
      </c>
      <c r="M56" s="842">
        <v>123</v>
      </c>
      <c r="N56" s="842">
        <v>53</v>
      </c>
      <c r="O56" s="842"/>
      <c r="P56" s="842"/>
      <c r="Q56" s="773">
        <f t="shared" si="47"/>
        <v>53</v>
      </c>
      <c r="R56" s="773">
        <f t="shared" si="47"/>
        <v>0</v>
      </c>
      <c r="S56" s="774">
        <f t="shared" si="39"/>
        <v>53</v>
      </c>
      <c r="T56" s="781"/>
      <c r="U56" s="843"/>
      <c r="V56" s="1406">
        <v>0</v>
      </c>
      <c r="W56" s="1406">
        <v>0</v>
      </c>
      <c r="X56" s="1406">
        <v>0</v>
      </c>
      <c r="Y56" s="1406">
        <v>0</v>
      </c>
      <c r="Z56" s="1710">
        <f t="shared" si="40"/>
        <v>0</v>
      </c>
      <c r="AA56" s="556"/>
      <c r="AB56" s="561">
        <v>88</v>
      </c>
      <c r="AC56" s="516">
        <v>16</v>
      </c>
      <c r="AD56" s="516">
        <v>62</v>
      </c>
      <c r="AE56" s="516"/>
      <c r="AF56" s="516"/>
      <c r="AG56" s="516">
        <f t="shared" si="48"/>
        <v>78</v>
      </c>
      <c r="AH56" s="561">
        <v>7</v>
      </c>
      <c r="AI56" s="1406">
        <v>0</v>
      </c>
      <c r="AJ56" s="1406">
        <v>0</v>
      </c>
      <c r="AK56" s="1406">
        <v>0</v>
      </c>
      <c r="AL56" s="1406">
        <v>0</v>
      </c>
      <c r="AM56" s="1406">
        <f t="shared" si="2"/>
        <v>0</v>
      </c>
      <c r="AN56" s="561">
        <v>7</v>
      </c>
      <c r="AO56" s="516"/>
      <c r="AP56" s="516"/>
      <c r="AQ56" s="516"/>
      <c r="AR56" s="516"/>
      <c r="AS56" s="516">
        <v>0</v>
      </c>
      <c r="AT56" s="561">
        <v>7</v>
      </c>
      <c r="AU56" s="516">
        <v>6</v>
      </c>
      <c r="AV56" s="516">
        <v>19</v>
      </c>
      <c r="AW56" s="516"/>
      <c r="AX56" s="516"/>
      <c r="AY56" s="516">
        <f t="shared" si="4"/>
        <v>25</v>
      </c>
      <c r="AZ56" s="561">
        <v>7</v>
      </c>
      <c r="BA56" s="516">
        <v>8</v>
      </c>
      <c r="BB56" s="516">
        <v>13</v>
      </c>
      <c r="BC56" s="516"/>
      <c r="BD56" s="516"/>
      <c r="BE56" s="516">
        <f t="shared" si="5"/>
        <v>21</v>
      </c>
      <c r="BF56" s="561">
        <v>7</v>
      </c>
      <c r="BG56" s="516">
        <v>60</v>
      </c>
      <c r="BH56" s="516">
        <v>0</v>
      </c>
      <c r="BI56" s="516"/>
      <c r="BJ56" s="516"/>
      <c r="BK56" s="516">
        <f t="shared" si="12"/>
        <v>60</v>
      </c>
      <c r="BL56" s="561">
        <v>8</v>
      </c>
      <c r="BM56" s="516">
        <v>30</v>
      </c>
      <c r="BN56" s="516">
        <v>0</v>
      </c>
      <c r="BO56" s="516">
        <v>0</v>
      </c>
      <c r="BP56" s="516">
        <v>0</v>
      </c>
      <c r="BQ56" s="516">
        <f t="shared" si="42"/>
        <v>30</v>
      </c>
      <c r="BR56" s="561"/>
      <c r="BS56" s="2014">
        <v>0</v>
      </c>
      <c r="BT56" s="2014">
        <v>0</v>
      </c>
      <c r="BU56" s="2014"/>
      <c r="BV56" s="2014"/>
      <c r="BW56" s="516">
        <f t="shared" si="43"/>
        <v>0</v>
      </c>
      <c r="BX56" s="561"/>
      <c r="BY56" s="2014">
        <v>33</v>
      </c>
      <c r="BZ56" s="2014">
        <v>15</v>
      </c>
      <c r="CA56" s="2014"/>
      <c r="CB56" s="2014"/>
      <c r="CC56" s="517">
        <f t="shared" si="44"/>
        <v>48</v>
      </c>
      <c r="CD56" s="580">
        <f t="shared" si="6"/>
        <v>53</v>
      </c>
      <c r="CE56" s="581">
        <f t="shared" si="9"/>
        <v>153</v>
      </c>
      <c r="CF56" s="581">
        <f t="shared" si="9"/>
        <v>109</v>
      </c>
      <c r="CG56" s="581">
        <f t="shared" si="9"/>
        <v>0</v>
      </c>
      <c r="CH56" s="581">
        <f t="shared" si="9"/>
        <v>0</v>
      </c>
      <c r="CI56" s="581">
        <f t="shared" si="9"/>
        <v>262</v>
      </c>
      <c r="CJ56" s="1361">
        <f t="shared" si="10"/>
        <v>4.9433962264150946</v>
      </c>
    </row>
    <row r="57" spans="1:88" ht="27" thickBot="1">
      <c r="A57" s="2456"/>
      <c r="B57" s="840" t="s">
        <v>672</v>
      </c>
      <c r="C57" s="515" t="s">
        <v>395</v>
      </c>
      <c r="D57" s="554">
        <f>'D. ITT_All_Grants'!D123</f>
        <v>0</v>
      </c>
      <c r="E57" s="515" t="s">
        <v>337</v>
      </c>
      <c r="F57" s="554" t="s">
        <v>197</v>
      </c>
      <c r="G57" s="515" t="s">
        <v>143</v>
      </c>
      <c r="H57" s="769">
        <v>42122</v>
      </c>
      <c r="I57" s="769">
        <v>43190</v>
      </c>
      <c r="J57" s="777" t="e">
        <f t="shared" si="46"/>
        <v>#VALUE!</v>
      </c>
      <c r="K57" s="771"/>
      <c r="L57" s="735" t="s">
        <v>637</v>
      </c>
      <c r="M57" s="842">
        <v>123</v>
      </c>
      <c r="N57" s="842">
        <v>53</v>
      </c>
      <c r="O57" s="842"/>
      <c r="P57" s="842"/>
      <c r="Q57" s="773">
        <f t="shared" si="47"/>
        <v>53</v>
      </c>
      <c r="R57" s="773">
        <f t="shared" si="47"/>
        <v>0</v>
      </c>
      <c r="S57" s="774">
        <f t="shared" si="39"/>
        <v>53</v>
      </c>
      <c r="T57" s="781"/>
      <c r="U57" s="843"/>
      <c r="V57" s="1406">
        <v>0</v>
      </c>
      <c r="W57" s="1406">
        <v>0</v>
      </c>
      <c r="X57" s="1406">
        <v>0</v>
      </c>
      <c r="Y57" s="1406">
        <v>0</v>
      </c>
      <c r="Z57" s="1710">
        <f t="shared" si="40"/>
        <v>0</v>
      </c>
      <c r="AA57" s="556"/>
      <c r="AB57" s="561">
        <v>88</v>
      </c>
      <c r="AC57" s="516">
        <v>16</v>
      </c>
      <c r="AD57" s="516">
        <v>62</v>
      </c>
      <c r="AE57" s="516"/>
      <c r="AF57" s="516"/>
      <c r="AG57" s="516">
        <f>(AC57+AD57)</f>
        <v>78</v>
      </c>
      <c r="AH57" s="561">
        <v>7</v>
      </c>
      <c r="AI57" s="1406">
        <v>0</v>
      </c>
      <c r="AJ57" s="1406">
        <v>0</v>
      </c>
      <c r="AK57" s="1406">
        <v>0</v>
      </c>
      <c r="AL57" s="1406">
        <v>0</v>
      </c>
      <c r="AM57" s="1406">
        <f t="shared" si="2"/>
        <v>0</v>
      </c>
      <c r="AN57" s="561">
        <v>7</v>
      </c>
      <c r="AO57" s="516"/>
      <c r="AP57" s="516"/>
      <c r="AQ57" s="516"/>
      <c r="AR57" s="516"/>
      <c r="AS57" s="516">
        <v>0</v>
      </c>
      <c r="AT57" s="561">
        <v>1</v>
      </c>
      <c r="AU57" s="516">
        <v>6</v>
      </c>
      <c r="AV57" s="516">
        <v>19</v>
      </c>
      <c r="AW57" s="516"/>
      <c r="AX57" s="516"/>
      <c r="AY57" s="516">
        <f t="shared" si="4"/>
        <v>25</v>
      </c>
      <c r="AZ57" s="561">
        <v>1</v>
      </c>
      <c r="BA57" s="516">
        <v>15</v>
      </c>
      <c r="BB57" s="516">
        <v>10</v>
      </c>
      <c r="BC57" s="516"/>
      <c r="BD57" s="516"/>
      <c r="BE57" s="516">
        <f t="shared" si="5"/>
        <v>25</v>
      </c>
      <c r="BF57" s="561">
        <v>1</v>
      </c>
      <c r="BG57" s="516">
        <v>0</v>
      </c>
      <c r="BH57" s="516">
        <v>0</v>
      </c>
      <c r="BI57" s="516"/>
      <c r="BJ57" s="516"/>
      <c r="BK57" s="516">
        <f t="shared" si="12"/>
        <v>0</v>
      </c>
      <c r="BL57" s="561">
        <v>0</v>
      </c>
      <c r="BM57" s="516">
        <v>0</v>
      </c>
      <c r="BN57" s="1406">
        <v>0</v>
      </c>
      <c r="BO57" s="1406">
        <v>0</v>
      </c>
      <c r="BP57" s="1406">
        <v>0</v>
      </c>
      <c r="BQ57" s="516">
        <f t="shared" si="42"/>
        <v>0</v>
      </c>
      <c r="BR57" s="561"/>
      <c r="BS57" s="2014">
        <v>0</v>
      </c>
      <c r="BT57" s="2014">
        <v>0</v>
      </c>
      <c r="BU57" s="2014"/>
      <c r="BV57" s="2014"/>
      <c r="BW57" s="516">
        <f t="shared" si="43"/>
        <v>0</v>
      </c>
      <c r="BX57" s="561"/>
      <c r="BY57" s="2014">
        <v>0</v>
      </c>
      <c r="BZ57" s="2014">
        <v>0</v>
      </c>
      <c r="CA57" s="2014"/>
      <c r="CB57" s="2014"/>
      <c r="CC57" s="517">
        <f t="shared" si="44"/>
        <v>0</v>
      </c>
      <c r="CD57" s="580">
        <f t="shared" si="6"/>
        <v>53</v>
      </c>
      <c r="CE57" s="581">
        <f t="shared" si="9"/>
        <v>37</v>
      </c>
      <c r="CF57" s="581">
        <f t="shared" si="9"/>
        <v>91</v>
      </c>
      <c r="CG57" s="581">
        <f t="shared" si="9"/>
        <v>0</v>
      </c>
      <c r="CH57" s="581">
        <f t="shared" si="9"/>
        <v>0</v>
      </c>
      <c r="CI57" s="581">
        <f t="shared" si="9"/>
        <v>128</v>
      </c>
      <c r="CJ57" s="1361">
        <f t="shared" si="10"/>
        <v>2.4150943396226414</v>
      </c>
    </row>
    <row r="58" spans="1:88" ht="27" thickBot="1">
      <c r="A58" s="2456"/>
      <c r="B58" s="844" t="s">
        <v>1356</v>
      </c>
      <c r="C58" s="515" t="s">
        <v>395</v>
      </c>
      <c r="D58" s="554">
        <f>'D. ITT_All_Grants'!D124</f>
        <v>0</v>
      </c>
      <c r="E58" s="515" t="s">
        <v>337</v>
      </c>
      <c r="F58" s="554" t="s">
        <v>197</v>
      </c>
      <c r="G58" s="515" t="s">
        <v>143</v>
      </c>
      <c r="H58" s="769">
        <v>42123</v>
      </c>
      <c r="I58" s="769">
        <v>43190</v>
      </c>
      <c r="J58" s="777" t="e">
        <f t="shared" si="46"/>
        <v>#VALUE!</v>
      </c>
      <c r="K58" s="771"/>
      <c r="L58" s="735" t="s">
        <v>641</v>
      </c>
      <c r="M58" s="842">
        <v>126</v>
      </c>
      <c r="N58" s="842">
        <v>84</v>
      </c>
      <c r="O58" s="842"/>
      <c r="P58" s="842"/>
      <c r="Q58" s="773">
        <f t="shared" si="47"/>
        <v>84</v>
      </c>
      <c r="R58" s="773">
        <f t="shared" si="47"/>
        <v>0</v>
      </c>
      <c r="S58" s="774">
        <f t="shared" si="39"/>
        <v>84</v>
      </c>
      <c r="T58" s="781"/>
      <c r="U58" s="843"/>
      <c r="V58" s="1406">
        <v>0</v>
      </c>
      <c r="W58" s="1406">
        <v>0</v>
      </c>
      <c r="X58" s="1406">
        <v>0</v>
      </c>
      <c r="Y58" s="1406">
        <v>0</v>
      </c>
      <c r="Z58" s="1710">
        <f t="shared" si="40"/>
        <v>0</v>
      </c>
      <c r="AA58" s="556"/>
      <c r="AB58" s="561">
        <v>114</v>
      </c>
      <c r="AC58" s="516">
        <v>39</v>
      </c>
      <c r="AD58" s="516">
        <v>75</v>
      </c>
      <c r="AE58" s="516"/>
      <c r="AF58" s="516"/>
      <c r="AG58" s="516">
        <f t="shared" si="48"/>
        <v>114</v>
      </c>
      <c r="AH58" s="561">
        <v>96</v>
      </c>
      <c r="AI58" s="1406">
        <v>0</v>
      </c>
      <c r="AJ58" s="1406">
        <v>0</v>
      </c>
      <c r="AK58" s="1406">
        <v>0</v>
      </c>
      <c r="AL58" s="1406">
        <v>0</v>
      </c>
      <c r="AM58" s="1406">
        <f t="shared" si="2"/>
        <v>0</v>
      </c>
      <c r="AN58" s="561">
        <v>96</v>
      </c>
      <c r="AO58" s="516"/>
      <c r="AP58" s="516"/>
      <c r="AQ58" s="516"/>
      <c r="AR58" s="516"/>
      <c r="AS58" s="516">
        <v>0</v>
      </c>
      <c r="AT58" s="561">
        <v>78</v>
      </c>
      <c r="AU58" s="516">
        <v>8</v>
      </c>
      <c r="AV58" s="516">
        <v>15</v>
      </c>
      <c r="AW58" s="516"/>
      <c r="AX58" s="516"/>
      <c r="AY58" s="516">
        <f t="shared" si="4"/>
        <v>23</v>
      </c>
      <c r="AZ58" s="561">
        <v>78</v>
      </c>
      <c r="BA58" s="516">
        <v>0</v>
      </c>
      <c r="BB58" s="516">
        <v>0</v>
      </c>
      <c r="BC58" s="516"/>
      <c r="BD58" s="516"/>
      <c r="BE58" s="516">
        <f t="shared" si="5"/>
        <v>0</v>
      </c>
      <c r="BF58" s="561">
        <v>78</v>
      </c>
      <c r="BG58" s="516">
        <v>0</v>
      </c>
      <c r="BH58" s="516">
        <v>0</v>
      </c>
      <c r="BI58" s="516"/>
      <c r="BJ58" s="516"/>
      <c r="BK58" s="516">
        <f t="shared" si="12"/>
        <v>0</v>
      </c>
      <c r="BL58" s="561">
        <v>1</v>
      </c>
      <c r="BM58" s="516">
        <v>15</v>
      </c>
      <c r="BN58" s="516">
        <v>22</v>
      </c>
      <c r="BO58" s="516"/>
      <c r="BP58" s="516"/>
      <c r="BQ58" s="516">
        <f>(BM58+BN58)</f>
        <v>37</v>
      </c>
      <c r="BR58" s="561"/>
      <c r="BS58" s="2014">
        <v>0</v>
      </c>
      <c r="BT58" s="2014">
        <v>0</v>
      </c>
      <c r="BU58" s="2014"/>
      <c r="BV58" s="2014"/>
      <c r="BW58" s="516">
        <f t="shared" si="43"/>
        <v>0</v>
      </c>
      <c r="BX58" s="561"/>
      <c r="BY58" s="2014">
        <v>0</v>
      </c>
      <c r="BZ58" s="2014">
        <v>0</v>
      </c>
      <c r="CA58" s="2014"/>
      <c r="CB58" s="2014"/>
      <c r="CC58" s="517">
        <f t="shared" si="44"/>
        <v>0</v>
      </c>
      <c r="CD58" s="580">
        <f t="shared" si="6"/>
        <v>84</v>
      </c>
      <c r="CE58" s="581">
        <f t="shared" si="9"/>
        <v>62</v>
      </c>
      <c r="CF58" s="581">
        <f t="shared" si="9"/>
        <v>112</v>
      </c>
      <c r="CG58" s="581">
        <f t="shared" si="9"/>
        <v>0</v>
      </c>
      <c r="CH58" s="581">
        <f t="shared" si="9"/>
        <v>0</v>
      </c>
      <c r="CI58" s="581">
        <f t="shared" si="9"/>
        <v>174</v>
      </c>
      <c r="CJ58" s="1361">
        <f t="shared" si="10"/>
        <v>2.0714285714285716</v>
      </c>
    </row>
    <row r="59" spans="1:88" ht="27" thickBot="1">
      <c r="A59" s="2456"/>
      <c r="B59" s="845" t="s">
        <v>673</v>
      </c>
      <c r="C59" s="515" t="s">
        <v>395</v>
      </c>
      <c r="D59" s="554">
        <f>'D. ITT_All_Grants'!D125</f>
        <v>0</v>
      </c>
      <c r="E59" s="515" t="s">
        <v>337</v>
      </c>
      <c r="F59" s="554" t="s">
        <v>197</v>
      </c>
      <c r="G59" s="515" t="s">
        <v>143</v>
      </c>
      <c r="H59" s="769">
        <v>42124</v>
      </c>
      <c r="I59" s="769">
        <v>43190</v>
      </c>
      <c r="J59" s="777" t="e">
        <f t="shared" si="46"/>
        <v>#VALUE!</v>
      </c>
      <c r="K59" s="771"/>
      <c r="L59" s="735" t="s">
        <v>755</v>
      </c>
      <c r="M59" s="842"/>
      <c r="N59" s="842"/>
      <c r="O59" s="842"/>
      <c r="P59" s="842"/>
      <c r="Q59" s="773">
        <f t="shared" si="47"/>
        <v>0</v>
      </c>
      <c r="R59" s="773">
        <f t="shared" si="47"/>
        <v>0</v>
      </c>
      <c r="S59" s="774">
        <f t="shared" si="39"/>
        <v>0</v>
      </c>
      <c r="T59" s="781" t="s">
        <v>423</v>
      </c>
      <c r="U59" s="843"/>
      <c r="V59" s="1406">
        <v>0</v>
      </c>
      <c r="W59" s="1406">
        <v>0</v>
      </c>
      <c r="X59" s="1406">
        <v>0</v>
      </c>
      <c r="Y59" s="1406">
        <v>0</v>
      </c>
      <c r="Z59" s="1710">
        <f t="shared" si="40"/>
        <v>0</v>
      </c>
      <c r="AA59" s="556"/>
      <c r="AB59" s="561"/>
      <c r="AC59" s="516">
        <v>0</v>
      </c>
      <c r="AD59" s="516">
        <v>0</v>
      </c>
      <c r="AE59" s="516"/>
      <c r="AF59" s="516"/>
      <c r="AG59" s="516">
        <f t="shared" si="48"/>
        <v>0</v>
      </c>
      <c r="AH59" s="561">
        <v>1</v>
      </c>
      <c r="AI59" s="1406">
        <v>0</v>
      </c>
      <c r="AJ59" s="1406">
        <v>0</v>
      </c>
      <c r="AK59" s="1406">
        <v>0</v>
      </c>
      <c r="AL59" s="1406">
        <v>0</v>
      </c>
      <c r="AM59" s="1406">
        <f t="shared" si="2"/>
        <v>0</v>
      </c>
      <c r="AN59" s="561">
        <v>1</v>
      </c>
      <c r="AO59" s="516"/>
      <c r="AP59" s="516"/>
      <c r="AQ59" s="516"/>
      <c r="AR59" s="516"/>
      <c r="AS59" s="516">
        <v>0</v>
      </c>
      <c r="AT59" s="561">
        <v>1</v>
      </c>
      <c r="AU59" s="516"/>
      <c r="AV59" s="516"/>
      <c r="AW59" s="516"/>
      <c r="AX59" s="516"/>
      <c r="AY59" s="516">
        <f t="shared" si="4"/>
        <v>0</v>
      </c>
      <c r="AZ59" s="561">
        <v>1</v>
      </c>
      <c r="BA59" s="516">
        <v>0</v>
      </c>
      <c r="BB59" s="516">
        <v>0</v>
      </c>
      <c r="BC59" s="516"/>
      <c r="BD59" s="516"/>
      <c r="BE59" s="516">
        <f t="shared" si="5"/>
        <v>0</v>
      </c>
      <c r="BF59" s="561">
        <v>1</v>
      </c>
      <c r="BG59" s="516">
        <v>0</v>
      </c>
      <c r="BH59" s="516">
        <v>0</v>
      </c>
      <c r="BI59" s="516"/>
      <c r="BJ59" s="516"/>
      <c r="BK59" s="516">
        <f t="shared" si="12"/>
        <v>0</v>
      </c>
      <c r="BL59" s="561">
        <v>0</v>
      </c>
      <c r="BM59" s="516">
        <v>0</v>
      </c>
      <c r="BN59" s="1406">
        <v>0</v>
      </c>
      <c r="BO59" s="1406">
        <v>0</v>
      </c>
      <c r="BP59" s="1406">
        <v>0</v>
      </c>
      <c r="BQ59" s="516">
        <f t="shared" si="42"/>
        <v>0</v>
      </c>
      <c r="BR59" s="561"/>
      <c r="BS59" s="2014">
        <v>0</v>
      </c>
      <c r="BT59" s="2014">
        <v>0</v>
      </c>
      <c r="BU59" s="2014"/>
      <c r="BV59" s="2014"/>
      <c r="BW59" s="516">
        <f t="shared" si="43"/>
        <v>0</v>
      </c>
      <c r="BX59" s="561"/>
      <c r="BY59" s="2014">
        <v>0</v>
      </c>
      <c r="BZ59" s="2014">
        <v>0</v>
      </c>
      <c r="CA59" s="2014"/>
      <c r="CB59" s="2014"/>
      <c r="CC59" s="517">
        <f t="shared" si="44"/>
        <v>0</v>
      </c>
      <c r="CD59" s="580">
        <f t="shared" si="6"/>
        <v>0</v>
      </c>
      <c r="CE59" s="581">
        <f t="shared" si="9"/>
        <v>0</v>
      </c>
      <c r="CF59" s="581">
        <f t="shared" si="9"/>
        <v>0</v>
      </c>
      <c r="CG59" s="581">
        <f t="shared" si="9"/>
        <v>0</v>
      </c>
      <c r="CH59" s="581">
        <f t="shared" si="9"/>
        <v>0</v>
      </c>
      <c r="CI59" s="581">
        <f t="shared" si="9"/>
        <v>0</v>
      </c>
      <c r="CJ59" s="1363" t="e">
        <f t="shared" si="10"/>
        <v>#DIV/0!</v>
      </c>
    </row>
    <row r="60" spans="1:88" ht="27" thickBot="1">
      <c r="A60" s="2457"/>
      <c r="B60" s="840" t="s">
        <v>424</v>
      </c>
      <c r="C60" s="515" t="s">
        <v>395</v>
      </c>
      <c r="D60" s="554">
        <f>'D. ITT_All_Grants'!D126</f>
        <v>0</v>
      </c>
      <c r="E60" s="515" t="s">
        <v>337</v>
      </c>
      <c r="F60" s="554" t="s">
        <v>197</v>
      </c>
      <c r="G60" s="515" t="s">
        <v>143</v>
      </c>
      <c r="H60" s="769">
        <v>42125</v>
      </c>
      <c r="I60" s="769">
        <v>43190</v>
      </c>
      <c r="J60" s="777" t="e">
        <f>I60-F56</f>
        <v>#VALUE!</v>
      </c>
      <c r="K60" s="771"/>
      <c r="L60" s="735" t="s">
        <v>755</v>
      </c>
      <c r="M60" s="842">
        <v>5</v>
      </c>
      <c r="N60" s="842">
        <v>22</v>
      </c>
      <c r="O60" s="842"/>
      <c r="P60" s="842"/>
      <c r="Q60" s="773">
        <f t="shared" si="47"/>
        <v>22</v>
      </c>
      <c r="R60" s="773">
        <f t="shared" si="47"/>
        <v>0</v>
      </c>
      <c r="S60" s="774">
        <f t="shared" si="39"/>
        <v>22</v>
      </c>
      <c r="T60" s="781"/>
      <c r="U60" s="843">
        <v>90</v>
      </c>
      <c r="V60" s="516">
        <v>197</v>
      </c>
      <c r="W60" s="516">
        <v>371</v>
      </c>
      <c r="X60" s="516">
        <v>0</v>
      </c>
      <c r="Y60" s="516">
        <v>0</v>
      </c>
      <c r="Z60" s="559">
        <f t="shared" si="40"/>
        <v>568</v>
      </c>
      <c r="AA60" s="556"/>
      <c r="AB60" s="561">
        <v>27</v>
      </c>
      <c r="AC60" s="516">
        <v>32</v>
      </c>
      <c r="AD60" s="516">
        <v>21</v>
      </c>
      <c r="AE60" s="516"/>
      <c r="AF60" s="516"/>
      <c r="AG60" s="516">
        <f t="shared" si="48"/>
        <v>53</v>
      </c>
      <c r="AH60" s="561">
        <v>10</v>
      </c>
      <c r="AI60" s="516">
        <v>9</v>
      </c>
      <c r="AJ60" s="516">
        <v>9</v>
      </c>
      <c r="AK60" s="516"/>
      <c r="AL60" s="516"/>
      <c r="AM60" s="516">
        <f t="shared" si="2"/>
        <v>18</v>
      </c>
      <c r="AN60" s="561">
        <v>10</v>
      </c>
      <c r="AO60" s="516"/>
      <c r="AP60" s="516"/>
      <c r="AQ60" s="516"/>
      <c r="AR60" s="516"/>
      <c r="AS60" s="516">
        <v>0</v>
      </c>
      <c r="AT60" s="561">
        <v>12</v>
      </c>
      <c r="AU60" s="516">
        <v>10</v>
      </c>
      <c r="AV60" s="516">
        <v>15</v>
      </c>
      <c r="AW60" s="516"/>
      <c r="AX60" s="516"/>
      <c r="AY60" s="516">
        <f t="shared" si="4"/>
        <v>25</v>
      </c>
      <c r="AZ60" s="561">
        <v>12</v>
      </c>
      <c r="BA60" s="516">
        <v>0</v>
      </c>
      <c r="BB60" s="516">
        <v>0</v>
      </c>
      <c r="BC60" s="516"/>
      <c r="BD60" s="516"/>
      <c r="BE60" s="516">
        <f t="shared" si="5"/>
        <v>0</v>
      </c>
      <c r="BF60" s="561">
        <v>12</v>
      </c>
      <c r="BG60" s="516">
        <v>0</v>
      </c>
      <c r="BH60" s="516">
        <v>0</v>
      </c>
      <c r="BI60" s="516"/>
      <c r="BJ60" s="516"/>
      <c r="BK60" s="516">
        <f t="shared" si="12"/>
        <v>0</v>
      </c>
      <c r="BL60" s="561">
        <v>2</v>
      </c>
      <c r="BM60" s="516">
        <v>0</v>
      </c>
      <c r="BN60" s="1406">
        <v>0</v>
      </c>
      <c r="BO60" s="1406">
        <v>0</v>
      </c>
      <c r="BP60" s="1406">
        <v>0</v>
      </c>
      <c r="BQ60" s="516">
        <f t="shared" si="42"/>
        <v>0</v>
      </c>
      <c r="BR60" s="561"/>
      <c r="BS60" s="2014">
        <v>0</v>
      </c>
      <c r="BT60" s="2014">
        <v>0</v>
      </c>
      <c r="BU60" s="2014"/>
      <c r="BV60" s="2014"/>
      <c r="BW60" s="516">
        <f t="shared" si="43"/>
        <v>0</v>
      </c>
      <c r="BX60" s="561"/>
      <c r="BY60" s="2014">
        <v>0</v>
      </c>
      <c r="BZ60" s="2014">
        <v>0</v>
      </c>
      <c r="CA60" s="2014"/>
      <c r="CB60" s="2014"/>
      <c r="CC60" s="517">
        <f t="shared" si="44"/>
        <v>0</v>
      </c>
      <c r="CD60" s="580">
        <f t="shared" si="6"/>
        <v>22</v>
      </c>
      <c r="CE60" s="581">
        <f t="shared" si="9"/>
        <v>248</v>
      </c>
      <c r="CF60" s="581">
        <f t="shared" si="9"/>
        <v>416</v>
      </c>
      <c r="CG60" s="581">
        <f t="shared" si="9"/>
        <v>0</v>
      </c>
      <c r="CH60" s="581">
        <f t="shared" si="9"/>
        <v>0</v>
      </c>
      <c r="CI60" s="581">
        <f t="shared" si="9"/>
        <v>664</v>
      </c>
      <c r="CJ60" s="1361">
        <f t="shared" si="10"/>
        <v>30.181818181818183</v>
      </c>
    </row>
    <row r="61" spans="1:88" ht="39" thickBot="1">
      <c r="A61" s="1556"/>
      <c r="B61" s="1711" t="s">
        <v>1457</v>
      </c>
      <c r="C61" s="562"/>
      <c r="D61" s="554"/>
      <c r="E61" s="515"/>
      <c r="F61" s="554"/>
      <c r="G61" s="562"/>
      <c r="H61" s="769"/>
      <c r="I61" s="1712"/>
      <c r="J61" s="777"/>
      <c r="K61" s="771"/>
      <c r="L61" s="735"/>
      <c r="M61" s="842"/>
      <c r="N61" s="842"/>
      <c r="O61" s="842"/>
      <c r="P61" s="842"/>
      <c r="Q61" s="773"/>
      <c r="R61" s="773"/>
      <c r="S61" s="774"/>
      <c r="T61" s="847"/>
      <c r="U61" s="848">
        <v>0</v>
      </c>
      <c r="V61" s="1406">
        <v>0</v>
      </c>
      <c r="W61" s="1406">
        <v>0</v>
      </c>
      <c r="X61" s="1406">
        <v>0</v>
      </c>
      <c r="Y61" s="1406">
        <v>0</v>
      </c>
      <c r="Z61" s="1710">
        <f t="shared" si="40"/>
        <v>0</v>
      </c>
      <c r="AA61" s="556"/>
      <c r="AB61" s="561"/>
      <c r="AC61" s="516"/>
      <c r="AD61" s="516"/>
      <c r="AE61" s="516"/>
      <c r="AF61" s="516"/>
      <c r="AG61" s="516"/>
      <c r="AH61" s="561">
        <v>0</v>
      </c>
      <c r="AI61" s="1406">
        <v>0</v>
      </c>
      <c r="AJ61" s="1406">
        <v>0</v>
      </c>
      <c r="AK61" s="1406">
        <v>0</v>
      </c>
      <c r="AL61" s="1406">
        <v>0</v>
      </c>
      <c r="AM61" s="516">
        <v>0</v>
      </c>
      <c r="AN61" s="561"/>
      <c r="AO61" s="516"/>
      <c r="AP61" s="516"/>
      <c r="AQ61" s="516"/>
      <c r="AR61" s="516"/>
      <c r="AS61" s="563"/>
      <c r="AT61" s="561">
        <v>0</v>
      </c>
      <c r="AU61" s="516"/>
      <c r="AV61" s="516"/>
      <c r="AW61" s="516"/>
      <c r="AX61" s="516"/>
      <c r="AY61" s="516">
        <v>0</v>
      </c>
      <c r="AZ61" s="561">
        <v>1</v>
      </c>
      <c r="BA61" s="516">
        <v>0</v>
      </c>
      <c r="BB61" s="516">
        <v>0</v>
      </c>
      <c r="BC61" s="516"/>
      <c r="BD61" s="516"/>
      <c r="BE61" s="516">
        <v>0</v>
      </c>
      <c r="BF61" s="561">
        <v>0</v>
      </c>
      <c r="BG61" s="516"/>
      <c r="BH61" s="516"/>
      <c r="BI61" s="516"/>
      <c r="BJ61" s="516"/>
      <c r="BK61" s="516"/>
      <c r="BL61" s="561">
        <v>1</v>
      </c>
      <c r="BM61" s="516">
        <v>0</v>
      </c>
      <c r="BN61" s="1406">
        <v>0</v>
      </c>
      <c r="BO61" s="1406">
        <v>0</v>
      </c>
      <c r="BP61" s="1406">
        <v>0</v>
      </c>
      <c r="BQ61" s="516">
        <v>0</v>
      </c>
      <c r="BR61" s="561"/>
      <c r="BS61" s="2014">
        <v>0</v>
      </c>
      <c r="BT61" s="2014">
        <v>0</v>
      </c>
      <c r="BU61" s="2014"/>
      <c r="BV61" s="2014"/>
      <c r="BW61" s="516"/>
      <c r="BX61" s="561"/>
      <c r="BY61" s="2014">
        <v>0</v>
      </c>
      <c r="BZ61" s="2014">
        <v>0</v>
      </c>
      <c r="CA61" s="2014"/>
      <c r="CB61" s="2014"/>
      <c r="CC61" s="517"/>
      <c r="CD61" s="580"/>
      <c r="CE61" s="581"/>
      <c r="CF61" s="581"/>
      <c r="CG61" s="581"/>
      <c r="CH61" s="581"/>
      <c r="CI61" s="581"/>
      <c r="CJ61" s="1361"/>
    </row>
    <row r="62" spans="1:88" ht="15.75" thickBot="1">
      <c r="A62" s="1557"/>
      <c r="B62" s="1713" t="s">
        <v>1458</v>
      </c>
      <c r="C62" s="562"/>
      <c r="D62" s="554"/>
      <c r="E62" s="515"/>
      <c r="F62" s="554"/>
      <c r="G62" s="562"/>
      <c r="H62" s="769"/>
      <c r="I62" s="1712"/>
      <c r="J62" s="777"/>
      <c r="K62" s="771"/>
      <c r="L62" s="735"/>
      <c r="M62" s="842"/>
      <c r="N62" s="842"/>
      <c r="O62" s="842"/>
      <c r="P62" s="842"/>
      <c r="Q62" s="773"/>
      <c r="R62" s="773"/>
      <c r="S62" s="774"/>
      <c r="T62" s="847"/>
      <c r="U62" s="848"/>
      <c r="V62" s="1406">
        <v>0</v>
      </c>
      <c r="W62" s="1406">
        <v>0</v>
      </c>
      <c r="X62" s="1406">
        <v>0</v>
      </c>
      <c r="Y62" s="1406">
        <v>0</v>
      </c>
      <c r="Z62" s="1710">
        <f t="shared" si="40"/>
        <v>0</v>
      </c>
      <c r="AA62" s="556"/>
      <c r="AB62" s="561"/>
      <c r="AC62" s="516"/>
      <c r="AD62" s="516"/>
      <c r="AE62" s="516"/>
      <c r="AF62" s="516"/>
      <c r="AG62" s="516"/>
      <c r="AH62" s="561">
        <v>0</v>
      </c>
      <c r="AI62" s="1406">
        <v>0</v>
      </c>
      <c r="AJ62" s="1406">
        <v>0</v>
      </c>
      <c r="AK62" s="1406">
        <v>0</v>
      </c>
      <c r="AL62" s="1406">
        <v>0</v>
      </c>
      <c r="AM62" s="516">
        <v>0</v>
      </c>
      <c r="AN62" s="561"/>
      <c r="AO62" s="516"/>
      <c r="AP62" s="516"/>
      <c r="AQ62" s="516"/>
      <c r="AR62" s="516"/>
      <c r="AS62" s="563"/>
      <c r="AT62" s="561">
        <v>0</v>
      </c>
      <c r="AU62" s="516"/>
      <c r="AV62" s="516"/>
      <c r="AW62" s="516"/>
      <c r="AX62" s="516"/>
      <c r="AY62" s="516">
        <v>0</v>
      </c>
      <c r="AZ62" s="561">
        <v>3</v>
      </c>
      <c r="BA62" s="516">
        <v>0</v>
      </c>
      <c r="BB62" s="516">
        <v>0</v>
      </c>
      <c r="BC62" s="516"/>
      <c r="BD62" s="516"/>
      <c r="BE62" s="516">
        <v>0</v>
      </c>
      <c r="BF62" s="561">
        <v>0</v>
      </c>
      <c r="BG62" s="516"/>
      <c r="BH62" s="516"/>
      <c r="BI62" s="516"/>
      <c r="BJ62" s="516"/>
      <c r="BK62" s="516"/>
      <c r="BL62" s="561">
        <v>3</v>
      </c>
      <c r="BM62" s="516"/>
      <c r="BN62" s="1406">
        <v>0</v>
      </c>
      <c r="BO62" s="1406">
        <v>0</v>
      </c>
      <c r="BP62" s="1406">
        <v>0</v>
      </c>
      <c r="BQ62" s="516"/>
      <c r="BR62" s="561"/>
      <c r="BS62" s="2014">
        <v>0</v>
      </c>
      <c r="BT62" s="2014">
        <v>0</v>
      </c>
      <c r="BU62" s="2014"/>
      <c r="BV62" s="2014"/>
      <c r="BW62" s="516"/>
      <c r="BX62" s="561"/>
      <c r="BY62" s="2014">
        <v>10</v>
      </c>
      <c r="BZ62" s="2014"/>
      <c r="CA62" s="2014"/>
      <c r="CB62" s="2014"/>
      <c r="CC62" s="517"/>
      <c r="CD62" s="580"/>
      <c r="CE62" s="581"/>
      <c r="CF62" s="581"/>
      <c r="CG62" s="581"/>
      <c r="CH62" s="581"/>
      <c r="CI62" s="581"/>
      <c r="CJ62" s="1361"/>
    </row>
    <row r="63" spans="1:88" ht="15.75" thickBot="1">
      <c r="A63" s="1557"/>
      <c r="B63" s="556" t="s">
        <v>674</v>
      </c>
      <c r="C63" s="562"/>
      <c r="D63" s="554"/>
      <c r="E63" s="515"/>
      <c r="F63" s="554"/>
      <c r="G63" s="562"/>
      <c r="H63" s="769"/>
      <c r="I63" s="1712"/>
      <c r="J63" s="777"/>
      <c r="K63" s="771"/>
      <c r="L63" s="735"/>
      <c r="M63" s="842"/>
      <c r="N63" s="842"/>
      <c r="O63" s="842"/>
      <c r="P63" s="842"/>
      <c r="Q63" s="773"/>
      <c r="R63" s="773"/>
      <c r="S63" s="774"/>
      <c r="T63" s="847"/>
      <c r="U63" s="848">
        <v>2</v>
      </c>
      <c r="V63" s="1406">
        <v>0</v>
      </c>
      <c r="W63" s="1406">
        <v>0</v>
      </c>
      <c r="X63" s="1406">
        <v>0</v>
      </c>
      <c r="Y63" s="1406">
        <v>0</v>
      </c>
      <c r="Z63" s="1710">
        <f t="shared" si="40"/>
        <v>0</v>
      </c>
      <c r="AA63" s="556"/>
      <c r="AB63" s="561"/>
      <c r="AC63" s="516"/>
      <c r="AD63" s="516"/>
      <c r="AE63" s="516"/>
      <c r="AF63" s="516"/>
      <c r="AG63" s="516"/>
      <c r="AH63" s="561">
        <v>1</v>
      </c>
      <c r="AI63" s="516"/>
      <c r="AJ63" s="516"/>
      <c r="AK63" s="516"/>
      <c r="AL63" s="516"/>
      <c r="AM63" s="516">
        <v>1</v>
      </c>
      <c r="AN63" s="561"/>
      <c r="AO63" s="516"/>
      <c r="AP63" s="516"/>
      <c r="AQ63" s="516"/>
      <c r="AR63" s="516"/>
      <c r="AS63" s="563"/>
      <c r="AT63" s="561">
        <v>0</v>
      </c>
      <c r="AU63" s="516"/>
      <c r="AV63" s="516"/>
      <c r="AW63" s="516"/>
      <c r="AX63" s="516"/>
      <c r="AY63" s="516">
        <v>0</v>
      </c>
      <c r="AZ63" s="561">
        <v>0</v>
      </c>
      <c r="BA63" s="516">
        <v>0</v>
      </c>
      <c r="BB63" s="516">
        <v>0</v>
      </c>
      <c r="BC63" s="516"/>
      <c r="BD63" s="516"/>
      <c r="BE63" s="516">
        <v>0</v>
      </c>
      <c r="BF63" s="561">
        <v>0</v>
      </c>
      <c r="BG63" s="516"/>
      <c r="BH63" s="516"/>
      <c r="BI63" s="516"/>
      <c r="BJ63" s="516"/>
      <c r="BK63" s="516"/>
      <c r="BL63" s="561">
        <v>0</v>
      </c>
      <c r="BM63" s="516"/>
      <c r="BN63" s="1406">
        <v>0</v>
      </c>
      <c r="BO63" s="1406">
        <v>0</v>
      </c>
      <c r="BP63" s="1406">
        <v>0</v>
      </c>
      <c r="BQ63" s="516"/>
      <c r="BR63" s="561"/>
      <c r="BS63" s="2014">
        <v>0</v>
      </c>
      <c r="BT63" s="2014">
        <v>0</v>
      </c>
      <c r="BU63" s="2014"/>
      <c r="BV63" s="2014"/>
      <c r="BW63" s="516"/>
      <c r="BX63" s="561"/>
      <c r="BY63" s="2014">
        <v>0</v>
      </c>
      <c r="BZ63" s="2014">
        <v>0</v>
      </c>
      <c r="CA63" s="2014"/>
      <c r="CB63" s="2014"/>
      <c r="CC63" s="517"/>
      <c r="CD63" s="580"/>
      <c r="CE63" s="581"/>
      <c r="CF63" s="581"/>
      <c r="CG63" s="581"/>
      <c r="CH63" s="581"/>
      <c r="CI63" s="581"/>
      <c r="CJ63" s="1361"/>
    </row>
    <row r="64" spans="1:88" ht="15.75" thickBot="1">
      <c r="A64" s="1557"/>
      <c r="B64" s="556" t="s">
        <v>1459</v>
      </c>
      <c r="C64" s="562"/>
      <c r="D64" s="554"/>
      <c r="E64" s="515"/>
      <c r="F64" s="554"/>
      <c r="G64" s="562"/>
      <c r="H64" s="769"/>
      <c r="I64" s="1712"/>
      <c r="J64" s="777"/>
      <c r="K64" s="771"/>
      <c r="L64" s="735"/>
      <c r="M64" s="842"/>
      <c r="N64" s="842"/>
      <c r="O64" s="842"/>
      <c r="P64" s="842"/>
      <c r="Q64" s="773"/>
      <c r="R64" s="773"/>
      <c r="S64" s="774"/>
      <c r="T64" s="847"/>
      <c r="U64" s="848">
        <v>4</v>
      </c>
      <c r="V64" s="1406">
        <v>0</v>
      </c>
      <c r="W64" s="1406">
        <v>0</v>
      </c>
      <c r="X64" s="1406">
        <v>0</v>
      </c>
      <c r="Y64" s="1406">
        <v>0</v>
      </c>
      <c r="Z64" s="1710">
        <f t="shared" si="40"/>
        <v>0</v>
      </c>
      <c r="AA64" s="556"/>
      <c r="AB64" s="561"/>
      <c r="AC64" s="516"/>
      <c r="AD64" s="516"/>
      <c r="AE64" s="516"/>
      <c r="AF64" s="516"/>
      <c r="AG64" s="516"/>
      <c r="AH64" s="561"/>
      <c r="AI64" s="516"/>
      <c r="AJ64" s="516"/>
      <c r="AK64" s="516"/>
      <c r="AL64" s="516"/>
      <c r="AM64" s="516"/>
      <c r="AN64" s="561"/>
      <c r="AO64" s="516"/>
      <c r="AP64" s="516"/>
      <c r="AQ64" s="516"/>
      <c r="AR64" s="516"/>
      <c r="AS64" s="563"/>
      <c r="AT64" s="561">
        <v>3</v>
      </c>
      <c r="AU64" s="516"/>
      <c r="AV64" s="516"/>
      <c r="AW64" s="516"/>
      <c r="AX64" s="516"/>
      <c r="AY64" s="516">
        <v>0</v>
      </c>
      <c r="AZ64" s="561">
        <v>3</v>
      </c>
      <c r="BA64" s="516">
        <v>0</v>
      </c>
      <c r="BB64" s="516">
        <v>0</v>
      </c>
      <c r="BC64" s="516"/>
      <c r="BD64" s="516"/>
      <c r="BE64" s="516">
        <v>0</v>
      </c>
      <c r="BF64" s="561">
        <v>3</v>
      </c>
      <c r="BG64" s="516"/>
      <c r="BH64" s="516"/>
      <c r="BI64" s="516"/>
      <c r="BJ64" s="516"/>
      <c r="BK64" s="516"/>
      <c r="BL64" s="561">
        <v>2</v>
      </c>
      <c r="BM64" s="516"/>
      <c r="BN64" s="1406">
        <v>0</v>
      </c>
      <c r="BO64" s="1406">
        <v>0</v>
      </c>
      <c r="BP64" s="1406">
        <v>0</v>
      </c>
      <c r="BQ64" s="516">
        <v>0</v>
      </c>
      <c r="BR64" s="561"/>
      <c r="BS64" s="2014">
        <v>0</v>
      </c>
      <c r="BT64" s="2014">
        <v>0</v>
      </c>
      <c r="BU64" s="2014"/>
      <c r="BV64" s="2014"/>
      <c r="BW64" s="516"/>
      <c r="BX64" s="561"/>
      <c r="BY64" s="2014">
        <v>0</v>
      </c>
      <c r="BZ64" s="2014">
        <v>0</v>
      </c>
      <c r="CA64" s="2014"/>
      <c r="CB64" s="2014"/>
      <c r="CC64" s="517"/>
      <c r="CD64" s="580"/>
      <c r="CE64" s="581"/>
      <c r="CF64" s="581"/>
      <c r="CG64" s="581"/>
      <c r="CH64" s="581"/>
      <c r="CI64" s="581"/>
      <c r="CJ64" s="1361"/>
    </row>
    <row r="65" spans="1:88" ht="26.25" thickBot="1">
      <c r="A65" s="1714"/>
      <c r="B65" s="1715" t="s">
        <v>1460</v>
      </c>
      <c r="C65" s="562"/>
      <c r="D65" s="554"/>
      <c r="E65" s="515"/>
      <c r="F65" s="554"/>
      <c r="G65" s="562"/>
      <c r="H65" s="769"/>
      <c r="I65" s="1712"/>
      <c r="J65" s="777"/>
      <c r="K65" s="771"/>
      <c r="L65" s="735"/>
      <c r="M65" s="773"/>
      <c r="N65" s="773"/>
      <c r="O65" s="773"/>
      <c r="P65" s="773"/>
      <c r="Q65" s="773"/>
      <c r="R65" s="773"/>
      <c r="S65" s="774"/>
      <c r="T65" s="847"/>
      <c r="U65" s="848">
        <v>4</v>
      </c>
      <c r="V65" s="1406">
        <v>0</v>
      </c>
      <c r="W65" s="1406">
        <v>0</v>
      </c>
      <c r="X65" s="1406">
        <v>0</v>
      </c>
      <c r="Y65" s="1406">
        <v>0</v>
      </c>
      <c r="Z65" s="1710">
        <f t="shared" si="40"/>
        <v>0</v>
      </c>
      <c r="AA65" s="556"/>
      <c r="AB65" s="561"/>
      <c r="AC65" s="516"/>
      <c r="AD65" s="516"/>
      <c r="AE65" s="516"/>
      <c r="AF65" s="516"/>
      <c r="AG65" s="516"/>
      <c r="AH65" s="561">
        <v>1</v>
      </c>
      <c r="AI65" s="1406">
        <v>0</v>
      </c>
      <c r="AJ65" s="1406">
        <v>0</v>
      </c>
      <c r="AK65" s="1406">
        <v>0</v>
      </c>
      <c r="AL65" s="1406">
        <v>0</v>
      </c>
      <c r="AM65" s="1406">
        <v>0</v>
      </c>
      <c r="AN65" s="561"/>
      <c r="AO65" s="516"/>
      <c r="AP65" s="516"/>
      <c r="AQ65" s="516"/>
      <c r="AR65" s="516"/>
      <c r="AS65" s="563"/>
      <c r="AT65" s="561"/>
      <c r="AU65" s="516"/>
      <c r="AV65" s="516"/>
      <c r="AW65" s="516"/>
      <c r="AX65" s="516"/>
      <c r="AY65" s="516">
        <v>0</v>
      </c>
      <c r="AZ65" s="561">
        <v>2</v>
      </c>
      <c r="BA65" s="516">
        <v>0</v>
      </c>
      <c r="BB65" s="516">
        <v>0</v>
      </c>
      <c r="BC65" s="516"/>
      <c r="BD65" s="516"/>
      <c r="BE65" s="516">
        <v>0</v>
      </c>
      <c r="BF65" s="561">
        <v>2</v>
      </c>
      <c r="BG65" s="516">
        <v>0</v>
      </c>
      <c r="BH65" s="516">
        <v>0</v>
      </c>
      <c r="BI65" s="516"/>
      <c r="BJ65" s="516"/>
      <c r="BK65" s="516">
        <v>0</v>
      </c>
      <c r="BL65" s="561">
        <v>2</v>
      </c>
      <c r="BM65" s="516"/>
      <c r="BN65" s="1406">
        <v>0</v>
      </c>
      <c r="BO65" s="1406">
        <v>0</v>
      </c>
      <c r="BP65" s="1406">
        <v>0</v>
      </c>
      <c r="BQ65" s="1406">
        <v>0</v>
      </c>
      <c r="BR65" s="561"/>
      <c r="BS65" s="2014">
        <v>0</v>
      </c>
      <c r="BT65" s="2014">
        <v>0</v>
      </c>
      <c r="BU65" s="2014"/>
      <c r="BV65" s="2014"/>
      <c r="BW65" s="516"/>
      <c r="BX65" s="561"/>
      <c r="BY65" s="2014">
        <v>0</v>
      </c>
      <c r="BZ65" s="2014">
        <v>0</v>
      </c>
      <c r="CA65" s="2014"/>
      <c r="CB65" s="2014"/>
      <c r="CC65" s="517"/>
      <c r="CD65" s="580"/>
      <c r="CE65" s="581"/>
      <c r="CF65" s="581"/>
      <c r="CG65" s="581"/>
      <c r="CH65" s="581"/>
      <c r="CI65" s="581"/>
      <c r="CJ65" s="1363"/>
    </row>
    <row r="66" spans="1:88" ht="27" thickBot="1">
      <c r="A66" s="2455" t="s">
        <v>663</v>
      </c>
      <c r="B66" s="820" t="s">
        <v>425</v>
      </c>
      <c r="C66" s="515" t="s">
        <v>395</v>
      </c>
      <c r="D66" s="554">
        <f>'D. ITT_All_Grants'!D128</f>
        <v>0</v>
      </c>
      <c r="E66" s="515" t="s">
        <v>337</v>
      </c>
      <c r="F66" s="554" t="s">
        <v>197</v>
      </c>
      <c r="G66" s="562" t="s">
        <v>753</v>
      </c>
      <c r="H66" s="769">
        <v>42127</v>
      </c>
      <c r="I66" s="769">
        <v>43190</v>
      </c>
      <c r="J66" s="777" t="e">
        <f>I66-F58</f>
        <v>#VALUE!</v>
      </c>
      <c r="K66" s="771"/>
      <c r="L66" s="735" t="s">
        <v>641</v>
      </c>
      <c r="M66" s="773">
        <v>105</v>
      </c>
      <c r="N66" s="773">
        <v>45</v>
      </c>
      <c r="O66" s="773"/>
      <c r="P66" s="773"/>
      <c r="Q66" s="773">
        <f t="shared" si="47"/>
        <v>45</v>
      </c>
      <c r="R66" s="773">
        <f t="shared" si="38"/>
        <v>105</v>
      </c>
      <c r="S66" s="774">
        <f t="shared" si="39"/>
        <v>150</v>
      </c>
      <c r="T66" s="781"/>
      <c r="U66" s="785">
        <v>72</v>
      </c>
      <c r="V66" s="516">
        <v>15</v>
      </c>
      <c r="W66" s="516">
        <v>34</v>
      </c>
      <c r="X66" s="516">
        <v>0</v>
      </c>
      <c r="Y66" s="516">
        <v>0</v>
      </c>
      <c r="Z66" s="559">
        <f t="shared" si="40"/>
        <v>49</v>
      </c>
      <c r="AA66" s="564"/>
      <c r="AB66" s="560">
        <v>15</v>
      </c>
      <c r="AC66" s="516">
        <v>34</v>
      </c>
      <c r="AD66" s="516">
        <v>15</v>
      </c>
      <c r="AE66" s="516"/>
      <c r="AF66" s="516"/>
      <c r="AG66" s="516">
        <f t="shared" si="41"/>
        <v>49</v>
      </c>
      <c r="AH66" s="560">
        <v>100</v>
      </c>
      <c r="AI66" s="1406">
        <v>0</v>
      </c>
      <c r="AJ66" s="1406">
        <v>0</v>
      </c>
      <c r="AK66" s="1406">
        <v>0</v>
      </c>
      <c r="AL66" s="1406">
        <v>0</v>
      </c>
      <c r="AM66" s="1406">
        <f t="shared" si="2"/>
        <v>0</v>
      </c>
      <c r="AN66" s="560"/>
      <c r="AO66" s="516"/>
      <c r="AP66" s="516"/>
      <c r="AQ66" s="516"/>
      <c r="AR66" s="516"/>
      <c r="AS66" s="516">
        <f t="shared" si="45"/>
        <v>0</v>
      </c>
      <c r="AT66" s="560">
        <v>61</v>
      </c>
      <c r="AU66" s="516"/>
      <c r="AV66" s="516"/>
      <c r="AW66" s="516"/>
      <c r="AX66" s="516"/>
      <c r="AY66" s="516">
        <f t="shared" si="4"/>
        <v>0</v>
      </c>
      <c r="AZ66" s="560">
        <v>61</v>
      </c>
      <c r="BA66" s="516">
        <v>10</v>
      </c>
      <c r="BB66" s="516">
        <v>10</v>
      </c>
      <c r="BC66" s="516"/>
      <c r="BD66" s="516"/>
      <c r="BE66" s="516">
        <f t="shared" si="5"/>
        <v>20</v>
      </c>
      <c r="BF66" s="560">
        <v>61</v>
      </c>
      <c r="BG66" s="516">
        <v>0</v>
      </c>
      <c r="BH66" s="516">
        <v>0</v>
      </c>
      <c r="BI66" s="516"/>
      <c r="BJ66" s="516"/>
      <c r="BK66" s="516">
        <f t="shared" si="12"/>
        <v>0</v>
      </c>
      <c r="BL66" s="560"/>
      <c r="BM66" s="516">
        <v>0</v>
      </c>
      <c r="BN66" s="1406">
        <v>0</v>
      </c>
      <c r="BO66" s="1406">
        <v>0</v>
      </c>
      <c r="BP66" s="1406">
        <v>0</v>
      </c>
      <c r="BQ66" s="516">
        <f t="shared" si="42"/>
        <v>0</v>
      </c>
      <c r="BR66" s="560"/>
      <c r="BS66" s="2014">
        <v>0</v>
      </c>
      <c r="BT66" s="2014">
        <v>0</v>
      </c>
      <c r="BU66" s="2014"/>
      <c r="BV66" s="2014"/>
      <c r="BW66" s="516">
        <f t="shared" si="43"/>
        <v>0</v>
      </c>
      <c r="BX66" s="560"/>
      <c r="BY66" s="2014">
        <v>11</v>
      </c>
      <c r="BZ66" s="2014">
        <v>25</v>
      </c>
      <c r="CA66" s="2014"/>
      <c r="CB66" s="2014"/>
      <c r="CC66" s="517">
        <f t="shared" si="44"/>
        <v>36</v>
      </c>
      <c r="CD66" s="580">
        <f t="shared" si="6"/>
        <v>150</v>
      </c>
      <c r="CE66" s="581">
        <f t="shared" si="9"/>
        <v>70</v>
      </c>
      <c r="CF66" s="581">
        <f t="shared" si="9"/>
        <v>84</v>
      </c>
      <c r="CG66" s="581">
        <f t="shared" si="9"/>
        <v>0</v>
      </c>
      <c r="CH66" s="581">
        <f t="shared" si="9"/>
        <v>0</v>
      </c>
      <c r="CI66" s="581">
        <f t="shared" si="9"/>
        <v>154</v>
      </c>
      <c r="CJ66" s="1362">
        <f t="shared" si="10"/>
        <v>1.0266666666666666</v>
      </c>
    </row>
    <row r="67" spans="1:88" ht="27" thickBot="1">
      <c r="A67" s="2456"/>
      <c r="B67" s="840" t="s">
        <v>676</v>
      </c>
      <c r="C67" s="515" t="s">
        <v>395</v>
      </c>
      <c r="D67" s="554">
        <f>'D. ITT_All_Grants'!D129</f>
        <v>0</v>
      </c>
      <c r="E67" s="515" t="s">
        <v>337</v>
      </c>
      <c r="F67" s="554" t="s">
        <v>197</v>
      </c>
      <c r="G67" s="562" t="s">
        <v>753</v>
      </c>
      <c r="H67" s="769">
        <v>42128</v>
      </c>
      <c r="I67" s="769">
        <v>43190</v>
      </c>
      <c r="J67" s="777" t="e">
        <f>I67-F59</f>
        <v>#VALUE!</v>
      </c>
      <c r="K67" s="771"/>
      <c r="L67" s="735" t="s">
        <v>637</v>
      </c>
      <c r="M67" s="783">
        <v>1953</v>
      </c>
      <c r="N67" s="783">
        <v>837</v>
      </c>
      <c r="O67" s="783"/>
      <c r="P67" s="783"/>
      <c r="Q67" s="773">
        <f t="shared" ref="Q67:Q74" si="49">N67+O67</f>
        <v>837</v>
      </c>
      <c r="R67" s="773">
        <f>M67+P67</f>
        <v>1953</v>
      </c>
      <c r="S67" s="774">
        <f t="shared" si="39"/>
        <v>2790</v>
      </c>
      <c r="T67" s="781"/>
      <c r="U67" s="785">
        <v>0</v>
      </c>
      <c r="V67" s="1406">
        <v>0</v>
      </c>
      <c r="W67" s="1406">
        <v>0</v>
      </c>
      <c r="X67" s="1406">
        <v>0</v>
      </c>
      <c r="Y67" s="1406">
        <v>0</v>
      </c>
      <c r="Z67" s="1710">
        <f t="shared" si="40"/>
        <v>0</v>
      </c>
      <c r="AA67" s="564"/>
      <c r="AB67" s="560"/>
      <c r="AC67" s="516">
        <v>34</v>
      </c>
      <c r="AD67" s="516">
        <v>15</v>
      </c>
      <c r="AE67" s="516"/>
      <c r="AF67" s="516"/>
      <c r="AG67" s="516">
        <f>AC67+AD67+AE67+AF67</f>
        <v>49</v>
      </c>
      <c r="AH67" s="560">
        <v>500</v>
      </c>
      <c r="AI67" s="1406">
        <v>0</v>
      </c>
      <c r="AJ67" s="1406">
        <v>0</v>
      </c>
      <c r="AK67" s="1406">
        <v>0</v>
      </c>
      <c r="AL67" s="1406">
        <v>0</v>
      </c>
      <c r="AM67" s="1406">
        <f t="shared" si="2"/>
        <v>0</v>
      </c>
      <c r="AN67" s="560">
        <v>500</v>
      </c>
      <c r="AO67" s="516"/>
      <c r="AP67" s="516"/>
      <c r="AQ67" s="516"/>
      <c r="AR67" s="516"/>
      <c r="AS67" s="516">
        <f>AO67+AP67+AQ67+AR67</f>
        <v>0</v>
      </c>
      <c r="AT67" s="560">
        <v>741</v>
      </c>
      <c r="AU67" s="516">
        <v>26</v>
      </c>
      <c r="AV67" s="516">
        <v>39</v>
      </c>
      <c r="AW67" s="516"/>
      <c r="AX67" s="516"/>
      <c r="AY67" s="516">
        <f t="shared" si="4"/>
        <v>65</v>
      </c>
      <c r="AZ67" s="560">
        <v>741</v>
      </c>
      <c r="BA67" s="516">
        <v>0</v>
      </c>
      <c r="BB67" s="516">
        <v>0</v>
      </c>
      <c r="BC67" s="516"/>
      <c r="BD67" s="516"/>
      <c r="BE67" s="516">
        <f t="shared" si="5"/>
        <v>0</v>
      </c>
      <c r="BF67" s="560">
        <v>741</v>
      </c>
      <c r="BG67" s="516"/>
      <c r="BH67" s="516"/>
      <c r="BI67" s="516"/>
      <c r="BJ67" s="516"/>
      <c r="BK67" s="516">
        <f t="shared" si="12"/>
        <v>0</v>
      </c>
      <c r="BL67" s="560">
        <v>18</v>
      </c>
      <c r="BM67" s="1406">
        <v>0</v>
      </c>
      <c r="BN67" s="1406">
        <v>0</v>
      </c>
      <c r="BO67" s="1406">
        <v>0</v>
      </c>
      <c r="BP67" s="1406">
        <v>0</v>
      </c>
      <c r="BQ67" s="1406">
        <f t="shared" si="42"/>
        <v>0</v>
      </c>
      <c r="BR67" s="560"/>
      <c r="BS67" s="2014">
        <v>0</v>
      </c>
      <c r="BT67" s="2014">
        <v>0</v>
      </c>
      <c r="BU67" s="2014"/>
      <c r="BV67" s="2014"/>
      <c r="BW67" s="516">
        <f t="shared" si="43"/>
        <v>0</v>
      </c>
      <c r="BX67" s="560"/>
      <c r="BY67" s="2014">
        <v>11</v>
      </c>
      <c r="BZ67" s="2014">
        <v>25</v>
      </c>
      <c r="CA67" s="2014"/>
      <c r="CB67" s="2014"/>
      <c r="CC67" s="517">
        <f t="shared" si="44"/>
        <v>36</v>
      </c>
      <c r="CD67" s="580">
        <f t="shared" si="6"/>
        <v>2790</v>
      </c>
      <c r="CE67" s="581">
        <f t="shared" si="9"/>
        <v>71</v>
      </c>
      <c r="CF67" s="581">
        <f t="shared" si="9"/>
        <v>79</v>
      </c>
      <c r="CG67" s="581">
        <f t="shared" si="9"/>
        <v>0</v>
      </c>
      <c r="CH67" s="581">
        <f t="shared" si="9"/>
        <v>0</v>
      </c>
      <c r="CI67" s="581">
        <f t="shared" si="9"/>
        <v>150</v>
      </c>
      <c r="CJ67" s="1359">
        <f t="shared" si="10"/>
        <v>5.3763440860215055E-2</v>
      </c>
    </row>
    <row r="68" spans="1:88" ht="27" thickBot="1">
      <c r="A68" s="2456"/>
      <c r="B68" s="844" t="s">
        <v>426</v>
      </c>
      <c r="C68" s="515" t="s">
        <v>395</v>
      </c>
      <c r="D68" s="554">
        <f>'D. ITT_All_Grants'!D130</f>
        <v>0</v>
      </c>
      <c r="E68" s="515" t="s">
        <v>337</v>
      </c>
      <c r="F68" s="554" t="s">
        <v>197</v>
      </c>
      <c r="G68" s="562" t="s">
        <v>753</v>
      </c>
      <c r="H68" s="769">
        <v>42129</v>
      </c>
      <c r="I68" s="769">
        <v>43190</v>
      </c>
      <c r="J68" s="777" t="e">
        <f>I68-F60</f>
        <v>#VALUE!</v>
      </c>
      <c r="K68" s="771"/>
      <c r="L68" s="735" t="s">
        <v>637</v>
      </c>
      <c r="M68" s="783">
        <v>105</v>
      </c>
      <c r="N68" s="783">
        <v>45</v>
      </c>
      <c r="O68" s="783"/>
      <c r="P68" s="783"/>
      <c r="Q68" s="773">
        <f t="shared" si="49"/>
        <v>45</v>
      </c>
      <c r="R68" s="773">
        <f t="shared" si="38"/>
        <v>105</v>
      </c>
      <c r="S68" s="774">
        <f t="shared" si="39"/>
        <v>150</v>
      </c>
      <c r="T68" s="781"/>
      <c r="U68" s="785">
        <v>0</v>
      </c>
      <c r="V68" s="1406">
        <v>0</v>
      </c>
      <c r="W68" s="1406">
        <v>0</v>
      </c>
      <c r="X68" s="1406">
        <v>0</v>
      </c>
      <c r="Y68" s="1406">
        <v>0</v>
      </c>
      <c r="Z68" s="1710">
        <f t="shared" si="40"/>
        <v>0</v>
      </c>
      <c r="AA68" s="564"/>
      <c r="AB68" s="560">
        <v>15</v>
      </c>
      <c r="AC68" s="516">
        <v>34</v>
      </c>
      <c r="AD68" s="516">
        <v>15</v>
      </c>
      <c r="AE68" s="516"/>
      <c r="AF68" s="516"/>
      <c r="AG68" s="516">
        <f t="shared" si="41"/>
        <v>49</v>
      </c>
      <c r="AH68" s="560">
        <v>4</v>
      </c>
      <c r="AI68" s="1406">
        <v>0</v>
      </c>
      <c r="AJ68" s="1406">
        <v>0</v>
      </c>
      <c r="AK68" s="1406">
        <v>0</v>
      </c>
      <c r="AL68" s="1406">
        <v>0</v>
      </c>
      <c r="AM68" s="1406">
        <f t="shared" si="2"/>
        <v>0</v>
      </c>
      <c r="AN68" s="560"/>
      <c r="AO68" s="516"/>
      <c r="AP68" s="516"/>
      <c r="AQ68" s="516"/>
      <c r="AR68" s="516"/>
      <c r="AS68" s="516">
        <f t="shared" si="45"/>
        <v>0</v>
      </c>
      <c r="AT68" s="560"/>
      <c r="AU68" s="516">
        <v>26</v>
      </c>
      <c r="AV68" s="516">
        <v>39</v>
      </c>
      <c r="AW68" s="516"/>
      <c r="AX68" s="516"/>
      <c r="AY68" s="516">
        <f t="shared" si="4"/>
        <v>65</v>
      </c>
      <c r="AZ68" s="560"/>
      <c r="BA68" s="516">
        <v>16</v>
      </c>
      <c r="BB68" s="516">
        <v>14</v>
      </c>
      <c r="BC68" s="516"/>
      <c r="BD68" s="516"/>
      <c r="BE68" s="516">
        <f t="shared" si="5"/>
        <v>30</v>
      </c>
      <c r="BF68" s="560"/>
      <c r="BG68" s="516"/>
      <c r="BH68" s="516"/>
      <c r="BI68" s="516"/>
      <c r="BJ68" s="516"/>
      <c r="BK68" s="516">
        <f t="shared" si="12"/>
        <v>0</v>
      </c>
      <c r="BL68" s="1716">
        <v>0</v>
      </c>
      <c r="BM68" s="1406">
        <v>0</v>
      </c>
      <c r="BN68" s="1406">
        <v>0</v>
      </c>
      <c r="BO68" s="1406">
        <v>0</v>
      </c>
      <c r="BP68" s="1406">
        <v>0</v>
      </c>
      <c r="BQ68" s="1717">
        <f t="shared" si="42"/>
        <v>0</v>
      </c>
      <c r="BR68" s="560"/>
      <c r="BS68" s="2014">
        <v>0</v>
      </c>
      <c r="BT68" s="2014">
        <v>0</v>
      </c>
      <c r="BU68" s="2014"/>
      <c r="BV68" s="2014"/>
      <c r="BW68" s="516">
        <f t="shared" si="43"/>
        <v>0</v>
      </c>
      <c r="BX68" s="560"/>
      <c r="BY68" s="2014">
        <v>11</v>
      </c>
      <c r="BZ68" s="2014">
        <v>25</v>
      </c>
      <c r="CA68" s="2014"/>
      <c r="CB68" s="2014"/>
      <c r="CC68" s="517">
        <f t="shared" si="44"/>
        <v>36</v>
      </c>
      <c r="CD68" s="580">
        <f t="shared" si="6"/>
        <v>150</v>
      </c>
      <c r="CE68" s="581">
        <f t="shared" si="9"/>
        <v>87</v>
      </c>
      <c r="CF68" s="581">
        <f t="shared" si="9"/>
        <v>93</v>
      </c>
      <c r="CG68" s="581">
        <f t="shared" si="9"/>
        <v>0</v>
      </c>
      <c r="CH68" s="581">
        <f t="shared" si="9"/>
        <v>0</v>
      </c>
      <c r="CI68" s="581">
        <f t="shared" si="9"/>
        <v>180</v>
      </c>
      <c r="CJ68" s="1361">
        <f t="shared" si="10"/>
        <v>1.2</v>
      </c>
    </row>
    <row r="69" spans="1:88" ht="27" thickBot="1">
      <c r="A69" s="2456"/>
      <c r="B69" s="840" t="s">
        <v>427</v>
      </c>
      <c r="C69" s="515" t="s">
        <v>395</v>
      </c>
      <c r="D69" s="554">
        <f>'D. ITT_All_Grants'!D131</f>
        <v>0</v>
      </c>
      <c r="E69" s="515" t="s">
        <v>337</v>
      </c>
      <c r="F69" s="554" t="s">
        <v>197</v>
      </c>
      <c r="G69" s="562" t="s">
        <v>753</v>
      </c>
      <c r="H69" s="769">
        <v>42130</v>
      </c>
      <c r="I69" s="769">
        <v>43190</v>
      </c>
      <c r="J69" s="777" t="e">
        <f>I69-#REF!</f>
        <v>#REF!</v>
      </c>
      <c r="K69" s="771"/>
      <c r="L69" s="735" t="s">
        <v>637</v>
      </c>
      <c r="M69" s="783">
        <v>1953</v>
      </c>
      <c r="N69" s="783">
        <v>837</v>
      </c>
      <c r="O69" s="783"/>
      <c r="P69" s="783"/>
      <c r="Q69" s="773">
        <f t="shared" si="49"/>
        <v>837</v>
      </c>
      <c r="R69" s="773">
        <f t="shared" si="38"/>
        <v>1953</v>
      </c>
      <c r="S69" s="774">
        <f t="shared" si="39"/>
        <v>2790</v>
      </c>
      <c r="T69" s="781"/>
      <c r="U69" s="785">
        <v>0</v>
      </c>
      <c r="V69" s="1406">
        <v>0</v>
      </c>
      <c r="W69" s="1406">
        <v>0</v>
      </c>
      <c r="X69" s="1406">
        <v>0</v>
      </c>
      <c r="Y69" s="1406">
        <v>0</v>
      </c>
      <c r="Z69" s="1710">
        <f t="shared" si="40"/>
        <v>0</v>
      </c>
      <c r="AA69" s="564"/>
      <c r="AB69" s="560"/>
      <c r="AC69" s="516">
        <v>34</v>
      </c>
      <c r="AD69" s="516">
        <v>15</v>
      </c>
      <c r="AE69" s="516"/>
      <c r="AF69" s="516"/>
      <c r="AG69" s="516">
        <f t="shared" si="41"/>
        <v>49</v>
      </c>
      <c r="AH69" s="560">
        <v>500</v>
      </c>
      <c r="AI69" s="1406">
        <v>0</v>
      </c>
      <c r="AJ69" s="1406">
        <v>0</v>
      </c>
      <c r="AK69" s="1406">
        <v>0</v>
      </c>
      <c r="AL69" s="1406">
        <v>0</v>
      </c>
      <c r="AM69" s="1406">
        <f t="shared" si="2"/>
        <v>0</v>
      </c>
      <c r="AN69" s="560">
        <v>500</v>
      </c>
      <c r="AO69" s="516"/>
      <c r="AP69" s="516"/>
      <c r="AQ69" s="516"/>
      <c r="AR69" s="516"/>
      <c r="AS69" s="516">
        <f t="shared" si="45"/>
        <v>0</v>
      </c>
      <c r="AT69" s="560">
        <v>741</v>
      </c>
      <c r="AU69" s="516">
        <v>26</v>
      </c>
      <c r="AV69" s="516">
        <v>39</v>
      </c>
      <c r="AW69" s="516"/>
      <c r="AX69" s="516"/>
      <c r="AY69" s="516">
        <f t="shared" si="4"/>
        <v>65</v>
      </c>
      <c r="AZ69" s="560">
        <v>741</v>
      </c>
      <c r="BA69" s="516">
        <v>0</v>
      </c>
      <c r="BB69" s="516">
        <v>0</v>
      </c>
      <c r="BC69" s="516"/>
      <c r="BD69" s="516"/>
      <c r="BE69" s="516">
        <f t="shared" si="5"/>
        <v>0</v>
      </c>
      <c r="BF69" s="560">
        <v>741</v>
      </c>
      <c r="BG69" s="516">
        <v>160</v>
      </c>
      <c r="BH69" s="516">
        <v>160</v>
      </c>
      <c r="BI69" s="516"/>
      <c r="BJ69" s="516"/>
      <c r="BK69" s="516">
        <f t="shared" si="12"/>
        <v>320</v>
      </c>
      <c r="BL69" s="1716">
        <v>0</v>
      </c>
      <c r="BM69" s="1406">
        <v>0</v>
      </c>
      <c r="BN69" s="1406">
        <v>0</v>
      </c>
      <c r="BO69" s="1406">
        <v>0</v>
      </c>
      <c r="BP69" s="1406">
        <v>0</v>
      </c>
      <c r="BQ69" s="1717">
        <f t="shared" si="42"/>
        <v>0</v>
      </c>
      <c r="BR69" s="560"/>
      <c r="BS69" s="2014">
        <v>0</v>
      </c>
      <c r="BT69" s="2014">
        <v>0</v>
      </c>
      <c r="BU69" s="2014"/>
      <c r="BV69" s="2014"/>
      <c r="BW69" s="516">
        <f t="shared" si="43"/>
        <v>0</v>
      </c>
      <c r="BX69" s="560"/>
      <c r="BY69" s="2014">
        <v>11</v>
      </c>
      <c r="BZ69" s="2014">
        <v>25</v>
      </c>
      <c r="CA69" s="2014"/>
      <c r="CB69" s="2014"/>
      <c r="CC69" s="517">
        <f t="shared" si="44"/>
        <v>36</v>
      </c>
      <c r="CD69" s="580">
        <f t="shared" si="6"/>
        <v>2790</v>
      </c>
      <c r="CE69" s="581">
        <f t="shared" ref="CE69:CI73" si="50">BY69+BS69+BM69+BG69+BA69+AU69+AO69+AI69+AC69+V69</f>
        <v>231</v>
      </c>
      <c r="CF69" s="581">
        <f t="shared" si="50"/>
        <v>239</v>
      </c>
      <c r="CG69" s="581">
        <f t="shared" si="50"/>
        <v>0</v>
      </c>
      <c r="CH69" s="581">
        <f t="shared" si="50"/>
        <v>0</v>
      </c>
      <c r="CI69" s="581">
        <f t="shared" si="50"/>
        <v>470</v>
      </c>
      <c r="CJ69" s="1359">
        <f t="shared" si="10"/>
        <v>0.16845878136200718</v>
      </c>
    </row>
    <row r="70" spans="1:88" ht="27" thickBot="1">
      <c r="A70" s="2586"/>
      <c r="B70" s="840" t="s">
        <v>675</v>
      </c>
      <c r="C70" s="515" t="s">
        <v>395</v>
      </c>
      <c r="D70" s="554">
        <f>'D. ITT_All_Grants'!D132</f>
        <v>0</v>
      </c>
      <c r="E70" s="515" t="s">
        <v>337</v>
      </c>
      <c r="F70" s="554" t="s">
        <v>197</v>
      </c>
      <c r="G70" s="562" t="s">
        <v>753</v>
      </c>
      <c r="H70" s="769">
        <v>42131</v>
      </c>
      <c r="I70" s="769">
        <v>43190</v>
      </c>
      <c r="J70" s="777" t="e">
        <f t="shared" si="46"/>
        <v>#VALUE!</v>
      </c>
      <c r="K70" s="771"/>
      <c r="L70" s="735" t="s">
        <v>637</v>
      </c>
      <c r="M70" s="783">
        <v>1953</v>
      </c>
      <c r="N70" s="783">
        <v>837</v>
      </c>
      <c r="O70" s="783"/>
      <c r="P70" s="783"/>
      <c r="Q70" s="773">
        <f t="shared" si="49"/>
        <v>837</v>
      </c>
      <c r="R70" s="773">
        <f>M70+P70</f>
        <v>1953</v>
      </c>
      <c r="S70" s="774">
        <f t="shared" si="39"/>
        <v>2790</v>
      </c>
      <c r="T70" s="781"/>
      <c r="U70" s="785">
        <v>0</v>
      </c>
      <c r="V70" s="1406">
        <v>0</v>
      </c>
      <c r="W70" s="1406">
        <v>0</v>
      </c>
      <c r="X70" s="1406">
        <v>0</v>
      </c>
      <c r="Y70" s="1406">
        <v>0</v>
      </c>
      <c r="Z70" s="1710">
        <f t="shared" si="40"/>
        <v>0</v>
      </c>
      <c r="AA70" s="564"/>
      <c r="AB70" s="560"/>
      <c r="AC70" s="516">
        <v>34</v>
      </c>
      <c r="AD70" s="516">
        <v>15</v>
      </c>
      <c r="AE70" s="516"/>
      <c r="AF70" s="516"/>
      <c r="AG70" s="516">
        <f>AC70+AD70+AE70+AF70</f>
        <v>49</v>
      </c>
      <c r="AH70" s="560">
        <v>500</v>
      </c>
      <c r="AI70" s="1406">
        <v>0</v>
      </c>
      <c r="AJ70" s="1406">
        <v>0</v>
      </c>
      <c r="AK70" s="1406">
        <v>0</v>
      </c>
      <c r="AL70" s="1406">
        <v>0</v>
      </c>
      <c r="AM70" s="1406">
        <f t="shared" si="2"/>
        <v>0</v>
      </c>
      <c r="AN70" s="560">
        <v>500</v>
      </c>
      <c r="AO70" s="516"/>
      <c r="AP70" s="516"/>
      <c r="AQ70" s="516"/>
      <c r="AR70" s="516"/>
      <c r="AS70" s="516">
        <f>AO70+AP70+AQ70+AR70</f>
        <v>0</v>
      </c>
      <c r="AT70" s="560">
        <v>741</v>
      </c>
      <c r="AU70" s="516">
        <v>26</v>
      </c>
      <c r="AV70" s="516">
        <v>39</v>
      </c>
      <c r="AW70" s="516"/>
      <c r="AX70" s="516"/>
      <c r="AY70" s="516">
        <f t="shared" si="4"/>
        <v>65</v>
      </c>
      <c r="AZ70" s="560">
        <v>741</v>
      </c>
      <c r="BA70" s="516">
        <v>26</v>
      </c>
      <c r="BB70" s="516">
        <v>58</v>
      </c>
      <c r="BC70" s="516"/>
      <c r="BD70" s="516"/>
      <c r="BE70" s="516">
        <v>2</v>
      </c>
      <c r="BF70" s="560">
        <v>741</v>
      </c>
      <c r="BG70" s="516">
        <v>0</v>
      </c>
      <c r="BH70" s="516"/>
      <c r="BI70" s="516"/>
      <c r="BJ70" s="516"/>
      <c r="BK70" s="516">
        <f t="shared" si="12"/>
        <v>0</v>
      </c>
      <c r="BL70" s="1716">
        <v>2</v>
      </c>
      <c r="BM70" s="1406">
        <v>0</v>
      </c>
      <c r="BN70" s="1406">
        <v>0</v>
      </c>
      <c r="BO70" s="1406">
        <v>0</v>
      </c>
      <c r="BP70" s="1406">
        <v>0</v>
      </c>
      <c r="BQ70" s="1717">
        <f t="shared" si="42"/>
        <v>0</v>
      </c>
      <c r="BR70" s="560"/>
      <c r="BS70" s="2014">
        <v>0</v>
      </c>
      <c r="BT70" s="2014">
        <v>0</v>
      </c>
      <c r="BU70" s="2014"/>
      <c r="BV70" s="2014"/>
      <c r="BW70" s="516">
        <f t="shared" si="43"/>
        <v>0</v>
      </c>
      <c r="BX70" s="560"/>
      <c r="BY70" s="2014">
        <v>0</v>
      </c>
      <c r="BZ70" s="2014">
        <v>0</v>
      </c>
      <c r="CA70" s="2014"/>
      <c r="CB70" s="2014"/>
      <c r="CC70" s="517">
        <f t="shared" si="44"/>
        <v>0</v>
      </c>
      <c r="CD70" s="580">
        <f t="shared" si="6"/>
        <v>2790</v>
      </c>
      <c r="CE70" s="581">
        <f t="shared" si="50"/>
        <v>86</v>
      </c>
      <c r="CF70" s="581">
        <f t="shared" si="50"/>
        <v>112</v>
      </c>
      <c r="CG70" s="581">
        <f t="shared" si="50"/>
        <v>0</v>
      </c>
      <c r="CH70" s="581">
        <f t="shared" si="50"/>
        <v>0</v>
      </c>
      <c r="CI70" s="581">
        <f t="shared" si="50"/>
        <v>116</v>
      </c>
      <c r="CJ70" s="1359">
        <f t="shared" si="10"/>
        <v>4.157706093189964E-2</v>
      </c>
    </row>
    <row r="71" spans="1:88" ht="28.5" customHeight="1" thickBot="1">
      <c r="A71" s="1557"/>
      <c r="B71" s="840" t="s">
        <v>428</v>
      </c>
      <c r="C71" s="515" t="s">
        <v>395</v>
      </c>
      <c r="D71" s="554">
        <f>'D. ITT_All_Grants'!D133</f>
        <v>0</v>
      </c>
      <c r="E71" s="515" t="s">
        <v>337</v>
      </c>
      <c r="F71" s="554" t="s">
        <v>197</v>
      </c>
      <c r="G71" s="562" t="s">
        <v>753</v>
      </c>
      <c r="H71" s="769">
        <v>42132</v>
      </c>
      <c r="I71" s="769">
        <v>43190</v>
      </c>
      <c r="J71" s="777" t="e">
        <f t="shared" si="46"/>
        <v>#VALUE!</v>
      </c>
      <c r="K71" s="771"/>
      <c r="L71" s="735" t="s">
        <v>755</v>
      </c>
      <c r="M71" s="783"/>
      <c r="N71" s="783"/>
      <c r="O71" s="783"/>
      <c r="P71" s="783"/>
      <c r="Q71" s="773">
        <f t="shared" si="49"/>
        <v>0</v>
      </c>
      <c r="R71" s="773">
        <f t="shared" si="38"/>
        <v>0</v>
      </c>
      <c r="S71" s="774">
        <f t="shared" si="39"/>
        <v>0</v>
      </c>
      <c r="T71" s="781" t="s">
        <v>429</v>
      </c>
      <c r="U71" s="785">
        <v>1</v>
      </c>
      <c r="V71" s="1406">
        <v>0</v>
      </c>
      <c r="W71" s="1406">
        <v>0</v>
      </c>
      <c r="X71" s="1406">
        <v>0</v>
      </c>
      <c r="Y71" s="1406">
        <v>0</v>
      </c>
      <c r="Z71" s="1710">
        <f t="shared" si="40"/>
        <v>0</v>
      </c>
      <c r="AA71" s="564"/>
      <c r="AB71" s="560"/>
      <c r="AC71" s="516">
        <v>0</v>
      </c>
      <c r="AD71" s="516">
        <v>1407</v>
      </c>
      <c r="AE71" s="516"/>
      <c r="AF71" s="516"/>
      <c r="AG71" s="516">
        <f>AC71+AD71+AE71+AF71</f>
        <v>1407</v>
      </c>
      <c r="AH71" s="560">
        <v>1</v>
      </c>
      <c r="AI71" s="1406">
        <v>0</v>
      </c>
      <c r="AJ71" s="1406">
        <v>0</v>
      </c>
      <c r="AK71" s="1406">
        <v>0</v>
      </c>
      <c r="AL71" s="1406">
        <v>0</v>
      </c>
      <c r="AM71" s="1406">
        <f t="shared" si="2"/>
        <v>0</v>
      </c>
      <c r="AN71" s="560">
        <v>1</v>
      </c>
      <c r="AO71" s="516"/>
      <c r="AP71" s="516"/>
      <c r="AQ71" s="516"/>
      <c r="AR71" s="516"/>
      <c r="AS71" s="516">
        <f t="shared" si="45"/>
        <v>0</v>
      </c>
      <c r="AT71" s="560">
        <v>0</v>
      </c>
      <c r="AU71" s="516"/>
      <c r="AV71" s="516"/>
      <c r="AW71" s="516"/>
      <c r="AX71" s="516"/>
      <c r="AY71" s="516">
        <f t="shared" si="4"/>
        <v>0</v>
      </c>
      <c r="AZ71" s="560">
        <v>0</v>
      </c>
      <c r="BA71" s="516">
        <v>0</v>
      </c>
      <c r="BB71" s="516">
        <v>0</v>
      </c>
      <c r="BC71" s="516"/>
      <c r="BD71" s="516"/>
      <c r="BE71" s="516">
        <f t="shared" si="5"/>
        <v>0</v>
      </c>
      <c r="BF71" s="560">
        <v>0</v>
      </c>
      <c r="BG71" s="516">
        <v>0</v>
      </c>
      <c r="BH71" s="516">
        <v>0</v>
      </c>
      <c r="BI71" s="516"/>
      <c r="BJ71" s="516"/>
      <c r="BK71" s="516">
        <f t="shared" si="12"/>
        <v>0</v>
      </c>
      <c r="BL71" s="1716">
        <v>1</v>
      </c>
      <c r="BM71" s="1406">
        <v>0</v>
      </c>
      <c r="BN71" s="1406">
        <v>0</v>
      </c>
      <c r="BO71" s="1406">
        <v>0</v>
      </c>
      <c r="BP71" s="1406">
        <v>0</v>
      </c>
      <c r="BQ71" s="1717">
        <f t="shared" si="42"/>
        <v>0</v>
      </c>
      <c r="BR71" s="560"/>
      <c r="BS71" s="2014">
        <v>0</v>
      </c>
      <c r="BT71" s="2014">
        <v>0</v>
      </c>
      <c r="BU71" s="2014"/>
      <c r="BV71" s="2014"/>
      <c r="BW71" s="516">
        <f t="shared" si="43"/>
        <v>0</v>
      </c>
      <c r="BX71" s="560"/>
      <c r="BY71" s="2014">
        <v>0</v>
      </c>
      <c r="BZ71" s="2014">
        <v>0</v>
      </c>
      <c r="CA71" s="2014"/>
      <c r="CB71" s="2014"/>
      <c r="CC71" s="517">
        <f t="shared" si="44"/>
        <v>0</v>
      </c>
      <c r="CD71" s="580">
        <f t="shared" si="6"/>
        <v>0</v>
      </c>
      <c r="CE71" s="581">
        <f t="shared" si="50"/>
        <v>0</v>
      </c>
      <c r="CF71" s="581">
        <f t="shared" si="50"/>
        <v>1407</v>
      </c>
      <c r="CG71" s="581">
        <f t="shared" si="50"/>
        <v>0</v>
      </c>
      <c r="CH71" s="581">
        <f t="shared" si="50"/>
        <v>0</v>
      </c>
      <c r="CI71" s="581">
        <f t="shared" si="50"/>
        <v>1407</v>
      </c>
      <c r="CJ71" s="1363" t="e">
        <f t="shared" si="10"/>
        <v>#DIV/0!</v>
      </c>
    </row>
    <row r="72" spans="1:88" ht="27" thickBot="1">
      <c r="A72" s="1557"/>
      <c r="B72" s="840" t="s">
        <v>430</v>
      </c>
      <c r="C72" s="515" t="s">
        <v>395</v>
      </c>
      <c r="D72" s="554">
        <f>'D. ITT_All_Grants'!D134</f>
        <v>0</v>
      </c>
      <c r="E72" s="515" t="s">
        <v>337</v>
      </c>
      <c r="F72" s="554" t="s">
        <v>197</v>
      </c>
      <c r="G72" s="562" t="s">
        <v>753</v>
      </c>
      <c r="H72" s="769">
        <v>42133</v>
      </c>
      <c r="I72" s="769">
        <v>43190</v>
      </c>
      <c r="J72" s="777" t="e">
        <f t="shared" si="46"/>
        <v>#VALUE!</v>
      </c>
      <c r="K72" s="771"/>
      <c r="L72" s="735" t="s">
        <v>755</v>
      </c>
      <c r="M72" s="783"/>
      <c r="N72" s="783"/>
      <c r="O72" s="783"/>
      <c r="P72" s="783"/>
      <c r="Q72" s="773">
        <f t="shared" si="49"/>
        <v>0</v>
      </c>
      <c r="R72" s="773">
        <f t="shared" si="38"/>
        <v>0</v>
      </c>
      <c r="S72" s="774">
        <f t="shared" si="39"/>
        <v>0</v>
      </c>
      <c r="T72" s="781" t="s">
        <v>431</v>
      </c>
      <c r="U72" s="825">
        <v>45</v>
      </c>
      <c r="V72" s="1406">
        <v>0</v>
      </c>
      <c r="W72" s="1406">
        <v>0</v>
      </c>
      <c r="X72" s="1406">
        <v>0</v>
      </c>
      <c r="Y72" s="1406">
        <v>0</v>
      </c>
      <c r="Z72" s="1710">
        <f t="shared" si="40"/>
        <v>0</v>
      </c>
      <c r="AA72" s="564"/>
      <c r="AB72" s="558"/>
      <c r="AC72" s="516">
        <v>0</v>
      </c>
      <c r="AD72" s="516">
        <v>1407</v>
      </c>
      <c r="AE72" s="516"/>
      <c r="AF72" s="516"/>
      <c r="AG72" s="516">
        <f>AC72+AD72+AE72+AF72</f>
        <v>1407</v>
      </c>
      <c r="AH72" s="558">
        <v>56</v>
      </c>
      <c r="AI72" s="1406">
        <v>0</v>
      </c>
      <c r="AJ72" s="1406">
        <v>0</v>
      </c>
      <c r="AK72" s="1406">
        <v>0</v>
      </c>
      <c r="AL72" s="1406">
        <v>0</v>
      </c>
      <c r="AM72" s="1406">
        <f t="shared" si="2"/>
        <v>0</v>
      </c>
      <c r="AN72" s="558">
        <v>56</v>
      </c>
      <c r="AO72" s="516"/>
      <c r="AP72" s="516"/>
      <c r="AQ72" s="516"/>
      <c r="AR72" s="516"/>
      <c r="AS72" s="516">
        <f t="shared" si="45"/>
        <v>0</v>
      </c>
      <c r="AT72" s="558">
        <v>4</v>
      </c>
      <c r="AU72" s="516"/>
      <c r="AV72" s="516"/>
      <c r="AW72" s="516"/>
      <c r="AX72" s="516"/>
      <c r="AY72" s="516">
        <f t="shared" si="4"/>
        <v>0</v>
      </c>
      <c r="AZ72" s="558">
        <v>4</v>
      </c>
      <c r="BA72" s="516">
        <v>0</v>
      </c>
      <c r="BB72" s="516">
        <v>0</v>
      </c>
      <c r="BC72" s="516"/>
      <c r="BD72" s="516"/>
      <c r="BE72" s="516">
        <v>4</v>
      </c>
      <c r="BF72" s="558">
        <v>4</v>
      </c>
      <c r="BG72" s="516">
        <v>0</v>
      </c>
      <c r="BH72" s="516">
        <v>0</v>
      </c>
      <c r="BI72" s="516"/>
      <c r="BJ72" s="516"/>
      <c r="BK72" s="516">
        <f t="shared" si="12"/>
        <v>0</v>
      </c>
      <c r="BL72" s="558">
        <v>10</v>
      </c>
      <c r="BM72" s="516"/>
      <c r="BN72" s="516"/>
      <c r="BO72" s="516"/>
      <c r="BP72" s="516">
        <v>16</v>
      </c>
      <c r="BQ72" s="516">
        <f t="shared" si="42"/>
        <v>16</v>
      </c>
      <c r="BR72" s="558"/>
      <c r="BS72" s="2014">
        <v>0</v>
      </c>
      <c r="BT72" s="2014">
        <v>0</v>
      </c>
      <c r="BU72" s="2014"/>
      <c r="BV72" s="2014"/>
      <c r="BW72" s="516">
        <f t="shared" si="43"/>
        <v>0</v>
      </c>
      <c r="BX72" s="558"/>
      <c r="BY72" s="2014">
        <v>0</v>
      </c>
      <c r="BZ72" s="2014">
        <v>0</v>
      </c>
      <c r="CA72" s="2014"/>
      <c r="CB72" s="2014"/>
      <c r="CC72" s="517">
        <f t="shared" si="44"/>
        <v>0</v>
      </c>
      <c r="CD72" s="580">
        <f t="shared" si="6"/>
        <v>0</v>
      </c>
      <c r="CE72" s="581">
        <f t="shared" si="50"/>
        <v>0</v>
      </c>
      <c r="CF72" s="581">
        <f t="shared" si="50"/>
        <v>1407</v>
      </c>
      <c r="CG72" s="581">
        <f t="shared" si="50"/>
        <v>0</v>
      </c>
      <c r="CH72" s="581">
        <f t="shared" si="50"/>
        <v>16</v>
      </c>
      <c r="CI72" s="581">
        <f t="shared" si="50"/>
        <v>1427</v>
      </c>
      <c r="CJ72" s="1363" t="e">
        <f t="shared" si="10"/>
        <v>#DIV/0!</v>
      </c>
    </row>
    <row r="73" spans="1:88" ht="27" thickBot="1">
      <c r="A73" s="1560"/>
      <c r="B73" s="849" t="s">
        <v>432</v>
      </c>
      <c r="C73" s="565" t="s">
        <v>395</v>
      </c>
      <c r="D73" s="554">
        <f>'D. ITT_All_Grants'!D135</f>
        <v>0</v>
      </c>
      <c r="E73" s="515" t="s">
        <v>337</v>
      </c>
      <c r="F73" s="554" t="s">
        <v>197</v>
      </c>
      <c r="G73" s="562" t="s">
        <v>753</v>
      </c>
      <c r="H73" s="769">
        <v>42134</v>
      </c>
      <c r="I73" s="850">
        <v>43190</v>
      </c>
      <c r="J73" s="777" t="e">
        <f t="shared" si="46"/>
        <v>#VALUE!</v>
      </c>
      <c r="K73" s="771"/>
      <c r="L73" s="735" t="s">
        <v>755</v>
      </c>
      <c r="M73" s="851">
        <v>1953</v>
      </c>
      <c r="N73" s="851">
        <v>837</v>
      </c>
      <c r="O73" s="851"/>
      <c r="P73" s="851"/>
      <c r="Q73" s="773">
        <f t="shared" si="49"/>
        <v>837</v>
      </c>
      <c r="R73" s="852">
        <f t="shared" si="38"/>
        <v>1953</v>
      </c>
      <c r="S73" s="774">
        <f t="shared" si="39"/>
        <v>2790</v>
      </c>
      <c r="T73" s="853"/>
      <c r="U73" s="854"/>
      <c r="V73" s="1406">
        <v>0</v>
      </c>
      <c r="W73" s="1406">
        <v>0</v>
      </c>
      <c r="X73" s="1406">
        <v>0</v>
      </c>
      <c r="Y73" s="1406">
        <v>0</v>
      </c>
      <c r="Z73" s="1710">
        <f t="shared" si="40"/>
        <v>0</v>
      </c>
      <c r="AA73" s="567"/>
      <c r="AB73" s="566">
        <v>2010</v>
      </c>
      <c r="AC73" s="516">
        <v>0</v>
      </c>
      <c r="AD73" s="516">
        <v>1407</v>
      </c>
      <c r="AE73" s="516"/>
      <c r="AF73" s="516"/>
      <c r="AG73" s="516">
        <f>AC73+AD73+AE73+AF73</f>
        <v>1407</v>
      </c>
      <c r="AH73" s="566">
        <v>280</v>
      </c>
      <c r="AI73" s="1406">
        <v>0</v>
      </c>
      <c r="AJ73" s="1406">
        <v>0</v>
      </c>
      <c r="AK73" s="1406">
        <v>0</v>
      </c>
      <c r="AL73" s="1406">
        <v>0</v>
      </c>
      <c r="AM73" s="1406">
        <f>AI73+AJ73+AK73+AL73</f>
        <v>0</v>
      </c>
      <c r="AN73" s="566">
        <v>280</v>
      </c>
      <c r="AO73" s="516"/>
      <c r="AP73" s="516"/>
      <c r="AQ73" s="516"/>
      <c r="AR73" s="516"/>
      <c r="AS73" s="516">
        <f t="shared" si="45"/>
        <v>0</v>
      </c>
      <c r="AT73" s="566">
        <v>120</v>
      </c>
      <c r="AU73" s="516">
        <v>16</v>
      </c>
      <c r="AV73" s="516">
        <v>14</v>
      </c>
      <c r="AW73" s="516"/>
      <c r="AX73" s="516"/>
      <c r="AY73" s="516">
        <f>AU73+AV73+AW73+AX73</f>
        <v>30</v>
      </c>
      <c r="AZ73" s="566">
        <v>120</v>
      </c>
      <c r="BA73" s="516">
        <v>26</v>
      </c>
      <c r="BB73" s="516">
        <v>58</v>
      </c>
      <c r="BC73" s="516"/>
      <c r="BD73" s="516"/>
      <c r="BE73" s="516">
        <f t="shared" si="5"/>
        <v>84</v>
      </c>
      <c r="BF73" s="566">
        <v>120</v>
      </c>
      <c r="BG73" s="516">
        <v>20</v>
      </c>
      <c r="BH73" s="516">
        <v>20</v>
      </c>
      <c r="BI73" s="516"/>
      <c r="BJ73" s="516"/>
      <c r="BK73" s="516">
        <f t="shared" si="12"/>
        <v>40</v>
      </c>
      <c r="BL73" s="566">
        <v>50</v>
      </c>
      <c r="BM73" s="516">
        <v>72</v>
      </c>
      <c r="BN73" s="516">
        <v>28</v>
      </c>
      <c r="BO73" s="516"/>
      <c r="BP73" s="516"/>
      <c r="BQ73" s="516">
        <f t="shared" si="42"/>
        <v>100</v>
      </c>
      <c r="BR73" s="566"/>
      <c r="BS73" s="2015">
        <v>0</v>
      </c>
      <c r="BT73" s="2015">
        <v>0</v>
      </c>
      <c r="BU73" s="2015"/>
      <c r="BV73" s="2015"/>
      <c r="BW73" s="516">
        <f t="shared" si="43"/>
        <v>0</v>
      </c>
      <c r="BX73" s="566"/>
      <c r="BY73" s="2014">
        <v>0</v>
      </c>
      <c r="BZ73" s="2014">
        <v>0</v>
      </c>
      <c r="CA73" s="2014"/>
      <c r="CB73" s="2014"/>
      <c r="CC73" s="517">
        <f t="shared" si="44"/>
        <v>0</v>
      </c>
      <c r="CD73" s="580">
        <f t="shared" si="6"/>
        <v>2790</v>
      </c>
      <c r="CE73" s="581">
        <f t="shared" si="50"/>
        <v>134</v>
      </c>
      <c r="CF73" s="581">
        <f t="shared" si="50"/>
        <v>1527</v>
      </c>
      <c r="CG73" s="581">
        <f t="shared" si="50"/>
        <v>0</v>
      </c>
      <c r="CH73" s="581">
        <f t="shared" si="50"/>
        <v>0</v>
      </c>
      <c r="CI73" s="581">
        <f t="shared" si="50"/>
        <v>1661</v>
      </c>
      <c r="CJ73" s="1358">
        <f t="shared" si="10"/>
        <v>0.59534050179211473</v>
      </c>
    </row>
    <row r="74" spans="1:88" ht="51.75" thickBot="1">
      <c r="A74" s="1554" t="s">
        <v>665</v>
      </c>
      <c r="B74" s="840" t="s">
        <v>664</v>
      </c>
      <c r="C74" s="568" t="s">
        <v>395</v>
      </c>
      <c r="D74" s="554">
        <f>'D. ITT_All_Grants'!D136</f>
        <v>0</v>
      </c>
      <c r="E74" s="515" t="s">
        <v>337</v>
      </c>
      <c r="F74" s="554" t="s">
        <v>197</v>
      </c>
      <c r="G74" s="565" t="s">
        <v>753</v>
      </c>
      <c r="H74" s="769">
        <v>42135</v>
      </c>
      <c r="I74" s="850">
        <v>43190</v>
      </c>
      <c r="J74" s="855" t="e">
        <f t="shared" si="46"/>
        <v>#VALUE!</v>
      </c>
      <c r="K74" s="771"/>
      <c r="L74" s="735" t="s">
        <v>641</v>
      </c>
      <c r="M74" s="851"/>
      <c r="N74" s="851"/>
      <c r="O74" s="851"/>
      <c r="P74" s="851"/>
      <c r="Q74" s="773">
        <f t="shared" si="49"/>
        <v>0</v>
      </c>
      <c r="R74" s="852">
        <f t="shared" si="38"/>
        <v>0</v>
      </c>
      <c r="S74" s="774">
        <f t="shared" si="39"/>
        <v>0</v>
      </c>
      <c r="T74" s="853"/>
      <c r="U74" s="854">
        <v>13</v>
      </c>
      <c r="V74" s="1717">
        <v>0</v>
      </c>
      <c r="W74" s="1717">
        <v>0</v>
      </c>
      <c r="X74" s="1717">
        <v>0</v>
      </c>
      <c r="Y74" s="1717">
        <v>0</v>
      </c>
      <c r="Z74" s="1718">
        <v>13</v>
      </c>
      <c r="AB74" s="566">
        <v>2010</v>
      </c>
      <c r="AC74" s="516">
        <v>0</v>
      </c>
      <c r="AD74" s="516">
        <v>1407</v>
      </c>
      <c r="AE74" s="516"/>
      <c r="AF74" s="516"/>
      <c r="AG74" s="516">
        <f>AC74+AD74+AE74+AF74</f>
        <v>1407</v>
      </c>
      <c r="AH74" s="566">
        <v>100</v>
      </c>
      <c r="AI74" s="1406">
        <v>0</v>
      </c>
      <c r="AJ74" s="1406">
        <v>0</v>
      </c>
      <c r="AK74" s="1406">
        <v>0</v>
      </c>
      <c r="AL74" s="1406">
        <v>0</v>
      </c>
      <c r="AM74" s="1406">
        <f>AI74+AJ74+AK74+AL74</f>
        <v>0</v>
      </c>
      <c r="AN74" s="566">
        <v>100</v>
      </c>
      <c r="AO74" s="516"/>
      <c r="AP74" s="516"/>
      <c r="AQ74" s="516"/>
      <c r="AR74" s="516"/>
      <c r="AS74" s="516">
        <f t="shared" si="45"/>
        <v>0</v>
      </c>
      <c r="AT74" s="566"/>
      <c r="AU74" s="516">
        <v>26</v>
      </c>
      <c r="AV74" s="516">
        <v>39</v>
      </c>
      <c r="AW74" s="516"/>
      <c r="AX74" s="516"/>
      <c r="AY74" s="516">
        <f>AU74+AV74+AW74+AX74</f>
        <v>65</v>
      </c>
      <c r="AZ74" s="566">
        <v>7</v>
      </c>
      <c r="BA74" s="516">
        <v>16</v>
      </c>
      <c r="BB74" s="516">
        <v>14</v>
      </c>
      <c r="BC74" s="516"/>
      <c r="BD74" s="516"/>
      <c r="BE74" s="516">
        <f t="shared" si="5"/>
        <v>30</v>
      </c>
      <c r="BF74" s="566">
        <v>7</v>
      </c>
      <c r="BG74" s="516">
        <v>0</v>
      </c>
      <c r="BH74" s="516">
        <v>0</v>
      </c>
      <c r="BI74" s="516"/>
      <c r="BJ74" s="516"/>
      <c r="BK74" s="516">
        <f t="shared" si="12"/>
        <v>0</v>
      </c>
      <c r="BL74" s="566">
        <v>7</v>
      </c>
      <c r="BM74" s="1406">
        <v>0</v>
      </c>
      <c r="BN74" s="1406">
        <v>0</v>
      </c>
      <c r="BO74" s="1406">
        <v>0</v>
      </c>
      <c r="BP74" s="1406">
        <v>0</v>
      </c>
      <c r="BQ74" s="516">
        <f t="shared" si="42"/>
        <v>0</v>
      </c>
      <c r="BR74" s="566"/>
      <c r="BS74" s="2020"/>
      <c r="BT74" s="2020"/>
      <c r="BU74" s="2020"/>
      <c r="BV74" s="2020">
        <v>3</v>
      </c>
      <c r="BW74" s="2000">
        <f t="shared" si="43"/>
        <v>3</v>
      </c>
      <c r="BX74" s="566"/>
      <c r="BY74" s="2014">
        <v>11</v>
      </c>
      <c r="BZ74" s="2014">
        <v>25</v>
      </c>
      <c r="CA74" s="2014"/>
      <c r="CB74" s="2014"/>
      <c r="CC74" s="517">
        <f t="shared" si="44"/>
        <v>36</v>
      </c>
      <c r="CD74" s="580">
        <f t="shared" si="6"/>
        <v>0</v>
      </c>
      <c r="CE74" s="581">
        <f>BY74+BS74+BM74+BG74+BA74+AU74+AO74+AI74+AC74+V74</f>
        <v>53</v>
      </c>
      <c r="CF74" s="581">
        <f>BZ74+BT74+BN74+BH74+BB74+AV74+AP74+AJ74+AD74+W74</f>
        <v>1485</v>
      </c>
      <c r="CG74" s="581">
        <f>CA74+BU74+BO74+BI74+BC74+AW74+AQ74+AK74+AE74+X74</f>
        <v>0</v>
      </c>
      <c r="CH74" s="581">
        <f>CB74+BV74+BP74+BJ74+BD74+AX74+AR74+AL74+AF74+Y74</f>
        <v>3</v>
      </c>
      <c r="CI74" s="581">
        <f>CC74+BW74+BQ74+BK74+BE74+AY74+AS74+AM74+AG74+Z74</f>
        <v>1554</v>
      </c>
      <c r="CJ74" s="1363" t="e">
        <f t="shared" si="10"/>
        <v>#DIV/0!</v>
      </c>
    </row>
    <row r="75" spans="1:88">
      <c r="BS75" s="2001"/>
      <c r="BT75" s="2001"/>
      <c r="BU75" s="2001"/>
      <c r="BV75" s="2001"/>
    </row>
    <row r="76" spans="1:88">
      <c r="BS76" s="2001"/>
      <c r="BT76" s="2001"/>
      <c r="BU76" s="2001"/>
      <c r="BV76" s="2001"/>
    </row>
    <row r="77" spans="1:88">
      <c r="BS77" s="2001"/>
      <c r="BT77" s="2001"/>
      <c r="BU77" s="2001"/>
      <c r="BV77" s="2001"/>
    </row>
    <row r="78" spans="1:88">
      <c r="BS78" s="2001"/>
      <c r="BT78" s="2001"/>
      <c r="BU78" s="2001"/>
      <c r="BV78" s="2001"/>
    </row>
    <row r="79" spans="1:88">
      <c r="BS79" s="1997"/>
      <c r="BT79" s="1997"/>
      <c r="BU79" s="1997"/>
      <c r="BV79" s="1997"/>
    </row>
  </sheetData>
  <mergeCells count="29">
    <mergeCell ref="CD12:CI12"/>
    <mergeCell ref="M12:S12"/>
    <mergeCell ref="AB12:AG12"/>
    <mergeCell ref="AH12:AM12"/>
    <mergeCell ref="B1:G3"/>
    <mergeCell ref="AB1:CC3"/>
    <mergeCell ref="C10:D10"/>
    <mergeCell ref="AB10:CI10"/>
    <mergeCell ref="AB11:AS11"/>
    <mergeCell ref="AT11:BK11"/>
    <mergeCell ref="BL11:CC11"/>
    <mergeCell ref="C5:G5"/>
    <mergeCell ref="C8:G8"/>
    <mergeCell ref="C6:G6"/>
    <mergeCell ref="D7:G7"/>
    <mergeCell ref="BL12:BQ12"/>
    <mergeCell ref="BR12:BW12"/>
    <mergeCell ref="BX12:CC12"/>
    <mergeCell ref="AN12:AS12"/>
    <mergeCell ref="AT12:AY12"/>
    <mergeCell ref="AZ12:BE12"/>
    <mergeCell ref="A26:A33"/>
    <mergeCell ref="A34:A42"/>
    <mergeCell ref="A43:A60"/>
    <mergeCell ref="A66:A70"/>
    <mergeCell ref="BF12:BK12"/>
    <mergeCell ref="U12:Z12"/>
    <mergeCell ref="A14:A15"/>
    <mergeCell ref="A16:A25"/>
  </mergeCells>
  <conditionalFormatting sqref="CD12:CH12 F34:F74">
    <cfRule type="cellIs" dxfId="677" priority="135" operator="equal">
      <formula>"x"</formula>
    </cfRule>
  </conditionalFormatting>
  <conditionalFormatting sqref="AA9 H9:T10 I1:T8">
    <cfRule type="cellIs" dxfId="676" priority="48" operator="equal">
      <formula>"x"</formula>
    </cfRule>
  </conditionalFormatting>
  <conditionalFormatting sqref="F9:G12">
    <cfRule type="cellIs" dxfId="675" priority="51" operator="equal">
      <formula>"x"</formula>
    </cfRule>
  </conditionalFormatting>
  <conditionalFormatting sqref="H12:L12 K13:L13">
    <cfRule type="cellIs" dxfId="674" priority="50" operator="equal">
      <formula>"x"</formula>
    </cfRule>
  </conditionalFormatting>
  <conditionalFormatting sqref="H11:T11">
    <cfRule type="cellIs" dxfId="673" priority="49" operator="equal">
      <formula>"x"</formula>
    </cfRule>
  </conditionalFormatting>
  <conditionalFormatting sqref="M12:R12">
    <cfRule type="cellIs" dxfId="672" priority="26" operator="equal">
      <formula>"x"</formula>
    </cfRule>
  </conditionalFormatting>
  <conditionalFormatting sqref="T12:T13">
    <cfRule type="cellIs" dxfId="671" priority="25" operator="equal">
      <formula>"x"</formula>
    </cfRule>
  </conditionalFormatting>
  <conditionalFormatting sqref="U12">
    <cfRule type="cellIs" dxfId="670" priority="24" operator="equal">
      <formula>"x"</formula>
    </cfRule>
  </conditionalFormatting>
  <conditionalFormatting sqref="AB12">
    <cfRule type="cellIs" dxfId="669" priority="23" operator="equal">
      <formula>"x"</formula>
    </cfRule>
  </conditionalFormatting>
  <conditionalFormatting sqref="F14:G15">
    <cfRule type="cellIs" dxfId="668" priority="19" operator="equal">
      <formula>"x"</formula>
    </cfRule>
  </conditionalFormatting>
  <conditionalFormatting sqref="F16">
    <cfRule type="cellIs" dxfId="667" priority="18" operator="equal">
      <formula>"x"</formula>
    </cfRule>
  </conditionalFormatting>
  <conditionalFormatting sqref="F17">
    <cfRule type="cellIs" dxfId="666" priority="17" operator="equal">
      <formula>"x"</formula>
    </cfRule>
  </conditionalFormatting>
  <conditionalFormatting sqref="F18">
    <cfRule type="cellIs" dxfId="665" priority="16" operator="equal">
      <formula>"x"</formula>
    </cfRule>
  </conditionalFormatting>
  <conditionalFormatting sqref="F20">
    <cfRule type="cellIs" dxfId="664" priority="15" operator="equal">
      <formula>"x"</formula>
    </cfRule>
  </conditionalFormatting>
  <conditionalFormatting sqref="F21">
    <cfRule type="cellIs" dxfId="663" priority="14" operator="equal">
      <formula>"x"</formula>
    </cfRule>
  </conditionalFormatting>
  <conditionalFormatting sqref="F23">
    <cfRule type="cellIs" dxfId="662" priority="13" operator="equal">
      <formula>"x"</formula>
    </cfRule>
  </conditionalFormatting>
  <conditionalFormatting sqref="F24">
    <cfRule type="cellIs" dxfId="661" priority="12" operator="equal">
      <formula>"x"</formula>
    </cfRule>
  </conditionalFormatting>
  <conditionalFormatting sqref="F26">
    <cfRule type="cellIs" dxfId="660" priority="11" operator="equal">
      <formula>"x"</formula>
    </cfRule>
  </conditionalFormatting>
  <conditionalFormatting sqref="F28">
    <cfRule type="cellIs" dxfId="659" priority="10" operator="equal">
      <formula>"x"</formula>
    </cfRule>
  </conditionalFormatting>
  <conditionalFormatting sqref="F32">
    <cfRule type="cellIs" dxfId="658" priority="9" operator="equal">
      <formula>"x"</formula>
    </cfRule>
  </conditionalFormatting>
  <conditionalFormatting sqref="F27">
    <cfRule type="cellIs" dxfId="657" priority="4" operator="equal">
      <formula>"x"</formula>
    </cfRule>
  </conditionalFormatting>
  <conditionalFormatting sqref="F25">
    <cfRule type="cellIs" dxfId="656" priority="3" operator="equal">
      <formula>"x"</formula>
    </cfRule>
  </conditionalFormatting>
  <conditionalFormatting sqref="F29">
    <cfRule type="cellIs" dxfId="655" priority="8" operator="equal">
      <formula>"x"</formula>
    </cfRule>
  </conditionalFormatting>
  <conditionalFormatting sqref="F30">
    <cfRule type="cellIs" dxfId="654" priority="7" operator="equal">
      <formula>"x"</formula>
    </cfRule>
  </conditionalFormatting>
  <conditionalFormatting sqref="F31">
    <cfRule type="cellIs" dxfId="653" priority="6" operator="equal">
      <formula>"x"</formula>
    </cfRule>
  </conditionalFormatting>
  <conditionalFormatting sqref="F33">
    <cfRule type="cellIs" dxfId="652" priority="5" operator="equal">
      <formula>"x"</formula>
    </cfRule>
  </conditionalFormatting>
  <conditionalFormatting sqref="F19">
    <cfRule type="cellIs" dxfId="651" priority="2" operator="equal">
      <formula>"x"</formula>
    </cfRule>
  </conditionalFormatting>
  <conditionalFormatting sqref="F22">
    <cfRule type="cellIs" dxfId="650" priority="1" operator="equal">
      <formula>"x"</formula>
    </cfRule>
  </conditionalFormatting>
  <pageMargins left="0.7" right="0.7" top="0.75" bottom="0.75" header="0.3" footer="0.3"/>
  <pageSetup orientation="portrait" horizontalDpi="4294967295" verticalDpi="4294967295"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R47"/>
  <sheetViews>
    <sheetView topLeftCell="A11" workbookViewId="0">
      <pane xSplit="2" ySplit="3" topLeftCell="AQ14" activePane="bottomRight" state="frozen"/>
      <selection activeCell="A11" sqref="A11"/>
      <selection pane="topRight" activeCell="C11" sqref="C11"/>
      <selection pane="bottomLeft" activeCell="A14" sqref="A14"/>
      <selection pane="bottomRight" activeCell="T14" sqref="T14"/>
    </sheetView>
  </sheetViews>
  <sheetFormatPr defaultRowHeight="15"/>
  <cols>
    <col min="1" max="1" width="19" style="507" customWidth="1"/>
    <col min="2" max="2" width="55" style="193" customWidth="1"/>
    <col min="4" max="4" width="12.5703125" customWidth="1"/>
    <col min="5" max="5" width="13.28515625" customWidth="1"/>
    <col min="6" max="6" width="12.140625" customWidth="1"/>
    <col min="7" max="7" width="14.28515625" customWidth="1"/>
    <col min="8" max="8" width="13" customWidth="1"/>
    <col min="9" max="9" width="15.85546875" customWidth="1"/>
    <col min="10" max="10" width="11.7109375" style="192" customWidth="1"/>
    <col min="11" max="11" width="9.5703125" style="192" customWidth="1"/>
    <col min="12" max="12" width="29.7109375" style="192" customWidth="1"/>
    <col min="13" max="13" width="8.7109375" style="192" customWidth="1"/>
    <col min="14" max="14" width="8" style="192" customWidth="1"/>
    <col min="15" max="15" width="7.42578125" style="192" customWidth="1"/>
    <col min="16" max="16" width="6.42578125" style="192" customWidth="1"/>
    <col min="17" max="18" width="8.42578125" style="192" customWidth="1"/>
    <col min="19" max="19" width="11.5703125" style="192" bestFit="1" customWidth="1"/>
    <col min="20" max="20" width="35.28515625" style="486" customWidth="1"/>
    <col min="21" max="26" width="6.140625" style="193" customWidth="1"/>
    <col min="27" max="27" width="2.85546875" style="2007" customWidth="1"/>
    <col min="28" max="28" width="7.140625" style="193" customWidth="1"/>
    <col min="29" max="33" width="6.140625" style="193" customWidth="1"/>
    <col min="34" max="57" width="6.140625" style="2007" customWidth="1"/>
    <col min="58" max="58" width="7.42578125" style="449" customWidth="1"/>
    <col min="59" max="59" width="7.140625" style="449" customWidth="1"/>
    <col min="60" max="60" width="7.7109375" style="449" customWidth="1"/>
    <col min="61" max="61" width="9.5703125" style="449" bestFit="1" customWidth="1"/>
    <col min="62" max="62" width="6.140625" style="449" customWidth="1"/>
    <col min="63" max="63" width="10.140625" style="449" customWidth="1"/>
    <col min="64" max="64" width="18.42578125" style="1778" customWidth="1"/>
    <col min="65" max="65" width="23.42578125" customWidth="1"/>
  </cols>
  <sheetData>
    <row r="1" spans="1:122">
      <c r="A1" s="669"/>
      <c r="B1" s="2418" t="s">
        <v>1473</v>
      </c>
      <c r="C1" s="2419"/>
      <c r="D1" s="2419"/>
      <c r="E1" s="2419"/>
      <c r="F1" s="2419"/>
      <c r="G1" s="2420"/>
      <c r="H1" s="120"/>
      <c r="I1" s="7"/>
      <c r="J1" s="7"/>
      <c r="K1" s="190"/>
      <c r="L1" s="190"/>
      <c r="M1" s="190"/>
      <c r="N1" s="190"/>
      <c r="O1" s="190"/>
      <c r="P1" s="190"/>
      <c r="Q1" s="190"/>
      <c r="R1" s="190"/>
      <c r="S1" s="190"/>
      <c r="T1" s="481"/>
      <c r="U1" s="481"/>
      <c r="V1" s="481"/>
      <c r="W1" s="481"/>
      <c r="X1" s="481"/>
      <c r="Y1" s="481"/>
      <c r="Z1" s="481"/>
      <c r="AA1" s="481"/>
      <c r="AB1" s="2489"/>
      <c r="AC1" s="2489"/>
      <c r="AD1" s="2489"/>
      <c r="AE1" s="2489"/>
      <c r="AF1" s="2489"/>
      <c r="AG1" s="2489"/>
      <c r="AH1" s="2489"/>
      <c r="AI1" s="2489"/>
      <c r="AJ1" s="2489"/>
      <c r="AK1" s="2489"/>
      <c r="AL1" s="2489"/>
      <c r="AM1" s="2489"/>
      <c r="AN1" s="2489"/>
      <c r="AO1" s="2489"/>
      <c r="AP1" s="2489"/>
      <c r="AQ1" s="2489"/>
      <c r="AR1" s="2489"/>
      <c r="AS1" s="2489"/>
      <c r="AT1" s="2489"/>
      <c r="AU1" s="2489"/>
      <c r="AV1" s="2489"/>
      <c r="AW1" s="2489"/>
      <c r="AX1" s="2489"/>
      <c r="AY1" s="2489"/>
      <c r="AZ1" s="2489"/>
      <c r="BA1" s="2489"/>
      <c r="BB1" s="2489"/>
      <c r="BC1" s="2489"/>
      <c r="BD1" s="2489"/>
      <c r="BE1" s="2489"/>
      <c r="BF1" s="446"/>
      <c r="BG1" s="446"/>
      <c r="BH1" s="446"/>
      <c r="BI1" s="446"/>
      <c r="BJ1" s="446"/>
      <c r="BK1" s="446"/>
    </row>
    <row r="2" spans="1:122">
      <c r="A2" s="669"/>
      <c r="B2" s="2421"/>
      <c r="C2" s="2422"/>
      <c r="D2" s="2422"/>
      <c r="E2" s="2422"/>
      <c r="F2" s="2422"/>
      <c r="G2" s="2423"/>
      <c r="H2" s="120"/>
      <c r="I2" s="7"/>
      <c r="J2" s="7"/>
      <c r="K2" s="190"/>
      <c r="L2" s="190"/>
      <c r="M2" s="190"/>
      <c r="N2" s="190"/>
      <c r="O2" s="190"/>
      <c r="P2" s="190"/>
      <c r="Q2" s="190"/>
      <c r="R2" s="190"/>
      <c r="S2" s="190"/>
      <c r="T2" s="481"/>
      <c r="U2" s="481"/>
      <c r="V2" s="481"/>
      <c r="W2" s="481"/>
      <c r="X2" s="481"/>
      <c r="Y2" s="481"/>
      <c r="Z2" s="481"/>
      <c r="AA2" s="481"/>
      <c r="AB2" s="2491"/>
      <c r="AC2" s="2491"/>
      <c r="AD2" s="2491"/>
      <c r="AE2" s="2491"/>
      <c r="AF2" s="2491"/>
      <c r="AG2" s="2491"/>
      <c r="AH2" s="2491"/>
      <c r="AI2" s="2491"/>
      <c r="AJ2" s="2491"/>
      <c r="AK2" s="2491"/>
      <c r="AL2" s="2491"/>
      <c r="AM2" s="2491"/>
      <c r="AN2" s="2491"/>
      <c r="AO2" s="2491"/>
      <c r="AP2" s="2491"/>
      <c r="AQ2" s="2491"/>
      <c r="AR2" s="2491"/>
      <c r="AS2" s="2491"/>
      <c r="AT2" s="2491"/>
      <c r="AU2" s="2491"/>
      <c r="AV2" s="2491"/>
      <c r="AW2" s="2491"/>
      <c r="AX2" s="2491"/>
      <c r="AY2" s="2491"/>
      <c r="AZ2" s="2491"/>
      <c r="BA2" s="2491"/>
      <c r="BB2" s="2491"/>
      <c r="BC2" s="2491"/>
      <c r="BD2" s="2491"/>
      <c r="BE2" s="2491"/>
      <c r="BF2" s="446"/>
      <c r="BG2" s="446"/>
      <c r="BH2" s="446"/>
      <c r="BI2" s="446"/>
      <c r="BJ2" s="446"/>
      <c r="BK2" s="446"/>
      <c r="BL2" s="1779" t="s">
        <v>1214</v>
      </c>
      <c r="BM2" s="507"/>
    </row>
    <row r="3" spans="1:122" ht="15.75" thickBot="1">
      <c r="A3" s="669"/>
      <c r="B3" s="2424"/>
      <c r="C3" s="2425"/>
      <c r="D3" s="2425"/>
      <c r="E3" s="2425"/>
      <c r="F3" s="2425"/>
      <c r="G3" s="2426"/>
      <c r="H3" s="120"/>
      <c r="I3" s="7"/>
      <c r="J3" s="7"/>
      <c r="K3" s="190"/>
      <c r="L3" s="190"/>
      <c r="M3" s="190"/>
      <c r="N3" s="190"/>
      <c r="O3" s="190"/>
      <c r="P3" s="190"/>
      <c r="Q3" s="190"/>
      <c r="R3" s="190"/>
      <c r="S3" s="190"/>
      <c r="T3" s="481"/>
      <c r="U3" s="481"/>
      <c r="V3" s="481"/>
      <c r="W3" s="481"/>
      <c r="X3" s="481"/>
      <c r="Y3" s="481"/>
      <c r="Z3" s="481"/>
      <c r="AA3" s="481"/>
      <c r="AB3" s="2493"/>
      <c r="AC3" s="2493"/>
      <c r="AD3" s="2493"/>
      <c r="AE3" s="2493"/>
      <c r="AF3" s="2493"/>
      <c r="AG3" s="2493"/>
      <c r="AH3" s="2493"/>
      <c r="AI3" s="2493"/>
      <c r="AJ3" s="2493"/>
      <c r="AK3" s="2493"/>
      <c r="AL3" s="2493"/>
      <c r="AM3" s="2493"/>
      <c r="AN3" s="2493"/>
      <c r="AO3" s="2493"/>
      <c r="AP3" s="2493"/>
      <c r="AQ3" s="2493"/>
      <c r="AR3" s="2493"/>
      <c r="AS3" s="2493"/>
      <c r="AT3" s="2493"/>
      <c r="AU3" s="2493"/>
      <c r="AV3" s="2493"/>
      <c r="AW3" s="2493"/>
      <c r="AX3" s="2493"/>
      <c r="AY3" s="2493"/>
      <c r="AZ3" s="2493"/>
      <c r="BA3" s="2493"/>
      <c r="BB3" s="2493"/>
      <c r="BC3" s="2493"/>
      <c r="BD3" s="2493"/>
      <c r="BE3" s="2493"/>
      <c r="BF3" s="446"/>
      <c r="BG3" s="446"/>
      <c r="BH3" s="446"/>
      <c r="BI3" s="446"/>
      <c r="BJ3" s="446"/>
      <c r="BK3" s="446"/>
      <c r="BL3" s="1780"/>
      <c r="BM3" s="507" t="s">
        <v>1215</v>
      </c>
    </row>
    <row r="4" spans="1:122" ht="15.75" thickBot="1">
      <c r="A4" s="669"/>
      <c r="B4" s="1766" t="s">
        <v>305</v>
      </c>
      <c r="C4" s="2474"/>
      <c r="D4" s="2475"/>
      <c r="E4" s="2475"/>
      <c r="F4" s="2475"/>
      <c r="G4" s="2476"/>
      <c r="H4" s="120"/>
      <c r="I4" s="7"/>
      <c r="J4" s="7"/>
      <c r="K4" s="190"/>
      <c r="L4" s="190"/>
      <c r="M4" s="190"/>
      <c r="N4" s="190"/>
      <c r="O4" s="190"/>
      <c r="P4" s="190"/>
      <c r="Q4" s="190"/>
      <c r="R4" s="190"/>
      <c r="S4" s="190"/>
      <c r="T4" s="481"/>
      <c r="U4" s="1731"/>
      <c r="V4" s="1731"/>
      <c r="W4" s="1731"/>
      <c r="X4" s="1731"/>
      <c r="Y4" s="1731"/>
      <c r="Z4" s="1731"/>
      <c r="AA4" s="2053"/>
      <c r="AB4" s="1899"/>
      <c r="AC4" s="1899"/>
      <c r="AD4" s="1899"/>
      <c r="AE4" s="1899"/>
      <c r="AF4" s="1899"/>
      <c r="AG4" s="1899"/>
      <c r="AH4" s="2052"/>
      <c r="AI4" s="2052"/>
      <c r="AJ4" s="2052"/>
      <c r="AK4" s="2052"/>
      <c r="AL4" s="2052"/>
      <c r="AM4" s="2052"/>
      <c r="AN4" s="2052"/>
      <c r="AO4" s="2052"/>
      <c r="AP4" s="2052"/>
      <c r="AQ4" s="2052"/>
      <c r="AR4" s="2052"/>
      <c r="AS4" s="2052"/>
      <c r="AT4" s="2052"/>
      <c r="AU4" s="2052"/>
      <c r="AV4" s="2052"/>
      <c r="AW4" s="2052"/>
      <c r="AX4" s="2052"/>
      <c r="AY4" s="2052"/>
      <c r="AZ4" s="2052"/>
      <c r="BA4" s="2052"/>
      <c r="BB4" s="2052"/>
      <c r="BC4" s="2052"/>
      <c r="BD4" s="2052"/>
      <c r="BE4" s="2052"/>
      <c r="BF4" s="447"/>
      <c r="BG4" s="447"/>
      <c r="BH4" s="447"/>
      <c r="BI4" s="447"/>
      <c r="BJ4" s="447"/>
      <c r="BK4" s="447"/>
      <c r="BL4" s="1781"/>
      <c r="BM4" s="507" t="s">
        <v>1216</v>
      </c>
    </row>
    <row r="5" spans="1:122" ht="15.75" thickBot="1">
      <c r="A5" s="669"/>
      <c r="B5" s="1766" t="s">
        <v>300</v>
      </c>
      <c r="C5" s="2494" t="s">
        <v>379</v>
      </c>
      <c r="D5" s="2495"/>
      <c r="E5" s="2495"/>
      <c r="F5" s="2495"/>
      <c r="G5" s="2496"/>
      <c r="H5" s="120"/>
      <c r="I5" s="7"/>
      <c r="J5" s="7"/>
      <c r="K5" s="190"/>
      <c r="L5" s="190"/>
      <c r="M5" s="190"/>
      <c r="N5" s="190"/>
      <c r="O5" s="190"/>
      <c r="P5" s="190"/>
      <c r="Q5" s="190"/>
      <c r="R5" s="190"/>
      <c r="S5" s="190"/>
      <c r="T5" s="481"/>
      <c r="U5" s="1731"/>
      <c r="V5" s="1731"/>
      <c r="W5" s="1731"/>
      <c r="X5" s="1731"/>
      <c r="Y5" s="1731"/>
      <c r="Z5" s="1731"/>
      <c r="AA5" s="2053"/>
      <c r="AB5" s="1899"/>
      <c r="AC5" s="1899"/>
      <c r="AD5" s="1899"/>
      <c r="AE5" s="1899"/>
      <c r="AF5" s="1899"/>
      <c r="AG5" s="1899"/>
      <c r="AH5" s="2052"/>
      <c r="AI5" s="2052"/>
      <c r="AJ5" s="2052"/>
      <c r="AK5" s="2052"/>
      <c r="AL5" s="2052"/>
      <c r="AM5" s="2052"/>
      <c r="AN5" s="2052"/>
      <c r="AO5" s="2052"/>
      <c r="AP5" s="2052"/>
      <c r="AQ5" s="2052"/>
      <c r="AR5" s="2052"/>
      <c r="AS5" s="2052"/>
      <c r="AT5" s="2052"/>
      <c r="AU5" s="2052"/>
      <c r="AV5" s="2052"/>
      <c r="AW5" s="2052"/>
      <c r="AX5" s="2052"/>
      <c r="AY5" s="2052"/>
      <c r="AZ5" s="2052"/>
      <c r="BA5" s="2052"/>
      <c r="BB5" s="2052"/>
      <c r="BC5" s="2052"/>
      <c r="BD5" s="2052"/>
      <c r="BE5" s="2052"/>
      <c r="BF5" s="447"/>
      <c r="BG5" s="447"/>
      <c r="BH5" s="447"/>
      <c r="BI5" s="447"/>
      <c r="BJ5" s="447"/>
      <c r="BK5" s="447"/>
      <c r="BL5" s="1782"/>
      <c r="BM5" s="507" t="s">
        <v>1217</v>
      </c>
    </row>
    <row r="6" spans="1:122" ht="15.75" thickBot="1">
      <c r="A6" s="669"/>
      <c r="B6" s="1766" t="s">
        <v>304</v>
      </c>
      <c r="C6" s="2494" t="s">
        <v>379</v>
      </c>
      <c r="D6" s="2495"/>
      <c r="E6" s="2495"/>
      <c r="F6" s="2495"/>
      <c r="G6" s="2496"/>
      <c r="H6" s="120"/>
      <c r="I6" s="7"/>
      <c r="J6" s="7"/>
      <c r="K6" s="190"/>
      <c r="L6" s="190"/>
      <c r="M6" s="190"/>
      <c r="N6" s="190"/>
      <c r="O6" s="190"/>
      <c r="P6" s="190"/>
      <c r="Q6" s="190"/>
      <c r="R6" s="190"/>
      <c r="S6" s="190"/>
      <c r="T6" s="481"/>
      <c r="U6" s="1731"/>
      <c r="V6" s="1731"/>
      <c r="W6" s="1731"/>
      <c r="X6" s="1731"/>
      <c r="Y6" s="1731"/>
      <c r="Z6" s="1731"/>
      <c r="AA6" s="2053"/>
      <c r="AB6" s="1899"/>
      <c r="AC6" s="1899"/>
      <c r="AD6" s="1899"/>
      <c r="AE6" s="1899"/>
      <c r="AF6" s="1899"/>
      <c r="AG6" s="1899"/>
      <c r="AH6" s="2052"/>
      <c r="AI6" s="2052"/>
      <c r="AJ6" s="2052"/>
      <c r="AK6" s="2052"/>
      <c r="AL6" s="2052"/>
      <c r="AM6" s="2052"/>
      <c r="AN6" s="2052"/>
      <c r="AO6" s="2052"/>
      <c r="AP6" s="2052"/>
      <c r="AQ6" s="2052"/>
      <c r="AR6" s="2052"/>
      <c r="AS6" s="2052"/>
      <c r="AT6" s="2052"/>
      <c r="AU6" s="2052"/>
      <c r="AV6" s="2052"/>
      <c r="AW6" s="2052"/>
      <c r="AX6" s="2052"/>
      <c r="AY6" s="2052"/>
      <c r="AZ6" s="2052"/>
      <c r="BA6" s="2052"/>
      <c r="BB6" s="2052"/>
      <c r="BC6" s="2052"/>
      <c r="BD6" s="2052"/>
      <c r="BE6" s="2052"/>
      <c r="BF6" s="447"/>
      <c r="BG6" s="447"/>
      <c r="BH6" s="447"/>
      <c r="BI6" s="447"/>
      <c r="BJ6" s="447"/>
      <c r="BK6" s="447"/>
      <c r="BL6" s="1783"/>
      <c r="BM6" s="507" t="s">
        <v>1218</v>
      </c>
      <c r="DR6" s="2077">
        <f>ARC.!CI14+UNHCR.!CI14+HPF.!EE14+SSJR!CI14+SDC.!CI14+'UNICEF-NUT.'!DS14+WFP.!CI13+'CHF-NUTRITION'!CI14+FEED.!CI14+'SAFPAC-SRH'!BK14</f>
        <v>305523.40000000002</v>
      </c>
    </row>
    <row r="7" spans="1:122" ht="15.75" thickBot="1">
      <c r="A7" s="669"/>
      <c r="B7" s="1766" t="s">
        <v>302</v>
      </c>
      <c r="C7" s="2494" t="s">
        <v>1474</v>
      </c>
      <c r="D7" s="2495"/>
      <c r="E7" s="2495"/>
      <c r="F7" s="2495"/>
      <c r="G7" s="2496"/>
      <c r="H7" s="120"/>
      <c r="I7" s="7"/>
      <c r="J7" s="7"/>
      <c r="K7" s="190"/>
      <c r="L7" s="190"/>
      <c r="M7" s="190"/>
      <c r="N7" s="190"/>
      <c r="O7" s="190"/>
      <c r="P7" s="190"/>
      <c r="Q7" s="190"/>
      <c r="R7" s="190"/>
      <c r="S7" s="190"/>
      <c r="T7" s="481"/>
      <c r="U7" s="1731"/>
      <c r="V7" s="1731"/>
      <c r="W7" s="1731"/>
      <c r="X7" s="1731"/>
      <c r="Y7" s="1731"/>
      <c r="Z7" s="1731"/>
      <c r="AA7" s="2053"/>
      <c r="AB7" s="1899"/>
      <c r="AC7" s="1899"/>
      <c r="AD7" s="1899"/>
      <c r="AE7" s="1899"/>
      <c r="AF7" s="1899"/>
      <c r="AG7" s="1899"/>
      <c r="AH7" s="2052"/>
      <c r="AI7" s="2052"/>
      <c r="AJ7" s="2052"/>
      <c r="AK7" s="2052"/>
      <c r="AL7" s="2052"/>
      <c r="AM7" s="2052"/>
      <c r="AN7" s="2052"/>
      <c r="AO7" s="2052"/>
      <c r="AP7" s="2052"/>
      <c r="AQ7" s="2052"/>
      <c r="AR7" s="2052"/>
      <c r="AS7" s="2052"/>
      <c r="AT7" s="2052"/>
      <c r="AU7" s="2052"/>
      <c r="AV7" s="2052"/>
      <c r="AW7" s="2052"/>
      <c r="AX7" s="2052"/>
      <c r="AY7" s="2052"/>
      <c r="AZ7" s="2052"/>
      <c r="BA7" s="2052"/>
      <c r="BB7" s="2052"/>
      <c r="BC7" s="2052"/>
      <c r="BD7" s="2052"/>
      <c r="BE7" s="2052"/>
      <c r="BF7" s="447"/>
      <c r="BG7" s="447"/>
      <c r="BH7" s="447"/>
      <c r="BI7" s="447"/>
      <c r="BJ7" s="447"/>
      <c r="BK7" s="447"/>
    </row>
    <row r="8" spans="1:122" ht="15.75" thickBot="1">
      <c r="A8" s="669"/>
      <c r="B8" s="1766" t="s">
        <v>303</v>
      </c>
      <c r="C8" s="2474"/>
      <c r="D8" s="2475"/>
      <c r="E8" s="2475"/>
      <c r="F8" s="2475"/>
      <c r="G8" s="2476"/>
      <c r="H8" s="120"/>
      <c r="I8" s="7"/>
      <c r="J8" s="7"/>
      <c r="K8" s="190"/>
      <c r="L8" s="190"/>
      <c r="M8" s="190"/>
      <c r="N8" s="190"/>
      <c r="O8" s="190"/>
      <c r="P8" s="190"/>
      <c r="Q8" s="190"/>
      <c r="R8" s="190"/>
      <c r="S8" s="190"/>
      <c r="T8" s="481"/>
      <c r="U8" s="1731"/>
      <c r="V8" s="1731"/>
      <c r="W8" s="1731"/>
      <c r="X8" s="1731"/>
      <c r="Y8" s="1731"/>
      <c r="Z8" s="1731"/>
      <c r="AA8" s="2053"/>
      <c r="AB8" s="1899"/>
      <c r="AC8" s="1899"/>
      <c r="AD8" s="1899"/>
      <c r="AE8" s="1899"/>
      <c r="AF8" s="1899"/>
      <c r="AG8" s="1899"/>
      <c r="AH8" s="2052"/>
      <c r="AI8" s="2052"/>
      <c r="AJ8" s="2052"/>
      <c r="AK8" s="2052"/>
      <c r="AL8" s="2052"/>
      <c r="AM8" s="2052"/>
      <c r="AN8" s="2052"/>
      <c r="AO8" s="2052"/>
      <c r="AP8" s="2052"/>
      <c r="AQ8" s="2052"/>
      <c r="AR8" s="2052"/>
      <c r="AS8" s="2052"/>
      <c r="AT8" s="2052"/>
      <c r="AU8" s="2052"/>
      <c r="AV8" s="2052"/>
      <c r="AW8" s="2052"/>
      <c r="AX8" s="2052"/>
      <c r="AY8" s="2052"/>
      <c r="AZ8" s="2052"/>
      <c r="BA8" s="2052"/>
      <c r="BB8" s="2052"/>
      <c r="BC8" s="2052"/>
      <c r="BD8" s="2052"/>
      <c r="BE8" s="2052"/>
      <c r="BF8" s="447"/>
      <c r="BG8" s="447"/>
      <c r="BH8" s="447"/>
      <c r="BI8" s="447"/>
      <c r="BJ8" s="447"/>
      <c r="BK8" s="447"/>
    </row>
    <row r="9" spans="1:122" ht="15.75" thickBot="1">
      <c r="A9" s="669"/>
      <c r="B9" s="495"/>
      <c r="C9" s="7"/>
      <c r="D9" s="7"/>
      <c r="E9" s="7"/>
      <c r="F9" s="7"/>
      <c r="G9" s="7"/>
      <c r="H9" s="7"/>
      <c r="I9" s="7"/>
      <c r="J9" s="190"/>
      <c r="K9" s="190"/>
      <c r="L9" s="190"/>
      <c r="M9" s="190"/>
      <c r="N9" s="190"/>
      <c r="O9" s="190"/>
      <c r="P9" s="190"/>
      <c r="Q9" s="190"/>
      <c r="R9" s="190"/>
      <c r="S9" s="190"/>
      <c r="T9" s="481"/>
      <c r="U9" s="441"/>
      <c r="V9" s="441"/>
      <c r="W9" s="441"/>
      <c r="X9" s="441"/>
      <c r="Y9" s="441"/>
      <c r="Z9" s="441"/>
      <c r="AA9" s="441"/>
      <c r="AB9" s="441"/>
      <c r="AC9" s="441"/>
      <c r="AD9" s="441"/>
      <c r="AE9" s="441"/>
      <c r="AF9" s="441"/>
      <c r="AG9" s="441"/>
      <c r="AH9" s="441"/>
      <c r="AI9" s="441"/>
      <c r="AJ9" s="441"/>
      <c r="AK9" s="441"/>
      <c r="AL9" s="441"/>
      <c r="AM9" s="441"/>
      <c r="AN9" s="441"/>
      <c r="AO9" s="441"/>
      <c r="AP9" s="441"/>
      <c r="AQ9" s="441"/>
      <c r="AR9" s="441"/>
      <c r="AS9" s="441"/>
      <c r="AT9" s="441"/>
      <c r="AU9" s="441"/>
      <c r="AV9" s="441"/>
      <c r="AW9" s="441"/>
      <c r="AX9" s="441"/>
      <c r="AY9" s="441"/>
      <c r="AZ9" s="441"/>
      <c r="BA9" s="441"/>
      <c r="BB9" s="441"/>
      <c r="BC9" s="441"/>
      <c r="BD9" s="441"/>
      <c r="BE9" s="441"/>
      <c r="BF9" s="448"/>
      <c r="BG9" s="448"/>
      <c r="BH9" s="448"/>
      <c r="BI9" s="448"/>
      <c r="BJ9" s="448"/>
      <c r="BK9" s="448"/>
    </row>
    <row r="10" spans="1:122" ht="21" thickBot="1">
      <c r="A10" s="1767" t="s">
        <v>64</v>
      </c>
      <c r="B10" s="1768"/>
      <c r="C10" s="2477" t="s">
        <v>57</v>
      </c>
      <c r="D10" s="2478"/>
      <c r="E10" s="1732"/>
      <c r="F10" s="439">
        <f ca="1">TODAY()</f>
        <v>42956</v>
      </c>
      <c r="G10" s="121"/>
      <c r="H10" s="7"/>
      <c r="I10" s="7"/>
      <c r="J10" s="190"/>
      <c r="K10" s="190"/>
      <c r="L10" s="190"/>
      <c r="M10" s="190"/>
      <c r="N10" s="190"/>
      <c r="O10" s="190"/>
      <c r="P10" s="190"/>
      <c r="Q10" s="190"/>
      <c r="R10" s="190"/>
      <c r="S10" s="190"/>
      <c r="T10" s="481"/>
      <c r="U10" s="481"/>
      <c r="V10" s="481"/>
      <c r="W10" s="481"/>
      <c r="X10" s="481"/>
      <c r="Y10" s="481"/>
      <c r="Z10" s="481"/>
      <c r="AA10" s="481"/>
      <c r="AB10" s="2480"/>
      <c r="AC10" s="2480"/>
      <c r="AD10" s="2480"/>
      <c r="AE10" s="2480"/>
      <c r="AF10" s="2480"/>
      <c r="AG10" s="2480"/>
      <c r="AH10" s="2480"/>
      <c r="AI10" s="2480"/>
      <c r="AJ10" s="2480"/>
      <c r="AK10" s="2480"/>
      <c r="AL10" s="2480"/>
      <c r="AM10" s="2480"/>
      <c r="AN10" s="2480"/>
      <c r="AO10" s="2480"/>
      <c r="AP10" s="2480"/>
      <c r="AQ10" s="2480"/>
      <c r="AR10" s="2480"/>
      <c r="AS10" s="2480"/>
      <c r="AT10" s="2480"/>
      <c r="AU10" s="2480"/>
      <c r="AV10" s="2480"/>
      <c r="AW10" s="2480"/>
      <c r="AX10" s="2480"/>
      <c r="AY10" s="2480"/>
      <c r="AZ10" s="2480"/>
      <c r="BA10" s="2480"/>
      <c r="BB10" s="2480"/>
      <c r="BC10" s="2480"/>
      <c r="BD10" s="2480"/>
      <c r="BE10" s="2480"/>
      <c r="BF10" s="2481"/>
      <c r="BG10" s="2481"/>
      <c r="BH10" s="2481"/>
      <c r="BI10" s="2481"/>
      <c r="BJ10" s="2481"/>
      <c r="BK10" s="2481"/>
    </row>
    <row r="11" spans="1:122" s="468" customFormat="1" ht="20.25" thickBot="1">
      <c r="A11" s="1769" t="s">
        <v>285</v>
      </c>
      <c r="B11" s="1770"/>
      <c r="C11" s="464"/>
      <c r="D11" s="464"/>
      <c r="E11" s="464"/>
      <c r="F11" s="464"/>
      <c r="G11" s="464"/>
      <c r="H11" s="464"/>
      <c r="I11" s="464"/>
      <c r="J11" s="465"/>
      <c r="K11" s="465"/>
      <c r="L11" s="465"/>
      <c r="M11" s="465"/>
      <c r="N11" s="465"/>
      <c r="O11" s="465"/>
      <c r="P11" s="465"/>
      <c r="Q11" s="465"/>
      <c r="R11" s="465"/>
      <c r="S11" s="465"/>
      <c r="T11" s="482"/>
      <c r="U11" s="482"/>
      <c r="V11" s="482"/>
      <c r="W11" s="482"/>
      <c r="X11" s="482"/>
      <c r="Y11" s="482"/>
      <c r="Z11" s="482"/>
      <c r="AA11" s="482"/>
      <c r="AB11" s="2486"/>
      <c r="AC11" s="2486"/>
      <c r="AD11" s="2486"/>
      <c r="AE11" s="2486"/>
      <c r="AF11" s="2486"/>
      <c r="AG11" s="2486"/>
      <c r="AH11" s="2486"/>
      <c r="AI11" s="2486"/>
      <c r="AJ11" s="2486"/>
      <c r="AK11" s="2486"/>
      <c r="AL11" s="2486"/>
      <c r="AM11" s="2487"/>
      <c r="AN11" s="2485" t="s">
        <v>289</v>
      </c>
      <c r="AO11" s="2486"/>
      <c r="AP11" s="2486"/>
      <c r="AQ11" s="2486"/>
      <c r="AR11" s="2486"/>
      <c r="AS11" s="2486"/>
      <c r="AT11" s="2486"/>
      <c r="AU11" s="2486"/>
      <c r="AV11" s="2486"/>
      <c r="AW11" s="2486"/>
      <c r="AX11" s="2486"/>
      <c r="AY11" s="2486"/>
      <c r="AZ11" s="2486"/>
      <c r="BA11" s="2486"/>
      <c r="BB11" s="2486"/>
      <c r="BC11" s="2486"/>
      <c r="BD11" s="2486"/>
      <c r="BE11" s="2487"/>
      <c r="BF11" s="467"/>
      <c r="BG11" s="467"/>
      <c r="BH11" s="467"/>
      <c r="BI11" s="467"/>
      <c r="BJ11" s="467"/>
      <c r="BK11" s="467"/>
      <c r="BL11" s="1778"/>
      <c r="BM11"/>
    </row>
    <row r="12" spans="1:122" s="462" customFormat="1" ht="60.75" thickBot="1">
      <c r="A12" s="1771" t="s">
        <v>70</v>
      </c>
      <c r="B12" s="471" t="s">
        <v>301</v>
      </c>
      <c r="C12" s="471" t="s">
        <v>373</v>
      </c>
      <c r="D12" s="471" t="s">
        <v>328</v>
      </c>
      <c r="E12" s="471" t="s">
        <v>69</v>
      </c>
      <c r="F12" s="470" t="s">
        <v>63</v>
      </c>
      <c r="G12" s="470" t="s">
        <v>330</v>
      </c>
      <c r="H12" s="471" t="s">
        <v>1</v>
      </c>
      <c r="I12" s="471" t="s">
        <v>2</v>
      </c>
      <c r="J12" s="472" t="s">
        <v>89</v>
      </c>
      <c r="K12" s="538" t="s">
        <v>329</v>
      </c>
      <c r="L12" s="539" t="s">
        <v>286</v>
      </c>
      <c r="M12" s="2470" t="s">
        <v>287</v>
      </c>
      <c r="N12" s="2471"/>
      <c r="O12" s="2471"/>
      <c r="P12" s="2471"/>
      <c r="Q12" s="2471"/>
      <c r="R12" s="2471"/>
      <c r="S12" s="2472"/>
      <c r="T12" s="475" t="s">
        <v>23</v>
      </c>
      <c r="U12" s="2473" t="s">
        <v>1198</v>
      </c>
      <c r="V12" s="2473"/>
      <c r="W12" s="2473"/>
      <c r="X12" s="2473"/>
      <c r="Y12" s="2473"/>
      <c r="Z12" s="2473"/>
      <c r="AA12" s="2054"/>
      <c r="AB12" s="2469" t="s">
        <v>294</v>
      </c>
      <c r="AC12" s="2469"/>
      <c r="AD12" s="2469"/>
      <c r="AE12" s="2469"/>
      <c r="AF12" s="2469"/>
      <c r="AG12" s="2469"/>
      <c r="AH12" s="2469" t="s">
        <v>295</v>
      </c>
      <c r="AI12" s="2469"/>
      <c r="AJ12" s="2469"/>
      <c r="AK12" s="2469"/>
      <c r="AL12" s="2469"/>
      <c r="AM12" s="2469"/>
      <c r="AN12" s="2469" t="s">
        <v>296</v>
      </c>
      <c r="AO12" s="2469"/>
      <c r="AP12" s="2469"/>
      <c r="AQ12" s="2469"/>
      <c r="AR12" s="2469"/>
      <c r="AS12" s="2469"/>
      <c r="AT12" s="2469" t="s">
        <v>297</v>
      </c>
      <c r="AU12" s="2469"/>
      <c r="AV12" s="2469"/>
      <c r="AW12" s="2469"/>
      <c r="AX12" s="2469"/>
      <c r="AY12" s="2469"/>
      <c r="AZ12" s="2469" t="s">
        <v>298</v>
      </c>
      <c r="BA12" s="2469"/>
      <c r="BB12" s="2469"/>
      <c r="BC12" s="2469"/>
      <c r="BD12" s="2469"/>
      <c r="BE12" s="2469"/>
      <c r="BF12" s="2466" t="s">
        <v>1221</v>
      </c>
      <c r="BG12" s="2466"/>
      <c r="BH12" s="2466"/>
      <c r="BI12" s="2466"/>
      <c r="BJ12" s="2466"/>
      <c r="BK12" s="2466"/>
      <c r="BL12" s="1778"/>
      <c r="BM12"/>
    </row>
    <row r="13" spans="1:122" s="462" customFormat="1" ht="45.75" thickBot="1">
      <c r="A13" s="1771"/>
      <c r="B13" s="1772" t="s">
        <v>312</v>
      </c>
      <c r="C13" s="95"/>
      <c r="D13" s="95"/>
      <c r="E13" s="95"/>
      <c r="F13" s="95"/>
      <c r="G13" s="95"/>
      <c r="H13" s="95"/>
      <c r="I13" s="95"/>
      <c r="J13" s="191"/>
      <c r="K13" s="543"/>
      <c r="L13" s="595"/>
      <c r="M13" s="541" t="s">
        <v>316</v>
      </c>
      <c r="N13" s="541" t="s">
        <v>317</v>
      </c>
      <c r="O13" s="541" t="s">
        <v>318</v>
      </c>
      <c r="P13" s="541" t="s">
        <v>319</v>
      </c>
      <c r="Q13" s="542" t="s">
        <v>325</v>
      </c>
      <c r="R13" s="542" t="s">
        <v>326</v>
      </c>
      <c r="S13" s="480" t="s">
        <v>327</v>
      </c>
      <c r="T13" s="544"/>
      <c r="U13" s="489" t="s">
        <v>306</v>
      </c>
      <c r="V13" s="490" t="s">
        <v>320</v>
      </c>
      <c r="W13" s="490" t="s">
        <v>321</v>
      </c>
      <c r="X13" s="490" t="s">
        <v>322</v>
      </c>
      <c r="Y13" s="490" t="s">
        <v>323</v>
      </c>
      <c r="Z13" s="490" t="s">
        <v>307</v>
      </c>
      <c r="AA13" s="490"/>
      <c r="AB13" s="489" t="s">
        <v>306</v>
      </c>
      <c r="AC13" s="490" t="s">
        <v>320</v>
      </c>
      <c r="AD13" s="490" t="s">
        <v>321</v>
      </c>
      <c r="AE13" s="490" t="s">
        <v>322</v>
      </c>
      <c r="AF13" s="490" t="s">
        <v>323</v>
      </c>
      <c r="AG13" s="490" t="s">
        <v>307</v>
      </c>
      <c r="AH13" s="489" t="s">
        <v>306</v>
      </c>
      <c r="AI13" s="490" t="s">
        <v>320</v>
      </c>
      <c r="AJ13" s="490" t="s">
        <v>321</v>
      </c>
      <c r="AK13" s="490" t="s">
        <v>322</v>
      </c>
      <c r="AL13" s="490" t="s">
        <v>323</v>
      </c>
      <c r="AM13" s="490" t="s">
        <v>307</v>
      </c>
      <c r="AN13" s="489" t="s">
        <v>306</v>
      </c>
      <c r="AO13" s="490" t="s">
        <v>320</v>
      </c>
      <c r="AP13" s="490" t="s">
        <v>321</v>
      </c>
      <c r="AQ13" s="490" t="s">
        <v>322</v>
      </c>
      <c r="AR13" s="490" t="s">
        <v>323</v>
      </c>
      <c r="AS13" s="490" t="s">
        <v>307</v>
      </c>
      <c r="AT13" s="489" t="s">
        <v>306</v>
      </c>
      <c r="AU13" s="490" t="s">
        <v>320</v>
      </c>
      <c r="AV13" s="490" t="s">
        <v>321</v>
      </c>
      <c r="AW13" s="490" t="s">
        <v>322</v>
      </c>
      <c r="AX13" s="490" t="s">
        <v>323</v>
      </c>
      <c r="AY13" s="490" t="s">
        <v>307</v>
      </c>
      <c r="AZ13" s="489" t="s">
        <v>306</v>
      </c>
      <c r="BA13" s="490" t="s">
        <v>320</v>
      </c>
      <c r="BB13" s="490" t="s">
        <v>321</v>
      </c>
      <c r="BC13" s="490" t="s">
        <v>322</v>
      </c>
      <c r="BD13" s="490" t="s">
        <v>323</v>
      </c>
      <c r="BE13" s="490" t="s">
        <v>307</v>
      </c>
      <c r="BF13" s="456" t="s">
        <v>309</v>
      </c>
      <c r="BG13" s="456" t="s">
        <v>320</v>
      </c>
      <c r="BH13" s="456" t="s">
        <v>331</v>
      </c>
      <c r="BI13" s="456" t="s">
        <v>322</v>
      </c>
      <c r="BJ13" s="456" t="s">
        <v>324</v>
      </c>
      <c r="BK13" s="456" t="s">
        <v>311</v>
      </c>
      <c r="BL13" s="1784" t="s">
        <v>1219</v>
      </c>
      <c r="BM13"/>
    </row>
    <row r="14" spans="1:122" ht="26.25" thickBot="1">
      <c r="A14" s="2592" t="s">
        <v>315</v>
      </c>
      <c r="B14" s="553" t="s">
        <v>650</v>
      </c>
      <c r="C14" s="93">
        <f>'[40]D. ITT_All_Grants'!C94</f>
        <v>0</v>
      </c>
      <c r="D14" s="521" t="s">
        <v>100</v>
      </c>
      <c r="E14" s="93">
        <f>'[40]D. ITT_All_Grants'!E94</f>
        <v>0</v>
      </c>
      <c r="F14" s="93"/>
      <c r="G14" s="150" t="s">
        <v>120</v>
      </c>
      <c r="H14" s="693">
        <v>42795</v>
      </c>
      <c r="I14" s="693">
        <v>43008</v>
      </c>
      <c r="J14" s="601">
        <f ca="1">I14-F10</f>
        <v>52</v>
      </c>
      <c r="K14" s="571"/>
      <c r="L14" s="596"/>
      <c r="M14" s="572"/>
      <c r="N14" s="572"/>
      <c r="O14" s="572"/>
      <c r="P14" s="572"/>
      <c r="Q14" s="572">
        <v>4000</v>
      </c>
      <c r="R14" s="572">
        <v>20735</v>
      </c>
      <c r="S14" s="1850">
        <f>Q14+R14</f>
        <v>24735</v>
      </c>
      <c r="T14" s="574"/>
      <c r="U14" s="1342"/>
      <c r="V14" s="1343"/>
      <c r="W14" s="1343"/>
      <c r="X14" s="1343"/>
      <c r="Y14" s="1343"/>
      <c r="Z14" s="1344">
        <f>V14+W14+X14+Y14</f>
        <v>0</v>
      </c>
      <c r="AA14" s="2069"/>
      <c r="AB14" s="579"/>
      <c r="AC14" s="1370"/>
      <c r="AD14" s="1370"/>
      <c r="AE14" s="1370"/>
      <c r="AF14" s="1370"/>
      <c r="AG14" s="1370"/>
      <c r="AH14" s="579">
        <v>2474</v>
      </c>
      <c r="AI14" s="2013">
        <v>452</v>
      </c>
      <c r="AJ14" s="2013">
        <v>0</v>
      </c>
      <c r="AK14" s="2013"/>
      <c r="AL14" s="2013"/>
      <c r="AM14" s="2013">
        <f>(AI14+AJ14+AK14+AL14)</f>
        <v>452</v>
      </c>
      <c r="AN14" s="775">
        <v>2474</v>
      </c>
      <c r="AO14" s="2013">
        <v>153</v>
      </c>
      <c r="AP14" s="2013">
        <v>10</v>
      </c>
      <c r="AQ14" s="2013"/>
      <c r="AR14" s="2013"/>
      <c r="AS14" s="2013">
        <f t="shared" ref="AS14" si="0">AO14+AP14+AQ14+AR14</f>
        <v>163</v>
      </c>
      <c r="AT14" s="775">
        <v>2474</v>
      </c>
      <c r="AU14" s="2013">
        <v>187</v>
      </c>
      <c r="AV14" s="2013">
        <v>146</v>
      </c>
      <c r="AW14" s="2013">
        <v>87</v>
      </c>
      <c r="AX14" s="2013">
        <v>124</v>
      </c>
      <c r="AY14" s="2013">
        <v>544</v>
      </c>
      <c r="AZ14" s="775">
        <v>2474</v>
      </c>
      <c r="BA14" s="2013">
        <v>196</v>
      </c>
      <c r="BB14" s="2013">
        <v>107</v>
      </c>
      <c r="BC14" s="2013">
        <v>68</v>
      </c>
      <c r="BD14" s="2013">
        <v>59</v>
      </c>
      <c r="BE14" s="469">
        <f t="shared" ref="BE14:BE39" si="1">BA14+BB14+BC14+BD14</f>
        <v>430</v>
      </c>
      <c r="BF14" s="580">
        <f>S14</f>
        <v>24735</v>
      </c>
      <c r="BG14" s="581">
        <f>AC14+AI14+AO14+AU14+BA14</f>
        <v>988</v>
      </c>
      <c r="BH14" s="581">
        <f t="shared" ref="BH14:BJ14" si="2">AD14+AJ14+AP14+AV14+BB14</f>
        <v>263</v>
      </c>
      <c r="BI14" s="581">
        <f t="shared" si="2"/>
        <v>155</v>
      </c>
      <c r="BJ14" s="581">
        <f t="shared" si="2"/>
        <v>183</v>
      </c>
      <c r="BK14" s="581">
        <f>BE14+AY14+AS14+AM14+AG14</f>
        <v>1589</v>
      </c>
      <c r="BL14" s="1785">
        <f>BK14/BF14*100%</f>
        <v>6.4240954113604198E-2</v>
      </c>
      <c r="BM14" s="578"/>
    </row>
    <row r="15" spans="1:122" ht="26.25" thickBot="1">
      <c r="A15" s="2593"/>
      <c r="B15" s="553" t="s">
        <v>651</v>
      </c>
      <c r="C15" s="93">
        <f>'[40]D. ITT_All_Grants'!C95</f>
        <v>0</v>
      </c>
      <c r="D15" s="521" t="s">
        <v>100</v>
      </c>
      <c r="E15" s="93">
        <f>'[40]D. ITT_All_Grants'!E95</f>
        <v>0</v>
      </c>
      <c r="F15" s="93"/>
      <c r="G15" s="150" t="s">
        <v>120</v>
      </c>
      <c r="H15" s="693">
        <v>42795</v>
      </c>
      <c r="I15" s="693">
        <v>43008</v>
      </c>
      <c r="J15" s="601">
        <f ca="1">I15-F10</f>
        <v>52</v>
      </c>
      <c r="K15" s="571"/>
      <c r="L15" s="596"/>
      <c r="M15" s="572"/>
      <c r="N15" s="572"/>
      <c r="O15" s="572"/>
      <c r="P15" s="572"/>
      <c r="Q15" s="572"/>
      <c r="R15" s="572"/>
      <c r="S15" s="573">
        <f t="shared" ref="S15:S40" si="3">Q15+R15</f>
        <v>0</v>
      </c>
      <c r="T15" s="574"/>
      <c r="U15" s="575"/>
      <c r="V15" s="576"/>
      <c r="W15" s="576"/>
      <c r="X15" s="576"/>
      <c r="Y15" s="576"/>
      <c r="Z15" s="1344">
        <f t="shared" ref="Z15:Z40" si="4">V15+W15+X15+Y15</f>
        <v>0</v>
      </c>
      <c r="AA15" s="2069"/>
      <c r="AB15" s="579"/>
      <c r="AC15" s="1370"/>
      <c r="AD15" s="1370"/>
      <c r="AE15" s="1370"/>
      <c r="AF15" s="1370"/>
      <c r="AG15" s="1370"/>
      <c r="AH15" s="579">
        <v>2474</v>
      </c>
      <c r="AI15" s="2013">
        <v>0</v>
      </c>
      <c r="AJ15" s="2013">
        <v>24</v>
      </c>
      <c r="AK15" s="2013"/>
      <c r="AL15" s="2013"/>
      <c r="AM15" s="2013">
        <f>(AI15+AJ15+AK15+AL15)</f>
        <v>24</v>
      </c>
      <c r="AN15" s="775">
        <v>2474</v>
      </c>
      <c r="AO15" s="2013">
        <v>11</v>
      </c>
      <c r="AP15" s="2013">
        <v>21</v>
      </c>
      <c r="AQ15" s="2013"/>
      <c r="AR15" s="2013"/>
      <c r="AS15" s="2013">
        <f>(AO15+AP15+AQ15+AR15)</f>
        <v>32</v>
      </c>
      <c r="AT15" s="775">
        <v>2474</v>
      </c>
      <c r="AU15" s="2013">
        <v>135</v>
      </c>
      <c r="AV15" s="2013">
        <v>123</v>
      </c>
      <c r="AW15" s="2013">
        <v>109</v>
      </c>
      <c r="AX15" s="2013">
        <v>126</v>
      </c>
      <c r="AY15" s="2013">
        <f t="shared" ref="AY15:AY39" si="5">AU15+AV15+AW15+AX15</f>
        <v>493</v>
      </c>
      <c r="AZ15" s="775">
        <v>2474</v>
      </c>
      <c r="BA15" s="2013">
        <v>183</v>
      </c>
      <c r="BB15" s="2013">
        <v>120</v>
      </c>
      <c r="BC15" s="2013">
        <v>48</v>
      </c>
      <c r="BD15" s="2013">
        <v>73</v>
      </c>
      <c r="BE15" s="469">
        <f t="shared" si="1"/>
        <v>424</v>
      </c>
      <c r="BF15" s="580">
        <f>S15</f>
        <v>0</v>
      </c>
      <c r="BG15" s="581">
        <f t="shared" ref="BG15:BG40" si="6">AC15+AI15+AO15+AU15+BA15</f>
        <v>329</v>
      </c>
      <c r="BH15" s="581">
        <f t="shared" ref="BH15:BH40" si="7">AD15+AJ15+AP15+AV15+BB15</f>
        <v>288</v>
      </c>
      <c r="BI15" s="581">
        <f t="shared" ref="BI15:BI40" si="8">AE15+AK15+AQ15+AW15+BC15</f>
        <v>157</v>
      </c>
      <c r="BJ15" s="581">
        <f t="shared" ref="BJ15:BJ40" si="9">AF15+AL15+AR15+AX15+BD15</f>
        <v>199</v>
      </c>
      <c r="BK15" s="581">
        <f t="shared" ref="BK15:BK40" si="10">BE15+AY15+AS15+AM15+AG15</f>
        <v>973</v>
      </c>
      <c r="BL15" s="1785" t="e">
        <f>BK15/BF15*100%</f>
        <v>#DIV/0!</v>
      </c>
      <c r="BM15" s="578"/>
    </row>
    <row r="16" spans="1:122" ht="15.75" thickBot="1">
      <c r="A16" s="2593"/>
      <c r="B16" s="1324" t="s">
        <v>604</v>
      </c>
      <c r="C16" s="92">
        <f>'[40]D. ITT_All_Grants'!C77</f>
        <v>0</v>
      </c>
      <c r="D16" s="150" t="s">
        <v>100</v>
      </c>
      <c r="E16" s="93">
        <f>'[40]D. ITT_All_Grants'!E77</f>
        <v>0</v>
      </c>
      <c r="F16" s="150" t="s">
        <v>99</v>
      </c>
      <c r="G16" s="150" t="s">
        <v>120</v>
      </c>
      <c r="H16" s="693">
        <v>42795</v>
      </c>
      <c r="I16" s="693">
        <v>43008</v>
      </c>
      <c r="J16" s="601" t="e">
        <f t="shared" ref="J16" si="11">I16-F12</f>
        <v>#VALUE!</v>
      </c>
      <c r="K16" s="583"/>
      <c r="L16" s="547"/>
      <c r="M16" s="572"/>
      <c r="N16" s="572"/>
      <c r="O16" s="572"/>
      <c r="P16" s="572"/>
      <c r="Q16" s="572"/>
      <c r="R16" s="572"/>
      <c r="S16" s="573">
        <f t="shared" ref="S16" si="12">Q16+R16</f>
        <v>0</v>
      </c>
      <c r="T16" s="574"/>
      <c r="U16" s="575"/>
      <c r="V16" s="576"/>
      <c r="W16" s="576"/>
      <c r="X16" s="576"/>
      <c r="Y16" s="576"/>
      <c r="Z16" s="1344">
        <f t="shared" ref="Z16" si="13">V16+W16+X16+Y16</f>
        <v>0</v>
      </c>
      <c r="AA16" s="2069"/>
      <c r="AB16" s="579"/>
      <c r="AC16" s="2135"/>
      <c r="AD16" s="2135"/>
      <c r="AE16" s="2135"/>
      <c r="AF16" s="2135"/>
      <c r="AG16" s="2135"/>
      <c r="AH16" s="579">
        <v>125</v>
      </c>
      <c r="AI16" s="2135">
        <v>169</v>
      </c>
      <c r="AJ16" s="2135"/>
      <c r="AK16" s="2135"/>
      <c r="AL16" s="2135"/>
      <c r="AM16" s="2135">
        <v>169</v>
      </c>
      <c r="AN16" s="775">
        <v>125</v>
      </c>
      <c r="AO16" s="2135">
        <v>32</v>
      </c>
      <c r="AP16" s="2135"/>
      <c r="AQ16" s="2135"/>
      <c r="AR16" s="2135"/>
      <c r="AS16" s="2135">
        <f t="shared" ref="AS16" si="14">(AO16+AP16+AQ16+AR16)</f>
        <v>32</v>
      </c>
      <c r="AT16" s="775">
        <v>125</v>
      </c>
      <c r="AU16" s="2135"/>
      <c r="AV16" s="2135"/>
      <c r="AW16" s="2135"/>
      <c r="AX16" s="2135"/>
      <c r="AY16" s="2135">
        <f t="shared" ref="AY16" si="15">AU16+AV16+AW16+AX16</f>
        <v>0</v>
      </c>
      <c r="AZ16" s="775">
        <v>125</v>
      </c>
      <c r="BA16" s="2135">
        <v>157</v>
      </c>
      <c r="BB16" s="2135">
        <v>63</v>
      </c>
      <c r="BC16" s="2135">
        <v>34</v>
      </c>
      <c r="BD16" s="2135">
        <v>21</v>
      </c>
      <c r="BE16" s="469">
        <f t="shared" ref="BE16" si="16">BA16+BB16+BC16+BD16</f>
        <v>275</v>
      </c>
      <c r="BF16" s="580">
        <f>BF39</f>
        <v>0</v>
      </c>
      <c r="BG16" s="580">
        <f t="shared" ref="BG16:BK16" si="17">BG39</f>
        <v>207</v>
      </c>
      <c r="BH16" s="580">
        <f t="shared" si="17"/>
        <v>6</v>
      </c>
      <c r="BI16" s="580">
        <f t="shared" si="17"/>
        <v>0</v>
      </c>
      <c r="BJ16" s="580">
        <f t="shared" si="17"/>
        <v>0</v>
      </c>
      <c r="BK16" s="580">
        <f t="shared" si="17"/>
        <v>213</v>
      </c>
      <c r="BL16" s="1780" t="e">
        <f t="shared" ref="BL16" si="18">BK16/BF16*100%</f>
        <v>#DIV/0!</v>
      </c>
      <c r="BM16" s="578"/>
    </row>
    <row r="17" spans="1:65" ht="43.5" thickBot="1">
      <c r="A17" s="2594"/>
      <c r="B17" s="1723" t="s">
        <v>1577</v>
      </c>
      <c r="C17" s="93">
        <f>'[40]D. ITT_All_Grants'!C96</f>
        <v>0</v>
      </c>
      <c r="D17" s="521" t="s">
        <v>100</v>
      </c>
      <c r="E17" s="93">
        <f>'[40]D. ITT_All_Grants'!E96</f>
        <v>0</v>
      </c>
      <c r="F17" s="93"/>
      <c r="G17" s="150" t="s">
        <v>120</v>
      </c>
      <c r="H17" s="693">
        <v>42795</v>
      </c>
      <c r="I17" s="693">
        <v>43008</v>
      </c>
      <c r="J17" s="601">
        <f>I17-F11</f>
        <v>43008</v>
      </c>
      <c r="K17" s="571"/>
      <c r="L17" s="596"/>
      <c r="M17" s="572"/>
      <c r="N17" s="572"/>
      <c r="O17" s="572"/>
      <c r="P17" s="572"/>
      <c r="Q17" s="572"/>
      <c r="R17" s="572"/>
      <c r="S17" s="573">
        <f t="shared" ref="S17" si="19">Q17+R17</f>
        <v>0</v>
      </c>
      <c r="T17" s="574"/>
      <c r="U17" s="575"/>
      <c r="V17" s="576"/>
      <c r="W17" s="576"/>
      <c r="X17" s="576"/>
      <c r="Y17" s="576"/>
      <c r="Z17" s="1344">
        <f t="shared" ref="Z17" si="20">V17+W17+X17+Y17</f>
        <v>0</v>
      </c>
      <c r="AA17" s="2069"/>
      <c r="AB17" s="579"/>
      <c r="AC17" s="1370"/>
      <c r="AD17" s="1370"/>
      <c r="AE17" s="1370"/>
      <c r="AF17" s="1370"/>
      <c r="AG17" s="1370"/>
      <c r="AH17" s="579">
        <v>2474</v>
      </c>
      <c r="AI17" s="2013">
        <v>621</v>
      </c>
      <c r="AJ17" s="2013">
        <v>21</v>
      </c>
      <c r="AK17" s="2013"/>
      <c r="AL17" s="2013"/>
      <c r="AM17" s="2013">
        <f>(AI17+AJ17+AK17+AL17)</f>
        <v>642</v>
      </c>
      <c r="AN17" s="775">
        <v>2474</v>
      </c>
      <c r="AO17" s="2013">
        <v>153</v>
      </c>
      <c r="AP17" s="2013">
        <v>21</v>
      </c>
      <c r="AQ17" s="2013"/>
      <c r="AR17" s="2013"/>
      <c r="AS17" s="2013">
        <f t="shared" ref="AS17:AS39" si="21">(AO17+AP17+AQ17+AR17)</f>
        <v>174</v>
      </c>
      <c r="AT17" s="775">
        <v>2474</v>
      </c>
      <c r="AU17" s="2013">
        <v>102</v>
      </c>
      <c r="AV17" s="2013">
        <v>78</v>
      </c>
      <c r="AW17" s="2013">
        <v>63</v>
      </c>
      <c r="AX17" s="2013">
        <v>96</v>
      </c>
      <c r="AY17" s="2013">
        <f t="shared" si="5"/>
        <v>339</v>
      </c>
      <c r="AZ17" s="775">
        <v>2474</v>
      </c>
      <c r="BA17" s="2013">
        <v>192</v>
      </c>
      <c r="BB17" s="2013">
        <v>107</v>
      </c>
      <c r="BC17" s="2013">
        <v>84</v>
      </c>
      <c r="BD17" s="2013">
        <v>97</v>
      </c>
      <c r="BE17" s="469">
        <f t="shared" si="1"/>
        <v>480</v>
      </c>
      <c r="BF17" s="580">
        <f t="shared" ref="BF17:BF40" si="22">S17</f>
        <v>0</v>
      </c>
      <c r="BG17" s="581">
        <f t="shared" si="6"/>
        <v>1068</v>
      </c>
      <c r="BH17" s="581">
        <f t="shared" si="7"/>
        <v>227</v>
      </c>
      <c r="BI17" s="581">
        <f t="shared" si="8"/>
        <v>147</v>
      </c>
      <c r="BJ17" s="581">
        <f t="shared" si="9"/>
        <v>193</v>
      </c>
      <c r="BK17" s="581">
        <f t="shared" si="10"/>
        <v>1635</v>
      </c>
      <c r="BL17" s="1363" t="e">
        <f t="shared" ref="BL17" si="23">BK17/BF17*100%</f>
        <v>#DIV/0!</v>
      </c>
    </row>
    <row r="18" spans="1:65" ht="27" thickBot="1">
      <c r="A18" s="2589" t="s">
        <v>1475</v>
      </c>
      <c r="B18" s="1773" t="s">
        <v>1476</v>
      </c>
      <c r="C18" s="92">
        <f>'[40]D. ITT_All_Grants'!C81</f>
        <v>0</v>
      </c>
      <c r="D18" s="150" t="s">
        <v>100</v>
      </c>
      <c r="E18" s="150">
        <v>0</v>
      </c>
      <c r="F18" s="150" t="s">
        <v>1477</v>
      </c>
      <c r="G18" s="150" t="s">
        <v>120</v>
      </c>
      <c r="H18" s="693">
        <v>42795</v>
      </c>
      <c r="I18" s="693">
        <v>43008</v>
      </c>
      <c r="J18" s="601">
        <f ca="1">I18-F10</f>
        <v>52</v>
      </c>
      <c r="K18" s="142"/>
      <c r="L18" s="142"/>
      <c r="M18" s="505"/>
      <c r="N18" s="505"/>
      <c r="O18" s="505"/>
      <c r="P18" s="505"/>
      <c r="Q18" s="572"/>
      <c r="R18" s="572"/>
      <c r="S18" s="573">
        <f t="shared" si="3"/>
        <v>0</v>
      </c>
      <c r="T18" s="574"/>
      <c r="U18" s="1342"/>
      <c r="V18" s="1343"/>
      <c r="W18" s="1343"/>
      <c r="X18" s="1343"/>
      <c r="Y18" s="1343"/>
      <c r="Z18" s="1344">
        <f t="shared" si="4"/>
        <v>0</v>
      </c>
      <c r="AA18" s="2069"/>
      <c r="AB18" s="579"/>
      <c r="AC18" s="1370"/>
      <c r="AD18" s="1370"/>
      <c r="AE18" s="1370"/>
      <c r="AF18" s="1370"/>
      <c r="AG18" s="1370"/>
      <c r="AH18" s="584">
        <v>309</v>
      </c>
      <c r="AI18" s="2013">
        <v>0</v>
      </c>
      <c r="AJ18" s="2013">
        <v>0</v>
      </c>
      <c r="AK18" s="2013"/>
      <c r="AL18" s="2013"/>
      <c r="AM18" s="2013">
        <v>0</v>
      </c>
      <c r="AN18" s="785">
        <v>309</v>
      </c>
      <c r="AO18" s="2013"/>
      <c r="AP18" s="2013"/>
      <c r="AQ18" s="2013"/>
      <c r="AR18" s="2013"/>
      <c r="AS18" s="2013">
        <f t="shared" si="21"/>
        <v>0</v>
      </c>
      <c r="AT18" s="785">
        <v>309</v>
      </c>
      <c r="AU18" s="2013">
        <v>362</v>
      </c>
      <c r="AV18" s="2013"/>
      <c r="AW18" s="2013"/>
      <c r="AX18" s="2013"/>
      <c r="AY18" s="2013">
        <f t="shared" si="5"/>
        <v>362</v>
      </c>
      <c r="AZ18" s="785">
        <v>309</v>
      </c>
      <c r="BA18" s="2013">
        <v>275</v>
      </c>
      <c r="BB18" s="2013"/>
      <c r="BC18" s="2013"/>
      <c r="BD18" s="2013"/>
      <c r="BE18" s="469">
        <f t="shared" si="1"/>
        <v>275</v>
      </c>
      <c r="BF18" s="580">
        <f t="shared" si="22"/>
        <v>0</v>
      </c>
      <c r="BG18" s="581">
        <f t="shared" si="6"/>
        <v>637</v>
      </c>
      <c r="BH18" s="581">
        <f t="shared" si="7"/>
        <v>0</v>
      </c>
      <c r="BI18" s="581">
        <f t="shared" si="8"/>
        <v>0</v>
      </c>
      <c r="BJ18" s="581">
        <f t="shared" si="9"/>
        <v>0</v>
      </c>
      <c r="BK18" s="581">
        <f t="shared" si="10"/>
        <v>637</v>
      </c>
      <c r="BL18" s="1785" t="e">
        <f>BK18/BF18*100%</f>
        <v>#DIV/0!</v>
      </c>
      <c r="BM18" s="578"/>
    </row>
    <row r="19" spans="1:65" ht="15.75" thickBot="1">
      <c r="A19" s="2590"/>
      <c r="B19" s="1384" t="s">
        <v>1478</v>
      </c>
      <c r="C19" s="92">
        <f>'[40]D. ITT_All_Grants'!C82</f>
        <v>0</v>
      </c>
      <c r="D19" s="150" t="s">
        <v>100</v>
      </c>
      <c r="E19" s="150">
        <v>0</v>
      </c>
      <c r="F19" s="150" t="s">
        <v>1477</v>
      </c>
      <c r="G19" s="150" t="s">
        <v>120</v>
      </c>
      <c r="H19" s="693">
        <v>42795</v>
      </c>
      <c r="I19" s="693">
        <v>43008</v>
      </c>
      <c r="J19" s="601">
        <f>I19-F11</f>
        <v>43008</v>
      </c>
      <c r="K19" s="142"/>
      <c r="L19" s="142"/>
      <c r="M19" s="505"/>
      <c r="N19" s="505"/>
      <c r="O19" s="505"/>
      <c r="P19" s="505"/>
      <c r="Q19" s="572"/>
      <c r="R19" s="572"/>
      <c r="S19" s="573">
        <f t="shared" ref="S19" si="24">Q19+R19</f>
        <v>0</v>
      </c>
      <c r="T19" s="574"/>
      <c r="U19" s="1342"/>
      <c r="V19" s="1343"/>
      <c r="W19" s="1343"/>
      <c r="X19" s="1343"/>
      <c r="Y19" s="1343"/>
      <c r="Z19" s="1344">
        <f t="shared" ref="Z19" si="25">V19+W19+X19+Y19</f>
        <v>0</v>
      </c>
      <c r="AA19" s="2069"/>
      <c r="AB19" s="584"/>
      <c r="AC19" s="1370"/>
      <c r="AD19" s="1370"/>
      <c r="AE19" s="1370"/>
      <c r="AF19" s="1370"/>
      <c r="AG19" s="1370"/>
      <c r="AH19" s="584">
        <v>250</v>
      </c>
      <c r="AI19" s="2013">
        <v>452</v>
      </c>
      <c r="AJ19" s="2013"/>
      <c r="AK19" s="2013"/>
      <c r="AL19" s="2013"/>
      <c r="AM19" s="2013">
        <v>452</v>
      </c>
      <c r="AN19" s="785">
        <v>250</v>
      </c>
      <c r="AO19" s="2013">
        <v>143</v>
      </c>
      <c r="AP19" s="2013"/>
      <c r="AQ19" s="2013"/>
      <c r="AR19" s="2013"/>
      <c r="AS19" s="2013">
        <f t="shared" si="21"/>
        <v>143</v>
      </c>
      <c r="AT19" s="785">
        <v>250</v>
      </c>
      <c r="AU19" s="2013">
        <v>379</v>
      </c>
      <c r="AV19" s="2013"/>
      <c r="AW19" s="2013"/>
      <c r="AX19" s="2013"/>
      <c r="AY19" s="2013">
        <f t="shared" si="5"/>
        <v>379</v>
      </c>
      <c r="AZ19" s="785">
        <v>250</v>
      </c>
      <c r="BA19" s="2013">
        <v>184</v>
      </c>
      <c r="BB19" s="2013"/>
      <c r="BC19" s="2013"/>
      <c r="BD19" s="2013"/>
      <c r="BE19" s="469">
        <f t="shared" si="1"/>
        <v>184</v>
      </c>
      <c r="BF19" s="580">
        <f t="shared" si="22"/>
        <v>0</v>
      </c>
      <c r="BG19" s="581">
        <f t="shared" si="6"/>
        <v>1158</v>
      </c>
      <c r="BH19" s="581">
        <f t="shared" si="7"/>
        <v>0</v>
      </c>
      <c r="BI19" s="581">
        <f t="shared" si="8"/>
        <v>0</v>
      </c>
      <c r="BJ19" s="581">
        <f t="shared" si="9"/>
        <v>0</v>
      </c>
      <c r="BK19" s="581">
        <f t="shared" si="10"/>
        <v>1158</v>
      </c>
      <c r="BL19" s="1785" t="e">
        <f>BK19/BF19*100%</f>
        <v>#DIV/0!</v>
      </c>
      <c r="BM19" s="578"/>
    </row>
    <row r="20" spans="1:65" ht="15.75" thickBot="1">
      <c r="A20" s="2590"/>
      <c r="B20" s="1773" t="s">
        <v>1479</v>
      </c>
      <c r="C20" s="92">
        <f>'[40]D. ITT_All_Grants'!C82</f>
        <v>0</v>
      </c>
      <c r="D20" s="150" t="s">
        <v>100</v>
      </c>
      <c r="E20" s="93">
        <f>'[40]D. ITT_All_Grants'!E82</f>
        <v>0</v>
      </c>
      <c r="F20" s="150" t="s">
        <v>1477</v>
      </c>
      <c r="G20" s="150" t="s">
        <v>120</v>
      </c>
      <c r="H20" s="693">
        <v>42795</v>
      </c>
      <c r="I20" s="693">
        <v>43008</v>
      </c>
      <c r="J20" s="601">
        <f ca="1">I20-F10</f>
        <v>52</v>
      </c>
      <c r="K20" s="583"/>
      <c r="L20" s="142"/>
      <c r="M20" s="572"/>
      <c r="N20" s="572"/>
      <c r="O20" s="572"/>
      <c r="P20" s="572"/>
      <c r="Q20" s="572"/>
      <c r="R20" s="572"/>
      <c r="S20" s="573">
        <f t="shared" si="3"/>
        <v>0</v>
      </c>
      <c r="T20" s="574"/>
      <c r="U20" s="1342"/>
      <c r="V20" s="1308"/>
      <c r="W20" s="1308"/>
      <c r="X20" s="1343"/>
      <c r="Y20" s="1343"/>
      <c r="Z20" s="1344">
        <f t="shared" si="4"/>
        <v>0</v>
      </c>
      <c r="AA20" s="2069"/>
      <c r="AB20" s="584"/>
      <c r="AC20" s="1370"/>
      <c r="AD20" s="1370"/>
      <c r="AE20" s="1370"/>
      <c r="AF20" s="1370"/>
      <c r="AG20" s="1370"/>
      <c r="AH20" s="584">
        <v>124</v>
      </c>
      <c r="AI20" s="2013">
        <v>0</v>
      </c>
      <c r="AJ20" s="2013">
        <v>0</v>
      </c>
      <c r="AK20" s="2013"/>
      <c r="AL20" s="2013"/>
      <c r="AM20" s="2013">
        <v>0</v>
      </c>
      <c r="AN20" s="785">
        <v>124</v>
      </c>
      <c r="AO20" s="2013"/>
      <c r="AP20" s="2013"/>
      <c r="AQ20" s="2013"/>
      <c r="AR20" s="2013"/>
      <c r="AS20" s="2013">
        <f t="shared" si="21"/>
        <v>0</v>
      </c>
      <c r="AT20" s="785">
        <v>124</v>
      </c>
      <c r="AU20" s="2013">
        <v>141</v>
      </c>
      <c r="AV20" s="2013"/>
      <c r="AW20" s="2013"/>
      <c r="AX20" s="2013"/>
      <c r="AY20" s="2013">
        <f t="shared" si="5"/>
        <v>141</v>
      </c>
      <c r="AZ20" s="785">
        <v>124</v>
      </c>
      <c r="BA20" s="2013">
        <v>39</v>
      </c>
      <c r="BB20" s="2013"/>
      <c r="BC20" s="2013"/>
      <c r="BD20" s="2013"/>
      <c r="BE20" s="469">
        <f t="shared" si="1"/>
        <v>39</v>
      </c>
      <c r="BF20" s="580">
        <f t="shared" si="22"/>
        <v>0</v>
      </c>
      <c r="BG20" s="581">
        <f t="shared" si="6"/>
        <v>180</v>
      </c>
      <c r="BH20" s="581">
        <f t="shared" si="7"/>
        <v>0</v>
      </c>
      <c r="BI20" s="581">
        <f t="shared" si="8"/>
        <v>0</v>
      </c>
      <c r="BJ20" s="581">
        <f t="shared" si="9"/>
        <v>0</v>
      </c>
      <c r="BK20" s="581">
        <f t="shared" si="10"/>
        <v>180</v>
      </c>
      <c r="BL20" s="1781" t="e">
        <f t="shared" ref="BL20:BL40" si="26">BK20/BF20*100%</f>
        <v>#DIV/0!</v>
      </c>
      <c r="BM20" s="578"/>
    </row>
    <row r="21" spans="1:65" ht="15.75" thickBot="1">
      <c r="A21" s="2590"/>
      <c r="B21" s="1774" t="s">
        <v>603</v>
      </c>
      <c r="C21" s="92">
        <f>'[40]D. ITT_All_Grants'!C83</f>
        <v>0</v>
      </c>
      <c r="D21" s="150" t="s">
        <v>100</v>
      </c>
      <c r="E21" s="93">
        <f>'[40]D. ITT_All_Grants'!E83</f>
        <v>0</v>
      </c>
      <c r="F21" s="150" t="s">
        <v>1477</v>
      </c>
      <c r="G21" s="150" t="s">
        <v>120</v>
      </c>
      <c r="H21" s="693">
        <v>42795</v>
      </c>
      <c r="I21" s="693">
        <v>43008</v>
      </c>
      <c r="J21" s="601">
        <f ca="1">I14-F10</f>
        <v>52</v>
      </c>
      <c r="K21" s="583"/>
      <c r="L21" s="142"/>
      <c r="M21" s="572"/>
      <c r="N21" s="572"/>
      <c r="O21" s="572"/>
      <c r="P21" s="572"/>
      <c r="Q21" s="572"/>
      <c r="R21" s="572"/>
      <c r="S21" s="573">
        <f t="shared" si="3"/>
        <v>0</v>
      </c>
      <c r="T21" s="574"/>
      <c r="U21" s="1342"/>
      <c r="V21" s="1343"/>
      <c r="W21" s="1343"/>
      <c r="X21" s="1343"/>
      <c r="Y21" s="1343"/>
      <c r="Z21" s="1344">
        <f t="shared" si="4"/>
        <v>0</v>
      </c>
      <c r="AA21" s="2069"/>
      <c r="AB21" s="584"/>
      <c r="AC21" s="1370"/>
      <c r="AD21" s="1370"/>
      <c r="AE21" s="1370"/>
      <c r="AF21" s="1370"/>
      <c r="AG21" s="1370"/>
      <c r="AH21" s="584">
        <v>309</v>
      </c>
      <c r="AI21" s="2013">
        <v>0</v>
      </c>
      <c r="AJ21" s="2013">
        <v>0</v>
      </c>
      <c r="AK21" s="2013"/>
      <c r="AL21" s="2013"/>
      <c r="AM21" s="2013">
        <v>0</v>
      </c>
      <c r="AN21" s="785">
        <v>309</v>
      </c>
      <c r="AO21" s="2013">
        <v>0</v>
      </c>
      <c r="AP21" s="2013"/>
      <c r="AQ21" s="2013"/>
      <c r="AR21" s="2013"/>
      <c r="AS21" s="2013">
        <f t="shared" si="21"/>
        <v>0</v>
      </c>
      <c r="AT21" s="785">
        <v>309</v>
      </c>
      <c r="AU21" s="2013">
        <v>232</v>
      </c>
      <c r="AV21" s="2013"/>
      <c r="AW21" s="2013"/>
      <c r="AX21" s="2013"/>
      <c r="AY21" s="2013">
        <f t="shared" si="5"/>
        <v>232</v>
      </c>
      <c r="AZ21" s="785">
        <v>309</v>
      </c>
      <c r="BA21" s="2013">
        <v>364</v>
      </c>
      <c r="BB21" s="2013"/>
      <c r="BC21" s="2013"/>
      <c r="BD21" s="2013"/>
      <c r="BE21" s="469">
        <f t="shared" si="1"/>
        <v>364</v>
      </c>
      <c r="BF21" s="580">
        <f t="shared" si="22"/>
        <v>0</v>
      </c>
      <c r="BG21" s="581">
        <f t="shared" si="6"/>
        <v>596</v>
      </c>
      <c r="BH21" s="581">
        <f t="shared" si="7"/>
        <v>0</v>
      </c>
      <c r="BI21" s="581">
        <f t="shared" si="8"/>
        <v>0</v>
      </c>
      <c r="BJ21" s="581">
        <f t="shared" si="9"/>
        <v>0</v>
      </c>
      <c r="BK21" s="581">
        <f t="shared" si="10"/>
        <v>596</v>
      </c>
      <c r="BL21" s="1781" t="e">
        <f t="shared" si="26"/>
        <v>#DIV/0!</v>
      </c>
      <c r="BM21" s="578"/>
    </row>
    <row r="22" spans="1:65" ht="15.75" thickBot="1">
      <c r="A22" s="2590"/>
      <c r="B22" s="1775" t="s">
        <v>1545</v>
      </c>
      <c r="C22" s="92">
        <f>'[40]D. ITT_All_Grants'!C84</f>
        <v>0</v>
      </c>
      <c r="D22" s="150" t="s">
        <v>100</v>
      </c>
      <c r="E22" s="93">
        <f>'[40]D. ITT_All_Grants'!E84</f>
        <v>0</v>
      </c>
      <c r="F22" s="150" t="s">
        <v>1477</v>
      </c>
      <c r="G22" s="150" t="s">
        <v>120</v>
      </c>
      <c r="H22" s="693">
        <v>42795</v>
      </c>
      <c r="I22" s="693">
        <v>43008</v>
      </c>
      <c r="J22" s="601">
        <f ca="1">I22-F10</f>
        <v>52</v>
      </c>
      <c r="K22" s="583"/>
      <c r="L22" s="142"/>
      <c r="M22" s="572"/>
      <c r="N22" s="572"/>
      <c r="O22" s="572"/>
      <c r="P22" s="572"/>
      <c r="Q22" s="572"/>
      <c r="R22" s="572"/>
      <c r="S22" s="573">
        <f t="shared" si="3"/>
        <v>0</v>
      </c>
      <c r="T22" s="574"/>
      <c r="U22" s="1342"/>
      <c r="V22" s="1343"/>
      <c r="W22" s="1343"/>
      <c r="X22" s="1343"/>
      <c r="Y22" s="1343"/>
      <c r="Z22" s="1344">
        <f t="shared" si="4"/>
        <v>0</v>
      </c>
      <c r="AA22" s="2069"/>
      <c r="AB22" s="584"/>
      <c r="AC22" s="1370"/>
      <c r="AD22" s="1370"/>
      <c r="AE22" s="1370"/>
      <c r="AF22" s="1370"/>
      <c r="AG22" s="1370"/>
      <c r="AH22" s="584">
        <v>309</v>
      </c>
      <c r="AI22" s="2013">
        <v>3</v>
      </c>
      <c r="AJ22" s="2013"/>
      <c r="AK22" s="2013"/>
      <c r="AL22" s="2013"/>
      <c r="AM22" s="2013">
        <v>3</v>
      </c>
      <c r="AN22" s="785">
        <v>309</v>
      </c>
      <c r="AO22" s="2013">
        <v>0</v>
      </c>
      <c r="AP22" s="2013"/>
      <c r="AQ22" s="2013"/>
      <c r="AR22" s="2013"/>
      <c r="AS22" s="2013">
        <f t="shared" si="21"/>
        <v>0</v>
      </c>
      <c r="AT22" s="785">
        <v>309</v>
      </c>
      <c r="AU22" s="2013">
        <v>271</v>
      </c>
      <c r="AV22" s="2013"/>
      <c r="AW22" s="2013"/>
      <c r="AX22" s="2013"/>
      <c r="AY22" s="2013">
        <f t="shared" si="5"/>
        <v>271</v>
      </c>
      <c r="AZ22" s="785">
        <v>309</v>
      </c>
      <c r="BA22" s="2013">
        <v>390</v>
      </c>
      <c r="BB22" s="2013"/>
      <c r="BC22" s="2013"/>
      <c r="BD22" s="2013"/>
      <c r="BE22" s="469">
        <f t="shared" si="1"/>
        <v>390</v>
      </c>
      <c r="BF22" s="580">
        <f t="shared" si="22"/>
        <v>0</v>
      </c>
      <c r="BG22" s="581">
        <f t="shared" si="6"/>
        <v>664</v>
      </c>
      <c r="BH22" s="581">
        <f t="shared" si="7"/>
        <v>0</v>
      </c>
      <c r="BI22" s="581">
        <f t="shared" si="8"/>
        <v>0</v>
      </c>
      <c r="BJ22" s="581">
        <f t="shared" si="9"/>
        <v>0</v>
      </c>
      <c r="BK22" s="581">
        <f t="shared" si="10"/>
        <v>664</v>
      </c>
      <c r="BL22" s="1782" t="e">
        <f t="shared" si="26"/>
        <v>#DIV/0!</v>
      </c>
      <c r="BM22" s="578"/>
    </row>
    <row r="23" spans="1:65" ht="15.75" thickBot="1">
      <c r="A23" s="2590"/>
      <c r="B23" s="1775" t="s">
        <v>1546</v>
      </c>
      <c r="C23" s="92">
        <f>'[40]D. ITT_All_Grants'!C85</f>
        <v>0</v>
      </c>
      <c r="D23" s="150" t="s">
        <v>100</v>
      </c>
      <c r="E23" s="93">
        <f>'[40]D. ITT_All_Grants'!E85</f>
        <v>0</v>
      </c>
      <c r="F23" s="150" t="s">
        <v>1477</v>
      </c>
      <c r="G23" s="150" t="s">
        <v>120</v>
      </c>
      <c r="H23" s="693">
        <v>42795</v>
      </c>
      <c r="I23" s="693">
        <v>43008</v>
      </c>
      <c r="J23" s="601">
        <f ca="1">I23-F10</f>
        <v>52</v>
      </c>
      <c r="K23" s="583"/>
      <c r="L23" s="142"/>
      <c r="M23" s="572"/>
      <c r="N23" s="572"/>
      <c r="O23" s="572"/>
      <c r="P23" s="572"/>
      <c r="Q23" s="572"/>
      <c r="R23" s="572"/>
      <c r="S23" s="573">
        <f t="shared" si="3"/>
        <v>0</v>
      </c>
      <c r="T23" s="574"/>
      <c r="U23" s="575"/>
      <c r="V23" s="576"/>
      <c r="W23" s="576"/>
      <c r="X23" s="1343"/>
      <c r="Y23" s="1343"/>
      <c r="Z23" s="1344">
        <f t="shared" si="4"/>
        <v>0</v>
      </c>
      <c r="AA23" s="2069"/>
      <c r="AB23" s="584"/>
      <c r="AC23" s="1370"/>
      <c r="AD23" s="1370"/>
      <c r="AE23" s="1370"/>
      <c r="AF23" s="1370"/>
      <c r="AG23" s="1370"/>
      <c r="AH23" s="584">
        <v>300</v>
      </c>
      <c r="AI23" s="2013"/>
      <c r="AJ23" s="2013"/>
      <c r="AK23" s="2013"/>
      <c r="AL23" s="2013"/>
      <c r="AM23" s="2013">
        <v>0</v>
      </c>
      <c r="AN23" s="785">
        <v>300</v>
      </c>
      <c r="AO23" s="2013"/>
      <c r="AP23" s="2013"/>
      <c r="AQ23" s="2013"/>
      <c r="AR23" s="2013"/>
      <c r="AS23" s="2013">
        <f t="shared" si="21"/>
        <v>0</v>
      </c>
      <c r="AT23" s="785">
        <v>300</v>
      </c>
      <c r="AU23" s="2013">
        <v>236</v>
      </c>
      <c r="AV23" s="2013"/>
      <c r="AW23" s="2013"/>
      <c r="AX23" s="2013"/>
      <c r="AY23" s="2013">
        <f t="shared" si="5"/>
        <v>236</v>
      </c>
      <c r="AZ23" s="785">
        <v>300</v>
      </c>
      <c r="BA23" s="2013">
        <v>425</v>
      </c>
      <c r="BB23" s="2013"/>
      <c r="BC23" s="2013"/>
      <c r="BD23" s="2013"/>
      <c r="BE23" s="469">
        <f t="shared" si="1"/>
        <v>425</v>
      </c>
      <c r="BF23" s="580">
        <f t="shared" si="22"/>
        <v>0</v>
      </c>
      <c r="BG23" s="581">
        <f t="shared" si="6"/>
        <v>661</v>
      </c>
      <c r="BH23" s="581">
        <f t="shared" si="7"/>
        <v>0</v>
      </c>
      <c r="BI23" s="581">
        <f t="shared" si="8"/>
        <v>0</v>
      </c>
      <c r="BJ23" s="581">
        <f t="shared" si="9"/>
        <v>0</v>
      </c>
      <c r="BK23" s="581">
        <f t="shared" si="10"/>
        <v>661</v>
      </c>
      <c r="BL23" s="1785" t="e">
        <f t="shared" si="26"/>
        <v>#DIV/0!</v>
      </c>
      <c r="BM23" s="578"/>
    </row>
    <row r="24" spans="1:65" ht="30.75" thickBot="1">
      <c r="A24" s="2591"/>
      <c r="B24" s="1775" t="s">
        <v>1480</v>
      </c>
      <c r="C24" s="92">
        <f>'[40]D. ITT_All_Grants'!C86</f>
        <v>0</v>
      </c>
      <c r="D24" s="150" t="s">
        <v>100</v>
      </c>
      <c r="E24" s="93">
        <f>'[40]D. ITT_All_Grants'!E86</f>
        <v>0</v>
      </c>
      <c r="F24" s="150" t="s">
        <v>1477</v>
      </c>
      <c r="G24" s="150" t="s">
        <v>120</v>
      </c>
      <c r="H24" s="693">
        <v>42795</v>
      </c>
      <c r="I24" s="693">
        <v>43008</v>
      </c>
      <c r="J24" s="601">
        <f ca="1">I24-F10</f>
        <v>52</v>
      </c>
      <c r="K24" s="583"/>
      <c r="L24" s="142"/>
      <c r="M24" s="572"/>
      <c r="N24" s="572"/>
      <c r="O24" s="572"/>
      <c r="P24" s="572"/>
      <c r="Q24" s="572"/>
      <c r="R24" s="572"/>
      <c r="S24" s="573">
        <f t="shared" si="3"/>
        <v>0</v>
      </c>
      <c r="T24" s="574"/>
      <c r="U24" s="1345"/>
      <c r="V24" s="1346"/>
      <c r="W24" s="1346"/>
      <c r="X24" s="1346"/>
      <c r="Y24" s="1346"/>
      <c r="Z24" s="1344">
        <f t="shared" si="4"/>
        <v>0</v>
      </c>
      <c r="AA24" s="2069"/>
      <c r="AB24" s="584"/>
      <c r="AC24" s="1370"/>
      <c r="AD24" s="1370"/>
      <c r="AE24" s="1370"/>
      <c r="AF24" s="1370"/>
      <c r="AG24" s="1370"/>
      <c r="AH24" s="584">
        <v>185</v>
      </c>
      <c r="AI24" s="2013"/>
      <c r="AJ24" s="2013"/>
      <c r="AK24" s="2013"/>
      <c r="AL24" s="2013"/>
      <c r="AM24" s="2013">
        <v>0</v>
      </c>
      <c r="AN24" s="785">
        <v>185</v>
      </c>
      <c r="AO24" s="2013"/>
      <c r="AP24" s="2013"/>
      <c r="AQ24" s="2013"/>
      <c r="AR24" s="2013"/>
      <c r="AS24" s="2013">
        <f t="shared" si="21"/>
        <v>0</v>
      </c>
      <c r="AT24" s="785">
        <v>185</v>
      </c>
      <c r="AU24" s="2013">
        <v>345</v>
      </c>
      <c r="AV24" s="2013"/>
      <c r="AW24" s="2013"/>
      <c r="AX24" s="2013"/>
      <c r="AY24" s="2013">
        <f t="shared" si="5"/>
        <v>345</v>
      </c>
      <c r="AZ24" s="785">
        <v>185</v>
      </c>
      <c r="BA24" s="2013">
        <v>223</v>
      </c>
      <c r="BB24" s="2013"/>
      <c r="BC24" s="2013"/>
      <c r="BD24" s="2013"/>
      <c r="BE24" s="469">
        <f t="shared" si="1"/>
        <v>223</v>
      </c>
      <c r="BF24" s="580">
        <f t="shared" si="22"/>
        <v>0</v>
      </c>
      <c r="BG24" s="581">
        <f t="shared" si="6"/>
        <v>568</v>
      </c>
      <c r="BH24" s="581">
        <f t="shared" si="7"/>
        <v>0</v>
      </c>
      <c r="BI24" s="581">
        <f t="shared" si="8"/>
        <v>0</v>
      </c>
      <c r="BJ24" s="581">
        <f t="shared" si="9"/>
        <v>0</v>
      </c>
      <c r="BK24" s="581">
        <f t="shared" si="10"/>
        <v>568</v>
      </c>
      <c r="BL24" s="1785" t="e">
        <f t="shared" si="26"/>
        <v>#DIV/0!</v>
      </c>
      <c r="BM24" s="578"/>
    </row>
    <row r="25" spans="1:65" ht="15.75" thickBot="1">
      <c r="A25" s="1776"/>
      <c r="B25" s="1775" t="s">
        <v>1481</v>
      </c>
      <c r="C25" s="92">
        <f>'[40]D. ITT_All_Grants'!C87</f>
        <v>0</v>
      </c>
      <c r="D25" s="150" t="s">
        <v>100</v>
      </c>
      <c r="E25" s="93">
        <f>'[40]D. ITT_All_Grants'!E87</f>
        <v>0</v>
      </c>
      <c r="F25" s="150" t="s">
        <v>1477</v>
      </c>
      <c r="G25" s="150" t="s">
        <v>120</v>
      </c>
      <c r="H25" s="693">
        <v>42795</v>
      </c>
      <c r="I25" s="693">
        <v>43008</v>
      </c>
      <c r="J25" s="601">
        <f>I25-F11</f>
        <v>43008</v>
      </c>
      <c r="K25" s="583"/>
      <c r="L25" s="142"/>
      <c r="M25" s="572"/>
      <c r="N25" s="572"/>
      <c r="O25" s="572"/>
      <c r="P25" s="572"/>
      <c r="Q25" s="572"/>
      <c r="R25" s="572"/>
      <c r="S25" s="573">
        <f t="shared" si="3"/>
        <v>0</v>
      </c>
      <c r="T25" s="574"/>
      <c r="U25" s="575"/>
      <c r="V25" s="1343"/>
      <c r="W25" s="1343"/>
      <c r="X25" s="1343"/>
      <c r="Y25" s="1343"/>
      <c r="Z25" s="1344">
        <f t="shared" si="4"/>
        <v>0</v>
      </c>
      <c r="AA25" s="2069"/>
      <c r="AB25" s="584"/>
      <c r="AC25" s="1370"/>
      <c r="AD25" s="1370"/>
      <c r="AE25" s="1370"/>
      <c r="AF25" s="1370"/>
      <c r="AG25" s="1370"/>
      <c r="AH25" s="584">
        <v>2474</v>
      </c>
      <c r="AI25" s="2013"/>
      <c r="AJ25" s="2013"/>
      <c r="AK25" s="2013"/>
      <c r="AL25" s="2013"/>
      <c r="AM25" s="2013">
        <v>0</v>
      </c>
      <c r="AN25" s="785">
        <v>2474</v>
      </c>
      <c r="AO25" s="2013"/>
      <c r="AP25" s="2013"/>
      <c r="AQ25" s="2013"/>
      <c r="AR25" s="2013"/>
      <c r="AS25" s="2013">
        <f t="shared" si="21"/>
        <v>0</v>
      </c>
      <c r="AT25" s="785">
        <v>474</v>
      </c>
      <c r="AU25" s="2013">
        <v>292</v>
      </c>
      <c r="AV25" s="2013">
        <v>107</v>
      </c>
      <c r="AW25" s="2013"/>
      <c r="AX25" s="2013"/>
      <c r="AY25" s="2013">
        <f t="shared" si="5"/>
        <v>399</v>
      </c>
      <c r="AZ25" s="785">
        <v>474</v>
      </c>
      <c r="BA25" s="2013">
        <v>417</v>
      </c>
      <c r="BB25" s="2013">
        <v>88</v>
      </c>
      <c r="BC25" s="2013">
        <v>10</v>
      </c>
      <c r="BD25" s="2013"/>
      <c r="BE25" s="469">
        <f t="shared" si="1"/>
        <v>515</v>
      </c>
      <c r="BF25" s="580">
        <f t="shared" si="22"/>
        <v>0</v>
      </c>
      <c r="BG25" s="581">
        <f t="shared" si="6"/>
        <v>709</v>
      </c>
      <c r="BH25" s="581">
        <f t="shared" si="7"/>
        <v>195</v>
      </c>
      <c r="BI25" s="581">
        <f t="shared" si="8"/>
        <v>10</v>
      </c>
      <c r="BJ25" s="581">
        <f t="shared" si="9"/>
        <v>0</v>
      </c>
      <c r="BK25" s="581">
        <f t="shared" si="10"/>
        <v>914</v>
      </c>
      <c r="BL25" s="1781" t="e">
        <f t="shared" si="26"/>
        <v>#DIV/0!</v>
      </c>
      <c r="BM25" s="578"/>
    </row>
    <row r="26" spans="1:65" ht="30.75" thickBot="1">
      <c r="A26" s="1776"/>
      <c r="B26" s="1775" t="s">
        <v>1482</v>
      </c>
      <c r="C26" s="92">
        <f>'[40]D. ITT_All_Grants'!C88</f>
        <v>0</v>
      </c>
      <c r="D26" s="150" t="s">
        <v>100</v>
      </c>
      <c r="E26" s="93">
        <f>'[40]D. ITT_All_Grants'!E88</f>
        <v>0</v>
      </c>
      <c r="F26" s="150" t="s">
        <v>1477</v>
      </c>
      <c r="G26" s="150" t="s">
        <v>120</v>
      </c>
      <c r="H26" s="693">
        <v>42795</v>
      </c>
      <c r="I26" s="693">
        <v>43008</v>
      </c>
      <c r="J26" s="601" t="e">
        <f t="shared" ref="J26:J40" si="27">I26-F22</f>
        <v>#VALUE!</v>
      </c>
      <c r="K26" s="583"/>
      <c r="L26" s="142"/>
      <c r="M26" s="572"/>
      <c r="N26" s="572"/>
      <c r="O26" s="572"/>
      <c r="P26" s="572"/>
      <c r="Q26" s="572"/>
      <c r="R26" s="572"/>
      <c r="S26" s="573">
        <f t="shared" si="3"/>
        <v>0</v>
      </c>
      <c r="T26" s="574"/>
      <c r="U26" s="575"/>
      <c r="V26" s="1343"/>
      <c r="W26" s="1343"/>
      <c r="X26" s="1343"/>
      <c r="Y26" s="1343"/>
      <c r="Z26" s="1344">
        <f t="shared" si="4"/>
        <v>0</v>
      </c>
      <c r="AA26" s="2069"/>
      <c r="AB26" s="584"/>
      <c r="AC26" s="1370"/>
      <c r="AD26" s="1370"/>
      <c r="AE26" s="1370"/>
      <c r="AF26" s="1370"/>
      <c r="AG26" s="1370"/>
      <c r="AH26" s="584">
        <v>25</v>
      </c>
      <c r="AI26" s="2013"/>
      <c r="AJ26" s="2013"/>
      <c r="AK26" s="2013"/>
      <c r="AL26" s="2013"/>
      <c r="AM26" s="2013">
        <v>0</v>
      </c>
      <c r="AN26" s="785">
        <v>25</v>
      </c>
      <c r="AO26" s="2013">
        <v>3</v>
      </c>
      <c r="AP26" s="2013"/>
      <c r="AQ26" s="2013"/>
      <c r="AR26" s="2013"/>
      <c r="AS26" s="2013">
        <f t="shared" si="21"/>
        <v>3</v>
      </c>
      <c r="AT26" s="785">
        <v>25</v>
      </c>
      <c r="AU26" s="2013">
        <v>235</v>
      </c>
      <c r="AV26" s="2013">
        <v>72</v>
      </c>
      <c r="AW26" s="2013"/>
      <c r="AX26" s="2013"/>
      <c r="AY26" s="2013">
        <f t="shared" si="5"/>
        <v>307</v>
      </c>
      <c r="AZ26" s="785">
        <v>25</v>
      </c>
      <c r="BA26" s="2013">
        <v>150</v>
      </c>
      <c r="BB26" s="2013">
        <v>2</v>
      </c>
      <c r="BC26" s="2013"/>
      <c r="BD26" s="2013">
        <v>33</v>
      </c>
      <c r="BE26" s="469">
        <f t="shared" si="1"/>
        <v>185</v>
      </c>
      <c r="BF26" s="580">
        <f t="shared" si="22"/>
        <v>0</v>
      </c>
      <c r="BG26" s="581">
        <f t="shared" si="6"/>
        <v>388</v>
      </c>
      <c r="BH26" s="581">
        <f t="shared" si="7"/>
        <v>74</v>
      </c>
      <c r="BI26" s="581">
        <f t="shared" si="8"/>
        <v>0</v>
      </c>
      <c r="BJ26" s="581">
        <f t="shared" si="9"/>
        <v>33</v>
      </c>
      <c r="BK26" s="581">
        <f t="shared" si="10"/>
        <v>495</v>
      </c>
      <c r="BL26" s="1781" t="e">
        <f t="shared" si="26"/>
        <v>#DIV/0!</v>
      </c>
      <c r="BM26" s="578"/>
    </row>
    <row r="27" spans="1:65" ht="30.75" thickBot="1">
      <c r="A27" s="1776"/>
      <c r="B27" s="1775" t="s">
        <v>1483</v>
      </c>
      <c r="C27" s="92">
        <f>'[40]D. ITT_All_Grants'!C89</f>
        <v>0</v>
      </c>
      <c r="D27" s="150" t="s">
        <v>100</v>
      </c>
      <c r="E27" s="93">
        <f>'[40]D. ITT_All_Grants'!E89</f>
        <v>0</v>
      </c>
      <c r="F27" s="150" t="s">
        <v>1477</v>
      </c>
      <c r="G27" s="150" t="s">
        <v>120</v>
      </c>
      <c r="H27" s="693">
        <v>42795</v>
      </c>
      <c r="I27" s="693">
        <v>43008</v>
      </c>
      <c r="J27" s="601" t="e">
        <f t="shared" si="27"/>
        <v>#VALUE!</v>
      </c>
      <c r="K27" s="583"/>
      <c r="L27" s="142"/>
      <c r="M27" s="572"/>
      <c r="N27" s="572"/>
      <c r="O27" s="572"/>
      <c r="P27" s="572"/>
      <c r="Q27" s="572"/>
      <c r="R27" s="572"/>
      <c r="S27" s="573">
        <f t="shared" si="3"/>
        <v>0</v>
      </c>
      <c r="T27" s="574"/>
      <c r="U27" s="575"/>
      <c r="V27" s="576"/>
      <c r="W27" s="576"/>
      <c r="X27" s="1343"/>
      <c r="Y27" s="1343"/>
      <c r="Z27" s="1344">
        <f t="shared" si="4"/>
        <v>0</v>
      </c>
      <c r="AA27" s="2069"/>
      <c r="AB27" s="584"/>
      <c r="AC27" s="1370"/>
      <c r="AD27" s="1370"/>
      <c r="AE27" s="1370"/>
      <c r="AF27" s="1370"/>
      <c r="AG27" s="1370"/>
      <c r="AH27" s="584">
        <v>700</v>
      </c>
      <c r="AI27" s="2013"/>
      <c r="AJ27" s="2013"/>
      <c r="AK27" s="2013"/>
      <c r="AL27" s="2013"/>
      <c r="AM27" s="2013">
        <v>0</v>
      </c>
      <c r="AN27" s="785">
        <v>700</v>
      </c>
      <c r="AO27" s="2013"/>
      <c r="AP27" s="2013"/>
      <c r="AQ27" s="2013"/>
      <c r="AR27" s="2013"/>
      <c r="AS27" s="2013">
        <f t="shared" si="21"/>
        <v>0</v>
      </c>
      <c r="AT27" s="785">
        <v>250</v>
      </c>
      <c r="AU27" s="2013">
        <v>27</v>
      </c>
      <c r="AV27" s="2013"/>
      <c r="AW27" s="2013"/>
      <c r="AX27" s="2013">
        <v>13</v>
      </c>
      <c r="AY27" s="2013">
        <f>AU27+AV27+AW27+AX27</f>
        <v>40</v>
      </c>
      <c r="AZ27" s="785">
        <v>250</v>
      </c>
      <c r="BA27" s="2013">
        <v>42</v>
      </c>
      <c r="BB27" s="2013"/>
      <c r="BC27" s="2013"/>
      <c r="BD27" s="2013">
        <v>18</v>
      </c>
      <c r="BE27" s="469">
        <f t="shared" si="1"/>
        <v>60</v>
      </c>
      <c r="BF27" s="580">
        <f t="shared" si="22"/>
        <v>0</v>
      </c>
      <c r="BG27" s="581">
        <f t="shared" si="6"/>
        <v>69</v>
      </c>
      <c r="BH27" s="581">
        <f t="shared" si="7"/>
        <v>0</v>
      </c>
      <c r="BI27" s="581">
        <f t="shared" si="8"/>
        <v>0</v>
      </c>
      <c r="BJ27" s="581">
        <f t="shared" si="9"/>
        <v>31</v>
      </c>
      <c r="BK27" s="581">
        <f t="shared" si="10"/>
        <v>100</v>
      </c>
      <c r="BL27" s="1781" t="e">
        <f t="shared" si="26"/>
        <v>#DIV/0!</v>
      </c>
      <c r="BM27" s="578"/>
    </row>
    <row r="28" spans="1:65" ht="30.75" thickBot="1">
      <c r="A28" s="1776"/>
      <c r="B28" s="1775" t="s">
        <v>1547</v>
      </c>
      <c r="C28" s="92">
        <f>'[40]D. ITT_All_Grants'!C90</f>
        <v>0</v>
      </c>
      <c r="D28" s="150" t="s">
        <v>100</v>
      </c>
      <c r="E28" s="93">
        <f>'[40]D. ITT_All_Grants'!E90</f>
        <v>0</v>
      </c>
      <c r="F28" s="150" t="s">
        <v>1477</v>
      </c>
      <c r="G28" s="150" t="s">
        <v>120</v>
      </c>
      <c r="H28" s="693">
        <v>42795</v>
      </c>
      <c r="I28" s="693">
        <v>43008</v>
      </c>
      <c r="J28" s="601" t="e">
        <f t="shared" si="27"/>
        <v>#VALUE!</v>
      </c>
      <c r="K28" s="583"/>
      <c r="L28" s="142"/>
      <c r="M28" s="572"/>
      <c r="N28" s="572"/>
      <c r="O28" s="572"/>
      <c r="P28" s="572"/>
      <c r="Q28" s="572"/>
      <c r="R28" s="572"/>
      <c r="S28" s="573">
        <f t="shared" si="3"/>
        <v>0</v>
      </c>
      <c r="T28" s="574"/>
      <c r="U28" s="575"/>
      <c r="V28" s="1343"/>
      <c r="W28" s="1343"/>
      <c r="X28" s="576"/>
      <c r="Y28" s="576"/>
      <c r="Z28" s="1344">
        <f t="shared" si="4"/>
        <v>0</v>
      </c>
      <c r="AA28" s="2069"/>
      <c r="AB28" s="584"/>
      <c r="AC28" s="1370"/>
      <c r="AD28" s="1370"/>
      <c r="AE28" s="1370"/>
      <c r="AF28" s="1370"/>
      <c r="AG28" s="1370"/>
      <c r="AH28" s="584">
        <v>412</v>
      </c>
      <c r="AI28" s="2013"/>
      <c r="AJ28" s="2013"/>
      <c r="AK28" s="2013"/>
      <c r="AL28" s="2013"/>
      <c r="AM28" s="2013">
        <v>0</v>
      </c>
      <c r="AN28" s="785">
        <v>412</v>
      </c>
      <c r="AO28" s="2013"/>
      <c r="AP28" s="2013"/>
      <c r="AQ28" s="2013"/>
      <c r="AR28" s="2013"/>
      <c r="AS28" s="2013">
        <f t="shared" si="21"/>
        <v>0</v>
      </c>
      <c r="AT28" s="785">
        <v>412</v>
      </c>
      <c r="AU28" s="2013">
        <v>370</v>
      </c>
      <c r="AV28" s="2013">
        <v>110</v>
      </c>
      <c r="AW28" s="2013">
        <v>13</v>
      </c>
      <c r="AX28" s="2013">
        <v>33</v>
      </c>
      <c r="AY28" s="2013">
        <f t="shared" si="5"/>
        <v>526</v>
      </c>
      <c r="AZ28" s="785">
        <v>412</v>
      </c>
      <c r="BA28" s="2013">
        <v>521</v>
      </c>
      <c r="BB28" s="2013">
        <v>381</v>
      </c>
      <c r="BC28" s="2013">
        <v>48</v>
      </c>
      <c r="BD28" s="2013">
        <v>23</v>
      </c>
      <c r="BE28" s="469">
        <f t="shared" si="1"/>
        <v>973</v>
      </c>
      <c r="BF28" s="580">
        <f t="shared" si="22"/>
        <v>0</v>
      </c>
      <c r="BG28" s="581">
        <f t="shared" si="6"/>
        <v>891</v>
      </c>
      <c r="BH28" s="581">
        <f t="shared" si="7"/>
        <v>491</v>
      </c>
      <c r="BI28" s="581">
        <f t="shared" si="8"/>
        <v>61</v>
      </c>
      <c r="BJ28" s="581">
        <f t="shared" si="9"/>
        <v>56</v>
      </c>
      <c r="BK28" s="581">
        <f t="shared" si="10"/>
        <v>1499</v>
      </c>
      <c r="BL28" s="1781" t="e">
        <f t="shared" si="26"/>
        <v>#DIV/0!</v>
      </c>
      <c r="BM28" s="578"/>
    </row>
    <row r="29" spans="1:65" ht="15.75" thickBot="1">
      <c r="A29" s="1776"/>
      <c r="B29" s="1775" t="s">
        <v>1484</v>
      </c>
      <c r="C29" s="92">
        <f>'[40]D. ITT_All_Grants'!C91</f>
        <v>0</v>
      </c>
      <c r="D29" s="150" t="s">
        <v>100</v>
      </c>
      <c r="E29" s="93">
        <f>'[40]D. ITT_All_Grants'!E91</f>
        <v>0</v>
      </c>
      <c r="F29" s="150" t="s">
        <v>1477</v>
      </c>
      <c r="G29" s="150" t="s">
        <v>120</v>
      </c>
      <c r="H29" s="693">
        <v>42795</v>
      </c>
      <c r="I29" s="693">
        <v>43008</v>
      </c>
      <c r="J29" s="601" t="e">
        <f t="shared" si="27"/>
        <v>#VALUE!</v>
      </c>
      <c r="K29" s="583"/>
      <c r="L29" s="142"/>
      <c r="M29" s="572"/>
      <c r="N29" s="572"/>
      <c r="O29" s="572"/>
      <c r="P29" s="572"/>
      <c r="Q29" s="572"/>
      <c r="R29" s="572"/>
      <c r="S29" s="573">
        <f t="shared" si="3"/>
        <v>0</v>
      </c>
      <c r="T29" s="574"/>
      <c r="U29" s="575"/>
      <c r="V29" s="576"/>
      <c r="W29" s="576"/>
      <c r="X29" s="1343"/>
      <c r="Y29" s="1343"/>
      <c r="Z29" s="1344">
        <f t="shared" si="4"/>
        <v>0</v>
      </c>
      <c r="AA29" s="2069"/>
      <c r="AB29" s="584"/>
      <c r="AC29" s="1370"/>
      <c r="AD29" s="1370"/>
      <c r="AE29" s="1370"/>
      <c r="AF29" s="1370"/>
      <c r="AG29" s="1370"/>
      <c r="AH29" s="584">
        <v>1000</v>
      </c>
      <c r="AI29" s="2013"/>
      <c r="AJ29" s="2013"/>
      <c r="AK29" s="2013"/>
      <c r="AL29" s="2013"/>
      <c r="AM29" s="2013">
        <v>168</v>
      </c>
      <c r="AN29" s="785">
        <v>1000</v>
      </c>
      <c r="AO29" s="2013"/>
      <c r="AP29" s="2013"/>
      <c r="AQ29" s="2013"/>
      <c r="AR29" s="2013"/>
      <c r="AS29" s="2013">
        <f t="shared" si="21"/>
        <v>0</v>
      </c>
      <c r="AT29" s="785">
        <v>1000</v>
      </c>
      <c r="AU29" s="2013"/>
      <c r="AV29" s="2013">
        <v>43</v>
      </c>
      <c r="AW29" s="2013">
        <v>43</v>
      </c>
      <c r="AX29" s="2013"/>
      <c r="AY29" s="2013">
        <f t="shared" si="5"/>
        <v>86</v>
      </c>
      <c r="AZ29" s="785">
        <v>1000</v>
      </c>
      <c r="BA29" s="2013">
        <v>10</v>
      </c>
      <c r="BB29" s="2013"/>
      <c r="BC29" s="2013">
        <v>124</v>
      </c>
      <c r="BD29" s="2013"/>
      <c r="BE29" s="469">
        <f t="shared" si="1"/>
        <v>134</v>
      </c>
      <c r="BF29" s="580">
        <f t="shared" si="22"/>
        <v>0</v>
      </c>
      <c r="BG29" s="581">
        <f t="shared" si="6"/>
        <v>10</v>
      </c>
      <c r="BH29" s="581">
        <f t="shared" si="7"/>
        <v>43</v>
      </c>
      <c r="BI29" s="581">
        <f t="shared" si="8"/>
        <v>167</v>
      </c>
      <c r="BJ29" s="581">
        <f t="shared" si="9"/>
        <v>0</v>
      </c>
      <c r="BK29" s="581">
        <f t="shared" si="10"/>
        <v>388</v>
      </c>
      <c r="BL29" s="1781" t="e">
        <f t="shared" si="26"/>
        <v>#DIV/0!</v>
      </c>
      <c r="BM29" s="578"/>
    </row>
    <row r="30" spans="1:65" ht="15.75" thickBot="1">
      <c r="A30" s="1776"/>
      <c r="B30" s="1775" t="s">
        <v>1485</v>
      </c>
      <c r="C30" s="92">
        <f>'[40]D. ITT_All_Grants'!C92</f>
        <v>0</v>
      </c>
      <c r="D30" s="150" t="s">
        <v>100</v>
      </c>
      <c r="E30" s="93">
        <f>'[40]D. ITT_All_Grants'!E92</f>
        <v>0</v>
      </c>
      <c r="F30" s="150" t="s">
        <v>1477</v>
      </c>
      <c r="G30" s="150" t="s">
        <v>120</v>
      </c>
      <c r="H30" s="693">
        <v>42795</v>
      </c>
      <c r="I30" s="693">
        <v>43008</v>
      </c>
      <c r="J30" s="601" t="e">
        <f t="shared" si="27"/>
        <v>#VALUE!</v>
      </c>
      <c r="K30" s="583"/>
      <c r="L30" s="142"/>
      <c r="M30" s="572"/>
      <c r="N30" s="572"/>
      <c r="O30" s="572"/>
      <c r="P30" s="572"/>
      <c r="Q30" s="572"/>
      <c r="R30" s="572"/>
      <c r="S30" s="573">
        <f t="shared" si="3"/>
        <v>0</v>
      </c>
      <c r="T30" s="574"/>
      <c r="U30" s="575"/>
      <c r="V30" s="1343"/>
      <c r="W30" s="1343"/>
      <c r="X30" s="576"/>
      <c r="Y30" s="576"/>
      <c r="Z30" s="1344">
        <f t="shared" si="4"/>
        <v>0</v>
      </c>
      <c r="AA30" s="2069"/>
      <c r="AB30" s="584"/>
      <c r="AC30" s="1370"/>
      <c r="AD30" s="1370"/>
      <c r="AE30" s="1370"/>
      <c r="AF30" s="1370"/>
      <c r="AG30" s="1370"/>
      <c r="AH30" s="584">
        <v>2474</v>
      </c>
      <c r="AI30" s="2013"/>
      <c r="AJ30" s="2013"/>
      <c r="AK30" s="2013"/>
      <c r="AL30" s="2013"/>
      <c r="AM30" s="2013">
        <v>0</v>
      </c>
      <c r="AN30" s="785">
        <v>2474</v>
      </c>
      <c r="AO30" s="2013"/>
      <c r="AP30" s="2013"/>
      <c r="AQ30" s="2013"/>
      <c r="AR30" s="2013"/>
      <c r="AS30" s="2013">
        <f t="shared" si="21"/>
        <v>0</v>
      </c>
      <c r="AT30" s="785">
        <v>2474</v>
      </c>
      <c r="AU30" s="2013">
        <v>194</v>
      </c>
      <c r="AV30" s="2013">
        <v>103</v>
      </c>
      <c r="AW30" s="2013">
        <v>75</v>
      </c>
      <c r="AX30" s="2013">
        <v>89</v>
      </c>
      <c r="AY30" s="2013">
        <f t="shared" si="5"/>
        <v>461</v>
      </c>
      <c r="AZ30" s="785">
        <v>2474</v>
      </c>
      <c r="BA30" s="2013">
        <v>615</v>
      </c>
      <c r="BB30" s="2013">
        <v>562</v>
      </c>
      <c r="BC30" s="2013">
        <v>179</v>
      </c>
      <c r="BD30" s="2013">
        <v>243</v>
      </c>
      <c r="BE30" s="469">
        <f t="shared" si="1"/>
        <v>1599</v>
      </c>
      <c r="BF30" s="580">
        <f t="shared" si="22"/>
        <v>0</v>
      </c>
      <c r="BG30" s="581">
        <f t="shared" si="6"/>
        <v>809</v>
      </c>
      <c r="BH30" s="581">
        <f t="shared" si="7"/>
        <v>665</v>
      </c>
      <c r="BI30" s="581">
        <f t="shared" si="8"/>
        <v>254</v>
      </c>
      <c r="BJ30" s="581">
        <f t="shared" si="9"/>
        <v>332</v>
      </c>
      <c r="BK30" s="581">
        <f t="shared" si="10"/>
        <v>2060</v>
      </c>
      <c r="BL30" s="1781" t="e">
        <f t="shared" si="26"/>
        <v>#DIV/0!</v>
      </c>
      <c r="BM30" s="578"/>
    </row>
    <row r="31" spans="1:65" ht="15.75" thickBot="1">
      <c r="A31" s="1776"/>
      <c r="B31" s="1775" t="s">
        <v>1486</v>
      </c>
      <c r="C31" s="92">
        <f>'[40]D. ITT_All_Grants'!C93</f>
        <v>0</v>
      </c>
      <c r="D31" s="150" t="s">
        <v>100</v>
      </c>
      <c r="E31" s="93">
        <f>'[40]D. ITT_All_Grants'!E93</f>
        <v>0</v>
      </c>
      <c r="F31" s="150" t="s">
        <v>1477</v>
      </c>
      <c r="G31" s="150" t="s">
        <v>120</v>
      </c>
      <c r="H31" s="693">
        <v>42795</v>
      </c>
      <c r="I31" s="693">
        <v>43008</v>
      </c>
      <c r="J31" s="601" t="e">
        <f t="shared" si="27"/>
        <v>#VALUE!</v>
      </c>
      <c r="K31" s="583"/>
      <c r="L31" s="142"/>
      <c r="M31" s="572"/>
      <c r="N31" s="572"/>
      <c r="O31" s="572"/>
      <c r="P31" s="572"/>
      <c r="Q31" s="572"/>
      <c r="R31" s="572"/>
      <c r="S31" s="573">
        <f t="shared" si="3"/>
        <v>0</v>
      </c>
      <c r="T31" s="574"/>
      <c r="U31" s="575"/>
      <c r="V31" s="576"/>
      <c r="W31" s="576"/>
      <c r="X31" s="576"/>
      <c r="Y31" s="576"/>
      <c r="Z31" s="1344">
        <f t="shared" si="4"/>
        <v>0</v>
      </c>
      <c r="AA31" s="2069"/>
      <c r="AB31" s="584"/>
      <c r="AC31" s="1370"/>
      <c r="AD31" s="1370"/>
      <c r="AE31" s="1370"/>
      <c r="AF31" s="1370"/>
      <c r="AG31" s="1370"/>
      <c r="AH31" s="584"/>
      <c r="AI31" s="2013"/>
      <c r="AJ31" s="2013"/>
      <c r="AK31" s="2013"/>
      <c r="AL31" s="2013"/>
      <c r="AM31" s="2013">
        <v>0</v>
      </c>
      <c r="AN31" s="785"/>
      <c r="AO31" s="2013"/>
      <c r="AP31" s="2013"/>
      <c r="AQ31" s="2013"/>
      <c r="AR31" s="2013"/>
      <c r="AS31" s="2013">
        <f t="shared" si="21"/>
        <v>0</v>
      </c>
      <c r="AT31" s="785"/>
      <c r="AU31" s="2013">
        <v>540</v>
      </c>
      <c r="AV31" s="2013">
        <v>360</v>
      </c>
      <c r="AW31" s="2013">
        <v>44</v>
      </c>
      <c r="AX31" s="2013">
        <v>49</v>
      </c>
      <c r="AY31" s="2013">
        <f t="shared" si="5"/>
        <v>993</v>
      </c>
      <c r="AZ31" s="785"/>
      <c r="BA31" s="2013">
        <v>504</v>
      </c>
      <c r="BB31" s="2013">
        <v>232</v>
      </c>
      <c r="BC31" s="2013">
        <v>280</v>
      </c>
      <c r="BD31" s="2013">
        <v>108</v>
      </c>
      <c r="BE31" s="469">
        <f t="shared" si="1"/>
        <v>1124</v>
      </c>
      <c r="BF31" s="580">
        <f t="shared" si="22"/>
        <v>0</v>
      </c>
      <c r="BG31" s="581">
        <f t="shared" si="6"/>
        <v>1044</v>
      </c>
      <c r="BH31" s="581">
        <f t="shared" si="7"/>
        <v>592</v>
      </c>
      <c r="BI31" s="581">
        <f t="shared" si="8"/>
        <v>324</v>
      </c>
      <c r="BJ31" s="581">
        <f t="shared" si="9"/>
        <v>157</v>
      </c>
      <c r="BK31" s="581">
        <f t="shared" si="10"/>
        <v>2117</v>
      </c>
      <c r="BL31" s="1785" t="e">
        <f t="shared" si="26"/>
        <v>#DIV/0!</v>
      </c>
      <c r="BM31" s="578"/>
    </row>
    <row r="32" spans="1:65" ht="15.75" thickBot="1">
      <c r="A32" s="1776"/>
      <c r="B32" s="1775" t="s">
        <v>1487</v>
      </c>
      <c r="C32" s="92">
        <f>'[40]D. ITT_All_Grants'!C94</f>
        <v>0</v>
      </c>
      <c r="D32" s="150" t="s">
        <v>100</v>
      </c>
      <c r="E32" s="93">
        <f>'[40]D. ITT_All_Grants'!E94</f>
        <v>0</v>
      </c>
      <c r="F32" s="150" t="s">
        <v>1477</v>
      </c>
      <c r="G32" s="150" t="s">
        <v>120</v>
      </c>
      <c r="H32" s="693">
        <v>42795</v>
      </c>
      <c r="I32" s="693">
        <v>43008</v>
      </c>
      <c r="J32" s="601" t="e">
        <f t="shared" si="27"/>
        <v>#VALUE!</v>
      </c>
      <c r="K32" s="583"/>
      <c r="L32" s="142"/>
      <c r="M32" s="572"/>
      <c r="N32" s="572"/>
      <c r="O32" s="572"/>
      <c r="P32" s="572"/>
      <c r="Q32" s="572"/>
      <c r="R32" s="572"/>
      <c r="S32" s="573">
        <f t="shared" si="3"/>
        <v>0</v>
      </c>
      <c r="T32" s="574"/>
      <c r="U32" s="575"/>
      <c r="V32" s="576"/>
      <c r="W32" s="576"/>
      <c r="X32" s="576"/>
      <c r="Y32" s="576"/>
      <c r="Z32" s="1344">
        <f t="shared" si="4"/>
        <v>0</v>
      </c>
      <c r="AA32" s="2069"/>
      <c r="AB32" s="584"/>
      <c r="AC32" s="1370"/>
      <c r="AD32" s="1370"/>
      <c r="AE32" s="1370"/>
      <c r="AF32" s="1370"/>
      <c r="AG32" s="1370"/>
      <c r="AH32" s="584">
        <v>4</v>
      </c>
      <c r="AI32" s="2013"/>
      <c r="AJ32" s="2013"/>
      <c r="AK32" s="2013"/>
      <c r="AL32" s="2013"/>
      <c r="AM32" s="2013">
        <v>4</v>
      </c>
      <c r="AN32" s="785">
        <v>4</v>
      </c>
      <c r="AO32" s="2013"/>
      <c r="AP32" s="2013"/>
      <c r="AQ32" s="2013"/>
      <c r="AR32" s="2013"/>
      <c r="AS32" s="2013">
        <f t="shared" si="21"/>
        <v>0</v>
      </c>
      <c r="AT32" s="785">
        <v>4</v>
      </c>
      <c r="AU32" s="2013"/>
      <c r="AV32" s="2013"/>
      <c r="AW32" s="2013"/>
      <c r="AX32" s="2013"/>
      <c r="AY32" s="2013">
        <v>4</v>
      </c>
      <c r="AZ32" s="785">
        <v>4</v>
      </c>
      <c r="BA32" s="2013"/>
      <c r="BB32" s="2013"/>
      <c r="BC32" s="2013"/>
      <c r="BD32" s="2013"/>
      <c r="BE32" s="469">
        <v>4</v>
      </c>
      <c r="BF32" s="580">
        <f t="shared" si="22"/>
        <v>0</v>
      </c>
      <c r="BG32" s="581">
        <f t="shared" si="6"/>
        <v>0</v>
      </c>
      <c r="BH32" s="581">
        <f t="shared" si="7"/>
        <v>0</v>
      </c>
      <c r="BI32" s="581">
        <f t="shared" si="8"/>
        <v>0</v>
      </c>
      <c r="BJ32" s="581">
        <f t="shared" si="9"/>
        <v>0</v>
      </c>
      <c r="BK32" s="581">
        <f t="shared" si="10"/>
        <v>12</v>
      </c>
      <c r="BL32" s="1785" t="e">
        <f t="shared" si="26"/>
        <v>#DIV/0!</v>
      </c>
      <c r="BM32" s="578"/>
    </row>
    <row r="33" spans="1:65" ht="15.75" thickBot="1">
      <c r="A33" s="1776"/>
      <c r="B33" s="1774" t="s">
        <v>541</v>
      </c>
      <c r="C33" s="92">
        <f>'[40]D. ITT_All_Grants'!C94</f>
        <v>0</v>
      </c>
      <c r="D33" s="150" t="s">
        <v>100</v>
      </c>
      <c r="E33" s="93">
        <f>'[40]D. ITT_All_Grants'!E94</f>
        <v>0</v>
      </c>
      <c r="F33" s="150" t="s">
        <v>1488</v>
      </c>
      <c r="G33" s="150" t="s">
        <v>120</v>
      </c>
      <c r="H33" s="693">
        <v>42795</v>
      </c>
      <c r="I33" s="693">
        <v>43008</v>
      </c>
      <c r="J33" s="601" t="e">
        <f t="shared" si="27"/>
        <v>#VALUE!</v>
      </c>
      <c r="K33" s="583"/>
      <c r="L33" s="547"/>
      <c r="M33" s="572"/>
      <c r="N33" s="572"/>
      <c r="O33" s="572"/>
      <c r="P33" s="572"/>
      <c r="Q33" s="572"/>
      <c r="R33" s="572"/>
      <c r="S33" s="573">
        <f t="shared" si="3"/>
        <v>0</v>
      </c>
      <c r="T33" s="574"/>
      <c r="U33" s="1342"/>
      <c r="V33" s="1343"/>
      <c r="W33" s="576"/>
      <c r="X33" s="576"/>
      <c r="Y33" s="576"/>
      <c r="Z33" s="1344">
        <f t="shared" si="4"/>
        <v>0</v>
      </c>
      <c r="AA33" s="2069"/>
      <c r="AB33" s="584"/>
      <c r="AC33" s="1370"/>
      <c r="AD33" s="1370"/>
      <c r="AE33" s="1370"/>
      <c r="AF33" s="1370"/>
      <c r="AG33" s="1370"/>
      <c r="AH33" s="579">
        <v>1</v>
      </c>
      <c r="AI33" s="2013"/>
      <c r="AJ33" s="2013"/>
      <c r="AK33" s="2013"/>
      <c r="AL33" s="2013"/>
      <c r="AM33" s="2013">
        <v>0</v>
      </c>
      <c r="AN33" s="775">
        <v>1</v>
      </c>
      <c r="AO33" s="2013"/>
      <c r="AP33" s="2013"/>
      <c r="AQ33" s="2013"/>
      <c r="AR33" s="2013"/>
      <c r="AS33" s="2013">
        <v>1</v>
      </c>
      <c r="AT33" s="775">
        <v>1</v>
      </c>
      <c r="AU33" s="2013"/>
      <c r="AV33" s="2013"/>
      <c r="AW33" s="2013"/>
      <c r="AX33" s="2013"/>
      <c r="AY33" s="2013">
        <v>1</v>
      </c>
      <c r="AZ33" s="775">
        <v>1</v>
      </c>
      <c r="BA33" s="2013"/>
      <c r="BB33" s="2013"/>
      <c r="BC33" s="2013"/>
      <c r="BD33" s="2013"/>
      <c r="BE33" s="469">
        <v>1</v>
      </c>
      <c r="BF33" s="580">
        <f t="shared" si="22"/>
        <v>0</v>
      </c>
      <c r="BG33" s="581">
        <f t="shared" si="6"/>
        <v>0</v>
      </c>
      <c r="BH33" s="581">
        <f t="shared" si="7"/>
        <v>0</v>
      </c>
      <c r="BI33" s="581">
        <f t="shared" si="8"/>
        <v>0</v>
      </c>
      <c r="BJ33" s="581">
        <f t="shared" si="9"/>
        <v>0</v>
      </c>
      <c r="BK33" s="581">
        <f t="shared" si="10"/>
        <v>3</v>
      </c>
      <c r="BL33" s="1781" t="e">
        <f t="shared" si="26"/>
        <v>#DIV/0!</v>
      </c>
      <c r="BM33" s="578"/>
    </row>
    <row r="34" spans="1:65" ht="15.75" thickBot="1">
      <c r="A34" s="1776"/>
      <c r="B34" s="714" t="s">
        <v>1489</v>
      </c>
      <c r="C34" s="92">
        <f>'[40]D. ITT_All_Grants'!C95</f>
        <v>0</v>
      </c>
      <c r="D34" s="150" t="s">
        <v>100</v>
      </c>
      <c r="E34" s="93">
        <f>'[40]D. ITT_All_Grants'!E95</f>
        <v>0</v>
      </c>
      <c r="F34" s="150" t="s">
        <v>1477</v>
      </c>
      <c r="G34" s="150" t="s">
        <v>120</v>
      </c>
      <c r="H34" s="693">
        <v>42795</v>
      </c>
      <c r="I34" s="693">
        <v>43008</v>
      </c>
      <c r="J34" s="601" t="e">
        <f t="shared" si="27"/>
        <v>#VALUE!</v>
      </c>
      <c r="K34" s="583"/>
      <c r="L34" s="547"/>
      <c r="M34" s="572"/>
      <c r="N34" s="572"/>
      <c r="O34" s="572"/>
      <c r="P34" s="572"/>
      <c r="Q34" s="572"/>
      <c r="R34" s="572"/>
      <c r="S34" s="573">
        <f t="shared" si="3"/>
        <v>0</v>
      </c>
      <c r="T34" s="574"/>
      <c r="U34" s="575"/>
      <c r="V34" s="576"/>
      <c r="W34" s="576"/>
      <c r="X34" s="576"/>
      <c r="Y34" s="576"/>
      <c r="Z34" s="1344">
        <f t="shared" si="4"/>
        <v>0</v>
      </c>
      <c r="AA34" s="2069"/>
      <c r="AB34" s="579"/>
      <c r="AC34" s="1370"/>
      <c r="AD34" s="1370"/>
      <c r="AE34" s="1370"/>
      <c r="AF34" s="1370"/>
      <c r="AG34" s="1370"/>
      <c r="AH34" s="579">
        <v>15</v>
      </c>
      <c r="AI34" s="2013"/>
      <c r="AJ34" s="2013"/>
      <c r="AK34" s="2013"/>
      <c r="AL34" s="2013"/>
      <c r="AM34" s="2013">
        <v>0</v>
      </c>
      <c r="AN34" s="775">
        <v>15</v>
      </c>
      <c r="AO34" s="2013">
        <v>7</v>
      </c>
      <c r="AP34" s="2013">
        <v>5</v>
      </c>
      <c r="AQ34" s="2013"/>
      <c r="AR34" s="2013"/>
      <c r="AS34" s="2013">
        <f t="shared" si="21"/>
        <v>12</v>
      </c>
      <c r="AT34" s="775">
        <v>15</v>
      </c>
      <c r="AU34" s="2013"/>
      <c r="AV34" s="2013"/>
      <c r="AW34" s="2013"/>
      <c r="AX34" s="2013"/>
      <c r="AY34" s="2013">
        <v>15</v>
      </c>
      <c r="AZ34" s="775">
        <v>15</v>
      </c>
      <c r="BA34" s="2013"/>
      <c r="BB34" s="2013"/>
      <c r="BC34" s="2013"/>
      <c r="BD34" s="2013"/>
      <c r="BE34" s="469">
        <v>15</v>
      </c>
      <c r="BF34" s="580">
        <f t="shared" si="22"/>
        <v>0</v>
      </c>
      <c r="BG34" s="581">
        <f t="shared" si="6"/>
        <v>7</v>
      </c>
      <c r="BH34" s="581">
        <f t="shared" si="7"/>
        <v>5</v>
      </c>
      <c r="BI34" s="581">
        <f t="shared" si="8"/>
        <v>0</v>
      </c>
      <c r="BJ34" s="581">
        <f t="shared" si="9"/>
        <v>0</v>
      </c>
      <c r="BK34" s="581">
        <f t="shared" si="10"/>
        <v>42</v>
      </c>
      <c r="BL34" s="1785" t="e">
        <f t="shared" si="26"/>
        <v>#DIV/0!</v>
      </c>
      <c r="BM34" s="578"/>
    </row>
    <row r="35" spans="1:65" ht="34.5" thickBot="1">
      <c r="A35" s="1776" t="s">
        <v>892</v>
      </c>
      <c r="B35" s="714" t="s">
        <v>1490</v>
      </c>
      <c r="C35" s="92">
        <f>'[40]D. ITT_All_Grants'!C96</f>
        <v>0</v>
      </c>
      <c r="D35" s="150" t="s">
        <v>100</v>
      </c>
      <c r="E35" s="93">
        <f>'[40]D. ITT_All_Grants'!E96</f>
        <v>0</v>
      </c>
      <c r="F35" s="150" t="s">
        <v>1477</v>
      </c>
      <c r="G35" s="150" t="s">
        <v>120</v>
      </c>
      <c r="H35" s="693">
        <v>42795</v>
      </c>
      <c r="I35" s="693">
        <v>43008</v>
      </c>
      <c r="J35" s="601" t="e">
        <f t="shared" si="27"/>
        <v>#VALUE!</v>
      </c>
      <c r="K35" s="583"/>
      <c r="L35" s="547"/>
      <c r="M35" s="572"/>
      <c r="N35" s="572"/>
      <c r="O35" s="572"/>
      <c r="P35" s="572"/>
      <c r="Q35" s="572"/>
      <c r="R35" s="572"/>
      <c r="S35" s="573">
        <f t="shared" si="3"/>
        <v>0</v>
      </c>
      <c r="T35" s="574"/>
      <c r="U35" s="575"/>
      <c r="V35" s="576"/>
      <c r="W35" s="576"/>
      <c r="X35" s="576"/>
      <c r="Y35" s="576"/>
      <c r="Z35" s="1344">
        <f t="shared" si="4"/>
        <v>0</v>
      </c>
      <c r="AA35" s="2069"/>
      <c r="AB35" s="579"/>
      <c r="AC35" s="1370"/>
      <c r="AD35" s="1370"/>
      <c r="AE35" s="1370"/>
      <c r="AF35" s="1370"/>
      <c r="AG35" s="1370"/>
      <c r="AH35" s="579">
        <v>3</v>
      </c>
      <c r="AI35" s="2013"/>
      <c r="AJ35" s="2013"/>
      <c r="AK35" s="2013"/>
      <c r="AL35" s="2013"/>
      <c r="AM35" s="2013">
        <v>0</v>
      </c>
      <c r="AN35" s="775">
        <v>3</v>
      </c>
      <c r="AO35" s="2013">
        <v>4</v>
      </c>
      <c r="AP35" s="2013">
        <v>16</v>
      </c>
      <c r="AQ35" s="2013"/>
      <c r="AR35" s="2013"/>
      <c r="AS35" s="2013">
        <f t="shared" si="21"/>
        <v>20</v>
      </c>
      <c r="AT35" s="775"/>
      <c r="AU35" s="2013"/>
      <c r="AV35" s="2013"/>
      <c r="AW35" s="2013"/>
      <c r="AX35" s="2013"/>
      <c r="AY35" s="2013">
        <f>AV35+AU35</f>
        <v>0</v>
      </c>
      <c r="AZ35" s="775">
        <v>3</v>
      </c>
      <c r="BA35" s="2013"/>
      <c r="BB35" s="2013"/>
      <c r="BC35" s="2013"/>
      <c r="BD35" s="2013"/>
      <c r="BE35" s="469"/>
      <c r="BF35" s="580">
        <f t="shared" si="22"/>
        <v>0</v>
      </c>
      <c r="BG35" s="581">
        <f t="shared" si="6"/>
        <v>4</v>
      </c>
      <c r="BH35" s="581">
        <f t="shared" si="7"/>
        <v>16</v>
      </c>
      <c r="BI35" s="581">
        <f t="shared" si="8"/>
        <v>0</v>
      </c>
      <c r="BJ35" s="581">
        <f t="shared" si="9"/>
        <v>0</v>
      </c>
      <c r="BK35" s="581">
        <f t="shared" si="10"/>
        <v>20</v>
      </c>
      <c r="BL35" s="1785" t="e">
        <f t="shared" si="26"/>
        <v>#DIV/0!</v>
      </c>
      <c r="BM35" s="578"/>
    </row>
    <row r="36" spans="1:65" ht="39.75" thickBot="1">
      <c r="A36" s="1776"/>
      <c r="B36" s="715" t="s">
        <v>1491</v>
      </c>
      <c r="C36" s="92">
        <f>'[40]D. ITT_All_Grants'!C97</f>
        <v>0</v>
      </c>
      <c r="D36" s="150" t="s">
        <v>100</v>
      </c>
      <c r="E36" s="93">
        <f>'[40]D. ITT_All_Grants'!E97</f>
        <v>0</v>
      </c>
      <c r="F36" s="150" t="s">
        <v>1477</v>
      </c>
      <c r="G36" s="150" t="s">
        <v>120</v>
      </c>
      <c r="H36" s="693">
        <v>42795</v>
      </c>
      <c r="I36" s="693">
        <v>43008</v>
      </c>
      <c r="J36" s="601" t="e">
        <f t="shared" si="27"/>
        <v>#VALUE!</v>
      </c>
      <c r="K36" s="583"/>
      <c r="L36" s="547"/>
      <c r="M36" s="572"/>
      <c r="N36" s="572"/>
      <c r="O36" s="572"/>
      <c r="P36" s="572"/>
      <c r="Q36" s="572"/>
      <c r="R36" s="572"/>
      <c r="S36" s="573">
        <f t="shared" si="3"/>
        <v>0</v>
      </c>
      <c r="T36" s="574"/>
      <c r="U36" s="575"/>
      <c r="V36" s="576"/>
      <c r="W36" s="576"/>
      <c r="X36" s="576"/>
      <c r="Y36" s="576"/>
      <c r="Z36" s="1344">
        <f t="shared" si="4"/>
        <v>0</v>
      </c>
      <c r="AA36" s="2069"/>
      <c r="AB36" s="579"/>
      <c r="AC36" s="1370"/>
      <c r="AD36" s="1370"/>
      <c r="AE36" s="1370"/>
      <c r="AF36" s="1370"/>
      <c r="AG36" s="1370"/>
      <c r="AH36" s="579">
        <v>15</v>
      </c>
      <c r="AI36" s="2013"/>
      <c r="AJ36" s="2013"/>
      <c r="AK36" s="2013"/>
      <c r="AL36" s="2013"/>
      <c r="AM36" s="2013">
        <v>0</v>
      </c>
      <c r="AN36" s="775">
        <v>15</v>
      </c>
      <c r="AO36" s="2013"/>
      <c r="AP36" s="2013"/>
      <c r="AQ36" s="2013"/>
      <c r="AR36" s="2013"/>
      <c r="AS36" s="2013">
        <v>15</v>
      </c>
      <c r="AT36" s="775">
        <v>15</v>
      </c>
      <c r="AU36" s="2013"/>
      <c r="AV36" s="2013"/>
      <c r="AW36" s="2013"/>
      <c r="AX36" s="2013"/>
      <c r="AY36" s="2013">
        <v>15</v>
      </c>
      <c r="AZ36" s="775">
        <v>15</v>
      </c>
      <c r="BA36" s="2013"/>
      <c r="BB36" s="2013"/>
      <c r="BC36" s="2013"/>
      <c r="BD36" s="2013"/>
      <c r="BE36" s="469">
        <v>15</v>
      </c>
      <c r="BF36" s="580">
        <f t="shared" si="22"/>
        <v>0</v>
      </c>
      <c r="BG36" s="581">
        <f t="shared" si="6"/>
        <v>0</v>
      </c>
      <c r="BH36" s="581">
        <f t="shared" si="7"/>
        <v>0</v>
      </c>
      <c r="BI36" s="581">
        <f t="shared" si="8"/>
        <v>0</v>
      </c>
      <c r="BJ36" s="581">
        <f t="shared" si="9"/>
        <v>0</v>
      </c>
      <c r="BK36" s="581">
        <f t="shared" si="10"/>
        <v>45</v>
      </c>
      <c r="BL36" s="1785" t="e">
        <f t="shared" si="26"/>
        <v>#DIV/0!</v>
      </c>
      <c r="BM36" s="578"/>
    </row>
    <row r="37" spans="1:65" ht="15.75" thickBot="1">
      <c r="A37" s="1776"/>
      <c r="B37" s="715" t="s">
        <v>1492</v>
      </c>
      <c r="C37" s="92">
        <f>'[40]D. ITT_All_Grants'!C98</f>
        <v>0</v>
      </c>
      <c r="D37" s="150" t="s">
        <v>100</v>
      </c>
      <c r="E37" s="93">
        <f>'[40]D. ITT_All_Grants'!E98</f>
        <v>0</v>
      </c>
      <c r="F37" s="150" t="s">
        <v>1477</v>
      </c>
      <c r="G37" s="150" t="s">
        <v>120</v>
      </c>
      <c r="H37" s="693">
        <v>42795</v>
      </c>
      <c r="I37" s="693">
        <v>43008</v>
      </c>
      <c r="J37" s="601" t="e">
        <f t="shared" si="27"/>
        <v>#VALUE!</v>
      </c>
      <c r="K37" s="583"/>
      <c r="L37" s="547"/>
      <c r="M37" s="572"/>
      <c r="N37" s="572"/>
      <c r="O37" s="572"/>
      <c r="P37" s="572"/>
      <c r="Q37" s="572"/>
      <c r="R37" s="572"/>
      <c r="S37" s="573">
        <f t="shared" si="3"/>
        <v>0</v>
      </c>
      <c r="T37" s="574"/>
      <c r="U37" s="575"/>
      <c r="V37" s="576"/>
      <c r="W37" s="576"/>
      <c r="X37" s="576"/>
      <c r="Y37" s="576"/>
      <c r="Z37" s="1344">
        <f t="shared" si="4"/>
        <v>0</v>
      </c>
      <c r="AA37" s="2069"/>
      <c r="AB37" s="579"/>
      <c r="AC37" s="1370"/>
      <c r="AD37" s="1370"/>
      <c r="AE37" s="1370"/>
      <c r="AF37" s="1370"/>
      <c r="AG37" s="1370"/>
      <c r="AH37" s="579">
        <v>4</v>
      </c>
      <c r="AI37" s="2013"/>
      <c r="AJ37" s="2013"/>
      <c r="AK37" s="2013"/>
      <c r="AL37" s="2013"/>
      <c r="AM37" s="2013">
        <v>0</v>
      </c>
      <c r="AN37" s="775">
        <v>4</v>
      </c>
      <c r="AO37" s="2013"/>
      <c r="AP37" s="2013"/>
      <c r="AQ37" s="2013"/>
      <c r="AR37" s="2013"/>
      <c r="AS37" s="2013">
        <v>4</v>
      </c>
      <c r="AT37" s="775">
        <v>4</v>
      </c>
      <c r="AU37" s="2013">
        <v>4</v>
      </c>
      <c r="AV37" s="2013"/>
      <c r="AW37" s="2013"/>
      <c r="AX37" s="2013"/>
      <c r="AY37" s="2013">
        <f t="shared" si="5"/>
        <v>4</v>
      </c>
      <c r="AZ37" s="775">
        <v>4</v>
      </c>
      <c r="BA37" s="2013"/>
      <c r="BB37" s="2013"/>
      <c r="BC37" s="2013"/>
      <c r="BD37" s="2013"/>
      <c r="BE37" s="469">
        <v>4</v>
      </c>
      <c r="BF37" s="580">
        <f t="shared" si="22"/>
        <v>0</v>
      </c>
      <c r="BG37" s="581">
        <f t="shared" si="6"/>
        <v>4</v>
      </c>
      <c r="BH37" s="581">
        <f t="shared" si="7"/>
        <v>0</v>
      </c>
      <c r="BI37" s="581">
        <f t="shared" si="8"/>
        <v>0</v>
      </c>
      <c r="BJ37" s="581">
        <f t="shared" si="9"/>
        <v>0</v>
      </c>
      <c r="BK37" s="581">
        <f t="shared" si="10"/>
        <v>12</v>
      </c>
      <c r="BL37" s="1785" t="e">
        <f t="shared" si="26"/>
        <v>#DIV/0!</v>
      </c>
      <c r="BM37" s="578"/>
    </row>
    <row r="38" spans="1:65" ht="27" thickBot="1">
      <c r="A38" s="1776"/>
      <c r="B38" s="715" t="s">
        <v>1493</v>
      </c>
      <c r="C38" s="92">
        <f>'[40]D. ITT_All_Grants'!C99</f>
        <v>0</v>
      </c>
      <c r="D38" s="150" t="s">
        <v>100</v>
      </c>
      <c r="E38" s="93">
        <f>'[40]D. ITT_All_Grants'!E99</f>
        <v>0</v>
      </c>
      <c r="F38" s="150" t="s">
        <v>1477</v>
      </c>
      <c r="G38" s="150" t="s">
        <v>120</v>
      </c>
      <c r="H38" s="693">
        <v>42795</v>
      </c>
      <c r="I38" s="693">
        <v>43008</v>
      </c>
      <c r="J38" s="601" t="e">
        <f t="shared" si="27"/>
        <v>#VALUE!</v>
      </c>
      <c r="K38" s="583"/>
      <c r="L38" s="547"/>
      <c r="M38" s="572"/>
      <c r="N38" s="572"/>
      <c r="O38" s="572"/>
      <c r="P38" s="572"/>
      <c r="Q38" s="572"/>
      <c r="R38" s="572"/>
      <c r="S38" s="573">
        <f t="shared" si="3"/>
        <v>0</v>
      </c>
      <c r="T38" s="574"/>
      <c r="U38" s="575"/>
      <c r="V38" s="576"/>
      <c r="W38" s="576"/>
      <c r="X38" s="576"/>
      <c r="Y38" s="576"/>
      <c r="Z38" s="1344">
        <f t="shared" si="4"/>
        <v>0</v>
      </c>
      <c r="AA38" s="2069"/>
      <c r="AB38" s="579"/>
      <c r="AC38" s="1370"/>
      <c r="AD38" s="1370"/>
      <c r="AE38" s="1370"/>
      <c r="AF38" s="1370"/>
      <c r="AG38" s="1370"/>
      <c r="AH38" s="579">
        <v>15</v>
      </c>
      <c r="AI38" s="2013"/>
      <c r="AJ38" s="2013"/>
      <c r="AK38" s="2013" t="s">
        <v>116</v>
      </c>
      <c r="AL38" s="2013"/>
      <c r="AM38" s="2013">
        <v>0</v>
      </c>
      <c r="AN38" s="775">
        <v>15</v>
      </c>
      <c r="AO38" s="2013"/>
      <c r="AP38" s="2013"/>
      <c r="AQ38" s="2013"/>
      <c r="AR38" s="2013"/>
      <c r="AS38" s="2013">
        <v>15</v>
      </c>
      <c r="AT38" s="775">
        <v>15</v>
      </c>
      <c r="AU38" s="2013">
        <v>15</v>
      </c>
      <c r="AV38" s="2013"/>
      <c r="AW38" s="2013"/>
      <c r="AX38" s="2013"/>
      <c r="AY38" s="2013">
        <f t="shared" si="5"/>
        <v>15</v>
      </c>
      <c r="AZ38" s="775">
        <v>15</v>
      </c>
      <c r="BA38" s="2013"/>
      <c r="BB38" s="2013"/>
      <c r="BC38" s="2013"/>
      <c r="BD38" s="2013"/>
      <c r="BE38" s="469">
        <v>15</v>
      </c>
      <c r="BF38" s="580">
        <f t="shared" si="22"/>
        <v>0</v>
      </c>
      <c r="BG38" s="581">
        <f t="shared" si="6"/>
        <v>15</v>
      </c>
      <c r="BH38" s="581">
        <f t="shared" si="7"/>
        <v>0</v>
      </c>
      <c r="BI38" s="581" t="e">
        <f>AE38+AK38+AQ38+AW38+BC38</f>
        <v>#VALUE!</v>
      </c>
      <c r="BJ38" s="581">
        <f t="shared" si="9"/>
        <v>0</v>
      </c>
      <c r="BK38" s="581">
        <f t="shared" si="10"/>
        <v>45</v>
      </c>
      <c r="BL38" s="1781" t="e">
        <f t="shared" si="26"/>
        <v>#DIV/0!</v>
      </c>
      <c r="BM38" s="578"/>
    </row>
    <row r="39" spans="1:65" ht="27" thickBot="1">
      <c r="A39" s="1776"/>
      <c r="B39" s="1324" t="s">
        <v>1494</v>
      </c>
      <c r="C39" s="92">
        <f>'[40]D. ITT_All_Grants'!C100</f>
        <v>0</v>
      </c>
      <c r="D39" s="150" t="s">
        <v>100</v>
      </c>
      <c r="E39" s="93">
        <f>'[40]D. ITT_All_Grants'!E100</f>
        <v>0</v>
      </c>
      <c r="F39" s="150" t="s">
        <v>1477</v>
      </c>
      <c r="G39" s="150" t="s">
        <v>120</v>
      </c>
      <c r="H39" s="693">
        <v>42795</v>
      </c>
      <c r="I39" s="693">
        <v>43008</v>
      </c>
      <c r="J39" s="601" t="e">
        <f t="shared" si="27"/>
        <v>#VALUE!</v>
      </c>
      <c r="K39" s="583"/>
      <c r="L39" s="547"/>
      <c r="M39" s="572"/>
      <c r="N39" s="572"/>
      <c r="O39" s="572"/>
      <c r="P39" s="572"/>
      <c r="Q39" s="572"/>
      <c r="R39" s="572"/>
      <c r="S39" s="573">
        <f t="shared" si="3"/>
        <v>0</v>
      </c>
      <c r="T39" s="574"/>
      <c r="U39" s="575"/>
      <c r="V39" s="576"/>
      <c r="W39" s="576"/>
      <c r="X39" s="576"/>
      <c r="Y39" s="576"/>
      <c r="Z39" s="1344">
        <f t="shared" si="4"/>
        <v>0</v>
      </c>
      <c r="AA39" s="2069"/>
      <c r="AB39" s="579"/>
      <c r="AC39" s="1370"/>
      <c r="AD39" s="1370"/>
      <c r="AE39" s="1370"/>
      <c r="AF39" s="1370"/>
      <c r="AG39" s="1370"/>
      <c r="AH39" s="579">
        <v>125</v>
      </c>
      <c r="AI39" s="2013">
        <v>169</v>
      </c>
      <c r="AJ39" s="2013"/>
      <c r="AK39" s="2013"/>
      <c r="AL39" s="2013"/>
      <c r="AM39" s="2013">
        <v>169</v>
      </c>
      <c r="AN39" s="775">
        <v>125</v>
      </c>
      <c r="AO39" s="2013">
        <v>32</v>
      </c>
      <c r="AP39" s="2013"/>
      <c r="AQ39" s="2013"/>
      <c r="AR39" s="2013"/>
      <c r="AS39" s="2013">
        <f t="shared" si="21"/>
        <v>32</v>
      </c>
      <c r="AT39" s="775">
        <v>12</v>
      </c>
      <c r="AU39" s="2013">
        <v>6</v>
      </c>
      <c r="AV39" s="2013">
        <v>6</v>
      </c>
      <c r="AW39" s="2013"/>
      <c r="AX39" s="2013"/>
      <c r="AY39" s="2013">
        <f t="shared" si="5"/>
        <v>12</v>
      </c>
      <c r="AZ39" s="775">
        <v>12</v>
      </c>
      <c r="BA39" s="2013"/>
      <c r="BB39" s="2013"/>
      <c r="BC39" s="2013"/>
      <c r="BD39" s="2013"/>
      <c r="BE39" s="469">
        <f t="shared" si="1"/>
        <v>0</v>
      </c>
      <c r="BF39" s="580">
        <f t="shared" si="22"/>
        <v>0</v>
      </c>
      <c r="BG39" s="581">
        <f t="shared" si="6"/>
        <v>207</v>
      </c>
      <c r="BH39" s="581">
        <f t="shared" si="7"/>
        <v>6</v>
      </c>
      <c r="BI39" s="581">
        <f t="shared" si="8"/>
        <v>0</v>
      </c>
      <c r="BJ39" s="581">
        <f t="shared" si="9"/>
        <v>0</v>
      </c>
      <c r="BK39" s="581">
        <f t="shared" si="10"/>
        <v>213</v>
      </c>
      <c r="BL39" s="1780" t="e">
        <f t="shared" si="26"/>
        <v>#DIV/0!</v>
      </c>
      <c r="BM39" s="578"/>
    </row>
    <row r="40" spans="1:65" ht="15.75" thickBot="1">
      <c r="A40" s="1776"/>
      <c r="B40" s="715" t="s">
        <v>1495</v>
      </c>
      <c r="C40" s="92">
        <f>'[40]D. ITT_All_Grants'!C101</f>
        <v>0</v>
      </c>
      <c r="D40" s="150" t="s">
        <v>100</v>
      </c>
      <c r="E40" s="93">
        <f>'[40]D. ITT_All_Grants'!E101</f>
        <v>0</v>
      </c>
      <c r="F40" s="150" t="s">
        <v>1477</v>
      </c>
      <c r="G40" s="150" t="s">
        <v>120</v>
      </c>
      <c r="H40" s="693">
        <v>42795</v>
      </c>
      <c r="I40" s="693">
        <v>43008</v>
      </c>
      <c r="J40" s="601" t="e">
        <f t="shared" si="27"/>
        <v>#VALUE!</v>
      </c>
      <c r="K40" s="583"/>
      <c r="L40" s="547"/>
      <c r="M40" s="572"/>
      <c r="N40" s="572"/>
      <c r="O40" s="572"/>
      <c r="P40" s="572"/>
      <c r="Q40" s="572"/>
      <c r="R40" s="572"/>
      <c r="S40" s="573">
        <f t="shared" si="3"/>
        <v>0</v>
      </c>
      <c r="T40" s="574"/>
      <c r="U40" s="575"/>
      <c r="V40" s="576"/>
      <c r="W40" s="576"/>
      <c r="X40" s="576"/>
      <c r="Y40" s="576"/>
      <c r="Z40" s="1344">
        <f t="shared" si="4"/>
        <v>0</v>
      </c>
      <c r="AA40" s="2069"/>
      <c r="AB40" s="579"/>
      <c r="AC40" s="1370"/>
      <c r="AD40" s="1370"/>
      <c r="AE40" s="1370"/>
      <c r="AF40" s="1370"/>
      <c r="AG40" s="1370"/>
      <c r="AY40" s="2056"/>
      <c r="BF40" s="580">
        <f t="shared" si="22"/>
        <v>0</v>
      </c>
      <c r="BG40" s="581">
        <f t="shared" si="6"/>
        <v>0</v>
      </c>
      <c r="BH40" s="581">
        <f t="shared" si="7"/>
        <v>0</v>
      </c>
      <c r="BI40" s="581">
        <f t="shared" si="8"/>
        <v>0</v>
      </c>
      <c r="BJ40" s="581">
        <f t="shared" si="9"/>
        <v>0</v>
      </c>
      <c r="BK40" s="581">
        <f t="shared" si="10"/>
        <v>0</v>
      </c>
      <c r="BL40" s="1780" t="e">
        <f t="shared" si="26"/>
        <v>#DIV/0!</v>
      </c>
      <c r="BM40" s="578"/>
    </row>
    <row r="41" spans="1:65">
      <c r="D41" s="570"/>
      <c r="AY41" s="2056"/>
      <c r="BF41" s="602"/>
      <c r="BG41" s="603"/>
      <c r="BH41" s="604"/>
      <c r="BI41" s="604"/>
      <c r="BJ41" s="604"/>
      <c r="BK41" s="603"/>
    </row>
    <row r="42" spans="1:65">
      <c r="BF42" s="602"/>
      <c r="BG42" s="603"/>
      <c r="BH42" s="604"/>
      <c r="BI42" s="604"/>
      <c r="BJ42" s="604"/>
      <c r="BK42" s="603"/>
    </row>
    <row r="43" spans="1:65">
      <c r="BF43" s="602"/>
      <c r="BG43" s="603"/>
      <c r="BH43" s="604"/>
      <c r="BI43" s="604"/>
      <c r="BJ43" s="604"/>
      <c r="BK43" s="603"/>
    </row>
    <row r="44" spans="1:65">
      <c r="BF44" s="602"/>
      <c r="BG44" s="603"/>
      <c r="BH44" s="604"/>
      <c r="BI44" s="604"/>
      <c r="BJ44" s="604"/>
      <c r="BK44" s="603"/>
    </row>
    <row r="45" spans="1:65">
      <c r="BF45" s="602"/>
      <c r="BG45" s="603"/>
      <c r="BH45" s="604"/>
      <c r="BI45" s="604"/>
      <c r="BJ45" s="604"/>
      <c r="BK45" s="603"/>
    </row>
    <row r="46" spans="1:65">
      <c r="BF46" s="602"/>
      <c r="BG46" s="603"/>
      <c r="BH46" s="604"/>
      <c r="BI46" s="604"/>
      <c r="BJ46" s="604"/>
      <c r="BK46" s="603"/>
    </row>
    <row r="47" spans="1:65">
      <c r="BF47" s="602"/>
      <c r="BG47" s="603"/>
      <c r="BH47" s="604"/>
      <c r="BI47" s="604"/>
      <c r="BJ47" s="604"/>
      <c r="BK47" s="603"/>
    </row>
  </sheetData>
  <mergeCells count="21">
    <mergeCell ref="C7:G7"/>
    <mergeCell ref="B1:G3"/>
    <mergeCell ref="AB1:BE3"/>
    <mergeCell ref="C4:G4"/>
    <mergeCell ref="C5:G5"/>
    <mergeCell ref="C6:G6"/>
    <mergeCell ref="C8:G8"/>
    <mergeCell ref="C10:D10"/>
    <mergeCell ref="AB10:BK10"/>
    <mergeCell ref="AB11:AM11"/>
    <mergeCell ref="AN11:BE11"/>
    <mergeCell ref="AT12:AY12"/>
    <mergeCell ref="AZ12:BE12"/>
    <mergeCell ref="BF12:BK12"/>
    <mergeCell ref="M12:S12"/>
    <mergeCell ref="U12:Z12"/>
    <mergeCell ref="A18:A24"/>
    <mergeCell ref="AB12:AG12"/>
    <mergeCell ref="AH12:AM12"/>
    <mergeCell ref="AN12:AS12"/>
    <mergeCell ref="A14:A17"/>
  </mergeCells>
  <conditionalFormatting sqref="T12:T13 M12:R12 F34:F40 F20:F32 F14:F15 F17:F18 H9:T11 I1:T8">
    <cfRule type="cellIs" dxfId="649" priority="8" operator="equal">
      <formula>"x"</formula>
    </cfRule>
  </conditionalFormatting>
  <conditionalFormatting sqref="F9:G12">
    <cfRule type="cellIs" dxfId="648" priority="11" operator="equal">
      <formula>"x"</formula>
    </cfRule>
  </conditionalFormatting>
  <conditionalFormatting sqref="H12:L12 K13:L13">
    <cfRule type="cellIs" dxfId="647" priority="10" operator="equal">
      <formula>"x"</formula>
    </cfRule>
  </conditionalFormatting>
  <conditionalFormatting sqref="BF12:BJ12">
    <cfRule type="cellIs" dxfId="646" priority="7" operator="equal">
      <formula>"x"</formula>
    </cfRule>
  </conditionalFormatting>
  <conditionalFormatting sqref="F33">
    <cfRule type="cellIs" dxfId="645" priority="6" operator="equal">
      <formula>"x"</formula>
    </cfRule>
  </conditionalFormatting>
  <conditionalFormatting sqref="U12">
    <cfRule type="cellIs" dxfId="644" priority="5" operator="equal">
      <formula>"x"</formula>
    </cfRule>
  </conditionalFormatting>
  <conditionalFormatting sqref="F19">
    <cfRule type="cellIs" dxfId="643" priority="3" operator="equal">
      <formula>"x"</formula>
    </cfRule>
  </conditionalFormatting>
  <conditionalFormatting sqref="F16">
    <cfRule type="cellIs" dxfId="642" priority="1" operator="equal">
      <formula>"x"</formula>
    </cfRule>
  </conditionalFormatting>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CW39"/>
  <sheetViews>
    <sheetView topLeftCell="A6" zoomScale="112" zoomScaleNormal="112" workbookViewId="0">
      <pane xSplit="2" ySplit="6" topLeftCell="CP12" activePane="bottomRight" state="frozen"/>
      <selection activeCell="AS14" sqref="AS14"/>
      <selection pane="topRight" activeCell="AS14" sqref="AS14"/>
      <selection pane="bottomLeft" activeCell="AS14" sqref="AS14"/>
      <selection pane="bottomRight" activeCell="CS15" sqref="CS15:CT15"/>
    </sheetView>
  </sheetViews>
  <sheetFormatPr defaultColWidth="9.140625" defaultRowHeight="11.25"/>
  <cols>
    <col min="1" max="1" width="22.85546875" style="1582" customWidth="1"/>
    <col min="2" max="2" width="44.5703125" style="1582" customWidth="1"/>
    <col min="3" max="3" width="9.140625" style="1582" customWidth="1"/>
    <col min="4" max="4" width="9.28515625" style="1582" customWidth="1"/>
    <col min="5" max="5" width="11.7109375" style="1582" customWidth="1"/>
    <col min="6" max="9" width="10.140625" style="1582" customWidth="1"/>
    <col min="10" max="10" width="6" style="1702" customWidth="1"/>
    <col min="11" max="11" width="6.140625" style="1702" customWidth="1"/>
    <col min="12" max="12" width="9.28515625" style="1702" customWidth="1"/>
    <col min="13" max="13" width="7" style="1702" bestFit="1" customWidth="1"/>
    <col min="14" max="14" width="4.85546875" style="1702" customWidth="1"/>
    <col min="15" max="15" width="4.42578125" style="1702" customWidth="1"/>
    <col min="16" max="16" width="5" style="1702" customWidth="1"/>
    <col min="17" max="18" width="6.42578125" style="1702" customWidth="1"/>
    <col min="19" max="19" width="7.5703125" style="1702" customWidth="1"/>
    <col min="20" max="20" width="29.7109375" style="1703" customWidth="1"/>
    <col min="21" max="26" width="6.140625" style="1704" customWidth="1"/>
    <col min="27" max="27" width="2.42578125" style="1582" customWidth="1"/>
    <col min="28" max="39" width="6.140625" style="1704" hidden="1" customWidth="1"/>
    <col min="40" max="93" width="6.140625" style="1704" customWidth="1"/>
    <col min="94" max="94" width="7.28515625" style="1707" bestFit="1" customWidth="1"/>
    <col min="95" max="95" width="7.140625" style="1707" customWidth="1"/>
    <col min="96" max="96" width="6.140625" style="1707" customWidth="1"/>
    <col min="97" max="98" width="6.7109375" style="1707" bestFit="1" customWidth="1"/>
    <col min="99" max="99" width="10.140625" style="1707" customWidth="1"/>
    <col min="100" max="100" width="14.42578125" style="1582" bestFit="1" customWidth="1"/>
    <col min="101" max="101" width="23.140625" style="1582" customWidth="1"/>
    <col min="102" max="16384" width="9.140625" style="1582"/>
  </cols>
  <sheetData>
    <row r="1" spans="1:101" ht="12" thickBot="1">
      <c r="A1" s="5"/>
      <c r="B1" s="2418" t="s">
        <v>899</v>
      </c>
      <c r="C1" s="2419"/>
      <c r="D1" s="2419"/>
      <c r="E1" s="2419"/>
      <c r="F1" s="2419"/>
      <c r="G1" s="2420"/>
      <c r="H1" s="120"/>
      <c r="I1" s="7"/>
      <c r="J1" s="7"/>
      <c r="K1" s="190"/>
      <c r="L1" s="190"/>
      <c r="M1" s="190"/>
      <c r="N1" s="190"/>
      <c r="O1" s="190"/>
      <c r="P1" s="190"/>
      <c r="Q1" s="190"/>
      <c r="R1" s="190"/>
      <c r="S1" s="190"/>
      <c r="T1" s="481"/>
      <c r="U1" s="481"/>
      <c r="V1" s="481"/>
      <c r="W1" s="481"/>
      <c r="X1" s="481"/>
      <c r="Y1" s="481"/>
      <c r="Z1" s="481"/>
      <c r="AA1" s="5"/>
      <c r="AB1" s="2488" t="s">
        <v>68</v>
      </c>
      <c r="AC1" s="2489"/>
      <c r="AD1" s="2489"/>
      <c r="AE1" s="2489"/>
      <c r="AF1" s="2489"/>
      <c r="AG1" s="2489"/>
      <c r="AH1" s="2489"/>
      <c r="AI1" s="2489"/>
      <c r="AJ1" s="2489"/>
      <c r="AK1" s="2489"/>
      <c r="AL1" s="2489"/>
      <c r="AM1" s="2489"/>
      <c r="AN1" s="2489"/>
      <c r="AO1" s="2489"/>
      <c r="AP1" s="2489"/>
      <c r="AQ1" s="2489"/>
      <c r="AR1" s="2489"/>
      <c r="AS1" s="2489"/>
      <c r="AT1" s="2489"/>
      <c r="AU1" s="2489"/>
      <c r="AV1" s="2489"/>
      <c r="AW1" s="2489"/>
      <c r="AX1" s="2489"/>
      <c r="AY1" s="2489"/>
      <c r="AZ1" s="2489"/>
      <c r="BA1" s="2489"/>
      <c r="BB1" s="2489"/>
      <c r="BC1" s="2489"/>
      <c r="BD1" s="2489"/>
      <c r="BE1" s="2489"/>
      <c r="BF1" s="2489"/>
      <c r="BG1" s="2489"/>
      <c r="BH1" s="2489"/>
      <c r="BI1" s="2489"/>
      <c r="BJ1" s="2489"/>
      <c r="BK1" s="2489"/>
      <c r="BL1" s="2489"/>
      <c r="BM1" s="2489"/>
      <c r="BN1" s="2489"/>
      <c r="BO1" s="2489"/>
      <c r="BP1" s="2489"/>
      <c r="BQ1" s="2489"/>
      <c r="BR1" s="2489"/>
      <c r="BS1" s="2489"/>
      <c r="BT1" s="2489"/>
      <c r="BU1" s="2489"/>
      <c r="BV1" s="2489"/>
      <c r="BW1" s="2489"/>
      <c r="BX1" s="2489"/>
      <c r="BY1" s="2489"/>
      <c r="BZ1" s="2489"/>
      <c r="CA1" s="2489"/>
      <c r="CB1" s="2489"/>
      <c r="CC1" s="2489"/>
      <c r="CD1" s="1733"/>
      <c r="CE1" s="1733"/>
      <c r="CF1" s="1733"/>
      <c r="CG1" s="1733"/>
      <c r="CH1" s="1733"/>
      <c r="CI1" s="1733"/>
      <c r="CJ1" s="1733"/>
      <c r="CK1" s="1733"/>
      <c r="CL1" s="1733"/>
      <c r="CM1" s="1733"/>
      <c r="CN1" s="1733"/>
      <c r="CO1" s="1733"/>
      <c r="CP1" s="446"/>
      <c r="CQ1" s="446"/>
      <c r="CR1" s="446"/>
      <c r="CS1" s="446"/>
      <c r="CT1" s="446"/>
      <c r="CU1" s="446"/>
    </row>
    <row r="2" spans="1:101" ht="12" thickBot="1">
      <c r="A2" s="5"/>
      <c r="B2" s="440" t="s">
        <v>305</v>
      </c>
      <c r="C2" s="2494" t="s">
        <v>608</v>
      </c>
      <c r="D2" s="2556"/>
      <c r="E2" s="2556"/>
      <c r="F2" s="2556"/>
      <c r="G2" s="2557"/>
      <c r="H2" s="120"/>
      <c r="I2" s="7"/>
      <c r="J2" s="7"/>
      <c r="K2" s="190"/>
      <c r="L2" s="190"/>
      <c r="M2" s="190"/>
      <c r="N2" s="190"/>
      <c r="O2" s="190"/>
      <c r="P2" s="190"/>
      <c r="Q2" s="190"/>
      <c r="R2" s="190"/>
      <c r="S2" s="190"/>
      <c r="T2" s="481"/>
      <c r="U2" s="1731"/>
      <c r="V2" s="1731"/>
      <c r="W2" s="1731"/>
      <c r="X2" s="1731"/>
      <c r="Y2" s="1731"/>
      <c r="Z2" s="1731"/>
      <c r="AA2" s="5"/>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731"/>
      <c r="AZ2" s="1731"/>
      <c r="BA2" s="1731"/>
      <c r="BB2" s="1731"/>
      <c r="BC2" s="1731"/>
      <c r="BD2" s="1731"/>
      <c r="BE2" s="1731"/>
      <c r="BF2" s="1731"/>
      <c r="BG2" s="1731"/>
      <c r="BH2" s="1731"/>
      <c r="BI2" s="1731"/>
      <c r="BJ2" s="1731"/>
      <c r="BK2" s="1731"/>
      <c r="BL2" s="1731"/>
      <c r="BM2" s="1731"/>
      <c r="BN2" s="1731"/>
      <c r="BO2" s="1731"/>
      <c r="BP2" s="1731"/>
      <c r="BQ2" s="1731"/>
      <c r="BR2" s="1731"/>
      <c r="BS2" s="1731"/>
      <c r="BT2" s="1731"/>
      <c r="BU2" s="1731"/>
      <c r="BV2" s="1731"/>
      <c r="BW2" s="1731"/>
      <c r="BX2" s="1731"/>
      <c r="BY2" s="1731"/>
      <c r="BZ2" s="1731"/>
      <c r="CA2" s="1731"/>
      <c r="CB2" s="1731"/>
      <c r="CC2" s="1731"/>
      <c r="CD2" s="1731"/>
      <c r="CE2" s="1731"/>
      <c r="CF2" s="1731"/>
      <c r="CG2" s="1731"/>
      <c r="CH2" s="1731"/>
      <c r="CI2" s="1731"/>
      <c r="CJ2" s="1731"/>
      <c r="CK2" s="1731"/>
      <c r="CL2" s="1731"/>
      <c r="CM2" s="1731"/>
      <c r="CN2" s="1731"/>
      <c r="CO2" s="1731"/>
      <c r="CP2" s="447"/>
      <c r="CQ2" s="447"/>
      <c r="CR2" s="447"/>
      <c r="CS2" s="447"/>
      <c r="CT2" s="447"/>
      <c r="CU2" s="447"/>
      <c r="CV2" s="1786"/>
      <c r="CW2" s="1656" t="s">
        <v>1216</v>
      </c>
    </row>
    <row r="3" spans="1:101" ht="12" thickBot="1">
      <c r="A3" s="5"/>
      <c r="B3" s="440" t="s">
        <v>300</v>
      </c>
      <c r="C3" s="2494" t="s">
        <v>609</v>
      </c>
      <c r="D3" s="2556"/>
      <c r="E3" s="2556"/>
      <c r="F3" s="2556"/>
      <c r="G3" s="2557"/>
      <c r="H3" s="120"/>
      <c r="I3" s="7"/>
      <c r="J3" s="7"/>
      <c r="K3" s="190"/>
      <c r="L3" s="190"/>
      <c r="M3" s="190"/>
      <c r="N3" s="190"/>
      <c r="O3" s="190"/>
      <c r="P3" s="190"/>
      <c r="Q3" s="190"/>
      <c r="R3" s="190"/>
      <c r="S3" s="190"/>
      <c r="T3" s="481"/>
      <c r="U3" s="1731"/>
      <c r="V3" s="1731"/>
      <c r="W3" s="1731"/>
      <c r="X3" s="1731"/>
      <c r="Y3" s="1731"/>
      <c r="Z3" s="1731"/>
      <c r="AA3" s="5"/>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731"/>
      <c r="AZ3" s="1731"/>
      <c r="BA3" s="1731"/>
      <c r="BB3" s="1731"/>
      <c r="BC3" s="1731"/>
      <c r="BD3" s="1731"/>
      <c r="BE3" s="1731"/>
      <c r="BF3" s="1731"/>
      <c r="BG3" s="1731"/>
      <c r="BH3" s="1731"/>
      <c r="BI3" s="1731"/>
      <c r="BJ3" s="1731"/>
      <c r="BK3" s="1731"/>
      <c r="BL3" s="1731"/>
      <c r="BM3" s="1731"/>
      <c r="BN3" s="1731"/>
      <c r="BO3" s="1731"/>
      <c r="BP3" s="1731"/>
      <c r="BQ3" s="1731"/>
      <c r="BR3" s="1731"/>
      <c r="BS3" s="1731"/>
      <c r="BT3" s="1731"/>
      <c r="BU3" s="1731"/>
      <c r="BV3" s="1731"/>
      <c r="BW3" s="1731"/>
      <c r="BX3" s="1731"/>
      <c r="BY3" s="1731"/>
      <c r="BZ3" s="1731"/>
      <c r="CA3" s="1731"/>
      <c r="CB3" s="1731"/>
      <c r="CC3" s="1731"/>
      <c r="CD3" s="1731"/>
      <c r="CE3" s="1731"/>
      <c r="CF3" s="1731"/>
      <c r="CG3" s="1731"/>
      <c r="CH3" s="1731"/>
      <c r="CI3" s="1731"/>
      <c r="CJ3" s="1731"/>
      <c r="CK3" s="1731"/>
      <c r="CL3" s="1731"/>
      <c r="CM3" s="1731"/>
      <c r="CN3" s="1731"/>
      <c r="CO3" s="1731"/>
      <c r="CP3" s="447"/>
      <c r="CQ3" s="447"/>
      <c r="CR3" s="447"/>
      <c r="CS3" s="447"/>
      <c r="CT3" s="447"/>
      <c r="CU3" s="447"/>
      <c r="CV3" s="1787"/>
      <c r="CW3" s="1656" t="s">
        <v>1217</v>
      </c>
    </row>
    <row r="4" spans="1:101" ht="12" thickBot="1">
      <c r="A4" s="5"/>
      <c r="B4" s="440" t="s">
        <v>304</v>
      </c>
      <c r="C4" s="1736"/>
      <c r="D4" s="1736"/>
      <c r="E4" s="1736"/>
      <c r="F4" s="1736"/>
      <c r="G4" s="1737"/>
      <c r="H4" s="120"/>
      <c r="I4" s="7"/>
      <c r="J4" s="7"/>
      <c r="K4" s="190"/>
      <c r="L4" s="190"/>
      <c r="M4" s="190"/>
      <c r="N4" s="190"/>
      <c r="O4" s="190"/>
      <c r="P4" s="190"/>
      <c r="Q4" s="190"/>
      <c r="R4" s="190"/>
      <c r="S4" s="190"/>
      <c r="T4" s="481"/>
      <c r="U4" s="1731"/>
      <c r="V4" s="1731"/>
      <c r="W4" s="1731"/>
      <c r="X4" s="1731"/>
      <c r="Y4" s="1731"/>
      <c r="Z4" s="1731"/>
      <c r="AA4" s="5"/>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1"/>
      <c r="BB4" s="1731"/>
      <c r="BC4" s="1731"/>
      <c r="BD4" s="1731"/>
      <c r="BE4" s="1731"/>
      <c r="BF4" s="1731"/>
      <c r="BG4" s="1731"/>
      <c r="BH4" s="1731"/>
      <c r="BI4" s="1731"/>
      <c r="BJ4" s="1731"/>
      <c r="BK4" s="1731"/>
      <c r="BL4" s="1731"/>
      <c r="BM4" s="1731"/>
      <c r="BN4" s="1731"/>
      <c r="BO4" s="1731"/>
      <c r="BP4" s="1731"/>
      <c r="BQ4" s="1731"/>
      <c r="BR4" s="1731"/>
      <c r="BS4" s="1731"/>
      <c r="BT4" s="1731"/>
      <c r="BU4" s="1731"/>
      <c r="BV4" s="1731"/>
      <c r="BW4" s="1731"/>
      <c r="BX4" s="1731"/>
      <c r="BY4" s="1731"/>
      <c r="BZ4" s="1731"/>
      <c r="CA4" s="1731"/>
      <c r="CB4" s="1731"/>
      <c r="CC4" s="1731"/>
      <c r="CD4" s="1731"/>
      <c r="CE4" s="1731"/>
      <c r="CF4" s="1731"/>
      <c r="CG4" s="1731"/>
      <c r="CH4" s="1731"/>
      <c r="CI4" s="1731"/>
      <c r="CJ4" s="1731"/>
      <c r="CK4" s="1731"/>
      <c r="CL4" s="1731"/>
      <c r="CM4" s="1731"/>
      <c r="CN4" s="1731"/>
      <c r="CO4" s="1731"/>
      <c r="CP4" s="447"/>
      <c r="CQ4" s="447"/>
      <c r="CR4" s="447"/>
      <c r="CS4" s="447"/>
      <c r="CT4" s="447"/>
      <c r="CU4" s="447"/>
      <c r="CV4" s="1788"/>
      <c r="CW4" s="1656" t="s">
        <v>1218</v>
      </c>
    </row>
    <row r="5" spans="1:101" ht="12" thickBot="1">
      <c r="A5" s="5"/>
      <c r="B5" s="440" t="s">
        <v>302</v>
      </c>
      <c r="C5" s="1736" t="s">
        <v>610</v>
      </c>
      <c r="D5" s="1736"/>
      <c r="E5" s="1736"/>
      <c r="F5" s="1736"/>
      <c r="G5" s="1737"/>
      <c r="H5" s="120"/>
      <c r="I5" s="7"/>
      <c r="J5" s="7"/>
      <c r="K5" s="190"/>
      <c r="L5" s="190"/>
      <c r="M5" s="190"/>
      <c r="N5" s="190"/>
      <c r="O5" s="190"/>
      <c r="P5" s="190"/>
      <c r="Q5" s="190"/>
      <c r="R5" s="190"/>
      <c r="S5" s="190"/>
      <c r="T5" s="481"/>
      <c r="U5" s="1731"/>
      <c r="V5" s="1731"/>
      <c r="W5" s="1731"/>
      <c r="X5" s="1731"/>
      <c r="Y5" s="1731"/>
      <c r="Z5" s="1731"/>
      <c r="AA5" s="5"/>
      <c r="AB5" s="1731"/>
      <c r="AC5" s="1731"/>
      <c r="AD5" s="1731"/>
      <c r="AE5" s="1731"/>
      <c r="AF5" s="1731"/>
      <c r="AG5" s="1731"/>
      <c r="AH5" s="1731"/>
      <c r="AI5" s="1731"/>
      <c r="AJ5" s="1731"/>
      <c r="AK5" s="1731"/>
      <c r="AL5" s="1731"/>
      <c r="AM5" s="1731"/>
      <c r="AN5" s="1731"/>
      <c r="AO5" s="1731"/>
      <c r="AP5" s="1731"/>
      <c r="AQ5" s="1731"/>
      <c r="AR5" s="1731"/>
      <c r="AS5" s="1731"/>
      <c r="AT5" s="1731"/>
      <c r="AU5" s="1731"/>
      <c r="AV5" s="1731"/>
      <c r="AW5" s="1731"/>
      <c r="AX5" s="1731"/>
      <c r="AY5" s="1731"/>
      <c r="AZ5" s="1731"/>
      <c r="BA5" s="1731"/>
      <c r="BB5" s="1731"/>
      <c r="BC5" s="1731"/>
      <c r="BD5" s="1731"/>
      <c r="BE5" s="1731"/>
      <c r="BF5" s="1731"/>
      <c r="BG5" s="1731"/>
      <c r="BH5" s="1731"/>
      <c r="BI5" s="1731"/>
      <c r="BJ5" s="1731"/>
      <c r="BK5" s="1731"/>
      <c r="BL5" s="1731"/>
      <c r="BM5" s="1731"/>
      <c r="BN5" s="1731"/>
      <c r="BO5" s="1731"/>
      <c r="BP5" s="1731"/>
      <c r="BQ5" s="1731"/>
      <c r="BR5" s="1731"/>
      <c r="BS5" s="1731"/>
      <c r="BT5" s="1731"/>
      <c r="BU5" s="1731"/>
      <c r="BV5" s="1731"/>
      <c r="BW5" s="1731"/>
      <c r="BX5" s="1731"/>
      <c r="BY5" s="1731"/>
      <c r="BZ5" s="1731"/>
      <c r="CA5" s="1731"/>
      <c r="CB5" s="1731"/>
      <c r="CC5" s="1731"/>
      <c r="CD5" s="1731"/>
      <c r="CE5" s="1731"/>
      <c r="CF5" s="1731"/>
      <c r="CG5" s="1731"/>
      <c r="CH5" s="1731"/>
      <c r="CI5" s="1731"/>
      <c r="CJ5" s="1731"/>
      <c r="CK5" s="1731"/>
      <c r="CL5" s="1731"/>
      <c r="CM5" s="1731"/>
      <c r="CN5" s="1731"/>
      <c r="CO5" s="1731"/>
      <c r="CP5" s="447"/>
      <c r="CQ5" s="447"/>
      <c r="CR5" s="447"/>
      <c r="CS5" s="447"/>
      <c r="CT5" s="447"/>
      <c r="CU5" s="447"/>
    </row>
    <row r="6" spans="1:101" ht="12" thickBot="1">
      <c r="A6" s="5"/>
      <c r="B6" s="440" t="s">
        <v>303</v>
      </c>
      <c r="C6" s="2474" t="s">
        <v>505</v>
      </c>
      <c r="D6" s="2475"/>
      <c r="E6" s="2475"/>
      <c r="F6" s="2475"/>
      <c r="G6" s="2476"/>
      <c r="H6" s="120"/>
      <c r="I6" s="7"/>
      <c r="J6" s="7"/>
      <c r="K6" s="190"/>
      <c r="L6" s="190"/>
      <c r="M6" s="190"/>
      <c r="N6" s="190"/>
      <c r="O6" s="190"/>
      <c r="P6" s="190"/>
      <c r="Q6" s="190"/>
      <c r="R6" s="190"/>
      <c r="S6" s="190"/>
      <c r="T6" s="481"/>
      <c r="U6" s="1731"/>
      <c r="V6" s="1731"/>
      <c r="W6" s="1731"/>
      <c r="X6" s="1731"/>
      <c r="Y6" s="1731"/>
      <c r="Z6" s="1731"/>
      <c r="AA6" s="5"/>
      <c r="AB6" s="1731"/>
      <c r="AC6" s="1731"/>
      <c r="AD6" s="1731"/>
      <c r="AE6" s="1731"/>
      <c r="AF6" s="1731"/>
      <c r="AG6" s="1731"/>
      <c r="AH6" s="1731"/>
      <c r="AI6" s="1731"/>
      <c r="AJ6" s="1731"/>
      <c r="AK6" s="1731"/>
      <c r="AL6" s="1731"/>
      <c r="AM6" s="1731"/>
      <c r="AN6" s="1731"/>
      <c r="AO6" s="1731"/>
      <c r="AP6" s="1731"/>
      <c r="AQ6" s="1731"/>
      <c r="AR6" s="1731"/>
      <c r="AS6" s="1731"/>
      <c r="AT6" s="1731"/>
      <c r="AU6" s="1731"/>
      <c r="AV6" s="1731"/>
      <c r="AW6" s="1731"/>
      <c r="AX6" s="1731"/>
      <c r="AY6" s="1731"/>
      <c r="AZ6" s="1731"/>
      <c r="BA6" s="1731"/>
      <c r="BB6" s="1731"/>
      <c r="BC6" s="1731"/>
      <c r="BD6" s="1731"/>
      <c r="BE6" s="1731"/>
      <c r="BF6" s="1731"/>
      <c r="BG6" s="1731"/>
      <c r="BH6" s="1731"/>
      <c r="BI6" s="1731"/>
      <c r="BJ6" s="1731"/>
      <c r="BK6" s="1731"/>
      <c r="BL6" s="1731"/>
      <c r="BM6" s="1731"/>
      <c r="BN6" s="1731"/>
      <c r="BO6" s="1731"/>
      <c r="BP6" s="1731"/>
      <c r="BQ6" s="1731"/>
      <c r="BR6" s="1731"/>
      <c r="BS6" s="1731"/>
      <c r="BT6" s="1731"/>
      <c r="BU6" s="1731"/>
      <c r="BV6" s="1731"/>
      <c r="BW6" s="1731"/>
      <c r="BX6" s="1731"/>
      <c r="BY6" s="1731"/>
      <c r="BZ6" s="1731"/>
      <c r="CA6" s="1731"/>
      <c r="CB6" s="1731"/>
      <c r="CC6" s="1731"/>
      <c r="CD6" s="1731"/>
      <c r="CE6" s="1731"/>
      <c r="CF6" s="1731"/>
      <c r="CG6" s="1731"/>
      <c r="CH6" s="1731"/>
      <c r="CI6" s="1731"/>
      <c r="CJ6" s="1731"/>
      <c r="CK6" s="1731"/>
      <c r="CL6" s="1731"/>
      <c r="CM6" s="1731"/>
      <c r="CN6" s="1731"/>
      <c r="CO6" s="1731"/>
      <c r="CP6" s="447"/>
      <c r="CQ6" s="447"/>
      <c r="CR6" s="447"/>
      <c r="CS6" s="447"/>
      <c r="CT6" s="447"/>
      <c r="CU6" s="447"/>
    </row>
    <row r="7" spans="1:101" ht="12" thickBot="1">
      <c r="A7" s="1789" t="s">
        <v>64</v>
      </c>
      <c r="B7" s="86"/>
      <c r="C7" s="2602" t="s">
        <v>57</v>
      </c>
      <c r="D7" s="2603"/>
      <c r="E7" s="1790"/>
      <c r="F7" s="1791">
        <f ca="1">TODAY()</f>
        <v>42956</v>
      </c>
      <c r="G7" s="1792"/>
      <c r="H7" s="7"/>
      <c r="I7" s="7"/>
      <c r="J7" s="190"/>
      <c r="K7" s="190"/>
      <c r="L7" s="190"/>
      <c r="M7" s="190"/>
      <c r="N7" s="190"/>
      <c r="O7" s="190"/>
      <c r="P7" s="190"/>
      <c r="Q7" s="190"/>
      <c r="R7" s="190"/>
      <c r="S7" s="190"/>
      <c r="T7" s="481"/>
      <c r="U7" s="481"/>
      <c r="V7" s="481"/>
      <c r="W7" s="481"/>
      <c r="X7" s="481"/>
      <c r="Y7" s="481"/>
      <c r="Z7" s="481"/>
      <c r="AA7" s="5"/>
      <c r="AB7" s="2604" t="s">
        <v>299</v>
      </c>
      <c r="AC7" s="2605"/>
      <c r="AD7" s="2605"/>
      <c r="AE7" s="2605"/>
      <c r="AF7" s="2605"/>
      <c r="AG7" s="2605"/>
      <c r="AH7" s="2605"/>
      <c r="AI7" s="2605"/>
      <c r="AJ7" s="2605"/>
      <c r="AK7" s="2605"/>
      <c r="AL7" s="2605"/>
      <c r="AM7" s="2605"/>
      <c r="AN7" s="2605"/>
      <c r="AO7" s="2605"/>
      <c r="AP7" s="2605"/>
      <c r="AQ7" s="2605"/>
      <c r="AR7" s="2605"/>
      <c r="AS7" s="2605"/>
      <c r="AT7" s="2605"/>
      <c r="AU7" s="2605"/>
      <c r="AV7" s="2605"/>
      <c r="AW7" s="2605"/>
      <c r="AX7" s="2605"/>
      <c r="AY7" s="2605"/>
      <c r="AZ7" s="2605"/>
      <c r="BA7" s="2605"/>
      <c r="BB7" s="2605"/>
      <c r="BC7" s="2605"/>
      <c r="BD7" s="2605"/>
      <c r="BE7" s="2605"/>
      <c r="BF7" s="2605"/>
      <c r="BG7" s="2605"/>
      <c r="BH7" s="2605"/>
      <c r="BI7" s="2605"/>
      <c r="BJ7" s="2605"/>
      <c r="BK7" s="2605"/>
      <c r="BL7" s="2605"/>
      <c r="BM7" s="2605"/>
      <c r="BN7" s="2605"/>
      <c r="BO7" s="2605"/>
      <c r="BP7" s="2605"/>
      <c r="BQ7" s="2605"/>
      <c r="BR7" s="2605"/>
      <c r="BS7" s="2605"/>
      <c r="BT7" s="2605"/>
      <c r="BU7" s="2605"/>
      <c r="BV7" s="2605"/>
      <c r="BW7" s="2605"/>
      <c r="BX7" s="2605"/>
      <c r="BY7" s="2605"/>
      <c r="BZ7" s="2605"/>
      <c r="CA7" s="2605"/>
      <c r="CB7" s="2605"/>
      <c r="CC7" s="2605"/>
      <c r="CD7" s="2605"/>
      <c r="CE7" s="2605"/>
      <c r="CF7" s="2605"/>
      <c r="CG7" s="2605"/>
      <c r="CH7" s="2605"/>
      <c r="CI7" s="2605"/>
      <c r="CJ7" s="2605"/>
      <c r="CK7" s="2605"/>
      <c r="CL7" s="2605"/>
      <c r="CM7" s="2605"/>
      <c r="CN7" s="2605"/>
      <c r="CO7" s="2605"/>
      <c r="CP7" s="2606"/>
      <c r="CQ7" s="2606"/>
      <c r="CR7" s="2606"/>
      <c r="CS7" s="2606"/>
      <c r="CT7" s="2606"/>
      <c r="CU7" s="2606"/>
    </row>
    <row r="8" spans="1:101" ht="17.25" customHeight="1" thickBot="1">
      <c r="A8" s="1793" t="s">
        <v>285</v>
      </c>
      <c r="B8" s="1794"/>
      <c r="C8" s="1794"/>
      <c r="D8" s="1794"/>
      <c r="E8" s="1794"/>
      <c r="F8" s="1794"/>
      <c r="G8" s="1794"/>
      <c r="H8" s="1794"/>
      <c r="I8" s="1794"/>
      <c r="J8" s="1795"/>
      <c r="K8" s="1795"/>
      <c r="L8" s="1795"/>
      <c r="M8" s="1795"/>
      <c r="N8" s="1795"/>
      <c r="O8" s="1795"/>
      <c r="P8" s="1795"/>
      <c r="Q8" s="1795"/>
      <c r="R8" s="1795"/>
      <c r="S8" s="1795"/>
      <c r="T8" s="1796"/>
      <c r="U8" s="1796"/>
      <c r="V8" s="1796"/>
      <c r="W8" s="1796"/>
      <c r="X8" s="1796"/>
      <c r="Y8" s="1796"/>
      <c r="Z8" s="1796"/>
      <c r="AA8" s="5"/>
      <c r="AB8" s="2599" t="s">
        <v>288</v>
      </c>
      <c r="AC8" s="2600"/>
      <c r="AD8" s="2600"/>
      <c r="AE8" s="2600"/>
      <c r="AF8" s="2600"/>
      <c r="AG8" s="2600"/>
      <c r="AH8" s="2600"/>
      <c r="AI8" s="2600"/>
      <c r="AJ8" s="2600"/>
      <c r="AK8" s="2600"/>
      <c r="AL8" s="2600"/>
      <c r="AM8" s="2600"/>
      <c r="AN8" s="2600"/>
      <c r="AO8" s="2600"/>
      <c r="AP8" s="2600"/>
      <c r="AQ8" s="2600"/>
      <c r="AR8" s="2600"/>
      <c r="AS8" s="2601"/>
      <c r="AT8" s="2558" t="s">
        <v>310</v>
      </c>
      <c r="AU8" s="2559"/>
      <c r="AV8" s="2559"/>
      <c r="AW8" s="2559"/>
      <c r="AX8" s="2559"/>
      <c r="AY8" s="2559"/>
      <c r="AZ8" s="2559"/>
      <c r="BA8" s="2559"/>
      <c r="BB8" s="2559"/>
      <c r="BC8" s="2559"/>
      <c r="BD8" s="2559"/>
      <c r="BE8" s="2559"/>
      <c r="BF8" s="2559"/>
      <c r="BG8" s="2559"/>
      <c r="BH8" s="2559"/>
      <c r="BI8" s="2559"/>
      <c r="BJ8" s="2559"/>
      <c r="BK8" s="2560"/>
      <c r="BL8" s="2558" t="s">
        <v>289</v>
      </c>
      <c r="BM8" s="2559"/>
      <c r="BN8" s="2559"/>
      <c r="BO8" s="2559"/>
      <c r="BP8" s="2559"/>
      <c r="BQ8" s="2559"/>
      <c r="BR8" s="2559"/>
      <c r="BS8" s="2559"/>
      <c r="BT8" s="2559"/>
      <c r="BU8" s="2559"/>
      <c r="BV8" s="2559"/>
      <c r="BW8" s="2559"/>
      <c r="BX8" s="2559"/>
      <c r="BY8" s="2559"/>
      <c r="BZ8" s="2559"/>
      <c r="CA8" s="2559"/>
      <c r="CB8" s="2559"/>
      <c r="CC8" s="2560"/>
      <c r="CD8" s="1760"/>
      <c r="CE8" s="1760"/>
      <c r="CF8" s="1760"/>
      <c r="CG8" s="1760"/>
      <c r="CH8" s="1760"/>
      <c r="CI8" s="1760"/>
      <c r="CJ8" s="1760"/>
      <c r="CK8" s="1760"/>
      <c r="CL8" s="1760"/>
      <c r="CM8" s="1760"/>
      <c r="CN8" s="1760"/>
      <c r="CO8" s="1760"/>
      <c r="CP8" s="1761"/>
      <c r="CQ8" s="1761"/>
      <c r="CR8" s="1761"/>
      <c r="CS8" s="1761"/>
      <c r="CT8" s="1761"/>
      <c r="CU8" s="1761"/>
    </row>
    <row r="9" spans="1:101" ht="55.5" customHeight="1" thickBot="1">
      <c r="A9" s="89" t="s">
        <v>70</v>
      </c>
      <c r="B9" s="89" t="s">
        <v>301</v>
      </c>
      <c r="C9" s="1797" t="s">
        <v>373</v>
      </c>
      <c r="D9" s="1797" t="s">
        <v>328</v>
      </c>
      <c r="E9" s="1797" t="s">
        <v>69</v>
      </c>
      <c r="F9" s="1798" t="s">
        <v>63</v>
      </c>
      <c r="G9" s="1798" t="s">
        <v>942</v>
      </c>
      <c r="H9" s="1797" t="s">
        <v>1</v>
      </c>
      <c r="I9" s="1797" t="s">
        <v>2</v>
      </c>
      <c r="J9" s="1799" t="s">
        <v>89</v>
      </c>
      <c r="K9" s="1800" t="s">
        <v>329</v>
      </c>
      <c r="L9" s="1801" t="s">
        <v>286</v>
      </c>
      <c r="M9" s="2595" t="s">
        <v>287</v>
      </c>
      <c r="N9" s="2596"/>
      <c r="O9" s="2596"/>
      <c r="P9" s="2596"/>
      <c r="Q9" s="2596"/>
      <c r="R9" s="2596"/>
      <c r="S9" s="2597"/>
      <c r="T9" s="1802" t="s">
        <v>23</v>
      </c>
      <c r="U9" s="2598" t="s">
        <v>497</v>
      </c>
      <c r="V9" s="2598"/>
      <c r="W9" s="2598"/>
      <c r="X9" s="2598"/>
      <c r="Y9" s="2598"/>
      <c r="Z9" s="2598"/>
      <c r="AA9" s="5"/>
      <c r="AB9" s="2552" t="s">
        <v>290</v>
      </c>
      <c r="AC9" s="2552"/>
      <c r="AD9" s="2552"/>
      <c r="AE9" s="2552"/>
      <c r="AF9" s="2552"/>
      <c r="AG9" s="2552"/>
      <c r="AH9" s="2552" t="s">
        <v>291</v>
      </c>
      <c r="AI9" s="2552"/>
      <c r="AJ9" s="2552"/>
      <c r="AK9" s="2552"/>
      <c r="AL9" s="2552"/>
      <c r="AM9" s="2552"/>
      <c r="AN9" s="2552" t="s">
        <v>292</v>
      </c>
      <c r="AO9" s="2552"/>
      <c r="AP9" s="2552"/>
      <c r="AQ9" s="2552"/>
      <c r="AR9" s="2552"/>
      <c r="AS9" s="2552"/>
      <c r="AT9" s="2552" t="s">
        <v>293</v>
      </c>
      <c r="AU9" s="2552"/>
      <c r="AV9" s="2552"/>
      <c r="AW9" s="2552"/>
      <c r="AX9" s="2552"/>
      <c r="AY9" s="2552"/>
      <c r="AZ9" s="2552" t="s">
        <v>294</v>
      </c>
      <c r="BA9" s="2552"/>
      <c r="BB9" s="2552"/>
      <c r="BC9" s="2552"/>
      <c r="BD9" s="2552"/>
      <c r="BE9" s="2552"/>
      <c r="BF9" s="2552" t="s">
        <v>295</v>
      </c>
      <c r="BG9" s="2552"/>
      <c r="BH9" s="2552"/>
      <c r="BI9" s="2552"/>
      <c r="BJ9" s="2552"/>
      <c r="BK9" s="2552"/>
      <c r="BL9" s="2552" t="s">
        <v>296</v>
      </c>
      <c r="BM9" s="2552"/>
      <c r="BN9" s="2552"/>
      <c r="BO9" s="2552"/>
      <c r="BP9" s="2552"/>
      <c r="BQ9" s="2552"/>
      <c r="BR9" s="2552" t="s">
        <v>297</v>
      </c>
      <c r="BS9" s="2552"/>
      <c r="BT9" s="2552"/>
      <c r="BU9" s="2552"/>
      <c r="BV9" s="2552"/>
      <c r="BW9" s="2552"/>
      <c r="BX9" s="2552" t="s">
        <v>298</v>
      </c>
      <c r="BY9" s="2552"/>
      <c r="BZ9" s="2552"/>
      <c r="CA9" s="2552"/>
      <c r="CB9" s="2552"/>
      <c r="CC9" s="2552"/>
      <c r="CD9" s="2552" t="s">
        <v>1448</v>
      </c>
      <c r="CE9" s="2552"/>
      <c r="CF9" s="2552"/>
      <c r="CG9" s="2552"/>
      <c r="CH9" s="2552"/>
      <c r="CI9" s="2552"/>
      <c r="CJ9" s="2552" t="s">
        <v>1497</v>
      </c>
      <c r="CK9" s="2552"/>
      <c r="CL9" s="2552"/>
      <c r="CM9" s="2552"/>
      <c r="CN9" s="2552"/>
      <c r="CO9" s="2552"/>
      <c r="CP9" s="2568" t="s">
        <v>308</v>
      </c>
      <c r="CQ9" s="2568"/>
      <c r="CR9" s="2568"/>
      <c r="CS9" s="2568"/>
      <c r="CT9" s="2568"/>
      <c r="CU9" s="2568"/>
    </row>
    <row r="10" spans="1:101" ht="33.75" customHeight="1" thickBot="1">
      <c r="A10" s="1803"/>
      <c r="B10" s="1730" t="s">
        <v>312</v>
      </c>
      <c r="C10" s="95"/>
      <c r="D10" s="95"/>
      <c r="E10" s="95"/>
      <c r="F10" s="95"/>
      <c r="G10" s="95"/>
      <c r="H10" s="95"/>
      <c r="I10" s="95"/>
      <c r="J10" s="191"/>
      <c r="K10" s="1804"/>
      <c r="L10" s="1805"/>
      <c r="M10" s="541" t="s">
        <v>316</v>
      </c>
      <c r="N10" s="541" t="s">
        <v>317</v>
      </c>
      <c r="O10" s="541" t="s">
        <v>318</v>
      </c>
      <c r="P10" s="541" t="s">
        <v>319</v>
      </c>
      <c r="Q10" s="542" t="s">
        <v>325</v>
      </c>
      <c r="R10" s="542" t="s">
        <v>326</v>
      </c>
      <c r="S10" s="480" t="s">
        <v>327</v>
      </c>
      <c r="T10" s="1806"/>
      <c r="U10" s="489" t="s">
        <v>306</v>
      </c>
      <c r="V10" s="490" t="s">
        <v>320</v>
      </c>
      <c r="W10" s="490" t="s">
        <v>321</v>
      </c>
      <c r="X10" s="490" t="s">
        <v>322</v>
      </c>
      <c r="Y10" s="490" t="s">
        <v>323</v>
      </c>
      <c r="Z10" s="490" t="s">
        <v>307</v>
      </c>
      <c r="AA10" s="5"/>
      <c r="AB10" s="489" t="s">
        <v>306</v>
      </c>
      <c r="AC10" s="490" t="s">
        <v>320</v>
      </c>
      <c r="AD10" s="490" t="s">
        <v>321</v>
      </c>
      <c r="AE10" s="490" t="s">
        <v>322</v>
      </c>
      <c r="AF10" s="490" t="s">
        <v>323</v>
      </c>
      <c r="AG10" s="490" t="s">
        <v>307</v>
      </c>
      <c r="AH10" s="489" t="s">
        <v>306</v>
      </c>
      <c r="AI10" s="490" t="s">
        <v>320</v>
      </c>
      <c r="AJ10" s="490" t="s">
        <v>321</v>
      </c>
      <c r="AK10" s="490" t="s">
        <v>322</v>
      </c>
      <c r="AL10" s="490" t="s">
        <v>323</v>
      </c>
      <c r="AM10" s="490" t="s">
        <v>307</v>
      </c>
      <c r="AN10" s="489" t="s">
        <v>306</v>
      </c>
      <c r="AO10" s="490" t="s">
        <v>320</v>
      </c>
      <c r="AP10" s="490" t="s">
        <v>321</v>
      </c>
      <c r="AQ10" s="490" t="s">
        <v>322</v>
      </c>
      <c r="AR10" s="490" t="s">
        <v>323</v>
      </c>
      <c r="AS10" s="490" t="s">
        <v>307</v>
      </c>
      <c r="AT10" s="489" t="s">
        <v>306</v>
      </c>
      <c r="AU10" s="490" t="s">
        <v>320</v>
      </c>
      <c r="AV10" s="490" t="s">
        <v>321</v>
      </c>
      <c r="AW10" s="490" t="s">
        <v>322</v>
      </c>
      <c r="AX10" s="490" t="s">
        <v>323</v>
      </c>
      <c r="AY10" s="490" t="s">
        <v>307</v>
      </c>
      <c r="AZ10" s="489" t="s">
        <v>306</v>
      </c>
      <c r="BA10" s="490" t="s">
        <v>320</v>
      </c>
      <c r="BB10" s="490" t="s">
        <v>321</v>
      </c>
      <c r="BC10" s="490" t="s">
        <v>322</v>
      </c>
      <c r="BD10" s="490" t="s">
        <v>323</v>
      </c>
      <c r="BE10" s="490" t="s">
        <v>307</v>
      </c>
      <c r="BF10" s="489" t="s">
        <v>306</v>
      </c>
      <c r="BG10" s="490" t="s">
        <v>320</v>
      </c>
      <c r="BH10" s="490" t="s">
        <v>321</v>
      </c>
      <c r="BI10" s="490" t="s">
        <v>322</v>
      </c>
      <c r="BJ10" s="490" t="s">
        <v>323</v>
      </c>
      <c r="BK10" s="490" t="s">
        <v>307</v>
      </c>
      <c r="BL10" s="489" t="s">
        <v>306</v>
      </c>
      <c r="BM10" s="490" t="s">
        <v>320</v>
      </c>
      <c r="BN10" s="490" t="s">
        <v>321</v>
      </c>
      <c r="BO10" s="490" t="s">
        <v>322</v>
      </c>
      <c r="BP10" s="490" t="s">
        <v>323</v>
      </c>
      <c r="BQ10" s="490" t="s">
        <v>307</v>
      </c>
      <c r="BR10" s="489" t="s">
        <v>306</v>
      </c>
      <c r="BS10" s="490" t="s">
        <v>320</v>
      </c>
      <c r="BT10" s="490" t="s">
        <v>321</v>
      </c>
      <c r="BU10" s="490" t="s">
        <v>322</v>
      </c>
      <c r="BV10" s="490" t="s">
        <v>323</v>
      </c>
      <c r="BW10" s="490" t="s">
        <v>307</v>
      </c>
      <c r="BX10" s="489" t="s">
        <v>306</v>
      </c>
      <c r="BY10" s="490" t="s">
        <v>320</v>
      </c>
      <c r="BZ10" s="490" t="s">
        <v>321</v>
      </c>
      <c r="CA10" s="490" t="s">
        <v>322</v>
      </c>
      <c r="CB10" s="490" t="s">
        <v>323</v>
      </c>
      <c r="CC10" s="490" t="s">
        <v>307</v>
      </c>
      <c r="CD10" s="489" t="s">
        <v>306</v>
      </c>
      <c r="CE10" s="490" t="s">
        <v>320</v>
      </c>
      <c r="CF10" s="490" t="s">
        <v>321</v>
      </c>
      <c r="CG10" s="490" t="s">
        <v>322</v>
      </c>
      <c r="CH10" s="490" t="s">
        <v>323</v>
      </c>
      <c r="CI10" s="490" t="s">
        <v>307</v>
      </c>
      <c r="CJ10" s="489" t="s">
        <v>306</v>
      </c>
      <c r="CK10" s="490" t="s">
        <v>320</v>
      </c>
      <c r="CL10" s="490" t="s">
        <v>321</v>
      </c>
      <c r="CM10" s="490" t="s">
        <v>322</v>
      </c>
      <c r="CN10" s="490" t="s">
        <v>323</v>
      </c>
      <c r="CO10" s="490" t="s">
        <v>307</v>
      </c>
      <c r="CP10" s="456" t="s">
        <v>309</v>
      </c>
      <c r="CQ10" s="456" t="s">
        <v>320</v>
      </c>
      <c r="CR10" s="456" t="s">
        <v>331</v>
      </c>
      <c r="CS10" s="456" t="s">
        <v>322</v>
      </c>
      <c r="CT10" s="456" t="s">
        <v>324</v>
      </c>
      <c r="CU10" s="456" t="s">
        <v>311</v>
      </c>
      <c r="CV10" s="1807" t="s">
        <v>1219</v>
      </c>
    </row>
    <row r="11" spans="1:101" ht="23.25" thickBot="1">
      <c r="A11" s="2467" t="s">
        <v>315</v>
      </c>
      <c r="B11" s="1808" t="s">
        <v>650</v>
      </c>
      <c r="C11" s="93">
        <f>'[41]D. ITT_All_Grants'!C94</f>
        <v>0</v>
      </c>
      <c r="D11" s="521" t="s">
        <v>100</v>
      </c>
      <c r="E11" s="1809">
        <f>[41]LDS.!S1465</f>
        <v>0</v>
      </c>
      <c r="F11" s="150" t="s">
        <v>99</v>
      </c>
      <c r="G11" s="150" t="s">
        <v>42</v>
      </c>
      <c r="H11" s="1810">
        <v>42705</v>
      </c>
      <c r="I11" s="1810">
        <v>42978</v>
      </c>
      <c r="J11" s="1811">
        <f ca="1">I11-F7</f>
        <v>22</v>
      </c>
      <c r="K11" s="1812"/>
      <c r="L11" s="1813"/>
      <c r="M11" s="1814">
        <v>6500</v>
      </c>
      <c r="N11" s="1814">
        <v>370</v>
      </c>
      <c r="O11" s="1814"/>
      <c r="P11" s="1814">
        <v>6000</v>
      </c>
      <c r="Q11" s="1814">
        <f>N11+O11</f>
        <v>370</v>
      </c>
      <c r="R11" s="1814">
        <f>M11+P11</f>
        <v>12500</v>
      </c>
      <c r="S11" s="1815">
        <v>12870</v>
      </c>
      <c r="T11" s="1816"/>
      <c r="U11" s="1342"/>
      <c r="V11" s="1343"/>
      <c r="W11" s="1343"/>
      <c r="X11" s="1343"/>
      <c r="Y11" s="1343"/>
      <c r="Z11" s="1344"/>
      <c r="AA11" s="1581"/>
      <c r="AB11" s="1348"/>
      <c r="AC11" s="1370"/>
      <c r="AD11" s="1370"/>
      <c r="AE11" s="1370"/>
      <c r="AF11" s="1370"/>
      <c r="AG11" s="1370">
        <f>AC11+AD11+AE11+AF11</f>
        <v>0</v>
      </c>
      <c r="AH11" s="1348"/>
      <c r="AI11" s="1370"/>
      <c r="AJ11" s="1370"/>
      <c r="AK11" s="1370"/>
      <c r="AL11" s="1370"/>
      <c r="AM11" s="1370">
        <f t="shared" ref="AM11:AM32" si="0">AI11+AJ11+AK11+AL11</f>
        <v>0</v>
      </c>
      <c r="AN11" s="1817">
        <v>1430</v>
      </c>
      <c r="AO11" s="1818">
        <f>AO19+AO20+AO21</f>
        <v>276</v>
      </c>
      <c r="AP11" s="1818">
        <f>AP19+AP20+AP21</f>
        <v>0</v>
      </c>
      <c r="AQ11" s="1818">
        <f>AQ19+AQ20+AQ21</f>
        <v>0</v>
      </c>
      <c r="AR11" s="1818">
        <f>AR19+AR20+AR21</f>
        <v>0</v>
      </c>
      <c r="AS11" s="1818">
        <f t="shared" ref="AS11" si="1">AO11+AP11+AQ11+AR11</f>
        <v>276</v>
      </c>
      <c r="AT11" s="1817">
        <v>1430</v>
      </c>
      <c r="AU11" s="1818">
        <f>AU19+AU20+AU21</f>
        <v>171</v>
      </c>
      <c r="AV11" s="1818">
        <f>AV19+AV20+AV21</f>
        <v>0</v>
      </c>
      <c r="AW11" s="1818">
        <f>AW19+AW20+AW21</f>
        <v>0</v>
      </c>
      <c r="AX11" s="1818">
        <f>AX19+AX20+AX21</f>
        <v>0</v>
      </c>
      <c r="AY11" s="1818">
        <f t="shared" ref="AY11:AY32" si="2">AU11+AV11+AW11+AX11</f>
        <v>171</v>
      </c>
      <c r="AZ11" s="1817">
        <v>1430</v>
      </c>
      <c r="BA11" s="1818">
        <f>AZ19+BA20+BA21</f>
        <v>602</v>
      </c>
      <c r="BB11" s="1818">
        <f>BA19+BB20+BB21</f>
        <v>0</v>
      </c>
      <c r="BC11" s="1818">
        <f>BB19+BC20+BC21</f>
        <v>0</v>
      </c>
      <c r="BD11" s="1818">
        <f>BC19+BD20+BD21</f>
        <v>0</v>
      </c>
      <c r="BE11" s="1818">
        <f t="shared" ref="BE11:BE32" si="3">BA11+BB11+BC11+BD11</f>
        <v>602</v>
      </c>
      <c r="BF11" s="1819">
        <v>1430</v>
      </c>
      <c r="BG11" s="1820">
        <f>BG19+BG20+BG21</f>
        <v>1990</v>
      </c>
      <c r="BH11" s="1820">
        <f>BH19+BH20+BH21</f>
        <v>4</v>
      </c>
      <c r="BI11" s="1820">
        <f>BI19+BI20+BI21</f>
        <v>0</v>
      </c>
      <c r="BJ11" s="1820">
        <f>BJ19+BJ20+BJ21</f>
        <v>0</v>
      </c>
      <c r="BK11" s="1820">
        <f t="shared" ref="BK11:BK32" si="4">BG11+BH11+BI11+BJ11</f>
        <v>1994</v>
      </c>
      <c r="BL11" s="1819">
        <v>1430</v>
      </c>
      <c r="BM11" s="1820">
        <f>BM20+BM19+BM21</f>
        <v>1063</v>
      </c>
      <c r="BN11" s="1820">
        <f>BN20+BN19+BN21</f>
        <v>88</v>
      </c>
      <c r="BO11" s="1820">
        <f>BO20+BO19+BO21</f>
        <v>0</v>
      </c>
      <c r="BP11" s="1820">
        <f>BP20+BP19+BP21</f>
        <v>0</v>
      </c>
      <c r="BQ11" s="1820">
        <f t="shared" ref="BQ11:BQ32" si="5">BM11+BN11+BO11+BP11</f>
        <v>1151</v>
      </c>
      <c r="BR11" s="1819">
        <v>1430</v>
      </c>
      <c r="BS11" s="2003">
        <v>611</v>
      </c>
      <c r="BT11" s="2003">
        <v>0</v>
      </c>
      <c r="BU11" s="2003"/>
      <c r="BV11" s="2003"/>
      <c r="BW11" s="2003">
        <v>611</v>
      </c>
      <c r="BX11" s="1819">
        <v>1430</v>
      </c>
      <c r="BY11" s="1821">
        <f>BY20+BY19+BY21</f>
        <v>2250</v>
      </c>
      <c r="BZ11" s="1821">
        <f>BZ19</f>
        <v>68</v>
      </c>
      <c r="CA11" s="1821">
        <f>CA21</f>
        <v>1554</v>
      </c>
      <c r="CB11" s="1821">
        <f>CB21</f>
        <v>2994</v>
      </c>
      <c r="CC11" s="1822">
        <f t="shared" ref="CC11:CC32" si="6">BY11+BZ11+CA11+CB11</f>
        <v>6866</v>
      </c>
      <c r="CD11" s="1819">
        <v>1430</v>
      </c>
      <c r="CE11" s="1821"/>
      <c r="CF11" s="1821"/>
      <c r="CG11" s="1821"/>
      <c r="CH11" s="1821"/>
      <c r="CI11" s="1822">
        <f t="shared" ref="CI11:CI32" si="7">CE11+CF11+CG11+CH11</f>
        <v>0</v>
      </c>
      <c r="CJ11" s="1819">
        <v>1430</v>
      </c>
      <c r="CK11" s="1821"/>
      <c r="CL11" s="1821"/>
      <c r="CM11" s="1821"/>
      <c r="CN11" s="1821"/>
      <c r="CO11" s="1822">
        <f t="shared" ref="CO11:CO32" si="8">CK11+CL11+CM11+CN11</f>
        <v>0</v>
      </c>
      <c r="CP11" s="1823">
        <f t="shared" ref="CP11:CP16" si="9">S11</f>
        <v>12870</v>
      </c>
      <c r="CQ11" s="1824">
        <f t="shared" ref="CQ11:CU16" si="10">AO11+AU11+BA11+BG11+BM11+BS11+BY11+CE11+CK11</f>
        <v>6963</v>
      </c>
      <c r="CR11" s="1824">
        <f t="shared" si="10"/>
        <v>160</v>
      </c>
      <c r="CS11" s="1824">
        <f>CS13</f>
        <v>22090</v>
      </c>
      <c r="CT11" s="1824">
        <f>CT13</f>
        <v>22610</v>
      </c>
      <c r="CU11" s="1824">
        <f>CQ11+CR11</f>
        <v>7123</v>
      </c>
      <c r="CV11" s="1825">
        <f>CU11/CP11*100%</f>
        <v>0.55345765345765341</v>
      </c>
      <c r="CW11" s="1581"/>
    </row>
    <row r="12" spans="1:101" ht="23.25" thickBot="1">
      <c r="A12" s="2467"/>
      <c r="B12" s="1808" t="s">
        <v>651</v>
      </c>
      <c r="C12" s="93">
        <f>'[41]D. ITT_All_Grants'!C95</f>
        <v>0</v>
      </c>
      <c r="D12" s="521" t="s">
        <v>100</v>
      </c>
      <c r="E12" s="93">
        <f>'[41]D. ITT_All_Grants'!E95</f>
        <v>0</v>
      </c>
      <c r="F12" s="150" t="s">
        <v>99</v>
      </c>
      <c r="G12" s="150" t="s">
        <v>42</v>
      </c>
      <c r="H12" s="1810">
        <v>42705</v>
      </c>
      <c r="I12" s="1810">
        <v>42978</v>
      </c>
      <c r="J12" s="1811">
        <f ca="1">I12-F7</f>
        <v>22</v>
      </c>
      <c r="K12" s="1812"/>
      <c r="L12" s="1813"/>
      <c r="M12" s="1814"/>
      <c r="N12" s="1814"/>
      <c r="O12" s="1814"/>
      <c r="P12" s="1814"/>
      <c r="Q12" s="1814">
        <f t="shared" ref="Q12:Q32" si="11">N12+O12</f>
        <v>0</v>
      </c>
      <c r="R12" s="1814">
        <v>63000</v>
      </c>
      <c r="S12" s="1815">
        <f t="shared" ref="S12:S32" si="12">Q12+R12</f>
        <v>63000</v>
      </c>
      <c r="T12" s="1816"/>
      <c r="U12" s="1342"/>
      <c r="V12" s="1343"/>
      <c r="W12" s="1343"/>
      <c r="X12" s="1343"/>
      <c r="Y12" s="1343"/>
      <c r="Z12" s="1344"/>
      <c r="AA12" s="1581"/>
      <c r="AB12" s="1348"/>
      <c r="AC12" s="1370"/>
      <c r="AD12" s="1370"/>
      <c r="AE12" s="1370"/>
      <c r="AF12" s="1370"/>
      <c r="AG12" s="1370">
        <f t="shared" ref="AG12:AG32" si="13">AC12+AD12+AE12+AF12</f>
        <v>0</v>
      </c>
      <c r="AH12" s="1348"/>
      <c r="AI12" s="1370"/>
      <c r="AJ12" s="1370"/>
      <c r="AK12" s="1370"/>
      <c r="AL12" s="1370"/>
      <c r="AM12" s="1370">
        <f t="shared" si="0"/>
        <v>0</v>
      </c>
      <c r="AN12" s="1817">
        <v>3000</v>
      </c>
      <c r="AO12" s="1818">
        <v>765</v>
      </c>
      <c r="AP12" s="1818"/>
      <c r="AQ12" s="1826">
        <v>1254</v>
      </c>
      <c r="AR12" s="1826">
        <v>1408</v>
      </c>
      <c r="AS12" s="1826">
        <f t="shared" ref="AS12:AS32" si="14">AO12+AP12+AQ12+AR12</f>
        <v>3427</v>
      </c>
      <c r="AT12" s="1817">
        <v>3000</v>
      </c>
      <c r="AU12" s="1818">
        <v>765</v>
      </c>
      <c r="AV12" s="1818"/>
      <c r="AW12" s="1818">
        <v>1228</v>
      </c>
      <c r="AX12" s="1818">
        <v>2078</v>
      </c>
      <c r="AY12" s="1818">
        <f>AU12+AV12+AW12+AX12</f>
        <v>4071</v>
      </c>
      <c r="AZ12" s="1817">
        <v>3000</v>
      </c>
      <c r="BA12" s="1818">
        <v>982</v>
      </c>
      <c r="BB12" s="1818"/>
      <c r="BC12" s="1826">
        <v>1348</v>
      </c>
      <c r="BD12" s="1826">
        <v>1244</v>
      </c>
      <c r="BE12" s="1826">
        <f t="shared" si="3"/>
        <v>3574</v>
      </c>
      <c r="BF12" s="1819">
        <v>9000</v>
      </c>
      <c r="BG12" s="1820">
        <v>1978</v>
      </c>
      <c r="BH12" s="1820"/>
      <c r="BI12" s="1820">
        <v>5103</v>
      </c>
      <c r="BJ12" s="1827">
        <v>5071</v>
      </c>
      <c r="BK12" s="1820">
        <f t="shared" si="4"/>
        <v>12152</v>
      </c>
      <c r="BL12" s="1819">
        <v>9000</v>
      </c>
      <c r="BM12" s="1820">
        <v>1348</v>
      </c>
      <c r="BN12" s="1820"/>
      <c r="BO12" s="1820">
        <v>4367</v>
      </c>
      <c r="BP12" s="1820">
        <v>4195</v>
      </c>
      <c r="BQ12" s="1820">
        <f t="shared" si="5"/>
        <v>9910</v>
      </c>
      <c r="BR12" s="1819">
        <v>9000</v>
      </c>
      <c r="BS12" s="2003">
        <v>1402</v>
      </c>
      <c r="BT12" s="2003"/>
      <c r="BU12" s="2003">
        <v>4949</v>
      </c>
      <c r="BV12" s="2003">
        <v>4711</v>
      </c>
      <c r="BW12" s="2003">
        <v>11062</v>
      </c>
      <c r="BX12" s="1819">
        <v>9000</v>
      </c>
      <c r="BY12" s="1821"/>
      <c r="BZ12" s="1821"/>
      <c r="CA12" s="1821">
        <v>3841</v>
      </c>
      <c r="CB12" s="1821">
        <v>3903</v>
      </c>
      <c r="CC12" s="1822">
        <f t="shared" si="6"/>
        <v>7744</v>
      </c>
      <c r="CD12" s="1819">
        <v>9000</v>
      </c>
      <c r="CE12" s="1821"/>
      <c r="CF12" s="1821"/>
      <c r="CG12" s="1821"/>
      <c r="CH12" s="1821"/>
      <c r="CI12" s="1822">
        <f t="shared" si="7"/>
        <v>0</v>
      </c>
      <c r="CJ12" s="1819">
        <v>9000</v>
      </c>
      <c r="CK12" s="1821"/>
      <c r="CL12" s="1821"/>
      <c r="CM12" s="1821"/>
      <c r="CN12" s="1821"/>
      <c r="CO12" s="1822">
        <f t="shared" si="8"/>
        <v>0</v>
      </c>
      <c r="CP12" s="1823">
        <f t="shared" si="9"/>
        <v>63000</v>
      </c>
      <c r="CQ12" s="1824">
        <f t="shared" si="10"/>
        <v>7240</v>
      </c>
      <c r="CR12" s="1824">
        <f t="shared" si="10"/>
        <v>0</v>
      </c>
      <c r="CS12" s="1824">
        <f t="shared" si="10"/>
        <v>22090</v>
      </c>
      <c r="CT12" s="1824">
        <f t="shared" si="10"/>
        <v>22610</v>
      </c>
      <c r="CU12" s="1824">
        <f t="shared" si="10"/>
        <v>51940</v>
      </c>
      <c r="CV12" s="1825">
        <f>CU12/CP12*100%</f>
        <v>0.82444444444444442</v>
      </c>
      <c r="CW12" s="1581"/>
    </row>
    <row r="13" spans="1:101" ht="12" thickBot="1">
      <c r="A13" s="2497" t="s">
        <v>892</v>
      </c>
      <c r="B13" s="1828" t="s">
        <v>385</v>
      </c>
      <c r="C13" s="93">
        <f>'[41]D. ITT_All_Grants'!C96</f>
        <v>0</v>
      </c>
      <c r="D13" s="521" t="s">
        <v>100</v>
      </c>
      <c r="E13" s="93">
        <f>'[41]D. ITT_All_Grants'!E96</f>
        <v>0</v>
      </c>
      <c r="F13" s="150" t="s">
        <v>99</v>
      </c>
      <c r="G13" s="150" t="s">
        <v>42</v>
      </c>
      <c r="H13" s="1810">
        <v>42705</v>
      </c>
      <c r="I13" s="1810">
        <v>42978</v>
      </c>
      <c r="J13" s="1811">
        <f ca="1">I13-F7</f>
        <v>22</v>
      </c>
      <c r="K13" s="1829"/>
      <c r="L13" s="600" t="s">
        <v>386</v>
      </c>
      <c r="M13" s="1814"/>
      <c r="N13" s="1814"/>
      <c r="O13" s="1814"/>
      <c r="P13" s="1814"/>
      <c r="Q13" s="1814">
        <f t="shared" si="11"/>
        <v>0</v>
      </c>
      <c r="R13" s="1814">
        <v>63000</v>
      </c>
      <c r="S13" s="1815">
        <f t="shared" si="12"/>
        <v>63000</v>
      </c>
      <c r="T13" s="1816"/>
      <c r="U13" s="1342"/>
      <c r="V13" s="1343"/>
      <c r="W13" s="1343"/>
      <c r="X13" s="1343"/>
      <c r="Y13" s="1343"/>
      <c r="Z13" s="1344"/>
      <c r="AA13" s="1581"/>
      <c r="AB13" s="1348"/>
      <c r="AC13" s="1370"/>
      <c r="AD13" s="1370"/>
      <c r="AE13" s="1370"/>
      <c r="AF13" s="1370"/>
      <c r="AG13" s="1370">
        <f t="shared" si="13"/>
        <v>0</v>
      </c>
      <c r="AH13" s="1348"/>
      <c r="AI13" s="1370"/>
      <c r="AJ13" s="1370"/>
      <c r="AK13" s="1370"/>
      <c r="AL13" s="1370"/>
      <c r="AM13" s="1370">
        <f t="shared" si="0"/>
        <v>0</v>
      </c>
      <c r="AN13" s="1817">
        <v>2500</v>
      </c>
      <c r="AO13" s="1818"/>
      <c r="AP13" s="1818"/>
      <c r="AQ13" s="1818">
        <v>1254</v>
      </c>
      <c r="AR13" s="1826">
        <v>1408</v>
      </c>
      <c r="AS13" s="1826">
        <f t="shared" si="14"/>
        <v>2662</v>
      </c>
      <c r="AT13" s="1817">
        <v>2500</v>
      </c>
      <c r="AU13" s="1818"/>
      <c r="AV13" s="1818"/>
      <c r="AW13" s="1826">
        <v>1228</v>
      </c>
      <c r="AX13" s="1826">
        <v>2078</v>
      </c>
      <c r="AY13" s="1826">
        <f t="shared" si="2"/>
        <v>3306</v>
      </c>
      <c r="AZ13" s="1817">
        <v>2500</v>
      </c>
      <c r="BA13" s="1818"/>
      <c r="BB13" s="1818"/>
      <c r="BC13" s="1826">
        <v>1348</v>
      </c>
      <c r="BD13" s="1826">
        <v>1244</v>
      </c>
      <c r="BE13" s="1826">
        <f t="shared" si="3"/>
        <v>2592</v>
      </c>
      <c r="BF13" s="1819">
        <v>9000</v>
      </c>
      <c r="BG13" s="1820"/>
      <c r="BH13" s="1820"/>
      <c r="BI13" s="1820">
        <v>5103</v>
      </c>
      <c r="BJ13" s="1827">
        <v>5071</v>
      </c>
      <c r="BK13" s="1820">
        <f t="shared" si="4"/>
        <v>10174</v>
      </c>
      <c r="BL13" s="1819">
        <v>9000</v>
      </c>
      <c r="BM13" s="1820"/>
      <c r="BN13" s="1820"/>
      <c r="BO13" s="1827">
        <v>4367</v>
      </c>
      <c r="BP13" s="1827">
        <v>4195</v>
      </c>
      <c r="BQ13" s="1820">
        <f t="shared" si="5"/>
        <v>8562</v>
      </c>
      <c r="BR13" s="1819">
        <v>9000</v>
      </c>
      <c r="BS13" s="2003"/>
      <c r="BT13" s="2003"/>
      <c r="BU13" s="2003">
        <v>4949</v>
      </c>
      <c r="BV13" s="2003">
        <v>4711</v>
      </c>
      <c r="BW13" s="2003">
        <v>9660</v>
      </c>
      <c r="BX13" s="1819">
        <v>9000</v>
      </c>
      <c r="BY13" s="1821"/>
      <c r="BZ13" s="1821"/>
      <c r="CA13" s="1821">
        <v>3841</v>
      </c>
      <c r="CB13" s="1821">
        <v>3903</v>
      </c>
      <c r="CC13" s="1822">
        <f t="shared" si="6"/>
        <v>7744</v>
      </c>
      <c r="CD13" s="1819">
        <v>9000</v>
      </c>
      <c r="CE13" s="1821"/>
      <c r="CF13" s="1821"/>
      <c r="CG13" s="1821"/>
      <c r="CH13" s="1821"/>
      <c r="CI13" s="1822">
        <f t="shared" si="7"/>
        <v>0</v>
      </c>
      <c r="CJ13" s="1819">
        <v>9000</v>
      </c>
      <c r="CK13" s="1821"/>
      <c r="CL13" s="1821"/>
      <c r="CM13" s="1821"/>
      <c r="CN13" s="1821"/>
      <c r="CO13" s="1822">
        <f t="shared" si="8"/>
        <v>0</v>
      </c>
      <c r="CP13" s="1823">
        <f t="shared" si="9"/>
        <v>63000</v>
      </c>
      <c r="CQ13" s="1824">
        <f t="shared" si="10"/>
        <v>0</v>
      </c>
      <c r="CR13" s="1824">
        <f t="shared" si="10"/>
        <v>0</v>
      </c>
      <c r="CS13" s="1824">
        <f t="shared" si="10"/>
        <v>22090</v>
      </c>
      <c r="CT13" s="1824">
        <f t="shared" si="10"/>
        <v>22610</v>
      </c>
      <c r="CU13" s="1824">
        <f t="shared" si="10"/>
        <v>44700</v>
      </c>
      <c r="CV13" s="1825">
        <f t="shared" ref="CV13:CV32" si="15">CU13/CP13*100%</f>
        <v>0.70952380952380956</v>
      </c>
    </row>
    <row r="14" spans="1:101" ht="12" thickBot="1">
      <c r="A14" s="2498"/>
      <c r="B14" s="1828" t="s">
        <v>611</v>
      </c>
      <c r="C14" s="93">
        <f>'[41]D. ITT_All_Grants'!C96</f>
        <v>0</v>
      </c>
      <c r="D14" s="521" t="s">
        <v>100</v>
      </c>
      <c r="E14" s="150" t="s">
        <v>88</v>
      </c>
      <c r="F14" s="150" t="s">
        <v>99</v>
      </c>
      <c r="G14" s="150" t="s">
        <v>42</v>
      </c>
      <c r="H14" s="1810">
        <v>42705</v>
      </c>
      <c r="I14" s="1810">
        <v>43069</v>
      </c>
      <c r="J14" s="1811">
        <f ca="1">I13-F7</f>
        <v>22</v>
      </c>
      <c r="K14" s="1830"/>
      <c r="L14" s="547" t="s">
        <v>386</v>
      </c>
      <c r="M14" s="1831"/>
      <c r="N14" s="1832"/>
      <c r="O14" s="1832"/>
      <c r="P14" s="1832"/>
      <c r="Q14" s="1814">
        <f t="shared" si="11"/>
        <v>0</v>
      </c>
      <c r="R14" s="1814">
        <v>12750</v>
      </c>
      <c r="S14" s="1815">
        <f t="shared" si="12"/>
        <v>12750</v>
      </c>
      <c r="T14" s="1816"/>
      <c r="U14" s="1342"/>
      <c r="V14" s="1370"/>
      <c r="W14" s="1370"/>
      <c r="X14" s="1370"/>
      <c r="Y14" s="1370"/>
      <c r="Z14" s="1370">
        <f t="shared" ref="Z14" si="16">V14+W14+X14+Y14</f>
        <v>0</v>
      </c>
      <c r="AA14" s="1833"/>
      <c r="AB14" s="597"/>
      <c r="AC14" s="1370"/>
      <c r="AD14" s="1370"/>
      <c r="AE14" s="1370"/>
      <c r="AF14" s="1370"/>
      <c r="AG14" s="1370">
        <f t="shared" si="13"/>
        <v>0</v>
      </c>
      <c r="AH14" s="597"/>
      <c r="AI14" s="1370"/>
      <c r="AJ14" s="1370"/>
      <c r="AK14" s="1370"/>
      <c r="AL14" s="1370"/>
      <c r="AM14" s="1370">
        <f t="shared" si="0"/>
        <v>0</v>
      </c>
      <c r="AN14" s="1834">
        <v>650</v>
      </c>
      <c r="AO14" s="1818">
        <v>765</v>
      </c>
      <c r="AP14" s="1818"/>
      <c r="AQ14" s="1818"/>
      <c r="AR14" s="1818"/>
      <c r="AS14" s="1818">
        <f t="shared" si="14"/>
        <v>765</v>
      </c>
      <c r="AT14" s="1834">
        <v>650</v>
      </c>
      <c r="AU14" s="1826">
        <v>765</v>
      </c>
      <c r="AV14" s="1818"/>
      <c r="AW14" s="1818"/>
      <c r="AX14" s="1818"/>
      <c r="AY14" s="1818"/>
      <c r="AZ14" s="1834">
        <v>650</v>
      </c>
      <c r="BA14" s="1826">
        <v>982</v>
      </c>
      <c r="BB14" s="1818"/>
      <c r="BC14" s="1826"/>
      <c r="BD14" s="1826"/>
      <c r="BE14" s="1826">
        <f t="shared" si="3"/>
        <v>982</v>
      </c>
      <c r="BF14" s="1835">
        <v>1800</v>
      </c>
      <c r="BG14" s="1827">
        <v>1978</v>
      </c>
      <c r="BH14" s="1820"/>
      <c r="BI14" s="1820"/>
      <c r="BJ14" s="1827"/>
      <c r="BK14" s="1820"/>
      <c r="BL14" s="1835">
        <v>1800</v>
      </c>
      <c r="BM14" s="1827">
        <v>1348</v>
      </c>
      <c r="BN14" s="1820"/>
      <c r="BO14" s="1827"/>
      <c r="BP14" s="1827"/>
      <c r="BQ14" s="1820">
        <f t="shared" si="5"/>
        <v>1348</v>
      </c>
      <c r="BR14" s="1835">
        <v>1800</v>
      </c>
      <c r="BS14" s="2003">
        <v>1402</v>
      </c>
      <c r="BT14" s="2003"/>
      <c r="BU14" s="2003"/>
      <c r="BV14" s="2003"/>
      <c r="BW14" s="2003">
        <v>1402</v>
      </c>
      <c r="BX14" s="1835">
        <v>1800</v>
      </c>
      <c r="BY14" s="1821">
        <v>117</v>
      </c>
      <c r="BZ14" s="1821">
        <v>147</v>
      </c>
      <c r="CA14" s="1821"/>
      <c r="CB14" s="1821"/>
      <c r="CC14" s="1822">
        <f t="shared" si="6"/>
        <v>264</v>
      </c>
      <c r="CD14" s="1835">
        <v>1800</v>
      </c>
      <c r="CE14" s="1821"/>
      <c r="CF14" s="1821"/>
      <c r="CG14" s="1821"/>
      <c r="CH14" s="1821"/>
      <c r="CI14" s="1822">
        <f t="shared" si="7"/>
        <v>0</v>
      </c>
      <c r="CJ14" s="1835">
        <v>1800</v>
      </c>
      <c r="CK14" s="1821"/>
      <c r="CL14" s="1821"/>
      <c r="CM14" s="1821"/>
      <c r="CN14" s="1821"/>
      <c r="CO14" s="1822">
        <f t="shared" si="8"/>
        <v>0</v>
      </c>
      <c r="CP14" s="1823">
        <f t="shared" si="9"/>
        <v>12750</v>
      </c>
      <c r="CQ14" s="1824">
        <f t="shared" si="10"/>
        <v>7357</v>
      </c>
      <c r="CR14" s="1824">
        <f t="shared" si="10"/>
        <v>147</v>
      </c>
      <c r="CS14" s="1824">
        <f t="shared" si="10"/>
        <v>0</v>
      </c>
      <c r="CT14" s="1824">
        <f t="shared" si="10"/>
        <v>0</v>
      </c>
      <c r="CU14" s="1824">
        <f t="shared" si="10"/>
        <v>4761</v>
      </c>
      <c r="CV14" s="1825">
        <f t="shared" si="15"/>
        <v>0.37341176470588233</v>
      </c>
      <c r="CW14" s="1581"/>
    </row>
    <row r="15" spans="1:101" ht="23.25" thickBot="1">
      <c r="A15" s="2498"/>
      <c r="B15" s="1836" t="s">
        <v>1498</v>
      </c>
      <c r="C15" s="93">
        <f>'[41]D. ITT_All_Grants'!C97</f>
        <v>0</v>
      </c>
      <c r="D15" s="521" t="s">
        <v>100</v>
      </c>
      <c r="E15" s="93">
        <f>'[41]D. ITT_All_Grants'!E97</f>
        <v>0</v>
      </c>
      <c r="F15" s="150" t="s">
        <v>99</v>
      </c>
      <c r="G15" s="150" t="s">
        <v>42</v>
      </c>
      <c r="H15" s="1810">
        <v>42705</v>
      </c>
      <c r="I15" s="1810">
        <v>42978</v>
      </c>
      <c r="J15" s="1811">
        <f ca="1">I15-F7</f>
        <v>22</v>
      </c>
      <c r="K15" s="1829"/>
      <c r="L15" s="600" t="s">
        <v>386</v>
      </c>
      <c r="M15" s="1814"/>
      <c r="N15" s="1814"/>
      <c r="O15" s="1814"/>
      <c r="P15" s="1814"/>
      <c r="Q15" s="1814">
        <f t="shared" si="11"/>
        <v>0</v>
      </c>
      <c r="R15" s="1814">
        <v>3900</v>
      </c>
      <c r="S15" s="1815">
        <f t="shared" si="12"/>
        <v>3900</v>
      </c>
      <c r="T15" s="1816" t="s">
        <v>1499</v>
      </c>
      <c r="U15" s="1342"/>
      <c r="V15" s="1343"/>
      <c r="W15" s="1343"/>
      <c r="X15" s="1343"/>
      <c r="Y15" s="1343"/>
      <c r="Z15" s="1344"/>
      <c r="AA15" s="1581"/>
      <c r="AB15" s="1348"/>
      <c r="AC15" s="1370"/>
      <c r="AD15" s="1370"/>
      <c r="AE15" s="1370"/>
      <c r="AF15" s="1370"/>
      <c r="AG15" s="1370">
        <f t="shared" si="13"/>
        <v>0</v>
      </c>
      <c r="AH15" s="1348"/>
      <c r="AI15" s="1370"/>
      <c r="AJ15" s="1370"/>
      <c r="AK15" s="1370"/>
      <c r="AL15" s="1370"/>
      <c r="AM15" s="1370">
        <f t="shared" si="0"/>
        <v>0</v>
      </c>
      <c r="AN15" s="1817">
        <v>100</v>
      </c>
      <c r="AO15" s="1818"/>
      <c r="AP15" s="1818"/>
      <c r="AQ15" s="1826">
        <v>67</v>
      </c>
      <c r="AR15" s="1826">
        <v>70</v>
      </c>
      <c r="AS15" s="1826">
        <f t="shared" si="14"/>
        <v>137</v>
      </c>
      <c r="AT15" s="1817">
        <v>100</v>
      </c>
      <c r="AU15" s="1826"/>
      <c r="AV15" s="1818"/>
      <c r="AW15" s="1826">
        <v>61</v>
      </c>
      <c r="AX15" s="1826">
        <v>62</v>
      </c>
      <c r="AY15" s="1818">
        <f t="shared" si="2"/>
        <v>123</v>
      </c>
      <c r="AZ15" s="1817">
        <v>100</v>
      </c>
      <c r="BA15" s="1826"/>
      <c r="BB15" s="1818"/>
      <c r="BC15" s="1826">
        <v>86</v>
      </c>
      <c r="BD15" s="1826">
        <v>94</v>
      </c>
      <c r="BE15" s="1826">
        <f t="shared" si="3"/>
        <v>180</v>
      </c>
      <c r="BF15" s="1819">
        <v>600</v>
      </c>
      <c r="BG15" s="1827"/>
      <c r="BH15" s="1820"/>
      <c r="BI15" s="1827">
        <v>307</v>
      </c>
      <c r="BJ15" s="1827">
        <v>301</v>
      </c>
      <c r="BK15" s="1827">
        <f t="shared" si="4"/>
        <v>608</v>
      </c>
      <c r="BL15" s="1819">
        <v>600</v>
      </c>
      <c r="BM15" s="1820"/>
      <c r="BN15" s="1820"/>
      <c r="BO15" s="1827">
        <v>302</v>
      </c>
      <c r="BP15" s="1827">
        <v>301</v>
      </c>
      <c r="BQ15" s="1820">
        <f t="shared" si="5"/>
        <v>603</v>
      </c>
      <c r="BR15" s="1819">
        <v>600</v>
      </c>
      <c r="BS15" s="2003"/>
      <c r="BT15" s="2003"/>
      <c r="BU15" s="2003">
        <v>270</v>
      </c>
      <c r="BV15" s="2003">
        <v>284</v>
      </c>
      <c r="BW15" s="2003">
        <v>554</v>
      </c>
      <c r="BX15" s="1819">
        <v>600</v>
      </c>
      <c r="BY15" s="1821"/>
      <c r="BZ15" s="1821"/>
      <c r="CA15" s="1821">
        <v>228</v>
      </c>
      <c r="CB15" s="1821">
        <v>242</v>
      </c>
      <c r="CC15" s="1822">
        <f t="shared" si="6"/>
        <v>470</v>
      </c>
      <c r="CD15" s="1819">
        <v>600</v>
      </c>
      <c r="CE15" s="1821"/>
      <c r="CF15" s="1821"/>
      <c r="CG15" s="1821"/>
      <c r="CH15" s="1821"/>
      <c r="CI15" s="1822">
        <f t="shared" si="7"/>
        <v>0</v>
      </c>
      <c r="CJ15" s="1819">
        <v>600</v>
      </c>
      <c r="CK15" s="1821"/>
      <c r="CL15" s="1821"/>
      <c r="CM15" s="1821"/>
      <c r="CN15" s="1821"/>
      <c r="CO15" s="1822">
        <f t="shared" si="8"/>
        <v>0</v>
      </c>
      <c r="CP15" s="1823">
        <f t="shared" si="9"/>
        <v>3900</v>
      </c>
      <c r="CQ15" s="1824">
        <f t="shared" si="10"/>
        <v>0</v>
      </c>
      <c r="CR15" s="1824">
        <f t="shared" si="10"/>
        <v>0</v>
      </c>
      <c r="CS15" s="1824">
        <f t="shared" si="10"/>
        <v>1321</v>
      </c>
      <c r="CT15" s="1824">
        <f t="shared" si="10"/>
        <v>1354</v>
      </c>
      <c r="CU15" s="1824">
        <f t="shared" si="10"/>
        <v>2675</v>
      </c>
      <c r="CV15" s="1825">
        <f t="shared" si="15"/>
        <v>0.6858974358974359</v>
      </c>
    </row>
    <row r="16" spans="1:101" ht="23.25" thickBot="1">
      <c r="A16" s="2498"/>
      <c r="B16" s="1836" t="s">
        <v>1500</v>
      </c>
      <c r="C16" s="93">
        <f>'[41]D. ITT_All_Grants'!C98</f>
        <v>0</v>
      </c>
      <c r="D16" s="521" t="s">
        <v>100</v>
      </c>
      <c r="E16" s="93">
        <f>'[41]D. ITT_All_Grants'!E98</f>
        <v>0</v>
      </c>
      <c r="F16" s="150" t="s">
        <v>99</v>
      </c>
      <c r="G16" s="150" t="s">
        <v>42</v>
      </c>
      <c r="H16" s="1810">
        <v>42705</v>
      </c>
      <c r="I16" s="1810">
        <v>42978</v>
      </c>
      <c r="J16" s="1811">
        <f ca="1">I16-F7</f>
        <v>22</v>
      </c>
      <c r="K16" s="1829"/>
      <c r="L16" s="600" t="s">
        <v>386</v>
      </c>
      <c r="M16" s="1814"/>
      <c r="N16" s="1814"/>
      <c r="O16" s="1814"/>
      <c r="P16" s="1814"/>
      <c r="Q16" s="1814">
        <f t="shared" si="11"/>
        <v>0</v>
      </c>
      <c r="R16" s="1814">
        <v>990</v>
      </c>
      <c r="S16" s="1815">
        <f t="shared" si="12"/>
        <v>990</v>
      </c>
      <c r="T16" s="1816" t="s">
        <v>1499</v>
      </c>
      <c r="U16" s="1342"/>
      <c r="V16" s="1343"/>
      <c r="W16" s="1343"/>
      <c r="X16" s="1343"/>
      <c r="Y16" s="1343"/>
      <c r="Z16" s="1344"/>
      <c r="AA16" s="1581"/>
      <c r="AB16" s="1348"/>
      <c r="AC16" s="1370"/>
      <c r="AD16" s="1370"/>
      <c r="AE16" s="1370"/>
      <c r="AF16" s="1370"/>
      <c r="AG16" s="1370">
        <f t="shared" si="13"/>
        <v>0</v>
      </c>
      <c r="AH16" s="1348"/>
      <c r="AI16" s="1370"/>
      <c r="AJ16" s="1370"/>
      <c r="AK16" s="1370"/>
      <c r="AL16" s="1370"/>
      <c r="AM16" s="1370">
        <f t="shared" si="0"/>
        <v>0</v>
      </c>
      <c r="AN16" s="1817">
        <v>30</v>
      </c>
      <c r="AO16" s="1818"/>
      <c r="AP16" s="1818"/>
      <c r="AQ16" s="1826">
        <v>16</v>
      </c>
      <c r="AR16" s="1826">
        <v>20</v>
      </c>
      <c r="AS16" s="1826">
        <f t="shared" si="14"/>
        <v>36</v>
      </c>
      <c r="AT16" s="1817">
        <v>30</v>
      </c>
      <c r="AU16" s="1826"/>
      <c r="AV16" s="1818"/>
      <c r="AW16" s="1826">
        <v>12</v>
      </c>
      <c r="AX16" s="1826">
        <v>14</v>
      </c>
      <c r="AY16" s="1826">
        <f t="shared" si="2"/>
        <v>26</v>
      </c>
      <c r="AZ16" s="1817">
        <v>30</v>
      </c>
      <c r="BA16" s="1826"/>
      <c r="BB16" s="1818"/>
      <c r="BC16" s="1826">
        <v>28</v>
      </c>
      <c r="BD16" s="1826">
        <v>35</v>
      </c>
      <c r="BE16" s="1826">
        <f t="shared" si="3"/>
        <v>63</v>
      </c>
      <c r="BF16" s="1819">
        <v>150</v>
      </c>
      <c r="BG16" s="1827"/>
      <c r="BH16" s="1820"/>
      <c r="BI16" s="1827">
        <v>70</v>
      </c>
      <c r="BJ16" s="1827">
        <v>83</v>
      </c>
      <c r="BK16" s="1820">
        <f t="shared" si="4"/>
        <v>153</v>
      </c>
      <c r="BL16" s="1819">
        <v>150</v>
      </c>
      <c r="BM16" s="1820"/>
      <c r="BN16" s="1820"/>
      <c r="BO16" s="1827">
        <v>53</v>
      </c>
      <c r="BP16" s="1827">
        <v>57</v>
      </c>
      <c r="BQ16" s="1820">
        <f t="shared" si="5"/>
        <v>110</v>
      </c>
      <c r="BR16" s="1819">
        <v>150</v>
      </c>
      <c r="BS16" s="2003"/>
      <c r="BT16" s="2003"/>
      <c r="BU16" s="2003">
        <v>54</v>
      </c>
      <c r="BV16" s="2003">
        <v>72</v>
      </c>
      <c r="BW16" s="2003">
        <v>126</v>
      </c>
      <c r="BX16" s="1819">
        <v>150</v>
      </c>
      <c r="BY16" s="1821"/>
      <c r="BZ16" s="1821"/>
      <c r="CA16" s="1821">
        <v>23</v>
      </c>
      <c r="CB16" s="1821">
        <v>32</v>
      </c>
      <c r="CC16" s="1822">
        <f t="shared" si="6"/>
        <v>55</v>
      </c>
      <c r="CD16" s="1819">
        <v>150</v>
      </c>
      <c r="CE16" s="1821"/>
      <c r="CF16" s="1821"/>
      <c r="CG16" s="1821"/>
      <c r="CH16" s="1821"/>
      <c r="CI16" s="1822">
        <f t="shared" si="7"/>
        <v>0</v>
      </c>
      <c r="CJ16" s="1819">
        <v>150</v>
      </c>
      <c r="CK16" s="1821"/>
      <c r="CL16" s="1821"/>
      <c r="CM16" s="1821"/>
      <c r="CN16" s="1821"/>
      <c r="CO16" s="1822">
        <f t="shared" si="8"/>
        <v>0</v>
      </c>
      <c r="CP16" s="1823">
        <f t="shared" si="9"/>
        <v>990</v>
      </c>
      <c r="CQ16" s="1824">
        <f t="shared" si="10"/>
        <v>0</v>
      </c>
      <c r="CR16" s="1824">
        <f t="shared" si="10"/>
        <v>0</v>
      </c>
      <c r="CS16" s="1824">
        <f t="shared" si="10"/>
        <v>256</v>
      </c>
      <c r="CT16" s="1824">
        <f t="shared" si="10"/>
        <v>313</v>
      </c>
      <c r="CU16" s="1824">
        <f t="shared" si="10"/>
        <v>569</v>
      </c>
      <c r="CV16" s="1825">
        <f t="shared" si="15"/>
        <v>0.57474747474747478</v>
      </c>
    </row>
    <row r="17" spans="1:101" ht="12" thickBot="1">
      <c r="A17" s="2499"/>
      <c r="B17" s="1836" t="s">
        <v>1501</v>
      </c>
      <c r="C17" s="93">
        <f>'[41]D. ITT_All_Grants'!C99</f>
        <v>0</v>
      </c>
      <c r="D17" s="521" t="s">
        <v>100</v>
      </c>
      <c r="E17" s="93">
        <f>'[41]D. ITT_All_Grants'!E99</f>
        <v>0</v>
      </c>
      <c r="F17" s="150" t="s">
        <v>99</v>
      </c>
      <c r="G17" s="150" t="s">
        <v>42</v>
      </c>
      <c r="H17" s="1810">
        <v>42705</v>
      </c>
      <c r="I17" s="1810">
        <v>42978</v>
      </c>
      <c r="J17" s="1811">
        <f ca="1">I17-F7</f>
        <v>22</v>
      </c>
      <c r="K17" s="1829"/>
      <c r="L17" s="600" t="s">
        <v>386</v>
      </c>
      <c r="M17" s="1814"/>
      <c r="N17" s="1814"/>
      <c r="O17" s="1814"/>
      <c r="P17" s="1814"/>
      <c r="Q17" s="1814">
        <f t="shared" si="11"/>
        <v>0</v>
      </c>
      <c r="R17" s="1814">
        <v>9</v>
      </c>
      <c r="S17" s="1815">
        <f t="shared" si="12"/>
        <v>9</v>
      </c>
      <c r="T17" s="1816"/>
      <c r="U17" s="1342"/>
      <c r="V17" s="1343"/>
      <c r="W17" s="1343"/>
      <c r="X17" s="1343"/>
      <c r="Y17" s="1343"/>
      <c r="Z17" s="1344"/>
      <c r="AA17" s="1581"/>
      <c r="AB17" s="1348"/>
      <c r="AC17" s="1370"/>
      <c r="AD17" s="1370"/>
      <c r="AE17" s="1370"/>
      <c r="AF17" s="1370"/>
      <c r="AG17" s="1370">
        <f t="shared" si="13"/>
        <v>0</v>
      </c>
      <c r="AH17" s="1348"/>
      <c r="AI17" s="1370"/>
      <c r="AJ17" s="1370"/>
      <c r="AK17" s="1370"/>
      <c r="AL17" s="1370"/>
      <c r="AM17" s="1370">
        <f t="shared" si="0"/>
        <v>0</v>
      </c>
      <c r="AN17" s="1817">
        <v>1</v>
      </c>
      <c r="AO17" s="1818"/>
      <c r="AP17" s="1818"/>
      <c r="AQ17" s="1818">
        <v>0</v>
      </c>
      <c r="AR17" s="1818">
        <v>0</v>
      </c>
      <c r="AS17" s="1818">
        <f t="shared" si="14"/>
        <v>0</v>
      </c>
      <c r="AT17" s="1817">
        <v>1</v>
      </c>
      <c r="AU17" s="1826"/>
      <c r="AV17" s="1818"/>
      <c r="AW17" s="1818">
        <v>0</v>
      </c>
      <c r="AX17" s="1818">
        <v>0</v>
      </c>
      <c r="AY17" s="1818">
        <f t="shared" si="2"/>
        <v>0</v>
      </c>
      <c r="AZ17" s="1817">
        <v>1</v>
      </c>
      <c r="BA17" s="1826"/>
      <c r="BB17" s="1818"/>
      <c r="BC17" s="1818">
        <v>0</v>
      </c>
      <c r="BD17" s="1818">
        <v>0</v>
      </c>
      <c r="BE17" s="1826">
        <f t="shared" si="3"/>
        <v>0</v>
      </c>
      <c r="BF17" s="1819">
        <v>1</v>
      </c>
      <c r="BG17" s="1827"/>
      <c r="BH17" s="1820"/>
      <c r="BI17" s="1827">
        <v>1</v>
      </c>
      <c r="BJ17" s="1827">
        <v>1</v>
      </c>
      <c r="BK17" s="1820">
        <f t="shared" si="4"/>
        <v>2</v>
      </c>
      <c r="BL17" s="1819">
        <v>1</v>
      </c>
      <c r="BM17" s="1820"/>
      <c r="BN17" s="1820"/>
      <c r="BO17" s="1820"/>
      <c r="BP17" s="1820"/>
      <c r="BQ17" s="1820">
        <f t="shared" si="5"/>
        <v>0</v>
      </c>
      <c r="BR17" s="1819">
        <v>1</v>
      </c>
      <c r="BS17" s="2003"/>
      <c r="BT17" s="2003"/>
      <c r="BU17" s="2003"/>
      <c r="BV17" s="2003">
        <v>0</v>
      </c>
      <c r="BW17" s="2003">
        <v>0</v>
      </c>
      <c r="BX17" s="1819">
        <v>1</v>
      </c>
      <c r="BY17" s="1821"/>
      <c r="BZ17" s="1821"/>
      <c r="CA17" s="1821">
        <v>4</v>
      </c>
      <c r="CB17" s="1821">
        <v>2</v>
      </c>
      <c r="CC17" s="1822">
        <f t="shared" si="6"/>
        <v>6</v>
      </c>
      <c r="CD17" s="1819">
        <v>1</v>
      </c>
      <c r="CE17" s="1821"/>
      <c r="CF17" s="1821"/>
      <c r="CG17" s="1821"/>
      <c r="CH17" s="1821"/>
      <c r="CI17" s="1822">
        <f t="shared" si="7"/>
        <v>0</v>
      </c>
      <c r="CJ17" s="1819">
        <v>1</v>
      </c>
      <c r="CK17" s="1821"/>
      <c r="CL17" s="1821"/>
      <c r="CM17" s="1821"/>
      <c r="CN17" s="1821"/>
      <c r="CO17" s="1822">
        <f t="shared" si="8"/>
        <v>0</v>
      </c>
      <c r="CP17" s="1823">
        <f t="shared" ref="CP17:CP20" si="17">S17</f>
        <v>9</v>
      </c>
      <c r="CQ17" s="1824">
        <f t="shared" ref="CQ17:CQ20" si="18">AO17+AU17+BA17+BG17+BM17+BS17+BY17+CE17+CK17</f>
        <v>0</v>
      </c>
      <c r="CR17" s="1824">
        <f t="shared" ref="CR17:CR20" si="19">AP17+AV17+BB17+BH17+BN17+BT17+BZ17+CF17+CL17</f>
        <v>0</v>
      </c>
      <c r="CS17" s="1824">
        <f t="shared" ref="CS17:CS20" si="20">AQ17+AW17+BC17+BI17+BO17+BU17+CA17+CG17+CM17</f>
        <v>5</v>
      </c>
      <c r="CT17" s="1824">
        <f t="shared" ref="CT17:CT20" si="21">AR17+AX17+BD17+BJ17+BP17+BV17+CB17+CH17+CN17</f>
        <v>3</v>
      </c>
      <c r="CU17" s="1824">
        <f t="shared" ref="CU17:CU20" si="22">AS17+AY17+BE17+BK17+BQ17+BW17+CC17+CI17+CO17</f>
        <v>8</v>
      </c>
      <c r="CV17" s="1825">
        <f t="shared" si="15"/>
        <v>0.88888888888888884</v>
      </c>
    </row>
    <row r="18" spans="1:101" ht="23.25" thickBot="1">
      <c r="A18" s="1735"/>
      <c r="B18" s="1836" t="s">
        <v>1502</v>
      </c>
      <c r="C18" s="93">
        <f>'[41]D. ITT_All_Grants'!C100</f>
        <v>0</v>
      </c>
      <c r="D18" s="521" t="s">
        <v>100</v>
      </c>
      <c r="E18" s="150" t="s">
        <v>88</v>
      </c>
      <c r="F18" s="150" t="s">
        <v>99</v>
      </c>
      <c r="G18" s="150" t="s">
        <v>42</v>
      </c>
      <c r="H18" s="1810">
        <v>42705</v>
      </c>
      <c r="I18" s="1810">
        <v>43069</v>
      </c>
      <c r="J18" s="1811">
        <f ca="1">I13-F7</f>
        <v>22</v>
      </c>
      <c r="K18" s="1830"/>
      <c r="L18" s="547" t="s">
        <v>386</v>
      </c>
      <c r="M18" s="1831"/>
      <c r="N18" s="1832"/>
      <c r="O18" s="1832"/>
      <c r="P18" s="1832"/>
      <c r="Q18" s="1814">
        <f t="shared" si="11"/>
        <v>0</v>
      </c>
      <c r="R18" s="1814">
        <v>2550</v>
      </c>
      <c r="S18" s="1815">
        <f t="shared" si="12"/>
        <v>2550</v>
      </c>
      <c r="T18" s="1816" t="s">
        <v>1499</v>
      </c>
      <c r="U18" s="1342"/>
      <c r="V18" s="1370"/>
      <c r="W18" s="1370"/>
      <c r="X18" s="1370"/>
      <c r="Y18" s="1370"/>
      <c r="Z18" s="1370">
        <f t="shared" ref="Z18" si="23">V18+W18+X18+Y18</f>
        <v>0</v>
      </c>
      <c r="AA18" s="1833"/>
      <c r="AB18" s="597"/>
      <c r="AC18" s="1370"/>
      <c r="AD18" s="1370"/>
      <c r="AE18" s="1370"/>
      <c r="AF18" s="1370"/>
      <c r="AG18" s="1370">
        <f t="shared" si="13"/>
        <v>0</v>
      </c>
      <c r="AH18" s="597"/>
      <c r="AI18" s="1370"/>
      <c r="AJ18" s="1370"/>
      <c r="AK18" s="1370"/>
      <c r="AL18" s="1370"/>
      <c r="AM18" s="1370">
        <f t="shared" si="0"/>
        <v>0</v>
      </c>
      <c r="AN18" s="1834">
        <v>150</v>
      </c>
      <c r="AO18" s="1818">
        <v>154</v>
      </c>
      <c r="AP18" s="1818"/>
      <c r="AQ18" s="1818"/>
      <c r="AR18" s="1818"/>
      <c r="AS18" s="1818">
        <f t="shared" si="14"/>
        <v>154</v>
      </c>
      <c r="AT18" s="1834">
        <v>150</v>
      </c>
      <c r="AU18" s="1826">
        <v>106</v>
      </c>
      <c r="AV18" s="1818"/>
      <c r="AW18" s="1818"/>
      <c r="AX18" s="1818"/>
      <c r="AY18" s="1818"/>
      <c r="AZ18" s="1834">
        <v>150</v>
      </c>
      <c r="BA18" s="1826">
        <v>179</v>
      </c>
      <c r="BB18" s="1818"/>
      <c r="BC18" s="1818"/>
      <c r="BD18" s="1818"/>
      <c r="BE18" s="1826">
        <f t="shared" si="3"/>
        <v>179</v>
      </c>
      <c r="BF18" s="1835">
        <v>350</v>
      </c>
      <c r="BG18" s="1827">
        <v>379</v>
      </c>
      <c r="BH18" s="1820"/>
      <c r="BI18" s="1820"/>
      <c r="BJ18" s="1820"/>
      <c r="BK18" s="1827">
        <f t="shared" si="4"/>
        <v>379</v>
      </c>
      <c r="BL18" s="1835">
        <v>350</v>
      </c>
      <c r="BM18" s="1827">
        <v>241</v>
      </c>
      <c r="BN18" s="1820"/>
      <c r="BO18" s="1820"/>
      <c r="BP18" s="1820"/>
      <c r="BQ18" s="1820">
        <f t="shared" si="5"/>
        <v>241</v>
      </c>
      <c r="BR18" s="1835">
        <v>350</v>
      </c>
      <c r="BS18" s="2003">
        <v>175</v>
      </c>
      <c r="BT18" s="2003"/>
      <c r="BU18" s="2003"/>
      <c r="BV18" s="2003"/>
      <c r="BW18" s="2003">
        <v>175</v>
      </c>
      <c r="BX18" s="1835">
        <v>350</v>
      </c>
      <c r="BY18" s="1821">
        <v>721</v>
      </c>
      <c r="BZ18" s="1821">
        <v>858</v>
      </c>
      <c r="CA18" s="1821"/>
      <c r="CB18" s="1821"/>
      <c r="CC18" s="1822">
        <f t="shared" si="6"/>
        <v>1579</v>
      </c>
      <c r="CD18" s="1835">
        <v>350</v>
      </c>
      <c r="CE18" s="1821"/>
      <c r="CF18" s="1821"/>
      <c r="CG18" s="1821"/>
      <c r="CH18" s="1821"/>
      <c r="CI18" s="1822">
        <f t="shared" si="7"/>
        <v>0</v>
      </c>
      <c r="CJ18" s="1835">
        <v>350</v>
      </c>
      <c r="CK18" s="1821"/>
      <c r="CL18" s="1821"/>
      <c r="CM18" s="1821"/>
      <c r="CN18" s="1821"/>
      <c r="CO18" s="1822">
        <f t="shared" si="8"/>
        <v>0</v>
      </c>
      <c r="CP18" s="1823">
        <f t="shared" si="17"/>
        <v>2550</v>
      </c>
      <c r="CQ18" s="1824">
        <f t="shared" si="18"/>
        <v>1955</v>
      </c>
      <c r="CR18" s="1824">
        <f t="shared" si="19"/>
        <v>858</v>
      </c>
      <c r="CS18" s="1824">
        <f t="shared" si="20"/>
        <v>0</v>
      </c>
      <c r="CT18" s="1824">
        <f t="shared" si="21"/>
        <v>0</v>
      </c>
      <c r="CU18" s="1824">
        <f t="shared" si="22"/>
        <v>2707</v>
      </c>
      <c r="CV18" s="1825">
        <f t="shared" si="15"/>
        <v>1.0615686274509804</v>
      </c>
      <c r="CW18" s="1581"/>
    </row>
    <row r="19" spans="1:101" ht="23.25" thickBot="1">
      <c r="A19" s="1764"/>
      <c r="B19" s="1838" t="s">
        <v>1383</v>
      </c>
      <c r="C19" s="93">
        <f>'[41]D. ITT_All_Grants'!C107</f>
        <v>0</v>
      </c>
      <c r="D19" s="521" t="s">
        <v>100</v>
      </c>
      <c r="E19" s="93">
        <f>'[41]D. ITT_All_Grants'!E107</f>
        <v>0</v>
      </c>
      <c r="F19" s="150" t="s">
        <v>99</v>
      </c>
      <c r="G19" s="150" t="s">
        <v>42</v>
      </c>
      <c r="H19" s="1810">
        <v>42705</v>
      </c>
      <c r="I19" s="1810">
        <v>42978</v>
      </c>
      <c r="J19" s="1811">
        <f ca="1">I19-F7</f>
        <v>22</v>
      </c>
      <c r="K19" s="1829"/>
      <c r="L19" s="600" t="s">
        <v>386</v>
      </c>
      <c r="M19" s="1814"/>
      <c r="N19" s="1814"/>
      <c r="O19" s="1814"/>
      <c r="P19" s="1814"/>
      <c r="Q19" s="1814">
        <f t="shared" si="11"/>
        <v>0</v>
      </c>
      <c r="R19" s="1814">
        <v>370</v>
      </c>
      <c r="S19" s="1815">
        <f t="shared" si="12"/>
        <v>370</v>
      </c>
      <c r="T19" s="1816" t="s">
        <v>1503</v>
      </c>
      <c r="U19" s="1342"/>
      <c r="V19" s="1343"/>
      <c r="W19" s="1343"/>
      <c r="X19" s="1343"/>
      <c r="Y19" s="1343"/>
      <c r="Z19" s="1344"/>
      <c r="AA19" s="1581"/>
      <c r="AB19" s="1348"/>
      <c r="AC19" s="1370"/>
      <c r="AD19" s="1370"/>
      <c r="AE19" s="1370"/>
      <c r="AF19" s="1370"/>
      <c r="AG19" s="1370">
        <f t="shared" si="13"/>
        <v>0</v>
      </c>
      <c r="AH19" s="1348"/>
      <c r="AI19" s="1370"/>
      <c r="AJ19" s="1370"/>
      <c r="AK19" s="1370"/>
      <c r="AL19" s="1370"/>
      <c r="AM19" s="1370">
        <f t="shared" si="0"/>
        <v>0</v>
      </c>
      <c r="AN19" s="1817">
        <v>0</v>
      </c>
      <c r="AO19" s="1818">
        <v>0</v>
      </c>
      <c r="AP19" s="1818"/>
      <c r="AQ19" s="1818"/>
      <c r="AR19" s="1818"/>
      <c r="AS19" s="1818">
        <f t="shared" si="14"/>
        <v>0</v>
      </c>
      <c r="AT19" s="1817">
        <v>41</v>
      </c>
      <c r="AU19" s="1818"/>
      <c r="AV19" s="1818"/>
      <c r="AW19" s="1818"/>
      <c r="AX19" s="1818"/>
      <c r="AY19" s="1818">
        <f t="shared" si="2"/>
        <v>0</v>
      </c>
      <c r="AZ19" s="1837">
        <v>41</v>
      </c>
      <c r="BA19" s="1818"/>
      <c r="BB19" s="1818"/>
      <c r="BC19" s="1818"/>
      <c r="BD19" s="1818"/>
      <c r="BE19" s="1818">
        <f t="shared" si="3"/>
        <v>0</v>
      </c>
      <c r="BF19" s="1819">
        <v>41</v>
      </c>
      <c r="BG19" s="1820">
        <v>25</v>
      </c>
      <c r="BH19" s="1820">
        <v>4</v>
      </c>
      <c r="BI19" s="1820"/>
      <c r="BJ19" s="1820"/>
      <c r="BK19" s="1820">
        <f t="shared" si="4"/>
        <v>29</v>
      </c>
      <c r="BL19" s="1819">
        <v>41</v>
      </c>
      <c r="BM19" s="1820">
        <v>42</v>
      </c>
      <c r="BN19" s="1820">
        <v>88</v>
      </c>
      <c r="BO19" s="1820"/>
      <c r="BP19" s="1820"/>
      <c r="BQ19" s="1820">
        <f t="shared" si="5"/>
        <v>130</v>
      </c>
      <c r="BR19" s="1819">
        <v>41</v>
      </c>
      <c r="BS19" s="2003"/>
      <c r="BT19" s="2003"/>
      <c r="BU19" s="2003"/>
      <c r="BV19" s="2003">
        <v>0</v>
      </c>
      <c r="BW19" s="2003">
        <v>0</v>
      </c>
      <c r="BX19" s="1817">
        <v>41</v>
      </c>
      <c r="BY19" s="1821">
        <v>108</v>
      </c>
      <c r="BZ19" s="1821">
        <v>68</v>
      </c>
      <c r="CA19" s="1821"/>
      <c r="CB19" s="1821"/>
      <c r="CC19" s="1822">
        <f t="shared" si="6"/>
        <v>176</v>
      </c>
      <c r="CD19" s="1817">
        <v>41</v>
      </c>
      <c r="CE19" s="1821"/>
      <c r="CF19" s="1821"/>
      <c r="CG19" s="1821"/>
      <c r="CH19" s="1821"/>
      <c r="CI19" s="1822">
        <f t="shared" si="7"/>
        <v>0</v>
      </c>
      <c r="CJ19" s="1817">
        <f>370-328</f>
        <v>42</v>
      </c>
      <c r="CK19" s="1821"/>
      <c r="CL19" s="1821"/>
      <c r="CM19" s="1821"/>
      <c r="CN19" s="1821"/>
      <c r="CO19" s="1822">
        <f t="shared" si="8"/>
        <v>0</v>
      </c>
      <c r="CP19" s="1823">
        <f t="shared" si="17"/>
        <v>370</v>
      </c>
      <c r="CQ19" s="1824">
        <f t="shared" si="18"/>
        <v>175</v>
      </c>
      <c r="CR19" s="1824">
        <f t="shared" si="19"/>
        <v>160</v>
      </c>
      <c r="CS19" s="1824">
        <f t="shared" si="20"/>
        <v>0</v>
      </c>
      <c r="CT19" s="1824">
        <f t="shared" si="21"/>
        <v>0</v>
      </c>
      <c r="CU19" s="1824">
        <f t="shared" si="22"/>
        <v>335</v>
      </c>
      <c r="CV19" s="1825">
        <f t="shared" si="15"/>
        <v>0.90540540540540537</v>
      </c>
    </row>
    <row r="20" spans="1:101" ht="34.5" thickBot="1">
      <c r="A20" s="1765"/>
      <c r="B20" s="1836" t="s">
        <v>1504</v>
      </c>
      <c r="C20" s="93">
        <f>'[41]D. ITT_All_Grants'!C112</f>
        <v>0</v>
      </c>
      <c r="D20" s="521" t="s">
        <v>100</v>
      </c>
      <c r="E20" s="150" t="s">
        <v>88</v>
      </c>
      <c r="F20" s="150" t="s">
        <v>99</v>
      </c>
      <c r="G20" s="150" t="s">
        <v>42</v>
      </c>
      <c r="H20" s="1810">
        <v>42705</v>
      </c>
      <c r="I20" s="1810">
        <v>43069</v>
      </c>
      <c r="J20" s="1811">
        <f ca="1">I13-F7</f>
        <v>22</v>
      </c>
      <c r="K20" s="1839"/>
      <c r="L20" s="547" t="s">
        <v>386</v>
      </c>
      <c r="M20" s="1832"/>
      <c r="N20" s="1832"/>
      <c r="O20" s="1832"/>
      <c r="P20" s="1832"/>
      <c r="Q20" s="1814">
        <f t="shared" si="11"/>
        <v>0</v>
      </c>
      <c r="R20" s="1814">
        <v>6500</v>
      </c>
      <c r="S20" s="1815">
        <f t="shared" si="12"/>
        <v>6500</v>
      </c>
      <c r="T20" s="1840"/>
      <c r="U20" s="1342"/>
      <c r="V20" s="1370"/>
      <c r="W20" s="1370"/>
      <c r="X20" s="1370"/>
      <c r="Y20" s="1370"/>
      <c r="Z20" s="1370">
        <f t="shared" ref="Z20" si="24">V20+W20+X20+Y20</f>
        <v>0</v>
      </c>
      <c r="AB20" s="1841"/>
      <c r="AC20" s="1370"/>
      <c r="AD20" s="1370"/>
      <c r="AE20" s="1370"/>
      <c r="AF20" s="1370"/>
      <c r="AG20" s="1370">
        <f t="shared" si="13"/>
        <v>0</v>
      </c>
      <c r="AH20" s="1841"/>
      <c r="AI20" s="1370"/>
      <c r="AJ20" s="1370"/>
      <c r="AK20" s="1370"/>
      <c r="AL20" s="1370"/>
      <c r="AM20" s="1370">
        <f t="shared" si="0"/>
        <v>0</v>
      </c>
      <c r="AN20" s="1835">
        <f>700</f>
        <v>700</v>
      </c>
      <c r="AO20" s="1820">
        <v>276</v>
      </c>
      <c r="AP20" s="1820"/>
      <c r="AQ20" s="1820"/>
      <c r="AR20" s="1820"/>
      <c r="AS20" s="1820">
        <f t="shared" si="14"/>
        <v>276</v>
      </c>
      <c r="AT20" s="1835">
        <v>700</v>
      </c>
      <c r="AU20" s="1820">
        <v>171</v>
      </c>
      <c r="AV20" s="1820"/>
      <c r="AW20" s="1820"/>
      <c r="AX20" s="1820"/>
      <c r="AY20" s="1820">
        <f t="shared" si="2"/>
        <v>171</v>
      </c>
      <c r="AZ20" s="1835">
        <v>700</v>
      </c>
      <c r="BA20" s="1820">
        <v>561</v>
      </c>
      <c r="BB20" s="1820"/>
      <c r="BC20" s="1820"/>
      <c r="BD20" s="1820"/>
      <c r="BE20" s="1820">
        <f t="shared" si="3"/>
        <v>561</v>
      </c>
      <c r="BF20" s="1835">
        <v>700</v>
      </c>
      <c r="BG20" s="1820">
        <v>1965</v>
      </c>
      <c r="BH20" s="1820">
        <v>0</v>
      </c>
      <c r="BI20" s="1820">
        <v>0</v>
      </c>
      <c r="BJ20" s="1820">
        <v>0</v>
      </c>
      <c r="BK20" s="1820">
        <f t="shared" si="4"/>
        <v>1965</v>
      </c>
      <c r="BL20" s="1835">
        <v>700</v>
      </c>
      <c r="BM20" s="1820">
        <v>1021</v>
      </c>
      <c r="BN20" s="1820"/>
      <c r="BO20" s="1820"/>
      <c r="BP20" s="1820"/>
      <c r="BQ20" s="1820">
        <f t="shared" si="5"/>
        <v>1021</v>
      </c>
      <c r="BR20" s="1835">
        <v>700</v>
      </c>
      <c r="BS20" s="2003">
        <v>611</v>
      </c>
      <c r="BT20" s="2003"/>
      <c r="BU20" s="2003"/>
      <c r="BV20" s="2003"/>
      <c r="BW20" s="2003">
        <v>611</v>
      </c>
      <c r="BX20" s="1834">
        <v>700</v>
      </c>
      <c r="BY20" s="1821">
        <v>690</v>
      </c>
      <c r="BZ20" s="1821"/>
      <c r="CA20" s="1821"/>
      <c r="CB20" s="1821"/>
      <c r="CC20" s="1822">
        <f t="shared" si="6"/>
        <v>690</v>
      </c>
      <c r="CD20" s="1834">
        <v>700</v>
      </c>
      <c r="CE20" s="1821"/>
      <c r="CF20" s="1821"/>
      <c r="CG20" s="1821"/>
      <c r="CH20" s="1821"/>
      <c r="CI20" s="1822">
        <f t="shared" si="7"/>
        <v>0</v>
      </c>
      <c r="CJ20" s="1834">
        <v>900</v>
      </c>
      <c r="CK20" s="1821"/>
      <c r="CL20" s="1821"/>
      <c r="CM20" s="1821"/>
      <c r="CN20" s="1821"/>
      <c r="CO20" s="1822">
        <f t="shared" si="8"/>
        <v>0</v>
      </c>
      <c r="CP20" s="1823">
        <f t="shared" si="17"/>
        <v>6500</v>
      </c>
      <c r="CQ20" s="1824">
        <f t="shared" si="18"/>
        <v>5295</v>
      </c>
      <c r="CR20" s="1824">
        <f t="shared" si="19"/>
        <v>0</v>
      </c>
      <c r="CS20" s="1824">
        <f t="shared" si="20"/>
        <v>0</v>
      </c>
      <c r="CT20" s="1824">
        <f t="shared" si="21"/>
        <v>0</v>
      </c>
      <c r="CU20" s="1824">
        <f t="shared" si="22"/>
        <v>5295</v>
      </c>
      <c r="CV20" s="1851">
        <f t="shared" si="15"/>
        <v>0.81461538461538463</v>
      </c>
      <c r="CW20" s="1581"/>
    </row>
    <row r="21" spans="1:101" ht="12" thickBot="1">
      <c r="A21" s="1734" t="s">
        <v>956</v>
      </c>
      <c r="B21" s="1838" t="s">
        <v>574</v>
      </c>
      <c r="C21" s="93">
        <f>'[41]D. ITT_All_Grants'!C108</f>
        <v>0</v>
      </c>
      <c r="D21" s="521" t="s">
        <v>100</v>
      </c>
      <c r="E21" s="93">
        <f>'[41]D. ITT_All_Grants'!E108</f>
        <v>0</v>
      </c>
      <c r="F21" s="150" t="s">
        <v>99</v>
      </c>
      <c r="G21" s="150" t="s">
        <v>42</v>
      </c>
      <c r="H21" s="1810">
        <v>42705</v>
      </c>
      <c r="I21" s="1810">
        <v>42978</v>
      </c>
      <c r="J21" s="1811">
        <f ca="1">I21-F7</f>
        <v>22</v>
      </c>
      <c r="K21" s="1829"/>
      <c r="L21" s="600" t="s">
        <v>386</v>
      </c>
      <c r="M21" s="1814"/>
      <c r="N21" s="1814"/>
      <c r="O21" s="1814"/>
      <c r="P21" s="1814"/>
      <c r="Q21" s="1814">
        <f t="shared" si="11"/>
        <v>0</v>
      </c>
      <c r="R21" s="1814">
        <v>6000</v>
      </c>
      <c r="S21" s="1815">
        <f t="shared" si="12"/>
        <v>6000</v>
      </c>
      <c r="T21" s="1816"/>
      <c r="U21" s="1342"/>
      <c r="V21" s="1343"/>
      <c r="W21" s="1343"/>
      <c r="X21" s="1343"/>
      <c r="Y21" s="1343"/>
      <c r="Z21" s="1344"/>
      <c r="AA21" s="1581"/>
      <c r="AB21" s="1348"/>
      <c r="AC21" s="1370"/>
      <c r="AD21" s="1370"/>
      <c r="AE21" s="1370"/>
      <c r="AF21" s="1370"/>
      <c r="AG21" s="1370">
        <f t="shared" si="13"/>
        <v>0</v>
      </c>
      <c r="AH21" s="1348"/>
      <c r="AI21" s="1370"/>
      <c r="AJ21" s="1370"/>
      <c r="AK21" s="1370"/>
      <c r="AL21" s="1370"/>
      <c r="AM21" s="1370">
        <f t="shared" si="0"/>
        <v>0</v>
      </c>
      <c r="AN21" s="1819">
        <v>0</v>
      </c>
      <c r="AO21" s="1820">
        <v>0</v>
      </c>
      <c r="AP21" s="1820"/>
      <c r="AQ21" s="1820"/>
      <c r="AR21" s="1820"/>
      <c r="AS21" s="1820">
        <f t="shared" si="14"/>
        <v>0</v>
      </c>
      <c r="AT21" s="1819">
        <v>6000</v>
      </c>
      <c r="AU21" s="1820">
        <v>0</v>
      </c>
      <c r="AV21" s="1820"/>
      <c r="AW21" s="1820"/>
      <c r="AX21" s="1820">
        <v>0</v>
      </c>
      <c r="AY21" s="1820">
        <f t="shared" si="2"/>
        <v>0</v>
      </c>
      <c r="AZ21" s="1819">
        <v>6000</v>
      </c>
      <c r="BA21" s="1820">
        <v>0</v>
      </c>
      <c r="BB21" s="1820"/>
      <c r="BC21" s="1820"/>
      <c r="BD21" s="1820">
        <v>0</v>
      </c>
      <c r="BE21" s="1820">
        <f t="shared" si="3"/>
        <v>0</v>
      </c>
      <c r="BF21" s="1819">
        <v>6000</v>
      </c>
      <c r="BG21" s="1820">
        <v>0</v>
      </c>
      <c r="BH21" s="1820">
        <v>0</v>
      </c>
      <c r="BI21" s="1820"/>
      <c r="BJ21" s="1820"/>
      <c r="BK21" s="1820">
        <f t="shared" si="4"/>
        <v>0</v>
      </c>
      <c r="BL21" s="1819">
        <v>6000</v>
      </c>
      <c r="BM21" s="1820"/>
      <c r="BN21" s="1820"/>
      <c r="BO21" s="1820"/>
      <c r="BP21" s="1820"/>
      <c r="BQ21" s="1820">
        <f t="shared" si="5"/>
        <v>0</v>
      </c>
      <c r="BR21" s="1819">
        <v>6000</v>
      </c>
      <c r="BS21" s="2003"/>
      <c r="BT21" s="2003"/>
      <c r="BU21" s="2003"/>
      <c r="BV21" s="2003">
        <v>0</v>
      </c>
      <c r="BW21" s="2003">
        <v>0</v>
      </c>
      <c r="BX21" s="1817">
        <v>6000</v>
      </c>
      <c r="BY21" s="1821">
        <f>242*6</f>
        <v>1452</v>
      </c>
      <c r="BZ21" s="1821"/>
      <c r="CA21" s="1821">
        <f>259*6</f>
        <v>1554</v>
      </c>
      <c r="CB21" s="1821">
        <f>499*6</f>
        <v>2994</v>
      </c>
      <c r="CC21" s="1822">
        <f t="shared" si="6"/>
        <v>6000</v>
      </c>
      <c r="CD21" s="1817">
        <v>6000</v>
      </c>
      <c r="CE21" s="1821"/>
      <c r="CF21" s="1821"/>
      <c r="CG21" s="1821"/>
      <c r="CH21" s="1821"/>
      <c r="CI21" s="1822">
        <f t="shared" si="7"/>
        <v>0</v>
      </c>
      <c r="CJ21" s="1817">
        <v>6000</v>
      </c>
      <c r="CK21" s="1821"/>
      <c r="CL21" s="1821"/>
      <c r="CM21" s="1821"/>
      <c r="CN21" s="1821"/>
      <c r="CO21" s="1822">
        <f t="shared" si="8"/>
        <v>0</v>
      </c>
      <c r="CP21" s="1823">
        <f>S21</f>
        <v>6000</v>
      </c>
      <c r="CQ21" s="1824">
        <f>AO21+AU21+BA21+BG21+BM21+BS21+BY21+CE21+CK21</f>
        <v>1452</v>
      </c>
      <c r="CR21" s="1824">
        <f>AP21+AV21+BB21+BH21+BN21+BT21+BZ21+CF21+CL21</f>
        <v>0</v>
      </c>
      <c r="CS21" s="1824">
        <f>AQ21+AW21+BC21+BI21+BO21+BU21+CA21+CG21+CM21</f>
        <v>1554</v>
      </c>
      <c r="CT21" s="1824">
        <f>AR21+AX21+BD21+BJ21+BP21+BV21+CB21+CH21+CN21</f>
        <v>2994</v>
      </c>
      <c r="CU21" s="1824">
        <f>AS21+AY21+BE21+BK21+BQ21+BW21+CC21+CI21+CO21</f>
        <v>6000</v>
      </c>
      <c r="CV21" s="1825">
        <f t="shared" si="15"/>
        <v>1</v>
      </c>
    </row>
    <row r="22" spans="1:101" ht="56.25" customHeight="1" thickBot="1">
      <c r="A22" s="1842" t="s">
        <v>913</v>
      </c>
      <c r="B22" s="1843" t="s">
        <v>1505</v>
      </c>
      <c r="C22" s="92">
        <f>'[41]D. ITT_All_Grants'!C97</f>
        <v>0</v>
      </c>
      <c r="D22" s="521" t="s">
        <v>100</v>
      </c>
      <c r="E22" s="93">
        <f>'[41]D. ITT_All_Grants'!E97</f>
        <v>0</v>
      </c>
      <c r="F22" s="150" t="s">
        <v>99</v>
      </c>
      <c r="G22" s="150" t="s">
        <v>42</v>
      </c>
      <c r="H22" s="1810">
        <v>42705</v>
      </c>
      <c r="I22" s="1810">
        <v>42978</v>
      </c>
      <c r="J22" s="1811">
        <f ca="1">I22-F7</f>
        <v>22</v>
      </c>
      <c r="K22" s="1829"/>
      <c r="L22" s="600" t="s">
        <v>900</v>
      </c>
      <c r="M22" s="1814"/>
      <c r="N22" s="1814"/>
      <c r="O22" s="1814"/>
      <c r="P22" s="1814"/>
      <c r="Q22" s="1814">
        <f t="shared" si="11"/>
        <v>0</v>
      </c>
      <c r="R22" s="1814">
        <f t="shared" ref="R22:R25" si="25">M22+P22</f>
        <v>0</v>
      </c>
      <c r="S22" s="1815" t="s">
        <v>1453</v>
      </c>
      <c r="T22" s="1816"/>
      <c r="U22" s="1342"/>
      <c r="V22" s="1343"/>
      <c r="W22" s="1343"/>
      <c r="X22" s="1343"/>
      <c r="Y22" s="1343"/>
      <c r="Z22" s="1344"/>
      <c r="AA22" s="1581"/>
      <c r="AB22" s="1348"/>
      <c r="AC22" s="1370"/>
      <c r="AD22" s="1370"/>
      <c r="AE22" s="1370"/>
      <c r="AF22" s="1370"/>
      <c r="AG22" s="1370">
        <f t="shared" si="13"/>
        <v>0</v>
      </c>
      <c r="AH22" s="1348"/>
      <c r="AI22" s="1370"/>
      <c r="AJ22" s="1370"/>
      <c r="AK22" s="1370"/>
      <c r="AL22" s="1370"/>
      <c r="AM22" s="1370">
        <f t="shared" si="0"/>
        <v>0</v>
      </c>
      <c r="AN22" s="1819">
        <v>0</v>
      </c>
      <c r="AO22" s="1820"/>
      <c r="AP22" s="1820"/>
      <c r="AQ22" s="1820"/>
      <c r="AR22" s="1820"/>
      <c r="AS22" s="1820">
        <f t="shared" si="14"/>
        <v>0</v>
      </c>
      <c r="AT22" s="1819">
        <v>0</v>
      </c>
      <c r="AU22" s="1820"/>
      <c r="AV22" s="1820"/>
      <c r="AW22" s="1820"/>
      <c r="AX22" s="1820"/>
      <c r="AY22" s="1820">
        <f t="shared" si="2"/>
        <v>0</v>
      </c>
      <c r="AZ22" s="1819">
        <v>0</v>
      </c>
      <c r="BA22" s="1820"/>
      <c r="BB22" s="1820"/>
      <c r="BC22" s="1820"/>
      <c r="BD22" s="1820"/>
      <c r="BE22" s="1820">
        <f t="shared" si="3"/>
        <v>0</v>
      </c>
      <c r="BF22" s="1819">
        <v>0</v>
      </c>
      <c r="BG22" s="1820"/>
      <c r="BH22" s="1820"/>
      <c r="BI22" s="1820"/>
      <c r="BJ22" s="1820"/>
      <c r="BK22" s="1820">
        <f t="shared" si="4"/>
        <v>0</v>
      </c>
      <c r="BL22" s="1819">
        <v>0</v>
      </c>
      <c r="BM22" s="1820"/>
      <c r="BN22" s="1820"/>
      <c r="BO22" s="1820"/>
      <c r="BP22" s="1820"/>
      <c r="BQ22" s="1820">
        <f t="shared" si="5"/>
        <v>0</v>
      </c>
      <c r="BR22" s="1819">
        <v>0</v>
      </c>
      <c r="BS22" s="2003"/>
      <c r="BT22" s="2003"/>
      <c r="BU22" s="2003"/>
      <c r="BV22" s="2003">
        <v>0</v>
      </c>
      <c r="BW22" s="2003">
        <v>0</v>
      </c>
      <c r="BX22" s="1817">
        <v>0</v>
      </c>
      <c r="BY22" s="1821"/>
      <c r="BZ22" s="1821"/>
      <c r="CA22" s="1821"/>
      <c r="CB22" s="2144">
        <v>0.24199999999999999</v>
      </c>
      <c r="CC22" s="1822">
        <f t="shared" si="6"/>
        <v>0.24199999999999999</v>
      </c>
      <c r="CD22" s="1817">
        <v>0</v>
      </c>
      <c r="CE22" s="1821"/>
      <c r="CF22" s="1821"/>
      <c r="CG22" s="1821"/>
      <c r="CH22" s="1821"/>
      <c r="CI22" s="1822">
        <f t="shared" si="7"/>
        <v>0</v>
      </c>
      <c r="CJ22" s="1817" t="s">
        <v>1453</v>
      </c>
      <c r="CK22" s="1821"/>
      <c r="CL22" s="1821"/>
      <c r="CM22" s="1821"/>
      <c r="CN22" s="1821"/>
      <c r="CO22" s="1822">
        <f t="shared" si="8"/>
        <v>0</v>
      </c>
      <c r="CP22" s="1823" t="str">
        <f t="shared" ref="CP22" si="26">S22</f>
        <v>&lt;15%</v>
      </c>
      <c r="CQ22" s="1824">
        <f t="shared" ref="CQ22" si="27">AO22+AU22+BA22+BG22+BM22+BS22+BY22+CE22+CK22</f>
        <v>0</v>
      </c>
      <c r="CR22" s="1824">
        <f t="shared" ref="CR22" si="28">AP22+AV22+BB22+BH22+BN22+BT22+BZ22+CF22+CL22</f>
        <v>0</v>
      </c>
      <c r="CS22" s="1824">
        <f t="shared" ref="CS22" si="29">AQ22+AW22+BC22+BI22+BO22+BU22+CA22+CG22+CM22</f>
        <v>0</v>
      </c>
      <c r="CT22" s="1824">
        <f t="shared" ref="CT22" si="30">AR22+AX22+BD22+BJ22+BP22+BV22+CB22+CH22+CN22</f>
        <v>0.24199999999999999</v>
      </c>
      <c r="CU22" s="1824">
        <f t="shared" ref="CU22" si="31">AS22+AY22+BE22+BK22+BQ22+BW22+CC22+CI22+CO22</f>
        <v>0.24199999999999999</v>
      </c>
      <c r="CV22" s="1825" t="e">
        <f t="shared" si="15"/>
        <v>#VALUE!</v>
      </c>
    </row>
    <row r="23" spans="1:101" ht="59.25" customHeight="1" thickBot="1">
      <c r="A23" s="1842" t="s">
        <v>913</v>
      </c>
      <c r="B23" s="1843" t="s">
        <v>1506</v>
      </c>
      <c r="C23" s="92">
        <f>'[41]D. ITT_All_Grants'!C97</f>
        <v>0</v>
      </c>
      <c r="D23" s="521" t="s">
        <v>100</v>
      </c>
      <c r="E23" s="93">
        <f>'[41]D. ITT_All_Grants'!E97</f>
        <v>0</v>
      </c>
      <c r="F23" s="150" t="s">
        <v>99</v>
      </c>
      <c r="G23" s="150" t="s">
        <v>42</v>
      </c>
      <c r="H23" s="1810">
        <v>42705</v>
      </c>
      <c r="I23" s="1810">
        <v>42978</v>
      </c>
      <c r="J23" s="1811">
        <f ca="1">I23-F7</f>
        <v>22</v>
      </c>
      <c r="K23" s="1829"/>
      <c r="L23" s="600" t="s">
        <v>900</v>
      </c>
      <c r="M23" s="1814"/>
      <c r="N23" s="1814"/>
      <c r="O23" s="1814"/>
      <c r="P23" s="1814"/>
      <c r="Q23" s="1814">
        <f t="shared" si="11"/>
        <v>0</v>
      </c>
      <c r="R23" s="1814">
        <f t="shared" si="25"/>
        <v>0</v>
      </c>
      <c r="S23" s="1815" t="s">
        <v>1174</v>
      </c>
      <c r="T23" s="1816"/>
      <c r="U23" s="1342"/>
      <c r="V23" s="1343"/>
      <c r="W23" s="1343"/>
      <c r="X23" s="1343"/>
      <c r="Y23" s="1343"/>
      <c r="Z23" s="1344"/>
      <c r="AA23" s="1581"/>
      <c r="AB23" s="1348"/>
      <c r="AC23" s="1370"/>
      <c r="AD23" s="1370"/>
      <c r="AE23" s="1370"/>
      <c r="AF23" s="1370"/>
      <c r="AG23" s="1370">
        <f t="shared" si="13"/>
        <v>0</v>
      </c>
      <c r="AH23" s="1348"/>
      <c r="AI23" s="1370"/>
      <c r="AJ23" s="1370"/>
      <c r="AK23" s="1370"/>
      <c r="AL23" s="1370"/>
      <c r="AM23" s="1370">
        <f t="shared" si="0"/>
        <v>0</v>
      </c>
      <c r="AN23" s="1819">
        <v>0</v>
      </c>
      <c r="AO23" s="1820"/>
      <c r="AP23" s="1820"/>
      <c r="AQ23" s="1820"/>
      <c r="AR23" s="1820"/>
      <c r="AS23" s="1820">
        <f t="shared" si="14"/>
        <v>0</v>
      </c>
      <c r="AT23" s="1819">
        <v>0</v>
      </c>
      <c r="AU23" s="1820"/>
      <c r="AV23" s="1820"/>
      <c r="AW23" s="1820"/>
      <c r="AX23" s="1820"/>
      <c r="AY23" s="1820">
        <f t="shared" si="2"/>
        <v>0</v>
      </c>
      <c r="AZ23" s="1819">
        <v>0</v>
      </c>
      <c r="BA23" s="1820"/>
      <c r="BB23" s="1820"/>
      <c r="BC23" s="1820"/>
      <c r="BD23" s="1820"/>
      <c r="BE23" s="1820">
        <f t="shared" si="3"/>
        <v>0</v>
      </c>
      <c r="BF23" s="1819">
        <v>0</v>
      </c>
      <c r="BG23" s="1820"/>
      <c r="BH23" s="1820"/>
      <c r="BI23" s="1820"/>
      <c r="BJ23" s="1820"/>
      <c r="BK23" s="1820">
        <f t="shared" si="4"/>
        <v>0</v>
      </c>
      <c r="BL23" s="1819">
        <v>0</v>
      </c>
      <c r="BM23" s="1820"/>
      <c r="BN23" s="1820"/>
      <c r="BO23" s="1820"/>
      <c r="BP23" s="1820"/>
      <c r="BQ23" s="1820">
        <f t="shared" si="5"/>
        <v>0</v>
      </c>
      <c r="BR23" s="1819">
        <v>0</v>
      </c>
      <c r="BS23" s="2003"/>
      <c r="BT23" s="2003"/>
      <c r="BU23" s="2003"/>
      <c r="BV23" s="2003">
        <v>0</v>
      </c>
      <c r="BW23" s="2003">
        <v>0</v>
      </c>
      <c r="BX23" s="1817">
        <v>0</v>
      </c>
      <c r="BY23" s="1821"/>
      <c r="BZ23" s="1821"/>
      <c r="CA23" s="1821"/>
      <c r="CB23" s="2144">
        <v>0.06</v>
      </c>
      <c r="CC23" s="1822">
        <f t="shared" si="6"/>
        <v>0.06</v>
      </c>
      <c r="CD23" s="1817">
        <v>0</v>
      </c>
      <c r="CE23" s="1821"/>
      <c r="CF23" s="1821"/>
      <c r="CG23" s="1821"/>
      <c r="CH23" s="1821"/>
      <c r="CI23" s="1822">
        <f t="shared" si="7"/>
        <v>0</v>
      </c>
      <c r="CJ23" s="1817" t="s">
        <v>1174</v>
      </c>
      <c r="CK23" s="1821"/>
      <c r="CL23" s="1821"/>
      <c r="CM23" s="1821"/>
      <c r="CN23" s="1821"/>
      <c r="CO23" s="1822">
        <f t="shared" si="8"/>
        <v>0</v>
      </c>
      <c r="CP23" s="1823" t="str">
        <f>S23</f>
        <v>&lt;10%</v>
      </c>
      <c r="CQ23" s="1824">
        <f>AO23+AU23+BA23+BG23+BM23+BS23+BY23+CE23+CK23</f>
        <v>0</v>
      </c>
      <c r="CR23" s="1824">
        <f>AP23+AV23+BB23+BH23+BN23+BT23+BZ23+CF23+CL23</f>
        <v>0</v>
      </c>
      <c r="CS23" s="1824">
        <f>AQ23+AW23+BC23+BI23+BO23+BU23+CA23+CG23+CM23</f>
        <v>0</v>
      </c>
      <c r="CT23" s="1824">
        <f>AR23+AX23+BD23+BJ23+BP23+BV23+CB23+CH23+CN23</f>
        <v>0.06</v>
      </c>
      <c r="CU23" s="1824">
        <f>AS23+AY23+BE23+BK23+BQ23+BW23+CC23+CI23+CO23</f>
        <v>0.06</v>
      </c>
      <c r="CV23" s="1825" t="e">
        <f t="shared" si="15"/>
        <v>#VALUE!</v>
      </c>
    </row>
    <row r="24" spans="1:101" ht="34.5" thickBot="1">
      <c r="A24" s="1842" t="s">
        <v>913</v>
      </c>
      <c r="B24" s="1843" t="s">
        <v>901</v>
      </c>
      <c r="C24" s="92">
        <f>'[41]D. ITT_All_Grants'!C98</f>
        <v>0</v>
      </c>
      <c r="D24" s="521" t="s">
        <v>100</v>
      </c>
      <c r="E24" s="93">
        <f>'[41]D. ITT_All_Grants'!E98</f>
        <v>0</v>
      </c>
      <c r="F24" s="150" t="s">
        <v>99</v>
      </c>
      <c r="G24" s="150" t="s">
        <v>42</v>
      </c>
      <c r="H24" s="1810">
        <v>42705</v>
      </c>
      <c r="I24" s="1810">
        <v>42978</v>
      </c>
      <c r="J24" s="1811">
        <f ca="1">I24-F7</f>
        <v>22</v>
      </c>
      <c r="K24" s="1829"/>
      <c r="L24" s="600" t="s">
        <v>902</v>
      </c>
      <c r="M24" s="1814"/>
      <c r="N24" s="1814"/>
      <c r="O24" s="1814"/>
      <c r="P24" s="1814"/>
      <c r="Q24" s="1814">
        <f t="shared" si="11"/>
        <v>0</v>
      </c>
      <c r="R24" s="1814">
        <f t="shared" si="25"/>
        <v>0</v>
      </c>
      <c r="S24" s="1815" t="s">
        <v>1452</v>
      </c>
      <c r="T24" s="1816"/>
      <c r="U24" s="1342"/>
      <c r="V24" s="1343"/>
      <c r="W24" s="1343"/>
      <c r="X24" s="1343"/>
      <c r="Y24" s="1343"/>
      <c r="Z24" s="1344"/>
      <c r="AA24" s="1581"/>
      <c r="AB24" s="1348"/>
      <c r="AC24" s="1370"/>
      <c r="AD24" s="1370"/>
      <c r="AE24" s="1370"/>
      <c r="AF24" s="1370"/>
      <c r="AG24" s="1370">
        <f t="shared" si="13"/>
        <v>0</v>
      </c>
      <c r="AH24" s="1348"/>
      <c r="AI24" s="1370"/>
      <c r="AJ24" s="1370"/>
      <c r="AK24" s="1370"/>
      <c r="AL24" s="1370"/>
      <c r="AM24" s="1370">
        <f t="shared" si="0"/>
        <v>0</v>
      </c>
      <c r="AN24" s="1819">
        <v>0</v>
      </c>
      <c r="AO24" s="1820"/>
      <c r="AP24" s="1820"/>
      <c r="AQ24" s="1820"/>
      <c r="AR24" s="1820"/>
      <c r="AS24" s="1820">
        <f t="shared" si="14"/>
        <v>0</v>
      </c>
      <c r="AT24" s="1819">
        <v>0</v>
      </c>
      <c r="AU24" s="1820"/>
      <c r="AV24" s="1820"/>
      <c r="AW24" s="1820"/>
      <c r="AX24" s="1820"/>
      <c r="AY24" s="1820">
        <f t="shared" si="2"/>
        <v>0</v>
      </c>
      <c r="AZ24" s="1819">
        <v>0</v>
      </c>
      <c r="BA24" s="1820"/>
      <c r="BB24" s="1820"/>
      <c r="BC24" s="1820"/>
      <c r="BD24" s="1820"/>
      <c r="BE24" s="1820">
        <f t="shared" si="3"/>
        <v>0</v>
      </c>
      <c r="BF24" s="1819">
        <v>0</v>
      </c>
      <c r="BG24" s="1820"/>
      <c r="BH24" s="1820"/>
      <c r="BI24" s="1820"/>
      <c r="BJ24" s="1820"/>
      <c r="BK24" s="1820">
        <f t="shared" si="4"/>
        <v>0</v>
      </c>
      <c r="BL24" s="1819">
        <v>0</v>
      </c>
      <c r="BM24" s="1820"/>
      <c r="BN24" s="1820"/>
      <c r="BO24" s="1820"/>
      <c r="BP24" s="1820"/>
      <c r="BQ24" s="1820">
        <f t="shared" si="5"/>
        <v>0</v>
      </c>
      <c r="BR24" s="1819">
        <v>0</v>
      </c>
      <c r="BS24" s="2003"/>
      <c r="BT24" s="2003"/>
      <c r="BU24" s="2003"/>
      <c r="BV24" s="2003">
        <v>0</v>
      </c>
      <c r="BW24" s="2003">
        <v>0</v>
      </c>
      <c r="BX24" s="1817">
        <v>0</v>
      </c>
      <c r="BY24" s="1821"/>
      <c r="BZ24" s="1821"/>
      <c r="CA24" s="1821"/>
      <c r="CB24" s="1821"/>
      <c r="CC24" s="1822">
        <f t="shared" si="6"/>
        <v>0</v>
      </c>
      <c r="CD24" s="1817">
        <v>0</v>
      </c>
      <c r="CE24" s="1821"/>
      <c r="CF24" s="1821"/>
      <c r="CG24" s="1821"/>
      <c r="CH24" s="1821"/>
      <c r="CI24" s="1822">
        <f t="shared" si="7"/>
        <v>0</v>
      </c>
      <c r="CJ24" s="1817" t="s">
        <v>1452</v>
      </c>
      <c r="CK24" s="1821"/>
      <c r="CL24" s="1821"/>
      <c r="CM24" s="1821"/>
      <c r="CN24" s="1821"/>
      <c r="CO24" s="1822">
        <f t="shared" si="8"/>
        <v>0</v>
      </c>
      <c r="CP24" s="1823" t="str">
        <f t="shared" ref="CP24:CP25" si="32">S24</f>
        <v>&gt;75%</v>
      </c>
      <c r="CQ24" s="1824">
        <f t="shared" ref="CQ24:CQ25" si="33">AO24+AU24+BA24+BG24+BM24+BS24+BY24+CE24+CK24</f>
        <v>0</v>
      </c>
      <c r="CR24" s="1824">
        <f t="shared" ref="CR24:CR25" si="34">AP24+AV24+BB24+BH24+BN24+BT24+BZ24+CF24+CL24</f>
        <v>0</v>
      </c>
      <c r="CS24" s="1824">
        <f t="shared" ref="CS24:CS25" si="35">AQ24+AW24+BC24+BI24+BO24+BU24+CA24+CG24+CM24</f>
        <v>0</v>
      </c>
      <c r="CT24" s="1824">
        <f t="shared" ref="CT24:CT25" si="36">AR24+AX24+BD24+BJ24+BP24+BV24+CB24+CH24+CN24</f>
        <v>0</v>
      </c>
      <c r="CU24" s="1824">
        <f t="shared" ref="CU24:CU25" si="37">AS24+AY24+BE24+BK24+BQ24+BW24+CC24+CI24+CO24</f>
        <v>0</v>
      </c>
      <c r="CV24" s="1825" t="e">
        <f t="shared" si="15"/>
        <v>#VALUE!</v>
      </c>
    </row>
    <row r="25" spans="1:101" ht="34.5" thickBot="1">
      <c r="A25" s="1842" t="s">
        <v>913</v>
      </c>
      <c r="B25" s="1844" t="s">
        <v>903</v>
      </c>
      <c r="C25" s="92">
        <f>'[41]D. ITT_All_Grants'!C99</f>
        <v>0</v>
      </c>
      <c r="D25" s="521" t="s">
        <v>100</v>
      </c>
      <c r="E25" s="93">
        <f>'[41]D. ITT_All_Grants'!E99</f>
        <v>0</v>
      </c>
      <c r="F25" s="150" t="s">
        <v>99</v>
      </c>
      <c r="G25" s="150" t="s">
        <v>42</v>
      </c>
      <c r="H25" s="1810">
        <v>42705</v>
      </c>
      <c r="I25" s="1810">
        <v>42978</v>
      </c>
      <c r="J25" s="1811">
        <f ca="1">I25-F7</f>
        <v>22</v>
      </c>
      <c r="K25" s="1829"/>
      <c r="L25" s="600" t="s">
        <v>902</v>
      </c>
      <c r="M25" s="1814"/>
      <c r="N25" s="1814"/>
      <c r="O25" s="1814"/>
      <c r="P25" s="1814"/>
      <c r="Q25" s="1814">
        <f t="shared" si="11"/>
        <v>0</v>
      </c>
      <c r="R25" s="1814">
        <f t="shared" si="25"/>
        <v>0</v>
      </c>
      <c r="S25" s="1845" t="s">
        <v>1507</v>
      </c>
      <c r="T25" s="1816"/>
      <c r="U25" s="1342"/>
      <c r="V25" s="1343"/>
      <c r="W25" s="1343"/>
      <c r="X25" s="1343"/>
      <c r="Y25" s="1343"/>
      <c r="Z25" s="1344"/>
      <c r="AA25" s="1581"/>
      <c r="AB25" s="1348"/>
      <c r="AC25" s="1370"/>
      <c r="AD25" s="1370"/>
      <c r="AE25" s="1370"/>
      <c r="AF25" s="1370"/>
      <c r="AG25" s="1370">
        <f t="shared" si="13"/>
        <v>0</v>
      </c>
      <c r="AH25" s="1348"/>
      <c r="AI25" s="1370"/>
      <c r="AJ25" s="1370"/>
      <c r="AK25" s="1370"/>
      <c r="AL25" s="1370"/>
      <c r="AM25" s="1370">
        <f t="shared" si="0"/>
        <v>0</v>
      </c>
      <c r="AN25" s="1819">
        <v>0</v>
      </c>
      <c r="AO25" s="1820"/>
      <c r="AP25" s="1820"/>
      <c r="AQ25" s="1820"/>
      <c r="AR25" s="1820"/>
      <c r="AS25" s="1820">
        <f t="shared" si="14"/>
        <v>0</v>
      </c>
      <c r="AT25" s="1819">
        <v>0</v>
      </c>
      <c r="AU25" s="1820"/>
      <c r="AV25" s="1820"/>
      <c r="AW25" s="1820"/>
      <c r="AX25" s="1820"/>
      <c r="AY25" s="1820">
        <f t="shared" si="2"/>
        <v>0</v>
      </c>
      <c r="AZ25" s="1819">
        <v>0</v>
      </c>
      <c r="BA25" s="1820"/>
      <c r="BB25" s="1820"/>
      <c r="BC25" s="1820"/>
      <c r="BD25" s="1820"/>
      <c r="BE25" s="1820">
        <f t="shared" si="3"/>
        <v>0</v>
      </c>
      <c r="BF25" s="1819">
        <v>0</v>
      </c>
      <c r="BG25" s="1820"/>
      <c r="BH25" s="1820"/>
      <c r="BI25" s="1820"/>
      <c r="BJ25" s="1820"/>
      <c r="BK25" s="1820">
        <f t="shared" si="4"/>
        <v>0</v>
      </c>
      <c r="BL25" s="1819">
        <v>0</v>
      </c>
      <c r="BM25" s="1820"/>
      <c r="BN25" s="1820"/>
      <c r="BO25" s="1820"/>
      <c r="BP25" s="1820"/>
      <c r="BQ25" s="1820">
        <f t="shared" si="5"/>
        <v>0</v>
      </c>
      <c r="BR25" s="1819">
        <v>0</v>
      </c>
      <c r="BS25" s="2003"/>
      <c r="BT25" s="2003"/>
      <c r="BU25" s="2003"/>
      <c r="BV25" s="2003">
        <v>0</v>
      </c>
      <c r="BW25" s="2003">
        <v>0</v>
      </c>
      <c r="BX25" s="1817">
        <v>0</v>
      </c>
      <c r="BY25" s="1821"/>
      <c r="BZ25" s="1821"/>
      <c r="CA25" s="1821"/>
      <c r="CB25" s="1821"/>
      <c r="CC25" s="1822">
        <f t="shared" si="6"/>
        <v>0</v>
      </c>
      <c r="CD25" s="1817">
        <v>0</v>
      </c>
      <c r="CE25" s="1821"/>
      <c r="CF25" s="1821"/>
      <c r="CG25" s="1821"/>
      <c r="CH25" s="1821"/>
      <c r="CI25" s="1822">
        <f t="shared" si="7"/>
        <v>0</v>
      </c>
      <c r="CJ25" s="1817" t="s">
        <v>1507</v>
      </c>
      <c r="CK25" s="1821"/>
      <c r="CL25" s="1821"/>
      <c r="CM25" s="1821"/>
      <c r="CN25" s="1821"/>
      <c r="CO25" s="1822">
        <f t="shared" si="8"/>
        <v>0</v>
      </c>
      <c r="CP25" s="1823" t="str">
        <f t="shared" si="32"/>
        <v>Average (rCSI, 5 – 20)</v>
      </c>
      <c r="CQ25" s="1824">
        <f t="shared" si="33"/>
        <v>0</v>
      </c>
      <c r="CR25" s="1824">
        <f t="shared" si="34"/>
        <v>0</v>
      </c>
      <c r="CS25" s="1824">
        <f t="shared" si="35"/>
        <v>0</v>
      </c>
      <c r="CT25" s="1824">
        <f t="shared" si="36"/>
        <v>0</v>
      </c>
      <c r="CU25" s="1824">
        <f t="shared" si="37"/>
        <v>0</v>
      </c>
      <c r="CV25" s="1825" t="e">
        <f t="shared" si="15"/>
        <v>#VALUE!</v>
      </c>
    </row>
    <row r="26" spans="1:101" ht="33.75" customHeight="1" thickBot="1">
      <c r="A26" s="1842" t="s">
        <v>914</v>
      </c>
      <c r="B26" s="1843" t="s">
        <v>613</v>
      </c>
      <c r="C26" s="92">
        <f>'[41]D. ITT_All_Grants'!C100</f>
        <v>0</v>
      </c>
      <c r="D26" s="521" t="s">
        <v>100</v>
      </c>
      <c r="E26" s="93">
        <f>'[41]D. ITT_All_Grants'!E100</f>
        <v>0</v>
      </c>
      <c r="F26" s="150" t="s">
        <v>99</v>
      </c>
      <c r="G26" s="150" t="s">
        <v>42</v>
      </c>
      <c r="H26" s="1810">
        <v>42705</v>
      </c>
      <c r="I26" s="1810">
        <v>42978</v>
      </c>
      <c r="J26" s="1811">
        <f ca="1">I26-F7</f>
        <v>22</v>
      </c>
      <c r="K26" s="1829"/>
      <c r="L26" s="600" t="s">
        <v>904</v>
      </c>
      <c r="M26" s="1814"/>
      <c r="N26" s="1814"/>
      <c r="O26" s="1814"/>
      <c r="P26" s="1814"/>
      <c r="Q26" s="1814">
        <f t="shared" si="11"/>
        <v>0</v>
      </c>
      <c r="R26" s="1814">
        <v>1</v>
      </c>
      <c r="S26" s="1815">
        <f t="shared" si="12"/>
        <v>1</v>
      </c>
      <c r="T26" s="1816"/>
      <c r="U26" s="1342"/>
      <c r="V26" s="1343"/>
      <c r="W26" s="1343"/>
      <c r="X26" s="1343"/>
      <c r="Y26" s="1343"/>
      <c r="Z26" s="1344"/>
      <c r="AA26" s="1581"/>
      <c r="AB26" s="1348"/>
      <c r="AC26" s="1370"/>
      <c r="AD26" s="1370"/>
      <c r="AE26" s="1370"/>
      <c r="AF26" s="1370"/>
      <c r="AG26" s="1370">
        <f t="shared" si="13"/>
        <v>0</v>
      </c>
      <c r="AH26" s="1348"/>
      <c r="AI26" s="1370"/>
      <c r="AJ26" s="1370"/>
      <c r="AK26" s="1370"/>
      <c r="AL26" s="1370"/>
      <c r="AM26" s="1370">
        <f t="shared" si="0"/>
        <v>0</v>
      </c>
      <c r="AN26" s="1819">
        <v>0</v>
      </c>
      <c r="AO26" s="1820"/>
      <c r="AP26" s="1820"/>
      <c r="AQ26" s="1820"/>
      <c r="AR26" s="1820"/>
      <c r="AS26" s="1820">
        <f t="shared" si="14"/>
        <v>0</v>
      </c>
      <c r="AT26" s="1819">
        <v>1</v>
      </c>
      <c r="AU26" s="1820"/>
      <c r="AV26" s="1820"/>
      <c r="AW26" s="1820"/>
      <c r="AX26" s="1820">
        <v>1</v>
      </c>
      <c r="AY26" s="1820">
        <f t="shared" si="2"/>
        <v>1</v>
      </c>
      <c r="AZ26" s="1819">
        <v>0</v>
      </c>
      <c r="BA26" s="1820"/>
      <c r="BB26" s="1820"/>
      <c r="BC26" s="1820"/>
      <c r="BD26" s="1820"/>
      <c r="BE26" s="1820">
        <f t="shared" si="3"/>
        <v>0</v>
      </c>
      <c r="BF26" s="1819">
        <v>0</v>
      </c>
      <c r="BG26" s="1820"/>
      <c r="BH26" s="1820"/>
      <c r="BI26" s="1820"/>
      <c r="BJ26" s="1820"/>
      <c r="BK26" s="1820">
        <f t="shared" si="4"/>
        <v>0</v>
      </c>
      <c r="BL26" s="1819">
        <v>0</v>
      </c>
      <c r="BM26" s="1820"/>
      <c r="BN26" s="1820"/>
      <c r="BO26" s="1820"/>
      <c r="BP26" s="1820"/>
      <c r="BQ26" s="1820">
        <f t="shared" si="5"/>
        <v>0</v>
      </c>
      <c r="BR26" s="1819">
        <v>0</v>
      </c>
      <c r="BS26" s="2003"/>
      <c r="BT26" s="2003"/>
      <c r="BU26" s="2003"/>
      <c r="BV26" s="2003">
        <v>0</v>
      </c>
      <c r="BW26" s="2003">
        <v>0</v>
      </c>
      <c r="BX26" s="1817">
        <v>0</v>
      </c>
      <c r="BY26" s="1821"/>
      <c r="BZ26" s="1821"/>
      <c r="CA26" s="1821"/>
      <c r="CB26" s="1821"/>
      <c r="CC26" s="1822">
        <f t="shared" si="6"/>
        <v>0</v>
      </c>
      <c r="CD26" s="1817">
        <v>0</v>
      </c>
      <c r="CE26" s="1821"/>
      <c r="CF26" s="1821"/>
      <c r="CG26" s="1821"/>
      <c r="CH26" s="1821"/>
      <c r="CI26" s="1822">
        <f t="shared" si="7"/>
        <v>0</v>
      </c>
      <c r="CJ26" s="1817">
        <v>0</v>
      </c>
      <c r="CK26" s="1821"/>
      <c r="CL26" s="1821"/>
      <c r="CM26" s="1821"/>
      <c r="CN26" s="1821"/>
      <c r="CO26" s="1822">
        <f t="shared" si="8"/>
        <v>0</v>
      </c>
      <c r="CP26" s="1823">
        <f>S26</f>
        <v>1</v>
      </c>
      <c r="CQ26" s="1824">
        <f>AO26+AU26+BA26+BG26+BM26+BS26+BY26+CE26+CK26</f>
        <v>0</v>
      </c>
      <c r="CR26" s="1824">
        <f>AP26+AV26+BB26+BH26+BN26+BT26+BZ26+CF26+CL26</f>
        <v>0</v>
      </c>
      <c r="CS26" s="1824">
        <f>AQ26+AW26+BC26+BI26+BO26+BU26+CA26+CG26+CM26</f>
        <v>0</v>
      </c>
      <c r="CT26" s="1824">
        <f>AR26+AX26+BD26+BJ26+BP26+BV26+CB26+CH26+CN26</f>
        <v>1</v>
      </c>
      <c r="CU26" s="1824">
        <f>AS26+AY26+BE26+BK26+BQ26+BW26+CC26+CI26+CO26</f>
        <v>1</v>
      </c>
      <c r="CV26" s="1757">
        <f t="shared" si="15"/>
        <v>1</v>
      </c>
    </row>
    <row r="27" spans="1:101" ht="30" customHeight="1" thickBot="1">
      <c r="A27" s="1842" t="s">
        <v>915</v>
      </c>
      <c r="B27" s="1843" t="s">
        <v>905</v>
      </c>
      <c r="C27" s="92">
        <f>'[41]D. ITT_All_Grants'!C101</f>
        <v>0</v>
      </c>
      <c r="D27" s="521" t="s">
        <v>100</v>
      </c>
      <c r="E27" s="93">
        <f>'[41]D. ITT_All_Grants'!E101</f>
        <v>0</v>
      </c>
      <c r="F27" s="150" t="s">
        <v>99</v>
      </c>
      <c r="G27" s="150" t="s">
        <v>42</v>
      </c>
      <c r="H27" s="1810">
        <v>42705</v>
      </c>
      <c r="I27" s="1810">
        <v>42978</v>
      </c>
      <c r="J27" s="1811">
        <f ca="1">I27-F7</f>
        <v>22</v>
      </c>
      <c r="K27" s="1829"/>
      <c r="L27" s="600" t="s">
        <v>906</v>
      </c>
      <c r="M27" s="1814"/>
      <c r="N27" s="1814"/>
      <c r="O27" s="1814"/>
      <c r="P27" s="1814"/>
      <c r="Q27" s="1814">
        <f t="shared" si="11"/>
        <v>0</v>
      </c>
      <c r="R27" s="1814">
        <v>8</v>
      </c>
      <c r="S27" s="1815">
        <f t="shared" si="12"/>
        <v>8</v>
      </c>
      <c r="T27" s="1816"/>
      <c r="U27" s="1342"/>
      <c r="V27" s="1343"/>
      <c r="W27" s="1343"/>
      <c r="X27" s="1343"/>
      <c r="Y27" s="1343"/>
      <c r="Z27" s="1344"/>
      <c r="AA27" s="1581"/>
      <c r="AB27" s="1348"/>
      <c r="AC27" s="1370"/>
      <c r="AD27" s="1370"/>
      <c r="AE27" s="1370"/>
      <c r="AF27" s="1370"/>
      <c r="AG27" s="1370">
        <f t="shared" si="13"/>
        <v>0</v>
      </c>
      <c r="AH27" s="1348"/>
      <c r="AI27" s="1370"/>
      <c r="AJ27" s="1370"/>
      <c r="AK27" s="1370"/>
      <c r="AL27" s="1370"/>
      <c r="AM27" s="1370">
        <f t="shared" si="0"/>
        <v>0</v>
      </c>
      <c r="AN27" s="1819">
        <v>4</v>
      </c>
      <c r="AO27" s="1820"/>
      <c r="AP27" s="1820"/>
      <c r="AQ27" s="1820"/>
      <c r="AR27" s="1820"/>
      <c r="AS27" s="1820">
        <f t="shared" si="14"/>
        <v>0</v>
      </c>
      <c r="AT27" s="1819">
        <v>4</v>
      </c>
      <c r="AU27" s="1820"/>
      <c r="AV27" s="1820"/>
      <c r="AW27" s="1820"/>
      <c r="AX27" s="1820">
        <v>4</v>
      </c>
      <c r="AY27" s="1820">
        <f t="shared" si="2"/>
        <v>4</v>
      </c>
      <c r="AZ27" s="1819">
        <v>4</v>
      </c>
      <c r="BA27" s="1820"/>
      <c r="BB27" s="1820"/>
      <c r="BC27" s="1820"/>
      <c r="BD27" s="1820">
        <v>1</v>
      </c>
      <c r="BE27" s="1820">
        <f t="shared" si="3"/>
        <v>1</v>
      </c>
      <c r="BF27" s="1819">
        <v>4</v>
      </c>
      <c r="BG27" s="1820"/>
      <c r="BH27" s="1820"/>
      <c r="BI27" s="1820"/>
      <c r="BJ27" s="1820">
        <v>1</v>
      </c>
      <c r="BK27" s="1820">
        <f t="shared" si="4"/>
        <v>1</v>
      </c>
      <c r="BL27" s="1819">
        <v>8</v>
      </c>
      <c r="BM27" s="1820"/>
      <c r="BN27" s="1820"/>
      <c r="BO27" s="1820"/>
      <c r="BP27" s="1820"/>
      <c r="BQ27" s="1820">
        <f t="shared" si="5"/>
        <v>0</v>
      </c>
      <c r="BR27" s="1819">
        <v>8</v>
      </c>
      <c r="BS27" s="2003"/>
      <c r="BT27" s="2003"/>
      <c r="BU27" s="2003"/>
      <c r="BV27" s="2003">
        <v>1</v>
      </c>
      <c r="BW27" s="2003">
        <v>1</v>
      </c>
      <c r="BX27" s="1817">
        <v>8</v>
      </c>
      <c r="BY27" s="1821"/>
      <c r="BZ27" s="1821"/>
      <c r="CA27" s="1821"/>
      <c r="CB27" s="1821"/>
      <c r="CC27" s="1822">
        <f t="shared" si="6"/>
        <v>0</v>
      </c>
      <c r="CD27" s="1817">
        <v>8</v>
      </c>
      <c r="CE27" s="1821"/>
      <c r="CF27" s="1821"/>
      <c r="CG27" s="1821"/>
      <c r="CH27" s="1821"/>
      <c r="CI27" s="1822">
        <f t="shared" si="7"/>
        <v>0</v>
      </c>
      <c r="CJ27" s="1817">
        <v>8</v>
      </c>
      <c r="CK27" s="1821"/>
      <c r="CL27" s="1821"/>
      <c r="CM27" s="1821"/>
      <c r="CN27" s="1821"/>
      <c r="CO27" s="1822">
        <f t="shared" si="8"/>
        <v>0</v>
      </c>
      <c r="CP27" s="1823">
        <f t="shared" ref="CP27:CP28" si="38">S27</f>
        <v>8</v>
      </c>
      <c r="CQ27" s="1824">
        <f t="shared" ref="CQ27:CQ28" si="39">AO27+AU27+BA27+BG27+BM27+BS27+BY27+CE27+CK27</f>
        <v>0</v>
      </c>
      <c r="CR27" s="1824">
        <f t="shared" ref="CR27:CR28" si="40">AP27+AV27+BB27+BH27+BN27+BT27+BZ27+CF27+CL27</f>
        <v>0</v>
      </c>
      <c r="CS27" s="1824">
        <f t="shared" ref="CS27:CS28" si="41">AQ27+AW27+BC27+BI27+BO27+BU27+CA27+CG27+CM27</f>
        <v>0</v>
      </c>
      <c r="CT27" s="1824">
        <f t="shared" ref="CT27:CT28" si="42">AR27+AX27+BD27+BJ27+BP27+BV27+CB27+CH27+CN27</f>
        <v>7</v>
      </c>
      <c r="CU27" s="1824">
        <f t="shared" ref="CU27:CU28" si="43">AS27+AY27+BE27+BK27+BQ27+BW27+CC27+CI27+CO27</f>
        <v>7</v>
      </c>
      <c r="CV27" s="1825">
        <f t="shared" si="15"/>
        <v>0.875</v>
      </c>
    </row>
    <row r="28" spans="1:101" ht="37.5" customHeight="1" thickBot="1">
      <c r="A28" s="1842" t="s">
        <v>916</v>
      </c>
      <c r="B28" s="1843" t="s">
        <v>614</v>
      </c>
      <c r="C28" s="92">
        <f>'[41]D. ITT_All_Grants'!C102</f>
        <v>0</v>
      </c>
      <c r="D28" s="521" t="s">
        <v>100</v>
      </c>
      <c r="E28" s="93">
        <f>'[41]D. ITT_All_Grants'!E102</f>
        <v>0</v>
      </c>
      <c r="F28" s="150" t="s">
        <v>99</v>
      </c>
      <c r="G28" s="150" t="s">
        <v>42</v>
      </c>
      <c r="H28" s="1810">
        <v>42705</v>
      </c>
      <c r="I28" s="1810">
        <v>42978</v>
      </c>
      <c r="J28" s="1811">
        <f ca="1">I28-F7</f>
        <v>22</v>
      </c>
      <c r="K28" s="1829"/>
      <c r="L28" s="600" t="s">
        <v>637</v>
      </c>
      <c r="M28" s="1814"/>
      <c r="N28" s="1814"/>
      <c r="O28" s="1814"/>
      <c r="P28" s="1814"/>
      <c r="Q28" s="1814">
        <f t="shared" si="11"/>
        <v>0</v>
      </c>
      <c r="R28" s="1814">
        <v>1000</v>
      </c>
      <c r="S28" s="1815">
        <f t="shared" si="12"/>
        <v>1000</v>
      </c>
      <c r="T28" s="1816"/>
      <c r="U28" s="1342"/>
      <c r="V28" s="1343"/>
      <c r="W28" s="1343"/>
      <c r="X28" s="1343"/>
      <c r="Y28" s="1343"/>
      <c r="Z28" s="1344"/>
      <c r="AA28" s="1581"/>
      <c r="AB28" s="1348"/>
      <c r="AC28" s="1370"/>
      <c r="AD28" s="1370"/>
      <c r="AE28" s="1370"/>
      <c r="AF28" s="1370"/>
      <c r="AG28" s="1370">
        <f t="shared" si="13"/>
        <v>0</v>
      </c>
      <c r="AH28" s="1348"/>
      <c r="AI28" s="1370"/>
      <c r="AJ28" s="1370"/>
      <c r="AK28" s="1370"/>
      <c r="AL28" s="1370"/>
      <c r="AM28" s="1370">
        <f t="shared" si="0"/>
        <v>0</v>
      </c>
      <c r="AN28" s="1819">
        <v>0</v>
      </c>
      <c r="AO28" s="1820"/>
      <c r="AP28" s="1820"/>
      <c r="AQ28" s="1820"/>
      <c r="AR28" s="1820"/>
      <c r="AS28" s="1820">
        <f t="shared" si="14"/>
        <v>0</v>
      </c>
      <c r="AT28" s="1819">
        <v>1000</v>
      </c>
      <c r="AU28" s="1820"/>
      <c r="AV28" s="1820"/>
      <c r="AW28" s="1820"/>
      <c r="AX28" s="1820"/>
      <c r="AY28" s="1820">
        <f t="shared" si="2"/>
        <v>0</v>
      </c>
      <c r="AZ28" s="1819">
        <v>1000</v>
      </c>
      <c r="BA28" s="1820"/>
      <c r="BB28" s="1820"/>
      <c r="BC28" s="1820"/>
      <c r="BD28" s="1820">
        <v>1000</v>
      </c>
      <c r="BE28" s="1820">
        <f t="shared" si="3"/>
        <v>1000</v>
      </c>
      <c r="BF28" s="1819">
        <v>0</v>
      </c>
      <c r="BG28" s="1820"/>
      <c r="BH28" s="1820"/>
      <c r="BI28" s="1820"/>
      <c r="BJ28" s="1820"/>
      <c r="BK28" s="1820">
        <f t="shared" si="4"/>
        <v>0</v>
      </c>
      <c r="BL28" s="1819">
        <v>0</v>
      </c>
      <c r="BM28" s="1820"/>
      <c r="BN28" s="1820"/>
      <c r="BO28" s="1820"/>
      <c r="BP28" s="1820"/>
      <c r="BQ28" s="1820">
        <f t="shared" si="5"/>
        <v>0</v>
      </c>
      <c r="BR28" s="1819">
        <v>0</v>
      </c>
      <c r="BS28" s="2003"/>
      <c r="BT28" s="2003"/>
      <c r="BU28" s="2003"/>
      <c r="BV28" s="2003">
        <v>0</v>
      </c>
      <c r="BW28" s="2003">
        <v>0</v>
      </c>
      <c r="BX28" s="1817">
        <v>0</v>
      </c>
      <c r="BY28" s="1821"/>
      <c r="BZ28" s="1821"/>
      <c r="CA28" s="1821"/>
      <c r="CB28" s="1821"/>
      <c r="CC28" s="1822">
        <f t="shared" si="6"/>
        <v>0</v>
      </c>
      <c r="CD28" s="1817">
        <v>0</v>
      </c>
      <c r="CE28" s="1821"/>
      <c r="CF28" s="1821"/>
      <c r="CG28" s="1821"/>
      <c r="CH28" s="1821"/>
      <c r="CI28" s="1822">
        <f t="shared" si="7"/>
        <v>0</v>
      </c>
      <c r="CJ28" s="1817">
        <v>0</v>
      </c>
      <c r="CK28" s="1821"/>
      <c r="CL28" s="1821"/>
      <c r="CM28" s="1821"/>
      <c r="CN28" s="1821"/>
      <c r="CO28" s="1822">
        <f t="shared" si="8"/>
        <v>0</v>
      </c>
      <c r="CP28" s="1823">
        <f t="shared" si="38"/>
        <v>1000</v>
      </c>
      <c r="CQ28" s="1824">
        <f t="shared" si="39"/>
        <v>0</v>
      </c>
      <c r="CR28" s="1824">
        <f t="shared" si="40"/>
        <v>0</v>
      </c>
      <c r="CS28" s="1824">
        <f t="shared" si="41"/>
        <v>0</v>
      </c>
      <c r="CT28" s="1824">
        <f t="shared" si="42"/>
        <v>1000</v>
      </c>
      <c r="CU28" s="1824">
        <f t="shared" si="43"/>
        <v>1000</v>
      </c>
      <c r="CV28" s="1757">
        <f t="shared" si="15"/>
        <v>1</v>
      </c>
    </row>
    <row r="29" spans="1:101" ht="23.25" thickBot="1">
      <c r="A29" s="1842" t="s">
        <v>917</v>
      </c>
      <c r="B29" s="1844" t="s">
        <v>1508</v>
      </c>
      <c r="C29" s="92">
        <f>'[41]D. ITT_All_Grants'!C104</f>
        <v>0</v>
      </c>
      <c r="D29" s="521" t="s">
        <v>100</v>
      </c>
      <c r="E29" s="93">
        <f>'[41]D. ITT_All_Grants'!E104</f>
        <v>0</v>
      </c>
      <c r="F29" s="150" t="s">
        <v>99</v>
      </c>
      <c r="G29" s="150" t="s">
        <v>42</v>
      </c>
      <c r="H29" s="1810">
        <v>42705</v>
      </c>
      <c r="I29" s="1810">
        <v>42978</v>
      </c>
      <c r="J29" s="1811">
        <f ca="1">I29-F7</f>
        <v>22</v>
      </c>
      <c r="K29" s="1829"/>
      <c r="L29" s="600" t="s">
        <v>908</v>
      </c>
      <c r="M29" s="1814"/>
      <c r="N29" s="1814"/>
      <c r="O29" s="1814"/>
      <c r="P29" s="1814"/>
      <c r="Q29" s="1814">
        <f t="shared" si="11"/>
        <v>0</v>
      </c>
      <c r="R29" s="1814">
        <v>50</v>
      </c>
      <c r="S29" s="1815">
        <f t="shared" si="12"/>
        <v>50</v>
      </c>
      <c r="T29" s="1816"/>
      <c r="U29" s="1342"/>
      <c r="V29" s="1343"/>
      <c r="W29" s="1343"/>
      <c r="X29" s="1343"/>
      <c r="Y29" s="1343"/>
      <c r="Z29" s="1344"/>
      <c r="AA29" s="1581"/>
      <c r="AB29" s="1348"/>
      <c r="AC29" s="1370"/>
      <c r="AD29" s="1370"/>
      <c r="AE29" s="1370"/>
      <c r="AF29" s="1370"/>
      <c r="AG29" s="1370">
        <f t="shared" si="13"/>
        <v>0</v>
      </c>
      <c r="AH29" s="1348"/>
      <c r="AI29" s="1370"/>
      <c r="AJ29" s="1370"/>
      <c r="AK29" s="1370"/>
      <c r="AL29" s="1370"/>
      <c r="AM29" s="1370">
        <f t="shared" si="0"/>
        <v>0</v>
      </c>
      <c r="AN29" s="1819">
        <v>0</v>
      </c>
      <c r="AO29" s="1820"/>
      <c r="AP29" s="1820"/>
      <c r="AQ29" s="1820"/>
      <c r="AR29" s="1820"/>
      <c r="AS29" s="1820">
        <f t="shared" si="14"/>
        <v>0</v>
      </c>
      <c r="AT29" s="1819">
        <v>50</v>
      </c>
      <c r="AU29" s="1820"/>
      <c r="AV29" s="1820"/>
      <c r="AW29" s="1820"/>
      <c r="AX29" s="1820"/>
      <c r="AY29" s="1820">
        <f t="shared" si="2"/>
        <v>0</v>
      </c>
      <c r="AZ29" s="1819">
        <v>50</v>
      </c>
      <c r="BA29" s="1820"/>
      <c r="BB29" s="1820"/>
      <c r="BC29" s="1820"/>
      <c r="BD29" s="1820"/>
      <c r="BE29" s="1820">
        <f t="shared" si="3"/>
        <v>0</v>
      </c>
      <c r="BF29" s="1819">
        <v>50</v>
      </c>
      <c r="BG29" s="1820">
        <v>7</v>
      </c>
      <c r="BH29" s="1820">
        <v>43</v>
      </c>
      <c r="BI29" s="1820">
        <v>0</v>
      </c>
      <c r="BJ29" s="1820">
        <v>0</v>
      </c>
      <c r="BK29" s="1820">
        <f t="shared" si="4"/>
        <v>50</v>
      </c>
      <c r="BL29" s="1819">
        <v>0</v>
      </c>
      <c r="BM29" s="1820"/>
      <c r="BN29" s="1820"/>
      <c r="BO29" s="1820"/>
      <c r="BP29" s="1820"/>
      <c r="BQ29" s="1820">
        <f t="shared" si="5"/>
        <v>0</v>
      </c>
      <c r="BR29" s="1819">
        <v>0</v>
      </c>
      <c r="BS29" s="2003"/>
      <c r="BT29" s="2003"/>
      <c r="BU29" s="2003"/>
      <c r="BV29" s="2003">
        <v>50</v>
      </c>
      <c r="BW29" s="2003">
        <v>50</v>
      </c>
      <c r="BX29" s="1817">
        <v>50</v>
      </c>
      <c r="BY29" s="1821"/>
      <c r="BZ29" s="1821"/>
      <c r="CA29" s="1821"/>
      <c r="CB29" s="1821"/>
      <c r="CC29" s="1822">
        <f t="shared" si="6"/>
        <v>0</v>
      </c>
      <c r="CD29" s="1817">
        <v>0</v>
      </c>
      <c r="CE29" s="1821"/>
      <c r="CF29" s="1821"/>
      <c r="CG29" s="1821"/>
      <c r="CH29" s="1821"/>
      <c r="CI29" s="1822">
        <f t="shared" si="7"/>
        <v>0</v>
      </c>
      <c r="CJ29" s="1817">
        <v>0</v>
      </c>
      <c r="CK29" s="1821"/>
      <c r="CL29" s="1821"/>
      <c r="CM29" s="1821"/>
      <c r="CN29" s="1821"/>
      <c r="CO29" s="1822">
        <f t="shared" si="8"/>
        <v>0</v>
      </c>
      <c r="CP29" s="1823">
        <f>S29</f>
        <v>50</v>
      </c>
      <c r="CQ29" s="1824">
        <f>AO29+AU29+BA29+BG29+BM29+BS29+BY29+CE29+CK29</f>
        <v>7</v>
      </c>
      <c r="CR29" s="1824">
        <f>AP29+AV29+BB29+BH29+BN29+BT29+BZ29+CF29+CL29</f>
        <v>43</v>
      </c>
      <c r="CS29" s="1824">
        <f>AQ29+AW29+BC29+BI29+BO29+BU29+CA29+CG29+CM29</f>
        <v>0</v>
      </c>
      <c r="CT29" s="1824">
        <f>AR29+AX29+BD29+BJ29+BP29+BV29+CB29+CH29+CN29</f>
        <v>50</v>
      </c>
      <c r="CU29" s="1824">
        <f>AS29+AY29+BE29+BK29+BQ29+BW29+CC29+CI29+CO29</f>
        <v>100</v>
      </c>
      <c r="CV29" s="1757">
        <f t="shared" si="15"/>
        <v>2</v>
      </c>
    </row>
    <row r="30" spans="1:101" ht="34.5" thickBot="1">
      <c r="A30" s="1842" t="s">
        <v>918</v>
      </c>
      <c r="B30" s="1844" t="s">
        <v>909</v>
      </c>
      <c r="C30" s="92">
        <f>'[41]D. ITT_All_Grants'!C105</f>
        <v>0</v>
      </c>
      <c r="D30" s="521" t="s">
        <v>100</v>
      </c>
      <c r="E30" s="93">
        <f>'[41]D. ITT_All_Grants'!E105</f>
        <v>0</v>
      </c>
      <c r="F30" s="150" t="s">
        <v>99</v>
      </c>
      <c r="G30" s="150" t="s">
        <v>42</v>
      </c>
      <c r="H30" s="1810">
        <v>42705</v>
      </c>
      <c r="I30" s="1810">
        <v>42978</v>
      </c>
      <c r="J30" s="1811">
        <f ca="1">I30-F7</f>
        <v>22</v>
      </c>
      <c r="K30" s="1829"/>
      <c r="L30" s="600" t="s">
        <v>910</v>
      </c>
      <c r="M30" s="1814"/>
      <c r="N30" s="1814"/>
      <c r="O30" s="1814"/>
      <c r="P30" s="1814"/>
      <c r="Q30" s="1814">
        <f t="shared" si="11"/>
        <v>0</v>
      </c>
      <c r="R30" s="1814">
        <v>1000</v>
      </c>
      <c r="S30" s="1815">
        <f t="shared" si="12"/>
        <v>1000</v>
      </c>
      <c r="T30" s="1816"/>
      <c r="U30" s="1342"/>
      <c r="V30" s="1343"/>
      <c r="W30" s="1343"/>
      <c r="X30" s="1343"/>
      <c r="Y30" s="1343"/>
      <c r="Z30" s="1344"/>
      <c r="AA30" s="1581"/>
      <c r="AB30" s="1348"/>
      <c r="AC30" s="1370"/>
      <c r="AD30" s="1370"/>
      <c r="AE30" s="1370"/>
      <c r="AF30" s="1370"/>
      <c r="AG30" s="1370">
        <f t="shared" si="13"/>
        <v>0</v>
      </c>
      <c r="AH30" s="1348"/>
      <c r="AI30" s="1370"/>
      <c r="AJ30" s="1370"/>
      <c r="AK30" s="1370"/>
      <c r="AL30" s="1370"/>
      <c r="AM30" s="1370">
        <f t="shared" si="0"/>
        <v>0</v>
      </c>
      <c r="AN30" s="1819">
        <v>0</v>
      </c>
      <c r="AO30" s="1820"/>
      <c r="AP30" s="1820"/>
      <c r="AQ30" s="1820"/>
      <c r="AR30" s="1820"/>
      <c r="AS30" s="1820">
        <f t="shared" si="14"/>
        <v>0</v>
      </c>
      <c r="AT30" s="1819">
        <v>1000</v>
      </c>
      <c r="AU30" s="1820"/>
      <c r="AV30" s="1820"/>
      <c r="AW30" s="1820"/>
      <c r="AX30" s="1820"/>
      <c r="AY30" s="1820">
        <f t="shared" si="2"/>
        <v>0</v>
      </c>
      <c r="AZ30" s="1819">
        <v>1000</v>
      </c>
      <c r="BA30" s="1820"/>
      <c r="BB30" s="1820"/>
      <c r="BC30" s="1820"/>
      <c r="BD30" s="1820"/>
      <c r="BE30" s="1820">
        <f t="shared" si="3"/>
        <v>0</v>
      </c>
      <c r="BF30" s="1819">
        <v>1000</v>
      </c>
      <c r="BG30" s="1820"/>
      <c r="BH30" s="1820"/>
      <c r="BI30" s="1820">
        <v>0</v>
      </c>
      <c r="BJ30" s="1820">
        <v>0</v>
      </c>
      <c r="BK30" s="1820">
        <f t="shared" si="4"/>
        <v>0</v>
      </c>
      <c r="BL30" s="1819">
        <v>1000</v>
      </c>
      <c r="BM30" s="1820"/>
      <c r="BN30" s="1820"/>
      <c r="BO30" s="1820"/>
      <c r="BP30" s="1820"/>
      <c r="BQ30" s="1820">
        <f t="shared" si="5"/>
        <v>0</v>
      </c>
      <c r="BR30" s="1819">
        <v>1000</v>
      </c>
      <c r="BS30" s="2003"/>
      <c r="BT30" s="2003"/>
      <c r="BU30" s="2003"/>
      <c r="BV30" s="2003">
        <v>0</v>
      </c>
      <c r="BW30" s="2003">
        <v>0</v>
      </c>
      <c r="BX30" s="1817">
        <v>0</v>
      </c>
      <c r="BY30" s="1821"/>
      <c r="BZ30" s="1821"/>
      <c r="CA30" s="1821"/>
      <c r="CB30" s="1821">
        <v>1000</v>
      </c>
      <c r="CC30" s="1822">
        <f t="shared" si="6"/>
        <v>1000</v>
      </c>
      <c r="CD30" s="1817">
        <v>0</v>
      </c>
      <c r="CE30" s="1821"/>
      <c r="CF30" s="1821"/>
      <c r="CG30" s="1821"/>
      <c r="CH30" s="1821"/>
      <c r="CI30" s="1822">
        <f t="shared" si="7"/>
        <v>0</v>
      </c>
      <c r="CJ30" s="1817">
        <v>0</v>
      </c>
      <c r="CK30" s="1821"/>
      <c r="CL30" s="1821"/>
      <c r="CM30" s="1821"/>
      <c r="CN30" s="1821"/>
      <c r="CO30" s="1822">
        <f t="shared" si="8"/>
        <v>0</v>
      </c>
      <c r="CP30" s="1823">
        <f t="shared" ref="CP30:CP32" si="44">S30</f>
        <v>1000</v>
      </c>
      <c r="CQ30" s="1824">
        <f t="shared" ref="CQ30:CQ32" si="45">AO30+AU30+BA30+BG30+BM30+BS30+BY30+CE30+CK30</f>
        <v>0</v>
      </c>
      <c r="CR30" s="1824">
        <f t="shared" ref="CR30:CR32" si="46">AP30+AV30+BB30+BH30+BN30+BT30+BZ30+CF30+CL30</f>
        <v>0</v>
      </c>
      <c r="CS30" s="1824">
        <f t="shared" ref="CS30:CS32" si="47">AQ30+AW30+BC30+BI30+BO30+BU30+CA30+CG30+CM30</f>
        <v>0</v>
      </c>
      <c r="CT30" s="1824">
        <f t="shared" ref="CT30:CT32" si="48">AR30+AX30+BD30+BJ30+BP30+BV30+CB30+CH30+CN30</f>
        <v>1000</v>
      </c>
      <c r="CU30" s="1824">
        <f t="shared" ref="CU30:CU32" si="49">AS30+AY30+BE30+BK30+BQ30+BW30+CC30+CI30+CO30</f>
        <v>1000</v>
      </c>
      <c r="CV30" s="1825">
        <f t="shared" si="15"/>
        <v>1</v>
      </c>
    </row>
    <row r="31" spans="1:101" ht="34.5" thickBot="1">
      <c r="A31" s="1842" t="s">
        <v>919</v>
      </c>
      <c r="B31" s="1844" t="s">
        <v>612</v>
      </c>
      <c r="C31" s="92">
        <f>'[41]D. ITT_All_Grants'!C106</f>
        <v>0</v>
      </c>
      <c r="D31" s="521" t="s">
        <v>100</v>
      </c>
      <c r="E31" s="93">
        <f>'[41]D. ITT_All_Grants'!E106</f>
        <v>0</v>
      </c>
      <c r="F31" s="150" t="s">
        <v>99</v>
      </c>
      <c r="G31" s="150" t="s">
        <v>42</v>
      </c>
      <c r="H31" s="1810">
        <v>42705</v>
      </c>
      <c r="I31" s="1810">
        <v>42978</v>
      </c>
      <c r="J31" s="1811">
        <f ca="1">I31-F7</f>
        <v>22</v>
      </c>
      <c r="K31" s="1829"/>
      <c r="L31" s="600" t="s">
        <v>907</v>
      </c>
      <c r="M31" s="1814"/>
      <c r="N31" s="1814"/>
      <c r="O31" s="1814"/>
      <c r="P31" s="1814"/>
      <c r="Q31" s="1814">
        <f t="shared" si="11"/>
        <v>0</v>
      </c>
      <c r="R31" s="1814">
        <v>1000</v>
      </c>
      <c r="S31" s="1815">
        <f t="shared" si="12"/>
        <v>1000</v>
      </c>
      <c r="T31" s="1816"/>
      <c r="U31" s="1342"/>
      <c r="V31" s="1343"/>
      <c r="W31" s="1343"/>
      <c r="X31" s="1343"/>
      <c r="Y31" s="1343"/>
      <c r="Z31" s="1344"/>
      <c r="AA31" s="1581"/>
      <c r="AB31" s="1348"/>
      <c r="AC31" s="1370"/>
      <c r="AD31" s="1370"/>
      <c r="AE31" s="1370"/>
      <c r="AF31" s="1370"/>
      <c r="AG31" s="1370">
        <f t="shared" si="13"/>
        <v>0</v>
      </c>
      <c r="AH31" s="1348"/>
      <c r="AI31" s="1370"/>
      <c r="AJ31" s="1370"/>
      <c r="AK31" s="1370"/>
      <c r="AL31" s="1370"/>
      <c r="AM31" s="1370">
        <f t="shared" si="0"/>
        <v>0</v>
      </c>
      <c r="AN31" s="1819">
        <v>0</v>
      </c>
      <c r="AO31" s="1820"/>
      <c r="AP31" s="1820"/>
      <c r="AQ31" s="1820"/>
      <c r="AR31" s="1820"/>
      <c r="AS31" s="1820">
        <f t="shared" si="14"/>
        <v>0</v>
      </c>
      <c r="AT31" s="1819">
        <v>1000</v>
      </c>
      <c r="AU31" s="1820"/>
      <c r="AV31" s="1820"/>
      <c r="AW31" s="1820"/>
      <c r="AX31" s="1820">
        <v>0</v>
      </c>
      <c r="AY31" s="1820">
        <f t="shared" si="2"/>
        <v>0</v>
      </c>
      <c r="AZ31" s="1819">
        <v>1000</v>
      </c>
      <c r="BA31" s="1820"/>
      <c r="BB31" s="1820"/>
      <c r="BC31" s="1820"/>
      <c r="BD31" s="1820"/>
      <c r="BE31" s="1820">
        <f t="shared" si="3"/>
        <v>0</v>
      </c>
      <c r="BF31" s="1819">
        <v>1000</v>
      </c>
      <c r="BG31" s="1820"/>
      <c r="BH31" s="1820"/>
      <c r="BI31" s="1820">
        <v>0</v>
      </c>
      <c r="BJ31" s="1820">
        <v>0</v>
      </c>
      <c r="BK31" s="1820">
        <f t="shared" si="4"/>
        <v>0</v>
      </c>
      <c r="BL31" s="1819">
        <v>1000</v>
      </c>
      <c r="BM31" s="1820"/>
      <c r="BN31" s="1820"/>
      <c r="BO31" s="1820"/>
      <c r="BP31" s="1820"/>
      <c r="BQ31" s="1820">
        <f t="shared" si="5"/>
        <v>0</v>
      </c>
      <c r="BR31" s="1819">
        <v>1000</v>
      </c>
      <c r="BS31" s="2003"/>
      <c r="BT31" s="2003"/>
      <c r="BU31" s="2003"/>
      <c r="BV31" s="2003">
        <v>0</v>
      </c>
      <c r="BW31" s="2003">
        <v>0</v>
      </c>
      <c r="BX31" s="1817">
        <v>1000</v>
      </c>
      <c r="BY31" s="1821"/>
      <c r="BZ31" s="1821"/>
      <c r="CA31" s="1821"/>
      <c r="CB31" s="1821"/>
      <c r="CC31" s="1822">
        <f t="shared" si="6"/>
        <v>0</v>
      </c>
      <c r="CD31" s="1817">
        <v>1000</v>
      </c>
      <c r="CE31" s="1821"/>
      <c r="CF31" s="1821"/>
      <c r="CG31" s="1821"/>
      <c r="CH31" s="1821"/>
      <c r="CI31" s="1822">
        <f t="shared" si="7"/>
        <v>0</v>
      </c>
      <c r="CJ31" s="1817">
        <v>1000</v>
      </c>
      <c r="CK31" s="1821"/>
      <c r="CL31" s="1821"/>
      <c r="CM31" s="1821"/>
      <c r="CN31" s="1821"/>
      <c r="CO31" s="1822">
        <f t="shared" si="8"/>
        <v>0</v>
      </c>
      <c r="CP31" s="1823">
        <f t="shared" si="44"/>
        <v>1000</v>
      </c>
      <c r="CQ31" s="1824">
        <f t="shared" si="45"/>
        <v>0</v>
      </c>
      <c r="CR31" s="1824">
        <f t="shared" si="46"/>
        <v>0</v>
      </c>
      <c r="CS31" s="1824">
        <f t="shared" si="47"/>
        <v>0</v>
      </c>
      <c r="CT31" s="1824">
        <f t="shared" si="48"/>
        <v>0</v>
      </c>
      <c r="CU31" s="1824">
        <f t="shared" si="49"/>
        <v>0</v>
      </c>
      <c r="CV31" s="1825">
        <f t="shared" si="15"/>
        <v>0</v>
      </c>
    </row>
    <row r="32" spans="1:101" ht="45.75" thickBot="1">
      <c r="A32" s="1842" t="s">
        <v>920</v>
      </c>
      <c r="B32" s="1844" t="s">
        <v>911</v>
      </c>
      <c r="C32" s="92">
        <f>'[41]D. ITT_All_Grants'!C107</f>
        <v>0</v>
      </c>
      <c r="D32" s="521" t="s">
        <v>100</v>
      </c>
      <c r="E32" s="93">
        <f>'[41]D. ITT_All_Grants'!E107</f>
        <v>0</v>
      </c>
      <c r="F32" s="150" t="s">
        <v>99</v>
      </c>
      <c r="G32" s="150" t="s">
        <v>42</v>
      </c>
      <c r="H32" s="1810">
        <v>42705</v>
      </c>
      <c r="I32" s="1810">
        <v>42978</v>
      </c>
      <c r="J32" s="1811">
        <f ca="1">I32-F7</f>
        <v>22</v>
      </c>
      <c r="K32" s="1829"/>
      <c r="L32" s="600" t="s">
        <v>912</v>
      </c>
      <c r="M32" s="1814"/>
      <c r="N32" s="1814"/>
      <c r="O32" s="1814"/>
      <c r="P32" s="1814"/>
      <c r="Q32" s="1814">
        <f t="shared" si="11"/>
        <v>0</v>
      </c>
      <c r="R32" s="1814">
        <v>1</v>
      </c>
      <c r="S32" s="1815">
        <f t="shared" si="12"/>
        <v>1</v>
      </c>
      <c r="T32" s="1816"/>
      <c r="U32" s="1342"/>
      <c r="V32" s="1343"/>
      <c r="W32" s="1343"/>
      <c r="X32" s="1343"/>
      <c r="Y32" s="1343"/>
      <c r="Z32" s="1344"/>
      <c r="AA32" s="1581"/>
      <c r="AB32" s="1348"/>
      <c r="AC32" s="1370"/>
      <c r="AD32" s="1370"/>
      <c r="AE32" s="1370"/>
      <c r="AF32" s="1370"/>
      <c r="AG32" s="1370">
        <f t="shared" si="13"/>
        <v>0</v>
      </c>
      <c r="AH32" s="1348"/>
      <c r="AI32" s="1370"/>
      <c r="AJ32" s="1370"/>
      <c r="AK32" s="1370"/>
      <c r="AL32" s="1370"/>
      <c r="AM32" s="1370">
        <f t="shared" si="0"/>
        <v>0</v>
      </c>
      <c r="AN32" s="1819">
        <v>0</v>
      </c>
      <c r="AO32" s="1820"/>
      <c r="AP32" s="1820"/>
      <c r="AQ32" s="1820"/>
      <c r="AR32" s="1820"/>
      <c r="AS32" s="1820">
        <f t="shared" si="14"/>
        <v>0</v>
      </c>
      <c r="AT32" s="1819">
        <v>0</v>
      </c>
      <c r="AU32" s="1820"/>
      <c r="AV32" s="1820"/>
      <c r="AW32" s="1820"/>
      <c r="AX32" s="1820"/>
      <c r="AY32" s="1820">
        <f t="shared" si="2"/>
        <v>0</v>
      </c>
      <c r="AZ32" s="1819">
        <v>0</v>
      </c>
      <c r="BA32" s="1820"/>
      <c r="BB32" s="1820"/>
      <c r="BC32" s="1820"/>
      <c r="BD32" s="1820"/>
      <c r="BE32" s="1820">
        <f t="shared" si="3"/>
        <v>0</v>
      </c>
      <c r="BF32" s="1819">
        <v>0</v>
      </c>
      <c r="BG32" s="1820"/>
      <c r="BH32" s="1820"/>
      <c r="BI32" s="1820">
        <v>0</v>
      </c>
      <c r="BJ32" s="1820">
        <v>0</v>
      </c>
      <c r="BK32" s="1820">
        <f t="shared" si="4"/>
        <v>0</v>
      </c>
      <c r="BL32" s="1819">
        <v>0</v>
      </c>
      <c r="BM32" s="1820"/>
      <c r="BN32" s="1820"/>
      <c r="BO32" s="1820"/>
      <c r="BP32" s="1820"/>
      <c r="BQ32" s="1820">
        <f t="shared" si="5"/>
        <v>0</v>
      </c>
      <c r="BR32" s="1819">
        <v>0</v>
      </c>
      <c r="BS32" s="2003"/>
      <c r="BT32" s="2003"/>
      <c r="BU32" s="2003"/>
      <c r="BV32" s="2003">
        <v>0</v>
      </c>
      <c r="BW32" s="2003">
        <v>0</v>
      </c>
      <c r="BX32" s="1817">
        <v>0</v>
      </c>
      <c r="BY32" s="1821"/>
      <c r="BZ32" s="1821"/>
      <c r="CA32" s="1821"/>
      <c r="CB32" s="1821"/>
      <c r="CC32" s="1822">
        <f t="shared" si="6"/>
        <v>0</v>
      </c>
      <c r="CD32" s="1817">
        <v>0</v>
      </c>
      <c r="CE32" s="1821"/>
      <c r="CF32" s="1821"/>
      <c r="CG32" s="1821"/>
      <c r="CH32" s="1821"/>
      <c r="CI32" s="1822">
        <f t="shared" si="7"/>
        <v>0</v>
      </c>
      <c r="CJ32" s="1817">
        <v>1</v>
      </c>
      <c r="CK32" s="1821"/>
      <c r="CL32" s="1821"/>
      <c r="CM32" s="1821"/>
      <c r="CN32" s="1821"/>
      <c r="CO32" s="1822">
        <f t="shared" si="8"/>
        <v>0</v>
      </c>
      <c r="CP32" s="1823">
        <f t="shared" si="44"/>
        <v>1</v>
      </c>
      <c r="CQ32" s="1824">
        <f t="shared" si="45"/>
        <v>0</v>
      </c>
      <c r="CR32" s="1824">
        <f t="shared" si="46"/>
        <v>0</v>
      </c>
      <c r="CS32" s="1824">
        <f t="shared" si="47"/>
        <v>0</v>
      </c>
      <c r="CT32" s="1824">
        <f t="shared" si="48"/>
        <v>0</v>
      </c>
      <c r="CU32" s="1824">
        <f t="shared" si="49"/>
        <v>0</v>
      </c>
      <c r="CV32" s="1825">
        <f t="shared" si="15"/>
        <v>0</v>
      </c>
    </row>
    <row r="33" spans="4:99">
      <c r="D33" s="570"/>
      <c r="CP33" s="1705"/>
      <c r="CQ33" s="1706"/>
      <c r="CR33" s="604"/>
      <c r="CS33" s="604"/>
      <c r="CT33" s="604"/>
      <c r="CU33" s="1706"/>
    </row>
    <row r="34" spans="4:99">
      <c r="CP34" s="1705"/>
      <c r="CQ34" s="1706"/>
      <c r="CR34" s="604"/>
      <c r="CS34" s="604"/>
      <c r="CT34" s="604"/>
      <c r="CU34" s="1706"/>
    </row>
    <row r="35" spans="4:99">
      <c r="CP35" s="1705"/>
      <c r="CQ35" s="1706"/>
      <c r="CR35" s="604"/>
      <c r="CS35" s="604"/>
      <c r="CT35" s="604"/>
      <c r="CU35" s="1706"/>
    </row>
    <row r="36" spans="4:99">
      <c r="CP36" s="1705"/>
      <c r="CQ36" s="1706"/>
      <c r="CR36" s="604"/>
      <c r="CS36" s="604"/>
      <c r="CT36" s="604"/>
      <c r="CU36" s="1706"/>
    </row>
    <row r="37" spans="4:99">
      <c r="CP37" s="1705"/>
      <c r="CQ37" s="1706"/>
      <c r="CR37" s="604"/>
      <c r="CS37" s="604"/>
      <c r="CT37" s="604"/>
      <c r="CU37" s="1706"/>
    </row>
    <row r="38" spans="4:99">
      <c r="CP38" s="1705"/>
      <c r="CQ38" s="1706"/>
      <c r="CR38" s="604"/>
      <c r="CS38" s="604"/>
      <c r="CT38" s="604"/>
      <c r="CU38" s="1706"/>
    </row>
    <row r="39" spans="4:99">
      <c r="CP39" s="1705"/>
      <c r="CQ39" s="1706"/>
      <c r="CR39" s="604"/>
      <c r="CS39" s="604"/>
      <c r="CT39" s="604"/>
      <c r="CU39" s="1706"/>
    </row>
  </sheetData>
  <mergeCells count="26">
    <mergeCell ref="A13:A17"/>
    <mergeCell ref="B1:G1"/>
    <mergeCell ref="BX9:CC9"/>
    <mergeCell ref="CD9:CI9"/>
    <mergeCell ref="CJ9:CO9"/>
    <mergeCell ref="AB8:AS8"/>
    <mergeCell ref="AT8:BK8"/>
    <mergeCell ref="BL8:CC8"/>
    <mergeCell ref="AB1:CC1"/>
    <mergeCell ref="C2:G2"/>
    <mergeCell ref="C3:G3"/>
    <mergeCell ref="C6:G6"/>
    <mergeCell ref="C7:D7"/>
    <mergeCell ref="AB7:CU7"/>
    <mergeCell ref="CP9:CU9"/>
    <mergeCell ref="A11:A12"/>
    <mergeCell ref="AT9:AY9"/>
    <mergeCell ref="AZ9:BE9"/>
    <mergeCell ref="BF9:BK9"/>
    <mergeCell ref="BL9:BQ9"/>
    <mergeCell ref="BR9:BW9"/>
    <mergeCell ref="M9:S9"/>
    <mergeCell ref="U9:Z9"/>
    <mergeCell ref="AB9:AG9"/>
    <mergeCell ref="AH9:AM9"/>
    <mergeCell ref="AN9:AS9"/>
  </mergeCells>
  <conditionalFormatting sqref="F25">
    <cfRule type="cellIs" dxfId="641" priority="33" operator="equal">
      <formula>"x"</formula>
    </cfRule>
  </conditionalFormatting>
  <conditionalFormatting sqref="F24">
    <cfRule type="cellIs" dxfId="640" priority="34" operator="equal">
      <formula>"x"</formula>
    </cfRule>
  </conditionalFormatting>
  <conditionalFormatting sqref="F32">
    <cfRule type="cellIs" dxfId="639" priority="25" operator="equal">
      <formula>"x"</formula>
    </cfRule>
  </conditionalFormatting>
  <conditionalFormatting sqref="CP9:CT9">
    <cfRule type="cellIs" dxfId="638" priority="38" operator="equal">
      <formula>"x"</formula>
    </cfRule>
  </conditionalFormatting>
  <conditionalFormatting sqref="F22">
    <cfRule type="cellIs" dxfId="637" priority="24" operator="equal">
      <formula>"x"</formula>
    </cfRule>
  </conditionalFormatting>
  <conditionalFormatting sqref="F13">
    <cfRule type="cellIs" dxfId="636" priority="37" operator="equal">
      <formula>"x"</formula>
    </cfRule>
  </conditionalFormatting>
  <conditionalFormatting sqref="F31">
    <cfRule type="cellIs" dxfId="635" priority="26" operator="equal">
      <formula>"x"</formula>
    </cfRule>
  </conditionalFormatting>
  <conditionalFormatting sqref="F11:F12">
    <cfRule type="cellIs" dxfId="634" priority="35" operator="equal">
      <formula>"x"</formula>
    </cfRule>
  </conditionalFormatting>
  <conditionalFormatting sqref="F26">
    <cfRule type="cellIs" dxfId="633" priority="32" operator="equal">
      <formula>"x"</formula>
    </cfRule>
  </conditionalFormatting>
  <conditionalFormatting sqref="F29">
    <cfRule type="cellIs" dxfId="632" priority="28" operator="equal">
      <formula>"x"</formula>
    </cfRule>
  </conditionalFormatting>
  <conditionalFormatting sqref="F27">
    <cfRule type="cellIs" dxfId="631" priority="31" operator="equal">
      <formula>"x"</formula>
    </cfRule>
  </conditionalFormatting>
  <conditionalFormatting sqref="F28">
    <cfRule type="cellIs" dxfId="630" priority="30" operator="equal">
      <formula>"x"</formula>
    </cfRule>
  </conditionalFormatting>
  <conditionalFormatting sqref="F16">
    <cfRule type="cellIs" dxfId="629" priority="22" operator="equal">
      <formula>"x"</formula>
    </cfRule>
  </conditionalFormatting>
  <conditionalFormatting sqref="F17">
    <cfRule type="cellIs" dxfId="628" priority="21" operator="equal">
      <formula>"x"</formula>
    </cfRule>
  </conditionalFormatting>
  <conditionalFormatting sqref="F30">
    <cfRule type="cellIs" dxfId="627" priority="27" operator="equal">
      <formula>"x"</formula>
    </cfRule>
  </conditionalFormatting>
  <conditionalFormatting sqref="F15">
    <cfRule type="cellIs" dxfId="626" priority="23" operator="equal">
      <formula>"x"</formula>
    </cfRule>
  </conditionalFormatting>
  <conditionalFormatting sqref="F21">
    <cfRule type="cellIs" dxfId="625" priority="12" operator="equal">
      <formula>"x"</formula>
    </cfRule>
  </conditionalFormatting>
  <conditionalFormatting sqref="T9:T10 M9:R9">
    <cfRule type="cellIs" dxfId="624" priority="8" operator="equal">
      <formula>"x"</formula>
    </cfRule>
  </conditionalFormatting>
  <conditionalFormatting sqref="H9:L9 K10:L10">
    <cfRule type="cellIs" dxfId="623" priority="11" operator="equal">
      <formula>"x"</formula>
    </cfRule>
  </conditionalFormatting>
  <conditionalFormatting sqref="H8:T8">
    <cfRule type="cellIs" dxfId="622" priority="10" operator="equal">
      <formula>"x"</formula>
    </cfRule>
  </conditionalFormatting>
  <conditionalFormatting sqref="AB9">
    <cfRule type="cellIs" dxfId="621" priority="9" operator="equal">
      <formula>"x"</formula>
    </cfRule>
  </conditionalFormatting>
  <conditionalFormatting sqref="U9">
    <cfRule type="cellIs" dxfId="620" priority="7" operator="equal">
      <formula>"x"</formula>
    </cfRule>
  </conditionalFormatting>
  <conditionalFormatting sqref="F14">
    <cfRule type="cellIs" dxfId="619" priority="6" operator="equal">
      <formula>"x"</formula>
    </cfRule>
  </conditionalFormatting>
  <conditionalFormatting sqref="F18">
    <cfRule type="cellIs" dxfId="618" priority="5" operator="equal">
      <formula>"x"</formula>
    </cfRule>
  </conditionalFormatting>
  <conditionalFormatting sqref="F20">
    <cfRule type="cellIs" dxfId="617" priority="2" operator="equal">
      <formula>"x"</formula>
    </cfRule>
  </conditionalFormatting>
  <conditionalFormatting sqref="F19">
    <cfRule type="cellIs" dxfId="616" priority="1" operator="equal">
      <formula>"x"</formula>
    </cfRule>
  </conditionalFormatting>
  <conditionalFormatting sqref="I1:T6 F7:G9 H7:T7">
    <cfRule type="cellIs" dxfId="615" priority="39" operator="equal">
      <formula>"x"</formula>
    </cfRule>
  </conditionalFormatting>
  <conditionalFormatting sqref="F23">
    <cfRule type="cellIs" dxfId="614" priority="36" operator="equal">
      <formula>"x"</formula>
    </cfRule>
  </conditionalFormatting>
  <pageMargins left="0.7" right="0.7" top="0.75" bottom="0.75" header="0.3" footer="0.3"/>
  <pageSetup orientation="portrait" horizontalDpi="4294967295" verticalDpi="4294967295"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CK33"/>
  <sheetViews>
    <sheetView topLeftCell="A12" workbookViewId="0">
      <pane xSplit="2" ySplit="2" topLeftCell="L14" activePane="bottomRight" state="frozen"/>
      <selection activeCell="AS14" sqref="AS14"/>
      <selection pane="topRight" activeCell="AS14" sqref="AS14"/>
      <selection pane="bottomLeft" activeCell="AS14" sqref="AS14"/>
      <selection pane="bottomRight" activeCell="B20" sqref="B20"/>
    </sheetView>
  </sheetViews>
  <sheetFormatPr defaultRowHeight="15"/>
  <cols>
    <col min="1" max="1" width="19" customWidth="1"/>
    <col min="2" max="2" width="55" customWidth="1"/>
    <col min="4" max="4" width="12.5703125" customWidth="1"/>
    <col min="5" max="5" width="13.28515625" customWidth="1"/>
    <col min="6" max="6" width="15.7109375" customWidth="1"/>
    <col min="7" max="7" width="14.28515625" customWidth="1"/>
    <col min="8" max="8" width="13" customWidth="1"/>
    <col min="9" max="9" width="15.85546875" customWidth="1"/>
    <col min="10" max="11" width="11.7109375" style="192" customWidth="1"/>
    <col min="12" max="12" width="19.5703125" style="192" customWidth="1"/>
    <col min="13" max="13" width="7" style="192" bestFit="1" customWidth="1"/>
    <col min="14" max="14" width="5.7109375" style="192" customWidth="1"/>
    <col min="15" max="15" width="5.28515625" style="192" customWidth="1"/>
    <col min="16" max="18" width="6.42578125" style="192" customWidth="1"/>
    <col min="19" max="19" width="6.28515625" style="192" customWidth="1"/>
    <col min="20" max="20" width="35.28515625" style="486" customWidth="1"/>
    <col min="21" max="26" width="6.140625" style="193" customWidth="1"/>
    <col min="27" max="27" width="2.42578125" customWidth="1"/>
    <col min="28" max="81" width="6.140625" style="193" customWidth="1"/>
    <col min="82" max="82" width="6.140625" style="449" customWidth="1"/>
    <col min="83" max="83" width="7.140625" style="449" customWidth="1"/>
    <col min="84" max="86" width="6.140625" style="449" customWidth="1"/>
    <col min="87" max="87" width="10.140625" style="449" customWidth="1"/>
    <col min="88" max="88" width="15.85546875" customWidth="1"/>
    <col min="89" max="89" width="22.140625" customWidth="1"/>
  </cols>
  <sheetData>
    <row r="1" spans="1:89" ht="15" customHeight="1">
      <c r="A1" s="5"/>
      <c r="B1" s="2418" t="s">
        <v>370</v>
      </c>
      <c r="C1" s="2419"/>
      <c r="D1" s="2419"/>
      <c r="E1" s="2419"/>
      <c r="F1" s="2419"/>
      <c r="G1" s="2420"/>
      <c r="H1" s="120"/>
      <c r="I1" s="7"/>
      <c r="J1" s="7"/>
      <c r="K1" s="190"/>
      <c r="L1" s="190"/>
      <c r="M1" s="190"/>
      <c r="N1" s="190"/>
      <c r="O1" s="190"/>
      <c r="P1" s="190"/>
      <c r="Q1" s="190"/>
      <c r="R1" s="190"/>
      <c r="S1" s="190"/>
      <c r="T1" s="481"/>
      <c r="U1" s="481"/>
      <c r="V1" s="481"/>
      <c r="W1" s="481"/>
      <c r="X1" s="481"/>
      <c r="Y1" s="481"/>
      <c r="Z1" s="481"/>
      <c r="AA1" s="5"/>
      <c r="AB1" s="2488" t="s">
        <v>68</v>
      </c>
      <c r="AC1" s="2489"/>
      <c r="AD1" s="2489"/>
      <c r="AE1" s="2489"/>
      <c r="AF1" s="2489"/>
      <c r="AG1" s="2489"/>
      <c r="AH1" s="2489"/>
      <c r="AI1" s="2489"/>
      <c r="AJ1" s="2489"/>
      <c r="AK1" s="2489"/>
      <c r="AL1" s="2489"/>
      <c r="AM1" s="2489"/>
      <c r="AN1" s="2489"/>
      <c r="AO1" s="2489"/>
      <c r="AP1" s="2489"/>
      <c r="AQ1" s="2489"/>
      <c r="AR1" s="2489"/>
      <c r="AS1" s="2489"/>
      <c r="AT1" s="2489"/>
      <c r="AU1" s="2489"/>
      <c r="AV1" s="2489"/>
      <c r="AW1" s="2489"/>
      <c r="AX1" s="2489"/>
      <c r="AY1" s="2489"/>
      <c r="AZ1" s="2489"/>
      <c r="BA1" s="2489"/>
      <c r="BB1" s="2489"/>
      <c r="BC1" s="2489"/>
      <c r="BD1" s="2489"/>
      <c r="BE1" s="2489"/>
      <c r="BF1" s="2489"/>
      <c r="BG1" s="2489"/>
      <c r="BH1" s="2489"/>
      <c r="BI1" s="2489"/>
      <c r="BJ1" s="2489"/>
      <c r="BK1" s="2489"/>
      <c r="BL1" s="2489"/>
      <c r="BM1" s="2489"/>
      <c r="BN1" s="2489"/>
      <c r="BO1" s="2489"/>
      <c r="BP1" s="2489"/>
      <c r="BQ1" s="2489"/>
      <c r="BR1" s="2489"/>
      <c r="BS1" s="2489"/>
      <c r="BT1" s="2489"/>
      <c r="BU1" s="2489"/>
      <c r="BV1" s="2489"/>
      <c r="BW1" s="2489"/>
      <c r="BX1" s="2489"/>
      <c r="BY1" s="2489"/>
      <c r="BZ1" s="2489"/>
      <c r="CA1" s="2489"/>
      <c r="CB1" s="2489"/>
      <c r="CC1" s="2489"/>
      <c r="CD1" s="446"/>
      <c r="CE1" s="446"/>
      <c r="CF1" s="446"/>
      <c r="CG1" s="446"/>
      <c r="CH1" s="446"/>
      <c r="CI1" s="446"/>
    </row>
    <row r="2" spans="1:89">
      <c r="A2" s="5"/>
      <c r="B2" s="2421"/>
      <c r="C2" s="2422"/>
      <c r="D2" s="2422"/>
      <c r="E2" s="2422"/>
      <c r="F2" s="2422"/>
      <c r="G2" s="2423"/>
      <c r="H2" s="120"/>
      <c r="I2" s="7"/>
      <c r="J2" s="7"/>
      <c r="K2" s="190"/>
      <c r="L2" s="190"/>
      <c r="M2" s="190"/>
      <c r="N2" s="190"/>
      <c r="O2" s="190"/>
      <c r="P2" s="190"/>
      <c r="Q2" s="190"/>
      <c r="R2" s="190"/>
      <c r="S2" s="190"/>
      <c r="T2" s="481"/>
      <c r="U2" s="481"/>
      <c r="V2" s="481"/>
      <c r="W2" s="481"/>
      <c r="X2" s="481"/>
      <c r="Y2" s="481"/>
      <c r="Z2" s="481"/>
      <c r="AA2" s="5"/>
      <c r="AB2" s="2490"/>
      <c r="AC2" s="2491"/>
      <c r="AD2" s="2491"/>
      <c r="AE2" s="2491"/>
      <c r="AF2" s="2491"/>
      <c r="AG2" s="2491"/>
      <c r="AH2" s="2491"/>
      <c r="AI2" s="2491"/>
      <c r="AJ2" s="2491"/>
      <c r="AK2" s="2491"/>
      <c r="AL2" s="2491"/>
      <c r="AM2" s="2491"/>
      <c r="AN2" s="2491"/>
      <c r="AO2" s="2491"/>
      <c r="AP2" s="2491"/>
      <c r="AQ2" s="2491"/>
      <c r="AR2" s="2491"/>
      <c r="AS2" s="2491"/>
      <c r="AT2" s="2491"/>
      <c r="AU2" s="2491"/>
      <c r="AV2" s="2491"/>
      <c r="AW2" s="2491"/>
      <c r="AX2" s="2491"/>
      <c r="AY2" s="2491"/>
      <c r="AZ2" s="2491"/>
      <c r="BA2" s="2491"/>
      <c r="BB2" s="2491"/>
      <c r="BC2" s="2491"/>
      <c r="BD2" s="2491"/>
      <c r="BE2" s="2491"/>
      <c r="BF2" s="2491"/>
      <c r="BG2" s="2491"/>
      <c r="BH2" s="2491"/>
      <c r="BI2" s="2491"/>
      <c r="BJ2" s="2491"/>
      <c r="BK2" s="2491"/>
      <c r="BL2" s="2491"/>
      <c r="BM2" s="2491"/>
      <c r="BN2" s="2491"/>
      <c r="BO2" s="2491"/>
      <c r="BP2" s="2491"/>
      <c r="BQ2" s="2491"/>
      <c r="BR2" s="2491"/>
      <c r="BS2" s="2491"/>
      <c r="BT2" s="2491"/>
      <c r="BU2" s="2491"/>
      <c r="BV2" s="2491"/>
      <c r="BW2" s="2491"/>
      <c r="BX2" s="2491"/>
      <c r="BY2" s="2491"/>
      <c r="BZ2" s="2491"/>
      <c r="CA2" s="2491"/>
      <c r="CB2" s="2491"/>
      <c r="CC2" s="2491"/>
      <c r="CD2" s="446"/>
      <c r="CE2" s="446"/>
      <c r="CF2" s="446"/>
      <c r="CG2" s="446"/>
      <c r="CH2" s="446"/>
      <c r="CI2" s="446"/>
      <c r="CJ2" s="1366" t="s">
        <v>1214</v>
      </c>
      <c r="CK2" s="507"/>
    </row>
    <row r="3" spans="1:89" ht="15.75" thickBot="1">
      <c r="A3" s="5"/>
      <c r="B3" s="2424"/>
      <c r="C3" s="2425"/>
      <c r="D3" s="2425"/>
      <c r="E3" s="2425"/>
      <c r="F3" s="2425"/>
      <c r="G3" s="2426"/>
      <c r="H3" s="120"/>
      <c r="I3" s="7"/>
      <c r="J3" s="7"/>
      <c r="K3" s="190"/>
      <c r="L3" s="190"/>
      <c r="M3" s="190"/>
      <c r="N3" s="190"/>
      <c r="O3" s="190"/>
      <c r="P3" s="190"/>
      <c r="Q3" s="190"/>
      <c r="R3" s="190"/>
      <c r="S3" s="190"/>
      <c r="T3" s="481"/>
      <c r="U3" s="481"/>
      <c r="V3" s="481"/>
      <c r="W3" s="481"/>
      <c r="X3" s="481"/>
      <c r="Y3" s="481"/>
      <c r="Z3" s="481"/>
      <c r="AA3" s="5"/>
      <c r="AB3" s="2492"/>
      <c r="AC3" s="2493"/>
      <c r="AD3" s="2493"/>
      <c r="AE3" s="2493"/>
      <c r="AF3" s="2493"/>
      <c r="AG3" s="2493"/>
      <c r="AH3" s="2493"/>
      <c r="AI3" s="2493"/>
      <c r="AJ3" s="2493"/>
      <c r="AK3" s="2493"/>
      <c r="AL3" s="2493"/>
      <c r="AM3" s="2493"/>
      <c r="AN3" s="2493"/>
      <c r="AO3" s="2493"/>
      <c r="AP3" s="2493"/>
      <c r="AQ3" s="2493"/>
      <c r="AR3" s="2493"/>
      <c r="AS3" s="2493"/>
      <c r="AT3" s="2493"/>
      <c r="AU3" s="2493"/>
      <c r="AV3" s="2493"/>
      <c r="AW3" s="2493"/>
      <c r="AX3" s="2493"/>
      <c r="AY3" s="2493"/>
      <c r="AZ3" s="2493"/>
      <c r="BA3" s="2493"/>
      <c r="BB3" s="2493"/>
      <c r="BC3" s="2493"/>
      <c r="BD3" s="2493"/>
      <c r="BE3" s="2493"/>
      <c r="BF3" s="2493"/>
      <c r="BG3" s="2493"/>
      <c r="BH3" s="2493"/>
      <c r="BI3" s="2493"/>
      <c r="BJ3" s="2493"/>
      <c r="BK3" s="2493"/>
      <c r="BL3" s="2493"/>
      <c r="BM3" s="2493"/>
      <c r="BN3" s="2493"/>
      <c r="BO3" s="2493"/>
      <c r="BP3" s="2493"/>
      <c r="BQ3" s="2493"/>
      <c r="BR3" s="2493"/>
      <c r="BS3" s="2493"/>
      <c r="BT3" s="2493"/>
      <c r="BU3" s="2493"/>
      <c r="BV3" s="2493"/>
      <c r="BW3" s="2493"/>
      <c r="BX3" s="2493"/>
      <c r="BY3" s="2493"/>
      <c r="BZ3" s="2493"/>
      <c r="CA3" s="2493"/>
      <c r="CB3" s="2493"/>
      <c r="CC3" s="2493"/>
      <c r="CD3" s="446"/>
      <c r="CE3" s="446"/>
      <c r="CF3" s="446"/>
      <c r="CG3" s="446"/>
      <c r="CH3" s="446"/>
      <c r="CI3" s="446"/>
      <c r="CJ3" s="1363"/>
      <c r="CK3" s="507" t="s">
        <v>1215</v>
      </c>
    </row>
    <row r="4" spans="1:89" ht="23.25" customHeight="1" thickBot="1">
      <c r="A4" s="5"/>
      <c r="B4" s="440" t="s">
        <v>305</v>
      </c>
      <c r="C4" s="2474" t="s">
        <v>371</v>
      </c>
      <c r="D4" s="2475"/>
      <c r="E4" s="2475"/>
      <c r="F4" s="2475"/>
      <c r="G4" s="2476"/>
      <c r="H4" s="120"/>
      <c r="I4" s="7"/>
      <c r="J4" s="7"/>
      <c r="K4" s="190"/>
      <c r="L4" s="190"/>
      <c r="M4" s="190"/>
      <c r="N4" s="190"/>
      <c r="O4" s="190"/>
      <c r="P4" s="190"/>
      <c r="Q4" s="190"/>
      <c r="R4" s="190"/>
      <c r="S4" s="190"/>
      <c r="T4" s="481"/>
      <c r="U4" s="728"/>
      <c r="V4" s="728"/>
      <c r="W4" s="728"/>
      <c r="X4" s="728"/>
      <c r="Y4" s="728"/>
      <c r="Z4" s="728"/>
      <c r="AA4" s="5"/>
      <c r="AB4" s="728"/>
      <c r="AC4" s="728"/>
      <c r="AD4" s="728"/>
      <c r="AE4" s="728"/>
      <c r="AF4" s="728"/>
      <c r="AG4" s="728"/>
      <c r="AH4" s="728"/>
      <c r="AI4" s="728"/>
      <c r="AJ4" s="728"/>
      <c r="AK4" s="728"/>
      <c r="AL4" s="728"/>
      <c r="AM4" s="728"/>
      <c r="AN4" s="728"/>
      <c r="AO4" s="728"/>
      <c r="AP4" s="728"/>
      <c r="AQ4" s="728"/>
      <c r="AR4" s="728"/>
      <c r="AS4" s="728"/>
      <c r="AT4" s="728"/>
      <c r="AU4" s="728"/>
      <c r="AV4" s="728"/>
      <c r="AW4" s="728"/>
      <c r="AX4" s="728"/>
      <c r="AY4" s="728"/>
      <c r="AZ4" s="728"/>
      <c r="BA4" s="728"/>
      <c r="BB4" s="728"/>
      <c r="BC4" s="728"/>
      <c r="BD4" s="728"/>
      <c r="BE4" s="728"/>
      <c r="BF4" s="728"/>
      <c r="BG4" s="728"/>
      <c r="BH4" s="728"/>
      <c r="BI4" s="728"/>
      <c r="BJ4" s="728"/>
      <c r="BK4" s="728"/>
      <c r="BL4" s="728"/>
      <c r="BM4" s="728"/>
      <c r="BN4" s="728"/>
      <c r="BO4" s="728"/>
      <c r="BP4" s="728"/>
      <c r="BQ4" s="728"/>
      <c r="BR4" s="728"/>
      <c r="BS4" s="728"/>
      <c r="BT4" s="728"/>
      <c r="BU4" s="728"/>
      <c r="BV4" s="728"/>
      <c r="BW4" s="728"/>
      <c r="BX4" s="728"/>
      <c r="BY4" s="728"/>
      <c r="BZ4" s="728"/>
      <c r="CA4" s="728"/>
      <c r="CB4" s="728"/>
      <c r="CC4" s="728"/>
      <c r="CD4" s="447"/>
      <c r="CE4" s="447"/>
      <c r="CF4" s="447"/>
      <c r="CG4" s="447"/>
      <c r="CH4" s="447"/>
      <c r="CI4" s="447"/>
      <c r="CJ4" s="1361"/>
      <c r="CK4" s="507" t="s">
        <v>1216</v>
      </c>
    </row>
    <row r="5" spans="1:89" ht="15.75" thickBot="1">
      <c r="A5" s="5"/>
      <c r="B5" s="440" t="s">
        <v>300</v>
      </c>
      <c r="C5" s="2474" t="s">
        <v>139</v>
      </c>
      <c r="D5" s="2475"/>
      <c r="E5" s="2475"/>
      <c r="F5" s="2475"/>
      <c r="G5" s="2476"/>
      <c r="H5" s="120"/>
      <c r="I5" s="7"/>
      <c r="J5" s="7"/>
      <c r="K5" s="190"/>
      <c r="L5" s="190"/>
      <c r="M5" s="190"/>
      <c r="N5" s="190"/>
      <c r="O5" s="190"/>
      <c r="P5" s="190"/>
      <c r="Q5" s="190"/>
      <c r="R5" s="190"/>
      <c r="S5" s="190"/>
      <c r="T5" s="481"/>
      <c r="U5" s="728"/>
      <c r="V5" s="728"/>
      <c r="W5" s="728"/>
      <c r="X5" s="728"/>
      <c r="Y5" s="728"/>
      <c r="Z5" s="728"/>
      <c r="AA5" s="5"/>
      <c r="AB5" s="728"/>
      <c r="AC5" s="728"/>
      <c r="AD5" s="728"/>
      <c r="AE5" s="728"/>
      <c r="AF5" s="728"/>
      <c r="AG5" s="728"/>
      <c r="AH5" s="728"/>
      <c r="AI5" s="728"/>
      <c r="AJ5" s="728"/>
      <c r="AK5" s="728"/>
      <c r="AL5" s="728"/>
      <c r="AM5" s="728"/>
      <c r="AN5" s="728"/>
      <c r="AO5" s="728"/>
      <c r="AP5" s="728"/>
      <c r="AQ5" s="728"/>
      <c r="AR5" s="728"/>
      <c r="AS5" s="728"/>
      <c r="AT5" s="728"/>
      <c r="AU5" s="728"/>
      <c r="AV5" s="728"/>
      <c r="AW5" s="728"/>
      <c r="AX5" s="728"/>
      <c r="AY5" s="728"/>
      <c r="AZ5" s="728"/>
      <c r="BA5" s="728"/>
      <c r="BB5" s="728"/>
      <c r="BC5" s="728"/>
      <c r="BD5" s="728"/>
      <c r="BE5" s="728"/>
      <c r="BF5" s="728"/>
      <c r="BG5" s="728"/>
      <c r="BH5" s="728"/>
      <c r="BI5" s="728"/>
      <c r="BJ5" s="728"/>
      <c r="BK5" s="728"/>
      <c r="BL5" s="728"/>
      <c r="BM5" s="728"/>
      <c r="BN5" s="728"/>
      <c r="BO5" s="728"/>
      <c r="BP5" s="728"/>
      <c r="BQ5" s="728"/>
      <c r="BR5" s="728"/>
      <c r="BS5" s="728"/>
      <c r="BT5" s="728"/>
      <c r="BU5" s="728"/>
      <c r="BV5" s="728"/>
      <c r="BW5" s="728"/>
      <c r="BX5" s="728"/>
      <c r="BY5" s="728"/>
      <c r="BZ5" s="728"/>
      <c r="CA5" s="728"/>
      <c r="CB5" s="728"/>
      <c r="CC5" s="728"/>
      <c r="CD5" s="447"/>
      <c r="CE5" s="447"/>
      <c r="CF5" s="447"/>
      <c r="CG5" s="447"/>
      <c r="CH5" s="447"/>
      <c r="CI5" s="447"/>
      <c r="CJ5" s="1362"/>
      <c r="CK5" s="507" t="s">
        <v>1217</v>
      </c>
    </row>
    <row r="6" spans="1:89" ht="15.75" thickBot="1">
      <c r="A6" s="5"/>
      <c r="B6" s="440" t="s">
        <v>304</v>
      </c>
      <c r="C6" s="731"/>
      <c r="D6" s="731"/>
      <c r="E6" s="731"/>
      <c r="F6" s="731"/>
      <c r="G6" s="732"/>
      <c r="H6" s="120"/>
      <c r="I6" s="7"/>
      <c r="J6" s="7"/>
      <c r="K6" s="190"/>
      <c r="L6" s="190"/>
      <c r="M6" s="190"/>
      <c r="N6" s="190"/>
      <c r="O6" s="190"/>
      <c r="P6" s="190"/>
      <c r="Q6" s="190"/>
      <c r="R6" s="190"/>
      <c r="S6" s="190"/>
      <c r="T6" s="481"/>
      <c r="U6" s="728"/>
      <c r="V6" s="728"/>
      <c r="W6" s="728"/>
      <c r="X6" s="728"/>
      <c r="Y6" s="728"/>
      <c r="Z6" s="728"/>
      <c r="AA6" s="5"/>
      <c r="AB6" s="728"/>
      <c r="AC6" s="728"/>
      <c r="AD6" s="728"/>
      <c r="AE6" s="728"/>
      <c r="AF6" s="728"/>
      <c r="AG6" s="728"/>
      <c r="AH6" s="728"/>
      <c r="AI6" s="728"/>
      <c r="AJ6" s="728"/>
      <c r="AK6" s="728"/>
      <c r="AL6" s="728"/>
      <c r="AM6" s="728"/>
      <c r="AN6" s="728"/>
      <c r="AO6" s="728"/>
      <c r="AP6" s="728"/>
      <c r="AQ6" s="728"/>
      <c r="AR6" s="728"/>
      <c r="AS6" s="728"/>
      <c r="AT6" s="728"/>
      <c r="AU6" s="728"/>
      <c r="AV6" s="728"/>
      <c r="AW6" s="728"/>
      <c r="AX6" s="728"/>
      <c r="AY6" s="728"/>
      <c r="AZ6" s="728"/>
      <c r="BA6" s="728"/>
      <c r="BB6" s="728"/>
      <c r="BC6" s="728"/>
      <c r="BD6" s="728"/>
      <c r="BE6" s="728"/>
      <c r="BF6" s="728"/>
      <c r="BG6" s="728"/>
      <c r="BH6" s="728"/>
      <c r="BI6" s="728"/>
      <c r="BJ6" s="728"/>
      <c r="BK6" s="728"/>
      <c r="BL6" s="728"/>
      <c r="BM6" s="728"/>
      <c r="BN6" s="728"/>
      <c r="BO6" s="728"/>
      <c r="BP6" s="728"/>
      <c r="BQ6" s="728"/>
      <c r="BR6" s="728"/>
      <c r="BS6" s="728"/>
      <c r="BT6" s="728"/>
      <c r="BU6" s="728"/>
      <c r="BV6" s="728"/>
      <c r="BW6" s="728"/>
      <c r="BX6" s="728"/>
      <c r="BY6" s="728"/>
      <c r="BZ6" s="728"/>
      <c r="CA6" s="728"/>
      <c r="CB6" s="728"/>
      <c r="CC6" s="728"/>
      <c r="CD6" s="447"/>
      <c r="CE6" s="447"/>
      <c r="CF6" s="447"/>
      <c r="CG6" s="447"/>
      <c r="CH6" s="447"/>
      <c r="CI6" s="447"/>
      <c r="CJ6" s="1367"/>
      <c r="CK6" s="507" t="s">
        <v>1218</v>
      </c>
    </row>
    <row r="7" spans="1:89" ht="34.5" customHeight="1" thickBot="1">
      <c r="A7" s="5"/>
      <c r="B7" s="440" t="s">
        <v>302</v>
      </c>
      <c r="C7" s="2474" t="s">
        <v>372</v>
      </c>
      <c r="D7" s="2475"/>
      <c r="E7" s="2475"/>
      <c r="F7" s="2475"/>
      <c r="G7" s="2476"/>
      <c r="H7" s="120"/>
      <c r="I7" s="7"/>
      <c r="J7" s="7"/>
      <c r="K7" s="190"/>
      <c r="L7" s="190"/>
      <c r="M7" s="190"/>
      <c r="N7" s="190"/>
      <c r="O7" s="190"/>
      <c r="P7" s="190"/>
      <c r="Q7" s="190"/>
      <c r="R7" s="190"/>
      <c r="S7" s="190"/>
      <c r="T7" s="481"/>
      <c r="U7" s="728"/>
      <c r="V7" s="728"/>
      <c r="W7" s="728"/>
      <c r="X7" s="728"/>
      <c r="Y7" s="728"/>
      <c r="Z7" s="728"/>
      <c r="AA7" s="5"/>
      <c r="AB7" s="728"/>
      <c r="AC7" s="728"/>
      <c r="AD7" s="728"/>
      <c r="AE7" s="728"/>
      <c r="AF7" s="728"/>
      <c r="AG7" s="728"/>
      <c r="AH7" s="728"/>
      <c r="AI7" s="728"/>
      <c r="AJ7" s="728"/>
      <c r="AK7" s="728"/>
      <c r="AL7" s="728"/>
      <c r="AM7" s="728"/>
      <c r="AN7" s="728"/>
      <c r="AO7" s="728"/>
      <c r="AP7" s="728"/>
      <c r="AQ7" s="728"/>
      <c r="AR7" s="728"/>
      <c r="AS7" s="728"/>
      <c r="AT7" s="728"/>
      <c r="AU7" s="728"/>
      <c r="AV7" s="728"/>
      <c r="AW7" s="728"/>
      <c r="AX7" s="728"/>
      <c r="AY7" s="728"/>
      <c r="AZ7" s="728"/>
      <c r="BA7" s="728"/>
      <c r="BB7" s="728"/>
      <c r="BC7" s="728"/>
      <c r="BD7" s="728"/>
      <c r="BE7" s="728"/>
      <c r="BF7" s="728"/>
      <c r="BG7" s="728"/>
      <c r="BH7" s="728"/>
      <c r="BI7" s="728"/>
      <c r="BJ7" s="728"/>
      <c r="BK7" s="728"/>
      <c r="BL7" s="728"/>
      <c r="BM7" s="728"/>
      <c r="BN7" s="728"/>
      <c r="BO7" s="728"/>
      <c r="BP7" s="728"/>
      <c r="BQ7" s="728"/>
      <c r="BR7" s="728"/>
      <c r="BS7" s="728"/>
      <c r="BT7" s="728"/>
      <c r="BU7" s="728"/>
      <c r="BV7" s="728"/>
      <c r="BW7" s="728"/>
      <c r="BX7" s="728"/>
      <c r="BY7" s="728"/>
      <c r="BZ7" s="728"/>
      <c r="CA7" s="728"/>
      <c r="CB7" s="728"/>
      <c r="CC7" s="728"/>
      <c r="CD7" s="447"/>
      <c r="CE7" s="447"/>
      <c r="CF7" s="447"/>
      <c r="CG7" s="447"/>
      <c r="CH7" s="447"/>
      <c r="CI7" s="447"/>
    </row>
    <row r="8" spans="1:89" ht="23.25" customHeight="1" thickBot="1">
      <c r="A8" s="5"/>
      <c r="B8" s="440" t="s">
        <v>303</v>
      </c>
      <c r="C8" s="2540"/>
      <c r="D8" s="2541"/>
      <c r="E8" s="2541"/>
      <c r="F8" s="2541"/>
      <c r="G8" s="2542"/>
      <c r="H8" s="120"/>
      <c r="I8" s="7"/>
      <c r="J8" s="7"/>
      <c r="K8" s="190"/>
      <c r="L8" s="190"/>
      <c r="M8" s="190"/>
      <c r="N8" s="190"/>
      <c r="O8" s="190"/>
      <c r="P8" s="190"/>
      <c r="Q8" s="190"/>
      <c r="R8" s="190"/>
      <c r="S8" s="190"/>
      <c r="T8" s="481"/>
      <c r="U8" s="728"/>
      <c r="V8" s="728"/>
      <c r="W8" s="728"/>
      <c r="X8" s="728"/>
      <c r="Y8" s="728"/>
      <c r="Z8" s="728"/>
      <c r="AA8" s="5"/>
      <c r="AB8" s="728"/>
      <c r="AC8" s="728"/>
      <c r="AD8" s="728"/>
      <c r="AE8" s="728"/>
      <c r="AF8" s="728"/>
      <c r="AG8" s="728"/>
      <c r="AH8" s="728"/>
      <c r="AI8" s="728"/>
      <c r="AJ8" s="728"/>
      <c r="AK8" s="728"/>
      <c r="AL8" s="728"/>
      <c r="AM8" s="728"/>
      <c r="AN8" s="728"/>
      <c r="AO8" s="728"/>
      <c r="AP8" s="728"/>
      <c r="AQ8" s="728"/>
      <c r="AR8" s="728"/>
      <c r="AS8" s="728"/>
      <c r="AT8" s="728"/>
      <c r="AU8" s="728"/>
      <c r="AV8" s="728"/>
      <c r="AW8" s="728"/>
      <c r="AX8" s="728"/>
      <c r="AY8" s="728"/>
      <c r="AZ8" s="728"/>
      <c r="BA8" s="728"/>
      <c r="BB8" s="728"/>
      <c r="BC8" s="728"/>
      <c r="BD8" s="728"/>
      <c r="BE8" s="728"/>
      <c r="BF8" s="728"/>
      <c r="BG8" s="728"/>
      <c r="BH8" s="728"/>
      <c r="BI8" s="728"/>
      <c r="BJ8" s="728"/>
      <c r="BK8" s="728"/>
      <c r="BL8" s="728"/>
      <c r="BM8" s="728"/>
      <c r="BN8" s="728"/>
      <c r="BO8" s="728"/>
      <c r="BP8" s="728"/>
      <c r="BQ8" s="728"/>
      <c r="BR8" s="728"/>
      <c r="BS8" s="728"/>
      <c r="BT8" s="728"/>
      <c r="BU8" s="728"/>
      <c r="BV8" s="728"/>
      <c r="BW8" s="728"/>
      <c r="BX8" s="728"/>
      <c r="BY8" s="728"/>
      <c r="BZ8" s="728"/>
      <c r="CA8" s="728"/>
      <c r="CB8" s="728"/>
      <c r="CC8" s="728"/>
      <c r="CD8" s="447"/>
      <c r="CE8" s="447"/>
      <c r="CF8" s="447"/>
      <c r="CG8" s="447"/>
      <c r="CH8" s="447"/>
      <c r="CI8" s="447"/>
    </row>
    <row r="9" spans="1:89" ht="15.75" thickBot="1">
      <c r="A9" s="5"/>
      <c r="B9" s="7"/>
      <c r="C9" s="7"/>
      <c r="D9" s="7"/>
      <c r="E9" s="7"/>
      <c r="F9" s="7"/>
      <c r="G9" s="7"/>
      <c r="H9" s="7"/>
      <c r="I9" s="7"/>
      <c r="J9" s="190"/>
      <c r="K9" s="190"/>
      <c r="L9" s="190"/>
      <c r="M9" s="190"/>
      <c r="N9" s="190"/>
      <c r="O9" s="190"/>
      <c r="P9" s="190"/>
      <c r="Q9" s="190"/>
      <c r="R9" s="190"/>
      <c r="S9" s="190"/>
      <c r="T9" s="481"/>
      <c r="U9" s="441"/>
      <c r="V9" s="441"/>
      <c r="W9" s="441"/>
      <c r="X9" s="441"/>
      <c r="Y9" s="441"/>
      <c r="Z9" s="441"/>
      <c r="AA9" s="7"/>
      <c r="AB9" s="441"/>
      <c r="AC9" s="441"/>
      <c r="AD9" s="441"/>
      <c r="AE9" s="441"/>
      <c r="AF9" s="441"/>
      <c r="AG9" s="441"/>
      <c r="AH9" s="441"/>
      <c r="AI9" s="441"/>
      <c r="AJ9" s="441"/>
      <c r="AK9" s="441"/>
      <c r="AL9" s="441"/>
      <c r="AM9" s="441"/>
      <c r="AN9" s="441"/>
      <c r="AO9" s="441"/>
      <c r="AP9" s="441"/>
      <c r="AQ9" s="441"/>
      <c r="AR9" s="441"/>
      <c r="AS9" s="441"/>
      <c r="AT9" s="441"/>
      <c r="AU9" s="441"/>
      <c r="AV9" s="441"/>
      <c r="AW9" s="441"/>
      <c r="AX9" s="441"/>
      <c r="AY9" s="441"/>
      <c r="AZ9" s="441"/>
      <c r="BA9" s="441"/>
      <c r="BB9" s="441"/>
      <c r="BC9" s="441"/>
      <c r="BD9" s="441"/>
      <c r="BE9" s="441"/>
      <c r="BF9" s="441"/>
      <c r="BG9" s="441"/>
      <c r="BH9" s="441"/>
      <c r="BI9" s="441"/>
      <c r="BJ9" s="441"/>
      <c r="BK9" s="441"/>
      <c r="BL9" s="441"/>
      <c r="BM9" s="441"/>
      <c r="BN9" s="441"/>
      <c r="BO9" s="441"/>
      <c r="BP9" s="441"/>
      <c r="BQ9" s="441"/>
      <c r="BR9" s="441"/>
      <c r="BS9" s="441"/>
      <c r="BT9" s="441"/>
      <c r="BU9" s="441"/>
      <c r="BV9" s="441"/>
      <c r="BW9" s="441"/>
      <c r="BX9" s="441"/>
      <c r="BY9" s="441"/>
      <c r="BZ9" s="441"/>
      <c r="CA9" s="441"/>
      <c r="CB9" s="441"/>
      <c r="CC9" s="441"/>
      <c r="CD9" s="448"/>
      <c r="CE9" s="448"/>
      <c r="CF9" s="448"/>
      <c r="CG9" s="448"/>
      <c r="CH9" s="448"/>
      <c r="CI9" s="448"/>
    </row>
    <row r="10" spans="1:89" ht="21" thickBot="1">
      <c r="A10" s="738" t="s">
        <v>64</v>
      </c>
      <c r="B10" s="739"/>
      <c r="C10" s="2439" t="s">
        <v>57</v>
      </c>
      <c r="D10" s="2440"/>
      <c r="E10" s="740"/>
      <c r="F10" s="741">
        <f ca="1">TODAY()</f>
        <v>42956</v>
      </c>
      <c r="G10" s="121"/>
      <c r="H10" s="742"/>
      <c r="I10" s="742"/>
      <c r="J10" s="743"/>
      <c r="K10" s="743"/>
      <c r="L10" s="743"/>
      <c r="M10" s="743"/>
      <c r="N10" s="743"/>
      <c r="O10" s="743"/>
      <c r="P10" s="743"/>
      <c r="Q10" s="743"/>
      <c r="R10" s="743"/>
      <c r="S10" s="743"/>
      <c r="T10" s="744"/>
      <c r="U10" s="744"/>
      <c r="V10" s="744"/>
      <c r="W10" s="744"/>
      <c r="X10" s="744"/>
      <c r="Y10" s="744"/>
      <c r="Z10" s="744"/>
      <c r="AA10" s="5"/>
      <c r="AB10" s="2479" t="s">
        <v>299</v>
      </c>
      <c r="AC10" s="2480"/>
      <c r="AD10" s="2480"/>
      <c r="AE10" s="2480"/>
      <c r="AF10" s="2480"/>
      <c r="AG10" s="2480"/>
      <c r="AH10" s="2480"/>
      <c r="AI10" s="2480"/>
      <c r="AJ10" s="2480"/>
      <c r="AK10" s="2480"/>
      <c r="AL10" s="2480"/>
      <c r="AM10" s="2480"/>
      <c r="AN10" s="2480"/>
      <c r="AO10" s="2480"/>
      <c r="AP10" s="2480"/>
      <c r="AQ10" s="2480"/>
      <c r="AR10" s="2480"/>
      <c r="AS10" s="2480"/>
      <c r="AT10" s="2480"/>
      <c r="AU10" s="2480"/>
      <c r="AV10" s="2480"/>
      <c r="AW10" s="2480"/>
      <c r="AX10" s="2480"/>
      <c r="AY10" s="2480"/>
      <c r="AZ10" s="2480"/>
      <c r="BA10" s="2480"/>
      <c r="BB10" s="2480"/>
      <c r="BC10" s="2480"/>
      <c r="BD10" s="2480"/>
      <c r="BE10" s="2480"/>
      <c r="BF10" s="2480"/>
      <c r="BG10" s="2480"/>
      <c r="BH10" s="2480"/>
      <c r="BI10" s="2480"/>
      <c r="BJ10" s="2480"/>
      <c r="BK10" s="2480"/>
      <c r="BL10" s="2480"/>
      <c r="BM10" s="2480"/>
      <c r="BN10" s="2480"/>
      <c r="BO10" s="2480"/>
      <c r="BP10" s="2480"/>
      <c r="BQ10" s="2480"/>
      <c r="BR10" s="2480"/>
      <c r="BS10" s="2480"/>
      <c r="BT10" s="2480"/>
      <c r="BU10" s="2480"/>
      <c r="BV10" s="2480"/>
      <c r="BW10" s="2480"/>
      <c r="BX10" s="2480"/>
      <c r="BY10" s="2480"/>
      <c r="BZ10" s="2480"/>
      <c r="CA10" s="2480"/>
      <c r="CB10" s="2480"/>
      <c r="CC10" s="2480"/>
      <c r="CD10" s="2481"/>
      <c r="CE10" s="2481"/>
      <c r="CF10" s="2481"/>
      <c r="CG10" s="2481"/>
      <c r="CH10" s="2481"/>
      <c r="CI10" s="2481"/>
    </row>
    <row r="11" spans="1:89" s="468" customFormat="1" ht="17.25" customHeight="1" thickBot="1">
      <c r="A11" s="768" t="s">
        <v>285</v>
      </c>
      <c r="B11" s="88"/>
      <c r="C11" s="88"/>
      <c r="D11" s="88"/>
      <c r="E11" s="88"/>
      <c r="F11" s="88"/>
      <c r="G11" s="88"/>
      <c r="H11" s="88"/>
      <c r="I11" s="88"/>
      <c r="J11" s="745"/>
      <c r="K11" s="745"/>
      <c r="L11" s="745"/>
      <c r="M11" s="745"/>
      <c r="N11" s="745"/>
      <c r="O11" s="745"/>
      <c r="P11" s="745"/>
      <c r="Q11" s="745"/>
      <c r="R11" s="745"/>
      <c r="S11" s="745"/>
      <c r="T11" s="746"/>
      <c r="U11" s="746"/>
      <c r="V11" s="746"/>
      <c r="W11" s="746"/>
      <c r="X11" s="746"/>
      <c r="Y11" s="746"/>
      <c r="Z11" s="746"/>
      <c r="AA11" s="466"/>
      <c r="AB11" s="2482" t="s">
        <v>288</v>
      </c>
      <c r="AC11" s="2483"/>
      <c r="AD11" s="2483"/>
      <c r="AE11" s="2483"/>
      <c r="AF11" s="2483"/>
      <c r="AG11" s="2483"/>
      <c r="AH11" s="2483"/>
      <c r="AI11" s="2483"/>
      <c r="AJ11" s="2483"/>
      <c r="AK11" s="2483"/>
      <c r="AL11" s="2483"/>
      <c r="AM11" s="2483"/>
      <c r="AN11" s="2483"/>
      <c r="AO11" s="2483"/>
      <c r="AP11" s="2483"/>
      <c r="AQ11" s="2483"/>
      <c r="AR11" s="2483"/>
      <c r="AS11" s="2484"/>
      <c r="AT11" s="2485" t="s">
        <v>310</v>
      </c>
      <c r="AU11" s="2486"/>
      <c r="AV11" s="2486"/>
      <c r="AW11" s="2486"/>
      <c r="AX11" s="2486"/>
      <c r="AY11" s="2486"/>
      <c r="AZ11" s="2486"/>
      <c r="BA11" s="2486"/>
      <c r="BB11" s="2486"/>
      <c r="BC11" s="2486"/>
      <c r="BD11" s="2486"/>
      <c r="BE11" s="2486"/>
      <c r="BF11" s="2486"/>
      <c r="BG11" s="2486"/>
      <c r="BH11" s="2486"/>
      <c r="BI11" s="2486"/>
      <c r="BJ11" s="2486"/>
      <c r="BK11" s="2487"/>
      <c r="BL11" s="2485" t="s">
        <v>289</v>
      </c>
      <c r="BM11" s="2486"/>
      <c r="BN11" s="2486"/>
      <c r="BO11" s="2486"/>
      <c r="BP11" s="2486"/>
      <c r="BQ11" s="2486"/>
      <c r="BR11" s="2486"/>
      <c r="BS11" s="2486"/>
      <c r="BT11" s="2486"/>
      <c r="BU11" s="2486"/>
      <c r="BV11" s="2486"/>
      <c r="BW11" s="2486"/>
      <c r="BX11" s="2486"/>
      <c r="BY11" s="2486"/>
      <c r="BZ11" s="2486"/>
      <c r="CA11" s="2486"/>
      <c r="CB11" s="2486"/>
      <c r="CC11" s="2487"/>
      <c r="CD11" s="467"/>
      <c r="CE11" s="467"/>
      <c r="CF11" s="467"/>
      <c r="CG11" s="467"/>
      <c r="CH11" s="467"/>
      <c r="CI11" s="467"/>
    </row>
    <row r="12" spans="1:89" s="462" customFormat="1" ht="60.75" customHeight="1" thickBot="1">
      <c r="A12" s="747" t="s">
        <v>70</v>
      </c>
      <c r="B12" s="747" t="s">
        <v>301</v>
      </c>
      <c r="C12" s="748" t="s">
        <v>373</v>
      </c>
      <c r="D12" s="748" t="s">
        <v>328</v>
      </c>
      <c r="E12" s="748" t="s">
        <v>69</v>
      </c>
      <c r="F12" s="747" t="s">
        <v>63</v>
      </c>
      <c r="G12" s="747" t="s">
        <v>942</v>
      </c>
      <c r="H12" s="748" t="s">
        <v>1</v>
      </c>
      <c r="I12" s="748" t="s">
        <v>2</v>
      </c>
      <c r="J12" s="749" t="s">
        <v>89</v>
      </c>
      <c r="K12" s="750" t="s">
        <v>329</v>
      </c>
      <c r="L12" s="751" t="s">
        <v>286</v>
      </c>
      <c r="M12" s="2459" t="s">
        <v>287</v>
      </c>
      <c r="N12" s="2460"/>
      <c r="O12" s="2460"/>
      <c r="P12" s="2460"/>
      <c r="Q12" s="2460"/>
      <c r="R12" s="2460"/>
      <c r="S12" s="2461"/>
      <c r="T12" s="752" t="s">
        <v>23</v>
      </c>
      <c r="U12" s="2462" t="s">
        <v>497</v>
      </c>
      <c r="V12" s="2462"/>
      <c r="W12" s="2462"/>
      <c r="X12" s="2462"/>
      <c r="Y12" s="2462"/>
      <c r="Z12" s="2462"/>
      <c r="AA12" s="461"/>
      <c r="AB12" s="2469" t="s">
        <v>290</v>
      </c>
      <c r="AC12" s="2469"/>
      <c r="AD12" s="2469"/>
      <c r="AE12" s="2469"/>
      <c r="AF12" s="2469"/>
      <c r="AG12" s="2469"/>
      <c r="AH12" s="2469" t="s">
        <v>291</v>
      </c>
      <c r="AI12" s="2469"/>
      <c r="AJ12" s="2469"/>
      <c r="AK12" s="2469"/>
      <c r="AL12" s="2469"/>
      <c r="AM12" s="2469"/>
      <c r="AN12" s="2469" t="s">
        <v>292</v>
      </c>
      <c r="AO12" s="2469"/>
      <c r="AP12" s="2469"/>
      <c r="AQ12" s="2469"/>
      <c r="AR12" s="2469"/>
      <c r="AS12" s="2469"/>
      <c r="AT12" s="2469" t="s">
        <v>293</v>
      </c>
      <c r="AU12" s="2469"/>
      <c r="AV12" s="2469"/>
      <c r="AW12" s="2469"/>
      <c r="AX12" s="2469"/>
      <c r="AY12" s="2469"/>
      <c r="AZ12" s="2469" t="s">
        <v>294</v>
      </c>
      <c r="BA12" s="2469"/>
      <c r="BB12" s="2469"/>
      <c r="BC12" s="2469"/>
      <c r="BD12" s="2469"/>
      <c r="BE12" s="2469"/>
      <c r="BF12" s="2469" t="s">
        <v>295</v>
      </c>
      <c r="BG12" s="2469"/>
      <c r="BH12" s="2469"/>
      <c r="BI12" s="2469"/>
      <c r="BJ12" s="2469"/>
      <c r="BK12" s="2469"/>
      <c r="BL12" s="2469" t="s">
        <v>296</v>
      </c>
      <c r="BM12" s="2469"/>
      <c r="BN12" s="2469"/>
      <c r="BO12" s="2469"/>
      <c r="BP12" s="2469"/>
      <c r="BQ12" s="2469"/>
      <c r="BR12" s="2469" t="s">
        <v>297</v>
      </c>
      <c r="BS12" s="2469"/>
      <c r="BT12" s="2469"/>
      <c r="BU12" s="2469"/>
      <c r="BV12" s="2469"/>
      <c r="BW12" s="2469"/>
      <c r="BX12" s="2469" t="s">
        <v>298</v>
      </c>
      <c r="BY12" s="2469"/>
      <c r="BZ12" s="2469"/>
      <c r="CA12" s="2469"/>
      <c r="CB12" s="2469"/>
      <c r="CC12" s="2469"/>
      <c r="CD12" s="2529" t="s">
        <v>308</v>
      </c>
      <c r="CE12" s="2529"/>
      <c r="CF12" s="2529"/>
      <c r="CG12" s="2529"/>
      <c r="CH12" s="2529"/>
      <c r="CI12" s="2529"/>
    </row>
    <row r="13" spans="1:89" s="462" customFormat="1" ht="60.75" customHeight="1" thickBot="1">
      <c r="A13" s="753"/>
      <c r="B13" s="754" t="s">
        <v>312</v>
      </c>
      <c r="C13" s="755"/>
      <c r="D13" s="755"/>
      <c r="E13" s="755"/>
      <c r="F13" s="755"/>
      <c r="G13" s="755"/>
      <c r="H13" s="755"/>
      <c r="I13" s="755"/>
      <c r="J13" s="756"/>
      <c r="K13" s="757"/>
      <c r="L13" s="757"/>
      <c r="M13" s="758" t="s">
        <v>316</v>
      </c>
      <c r="N13" s="758" t="s">
        <v>317</v>
      </c>
      <c r="O13" s="758" t="s">
        <v>318</v>
      </c>
      <c r="P13" s="758" t="s">
        <v>319</v>
      </c>
      <c r="Q13" s="759" t="s">
        <v>325</v>
      </c>
      <c r="R13" s="759" t="s">
        <v>326</v>
      </c>
      <c r="S13" s="760" t="s">
        <v>327</v>
      </c>
      <c r="T13" s="761"/>
      <c r="U13" s="762" t="s">
        <v>306</v>
      </c>
      <c r="V13" s="763" t="s">
        <v>320</v>
      </c>
      <c r="W13" s="763" t="s">
        <v>321</v>
      </c>
      <c r="X13" s="763" t="s">
        <v>322</v>
      </c>
      <c r="Y13" s="763" t="s">
        <v>323</v>
      </c>
      <c r="Z13" s="763" t="s">
        <v>307</v>
      </c>
      <c r="AA13" s="461"/>
      <c r="AB13" s="489" t="s">
        <v>306</v>
      </c>
      <c r="AC13" s="490" t="s">
        <v>320</v>
      </c>
      <c r="AD13" s="490" t="s">
        <v>321</v>
      </c>
      <c r="AE13" s="490" t="s">
        <v>322</v>
      </c>
      <c r="AF13" s="490" t="s">
        <v>323</v>
      </c>
      <c r="AG13" s="490" t="s">
        <v>307</v>
      </c>
      <c r="AH13" s="489" t="s">
        <v>306</v>
      </c>
      <c r="AI13" s="490" t="s">
        <v>320</v>
      </c>
      <c r="AJ13" s="490" t="s">
        <v>321</v>
      </c>
      <c r="AK13" s="490" t="s">
        <v>322</v>
      </c>
      <c r="AL13" s="490" t="s">
        <v>323</v>
      </c>
      <c r="AM13" s="490" t="s">
        <v>307</v>
      </c>
      <c r="AN13" s="489" t="s">
        <v>306</v>
      </c>
      <c r="AO13" s="490" t="s">
        <v>320</v>
      </c>
      <c r="AP13" s="490" t="s">
        <v>321</v>
      </c>
      <c r="AQ13" s="490" t="s">
        <v>322</v>
      </c>
      <c r="AR13" s="490" t="s">
        <v>323</v>
      </c>
      <c r="AS13" s="490" t="s">
        <v>307</v>
      </c>
      <c r="AT13" s="489" t="s">
        <v>306</v>
      </c>
      <c r="AU13" s="490" t="s">
        <v>320</v>
      </c>
      <c r="AV13" s="490" t="s">
        <v>321</v>
      </c>
      <c r="AW13" s="490" t="s">
        <v>322</v>
      </c>
      <c r="AX13" s="490" t="s">
        <v>323</v>
      </c>
      <c r="AY13" s="490" t="s">
        <v>307</v>
      </c>
      <c r="AZ13" s="489" t="s">
        <v>306</v>
      </c>
      <c r="BA13" s="490" t="s">
        <v>320</v>
      </c>
      <c r="BB13" s="490" t="s">
        <v>321</v>
      </c>
      <c r="BC13" s="490" t="s">
        <v>322</v>
      </c>
      <c r="BD13" s="490" t="s">
        <v>323</v>
      </c>
      <c r="BE13" s="490" t="s">
        <v>307</v>
      </c>
      <c r="BF13" s="489" t="s">
        <v>306</v>
      </c>
      <c r="BG13" s="490" t="s">
        <v>320</v>
      </c>
      <c r="BH13" s="490" t="s">
        <v>321</v>
      </c>
      <c r="BI13" s="490" t="s">
        <v>322</v>
      </c>
      <c r="BJ13" s="490" t="s">
        <v>323</v>
      </c>
      <c r="BK13" s="490" t="s">
        <v>307</v>
      </c>
      <c r="BL13" s="489" t="s">
        <v>306</v>
      </c>
      <c r="BM13" s="490" t="s">
        <v>320</v>
      </c>
      <c r="BN13" s="490" t="s">
        <v>321</v>
      </c>
      <c r="BO13" s="490" t="s">
        <v>322</v>
      </c>
      <c r="BP13" s="490" t="s">
        <v>323</v>
      </c>
      <c r="BQ13" s="490" t="s">
        <v>307</v>
      </c>
      <c r="BR13" s="489" t="s">
        <v>306</v>
      </c>
      <c r="BS13" s="490" t="s">
        <v>320</v>
      </c>
      <c r="BT13" s="490" t="s">
        <v>321</v>
      </c>
      <c r="BU13" s="490" t="s">
        <v>322</v>
      </c>
      <c r="BV13" s="490" t="s">
        <v>323</v>
      </c>
      <c r="BW13" s="490" t="s">
        <v>307</v>
      </c>
      <c r="BX13" s="489" t="s">
        <v>306</v>
      </c>
      <c r="BY13" s="490" t="s">
        <v>320</v>
      </c>
      <c r="BZ13" s="490" t="s">
        <v>321</v>
      </c>
      <c r="CA13" s="490" t="s">
        <v>322</v>
      </c>
      <c r="CB13" s="490" t="s">
        <v>323</v>
      </c>
      <c r="CC13" s="490" t="s">
        <v>307</v>
      </c>
      <c r="CD13" s="456" t="s">
        <v>309</v>
      </c>
      <c r="CE13" s="456" t="s">
        <v>320</v>
      </c>
      <c r="CF13" s="456" t="s">
        <v>331</v>
      </c>
      <c r="CG13" s="456" t="s">
        <v>322</v>
      </c>
      <c r="CH13" s="456" t="s">
        <v>324</v>
      </c>
      <c r="CI13" s="456" t="s">
        <v>311</v>
      </c>
      <c r="CJ13" s="1357" t="s">
        <v>1219</v>
      </c>
    </row>
    <row r="14" spans="1:89" ht="26.25" thickBot="1">
      <c r="A14" s="2451" t="s">
        <v>315</v>
      </c>
      <c r="B14" s="553" t="s">
        <v>650</v>
      </c>
      <c r="C14" s="554">
        <f>'D. ITT_All_Grants'!C94</f>
        <v>0</v>
      </c>
      <c r="D14" s="150" t="s">
        <v>100</v>
      </c>
      <c r="E14" s="554">
        <f>'D. ITT_All_Grants'!E94</f>
        <v>0</v>
      </c>
      <c r="F14" s="554" t="s">
        <v>197</v>
      </c>
      <c r="G14" s="515" t="s">
        <v>120</v>
      </c>
      <c r="H14" s="769">
        <v>42705</v>
      </c>
      <c r="I14" s="769">
        <v>43069</v>
      </c>
      <c r="J14" s="770">
        <f>I14-F9</f>
        <v>43069</v>
      </c>
      <c r="K14" s="771"/>
      <c r="L14" s="772"/>
      <c r="M14" s="459">
        <v>60</v>
      </c>
      <c r="N14" s="459">
        <v>61</v>
      </c>
      <c r="O14" s="459"/>
      <c r="P14" s="459"/>
      <c r="Q14" s="459">
        <f t="shared" ref="Q14:Q25" si="0">N14+O14</f>
        <v>61</v>
      </c>
      <c r="R14" s="459">
        <f>M14+P14</f>
        <v>60</v>
      </c>
      <c r="S14" s="477">
        <f>Q14+R14</f>
        <v>121</v>
      </c>
      <c r="T14" s="765"/>
      <c r="U14" s="775"/>
      <c r="V14" s="516"/>
      <c r="W14" s="516"/>
      <c r="X14" s="516"/>
      <c r="Y14" s="516"/>
      <c r="Z14" s="516">
        <f>V14+W14+X14+Y14</f>
        <v>0</v>
      </c>
      <c r="AB14" s="455"/>
      <c r="AC14" s="445"/>
      <c r="AD14" s="445"/>
      <c r="AE14" s="445"/>
      <c r="AF14" s="445"/>
      <c r="AG14" s="445">
        <f t="shared" ref="AG14:AG20" si="1">AC14+AD14+AE14+AF14</f>
        <v>0</v>
      </c>
      <c r="AH14" s="455">
        <v>121</v>
      </c>
      <c r="AI14" s="445">
        <v>60</v>
      </c>
      <c r="AJ14" s="445">
        <v>61</v>
      </c>
      <c r="AK14" s="445"/>
      <c r="AL14" s="445"/>
      <c r="AM14" s="445">
        <f>AI14+AJ14+AK14+AL14</f>
        <v>121</v>
      </c>
      <c r="AN14" s="455">
        <v>121</v>
      </c>
      <c r="AO14" s="445">
        <v>60</v>
      </c>
      <c r="AP14" s="445">
        <v>61</v>
      </c>
      <c r="AQ14" s="445"/>
      <c r="AR14" s="445"/>
      <c r="AS14" s="445">
        <f>AO14+AP14+AQ14+AR14</f>
        <v>121</v>
      </c>
      <c r="AT14" s="455">
        <v>121</v>
      </c>
      <c r="AU14" s="445">
        <v>60</v>
      </c>
      <c r="AV14" s="445">
        <v>61</v>
      </c>
      <c r="AW14" s="445"/>
      <c r="AX14" s="445"/>
      <c r="AY14" s="445">
        <f>AU14+AV14+AW14+AX14</f>
        <v>121</v>
      </c>
      <c r="AZ14" s="455">
        <v>121</v>
      </c>
      <c r="BA14" s="445">
        <v>60</v>
      </c>
      <c r="BB14" s="445">
        <v>61</v>
      </c>
      <c r="BC14" s="445"/>
      <c r="BD14" s="445"/>
      <c r="BE14" s="445">
        <f>BA14+BB14+BC14+BD14</f>
        <v>121</v>
      </c>
      <c r="BF14" s="455">
        <v>121</v>
      </c>
      <c r="BG14" s="445">
        <v>60</v>
      </c>
      <c r="BH14" s="445">
        <v>61</v>
      </c>
      <c r="BI14" s="445"/>
      <c r="BJ14" s="445"/>
      <c r="BK14" s="445">
        <f>BG14+BH14+BI14+BJ14</f>
        <v>121</v>
      </c>
      <c r="BL14" s="455">
        <v>121</v>
      </c>
      <c r="BM14" s="445">
        <v>60</v>
      </c>
      <c r="BN14" s="445">
        <v>61</v>
      </c>
      <c r="BO14" s="445"/>
      <c r="BP14" s="445"/>
      <c r="BQ14" s="445">
        <f>BM14+BN14+BO14+BP14</f>
        <v>121</v>
      </c>
      <c r="BR14" s="455"/>
      <c r="BS14" s="445"/>
      <c r="BT14" s="445"/>
      <c r="BU14" s="445"/>
      <c r="BV14" s="445"/>
      <c r="BW14" s="445">
        <f t="shared" ref="BW14:BW25" si="2">BS14+BT14+BU14+BV14</f>
        <v>0</v>
      </c>
      <c r="BX14" s="455"/>
      <c r="BY14" s="445"/>
      <c r="BZ14" s="445"/>
      <c r="CA14" s="445"/>
      <c r="CB14" s="445"/>
      <c r="CC14" s="469">
        <f>BY14+BZ14+CA14+CB14</f>
        <v>0</v>
      </c>
      <c r="CD14" s="580">
        <f t="shared" ref="CD14:CD25" si="3">S14</f>
        <v>121</v>
      </c>
      <c r="CE14" s="581">
        <v>85</v>
      </c>
      <c r="CF14" s="581">
        <v>79</v>
      </c>
      <c r="CG14" s="581">
        <f>CA14+BU14+BO14+BI14+BC14+AW14+AQ14+AK14+AE14+X14</f>
        <v>0</v>
      </c>
      <c r="CH14" s="581">
        <f>CB14+BV14+BP14+BJ14+BD14+AX14+AR14+AL14+AF14+Y14</f>
        <v>0</v>
      </c>
      <c r="CI14" s="581">
        <v>164</v>
      </c>
      <c r="CJ14" s="1361">
        <f>CI14/CD14*100%</f>
        <v>1.3553719008264462</v>
      </c>
    </row>
    <row r="15" spans="1:89" ht="26.25" thickBot="1">
      <c r="A15" s="2451"/>
      <c r="B15" s="553" t="s">
        <v>651</v>
      </c>
      <c r="C15" s="515">
        <f>'D. ITT_All_Grants'!C93</f>
        <v>0</v>
      </c>
      <c r="D15" s="150" t="s">
        <v>100</v>
      </c>
      <c r="E15" s="515">
        <f>'D. ITT_All_Grants'!E93</f>
        <v>0</v>
      </c>
      <c r="F15" s="554" t="s">
        <v>197</v>
      </c>
      <c r="G15" s="515" t="s">
        <v>120</v>
      </c>
      <c r="H15" s="769">
        <v>42705</v>
      </c>
      <c r="I15" s="769">
        <v>43069</v>
      </c>
      <c r="J15" s="770">
        <f ca="1">I15-F10</f>
        <v>113</v>
      </c>
      <c r="K15" s="771"/>
      <c r="L15" s="772"/>
      <c r="M15" s="773"/>
      <c r="N15" s="773"/>
      <c r="O15" s="773"/>
      <c r="P15" s="773"/>
      <c r="Q15" s="773">
        <f t="shared" si="0"/>
        <v>0</v>
      </c>
      <c r="R15" s="773">
        <f t="shared" ref="R15:R20" si="4">M15+P15</f>
        <v>0</v>
      </c>
      <c r="S15" s="774">
        <f t="shared" ref="S15:S20" si="5">Q15+R15</f>
        <v>0</v>
      </c>
      <c r="T15" s="776"/>
      <c r="U15" s="775"/>
      <c r="V15" s="516"/>
      <c r="W15" s="516"/>
      <c r="X15" s="516"/>
      <c r="Y15" s="516"/>
      <c r="Z15" s="516">
        <f t="shared" ref="Z15:Z25" si="6">V15+W15+X15+Y15</f>
        <v>0</v>
      </c>
      <c r="AB15" s="455"/>
      <c r="AC15" s="445"/>
      <c r="AD15" s="445"/>
      <c r="AE15" s="445"/>
      <c r="AF15" s="445"/>
      <c r="AG15" s="445">
        <f t="shared" si="1"/>
        <v>0</v>
      </c>
      <c r="AH15" s="455"/>
      <c r="AI15" s="445"/>
      <c r="AJ15" s="445"/>
      <c r="AK15" s="445"/>
      <c r="AL15" s="445"/>
      <c r="AM15" s="445">
        <f t="shared" ref="AM15:AM25" si="7">AI15+AJ15+AK15+AL15</f>
        <v>0</v>
      </c>
      <c r="AN15" s="455"/>
      <c r="AO15" s="445"/>
      <c r="AP15" s="445"/>
      <c r="AQ15" s="445"/>
      <c r="AR15" s="445"/>
      <c r="AS15" s="445">
        <f t="shared" ref="AS15:AS25" si="8">AO15+AP15+AQ15+AR15</f>
        <v>0</v>
      </c>
      <c r="AT15" s="455"/>
      <c r="AU15" s="445"/>
      <c r="AV15" s="445"/>
      <c r="AW15" s="445"/>
      <c r="AX15" s="445"/>
      <c r="AY15" s="445">
        <f t="shared" ref="AY15:AY25" si="9">AU15+AV15+AW15+AX15</f>
        <v>0</v>
      </c>
      <c r="AZ15" s="455"/>
      <c r="BA15" s="445"/>
      <c r="BB15" s="445"/>
      <c r="BC15" s="445"/>
      <c r="BD15" s="445"/>
      <c r="BE15" s="445">
        <f t="shared" ref="BE15:BE25" si="10">BA15+BB15+BC15+BD15</f>
        <v>0</v>
      </c>
      <c r="BF15" s="455"/>
      <c r="BG15" s="445"/>
      <c r="BH15" s="445"/>
      <c r="BI15" s="445"/>
      <c r="BJ15" s="445"/>
      <c r="BK15" s="445">
        <f t="shared" ref="BK15:BK25" si="11">BG15+BH15+BI15+BJ15</f>
        <v>0</v>
      </c>
      <c r="BL15" s="455"/>
      <c r="BM15" s="445"/>
      <c r="BN15" s="445"/>
      <c r="BO15" s="445"/>
      <c r="BP15" s="445"/>
      <c r="BQ15" s="445">
        <f t="shared" ref="BQ15:BQ25" si="12">BM15+BN15+BO15+BP15</f>
        <v>0</v>
      </c>
      <c r="BR15" s="455"/>
      <c r="BS15" s="445"/>
      <c r="BT15" s="445"/>
      <c r="BU15" s="445"/>
      <c r="BV15" s="445"/>
      <c r="BW15" s="445">
        <f t="shared" si="2"/>
        <v>0</v>
      </c>
      <c r="BX15" s="455"/>
      <c r="BY15" s="445"/>
      <c r="BZ15" s="445"/>
      <c r="CA15" s="445"/>
      <c r="CB15" s="445"/>
      <c r="CC15" s="469">
        <f>BY15+BZ15+CA15+CB15</f>
        <v>0</v>
      </c>
      <c r="CD15" s="580">
        <f t="shared" si="3"/>
        <v>0</v>
      </c>
      <c r="CE15" s="581">
        <f t="shared" ref="CE15:CF18" si="13">BY15+BS15+BM15+BG15+BA15+AU15+AO15+AI15+AC15+V15</f>
        <v>0</v>
      </c>
      <c r="CF15" s="581">
        <f t="shared" si="13"/>
        <v>0</v>
      </c>
      <c r="CG15" s="581">
        <f t="shared" ref="CG15:CG22" si="14">CA15+BU15+BO15+BI15+BC15+AW15+AQ15+AK15+AE15+X15</f>
        <v>0</v>
      </c>
      <c r="CH15" s="581">
        <f t="shared" ref="CH15:CH22" si="15">CB15+BV15+BP15+BJ15+BD15+AX15+AR15+AL15+AF15+Y15</f>
        <v>0</v>
      </c>
      <c r="CI15" s="581">
        <f>CE15+CF15+CG15+CH15</f>
        <v>0</v>
      </c>
      <c r="CJ15" s="1363" t="e">
        <f t="shared" ref="CJ15:CJ25" si="16">CI15/CD15*100%</f>
        <v>#DIV/0!</v>
      </c>
    </row>
    <row r="16" spans="1:89" ht="15.75" thickBot="1">
      <c r="A16" s="1548"/>
      <c r="B16" s="553" t="s">
        <v>1384</v>
      </c>
      <c r="C16" s="515">
        <f>'D. ITT_All_Grants'!C94</f>
        <v>0</v>
      </c>
      <c r="D16" s="150" t="s">
        <v>100</v>
      </c>
      <c r="E16" s="515">
        <f>'D. ITT_All_Grants'!E94</f>
        <v>0</v>
      </c>
      <c r="F16" s="554" t="s">
        <v>197</v>
      </c>
      <c r="G16" s="515" t="s">
        <v>120</v>
      </c>
      <c r="H16" s="769">
        <v>42705</v>
      </c>
      <c r="I16" s="769">
        <v>43069</v>
      </c>
      <c r="J16" s="770">
        <f>I16-F11</f>
        <v>43069</v>
      </c>
      <c r="K16" s="771"/>
      <c r="L16" s="772"/>
      <c r="M16" s="773"/>
      <c r="N16" s="773"/>
      <c r="O16" s="773"/>
      <c r="P16" s="773"/>
      <c r="Q16" s="773">
        <f t="shared" si="0"/>
        <v>0</v>
      </c>
      <c r="R16" s="773">
        <f t="shared" si="4"/>
        <v>0</v>
      </c>
      <c r="S16" s="774">
        <f t="shared" si="5"/>
        <v>0</v>
      </c>
      <c r="T16" s="776"/>
      <c r="U16" s="775"/>
      <c r="V16" s="516"/>
      <c r="W16" s="516"/>
      <c r="X16" s="516"/>
      <c r="Y16" s="516"/>
      <c r="Z16" s="516">
        <f>V16+W16+X16+Y16</f>
        <v>0</v>
      </c>
      <c r="AB16" s="1371"/>
      <c r="AC16" s="1370"/>
      <c r="AD16" s="1370"/>
      <c r="AE16" s="1370"/>
      <c r="AF16" s="1370"/>
      <c r="AG16" s="1370">
        <f t="shared" si="1"/>
        <v>0</v>
      </c>
      <c r="AH16" s="1371"/>
      <c r="AI16" s="1370"/>
      <c r="AJ16" s="1370"/>
      <c r="AK16" s="1370"/>
      <c r="AL16" s="1370"/>
      <c r="AM16" s="1370">
        <f>AI16+AJ16+AK16+AL16</f>
        <v>0</v>
      </c>
      <c r="AN16" s="1371"/>
      <c r="AO16" s="1370"/>
      <c r="AP16" s="1370"/>
      <c r="AQ16" s="1370"/>
      <c r="AR16" s="1370"/>
      <c r="AS16" s="1370">
        <f>AO16+AP16+AQ16+AR16</f>
        <v>0</v>
      </c>
      <c r="AT16" s="1371"/>
      <c r="AU16" s="1370"/>
      <c r="AV16" s="1370"/>
      <c r="AW16" s="1370"/>
      <c r="AX16" s="1370"/>
      <c r="AY16" s="1370">
        <f>AU16+AV16+AW16+AX16</f>
        <v>0</v>
      </c>
      <c r="AZ16" s="1371"/>
      <c r="BA16" s="1370"/>
      <c r="BB16" s="1370"/>
      <c r="BC16" s="1370"/>
      <c r="BD16" s="1370"/>
      <c r="BE16" s="1370">
        <f>BA16+BB16+BC16+BD16</f>
        <v>0</v>
      </c>
      <c r="BF16" s="1371"/>
      <c r="BG16" s="1370"/>
      <c r="BH16" s="1370"/>
      <c r="BI16" s="1370"/>
      <c r="BJ16" s="1370"/>
      <c r="BK16" s="1370">
        <f>BG16+BH16+BI16+BJ16</f>
        <v>0</v>
      </c>
      <c r="BL16" s="1371"/>
      <c r="BM16" s="1370"/>
      <c r="BN16" s="1370"/>
      <c r="BO16" s="1370"/>
      <c r="BP16" s="1370"/>
      <c r="BQ16" s="1370">
        <f>BM16+BN16+BO16+BP16</f>
        <v>0</v>
      </c>
      <c r="BR16" s="1371"/>
      <c r="BS16" s="1370"/>
      <c r="BT16" s="1370"/>
      <c r="BU16" s="1370"/>
      <c r="BV16" s="1370"/>
      <c r="BW16" s="1370">
        <f>BS16+BT16+BU16+BV16</f>
        <v>0</v>
      </c>
      <c r="BX16" s="1371"/>
      <c r="BY16" s="1370"/>
      <c r="BZ16" s="1370"/>
      <c r="CA16" s="1370"/>
      <c r="CB16" s="1370"/>
      <c r="CC16" s="469">
        <f>BY16+BZ16+CA16+CB16</f>
        <v>0</v>
      </c>
      <c r="CD16" s="580">
        <f>S16</f>
        <v>0</v>
      </c>
      <c r="CE16" s="581">
        <f t="shared" si="13"/>
        <v>0</v>
      </c>
      <c r="CF16" s="581">
        <f t="shared" si="13"/>
        <v>0</v>
      </c>
      <c r="CG16" s="581">
        <f t="shared" ref="CG16:CH18" si="17">CA16+BU16+BO16+BI16+BC16+AW16+AQ16+AK16+AE16+X16</f>
        <v>0</v>
      </c>
      <c r="CH16" s="581">
        <f t="shared" si="17"/>
        <v>0</v>
      </c>
      <c r="CI16" s="581">
        <f>CE16+CF16+CG16+CH16</f>
        <v>0</v>
      </c>
      <c r="CJ16" s="1363" t="e">
        <f>CI16/CD16*100%</f>
        <v>#DIV/0!</v>
      </c>
    </row>
    <row r="17" spans="1:88" ht="15.75" thickBot="1">
      <c r="A17" s="1548"/>
      <c r="B17" s="519" t="s">
        <v>451</v>
      </c>
      <c r="C17" s="515">
        <f>'D. ITT_All_Grants'!C95</f>
        <v>0</v>
      </c>
      <c r="D17" s="150" t="s">
        <v>100</v>
      </c>
      <c r="E17" s="515">
        <f>'D. ITT_All_Grants'!E95</f>
        <v>0</v>
      </c>
      <c r="F17" s="554" t="s">
        <v>197</v>
      </c>
      <c r="G17" s="515" t="s">
        <v>120</v>
      </c>
      <c r="H17" s="769">
        <v>42705</v>
      </c>
      <c r="I17" s="769">
        <v>43069</v>
      </c>
      <c r="J17" s="770" t="e">
        <f>I17-F12</f>
        <v>#VALUE!</v>
      </c>
      <c r="K17" s="771"/>
      <c r="L17" s="772"/>
      <c r="M17" s="773"/>
      <c r="N17" s="773"/>
      <c r="O17" s="773"/>
      <c r="P17" s="773"/>
      <c r="Q17" s="773">
        <f t="shared" si="0"/>
        <v>0</v>
      </c>
      <c r="R17" s="773">
        <f t="shared" si="4"/>
        <v>0</v>
      </c>
      <c r="S17" s="774">
        <f t="shared" si="5"/>
        <v>0</v>
      </c>
      <c r="T17" s="776"/>
      <c r="U17" s="775"/>
      <c r="V17" s="516"/>
      <c r="W17" s="516"/>
      <c r="X17" s="516"/>
      <c r="Y17" s="516"/>
      <c r="Z17" s="516">
        <f>V17+W17+X17+Y17</f>
        <v>0</v>
      </c>
      <c r="AB17" s="1371"/>
      <c r="AC17" s="1370"/>
      <c r="AD17" s="1370"/>
      <c r="AE17" s="1370"/>
      <c r="AF17" s="1370"/>
      <c r="AG17" s="1370">
        <f t="shared" si="1"/>
        <v>0</v>
      </c>
      <c r="AH17" s="1371"/>
      <c r="AI17" s="1370"/>
      <c r="AJ17" s="1370"/>
      <c r="AK17" s="1370"/>
      <c r="AL17" s="1370"/>
      <c r="AM17" s="1370">
        <f>AI17+AJ17+AK17+AL17</f>
        <v>0</v>
      </c>
      <c r="AN17" s="1371"/>
      <c r="AO17" s="1370"/>
      <c r="AP17" s="1370"/>
      <c r="AQ17" s="1370"/>
      <c r="AR17" s="1370"/>
      <c r="AS17" s="1370">
        <f>AO17+AP17+AQ17+AR17</f>
        <v>0</v>
      </c>
      <c r="AT17" s="1371"/>
      <c r="AU17" s="1370"/>
      <c r="AV17" s="1370"/>
      <c r="AW17" s="1370"/>
      <c r="AX17" s="1370"/>
      <c r="AY17" s="1370">
        <f>AU17+AV17+AW17+AX17</f>
        <v>0</v>
      </c>
      <c r="AZ17" s="1371"/>
      <c r="BA17" s="1370"/>
      <c r="BB17" s="1370"/>
      <c r="BC17" s="1370"/>
      <c r="BD17" s="1370"/>
      <c r="BE17" s="1370">
        <f>BA17+BB17+BC17+BD17</f>
        <v>0</v>
      </c>
      <c r="BF17" s="1371"/>
      <c r="BG17" s="1370"/>
      <c r="BH17" s="1370"/>
      <c r="BI17" s="1370"/>
      <c r="BJ17" s="1370"/>
      <c r="BK17" s="1370">
        <f>BG17+BH17+BI17+BJ17</f>
        <v>0</v>
      </c>
      <c r="BL17" s="1371"/>
      <c r="BM17" s="1370"/>
      <c r="BN17" s="1370"/>
      <c r="BO17" s="1370"/>
      <c r="BP17" s="1370"/>
      <c r="BQ17" s="1370">
        <f>BM17+BN17+BO17+BP17</f>
        <v>0</v>
      </c>
      <c r="BR17" s="1371"/>
      <c r="BS17" s="1370"/>
      <c r="BT17" s="1370"/>
      <c r="BU17" s="1370"/>
      <c r="BV17" s="1370"/>
      <c r="BW17" s="1370">
        <f>BS17+BT17+BU17+BV17</f>
        <v>0</v>
      </c>
      <c r="BX17" s="1371"/>
      <c r="BY17" s="1370"/>
      <c r="BZ17" s="1370"/>
      <c r="CA17" s="1370"/>
      <c r="CB17" s="1370"/>
      <c r="CC17" s="469">
        <f>BY17+BZ17+CA17+CB17</f>
        <v>0</v>
      </c>
      <c r="CD17" s="580">
        <f>S17</f>
        <v>0</v>
      </c>
      <c r="CE17" s="581">
        <f t="shared" si="13"/>
        <v>0</v>
      </c>
      <c r="CF17" s="581">
        <f t="shared" si="13"/>
        <v>0</v>
      </c>
      <c r="CG17" s="581">
        <f t="shared" si="17"/>
        <v>0</v>
      </c>
      <c r="CH17" s="581">
        <f t="shared" si="17"/>
        <v>0</v>
      </c>
      <c r="CI17" s="581">
        <f>CE17+CF17+CG17+CH17</f>
        <v>0</v>
      </c>
      <c r="CJ17" s="1363" t="e">
        <f>CI17/CD17*100%</f>
        <v>#DIV/0!</v>
      </c>
    </row>
    <row r="18" spans="1:88" ht="15.75" thickBot="1">
      <c r="A18" s="1548"/>
      <c r="B18" s="519" t="s">
        <v>453</v>
      </c>
      <c r="C18" s="515">
        <f>'D. ITT_All_Grants'!C96</f>
        <v>0</v>
      </c>
      <c r="D18" s="150" t="s">
        <v>100</v>
      </c>
      <c r="E18" s="515">
        <f>'D. ITT_All_Grants'!E96</f>
        <v>0</v>
      </c>
      <c r="F18" s="554" t="s">
        <v>197</v>
      </c>
      <c r="G18" s="515" t="s">
        <v>120</v>
      </c>
      <c r="H18" s="769">
        <v>42705</v>
      </c>
      <c r="I18" s="769">
        <v>43069</v>
      </c>
      <c r="J18" s="770">
        <f>I18-F13</f>
        <v>43069</v>
      </c>
      <c r="K18" s="771"/>
      <c r="L18" s="772"/>
      <c r="M18" s="773"/>
      <c r="N18" s="773"/>
      <c r="O18" s="773"/>
      <c r="P18" s="773"/>
      <c r="Q18" s="773">
        <f t="shared" si="0"/>
        <v>0</v>
      </c>
      <c r="R18" s="773">
        <f t="shared" si="4"/>
        <v>0</v>
      </c>
      <c r="S18" s="774">
        <f t="shared" si="5"/>
        <v>0</v>
      </c>
      <c r="T18" s="776"/>
      <c r="U18" s="775"/>
      <c r="V18" s="516"/>
      <c r="W18" s="516"/>
      <c r="X18" s="516"/>
      <c r="Y18" s="516"/>
      <c r="Z18" s="516">
        <f>V18+W18+X18+Y18</f>
        <v>0</v>
      </c>
      <c r="AB18" s="1371"/>
      <c r="AC18" s="1370"/>
      <c r="AD18" s="1370"/>
      <c r="AE18" s="1370"/>
      <c r="AF18" s="1370"/>
      <c r="AG18" s="1370">
        <f t="shared" si="1"/>
        <v>0</v>
      </c>
      <c r="AH18" s="1371"/>
      <c r="AI18" s="1370"/>
      <c r="AJ18" s="1370"/>
      <c r="AK18" s="1370"/>
      <c r="AL18" s="1370"/>
      <c r="AM18" s="1370">
        <f>AI18+AJ18+AK18+AL18</f>
        <v>0</v>
      </c>
      <c r="AN18" s="1371"/>
      <c r="AO18" s="1370"/>
      <c r="AP18" s="1370"/>
      <c r="AQ18" s="1370"/>
      <c r="AR18" s="1370"/>
      <c r="AS18" s="1370">
        <f>AO18+AP18+AQ18+AR18</f>
        <v>0</v>
      </c>
      <c r="AT18" s="1371"/>
      <c r="AU18" s="1370"/>
      <c r="AV18" s="1370"/>
      <c r="AW18" s="1370"/>
      <c r="AX18" s="1370"/>
      <c r="AY18" s="1370">
        <f>AU18+AV18+AW18+AX18</f>
        <v>0</v>
      </c>
      <c r="AZ18" s="1371"/>
      <c r="BA18" s="1370"/>
      <c r="BB18" s="1370"/>
      <c r="BC18" s="1370"/>
      <c r="BD18" s="1370"/>
      <c r="BE18" s="1370">
        <f>BA18+BB18+BC18+BD18</f>
        <v>0</v>
      </c>
      <c r="BF18" s="1371"/>
      <c r="BG18" s="1370"/>
      <c r="BH18" s="1370"/>
      <c r="BI18" s="1370"/>
      <c r="BJ18" s="1370"/>
      <c r="BK18" s="1370">
        <f>BG18+BH18+BI18+BJ18</f>
        <v>0</v>
      </c>
      <c r="BL18" s="1371"/>
      <c r="BM18" s="1370"/>
      <c r="BN18" s="1370"/>
      <c r="BO18" s="1370"/>
      <c r="BP18" s="1370"/>
      <c r="BQ18" s="1370">
        <f>BM18+BN18+BO18+BP18</f>
        <v>0</v>
      </c>
      <c r="BR18" s="1371"/>
      <c r="BS18" s="1370"/>
      <c r="BT18" s="1370"/>
      <c r="BU18" s="1370"/>
      <c r="BV18" s="1370"/>
      <c r="BW18" s="1370">
        <f>BS18+BT18+BU18+BV18</f>
        <v>0</v>
      </c>
      <c r="BX18" s="1371"/>
      <c r="BY18" s="1370"/>
      <c r="BZ18" s="1370"/>
      <c r="CA18" s="1370"/>
      <c r="CB18" s="1370"/>
      <c r="CC18" s="469">
        <f>BY18+BZ18+CA18+CB18</f>
        <v>0</v>
      </c>
      <c r="CD18" s="580">
        <f>S18</f>
        <v>0</v>
      </c>
      <c r="CE18" s="581">
        <f t="shared" si="13"/>
        <v>0</v>
      </c>
      <c r="CF18" s="581">
        <f t="shared" si="13"/>
        <v>0</v>
      </c>
      <c r="CG18" s="581">
        <f t="shared" si="17"/>
        <v>0</v>
      </c>
      <c r="CH18" s="581">
        <f t="shared" si="17"/>
        <v>0</v>
      </c>
      <c r="CI18" s="581">
        <f>CE18+CF18+CG18+CH18</f>
        <v>0</v>
      </c>
      <c r="CJ18" s="1363" t="e">
        <f>CI18/CD18*100%</f>
        <v>#DIV/0!</v>
      </c>
    </row>
    <row r="19" spans="1:88" ht="45.75" customHeight="1" thickBot="1">
      <c r="A19" s="792" t="s">
        <v>566</v>
      </c>
      <c r="B19" s="791" t="s">
        <v>590</v>
      </c>
      <c r="C19" s="764">
        <f>'D. ITT_All_Grants'!C11</f>
        <v>0</v>
      </c>
      <c r="D19" s="150" t="s">
        <v>100</v>
      </c>
      <c r="E19" s="515">
        <f>'D. ITT_All_Grants'!E94</f>
        <v>0</v>
      </c>
      <c r="F19" s="554" t="s">
        <v>197</v>
      </c>
      <c r="G19" s="515" t="s">
        <v>120</v>
      </c>
      <c r="H19" s="769">
        <v>42380</v>
      </c>
      <c r="I19" s="780" t="s">
        <v>357</v>
      </c>
      <c r="J19" s="770">
        <f>I19-F11</f>
        <v>42855</v>
      </c>
      <c r="K19" s="778">
        <v>90</v>
      </c>
      <c r="L19" s="779" t="s">
        <v>943</v>
      </c>
      <c r="M19" s="773">
        <v>60</v>
      </c>
      <c r="N19" s="773">
        <v>61</v>
      </c>
      <c r="O19" s="773"/>
      <c r="P19" s="773"/>
      <c r="Q19" s="773">
        <f t="shared" si="0"/>
        <v>61</v>
      </c>
      <c r="R19" s="773">
        <f t="shared" si="4"/>
        <v>60</v>
      </c>
      <c r="S19" s="774">
        <f t="shared" si="5"/>
        <v>121</v>
      </c>
      <c r="T19" s="781"/>
      <c r="U19" s="775"/>
      <c r="V19" s="516"/>
      <c r="W19" s="516"/>
      <c r="X19" s="516"/>
      <c r="Y19" s="516"/>
      <c r="Z19" s="516">
        <f t="shared" si="6"/>
        <v>0</v>
      </c>
      <c r="AB19" s="455"/>
      <c r="AC19" s="445"/>
      <c r="AD19" s="445"/>
      <c r="AE19" s="445"/>
      <c r="AF19" s="445"/>
      <c r="AG19" s="445">
        <f t="shared" si="1"/>
        <v>0</v>
      </c>
      <c r="AH19" s="455">
        <v>121</v>
      </c>
      <c r="AI19" s="445">
        <v>60</v>
      </c>
      <c r="AJ19" s="445">
        <v>61</v>
      </c>
      <c r="AK19" s="445"/>
      <c r="AL19" s="445"/>
      <c r="AM19" s="445">
        <f t="shared" si="7"/>
        <v>121</v>
      </c>
      <c r="AN19" s="455">
        <v>121</v>
      </c>
      <c r="AO19" s="445">
        <v>60</v>
      </c>
      <c r="AP19" s="445">
        <v>61</v>
      </c>
      <c r="AQ19" s="445"/>
      <c r="AR19" s="445"/>
      <c r="AS19" s="445">
        <f t="shared" si="8"/>
        <v>121</v>
      </c>
      <c r="AT19" s="455">
        <v>121</v>
      </c>
      <c r="AU19" s="445">
        <v>60</v>
      </c>
      <c r="AV19" s="445">
        <v>61</v>
      </c>
      <c r="AW19" s="445"/>
      <c r="AX19" s="445"/>
      <c r="AY19" s="445">
        <f t="shared" si="9"/>
        <v>121</v>
      </c>
      <c r="AZ19" s="455">
        <v>121</v>
      </c>
      <c r="BA19" s="445">
        <v>60</v>
      </c>
      <c r="BB19" s="445">
        <v>61</v>
      </c>
      <c r="BC19" s="445"/>
      <c r="BD19" s="445"/>
      <c r="BE19" s="445">
        <f t="shared" si="10"/>
        <v>121</v>
      </c>
      <c r="BF19" s="455">
        <v>121</v>
      </c>
      <c r="BG19" s="445">
        <v>60</v>
      </c>
      <c r="BH19" s="445">
        <v>61</v>
      </c>
      <c r="BI19" s="445"/>
      <c r="BJ19" s="445"/>
      <c r="BK19" s="445">
        <f t="shared" si="11"/>
        <v>121</v>
      </c>
      <c r="BL19" s="455">
        <v>121</v>
      </c>
      <c r="BM19" s="445">
        <v>60</v>
      </c>
      <c r="BN19" s="445">
        <v>61</v>
      </c>
      <c r="BO19" s="445"/>
      <c r="BP19" s="445"/>
      <c r="BQ19" s="445">
        <f t="shared" si="12"/>
        <v>121</v>
      </c>
      <c r="BR19" s="455"/>
      <c r="BS19" s="445"/>
      <c r="BT19" s="445"/>
      <c r="BU19" s="445"/>
      <c r="BV19" s="445"/>
      <c r="BW19" s="445">
        <f t="shared" si="2"/>
        <v>0</v>
      </c>
      <c r="BX19" s="455"/>
      <c r="BY19" s="445"/>
      <c r="BZ19" s="445"/>
      <c r="CA19" s="445"/>
      <c r="CB19" s="445"/>
      <c r="CC19" s="469">
        <f t="shared" ref="CC19:CC25" si="18">BY19+BZ19+CA19+CB19</f>
        <v>0</v>
      </c>
      <c r="CD19" s="580">
        <f t="shared" si="3"/>
        <v>121</v>
      </c>
      <c r="CE19" s="581">
        <v>76</v>
      </c>
      <c r="CF19" s="581">
        <v>70</v>
      </c>
      <c r="CG19" s="581">
        <f t="shared" si="14"/>
        <v>0</v>
      </c>
      <c r="CH19" s="581">
        <f t="shared" si="15"/>
        <v>0</v>
      </c>
      <c r="CI19" s="581">
        <f>CE19+CF19</f>
        <v>146</v>
      </c>
      <c r="CJ19" s="1361">
        <f t="shared" si="16"/>
        <v>1.2066115702479339</v>
      </c>
    </row>
    <row r="20" spans="1:88" ht="45.75" customHeight="1" thickBot="1">
      <c r="A20" s="2455" t="s">
        <v>359</v>
      </c>
      <c r="B20" s="520" t="s">
        <v>355</v>
      </c>
      <c r="C20" s="764">
        <f>'D. ITT_All_Grants'!C12</f>
        <v>0</v>
      </c>
      <c r="D20" s="150" t="s">
        <v>100</v>
      </c>
      <c r="E20" s="515">
        <f>'D. ITT_All_Grants'!E95</f>
        <v>0</v>
      </c>
      <c r="F20" s="554" t="s">
        <v>197</v>
      </c>
      <c r="G20" s="515" t="s">
        <v>120</v>
      </c>
      <c r="H20" s="769">
        <v>42380</v>
      </c>
      <c r="I20" s="780" t="s">
        <v>357</v>
      </c>
      <c r="J20" s="770" t="e">
        <f>I20-F12</f>
        <v>#VALUE!</v>
      </c>
      <c r="K20" s="778">
        <v>90</v>
      </c>
      <c r="L20" s="779" t="s">
        <v>943</v>
      </c>
      <c r="M20" s="773">
        <v>60</v>
      </c>
      <c r="N20" s="773">
        <v>61</v>
      </c>
      <c r="O20" s="773"/>
      <c r="P20" s="773"/>
      <c r="Q20" s="773">
        <f t="shared" si="0"/>
        <v>61</v>
      </c>
      <c r="R20" s="773">
        <f t="shared" si="4"/>
        <v>60</v>
      </c>
      <c r="S20" s="774">
        <f t="shared" si="5"/>
        <v>121</v>
      </c>
      <c r="T20" s="781"/>
      <c r="U20" s="775"/>
      <c r="V20" s="516"/>
      <c r="W20" s="516"/>
      <c r="X20" s="516"/>
      <c r="Y20" s="516"/>
      <c r="Z20" s="516">
        <f>V20+W20+X20+Y20</f>
        <v>0</v>
      </c>
      <c r="AB20" s="455"/>
      <c r="AC20" s="445"/>
      <c r="AD20" s="445"/>
      <c r="AE20" s="445"/>
      <c r="AF20" s="445"/>
      <c r="AG20" s="445">
        <f t="shared" si="1"/>
        <v>0</v>
      </c>
      <c r="AH20" s="455">
        <v>121</v>
      </c>
      <c r="AI20" s="445">
        <v>60</v>
      </c>
      <c r="AJ20" s="445">
        <v>61</v>
      </c>
      <c r="AK20" s="445"/>
      <c r="AL20" s="445"/>
      <c r="AM20" s="445">
        <f t="shared" si="7"/>
        <v>121</v>
      </c>
      <c r="AN20" s="455">
        <v>121</v>
      </c>
      <c r="AO20" s="445">
        <v>60</v>
      </c>
      <c r="AP20" s="445">
        <v>61</v>
      </c>
      <c r="AQ20" s="445"/>
      <c r="AR20" s="445"/>
      <c r="AS20" s="445">
        <f t="shared" si="8"/>
        <v>121</v>
      </c>
      <c r="AT20" s="455">
        <v>121</v>
      </c>
      <c r="AU20" s="445">
        <v>60</v>
      </c>
      <c r="AV20" s="445">
        <v>61</v>
      </c>
      <c r="AW20" s="445"/>
      <c r="AX20" s="445"/>
      <c r="AY20" s="445">
        <f t="shared" si="9"/>
        <v>121</v>
      </c>
      <c r="AZ20" s="455">
        <v>121</v>
      </c>
      <c r="BA20" s="445">
        <v>60</v>
      </c>
      <c r="BB20" s="445">
        <v>61</v>
      </c>
      <c r="BC20" s="445"/>
      <c r="BD20" s="445"/>
      <c r="BE20" s="445">
        <f t="shared" si="10"/>
        <v>121</v>
      </c>
      <c r="BF20" s="455">
        <v>121</v>
      </c>
      <c r="BG20" s="445">
        <v>60</v>
      </c>
      <c r="BH20" s="445">
        <v>61</v>
      </c>
      <c r="BI20" s="445"/>
      <c r="BJ20" s="445"/>
      <c r="BK20" s="445">
        <f t="shared" si="11"/>
        <v>121</v>
      </c>
      <c r="BL20" s="455">
        <v>121</v>
      </c>
      <c r="BM20" s="445">
        <v>60</v>
      </c>
      <c r="BN20" s="445">
        <v>61</v>
      </c>
      <c r="BO20" s="445"/>
      <c r="BP20" s="445"/>
      <c r="BQ20" s="445">
        <v>124</v>
      </c>
      <c r="BR20" s="455"/>
      <c r="BS20" s="445"/>
      <c r="BT20" s="445"/>
      <c r="BU20" s="445"/>
      <c r="BV20" s="445"/>
      <c r="BW20" s="445">
        <f t="shared" si="2"/>
        <v>0</v>
      </c>
      <c r="BX20" s="455"/>
      <c r="BY20" s="445"/>
      <c r="BZ20" s="445"/>
      <c r="CA20" s="445"/>
      <c r="CB20" s="445"/>
      <c r="CC20" s="469">
        <f t="shared" si="18"/>
        <v>0</v>
      </c>
      <c r="CD20" s="580">
        <f t="shared" si="3"/>
        <v>121</v>
      </c>
      <c r="CE20" s="581">
        <v>85</v>
      </c>
      <c r="CF20" s="581">
        <v>79</v>
      </c>
      <c r="CG20" s="581">
        <f t="shared" si="14"/>
        <v>0</v>
      </c>
      <c r="CH20" s="581">
        <f t="shared" si="15"/>
        <v>0</v>
      </c>
      <c r="CI20" s="581">
        <f>CE20+CF20</f>
        <v>164</v>
      </c>
      <c r="CJ20" s="1361">
        <f t="shared" si="16"/>
        <v>1.3553719008264462</v>
      </c>
    </row>
    <row r="21" spans="1:88" ht="15.75" thickBot="1">
      <c r="A21" s="2457"/>
      <c r="B21" s="788" t="s">
        <v>356</v>
      </c>
      <c r="C21" s="764">
        <f>'D. ITT_All_Grants'!C12</f>
        <v>0</v>
      </c>
      <c r="D21" s="150" t="s">
        <v>100</v>
      </c>
      <c r="E21" s="515">
        <f>'D. ITT_All_Grants'!E12</f>
        <v>0</v>
      </c>
      <c r="F21" s="554" t="s">
        <v>197</v>
      </c>
      <c r="G21" s="515" t="s">
        <v>120</v>
      </c>
      <c r="H21" s="769">
        <v>42380</v>
      </c>
      <c r="I21" s="780" t="s">
        <v>357</v>
      </c>
      <c r="J21" s="770" t="e">
        <f>I21-F12</f>
        <v>#VALUE!</v>
      </c>
      <c r="K21" s="778">
        <v>90</v>
      </c>
      <c r="L21" s="779" t="s">
        <v>358</v>
      </c>
      <c r="M21" s="783">
        <v>60</v>
      </c>
      <c r="N21" s="783">
        <v>61</v>
      </c>
      <c r="O21" s="783"/>
      <c r="P21" s="783"/>
      <c r="Q21" s="773">
        <f t="shared" si="0"/>
        <v>61</v>
      </c>
      <c r="R21" s="773">
        <f>M21+P21</f>
        <v>60</v>
      </c>
      <c r="S21" s="774">
        <f>Q21+R21</f>
        <v>121</v>
      </c>
      <c r="T21" s="781"/>
      <c r="U21" s="775"/>
      <c r="V21" s="516"/>
      <c r="W21" s="516"/>
      <c r="X21" s="516"/>
      <c r="Y21" s="516"/>
      <c r="Z21" s="516">
        <f t="shared" si="6"/>
        <v>0</v>
      </c>
      <c r="AB21" s="443"/>
      <c r="AC21" s="445"/>
      <c r="AD21" s="445"/>
      <c r="AE21" s="445"/>
      <c r="AF21" s="445"/>
      <c r="AG21" s="445">
        <f>AC21+AD21+AE21+AF21</f>
        <v>0</v>
      </c>
      <c r="AH21" s="443">
        <v>121</v>
      </c>
      <c r="AI21" s="445">
        <v>60</v>
      </c>
      <c r="AJ21" s="445">
        <v>61</v>
      </c>
      <c r="AK21" s="445"/>
      <c r="AL21" s="445"/>
      <c r="AM21" s="445">
        <f t="shared" si="7"/>
        <v>121</v>
      </c>
      <c r="AN21" s="443">
        <v>121</v>
      </c>
      <c r="AO21" s="445">
        <v>60</v>
      </c>
      <c r="AP21" s="445">
        <v>61</v>
      </c>
      <c r="AQ21" s="445"/>
      <c r="AR21" s="445"/>
      <c r="AS21" s="445">
        <f t="shared" si="8"/>
        <v>121</v>
      </c>
      <c r="AT21" s="443">
        <v>121</v>
      </c>
      <c r="AU21" s="445">
        <v>60</v>
      </c>
      <c r="AV21" s="445">
        <v>61</v>
      </c>
      <c r="AW21" s="445"/>
      <c r="AX21" s="445"/>
      <c r="AY21" s="445">
        <f t="shared" si="9"/>
        <v>121</v>
      </c>
      <c r="AZ21" s="443">
        <v>121</v>
      </c>
      <c r="BA21" s="445">
        <v>60</v>
      </c>
      <c r="BB21" s="445">
        <v>61</v>
      </c>
      <c r="BC21" s="445"/>
      <c r="BD21" s="445"/>
      <c r="BE21" s="445">
        <f t="shared" si="10"/>
        <v>121</v>
      </c>
      <c r="BF21" s="443">
        <v>121</v>
      </c>
      <c r="BG21" s="445">
        <v>60</v>
      </c>
      <c r="BH21" s="445">
        <v>61</v>
      </c>
      <c r="BI21" s="445"/>
      <c r="BJ21" s="445"/>
      <c r="BK21" s="445">
        <f t="shared" si="11"/>
        <v>121</v>
      </c>
      <c r="BL21" s="443">
        <v>121</v>
      </c>
      <c r="BM21" s="445">
        <v>60</v>
      </c>
      <c r="BN21" s="445">
        <v>61</v>
      </c>
      <c r="BO21" s="445"/>
      <c r="BP21" s="445"/>
      <c r="BQ21" s="445">
        <f t="shared" si="12"/>
        <v>121</v>
      </c>
      <c r="BR21" s="443"/>
      <c r="BS21" s="445"/>
      <c r="BT21" s="445"/>
      <c r="BU21" s="445"/>
      <c r="BV21" s="445"/>
      <c r="BW21" s="445">
        <f t="shared" si="2"/>
        <v>0</v>
      </c>
      <c r="BX21" s="443"/>
      <c r="BY21" s="445"/>
      <c r="BZ21" s="445"/>
      <c r="CA21" s="445"/>
      <c r="CB21" s="445"/>
      <c r="CC21" s="469">
        <f t="shared" si="18"/>
        <v>0</v>
      </c>
      <c r="CD21" s="580">
        <f t="shared" si="3"/>
        <v>121</v>
      </c>
      <c r="CE21" s="581">
        <v>85</v>
      </c>
      <c r="CF21" s="581">
        <v>79</v>
      </c>
      <c r="CG21" s="581">
        <f t="shared" si="14"/>
        <v>0</v>
      </c>
      <c r="CH21" s="581">
        <f t="shared" si="15"/>
        <v>0</v>
      </c>
      <c r="CI21" s="581">
        <f>CE21+CF21</f>
        <v>164</v>
      </c>
      <c r="CJ21" s="1361">
        <f t="shared" si="16"/>
        <v>1.3553719008264462</v>
      </c>
    </row>
    <row r="22" spans="1:88" ht="27" thickBot="1">
      <c r="A22" s="790" t="s">
        <v>360</v>
      </c>
      <c r="B22" s="520" t="s">
        <v>361</v>
      </c>
      <c r="C22" s="764">
        <f>'D. ITT_All_Grants'!C27</f>
        <v>0</v>
      </c>
      <c r="D22" s="150" t="s">
        <v>100</v>
      </c>
      <c r="E22" s="515" t="s">
        <v>338</v>
      </c>
      <c r="F22" s="554" t="s">
        <v>197</v>
      </c>
      <c r="G22" s="515" t="s">
        <v>120</v>
      </c>
      <c r="H22" s="769">
        <v>42380</v>
      </c>
      <c r="I22" s="780" t="s">
        <v>357</v>
      </c>
      <c r="J22" s="770">
        <f>I22-F13</f>
        <v>42855</v>
      </c>
      <c r="K22" s="778">
        <v>3</v>
      </c>
      <c r="L22" s="779" t="s">
        <v>362</v>
      </c>
      <c r="M22" s="773"/>
      <c r="N22" s="773"/>
      <c r="O22" s="773"/>
      <c r="P22" s="773"/>
      <c r="Q22" s="773">
        <f t="shared" si="0"/>
        <v>0</v>
      </c>
      <c r="R22" s="773">
        <f>M22+P22</f>
        <v>0</v>
      </c>
      <c r="S22" s="774">
        <v>3</v>
      </c>
      <c r="T22" s="781" t="s">
        <v>363</v>
      </c>
      <c r="U22" s="785"/>
      <c r="V22" s="516"/>
      <c r="W22" s="516"/>
      <c r="X22" s="516"/>
      <c r="Y22" s="516"/>
      <c r="Z22" s="516">
        <f t="shared" si="6"/>
        <v>0</v>
      </c>
      <c r="AB22" s="442"/>
      <c r="AC22" s="445"/>
      <c r="AD22" s="445"/>
      <c r="AE22" s="445"/>
      <c r="AF22" s="445"/>
      <c r="AG22" s="445">
        <f>AC22+AD22+AE22+AF22</f>
        <v>0</v>
      </c>
      <c r="AH22" s="442">
        <v>3</v>
      </c>
      <c r="AI22" s="445"/>
      <c r="AJ22" s="445"/>
      <c r="AK22" s="445"/>
      <c r="AL22" s="445"/>
      <c r="AM22" s="445">
        <f t="shared" si="7"/>
        <v>0</v>
      </c>
      <c r="AN22" s="442">
        <v>3</v>
      </c>
      <c r="AO22" s="445"/>
      <c r="AP22" s="445"/>
      <c r="AQ22" s="445"/>
      <c r="AR22" s="445"/>
      <c r="AS22" s="445">
        <f t="shared" si="8"/>
        <v>0</v>
      </c>
      <c r="AT22" s="442">
        <v>3</v>
      </c>
      <c r="AU22" s="445"/>
      <c r="AV22" s="445"/>
      <c r="AW22" s="445"/>
      <c r="AX22" s="445"/>
      <c r="AY22" s="445">
        <f t="shared" si="9"/>
        <v>0</v>
      </c>
      <c r="AZ22" s="442">
        <v>3</v>
      </c>
      <c r="BA22" s="445"/>
      <c r="BB22" s="445"/>
      <c r="BC22" s="445"/>
      <c r="BD22" s="445"/>
      <c r="BE22" s="445">
        <f t="shared" si="10"/>
        <v>0</v>
      </c>
      <c r="BF22" s="442">
        <v>3</v>
      </c>
      <c r="BG22" s="445"/>
      <c r="BH22" s="445"/>
      <c r="BI22" s="445"/>
      <c r="BJ22" s="445"/>
      <c r="BK22" s="445">
        <f t="shared" si="11"/>
        <v>0</v>
      </c>
      <c r="BL22" s="442">
        <v>3</v>
      </c>
      <c r="BM22" s="445"/>
      <c r="BN22" s="445"/>
      <c r="BO22" s="445"/>
      <c r="BP22" s="445"/>
      <c r="BQ22" s="445">
        <f t="shared" si="12"/>
        <v>0</v>
      </c>
      <c r="BR22" s="442"/>
      <c r="BS22" s="445"/>
      <c r="BT22" s="445"/>
      <c r="BU22" s="445"/>
      <c r="BV22" s="445"/>
      <c r="BW22" s="445">
        <f t="shared" si="2"/>
        <v>0</v>
      </c>
      <c r="BX22" s="442"/>
      <c r="BY22" s="445"/>
      <c r="BZ22" s="445"/>
      <c r="CA22" s="445"/>
      <c r="CB22" s="445"/>
      <c r="CC22" s="469">
        <f t="shared" si="18"/>
        <v>0</v>
      </c>
      <c r="CD22" s="580">
        <f t="shared" si="3"/>
        <v>3</v>
      </c>
      <c r="CE22" s="581">
        <f>BY22+BS22+BM22+BG22+BA22+AU22+AO22+AI22+AC22+V22</f>
        <v>0</v>
      </c>
      <c r="CF22" s="581">
        <f>BZ22+BT22+BN22+BH22+BB22+AV22+AP22+AJ22+AD22+W22</f>
        <v>0</v>
      </c>
      <c r="CG22" s="581">
        <f t="shared" si="14"/>
        <v>0</v>
      </c>
      <c r="CH22" s="581">
        <f t="shared" si="15"/>
        <v>0</v>
      </c>
      <c r="CI22" s="581">
        <v>3</v>
      </c>
      <c r="CJ22" s="1361">
        <f t="shared" si="16"/>
        <v>1</v>
      </c>
    </row>
    <row r="23" spans="1:88" ht="58.5" customHeight="1" thickBot="1">
      <c r="A23" s="784" t="s">
        <v>368</v>
      </c>
      <c r="B23" s="789" t="s">
        <v>364</v>
      </c>
      <c r="C23" s="764">
        <f>'D. ITT_All_Grants'!C43</f>
        <v>0</v>
      </c>
      <c r="D23" s="150" t="s">
        <v>100</v>
      </c>
      <c r="E23" s="515">
        <f>'D. ITT_All_Grants'!E43</f>
        <v>0</v>
      </c>
      <c r="F23" s="554" t="s">
        <v>197</v>
      </c>
      <c r="G23" s="515" t="s">
        <v>120</v>
      </c>
      <c r="H23" s="769">
        <v>42380</v>
      </c>
      <c r="I23" s="780" t="s">
        <v>357</v>
      </c>
      <c r="J23" s="770" t="e">
        <f>I23-F14</f>
        <v>#VALUE!</v>
      </c>
      <c r="K23" s="778"/>
      <c r="L23" s="779" t="s">
        <v>908</v>
      </c>
      <c r="M23" s="773"/>
      <c r="N23" s="773"/>
      <c r="O23" s="773"/>
      <c r="P23" s="773"/>
      <c r="Q23" s="773">
        <f t="shared" si="0"/>
        <v>0</v>
      </c>
      <c r="R23" s="773">
        <f>M23+P23</f>
        <v>0</v>
      </c>
      <c r="S23" s="774">
        <v>121</v>
      </c>
      <c r="T23" s="781"/>
      <c r="U23" s="785"/>
      <c r="V23" s="516"/>
      <c r="W23" s="516"/>
      <c r="X23" s="516"/>
      <c r="Y23" s="516"/>
      <c r="Z23" s="516">
        <f t="shared" si="6"/>
        <v>0</v>
      </c>
      <c r="AB23" s="442"/>
      <c r="AC23" s="445"/>
      <c r="AD23" s="445"/>
      <c r="AE23" s="445"/>
      <c r="AF23" s="445"/>
      <c r="AG23" s="445"/>
      <c r="AH23" s="442">
        <v>121</v>
      </c>
      <c r="AI23" s="445">
        <v>60</v>
      </c>
      <c r="AJ23" s="445">
        <v>61</v>
      </c>
      <c r="AK23" s="445"/>
      <c r="AL23" s="445"/>
      <c r="AM23" s="445">
        <f t="shared" si="7"/>
        <v>121</v>
      </c>
      <c r="AN23" s="442">
        <v>121</v>
      </c>
      <c r="AO23" s="445">
        <v>60</v>
      </c>
      <c r="AP23" s="445">
        <v>61</v>
      </c>
      <c r="AQ23" s="445"/>
      <c r="AR23" s="445"/>
      <c r="AS23" s="445">
        <f t="shared" si="8"/>
        <v>121</v>
      </c>
      <c r="AT23" s="442">
        <v>121</v>
      </c>
      <c r="AU23" s="445">
        <v>60</v>
      </c>
      <c r="AV23" s="445">
        <v>61</v>
      </c>
      <c r="AW23" s="445"/>
      <c r="AX23" s="445"/>
      <c r="AY23" s="445">
        <f t="shared" si="9"/>
        <v>121</v>
      </c>
      <c r="AZ23" s="442">
        <v>121</v>
      </c>
      <c r="BA23" s="445">
        <v>60</v>
      </c>
      <c r="BB23" s="445">
        <v>61</v>
      </c>
      <c r="BC23" s="445"/>
      <c r="BD23" s="445"/>
      <c r="BE23" s="445">
        <f t="shared" si="10"/>
        <v>121</v>
      </c>
      <c r="BF23" s="442">
        <v>121</v>
      </c>
      <c r="BG23" s="445">
        <v>60</v>
      </c>
      <c r="BH23" s="445">
        <v>61</v>
      </c>
      <c r="BI23" s="445"/>
      <c r="BJ23" s="445"/>
      <c r="BK23" s="445">
        <f t="shared" si="11"/>
        <v>121</v>
      </c>
      <c r="BL23" s="442">
        <v>121</v>
      </c>
      <c r="BM23" s="445">
        <v>60</v>
      </c>
      <c r="BN23" s="445">
        <v>61</v>
      </c>
      <c r="BO23" s="445"/>
      <c r="BP23" s="445"/>
      <c r="BQ23" s="445">
        <f t="shared" si="12"/>
        <v>121</v>
      </c>
      <c r="BR23" s="442"/>
      <c r="BS23" s="445"/>
      <c r="BT23" s="445"/>
      <c r="BU23" s="445"/>
      <c r="BV23" s="445"/>
      <c r="BW23" s="445">
        <f t="shared" si="2"/>
        <v>0</v>
      </c>
      <c r="BX23" s="442"/>
      <c r="BY23" s="445"/>
      <c r="BZ23" s="445"/>
      <c r="CA23" s="445"/>
      <c r="CB23" s="445"/>
      <c r="CC23" s="469">
        <f t="shared" si="18"/>
        <v>0</v>
      </c>
      <c r="CD23" s="580">
        <f t="shared" si="3"/>
        <v>121</v>
      </c>
      <c r="CE23" s="581">
        <v>85</v>
      </c>
      <c r="CF23" s="581">
        <v>79</v>
      </c>
      <c r="CG23" s="581">
        <f t="shared" ref="CG23:CH26" si="19">CA23+BU23+BO23+BI23+BC23+AW23+AQ23+AK23+AE23+X23</f>
        <v>0</v>
      </c>
      <c r="CH23" s="581">
        <f t="shared" si="19"/>
        <v>0</v>
      </c>
      <c r="CI23" s="581">
        <f>CE23+CF23+CG23+CH23</f>
        <v>164</v>
      </c>
      <c r="CJ23" s="1361">
        <f t="shared" si="16"/>
        <v>1.3553719008264462</v>
      </c>
    </row>
    <row r="24" spans="1:88" ht="27" customHeight="1" thickBot="1">
      <c r="A24" s="2607" t="s">
        <v>365</v>
      </c>
      <c r="B24" s="703" t="s">
        <v>366</v>
      </c>
      <c r="C24" s="764">
        <f>'D. ITT_All_Grants'!C59</f>
        <v>0</v>
      </c>
      <c r="D24" s="150" t="s">
        <v>100</v>
      </c>
      <c r="E24" s="515" t="s">
        <v>338</v>
      </c>
      <c r="F24" s="554" t="s">
        <v>197</v>
      </c>
      <c r="G24" s="515" t="s">
        <v>120</v>
      </c>
      <c r="H24" s="769">
        <v>42380</v>
      </c>
      <c r="I24" s="780" t="s">
        <v>357</v>
      </c>
      <c r="J24" s="770" t="e">
        <f>I24-F15</f>
        <v>#VALUE!</v>
      </c>
      <c r="K24" s="778"/>
      <c r="L24" s="779" t="s">
        <v>944</v>
      </c>
      <c r="M24" s="773"/>
      <c r="N24" s="773"/>
      <c r="O24" s="773"/>
      <c r="P24" s="773"/>
      <c r="Q24" s="773">
        <f t="shared" si="0"/>
        <v>0</v>
      </c>
      <c r="R24" s="773">
        <f>M24+P24</f>
        <v>0</v>
      </c>
      <c r="S24" s="774">
        <v>18</v>
      </c>
      <c r="T24" s="781" t="s">
        <v>363</v>
      </c>
      <c r="U24" s="766"/>
      <c r="V24" s="516"/>
      <c r="W24" s="516"/>
      <c r="X24" s="516"/>
      <c r="Y24" s="516"/>
      <c r="Z24" s="516">
        <f t="shared" si="6"/>
        <v>0</v>
      </c>
      <c r="AB24" s="442"/>
      <c r="AC24" s="445"/>
      <c r="AD24" s="445"/>
      <c r="AE24" s="445"/>
      <c r="AF24" s="445"/>
      <c r="AG24" s="445">
        <f>AC24+AD24+AE24+AF24</f>
        <v>0</v>
      </c>
      <c r="AH24" s="442">
        <v>3</v>
      </c>
      <c r="AI24" s="445"/>
      <c r="AJ24" s="445"/>
      <c r="AK24" s="445"/>
      <c r="AL24" s="445"/>
      <c r="AM24" s="445">
        <f t="shared" si="7"/>
        <v>0</v>
      </c>
      <c r="AN24" s="442">
        <v>3</v>
      </c>
      <c r="AO24" s="445"/>
      <c r="AP24" s="445"/>
      <c r="AQ24" s="445"/>
      <c r="AR24" s="445"/>
      <c r="AS24" s="445">
        <f t="shared" si="8"/>
        <v>0</v>
      </c>
      <c r="AT24" s="442">
        <v>3</v>
      </c>
      <c r="AU24" s="445"/>
      <c r="AV24" s="445"/>
      <c r="AW24" s="445"/>
      <c r="AX24" s="445"/>
      <c r="AY24" s="445">
        <f t="shared" si="9"/>
        <v>0</v>
      </c>
      <c r="AZ24" s="442">
        <v>3</v>
      </c>
      <c r="BA24" s="445"/>
      <c r="BB24" s="445"/>
      <c r="BC24" s="445"/>
      <c r="BD24" s="445"/>
      <c r="BE24" s="445">
        <f t="shared" si="10"/>
        <v>0</v>
      </c>
      <c r="BF24" s="442">
        <v>3</v>
      </c>
      <c r="BG24" s="445"/>
      <c r="BH24" s="445"/>
      <c r="BI24" s="445"/>
      <c r="BJ24" s="445"/>
      <c r="BK24" s="445">
        <f t="shared" si="11"/>
        <v>0</v>
      </c>
      <c r="BL24" s="442">
        <v>3</v>
      </c>
      <c r="BM24" s="445"/>
      <c r="BN24" s="445"/>
      <c r="BO24" s="445"/>
      <c r="BP24" s="445"/>
      <c r="BQ24" s="445">
        <f t="shared" si="12"/>
        <v>0</v>
      </c>
      <c r="BR24" s="442"/>
      <c r="BS24" s="445"/>
      <c r="BT24" s="445"/>
      <c r="BU24" s="445"/>
      <c r="BV24" s="445"/>
      <c r="BW24" s="445">
        <f t="shared" si="2"/>
        <v>0</v>
      </c>
      <c r="BX24" s="442"/>
      <c r="BY24" s="445"/>
      <c r="BZ24" s="445"/>
      <c r="CA24" s="445"/>
      <c r="CB24" s="445"/>
      <c r="CC24" s="469">
        <f t="shared" si="18"/>
        <v>0</v>
      </c>
      <c r="CD24" s="580">
        <f t="shared" si="3"/>
        <v>18</v>
      </c>
      <c r="CE24" s="581">
        <f t="shared" ref="CE24:CF26" si="20">BY24+BS24+BM24+BG24+BA24+AU24+AO24+AI24+AC24+V24</f>
        <v>0</v>
      </c>
      <c r="CF24" s="581">
        <f t="shared" si="20"/>
        <v>0</v>
      </c>
      <c r="CG24" s="581">
        <f t="shared" si="19"/>
        <v>0</v>
      </c>
      <c r="CH24" s="581">
        <f t="shared" si="19"/>
        <v>0</v>
      </c>
      <c r="CI24" s="581">
        <v>18</v>
      </c>
      <c r="CJ24" s="1361">
        <f t="shared" si="16"/>
        <v>1</v>
      </c>
    </row>
    <row r="25" spans="1:88" ht="27" thickBot="1">
      <c r="A25" s="2608"/>
      <c r="B25" s="703" t="s">
        <v>367</v>
      </c>
      <c r="C25" s="764">
        <f>'D. ITT_All_Grants'!C60</f>
        <v>0</v>
      </c>
      <c r="D25" s="150" t="s">
        <v>100</v>
      </c>
      <c r="E25" s="515" t="s">
        <v>338</v>
      </c>
      <c r="F25" s="554" t="s">
        <v>197</v>
      </c>
      <c r="G25" s="515" t="s">
        <v>120</v>
      </c>
      <c r="H25" s="786">
        <v>42380</v>
      </c>
      <c r="I25" s="787" t="s">
        <v>369</v>
      </c>
      <c r="J25" s="770" t="e">
        <f>I25-F19</f>
        <v>#VALUE!</v>
      </c>
      <c r="K25" s="778">
        <v>48</v>
      </c>
      <c r="L25" s="779" t="s">
        <v>944</v>
      </c>
      <c r="M25" s="783"/>
      <c r="N25" s="783"/>
      <c r="O25" s="783"/>
      <c r="P25" s="783"/>
      <c r="Q25" s="773">
        <f t="shared" si="0"/>
        <v>0</v>
      </c>
      <c r="R25" s="773">
        <f>M25+P25</f>
        <v>0</v>
      </c>
      <c r="S25" s="774">
        <v>96</v>
      </c>
      <c r="T25" s="781" t="s">
        <v>363</v>
      </c>
      <c r="U25" s="785"/>
      <c r="V25" s="516"/>
      <c r="W25" s="516"/>
      <c r="X25" s="516"/>
      <c r="Y25" s="516"/>
      <c r="Z25" s="516">
        <f t="shared" si="6"/>
        <v>0</v>
      </c>
      <c r="AB25" s="443"/>
      <c r="AC25" s="445"/>
      <c r="AD25" s="445"/>
      <c r="AE25" s="445"/>
      <c r="AF25" s="445"/>
      <c r="AG25" s="445">
        <f>AC25+AD25+AE25+AF25</f>
        <v>0</v>
      </c>
      <c r="AH25" s="443">
        <v>16</v>
      </c>
      <c r="AI25" s="445"/>
      <c r="AJ25" s="445"/>
      <c r="AK25" s="445"/>
      <c r="AL25" s="445"/>
      <c r="AM25" s="445">
        <f t="shared" si="7"/>
        <v>0</v>
      </c>
      <c r="AN25" s="443">
        <v>16</v>
      </c>
      <c r="AO25" s="445"/>
      <c r="AP25" s="445"/>
      <c r="AQ25" s="445"/>
      <c r="AR25" s="445"/>
      <c r="AS25" s="445">
        <f t="shared" si="8"/>
        <v>0</v>
      </c>
      <c r="AT25" s="443">
        <v>16</v>
      </c>
      <c r="AU25" s="445"/>
      <c r="AV25" s="445"/>
      <c r="AW25" s="445"/>
      <c r="AX25" s="445"/>
      <c r="AY25" s="445">
        <f t="shared" si="9"/>
        <v>0</v>
      </c>
      <c r="AZ25" s="443">
        <v>16</v>
      </c>
      <c r="BA25" s="445"/>
      <c r="BB25" s="445"/>
      <c r="BC25" s="445"/>
      <c r="BD25" s="445"/>
      <c r="BE25" s="445">
        <f t="shared" si="10"/>
        <v>0</v>
      </c>
      <c r="BF25" s="443">
        <v>16</v>
      </c>
      <c r="BG25" s="445"/>
      <c r="BH25" s="445"/>
      <c r="BI25" s="445"/>
      <c r="BJ25" s="445"/>
      <c r="BK25" s="445">
        <f t="shared" si="11"/>
        <v>0</v>
      </c>
      <c r="BL25" s="443">
        <v>16</v>
      </c>
      <c r="BM25" s="445"/>
      <c r="BN25" s="445"/>
      <c r="BO25" s="445"/>
      <c r="BP25" s="445"/>
      <c r="BQ25" s="445">
        <f t="shared" si="12"/>
        <v>0</v>
      </c>
      <c r="BR25" s="443"/>
      <c r="BS25" s="445"/>
      <c r="BT25" s="445"/>
      <c r="BU25" s="445"/>
      <c r="BV25" s="445"/>
      <c r="BW25" s="445">
        <f t="shared" si="2"/>
        <v>0</v>
      </c>
      <c r="BX25" s="443"/>
      <c r="BY25" s="445"/>
      <c r="BZ25" s="445"/>
      <c r="CA25" s="445"/>
      <c r="CB25" s="445"/>
      <c r="CC25" s="469">
        <f t="shared" si="18"/>
        <v>0</v>
      </c>
      <c r="CD25" s="580">
        <f t="shared" si="3"/>
        <v>96</v>
      </c>
      <c r="CE25" s="581">
        <f t="shared" si="20"/>
        <v>0</v>
      </c>
      <c r="CF25" s="581">
        <f t="shared" si="20"/>
        <v>0</v>
      </c>
      <c r="CG25" s="581">
        <f t="shared" si="19"/>
        <v>0</v>
      </c>
      <c r="CH25" s="581">
        <f t="shared" si="19"/>
        <v>0</v>
      </c>
      <c r="CI25" s="581">
        <v>69</v>
      </c>
      <c r="CJ25" s="1361">
        <f t="shared" si="16"/>
        <v>0.71875</v>
      </c>
    </row>
    <row r="26" spans="1:88">
      <c r="CD26" s="602"/>
      <c r="CE26" s="581">
        <f t="shared" si="20"/>
        <v>0</v>
      </c>
      <c r="CF26" s="581">
        <f t="shared" si="20"/>
        <v>0</v>
      </c>
      <c r="CG26" s="581">
        <f t="shared" si="19"/>
        <v>0</v>
      </c>
      <c r="CH26" s="581">
        <f t="shared" si="19"/>
        <v>0</v>
      </c>
      <c r="CI26" s="581">
        <f>CE26+CF26+CG26+CH26</f>
        <v>0</v>
      </c>
    </row>
    <row r="27" spans="1:88">
      <c r="CD27" s="602"/>
      <c r="CE27" s="603"/>
      <c r="CF27" s="604"/>
      <c r="CG27" s="604"/>
      <c r="CH27" s="604"/>
      <c r="CI27" s="603"/>
    </row>
    <row r="28" spans="1:88">
      <c r="CD28" s="602"/>
      <c r="CE28" s="603"/>
      <c r="CF28" s="604"/>
      <c r="CG28" s="604"/>
      <c r="CH28" s="604"/>
      <c r="CI28" s="603"/>
    </row>
    <row r="29" spans="1:88">
      <c r="CD29" s="602"/>
      <c r="CE29" s="603"/>
      <c r="CF29" s="604"/>
      <c r="CG29" s="604"/>
      <c r="CH29" s="604"/>
      <c r="CI29" s="603"/>
    </row>
    <row r="30" spans="1:88">
      <c r="CD30" s="602"/>
      <c r="CE30" s="603"/>
      <c r="CF30" s="604"/>
      <c r="CG30" s="604"/>
      <c r="CH30" s="604"/>
      <c r="CI30" s="603"/>
    </row>
    <row r="31" spans="1:88">
      <c r="CD31" s="602"/>
      <c r="CE31" s="603"/>
      <c r="CF31" s="604"/>
      <c r="CG31" s="604"/>
      <c r="CH31" s="604"/>
      <c r="CI31" s="603"/>
    </row>
    <row r="32" spans="1:88">
      <c r="CD32" s="602"/>
      <c r="CE32" s="603"/>
      <c r="CF32" s="604"/>
      <c r="CG32" s="604"/>
      <c r="CH32" s="604"/>
      <c r="CI32" s="603"/>
    </row>
    <row r="33" spans="82:87">
      <c r="CD33" s="602"/>
      <c r="CE33" s="603"/>
      <c r="CF33" s="604"/>
      <c r="CG33" s="604"/>
      <c r="CH33" s="604"/>
      <c r="CI33" s="603"/>
    </row>
  </sheetData>
  <mergeCells count="26">
    <mergeCell ref="U12:Z12"/>
    <mergeCell ref="AB12:AG12"/>
    <mergeCell ref="AH12:AM12"/>
    <mergeCell ref="AN12:AS12"/>
    <mergeCell ref="AT12:AY12"/>
    <mergeCell ref="A14:A15"/>
    <mergeCell ref="C4:G4"/>
    <mergeCell ref="C5:G5"/>
    <mergeCell ref="A24:A25"/>
    <mergeCell ref="A20:A21"/>
    <mergeCell ref="AZ12:BE12"/>
    <mergeCell ref="BL12:BQ12"/>
    <mergeCell ref="BR12:BW12"/>
    <mergeCell ref="BX12:CC12"/>
    <mergeCell ref="B1:G3"/>
    <mergeCell ref="AB1:CC3"/>
    <mergeCell ref="C7:G7"/>
    <mergeCell ref="C8:G8"/>
    <mergeCell ref="C10:D10"/>
    <mergeCell ref="AB10:CI10"/>
    <mergeCell ref="CD12:CI12"/>
    <mergeCell ref="BF12:BK12"/>
    <mergeCell ref="AB11:AS11"/>
    <mergeCell ref="AT11:BK11"/>
    <mergeCell ref="BL11:CC11"/>
    <mergeCell ref="M12:S12"/>
  </mergeCells>
  <conditionalFormatting sqref="AA9 H9:T10 T12:T13 M12:R12 I1:T8 F14:F15 F21:F25 F19">
    <cfRule type="cellIs" dxfId="613" priority="13" operator="equal">
      <formula>"x"</formula>
    </cfRule>
  </conditionalFormatting>
  <conditionalFormatting sqref="F9:G12">
    <cfRule type="cellIs" dxfId="612" priority="17" operator="equal">
      <formula>"x"</formula>
    </cfRule>
  </conditionalFormatting>
  <conditionalFormatting sqref="H12:L12 K13:L13">
    <cfRule type="cellIs" dxfId="611" priority="16" operator="equal">
      <formula>"x"</formula>
    </cfRule>
  </conditionalFormatting>
  <conditionalFormatting sqref="H11:T11">
    <cfRule type="cellIs" dxfId="610" priority="15" operator="equal">
      <formula>"x"</formula>
    </cfRule>
  </conditionalFormatting>
  <conditionalFormatting sqref="AB12">
    <cfRule type="cellIs" dxfId="609" priority="14" operator="equal">
      <formula>"x"</formula>
    </cfRule>
  </conditionalFormatting>
  <conditionalFormatting sqref="CD12:CH12">
    <cfRule type="cellIs" dxfId="608" priority="12" operator="equal">
      <formula>"x"</formula>
    </cfRule>
  </conditionalFormatting>
  <conditionalFormatting sqref="U12">
    <cfRule type="cellIs" dxfId="607" priority="11" operator="equal">
      <formula>"x"</formula>
    </cfRule>
  </conditionalFormatting>
  <conditionalFormatting sqref="F20">
    <cfRule type="cellIs" dxfId="606" priority="4" operator="equal">
      <formula>"x"</formula>
    </cfRule>
  </conditionalFormatting>
  <conditionalFormatting sqref="F16">
    <cfRule type="cellIs" dxfId="605" priority="3" operator="equal">
      <formula>"x"</formula>
    </cfRule>
  </conditionalFormatting>
  <conditionalFormatting sqref="F17">
    <cfRule type="cellIs" dxfId="604" priority="2" operator="equal">
      <formula>"x"</formula>
    </cfRule>
  </conditionalFormatting>
  <conditionalFormatting sqref="F18">
    <cfRule type="cellIs" dxfId="603" priority="1" operator="equal">
      <formula>"x"</formula>
    </cfRule>
  </conditionalFormatting>
  <pageMargins left="0.7" right="0.7" top="0.75" bottom="0.75" header="0.3" footer="0.3"/>
  <pageSetup orientation="portrait" horizontalDpi="4294967295" verticalDpi="4294967295"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36"/>
  <sheetViews>
    <sheetView topLeftCell="A11" zoomScaleNormal="100" workbookViewId="0">
      <pane xSplit="2" ySplit="3" topLeftCell="L17" activePane="bottomRight" state="frozen"/>
      <selection activeCell="AS14" sqref="AS14"/>
      <selection pane="topRight" activeCell="AS14" sqref="AS14"/>
      <selection pane="bottomLeft" activeCell="AS14" sqref="AS14"/>
      <selection pane="bottomRight" activeCell="AS37" sqref="AS37"/>
    </sheetView>
  </sheetViews>
  <sheetFormatPr defaultRowHeight="15"/>
  <cols>
    <col min="1" max="1" width="49.85546875" customWidth="1"/>
    <col min="2" max="2" width="55" customWidth="1"/>
    <col min="4" max="4" width="13.42578125" customWidth="1"/>
    <col min="5" max="5" width="14.7109375" customWidth="1"/>
    <col min="6" max="6" width="12.85546875" customWidth="1"/>
    <col min="7" max="7" width="14.28515625" customWidth="1"/>
    <col min="8" max="8" width="13" customWidth="1"/>
    <col min="9" max="9" width="15.85546875" customWidth="1"/>
    <col min="10" max="11" width="11.7109375" style="192" customWidth="1"/>
    <col min="12" max="12" width="20.5703125" style="192" customWidth="1"/>
    <col min="13" max="13" width="7.85546875" style="192" customWidth="1"/>
    <col min="14" max="14" width="9.140625" style="192" customWidth="1"/>
    <col min="15" max="15" width="5.28515625" style="192" customWidth="1"/>
    <col min="16" max="16" width="6.42578125" style="192" customWidth="1"/>
    <col min="17" max="17" width="7.28515625" style="192" customWidth="1"/>
    <col min="18" max="18" width="7.5703125" style="192" customWidth="1"/>
    <col min="19" max="19" width="7.28515625" style="192" customWidth="1"/>
    <col min="20" max="20" width="35.28515625" style="486" customWidth="1"/>
    <col min="21" max="21" width="2.42578125" customWidth="1"/>
    <col min="22" max="51" width="6.140625" style="2007" customWidth="1"/>
    <col min="52" max="52" width="7.5703125" style="2007" bestFit="1" customWidth="1"/>
    <col min="53" max="53" width="7.7109375" style="2007" customWidth="1"/>
    <col min="54" max="56" width="6.140625" style="2007" customWidth="1"/>
    <col min="57" max="57" width="8.42578125" style="2007" customWidth="1"/>
    <col min="58" max="58" width="9.140625" style="2007" customWidth="1"/>
    <col min="59" max="75" width="6.140625" style="2007" customWidth="1"/>
    <col min="76" max="76" width="8.5703125" style="449" customWidth="1"/>
    <col min="77" max="77" width="9.42578125" style="449" customWidth="1"/>
    <col min="78" max="78" width="11.140625" style="449" customWidth="1"/>
    <col min="79" max="80" width="6.140625" style="449" customWidth="1"/>
    <col min="81" max="81" width="10.140625" style="449" customWidth="1"/>
    <col min="82" max="82" width="15.140625" customWidth="1"/>
    <col min="83" max="83" width="22.140625" customWidth="1"/>
  </cols>
  <sheetData>
    <row r="1" spans="1:83">
      <c r="A1" s="5"/>
      <c r="B1" s="2418" t="s">
        <v>814</v>
      </c>
      <c r="C1" s="2419"/>
      <c r="D1" s="2419"/>
      <c r="E1" s="2419"/>
      <c r="F1" s="2419"/>
      <c r="G1" s="2420"/>
      <c r="H1" s="120"/>
      <c r="I1" s="7"/>
      <c r="J1" s="7"/>
      <c r="K1" s="190"/>
      <c r="L1" s="190"/>
      <c r="M1" s="190"/>
      <c r="N1" s="190"/>
      <c r="O1" s="190"/>
      <c r="P1" s="190"/>
      <c r="Q1" s="190"/>
      <c r="R1" s="190"/>
      <c r="S1" s="190"/>
      <c r="T1" s="481"/>
      <c r="U1" s="5"/>
      <c r="V1" s="2488" t="s">
        <v>68</v>
      </c>
      <c r="W1" s="2489"/>
      <c r="X1" s="2489"/>
      <c r="Y1" s="2489"/>
      <c r="Z1" s="2489"/>
      <c r="AA1" s="2489"/>
      <c r="AB1" s="2489"/>
      <c r="AC1" s="2489"/>
      <c r="AD1" s="2489"/>
      <c r="AE1" s="2489"/>
      <c r="AF1" s="2489"/>
      <c r="AG1" s="2489"/>
      <c r="AH1" s="2489"/>
      <c r="AI1" s="2489"/>
      <c r="AJ1" s="2489"/>
      <c r="AK1" s="2489"/>
      <c r="AL1" s="2489"/>
      <c r="AM1" s="2489"/>
      <c r="AN1" s="2489"/>
      <c r="AO1" s="2489"/>
      <c r="AP1" s="2489"/>
      <c r="AQ1" s="2489"/>
      <c r="AR1" s="2489"/>
      <c r="AS1" s="2489"/>
      <c r="AT1" s="2489"/>
      <c r="AU1" s="2489"/>
      <c r="AV1" s="2489"/>
      <c r="AW1" s="2489"/>
      <c r="AX1" s="2489"/>
      <c r="AY1" s="2489"/>
      <c r="AZ1" s="2489"/>
      <c r="BA1" s="2489"/>
      <c r="BB1" s="2489"/>
      <c r="BC1" s="2489"/>
      <c r="BD1" s="2489"/>
      <c r="BE1" s="2489"/>
      <c r="BF1" s="2489"/>
      <c r="BG1" s="2489"/>
      <c r="BH1" s="2489"/>
      <c r="BI1" s="2489"/>
      <c r="BJ1" s="2489"/>
      <c r="BK1" s="2489"/>
      <c r="BL1" s="2489"/>
      <c r="BM1" s="2489"/>
      <c r="BN1" s="2489"/>
      <c r="BO1" s="2489"/>
      <c r="BP1" s="2489"/>
      <c r="BQ1" s="2489"/>
      <c r="BR1" s="2489"/>
      <c r="BS1" s="2489"/>
      <c r="BT1" s="2489"/>
      <c r="BU1" s="2489"/>
      <c r="BV1" s="2489"/>
      <c r="BW1" s="2489"/>
      <c r="BX1" s="446"/>
      <c r="BY1" s="446"/>
      <c r="BZ1" s="446"/>
      <c r="CA1" s="446"/>
      <c r="CB1" s="446"/>
      <c r="CC1" s="446"/>
    </row>
    <row r="2" spans="1:83">
      <c r="A2" s="5"/>
      <c r="B2" s="2421"/>
      <c r="C2" s="2422"/>
      <c r="D2" s="2422"/>
      <c r="E2" s="2422"/>
      <c r="F2" s="2422"/>
      <c r="G2" s="2423"/>
      <c r="H2" s="120"/>
      <c r="I2" s="7"/>
      <c r="J2" s="7"/>
      <c r="K2" s="190"/>
      <c r="L2" s="190"/>
      <c r="M2" s="190"/>
      <c r="N2" s="190"/>
      <c r="O2" s="190"/>
      <c r="P2" s="190"/>
      <c r="Q2" s="190"/>
      <c r="R2" s="190"/>
      <c r="S2" s="190"/>
      <c r="T2" s="481"/>
      <c r="U2" s="5"/>
      <c r="V2" s="2490"/>
      <c r="W2" s="2491"/>
      <c r="X2" s="2491"/>
      <c r="Y2" s="2491"/>
      <c r="Z2" s="2491"/>
      <c r="AA2" s="2491"/>
      <c r="AB2" s="2491"/>
      <c r="AC2" s="2491"/>
      <c r="AD2" s="2491"/>
      <c r="AE2" s="2491"/>
      <c r="AF2" s="2491"/>
      <c r="AG2" s="2491"/>
      <c r="AH2" s="2491"/>
      <c r="AI2" s="2491"/>
      <c r="AJ2" s="2491"/>
      <c r="AK2" s="2491"/>
      <c r="AL2" s="2491"/>
      <c r="AM2" s="2491"/>
      <c r="AN2" s="2491"/>
      <c r="AO2" s="2491"/>
      <c r="AP2" s="2491"/>
      <c r="AQ2" s="2491"/>
      <c r="AR2" s="2491"/>
      <c r="AS2" s="2491"/>
      <c r="AT2" s="2491"/>
      <c r="AU2" s="2491"/>
      <c r="AV2" s="2491"/>
      <c r="AW2" s="2491"/>
      <c r="AX2" s="2491"/>
      <c r="AY2" s="2491"/>
      <c r="AZ2" s="2491"/>
      <c r="BA2" s="2491"/>
      <c r="BB2" s="2491"/>
      <c r="BC2" s="2491"/>
      <c r="BD2" s="2491"/>
      <c r="BE2" s="2491"/>
      <c r="BF2" s="2491"/>
      <c r="BG2" s="2491"/>
      <c r="BH2" s="2491"/>
      <c r="BI2" s="2491"/>
      <c r="BJ2" s="2491"/>
      <c r="BK2" s="2491"/>
      <c r="BL2" s="2491"/>
      <c r="BM2" s="2491"/>
      <c r="BN2" s="2491"/>
      <c r="BO2" s="2491"/>
      <c r="BP2" s="2491"/>
      <c r="BQ2" s="2491"/>
      <c r="BR2" s="2491"/>
      <c r="BS2" s="2491"/>
      <c r="BT2" s="2491"/>
      <c r="BU2" s="2491"/>
      <c r="BV2" s="2491"/>
      <c r="BW2" s="2491"/>
      <c r="BX2" s="446"/>
      <c r="BY2" s="446"/>
      <c r="BZ2" s="446"/>
      <c r="CA2" s="446"/>
      <c r="CB2" s="446"/>
      <c r="CC2" s="446"/>
      <c r="CD2" s="1366" t="s">
        <v>1214</v>
      </c>
      <c r="CE2" s="507"/>
    </row>
    <row r="3" spans="1:83" ht="15.75" thickBot="1">
      <c r="A3" s="5"/>
      <c r="B3" s="2424"/>
      <c r="C3" s="2425"/>
      <c r="D3" s="2425"/>
      <c r="E3" s="2425"/>
      <c r="F3" s="2425"/>
      <c r="G3" s="2426"/>
      <c r="H3" s="120"/>
      <c r="I3" s="7"/>
      <c r="J3" s="7"/>
      <c r="K3" s="190"/>
      <c r="L3" s="190"/>
      <c r="M3" s="190"/>
      <c r="N3" s="190"/>
      <c r="O3" s="190"/>
      <c r="P3" s="190"/>
      <c r="Q3" s="190"/>
      <c r="R3" s="190"/>
      <c r="S3" s="190"/>
      <c r="T3" s="481"/>
      <c r="U3" s="5"/>
      <c r="V3" s="2492"/>
      <c r="W3" s="2493"/>
      <c r="X3" s="2493"/>
      <c r="Y3" s="2493"/>
      <c r="Z3" s="2493"/>
      <c r="AA3" s="2493"/>
      <c r="AB3" s="2493"/>
      <c r="AC3" s="2493"/>
      <c r="AD3" s="2493"/>
      <c r="AE3" s="2493"/>
      <c r="AF3" s="2493"/>
      <c r="AG3" s="2493"/>
      <c r="AH3" s="2493"/>
      <c r="AI3" s="2493"/>
      <c r="AJ3" s="2493"/>
      <c r="AK3" s="2493"/>
      <c r="AL3" s="2493"/>
      <c r="AM3" s="2493"/>
      <c r="AN3" s="2493"/>
      <c r="AO3" s="2493"/>
      <c r="AP3" s="2493"/>
      <c r="AQ3" s="2493"/>
      <c r="AR3" s="2493"/>
      <c r="AS3" s="2493"/>
      <c r="AT3" s="2493"/>
      <c r="AU3" s="2493"/>
      <c r="AV3" s="2493"/>
      <c r="AW3" s="2493"/>
      <c r="AX3" s="2493"/>
      <c r="AY3" s="2493"/>
      <c r="AZ3" s="2493"/>
      <c r="BA3" s="2493"/>
      <c r="BB3" s="2493"/>
      <c r="BC3" s="2493"/>
      <c r="BD3" s="2493"/>
      <c r="BE3" s="2493"/>
      <c r="BF3" s="2493"/>
      <c r="BG3" s="2493"/>
      <c r="BH3" s="2493"/>
      <c r="BI3" s="2493"/>
      <c r="BJ3" s="2493"/>
      <c r="BK3" s="2493"/>
      <c r="BL3" s="2493"/>
      <c r="BM3" s="2493"/>
      <c r="BN3" s="2493"/>
      <c r="BO3" s="2493"/>
      <c r="BP3" s="2493"/>
      <c r="BQ3" s="2493"/>
      <c r="BR3" s="2493"/>
      <c r="BS3" s="2493"/>
      <c r="BT3" s="2493"/>
      <c r="BU3" s="2493"/>
      <c r="BV3" s="2493"/>
      <c r="BW3" s="2493"/>
      <c r="BX3" s="446"/>
      <c r="BY3" s="446"/>
      <c r="BZ3" s="446"/>
      <c r="CA3" s="446"/>
      <c r="CB3" s="446"/>
      <c r="CC3" s="446"/>
      <c r="CD3" s="1363"/>
      <c r="CE3" s="507" t="s">
        <v>1215</v>
      </c>
    </row>
    <row r="4" spans="1:83" ht="23.25" customHeight="1" thickBot="1">
      <c r="A4" s="5"/>
      <c r="B4" s="440" t="s">
        <v>305</v>
      </c>
      <c r="C4" s="2474" t="s">
        <v>629</v>
      </c>
      <c r="D4" s="2475"/>
      <c r="E4" s="2475"/>
      <c r="F4" s="2475"/>
      <c r="G4" s="2476"/>
      <c r="H4" s="120"/>
      <c r="I4" s="7"/>
      <c r="J4" s="7"/>
      <c r="K4" s="190"/>
      <c r="L4" s="190"/>
      <c r="M4" s="190"/>
      <c r="N4" s="190"/>
      <c r="O4" s="190"/>
      <c r="P4" s="190"/>
      <c r="Q4" s="190"/>
      <c r="R4" s="190"/>
      <c r="S4" s="190"/>
      <c r="T4" s="481"/>
      <c r="U4" s="5"/>
      <c r="V4" s="2021"/>
      <c r="W4" s="2021"/>
      <c r="X4" s="2021"/>
      <c r="Y4" s="2021"/>
      <c r="Z4" s="2021"/>
      <c r="AA4" s="2021"/>
      <c r="AB4" s="2021"/>
      <c r="AC4" s="2021"/>
      <c r="AD4" s="2021"/>
      <c r="AE4" s="2021"/>
      <c r="AF4" s="2021"/>
      <c r="AG4" s="2021"/>
      <c r="AH4" s="2021"/>
      <c r="AI4" s="2021"/>
      <c r="AJ4" s="2021"/>
      <c r="AK4" s="2021"/>
      <c r="AL4" s="2021"/>
      <c r="AM4" s="2021"/>
      <c r="AN4" s="2021"/>
      <c r="AO4" s="2021"/>
      <c r="AP4" s="2021"/>
      <c r="AQ4" s="2021"/>
      <c r="AR4" s="2021"/>
      <c r="AS4" s="2021"/>
      <c r="AT4" s="2021"/>
      <c r="AU4" s="2021"/>
      <c r="AV4" s="2021"/>
      <c r="AW4" s="2021"/>
      <c r="AX4" s="2021"/>
      <c r="AY4" s="2021"/>
      <c r="AZ4" s="2021"/>
      <c r="BA4" s="2021"/>
      <c r="BB4" s="2021"/>
      <c r="BC4" s="2021"/>
      <c r="BD4" s="2021"/>
      <c r="BE4" s="2021"/>
      <c r="BF4" s="2021"/>
      <c r="BG4" s="2021"/>
      <c r="BH4" s="2021"/>
      <c r="BI4" s="2021"/>
      <c r="BJ4" s="2021"/>
      <c r="BK4" s="2021"/>
      <c r="BL4" s="2021"/>
      <c r="BM4" s="2021"/>
      <c r="BN4" s="2021"/>
      <c r="BO4" s="2021"/>
      <c r="BP4" s="2021"/>
      <c r="BQ4" s="2021"/>
      <c r="BR4" s="2021"/>
      <c r="BS4" s="2021"/>
      <c r="BT4" s="2021"/>
      <c r="BU4" s="2021"/>
      <c r="BV4" s="2021"/>
      <c r="BW4" s="2021"/>
      <c r="BX4" s="447"/>
      <c r="BY4" s="447"/>
      <c r="BZ4" s="447"/>
      <c r="CA4" s="447"/>
      <c r="CB4" s="447"/>
      <c r="CC4" s="447"/>
      <c r="CD4" s="1361"/>
      <c r="CE4" s="507" t="s">
        <v>1216</v>
      </c>
    </row>
    <row r="5" spans="1:83" ht="15.75" thickBot="1">
      <c r="A5" s="5"/>
      <c r="B5" s="440" t="s">
        <v>300</v>
      </c>
      <c r="C5" s="2474" t="s">
        <v>180</v>
      </c>
      <c r="D5" s="2475"/>
      <c r="E5" s="2475"/>
      <c r="F5" s="2475"/>
      <c r="G5" s="2476"/>
      <c r="H5" s="120"/>
      <c r="I5" s="7"/>
      <c r="J5" s="7"/>
      <c r="K5" s="190"/>
      <c r="L5" s="190"/>
      <c r="M5" s="190"/>
      <c r="N5" s="190"/>
      <c r="O5" s="190"/>
      <c r="P5" s="190"/>
      <c r="Q5" s="190"/>
      <c r="R5" s="190"/>
      <c r="S5" s="190"/>
      <c r="T5" s="481"/>
      <c r="U5" s="5"/>
      <c r="V5" s="2021"/>
      <c r="W5" s="2021"/>
      <c r="X5" s="2021"/>
      <c r="Y5" s="2021"/>
      <c r="Z5" s="2021"/>
      <c r="AA5" s="2021"/>
      <c r="AB5" s="2021"/>
      <c r="AC5" s="2021"/>
      <c r="AD5" s="2021"/>
      <c r="AE5" s="2021"/>
      <c r="AF5" s="2021"/>
      <c r="AG5" s="2021"/>
      <c r="AH5" s="2021"/>
      <c r="AI5" s="2021"/>
      <c r="AJ5" s="2021"/>
      <c r="AK5" s="2021"/>
      <c r="AL5" s="2021"/>
      <c r="AM5" s="2021"/>
      <c r="AN5" s="2021"/>
      <c r="AO5" s="2021"/>
      <c r="AP5" s="2021"/>
      <c r="AQ5" s="2021"/>
      <c r="AR5" s="2021"/>
      <c r="AS5" s="2021"/>
      <c r="AT5" s="2021"/>
      <c r="AU5" s="2021"/>
      <c r="AV5" s="2021"/>
      <c r="AW5" s="2021"/>
      <c r="AX5" s="2021"/>
      <c r="AY5" s="2021"/>
      <c r="AZ5" s="2021"/>
      <c r="BA5" s="2021"/>
      <c r="BB5" s="2021"/>
      <c r="BC5" s="2021"/>
      <c r="BD5" s="2021"/>
      <c r="BE5" s="2021"/>
      <c r="BF5" s="2021"/>
      <c r="BG5" s="2021"/>
      <c r="BH5" s="2021"/>
      <c r="BI5" s="2021"/>
      <c r="BJ5" s="2021"/>
      <c r="BK5" s="2021"/>
      <c r="BL5" s="2021"/>
      <c r="BM5" s="2021"/>
      <c r="BN5" s="2021"/>
      <c r="BO5" s="2021"/>
      <c r="BP5" s="2021"/>
      <c r="BQ5" s="2021"/>
      <c r="BR5" s="2021"/>
      <c r="BS5" s="2021"/>
      <c r="BT5" s="2021"/>
      <c r="BU5" s="2021"/>
      <c r="BV5" s="2021"/>
      <c r="BW5" s="2021"/>
      <c r="BX5" s="447"/>
      <c r="BY5" s="447"/>
      <c r="BZ5" s="447"/>
      <c r="CA5" s="447"/>
      <c r="CB5" s="447"/>
      <c r="CC5" s="447"/>
      <c r="CD5" s="1362"/>
      <c r="CE5" s="507" t="s">
        <v>1217</v>
      </c>
    </row>
    <row r="6" spans="1:83" ht="15.75" thickBot="1">
      <c r="A6" s="5"/>
      <c r="B6" s="440" t="s">
        <v>304</v>
      </c>
      <c r="C6" s="2023"/>
      <c r="D6" s="2023"/>
      <c r="E6" s="2023"/>
      <c r="F6" s="2023"/>
      <c r="G6" s="2024"/>
      <c r="H6" s="120"/>
      <c r="I6" s="7"/>
      <c r="J6" s="7"/>
      <c r="K6" s="190"/>
      <c r="L6" s="190"/>
      <c r="M6" s="190"/>
      <c r="N6" s="190"/>
      <c r="O6" s="190"/>
      <c r="P6" s="190"/>
      <c r="Q6" s="190"/>
      <c r="R6" s="190"/>
      <c r="S6" s="190"/>
      <c r="T6" s="481"/>
      <c r="U6" s="5"/>
      <c r="V6" s="2021"/>
      <c r="W6" s="2021"/>
      <c r="X6" s="2021"/>
      <c r="Y6" s="2021"/>
      <c r="Z6" s="2021"/>
      <c r="AA6" s="2021"/>
      <c r="AB6" s="2021"/>
      <c r="AC6" s="2021"/>
      <c r="AD6" s="2021"/>
      <c r="AE6" s="2021"/>
      <c r="AF6" s="2021"/>
      <c r="AG6" s="2021"/>
      <c r="AH6" s="2021"/>
      <c r="AI6" s="2021"/>
      <c r="AJ6" s="2021"/>
      <c r="AK6" s="2021"/>
      <c r="AL6" s="2021"/>
      <c r="AM6" s="2021"/>
      <c r="AN6" s="2021"/>
      <c r="AO6" s="2021"/>
      <c r="AP6" s="2021"/>
      <c r="AQ6" s="2021"/>
      <c r="AR6" s="2021"/>
      <c r="AS6" s="2021"/>
      <c r="AT6" s="2021"/>
      <c r="AU6" s="2021"/>
      <c r="AV6" s="2021"/>
      <c r="AW6" s="2021"/>
      <c r="AX6" s="2021"/>
      <c r="AY6" s="2021"/>
      <c r="AZ6" s="2021"/>
      <c r="BA6" s="2021"/>
      <c r="BB6" s="2021"/>
      <c r="BC6" s="2021"/>
      <c r="BD6" s="2021"/>
      <c r="BE6" s="2021"/>
      <c r="BF6" s="2021"/>
      <c r="BG6" s="2021"/>
      <c r="BH6" s="2021"/>
      <c r="BI6" s="2021"/>
      <c r="BJ6" s="2021"/>
      <c r="BK6" s="2021"/>
      <c r="BL6" s="2021"/>
      <c r="BM6" s="2021"/>
      <c r="BN6" s="2021"/>
      <c r="BO6" s="2021"/>
      <c r="BP6" s="2021"/>
      <c r="BQ6" s="2021"/>
      <c r="BR6" s="2021"/>
      <c r="BS6" s="2021"/>
      <c r="BT6" s="2021"/>
      <c r="BU6" s="2021"/>
      <c r="BV6" s="2021"/>
      <c r="BW6" s="2021"/>
      <c r="BX6" s="447"/>
      <c r="BY6" s="447"/>
      <c r="BZ6" s="447"/>
      <c r="CA6" s="447"/>
      <c r="CB6" s="447"/>
      <c r="CC6" s="447"/>
      <c r="CD6" s="1367"/>
      <c r="CE6" s="507" t="s">
        <v>1218</v>
      </c>
    </row>
    <row r="7" spans="1:83" ht="34.5" customHeight="1" thickBot="1">
      <c r="A7" s="5"/>
      <c r="B7" s="440" t="s">
        <v>302</v>
      </c>
      <c r="C7" s="2474" t="s">
        <v>652</v>
      </c>
      <c r="D7" s="2475"/>
      <c r="E7" s="2475"/>
      <c r="F7" s="2475"/>
      <c r="G7" s="2476"/>
      <c r="H7" s="120"/>
      <c r="I7" s="7"/>
      <c r="J7" s="7"/>
      <c r="K7" s="190"/>
      <c r="L7" s="190"/>
      <c r="M7" s="190"/>
      <c r="N7" s="190"/>
      <c r="O7" s="190"/>
      <c r="P7" s="190"/>
      <c r="Q7" s="190"/>
      <c r="R7" s="190"/>
      <c r="S7" s="190"/>
      <c r="T7" s="481"/>
      <c r="U7" s="5"/>
      <c r="V7" s="2021"/>
      <c r="W7" s="2021"/>
      <c r="X7" s="2021"/>
      <c r="Y7" s="2021"/>
      <c r="Z7" s="2021"/>
      <c r="AA7" s="2021"/>
      <c r="AB7" s="2021"/>
      <c r="AC7" s="2021"/>
      <c r="AD7" s="2021"/>
      <c r="AE7" s="2021"/>
      <c r="AF7" s="2021"/>
      <c r="AG7" s="2021"/>
      <c r="AH7" s="2021"/>
      <c r="AI7" s="2021"/>
      <c r="AJ7" s="2021"/>
      <c r="AK7" s="2021"/>
      <c r="AL7" s="2021"/>
      <c r="AM7" s="2021"/>
      <c r="AN7" s="2021"/>
      <c r="AO7" s="2021"/>
      <c r="AP7" s="2021"/>
      <c r="AQ7" s="2021"/>
      <c r="AR7" s="2021"/>
      <c r="AS7" s="2021"/>
      <c r="AT7" s="2021"/>
      <c r="AU7" s="2021"/>
      <c r="AV7" s="2021"/>
      <c r="AW7" s="2021"/>
      <c r="AX7" s="2021"/>
      <c r="AY7" s="2021"/>
      <c r="AZ7" s="2021"/>
      <c r="BA7" s="2021"/>
      <c r="BB7" s="2021"/>
      <c r="BC7" s="2021"/>
      <c r="BD7" s="2021"/>
      <c r="BE7" s="2021"/>
      <c r="BF7" s="2021"/>
      <c r="BG7" s="2021"/>
      <c r="BH7" s="2021"/>
      <c r="BI7" s="2021"/>
      <c r="BJ7" s="2021"/>
      <c r="BK7" s="2021"/>
      <c r="BL7" s="2021"/>
      <c r="BM7" s="2021"/>
      <c r="BN7" s="2021"/>
      <c r="BO7" s="2021"/>
      <c r="BP7" s="2021"/>
      <c r="BQ7" s="2021"/>
      <c r="BR7" s="2021"/>
      <c r="BS7" s="2021"/>
      <c r="BT7" s="2021"/>
      <c r="BU7" s="2021"/>
      <c r="BV7" s="2021"/>
      <c r="BW7" s="2021"/>
      <c r="BX7" s="447"/>
      <c r="BY7" s="447"/>
      <c r="BZ7" s="447"/>
      <c r="CA7" s="447"/>
      <c r="CB7" s="447"/>
      <c r="CC7" s="447"/>
    </row>
    <row r="8" spans="1:83" ht="23.25" customHeight="1" thickBot="1">
      <c r="A8" s="5"/>
      <c r="B8" s="440" t="s">
        <v>303</v>
      </c>
      <c r="C8" s="2474"/>
      <c r="D8" s="2475"/>
      <c r="E8" s="2475"/>
      <c r="F8" s="2475"/>
      <c r="G8" s="2476"/>
      <c r="H8" s="120"/>
      <c r="I8" s="7"/>
      <c r="J8" s="7"/>
      <c r="K8" s="190"/>
      <c r="L8" s="190"/>
      <c r="M8" s="190"/>
      <c r="N8" s="190"/>
      <c r="O8" s="190"/>
      <c r="P8" s="190"/>
      <c r="Q8" s="190"/>
      <c r="R8" s="190"/>
      <c r="S8" s="190"/>
      <c r="T8" s="481"/>
      <c r="U8" s="5"/>
      <c r="V8" s="2021"/>
      <c r="W8" s="2021"/>
      <c r="X8" s="2021"/>
      <c r="Y8" s="2021"/>
      <c r="Z8" s="2021"/>
      <c r="AA8" s="2021"/>
      <c r="AB8" s="2021"/>
      <c r="AC8" s="2021"/>
      <c r="AD8" s="2021"/>
      <c r="AE8" s="2021"/>
      <c r="AF8" s="2021"/>
      <c r="AG8" s="2021"/>
      <c r="AH8" s="2021"/>
      <c r="AI8" s="2021"/>
      <c r="AJ8" s="2021"/>
      <c r="AK8" s="2021"/>
      <c r="AL8" s="2021"/>
      <c r="AM8" s="2021"/>
      <c r="AN8" s="2021"/>
      <c r="AO8" s="2021"/>
      <c r="AP8" s="2021"/>
      <c r="AQ8" s="2021"/>
      <c r="AR8" s="2021"/>
      <c r="AS8" s="2021"/>
      <c r="AT8" s="2021"/>
      <c r="AU8" s="2021"/>
      <c r="AV8" s="2021"/>
      <c r="AW8" s="2021"/>
      <c r="AX8" s="2021"/>
      <c r="AY8" s="2021"/>
      <c r="AZ8" s="2021"/>
      <c r="BA8" s="2021"/>
      <c r="BB8" s="2021"/>
      <c r="BC8" s="2021"/>
      <c r="BD8" s="2021"/>
      <c r="BE8" s="2021"/>
      <c r="BF8" s="2021"/>
      <c r="BG8" s="2021"/>
      <c r="BH8" s="2021"/>
      <c r="BI8" s="2021"/>
      <c r="BJ8" s="2021"/>
      <c r="BK8" s="2021"/>
      <c r="BL8" s="2021"/>
      <c r="BM8" s="2021"/>
      <c r="BN8" s="2021"/>
      <c r="BO8" s="2021"/>
      <c r="BP8" s="2021"/>
      <c r="BQ8" s="2021"/>
      <c r="BR8" s="2021"/>
      <c r="BS8" s="2021"/>
      <c r="BT8" s="2021"/>
      <c r="BU8" s="2021"/>
      <c r="BV8" s="2021"/>
      <c r="BW8" s="2021"/>
      <c r="BX8" s="447"/>
      <c r="BY8" s="447"/>
      <c r="BZ8" s="447"/>
      <c r="CA8" s="447"/>
      <c r="CB8" s="447"/>
      <c r="CC8" s="447"/>
    </row>
    <row r="9" spans="1:83" ht="15.75" thickBot="1">
      <c r="A9" s="5"/>
      <c r="B9" s="7"/>
      <c r="C9" s="7"/>
      <c r="D9" s="7"/>
      <c r="E9" s="7"/>
      <c r="F9" s="7"/>
      <c r="G9" s="7"/>
      <c r="H9" s="7"/>
      <c r="I9" s="7"/>
      <c r="J9" s="190"/>
      <c r="K9" s="190"/>
      <c r="L9" s="190"/>
      <c r="M9" s="190"/>
      <c r="N9" s="190"/>
      <c r="O9" s="190"/>
      <c r="P9" s="190"/>
      <c r="Q9" s="190"/>
      <c r="R9" s="190"/>
      <c r="S9" s="190"/>
      <c r="T9" s="481"/>
      <c r="U9" s="7"/>
      <c r="V9" s="441"/>
      <c r="W9" s="441"/>
      <c r="X9" s="441"/>
      <c r="Y9" s="441"/>
      <c r="Z9" s="441"/>
      <c r="AA9" s="441"/>
      <c r="AB9" s="441"/>
      <c r="AC9" s="441"/>
      <c r="AD9" s="441"/>
      <c r="AE9" s="441"/>
      <c r="AF9" s="441"/>
      <c r="AG9" s="441"/>
      <c r="AH9" s="441"/>
      <c r="AI9" s="441"/>
      <c r="AJ9" s="441"/>
      <c r="AK9" s="441"/>
      <c r="AL9" s="441"/>
      <c r="AM9" s="441"/>
      <c r="AN9" s="441"/>
      <c r="AO9" s="441"/>
      <c r="AP9" s="441"/>
      <c r="AQ9" s="441"/>
      <c r="AR9" s="441"/>
      <c r="AS9" s="441"/>
      <c r="AT9" s="441"/>
      <c r="AU9" s="441"/>
      <c r="AV9" s="441"/>
      <c r="AW9" s="441"/>
      <c r="AX9" s="441"/>
      <c r="AY9" s="441"/>
      <c r="AZ9" s="441"/>
      <c r="BA9" s="441"/>
      <c r="BB9" s="441"/>
      <c r="BC9" s="441"/>
      <c r="BD9" s="441"/>
      <c r="BE9" s="441"/>
      <c r="BF9" s="441"/>
      <c r="BG9" s="441"/>
      <c r="BH9" s="441"/>
      <c r="BI9" s="441"/>
      <c r="BJ9" s="441"/>
      <c r="BK9" s="441"/>
      <c r="BL9" s="441"/>
      <c r="BM9" s="441"/>
      <c r="BN9" s="441"/>
      <c r="BO9" s="441"/>
      <c r="BP9" s="441"/>
      <c r="BQ9" s="441"/>
      <c r="BR9" s="441"/>
      <c r="BS9" s="441"/>
      <c r="BT9" s="441"/>
      <c r="BU9" s="441"/>
      <c r="BV9" s="441"/>
      <c r="BW9" s="441"/>
      <c r="BX9" s="448"/>
      <c r="BY9" s="448"/>
      <c r="BZ9" s="448"/>
      <c r="CA9" s="448"/>
      <c r="CB9" s="448"/>
      <c r="CC9" s="448"/>
    </row>
    <row r="10" spans="1:83" ht="21" thickBot="1">
      <c r="A10" s="738" t="s">
        <v>64</v>
      </c>
      <c r="B10" s="739"/>
      <c r="C10" s="2439" t="s">
        <v>57</v>
      </c>
      <c r="D10" s="2440"/>
      <c r="E10" s="2022"/>
      <c r="F10" s="741">
        <f ca="1">TODAY()</f>
        <v>42956</v>
      </c>
      <c r="G10" s="121"/>
      <c r="H10" s="742"/>
      <c r="I10" s="742"/>
      <c r="J10" s="743"/>
      <c r="K10" s="743"/>
      <c r="L10" s="743"/>
      <c r="M10" s="743"/>
      <c r="N10" s="743"/>
      <c r="O10" s="743"/>
      <c r="P10" s="743"/>
      <c r="Q10" s="743"/>
      <c r="R10" s="743"/>
      <c r="S10" s="743"/>
      <c r="T10" s="744"/>
      <c r="U10" s="5"/>
      <c r="V10" s="2479" t="s">
        <v>299</v>
      </c>
      <c r="W10" s="2480"/>
      <c r="X10" s="2480"/>
      <c r="Y10" s="2480"/>
      <c r="Z10" s="2480"/>
      <c r="AA10" s="2480"/>
      <c r="AB10" s="2480"/>
      <c r="AC10" s="2480"/>
      <c r="AD10" s="2480"/>
      <c r="AE10" s="2480"/>
      <c r="AF10" s="2480"/>
      <c r="AG10" s="2480"/>
      <c r="AH10" s="2480"/>
      <c r="AI10" s="2480"/>
      <c r="AJ10" s="2480"/>
      <c r="AK10" s="2480"/>
      <c r="AL10" s="2480"/>
      <c r="AM10" s="2480"/>
      <c r="AN10" s="2480"/>
      <c r="AO10" s="2480"/>
      <c r="AP10" s="2480"/>
      <c r="AQ10" s="2480"/>
      <c r="AR10" s="2480"/>
      <c r="AS10" s="2480"/>
      <c r="AT10" s="2480"/>
      <c r="AU10" s="2480"/>
      <c r="AV10" s="2480"/>
      <c r="AW10" s="2480"/>
      <c r="AX10" s="2480"/>
      <c r="AY10" s="2480"/>
      <c r="AZ10" s="2480"/>
      <c r="BA10" s="2480"/>
      <c r="BB10" s="2480"/>
      <c r="BC10" s="2480"/>
      <c r="BD10" s="2480"/>
      <c r="BE10" s="2480"/>
      <c r="BF10" s="2480"/>
      <c r="BG10" s="2480"/>
      <c r="BH10" s="2480"/>
      <c r="BI10" s="2480"/>
      <c r="BJ10" s="2480"/>
      <c r="BK10" s="2480"/>
      <c r="BL10" s="2480"/>
      <c r="BM10" s="2480"/>
      <c r="BN10" s="2480"/>
      <c r="BO10" s="2480"/>
      <c r="BP10" s="2480"/>
      <c r="BQ10" s="2480"/>
      <c r="BR10" s="2480"/>
      <c r="BS10" s="2480"/>
      <c r="BT10" s="2480"/>
      <c r="BU10" s="2480"/>
      <c r="BV10" s="2480"/>
      <c r="BW10" s="2480"/>
      <c r="BX10" s="2481"/>
      <c r="BY10" s="2481"/>
      <c r="BZ10" s="2481"/>
      <c r="CA10" s="2481"/>
      <c r="CB10" s="2481"/>
      <c r="CC10" s="2481"/>
    </row>
    <row r="11" spans="1:83" s="468" customFormat="1" ht="17.25" customHeight="1" thickBot="1">
      <c r="A11" s="768" t="s">
        <v>285</v>
      </c>
      <c r="B11" s="88"/>
      <c r="C11" s="88"/>
      <c r="D11" s="88"/>
      <c r="E11" s="88"/>
      <c r="F11" s="88"/>
      <c r="G11" s="88"/>
      <c r="H11" s="88"/>
      <c r="I11" s="88"/>
      <c r="J11" s="745"/>
      <c r="K11" s="745"/>
      <c r="L11" s="745"/>
      <c r="M11" s="745"/>
      <c r="N11" s="745"/>
      <c r="O11" s="745"/>
      <c r="P11" s="745"/>
      <c r="Q11" s="745"/>
      <c r="R11" s="745"/>
      <c r="S11" s="745"/>
      <c r="T11" s="746"/>
      <c r="U11" s="466"/>
      <c r="V11" s="2482" t="s">
        <v>1446</v>
      </c>
      <c r="W11" s="2483"/>
      <c r="X11" s="2483"/>
      <c r="Y11" s="2483"/>
      <c r="Z11" s="2483"/>
      <c r="AA11" s="2483"/>
      <c r="AB11" s="2483"/>
      <c r="AC11" s="2483"/>
      <c r="AD11" s="2483"/>
      <c r="AE11" s="2483"/>
      <c r="AF11" s="2483"/>
      <c r="AG11" s="2483"/>
      <c r="AH11" s="2483"/>
      <c r="AI11" s="2483"/>
      <c r="AJ11" s="2483"/>
      <c r="AK11" s="2483"/>
      <c r="AL11" s="2483"/>
      <c r="AM11" s="2484"/>
      <c r="AN11" s="2485" t="s">
        <v>1447</v>
      </c>
      <c r="AO11" s="2486"/>
      <c r="AP11" s="2486"/>
      <c r="AQ11" s="2486"/>
      <c r="AR11" s="2486"/>
      <c r="AS11" s="2486"/>
      <c r="AT11" s="2486"/>
      <c r="AU11" s="2486"/>
      <c r="AV11" s="2486"/>
      <c r="AW11" s="2486"/>
      <c r="AX11" s="2486"/>
      <c r="AY11" s="2486"/>
      <c r="AZ11" s="2486"/>
      <c r="BA11" s="2486"/>
      <c r="BB11" s="2486"/>
      <c r="BC11" s="2486"/>
      <c r="BD11" s="2486"/>
      <c r="BE11" s="2487"/>
      <c r="BF11" s="2485" t="s">
        <v>1617</v>
      </c>
      <c r="BG11" s="2486"/>
      <c r="BH11" s="2486"/>
      <c r="BI11" s="2486"/>
      <c r="BJ11" s="2486"/>
      <c r="BK11" s="2486"/>
      <c r="BL11" s="2486"/>
      <c r="BM11" s="2486"/>
      <c r="BN11" s="2486"/>
      <c r="BO11" s="2486"/>
      <c r="BP11" s="2486"/>
      <c r="BQ11" s="2486"/>
      <c r="BR11" s="2486"/>
      <c r="BS11" s="2486"/>
      <c r="BT11" s="2486"/>
      <c r="BU11" s="2486"/>
      <c r="BV11" s="2486"/>
      <c r="BW11" s="2487"/>
      <c r="BX11" s="467"/>
      <c r="BY11" s="467"/>
      <c r="BZ11" s="467"/>
      <c r="CA11" s="467"/>
      <c r="CB11" s="467"/>
      <c r="CC11" s="467"/>
    </row>
    <row r="12" spans="1:83" s="462" customFormat="1" ht="60.75" customHeight="1" thickBot="1">
      <c r="A12" s="747" t="s">
        <v>70</v>
      </c>
      <c r="B12" s="747" t="s">
        <v>301</v>
      </c>
      <c r="C12" s="748" t="s">
        <v>373</v>
      </c>
      <c r="D12" s="748" t="s">
        <v>328</v>
      </c>
      <c r="E12" s="748" t="s">
        <v>69</v>
      </c>
      <c r="F12" s="747" t="s">
        <v>63</v>
      </c>
      <c r="G12" s="747" t="s">
        <v>942</v>
      </c>
      <c r="H12" s="748" t="s">
        <v>1</v>
      </c>
      <c r="I12" s="748" t="s">
        <v>2</v>
      </c>
      <c r="J12" s="749" t="s">
        <v>89</v>
      </c>
      <c r="K12" s="750" t="s">
        <v>329</v>
      </c>
      <c r="L12" s="751" t="s">
        <v>286</v>
      </c>
      <c r="M12" s="2459" t="s">
        <v>287</v>
      </c>
      <c r="N12" s="2460"/>
      <c r="O12" s="2460"/>
      <c r="P12" s="2460"/>
      <c r="Q12" s="2460"/>
      <c r="R12" s="2460"/>
      <c r="S12" s="2461"/>
      <c r="T12" s="752" t="s">
        <v>23</v>
      </c>
      <c r="U12" s="461"/>
      <c r="V12" s="2469" t="s">
        <v>296</v>
      </c>
      <c r="W12" s="2469"/>
      <c r="X12" s="2469"/>
      <c r="Y12" s="2469"/>
      <c r="Z12" s="2469"/>
      <c r="AA12" s="2469"/>
      <c r="AB12" s="2469" t="s">
        <v>297</v>
      </c>
      <c r="AC12" s="2469"/>
      <c r="AD12" s="2469"/>
      <c r="AE12" s="2469"/>
      <c r="AF12" s="2469"/>
      <c r="AG12" s="2469"/>
      <c r="AH12" s="2469" t="s">
        <v>298</v>
      </c>
      <c r="AI12" s="2469"/>
      <c r="AJ12" s="2469"/>
      <c r="AK12" s="2469"/>
      <c r="AL12" s="2469"/>
      <c r="AM12" s="2469"/>
      <c r="AN12" s="2469" t="s">
        <v>1448</v>
      </c>
      <c r="AO12" s="2469"/>
      <c r="AP12" s="2469"/>
      <c r="AQ12" s="2469"/>
      <c r="AR12" s="2469"/>
      <c r="AS12" s="2469"/>
      <c r="AT12" s="2469" t="s">
        <v>1449</v>
      </c>
      <c r="AU12" s="2469"/>
      <c r="AV12" s="2469"/>
      <c r="AW12" s="2469"/>
      <c r="AX12" s="2469"/>
      <c r="AY12" s="2469"/>
      <c r="AZ12" s="2469" t="s">
        <v>1450</v>
      </c>
      <c r="BA12" s="2469"/>
      <c r="BB12" s="2469"/>
      <c r="BC12" s="2469"/>
      <c r="BD12" s="2469"/>
      <c r="BE12" s="2469"/>
      <c r="BF12" s="2469" t="s">
        <v>290</v>
      </c>
      <c r="BG12" s="2469"/>
      <c r="BH12" s="2469"/>
      <c r="BI12" s="2469"/>
      <c r="BJ12" s="2469"/>
      <c r="BK12" s="2469"/>
      <c r="BL12" s="2469" t="s">
        <v>291</v>
      </c>
      <c r="BM12" s="2469"/>
      <c r="BN12" s="2469"/>
      <c r="BO12" s="2469"/>
      <c r="BP12" s="2469"/>
      <c r="BQ12" s="2469"/>
      <c r="BR12" s="2469" t="s">
        <v>292</v>
      </c>
      <c r="BS12" s="2469"/>
      <c r="BT12" s="2469"/>
      <c r="BU12" s="2469"/>
      <c r="BV12" s="2469"/>
      <c r="BW12" s="2469"/>
      <c r="BX12" s="2529" t="s">
        <v>308</v>
      </c>
      <c r="BY12" s="2529"/>
      <c r="BZ12" s="2529"/>
      <c r="CA12" s="2529"/>
      <c r="CB12" s="2529"/>
      <c r="CC12" s="2529"/>
    </row>
    <row r="13" spans="1:83" s="462" customFormat="1" ht="60.75" customHeight="1" thickBot="1">
      <c r="A13" s="753"/>
      <c r="B13" s="754" t="s">
        <v>312</v>
      </c>
      <c r="C13" s="755"/>
      <c r="D13" s="755"/>
      <c r="E13" s="755"/>
      <c r="F13" s="755"/>
      <c r="G13" s="755"/>
      <c r="H13" s="755"/>
      <c r="I13" s="755"/>
      <c r="J13" s="756"/>
      <c r="K13" s="757"/>
      <c r="L13" s="757"/>
      <c r="M13" s="758" t="s">
        <v>316</v>
      </c>
      <c r="N13" s="758" t="s">
        <v>317</v>
      </c>
      <c r="O13" s="758" t="s">
        <v>318</v>
      </c>
      <c r="P13" s="758" t="s">
        <v>319</v>
      </c>
      <c r="Q13" s="759" t="s">
        <v>325</v>
      </c>
      <c r="R13" s="759" t="s">
        <v>326</v>
      </c>
      <c r="S13" s="760" t="s">
        <v>327</v>
      </c>
      <c r="T13" s="761"/>
      <c r="U13" s="461"/>
      <c r="V13" s="489" t="s">
        <v>306</v>
      </c>
      <c r="W13" s="490" t="s">
        <v>320</v>
      </c>
      <c r="X13" s="490" t="s">
        <v>321</v>
      </c>
      <c r="Y13" s="490" t="s">
        <v>322</v>
      </c>
      <c r="Z13" s="490" t="s">
        <v>323</v>
      </c>
      <c r="AA13" s="490" t="s">
        <v>307</v>
      </c>
      <c r="AB13" s="489" t="s">
        <v>306</v>
      </c>
      <c r="AC13" s="490" t="s">
        <v>320</v>
      </c>
      <c r="AD13" s="490" t="s">
        <v>321</v>
      </c>
      <c r="AE13" s="490" t="s">
        <v>322</v>
      </c>
      <c r="AF13" s="490" t="s">
        <v>323</v>
      </c>
      <c r="AG13" s="490" t="s">
        <v>307</v>
      </c>
      <c r="AH13" s="489" t="s">
        <v>306</v>
      </c>
      <c r="AI13" s="490" t="s">
        <v>320</v>
      </c>
      <c r="AJ13" s="490" t="s">
        <v>321</v>
      </c>
      <c r="AK13" s="490" t="s">
        <v>322</v>
      </c>
      <c r="AL13" s="490" t="s">
        <v>323</v>
      </c>
      <c r="AM13" s="490" t="s">
        <v>307</v>
      </c>
      <c r="AN13" s="489" t="s">
        <v>306</v>
      </c>
      <c r="AO13" s="490" t="s">
        <v>320</v>
      </c>
      <c r="AP13" s="490" t="s">
        <v>321</v>
      </c>
      <c r="AQ13" s="490" t="s">
        <v>322</v>
      </c>
      <c r="AR13" s="490" t="s">
        <v>323</v>
      </c>
      <c r="AS13" s="490" t="s">
        <v>307</v>
      </c>
      <c r="AT13" s="489" t="s">
        <v>306</v>
      </c>
      <c r="AU13" s="490" t="s">
        <v>320</v>
      </c>
      <c r="AV13" s="490" t="s">
        <v>321</v>
      </c>
      <c r="AW13" s="490" t="s">
        <v>322</v>
      </c>
      <c r="AX13" s="490" t="s">
        <v>323</v>
      </c>
      <c r="AY13" s="490" t="s">
        <v>307</v>
      </c>
      <c r="AZ13" s="489" t="s">
        <v>306</v>
      </c>
      <c r="BA13" s="490" t="s">
        <v>320</v>
      </c>
      <c r="BB13" s="490" t="s">
        <v>321</v>
      </c>
      <c r="BC13" s="490" t="s">
        <v>322</v>
      </c>
      <c r="BD13" s="490" t="s">
        <v>323</v>
      </c>
      <c r="BE13" s="490" t="s">
        <v>307</v>
      </c>
      <c r="BF13" s="489" t="s">
        <v>306</v>
      </c>
      <c r="BG13" s="490" t="s">
        <v>320</v>
      </c>
      <c r="BH13" s="490" t="s">
        <v>321</v>
      </c>
      <c r="BI13" s="490" t="s">
        <v>322</v>
      </c>
      <c r="BJ13" s="490" t="s">
        <v>323</v>
      </c>
      <c r="BK13" s="490" t="s">
        <v>307</v>
      </c>
      <c r="BL13" s="489" t="s">
        <v>306</v>
      </c>
      <c r="BM13" s="490" t="s">
        <v>320</v>
      </c>
      <c r="BN13" s="490" t="s">
        <v>321</v>
      </c>
      <c r="BO13" s="490" t="s">
        <v>322</v>
      </c>
      <c r="BP13" s="490" t="s">
        <v>323</v>
      </c>
      <c r="BQ13" s="490" t="s">
        <v>307</v>
      </c>
      <c r="BR13" s="489" t="s">
        <v>306</v>
      </c>
      <c r="BS13" s="490" t="s">
        <v>320</v>
      </c>
      <c r="BT13" s="490" t="s">
        <v>321</v>
      </c>
      <c r="BU13" s="490" t="s">
        <v>322</v>
      </c>
      <c r="BV13" s="490" t="s">
        <v>323</v>
      </c>
      <c r="BW13" s="490" t="s">
        <v>307</v>
      </c>
      <c r="BX13" s="456" t="s">
        <v>309</v>
      </c>
      <c r="BY13" s="456" t="s">
        <v>320</v>
      </c>
      <c r="BZ13" s="456" t="s">
        <v>331</v>
      </c>
      <c r="CA13" s="456" t="s">
        <v>322</v>
      </c>
      <c r="CB13" s="456" t="s">
        <v>324</v>
      </c>
      <c r="CC13" s="456" t="s">
        <v>311</v>
      </c>
      <c r="CD13" s="1357" t="s">
        <v>1220</v>
      </c>
    </row>
    <row r="14" spans="1:83" ht="26.25" thickBot="1">
      <c r="A14" s="2451" t="s">
        <v>315</v>
      </c>
      <c r="B14" s="553" t="s">
        <v>650</v>
      </c>
      <c r="C14" s="554"/>
      <c r="D14" s="554" t="s">
        <v>100</v>
      </c>
      <c r="E14" s="1445"/>
      <c r="F14" s="554" t="s">
        <v>197</v>
      </c>
      <c r="G14" s="554" t="s">
        <v>143</v>
      </c>
      <c r="H14" s="1446"/>
      <c r="I14" s="1446">
        <v>42855</v>
      </c>
      <c r="J14" s="770"/>
      <c r="K14" s="1447"/>
      <c r="L14" s="772"/>
      <c r="M14" s="773"/>
      <c r="N14" s="773"/>
      <c r="O14" s="773"/>
      <c r="P14" s="773"/>
      <c r="Q14" s="773">
        <v>5010</v>
      </c>
      <c r="R14" s="773">
        <v>11690</v>
      </c>
      <c r="S14" s="774">
        <f>Q14+R14</f>
        <v>16700</v>
      </c>
      <c r="T14" s="765"/>
      <c r="V14" s="1371"/>
      <c r="W14" s="2013"/>
      <c r="X14" s="2013"/>
      <c r="Y14" s="2013"/>
      <c r="Z14" s="2013"/>
      <c r="AA14" s="2013">
        <f>W14+X14+Y14+Z14</f>
        <v>0</v>
      </c>
      <c r="AB14" s="1371"/>
      <c r="AC14" s="2013"/>
      <c r="AD14" s="2013"/>
      <c r="AE14" s="2013"/>
      <c r="AF14" s="2013"/>
      <c r="AG14" s="2013">
        <f t="shared" ref="AG14:AG36" si="0">AC14+AD14+AE14+AF14</f>
        <v>0</v>
      </c>
      <c r="AH14" s="1371"/>
      <c r="AI14" s="2013"/>
      <c r="AJ14" s="2013"/>
      <c r="AK14" s="2013"/>
      <c r="AL14" s="2013"/>
      <c r="AM14" s="2013">
        <f t="shared" ref="AM14:AM36" si="1">AI14+AJ14+AK14+AL14</f>
        <v>0</v>
      </c>
      <c r="AN14" s="1371"/>
      <c r="AO14" s="2013"/>
      <c r="AP14" s="2013"/>
      <c r="AQ14" s="2013"/>
      <c r="AR14" s="2013"/>
      <c r="AS14" s="2013">
        <f t="shared" ref="AS14:AS36" si="2">AO14+AP14+AQ14+AR14</f>
        <v>0</v>
      </c>
      <c r="AT14" s="1371"/>
      <c r="AU14" s="2013"/>
      <c r="AV14" s="2013"/>
      <c r="AW14" s="2013"/>
      <c r="AX14" s="2013"/>
      <c r="AY14" s="2013">
        <f t="shared" ref="AY14:AY26" si="3">AU14+AV14+AW14+AX14</f>
        <v>0</v>
      </c>
      <c r="AZ14" s="1371"/>
      <c r="BA14" s="2013"/>
      <c r="BB14" s="2013"/>
      <c r="BC14" s="2013"/>
      <c r="BD14" s="2013"/>
      <c r="BE14" s="2013">
        <f t="shared" ref="BE14:BE26" si="4">BA14+BB14+BC14+BD14</f>
        <v>0</v>
      </c>
      <c r="BF14" s="1371"/>
      <c r="BG14" s="2013"/>
      <c r="BH14" s="2013"/>
      <c r="BI14" s="2013"/>
      <c r="BJ14" s="2013"/>
      <c r="BK14" s="2013">
        <f t="shared" ref="BK14:BK26" si="5">BG14+BH14+BI14+BJ14</f>
        <v>0</v>
      </c>
      <c r="BL14" s="1371"/>
      <c r="BM14" s="2013"/>
      <c r="BN14" s="2013"/>
      <c r="BO14" s="2013"/>
      <c r="BP14" s="2013"/>
      <c r="BQ14" s="2013">
        <f t="shared" ref="BQ14:BQ26" si="6">BM14+BN14+BO14+BP14</f>
        <v>0</v>
      </c>
      <c r="BR14" s="1371"/>
      <c r="BS14" s="2013"/>
      <c r="BT14" s="2013"/>
      <c r="BU14" s="2013"/>
      <c r="BV14" s="2013"/>
      <c r="BW14" s="469">
        <f t="shared" ref="BW14:BW26" si="7">BS14+BT14+BU14+BV14</f>
        <v>0</v>
      </c>
      <c r="BX14" s="491">
        <f>S14</f>
        <v>16700</v>
      </c>
      <c r="BY14" s="488">
        <f>BS14+BM14+BG14+BA14+AU14+AO14+AI14+AC14+W14</f>
        <v>0</v>
      </c>
      <c r="BZ14" s="487">
        <f t="shared" ref="BY14:CB26" si="8">BT14+BN14+BH14+BB14+AV14+AP14+AJ14+AD14+X14</f>
        <v>0</v>
      </c>
      <c r="CA14" s="487">
        <f t="shared" si="8"/>
        <v>0</v>
      </c>
      <c r="CB14" s="487">
        <f t="shared" si="8"/>
        <v>0</v>
      </c>
      <c r="CC14" s="488"/>
      <c r="CD14" s="1361">
        <f>CC14/BX14*100%</f>
        <v>0</v>
      </c>
    </row>
    <row r="15" spans="1:83" ht="26.25" thickBot="1">
      <c r="A15" s="2611"/>
      <c r="B15" s="553" t="s">
        <v>651</v>
      </c>
      <c r="C15" s="515"/>
      <c r="D15" s="554" t="s">
        <v>100</v>
      </c>
      <c r="E15" s="1448"/>
      <c r="F15" s="554" t="s">
        <v>197</v>
      </c>
      <c r="G15" s="554" t="s">
        <v>143</v>
      </c>
      <c r="H15" s="1446"/>
      <c r="I15" s="1446">
        <v>42855</v>
      </c>
      <c r="J15" s="770"/>
      <c r="K15" s="1449"/>
      <c r="L15" s="772"/>
      <c r="M15" s="773"/>
      <c r="N15" s="773"/>
      <c r="O15" s="773"/>
      <c r="P15" s="773"/>
      <c r="Q15" s="773"/>
      <c r="R15" s="773"/>
      <c r="S15" s="774"/>
      <c r="T15" s="776"/>
      <c r="V15" s="1371"/>
      <c r="W15" s="2013"/>
      <c r="X15" s="2013"/>
      <c r="Y15" s="2013"/>
      <c r="Z15" s="2013"/>
      <c r="AA15" s="2135">
        <f t="shared" ref="AA15:AA36" si="9">W15+X15+Y15+Z15</f>
        <v>0</v>
      </c>
      <c r="AB15" s="1371"/>
      <c r="AC15" s="2013"/>
      <c r="AD15" s="2013"/>
      <c r="AE15" s="2013"/>
      <c r="AF15" s="2013"/>
      <c r="AG15" s="2135">
        <f t="shared" si="0"/>
        <v>0</v>
      </c>
      <c r="AH15" s="1371"/>
      <c r="AI15" s="2013"/>
      <c r="AJ15" s="2013"/>
      <c r="AK15" s="2013"/>
      <c r="AL15" s="2013"/>
      <c r="AM15" s="2135">
        <f t="shared" si="1"/>
        <v>0</v>
      </c>
      <c r="AN15" s="1371"/>
      <c r="AO15" s="2013"/>
      <c r="AP15" s="2013"/>
      <c r="AQ15" s="2013"/>
      <c r="AR15" s="2013"/>
      <c r="AS15" s="2135">
        <f t="shared" si="2"/>
        <v>0</v>
      </c>
      <c r="AT15" s="1371"/>
      <c r="AU15" s="2013"/>
      <c r="AV15" s="2013"/>
      <c r="AW15" s="2013"/>
      <c r="AX15" s="2013"/>
      <c r="AY15" s="2013">
        <f t="shared" si="3"/>
        <v>0</v>
      </c>
      <c r="AZ15" s="1371"/>
      <c r="BA15" s="2013"/>
      <c r="BB15" s="2013"/>
      <c r="BC15" s="2013"/>
      <c r="BD15" s="2013"/>
      <c r="BE15" s="2013">
        <f t="shared" si="4"/>
        <v>0</v>
      </c>
      <c r="BF15" s="1371"/>
      <c r="BG15" s="2019"/>
      <c r="BH15" s="2019"/>
      <c r="BI15" s="2013"/>
      <c r="BJ15" s="2013"/>
      <c r="BK15" s="2013">
        <f t="shared" si="5"/>
        <v>0</v>
      </c>
      <c r="BL15" s="1371"/>
      <c r="BM15" s="2013"/>
      <c r="BN15" s="2013"/>
      <c r="BO15" s="2013"/>
      <c r="BP15" s="2013"/>
      <c r="BQ15" s="2013">
        <f t="shared" si="6"/>
        <v>0</v>
      </c>
      <c r="BR15" s="1371"/>
      <c r="BS15" s="2013"/>
      <c r="BT15" s="2013"/>
      <c r="BU15" s="2013"/>
      <c r="BV15" s="2013"/>
      <c r="BW15" s="469">
        <f t="shared" si="7"/>
        <v>0</v>
      </c>
      <c r="BX15" s="491">
        <f>S15</f>
        <v>0</v>
      </c>
      <c r="BY15" s="488">
        <f t="shared" si="8"/>
        <v>0</v>
      </c>
      <c r="BZ15" s="487">
        <f t="shared" si="8"/>
        <v>0</v>
      </c>
      <c r="CA15" s="487">
        <f t="shared" si="8"/>
        <v>0</v>
      </c>
      <c r="CB15" s="487">
        <f t="shared" si="8"/>
        <v>0</v>
      </c>
      <c r="CC15" s="488">
        <f t="shared" ref="CC15:CC26" si="10">BY15+BZ15</f>
        <v>0</v>
      </c>
      <c r="CD15" s="1361" t="e">
        <f t="shared" ref="CD15:CD26" si="11">CC15/BX15*100%</f>
        <v>#DIV/0!</v>
      </c>
    </row>
    <row r="16" spans="1:83" ht="15.75" thickBot="1">
      <c r="A16" s="2538" t="s">
        <v>945</v>
      </c>
      <c r="B16" s="836" t="s">
        <v>1579</v>
      </c>
      <c r="C16" s="515"/>
      <c r="D16" s="554" t="s">
        <v>100</v>
      </c>
      <c r="E16" s="1448"/>
      <c r="F16" s="554" t="s">
        <v>197</v>
      </c>
      <c r="G16" s="554" t="s">
        <v>143</v>
      </c>
      <c r="H16" s="1446"/>
      <c r="I16" s="1446">
        <v>42855</v>
      </c>
      <c r="J16" s="862"/>
      <c r="K16" s="1449"/>
      <c r="L16" s="735" t="s">
        <v>637</v>
      </c>
      <c r="M16" s="783"/>
      <c r="N16" s="783"/>
      <c r="O16" s="783"/>
      <c r="P16" s="783"/>
      <c r="Q16" s="773"/>
      <c r="R16" s="773"/>
      <c r="S16" s="774">
        <v>2000</v>
      </c>
      <c r="T16" s="1840" t="s">
        <v>1599</v>
      </c>
      <c r="V16" s="1369"/>
      <c r="W16" s="2013"/>
      <c r="X16" s="2013"/>
      <c r="Y16" s="2013"/>
      <c r="Z16" s="2013"/>
      <c r="AA16" s="2135">
        <f t="shared" si="9"/>
        <v>0</v>
      </c>
      <c r="AB16" s="1369"/>
      <c r="AC16" s="2013"/>
      <c r="AD16" s="2013"/>
      <c r="AE16" s="2013"/>
      <c r="AF16" s="2013"/>
      <c r="AG16" s="2135">
        <f t="shared" si="0"/>
        <v>0</v>
      </c>
      <c r="AH16" s="1369"/>
      <c r="AI16" s="2013"/>
      <c r="AJ16" s="2013"/>
      <c r="AK16" s="2013"/>
      <c r="AL16" s="2013"/>
      <c r="AM16" s="2135">
        <f t="shared" si="1"/>
        <v>0</v>
      </c>
      <c r="AN16" s="1369"/>
      <c r="AO16" s="2013"/>
      <c r="AP16" s="2013"/>
      <c r="AQ16" s="2013"/>
      <c r="AR16" s="2013"/>
      <c r="AS16" s="2135">
        <f t="shared" si="2"/>
        <v>0</v>
      </c>
      <c r="AT16" s="1369"/>
      <c r="AU16" s="2013"/>
      <c r="AV16" s="2013"/>
      <c r="AW16" s="2013"/>
      <c r="AX16" s="2013"/>
      <c r="AY16" s="2013">
        <f t="shared" si="3"/>
        <v>0</v>
      </c>
      <c r="AZ16" s="1369"/>
      <c r="BA16" s="2013"/>
      <c r="BB16" s="2013"/>
      <c r="BC16" s="2013"/>
      <c r="BD16" s="2013"/>
      <c r="BE16" s="2013">
        <f t="shared" si="4"/>
        <v>0</v>
      </c>
      <c r="BF16" s="1369"/>
      <c r="BG16" s="2013"/>
      <c r="BH16" s="2013"/>
      <c r="BI16" s="2013"/>
      <c r="BJ16" s="2013"/>
      <c r="BK16" s="2013">
        <f t="shared" si="5"/>
        <v>0</v>
      </c>
      <c r="BL16" s="1369"/>
      <c r="BM16" s="2013"/>
      <c r="BN16" s="2013"/>
      <c r="BO16" s="2013"/>
      <c r="BP16" s="2013"/>
      <c r="BQ16" s="2013">
        <f t="shared" si="6"/>
        <v>0</v>
      </c>
      <c r="BR16" s="1369"/>
      <c r="BS16" s="2013"/>
      <c r="BT16" s="2013"/>
      <c r="BU16" s="2013"/>
      <c r="BV16" s="2013"/>
      <c r="BW16" s="469">
        <f t="shared" si="7"/>
        <v>0</v>
      </c>
      <c r="BX16" s="491">
        <f>S16</f>
        <v>2000</v>
      </c>
      <c r="BY16" s="488">
        <f t="shared" si="8"/>
        <v>0</v>
      </c>
      <c r="BZ16" s="487">
        <f t="shared" si="8"/>
        <v>0</v>
      </c>
      <c r="CA16" s="487">
        <f t="shared" si="8"/>
        <v>0</v>
      </c>
      <c r="CB16" s="487">
        <f t="shared" si="8"/>
        <v>0</v>
      </c>
      <c r="CC16" s="488">
        <f t="shared" si="10"/>
        <v>0</v>
      </c>
      <c r="CD16" s="1361">
        <f t="shared" si="11"/>
        <v>0</v>
      </c>
    </row>
    <row r="17" spans="1:82" ht="26.25" thickBot="1">
      <c r="A17" s="2539"/>
      <c r="B17" s="857" t="s">
        <v>1580</v>
      </c>
      <c r="C17" s="554"/>
      <c r="D17" s="554" t="s">
        <v>100</v>
      </c>
      <c r="E17" s="1448"/>
      <c r="F17" s="554" t="s">
        <v>197</v>
      </c>
      <c r="G17" s="554" t="s">
        <v>143</v>
      </c>
      <c r="H17" s="1446"/>
      <c r="I17" s="1446">
        <v>42855</v>
      </c>
      <c r="J17" s="770"/>
      <c r="K17" s="1449"/>
      <c r="L17" s="735"/>
      <c r="M17" s="783"/>
      <c r="N17" s="783"/>
      <c r="O17" s="783"/>
      <c r="P17" s="783"/>
      <c r="Q17" s="773"/>
      <c r="R17" s="773"/>
      <c r="S17" s="774">
        <v>1400</v>
      </c>
      <c r="T17" s="1840" t="s">
        <v>1599</v>
      </c>
      <c r="V17" s="1369"/>
      <c r="W17" s="2013"/>
      <c r="X17" s="2013"/>
      <c r="Y17" s="2013"/>
      <c r="Z17" s="2013"/>
      <c r="AA17" s="2135">
        <f t="shared" si="9"/>
        <v>0</v>
      </c>
      <c r="AB17" s="1369"/>
      <c r="AC17" s="2013"/>
      <c r="AD17" s="2013"/>
      <c r="AE17" s="2013"/>
      <c r="AF17" s="2013"/>
      <c r="AG17" s="2135">
        <f t="shared" si="0"/>
        <v>0</v>
      </c>
      <c r="AH17" s="1369"/>
      <c r="AI17" s="2013"/>
      <c r="AJ17" s="2013"/>
      <c r="AK17" s="2013"/>
      <c r="AL17" s="2013"/>
      <c r="AM17" s="2135">
        <f t="shared" si="1"/>
        <v>0</v>
      </c>
      <c r="AN17" s="1369"/>
      <c r="AO17" s="2013"/>
      <c r="AP17" s="2013"/>
      <c r="AQ17" s="2013"/>
      <c r="AR17" s="2013"/>
      <c r="AS17" s="2135">
        <f t="shared" si="2"/>
        <v>0</v>
      </c>
      <c r="AT17" s="1369"/>
      <c r="AU17" s="2013"/>
      <c r="AV17" s="2013"/>
      <c r="AW17" s="2013"/>
      <c r="AX17" s="2013"/>
      <c r="AY17" s="2013"/>
      <c r="AZ17" s="1369"/>
      <c r="BA17" s="2013"/>
      <c r="BB17" s="2013"/>
      <c r="BC17" s="2013"/>
      <c r="BD17" s="2013"/>
      <c r="BE17" s="2013"/>
      <c r="BF17" s="1369"/>
      <c r="BG17" s="2013"/>
      <c r="BH17" s="2013"/>
      <c r="BI17" s="2013"/>
      <c r="BJ17" s="2013"/>
      <c r="BK17" s="2013"/>
      <c r="BL17" s="1369"/>
      <c r="BM17" s="2013"/>
      <c r="BN17" s="2013"/>
      <c r="BO17" s="2013"/>
      <c r="BP17" s="2013"/>
      <c r="BQ17" s="2013"/>
      <c r="BR17" s="1369"/>
      <c r="BS17" s="2013"/>
      <c r="BT17" s="2013"/>
      <c r="BU17" s="2013"/>
      <c r="BV17" s="2013"/>
      <c r="BW17" s="469"/>
      <c r="BX17" s="491"/>
      <c r="BY17" s="488"/>
      <c r="BZ17" s="487"/>
      <c r="CA17" s="487"/>
      <c r="CB17" s="487"/>
      <c r="CC17" s="488"/>
      <c r="CD17" s="1361"/>
    </row>
    <row r="18" spans="1:82" ht="15.75" thickBot="1">
      <c r="A18" s="2539"/>
      <c r="B18" s="857" t="s">
        <v>1602</v>
      </c>
      <c r="C18" s="554"/>
      <c r="D18" s="554" t="s">
        <v>100</v>
      </c>
      <c r="E18" s="1450"/>
      <c r="F18" s="554" t="s">
        <v>197</v>
      </c>
      <c r="G18" s="554" t="s">
        <v>143</v>
      </c>
      <c r="H18" s="1446"/>
      <c r="I18" s="1446">
        <v>42855</v>
      </c>
      <c r="J18" s="770"/>
      <c r="K18" s="1451"/>
      <c r="L18" s="735" t="s">
        <v>637</v>
      </c>
      <c r="M18" s="783"/>
      <c r="N18" s="783"/>
      <c r="O18" s="783"/>
      <c r="P18" s="783"/>
      <c r="Q18" s="773"/>
      <c r="R18" s="773"/>
      <c r="S18" s="774"/>
      <c r="T18" s="1840" t="s">
        <v>1599</v>
      </c>
      <c r="V18" s="1369"/>
      <c r="W18" s="2013"/>
      <c r="X18" s="2013"/>
      <c r="Y18" s="2013"/>
      <c r="Z18" s="2013"/>
      <c r="AA18" s="2135">
        <f t="shared" si="9"/>
        <v>0</v>
      </c>
      <c r="AB18" s="1369"/>
      <c r="AC18" s="2013"/>
      <c r="AD18" s="2013"/>
      <c r="AE18" s="2013"/>
      <c r="AF18" s="2013"/>
      <c r="AG18" s="2135">
        <f t="shared" si="0"/>
        <v>0</v>
      </c>
      <c r="AH18" s="1369"/>
      <c r="AI18" s="2013"/>
      <c r="AJ18" s="2013"/>
      <c r="AK18" s="2013"/>
      <c r="AL18" s="2013"/>
      <c r="AM18" s="2135">
        <f t="shared" si="1"/>
        <v>0</v>
      </c>
      <c r="AN18" s="1369"/>
      <c r="AO18" s="2013"/>
      <c r="AP18" s="2013"/>
      <c r="AQ18" s="2013"/>
      <c r="AR18" s="2013"/>
      <c r="AS18" s="2135">
        <f t="shared" si="2"/>
        <v>0</v>
      </c>
      <c r="AT18" s="1369"/>
      <c r="AU18" s="2013"/>
      <c r="AV18" s="2013"/>
      <c r="AW18" s="2013"/>
      <c r="AX18" s="2013"/>
      <c r="AY18" s="2013">
        <f t="shared" si="3"/>
        <v>0</v>
      </c>
      <c r="AZ18" s="1369"/>
      <c r="BA18" s="2013"/>
      <c r="BB18" s="2013"/>
      <c r="BC18" s="2013"/>
      <c r="BD18" s="2013"/>
      <c r="BE18" s="2013">
        <f t="shared" si="4"/>
        <v>0</v>
      </c>
      <c r="BF18" s="1369"/>
      <c r="BG18" s="2013"/>
      <c r="BH18" s="2013"/>
      <c r="BI18" s="2013"/>
      <c r="BJ18" s="2013"/>
      <c r="BK18" s="2013"/>
      <c r="BL18" s="1369"/>
      <c r="BM18" s="2013"/>
      <c r="BN18" s="2013"/>
      <c r="BO18" s="2013"/>
      <c r="BP18" s="2013"/>
      <c r="BQ18" s="2013">
        <f t="shared" si="6"/>
        <v>0</v>
      </c>
      <c r="BR18" s="1369"/>
      <c r="BS18" s="2013"/>
      <c r="BT18" s="2013"/>
      <c r="BU18" s="2013"/>
      <c r="BV18" s="2013"/>
      <c r="BW18" s="469">
        <f t="shared" si="7"/>
        <v>0</v>
      </c>
      <c r="BX18" s="491">
        <f>S18</f>
        <v>0</v>
      </c>
      <c r="BY18" s="488">
        <f t="shared" si="8"/>
        <v>0</v>
      </c>
      <c r="BZ18" s="487">
        <f t="shared" si="8"/>
        <v>0</v>
      </c>
      <c r="CA18" s="487">
        <f t="shared" si="8"/>
        <v>0</v>
      </c>
      <c r="CB18" s="487">
        <f t="shared" si="8"/>
        <v>0</v>
      </c>
      <c r="CC18" s="488">
        <f>BY18+BZ18</f>
        <v>0</v>
      </c>
      <c r="CD18" s="1361" t="e">
        <f>BY18/CC18*100%</f>
        <v>#DIV/0!</v>
      </c>
    </row>
    <row r="19" spans="1:82" ht="15.75" thickBot="1">
      <c r="A19" s="2049"/>
      <c r="B19" s="2050" t="s">
        <v>1600</v>
      </c>
      <c r="C19" s="554"/>
      <c r="D19" s="554" t="s">
        <v>100</v>
      </c>
      <c r="E19" s="1450"/>
      <c r="F19" s="554" t="s">
        <v>197</v>
      </c>
      <c r="G19" s="554" t="s">
        <v>143</v>
      </c>
      <c r="H19" s="1446"/>
      <c r="I19" s="1446">
        <v>42855</v>
      </c>
      <c r="J19" s="2051"/>
      <c r="K19" s="1451"/>
      <c r="L19" s="735"/>
      <c r="M19" s="783"/>
      <c r="N19" s="783"/>
      <c r="O19" s="773"/>
      <c r="P19" s="773"/>
      <c r="Q19" s="773"/>
      <c r="R19" s="773"/>
      <c r="S19" s="774"/>
      <c r="T19" s="1816"/>
      <c r="V19" s="1371"/>
      <c r="W19" s="2013"/>
      <c r="X19" s="2013"/>
      <c r="Y19" s="2013"/>
      <c r="Z19" s="2013"/>
      <c r="AA19" s="2135">
        <f t="shared" si="9"/>
        <v>0</v>
      </c>
      <c r="AB19" s="1371"/>
      <c r="AC19" s="2013"/>
      <c r="AD19" s="2013"/>
      <c r="AE19" s="2013"/>
      <c r="AF19" s="2013"/>
      <c r="AG19" s="2135">
        <f t="shared" si="0"/>
        <v>0</v>
      </c>
      <c r="AH19" s="1371"/>
      <c r="AI19" s="2013"/>
      <c r="AJ19" s="2013"/>
      <c r="AK19" s="2013"/>
      <c r="AL19" s="2013"/>
      <c r="AM19" s="2135">
        <f t="shared" si="1"/>
        <v>0</v>
      </c>
      <c r="AN19" s="1371"/>
      <c r="AO19" s="2013"/>
      <c r="AP19" s="2013"/>
      <c r="AQ19" s="2013"/>
      <c r="AR19" s="2013"/>
      <c r="AS19" s="2135">
        <f t="shared" si="2"/>
        <v>0</v>
      </c>
      <c r="AT19" s="1371"/>
      <c r="AU19" s="2013"/>
      <c r="AV19" s="2013"/>
      <c r="AW19" s="2013"/>
      <c r="AX19" s="2013"/>
      <c r="AY19" s="2013"/>
      <c r="AZ19" s="1371"/>
      <c r="BA19" s="2013"/>
      <c r="BB19" s="2013"/>
      <c r="BC19" s="2013"/>
      <c r="BD19" s="2013"/>
      <c r="BE19" s="2013"/>
      <c r="BF19" s="1371"/>
      <c r="BG19" s="2013"/>
      <c r="BH19" s="2013"/>
      <c r="BI19" s="2013"/>
      <c r="BJ19" s="2013"/>
      <c r="BK19" s="2013"/>
      <c r="BL19" s="1371"/>
      <c r="BM19" s="2013"/>
      <c r="BN19" s="2013"/>
      <c r="BO19" s="2013"/>
      <c r="BP19" s="2013"/>
      <c r="BQ19" s="2013"/>
      <c r="BR19" s="1371"/>
      <c r="BS19" s="2013"/>
      <c r="BT19" s="2013"/>
      <c r="BU19" s="2013"/>
      <c r="BV19" s="2013"/>
      <c r="BW19" s="469"/>
      <c r="BX19" s="491"/>
      <c r="BY19" s="488"/>
      <c r="BZ19" s="487"/>
      <c r="CA19" s="487"/>
      <c r="CB19" s="487"/>
      <c r="CC19" s="488"/>
      <c r="CD19" s="1361"/>
    </row>
    <row r="20" spans="1:82" ht="15.75" thickBot="1">
      <c r="A20" s="2049"/>
      <c r="B20" s="2050" t="s">
        <v>1601</v>
      </c>
      <c r="C20" s="554"/>
      <c r="D20" s="554" t="s">
        <v>100</v>
      </c>
      <c r="E20" s="1450"/>
      <c r="F20" s="554" t="s">
        <v>197</v>
      </c>
      <c r="G20" s="554" t="s">
        <v>143</v>
      </c>
      <c r="H20" s="1446"/>
      <c r="I20" s="1446">
        <v>42855</v>
      </c>
      <c r="J20" s="2051"/>
      <c r="K20" s="1451"/>
      <c r="L20" s="735"/>
      <c r="M20" s="783"/>
      <c r="N20" s="783"/>
      <c r="O20" s="773"/>
      <c r="P20" s="773"/>
      <c r="Q20" s="773"/>
      <c r="R20" s="773"/>
      <c r="S20" s="774"/>
      <c r="T20" s="1816"/>
      <c r="V20" s="1371"/>
      <c r="W20" s="2013"/>
      <c r="X20" s="2013"/>
      <c r="Y20" s="2013"/>
      <c r="Z20" s="2013"/>
      <c r="AA20" s="2135">
        <f t="shared" si="9"/>
        <v>0</v>
      </c>
      <c r="AB20" s="1371"/>
      <c r="AC20" s="2013"/>
      <c r="AD20" s="2013"/>
      <c r="AE20" s="2013"/>
      <c r="AF20" s="2013"/>
      <c r="AG20" s="2135">
        <f t="shared" si="0"/>
        <v>0</v>
      </c>
      <c r="AH20" s="1371"/>
      <c r="AI20" s="2013"/>
      <c r="AJ20" s="2013"/>
      <c r="AK20" s="2013"/>
      <c r="AL20" s="2013"/>
      <c r="AM20" s="2135">
        <f t="shared" si="1"/>
        <v>0</v>
      </c>
      <c r="AN20" s="1371"/>
      <c r="AO20" s="2013"/>
      <c r="AP20" s="2013"/>
      <c r="AQ20" s="2013"/>
      <c r="AR20" s="2013"/>
      <c r="AS20" s="2135">
        <f t="shared" si="2"/>
        <v>0</v>
      </c>
      <c r="AT20" s="1371"/>
      <c r="AU20" s="2013"/>
      <c r="AV20" s="2013"/>
      <c r="AW20" s="2013"/>
      <c r="AX20" s="2013"/>
      <c r="AY20" s="2013"/>
      <c r="AZ20" s="1371"/>
      <c r="BA20" s="2013"/>
      <c r="BB20" s="2013"/>
      <c r="BC20" s="2013"/>
      <c r="BD20" s="2013"/>
      <c r="BE20" s="2013"/>
      <c r="BF20" s="1371"/>
      <c r="BG20" s="2013"/>
      <c r="BH20" s="2013"/>
      <c r="BI20" s="2013"/>
      <c r="BJ20" s="2013"/>
      <c r="BK20" s="2013"/>
      <c r="BL20" s="1371"/>
      <c r="BM20" s="2013"/>
      <c r="BN20" s="2013"/>
      <c r="BO20" s="2013"/>
      <c r="BP20" s="2013"/>
      <c r="BQ20" s="2013"/>
      <c r="BR20" s="1371"/>
      <c r="BS20" s="2013"/>
      <c r="BT20" s="2013"/>
      <c r="BU20" s="2013"/>
      <c r="BV20" s="2013"/>
      <c r="BW20" s="469"/>
      <c r="BX20" s="491"/>
      <c r="BY20" s="488"/>
      <c r="BZ20" s="487"/>
      <c r="CA20" s="487"/>
      <c r="CB20" s="487"/>
      <c r="CC20" s="488"/>
      <c r="CD20" s="1361"/>
    </row>
    <row r="21" spans="1:82" ht="26.25" thickBot="1">
      <c r="A21" s="802" t="s">
        <v>566</v>
      </c>
      <c r="B21" s="2050" t="s">
        <v>948</v>
      </c>
      <c r="C21" s="554"/>
      <c r="D21" s="554" t="s">
        <v>100</v>
      </c>
      <c r="E21" s="1450"/>
      <c r="F21" s="554" t="s">
        <v>197</v>
      </c>
      <c r="G21" s="554" t="s">
        <v>143</v>
      </c>
      <c r="H21" s="1446"/>
      <c r="I21" s="1446">
        <v>42855</v>
      </c>
      <c r="J21" s="2051"/>
      <c r="K21" s="1451"/>
      <c r="L21" s="735"/>
      <c r="M21" s="783"/>
      <c r="N21" s="783"/>
      <c r="O21" s="773"/>
      <c r="P21" s="773"/>
      <c r="Q21" s="773"/>
      <c r="R21" s="773"/>
      <c r="S21" s="774"/>
      <c r="T21" s="1816"/>
      <c r="V21" s="1371"/>
      <c r="W21" s="2013"/>
      <c r="X21" s="2013"/>
      <c r="Y21" s="2013"/>
      <c r="Z21" s="2013"/>
      <c r="AA21" s="2135">
        <f t="shared" si="9"/>
        <v>0</v>
      </c>
      <c r="AB21" s="1371"/>
      <c r="AC21" s="2013"/>
      <c r="AD21" s="2013"/>
      <c r="AE21" s="2013"/>
      <c r="AF21" s="2013"/>
      <c r="AG21" s="2135">
        <f t="shared" si="0"/>
        <v>0</v>
      </c>
      <c r="AH21" s="1371"/>
      <c r="AI21" s="2013"/>
      <c r="AJ21" s="2013"/>
      <c r="AK21" s="2013"/>
      <c r="AL21" s="2013"/>
      <c r="AM21" s="2135">
        <f t="shared" si="1"/>
        <v>0</v>
      </c>
      <c r="AN21" s="1371"/>
      <c r="AO21" s="2013"/>
      <c r="AP21" s="2013"/>
      <c r="AQ21" s="2013"/>
      <c r="AR21" s="2013"/>
      <c r="AS21" s="2135">
        <f t="shared" si="2"/>
        <v>0</v>
      </c>
      <c r="AT21" s="1371"/>
      <c r="AU21" s="2013"/>
      <c r="AV21" s="2013"/>
      <c r="AW21" s="2013"/>
      <c r="AX21" s="2013"/>
      <c r="AY21" s="2013"/>
      <c r="AZ21" s="1371"/>
      <c r="BA21" s="2013"/>
      <c r="BB21" s="2013"/>
      <c r="BC21" s="2013"/>
      <c r="BD21" s="2013"/>
      <c r="BE21" s="2013"/>
      <c r="BF21" s="1371"/>
      <c r="BG21" s="2013"/>
      <c r="BH21" s="2013"/>
      <c r="BI21" s="2013"/>
      <c r="BJ21" s="2013"/>
      <c r="BK21" s="2013"/>
      <c r="BL21" s="1371"/>
      <c r="BM21" s="2013"/>
      <c r="BN21" s="2013"/>
      <c r="BO21" s="2013"/>
      <c r="BP21" s="2013"/>
      <c r="BQ21" s="2013"/>
      <c r="BR21" s="1371"/>
      <c r="BS21" s="2013"/>
      <c r="BT21" s="2013"/>
      <c r="BU21" s="2013"/>
      <c r="BV21" s="2013"/>
      <c r="BW21" s="469"/>
      <c r="BX21" s="491"/>
      <c r="BY21" s="488"/>
      <c r="BZ21" s="487"/>
      <c r="CA21" s="487"/>
      <c r="CB21" s="487"/>
      <c r="CC21" s="488"/>
      <c r="CD21" s="1361"/>
    </row>
    <row r="22" spans="1:82" ht="23.45" customHeight="1" thickBot="1">
      <c r="A22" s="2170"/>
      <c r="B22" s="2050" t="s">
        <v>1645</v>
      </c>
      <c r="C22" s="554"/>
      <c r="D22" s="554" t="s">
        <v>100</v>
      </c>
      <c r="E22" s="1450"/>
      <c r="F22" s="554" t="s">
        <v>197</v>
      </c>
      <c r="G22" s="554" t="s">
        <v>794</v>
      </c>
      <c r="H22" s="1446"/>
      <c r="I22" s="1446">
        <v>42855</v>
      </c>
      <c r="J22" s="2051"/>
      <c r="K22" s="1451"/>
      <c r="L22" s="735"/>
      <c r="M22" s="783"/>
      <c r="N22" s="783"/>
      <c r="O22" s="773"/>
      <c r="P22" s="773"/>
      <c r="Q22" s="773"/>
      <c r="R22" s="773"/>
      <c r="S22" s="774"/>
      <c r="T22" s="1816"/>
      <c r="V22" s="1371"/>
      <c r="W22" s="2013"/>
      <c r="X22" s="2013"/>
      <c r="Y22" s="2013"/>
      <c r="Z22" s="2013"/>
      <c r="AA22" s="2135">
        <f t="shared" si="9"/>
        <v>0</v>
      </c>
      <c r="AB22" s="1371"/>
      <c r="AC22" s="2013"/>
      <c r="AD22" s="2013"/>
      <c r="AE22" s="2013"/>
      <c r="AF22" s="2013"/>
      <c r="AG22" s="2135">
        <f t="shared" si="0"/>
        <v>0</v>
      </c>
      <c r="AH22" s="1371"/>
      <c r="AI22" s="2013"/>
      <c r="AJ22" s="2013"/>
      <c r="AK22" s="2013"/>
      <c r="AL22" s="2013"/>
      <c r="AM22" s="2135">
        <f t="shared" si="1"/>
        <v>0</v>
      </c>
      <c r="AN22" s="1371"/>
      <c r="AO22" s="2013"/>
      <c r="AP22" s="2013"/>
      <c r="AQ22" s="2013"/>
      <c r="AR22" s="2013"/>
      <c r="AS22" s="2135">
        <f t="shared" si="2"/>
        <v>0</v>
      </c>
      <c r="AT22" s="1371"/>
      <c r="AU22" s="2013"/>
      <c r="AV22" s="2013"/>
      <c r="AW22" s="2013"/>
      <c r="AX22" s="2013"/>
      <c r="AY22" s="2013"/>
      <c r="AZ22" s="1371"/>
      <c r="BA22" s="2013"/>
      <c r="BB22" s="2013"/>
      <c r="BC22" s="2013"/>
      <c r="BD22" s="2013"/>
      <c r="BE22" s="2013"/>
      <c r="BF22" s="1371"/>
      <c r="BG22" s="2013"/>
      <c r="BH22" s="2013"/>
      <c r="BI22" s="2013"/>
      <c r="BJ22" s="2013"/>
      <c r="BK22" s="2013"/>
      <c r="BL22" s="1371"/>
      <c r="BM22" s="2013"/>
      <c r="BN22" s="2013"/>
      <c r="BO22" s="2013"/>
      <c r="BP22" s="2013"/>
      <c r="BQ22" s="2013"/>
      <c r="BR22" s="1371"/>
      <c r="BS22" s="2013"/>
      <c r="BT22" s="2013"/>
      <c r="BU22" s="2013"/>
      <c r="BV22" s="2013"/>
      <c r="BW22" s="469"/>
      <c r="BX22" s="491"/>
      <c r="BY22" s="488"/>
      <c r="BZ22" s="487"/>
      <c r="CA22" s="487"/>
      <c r="CB22" s="487"/>
      <c r="CC22" s="488"/>
      <c r="CD22" s="1361"/>
    </row>
    <row r="23" spans="1:82" ht="18.600000000000001" customHeight="1" thickBot="1">
      <c r="A23" s="2143"/>
      <c r="B23" s="2162" t="s">
        <v>1579</v>
      </c>
      <c r="C23" s="515"/>
      <c r="D23" s="554" t="s">
        <v>100</v>
      </c>
      <c r="E23" s="1448"/>
      <c r="F23" s="2154" t="s">
        <v>197</v>
      </c>
      <c r="G23" s="723" t="s">
        <v>143</v>
      </c>
      <c r="H23" s="2173"/>
      <c r="I23" s="1446">
        <v>42855</v>
      </c>
      <c r="J23" s="777">
        <f ca="1">I23-F10</f>
        <v>-101</v>
      </c>
      <c r="K23" s="1449"/>
      <c r="L23" s="735" t="s">
        <v>634</v>
      </c>
      <c r="M23" s="783"/>
      <c r="N23" s="783"/>
      <c r="O23" s="773"/>
      <c r="P23" s="773"/>
      <c r="Q23" s="773"/>
      <c r="R23" s="773"/>
      <c r="S23" s="774">
        <v>2000</v>
      </c>
      <c r="T23" s="2039" t="s">
        <v>1587</v>
      </c>
      <c r="U23" s="2044"/>
      <c r="V23" s="2045"/>
      <c r="W23" s="2013"/>
      <c r="X23" s="2013"/>
      <c r="Y23" s="2013"/>
      <c r="Z23" s="2013"/>
      <c r="AA23" s="2135">
        <f t="shared" si="9"/>
        <v>0</v>
      </c>
      <c r="AB23" s="2045"/>
      <c r="AC23" s="2013"/>
      <c r="AD23" s="2013"/>
      <c r="AE23" s="2013"/>
      <c r="AF23" s="2013"/>
      <c r="AG23" s="2135">
        <f t="shared" si="0"/>
        <v>0</v>
      </c>
      <c r="AH23" s="2045"/>
      <c r="AI23" s="2013"/>
      <c r="AJ23" s="2013"/>
      <c r="AK23" s="2013"/>
      <c r="AL23" s="2013"/>
      <c r="AM23" s="2135">
        <f t="shared" si="1"/>
        <v>0</v>
      </c>
      <c r="AN23" s="2045"/>
      <c r="AO23" s="2013"/>
      <c r="AP23" s="2013"/>
      <c r="AQ23" s="2013"/>
      <c r="AR23" s="2013"/>
      <c r="AS23" s="2135">
        <f t="shared" si="2"/>
        <v>0</v>
      </c>
      <c r="AT23" s="2045"/>
      <c r="AU23" s="2013"/>
      <c r="AV23" s="2013"/>
      <c r="AW23" s="2013"/>
      <c r="AX23" s="2013"/>
      <c r="AY23" s="2013">
        <f t="shared" si="3"/>
        <v>0</v>
      </c>
      <c r="AZ23" s="2045"/>
      <c r="BA23" s="2013"/>
      <c r="BB23" s="2013"/>
      <c r="BC23" s="2013"/>
      <c r="BD23" s="2013"/>
      <c r="BE23" s="2013">
        <f t="shared" si="4"/>
        <v>0</v>
      </c>
      <c r="BF23" s="2045"/>
      <c r="BG23" s="2013"/>
      <c r="BH23" s="2013"/>
      <c r="BI23" s="2013"/>
      <c r="BJ23" s="2013"/>
      <c r="BK23" s="2013">
        <f t="shared" si="5"/>
        <v>0</v>
      </c>
      <c r="BL23" s="2045"/>
      <c r="BM23" s="2013"/>
      <c r="BN23" s="2013"/>
      <c r="BO23" s="2013"/>
      <c r="BP23" s="2013"/>
      <c r="BQ23" s="2013">
        <f t="shared" si="6"/>
        <v>0</v>
      </c>
      <c r="BR23" s="2045"/>
      <c r="BS23" s="2013"/>
      <c r="BT23" s="2013"/>
      <c r="BU23" s="2013"/>
      <c r="BV23" s="2013"/>
      <c r="BW23" s="469">
        <f t="shared" si="7"/>
        <v>0</v>
      </c>
      <c r="BX23" s="491">
        <f>S23</f>
        <v>2000</v>
      </c>
      <c r="BY23" s="488">
        <f t="shared" si="8"/>
        <v>0</v>
      </c>
      <c r="BZ23" s="487">
        <f t="shared" si="8"/>
        <v>0</v>
      </c>
      <c r="CA23" s="487">
        <f t="shared" si="8"/>
        <v>0</v>
      </c>
      <c r="CB23" s="487">
        <f t="shared" si="8"/>
        <v>0</v>
      </c>
      <c r="CC23" s="488">
        <f t="shared" si="10"/>
        <v>0</v>
      </c>
      <c r="CD23" s="1361">
        <f t="shared" si="11"/>
        <v>0</v>
      </c>
    </row>
    <row r="24" spans="1:82" ht="34.5" customHeight="1" thickBot="1">
      <c r="A24" s="2168"/>
      <c r="B24" s="2163" t="s">
        <v>1597</v>
      </c>
      <c r="C24" s="562"/>
      <c r="D24" s="554" t="s">
        <v>100</v>
      </c>
      <c r="E24" s="2041"/>
      <c r="F24" s="2154" t="s">
        <v>197</v>
      </c>
      <c r="G24" s="723" t="s">
        <v>143</v>
      </c>
      <c r="H24" s="2174"/>
      <c r="I24" s="1446">
        <v>42855</v>
      </c>
      <c r="J24" s="777"/>
      <c r="K24" s="2042"/>
      <c r="L24" s="864"/>
      <c r="M24" s="865"/>
      <c r="N24" s="846"/>
      <c r="O24" s="846"/>
      <c r="P24" s="846"/>
      <c r="Q24" s="846"/>
      <c r="R24" s="846"/>
      <c r="S24" s="846">
        <v>1400</v>
      </c>
      <c r="T24" s="2048" t="s">
        <v>1598</v>
      </c>
      <c r="U24" s="2044"/>
      <c r="V24" s="2046"/>
      <c r="W24" s="1994"/>
      <c r="X24" s="1994"/>
      <c r="Y24" s="1994"/>
      <c r="Z24" s="1994"/>
      <c r="AA24" s="2135">
        <f t="shared" si="9"/>
        <v>0</v>
      </c>
      <c r="AB24" s="2046"/>
      <c r="AC24" s="1994"/>
      <c r="AD24" s="1994"/>
      <c r="AE24" s="1994"/>
      <c r="AF24" s="1994"/>
      <c r="AG24" s="2135">
        <f t="shared" si="0"/>
        <v>0</v>
      </c>
      <c r="AH24" s="2046"/>
      <c r="AI24" s="1994"/>
      <c r="AJ24" s="1994"/>
      <c r="AK24" s="1994"/>
      <c r="AL24" s="1994"/>
      <c r="AM24" s="2135">
        <f t="shared" si="1"/>
        <v>0</v>
      </c>
      <c r="AN24" s="2046"/>
      <c r="AO24" s="1994"/>
      <c r="AP24" s="1994"/>
      <c r="AQ24" s="1994"/>
      <c r="AR24" s="1994"/>
      <c r="AS24" s="2135">
        <f t="shared" si="2"/>
        <v>0</v>
      </c>
      <c r="AT24" s="2046"/>
      <c r="AU24" s="1994"/>
      <c r="AV24" s="1994"/>
      <c r="AW24" s="1994"/>
      <c r="AX24" s="1994"/>
      <c r="AY24" s="1994"/>
      <c r="AZ24" s="2046"/>
      <c r="BA24" s="1994"/>
      <c r="BB24" s="1994"/>
      <c r="BC24" s="1994"/>
      <c r="BD24" s="1994"/>
      <c r="BE24" s="1994"/>
      <c r="BF24" s="2046"/>
      <c r="BG24" s="1994"/>
      <c r="BH24" s="1994"/>
      <c r="BI24" s="1994"/>
      <c r="BJ24" s="1994"/>
      <c r="BK24" s="1994"/>
      <c r="BL24" s="2046"/>
      <c r="BM24" s="1994"/>
      <c r="BN24" s="1994"/>
      <c r="BO24" s="1994"/>
      <c r="BP24" s="1994"/>
      <c r="BQ24" s="1994"/>
      <c r="BR24" s="2046"/>
      <c r="BS24" s="1994"/>
      <c r="BT24" s="1994"/>
      <c r="BU24" s="1994"/>
      <c r="BV24" s="1994"/>
      <c r="BW24" s="2025"/>
      <c r="BX24" s="2026"/>
      <c r="BY24" s="2027"/>
      <c r="BZ24" s="2028"/>
      <c r="CA24" s="2028"/>
      <c r="CB24" s="2028"/>
      <c r="CC24" s="2027"/>
      <c r="CD24" s="2043"/>
    </row>
    <row r="25" spans="1:82" ht="21" customHeight="1" thickBot="1">
      <c r="A25" s="2143"/>
      <c r="B25" s="2164" t="s">
        <v>1580</v>
      </c>
      <c r="C25" s="562"/>
      <c r="D25" s="554" t="s">
        <v>100</v>
      </c>
      <c r="E25" s="1453"/>
      <c r="F25" s="2154" t="s">
        <v>197</v>
      </c>
      <c r="G25" s="723" t="s">
        <v>143</v>
      </c>
      <c r="H25" s="2174"/>
      <c r="I25" s="1446">
        <v>42855</v>
      </c>
      <c r="J25" s="777">
        <f ca="1">I25-F10</f>
        <v>-101</v>
      </c>
      <c r="K25" s="822"/>
      <c r="L25" s="864" t="s">
        <v>637</v>
      </c>
      <c r="M25" s="865"/>
      <c r="N25" s="865"/>
      <c r="O25" s="865"/>
      <c r="P25" s="865"/>
      <c r="Q25" s="865"/>
      <c r="R25" s="865"/>
      <c r="S25" s="866">
        <v>2000</v>
      </c>
      <c r="T25" s="2039" t="s">
        <v>1588</v>
      </c>
      <c r="U25" s="2044"/>
      <c r="V25" s="2047"/>
      <c r="W25" s="1994"/>
      <c r="X25" s="1994"/>
      <c r="Y25" s="1994"/>
      <c r="Z25" s="1994"/>
      <c r="AA25" s="2135">
        <f t="shared" si="9"/>
        <v>0</v>
      </c>
      <c r="AB25" s="2047"/>
      <c r="AC25" s="1994"/>
      <c r="AD25" s="1994"/>
      <c r="AE25" s="1994"/>
      <c r="AF25" s="1994"/>
      <c r="AG25" s="2135">
        <f t="shared" si="0"/>
        <v>0</v>
      </c>
      <c r="AH25" s="2047"/>
      <c r="AI25" s="1994"/>
      <c r="AJ25" s="1994"/>
      <c r="AK25" s="1994"/>
      <c r="AL25" s="1994"/>
      <c r="AM25" s="2135">
        <f t="shared" si="1"/>
        <v>0</v>
      </c>
      <c r="AN25" s="2047"/>
      <c r="AO25" s="1994"/>
      <c r="AP25" s="1994"/>
      <c r="AQ25" s="1994"/>
      <c r="AR25" s="1994"/>
      <c r="AS25" s="2135">
        <f t="shared" si="2"/>
        <v>0</v>
      </c>
      <c r="AT25" s="2047"/>
      <c r="AU25" s="1994"/>
      <c r="AV25" s="1994"/>
      <c r="AW25" s="1994"/>
      <c r="AX25" s="1994"/>
      <c r="AY25" s="1994">
        <f t="shared" si="3"/>
        <v>0</v>
      </c>
      <c r="AZ25" s="2047"/>
      <c r="BA25" s="1994"/>
      <c r="BB25" s="1994"/>
      <c r="BC25" s="1994"/>
      <c r="BD25" s="1994"/>
      <c r="BE25" s="1994">
        <f t="shared" si="4"/>
        <v>0</v>
      </c>
      <c r="BF25" s="2047"/>
      <c r="BG25" s="1994"/>
      <c r="BH25" s="1994"/>
      <c r="BI25" s="1994"/>
      <c r="BJ25" s="1994"/>
      <c r="BK25" s="1994">
        <f t="shared" si="5"/>
        <v>0</v>
      </c>
      <c r="BL25" s="2047"/>
      <c r="BM25" s="1994"/>
      <c r="BN25" s="1994"/>
      <c r="BO25" s="1994"/>
      <c r="BP25" s="1994"/>
      <c r="BQ25" s="1994">
        <f t="shared" si="6"/>
        <v>0</v>
      </c>
      <c r="BR25" s="2047"/>
      <c r="BS25" s="1994"/>
      <c r="BT25" s="1994"/>
      <c r="BU25" s="1994"/>
      <c r="BV25" s="1994"/>
      <c r="BW25" s="2025">
        <f t="shared" si="7"/>
        <v>0</v>
      </c>
      <c r="BX25" s="2026">
        <f>S25</f>
        <v>2000</v>
      </c>
      <c r="BY25" s="2027">
        <f t="shared" si="8"/>
        <v>0</v>
      </c>
      <c r="BZ25" s="2028">
        <f t="shared" si="8"/>
        <v>0</v>
      </c>
      <c r="CA25" s="2028">
        <f t="shared" si="8"/>
        <v>0</v>
      </c>
      <c r="CB25" s="2028">
        <f t="shared" si="8"/>
        <v>0</v>
      </c>
      <c r="CC25" s="2027">
        <f t="shared" si="10"/>
        <v>0</v>
      </c>
      <c r="CD25" s="2029">
        <f t="shared" si="11"/>
        <v>0</v>
      </c>
    </row>
    <row r="26" spans="1:82" ht="15.6" customHeight="1" thickBot="1">
      <c r="A26" s="2171"/>
      <c r="B26" s="1774" t="s">
        <v>1581</v>
      </c>
      <c r="C26" s="723"/>
      <c r="D26" s="554" t="s">
        <v>100</v>
      </c>
      <c r="E26" s="2030"/>
      <c r="F26" s="2154" t="s">
        <v>197</v>
      </c>
      <c r="G26" s="723" t="s">
        <v>143</v>
      </c>
      <c r="H26" s="2175"/>
      <c r="I26" s="1446">
        <v>42855</v>
      </c>
      <c r="J26" s="779">
        <f ca="1">I26-F10</f>
        <v>-101</v>
      </c>
      <c r="K26" s="779"/>
      <c r="L26" s="735" t="s">
        <v>637</v>
      </c>
      <c r="M26" s="846"/>
      <c r="N26" s="846"/>
      <c r="O26" s="846"/>
      <c r="P26" s="846"/>
      <c r="Q26" s="846"/>
      <c r="R26" s="846"/>
      <c r="S26" s="846">
        <v>4700</v>
      </c>
      <c r="T26" s="2039" t="s">
        <v>1589</v>
      </c>
      <c r="U26" s="509"/>
      <c r="V26" s="510"/>
      <c r="W26" s="522"/>
      <c r="X26" s="522"/>
      <c r="Y26" s="522"/>
      <c r="Z26" s="522"/>
      <c r="AA26" s="2135">
        <f t="shared" si="9"/>
        <v>0</v>
      </c>
      <c r="AB26" s="510"/>
      <c r="AC26" s="522"/>
      <c r="AD26" s="522"/>
      <c r="AE26" s="522"/>
      <c r="AF26" s="522"/>
      <c r="AG26" s="2135">
        <f t="shared" si="0"/>
        <v>0</v>
      </c>
      <c r="AH26" s="510"/>
      <c r="AI26" s="522"/>
      <c r="AJ26" s="522"/>
      <c r="AK26" s="522"/>
      <c r="AL26" s="522"/>
      <c r="AM26" s="2135">
        <f t="shared" si="1"/>
        <v>0</v>
      </c>
      <c r="AN26" s="510"/>
      <c r="AO26" s="522"/>
      <c r="AP26" s="522"/>
      <c r="AQ26" s="522"/>
      <c r="AR26" s="522"/>
      <c r="AS26" s="2135">
        <f t="shared" si="2"/>
        <v>0</v>
      </c>
      <c r="AT26" s="510"/>
      <c r="AU26" s="522"/>
      <c r="AV26" s="522"/>
      <c r="AW26" s="522"/>
      <c r="AX26" s="522"/>
      <c r="AY26" s="522">
        <f t="shared" si="3"/>
        <v>0</v>
      </c>
      <c r="AZ26" s="510"/>
      <c r="BA26" s="522"/>
      <c r="BB26" s="522"/>
      <c r="BC26" s="522"/>
      <c r="BD26" s="522"/>
      <c r="BE26" s="522">
        <f t="shared" si="4"/>
        <v>0</v>
      </c>
      <c r="BF26" s="510"/>
      <c r="BG26" s="522"/>
      <c r="BH26" s="522"/>
      <c r="BI26" s="522"/>
      <c r="BJ26" s="522"/>
      <c r="BK26" s="522">
        <f t="shared" si="5"/>
        <v>0</v>
      </c>
      <c r="BL26" s="510"/>
      <c r="BM26" s="522"/>
      <c r="BN26" s="522"/>
      <c r="BO26" s="522"/>
      <c r="BP26" s="522"/>
      <c r="BQ26" s="522">
        <f t="shared" si="6"/>
        <v>0</v>
      </c>
      <c r="BR26" s="510"/>
      <c r="BS26" s="522"/>
      <c r="BT26" s="522"/>
      <c r="BU26" s="522"/>
      <c r="BV26" s="522"/>
      <c r="BW26" s="522">
        <f t="shared" si="7"/>
        <v>0</v>
      </c>
      <c r="BX26" s="2031">
        <f>S26</f>
        <v>4700</v>
      </c>
      <c r="BY26" s="2032">
        <f t="shared" si="8"/>
        <v>0</v>
      </c>
      <c r="BZ26" s="2033">
        <f t="shared" si="8"/>
        <v>0</v>
      </c>
      <c r="CA26" s="2033">
        <f t="shared" si="8"/>
        <v>0</v>
      </c>
      <c r="CB26" s="2033">
        <f t="shared" si="8"/>
        <v>0</v>
      </c>
      <c r="CC26" s="2032">
        <f t="shared" si="10"/>
        <v>0</v>
      </c>
      <c r="CD26" s="2034">
        <f t="shared" si="11"/>
        <v>0</v>
      </c>
    </row>
    <row r="27" spans="1:82" ht="15" customHeight="1" thickBot="1">
      <c r="A27" s="2171"/>
      <c r="B27" s="1774" t="s">
        <v>1603</v>
      </c>
      <c r="C27" s="723"/>
      <c r="D27" s="554" t="s">
        <v>100</v>
      </c>
      <c r="E27" s="2030"/>
      <c r="F27" s="2154" t="s">
        <v>197</v>
      </c>
      <c r="G27" s="723" t="s">
        <v>794</v>
      </c>
      <c r="H27" s="2175"/>
      <c r="I27" s="1446">
        <v>42855</v>
      </c>
      <c r="J27" s="779"/>
      <c r="K27" s="779"/>
      <c r="L27" s="735"/>
      <c r="M27" s="846"/>
      <c r="N27" s="846"/>
      <c r="O27" s="846"/>
      <c r="P27" s="846"/>
      <c r="Q27" s="846"/>
      <c r="R27" s="846"/>
      <c r="S27" s="846"/>
      <c r="T27" s="2039"/>
      <c r="U27" s="509"/>
      <c r="V27" s="510"/>
      <c r="W27" s="522"/>
      <c r="X27" s="522"/>
      <c r="Y27" s="522"/>
      <c r="Z27" s="522"/>
      <c r="AA27" s="2135">
        <f t="shared" si="9"/>
        <v>0</v>
      </c>
      <c r="AB27" s="510"/>
      <c r="AC27" s="522"/>
      <c r="AD27" s="522"/>
      <c r="AE27" s="522"/>
      <c r="AF27" s="522"/>
      <c r="AG27" s="2135">
        <f t="shared" si="0"/>
        <v>0</v>
      </c>
      <c r="AH27" s="510"/>
      <c r="AI27" s="522"/>
      <c r="AJ27" s="522"/>
      <c r="AK27" s="522"/>
      <c r="AL27" s="522"/>
      <c r="AM27" s="2135">
        <f t="shared" si="1"/>
        <v>0</v>
      </c>
      <c r="AN27" s="510"/>
      <c r="AO27" s="522"/>
      <c r="AP27" s="522"/>
      <c r="AQ27" s="522"/>
      <c r="AR27" s="522"/>
      <c r="AS27" s="2135">
        <f t="shared" si="2"/>
        <v>0</v>
      </c>
      <c r="AT27" s="510"/>
      <c r="AU27" s="522"/>
      <c r="AV27" s="522"/>
      <c r="AW27" s="522"/>
      <c r="AX27" s="522"/>
      <c r="AY27" s="522"/>
      <c r="AZ27" s="510"/>
      <c r="BA27" s="522"/>
      <c r="BB27" s="522"/>
      <c r="BC27" s="522"/>
      <c r="BD27" s="522"/>
      <c r="BE27" s="522"/>
      <c r="BF27" s="510"/>
      <c r="BG27" s="522"/>
      <c r="BH27" s="522"/>
      <c r="BI27" s="522"/>
      <c r="BJ27" s="522"/>
      <c r="BK27" s="522"/>
      <c r="BL27" s="510"/>
      <c r="BM27" s="522"/>
      <c r="BN27" s="522"/>
      <c r="BO27" s="522"/>
      <c r="BP27" s="522"/>
      <c r="BQ27" s="522"/>
      <c r="BR27" s="510"/>
      <c r="BS27" s="522"/>
      <c r="BT27" s="522"/>
      <c r="BU27" s="522"/>
      <c r="BV27" s="522"/>
      <c r="BW27" s="522"/>
      <c r="BX27" s="2031"/>
      <c r="BY27" s="2032"/>
      <c r="BZ27" s="2033"/>
      <c r="CA27" s="2033"/>
      <c r="CB27" s="2033"/>
      <c r="CC27" s="2032"/>
      <c r="CD27" s="2034"/>
    </row>
    <row r="28" spans="1:82" ht="21.75" customHeight="1" thickBot="1">
      <c r="A28" s="2171"/>
      <c r="B28" s="1774" t="s">
        <v>1612</v>
      </c>
      <c r="C28" s="723"/>
      <c r="D28" s="554" t="s">
        <v>100</v>
      </c>
      <c r="E28" s="2030"/>
      <c r="F28" s="2154" t="s">
        <v>197</v>
      </c>
      <c r="G28" s="723" t="s">
        <v>794</v>
      </c>
      <c r="H28" s="2175"/>
      <c r="I28" s="1446">
        <v>42855</v>
      </c>
      <c r="J28" s="779"/>
      <c r="K28" s="779"/>
      <c r="L28" s="735"/>
      <c r="M28" s="846"/>
      <c r="N28" s="846"/>
      <c r="O28" s="846"/>
      <c r="P28" s="846"/>
      <c r="Q28" s="846"/>
      <c r="R28" s="846"/>
      <c r="S28" s="846"/>
      <c r="T28" s="2039"/>
      <c r="U28" s="509"/>
      <c r="V28" s="510"/>
      <c r="W28" s="522"/>
      <c r="X28" s="522"/>
      <c r="Y28" s="522"/>
      <c r="Z28" s="522"/>
      <c r="AA28" s="2135">
        <f t="shared" si="9"/>
        <v>0</v>
      </c>
      <c r="AB28" s="510"/>
      <c r="AC28" s="522"/>
      <c r="AD28" s="522"/>
      <c r="AE28" s="522"/>
      <c r="AF28" s="522"/>
      <c r="AG28" s="2135">
        <f t="shared" si="0"/>
        <v>0</v>
      </c>
      <c r="AH28" s="510"/>
      <c r="AI28" s="522"/>
      <c r="AJ28" s="522"/>
      <c r="AK28" s="522"/>
      <c r="AL28" s="522"/>
      <c r="AM28" s="2135">
        <f t="shared" si="1"/>
        <v>0</v>
      </c>
      <c r="AN28" s="510"/>
      <c r="AO28" s="522"/>
      <c r="AP28" s="522"/>
      <c r="AQ28" s="522"/>
      <c r="AR28" s="522"/>
      <c r="AS28" s="2135">
        <f t="shared" si="2"/>
        <v>0</v>
      </c>
      <c r="AT28" s="510"/>
      <c r="AU28" s="522"/>
      <c r="AV28" s="522"/>
      <c r="AW28" s="522"/>
      <c r="AX28" s="522"/>
      <c r="AY28" s="522"/>
      <c r="AZ28" s="510"/>
      <c r="BA28" s="522"/>
      <c r="BB28" s="522"/>
      <c r="BC28" s="522"/>
      <c r="BD28" s="522"/>
      <c r="BE28" s="522"/>
      <c r="BF28" s="510"/>
      <c r="BG28" s="522"/>
      <c r="BH28" s="522"/>
      <c r="BI28" s="522"/>
      <c r="BJ28" s="522"/>
      <c r="BK28" s="522"/>
      <c r="BL28" s="510"/>
      <c r="BM28" s="522"/>
      <c r="BN28" s="522"/>
      <c r="BO28" s="522"/>
      <c r="BP28" s="522"/>
      <c r="BQ28" s="522"/>
      <c r="BR28" s="510"/>
      <c r="BS28" s="522"/>
      <c r="BT28" s="522"/>
      <c r="BU28" s="522"/>
      <c r="BV28" s="522"/>
      <c r="BW28" s="522"/>
      <c r="BX28" s="2031"/>
      <c r="BY28" s="2032"/>
      <c r="BZ28" s="2033"/>
      <c r="CA28" s="2033"/>
      <c r="CB28" s="2033"/>
      <c r="CC28" s="2032"/>
      <c r="CD28" s="2034"/>
    </row>
    <row r="29" spans="1:82" ht="16.899999999999999" customHeight="1" thickBot="1">
      <c r="A29" s="2169"/>
      <c r="B29" s="2165" t="s">
        <v>1582</v>
      </c>
      <c r="C29" s="509"/>
      <c r="D29" s="554" t="s">
        <v>100</v>
      </c>
      <c r="E29" s="509"/>
      <c r="F29" s="2154" t="s">
        <v>197</v>
      </c>
      <c r="G29" s="2036" t="s">
        <v>794</v>
      </c>
      <c r="H29" s="1508"/>
      <c r="I29" s="1446">
        <v>42855</v>
      </c>
      <c r="J29" s="2035"/>
      <c r="K29" s="2035"/>
      <c r="L29" s="2035"/>
      <c r="M29" s="2038"/>
      <c r="N29" s="2038"/>
      <c r="O29" s="2038"/>
      <c r="P29" s="2038"/>
      <c r="Q29" s="2038"/>
      <c r="R29" s="2038"/>
      <c r="S29" s="2038">
        <v>2350</v>
      </c>
      <c r="T29" s="2039" t="s">
        <v>1590</v>
      </c>
      <c r="U29" s="509"/>
      <c r="V29" s="510"/>
      <c r="W29" s="2040"/>
      <c r="X29" s="2040"/>
      <c r="Y29" s="2040"/>
      <c r="Z29" s="2040"/>
      <c r="AA29" s="2135">
        <f t="shared" si="9"/>
        <v>0</v>
      </c>
      <c r="AB29" s="510"/>
      <c r="AC29" s="2040"/>
      <c r="AD29" s="2040"/>
      <c r="AE29" s="2040"/>
      <c r="AF29" s="2040"/>
      <c r="AG29" s="2135">
        <f t="shared" si="0"/>
        <v>0</v>
      </c>
      <c r="AH29" s="510"/>
      <c r="AI29" s="2040"/>
      <c r="AJ29" s="2040"/>
      <c r="AK29" s="2040"/>
      <c r="AL29" s="2040"/>
      <c r="AM29" s="2135">
        <f t="shared" si="1"/>
        <v>0</v>
      </c>
      <c r="AN29" s="510"/>
      <c r="AO29" s="2040"/>
      <c r="AP29" s="2040"/>
      <c r="AQ29" s="2040"/>
      <c r="AR29" s="2040"/>
      <c r="AS29" s="2135">
        <f t="shared" si="2"/>
        <v>0</v>
      </c>
      <c r="AT29" s="510"/>
      <c r="AU29" s="2040"/>
      <c r="AV29" s="2040"/>
      <c r="AW29" s="2040"/>
      <c r="AX29" s="2040"/>
      <c r="AY29" s="2040"/>
      <c r="AZ29" s="510"/>
      <c r="BA29" s="2040"/>
      <c r="BB29" s="2040"/>
      <c r="BC29" s="2040"/>
      <c r="BD29" s="2040"/>
      <c r="BE29" s="2040"/>
      <c r="BF29" s="510"/>
      <c r="BG29" s="2040"/>
      <c r="BH29" s="2040"/>
      <c r="BI29" s="2040"/>
      <c r="BJ29" s="2040"/>
      <c r="BK29" s="2040"/>
      <c r="BL29" s="510"/>
      <c r="BM29" s="2040"/>
      <c r="BN29" s="2040"/>
      <c r="BO29" s="2040"/>
      <c r="BP29" s="2040"/>
      <c r="BQ29" s="2040"/>
      <c r="BR29" s="510"/>
      <c r="BS29" s="2040"/>
      <c r="BT29" s="2040"/>
      <c r="BU29" s="2040"/>
      <c r="BV29" s="2040"/>
      <c r="BW29" s="2040"/>
      <c r="BX29" s="2031">
        <f t="shared" ref="BX29:BX36" si="12">S29</f>
        <v>2350</v>
      </c>
      <c r="BY29" s="2032"/>
      <c r="BZ29" s="2033"/>
      <c r="CA29" s="2033"/>
      <c r="CB29" s="2033"/>
      <c r="CC29" s="2032"/>
      <c r="CD29" s="509"/>
    </row>
    <row r="30" spans="1:82" ht="29.25" customHeight="1" thickBot="1">
      <c r="A30" s="2169"/>
      <c r="B30" s="2165" t="s">
        <v>1615</v>
      </c>
      <c r="C30" s="509"/>
      <c r="D30" s="554" t="s">
        <v>100</v>
      </c>
      <c r="E30" s="509"/>
      <c r="F30" s="2154" t="s">
        <v>197</v>
      </c>
      <c r="G30" s="2036" t="s">
        <v>794</v>
      </c>
      <c r="H30" s="1508"/>
      <c r="I30" s="1446">
        <v>42855</v>
      </c>
      <c r="J30" s="2035"/>
      <c r="K30" s="2035"/>
      <c r="L30" s="2035" t="s">
        <v>641</v>
      </c>
      <c r="M30" s="2038"/>
      <c r="N30" s="2038"/>
      <c r="O30" s="2038"/>
      <c r="P30" s="2038"/>
      <c r="Q30" s="2038"/>
      <c r="R30" s="2038"/>
      <c r="S30" s="2038">
        <v>30</v>
      </c>
      <c r="T30" s="2039" t="s">
        <v>1591</v>
      </c>
      <c r="U30" s="509"/>
      <c r="V30" s="510"/>
      <c r="W30" s="2040"/>
      <c r="X30" s="2040"/>
      <c r="Y30" s="2040"/>
      <c r="Z30" s="2040"/>
      <c r="AA30" s="2135">
        <f t="shared" si="9"/>
        <v>0</v>
      </c>
      <c r="AB30" s="510"/>
      <c r="AC30" s="2040"/>
      <c r="AD30" s="2040"/>
      <c r="AE30" s="2040"/>
      <c r="AF30" s="2040"/>
      <c r="AG30" s="2135">
        <f t="shared" si="0"/>
        <v>0</v>
      </c>
      <c r="AH30" s="510"/>
      <c r="AI30" s="2040"/>
      <c r="AJ30" s="2040"/>
      <c r="AK30" s="2040"/>
      <c r="AL30" s="2040"/>
      <c r="AM30" s="2135">
        <f t="shared" si="1"/>
        <v>0</v>
      </c>
      <c r="AN30" s="510"/>
      <c r="AO30" s="2040"/>
      <c r="AP30" s="2040"/>
      <c r="AQ30" s="2040"/>
      <c r="AR30" s="2040"/>
      <c r="AS30" s="2135">
        <f t="shared" si="2"/>
        <v>0</v>
      </c>
      <c r="AT30" s="510"/>
      <c r="AU30" s="2040"/>
      <c r="AV30" s="2040"/>
      <c r="AW30" s="2040"/>
      <c r="AX30" s="2040"/>
      <c r="AY30" s="2040"/>
      <c r="AZ30" s="510"/>
      <c r="BA30" s="2040"/>
      <c r="BB30" s="2040"/>
      <c r="BC30" s="2040"/>
      <c r="BD30" s="2040"/>
      <c r="BE30" s="2040"/>
      <c r="BF30" s="510"/>
      <c r="BG30" s="2040"/>
      <c r="BH30" s="2040"/>
      <c r="BI30" s="2040"/>
      <c r="BJ30" s="2040"/>
      <c r="BK30" s="2040"/>
      <c r="BL30" s="510"/>
      <c r="BM30" s="2040"/>
      <c r="BN30" s="2040"/>
      <c r="BO30" s="2040"/>
      <c r="BP30" s="2040"/>
      <c r="BQ30" s="2040"/>
      <c r="BR30" s="510"/>
      <c r="BS30" s="2040"/>
      <c r="BT30" s="2040"/>
      <c r="BU30" s="2040"/>
      <c r="BV30" s="2040"/>
      <c r="BW30" s="2040"/>
      <c r="BX30" s="2031">
        <f t="shared" si="12"/>
        <v>30</v>
      </c>
      <c r="BY30" s="2032"/>
      <c r="BZ30" s="2033"/>
      <c r="CA30" s="2033"/>
      <c r="CB30" s="2033"/>
      <c r="CC30" s="2032"/>
      <c r="CD30" s="509"/>
    </row>
    <row r="31" spans="1:82" ht="31.15" customHeight="1" thickBot="1">
      <c r="A31" s="2169"/>
      <c r="B31" s="2165" t="s">
        <v>1583</v>
      </c>
      <c r="C31" s="509"/>
      <c r="D31" s="554" t="s">
        <v>100</v>
      </c>
      <c r="E31" s="509"/>
      <c r="F31" s="2154" t="s">
        <v>197</v>
      </c>
      <c r="G31" s="2036" t="s">
        <v>794</v>
      </c>
      <c r="H31" s="1508"/>
      <c r="I31" s="1446">
        <v>42855</v>
      </c>
      <c r="J31" s="2035"/>
      <c r="K31" s="2035"/>
      <c r="L31" s="2035" t="s">
        <v>641</v>
      </c>
      <c r="M31" s="2038"/>
      <c r="N31" s="2038"/>
      <c r="O31" s="2038"/>
      <c r="P31" s="2038"/>
      <c r="Q31" s="2038"/>
      <c r="R31" s="2038"/>
      <c r="S31" s="2038">
        <v>50</v>
      </c>
      <c r="T31" s="2039" t="s">
        <v>1592</v>
      </c>
      <c r="U31" s="509"/>
      <c r="V31" s="510"/>
      <c r="W31" s="2040"/>
      <c r="X31" s="2040"/>
      <c r="Y31" s="2040"/>
      <c r="Z31" s="2040"/>
      <c r="AA31" s="2135">
        <f t="shared" si="9"/>
        <v>0</v>
      </c>
      <c r="AB31" s="510"/>
      <c r="AC31" s="2040"/>
      <c r="AD31" s="2040"/>
      <c r="AE31" s="2040"/>
      <c r="AF31" s="2040"/>
      <c r="AG31" s="2135">
        <f t="shared" si="0"/>
        <v>0</v>
      </c>
      <c r="AH31" s="510"/>
      <c r="AI31" s="2040"/>
      <c r="AJ31" s="2040"/>
      <c r="AK31" s="2040"/>
      <c r="AL31" s="2040"/>
      <c r="AM31" s="2135">
        <f t="shared" si="1"/>
        <v>0</v>
      </c>
      <c r="AN31" s="510"/>
      <c r="AO31" s="2040"/>
      <c r="AP31" s="2040"/>
      <c r="AQ31" s="2040"/>
      <c r="AR31" s="2040"/>
      <c r="AS31" s="2135">
        <f t="shared" si="2"/>
        <v>0</v>
      </c>
      <c r="AT31" s="510"/>
      <c r="AU31" s="2040"/>
      <c r="AV31" s="2040"/>
      <c r="AW31" s="2040"/>
      <c r="AX31" s="2040"/>
      <c r="AY31" s="2040"/>
      <c r="AZ31" s="510"/>
      <c r="BA31" s="2040"/>
      <c r="BB31" s="2040"/>
      <c r="BC31" s="2040"/>
      <c r="BD31" s="2040"/>
      <c r="BE31" s="2040"/>
      <c r="BF31" s="510"/>
      <c r="BG31" s="2040"/>
      <c r="BH31" s="2040"/>
      <c r="BI31" s="2040"/>
      <c r="BJ31" s="2040"/>
      <c r="BK31" s="2040"/>
      <c r="BL31" s="510"/>
      <c r="BM31" s="2040"/>
      <c r="BN31" s="2040"/>
      <c r="BO31" s="2040"/>
      <c r="BP31" s="2040"/>
      <c r="BQ31" s="2040"/>
      <c r="BR31" s="510"/>
      <c r="BS31" s="2040"/>
      <c r="BT31" s="2040"/>
      <c r="BU31" s="2040"/>
      <c r="BV31" s="2040"/>
      <c r="BW31" s="2040"/>
      <c r="BX31" s="2031">
        <f t="shared" si="12"/>
        <v>50</v>
      </c>
      <c r="BY31" s="2032"/>
      <c r="BZ31" s="2033"/>
      <c r="CA31" s="2033"/>
      <c r="CB31" s="2033"/>
      <c r="CC31" s="2032"/>
      <c r="CD31" s="509"/>
    </row>
    <row r="32" spans="1:82" ht="28.15" customHeight="1" thickBot="1">
      <c r="A32" s="2169"/>
      <c r="B32" s="2166" t="s">
        <v>1584</v>
      </c>
      <c r="C32" s="509"/>
      <c r="D32" s="554" t="s">
        <v>100</v>
      </c>
      <c r="E32" s="509"/>
      <c r="F32" s="2154" t="s">
        <v>197</v>
      </c>
      <c r="G32" s="2036" t="s">
        <v>794</v>
      </c>
      <c r="H32" s="1508"/>
      <c r="I32" s="1446">
        <v>42855</v>
      </c>
      <c r="J32" s="2035"/>
      <c r="K32" s="2035"/>
      <c r="L32" s="2035"/>
      <c r="M32" s="2038"/>
      <c r="N32" s="2038"/>
      <c r="O32" s="2038"/>
      <c r="P32" s="2038"/>
      <c r="Q32" s="2038"/>
      <c r="R32" s="2038"/>
      <c r="S32" s="2038">
        <v>100</v>
      </c>
      <c r="T32" s="2039" t="s">
        <v>1593</v>
      </c>
      <c r="U32" s="509"/>
      <c r="V32" s="510"/>
      <c r="W32" s="2040"/>
      <c r="X32" s="2040"/>
      <c r="Y32" s="2040"/>
      <c r="Z32" s="2040"/>
      <c r="AA32" s="2135">
        <f t="shared" si="9"/>
        <v>0</v>
      </c>
      <c r="AB32" s="510"/>
      <c r="AC32" s="2040"/>
      <c r="AD32" s="2040"/>
      <c r="AE32" s="2040"/>
      <c r="AF32" s="2040"/>
      <c r="AG32" s="2135">
        <f t="shared" si="0"/>
        <v>0</v>
      </c>
      <c r="AH32" s="510"/>
      <c r="AI32" s="2040"/>
      <c r="AJ32" s="2040"/>
      <c r="AK32" s="2040"/>
      <c r="AL32" s="2040"/>
      <c r="AM32" s="2135">
        <f t="shared" si="1"/>
        <v>0</v>
      </c>
      <c r="AN32" s="510"/>
      <c r="AO32" s="2040"/>
      <c r="AP32" s="2040"/>
      <c r="AQ32" s="2040"/>
      <c r="AR32" s="2040"/>
      <c r="AS32" s="2135">
        <f t="shared" si="2"/>
        <v>0</v>
      </c>
      <c r="AT32" s="510"/>
      <c r="AU32" s="2040"/>
      <c r="AV32" s="2040"/>
      <c r="AW32" s="2040"/>
      <c r="AX32" s="2040"/>
      <c r="AY32" s="2040"/>
      <c r="AZ32" s="510"/>
      <c r="BA32" s="2040"/>
      <c r="BB32" s="2040"/>
      <c r="BC32" s="2040"/>
      <c r="BD32" s="2040"/>
      <c r="BE32" s="2040"/>
      <c r="BF32" s="510"/>
      <c r="BG32" s="2040"/>
      <c r="BH32" s="2040"/>
      <c r="BI32" s="2040"/>
      <c r="BJ32" s="2040"/>
      <c r="BK32" s="2040"/>
      <c r="BL32" s="510"/>
      <c r="BM32" s="2040"/>
      <c r="BN32" s="2040"/>
      <c r="BO32" s="2040"/>
      <c r="BP32" s="2040"/>
      <c r="BQ32" s="2040"/>
      <c r="BR32" s="510"/>
      <c r="BS32" s="2040"/>
      <c r="BT32" s="2040"/>
      <c r="BU32" s="2040"/>
      <c r="BV32" s="2040"/>
      <c r="BW32" s="2040"/>
      <c r="BX32" s="2031">
        <f t="shared" si="12"/>
        <v>100</v>
      </c>
      <c r="BY32" s="2032"/>
      <c r="BZ32" s="2033"/>
      <c r="CA32" s="2033"/>
      <c r="CB32" s="2033"/>
      <c r="CC32" s="2032"/>
      <c r="CD32" s="509"/>
    </row>
    <row r="33" spans="1:82" ht="22.15" customHeight="1" thickBot="1">
      <c r="A33" s="2169"/>
      <c r="B33" s="2165" t="s">
        <v>1585</v>
      </c>
      <c r="C33" s="509"/>
      <c r="D33" s="554" t="s">
        <v>100</v>
      </c>
      <c r="E33" s="509"/>
      <c r="F33" s="2154" t="s">
        <v>197</v>
      </c>
      <c r="G33" s="2036" t="s">
        <v>794</v>
      </c>
      <c r="H33" s="1508"/>
      <c r="I33" s="1446">
        <v>42855</v>
      </c>
      <c r="J33" s="2035"/>
      <c r="K33" s="2035"/>
      <c r="L33" s="2035" t="s">
        <v>641</v>
      </c>
      <c r="M33" s="2038"/>
      <c r="N33" s="2038"/>
      <c r="O33" s="2038"/>
      <c r="P33" s="2038"/>
      <c r="Q33" s="2038"/>
      <c r="R33" s="2038"/>
      <c r="S33" s="2038">
        <v>30</v>
      </c>
      <c r="T33" s="2039" t="s">
        <v>1594</v>
      </c>
      <c r="U33" s="509"/>
      <c r="V33" s="510"/>
      <c r="W33" s="2040"/>
      <c r="X33" s="2040"/>
      <c r="Y33" s="2040"/>
      <c r="Z33" s="2040"/>
      <c r="AA33" s="2135">
        <f t="shared" si="9"/>
        <v>0</v>
      </c>
      <c r="AB33" s="510"/>
      <c r="AC33" s="2040"/>
      <c r="AD33" s="2040"/>
      <c r="AE33" s="2040"/>
      <c r="AF33" s="2040"/>
      <c r="AG33" s="2135">
        <f t="shared" si="0"/>
        <v>0</v>
      </c>
      <c r="AH33" s="510"/>
      <c r="AI33" s="2040"/>
      <c r="AJ33" s="2040"/>
      <c r="AK33" s="2040"/>
      <c r="AL33" s="2040"/>
      <c r="AM33" s="2135">
        <f t="shared" si="1"/>
        <v>0</v>
      </c>
      <c r="AN33" s="510"/>
      <c r="AO33" s="2040"/>
      <c r="AP33" s="2040"/>
      <c r="AQ33" s="2040"/>
      <c r="AR33" s="2040"/>
      <c r="AS33" s="2135">
        <f t="shared" si="2"/>
        <v>0</v>
      </c>
      <c r="AT33" s="510"/>
      <c r="AU33" s="2040"/>
      <c r="AV33" s="2040"/>
      <c r="AW33" s="2040"/>
      <c r="AX33" s="2040"/>
      <c r="AY33" s="2040"/>
      <c r="AZ33" s="510"/>
      <c r="BA33" s="2040"/>
      <c r="BB33" s="2040"/>
      <c r="BC33" s="2040"/>
      <c r="BD33" s="2040"/>
      <c r="BE33" s="2040"/>
      <c r="BF33" s="510"/>
      <c r="BG33" s="2040"/>
      <c r="BH33" s="2040"/>
      <c r="BI33" s="2040"/>
      <c r="BJ33" s="2040"/>
      <c r="BK33" s="2040"/>
      <c r="BL33" s="510"/>
      <c r="BM33" s="2040"/>
      <c r="BN33" s="2040"/>
      <c r="BO33" s="2040"/>
      <c r="BP33" s="2040"/>
      <c r="BQ33" s="2040"/>
      <c r="BR33" s="510"/>
      <c r="BS33" s="2040"/>
      <c r="BT33" s="2040"/>
      <c r="BU33" s="2040"/>
      <c r="BV33" s="2040"/>
      <c r="BW33" s="2040"/>
      <c r="BX33" s="2031">
        <f t="shared" si="12"/>
        <v>30</v>
      </c>
      <c r="BY33" s="2032"/>
      <c r="BZ33" s="2033"/>
      <c r="CA33" s="2033"/>
      <c r="CB33" s="2033"/>
      <c r="CC33" s="2032"/>
      <c r="CD33" s="509"/>
    </row>
    <row r="34" spans="1:82" ht="21" customHeight="1" thickBot="1">
      <c r="A34" s="2169"/>
      <c r="B34" s="2165" t="s">
        <v>1586</v>
      </c>
      <c r="C34" s="509"/>
      <c r="D34" s="554" t="s">
        <v>100</v>
      </c>
      <c r="E34" s="509"/>
      <c r="F34" s="2154" t="s">
        <v>197</v>
      </c>
      <c r="G34" s="2036" t="s">
        <v>794</v>
      </c>
      <c r="H34" s="1508"/>
      <c r="I34" s="1446">
        <v>42855</v>
      </c>
      <c r="J34" s="2035"/>
      <c r="K34" s="2035"/>
      <c r="L34" s="2035" t="s">
        <v>637</v>
      </c>
      <c r="M34" s="2038"/>
      <c r="N34" s="2038"/>
      <c r="O34" s="2038"/>
      <c r="P34" s="2038"/>
      <c r="Q34" s="2038"/>
      <c r="R34" s="2038"/>
      <c r="S34" s="2038">
        <v>14700</v>
      </c>
      <c r="T34" s="2039" t="s">
        <v>1595</v>
      </c>
      <c r="U34" s="509"/>
      <c r="V34" s="510"/>
      <c r="W34" s="2040"/>
      <c r="X34" s="2040"/>
      <c r="Y34" s="2040"/>
      <c r="Z34" s="2040"/>
      <c r="AA34" s="2135">
        <f t="shared" si="9"/>
        <v>0</v>
      </c>
      <c r="AB34" s="510"/>
      <c r="AC34" s="2040"/>
      <c r="AD34" s="2040"/>
      <c r="AE34" s="2040"/>
      <c r="AF34" s="2040"/>
      <c r="AG34" s="2135">
        <f t="shared" si="0"/>
        <v>0</v>
      </c>
      <c r="AH34" s="510"/>
      <c r="AI34" s="2040"/>
      <c r="AJ34" s="2040"/>
      <c r="AK34" s="2040"/>
      <c r="AL34" s="2040"/>
      <c r="AM34" s="2135">
        <f t="shared" si="1"/>
        <v>0</v>
      </c>
      <c r="AN34" s="510"/>
      <c r="AO34" s="2040"/>
      <c r="AP34" s="2040"/>
      <c r="AQ34" s="2040"/>
      <c r="AR34" s="2040"/>
      <c r="AS34" s="2135">
        <f t="shared" si="2"/>
        <v>0</v>
      </c>
      <c r="AT34" s="510"/>
      <c r="AU34" s="2040"/>
      <c r="AV34" s="2040"/>
      <c r="AW34" s="2040"/>
      <c r="AX34" s="2040"/>
      <c r="AY34" s="2040"/>
      <c r="AZ34" s="510"/>
      <c r="BA34" s="2040"/>
      <c r="BB34" s="2040"/>
      <c r="BC34" s="2040"/>
      <c r="BD34" s="2040"/>
      <c r="BE34" s="2040"/>
      <c r="BF34" s="510"/>
      <c r="BG34" s="2040"/>
      <c r="BH34" s="2040"/>
      <c r="BI34" s="2040"/>
      <c r="BJ34" s="2040"/>
      <c r="BK34" s="2040"/>
      <c r="BL34" s="510"/>
      <c r="BM34" s="2040"/>
      <c r="BN34" s="2040"/>
      <c r="BO34" s="2040"/>
      <c r="BP34" s="2040"/>
      <c r="BQ34" s="2040"/>
      <c r="BR34" s="510"/>
      <c r="BS34" s="2040"/>
      <c r="BT34" s="2040"/>
      <c r="BU34" s="2040"/>
      <c r="BV34" s="2040"/>
      <c r="BW34" s="2040"/>
      <c r="BX34" s="2031">
        <f t="shared" si="12"/>
        <v>14700</v>
      </c>
      <c r="BY34" s="2032"/>
      <c r="BZ34" s="2033"/>
      <c r="CA34" s="2033"/>
      <c r="CB34" s="2033"/>
      <c r="CC34" s="2032"/>
      <c r="CD34" s="509"/>
    </row>
    <row r="35" spans="1:82" ht="13.15" customHeight="1" thickBot="1">
      <c r="A35" s="2169"/>
      <c r="B35" s="2167" t="s">
        <v>1616</v>
      </c>
      <c r="C35" s="2083"/>
      <c r="D35" s="554" t="s">
        <v>100</v>
      </c>
      <c r="E35" s="2083"/>
      <c r="F35" s="2154" t="s">
        <v>197</v>
      </c>
      <c r="G35" s="2036" t="s">
        <v>1627</v>
      </c>
      <c r="H35" s="2176"/>
      <c r="I35" s="1446">
        <v>42855</v>
      </c>
      <c r="J35" s="2084"/>
      <c r="K35" s="2084"/>
      <c r="L35" s="2084"/>
      <c r="M35" s="2085"/>
      <c r="N35" s="2085"/>
      <c r="O35" s="2085"/>
      <c r="P35" s="2085"/>
      <c r="Q35" s="2085"/>
      <c r="R35" s="2085"/>
      <c r="S35" s="2085">
        <v>1490</v>
      </c>
      <c r="T35" s="2609" t="s">
        <v>1596</v>
      </c>
      <c r="U35" s="2083"/>
      <c r="V35" s="2086"/>
      <c r="W35" s="2087"/>
      <c r="X35" s="2087"/>
      <c r="Y35" s="2087"/>
      <c r="Z35" s="2087"/>
      <c r="AA35" s="2135">
        <f t="shared" si="9"/>
        <v>0</v>
      </c>
      <c r="AB35" s="2086"/>
      <c r="AC35" s="2087"/>
      <c r="AD35" s="2087"/>
      <c r="AE35" s="2087"/>
      <c r="AF35" s="2087"/>
      <c r="AG35" s="2135">
        <f t="shared" si="0"/>
        <v>0</v>
      </c>
      <c r="AH35" s="2086"/>
      <c r="AI35" s="2087"/>
      <c r="AJ35" s="2087"/>
      <c r="AK35" s="2087"/>
      <c r="AL35" s="2087"/>
      <c r="AM35" s="2135">
        <f t="shared" si="1"/>
        <v>0</v>
      </c>
      <c r="AN35" s="2086"/>
      <c r="AO35" s="2087"/>
      <c r="AP35" s="2087"/>
      <c r="AQ35" s="2087"/>
      <c r="AR35" s="2087"/>
      <c r="AS35" s="2135">
        <f t="shared" si="2"/>
        <v>0</v>
      </c>
      <c r="AT35" s="2086"/>
      <c r="AU35" s="2087"/>
      <c r="AV35" s="2087"/>
      <c r="AW35" s="2087"/>
      <c r="AX35" s="2087"/>
      <c r="AY35" s="2087"/>
      <c r="AZ35" s="2086"/>
      <c r="BA35" s="2087"/>
      <c r="BB35" s="2087"/>
      <c r="BC35" s="2087"/>
      <c r="BD35" s="2087"/>
      <c r="BE35" s="2087"/>
      <c r="BF35" s="2086"/>
      <c r="BG35" s="2087"/>
      <c r="BH35" s="2087"/>
      <c r="BI35" s="2087"/>
      <c r="BJ35" s="2087"/>
      <c r="BK35" s="2087"/>
      <c r="BL35" s="2086"/>
      <c r="BM35" s="2087"/>
      <c r="BN35" s="2087"/>
      <c r="BO35" s="2087"/>
      <c r="BP35" s="2087"/>
      <c r="BQ35" s="2087"/>
      <c r="BR35" s="2086"/>
      <c r="BS35" s="2087"/>
      <c r="BT35" s="2087"/>
      <c r="BU35" s="2087"/>
      <c r="BV35" s="2087"/>
      <c r="BW35" s="2087"/>
      <c r="BX35" s="2088">
        <f t="shared" si="12"/>
        <v>1490</v>
      </c>
      <c r="BY35" s="2089"/>
      <c r="BZ35" s="2090"/>
      <c r="CA35" s="2090"/>
      <c r="CB35" s="2090"/>
      <c r="CC35" s="2089"/>
      <c r="CD35" s="2083"/>
    </row>
    <row r="36" spans="1:82" s="507" customFormat="1" ht="15.75" thickBot="1">
      <c r="A36" s="2172"/>
      <c r="B36" s="2165" t="s">
        <v>1614</v>
      </c>
      <c r="C36" s="509"/>
      <c r="D36" s="554" t="s">
        <v>100</v>
      </c>
      <c r="E36" s="509"/>
      <c r="F36" s="2154" t="s">
        <v>197</v>
      </c>
      <c r="G36" s="2036" t="s">
        <v>1627</v>
      </c>
      <c r="H36" s="1508"/>
      <c r="I36" s="1446">
        <v>42855</v>
      </c>
      <c r="J36" s="2035"/>
      <c r="K36" s="2035"/>
      <c r="L36" s="2035"/>
      <c r="M36" s="2038"/>
      <c r="N36" s="2038"/>
      <c r="O36" s="2038"/>
      <c r="P36" s="2038"/>
      <c r="Q36" s="2038"/>
      <c r="R36" s="2038"/>
      <c r="S36" s="2038">
        <v>298</v>
      </c>
      <c r="T36" s="2610"/>
      <c r="U36" s="509"/>
      <c r="V36" s="510"/>
      <c r="W36" s="2040"/>
      <c r="X36" s="2040"/>
      <c r="Y36" s="2040"/>
      <c r="Z36" s="2040"/>
      <c r="AA36" s="2135">
        <f t="shared" si="9"/>
        <v>0</v>
      </c>
      <c r="AB36" s="510"/>
      <c r="AC36" s="2040"/>
      <c r="AD36" s="2040"/>
      <c r="AE36" s="2040"/>
      <c r="AF36" s="2040"/>
      <c r="AG36" s="2135">
        <f t="shared" si="0"/>
        <v>0</v>
      </c>
      <c r="AH36" s="510"/>
      <c r="AI36" s="2040"/>
      <c r="AJ36" s="2040"/>
      <c r="AK36" s="2040"/>
      <c r="AL36" s="2040"/>
      <c r="AM36" s="2135">
        <f t="shared" si="1"/>
        <v>0</v>
      </c>
      <c r="AN36" s="510"/>
      <c r="AO36" s="2040"/>
      <c r="AP36" s="2040"/>
      <c r="AQ36" s="2040"/>
      <c r="AR36" s="2040"/>
      <c r="AS36" s="2135">
        <f t="shared" si="2"/>
        <v>0</v>
      </c>
      <c r="AT36" s="510"/>
      <c r="AU36" s="2040"/>
      <c r="AV36" s="2040"/>
      <c r="AW36" s="2040"/>
      <c r="AX36" s="2040"/>
      <c r="AY36" s="2040"/>
      <c r="AZ36" s="510"/>
      <c r="BA36" s="2040"/>
      <c r="BB36" s="2040"/>
      <c r="BC36" s="2040"/>
      <c r="BD36" s="2040"/>
      <c r="BE36" s="2040"/>
      <c r="BF36" s="510"/>
      <c r="BG36" s="2040"/>
      <c r="BH36" s="2040"/>
      <c r="BI36" s="2040"/>
      <c r="BJ36" s="2040"/>
      <c r="BK36" s="2040"/>
      <c r="BL36" s="510"/>
      <c r="BM36" s="2040"/>
      <c r="BN36" s="2040"/>
      <c r="BO36" s="2040"/>
      <c r="BP36" s="2040"/>
      <c r="BQ36" s="2040"/>
      <c r="BR36" s="510"/>
      <c r="BS36" s="2040"/>
      <c r="BT36" s="2040"/>
      <c r="BU36" s="2040"/>
      <c r="BV36" s="2040"/>
      <c r="BW36" s="2040"/>
      <c r="BX36" s="2031">
        <f t="shared" si="12"/>
        <v>298</v>
      </c>
      <c r="BY36" s="2032"/>
      <c r="BZ36" s="2033"/>
      <c r="CA36" s="2033"/>
      <c r="CB36" s="2033"/>
      <c r="CC36" s="2032"/>
      <c r="CD36" s="509"/>
    </row>
  </sheetData>
  <mergeCells count="25">
    <mergeCell ref="C8:G8"/>
    <mergeCell ref="B1:G3"/>
    <mergeCell ref="V1:BW3"/>
    <mergeCell ref="C4:G4"/>
    <mergeCell ref="C5:G5"/>
    <mergeCell ref="C7:G7"/>
    <mergeCell ref="C10:D10"/>
    <mergeCell ref="V10:CC10"/>
    <mergeCell ref="V11:AM11"/>
    <mergeCell ref="AN11:BE11"/>
    <mergeCell ref="BF11:BW11"/>
    <mergeCell ref="T35:T36"/>
    <mergeCell ref="BX12:CC12"/>
    <mergeCell ref="A14:A15"/>
    <mergeCell ref="A16:A18"/>
    <mergeCell ref="AN12:AS12"/>
    <mergeCell ref="AT12:AY12"/>
    <mergeCell ref="AZ12:BE12"/>
    <mergeCell ref="BF12:BK12"/>
    <mergeCell ref="BL12:BQ12"/>
    <mergeCell ref="BR12:BW12"/>
    <mergeCell ref="M12:S12"/>
    <mergeCell ref="V12:AA12"/>
    <mergeCell ref="AB12:AG12"/>
    <mergeCell ref="AH12:AM12"/>
  </mergeCells>
  <conditionalFormatting sqref="U9 H9:L10 T12:T13 I1:L8 F14:G14 T1:T10 G22:G28 G14:G20 F15:F36">
    <cfRule type="cellIs" dxfId="602" priority="13" operator="equal">
      <formula>"x"</formula>
    </cfRule>
  </conditionalFormatting>
  <conditionalFormatting sqref="F9:G12">
    <cfRule type="cellIs" dxfId="601" priority="17" operator="equal">
      <formula>"x"</formula>
    </cfRule>
  </conditionalFormatting>
  <conditionalFormatting sqref="H12:L12 K13:L13">
    <cfRule type="cellIs" dxfId="600" priority="16" operator="equal">
      <formula>"x"</formula>
    </cfRule>
  </conditionalFormatting>
  <conditionalFormatting sqref="H11:L11 T11">
    <cfRule type="cellIs" dxfId="599" priority="15" operator="equal">
      <formula>"x"</formula>
    </cfRule>
  </conditionalFormatting>
  <conditionalFormatting sqref="V12 AH12 AT12 BF12 BR12">
    <cfRule type="cellIs" dxfId="598" priority="14" operator="equal">
      <formula>"x"</formula>
    </cfRule>
  </conditionalFormatting>
  <conditionalFormatting sqref="BX12:CB12">
    <cfRule type="cellIs" dxfId="597" priority="12" operator="equal">
      <formula>"x"</formula>
    </cfRule>
  </conditionalFormatting>
  <conditionalFormatting sqref="G16:G17">
    <cfRule type="cellIs" dxfId="596" priority="10" operator="equal">
      <formula>"x"</formula>
    </cfRule>
  </conditionalFormatting>
  <conditionalFormatting sqref="G18:G20 G22">
    <cfRule type="cellIs" dxfId="595" priority="9" operator="equal">
      <formula>"x"</formula>
    </cfRule>
  </conditionalFormatting>
  <conditionalFormatting sqref="M12:R12 M1:S10">
    <cfRule type="cellIs" dxfId="594" priority="3" operator="equal">
      <formula>"x"</formula>
    </cfRule>
  </conditionalFormatting>
  <conditionalFormatting sqref="M11:S11">
    <cfRule type="cellIs" dxfId="593" priority="4" operator="equal">
      <formula>"x"</formula>
    </cfRule>
  </conditionalFormatting>
  <conditionalFormatting sqref="G21">
    <cfRule type="cellIs" dxfId="592" priority="2" operator="equal">
      <formula>"x"</formula>
    </cfRule>
  </conditionalFormatting>
  <conditionalFormatting sqref="G21">
    <cfRule type="cellIs" dxfId="591" priority="1" operator="equal">
      <formula>"x"</formula>
    </cfRule>
  </conditionalFormatting>
  <dataValidations count="5">
    <dataValidation allowBlank="1" showInputMessage="1" showErrorMessage="1" promptTitle="One row per Output!" prompt=" " sqref="A24 A29:A35"/>
    <dataValidation type="list" allowBlank="1" showInputMessage="1" showErrorMessage="1" sqref="B24">
      <formula1>IF(C24="",OFFSET(Indicator_start,MATCH(INDEX(Sector_code,MATCH(A24,Sector,0)),Sector_code_ind,0),0,COUNTIF(Sector_code_ind,INDEX(Sector_code,MATCH(A24,Sector,0)))),INDEX(Indicator,MATCH(INDEX(Indicator_code,MATCH(#REF!,Indicator,0)),Indicator_code,0)))</formula1>
    </dataValidation>
    <dataValidation operator="greaterThanOrEqual" allowBlank="1" showInputMessage="1" showErrorMessage="1" errorTitle="Valid number" error="Please enter a valid whole number_x000a_" sqref="T23:T35"/>
    <dataValidation type="list" allowBlank="1" showInputMessage="1" showErrorMessage="1" sqref="B29:B33">
      <formula1>IF(C29="",OFFSET(Indicator_start,MATCH(INDEX(Sector_code,MATCH(A29,Sector,0)),Sector_code_ind,0),0,COUNTIF(Sector_code_ind,INDEX(Sector_code,MATCH(A29,Sector,0)))),INDEX(Indicator,MATCH(INDEX(Indicator_code,MATCH(L1,Indicator,0)),Indicator_code,0)))</formula1>
    </dataValidation>
    <dataValidation type="list" allowBlank="1" showInputMessage="1" showErrorMessage="1" sqref="B34:B36">
      <formula1>IF(C34="",OFFSET(Indicator_start,MATCH(INDEX(Sector_code,MATCH(A34,Sector,0)),Sector_code_ind,0),0,COUNTIF(Sector_code_ind,INDEX(Sector_code,MATCH(A34,Sector,0)))),INDEX(Indicator,MATCH(INDEX(Indicator_code,MATCH(L7,Indicator,0)),Indicator_code,0)))</formula1>
    </dataValidation>
  </dataValidations>
  <pageMargins left="0.7" right="0.7" top="0.75" bottom="0.75" header="0.3" footer="0.3"/>
  <pageSetup orientation="portrait" horizontalDpi="4294967295" verticalDpi="4294967295"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CK53"/>
  <sheetViews>
    <sheetView topLeftCell="A9" zoomScale="115" zoomScaleNormal="115" workbookViewId="0">
      <pane xSplit="2" ySplit="5" topLeftCell="BY14" activePane="bottomRight" state="frozen"/>
      <selection activeCell="AS14" sqref="AS14"/>
      <selection pane="topRight" activeCell="AS14" sqref="AS14"/>
      <selection pane="bottomLeft" activeCell="AS14" sqref="AS14"/>
      <selection pane="bottomRight" activeCell="CH14" sqref="CH14"/>
    </sheetView>
  </sheetViews>
  <sheetFormatPr defaultRowHeight="15"/>
  <cols>
    <col min="1" max="1" width="21.28515625" customWidth="1"/>
    <col min="2" max="2" width="55" customWidth="1"/>
    <col min="4" max="4" width="12.5703125" customWidth="1"/>
    <col min="5" max="5" width="13.28515625" customWidth="1"/>
    <col min="6" max="6" width="16.85546875" customWidth="1"/>
    <col min="7" max="7" width="14.28515625" customWidth="1"/>
    <col min="8" max="8" width="13" customWidth="1"/>
    <col min="9" max="9" width="15.85546875" customWidth="1"/>
    <col min="10" max="11" width="11.7109375" style="192" customWidth="1"/>
    <col min="12" max="12" width="12.140625" style="192" customWidth="1"/>
    <col min="13" max="13" width="7" style="192" bestFit="1" customWidth="1"/>
    <col min="14" max="14" width="5.7109375" style="192" customWidth="1"/>
    <col min="15" max="15" width="5.28515625" style="192" customWidth="1"/>
    <col min="16" max="18" width="6.42578125" style="192" customWidth="1"/>
    <col min="19" max="19" width="6.28515625" style="192" customWidth="1"/>
    <col min="20" max="20" width="35.28515625" style="486" customWidth="1"/>
    <col min="21" max="26" width="6.140625" style="193" customWidth="1"/>
    <col min="27" max="27" width="2.42578125" customWidth="1"/>
    <col min="28" max="51" width="6.140625" style="193" customWidth="1"/>
    <col min="52" max="52" width="7.28515625" style="193" customWidth="1"/>
    <col min="53" max="75" width="6.140625" style="193" customWidth="1"/>
    <col min="76" max="81" width="6.140625" style="2007" customWidth="1"/>
    <col min="82" max="82" width="7.28515625" style="449" bestFit="1" customWidth="1"/>
    <col min="83" max="83" width="7.140625" style="449" customWidth="1"/>
    <col min="84" max="86" width="6.140625" style="449" customWidth="1"/>
    <col min="87" max="87" width="10.140625" style="449" customWidth="1"/>
    <col min="88" max="88" width="15.5703125" customWidth="1"/>
    <col min="89" max="89" width="22.85546875" customWidth="1"/>
  </cols>
  <sheetData>
    <row r="1" spans="1:89">
      <c r="A1" s="5"/>
      <c r="B1" s="2418" t="s">
        <v>815</v>
      </c>
      <c r="C1" s="2419"/>
      <c r="D1" s="2419"/>
      <c r="E1" s="2419"/>
      <c r="F1" s="2419"/>
      <c r="G1" s="2420"/>
      <c r="H1" s="120"/>
      <c r="I1" s="7"/>
      <c r="J1" s="7"/>
      <c r="K1" s="190"/>
      <c r="L1" s="190"/>
      <c r="M1" s="190"/>
      <c r="N1" s="190"/>
      <c r="O1" s="190"/>
      <c r="P1" s="190"/>
      <c r="Q1" s="190"/>
      <c r="R1" s="190"/>
      <c r="S1" s="190"/>
      <c r="T1" s="481"/>
      <c r="U1" s="481"/>
      <c r="V1" s="481"/>
      <c r="W1" s="481"/>
      <c r="X1" s="481"/>
      <c r="Y1" s="481"/>
      <c r="Z1" s="481"/>
      <c r="AA1" s="5"/>
      <c r="AB1" s="2488" t="s">
        <v>68</v>
      </c>
      <c r="AC1" s="2489"/>
      <c r="AD1" s="2489"/>
      <c r="AE1" s="2489"/>
      <c r="AF1" s="2489"/>
      <c r="AG1" s="2489"/>
      <c r="AH1" s="2489"/>
      <c r="AI1" s="2489"/>
      <c r="AJ1" s="2489"/>
      <c r="AK1" s="2489"/>
      <c r="AL1" s="2489"/>
      <c r="AM1" s="2489"/>
      <c r="AN1" s="2489"/>
      <c r="AO1" s="2489"/>
      <c r="AP1" s="2489"/>
      <c r="AQ1" s="2489"/>
      <c r="AR1" s="2489"/>
      <c r="AS1" s="2489"/>
      <c r="AT1" s="2489"/>
      <c r="AU1" s="2489"/>
      <c r="AV1" s="2489"/>
      <c r="AW1" s="2489"/>
      <c r="AX1" s="2489"/>
      <c r="AY1" s="2489"/>
      <c r="AZ1" s="2489"/>
      <c r="BA1" s="2489"/>
      <c r="BB1" s="2489"/>
      <c r="BC1" s="2489"/>
      <c r="BD1" s="2489"/>
      <c r="BE1" s="2489"/>
      <c r="BF1" s="2489"/>
      <c r="BG1" s="2489"/>
      <c r="BH1" s="2489"/>
      <c r="BI1" s="2489"/>
      <c r="BJ1" s="2489"/>
      <c r="BK1" s="2489"/>
      <c r="BL1" s="2489"/>
      <c r="BM1" s="2489"/>
      <c r="BN1" s="2489"/>
      <c r="BO1" s="2489"/>
      <c r="BP1" s="2489"/>
      <c r="BQ1" s="2489"/>
      <c r="BR1" s="2489"/>
      <c r="BS1" s="2489"/>
      <c r="BT1" s="2489"/>
      <c r="BU1" s="2489"/>
      <c r="BV1" s="2489"/>
      <c r="BW1" s="2489"/>
      <c r="BX1" s="2489"/>
      <c r="BY1" s="2489"/>
      <c r="BZ1" s="2489"/>
      <c r="CA1" s="2489"/>
      <c r="CB1" s="2489"/>
      <c r="CC1" s="2489"/>
      <c r="CD1" s="446"/>
      <c r="CE1" s="446"/>
      <c r="CF1" s="446"/>
      <c r="CG1" s="446"/>
      <c r="CH1" s="446"/>
      <c r="CI1" s="446"/>
    </row>
    <row r="2" spans="1:89">
      <c r="A2" s="5"/>
      <c r="B2" s="2421"/>
      <c r="C2" s="2422"/>
      <c r="D2" s="2422"/>
      <c r="E2" s="2422"/>
      <c r="F2" s="2422"/>
      <c r="G2" s="2423"/>
      <c r="H2" s="120"/>
      <c r="I2" s="7"/>
      <c r="J2" s="7"/>
      <c r="K2" s="190"/>
      <c r="L2" s="190"/>
      <c r="M2" s="190"/>
      <c r="N2" s="190"/>
      <c r="O2" s="190"/>
      <c r="P2" s="190"/>
      <c r="Q2" s="190"/>
      <c r="R2" s="190"/>
      <c r="S2" s="190"/>
      <c r="T2" s="481"/>
      <c r="U2" s="481"/>
      <c r="V2" s="481"/>
      <c r="W2" s="481"/>
      <c r="X2" s="481"/>
      <c r="Y2" s="481"/>
      <c r="Z2" s="481"/>
      <c r="AA2" s="5"/>
      <c r="AB2" s="2490"/>
      <c r="AC2" s="2491"/>
      <c r="AD2" s="2491"/>
      <c r="AE2" s="2491"/>
      <c r="AF2" s="2491"/>
      <c r="AG2" s="2491"/>
      <c r="AH2" s="2491"/>
      <c r="AI2" s="2491"/>
      <c r="AJ2" s="2491"/>
      <c r="AK2" s="2491"/>
      <c r="AL2" s="2491"/>
      <c r="AM2" s="2491"/>
      <c r="AN2" s="2491"/>
      <c r="AO2" s="2491"/>
      <c r="AP2" s="2491"/>
      <c r="AQ2" s="2491"/>
      <c r="AR2" s="2491"/>
      <c r="AS2" s="2491"/>
      <c r="AT2" s="2491"/>
      <c r="AU2" s="2491"/>
      <c r="AV2" s="2491"/>
      <c r="AW2" s="2491"/>
      <c r="AX2" s="2491"/>
      <c r="AY2" s="2491"/>
      <c r="AZ2" s="2491"/>
      <c r="BA2" s="2491"/>
      <c r="BB2" s="2491"/>
      <c r="BC2" s="2491"/>
      <c r="BD2" s="2491"/>
      <c r="BE2" s="2491"/>
      <c r="BF2" s="2491"/>
      <c r="BG2" s="2491"/>
      <c r="BH2" s="2491"/>
      <c r="BI2" s="2491"/>
      <c r="BJ2" s="2491"/>
      <c r="BK2" s="2491"/>
      <c r="BL2" s="2491"/>
      <c r="BM2" s="2491"/>
      <c r="BN2" s="2491"/>
      <c r="BO2" s="2491"/>
      <c r="BP2" s="2491"/>
      <c r="BQ2" s="2491"/>
      <c r="BR2" s="2491"/>
      <c r="BS2" s="2491"/>
      <c r="BT2" s="2491"/>
      <c r="BU2" s="2491"/>
      <c r="BV2" s="2491"/>
      <c r="BW2" s="2491"/>
      <c r="BX2" s="2491"/>
      <c r="BY2" s="2491"/>
      <c r="BZ2" s="2491"/>
      <c r="CA2" s="2491"/>
      <c r="CB2" s="2491"/>
      <c r="CC2" s="2491"/>
      <c r="CD2" s="446"/>
      <c r="CE2" s="446"/>
      <c r="CF2" s="446"/>
      <c r="CG2" s="446"/>
      <c r="CH2" s="446"/>
      <c r="CI2" s="446"/>
      <c r="CJ2" s="1366" t="s">
        <v>1214</v>
      </c>
      <c r="CK2" s="507"/>
    </row>
    <row r="3" spans="1:89" ht="15.75" thickBot="1">
      <c r="A3" s="5"/>
      <c r="B3" s="2424"/>
      <c r="C3" s="2425"/>
      <c r="D3" s="2425"/>
      <c r="E3" s="2425"/>
      <c r="F3" s="2425"/>
      <c r="G3" s="2426"/>
      <c r="H3" s="120"/>
      <c r="I3" s="7"/>
      <c r="J3" s="7"/>
      <c r="K3" s="190"/>
      <c r="L3" s="190"/>
      <c r="M3" s="190"/>
      <c r="N3" s="190"/>
      <c r="O3" s="190"/>
      <c r="P3" s="190"/>
      <c r="Q3" s="190"/>
      <c r="R3" s="190"/>
      <c r="S3" s="190"/>
      <c r="T3" s="481"/>
      <c r="U3" s="481"/>
      <c r="V3" s="481"/>
      <c r="W3" s="481"/>
      <c r="X3" s="481"/>
      <c r="Y3" s="481"/>
      <c r="Z3" s="481"/>
      <c r="AA3" s="5"/>
      <c r="AB3" s="2492"/>
      <c r="AC3" s="2493"/>
      <c r="AD3" s="2493"/>
      <c r="AE3" s="2493"/>
      <c r="AF3" s="2493"/>
      <c r="AG3" s="2493"/>
      <c r="AH3" s="2493"/>
      <c r="AI3" s="2493"/>
      <c r="AJ3" s="2493"/>
      <c r="AK3" s="2493"/>
      <c r="AL3" s="2493"/>
      <c r="AM3" s="2493"/>
      <c r="AN3" s="2493"/>
      <c r="AO3" s="2493"/>
      <c r="AP3" s="2493"/>
      <c r="AQ3" s="2493"/>
      <c r="AR3" s="2493"/>
      <c r="AS3" s="2493"/>
      <c r="AT3" s="2493"/>
      <c r="AU3" s="2493"/>
      <c r="AV3" s="2493"/>
      <c r="AW3" s="2493"/>
      <c r="AX3" s="2493"/>
      <c r="AY3" s="2493"/>
      <c r="AZ3" s="2493"/>
      <c r="BA3" s="2493"/>
      <c r="BB3" s="2493"/>
      <c r="BC3" s="2493"/>
      <c r="BD3" s="2493"/>
      <c r="BE3" s="2493"/>
      <c r="BF3" s="2493"/>
      <c r="BG3" s="2493"/>
      <c r="BH3" s="2493"/>
      <c r="BI3" s="2493"/>
      <c r="BJ3" s="2493"/>
      <c r="BK3" s="2493"/>
      <c r="BL3" s="2493"/>
      <c r="BM3" s="2493"/>
      <c r="BN3" s="2493"/>
      <c r="BO3" s="2493"/>
      <c r="BP3" s="2493"/>
      <c r="BQ3" s="2493"/>
      <c r="BR3" s="2493"/>
      <c r="BS3" s="2493"/>
      <c r="BT3" s="2493"/>
      <c r="BU3" s="2493"/>
      <c r="BV3" s="2493"/>
      <c r="BW3" s="2493"/>
      <c r="BX3" s="2493"/>
      <c r="BY3" s="2493"/>
      <c r="BZ3" s="2493"/>
      <c r="CA3" s="2493"/>
      <c r="CB3" s="2493"/>
      <c r="CC3" s="2493"/>
      <c r="CD3" s="446"/>
      <c r="CE3" s="446"/>
      <c r="CF3" s="446"/>
      <c r="CG3" s="446"/>
      <c r="CH3" s="446"/>
      <c r="CI3" s="446"/>
      <c r="CJ3" s="1363"/>
      <c r="CK3" s="507" t="s">
        <v>1215</v>
      </c>
    </row>
    <row r="4" spans="1:89" ht="23.25" customHeight="1" thickBot="1">
      <c r="A4" s="5"/>
      <c r="B4" s="440" t="s">
        <v>305</v>
      </c>
      <c r="C4" s="2474" t="s">
        <v>629</v>
      </c>
      <c r="D4" s="2475"/>
      <c r="E4" s="2475"/>
      <c r="F4" s="2475"/>
      <c r="G4" s="2476"/>
      <c r="H4" s="120"/>
      <c r="I4" s="7"/>
      <c r="J4" s="7"/>
      <c r="K4" s="190"/>
      <c r="L4" s="190"/>
      <c r="M4" s="190"/>
      <c r="N4" s="190"/>
      <c r="O4" s="190"/>
      <c r="P4" s="190"/>
      <c r="Q4" s="190"/>
      <c r="R4" s="190"/>
      <c r="S4" s="190"/>
      <c r="T4" s="481"/>
      <c r="U4" s="609"/>
      <c r="V4" s="609"/>
      <c r="W4" s="609"/>
      <c r="X4" s="609"/>
      <c r="Y4" s="609"/>
      <c r="Z4" s="609"/>
      <c r="AA4" s="5"/>
      <c r="AB4" s="609"/>
      <c r="AC4" s="609"/>
      <c r="AD4" s="609"/>
      <c r="AE4" s="609"/>
      <c r="AF4" s="609"/>
      <c r="AG4" s="609"/>
      <c r="AH4" s="609"/>
      <c r="AI4" s="609"/>
      <c r="AJ4" s="609"/>
      <c r="AK4" s="609"/>
      <c r="AL4" s="609"/>
      <c r="AM4" s="609"/>
      <c r="AN4" s="609"/>
      <c r="AO4" s="609"/>
      <c r="AP4" s="609"/>
      <c r="AQ4" s="609"/>
      <c r="AR4" s="609"/>
      <c r="AS4" s="609"/>
      <c r="AT4" s="609"/>
      <c r="AU4" s="609"/>
      <c r="AV4" s="609"/>
      <c r="AW4" s="609"/>
      <c r="AX4" s="609"/>
      <c r="AY4" s="609"/>
      <c r="AZ4" s="1854"/>
      <c r="BA4" s="1854"/>
      <c r="BB4" s="1854"/>
      <c r="BC4" s="1854"/>
      <c r="BD4" s="1854"/>
      <c r="BE4" s="1854"/>
      <c r="BF4" s="1854"/>
      <c r="BG4" s="1854"/>
      <c r="BH4" s="1854"/>
      <c r="BI4" s="1854"/>
      <c r="BJ4" s="1854"/>
      <c r="BK4" s="1854"/>
      <c r="BL4" s="1854"/>
      <c r="BM4" s="1854"/>
      <c r="BN4" s="1854"/>
      <c r="BO4" s="1854"/>
      <c r="BP4" s="1854"/>
      <c r="BQ4" s="1854"/>
      <c r="BR4" s="609"/>
      <c r="BS4" s="609"/>
      <c r="BT4" s="609"/>
      <c r="BU4" s="609"/>
      <c r="BV4" s="609"/>
      <c r="BW4" s="609"/>
      <c r="BX4" s="2232"/>
      <c r="BY4" s="2232"/>
      <c r="BZ4" s="2232"/>
      <c r="CA4" s="2232"/>
      <c r="CB4" s="2232"/>
      <c r="CC4" s="2232"/>
      <c r="CD4" s="447"/>
      <c r="CE4" s="447"/>
      <c r="CF4" s="447"/>
      <c r="CG4" s="447"/>
      <c r="CH4" s="447"/>
      <c r="CI4" s="447"/>
      <c r="CJ4" s="1361"/>
      <c r="CK4" s="507" t="s">
        <v>1216</v>
      </c>
    </row>
    <row r="5" spans="1:89" ht="15.75" thickBot="1">
      <c r="A5" s="5"/>
      <c r="B5" s="440" t="s">
        <v>300</v>
      </c>
      <c r="C5" s="2474" t="s">
        <v>180</v>
      </c>
      <c r="D5" s="2475"/>
      <c r="E5" s="2475"/>
      <c r="F5" s="2475"/>
      <c r="G5" s="2476"/>
      <c r="H5" s="120"/>
      <c r="I5" s="7"/>
      <c r="J5" s="7"/>
      <c r="K5" s="190"/>
      <c r="L5" s="190"/>
      <c r="M5" s="190"/>
      <c r="N5" s="190"/>
      <c r="O5" s="190"/>
      <c r="P5" s="190"/>
      <c r="Q5" s="190"/>
      <c r="R5" s="190"/>
      <c r="S5" s="190"/>
      <c r="T5" s="481"/>
      <c r="U5" s="609"/>
      <c r="V5" s="609"/>
      <c r="W5" s="609"/>
      <c r="X5" s="609"/>
      <c r="Y5" s="609"/>
      <c r="Z5" s="609"/>
      <c r="AA5" s="5"/>
      <c r="AB5" s="609"/>
      <c r="AC5" s="609"/>
      <c r="AD5" s="609"/>
      <c r="AE5" s="609"/>
      <c r="AF5" s="609"/>
      <c r="AG5" s="609"/>
      <c r="AH5" s="609"/>
      <c r="AI5" s="609"/>
      <c r="AJ5" s="609"/>
      <c r="AK5" s="609"/>
      <c r="AL5" s="609"/>
      <c r="AM5" s="609"/>
      <c r="AN5" s="609"/>
      <c r="AO5" s="609"/>
      <c r="AP5" s="609"/>
      <c r="AQ5" s="609"/>
      <c r="AR5" s="609"/>
      <c r="AS5" s="609"/>
      <c r="AT5" s="609"/>
      <c r="AU5" s="609"/>
      <c r="AV5" s="609"/>
      <c r="AW5" s="609"/>
      <c r="AX5" s="609"/>
      <c r="AY5" s="609"/>
      <c r="AZ5" s="1854"/>
      <c r="BA5" s="1854"/>
      <c r="BB5" s="1854"/>
      <c r="BC5" s="1854"/>
      <c r="BD5" s="1854"/>
      <c r="BE5" s="1854"/>
      <c r="BF5" s="1854"/>
      <c r="BG5" s="1854"/>
      <c r="BH5" s="1854"/>
      <c r="BI5" s="1854"/>
      <c r="BJ5" s="1854"/>
      <c r="BK5" s="1854"/>
      <c r="BL5" s="1854"/>
      <c r="BM5" s="1854"/>
      <c r="BN5" s="1854"/>
      <c r="BO5" s="1854"/>
      <c r="BP5" s="1854"/>
      <c r="BQ5" s="1854"/>
      <c r="BR5" s="609"/>
      <c r="BS5" s="609"/>
      <c r="BT5" s="609"/>
      <c r="BU5" s="609"/>
      <c r="BV5" s="609"/>
      <c r="BW5" s="609"/>
      <c r="BX5" s="2232"/>
      <c r="BY5" s="2232"/>
      <c r="BZ5" s="2232"/>
      <c r="CA5" s="2232"/>
      <c r="CB5" s="2232"/>
      <c r="CC5" s="2232"/>
      <c r="CD5" s="447"/>
      <c r="CE5" s="447"/>
      <c r="CF5" s="447"/>
      <c r="CG5" s="447"/>
      <c r="CH5" s="447"/>
      <c r="CI5" s="447"/>
      <c r="CJ5" s="1362"/>
      <c r="CK5" s="507" t="s">
        <v>1217</v>
      </c>
    </row>
    <row r="6" spans="1:89" ht="15.75" thickBot="1">
      <c r="A6" s="5"/>
      <c r="B6" s="440" t="s">
        <v>304</v>
      </c>
      <c r="C6" s="607"/>
      <c r="D6" s="607"/>
      <c r="E6" s="607"/>
      <c r="F6" s="607"/>
      <c r="G6" s="608"/>
      <c r="H6" s="120"/>
      <c r="I6" s="7"/>
      <c r="J6" s="7"/>
      <c r="K6" s="190"/>
      <c r="L6" s="190"/>
      <c r="M6" s="190"/>
      <c r="N6" s="190"/>
      <c r="O6" s="190"/>
      <c r="P6" s="190"/>
      <c r="Q6" s="190"/>
      <c r="R6" s="190"/>
      <c r="S6" s="190"/>
      <c r="T6" s="481"/>
      <c r="U6" s="609"/>
      <c r="V6" s="609"/>
      <c r="W6" s="609"/>
      <c r="X6" s="609"/>
      <c r="Y6" s="609"/>
      <c r="Z6" s="609"/>
      <c r="AA6" s="5"/>
      <c r="AB6" s="609"/>
      <c r="AC6" s="609"/>
      <c r="AD6" s="609"/>
      <c r="AE6" s="609"/>
      <c r="AF6" s="609"/>
      <c r="AG6" s="609"/>
      <c r="AH6" s="609"/>
      <c r="AI6" s="609"/>
      <c r="AJ6" s="609"/>
      <c r="AK6" s="609"/>
      <c r="AL6" s="609"/>
      <c r="AM6" s="609"/>
      <c r="AN6" s="609"/>
      <c r="AO6" s="609"/>
      <c r="AP6" s="609"/>
      <c r="AQ6" s="609"/>
      <c r="AR6" s="609"/>
      <c r="AS6" s="609"/>
      <c r="AT6" s="609"/>
      <c r="AU6" s="609"/>
      <c r="AV6" s="609"/>
      <c r="AW6" s="609"/>
      <c r="AX6" s="609"/>
      <c r="AY6" s="609"/>
      <c r="AZ6" s="1854"/>
      <c r="BA6" s="1854"/>
      <c r="BB6" s="1854"/>
      <c r="BC6" s="1854"/>
      <c r="BD6" s="1854"/>
      <c r="BE6" s="1854"/>
      <c r="BF6" s="1854"/>
      <c r="BG6" s="1854"/>
      <c r="BH6" s="1854"/>
      <c r="BI6" s="1854"/>
      <c r="BJ6" s="1854"/>
      <c r="BK6" s="1854"/>
      <c r="BL6" s="1854"/>
      <c r="BM6" s="1854"/>
      <c r="BN6" s="1854"/>
      <c r="BO6" s="1854"/>
      <c r="BP6" s="1854"/>
      <c r="BQ6" s="1854"/>
      <c r="BR6" s="609"/>
      <c r="BS6" s="609"/>
      <c r="BT6" s="609"/>
      <c r="BU6" s="609"/>
      <c r="BV6" s="609"/>
      <c r="BW6" s="609"/>
      <c r="BX6" s="2232"/>
      <c r="BY6" s="2232"/>
      <c r="BZ6" s="2232"/>
      <c r="CA6" s="2232"/>
      <c r="CB6" s="2232"/>
      <c r="CC6" s="2232"/>
      <c r="CD6" s="447"/>
      <c r="CE6" s="447"/>
      <c r="CF6" s="447"/>
      <c r="CG6" s="447"/>
      <c r="CH6" s="447"/>
      <c r="CI6" s="447"/>
      <c r="CJ6" s="1367"/>
      <c r="CK6" s="507" t="s">
        <v>1218</v>
      </c>
    </row>
    <row r="7" spans="1:89" ht="34.5" customHeight="1" thickBot="1">
      <c r="A7" s="5"/>
      <c r="B7" s="440" t="s">
        <v>302</v>
      </c>
      <c r="C7" s="2474" t="s">
        <v>816</v>
      </c>
      <c r="D7" s="2475"/>
      <c r="E7" s="2475"/>
      <c r="F7" s="2475"/>
      <c r="G7" s="2476"/>
      <c r="H7" s="120"/>
      <c r="I7" s="7"/>
      <c r="J7" s="7"/>
      <c r="K7" s="190"/>
      <c r="L7" s="190"/>
      <c r="M7" s="190"/>
      <c r="N7" s="190"/>
      <c r="O7" s="190"/>
      <c r="P7" s="190"/>
      <c r="Q7" s="190"/>
      <c r="R7" s="190"/>
      <c r="S7" s="190"/>
      <c r="T7" s="481"/>
      <c r="U7" s="609"/>
      <c r="V7" s="609"/>
      <c r="W7" s="609"/>
      <c r="X7" s="609"/>
      <c r="Y7" s="609"/>
      <c r="Z7" s="609"/>
      <c r="AA7" s="5"/>
      <c r="AB7" s="609"/>
      <c r="AC7" s="609"/>
      <c r="AD7" s="609"/>
      <c r="AE7" s="609"/>
      <c r="AF7" s="609"/>
      <c r="AG7" s="609"/>
      <c r="AH7" s="609"/>
      <c r="AI7" s="609"/>
      <c r="AJ7" s="609"/>
      <c r="AK7" s="609"/>
      <c r="AL7" s="609"/>
      <c r="AM7" s="609"/>
      <c r="AN7" s="609"/>
      <c r="AO7" s="609"/>
      <c r="AP7" s="609"/>
      <c r="AQ7" s="609"/>
      <c r="AR7" s="609"/>
      <c r="AS7" s="609"/>
      <c r="AT7" s="609"/>
      <c r="AU7" s="609"/>
      <c r="AV7" s="609"/>
      <c r="AW7" s="609"/>
      <c r="AX7" s="609"/>
      <c r="AY7" s="609"/>
      <c r="AZ7" s="1854"/>
      <c r="BA7" s="1854"/>
      <c r="BB7" s="1854"/>
      <c r="BC7" s="1854"/>
      <c r="BD7" s="1854"/>
      <c r="BE7" s="1854"/>
      <c r="BF7" s="1854"/>
      <c r="BG7" s="1854"/>
      <c r="BH7" s="1854"/>
      <c r="BI7" s="1854"/>
      <c r="BJ7" s="1854"/>
      <c r="BK7" s="1854"/>
      <c r="BL7" s="1854"/>
      <c r="BM7" s="1854"/>
      <c r="BN7" s="1854"/>
      <c r="BO7" s="1854"/>
      <c r="BP7" s="1854"/>
      <c r="BQ7" s="1854"/>
      <c r="BR7" s="609"/>
      <c r="BS7" s="609"/>
      <c r="BT7" s="609"/>
      <c r="BU7" s="609"/>
      <c r="BV7" s="609"/>
      <c r="BW7" s="609"/>
      <c r="BX7" s="2232"/>
      <c r="BY7" s="2232"/>
      <c r="BZ7" s="2232"/>
      <c r="CA7" s="2232"/>
      <c r="CB7" s="2232"/>
      <c r="CC7" s="2232"/>
      <c r="CD7" s="447"/>
      <c r="CE7" s="447"/>
      <c r="CF7" s="447"/>
      <c r="CG7" s="447"/>
      <c r="CH7" s="447"/>
      <c r="CI7" s="447"/>
    </row>
    <row r="8" spans="1:89" ht="23.25" customHeight="1" thickBot="1">
      <c r="A8" s="5"/>
      <c r="B8" s="440" t="s">
        <v>303</v>
      </c>
      <c r="C8" s="2474" t="s">
        <v>632</v>
      </c>
      <c r="D8" s="2475"/>
      <c r="E8" s="2475"/>
      <c r="F8" s="2475"/>
      <c r="G8" s="2476"/>
      <c r="H8" s="120"/>
      <c r="I8" s="7"/>
      <c r="J8" s="7"/>
      <c r="K8" s="190"/>
      <c r="L8" s="190"/>
      <c r="M8" s="190"/>
      <c r="N8" s="190"/>
      <c r="O8" s="190"/>
      <c r="P8" s="190"/>
      <c r="Q8" s="190"/>
      <c r="R8" s="190"/>
      <c r="S8" s="190"/>
      <c r="T8" s="481"/>
      <c r="U8" s="609"/>
      <c r="V8" s="609"/>
      <c r="W8" s="609"/>
      <c r="X8" s="609"/>
      <c r="Y8" s="609"/>
      <c r="Z8" s="609"/>
      <c r="AA8" s="5"/>
      <c r="AB8" s="609"/>
      <c r="AC8" s="609"/>
      <c r="AD8" s="609"/>
      <c r="AE8" s="609"/>
      <c r="AF8" s="609"/>
      <c r="AG8" s="609"/>
      <c r="AH8" s="609"/>
      <c r="AI8" s="609"/>
      <c r="AJ8" s="609"/>
      <c r="AK8" s="609"/>
      <c r="AL8" s="609"/>
      <c r="AM8" s="609"/>
      <c r="AN8" s="609"/>
      <c r="AO8" s="609"/>
      <c r="AP8" s="609"/>
      <c r="AQ8" s="609"/>
      <c r="AR8" s="609"/>
      <c r="AS8" s="609"/>
      <c r="AT8" s="609"/>
      <c r="AU8" s="609"/>
      <c r="AV8" s="609"/>
      <c r="AW8" s="609"/>
      <c r="AX8" s="609"/>
      <c r="AY8" s="609"/>
      <c r="AZ8" s="1854"/>
      <c r="BA8" s="1854"/>
      <c r="BB8" s="1854"/>
      <c r="BC8" s="1854"/>
      <c r="BD8" s="1854"/>
      <c r="BE8" s="1854"/>
      <c r="BF8" s="1854"/>
      <c r="BG8" s="1854"/>
      <c r="BH8" s="1854"/>
      <c r="BI8" s="1854"/>
      <c r="BJ8" s="1854"/>
      <c r="BK8" s="1854"/>
      <c r="BL8" s="1854"/>
      <c r="BM8" s="1854"/>
      <c r="BN8" s="1854"/>
      <c r="BO8" s="1854"/>
      <c r="BP8" s="1854"/>
      <c r="BQ8" s="1854"/>
      <c r="BR8" s="609"/>
      <c r="BS8" s="609"/>
      <c r="BT8" s="609"/>
      <c r="BU8" s="609"/>
      <c r="BV8" s="609"/>
      <c r="BW8" s="609"/>
      <c r="BX8" s="2232"/>
      <c r="BY8" s="2232"/>
      <c r="BZ8" s="2232"/>
      <c r="CA8" s="2232"/>
      <c r="CB8" s="2232"/>
      <c r="CC8" s="2232"/>
      <c r="CD8" s="447"/>
      <c r="CE8" s="447"/>
      <c r="CF8" s="447"/>
      <c r="CG8" s="447"/>
      <c r="CH8" s="447"/>
      <c r="CI8" s="447"/>
    </row>
    <row r="9" spans="1:89" ht="15.75" thickBot="1">
      <c r="A9" s="5"/>
      <c r="B9" s="7"/>
      <c r="C9" s="7"/>
      <c r="D9" s="7"/>
      <c r="E9" s="7"/>
      <c r="F9" s="7"/>
      <c r="G9" s="7"/>
      <c r="H9" s="7"/>
      <c r="I9" s="7"/>
      <c r="J9" s="190"/>
      <c r="K9" s="190"/>
      <c r="L9" s="190"/>
      <c r="M9" s="190"/>
      <c r="N9" s="190"/>
      <c r="O9" s="190"/>
      <c r="P9" s="190"/>
      <c r="Q9" s="190"/>
      <c r="R9" s="190"/>
      <c r="S9" s="190"/>
      <c r="T9" s="481"/>
      <c r="U9" s="441"/>
      <c r="V9" s="441"/>
      <c r="W9" s="441"/>
      <c r="X9" s="441"/>
      <c r="Y9" s="441"/>
      <c r="Z9" s="441"/>
      <c r="AA9" s="7"/>
      <c r="AB9" s="441"/>
      <c r="AC9" s="441"/>
      <c r="AD9" s="441"/>
      <c r="AE9" s="441"/>
      <c r="AF9" s="441"/>
      <c r="AG9" s="441"/>
      <c r="AH9" s="441"/>
      <c r="AI9" s="441"/>
      <c r="AJ9" s="441"/>
      <c r="AK9" s="441"/>
      <c r="AL9" s="441"/>
      <c r="AM9" s="441"/>
      <c r="AN9" s="441"/>
      <c r="AO9" s="441"/>
      <c r="AP9" s="441"/>
      <c r="AQ9" s="441"/>
      <c r="AR9" s="441"/>
      <c r="AS9" s="441"/>
      <c r="AT9" s="441"/>
      <c r="AU9" s="441"/>
      <c r="AV9" s="441"/>
      <c r="AW9" s="441"/>
      <c r="AX9" s="441"/>
      <c r="AY9" s="441"/>
      <c r="AZ9" s="441"/>
      <c r="BA9" s="441"/>
      <c r="BB9" s="441"/>
      <c r="BC9" s="441"/>
      <c r="BD9" s="441"/>
      <c r="BE9" s="441"/>
      <c r="BF9" s="441"/>
      <c r="BG9" s="441"/>
      <c r="BH9" s="441"/>
      <c r="BI9" s="441"/>
      <c r="BJ9" s="441"/>
      <c r="BK9" s="441"/>
      <c r="BL9" s="441"/>
      <c r="BM9" s="441"/>
      <c r="BN9" s="441"/>
      <c r="BO9" s="441"/>
      <c r="BP9" s="441"/>
      <c r="BQ9" s="441"/>
      <c r="BR9" s="441"/>
      <c r="BS9" s="441"/>
      <c r="BT9" s="441"/>
      <c r="BU9" s="441"/>
      <c r="BV9" s="441"/>
      <c r="BW9" s="441"/>
      <c r="BX9" s="441"/>
      <c r="BY9" s="441"/>
      <c r="BZ9" s="441"/>
      <c r="CA9" s="441"/>
      <c r="CB9" s="441"/>
      <c r="CC9" s="441"/>
      <c r="CD9" s="448"/>
      <c r="CE9" s="448"/>
      <c r="CF9" s="448"/>
      <c r="CG9" s="448"/>
      <c r="CH9" s="448"/>
      <c r="CI9" s="448"/>
    </row>
    <row r="10" spans="1:89" ht="21" thickBot="1">
      <c r="A10" s="738" t="s">
        <v>64</v>
      </c>
      <c r="B10" s="739"/>
      <c r="C10" s="2439" t="s">
        <v>57</v>
      </c>
      <c r="D10" s="2440"/>
      <c r="E10" s="835"/>
      <c r="F10" s="741">
        <f ca="1">TODAY()</f>
        <v>42956</v>
      </c>
      <c r="G10" s="121"/>
      <c r="H10" s="742"/>
      <c r="I10" s="742"/>
      <c r="J10" s="743"/>
      <c r="K10" s="743"/>
      <c r="L10" s="743"/>
      <c r="M10" s="743"/>
      <c r="N10" s="743"/>
      <c r="O10" s="743"/>
      <c r="P10" s="743"/>
      <c r="Q10" s="743"/>
      <c r="R10" s="743"/>
      <c r="S10" s="743"/>
      <c r="T10" s="744"/>
      <c r="U10" s="744"/>
      <c r="V10" s="744"/>
      <c r="W10" s="744"/>
      <c r="X10" s="744"/>
      <c r="Y10" s="744"/>
      <c r="Z10" s="744"/>
      <c r="AA10" s="5"/>
      <c r="AB10" s="2479" t="s">
        <v>299</v>
      </c>
      <c r="AC10" s="2480"/>
      <c r="AD10" s="2480"/>
      <c r="AE10" s="2480"/>
      <c r="AF10" s="2480"/>
      <c r="AG10" s="2480"/>
      <c r="AH10" s="2480"/>
      <c r="AI10" s="2480"/>
      <c r="AJ10" s="2480"/>
      <c r="AK10" s="2480"/>
      <c r="AL10" s="2480"/>
      <c r="AM10" s="2480"/>
      <c r="AN10" s="2480"/>
      <c r="AO10" s="2480"/>
      <c r="AP10" s="2480"/>
      <c r="AQ10" s="2480"/>
      <c r="AR10" s="2480"/>
      <c r="AS10" s="2480"/>
      <c r="AT10" s="2480"/>
      <c r="AU10" s="2480"/>
      <c r="AV10" s="2480"/>
      <c r="AW10" s="2480"/>
      <c r="AX10" s="2480"/>
      <c r="AY10" s="2480"/>
      <c r="AZ10" s="2480"/>
      <c r="BA10" s="2480"/>
      <c r="BB10" s="2480"/>
      <c r="BC10" s="2480"/>
      <c r="BD10" s="2480"/>
      <c r="BE10" s="2480"/>
      <c r="BF10" s="2480"/>
      <c r="BG10" s="2480"/>
      <c r="BH10" s="2480"/>
      <c r="BI10" s="2480"/>
      <c r="BJ10" s="2480"/>
      <c r="BK10" s="2480"/>
      <c r="BL10" s="2480"/>
      <c r="BM10" s="2480"/>
      <c r="BN10" s="2480"/>
      <c r="BO10" s="2480"/>
      <c r="BP10" s="2480"/>
      <c r="BQ10" s="2480"/>
      <c r="BR10" s="2480"/>
      <c r="BS10" s="2480"/>
      <c r="BT10" s="2480"/>
      <c r="BU10" s="2480"/>
      <c r="BV10" s="2480"/>
      <c r="BW10" s="2480"/>
      <c r="BX10" s="2480"/>
      <c r="BY10" s="2480"/>
      <c r="BZ10" s="2480"/>
      <c r="CA10" s="2480"/>
      <c r="CB10" s="2480"/>
      <c r="CC10" s="2480"/>
      <c r="CD10" s="2481"/>
      <c r="CE10" s="2481"/>
      <c r="CF10" s="2481"/>
      <c r="CG10" s="2481"/>
      <c r="CH10" s="2481"/>
      <c r="CI10" s="2481"/>
      <c r="CJ10">
        <v>4531</v>
      </c>
    </row>
    <row r="11" spans="1:89" s="468" customFormat="1" ht="17.25" customHeight="1" thickBot="1">
      <c r="A11" s="768" t="s">
        <v>285</v>
      </c>
      <c r="B11" s="88"/>
      <c r="C11" s="88"/>
      <c r="D11" s="88"/>
      <c r="E11" s="88"/>
      <c r="F11" s="88"/>
      <c r="G11" s="88"/>
      <c r="H11" s="88"/>
      <c r="I11" s="88"/>
      <c r="J11" s="745"/>
      <c r="K11" s="745"/>
      <c r="L11" s="745"/>
      <c r="M11" s="745"/>
      <c r="N11" s="745"/>
      <c r="O11" s="745"/>
      <c r="P11" s="745"/>
      <c r="Q11" s="745"/>
      <c r="R11" s="745"/>
      <c r="S11" s="745"/>
      <c r="T11" s="746"/>
      <c r="U11" s="746"/>
      <c r="V11" s="746"/>
      <c r="W11" s="746"/>
      <c r="X11" s="746"/>
      <c r="Y11" s="746"/>
      <c r="Z11" s="746"/>
      <c r="AA11" s="466"/>
      <c r="AB11" s="2482" t="s">
        <v>288</v>
      </c>
      <c r="AC11" s="2483"/>
      <c r="AD11" s="2483"/>
      <c r="AE11" s="2483"/>
      <c r="AF11" s="2483"/>
      <c r="AG11" s="2483"/>
      <c r="AH11" s="2483"/>
      <c r="AI11" s="2483"/>
      <c r="AJ11" s="2483"/>
      <c r="AK11" s="2483"/>
      <c r="AL11" s="2483"/>
      <c r="AM11" s="2483"/>
      <c r="AN11" s="2483"/>
      <c r="AO11" s="2483"/>
      <c r="AP11" s="2483"/>
      <c r="AQ11" s="2483"/>
      <c r="AR11" s="2483"/>
      <c r="AS11" s="2484"/>
      <c r="AT11" s="2485" t="s">
        <v>310</v>
      </c>
      <c r="AU11" s="2486"/>
      <c r="AV11" s="2486"/>
      <c r="AW11" s="2486"/>
      <c r="AX11" s="2486"/>
      <c r="AY11" s="2486"/>
      <c r="AZ11" s="2486"/>
      <c r="BA11" s="2486"/>
      <c r="BB11" s="2486"/>
      <c r="BC11" s="2486"/>
      <c r="BD11" s="2486"/>
      <c r="BE11" s="2486"/>
      <c r="BF11" s="2486"/>
      <c r="BG11" s="2486"/>
      <c r="BH11" s="2486"/>
      <c r="BI11" s="2486"/>
      <c r="BJ11" s="2486"/>
      <c r="BK11" s="2487"/>
      <c r="BL11" s="2485" t="s">
        <v>289</v>
      </c>
      <c r="BM11" s="2486"/>
      <c r="BN11" s="2486"/>
      <c r="BO11" s="2486"/>
      <c r="BP11" s="2486"/>
      <c r="BQ11" s="2486"/>
      <c r="BR11" s="2486"/>
      <c r="BS11" s="2486"/>
      <c r="BT11" s="2486"/>
      <c r="BU11" s="2486"/>
      <c r="BV11" s="2486"/>
      <c r="BW11" s="2486"/>
      <c r="BX11" s="2486"/>
      <c r="BY11" s="2486"/>
      <c r="BZ11" s="2486"/>
      <c r="CA11" s="2486"/>
      <c r="CB11" s="2486"/>
      <c r="CC11" s="2487"/>
      <c r="CD11" s="467"/>
      <c r="CE11" s="467"/>
      <c r="CF11" s="467"/>
      <c r="CG11" s="467"/>
      <c r="CH11" s="467"/>
      <c r="CI11" s="467"/>
      <c r="CJ11" s="468">
        <v>6</v>
      </c>
      <c r="CK11" s="468">
        <f>CJ10*CJ11</f>
        <v>27186</v>
      </c>
    </row>
    <row r="12" spans="1:89" s="462" customFormat="1" ht="60.75" customHeight="1" thickBot="1">
      <c r="A12" s="747" t="s">
        <v>70</v>
      </c>
      <c r="B12" s="747" t="s">
        <v>301</v>
      </c>
      <c r="C12" s="748" t="s">
        <v>373</v>
      </c>
      <c r="D12" s="748" t="s">
        <v>328</v>
      </c>
      <c r="E12" s="748" t="s">
        <v>69</v>
      </c>
      <c r="F12" s="747" t="s">
        <v>63</v>
      </c>
      <c r="G12" s="747" t="s">
        <v>942</v>
      </c>
      <c r="H12" s="748" t="s">
        <v>1</v>
      </c>
      <c r="I12" s="748" t="s">
        <v>2</v>
      </c>
      <c r="J12" s="749" t="s">
        <v>89</v>
      </c>
      <c r="K12" s="750" t="s">
        <v>329</v>
      </c>
      <c r="L12" s="751" t="s">
        <v>286</v>
      </c>
      <c r="M12" s="2459" t="s">
        <v>287</v>
      </c>
      <c r="N12" s="2460"/>
      <c r="O12" s="2460"/>
      <c r="P12" s="2460"/>
      <c r="Q12" s="2460"/>
      <c r="R12" s="2460"/>
      <c r="S12" s="2461"/>
      <c r="T12" s="752" t="s">
        <v>23</v>
      </c>
      <c r="U12" s="2462" t="s">
        <v>497</v>
      </c>
      <c r="V12" s="2462"/>
      <c r="W12" s="2462"/>
      <c r="X12" s="2462"/>
      <c r="Y12" s="2462"/>
      <c r="Z12" s="2462"/>
      <c r="AA12" s="461"/>
      <c r="AB12" s="2469" t="s">
        <v>290</v>
      </c>
      <c r="AC12" s="2469"/>
      <c r="AD12" s="2469"/>
      <c r="AE12" s="2469"/>
      <c r="AF12" s="2469"/>
      <c r="AG12" s="2469"/>
      <c r="AH12" s="2469" t="s">
        <v>291</v>
      </c>
      <c r="AI12" s="2469"/>
      <c r="AJ12" s="2469"/>
      <c r="AK12" s="2469"/>
      <c r="AL12" s="2469"/>
      <c r="AM12" s="2469"/>
      <c r="AN12" s="2469" t="s">
        <v>292</v>
      </c>
      <c r="AO12" s="2469"/>
      <c r="AP12" s="2469"/>
      <c r="AQ12" s="2469"/>
      <c r="AR12" s="2469"/>
      <c r="AS12" s="2469"/>
      <c r="AT12" s="2469" t="s">
        <v>293</v>
      </c>
      <c r="AU12" s="2469"/>
      <c r="AV12" s="2469"/>
      <c r="AW12" s="2469"/>
      <c r="AX12" s="2469"/>
      <c r="AY12" s="2469"/>
      <c r="AZ12" s="2469" t="s">
        <v>294</v>
      </c>
      <c r="BA12" s="2469"/>
      <c r="BB12" s="2469"/>
      <c r="BC12" s="2469"/>
      <c r="BD12" s="2469"/>
      <c r="BE12" s="2469"/>
      <c r="BF12" s="2469" t="s">
        <v>295</v>
      </c>
      <c r="BG12" s="2469"/>
      <c r="BH12" s="2469"/>
      <c r="BI12" s="2469"/>
      <c r="BJ12" s="2469"/>
      <c r="BK12" s="2469"/>
      <c r="BL12" s="2469" t="s">
        <v>296</v>
      </c>
      <c r="BM12" s="2469"/>
      <c r="BN12" s="2469"/>
      <c r="BO12" s="2469"/>
      <c r="BP12" s="2469"/>
      <c r="BQ12" s="2469"/>
      <c r="BR12" s="2469" t="s">
        <v>297</v>
      </c>
      <c r="BS12" s="2469"/>
      <c r="BT12" s="2469"/>
      <c r="BU12" s="2469"/>
      <c r="BV12" s="2469"/>
      <c r="BW12" s="2469"/>
      <c r="BX12" s="2469" t="s">
        <v>298</v>
      </c>
      <c r="BY12" s="2469"/>
      <c r="BZ12" s="2469"/>
      <c r="CA12" s="2469"/>
      <c r="CB12" s="2469"/>
      <c r="CC12" s="2469"/>
      <c r="CD12" s="2529" t="s">
        <v>308</v>
      </c>
      <c r="CE12" s="2529"/>
      <c r="CF12" s="2529"/>
      <c r="CG12" s="2529"/>
      <c r="CH12" s="2529"/>
      <c r="CI12" s="2529"/>
    </row>
    <row r="13" spans="1:89" s="462" customFormat="1" ht="60.75" customHeight="1" thickBot="1">
      <c r="A13" s="753"/>
      <c r="B13" s="754" t="s">
        <v>312</v>
      </c>
      <c r="C13" s="755"/>
      <c r="D13" s="755"/>
      <c r="E13" s="755"/>
      <c r="F13" s="755"/>
      <c r="G13" s="755"/>
      <c r="H13" s="755"/>
      <c r="I13" s="755"/>
      <c r="J13" s="756"/>
      <c r="K13" s="757"/>
      <c r="L13" s="757"/>
      <c r="M13" s="758" t="s">
        <v>316</v>
      </c>
      <c r="N13" s="758" t="s">
        <v>317</v>
      </c>
      <c r="O13" s="758" t="s">
        <v>318</v>
      </c>
      <c r="P13" s="758" t="s">
        <v>319</v>
      </c>
      <c r="Q13" s="759" t="s">
        <v>325</v>
      </c>
      <c r="R13" s="759" t="s">
        <v>326</v>
      </c>
      <c r="S13" s="760" t="s">
        <v>327</v>
      </c>
      <c r="T13" s="761"/>
      <c r="U13" s="762" t="s">
        <v>306</v>
      </c>
      <c r="V13" s="763" t="s">
        <v>320</v>
      </c>
      <c r="W13" s="763" t="s">
        <v>321</v>
      </c>
      <c r="X13" s="763" t="s">
        <v>322</v>
      </c>
      <c r="Y13" s="763" t="s">
        <v>323</v>
      </c>
      <c r="Z13" s="763" t="s">
        <v>307</v>
      </c>
      <c r="AA13" s="461"/>
      <c r="AB13" s="489" t="s">
        <v>306</v>
      </c>
      <c r="AC13" s="490" t="s">
        <v>320</v>
      </c>
      <c r="AD13" s="490" t="s">
        <v>321</v>
      </c>
      <c r="AE13" s="490" t="s">
        <v>322</v>
      </c>
      <c r="AF13" s="490" t="s">
        <v>323</v>
      </c>
      <c r="AG13" s="490" t="s">
        <v>307</v>
      </c>
      <c r="AH13" s="489" t="s">
        <v>306</v>
      </c>
      <c r="AI13" s="490" t="s">
        <v>320</v>
      </c>
      <c r="AJ13" s="490" t="s">
        <v>321</v>
      </c>
      <c r="AK13" s="490" t="s">
        <v>322</v>
      </c>
      <c r="AL13" s="490" t="s">
        <v>323</v>
      </c>
      <c r="AM13" s="490" t="s">
        <v>307</v>
      </c>
      <c r="AN13" s="489" t="s">
        <v>306</v>
      </c>
      <c r="AO13" s="490" t="s">
        <v>320</v>
      </c>
      <c r="AP13" s="490" t="s">
        <v>321</v>
      </c>
      <c r="AQ13" s="490" t="s">
        <v>322</v>
      </c>
      <c r="AR13" s="490" t="s">
        <v>323</v>
      </c>
      <c r="AS13" s="490" t="s">
        <v>307</v>
      </c>
      <c r="AT13" s="489" t="s">
        <v>306</v>
      </c>
      <c r="AU13" s="490" t="s">
        <v>320</v>
      </c>
      <c r="AV13" s="490" t="s">
        <v>321</v>
      </c>
      <c r="AW13" s="490" t="s">
        <v>322</v>
      </c>
      <c r="AX13" s="490" t="s">
        <v>323</v>
      </c>
      <c r="AY13" s="490" t="s">
        <v>307</v>
      </c>
      <c r="AZ13" s="489" t="s">
        <v>306</v>
      </c>
      <c r="BA13" s="490" t="s">
        <v>320</v>
      </c>
      <c r="BB13" s="490" t="s">
        <v>321</v>
      </c>
      <c r="BC13" s="490" t="s">
        <v>322</v>
      </c>
      <c r="BD13" s="490" t="s">
        <v>323</v>
      </c>
      <c r="BE13" s="490" t="s">
        <v>307</v>
      </c>
      <c r="BF13" s="489" t="s">
        <v>306</v>
      </c>
      <c r="BG13" s="490" t="s">
        <v>320</v>
      </c>
      <c r="BH13" s="490" t="s">
        <v>321</v>
      </c>
      <c r="BI13" s="490" t="s">
        <v>322</v>
      </c>
      <c r="BJ13" s="490" t="s">
        <v>323</v>
      </c>
      <c r="BK13" s="490" t="s">
        <v>307</v>
      </c>
      <c r="BL13" s="489" t="s">
        <v>306</v>
      </c>
      <c r="BM13" s="490" t="s">
        <v>320</v>
      </c>
      <c r="BN13" s="490" t="s">
        <v>321</v>
      </c>
      <c r="BO13" s="490" t="s">
        <v>322</v>
      </c>
      <c r="BP13" s="490" t="s">
        <v>323</v>
      </c>
      <c r="BQ13" s="490" t="s">
        <v>307</v>
      </c>
      <c r="BR13" s="489" t="s">
        <v>306</v>
      </c>
      <c r="BS13" s="490" t="s">
        <v>320</v>
      </c>
      <c r="BT13" s="490" t="s">
        <v>321</v>
      </c>
      <c r="BU13" s="490" t="s">
        <v>322</v>
      </c>
      <c r="BV13" s="490" t="s">
        <v>323</v>
      </c>
      <c r="BW13" s="490" t="s">
        <v>307</v>
      </c>
      <c r="BX13" s="489" t="s">
        <v>306</v>
      </c>
      <c r="BY13" s="490" t="s">
        <v>320</v>
      </c>
      <c r="BZ13" s="490" t="s">
        <v>321</v>
      </c>
      <c r="CA13" s="490" t="s">
        <v>322</v>
      </c>
      <c r="CB13" s="490" t="s">
        <v>323</v>
      </c>
      <c r="CC13" s="490" t="s">
        <v>307</v>
      </c>
      <c r="CD13" s="456" t="s">
        <v>309</v>
      </c>
      <c r="CE13" s="456" t="s">
        <v>320</v>
      </c>
      <c r="CF13" s="456" t="s">
        <v>331</v>
      </c>
      <c r="CG13" s="456" t="s">
        <v>322</v>
      </c>
      <c r="CH13" s="456" t="s">
        <v>324</v>
      </c>
      <c r="CI13" s="456" t="s">
        <v>311</v>
      </c>
      <c r="CJ13" s="1357" t="s">
        <v>1219</v>
      </c>
    </row>
    <row r="14" spans="1:89" ht="26.25" thickBot="1">
      <c r="A14" s="2451" t="s">
        <v>315</v>
      </c>
      <c r="B14" s="553" t="s">
        <v>650</v>
      </c>
      <c r="C14" s="554">
        <f>'[38]D. ITT_All_Grants'!C94</f>
        <v>0</v>
      </c>
      <c r="D14" s="554">
        <f>'[38]D. ITT_All_Grants'!D94</f>
        <v>0</v>
      </c>
      <c r="E14" s="554">
        <f>'[38]D. ITT_All_Grants'!E94</f>
        <v>0</v>
      </c>
      <c r="F14" s="554" t="s">
        <v>197</v>
      </c>
      <c r="G14" s="554" t="s">
        <v>143</v>
      </c>
      <c r="H14" s="794" t="s">
        <v>20</v>
      </c>
      <c r="I14" s="794" t="s">
        <v>20</v>
      </c>
      <c r="J14" s="770" t="e">
        <f ca="1">I14-F10</f>
        <v>#VALUE!</v>
      </c>
      <c r="K14" s="771"/>
      <c r="L14" s="772"/>
      <c r="M14" s="773"/>
      <c r="N14" s="773"/>
      <c r="O14" s="773"/>
      <c r="P14" s="773"/>
      <c r="Q14" s="773">
        <v>4406</v>
      </c>
      <c r="R14" s="773">
        <v>6094</v>
      </c>
      <c r="S14" s="774">
        <f>Q14+R14</f>
        <v>10500</v>
      </c>
      <c r="T14" s="765"/>
      <c r="U14" s="766"/>
      <c r="V14" s="516"/>
      <c r="W14" s="516"/>
      <c r="X14" s="516"/>
      <c r="Y14" s="516"/>
      <c r="Z14" s="516">
        <v>1512</v>
      </c>
      <c r="AB14" s="1371"/>
      <c r="AC14" s="1370"/>
      <c r="AD14" s="1370"/>
      <c r="AE14" s="1370"/>
      <c r="AF14" s="1370"/>
      <c r="AG14" s="1370">
        <f t="shared" ref="AG14:AG45" si="0">AC14+AD14+AE14+AF14</f>
        <v>0</v>
      </c>
      <c r="AH14" s="1371"/>
      <c r="AI14" s="1370"/>
      <c r="AJ14" s="1370"/>
      <c r="AK14" s="1370"/>
      <c r="AL14" s="1370"/>
      <c r="AM14" s="1370">
        <f t="shared" ref="AM14:AM45" si="1">AI14+AJ14+AK14+AL14</f>
        <v>0</v>
      </c>
      <c r="AN14" s="1371"/>
      <c r="AO14" s="1370"/>
      <c r="AP14" s="1370"/>
      <c r="AQ14" s="1370"/>
      <c r="AR14" s="1370"/>
      <c r="AS14" s="1370">
        <f t="shared" ref="AS14:AS45" si="2">AO14+AP14+AQ14+AR14</f>
        <v>0</v>
      </c>
      <c r="AT14" s="1371"/>
      <c r="AU14" s="1370"/>
      <c r="AV14" s="1370"/>
      <c r="AW14" s="1370"/>
      <c r="AX14" s="1370"/>
      <c r="AY14" s="1370">
        <f t="shared" ref="AY14:AY45" si="3">AU14+AV14+AW14+AX14</f>
        <v>0</v>
      </c>
      <c r="AZ14" s="557">
        <v>1243</v>
      </c>
      <c r="BA14" s="1370">
        <v>460</v>
      </c>
      <c r="BB14" s="1370">
        <v>56</v>
      </c>
      <c r="BC14" s="1370"/>
      <c r="BD14" s="1370"/>
      <c r="BE14" s="1370">
        <f t="shared" ref="BE14:BE45" si="4">BA14+BB14+BC14+BD14</f>
        <v>516</v>
      </c>
      <c r="BF14" s="557">
        <v>1243</v>
      </c>
      <c r="BG14" s="1370">
        <v>510</v>
      </c>
      <c r="BH14" s="1370">
        <v>2130</v>
      </c>
      <c r="BI14" s="1370"/>
      <c r="BJ14" s="1370"/>
      <c r="BK14" s="1370">
        <f>(BG14+BH14)</f>
        <v>2640</v>
      </c>
      <c r="BL14" s="557">
        <v>1243</v>
      </c>
      <c r="BM14" s="1370">
        <v>213</v>
      </c>
      <c r="BN14" s="1370">
        <v>1162</v>
      </c>
      <c r="BO14" s="1347">
        <v>0</v>
      </c>
      <c r="BP14" s="1347">
        <v>0</v>
      </c>
      <c r="BQ14" s="1370">
        <f t="shared" ref="BQ14:BQ45" si="5">BM14+BN14+BO14+BP14</f>
        <v>1375</v>
      </c>
      <c r="BR14" s="1371"/>
      <c r="BS14" s="2010">
        <v>2038</v>
      </c>
      <c r="BT14" s="2011">
        <v>621</v>
      </c>
      <c r="BU14" s="1370"/>
      <c r="BV14" s="1370"/>
      <c r="BW14" s="1370">
        <f t="shared" ref="BW14:BW45" si="6">BS14+BT14+BU14+BV14</f>
        <v>2659</v>
      </c>
      <c r="BX14" s="557">
        <v>1521</v>
      </c>
      <c r="BY14" s="2135">
        <v>3049</v>
      </c>
      <c r="BZ14" s="2135">
        <v>1866</v>
      </c>
      <c r="CA14" s="2135"/>
      <c r="CB14" s="2135"/>
      <c r="CC14" s="469">
        <f t="shared" ref="CC14:CC44" si="7">BY14+BZ14+CA14+CB14</f>
        <v>4915</v>
      </c>
      <c r="CD14" s="491">
        <f>S14</f>
        <v>10500</v>
      </c>
      <c r="CE14" s="488">
        <f>BA14+BG14+BM14+BS14+BY14</f>
        <v>6270</v>
      </c>
      <c r="CF14" s="488">
        <f>BB14+BH14+BN14+BT14+BZ14</f>
        <v>5835</v>
      </c>
      <c r="CG14" s="488">
        <f>BC14+BI14+BO14+BU14+CA14</f>
        <v>0</v>
      </c>
      <c r="CH14" s="488">
        <f>BD14+BJ14+BP14+BV14+CB14</f>
        <v>0</v>
      </c>
      <c r="CI14" s="488">
        <f>CE14+CF14+CG14+CH14</f>
        <v>12105</v>
      </c>
      <c r="CJ14" s="1361">
        <f>CI14/CD14*100%</f>
        <v>1.1528571428571428</v>
      </c>
    </row>
    <row r="15" spans="1:89" ht="26.25" thickBot="1">
      <c r="A15" s="2611"/>
      <c r="B15" s="553" t="s">
        <v>651</v>
      </c>
      <c r="C15" s="554">
        <f>'[38]D. ITT_All_Grants'!C95</f>
        <v>0</v>
      </c>
      <c r="D15" s="554">
        <f>'[38]D. ITT_All_Grants'!D95</f>
        <v>0</v>
      </c>
      <c r="E15" s="515">
        <f>'[38]D. ITT_All_Grants'!E93</f>
        <v>0</v>
      </c>
      <c r="F15" s="554" t="s">
        <v>197</v>
      </c>
      <c r="G15" s="554" t="s">
        <v>143</v>
      </c>
      <c r="H15" s="794" t="s">
        <v>20</v>
      </c>
      <c r="I15" s="794" t="s">
        <v>20</v>
      </c>
      <c r="J15" s="770" t="e">
        <f ca="1">I15-F10</f>
        <v>#VALUE!</v>
      </c>
      <c r="K15" s="771"/>
      <c r="L15" s="772"/>
      <c r="M15" s="773"/>
      <c r="N15" s="773"/>
      <c r="O15" s="773"/>
      <c r="P15" s="773"/>
      <c r="Q15" s="773">
        <f t="shared" ref="Q15:Q34" si="8">N15+O15</f>
        <v>0</v>
      </c>
      <c r="R15" s="773">
        <f t="shared" ref="R15:R45" si="9">M15+P15</f>
        <v>0</v>
      </c>
      <c r="S15" s="774">
        <f t="shared" ref="S15:S20" si="10">Q15+R15</f>
        <v>0</v>
      </c>
      <c r="T15" s="776"/>
      <c r="U15" s="766"/>
      <c r="V15" s="516"/>
      <c r="W15" s="516"/>
      <c r="X15" s="516"/>
      <c r="Y15" s="516"/>
      <c r="Z15" s="516">
        <f t="shared" ref="Z15:Z45" si="11">V15+W15+X15+Y15</f>
        <v>0</v>
      </c>
      <c r="AB15" s="1371"/>
      <c r="AC15" s="1370"/>
      <c r="AD15" s="1370"/>
      <c r="AE15" s="1370"/>
      <c r="AF15" s="1370"/>
      <c r="AG15" s="1370">
        <f t="shared" si="0"/>
        <v>0</v>
      </c>
      <c r="AH15" s="1371"/>
      <c r="AI15" s="1370"/>
      <c r="AJ15" s="1370"/>
      <c r="AK15" s="1370"/>
      <c r="AL15" s="1370"/>
      <c r="AM15" s="1370">
        <f t="shared" si="1"/>
        <v>0</v>
      </c>
      <c r="AN15" s="1371"/>
      <c r="AO15" s="1370"/>
      <c r="AP15" s="1370"/>
      <c r="AQ15" s="1370"/>
      <c r="AR15" s="1370"/>
      <c r="AS15" s="1370">
        <f t="shared" si="2"/>
        <v>0</v>
      </c>
      <c r="AT15" s="1371"/>
      <c r="AU15" s="1370"/>
      <c r="AV15" s="1370"/>
      <c r="AW15" s="1370"/>
      <c r="AX15" s="1370"/>
      <c r="AY15" s="1370">
        <f t="shared" si="3"/>
        <v>0</v>
      </c>
      <c r="AZ15" s="557">
        <f>(1243*6)</f>
        <v>7458</v>
      </c>
      <c r="BA15" s="1370">
        <v>84</v>
      </c>
      <c r="BB15" s="1370">
        <v>36</v>
      </c>
      <c r="BC15" s="1370"/>
      <c r="BD15" s="1370"/>
      <c r="BE15" s="1370">
        <f t="shared" si="4"/>
        <v>120</v>
      </c>
      <c r="BF15" s="557">
        <f>(1243*6)</f>
        <v>7458</v>
      </c>
      <c r="BG15" s="1370">
        <v>21</v>
      </c>
      <c r="BH15" s="1370">
        <v>126</v>
      </c>
      <c r="BI15" s="1370"/>
      <c r="BJ15" s="1370"/>
      <c r="BK15" s="1370">
        <f>(BG15+BH15)</f>
        <v>147</v>
      </c>
      <c r="BL15" s="557">
        <f>(1243*6)</f>
        <v>7458</v>
      </c>
      <c r="BM15" s="1877">
        <v>84</v>
      </c>
      <c r="BN15" s="1877">
        <v>36</v>
      </c>
      <c r="BO15" s="1877">
        <v>0</v>
      </c>
      <c r="BP15" s="1877">
        <v>0</v>
      </c>
      <c r="BQ15" s="1877">
        <f t="shared" si="5"/>
        <v>120</v>
      </c>
      <c r="BR15" s="1371"/>
      <c r="BS15" s="2010">
        <v>171</v>
      </c>
      <c r="BT15" s="2011">
        <v>399</v>
      </c>
      <c r="BU15" s="1370"/>
      <c r="BV15" s="1370"/>
      <c r="BW15" s="1370">
        <f t="shared" si="6"/>
        <v>570</v>
      </c>
      <c r="BX15" s="557">
        <v>7458</v>
      </c>
      <c r="BY15" s="2135">
        <v>271</v>
      </c>
      <c r="BZ15" s="2135">
        <v>51</v>
      </c>
      <c r="CA15" s="2135"/>
      <c r="CB15" s="2135"/>
      <c r="CC15" s="469">
        <f t="shared" si="7"/>
        <v>322</v>
      </c>
      <c r="CD15" s="491">
        <f t="shared" ref="CD15:CD45" si="12">S15</f>
        <v>0</v>
      </c>
      <c r="CE15" s="488">
        <f t="shared" ref="CE15:CE45" si="13">BA15+BG15+BM15+BS15+BY15</f>
        <v>631</v>
      </c>
      <c r="CF15" s="488">
        <f t="shared" ref="CF15:CF45" si="14">BB15+BH15+BN15+BT15+BZ15</f>
        <v>648</v>
      </c>
      <c r="CG15" s="488">
        <f t="shared" ref="CG15:CG45" si="15">BC15+BI15+BO15+BU15+CA15</f>
        <v>0</v>
      </c>
      <c r="CH15" s="488">
        <f t="shared" ref="CH15:CH45" si="16">BD15+BJ15+BP15+BV15+CB15</f>
        <v>0</v>
      </c>
      <c r="CI15" s="488">
        <f>CE15+CF15+CG15+CH15</f>
        <v>1279</v>
      </c>
      <c r="CJ15" s="1363" t="e">
        <f t="shared" ref="CJ15:CJ45" si="17">CI15/CD15*100%</f>
        <v>#DIV/0!</v>
      </c>
    </row>
    <row r="16" spans="1:89" ht="30.75" customHeight="1" thickBot="1">
      <c r="A16" s="2538" t="s">
        <v>945</v>
      </c>
      <c r="B16" s="836" t="s">
        <v>499</v>
      </c>
      <c r="C16" s="554">
        <f>'[38]D. ITT_All_Grants'!C91</f>
        <v>0</v>
      </c>
      <c r="D16" s="554">
        <f>'[38]D. ITT_All_Grants'!D88</f>
        <v>0</v>
      </c>
      <c r="E16" s="515">
        <f>'[38]D. ITT_All_Grants'!E30</f>
        <v>0</v>
      </c>
      <c r="F16" s="515" t="s">
        <v>1468</v>
      </c>
      <c r="G16" s="554" t="s">
        <v>143</v>
      </c>
      <c r="H16" s="780" t="s">
        <v>630</v>
      </c>
      <c r="I16" s="780" t="s">
        <v>631</v>
      </c>
      <c r="J16" s="777" t="e">
        <f>I16-#REF!</f>
        <v>#VALUE!</v>
      </c>
      <c r="K16" s="778"/>
      <c r="L16" s="735" t="s">
        <v>637</v>
      </c>
      <c r="M16" s="773"/>
      <c r="N16" s="773"/>
      <c r="O16" s="773"/>
      <c r="P16" s="773"/>
      <c r="Q16" s="773">
        <f t="shared" si="8"/>
        <v>0</v>
      </c>
      <c r="R16" s="773">
        <f t="shared" si="9"/>
        <v>0</v>
      </c>
      <c r="S16" s="774">
        <f t="shared" si="10"/>
        <v>0</v>
      </c>
      <c r="T16" s="781"/>
      <c r="U16" s="766"/>
      <c r="V16" s="516"/>
      <c r="W16" s="516"/>
      <c r="X16" s="516"/>
      <c r="Y16" s="516"/>
      <c r="Z16" s="516">
        <f t="shared" si="11"/>
        <v>0</v>
      </c>
      <c r="AB16" s="442"/>
      <c r="AC16" s="1370"/>
      <c r="AD16" s="1370"/>
      <c r="AE16" s="1370"/>
      <c r="AF16" s="1370"/>
      <c r="AG16" s="1370">
        <f t="shared" si="0"/>
        <v>0</v>
      </c>
      <c r="AH16" s="442"/>
      <c r="AI16" s="1370"/>
      <c r="AJ16" s="1370"/>
      <c r="AK16" s="1370"/>
      <c r="AL16" s="1370"/>
      <c r="AM16" s="1370">
        <f t="shared" si="1"/>
        <v>0</v>
      </c>
      <c r="AN16" s="442"/>
      <c r="AO16" s="1370"/>
      <c r="AP16" s="1370"/>
      <c r="AQ16" s="1370"/>
      <c r="AR16" s="1370"/>
      <c r="AS16" s="1370">
        <f t="shared" si="2"/>
        <v>0</v>
      </c>
      <c r="AT16" s="442"/>
      <c r="AU16" s="1370"/>
      <c r="AV16" s="1370"/>
      <c r="AW16" s="1370"/>
      <c r="AX16" s="1370"/>
      <c r="AY16" s="1370">
        <f t="shared" si="3"/>
        <v>0</v>
      </c>
      <c r="AZ16" s="555">
        <v>1243</v>
      </c>
      <c r="BA16" s="1370">
        <v>460</v>
      </c>
      <c r="BB16" s="1370">
        <v>56</v>
      </c>
      <c r="BC16" s="1370"/>
      <c r="BD16" s="1370"/>
      <c r="BE16" s="1370">
        <f t="shared" si="4"/>
        <v>516</v>
      </c>
      <c r="BF16" s="555">
        <v>1243</v>
      </c>
      <c r="BG16" s="1370">
        <v>510</v>
      </c>
      <c r="BH16" s="1370">
        <v>2130</v>
      </c>
      <c r="BI16" s="1370"/>
      <c r="BJ16" s="1370"/>
      <c r="BK16" s="1370">
        <f t="shared" ref="BK16:BK45" si="18">BG16+BH16+BI16+BJ16</f>
        <v>2640</v>
      </c>
      <c r="BL16" s="555">
        <v>1243</v>
      </c>
      <c r="BM16" s="1877">
        <v>213</v>
      </c>
      <c r="BN16" s="1877">
        <v>1162</v>
      </c>
      <c r="BO16" s="1877">
        <v>0</v>
      </c>
      <c r="BP16" s="1877">
        <v>0</v>
      </c>
      <c r="BQ16" s="1877">
        <f t="shared" si="5"/>
        <v>1375</v>
      </c>
      <c r="BR16" s="442"/>
      <c r="BS16" s="2010">
        <v>2038</v>
      </c>
      <c r="BT16" s="2011">
        <v>621</v>
      </c>
      <c r="BU16" s="1370"/>
      <c r="BV16" s="1370"/>
      <c r="BW16" s="1370">
        <f t="shared" si="6"/>
        <v>2659</v>
      </c>
      <c r="BX16" s="555">
        <v>1243</v>
      </c>
      <c r="BY16" s="2135">
        <v>3049</v>
      </c>
      <c r="BZ16" s="2135">
        <v>1866</v>
      </c>
      <c r="CA16" s="2135"/>
      <c r="CB16" s="2135"/>
      <c r="CC16" s="469">
        <f t="shared" si="7"/>
        <v>4915</v>
      </c>
      <c r="CD16" s="491">
        <f t="shared" si="12"/>
        <v>0</v>
      </c>
      <c r="CE16" s="488">
        <f t="shared" si="13"/>
        <v>6270</v>
      </c>
      <c r="CF16" s="488">
        <f t="shared" si="14"/>
        <v>5835</v>
      </c>
      <c r="CG16" s="488">
        <f t="shared" si="15"/>
        <v>0</v>
      </c>
      <c r="CH16" s="488">
        <f t="shared" si="16"/>
        <v>0</v>
      </c>
      <c r="CI16" s="488">
        <f>CE16+CF16+CG16+CH16</f>
        <v>12105</v>
      </c>
      <c r="CJ16" s="1363" t="e">
        <f t="shared" si="17"/>
        <v>#DIV/0!</v>
      </c>
    </row>
    <row r="17" spans="1:88" ht="30.75" customHeight="1" thickBot="1">
      <c r="A17" s="2539"/>
      <c r="B17" s="857" t="s">
        <v>569</v>
      </c>
      <c r="C17" s="554">
        <f>'[38]D. ITT_All_Grants'!C92</f>
        <v>0</v>
      </c>
      <c r="D17" s="554">
        <f>'[38]D. ITT_All_Grants'!D89</f>
        <v>0</v>
      </c>
      <c r="E17" s="515">
        <f>'[38]D. ITT_All_Grants'!E31</f>
        <v>0</v>
      </c>
      <c r="F17" s="515" t="s">
        <v>1468</v>
      </c>
      <c r="G17" s="554" t="s">
        <v>143</v>
      </c>
      <c r="H17" s="780" t="s">
        <v>630</v>
      </c>
      <c r="I17" s="780" t="s">
        <v>631</v>
      </c>
      <c r="J17" s="777" t="e">
        <f>I17-#REF!</f>
        <v>#VALUE!</v>
      </c>
      <c r="K17" s="778"/>
      <c r="L17" s="735" t="s">
        <v>637</v>
      </c>
      <c r="M17" s="773"/>
      <c r="N17" s="773"/>
      <c r="O17" s="773"/>
      <c r="P17" s="773"/>
      <c r="Q17" s="773">
        <f t="shared" si="8"/>
        <v>0</v>
      </c>
      <c r="R17" s="773">
        <f t="shared" si="9"/>
        <v>0</v>
      </c>
      <c r="S17" s="774">
        <f t="shared" si="10"/>
        <v>0</v>
      </c>
      <c r="T17" s="781"/>
      <c r="U17" s="766"/>
      <c r="V17" s="516"/>
      <c r="W17" s="516"/>
      <c r="X17" s="516"/>
      <c r="Y17" s="516"/>
      <c r="Z17" s="516">
        <f t="shared" si="11"/>
        <v>0</v>
      </c>
      <c r="AB17" s="442"/>
      <c r="AC17" s="1370"/>
      <c r="AD17" s="1370"/>
      <c r="AE17" s="1370"/>
      <c r="AF17" s="1370"/>
      <c r="AG17" s="1370">
        <f t="shared" si="0"/>
        <v>0</v>
      </c>
      <c r="AH17" s="442"/>
      <c r="AI17" s="1370"/>
      <c r="AJ17" s="1370"/>
      <c r="AK17" s="1370"/>
      <c r="AL17" s="1370"/>
      <c r="AM17" s="1370">
        <f t="shared" si="1"/>
        <v>0</v>
      </c>
      <c r="AN17" s="442"/>
      <c r="AO17" s="1370"/>
      <c r="AP17" s="1370"/>
      <c r="AQ17" s="1370"/>
      <c r="AR17" s="1370"/>
      <c r="AS17" s="1370">
        <f t="shared" si="2"/>
        <v>0</v>
      </c>
      <c r="AT17" s="442"/>
      <c r="AU17" s="1370"/>
      <c r="AV17" s="1370"/>
      <c r="AW17" s="1370"/>
      <c r="AX17" s="1370"/>
      <c r="AY17" s="1370">
        <f t="shared" si="3"/>
        <v>0</v>
      </c>
      <c r="AZ17" s="555">
        <v>0</v>
      </c>
      <c r="BA17" s="1370"/>
      <c r="BB17" s="1370"/>
      <c r="BC17" s="1370"/>
      <c r="BD17" s="1370"/>
      <c r="BE17" s="1370">
        <f t="shared" si="4"/>
        <v>0</v>
      </c>
      <c r="BF17" s="555">
        <v>0</v>
      </c>
      <c r="BG17" s="1370">
        <v>0</v>
      </c>
      <c r="BH17" s="1370">
        <v>0</v>
      </c>
      <c r="BI17" s="1370"/>
      <c r="BJ17" s="1370"/>
      <c r="BK17" s="1370">
        <f t="shared" si="18"/>
        <v>0</v>
      </c>
      <c r="BL17" s="555">
        <v>0</v>
      </c>
      <c r="BM17" s="1347">
        <v>0</v>
      </c>
      <c r="BN17" s="1347">
        <v>0</v>
      </c>
      <c r="BO17" s="1347">
        <v>0</v>
      </c>
      <c r="BP17" s="1347">
        <v>0</v>
      </c>
      <c r="BQ17" s="1347">
        <f t="shared" si="5"/>
        <v>0</v>
      </c>
      <c r="BR17" s="442"/>
      <c r="BS17" s="2010"/>
      <c r="BT17" s="2011"/>
      <c r="BU17" s="1370"/>
      <c r="BV17" s="1370"/>
      <c r="BW17" s="1370">
        <f t="shared" si="6"/>
        <v>0</v>
      </c>
      <c r="BX17" s="555">
        <v>8</v>
      </c>
      <c r="BY17" s="2135"/>
      <c r="BZ17" s="2135"/>
      <c r="CA17" s="2135"/>
      <c r="CB17" s="2135"/>
      <c r="CC17" s="469">
        <v>19</v>
      </c>
      <c r="CD17" s="491">
        <f t="shared" si="12"/>
        <v>0</v>
      </c>
      <c r="CE17" s="488">
        <f t="shared" si="13"/>
        <v>0</v>
      </c>
      <c r="CF17" s="488">
        <f t="shared" si="14"/>
        <v>0</v>
      </c>
      <c r="CG17" s="488">
        <f t="shared" si="15"/>
        <v>0</v>
      </c>
      <c r="CH17" s="488">
        <f t="shared" si="16"/>
        <v>0</v>
      </c>
      <c r="CI17" s="488">
        <f t="shared" ref="CI17:CI45" si="19">CE17+CF17+CG17+CH17</f>
        <v>0</v>
      </c>
      <c r="CJ17" s="1363" t="e">
        <f t="shared" si="17"/>
        <v>#DIV/0!</v>
      </c>
    </row>
    <row r="18" spans="1:88" ht="30.75" customHeight="1" thickBot="1">
      <c r="A18" s="2539"/>
      <c r="B18" s="840" t="s">
        <v>572</v>
      </c>
      <c r="C18" s="554">
        <f>'[38]D. ITT_All_Grants'!C93</f>
        <v>0</v>
      </c>
      <c r="D18" s="554">
        <f>'[38]D. ITT_All_Grants'!D90</f>
        <v>0</v>
      </c>
      <c r="E18" s="515">
        <f>'[38]D. ITT_All_Grants'!E32</f>
        <v>0</v>
      </c>
      <c r="F18" s="515" t="s">
        <v>1468</v>
      </c>
      <c r="G18" s="554" t="s">
        <v>143</v>
      </c>
      <c r="H18" s="780" t="s">
        <v>630</v>
      </c>
      <c r="I18" s="780" t="s">
        <v>631</v>
      </c>
      <c r="J18" s="777" t="e">
        <f>I18-#REF!</f>
        <v>#VALUE!</v>
      </c>
      <c r="K18" s="778"/>
      <c r="L18" s="735" t="s">
        <v>637</v>
      </c>
      <c r="M18" s="773"/>
      <c r="N18" s="773"/>
      <c r="O18" s="773"/>
      <c r="P18" s="773"/>
      <c r="Q18" s="773">
        <f t="shared" si="8"/>
        <v>0</v>
      </c>
      <c r="R18" s="773">
        <f t="shared" si="9"/>
        <v>0</v>
      </c>
      <c r="S18" s="774">
        <f t="shared" si="10"/>
        <v>0</v>
      </c>
      <c r="T18" s="781"/>
      <c r="U18" s="766"/>
      <c r="V18" s="516"/>
      <c r="W18" s="516"/>
      <c r="X18" s="516"/>
      <c r="Y18" s="516"/>
      <c r="Z18" s="516">
        <f t="shared" si="11"/>
        <v>0</v>
      </c>
      <c r="AB18" s="442"/>
      <c r="AC18" s="1370"/>
      <c r="AD18" s="1370"/>
      <c r="AE18" s="1370"/>
      <c r="AF18" s="1370"/>
      <c r="AG18" s="1370">
        <f t="shared" si="0"/>
        <v>0</v>
      </c>
      <c r="AH18" s="442"/>
      <c r="AI18" s="1370"/>
      <c r="AJ18" s="1370"/>
      <c r="AK18" s="1370"/>
      <c r="AL18" s="1370"/>
      <c r="AM18" s="1370">
        <f t="shared" si="1"/>
        <v>0</v>
      </c>
      <c r="AN18" s="442"/>
      <c r="AO18" s="1370"/>
      <c r="AP18" s="1370"/>
      <c r="AQ18" s="1370"/>
      <c r="AR18" s="1370"/>
      <c r="AS18" s="1370">
        <f t="shared" si="2"/>
        <v>0</v>
      </c>
      <c r="AT18" s="442"/>
      <c r="AU18" s="1370"/>
      <c r="AV18" s="1370"/>
      <c r="AW18" s="1370"/>
      <c r="AX18" s="1370"/>
      <c r="AY18" s="1370">
        <f t="shared" si="3"/>
        <v>0</v>
      </c>
      <c r="AZ18" s="555">
        <v>1243</v>
      </c>
      <c r="BA18" s="1370"/>
      <c r="BB18" s="1370"/>
      <c r="BC18" s="1370"/>
      <c r="BD18" s="1370"/>
      <c r="BE18" s="1370">
        <f t="shared" si="4"/>
        <v>0</v>
      </c>
      <c r="BF18" s="555">
        <v>1243</v>
      </c>
      <c r="BG18" s="1370">
        <v>510</v>
      </c>
      <c r="BH18" s="1370">
        <v>2130</v>
      </c>
      <c r="BI18" s="1370"/>
      <c r="BJ18" s="1370"/>
      <c r="BK18" s="1370">
        <f t="shared" si="18"/>
        <v>2640</v>
      </c>
      <c r="BL18" s="555">
        <v>1243</v>
      </c>
      <c r="BM18" s="1347">
        <v>0</v>
      </c>
      <c r="BN18" s="1347">
        <v>0</v>
      </c>
      <c r="BO18" s="1347">
        <v>0</v>
      </c>
      <c r="BP18" s="1347">
        <v>0</v>
      </c>
      <c r="BQ18" s="1347">
        <f t="shared" si="5"/>
        <v>0</v>
      </c>
      <c r="BR18" s="442"/>
      <c r="BS18" s="2010">
        <v>2038</v>
      </c>
      <c r="BT18" s="2011">
        <v>621</v>
      </c>
      <c r="BU18" s="1370"/>
      <c r="BV18" s="1370"/>
      <c r="BW18" s="1370">
        <f t="shared" si="6"/>
        <v>2659</v>
      </c>
      <c r="BX18" s="555">
        <v>1243</v>
      </c>
      <c r="BY18" s="2135">
        <v>3049</v>
      </c>
      <c r="BZ18" s="2135">
        <v>1866</v>
      </c>
      <c r="CA18" s="2135"/>
      <c r="CB18" s="2135"/>
      <c r="CC18" s="469">
        <f t="shared" si="7"/>
        <v>4915</v>
      </c>
      <c r="CD18" s="491">
        <f t="shared" si="12"/>
        <v>0</v>
      </c>
      <c r="CE18" s="488">
        <f t="shared" si="13"/>
        <v>5597</v>
      </c>
      <c r="CF18" s="488">
        <f t="shared" si="14"/>
        <v>4617</v>
      </c>
      <c r="CG18" s="488">
        <f t="shared" si="15"/>
        <v>0</v>
      </c>
      <c r="CH18" s="488">
        <f t="shared" si="16"/>
        <v>0</v>
      </c>
      <c r="CI18" s="488">
        <f t="shared" si="19"/>
        <v>10214</v>
      </c>
      <c r="CJ18" s="1363" t="e">
        <f t="shared" si="17"/>
        <v>#DIV/0!</v>
      </c>
    </row>
    <row r="19" spans="1:88" ht="30.75" customHeight="1" thickBot="1">
      <c r="A19" s="2539"/>
      <c r="B19" s="840" t="s">
        <v>948</v>
      </c>
      <c r="C19" s="554">
        <f>'[38]D. ITT_All_Grants'!C94</f>
        <v>0</v>
      </c>
      <c r="D19" s="554">
        <f>'[38]D. ITT_All_Grants'!D91</f>
        <v>0</v>
      </c>
      <c r="E19" s="515">
        <f>'[38]D. ITT_All_Grants'!E33</f>
        <v>0</v>
      </c>
      <c r="F19" s="515" t="s">
        <v>1468</v>
      </c>
      <c r="G19" s="554" t="s">
        <v>143</v>
      </c>
      <c r="H19" s="780" t="s">
        <v>630</v>
      </c>
      <c r="I19" s="780" t="s">
        <v>631</v>
      </c>
      <c r="J19" s="777" t="e">
        <f>I19-#REF!</f>
        <v>#VALUE!</v>
      </c>
      <c r="K19" s="778"/>
      <c r="L19" s="735" t="s">
        <v>637</v>
      </c>
      <c r="M19" s="773"/>
      <c r="N19" s="773"/>
      <c r="O19" s="773"/>
      <c r="P19" s="773"/>
      <c r="Q19" s="773">
        <f t="shared" si="8"/>
        <v>0</v>
      </c>
      <c r="R19" s="773">
        <f t="shared" si="9"/>
        <v>0</v>
      </c>
      <c r="S19" s="774">
        <f t="shared" si="10"/>
        <v>0</v>
      </c>
      <c r="T19" s="781"/>
      <c r="U19" s="766"/>
      <c r="V19" s="516"/>
      <c r="W19" s="516"/>
      <c r="X19" s="516"/>
      <c r="Y19" s="516"/>
      <c r="Z19" s="516">
        <f t="shared" si="11"/>
        <v>0</v>
      </c>
      <c r="AB19" s="442"/>
      <c r="AC19" s="1370"/>
      <c r="AD19" s="1370"/>
      <c r="AE19" s="1370"/>
      <c r="AF19" s="1370"/>
      <c r="AG19" s="1370">
        <f t="shared" si="0"/>
        <v>0</v>
      </c>
      <c r="AH19" s="442"/>
      <c r="AI19" s="1370"/>
      <c r="AJ19" s="1370"/>
      <c r="AK19" s="1370"/>
      <c r="AL19" s="1370"/>
      <c r="AM19" s="1370">
        <f t="shared" si="1"/>
        <v>0</v>
      </c>
      <c r="AN19" s="442"/>
      <c r="AO19" s="1370"/>
      <c r="AP19" s="1370"/>
      <c r="AQ19" s="1370"/>
      <c r="AR19" s="1370"/>
      <c r="AS19" s="1370">
        <f t="shared" si="2"/>
        <v>0</v>
      </c>
      <c r="AT19" s="442"/>
      <c r="AU19" s="1370"/>
      <c r="AV19" s="1370"/>
      <c r="AW19" s="1370"/>
      <c r="AX19" s="1370"/>
      <c r="AY19" s="1370">
        <f t="shared" si="3"/>
        <v>0</v>
      </c>
      <c r="AZ19" s="555">
        <v>1069</v>
      </c>
      <c r="BA19" s="1370">
        <v>0</v>
      </c>
      <c r="BB19" s="1370"/>
      <c r="BC19" s="1370"/>
      <c r="BD19" s="1370"/>
      <c r="BE19" s="1370">
        <f t="shared" si="4"/>
        <v>0</v>
      </c>
      <c r="BF19" s="555">
        <v>1069</v>
      </c>
      <c r="BG19" s="1370">
        <v>0</v>
      </c>
      <c r="BH19" s="1370">
        <v>0</v>
      </c>
      <c r="BI19" s="1370"/>
      <c r="BJ19" s="1370"/>
      <c r="BK19" s="1370">
        <f t="shared" si="18"/>
        <v>0</v>
      </c>
      <c r="BL19" s="555">
        <v>1069</v>
      </c>
      <c r="BM19" s="1347">
        <v>0</v>
      </c>
      <c r="BN19" s="1347">
        <v>0</v>
      </c>
      <c r="BO19" s="1347">
        <v>0</v>
      </c>
      <c r="BP19" s="1347">
        <v>0</v>
      </c>
      <c r="BQ19" s="1347">
        <f t="shared" si="5"/>
        <v>0</v>
      </c>
      <c r="BR19" s="442"/>
      <c r="BS19" s="2010"/>
      <c r="BT19" s="2011"/>
      <c r="BU19" s="1370"/>
      <c r="BV19" s="1370"/>
      <c r="BW19" s="1370">
        <f t="shared" si="6"/>
        <v>0</v>
      </c>
      <c r="BX19" s="555">
        <v>1069</v>
      </c>
      <c r="BY19" s="2135"/>
      <c r="BZ19" s="2135"/>
      <c r="CA19" s="2135"/>
      <c r="CB19" s="2135"/>
      <c r="CC19" s="469">
        <f t="shared" si="7"/>
        <v>0</v>
      </c>
      <c r="CD19" s="491">
        <f t="shared" si="12"/>
        <v>0</v>
      </c>
      <c r="CE19" s="488">
        <f t="shared" si="13"/>
        <v>0</v>
      </c>
      <c r="CF19" s="488">
        <f t="shared" si="14"/>
        <v>0</v>
      </c>
      <c r="CG19" s="488">
        <f t="shared" si="15"/>
        <v>0</v>
      </c>
      <c r="CH19" s="488">
        <f t="shared" si="16"/>
        <v>0</v>
      </c>
      <c r="CI19" s="488">
        <f t="shared" si="19"/>
        <v>0</v>
      </c>
      <c r="CJ19" s="1363" t="e">
        <f t="shared" si="17"/>
        <v>#DIV/0!</v>
      </c>
    </row>
    <row r="20" spans="1:88" ht="30.75" customHeight="1" thickBot="1">
      <c r="A20" s="2615"/>
      <c r="B20" s="840" t="s">
        <v>949</v>
      </c>
      <c r="C20" s="554">
        <f>'[38]D. ITT_All_Grants'!C95</f>
        <v>0</v>
      </c>
      <c r="D20" s="554">
        <f>'[38]D. ITT_All_Grants'!D92</f>
        <v>0</v>
      </c>
      <c r="E20" s="515">
        <f>'[38]D. ITT_All_Grants'!E34</f>
        <v>0</v>
      </c>
      <c r="F20" s="515" t="s">
        <v>1468</v>
      </c>
      <c r="G20" s="554" t="s">
        <v>143</v>
      </c>
      <c r="H20" s="780" t="s">
        <v>630</v>
      </c>
      <c r="I20" s="780" t="s">
        <v>631</v>
      </c>
      <c r="J20" s="777" t="e">
        <f>I20-#REF!</f>
        <v>#VALUE!</v>
      </c>
      <c r="K20" s="778"/>
      <c r="L20" s="735" t="s">
        <v>637</v>
      </c>
      <c r="M20" s="773"/>
      <c r="N20" s="773"/>
      <c r="O20" s="773"/>
      <c r="P20" s="773"/>
      <c r="Q20" s="773">
        <f t="shared" si="8"/>
        <v>0</v>
      </c>
      <c r="R20" s="773">
        <f t="shared" si="9"/>
        <v>0</v>
      </c>
      <c r="S20" s="774">
        <f t="shared" si="10"/>
        <v>0</v>
      </c>
      <c r="T20" s="781"/>
      <c r="U20" s="766"/>
      <c r="V20" s="516"/>
      <c r="W20" s="516"/>
      <c r="X20" s="516"/>
      <c r="Y20" s="516"/>
      <c r="Z20" s="516">
        <f t="shared" si="11"/>
        <v>0</v>
      </c>
      <c r="AB20" s="442"/>
      <c r="AC20" s="1370"/>
      <c r="AD20" s="1370"/>
      <c r="AE20" s="1370"/>
      <c r="AF20" s="1370"/>
      <c r="AG20" s="1370">
        <f t="shared" si="0"/>
        <v>0</v>
      </c>
      <c r="AH20" s="442"/>
      <c r="AI20" s="1370"/>
      <c r="AJ20" s="1370"/>
      <c r="AK20" s="1370"/>
      <c r="AL20" s="1370"/>
      <c r="AM20" s="1370">
        <f t="shared" si="1"/>
        <v>0</v>
      </c>
      <c r="AN20" s="442"/>
      <c r="AO20" s="1370"/>
      <c r="AP20" s="1370"/>
      <c r="AQ20" s="1370"/>
      <c r="AR20" s="1370"/>
      <c r="AS20" s="1370">
        <f t="shared" si="2"/>
        <v>0</v>
      </c>
      <c r="AT20" s="442"/>
      <c r="AU20" s="1370"/>
      <c r="AV20" s="1370"/>
      <c r="AW20" s="1370"/>
      <c r="AX20" s="1370"/>
      <c r="AY20" s="1370">
        <f t="shared" si="3"/>
        <v>0</v>
      </c>
      <c r="AZ20" s="555">
        <v>4</v>
      </c>
      <c r="BA20" s="1370">
        <v>0</v>
      </c>
      <c r="BB20" s="1370"/>
      <c r="BC20" s="1370"/>
      <c r="BD20" s="1370"/>
      <c r="BE20" s="1370">
        <v>4</v>
      </c>
      <c r="BF20" s="555">
        <v>4</v>
      </c>
      <c r="BG20" s="1370">
        <v>0</v>
      </c>
      <c r="BH20" s="1370">
        <v>0</v>
      </c>
      <c r="BI20" s="1370"/>
      <c r="BJ20" s="1370"/>
      <c r="BK20" s="1370">
        <f t="shared" si="18"/>
        <v>0</v>
      </c>
      <c r="BL20" s="555">
        <v>4</v>
      </c>
      <c r="BM20" s="1347">
        <v>0</v>
      </c>
      <c r="BN20" s="1347">
        <v>0</v>
      </c>
      <c r="BO20" s="1347">
        <v>0</v>
      </c>
      <c r="BP20" s="1347">
        <v>0</v>
      </c>
      <c r="BQ20" s="1347">
        <f t="shared" si="5"/>
        <v>0</v>
      </c>
      <c r="BR20" s="442"/>
      <c r="BS20" s="2010"/>
      <c r="BT20" s="2011"/>
      <c r="BU20" s="1370"/>
      <c r="BV20" s="1370"/>
      <c r="BW20" s="1370">
        <f t="shared" si="6"/>
        <v>0</v>
      </c>
      <c r="BX20" s="555">
        <v>4</v>
      </c>
      <c r="BY20" s="2135"/>
      <c r="BZ20" s="2135"/>
      <c r="CA20" s="2135"/>
      <c r="CB20" s="2135"/>
      <c r="CC20" s="469">
        <f t="shared" si="7"/>
        <v>0</v>
      </c>
      <c r="CD20" s="491">
        <f t="shared" si="12"/>
        <v>0</v>
      </c>
      <c r="CE20" s="488">
        <f t="shared" si="13"/>
        <v>0</v>
      </c>
      <c r="CF20" s="488">
        <f t="shared" si="14"/>
        <v>0</v>
      </c>
      <c r="CG20" s="488">
        <f t="shared" si="15"/>
        <v>0</v>
      </c>
      <c r="CH20" s="488">
        <f t="shared" si="16"/>
        <v>0</v>
      </c>
      <c r="CI20" s="488">
        <f t="shared" si="19"/>
        <v>0</v>
      </c>
      <c r="CJ20" s="1363" t="e">
        <f t="shared" si="17"/>
        <v>#DIV/0!</v>
      </c>
    </row>
    <row r="21" spans="1:88" ht="27" thickBot="1">
      <c r="A21" s="2417" t="s">
        <v>817</v>
      </c>
      <c r="B21" s="519" t="s">
        <v>633</v>
      </c>
      <c r="C21" s="554">
        <f>'[38]D. ITT_All_Grants'!C96</f>
        <v>0</v>
      </c>
      <c r="D21" s="554">
        <f>'[38]D. ITT_All_Grants'!D96</f>
        <v>0</v>
      </c>
      <c r="E21" s="515">
        <f>'[38]D. ITT_All_Grants'!E8</f>
        <v>0</v>
      </c>
      <c r="F21" s="515" t="s">
        <v>1468</v>
      </c>
      <c r="G21" s="554" t="s">
        <v>143</v>
      </c>
      <c r="H21" s="780" t="s">
        <v>630</v>
      </c>
      <c r="I21" s="780" t="s">
        <v>631</v>
      </c>
      <c r="J21" s="777" t="e">
        <f ca="1">I21-F10</f>
        <v>#VALUE!</v>
      </c>
      <c r="K21" s="778"/>
      <c r="L21" s="735" t="s">
        <v>634</v>
      </c>
      <c r="M21" s="773"/>
      <c r="N21" s="773"/>
      <c r="O21" s="773"/>
      <c r="P21" s="773"/>
      <c r="Q21" s="773">
        <f t="shared" si="8"/>
        <v>0</v>
      </c>
      <c r="R21" s="773">
        <f t="shared" si="9"/>
        <v>0</v>
      </c>
      <c r="S21" s="774">
        <v>6412</v>
      </c>
      <c r="T21" s="781"/>
      <c r="U21" s="766"/>
      <c r="V21" s="516"/>
      <c r="W21" s="516"/>
      <c r="X21" s="516"/>
      <c r="Y21" s="516"/>
      <c r="Z21" s="516">
        <f t="shared" si="11"/>
        <v>0</v>
      </c>
      <c r="AB21" s="1371"/>
      <c r="AC21" s="1370"/>
      <c r="AD21" s="1370"/>
      <c r="AE21" s="1370"/>
      <c r="AF21" s="1370"/>
      <c r="AG21" s="1370">
        <f t="shared" si="0"/>
        <v>0</v>
      </c>
      <c r="AH21" s="1371"/>
      <c r="AI21" s="1370"/>
      <c r="AJ21" s="1370"/>
      <c r="AK21" s="1370"/>
      <c r="AL21" s="1370"/>
      <c r="AM21" s="1370">
        <f t="shared" si="1"/>
        <v>0</v>
      </c>
      <c r="AN21" s="1371"/>
      <c r="AO21" s="1370"/>
      <c r="AP21" s="1370"/>
      <c r="AQ21" s="1370"/>
      <c r="AR21" s="1370"/>
      <c r="AS21" s="1370">
        <f t="shared" si="2"/>
        <v>0</v>
      </c>
      <c r="AT21" s="1371"/>
      <c r="AU21" s="1370"/>
      <c r="AV21" s="1370"/>
      <c r="AW21" s="1370"/>
      <c r="AX21" s="1370"/>
      <c r="AY21" s="1370">
        <f t="shared" si="3"/>
        <v>0</v>
      </c>
      <c r="AZ21" s="557">
        <v>1069</v>
      </c>
      <c r="BA21" s="1370">
        <v>460</v>
      </c>
      <c r="BB21" s="1370">
        <v>56</v>
      </c>
      <c r="BC21" s="1370"/>
      <c r="BD21" s="1370"/>
      <c r="BE21" s="1370">
        <f t="shared" si="4"/>
        <v>516</v>
      </c>
      <c r="BF21" s="557">
        <v>1069</v>
      </c>
      <c r="BG21" s="1370">
        <v>510</v>
      </c>
      <c r="BH21" s="1370">
        <v>1830</v>
      </c>
      <c r="BI21" s="1370"/>
      <c r="BJ21" s="1370"/>
      <c r="BK21" s="1370">
        <f t="shared" si="18"/>
        <v>2340</v>
      </c>
      <c r="BL21" s="557">
        <v>1069</v>
      </c>
      <c r="BM21" s="1370">
        <v>157</v>
      </c>
      <c r="BN21" s="1370">
        <v>771</v>
      </c>
      <c r="BO21" s="1370"/>
      <c r="BP21" s="1370"/>
      <c r="BQ21" s="1370">
        <f t="shared" si="5"/>
        <v>928</v>
      </c>
      <c r="BR21" s="1371"/>
      <c r="BS21" s="2012">
        <v>2359</v>
      </c>
      <c r="BT21" s="2011"/>
      <c r="BU21" s="1370"/>
      <c r="BV21" s="1370"/>
      <c r="BW21" s="2011">
        <f t="shared" si="6"/>
        <v>2359</v>
      </c>
      <c r="BX21" s="557">
        <v>1069</v>
      </c>
      <c r="BY21" s="2135">
        <v>1772</v>
      </c>
      <c r="BZ21" s="2135">
        <v>490</v>
      </c>
      <c r="CA21" s="2135"/>
      <c r="CB21" s="2135"/>
      <c r="CC21" s="469">
        <f t="shared" si="7"/>
        <v>2262</v>
      </c>
      <c r="CD21" s="491">
        <f t="shared" si="12"/>
        <v>6412</v>
      </c>
      <c r="CE21" s="488">
        <f t="shared" si="13"/>
        <v>5258</v>
      </c>
      <c r="CF21" s="488">
        <f t="shared" si="14"/>
        <v>3147</v>
      </c>
      <c r="CG21" s="488">
        <f t="shared" si="15"/>
        <v>0</v>
      </c>
      <c r="CH21" s="488">
        <f t="shared" si="16"/>
        <v>0</v>
      </c>
      <c r="CI21" s="488">
        <f t="shared" si="19"/>
        <v>8405</v>
      </c>
      <c r="CJ21" s="1359">
        <f t="shared" si="17"/>
        <v>1.3108234560199625</v>
      </c>
    </row>
    <row r="22" spans="1:88" ht="35.25" customHeight="1" thickBot="1">
      <c r="A22" s="2415"/>
      <c r="B22" s="519" t="s">
        <v>635</v>
      </c>
      <c r="C22" s="554">
        <f>'[38]D. ITT_All_Grants'!C97</f>
        <v>0</v>
      </c>
      <c r="D22" s="554">
        <f>'[38]D. ITT_All_Grants'!D97</f>
        <v>0</v>
      </c>
      <c r="E22" s="515">
        <f>'[38]D. ITT_All_Grants'!E9</f>
        <v>0</v>
      </c>
      <c r="F22" s="515" t="s">
        <v>1468</v>
      </c>
      <c r="G22" s="554" t="s">
        <v>143</v>
      </c>
      <c r="H22" s="780" t="s">
        <v>630</v>
      </c>
      <c r="I22" s="780" t="s">
        <v>631</v>
      </c>
      <c r="J22" s="862" t="e">
        <f ca="1">I22-F10</f>
        <v>#VALUE!</v>
      </c>
      <c r="K22" s="778"/>
      <c r="L22" s="735" t="s">
        <v>634</v>
      </c>
      <c r="M22" s="783"/>
      <c r="N22" s="783"/>
      <c r="O22" s="783"/>
      <c r="P22" s="783"/>
      <c r="Q22" s="773">
        <f t="shared" si="8"/>
        <v>0</v>
      </c>
      <c r="R22" s="773">
        <f t="shared" si="9"/>
        <v>0</v>
      </c>
      <c r="S22" s="774">
        <v>1046</v>
      </c>
      <c r="T22" s="781"/>
      <c r="U22" s="766"/>
      <c r="V22" s="516"/>
      <c r="W22" s="516"/>
      <c r="X22" s="516"/>
      <c r="Y22" s="516"/>
      <c r="Z22" s="516">
        <f t="shared" si="11"/>
        <v>0</v>
      </c>
      <c r="AB22" s="1369"/>
      <c r="AC22" s="1370"/>
      <c r="AD22" s="1370"/>
      <c r="AE22" s="1370"/>
      <c r="AF22" s="1370"/>
      <c r="AG22" s="1370">
        <f t="shared" si="0"/>
        <v>0</v>
      </c>
      <c r="AH22" s="1369"/>
      <c r="AI22" s="1370"/>
      <c r="AJ22" s="1370"/>
      <c r="AK22" s="1370"/>
      <c r="AL22" s="1370"/>
      <c r="AM22" s="1370">
        <f t="shared" si="1"/>
        <v>0</v>
      </c>
      <c r="AN22" s="1369"/>
      <c r="AO22" s="1370"/>
      <c r="AP22" s="1370"/>
      <c r="AQ22" s="1370"/>
      <c r="AR22" s="1370"/>
      <c r="AS22" s="1370">
        <f t="shared" si="2"/>
        <v>0</v>
      </c>
      <c r="AT22" s="1369"/>
      <c r="AU22" s="1370"/>
      <c r="AV22" s="1370"/>
      <c r="AW22" s="1370"/>
      <c r="AX22" s="1370"/>
      <c r="AY22" s="1370">
        <f t="shared" si="3"/>
        <v>0</v>
      </c>
      <c r="AZ22" s="560">
        <v>174</v>
      </c>
      <c r="BA22" s="1370">
        <v>0</v>
      </c>
      <c r="BB22" s="1370"/>
      <c r="BC22" s="1370"/>
      <c r="BD22" s="1370"/>
      <c r="BE22" s="1370">
        <f t="shared" si="4"/>
        <v>0</v>
      </c>
      <c r="BF22" s="560">
        <v>174</v>
      </c>
      <c r="BG22" s="1370">
        <v>0</v>
      </c>
      <c r="BH22" s="1370">
        <v>300</v>
      </c>
      <c r="BI22" s="1370"/>
      <c r="BJ22" s="1370"/>
      <c r="BK22" s="1370">
        <f t="shared" si="18"/>
        <v>300</v>
      </c>
      <c r="BL22" s="560">
        <v>174</v>
      </c>
      <c r="BM22" s="1370">
        <v>56</v>
      </c>
      <c r="BN22" s="1370">
        <v>391</v>
      </c>
      <c r="BO22" s="1370">
        <v>0</v>
      </c>
      <c r="BP22" s="1370">
        <v>0</v>
      </c>
      <c r="BQ22" s="1370">
        <f t="shared" si="5"/>
        <v>447</v>
      </c>
      <c r="BR22" s="1369"/>
      <c r="BS22" s="2012">
        <v>300</v>
      </c>
      <c r="BT22" s="2011"/>
      <c r="BU22" s="1370"/>
      <c r="BV22" s="1370"/>
      <c r="BW22" s="2011">
        <f t="shared" si="6"/>
        <v>300</v>
      </c>
      <c r="BX22" s="560">
        <v>174</v>
      </c>
      <c r="BY22" s="2135">
        <v>220</v>
      </c>
      <c r="BZ22" s="2135">
        <v>712</v>
      </c>
      <c r="CA22" s="2135"/>
      <c r="CB22" s="2135"/>
      <c r="CC22" s="469">
        <f t="shared" si="7"/>
        <v>932</v>
      </c>
      <c r="CD22" s="491">
        <f t="shared" si="12"/>
        <v>1046</v>
      </c>
      <c r="CE22" s="488">
        <f t="shared" si="13"/>
        <v>576</v>
      </c>
      <c r="CF22" s="488">
        <f t="shared" si="14"/>
        <v>1403</v>
      </c>
      <c r="CG22" s="488">
        <f t="shared" si="15"/>
        <v>0</v>
      </c>
      <c r="CH22" s="488">
        <f t="shared" si="16"/>
        <v>0</v>
      </c>
      <c r="CI22" s="488">
        <f t="shared" si="19"/>
        <v>1979</v>
      </c>
      <c r="CJ22" s="1359">
        <f t="shared" si="17"/>
        <v>1.8919694072657744</v>
      </c>
    </row>
    <row r="23" spans="1:88" ht="39.75" customHeight="1" thickBot="1">
      <c r="A23" s="2415"/>
      <c r="B23" s="519" t="s">
        <v>818</v>
      </c>
      <c r="C23" s="554">
        <f>'[38]D. ITT_All_Grants'!C98</f>
        <v>0</v>
      </c>
      <c r="D23" s="554">
        <f>'[38]D. ITT_All_Grants'!D98</f>
        <v>0</v>
      </c>
      <c r="E23" s="515">
        <f>'[38]D. ITT_All_Grants'!E10</f>
        <v>0</v>
      </c>
      <c r="F23" s="515" t="s">
        <v>1468</v>
      </c>
      <c r="G23" s="554" t="s">
        <v>143</v>
      </c>
      <c r="H23" s="780" t="s">
        <v>630</v>
      </c>
      <c r="I23" s="780" t="s">
        <v>631</v>
      </c>
      <c r="J23" s="862" t="e">
        <f ca="1">I23-F10</f>
        <v>#VALUE!</v>
      </c>
      <c r="K23" s="778"/>
      <c r="L23" s="735" t="s">
        <v>637</v>
      </c>
      <c r="M23" s="783"/>
      <c r="N23" s="783"/>
      <c r="O23" s="783"/>
      <c r="P23" s="783"/>
      <c r="Q23" s="773">
        <f t="shared" si="8"/>
        <v>0</v>
      </c>
      <c r="R23" s="773">
        <f t="shared" si="9"/>
        <v>0</v>
      </c>
      <c r="S23" s="774">
        <v>72</v>
      </c>
      <c r="T23" s="781"/>
      <c r="U23" s="766"/>
      <c r="V23" s="516"/>
      <c r="W23" s="516"/>
      <c r="X23" s="516"/>
      <c r="Y23" s="516"/>
      <c r="Z23" s="516">
        <f t="shared" si="11"/>
        <v>0</v>
      </c>
      <c r="AB23" s="1369"/>
      <c r="AC23" s="1370"/>
      <c r="AD23" s="1370"/>
      <c r="AE23" s="1370"/>
      <c r="AF23" s="1370"/>
      <c r="AG23" s="1370">
        <f t="shared" si="0"/>
        <v>0</v>
      </c>
      <c r="AH23" s="1369"/>
      <c r="AI23" s="1370"/>
      <c r="AJ23" s="1370"/>
      <c r="AK23" s="1370"/>
      <c r="AL23" s="1370"/>
      <c r="AM23" s="1370">
        <f t="shared" si="1"/>
        <v>0</v>
      </c>
      <c r="AN23" s="1369"/>
      <c r="AO23" s="1370"/>
      <c r="AP23" s="1370"/>
      <c r="AQ23" s="1370"/>
      <c r="AR23" s="1370"/>
      <c r="AS23" s="1370">
        <f t="shared" si="2"/>
        <v>0</v>
      </c>
      <c r="AT23" s="1369"/>
      <c r="AU23" s="1370"/>
      <c r="AV23" s="1370"/>
      <c r="AW23" s="1370"/>
      <c r="AX23" s="1370"/>
      <c r="AY23" s="1370">
        <f t="shared" si="3"/>
        <v>0</v>
      </c>
      <c r="AZ23" s="560" t="s">
        <v>1294</v>
      </c>
      <c r="BA23" s="1370">
        <v>0</v>
      </c>
      <c r="BB23" s="1370"/>
      <c r="BC23" s="1370"/>
      <c r="BD23" s="1370"/>
      <c r="BE23" s="1370">
        <f t="shared" si="4"/>
        <v>0</v>
      </c>
      <c r="BF23" s="560" t="s">
        <v>1294</v>
      </c>
      <c r="BG23" s="1370">
        <v>0</v>
      </c>
      <c r="BH23" s="1370"/>
      <c r="BI23" s="1370"/>
      <c r="BJ23" s="1370"/>
      <c r="BK23" s="1370">
        <f t="shared" si="18"/>
        <v>0</v>
      </c>
      <c r="BL23" s="560" t="s">
        <v>1294</v>
      </c>
      <c r="BM23" s="1370">
        <v>0</v>
      </c>
      <c r="BN23" s="1370">
        <v>0</v>
      </c>
      <c r="BO23" s="1370">
        <v>0</v>
      </c>
      <c r="BP23" s="1370">
        <v>0</v>
      </c>
      <c r="BQ23" s="1370">
        <v>1856</v>
      </c>
      <c r="BR23" s="1369"/>
      <c r="BS23" s="2012">
        <v>452</v>
      </c>
      <c r="BT23" s="2011"/>
      <c r="BU23" s="1370"/>
      <c r="BV23" s="1370"/>
      <c r="BW23" s="2011">
        <f t="shared" si="6"/>
        <v>452</v>
      </c>
      <c r="BX23" s="560" t="s">
        <v>1666</v>
      </c>
      <c r="BY23" s="2135"/>
      <c r="BZ23" s="2135"/>
      <c r="CA23" s="2135"/>
      <c r="CB23" s="2135"/>
      <c r="CC23" s="469">
        <v>384.5</v>
      </c>
      <c r="CD23" s="491">
        <f t="shared" si="12"/>
        <v>72</v>
      </c>
      <c r="CE23" s="488">
        <f t="shared" si="13"/>
        <v>452</v>
      </c>
      <c r="CF23" s="488">
        <f t="shared" si="14"/>
        <v>0</v>
      </c>
      <c r="CG23" s="488">
        <f t="shared" si="15"/>
        <v>0</v>
      </c>
      <c r="CH23" s="488">
        <f t="shared" si="16"/>
        <v>0</v>
      </c>
      <c r="CI23" s="488">
        <f t="shared" si="19"/>
        <v>452</v>
      </c>
      <c r="CJ23" s="1359">
        <f t="shared" si="17"/>
        <v>6.2777777777777777</v>
      </c>
    </row>
    <row r="24" spans="1:88" ht="33.75" customHeight="1" thickBot="1">
      <c r="A24" s="2415"/>
      <c r="B24" s="519" t="s">
        <v>819</v>
      </c>
      <c r="C24" s="554">
        <f>'[38]D. ITT_All_Grants'!C99</f>
        <v>0</v>
      </c>
      <c r="D24" s="554">
        <f>'[38]D. ITT_All_Grants'!D98</f>
        <v>0</v>
      </c>
      <c r="E24" s="515">
        <f>'[38]D. ITT_All_Grants'!E10</f>
        <v>0</v>
      </c>
      <c r="F24" s="515" t="s">
        <v>1468</v>
      </c>
      <c r="G24" s="554" t="s">
        <v>143</v>
      </c>
      <c r="H24" s="780" t="s">
        <v>630</v>
      </c>
      <c r="I24" s="780" t="s">
        <v>631</v>
      </c>
      <c r="J24" s="862" t="e">
        <f>I24-F9</f>
        <v>#VALUE!</v>
      </c>
      <c r="K24" s="778"/>
      <c r="L24" s="735" t="s">
        <v>637</v>
      </c>
      <c r="M24" s="783"/>
      <c r="N24" s="783"/>
      <c r="O24" s="783"/>
      <c r="P24" s="783"/>
      <c r="Q24" s="773">
        <f>N24+O24</f>
        <v>0</v>
      </c>
      <c r="R24" s="773">
        <f>M24+P24</f>
        <v>0</v>
      </c>
      <c r="S24" s="774">
        <v>3206</v>
      </c>
      <c r="T24" s="781"/>
      <c r="U24" s="766"/>
      <c r="V24" s="516"/>
      <c r="W24" s="516"/>
      <c r="X24" s="516"/>
      <c r="Y24" s="516"/>
      <c r="Z24" s="516">
        <f>V24+W24+X24+Y24</f>
        <v>0</v>
      </c>
      <c r="AB24" s="1369"/>
      <c r="AC24" s="1370"/>
      <c r="AD24" s="1370"/>
      <c r="AE24" s="1370"/>
      <c r="AF24" s="1370"/>
      <c r="AG24" s="1370">
        <f>AC24+AD24+AE24+AF24</f>
        <v>0</v>
      </c>
      <c r="AH24" s="1369"/>
      <c r="AI24" s="1370"/>
      <c r="AJ24" s="1370"/>
      <c r="AK24" s="1370"/>
      <c r="AL24" s="1370"/>
      <c r="AM24" s="1370">
        <f>AI24+AJ24+AK24+AL24</f>
        <v>0</v>
      </c>
      <c r="AN24" s="1369"/>
      <c r="AO24" s="1370"/>
      <c r="AP24" s="1370"/>
      <c r="AQ24" s="1370"/>
      <c r="AR24" s="1370"/>
      <c r="AS24" s="1370">
        <f>AO24+AP24+AQ24+AR24</f>
        <v>0</v>
      </c>
      <c r="AT24" s="1369"/>
      <c r="AU24" s="1370"/>
      <c r="AV24" s="1370"/>
      <c r="AW24" s="1370"/>
      <c r="AX24" s="1370"/>
      <c r="AY24" s="1370">
        <f>AU24+AV24+AW24+AX24</f>
        <v>0</v>
      </c>
      <c r="AZ24" s="560">
        <v>354</v>
      </c>
      <c r="BA24" s="1370"/>
      <c r="BB24" s="1370"/>
      <c r="BC24" s="1370"/>
      <c r="BD24" s="1370"/>
      <c r="BE24" s="1370">
        <v>258</v>
      </c>
      <c r="BF24" s="560">
        <v>354</v>
      </c>
      <c r="BG24" s="1370">
        <v>0</v>
      </c>
      <c r="BH24" s="1370"/>
      <c r="BI24" s="1370"/>
      <c r="BJ24" s="1370"/>
      <c r="BK24" s="1370">
        <v>1170</v>
      </c>
      <c r="BL24" s="560">
        <v>354</v>
      </c>
      <c r="BM24" s="1877">
        <v>0</v>
      </c>
      <c r="BN24" s="1877">
        <v>0</v>
      </c>
      <c r="BO24" s="1877">
        <v>0</v>
      </c>
      <c r="BP24" s="1877">
        <v>0</v>
      </c>
      <c r="BQ24" s="1877">
        <v>464</v>
      </c>
      <c r="BR24" s="1369"/>
      <c r="BS24" s="2012">
        <v>1330</v>
      </c>
      <c r="BT24" s="2011"/>
      <c r="BU24" s="1370"/>
      <c r="BV24" s="1370"/>
      <c r="BW24" s="2011">
        <f>BS24+BT24+BU24+BV24</f>
        <v>1330</v>
      </c>
      <c r="BX24" s="560">
        <v>354</v>
      </c>
      <c r="BY24" s="2135"/>
      <c r="BZ24" s="2135"/>
      <c r="CA24" s="2135"/>
      <c r="CB24" s="2135"/>
      <c r="CC24" s="469">
        <v>1131</v>
      </c>
      <c r="CD24" s="491">
        <f>S24</f>
        <v>3206</v>
      </c>
      <c r="CE24" s="488">
        <f t="shared" si="13"/>
        <v>1330</v>
      </c>
      <c r="CF24" s="488">
        <f t="shared" si="14"/>
        <v>0</v>
      </c>
      <c r="CG24" s="488">
        <f t="shared" si="15"/>
        <v>0</v>
      </c>
      <c r="CH24" s="488">
        <f t="shared" si="16"/>
        <v>0</v>
      </c>
      <c r="CI24" s="488">
        <f t="shared" si="19"/>
        <v>1330</v>
      </c>
      <c r="CJ24" s="1359">
        <f t="shared" si="17"/>
        <v>0.41484716157205243</v>
      </c>
    </row>
    <row r="25" spans="1:88" ht="30.75" customHeight="1" thickBot="1">
      <c r="A25" s="2455" t="s">
        <v>826</v>
      </c>
      <c r="B25" s="717" t="s">
        <v>827</v>
      </c>
      <c r="C25" s="554">
        <f>'[38]D. ITT_All_Grants'!C100</f>
        <v>0</v>
      </c>
      <c r="D25" s="554">
        <f>'[38]D. ITT_All_Grants'!D97</f>
        <v>0</v>
      </c>
      <c r="E25" s="515">
        <f>'[38]D. ITT_All_Grants'!E39</f>
        <v>0</v>
      </c>
      <c r="F25" s="515" t="s">
        <v>1468</v>
      </c>
      <c r="G25" s="554" t="s">
        <v>143</v>
      </c>
      <c r="H25" s="780" t="s">
        <v>630</v>
      </c>
      <c r="I25" s="780" t="s">
        <v>631</v>
      </c>
      <c r="J25" s="777" t="e">
        <f>I25-#REF!</f>
        <v>#VALUE!</v>
      </c>
      <c r="K25" s="778"/>
      <c r="L25" s="735" t="s">
        <v>830</v>
      </c>
      <c r="M25" s="773"/>
      <c r="N25" s="773"/>
      <c r="O25" s="773"/>
      <c r="P25" s="773"/>
      <c r="Q25" s="773">
        <f>N25+O25</f>
        <v>0</v>
      </c>
      <c r="R25" s="773">
        <f>M25+P25</f>
        <v>0</v>
      </c>
      <c r="S25" s="774">
        <v>2</v>
      </c>
      <c r="T25" s="781"/>
      <c r="U25" s="766"/>
      <c r="V25" s="516"/>
      <c r="W25" s="516"/>
      <c r="X25" s="516"/>
      <c r="Y25" s="516"/>
      <c r="Z25" s="516">
        <f>V25+W25+X25+Y25</f>
        <v>0</v>
      </c>
      <c r="AB25" s="442"/>
      <c r="AC25" s="1370"/>
      <c r="AD25" s="1370"/>
      <c r="AE25" s="1370"/>
      <c r="AF25" s="1370"/>
      <c r="AG25" s="1370">
        <f>AC25+AD25+AE25+AF25</f>
        <v>0</v>
      </c>
      <c r="AH25" s="442"/>
      <c r="AI25" s="1370"/>
      <c r="AJ25" s="1370"/>
      <c r="AK25" s="1370"/>
      <c r="AL25" s="1370"/>
      <c r="AM25" s="1370">
        <f>AI25+AJ25+AK25+AL25</f>
        <v>0</v>
      </c>
      <c r="AN25" s="442"/>
      <c r="AO25" s="1370"/>
      <c r="AP25" s="1370"/>
      <c r="AQ25" s="1370"/>
      <c r="AR25" s="1370"/>
      <c r="AS25" s="1370">
        <f>AO25+AP25+AQ25+AR25</f>
        <v>0</v>
      </c>
      <c r="AT25" s="442"/>
      <c r="AU25" s="1370"/>
      <c r="AV25" s="1370"/>
      <c r="AW25" s="1370"/>
      <c r="AX25" s="1370"/>
      <c r="AY25" s="1370">
        <f>AU25+AV25+AW25+AX25</f>
        <v>0</v>
      </c>
      <c r="AZ25" s="555">
        <v>2</v>
      </c>
      <c r="BA25" s="1370">
        <v>0</v>
      </c>
      <c r="BB25" s="1370"/>
      <c r="BC25" s="1370"/>
      <c r="BD25" s="1370"/>
      <c r="BE25" s="1370">
        <f t="shared" si="4"/>
        <v>0</v>
      </c>
      <c r="BF25" s="555">
        <v>2</v>
      </c>
      <c r="BG25" s="1370">
        <v>0</v>
      </c>
      <c r="BH25" s="1370"/>
      <c r="BI25" s="1370"/>
      <c r="BJ25" s="1370"/>
      <c r="BK25" s="1370">
        <f t="shared" si="18"/>
        <v>0</v>
      </c>
      <c r="BL25" s="555">
        <v>2</v>
      </c>
      <c r="BM25" s="1347">
        <v>0</v>
      </c>
      <c r="BN25" s="1347">
        <v>0</v>
      </c>
      <c r="BO25" s="1347">
        <v>0</v>
      </c>
      <c r="BP25" s="1347">
        <v>0</v>
      </c>
      <c r="BQ25" s="1347">
        <f>BM25+BN25+BO25+BP25</f>
        <v>0</v>
      </c>
      <c r="BR25" s="442"/>
      <c r="BS25" s="2012">
        <v>0</v>
      </c>
      <c r="BT25" s="2011"/>
      <c r="BU25" s="1370"/>
      <c r="BV25" s="1370"/>
      <c r="BW25" s="2011">
        <f>BS25+BT25+BU25+BV25</f>
        <v>0</v>
      </c>
      <c r="BX25" s="555">
        <v>2</v>
      </c>
      <c r="BY25" s="2135"/>
      <c r="BZ25" s="2135"/>
      <c r="CA25" s="2135"/>
      <c r="CB25" s="2135"/>
      <c r="CC25" s="469">
        <v>2</v>
      </c>
      <c r="CD25" s="491">
        <f>S25</f>
        <v>2</v>
      </c>
      <c r="CE25" s="488">
        <f t="shared" si="13"/>
        <v>0</v>
      </c>
      <c r="CF25" s="488">
        <f t="shared" si="14"/>
        <v>0</v>
      </c>
      <c r="CG25" s="488">
        <f t="shared" si="15"/>
        <v>0</v>
      </c>
      <c r="CH25" s="488">
        <f t="shared" si="16"/>
        <v>0</v>
      </c>
      <c r="CI25" s="488">
        <f t="shared" si="19"/>
        <v>0</v>
      </c>
      <c r="CJ25" s="1359">
        <f t="shared" si="17"/>
        <v>0</v>
      </c>
    </row>
    <row r="26" spans="1:88" ht="30.75" customHeight="1" thickBot="1">
      <c r="A26" s="2456"/>
      <c r="B26" s="717" t="s">
        <v>828</v>
      </c>
      <c r="C26" s="554">
        <f>'[38]D. ITT_All_Grants'!C101</f>
        <v>0</v>
      </c>
      <c r="D26" s="554">
        <f>'[38]D. ITT_All_Grants'!D98</f>
        <v>0</v>
      </c>
      <c r="E26" s="515">
        <f>'[38]D. ITT_All_Grants'!E40</f>
        <v>0</v>
      </c>
      <c r="F26" s="515" t="s">
        <v>1468</v>
      </c>
      <c r="G26" s="554" t="s">
        <v>143</v>
      </c>
      <c r="H26" s="780" t="s">
        <v>630</v>
      </c>
      <c r="I26" s="780" t="s">
        <v>631</v>
      </c>
      <c r="J26" s="777" t="e">
        <f>I26-#REF!</f>
        <v>#VALUE!</v>
      </c>
      <c r="K26" s="778"/>
      <c r="L26" s="735" t="s">
        <v>830</v>
      </c>
      <c r="M26" s="773"/>
      <c r="N26" s="773"/>
      <c r="O26" s="773"/>
      <c r="P26" s="773"/>
      <c r="Q26" s="773">
        <f>N26+O26</f>
        <v>0</v>
      </c>
      <c r="R26" s="773">
        <f>M26+P26</f>
        <v>0</v>
      </c>
      <c r="S26" s="863">
        <v>0.6</v>
      </c>
      <c r="T26" s="781"/>
      <c r="U26" s="766"/>
      <c r="V26" s="516"/>
      <c r="W26" s="516"/>
      <c r="X26" s="516"/>
      <c r="Y26" s="516"/>
      <c r="Z26" s="516">
        <f>V26+W26+X26+Y26</f>
        <v>0</v>
      </c>
      <c r="AB26" s="442"/>
      <c r="AC26" s="1370"/>
      <c r="AD26" s="1370"/>
      <c r="AE26" s="1370"/>
      <c r="AF26" s="1370"/>
      <c r="AG26" s="1370">
        <f>AC26+AD26+AE26+AF26</f>
        <v>0</v>
      </c>
      <c r="AH26" s="442"/>
      <c r="AI26" s="1370"/>
      <c r="AJ26" s="1370"/>
      <c r="AK26" s="1370"/>
      <c r="AL26" s="1370"/>
      <c r="AM26" s="1370">
        <f>AI26+AJ26+AK26+AL26</f>
        <v>0</v>
      </c>
      <c r="AN26" s="442"/>
      <c r="AO26" s="1370"/>
      <c r="AP26" s="1370"/>
      <c r="AQ26" s="1370"/>
      <c r="AR26" s="1370"/>
      <c r="AS26" s="1370">
        <f>AO26+AP26+AQ26+AR26</f>
        <v>0</v>
      </c>
      <c r="AT26" s="442"/>
      <c r="AU26" s="1370"/>
      <c r="AV26" s="1370"/>
      <c r="AW26" s="1370"/>
      <c r="AX26" s="1370"/>
      <c r="AY26" s="1370">
        <f>AU26+AV26+AW26+AX26</f>
        <v>0</v>
      </c>
      <c r="AZ26" s="1726">
        <v>0.6</v>
      </c>
      <c r="BA26" s="1370">
        <v>0</v>
      </c>
      <c r="BB26" s="1370">
        <v>0</v>
      </c>
      <c r="BC26" s="1370"/>
      <c r="BD26" s="1370"/>
      <c r="BE26" s="1370">
        <f t="shared" si="4"/>
        <v>0</v>
      </c>
      <c r="BF26" s="1726">
        <v>0.6</v>
      </c>
      <c r="BG26" s="1370">
        <v>0</v>
      </c>
      <c r="BH26" s="1370"/>
      <c r="BI26" s="1370"/>
      <c r="BJ26" s="1370"/>
      <c r="BK26" s="1370">
        <f t="shared" si="18"/>
        <v>0</v>
      </c>
      <c r="BL26" s="1726">
        <v>0.6</v>
      </c>
      <c r="BM26" s="1347">
        <v>0</v>
      </c>
      <c r="BN26" s="1347">
        <v>0</v>
      </c>
      <c r="BO26" s="1347">
        <v>0</v>
      </c>
      <c r="BP26" s="1347">
        <v>0</v>
      </c>
      <c r="BQ26" s="1347">
        <f>BM26+BN26+BO26+BP26</f>
        <v>0</v>
      </c>
      <c r="BR26" s="442"/>
      <c r="BS26" s="2012">
        <v>0</v>
      </c>
      <c r="BT26" s="2011"/>
      <c r="BU26" s="1370"/>
      <c r="BV26" s="1370"/>
      <c r="BW26" s="2011">
        <f>BS26+BT26+BU26+BV26</f>
        <v>0</v>
      </c>
      <c r="BX26" s="1726">
        <v>0.6</v>
      </c>
      <c r="BY26" s="2135"/>
      <c r="BZ26" s="2135"/>
      <c r="CA26" s="2135"/>
      <c r="CB26" s="2135"/>
      <c r="CC26" s="469">
        <v>62.4</v>
      </c>
      <c r="CD26" s="692">
        <f>S26</f>
        <v>0.6</v>
      </c>
      <c r="CE26" s="488">
        <f t="shared" si="13"/>
        <v>0</v>
      </c>
      <c r="CF26" s="488">
        <f t="shared" si="14"/>
        <v>0</v>
      </c>
      <c r="CG26" s="488">
        <f t="shared" si="15"/>
        <v>0</v>
      </c>
      <c r="CH26" s="488">
        <f t="shared" si="16"/>
        <v>0</v>
      </c>
      <c r="CI26" s="488">
        <f t="shared" si="19"/>
        <v>0</v>
      </c>
      <c r="CJ26" s="1359">
        <f t="shared" si="17"/>
        <v>0</v>
      </c>
    </row>
    <row r="27" spans="1:88" ht="30.75" customHeight="1" thickBot="1">
      <c r="A27" s="2457"/>
      <c r="B27" s="717" t="s">
        <v>829</v>
      </c>
      <c r="C27" s="554">
        <f>'[38]D. ITT_All_Grants'!C102</f>
        <v>0</v>
      </c>
      <c r="D27" s="554">
        <f>'[38]D. ITT_All_Grants'!D99</f>
        <v>0</v>
      </c>
      <c r="E27" s="515">
        <f>'[38]D. ITT_All_Grants'!E41</f>
        <v>0</v>
      </c>
      <c r="F27" s="515" t="s">
        <v>1468</v>
      </c>
      <c r="G27" s="554" t="s">
        <v>143</v>
      </c>
      <c r="H27" s="780" t="s">
        <v>630</v>
      </c>
      <c r="I27" s="780" t="s">
        <v>631</v>
      </c>
      <c r="J27" s="777" t="e">
        <f>I27-#REF!</f>
        <v>#VALUE!</v>
      </c>
      <c r="K27" s="778"/>
      <c r="L27" s="735" t="s">
        <v>830</v>
      </c>
      <c r="M27" s="773"/>
      <c r="N27" s="773"/>
      <c r="O27" s="773"/>
      <c r="P27" s="773"/>
      <c r="Q27" s="773">
        <f>N27+O27</f>
        <v>0</v>
      </c>
      <c r="R27" s="773">
        <f>M27+P27</f>
        <v>0</v>
      </c>
      <c r="S27" s="863">
        <v>0.6</v>
      </c>
      <c r="T27" s="781"/>
      <c r="U27" s="766"/>
      <c r="V27" s="516"/>
      <c r="W27" s="516"/>
      <c r="X27" s="516"/>
      <c r="Y27" s="516"/>
      <c r="Z27" s="516">
        <f>V27+W27+X27+Y27</f>
        <v>0</v>
      </c>
      <c r="AB27" s="442"/>
      <c r="AC27" s="1370"/>
      <c r="AD27" s="1370"/>
      <c r="AE27" s="1370"/>
      <c r="AF27" s="1370"/>
      <c r="AG27" s="1370">
        <f>AC27+AD27+AE27+AF27</f>
        <v>0</v>
      </c>
      <c r="AH27" s="442"/>
      <c r="AI27" s="1370"/>
      <c r="AJ27" s="1370"/>
      <c r="AK27" s="1370"/>
      <c r="AL27" s="1370"/>
      <c r="AM27" s="1370">
        <f>AI27+AJ27+AK27+AL27</f>
        <v>0</v>
      </c>
      <c r="AN27" s="442"/>
      <c r="AO27" s="1370"/>
      <c r="AP27" s="1370"/>
      <c r="AQ27" s="1370"/>
      <c r="AR27" s="1370"/>
      <c r="AS27" s="1370">
        <f>AO27+AP27+AQ27+AR27</f>
        <v>0</v>
      </c>
      <c r="AT27" s="442"/>
      <c r="AU27" s="1370"/>
      <c r="AV27" s="1370"/>
      <c r="AW27" s="1370"/>
      <c r="AX27" s="1370"/>
      <c r="AY27" s="1370">
        <f>AU27+AV27+AW27+AX27</f>
        <v>0</v>
      </c>
      <c r="AZ27" s="1726">
        <v>0.6</v>
      </c>
      <c r="BA27" s="1370">
        <v>0</v>
      </c>
      <c r="BB27" s="1370">
        <v>0</v>
      </c>
      <c r="BC27" s="1370"/>
      <c r="BD27" s="1370"/>
      <c r="BE27" s="1370">
        <f t="shared" si="4"/>
        <v>0</v>
      </c>
      <c r="BF27" s="1726">
        <v>0.6</v>
      </c>
      <c r="BG27" s="1370">
        <v>0</v>
      </c>
      <c r="BH27" s="1370"/>
      <c r="BI27" s="1370"/>
      <c r="BJ27" s="1370"/>
      <c r="BK27" s="1370">
        <f t="shared" si="18"/>
        <v>0</v>
      </c>
      <c r="BL27" s="1726">
        <v>0.6</v>
      </c>
      <c r="BM27" s="1347">
        <v>0</v>
      </c>
      <c r="BN27" s="1347">
        <v>0</v>
      </c>
      <c r="BO27" s="1347">
        <v>0</v>
      </c>
      <c r="BP27" s="1347">
        <v>0</v>
      </c>
      <c r="BQ27" s="1347">
        <f>BM27+BN27+BO27+BP27</f>
        <v>0</v>
      </c>
      <c r="BR27" s="442"/>
      <c r="BS27" s="2012">
        <v>0</v>
      </c>
      <c r="BT27" s="2011"/>
      <c r="BU27" s="1370"/>
      <c r="BV27" s="1370"/>
      <c r="BW27" s="2011">
        <f>BS27+BT27+BU27+BV27</f>
        <v>0</v>
      </c>
      <c r="BX27" s="1726">
        <v>0.6</v>
      </c>
      <c r="BY27" s="2135"/>
      <c r="BZ27" s="2135"/>
      <c r="CA27" s="2135"/>
      <c r="CB27" s="2135"/>
      <c r="CC27" s="469">
        <v>74</v>
      </c>
      <c r="CD27" s="692">
        <f>S27</f>
        <v>0.6</v>
      </c>
      <c r="CE27" s="488">
        <f t="shared" si="13"/>
        <v>0</v>
      </c>
      <c r="CF27" s="488">
        <f t="shared" si="14"/>
        <v>0</v>
      </c>
      <c r="CG27" s="488">
        <f t="shared" si="15"/>
        <v>0</v>
      </c>
      <c r="CH27" s="488">
        <f t="shared" si="16"/>
        <v>0</v>
      </c>
      <c r="CI27" s="488">
        <f t="shared" si="19"/>
        <v>0</v>
      </c>
      <c r="CJ27" s="1359">
        <f t="shared" si="17"/>
        <v>0</v>
      </c>
    </row>
    <row r="28" spans="1:88" ht="30.75" customHeight="1" thickBot="1">
      <c r="A28" s="2455" t="s">
        <v>831</v>
      </c>
      <c r="B28" s="717" t="s">
        <v>654</v>
      </c>
      <c r="C28" s="554">
        <f>'[38]D. ITT_All_Grants'!C103</f>
        <v>0</v>
      </c>
      <c r="D28" s="554">
        <f>'[38]D. ITT_All_Grants'!D100</f>
        <v>0</v>
      </c>
      <c r="E28" s="515">
        <f>'[38]D. ITT_All_Grants'!E42</f>
        <v>0</v>
      </c>
      <c r="F28" s="515" t="s">
        <v>1468</v>
      </c>
      <c r="G28" s="554" t="s">
        <v>143</v>
      </c>
      <c r="H28" s="780" t="s">
        <v>630</v>
      </c>
      <c r="I28" s="780" t="s">
        <v>631</v>
      </c>
      <c r="J28" s="777" t="e">
        <f>I28-#REF!</f>
        <v>#VALUE!</v>
      </c>
      <c r="K28" s="778"/>
      <c r="L28" s="735" t="s">
        <v>637</v>
      </c>
      <c r="M28" s="773"/>
      <c r="N28" s="773"/>
      <c r="O28" s="773"/>
      <c r="P28" s="773"/>
      <c r="Q28" s="773">
        <f t="shared" si="8"/>
        <v>0</v>
      </c>
      <c r="R28" s="773">
        <f t="shared" si="9"/>
        <v>0</v>
      </c>
      <c r="S28" s="774">
        <v>144</v>
      </c>
      <c r="T28" s="781"/>
      <c r="U28" s="766"/>
      <c r="V28" s="516"/>
      <c r="W28" s="516"/>
      <c r="X28" s="516"/>
      <c r="Y28" s="516"/>
      <c r="Z28" s="516">
        <f t="shared" si="11"/>
        <v>0</v>
      </c>
      <c r="AB28" s="442"/>
      <c r="AC28" s="1370"/>
      <c r="AD28" s="1370"/>
      <c r="AE28" s="1370"/>
      <c r="AF28" s="1370"/>
      <c r="AG28" s="1370">
        <f t="shared" si="0"/>
        <v>0</v>
      </c>
      <c r="AH28" s="442"/>
      <c r="AI28" s="1370"/>
      <c r="AJ28" s="1370"/>
      <c r="AK28" s="1370"/>
      <c r="AL28" s="1370"/>
      <c r="AM28" s="1370">
        <f t="shared" si="1"/>
        <v>0</v>
      </c>
      <c r="AN28" s="442"/>
      <c r="AO28" s="1370"/>
      <c r="AP28" s="1370"/>
      <c r="AQ28" s="1370"/>
      <c r="AR28" s="1370"/>
      <c r="AS28" s="1370">
        <f t="shared" si="2"/>
        <v>0</v>
      </c>
      <c r="AT28" s="442"/>
      <c r="AU28" s="1370"/>
      <c r="AV28" s="1370"/>
      <c r="AW28" s="1370"/>
      <c r="AX28" s="1370"/>
      <c r="AY28" s="1370">
        <f t="shared" si="3"/>
        <v>0</v>
      </c>
      <c r="AZ28" s="555" t="s">
        <v>1295</v>
      </c>
      <c r="BA28" s="1370">
        <v>0</v>
      </c>
      <c r="BB28" s="1370">
        <v>0</v>
      </c>
      <c r="BC28" s="1370"/>
      <c r="BD28" s="1370"/>
      <c r="BE28" s="1370">
        <f t="shared" si="4"/>
        <v>0</v>
      </c>
      <c r="BF28" s="555" t="s">
        <v>1295</v>
      </c>
      <c r="BG28" s="1370">
        <v>0</v>
      </c>
      <c r="BH28" s="1370"/>
      <c r="BI28" s="1370"/>
      <c r="BJ28" s="1370"/>
      <c r="BK28" s="1370">
        <f t="shared" si="18"/>
        <v>0</v>
      </c>
      <c r="BL28" s="555" t="s">
        <v>1295</v>
      </c>
      <c r="BM28" s="1347">
        <v>0</v>
      </c>
      <c r="BN28" s="1347">
        <v>0</v>
      </c>
      <c r="BO28" s="1347">
        <v>0</v>
      </c>
      <c r="BP28" s="1347">
        <v>0</v>
      </c>
      <c r="BQ28" s="1347">
        <f t="shared" si="5"/>
        <v>0</v>
      </c>
      <c r="BR28" s="442"/>
      <c r="BS28" s="2012">
        <v>0</v>
      </c>
      <c r="BT28" s="2011"/>
      <c r="BU28" s="1370"/>
      <c r="BV28" s="1370"/>
      <c r="BW28" s="2011">
        <f t="shared" si="6"/>
        <v>0</v>
      </c>
      <c r="BX28" s="555" t="s">
        <v>1295</v>
      </c>
      <c r="BY28" s="2135"/>
      <c r="BZ28" s="2135"/>
      <c r="CA28" s="2135"/>
      <c r="CB28" s="2135"/>
      <c r="CC28" s="469">
        <f t="shared" si="7"/>
        <v>0</v>
      </c>
      <c r="CD28" s="491">
        <f t="shared" si="12"/>
        <v>144</v>
      </c>
      <c r="CE28" s="488">
        <f t="shared" si="13"/>
        <v>0</v>
      </c>
      <c r="CF28" s="488">
        <f t="shared" si="14"/>
        <v>0</v>
      </c>
      <c r="CG28" s="488">
        <f t="shared" si="15"/>
        <v>0</v>
      </c>
      <c r="CH28" s="488">
        <f t="shared" si="16"/>
        <v>0</v>
      </c>
      <c r="CI28" s="488">
        <f t="shared" si="19"/>
        <v>0</v>
      </c>
      <c r="CJ28" s="1359">
        <f t="shared" si="17"/>
        <v>0</v>
      </c>
    </row>
    <row r="29" spans="1:88" ht="27" thickBot="1">
      <c r="A29" s="2457"/>
      <c r="B29" s="717" t="s">
        <v>820</v>
      </c>
      <c r="C29" s="554">
        <f>'[38]D. ITT_All_Grants'!C104</f>
        <v>0</v>
      </c>
      <c r="D29" s="554">
        <f>'[38]D. ITT_All_Grants'!D99</f>
        <v>0</v>
      </c>
      <c r="E29" s="515">
        <f>'[38]D. ITT_All_Grants'!E41</f>
        <v>0</v>
      </c>
      <c r="F29" s="515" t="s">
        <v>1468</v>
      </c>
      <c r="G29" s="554" t="s">
        <v>143</v>
      </c>
      <c r="H29" s="780" t="s">
        <v>630</v>
      </c>
      <c r="I29" s="780" t="s">
        <v>631</v>
      </c>
      <c r="J29" s="862" t="e">
        <f>I29-#REF!</f>
        <v>#VALUE!</v>
      </c>
      <c r="K29" s="822"/>
      <c r="L29" s="864" t="s">
        <v>637</v>
      </c>
      <c r="M29" s="842"/>
      <c r="N29" s="842"/>
      <c r="O29" s="842"/>
      <c r="P29" s="842"/>
      <c r="Q29" s="865">
        <f>N29+O29</f>
        <v>0</v>
      </c>
      <c r="R29" s="865">
        <f>M29+P29</f>
        <v>0</v>
      </c>
      <c r="S29" s="866">
        <v>5000</v>
      </c>
      <c r="T29" s="867"/>
      <c r="U29" s="766"/>
      <c r="V29" s="516"/>
      <c r="W29" s="516"/>
      <c r="X29" s="516"/>
      <c r="Y29" s="516"/>
      <c r="Z29" s="516">
        <f>V29+W29+X29+Y29</f>
        <v>0</v>
      </c>
      <c r="AB29" s="1369"/>
      <c r="AC29" s="1370"/>
      <c r="AD29" s="1370"/>
      <c r="AE29" s="1370"/>
      <c r="AF29" s="1370"/>
      <c r="AG29" s="1370">
        <f>AC29+AD29+AE29+AF29</f>
        <v>0</v>
      </c>
      <c r="AH29" s="1369"/>
      <c r="AI29" s="1370"/>
      <c r="AJ29" s="1370"/>
      <c r="AK29" s="1370"/>
      <c r="AL29" s="1370"/>
      <c r="AM29" s="1370">
        <f>AI29+AJ29+AK29+AL29</f>
        <v>0</v>
      </c>
      <c r="AN29" s="1369"/>
      <c r="AO29" s="1370"/>
      <c r="AP29" s="1370"/>
      <c r="AQ29" s="1370"/>
      <c r="AR29" s="1370"/>
      <c r="AS29" s="1370">
        <f>AO29+AP29+AQ29+AR29</f>
        <v>0</v>
      </c>
      <c r="AT29" s="1369"/>
      <c r="AU29" s="1370"/>
      <c r="AV29" s="1370"/>
      <c r="AW29" s="1370"/>
      <c r="AX29" s="1370"/>
      <c r="AY29" s="1370">
        <f>AU29+AV29+AW29+AX29</f>
        <v>0</v>
      </c>
      <c r="AZ29" s="560">
        <v>833</v>
      </c>
      <c r="BA29" s="1370">
        <v>0</v>
      </c>
      <c r="BB29" s="1370">
        <v>0</v>
      </c>
      <c r="BC29" s="1370"/>
      <c r="BD29" s="1370"/>
      <c r="BE29" s="1370">
        <f t="shared" si="4"/>
        <v>0</v>
      </c>
      <c r="BF29" s="560">
        <v>833</v>
      </c>
      <c r="BG29" s="1370">
        <v>0</v>
      </c>
      <c r="BH29" s="1370"/>
      <c r="BI29" s="1370"/>
      <c r="BJ29" s="1370"/>
      <c r="BK29" s="1370">
        <f t="shared" si="18"/>
        <v>0</v>
      </c>
      <c r="BL29" s="560">
        <v>833</v>
      </c>
      <c r="BM29" s="1347">
        <v>0</v>
      </c>
      <c r="BN29" s="1347">
        <v>0</v>
      </c>
      <c r="BO29" s="1347">
        <v>0</v>
      </c>
      <c r="BP29" s="1347">
        <v>0</v>
      </c>
      <c r="BQ29" s="1347">
        <f>BM29+BN29+BO29+BP29</f>
        <v>0</v>
      </c>
      <c r="BR29" s="1369"/>
      <c r="BS29" s="2012">
        <v>0</v>
      </c>
      <c r="BT29" s="2011"/>
      <c r="BU29" s="1370"/>
      <c r="BV29" s="1370"/>
      <c r="BW29" s="2011">
        <f>BS29+BT29+BU29+BV29</f>
        <v>0</v>
      </c>
      <c r="BX29" s="560">
        <v>833</v>
      </c>
      <c r="BY29" s="2135"/>
      <c r="BZ29" s="2135"/>
      <c r="CA29" s="2135"/>
      <c r="CB29" s="2135"/>
      <c r="CC29" s="469">
        <f>BY29+BZ29+CA29+CB29</f>
        <v>0</v>
      </c>
      <c r="CD29" s="491">
        <f>S29</f>
        <v>5000</v>
      </c>
      <c r="CE29" s="488">
        <f t="shared" si="13"/>
        <v>0</v>
      </c>
      <c r="CF29" s="488">
        <f t="shared" si="14"/>
        <v>0</v>
      </c>
      <c r="CG29" s="488">
        <f t="shared" si="15"/>
        <v>0</v>
      </c>
      <c r="CH29" s="488">
        <f t="shared" si="16"/>
        <v>0</v>
      </c>
      <c r="CI29" s="488">
        <f t="shared" si="19"/>
        <v>0</v>
      </c>
      <c r="CJ29" s="1359">
        <f t="shared" si="17"/>
        <v>0</v>
      </c>
    </row>
    <row r="30" spans="1:88" ht="30" customHeight="1" thickBot="1">
      <c r="A30" s="2612" t="s">
        <v>832</v>
      </c>
      <c r="B30" s="519" t="s">
        <v>639</v>
      </c>
      <c r="C30" s="554">
        <f>'[38]D. ITT_All_Grants'!C105</f>
        <v>0</v>
      </c>
      <c r="D30" s="554">
        <f>'[38]D. ITT_All_Grants'!D100</f>
        <v>0</v>
      </c>
      <c r="E30" s="515">
        <f>'[38]D. ITT_All_Grants'!E57</f>
        <v>0</v>
      </c>
      <c r="F30" s="515" t="s">
        <v>1468</v>
      </c>
      <c r="G30" s="554" t="s">
        <v>143</v>
      </c>
      <c r="H30" s="780" t="s">
        <v>630</v>
      </c>
      <c r="I30" s="780" t="s">
        <v>631</v>
      </c>
      <c r="J30" s="777" t="e">
        <f>I30-#REF!</f>
        <v>#VALUE!</v>
      </c>
      <c r="K30" s="823"/>
      <c r="L30" s="868" t="s">
        <v>637</v>
      </c>
      <c r="M30" s="869"/>
      <c r="N30" s="869"/>
      <c r="O30" s="869"/>
      <c r="P30" s="869"/>
      <c r="Q30" s="869">
        <f>N30+O30</f>
        <v>0</v>
      </c>
      <c r="R30" s="869">
        <f>M30+P30</f>
        <v>0</v>
      </c>
      <c r="S30" s="869">
        <v>26</v>
      </c>
      <c r="T30" s="870"/>
      <c r="U30" s="766"/>
      <c r="V30" s="516"/>
      <c r="W30" s="516"/>
      <c r="X30" s="516"/>
      <c r="Y30" s="516"/>
      <c r="Z30" s="516">
        <f>V30+W30+X30+Y30</f>
        <v>0</v>
      </c>
      <c r="AB30" s="442"/>
      <c r="AC30" s="1370"/>
      <c r="AD30" s="1370"/>
      <c r="AE30" s="1370"/>
      <c r="AF30" s="1370"/>
      <c r="AG30" s="1370">
        <f>AC30+AD30+AE30+AF30</f>
        <v>0</v>
      </c>
      <c r="AH30" s="442"/>
      <c r="AI30" s="1370"/>
      <c r="AJ30" s="1370"/>
      <c r="AK30" s="1370"/>
      <c r="AL30" s="1370"/>
      <c r="AM30" s="1370">
        <f>AI30+AJ30+AK30+AL30</f>
        <v>0</v>
      </c>
      <c r="AN30" s="442"/>
      <c r="AO30" s="1370"/>
      <c r="AP30" s="1370"/>
      <c r="AQ30" s="1370"/>
      <c r="AR30" s="1370"/>
      <c r="AS30" s="1370">
        <f>AO30+AP30+AQ30+AR30</f>
        <v>0</v>
      </c>
      <c r="AT30" s="442"/>
      <c r="AU30" s="1370"/>
      <c r="AV30" s="1370"/>
      <c r="AW30" s="1370"/>
      <c r="AX30" s="1370"/>
      <c r="AY30" s="1370">
        <f>AU30+AV30+AW30+AX30</f>
        <v>0</v>
      </c>
      <c r="AZ30" s="555">
        <v>4</v>
      </c>
      <c r="BA30" s="1370">
        <v>0</v>
      </c>
      <c r="BB30" s="1370">
        <v>0</v>
      </c>
      <c r="BC30" s="1370"/>
      <c r="BD30" s="1370"/>
      <c r="BE30" s="1370">
        <v>4</v>
      </c>
      <c r="BF30" s="555">
        <v>4</v>
      </c>
      <c r="BG30" s="1370">
        <v>21</v>
      </c>
      <c r="BH30" s="1370">
        <v>126</v>
      </c>
      <c r="BI30" s="1370"/>
      <c r="BJ30" s="1370"/>
      <c r="BK30" s="1370">
        <f t="shared" si="18"/>
        <v>147</v>
      </c>
      <c r="BL30" s="555">
        <v>4</v>
      </c>
      <c r="BM30" s="1347">
        <v>0</v>
      </c>
      <c r="BN30" s="1347">
        <v>0</v>
      </c>
      <c r="BO30" s="1347">
        <v>0</v>
      </c>
      <c r="BP30" s="1347">
        <v>0</v>
      </c>
      <c r="BQ30" s="1347">
        <f>BM30+BN30+BO30+BP30</f>
        <v>0</v>
      </c>
      <c r="BR30" s="442"/>
      <c r="BS30" s="2012">
        <v>13</v>
      </c>
      <c r="BT30" s="2011"/>
      <c r="BU30" s="1370"/>
      <c r="BV30" s="1370"/>
      <c r="BW30" s="2011">
        <f>BS30+BT30+BU30+BV30</f>
        <v>13</v>
      </c>
      <c r="BX30" s="555">
        <v>4</v>
      </c>
      <c r="BY30" s="2135"/>
      <c r="BZ30" s="2135"/>
      <c r="CA30" s="2135"/>
      <c r="CB30" s="2135"/>
      <c r="CC30" s="469">
        <f>BY30+BZ30+CA30+CB30</f>
        <v>0</v>
      </c>
      <c r="CD30" s="491">
        <f>S30</f>
        <v>26</v>
      </c>
      <c r="CE30" s="488">
        <f t="shared" si="13"/>
        <v>34</v>
      </c>
      <c r="CF30" s="488">
        <f t="shared" si="14"/>
        <v>126</v>
      </c>
      <c r="CG30" s="488">
        <f t="shared" si="15"/>
        <v>0</v>
      </c>
      <c r="CH30" s="488">
        <f t="shared" si="16"/>
        <v>0</v>
      </c>
      <c r="CI30" s="488">
        <f t="shared" si="19"/>
        <v>160</v>
      </c>
      <c r="CJ30" s="1359">
        <f t="shared" si="17"/>
        <v>6.1538461538461542</v>
      </c>
    </row>
    <row r="31" spans="1:88" ht="27" thickBot="1">
      <c r="A31" s="2613"/>
      <c r="B31" s="519" t="s">
        <v>640</v>
      </c>
      <c r="C31" s="554">
        <f>'[38]D. ITT_All_Grants'!C106</f>
        <v>0</v>
      </c>
      <c r="D31" s="554">
        <f>'[38]D. ITT_All_Grants'!D101</f>
        <v>0</v>
      </c>
      <c r="E31" s="515">
        <f>'[38]D. ITT_All_Grants'!E58</f>
        <v>0</v>
      </c>
      <c r="F31" s="515" t="s">
        <v>1468</v>
      </c>
      <c r="G31" s="554" t="s">
        <v>143</v>
      </c>
      <c r="H31" s="780" t="s">
        <v>630</v>
      </c>
      <c r="I31" s="780" t="s">
        <v>631</v>
      </c>
      <c r="J31" s="777" t="e">
        <f>I31-#REF!</f>
        <v>#VALUE!</v>
      </c>
      <c r="K31" s="823"/>
      <c r="L31" s="868" t="s">
        <v>637</v>
      </c>
      <c r="M31" s="869"/>
      <c r="N31" s="869"/>
      <c r="O31" s="869"/>
      <c r="P31" s="869"/>
      <c r="Q31" s="869">
        <f>N31+O31</f>
        <v>0</v>
      </c>
      <c r="R31" s="869">
        <f>M31+P31</f>
        <v>0</v>
      </c>
      <c r="S31" s="869">
        <v>780</v>
      </c>
      <c r="T31" s="870"/>
      <c r="U31" s="766"/>
      <c r="V31" s="516"/>
      <c r="W31" s="516"/>
      <c r="X31" s="516"/>
      <c r="Y31" s="516"/>
      <c r="Z31" s="516">
        <f>V31+W31+X31+Y31</f>
        <v>0</v>
      </c>
      <c r="AB31" s="442"/>
      <c r="AC31" s="1370"/>
      <c r="AD31" s="1370"/>
      <c r="AE31" s="1370"/>
      <c r="AF31" s="1370"/>
      <c r="AG31" s="1370">
        <f>AC31+AD31+AE31+AF31</f>
        <v>0</v>
      </c>
      <c r="AH31" s="442"/>
      <c r="AI31" s="1370"/>
      <c r="AJ31" s="1370"/>
      <c r="AK31" s="1370"/>
      <c r="AL31" s="1370"/>
      <c r="AM31" s="1370">
        <f>AI31+AJ31+AK31+AL31</f>
        <v>0</v>
      </c>
      <c r="AN31" s="442"/>
      <c r="AO31" s="1370"/>
      <c r="AP31" s="1370"/>
      <c r="AQ31" s="1370"/>
      <c r="AR31" s="1370"/>
      <c r="AS31" s="1370">
        <f>AO31+AP31+AQ31+AR31</f>
        <v>0</v>
      </c>
      <c r="AT31" s="442"/>
      <c r="AU31" s="1370"/>
      <c r="AV31" s="1370"/>
      <c r="AW31" s="1370"/>
      <c r="AX31" s="1370"/>
      <c r="AY31" s="1370">
        <f>AU31+AV31+AW31+AX31</f>
        <v>0</v>
      </c>
      <c r="AZ31" s="555">
        <v>130</v>
      </c>
      <c r="BA31" s="1370">
        <v>0</v>
      </c>
      <c r="BB31" s="1370">
        <v>0</v>
      </c>
      <c r="BC31" s="1370"/>
      <c r="BD31" s="1370"/>
      <c r="BE31" s="1370">
        <f t="shared" si="4"/>
        <v>0</v>
      </c>
      <c r="BF31" s="555">
        <v>130</v>
      </c>
      <c r="BG31" s="1370">
        <v>0</v>
      </c>
      <c r="BH31" s="1370"/>
      <c r="BI31" s="1370"/>
      <c r="BJ31" s="1370"/>
      <c r="BK31" s="1370">
        <f t="shared" si="18"/>
        <v>0</v>
      </c>
      <c r="BL31" s="555">
        <v>130</v>
      </c>
      <c r="BM31" s="1347">
        <v>0</v>
      </c>
      <c r="BN31" s="1347">
        <v>0</v>
      </c>
      <c r="BO31" s="1347">
        <v>0</v>
      </c>
      <c r="BP31" s="1347">
        <v>0</v>
      </c>
      <c r="BQ31" s="1347">
        <f>BM31+BN31+BO31+BP31</f>
        <v>0</v>
      </c>
      <c r="BR31" s="442"/>
      <c r="BS31" s="2012">
        <v>0</v>
      </c>
      <c r="BT31" s="2011"/>
      <c r="BU31" s="1370"/>
      <c r="BV31" s="1370"/>
      <c r="BW31" s="2011">
        <f>BS31+BT31+BU31+BV31</f>
        <v>0</v>
      </c>
      <c r="BX31" s="555"/>
      <c r="BY31" s="2135">
        <v>168</v>
      </c>
      <c r="BZ31" s="2135">
        <v>72</v>
      </c>
      <c r="CA31" s="2135">
        <v>0</v>
      </c>
      <c r="CB31" s="2135">
        <v>0</v>
      </c>
      <c r="CC31" s="469">
        <v>240</v>
      </c>
      <c r="CD31" s="491">
        <f>S31</f>
        <v>780</v>
      </c>
      <c r="CE31" s="488">
        <f t="shared" si="13"/>
        <v>168</v>
      </c>
      <c r="CF31" s="488">
        <f t="shared" si="14"/>
        <v>72</v>
      </c>
      <c r="CG31" s="488">
        <f t="shared" si="15"/>
        <v>0</v>
      </c>
      <c r="CH31" s="488">
        <f t="shared" si="16"/>
        <v>0</v>
      </c>
      <c r="CI31" s="488">
        <f t="shared" si="19"/>
        <v>240</v>
      </c>
      <c r="CJ31" s="1359">
        <f t="shared" si="17"/>
        <v>0.30769230769230771</v>
      </c>
    </row>
    <row r="32" spans="1:88" ht="18" customHeight="1" thickBot="1">
      <c r="A32" s="2613"/>
      <c r="B32" s="519" t="s">
        <v>642</v>
      </c>
      <c r="C32" s="554">
        <f>'[38]D. ITT_All_Grants'!C107</f>
        <v>0</v>
      </c>
      <c r="D32" s="554">
        <f>'[38]D. ITT_All_Grants'!D102</f>
        <v>0</v>
      </c>
      <c r="E32" s="515">
        <f>'[38]D. ITT_All_Grants'!E59</f>
        <v>0</v>
      </c>
      <c r="F32" s="515" t="s">
        <v>1468</v>
      </c>
      <c r="G32" s="554" t="s">
        <v>143</v>
      </c>
      <c r="H32" s="780" t="s">
        <v>630</v>
      </c>
      <c r="I32" s="780" t="s">
        <v>631</v>
      </c>
      <c r="J32" s="777" t="e">
        <f>I32-#REF!</f>
        <v>#VALUE!</v>
      </c>
      <c r="K32" s="823"/>
      <c r="L32" s="868" t="s">
        <v>637</v>
      </c>
      <c r="M32" s="869"/>
      <c r="N32" s="869"/>
      <c r="O32" s="869"/>
      <c r="P32" s="869"/>
      <c r="Q32" s="869">
        <f t="shared" si="8"/>
        <v>0</v>
      </c>
      <c r="R32" s="869">
        <f t="shared" si="9"/>
        <v>0</v>
      </c>
      <c r="S32" s="869">
        <v>20</v>
      </c>
      <c r="T32" s="870"/>
      <c r="U32" s="766"/>
      <c r="V32" s="516"/>
      <c r="W32" s="516"/>
      <c r="X32" s="516"/>
      <c r="Y32" s="516"/>
      <c r="Z32" s="516">
        <f t="shared" si="11"/>
        <v>0</v>
      </c>
      <c r="AB32" s="442"/>
      <c r="AC32" s="1370"/>
      <c r="AD32" s="1370"/>
      <c r="AE32" s="1370"/>
      <c r="AF32" s="1370"/>
      <c r="AG32" s="1370">
        <f t="shared" si="0"/>
        <v>0</v>
      </c>
      <c r="AH32" s="442"/>
      <c r="AI32" s="1370"/>
      <c r="AJ32" s="1370"/>
      <c r="AK32" s="1370"/>
      <c r="AL32" s="1370"/>
      <c r="AM32" s="1370">
        <f t="shared" si="1"/>
        <v>0</v>
      </c>
      <c r="AN32" s="442"/>
      <c r="AO32" s="1370"/>
      <c r="AP32" s="1370"/>
      <c r="AQ32" s="1370"/>
      <c r="AR32" s="1370"/>
      <c r="AS32" s="1370">
        <f t="shared" si="2"/>
        <v>0</v>
      </c>
      <c r="AT32" s="442"/>
      <c r="AU32" s="1370"/>
      <c r="AV32" s="1370"/>
      <c r="AW32" s="1370"/>
      <c r="AX32" s="1370"/>
      <c r="AY32" s="1370">
        <f t="shared" si="3"/>
        <v>0</v>
      </c>
      <c r="AZ32" s="555">
        <v>3</v>
      </c>
      <c r="BA32" s="1370">
        <v>0</v>
      </c>
      <c r="BB32" s="1370">
        <v>0</v>
      </c>
      <c r="BC32" s="1370"/>
      <c r="BD32" s="1370"/>
      <c r="BE32" s="1370">
        <f t="shared" si="4"/>
        <v>0</v>
      </c>
      <c r="BF32" s="555">
        <v>3</v>
      </c>
      <c r="BG32" s="1370">
        <v>0</v>
      </c>
      <c r="BH32" s="1370"/>
      <c r="BI32" s="1370"/>
      <c r="BJ32" s="1370"/>
      <c r="BK32" s="1370">
        <f t="shared" si="18"/>
        <v>0</v>
      </c>
      <c r="BL32" s="555">
        <v>3</v>
      </c>
      <c r="BM32" s="1347">
        <v>0</v>
      </c>
      <c r="BN32" s="1347">
        <v>0</v>
      </c>
      <c r="BO32" s="1347">
        <v>0</v>
      </c>
      <c r="BP32" s="1347">
        <v>0</v>
      </c>
      <c r="BQ32" s="1347">
        <f t="shared" si="5"/>
        <v>0</v>
      </c>
      <c r="BR32" s="442"/>
      <c r="BS32" s="2012"/>
      <c r="BT32" s="2011"/>
      <c r="BU32" s="1370"/>
      <c r="BV32" s="1370"/>
      <c r="BW32" s="2011">
        <f t="shared" si="6"/>
        <v>0</v>
      </c>
      <c r="BX32" s="555">
        <v>3</v>
      </c>
      <c r="BY32" s="2135">
        <v>0</v>
      </c>
      <c r="BZ32" s="2135">
        <v>0</v>
      </c>
      <c r="CA32" s="2135">
        <v>0</v>
      </c>
      <c r="CB32" s="2135">
        <v>0</v>
      </c>
      <c r="CC32" s="469">
        <v>8</v>
      </c>
      <c r="CD32" s="491">
        <f t="shared" si="12"/>
        <v>20</v>
      </c>
      <c r="CE32" s="488">
        <f t="shared" si="13"/>
        <v>0</v>
      </c>
      <c r="CF32" s="488">
        <f t="shared" si="14"/>
        <v>0</v>
      </c>
      <c r="CG32" s="488">
        <f t="shared" si="15"/>
        <v>0</v>
      </c>
      <c r="CH32" s="488">
        <f t="shared" si="16"/>
        <v>0</v>
      </c>
      <c r="CI32" s="488">
        <f t="shared" si="19"/>
        <v>0</v>
      </c>
      <c r="CJ32" s="1359">
        <f t="shared" si="17"/>
        <v>0</v>
      </c>
    </row>
    <row r="33" spans="1:88" ht="27" thickBot="1">
      <c r="A33" s="2613"/>
      <c r="B33" s="519" t="s">
        <v>655</v>
      </c>
      <c r="C33" s="554">
        <f>'[38]D. ITT_All_Grants'!C108</f>
        <v>0</v>
      </c>
      <c r="D33" s="554">
        <f>'[38]D. ITT_All_Grants'!D103</f>
        <v>0</v>
      </c>
      <c r="E33" s="515">
        <f>'[38]D. ITT_All_Grants'!E60</f>
        <v>0</v>
      </c>
      <c r="F33" s="515" t="s">
        <v>1468</v>
      </c>
      <c r="G33" s="554" t="s">
        <v>143</v>
      </c>
      <c r="H33" s="780" t="s">
        <v>630</v>
      </c>
      <c r="I33" s="780" t="s">
        <v>631</v>
      </c>
      <c r="J33" s="862" t="e">
        <f>I33-#REF!</f>
        <v>#VALUE!</v>
      </c>
      <c r="K33" s="778"/>
      <c r="L33" s="735" t="s">
        <v>641</v>
      </c>
      <c r="M33" s="783"/>
      <c r="N33" s="783"/>
      <c r="O33" s="783"/>
      <c r="P33" s="783"/>
      <c r="Q33" s="773">
        <f t="shared" si="8"/>
        <v>0</v>
      </c>
      <c r="R33" s="773">
        <f t="shared" si="9"/>
        <v>0</v>
      </c>
      <c r="S33" s="773">
        <v>26</v>
      </c>
      <c r="T33" s="871"/>
      <c r="U33" s="766"/>
      <c r="V33" s="516"/>
      <c r="W33" s="516"/>
      <c r="X33" s="516"/>
      <c r="Y33" s="516"/>
      <c r="Z33" s="516">
        <f t="shared" si="11"/>
        <v>0</v>
      </c>
      <c r="AB33" s="1369"/>
      <c r="AC33" s="1370"/>
      <c r="AD33" s="1370"/>
      <c r="AE33" s="1370"/>
      <c r="AF33" s="1370"/>
      <c r="AG33" s="1370">
        <f t="shared" si="0"/>
        <v>0</v>
      </c>
      <c r="AH33" s="1369"/>
      <c r="AI33" s="1370"/>
      <c r="AJ33" s="1370"/>
      <c r="AK33" s="1370"/>
      <c r="AL33" s="1370"/>
      <c r="AM33" s="1370">
        <f t="shared" si="1"/>
        <v>0</v>
      </c>
      <c r="AN33" s="1369"/>
      <c r="AO33" s="1370"/>
      <c r="AP33" s="1370"/>
      <c r="AQ33" s="1370"/>
      <c r="AR33" s="1370"/>
      <c r="AS33" s="1370">
        <f t="shared" si="2"/>
        <v>0</v>
      </c>
      <c r="AT33" s="1369"/>
      <c r="AU33" s="1370"/>
      <c r="AV33" s="1370"/>
      <c r="AW33" s="1370"/>
      <c r="AX33" s="1370"/>
      <c r="AY33" s="1370">
        <f t="shared" si="3"/>
        <v>0</v>
      </c>
      <c r="AZ33" s="560">
        <v>4</v>
      </c>
      <c r="BA33" s="1370">
        <v>0</v>
      </c>
      <c r="BB33" s="1370">
        <v>0</v>
      </c>
      <c r="BC33" s="1370"/>
      <c r="BD33" s="1370"/>
      <c r="BE33" s="1370">
        <f t="shared" si="4"/>
        <v>0</v>
      </c>
      <c r="BF33" s="560">
        <v>4</v>
      </c>
      <c r="BG33" s="1370">
        <v>0</v>
      </c>
      <c r="BH33" s="1370"/>
      <c r="BI33" s="1370"/>
      <c r="BJ33" s="1370"/>
      <c r="BK33" s="1370">
        <f t="shared" si="18"/>
        <v>0</v>
      </c>
      <c r="BL33" s="560">
        <v>4</v>
      </c>
      <c r="BM33" s="1347">
        <v>0</v>
      </c>
      <c r="BN33" s="1347">
        <v>0</v>
      </c>
      <c r="BO33" s="1347">
        <v>0</v>
      </c>
      <c r="BP33" s="1347">
        <v>0</v>
      </c>
      <c r="BQ33" s="1347">
        <f t="shared" si="5"/>
        <v>0</v>
      </c>
      <c r="BR33" s="1369"/>
      <c r="BS33" s="2012">
        <v>0</v>
      </c>
      <c r="BT33" s="2011"/>
      <c r="BU33" s="2008"/>
      <c r="BV33" s="2008"/>
      <c r="BW33" s="2011">
        <f t="shared" si="6"/>
        <v>0</v>
      </c>
      <c r="BX33" s="560"/>
      <c r="BY33" s="2135"/>
      <c r="BZ33" s="2135"/>
      <c r="CA33" s="2135"/>
      <c r="CB33" s="2135"/>
      <c r="CC33" s="469">
        <f t="shared" si="7"/>
        <v>0</v>
      </c>
      <c r="CD33" s="491">
        <f t="shared" si="12"/>
        <v>26</v>
      </c>
      <c r="CE33" s="488">
        <f t="shared" si="13"/>
        <v>0</v>
      </c>
      <c r="CF33" s="488">
        <f t="shared" si="14"/>
        <v>0</v>
      </c>
      <c r="CG33" s="488">
        <f t="shared" si="15"/>
        <v>0</v>
      </c>
      <c r="CH33" s="488">
        <f t="shared" si="16"/>
        <v>0</v>
      </c>
      <c r="CI33" s="488">
        <f t="shared" si="19"/>
        <v>0</v>
      </c>
      <c r="CJ33" s="1359">
        <f t="shared" si="17"/>
        <v>0</v>
      </c>
    </row>
    <row r="34" spans="1:88" ht="27" thickBot="1">
      <c r="A34" s="2613"/>
      <c r="B34" s="519" t="s">
        <v>642</v>
      </c>
      <c r="C34" s="554">
        <f>'[38]D. ITT_All_Grants'!C109</f>
        <v>0</v>
      </c>
      <c r="D34" s="554">
        <f>'[38]D. ITT_All_Grants'!D104</f>
        <v>0</v>
      </c>
      <c r="E34" s="515">
        <f>'[38]D. ITT_All_Grants'!E61</f>
        <v>0</v>
      </c>
      <c r="F34" s="515" t="s">
        <v>1468</v>
      </c>
      <c r="G34" s="554" t="s">
        <v>143</v>
      </c>
      <c r="H34" s="780" t="s">
        <v>630</v>
      </c>
      <c r="I34" s="780" t="s">
        <v>631</v>
      </c>
      <c r="J34" s="862" t="e">
        <f>I34-#REF!</f>
        <v>#VALUE!</v>
      </c>
      <c r="K34" s="778"/>
      <c r="L34" s="735" t="s">
        <v>641</v>
      </c>
      <c r="M34" s="783"/>
      <c r="N34" s="783"/>
      <c r="O34" s="783"/>
      <c r="P34" s="783"/>
      <c r="Q34" s="773">
        <f t="shared" si="8"/>
        <v>0</v>
      </c>
      <c r="R34" s="773">
        <f t="shared" si="9"/>
        <v>0</v>
      </c>
      <c r="S34" s="773">
        <v>20</v>
      </c>
      <c r="T34" s="871"/>
      <c r="U34" s="766"/>
      <c r="V34" s="516"/>
      <c r="W34" s="516"/>
      <c r="X34" s="516"/>
      <c r="Y34" s="516"/>
      <c r="Z34" s="516">
        <f t="shared" si="11"/>
        <v>0</v>
      </c>
      <c r="AB34" s="1369"/>
      <c r="AC34" s="1370"/>
      <c r="AD34" s="1370"/>
      <c r="AE34" s="1370"/>
      <c r="AF34" s="1370"/>
      <c r="AG34" s="1370">
        <f t="shared" si="0"/>
        <v>0</v>
      </c>
      <c r="AH34" s="1369"/>
      <c r="AI34" s="1370"/>
      <c r="AJ34" s="1370"/>
      <c r="AK34" s="1370"/>
      <c r="AL34" s="1370"/>
      <c r="AM34" s="1370">
        <f t="shared" si="1"/>
        <v>0</v>
      </c>
      <c r="AN34" s="1369"/>
      <c r="AO34" s="1370"/>
      <c r="AP34" s="1370"/>
      <c r="AQ34" s="1370"/>
      <c r="AR34" s="1370"/>
      <c r="AS34" s="1370">
        <f t="shared" si="2"/>
        <v>0</v>
      </c>
      <c r="AT34" s="1369"/>
      <c r="AU34" s="1370"/>
      <c r="AV34" s="1370"/>
      <c r="AW34" s="1370"/>
      <c r="AX34" s="1370"/>
      <c r="AY34" s="1370">
        <f t="shared" si="3"/>
        <v>0</v>
      </c>
      <c r="AZ34" s="560">
        <v>4</v>
      </c>
      <c r="BA34" s="1370">
        <v>0</v>
      </c>
      <c r="BB34" s="1370">
        <v>0</v>
      </c>
      <c r="BC34" s="1370"/>
      <c r="BD34" s="1370"/>
      <c r="BE34" s="1370">
        <f t="shared" si="4"/>
        <v>0</v>
      </c>
      <c r="BF34" s="560">
        <v>4</v>
      </c>
      <c r="BG34" s="1370">
        <v>0</v>
      </c>
      <c r="BH34" s="1370"/>
      <c r="BI34" s="1370"/>
      <c r="BJ34" s="1370"/>
      <c r="BK34" s="1370">
        <f t="shared" si="18"/>
        <v>0</v>
      </c>
      <c r="BL34" s="560">
        <v>4</v>
      </c>
      <c r="BM34" s="1347">
        <v>0</v>
      </c>
      <c r="BN34" s="1347">
        <v>0</v>
      </c>
      <c r="BO34" s="1347">
        <v>0</v>
      </c>
      <c r="BP34" s="1347">
        <v>0</v>
      </c>
      <c r="BQ34" s="1347">
        <f t="shared" si="5"/>
        <v>0</v>
      </c>
      <c r="BR34" s="1369"/>
      <c r="BS34" s="2012">
        <v>0</v>
      </c>
      <c r="BT34" s="2011"/>
      <c r="BU34" s="2008"/>
      <c r="BV34" s="2008"/>
      <c r="BW34" s="2011">
        <f t="shared" si="6"/>
        <v>0</v>
      </c>
      <c r="BX34" s="560"/>
      <c r="BY34" s="2135"/>
      <c r="BZ34" s="2135"/>
      <c r="CA34" s="2135"/>
      <c r="CB34" s="2135"/>
      <c r="CC34" s="469">
        <f t="shared" si="7"/>
        <v>0</v>
      </c>
      <c r="CD34" s="491">
        <f t="shared" si="12"/>
        <v>20</v>
      </c>
      <c r="CE34" s="488">
        <f t="shared" si="13"/>
        <v>0</v>
      </c>
      <c r="CF34" s="488">
        <f t="shared" si="14"/>
        <v>0</v>
      </c>
      <c r="CG34" s="488">
        <f t="shared" si="15"/>
        <v>0</v>
      </c>
      <c r="CH34" s="488">
        <f t="shared" si="16"/>
        <v>0</v>
      </c>
      <c r="CI34" s="488">
        <f t="shared" si="19"/>
        <v>0</v>
      </c>
      <c r="CJ34" s="1359">
        <f t="shared" si="17"/>
        <v>0</v>
      </c>
    </row>
    <row r="35" spans="1:88" ht="27" thickBot="1">
      <c r="A35" s="2613"/>
      <c r="B35" s="519" t="s">
        <v>646</v>
      </c>
      <c r="C35" s="554">
        <f>'[38]D. ITT_All_Grants'!C110</f>
        <v>0</v>
      </c>
      <c r="D35" s="554">
        <f>'[38]D. ITT_All_Grants'!D105</f>
        <v>0</v>
      </c>
      <c r="E35" s="515">
        <f>'[38]D. ITT_All_Grants'!E62</f>
        <v>0</v>
      </c>
      <c r="F35" s="515" t="s">
        <v>1468</v>
      </c>
      <c r="G35" s="554" t="s">
        <v>143</v>
      </c>
      <c r="H35" s="780" t="s">
        <v>630</v>
      </c>
      <c r="I35" s="780" t="s">
        <v>631</v>
      </c>
      <c r="J35" s="862" t="e">
        <f>I35-#REF!</f>
        <v>#VALUE!</v>
      </c>
      <c r="K35" s="778"/>
      <c r="L35" s="735" t="s">
        <v>641</v>
      </c>
      <c r="M35" s="783"/>
      <c r="N35" s="783"/>
      <c r="O35" s="783"/>
      <c r="P35" s="783"/>
      <c r="Q35" s="773">
        <v>0</v>
      </c>
      <c r="R35" s="773">
        <v>0</v>
      </c>
      <c r="S35" s="773">
        <v>26</v>
      </c>
      <c r="T35" s="871"/>
      <c r="U35" s="766"/>
      <c r="V35" s="516"/>
      <c r="W35" s="516"/>
      <c r="X35" s="516"/>
      <c r="Y35" s="516"/>
      <c r="Z35" s="516">
        <f t="shared" si="11"/>
        <v>0</v>
      </c>
      <c r="AB35" s="1369"/>
      <c r="AC35" s="1370"/>
      <c r="AD35" s="1370"/>
      <c r="AE35" s="1370"/>
      <c r="AF35" s="1370"/>
      <c r="AG35" s="1370">
        <f t="shared" si="0"/>
        <v>0</v>
      </c>
      <c r="AH35" s="1369"/>
      <c r="AI35" s="1370"/>
      <c r="AJ35" s="1370"/>
      <c r="AK35" s="1370"/>
      <c r="AL35" s="1370"/>
      <c r="AM35" s="1370">
        <f t="shared" si="1"/>
        <v>0</v>
      </c>
      <c r="AN35" s="1369"/>
      <c r="AO35" s="1370"/>
      <c r="AP35" s="1370"/>
      <c r="AQ35" s="1370"/>
      <c r="AR35" s="1370"/>
      <c r="AS35" s="1370">
        <f t="shared" si="2"/>
        <v>0</v>
      </c>
      <c r="AT35" s="1369"/>
      <c r="AU35" s="1370"/>
      <c r="AV35" s="1370"/>
      <c r="AW35" s="1370"/>
      <c r="AX35" s="1370"/>
      <c r="AY35" s="1370">
        <f t="shared" si="3"/>
        <v>0</v>
      </c>
      <c r="AZ35" s="560">
        <v>4</v>
      </c>
      <c r="BA35" s="1370">
        <v>0</v>
      </c>
      <c r="BB35" s="1370">
        <v>0</v>
      </c>
      <c r="BC35" s="1370"/>
      <c r="BD35" s="1370"/>
      <c r="BE35" s="1370">
        <f t="shared" si="4"/>
        <v>0</v>
      </c>
      <c r="BF35" s="560">
        <v>4</v>
      </c>
      <c r="BG35" s="1370">
        <v>0</v>
      </c>
      <c r="BH35" s="1370"/>
      <c r="BI35" s="1370"/>
      <c r="BJ35" s="1370"/>
      <c r="BK35" s="1370">
        <f t="shared" si="18"/>
        <v>0</v>
      </c>
      <c r="BL35" s="560">
        <v>4</v>
      </c>
      <c r="BM35" s="1347">
        <v>0</v>
      </c>
      <c r="BN35" s="1347">
        <v>0</v>
      </c>
      <c r="BO35" s="1347">
        <v>0</v>
      </c>
      <c r="BP35" s="1347">
        <v>0</v>
      </c>
      <c r="BQ35" s="1347">
        <f t="shared" si="5"/>
        <v>0</v>
      </c>
      <c r="BR35" s="1369"/>
      <c r="BS35" s="2012">
        <v>0</v>
      </c>
      <c r="BT35" s="2011"/>
      <c r="BU35" s="2008"/>
      <c r="BV35" s="2008"/>
      <c r="BW35" s="2011">
        <f t="shared" si="6"/>
        <v>0</v>
      </c>
      <c r="BX35" s="560"/>
      <c r="BY35" s="2135"/>
      <c r="BZ35" s="2135"/>
      <c r="CA35" s="2135"/>
      <c r="CB35" s="2135"/>
      <c r="CC35" s="469">
        <f t="shared" si="7"/>
        <v>0</v>
      </c>
      <c r="CD35" s="491">
        <f t="shared" si="12"/>
        <v>26</v>
      </c>
      <c r="CE35" s="488">
        <f t="shared" si="13"/>
        <v>0</v>
      </c>
      <c r="CF35" s="488">
        <f t="shared" si="14"/>
        <v>0</v>
      </c>
      <c r="CG35" s="488">
        <f t="shared" si="15"/>
        <v>0</v>
      </c>
      <c r="CH35" s="488">
        <f t="shared" si="16"/>
        <v>0</v>
      </c>
      <c r="CI35" s="488">
        <f t="shared" si="19"/>
        <v>0</v>
      </c>
      <c r="CJ35" s="1359">
        <f t="shared" si="17"/>
        <v>0</v>
      </c>
    </row>
    <row r="36" spans="1:88" ht="27" thickBot="1">
      <c r="A36" s="2613"/>
      <c r="B36" s="519" t="s">
        <v>656</v>
      </c>
      <c r="C36" s="554">
        <f>'[38]D. ITT_All_Grants'!C111</f>
        <v>0</v>
      </c>
      <c r="D36" s="554">
        <f>'[38]D. ITT_All_Grants'!D106</f>
        <v>0</v>
      </c>
      <c r="E36" s="515">
        <f>'[38]D. ITT_All_Grants'!E62</f>
        <v>0</v>
      </c>
      <c r="F36" s="515" t="s">
        <v>1468</v>
      </c>
      <c r="G36" s="554" t="s">
        <v>143</v>
      </c>
      <c r="H36" s="780" t="s">
        <v>630</v>
      </c>
      <c r="I36" s="780" t="s">
        <v>631</v>
      </c>
      <c r="J36" s="862" t="e">
        <f>I36-#REF!</f>
        <v>#VALUE!</v>
      </c>
      <c r="K36" s="778"/>
      <c r="L36" s="735" t="s">
        <v>641</v>
      </c>
      <c r="M36" s="783"/>
      <c r="N36" s="783"/>
      <c r="O36" s="783"/>
      <c r="P36" s="783"/>
      <c r="Q36" s="773">
        <f t="shared" ref="Q36:Q45" si="20">N36+O36</f>
        <v>0</v>
      </c>
      <c r="R36" s="773">
        <f t="shared" si="9"/>
        <v>0</v>
      </c>
      <c r="S36" s="773">
        <v>80</v>
      </c>
      <c r="T36" s="871"/>
      <c r="U36" s="766"/>
      <c r="V36" s="516"/>
      <c r="W36" s="516"/>
      <c r="X36" s="516"/>
      <c r="Y36" s="516"/>
      <c r="Z36" s="516">
        <f t="shared" si="11"/>
        <v>0</v>
      </c>
      <c r="AB36" s="1369"/>
      <c r="AC36" s="1370"/>
      <c r="AD36" s="1370"/>
      <c r="AE36" s="1370"/>
      <c r="AF36" s="1370"/>
      <c r="AG36" s="1370">
        <f t="shared" si="0"/>
        <v>0</v>
      </c>
      <c r="AH36" s="1369"/>
      <c r="AI36" s="1370"/>
      <c r="AJ36" s="1370"/>
      <c r="AK36" s="1370"/>
      <c r="AL36" s="1370"/>
      <c r="AM36" s="1370">
        <f t="shared" si="1"/>
        <v>0</v>
      </c>
      <c r="AN36" s="1369"/>
      <c r="AO36" s="1370"/>
      <c r="AP36" s="1370"/>
      <c r="AQ36" s="1370"/>
      <c r="AR36" s="1370"/>
      <c r="AS36" s="1370">
        <f t="shared" si="2"/>
        <v>0</v>
      </c>
      <c r="AT36" s="1369"/>
      <c r="AU36" s="1370"/>
      <c r="AV36" s="1370"/>
      <c r="AW36" s="1370"/>
      <c r="AX36" s="1370"/>
      <c r="AY36" s="1370">
        <f t="shared" si="3"/>
        <v>0</v>
      </c>
      <c r="AZ36" s="1727">
        <v>0.8</v>
      </c>
      <c r="BA36" s="1370">
        <v>0</v>
      </c>
      <c r="BB36" s="1370">
        <v>0</v>
      </c>
      <c r="BC36" s="1370"/>
      <c r="BD36" s="1370"/>
      <c r="BE36" s="1370">
        <f t="shared" si="4"/>
        <v>0</v>
      </c>
      <c r="BF36" s="1727">
        <v>0.8</v>
      </c>
      <c r="BG36" s="1370">
        <v>0</v>
      </c>
      <c r="BH36" s="1370"/>
      <c r="BI36" s="1370"/>
      <c r="BJ36" s="1370"/>
      <c r="BK36" s="1370">
        <f t="shared" si="18"/>
        <v>0</v>
      </c>
      <c r="BL36" s="1727">
        <v>0.8</v>
      </c>
      <c r="BM36" s="1347">
        <v>0</v>
      </c>
      <c r="BN36" s="1347">
        <v>0</v>
      </c>
      <c r="BO36" s="1347">
        <v>0</v>
      </c>
      <c r="BP36" s="1347">
        <v>0</v>
      </c>
      <c r="BQ36" s="1347">
        <f t="shared" si="5"/>
        <v>0</v>
      </c>
      <c r="BR36" s="1369"/>
      <c r="BS36" s="2012">
        <v>0</v>
      </c>
      <c r="BT36" s="2011"/>
      <c r="BU36" s="2008"/>
      <c r="BV36" s="2008"/>
      <c r="BW36" s="2011">
        <f t="shared" si="6"/>
        <v>0</v>
      </c>
      <c r="BX36" s="560">
        <v>8</v>
      </c>
      <c r="BY36" s="2135"/>
      <c r="BZ36" s="2135"/>
      <c r="CA36" s="2135"/>
      <c r="CB36" s="2135"/>
      <c r="CC36" s="469">
        <v>5</v>
      </c>
      <c r="CD36" s="491">
        <f t="shared" si="12"/>
        <v>80</v>
      </c>
      <c r="CE36" s="488">
        <f t="shared" si="13"/>
        <v>0</v>
      </c>
      <c r="CF36" s="488">
        <f t="shared" si="14"/>
        <v>0</v>
      </c>
      <c r="CG36" s="488">
        <f t="shared" si="15"/>
        <v>0</v>
      </c>
      <c r="CH36" s="488">
        <f t="shared" si="16"/>
        <v>0</v>
      </c>
      <c r="CI36" s="488">
        <f t="shared" si="19"/>
        <v>0</v>
      </c>
      <c r="CJ36" s="1359">
        <f t="shared" si="17"/>
        <v>0</v>
      </c>
    </row>
    <row r="37" spans="1:88" ht="27" thickBot="1">
      <c r="A37" s="2613"/>
      <c r="B37" s="519" t="s">
        <v>643</v>
      </c>
      <c r="C37" s="554">
        <f>'[38]D. ITT_All_Grants'!C112</f>
        <v>0</v>
      </c>
      <c r="D37" s="554">
        <f>'[38]D. ITT_All_Grants'!D108</f>
        <v>0</v>
      </c>
      <c r="E37" s="515">
        <f>'[38]D. ITT_All_Grants'!E63</f>
        <v>0</v>
      </c>
      <c r="F37" s="515" t="s">
        <v>1468</v>
      </c>
      <c r="G37" s="554" t="s">
        <v>143</v>
      </c>
      <c r="H37" s="780" t="s">
        <v>630</v>
      </c>
      <c r="I37" s="780" t="s">
        <v>631</v>
      </c>
      <c r="J37" s="862" t="e">
        <f>I37-#REF!</f>
        <v>#VALUE!</v>
      </c>
      <c r="K37" s="778"/>
      <c r="L37" s="735" t="s">
        <v>637</v>
      </c>
      <c r="M37" s="783"/>
      <c r="N37" s="783"/>
      <c r="O37" s="783"/>
      <c r="P37" s="783"/>
      <c r="Q37" s="773">
        <f t="shared" si="20"/>
        <v>0</v>
      </c>
      <c r="R37" s="773">
        <f t="shared" si="9"/>
        <v>0</v>
      </c>
      <c r="S37" s="773">
        <v>47</v>
      </c>
      <c r="T37" s="871"/>
      <c r="U37" s="766"/>
      <c r="V37" s="516"/>
      <c r="W37" s="516"/>
      <c r="X37" s="516"/>
      <c r="Y37" s="516"/>
      <c r="Z37" s="516">
        <f t="shared" si="11"/>
        <v>0</v>
      </c>
      <c r="AB37" s="1369"/>
      <c r="AC37" s="1370"/>
      <c r="AD37" s="1370"/>
      <c r="AE37" s="1370"/>
      <c r="AF37" s="1370"/>
      <c r="AG37" s="1370">
        <f t="shared" si="0"/>
        <v>0</v>
      </c>
      <c r="AH37" s="1369"/>
      <c r="AI37" s="1370"/>
      <c r="AJ37" s="1370"/>
      <c r="AK37" s="1370"/>
      <c r="AL37" s="1370"/>
      <c r="AM37" s="1370">
        <f t="shared" si="1"/>
        <v>0</v>
      </c>
      <c r="AN37" s="1369"/>
      <c r="AO37" s="1370"/>
      <c r="AP37" s="1370"/>
      <c r="AQ37" s="1370"/>
      <c r="AR37" s="1370"/>
      <c r="AS37" s="1370">
        <f t="shared" si="2"/>
        <v>0</v>
      </c>
      <c r="AT37" s="1369"/>
      <c r="AU37" s="1370"/>
      <c r="AV37" s="1370"/>
      <c r="AW37" s="1370"/>
      <c r="AX37" s="1370"/>
      <c r="AY37" s="1370">
        <f t="shared" si="3"/>
        <v>0</v>
      </c>
      <c r="AZ37" s="560">
        <v>8</v>
      </c>
      <c r="BA37" s="1370">
        <v>0</v>
      </c>
      <c r="BB37" s="1370">
        <v>0</v>
      </c>
      <c r="BC37" s="1370"/>
      <c r="BD37" s="1370"/>
      <c r="BE37" s="1370">
        <f t="shared" si="4"/>
        <v>0</v>
      </c>
      <c r="BF37" s="560">
        <v>8</v>
      </c>
      <c r="BG37" s="1370">
        <v>0</v>
      </c>
      <c r="BH37" s="1370"/>
      <c r="BI37" s="1370"/>
      <c r="BJ37" s="1370"/>
      <c r="BK37" s="1370">
        <f t="shared" si="18"/>
        <v>0</v>
      </c>
      <c r="BL37" s="560">
        <v>8</v>
      </c>
      <c r="BM37" s="1347">
        <v>0</v>
      </c>
      <c r="BN37" s="1347">
        <v>0</v>
      </c>
      <c r="BO37" s="1347">
        <v>0</v>
      </c>
      <c r="BP37" s="1347">
        <v>0</v>
      </c>
      <c r="BQ37" s="1347">
        <f t="shared" si="5"/>
        <v>0</v>
      </c>
      <c r="BR37" s="1369"/>
      <c r="BS37" s="2012">
        <v>0</v>
      </c>
      <c r="BT37" s="2011"/>
      <c r="BU37" s="2008"/>
      <c r="BV37" s="2008"/>
      <c r="BW37" s="2011">
        <f t="shared" si="6"/>
        <v>0</v>
      </c>
      <c r="BX37" s="560"/>
      <c r="BY37" s="2135">
        <v>514</v>
      </c>
      <c r="BZ37" s="2135">
        <v>53</v>
      </c>
      <c r="CA37" s="2135"/>
      <c r="CB37" s="2135"/>
      <c r="CC37" s="469">
        <f t="shared" si="7"/>
        <v>567</v>
      </c>
      <c r="CD37" s="491">
        <f t="shared" si="12"/>
        <v>47</v>
      </c>
      <c r="CE37" s="488">
        <f t="shared" si="13"/>
        <v>514</v>
      </c>
      <c r="CF37" s="488">
        <f t="shared" si="14"/>
        <v>53</v>
      </c>
      <c r="CG37" s="488">
        <f t="shared" si="15"/>
        <v>0</v>
      </c>
      <c r="CH37" s="488">
        <f t="shared" si="16"/>
        <v>0</v>
      </c>
      <c r="CI37" s="488">
        <f t="shared" si="19"/>
        <v>567</v>
      </c>
      <c r="CJ37" s="1359">
        <f t="shared" si="17"/>
        <v>12.063829787234043</v>
      </c>
    </row>
    <row r="38" spans="1:88" ht="27" thickBot="1">
      <c r="A38" s="2613"/>
      <c r="B38" s="519" t="s">
        <v>644</v>
      </c>
      <c r="C38" s="554">
        <f>'[38]D. ITT_All_Grants'!C113</f>
        <v>0</v>
      </c>
      <c r="D38" s="554">
        <f>'[38]D. ITT_All_Grants'!D109</f>
        <v>0</v>
      </c>
      <c r="E38" s="515">
        <f>'[38]D. ITT_All_Grants'!E64</f>
        <v>0</v>
      </c>
      <c r="F38" s="515" t="s">
        <v>1468</v>
      </c>
      <c r="G38" s="554" t="s">
        <v>143</v>
      </c>
      <c r="H38" s="780" t="s">
        <v>630</v>
      </c>
      <c r="I38" s="780" t="s">
        <v>631</v>
      </c>
      <c r="J38" s="862" t="e">
        <f>I38-#REF!</f>
        <v>#VALUE!</v>
      </c>
      <c r="K38" s="778"/>
      <c r="L38" s="735" t="s">
        <v>641</v>
      </c>
      <c r="M38" s="783"/>
      <c r="N38" s="783"/>
      <c r="O38" s="783"/>
      <c r="P38" s="783"/>
      <c r="Q38" s="773">
        <f t="shared" si="20"/>
        <v>0</v>
      </c>
      <c r="R38" s="773">
        <f t="shared" si="9"/>
        <v>0</v>
      </c>
      <c r="S38" s="773">
        <v>1046</v>
      </c>
      <c r="T38" s="871"/>
      <c r="U38" s="766"/>
      <c r="V38" s="516"/>
      <c r="W38" s="516"/>
      <c r="X38" s="516"/>
      <c r="Y38" s="516"/>
      <c r="Z38" s="516">
        <f t="shared" si="11"/>
        <v>0</v>
      </c>
      <c r="AB38" s="1369"/>
      <c r="AC38" s="1370"/>
      <c r="AD38" s="1370"/>
      <c r="AE38" s="1370"/>
      <c r="AF38" s="1370"/>
      <c r="AG38" s="1370">
        <f t="shared" si="0"/>
        <v>0</v>
      </c>
      <c r="AH38" s="1369"/>
      <c r="AI38" s="1370"/>
      <c r="AJ38" s="1370"/>
      <c r="AK38" s="1370"/>
      <c r="AL38" s="1370"/>
      <c r="AM38" s="1370">
        <f t="shared" si="1"/>
        <v>0</v>
      </c>
      <c r="AN38" s="1369"/>
      <c r="AO38" s="1370"/>
      <c r="AP38" s="1370"/>
      <c r="AQ38" s="1370"/>
      <c r="AR38" s="1370"/>
      <c r="AS38" s="1370">
        <f t="shared" si="2"/>
        <v>0</v>
      </c>
      <c r="AT38" s="1369"/>
      <c r="AU38" s="1370"/>
      <c r="AV38" s="1370"/>
      <c r="AW38" s="1370"/>
      <c r="AX38" s="1370"/>
      <c r="AY38" s="1370">
        <f t="shared" si="3"/>
        <v>0</v>
      </c>
      <c r="AZ38" s="560">
        <v>174</v>
      </c>
      <c r="BA38" s="1370">
        <v>0</v>
      </c>
      <c r="BB38" s="1370">
        <v>0</v>
      </c>
      <c r="BC38" s="1370"/>
      <c r="BD38" s="1370"/>
      <c r="BE38" s="1370">
        <f t="shared" si="4"/>
        <v>0</v>
      </c>
      <c r="BF38" s="560">
        <v>174</v>
      </c>
      <c r="BG38" s="1370">
        <v>0</v>
      </c>
      <c r="BH38" s="1370"/>
      <c r="BI38" s="1370"/>
      <c r="BJ38" s="1370"/>
      <c r="BK38" s="1370">
        <f t="shared" si="18"/>
        <v>0</v>
      </c>
      <c r="BL38" s="560">
        <v>174</v>
      </c>
      <c r="BM38" s="1347">
        <v>0</v>
      </c>
      <c r="BN38" s="1347">
        <v>0</v>
      </c>
      <c r="BO38" s="1347">
        <v>0</v>
      </c>
      <c r="BP38" s="1347">
        <v>0</v>
      </c>
      <c r="BQ38" s="1347">
        <f t="shared" si="5"/>
        <v>0</v>
      </c>
      <c r="BR38" s="1369"/>
      <c r="BS38" s="2012">
        <v>0</v>
      </c>
      <c r="BT38" s="2011"/>
      <c r="BU38" s="2008"/>
      <c r="BV38" s="2008"/>
      <c r="BW38" s="2011">
        <f t="shared" si="6"/>
        <v>0</v>
      </c>
      <c r="BX38" s="560"/>
      <c r="BY38" s="2135"/>
      <c r="BZ38" s="2135"/>
      <c r="CA38" s="2135"/>
      <c r="CB38" s="2135"/>
      <c r="CC38" s="469">
        <f t="shared" si="7"/>
        <v>0</v>
      </c>
      <c r="CD38" s="491">
        <f t="shared" si="12"/>
        <v>1046</v>
      </c>
      <c r="CE38" s="488">
        <f t="shared" si="13"/>
        <v>0</v>
      </c>
      <c r="CF38" s="488">
        <f t="shared" si="14"/>
        <v>0</v>
      </c>
      <c r="CG38" s="488">
        <f t="shared" si="15"/>
        <v>0</v>
      </c>
      <c r="CH38" s="488">
        <f t="shared" si="16"/>
        <v>0</v>
      </c>
      <c r="CI38" s="488">
        <f t="shared" si="19"/>
        <v>0</v>
      </c>
      <c r="CJ38" s="1359">
        <f t="shared" si="17"/>
        <v>0</v>
      </c>
    </row>
    <row r="39" spans="1:88" ht="27" thickBot="1">
      <c r="A39" s="2613"/>
      <c r="B39" s="519" t="s">
        <v>645</v>
      </c>
      <c r="C39" s="554">
        <f>'[38]D. ITT_All_Grants'!C114</f>
        <v>0</v>
      </c>
      <c r="D39" s="554">
        <f>'[38]D. ITT_All_Grants'!D110</f>
        <v>0</v>
      </c>
      <c r="E39" s="515">
        <f>'[38]D. ITT_All_Grants'!E65</f>
        <v>0</v>
      </c>
      <c r="F39" s="515" t="s">
        <v>1468</v>
      </c>
      <c r="G39" s="554" t="s">
        <v>143</v>
      </c>
      <c r="H39" s="780" t="s">
        <v>630</v>
      </c>
      <c r="I39" s="780" t="s">
        <v>631</v>
      </c>
      <c r="J39" s="862" t="e">
        <f>I39-#REF!</f>
        <v>#VALUE!</v>
      </c>
      <c r="K39" s="778"/>
      <c r="L39" s="735" t="s">
        <v>641</v>
      </c>
      <c r="M39" s="783"/>
      <c r="N39" s="783"/>
      <c r="O39" s="783"/>
      <c r="P39" s="783"/>
      <c r="Q39" s="773">
        <f t="shared" si="20"/>
        <v>0</v>
      </c>
      <c r="R39" s="773">
        <f t="shared" si="9"/>
        <v>0</v>
      </c>
      <c r="S39" s="773">
        <v>47</v>
      </c>
      <c r="T39" s="871"/>
      <c r="U39" s="766"/>
      <c r="V39" s="516"/>
      <c r="W39" s="516"/>
      <c r="X39" s="516"/>
      <c r="Y39" s="516"/>
      <c r="Z39" s="516">
        <f t="shared" si="11"/>
        <v>0</v>
      </c>
      <c r="AB39" s="1369"/>
      <c r="AC39" s="1370"/>
      <c r="AD39" s="1370"/>
      <c r="AE39" s="1370"/>
      <c r="AF39" s="1370"/>
      <c r="AG39" s="1370">
        <f t="shared" si="0"/>
        <v>0</v>
      </c>
      <c r="AH39" s="1369"/>
      <c r="AI39" s="1370"/>
      <c r="AJ39" s="1370"/>
      <c r="AK39" s="1370"/>
      <c r="AL39" s="1370"/>
      <c r="AM39" s="1370">
        <f t="shared" si="1"/>
        <v>0</v>
      </c>
      <c r="AN39" s="1369"/>
      <c r="AO39" s="1370"/>
      <c r="AP39" s="1370"/>
      <c r="AQ39" s="1370"/>
      <c r="AR39" s="1370"/>
      <c r="AS39" s="1370">
        <f t="shared" si="2"/>
        <v>0</v>
      </c>
      <c r="AT39" s="1369"/>
      <c r="AU39" s="1370"/>
      <c r="AV39" s="1370"/>
      <c r="AW39" s="1370"/>
      <c r="AX39" s="1370"/>
      <c r="AY39" s="1370">
        <f t="shared" si="3"/>
        <v>0</v>
      </c>
      <c r="AZ39" s="560">
        <v>8</v>
      </c>
      <c r="BA39" s="1370">
        <v>0</v>
      </c>
      <c r="BB39" s="1370">
        <v>0</v>
      </c>
      <c r="BC39" s="1370"/>
      <c r="BD39" s="1370"/>
      <c r="BE39" s="1370">
        <f t="shared" si="4"/>
        <v>0</v>
      </c>
      <c r="BF39" s="560">
        <v>8</v>
      </c>
      <c r="BG39" s="1370">
        <v>0</v>
      </c>
      <c r="BH39" s="1370"/>
      <c r="BI39" s="1370"/>
      <c r="BJ39" s="1370"/>
      <c r="BK39" s="1370">
        <f t="shared" si="18"/>
        <v>0</v>
      </c>
      <c r="BL39" s="560">
        <v>8</v>
      </c>
      <c r="BM39" s="1347">
        <v>0</v>
      </c>
      <c r="BN39" s="1347">
        <v>0</v>
      </c>
      <c r="BO39" s="1347">
        <v>0</v>
      </c>
      <c r="BP39" s="1347">
        <v>0</v>
      </c>
      <c r="BQ39" s="1347">
        <f t="shared" si="5"/>
        <v>0</v>
      </c>
      <c r="BR39" s="1369"/>
      <c r="BS39" s="2012">
        <v>0</v>
      </c>
      <c r="BT39" s="2011"/>
      <c r="BU39" s="2008"/>
      <c r="BV39" s="2008"/>
      <c r="BW39" s="2011">
        <f t="shared" si="6"/>
        <v>0</v>
      </c>
      <c r="BX39" s="558"/>
      <c r="BY39" s="2135"/>
      <c r="BZ39" s="2135"/>
      <c r="CA39" s="2135"/>
      <c r="CB39" s="2135"/>
      <c r="CC39" s="469">
        <f t="shared" si="7"/>
        <v>0</v>
      </c>
      <c r="CD39" s="491">
        <f t="shared" si="12"/>
        <v>47</v>
      </c>
      <c r="CE39" s="488">
        <f t="shared" si="13"/>
        <v>0</v>
      </c>
      <c r="CF39" s="488">
        <f t="shared" si="14"/>
        <v>0</v>
      </c>
      <c r="CG39" s="488">
        <f t="shared" si="15"/>
        <v>0</v>
      </c>
      <c r="CH39" s="488">
        <f t="shared" si="16"/>
        <v>0</v>
      </c>
      <c r="CI39" s="488">
        <f t="shared" si="19"/>
        <v>0</v>
      </c>
      <c r="CJ39" s="1359">
        <f t="shared" si="17"/>
        <v>0</v>
      </c>
    </row>
    <row r="40" spans="1:88" ht="27" thickBot="1">
      <c r="A40" s="2613"/>
      <c r="B40" s="519" t="s">
        <v>647</v>
      </c>
      <c r="C40" s="554">
        <f>'[38]D. ITT_All_Grants'!C115</f>
        <v>0</v>
      </c>
      <c r="D40" s="554">
        <f>'[38]D. ITT_All_Grants'!D111</f>
        <v>0</v>
      </c>
      <c r="E40" s="515">
        <f>'[38]D. ITT_All_Grants'!E66</f>
        <v>0</v>
      </c>
      <c r="F40" s="515" t="s">
        <v>1468</v>
      </c>
      <c r="G40" s="554" t="s">
        <v>143</v>
      </c>
      <c r="H40" s="780" t="s">
        <v>630</v>
      </c>
      <c r="I40" s="780" t="s">
        <v>631</v>
      </c>
      <c r="J40" s="872" t="e">
        <f>I40-#REF!</f>
        <v>#VALUE!</v>
      </c>
      <c r="K40" s="824"/>
      <c r="L40" s="873" t="s">
        <v>641</v>
      </c>
      <c r="M40" s="842"/>
      <c r="N40" s="842"/>
      <c r="O40" s="842"/>
      <c r="P40" s="842"/>
      <c r="Q40" s="852">
        <f t="shared" si="20"/>
        <v>0</v>
      </c>
      <c r="R40" s="852">
        <f t="shared" si="9"/>
        <v>0</v>
      </c>
      <c r="S40" s="852">
        <v>47</v>
      </c>
      <c r="T40" s="874"/>
      <c r="U40" s="766"/>
      <c r="V40" s="516"/>
      <c r="W40" s="516"/>
      <c r="X40" s="516"/>
      <c r="Y40" s="516"/>
      <c r="Z40" s="516">
        <f t="shared" si="11"/>
        <v>0</v>
      </c>
      <c r="AB40" s="444"/>
      <c r="AC40" s="1370"/>
      <c r="AD40" s="1370"/>
      <c r="AE40" s="1370"/>
      <c r="AF40" s="1370"/>
      <c r="AG40" s="1370">
        <f t="shared" si="0"/>
        <v>0</v>
      </c>
      <c r="AH40" s="444"/>
      <c r="AI40" s="1370"/>
      <c r="AJ40" s="1370"/>
      <c r="AK40" s="1370"/>
      <c r="AL40" s="1370"/>
      <c r="AM40" s="1370">
        <f t="shared" si="1"/>
        <v>0</v>
      </c>
      <c r="AN40" s="444"/>
      <c r="AO40" s="1370"/>
      <c r="AP40" s="1370"/>
      <c r="AQ40" s="1370"/>
      <c r="AR40" s="1370"/>
      <c r="AS40" s="1370">
        <f t="shared" si="2"/>
        <v>0</v>
      </c>
      <c r="AT40" s="444"/>
      <c r="AU40" s="1370"/>
      <c r="AV40" s="1370"/>
      <c r="AW40" s="1370"/>
      <c r="AX40" s="1370"/>
      <c r="AY40" s="1370">
        <f t="shared" si="3"/>
        <v>0</v>
      </c>
      <c r="AZ40" s="558">
        <v>8</v>
      </c>
      <c r="BA40" s="1370">
        <v>0</v>
      </c>
      <c r="BB40" s="1370">
        <v>0</v>
      </c>
      <c r="BC40" s="1370"/>
      <c r="BD40" s="1370"/>
      <c r="BE40" s="1370">
        <f t="shared" si="4"/>
        <v>0</v>
      </c>
      <c r="BF40" s="558">
        <v>8</v>
      </c>
      <c r="BG40" s="1370">
        <v>0</v>
      </c>
      <c r="BH40" s="1370"/>
      <c r="BI40" s="1370"/>
      <c r="BJ40" s="1370"/>
      <c r="BK40" s="1370">
        <f t="shared" si="18"/>
        <v>0</v>
      </c>
      <c r="BL40" s="558">
        <v>8</v>
      </c>
      <c r="BM40" s="1347">
        <v>0</v>
      </c>
      <c r="BN40" s="1347">
        <v>0</v>
      </c>
      <c r="BO40" s="1347">
        <v>0</v>
      </c>
      <c r="BP40" s="1347">
        <v>0</v>
      </c>
      <c r="BQ40" s="1347">
        <f t="shared" si="5"/>
        <v>0</v>
      </c>
      <c r="BR40" s="444"/>
      <c r="BS40" s="2012">
        <v>0</v>
      </c>
      <c r="BT40" s="2011"/>
      <c r="BU40" s="2008"/>
      <c r="BV40" s="2008"/>
      <c r="BW40" s="2011">
        <f t="shared" si="6"/>
        <v>0</v>
      </c>
      <c r="BX40" s="1729"/>
      <c r="BY40" s="2135"/>
      <c r="BZ40" s="2135"/>
      <c r="CA40" s="2135"/>
      <c r="CB40" s="2135"/>
      <c r="CC40" s="469">
        <f>BY40+BZ40+CA40+CB40</f>
        <v>0</v>
      </c>
      <c r="CD40" s="491">
        <f t="shared" si="12"/>
        <v>47</v>
      </c>
      <c r="CE40" s="488">
        <f t="shared" si="13"/>
        <v>0</v>
      </c>
      <c r="CF40" s="488">
        <f t="shared" si="14"/>
        <v>0</v>
      </c>
      <c r="CG40" s="488">
        <f t="shared" si="15"/>
        <v>0</v>
      </c>
      <c r="CH40" s="488">
        <f t="shared" si="16"/>
        <v>0</v>
      </c>
      <c r="CI40" s="488">
        <f t="shared" si="19"/>
        <v>0</v>
      </c>
      <c r="CJ40" s="1359">
        <f t="shared" si="17"/>
        <v>0</v>
      </c>
    </row>
    <row r="41" spans="1:88" ht="26.25" thickBot="1">
      <c r="A41" s="2614"/>
      <c r="B41" s="592" t="s">
        <v>657</v>
      </c>
      <c r="C41" s="554">
        <f>'[38]D. ITT_All_Grants'!C116</f>
        <v>0</v>
      </c>
      <c r="D41" s="554">
        <f>'[38]D. ITT_All_Grants'!D108</f>
        <v>0</v>
      </c>
      <c r="E41" s="565">
        <f>'[38]D. ITT_All_Grants'!E63</f>
        <v>0</v>
      </c>
      <c r="F41" s="515" t="s">
        <v>1468</v>
      </c>
      <c r="G41" s="554" t="s">
        <v>143</v>
      </c>
      <c r="H41" s="780" t="s">
        <v>630</v>
      </c>
      <c r="I41" s="780" t="s">
        <v>631</v>
      </c>
      <c r="J41" s="872" t="e">
        <f>I41-#REF!</f>
        <v>#VALUE!</v>
      </c>
      <c r="K41" s="824"/>
      <c r="L41" s="873" t="s">
        <v>740</v>
      </c>
      <c r="M41" s="846"/>
      <c r="N41" s="846"/>
      <c r="O41" s="846"/>
      <c r="P41" s="846"/>
      <c r="Q41" s="852">
        <f>N41+O41</f>
        <v>0</v>
      </c>
      <c r="R41" s="852">
        <f>M41+P41</f>
        <v>0</v>
      </c>
      <c r="S41" s="863">
        <v>0.8</v>
      </c>
      <c r="T41" s="735"/>
      <c r="U41" s="875"/>
      <c r="V41" s="516"/>
      <c r="W41" s="516"/>
      <c r="X41" s="516"/>
      <c r="Y41" s="516"/>
      <c r="Z41" s="516">
        <f>V41+W41+X41+Y41</f>
        <v>0</v>
      </c>
      <c r="AB41" s="551"/>
      <c r="AC41" s="1370"/>
      <c r="AD41" s="1370"/>
      <c r="AE41" s="1370"/>
      <c r="AF41" s="1370"/>
      <c r="AG41" s="1370">
        <f>AC41+AD41+AE41+AF41</f>
        <v>0</v>
      </c>
      <c r="AH41" s="552"/>
      <c r="AI41" s="1370"/>
      <c r="AJ41" s="1370"/>
      <c r="AK41" s="1370"/>
      <c r="AL41" s="1370"/>
      <c r="AM41" s="1370">
        <f>AI41+AJ41+AK41+AL41</f>
        <v>0</v>
      </c>
      <c r="AN41" s="552"/>
      <c r="AO41" s="1370"/>
      <c r="AP41" s="1370"/>
      <c r="AQ41" s="1370"/>
      <c r="AR41" s="1370"/>
      <c r="AS41" s="1370">
        <f>AO41+AP41+AQ41+AR41</f>
        <v>0</v>
      </c>
      <c r="AT41" s="552"/>
      <c r="AU41" s="1370"/>
      <c r="AV41" s="1370"/>
      <c r="AW41" s="1370"/>
      <c r="AX41" s="1370"/>
      <c r="AY41" s="1370">
        <f>AU41+AV41+AW41+AX41</f>
        <v>0</v>
      </c>
      <c r="AZ41" s="1728">
        <v>0.8</v>
      </c>
      <c r="BA41" s="1370">
        <v>0</v>
      </c>
      <c r="BB41" s="1370">
        <v>0</v>
      </c>
      <c r="BC41" s="1370"/>
      <c r="BD41" s="1370"/>
      <c r="BE41" s="1370">
        <f t="shared" si="4"/>
        <v>0</v>
      </c>
      <c r="BF41" s="1728">
        <v>0.8</v>
      </c>
      <c r="BG41" s="1370">
        <v>0</v>
      </c>
      <c r="BH41" s="1370"/>
      <c r="BI41" s="1370"/>
      <c r="BJ41" s="1370"/>
      <c r="BK41" s="1370">
        <f t="shared" si="18"/>
        <v>0</v>
      </c>
      <c r="BL41" s="1728">
        <v>0.8</v>
      </c>
      <c r="BM41" s="1347">
        <v>0</v>
      </c>
      <c r="BN41" s="1347">
        <v>0</v>
      </c>
      <c r="BO41" s="1347">
        <v>0</v>
      </c>
      <c r="BP41" s="1347">
        <v>0</v>
      </c>
      <c r="BQ41" s="1347">
        <f>BM41+BN41+BO41+BP41</f>
        <v>0</v>
      </c>
      <c r="BR41" s="552"/>
      <c r="BS41" s="2012">
        <v>0</v>
      </c>
      <c r="BT41" s="2011"/>
      <c r="BU41" s="2008"/>
      <c r="BV41" s="2008"/>
      <c r="BW41" s="2011">
        <f>BS41+BT41+BU41+BV41</f>
        <v>0</v>
      </c>
      <c r="BX41" s="1729"/>
      <c r="BY41" s="2135"/>
      <c r="BZ41" s="2135"/>
      <c r="CA41" s="2135"/>
      <c r="CB41" s="2135"/>
      <c r="CC41" s="469">
        <f>BY41+BZ41+CA41+CB41</f>
        <v>0</v>
      </c>
      <c r="CD41" s="691">
        <f>S41</f>
        <v>0.8</v>
      </c>
      <c r="CE41" s="488">
        <f t="shared" si="13"/>
        <v>0</v>
      </c>
      <c r="CF41" s="488">
        <f t="shared" si="14"/>
        <v>0</v>
      </c>
      <c r="CG41" s="488">
        <f t="shared" si="15"/>
        <v>0</v>
      </c>
      <c r="CH41" s="488">
        <f t="shared" si="16"/>
        <v>0</v>
      </c>
      <c r="CI41" s="488">
        <f t="shared" si="19"/>
        <v>0</v>
      </c>
      <c r="CJ41" s="1359">
        <f t="shared" si="17"/>
        <v>0</v>
      </c>
    </row>
    <row r="42" spans="1:88" ht="45.75" customHeight="1" thickBot="1">
      <c r="A42" s="2417" t="s">
        <v>833</v>
      </c>
      <c r="B42" s="592" t="s">
        <v>821</v>
      </c>
      <c r="C42" s="554">
        <f>'[38]D. ITT_All_Grants'!C117</f>
        <v>0</v>
      </c>
      <c r="D42" s="554">
        <f>'[38]D. ITT_All_Grants'!D109</f>
        <v>0</v>
      </c>
      <c r="E42" s="565">
        <f>'[38]D. ITT_All_Grants'!E64</f>
        <v>0</v>
      </c>
      <c r="F42" s="515" t="s">
        <v>1468</v>
      </c>
      <c r="G42" s="554" t="s">
        <v>143</v>
      </c>
      <c r="H42" s="780" t="s">
        <v>630</v>
      </c>
      <c r="I42" s="780" t="s">
        <v>631</v>
      </c>
      <c r="J42" s="872" t="e">
        <f>I42-#REF!</f>
        <v>#VALUE!</v>
      </c>
      <c r="K42" s="824"/>
      <c r="L42" s="873" t="s">
        <v>740</v>
      </c>
      <c r="M42" s="846"/>
      <c r="N42" s="846"/>
      <c r="O42" s="846"/>
      <c r="P42" s="846"/>
      <c r="Q42" s="852">
        <f>N42+O42</f>
        <v>0</v>
      </c>
      <c r="R42" s="852">
        <f>M42+P42</f>
        <v>0</v>
      </c>
      <c r="S42" s="863">
        <v>0.6</v>
      </c>
      <c r="T42" s="735"/>
      <c r="U42" s="875"/>
      <c r="V42" s="516"/>
      <c r="W42" s="516"/>
      <c r="X42" s="516"/>
      <c r="Y42" s="516"/>
      <c r="Z42" s="516">
        <f>V42+W42+X42+Y42</f>
        <v>0</v>
      </c>
      <c r="AB42" s="551"/>
      <c r="AC42" s="1370"/>
      <c r="AD42" s="1370"/>
      <c r="AE42" s="1370"/>
      <c r="AF42" s="1370"/>
      <c r="AG42" s="1370">
        <f>AC42+AD42+AE42+AF42</f>
        <v>0</v>
      </c>
      <c r="AH42" s="552"/>
      <c r="AI42" s="1370"/>
      <c r="AJ42" s="1370"/>
      <c r="AK42" s="1370"/>
      <c r="AL42" s="1370"/>
      <c r="AM42" s="1370">
        <f>AI42+AJ42+AK42+AL42</f>
        <v>0</v>
      </c>
      <c r="AN42" s="552"/>
      <c r="AO42" s="1370"/>
      <c r="AP42" s="1370"/>
      <c r="AQ42" s="1370"/>
      <c r="AR42" s="1370"/>
      <c r="AS42" s="1370">
        <f>AO42+AP42+AQ42+AR42</f>
        <v>0</v>
      </c>
      <c r="AT42" s="552"/>
      <c r="AU42" s="1370"/>
      <c r="AV42" s="1370"/>
      <c r="AW42" s="1370"/>
      <c r="AX42" s="1370"/>
      <c r="AY42" s="1370">
        <f>AU42+AV42+AW42+AX42</f>
        <v>0</v>
      </c>
      <c r="AZ42" s="1728">
        <v>0.1</v>
      </c>
      <c r="BA42" s="1370">
        <v>0</v>
      </c>
      <c r="BB42" s="1370">
        <v>0</v>
      </c>
      <c r="BC42" s="1370"/>
      <c r="BD42" s="1370"/>
      <c r="BE42" s="1370">
        <f t="shared" si="4"/>
        <v>0</v>
      </c>
      <c r="BF42" s="1728">
        <v>0.1</v>
      </c>
      <c r="BG42" s="1370">
        <v>0</v>
      </c>
      <c r="BH42" s="1370"/>
      <c r="BI42" s="1370"/>
      <c r="BJ42" s="1370"/>
      <c r="BK42" s="1370">
        <f t="shared" si="18"/>
        <v>0</v>
      </c>
      <c r="BL42" s="1728">
        <v>0.1</v>
      </c>
      <c r="BM42" s="1347">
        <v>0</v>
      </c>
      <c r="BN42" s="1347">
        <v>0</v>
      </c>
      <c r="BO42" s="1347">
        <v>0</v>
      </c>
      <c r="BP42" s="1347">
        <v>0</v>
      </c>
      <c r="BQ42" s="1347">
        <f>BM42+BN42+BO42+BP42</f>
        <v>0</v>
      </c>
      <c r="BR42" s="552"/>
      <c r="BS42" s="2012">
        <v>0</v>
      </c>
      <c r="BT42" s="2011"/>
      <c r="BU42" s="2008"/>
      <c r="BV42" s="2008"/>
      <c r="BW42" s="2011">
        <f>BS42+BT42+BU42+BV42</f>
        <v>0</v>
      </c>
      <c r="BX42" s="1729"/>
      <c r="BY42" s="2135"/>
      <c r="BZ42" s="2135"/>
      <c r="CA42" s="2135"/>
      <c r="CB42" s="2135"/>
      <c r="CC42" s="469">
        <f>BY42+BZ42+CA42+CB42</f>
        <v>0</v>
      </c>
      <c r="CD42" s="691">
        <f>S42</f>
        <v>0.6</v>
      </c>
      <c r="CE42" s="488">
        <f t="shared" si="13"/>
        <v>0</v>
      </c>
      <c r="CF42" s="488">
        <f t="shared" si="14"/>
        <v>0</v>
      </c>
      <c r="CG42" s="488">
        <f t="shared" si="15"/>
        <v>0</v>
      </c>
      <c r="CH42" s="488">
        <f t="shared" si="16"/>
        <v>0</v>
      </c>
      <c r="CI42" s="488">
        <f t="shared" si="19"/>
        <v>0</v>
      </c>
      <c r="CJ42" s="1359">
        <f t="shared" si="17"/>
        <v>0</v>
      </c>
    </row>
    <row r="43" spans="1:88" ht="15.75" thickBot="1">
      <c r="A43" s="2415"/>
      <c r="B43" s="592" t="s">
        <v>822</v>
      </c>
      <c r="C43" s="554">
        <f>'[38]D. ITT_All_Grants'!C118</f>
        <v>0</v>
      </c>
      <c r="D43" s="554">
        <f>'[38]D. ITT_All_Grants'!D110</f>
        <v>0</v>
      </c>
      <c r="E43" s="565">
        <f>'[38]D. ITT_All_Grants'!E65</f>
        <v>0</v>
      </c>
      <c r="F43" s="515" t="s">
        <v>1468</v>
      </c>
      <c r="G43" s="554" t="s">
        <v>143</v>
      </c>
      <c r="H43" s="780" t="s">
        <v>630</v>
      </c>
      <c r="I43" s="780" t="s">
        <v>631</v>
      </c>
      <c r="J43" s="872" t="e">
        <f>I43-#REF!</f>
        <v>#VALUE!</v>
      </c>
      <c r="K43" s="824"/>
      <c r="L43" s="873" t="s">
        <v>740</v>
      </c>
      <c r="M43" s="846"/>
      <c r="N43" s="846"/>
      <c r="O43" s="846"/>
      <c r="P43" s="846"/>
      <c r="Q43" s="852">
        <f>N43+O43</f>
        <v>0</v>
      </c>
      <c r="R43" s="852">
        <f>M43+P43</f>
        <v>0</v>
      </c>
      <c r="S43" s="863">
        <v>0.6</v>
      </c>
      <c r="T43" s="735"/>
      <c r="U43" s="875"/>
      <c r="V43" s="516"/>
      <c r="W43" s="516"/>
      <c r="X43" s="516"/>
      <c r="Y43" s="516"/>
      <c r="Z43" s="516">
        <f>V43+W43+X43+Y43</f>
        <v>0</v>
      </c>
      <c r="AB43" s="551"/>
      <c r="AC43" s="1370"/>
      <c r="AD43" s="1370"/>
      <c r="AE43" s="1370"/>
      <c r="AF43" s="1370"/>
      <c r="AG43" s="1370">
        <f>AC43+AD43+AE43+AF43</f>
        <v>0</v>
      </c>
      <c r="AH43" s="552"/>
      <c r="AI43" s="1370"/>
      <c r="AJ43" s="1370"/>
      <c r="AK43" s="1370"/>
      <c r="AL43" s="1370"/>
      <c r="AM43" s="1370">
        <f>AI43+AJ43+AK43+AL43</f>
        <v>0</v>
      </c>
      <c r="AN43" s="552"/>
      <c r="AO43" s="1370"/>
      <c r="AP43" s="1370"/>
      <c r="AQ43" s="1370"/>
      <c r="AR43" s="1370"/>
      <c r="AS43" s="1370">
        <f>AO43+AP43+AQ43+AR43</f>
        <v>0</v>
      </c>
      <c r="AT43" s="552"/>
      <c r="AU43" s="1370"/>
      <c r="AV43" s="1370"/>
      <c r="AW43" s="1370"/>
      <c r="AX43" s="1370"/>
      <c r="AY43" s="1370">
        <f>AU43+AV43+AW43+AX43</f>
        <v>0</v>
      </c>
      <c r="AZ43" s="1728">
        <v>0.1</v>
      </c>
      <c r="BA43" s="1370"/>
      <c r="BB43" s="1370">
        <v>0</v>
      </c>
      <c r="BC43" s="1370"/>
      <c r="BD43" s="1370"/>
      <c r="BE43" s="1370">
        <f t="shared" si="4"/>
        <v>0</v>
      </c>
      <c r="BF43" s="1728">
        <v>0.1</v>
      </c>
      <c r="BG43" s="1370">
        <v>0</v>
      </c>
      <c r="BH43" s="1370"/>
      <c r="BI43" s="1370"/>
      <c r="BJ43" s="1370"/>
      <c r="BK43" s="1370">
        <f t="shared" si="18"/>
        <v>0</v>
      </c>
      <c r="BL43" s="1728">
        <v>0.1</v>
      </c>
      <c r="BM43" s="1347">
        <v>0</v>
      </c>
      <c r="BN43" s="1347">
        <v>0</v>
      </c>
      <c r="BO43" s="1347">
        <v>0</v>
      </c>
      <c r="BP43" s="1347">
        <v>0</v>
      </c>
      <c r="BQ43" s="1347">
        <f>BM43+BN43+BO43+BP43</f>
        <v>0</v>
      </c>
      <c r="BR43" s="552"/>
      <c r="BS43" s="2012">
        <v>0</v>
      </c>
      <c r="BT43" s="2011"/>
      <c r="BU43" s="2008"/>
      <c r="BV43" s="2008"/>
      <c r="BW43" s="2011">
        <f>BS43+BT43+BU43+BV43</f>
        <v>0</v>
      </c>
      <c r="BX43" s="1729"/>
      <c r="BY43" s="2135"/>
      <c r="BZ43" s="2135"/>
      <c r="CA43" s="2135"/>
      <c r="CB43" s="2135"/>
      <c r="CC43" s="469">
        <f>BY43+BZ43+CA43+CB43</f>
        <v>0</v>
      </c>
      <c r="CD43" s="691">
        <f>S43</f>
        <v>0.6</v>
      </c>
      <c r="CE43" s="488">
        <f t="shared" si="13"/>
        <v>0</v>
      </c>
      <c r="CF43" s="488">
        <f t="shared" si="14"/>
        <v>0</v>
      </c>
      <c r="CG43" s="488">
        <f t="shared" si="15"/>
        <v>0</v>
      </c>
      <c r="CH43" s="488">
        <f t="shared" si="16"/>
        <v>0</v>
      </c>
      <c r="CI43" s="488">
        <f t="shared" si="19"/>
        <v>0</v>
      </c>
      <c r="CJ43" s="1359">
        <f t="shared" si="17"/>
        <v>0</v>
      </c>
    </row>
    <row r="44" spans="1:88" ht="26.25" thickBot="1">
      <c r="A44" s="2415"/>
      <c r="B44" s="592" t="s">
        <v>823</v>
      </c>
      <c r="C44" s="554">
        <f>'[38]D. ITT_All_Grants'!C119</f>
        <v>0</v>
      </c>
      <c r="D44" s="554">
        <f>'[38]D. ITT_All_Grants'!D111</f>
        <v>0</v>
      </c>
      <c r="E44" s="565">
        <f>'[38]D. ITT_All_Grants'!E66</f>
        <v>0</v>
      </c>
      <c r="F44" s="515" t="s">
        <v>1468</v>
      </c>
      <c r="G44" s="554" t="s">
        <v>143</v>
      </c>
      <c r="H44" s="780" t="s">
        <v>630</v>
      </c>
      <c r="I44" s="780" t="s">
        <v>631</v>
      </c>
      <c r="J44" s="872" t="e">
        <f>I44-#REF!</f>
        <v>#VALUE!</v>
      </c>
      <c r="K44" s="824"/>
      <c r="L44" s="873" t="s">
        <v>740</v>
      </c>
      <c r="M44" s="846"/>
      <c r="N44" s="846"/>
      <c r="O44" s="846"/>
      <c r="P44" s="846"/>
      <c r="Q44" s="852">
        <f>N44+O44</f>
        <v>0</v>
      </c>
      <c r="R44" s="852">
        <f>M44+P44</f>
        <v>0</v>
      </c>
      <c r="S44" s="863">
        <v>0.7</v>
      </c>
      <c r="T44" s="735"/>
      <c r="U44" s="875"/>
      <c r="V44" s="516"/>
      <c r="W44" s="516"/>
      <c r="X44" s="516"/>
      <c r="Y44" s="516"/>
      <c r="Z44" s="516">
        <f>V44+W44+X44+Y44</f>
        <v>0</v>
      </c>
      <c r="AB44" s="551"/>
      <c r="AC44" s="1370"/>
      <c r="AD44" s="1370"/>
      <c r="AE44" s="1370"/>
      <c r="AF44" s="1370"/>
      <c r="AG44" s="1370">
        <f>AC44+AD44+AE44+AF44</f>
        <v>0</v>
      </c>
      <c r="AH44" s="552"/>
      <c r="AI44" s="1370"/>
      <c r="AJ44" s="1370"/>
      <c r="AK44" s="1370"/>
      <c r="AL44" s="1370"/>
      <c r="AM44" s="1370">
        <f>AI44+AJ44+AK44+AL44</f>
        <v>0</v>
      </c>
      <c r="AN44" s="552"/>
      <c r="AO44" s="1370"/>
      <c r="AP44" s="1370"/>
      <c r="AQ44" s="1370"/>
      <c r="AR44" s="1370"/>
      <c r="AS44" s="1370">
        <f>AO44+AP44+AQ44+AR44</f>
        <v>0</v>
      </c>
      <c r="AT44" s="552"/>
      <c r="AU44" s="1370"/>
      <c r="AV44" s="1370"/>
      <c r="AW44" s="1370"/>
      <c r="AX44" s="1370"/>
      <c r="AY44" s="1370">
        <f>AU44+AV44+AW44+AX44</f>
        <v>0</v>
      </c>
      <c r="AZ44" s="1728">
        <v>0.12</v>
      </c>
      <c r="BA44" s="1370"/>
      <c r="BB44" s="1370">
        <v>0</v>
      </c>
      <c r="BC44" s="1370"/>
      <c r="BD44" s="1370"/>
      <c r="BE44" s="1370">
        <f t="shared" si="4"/>
        <v>0</v>
      </c>
      <c r="BF44" s="1728">
        <v>0.12</v>
      </c>
      <c r="BG44" s="1370">
        <v>0</v>
      </c>
      <c r="BH44" s="1370"/>
      <c r="BI44" s="1370"/>
      <c r="BJ44" s="1370"/>
      <c r="BK44" s="1370">
        <f t="shared" si="18"/>
        <v>0</v>
      </c>
      <c r="BL44" s="1728">
        <v>0.12</v>
      </c>
      <c r="BM44" s="1347">
        <v>0</v>
      </c>
      <c r="BN44" s="1347">
        <v>0</v>
      </c>
      <c r="BO44" s="1347">
        <v>0</v>
      </c>
      <c r="BP44" s="1347">
        <v>0</v>
      </c>
      <c r="BQ44" s="1347">
        <f>BM44+BN44+BO44+BP44</f>
        <v>0</v>
      </c>
      <c r="BR44" s="552"/>
      <c r="BS44" s="2012">
        <v>0</v>
      </c>
      <c r="BT44" s="2011"/>
      <c r="BU44" s="2008"/>
      <c r="BV44" s="2008"/>
      <c r="BW44" s="2011">
        <f>BS44+BT44+BU44+BV44</f>
        <v>0</v>
      </c>
      <c r="BX44" s="1729"/>
      <c r="BY44" s="2135"/>
      <c r="BZ44" s="2135"/>
      <c r="CA44" s="2135"/>
      <c r="CB44" s="2135"/>
      <c r="CC44" s="469">
        <f t="shared" si="7"/>
        <v>0</v>
      </c>
      <c r="CD44" s="691">
        <f>S44</f>
        <v>0.7</v>
      </c>
      <c r="CE44" s="488">
        <f t="shared" si="13"/>
        <v>0</v>
      </c>
      <c r="CF44" s="488">
        <f t="shared" si="14"/>
        <v>0</v>
      </c>
      <c r="CG44" s="488">
        <f t="shared" si="15"/>
        <v>0</v>
      </c>
      <c r="CH44" s="488">
        <f t="shared" si="16"/>
        <v>0</v>
      </c>
      <c r="CI44" s="488">
        <f t="shared" si="19"/>
        <v>0</v>
      </c>
      <c r="CJ44" s="1359">
        <f t="shared" si="17"/>
        <v>0</v>
      </c>
    </row>
    <row r="45" spans="1:88" ht="27" thickBot="1">
      <c r="A45" s="2416"/>
      <c r="B45" s="592" t="s">
        <v>824</v>
      </c>
      <c r="C45" s="554">
        <f>'[38]D. ITT_All_Grants'!C120</f>
        <v>0</v>
      </c>
      <c r="D45" s="554">
        <f>'[38]D. ITT_All_Grants'!D112</f>
        <v>0</v>
      </c>
      <c r="E45" s="565">
        <f>'[38]D. ITT_All_Grants'!E67</f>
        <v>0</v>
      </c>
      <c r="F45" s="515" t="s">
        <v>1468</v>
      </c>
      <c r="G45" s="554" t="s">
        <v>143</v>
      </c>
      <c r="H45" s="780" t="s">
        <v>630</v>
      </c>
      <c r="I45" s="780" t="s">
        <v>631</v>
      </c>
      <c r="J45" s="872" t="e">
        <f>I45-#REF!</f>
        <v>#VALUE!</v>
      </c>
      <c r="K45" s="824"/>
      <c r="L45" s="873" t="s">
        <v>825</v>
      </c>
      <c r="M45" s="846"/>
      <c r="N45" s="846"/>
      <c r="O45" s="846"/>
      <c r="P45" s="846"/>
      <c r="Q45" s="852">
        <f t="shared" si="20"/>
        <v>0</v>
      </c>
      <c r="R45" s="852">
        <f t="shared" si="9"/>
        <v>0</v>
      </c>
      <c r="S45" s="852">
        <v>0</v>
      </c>
      <c r="T45" s="735"/>
      <c r="U45" s="875"/>
      <c r="V45" s="516"/>
      <c r="W45" s="516"/>
      <c r="X45" s="516"/>
      <c r="Y45" s="516"/>
      <c r="Z45" s="516">
        <f t="shared" si="11"/>
        <v>0</v>
      </c>
      <c r="AB45" s="551"/>
      <c r="AC45" s="1370"/>
      <c r="AD45" s="1370"/>
      <c r="AE45" s="1370"/>
      <c r="AF45" s="1370"/>
      <c r="AG45" s="1370">
        <f t="shared" si="0"/>
        <v>0</v>
      </c>
      <c r="AH45" s="552"/>
      <c r="AI45" s="1370"/>
      <c r="AJ45" s="1370"/>
      <c r="AK45" s="1370"/>
      <c r="AL45" s="1370"/>
      <c r="AM45" s="1370">
        <f t="shared" si="1"/>
        <v>0</v>
      </c>
      <c r="AN45" s="552"/>
      <c r="AO45" s="1370"/>
      <c r="AP45" s="1370"/>
      <c r="AQ45" s="1370"/>
      <c r="AR45" s="1370"/>
      <c r="AS45" s="1370">
        <f t="shared" si="2"/>
        <v>0</v>
      </c>
      <c r="AT45" s="552"/>
      <c r="AU45" s="1370"/>
      <c r="AV45" s="1370"/>
      <c r="AW45" s="1370"/>
      <c r="AX45" s="1370"/>
      <c r="AY45" s="1370">
        <f t="shared" si="3"/>
        <v>0</v>
      </c>
      <c r="AZ45" s="1729">
        <v>1</v>
      </c>
      <c r="BA45" s="1370"/>
      <c r="BB45" s="1370">
        <v>0</v>
      </c>
      <c r="BC45" s="1370"/>
      <c r="BD45" s="1370"/>
      <c r="BE45" s="1370">
        <f t="shared" si="4"/>
        <v>0</v>
      </c>
      <c r="BF45" s="1729">
        <v>1</v>
      </c>
      <c r="BG45" s="1370">
        <v>0</v>
      </c>
      <c r="BH45" s="1370"/>
      <c r="BI45" s="1370"/>
      <c r="BJ45" s="1370"/>
      <c r="BK45" s="1370">
        <f t="shared" si="18"/>
        <v>0</v>
      </c>
      <c r="BL45" s="1729">
        <v>1</v>
      </c>
      <c r="BM45" s="1347">
        <v>0</v>
      </c>
      <c r="BN45" s="1347">
        <v>0</v>
      </c>
      <c r="BO45" s="1347">
        <v>0</v>
      </c>
      <c r="BP45" s="1347">
        <v>0</v>
      </c>
      <c r="BQ45" s="1347">
        <f t="shared" si="5"/>
        <v>0</v>
      </c>
      <c r="BR45" s="552"/>
      <c r="BS45" s="2012">
        <v>0</v>
      </c>
      <c r="BT45" s="2011"/>
      <c r="BU45" s="2008"/>
      <c r="BV45" s="2008"/>
      <c r="BW45" s="2011">
        <f t="shared" si="6"/>
        <v>0</v>
      </c>
      <c r="CD45" s="523">
        <f t="shared" si="12"/>
        <v>0</v>
      </c>
      <c r="CE45" s="488">
        <f t="shared" si="13"/>
        <v>0</v>
      </c>
      <c r="CF45" s="488">
        <f t="shared" si="14"/>
        <v>0</v>
      </c>
      <c r="CG45" s="488">
        <f t="shared" si="15"/>
        <v>0</v>
      </c>
      <c r="CH45" s="488">
        <f t="shared" si="16"/>
        <v>0</v>
      </c>
      <c r="CI45" s="488">
        <f t="shared" si="19"/>
        <v>0</v>
      </c>
      <c r="CJ45" s="1363" t="e">
        <f t="shared" si="17"/>
        <v>#DIV/0!</v>
      </c>
    </row>
    <row r="46" spans="1:88">
      <c r="BS46" s="2007"/>
      <c r="BT46" s="2007"/>
      <c r="BU46" s="2007"/>
      <c r="BV46" s="2007"/>
      <c r="BW46" s="2007"/>
      <c r="CD46" s="602"/>
      <c r="CE46" s="603"/>
      <c r="CF46" s="604"/>
      <c r="CG46" s="604"/>
      <c r="CH46" s="604"/>
      <c r="CI46" s="603"/>
    </row>
    <row r="47" spans="1:88">
      <c r="BS47" s="2007"/>
      <c r="BT47" s="2007"/>
      <c r="BU47" s="2007"/>
      <c r="BV47" s="2007"/>
      <c r="BW47" s="2007"/>
      <c r="CD47" s="602"/>
      <c r="CE47" s="603"/>
      <c r="CF47" s="604"/>
      <c r="CG47" s="604"/>
      <c r="CH47" s="604"/>
      <c r="CI47" s="603"/>
    </row>
    <row r="48" spans="1:88">
      <c r="BS48" s="2007"/>
      <c r="BT48" s="2007"/>
      <c r="BU48" s="2007"/>
      <c r="BV48" s="2007"/>
      <c r="BW48" s="2007"/>
      <c r="CD48" s="602"/>
      <c r="CE48" s="603"/>
      <c r="CF48" s="604"/>
      <c r="CG48" s="604"/>
      <c r="CH48" s="604"/>
      <c r="CI48" s="603"/>
    </row>
    <row r="49" spans="82:87">
      <c r="CD49" s="602"/>
      <c r="CE49" s="603"/>
      <c r="CF49" s="604"/>
      <c r="CG49" s="604"/>
      <c r="CH49" s="604"/>
      <c r="CI49" s="603"/>
    </row>
    <row r="50" spans="82:87">
      <c r="CD50" s="602"/>
      <c r="CE50" s="603"/>
      <c r="CF50" s="604"/>
      <c r="CG50" s="604"/>
      <c r="CH50" s="604"/>
      <c r="CI50" s="603"/>
    </row>
    <row r="51" spans="82:87">
      <c r="CD51" s="602"/>
      <c r="CE51" s="603"/>
      <c r="CF51" s="604"/>
      <c r="CG51" s="604"/>
      <c r="CH51" s="604"/>
      <c r="CI51" s="603"/>
    </row>
    <row r="52" spans="82:87">
      <c r="CD52" s="602"/>
      <c r="CE52" s="603"/>
      <c r="CF52" s="604"/>
      <c r="CG52" s="604"/>
      <c r="CH52" s="604"/>
      <c r="CI52" s="603"/>
    </row>
    <row r="53" spans="82:87">
      <c r="CD53" s="602"/>
      <c r="CE53" s="603"/>
      <c r="CF53" s="604"/>
      <c r="CG53" s="604"/>
      <c r="CH53" s="604"/>
      <c r="CI53" s="603"/>
    </row>
  </sheetData>
  <mergeCells count="30">
    <mergeCell ref="M12:S12"/>
    <mergeCell ref="U12:Z12"/>
    <mergeCell ref="AB12:AG12"/>
    <mergeCell ref="AH12:AM12"/>
    <mergeCell ref="AN12:AS12"/>
    <mergeCell ref="AB10:CI10"/>
    <mergeCell ref="AB11:AS11"/>
    <mergeCell ref="AT11:BK11"/>
    <mergeCell ref="BL11:CC11"/>
    <mergeCell ref="CD12:CI12"/>
    <mergeCell ref="AT12:AY12"/>
    <mergeCell ref="AZ12:BE12"/>
    <mergeCell ref="BF12:BK12"/>
    <mergeCell ref="BL12:BQ12"/>
    <mergeCell ref="BR12:BW12"/>
    <mergeCell ref="BX12:CC12"/>
    <mergeCell ref="B1:G3"/>
    <mergeCell ref="AB1:CC3"/>
    <mergeCell ref="C4:G4"/>
    <mergeCell ref="C5:G5"/>
    <mergeCell ref="C7:G7"/>
    <mergeCell ref="C8:G8"/>
    <mergeCell ref="A28:A29"/>
    <mergeCell ref="A42:A45"/>
    <mergeCell ref="A25:A27"/>
    <mergeCell ref="A30:A41"/>
    <mergeCell ref="C10:D10"/>
    <mergeCell ref="A14:A15"/>
    <mergeCell ref="A21:A24"/>
    <mergeCell ref="A16:A20"/>
  </mergeCells>
  <conditionalFormatting sqref="AA9 H9:R10 T12:T13 M12:R12 I1:R8 T1:T10">
    <cfRule type="cellIs" dxfId="590" priority="39" operator="equal">
      <formula>"x"</formula>
    </cfRule>
  </conditionalFormatting>
  <conditionalFormatting sqref="F9:G12">
    <cfRule type="cellIs" dxfId="589" priority="43" operator="equal">
      <formula>"x"</formula>
    </cfRule>
  </conditionalFormatting>
  <conditionalFormatting sqref="H12:L12 K13:L13">
    <cfRule type="cellIs" dxfId="588" priority="42" operator="equal">
      <formula>"x"</formula>
    </cfRule>
  </conditionalFormatting>
  <conditionalFormatting sqref="H11:R11 T11">
    <cfRule type="cellIs" dxfId="587" priority="41" operator="equal">
      <formula>"x"</formula>
    </cfRule>
  </conditionalFormatting>
  <conditionalFormatting sqref="AB12">
    <cfRule type="cellIs" dxfId="586" priority="40" operator="equal">
      <formula>"x"</formula>
    </cfRule>
  </conditionalFormatting>
  <conditionalFormatting sqref="CD12:CH12">
    <cfRule type="cellIs" dxfId="585" priority="38" operator="equal">
      <formula>"x"</formula>
    </cfRule>
  </conditionalFormatting>
  <conditionalFormatting sqref="U12">
    <cfRule type="cellIs" dxfId="584" priority="37" operator="equal">
      <formula>"x"</formula>
    </cfRule>
  </conditionalFormatting>
  <conditionalFormatting sqref="F14:G15 F28:G28 F32:G40 F45:G45 F21:G23">
    <cfRule type="cellIs" dxfId="583" priority="19" operator="equal">
      <formula>"x"</formula>
    </cfRule>
  </conditionalFormatting>
  <conditionalFormatting sqref="F24:G24">
    <cfRule type="cellIs" dxfId="582" priority="18" operator="equal">
      <formula>"x"</formula>
    </cfRule>
  </conditionalFormatting>
  <conditionalFormatting sqref="F31:G31">
    <cfRule type="cellIs" dxfId="581" priority="15" operator="equal">
      <formula>"x"</formula>
    </cfRule>
  </conditionalFormatting>
  <conditionalFormatting sqref="F29:G29">
    <cfRule type="cellIs" dxfId="580" priority="17" operator="equal">
      <formula>"x"</formula>
    </cfRule>
  </conditionalFormatting>
  <conditionalFormatting sqref="F30:G30">
    <cfRule type="cellIs" dxfId="579" priority="16" operator="equal">
      <formula>"x"</formula>
    </cfRule>
  </conditionalFormatting>
  <conditionalFormatting sqref="F41:G41">
    <cfRule type="cellIs" dxfId="578" priority="14" operator="equal">
      <formula>"x"</formula>
    </cfRule>
  </conditionalFormatting>
  <conditionalFormatting sqref="F42:G42">
    <cfRule type="cellIs" dxfId="577" priority="13" operator="equal">
      <formula>"x"</formula>
    </cfRule>
  </conditionalFormatting>
  <conditionalFormatting sqref="F43:G43">
    <cfRule type="cellIs" dxfId="576" priority="12" operator="equal">
      <formula>"x"</formula>
    </cfRule>
  </conditionalFormatting>
  <conditionalFormatting sqref="F44:G44">
    <cfRule type="cellIs" dxfId="575" priority="11" operator="equal">
      <formula>"x"</formula>
    </cfRule>
  </conditionalFormatting>
  <conditionalFormatting sqref="F27:G27">
    <cfRule type="cellIs" dxfId="574" priority="8" operator="equal">
      <formula>"x"</formula>
    </cfRule>
  </conditionalFormatting>
  <conditionalFormatting sqref="F25:G25">
    <cfRule type="cellIs" dxfId="573" priority="10" operator="equal">
      <formula>"x"</formula>
    </cfRule>
  </conditionalFormatting>
  <conditionalFormatting sqref="F26:G26">
    <cfRule type="cellIs" dxfId="572" priority="9" operator="equal">
      <formula>"x"</formula>
    </cfRule>
  </conditionalFormatting>
  <conditionalFormatting sqref="F16:G16">
    <cfRule type="cellIs" dxfId="571" priority="7" operator="equal">
      <formula>"x"</formula>
    </cfRule>
  </conditionalFormatting>
  <conditionalFormatting sqref="F17:G17">
    <cfRule type="cellIs" dxfId="570" priority="6" operator="equal">
      <formula>"x"</formula>
    </cfRule>
  </conditionalFormatting>
  <conditionalFormatting sqref="F18:G18">
    <cfRule type="cellIs" dxfId="569" priority="5" operator="equal">
      <formula>"x"</formula>
    </cfRule>
  </conditionalFormatting>
  <conditionalFormatting sqref="F19:G19">
    <cfRule type="cellIs" dxfId="568" priority="4" operator="equal">
      <formula>"x"</formula>
    </cfRule>
  </conditionalFormatting>
  <conditionalFormatting sqref="F20:G20">
    <cfRule type="cellIs" dxfId="567" priority="3" operator="equal">
      <formula>"x"</formula>
    </cfRule>
  </conditionalFormatting>
  <conditionalFormatting sqref="S1:S10">
    <cfRule type="cellIs" dxfId="566" priority="1" operator="equal">
      <formula>"x"</formula>
    </cfRule>
  </conditionalFormatting>
  <conditionalFormatting sqref="S11">
    <cfRule type="cellIs" dxfId="565" priority="2" operator="equal">
      <formula>"x"</formula>
    </cfRule>
  </conditionalFormatting>
  <pageMargins left="0.7" right="0.7" top="0.75" bottom="0.75" header="0.3" footer="0.3"/>
  <pageSetup orientation="portrait" horizontalDpi="4294967295" verticalDpi="4294967295"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CK45"/>
  <sheetViews>
    <sheetView topLeftCell="A11" zoomScaleNormal="100" workbookViewId="0">
      <pane xSplit="2" ySplit="3" topLeftCell="K14" activePane="bottomRight" state="frozen"/>
      <selection activeCell="AS14" sqref="AS14"/>
      <selection pane="topRight" activeCell="AS14" sqref="AS14"/>
      <selection pane="bottomLeft" activeCell="AS14" sqref="AS14"/>
      <selection pane="bottomRight" activeCell="M14" sqref="M14:S15"/>
    </sheetView>
  </sheetViews>
  <sheetFormatPr defaultRowHeight="15"/>
  <cols>
    <col min="1" max="1" width="19" customWidth="1"/>
    <col min="2" max="2" width="55" customWidth="1"/>
    <col min="4" max="4" width="13.42578125" customWidth="1"/>
    <col min="5" max="5" width="14.7109375" customWidth="1"/>
    <col min="6" max="6" width="12.85546875" customWidth="1"/>
    <col min="7" max="7" width="14.28515625" customWidth="1"/>
    <col min="8" max="8" width="13" customWidth="1"/>
    <col min="9" max="9" width="15.85546875" customWidth="1"/>
    <col min="10" max="11" width="11.7109375" style="192" customWidth="1"/>
    <col min="12" max="12" width="15.140625" style="192" customWidth="1"/>
    <col min="13" max="13" width="7.85546875" style="192" customWidth="1"/>
    <col min="14" max="14" width="9.140625" style="192" customWidth="1"/>
    <col min="15" max="15" width="5.28515625" style="192" customWidth="1"/>
    <col min="16" max="16" width="6.42578125" style="192" customWidth="1"/>
    <col min="17" max="17" width="7.28515625" style="192" customWidth="1"/>
    <col min="18" max="18" width="7.5703125" style="192" customWidth="1"/>
    <col min="19" max="19" width="7.28515625" style="192" customWidth="1"/>
    <col min="20" max="20" width="35.28515625" style="486" customWidth="1"/>
    <col min="21" max="26" width="6.140625" style="193" customWidth="1"/>
    <col min="27" max="27" width="2.42578125" customWidth="1"/>
    <col min="28" max="57" width="6.140625" style="193" customWidth="1"/>
    <col min="58" max="58" width="7.5703125" style="193" bestFit="1" customWidth="1"/>
    <col min="59" max="59" width="7.7109375" style="193" customWidth="1"/>
    <col min="60" max="62" width="6.140625" style="193" customWidth="1"/>
    <col min="63" max="63" width="8.42578125" style="193" customWidth="1"/>
    <col min="64" max="64" width="9.140625" style="193" customWidth="1"/>
    <col min="65" max="81" width="6.140625" style="193" customWidth="1"/>
    <col min="82" max="82" width="8.5703125" style="449" customWidth="1"/>
    <col min="83" max="83" width="9.42578125" style="449" customWidth="1"/>
    <col min="84" max="84" width="11.140625" style="449" customWidth="1"/>
    <col min="85" max="86" width="6.140625" style="449" customWidth="1"/>
    <col min="87" max="87" width="10.140625" style="449" customWidth="1"/>
    <col min="88" max="88" width="15.140625" customWidth="1"/>
    <col min="89" max="89" width="22.140625" customWidth="1"/>
  </cols>
  <sheetData>
    <row r="1" spans="1:89">
      <c r="A1" s="5"/>
      <c r="B1" s="2418" t="s">
        <v>814</v>
      </c>
      <c r="C1" s="2419"/>
      <c r="D1" s="2419"/>
      <c r="E1" s="2419"/>
      <c r="F1" s="2419"/>
      <c r="G1" s="2420"/>
      <c r="H1" s="120"/>
      <c r="I1" s="7"/>
      <c r="J1" s="7"/>
      <c r="K1" s="190"/>
      <c r="L1" s="190"/>
      <c r="M1" s="190"/>
      <c r="N1" s="190"/>
      <c r="O1" s="190"/>
      <c r="P1" s="190"/>
      <c r="Q1" s="190"/>
      <c r="R1" s="190"/>
      <c r="S1" s="190"/>
      <c r="T1" s="481"/>
      <c r="U1" s="481"/>
      <c r="V1" s="481"/>
      <c r="W1" s="481"/>
      <c r="X1" s="481"/>
      <c r="Y1" s="481"/>
      <c r="Z1" s="481"/>
      <c r="AA1" s="5"/>
      <c r="AB1" s="2488" t="s">
        <v>68</v>
      </c>
      <c r="AC1" s="2489"/>
      <c r="AD1" s="2489"/>
      <c r="AE1" s="2489"/>
      <c r="AF1" s="2489"/>
      <c r="AG1" s="2489"/>
      <c r="AH1" s="2489"/>
      <c r="AI1" s="2489"/>
      <c r="AJ1" s="2489"/>
      <c r="AK1" s="2489"/>
      <c r="AL1" s="2489"/>
      <c r="AM1" s="2489"/>
      <c r="AN1" s="2489"/>
      <c r="AO1" s="2489"/>
      <c r="AP1" s="2489"/>
      <c r="AQ1" s="2489"/>
      <c r="AR1" s="2489"/>
      <c r="AS1" s="2489"/>
      <c r="AT1" s="2489"/>
      <c r="AU1" s="2489"/>
      <c r="AV1" s="2489"/>
      <c r="AW1" s="2489"/>
      <c r="AX1" s="2489"/>
      <c r="AY1" s="2489"/>
      <c r="AZ1" s="2489"/>
      <c r="BA1" s="2489"/>
      <c r="BB1" s="2489"/>
      <c r="BC1" s="2489"/>
      <c r="BD1" s="2489"/>
      <c r="BE1" s="2489"/>
      <c r="BF1" s="2489"/>
      <c r="BG1" s="2489"/>
      <c r="BH1" s="2489"/>
      <c r="BI1" s="2489"/>
      <c r="BJ1" s="2489"/>
      <c r="BK1" s="2489"/>
      <c r="BL1" s="2489"/>
      <c r="BM1" s="2489"/>
      <c r="BN1" s="2489"/>
      <c r="BO1" s="2489"/>
      <c r="BP1" s="2489"/>
      <c r="BQ1" s="2489"/>
      <c r="BR1" s="2489"/>
      <c r="BS1" s="2489"/>
      <c r="BT1" s="2489"/>
      <c r="BU1" s="2489"/>
      <c r="BV1" s="2489"/>
      <c r="BW1" s="2489"/>
      <c r="BX1" s="2489"/>
      <c r="BY1" s="2489"/>
      <c r="BZ1" s="2489"/>
      <c r="CA1" s="2489"/>
      <c r="CB1" s="2489"/>
      <c r="CC1" s="2489"/>
      <c r="CD1" s="446"/>
      <c r="CE1" s="446"/>
      <c r="CF1" s="446"/>
      <c r="CG1" s="446"/>
      <c r="CH1" s="446"/>
      <c r="CI1" s="446"/>
    </row>
    <row r="2" spans="1:89">
      <c r="A2" s="5"/>
      <c r="B2" s="2421"/>
      <c r="C2" s="2422"/>
      <c r="D2" s="2422"/>
      <c r="E2" s="2422"/>
      <c r="F2" s="2422"/>
      <c r="G2" s="2423"/>
      <c r="H2" s="120"/>
      <c r="I2" s="7"/>
      <c r="J2" s="7"/>
      <c r="K2" s="190"/>
      <c r="L2" s="190"/>
      <c r="M2" s="190"/>
      <c r="N2" s="190"/>
      <c r="O2" s="190"/>
      <c r="P2" s="190"/>
      <c r="Q2" s="190"/>
      <c r="R2" s="190"/>
      <c r="S2" s="190"/>
      <c r="T2" s="481"/>
      <c r="U2" s="481"/>
      <c r="V2" s="481"/>
      <c r="W2" s="481"/>
      <c r="X2" s="481"/>
      <c r="Y2" s="481"/>
      <c r="Z2" s="481"/>
      <c r="AA2" s="5"/>
      <c r="AB2" s="2490"/>
      <c r="AC2" s="2491"/>
      <c r="AD2" s="2491"/>
      <c r="AE2" s="2491"/>
      <c r="AF2" s="2491"/>
      <c r="AG2" s="2491"/>
      <c r="AH2" s="2491"/>
      <c r="AI2" s="2491"/>
      <c r="AJ2" s="2491"/>
      <c r="AK2" s="2491"/>
      <c r="AL2" s="2491"/>
      <c r="AM2" s="2491"/>
      <c r="AN2" s="2491"/>
      <c r="AO2" s="2491"/>
      <c r="AP2" s="2491"/>
      <c r="AQ2" s="2491"/>
      <c r="AR2" s="2491"/>
      <c r="AS2" s="2491"/>
      <c r="AT2" s="2491"/>
      <c r="AU2" s="2491"/>
      <c r="AV2" s="2491"/>
      <c r="AW2" s="2491"/>
      <c r="AX2" s="2491"/>
      <c r="AY2" s="2491"/>
      <c r="AZ2" s="2491"/>
      <c r="BA2" s="2491"/>
      <c r="BB2" s="2491"/>
      <c r="BC2" s="2491"/>
      <c r="BD2" s="2491"/>
      <c r="BE2" s="2491"/>
      <c r="BF2" s="2491"/>
      <c r="BG2" s="2491"/>
      <c r="BH2" s="2491"/>
      <c r="BI2" s="2491"/>
      <c r="BJ2" s="2491"/>
      <c r="BK2" s="2491"/>
      <c r="BL2" s="2491"/>
      <c r="BM2" s="2491"/>
      <c r="BN2" s="2491"/>
      <c r="BO2" s="2491"/>
      <c r="BP2" s="2491"/>
      <c r="BQ2" s="2491"/>
      <c r="BR2" s="2491"/>
      <c r="BS2" s="2491"/>
      <c r="BT2" s="2491"/>
      <c r="BU2" s="2491"/>
      <c r="BV2" s="2491"/>
      <c r="BW2" s="2491"/>
      <c r="BX2" s="2491"/>
      <c r="BY2" s="2491"/>
      <c r="BZ2" s="2491"/>
      <c r="CA2" s="2491"/>
      <c r="CB2" s="2491"/>
      <c r="CC2" s="2491"/>
      <c r="CD2" s="446"/>
      <c r="CE2" s="446"/>
      <c r="CF2" s="446"/>
      <c r="CG2" s="446"/>
      <c r="CH2" s="446"/>
      <c r="CI2" s="446"/>
      <c r="CJ2" s="1366" t="s">
        <v>1214</v>
      </c>
      <c r="CK2" s="507"/>
    </row>
    <row r="3" spans="1:89" ht="15.75" thickBot="1">
      <c r="A3" s="5"/>
      <c r="B3" s="2424"/>
      <c r="C3" s="2425"/>
      <c r="D3" s="2425"/>
      <c r="E3" s="2425"/>
      <c r="F3" s="2425"/>
      <c r="G3" s="2426"/>
      <c r="H3" s="120"/>
      <c r="I3" s="7"/>
      <c r="J3" s="7"/>
      <c r="K3" s="190"/>
      <c r="L3" s="190"/>
      <c r="M3" s="190"/>
      <c r="N3" s="190"/>
      <c r="O3" s="190"/>
      <c r="P3" s="190"/>
      <c r="Q3" s="190"/>
      <c r="R3" s="190"/>
      <c r="S3" s="190"/>
      <c r="T3" s="481"/>
      <c r="U3" s="481"/>
      <c r="V3" s="481"/>
      <c r="W3" s="481"/>
      <c r="X3" s="481"/>
      <c r="Y3" s="481"/>
      <c r="Z3" s="481"/>
      <c r="AA3" s="5"/>
      <c r="AB3" s="2492"/>
      <c r="AC3" s="2493"/>
      <c r="AD3" s="2493"/>
      <c r="AE3" s="2493"/>
      <c r="AF3" s="2493"/>
      <c r="AG3" s="2493"/>
      <c r="AH3" s="2493"/>
      <c r="AI3" s="2493"/>
      <c r="AJ3" s="2493"/>
      <c r="AK3" s="2493"/>
      <c r="AL3" s="2493"/>
      <c r="AM3" s="2493"/>
      <c r="AN3" s="2493"/>
      <c r="AO3" s="2493"/>
      <c r="AP3" s="2493"/>
      <c r="AQ3" s="2493"/>
      <c r="AR3" s="2493"/>
      <c r="AS3" s="2493"/>
      <c r="AT3" s="2493"/>
      <c r="AU3" s="2493"/>
      <c r="AV3" s="2493"/>
      <c r="AW3" s="2493"/>
      <c r="AX3" s="2493"/>
      <c r="AY3" s="2493"/>
      <c r="AZ3" s="2493"/>
      <c r="BA3" s="2493"/>
      <c r="BB3" s="2493"/>
      <c r="BC3" s="2493"/>
      <c r="BD3" s="2493"/>
      <c r="BE3" s="2493"/>
      <c r="BF3" s="2493"/>
      <c r="BG3" s="2493"/>
      <c r="BH3" s="2493"/>
      <c r="BI3" s="2493"/>
      <c r="BJ3" s="2493"/>
      <c r="BK3" s="2493"/>
      <c r="BL3" s="2493"/>
      <c r="BM3" s="2493"/>
      <c r="BN3" s="2493"/>
      <c r="BO3" s="2493"/>
      <c r="BP3" s="2493"/>
      <c r="BQ3" s="2493"/>
      <c r="BR3" s="2493"/>
      <c r="BS3" s="2493"/>
      <c r="BT3" s="2493"/>
      <c r="BU3" s="2493"/>
      <c r="BV3" s="2493"/>
      <c r="BW3" s="2493"/>
      <c r="BX3" s="2493"/>
      <c r="BY3" s="2493"/>
      <c r="BZ3" s="2493"/>
      <c r="CA3" s="2493"/>
      <c r="CB3" s="2493"/>
      <c r="CC3" s="2493"/>
      <c r="CD3" s="446"/>
      <c r="CE3" s="446"/>
      <c r="CF3" s="446"/>
      <c r="CG3" s="446"/>
      <c r="CH3" s="446"/>
      <c r="CI3" s="446"/>
      <c r="CJ3" s="1363"/>
      <c r="CK3" s="507" t="s">
        <v>1215</v>
      </c>
    </row>
    <row r="4" spans="1:89" ht="23.25" customHeight="1" thickBot="1">
      <c r="A4" s="5"/>
      <c r="B4" s="440" t="s">
        <v>305</v>
      </c>
      <c r="C4" s="2474" t="s">
        <v>629</v>
      </c>
      <c r="D4" s="2475"/>
      <c r="E4" s="2475"/>
      <c r="F4" s="2475"/>
      <c r="G4" s="2476"/>
      <c r="H4" s="120"/>
      <c r="I4" s="7"/>
      <c r="J4" s="7"/>
      <c r="K4" s="190"/>
      <c r="L4" s="190"/>
      <c r="M4" s="190"/>
      <c r="N4" s="190"/>
      <c r="O4" s="190"/>
      <c r="P4" s="190"/>
      <c r="Q4" s="190"/>
      <c r="R4" s="190"/>
      <c r="S4" s="190"/>
      <c r="T4" s="481"/>
      <c r="U4" s="1846"/>
      <c r="V4" s="1846"/>
      <c r="W4" s="1846"/>
      <c r="X4" s="1846"/>
      <c r="Y4" s="1846"/>
      <c r="Z4" s="1846"/>
      <c r="AA4" s="5"/>
      <c r="AB4" s="1846"/>
      <c r="AC4" s="1846"/>
      <c r="AD4" s="1846"/>
      <c r="AE4" s="1846"/>
      <c r="AF4" s="1846"/>
      <c r="AG4" s="1846"/>
      <c r="AH4" s="1846"/>
      <c r="AI4" s="1846"/>
      <c r="AJ4" s="1846"/>
      <c r="AK4" s="1846"/>
      <c r="AL4" s="1846"/>
      <c r="AM4" s="1846"/>
      <c r="AN4" s="1846"/>
      <c r="AO4" s="1846"/>
      <c r="AP4" s="1846"/>
      <c r="AQ4" s="1846"/>
      <c r="AR4" s="1846"/>
      <c r="AS4" s="1846"/>
      <c r="AT4" s="1846"/>
      <c r="AU4" s="1846"/>
      <c r="AV4" s="1846"/>
      <c r="AW4" s="1846"/>
      <c r="AX4" s="1846"/>
      <c r="AY4" s="1846"/>
      <c r="AZ4" s="1846"/>
      <c r="BA4" s="1846"/>
      <c r="BB4" s="1846"/>
      <c r="BC4" s="1846"/>
      <c r="BD4" s="1846"/>
      <c r="BE4" s="1846"/>
      <c r="BF4" s="1852"/>
      <c r="BG4" s="1852"/>
      <c r="BH4" s="1852"/>
      <c r="BI4" s="1852"/>
      <c r="BJ4" s="1852"/>
      <c r="BK4" s="1852"/>
      <c r="BL4" s="1846"/>
      <c r="BM4" s="1846"/>
      <c r="BN4" s="1846"/>
      <c r="BO4" s="1846"/>
      <c r="BP4" s="1846"/>
      <c r="BQ4" s="1846"/>
      <c r="BR4" s="1846"/>
      <c r="BS4" s="1846"/>
      <c r="BT4" s="1846"/>
      <c r="BU4" s="1846"/>
      <c r="BV4" s="1846"/>
      <c r="BW4" s="1846"/>
      <c r="BX4" s="1846"/>
      <c r="BY4" s="1846"/>
      <c r="BZ4" s="1846"/>
      <c r="CA4" s="1846"/>
      <c r="CB4" s="1846"/>
      <c r="CC4" s="1846"/>
      <c r="CD4" s="447"/>
      <c r="CE4" s="447"/>
      <c r="CF4" s="447"/>
      <c r="CG4" s="447"/>
      <c r="CH4" s="447"/>
      <c r="CI4" s="447"/>
      <c r="CJ4" s="1361"/>
      <c r="CK4" s="507" t="s">
        <v>1216</v>
      </c>
    </row>
    <row r="5" spans="1:89" ht="15.75" thickBot="1">
      <c r="A5" s="5"/>
      <c r="B5" s="440" t="s">
        <v>300</v>
      </c>
      <c r="C5" s="2474" t="s">
        <v>180</v>
      </c>
      <c r="D5" s="2475"/>
      <c r="E5" s="2475"/>
      <c r="F5" s="2475"/>
      <c r="G5" s="2476"/>
      <c r="H5" s="120"/>
      <c r="I5" s="7"/>
      <c r="J5" s="7"/>
      <c r="K5" s="190"/>
      <c r="L5" s="190"/>
      <c r="M5" s="190"/>
      <c r="N5" s="190"/>
      <c r="O5" s="190"/>
      <c r="P5" s="190"/>
      <c r="Q5" s="190"/>
      <c r="R5" s="190"/>
      <c r="S5" s="190"/>
      <c r="T5" s="481"/>
      <c r="U5" s="1846"/>
      <c r="V5" s="1846"/>
      <c r="W5" s="1846"/>
      <c r="X5" s="1846"/>
      <c r="Y5" s="1846"/>
      <c r="Z5" s="1846"/>
      <c r="AA5" s="5"/>
      <c r="AB5" s="1846"/>
      <c r="AC5" s="1846"/>
      <c r="AD5" s="1846"/>
      <c r="AE5" s="1846"/>
      <c r="AF5" s="1846"/>
      <c r="AG5" s="1846"/>
      <c r="AH5" s="1846"/>
      <c r="AI5" s="1846"/>
      <c r="AJ5" s="1846"/>
      <c r="AK5" s="1846"/>
      <c r="AL5" s="1846"/>
      <c r="AM5" s="1846"/>
      <c r="AN5" s="1846"/>
      <c r="AO5" s="1846"/>
      <c r="AP5" s="1846"/>
      <c r="AQ5" s="1846"/>
      <c r="AR5" s="1846"/>
      <c r="AS5" s="1846"/>
      <c r="AT5" s="1846"/>
      <c r="AU5" s="1846"/>
      <c r="AV5" s="1846"/>
      <c r="AW5" s="1846"/>
      <c r="AX5" s="1846"/>
      <c r="AY5" s="1846"/>
      <c r="AZ5" s="1846"/>
      <c r="BA5" s="1846"/>
      <c r="BB5" s="1846"/>
      <c r="BC5" s="1846"/>
      <c r="BD5" s="1846"/>
      <c r="BE5" s="1846"/>
      <c r="BF5" s="1852"/>
      <c r="BG5" s="1852"/>
      <c r="BH5" s="1852"/>
      <c r="BI5" s="1852"/>
      <c r="BJ5" s="1852"/>
      <c r="BK5" s="1852"/>
      <c r="BL5" s="1846"/>
      <c r="BM5" s="1846"/>
      <c r="BN5" s="1846"/>
      <c r="BO5" s="1846"/>
      <c r="BP5" s="1846"/>
      <c r="BQ5" s="1846"/>
      <c r="BR5" s="1846"/>
      <c r="BS5" s="1846"/>
      <c r="BT5" s="1846"/>
      <c r="BU5" s="1846"/>
      <c r="BV5" s="1846"/>
      <c r="BW5" s="1846"/>
      <c r="BX5" s="1846"/>
      <c r="BY5" s="1846"/>
      <c r="BZ5" s="1846"/>
      <c r="CA5" s="1846"/>
      <c r="CB5" s="1846"/>
      <c r="CC5" s="1846"/>
      <c r="CD5" s="447"/>
      <c r="CE5" s="447"/>
      <c r="CF5" s="447"/>
      <c r="CG5" s="447"/>
      <c r="CH5" s="447"/>
      <c r="CI5" s="447"/>
      <c r="CJ5" s="1362"/>
      <c r="CK5" s="507" t="s">
        <v>1217</v>
      </c>
    </row>
    <row r="6" spans="1:89" ht="15.75" thickBot="1">
      <c r="A6" s="5"/>
      <c r="B6" s="440" t="s">
        <v>304</v>
      </c>
      <c r="C6" s="1848"/>
      <c r="D6" s="1848"/>
      <c r="E6" s="1848"/>
      <c r="F6" s="1848"/>
      <c r="G6" s="1849"/>
      <c r="H6" s="120"/>
      <c r="I6" s="7"/>
      <c r="J6" s="7"/>
      <c r="K6" s="190"/>
      <c r="L6" s="190"/>
      <c r="M6" s="190"/>
      <c r="N6" s="190"/>
      <c r="O6" s="190"/>
      <c r="P6" s="190"/>
      <c r="Q6" s="190"/>
      <c r="R6" s="190"/>
      <c r="S6" s="190"/>
      <c r="T6" s="481"/>
      <c r="U6" s="1846"/>
      <c r="V6" s="1846"/>
      <c r="W6" s="1846"/>
      <c r="X6" s="1846"/>
      <c r="Y6" s="1846"/>
      <c r="Z6" s="1846"/>
      <c r="AA6" s="5"/>
      <c r="AB6" s="1846"/>
      <c r="AC6" s="1846"/>
      <c r="AD6" s="1846"/>
      <c r="AE6" s="1846"/>
      <c r="AF6" s="1846"/>
      <c r="AG6" s="1846"/>
      <c r="AH6" s="1846"/>
      <c r="AI6" s="1846"/>
      <c r="AJ6" s="1846"/>
      <c r="AK6" s="1846"/>
      <c r="AL6" s="1846"/>
      <c r="AM6" s="1846"/>
      <c r="AN6" s="1846"/>
      <c r="AO6" s="1846"/>
      <c r="AP6" s="1846"/>
      <c r="AQ6" s="1846"/>
      <c r="AR6" s="1846"/>
      <c r="AS6" s="1846"/>
      <c r="AT6" s="1846"/>
      <c r="AU6" s="1846"/>
      <c r="AV6" s="1846"/>
      <c r="AW6" s="1846"/>
      <c r="AX6" s="1846"/>
      <c r="AY6" s="1846"/>
      <c r="AZ6" s="1846"/>
      <c r="BA6" s="1846"/>
      <c r="BB6" s="1846"/>
      <c r="BC6" s="1846"/>
      <c r="BD6" s="1846"/>
      <c r="BE6" s="1846"/>
      <c r="BF6" s="1852"/>
      <c r="BG6" s="1852"/>
      <c r="BH6" s="1852"/>
      <c r="BI6" s="1852"/>
      <c r="BJ6" s="1852"/>
      <c r="BK6" s="1852"/>
      <c r="BL6" s="1846"/>
      <c r="BM6" s="1846"/>
      <c r="BN6" s="1846"/>
      <c r="BO6" s="1846"/>
      <c r="BP6" s="1846"/>
      <c r="BQ6" s="1846"/>
      <c r="BR6" s="1846"/>
      <c r="BS6" s="1846"/>
      <c r="BT6" s="1846"/>
      <c r="BU6" s="1846"/>
      <c r="BV6" s="1846"/>
      <c r="BW6" s="1846"/>
      <c r="BX6" s="1846"/>
      <c r="BY6" s="1846"/>
      <c r="BZ6" s="1846"/>
      <c r="CA6" s="1846"/>
      <c r="CB6" s="1846"/>
      <c r="CC6" s="1846"/>
      <c r="CD6" s="447"/>
      <c r="CE6" s="447"/>
      <c r="CF6" s="447"/>
      <c r="CG6" s="447"/>
      <c r="CH6" s="447"/>
      <c r="CI6" s="447"/>
      <c r="CJ6" s="1367"/>
      <c r="CK6" s="507" t="s">
        <v>1218</v>
      </c>
    </row>
    <row r="7" spans="1:89" ht="34.5" customHeight="1" thickBot="1">
      <c r="A7" s="5"/>
      <c r="B7" s="440" t="s">
        <v>302</v>
      </c>
      <c r="C7" s="2474" t="s">
        <v>652</v>
      </c>
      <c r="D7" s="2475"/>
      <c r="E7" s="2475"/>
      <c r="F7" s="2475"/>
      <c r="G7" s="2476"/>
      <c r="H7" s="120"/>
      <c r="I7" s="7"/>
      <c r="J7" s="7"/>
      <c r="K7" s="190"/>
      <c r="L7" s="190"/>
      <c r="M7" s="190"/>
      <c r="N7" s="190"/>
      <c r="O7" s="190"/>
      <c r="P7" s="190"/>
      <c r="Q7" s="190"/>
      <c r="R7" s="190"/>
      <c r="S7" s="190"/>
      <c r="T7" s="481"/>
      <c r="U7" s="1846"/>
      <c r="V7" s="1846"/>
      <c r="W7" s="1846"/>
      <c r="X7" s="1846"/>
      <c r="Y7" s="1846"/>
      <c r="Z7" s="1846"/>
      <c r="AA7" s="5"/>
      <c r="AB7" s="1846"/>
      <c r="AC7" s="1846"/>
      <c r="AD7" s="1846"/>
      <c r="AE7" s="1846"/>
      <c r="AF7" s="1846"/>
      <c r="AG7" s="1846"/>
      <c r="AH7" s="1846"/>
      <c r="AI7" s="1846"/>
      <c r="AJ7" s="1846"/>
      <c r="AK7" s="1846"/>
      <c r="AL7" s="1846"/>
      <c r="AM7" s="1846"/>
      <c r="AN7" s="1846"/>
      <c r="AO7" s="1846"/>
      <c r="AP7" s="1846"/>
      <c r="AQ7" s="1846"/>
      <c r="AR7" s="1846"/>
      <c r="AS7" s="1846"/>
      <c r="AT7" s="1846"/>
      <c r="AU7" s="1846"/>
      <c r="AV7" s="1846"/>
      <c r="AW7" s="1846"/>
      <c r="AX7" s="1846"/>
      <c r="AY7" s="1846"/>
      <c r="AZ7" s="1846"/>
      <c r="BA7" s="1846"/>
      <c r="BB7" s="1846"/>
      <c r="BC7" s="1846"/>
      <c r="BD7" s="1846"/>
      <c r="BE7" s="1846"/>
      <c r="BF7" s="1852"/>
      <c r="BG7" s="1852"/>
      <c r="BH7" s="1852"/>
      <c r="BI7" s="1852"/>
      <c r="BJ7" s="1852"/>
      <c r="BK7" s="1852"/>
      <c r="BL7" s="1846"/>
      <c r="BM7" s="1846"/>
      <c r="BN7" s="1846"/>
      <c r="BO7" s="1846"/>
      <c r="BP7" s="1846"/>
      <c r="BQ7" s="1846"/>
      <c r="BR7" s="1846"/>
      <c r="BS7" s="1846"/>
      <c r="BT7" s="1846"/>
      <c r="BU7" s="1846"/>
      <c r="BV7" s="1846"/>
      <c r="BW7" s="1846"/>
      <c r="BX7" s="1846"/>
      <c r="BY7" s="1846"/>
      <c r="BZ7" s="1846"/>
      <c r="CA7" s="1846"/>
      <c r="CB7" s="1846"/>
      <c r="CC7" s="1846"/>
      <c r="CD7" s="447"/>
      <c r="CE7" s="447"/>
      <c r="CF7" s="447"/>
      <c r="CG7" s="447"/>
      <c r="CH7" s="447"/>
      <c r="CI7" s="447"/>
    </row>
    <row r="8" spans="1:89" ht="23.25" customHeight="1" thickBot="1">
      <c r="A8" s="5"/>
      <c r="B8" s="440" t="s">
        <v>303</v>
      </c>
      <c r="C8" s="2474"/>
      <c r="D8" s="2475"/>
      <c r="E8" s="2475"/>
      <c r="F8" s="2475"/>
      <c r="G8" s="2476"/>
      <c r="H8" s="120"/>
      <c r="I8" s="7"/>
      <c r="J8" s="7"/>
      <c r="K8" s="190"/>
      <c r="L8" s="190"/>
      <c r="M8" s="190"/>
      <c r="N8" s="190"/>
      <c r="O8" s="190"/>
      <c r="P8" s="190"/>
      <c r="Q8" s="190"/>
      <c r="R8" s="190"/>
      <c r="S8" s="190"/>
      <c r="T8" s="481"/>
      <c r="U8" s="1846"/>
      <c r="V8" s="1846"/>
      <c r="W8" s="1846"/>
      <c r="X8" s="1846"/>
      <c r="Y8" s="1846"/>
      <c r="Z8" s="1846"/>
      <c r="AA8" s="5"/>
      <c r="AB8" s="1846"/>
      <c r="AC8" s="1846"/>
      <c r="AD8" s="1846"/>
      <c r="AE8" s="1846"/>
      <c r="AF8" s="1846"/>
      <c r="AG8" s="1846"/>
      <c r="AH8" s="1846"/>
      <c r="AI8" s="1846"/>
      <c r="AJ8" s="1846"/>
      <c r="AK8" s="1846"/>
      <c r="AL8" s="1846"/>
      <c r="AM8" s="1846"/>
      <c r="AN8" s="1846"/>
      <c r="AO8" s="1846"/>
      <c r="AP8" s="1846"/>
      <c r="AQ8" s="1846"/>
      <c r="AR8" s="1846"/>
      <c r="AS8" s="1846"/>
      <c r="AT8" s="1846"/>
      <c r="AU8" s="1846"/>
      <c r="AV8" s="1846"/>
      <c r="AW8" s="1846"/>
      <c r="AX8" s="1846"/>
      <c r="AY8" s="1846"/>
      <c r="AZ8" s="1846"/>
      <c r="BA8" s="1846"/>
      <c r="BB8" s="1846"/>
      <c r="BC8" s="1846"/>
      <c r="BD8" s="1846"/>
      <c r="BE8" s="1846"/>
      <c r="BF8" s="1852"/>
      <c r="BG8" s="1852"/>
      <c r="BH8" s="1852"/>
      <c r="BI8" s="1852"/>
      <c r="BJ8" s="1852"/>
      <c r="BK8" s="1852"/>
      <c r="BL8" s="1846"/>
      <c r="BM8" s="1846"/>
      <c r="BN8" s="1846"/>
      <c r="BO8" s="1846"/>
      <c r="BP8" s="1846"/>
      <c r="BQ8" s="1846"/>
      <c r="BR8" s="1846"/>
      <c r="BS8" s="1846"/>
      <c r="BT8" s="1846"/>
      <c r="BU8" s="1846"/>
      <c r="BV8" s="1846"/>
      <c r="BW8" s="1846"/>
      <c r="BX8" s="1846"/>
      <c r="BY8" s="1846"/>
      <c r="BZ8" s="1846"/>
      <c r="CA8" s="1846"/>
      <c r="CB8" s="1846"/>
      <c r="CC8" s="1846"/>
      <c r="CD8" s="447"/>
      <c r="CE8" s="447"/>
      <c r="CF8" s="447"/>
      <c r="CG8" s="447"/>
      <c r="CH8" s="447"/>
      <c r="CI8" s="447"/>
    </row>
    <row r="9" spans="1:89" ht="15.75" thickBot="1">
      <c r="A9" s="5"/>
      <c r="B9" s="7"/>
      <c r="C9" s="7"/>
      <c r="D9" s="7"/>
      <c r="E9" s="7"/>
      <c r="F9" s="7"/>
      <c r="G9" s="7"/>
      <c r="H9" s="7"/>
      <c r="I9" s="7"/>
      <c r="J9" s="190"/>
      <c r="K9" s="190"/>
      <c r="L9" s="190"/>
      <c r="M9" s="190"/>
      <c r="N9" s="190"/>
      <c r="O9" s="190"/>
      <c r="P9" s="190"/>
      <c r="Q9" s="190"/>
      <c r="R9" s="190"/>
      <c r="S9" s="190"/>
      <c r="T9" s="481"/>
      <c r="U9" s="441"/>
      <c r="V9" s="441"/>
      <c r="W9" s="441"/>
      <c r="X9" s="441"/>
      <c r="Y9" s="441"/>
      <c r="Z9" s="441"/>
      <c r="AA9" s="7"/>
      <c r="AB9" s="441"/>
      <c r="AC9" s="441"/>
      <c r="AD9" s="441"/>
      <c r="AE9" s="441"/>
      <c r="AF9" s="441"/>
      <c r="AG9" s="441"/>
      <c r="AH9" s="441"/>
      <c r="AI9" s="441"/>
      <c r="AJ9" s="441"/>
      <c r="AK9" s="441"/>
      <c r="AL9" s="441"/>
      <c r="AM9" s="441"/>
      <c r="AN9" s="441"/>
      <c r="AO9" s="441"/>
      <c r="AP9" s="441"/>
      <c r="AQ9" s="441"/>
      <c r="AR9" s="441"/>
      <c r="AS9" s="441"/>
      <c r="AT9" s="441"/>
      <c r="AU9" s="441"/>
      <c r="AV9" s="441"/>
      <c r="AW9" s="441"/>
      <c r="AX9" s="441"/>
      <c r="AY9" s="441"/>
      <c r="AZ9" s="441"/>
      <c r="BA9" s="441"/>
      <c r="BB9" s="441"/>
      <c r="BC9" s="441"/>
      <c r="BD9" s="441"/>
      <c r="BE9" s="441"/>
      <c r="BF9" s="441"/>
      <c r="BG9" s="441"/>
      <c r="BH9" s="441"/>
      <c r="BI9" s="441"/>
      <c r="BJ9" s="441"/>
      <c r="BK9" s="441"/>
      <c r="BL9" s="441"/>
      <c r="BM9" s="441"/>
      <c r="BN9" s="441"/>
      <c r="BO9" s="441"/>
      <c r="BP9" s="441"/>
      <c r="BQ9" s="441"/>
      <c r="BR9" s="441"/>
      <c r="BS9" s="441"/>
      <c r="BT9" s="441"/>
      <c r="BU9" s="441"/>
      <c r="BV9" s="441"/>
      <c r="BW9" s="441"/>
      <c r="BX9" s="441"/>
      <c r="BY9" s="441"/>
      <c r="BZ9" s="441"/>
      <c r="CA9" s="441"/>
      <c r="CB9" s="441"/>
      <c r="CC9" s="441"/>
      <c r="CD9" s="448"/>
      <c r="CE9" s="448"/>
      <c r="CF9" s="448"/>
      <c r="CG9" s="448"/>
      <c r="CH9" s="448"/>
      <c r="CI9" s="448"/>
    </row>
    <row r="10" spans="1:89" ht="21" thickBot="1">
      <c r="A10" s="738" t="s">
        <v>64</v>
      </c>
      <c r="B10" s="739"/>
      <c r="C10" s="2439" t="s">
        <v>57</v>
      </c>
      <c r="D10" s="2440"/>
      <c r="E10" s="1847"/>
      <c r="F10" s="741">
        <f ca="1">TODAY()</f>
        <v>42956</v>
      </c>
      <c r="G10" s="121"/>
      <c r="H10" s="742"/>
      <c r="I10" s="742"/>
      <c r="J10" s="743"/>
      <c r="K10" s="743"/>
      <c r="L10" s="743"/>
      <c r="M10" s="743"/>
      <c r="N10" s="743"/>
      <c r="O10" s="743"/>
      <c r="P10" s="743"/>
      <c r="Q10" s="743"/>
      <c r="R10" s="743"/>
      <c r="S10" s="743"/>
      <c r="T10" s="744"/>
      <c r="U10" s="744"/>
      <c r="V10" s="744"/>
      <c r="W10" s="744"/>
      <c r="X10" s="744"/>
      <c r="Y10" s="744"/>
      <c r="Z10" s="744"/>
      <c r="AA10" s="5"/>
      <c r="AB10" s="2479" t="s">
        <v>299</v>
      </c>
      <c r="AC10" s="2480"/>
      <c r="AD10" s="2480"/>
      <c r="AE10" s="2480"/>
      <c r="AF10" s="2480"/>
      <c r="AG10" s="2480"/>
      <c r="AH10" s="2480"/>
      <c r="AI10" s="2480"/>
      <c r="AJ10" s="2480"/>
      <c r="AK10" s="2480"/>
      <c r="AL10" s="2480"/>
      <c r="AM10" s="2480"/>
      <c r="AN10" s="2480"/>
      <c r="AO10" s="2480"/>
      <c r="AP10" s="2480"/>
      <c r="AQ10" s="2480"/>
      <c r="AR10" s="2480"/>
      <c r="AS10" s="2480"/>
      <c r="AT10" s="2480"/>
      <c r="AU10" s="2480"/>
      <c r="AV10" s="2480"/>
      <c r="AW10" s="2480"/>
      <c r="AX10" s="2480"/>
      <c r="AY10" s="2480"/>
      <c r="AZ10" s="2480"/>
      <c r="BA10" s="2480"/>
      <c r="BB10" s="2480"/>
      <c r="BC10" s="2480"/>
      <c r="BD10" s="2480"/>
      <c r="BE10" s="2480"/>
      <c r="BF10" s="2480"/>
      <c r="BG10" s="2480"/>
      <c r="BH10" s="2480"/>
      <c r="BI10" s="2480"/>
      <c r="BJ10" s="2480"/>
      <c r="BK10" s="2480"/>
      <c r="BL10" s="2480"/>
      <c r="BM10" s="2480"/>
      <c r="BN10" s="2480"/>
      <c r="BO10" s="2480"/>
      <c r="BP10" s="2480"/>
      <c r="BQ10" s="2480"/>
      <c r="BR10" s="2480"/>
      <c r="BS10" s="2480"/>
      <c r="BT10" s="2480"/>
      <c r="BU10" s="2480"/>
      <c r="BV10" s="2480"/>
      <c r="BW10" s="2480"/>
      <c r="BX10" s="2480"/>
      <c r="BY10" s="2480"/>
      <c r="BZ10" s="2480"/>
      <c r="CA10" s="2480"/>
      <c r="CB10" s="2480"/>
      <c r="CC10" s="2480"/>
      <c r="CD10" s="2481"/>
      <c r="CE10" s="2481"/>
      <c r="CF10" s="2481"/>
      <c r="CG10" s="2481"/>
      <c r="CH10" s="2481"/>
      <c r="CI10" s="2481"/>
    </row>
    <row r="11" spans="1:89" s="468" customFormat="1" ht="17.25" customHeight="1" thickBot="1">
      <c r="A11" s="768" t="s">
        <v>285</v>
      </c>
      <c r="B11" s="88"/>
      <c r="C11" s="88"/>
      <c r="D11" s="88"/>
      <c r="E11" s="88"/>
      <c r="F11" s="88"/>
      <c r="G11" s="88"/>
      <c r="H11" s="88"/>
      <c r="I11" s="88"/>
      <c r="J11" s="745"/>
      <c r="K11" s="745"/>
      <c r="L11" s="745"/>
      <c r="M11" s="745"/>
      <c r="N11" s="745"/>
      <c r="O11" s="745"/>
      <c r="P11" s="745"/>
      <c r="Q11" s="745"/>
      <c r="R11" s="745"/>
      <c r="S11" s="745"/>
      <c r="T11" s="746"/>
      <c r="U11" s="746"/>
      <c r="V11" s="746"/>
      <c r="W11" s="746"/>
      <c r="X11" s="746"/>
      <c r="Y11" s="746"/>
      <c r="Z11" s="746"/>
      <c r="AA11" s="466"/>
      <c r="AB11" s="2482" t="s">
        <v>288</v>
      </c>
      <c r="AC11" s="2483"/>
      <c r="AD11" s="2483"/>
      <c r="AE11" s="2483"/>
      <c r="AF11" s="2483"/>
      <c r="AG11" s="2483"/>
      <c r="AH11" s="2483"/>
      <c r="AI11" s="2483"/>
      <c r="AJ11" s="2483"/>
      <c r="AK11" s="2483"/>
      <c r="AL11" s="2483"/>
      <c r="AM11" s="2483"/>
      <c r="AN11" s="2483"/>
      <c r="AO11" s="2483"/>
      <c r="AP11" s="2483"/>
      <c r="AQ11" s="2483"/>
      <c r="AR11" s="2483"/>
      <c r="AS11" s="2484"/>
      <c r="AT11" s="2485" t="s">
        <v>310</v>
      </c>
      <c r="AU11" s="2486"/>
      <c r="AV11" s="2486"/>
      <c r="AW11" s="2486"/>
      <c r="AX11" s="2486"/>
      <c r="AY11" s="2486"/>
      <c r="AZ11" s="2486"/>
      <c r="BA11" s="2486"/>
      <c r="BB11" s="2486"/>
      <c r="BC11" s="2486"/>
      <c r="BD11" s="2486"/>
      <c r="BE11" s="2486"/>
      <c r="BF11" s="2486"/>
      <c r="BG11" s="2486"/>
      <c r="BH11" s="2486"/>
      <c r="BI11" s="2486"/>
      <c r="BJ11" s="2486"/>
      <c r="BK11" s="2487"/>
      <c r="BL11" s="2485" t="s">
        <v>289</v>
      </c>
      <c r="BM11" s="2486"/>
      <c r="BN11" s="2486"/>
      <c r="BO11" s="2486"/>
      <c r="BP11" s="2486"/>
      <c r="BQ11" s="2486"/>
      <c r="BR11" s="2486"/>
      <c r="BS11" s="2486"/>
      <c r="BT11" s="2486"/>
      <c r="BU11" s="2486"/>
      <c r="BV11" s="2486"/>
      <c r="BW11" s="2486"/>
      <c r="BX11" s="2486"/>
      <c r="BY11" s="2486"/>
      <c r="BZ11" s="2486"/>
      <c r="CA11" s="2486"/>
      <c r="CB11" s="2486"/>
      <c r="CC11" s="2487"/>
      <c r="CD11" s="467"/>
      <c r="CE11" s="467"/>
      <c r="CF11" s="467"/>
      <c r="CG11" s="467"/>
      <c r="CH11" s="467"/>
      <c r="CI11" s="467"/>
    </row>
    <row r="12" spans="1:89" s="462" customFormat="1" ht="60.75" customHeight="1" thickBot="1">
      <c r="A12" s="747" t="s">
        <v>70</v>
      </c>
      <c r="B12" s="747" t="s">
        <v>301</v>
      </c>
      <c r="C12" s="748" t="s">
        <v>373</v>
      </c>
      <c r="D12" s="748" t="s">
        <v>328</v>
      </c>
      <c r="E12" s="748" t="s">
        <v>69</v>
      </c>
      <c r="F12" s="747" t="s">
        <v>63</v>
      </c>
      <c r="G12" s="747" t="s">
        <v>942</v>
      </c>
      <c r="H12" s="748" t="s">
        <v>1</v>
      </c>
      <c r="I12" s="748" t="s">
        <v>2</v>
      </c>
      <c r="J12" s="749" t="s">
        <v>89</v>
      </c>
      <c r="K12" s="750" t="s">
        <v>329</v>
      </c>
      <c r="L12" s="751" t="s">
        <v>286</v>
      </c>
      <c r="M12" s="2459" t="s">
        <v>287</v>
      </c>
      <c r="N12" s="2460"/>
      <c r="O12" s="2460"/>
      <c r="P12" s="2460"/>
      <c r="Q12" s="2460"/>
      <c r="R12" s="2460"/>
      <c r="S12" s="2461"/>
      <c r="T12" s="752" t="s">
        <v>23</v>
      </c>
      <c r="U12" s="2462" t="s">
        <v>497</v>
      </c>
      <c r="V12" s="2462"/>
      <c r="W12" s="2462"/>
      <c r="X12" s="2462"/>
      <c r="Y12" s="2462"/>
      <c r="Z12" s="2462"/>
      <c r="AA12" s="461"/>
      <c r="AB12" s="2469" t="s">
        <v>290</v>
      </c>
      <c r="AC12" s="2469"/>
      <c r="AD12" s="2469"/>
      <c r="AE12" s="2469"/>
      <c r="AF12" s="2469"/>
      <c r="AG12" s="2469"/>
      <c r="AH12" s="2469" t="s">
        <v>291</v>
      </c>
      <c r="AI12" s="2469"/>
      <c r="AJ12" s="2469"/>
      <c r="AK12" s="2469"/>
      <c r="AL12" s="2469"/>
      <c r="AM12" s="2469"/>
      <c r="AN12" s="2469" t="s">
        <v>292</v>
      </c>
      <c r="AO12" s="2469"/>
      <c r="AP12" s="2469"/>
      <c r="AQ12" s="2469"/>
      <c r="AR12" s="2469"/>
      <c r="AS12" s="2469"/>
      <c r="AT12" s="2469" t="s">
        <v>293</v>
      </c>
      <c r="AU12" s="2469"/>
      <c r="AV12" s="2469"/>
      <c r="AW12" s="2469"/>
      <c r="AX12" s="2469"/>
      <c r="AY12" s="2469"/>
      <c r="AZ12" s="2469" t="s">
        <v>294</v>
      </c>
      <c r="BA12" s="2469"/>
      <c r="BB12" s="2469"/>
      <c r="BC12" s="2469"/>
      <c r="BD12" s="2469"/>
      <c r="BE12" s="2469"/>
      <c r="BF12" s="2616" t="s">
        <v>295</v>
      </c>
      <c r="BG12" s="2617"/>
      <c r="BH12" s="2617"/>
      <c r="BI12" s="2617"/>
      <c r="BJ12" s="2617"/>
      <c r="BK12" s="2618"/>
      <c r="BL12" s="2469" t="s">
        <v>296</v>
      </c>
      <c r="BM12" s="2469"/>
      <c r="BN12" s="2469"/>
      <c r="BO12" s="2469"/>
      <c r="BP12" s="2469"/>
      <c r="BQ12" s="2469"/>
      <c r="BR12" s="2469" t="s">
        <v>297</v>
      </c>
      <c r="BS12" s="2469"/>
      <c r="BT12" s="2469"/>
      <c r="BU12" s="2469"/>
      <c r="BV12" s="2469"/>
      <c r="BW12" s="2469"/>
      <c r="BX12" s="2469" t="s">
        <v>298</v>
      </c>
      <c r="BY12" s="2469"/>
      <c r="BZ12" s="2469"/>
      <c r="CA12" s="2469"/>
      <c r="CB12" s="2469"/>
      <c r="CC12" s="2469"/>
      <c r="CD12" s="2529" t="s">
        <v>308</v>
      </c>
      <c r="CE12" s="2529"/>
      <c r="CF12" s="2529"/>
      <c r="CG12" s="2529"/>
      <c r="CH12" s="2529"/>
      <c r="CI12" s="2529"/>
    </row>
    <row r="13" spans="1:89" s="462" customFormat="1" ht="60.75" customHeight="1" thickBot="1">
      <c r="A13" s="753"/>
      <c r="B13" s="754" t="s">
        <v>312</v>
      </c>
      <c r="C13" s="755"/>
      <c r="D13" s="755"/>
      <c r="E13" s="755"/>
      <c r="F13" s="755"/>
      <c r="G13" s="755"/>
      <c r="H13" s="755"/>
      <c r="I13" s="755"/>
      <c r="J13" s="756"/>
      <c r="K13" s="757"/>
      <c r="L13" s="757"/>
      <c r="M13" s="758" t="s">
        <v>316</v>
      </c>
      <c r="N13" s="758" t="s">
        <v>317</v>
      </c>
      <c r="O13" s="758" t="s">
        <v>318</v>
      </c>
      <c r="P13" s="758" t="s">
        <v>319</v>
      </c>
      <c r="Q13" s="759" t="s">
        <v>325</v>
      </c>
      <c r="R13" s="759" t="s">
        <v>326</v>
      </c>
      <c r="S13" s="760" t="s">
        <v>327</v>
      </c>
      <c r="T13" s="761"/>
      <c r="U13" s="762" t="s">
        <v>306</v>
      </c>
      <c r="V13" s="763" t="s">
        <v>320</v>
      </c>
      <c r="W13" s="763" t="s">
        <v>321</v>
      </c>
      <c r="X13" s="763" t="s">
        <v>322</v>
      </c>
      <c r="Y13" s="763" t="s">
        <v>323</v>
      </c>
      <c r="Z13" s="763" t="s">
        <v>307</v>
      </c>
      <c r="AA13" s="461"/>
      <c r="AB13" s="489" t="s">
        <v>306</v>
      </c>
      <c r="AC13" s="490" t="s">
        <v>320</v>
      </c>
      <c r="AD13" s="490" t="s">
        <v>321</v>
      </c>
      <c r="AE13" s="490" t="s">
        <v>322</v>
      </c>
      <c r="AF13" s="490" t="s">
        <v>323</v>
      </c>
      <c r="AG13" s="490" t="s">
        <v>307</v>
      </c>
      <c r="AH13" s="489" t="s">
        <v>306</v>
      </c>
      <c r="AI13" s="490" t="s">
        <v>320</v>
      </c>
      <c r="AJ13" s="490" t="s">
        <v>321</v>
      </c>
      <c r="AK13" s="490" t="s">
        <v>322</v>
      </c>
      <c r="AL13" s="490" t="s">
        <v>323</v>
      </c>
      <c r="AM13" s="490" t="s">
        <v>307</v>
      </c>
      <c r="AN13" s="489" t="s">
        <v>306</v>
      </c>
      <c r="AO13" s="490" t="s">
        <v>320</v>
      </c>
      <c r="AP13" s="490" t="s">
        <v>321</v>
      </c>
      <c r="AQ13" s="490" t="s">
        <v>322</v>
      </c>
      <c r="AR13" s="490" t="s">
        <v>323</v>
      </c>
      <c r="AS13" s="490" t="s">
        <v>307</v>
      </c>
      <c r="AT13" s="489" t="s">
        <v>306</v>
      </c>
      <c r="AU13" s="490" t="s">
        <v>320</v>
      </c>
      <c r="AV13" s="490" t="s">
        <v>321</v>
      </c>
      <c r="AW13" s="490" t="s">
        <v>322</v>
      </c>
      <c r="AX13" s="490" t="s">
        <v>323</v>
      </c>
      <c r="AY13" s="490" t="s">
        <v>307</v>
      </c>
      <c r="AZ13" s="489" t="s">
        <v>306</v>
      </c>
      <c r="BA13" s="490" t="s">
        <v>320</v>
      </c>
      <c r="BB13" s="490" t="s">
        <v>321</v>
      </c>
      <c r="BC13" s="490" t="s">
        <v>322</v>
      </c>
      <c r="BD13" s="490" t="s">
        <v>323</v>
      </c>
      <c r="BE13" s="490" t="s">
        <v>307</v>
      </c>
      <c r="BF13" s="489" t="s">
        <v>306</v>
      </c>
      <c r="BG13" s="490" t="s">
        <v>320</v>
      </c>
      <c r="BH13" s="490" t="s">
        <v>321</v>
      </c>
      <c r="BI13" s="490" t="s">
        <v>322</v>
      </c>
      <c r="BJ13" s="490" t="s">
        <v>323</v>
      </c>
      <c r="BK13" s="490" t="s">
        <v>307</v>
      </c>
      <c r="BL13" s="489" t="s">
        <v>306</v>
      </c>
      <c r="BM13" s="490" t="s">
        <v>320</v>
      </c>
      <c r="BN13" s="490" t="s">
        <v>321</v>
      </c>
      <c r="BO13" s="490" t="s">
        <v>322</v>
      </c>
      <c r="BP13" s="490" t="s">
        <v>323</v>
      </c>
      <c r="BQ13" s="490" t="s">
        <v>307</v>
      </c>
      <c r="BR13" s="489" t="s">
        <v>306</v>
      </c>
      <c r="BS13" s="490" t="s">
        <v>320</v>
      </c>
      <c r="BT13" s="490" t="s">
        <v>321</v>
      </c>
      <c r="BU13" s="490" t="s">
        <v>322</v>
      </c>
      <c r="BV13" s="490" t="s">
        <v>323</v>
      </c>
      <c r="BW13" s="490" t="s">
        <v>307</v>
      </c>
      <c r="BX13" s="489" t="s">
        <v>306</v>
      </c>
      <c r="BY13" s="490" t="s">
        <v>320</v>
      </c>
      <c r="BZ13" s="490" t="s">
        <v>321</v>
      </c>
      <c r="CA13" s="490" t="s">
        <v>322</v>
      </c>
      <c r="CB13" s="490" t="s">
        <v>323</v>
      </c>
      <c r="CC13" s="490" t="s">
        <v>307</v>
      </c>
      <c r="CD13" s="456" t="s">
        <v>309</v>
      </c>
      <c r="CE13" s="456" t="s">
        <v>320</v>
      </c>
      <c r="CF13" s="456" t="s">
        <v>331</v>
      </c>
      <c r="CG13" s="456" t="s">
        <v>322</v>
      </c>
      <c r="CH13" s="456" t="s">
        <v>324</v>
      </c>
      <c r="CI13" s="456" t="s">
        <v>311</v>
      </c>
      <c r="CJ13" s="1357" t="s">
        <v>1220</v>
      </c>
    </row>
    <row r="14" spans="1:89" ht="39.75" thickBot="1">
      <c r="A14" s="2451" t="s">
        <v>315</v>
      </c>
      <c r="B14" s="553" t="s">
        <v>650</v>
      </c>
      <c r="C14" s="554">
        <f>'[42]D. ITT_All_Grants'!C94</f>
        <v>0</v>
      </c>
      <c r="D14" s="554" t="s">
        <v>100</v>
      </c>
      <c r="E14" s="1445">
        <v>60000</v>
      </c>
      <c r="F14" s="554" t="s">
        <v>197</v>
      </c>
      <c r="G14" s="554" t="s">
        <v>143</v>
      </c>
      <c r="H14" s="1446">
        <v>42694</v>
      </c>
      <c r="I14" s="1446">
        <v>42855</v>
      </c>
      <c r="J14" s="770">
        <f ca="1">I14-F10</f>
        <v>-101</v>
      </c>
      <c r="K14" s="1447">
        <v>60000</v>
      </c>
      <c r="L14" s="772"/>
      <c r="M14" s="773">
        <v>6094</v>
      </c>
      <c r="N14" s="773">
        <v>4732</v>
      </c>
      <c r="O14" s="773">
        <v>0</v>
      </c>
      <c r="P14" s="773">
        <v>0</v>
      </c>
      <c r="Q14" s="773">
        <f t="shared" ref="Q14:Q29" si="0">N14+O14</f>
        <v>4732</v>
      </c>
      <c r="R14" s="773">
        <f t="shared" ref="R14:R37" si="1">M14+P14</f>
        <v>6094</v>
      </c>
      <c r="S14" s="774">
        <f>Q14+R14</f>
        <v>10826</v>
      </c>
      <c r="T14" s="765" t="s">
        <v>1509</v>
      </c>
      <c r="U14" s="766"/>
      <c r="V14" s="516"/>
      <c r="W14" s="516"/>
      <c r="X14" s="516"/>
      <c r="Y14" s="516"/>
      <c r="Z14" s="516">
        <f>V14+W14+X14+Y14</f>
        <v>0</v>
      </c>
      <c r="AB14" s="1371"/>
      <c r="AC14" s="1370"/>
      <c r="AD14" s="1370"/>
      <c r="AE14" s="1370"/>
      <c r="AF14" s="1370"/>
      <c r="AG14" s="1370">
        <f>AC14+AD14+AE14+AF14</f>
        <v>0</v>
      </c>
      <c r="AH14" s="1371"/>
      <c r="AI14" s="1370"/>
      <c r="AJ14" s="1370"/>
      <c r="AK14" s="1370"/>
      <c r="AL14" s="1370"/>
      <c r="AM14" s="1370">
        <f t="shared" ref="AM14:AM37" si="2">AI14+AJ14+AK14+AL14</f>
        <v>0</v>
      </c>
      <c r="AN14" s="1371"/>
      <c r="AO14" s="1370"/>
      <c r="AP14" s="1370"/>
      <c r="AQ14" s="1370"/>
      <c r="AR14" s="1370"/>
      <c r="AS14" s="1370">
        <f t="shared" ref="AS14:AS37" si="3">AO14+AP14+AQ14+AR14</f>
        <v>0</v>
      </c>
      <c r="AT14" s="1371"/>
      <c r="AU14" s="1370"/>
      <c r="AV14" s="1370"/>
      <c r="AW14" s="1370"/>
      <c r="AX14" s="1370"/>
      <c r="AY14" s="1370">
        <f t="shared" ref="AY14:AY37" si="4">AU14+AV14+AW14+AX14</f>
        <v>0</v>
      </c>
      <c r="AZ14" s="1371"/>
      <c r="BA14" s="1370"/>
      <c r="BB14" s="1370"/>
      <c r="BC14" s="1370"/>
      <c r="BD14" s="1370"/>
      <c r="BE14" s="1370">
        <f t="shared" ref="BE14:BE37" si="5">BA14+BB14+BC14+BD14</f>
        <v>0</v>
      </c>
      <c r="BF14" s="1371">
        <v>58810</v>
      </c>
      <c r="BG14" s="1370">
        <v>2889</v>
      </c>
      <c r="BH14" s="1370">
        <v>2361</v>
      </c>
      <c r="BI14" s="1370">
        <v>0</v>
      </c>
      <c r="BJ14" s="1370">
        <v>0</v>
      </c>
      <c r="BK14" s="1370">
        <f t="shared" ref="BK14:BK37" si="6">BG14+BH14+BI14+BJ14</f>
        <v>5250</v>
      </c>
      <c r="BL14" s="1371">
        <f>740+450</f>
        <v>1190</v>
      </c>
      <c r="BM14" s="1370">
        <v>540</v>
      </c>
      <c r="BN14" s="1370">
        <v>650</v>
      </c>
      <c r="BO14" s="1370"/>
      <c r="BP14" s="1370"/>
      <c r="BQ14" s="1370">
        <f t="shared" ref="BQ14:BQ37" si="7">BM14+BN14+BO14+BP14</f>
        <v>1190</v>
      </c>
      <c r="BR14" s="1371"/>
      <c r="BS14" s="1370"/>
      <c r="BT14" s="1370"/>
      <c r="BU14" s="1370"/>
      <c r="BV14" s="1370"/>
      <c r="BW14" s="1370">
        <f t="shared" ref="BW14:BW37" si="8">BS14+BT14+BU14+BV14</f>
        <v>0</v>
      </c>
      <c r="BX14" s="1371"/>
      <c r="BY14" s="1370">
        <v>959</v>
      </c>
      <c r="BZ14" s="1370">
        <v>966</v>
      </c>
      <c r="CA14" s="1370">
        <v>0</v>
      </c>
      <c r="CB14" s="1370">
        <v>0</v>
      </c>
      <c r="CC14" s="469">
        <f t="shared" ref="CC14:CC37" si="9">BY14+BZ14+CA14+CB14</f>
        <v>1925</v>
      </c>
      <c r="CD14" s="491">
        <f>S14</f>
        <v>10826</v>
      </c>
      <c r="CE14" s="488">
        <f>BY14+BS14+BM14+BG14+BA14+AU14+AO14+AI14+AC14</f>
        <v>4388</v>
      </c>
      <c r="CF14" s="487">
        <f t="shared" ref="CE14:CH34" si="10">BZ14+BT14+BN14+BH14+BB14+AV14+AP14+AJ14+AD14</f>
        <v>3977</v>
      </c>
      <c r="CG14" s="487">
        <f t="shared" si="10"/>
        <v>0</v>
      </c>
      <c r="CH14" s="487">
        <f t="shared" si="10"/>
        <v>0</v>
      </c>
      <c r="CI14" s="488">
        <f>CE14+CF14+CG14+CH14</f>
        <v>8365</v>
      </c>
      <c r="CJ14" s="2070">
        <f>CI14/CD14*100%</f>
        <v>0.77267688897099573</v>
      </c>
    </row>
    <row r="15" spans="1:89" ht="39.75" thickBot="1">
      <c r="A15" s="2611"/>
      <c r="B15" s="553" t="s">
        <v>651</v>
      </c>
      <c r="C15" s="515">
        <f>'[42]D. ITT_All_Grants'!C93</f>
        <v>0</v>
      </c>
      <c r="D15" s="554" t="s">
        <v>100</v>
      </c>
      <c r="E15" s="1448">
        <v>80028</v>
      </c>
      <c r="F15" s="554" t="s">
        <v>197</v>
      </c>
      <c r="G15" s="554" t="s">
        <v>143</v>
      </c>
      <c r="H15" s="1446">
        <v>42694</v>
      </c>
      <c r="I15" s="1446">
        <v>42855</v>
      </c>
      <c r="J15" s="770">
        <f ca="1">I15-F10</f>
        <v>-101</v>
      </c>
      <c r="K15" s="1449">
        <v>80028</v>
      </c>
      <c r="L15" s="772"/>
      <c r="M15" s="773">
        <f>K15*51/100</f>
        <v>40814.28</v>
      </c>
      <c r="N15" s="773">
        <f>K15*49/100</f>
        <v>39213.72</v>
      </c>
      <c r="O15" s="773">
        <v>0</v>
      </c>
      <c r="P15" s="773">
        <v>0</v>
      </c>
      <c r="Q15" s="773">
        <f t="shared" si="0"/>
        <v>39213.72</v>
      </c>
      <c r="R15" s="773">
        <f t="shared" si="1"/>
        <v>40814.28</v>
      </c>
      <c r="S15" s="774">
        <f t="shared" ref="S15:S37" si="11">Q15+R15</f>
        <v>80028</v>
      </c>
      <c r="T15" s="776" t="s">
        <v>1510</v>
      </c>
      <c r="U15" s="766"/>
      <c r="V15" s="516"/>
      <c r="W15" s="516"/>
      <c r="X15" s="516"/>
      <c r="Y15" s="516"/>
      <c r="Z15" s="516">
        <f t="shared" ref="Z15:Z37" si="12">V15+W15+X15+Y15</f>
        <v>0</v>
      </c>
      <c r="AB15" s="1371"/>
      <c r="AC15" s="1370"/>
      <c r="AD15" s="1370"/>
      <c r="AE15" s="1370"/>
      <c r="AF15" s="1370"/>
      <c r="AG15" s="1370">
        <f>AC15+AD15+AE15+AF15</f>
        <v>0</v>
      </c>
      <c r="AH15" s="1371"/>
      <c r="AI15" s="1370"/>
      <c r="AJ15" s="1370"/>
      <c r="AK15" s="1370"/>
      <c r="AL15" s="1370"/>
      <c r="AM15" s="1370">
        <f t="shared" si="2"/>
        <v>0</v>
      </c>
      <c r="AN15" s="1371"/>
      <c r="AO15" s="1370"/>
      <c r="AP15" s="1370"/>
      <c r="AQ15" s="1370"/>
      <c r="AR15" s="1370"/>
      <c r="AS15" s="1370">
        <f t="shared" si="3"/>
        <v>0</v>
      </c>
      <c r="AT15" s="1371"/>
      <c r="AU15" s="1370"/>
      <c r="AV15" s="1370"/>
      <c r="AW15" s="1370"/>
      <c r="AX15" s="1370"/>
      <c r="AY15" s="1370">
        <f t="shared" si="4"/>
        <v>0</v>
      </c>
      <c r="AZ15" s="1371"/>
      <c r="BA15" s="1370"/>
      <c r="BB15" s="1370"/>
      <c r="BC15" s="1370"/>
      <c r="BD15" s="1370"/>
      <c r="BE15" s="1370">
        <f t="shared" si="5"/>
        <v>0</v>
      </c>
      <c r="BF15" s="1371">
        <v>72888</v>
      </c>
      <c r="BG15" s="1370">
        <f>BG14*6</f>
        <v>17334</v>
      </c>
      <c r="BH15" s="1370">
        <f>BH14*6</f>
        <v>14166</v>
      </c>
      <c r="BI15" s="1370"/>
      <c r="BJ15" s="1370"/>
      <c r="BK15" s="1370">
        <f t="shared" si="6"/>
        <v>31500</v>
      </c>
      <c r="BL15" s="1371">
        <f>BL14*6</f>
        <v>7140</v>
      </c>
      <c r="BM15" s="1444">
        <v>3641.4</v>
      </c>
      <c r="BN15" s="1444">
        <v>3498.6</v>
      </c>
      <c r="BO15" s="1370"/>
      <c r="BP15" s="1370"/>
      <c r="BQ15" s="1370">
        <f t="shared" si="7"/>
        <v>7140</v>
      </c>
      <c r="BR15" s="1371"/>
      <c r="BS15" s="1370"/>
      <c r="BT15" s="1370"/>
      <c r="BU15" s="1370"/>
      <c r="BV15" s="1370"/>
      <c r="BW15" s="1370">
        <f t="shared" si="8"/>
        <v>0</v>
      </c>
      <c r="BX15" s="1371"/>
      <c r="BY15" s="1370"/>
      <c r="BZ15" s="1370"/>
      <c r="CA15" s="1370"/>
      <c r="CB15" s="1370"/>
      <c r="CC15" s="469">
        <f t="shared" si="9"/>
        <v>0</v>
      </c>
      <c r="CD15" s="491">
        <f t="shared" ref="CD15:CD37" si="13">S15</f>
        <v>80028</v>
      </c>
      <c r="CE15" s="488">
        <f t="shared" si="10"/>
        <v>20975.4</v>
      </c>
      <c r="CF15" s="487">
        <f t="shared" si="10"/>
        <v>17664.599999999999</v>
      </c>
      <c r="CG15" s="487">
        <f t="shared" si="10"/>
        <v>0</v>
      </c>
      <c r="CH15" s="487">
        <f t="shared" si="10"/>
        <v>0</v>
      </c>
      <c r="CI15" s="488">
        <f>CE15+CF15+CG15+CH15</f>
        <v>38640</v>
      </c>
      <c r="CJ15" s="1359">
        <f t="shared" ref="CJ15:CJ37" si="14">CI15/CD15*100%</f>
        <v>0.48283100914679861</v>
      </c>
    </row>
    <row r="16" spans="1:89" ht="27" thickBot="1">
      <c r="A16" s="2538" t="s">
        <v>945</v>
      </c>
      <c r="B16" s="836" t="s">
        <v>1511</v>
      </c>
      <c r="C16" s="515">
        <f>'[42]D. ITT_All_Grants'!C94</f>
        <v>0</v>
      </c>
      <c r="D16" s="554" t="s">
        <v>100</v>
      </c>
      <c r="E16" s="1448">
        <v>7965</v>
      </c>
      <c r="F16" s="515" t="s">
        <v>99</v>
      </c>
      <c r="G16" s="554" t="s">
        <v>143</v>
      </c>
      <c r="H16" s="1446">
        <v>42694</v>
      </c>
      <c r="I16" s="1446">
        <v>42855</v>
      </c>
      <c r="J16" s="862">
        <f ca="1">I16-F10</f>
        <v>-101</v>
      </c>
      <c r="K16" s="1449">
        <v>7965</v>
      </c>
      <c r="L16" s="735" t="s">
        <v>637</v>
      </c>
      <c r="M16" s="783">
        <v>5261</v>
      </c>
      <c r="N16" s="783">
        <v>2255</v>
      </c>
      <c r="O16" s="783">
        <v>0</v>
      </c>
      <c r="P16" s="783">
        <v>0</v>
      </c>
      <c r="Q16" s="773">
        <f t="shared" si="0"/>
        <v>2255</v>
      </c>
      <c r="R16" s="773">
        <f t="shared" si="1"/>
        <v>5261</v>
      </c>
      <c r="S16" s="774">
        <v>7516</v>
      </c>
      <c r="T16" s="781" t="s">
        <v>1512</v>
      </c>
      <c r="U16" s="766"/>
      <c r="V16" s="516"/>
      <c r="W16" s="516"/>
      <c r="X16" s="516"/>
      <c r="Y16" s="516"/>
      <c r="Z16" s="516">
        <f t="shared" si="12"/>
        <v>0</v>
      </c>
      <c r="AB16" s="1369"/>
      <c r="AC16" s="1370"/>
      <c r="AD16" s="1370"/>
      <c r="AE16" s="1370"/>
      <c r="AF16" s="1370"/>
      <c r="AG16" s="1370">
        <f t="shared" ref="AG16:AG20" si="15">AC16+AD16+AE16+AF16</f>
        <v>0</v>
      </c>
      <c r="AH16" s="1369"/>
      <c r="AI16" s="1370"/>
      <c r="AJ16" s="1370"/>
      <c r="AK16" s="1370"/>
      <c r="AL16" s="1370"/>
      <c r="AM16" s="1370">
        <f t="shared" si="2"/>
        <v>0</v>
      </c>
      <c r="AN16" s="1369"/>
      <c r="AO16" s="1370"/>
      <c r="AP16" s="1370"/>
      <c r="AQ16" s="1370"/>
      <c r="AR16" s="1370"/>
      <c r="AS16" s="1370">
        <f t="shared" si="3"/>
        <v>0</v>
      </c>
      <c r="AT16" s="1369"/>
      <c r="AU16" s="1370"/>
      <c r="AV16" s="1370"/>
      <c r="AW16" s="1370"/>
      <c r="AX16" s="1370"/>
      <c r="AY16" s="1370">
        <f t="shared" si="4"/>
        <v>0</v>
      </c>
      <c r="AZ16" s="1369"/>
      <c r="BA16" s="1370"/>
      <c r="BB16" s="1370"/>
      <c r="BC16" s="1370"/>
      <c r="BD16" s="1370"/>
      <c r="BE16" s="1370">
        <f t="shared" si="5"/>
        <v>0</v>
      </c>
      <c r="BF16" s="1369">
        <v>7965</v>
      </c>
      <c r="BG16" s="1370">
        <v>4927</v>
      </c>
      <c r="BH16" s="1370">
        <v>2589</v>
      </c>
      <c r="BI16" s="1370">
        <v>0</v>
      </c>
      <c r="BJ16" s="1370">
        <v>0</v>
      </c>
      <c r="BK16" s="1370">
        <f t="shared" si="6"/>
        <v>7516</v>
      </c>
      <c r="BL16" s="1369">
        <v>0</v>
      </c>
      <c r="BM16" s="1370">
        <v>0</v>
      </c>
      <c r="BN16" s="1370">
        <v>0</v>
      </c>
      <c r="BO16" s="1370"/>
      <c r="BP16" s="1370"/>
      <c r="BQ16" s="1370">
        <f t="shared" si="7"/>
        <v>0</v>
      </c>
      <c r="BR16" s="1369"/>
      <c r="BS16" s="1370"/>
      <c r="BT16" s="1370"/>
      <c r="BU16" s="1370"/>
      <c r="BV16" s="1370"/>
      <c r="BW16" s="1370">
        <f t="shared" si="8"/>
        <v>0</v>
      </c>
      <c r="BX16" s="1369"/>
      <c r="BY16" s="1370">
        <v>959</v>
      </c>
      <c r="BZ16" s="1370">
        <v>966</v>
      </c>
      <c r="CA16" s="1370">
        <v>0</v>
      </c>
      <c r="CB16" s="1370">
        <v>0</v>
      </c>
      <c r="CC16" s="469">
        <f t="shared" si="9"/>
        <v>1925</v>
      </c>
      <c r="CD16" s="491">
        <f t="shared" si="13"/>
        <v>7516</v>
      </c>
      <c r="CE16" s="488">
        <f t="shared" si="10"/>
        <v>5886</v>
      </c>
      <c r="CF16" s="487">
        <f t="shared" si="10"/>
        <v>3555</v>
      </c>
      <c r="CG16" s="487">
        <f t="shared" si="10"/>
        <v>0</v>
      </c>
      <c r="CH16" s="487">
        <f t="shared" si="10"/>
        <v>0</v>
      </c>
      <c r="CI16" s="488">
        <f>CE16+CF16+CG16+CH16</f>
        <v>9441</v>
      </c>
      <c r="CJ16" s="1361">
        <f t="shared" si="14"/>
        <v>1.2561202767429485</v>
      </c>
    </row>
    <row r="17" spans="1:88" ht="27" thickBot="1">
      <c r="A17" s="2539"/>
      <c r="B17" s="857" t="s">
        <v>569</v>
      </c>
      <c r="C17" s="554">
        <f>'[42]D. ITT_All_Grants'!C92</f>
        <v>0</v>
      </c>
      <c r="D17" s="554" t="s">
        <v>100</v>
      </c>
      <c r="E17" s="1450">
        <v>15</v>
      </c>
      <c r="F17" s="515" t="s">
        <v>99</v>
      </c>
      <c r="G17" s="554" t="s">
        <v>143</v>
      </c>
      <c r="H17" s="1446">
        <v>42694</v>
      </c>
      <c r="I17" s="1446">
        <v>42855</v>
      </c>
      <c r="J17" s="770">
        <f ca="1">I17-F10</f>
        <v>-101</v>
      </c>
      <c r="K17" s="1451">
        <v>15</v>
      </c>
      <c r="L17" s="735" t="s">
        <v>637</v>
      </c>
      <c r="M17" s="783">
        <v>0</v>
      </c>
      <c r="N17" s="783">
        <v>0</v>
      </c>
      <c r="O17" s="783">
        <v>0</v>
      </c>
      <c r="P17" s="783">
        <v>0</v>
      </c>
      <c r="Q17" s="773">
        <f t="shared" si="0"/>
        <v>0</v>
      </c>
      <c r="R17" s="773">
        <f t="shared" si="1"/>
        <v>0</v>
      </c>
      <c r="S17" s="774">
        <f t="shared" si="11"/>
        <v>0</v>
      </c>
      <c r="T17" s="781" t="s">
        <v>1513</v>
      </c>
      <c r="U17" s="766"/>
      <c r="V17" s="516"/>
      <c r="W17" s="516"/>
      <c r="X17" s="516"/>
      <c r="Y17" s="516"/>
      <c r="Z17" s="516">
        <f t="shared" si="12"/>
        <v>0</v>
      </c>
      <c r="AB17" s="1369"/>
      <c r="AC17" s="1370"/>
      <c r="AD17" s="1370"/>
      <c r="AE17" s="1370"/>
      <c r="AF17" s="1370"/>
      <c r="AG17" s="1370">
        <f t="shared" si="15"/>
        <v>0</v>
      </c>
      <c r="AH17" s="1369"/>
      <c r="AI17" s="1370"/>
      <c r="AJ17" s="1370"/>
      <c r="AK17" s="1370"/>
      <c r="AL17" s="1370"/>
      <c r="AM17" s="1370">
        <f t="shared" si="2"/>
        <v>0</v>
      </c>
      <c r="AN17" s="1369"/>
      <c r="AO17" s="1370"/>
      <c r="AP17" s="1370"/>
      <c r="AQ17" s="1370"/>
      <c r="AR17" s="1370"/>
      <c r="AS17" s="1370">
        <f t="shared" si="3"/>
        <v>0</v>
      </c>
      <c r="AT17" s="1369"/>
      <c r="AU17" s="1370"/>
      <c r="AV17" s="1370"/>
      <c r="AW17" s="1370"/>
      <c r="AX17" s="1370"/>
      <c r="AY17" s="1370">
        <f t="shared" si="4"/>
        <v>0</v>
      </c>
      <c r="AZ17" s="1369"/>
      <c r="BA17" s="1370"/>
      <c r="BB17" s="1370"/>
      <c r="BC17" s="1370"/>
      <c r="BD17" s="1370"/>
      <c r="BE17" s="1370">
        <f t="shared" si="5"/>
        <v>0</v>
      </c>
      <c r="BF17" s="1369">
        <v>15</v>
      </c>
      <c r="BG17" s="1370">
        <v>15</v>
      </c>
      <c r="BH17" s="1370"/>
      <c r="BI17" s="1370">
        <v>0</v>
      </c>
      <c r="BJ17" s="1370">
        <v>0</v>
      </c>
      <c r="BK17" s="1370">
        <f t="shared" si="6"/>
        <v>15</v>
      </c>
      <c r="BL17" s="1369">
        <v>15</v>
      </c>
      <c r="BM17" s="1370"/>
      <c r="BN17" s="1370"/>
      <c r="BO17" s="1370"/>
      <c r="BP17" s="1370"/>
      <c r="BQ17" s="1370">
        <v>15</v>
      </c>
      <c r="BR17" s="1369"/>
      <c r="BS17" s="1370"/>
      <c r="BT17" s="1370"/>
      <c r="BU17" s="1370"/>
      <c r="BV17" s="1370"/>
      <c r="BW17" s="1370">
        <f t="shared" si="8"/>
        <v>0</v>
      </c>
      <c r="BX17" s="1369"/>
      <c r="BY17" s="1370"/>
      <c r="BZ17" s="1370"/>
      <c r="CA17" s="1370"/>
      <c r="CB17" s="1370"/>
      <c r="CC17" s="469">
        <f t="shared" si="9"/>
        <v>0</v>
      </c>
      <c r="CD17" s="491">
        <f t="shared" si="13"/>
        <v>0</v>
      </c>
      <c r="CE17" s="488">
        <f t="shared" si="10"/>
        <v>15</v>
      </c>
      <c r="CF17" s="487">
        <f t="shared" si="10"/>
        <v>0</v>
      </c>
      <c r="CG17" s="487">
        <f t="shared" si="10"/>
        <v>0</v>
      </c>
      <c r="CH17" s="487">
        <f t="shared" si="10"/>
        <v>0</v>
      </c>
      <c r="CI17" s="488">
        <f>CE17+CF17</f>
        <v>15</v>
      </c>
      <c r="CJ17" s="1361">
        <f>CE17/CI17*100%</f>
        <v>1</v>
      </c>
    </row>
    <row r="18" spans="1:88" ht="39.75" thickBot="1">
      <c r="A18" s="2539"/>
      <c r="B18" s="840" t="s">
        <v>572</v>
      </c>
      <c r="C18" s="554">
        <f>'[42]D. ITT_All_Grants'!C93</f>
        <v>0</v>
      </c>
      <c r="D18" s="554" t="s">
        <v>100</v>
      </c>
      <c r="E18" s="1448">
        <v>45096</v>
      </c>
      <c r="F18" s="515" t="s">
        <v>99</v>
      </c>
      <c r="G18" s="554" t="s">
        <v>143</v>
      </c>
      <c r="H18" s="1446">
        <v>42694</v>
      </c>
      <c r="I18" s="1446">
        <v>42855</v>
      </c>
      <c r="J18" s="862">
        <f ca="1">I18-F10</f>
        <v>-101</v>
      </c>
      <c r="K18" s="1449">
        <v>45546</v>
      </c>
      <c r="L18" s="735" t="s">
        <v>637</v>
      </c>
      <c r="M18" s="783">
        <v>5261</v>
      </c>
      <c r="N18" s="783">
        <v>2255</v>
      </c>
      <c r="O18" s="783">
        <v>0</v>
      </c>
      <c r="P18" s="783">
        <v>0</v>
      </c>
      <c r="Q18" s="773">
        <f t="shared" si="0"/>
        <v>2255</v>
      </c>
      <c r="R18" s="773">
        <f t="shared" si="1"/>
        <v>5261</v>
      </c>
      <c r="S18" s="774">
        <f t="shared" si="11"/>
        <v>7516</v>
      </c>
      <c r="T18" s="781" t="s">
        <v>1514</v>
      </c>
      <c r="U18" s="766"/>
      <c r="V18" s="516"/>
      <c r="W18" s="516"/>
      <c r="X18" s="516"/>
      <c r="Y18" s="516"/>
      <c r="Z18" s="516">
        <f t="shared" si="12"/>
        <v>0</v>
      </c>
      <c r="AB18" s="1369"/>
      <c r="AC18" s="1370"/>
      <c r="AD18" s="1370"/>
      <c r="AE18" s="1370"/>
      <c r="AF18" s="1370"/>
      <c r="AG18" s="1370">
        <f t="shared" si="15"/>
        <v>0</v>
      </c>
      <c r="AH18" s="1369"/>
      <c r="AI18" s="1370"/>
      <c r="AJ18" s="1370"/>
      <c r="AK18" s="1370"/>
      <c r="AL18" s="1370"/>
      <c r="AM18" s="1370">
        <f t="shared" si="2"/>
        <v>0</v>
      </c>
      <c r="AN18" s="1369"/>
      <c r="AO18" s="1370"/>
      <c r="AP18" s="1370"/>
      <c r="AQ18" s="1370"/>
      <c r="AR18" s="1370"/>
      <c r="AS18" s="1370">
        <f t="shared" si="3"/>
        <v>0</v>
      </c>
      <c r="AT18" s="1369"/>
      <c r="AU18" s="1370"/>
      <c r="AV18" s="1370"/>
      <c r="AW18" s="1370"/>
      <c r="AX18" s="1370"/>
      <c r="AY18" s="1370">
        <f t="shared" si="4"/>
        <v>0</v>
      </c>
      <c r="AZ18" s="1369"/>
      <c r="BA18" s="1370"/>
      <c r="BB18" s="1370"/>
      <c r="BC18" s="1370"/>
      <c r="BD18" s="1370"/>
      <c r="BE18" s="1370">
        <f t="shared" si="5"/>
        <v>0</v>
      </c>
      <c r="BF18" s="1853">
        <v>45546</v>
      </c>
      <c r="BG18" s="1370">
        <v>4927</v>
      </c>
      <c r="BH18" s="1370">
        <v>2589</v>
      </c>
      <c r="BI18" s="1370">
        <v>0</v>
      </c>
      <c r="BJ18" s="1370">
        <v>0</v>
      </c>
      <c r="BK18" s="1370">
        <f t="shared" si="6"/>
        <v>7516</v>
      </c>
      <c r="BL18" s="1369">
        <f>60000-BL14</f>
        <v>58810</v>
      </c>
      <c r="BM18" s="1370"/>
      <c r="BN18" s="1370"/>
      <c r="BO18" s="1370"/>
      <c r="BP18" s="1370"/>
      <c r="BQ18" s="1370">
        <f t="shared" si="7"/>
        <v>0</v>
      </c>
      <c r="BR18" s="1369"/>
      <c r="BS18" s="1370"/>
      <c r="BT18" s="1370"/>
      <c r="BU18" s="1370"/>
      <c r="BV18" s="1370"/>
      <c r="BW18" s="1370">
        <f t="shared" si="8"/>
        <v>0</v>
      </c>
      <c r="BX18" s="1369"/>
      <c r="BY18" s="1370">
        <v>959</v>
      </c>
      <c r="BZ18" s="1370">
        <v>966</v>
      </c>
      <c r="CA18" s="1370">
        <v>0</v>
      </c>
      <c r="CB18" s="1370">
        <v>0</v>
      </c>
      <c r="CC18" s="469">
        <f t="shared" si="9"/>
        <v>1925</v>
      </c>
      <c r="CD18" s="491">
        <f t="shared" si="13"/>
        <v>7516</v>
      </c>
      <c r="CE18" s="488">
        <f t="shared" si="10"/>
        <v>5886</v>
      </c>
      <c r="CF18" s="487">
        <f t="shared" si="10"/>
        <v>3555</v>
      </c>
      <c r="CG18" s="487">
        <f t="shared" si="10"/>
        <v>0</v>
      </c>
      <c r="CH18" s="487">
        <f t="shared" si="10"/>
        <v>0</v>
      </c>
      <c r="CI18" s="488">
        <f t="shared" ref="CI18:CI37" si="16">CE18+CF18</f>
        <v>9441</v>
      </c>
      <c r="CJ18" s="1361">
        <f t="shared" si="14"/>
        <v>1.2561202767429485</v>
      </c>
    </row>
    <row r="19" spans="1:88" ht="27" thickBot="1">
      <c r="A19" s="2539"/>
      <c r="B19" s="840" t="s">
        <v>948</v>
      </c>
      <c r="C19" s="554">
        <f>'[42]D. ITT_All_Grants'!C94</f>
        <v>0</v>
      </c>
      <c r="D19" s="554" t="s">
        <v>100</v>
      </c>
      <c r="E19" s="1450">
        <v>450</v>
      </c>
      <c r="F19" s="515" t="s">
        <v>99</v>
      </c>
      <c r="G19" s="554" t="s">
        <v>143</v>
      </c>
      <c r="H19" s="1446">
        <v>42694</v>
      </c>
      <c r="I19" s="1446">
        <v>42855</v>
      </c>
      <c r="J19" s="862">
        <f ca="1">I19-F10</f>
        <v>-101</v>
      </c>
      <c r="K19" s="1451">
        <v>450</v>
      </c>
      <c r="L19" s="735" t="s">
        <v>637</v>
      </c>
      <c r="M19" s="783">
        <v>315</v>
      </c>
      <c r="N19" s="783">
        <v>135</v>
      </c>
      <c r="O19" s="783">
        <v>0</v>
      </c>
      <c r="P19" s="783">
        <v>0</v>
      </c>
      <c r="Q19" s="773">
        <f t="shared" si="0"/>
        <v>135</v>
      </c>
      <c r="R19" s="773">
        <f t="shared" si="1"/>
        <v>315</v>
      </c>
      <c r="S19" s="774">
        <f t="shared" si="11"/>
        <v>450</v>
      </c>
      <c r="T19" s="781" t="s">
        <v>1515</v>
      </c>
      <c r="U19" s="766"/>
      <c r="V19" s="516"/>
      <c r="W19" s="516"/>
      <c r="X19" s="516"/>
      <c r="Y19" s="516"/>
      <c r="Z19" s="516">
        <f t="shared" si="12"/>
        <v>0</v>
      </c>
      <c r="AB19" s="1369"/>
      <c r="AC19" s="1370"/>
      <c r="AD19" s="1370"/>
      <c r="AE19" s="1370"/>
      <c r="AF19" s="1370"/>
      <c r="AG19" s="1370">
        <f t="shared" si="15"/>
        <v>0</v>
      </c>
      <c r="AH19" s="1369"/>
      <c r="AI19" s="1370"/>
      <c r="AJ19" s="1370"/>
      <c r="AK19" s="1370"/>
      <c r="AL19" s="1370"/>
      <c r="AM19" s="1370">
        <f t="shared" si="2"/>
        <v>0</v>
      </c>
      <c r="AN19" s="1369"/>
      <c r="AO19" s="1370"/>
      <c r="AP19" s="1370"/>
      <c r="AQ19" s="1370"/>
      <c r="AR19" s="1370"/>
      <c r="AS19" s="1370">
        <f t="shared" si="3"/>
        <v>0</v>
      </c>
      <c r="AT19" s="1369"/>
      <c r="AU19" s="1370"/>
      <c r="AV19" s="1370"/>
      <c r="AW19" s="1370"/>
      <c r="AX19" s="1370"/>
      <c r="AY19" s="1370">
        <f t="shared" si="4"/>
        <v>0</v>
      </c>
      <c r="AZ19" s="1369"/>
      <c r="BA19" s="1370"/>
      <c r="BB19" s="1370"/>
      <c r="BC19" s="1370"/>
      <c r="BD19" s="1370"/>
      <c r="BE19" s="1370">
        <f t="shared" si="5"/>
        <v>0</v>
      </c>
      <c r="BF19" s="1369">
        <v>450</v>
      </c>
      <c r="BG19" s="1370">
        <v>356</v>
      </c>
      <c r="BH19" s="1370">
        <v>94</v>
      </c>
      <c r="BI19" s="1370">
        <v>0</v>
      </c>
      <c r="BJ19" s="1370">
        <v>0</v>
      </c>
      <c r="BK19" s="1370">
        <f t="shared" si="6"/>
        <v>450</v>
      </c>
      <c r="BL19" s="1369">
        <v>0</v>
      </c>
      <c r="BM19" s="1370">
        <v>0</v>
      </c>
      <c r="BN19" s="1370">
        <v>0</v>
      </c>
      <c r="BO19" s="1370"/>
      <c r="BP19" s="1370"/>
      <c r="BQ19" s="1370">
        <f t="shared" si="7"/>
        <v>0</v>
      </c>
      <c r="BR19" s="1369"/>
      <c r="BS19" s="1370"/>
      <c r="BT19" s="1370"/>
      <c r="BU19" s="1370"/>
      <c r="BV19" s="1370"/>
      <c r="BW19" s="1370">
        <f t="shared" si="8"/>
        <v>0</v>
      </c>
      <c r="BX19" s="1369"/>
      <c r="BY19" s="1370"/>
      <c r="BZ19" s="1370"/>
      <c r="CA19" s="1370"/>
      <c r="CB19" s="1370"/>
      <c r="CC19" s="469">
        <f t="shared" si="9"/>
        <v>0</v>
      </c>
      <c r="CD19" s="491">
        <f t="shared" si="13"/>
        <v>450</v>
      </c>
      <c r="CE19" s="488">
        <f t="shared" si="10"/>
        <v>356</v>
      </c>
      <c r="CF19" s="487">
        <f t="shared" si="10"/>
        <v>94</v>
      </c>
      <c r="CG19" s="487">
        <f t="shared" si="10"/>
        <v>0</v>
      </c>
      <c r="CH19" s="487">
        <f t="shared" si="10"/>
        <v>0</v>
      </c>
      <c r="CI19" s="488">
        <f t="shared" si="16"/>
        <v>450</v>
      </c>
      <c r="CJ19" s="1361">
        <f t="shared" si="14"/>
        <v>1</v>
      </c>
    </row>
    <row r="20" spans="1:88" ht="27" thickBot="1">
      <c r="A20" s="2615"/>
      <c r="B20" s="840" t="s">
        <v>949</v>
      </c>
      <c r="C20" s="554">
        <f>'[42]D. ITT_All_Grants'!C95</f>
        <v>0</v>
      </c>
      <c r="D20" s="554" t="s">
        <v>100</v>
      </c>
      <c r="E20" s="1450">
        <v>15</v>
      </c>
      <c r="F20" s="515" t="s">
        <v>99</v>
      </c>
      <c r="G20" s="554" t="s">
        <v>143</v>
      </c>
      <c r="H20" s="1446">
        <v>42694</v>
      </c>
      <c r="I20" s="1446">
        <v>42855</v>
      </c>
      <c r="J20" s="862">
        <f ca="1">I20-F10</f>
        <v>-101</v>
      </c>
      <c r="K20" s="1451">
        <v>15</v>
      </c>
      <c r="L20" s="735" t="s">
        <v>637</v>
      </c>
      <c r="M20" s="783">
        <v>15</v>
      </c>
      <c r="N20" s="783">
        <v>0</v>
      </c>
      <c r="O20" s="783">
        <v>0</v>
      </c>
      <c r="P20" s="783">
        <v>0</v>
      </c>
      <c r="Q20" s="773">
        <f t="shared" si="0"/>
        <v>0</v>
      </c>
      <c r="R20" s="773">
        <f t="shared" si="1"/>
        <v>15</v>
      </c>
      <c r="S20" s="774">
        <f t="shared" si="11"/>
        <v>15</v>
      </c>
      <c r="T20" s="781" t="s">
        <v>1516</v>
      </c>
      <c r="U20" s="766"/>
      <c r="V20" s="516"/>
      <c r="W20" s="516"/>
      <c r="X20" s="516"/>
      <c r="Y20" s="516"/>
      <c r="Z20" s="516">
        <f t="shared" si="12"/>
        <v>0</v>
      </c>
      <c r="AB20" s="1369"/>
      <c r="AC20" s="1370"/>
      <c r="AD20" s="1370"/>
      <c r="AE20" s="1370"/>
      <c r="AF20" s="1370"/>
      <c r="AG20" s="1370">
        <f t="shared" si="15"/>
        <v>0</v>
      </c>
      <c r="AH20" s="1369"/>
      <c r="AI20" s="1370"/>
      <c r="AJ20" s="1370"/>
      <c r="AK20" s="1370"/>
      <c r="AL20" s="1370"/>
      <c r="AM20" s="1370">
        <f t="shared" si="2"/>
        <v>0</v>
      </c>
      <c r="AN20" s="1369"/>
      <c r="AO20" s="1370"/>
      <c r="AP20" s="1370"/>
      <c r="AQ20" s="1370"/>
      <c r="AR20" s="1370"/>
      <c r="AS20" s="1370">
        <f t="shared" si="3"/>
        <v>0</v>
      </c>
      <c r="AT20" s="1369"/>
      <c r="AU20" s="1370"/>
      <c r="AV20" s="1370"/>
      <c r="AW20" s="1370"/>
      <c r="AX20" s="1370"/>
      <c r="AY20" s="1370">
        <f t="shared" si="4"/>
        <v>0</v>
      </c>
      <c r="AZ20" s="1369"/>
      <c r="BA20" s="1370"/>
      <c r="BB20" s="1370"/>
      <c r="BC20" s="1370"/>
      <c r="BD20" s="1370"/>
      <c r="BE20" s="1370">
        <f t="shared" si="5"/>
        <v>0</v>
      </c>
      <c r="BF20" s="1369">
        <v>15</v>
      </c>
      <c r="BG20" s="1370">
        <v>15</v>
      </c>
      <c r="BH20" s="1370">
        <v>0</v>
      </c>
      <c r="BI20" s="1370">
        <v>0</v>
      </c>
      <c r="BJ20" s="1370">
        <v>0</v>
      </c>
      <c r="BK20" s="1370">
        <f t="shared" si="6"/>
        <v>15</v>
      </c>
      <c r="BL20" s="1369">
        <v>0</v>
      </c>
      <c r="BM20" s="1370"/>
      <c r="BN20" s="1370"/>
      <c r="BO20" s="1370"/>
      <c r="BP20" s="1370"/>
      <c r="BQ20" s="1370">
        <f t="shared" si="7"/>
        <v>0</v>
      </c>
      <c r="BR20" s="1369"/>
      <c r="BS20" s="1370"/>
      <c r="BT20" s="1370"/>
      <c r="BU20" s="1370"/>
      <c r="BV20" s="1370"/>
      <c r="BW20" s="1370">
        <f t="shared" si="8"/>
        <v>0</v>
      </c>
      <c r="BX20" s="1369"/>
      <c r="BY20" s="1370"/>
      <c r="BZ20" s="1370"/>
      <c r="CA20" s="1370"/>
      <c r="CB20" s="1370"/>
      <c r="CC20" s="469">
        <f t="shared" si="9"/>
        <v>0</v>
      </c>
      <c r="CD20" s="491">
        <f>S20</f>
        <v>15</v>
      </c>
      <c r="CE20" s="488">
        <f t="shared" si="10"/>
        <v>15</v>
      </c>
      <c r="CF20" s="487">
        <f t="shared" si="10"/>
        <v>0</v>
      </c>
      <c r="CG20" s="487">
        <f t="shared" si="10"/>
        <v>0</v>
      </c>
      <c r="CH20" s="487">
        <f t="shared" si="10"/>
        <v>0</v>
      </c>
      <c r="CI20" s="488">
        <f t="shared" si="16"/>
        <v>15</v>
      </c>
      <c r="CJ20" s="1361">
        <f>CI20/CD20*100%</f>
        <v>1</v>
      </c>
    </row>
    <row r="21" spans="1:88" ht="27" thickBot="1">
      <c r="A21" s="2417" t="s">
        <v>834</v>
      </c>
      <c r="B21" s="519" t="s">
        <v>633</v>
      </c>
      <c r="C21" s="515">
        <f>'[42]D. ITT_All_Grants'!C8</f>
        <v>0</v>
      </c>
      <c r="D21" s="554" t="s">
        <v>100</v>
      </c>
      <c r="E21" s="1448">
        <v>7516</v>
      </c>
      <c r="F21" s="515" t="s">
        <v>99</v>
      </c>
      <c r="G21" s="554" t="s">
        <v>143</v>
      </c>
      <c r="H21" s="1446">
        <v>42694</v>
      </c>
      <c r="I21" s="1446">
        <v>42855</v>
      </c>
      <c r="J21" s="777">
        <f ca="1">I21-F10</f>
        <v>-101</v>
      </c>
      <c r="K21" s="1449">
        <v>7516</v>
      </c>
      <c r="L21" s="735" t="s">
        <v>634</v>
      </c>
      <c r="M21" s="783">
        <v>5261</v>
      </c>
      <c r="N21" s="783">
        <v>2255</v>
      </c>
      <c r="O21" s="773">
        <v>0</v>
      </c>
      <c r="P21" s="773">
        <v>0</v>
      </c>
      <c r="Q21" s="773">
        <f t="shared" si="0"/>
        <v>2255</v>
      </c>
      <c r="R21" s="773">
        <f t="shared" si="1"/>
        <v>5261</v>
      </c>
      <c r="S21" s="774">
        <f t="shared" si="11"/>
        <v>7516</v>
      </c>
      <c r="T21" s="781" t="s">
        <v>1517</v>
      </c>
      <c r="U21" s="766"/>
      <c r="V21" s="516"/>
      <c r="W21" s="516"/>
      <c r="X21" s="516"/>
      <c r="Y21" s="516"/>
      <c r="Z21" s="516">
        <f t="shared" si="12"/>
        <v>0</v>
      </c>
      <c r="AB21" s="1371"/>
      <c r="AC21" s="1370"/>
      <c r="AD21" s="1370"/>
      <c r="AE21" s="1370"/>
      <c r="AF21" s="1370"/>
      <c r="AG21" s="1370">
        <f>AC21+AD21+AE21+AF21</f>
        <v>0</v>
      </c>
      <c r="AH21" s="1371"/>
      <c r="AI21" s="1370"/>
      <c r="AJ21" s="1370"/>
      <c r="AK21" s="1370"/>
      <c r="AL21" s="1370"/>
      <c r="AM21" s="1370">
        <f t="shared" si="2"/>
        <v>0</v>
      </c>
      <c r="AN21" s="1371"/>
      <c r="AO21" s="1370"/>
      <c r="AP21" s="1370"/>
      <c r="AQ21" s="1370"/>
      <c r="AR21" s="1370"/>
      <c r="AS21" s="1370">
        <f t="shared" si="3"/>
        <v>0</v>
      </c>
      <c r="AT21" s="1371"/>
      <c r="AU21" s="1370"/>
      <c r="AV21" s="1370"/>
      <c r="AW21" s="1370"/>
      <c r="AX21" s="1370"/>
      <c r="AY21" s="1370">
        <f t="shared" si="4"/>
        <v>0</v>
      </c>
      <c r="AZ21" s="1371"/>
      <c r="BA21" s="1370"/>
      <c r="BB21" s="1370"/>
      <c r="BC21" s="1370"/>
      <c r="BD21" s="1370"/>
      <c r="BE21" s="1370">
        <f t="shared" si="5"/>
        <v>0</v>
      </c>
      <c r="BF21" s="1371">
        <v>7516</v>
      </c>
      <c r="BG21" s="1370">
        <v>4927</v>
      </c>
      <c r="BH21" s="1370">
        <v>2589</v>
      </c>
      <c r="BI21" s="1370">
        <v>0</v>
      </c>
      <c r="BJ21" s="1370">
        <v>0</v>
      </c>
      <c r="BK21" s="1370">
        <f t="shared" si="6"/>
        <v>7516</v>
      </c>
      <c r="BL21" s="1371">
        <v>0</v>
      </c>
      <c r="BM21" s="1370"/>
      <c r="BN21" s="1370"/>
      <c r="BO21" s="1370"/>
      <c r="BP21" s="1370"/>
      <c r="BQ21" s="1370">
        <f t="shared" si="7"/>
        <v>0</v>
      </c>
      <c r="BR21" s="1371"/>
      <c r="BS21" s="1370"/>
      <c r="BT21" s="1370"/>
      <c r="BU21" s="1370"/>
      <c r="BV21" s="1370"/>
      <c r="BW21" s="1370">
        <f t="shared" si="8"/>
        <v>0</v>
      </c>
      <c r="BX21" s="1371"/>
      <c r="BY21" s="1370">
        <v>720</v>
      </c>
      <c r="BZ21" s="1370">
        <v>780</v>
      </c>
      <c r="CA21" s="1370">
        <v>0</v>
      </c>
      <c r="CB21" s="1370">
        <v>0</v>
      </c>
      <c r="CC21" s="469">
        <f t="shared" si="9"/>
        <v>1500</v>
      </c>
      <c r="CD21" s="491">
        <f t="shared" si="13"/>
        <v>7516</v>
      </c>
      <c r="CE21" s="488">
        <f t="shared" si="10"/>
        <v>5647</v>
      </c>
      <c r="CF21" s="487">
        <f t="shared" si="10"/>
        <v>3369</v>
      </c>
      <c r="CG21" s="487">
        <f t="shared" si="10"/>
        <v>0</v>
      </c>
      <c r="CH21" s="487">
        <f t="shared" si="10"/>
        <v>0</v>
      </c>
      <c r="CI21" s="488">
        <f t="shared" si="16"/>
        <v>9016</v>
      </c>
      <c r="CJ21" s="1361">
        <f t="shared" si="14"/>
        <v>1.1995742416178818</v>
      </c>
    </row>
    <row r="22" spans="1:88" ht="27" thickBot="1">
      <c r="A22" s="2415"/>
      <c r="B22" s="519" t="s">
        <v>635</v>
      </c>
      <c r="C22" s="515">
        <f>'[42]D. ITT_All_Grants'!C9</f>
        <v>0</v>
      </c>
      <c r="D22" s="554" t="s">
        <v>100</v>
      </c>
      <c r="E22" s="1448">
        <v>2284</v>
      </c>
      <c r="F22" s="515" t="s">
        <v>99</v>
      </c>
      <c r="G22" s="554" t="s">
        <v>143</v>
      </c>
      <c r="H22" s="1446">
        <v>42694</v>
      </c>
      <c r="I22" s="1446">
        <v>42855</v>
      </c>
      <c r="J22" s="862">
        <f ca="1">I22-F10</f>
        <v>-101</v>
      </c>
      <c r="K22" s="1449">
        <v>2284</v>
      </c>
      <c r="L22" s="735" t="s">
        <v>634</v>
      </c>
      <c r="M22" s="783">
        <v>1599</v>
      </c>
      <c r="N22" s="783">
        <v>685</v>
      </c>
      <c r="O22" s="783">
        <v>0</v>
      </c>
      <c r="P22" s="783">
        <v>0</v>
      </c>
      <c r="Q22" s="773">
        <f t="shared" si="0"/>
        <v>685</v>
      </c>
      <c r="R22" s="773">
        <f t="shared" si="1"/>
        <v>1599</v>
      </c>
      <c r="S22" s="774">
        <f t="shared" si="11"/>
        <v>2284</v>
      </c>
      <c r="T22" s="781" t="s">
        <v>1518</v>
      </c>
      <c r="U22" s="766"/>
      <c r="V22" s="516"/>
      <c r="W22" s="516"/>
      <c r="X22" s="516"/>
      <c r="Y22" s="516"/>
      <c r="Z22" s="516">
        <f t="shared" si="12"/>
        <v>0</v>
      </c>
      <c r="AB22" s="1369"/>
      <c r="AC22" s="1370"/>
      <c r="AD22" s="1370"/>
      <c r="AE22" s="1370"/>
      <c r="AF22" s="1370"/>
      <c r="AG22" s="1370">
        <f t="shared" ref="AG22:AG37" si="17">AC22+AD22+AE22+AF22</f>
        <v>0</v>
      </c>
      <c r="AH22" s="1369"/>
      <c r="AI22" s="1370"/>
      <c r="AJ22" s="1370"/>
      <c r="AK22" s="1370"/>
      <c r="AL22" s="1370"/>
      <c r="AM22" s="1370">
        <f t="shared" si="2"/>
        <v>0</v>
      </c>
      <c r="AN22" s="1369"/>
      <c r="AO22" s="1370"/>
      <c r="AP22" s="1370"/>
      <c r="AQ22" s="1370"/>
      <c r="AR22" s="1370"/>
      <c r="AS22" s="1370">
        <f t="shared" si="3"/>
        <v>0</v>
      </c>
      <c r="AT22" s="1369"/>
      <c r="AU22" s="1370"/>
      <c r="AV22" s="1370"/>
      <c r="AW22" s="1370"/>
      <c r="AX22" s="1370"/>
      <c r="AY22" s="1370">
        <f t="shared" si="4"/>
        <v>0</v>
      </c>
      <c r="AZ22" s="1369"/>
      <c r="BA22" s="1370"/>
      <c r="BB22" s="1370"/>
      <c r="BC22" s="1370"/>
      <c r="BD22" s="1370"/>
      <c r="BE22" s="1370">
        <f t="shared" si="5"/>
        <v>0</v>
      </c>
      <c r="BF22" s="1369">
        <v>2284</v>
      </c>
      <c r="BG22" s="1370">
        <v>1055</v>
      </c>
      <c r="BH22" s="1370">
        <v>1229</v>
      </c>
      <c r="BI22" s="1370">
        <v>0</v>
      </c>
      <c r="BJ22" s="1370">
        <v>0</v>
      </c>
      <c r="BK22" s="1370">
        <f t="shared" si="6"/>
        <v>2284</v>
      </c>
      <c r="BL22" s="1369">
        <v>0</v>
      </c>
      <c r="BM22" s="1370"/>
      <c r="BN22" s="1370"/>
      <c r="BO22" s="1370"/>
      <c r="BP22" s="1370"/>
      <c r="BQ22" s="1370">
        <f t="shared" si="7"/>
        <v>0</v>
      </c>
      <c r="BR22" s="1369"/>
      <c r="BS22" s="1370"/>
      <c r="BT22" s="1370"/>
      <c r="BU22" s="1370"/>
      <c r="BV22" s="1370"/>
      <c r="BW22" s="1370">
        <f t="shared" si="8"/>
        <v>0</v>
      </c>
      <c r="BX22" s="1369"/>
      <c r="BY22" s="1370">
        <v>733</v>
      </c>
      <c r="BZ22" s="1370">
        <v>767</v>
      </c>
      <c r="CA22" s="1370">
        <v>0</v>
      </c>
      <c r="CB22" s="1370">
        <v>0</v>
      </c>
      <c r="CC22" s="469">
        <f t="shared" si="9"/>
        <v>1500</v>
      </c>
      <c r="CD22" s="491">
        <v>2284</v>
      </c>
      <c r="CE22" s="488">
        <f t="shared" si="10"/>
        <v>1788</v>
      </c>
      <c r="CF22" s="487">
        <f t="shared" si="10"/>
        <v>1996</v>
      </c>
      <c r="CG22" s="487">
        <f t="shared" si="10"/>
        <v>0</v>
      </c>
      <c r="CH22" s="487">
        <f t="shared" si="10"/>
        <v>0</v>
      </c>
      <c r="CI22" s="488">
        <f t="shared" si="16"/>
        <v>3784</v>
      </c>
      <c r="CJ22" s="1361">
        <f>CI22/CD22*100%</f>
        <v>1.6567425569176883</v>
      </c>
    </row>
    <row r="23" spans="1:88" ht="27" thickBot="1">
      <c r="A23" s="2415"/>
      <c r="B23" s="519" t="s">
        <v>653</v>
      </c>
      <c r="C23" s="515">
        <f>'[42]D. ITT_All_Grants'!C10</f>
        <v>0</v>
      </c>
      <c r="D23" s="554" t="s">
        <v>100</v>
      </c>
      <c r="E23" s="1452">
        <v>1352.88</v>
      </c>
      <c r="F23" s="515" t="s">
        <v>99</v>
      </c>
      <c r="G23" s="554" t="s">
        <v>143</v>
      </c>
      <c r="H23" s="1446">
        <v>42694</v>
      </c>
      <c r="I23" s="1446">
        <v>42855</v>
      </c>
      <c r="J23" s="862">
        <f ca="1">I23-F10</f>
        <v>-101</v>
      </c>
      <c r="K23" s="1452">
        <v>1352.88</v>
      </c>
      <c r="L23" s="735" t="s">
        <v>637</v>
      </c>
      <c r="M23" s="783">
        <v>1362.24</v>
      </c>
      <c r="N23" s="783">
        <v>0</v>
      </c>
      <c r="O23" s="783">
        <v>0</v>
      </c>
      <c r="P23" s="783">
        <v>0</v>
      </c>
      <c r="Q23" s="773">
        <f t="shared" si="0"/>
        <v>0</v>
      </c>
      <c r="R23" s="773">
        <f t="shared" si="1"/>
        <v>1362.24</v>
      </c>
      <c r="S23" s="774">
        <f t="shared" si="11"/>
        <v>1362.24</v>
      </c>
      <c r="T23" s="867" t="s">
        <v>1519</v>
      </c>
      <c r="U23" s="766"/>
      <c r="V23" s="516"/>
      <c r="W23" s="516"/>
      <c r="X23" s="516"/>
      <c r="Y23" s="516"/>
      <c r="Z23" s="516">
        <f t="shared" si="12"/>
        <v>0</v>
      </c>
      <c r="AB23" s="1369"/>
      <c r="AC23" s="1370"/>
      <c r="AD23" s="1370"/>
      <c r="AE23" s="1370"/>
      <c r="AF23" s="1370"/>
      <c r="AG23" s="1370">
        <f t="shared" si="17"/>
        <v>0</v>
      </c>
      <c r="AH23" s="1369"/>
      <c r="AI23" s="1370"/>
      <c r="AJ23" s="1370"/>
      <c r="AK23" s="1370"/>
      <c r="AL23" s="1370"/>
      <c r="AM23" s="1370">
        <f t="shared" si="2"/>
        <v>0</v>
      </c>
      <c r="AN23" s="1369"/>
      <c r="AO23" s="1370"/>
      <c r="AP23" s="1370"/>
      <c r="AQ23" s="1370"/>
      <c r="AR23" s="1370"/>
      <c r="AS23" s="1370">
        <f t="shared" si="3"/>
        <v>0</v>
      </c>
      <c r="AT23" s="1369"/>
      <c r="AU23" s="1370"/>
      <c r="AV23" s="1370"/>
      <c r="AW23" s="1370"/>
      <c r="AX23" s="1370"/>
      <c r="AY23" s="1370">
        <f t="shared" si="4"/>
        <v>0</v>
      </c>
      <c r="AZ23" s="1369"/>
      <c r="BA23" s="1370"/>
      <c r="BB23" s="1370"/>
      <c r="BC23" s="1370"/>
      <c r="BD23" s="1370"/>
      <c r="BE23" s="1370">
        <f t="shared" si="5"/>
        <v>0</v>
      </c>
      <c r="BF23" s="1369">
        <v>1352.88</v>
      </c>
      <c r="BG23" s="1443">
        <v>1351.8799999999999</v>
      </c>
      <c r="BH23" s="1370">
        <v>0</v>
      </c>
      <c r="BI23" s="1370">
        <v>0</v>
      </c>
      <c r="BJ23" s="1370">
        <v>0</v>
      </c>
      <c r="BK23" s="1444">
        <f t="shared" si="6"/>
        <v>1351.8799999999999</v>
      </c>
      <c r="BL23" s="1369">
        <v>0</v>
      </c>
      <c r="BM23" s="1370"/>
      <c r="BN23" s="1370"/>
      <c r="BO23" s="1370"/>
      <c r="BP23" s="1370"/>
      <c r="BQ23" s="1370">
        <f t="shared" si="7"/>
        <v>0</v>
      </c>
      <c r="BR23" s="1369"/>
      <c r="BS23" s="1370"/>
      <c r="BT23" s="1370"/>
      <c r="BU23" s="1370"/>
      <c r="BV23" s="1370"/>
      <c r="BW23" s="1370">
        <f t="shared" si="8"/>
        <v>0</v>
      </c>
      <c r="BX23" s="1369"/>
      <c r="BY23" s="1370"/>
      <c r="BZ23" s="1370"/>
      <c r="CA23" s="1370"/>
      <c r="CB23" s="1370"/>
      <c r="CC23" s="469">
        <f t="shared" si="9"/>
        <v>0</v>
      </c>
      <c r="CD23" s="491">
        <f>S23</f>
        <v>1362.24</v>
      </c>
      <c r="CE23" s="491">
        <f>BY23+BS23+BM23+BG23+BA23+AU23+AO23+AI23+AC23</f>
        <v>1351.8799999999999</v>
      </c>
      <c r="CF23" s="487">
        <f t="shared" si="10"/>
        <v>0</v>
      </c>
      <c r="CG23" s="487">
        <f t="shared" si="10"/>
        <v>0</v>
      </c>
      <c r="CH23" s="487">
        <f t="shared" si="10"/>
        <v>0</v>
      </c>
      <c r="CI23" s="491">
        <f>CE23+CF23</f>
        <v>1351.8799999999999</v>
      </c>
      <c r="CJ23" s="1361">
        <f>CI23/CD23*100%</f>
        <v>0.99239487902278589</v>
      </c>
    </row>
    <row r="24" spans="1:88" ht="27" thickBot="1">
      <c r="A24" s="2415"/>
      <c r="B24" s="519" t="s">
        <v>636</v>
      </c>
      <c r="C24" s="515">
        <f>'[42]D. ITT_All_Grants'!C11</f>
        <v>0</v>
      </c>
      <c r="D24" s="554" t="s">
        <v>100</v>
      </c>
      <c r="E24" s="1450">
        <v>3758</v>
      </c>
      <c r="F24" s="515" t="s">
        <v>99</v>
      </c>
      <c r="G24" s="554" t="s">
        <v>143</v>
      </c>
      <c r="H24" s="1446">
        <v>42694</v>
      </c>
      <c r="I24" s="1446">
        <v>42855</v>
      </c>
      <c r="J24" s="862">
        <f ca="1">I24-F10</f>
        <v>-101</v>
      </c>
      <c r="K24" s="778">
        <v>3758</v>
      </c>
      <c r="L24" s="735" t="s">
        <v>637</v>
      </c>
      <c r="M24" s="783">
        <v>0</v>
      </c>
      <c r="N24" s="783">
        <v>0</v>
      </c>
      <c r="O24" s="783">
        <v>0</v>
      </c>
      <c r="P24" s="783">
        <v>0</v>
      </c>
      <c r="Q24" s="773">
        <f t="shared" si="0"/>
        <v>0</v>
      </c>
      <c r="R24" s="773">
        <f t="shared" si="1"/>
        <v>0</v>
      </c>
      <c r="S24" s="774">
        <f t="shared" si="11"/>
        <v>0</v>
      </c>
      <c r="T24" s="867" t="s">
        <v>1520</v>
      </c>
      <c r="U24" s="766"/>
      <c r="V24" s="516"/>
      <c r="W24" s="516"/>
      <c r="X24" s="516"/>
      <c r="Y24" s="516"/>
      <c r="Z24" s="516">
        <f t="shared" si="12"/>
        <v>0</v>
      </c>
      <c r="AB24" s="1369"/>
      <c r="AC24" s="1370"/>
      <c r="AD24" s="1370"/>
      <c r="AE24" s="1370"/>
      <c r="AF24" s="1370"/>
      <c r="AG24" s="1370">
        <f t="shared" si="17"/>
        <v>0</v>
      </c>
      <c r="AH24" s="1369"/>
      <c r="AI24" s="1370"/>
      <c r="AJ24" s="1370"/>
      <c r="AK24" s="1370"/>
      <c r="AL24" s="1370"/>
      <c r="AM24" s="1370">
        <f t="shared" si="2"/>
        <v>0</v>
      </c>
      <c r="AN24" s="1369"/>
      <c r="AO24" s="1370"/>
      <c r="AP24" s="1370"/>
      <c r="AQ24" s="1370"/>
      <c r="AR24" s="1370"/>
      <c r="AS24" s="1370">
        <f t="shared" si="3"/>
        <v>0</v>
      </c>
      <c r="AT24" s="1369"/>
      <c r="AU24" s="1370"/>
      <c r="AV24" s="1370"/>
      <c r="AW24" s="1370"/>
      <c r="AX24" s="1370"/>
      <c r="AY24" s="1370">
        <f t="shared" si="4"/>
        <v>0</v>
      </c>
      <c r="AZ24" s="1369"/>
      <c r="BA24" s="1370"/>
      <c r="BB24" s="1370"/>
      <c r="BC24" s="1370"/>
      <c r="BD24" s="1370"/>
      <c r="BE24" s="1370">
        <f t="shared" si="5"/>
        <v>0</v>
      </c>
      <c r="BF24" s="1369">
        <v>3758</v>
      </c>
      <c r="BG24" s="1370">
        <v>0</v>
      </c>
      <c r="BH24" s="1370">
        <f>BH23*6</f>
        <v>0</v>
      </c>
      <c r="BI24" s="1370">
        <v>0</v>
      </c>
      <c r="BJ24" s="1370">
        <v>0</v>
      </c>
      <c r="BK24" s="1444">
        <f t="shared" si="6"/>
        <v>0</v>
      </c>
      <c r="BL24" s="1369">
        <v>0</v>
      </c>
      <c r="BM24" s="1370"/>
      <c r="BN24" s="1370"/>
      <c r="BO24" s="1370"/>
      <c r="BP24" s="1370"/>
      <c r="BQ24" s="1370">
        <f t="shared" si="7"/>
        <v>0</v>
      </c>
      <c r="BR24" s="1369"/>
      <c r="BS24" s="1370"/>
      <c r="BT24" s="1370"/>
      <c r="BU24" s="1370"/>
      <c r="BV24" s="1370"/>
      <c r="BW24" s="1370">
        <f t="shared" si="8"/>
        <v>0</v>
      </c>
      <c r="BX24" s="1369"/>
      <c r="BY24" s="1370"/>
      <c r="BZ24" s="1370"/>
      <c r="CA24" s="1370"/>
      <c r="CB24" s="1370"/>
      <c r="CC24" s="469">
        <f t="shared" si="9"/>
        <v>0</v>
      </c>
      <c r="CD24" s="491">
        <f t="shared" si="13"/>
        <v>0</v>
      </c>
      <c r="CE24" s="488">
        <f t="shared" si="10"/>
        <v>0</v>
      </c>
      <c r="CF24" s="487">
        <f t="shared" si="10"/>
        <v>0</v>
      </c>
      <c r="CG24" s="487">
        <f t="shared" si="10"/>
        <v>0</v>
      </c>
      <c r="CH24" s="487">
        <f t="shared" si="10"/>
        <v>0</v>
      </c>
      <c r="CI24" s="488">
        <f t="shared" si="16"/>
        <v>0</v>
      </c>
      <c r="CJ24" s="1363" t="e">
        <f t="shared" si="14"/>
        <v>#DIV/0!</v>
      </c>
    </row>
    <row r="25" spans="1:88" ht="27" thickBot="1">
      <c r="A25" s="2417" t="s">
        <v>835</v>
      </c>
      <c r="B25" s="519" t="s">
        <v>654</v>
      </c>
      <c r="C25" s="515">
        <f>'[42]D. ITT_All_Grants'!C42</f>
        <v>0</v>
      </c>
      <c r="D25" s="554" t="s">
        <v>100</v>
      </c>
      <c r="E25" s="1450">
        <v>0</v>
      </c>
      <c r="F25" s="515" t="s">
        <v>99</v>
      </c>
      <c r="G25" s="554" t="s">
        <v>143</v>
      </c>
      <c r="H25" s="1446">
        <v>42694</v>
      </c>
      <c r="I25" s="1446">
        <v>42855</v>
      </c>
      <c r="J25" s="777">
        <f ca="1">I25-F10</f>
        <v>-101</v>
      </c>
      <c r="K25" s="778">
        <v>0</v>
      </c>
      <c r="L25" s="735" t="s">
        <v>637</v>
      </c>
      <c r="M25" s="773">
        <v>0</v>
      </c>
      <c r="N25" s="773">
        <f>M24+M25/1000</f>
        <v>0</v>
      </c>
      <c r="O25" s="773">
        <v>0</v>
      </c>
      <c r="P25" s="773">
        <v>0</v>
      </c>
      <c r="Q25" s="773">
        <f t="shared" si="0"/>
        <v>0</v>
      </c>
      <c r="R25" s="773">
        <f t="shared" si="1"/>
        <v>0</v>
      </c>
      <c r="S25" s="774">
        <f t="shared" si="11"/>
        <v>0</v>
      </c>
      <c r="T25" s="867" t="s">
        <v>1521</v>
      </c>
      <c r="U25" s="766"/>
      <c r="V25" s="516"/>
      <c r="W25" s="516"/>
      <c r="X25" s="516"/>
      <c r="Y25" s="516"/>
      <c r="Z25" s="516">
        <f t="shared" si="12"/>
        <v>0</v>
      </c>
      <c r="AB25" s="442"/>
      <c r="AC25" s="1370"/>
      <c r="AD25" s="1370"/>
      <c r="AE25" s="1370"/>
      <c r="AF25" s="1370"/>
      <c r="AG25" s="1370">
        <f t="shared" si="17"/>
        <v>0</v>
      </c>
      <c r="AH25" s="442"/>
      <c r="AI25" s="1370"/>
      <c r="AJ25" s="1370"/>
      <c r="AK25" s="1370"/>
      <c r="AL25" s="1370"/>
      <c r="AM25" s="1370">
        <f t="shared" si="2"/>
        <v>0</v>
      </c>
      <c r="AN25" s="442"/>
      <c r="AO25" s="1370"/>
      <c r="AP25" s="1370"/>
      <c r="AQ25" s="1370"/>
      <c r="AR25" s="1370"/>
      <c r="AS25" s="1370">
        <f t="shared" si="3"/>
        <v>0</v>
      </c>
      <c r="AT25" s="442"/>
      <c r="AU25" s="1370"/>
      <c r="AV25" s="1370"/>
      <c r="AW25" s="1370"/>
      <c r="AX25" s="1370"/>
      <c r="AY25" s="1370">
        <f t="shared" si="4"/>
        <v>0</v>
      </c>
      <c r="AZ25" s="442"/>
      <c r="BA25" s="1370"/>
      <c r="BB25" s="1370"/>
      <c r="BC25" s="1370"/>
      <c r="BD25" s="1370"/>
      <c r="BE25" s="1370">
        <f t="shared" si="5"/>
        <v>0</v>
      </c>
      <c r="BF25" s="442">
        <v>0</v>
      </c>
      <c r="BG25" s="1370">
        <v>0</v>
      </c>
      <c r="BH25" s="1370">
        <f>BH24*6</f>
        <v>0</v>
      </c>
      <c r="BI25" s="1370">
        <v>0</v>
      </c>
      <c r="BJ25" s="1370">
        <v>0</v>
      </c>
      <c r="BK25" s="1370">
        <f t="shared" si="6"/>
        <v>0</v>
      </c>
      <c r="BL25" s="442">
        <v>0</v>
      </c>
      <c r="BM25" s="1370"/>
      <c r="BN25" s="1370"/>
      <c r="BO25" s="1370"/>
      <c r="BP25" s="1370"/>
      <c r="BQ25" s="1370">
        <f t="shared" si="7"/>
        <v>0</v>
      </c>
      <c r="BR25" s="442"/>
      <c r="BS25" s="1370"/>
      <c r="BT25" s="1370"/>
      <c r="BU25" s="1370"/>
      <c r="BV25" s="1370"/>
      <c r="BW25" s="1370">
        <f t="shared" si="8"/>
        <v>0</v>
      </c>
      <c r="BX25" s="442"/>
      <c r="BY25" s="1370"/>
      <c r="BZ25" s="1370"/>
      <c r="CA25" s="1370"/>
      <c r="CB25" s="1370"/>
      <c r="CC25" s="469">
        <f t="shared" si="9"/>
        <v>0</v>
      </c>
      <c r="CD25" s="491">
        <f t="shared" si="13"/>
        <v>0</v>
      </c>
      <c r="CE25" s="488">
        <f t="shared" si="10"/>
        <v>0</v>
      </c>
      <c r="CF25" s="487">
        <f t="shared" si="10"/>
        <v>0</v>
      </c>
      <c r="CG25" s="487">
        <f t="shared" si="10"/>
        <v>0</v>
      </c>
      <c r="CH25" s="487">
        <f t="shared" si="10"/>
        <v>0</v>
      </c>
      <c r="CI25" s="488">
        <f t="shared" si="16"/>
        <v>0</v>
      </c>
      <c r="CJ25" s="1363" t="e">
        <f t="shared" si="14"/>
        <v>#DIV/0!</v>
      </c>
    </row>
    <row r="26" spans="1:88" ht="27" thickBot="1">
      <c r="A26" s="2415"/>
      <c r="B26" s="519" t="s">
        <v>638</v>
      </c>
      <c r="C26" s="515">
        <f>'[42]D. ITT_All_Grants'!C43</f>
        <v>0</v>
      </c>
      <c r="D26" s="554" t="s">
        <v>100</v>
      </c>
      <c r="E26" s="1450">
        <v>0</v>
      </c>
      <c r="F26" s="515" t="s">
        <v>99</v>
      </c>
      <c r="G26" s="554" t="s">
        <v>143</v>
      </c>
      <c r="H26" s="1446">
        <v>42694</v>
      </c>
      <c r="I26" s="1446">
        <v>42855</v>
      </c>
      <c r="J26" s="862">
        <f ca="1">I26-F10</f>
        <v>-101</v>
      </c>
      <c r="K26" s="822">
        <v>0</v>
      </c>
      <c r="L26" s="864" t="s">
        <v>637</v>
      </c>
      <c r="M26" s="842">
        <v>0</v>
      </c>
      <c r="N26" s="842">
        <v>0</v>
      </c>
      <c r="O26" s="842">
        <v>0</v>
      </c>
      <c r="P26" s="842">
        <v>0</v>
      </c>
      <c r="Q26" s="865">
        <f t="shared" si="0"/>
        <v>0</v>
      </c>
      <c r="R26" s="865">
        <f t="shared" si="1"/>
        <v>0</v>
      </c>
      <c r="S26" s="774">
        <f t="shared" si="11"/>
        <v>0</v>
      </c>
      <c r="T26" s="867" t="s">
        <v>1521</v>
      </c>
      <c r="U26" s="766"/>
      <c r="V26" s="516"/>
      <c r="W26" s="516"/>
      <c r="X26" s="516"/>
      <c r="Y26" s="516"/>
      <c r="Z26" s="516">
        <f t="shared" si="12"/>
        <v>0</v>
      </c>
      <c r="AB26" s="1369"/>
      <c r="AC26" s="1370"/>
      <c r="AD26" s="1370"/>
      <c r="AE26" s="1370"/>
      <c r="AF26" s="1370"/>
      <c r="AG26" s="1370">
        <f t="shared" si="17"/>
        <v>0</v>
      </c>
      <c r="AH26" s="1369"/>
      <c r="AI26" s="1370"/>
      <c r="AJ26" s="1370"/>
      <c r="AK26" s="1370"/>
      <c r="AL26" s="1370"/>
      <c r="AM26" s="1370">
        <f t="shared" si="2"/>
        <v>0</v>
      </c>
      <c r="AN26" s="1369"/>
      <c r="AO26" s="1370"/>
      <c r="AP26" s="1370"/>
      <c r="AQ26" s="1370"/>
      <c r="AR26" s="1370"/>
      <c r="AS26" s="1370">
        <f t="shared" si="3"/>
        <v>0</v>
      </c>
      <c r="AT26" s="1369"/>
      <c r="AU26" s="1370"/>
      <c r="AV26" s="1370"/>
      <c r="AW26" s="1370"/>
      <c r="AX26" s="1370"/>
      <c r="AY26" s="1370">
        <f t="shared" si="4"/>
        <v>0</v>
      </c>
      <c r="AZ26" s="1369"/>
      <c r="BA26" s="1370"/>
      <c r="BB26" s="1370"/>
      <c r="BC26" s="1370"/>
      <c r="BD26" s="1370"/>
      <c r="BE26" s="1370">
        <f t="shared" si="5"/>
        <v>0</v>
      </c>
      <c r="BF26" s="1369">
        <v>0</v>
      </c>
      <c r="BG26" s="1370">
        <v>0</v>
      </c>
      <c r="BH26" s="1370">
        <f>BH25*6</f>
        <v>0</v>
      </c>
      <c r="BI26" s="1370">
        <v>0</v>
      </c>
      <c r="BJ26" s="1370">
        <v>0</v>
      </c>
      <c r="BK26" s="1370">
        <f t="shared" si="6"/>
        <v>0</v>
      </c>
      <c r="BL26" s="1369">
        <v>0</v>
      </c>
      <c r="BM26" s="1370"/>
      <c r="BN26" s="1370"/>
      <c r="BO26" s="1370"/>
      <c r="BP26" s="1370"/>
      <c r="BQ26" s="1370">
        <f t="shared" si="7"/>
        <v>0</v>
      </c>
      <c r="BR26" s="1369"/>
      <c r="BS26" s="1370"/>
      <c r="BT26" s="1370"/>
      <c r="BU26" s="1370"/>
      <c r="BV26" s="1370"/>
      <c r="BW26" s="1370">
        <f t="shared" si="8"/>
        <v>0</v>
      </c>
      <c r="BX26" s="1369"/>
      <c r="BY26" s="1370"/>
      <c r="BZ26" s="1370"/>
      <c r="CA26" s="1370"/>
      <c r="CB26" s="1370"/>
      <c r="CC26" s="469">
        <f t="shared" si="9"/>
        <v>0</v>
      </c>
      <c r="CD26" s="491">
        <f t="shared" si="13"/>
        <v>0</v>
      </c>
      <c r="CE26" s="488">
        <f t="shared" si="10"/>
        <v>0</v>
      </c>
      <c r="CF26" s="487">
        <f t="shared" si="10"/>
        <v>0</v>
      </c>
      <c r="CG26" s="487">
        <f t="shared" si="10"/>
        <v>0</v>
      </c>
      <c r="CH26" s="487">
        <f t="shared" si="10"/>
        <v>0</v>
      </c>
      <c r="CI26" s="488">
        <f t="shared" si="16"/>
        <v>0</v>
      </c>
      <c r="CJ26" s="1363" t="e">
        <f t="shared" si="14"/>
        <v>#DIV/0!</v>
      </c>
    </row>
    <row r="27" spans="1:88" ht="27" thickBot="1">
      <c r="A27" s="2417" t="s">
        <v>836</v>
      </c>
      <c r="B27" s="519" t="s">
        <v>639</v>
      </c>
      <c r="C27" s="515">
        <f>'[42]D. ITT_All_Grants'!C59</f>
        <v>0</v>
      </c>
      <c r="D27" s="554" t="s">
        <v>100</v>
      </c>
      <c r="E27" s="1450">
        <v>15</v>
      </c>
      <c r="F27" s="515" t="s">
        <v>99</v>
      </c>
      <c r="G27" s="554" t="s">
        <v>143</v>
      </c>
      <c r="H27" s="1446">
        <v>42694</v>
      </c>
      <c r="I27" s="1446">
        <v>42855</v>
      </c>
      <c r="J27" s="777">
        <f ca="1">I27-F10</f>
        <v>-101</v>
      </c>
      <c r="K27" s="823">
        <v>15</v>
      </c>
      <c r="L27" s="868" t="s">
        <v>637</v>
      </c>
      <c r="M27" s="869">
        <v>15</v>
      </c>
      <c r="N27" s="869">
        <v>0</v>
      </c>
      <c r="O27" s="869">
        <v>0</v>
      </c>
      <c r="P27" s="869">
        <v>0</v>
      </c>
      <c r="Q27" s="869">
        <f t="shared" si="0"/>
        <v>0</v>
      </c>
      <c r="R27" s="869">
        <f t="shared" si="1"/>
        <v>15</v>
      </c>
      <c r="S27" s="774">
        <f t="shared" si="11"/>
        <v>15</v>
      </c>
      <c r="T27" s="870" t="s">
        <v>1522</v>
      </c>
      <c r="U27" s="766"/>
      <c r="V27" s="516"/>
      <c r="W27" s="516"/>
      <c r="X27" s="516"/>
      <c r="Y27" s="516"/>
      <c r="Z27" s="516">
        <f t="shared" si="12"/>
        <v>0</v>
      </c>
      <c r="AB27" s="442"/>
      <c r="AC27" s="1370"/>
      <c r="AD27" s="1370"/>
      <c r="AE27" s="1370"/>
      <c r="AF27" s="1370"/>
      <c r="AG27" s="1370">
        <f t="shared" si="17"/>
        <v>0</v>
      </c>
      <c r="AH27" s="442"/>
      <c r="AI27" s="1370"/>
      <c r="AJ27" s="1370"/>
      <c r="AK27" s="1370"/>
      <c r="AL27" s="1370"/>
      <c r="AM27" s="1370">
        <f t="shared" si="2"/>
        <v>0</v>
      </c>
      <c r="AN27" s="442"/>
      <c r="AO27" s="1370"/>
      <c r="AP27" s="1370"/>
      <c r="AQ27" s="1370"/>
      <c r="AR27" s="1370"/>
      <c r="AS27" s="1370">
        <f t="shared" si="3"/>
        <v>0</v>
      </c>
      <c r="AT27" s="442"/>
      <c r="AU27" s="1370"/>
      <c r="AV27" s="1370"/>
      <c r="AW27" s="1370"/>
      <c r="AX27" s="1370"/>
      <c r="AY27" s="1370">
        <f t="shared" si="4"/>
        <v>0</v>
      </c>
      <c r="AZ27" s="442"/>
      <c r="BA27" s="1370"/>
      <c r="BB27" s="1370"/>
      <c r="BC27" s="1370"/>
      <c r="BD27" s="1370"/>
      <c r="BE27" s="1370">
        <f t="shared" si="5"/>
        <v>0</v>
      </c>
      <c r="BF27" s="442">
        <v>15</v>
      </c>
      <c r="BG27" s="1370">
        <v>15</v>
      </c>
      <c r="BH27" s="1370">
        <f>BH26*6</f>
        <v>0</v>
      </c>
      <c r="BI27" s="1370">
        <v>0</v>
      </c>
      <c r="BJ27" s="1370">
        <v>0</v>
      </c>
      <c r="BK27" s="1370">
        <f t="shared" si="6"/>
        <v>15</v>
      </c>
      <c r="BL27" s="442">
        <v>0</v>
      </c>
      <c r="BM27" s="1370"/>
      <c r="BN27" s="1370"/>
      <c r="BO27" s="1370"/>
      <c r="BP27" s="1370"/>
      <c r="BQ27" s="1370">
        <f t="shared" si="7"/>
        <v>0</v>
      </c>
      <c r="BR27" s="442"/>
      <c r="BS27" s="1370"/>
      <c r="BT27" s="1370"/>
      <c r="BU27" s="1370"/>
      <c r="BV27" s="1370"/>
      <c r="BW27" s="1370">
        <f t="shared" si="8"/>
        <v>0</v>
      </c>
      <c r="BX27" s="442"/>
      <c r="BY27" s="1370"/>
      <c r="BZ27" s="1370"/>
      <c r="CA27" s="1370"/>
      <c r="CB27" s="1370"/>
      <c r="CC27" s="469">
        <f t="shared" si="9"/>
        <v>0</v>
      </c>
      <c r="CD27" s="491">
        <f t="shared" si="13"/>
        <v>15</v>
      </c>
      <c r="CE27" s="488">
        <f t="shared" si="10"/>
        <v>15</v>
      </c>
      <c r="CF27" s="487">
        <f t="shared" si="10"/>
        <v>0</v>
      </c>
      <c r="CG27" s="487">
        <f t="shared" si="10"/>
        <v>0</v>
      </c>
      <c r="CH27" s="487">
        <f t="shared" si="10"/>
        <v>0</v>
      </c>
      <c r="CI27" s="488">
        <f t="shared" si="16"/>
        <v>15</v>
      </c>
      <c r="CJ27" s="1361">
        <f t="shared" si="14"/>
        <v>1</v>
      </c>
    </row>
    <row r="28" spans="1:88" ht="27" thickBot="1">
      <c r="A28" s="2415"/>
      <c r="B28" s="519" t="s">
        <v>640</v>
      </c>
      <c r="C28" s="515">
        <f>'[42]D. ITT_All_Grants'!C60</f>
        <v>0</v>
      </c>
      <c r="D28" s="554" t="s">
        <v>100</v>
      </c>
      <c r="E28" s="1450">
        <v>450</v>
      </c>
      <c r="F28" s="515" t="s">
        <v>99</v>
      </c>
      <c r="G28" s="554" t="s">
        <v>143</v>
      </c>
      <c r="H28" s="1446">
        <v>42694</v>
      </c>
      <c r="I28" s="1446">
        <v>42855</v>
      </c>
      <c r="J28" s="862">
        <f ca="1">I28-F10</f>
        <v>-101</v>
      </c>
      <c r="K28" s="778">
        <v>450</v>
      </c>
      <c r="L28" s="735" t="s">
        <v>641</v>
      </c>
      <c r="M28" s="783">
        <v>315</v>
      </c>
      <c r="N28" s="783">
        <v>135</v>
      </c>
      <c r="O28" s="783">
        <v>0</v>
      </c>
      <c r="P28" s="783">
        <v>0</v>
      </c>
      <c r="Q28" s="773">
        <f t="shared" si="0"/>
        <v>135</v>
      </c>
      <c r="R28" s="773">
        <f t="shared" si="1"/>
        <v>315</v>
      </c>
      <c r="S28" s="774">
        <f t="shared" si="11"/>
        <v>450</v>
      </c>
      <c r="T28" s="871" t="s">
        <v>1523</v>
      </c>
      <c r="U28" s="766"/>
      <c r="V28" s="516"/>
      <c r="W28" s="516"/>
      <c r="X28" s="516"/>
      <c r="Y28" s="516"/>
      <c r="Z28" s="516">
        <f t="shared" si="12"/>
        <v>0</v>
      </c>
      <c r="AB28" s="1369"/>
      <c r="AC28" s="1370"/>
      <c r="AD28" s="1370"/>
      <c r="AE28" s="1370"/>
      <c r="AF28" s="1370"/>
      <c r="AG28" s="1370">
        <f t="shared" si="17"/>
        <v>0</v>
      </c>
      <c r="AH28" s="1369"/>
      <c r="AI28" s="1370"/>
      <c r="AJ28" s="1370"/>
      <c r="AK28" s="1370"/>
      <c r="AL28" s="1370"/>
      <c r="AM28" s="1370">
        <f t="shared" si="2"/>
        <v>0</v>
      </c>
      <c r="AN28" s="1369"/>
      <c r="AO28" s="1370"/>
      <c r="AP28" s="1370"/>
      <c r="AQ28" s="1370"/>
      <c r="AR28" s="1370"/>
      <c r="AS28" s="1370">
        <f t="shared" si="3"/>
        <v>0</v>
      </c>
      <c r="AT28" s="1369"/>
      <c r="AU28" s="1370"/>
      <c r="AV28" s="1370"/>
      <c r="AW28" s="1370"/>
      <c r="AX28" s="1370"/>
      <c r="AY28" s="1370">
        <f t="shared" si="4"/>
        <v>0</v>
      </c>
      <c r="AZ28" s="1369"/>
      <c r="BA28" s="1370"/>
      <c r="BB28" s="1370"/>
      <c r="BC28" s="1370"/>
      <c r="BD28" s="1370"/>
      <c r="BE28" s="1370">
        <f t="shared" si="5"/>
        <v>0</v>
      </c>
      <c r="BF28" s="1369">
        <v>450</v>
      </c>
      <c r="BG28" s="1370">
        <v>356</v>
      </c>
      <c r="BH28" s="1370">
        <v>94</v>
      </c>
      <c r="BI28" s="1370">
        <v>0</v>
      </c>
      <c r="BJ28" s="1370">
        <v>0</v>
      </c>
      <c r="BK28" s="1370">
        <f t="shared" si="6"/>
        <v>450</v>
      </c>
      <c r="BL28" s="1369">
        <v>0</v>
      </c>
      <c r="BM28" s="1370">
        <v>0</v>
      </c>
      <c r="BN28" s="1370">
        <v>0</v>
      </c>
      <c r="BO28" s="1370">
        <v>0</v>
      </c>
      <c r="BP28" s="1370"/>
      <c r="BQ28" s="1370">
        <f t="shared" si="7"/>
        <v>0</v>
      </c>
      <c r="BR28" s="1369"/>
      <c r="BS28" s="1370"/>
      <c r="BT28" s="1370"/>
      <c r="BU28" s="1370"/>
      <c r="BV28" s="1370"/>
      <c r="BW28" s="1370">
        <f t="shared" si="8"/>
        <v>0</v>
      </c>
      <c r="BX28" s="1369"/>
      <c r="BY28" s="1370"/>
      <c r="BZ28" s="1370"/>
      <c r="CA28" s="1370"/>
      <c r="CB28" s="1370"/>
      <c r="CC28" s="469">
        <f t="shared" si="9"/>
        <v>0</v>
      </c>
      <c r="CD28" s="491">
        <f t="shared" si="13"/>
        <v>450</v>
      </c>
      <c r="CE28" s="488">
        <f t="shared" si="10"/>
        <v>356</v>
      </c>
      <c r="CF28" s="487">
        <f t="shared" si="10"/>
        <v>94</v>
      </c>
      <c r="CG28" s="487">
        <f t="shared" si="10"/>
        <v>0</v>
      </c>
      <c r="CH28" s="487">
        <f t="shared" si="10"/>
        <v>0</v>
      </c>
      <c r="CI28" s="488">
        <f t="shared" si="16"/>
        <v>450</v>
      </c>
      <c r="CJ28" s="1361">
        <f t="shared" si="14"/>
        <v>1</v>
      </c>
    </row>
    <row r="29" spans="1:88" ht="27" thickBot="1">
      <c r="A29" s="2415"/>
      <c r="B29" s="519" t="s">
        <v>642</v>
      </c>
      <c r="C29" s="515">
        <f>'[42]D. ITT_All_Grants'!C61</f>
        <v>0</v>
      </c>
      <c r="D29" s="554" t="s">
        <v>100</v>
      </c>
      <c r="E29" s="1450">
        <v>1</v>
      </c>
      <c r="F29" s="515" t="s">
        <v>99</v>
      </c>
      <c r="G29" s="554" t="s">
        <v>143</v>
      </c>
      <c r="H29" s="1446">
        <v>42694</v>
      </c>
      <c r="I29" s="1446">
        <v>42855</v>
      </c>
      <c r="J29" s="862">
        <f ca="1">I29-F10</f>
        <v>-101</v>
      </c>
      <c r="K29" s="778">
        <v>1</v>
      </c>
      <c r="L29" s="735" t="s">
        <v>641</v>
      </c>
      <c r="M29" s="783">
        <v>5</v>
      </c>
      <c r="N29" s="783">
        <v>0</v>
      </c>
      <c r="O29" s="783">
        <v>0</v>
      </c>
      <c r="P29" s="783">
        <v>0</v>
      </c>
      <c r="Q29" s="773">
        <f t="shared" si="0"/>
        <v>0</v>
      </c>
      <c r="R29" s="773">
        <f t="shared" si="1"/>
        <v>5</v>
      </c>
      <c r="S29" s="774">
        <f t="shared" si="11"/>
        <v>5</v>
      </c>
      <c r="T29" s="871" t="s">
        <v>1524</v>
      </c>
      <c r="U29" s="766"/>
      <c r="V29" s="516"/>
      <c r="W29" s="516"/>
      <c r="X29" s="516"/>
      <c r="Y29" s="516"/>
      <c r="Z29" s="516">
        <f t="shared" si="12"/>
        <v>0</v>
      </c>
      <c r="AB29" s="1369"/>
      <c r="AC29" s="1370"/>
      <c r="AD29" s="1370"/>
      <c r="AE29" s="1370"/>
      <c r="AF29" s="1370"/>
      <c r="AG29" s="1370">
        <f t="shared" si="17"/>
        <v>0</v>
      </c>
      <c r="AH29" s="1369"/>
      <c r="AI29" s="1370"/>
      <c r="AJ29" s="1370"/>
      <c r="AK29" s="1370"/>
      <c r="AL29" s="1370"/>
      <c r="AM29" s="1370">
        <f t="shared" si="2"/>
        <v>0</v>
      </c>
      <c r="AN29" s="1369"/>
      <c r="AO29" s="1370"/>
      <c r="AP29" s="1370"/>
      <c r="AQ29" s="1370"/>
      <c r="AR29" s="1370"/>
      <c r="AS29" s="1370">
        <f t="shared" si="3"/>
        <v>0</v>
      </c>
      <c r="AT29" s="1369"/>
      <c r="AU29" s="1370"/>
      <c r="AV29" s="1370"/>
      <c r="AW29" s="1370"/>
      <c r="AX29" s="1370"/>
      <c r="AY29" s="1370">
        <f t="shared" si="4"/>
        <v>0</v>
      </c>
      <c r="AZ29" s="1369"/>
      <c r="BA29" s="1370"/>
      <c r="BB29" s="1370"/>
      <c r="BC29" s="1370"/>
      <c r="BD29" s="1370"/>
      <c r="BE29" s="1370">
        <f t="shared" si="5"/>
        <v>0</v>
      </c>
      <c r="BF29" s="1369">
        <v>1</v>
      </c>
      <c r="BG29" s="1370">
        <v>5</v>
      </c>
      <c r="BH29" s="1370">
        <v>0</v>
      </c>
      <c r="BI29" s="1370">
        <v>0</v>
      </c>
      <c r="BJ29" s="1370">
        <v>0</v>
      </c>
      <c r="BK29" s="1370">
        <f t="shared" si="6"/>
        <v>5</v>
      </c>
      <c r="BL29" s="1369">
        <v>0</v>
      </c>
      <c r="BM29" s="1370"/>
      <c r="BN29" s="1370"/>
      <c r="BO29" s="1370"/>
      <c r="BP29" s="1370"/>
      <c r="BQ29" s="1370">
        <f t="shared" si="7"/>
        <v>0</v>
      </c>
      <c r="BR29" s="1369"/>
      <c r="BS29" s="1370"/>
      <c r="BT29" s="1370"/>
      <c r="BU29" s="1370"/>
      <c r="BV29" s="1370"/>
      <c r="BW29" s="1370">
        <f t="shared" si="8"/>
        <v>0</v>
      </c>
      <c r="BX29" s="1369"/>
      <c r="BY29" s="1370"/>
      <c r="BZ29" s="1370"/>
      <c r="CA29" s="1370"/>
      <c r="CB29" s="1370"/>
      <c r="CC29" s="469">
        <f t="shared" si="9"/>
        <v>0</v>
      </c>
      <c r="CD29" s="491">
        <f t="shared" si="13"/>
        <v>5</v>
      </c>
      <c r="CE29" s="488">
        <f t="shared" si="10"/>
        <v>5</v>
      </c>
      <c r="CF29" s="487">
        <f t="shared" si="10"/>
        <v>0</v>
      </c>
      <c r="CG29" s="487">
        <f t="shared" si="10"/>
        <v>0</v>
      </c>
      <c r="CH29" s="487">
        <f t="shared" si="10"/>
        <v>0</v>
      </c>
      <c r="CI29" s="488">
        <f t="shared" si="16"/>
        <v>5</v>
      </c>
      <c r="CJ29" s="1361">
        <f t="shared" si="14"/>
        <v>1</v>
      </c>
    </row>
    <row r="30" spans="1:88" ht="27" thickBot="1">
      <c r="A30" s="2415"/>
      <c r="B30" s="519" t="s">
        <v>655</v>
      </c>
      <c r="C30" s="515">
        <f>'[42]D. ITT_All_Grants'!C62</f>
        <v>0</v>
      </c>
      <c r="D30" s="554" t="s">
        <v>100</v>
      </c>
      <c r="E30" s="1450">
        <v>1</v>
      </c>
      <c r="F30" s="515" t="s">
        <v>99</v>
      </c>
      <c r="G30" s="554" t="s">
        <v>143</v>
      </c>
      <c r="H30" s="1446">
        <v>42694</v>
      </c>
      <c r="I30" s="1446">
        <v>42855</v>
      </c>
      <c r="J30" s="862">
        <f ca="1">I30-F10</f>
        <v>-101</v>
      </c>
      <c r="K30" s="778">
        <v>1</v>
      </c>
      <c r="L30" s="735" t="s">
        <v>641</v>
      </c>
      <c r="M30" s="783">
        <v>5</v>
      </c>
      <c r="N30" s="783">
        <v>0</v>
      </c>
      <c r="O30" s="783">
        <v>0</v>
      </c>
      <c r="P30" s="783">
        <v>0</v>
      </c>
      <c r="Q30" s="773">
        <v>0</v>
      </c>
      <c r="R30" s="773">
        <v>0</v>
      </c>
      <c r="S30" s="774">
        <f t="shared" si="11"/>
        <v>0</v>
      </c>
      <c r="T30" s="871" t="s">
        <v>1524</v>
      </c>
      <c r="U30" s="766"/>
      <c r="V30" s="516"/>
      <c r="W30" s="516"/>
      <c r="X30" s="516"/>
      <c r="Y30" s="516"/>
      <c r="Z30" s="516">
        <f t="shared" si="12"/>
        <v>0</v>
      </c>
      <c r="AB30" s="1369"/>
      <c r="AC30" s="1370"/>
      <c r="AD30" s="1370"/>
      <c r="AE30" s="1370"/>
      <c r="AF30" s="1370"/>
      <c r="AG30" s="1370">
        <f t="shared" si="17"/>
        <v>0</v>
      </c>
      <c r="AH30" s="1369"/>
      <c r="AI30" s="1370"/>
      <c r="AJ30" s="1370"/>
      <c r="AK30" s="1370"/>
      <c r="AL30" s="1370"/>
      <c r="AM30" s="1370">
        <f t="shared" si="2"/>
        <v>0</v>
      </c>
      <c r="AN30" s="1369"/>
      <c r="AO30" s="1370"/>
      <c r="AP30" s="1370"/>
      <c r="AQ30" s="1370"/>
      <c r="AR30" s="1370"/>
      <c r="AS30" s="1370">
        <f t="shared" si="3"/>
        <v>0</v>
      </c>
      <c r="AT30" s="1369"/>
      <c r="AU30" s="1370"/>
      <c r="AV30" s="1370"/>
      <c r="AW30" s="1370"/>
      <c r="AX30" s="1370"/>
      <c r="AY30" s="1370">
        <f t="shared" si="4"/>
        <v>0</v>
      </c>
      <c r="AZ30" s="1369"/>
      <c r="BA30" s="1370"/>
      <c r="BB30" s="1370"/>
      <c r="BC30" s="1370"/>
      <c r="BD30" s="1370"/>
      <c r="BE30" s="1370">
        <f t="shared" si="5"/>
        <v>0</v>
      </c>
      <c r="BF30" s="1369">
        <v>0</v>
      </c>
      <c r="BG30" s="1370">
        <v>0</v>
      </c>
      <c r="BH30" s="1370">
        <v>0</v>
      </c>
      <c r="BI30" s="1370">
        <v>0</v>
      </c>
      <c r="BJ30" s="1370">
        <v>0</v>
      </c>
      <c r="BK30" s="1370">
        <f t="shared" si="6"/>
        <v>0</v>
      </c>
      <c r="BL30" s="1369">
        <v>1</v>
      </c>
      <c r="BM30" s="1370"/>
      <c r="BN30" s="1370">
        <v>1</v>
      </c>
      <c r="BO30" s="1370"/>
      <c r="BP30" s="1370"/>
      <c r="BQ30" s="1370">
        <f t="shared" si="7"/>
        <v>1</v>
      </c>
      <c r="BR30" s="1369"/>
      <c r="BS30" s="1370"/>
      <c r="BT30" s="1370"/>
      <c r="BU30" s="1370"/>
      <c r="BV30" s="1370"/>
      <c r="BW30" s="1370">
        <f t="shared" si="8"/>
        <v>0</v>
      </c>
      <c r="BX30" s="1369"/>
      <c r="BY30" s="1370"/>
      <c r="BZ30" s="1370"/>
      <c r="CA30" s="1370"/>
      <c r="CB30" s="1370"/>
      <c r="CC30" s="469">
        <f t="shared" si="9"/>
        <v>0</v>
      </c>
      <c r="CD30" s="491">
        <f t="shared" si="13"/>
        <v>0</v>
      </c>
      <c r="CE30" s="488">
        <f t="shared" si="10"/>
        <v>0</v>
      </c>
      <c r="CF30" s="487">
        <f t="shared" si="10"/>
        <v>1</v>
      </c>
      <c r="CG30" s="487">
        <f t="shared" si="10"/>
        <v>0</v>
      </c>
      <c r="CH30" s="487">
        <f t="shared" si="10"/>
        <v>0</v>
      </c>
      <c r="CI30" s="488">
        <f t="shared" si="16"/>
        <v>1</v>
      </c>
      <c r="CJ30" s="1363" t="e">
        <f t="shared" si="14"/>
        <v>#DIV/0!</v>
      </c>
    </row>
    <row r="31" spans="1:88" ht="27" thickBot="1">
      <c r="A31" s="2415"/>
      <c r="B31" s="519" t="s">
        <v>646</v>
      </c>
      <c r="C31" s="515">
        <f>'[42]D. ITT_All_Grants'!C62</f>
        <v>0</v>
      </c>
      <c r="D31" s="554" t="s">
        <v>100</v>
      </c>
      <c r="E31" s="1450">
        <v>1</v>
      </c>
      <c r="F31" s="515" t="s">
        <v>99</v>
      </c>
      <c r="G31" s="554" t="s">
        <v>143</v>
      </c>
      <c r="H31" s="1446">
        <v>42694</v>
      </c>
      <c r="I31" s="1446">
        <v>42855</v>
      </c>
      <c r="J31" s="862">
        <f ca="1">I31-F10</f>
        <v>-101</v>
      </c>
      <c r="K31" s="778">
        <v>1</v>
      </c>
      <c r="L31" s="735" t="s">
        <v>641</v>
      </c>
      <c r="M31" s="783">
        <v>5</v>
      </c>
      <c r="N31" s="783">
        <v>0</v>
      </c>
      <c r="O31" s="783">
        <v>0</v>
      </c>
      <c r="P31" s="783">
        <v>0</v>
      </c>
      <c r="Q31" s="773">
        <f t="shared" ref="Q31:Q37" si="18">N31+O31</f>
        <v>0</v>
      </c>
      <c r="R31" s="773">
        <f t="shared" si="1"/>
        <v>5</v>
      </c>
      <c r="S31" s="774">
        <f t="shared" si="11"/>
        <v>5</v>
      </c>
      <c r="T31" s="871" t="s">
        <v>1525</v>
      </c>
      <c r="U31" s="766"/>
      <c r="V31" s="516"/>
      <c r="W31" s="516"/>
      <c r="X31" s="516"/>
      <c r="Y31" s="516"/>
      <c r="Z31" s="516">
        <f t="shared" si="12"/>
        <v>0</v>
      </c>
      <c r="AB31" s="1369"/>
      <c r="AC31" s="1370"/>
      <c r="AD31" s="1370"/>
      <c r="AE31" s="1370"/>
      <c r="AF31" s="1370"/>
      <c r="AG31" s="1370">
        <f t="shared" si="17"/>
        <v>0</v>
      </c>
      <c r="AH31" s="1369"/>
      <c r="AI31" s="1370"/>
      <c r="AJ31" s="1370"/>
      <c r="AK31" s="1370"/>
      <c r="AL31" s="1370"/>
      <c r="AM31" s="1370">
        <f t="shared" si="2"/>
        <v>0</v>
      </c>
      <c r="AN31" s="1369"/>
      <c r="AO31" s="1370"/>
      <c r="AP31" s="1370"/>
      <c r="AQ31" s="1370"/>
      <c r="AR31" s="1370"/>
      <c r="AS31" s="1370">
        <f t="shared" si="3"/>
        <v>0</v>
      </c>
      <c r="AT31" s="1369"/>
      <c r="AU31" s="1370"/>
      <c r="AV31" s="1370"/>
      <c r="AW31" s="1370"/>
      <c r="AX31" s="1370"/>
      <c r="AY31" s="1370">
        <f t="shared" si="4"/>
        <v>0</v>
      </c>
      <c r="AZ31" s="1369"/>
      <c r="BA31" s="1370"/>
      <c r="BB31" s="1370"/>
      <c r="BC31" s="1370"/>
      <c r="BD31" s="1370"/>
      <c r="BE31" s="1370">
        <f t="shared" si="5"/>
        <v>0</v>
      </c>
      <c r="BF31" s="1369">
        <v>0</v>
      </c>
      <c r="BG31" s="1370">
        <v>0</v>
      </c>
      <c r="BH31" s="1370">
        <v>0</v>
      </c>
      <c r="BI31" s="1370">
        <v>0</v>
      </c>
      <c r="BJ31" s="1370">
        <v>0</v>
      </c>
      <c r="BK31" s="1370">
        <f t="shared" si="6"/>
        <v>0</v>
      </c>
      <c r="BL31" s="1369">
        <v>1</v>
      </c>
      <c r="BM31" s="1370"/>
      <c r="BN31" s="1370">
        <v>1</v>
      </c>
      <c r="BO31" s="1370"/>
      <c r="BP31" s="1370"/>
      <c r="BQ31" s="1370">
        <f t="shared" si="7"/>
        <v>1</v>
      </c>
      <c r="BR31" s="1369"/>
      <c r="BS31" s="1370"/>
      <c r="BT31" s="1370"/>
      <c r="BU31" s="1370"/>
      <c r="BV31" s="1370"/>
      <c r="BW31" s="1370">
        <f t="shared" si="8"/>
        <v>0</v>
      </c>
      <c r="BX31" s="1369"/>
      <c r="BY31" s="1370"/>
      <c r="BZ31" s="1370"/>
      <c r="CA31" s="1370"/>
      <c r="CB31" s="1370"/>
      <c r="CC31" s="469">
        <f t="shared" si="9"/>
        <v>0</v>
      </c>
      <c r="CD31" s="491">
        <f t="shared" si="13"/>
        <v>5</v>
      </c>
      <c r="CE31" s="488">
        <f t="shared" si="10"/>
        <v>0</v>
      </c>
      <c r="CF31" s="487">
        <f t="shared" si="10"/>
        <v>1</v>
      </c>
      <c r="CG31" s="487">
        <f t="shared" si="10"/>
        <v>0</v>
      </c>
      <c r="CH31" s="487">
        <f t="shared" si="10"/>
        <v>0</v>
      </c>
      <c r="CI31" s="488">
        <f t="shared" si="16"/>
        <v>1</v>
      </c>
      <c r="CJ31" s="1359">
        <f t="shared" si="14"/>
        <v>0.2</v>
      </c>
    </row>
    <row r="32" spans="1:88" ht="27" thickBot="1">
      <c r="A32" s="2415"/>
      <c r="B32" s="519" t="s">
        <v>656</v>
      </c>
      <c r="C32" s="515">
        <f>'[42]D. ITT_All_Grants'!C63</f>
        <v>0</v>
      </c>
      <c r="D32" s="554" t="s">
        <v>79</v>
      </c>
      <c r="E32" s="1450">
        <v>100</v>
      </c>
      <c r="F32" s="515" t="s">
        <v>99</v>
      </c>
      <c r="G32" s="554" t="s">
        <v>143</v>
      </c>
      <c r="H32" s="1446">
        <v>42694</v>
      </c>
      <c r="I32" s="1446">
        <v>42855</v>
      </c>
      <c r="J32" s="862">
        <f ca="1">I32-F10</f>
        <v>-101</v>
      </c>
      <c r="K32" s="778">
        <v>100</v>
      </c>
      <c r="L32" s="735" t="s">
        <v>641</v>
      </c>
      <c r="M32" s="783">
        <f>450*70/100</f>
        <v>315</v>
      </c>
      <c r="N32" s="783">
        <f>450*30/100</f>
        <v>135</v>
      </c>
      <c r="O32" s="783">
        <v>0</v>
      </c>
      <c r="P32" s="783">
        <v>0</v>
      </c>
      <c r="Q32" s="773">
        <f t="shared" si="18"/>
        <v>135</v>
      </c>
      <c r="R32" s="773">
        <f t="shared" si="1"/>
        <v>315</v>
      </c>
      <c r="S32" s="774">
        <f t="shared" si="11"/>
        <v>450</v>
      </c>
      <c r="T32" s="867" t="s">
        <v>1526</v>
      </c>
      <c r="U32" s="766"/>
      <c r="V32" s="516"/>
      <c r="W32" s="516"/>
      <c r="X32" s="516"/>
      <c r="Y32" s="516"/>
      <c r="Z32" s="516">
        <f t="shared" si="12"/>
        <v>0</v>
      </c>
      <c r="AB32" s="1369"/>
      <c r="AC32" s="1370"/>
      <c r="AD32" s="1370"/>
      <c r="AE32" s="1370"/>
      <c r="AF32" s="1370"/>
      <c r="AG32" s="1370">
        <f t="shared" si="17"/>
        <v>0</v>
      </c>
      <c r="AH32" s="1369"/>
      <c r="AI32" s="1370"/>
      <c r="AJ32" s="1370"/>
      <c r="AK32" s="1370"/>
      <c r="AL32" s="1370"/>
      <c r="AM32" s="1370">
        <f t="shared" si="2"/>
        <v>0</v>
      </c>
      <c r="AN32" s="1369"/>
      <c r="AO32" s="1370"/>
      <c r="AP32" s="1370"/>
      <c r="AQ32" s="1370"/>
      <c r="AR32" s="1370"/>
      <c r="AS32" s="1370">
        <f t="shared" si="3"/>
        <v>0</v>
      </c>
      <c r="AT32" s="1369"/>
      <c r="AU32" s="1370"/>
      <c r="AV32" s="1370"/>
      <c r="AW32" s="1370"/>
      <c r="AX32" s="1370"/>
      <c r="AY32" s="1370">
        <f t="shared" si="4"/>
        <v>0</v>
      </c>
      <c r="AZ32" s="1369"/>
      <c r="BA32" s="1370"/>
      <c r="BB32" s="1370"/>
      <c r="BC32" s="1370"/>
      <c r="BD32" s="1370"/>
      <c r="BE32" s="1370">
        <f t="shared" si="5"/>
        <v>0</v>
      </c>
      <c r="BF32" s="1369">
        <v>0</v>
      </c>
      <c r="BG32" s="1370">
        <v>356</v>
      </c>
      <c r="BH32" s="1370">
        <v>94</v>
      </c>
      <c r="BI32" s="1370">
        <v>0</v>
      </c>
      <c r="BJ32" s="1370">
        <v>0</v>
      </c>
      <c r="BK32" s="1370">
        <f t="shared" si="6"/>
        <v>450</v>
      </c>
      <c r="BL32" s="1369">
        <v>0</v>
      </c>
      <c r="BM32" s="1370">
        <v>0</v>
      </c>
      <c r="BN32" s="1370"/>
      <c r="BO32" s="1370"/>
      <c r="BP32" s="1370"/>
      <c r="BQ32" s="1370">
        <f t="shared" si="7"/>
        <v>0</v>
      </c>
      <c r="BR32" s="1369"/>
      <c r="BS32" s="1370"/>
      <c r="BT32" s="1370"/>
      <c r="BU32" s="1370"/>
      <c r="BV32" s="1370"/>
      <c r="BW32" s="1370">
        <f t="shared" si="8"/>
        <v>0</v>
      </c>
      <c r="BX32" s="1369"/>
      <c r="BY32" s="1370"/>
      <c r="BZ32" s="1370"/>
      <c r="CA32" s="1370"/>
      <c r="CB32" s="1370"/>
      <c r="CC32" s="469">
        <f t="shared" si="9"/>
        <v>0</v>
      </c>
      <c r="CD32" s="491">
        <f t="shared" si="13"/>
        <v>450</v>
      </c>
      <c r="CE32" s="488">
        <f t="shared" si="10"/>
        <v>356</v>
      </c>
      <c r="CF32" s="487">
        <f t="shared" si="10"/>
        <v>94</v>
      </c>
      <c r="CG32" s="487">
        <f t="shared" si="10"/>
        <v>0</v>
      </c>
      <c r="CH32" s="487">
        <f t="shared" si="10"/>
        <v>0</v>
      </c>
      <c r="CI32" s="488">
        <f t="shared" si="16"/>
        <v>450</v>
      </c>
      <c r="CJ32" s="1361">
        <f t="shared" si="14"/>
        <v>1</v>
      </c>
    </row>
    <row r="33" spans="1:88" ht="27" thickBot="1">
      <c r="A33" s="2415"/>
      <c r="B33" s="519" t="s">
        <v>643</v>
      </c>
      <c r="C33" s="515">
        <f>'[42]D. ITT_All_Grants'!C63</f>
        <v>0</v>
      </c>
      <c r="D33" s="554" t="s">
        <v>100</v>
      </c>
      <c r="E33" s="1450">
        <v>37</v>
      </c>
      <c r="F33" s="515" t="s">
        <v>99</v>
      </c>
      <c r="G33" s="554" t="s">
        <v>143</v>
      </c>
      <c r="H33" s="1446">
        <v>42694</v>
      </c>
      <c r="I33" s="1446">
        <v>42855</v>
      </c>
      <c r="J33" s="862">
        <f ca="1">I33-F10</f>
        <v>-101</v>
      </c>
      <c r="K33" s="778">
        <v>37</v>
      </c>
      <c r="L33" s="735" t="s">
        <v>637</v>
      </c>
      <c r="M33" s="783">
        <v>163</v>
      </c>
      <c r="N33" s="783">
        <v>577</v>
      </c>
      <c r="O33" s="783">
        <v>0</v>
      </c>
      <c r="P33" s="783">
        <v>0</v>
      </c>
      <c r="Q33" s="773">
        <f t="shared" si="18"/>
        <v>577</v>
      </c>
      <c r="R33" s="773">
        <f t="shared" si="1"/>
        <v>163</v>
      </c>
      <c r="S33" s="774">
        <f t="shared" si="11"/>
        <v>740</v>
      </c>
      <c r="T33" s="781" t="s">
        <v>1527</v>
      </c>
      <c r="U33" s="766"/>
      <c r="V33" s="516"/>
      <c r="W33" s="516"/>
      <c r="X33" s="516"/>
      <c r="Y33" s="516"/>
      <c r="Z33" s="516">
        <f t="shared" si="12"/>
        <v>0</v>
      </c>
      <c r="AB33" s="1369"/>
      <c r="AC33" s="1370"/>
      <c r="AD33" s="1370"/>
      <c r="AE33" s="1370"/>
      <c r="AF33" s="1370"/>
      <c r="AG33" s="1370">
        <f t="shared" si="17"/>
        <v>0</v>
      </c>
      <c r="AH33" s="1369"/>
      <c r="AI33" s="1370"/>
      <c r="AJ33" s="1370"/>
      <c r="AK33" s="1370"/>
      <c r="AL33" s="1370"/>
      <c r="AM33" s="1370">
        <f t="shared" si="2"/>
        <v>0</v>
      </c>
      <c r="AN33" s="1369"/>
      <c r="AO33" s="1370"/>
      <c r="AP33" s="1370"/>
      <c r="AQ33" s="1370"/>
      <c r="AR33" s="1370"/>
      <c r="AS33" s="1370">
        <f t="shared" si="3"/>
        <v>0</v>
      </c>
      <c r="AT33" s="1369"/>
      <c r="AU33" s="1370"/>
      <c r="AV33" s="1370"/>
      <c r="AW33" s="1370"/>
      <c r="AX33" s="1370"/>
      <c r="AY33" s="1370">
        <f t="shared" si="4"/>
        <v>0</v>
      </c>
      <c r="AZ33" s="1369"/>
      <c r="BA33" s="1370"/>
      <c r="BB33" s="1370"/>
      <c r="BC33" s="1370"/>
      <c r="BD33" s="1370"/>
      <c r="BE33" s="1370">
        <f t="shared" si="5"/>
        <v>0</v>
      </c>
      <c r="BF33" s="1369">
        <v>0</v>
      </c>
      <c r="BG33" s="1370">
        <v>0</v>
      </c>
      <c r="BH33" s="1370">
        <v>0</v>
      </c>
      <c r="BI33" s="1370">
        <v>0</v>
      </c>
      <c r="BJ33" s="1370">
        <v>0</v>
      </c>
      <c r="BK33" s="1370">
        <f t="shared" si="6"/>
        <v>0</v>
      </c>
      <c r="BL33" s="1369">
        <v>37</v>
      </c>
      <c r="BM33" s="1370">
        <v>37</v>
      </c>
      <c r="BN33" s="1370"/>
      <c r="BO33" s="1370"/>
      <c r="BP33" s="1370"/>
      <c r="BQ33" s="1370">
        <v>37</v>
      </c>
      <c r="BR33" s="1369"/>
      <c r="BS33" s="1370"/>
      <c r="BT33" s="1370"/>
      <c r="BU33" s="1370"/>
      <c r="BV33" s="1370"/>
      <c r="BW33" s="1370">
        <f t="shared" si="8"/>
        <v>0</v>
      </c>
      <c r="BX33" s="1369"/>
      <c r="BY33" s="1370"/>
      <c r="BZ33" s="1370"/>
      <c r="CA33" s="1370"/>
      <c r="CB33" s="1370"/>
      <c r="CC33" s="469">
        <f t="shared" si="9"/>
        <v>0</v>
      </c>
      <c r="CD33" s="491">
        <f t="shared" si="13"/>
        <v>740</v>
      </c>
      <c r="CE33" s="488">
        <f t="shared" si="10"/>
        <v>37</v>
      </c>
      <c r="CF33" s="487">
        <f t="shared" si="10"/>
        <v>0</v>
      </c>
      <c r="CG33" s="487">
        <f t="shared" si="10"/>
        <v>0</v>
      </c>
      <c r="CH33" s="487">
        <f t="shared" si="10"/>
        <v>0</v>
      </c>
      <c r="CI33" s="488">
        <f t="shared" si="16"/>
        <v>37</v>
      </c>
      <c r="CJ33" s="1359">
        <f>CI33/CD33*100%</f>
        <v>0.05</v>
      </c>
    </row>
    <row r="34" spans="1:88" ht="27" thickBot="1">
      <c r="A34" s="2415"/>
      <c r="B34" s="519" t="s">
        <v>644</v>
      </c>
      <c r="C34" s="515">
        <f>'[42]D. ITT_All_Grants'!C64</f>
        <v>0</v>
      </c>
      <c r="D34" s="554" t="s">
        <v>100</v>
      </c>
      <c r="E34" s="1450">
        <v>111</v>
      </c>
      <c r="F34" s="515" t="s">
        <v>99</v>
      </c>
      <c r="G34" s="554" t="s">
        <v>143</v>
      </c>
      <c r="H34" s="1446">
        <v>42694</v>
      </c>
      <c r="I34" s="1446">
        <v>42855</v>
      </c>
      <c r="J34" s="862">
        <f ca="1">I34-F10</f>
        <v>-101</v>
      </c>
      <c r="K34" s="778">
        <v>111</v>
      </c>
      <c r="L34" s="735" t="s">
        <v>641</v>
      </c>
      <c r="M34" s="783">
        <v>33</v>
      </c>
      <c r="N34" s="783">
        <v>78</v>
      </c>
      <c r="O34" s="783">
        <v>0</v>
      </c>
      <c r="P34" s="783">
        <v>0</v>
      </c>
      <c r="Q34" s="773">
        <f t="shared" si="18"/>
        <v>78</v>
      </c>
      <c r="R34" s="773">
        <f t="shared" si="1"/>
        <v>33</v>
      </c>
      <c r="S34" s="774">
        <f t="shared" si="11"/>
        <v>111</v>
      </c>
      <c r="T34" s="871" t="s">
        <v>1528</v>
      </c>
      <c r="U34" s="766"/>
      <c r="V34" s="516"/>
      <c r="W34" s="516"/>
      <c r="X34" s="516"/>
      <c r="Y34" s="516"/>
      <c r="Z34" s="516">
        <f t="shared" si="12"/>
        <v>0</v>
      </c>
      <c r="AB34" s="1369"/>
      <c r="AC34" s="1370"/>
      <c r="AD34" s="1370"/>
      <c r="AE34" s="1370"/>
      <c r="AF34" s="1370"/>
      <c r="AG34" s="1370">
        <f t="shared" si="17"/>
        <v>0</v>
      </c>
      <c r="AH34" s="1369"/>
      <c r="AI34" s="1370"/>
      <c r="AJ34" s="1370"/>
      <c r="AK34" s="1370"/>
      <c r="AL34" s="1370"/>
      <c r="AM34" s="1370">
        <f t="shared" si="2"/>
        <v>0</v>
      </c>
      <c r="AN34" s="1369"/>
      <c r="AO34" s="1370"/>
      <c r="AP34" s="1370"/>
      <c r="AQ34" s="1370"/>
      <c r="AR34" s="1370"/>
      <c r="AS34" s="1370">
        <f t="shared" si="3"/>
        <v>0</v>
      </c>
      <c r="AT34" s="1369"/>
      <c r="AU34" s="1370"/>
      <c r="AV34" s="1370"/>
      <c r="AW34" s="1370"/>
      <c r="AX34" s="1370"/>
      <c r="AY34" s="1370">
        <f t="shared" si="4"/>
        <v>0</v>
      </c>
      <c r="AZ34" s="1369"/>
      <c r="BA34" s="1370"/>
      <c r="BB34" s="1370"/>
      <c r="BC34" s="1370"/>
      <c r="BD34" s="1370"/>
      <c r="BE34" s="1370">
        <f t="shared" si="5"/>
        <v>0</v>
      </c>
      <c r="BF34" s="1369">
        <v>0</v>
      </c>
      <c r="BG34" s="1370">
        <v>0</v>
      </c>
      <c r="BH34" s="1370">
        <v>0</v>
      </c>
      <c r="BI34" s="1370">
        <v>0</v>
      </c>
      <c r="BJ34" s="1370">
        <v>0</v>
      </c>
      <c r="BK34" s="1370">
        <f t="shared" si="6"/>
        <v>0</v>
      </c>
      <c r="BL34" s="1369">
        <v>111</v>
      </c>
      <c r="BM34" s="1370">
        <v>37</v>
      </c>
      <c r="BN34" s="1370">
        <v>74</v>
      </c>
      <c r="BO34" s="1370"/>
      <c r="BP34" s="1370"/>
      <c r="BQ34" s="1370">
        <f t="shared" si="7"/>
        <v>111</v>
      </c>
      <c r="BR34" s="1369"/>
      <c r="BS34" s="1370"/>
      <c r="BT34" s="1370"/>
      <c r="BU34" s="1370"/>
      <c r="BV34" s="1370"/>
      <c r="BW34" s="1370">
        <f t="shared" si="8"/>
        <v>0</v>
      </c>
      <c r="BX34" s="1369"/>
      <c r="BY34" s="1370"/>
      <c r="BZ34" s="1370"/>
      <c r="CA34" s="1370"/>
      <c r="CB34" s="1370"/>
      <c r="CC34" s="469">
        <f t="shared" si="9"/>
        <v>0</v>
      </c>
      <c r="CD34" s="491">
        <f t="shared" si="13"/>
        <v>111</v>
      </c>
      <c r="CE34" s="488">
        <f>BY34+BS34+BM34+BG34+BA34+AU34+AO34+AI34+AC34</f>
        <v>37</v>
      </c>
      <c r="CF34" s="487">
        <f t="shared" si="10"/>
        <v>74</v>
      </c>
      <c r="CG34" s="487">
        <f t="shared" si="10"/>
        <v>0</v>
      </c>
      <c r="CH34" s="487">
        <f t="shared" si="10"/>
        <v>0</v>
      </c>
      <c r="CI34" s="488">
        <f>CE34+CF34</f>
        <v>111</v>
      </c>
      <c r="CJ34" s="1361">
        <f t="shared" si="14"/>
        <v>1</v>
      </c>
    </row>
    <row r="35" spans="1:88" ht="27" thickBot="1">
      <c r="A35" s="2415"/>
      <c r="B35" s="519" t="s">
        <v>645</v>
      </c>
      <c r="C35" s="515">
        <f>'[42]D. ITT_All_Grants'!C65</f>
        <v>0</v>
      </c>
      <c r="D35" s="554" t="s">
        <v>100</v>
      </c>
      <c r="E35" s="1450">
        <v>1</v>
      </c>
      <c r="F35" s="515" t="s">
        <v>99</v>
      </c>
      <c r="G35" s="554" t="s">
        <v>143</v>
      </c>
      <c r="H35" s="1446">
        <v>42694</v>
      </c>
      <c r="I35" s="1446">
        <v>42855</v>
      </c>
      <c r="J35" s="862">
        <f ca="1">I35-F10</f>
        <v>-101</v>
      </c>
      <c r="K35" s="1452">
        <v>1</v>
      </c>
      <c r="L35" s="735" t="s">
        <v>641</v>
      </c>
      <c r="M35" s="783">
        <v>33</v>
      </c>
      <c r="N35" s="783">
        <v>78</v>
      </c>
      <c r="O35" s="783">
        <v>0</v>
      </c>
      <c r="P35" s="783">
        <v>0</v>
      </c>
      <c r="Q35" s="773">
        <f t="shared" si="18"/>
        <v>78</v>
      </c>
      <c r="R35" s="773">
        <f t="shared" si="1"/>
        <v>33</v>
      </c>
      <c r="S35" s="774">
        <f t="shared" si="11"/>
        <v>111</v>
      </c>
      <c r="T35" s="781" t="s">
        <v>1529</v>
      </c>
      <c r="U35" s="766"/>
      <c r="V35" s="516"/>
      <c r="W35" s="516"/>
      <c r="X35" s="516"/>
      <c r="Y35" s="516"/>
      <c r="Z35" s="516">
        <f t="shared" si="12"/>
        <v>0</v>
      </c>
      <c r="AB35" s="1369"/>
      <c r="AC35" s="1370"/>
      <c r="AD35" s="1370"/>
      <c r="AE35" s="1370"/>
      <c r="AF35" s="1370"/>
      <c r="AG35" s="1370">
        <f t="shared" si="17"/>
        <v>0</v>
      </c>
      <c r="AH35" s="1369"/>
      <c r="AI35" s="1370"/>
      <c r="AJ35" s="1370"/>
      <c r="AK35" s="1370"/>
      <c r="AL35" s="1370"/>
      <c r="AM35" s="1370">
        <f t="shared" si="2"/>
        <v>0</v>
      </c>
      <c r="AN35" s="1369"/>
      <c r="AO35" s="1370"/>
      <c r="AP35" s="1370"/>
      <c r="AQ35" s="1370"/>
      <c r="AR35" s="1370"/>
      <c r="AS35" s="1370">
        <f t="shared" si="3"/>
        <v>0</v>
      </c>
      <c r="AT35" s="1369"/>
      <c r="AU35" s="1370"/>
      <c r="AV35" s="1370"/>
      <c r="AW35" s="1370"/>
      <c r="AX35" s="1370"/>
      <c r="AY35" s="1370">
        <f t="shared" si="4"/>
        <v>0</v>
      </c>
      <c r="AZ35" s="1369"/>
      <c r="BA35" s="1370"/>
      <c r="BB35" s="1370"/>
      <c r="BC35" s="1370"/>
      <c r="BD35" s="1370"/>
      <c r="BE35" s="1370">
        <f t="shared" si="5"/>
        <v>0</v>
      </c>
      <c r="BF35" s="1369">
        <v>0</v>
      </c>
      <c r="BG35" s="1370">
        <v>0</v>
      </c>
      <c r="BH35" s="1370">
        <v>0</v>
      </c>
      <c r="BI35" s="1370">
        <v>0</v>
      </c>
      <c r="BJ35" s="1370">
        <v>0</v>
      </c>
      <c r="BK35" s="1370">
        <f t="shared" si="6"/>
        <v>0</v>
      </c>
      <c r="BL35" s="1369">
        <v>1</v>
      </c>
      <c r="BM35" s="1370">
        <v>1</v>
      </c>
      <c r="BN35" s="1370">
        <v>0</v>
      </c>
      <c r="BO35" s="1370"/>
      <c r="BP35" s="1370"/>
      <c r="BQ35" s="1370">
        <f t="shared" si="7"/>
        <v>1</v>
      </c>
      <c r="BR35" s="1369"/>
      <c r="BS35" s="1370"/>
      <c r="BT35" s="1370"/>
      <c r="BU35" s="1370"/>
      <c r="BV35" s="1370"/>
      <c r="BW35" s="1370">
        <f t="shared" si="8"/>
        <v>0</v>
      </c>
      <c r="BX35" s="1369"/>
      <c r="BY35" s="1370"/>
      <c r="BZ35" s="1370"/>
      <c r="CA35" s="1370"/>
      <c r="CB35" s="1370"/>
      <c r="CC35" s="469">
        <f t="shared" si="9"/>
        <v>0</v>
      </c>
      <c r="CD35" s="491">
        <f t="shared" si="13"/>
        <v>111</v>
      </c>
      <c r="CE35" s="488">
        <f>BY35+BS35+BM35+BG35+BA35+AU35+AO35+AI35+AC35</f>
        <v>1</v>
      </c>
      <c r="CF35" s="487">
        <v>0</v>
      </c>
      <c r="CG35" s="487">
        <f t="shared" ref="CE35:CH37" si="19">CA35+BU35+BO35+BI35+BC35+AW35+AQ35+AK35+AE35</f>
        <v>0</v>
      </c>
      <c r="CH35" s="487">
        <f t="shared" si="19"/>
        <v>0</v>
      </c>
      <c r="CI35" s="488">
        <f>CE35+CF35</f>
        <v>1</v>
      </c>
      <c r="CJ35" s="1359">
        <f t="shared" si="14"/>
        <v>9.0090090090090089E-3</v>
      </c>
    </row>
    <row r="36" spans="1:88" ht="27" thickBot="1">
      <c r="A36" s="2415"/>
      <c r="B36" s="593" t="s">
        <v>647</v>
      </c>
      <c r="C36" s="562">
        <f>'[42]D. ITT_All_Grants'!C66</f>
        <v>0</v>
      </c>
      <c r="D36" s="828" t="s">
        <v>100</v>
      </c>
      <c r="E36" s="1453">
        <v>1</v>
      </c>
      <c r="F36" s="562" t="s">
        <v>99</v>
      </c>
      <c r="G36" s="828" t="s">
        <v>143</v>
      </c>
      <c r="H36" s="1454">
        <v>42694</v>
      </c>
      <c r="I36" s="1454">
        <v>42855</v>
      </c>
      <c r="J36" s="872">
        <f ca="1">I36-F10</f>
        <v>-101</v>
      </c>
      <c r="K36" s="824">
        <v>1</v>
      </c>
      <c r="L36" s="873" t="s">
        <v>641</v>
      </c>
      <c r="M36" s="842">
        <v>5</v>
      </c>
      <c r="N36" s="842"/>
      <c r="O36" s="842">
        <v>0</v>
      </c>
      <c r="P36" s="842">
        <v>0</v>
      </c>
      <c r="Q36" s="852">
        <f t="shared" si="18"/>
        <v>0</v>
      </c>
      <c r="R36" s="852">
        <f t="shared" si="1"/>
        <v>5</v>
      </c>
      <c r="S36" s="774">
        <f t="shared" si="11"/>
        <v>5</v>
      </c>
      <c r="T36" s="781" t="s">
        <v>1529</v>
      </c>
      <c r="U36" s="766"/>
      <c r="V36" s="516"/>
      <c r="W36" s="516"/>
      <c r="X36" s="516"/>
      <c r="Y36" s="516"/>
      <c r="Z36" s="516">
        <f t="shared" si="12"/>
        <v>0</v>
      </c>
      <c r="AB36" s="444"/>
      <c r="AC36" s="1370"/>
      <c r="AD36" s="1370"/>
      <c r="AE36" s="1370"/>
      <c r="AF36" s="1370"/>
      <c r="AG36" s="1370">
        <f t="shared" si="17"/>
        <v>0</v>
      </c>
      <c r="AH36" s="444"/>
      <c r="AI36" s="1370"/>
      <c r="AJ36" s="1370"/>
      <c r="AK36" s="1370"/>
      <c r="AL36" s="1370"/>
      <c r="AM36" s="1370">
        <f t="shared" si="2"/>
        <v>0</v>
      </c>
      <c r="AN36" s="444"/>
      <c r="AO36" s="1370"/>
      <c r="AP36" s="1370"/>
      <c r="AQ36" s="1370"/>
      <c r="AR36" s="1370"/>
      <c r="AS36" s="1370">
        <f t="shared" si="3"/>
        <v>0</v>
      </c>
      <c r="AT36" s="444"/>
      <c r="AU36" s="1370"/>
      <c r="AV36" s="1370"/>
      <c r="AW36" s="1370"/>
      <c r="AX36" s="1370"/>
      <c r="AY36" s="1370">
        <f t="shared" si="4"/>
        <v>0</v>
      </c>
      <c r="AZ36" s="444"/>
      <c r="BA36" s="1370"/>
      <c r="BB36" s="1370"/>
      <c r="BC36" s="1370"/>
      <c r="BD36" s="1370"/>
      <c r="BE36" s="1370">
        <f t="shared" si="5"/>
        <v>0</v>
      </c>
      <c r="BF36" s="444">
        <v>0</v>
      </c>
      <c r="BG36" s="1370">
        <v>0</v>
      </c>
      <c r="BH36" s="1370">
        <v>0</v>
      </c>
      <c r="BI36" s="1370">
        <v>0</v>
      </c>
      <c r="BJ36" s="1370">
        <v>0</v>
      </c>
      <c r="BK36" s="1370">
        <f t="shared" si="6"/>
        <v>0</v>
      </c>
      <c r="BL36" s="1369">
        <v>1</v>
      </c>
      <c r="BM36" s="1370">
        <v>1</v>
      </c>
      <c r="BN36" s="1370">
        <v>0</v>
      </c>
      <c r="BO36" s="1370"/>
      <c r="BP36" s="1370"/>
      <c r="BQ36" s="1370">
        <f t="shared" si="7"/>
        <v>1</v>
      </c>
      <c r="BR36" s="444"/>
      <c r="BS36" s="1370"/>
      <c r="BT36" s="1370"/>
      <c r="BU36" s="1370"/>
      <c r="BV36" s="1370"/>
      <c r="BW36" s="1370">
        <f t="shared" si="8"/>
        <v>0</v>
      </c>
      <c r="BX36" s="444"/>
      <c r="BY36" s="1370"/>
      <c r="BZ36" s="1370"/>
      <c r="CA36" s="1370"/>
      <c r="CB36" s="1370"/>
      <c r="CC36" s="469">
        <f t="shared" si="9"/>
        <v>0</v>
      </c>
      <c r="CD36" s="491">
        <f t="shared" si="13"/>
        <v>5</v>
      </c>
      <c r="CE36" s="488">
        <f t="shared" si="19"/>
        <v>1</v>
      </c>
      <c r="CF36" s="487">
        <f t="shared" si="19"/>
        <v>0</v>
      </c>
      <c r="CG36" s="487">
        <f t="shared" si="19"/>
        <v>0</v>
      </c>
      <c r="CH36" s="487">
        <f t="shared" si="19"/>
        <v>0</v>
      </c>
      <c r="CI36" s="488">
        <f t="shared" si="16"/>
        <v>1</v>
      </c>
      <c r="CJ36" s="1359">
        <f t="shared" si="14"/>
        <v>0.2</v>
      </c>
    </row>
    <row r="37" spans="1:88" ht="27" thickBot="1">
      <c r="A37" s="2416"/>
      <c r="B37" s="592" t="s">
        <v>657</v>
      </c>
      <c r="C37" s="565">
        <v>0</v>
      </c>
      <c r="D37" s="565" t="s">
        <v>79</v>
      </c>
      <c r="E37" s="1455">
        <v>100</v>
      </c>
      <c r="F37" s="565" t="s">
        <v>99</v>
      </c>
      <c r="G37" s="565" t="s">
        <v>143</v>
      </c>
      <c r="H37" s="1456">
        <v>42694</v>
      </c>
      <c r="I37" s="1456">
        <v>42855</v>
      </c>
      <c r="J37" s="855">
        <f ca="1">I37-F10</f>
        <v>-101</v>
      </c>
      <c r="K37" s="824">
        <v>100</v>
      </c>
      <c r="L37" s="873" t="s">
        <v>641</v>
      </c>
      <c r="M37" s="846">
        <v>50</v>
      </c>
      <c r="N37" s="846"/>
      <c r="O37" s="846">
        <v>0</v>
      </c>
      <c r="P37" s="846">
        <v>0</v>
      </c>
      <c r="Q37" s="852">
        <f t="shared" si="18"/>
        <v>0</v>
      </c>
      <c r="R37" s="852">
        <f t="shared" si="1"/>
        <v>50</v>
      </c>
      <c r="S37" s="774">
        <f t="shared" si="11"/>
        <v>50</v>
      </c>
      <c r="T37" s="867" t="s">
        <v>1526</v>
      </c>
      <c r="U37" s="766"/>
      <c r="V37" s="516"/>
      <c r="W37" s="516"/>
      <c r="X37" s="516"/>
      <c r="Y37" s="516"/>
      <c r="Z37" s="516">
        <f t="shared" si="12"/>
        <v>0</v>
      </c>
      <c r="AB37" s="551"/>
      <c r="AC37" s="1370"/>
      <c r="AD37" s="1370"/>
      <c r="AE37" s="1370"/>
      <c r="AF37" s="1370"/>
      <c r="AG37" s="1370">
        <f t="shared" si="17"/>
        <v>0</v>
      </c>
      <c r="AH37" s="552"/>
      <c r="AI37" s="1370"/>
      <c r="AJ37" s="1370"/>
      <c r="AK37" s="1370"/>
      <c r="AL37" s="1370"/>
      <c r="AM37" s="1370">
        <f t="shared" si="2"/>
        <v>0</v>
      </c>
      <c r="AN37" s="552"/>
      <c r="AO37" s="1370"/>
      <c r="AP37" s="1370"/>
      <c r="AQ37" s="1370"/>
      <c r="AR37" s="1370"/>
      <c r="AS37" s="1370">
        <f t="shared" si="3"/>
        <v>0</v>
      </c>
      <c r="AT37" s="552"/>
      <c r="AU37" s="1370"/>
      <c r="AV37" s="1370"/>
      <c r="AW37" s="1370"/>
      <c r="AX37" s="1370"/>
      <c r="AY37" s="1370">
        <f t="shared" si="4"/>
        <v>0</v>
      </c>
      <c r="AZ37" s="552"/>
      <c r="BA37" s="1370"/>
      <c r="BB37" s="1370"/>
      <c r="BC37" s="1370"/>
      <c r="BD37" s="1370"/>
      <c r="BE37" s="1370">
        <f t="shared" si="5"/>
        <v>0</v>
      </c>
      <c r="BF37" s="552">
        <v>0</v>
      </c>
      <c r="BG37" s="1370">
        <v>0</v>
      </c>
      <c r="BH37" s="1370">
        <v>0</v>
      </c>
      <c r="BI37" s="1370">
        <v>0</v>
      </c>
      <c r="BJ37" s="1370">
        <v>0</v>
      </c>
      <c r="BK37" s="1370">
        <f t="shared" si="6"/>
        <v>0</v>
      </c>
      <c r="BL37" s="552">
        <v>0</v>
      </c>
      <c r="BM37" s="1370">
        <v>0</v>
      </c>
      <c r="BN37" s="1370">
        <v>0</v>
      </c>
      <c r="BO37" s="1370"/>
      <c r="BP37" s="1370"/>
      <c r="BQ37" s="1370">
        <f t="shared" si="7"/>
        <v>0</v>
      </c>
      <c r="BR37" s="552"/>
      <c r="BS37" s="1370"/>
      <c r="BT37" s="1370"/>
      <c r="BU37" s="1370"/>
      <c r="BV37" s="1370"/>
      <c r="BW37" s="1370">
        <f t="shared" si="8"/>
        <v>0</v>
      </c>
      <c r="BX37" s="552"/>
      <c r="BY37" s="1370"/>
      <c r="BZ37" s="1370"/>
      <c r="CA37" s="1370"/>
      <c r="CB37" s="1370"/>
      <c r="CC37" s="469">
        <f t="shared" si="9"/>
        <v>0</v>
      </c>
      <c r="CD37" s="523">
        <f t="shared" si="13"/>
        <v>50</v>
      </c>
      <c r="CE37" s="508">
        <f t="shared" si="19"/>
        <v>0</v>
      </c>
      <c r="CF37" s="524">
        <f t="shared" si="19"/>
        <v>0</v>
      </c>
      <c r="CG37" s="524">
        <f t="shared" si="19"/>
        <v>0</v>
      </c>
      <c r="CH37" s="524">
        <f t="shared" si="19"/>
        <v>0</v>
      </c>
      <c r="CI37" s="508">
        <f t="shared" si="16"/>
        <v>0</v>
      </c>
      <c r="CJ37" s="1359">
        <f t="shared" si="14"/>
        <v>0</v>
      </c>
    </row>
    <row r="38" spans="1:88">
      <c r="CD38" s="602"/>
      <c r="CE38" s="603"/>
      <c r="CF38" s="604"/>
      <c r="CG38" s="604"/>
      <c r="CH38" s="604"/>
      <c r="CI38" s="603"/>
    </row>
    <row r="39" spans="1:88">
      <c r="CD39" s="602"/>
      <c r="CE39" s="603"/>
      <c r="CF39" s="604"/>
      <c r="CG39" s="604"/>
      <c r="CH39" s="604"/>
      <c r="CI39" s="603"/>
    </row>
    <row r="40" spans="1:88">
      <c r="CD40" s="602"/>
      <c r="CE40" s="603"/>
      <c r="CF40" s="604"/>
      <c r="CG40" s="604"/>
      <c r="CH40" s="604"/>
      <c r="CI40" s="603"/>
    </row>
    <row r="41" spans="1:88">
      <c r="CD41" s="602"/>
      <c r="CE41" s="603"/>
      <c r="CF41" s="604"/>
      <c r="CG41" s="604"/>
      <c r="CH41" s="604"/>
      <c r="CI41" s="603"/>
    </row>
    <row r="42" spans="1:88">
      <c r="CD42" s="602"/>
      <c r="CE42" s="603"/>
      <c r="CF42" s="604"/>
      <c r="CG42" s="604"/>
      <c r="CH42" s="604"/>
      <c r="CI42" s="603"/>
    </row>
    <row r="43" spans="1:88">
      <c r="CD43" s="602"/>
      <c r="CE43" s="603"/>
      <c r="CF43" s="604"/>
      <c r="CG43" s="604"/>
      <c r="CH43" s="604"/>
      <c r="CI43" s="603"/>
    </row>
    <row r="44" spans="1:88">
      <c r="CD44" s="602"/>
      <c r="CE44" s="603"/>
      <c r="CF44" s="604"/>
      <c r="CG44" s="604"/>
      <c r="CH44" s="604"/>
      <c r="CI44" s="603"/>
    </row>
    <row r="45" spans="1:88">
      <c r="CD45" s="602"/>
      <c r="CE45" s="603"/>
      <c r="CF45" s="604"/>
      <c r="CG45" s="604"/>
      <c r="CH45" s="604"/>
      <c r="CI45" s="603"/>
    </row>
  </sheetData>
  <mergeCells count="28">
    <mergeCell ref="M12:S12"/>
    <mergeCell ref="U12:Z12"/>
    <mergeCell ref="AB12:AG12"/>
    <mergeCell ref="AH12:AM12"/>
    <mergeCell ref="AN12:AS12"/>
    <mergeCell ref="A27:A37"/>
    <mergeCell ref="C8:G8"/>
    <mergeCell ref="B1:G3"/>
    <mergeCell ref="C4:G4"/>
    <mergeCell ref="C5:G5"/>
    <mergeCell ref="C7:G7"/>
    <mergeCell ref="C10:D10"/>
    <mergeCell ref="A14:A15"/>
    <mergeCell ref="A21:A24"/>
    <mergeCell ref="A25:A26"/>
    <mergeCell ref="A16:A20"/>
    <mergeCell ref="AB1:CC3"/>
    <mergeCell ref="AB10:CI10"/>
    <mergeCell ref="AT11:BK11"/>
    <mergeCell ref="BL11:CC11"/>
    <mergeCell ref="BF12:BK12"/>
    <mergeCell ref="BL12:BQ12"/>
    <mergeCell ref="BR12:BW12"/>
    <mergeCell ref="BX12:CC12"/>
    <mergeCell ref="CD12:CI12"/>
    <mergeCell ref="AB11:AS11"/>
    <mergeCell ref="AT12:AY12"/>
    <mergeCell ref="AZ12:BE12"/>
  </mergeCells>
  <conditionalFormatting sqref="AA9 H9:L10 T12:T13 I1:L8 F14:G15 F21:G37 T1:T10">
    <cfRule type="cellIs" dxfId="564" priority="11" operator="equal">
      <formula>"x"</formula>
    </cfRule>
  </conditionalFormatting>
  <conditionalFormatting sqref="F9:G12">
    <cfRule type="cellIs" dxfId="563" priority="15" operator="equal">
      <formula>"x"</formula>
    </cfRule>
  </conditionalFormatting>
  <conditionalFormatting sqref="H12:L12 K13:L13">
    <cfRule type="cellIs" dxfId="562" priority="14" operator="equal">
      <formula>"x"</formula>
    </cfRule>
  </conditionalFormatting>
  <conditionalFormatting sqref="H11:L11 T11">
    <cfRule type="cellIs" dxfId="561" priority="13" operator="equal">
      <formula>"x"</formula>
    </cfRule>
  </conditionalFormatting>
  <conditionalFormatting sqref="AB12">
    <cfRule type="cellIs" dxfId="560" priority="12" operator="equal">
      <formula>"x"</formula>
    </cfRule>
  </conditionalFormatting>
  <conditionalFormatting sqref="CD12:CH12">
    <cfRule type="cellIs" dxfId="559" priority="10" operator="equal">
      <formula>"x"</formula>
    </cfRule>
  </conditionalFormatting>
  <conditionalFormatting sqref="U12">
    <cfRule type="cellIs" dxfId="558" priority="9" operator="equal">
      <formula>"x"</formula>
    </cfRule>
  </conditionalFormatting>
  <conditionalFormatting sqref="F16:G16">
    <cfRule type="cellIs" dxfId="557" priority="8" operator="equal">
      <formula>"x"</formula>
    </cfRule>
  </conditionalFormatting>
  <conditionalFormatting sqref="F17:G17">
    <cfRule type="cellIs" dxfId="556" priority="7" operator="equal">
      <formula>"x"</formula>
    </cfRule>
  </conditionalFormatting>
  <conditionalFormatting sqref="F18:G18">
    <cfRule type="cellIs" dxfId="555" priority="6" operator="equal">
      <formula>"x"</formula>
    </cfRule>
  </conditionalFormatting>
  <conditionalFormatting sqref="F19:G19">
    <cfRule type="cellIs" dxfId="554" priority="5" operator="equal">
      <formula>"x"</formula>
    </cfRule>
  </conditionalFormatting>
  <conditionalFormatting sqref="F20:G20">
    <cfRule type="cellIs" dxfId="553" priority="4" operator="equal">
      <formula>"x"</formula>
    </cfRule>
  </conditionalFormatting>
  <conditionalFormatting sqref="G14:G37">
    <cfRule type="cellIs" dxfId="552" priority="3" operator="equal">
      <formula>"x"</formula>
    </cfRule>
  </conditionalFormatting>
  <conditionalFormatting sqref="M12:R12 M1:S10">
    <cfRule type="cellIs" dxfId="551" priority="1" operator="equal">
      <formula>"x"</formula>
    </cfRule>
  </conditionalFormatting>
  <conditionalFormatting sqref="M11:S11">
    <cfRule type="cellIs" dxfId="550" priority="2" operator="equal">
      <formula>"x"</formula>
    </cfRule>
  </conditionalFormatting>
  <pageMargins left="0.7" right="0.7" top="0.75" bottom="0.75" header="0.3" footer="0.3"/>
  <pageSetup orientation="portrait" horizontalDpi="4294967295" verticalDpi="4294967295"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70"/>
  <sheetViews>
    <sheetView topLeftCell="A11" zoomScale="87" zoomScaleNormal="87" workbookViewId="0">
      <pane xSplit="2" ySplit="3" topLeftCell="BU14" activePane="bottomRight" state="frozen"/>
      <selection activeCell="AS14" sqref="AS14"/>
      <selection pane="topRight" activeCell="AS14" sqref="AS14"/>
      <selection pane="bottomLeft" activeCell="AS14" sqref="AS14"/>
      <selection pane="bottomRight" activeCell="N17" sqref="N17"/>
    </sheetView>
  </sheetViews>
  <sheetFormatPr defaultRowHeight="15"/>
  <cols>
    <col min="1" max="1" width="19" customWidth="1"/>
    <col min="2" max="2" width="55" customWidth="1"/>
    <col min="4" max="4" width="13.42578125" customWidth="1"/>
    <col min="5" max="5" width="14.7109375" customWidth="1"/>
    <col min="6" max="6" width="12.85546875" customWidth="1"/>
    <col min="7" max="7" width="14.28515625" customWidth="1"/>
    <col min="8" max="8" width="13" customWidth="1"/>
    <col min="9" max="9" width="15.85546875" customWidth="1"/>
    <col min="10" max="11" width="11.7109375" style="192" customWidth="1"/>
    <col min="12" max="12" width="18.7109375" style="192" customWidth="1"/>
    <col min="13" max="13" width="7.85546875" style="192" customWidth="1"/>
    <col min="14" max="14" width="9.140625" style="192" customWidth="1"/>
    <col min="15" max="15" width="5.28515625" style="192" customWidth="1"/>
    <col min="16" max="16" width="6.42578125" style="192" customWidth="1"/>
    <col min="17" max="17" width="7.28515625" style="192" customWidth="1"/>
    <col min="18" max="18" width="7.5703125" style="192" customWidth="1"/>
    <col min="19" max="19" width="7.28515625" style="192" customWidth="1"/>
    <col min="20" max="20" width="35.28515625" style="486" customWidth="1"/>
    <col min="21" max="26" width="6.140625" style="193" customWidth="1"/>
    <col min="27" max="27" width="2.42578125" customWidth="1"/>
    <col min="28" max="57" width="6.140625" style="193" customWidth="1"/>
    <col min="58" max="58" width="7.5703125" style="193" bestFit="1" customWidth="1"/>
    <col min="59" max="59" width="7.7109375" style="193" customWidth="1"/>
    <col min="60" max="62" width="6.140625" style="193" customWidth="1"/>
    <col min="63" max="63" width="8.42578125" style="193" customWidth="1"/>
    <col min="64" max="64" width="9.140625" style="193" customWidth="1"/>
    <col min="65" max="81" width="6.140625" style="193" customWidth="1"/>
    <col min="82" max="82" width="8.5703125" style="449" customWidth="1"/>
    <col min="83" max="83" width="9.42578125" style="449" customWidth="1"/>
    <col min="84" max="84" width="11.140625" style="449" customWidth="1"/>
    <col min="85" max="86" width="6.140625" style="449" customWidth="1"/>
    <col min="87" max="87" width="10.140625" style="449" customWidth="1"/>
    <col min="88" max="88" width="15.140625" customWidth="1"/>
    <col min="89" max="89" width="22.140625" customWidth="1"/>
  </cols>
  <sheetData>
    <row r="1" spans="1:89">
      <c r="A1" s="5"/>
      <c r="B1" s="2418" t="s">
        <v>814</v>
      </c>
      <c r="C1" s="2419"/>
      <c r="D1" s="2419"/>
      <c r="E1" s="2419"/>
      <c r="F1" s="2419"/>
      <c r="G1" s="2420"/>
      <c r="H1" s="120"/>
      <c r="I1" s="7"/>
      <c r="J1" s="7"/>
      <c r="K1" s="190"/>
      <c r="L1" s="190"/>
      <c r="M1" s="190"/>
      <c r="N1" s="190"/>
      <c r="O1" s="190"/>
      <c r="P1" s="190"/>
      <c r="Q1" s="190"/>
      <c r="R1" s="190"/>
      <c r="S1" s="190"/>
      <c r="T1" s="481"/>
      <c r="U1" s="481"/>
      <c r="V1" s="481"/>
      <c r="W1" s="481"/>
      <c r="X1" s="481"/>
      <c r="Y1" s="481"/>
      <c r="Z1" s="481"/>
      <c r="AA1" s="5"/>
      <c r="AB1" s="2488" t="s">
        <v>68</v>
      </c>
      <c r="AC1" s="2489"/>
      <c r="AD1" s="2489"/>
      <c r="AE1" s="2489"/>
      <c r="AF1" s="2489"/>
      <c r="AG1" s="2489"/>
      <c r="AH1" s="2489"/>
      <c r="AI1" s="2489"/>
      <c r="AJ1" s="2489"/>
      <c r="AK1" s="2489"/>
      <c r="AL1" s="2489"/>
      <c r="AM1" s="2489"/>
      <c r="AN1" s="2489"/>
      <c r="AO1" s="2489"/>
      <c r="AP1" s="2489"/>
      <c r="AQ1" s="2489"/>
      <c r="AR1" s="2489"/>
      <c r="AS1" s="2489"/>
      <c r="AT1" s="2489"/>
      <c r="AU1" s="2489"/>
      <c r="AV1" s="2489"/>
      <c r="AW1" s="2489"/>
      <c r="AX1" s="2489"/>
      <c r="AY1" s="2489"/>
      <c r="AZ1" s="2489"/>
      <c r="BA1" s="2489"/>
      <c r="BB1" s="2489"/>
      <c r="BC1" s="2489"/>
      <c r="BD1" s="2489"/>
      <c r="BE1" s="2489"/>
      <c r="BF1" s="2489"/>
      <c r="BG1" s="2489"/>
      <c r="BH1" s="2489"/>
      <c r="BI1" s="2489"/>
      <c r="BJ1" s="2489"/>
      <c r="BK1" s="2489"/>
      <c r="BL1" s="2489"/>
      <c r="BM1" s="2489"/>
      <c r="BN1" s="2489"/>
      <c r="BO1" s="2489"/>
      <c r="BP1" s="2489"/>
      <c r="BQ1" s="2489"/>
      <c r="BR1" s="2489"/>
      <c r="BS1" s="2489"/>
      <c r="BT1" s="2489"/>
      <c r="BU1" s="2489"/>
      <c r="BV1" s="2489"/>
      <c r="BW1" s="2489"/>
      <c r="BX1" s="2489"/>
      <c r="BY1" s="2489"/>
      <c r="BZ1" s="2489"/>
      <c r="CA1" s="2489"/>
      <c r="CB1" s="2489"/>
      <c r="CC1" s="2489"/>
      <c r="CD1" s="446"/>
      <c r="CE1" s="446"/>
      <c r="CF1" s="446"/>
      <c r="CG1" s="446"/>
      <c r="CH1" s="446"/>
      <c r="CI1" s="446"/>
    </row>
    <row r="2" spans="1:89">
      <c r="A2" s="5"/>
      <c r="B2" s="2421"/>
      <c r="C2" s="2422"/>
      <c r="D2" s="2422"/>
      <c r="E2" s="2422"/>
      <c r="F2" s="2422"/>
      <c r="G2" s="2423"/>
      <c r="H2" s="120"/>
      <c r="I2" s="7"/>
      <c r="J2" s="7"/>
      <c r="K2" s="190"/>
      <c r="L2" s="190"/>
      <c r="M2" s="190"/>
      <c r="N2" s="190"/>
      <c r="O2" s="190"/>
      <c r="P2" s="190"/>
      <c r="Q2" s="190"/>
      <c r="R2" s="190"/>
      <c r="S2" s="190"/>
      <c r="T2" s="481"/>
      <c r="U2" s="481"/>
      <c r="V2" s="481"/>
      <c r="W2" s="481"/>
      <c r="X2" s="481"/>
      <c r="Y2" s="481"/>
      <c r="Z2" s="481"/>
      <c r="AA2" s="5"/>
      <c r="AB2" s="2490"/>
      <c r="AC2" s="2491"/>
      <c r="AD2" s="2491"/>
      <c r="AE2" s="2491"/>
      <c r="AF2" s="2491"/>
      <c r="AG2" s="2491"/>
      <c r="AH2" s="2491"/>
      <c r="AI2" s="2491"/>
      <c r="AJ2" s="2491"/>
      <c r="AK2" s="2491"/>
      <c r="AL2" s="2491"/>
      <c r="AM2" s="2491"/>
      <c r="AN2" s="2491"/>
      <c r="AO2" s="2491"/>
      <c r="AP2" s="2491"/>
      <c r="AQ2" s="2491"/>
      <c r="AR2" s="2491"/>
      <c r="AS2" s="2491"/>
      <c r="AT2" s="2491"/>
      <c r="AU2" s="2491"/>
      <c r="AV2" s="2491"/>
      <c r="AW2" s="2491"/>
      <c r="AX2" s="2491"/>
      <c r="AY2" s="2491"/>
      <c r="AZ2" s="2491"/>
      <c r="BA2" s="2491"/>
      <c r="BB2" s="2491"/>
      <c r="BC2" s="2491"/>
      <c r="BD2" s="2491"/>
      <c r="BE2" s="2491"/>
      <c r="BF2" s="2491"/>
      <c r="BG2" s="2491"/>
      <c r="BH2" s="2491"/>
      <c r="BI2" s="2491"/>
      <c r="BJ2" s="2491"/>
      <c r="BK2" s="2491"/>
      <c r="BL2" s="2491"/>
      <c r="BM2" s="2491"/>
      <c r="BN2" s="2491"/>
      <c r="BO2" s="2491"/>
      <c r="BP2" s="2491"/>
      <c r="BQ2" s="2491"/>
      <c r="BR2" s="2491"/>
      <c r="BS2" s="2491"/>
      <c r="BT2" s="2491"/>
      <c r="BU2" s="2491"/>
      <c r="BV2" s="2491"/>
      <c r="BW2" s="2491"/>
      <c r="BX2" s="2491"/>
      <c r="BY2" s="2491"/>
      <c r="BZ2" s="2491"/>
      <c r="CA2" s="2491"/>
      <c r="CB2" s="2491"/>
      <c r="CC2" s="2491"/>
      <c r="CD2" s="446"/>
      <c r="CE2" s="446"/>
      <c r="CF2" s="446"/>
      <c r="CG2" s="446"/>
      <c r="CH2" s="446"/>
      <c r="CI2" s="446"/>
      <c r="CJ2" s="1366" t="s">
        <v>1214</v>
      </c>
      <c r="CK2" s="507"/>
    </row>
    <row r="3" spans="1:89" ht="15.75" thickBot="1">
      <c r="A3" s="5"/>
      <c r="B3" s="2424"/>
      <c r="C3" s="2425"/>
      <c r="D3" s="2425"/>
      <c r="E3" s="2425"/>
      <c r="F3" s="2425"/>
      <c r="G3" s="2426"/>
      <c r="H3" s="120"/>
      <c r="I3" s="7"/>
      <c r="J3" s="7"/>
      <c r="K3" s="190"/>
      <c r="L3" s="190"/>
      <c r="M3" s="190"/>
      <c r="N3" s="190"/>
      <c r="O3" s="190"/>
      <c r="P3" s="190"/>
      <c r="Q3" s="190"/>
      <c r="R3" s="190"/>
      <c r="S3" s="190"/>
      <c r="T3" s="481"/>
      <c r="U3" s="481"/>
      <c r="V3" s="481"/>
      <c r="W3" s="481"/>
      <c r="X3" s="481"/>
      <c r="Y3" s="481"/>
      <c r="Z3" s="481"/>
      <c r="AA3" s="5"/>
      <c r="AB3" s="2492"/>
      <c r="AC3" s="2493"/>
      <c r="AD3" s="2493"/>
      <c r="AE3" s="2493"/>
      <c r="AF3" s="2493"/>
      <c r="AG3" s="2493"/>
      <c r="AH3" s="2493"/>
      <c r="AI3" s="2493"/>
      <c r="AJ3" s="2493"/>
      <c r="AK3" s="2493"/>
      <c r="AL3" s="2493"/>
      <c r="AM3" s="2493"/>
      <c r="AN3" s="2493"/>
      <c r="AO3" s="2493"/>
      <c r="AP3" s="2493"/>
      <c r="AQ3" s="2493"/>
      <c r="AR3" s="2493"/>
      <c r="AS3" s="2493"/>
      <c r="AT3" s="2493"/>
      <c r="AU3" s="2493"/>
      <c r="AV3" s="2493"/>
      <c r="AW3" s="2493"/>
      <c r="AX3" s="2493"/>
      <c r="AY3" s="2493"/>
      <c r="AZ3" s="2493"/>
      <c r="BA3" s="2493"/>
      <c r="BB3" s="2493"/>
      <c r="BC3" s="2493"/>
      <c r="BD3" s="2493"/>
      <c r="BE3" s="2493"/>
      <c r="BF3" s="2493"/>
      <c r="BG3" s="2493"/>
      <c r="BH3" s="2493"/>
      <c r="BI3" s="2493"/>
      <c r="BJ3" s="2493"/>
      <c r="BK3" s="2493"/>
      <c r="BL3" s="2493"/>
      <c r="BM3" s="2493"/>
      <c r="BN3" s="2493"/>
      <c r="BO3" s="2493"/>
      <c r="BP3" s="2493"/>
      <c r="BQ3" s="2493"/>
      <c r="BR3" s="2493"/>
      <c r="BS3" s="2493"/>
      <c r="BT3" s="2493"/>
      <c r="BU3" s="2493"/>
      <c r="BV3" s="2493"/>
      <c r="BW3" s="2493"/>
      <c r="BX3" s="2493"/>
      <c r="BY3" s="2493"/>
      <c r="BZ3" s="2493"/>
      <c r="CA3" s="2493"/>
      <c r="CB3" s="2493"/>
      <c r="CC3" s="2493"/>
      <c r="CD3" s="446"/>
      <c r="CE3" s="446"/>
      <c r="CF3" s="446"/>
      <c r="CG3" s="446"/>
      <c r="CH3" s="446"/>
      <c r="CI3" s="446"/>
      <c r="CJ3" s="1363"/>
      <c r="CK3" s="507" t="s">
        <v>1215</v>
      </c>
    </row>
    <row r="4" spans="1:89" ht="23.25" customHeight="1" thickBot="1">
      <c r="A4" s="5"/>
      <c r="B4" s="440" t="s">
        <v>305</v>
      </c>
      <c r="C4" s="2474" t="s">
        <v>629</v>
      </c>
      <c r="D4" s="2475"/>
      <c r="E4" s="2475"/>
      <c r="F4" s="2475"/>
      <c r="G4" s="2476"/>
      <c r="H4" s="120"/>
      <c r="I4" s="7"/>
      <c r="J4" s="7"/>
      <c r="K4" s="190"/>
      <c r="L4" s="190"/>
      <c r="M4" s="190"/>
      <c r="N4" s="190"/>
      <c r="O4" s="190"/>
      <c r="P4" s="190"/>
      <c r="Q4" s="190"/>
      <c r="R4" s="190"/>
      <c r="S4" s="190"/>
      <c r="T4" s="481"/>
      <c r="U4" s="1987"/>
      <c r="V4" s="1987"/>
      <c r="W4" s="1987"/>
      <c r="X4" s="1987"/>
      <c r="Y4" s="1987"/>
      <c r="Z4" s="1987"/>
      <c r="AA4" s="5"/>
      <c r="AB4" s="1987"/>
      <c r="AC4" s="1987"/>
      <c r="AD4" s="1987"/>
      <c r="AE4" s="1987"/>
      <c r="AF4" s="1987"/>
      <c r="AG4" s="1987"/>
      <c r="AH4" s="1987"/>
      <c r="AI4" s="1987"/>
      <c r="AJ4" s="1987"/>
      <c r="AK4" s="1987"/>
      <c r="AL4" s="1987"/>
      <c r="AM4" s="1987"/>
      <c r="AN4" s="1987"/>
      <c r="AO4" s="1987"/>
      <c r="AP4" s="1987"/>
      <c r="AQ4" s="1987"/>
      <c r="AR4" s="1987"/>
      <c r="AS4" s="1987"/>
      <c r="AT4" s="1987"/>
      <c r="AU4" s="1987"/>
      <c r="AV4" s="1987"/>
      <c r="AW4" s="1987"/>
      <c r="AX4" s="1987"/>
      <c r="AY4" s="1987"/>
      <c r="AZ4" s="1987"/>
      <c r="BA4" s="1987"/>
      <c r="BB4" s="1987"/>
      <c r="BC4" s="1987"/>
      <c r="BD4" s="1987"/>
      <c r="BE4" s="1987"/>
      <c r="BF4" s="1987"/>
      <c r="BG4" s="1987"/>
      <c r="BH4" s="1987"/>
      <c r="BI4" s="1987"/>
      <c r="BJ4" s="1987"/>
      <c r="BK4" s="1987"/>
      <c r="BL4" s="1987"/>
      <c r="BM4" s="1987"/>
      <c r="BN4" s="1987"/>
      <c r="BO4" s="1987"/>
      <c r="BP4" s="1987"/>
      <c r="BQ4" s="1987"/>
      <c r="BR4" s="1987"/>
      <c r="BS4" s="1987"/>
      <c r="BT4" s="1987"/>
      <c r="BU4" s="1987"/>
      <c r="BV4" s="1987"/>
      <c r="BW4" s="1987"/>
      <c r="BX4" s="1987"/>
      <c r="BY4" s="1987"/>
      <c r="BZ4" s="1987"/>
      <c r="CA4" s="1987"/>
      <c r="CB4" s="1987"/>
      <c r="CC4" s="1987"/>
      <c r="CD4" s="447"/>
      <c r="CE4" s="447"/>
      <c r="CF4" s="447"/>
      <c r="CG4" s="447"/>
      <c r="CH4" s="447"/>
      <c r="CI4" s="447"/>
      <c r="CJ4" s="1361"/>
      <c r="CK4" s="507" t="s">
        <v>1216</v>
      </c>
    </row>
    <row r="5" spans="1:89" ht="15.75" thickBot="1">
      <c r="A5" s="5"/>
      <c r="B5" s="440" t="s">
        <v>300</v>
      </c>
      <c r="C5" s="2474" t="s">
        <v>180</v>
      </c>
      <c r="D5" s="2475"/>
      <c r="E5" s="2475"/>
      <c r="F5" s="2475"/>
      <c r="G5" s="2476"/>
      <c r="H5" s="120"/>
      <c r="I5" s="7"/>
      <c r="J5" s="7"/>
      <c r="K5" s="190"/>
      <c r="L5" s="190"/>
      <c r="M5" s="190"/>
      <c r="N5" s="190"/>
      <c r="O5" s="190"/>
      <c r="P5" s="190"/>
      <c r="Q5" s="190"/>
      <c r="R5" s="190"/>
      <c r="S5" s="190"/>
      <c r="T5" s="481"/>
      <c r="U5" s="1987"/>
      <c r="V5" s="1987"/>
      <c r="W5" s="1987"/>
      <c r="X5" s="1987"/>
      <c r="Y5" s="1987"/>
      <c r="Z5" s="1987"/>
      <c r="AA5" s="5"/>
      <c r="AB5" s="1987"/>
      <c r="AC5" s="1987"/>
      <c r="AD5" s="1987"/>
      <c r="AE5" s="1987"/>
      <c r="AF5" s="1987"/>
      <c r="AG5" s="1987"/>
      <c r="AH5" s="1987"/>
      <c r="AI5" s="1987"/>
      <c r="AJ5" s="1987"/>
      <c r="AK5" s="1987"/>
      <c r="AL5" s="1987"/>
      <c r="AM5" s="1987"/>
      <c r="AN5" s="1987"/>
      <c r="AO5" s="1987"/>
      <c r="AP5" s="1987"/>
      <c r="AQ5" s="1987"/>
      <c r="AR5" s="1987"/>
      <c r="AS5" s="1987"/>
      <c r="AT5" s="1987"/>
      <c r="AU5" s="1987"/>
      <c r="AV5" s="1987"/>
      <c r="AW5" s="1987"/>
      <c r="AX5" s="1987"/>
      <c r="AY5" s="1987"/>
      <c r="AZ5" s="1987"/>
      <c r="BA5" s="1987"/>
      <c r="BB5" s="1987"/>
      <c r="BC5" s="1987"/>
      <c r="BD5" s="1987"/>
      <c r="BE5" s="1987"/>
      <c r="BF5" s="1987"/>
      <c r="BG5" s="1987"/>
      <c r="BH5" s="1987"/>
      <c r="BI5" s="1987"/>
      <c r="BJ5" s="1987"/>
      <c r="BK5" s="1987"/>
      <c r="BL5" s="1987"/>
      <c r="BM5" s="1987"/>
      <c r="BN5" s="1987"/>
      <c r="BO5" s="1987"/>
      <c r="BP5" s="1987"/>
      <c r="BQ5" s="1987"/>
      <c r="BR5" s="1987"/>
      <c r="BS5" s="1987"/>
      <c r="BT5" s="1987"/>
      <c r="BU5" s="1987"/>
      <c r="BV5" s="1987"/>
      <c r="BW5" s="1987"/>
      <c r="BX5" s="1987"/>
      <c r="BY5" s="1987"/>
      <c r="BZ5" s="1987"/>
      <c r="CA5" s="1987"/>
      <c r="CB5" s="1987"/>
      <c r="CC5" s="1987"/>
      <c r="CD5" s="447"/>
      <c r="CE5" s="447"/>
      <c r="CF5" s="447"/>
      <c r="CG5" s="447"/>
      <c r="CH5" s="447"/>
      <c r="CI5" s="447"/>
      <c r="CJ5" s="1362"/>
      <c r="CK5" s="507" t="s">
        <v>1217</v>
      </c>
    </row>
    <row r="6" spans="1:89" ht="15.75" thickBot="1">
      <c r="A6" s="5"/>
      <c r="B6" s="440" t="s">
        <v>304</v>
      </c>
      <c r="C6" s="1989"/>
      <c r="D6" s="1989"/>
      <c r="E6" s="1989"/>
      <c r="F6" s="1989"/>
      <c r="G6" s="1990"/>
      <c r="H6" s="120"/>
      <c r="I6" s="7"/>
      <c r="J6" s="7"/>
      <c r="K6" s="190"/>
      <c r="L6" s="190"/>
      <c r="M6" s="190"/>
      <c r="N6" s="190"/>
      <c r="O6" s="190"/>
      <c r="P6" s="190"/>
      <c r="Q6" s="190"/>
      <c r="R6" s="190"/>
      <c r="S6" s="190"/>
      <c r="T6" s="481"/>
      <c r="U6" s="1987"/>
      <c r="V6" s="1987"/>
      <c r="W6" s="1987"/>
      <c r="X6" s="1987"/>
      <c r="Y6" s="1987"/>
      <c r="Z6" s="1987"/>
      <c r="AA6" s="5"/>
      <c r="AB6" s="1987"/>
      <c r="AC6" s="1987"/>
      <c r="AD6" s="1987"/>
      <c r="AE6" s="1987"/>
      <c r="AF6" s="1987"/>
      <c r="AG6" s="1987"/>
      <c r="AH6" s="1987"/>
      <c r="AI6" s="1987"/>
      <c r="AJ6" s="1987"/>
      <c r="AK6" s="1987"/>
      <c r="AL6" s="1987"/>
      <c r="AM6" s="1987"/>
      <c r="AN6" s="1987"/>
      <c r="AO6" s="1987"/>
      <c r="AP6" s="1987"/>
      <c r="AQ6" s="1987"/>
      <c r="AR6" s="1987"/>
      <c r="AS6" s="1987"/>
      <c r="AT6" s="1987"/>
      <c r="AU6" s="1987"/>
      <c r="AV6" s="1987"/>
      <c r="AW6" s="1987"/>
      <c r="AX6" s="1987"/>
      <c r="AY6" s="1987"/>
      <c r="AZ6" s="1987"/>
      <c r="BA6" s="1987"/>
      <c r="BB6" s="1987"/>
      <c r="BC6" s="1987"/>
      <c r="BD6" s="1987"/>
      <c r="BE6" s="1987"/>
      <c r="BF6" s="1987"/>
      <c r="BG6" s="1987"/>
      <c r="BH6" s="1987"/>
      <c r="BI6" s="1987"/>
      <c r="BJ6" s="1987"/>
      <c r="BK6" s="1987"/>
      <c r="BL6" s="1987"/>
      <c r="BM6" s="1987"/>
      <c r="BN6" s="1987"/>
      <c r="BO6" s="1987"/>
      <c r="BP6" s="1987"/>
      <c r="BQ6" s="1987"/>
      <c r="BR6" s="1987"/>
      <c r="BS6" s="1987"/>
      <c r="BT6" s="1987"/>
      <c r="BU6" s="1987"/>
      <c r="BV6" s="1987"/>
      <c r="BW6" s="1987"/>
      <c r="BX6" s="1987"/>
      <c r="BY6" s="1987"/>
      <c r="BZ6" s="1987"/>
      <c r="CA6" s="1987"/>
      <c r="CB6" s="1987"/>
      <c r="CC6" s="1987"/>
      <c r="CD6" s="447"/>
      <c r="CE6" s="447"/>
      <c r="CF6" s="447"/>
      <c r="CG6" s="447"/>
      <c r="CH6" s="447"/>
      <c r="CI6" s="447"/>
      <c r="CJ6" s="1367"/>
      <c r="CK6" s="507" t="s">
        <v>1218</v>
      </c>
    </row>
    <row r="7" spans="1:89" ht="34.5" customHeight="1" thickBot="1">
      <c r="A7" s="5"/>
      <c r="B7" s="440" t="s">
        <v>302</v>
      </c>
      <c r="C7" s="2474" t="s">
        <v>652</v>
      </c>
      <c r="D7" s="2475"/>
      <c r="E7" s="2475"/>
      <c r="F7" s="2475"/>
      <c r="G7" s="2476"/>
      <c r="H7" s="120"/>
      <c r="I7" s="7"/>
      <c r="J7" s="7"/>
      <c r="K7" s="190"/>
      <c r="L7" s="190"/>
      <c r="M7" s="190"/>
      <c r="N7" s="190"/>
      <c r="O7" s="190"/>
      <c r="P7" s="190"/>
      <c r="Q7" s="190"/>
      <c r="R7" s="190"/>
      <c r="S7" s="190"/>
      <c r="T7" s="481"/>
      <c r="U7" s="1987"/>
      <c r="V7" s="1987"/>
      <c r="W7" s="1987"/>
      <c r="X7" s="1987"/>
      <c r="Y7" s="1987"/>
      <c r="Z7" s="1987"/>
      <c r="AA7" s="5"/>
      <c r="AB7" s="1987"/>
      <c r="AC7" s="1987"/>
      <c r="AD7" s="1987"/>
      <c r="AE7" s="1987"/>
      <c r="AF7" s="1987"/>
      <c r="AG7" s="1987"/>
      <c r="AH7" s="1987"/>
      <c r="AI7" s="1987"/>
      <c r="AJ7" s="1987"/>
      <c r="AK7" s="1987"/>
      <c r="AL7" s="1987"/>
      <c r="AM7" s="1987"/>
      <c r="AN7" s="1987"/>
      <c r="AO7" s="1987"/>
      <c r="AP7" s="1987"/>
      <c r="AQ7" s="1987"/>
      <c r="AR7" s="1987"/>
      <c r="AS7" s="1987"/>
      <c r="AT7" s="1987"/>
      <c r="AU7" s="1987"/>
      <c r="AV7" s="1987"/>
      <c r="AW7" s="1987"/>
      <c r="AX7" s="1987"/>
      <c r="AY7" s="1987"/>
      <c r="AZ7" s="1987"/>
      <c r="BA7" s="1987"/>
      <c r="BB7" s="1987"/>
      <c r="BC7" s="1987"/>
      <c r="BD7" s="1987"/>
      <c r="BE7" s="1987"/>
      <c r="BF7" s="1987"/>
      <c r="BG7" s="1987"/>
      <c r="BH7" s="1987"/>
      <c r="BI7" s="1987"/>
      <c r="BJ7" s="1987"/>
      <c r="BK7" s="1987"/>
      <c r="BL7" s="1987"/>
      <c r="BM7" s="1987"/>
      <c r="BN7" s="1987"/>
      <c r="BO7" s="1987"/>
      <c r="BP7" s="1987"/>
      <c r="BQ7" s="1987"/>
      <c r="BR7" s="1987"/>
      <c r="BS7" s="1987"/>
      <c r="BT7" s="1987"/>
      <c r="BU7" s="1987"/>
      <c r="BV7" s="1987"/>
      <c r="BW7" s="1987"/>
      <c r="BX7" s="1987"/>
      <c r="BY7" s="1987"/>
      <c r="BZ7" s="1987"/>
      <c r="CA7" s="1987"/>
      <c r="CB7" s="1987"/>
      <c r="CC7" s="1987"/>
      <c r="CD7" s="447"/>
      <c r="CE7" s="447"/>
      <c r="CF7" s="447"/>
      <c r="CG7" s="447"/>
      <c r="CH7" s="447"/>
      <c r="CI7" s="447"/>
    </row>
    <row r="8" spans="1:89" ht="23.25" customHeight="1" thickBot="1">
      <c r="A8" s="5"/>
      <c r="B8" s="440" t="s">
        <v>303</v>
      </c>
      <c r="C8" s="2474"/>
      <c r="D8" s="2475"/>
      <c r="E8" s="2475"/>
      <c r="F8" s="2475"/>
      <c r="G8" s="2476"/>
      <c r="H8" s="120"/>
      <c r="I8" s="7"/>
      <c r="J8" s="7"/>
      <c r="K8" s="190"/>
      <c r="L8" s="190"/>
      <c r="M8" s="190"/>
      <c r="N8" s="190"/>
      <c r="O8" s="190"/>
      <c r="P8" s="190"/>
      <c r="Q8" s="190"/>
      <c r="R8" s="190"/>
      <c r="S8" s="190"/>
      <c r="T8" s="481"/>
      <c r="U8" s="1987"/>
      <c r="V8" s="1987"/>
      <c r="W8" s="1987"/>
      <c r="X8" s="1987"/>
      <c r="Y8" s="1987"/>
      <c r="Z8" s="1987"/>
      <c r="AA8" s="5"/>
      <c r="AB8" s="1987"/>
      <c r="AC8" s="1987"/>
      <c r="AD8" s="1987"/>
      <c r="AE8" s="1987"/>
      <c r="AF8" s="1987"/>
      <c r="AG8" s="1987"/>
      <c r="AH8" s="1987"/>
      <c r="AI8" s="1987"/>
      <c r="AJ8" s="1987"/>
      <c r="AK8" s="1987"/>
      <c r="AL8" s="1987"/>
      <c r="AM8" s="1987"/>
      <c r="AN8" s="1987"/>
      <c r="AO8" s="1987"/>
      <c r="AP8" s="1987"/>
      <c r="AQ8" s="1987"/>
      <c r="AR8" s="1987"/>
      <c r="AS8" s="1987"/>
      <c r="AT8" s="1987"/>
      <c r="AU8" s="1987"/>
      <c r="AV8" s="1987"/>
      <c r="AW8" s="1987"/>
      <c r="AX8" s="1987"/>
      <c r="AY8" s="1987"/>
      <c r="AZ8" s="1987"/>
      <c r="BA8" s="1987"/>
      <c r="BB8" s="1987"/>
      <c r="BC8" s="1987"/>
      <c r="BD8" s="1987"/>
      <c r="BE8" s="1987"/>
      <c r="BF8" s="1987"/>
      <c r="BG8" s="1987"/>
      <c r="BH8" s="1987"/>
      <c r="BI8" s="1987"/>
      <c r="BJ8" s="1987"/>
      <c r="BK8" s="1987"/>
      <c r="BL8" s="1987"/>
      <c r="BM8" s="1987"/>
      <c r="BN8" s="1987"/>
      <c r="BO8" s="1987"/>
      <c r="BP8" s="1987"/>
      <c r="BQ8" s="1987"/>
      <c r="BR8" s="1987"/>
      <c r="BS8" s="1987"/>
      <c r="BT8" s="1987"/>
      <c r="BU8" s="1987"/>
      <c r="BV8" s="1987"/>
      <c r="BW8" s="1987"/>
      <c r="BX8" s="1987"/>
      <c r="BY8" s="1987"/>
      <c r="BZ8" s="1987"/>
      <c r="CA8" s="1987"/>
      <c r="CB8" s="1987"/>
      <c r="CC8" s="1987"/>
      <c r="CD8" s="447"/>
      <c r="CE8" s="447"/>
      <c r="CF8" s="447"/>
      <c r="CG8" s="447"/>
      <c r="CH8" s="447"/>
      <c r="CI8" s="447"/>
    </row>
    <row r="9" spans="1:89" ht="15.75" thickBot="1">
      <c r="A9" s="5"/>
      <c r="B9" s="7"/>
      <c r="C9" s="7"/>
      <c r="D9" s="7"/>
      <c r="E9" s="7"/>
      <c r="F9" s="7"/>
      <c r="G9" s="7"/>
      <c r="H9" s="7"/>
      <c r="I9" s="7"/>
      <c r="J9" s="190"/>
      <c r="K9" s="190"/>
      <c r="L9" s="190"/>
      <c r="M9" s="190"/>
      <c r="N9" s="190"/>
      <c r="O9" s="190"/>
      <c r="P9" s="190"/>
      <c r="Q9" s="190"/>
      <c r="R9" s="190"/>
      <c r="S9" s="190"/>
      <c r="T9" s="481"/>
      <c r="U9" s="441"/>
      <c r="V9" s="441"/>
      <c r="W9" s="441"/>
      <c r="X9" s="441"/>
      <c r="Y9" s="441"/>
      <c r="Z9" s="441"/>
      <c r="AA9" s="7"/>
      <c r="AB9" s="441"/>
      <c r="AC9" s="441"/>
      <c r="AD9" s="441"/>
      <c r="AE9" s="441"/>
      <c r="AF9" s="441"/>
      <c r="AG9" s="441"/>
      <c r="AH9" s="441"/>
      <c r="AI9" s="441"/>
      <c r="AJ9" s="441"/>
      <c r="AK9" s="441"/>
      <c r="AL9" s="441"/>
      <c r="AM9" s="441"/>
      <c r="AN9" s="441"/>
      <c r="AO9" s="441"/>
      <c r="AP9" s="441"/>
      <c r="AQ9" s="441"/>
      <c r="AR9" s="441"/>
      <c r="AS9" s="441"/>
      <c r="AT9" s="441"/>
      <c r="AU9" s="441"/>
      <c r="AV9" s="441"/>
      <c r="AW9" s="441"/>
      <c r="AX9" s="441"/>
      <c r="AY9" s="441"/>
      <c r="AZ9" s="441"/>
      <c r="BA9" s="441"/>
      <c r="BB9" s="441"/>
      <c r="BC9" s="441"/>
      <c r="BD9" s="441"/>
      <c r="BE9" s="441"/>
      <c r="BF9" s="441"/>
      <c r="BG9" s="441"/>
      <c r="BH9" s="441"/>
      <c r="BI9" s="441"/>
      <c r="BJ9" s="441"/>
      <c r="BK9" s="441"/>
      <c r="BL9" s="441"/>
      <c r="BM9" s="441"/>
      <c r="BN9" s="441"/>
      <c r="BO9" s="441"/>
      <c r="BP9" s="441"/>
      <c r="BQ9" s="441"/>
      <c r="BR9" s="441"/>
      <c r="BS9" s="441"/>
      <c r="BT9" s="441"/>
      <c r="BU9" s="441"/>
      <c r="BV9" s="441"/>
      <c r="BW9" s="441"/>
      <c r="BX9" s="441"/>
      <c r="BY9" s="441"/>
      <c r="BZ9" s="441"/>
      <c r="CA9" s="441"/>
      <c r="CB9" s="441"/>
      <c r="CC9" s="441"/>
      <c r="CD9" s="448"/>
      <c r="CE9" s="448"/>
      <c r="CF9" s="448"/>
      <c r="CG9" s="448"/>
      <c r="CH9" s="448"/>
      <c r="CI9" s="448"/>
    </row>
    <row r="10" spans="1:89" ht="21" thickBot="1">
      <c r="A10" s="738" t="s">
        <v>64</v>
      </c>
      <c r="B10" s="739"/>
      <c r="C10" s="2439" t="s">
        <v>57</v>
      </c>
      <c r="D10" s="2440"/>
      <c r="E10" s="1988"/>
      <c r="F10" s="741">
        <f ca="1">TODAY()</f>
        <v>42956</v>
      </c>
      <c r="G10" s="121"/>
      <c r="H10" s="742"/>
      <c r="I10" s="742"/>
      <c r="J10" s="743"/>
      <c r="K10" s="743"/>
      <c r="L10" s="743"/>
      <c r="M10" s="743"/>
      <c r="N10" s="743"/>
      <c r="O10" s="743"/>
      <c r="P10" s="743"/>
      <c r="Q10" s="743"/>
      <c r="R10" s="743"/>
      <c r="S10" s="743"/>
      <c r="T10" s="744"/>
      <c r="U10" s="744"/>
      <c r="V10" s="744"/>
      <c r="W10" s="744"/>
      <c r="X10" s="744"/>
      <c r="Y10" s="744"/>
      <c r="Z10" s="744"/>
      <c r="AA10" s="5"/>
      <c r="AB10" s="2479" t="s">
        <v>299</v>
      </c>
      <c r="AC10" s="2480"/>
      <c r="AD10" s="2480"/>
      <c r="AE10" s="2480"/>
      <c r="AF10" s="2480"/>
      <c r="AG10" s="2480"/>
      <c r="AH10" s="2480"/>
      <c r="AI10" s="2480"/>
      <c r="AJ10" s="2480"/>
      <c r="AK10" s="2480"/>
      <c r="AL10" s="2480"/>
      <c r="AM10" s="2480"/>
      <c r="AN10" s="2480"/>
      <c r="AO10" s="2480"/>
      <c r="AP10" s="2480"/>
      <c r="AQ10" s="2480"/>
      <c r="AR10" s="2480"/>
      <c r="AS10" s="2480"/>
      <c r="AT10" s="2480"/>
      <c r="AU10" s="2480"/>
      <c r="AV10" s="2480"/>
      <c r="AW10" s="2480"/>
      <c r="AX10" s="2480"/>
      <c r="AY10" s="2480"/>
      <c r="AZ10" s="2480"/>
      <c r="BA10" s="2480"/>
      <c r="BB10" s="2480"/>
      <c r="BC10" s="2480"/>
      <c r="BD10" s="2480"/>
      <c r="BE10" s="2480"/>
      <c r="BF10" s="2480"/>
      <c r="BG10" s="2480"/>
      <c r="BH10" s="2480"/>
      <c r="BI10" s="2480"/>
      <c r="BJ10" s="2480"/>
      <c r="BK10" s="2480"/>
      <c r="BL10" s="2480"/>
      <c r="BM10" s="2480"/>
      <c r="BN10" s="2480"/>
      <c r="BO10" s="2480"/>
      <c r="BP10" s="2480"/>
      <c r="BQ10" s="2480"/>
      <c r="BR10" s="2480"/>
      <c r="BS10" s="2480"/>
      <c r="BT10" s="2480"/>
      <c r="BU10" s="2480"/>
      <c r="BV10" s="2480"/>
      <c r="BW10" s="2480"/>
      <c r="BX10" s="2480"/>
      <c r="BY10" s="2480"/>
      <c r="BZ10" s="2480"/>
      <c r="CA10" s="2480"/>
      <c r="CB10" s="2480"/>
      <c r="CC10" s="2480"/>
      <c r="CD10" s="2481"/>
      <c r="CE10" s="2481"/>
      <c r="CF10" s="2481"/>
      <c r="CG10" s="2481"/>
      <c r="CH10" s="2481"/>
      <c r="CI10" s="2481"/>
    </row>
    <row r="11" spans="1:89" s="468" customFormat="1" ht="17.25" customHeight="1" thickBot="1">
      <c r="A11" s="768" t="s">
        <v>285</v>
      </c>
      <c r="B11" s="88"/>
      <c r="C11" s="88"/>
      <c r="D11" s="88"/>
      <c r="E11" s="88"/>
      <c r="F11" s="88"/>
      <c r="G11" s="88"/>
      <c r="H11" s="88"/>
      <c r="I11" s="88"/>
      <c r="J11" s="745"/>
      <c r="K11" s="745"/>
      <c r="L11" s="745"/>
      <c r="M11" s="745"/>
      <c r="N11" s="745"/>
      <c r="O11" s="745"/>
      <c r="P11" s="745"/>
      <c r="Q11" s="745"/>
      <c r="R11" s="745"/>
      <c r="S11" s="745"/>
      <c r="T11" s="746"/>
      <c r="U11" s="746"/>
      <c r="V11" s="746"/>
      <c r="W11" s="746"/>
      <c r="X11" s="746"/>
      <c r="Y11" s="746"/>
      <c r="Z11" s="746"/>
      <c r="AA11" s="466"/>
      <c r="AB11" s="2482" t="s">
        <v>288</v>
      </c>
      <c r="AC11" s="2483"/>
      <c r="AD11" s="2483"/>
      <c r="AE11" s="2483"/>
      <c r="AF11" s="2483"/>
      <c r="AG11" s="2483"/>
      <c r="AH11" s="2483"/>
      <c r="AI11" s="2483"/>
      <c r="AJ11" s="2483"/>
      <c r="AK11" s="2483"/>
      <c r="AL11" s="2483"/>
      <c r="AM11" s="2483"/>
      <c r="AN11" s="2483"/>
      <c r="AO11" s="2483"/>
      <c r="AP11" s="2483"/>
      <c r="AQ11" s="2483"/>
      <c r="AR11" s="2483"/>
      <c r="AS11" s="2484"/>
      <c r="AT11" s="2485" t="s">
        <v>310</v>
      </c>
      <c r="AU11" s="2486"/>
      <c r="AV11" s="2486"/>
      <c r="AW11" s="2486"/>
      <c r="AX11" s="2486"/>
      <c r="AY11" s="2486"/>
      <c r="AZ11" s="2486"/>
      <c r="BA11" s="2486"/>
      <c r="BB11" s="2486"/>
      <c r="BC11" s="2486"/>
      <c r="BD11" s="2486"/>
      <c r="BE11" s="2486"/>
      <c r="BF11" s="2486"/>
      <c r="BG11" s="2486"/>
      <c r="BH11" s="2486"/>
      <c r="BI11" s="2486"/>
      <c r="BJ11" s="2486"/>
      <c r="BK11" s="2487"/>
      <c r="BL11" s="2485" t="s">
        <v>289</v>
      </c>
      <c r="BM11" s="2486"/>
      <c r="BN11" s="2486"/>
      <c r="BO11" s="2486"/>
      <c r="BP11" s="2486"/>
      <c r="BQ11" s="2486"/>
      <c r="BR11" s="2486"/>
      <c r="BS11" s="2486"/>
      <c r="BT11" s="2486"/>
      <c r="BU11" s="2486"/>
      <c r="BV11" s="2486"/>
      <c r="BW11" s="2486"/>
      <c r="BX11" s="2486"/>
      <c r="BY11" s="2486"/>
      <c r="BZ11" s="2486"/>
      <c r="CA11" s="2486"/>
      <c r="CB11" s="2486"/>
      <c r="CC11" s="2487"/>
      <c r="CD11" s="467"/>
      <c r="CE11" s="467"/>
      <c r="CF11" s="467"/>
      <c r="CG11" s="467"/>
      <c r="CH11" s="467"/>
      <c r="CI11" s="467"/>
    </row>
    <row r="12" spans="1:89" s="462" customFormat="1" ht="60.75" customHeight="1" thickBot="1">
      <c r="A12" s="747" t="s">
        <v>70</v>
      </c>
      <c r="B12" s="747" t="s">
        <v>301</v>
      </c>
      <c r="C12" s="748" t="s">
        <v>373</v>
      </c>
      <c r="D12" s="748" t="s">
        <v>328</v>
      </c>
      <c r="E12" s="748" t="s">
        <v>69</v>
      </c>
      <c r="F12" s="747" t="s">
        <v>63</v>
      </c>
      <c r="G12" s="747" t="s">
        <v>942</v>
      </c>
      <c r="H12" s="748" t="s">
        <v>1</v>
      </c>
      <c r="I12" s="748" t="s">
        <v>2</v>
      </c>
      <c r="J12" s="749" t="s">
        <v>89</v>
      </c>
      <c r="K12" s="750" t="s">
        <v>329</v>
      </c>
      <c r="L12" s="751" t="s">
        <v>286</v>
      </c>
      <c r="M12" s="2459" t="s">
        <v>287</v>
      </c>
      <c r="N12" s="2460"/>
      <c r="O12" s="2460"/>
      <c r="P12" s="2460"/>
      <c r="Q12" s="2460"/>
      <c r="R12" s="2460"/>
      <c r="S12" s="2461"/>
      <c r="T12" s="752" t="s">
        <v>23</v>
      </c>
      <c r="U12" s="2462" t="s">
        <v>497</v>
      </c>
      <c r="V12" s="2462"/>
      <c r="W12" s="2462"/>
      <c r="X12" s="2462"/>
      <c r="Y12" s="2462"/>
      <c r="Z12" s="2462"/>
      <c r="AA12" s="461"/>
      <c r="AB12" s="2469" t="s">
        <v>290</v>
      </c>
      <c r="AC12" s="2469"/>
      <c r="AD12" s="2469"/>
      <c r="AE12" s="2469"/>
      <c r="AF12" s="2469"/>
      <c r="AG12" s="2469"/>
      <c r="AH12" s="2469" t="s">
        <v>291</v>
      </c>
      <c r="AI12" s="2469"/>
      <c r="AJ12" s="2469"/>
      <c r="AK12" s="2469"/>
      <c r="AL12" s="2469"/>
      <c r="AM12" s="2469"/>
      <c r="AN12" s="2469" t="s">
        <v>292</v>
      </c>
      <c r="AO12" s="2469"/>
      <c r="AP12" s="2469"/>
      <c r="AQ12" s="2469"/>
      <c r="AR12" s="2469"/>
      <c r="AS12" s="2469"/>
      <c r="AT12" s="2469" t="s">
        <v>293</v>
      </c>
      <c r="AU12" s="2469"/>
      <c r="AV12" s="2469"/>
      <c r="AW12" s="2469"/>
      <c r="AX12" s="2469"/>
      <c r="AY12" s="2469"/>
      <c r="AZ12" s="2469" t="s">
        <v>294</v>
      </c>
      <c r="BA12" s="2469"/>
      <c r="BB12" s="2469"/>
      <c r="BC12" s="2469"/>
      <c r="BD12" s="2469"/>
      <c r="BE12" s="2469"/>
      <c r="BF12" s="2616" t="s">
        <v>295</v>
      </c>
      <c r="BG12" s="2617"/>
      <c r="BH12" s="2617"/>
      <c r="BI12" s="2617"/>
      <c r="BJ12" s="2617"/>
      <c r="BK12" s="2618"/>
      <c r="BL12" s="2469" t="s">
        <v>296</v>
      </c>
      <c r="BM12" s="2469"/>
      <c r="BN12" s="2469"/>
      <c r="BO12" s="2469"/>
      <c r="BP12" s="2469"/>
      <c r="BQ12" s="2469"/>
      <c r="BR12" s="2469" t="s">
        <v>297</v>
      </c>
      <c r="BS12" s="2469"/>
      <c r="BT12" s="2469"/>
      <c r="BU12" s="2469"/>
      <c r="BV12" s="2469"/>
      <c r="BW12" s="2469"/>
      <c r="BX12" s="2469" t="s">
        <v>298</v>
      </c>
      <c r="BY12" s="2469"/>
      <c r="BZ12" s="2469"/>
      <c r="CA12" s="2469"/>
      <c r="CB12" s="2469"/>
      <c r="CC12" s="2469"/>
      <c r="CD12" s="2529" t="s">
        <v>308</v>
      </c>
      <c r="CE12" s="2529"/>
      <c r="CF12" s="2529"/>
      <c r="CG12" s="2529"/>
      <c r="CH12" s="2529"/>
      <c r="CI12" s="2529"/>
    </row>
    <row r="13" spans="1:89" s="462" customFormat="1" ht="60.75" customHeight="1" thickBot="1">
      <c r="A13" s="753"/>
      <c r="B13" s="754" t="s">
        <v>312</v>
      </c>
      <c r="C13" s="755"/>
      <c r="D13" s="755"/>
      <c r="E13" s="755"/>
      <c r="F13" s="755"/>
      <c r="G13" s="755"/>
      <c r="H13" s="755"/>
      <c r="I13" s="755"/>
      <c r="J13" s="756"/>
      <c r="K13" s="757"/>
      <c r="L13" s="757"/>
      <c r="M13" s="758" t="s">
        <v>316</v>
      </c>
      <c r="N13" s="758" t="s">
        <v>317</v>
      </c>
      <c r="O13" s="758" t="s">
        <v>318</v>
      </c>
      <c r="P13" s="758" t="s">
        <v>319</v>
      </c>
      <c r="Q13" s="759" t="s">
        <v>325</v>
      </c>
      <c r="R13" s="759" t="s">
        <v>326</v>
      </c>
      <c r="S13" s="760" t="s">
        <v>327</v>
      </c>
      <c r="T13" s="761"/>
      <c r="U13" s="762" t="s">
        <v>306</v>
      </c>
      <c r="V13" s="763" t="s">
        <v>320</v>
      </c>
      <c r="W13" s="763" t="s">
        <v>321</v>
      </c>
      <c r="X13" s="763" t="s">
        <v>322</v>
      </c>
      <c r="Y13" s="763" t="s">
        <v>323</v>
      </c>
      <c r="Z13" s="763" t="s">
        <v>307</v>
      </c>
      <c r="AA13" s="461"/>
      <c r="AB13" s="489" t="s">
        <v>306</v>
      </c>
      <c r="AC13" s="490" t="s">
        <v>320</v>
      </c>
      <c r="AD13" s="490" t="s">
        <v>321</v>
      </c>
      <c r="AE13" s="490" t="s">
        <v>322</v>
      </c>
      <c r="AF13" s="490" t="s">
        <v>323</v>
      </c>
      <c r="AG13" s="490" t="s">
        <v>307</v>
      </c>
      <c r="AH13" s="489" t="s">
        <v>306</v>
      </c>
      <c r="AI13" s="490" t="s">
        <v>320</v>
      </c>
      <c r="AJ13" s="490" t="s">
        <v>321</v>
      </c>
      <c r="AK13" s="490" t="s">
        <v>322</v>
      </c>
      <c r="AL13" s="490" t="s">
        <v>323</v>
      </c>
      <c r="AM13" s="490" t="s">
        <v>307</v>
      </c>
      <c r="AN13" s="489" t="s">
        <v>306</v>
      </c>
      <c r="AO13" s="490" t="s">
        <v>320</v>
      </c>
      <c r="AP13" s="490" t="s">
        <v>321</v>
      </c>
      <c r="AQ13" s="490" t="s">
        <v>322</v>
      </c>
      <c r="AR13" s="490" t="s">
        <v>323</v>
      </c>
      <c r="AS13" s="490" t="s">
        <v>307</v>
      </c>
      <c r="AT13" s="489" t="s">
        <v>306</v>
      </c>
      <c r="AU13" s="490" t="s">
        <v>320</v>
      </c>
      <c r="AV13" s="490" t="s">
        <v>321</v>
      </c>
      <c r="AW13" s="490" t="s">
        <v>322</v>
      </c>
      <c r="AX13" s="490" t="s">
        <v>323</v>
      </c>
      <c r="AY13" s="490" t="s">
        <v>307</v>
      </c>
      <c r="AZ13" s="489" t="s">
        <v>306</v>
      </c>
      <c r="BA13" s="490" t="s">
        <v>320</v>
      </c>
      <c r="BB13" s="490" t="s">
        <v>321</v>
      </c>
      <c r="BC13" s="490" t="s">
        <v>322</v>
      </c>
      <c r="BD13" s="490" t="s">
        <v>323</v>
      </c>
      <c r="BE13" s="490" t="s">
        <v>307</v>
      </c>
      <c r="BF13" s="489" t="s">
        <v>306</v>
      </c>
      <c r="BG13" s="490" t="s">
        <v>320</v>
      </c>
      <c r="BH13" s="490" t="s">
        <v>1578</v>
      </c>
      <c r="BI13" s="490" t="s">
        <v>322</v>
      </c>
      <c r="BJ13" s="490" t="s">
        <v>323</v>
      </c>
      <c r="BK13" s="490" t="s">
        <v>307</v>
      </c>
      <c r="BL13" s="489" t="s">
        <v>306</v>
      </c>
      <c r="BM13" s="490" t="s">
        <v>320</v>
      </c>
      <c r="BN13" s="490" t="s">
        <v>321</v>
      </c>
      <c r="BO13" s="490" t="s">
        <v>322</v>
      </c>
      <c r="BP13" s="490" t="s">
        <v>323</v>
      </c>
      <c r="BQ13" s="490" t="s">
        <v>307</v>
      </c>
      <c r="BR13" s="489" t="s">
        <v>306</v>
      </c>
      <c r="BS13" s="490" t="s">
        <v>320</v>
      </c>
      <c r="BT13" s="490" t="s">
        <v>321</v>
      </c>
      <c r="BU13" s="490" t="s">
        <v>322</v>
      </c>
      <c r="BV13" s="490" t="s">
        <v>323</v>
      </c>
      <c r="BW13" s="490" t="s">
        <v>307</v>
      </c>
      <c r="BX13" s="489" t="s">
        <v>306</v>
      </c>
      <c r="BY13" s="490" t="s">
        <v>320</v>
      </c>
      <c r="BZ13" s="490" t="s">
        <v>321</v>
      </c>
      <c r="CA13" s="490" t="s">
        <v>322</v>
      </c>
      <c r="CB13" s="490" t="s">
        <v>323</v>
      </c>
      <c r="CC13" s="490" t="s">
        <v>307</v>
      </c>
      <c r="CD13" s="456" t="s">
        <v>309</v>
      </c>
      <c r="CE13" s="456" t="s">
        <v>320</v>
      </c>
      <c r="CF13" s="456" t="s">
        <v>331</v>
      </c>
      <c r="CG13" s="456" t="s">
        <v>322</v>
      </c>
      <c r="CH13" s="456" t="s">
        <v>324</v>
      </c>
      <c r="CI13" s="456" t="s">
        <v>311</v>
      </c>
      <c r="CJ13" s="1357" t="s">
        <v>1220</v>
      </c>
    </row>
    <row r="14" spans="1:89" ht="47.25" customHeight="1" thickBot="1">
      <c r="A14" s="2451" t="s">
        <v>315</v>
      </c>
      <c r="B14" s="553" t="s">
        <v>650</v>
      </c>
      <c r="C14" s="554">
        <f>'[42]D. ITT_All_Grants'!C94</f>
        <v>0</v>
      </c>
      <c r="D14" s="554" t="s">
        <v>100</v>
      </c>
      <c r="E14" s="1445">
        <v>60000</v>
      </c>
      <c r="F14" s="554" t="s">
        <v>197</v>
      </c>
      <c r="G14" s="554" t="s">
        <v>143</v>
      </c>
      <c r="H14" s="1446">
        <v>42840</v>
      </c>
      <c r="I14" s="1446">
        <v>42931</v>
      </c>
      <c r="J14" s="770"/>
      <c r="K14" s="1447"/>
      <c r="L14" s="772" t="s">
        <v>637</v>
      </c>
      <c r="M14" s="773">
        <v>6094</v>
      </c>
      <c r="N14" s="773">
        <v>4732</v>
      </c>
      <c r="O14" s="773">
        <v>0</v>
      </c>
      <c r="P14" s="773">
        <v>0</v>
      </c>
      <c r="Q14" s="773">
        <v>4732</v>
      </c>
      <c r="R14" s="773">
        <v>6094</v>
      </c>
      <c r="S14" s="774">
        <v>10826</v>
      </c>
      <c r="T14" s="765" t="s">
        <v>1604</v>
      </c>
      <c r="U14" s="766"/>
      <c r="V14" s="516"/>
      <c r="W14" s="516"/>
      <c r="X14" s="516"/>
      <c r="Y14" s="516"/>
      <c r="Z14" s="516">
        <f>V14+W14+X14+Y14</f>
        <v>0</v>
      </c>
      <c r="AB14" s="1371"/>
      <c r="AC14" s="1370"/>
      <c r="AD14" s="1370"/>
      <c r="AE14" s="1370"/>
      <c r="AF14" s="1370"/>
      <c r="AG14" s="1370">
        <f>AC14+AD14+AE14+AF14</f>
        <v>0</v>
      </c>
      <c r="AH14" s="1371"/>
      <c r="AI14" s="1370"/>
      <c r="AJ14" s="1370"/>
      <c r="AK14" s="1370"/>
      <c r="AL14" s="1370"/>
      <c r="AM14" s="1370">
        <f t="shared" ref="AM14:AM37" si="0">AI14+AJ14+AK14+AL14</f>
        <v>0</v>
      </c>
      <c r="AN14" s="1371"/>
      <c r="AO14" s="1370"/>
      <c r="AP14" s="1370"/>
      <c r="AQ14" s="1370"/>
      <c r="AR14" s="1370"/>
      <c r="AS14" s="1370">
        <f t="shared" ref="AS14:AS37" si="1">AO14+AP14+AQ14+AR14</f>
        <v>0</v>
      </c>
      <c r="AT14" s="1371"/>
      <c r="AU14" s="1370"/>
      <c r="AV14" s="1370"/>
      <c r="AW14" s="1370"/>
      <c r="AX14" s="1370"/>
      <c r="AY14" s="1370">
        <f t="shared" ref="AY14:AY37" si="2">AU14+AV14+AW14+AX14</f>
        <v>0</v>
      </c>
      <c r="AZ14" s="1371"/>
      <c r="BA14" s="1370"/>
      <c r="BB14" s="1370"/>
      <c r="BC14" s="1370"/>
      <c r="BD14" s="1370"/>
      <c r="BE14" s="1370">
        <f t="shared" ref="BE14:BE37" si="3">BA14+BB14+BC14+BD14</f>
        <v>0</v>
      </c>
      <c r="BF14" s="1371"/>
      <c r="BG14" s="1370"/>
      <c r="BH14" s="1370"/>
      <c r="BI14" s="1370"/>
      <c r="BJ14" s="1370"/>
      <c r="BK14" s="1370"/>
      <c r="BL14" s="1371"/>
      <c r="BM14" s="1370"/>
      <c r="BN14" s="1370"/>
      <c r="BO14" s="1370"/>
      <c r="BP14" s="1370"/>
      <c r="BQ14" s="1370"/>
      <c r="BR14" s="1371"/>
      <c r="BS14" s="1370">
        <v>2941</v>
      </c>
      <c r="BT14" s="1370">
        <v>1074</v>
      </c>
      <c r="BU14" s="1347">
        <v>153</v>
      </c>
      <c r="BV14" s="1347">
        <v>531</v>
      </c>
      <c r="BW14" s="1370">
        <f t="shared" ref="BW14:BW37" si="4">BS14+BT14+BU14+BV14</f>
        <v>4699</v>
      </c>
      <c r="BX14" s="1371"/>
      <c r="BY14" s="1370"/>
      <c r="BZ14" s="1370"/>
      <c r="CA14" s="1370"/>
      <c r="CB14" s="1370"/>
      <c r="CC14" s="469">
        <f t="shared" ref="CC14:CC37" si="5">BY14+BZ14+CA14+CB14</f>
        <v>0</v>
      </c>
      <c r="CD14" s="491">
        <f>S14</f>
        <v>10826</v>
      </c>
      <c r="CE14" s="488">
        <f>BY14+BS14+BM14+BG14+BA14+AU14+AO14+AI14+AC14</f>
        <v>2941</v>
      </c>
      <c r="CF14" s="487">
        <f t="shared" ref="CE14:CH34" si="6">BZ14+BT14+BN14+BH14+BB14+AV14+AP14+AJ14+AD14</f>
        <v>1074</v>
      </c>
      <c r="CG14" s="487">
        <f t="shared" si="6"/>
        <v>153</v>
      </c>
      <c r="CH14" s="487">
        <f t="shared" si="6"/>
        <v>531</v>
      </c>
      <c r="CI14" s="488">
        <f>CE14+CF14+CG14+CH14</f>
        <v>4699</v>
      </c>
      <c r="CJ14" s="1361">
        <f>CI14/CD14*100%</f>
        <v>0.434047663033438</v>
      </c>
    </row>
    <row r="15" spans="1:89" ht="39.75" thickBot="1">
      <c r="A15" s="2611"/>
      <c r="B15" s="553" t="s">
        <v>651</v>
      </c>
      <c r="C15" s="515">
        <f>'[42]D. ITT_All_Grants'!C93</f>
        <v>0</v>
      </c>
      <c r="D15" s="554" t="s">
        <v>100</v>
      </c>
      <c r="E15" s="1448">
        <v>80028</v>
      </c>
      <c r="F15" s="554" t="s">
        <v>197</v>
      </c>
      <c r="G15" s="554" t="s">
        <v>143</v>
      </c>
      <c r="H15" s="1446">
        <v>42840</v>
      </c>
      <c r="I15" s="1446">
        <v>42931</v>
      </c>
      <c r="J15" s="770"/>
      <c r="K15" s="1449"/>
      <c r="L15" s="772" t="s">
        <v>637</v>
      </c>
      <c r="M15" s="773">
        <v>40814.28</v>
      </c>
      <c r="N15" s="773">
        <v>39213.72</v>
      </c>
      <c r="O15" s="773">
        <v>0</v>
      </c>
      <c r="P15" s="773">
        <v>0</v>
      </c>
      <c r="Q15" s="773">
        <v>39213.72</v>
      </c>
      <c r="R15" s="773">
        <v>40814.28</v>
      </c>
      <c r="S15" s="774">
        <v>80028</v>
      </c>
      <c r="T15" s="776" t="s">
        <v>1510</v>
      </c>
      <c r="U15" s="766"/>
      <c r="V15" s="516"/>
      <c r="W15" s="516"/>
      <c r="X15" s="516"/>
      <c r="Y15" s="516"/>
      <c r="Z15" s="516">
        <f t="shared" ref="Z15:Z37" si="7">V15+W15+X15+Y15</f>
        <v>0</v>
      </c>
      <c r="AB15" s="1371"/>
      <c r="AC15" s="1370"/>
      <c r="AD15" s="1370"/>
      <c r="AE15" s="1370"/>
      <c r="AF15" s="1370"/>
      <c r="AG15" s="1370">
        <f>AC15+AD15+AE15+AF15</f>
        <v>0</v>
      </c>
      <c r="AH15" s="1371"/>
      <c r="AI15" s="1370"/>
      <c r="AJ15" s="1370"/>
      <c r="AK15" s="1370"/>
      <c r="AL15" s="1370"/>
      <c r="AM15" s="1370">
        <f t="shared" si="0"/>
        <v>0</v>
      </c>
      <c r="AN15" s="1371"/>
      <c r="AO15" s="1370"/>
      <c r="AP15" s="1370"/>
      <c r="AQ15" s="1370"/>
      <c r="AR15" s="1370"/>
      <c r="AS15" s="1370">
        <f t="shared" si="1"/>
        <v>0</v>
      </c>
      <c r="AT15" s="1371"/>
      <c r="AU15" s="1370"/>
      <c r="AV15" s="1370"/>
      <c r="AW15" s="1370"/>
      <c r="AX15" s="1370"/>
      <c r="AY15" s="1370">
        <f t="shared" si="2"/>
        <v>0</v>
      </c>
      <c r="AZ15" s="1371"/>
      <c r="BA15" s="1370"/>
      <c r="BB15" s="1370"/>
      <c r="BC15" s="1370"/>
      <c r="BD15" s="1370"/>
      <c r="BE15" s="1370">
        <f t="shared" si="3"/>
        <v>0</v>
      </c>
      <c r="BF15" s="1371"/>
      <c r="BG15" s="1370"/>
      <c r="BH15" s="1370"/>
      <c r="BI15" s="1370"/>
      <c r="BJ15" s="1370"/>
      <c r="BK15" s="1370"/>
      <c r="BL15" s="1371"/>
      <c r="BM15" s="1444"/>
      <c r="BN15" s="1444"/>
      <c r="BO15" s="1370"/>
      <c r="BP15" s="1370"/>
      <c r="BQ15" s="1370"/>
      <c r="BR15" s="1371"/>
      <c r="BS15" s="1877">
        <v>0</v>
      </c>
      <c r="BT15" s="1877">
        <v>0</v>
      </c>
      <c r="BU15" s="1877">
        <v>0</v>
      </c>
      <c r="BV15" s="1877">
        <v>0</v>
      </c>
      <c r="BW15" s="1370">
        <f t="shared" si="4"/>
        <v>0</v>
      </c>
      <c r="BX15" s="1371"/>
      <c r="BY15" s="1370"/>
      <c r="BZ15" s="1370"/>
      <c r="CA15" s="1370"/>
      <c r="CB15" s="1370"/>
      <c r="CC15" s="469">
        <f t="shared" si="5"/>
        <v>0</v>
      </c>
      <c r="CD15" s="491">
        <f t="shared" ref="CD15:CD37" si="8">S15</f>
        <v>80028</v>
      </c>
      <c r="CE15" s="488">
        <f t="shared" si="6"/>
        <v>0</v>
      </c>
      <c r="CF15" s="487">
        <f t="shared" si="6"/>
        <v>0</v>
      </c>
      <c r="CG15" s="487">
        <f t="shared" si="6"/>
        <v>0</v>
      </c>
      <c r="CH15" s="487">
        <f t="shared" si="6"/>
        <v>0</v>
      </c>
      <c r="CI15" s="488">
        <f t="shared" ref="CI15:CI37" si="9">CE15+CF15+CG15+CH15</f>
        <v>0</v>
      </c>
      <c r="CJ15" s="1361">
        <f t="shared" ref="CJ15:CJ37" si="10">CI15/CD15*100%</f>
        <v>0</v>
      </c>
    </row>
    <row r="16" spans="1:89" ht="34.5" customHeight="1" thickBot="1">
      <c r="A16" s="2538" t="s">
        <v>945</v>
      </c>
      <c r="B16" s="836" t="s">
        <v>1511</v>
      </c>
      <c r="C16" s="515">
        <f>'[42]D. ITT_All_Grants'!C94</f>
        <v>0</v>
      </c>
      <c r="D16" s="554" t="s">
        <v>100</v>
      </c>
      <c r="E16" s="1448">
        <v>7965</v>
      </c>
      <c r="F16" s="515" t="s">
        <v>99</v>
      </c>
      <c r="G16" s="554" t="s">
        <v>143</v>
      </c>
      <c r="H16" s="1446">
        <v>42840</v>
      </c>
      <c r="I16" s="1446">
        <v>42931</v>
      </c>
      <c r="J16" s="862"/>
      <c r="K16" s="1449"/>
      <c r="L16" s="735" t="s">
        <v>637</v>
      </c>
      <c r="M16" s="783"/>
      <c r="N16" s="783"/>
      <c r="O16" s="783"/>
      <c r="P16" s="783"/>
      <c r="Q16" s="773"/>
      <c r="R16" s="773"/>
      <c r="S16" s="774">
        <v>4926</v>
      </c>
      <c r="T16" s="781" t="s">
        <v>1512</v>
      </c>
      <c r="U16" s="766"/>
      <c r="V16" s="516"/>
      <c r="W16" s="516"/>
      <c r="X16" s="516"/>
      <c r="Y16" s="516"/>
      <c r="Z16" s="516">
        <f t="shared" si="7"/>
        <v>0</v>
      </c>
      <c r="AB16" s="1369"/>
      <c r="AC16" s="1370"/>
      <c r="AD16" s="1370"/>
      <c r="AE16" s="1370"/>
      <c r="AF16" s="1370"/>
      <c r="AG16" s="1370">
        <f t="shared" ref="AG16:AG20" si="11">AC16+AD16+AE16+AF16</f>
        <v>0</v>
      </c>
      <c r="AH16" s="1369"/>
      <c r="AI16" s="1370"/>
      <c r="AJ16" s="1370"/>
      <c r="AK16" s="1370"/>
      <c r="AL16" s="1370"/>
      <c r="AM16" s="1370">
        <f t="shared" si="0"/>
        <v>0</v>
      </c>
      <c r="AN16" s="1369"/>
      <c r="AO16" s="1370"/>
      <c r="AP16" s="1370"/>
      <c r="AQ16" s="1370"/>
      <c r="AR16" s="1370"/>
      <c r="AS16" s="1370">
        <f t="shared" si="1"/>
        <v>0</v>
      </c>
      <c r="AT16" s="1369"/>
      <c r="AU16" s="1370"/>
      <c r="AV16" s="1370"/>
      <c r="AW16" s="1370"/>
      <c r="AX16" s="1370"/>
      <c r="AY16" s="1370">
        <f t="shared" si="2"/>
        <v>0</v>
      </c>
      <c r="AZ16" s="1369"/>
      <c r="BA16" s="1370"/>
      <c r="BB16" s="1370"/>
      <c r="BC16" s="1370"/>
      <c r="BD16" s="1370"/>
      <c r="BE16" s="1370">
        <f t="shared" si="3"/>
        <v>0</v>
      </c>
      <c r="BF16" s="1369"/>
      <c r="BG16" s="1370"/>
      <c r="BH16" s="1370"/>
      <c r="BI16" s="1370"/>
      <c r="BJ16" s="1370"/>
      <c r="BK16" s="1370"/>
      <c r="BL16" s="1369"/>
      <c r="BM16" s="1370"/>
      <c r="BN16" s="1370"/>
      <c r="BO16" s="1370"/>
      <c r="BP16" s="1370"/>
      <c r="BQ16" s="1370"/>
      <c r="BR16" s="1369"/>
      <c r="BS16" s="2135">
        <v>2941</v>
      </c>
      <c r="BT16" s="2135">
        <v>1074</v>
      </c>
      <c r="BU16" s="1347">
        <v>153</v>
      </c>
      <c r="BV16" s="1347">
        <v>531</v>
      </c>
      <c r="BW16" s="1370">
        <f t="shared" si="4"/>
        <v>4699</v>
      </c>
      <c r="BX16" s="1369"/>
      <c r="BY16" s="1370"/>
      <c r="BZ16" s="1370"/>
      <c r="CA16" s="1370"/>
      <c r="CB16" s="1370"/>
      <c r="CC16" s="469">
        <f t="shared" si="5"/>
        <v>0</v>
      </c>
      <c r="CD16" s="491">
        <f t="shared" si="8"/>
        <v>4926</v>
      </c>
      <c r="CE16" s="488">
        <f t="shared" si="6"/>
        <v>2941</v>
      </c>
      <c r="CF16" s="487">
        <f t="shared" si="6"/>
        <v>1074</v>
      </c>
      <c r="CG16" s="487">
        <f t="shared" si="6"/>
        <v>153</v>
      </c>
      <c r="CH16" s="487">
        <f t="shared" si="6"/>
        <v>531</v>
      </c>
      <c r="CI16" s="488">
        <f t="shared" si="9"/>
        <v>4699</v>
      </c>
      <c r="CJ16" s="1361">
        <f t="shared" si="10"/>
        <v>0.95391798619569634</v>
      </c>
    </row>
    <row r="17" spans="1:88" ht="27" thickBot="1">
      <c r="A17" s="2539"/>
      <c r="B17" s="857" t="s">
        <v>569</v>
      </c>
      <c r="C17" s="554">
        <f>'[42]D. ITT_All_Grants'!C92</f>
        <v>0</v>
      </c>
      <c r="D17" s="554" t="s">
        <v>100</v>
      </c>
      <c r="E17" s="1450">
        <v>15</v>
      </c>
      <c r="F17" s="515" t="s">
        <v>99</v>
      </c>
      <c r="G17" s="554" t="s">
        <v>143</v>
      </c>
      <c r="H17" s="1446">
        <v>42840</v>
      </c>
      <c r="I17" s="1446">
        <v>42931</v>
      </c>
      <c r="J17" s="770"/>
      <c r="K17" s="1451"/>
      <c r="L17" s="735" t="s">
        <v>637</v>
      </c>
      <c r="M17" s="783"/>
      <c r="N17" s="783"/>
      <c r="O17" s="783"/>
      <c r="P17" s="783"/>
      <c r="Q17" s="773">
        <f t="shared" ref="Q17:Q29" si="12">N17+O17</f>
        <v>0</v>
      </c>
      <c r="R17" s="773">
        <f t="shared" ref="R17:R37" si="13">M17+P17</f>
        <v>0</v>
      </c>
      <c r="S17" s="774">
        <f>Q17+R17</f>
        <v>0</v>
      </c>
      <c r="T17" s="781" t="s">
        <v>1513</v>
      </c>
      <c r="U17" s="766"/>
      <c r="V17" s="516"/>
      <c r="W17" s="516"/>
      <c r="X17" s="516"/>
      <c r="Y17" s="516"/>
      <c r="Z17" s="516">
        <f t="shared" si="7"/>
        <v>0</v>
      </c>
      <c r="AB17" s="1369"/>
      <c r="AC17" s="1370"/>
      <c r="AD17" s="1370"/>
      <c r="AE17" s="1370"/>
      <c r="AF17" s="1370"/>
      <c r="AG17" s="1370">
        <f t="shared" si="11"/>
        <v>0</v>
      </c>
      <c r="AH17" s="1369"/>
      <c r="AI17" s="1370"/>
      <c r="AJ17" s="1370"/>
      <c r="AK17" s="1370"/>
      <c r="AL17" s="1370"/>
      <c r="AM17" s="1370">
        <f t="shared" si="0"/>
        <v>0</v>
      </c>
      <c r="AN17" s="1369"/>
      <c r="AO17" s="1370"/>
      <c r="AP17" s="1370"/>
      <c r="AQ17" s="1370"/>
      <c r="AR17" s="1370"/>
      <c r="AS17" s="1370">
        <f t="shared" si="1"/>
        <v>0</v>
      </c>
      <c r="AT17" s="1369"/>
      <c r="AU17" s="1370"/>
      <c r="AV17" s="1370"/>
      <c r="AW17" s="1370"/>
      <c r="AX17" s="1370"/>
      <c r="AY17" s="1370">
        <f t="shared" si="2"/>
        <v>0</v>
      </c>
      <c r="AZ17" s="1369"/>
      <c r="BA17" s="1370"/>
      <c r="BB17" s="1370"/>
      <c r="BC17" s="1370"/>
      <c r="BD17" s="1370"/>
      <c r="BE17" s="1370">
        <f t="shared" si="3"/>
        <v>0</v>
      </c>
      <c r="BF17" s="1369"/>
      <c r="BG17" s="1370"/>
      <c r="BH17" s="1370"/>
      <c r="BI17" s="1370"/>
      <c r="BJ17" s="1370"/>
      <c r="BK17" s="1370"/>
      <c r="BL17" s="1369"/>
      <c r="BM17" s="1370"/>
      <c r="BN17" s="1370"/>
      <c r="BO17" s="1370"/>
      <c r="BP17" s="1370"/>
      <c r="BQ17" s="1370"/>
      <c r="BR17" s="1369"/>
      <c r="BS17" s="1347">
        <v>0</v>
      </c>
      <c r="BT17" s="1347">
        <v>0</v>
      </c>
      <c r="BU17" s="1347">
        <v>0</v>
      </c>
      <c r="BV17" s="1347">
        <v>0</v>
      </c>
      <c r="BW17" s="1370">
        <f t="shared" si="4"/>
        <v>0</v>
      </c>
      <c r="BX17" s="1369"/>
      <c r="BY17" s="1370"/>
      <c r="BZ17" s="1370"/>
      <c r="CA17" s="1370"/>
      <c r="CB17" s="1370"/>
      <c r="CC17" s="469">
        <f t="shared" si="5"/>
        <v>0</v>
      </c>
      <c r="CD17" s="491">
        <f t="shared" si="8"/>
        <v>0</v>
      </c>
      <c r="CE17" s="488">
        <f t="shared" si="6"/>
        <v>0</v>
      </c>
      <c r="CF17" s="487">
        <f t="shared" si="6"/>
        <v>0</v>
      </c>
      <c r="CG17" s="487">
        <f t="shared" si="6"/>
        <v>0</v>
      </c>
      <c r="CH17" s="487">
        <f t="shared" si="6"/>
        <v>0</v>
      </c>
      <c r="CI17" s="488">
        <f t="shared" si="9"/>
        <v>0</v>
      </c>
      <c r="CJ17" s="1361" t="e">
        <f>CE17/CI17*100%</f>
        <v>#DIV/0!</v>
      </c>
    </row>
    <row r="18" spans="1:88" ht="39.75" thickBot="1">
      <c r="A18" s="2539"/>
      <c r="B18" s="840" t="s">
        <v>572</v>
      </c>
      <c r="C18" s="554">
        <f>'[42]D. ITT_All_Grants'!C93</f>
        <v>0</v>
      </c>
      <c r="D18" s="554" t="s">
        <v>100</v>
      </c>
      <c r="E18" s="1448">
        <v>45096</v>
      </c>
      <c r="F18" s="515" t="s">
        <v>99</v>
      </c>
      <c r="G18" s="554" t="s">
        <v>143</v>
      </c>
      <c r="H18" s="1446">
        <v>42840</v>
      </c>
      <c r="I18" s="1446">
        <v>42931</v>
      </c>
      <c r="J18" s="862"/>
      <c r="K18" s="1449"/>
      <c r="L18" s="735" t="s">
        <v>637</v>
      </c>
      <c r="M18" s="783"/>
      <c r="N18" s="783"/>
      <c r="O18" s="783"/>
      <c r="P18" s="783"/>
      <c r="Q18" s="773">
        <f t="shared" si="12"/>
        <v>0</v>
      </c>
      <c r="R18" s="773">
        <f t="shared" si="13"/>
        <v>0</v>
      </c>
      <c r="S18" s="774">
        <v>4926</v>
      </c>
      <c r="T18" s="781" t="s">
        <v>1605</v>
      </c>
      <c r="U18" s="766"/>
      <c r="V18" s="516"/>
      <c r="W18" s="516"/>
      <c r="X18" s="516"/>
      <c r="Y18" s="516"/>
      <c r="Z18" s="516">
        <f t="shared" si="7"/>
        <v>0</v>
      </c>
      <c r="AB18" s="1369"/>
      <c r="AC18" s="1370"/>
      <c r="AD18" s="1370"/>
      <c r="AE18" s="1370"/>
      <c r="AF18" s="1370"/>
      <c r="AG18" s="1370">
        <f t="shared" si="11"/>
        <v>0</v>
      </c>
      <c r="AH18" s="1369"/>
      <c r="AI18" s="1370"/>
      <c r="AJ18" s="1370"/>
      <c r="AK18" s="1370"/>
      <c r="AL18" s="1370"/>
      <c r="AM18" s="1370">
        <f t="shared" si="0"/>
        <v>0</v>
      </c>
      <c r="AN18" s="1369"/>
      <c r="AO18" s="1370"/>
      <c r="AP18" s="1370"/>
      <c r="AQ18" s="1370"/>
      <c r="AR18" s="1370"/>
      <c r="AS18" s="1370">
        <f t="shared" si="1"/>
        <v>0</v>
      </c>
      <c r="AT18" s="1369"/>
      <c r="AU18" s="1370"/>
      <c r="AV18" s="1370"/>
      <c r="AW18" s="1370"/>
      <c r="AX18" s="1370"/>
      <c r="AY18" s="1370">
        <f t="shared" si="2"/>
        <v>0</v>
      </c>
      <c r="AZ18" s="1369"/>
      <c r="BA18" s="1370"/>
      <c r="BB18" s="1370"/>
      <c r="BC18" s="1370"/>
      <c r="BD18" s="1370"/>
      <c r="BE18" s="1370">
        <f t="shared" si="3"/>
        <v>0</v>
      </c>
      <c r="BF18" s="1853"/>
      <c r="BG18" s="1370"/>
      <c r="BH18" s="1370"/>
      <c r="BI18" s="1370"/>
      <c r="BJ18" s="1370"/>
      <c r="BK18" s="1370"/>
      <c r="BL18" s="1369"/>
      <c r="BM18" s="1370"/>
      <c r="BN18" s="1370"/>
      <c r="BO18" s="1370"/>
      <c r="BP18" s="1370"/>
      <c r="BQ18" s="1370"/>
      <c r="BR18" s="1369"/>
      <c r="BS18" s="2135">
        <v>2941</v>
      </c>
      <c r="BT18" s="2135">
        <v>1074</v>
      </c>
      <c r="BU18" s="1347">
        <v>153</v>
      </c>
      <c r="BV18" s="1347">
        <v>531</v>
      </c>
      <c r="BW18" s="1370">
        <f t="shared" si="4"/>
        <v>4699</v>
      </c>
      <c r="BX18" s="1369"/>
      <c r="BY18" s="1370"/>
      <c r="BZ18" s="1370"/>
      <c r="CA18" s="1370"/>
      <c r="CB18" s="1370"/>
      <c r="CC18" s="469">
        <f t="shared" si="5"/>
        <v>0</v>
      </c>
      <c r="CD18" s="491">
        <f t="shared" si="8"/>
        <v>4926</v>
      </c>
      <c r="CE18" s="488">
        <f t="shared" si="6"/>
        <v>2941</v>
      </c>
      <c r="CF18" s="487">
        <f t="shared" si="6"/>
        <v>1074</v>
      </c>
      <c r="CG18" s="487">
        <f t="shared" si="6"/>
        <v>153</v>
      </c>
      <c r="CH18" s="487">
        <f t="shared" si="6"/>
        <v>531</v>
      </c>
      <c r="CI18" s="488">
        <f t="shared" si="9"/>
        <v>4699</v>
      </c>
      <c r="CJ18" s="1361">
        <f t="shared" si="10"/>
        <v>0.95391798619569634</v>
      </c>
    </row>
    <row r="19" spans="1:88" ht="27" thickBot="1">
      <c r="A19" s="2539"/>
      <c r="B19" s="840" t="s">
        <v>948</v>
      </c>
      <c r="C19" s="554">
        <f>'[42]D. ITT_All_Grants'!C94</f>
        <v>0</v>
      </c>
      <c r="D19" s="554" t="s">
        <v>100</v>
      </c>
      <c r="E19" s="1450">
        <v>450</v>
      </c>
      <c r="F19" s="515" t="s">
        <v>99</v>
      </c>
      <c r="G19" s="554" t="s">
        <v>143</v>
      </c>
      <c r="H19" s="1446">
        <v>42840</v>
      </c>
      <c r="I19" s="1446">
        <v>42931</v>
      </c>
      <c r="J19" s="862"/>
      <c r="K19" s="1451"/>
      <c r="L19" s="735" t="s">
        <v>637</v>
      </c>
      <c r="M19" s="783"/>
      <c r="N19" s="783"/>
      <c r="O19" s="783"/>
      <c r="P19" s="783"/>
      <c r="Q19" s="773">
        <f t="shared" si="12"/>
        <v>0</v>
      </c>
      <c r="R19" s="773">
        <f t="shared" si="13"/>
        <v>0</v>
      </c>
      <c r="S19" s="774">
        <f t="shared" ref="S19:S37" si="14">Q19+R19</f>
        <v>0</v>
      </c>
      <c r="T19" s="781" t="s">
        <v>1515</v>
      </c>
      <c r="U19" s="766"/>
      <c r="V19" s="516"/>
      <c r="W19" s="516"/>
      <c r="X19" s="516"/>
      <c r="Y19" s="516"/>
      <c r="Z19" s="516">
        <f t="shared" si="7"/>
        <v>0</v>
      </c>
      <c r="AB19" s="1369"/>
      <c r="AC19" s="1370"/>
      <c r="AD19" s="1370"/>
      <c r="AE19" s="1370"/>
      <c r="AF19" s="1370"/>
      <c r="AG19" s="1370">
        <f t="shared" si="11"/>
        <v>0</v>
      </c>
      <c r="AH19" s="1369"/>
      <c r="AI19" s="1370"/>
      <c r="AJ19" s="1370"/>
      <c r="AK19" s="1370"/>
      <c r="AL19" s="1370"/>
      <c r="AM19" s="1370">
        <f t="shared" si="0"/>
        <v>0</v>
      </c>
      <c r="AN19" s="1369"/>
      <c r="AO19" s="1370"/>
      <c r="AP19" s="1370"/>
      <c r="AQ19" s="1370"/>
      <c r="AR19" s="1370"/>
      <c r="AS19" s="1370">
        <f t="shared" si="1"/>
        <v>0</v>
      </c>
      <c r="AT19" s="1369"/>
      <c r="AU19" s="1370"/>
      <c r="AV19" s="1370"/>
      <c r="AW19" s="1370"/>
      <c r="AX19" s="1370"/>
      <c r="AY19" s="1370">
        <f t="shared" si="2"/>
        <v>0</v>
      </c>
      <c r="AZ19" s="1369"/>
      <c r="BA19" s="1370"/>
      <c r="BB19" s="1370"/>
      <c r="BC19" s="1370"/>
      <c r="BD19" s="1370"/>
      <c r="BE19" s="1370">
        <f t="shared" si="3"/>
        <v>0</v>
      </c>
      <c r="BF19" s="1369"/>
      <c r="BG19" s="1370"/>
      <c r="BH19" s="1370"/>
      <c r="BI19" s="1370"/>
      <c r="BJ19" s="1370"/>
      <c r="BK19" s="1370"/>
      <c r="BL19" s="1369"/>
      <c r="BM19" s="1370"/>
      <c r="BN19" s="1370"/>
      <c r="BO19" s="1370"/>
      <c r="BP19" s="1370"/>
      <c r="BQ19" s="1370"/>
      <c r="BR19" s="1369"/>
      <c r="BS19" s="1347">
        <v>0</v>
      </c>
      <c r="BT19" s="1347">
        <v>0</v>
      </c>
      <c r="BU19" s="1347">
        <v>0</v>
      </c>
      <c r="BV19" s="1347">
        <v>0</v>
      </c>
      <c r="BW19" s="1370">
        <f t="shared" si="4"/>
        <v>0</v>
      </c>
      <c r="BX19" s="1369"/>
      <c r="BY19" s="1370"/>
      <c r="BZ19" s="1370"/>
      <c r="CA19" s="1370"/>
      <c r="CB19" s="1370"/>
      <c r="CC19" s="469">
        <f t="shared" si="5"/>
        <v>0</v>
      </c>
      <c r="CD19" s="491">
        <f t="shared" si="8"/>
        <v>0</v>
      </c>
      <c r="CE19" s="488">
        <f t="shared" si="6"/>
        <v>0</v>
      </c>
      <c r="CF19" s="487">
        <f t="shared" si="6"/>
        <v>0</v>
      </c>
      <c r="CG19" s="487">
        <f t="shared" si="6"/>
        <v>0</v>
      </c>
      <c r="CH19" s="487">
        <f t="shared" si="6"/>
        <v>0</v>
      </c>
      <c r="CI19" s="488">
        <f t="shared" si="9"/>
        <v>0</v>
      </c>
      <c r="CJ19" s="1361" t="e">
        <f t="shared" si="10"/>
        <v>#DIV/0!</v>
      </c>
    </row>
    <row r="20" spans="1:88" ht="27" thickBot="1">
      <c r="A20" s="2615"/>
      <c r="B20" s="840" t="s">
        <v>949</v>
      </c>
      <c r="C20" s="554">
        <f>'[42]D. ITT_All_Grants'!C95</f>
        <v>0</v>
      </c>
      <c r="D20" s="554" t="s">
        <v>100</v>
      </c>
      <c r="E20" s="1450">
        <v>15</v>
      </c>
      <c r="F20" s="515" t="s">
        <v>99</v>
      </c>
      <c r="G20" s="554" t="s">
        <v>143</v>
      </c>
      <c r="H20" s="1446">
        <v>42840</v>
      </c>
      <c r="I20" s="1446">
        <v>42931</v>
      </c>
      <c r="J20" s="862"/>
      <c r="K20" s="1451"/>
      <c r="L20" s="735" t="s">
        <v>637</v>
      </c>
      <c r="M20" s="783"/>
      <c r="N20" s="783"/>
      <c r="O20" s="783"/>
      <c r="P20" s="783"/>
      <c r="Q20" s="773">
        <f t="shared" si="12"/>
        <v>0</v>
      </c>
      <c r="R20" s="773">
        <f t="shared" si="13"/>
        <v>0</v>
      </c>
      <c r="S20" s="774">
        <f t="shared" si="14"/>
        <v>0</v>
      </c>
      <c r="T20" s="781" t="s">
        <v>1516</v>
      </c>
      <c r="U20" s="766"/>
      <c r="V20" s="516"/>
      <c r="W20" s="516"/>
      <c r="X20" s="516"/>
      <c r="Y20" s="516"/>
      <c r="Z20" s="516">
        <f t="shared" si="7"/>
        <v>0</v>
      </c>
      <c r="AB20" s="1369"/>
      <c r="AC20" s="1370"/>
      <c r="AD20" s="1370"/>
      <c r="AE20" s="1370"/>
      <c r="AF20" s="1370"/>
      <c r="AG20" s="1370">
        <f t="shared" si="11"/>
        <v>0</v>
      </c>
      <c r="AH20" s="1369"/>
      <c r="AI20" s="1370"/>
      <c r="AJ20" s="1370"/>
      <c r="AK20" s="1370"/>
      <c r="AL20" s="1370"/>
      <c r="AM20" s="1370">
        <f t="shared" si="0"/>
        <v>0</v>
      </c>
      <c r="AN20" s="1369"/>
      <c r="AO20" s="1370"/>
      <c r="AP20" s="1370"/>
      <c r="AQ20" s="1370"/>
      <c r="AR20" s="1370"/>
      <c r="AS20" s="1370">
        <f t="shared" si="1"/>
        <v>0</v>
      </c>
      <c r="AT20" s="1369"/>
      <c r="AU20" s="1370"/>
      <c r="AV20" s="1370"/>
      <c r="AW20" s="1370"/>
      <c r="AX20" s="1370"/>
      <c r="AY20" s="1370">
        <f t="shared" si="2"/>
        <v>0</v>
      </c>
      <c r="AZ20" s="1369"/>
      <c r="BA20" s="1370"/>
      <c r="BB20" s="1370"/>
      <c r="BC20" s="1370"/>
      <c r="BD20" s="1370"/>
      <c r="BE20" s="1370">
        <f t="shared" si="3"/>
        <v>0</v>
      </c>
      <c r="BF20" s="1369"/>
      <c r="BG20" s="1370"/>
      <c r="BH20" s="1370"/>
      <c r="BI20" s="1370"/>
      <c r="BJ20" s="1370"/>
      <c r="BK20" s="1370"/>
      <c r="BL20" s="1369"/>
      <c r="BM20" s="1370"/>
      <c r="BN20" s="1370"/>
      <c r="BO20" s="1370"/>
      <c r="BP20" s="1370"/>
      <c r="BQ20" s="1370"/>
      <c r="BR20" s="1369"/>
      <c r="BS20" s="1347">
        <v>0</v>
      </c>
      <c r="BT20" s="1347">
        <v>0</v>
      </c>
      <c r="BU20" s="1347">
        <v>0</v>
      </c>
      <c r="BV20" s="1347">
        <v>0</v>
      </c>
      <c r="BW20" s="1370">
        <f t="shared" si="4"/>
        <v>0</v>
      </c>
      <c r="BX20" s="1369"/>
      <c r="BY20" s="1370"/>
      <c r="BZ20" s="1370"/>
      <c r="CA20" s="1370"/>
      <c r="CB20" s="1370"/>
      <c r="CC20" s="469">
        <f t="shared" si="5"/>
        <v>0</v>
      </c>
      <c r="CD20" s="491">
        <f t="shared" si="8"/>
        <v>0</v>
      </c>
      <c r="CE20" s="488">
        <f t="shared" si="6"/>
        <v>0</v>
      </c>
      <c r="CF20" s="487">
        <f t="shared" si="6"/>
        <v>0</v>
      </c>
      <c r="CG20" s="487">
        <f t="shared" si="6"/>
        <v>0</v>
      </c>
      <c r="CH20" s="487">
        <f t="shared" si="6"/>
        <v>0</v>
      </c>
      <c r="CI20" s="488">
        <f t="shared" si="9"/>
        <v>0</v>
      </c>
      <c r="CJ20" s="1361" t="e">
        <f>CI20/CD20*100%</f>
        <v>#DIV/0!</v>
      </c>
    </row>
    <row r="21" spans="1:88" ht="27" thickBot="1">
      <c r="A21" s="2417" t="s">
        <v>834</v>
      </c>
      <c r="B21" s="519" t="s">
        <v>633</v>
      </c>
      <c r="C21" s="515">
        <f>'[42]D. ITT_All_Grants'!C8</f>
        <v>0</v>
      </c>
      <c r="D21" s="554" t="s">
        <v>100</v>
      </c>
      <c r="E21" s="1448">
        <v>7516</v>
      </c>
      <c r="F21" s="515" t="s">
        <v>99</v>
      </c>
      <c r="G21" s="554" t="s">
        <v>143</v>
      </c>
      <c r="H21" s="1446">
        <v>42840</v>
      </c>
      <c r="I21" s="1446">
        <v>42931</v>
      </c>
      <c r="J21" s="777"/>
      <c r="K21" s="1449"/>
      <c r="L21" s="735" t="s">
        <v>634</v>
      </c>
      <c r="M21" s="783"/>
      <c r="N21" s="783"/>
      <c r="O21" s="773"/>
      <c r="P21" s="773"/>
      <c r="Q21" s="773">
        <f t="shared" si="12"/>
        <v>0</v>
      </c>
      <c r="R21" s="773">
        <f t="shared" si="13"/>
        <v>0</v>
      </c>
      <c r="S21" s="774">
        <v>4500</v>
      </c>
      <c r="T21" s="781" t="s">
        <v>1517</v>
      </c>
      <c r="U21" s="766"/>
      <c r="V21" s="516"/>
      <c r="W21" s="516"/>
      <c r="X21" s="516"/>
      <c r="Y21" s="516"/>
      <c r="Z21" s="516">
        <f t="shared" si="7"/>
        <v>0</v>
      </c>
      <c r="AB21" s="1371"/>
      <c r="AC21" s="1370"/>
      <c r="AD21" s="1370"/>
      <c r="AE21" s="1370"/>
      <c r="AF21" s="1370"/>
      <c r="AG21" s="1370">
        <f>AC21+AD21+AE21+AF21</f>
        <v>0</v>
      </c>
      <c r="AH21" s="1371"/>
      <c r="AI21" s="1370"/>
      <c r="AJ21" s="1370"/>
      <c r="AK21" s="1370"/>
      <c r="AL21" s="1370"/>
      <c r="AM21" s="1370">
        <f t="shared" si="0"/>
        <v>0</v>
      </c>
      <c r="AN21" s="1371"/>
      <c r="AO21" s="1370"/>
      <c r="AP21" s="1370"/>
      <c r="AQ21" s="1370"/>
      <c r="AR21" s="1370"/>
      <c r="AS21" s="1370">
        <f t="shared" si="1"/>
        <v>0</v>
      </c>
      <c r="AT21" s="1371"/>
      <c r="AU21" s="1370"/>
      <c r="AV21" s="1370"/>
      <c r="AW21" s="1370"/>
      <c r="AX21" s="1370"/>
      <c r="AY21" s="1370">
        <f t="shared" si="2"/>
        <v>0</v>
      </c>
      <c r="AZ21" s="1371"/>
      <c r="BA21" s="1370"/>
      <c r="BB21" s="1370"/>
      <c r="BC21" s="1370"/>
      <c r="BD21" s="1370"/>
      <c r="BE21" s="1370">
        <f t="shared" si="3"/>
        <v>0</v>
      </c>
      <c r="BF21" s="1371"/>
      <c r="BG21" s="1370"/>
      <c r="BH21" s="1370"/>
      <c r="BI21" s="1370"/>
      <c r="BJ21" s="1370"/>
      <c r="BK21" s="1370"/>
      <c r="BL21" s="1371"/>
      <c r="BM21" s="1370"/>
      <c r="BN21" s="1370"/>
      <c r="BO21" s="1370"/>
      <c r="BP21" s="1370"/>
      <c r="BQ21" s="1370"/>
      <c r="BR21" s="1371"/>
      <c r="BS21" s="1370">
        <v>2642</v>
      </c>
      <c r="BT21" s="1370">
        <v>947</v>
      </c>
      <c r="BU21" s="1370">
        <v>153</v>
      </c>
      <c r="BV21" s="1370">
        <v>531</v>
      </c>
      <c r="BW21" s="1370">
        <f t="shared" si="4"/>
        <v>4273</v>
      </c>
      <c r="BX21" s="1371"/>
      <c r="BY21" s="1370"/>
      <c r="BZ21" s="1370"/>
      <c r="CA21" s="1370"/>
      <c r="CB21" s="1370"/>
      <c r="CC21" s="469">
        <f t="shared" si="5"/>
        <v>0</v>
      </c>
      <c r="CD21" s="491">
        <f t="shared" si="8"/>
        <v>4500</v>
      </c>
      <c r="CE21" s="488">
        <f t="shared" si="6"/>
        <v>2642</v>
      </c>
      <c r="CF21" s="487">
        <f t="shared" si="6"/>
        <v>947</v>
      </c>
      <c r="CG21" s="487">
        <f t="shared" si="6"/>
        <v>153</v>
      </c>
      <c r="CH21" s="487">
        <f t="shared" si="6"/>
        <v>531</v>
      </c>
      <c r="CI21" s="488">
        <f t="shared" si="9"/>
        <v>4273</v>
      </c>
      <c r="CJ21" s="1361">
        <f t="shared" si="10"/>
        <v>0.9495555555555556</v>
      </c>
    </row>
    <row r="22" spans="1:88" ht="27" thickBot="1">
      <c r="A22" s="2415"/>
      <c r="B22" s="519" t="s">
        <v>635</v>
      </c>
      <c r="C22" s="515">
        <f>'[42]D. ITT_All_Grants'!C9</f>
        <v>0</v>
      </c>
      <c r="D22" s="554" t="s">
        <v>100</v>
      </c>
      <c r="E22" s="1448">
        <v>2284</v>
      </c>
      <c r="F22" s="515" t="s">
        <v>99</v>
      </c>
      <c r="G22" s="554" t="s">
        <v>143</v>
      </c>
      <c r="H22" s="1446">
        <v>42840</v>
      </c>
      <c r="I22" s="1446">
        <v>42931</v>
      </c>
      <c r="J22" s="862"/>
      <c r="K22" s="1449"/>
      <c r="L22" s="735" t="s">
        <v>634</v>
      </c>
      <c r="M22" s="783"/>
      <c r="N22" s="783"/>
      <c r="O22" s="783"/>
      <c r="P22" s="783"/>
      <c r="Q22" s="773">
        <f t="shared" si="12"/>
        <v>0</v>
      </c>
      <c r="R22" s="773">
        <f t="shared" si="13"/>
        <v>0</v>
      </c>
      <c r="S22" s="774">
        <v>4500</v>
      </c>
      <c r="T22" s="781" t="s">
        <v>1518</v>
      </c>
      <c r="U22" s="766"/>
      <c r="V22" s="516"/>
      <c r="W22" s="516"/>
      <c r="X22" s="516"/>
      <c r="Y22" s="516"/>
      <c r="Z22" s="516">
        <f t="shared" si="7"/>
        <v>0</v>
      </c>
      <c r="AB22" s="1369"/>
      <c r="AC22" s="1370"/>
      <c r="AD22" s="1370"/>
      <c r="AE22" s="1370"/>
      <c r="AF22" s="1370"/>
      <c r="AG22" s="1370">
        <f t="shared" ref="AG22:AG37" si="15">AC22+AD22+AE22+AF22</f>
        <v>0</v>
      </c>
      <c r="AH22" s="1369"/>
      <c r="AI22" s="1370"/>
      <c r="AJ22" s="1370"/>
      <c r="AK22" s="1370"/>
      <c r="AL22" s="1370"/>
      <c r="AM22" s="1370">
        <f t="shared" si="0"/>
        <v>0</v>
      </c>
      <c r="AN22" s="1369"/>
      <c r="AO22" s="1370"/>
      <c r="AP22" s="1370"/>
      <c r="AQ22" s="1370"/>
      <c r="AR22" s="1370"/>
      <c r="AS22" s="1370">
        <f t="shared" si="1"/>
        <v>0</v>
      </c>
      <c r="AT22" s="1369"/>
      <c r="AU22" s="1370"/>
      <c r="AV22" s="1370"/>
      <c r="AW22" s="1370"/>
      <c r="AX22" s="1370"/>
      <c r="AY22" s="1370">
        <f t="shared" si="2"/>
        <v>0</v>
      </c>
      <c r="AZ22" s="1369"/>
      <c r="BA22" s="1370"/>
      <c r="BB22" s="1370"/>
      <c r="BC22" s="1370"/>
      <c r="BD22" s="1370"/>
      <c r="BE22" s="1370">
        <f t="shared" si="3"/>
        <v>0</v>
      </c>
      <c r="BF22" s="1369"/>
      <c r="BG22" s="1370"/>
      <c r="BH22" s="1370"/>
      <c r="BI22" s="1370"/>
      <c r="BJ22" s="1370"/>
      <c r="BK22" s="1370"/>
      <c r="BL22" s="1369"/>
      <c r="BM22" s="1370"/>
      <c r="BN22" s="1370"/>
      <c r="BO22" s="1370"/>
      <c r="BP22" s="1370"/>
      <c r="BQ22" s="1370"/>
      <c r="BR22" s="1369"/>
      <c r="BS22" s="1370">
        <v>2632</v>
      </c>
      <c r="BT22" s="1370">
        <v>957</v>
      </c>
      <c r="BU22" s="1370">
        <v>153</v>
      </c>
      <c r="BV22" s="1370">
        <v>531</v>
      </c>
      <c r="BW22" s="1370">
        <f t="shared" si="4"/>
        <v>4273</v>
      </c>
      <c r="BX22" s="1369"/>
      <c r="BY22" s="1370"/>
      <c r="BZ22" s="1370"/>
      <c r="CA22" s="1370"/>
      <c r="CB22" s="1370"/>
      <c r="CC22" s="469">
        <f t="shared" si="5"/>
        <v>0</v>
      </c>
      <c r="CD22" s="491">
        <f t="shared" si="8"/>
        <v>4500</v>
      </c>
      <c r="CE22" s="488">
        <f t="shared" si="6"/>
        <v>2632</v>
      </c>
      <c r="CF22" s="487">
        <f t="shared" si="6"/>
        <v>957</v>
      </c>
      <c r="CG22" s="487">
        <f t="shared" si="6"/>
        <v>153</v>
      </c>
      <c r="CH22" s="487">
        <f t="shared" si="6"/>
        <v>531</v>
      </c>
      <c r="CI22" s="488">
        <f t="shared" si="9"/>
        <v>4273</v>
      </c>
      <c r="CJ22" s="1361">
        <f>CI22/CD22*100%</f>
        <v>0.9495555555555556</v>
      </c>
    </row>
    <row r="23" spans="1:88" ht="27" thickBot="1">
      <c r="A23" s="2415"/>
      <c r="B23" s="519" t="s">
        <v>653</v>
      </c>
      <c r="C23" s="515">
        <f>'[42]D. ITT_All_Grants'!C10</f>
        <v>0</v>
      </c>
      <c r="D23" s="554" t="s">
        <v>100</v>
      </c>
      <c r="E23" s="1452">
        <v>1352.88</v>
      </c>
      <c r="F23" s="515" t="s">
        <v>99</v>
      </c>
      <c r="G23" s="554" t="s">
        <v>143</v>
      </c>
      <c r="H23" s="1446">
        <v>42840</v>
      </c>
      <c r="I23" s="1446">
        <v>42931</v>
      </c>
      <c r="J23" s="862"/>
      <c r="K23" s="1452"/>
      <c r="L23" s="735" t="s">
        <v>637</v>
      </c>
      <c r="M23" s="783"/>
      <c r="N23" s="783"/>
      <c r="O23" s="783"/>
      <c r="P23" s="783"/>
      <c r="Q23" s="773">
        <f t="shared" si="12"/>
        <v>0</v>
      </c>
      <c r="R23" s="773">
        <f t="shared" si="13"/>
        <v>0</v>
      </c>
      <c r="S23" s="774">
        <f t="shared" si="14"/>
        <v>0</v>
      </c>
      <c r="T23" s="867" t="s">
        <v>1519</v>
      </c>
      <c r="U23" s="766"/>
      <c r="V23" s="516"/>
      <c r="W23" s="516"/>
      <c r="X23" s="516"/>
      <c r="Y23" s="516"/>
      <c r="Z23" s="516">
        <f t="shared" si="7"/>
        <v>0</v>
      </c>
      <c r="AB23" s="1369"/>
      <c r="AC23" s="1370"/>
      <c r="AD23" s="1370"/>
      <c r="AE23" s="1370"/>
      <c r="AF23" s="1370"/>
      <c r="AG23" s="1370">
        <f t="shared" si="15"/>
        <v>0</v>
      </c>
      <c r="AH23" s="1369"/>
      <c r="AI23" s="1370"/>
      <c r="AJ23" s="1370"/>
      <c r="AK23" s="1370"/>
      <c r="AL23" s="1370"/>
      <c r="AM23" s="1370">
        <f t="shared" si="0"/>
        <v>0</v>
      </c>
      <c r="AN23" s="1369"/>
      <c r="AO23" s="1370"/>
      <c r="AP23" s="1370"/>
      <c r="AQ23" s="1370"/>
      <c r="AR23" s="1370"/>
      <c r="AS23" s="1370">
        <f t="shared" si="1"/>
        <v>0</v>
      </c>
      <c r="AT23" s="1369"/>
      <c r="AU23" s="1370"/>
      <c r="AV23" s="1370"/>
      <c r="AW23" s="1370"/>
      <c r="AX23" s="1370"/>
      <c r="AY23" s="1370">
        <f t="shared" si="2"/>
        <v>0</v>
      </c>
      <c r="AZ23" s="1369"/>
      <c r="BA23" s="1370"/>
      <c r="BB23" s="1370"/>
      <c r="BC23" s="1370"/>
      <c r="BD23" s="1370"/>
      <c r="BE23" s="1370">
        <f t="shared" si="3"/>
        <v>0</v>
      </c>
      <c r="BF23" s="1369"/>
      <c r="BG23" s="1443"/>
      <c r="BH23" s="1370"/>
      <c r="BI23" s="1370"/>
      <c r="BJ23" s="1370"/>
      <c r="BK23" s="1444"/>
      <c r="BL23" s="1369"/>
      <c r="BM23" s="1370"/>
      <c r="BN23" s="1370"/>
      <c r="BO23" s="1370"/>
      <c r="BP23" s="1370"/>
      <c r="BQ23" s="1370"/>
      <c r="BR23" s="1369"/>
      <c r="BS23" s="1370">
        <v>0</v>
      </c>
      <c r="BT23" s="1370">
        <v>0</v>
      </c>
      <c r="BU23" s="1370">
        <v>0</v>
      </c>
      <c r="BV23" s="1370">
        <v>0</v>
      </c>
      <c r="BW23" s="1370">
        <f t="shared" si="4"/>
        <v>0</v>
      </c>
      <c r="BX23" s="1369"/>
      <c r="BY23" s="1370"/>
      <c r="BZ23" s="1370"/>
      <c r="CA23" s="1370"/>
      <c r="CB23" s="1370"/>
      <c r="CC23" s="469">
        <f t="shared" si="5"/>
        <v>0</v>
      </c>
      <c r="CD23" s="491">
        <f t="shared" si="8"/>
        <v>0</v>
      </c>
      <c r="CE23" s="491">
        <f>BY23+BS23+BM23+BG23+BA23+AU23+AO23+AI23+AC23</f>
        <v>0</v>
      </c>
      <c r="CF23" s="487">
        <f t="shared" si="6"/>
        <v>0</v>
      </c>
      <c r="CG23" s="487">
        <f t="shared" si="6"/>
        <v>0</v>
      </c>
      <c r="CH23" s="487">
        <f t="shared" si="6"/>
        <v>0</v>
      </c>
      <c r="CI23" s="488">
        <f t="shared" si="9"/>
        <v>0</v>
      </c>
      <c r="CJ23" s="1361" t="e">
        <f>CI23/CD23*100%</f>
        <v>#DIV/0!</v>
      </c>
    </row>
    <row r="24" spans="1:88" ht="27" thickBot="1">
      <c r="A24" s="2415"/>
      <c r="B24" s="519" t="s">
        <v>636</v>
      </c>
      <c r="C24" s="515">
        <f>'[42]D. ITT_All_Grants'!C11</f>
        <v>0</v>
      </c>
      <c r="D24" s="554" t="s">
        <v>100</v>
      </c>
      <c r="E24" s="1450">
        <v>3758</v>
      </c>
      <c r="F24" s="515" t="s">
        <v>99</v>
      </c>
      <c r="G24" s="554" t="s">
        <v>143</v>
      </c>
      <c r="H24" s="1446">
        <v>42840</v>
      </c>
      <c r="I24" s="1446">
        <v>42931</v>
      </c>
      <c r="J24" s="862"/>
      <c r="K24" s="778"/>
      <c r="L24" s="735" t="s">
        <v>637</v>
      </c>
      <c r="M24" s="783"/>
      <c r="N24" s="783"/>
      <c r="O24" s="783"/>
      <c r="P24" s="783"/>
      <c r="Q24" s="773">
        <f t="shared" si="12"/>
        <v>0</v>
      </c>
      <c r="R24" s="773">
        <f t="shared" si="13"/>
        <v>0</v>
      </c>
      <c r="S24" s="774">
        <f t="shared" si="14"/>
        <v>0</v>
      </c>
      <c r="T24" s="867" t="s">
        <v>1520</v>
      </c>
      <c r="U24" s="766"/>
      <c r="V24" s="516"/>
      <c r="W24" s="516"/>
      <c r="X24" s="516"/>
      <c r="Y24" s="516"/>
      <c r="Z24" s="516">
        <f t="shared" si="7"/>
        <v>0</v>
      </c>
      <c r="AB24" s="1369"/>
      <c r="AC24" s="1370"/>
      <c r="AD24" s="1370"/>
      <c r="AE24" s="1370"/>
      <c r="AF24" s="1370"/>
      <c r="AG24" s="1370">
        <f t="shared" si="15"/>
        <v>0</v>
      </c>
      <c r="AH24" s="1369"/>
      <c r="AI24" s="1370"/>
      <c r="AJ24" s="1370"/>
      <c r="AK24" s="1370"/>
      <c r="AL24" s="1370"/>
      <c r="AM24" s="1370">
        <f t="shared" si="0"/>
        <v>0</v>
      </c>
      <c r="AN24" s="1369"/>
      <c r="AO24" s="1370"/>
      <c r="AP24" s="1370"/>
      <c r="AQ24" s="1370"/>
      <c r="AR24" s="1370"/>
      <c r="AS24" s="1370">
        <f t="shared" si="1"/>
        <v>0</v>
      </c>
      <c r="AT24" s="1369"/>
      <c r="AU24" s="1370"/>
      <c r="AV24" s="1370"/>
      <c r="AW24" s="1370"/>
      <c r="AX24" s="1370"/>
      <c r="AY24" s="1370">
        <f t="shared" si="2"/>
        <v>0</v>
      </c>
      <c r="AZ24" s="1369"/>
      <c r="BA24" s="1370"/>
      <c r="BB24" s="1370"/>
      <c r="BC24" s="1370"/>
      <c r="BD24" s="1370"/>
      <c r="BE24" s="1370">
        <f t="shared" si="3"/>
        <v>0</v>
      </c>
      <c r="BF24" s="1369"/>
      <c r="BG24" s="1370"/>
      <c r="BH24" s="1370"/>
      <c r="BI24" s="1370"/>
      <c r="BJ24" s="1370"/>
      <c r="BK24" s="1444"/>
      <c r="BL24" s="1369"/>
      <c r="BM24" s="1370"/>
      <c r="BN24" s="1370"/>
      <c r="BO24" s="1370"/>
      <c r="BP24" s="1370"/>
      <c r="BQ24" s="1370"/>
      <c r="BR24" s="1369"/>
      <c r="BS24" s="1877">
        <v>0</v>
      </c>
      <c r="BT24" s="1877">
        <v>0</v>
      </c>
      <c r="BU24" s="1877">
        <v>0</v>
      </c>
      <c r="BV24" s="1877">
        <v>0</v>
      </c>
      <c r="BW24" s="1370">
        <f t="shared" si="4"/>
        <v>0</v>
      </c>
      <c r="BX24" s="1369"/>
      <c r="BY24" s="1370"/>
      <c r="BZ24" s="1370"/>
      <c r="CA24" s="1370"/>
      <c r="CB24" s="1370"/>
      <c r="CC24" s="469">
        <f t="shared" si="5"/>
        <v>0</v>
      </c>
      <c r="CD24" s="491">
        <f t="shared" si="8"/>
        <v>0</v>
      </c>
      <c r="CE24" s="488">
        <f t="shared" si="6"/>
        <v>0</v>
      </c>
      <c r="CF24" s="487">
        <f t="shared" si="6"/>
        <v>0</v>
      </c>
      <c r="CG24" s="487">
        <f t="shared" si="6"/>
        <v>0</v>
      </c>
      <c r="CH24" s="487">
        <f t="shared" si="6"/>
        <v>0</v>
      </c>
      <c r="CI24" s="488">
        <f t="shared" si="9"/>
        <v>0</v>
      </c>
      <c r="CJ24" s="1363" t="e">
        <f t="shared" si="10"/>
        <v>#DIV/0!</v>
      </c>
    </row>
    <row r="25" spans="1:88" ht="27" thickBot="1">
      <c r="A25" s="2417" t="s">
        <v>835</v>
      </c>
      <c r="B25" s="519" t="s">
        <v>654</v>
      </c>
      <c r="C25" s="515">
        <f>'[42]D. ITT_All_Grants'!C42</f>
        <v>0</v>
      </c>
      <c r="D25" s="554" t="s">
        <v>100</v>
      </c>
      <c r="E25" s="1450">
        <v>0</v>
      </c>
      <c r="F25" s="515" t="s">
        <v>99</v>
      </c>
      <c r="G25" s="554" t="s">
        <v>143</v>
      </c>
      <c r="H25" s="1446">
        <v>42840</v>
      </c>
      <c r="I25" s="1446">
        <v>42931</v>
      </c>
      <c r="J25" s="777"/>
      <c r="K25" s="778"/>
      <c r="L25" s="735" t="s">
        <v>637</v>
      </c>
      <c r="M25" s="773"/>
      <c r="N25" s="773"/>
      <c r="O25" s="773"/>
      <c r="P25" s="773"/>
      <c r="Q25" s="773">
        <f t="shared" si="12"/>
        <v>0</v>
      </c>
      <c r="R25" s="773">
        <f t="shared" si="13"/>
        <v>0</v>
      </c>
      <c r="S25" s="774">
        <f t="shared" si="14"/>
        <v>0</v>
      </c>
      <c r="T25" s="867" t="s">
        <v>1521</v>
      </c>
      <c r="U25" s="766"/>
      <c r="V25" s="516"/>
      <c r="W25" s="516"/>
      <c r="X25" s="516"/>
      <c r="Y25" s="516"/>
      <c r="Z25" s="516">
        <f t="shared" si="7"/>
        <v>0</v>
      </c>
      <c r="AB25" s="442"/>
      <c r="AC25" s="1370"/>
      <c r="AD25" s="1370"/>
      <c r="AE25" s="1370"/>
      <c r="AF25" s="1370"/>
      <c r="AG25" s="1370">
        <f t="shared" si="15"/>
        <v>0</v>
      </c>
      <c r="AH25" s="442"/>
      <c r="AI25" s="1370"/>
      <c r="AJ25" s="1370"/>
      <c r="AK25" s="1370"/>
      <c r="AL25" s="1370"/>
      <c r="AM25" s="1370">
        <f t="shared" si="0"/>
        <v>0</v>
      </c>
      <c r="AN25" s="442"/>
      <c r="AO25" s="1370"/>
      <c r="AP25" s="1370"/>
      <c r="AQ25" s="1370"/>
      <c r="AR25" s="1370"/>
      <c r="AS25" s="1370">
        <f t="shared" si="1"/>
        <v>0</v>
      </c>
      <c r="AT25" s="442"/>
      <c r="AU25" s="1370"/>
      <c r="AV25" s="1370"/>
      <c r="AW25" s="1370"/>
      <c r="AX25" s="1370"/>
      <c r="AY25" s="1370">
        <f t="shared" si="2"/>
        <v>0</v>
      </c>
      <c r="AZ25" s="442"/>
      <c r="BA25" s="1370"/>
      <c r="BB25" s="1370"/>
      <c r="BC25" s="1370"/>
      <c r="BD25" s="1370"/>
      <c r="BE25" s="1370">
        <f t="shared" si="3"/>
        <v>0</v>
      </c>
      <c r="BF25" s="442"/>
      <c r="BG25" s="1370"/>
      <c r="BH25" s="1370"/>
      <c r="BI25" s="1370"/>
      <c r="BJ25" s="1370"/>
      <c r="BK25" s="1370"/>
      <c r="BL25" s="442"/>
      <c r="BM25" s="1370"/>
      <c r="BN25" s="1370"/>
      <c r="BO25" s="1370"/>
      <c r="BP25" s="1370"/>
      <c r="BQ25" s="1370"/>
      <c r="BR25" s="442"/>
      <c r="BS25" s="1347">
        <v>0</v>
      </c>
      <c r="BT25" s="1347">
        <v>0</v>
      </c>
      <c r="BU25" s="1347">
        <v>0</v>
      </c>
      <c r="BV25" s="1347">
        <v>0</v>
      </c>
      <c r="BW25" s="1370">
        <f t="shared" si="4"/>
        <v>0</v>
      </c>
      <c r="BX25" s="442"/>
      <c r="BY25" s="1370"/>
      <c r="BZ25" s="1370"/>
      <c r="CA25" s="1370"/>
      <c r="CB25" s="1370"/>
      <c r="CC25" s="469">
        <f t="shared" si="5"/>
        <v>0</v>
      </c>
      <c r="CD25" s="491">
        <f t="shared" si="8"/>
        <v>0</v>
      </c>
      <c r="CE25" s="488">
        <f t="shared" si="6"/>
        <v>0</v>
      </c>
      <c r="CF25" s="487">
        <f t="shared" si="6"/>
        <v>0</v>
      </c>
      <c r="CG25" s="487">
        <f t="shared" si="6"/>
        <v>0</v>
      </c>
      <c r="CH25" s="487">
        <f t="shared" si="6"/>
        <v>0</v>
      </c>
      <c r="CI25" s="488">
        <f t="shared" si="9"/>
        <v>0</v>
      </c>
      <c r="CJ25" s="1363" t="e">
        <f t="shared" si="10"/>
        <v>#DIV/0!</v>
      </c>
    </row>
    <row r="26" spans="1:88" ht="27" thickBot="1">
      <c r="A26" s="2415"/>
      <c r="B26" s="519" t="s">
        <v>638</v>
      </c>
      <c r="C26" s="515">
        <f>'[42]D. ITT_All_Grants'!C43</f>
        <v>0</v>
      </c>
      <c r="D26" s="554" t="s">
        <v>100</v>
      </c>
      <c r="E26" s="1450">
        <v>0</v>
      </c>
      <c r="F26" s="515" t="s">
        <v>99</v>
      </c>
      <c r="G26" s="554" t="s">
        <v>143</v>
      </c>
      <c r="H26" s="1446">
        <v>42840</v>
      </c>
      <c r="I26" s="1446">
        <v>42931</v>
      </c>
      <c r="J26" s="862"/>
      <c r="K26" s="822"/>
      <c r="L26" s="864" t="s">
        <v>637</v>
      </c>
      <c r="M26" s="842"/>
      <c r="N26" s="842"/>
      <c r="O26" s="842"/>
      <c r="P26" s="842"/>
      <c r="Q26" s="865">
        <f t="shared" si="12"/>
        <v>0</v>
      </c>
      <c r="R26" s="865">
        <f t="shared" si="13"/>
        <v>0</v>
      </c>
      <c r="S26" s="774">
        <f t="shared" si="14"/>
        <v>0</v>
      </c>
      <c r="T26" s="867" t="s">
        <v>1521</v>
      </c>
      <c r="U26" s="766"/>
      <c r="V26" s="516"/>
      <c r="W26" s="516"/>
      <c r="X26" s="516"/>
      <c r="Y26" s="516"/>
      <c r="Z26" s="516">
        <f t="shared" si="7"/>
        <v>0</v>
      </c>
      <c r="AB26" s="1369"/>
      <c r="AC26" s="1370"/>
      <c r="AD26" s="1370"/>
      <c r="AE26" s="1370"/>
      <c r="AF26" s="1370"/>
      <c r="AG26" s="1370">
        <f t="shared" si="15"/>
        <v>0</v>
      </c>
      <c r="AH26" s="1369"/>
      <c r="AI26" s="1370"/>
      <c r="AJ26" s="1370"/>
      <c r="AK26" s="1370"/>
      <c r="AL26" s="1370"/>
      <c r="AM26" s="1370">
        <f t="shared" si="0"/>
        <v>0</v>
      </c>
      <c r="AN26" s="1369"/>
      <c r="AO26" s="1370"/>
      <c r="AP26" s="1370"/>
      <c r="AQ26" s="1370"/>
      <c r="AR26" s="1370"/>
      <c r="AS26" s="1370">
        <f t="shared" si="1"/>
        <v>0</v>
      </c>
      <c r="AT26" s="1369"/>
      <c r="AU26" s="1370"/>
      <c r="AV26" s="1370"/>
      <c r="AW26" s="1370"/>
      <c r="AX26" s="1370"/>
      <c r="AY26" s="1370">
        <f t="shared" si="2"/>
        <v>0</v>
      </c>
      <c r="AZ26" s="1369"/>
      <c r="BA26" s="1370"/>
      <c r="BB26" s="1370"/>
      <c r="BC26" s="1370"/>
      <c r="BD26" s="1370"/>
      <c r="BE26" s="1370">
        <f t="shared" si="3"/>
        <v>0</v>
      </c>
      <c r="BF26" s="1369"/>
      <c r="BG26" s="1370"/>
      <c r="BH26" s="1370"/>
      <c r="BI26" s="1370"/>
      <c r="BJ26" s="1370"/>
      <c r="BK26" s="1370"/>
      <c r="BL26" s="1369"/>
      <c r="BM26" s="1370"/>
      <c r="BN26" s="1370"/>
      <c r="BO26" s="1370"/>
      <c r="BP26" s="1370"/>
      <c r="BQ26" s="1370"/>
      <c r="BR26" s="1369"/>
      <c r="BS26" s="1347">
        <v>0</v>
      </c>
      <c r="BT26" s="1347">
        <v>0</v>
      </c>
      <c r="BU26" s="1347">
        <v>0</v>
      </c>
      <c r="BV26" s="1347">
        <v>0</v>
      </c>
      <c r="BW26" s="1370">
        <f t="shared" si="4"/>
        <v>0</v>
      </c>
      <c r="BX26" s="1369"/>
      <c r="BY26" s="1370"/>
      <c r="BZ26" s="1370"/>
      <c r="CA26" s="1370"/>
      <c r="CB26" s="1370"/>
      <c r="CC26" s="469">
        <f t="shared" si="5"/>
        <v>0</v>
      </c>
      <c r="CD26" s="491">
        <f t="shared" si="8"/>
        <v>0</v>
      </c>
      <c r="CE26" s="488">
        <f t="shared" si="6"/>
        <v>0</v>
      </c>
      <c r="CF26" s="487">
        <f t="shared" si="6"/>
        <v>0</v>
      </c>
      <c r="CG26" s="487">
        <f t="shared" si="6"/>
        <v>0</v>
      </c>
      <c r="CH26" s="487">
        <f t="shared" si="6"/>
        <v>0</v>
      </c>
      <c r="CI26" s="488">
        <f t="shared" si="9"/>
        <v>0</v>
      </c>
      <c r="CJ26" s="1363" t="e">
        <f t="shared" si="10"/>
        <v>#DIV/0!</v>
      </c>
    </row>
    <row r="27" spans="1:88" ht="27" thickBot="1">
      <c r="A27" s="2417" t="s">
        <v>836</v>
      </c>
      <c r="B27" s="519" t="s">
        <v>639</v>
      </c>
      <c r="C27" s="515">
        <f>'[42]D. ITT_All_Grants'!C59</f>
        <v>0</v>
      </c>
      <c r="D27" s="554" t="s">
        <v>100</v>
      </c>
      <c r="E27" s="1450">
        <v>15</v>
      </c>
      <c r="F27" s="515" t="s">
        <v>99</v>
      </c>
      <c r="G27" s="554" t="s">
        <v>143</v>
      </c>
      <c r="H27" s="1446">
        <v>42840</v>
      </c>
      <c r="I27" s="1446">
        <v>42931</v>
      </c>
      <c r="J27" s="777"/>
      <c r="K27" s="823"/>
      <c r="L27" s="868" t="s">
        <v>637</v>
      </c>
      <c r="M27" s="869"/>
      <c r="N27" s="869"/>
      <c r="O27" s="869"/>
      <c r="P27" s="869"/>
      <c r="Q27" s="869">
        <f t="shared" si="12"/>
        <v>0</v>
      </c>
      <c r="R27" s="869">
        <f t="shared" si="13"/>
        <v>0</v>
      </c>
      <c r="S27" s="774">
        <f t="shared" si="14"/>
        <v>0</v>
      </c>
      <c r="T27" s="870" t="s">
        <v>1522</v>
      </c>
      <c r="U27" s="766"/>
      <c r="V27" s="516"/>
      <c r="W27" s="516"/>
      <c r="X27" s="516"/>
      <c r="Y27" s="516"/>
      <c r="Z27" s="516">
        <f t="shared" si="7"/>
        <v>0</v>
      </c>
      <c r="AB27" s="442"/>
      <c r="AC27" s="1370"/>
      <c r="AD27" s="1370"/>
      <c r="AE27" s="1370"/>
      <c r="AF27" s="1370"/>
      <c r="AG27" s="1370">
        <f t="shared" si="15"/>
        <v>0</v>
      </c>
      <c r="AH27" s="442"/>
      <c r="AI27" s="1370"/>
      <c r="AJ27" s="1370"/>
      <c r="AK27" s="1370"/>
      <c r="AL27" s="1370"/>
      <c r="AM27" s="1370">
        <f t="shared" si="0"/>
        <v>0</v>
      </c>
      <c r="AN27" s="442"/>
      <c r="AO27" s="1370"/>
      <c r="AP27" s="1370"/>
      <c r="AQ27" s="1370"/>
      <c r="AR27" s="1370"/>
      <c r="AS27" s="1370">
        <f t="shared" si="1"/>
        <v>0</v>
      </c>
      <c r="AT27" s="442"/>
      <c r="AU27" s="1370"/>
      <c r="AV27" s="1370"/>
      <c r="AW27" s="1370"/>
      <c r="AX27" s="1370"/>
      <c r="AY27" s="1370">
        <f t="shared" si="2"/>
        <v>0</v>
      </c>
      <c r="AZ27" s="442"/>
      <c r="BA27" s="1370"/>
      <c r="BB27" s="1370"/>
      <c r="BC27" s="1370"/>
      <c r="BD27" s="1370"/>
      <c r="BE27" s="1370">
        <f t="shared" si="3"/>
        <v>0</v>
      </c>
      <c r="BF27" s="442"/>
      <c r="BG27" s="1370"/>
      <c r="BH27" s="1370"/>
      <c r="BI27" s="1370"/>
      <c r="BJ27" s="1370"/>
      <c r="BK27" s="1370"/>
      <c r="BL27" s="442"/>
      <c r="BM27" s="1370"/>
      <c r="BN27" s="1370"/>
      <c r="BO27" s="1370"/>
      <c r="BP27" s="1370"/>
      <c r="BQ27" s="1370"/>
      <c r="BR27" s="442"/>
      <c r="BS27" s="1347">
        <v>0</v>
      </c>
      <c r="BT27" s="1347">
        <v>0</v>
      </c>
      <c r="BU27" s="1347">
        <v>0</v>
      </c>
      <c r="BV27" s="1347">
        <v>0</v>
      </c>
      <c r="BW27" s="1370">
        <f t="shared" si="4"/>
        <v>0</v>
      </c>
      <c r="BX27" s="442"/>
      <c r="BY27" s="1370"/>
      <c r="BZ27" s="1370"/>
      <c r="CA27" s="1370"/>
      <c r="CB27" s="1370"/>
      <c r="CC27" s="469">
        <f t="shared" si="5"/>
        <v>0</v>
      </c>
      <c r="CD27" s="491">
        <f t="shared" si="8"/>
        <v>0</v>
      </c>
      <c r="CE27" s="488">
        <f t="shared" si="6"/>
        <v>0</v>
      </c>
      <c r="CF27" s="487">
        <f t="shared" si="6"/>
        <v>0</v>
      </c>
      <c r="CG27" s="487">
        <f t="shared" si="6"/>
        <v>0</v>
      </c>
      <c r="CH27" s="487">
        <f t="shared" si="6"/>
        <v>0</v>
      </c>
      <c r="CI27" s="488">
        <f t="shared" si="9"/>
        <v>0</v>
      </c>
      <c r="CJ27" s="1361" t="e">
        <f t="shared" si="10"/>
        <v>#DIV/0!</v>
      </c>
    </row>
    <row r="28" spans="1:88" ht="26.25" thickBot="1">
      <c r="A28" s="2415"/>
      <c r="B28" s="519" t="s">
        <v>640</v>
      </c>
      <c r="C28" s="515">
        <f>'[42]D. ITT_All_Grants'!C60</f>
        <v>0</v>
      </c>
      <c r="D28" s="554" t="s">
        <v>100</v>
      </c>
      <c r="E28" s="1450">
        <v>450</v>
      </c>
      <c r="F28" s="515" t="s">
        <v>99</v>
      </c>
      <c r="G28" s="554" t="s">
        <v>143</v>
      </c>
      <c r="H28" s="1446">
        <v>42840</v>
      </c>
      <c r="I28" s="1446">
        <v>42931</v>
      </c>
      <c r="J28" s="862"/>
      <c r="K28" s="778"/>
      <c r="L28" s="735" t="s">
        <v>641</v>
      </c>
      <c r="M28" s="783"/>
      <c r="N28" s="783"/>
      <c r="O28" s="783"/>
      <c r="P28" s="783"/>
      <c r="Q28" s="773">
        <f t="shared" si="12"/>
        <v>0</v>
      </c>
      <c r="R28" s="773">
        <f t="shared" si="13"/>
        <v>0</v>
      </c>
      <c r="S28" s="774">
        <f t="shared" si="14"/>
        <v>0</v>
      </c>
      <c r="T28" s="871" t="s">
        <v>1523</v>
      </c>
      <c r="U28" s="766"/>
      <c r="V28" s="516"/>
      <c r="W28" s="516"/>
      <c r="X28" s="516"/>
      <c r="Y28" s="516"/>
      <c r="Z28" s="516">
        <f t="shared" si="7"/>
        <v>0</v>
      </c>
      <c r="AB28" s="1369"/>
      <c r="AC28" s="1370"/>
      <c r="AD28" s="1370"/>
      <c r="AE28" s="1370"/>
      <c r="AF28" s="1370"/>
      <c r="AG28" s="1370">
        <f t="shared" si="15"/>
        <v>0</v>
      </c>
      <c r="AH28" s="1369"/>
      <c r="AI28" s="1370"/>
      <c r="AJ28" s="1370"/>
      <c r="AK28" s="1370"/>
      <c r="AL28" s="1370"/>
      <c r="AM28" s="1370">
        <f t="shared" si="0"/>
        <v>0</v>
      </c>
      <c r="AN28" s="1369"/>
      <c r="AO28" s="1370"/>
      <c r="AP28" s="1370"/>
      <c r="AQ28" s="1370"/>
      <c r="AR28" s="1370"/>
      <c r="AS28" s="1370">
        <f t="shared" si="1"/>
        <v>0</v>
      </c>
      <c r="AT28" s="1369"/>
      <c r="AU28" s="1370"/>
      <c r="AV28" s="1370"/>
      <c r="AW28" s="1370"/>
      <c r="AX28" s="1370"/>
      <c r="AY28" s="1370">
        <f t="shared" si="2"/>
        <v>0</v>
      </c>
      <c r="AZ28" s="1369"/>
      <c r="BA28" s="1370"/>
      <c r="BB28" s="1370"/>
      <c r="BC28" s="1370"/>
      <c r="BD28" s="1370"/>
      <c r="BE28" s="1370">
        <f t="shared" si="3"/>
        <v>0</v>
      </c>
      <c r="BF28" s="1369"/>
      <c r="BG28" s="1370"/>
      <c r="BH28" s="1370"/>
      <c r="BI28" s="1370"/>
      <c r="BJ28" s="1370"/>
      <c r="BK28" s="1370"/>
      <c r="BL28" s="1369"/>
      <c r="BM28" s="1370"/>
      <c r="BN28" s="1370"/>
      <c r="BO28" s="1370"/>
      <c r="BP28" s="1370"/>
      <c r="BQ28" s="1370"/>
      <c r="BR28" s="1369"/>
      <c r="BS28" s="1347">
        <v>0</v>
      </c>
      <c r="BT28" s="1347">
        <v>0</v>
      </c>
      <c r="BU28" s="1347">
        <v>0</v>
      </c>
      <c r="BV28" s="1347">
        <v>0</v>
      </c>
      <c r="BW28" s="1370">
        <f t="shared" si="4"/>
        <v>0</v>
      </c>
      <c r="BX28" s="1369"/>
      <c r="BY28" s="1370"/>
      <c r="BZ28" s="1370"/>
      <c r="CA28" s="1370"/>
      <c r="CB28" s="1370"/>
      <c r="CC28" s="469">
        <f t="shared" si="5"/>
        <v>0</v>
      </c>
      <c r="CD28" s="491">
        <f t="shared" si="8"/>
        <v>0</v>
      </c>
      <c r="CE28" s="488">
        <f t="shared" si="6"/>
        <v>0</v>
      </c>
      <c r="CF28" s="487">
        <f t="shared" si="6"/>
        <v>0</v>
      </c>
      <c r="CG28" s="487">
        <f t="shared" si="6"/>
        <v>0</v>
      </c>
      <c r="CH28" s="487">
        <f t="shared" si="6"/>
        <v>0</v>
      </c>
      <c r="CI28" s="488">
        <f t="shared" si="9"/>
        <v>0</v>
      </c>
      <c r="CJ28" s="1361" t="e">
        <f t="shared" si="10"/>
        <v>#DIV/0!</v>
      </c>
    </row>
    <row r="29" spans="1:88" ht="15.75" thickBot="1">
      <c r="A29" s="2415"/>
      <c r="B29" s="519" t="s">
        <v>642</v>
      </c>
      <c r="C29" s="515">
        <f>'[42]D. ITT_All_Grants'!C61</f>
        <v>0</v>
      </c>
      <c r="D29" s="554" t="s">
        <v>100</v>
      </c>
      <c r="E29" s="1450">
        <v>1</v>
      </c>
      <c r="F29" s="515" t="s">
        <v>99</v>
      </c>
      <c r="G29" s="554" t="s">
        <v>143</v>
      </c>
      <c r="H29" s="1446">
        <v>42840</v>
      </c>
      <c r="I29" s="1446">
        <v>42931</v>
      </c>
      <c r="J29" s="862"/>
      <c r="K29" s="778"/>
      <c r="L29" s="735" t="s">
        <v>641</v>
      </c>
      <c r="M29" s="783"/>
      <c r="N29" s="783"/>
      <c r="O29" s="783"/>
      <c r="P29" s="783"/>
      <c r="Q29" s="773">
        <f t="shared" si="12"/>
        <v>0</v>
      </c>
      <c r="R29" s="773">
        <f t="shared" si="13"/>
        <v>0</v>
      </c>
      <c r="S29" s="774">
        <f t="shared" si="14"/>
        <v>0</v>
      </c>
      <c r="T29" s="871" t="s">
        <v>1524</v>
      </c>
      <c r="U29" s="766"/>
      <c r="V29" s="516"/>
      <c r="W29" s="516"/>
      <c r="X29" s="516"/>
      <c r="Y29" s="516"/>
      <c r="Z29" s="516">
        <f t="shared" si="7"/>
        <v>0</v>
      </c>
      <c r="AB29" s="1369"/>
      <c r="AC29" s="1370"/>
      <c r="AD29" s="1370"/>
      <c r="AE29" s="1370"/>
      <c r="AF29" s="1370"/>
      <c r="AG29" s="1370">
        <f t="shared" si="15"/>
        <v>0</v>
      </c>
      <c r="AH29" s="1369"/>
      <c r="AI29" s="1370"/>
      <c r="AJ29" s="1370"/>
      <c r="AK29" s="1370"/>
      <c r="AL29" s="1370"/>
      <c r="AM29" s="1370">
        <f t="shared" si="0"/>
        <v>0</v>
      </c>
      <c r="AN29" s="1369"/>
      <c r="AO29" s="1370"/>
      <c r="AP29" s="1370"/>
      <c r="AQ29" s="1370"/>
      <c r="AR29" s="1370"/>
      <c r="AS29" s="1370">
        <f t="shared" si="1"/>
        <v>0</v>
      </c>
      <c r="AT29" s="1369"/>
      <c r="AU29" s="1370"/>
      <c r="AV29" s="1370"/>
      <c r="AW29" s="1370"/>
      <c r="AX29" s="1370"/>
      <c r="AY29" s="1370">
        <f t="shared" si="2"/>
        <v>0</v>
      </c>
      <c r="AZ29" s="1369"/>
      <c r="BA29" s="1370"/>
      <c r="BB29" s="1370"/>
      <c r="BC29" s="1370"/>
      <c r="BD29" s="1370"/>
      <c r="BE29" s="1370">
        <f t="shared" si="3"/>
        <v>0</v>
      </c>
      <c r="BF29" s="1369"/>
      <c r="BG29" s="1370"/>
      <c r="BH29" s="1370"/>
      <c r="BI29" s="1370"/>
      <c r="BJ29" s="1370"/>
      <c r="BK29" s="1370"/>
      <c r="BL29" s="1369"/>
      <c r="BM29" s="1370"/>
      <c r="BN29" s="1370"/>
      <c r="BO29" s="1370"/>
      <c r="BP29" s="1370"/>
      <c r="BQ29" s="1370"/>
      <c r="BR29" s="1369"/>
      <c r="BS29" s="1347">
        <v>0</v>
      </c>
      <c r="BT29" s="1347">
        <v>0</v>
      </c>
      <c r="BU29" s="1347">
        <v>0</v>
      </c>
      <c r="BV29" s="1347">
        <v>0</v>
      </c>
      <c r="BW29" s="1370">
        <f t="shared" si="4"/>
        <v>0</v>
      </c>
      <c r="BX29" s="1369"/>
      <c r="BY29" s="1370"/>
      <c r="BZ29" s="1370"/>
      <c r="CA29" s="1370"/>
      <c r="CB29" s="1370"/>
      <c r="CC29" s="469">
        <f t="shared" si="5"/>
        <v>0</v>
      </c>
      <c r="CD29" s="491">
        <f t="shared" si="8"/>
        <v>0</v>
      </c>
      <c r="CE29" s="488">
        <f t="shared" si="6"/>
        <v>0</v>
      </c>
      <c r="CF29" s="487">
        <f t="shared" si="6"/>
        <v>0</v>
      </c>
      <c r="CG29" s="487">
        <f t="shared" si="6"/>
        <v>0</v>
      </c>
      <c r="CH29" s="487">
        <f t="shared" si="6"/>
        <v>0</v>
      </c>
      <c r="CI29" s="488">
        <f t="shared" si="9"/>
        <v>0</v>
      </c>
      <c r="CJ29" s="1361" t="e">
        <f t="shared" si="10"/>
        <v>#DIV/0!</v>
      </c>
    </row>
    <row r="30" spans="1:88" ht="15.75" thickBot="1">
      <c r="A30" s="2415"/>
      <c r="B30" s="519" t="s">
        <v>655</v>
      </c>
      <c r="C30" s="515">
        <f>'[42]D. ITT_All_Grants'!C62</f>
        <v>0</v>
      </c>
      <c r="D30" s="554" t="s">
        <v>100</v>
      </c>
      <c r="E30" s="1450">
        <v>1</v>
      </c>
      <c r="F30" s="515" t="s">
        <v>99</v>
      </c>
      <c r="G30" s="554" t="s">
        <v>143</v>
      </c>
      <c r="H30" s="1446">
        <v>42840</v>
      </c>
      <c r="I30" s="1446">
        <v>42931</v>
      </c>
      <c r="J30" s="862"/>
      <c r="K30" s="778"/>
      <c r="L30" s="735" t="s">
        <v>641</v>
      </c>
      <c r="M30" s="783"/>
      <c r="N30" s="783"/>
      <c r="O30" s="783"/>
      <c r="P30" s="783"/>
      <c r="Q30" s="773">
        <v>0</v>
      </c>
      <c r="R30" s="773">
        <v>0</v>
      </c>
      <c r="S30" s="774">
        <f t="shared" si="14"/>
        <v>0</v>
      </c>
      <c r="T30" s="871" t="s">
        <v>1524</v>
      </c>
      <c r="U30" s="766"/>
      <c r="V30" s="516"/>
      <c r="W30" s="516"/>
      <c r="X30" s="516"/>
      <c r="Y30" s="516"/>
      <c r="Z30" s="516">
        <f t="shared" si="7"/>
        <v>0</v>
      </c>
      <c r="AB30" s="1369"/>
      <c r="AC30" s="1370"/>
      <c r="AD30" s="1370"/>
      <c r="AE30" s="1370"/>
      <c r="AF30" s="1370"/>
      <c r="AG30" s="1370">
        <f t="shared" si="15"/>
        <v>0</v>
      </c>
      <c r="AH30" s="1369"/>
      <c r="AI30" s="1370"/>
      <c r="AJ30" s="1370"/>
      <c r="AK30" s="1370"/>
      <c r="AL30" s="1370"/>
      <c r="AM30" s="1370">
        <f t="shared" si="0"/>
        <v>0</v>
      </c>
      <c r="AN30" s="1369"/>
      <c r="AO30" s="1370"/>
      <c r="AP30" s="1370"/>
      <c r="AQ30" s="1370"/>
      <c r="AR30" s="1370"/>
      <c r="AS30" s="1370">
        <f t="shared" si="1"/>
        <v>0</v>
      </c>
      <c r="AT30" s="1369"/>
      <c r="AU30" s="1370"/>
      <c r="AV30" s="1370"/>
      <c r="AW30" s="1370"/>
      <c r="AX30" s="1370"/>
      <c r="AY30" s="1370">
        <f t="shared" si="2"/>
        <v>0</v>
      </c>
      <c r="AZ30" s="1369"/>
      <c r="BA30" s="1370"/>
      <c r="BB30" s="1370"/>
      <c r="BC30" s="1370"/>
      <c r="BD30" s="1370"/>
      <c r="BE30" s="1370">
        <f t="shared" si="3"/>
        <v>0</v>
      </c>
      <c r="BF30" s="1369"/>
      <c r="BG30" s="1370"/>
      <c r="BH30" s="1370"/>
      <c r="BI30" s="1370"/>
      <c r="BJ30" s="1370"/>
      <c r="BK30" s="1370"/>
      <c r="BL30" s="1369"/>
      <c r="BM30" s="1370"/>
      <c r="BN30" s="1370"/>
      <c r="BO30" s="1370"/>
      <c r="BP30" s="1370"/>
      <c r="BQ30" s="1370"/>
      <c r="BR30" s="1369"/>
      <c r="BS30" s="1347">
        <v>0</v>
      </c>
      <c r="BT30" s="1347">
        <v>0</v>
      </c>
      <c r="BU30" s="1347">
        <v>0</v>
      </c>
      <c r="BV30" s="1347">
        <v>0</v>
      </c>
      <c r="BW30" s="1370">
        <f t="shared" si="4"/>
        <v>0</v>
      </c>
      <c r="BX30" s="1369"/>
      <c r="BY30" s="1370"/>
      <c r="BZ30" s="1370"/>
      <c r="CA30" s="1370"/>
      <c r="CB30" s="1370"/>
      <c r="CC30" s="469">
        <f t="shared" si="5"/>
        <v>0</v>
      </c>
      <c r="CD30" s="491">
        <f t="shared" si="8"/>
        <v>0</v>
      </c>
      <c r="CE30" s="488">
        <f t="shared" si="6"/>
        <v>0</v>
      </c>
      <c r="CF30" s="487">
        <f t="shared" si="6"/>
        <v>0</v>
      </c>
      <c r="CG30" s="487">
        <f t="shared" si="6"/>
        <v>0</v>
      </c>
      <c r="CH30" s="487">
        <f t="shared" si="6"/>
        <v>0</v>
      </c>
      <c r="CI30" s="488">
        <f t="shared" si="9"/>
        <v>0</v>
      </c>
      <c r="CJ30" s="1363" t="e">
        <f t="shared" si="10"/>
        <v>#DIV/0!</v>
      </c>
    </row>
    <row r="31" spans="1:88" ht="27" thickBot="1">
      <c r="A31" s="2415"/>
      <c r="B31" s="519" t="s">
        <v>646</v>
      </c>
      <c r="C31" s="515">
        <f>'[42]D. ITT_All_Grants'!C62</f>
        <v>0</v>
      </c>
      <c r="D31" s="554" t="s">
        <v>100</v>
      </c>
      <c r="E31" s="1450">
        <v>1</v>
      </c>
      <c r="F31" s="515" t="s">
        <v>99</v>
      </c>
      <c r="G31" s="554" t="s">
        <v>143</v>
      </c>
      <c r="H31" s="1446">
        <v>42840</v>
      </c>
      <c r="I31" s="1446">
        <v>42931</v>
      </c>
      <c r="J31" s="862"/>
      <c r="K31" s="778"/>
      <c r="L31" s="735" t="s">
        <v>641</v>
      </c>
      <c r="M31" s="783"/>
      <c r="N31" s="783"/>
      <c r="O31" s="783"/>
      <c r="P31" s="783"/>
      <c r="Q31" s="773">
        <f t="shared" ref="Q31:Q37" si="16">N31+O31</f>
        <v>0</v>
      </c>
      <c r="R31" s="773">
        <f t="shared" si="13"/>
        <v>0</v>
      </c>
      <c r="S31" s="774">
        <f t="shared" si="14"/>
        <v>0</v>
      </c>
      <c r="T31" s="871" t="s">
        <v>1525</v>
      </c>
      <c r="U31" s="766"/>
      <c r="V31" s="516"/>
      <c r="W31" s="516"/>
      <c r="X31" s="516"/>
      <c r="Y31" s="516"/>
      <c r="Z31" s="516">
        <f t="shared" si="7"/>
        <v>0</v>
      </c>
      <c r="AB31" s="1369"/>
      <c r="AC31" s="1370"/>
      <c r="AD31" s="1370"/>
      <c r="AE31" s="1370"/>
      <c r="AF31" s="1370"/>
      <c r="AG31" s="1370">
        <f t="shared" si="15"/>
        <v>0</v>
      </c>
      <c r="AH31" s="1369"/>
      <c r="AI31" s="1370"/>
      <c r="AJ31" s="1370"/>
      <c r="AK31" s="1370"/>
      <c r="AL31" s="1370"/>
      <c r="AM31" s="1370">
        <f t="shared" si="0"/>
        <v>0</v>
      </c>
      <c r="AN31" s="1369"/>
      <c r="AO31" s="1370"/>
      <c r="AP31" s="1370"/>
      <c r="AQ31" s="1370"/>
      <c r="AR31" s="1370"/>
      <c r="AS31" s="1370">
        <f t="shared" si="1"/>
        <v>0</v>
      </c>
      <c r="AT31" s="1369"/>
      <c r="AU31" s="1370"/>
      <c r="AV31" s="1370"/>
      <c r="AW31" s="1370"/>
      <c r="AX31" s="1370"/>
      <c r="AY31" s="1370">
        <f t="shared" si="2"/>
        <v>0</v>
      </c>
      <c r="AZ31" s="1369"/>
      <c r="BA31" s="1370"/>
      <c r="BB31" s="1370"/>
      <c r="BC31" s="1370"/>
      <c r="BD31" s="1370"/>
      <c r="BE31" s="1370">
        <f t="shared" si="3"/>
        <v>0</v>
      </c>
      <c r="BF31" s="1369"/>
      <c r="BG31" s="1370"/>
      <c r="BH31" s="1370"/>
      <c r="BI31" s="1370"/>
      <c r="BJ31" s="1370"/>
      <c r="BK31" s="1370"/>
      <c r="BL31" s="1369"/>
      <c r="BM31" s="1370"/>
      <c r="BN31" s="1370"/>
      <c r="BO31" s="1370"/>
      <c r="BP31" s="1370"/>
      <c r="BQ31" s="1370"/>
      <c r="BR31" s="1369"/>
      <c r="BS31" s="1347">
        <v>0</v>
      </c>
      <c r="BT31" s="1347">
        <v>0</v>
      </c>
      <c r="BU31" s="1347">
        <v>0</v>
      </c>
      <c r="BV31" s="1347">
        <v>0</v>
      </c>
      <c r="BW31" s="1370">
        <f t="shared" si="4"/>
        <v>0</v>
      </c>
      <c r="BX31" s="1369"/>
      <c r="BY31" s="1370"/>
      <c r="BZ31" s="1370"/>
      <c r="CA31" s="1370"/>
      <c r="CB31" s="1370"/>
      <c r="CC31" s="469">
        <f t="shared" si="5"/>
        <v>0</v>
      </c>
      <c r="CD31" s="491">
        <f t="shared" si="8"/>
        <v>0</v>
      </c>
      <c r="CE31" s="488">
        <f t="shared" si="6"/>
        <v>0</v>
      </c>
      <c r="CF31" s="487">
        <f t="shared" si="6"/>
        <v>0</v>
      </c>
      <c r="CG31" s="487">
        <f t="shared" si="6"/>
        <v>0</v>
      </c>
      <c r="CH31" s="487">
        <f t="shared" si="6"/>
        <v>0</v>
      </c>
      <c r="CI31" s="488">
        <f t="shared" si="9"/>
        <v>0</v>
      </c>
      <c r="CJ31" s="1359" t="e">
        <f t="shared" si="10"/>
        <v>#DIV/0!</v>
      </c>
    </row>
    <row r="32" spans="1:88" ht="27" thickBot="1">
      <c r="A32" s="2415"/>
      <c r="B32" s="519" t="s">
        <v>656</v>
      </c>
      <c r="C32" s="515">
        <f>'[42]D. ITT_All_Grants'!C63</f>
        <v>0</v>
      </c>
      <c r="D32" s="554" t="s">
        <v>79</v>
      </c>
      <c r="E32" s="1450">
        <v>100</v>
      </c>
      <c r="F32" s="515" t="s">
        <v>99</v>
      </c>
      <c r="G32" s="554" t="s">
        <v>143</v>
      </c>
      <c r="H32" s="1446">
        <v>42840</v>
      </c>
      <c r="I32" s="1446">
        <v>42931</v>
      </c>
      <c r="J32" s="862"/>
      <c r="K32" s="778"/>
      <c r="L32" s="735" t="s">
        <v>641</v>
      </c>
      <c r="M32" s="783"/>
      <c r="N32" s="783"/>
      <c r="O32" s="783"/>
      <c r="P32" s="783"/>
      <c r="Q32" s="773">
        <f t="shared" si="16"/>
        <v>0</v>
      </c>
      <c r="R32" s="773">
        <f t="shared" si="13"/>
        <v>0</v>
      </c>
      <c r="S32" s="774">
        <f t="shared" si="14"/>
        <v>0</v>
      </c>
      <c r="T32" s="867" t="s">
        <v>1526</v>
      </c>
      <c r="U32" s="766"/>
      <c r="V32" s="516"/>
      <c r="W32" s="516"/>
      <c r="X32" s="516"/>
      <c r="Y32" s="516"/>
      <c r="Z32" s="516">
        <f t="shared" si="7"/>
        <v>0</v>
      </c>
      <c r="AB32" s="1369"/>
      <c r="AC32" s="1370"/>
      <c r="AD32" s="1370"/>
      <c r="AE32" s="1370"/>
      <c r="AF32" s="1370"/>
      <c r="AG32" s="1370">
        <f t="shared" si="15"/>
        <v>0</v>
      </c>
      <c r="AH32" s="1369"/>
      <c r="AI32" s="1370"/>
      <c r="AJ32" s="1370"/>
      <c r="AK32" s="1370"/>
      <c r="AL32" s="1370"/>
      <c r="AM32" s="1370">
        <f t="shared" si="0"/>
        <v>0</v>
      </c>
      <c r="AN32" s="1369"/>
      <c r="AO32" s="1370"/>
      <c r="AP32" s="1370"/>
      <c r="AQ32" s="1370"/>
      <c r="AR32" s="1370"/>
      <c r="AS32" s="1370">
        <f t="shared" si="1"/>
        <v>0</v>
      </c>
      <c r="AT32" s="1369"/>
      <c r="AU32" s="1370"/>
      <c r="AV32" s="1370"/>
      <c r="AW32" s="1370"/>
      <c r="AX32" s="1370"/>
      <c r="AY32" s="1370">
        <f t="shared" si="2"/>
        <v>0</v>
      </c>
      <c r="AZ32" s="1369"/>
      <c r="BA32" s="1370"/>
      <c r="BB32" s="1370"/>
      <c r="BC32" s="1370"/>
      <c r="BD32" s="1370"/>
      <c r="BE32" s="1370">
        <f t="shared" si="3"/>
        <v>0</v>
      </c>
      <c r="BF32" s="1369"/>
      <c r="BG32" s="1370"/>
      <c r="BH32" s="1370"/>
      <c r="BI32" s="1370"/>
      <c r="BJ32" s="1370"/>
      <c r="BK32" s="1370"/>
      <c r="BL32" s="1369"/>
      <c r="BM32" s="1370"/>
      <c r="BN32" s="1370"/>
      <c r="BO32" s="1370"/>
      <c r="BP32" s="1370"/>
      <c r="BQ32" s="1370"/>
      <c r="BR32" s="1369"/>
      <c r="BS32" s="1347">
        <v>0</v>
      </c>
      <c r="BT32" s="1347">
        <v>0</v>
      </c>
      <c r="BU32" s="1347">
        <v>0</v>
      </c>
      <c r="BV32" s="1347">
        <v>0</v>
      </c>
      <c r="BW32" s="1370">
        <f t="shared" si="4"/>
        <v>0</v>
      </c>
      <c r="BX32" s="1369"/>
      <c r="BY32" s="1370"/>
      <c r="BZ32" s="1370"/>
      <c r="CA32" s="1370"/>
      <c r="CB32" s="1370"/>
      <c r="CC32" s="469">
        <f t="shared" si="5"/>
        <v>0</v>
      </c>
      <c r="CD32" s="491">
        <f t="shared" si="8"/>
        <v>0</v>
      </c>
      <c r="CE32" s="488">
        <f t="shared" si="6"/>
        <v>0</v>
      </c>
      <c r="CF32" s="487">
        <f t="shared" si="6"/>
        <v>0</v>
      </c>
      <c r="CG32" s="487">
        <f t="shared" si="6"/>
        <v>0</v>
      </c>
      <c r="CH32" s="487">
        <f t="shared" si="6"/>
        <v>0</v>
      </c>
      <c r="CI32" s="488">
        <f t="shared" si="9"/>
        <v>0</v>
      </c>
      <c r="CJ32" s="1361" t="e">
        <f t="shared" si="10"/>
        <v>#DIV/0!</v>
      </c>
    </row>
    <row r="33" spans="1:88" ht="27" thickBot="1">
      <c r="A33" s="2415"/>
      <c r="B33" s="519" t="s">
        <v>643</v>
      </c>
      <c r="C33" s="515">
        <f>'[42]D. ITT_All_Grants'!C63</f>
        <v>0</v>
      </c>
      <c r="D33" s="554" t="s">
        <v>100</v>
      </c>
      <c r="E33" s="1450">
        <v>37</v>
      </c>
      <c r="F33" s="515" t="s">
        <v>99</v>
      </c>
      <c r="G33" s="554" t="s">
        <v>143</v>
      </c>
      <c r="H33" s="1446">
        <v>42840</v>
      </c>
      <c r="I33" s="1446">
        <v>42931</v>
      </c>
      <c r="J33" s="862"/>
      <c r="K33" s="778"/>
      <c r="L33" s="735" t="s">
        <v>637</v>
      </c>
      <c r="M33" s="783"/>
      <c r="N33" s="783"/>
      <c r="O33" s="783"/>
      <c r="P33" s="783"/>
      <c r="Q33" s="773">
        <f t="shared" si="16"/>
        <v>0</v>
      </c>
      <c r="R33" s="773">
        <f t="shared" si="13"/>
        <v>0</v>
      </c>
      <c r="S33" s="774">
        <f t="shared" si="14"/>
        <v>0</v>
      </c>
      <c r="T33" s="781" t="s">
        <v>1527</v>
      </c>
      <c r="U33" s="766"/>
      <c r="V33" s="516"/>
      <c r="W33" s="516"/>
      <c r="X33" s="516"/>
      <c r="Y33" s="516"/>
      <c r="Z33" s="516">
        <f t="shared" si="7"/>
        <v>0</v>
      </c>
      <c r="AB33" s="1369"/>
      <c r="AC33" s="1370"/>
      <c r="AD33" s="1370"/>
      <c r="AE33" s="1370"/>
      <c r="AF33" s="1370"/>
      <c r="AG33" s="1370">
        <f t="shared" si="15"/>
        <v>0</v>
      </c>
      <c r="AH33" s="1369"/>
      <c r="AI33" s="1370"/>
      <c r="AJ33" s="1370"/>
      <c r="AK33" s="1370"/>
      <c r="AL33" s="1370"/>
      <c r="AM33" s="1370">
        <f t="shared" si="0"/>
        <v>0</v>
      </c>
      <c r="AN33" s="1369"/>
      <c r="AO33" s="1370"/>
      <c r="AP33" s="1370"/>
      <c r="AQ33" s="1370"/>
      <c r="AR33" s="1370"/>
      <c r="AS33" s="1370">
        <f t="shared" si="1"/>
        <v>0</v>
      </c>
      <c r="AT33" s="1369"/>
      <c r="AU33" s="1370"/>
      <c r="AV33" s="1370"/>
      <c r="AW33" s="1370"/>
      <c r="AX33" s="1370"/>
      <c r="AY33" s="1370">
        <f t="shared" si="2"/>
        <v>0</v>
      </c>
      <c r="AZ33" s="1369"/>
      <c r="BA33" s="1370"/>
      <c r="BB33" s="1370"/>
      <c r="BC33" s="1370"/>
      <c r="BD33" s="1370"/>
      <c r="BE33" s="1370">
        <f t="shared" si="3"/>
        <v>0</v>
      </c>
      <c r="BF33" s="1369"/>
      <c r="BG33" s="1370"/>
      <c r="BH33" s="1370"/>
      <c r="BI33" s="1370"/>
      <c r="BJ33" s="1370"/>
      <c r="BK33" s="1370"/>
      <c r="BL33" s="1369"/>
      <c r="BM33" s="1370"/>
      <c r="BN33" s="1370"/>
      <c r="BO33" s="1370"/>
      <c r="BP33" s="1370"/>
      <c r="BQ33" s="1370"/>
      <c r="BR33" s="1369"/>
      <c r="BS33" s="1347">
        <v>0</v>
      </c>
      <c r="BT33" s="1347">
        <v>0</v>
      </c>
      <c r="BU33" s="1347">
        <v>0</v>
      </c>
      <c r="BV33" s="1347">
        <v>0</v>
      </c>
      <c r="BW33" s="1370">
        <f t="shared" si="4"/>
        <v>0</v>
      </c>
      <c r="BX33" s="1369"/>
      <c r="BY33" s="1370"/>
      <c r="BZ33" s="1370"/>
      <c r="CA33" s="1370"/>
      <c r="CB33" s="1370"/>
      <c r="CC33" s="469">
        <f t="shared" si="5"/>
        <v>0</v>
      </c>
      <c r="CD33" s="491">
        <f t="shared" si="8"/>
        <v>0</v>
      </c>
      <c r="CE33" s="488">
        <f t="shared" si="6"/>
        <v>0</v>
      </c>
      <c r="CF33" s="487">
        <f t="shared" si="6"/>
        <v>0</v>
      </c>
      <c r="CG33" s="487">
        <f t="shared" si="6"/>
        <v>0</v>
      </c>
      <c r="CH33" s="487">
        <f t="shared" si="6"/>
        <v>0</v>
      </c>
      <c r="CI33" s="488">
        <f t="shared" si="9"/>
        <v>0</v>
      </c>
      <c r="CJ33" s="1359" t="e">
        <f>CI33/CD33*100%</f>
        <v>#DIV/0!</v>
      </c>
    </row>
    <row r="34" spans="1:88" ht="26.25" thickBot="1">
      <c r="A34" s="2415"/>
      <c r="B34" s="519" t="s">
        <v>644</v>
      </c>
      <c r="C34" s="515">
        <f>'[42]D. ITT_All_Grants'!C64</f>
        <v>0</v>
      </c>
      <c r="D34" s="554" t="s">
        <v>100</v>
      </c>
      <c r="E34" s="1450">
        <v>111</v>
      </c>
      <c r="F34" s="515" t="s">
        <v>99</v>
      </c>
      <c r="G34" s="554" t="s">
        <v>143</v>
      </c>
      <c r="H34" s="1446">
        <v>42840</v>
      </c>
      <c r="I34" s="1446">
        <v>42931</v>
      </c>
      <c r="J34" s="862"/>
      <c r="K34" s="778"/>
      <c r="L34" s="735" t="s">
        <v>641</v>
      </c>
      <c r="M34" s="783"/>
      <c r="N34" s="783"/>
      <c r="O34" s="783"/>
      <c r="P34" s="783"/>
      <c r="Q34" s="773">
        <f t="shared" si="16"/>
        <v>0</v>
      </c>
      <c r="R34" s="773">
        <f t="shared" si="13"/>
        <v>0</v>
      </c>
      <c r="S34" s="774">
        <f t="shared" si="14"/>
        <v>0</v>
      </c>
      <c r="T34" s="871" t="s">
        <v>1528</v>
      </c>
      <c r="U34" s="766"/>
      <c r="V34" s="516"/>
      <c r="W34" s="516"/>
      <c r="X34" s="516"/>
      <c r="Y34" s="516"/>
      <c r="Z34" s="516">
        <f t="shared" si="7"/>
        <v>0</v>
      </c>
      <c r="AB34" s="1369"/>
      <c r="AC34" s="1370"/>
      <c r="AD34" s="1370"/>
      <c r="AE34" s="1370"/>
      <c r="AF34" s="1370"/>
      <c r="AG34" s="1370">
        <f t="shared" si="15"/>
        <v>0</v>
      </c>
      <c r="AH34" s="1369"/>
      <c r="AI34" s="1370"/>
      <c r="AJ34" s="1370"/>
      <c r="AK34" s="1370"/>
      <c r="AL34" s="1370"/>
      <c r="AM34" s="1370">
        <f t="shared" si="0"/>
        <v>0</v>
      </c>
      <c r="AN34" s="1369"/>
      <c r="AO34" s="1370"/>
      <c r="AP34" s="1370"/>
      <c r="AQ34" s="1370"/>
      <c r="AR34" s="1370"/>
      <c r="AS34" s="1370">
        <f t="shared" si="1"/>
        <v>0</v>
      </c>
      <c r="AT34" s="1369"/>
      <c r="AU34" s="1370"/>
      <c r="AV34" s="1370"/>
      <c r="AW34" s="1370"/>
      <c r="AX34" s="1370"/>
      <c r="AY34" s="1370">
        <f t="shared" si="2"/>
        <v>0</v>
      </c>
      <c r="AZ34" s="1369"/>
      <c r="BA34" s="1370"/>
      <c r="BB34" s="1370"/>
      <c r="BC34" s="1370"/>
      <c r="BD34" s="1370"/>
      <c r="BE34" s="1370">
        <f t="shared" si="3"/>
        <v>0</v>
      </c>
      <c r="BF34" s="1369"/>
      <c r="BG34" s="1370"/>
      <c r="BH34" s="1370"/>
      <c r="BI34" s="1370"/>
      <c r="BJ34" s="1370"/>
      <c r="BK34" s="1370"/>
      <c r="BL34" s="1369"/>
      <c r="BM34" s="1370"/>
      <c r="BN34" s="1370"/>
      <c r="BO34" s="1370"/>
      <c r="BP34" s="1370"/>
      <c r="BQ34" s="1370"/>
      <c r="BR34" s="1369"/>
      <c r="BS34" s="1347">
        <v>0</v>
      </c>
      <c r="BT34" s="1347">
        <v>0</v>
      </c>
      <c r="BU34" s="1347">
        <v>0</v>
      </c>
      <c r="BV34" s="1347">
        <v>0</v>
      </c>
      <c r="BW34" s="1370">
        <f t="shared" si="4"/>
        <v>0</v>
      </c>
      <c r="BX34" s="1369"/>
      <c r="BY34" s="1370"/>
      <c r="BZ34" s="1370"/>
      <c r="CA34" s="1370"/>
      <c r="CB34" s="1370"/>
      <c r="CC34" s="469">
        <f t="shared" si="5"/>
        <v>0</v>
      </c>
      <c r="CD34" s="491">
        <f t="shared" si="8"/>
        <v>0</v>
      </c>
      <c r="CE34" s="488">
        <f>BY34+BS34+BM34+BG34+BA34+AU34+AO34+AI34+AC34</f>
        <v>0</v>
      </c>
      <c r="CF34" s="487">
        <f t="shared" si="6"/>
        <v>0</v>
      </c>
      <c r="CG34" s="487">
        <f t="shared" si="6"/>
        <v>0</v>
      </c>
      <c r="CH34" s="487">
        <f t="shared" si="6"/>
        <v>0</v>
      </c>
      <c r="CI34" s="488">
        <f t="shared" si="9"/>
        <v>0</v>
      </c>
      <c r="CJ34" s="1361" t="e">
        <f t="shared" si="10"/>
        <v>#DIV/0!</v>
      </c>
    </row>
    <row r="35" spans="1:88" ht="15.75" thickBot="1">
      <c r="A35" s="2415"/>
      <c r="B35" s="519" t="s">
        <v>645</v>
      </c>
      <c r="C35" s="515">
        <f>'[42]D. ITT_All_Grants'!C65</f>
        <v>0</v>
      </c>
      <c r="D35" s="554" t="s">
        <v>100</v>
      </c>
      <c r="E35" s="1450">
        <v>1</v>
      </c>
      <c r="F35" s="515" t="s">
        <v>99</v>
      </c>
      <c r="G35" s="554" t="s">
        <v>143</v>
      </c>
      <c r="H35" s="1446">
        <v>42840</v>
      </c>
      <c r="I35" s="1446">
        <v>42931</v>
      </c>
      <c r="J35" s="862"/>
      <c r="K35" s="1452"/>
      <c r="L35" s="735" t="s">
        <v>641</v>
      </c>
      <c r="M35" s="783"/>
      <c r="N35" s="783"/>
      <c r="O35" s="783"/>
      <c r="P35" s="783"/>
      <c r="Q35" s="773">
        <f t="shared" si="16"/>
        <v>0</v>
      </c>
      <c r="R35" s="773">
        <f t="shared" si="13"/>
        <v>0</v>
      </c>
      <c r="S35" s="774">
        <f t="shared" si="14"/>
        <v>0</v>
      </c>
      <c r="T35" s="781" t="s">
        <v>1529</v>
      </c>
      <c r="U35" s="766"/>
      <c r="V35" s="516"/>
      <c r="W35" s="516"/>
      <c r="X35" s="516"/>
      <c r="Y35" s="516"/>
      <c r="Z35" s="516">
        <f t="shared" si="7"/>
        <v>0</v>
      </c>
      <c r="AB35" s="1369"/>
      <c r="AC35" s="1370"/>
      <c r="AD35" s="1370"/>
      <c r="AE35" s="1370"/>
      <c r="AF35" s="1370"/>
      <c r="AG35" s="1370">
        <f t="shared" si="15"/>
        <v>0</v>
      </c>
      <c r="AH35" s="1369"/>
      <c r="AI35" s="1370"/>
      <c r="AJ35" s="1370"/>
      <c r="AK35" s="1370"/>
      <c r="AL35" s="1370"/>
      <c r="AM35" s="1370">
        <f t="shared" si="0"/>
        <v>0</v>
      </c>
      <c r="AN35" s="1369"/>
      <c r="AO35" s="1370"/>
      <c r="AP35" s="1370"/>
      <c r="AQ35" s="1370"/>
      <c r="AR35" s="1370"/>
      <c r="AS35" s="1370">
        <f t="shared" si="1"/>
        <v>0</v>
      </c>
      <c r="AT35" s="1369"/>
      <c r="AU35" s="1370"/>
      <c r="AV35" s="1370"/>
      <c r="AW35" s="1370"/>
      <c r="AX35" s="1370"/>
      <c r="AY35" s="1370">
        <f t="shared" si="2"/>
        <v>0</v>
      </c>
      <c r="AZ35" s="1369"/>
      <c r="BA35" s="1370"/>
      <c r="BB35" s="1370"/>
      <c r="BC35" s="1370"/>
      <c r="BD35" s="1370"/>
      <c r="BE35" s="1370">
        <f t="shared" si="3"/>
        <v>0</v>
      </c>
      <c r="BF35" s="1369"/>
      <c r="BG35" s="1370"/>
      <c r="BH35" s="1370"/>
      <c r="BI35" s="1370"/>
      <c r="BJ35" s="1370"/>
      <c r="BK35" s="1370"/>
      <c r="BL35" s="1369"/>
      <c r="BM35" s="1370"/>
      <c r="BN35" s="1370"/>
      <c r="BO35" s="1370"/>
      <c r="BP35" s="1370"/>
      <c r="BQ35" s="1370"/>
      <c r="BR35" s="1369"/>
      <c r="BS35" s="1992">
        <v>0</v>
      </c>
      <c r="BT35" s="1992">
        <v>0</v>
      </c>
      <c r="BU35" s="1992">
        <v>0</v>
      </c>
      <c r="BV35" s="1992">
        <v>0</v>
      </c>
      <c r="BW35" s="1994">
        <f t="shared" si="4"/>
        <v>0</v>
      </c>
      <c r="BX35" s="1369"/>
      <c r="BY35" s="1370"/>
      <c r="BZ35" s="1370"/>
      <c r="CA35" s="1370"/>
      <c r="CB35" s="1370"/>
      <c r="CC35" s="469">
        <f t="shared" si="5"/>
        <v>0</v>
      </c>
      <c r="CD35" s="491">
        <f t="shared" si="8"/>
        <v>0</v>
      </c>
      <c r="CE35" s="488">
        <f>BY35+BS35+BM35+BG35+BA35+AU35+AO35+AI35+AC35</f>
        <v>0</v>
      </c>
      <c r="CF35" s="487">
        <v>0</v>
      </c>
      <c r="CG35" s="487">
        <f t="shared" ref="CE35:CH37" si="17">CA35+BU35+BO35+BI35+BC35+AW35+AQ35+AK35+AE35</f>
        <v>0</v>
      </c>
      <c r="CH35" s="487">
        <f t="shared" si="17"/>
        <v>0</v>
      </c>
      <c r="CI35" s="488">
        <f t="shared" si="9"/>
        <v>0</v>
      </c>
      <c r="CJ35" s="1359" t="e">
        <f t="shared" si="10"/>
        <v>#DIV/0!</v>
      </c>
    </row>
    <row r="36" spans="1:88" ht="15.75" thickBot="1">
      <c r="A36" s="2415"/>
      <c r="B36" s="593" t="s">
        <v>647</v>
      </c>
      <c r="C36" s="562">
        <f>'[42]D. ITT_All_Grants'!C66</f>
        <v>0</v>
      </c>
      <c r="D36" s="828" t="s">
        <v>100</v>
      </c>
      <c r="E36" s="1453">
        <v>1</v>
      </c>
      <c r="F36" s="562" t="s">
        <v>99</v>
      </c>
      <c r="G36" s="828" t="s">
        <v>143</v>
      </c>
      <c r="H36" s="1446">
        <v>42840</v>
      </c>
      <c r="I36" s="1446">
        <v>42931</v>
      </c>
      <c r="J36" s="872"/>
      <c r="K36" s="824"/>
      <c r="L36" s="873" t="s">
        <v>641</v>
      </c>
      <c r="M36" s="842"/>
      <c r="N36" s="842"/>
      <c r="O36" s="842"/>
      <c r="P36" s="842"/>
      <c r="Q36" s="852">
        <f t="shared" si="16"/>
        <v>0</v>
      </c>
      <c r="R36" s="852">
        <f t="shared" si="13"/>
        <v>0</v>
      </c>
      <c r="S36" s="774">
        <f t="shared" si="14"/>
        <v>0</v>
      </c>
      <c r="T36" s="781" t="s">
        <v>1529</v>
      </c>
      <c r="U36" s="766"/>
      <c r="V36" s="516"/>
      <c r="W36" s="516"/>
      <c r="X36" s="516"/>
      <c r="Y36" s="516"/>
      <c r="Z36" s="516">
        <f t="shared" si="7"/>
        <v>0</v>
      </c>
      <c r="AB36" s="444"/>
      <c r="AC36" s="1370"/>
      <c r="AD36" s="1370"/>
      <c r="AE36" s="1370"/>
      <c r="AF36" s="1370"/>
      <c r="AG36" s="1370">
        <f t="shared" si="15"/>
        <v>0</v>
      </c>
      <c r="AH36" s="444"/>
      <c r="AI36" s="1370"/>
      <c r="AJ36" s="1370"/>
      <c r="AK36" s="1370"/>
      <c r="AL36" s="1370"/>
      <c r="AM36" s="1370">
        <f t="shared" si="0"/>
        <v>0</v>
      </c>
      <c r="AN36" s="444"/>
      <c r="AO36" s="1370"/>
      <c r="AP36" s="1370"/>
      <c r="AQ36" s="1370"/>
      <c r="AR36" s="1370"/>
      <c r="AS36" s="1370">
        <f t="shared" si="1"/>
        <v>0</v>
      </c>
      <c r="AT36" s="444"/>
      <c r="AU36" s="1370"/>
      <c r="AV36" s="1370"/>
      <c r="AW36" s="1370"/>
      <c r="AX36" s="1370"/>
      <c r="AY36" s="1370">
        <f t="shared" si="2"/>
        <v>0</v>
      </c>
      <c r="AZ36" s="444"/>
      <c r="BA36" s="1370"/>
      <c r="BB36" s="1370"/>
      <c r="BC36" s="1370"/>
      <c r="BD36" s="1370"/>
      <c r="BE36" s="1370">
        <f t="shared" si="3"/>
        <v>0</v>
      </c>
      <c r="BF36" s="444"/>
      <c r="BG36" s="1370"/>
      <c r="BH36" s="1370"/>
      <c r="BI36" s="1370"/>
      <c r="BJ36" s="1370"/>
      <c r="BK36" s="1370"/>
      <c r="BL36" s="1369"/>
      <c r="BM36" s="1370"/>
      <c r="BN36" s="1370"/>
      <c r="BO36" s="1370"/>
      <c r="BP36" s="1370"/>
      <c r="BQ36" s="1370"/>
      <c r="BR36" s="444"/>
      <c r="BS36" s="1995">
        <v>0</v>
      </c>
      <c r="BT36" s="1995">
        <v>0</v>
      </c>
      <c r="BU36" s="1995">
        <v>0</v>
      </c>
      <c r="BV36" s="1995">
        <v>0</v>
      </c>
      <c r="BW36" s="522">
        <f t="shared" si="4"/>
        <v>0</v>
      </c>
      <c r="BX36" s="1993"/>
      <c r="BY36" s="1370"/>
      <c r="BZ36" s="1370"/>
      <c r="CA36" s="1370"/>
      <c r="CB36" s="1370"/>
      <c r="CC36" s="469">
        <f t="shared" si="5"/>
        <v>0</v>
      </c>
      <c r="CD36" s="491">
        <f t="shared" si="8"/>
        <v>0</v>
      </c>
      <c r="CE36" s="488">
        <f t="shared" si="17"/>
        <v>0</v>
      </c>
      <c r="CF36" s="487">
        <f t="shared" si="17"/>
        <v>0</v>
      </c>
      <c r="CG36" s="487">
        <f t="shared" si="17"/>
        <v>0</v>
      </c>
      <c r="CH36" s="487">
        <f t="shared" si="17"/>
        <v>0</v>
      </c>
      <c r="CI36" s="488">
        <f t="shared" si="9"/>
        <v>0</v>
      </c>
      <c r="CJ36" s="1359" t="e">
        <f t="shared" si="10"/>
        <v>#DIV/0!</v>
      </c>
    </row>
    <row r="37" spans="1:88" ht="27" thickBot="1">
      <c r="A37" s="2416"/>
      <c r="B37" s="592" t="s">
        <v>657</v>
      </c>
      <c r="C37" s="565">
        <v>0</v>
      </c>
      <c r="D37" s="565" t="s">
        <v>79</v>
      </c>
      <c r="E37" s="1455">
        <v>100</v>
      </c>
      <c r="F37" s="565" t="s">
        <v>99</v>
      </c>
      <c r="G37" s="565" t="s">
        <v>143</v>
      </c>
      <c r="H37" s="1446">
        <v>42840</v>
      </c>
      <c r="I37" s="1446">
        <v>42931</v>
      </c>
      <c r="J37" s="855"/>
      <c r="K37" s="824"/>
      <c r="L37" s="873" t="s">
        <v>641</v>
      </c>
      <c r="M37" s="846"/>
      <c r="N37" s="846"/>
      <c r="O37" s="846"/>
      <c r="P37" s="846"/>
      <c r="Q37" s="852">
        <f t="shared" si="16"/>
        <v>0</v>
      </c>
      <c r="R37" s="852">
        <f t="shared" si="13"/>
        <v>0</v>
      </c>
      <c r="S37" s="774">
        <f t="shared" si="14"/>
        <v>0</v>
      </c>
      <c r="T37" s="867" t="s">
        <v>1526</v>
      </c>
      <c r="U37" s="766"/>
      <c r="V37" s="516"/>
      <c r="W37" s="516"/>
      <c r="X37" s="516"/>
      <c r="Y37" s="516"/>
      <c r="Z37" s="516">
        <f t="shared" si="7"/>
        <v>0</v>
      </c>
      <c r="AB37" s="551"/>
      <c r="AC37" s="1370"/>
      <c r="AD37" s="1370"/>
      <c r="AE37" s="1370"/>
      <c r="AF37" s="1370"/>
      <c r="AG37" s="1370">
        <f t="shared" si="15"/>
        <v>0</v>
      </c>
      <c r="AH37" s="552"/>
      <c r="AI37" s="1370"/>
      <c r="AJ37" s="1370"/>
      <c r="AK37" s="1370"/>
      <c r="AL37" s="1370"/>
      <c r="AM37" s="1370">
        <f t="shared" si="0"/>
        <v>0</v>
      </c>
      <c r="AN37" s="552"/>
      <c r="AO37" s="1370"/>
      <c r="AP37" s="1370"/>
      <c r="AQ37" s="1370"/>
      <c r="AR37" s="1370"/>
      <c r="AS37" s="1370">
        <f t="shared" si="1"/>
        <v>0</v>
      </c>
      <c r="AT37" s="552"/>
      <c r="AU37" s="1370"/>
      <c r="AV37" s="1370"/>
      <c r="AW37" s="1370"/>
      <c r="AX37" s="1370"/>
      <c r="AY37" s="1370">
        <f t="shared" si="2"/>
        <v>0</v>
      </c>
      <c r="AZ37" s="552"/>
      <c r="BA37" s="1370"/>
      <c r="BB37" s="1370"/>
      <c r="BC37" s="1370"/>
      <c r="BD37" s="1370"/>
      <c r="BE37" s="1370">
        <f t="shared" si="3"/>
        <v>0</v>
      </c>
      <c r="BF37" s="552"/>
      <c r="BG37" s="1370"/>
      <c r="BH37" s="1370"/>
      <c r="BI37" s="1370"/>
      <c r="BJ37" s="1370"/>
      <c r="BK37" s="1370"/>
      <c r="BL37" s="552"/>
      <c r="BM37" s="1370"/>
      <c r="BN37" s="1370"/>
      <c r="BO37" s="1370"/>
      <c r="BP37" s="1370"/>
      <c r="BQ37" s="1370"/>
      <c r="BR37" s="552"/>
      <c r="BS37" s="1995">
        <v>0</v>
      </c>
      <c r="BT37" s="1995">
        <v>0</v>
      </c>
      <c r="BU37" s="1995">
        <v>0</v>
      </c>
      <c r="BV37" s="1995">
        <v>0</v>
      </c>
      <c r="BW37" s="522">
        <f t="shared" si="4"/>
        <v>0</v>
      </c>
      <c r="BX37" s="551"/>
      <c r="BY37" s="1370"/>
      <c r="BZ37" s="1370"/>
      <c r="CA37" s="1370"/>
      <c r="CB37" s="1370"/>
      <c r="CC37" s="469">
        <f t="shared" si="5"/>
        <v>0</v>
      </c>
      <c r="CD37" s="491">
        <f t="shared" si="8"/>
        <v>0</v>
      </c>
      <c r="CE37" s="508">
        <f t="shared" si="17"/>
        <v>0</v>
      </c>
      <c r="CF37" s="524">
        <f t="shared" si="17"/>
        <v>0</v>
      </c>
      <c r="CG37" s="524">
        <f t="shared" si="17"/>
        <v>0</v>
      </c>
      <c r="CH37" s="524">
        <f t="shared" si="17"/>
        <v>0</v>
      </c>
      <c r="CI37" s="488">
        <f t="shared" si="9"/>
        <v>0</v>
      </c>
      <c r="CJ37" s="1359" t="e">
        <f t="shared" si="10"/>
        <v>#DIV/0!</v>
      </c>
    </row>
    <row r="38" spans="1:88">
      <c r="BS38" s="1996"/>
      <c r="BT38" s="1996"/>
      <c r="BU38" s="1996"/>
      <c r="BV38" s="1996"/>
      <c r="CD38" s="2177"/>
      <c r="CE38" s="2178"/>
      <c r="CF38" s="2179"/>
      <c r="CG38" s="2179"/>
      <c r="CH38" s="2179"/>
      <c r="CI38" s="2178"/>
    </row>
    <row r="39" spans="1:88">
      <c r="BS39" s="1996"/>
      <c r="BT39" s="1996"/>
      <c r="BU39" s="1996"/>
      <c r="BV39" s="1996"/>
      <c r="CD39" s="2177"/>
      <c r="CE39" s="2178"/>
      <c r="CF39" s="2179"/>
      <c r="CG39" s="2179"/>
      <c r="CH39" s="2179"/>
      <c r="CI39" s="2178"/>
    </row>
    <row r="40" spans="1:88">
      <c r="BS40" s="1996"/>
      <c r="BT40" s="1996"/>
      <c r="BU40" s="1996"/>
      <c r="BV40" s="1996"/>
      <c r="CD40" s="2177"/>
      <c r="CE40" s="2178"/>
      <c r="CF40" s="2179"/>
      <c r="CG40" s="2179"/>
      <c r="CH40" s="2179"/>
      <c r="CI40" s="2178"/>
    </row>
    <row r="41" spans="1:88">
      <c r="BS41" s="1996"/>
      <c r="BT41" s="1996"/>
      <c r="BU41" s="1996"/>
      <c r="BV41" s="1996"/>
      <c r="CD41" s="2177"/>
      <c r="CE41" s="2178"/>
      <c r="CF41" s="2179"/>
      <c r="CG41" s="2179"/>
      <c r="CH41" s="2179"/>
      <c r="CI41" s="2178"/>
    </row>
    <row r="42" spans="1:88">
      <c r="BS42" s="1996"/>
      <c r="BT42" s="1996"/>
      <c r="BU42" s="1996"/>
      <c r="BV42" s="1996"/>
      <c r="CD42" s="2177"/>
      <c r="CE42" s="2178"/>
      <c r="CF42" s="2179"/>
      <c r="CG42" s="2179"/>
      <c r="CH42" s="2179"/>
      <c r="CI42" s="2178"/>
    </row>
    <row r="43" spans="1:88">
      <c r="BS43" s="1996"/>
      <c r="BT43" s="1996"/>
      <c r="BU43" s="1996"/>
      <c r="BV43" s="1996"/>
      <c r="CD43" s="2177"/>
      <c r="CE43" s="2178"/>
      <c r="CF43" s="2179"/>
      <c r="CG43" s="2179"/>
      <c r="CH43" s="2179"/>
      <c r="CI43" s="2178"/>
    </row>
    <row r="44" spans="1:88">
      <c r="BS44" s="1996"/>
      <c r="BT44" s="1996"/>
      <c r="BU44" s="1996"/>
      <c r="BV44" s="1996"/>
      <c r="CD44" s="2177"/>
      <c r="CE44" s="2178"/>
      <c r="CF44" s="2179"/>
      <c r="CG44" s="2179"/>
      <c r="CH44" s="2179"/>
      <c r="CI44" s="2178"/>
    </row>
    <row r="45" spans="1:88">
      <c r="BS45" s="1996"/>
      <c r="BT45" s="1996"/>
      <c r="BU45" s="1996"/>
      <c r="BV45" s="1996"/>
      <c r="CD45" s="2177"/>
      <c r="CE45" s="2178"/>
      <c r="CF45" s="2179"/>
      <c r="CG45" s="2179"/>
      <c r="CH45" s="2179"/>
      <c r="CI45" s="2178"/>
    </row>
    <row r="46" spans="1:88">
      <c r="CD46" s="2178"/>
      <c r="CE46" s="2178"/>
      <c r="CF46" s="2178"/>
      <c r="CG46" s="2178"/>
      <c r="CH46" s="2178"/>
      <c r="CI46" s="2178"/>
    </row>
    <row r="47" spans="1:88">
      <c r="CD47" s="2178"/>
      <c r="CE47" s="2178"/>
      <c r="CF47" s="2178"/>
      <c r="CG47" s="2178"/>
      <c r="CH47" s="2178"/>
      <c r="CI47" s="2178"/>
    </row>
    <row r="48" spans="1:88">
      <c r="CD48" s="2178"/>
      <c r="CE48" s="2178"/>
      <c r="CF48" s="2178"/>
      <c r="CG48" s="2178"/>
      <c r="CH48" s="2178"/>
      <c r="CI48" s="2178"/>
    </row>
    <row r="49" spans="82:87">
      <c r="CD49" s="2178"/>
      <c r="CE49" s="2178"/>
      <c r="CF49" s="2178"/>
      <c r="CG49" s="2178"/>
      <c r="CH49" s="2178"/>
      <c r="CI49" s="2178"/>
    </row>
    <row r="50" spans="82:87">
      <c r="CD50" s="2178"/>
      <c r="CE50" s="2178"/>
      <c r="CF50" s="2178"/>
      <c r="CG50" s="2178"/>
      <c r="CH50" s="2178"/>
      <c r="CI50" s="2178"/>
    </row>
    <row r="51" spans="82:87">
      <c r="CD51" s="2178"/>
      <c r="CE51" s="2178"/>
      <c r="CF51" s="2178"/>
      <c r="CG51" s="2178"/>
      <c r="CH51" s="2178"/>
      <c r="CI51" s="2178"/>
    </row>
    <row r="52" spans="82:87">
      <c r="CD52" s="2178"/>
      <c r="CE52" s="2178"/>
      <c r="CF52" s="2178"/>
      <c r="CG52" s="2178"/>
      <c r="CH52" s="2178"/>
      <c r="CI52" s="2178"/>
    </row>
    <row r="53" spans="82:87">
      <c r="CD53" s="2178"/>
      <c r="CE53" s="2178"/>
      <c r="CF53" s="2178"/>
      <c r="CG53" s="2178"/>
      <c r="CH53" s="2178"/>
      <c r="CI53" s="2178"/>
    </row>
    <row r="54" spans="82:87">
      <c r="CD54" s="2178"/>
      <c r="CE54" s="2178"/>
      <c r="CF54" s="2178"/>
      <c r="CG54" s="2178"/>
      <c r="CH54" s="2178"/>
      <c r="CI54" s="2178"/>
    </row>
    <row r="55" spans="82:87">
      <c r="CD55" s="2178"/>
      <c r="CE55" s="2178"/>
      <c r="CF55" s="2178"/>
      <c r="CG55" s="2178"/>
      <c r="CH55" s="2178"/>
      <c r="CI55" s="2178"/>
    </row>
    <row r="56" spans="82:87">
      <c r="CD56" s="2178"/>
      <c r="CE56" s="2178"/>
      <c r="CF56" s="2178"/>
      <c r="CG56" s="2178"/>
      <c r="CH56" s="2178"/>
      <c r="CI56" s="2178"/>
    </row>
    <row r="57" spans="82:87">
      <c r="CD57" s="2178"/>
      <c r="CE57" s="2178"/>
      <c r="CF57" s="2178"/>
      <c r="CG57" s="2178"/>
      <c r="CH57" s="2178"/>
      <c r="CI57" s="2178"/>
    </row>
    <row r="58" spans="82:87">
      <c r="CD58" s="2178"/>
      <c r="CE58" s="2178"/>
      <c r="CF58" s="2178"/>
      <c r="CG58" s="2178"/>
      <c r="CH58" s="2178"/>
      <c r="CI58" s="2178"/>
    </row>
    <row r="59" spans="82:87">
      <c r="CD59" s="2178"/>
      <c r="CE59" s="2178"/>
      <c r="CF59" s="2178"/>
      <c r="CG59" s="2178"/>
      <c r="CH59" s="2178"/>
      <c r="CI59" s="2178"/>
    </row>
    <row r="60" spans="82:87">
      <c r="CD60" s="2178"/>
      <c r="CE60" s="2178"/>
      <c r="CF60" s="2178"/>
      <c r="CG60" s="2178"/>
      <c r="CH60" s="2178"/>
      <c r="CI60" s="2178"/>
    </row>
    <row r="61" spans="82:87">
      <c r="CD61" s="2178"/>
      <c r="CE61" s="2178"/>
      <c r="CF61" s="2178"/>
      <c r="CG61" s="2178"/>
      <c r="CH61" s="2178"/>
      <c r="CI61" s="2178"/>
    </row>
    <row r="62" spans="82:87">
      <c r="CD62" s="2178"/>
      <c r="CE62" s="2178"/>
      <c r="CF62" s="2178"/>
      <c r="CG62" s="2178"/>
      <c r="CH62" s="2178"/>
      <c r="CI62" s="2178"/>
    </row>
    <row r="63" spans="82:87">
      <c r="CD63" s="2178"/>
      <c r="CE63" s="2178"/>
      <c r="CF63" s="2178"/>
      <c r="CG63" s="2178"/>
      <c r="CH63" s="2178"/>
      <c r="CI63" s="2178"/>
    </row>
    <row r="64" spans="82:87">
      <c r="CD64" s="2178"/>
      <c r="CE64" s="2178"/>
      <c r="CF64" s="2178"/>
      <c r="CG64" s="2178"/>
      <c r="CH64" s="2178"/>
      <c r="CI64" s="2178"/>
    </row>
    <row r="65" spans="82:87">
      <c r="CD65" s="2178"/>
      <c r="CE65" s="2178"/>
      <c r="CF65" s="2178"/>
      <c r="CG65" s="2178"/>
      <c r="CH65" s="2178"/>
      <c r="CI65" s="2178"/>
    </row>
    <row r="66" spans="82:87">
      <c r="CD66" s="2178"/>
      <c r="CE66" s="2178"/>
      <c r="CF66" s="2178"/>
      <c r="CG66" s="2178"/>
      <c r="CH66" s="2178"/>
      <c r="CI66" s="2178"/>
    </row>
    <row r="67" spans="82:87">
      <c r="CD67" s="2178"/>
      <c r="CE67" s="2178"/>
      <c r="CF67" s="2178"/>
      <c r="CG67" s="2178"/>
      <c r="CH67" s="2178"/>
      <c r="CI67" s="2178"/>
    </row>
    <row r="68" spans="82:87">
      <c r="CD68" s="2178"/>
      <c r="CE68" s="2178"/>
      <c r="CF68" s="2178"/>
      <c r="CG68" s="2178"/>
      <c r="CH68" s="2178"/>
      <c r="CI68" s="2178"/>
    </row>
    <row r="69" spans="82:87">
      <c r="CD69" s="2178"/>
      <c r="CE69" s="2178"/>
      <c r="CF69" s="2178"/>
      <c r="CG69" s="2178"/>
      <c r="CH69" s="2178"/>
      <c r="CI69" s="2178"/>
    </row>
    <row r="70" spans="82:87">
      <c r="CD70" s="2178"/>
      <c r="CE70" s="2178"/>
      <c r="CF70" s="2178"/>
      <c r="CG70" s="2178"/>
      <c r="CH70" s="2178"/>
      <c r="CI70" s="2178"/>
    </row>
  </sheetData>
  <mergeCells count="28">
    <mergeCell ref="CD12:CI12"/>
    <mergeCell ref="A14:A15"/>
    <mergeCell ref="A16:A20"/>
    <mergeCell ref="A21:A24"/>
    <mergeCell ref="A25:A26"/>
    <mergeCell ref="BR12:BW12"/>
    <mergeCell ref="BX12:CC12"/>
    <mergeCell ref="A27:A37"/>
    <mergeCell ref="AT12:AY12"/>
    <mergeCell ref="AZ12:BE12"/>
    <mergeCell ref="BF12:BK12"/>
    <mergeCell ref="BL12:BQ12"/>
    <mergeCell ref="M12:S12"/>
    <mergeCell ref="U12:Z12"/>
    <mergeCell ref="AB12:AG12"/>
    <mergeCell ref="AH12:AM12"/>
    <mergeCell ref="AN12:AS12"/>
    <mergeCell ref="C10:D10"/>
    <mergeCell ref="AB10:CI10"/>
    <mergeCell ref="AB11:AS11"/>
    <mergeCell ref="AT11:BK11"/>
    <mergeCell ref="BL11:CC11"/>
    <mergeCell ref="C8:G8"/>
    <mergeCell ref="B1:G3"/>
    <mergeCell ref="AB1:CC3"/>
    <mergeCell ref="C4:G4"/>
    <mergeCell ref="C5:G5"/>
    <mergeCell ref="C7:G7"/>
  </mergeCells>
  <conditionalFormatting sqref="AA9 H9:L10 T12:T13 I1:L8 F14:G15 F21:G37 T1:T10">
    <cfRule type="cellIs" dxfId="549" priority="11" operator="equal">
      <formula>"x"</formula>
    </cfRule>
  </conditionalFormatting>
  <conditionalFormatting sqref="F9:G12">
    <cfRule type="cellIs" dxfId="548" priority="15" operator="equal">
      <formula>"x"</formula>
    </cfRule>
  </conditionalFormatting>
  <conditionalFormatting sqref="H12:L12 K13:L13">
    <cfRule type="cellIs" dxfId="547" priority="14" operator="equal">
      <formula>"x"</formula>
    </cfRule>
  </conditionalFormatting>
  <conditionalFormatting sqref="H11:L11 T11">
    <cfRule type="cellIs" dxfId="546" priority="13" operator="equal">
      <formula>"x"</formula>
    </cfRule>
  </conditionalFormatting>
  <conditionalFormatting sqref="AB12">
    <cfRule type="cellIs" dxfId="545" priority="12" operator="equal">
      <formula>"x"</formula>
    </cfRule>
  </conditionalFormatting>
  <conditionalFormatting sqref="CD12:CH12">
    <cfRule type="cellIs" dxfId="544" priority="10" operator="equal">
      <formula>"x"</formula>
    </cfRule>
  </conditionalFormatting>
  <conditionalFormatting sqref="U12">
    <cfRule type="cellIs" dxfId="543" priority="9" operator="equal">
      <formula>"x"</formula>
    </cfRule>
  </conditionalFormatting>
  <conditionalFormatting sqref="F16:G16">
    <cfRule type="cellIs" dxfId="542" priority="8" operator="equal">
      <formula>"x"</formula>
    </cfRule>
  </conditionalFormatting>
  <conditionalFormatting sqref="F17:G17">
    <cfRule type="cellIs" dxfId="541" priority="7" operator="equal">
      <formula>"x"</formula>
    </cfRule>
  </conditionalFormatting>
  <conditionalFormatting sqref="F18:G18">
    <cfRule type="cellIs" dxfId="540" priority="6" operator="equal">
      <formula>"x"</formula>
    </cfRule>
  </conditionalFormatting>
  <conditionalFormatting sqref="F19:G19">
    <cfRule type="cellIs" dxfId="539" priority="5" operator="equal">
      <formula>"x"</formula>
    </cfRule>
  </conditionalFormatting>
  <conditionalFormatting sqref="F20:G20">
    <cfRule type="cellIs" dxfId="538" priority="4" operator="equal">
      <formula>"x"</formula>
    </cfRule>
  </conditionalFormatting>
  <conditionalFormatting sqref="G14:G37">
    <cfRule type="cellIs" dxfId="537" priority="3" operator="equal">
      <formula>"x"</formula>
    </cfRule>
  </conditionalFormatting>
  <conditionalFormatting sqref="M12:R12 M1:S10">
    <cfRule type="cellIs" dxfId="536" priority="1" operator="equal">
      <formula>"x"</formula>
    </cfRule>
  </conditionalFormatting>
  <conditionalFormatting sqref="M11:S11">
    <cfRule type="cellIs" dxfId="535" priority="2" operator="equal">
      <formula>"x"</formula>
    </cfRule>
  </conditionalFormatting>
  <pageMargins left="0.7" right="0.7" top="0.75" bottom="0.75" header="0.3" footer="0.3"/>
  <pageSetup orientation="portrait" horizontalDpi="4294967295" verticalDpi="4294967295"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C00000"/>
  </sheetPr>
  <dimension ref="A1:CK59"/>
  <sheetViews>
    <sheetView topLeftCell="A11" zoomScaleNormal="100" workbookViewId="0">
      <pane xSplit="2" ySplit="3" topLeftCell="CD24" activePane="bottomRight" state="frozen"/>
      <selection activeCell="AS14" sqref="AS14"/>
      <selection pane="topRight" activeCell="AS14" sqref="AS14"/>
      <selection pane="bottomLeft" activeCell="AS14" sqref="AS14"/>
      <selection pane="bottomRight" activeCell="CG30" sqref="CG30:CH30"/>
    </sheetView>
  </sheetViews>
  <sheetFormatPr defaultRowHeight="15"/>
  <cols>
    <col min="1" max="1" width="22.42578125" customWidth="1"/>
    <col min="2" max="2" width="55" customWidth="1"/>
    <col min="4" max="4" width="12.5703125" customWidth="1"/>
    <col min="5" max="5" width="13.28515625" customWidth="1"/>
    <col min="6" max="6" width="15.85546875" customWidth="1"/>
    <col min="7" max="7" width="14.28515625" customWidth="1"/>
    <col min="8" max="8" width="13" customWidth="1"/>
    <col min="9" max="9" width="15.85546875" customWidth="1"/>
    <col min="10" max="11" width="11.7109375" style="192" customWidth="1"/>
    <col min="12" max="12" width="19.5703125" style="192" customWidth="1"/>
    <col min="13" max="13" width="7" style="192" bestFit="1" customWidth="1"/>
    <col min="14" max="14" width="5.7109375" style="192" customWidth="1"/>
    <col min="15" max="15" width="8.5703125" style="192" customWidth="1"/>
    <col min="16" max="18" width="6.42578125" style="192" customWidth="1"/>
    <col min="19" max="19" width="8.7109375" style="192" customWidth="1"/>
    <col min="20" max="20" width="35.28515625" style="486" customWidth="1"/>
    <col min="21" max="26" width="6.140625" style="193" customWidth="1"/>
    <col min="27" max="27" width="2.42578125" customWidth="1"/>
    <col min="28" max="81" width="6.140625" style="193" customWidth="1"/>
    <col min="82" max="82" width="10.5703125" style="449" customWidth="1"/>
    <col min="83" max="83" width="7.140625" style="449" customWidth="1"/>
    <col min="84" max="86" width="6.140625" style="449" customWidth="1"/>
    <col min="87" max="87" width="10.140625" style="449" customWidth="1"/>
    <col min="88" max="88" width="15" customWidth="1"/>
    <col min="89" max="89" width="22" customWidth="1"/>
  </cols>
  <sheetData>
    <row r="1" spans="1:89" ht="15" customHeight="1">
      <c r="A1" s="5"/>
      <c r="B1" s="2418" t="s">
        <v>381</v>
      </c>
      <c r="C1" s="2419"/>
      <c r="D1" s="2419"/>
      <c r="E1" s="2419"/>
      <c r="F1" s="2419"/>
      <c r="G1" s="2420"/>
      <c r="H1" s="120"/>
      <c r="I1" s="7"/>
      <c r="J1" s="7"/>
      <c r="K1" s="190"/>
      <c r="L1" s="190"/>
      <c r="M1" s="190"/>
      <c r="N1" s="190"/>
      <c r="O1" s="190"/>
      <c r="P1" s="190"/>
      <c r="Q1" s="190"/>
      <c r="R1" s="190"/>
      <c r="S1" s="190"/>
      <c r="T1" s="481"/>
      <c r="U1" s="481"/>
      <c r="V1" s="481"/>
      <c r="W1" s="481"/>
      <c r="X1" s="481"/>
      <c r="Y1" s="481"/>
      <c r="Z1" s="481"/>
      <c r="AA1" s="5"/>
      <c r="AB1" s="2488" t="s">
        <v>68</v>
      </c>
      <c r="AC1" s="2489"/>
      <c r="AD1" s="2489"/>
      <c r="AE1" s="2489"/>
      <c r="AF1" s="2489"/>
      <c r="AG1" s="2489"/>
      <c r="AH1" s="2489"/>
      <c r="AI1" s="2489"/>
      <c r="AJ1" s="2489"/>
      <c r="AK1" s="2489"/>
      <c r="AL1" s="2489"/>
      <c r="AM1" s="2489"/>
      <c r="AN1" s="2489"/>
      <c r="AO1" s="2489"/>
      <c r="AP1" s="2489"/>
      <c r="AQ1" s="2489"/>
      <c r="AR1" s="2489"/>
      <c r="AS1" s="2489"/>
      <c r="AT1" s="2489"/>
      <c r="AU1" s="2489"/>
      <c r="AV1" s="2489"/>
      <c r="AW1" s="2489"/>
      <c r="AX1" s="2489"/>
      <c r="AY1" s="2489"/>
      <c r="AZ1" s="2489"/>
      <c r="BA1" s="2489"/>
      <c r="BB1" s="2489"/>
      <c r="BC1" s="2489"/>
      <c r="BD1" s="2489"/>
      <c r="BE1" s="2489"/>
      <c r="BF1" s="2489"/>
      <c r="BG1" s="2489"/>
      <c r="BH1" s="2489"/>
      <c r="BI1" s="2489"/>
      <c r="BJ1" s="2489"/>
      <c r="BK1" s="2489"/>
      <c r="BL1" s="2489"/>
      <c r="BM1" s="2489"/>
      <c r="BN1" s="2489"/>
      <c r="BO1" s="2489"/>
      <c r="BP1" s="2489"/>
      <c r="BQ1" s="2489"/>
      <c r="BR1" s="2489"/>
      <c r="BS1" s="2489"/>
      <c r="BT1" s="2489"/>
      <c r="BU1" s="2489"/>
      <c r="BV1" s="2489"/>
      <c r="BW1" s="2489"/>
      <c r="BX1" s="2489"/>
      <c r="BY1" s="2489"/>
      <c r="BZ1" s="2489"/>
      <c r="CA1" s="2489"/>
      <c r="CB1" s="2489"/>
      <c r="CC1" s="2489"/>
      <c r="CD1" s="446"/>
      <c r="CE1" s="446"/>
      <c r="CF1" s="446"/>
      <c r="CG1" s="446"/>
      <c r="CH1" s="446"/>
      <c r="CI1" s="446"/>
    </row>
    <row r="2" spans="1:89">
      <c r="A2" s="5"/>
      <c r="B2" s="2421"/>
      <c r="C2" s="2422"/>
      <c r="D2" s="2422"/>
      <c r="E2" s="2422"/>
      <c r="F2" s="2422"/>
      <c r="G2" s="2423"/>
      <c r="H2" s="120"/>
      <c r="I2" s="7"/>
      <c r="J2" s="7"/>
      <c r="K2" s="190"/>
      <c r="L2" s="190"/>
      <c r="M2" s="190"/>
      <c r="N2" s="190"/>
      <c r="O2" s="190"/>
      <c r="P2" s="190"/>
      <c r="Q2" s="190"/>
      <c r="R2" s="190"/>
      <c r="S2" s="190"/>
      <c r="T2" s="481"/>
      <c r="U2" s="481"/>
      <c r="V2" s="481"/>
      <c r="W2" s="481"/>
      <c r="X2" s="481"/>
      <c r="Y2" s="481"/>
      <c r="Z2" s="481"/>
      <c r="AA2" s="5"/>
      <c r="AB2" s="2490"/>
      <c r="AC2" s="2491"/>
      <c r="AD2" s="2491"/>
      <c r="AE2" s="2491"/>
      <c r="AF2" s="2491"/>
      <c r="AG2" s="2491"/>
      <c r="AH2" s="2491"/>
      <c r="AI2" s="2491"/>
      <c r="AJ2" s="2491"/>
      <c r="AK2" s="2491"/>
      <c r="AL2" s="2491"/>
      <c r="AM2" s="2491"/>
      <c r="AN2" s="2491"/>
      <c r="AO2" s="2491"/>
      <c r="AP2" s="2491"/>
      <c r="AQ2" s="2491"/>
      <c r="AR2" s="2491"/>
      <c r="AS2" s="2491"/>
      <c r="AT2" s="2491"/>
      <c r="AU2" s="2491"/>
      <c r="AV2" s="2491"/>
      <c r="AW2" s="2491"/>
      <c r="AX2" s="2491"/>
      <c r="AY2" s="2491"/>
      <c r="AZ2" s="2491"/>
      <c r="BA2" s="2491"/>
      <c r="BB2" s="2491"/>
      <c r="BC2" s="2491"/>
      <c r="BD2" s="2491"/>
      <c r="BE2" s="2491"/>
      <c r="BF2" s="2491"/>
      <c r="BG2" s="2491"/>
      <c r="BH2" s="2491"/>
      <c r="BI2" s="2491"/>
      <c r="BJ2" s="2491"/>
      <c r="BK2" s="2491"/>
      <c r="BL2" s="2491"/>
      <c r="BM2" s="2491"/>
      <c r="BN2" s="2491"/>
      <c r="BO2" s="2491"/>
      <c r="BP2" s="2491"/>
      <c r="BQ2" s="2491"/>
      <c r="BR2" s="2491"/>
      <c r="BS2" s="2491"/>
      <c r="BT2" s="2491"/>
      <c r="BU2" s="2491"/>
      <c r="BV2" s="2491"/>
      <c r="BW2" s="2491"/>
      <c r="BX2" s="2491"/>
      <c r="BY2" s="2491"/>
      <c r="BZ2" s="2491"/>
      <c r="CA2" s="2491"/>
      <c r="CB2" s="2491"/>
      <c r="CC2" s="2491"/>
      <c r="CD2" s="446"/>
      <c r="CE2" s="446"/>
      <c r="CF2" s="446"/>
      <c r="CG2" s="446"/>
      <c r="CH2" s="446"/>
      <c r="CI2" s="446"/>
      <c r="CJ2" s="1366" t="s">
        <v>1214</v>
      </c>
      <c r="CK2" s="507"/>
    </row>
    <row r="3" spans="1:89" ht="15.75" thickBot="1">
      <c r="A3" s="5"/>
      <c r="B3" s="2424"/>
      <c r="C3" s="2425"/>
      <c r="D3" s="2425"/>
      <c r="E3" s="2425"/>
      <c r="F3" s="2425"/>
      <c r="G3" s="2426"/>
      <c r="H3" s="120"/>
      <c r="I3" s="7"/>
      <c r="J3" s="7"/>
      <c r="K3" s="190"/>
      <c r="L3" s="190"/>
      <c r="M3" s="190"/>
      <c r="N3" s="190"/>
      <c r="O3" s="190"/>
      <c r="P3" s="190"/>
      <c r="Q3" s="190"/>
      <c r="R3" s="190"/>
      <c r="S3" s="190"/>
      <c r="T3" s="481"/>
      <c r="U3" s="481"/>
      <c r="V3" s="481"/>
      <c r="W3" s="481"/>
      <c r="X3" s="481"/>
      <c r="Y3" s="481"/>
      <c r="Z3" s="481"/>
      <c r="AA3" s="5"/>
      <c r="AB3" s="2492"/>
      <c r="AC3" s="2493"/>
      <c r="AD3" s="2493"/>
      <c r="AE3" s="2493"/>
      <c r="AF3" s="2493"/>
      <c r="AG3" s="2493"/>
      <c r="AH3" s="2493"/>
      <c r="AI3" s="2493"/>
      <c r="AJ3" s="2493"/>
      <c r="AK3" s="2493"/>
      <c r="AL3" s="2493"/>
      <c r="AM3" s="2493"/>
      <c r="AN3" s="2493"/>
      <c r="AO3" s="2493"/>
      <c r="AP3" s="2493"/>
      <c r="AQ3" s="2493"/>
      <c r="AR3" s="2493"/>
      <c r="AS3" s="2493"/>
      <c r="AT3" s="2493"/>
      <c r="AU3" s="2493"/>
      <c r="AV3" s="2493"/>
      <c r="AW3" s="2493"/>
      <c r="AX3" s="2493"/>
      <c r="AY3" s="2493"/>
      <c r="AZ3" s="2493"/>
      <c r="BA3" s="2493"/>
      <c r="BB3" s="2493"/>
      <c r="BC3" s="2493"/>
      <c r="BD3" s="2493"/>
      <c r="BE3" s="2493"/>
      <c r="BF3" s="2493"/>
      <c r="BG3" s="2493"/>
      <c r="BH3" s="2493"/>
      <c r="BI3" s="2493"/>
      <c r="BJ3" s="2493"/>
      <c r="BK3" s="2493"/>
      <c r="BL3" s="2493"/>
      <c r="BM3" s="2493"/>
      <c r="BN3" s="2493"/>
      <c r="BO3" s="2493"/>
      <c r="BP3" s="2493"/>
      <c r="BQ3" s="2493"/>
      <c r="BR3" s="2493"/>
      <c r="BS3" s="2493"/>
      <c r="BT3" s="2493"/>
      <c r="BU3" s="2493"/>
      <c r="BV3" s="2493"/>
      <c r="BW3" s="2493"/>
      <c r="BX3" s="2493"/>
      <c r="BY3" s="2493"/>
      <c r="BZ3" s="2493"/>
      <c r="CA3" s="2493"/>
      <c r="CB3" s="2493"/>
      <c r="CC3" s="2493"/>
      <c r="CD3" s="446"/>
      <c r="CE3" s="446"/>
      <c r="CF3" s="446"/>
      <c r="CG3" s="446"/>
      <c r="CH3" s="446"/>
      <c r="CI3" s="446"/>
      <c r="CJ3" s="1363"/>
      <c r="CK3" s="507" t="s">
        <v>1215</v>
      </c>
    </row>
    <row r="4" spans="1:89" ht="23.25" customHeight="1" thickBot="1">
      <c r="A4" s="5"/>
      <c r="B4" s="440" t="s">
        <v>305</v>
      </c>
      <c r="C4" s="729"/>
      <c r="D4" s="729"/>
      <c r="E4" s="729"/>
      <c r="F4" s="729"/>
      <c r="G4" s="730"/>
      <c r="H4" s="120"/>
      <c r="I4" s="7"/>
      <c r="J4" s="7"/>
      <c r="K4" s="190"/>
      <c r="L4" s="190"/>
      <c r="M4" s="190"/>
      <c r="N4" s="190"/>
      <c r="O4" s="190"/>
      <c r="P4" s="190"/>
      <c r="Q4" s="190"/>
      <c r="R4" s="190"/>
      <c r="S4" s="190"/>
      <c r="T4" s="481"/>
      <c r="U4" s="728"/>
      <c r="V4" s="728"/>
      <c r="W4" s="728"/>
      <c r="X4" s="728"/>
      <c r="Y4" s="728"/>
      <c r="Z4" s="728"/>
      <c r="AA4" s="5"/>
      <c r="AB4" s="728"/>
      <c r="AC4" s="728"/>
      <c r="AD4" s="728"/>
      <c r="AE4" s="728"/>
      <c r="AF4" s="728"/>
      <c r="AG4" s="728"/>
      <c r="AH4" s="728"/>
      <c r="AI4" s="728"/>
      <c r="AJ4" s="728"/>
      <c r="AK4" s="728"/>
      <c r="AL4" s="728"/>
      <c r="AM4" s="728"/>
      <c r="AN4" s="728"/>
      <c r="AO4" s="728"/>
      <c r="AP4" s="728"/>
      <c r="AQ4" s="728"/>
      <c r="AR4" s="728"/>
      <c r="AS4" s="728"/>
      <c r="AT4" s="728"/>
      <c r="AU4" s="728"/>
      <c r="AV4" s="728"/>
      <c r="AW4" s="728"/>
      <c r="AX4" s="728"/>
      <c r="AY4" s="728"/>
      <c r="AZ4" s="728"/>
      <c r="BA4" s="728"/>
      <c r="BB4" s="728"/>
      <c r="BC4" s="728"/>
      <c r="BD4" s="728"/>
      <c r="BE4" s="728"/>
      <c r="BF4" s="728"/>
      <c r="BG4" s="728"/>
      <c r="BH4" s="728"/>
      <c r="BI4" s="728"/>
      <c r="BJ4" s="728"/>
      <c r="BK4" s="728"/>
      <c r="BL4" s="728"/>
      <c r="BM4" s="728"/>
      <c r="BN4" s="728"/>
      <c r="BO4" s="728"/>
      <c r="BP4" s="728"/>
      <c r="BQ4" s="728"/>
      <c r="BR4" s="728"/>
      <c r="BS4" s="728"/>
      <c r="BT4" s="728"/>
      <c r="BU4" s="728"/>
      <c r="BV4" s="728"/>
      <c r="BW4" s="728"/>
      <c r="BX4" s="728"/>
      <c r="BY4" s="728"/>
      <c r="BZ4" s="728"/>
      <c r="CA4" s="728"/>
      <c r="CB4" s="728"/>
      <c r="CC4" s="728"/>
      <c r="CD4" s="447"/>
      <c r="CE4" s="447"/>
      <c r="CF4" s="447"/>
      <c r="CG4" s="447"/>
      <c r="CH4" s="447"/>
      <c r="CI4" s="447"/>
      <c r="CJ4" s="1361"/>
      <c r="CK4" s="507" t="s">
        <v>1216</v>
      </c>
    </row>
    <row r="5" spans="1:89" ht="15.75" thickBot="1">
      <c r="A5" s="5"/>
      <c r="B5" s="440" t="s">
        <v>300</v>
      </c>
      <c r="C5" s="731" t="s">
        <v>921</v>
      </c>
      <c r="D5" s="731"/>
      <c r="E5" s="731"/>
      <c r="F5" s="731"/>
      <c r="G5" s="732"/>
      <c r="H5" s="120"/>
      <c r="I5" s="7"/>
      <c r="J5" s="7"/>
      <c r="K5" s="190"/>
      <c r="L5" s="190"/>
      <c r="M5" s="190"/>
      <c r="N5" s="190"/>
      <c r="O5" s="190"/>
      <c r="P5" s="190"/>
      <c r="Q5" s="190"/>
      <c r="R5" s="190"/>
      <c r="S5" s="190"/>
      <c r="T5" s="481"/>
      <c r="U5" s="728"/>
      <c r="V5" s="728"/>
      <c r="W5" s="728"/>
      <c r="X5" s="728"/>
      <c r="Y5" s="728"/>
      <c r="Z5" s="728"/>
      <c r="AA5" s="5"/>
      <c r="AB5" s="728"/>
      <c r="AC5" s="728"/>
      <c r="AD5" s="728"/>
      <c r="AE5" s="728"/>
      <c r="AF5" s="728"/>
      <c r="AG5" s="728"/>
      <c r="AH5" s="728"/>
      <c r="AI5" s="728"/>
      <c r="AJ5" s="728"/>
      <c r="AK5" s="728"/>
      <c r="AL5" s="728"/>
      <c r="AM5" s="728"/>
      <c r="AN5" s="728"/>
      <c r="AO5" s="728"/>
      <c r="AP5" s="728"/>
      <c r="AQ5" s="728"/>
      <c r="AR5" s="728"/>
      <c r="AS5" s="728"/>
      <c r="AT5" s="728"/>
      <c r="AU5" s="728"/>
      <c r="AV5" s="728"/>
      <c r="AW5" s="728"/>
      <c r="AX5" s="728"/>
      <c r="AY5" s="728"/>
      <c r="AZ5" s="728"/>
      <c r="BA5" s="728"/>
      <c r="BB5" s="728"/>
      <c r="BC5" s="728"/>
      <c r="BD5" s="728"/>
      <c r="BE5" s="728"/>
      <c r="BF5" s="728"/>
      <c r="BG5" s="728"/>
      <c r="BH5" s="728"/>
      <c r="BI5" s="728"/>
      <c r="BJ5" s="728"/>
      <c r="BK5" s="728"/>
      <c r="BL5" s="728"/>
      <c r="BM5" s="728"/>
      <c r="BN5" s="728"/>
      <c r="BO5" s="728"/>
      <c r="BP5" s="728"/>
      <c r="BQ5" s="728"/>
      <c r="BR5" s="728"/>
      <c r="BS5" s="728"/>
      <c r="BT5" s="728"/>
      <c r="BU5" s="728"/>
      <c r="BV5" s="728"/>
      <c r="BW5" s="728"/>
      <c r="BX5" s="728"/>
      <c r="BY5" s="728"/>
      <c r="BZ5" s="728"/>
      <c r="CA5" s="728"/>
      <c r="CB5" s="728"/>
      <c r="CC5" s="728"/>
      <c r="CD5" s="447"/>
      <c r="CE5" s="447"/>
      <c r="CF5" s="447"/>
      <c r="CG5" s="447"/>
      <c r="CH5" s="447"/>
      <c r="CI5" s="447"/>
      <c r="CJ5" s="1362"/>
      <c r="CK5" s="507" t="s">
        <v>1217</v>
      </c>
    </row>
    <row r="6" spans="1:89" ht="15.75" thickBot="1">
      <c r="A6" s="5"/>
      <c r="B6" s="440" t="s">
        <v>304</v>
      </c>
      <c r="C6" s="731"/>
      <c r="D6" s="731"/>
      <c r="E6" s="731"/>
      <c r="F6" s="731"/>
      <c r="G6" s="732"/>
      <c r="H6" s="120"/>
      <c r="I6" s="7"/>
      <c r="J6" s="7"/>
      <c r="K6" s="190"/>
      <c r="L6" s="190"/>
      <c r="M6" s="190"/>
      <c r="N6" s="190"/>
      <c r="O6" s="190"/>
      <c r="P6" s="190"/>
      <c r="Q6" s="190"/>
      <c r="R6" s="190"/>
      <c r="S6" s="190"/>
      <c r="T6" s="481"/>
      <c r="U6" s="728"/>
      <c r="V6" s="728"/>
      <c r="W6" s="728"/>
      <c r="X6" s="728"/>
      <c r="Y6" s="728"/>
      <c r="Z6" s="728"/>
      <c r="AA6" s="5"/>
      <c r="AB6" s="728"/>
      <c r="AC6" s="728"/>
      <c r="AD6" s="728"/>
      <c r="AE6" s="728"/>
      <c r="AF6" s="728"/>
      <c r="AG6" s="728"/>
      <c r="AH6" s="728"/>
      <c r="AI6" s="728"/>
      <c r="AJ6" s="728"/>
      <c r="AK6" s="728"/>
      <c r="AL6" s="728"/>
      <c r="AM6" s="728"/>
      <c r="AN6" s="728"/>
      <c r="AO6" s="728"/>
      <c r="AP6" s="728"/>
      <c r="AQ6" s="728"/>
      <c r="AR6" s="728"/>
      <c r="AS6" s="728"/>
      <c r="AT6" s="728"/>
      <c r="AU6" s="728"/>
      <c r="AV6" s="728"/>
      <c r="AW6" s="728"/>
      <c r="AX6" s="728"/>
      <c r="AY6" s="728"/>
      <c r="AZ6" s="728"/>
      <c r="BA6" s="728"/>
      <c r="BB6" s="728"/>
      <c r="BC6" s="728"/>
      <c r="BD6" s="728"/>
      <c r="BE6" s="728"/>
      <c r="BF6" s="728"/>
      <c r="BG6" s="728"/>
      <c r="BH6" s="728"/>
      <c r="BI6" s="728"/>
      <c r="BJ6" s="728"/>
      <c r="BK6" s="728"/>
      <c r="BL6" s="728"/>
      <c r="BM6" s="728"/>
      <c r="BN6" s="728"/>
      <c r="BO6" s="728"/>
      <c r="BP6" s="728"/>
      <c r="BQ6" s="728"/>
      <c r="BR6" s="728"/>
      <c r="BS6" s="728"/>
      <c r="BT6" s="728"/>
      <c r="BU6" s="728"/>
      <c r="BV6" s="728"/>
      <c r="BW6" s="728"/>
      <c r="BX6" s="728"/>
      <c r="BY6" s="728"/>
      <c r="BZ6" s="728"/>
      <c r="CA6" s="728"/>
      <c r="CB6" s="728"/>
      <c r="CC6" s="728"/>
      <c r="CD6" s="447"/>
      <c r="CE6" s="447"/>
      <c r="CF6" s="447"/>
      <c r="CG6" s="447"/>
      <c r="CH6" s="447"/>
      <c r="CI6" s="447"/>
      <c r="CJ6" s="1367"/>
      <c r="CK6" s="507" t="s">
        <v>1218</v>
      </c>
    </row>
    <row r="7" spans="1:89" ht="34.5" customHeight="1" thickBot="1">
      <c r="A7" s="5"/>
      <c r="B7" s="440" t="s">
        <v>302</v>
      </c>
      <c r="C7" s="2474" t="s">
        <v>1161</v>
      </c>
      <c r="D7" s="2475"/>
      <c r="E7" s="2475"/>
      <c r="F7" s="2475"/>
      <c r="G7" s="2476"/>
      <c r="H7" s="120"/>
      <c r="I7" s="7"/>
      <c r="J7" s="7"/>
      <c r="K7" s="190"/>
      <c r="L7" s="190"/>
      <c r="M7" s="190"/>
      <c r="N7" s="190"/>
      <c r="O7" s="190"/>
      <c r="P7" s="190"/>
      <c r="Q7" s="190"/>
      <c r="R7" s="190"/>
      <c r="S7" s="190"/>
      <c r="T7" s="481"/>
      <c r="U7" s="728"/>
      <c r="V7" s="728"/>
      <c r="W7" s="728"/>
      <c r="X7" s="728"/>
      <c r="Y7" s="728"/>
      <c r="Z7" s="728"/>
      <c r="AA7" s="5"/>
      <c r="AB7" s="728"/>
      <c r="AC7" s="728"/>
      <c r="AD7" s="728"/>
      <c r="AE7" s="728"/>
      <c r="AF7" s="728"/>
      <c r="AG7" s="728"/>
      <c r="AH7" s="728"/>
      <c r="AI7" s="728"/>
      <c r="AJ7" s="728"/>
      <c r="AK7" s="728"/>
      <c r="AL7" s="728"/>
      <c r="AM7" s="728"/>
      <c r="AN7" s="728"/>
      <c r="AO7" s="728"/>
      <c r="AP7" s="728"/>
      <c r="AQ7" s="728"/>
      <c r="AR7" s="728"/>
      <c r="AS7" s="728"/>
      <c r="AT7" s="728"/>
      <c r="AU7" s="728"/>
      <c r="AV7" s="728"/>
      <c r="AW7" s="728"/>
      <c r="AX7" s="728"/>
      <c r="AY7" s="728"/>
      <c r="AZ7" s="728"/>
      <c r="BA7" s="728"/>
      <c r="BB7" s="728"/>
      <c r="BC7" s="728"/>
      <c r="BD7" s="728"/>
      <c r="BE7" s="728"/>
      <c r="BF7" s="728"/>
      <c r="BG7" s="728"/>
      <c r="BH7" s="728"/>
      <c r="BI7" s="728"/>
      <c r="BJ7" s="728"/>
      <c r="BK7" s="728"/>
      <c r="BL7" s="728"/>
      <c r="BM7" s="728"/>
      <c r="BN7" s="728"/>
      <c r="BO7" s="728"/>
      <c r="BP7" s="728"/>
      <c r="BQ7" s="728"/>
      <c r="BR7" s="728"/>
      <c r="BS7" s="728"/>
      <c r="BT7" s="728"/>
      <c r="BU7" s="728"/>
      <c r="BV7" s="728"/>
      <c r="BW7" s="728"/>
      <c r="BX7" s="728"/>
      <c r="BY7" s="728"/>
      <c r="BZ7" s="728"/>
      <c r="CA7" s="728"/>
      <c r="CB7" s="728"/>
      <c r="CC7" s="728"/>
      <c r="CD7" s="447"/>
      <c r="CE7" s="447"/>
      <c r="CF7" s="447"/>
      <c r="CG7" s="447"/>
      <c r="CH7" s="447"/>
      <c r="CI7" s="447"/>
    </row>
    <row r="8" spans="1:89" ht="23.25" customHeight="1" thickBot="1">
      <c r="A8" s="5"/>
      <c r="B8" s="440" t="s">
        <v>303</v>
      </c>
      <c r="C8" s="2540" t="s">
        <v>1162</v>
      </c>
      <c r="D8" s="2541"/>
      <c r="E8" s="2541"/>
      <c r="F8" s="2541"/>
      <c r="G8" s="2542"/>
      <c r="H8" s="120"/>
      <c r="I8" s="7"/>
      <c r="J8" s="7"/>
      <c r="K8" s="190"/>
      <c r="L8" s="190"/>
      <c r="M8" s="190"/>
      <c r="N8" s="190"/>
      <c r="O8" s="190"/>
      <c r="P8" s="190"/>
      <c r="Q8" s="190"/>
      <c r="R8" s="190"/>
      <c r="S8" s="190"/>
      <c r="T8" s="481"/>
      <c r="U8" s="728"/>
      <c r="V8" s="728"/>
      <c r="W8" s="728"/>
      <c r="X8" s="728"/>
      <c r="Y8" s="728"/>
      <c r="Z8" s="728"/>
      <c r="AA8" s="5"/>
      <c r="AB8" s="728"/>
      <c r="AC8" s="728"/>
      <c r="AD8" s="728"/>
      <c r="AE8" s="728"/>
      <c r="AF8" s="728"/>
      <c r="AG8" s="728"/>
      <c r="AH8" s="728"/>
      <c r="AI8" s="728"/>
      <c r="AJ8" s="728"/>
      <c r="AK8" s="728"/>
      <c r="AL8" s="728"/>
      <c r="AM8" s="728"/>
      <c r="AN8" s="728"/>
      <c r="AO8" s="728"/>
      <c r="AP8" s="728"/>
      <c r="AQ8" s="728"/>
      <c r="AR8" s="728"/>
      <c r="AS8" s="728"/>
      <c r="AT8" s="728"/>
      <c r="AU8" s="728"/>
      <c r="AV8" s="728"/>
      <c r="AW8" s="728"/>
      <c r="AX8" s="728"/>
      <c r="AY8" s="728"/>
      <c r="AZ8" s="728"/>
      <c r="BA8" s="728"/>
      <c r="BB8" s="728"/>
      <c r="BC8" s="728"/>
      <c r="BD8" s="728"/>
      <c r="BE8" s="728"/>
      <c r="BF8" s="728"/>
      <c r="BG8" s="728"/>
      <c r="BH8" s="728"/>
      <c r="BI8" s="728"/>
      <c r="BJ8" s="728"/>
      <c r="BK8" s="728"/>
      <c r="BL8" s="728"/>
      <c r="BM8" s="728"/>
      <c r="BN8" s="728"/>
      <c r="BO8" s="728"/>
      <c r="BP8" s="728"/>
      <c r="BQ8" s="728"/>
      <c r="BR8" s="728"/>
      <c r="BS8" s="728"/>
      <c r="BT8" s="728"/>
      <c r="BU8" s="728"/>
      <c r="BV8" s="728"/>
      <c r="BW8" s="728"/>
      <c r="BX8" s="728"/>
      <c r="BY8" s="728"/>
      <c r="BZ8" s="728"/>
      <c r="CA8" s="728"/>
      <c r="CB8" s="728"/>
      <c r="CC8" s="728"/>
      <c r="CD8" s="447"/>
      <c r="CE8" s="447"/>
      <c r="CF8" s="447"/>
      <c r="CG8" s="447"/>
      <c r="CH8" s="447"/>
      <c r="CI8" s="447"/>
    </row>
    <row r="9" spans="1:89" ht="15.75" thickBot="1">
      <c r="A9" s="5"/>
      <c r="B9" s="7"/>
      <c r="C9" s="7"/>
      <c r="D9" s="7"/>
      <c r="E9" s="7"/>
      <c r="F9" s="7"/>
      <c r="G9" s="7"/>
      <c r="H9" s="7"/>
      <c r="I9" s="7"/>
      <c r="J9" s="190"/>
      <c r="K9" s="190"/>
      <c r="L9" s="190"/>
      <c r="M9" s="190"/>
      <c r="N9" s="190"/>
      <c r="O9" s="190"/>
      <c r="P9" s="190"/>
      <c r="Q9" s="190"/>
      <c r="R9" s="190"/>
      <c r="S9" s="190"/>
      <c r="T9" s="481"/>
      <c r="U9" s="441"/>
      <c r="V9" s="441"/>
      <c r="W9" s="441"/>
      <c r="X9" s="441"/>
      <c r="Y9" s="441"/>
      <c r="Z9" s="441"/>
      <c r="AA9" s="7"/>
      <c r="AB9" s="441"/>
      <c r="AC9" s="441"/>
      <c r="AD9" s="441"/>
      <c r="AE9" s="441"/>
      <c r="AF9" s="441"/>
      <c r="AG9" s="441"/>
      <c r="AH9" s="441"/>
      <c r="AI9" s="441"/>
      <c r="AJ9" s="441"/>
      <c r="AK9" s="441"/>
      <c r="AL9" s="441"/>
      <c r="AM9" s="441"/>
      <c r="AN9" s="441"/>
      <c r="AO9" s="441"/>
      <c r="AP9" s="441"/>
      <c r="AQ9" s="441"/>
      <c r="AR9" s="441"/>
      <c r="AS9" s="441"/>
      <c r="AT9" s="441"/>
      <c r="AU9" s="441"/>
      <c r="AV9" s="441"/>
      <c r="AW9" s="441"/>
      <c r="AX9" s="441"/>
      <c r="AY9" s="441"/>
      <c r="AZ9" s="441"/>
      <c r="BA9" s="441"/>
      <c r="BB9" s="441"/>
      <c r="BC9" s="441"/>
      <c r="BD9" s="441"/>
      <c r="BE9" s="441"/>
      <c r="BF9" s="441"/>
      <c r="BG9" s="441"/>
      <c r="BH9" s="441"/>
      <c r="BI9" s="441"/>
      <c r="BJ9" s="441"/>
      <c r="BK9" s="441"/>
      <c r="BL9" s="441"/>
      <c r="BM9" s="441"/>
      <c r="BN9" s="441"/>
      <c r="BO9" s="441"/>
      <c r="BP9" s="441"/>
      <c r="BQ9" s="441"/>
      <c r="BR9" s="441"/>
      <c r="BS9" s="441"/>
      <c r="BT9" s="441"/>
      <c r="BU9" s="441"/>
      <c r="BV9" s="441"/>
      <c r="BW9" s="441"/>
      <c r="BX9" s="441"/>
      <c r="BY9" s="441"/>
      <c r="BZ9" s="441"/>
      <c r="CA9" s="441"/>
      <c r="CB9" s="441"/>
      <c r="CC9" s="441"/>
      <c r="CD9" s="448"/>
      <c r="CE9" s="448"/>
      <c r="CF9" s="448"/>
      <c r="CG9" s="448"/>
      <c r="CH9" s="448"/>
      <c r="CI9" s="448"/>
    </row>
    <row r="10" spans="1:89" ht="21" thickBot="1">
      <c r="A10" s="738" t="s">
        <v>64</v>
      </c>
      <c r="B10" s="739"/>
      <c r="C10" s="2439" t="s">
        <v>57</v>
      </c>
      <c r="D10" s="2440"/>
      <c r="E10" s="740"/>
      <c r="F10" s="741">
        <f ca="1">TODAY()</f>
        <v>42956</v>
      </c>
      <c r="G10" s="121"/>
      <c r="H10" s="742"/>
      <c r="I10" s="742"/>
      <c r="J10" s="743"/>
      <c r="K10" s="743"/>
      <c r="L10" s="743"/>
      <c r="M10" s="743"/>
      <c r="N10" s="743"/>
      <c r="O10" s="743"/>
      <c r="P10" s="743"/>
      <c r="Q10" s="743"/>
      <c r="R10" s="743"/>
      <c r="S10" s="743"/>
      <c r="T10" s="744"/>
      <c r="U10" s="744"/>
      <c r="V10" s="744"/>
      <c r="W10" s="744"/>
      <c r="X10" s="744"/>
      <c r="Y10" s="744"/>
      <c r="Z10" s="744"/>
      <c r="AA10" s="5"/>
      <c r="AB10" s="2479" t="s">
        <v>299</v>
      </c>
      <c r="AC10" s="2480"/>
      <c r="AD10" s="2480"/>
      <c r="AE10" s="2480"/>
      <c r="AF10" s="2480"/>
      <c r="AG10" s="2480"/>
      <c r="AH10" s="2480"/>
      <c r="AI10" s="2480"/>
      <c r="AJ10" s="2480"/>
      <c r="AK10" s="2480"/>
      <c r="AL10" s="2480"/>
      <c r="AM10" s="2480"/>
      <c r="AN10" s="2480"/>
      <c r="AO10" s="2480"/>
      <c r="AP10" s="2480"/>
      <c r="AQ10" s="2480"/>
      <c r="AR10" s="2480"/>
      <c r="AS10" s="2480"/>
      <c r="AT10" s="2480"/>
      <c r="AU10" s="2480"/>
      <c r="AV10" s="2480"/>
      <c r="AW10" s="2480"/>
      <c r="AX10" s="2480"/>
      <c r="AY10" s="2480"/>
      <c r="AZ10" s="2480"/>
      <c r="BA10" s="2480"/>
      <c r="BB10" s="2480"/>
      <c r="BC10" s="2480"/>
      <c r="BD10" s="2480"/>
      <c r="BE10" s="2480"/>
      <c r="BF10" s="2480"/>
      <c r="BG10" s="2480"/>
      <c r="BH10" s="2480"/>
      <c r="BI10" s="2480"/>
      <c r="BJ10" s="2480"/>
      <c r="BK10" s="2480"/>
      <c r="BL10" s="2480"/>
      <c r="BM10" s="2480"/>
      <c r="BN10" s="2480"/>
      <c r="BO10" s="2480"/>
      <c r="BP10" s="2480"/>
      <c r="BQ10" s="2480"/>
      <c r="BR10" s="2480"/>
      <c r="BS10" s="2480"/>
      <c r="BT10" s="2480"/>
      <c r="BU10" s="2480"/>
      <c r="BV10" s="2480"/>
      <c r="BW10" s="2480"/>
      <c r="BX10" s="2480"/>
      <c r="BY10" s="2480"/>
      <c r="BZ10" s="2480"/>
      <c r="CA10" s="2480"/>
      <c r="CB10" s="2480"/>
      <c r="CC10" s="2480"/>
      <c r="CD10" s="2481"/>
      <c r="CE10" s="2481"/>
      <c r="CF10" s="2481"/>
      <c r="CG10" s="2481"/>
      <c r="CH10" s="2481"/>
      <c r="CI10" s="2481"/>
    </row>
    <row r="11" spans="1:89" s="468" customFormat="1" ht="17.25" customHeight="1" thickBot="1">
      <c r="A11" s="768" t="s">
        <v>285</v>
      </c>
      <c r="B11" s="88"/>
      <c r="C11" s="88"/>
      <c r="D11" s="88"/>
      <c r="E11" s="88"/>
      <c r="F11" s="88"/>
      <c r="G11" s="88"/>
      <c r="H11" s="88"/>
      <c r="I11" s="88"/>
      <c r="J11" s="745"/>
      <c r="K11" s="745"/>
      <c r="L11" s="745"/>
      <c r="M11" s="745"/>
      <c r="N11" s="745"/>
      <c r="O11" s="745"/>
      <c r="P11" s="745"/>
      <c r="Q11" s="745"/>
      <c r="R11" s="745"/>
      <c r="S11" s="745"/>
      <c r="T11" s="746"/>
      <c r="U11" s="746"/>
      <c r="V11" s="746"/>
      <c r="W11" s="746"/>
      <c r="X11" s="746"/>
      <c r="Y11" s="746"/>
      <c r="Z11" s="746"/>
      <c r="AA11" s="466"/>
      <c r="AB11" s="2482" t="s">
        <v>288</v>
      </c>
      <c r="AC11" s="2483"/>
      <c r="AD11" s="2483"/>
      <c r="AE11" s="2483"/>
      <c r="AF11" s="2483"/>
      <c r="AG11" s="2483"/>
      <c r="AH11" s="2483"/>
      <c r="AI11" s="2483"/>
      <c r="AJ11" s="2483"/>
      <c r="AK11" s="2483"/>
      <c r="AL11" s="2483"/>
      <c r="AM11" s="2483"/>
      <c r="AN11" s="2483"/>
      <c r="AO11" s="2483"/>
      <c r="AP11" s="2483"/>
      <c r="AQ11" s="2483"/>
      <c r="AR11" s="2483"/>
      <c r="AS11" s="2484"/>
      <c r="AT11" s="2485" t="s">
        <v>310</v>
      </c>
      <c r="AU11" s="2486"/>
      <c r="AV11" s="2486"/>
      <c r="AW11" s="2486"/>
      <c r="AX11" s="2486"/>
      <c r="AY11" s="2486"/>
      <c r="AZ11" s="2486"/>
      <c r="BA11" s="2486"/>
      <c r="BB11" s="2486"/>
      <c r="BC11" s="2486"/>
      <c r="BD11" s="2486"/>
      <c r="BE11" s="2486"/>
      <c r="BF11" s="2486"/>
      <c r="BG11" s="2486"/>
      <c r="BH11" s="2486"/>
      <c r="BI11" s="2486"/>
      <c r="BJ11" s="2486"/>
      <c r="BK11" s="2487"/>
      <c r="BL11" s="2485" t="s">
        <v>289</v>
      </c>
      <c r="BM11" s="2486"/>
      <c r="BN11" s="2486"/>
      <c r="BO11" s="2486"/>
      <c r="BP11" s="2486"/>
      <c r="BQ11" s="2486"/>
      <c r="BR11" s="2486"/>
      <c r="BS11" s="2486"/>
      <c r="BT11" s="2486"/>
      <c r="BU11" s="2486"/>
      <c r="BV11" s="2486"/>
      <c r="BW11" s="2486"/>
      <c r="BX11" s="2486"/>
      <c r="BY11" s="2486"/>
      <c r="BZ11" s="2486"/>
      <c r="CA11" s="2486"/>
      <c r="CB11" s="2486"/>
      <c r="CC11" s="2487"/>
      <c r="CD11" s="467"/>
      <c r="CE11" s="467"/>
      <c r="CF11" s="467"/>
      <c r="CG11" s="467"/>
      <c r="CH11" s="467"/>
      <c r="CI11" s="467"/>
      <c r="CJ11"/>
      <c r="CK11"/>
    </row>
    <row r="12" spans="1:89" s="462" customFormat="1" ht="60.75" customHeight="1" thickBot="1">
      <c r="A12" s="747" t="s">
        <v>70</v>
      </c>
      <c r="B12" s="747" t="s">
        <v>301</v>
      </c>
      <c r="C12" s="748" t="s">
        <v>373</v>
      </c>
      <c r="D12" s="748" t="s">
        <v>328</v>
      </c>
      <c r="E12" s="748" t="s">
        <v>69</v>
      </c>
      <c r="F12" s="747" t="s">
        <v>63</v>
      </c>
      <c r="G12" s="747" t="s">
        <v>942</v>
      </c>
      <c r="H12" s="748" t="s">
        <v>1</v>
      </c>
      <c r="I12" s="748" t="s">
        <v>2</v>
      </c>
      <c r="J12" s="749" t="s">
        <v>89</v>
      </c>
      <c r="K12" s="750" t="s">
        <v>329</v>
      </c>
      <c r="L12" s="751" t="s">
        <v>286</v>
      </c>
      <c r="M12" s="2459" t="s">
        <v>287</v>
      </c>
      <c r="N12" s="2460"/>
      <c r="O12" s="2460"/>
      <c r="P12" s="2460"/>
      <c r="Q12" s="2460"/>
      <c r="R12" s="2460"/>
      <c r="S12" s="2461"/>
      <c r="T12" s="752" t="s">
        <v>23</v>
      </c>
      <c r="U12" s="2462" t="s">
        <v>497</v>
      </c>
      <c r="V12" s="2462"/>
      <c r="W12" s="2462"/>
      <c r="X12" s="2462"/>
      <c r="Y12" s="2462"/>
      <c r="Z12" s="2462"/>
      <c r="AA12" s="461"/>
      <c r="AB12" s="2469" t="s">
        <v>290</v>
      </c>
      <c r="AC12" s="2469"/>
      <c r="AD12" s="2469"/>
      <c r="AE12" s="2469"/>
      <c r="AF12" s="2469"/>
      <c r="AG12" s="2469"/>
      <c r="AH12" s="2469" t="s">
        <v>291</v>
      </c>
      <c r="AI12" s="2469"/>
      <c r="AJ12" s="2469"/>
      <c r="AK12" s="2469"/>
      <c r="AL12" s="2469"/>
      <c r="AM12" s="2469"/>
      <c r="AN12" s="2469" t="s">
        <v>292</v>
      </c>
      <c r="AO12" s="2469"/>
      <c r="AP12" s="2469"/>
      <c r="AQ12" s="2469"/>
      <c r="AR12" s="2469"/>
      <c r="AS12" s="2469"/>
      <c r="AT12" s="2469" t="s">
        <v>293</v>
      </c>
      <c r="AU12" s="2469"/>
      <c r="AV12" s="2469"/>
      <c r="AW12" s="2469"/>
      <c r="AX12" s="2469"/>
      <c r="AY12" s="2469"/>
      <c r="AZ12" s="2469" t="s">
        <v>294</v>
      </c>
      <c r="BA12" s="2469"/>
      <c r="BB12" s="2469"/>
      <c r="BC12" s="2469"/>
      <c r="BD12" s="2469"/>
      <c r="BE12" s="2469"/>
      <c r="BF12" s="2469" t="s">
        <v>295</v>
      </c>
      <c r="BG12" s="2469"/>
      <c r="BH12" s="2469"/>
      <c r="BI12" s="2469"/>
      <c r="BJ12" s="2469"/>
      <c r="BK12" s="2469"/>
      <c r="BL12" s="2469" t="s">
        <v>296</v>
      </c>
      <c r="BM12" s="2469"/>
      <c r="BN12" s="2469"/>
      <c r="BO12" s="2469"/>
      <c r="BP12" s="2469"/>
      <c r="BQ12" s="2469"/>
      <c r="BR12" s="2469" t="s">
        <v>297</v>
      </c>
      <c r="BS12" s="2469"/>
      <c r="BT12" s="2469"/>
      <c r="BU12" s="2469"/>
      <c r="BV12" s="2469"/>
      <c r="BW12" s="2469"/>
      <c r="BX12" s="2469" t="s">
        <v>298</v>
      </c>
      <c r="BY12" s="2469"/>
      <c r="BZ12" s="2469"/>
      <c r="CA12" s="2469"/>
      <c r="CB12" s="2469"/>
      <c r="CC12" s="2469"/>
      <c r="CD12" s="2529" t="s">
        <v>308</v>
      </c>
      <c r="CE12" s="2529"/>
      <c r="CF12" s="2529"/>
      <c r="CG12" s="2529"/>
      <c r="CH12" s="2529"/>
      <c r="CI12" s="2529"/>
      <c r="CJ12"/>
      <c r="CK12"/>
    </row>
    <row r="13" spans="1:89" s="462" customFormat="1" ht="60.75" customHeight="1" thickBot="1">
      <c r="A13" s="753"/>
      <c r="B13" s="754" t="s">
        <v>312</v>
      </c>
      <c r="C13" s="755"/>
      <c r="D13" s="755"/>
      <c r="E13" s="755"/>
      <c r="F13" s="755"/>
      <c r="G13" s="755"/>
      <c r="H13" s="755"/>
      <c r="I13" s="755"/>
      <c r="J13" s="756"/>
      <c r="K13" s="757"/>
      <c r="L13" s="757"/>
      <c r="M13" s="758" t="s">
        <v>316</v>
      </c>
      <c r="N13" s="758" t="s">
        <v>317</v>
      </c>
      <c r="O13" s="758" t="s">
        <v>318</v>
      </c>
      <c r="P13" s="758" t="s">
        <v>319</v>
      </c>
      <c r="Q13" s="759" t="s">
        <v>325</v>
      </c>
      <c r="R13" s="759" t="s">
        <v>326</v>
      </c>
      <c r="S13" s="760" t="s">
        <v>327</v>
      </c>
      <c r="T13" s="761"/>
      <c r="U13" s="762" t="s">
        <v>306</v>
      </c>
      <c r="V13" s="763" t="s">
        <v>320</v>
      </c>
      <c r="W13" s="763" t="s">
        <v>321</v>
      </c>
      <c r="X13" s="763" t="s">
        <v>322</v>
      </c>
      <c r="Y13" s="763" t="s">
        <v>323</v>
      </c>
      <c r="Z13" s="763" t="s">
        <v>307</v>
      </c>
      <c r="AA13" s="461"/>
      <c r="AB13" s="489" t="s">
        <v>306</v>
      </c>
      <c r="AC13" s="490" t="s">
        <v>320</v>
      </c>
      <c r="AD13" s="490" t="s">
        <v>321</v>
      </c>
      <c r="AE13" s="490" t="s">
        <v>322</v>
      </c>
      <c r="AF13" s="490" t="s">
        <v>323</v>
      </c>
      <c r="AG13" s="490" t="s">
        <v>307</v>
      </c>
      <c r="AH13" s="489" t="s">
        <v>306</v>
      </c>
      <c r="AI13" s="490" t="s">
        <v>320</v>
      </c>
      <c r="AJ13" s="490" t="s">
        <v>321</v>
      </c>
      <c r="AK13" s="490" t="s">
        <v>322</v>
      </c>
      <c r="AL13" s="490" t="s">
        <v>323</v>
      </c>
      <c r="AM13" s="490" t="s">
        <v>307</v>
      </c>
      <c r="AN13" s="489" t="s">
        <v>306</v>
      </c>
      <c r="AO13" s="490" t="s">
        <v>320</v>
      </c>
      <c r="AP13" s="490" t="s">
        <v>321</v>
      </c>
      <c r="AQ13" s="490" t="s">
        <v>322</v>
      </c>
      <c r="AR13" s="490" t="s">
        <v>323</v>
      </c>
      <c r="AS13" s="490" t="s">
        <v>307</v>
      </c>
      <c r="AT13" s="489" t="s">
        <v>306</v>
      </c>
      <c r="AU13" s="490" t="s">
        <v>320</v>
      </c>
      <c r="AV13" s="490" t="s">
        <v>321</v>
      </c>
      <c r="AW13" s="490" t="s">
        <v>322</v>
      </c>
      <c r="AX13" s="490" t="s">
        <v>323</v>
      </c>
      <c r="AY13" s="490" t="s">
        <v>307</v>
      </c>
      <c r="AZ13" s="489" t="s">
        <v>306</v>
      </c>
      <c r="BA13" s="490" t="s">
        <v>320</v>
      </c>
      <c r="BB13" s="490" t="s">
        <v>321</v>
      </c>
      <c r="BC13" s="490" t="s">
        <v>322</v>
      </c>
      <c r="BD13" s="490" t="s">
        <v>323</v>
      </c>
      <c r="BE13" s="490" t="s">
        <v>307</v>
      </c>
      <c r="BF13" s="489" t="s">
        <v>306</v>
      </c>
      <c r="BG13" s="490" t="s">
        <v>320</v>
      </c>
      <c r="BH13" s="490" t="s">
        <v>321</v>
      </c>
      <c r="BI13" s="490" t="s">
        <v>322</v>
      </c>
      <c r="BJ13" s="490" t="s">
        <v>323</v>
      </c>
      <c r="BK13" s="490" t="s">
        <v>307</v>
      </c>
      <c r="BL13" s="489" t="s">
        <v>306</v>
      </c>
      <c r="BM13" s="490" t="s">
        <v>320</v>
      </c>
      <c r="BN13" s="490" t="s">
        <v>321</v>
      </c>
      <c r="BO13" s="490" t="s">
        <v>322</v>
      </c>
      <c r="BP13" s="490" t="s">
        <v>323</v>
      </c>
      <c r="BQ13" s="490" t="s">
        <v>307</v>
      </c>
      <c r="BR13" s="489" t="s">
        <v>306</v>
      </c>
      <c r="BS13" s="490" t="s">
        <v>320</v>
      </c>
      <c r="BT13" s="490" t="s">
        <v>321</v>
      </c>
      <c r="BU13" s="490" t="s">
        <v>322</v>
      </c>
      <c r="BV13" s="490" t="s">
        <v>323</v>
      </c>
      <c r="BW13" s="490" t="s">
        <v>307</v>
      </c>
      <c r="BX13" s="489" t="s">
        <v>306</v>
      </c>
      <c r="BY13" s="490" t="s">
        <v>320</v>
      </c>
      <c r="BZ13" s="490" t="s">
        <v>321</v>
      </c>
      <c r="CA13" s="490" t="s">
        <v>322</v>
      </c>
      <c r="CB13" s="490" t="s">
        <v>323</v>
      </c>
      <c r="CC13" s="490" t="s">
        <v>307</v>
      </c>
      <c r="CD13" s="456" t="s">
        <v>309</v>
      </c>
      <c r="CE13" s="456" t="s">
        <v>320</v>
      </c>
      <c r="CF13" s="456" t="s">
        <v>331</v>
      </c>
      <c r="CG13" s="456" t="s">
        <v>322</v>
      </c>
      <c r="CH13" s="456" t="s">
        <v>324</v>
      </c>
      <c r="CI13" s="456" t="s">
        <v>311</v>
      </c>
      <c r="CJ13" s="1357" t="s">
        <v>1219</v>
      </c>
      <c r="CK13"/>
    </row>
    <row r="14" spans="1:89" ht="26.25" thickBot="1">
      <c r="A14" s="2576" t="s">
        <v>315</v>
      </c>
      <c r="B14" s="553" t="s">
        <v>650</v>
      </c>
      <c r="C14" s="554">
        <f>'D. ITT_All_Grants'!C94</f>
        <v>0</v>
      </c>
      <c r="D14" s="723" t="s">
        <v>100</v>
      </c>
      <c r="E14" s="554">
        <f>'D. ITT_All_Grants'!E94</f>
        <v>0</v>
      </c>
      <c r="F14" s="554" t="s">
        <v>197</v>
      </c>
      <c r="G14" s="515" t="s">
        <v>42</v>
      </c>
      <c r="H14" s="769">
        <v>42705</v>
      </c>
      <c r="I14" s="769">
        <v>43069</v>
      </c>
      <c r="J14" s="770">
        <f>I14-F9</f>
        <v>43069</v>
      </c>
      <c r="K14" s="771"/>
      <c r="L14" s="772"/>
      <c r="M14" s="459">
        <v>9306</v>
      </c>
      <c r="N14" s="459">
        <v>0</v>
      </c>
      <c r="O14" s="459">
        <v>0</v>
      </c>
      <c r="P14" s="459">
        <v>0</v>
      </c>
      <c r="Q14" s="459">
        <v>1806</v>
      </c>
      <c r="R14" s="459">
        <f t="shared" ref="R14:R55" si="0">M14+P14</f>
        <v>9306</v>
      </c>
      <c r="S14" s="477">
        <f>Q14+R14</f>
        <v>11112</v>
      </c>
      <c r="T14" s="765"/>
      <c r="U14" s="775"/>
      <c r="V14" s="516"/>
      <c r="W14" s="516"/>
      <c r="X14" s="516"/>
      <c r="Y14" s="516"/>
      <c r="Z14" s="516">
        <f>V14+W14+X14+Y14</f>
        <v>0</v>
      </c>
      <c r="AB14" s="455">
        <v>1945</v>
      </c>
      <c r="AC14" s="445"/>
      <c r="AD14" s="445"/>
      <c r="AE14" s="445"/>
      <c r="AF14" s="445"/>
      <c r="AG14" s="445">
        <v>0</v>
      </c>
      <c r="AH14" s="455">
        <v>1945</v>
      </c>
      <c r="AI14" s="445">
        <v>1984</v>
      </c>
      <c r="AJ14" s="445">
        <v>2075</v>
      </c>
      <c r="AK14" s="445">
        <v>131</v>
      </c>
      <c r="AL14" s="445">
        <v>116</v>
      </c>
      <c r="AM14" s="445">
        <f t="shared" ref="AM14:AM54" si="1">AI14+AJ14+AK14+AL14</f>
        <v>4306</v>
      </c>
      <c r="AN14" s="455">
        <v>1945</v>
      </c>
      <c r="AO14" s="445"/>
      <c r="AP14" s="445"/>
      <c r="AQ14" s="445">
        <v>808</v>
      </c>
      <c r="AR14" s="445">
        <v>978</v>
      </c>
      <c r="AS14" s="445">
        <v>1786</v>
      </c>
      <c r="AT14" s="455">
        <v>0</v>
      </c>
      <c r="AU14" s="445">
        <v>1696</v>
      </c>
      <c r="AV14" s="445">
        <v>1691</v>
      </c>
      <c r="AW14" s="445">
        <v>923</v>
      </c>
      <c r="AX14" s="445">
        <v>946</v>
      </c>
      <c r="AY14" s="445">
        <f>AU14+AV14+AW14+AX14</f>
        <v>5256</v>
      </c>
      <c r="AZ14" s="455"/>
      <c r="BA14" s="445"/>
      <c r="BB14" s="445"/>
      <c r="BC14" s="445"/>
      <c r="BD14" s="445"/>
      <c r="BE14" s="445">
        <f>BA14+BB14+BC14+BD14</f>
        <v>0</v>
      </c>
      <c r="BF14" s="455"/>
      <c r="BG14" s="445"/>
      <c r="BH14" s="445"/>
      <c r="BI14" s="445"/>
      <c r="BJ14" s="445"/>
      <c r="BK14" s="445">
        <f>BG14+BH14+BI14+BJ14</f>
        <v>0</v>
      </c>
      <c r="BL14" s="455"/>
      <c r="BM14" s="445"/>
      <c r="BN14" s="445"/>
      <c r="BO14" s="445"/>
      <c r="BP14" s="445"/>
      <c r="BQ14" s="445">
        <f>BM14+BN14+BO14+BP14</f>
        <v>0</v>
      </c>
      <c r="BR14" s="455"/>
      <c r="BS14" s="445"/>
      <c r="BT14" s="445"/>
      <c r="BU14" s="445"/>
      <c r="BV14" s="445"/>
      <c r="BW14" s="445">
        <f>BS14+BT14+BU14+BV14</f>
        <v>0</v>
      </c>
      <c r="BX14" s="455"/>
      <c r="BY14" s="445"/>
      <c r="BZ14" s="445"/>
      <c r="CA14" s="445"/>
      <c r="CB14" s="445"/>
      <c r="CC14" s="469">
        <f>BY14+BZ14+CA14+CB14</f>
        <v>0</v>
      </c>
      <c r="CD14" s="580">
        <f t="shared" ref="CD14:CD57" si="2">S14</f>
        <v>11112</v>
      </c>
      <c r="CE14" s="581">
        <f>BY14+BS14+BM14+BG14+BA14+AU14+AO14+AI14+AC14+V14</f>
        <v>3680</v>
      </c>
      <c r="CF14" s="581">
        <f t="shared" ref="CF14:CH29" si="3">BZ14+BT14+BN14+BH14+BB14+AV14+AP14+AJ14+AD14+W14</f>
        <v>3766</v>
      </c>
      <c r="CG14" s="581">
        <f t="shared" si="3"/>
        <v>1862</v>
      </c>
      <c r="CH14" s="581">
        <f t="shared" si="3"/>
        <v>2040</v>
      </c>
      <c r="CI14" s="581">
        <f t="shared" ref="CI14:CI57" si="4">Z14+AG14+AM14+AS14+AY14+BE14+BK14+BQ14+BW14+CC14</f>
        <v>11348</v>
      </c>
      <c r="CJ14" s="1361">
        <f>CI14/CD14*100%</f>
        <v>1.0212383009359252</v>
      </c>
    </row>
    <row r="15" spans="1:89" ht="26.25" thickBot="1">
      <c r="A15" s="2577"/>
      <c r="B15" s="737" t="s">
        <v>651</v>
      </c>
      <c r="C15" s="515">
        <f>'D. ITT_All_Grants'!C93</f>
        <v>0</v>
      </c>
      <c r="D15" s="723" t="s">
        <v>100</v>
      </c>
      <c r="E15" s="515">
        <f>'D. ITT_All_Grants'!E93</f>
        <v>0</v>
      </c>
      <c r="F15" s="554" t="s">
        <v>197</v>
      </c>
      <c r="G15" s="515" t="s">
        <v>42</v>
      </c>
      <c r="H15" s="769">
        <v>42705</v>
      </c>
      <c r="I15" s="769">
        <v>43069</v>
      </c>
      <c r="J15" s="770">
        <f ca="1">I15-F10</f>
        <v>113</v>
      </c>
      <c r="K15" s="771"/>
      <c r="L15" s="772"/>
      <c r="M15" s="457">
        <v>8034</v>
      </c>
      <c r="N15" s="457">
        <v>30</v>
      </c>
      <c r="O15" s="457">
        <v>0</v>
      </c>
      <c r="P15" s="457">
        <v>0</v>
      </c>
      <c r="Q15" s="459">
        <f t="shared" ref="Q15:Q56" si="5">N15+O15</f>
        <v>30</v>
      </c>
      <c r="R15" s="459">
        <f t="shared" si="0"/>
        <v>8034</v>
      </c>
      <c r="S15" s="477">
        <f t="shared" ref="S15:S41" si="6">Q15+R15</f>
        <v>8064</v>
      </c>
      <c r="T15" s="776"/>
      <c r="U15" s="775"/>
      <c r="V15" s="516"/>
      <c r="W15" s="516"/>
      <c r="X15" s="516"/>
      <c r="Y15" s="516"/>
      <c r="Z15" s="516">
        <f>V15+W15+X15+Y15</f>
        <v>0</v>
      </c>
      <c r="AB15" s="455">
        <v>2732.3333333333335</v>
      </c>
      <c r="AC15" s="445"/>
      <c r="AD15" s="445"/>
      <c r="AE15" s="445"/>
      <c r="AF15" s="445"/>
      <c r="AG15" s="445">
        <v>0</v>
      </c>
      <c r="AH15" s="455">
        <v>2792.3333333333335</v>
      </c>
      <c r="AI15" s="445">
        <v>429</v>
      </c>
      <c r="AJ15" s="445">
        <v>0</v>
      </c>
      <c r="AK15" s="445">
        <v>0</v>
      </c>
      <c r="AL15" s="445">
        <v>0</v>
      </c>
      <c r="AM15" s="445">
        <v>429</v>
      </c>
      <c r="AN15" s="455">
        <v>2792.3333333333335</v>
      </c>
      <c r="AO15" s="445">
        <v>4653</v>
      </c>
      <c r="AP15" s="445">
        <v>60</v>
      </c>
      <c r="AQ15" s="445"/>
      <c r="AR15" s="445"/>
      <c r="AS15" s="445">
        <v>4713</v>
      </c>
      <c r="AT15" s="455">
        <v>0</v>
      </c>
      <c r="AU15" s="445">
        <v>4737</v>
      </c>
      <c r="AV15" s="445">
        <v>0</v>
      </c>
      <c r="AW15" s="445"/>
      <c r="AX15" s="445"/>
      <c r="AY15" s="445">
        <v>4737</v>
      </c>
      <c r="AZ15" s="455"/>
      <c r="BA15" s="445"/>
      <c r="BB15" s="445"/>
      <c r="BC15" s="445"/>
      <c r="BD15" s="445"/>
      <c r="BE15" s="445">
        <f>BA15+BB15+BC15+BD15</f>
        <v>0</v>
      </c>
      <c r="BF15" s="455"/>
      <c r="BG15" s="445"/>
      <c r="BH15" s="445"/>
      <c r="BI15" s="445"/>
      <c r="BJ15" s="445"/>
      <c r="BK15" s="445">
        <f>BG15+BH15+BI15+BJ15</f>
        <v>0</v>
      </c>
      <c r="BL15" s="455"/>
      <c r="BM15" s="445"/>
      <c r="BN15" s="445"/>
      <c r="BO15" s="445"/>
      <c r="BP15" s="445"/>
      <c r="BQ15" s="445">
        <f>BM15+BN15+BO15+BP15</f>
        <v>0</v>
      </c>
      <c r="BR15" s="455"/>
      <c r="BS15" s="445"/>
      <c r="BT15" s="445"/>
      <c r="BU15" s="445"/>
      <c r="BV15" s="445"/>
      <c r="BW15" s="445">
        <f>BS15+BT15+BU15+BV15</f>
        <v>0</v>
      </c>
      <c r="BX15" s="455"/>
      <c r="BY15" s="445"/>
      <c r="BZ15" s="445"/>
      <c r="CA15" s="445"/>
      <c r="CB15" s="445"/>
      <c r="CC15" s="469">
        <f>BY15+BZ15+CA15+CB15</f>
        <v>0</v>
      </c>
      <c r="CD15" s="580">
        <f t="shared" si="2"/>
        <v>8064</v>
      </c>
      <c r="CE15" s="581">
        <f t="shared" ref="CE15:CG57" si="7">BY15+BS15+BM15+BG15+BA15+AU15+AO15+AI15+AC15+V15</f>
        <v>9819</v>
      </c>
      <c r="CF15" s="581">
        <f t="shared" si="3"/>
        <v>60</v>
      </c>
      <c r="CG15" s="581">
        <f t="shared" si="3"/>
        <v>0</v>
      </c>
      <c r="CH15" s="581">
        <f t="shared" ref="CH15:CH29" si="8">CB15+BV15+BP15+BJ15+BD15+AX15+AR15+AL15+AF15+Y15</f>
        <v>0</v>
      </c>
      <c r="CI15" s="581">
        <f t="shared" si="4"/>
        <v>9879</v>
      </c>
      <c r="CJ15" s="1361">
        <f t="shared" ref="CJ15:CJ57" si="9">CI15/CD15*100%</f>
        <v>1.2250744047619047</v>
      </c>
    </row>
    <row r="16" spans="1:89" ht="24" customHeight="1" thickBot="1">
      <c r="A16" s="2452" t="s">
        <v>892</v>
      </c>
      <c r="B16" s="714" t="s">
        <v>385</v>
      </c>
      <c r="C16" s="764" t="s">
        <v>382</v>
      </c>
      <c r="D16" s="723" t="s">
        <v>100</v>
      </c>
      <c r="E16" s="515" t="s">
        <v>384</v>
      </c>
      <c r="F16" s="515" t="s">
        <v>99</v>
      </c>
      <c r="G16" s="515" t="s">
        <v>42</v>
      </c>
      <c r="H16" s="769">
        <v>42649</v>
      </c>
      <c r="I16" s="769">
        <v>42740</v>
      </c>
      <c r="J16" s="777" t="e">
        <f>I16-F12</f>
        <v>#VALUE!</v>
      </c>
      <c r="K16" s="778"/>
      <c r="L16" s="779"/>
      <c r="M16" s="773"/>
      <c r="N16" s="773"/>
      <c r="O16" s="773"/>
      <c r="P16" s="773"/>
      <c r="Q16" s="773">
        <f t="shared" si="5"/>
        <v>0</v>
      </c>
      <c r="R16" s="773">
        <f t="shared" si="0"/>
        <v>0</v>
      </c>
      <c r="S16" s="774">
        <f t="shared" si="6"/>
        <v>0</v>
      </c>
      <c r="T16" s="765"/>
      <c r="U16" s="766"/>
      <c r="V16" s="516"/>
      <c r="W16" s="516"/>
      <c r="X16" s="516"/>
      <c r="Y16" s="516"/>
      <c r="Z16" s="516">
        <f>V16+W16+X16+Y16</f>
        <v>0</v>
      </c>
      <c r="AA16" s="578"/>
      <c r="AB16" s="579"/>
      <c r="AC16" s="445"/>
      <c r="AD16" s="445"/>
      <c r="AE16" s="445"/>
      <c r="AF16" s="445"/>
      <c r="AG16" s="445">
        <f t="shared" ref="AG16:AG57" si="10">AC16+AD16+AE16+AF16</f>
        <v>0</v>
      </c>
      <c r="AH16" s="579"/>
      <c r="AI16" s="445"/>
      <c r="AJ16" s="445"/>
      <c r="AK16" s="445"/>
      <c r="AL16" s="445"/>
      <c r="AM16" s="445">
        <f t="shared" si="1"/>
        <v>0</v>
      </c>
      <c r="AN16" s="579"/>
      <c r="AO16" s="445"/>
      <c r="AP16" s="445"/>
      <c r="AQ16" s="445"/>
      <c r="AR16" s="445"/>
      <c r="AS16" s="445">
        <f t="shared" ref="AS16:AS54" si="11">AO16+AP16+AQ16+AR16</f>
        <v>0</v>
      </c>
      <c r="AT16" s="579"/>
      <c r="AU16" s="445"/>
      <c r="AV16" s="445"/>
      <c r="AW16" s="445"/>
      <c r="AX16" s="445"/>
      <c r="AY16" s="445">
        <v>31962</v>
      </c>
      <c r="AZ16" s="579"/>
      <c r="BA16" s="445"/>
      <c r="BB16" s="445"/>
      <c r="BC16" s="445"/>
      <c r="BD16" s="445"/>
      <c r="BE16" s="445">
        <f>BA16+BB16+BC16+BD16</f>
        <v>0</v>
      </c>
      <c r="BF16" s="579"/>
      <c r="BG16" s="445"/>
      <c r="BH16" s="445"/>
      <c r="BI16" s="445"/>
      <c r="BJ16" s="445"/>
      <c r="BK16" s="445">
        <f>BG16+BH16+BI16+BJ16</f>
        <v>0</v>
      </c>
      <c r="BL16" s="579"/>
      <c r="BM16" s="445"/>
      <c r="BN16" s="445"/>
      <c r="BO16" s="445"/>
      <c r="BP16" s="445"/>
      <c r="BQ16" s="445">
        <f>BM16+BN16+BO16+BP16</f>
        <v>0</v>
      </c>
      <c r="BR16" s="579"/>
      <c r="BS16" s="445"/>
      <c r="BT16" s="445"/>
      <c r="BU16" s="445"/>
      <c r="BV16" s="445"/>
      <c r="BW16" s="445">
        <f>BS16+BT16+BU16+BV16</f>
        <v>0</v>
      </c>
      <c r="BX16" s="579"/>
      <c r="BY16" s="445"/>
      <c r="BZ16" s="445"/>
      <c r="CA16" s="445"/>
      <c r="CB16" s="445"/>
      <c r="CC16" s="469">
        <f>BY16+BZ16+CA16+CB16</f>
        <v>0</v>
      </c>
      <c r="CD16" s="580">
        <f t="shared" si="2"/>
        <v>0</v>
      </c>
      <c r="CE16" s="581">
        <f t="shared" si="7"/>
        <v>0</v>
      </c>
      <c r="CF16" s="581">
        <f t="shared" si="3"/>
        <v>0</v>
      </c>
      <c r="CG16" s="581">
        <f t="shared" si="3"/>
        <v>0</v>
      </c>
      <c r="CH16" s="581">
        <f t="shared" si="8"/>
        <v>0</v>
      </c>
      <c r="CI16" s="581">
        <f t="shared" si="4"/>
        <v>31962</v>
      </c>
      <c r="CJ16" s="1363" t="e">
        <f t="shared" si="9"/>
        <v>#DIV/0!</v>
      </c>
    </row>
    <row r="17" spans="1:88" ht="23.25" customHeight="1" thickBot="1">
      <c r="A17" s="2453"/>
      <c r="B17" s="714" t="s">
        <v>611</v>
      </c>
      <c r="C17" s="764" t="s">
        <v>382</v>
      </c>
      <c r="D17" s="723" t="s">
        <v>100</v>
      </c>
      <c r="E17" s="515" t="s">
        <v>384</v>
      </c>
      <c r="F17" s="515" t="s">
        <v>99</v>
      </c>
      <c r="G17" s="515" t="s">
        <v>42</v>
      </c>
      <c r="H17" s="769">
        <v>42649</v>
      </c>
      <c r="I17" s="769">
        <v>42740</v>
      </c>
      <c r="J17" s="777" t="e">
        <f>I17-F12</f>
        <v>#VALUE!</v>
      </c>
      <c r="K17" s="778"/>
      <c r="L17" s="779"/>
      <c r="M17" s="773"/>
      <c r="N17" s="773"/>
      <c r="O17" s="773"/>
      <c r="P17" s="773"/>
      <c r="Q17" s="773">
        <f t="shared" si="5"/>
        <v>0</v>
      </c>
      <c r="R17" s="773">
        <f t="shared" si="0"/>
        <v>0</v>
      </c>
      <c r="S17" s="774">
        <f t="shared" si="6"/>
        <v>0</v>
      </c>
      <c r="T17" s="765"/>
      <c r="U17" s="766"/>
      <c r="V17" s="516"/>
      <c r="W17" s="516"/>
      <c r="X17" s="516"/>
      <c r="Y17" s="516"/>
      <c r="Z17" s="516">
        <f>V17+W17+X17+Y17</f>
        <v>0</v>
      </c>
      <c r="AA17" s="578"/>
      <c r="AB17" s="579"/>
      <c r="AC17" s="445"/>
      <c r="AD17" s="445"/>
      <c r="AE17" s="445"/>
      <c r="AF17" s="445"/>
      <c r="AG17" s="445">
        <f t="shared" si="10"/>
        <v>0</v>
      </c>
      <c r="AH17" s="579"/>
      <c r="AI17" s="445"/>
      <c r="AJ17" s="445"/>
      <c r="AK17" s="445"/>
      <c r="AL17" s="445"/>
      <c r="AM17" s="445">
        <f t="shared" si="1"/>
        <v>0</v>
      </c>
      <c r="AN17" s="579"/>
      <c r="AO17" s="445"/>
      <c r="AP17" s="445"/>
      <c r="AQ17" s="445"/>
      <c r="AR17" s="445"/>
      <c r="AS17" s="445">
        <f t="shared" si="11"/>
        <v>0</v>
      </c>
      <c r="AT17" s="579"/>
      <c r="AU17" s="445"/>
      <c r="AV17" s="445"/>
      <c r="AW17" s="445"/>
      <c r="AX17" s="445"/>
      <c r="AY17" s="445"/>
      <c r="AZ17" s="579"/>
      <c r="BA17" s="445"/>
      <c r="BB17" s="445"/>
      <c r="BC17" s="445"/>
      <c r="BD17" s="445"/>
      <c r="BE17" s="445">
        <f>BA17+BB17+BC17+BD17</f>
        <v>0</v>
      </c>
      <c r="BF17" s="579"/>
      <c r="BG17" s="445"/>
      <c r="BH17" s="445"/>
      <c r="BI17" s="445"/>
      <c r="BJ17" s="445"/>
      <c r="BK17" s="445">
        <f>BG17+BH17+BI17+BJ17</f>
        <v>0</v>
      </c>
      <c r="BL17" s="579"/>
      <c r="BM17" s="445"/>
      <c r="BN17" s="445"/>
      <c r="BO17" s="445"/>
      <c r="BP17" s="445"/>
      <c r="BQ17" s="445">
        <f>BM17+BN17+BO17+BP17</f>
        <v>0</v>
      </c>
      <c r="BR17" s="579"/>
      <c r="BS17" s="445"/>
      <c r="BT17" s="445"/>
      <c r="BU17" s="445"/>
      <c r="BV17" s="445"/>
      <c r="BW17" s="445">
        <f>BS17+BT17+BU17+BV17</f>
        <v>0</v>
      </c>
      <c r="BX17" s="579"/>
      <c r="BY17" s="445"/>
      <c r="BZ17" s="445"/>
      <c r="CA17" s="445"/>
      <c r="CB17" s="445"/>
      <c r="CC17" s="469">
        <f>BY17+BZ17+CA17+CB17</f>
        <v>0</v>
      </c>
      <c r="CD17" s="580">
        <f t="shared" si="2"/>
        <v>0</v>
      </c>
      <c r="CE17" s="581">
        <f t="shared" si="7"/>
        <v>0</v>
      </c>
      <c r="CF17" s="581">
        <f t="shared" si="3"/>
        <v>0</v>
      </c>
      <c r="CG17" s="581">
        <f t="shared" si="3"/>
        <v>0</v>
      </c>
      <c r="CH17" s="581">
        <f t="shared" si="8"/>
        <v>0</v>
      </c>
      <c r="CI17" s="581">
        <f t="shared" si="4"/>
        <v>0</v>
      </c>
      <c r="CJ17" s="1363" t="e">
        <f t="shared" si="9"/>
        <v>#DIV/0!</v>
      </c>
    </row>
    <row r="18" spans="1:88" ht="18.75" customHeight="1" thickBot="1">
      <c r="A18" s="2453"/>
      <c r="B18" s="715" t="s">
        <v>545</v>
      </c>
      <c r="C18" s="764" t="s">
        <v>382</v>
      </c>
      <c r="D18" s="723" t="s">
        <v>100</v>
      </c>
      <c r="E18" s="515" t="s">
        <v>384</v>
      </c>
      <c r="F18" s="515" t="s">
        <v>99</v>
      </c>
      <c r="G18" s="515" t="s">
        <v>42</v>
      </c>
      <c r="H18" s="769">
        <v>42649</v>
      </c>
      <c r="I18" s="769">
        <v>42740</v>
      </c>
      <c r="J18" s="777">
        <f>I18-F13</f>
        <v>42740</v>
      </c>
      <c r="K18" s="778"/>
      <c r="L18" s="779"/>
      <c r="M18" s="773"/>
      <c r="N18" s="773"/>
      <c r="O18" s="773"/>
      <c r="P18" s="773"/>
      <c r="Q18" s="773">
        <f t="shared" si="5"/>
        <v>0</v>
      </c>
      <c r="R18" s="773">
        <f t="shared" si="0"/>
        <v>0</v>
      </c>
      <c r="S18" s="774">
        <f t="shared" si="6"/>
        <v>0</v>
      </c>
      <c r="T18" s="765"/>
      <c r="U18" s="766"/>
      <c r="V18" s="516"/>
      <c r="W18" s="516"/>
      <c r="X18" s="516"/>
      <c r="Y18" s="516"/>
      <c r="Z18" s="516">
        <f t="shared" ref="Z18:Z25" si="12">V18+W18+X18+Y18</f>
        <v>0</v>
      </c>
      <c r="AA18" s="578"/>
      <c r="AB18" s="579"/>
      <c r="AC18" s="445"/>
      <c r="AD18" s="445"/>
      <c r="AE18" s="445"/>
      <c r="AF18" s="445"/>
      <c r="AG18" s="445">
        <f t="shared" si="10"/>
        <v>0</v>
      </c>
      <c r="AH18" s="579"/>
      <c r="AI18" s="445"/>
      <c r="AJ18" s="445"/>
      <c r="AK18" s="445"/>
      <c r="AL18" s="445"/>
      <c r="AM18" s="445">
        <f t="shared" si="1"/>
        <v>0</v>
      </c>
      <c r="AN18" s="579"/>
      <c r="AO18" s="445"/>
      <c r="AP18" s="445"/>
      <c r="AQ18" s="445"/>
      <c r="AR18" s="445"/>
      <c r="AS18" s="445">
        <f t="shared" si="11"/>
        <v>0</v>
      </c>
      <c r="AT18" s="579"/>
      <c r="AU18" s="445"/>
      <c r="AV18" s="445"/>
      <c r="AW18" s="445"/>
      <c r="AX18" s="445"/>
      <c r="AY18" s="445">
        <v>1103</v>
      </c>
      <c r="AZ18" s="579"/>
      <c r="BA18" s="445"/>
      <c r="BB18" s="445"/>
      <c r="BC18" s="445"/>
      <c r="BD18" s="445"/>
      <c r="BE18" s="445">
        <f t="shared" ref="BE18:BE25" si="13">BA18+BB18+BC18+BD18</f>
        <v>0</v>
      </c>
      <c r="BF18" s="579"/>
      <c r="BG18" s="445"/>
      <c r="BH18" s="445"/>
      <c r="BI18" s="445"/>
      <c r="BJ18" s="445"/>
      <c r="BK18" s="445">
        <f t="shared" ref="BK18:BK25" si="14">BG18+BH18+BI18+BJ18</f>
        <v>0</v>
      </c>
      <c r="BL18" s="579"/>
      <c r="BM18" s="445"/>
      <c r="BN18" s="445"/>
      <c r="BO18" s="445"/>
      <c r="BP18" s="445"/>
      <c r="BQ18" s="445">
        <f t="shared" ref="BQ18:BQ25" si="15">BM18+BN18+BO18+BP18</f>
        <v>0</v>
      </c>
      <c r="BR18" s="579"/>
      <c r="BS18" s="445"/>
      <c r="BT18" s="445"/>
      <c r="BU18" s="445"/>
      <c r="BV18" s="445"/>
      <c r="BW18" s="445">
        <f t="shared" ref="BW18:BW25" si="16">BS18+BT18+BU18+BV18</f>
        <v>0</v>
      </c>
      <c r="BX18" s="579"/>
      <c r="BY18" s="445"/>
      <c r="BZ18" s="445"/>
      <c r="CA18" s="445"/>
      <c r="CB18" s="445"/>
      <c r="CC18" s="469">
        <f t="shared" ref="CC18:CC25" si="17">BY18+BZ18+CA18+CB18</f>
        <v>0</v>
      </c>
      <c r="CD18" s="580">
        <f t="shared" si="2"/>
        <v>0</v>
      </c>
      <c r="CE18" s="581">
        <f t="shared" si="7"/>
        <v>0</v>
      </c>
      <c r="CF18" s="581">
        <f t="shared" si="3"/>
        <v>0</v>
      </c>
      <c r="CG18" s="581">
        <f t="shared" si="3"/>
        <v>0</v>
      </c>
      <c r="CH18" s="581">
        <f t="shared" si="8"/>
        <v>0</v>
      </c>
      <c r="CI18" s="581">
        <f t="shared" si="4"/>
        <v>1103</v>
      </c>
      <c r="CJ18" s="1363" t="e">
        <f t="shared" si="9"/>
        <v>#DIV/0!</v>
      </c>
    </row>
    <row r="19" spans="1:88" ht="20.25" customHeight="1" thickBot="1">
      <c r="A19" s="2453"/>
      <c r="B19" s="715" t="s">
        <v>544</v>
      </c>
      <c r="C19" s="764" t="s">
        <v>382</v>
      </c>
      <c r="D19" s="723" t="s">
        <v>100</v>
      </c>
      <c r="E19" s="515" t="s">
        <v>384</v>
      </c>
      <c r="F19" s="515" t="s">
        <v>99</v>
      </c>
      <c r="G19" s="515" t="s">
        <v>42</v>
      </c>
      <c r="H19" s="769">
        <v>42649</v>
      </c>
      <c r="I19" s="769">
        <v>42740</v>
      </c>
      <c r="J19" s="777" t="e">
        <f>I19-F14</f>
        <v>#VALUE!</v>
      </c>
      <c r="K19" s="778"/>
      <c r="L19" s="779"/>
      <c r="M19" s="773"/>
      <c r="N19" s="773"/>
      <c r="O19" s="773"/>
      <c r="P19" s="773"/>
      <c r="Q19" s="773">
        <f t="shared" si="5"/>
        <v>0</v>
      </c>
      <c r="R19" s="773">
        <f t="shared" si="0"/>
        <v>0</v>
      </c>
      <c r="S19" s="774">
        <f t="shared" si="6"/>
        <v>0</v>
      </c>
      <c r="T19" s="765"/>
      <c r="U19" s="766"/>
      <c r="V19" s="516"/>
      <c r="W19" s="516"/>
      <c r="X19" s="516"/>
      <c r="Y19" s="516"/>
      <c r="Z19" s="516">
        <f t="shared" si="12"/>
        <v>0</v>
      </c>
      <c r="AA19" s="578"/>
      <c r="AB19" s="579"/>
      <c r="AC19" s="445"/>
      <c r="AD19" s="445"/>
      <c r="AE19" s="445"/>
      <c r="AF19" s="445"/>
      <c r="AG19" s="445">
        <f t="shared" si="10"/>
        <v>0</v>
      </c>
      <c r="AH19" s="579"/>
      <c r="AI19" s="445"/>
      <c r="AJ19" s="445"/>
      <c r="AK19" s="445"/>
      <c r="AL19" s="445"/>
      <c r="AM19" s="445">
        <f t="shared" si="1"/>
        <v>0</v>
      </c>
      <c r="AN19" s="579"/>
      <c r="AO19" s="445"/>
      <c r="AP19" s="445"/>
      <c r="AQ19" s="445"/>
      <c r="AR19" s="445"/>
      <c r="AS19" s="445">
        <f t="shared" si="11"/>
        <v>0</v>
      </c>
      <c r="AT19" s="579"/>
      <c r="AU19" s="445"/>
      <c r="AV19" s="445"/>
      <c r="AW19" s="445"/>
      <c r="AX19" s="445"/>
      <c r="AY19" s="445">
        <v>195</v>
      </c>
      <c r="AZ19" s="579"/>
      <c r="BA19" s="445"/>
      <c r="BB19" s="445"/>
      <c r="BC19" s="445"/>
      <c r="BD19" s="445"/>
      <c r="BE19" s="445">
        <f t="shared" si="13"/>
        <v>0</v>
      </c>
      <c r="BF19" s="579"/>
      <c r="BG19" s="445"/>
      <c r="BH19" s="445"/>
      <c r="BI19" s="445"/>
      <c r="BJ19" s="445"/>
      <c r="BK19" s="445">
        <f t="shared" si="14"/>
        <v>0</v>
      </c>
      <c r="BL19" s="579"/>
      <c r="BM19" s="445"/>
      <c r="BN19" s="445"/>
      <c r="BO19" s="445"/>
      <c r="BP19" s="445"/>
      <c r="BQ19" s="445">
        <f t="shared" si="15"/>
        <v>0</v>
      </c>
      <c r="BR19" s="579"/>
      <c r="BS19" s="445"/>
      <c r="BT19" s="445"/>
      <c r="BU19" s="445"/>
      <c r="BV19" s="445"/>
      <c r="BW19" s="445">
        <f t="shared" si="16"/>
        <v>0</v>
      </c>
      <c r="BX19" s="579"/>
      <c r="BY19" s="445"/>
      <c r="BZ19" s="445"/>
      <c r="CA19" s="445"/>
      <c r="CB19" s="445"/>
      <c r="CC19" s="469">
        <f t="shared" si="17"/>
        <v>0</v>
      </c>
      <c r="CD19" s="580">
        <f t="shared" si="2"/>
        <v>0</v>
      </c>
      <c r="CE19" s="581">
        <f t="shared" si="7"/>
        <v>0</v>
      </c>
      <c r="CF19" s="581">
        <f t="shared" si="3"/>
        <v>0</v>
      </c>
      <c r="CG19" s="581">
        <f t="shared" si="3"/>
        <v>0</v>
      </c>
      <c r="CH19" s="581">
        <f t="shared" si="8"/>
        <v>0</v>
      </c>
      <c r="CI19" s="581">
        <f t="shared" si="4"/>
        <v>195</v>
      </c>
      <c r="CJ19" s="1363" t="e">
        <f t="shared" si="9"/>
        <v>#DIV/0!</v>
      </c>
    </row>
    <row r="20" spans="1:88" ht="17.25" customHeight="1" thickBot="1">
      <c r="A20" s="2453"/>
      <c r="B20" s="715" t="s">
        <v>546</v>
      </c>
      <c r="C20" s="764" t="s">
        <v>382</v>
      </c>
      <c r="D20" s="723" t="s">
        <v>100</v>
      </c>
      <c r="E20" s="515" t="s">
        <v>384</v>
      </c>
      <c r="F20" s="515" t="s">
        <v>99</v>
      </c>
      <c r="G20" s="515" t="s">
        <v>42</v>
      </c>
      <c r="H20" s="769">
        <v>42649</v>
      </c>
      <c r="I20" s="769">
        <v>42740</v>
      </c>
      <c r="J20" s="777" t="e">
        <f>I20-F15</f>
        <v>#VALUE!</v>
      </c>
      <c r="K20" s="778"/>
      <c r="L20" s="779"/>
      <c r="M20" s="773"/>
      <c r="N20" s="773"/>
      <c r="O20" s="773"/>
      <c r="P20" s="773"/>
      <c r="Q20" s="773">
        <f t="shared" si="5"/>
        <v>0</v>
      </c>
      <c r="R20" s="773">
        <f t="shared" si="0"/>
        <v>0</v>
      </c>
      <c r="S20" s="774">
        <f t="shared" si="6"/>
        <v>0</v>
      </c>
      <c r="T20" s="765"/>
      <c r="U20" s="766"/>
      <c r="V20" s="516"/>
      <c r="W20" s="516"/>
      <c r="X20" s="516"/>
      <c r="Y20" s="516"/>
      <c r="Z20" s="516">
        <f>V20+W20+X20+Y20</f>
        <v>0</v>
      </c>
      <c r="AA20" s="578"/>
      <c r="AB20" s="579"/>
      <c r="AC20" s="445"/>
      <c r="AD20" s="445"/>
      <c r="AE20" s="445"/>
      <c r="AF20" s="445"/>
      <c r="AG20" s="445">
        <f t="shared" si="10"/>
        <v>0</v>
      </c>
      <c r="AH20" s="579"/>
      <c r="AI20" s="445"/>
      <c r="AJ20" s="445"/>
      <c r="AK20" s="445"/>
      <c r="AL20" s="445"/>
      <c r="AM20" s="445">
        <f t="shared" si="1"/>
        <v>0</v>
      </c>
      <c r="AN20" s="579"/>
      <c r="AO20" s="445"/>
      <c r="AP20" s="445"/>
      <c r="AQ20" s="445"/>
      <c r="AR20" s="445"/>
      <c r="AS20" s="445">
        <f t="shared" si="11"/>
        <v>0</v>
      </c>
      <c r="AT20" s="579"/>
      <c r="AU20" s="445"/>
      <c r="AV20" s="445"/>
      <c r="AW20" s="445"/>
      <c r="AX20" s="445"/>
      <c r="AY20" s="445">
        <v>6</v>
      </c>
      <c r="AZ20" s="579"/>
      <c r="BA20" s="445"/>
      <c r="BB20" s="445"/>
      <c r="BC20" s="445"/>
      <c r="BD20" s="445"/>
      <c r="BE20" s="445">
        <f>BA20+BB20+BC20+BD20</f>
        <v>0</v>
      </c>
      <c r="BF20" s="579"/>
      <c r="BG20" s="445"/>
      <c r="BH20" s="445"/>
      <c r="BI20" s="445"/>
      <c r="BJ20" s="445"/>
      <c r="BK20" s="445">
        <f>BG20+BH20+BI20+BJ20</f>
        <v>0</v>
      </c>
      <c r="BL20" s="579"/>
      <c r="BM20" s="445"/>
      <c r="BN20" s="445"/>
      <c r="BO20" s="445"/>
      <c r="BP20" s="445"/>
      <c r="BQ20" s="445">
        <f>BM20+BN20+BO20+BP20</f>
        <v>0</v>
      </c>
      <c r="BR20" s="579"/>
      <c r="BS20" s="445"/>
      <c r="BT20" s="445"/>
      <c r="BU20" s="445"/>
      <c r="BV20" s="445"/>
      <c r="BW20" s="445">
        <f>BS20+BT20+BU20+BV20</f>
        <v>0</v>
      </c>
      <c r="BX20" s="579"/>
      <c r="BY20" s="445"/>
      <c r="BZ20" s="445"/>
      <c r="CA20" s="445"/>
      <c r="CB20" s="445"/>
      <c r="CC20" s="469">
        <f>BY20+BZ20+CA20+CB20</f>
        <v>0</v>
      </c>
      <c r="CD20" s="580">
        <f t="shared" si="2"/>
        <v>0</v>
      </c>
      <c r="CE20" s="581">
        <f t="shared" si="7"/>
        <v>0</v>
      </c>
      <c r="CF20" s="581">
        <f t="shared" si="3"/>
        <v>0</v>
      </c>
      <c r="CG20" s="581">
        <f t="shared" si="3"/>
        <v>0</v>
      </c>
      <c r="CH20" s="581">
        <f t="shared" si="8"/>
        <v>0</v>
      </c>
      <c r="CI20" s="581">
        <f t="shared" si="4"/>
        <v>6</v>
      </c>
      <c r="CJ20" s="1363" t="e">
        <f t="shared" si="9"/>
        <v>#DIV/0!</v>
      </c>
    </row>
    <row r="21" spans="1:88" ht="21.75" customHeight="1" thickBot="1">
      <c r="A21" s="2453"/>
      <c r="B21" s="715" t="s">
        <v>547</v>
      </c>
      <c r="C21" s="764" t="s">
        <v>382</v>
      </c>
      <c r="D21" s="723" t="s">
        <v>100</v>
      </c>
      <c r="E21" s="515" t="s">
        <v>384</v>
      </c>
      <c r="F21" s="515" t="s">
        <v>99</v>
      </c>
      <c r="G21" s="515" t="s">
        <v>42</v>
      </c>
      <c r="H21" s="769">
        <v>42649</v>
      </c>
      <c r="I21" s="769">
        <v>42740</v>
      </c>
      <c r="J21" s="777" t="e">
        <f>I21-F16</f>
        <v>#VALUE!</v>
      </c>
      <c r="K21" s="778"/>
      <c r="L21" s="779"/>
      <c r="M21" s="773"/>
      <c r="N21" s="773"/>
      <c r="O21" s="773"/>
      <c r="P21" s="773"/>
      <c r="Q21" s="773">
        <f t="shared" si="5"/>
        <v>0</v>
      </c>
      <c r="R21" s="773">
        <f t="shared" si="0"/>
        <v>0</v>
      </c>
      <c r="S21" s="774">
        <f t="shared" si="6"/>
        <v>0</v>
      </c>
      <c r="T21" s="765"/>
      <c r="U21" s="766"/>
      <c r="V21" s="516"/>
      <c r="W21" s="516"/>
      <c r="X21" s="516"/>
      <c r="Y21" s="516"/>
      <c r="Z21" s="516">
        <f>V21+W21+X21+Y21</f>
        <v>0</v>
      </c>
      <c r="AA21" s="578"/>
      <c r="AB21" s="579"/>
      <c r="AC21" s="445"/>
      <c r="AD21" s="445"/>
      <c r="AE21" s="445"/>
      <c r="AF21" s="445"/>
      <c r="AG21" s="445">
        <f t="shared" si="10"/>
        <v>0</v>
      </c>
      <c r="AH21" s="579"/>
      <c r="AI21" s="445"/>
      <c r="AJ21" s="445"/>
      <c r="AK21" s="445"/>
      <c r="AL21" s="445"/>
      <c r="AM21" s="445">
        <f t="shared" si="1"/>
        <v>0</v>
      </c>
      <c r="AN21" s="579"/>
      <c r="AO21" s="445"/>
      <c r="AP21" s="445"/>
      <c r="AQ21" s="445"/>
      <c r="AR21" s="445"/>
      <c r="AS21" s="445">
        <f t="shared" si="11"/>
        <v>0</v>
      </c>
      <c r="AT21" s="579"/>
      <c r="AU21" s="445"/>
      <c r="AV21" s="445"/>
      <c r="AW21" s="445"/>
      <c r="AX21" s="445"/>
      <c r="AY21" s="445">
        <v>16424</v>
      </c>
      <c r="AZ21" s="579"/>
      <c r="BA21" s="445"/>
      <c r="BB21" s="445"/>
      <c r="BC21" s="445"/>
      <c r="BD21" s="445"/>
      <c r="BE21" s="445">
        <f>BA21+BB21+BC21+BD21</f>
        <v>0</v>
      </c>
      <c r="BF21" s="579"/>
      <c r="BG21" s="445"/>
      <c r="BH21" s="445"/>
      <c r="BI21" s="445"/>
      <c r="BJ21" s="445"/>
      <c r="BK21" s="445">
        <f>BG21+BH21+BI21+BJ21</f>
        <v>0</v>
      </c>
      <c r="BL21" s="579"/>
      <c r="BM21" s="445"/>
      <c r="BN21" s="445"/>
      <c r="BO21" s="445"/>
      <c r="BP21" s="445"/>
      <c r="BQ21" s="445">
        <f>BM21+BN21+BO21+BP21</f>
        <v>0</v>
      </c>
      <c r="BR21" s="579"/>
      <c r="BS21" s="445"/>
      <c r="BT21" s="445"/>
      <c r="BU21" s="445"/>
      <c r="BV21" s="445"/>
      <c r="BW21" s="445">
        <f>BS21+BT21+BU21+BV21</f>
        <v>0</v>
      </c>
      <c r="BX21" s="579"/>
      <c r="BY21" s="445"/>
      <c r="BZ21" s="445"/>
      <c r="CA21" s="445"/>
      <c r="CB21" s="445"/>
      <c r="CC21" s="469">
        <f>BY21+BZ21+CA21+CB21</f>
        <v>0</v>
      </c>
      <c r="CD21" s="580">
        <f t="shared" si="2"/>
        <v>0</v>
      </c>
      <c r="CE21" s="581">
        <f t="shared" si="7"/>
        <v>0</v>
      </c>
      <c r="CF21" s="581">
        <f t="shared" si="3"/>
        <v>0</v>
      </c>
      <c r="CG21" s="581">
        <f t="shared" si="3"/>
        <v>0</v>
      </c>
      <c r="CH21" s="581">
        <f t="shared" si="8"/>
        <v>0</v>
      </c>
      <c r="CI21" s="581">
        <f t="shared" si="4"/>
        <v>16424</v>
      </c>
      <c r="CJ21" s="1363" t="e">
        <f t="shared" si="9"/>
        <v>#DIV/0!</v>
      </c>
    </row>
    <row r="22" spans="1:88" ht="21.75" customHeight="1" thickBot="1">
      <c r="A22" s="2454"/>
      <c r="B22" s="715" t="s">
        <v>548</v>
      </c>
      <c r="C22" s="764" t="s">
        <v>382</v>
      </c>
      <c r="D22" s="723" t="s">
        <v>100</v>
      </c>
      <c r="E22" s="515" t="s">
        <v>384</v>
      </c>
      <c r="F22" s="515" t="s">
        <v>99</v>
      </c>
      <c r="G22" s="515" t="s">
        <v>42</v>
      </c>
      <c r="H22" s="769">
        <v>42649</v>
      </c>
      <c r="I22" s="769">
        <v>42740</v>
      </c>
      <c r="J22" s="777" t="e">
        <f>I22-F15</f>
        <v>#VALUE!</v>
      </c>
      <c r="K22" s="778"/>
      <c r="L22" s="779"/>
      <c r="M22" s="773"/>
      <c r="N22" s="773"/>
      <c r="O22" s="773"/>
      <c r="P22" s="773"/>
      <c r="Q22" s="773">
        <f t="shared" si="5"/>
        <v>0</v>
      </c>
      <c r="R22" s="773">
        <f t="shared" si="0"/>
        <v>0</v>
      </c>
      <c r="S22" s="774">
        <f t="shared" si="6"/>
        <v>0</v>
      </c>
      <c r="T22" s="765"/>
      <c r="U22" s="766"/>
      <c r="V22" s="516"/>
      <c r="W22" s="516"/>
      <c r="X22" s="516"/>
      <c r="Y22" s="516"/>
      <c r="Z22" s="516">
        <f t="shared" si="12"/>
        <v>0</v>
      </c>
      <c r="AA22" s="578"/>
      <c r="AB22" s="579"/>
      <c r="AC22" s="445"/>
      <c r="AD22" s="445"/>
      <c r="AE22" s="445"/>
      <c r="AF22" s="445"/>
      <c r="AG22" s="445">
        <f t="shared" si="10"/>
        <v>0</v>
      </c>
      <c r="AH22" s="579"/>
      <c r="AI22" s="445"/>
      <c r="AJ22" s="445"/>
      <c r="AK22" s="445"/>
      <c r="AL22" s="445"/>
      <c r="AM22" s="445">
        <f t="shared" si="1"/>
        <v>0</v>
      </c>
      <c r="AN22" s="579"/>
      <c r="AO22" s="445"/>
      <c r="AP22" s="445"/>
      <c r="AQ22" s="445"/>
      <c r="AR22" s="445"/>
      <c r="AS22" s="445">
        <f t="shared" si="11"/>
        <v>0</v>
      </c>
      <c r="AT22" s="579"/>
      <c r="AU22" s="445"/>
      <c r="AV22" s="445"/>
      <c r="AW22" s="445"/>
      <c r="AX22" s="445"/>
      <c r="AY22" s="445">
        <v>783</v>
      </c>
      <c r="AZ22" s="579"/>
      <c r="BA22" s="445"/>
      <c r="BB22" s="445"/>
      <c r="BC22" s="445"/>
      <c r="BD22" s="445"/>
      <c r="BE22" s="445">
        <f t="shared" si="13"/>
        <v>0</v>
      </c>
      <c r="BF22" s="579"/>
      <c r="BG22" s="445"/>
      <c r="BH22" s="445"/>
      <c r="BI22" s="445"/>
      <c r="BJ22" s="445"/>
      <c r="BK22" s="445">
        <f t="shared" si="14"/>
        <v>0</v>
      </c>
      <c r="BL22" s="579"/>
      <c r="BM22" s="445"/>
      <c r="BN22" s="445"/>
      <c r="BO22" s="445"/>
      <c r="BP22" s="445"/>
      <c r="BQ22" s="445">
        <f t="shared" si="15"/>
        <v>0</v>
      </c>
      <c r="BR22" s="579"/>
      <c r="BS22" s="445"/>
      <c r="BT22" s="445"/>
      <c r="BU22" s="445"/>
      <c r="BV22" s="445"/>
      <c r="BW22" s="445">
        <f t="shared" si="16"/>
        <v>0</v>
      </c>
      <c r="BX22" s="579"/>
      <c r="BY22" s="445"/>
      <c r="BZ22" s="445"/>
      <c r="CA22" s="445"/>
      <c r="CB22" s="445"/>
      <c r="CC22" s="469">
        <f t="shared" si="17"/>
        <v>0</v>
      </c>
      <c r="CD22" s="580">
        <f t="shared" si="2"/>
        <v>0</v>
      </c>
      <c r="CE22" s="581">
        <f t="shared" si="7"/>
        <v>0</v>
      </c>
      <c r="CF22" s="581">
        <f t="shared" si="3"/>
        <v>0</v>
      </c>
      <c r="CG22" s="581">
        <f t="shared" si="3"/>
        <v>0</v>
      </c>
      <c r="CH22" s="581">
        <f t="shared" si="8"/>
        <v>0</v>
      </c>
      <c r="CI22" s="581">
        <f t="shared" si="4"/>
        <v>783</v>
      </c>
      <c r="CJ22" s="1363" t="e">
        <f t="shared" si="9"/>
        <v>#DIV/0!</v>
      </c>
    </row>
    <row r="23" spans="1:88" ht="20.25" customHeight="1" thickBot="1">
      <c r="A23" s="2452" t="s">
        <v>893</v>
      </c>
      <c r="B23" s="716" t="s">
        <v>575</v>
      </c>
      <c r="C23" s="764" t="s">
        <v>382</v>
      </c>
      <c r="D23" s="723" t="s">
        <v>100</v>
      </c>
      <c r="E23" s="515" t="s">
        <v>384</v>
      </c>
      <c r="F23" s="515" t="s">
        <v>99</v>
      </c>
      <c r="G23" s="515" t="s">
        <v>42</v>
      </c>
      <c r="H23" s="769">
        <v>42649</v>
      </c>
      <c r="I23" s="769">
        <v>42740</v>
      </c>
      <c r="J23" s="777" t="e">
        <f>I23-F16</f>
        <v>#VALUE!</v>
      </c>
      <c r="K23" s="778"/>
      <c r="L23" s="779"/>
      <c r="M23" s="773"/>
      <c r="N23" s="773"/>
      <c r="O23" s="773"/>
      <c r="P23" s="773"/>
      <c r="Q23" s="773">
        <f>N23+O23</f>
        <v>0</v>
      </c>
      <c r="R23" s="773">
        <f>M23+P23</f>
        <v>0</v>
      </c>
      <c r="S23" s="774">
        <v>6</v>
      </c>
      <c r="T23" s="765"/>
      <c r="U23" s="766"/>
      <c r="V23" s="516"/>
      <c r="W23" s="516"/>
      <c r="X23" s="516"/>
      <c r="Y23" s="516"/>
      <c r="Z23" s="516">
        <f t="shared" si="12"/>
        <v>0</v>
      </c>
      <c r="AA23" s="578"/>
      <c r="AB23" s="579"/>
      <c r="AC23" s="445"/>
      <c r="AD23" s="445"/>
      <c r="AE23" s="445"/>
      <c r="AF23" s="445"/>
      <c r="AG23" s="445">
        <f>AC23+AD23+AE23+AF23</f>
        <v>0</v>
      </c>
      <c r="AH23" s="579"/>
      <c r="AI23" s="445"/>
      <c r="AJ23" s="445"/>
      <c r="AK23" s="445"/>
      <c r="AL23" s="445"/>
      <c r="AM23" s="445">
        <f>AI23+AJ23+AK23+AL23</f>
        <v>0</v>
      </c>
      <c r="AN23" s="579"/>
      <c r="AO23" s="445"/>
      <c r="AP23" s="445"/>
      <c r="AQ23" s="445"/>
      <c r="AR23" s="445"/>
      <c r="AS23" s="445">
        <f>AO23+AP23+AQ23+AR23</f>
        <v>0</v>
      </c>
      <c r="AT23" s="579"/>
      <c r="AU23" s="445"/>
      <c r="AV23" s="445"/>
      <c r="AW23" s="445"/>
      <c r="AX23" s="445"/>
      <c r="AY23" s="445">
        <v>6</v>
      </c>
      <c r="AZ23" s="579"/>
      <c r="BA23" s="445"/>
      <c r="BB23" s="445"/>
      <c r="BC23" s="445"/>
      <c r="BD23" s="445"/>
      <c r="BE23" s="445">
        <f t="shared" si="13"/>
        <v>0</v>
      </c>
      <c r="BF23" s="579"/>
      <c r="BG23" s="445"/>
      <c r="BH23" s="445"/>
      <c r="BI23" s="445"/>
      <c r="BJ23" s="445"/>
      <c r="BK23" s="445">
        <f t="shared" si="14"/>
        <v>0</v>
      </c>
      <c r="BL23" s="579"/>
      <c r="BM23" s="445"/>
      <c r="BN23" s="445"/>
      <c r="BO23" s="445"/>
      <c r="BP23" s="445"/>
      <c r="BQ23" s="445">
        <f t="shared" si="15"/>
        <v>0</v>
      </c>
      <c r="BR23" s="579"/>
      <c r="BS23" s="445"/>
      <c r="BT23" s="445"/>
      <c r="BU23" s="445"/>
      <c r="BV23" s="445"/>
      <c r="BW23" s="445">
        <f t="shared" si="16"/>
        <v>0</v>
      </c>
      <c r="BX23" s="579"/>
      <c r="BY23" s="445"/>
      <c r="BZ23" s="445"/>
      <c r="CA23" s="445"/>
      <c r="CB23" s="445"/>
      <c r="CC23" s="469">
        <f t="shared" si="17"/>
        <v>0</v>
      </c>
      <c r="CD23" s="580">
        <f>S23</f>
        <v>6</v>
      </c>
      <c r="CE23" s="581">
        <f>BY23+BS23+BM23+BG23+BA23+AU23+AO23+AI23+AC23+V23</f>
        <v>0</v>
      </c>
      <c r="CF23" s="581">
        <f t="shared" si="3"/>
        <v>0</v>
      </c>
      <c r="CG23" s="581">
        <f t="shared" si="3"/>
        <v>0</v>
      </c>
      <c r="CH23" s="581">
        <f t="shared" si="8"/>
        <v>0</v>
      </c>
      <c r="CI23" s="581">
        <f>Z23+AG23+AM23+AS23+AY23+BE23+BK23+BQ23+BW23+CC23</f>
        <v>6</v>
      </c>
      <c r="CJ23" s="1361">
        <f t="shared" si="9"/>
        <v>1</v>
      </c>
    </row>
    <row r="24" spans="1:88" ht="18.75" customHeight="1" thickBot="1">
      <c r="A24" s="2453"/>
      <c r="B24" s="715" t="s">
        <v>550</v>
      </c>
      <c r="C24" s="764" t="s">
        <v>382</v>
      </c>
      <c r="D24" s="723" t="s">
        <v>100</v>
      </c>
      <c r="E24" s="515" t="s">
        <v>384</v>
      </c>
      <c r="F24" s="515" t="s">
        <v>99</v>
      </c>
      <c r="G24" s="515" t="s">
        <v>42</v>
      </c>
      <c r="H24" s="769">
        <v>42649</v>
      </c>
      <c r="I24" s="769">
        <v>42740</v>
      </c>
      <c r="J24" s="777" t="e">
        <f>I24-F18</f>
        <v>#VALUE!</v>
      </c>
      <c r="K24" s="778"/>
      <c r="L24" s="779"/>
      <c r="M24" s="773">
        <v>0</v>
      </c>
      <c r="N24" s="773">
        <v>738</v>
      </c>
      <c r="O24" s="773">
        <v>738</v>
      </c>
      <c r="P24" s="773">
        <v>750</v>
      </c>
      <c r="Q24" s="773">
        <f t="shared" si="5"/>
        <v>1476</v>
      </c>
      <c r="R24" s="773">
        <f>M24+P24</f>
        <v>750</v>
      </c>
      <c r="S24" s="774">
        <f t="shared" si="6"/>
        <v>2226</v>
      </c>
      <c r="T24" s="765"/>
      <c r="U24" s="766"/>
      <c r="V24" s="516"/>
      <c r="W24" s="516"/>
      <c r="X24" s="516"/>
      <c r="Y24" s="516"/>
      <c r="Z24" s="516">
        <f t="shared" si="12"/>
        <v>0</v>
      </c>
      <c r="AA24" s="578"/>
      <c r="AB24" s="579"/>
      <c r="AC24" s="445"/>
      <c r="AD24" s="445"/>
      <c r="AE24" s="445"/>
      <c r="AF24" s="445"/>
      <c r="AG24" s="445">
        <f t="shared" si="10"/>
        <v>0</v>
      </c>
      <c r="AH24" s="579"/>
      <c r="AI24" s="445"/>
      <c r="AJ24" s="445"/>
      <c r="AK24" s="445">
        <v>26</v>
      </c>
      <c r="AL24" s="445">
        <v>23</v>
      </c>
      <c r="AM24" s="445">
        <f t="shared" si="1"/>
        <v>49</v>
      </c>
      <c r="AN24" s="579"/>
      <c r="AO24" s="445"/>
      <c r="AP24" s="445"/>
      <c r="AQ24" s="445">
        <v>265</v>
      </c>
      <c r="AR24" s="445">
        <v>320</v>
      </c>
      <c r="AS24" s="445">
        <f t="shared" si="11"/>
        <v>585</v>
      </c>
      <c r="AT24" s="579"/>
      <c r="AU24" s="445"/>
      <c r="AV24" s="445"/>
      <c r="AW24" s="445">
        <v>322</v>
      </c>
      <c r="AX24" s="445">
        <v>264</v>
      </c>
      <c r="AY24" s="445">
        <v>485</v>
      </c>
      <c r="AZ24" s="579"/>
      <c r="BA24" s="445"/>
      <c r="BB24" s="445"/>
      <c r="BC24" s="445"/>
      <c r="BD24" s="445"/>
      <c r="BE24" s="445">
        <f t="shared" si="13"/>
        <v>0</v>
      </c>
      <c r="BF24" s="579"/>
      <c r="BG24" s="445"/>
      <c r="BH24" s="445"/>
      <c r="BI24" s="445"/>
      <c r="BJ24" s="445"/>
      <c r="BK24" s="445">
        <f t="shared" si="14"/>
        <v>0</v>
      </c>
      <c r="BL24" s="579"/>
      <c r="BM24" s="445"/>
      <c r="BN24" s="445"/>
      <c r="BO24" s="445"/>
      <c r="BP24" s="445"/>
      <c r="BQ24" s="445">
        <f t="shared" si="15"/>
        <v>0</v>
      </c>
      <c r="BR24" s="579"/>
      <c r="BS24" s="445"/>
      <c r="BT24" s="445"/>
      <c r="BU24" s="445"/>
      <c r="BV24" s="445"/>
      <c r="BW24" s="445">
        <f t="shared" si="16"/>
        <v>0</v>
      </c>
      <c r="BX24" s="579"/>
      <c r="BY24" s="445"/>
      <c r="BZ24" s="445"/>
      <c r="CA24" s="445"/>
      <c r="CB24" s="445"/>
      <c r="CC24" s="469">
        <f t="shared" si="17"/>
        <v>0</v>
      </c>
      <c r="CD24" s="580">
        <f t="shared" si="2"/>
        <v>2226</v>
      </c>
      <c r="CE24" s="581">
        <f t="shared" si="7"/>
        <v>0</v>
      </c>
      <c r="CF24" s="581">
        <f t="shared" si="3"/>
        <v>0</v>
      </c>
      <c r="CG24" s="581">
        <f t="shared" si="3"/>
        <v>613</v>
      </c>
      <c r="CH24" s="581">
        <f t="shared" si="8"/>
        <v>607</v>
      </c>
      <c r="CI24" s="581">
        <f t="shared" si="4"/>
        <v>1119</v>
      </c>
      <c r="CJ24" s="1361">
        <f t="shared" si="9"/>
        <v>0.50269541778975746</v>
      </c>
    </row>
    <row r="25" spans="1:88" ht="15.75" customHeight="1" thickBot="1">
      <c r="A25" s="2453"/>
      <c r="B25" s="715" t="s">
        <v>551</v>
      </c>
      <c r="C25" s="764" t="s">
        <v>382</v>
      </c>
      <c r="D25" s="723" t="s">
        <v>100</v>
      </c>
      <c r="E25" s="515" t="s">
        <v>384</v>
      </c>
      <c r="F25" s="515" t="s">
        <v>99</v>
      </c>
      <c r="G25" s="515" t="s">
        <v>42</v>
      </c>
      <c r="H25" s="769">
        <v>42649</v>
      </c>
      <c r="I25" s="769">
        <v>42740</v>
      </c>
      <c r="J25" s="777" t="e">
        <f>I25-F19</f>
        <v>#VALUE!</v>
      </c>
      <c r="K25" s="778"/>
      <c r="L25" s="779"/>
      <c r="M25" s="773"/>
      <c r="N25" s="773"/>
      <c r="O25" s="773"/>
      <c r="P25" s="773"/>
      <c r="Q25" s="773">
        <f t="shared" si="5"/>
        <v>0</v>
      </c>
      <c r="R25" s="773">
        <f t="shared" si="0"/>
        <v>0</v>
      </c>
      <c r="S25" s="774">
        <f t="shared" si="6"/>
        <v>0</v>
      </c>
      <c r="T25" s="765"/>
      <c r="U25" s="766"/>
      <c r="V25" s="516"/>
      <c r="W25" s="516"/>
      <c r="X25" s="516"/>
      <c r="Y25" s="516"/>
      <c r="Z25" s="516">
        <f t="shared" si="12"/>
        <v>0</v>
      </c>
      <c r="AA25" s="578"/>
      <c r="AB25" s="579"/>
      <c r="AC25" s="445"/>
      <c r="AD25" s="445"/>
      <c r="AE25" s="445"/>
      <c r="AF25" s="445"/>
      <c r="AG25" s="445">
        <f t="shared" si="10"/>
        <v>0</v>
      </c>
      <c r="AH25" s="579"/>
      <c r="AI25" s="445"/>
      <c r="AJ25" s="445"/>
      <c r="AK25" s="445"/>
      <c r="AL25" s="445"/>
      <c r="AM25" s="445">
        <f t="shared" si="1"/>
        <v>0</v>
      </c>
      <c r="AN25" s="579"/>
      <c r="AO25" s="445"/>
      <c r="AP25" s="445"/>
      <c r="AQ25" s="445"/>
      <c r="AR25" s="445"/>
      <c r="AS25" s="445">
        <f t="shared" si="11"/>
        <v>0</v>
      </c>
      <c r="AT25" s="579"/>
      <c r="AU25" s="445"/>
      <c r="AV25" s="445"/>
      <c r="AW25" s="445">
        <v>216</v>
      </c>
      <c r="AX25" s="445">
        <v>176</v>
      </c>
      <c r="AY25" s="445">
        <v>392</v>
      </c>
      <c r="AZ25" s="579"/>
      <c r="BA25" s="445"/>
      <c r="BB25" s="445"/>
      <c r="BC25" s="445"/>
      <c r="BD25" s="445"/>
      <c r="BE25" s="445">
        <f t="shared" si="13"/>
        <v>0</v>
      </c>
      <c r="BF25" s="579"/>
      <c r="BG25" s="445"/>
      <c r="BH25" s="445"/>
      <c r="BI25" s="445"/>
      <c r="BJ25" s="445"/>
      <c r="BK25" s="445">
        <f t="shared" si="14"/>
        <v>0</v>
      </c>
      <c r="BL25" s="579"/>
      <c r="BM25" s="445"/>
      <c r="BN25" s="445"/>
      <c r="BO25" s="445"/>
      <c r="BP25" s="445"/>
      <c r="BQ25" s="445">
        <f t="shared" si="15"/>
        <v>0</v>
      </c>
      <c r="BR25" s="579"/>
      <c r="BS25" s="445"/>
      <c r="BT25" s="445"/>
      <c r="BU25" s="445"/>
      <c r="BV25" s="445"/>
      <c r="BW25" s="445">
        <f t="shared" si="16"/>
        <v>0</v>
      </c>
      <c r="BX25" s="579"/>
      <c r="BY25" s="445"/>
      <c r="BZ25" s="445"/>
      <c r="CA25" s="445"/>
      <c r="CB25" s="445"/>
      <c r="CC25" s="469">
        <f t="shared" si="17"/>
        <v>0</v>
      </c>
      <c r="CD25" s="580">
        <f t="shared" si="2"/>
        <v>0</v>
      </c>
      <c r="CE25" s="581">
        <f t="shared" si="7"/>
        <v>0</v>
      </c>
      <c r="CF25" s="581">
        <f t="shared" si="3"/>
        <v>0</v>
      </c>
      <c r="CG25" s="581">
        <f t="shared" si="3"/>
        <v>216</v>
      </c>
      <c r="CH25" s="581">
        <f t="shared" si="8"/>
        <v>176</v>
      </c>
      <c r="CI25" s="581">
        <f t="shared" si="4"/>
        <v>392</v>
      </c>
      <c r="CJ25" s="1363" t="e">
        <f t="shared" si="9"/>
        <v>#DIV/0!</v>
      </c>
    </row>
    <row r="26" spans="1:88" ht="22.5" customHeight="1" thickBot="1">
      <c r="A26" s="2453"/>
      <c r="B26" s="715" t="s">
        <v>552</v>
      </c>
      <c r="C26" s="764" t="s">
        <v>382</v>
      </c>
      <c r="D26" s="723" t="s">
        <v>100</v>
      </c>
      <c r="E26" s="515" t="s">
        <v>384</v>
      </c>
      <c r="F26" s="515" t="s">
        <v>99</v>
      </c>
      <c r="G26" s="515" t="s">
        <v>42</v>
      </c>
      <c r="H26" s="769">
        <v>42649</v>
      </c>
      <c r="I26" s="769">
        <v>42740</v>
      </c>
      <c r="J26" s="777" t="e">
        <f>I26-F22</f>
        <v>#VALUE!</v>
      </c>
      <c r="K26" s="778"/>
      <c r="L26" s="779"/>
      <c r="M26" s="773"/>
      <c r="N26" s="773"/>
      <c r="O26" s="773"/>
      <c r="P26" s="773"/>
      <c r="Q26" s="773">
        <f t="shared" si="5"/>
        <v>0</v>
      </c>
      <c r="R26" s="773">
        <f t="shared" si="0"/>
        <v>0</v>
      </c>
      <c r="S26" s="774">
        <f t="shared" si="6"/>
        <v>0</v>
      </c>
      <c r="T26" s="765"/>
      <c r="U26" s="766"/>
      <c r="V26" s="516"/>
      <c r="W26" s="516"/>
      <c r="X26" s="516"/>
      <c r="Y26" s="516"/>
      <c r="Z26" s="516">
        <f t="shared" ref="Z26:Z33" si="18">V26+W26+X26+Y26</f>
        <v>0</v>
      </c>
      <c r="AA26" s="578"/>
      <c r="AB26" s="579"/>
      <c r="AC26" s="445"/>
      <c r="AD26" s="445"/>
      <c r="AE26" s="445"/>
      <c r="AF26" s="445"/>
      <c r="AG26" s="445">
        <f t="shared" si="10"/>
        <v>0</v>
      </c>
      <c r="AH26" s="579"/>
      <c r="AI26" s="445"/>
      <c r="AJ26" s="445"/>
      <c r="AK26" s="445"/>
      <c r="AL26" s="445"/>
      <c r="AM26" s="445">
        <f t="shared" si="1"/>
        <v>0</v>
      </c>
      <c r="AN26" s="579"/>
      <c r="AO26" s="445"/>
      <c r="AP26" s="445"/>
      <c r="AQ26" s="445"/>
      <c r="AR26" s="445"/>
      <c r="AS26" s="445">
        <f t="shared" si="11"/>
        <v>0</v>
      </c>
      <c r="AT26" s="579"/>
      <c r="AU26" s="445"/>
      <c r="AV26" s="445"/>
      <c r="AW26" s="445"/>
      <c r="AX26" s="445"/>
      <c r="AY26" s="445">
        <v>93</v>
      </c>
      <c r="AZ26" s="579"/>
      <c r="BA26" s="445"/>
      <c r="BB26" s="445"/>
      <c r="BC26" s="445"/>
      <c r="BD26" s="445"/>
      <c r="BE26" s="445">
        <f t="shared" ref="BE26:BE33" si="19">BA26+BB26+BC26+BD26</f>
        <v>0</v>
      </c>
      <c r="BF26" s="579"/>
      <c r="BG26" s="445"/>
      <c r="BH26" s="445"/>
      <c r="BI26" s="445"/>
      <c r="BJ26" s="445"/>
      <c r="BK26" s="445">
        <f t="shared" ref="BK26:BK33" si="20">BG26+BH26+BI26+BJ26</f>
        <v>0</v>
      </c>
      <c r="BL26" s="579"/>
      <c r="BM26" s="445"/>
      <c r="BN26" s="445"/>
      <c r="BO26" s="445"/>
      <c r="BP26" s="445"/>
      <c r="BQ26" s="445">
        <f t="shared" ref="BQ26:BQ33" si="21">BM26+BN26+BO26+BP26</f>
        <v>0</v>
      </c>
      <c r="BR26" s="579"/>
      <c r="BS26" s="445"/>
      <c r="BT26" s="445"/>
      <c r="BU26" s="445"/>
      <c r="BV26" s="445"/>
      <c r="BW26" s="445">
        <f t="shared" ref="BW26:BW33" si="22">BS26+BT26+BU26+BV26</f>
        <v>0</v>
      </c>
      <c r="BX26" s="579"/>
      <c r="BY26" s="445"/>
      <c r="BZ26" s="445"/>
      <c r="CA26" s="445"/>
      <c r="CB26" s="445"/>
      <c r="CC26" s="469">
        <f t="shared" ref="CC26:CC33" si="23">BY26+BZ26+CA26+CB26</f>
        <v>0</v>
      </c>
      <c r="CD26" s="580">
        <f t="shared" si="2"/>
        <v>0</v>
      </c>
      <c r="CE26" s="581">
        <f t="shared" si="7"/>
        <v>0</v>
      </c>
      <c r="CF26" s="581">
        <f t="shared" si="3"/>
        <v>0</v>
      </c>
      <c r="CG26" s="581">
        <f t="shared" si="3"/>
        <v>0</v>
      </c>
      <c r="CH26" s="581">
        <f t="shared" si="8"/>
        <v>0</v>
      </c>
      <c r="CI26" s="581">
        <f t="shared" si="4"/>
        <v>93</v>
      </c>
      <c r="CJ26" s="1363" t="e">
        <f t="shared" si="9"/>
        <v>#DIV/0!</v>
      </c>
    </row>
    <row r="27" spans="1:88" ht="18" customHeight="1" thickBot="1">
      <c r="A27" s="2453"/>
      <c r="B27" s="715" t="s">
        <v>553</v>
      </c>
      <c r="C27" s="764" t="s">
        <v>382</v>
      </c>
      <c r="D27" s="723" t="s">
        <v>100</v>
      </c>
      <c r="E27" s="515" t="s">
        <v>384</v>
      </c>
      <c r="F27" s="515" t="s">
        <v>99</v>
      </c>
      <c r="G27" s="515" t="s">
        <v>42</v>
      </c>
      <c r="H27" s="769">
        <v>42649</v>
      </c>
      <c r="I27" s="769">
        <v>42740</v>
      </c>
      <c r="J27" s="777" t="e">
        <f>I27-F23</f>
        <v>#VALUE!</v>
      </c>
      <c r="K27" s="778"/>
      <c r="L27" s="779"/>
      <c r="M27" s="773"/>
      <c r="N27" s="773"/>
      <c r="O27" s="773"/>
      <c r="P27" s="773"/>
      <c r="Q27" s="773">
        <f t="shared" si="5"/>
        <v>0</v>
      </c>
      <c r="R27" s="773">
        <f t="shared" si="0"/>
        <v>0</v>
      </c>
      <c r="S27" s="774">
        <f t="shared" si="6"/>
        <v>0</v>
      </c>
      <c r="T27" s="765"/>
      <c r="U27" s="766"/>
      <c r="V27" s="516"/>
      <c r="W27" s="516"/>
      <c r="X27" s="516"/>
      <c r="Y27" s="516"/>
      <c r="Z27" s="516">
        <f t="shared" si="18"/>
        <v>0</v>
      </c>
      <c r="AA27" s="578"/>
      <c r="AB27" s="579"/>
      <c r="AC27" s="445"/>
      <c r="AD27" s="445"/>
      <c r="AE27" s="445"/>
      <c r="AF27" s="445"/>
      <c r="AG27" s="445">
        <f t="shared" si="10"/>
        <v>0</v>
      </c>
      <c r="AH27" s="579"/>
      <c r="AI27" s="445"/>
      <c r="AJ27" s="445"/>
      <c r="AK27" s="445"/>
      <c r="AL27" s="445"/>
      <c r="AM27" s="445">
        <f t="shared" si="1"/>
        <v>0</v>
      </c>
      <c r="AN27" s="579"/>
      <c r="AO27" s="445"/>
      <c r="AP27" s="445"/>
      <c r="AQ27" s="445"/>
      <c r="AR27" s="445"/>
      <c r="AS27" s="445">
        <f t="shared" si="11"/>
        <v>0</v>
      </c>
      <c r="AT27" s="579"/>
      <c r="AU27" s="445"/>
      <c r="AV27" s="445"/>
      <c r="AW27" s="445"/>
      <c r="AX27" s="445"/>
      <c r="AY27" s="445">
        <v>0</v>
      </c>
      <c r="AZ27" s="579"/>
      <c r="BA27" s="445"/>
      <c r="BB27" s="445"/>
      <c r="BC27" s="445"/>
      <c r="BD27" s="445"/>
      <c r="BE27" s="445">
        <f t="shared" si="19"/>
        <v>0</v>
      </c>
      <c r="BF27" s="579"/>
      <c r="BG27" s="445"/>
      <c r="BH27" s="445"/>
      <c r="BI27" s="445"/>
      <c r="BJ27" s="445"/>
      <c r="BK27" s="445">
        <f t="shared" si="20"/>
        <v>0</v>
      </c>
      <c r="BL27" s="579"/>
      <c r="BM27" s="445"/>
      <c r="BN27" s="445"/>
      <c r="BO27" s="445"/>
      <c r="BP27" s="445"/>
      <c r="BQ27" s="445">
        <f t="shared" si="21"/>
        <v>0</v>
      </c>
      <c r="BR27" s="579"/>
      <c r="BS27" s="445"/>
      <c r="BT27" s="445"/>
      <c r="BU27" s="445"/>
      <c r="BV27" s="445"/>
      <c r="BW27" s="445">
        <f t="shared" si="22"/>
        <v>0</v>
      </c>
      <c r="BX27" s="579"/>
      <c r="BY27" s="445"/>
      <c r="BZ27" s="445"/>
      <c r="CA27" s="445"/>
      <c r="CB27" s="445"/>
      <c r="CC27" s="469">
        <f t="shared" si="23"/>
        <v>0</v>
      </c>
      <c r="CD27" s="580">
        <f t="shared" si="2"/>
        <v>0</v>
      </c>
      <c r="CE27" s="581">
        <f t="shared" si="7"/>
        <v>0</v>
      </c>
      <c r="CF27" s="581">
        <f t="shared" si="3"/>
        <v>0</v>
      </c>
      <c r="CG27" s="581">
        <f t="shared" si="3"/>
        <v>0</v>
      </c>
      <c r="CH27" s="581">
        <f t="shared" si="8"/>
        <v>0</v>
      </c>
      <c r="CI27" s="581">
        <f t="shared" si="4"/>
        <v>0</v>
      </c>
      <c r="CJ27" s="1363" t="e">
        <f t="shared" si="9"/>
        <v>#DIV/0!</v>
      </c>
    </row>
    <row r="28" spans="1:88" ht="16.5" customHeight="1" thickBot="1">
      <c r="A28" s="2454"/>
      <c r="B28" s="715" t="s">
        <v>554</v>
      </c>
      <c r="C28" s="764" t="s">
        <v>382</v>
      </c>
      <c r="D28" s="723" t="s">
        <v>100</v>
      </c>
      <c r="E28" s="515" t="s">
        <v>384</v>
      </c>
      <c r="F28" s="515" t="s">
        <v>99</v>
      </c>
      <c r="G28" s="515" t="s">
        <v>42</v>
      </c>
      <c r="H28" s="769">
        <v>42649</v>
      </c>
      <c r="I28" s="769">
        <v>42740</v>
      </c>
      <c r="J28" s="777" t="e">
        <f>I28-F24</f>
        <v>#VALUE!</v>
      </c>
      <c r="K28" s="778"/>
      <c r="L28" s="779"/>
      <c r="M28" s="773"/>
      <c r="N28" s="773"/>
      <c r="O28" s="773"/>
      <c r="P28" s="773"/>
      <c r="Q28" s="773">
        <f t="shared" si="5"/>
        <v>0</v>
      </c>
      <c r="R28" s="773">
        <f t="shared" si="0"/>
        <v>0</v>
      </c>
      <c r="S28" s="774">
        <f t="shared" si="6"/>
        <v>0</v>
      </c>
      <c r="T28" s="765"/>
      <c r="U28" s="766"/>
      <c r="V28" s="516"/>
      <c r="W28" s="516"/>
      <c r="X28" s="516"/>
      <c r="Y28" s="516"/>
      <c r="Z28" s="516">
        <f t="shared" si="18"/>
        <v>0</v>
      </c>
      <c r="AA28" s="578"/>
      <c r="AB28" s="579"/>
      <c r="AC28" s="445"/>
      <c r="AD28" s="445"/>
      <c r="AE28" s="445"/>
      <c r="AF28" s="445"/>
      <c r="AG28" s="445">
        <f t="shared" si="10"/>
        <v>0</v>
      </c>
      <c r="AH28" s="579"/>
      <c r="AI28" s="445"/>
      <c r="AJ28" s="445"/>
      <c r="AK28" s="445"/>
      <c r="AL28" s="445"/>
      <c r="AM28" s="445">
        <f t="shared" si="1"/>
        <v>0</v>
      </c>
      <c r="AN28" s="579"/>
      <c r="AO28" s="445"/>
      <c r="AP28" s="445"/>
      <c r="AQ28" s="445"/>
      <c r="AR28" s="445"/>
      <c r="AS28" s="445">
        <f t="shared" si="11"/>
        <v>0</v>
      </c>
      <c r="AT28" s="579"/>
      <c r="AU28" s="445"/>
      <c r="AV28" s="445"/>
      <c r="AW28" s="445"/>
      <c r="AX28" s="445"/>
      <c r="AY28" s="445">
        <v>3</v>
      </c>
      <c r="AZ28" s="579"/>
      <c r="BA28" s="445"/>
      <c r="BB28" s="445"/>
      <c r="BC28" s="445"/>
      <c r="BD28" s="445"/>
      <c r="BE28" s="445">
        <f t="shared" si="19"/>
        <v>0</v>
      </c>
      <c r="BF28" s="579"/>
      <c r="BG28" s="445"/>
      <c r="BH28" s="445"/>
      <c r="BI28" s="445"/>
      <c r="BJ28" s="445"/>
      <c r="BK28" s="445">
        <f t="shared" si="20"/>
        <v>0</v>
      </c>
      <c r="BL28" s="579"/>
      <c r="BM28" s="445"/>
      <c r="BN28" s="445"/>
      <c r="BO28" s="445"/>
      <c r="BP28" s="445"/>
      <c r="BQ28" s="445">
        <f t="shared" si="21"/>
        <v>0</v>
      </c>
      <c r="BR28" s="579"/>
      <c r="BS28" s="445"/>
      <c r="BT28" s="445"/>
      <c r="BU28" s="445"/>
      <c r="BV28" s="445"/>
      <c r="BW28" s="445">
        <f t="shared" si="22"/>
        <v>0</v>
      </c>
      <c r="BX28" s="579"/>
      <c r="BY28" s="445"/>
      <c r="BZ28" s="445"/>
      <c r="CA28" s="445"/>
      <c r="CB28" s="445"/>
      <c r="CC28" s="469">
        <f t="shared" si="23"/>
        <v>0</v>
      </c>
      <c r="CD28" s="580">
        <f t="shared" si="2"/>
        <v>0</v>
      </c>
      <c r="CE28" s="581">
        <f t="shared" si="7"/>
        <v>0</v>
      </c>
      <c r="CF28" s="581">
        <f t="shared" si="3"/>
        <v>0</v>
      </c>
      <c r="CG28" s="581">
        <f t="shared" si="3"/>
        <v>0</v>
      </c>
      <c r="CH28" s="581">
        <f t="shared" si="8"/>
        <v>0</v>
      </c>
      <c r="CI28" s="581">
        <f t="shared" si="4"/>
        <v>3</v>
      </c>
      <c r="CJ28" s="1363" t="e">
        <f t="shared" si="9"/>
        <v>#DIV/0!</v>
      </c>
    </row>
    <row r="29" spans="1:88" ht="18" customHeight="1" thickBot="1">
      <c r="A29" s="2452" t="s">
        <v>894</v>
      </c>
      <c r="B29" s="716" t="s">
        <v>576</v>
      </c>
      <c r="C29" s="764" t="s">
        <v>382</v>
      </c>
      <c r="D29" s="723" t="s">
        <v>100</v>
      </c>
      <c r="E29" s="515" t="s">
        <v>384</v>
      </c>
      <c r="F29" s="515" t="s">
        <v>99</v>
      </c>
      <c r="G29" s="515" t="s">
        <v>42</v>
      </c>
      <c r="H29" s="769">
        <v>42649</v>
      </c>
      <c r="I29" s="769">
        <v>42740</v>
      </c>
      <c r="J29" s="777" t="e">
        <f>I29-F25</f>
        <v>#VALUE!</v>
      </c>
      <c r="K29" s="778"/>
      <c r="L29" s="779"/>
      <c r="M29" s="773"/>
      <c r="N29" s="773"/>
      <c r="O29" s="773"/>
      <c r="P29" s="773"/>
      <c r="Q29" s="773">
        <f>N29+O29</f>
        <v>0</v>
      </c>
      <c r="R29" s="773">
        <f>M29+P29</f>
        <v>0</v>
      </c>
      <c r="S29" s="774">
        <v>6</v>
      </c>
      <c r="T29" s="765"/>
      <c r="U29" s="766"/>
      <c r="V29" s="516"/>
      <c r="W29" s="516"/>
      <c r="X29" s="516"/>
      <c r="Y29" s="516"/>
      <c r="Z29" s="516">
        <f t="shared" si="18"/>
        <v>0</v>
      </c>
      <c r="AA29" s="578"/>
      <c r="AB29" s="1356">
        <v>6</v>
      </c>
      <c r="AC29" s="445"/>
      <c r="AD29" s="445"/>
      <c r="AE29" s="445"/>
      <c r="AF29" s="445"/>
      <c r="AG29" s="445">
        <v>0</v>
      </c>
      <c r="AH29" s="1356">
        <v>6</v>
      </c>
      <c r="AI29" s="445"/>
      <c r="AJ29" s="445"/>
      <c r="AK29" s="445"/>
      <c r="AL29" s="445"/>
      <c r="AM29" s="445">
        <v>0</v>
      </c>
      <c r="AN29" s="1356">
        <v>6</v>
      </c>
      <c r="AO29" s="445"/>
      <c r="AP29" s="445"/>
      <c r="AQ29" s="445"/>
      <c r="AR29" s="445"/>
      <c r="AS29" s="445">
        <v>6</v>
      </c>
      <c r="AT29" s="1356"/>
      <c r="AU29" s="445"/>
      <c r="AV29" s="445"/>
      <c r="AW29" s="445"/>
      <c r="AX29" s="445"/>
      <c r="AY29" s="445">
        <v>6</v>
      </c>
      <c r="AZ29" s="579"/>
      <c r="BA29" s="445"/>
      <c r="BB29" s="445"/>
      <c r="BC29" s="445"/>
      <c r="BD29" s="445"/>
      <c r="BE29" s="445">
        <f t="shared" si="19"/>
        <v>0</v>
      </c>
      <c r="BF29" s="579"/>
      <c r="BG29" s="445"/>
      <c r="BH29" s="445"/>
      <c r="BI29" s="445"/>
      <c r="BJ29" s="445"/>
      <c r="BK29" s="445">
        <f t="shared" si="20"/>
        <v>0</v>
      </c>
      <c r="BL29" s="579"/>
      <c r="BM29" s="445"/>
      <c r="BN29" s="445"/>
      <c r="BO29" s="445"/>
      <c r="BP29" s="445"/>
      <c r="BQ29" s="445">
        <f t="shared" si="21"/>
        <v>0</v>
      </c>
      <c r="BR29" s="579"/>
      <c r="BS29" s="445"/>
      <c r="BT29" s="445"/>
      <c r="BU29" s="445"/>
      <c r="BV29" s="445"/>
      <c r="BW29" s="445">
        <f t="shared" si="22"/>
        <v>0</v>
      </c>
      <c r="BX29" s="579"/>
      <c r="BY29" s="445"/>
      <c r="BZ29" s="445"/>
      <c r="CA29" s="445"/>
      <c r="CB29" s="445"/>
      <c r="CC29" s="469">
        <f t="shared" si="23"/>
        <v>0</v>
      </c>
      <c r="CD29" s="580">
        <f>S29</f>
        <v>6</v>
      </c>
      <c r="CE29" s="581">
        <f>BY29+BS29+BM29+BG29+BA29+AU29+AO29+AI29+AC29+V29</f>
        <v>0</v>
      </c>
      <c r="CF29" s="581">
        <f t="shared" si="3"/>
        <v>0</v>
      </c>
      <c r="CG29" s="581">
        <f t="shared" si="3"/>
        <v>0</v>
      </c>
      <c r="CH29" s="581">
        <f t="shared" si="8"/>
        <v>0</v>
      </c>
      <c r="CI29" s="581">
        <f>Z29+AG29+AM29+AS29+AY29+BE29+BK29+BQ29+BW29+CC29</f>
        <v>12</v>
      </c>
      <c r="CJ29" s="1361">
        <f t="shared" si="9"/>
        <v>2</v>
      </c>
    </row>
    <row r="30" spans="1:88" ht="19.5" customHeight="1" thickBot="1">
      <c r="A30" s="2453"/>
      <c r="B30" s="715" t="s">
        <v>557</v>
      </c>
      <c r="C30" s="764" t="s">
        <v>382</v>
      </c>
      <c r="D30" s="723" t="s">
        <v>100</v>
      </c>
      <c r="E30" s="515" t="s">
        <v>384</v>
      </c>
      <c r="F30" s="515" t="s">
        <v>99</v>
      </c>
      <c r="G30" s="515" t="s">
        <v>42</v>
      </c>
      <c r="H30" s="769">
        <v>42649</v>
      </c>
      <c r="I30" s="769">
        <v>42740</v>
      </c>
      <c r="J30" s="777" t="e">
        <f>I30-F26</f>
        <v>#VALUE!</v>
      </c>
      <c r="K30" s="778"/>
      <c r="L30" s="779"/>
      <c r="M30" s="773"/>
      <c r="N30" s="773"/>
      <c r="O30" s="773"/>
      <c r="P30" s="773"/>
      <c r="Q30" s="773">
        <f t="shared" si="5"/>
        <v>0</v>
      </c>
      <c r="R30" s="773">
        <f t="shared" si="0"/>
        <v>0</v>
      </c>
      <c r="S30" s="774">
        <v>4347</v>
      </c>
      <c r="T30" s="765"/>
      <c r="U30" s="766"/>
      <c r="V30" s="516"/>
      <c r="W30" s="516"/>
      <c r="X30" s="516"/>
      <c r="Y30" s="516"/>
      <c r="Z30" s="516">
        <f t="shared" si="18"/>
        <v>0</v>
      </c>
      <c r="AA30" s="578"/>
      <c r="AB30" s="579"/>
      <c r="AC30" s="445"/>
      <c r="AD30" s="445"/>
      <c r="AE30" s="445">
        <v>105</v>
      </c>
      <c r="AF30" s="445">
        <v>93</v>
      </c>
      <c r="AG30" s="445">
        <f t="shared" si="10"/>
        <v>198</v>
      </c>
      <c r="AH30" s="579"/>
      <c r="AI30" s="445"/>
      <c r="AJ30" s="445"/>
      <c r="AK30" s="445">
        <v>543</v>
      </c>
      <c r="AL30" s="445">
        <v>658</v>
      </c>
      <c r="AM30" s="445">
        <f t="shared" si="1"/>
        <v>1201</v>
      </c>
      <c r="AN30" s="579"/>
      <c r="AO30" s="445"/>
      <c r="AP30" s="445"/>
      <c r="AQ30" s="445">
        <v>601</v>
      </c>
      <c r="AR30" s="445">
        <v>682</v>
      </c>
      <c r="AS30" s="445">
        <f t="shared" si="11"/>
        <v>1283</v>
      </c>
      <c r="AT30" s="579"/>
      <c r="AU30" s="445"/>
      <c r="AV30" s="445"/>
      <c r="AW30" s="445">
        <v>478</v>
      </c>
      <c r="AX30" s="445">
        <v>555</v>
      </c>
      <c r="AY30" s="445">
        <v>1033</v>
      </c>
      <c r="AZ30" s="579"/>
      <c r="BA30" s="445"/>
      <c r="BB30" s="445"/>
      <c r="BC30" s="445"/>
      <c r="BD30" s="445"/>
      <c r="BE30" s="445">
        <f t="shared" si="19"/>
        <v>0</v>
      </c>
      <c r="BF30" s="579"/>
      <c r="BG30" s="445"/>
      <c r="BH30" s="445"/>
      <c r="BI30" s="445"/>
      <c r="BJ30" s="445"/>
      <c r="BK30" s="445">
        <f t="shared" si="20"/>
        <v>0</v>
      </c>
      <c r="BL30" s="579"/>
      <c r="BM30" s="445"/>
      <c r="BN30" s="445"/>
      <c r="BO30" s="445"/>
      <c r="BP30" s="445"/>
      <c r="BQ30" s="445">
        <f t="shared" si="21"/>
        <v>0</v>
      </c>
      <c r="BR30" s="579"/>
      <c r="BS30" s="445"/>
      <c r="BT30" s="445"/>
      <c r="BU30" s="445"/>
      <c r="BV30" s="445"/>
      <c r="BW30" s="445">
        <f t="shared" si="22"/>
        <v>0</v>
      </c>
      <c r="BX30" s="579"/>
      <c r="BY30" s="445"/>
      <c r="BZ30" s="445"/>
      <c r="CA30" s="445"/>
      <c r="CB30" s="445"/>
      <c r="CC30" s="469">
        <f t="shared" si="23"/>
        <v>0</v>
      </c>
      <c r="CD30" s="580">
        <f t="shared" si="2"/>
        <v>4347</v>
      </c>
      <c r="CE30" s="581">
        <f t="shared" si="7"/>
        <v>0</v>
      </c>
      <c r="CF30" s="581">
        <f t="shared" si="7"/>
        <v>0</v>
      </c>
      <c r="CG30" s="581">
        <f t="shared" si="7"/>
        <v>1727</v>
      </c>
      <c r="CH30" s="581">
        <f t="shared" ref="CH30:CH57" si="24">CB30+BV30+BP30+BJ30+BD30+AX30+AR30+AL30+AF30+Y30</f>
        <v>1988</v>
      </c>
      <c r="CI30" s="581">
        <f t="shared" si="4"/>
        <v>3715</v>
      </c>
      <c r="CJ30" s="1361">
        <f t="shared" si="9"/>
        <v>0.85461237635150678</v>
      </c>
    </row>
    <row r="31" spans="1:88" ht="16.5" customHeight="1" thickBot="1">
      <c r="A31" s="2453"/>
      <c r="B31" s="715" t="s">
        <v>558</v>
      </c>
      <c r="C31" s="764" t="s">
        <v>382</v>
      </c>
      <c r="D31" s="723" t="s">
        <v>100</v>
      </c>
      <c r="E31" s="515" t="s">
        <v>384</v>
      </c>
      <c r="F31" s="515" t="s">
        <v>99</v>
      </c>
      <c r="G31" s="515" t="s">
        <v>42</v>
      </c>
      <c r="H31" s="769">
        <v>42649</v>
      </c>
      <c r="I31" s="769">
        <v>42740</v>
      </c>
      <c r="J31" s="777" t="e">
        <f>I31-F25</f>
        <v>#VALUE!</v>
      </c>
      <c r="K31" s="778"/>
      <c r="L31" s="779"/>
      <c r="M31" s="773"/>
      <c r="N31" s="773"/>
      <c r="O31" s="773"/>
      <c r="P31" s="773"/>
      <c r="Q31" s="773">
        <f t="shared" si="5"/>
        <v>0</v>
      </c>
      <c r="R31" s="773">
        <f t="shared" si="0"/>
        <v>0</v>
      </c>
      <c r="S31" s="774">
        <f t="shared" si="6"/>
        <v>0</v>
      </c>
      <c r="T31" s="765"/>
      <c r="U31" s="766"/>
      <c r="V31" s="516"/>
      <c r="W31" s="516"/>
      <c r="X31" s="516"/>
      <c r="Y31" s="516"/>
      <c r="Z31" s="516">
        <f>V31+W31+X31+Y31</f>
        <v>0</v>
      </c>
      <c r="AA31" s="578"/>
      <c r="AB31" s="579"/>
      <c r="AC31" s="445"/>
      <c r="AD31" s="445"/>
      <c r="AE31" s="445"/>
      <c r="AF31" s="445"/>
      <c r="AG31" s="445">
        <f t="shared" si="10"/>
        <v>0</v>
      </c>
      <c r="AH31" s="579"/>
      <c r="AI31" s="445"/>
      <c r="AJ31" s="445"/>
      <c r="AK31" s="445"/>
      <c r="AL31" s="445"/>
      <c r="AM31" s="445">
        <f t="shared" si="1"/>
        <v>0</v>
      </c>
      <c r="AN31" s="579"/>
      <c r="AO31" s="445"/>
      <c r="AP31" s="445"/>
      <c r="AQ31" s="445"/>
      <c r="AR31" s="445"/>
      <c r="AS31" s="445">
        <f t="shared" si="11"/>
        <v>0</v>
      </c>
      <c r="AT31" s="579"/>
      <c r="AU31" s="445"/>
      <c r="AV31" s="445"/>
      <c r="AW31" s="445">
        <v>441</v>
      </c>
      <c r="AX31" s="445">
        <v>534</v>
      </c>
      <c r="AY31" s="445">
        <v>975</v>
      </c>
      <c r="AZ31" s="579"/>
      <c r="BA31" s="445"/>
      <c r="BB31" s="445"/>
      <c r="BC31" s="445"/>
      <c r="BD31" s="445"/>
      <c r="BE31" s="445">
        <f>BA31+BB31+BC31+BD31</f>
        <v>0</v>
      </c>
      <c r="BF31" s="579"/>
      <c r="BG31" s="445"/>
      <c r="BH31" s="445"/>
      <c r="BI31" s="445"/>
      <c r="BJ31" s="445"/>
      <c r="BK31" s="445">
        <f>BG31+BH31+BI31+BJ31</f>
        <v>0</v>
      </c>
      <c r="BL31" s="579"/>
      <c r="BM31" s="445"/>
      <c r="BN31" s="445"/>
      <c r="BO31" s="445"/>
      <c r="BP31" s="445"/>
      <c r="BQ31" s="445">
        <f>BM31+BN31+BO31+BP31</f>
        <v>0</v>
      </c>
      <c r="BR31" s="579"/>
      <c r="BS31" s="445"/>
      <c r="BT31" s="445"/>
      <c r="BU31" s="445"/>
      <c r="BV31" s="445"/>
      <c r="BW31" s="445">
        <f>BS31+BT31+BU31+BV31</f>
        <v>0</v>
      </c>
      <c r="BX31" s="579"/>
      <c r="BY31" s="445"/>
      <c r="BZ31" s="445"/>
      <c r="CA31" s="445"/>
      <c r="CB31" s="445"/>
      <c r="CC31" s="469">
        <f>BY31+BZ31+CA31+CB31</f>
        <v>0</v>
      </c>
      <c r="CD31" s="580">
        <f t="shared" si="2"/>
        <v>0</v>
      </c>
      <c r="CE31" s="581">
        <f t="shared" si="7"/>
        <v>0</v>
      </c>
      <c r="CF31" s="581">
        <f t="shared" si="7"/>
        <v>0</v>
      </c>
      <c r="CG31" s="581">
        <f t="shared" si="7"/>
        <v>441</v>
      </c>
      <c r="CH31" s="581">
        <f t="shared" si="24"/>
        <v>534</v>
      </c>
      <c r="CI31" s="581">
        <f t="shared" si="4"/>
        <v>975</v>
      </c>
      <c r="CJ31" s="1363" t="e">
        <f t="shared" si="9"/>
        <v>#DIV/0!</v>
      </c>
    </row>
    <row r="32" spans="1:88" ht="16.5" customHeight="1" thickBot="1">
      <c r="A32" s="2453"/>
      <c r="B32" s="715" t="s">
        <v>559</v>
      </c>
      <c r="C32" s="764" t="s">
        <v>382</v>
      </c>
      <c r="D32" s="723" t="s">
        <v>100</v>
      </c>
      <c r="E32" s="515" t="s">
        <v>384</v>
      </c>
      <c r="F32" s="515" t="s">
        <v>99</v>
      </c>
      <c r="G32" s="515" t="s">
        <v>42</v>
      </c>
      <c r="H32" s="769">
        <v>42649</v>
      </c>
      <c r="I32" s="769">
        <v>42740</v>
      </c>
      <c r="J32" s="777" t="e">
        <f>I32-F26</f>
        <v>#VALUE!</v>
      </c>
      <c r="K32" s="778"/>
      <c r="L32" s="779"/>
      <c r="M32" s="773"/>
      <c r="N32" s="773"/>
      <c r="O32" s="773"/>
      <c r="P32" s="773"/>
      <c r="Q32" s="773">
        <f t="shared" si="5"/>
        <v>0</v>
      </c>
      <c r="R32" s="773">
        <f t="shared" si="0"/>
        <v>0</v>
      </c>
      <c r="S32" s="774">
        <f t="shared" si="6"/>
        <v>0</v>
      </c>
      <c r="T32" s="765"/>
      <c r="U32" s="766"/>
      <c r="V32" s="516"/>
      <c r="W32" s="516"/>
      <c r="X32" s="516"/>
      <c r="Y32" s="516"/>
      <c r="Z32" s="516">
        <f>V32+W32+X32+Y32</f>
        <v>0</v>
      </c>
      <c r="AA32" s="578"/>
      <c r="AB32" s="579"/>
      <c r="AC32" s="445"/>
      <c r="AD32" s="445"/>
      <c r="AE32" s="445"/>
      <c r="AF32" s="445"/>
      <c r="AG32" s="445">
        <f t="shared" si="10"/>
        <v>0</v>
      </c>
      <c r="AH32" s="579"/>
      <c r="AI32" s="445"/>
      <c r="AJ32" s="445"/>
      <c r="AK32" s="445"/>
      <c r="AL32" s="445"/>
      <c r="AM32" s="445">
        <f t="shared" si="1"/>
        <v>0</v>
      </c>
      <c r="AN32" s="579"/>
      <c r="AO32" s="445"/>
      <c r="AP32" s="445"/>
      <c r="AQ32" s="445"/>
      <c r="AR32" s="445"/>
      <c r="AS32" s="445">
        <f t="shared" si="11"/>
        <v>0</v>
      </c>
      <c r="AT32" s="579"/>
      <c r="AU32" s="445">
        <v>662</v>
      </c>
      <c r="AV32" s="445"/>
      <c r="AW32" s="445"/>
      <c r="AX32" s="445"/>
      <c r="AY32" s="445">
        <v>652</v>
      </c>
      <c r="AZ32" s="579"/>
      <c r="BA32" s="445"/>
      <c r="BB32" s="445"/>
      <c r="BC32" s="445"/>
      <c r="BD32" s="445"/>
      <c r="BE32" s="445">
        <f>BA32+BB32+BC32+BD32</f>
        <v>0</v>
      </c>
      <c r="BF32" s="579"/>
      <c r="BG32" s="445"/>
      <c r="BH32" s="445"/>
      <c r="BI32" s="445"/>
      <c r="BJ32" s="445"/>
      <c r="BK32" s="445">
        <f>BG32+BH32+BI32+BJ32</f>
        <v>0</v>
      </c>
      <c r="BL32" s="579"/>
      <c r="BM32" s="445"/>
      <c r="BN32" s="445"/>
      <c r="BO32" s="445"/>
      <c r="BP32" s="445"/>
      <c r="BQ32" s="445">
        <f>BM32+BN32+BO32+BP32</f>
        <v>0</v>
      </c>
      <c r="BR32" s="579"/>
      <c r="BS32" s="445"/>
      <c r="BT32" s="445"/>
      <c r="BU32" s="445"/>
      <c r="BV32" s="445"/>
      <c r="BW32" s="445">
        <f>BS32+BT32+BU32+BV32</f>
        <v>0</v>
      </c>
      <c r="BX32" s="579"/>
      <c r="BY32" s="445"/>
      <c r="BZ32" s="445"/>
      <c r="CA32" s="445"/>
      <c r="CB32" s="445"/>
      <c r="CC32" s="469">
        <f>BY32+BZ32+CA32+CB32</f>
        <v>0</v>
      </c>
      <c r="CD32" s="580">
        <f t="shared" si="2"/>
        <v>0</v>
      </c>
      <c r="CE32" s="581">
        <f t="shared" si="7"/>
        <v>662</v>
      </c>
      <c r="CF32" s="581">
        <f t="shared" si="7"/>
        <v>0</v>
      </c>
      <c r="CG32" s="581">
        <f t="shared" si="7"/>
        <v>0</v>
      </c>
      <c r="CH32" s="581">
        <f t="shared" si="24"/>
        <v>0</v>
      </c>
      <c r="CI32" s="581">
        <f t="shared" si="4"/>
        <v>652</v>
      </c>
      <c r="CJ32" s="1363" t="e">
        <f t="shared" si="9"/>
        <v>#DIV/0!</v>
      </c>
    </row>
    <row r="33" spans="1:88" ht="17.25" customHeight="1" thickBot="1">
      <c r="A33" s="2453"/>
      <c r="B33" s="715" t="s">
        <v>560</v>
      </c>
      <c r="C33" s="764" t="s">
        <v>382</v>
      </c>
      <c r="D33" s="723" t="s">
        <v>100</v>
      </c>
      <c r="E33" s="515" t="s">
        <v>384</v>
      </c>
      <c r="F33" s="515" t="s">
        <v>99</v>
      </c>
      <c r="G33" s="515" t="s">
        <v>42</v>
      </c>
      <c r="H33" s="769">
        <v>42649</v>
      </c>
      <c r="I33" s="769">
        <v>42740</v>
      </c>
      <c r="J33" s="777" t="e">
        <f>I33-F27</f>
        <v>#VALUE!</v>
      </c>
      <c r="K33" s="778"/>
      <c r="L33" s="779"/>
      <c r="M33" s="773"/>
      <c r="N33" s="773"/>
      <c r="O33" s="773"/>
      <c r="P33" s="773"/>
      <c r="Q33" s="773">
        <f t="shared" si="5"/>
        <v>0</v>
      </c>
      <c r="R33" s="773">
        <f t="shared" si="0"/>
        <v>0</v>
      </c>
      <c r="S33" s="774">
        <f t="shared" si="6"/>
        <v>0</v>
      </c>
      <c r="T33" s="765"/>
      <c r="U33" s="766"/>
      <c r="V33" s="516"/>
      <c r="W33" s="516"/>
      <c r="X33" s="516"/>
      <c r="Y33" s="516"/>
      <c r="Z33" s="516">
        <f t="shared" si="18"/>
        <v>0</v>
      </c>
      <c r="AA33" s="578"/>
      <c r="AB33" s="579"/>
      <c r="AC33" s="445"/>
      <c r="AD33" s="445"/>
      <c r="AE33" s="445"/>
      <c r="AF33" s="445"/>
      <c r="AG33" s="445">
        <f t="shared" si="10"/>
        <v>0</v>
      </c>
      <c r="AH33" s="579"/>
      <c r="AI33" s="445"/>
      <c r="AJ33" s="445"/>
      <c r="AK33" s="445"/>
      <c r="AL33" s="445"/>
      <c r="AM33" s="445">
        <f t="shared" si="1"/>
        <v>0</v>
      </c>
      <c r="AN33" s="579"/>
      <c r="AO33" s="445"/>
      <c r="AP33" s="445"/>
      <c r="AQ33" s="445"/>
      <c r="AR33" s="445"/>
      <c r="AS33" s="445">
        <f t="shared" si="11"/>
        <v>0</v>
      </c>
      <c r="AT33" s="579"/>
      <c r="AU33" s="445">
        <v>162</v>
      </c>
      <c r="AV33" s="445"/>
      <c r="AW33" s="445"/>
      <c r="AX33" s="445"/>
      <c r="AY33" s="445">
        <v>164</v>
      </c>
      <c r="AZ33" s="579"/>
      <c r="BA33" s="445"/>
      <c r="BB33" s="445"/>
      <c r="BC33" s="445"/>
      <c r="BD33" s="445"/>
      <c r="BE33" s="445">
        <f t="shared" si="19"/>
        <v>0</v>
      </c>
      <c r="BF33" s="579"/>
      <c r="BG33" s="445"/>
      <c r="BH33" s="445"/>
      <c r="BI33" s="445"/>
      <c r="BJ33" s="445"/>
      <c r="BK33" s="445">
        <f t="shared" si="20"/>
        <v>0</v>
      </c>
      <c r="BL33" s="579"/>
      <c r="BM33" s="445"/>
      <c r="BN33" s="445"/>
      <c r="BO33" s="445"/>
      <c r="BP33" s="445"/>
      <c r="BQ33" s="445">
        <f t="shared" si="21"/>
        <v>0</v>
      </c>
      <c r="BR33" s="579"/>
      <c r="BS33" s="445"/>
      <c r="BT33" s="445"/>
      <c r="BU33" s="445"/>
      <c r="BV33" s="445"/>
      <c r="BW33" s="445">
        <f t="shared" si="22"/>
        <v>0</v>
      </c>
      <c r="BX33" s="579"/>
      <c r="BY33" s="445"/>
      <c r="BZ33" s="445"/>
      <c r="CA33" s="445"/>
      <c r="CB33" s="445"/>
      <c r="CC33" s="469">
        <f t="shared" si="23"/>
        <v>0</v>
      </c>
      <c r="CD33" s="580">
        <f t="shared" si="2"/>
        <v>0</v>
      </c>
      <c r="CE33" s="581">
        <f t="shared" si="7"/>
        <v>162</v>
      </c>
      <c r="CF33" s="581">
        <f t="shared" si="7"/>
        <v>0</v>
      </c>
      <c r="CG33" s="581">
        <f t="shared" si="7"/>
        <v>0</v>
      </c>
      <c r="CH33" s="581">
        <f t="shared" si="24"/>
        <v>0</v>
      </c>
      <c r="CI33" s="581">
        <f t="shared" si="4"/>
        <v>164</v>
      </c>
      <c r="CJ33" s="1363" t="e">
        <f t="shared" si="9"/>
        <v>#DIV/0!</v>
      </c>
    </row>
    <row r="34" spans="1:88" ht="16.5" customHeight="1" thickBot="1">
      <c r="A34" s="2453"/>
      <c r="B34" s="715" t="s">
        <v>552</v>
      </c>
      <c r="C34" s="764" t="s">
        <v>382</v>
      </c>
      <c r="D34" s="723" t="s">
        <v>100</v>
      </c>
      <c r="E34" s="515" t="s">
        <v>384</v>
      </c>
      <c r="F34" s="515" t="s">
        <v>99</v>
      </c>
      <c r="G34" s="515" t="s">
        <v>42</v>
      </c>
      <c r="H34" s="769">
        <v>42649</v>
      </c>
      <c r="I34" s="769">
        <v>42740</v>
      </c>
      <c r="J34" s="777" t="e">
        <f>I34-F23</f>
        <v>#VALUE!</v>
      </c>
      <c r="K34" s="778"/>
      <c r="L34" s="779"/>
      <c r="M34" s="773"/>
      <c r="N34" s="773"/>
      <c r="O34" s="773"/>
      <c r="P34" s="773"/>
      <c r="Q34" s="773">
        <f t="shared" si="5"/>
        <v>0</v>
      </c>
      <c r="R34" s="773">
        <f t="shared" si="0"/>
        <v>0</v>
      </c>
      <c r="S34" s="774">
        <f t="shared" si="6"/>
        <v>0</v>
      </c>
      <c r="T34" s="765"/>
      <c r="U34" s="766"/>
      <c r="V34" s="516"/>
      <c r="W34" s="516"/>
      <c r="X34" s="516"/>
      <c r="Y34" s="516"/>
      <c r="Z34" s="516">
        <f t="shared" ref="Z34:Z39" si="25">V34+W34+X34+Y34</f>
        <v>0</v>
      </c>
      <c r="AA34" s="578"/>
      <c r="AB34" s="579"/>
      <c r="AC34" s="445"/>
      <c r="AD34" s="445"/>
      <c r="AE34" s="445"/>
      <c r="AF34" s="445"/>
      <c r="AG34" s="445">
        <f t="shared" si="10"/>
        <v>0</v>
      </c>
      <c r="AH34" s="579"/>
      <c r="AI34" s="445"/>
      <c r="AJ34" s="445"/>
      <c r="AK34" s="445"/>
      <c r="AL34" s="445"/>
      <c r="AM34" s="445">
        <f t="shared" si="1"/>
        <v>0</v>
      </c>
      <c r="AN34" s="579"/>
      <c r="AO34" s="445"/>
      <c r="AP34" s="445"/>
      <c r="AQ34" s="445"/>
      <c r="AR34" s="445"/>
      <c r="AS34" s="445">
        <f t="shared" si="11"/>
        <v>0</v>
      </c>
      <c r="AT34" s="579"/>
      <c r="AU34" s="445"/>
      <c r="AV34" s="445"/>
      <c r="AW34" s="445"/>
      <c r="AX34" s="445"/>
      <c r="AY34" s="445">
        <v>92</v>
      </c>
      <c r="AZ34" s="579"/>
      <c r="BA34" s="445"/>
      <c r="BB34" s="445"/>
      <c r="BC34" s="445"/>
      <c r="BD34" s="445"/>
      <c r="BE34" s="445">
        <f t="shared" ref="BE34:BE39" si="26">BA34+BB34+BC34+BD34</f>
        <v>0</v>
      </c>
      <c r="BF34" s="579"/>
      <c r="BG34" s="445"/>
      <c r="BH34" s="445"/>
      <c r="BI34" s="445"/>
      <c r="BJ34" s="445"/>
      <c r="BK34" s="445">
        <f t="shared" ref="BK34:BK39" si="27">BG34+BH34+BI34+BJ34</f>
        <v>0</v>
      </c>
      <c r="BL34" s="579"/>
      <c r="BM34" s="445"/>
      <c r="BN34" s="445"/>
      <c r="BO34" s="445"/>
      <c r="BP34" s="445"/>
      <c r="BQ34" s="445">
        <f t="shared" ref="BQ34:BQ39" si="28">BM34+BN34+BO34+BP34</f>
        <v>0</v>
      </c>
      <c r="BR34" s="579"/>
      <c r="BS34" s="445"/>
      <c r="BT34" s="445"/>
      <c r="BU34" s="445"/>
      <c r="BV34" s="445"/>
      <c r="BW34" s="445">
        <f t="shared" ref="BW34:BW39" si="29">BS34+BT34+BU34+BV34</f>
        <v>0</v>
      </c>
      <c r="BX34" s="579"/>
      <c r="BY34" s="445"/>
      <c r="BZ34" s="445"/>
      <c r="CA34" s="445"/>
      <c r="CB34" s="445"/>
      <c r="CC34" s="469">
        <f t="shared" ref="CC34:CC39" si="30">BY34+BZ34+CA34+CB34</f>
        <v>0</v>
      </c>
      <c r="CD34" s="580">
        <f t="shared" si="2"/>
        <v>0</v>
      </c>
      <c r="CE34" s="581">
        <f t="shared" si="7"/>
        <v>0</v>
      </c>
      <c r="CF34" s="581">
        <f t="shared" si="7"/>
        <v>0</v>
      </c>
      <c r="CG34" s="581">
        <f t="shared" si="7"/>
        <v>0</v>
      </c>
      <c r="CH34" s="581">
        <f t="shared" si="24"/>
        <v>0</v>
      </c>
      <c r="CI34" s="581">
        <f t="shared" si="4"/>
        <v>92</v>
      </c>
      <c r="CJ34" s="1363" t="e">
        <f t="shared" si="9"/>
        <v>#DIV/0!</v>
      </c>
    </row>
    <row r="35" spans="1:88" ht="15.75" customHeight="1" thickBot="1">
      <c r="A35" s="2453"/>
      <c r="B35" s="715" t="s">
        <v>561</v>
      </c>
      <c r="C35" s="764" t="s">
        <v>382</v>
      </c>
      <c r="D35" s="723" t="s">
        <v>100</v>
      </c>
      <c r="E35" s="515" t="s">
        <v>384</v>
      </c>
      <c r="F35" s="515" t="s">
        <v>99</v>
      </c>
      <c r="G35" s="515" t="s">
        <v>42</v>
      </c>
      <c r="H35" s="769">
        <v>42649</v>
      </c>
      <c r="I35" s="769">
        <v>42740</v>
      </c>
      <c r="J35" s="777" t="e">
        <f>I35-F23</f>
        <v>#VALUE!</v>
      </c>
      <c r="K35" s="778"/>
      <c r="L35" s="779"/>
      <c r="M35" s="773"/>
      <c r="N35" s="773"/>
      <c r="O35" s="773"/>
      <c r="P35" s="773"/>
      <c r="Q35" s="773">
        <f t="shared" si="5"/>
        <v>0</v>
      </c>
      <c r="R35" s="773">
        <f t="shared" si="0"/>
        <v>0</v>
      </c>
      <c r="S35" s="774">
        <f t="shared" si="6"/>
        <v>0</v>
      </c>
      <c r="T35" s="765"/>
      <c r="U35" s="766"/>
      <c r="V35" s="516"/>
      <c r="W35" s="516"/>
      <c r="X35" s="516"/>
      <c r="Y35" s="516"/>
      <c r="Z35" s="516">
        <f>V35+W35+X35+Y35</f>
        <v>0</v>
      </c>
      <c r="AA35" s="578"/>
      <c r="AB35" s="579"/>
      <c r="AC35" s="445"/>
      <c r="AD35" s="445"/>
      <c r="AE35" s="445"/>
      <c r="AF35" s="445"/>
      <c r="AG35" s="445">
        <f t="shared" si="10"/>
        <v>0</v>
      </c>
      <c r="AH35" s="579"/>
      <c r="AI35" s="445"/>
      <c r="AJ35" s="445"/>
      <c r="AK35" s="445"/>
      <c r="AL35" s="445"/>
      <c r="AM35" s="445">
        <f t="shared" si="1"/>
        <v>0</v>
      </c>
      <c r="AN35" s="579"/>
      <c r="AO35" s="445"/>
      <c r="AP35" s="445"/>
      <c r="AQ35" s="445"/>
      <c r="AR35" s="445"/>
      <c r="AS35" s="445">
        <f t="shared" si="11"/>
        <v>0</v>
      </c>
      <c r="AT35" s="579"/>
      <c r="AU35" s="445"/>
      <c r="AV35" s="445"/>
      <c r="AW35" s="445"/>
      <c r="AX35" s="445"/>
      <c r="AY35" s="445">
        <v>0</v>
      </c>
      <c r="AZ35" s="579"/>
      <c r="BA35" s="445"/>
      <c r="BB35" s="445"/>
      <c r="BC35" s="445"/>
      <c r="BD35" s="445"/>
      <c r="BE35" s="445">
        <f>BA35+BB35+BC35+BD35</f>
        <v>0</v>
      </c>
      <c r="BF35" s="579"/>
      <c r="BG35" s="445"/>
      <c r="BH35" s="445"/>
      <c r="BI35" s="445"/>
      <c r="BJ35" s="445"/>
      <c r="BK35" s="445">
        <f>BG35+BH35+BI35+BJ35</f>
        <v>0</v>
      </c>
      <c r="BL35" s="579"/>
      <c r="BM35" s="445"/>
      <c r="BN35" s="445"/>
      <c r="BO35" s="445"/>
      <c r="BP35" s="445"/>
      <c r="BQ35" s="445">
        <f>BM35+BN35+BO35+BP35</f>
        <v>0</v>
      </c>
      <c r="BR35" s="579"/>
      <c r="BS35" s="445"/>
      <c r="BT35" s="445"/>
      <c r="BU35" s="445"/>
      <c r="BV35" s="445"/>
      <c r="BW35" s="445">
        <f>BS35+BT35+BU35+BV35</f>
        <v>0</v>
      </c>
      <c r="BX35" s="579"/>
      <c r="BY35" s="445"/>
      <c r="BZ35" s="445"/>
      <c r="CA35" s="445"/>
      <c r="CB35" s="445"/>
      <c r="CC35" s="469">
        <f>BY35+BZ35+CA35+CB35</f>
        <v>0</v>
      </c>
      <c r="CD35" s="580">
        <f t="shared" si="2"/>
        <v>0</v>
      </c>
      <c r="CE35" s="581">
        <f t="shared" si="7"/>
        <v>0</v>
      </c>
      <c r="CF35" s="581">
        <f t="shared" si="7"/>
        <v>0</v>
      </c>
      <c r="CG35" s="581">
        <f t="shared" si="7"/>
        <v>0</v>
      </c>
      <c r="CH35" s="581">
        <f t="shared" si="24"/>
        <v>0</v>
      </c>
      <c r="CI35" s="581">
        <f t="shared" si="4"/>
        <v>0</v>
      </c>
      <c r="CJ35" s="1363" t="e">
        <f t="shared" si="9"/>
        <v>#DIV/0!</v>
      </c>
    </row>
    <row r="36" spans="1:88" ht="17.25" customHeight="1" thickBot="1">
      <c r="A36" s="2453"/>
      <c r="B36" s="715" t="s">
        <v>554</v>
      </c>
      <c r="C36" s="764" t="s">
        <v>382</v>
      </c>
      <c r="D36" s="723" t="s">
        <v>100</v>
      </c>
      <c r="E36" s="515" t="s">
        <v>384</v>
      </c>
      <c r="F36" s="515" t="s">
        <v>99</v>
      </c>
      <c r="G36" s="515" t="s">
        <v>42</v>
      </c>
      <c r="H36" s="769">
        <v>42649</v>
      </c>
      <c r="I36" s="769">
        <v>42740</v>
      </c>
      <c r="J36" s="777" t="e">
        <f>I36-F24</f>
        <v>#VALUE!</v>
      </c>
      <c r="K36" s="778"/>
      <c r="L36" s="779"/>
      <c r="M36" s="773"/>
      <c r="N36" s="773"/>
      <c r="O36" s="773"/>
      <c r="P36" s="773"/>
      <c r="Q36" s="773">
        <f t="shared" si="5"/>
        <v>0</v>
      </c>
      <c r="R36" s="773">
        <f t="shared" si="0"/>
        <v>0</v>
      </c>
      <c r="S36" s="774">
        <f t="shared" si="6"/>
        <v>0</v>
      </c>
      <c r="T36" s="765"/>
      <c r="U36" s="766"/>
      <c r="V36" s="516"/>
      <c r="W36" s="516"/>
      <c r="X36" s="516"/>
      <c r="Y36" s="516"/>
      <c r="Z36" s="516">
        <f t="shared" si="25"/>
        <v>0</v>
      </c>
      <c r="AA36" s="578"/>
      <c r="AB36" s="579"/>
      <c r="AC36" s="445"/>
      <c r="AD36" s="445"/>
      <c r="AE36" s="445"/>
      <c r="AF36" s="445"/>
      <c r="AG36" s="445">
        <f t="shared" si="10"/>
        <v>0</v>
      </c>
      <c r="AH36" s="579"/>
      <c r="AI36" s="445"/>
      <c r="AJ36" s="445"/>
      <c r="AK36" s="445"/>
      <c r="AL36" s="445"/>
      <c r="AM36" s="445">
        <f t="shared" si="1"/>
        <v>0</v>
      </c>
      <c r="AN36" s="579"/>
      <c r="AO36" s="445"/>
      <c r="AP36" s="445"/>
      <c r="AQ36" s="445"/>
      <c r="AR36" s="445"/>
      <c r="AS36" s="445">
        <f t="shared" si="11"/>
        <v>0</v>
      </c>
      <c r="AT36" s="579"/>
      <c r="AU36" s="445"/>
      <c r="AV36" s="445"/>
      <c r="AW36" s="445"/>
      <c r="AX36" s="445"/>
      <c r="AY36" s="445">
        <v>3</v>
      </c>
      <c r="AZ36" s="579"/>
      <c r="BA36" s="445"/>
      <c r="BB36" s="445"/>
      <c r="BC36" s="445"/>
      <c r="BD36" s="445"/>
      <c r="BE36" s="445">
        <f t="shared" si="26"/>
        <v>0</v>
      </c>
      <c r="BF36" s="579"/>
      <c r="BG36" s="445"/>
      <c r="BH36" s="445"/>
      <c r="BI36" s="445"/>
      <c r="BJ36" s="445"/>
      <c r="BK36" s="445">
        <f t="shared" si="27"/>
        <v>0</v>
      </c>
      <c r="BL36" s="579"/>
      <c r="BM36" s="445"/>
      <c r="BN36" s="445"/>
      <c r="BO36" s="445"/>
      <c r="BP36" s="445"/>
      <c r="BQ36" s="445">
        <f t="shared" si="28"/>
        <v>0</v>
      </c>
      <c r="BR36" s="579"/>
      <c r="BS36" s="445"/>
      <c r="BT36" s="445"/>
      <c r="BU36" s="445"/>
      <c r="BV36" s="445"/>
      <c r="BW36" s="445">
        <f t="shared" si="29"/>
        <v>0</v>
      </c>
      <c r="BX36" s="579"/>
      <c r="BY36" s="445"/>
      <c r="BZ36" s="445"/>
      <c r="CA36" s="445"/>
      <c r="CB36" s="445"/>
      <c r="CC36" s="469">
        <f t="shared" si="30"/>
        <v>0</v>
      </c>
      <c r="CD36" s="580">
        <f t="shared" si="2"/>
        <v>0</v>
      </c>
      <c r="CE36" s="581">
        <f t="shared" si="7"/>
        <v>0</v>
      </c>
      <c r="CF36" s="581">
        <f t="shared" si="7"/>
        <v>0</v>
      </c>
      <c r="CG36" s="581">
        <f t="shared" si="7"/>
        <v>0</v>
      </c>
      <c r="CH36" s="581">
        <f t="shared" si="24"/>
        <v>0</v>
      </c>
      <c r="CI36" s="581">
        <f t="shared" si="4"/>
        <v>3</v>
      </c>
      <c r="CJ36" s="1363" t="e">
        <f t="shared" si="9"/>
        <v>#DIV/0!</v>
      </c>
    </row>
    <row r="37" spans="1:88" ht="18.75" customHeight="1" thickBot="1">
      <c r="A37" s="2454"/>
      <c r="B37" s="715" t="s">
        <v>555</v>
      </c>
      <c r="C37" s="764" t="s">
        <v>382</v>
      </c>
      <c r="D37" s="723" t="s">
        <v>100</v>
      </c>
      <c r="E37" s="515" t="s">
        <v>384</v>
      </c>
      <c r="F37" s="515" t="s">
        <v>99</v>
      </c>
      <c r="G37" s="515" t="s">
        <v>42</v>
      </c>
      <c r="H37" s="769">
        <v>42649</v>
      </c>
      <c r="I37" s="769">
        <v>42740</v>
      </c>
      <c r="J37" s="777" t="e">
        <f>I37-F25</f>
        <v>#VALUE!</v>
      </c>
      <c r="K37" s="778"/>
      <c r="L37" s="779"/>
      <c r="M37" s="773"/>
      <c r="N37" s="773"/>
      <c r="O37" s="773"/>
      <c r="P37" s="773"/>
      <c r="Q37" s="773">
        <f t="shared" si="5"/>
        <v>0</v>
      </c>
      <c r="R37" s="773">
        <f t="shared" si="0"/>
        <v>0</v>
      </c>
      <c r="S37" s="774">
        <f t="shared" si="6"/>
        <v>0</v>
      </c>
      <c r="T37" s="765"/>
      <c r="U37" s="766"/>
      <c r="V37" s="516"/>
      <c r="W37" s="516"/>
      <c r="X37" s="516"/>
      <c r="Y37" s="516"/>
      <c r="Z37" s="516">
        <f t="shared" si="25"/>
        <v>0</v>
      </c>
      <c r="AA37" s="578"/>
      <c r="AB37" s="579"/>
      <c r="AC37" s="445"/>
      <c r="AD37" s="445"/>
      <c r="AE37" s="445"/>
      <c r="AF37" s="445"/>
      <c r="AG37" s="445">
        <f t="shared" si="10"/>
        <v>0</v>
      </c>
      <c r="AH37" s="579"/>
      <c r="AI37" s="445"/>
      <c r="AJ37" s="445"/>
      <c r="AK37" s="445"/>
      <c r="AL37" s="445"/>
      <c r="AM37" s="445">
        <f t="shared" si="1"/>
        <v>0</v>
      </c>
      <c r="AN37" s="579"/>
      <c r="AO37" s="445"/>
      <c r="AP37" s="445"/>
      <c r="AQ37" s="445"/>
      <c r="AR37" s="445"/>
      <c r="AS37" s="445">
        <f t="shared" si="11"/>
        <v>0</v>
      </c>
      <c r="AT37" s="579"/>
      <c r="AU37" s="445"/>
      <c r="AV37" s="445"/>
      <c r="AW37" s="445"/>
      <c r="AX37" s="445"/>
      <c r="AY37" s="445">
        <v>5</v>
      </c>
      <c r="AZ37" s="579"/>
      <c r="BA37" s="445"/>
      <c r="BB37" s="445"/>
      <c r="BC37" s="445"/>
      <c r="BD37" s="445"/>
      <c r="BE37" s="445">
        <f t="shared" si="26"/>
        <v>0</v>
      </c>
      <c r="BF37" s="579"/>
      <c r="BG37" s="445"/>
      <c r="BH37" s="445"/>
      <c r="BI37" s="445"/>
      <c r="BJ37" s="445"/>
      <c r="BK37" s="445">
        <f t="shared" si="27"/>
        <v>0</v>
      </c>
      <c r="BL37" s="579"/>
      <c r="BM37" s="445"/>
      <c r="BN37" s="445"/>
      <c r="BO37" s="445"/>
      <c r="BP37" s="445"/>
      <c r="BQ37" s="445">
        <f t="shared" si="28"/>
        <v>0</v>
      </c>
      <c r="BR37" s="579"/>
      <c r="BS37" s="445"/>
      <c r="BT37" s="445"/>
      <c r="BU37" s="445"/>
      <c r="BV37" s="445"/>
      <c r="BW37" s="445">
        <f t="shared" si="29"/>
        <v>0</v>
      </c>
      <c r="BX37" s="579"/>
      <c r="BY37" s="445"/>
      <c r="BZ37" s="445"/>
      <c r="CA37" s="445"/>
      <c r="CB37" s="445"/>
      <c r="CC37" s="469">
        <f t="shared" si="30"/>
        <v>0</v>
      </c>
      <c r="CD37" s="580">
        <f t="shared" si="2"/>
        <v>0</v>
      </c>
      <c r="CE37" s="581">
        <f t="shared" si="7"/>
        <v>0</v>
      </c>
      <c r="CF37" s="581">
        <f t="shared" si="7"/>
        <v>0</v>
      </c>
      <c r="CG37" s="581">
        <f t="shared" si="7"/>
        <v>0</v>
      </c>
      <c r="CH37" s="581">
        <f t="shared" si="24"/>
        <v>0</v>
      </c>
      <c r="CI37" s="581">
        <f t="shared" si="4"/>
        <v>5</v>
      </c>
      <c r="CJ37" s="1363" t="e">
        <f t="shared" si="9"/>
        <v>#DIV/0!</v>
      </c>
    </row>
    <row r="38" spans="1:88" ht="45.75" customHeight="1" thickBot="1">
      <c r="A38" s="802" t="s">
        <v>587</v>
      </c>
      <c r="B38" s="715" t="s">
        <v>592</v>
      </c>
      <c r="C38" s="764" t="s">
        <v>382</v>
      </c>
      <c r="D38" s="723" t="s">
        <v>100</v>
      </c>
      <c r="E38" s="515" t="s">
        <v>384</v>
      </c>
      <c r="F38" s="515" t="s">
        <v>99</v>
      </c>
      <c r="G38" s="515" t="s">
        <v>42</v>
      </c>
      <c r="H38" s="769">
        <v>42649</v>
      </c>
      <c r="I38" s="769">
        <v>42740</v>
      </c>
      <c r="J38" s="777" t="e">
        <f>I38-F19</f>
        <v>#VALUE!</v>
      </c>
      <c r="K38" s="778"/>
      <c r="L38" s="779"/>
      <c r="M38" s="773"/>
      <c r="N38" s="773"/>
      <c r="O38" s="773"/>
      <c r="P38" s="773"/>
      <c r="Q38" s="773">
        <f>N38+O38</f>
        <v>0</v>
      </c>
      <c r="R38" s="773">
        <v>8197</v>
      </c>
      <c r="S38" s="774">
        <f>Q38+R38</f>
        <v>8197</v>
      </c>
      <c r="T38" s="765"/>
      <c r="U38" s="766"/>
      <c r="V38" s="516"/>
      <c r="W38" s="516"/>
      <c r="X38" s="516"/>
      <c r="Y38" s="516"/>
      <c r="Z38" s="516">
        <f t="shared" si="25"/>
        <v>0</v>
      </c>
      <c r="AA38" s="578"/>
      <c r="AB38" s="1356"/>
      <c r="AC38" s="445"/>
      <c r="AD38" s="445"/>
      <c r="AE38" s="445"/>
      <c r="AF38" s="445"/>
      <c r="AG38" s="445">
        <f>AC38+AD38+AE38+AF38</f>
        <v>0</v>
      </c>
      <c r="AH38" s="1356"/>
      <c r="AI38" s="445">
        <v>429</v>
      </c>
      <c r="AJ38" s="445"/>
      <c r="AK38" s="445"/>
      <c r="AL38" s="445"/>
      <c r="AM38" s="445">
        <f t="shared" si="1"/>
        <v>429</v>
      </c>
      <c r="AN38" s="1356"/>
      <c r="AO38" s="445">
        <v>4639</v>
      </c>
      <c r="AP38" s="445"/>
      <c r="AQ38" s="445"/>
      <c r="AR38" s="445"/>
      <c r="AS38" s="445">
        <f t="shared" si="11"/>
        <v>4639</v>
      </c>
      <c r="AT38" s="1356"/>
      <c r="AU38" s="445">
        <v>4737</v>
      </c>
      <c r="AV38" s="445"/>
      <c r="AW38" s="445"/>
      <c r="AX38" s="445"/>
      <c r="AY38" s="445">
        <f>AU38+AV38+AW38+AX38</f>
        <v>4737</v>
      </c>
      <c r="AZ38" s="579"/>
      <c r="BA38" s="445"/>
      <c r="BB38" s="445"/>
      <c r="BC38" s="445"/>
      <c r="BD38" s="445"/>
      <c r="BE38" s="445">
        <f t="shared" si="26"/>
        <v>0</v>
      </c>
      <c r="BF38" s="579"/>
      <c r="BG38" s="445"/>
      <c r="BH38" s="445"/>
      <c r="BI38" s="445"/>
      <c r="BJ38" s="445"/>
      <c r="BK38" s="445">
        <f t="shared" si="27"/>
        <v>0</v>
      </c>
      <c r="BL38" s="579"/>
      <c r="BM38" s="445"/>
      <c r="BN38" s="445"/>
      <c r="BO38" s="445"/>
      <c r="BP38" s="445"/>
      <c r="BQ38" s="445">
        <f t="shared" si="28"/>
        <v>0</v>
      </c>
      <c r="BR38" s="579"/>
      <c r="BS38" s="445"/>
      <c r="BT38" s="445"/>
      <c r="BU38" s="445"/>
      <c r="BV38" s="445"/>
      <c r="BW38" s="445">
        <f t="shared" si="29"/>
        <v>0</v>
      </c>
      <c r="BX38" s="579"/>
      <c r="BY38" s="445"/>
      <c r="BZ38" s="445"/>
      <c r="CA38" s="445"/>
      <c r="CB38" s="445"/>
      <c r="CC38" s="469">
        <f t="shared" si="30"/>
        <v>0</v>
      </c>
      <c r="CD38" s="580">
        <f>S38</f>
        <v>8197</v>
      </c>
      <c r="CE38" s="581">
        <f>BY38+BS38+BM38+BG38+BA38+AU38+AO38+AI38+AC38+V38</f>
        <v>9805</v>
      </c>
      <c r="CF38" s="581">
        <f>BZ38+BT38+BN38+BH38+BB38+AV38+AP38+AJ38+AD38+W38</f>
        <v>0</v>
      </c>
      <c r="CG38" s="581">
        <f>CA38+BU38+BO38+BI38+BC38+AW38+AQ38+AK38+AE38+X38</f>
        <v>0</v>
      </c>
      <c r="CH38" s="581">
        <f>CB38+BV38+BP38+BJ38+BD38+AX38+AR38+AL38+AF38+Y38</f>
        <v>0</v>
      </c>
      <c r="CI38" s="581">
        <f>Z38+AG38+AM38+AS38+AY38+BE38+BK38+BQ38+BW38+CC38</f>
        <v>9805</v>
      </c>
      <c r="CJ38" s="1361">
        <f t="shared" si="9"/>
        <v>1.1961693302427718</v>
      </c>
    </row>
    <row r="39" spans="1:88" ht="48.75" customHeight="1" thickBot="1">
      <c r="A39" s="803" t="s">
        <v>895</v>
      </c>
      <c r="B39" s="727" t="s">
        <v>581</v>
      </c>
      <c r="C39" s="764" t="s">
        <v>382</v>
      </c>
      <c r="D39" s="723" t="s">
        <v>100</v>
      </c>
      <c r="E39" s="515" t="s">
        <v>384</v>
      </c>
      <c r="F39" s="515" t="s">
        <v>99</v>
      </c>
      <c r="G39" s="515" t="s">
        <v>42</v>
      </c>
      <c r="H39" s="769">
        <v>42649</v>
      </c>
      <c r="I39" s="769">
        <v>42740</v>
      </c>
      <c r="J39" s="777" t="e">
        <f>I39-F22</f>
        <v>#VALUE!</v>
      </c>
      <c r="K39" s="778"/>
      <c r="L39" s="779"/>
      <c r="M39" s="773">
        <v>15</v>
      </c>
      <c r="N39" s="773">
        <v>15</v>
      </c>
      <c r="O39" s="773"/>
      <c r="P39" s="773"/>
      <c r="Q39" s="773">
        <f t="shared" si="5"/>
        <v>15</v>
      </c>
      <c r="R39" s="773">
        <f t="shared" si="0"/>
        <v>15</v>
      </c>
      <c r="S39" s="774">
        <f t="shared" si="6"/>
        <v>30</v>
      </c>
      <c r="T39" s="765"/>
      <c r="U39" s="766"/>
      <c r="V39" s="516"/>
      <c r="W39" s="516"/>
      <c r="X39" s="516"/>
      <c r="Y39" s="516"/>
      <c r="Z39" s="516">
        <f t="shared" si="25"/>
        <v>0</v>
      </c>
      <c r="AA39" s="578"/>
      <c r="AB39" s="579"/>
      <c r="AC39" s="445"/>
      <c r="AD39" s="445"/>
      <c r="AE39" s="445"/>
      <c r="AF39" s="445"/>
      <c r="AG39" s="445">
        <f t="shared" si="10"/>
        <v>0</v>
      </c>
      <c r="AH39" s="579"/>
      <c r="AI39" s="445"/>
      <c r="AJ39" s="445"/>
      <c r="AK39" s="445"/>
      <c r="AL39" s="445"/>
      <c r="AM39" s="445">
        <f t="shared" si="1"/>
        <v>0</v>
      </c>
      <c r="AN39" s="579"/>
      <c r="AO39" s="445"/>
      <c r="AP39" s="445"/>
      <c r="AQ39" s="445"/>
      <c r="AR39" s="445"/>
      <c r="AS39" s="445">
        <f t="shared" si="11"/>
        <v>0</v>
      </c>
      <c r="AT39" s="579"/>
      <c r="AU39" s="445">
        <v>7</v>
      </c>
      <c r="AV39" s="445">
        <v>30</v>
      </c>
      <c r="AW39" s="445"/>
      <c r="AX39" s="445"/>
      <c r="AY39" s="445">
        <f t="shared" ref="AY39:AY46" si="31">AU39+AV39+AW39+AX39</f>
        <v>37</v>
      </c>
      <c r="AZ39" s="579"/>
      <c r="BA39" s="445"/>
      <c r="BB39" s="445"/>
      <c r="BC39" s="445"/>
      <c r="BD39" s="445"/>
      <c r="BE39" s="445">
        <f t="shared" si="26"/>
        <v>0</v>
      </c>
      <c r="BF39" s="579"/>
      <c r="BG39" s="445"/>
      <c r="BH39" s="445"/>
      <c r="BI39" s="445"/>
      <c r="BJ39" s="445"/>
      <c r="BK39" s="445">
        <f t="shared" si="27"/>
        <v>0</v>
      </c>
      <c r="BL39" s="579"/>
      <c r="BM39" s="445"/>
      <c r="BN39" s="445"/>
      <c r="BO39" s="445"/>
      <c r="BP39" s="445"/>
      <c r="BQ39" s="445">
        <f t="shared" si="28"/>
        <v>0</v>
      </c>
      <c r="BR39" s="579"/>
      <c r="BS39" s="445"/>
      <c r="BT39" s="445"/>
      <c r="BU39" s="445"/>
      <c r="BV39" s="445"/>
      <c r="BW39" s="445">
        <f t="shared" si="29"/>
        <v>0</v>
      </c>
      <c r="BX39" s="579"/>
      <c r="BY39" s="445"/>
      <c r="BZ39" s="445"/>
      <c r="CA39" s="445"/>
      <c r="CB39" s="445"/>
      <c r="CC39" s="469">
        <f t="shared" si="30"/>
        <v>0</v>
      </c>
      <c r="CD39" s="580">
        <f t="shared" si="2"/>
        <v>30</v>
      </c>
      <c r="CE39" s="581">
        <f t="shared" si="7"/>
        <v>7</v>
      </c>
      <c r="CF39" s="581">
        <f t="shared" si="7"/>
        <v>30</v>
      </c>
      <c r="CG39" s="581">
        <f t="shared" si="7"/>
        <v>0</v>
      </c>
      <c r="CH39" s="581">
        <f t="shared" si="24"/>
        <v>0</v>
      </c>
      <c r="CI39" s="581">
        <f t="shared" si="4"/>
        <v>37</v>
      </c>
      <c r="CJ39" s="1361">
        <f t="shared" si="9"/>
        <v>1.2333333333333334</v>
      </c>
    </row>
    <row r="40" spans="1:88" ht="24" customHeight="1" thickBot="1">
      <c r="A40" s="802" t="s">
        <v>938</v>
      </c>
      <c r="B40" s="727" t="s">
        <v>937</v>
      </c>
      <c r="C40" s="764" t="s">
        <v>382</v>
      </c>
      <c r="D40" s="723" t="s">
        <v>100</v>
      </c>
      <c r="E40" s="515" t="s">
        <v>384</v>
      </c>
      <c r="F40" s="515" t="s">
        <v>99</v>
      </c>
      <c r="G40" s="515" t="s">
        <v>42</v>
      </c>
      <c r="H40" s="769">
        <v>42649</v>
      </c>
      <c r="I40" s="769">
        <v>42740</v>
      </c>
      <c r="J40" s="777" t="e">
        <f>I40-F23</f>
        <v>#VALUE!</v>
      </c>
      <c r="K40" s="778"/>
      <c r="L40" s="779"/>
      <c r="M40" s="773"/>
      <c r="N40" s="773"/>
      <c r="O40" s="773"/>
      <c r="P40" s="773"/>
      <c r="Q40" s="773">
        <v>0</v>
      </c>
      <c r="R40" s="773">
        <v>0</v>
      </c>
      <c r="S40" s="774">
        <v>11112</v>
      </c>
      <c r="T40" s="765"/>
      <c r="U40" s="766"/>
      <c r="V40" s="516"/>
      <c r="W40" s="516"/>
      <c r="X40" s="516"/>
      <c r="Y40" s="516"/>
      <c r="Z40" s="516">
        <v>0</v>
      </c>
      <c r="AA40" s="578"/>
      <c r="AB40" s="579"/>
      <c r="AC40" s="445"/>
      <c r="AD40" s="445"/>
      <c r="AE40" s="445"/>
      <c r="AF40" s="445"/>
      <c r="AG40" s="445">
        <v>0</v>
      </c>
      <c r="AH40" s="579"/>
      <c r="AI40" s="445">
        <v>2984</v>
      </c>
      <c r="AJ40" s="445">
        <v>3075</v>
      </c>
      <c r="AK40" s="445"/>
      <c r="AL40" s="445"/>
      <c r="AM40" s="445">
        <v>6059</v>
      </c>
      <c r="AN40" s="579"/>
      <c r="AO40" s="445"/>
      <c r="AP40" s="445"/>
      <c r="AQ40" s="445"/>
      <c r="AR40" s="445"/>
      <c r="AS40" s="445">
        <v>0</v>
      </c>
      <c r="AT40" s="579"/>
      <c r="AU40" s="445">
        <v>2696</v>
      </c>
      <c r="AV40" s="445">
        <v>2691</v>
      </c>
      <c r="AW40" s="445"/>
      <c r="AX40" s="445"/>
      <c r="AY40" s="445">
        <v>5387</v>
      </c>
      <c r="AZ40" s="579"/>
      <c r="BA40" s="445"/>
      <c r="BB40" s="445"/>
      <c r="BC40" s="445"/>
      <c r="BD40" s="445"/>
      <c r="BE40" s="445">
        <v>0</v>
      </c>
      <c r="BF40" s="579"/>
      <c r="BG40" s="445"/>
      <c r="BH40" s="445"/>
      <c r="BI40" s="445"/>
      <c r="BJ40" s="445"/>
      <c r="BK40" s="445">
        <v>0</v>
      </c>
      <c r="BL40" s="579"/>
      <c r="BM40" s="445"/>
      <c r="BN40" s="445"/>
      <c r="BO40" s="445"/>
      <c r="BP40" s="445"/>
      <c r="BQ40" s="445">
        <v>0</v>
      </c>
      <c r="BR40" s="579"/>
      <c r="BS40" s="445"/>
      <c r="BT40" s="445"/>
      <c r="BU40" s="445"/>
      <c r="BV40" s="445"/>
      <c r="BW40" s="445">
        <v>0</v>
      </c>
      <c r="BX40" s="579"/>
      <c r="BY40" s="445"/>
      <c r="BZ40" s="445"/>
      <c r="CA40" s="445"/>
      <c r="CB40" s="445"/>
      <c r="CC40" s="469">
        <v>0</v>
      </c>
      <c r="CD40" s="580">
        <f>S40</f>
        <v>11112</v>
      </c>
      <c r="CE40" s="581">
        <f>BY40+BS40+BM40+BG40+BA40+AU40+AO40+AI40+AC40+V40</f>
        <v>5680</v>
      </c>
      <c r="CF40" s="581">
        <f>BZ40+BT40+BN40+BH40+BB40+AV40+AP40+AJ40+AD40+W40</f>
        <v>5766</v>
      </c>
      <c r="CG40" s="581">
        <f>CA40+BU40+BO40+BI40+BC40+AW40+AQ40+AK40+AE40+X40</f>
        <v>0</v>
      </c>
      <c r="CH40" s="581">
        <f>CB40+BV40+BP40+BJ40+BD40+AX40+AR40+AL40+AF40+Y40</f>
        <v>0</v>
      </c>
      <c r="CI40" s="581">
        <f>Z40+AG40+AM40+AS40+AY40+BE40+BK40+BQ40+BW40+CC40</f>
        <v>11446</v>
      </c>
      <c r="CJ40" s="1361">
        <f t="shared" si="9"/>
        <v>1.0300575953923685</v>
      </c>
    </row>
    <row r="41" spans="1:88" ht="24" customHeight="1" thickBot="1">
      <c r="A41" s="876" t="s">
        <v>956</v>
      </c>
      <c r="B41" s="727" t="s">
        <v>574</v>
      </c>
      <c r="C41" s="764" t="s">
        <v>382</v>
      </c>
      <c r="D41" s="723" t="s">
        <v>100</v>
      </c>
      <c r="E41" s="515" t="s">
        <v>384</v>
      </c>
      <c r="F41" s="515" t="s">
        <v>99</v>
      </c>
      <c r="G41" s="515" t="s">
        <v>42</v>
      </c>
      <c r="H41" s="769">
        <v>42649</v>
      </c>
      <c r="I41" s="769">
        <v>42740</v>
      </c>
      <c r="J41" s="777" t="e">
        <f>I41-F24</f>
        <v>#VALUE!</v>
      </c>
      <c r="K41" s="778"/>
      <c r="L41" s="779"/>
      <c r="M41" s="773"/>
      <c r="N41" s="773"/>
      <c r="O41" s="773"/>
      <c r="P41" s="773"/>
      <c r="Q41" s="773">
        <f t="shared" si="5"/>
        <v>0</v>
      </c>
      <c r="R41" s="773">
        <f t="shared" si="0"/>
        <v>0</v>
      </c>
      <c r="S41" s="774">
        <f t="shared" si="6"/>
        <v>0</v>
      </c>
      <c r="T41" s="765"/>
      <c r="U41" s="766"/>
      <c r="V41" s="516"/>
      <c r="W41" s="516"/>
      <c r="X41" s="516"/>
      <c r="Y41" s="516"/>
      <c r="Z41" s="516">
        <f>V41+W41+X41+Y41</f>
        <v>0</v>
      </c>
      <c r="AA41" s="578"/>
      <c r="AB41" s="579"/>
      <c r="AC41" s="445"/>
      <c r="AD41" s="445"/>
      <c r="AE41" s="445"/>
      <c r="AF41" s="445"/>
      <c r="AG41" s="445">
        <f t="shared" si="10"/>
        <v>0</v>
      </c>
      <c r="AH41" s="579"/>
      <c r="AI41" s="445"/>
      <c r="AJ41" s="445"/>
      <c r="AK41" s="445"/>
      <c r="AL41" s="445"/>
      <c r="AM41" s="445">
        <f t="shared" si="1"/>
        <v>0</v>
      </c>
      <c r="AN41" s="579"/>
      <c r="AO41" s="445"/>
      <c r="AP41" s="445"/>
      <c r="AQ41" s="445"/>
      <c r="AR41" s="445"/>
      <c r="AS41" s="445">
        <f t="shared" si="11"/>
        <v>0</v>
      </c>
      <c r="AT41" s="579"/>
      <c r="AU41" s="445"/>
      <c r="AV41" s="445"/>
      <c r="AW41" s="445"/>
      <c r="AX41" s="445"/>
      <c r="AY41" s="445">
        <f t="shared" si="31"/>
        <v>0</v>
      </c>
      <c r="AZ41" s="579"/>
      <c r="BA41" s="445"/>
      <c r="BB41" s="445"/>
      <c r="BC41" s="445"/>
      <c r="BD41" s="445"/>
      <c r="BE41" s="445">
        <f>BA41+BB41+BC41+BD41</f>
        <v>0</v>
      </c>
      <c r="BF41" s="579"/>
      <c r="BG41" s="445"/>
      <c r="BH41" s="445"/>
      <c r="BI41" s="445"/>
      <c r="BJ41" s="445"/>
      <c r="BK41" s="445">
        <f>BG41+BH41+BI41+BJ41</f>
        <v>0</v>
      </c>
      <c r="BL41" s="579"/>
      <c r="BM41" s="445"/>
      <c r="BN41" s="445"/>
      <c r="BO41" s="445"/>
      <c r="BP41" s="445"/>
      <c r="BQ41" s="445">
        <f>BM41+BN41+BO41+BP41</f>
        <v>0</v>
      </c>
      <c r="BR41" s="579"/>
      <c r="BS41" s="445"/>
      <c r="BT41" s="445"/>
      <c r="BU41" s="445"/>
      <c r="BV41" s="445"/>
      <c r="BW41" s="445">
        <f>BS41+BT41+BU41+BV41</f>
        <v>0</v>
      </c>
      <c r="BX41" s="579"/>
      <c r="BY41" s="445"/>
      <c r="BZ41" s="445"/>
      <c r="CA41" s="445"/>
      <c r="CB41" s="445"/>
      <c r="CC41" s="469">
        <f>BY41+BZ41+CA41+CB41</f>
        <v>0</v>
      </c>
      <c r="CD41" s="580">
        <f t="shared" si="2"/>
        <v>0</v>
      </c>
      <c r="CE41" s="581">
        <f t="shared" si="7"/>
        <v>0</v>
      </c>
      <c r="CF41" s="581">
        <f t="shared" si="7"/>
        <v>0</v>
      </c>
      <c r="CG41" s="581">
        <f t="shared" si="7"/>
        <v>0</v>
      </c>
      <c r="CH41" s="581">
        <f t="shared" si="24"/>
        <v>0</v>
      </c>
      <c r="CI41" s="581">
        <f t="shared" si="4"/>
        <v>0</v>
      </c>
      <c r="CJ41" s="1363" t="e">
        <f t="shared" si="9"/>
        <v>#DIV/0!</v>
      </c>
    </row>
    <row r="42" spans="1:88" ht="78.75" customHeight="1" thickBot="1">
      <c r="A42" s="1310" t="s">
        <v>939</v>
      </c>
      <c r="B42" s="698" t="s">
        <v>922</v>
      </c>
      <c r="C42" s="764" t="s">
        <v>382</v>
      </c>
      <c r="D42" s="723" t="s">
        <v>100</v>
      </c>
      <c r="E42" s="515" t="s">
        <v>384</v>
      </c>
      <c r="F42" s="515" t="s">
        <v>1210</v>
      </c>
      <c r="G42" s="515" t="s">
        <v>42</v>
      </c>
      <c r="H42" s="769">
        <v>42649</v>
      </c>
      <c r="I42" s="769">
        <v>42740</v>
      </c>
      <c r="J42" s="777" t="e">
        <v>#VALUE!</v>
      </c>
      <c r="K42" s="778"/>
      <c r="L42" s="779"/>
      <c r="M42" s="773"/>
      <c r="N42" s="773"/>
      <c r="O42" s="773"/>
      <c r="P42" s="773"/>
      <c r="Q42" s="773">
        <v>0</v>
      </c>
      <c r="R42" s="773">
        <v>0</v>
      </c>
      <c r="S42" s="774">
        <v>11112</v>
      </c>
      <c r="T42" s="765"/>
      <c r="U42" s="766"/>
      <c r="V42" s="516"/>
      <c r="W42" s="516"/>
      <c r="X42" s="516"/>
      <c r="Y42" s="516"/>
      <c r="Z42" s="516">
        <v>0</v>
      </c>
      <c r="AA42" s="578"/>
      <c r="AB42" s="579"/>
      <c r="AC42" s="445"/>
      <c r="AD42" s="445"/>
      <c r="AE42" s="445"/>
      <c r="AF42" s="445"/>
      <c r="AG42" s="445">
        <v>0</v>
      </c>
      <c r="AH42" s="579"/>
      <c r="AI42" s="445">
        <v>2984</v>
      </c>
      <c r="AJ42" s="445">
        <v>3075</v>
      </c>
      <c r="AK42" s="445"/>
      <c r="AL42" s="445"/>
      <c r="AM42" s="445">
        <v>6059</v>
      </c>
      <c r="AN42" s="579"/>
      <c r="AO42" s="445"/>
      <c r="AP42" s="445"/>
      <c r="AQ42" s="445"/>
      <c r="AR42" s="445"/>
      <c r="AS42" s="445">
        <v>0</v>
      </c>
      <c r="AT42" s="579"/>
      <c r="AU42" s="445">
        <v>2696</v>
      </c>
      <c r="AV42" s="445">
        <v>2691</v>
      </c>
      <c r="AW42" s="445"/>
      <c r="AX42" s="445"/>
      <c r="AY42" s="445">
        <v>5387</v>
      </c>
      <c r="AZ42" s="579"/>
      <c r="BA42" s="445"/>
      <c r="BB42" s="445"/>
      <c r="BC42" s="445"/>
      <c r="BD42" s="445"/>
      <c r="BE42" s="445">
        <v>0</v>
      </c>
      <c r="BF42" s="579"/>
      <c r="BG42" s="445"/>
      <c r="BH42" s="445"/>
      <c r="BI42" s="445"/>
      <c r="BJ42" s="445"/>
      <c r="BK42" s="445">
        <v>0</v>
      </c>
      <c r="BL42" s="579"/>
      <c r="BM42" s="445"/>
      <c r="BN42" s="445"/>
      <c r="BO42" s="445"/>
      <c r="BP42" s="445"/>
      <c r="BQ42" s="445">
        <v>0</v>
      </c>
      <c r="BR42" s="579"/>
      <c r="BS42" s="445"/>
      <c r="BT42" s="445"/>
      <c r="BU42" s="445"/>
      <c r="BV42" s="445"/>
      <c r="BW42" s="445">
        <v>0</v>
      </c>
      <c r="BX42" s="579"/>
      <c r="BY42" s="445"/>
      <c r="BZ42" s="445"/>
      <c r="CA42" s="445"/>
      <c r="CB42" s="445"/>
      <c r="CC42" s="469">
        <v>0</v>
      </c>
      <c r="CD42" s="580">
        <f t="shared" si="2"/>
        <v>11112</v>
      </c>
      <c r="CE42" s="581">
        <f t="shared" si="7"/>
        <v>5680</v>
      </c>
      <c r="CF42" s="581">
        <f t="shared" si="7"/>
        <v>5766</v>
      </c>
      <c r="CG42" s="581">
        <f t="shared" si="7"/>
        <v>0</v>
      </c>
      <c r="CH42" s="581">
        <f t="shared" si="24"/>
        <v>0</v>
      </c>
      <c r="CI42" s="581">
        <f t="shared" si="4"/>
        <v>11446</v>
      </c>
      <c r="CJ42" s="1361">
        <f t="shared" si="9"/>
        <v>1.0300575953923685</v>
      </c>
    </row>
    <row r="43" spans="1:88" ht="48" customHeight="1" thickBot="1">
      <c r="A43" s="1311"/>
      <c r="B43" s="703" t="s">
        <v>923</v>
      </c>
      <c r="C43" s="764" t="s">
        <v>382</v>
      </c>
      <c r="D43" s="723" t="s">
        <v>100</v>
      </c>
      <c r="E43" s="515" t="s">
        <v>384</v>
      </c>
      <c r="F43" s="515" t="s">
        <v>1210</v>
      </c>
      <c r="G43" s="515" t="s">
        <v>42</v>
      </c>
      <c r="H43" s="769">
        <v>42649</v>
      </c>
      <c r="I43" s="769">
        <v>42740</v>
      </c>
      <c r="J43" s="777">
        <v>42740</v>
      </c>
      <c r="K43" s="778"/>
      <c r="L43" s="779"/>
      <c r="M43" s="773"/>
      <c r="N43" s="773"/>
      <c r="O43" s="773"/>
      <c r="P43" s="773"/>
      <c r="Q43" s="773">
        <v>0</v>
      </c>
      <c r="R43" s="773">
        <v>0</v>
      </c>
      <c r="S43" s="774">
        <v>1852</v>
      </c>
      <c r="T43" s="765"/>
      <c r="U43" s="766"/>
      <c r="V43" s="516"/>
      <c r="W43" s="516"/>
      <c r="X43" s="516"/>
      <c r="Y43" s="516"/>
      <c r="Z43" s="516">
        <v>0</v>
      </c>
      <c r="AA43" s="578"/>
      <c r="AB43" s="579"/>
      <c r="AC43" s="445"/>
      <c r="AD43" s="445"/>
      <c r="AE43" s="445"/>
      <c r="AF43" s="445"/>
      <c r="AG43" s="445">
        <v>0</v>
      </c>
      <c r="AH43" s="579"/>
      <c r="AI43" s="445"/>
      <c r="AJ43" s="445"/>
      <c r="AK43" s="445"/>
      <c r="AL43" s="445"/>
      <c r="AM43" s="445">
        <v>989</v>
      </c>
      <c r="AN43" s="579"/>
      <c r="AO43" s="445"/>
      <c r="AP43" s="445"/>
      <c r="AQ43" s="445"/>
      <c r="AR43" s="445"/>
      <c r="AS43" s="445">
        <v>0</v>
      </c>
      <c r="AT43" s="579"/>
      <c r="AU43" s="445"/>
      <c r="AV43" s="445"/>
      <c r="AW43" s="445"/>
      <c r="AX43" s="445"/>
      <c r="AY43" s="445">
        <v>852</v>
      </c>
      <c r="AZ43" s="579"/>
      <c r="BA43" s="445"/>
      <c r="BB43" s="445"/>
      <c r="BC43" s="445"/>
      <c r="BD43" s="445"/>
      <c r="BE43" s="445">
        <v>0</v>
      </c>
      <c r="BF43" s="579"/>
      <c r="BG43" s="445"/>
      <c r="BH43" s="445"/>
      <c r="BI43" s="445"/>
      <c r="BJ43" s="445"/>
      <c r="BK43" s="445">
        <v>0</v>
      </c>
      <c r="BL43" s="579"/>
      <c r="BM43" s="445"/>
      <c r="BN43" s="445"/>
      <c r="BO43" s="445"/>
      <c r="BP43" s="445"/>
      <c r="BQ43" s="445">
        <v>0</v>
      </c>
      <c r="BR43" s="579"/>
      <c r="BS43" s="445"/>
      <c r="BT43" s="445"/>
      <c r="BU43" s="445"/>
      <c r="BV43" s="445"/>
      <c r="BW43" s="445">
        <v>0</v>
      </c>
      <c r="BX43" s="579"/>
      <c r="BY43" s="445"/>
      <c r="BZ43" s="445"/>
      <c r="CA43" s="445"/>
      <c r="CB43" s="445"/>
      <c r="CC43" s="469">
        <v>0</v>
      </c>
      <c r="CD43" s="580">
        <f t="shared" si="2"/>
        <v>1852</v>
      </c>
      <c r="CE43" s="581">
        <f t="shared" si="7"/>
        <v>0</v>
      </c>
      <c r="CF43" s="581">
        <f t="shared" si="7"/>
        <v>0</v>
      </c>
      <c r="CG43" s="581">
        <f t="shared" si="7"/>
        <v>0</v>
      </c>
      <c r="CH43" s="581">
        <f t="shared" si="24"/>
        <v>0</v>
      </c>
      <c r="CI43" s="581">
        <f t="shared" si="4"/>
        <v>1841</v>
      </c>
      <c r="CJ43" s="1361">
        <f t="shared" si="9"/>
        <v>0.99406047516198703</v>
      </c>
    </row>
    <row r="44" spans="1:88" ht="26.25" customHeight="1" thickBot="1">
      <c r="A44" s="2455" t="s">
        <v>940</v>
      </c>
      <c r="B44" s="701" t="s">
        <v>924</v>
      </c>
      <c r="C44" s="764" t="s">
        <v>382</v>
      </c>
      <c r="D44" s="723" t="s">
        <v>100</v>
      </c>
      <c r="E44" s="515" t="s">
        <v>384</v>
      </c>
      <c r="F44" s="515" t="s">
        <v>99</v>
      </c>
      <c r="G44" s="515" t="s">
        <v>42</v>
      </c>
      <c r="H44" s="769">
        <v>42649</v>
      </c>
      <c r="I44" s="769">
        <v>42740</v>
      </c>
      <c r="J44" s="777" t="e">
        <f>I44-F14</f>
        <v>#VALUE!</v>
      </c>
      <c r="K44" s="778"/>
      <c r="L44" s="779"/>
      <c r="M44" s="773"/>
      <c r="N44" s="773"/>
      <c r="O44" s="773"/>
      <c r="P44" s="773"/>
      <c r="Q44" s="773">
        <f t="shared" si="5"/>
        <v>0</v>
      </c>
      <c r="R44" s="773">
        <f t="shared" si="0"/>
        <v>0</v>
      </c>
      <c r="S44" s="774">
        <v>6</v>
      </c>
      <c r="T44" s="765"/>
      <c r="U44" s="766"/>
      <c r="V44" s="516"/>
      <c r="W44" s="516"/>
      <c r="X44" s="516"/>
      <c r="Y44" s="516"/>
      <c r="Z44" s="516">
        <f t="shared" ref="Z44:Z57" si="32">V44+W44+X44+Y44</f>
        <v>0</v>
      </c>
      <c r="AA44" s="578"/>
      <c r="AB44" s="1356">
        <v>6</v>
      </c>
      <c r="AC44" s="445"/>
      <c r="AD44" s="445"/>
      <c r="AE44" s="445"/>
      <c r="AF44" s="445"/>
      <c r="AG44" s="445">
        <v>0</v>
      </c>
      <c r="AH44" s="1356">
        <v>6</v>
      </c>
      <c r="AI44" s="445"/>
      <c r="AJ44" s="445"/>
      <c r="AK44" s="445"/>
      <c r="AL44" s="445"/>
      <c r="AM44" s="445">
        <v>0</v>
      </c>
      <c r="AN44" s="1356">
        <v>6</v>
      </c>
      <c r="AO44" s="445"/>
      <c r="AP44" s="445"/>
      <c r="AQ44" s="445"/>
      <c r="AR44" s="445"/>
      <c r="AS44" s="445">
        <v>6</v>
      </c>
      <c r="AT44" s="1356"/>
      <c r="AU44" s="445"/>
      <c r="AV44" s="445"/>
      <c r="AW44" s="445"/>
      <c r="AX44" s="445"/>
      <c r="AY44" s="445">
        <v>6</v>
      </c>
      <c r="AZ44" s="579"/>
      <c r="BA44" s="445"/>
      <c r="BB44" s="445"/>
      <c r="BC44" s="445"/>
      <c r="BD44" s="445"/>
      <c r="BE44" s="445">
        <f t="shared" ref="BE44:BE57" si="33">BA44+BB44+BC44+BD44</f>
        <v>0</v>
      </c>
      <c r="BF44" s="579"/>
      <c r="BG44" s="445"/>
      <c r="BH44" s="445"/>
      <c r="BI44" s="445"/>
      <c r="BJ44" s="445"/>
      <c r="BK44" s="445">
        <f t="shared" ref="BK44:BK57" si="34">BG44+BH44+BI44+BJ44</f>
        <v>0</v>
      </c>
      <c r="BL44" s="579"/>
      <c r="BM44" s="445"/>
      <c r="BN44" s="445"/>
      <c r="BO44" s="445"/>
      <c r="BP44" s="445"/>
      <c r="BQ44" s="445">
        <f t="shared" ref="BQ44:BQ57" si="35">BM44+BN44+BO44+BP44</f>
        <v>0</v>
      </c>
      <c r="BR44" s="579"/>
      <c r="BS44" s="445"/>
      <c r="BT44" s="445"/>
      <c r="BU44" s="445"/>
      <c r="BV44" s="445"/>
      <c r="BW44" s="445">
        <f t="shared" ref="BW44:BW57" si="36">BS44+BT44+BU44+BV44</f>
        <v>0</v>
      </c>
      <c r="BX44" s="579"/>
      <c r="BY44" s="445"/>
      <c r="BZ44" s="445"/>
      <c r="CA44" s="445"/>
      <c r="CB44" s="445"/>
      <c r="CC44" s="469">
        <f t="shared" ref="CC44:CC57" si="37">BY44+BZ44+CA44+CB44</f>
        <v>0</v>
      </c>
      <c r="CD44" s="580">
        <f t="shared" si="2"/>
        <v>6</v>
      </c>
      <c r="CE44" s="581">
        <f t="shared" si="7"/>
        <v>0</v>
      </c>
      <c r="CF44" s="581">
        <f t="shared" si="7"/>
        <v>0</v>
      </c>
      <c r="CG44" s="581">
        <f t="shared" si="7"/>
        <v>0</v>
      </c>
      <c r="CH44" s="581">
        <f t="shared" si="24"/>
        <v>0</v>
      </c>
      <c r="CI44" s="581">
        <f t="shared" si="4"/>
        <v>12</v>
      </c>
      <c r="CJ44" s="1361">
        <f t="shared" si="9"/>
        <v>2</v>
      </c>
    </row>
    <row r="45" spans="1:88" ht="47.25" customHeight="1" thickBot="1">
      <c r="A45" s="2456"/>
      <c r="B45" s="736" t="s">
        <v>925</v>
      </c>
      <c r="C45" s="764" t="s">
        <v>382</v>
      </c>
      <c r="D45" s="723" t="s">
        <v>100</v>
      </c>
      <c r="E45" s="515" t="s">
        <v>384</v>
      </c>
      <c r="F45" s="515" t="s">
        <v>99</v>
      </c>
      <c r="G45" s="515" t="s">
        <v>42</v>
      </c>
      <c r="H45" s="769">
        <v>42649</v>
      </c>
      <c r="I45" s="769">
        <v>42740</v>
      </c>
      <c r="J45" s="777" t="e">
        <f>I45-F15</f>
        <v>#VALUE!</v>
      </c>
      <c r="K45" s="778"/>
      <c r="L45" s="779"/>
      <c r="M45" s="773"/>
      <c r="N45" s="773"/>
      <c r="O45" s="773"/>
      <c r="P45" s="773"/>
      <c r="Q45" s="773">
        <f t="shared" si="5"/>
        <v>0</v>
      </c>
      <c r="R45" s="773">
        <f t="shared" si="0"/>
        <v>0</v>
      </c>
      <c r="S45" s="774">
        <v>2100</v>
      </c>
      <c r="T45" s="765"/>
      <c r="U45" s="766"/>
      <c r="V45" s="516"/>
      <c r="W45" s="516"/>
      <c r="X45" s="516"/>
      <c r="Y45" s="516"/>
      <c r="Z45" s="516">
        <f t="shared" si="32"/>
        <v>0</v>
      </c>
      <c r="AA45" s="578"/>
      <c r="AB45" s="1356"/>
      <c r="AC45" s="445"/>
      <c r="AD45" s="445"/>
      <c r="AE45" s="445">
        <v>105</v>
      </c>
      <c r="AF45" s="445"/>
      <c r="AG45" s="445">
        <f t="shared" si="10"/>
        <v>105</v>
      </c>
      <c r="AH45" s="1356"/>
      <c r="AI45" s="445"/>
      <c r="AJ45" s="445"/>
      <c r="AK45" s="445">
        <v>543</v>
      </c>
      <c r="AL45" s="445"/>
      <c r="AM45" s="445">
        <f t="shared" si="1"/>
        <v>543</v>
      </c>
      <c r="AN45" s="1356"/>
      <c r="AO45" s="445"/>
      <c r="AP45" s="445"/>
      <c r="AQ45" s="445">
        <v>601</v>
      </c>
      <c r="AR45" s="445"/>
      <c r="AS45" s="445">
        <f t="shared" si="11"/>
        <v>601</v>
      </c>
      <c r="AT45" s="1356"/>
      <c r="AU45" s="445"/>
      <c r="AV45" s="445"/>
      <c r="AW45" s="445"/>
      <c r="AX45" s="445"/>
      <c r="AY45" s="445">
        <f t="shared" si="31"/>
        <v>0</v>
      </c>
      <c r="AZ45" s="579"/>
      <c r="BA45" s="445"/>
      <c r="BB45" s="445"/>
      <c r="BC45" s="445"/>
      <c r="BD45" s="445"/>
      <c r="BE45" s="445">
        <f t="shared" si="33"/>
        <v>0</v>
      </c>
      <c r="BF45" s="579"/>
      <c r="BG45" s="445"/>
      <c r="BH45" s="445"/>
      <c r="BI45" s="445"/>
      <c r="BJ45" s="445"/>
      <c r="BK45" s="445">
        <f t="shared" si="34"/>
        <v>0</v>
      </c>
      <c r="BL45" s="579"/>
      <c r="BM45" s="445"/>
      <c r="BN45" s="445"/>
      <c r="BO45" s="445"/>
      <c r="BP45" s="445"/>
      <c r="BQ45" s="445">
        <f t="shared" si="35"/>
        <v>0</v>
      </c>
      <c r="BR45" s="579"/>
      <c r="BS45" s="445"/>
      <c r="BT45" s="445"/>
      <c r="BU45" s="445"/>
      <c r="BV45" s="445"/>
      <c r="BW45" s="445">
        <f t="shared" si="36"/>
        <v>0</v>
      </c>
      <c r="BX45" s="579"/>
      <c r="BY45" s="445"/>
      <c r="BZ45" s="445"/>
      <c r="CA45" s="445"/>
      <c r="CB45" s="445"/>
      <c r="CC45" s="469">
        <f t="shared" si="37"/>
        <v>0</v>
      </c>
      <c r="CD45" s="580">
        <f t="shared" si="2"/>
        <v>2100</v>
      </c>
      <c r="CE45" s="581">
        <f t="shared" si="7"/>
        <v>0</v>
      </c>
      <c r="CF45" s="581">
        <f t="shared" si="7"/>
        <v>0</v>
      </c>
      <c r="CG45" s="581">
        <f t="shared" si="7"/>
        <v>1249</v>
      </c>
      <c r="CH45" s="581">
        <f t="shared" si="24"/>
        <v>0</v>
      </c>
      <c r="CI45" s="581">
        <f t="shared" si="4"/>
        <v>1249</v>
      </c>
      <c r="CJ45" s="1358">
        <f t="shared" si="9"/>
        <v>0.59476190476190471</v>
      </c>
    </row>
    <row r="46" spans="1:88" ht="45" customHeight="1" thickBot="1">
      <c r="A46" s="2456"/>
      <c r="B46" s="736" t="s">
        <v>926</v>
      </c>
      <c r="C46" s="764" t="s">
        <v>382</v>
      </c>
      <c r="D46" s="723" t="s">
        <v>100</v>
      </c>
      <c r="E46" s="515" t="s">
        <v>384</v>
      </c>
      <c r="F46" s="515" t="s">
        <v>99</v>
      </c>
      <c r="G46" s="515" t="s">
        <v>42</v>
      </c>
      <c r="H46" s="769">
        <v>42649</v>
      </c>
      <c r="I46" s="769">
        <v>42740</v>
      </c>
      <c r="J46" s="777" t="e">
        <f>I46-F16</f>
        <v>#VALUE!</v>
      </c>
      <c r="K46" s="778"/>
      <c r="L46" s="779"/>
      <c r="M46" s="773"/>
      <c r="N46" s="773"/>
      <c r="O46" s="773"/>
      <c r="P46" s="773"/>
      <c r="Q46" s="773">
        <f t="shared" si="5"/>
        <v>0</v>
      </c>
      <c r="R46" s="773">
        <f t="shared" si="0"/>
        <v>0</v>
      </c>
      <c r="S46" s="774">
        <v>2247</v>
      </c>
      <c r="T46" s="765"/>
      <c r="U46" s="766"/>
      <c r="V46" s="516"/>
      <c r="W46" s="516"/>
      <c r="X46" s="516"/>
      <c r="Y46" s="516"/>
      <c r="Z46" s="516">
        <f t="shared" si="32"/>
        <v>0</v>
      </c>
      <c r="AA46" s="578"/>
      <c r="AB46" s="1356"/>
      <c r="AC46" s="445"/>
      <c r="AD46" s="445"/>
      <c r="AE46" s="445"/>
      <c r="AF46" s="445">
        <v>93</v>
      </c>
      <c r="AG46" s="445">
        <f t="shared" si="10"/>
        <v>93</v>
      </c>
      <c r="AH46" s="1356"/>
      <c r="AI46" s="445"/>
      <c r="AJ46" s="445"/>
      <c r="AK46" s="445"/>
      <c r="AL46" s="445">
        <v>658</v>
      </c>
      <c r="AM46" s="445">
        <f t="shared" si="1"/>
        <v>658</v>
      </c>
      <c r="AN46" s="1356"/>
      <c r="AO46" s="445"/>
      <c r="AP46" s="445"/>
      <c r="AQ46" s="445"/>
      <c r="AR46" s="445">
        <v>682</v>
      </c>
      <c r="AS46" s="445">
        <f t="shared" si="11"/>
        <v>682</v>
      </c>
      <c r="AT46" s="1356"/>
      <c r="AU46" s="445"/>
      <c r="AV46" s="445"/>
      <c r="AW46" s="445"/>
      <c r="AX46" s="445"/>
      <c r="AY46" s="445">
        <f t="shared" si="31"/>
        <v>0</v>
      </c>
      <c r="AZ46" s="579"/>
      <c r="BA46" s="445"/>
      <c r="BB46" s="445"/>
      <c r="BC46" s="445"/>
      <c r="BD46" s="445"/>
      <c r="BE46" s="445">
        <f t="shared" si="33"/>
        <v>0</v>
      </c>
      <c r="BF46" s="579"/>
      <c r="BG46" s="445"/>
      <c r="BH46" s="445"/>
      <c r="BI46" s="445"/>
      <c r="BJ46" s="445"/>
      <c r="BK46" s="445">
        <f t="shared" si="34"/>
        <v>0</v>
      </c>
      <c r="BL46" s="579"/>
      <c r="BM46" s="445"/>
      <c r="BN46" s="445"/>
      <c r="BO46" s="445"/>
      <c r="BP46" s="445"/>
      <c r="BQ46" s="445">
        <f t="shared" si="35"/>
        <v>0</v>
      </c>
      <c r="BR46" s="579"/>
      <c r="BS46" s="445"/>
      <c r="BT46" s="445"/>
      <c r="BU46" s="445"/>
      <c r="BV46" s="445"/>
      <c r="BW46" s="445">
        <f t="shared" si="36"/>
        <v>0</v>
      </c>
      <c r="BX46" s="579"/>
      <c r="BY46" s="445"/>
      <c r="BZ46" s="445"/>
      <c r="CA46" s="445"/>
      <c r="CB46" s="445"/>
      <c r="CC46" s="469">
        <f t="shared" si="37"/>
        <v>0</v>
      </c>
      <c r="CD46" s="580">
        <f t="shared" si="2"/>
        <v>2247</v>
      </c>
      <c r="CE46" s="581">
        <f t="shared" si="7"/>
        <v>0</v>
      </c>
      <c r="CF46" s="581">
        <f t="shared" si="7"/>
        <v>0</v>
      </c>
      <c r="CG46" s="581">
        <f t="shared" si="7"/>
        <v>0</v>
      </c>
      <c r="CH46" s="581">
        <f t="shared" si="24"/>
        <v>1433</v>
      </c>
      <c r="CI46" s="581">
        <f t="shared" si="4"/>
        <v>1433</v>
      </c>
      <c r="CJ46" s="1362">
        <f t="shared" si="9"/>
        <v>0.6377392078326658</v>
      </c>
    </row>
    <row r="47" spans="1:88" ht="33.75" customHeight="1" thickBot="1">
      <c r="A47" s="2456"/>
      <c r="B47" s="736" t="s">
        <v>927</v>
      </c>
      <c r="C47" s="764" t="s">
        <v>382</v>
      </c>
      <c r="D47" s="723" t="s">
        <v>100</v>
      </c>
      <c r="E47" s="515" t="s">
        <v>384</v>
      </c>
      <c r="F47" s="515" t="s">
        <v>99</v>
      </c>
      <c r="G47" s="515" t="s">
        <v>42</v>
      </c>
      <c r="H47" s="769">
        <v>42649</v>
      </c>
      <c r="I47" s="769">
        <v>42740</v>
      </c>
      <c r="J47" s="777" t="e">
        <f t="shared" ref="J47:J57" si="38">I47-F43</f>
        <v>#VALUE!</v>
      </c>
      <c r="K47" s="778"/>
      <c r="L47" s="779"/>
      <c r="M47" s="773"/>
      <c r="N47" s="773">
        <v>15</v>
      </c>
      <c r="O47" s="773"/>
      <c r="P47" s="773"/>
      <c r="Q47" s="773">
        <f t="shared" si="5"/>
        <v>15</v>
      </c>
      <c r="R47" s="773">
        <f t="shared" si="0"/>
        <v>0</v>
      </c>
      <c r="S47" s="774">
        <v>15</v>
      </c>
      <c r="T47" s="765"/>
      <c r="U47" s="766"/>
      <c r="V47" s="516"/>
      <c r="W47" s="516"/>
      <c r="X47" s="516"/>
      <c r="Y47" s="516"/>
      <c r="Z47" s="516">
        <f t="shared" si="32"/>
        <v>0</v>
      </c>
      <c r="AA47" s="578"/>
      <c r="AB47" s="579"/>
      <c r="AC47" s="445"/>
      <c r="AD47" s="445"/>
      <c r="AE47" s="445"/>
      <c r="AF47" s="445"/>
      <c r="AG47" s="445">
        <f t="shared" si="10"/>
        <v>0</v>
      </c>
      <c r="AH47" s="579"/>
      <c r="AI47" s="445"/>
      <c r="AJ47" s="445"/>
      <c r="AK47" s="445"/>
      <c r="AL47" s="445"/>
      <c r="AM47" s="445">
        <f t="shared" si="1"/>
        <v>0</v>
      </c>
      <c r="AN47" s="579"/>
      <c r="AO47" s="445"/>
      <c r="AP47" s="445"/>
      <c r="AQ47" s="445"/>
      <c r="AR47" s="445"/>
      <c r="AS47" s="445">
        <f t="shared" si="11"/>
        <v>0</v>
      </c>
      <c r="AT47" s="579"/>
      <c r="AU47" s="445"/>
      <c r="AV47" s="445">
        <v>30</v>
      </c>
      <c r="AW47" s="445"/>
      <c r="AX47" s="445"/>
      <c r="AY47" s="445">
        <f>AV47+AW47</f>
        <v>30</v>
      </c>
      <c r="AZ47" s="579"/>
      <c r="BA47" s="445"/>
      <c r="BB47" s="445"/>
      <c r="BC47" s="445"/>
      <c r="BD47" s="445"/>
      <c r="BE47" s="445">
        <f t="shared" si="33"/>
        <v>0</v>
      </c>
      <c r="BF47" s="579"/>
      <c r="BG47" s="445"/>
      <c r="BH47" s="445"/>
      <c r="BI47" s="445"/>
      <c r="BJ47" s="445"/>
      <c r="BK47" s="445">
        <f t="shared" si="34"/>
        <v>0</v>
      </c>
      <c r="BL47" s="579"/>
      <c r="BM47" s="445"/>
      <c r="BN47" s="445"/>
      <c r="BO47" s="445"/>
      <c r="BP47" s="445"/>
      <c r="BQ47" s="445">
        <f t="shared" si="35"/>
        <v>0</v>
      </c>
      <c r="BR47" s="579"/>
      <c r="BS47" s="445"/>
      <c r="BT47" s="445"/>
      <c r="BU47" s="445"/>
      <c r="BV47" s="445"/>
      <c r="BW47" s="445">
        <f t="shared" si="36"/>
        <v>0</v>
      </c>
      <c r="BX47" s="579"/>
      <c r="BY47" s="445"/>
      <c r="BZ47" s="445"/>
      <c r="CA47" s="445"/>
      <c r="CB47" s="445"/>
      <c r="CC47" s="469">
        <f t="shared" si="37"/>
        <v>0</v>
      </c>
      <c r="CD47" s="580">
        <f t="shared" si="2"/>
        <v>15</v>
      </c>
      <c r="CE47" s="581">
        <f t="shared" si="7"/>
        <v>0</v>
      </c>
      <c r="CF47" s="581">
        <f t="shared" si="7"/>
        <v>30</v>
      </c>
      <c r="CG47" s="581">
        <f t="shared" si="7"/>
        <v>0</v>
      </c>
      <c r="CH47" s="581">
        <f t="shared" si="24"/>
        <v>0</v>
      </c>
      <c r="CI47" s="581">
        <f t="shared" si="4"/>
        <v>30</v>
      </c>
      <c r="CJ47" s="1361">
        <f t="shared" si="9"/>
        <v>2</v>
      </c>
    </row>
    <row r="48" spans="1:88" ht="33.75" customHeight="1" thickBot="1">
      <c r="A48" s="2456"/>
      <c r="B48" s="736" t="s">
        <v>928</v>
      </c>
      <c r="C48" s="764" t="s">
        <v>382</v>
      </c>
      <c r="D48" s="723" t="s">
        <v>100</v>
      </c>
      <c r="E48" s="515" t="s">
        <v>384</v>
      </c>
      <c r="F48" s="515" t="s">
        <v>99</v>
      </c>
      <c r="G48" s="515" t="s">
        <v>42</v>
      </c>
      <c r="H48" s="769">
        <v>42649</v>
      </c>
      <c r="I48" s="769">
        <v>42740</v>
      </c>
      <c r="J48" s="777" t="e">
        <f t="shared" si="38"/>
        <v>#VALUE!</v>
      </c>
      <c r="K48" s="778"/>
      <c r="L48" s="779"/>
      <c r="M48" s="773">
        <v>15</v>
      </c>
      <c r="N48" s="773"/>
      <c r="O48" s="773"/>
      <c r="P48" s="773"/>
      <c r="Q48" s="773">
        <f t="shared" si="5"/>
        <v>0</v>
      </c>
      <c r="R48" s="773">
        <f t="shared" si="0"/>
        <v>15</v>
      </c>
      <c r="S48" s="774">
        <v>15</v>
      </c>
      <c r="T48" s="765"/>
      <c r="U48" s="766"/>
      <c r="V48" s="516"/>
      <c r="W48" s="516"/>
      <c r="X48" s="516"/>
      <c r="Y48" s="516"/>
      <c r="Z48" s="516">
        <f t="shared" si="32"/>
        <v>0</v>
      </c>
      <c r="AA48" s="578"/>
      <c r="AB48" s="579"/>
      <c r="AC48" s="445"/>
      <c r="AD48" s="445"/>
      <c r="AE48" s="445"/>
      <c r="AF48" s="445"/>
      <c r="AG48" s="445">
        <f t="shared" si="10"/>
        <v>0</v>
      </c>
      <c r="AH48" s="579"/>
      <c r="AI48" s="445"/>
      <c r="AJ48" s="445"/>
      <c r="AK48" s="445"/>
      <c r="AL48" s="445"/>
      <c r="AM48" s="445">
        <f t="shared" si="1"/>
        <v>0</v>
      </c>
      <c r="AN48" s="579"/>
      <c r="AO48" s="445"/>
      <c r="AP48" s="445"/>
      <c r="AQ48" s="445"/>
      <c r="AR48" s="445"/>
      <c r="AS48" s="445">
        <f t="shared" si="11"/>
        <v>0</v>
      </c>
      <c r="AT48" s="579"/>
      <c r="AU48" s="445">
        <v>7</v>
      </c>
      <c r="AV48" s="445"/>
      <c r="AW48" s="445"/>
      <c r="AX48" s="445"/>
      <c r="AY48" s="445">
        <v>7</v>
      </c>
      <c r="AZ48" s="579"/>
      <c r="BA48" s="445"/>
      <c r="BB48" s="445"/>
      <c r="BC48" s="445"/>
      <c r="BD48" s="445"/>
      <c r="BE48" s="445">
        <f t="shared" si="33"/>
        <v>0</v>
      </c>
      <c r="BF48" s="579"/>
      <c r="BG48" s="445"/>
      <c r="BH48" s="445"/>
      <c r="BI48" s="445"/>
      <c r="BJ48" s="445"/>
      <c r="BK48" s="445">
        <f t="shared" si="34"/>
        <v>0</v>
      </c>
      <c r="BL48" s="579"/>
      <c r="BM48" s="445"/>
      <c r="BN48" s="445"/>
      <c r="BO48" s="445"/>
      <c r="BP48" s="445"/>
      <c r="BQ48" s="445">
        <f t="shared" si="35"/>
        <v>0</v>
      </c>
      <c r="BR48" s="579"/>
      <c r="BS48" s="445"/>
      <c r="BT48" s="445"/>
      <c r="BU48" s="445"/>
      <c r="BV48" s="445"/>
      <c r="BW48" s="445">
        <f t="shared" si="36"/>
        <v>0</v>
      </c>
      <c r="BX48" s="579"/>
      <c r="BY48" s="445"/>
      <c r="BZ48" s="445"/>
      <c r="CA48" s="445"/>
      <c r="CB48" s="445"/>
      <c r="CC48" s="469">
        <f t="shared" si="37"/>
        <v>0</v>
      </c>
      <c r="CD48" s="580">
        <f t="shared" si="2"/>
        <v>15</v>
      </c>
      <c r="CE48" s="581">
        <f t="shared" si="7"/>
        <v>7</v>
      </c>
      <c r="CF48" s="581">
        <f t="shared" si="7"/>
        <v>0</v>
      </c>
      <c r="CG48" s="581">
        <f t="shared" si="7"/>
        <v>0</v>
      </c>
      <c r="CH48" s="581">
        <f t="shared" si="24"/>
        <v>0</v>
      </c>
      <c r="CI48" s="581">
        <f t="shared" si="4"/>
        <v>7</v>
      </c>
      <c r="CJ48" s="1358">
        <f t="shared" si="9"/>
        <v>0.46666666666666667</v>
      </c>
    </row>
    <row r="49" spans="1:88" ht="33.75" customHeight="1" thickBot="1">
      <c r="A49" s="2456"/>
      <c r="B49" s="701" t="s">
        <v>929</v>
      </c>
      <c r="C49" s="764" t="s">
        <v>382</v>
      </c>
      <c r="D49" s="723" t="s">
        <v>100</v>
      </c>
      <c r="E49" s="515" t="s">
        <v>384</v>
      </c>
      <c r="F49" s="515" t="s">
        <v>99</v>
      </c>
      <c r="G49" s="515" t="s">
        <v>42</v>
      </c>
      <c r="H49" s="769">
        <v>42649</v>
      </c>
      <c r="I49" s="769">
        <v>42740</v>
      </c>
      <c r="J49" s="777" t="e">
        <f t="shared" si="38"/>
        <v>#VALUE!</v>
      </c>
      <c r="K49" s="778"/>
      <c r="L49" s="779"/>
      <c r="M49" s="773"/>
      <c r="N49" s="773"/>
      <c r="O49" s="773"/>
      <c r="P49" s="773"/>
      <c r="Q49" s="773">
        <f t="shared" si="5"/>
        <v>0</v>
      </c>
      <c r="R49" s="773">
        <f t="shared" si="0"/>
        <v>0</v>
      </c>
      <c r="S49" s="774">
        <v>6</v>
      </c>
      <c r="T49" s="765"/>
      <c r="U49" s="766"/>
      <c r="V49" s="516"/>
      <c r="W49" s="516"/>
      <c r="X49" s="516"/>
      <c r="Y49" s="516"/>
      <c r="Z49" s="516">
        <f t="shared" si="32"/>
        <v>0</v>
      </c>
      <c r="AA49" s="578"/>
      <c r="AB49" s="579"/>
      <c r="AC49" s="445"/>
      <c r="AD49" s="445"/>
      <c r="AE49" s="445"/>
      <c r="AF49" s="445"/>
      <c r="AG49" s="445">
        <f t="shared" si="10"/>
        <v>0</v>
      </c>
      <c r="AH49" s="579"/>
      <c r="AI49" s="445"/>
      <c r="AJ49" s="445"/>
      <c r="AK49" s="445"/>
      <c r="AL49" s="445"/>
      <c r="AM49" s="445">
        <f t="shared" si="1"/>
        <v>0</v>
      </c>
      <c r="AN49" s="579"/>
      <c r="AO49" s="445"/>
      <c r="AP49" s="445"/>
      <c r="AQ49" s="445"/>
      <c r="AR49" s="445"/>
      <c r="AS49" s="445">
        <f t="shared" si="11"/>
        <v>0</v>
      </c>
      <c r="AT49" s="579"/>
      <c r="AU49" s="445"/>
      <c r="AV49" s="445"/>
      <c r="AW49" s="445"/>
      <c r="AX49" s="445"/>
      <c r="AY49" s="445">
        <v>6</v>
      </c>
      <c r="AZ49" s="579"/>
      <c r="BA49" s="445"/>
      <c r="BB49" s="445"/>
      <c r="BC49" s="445"/>
      <c r="BD49" s="445"/>
      <c r="BE49" s="445">
        <f t="shared" si="33"/>
        <v>0</v>
      </c>
      <c r="BF49" s="579"/>
      <c r="BG49" s="445"/>
      <c r="BH49" s="445"/>
      <c r="BI49" s="445"/>
      <c r="BJ49" s="445"/>
      <c r="BK49" s="445">
        <f t="shared" si="34"/>
        <v>0</v>
      </c>
      <c r="BL49" s="579"/>
      <c r="BM49" s="445"/>
      <c r="BN49" s="445"/>
      <c r="BO49" s="445"/>
      <c r="BP49" s="445"/>
      <c r="BQ49" s="445">
        <f t="shared" si="35"/>
        <v>0</v>
      </c>
      <c r="BR49" s="579"/>
      <c r="BS49" s="445"/>
      <c r="BT49" s="445"/>
      <c r="BU49" s="445"/>
      <c r="BV49" s="445"/>
      <c r="BW49" s="445">
        <f t="shared" si="36"/>
        <v>0</v>
      </c>
      <c r="BX49" s="579"/>
      <c r="BY49" s="445"/>
      <c r="BZ49" s="445"/>
      <c r="CA49" s="445"/>
      <c r="CB49" s="445"/>
      <c r="CC49" s="469">
        <f t="shared" si="37"/>
        <v>0</v>
      </c>
      <c r="CD49" s="580">
        <f t="shared" si="2"/>
        <v>6</v>
      </c>
      <c r="CE49" s="581">
        <f t="shared" si="7"/>
        <v>0</v>
      </c>
      <c r="CF49" s="581">
        <f t="shared" si="7"/>
        <v>0</v>
      </c>
      <c r="CG49" s="581">
        <f t="shared" si="7"/>
        <v>0</v>
      </c>
      <c r="CH49" s="581">
        <f t="shared" si="24"/>
        <v>0</v>
      </c>
      <c r="CI49" s="581">
        <f t="shared" si="4"/>
        <v>6</v>
      </c>
      <c r="CJ49" s="1361">
        <f t="shared" si="9"/>
        <v>1</v>
      </c>
    </row>
    <row r="50" spans="1:88" ht="47.25" customHeight="1" thickBot="1">
      <c r="A50" s="2456"/>
      <c r="B50" s="736" t="s">
        <v>930</v>
      </c>
      <c r="C50" s="764" t="s">
        <v>382</v>
      </c>
      <c r="D50" s="723" t="s">
        <v>100</v>
      </c>
      <c r="E50" s="515" t="s">
        <v>384</v>
      </c>
      <c r="F50" s="515" t="s">
        <v>99</v>
      </c>
      <c r="G50" s="515" t="s">
        <v>42</v>
      </c>
      <c r="H50" s="769">
        <v>42649</v>
      </c>
      <c r="I50" s="769">
        <v>42740</v>
      </c>
      <c r="J50" s="777" t="e">
        <f t="shared" si="38"/>
        <v>#VALUE!</v>
      </c>
      <c r="K50" s="778"/>
      <c r="L50" s="779"/>
      <c r="M50" s="773"/>
      <c r="N50" s="773">
        <v>15</v>
      </c>
      <c r="O50" s="773"/>
      <c r="P50" s="773"/>
      <c r="Q50" s="773">
        <f t="shared" si="5"/>
        <v>15</v>
      </c>
      <c r="R50" s="773">
        <f t="shared" si="0"/>
        <v>0</v>
      </c>
      <c r="S50" s="774">
        <f>Q50+R50</f>
        <v>15</v>
      </c>
      <c r="T50" s="765"/>
      <c r="U50" s="766"/>
      <c r="V50" s="516"/>
      <c r="W50" s="516"/>
      <c r="X50" s="516"/>
      <c r="Y50" s="516"/>
      <c r="Z50" s="516">
        <f t="shared" si="32"/>
        <v>0</v>
      </c>
      <c r="AA50" s="578"/>
      <c r="AB50" s="579"/>
      <c r="AC50" s="445"/>
      <c r="AD50" s="445"/>
      <c r="AE50" s="445"/>
      <c r="AF50" s="445"/>
      <c r="AG50" s="445">
        <f t="shared" si="10"/>
        <v>0</v>
      </c>
      <c r="AH50" s="579"/>
      <c r="AI50" s="445"/>
      <c r="AJ50" s="445"/>
      <c r="AK50" s="445"/>
      <c r="AL50" s="445"/>
      <c r="AM50" s="445">
        <f t="shared" si="1"/>
        <v>0</v>
      </c>
      <c r="AN50" s="579"/>
      <c r="AO50" s="445"/>
      <c r="AP50" s="445"/>
      <c r="AQ50" s="445"/>
      <c r="AR50" s="445"/>
      <c r="AS50" s="445">
        <f t="shared" si="11"/>
        <v>0</v>
      </c>
      <c r="AT50" s="579"/>
      <c r="AU50" s="445"/>
      <c r="AV50" s="445">
        <v>30</v>
      </c>
      <c r="AW50" s="445"/>
      <c r="AX50" s="445"/>
      <c r="AY50" s="445">
        <f>AV50+AW50</f>
        <v>30</v>
      </c>
      <c r="AZ50" s="579"/>
      <c r="BA50" s="445"/>
      <c r="BB50" s="445"/>
      <c r="BC50" s="445"/>
      <c r="BD50" s="445"/>
      <c r="BE50" s="445">
        <f t="shared" si="33"/>
        <v>0</v>
      </c>
      <c r="BF50" s="579"/>
      <c r="BG50" s="445"/>
      <c r="BH50" s="445"/>
      <c r="BI50" s="445"/>
      <c r="BJ50" s="445"/>
      <c r="BK50" s="445">
        <f t="shared" si="34"/>
        <v>0</v>
      </c>
      <c r="BL50" s="579"/>
      <c r="BM50" s="445"/>
      <c r="BN50" s="445"/>
      <c r="BO50" s="445"/>
      <c r="BP50" s="445"/>
      <c r="BQ50" s="445">
        <f t="shared" si="35"/>
        <v>0</v>
      </c>
      <c r="BR50" s="579"/>
      <c r="BS50" s="445"/>
      <c r="BT50" s="445"/>
      <c r="BU50" s="445"/>
      <c r="BV50" s="445"/>
      <c r="BW50" s="445">
        <f t="shared" si="36"/>
        <v>0</v>
      </c>
      <c r="BX50" s="579"/>
      <c r="BY50" s="445"/>
      <c r="BZ50" s="445"/>
      <c r="CA50" s="445"/>
      <c r="CB50" s="445"/>
      <c r="CC50" s="469">
        <f t="shared" si="37"/>
        <v>0</v>
      </c>
      <c r="CD50" s="580">
        <f t="shared" si="2"/>
        <v>15</v>
      </c>
      <c r="CE50" s="581">
        <f t="shared" si="7"/>
        <v>0</v>
      </c>
      <c r="CF50" s="581">
        <f t="shared" si="7"/>
        <v>30</v>
      </c>
      <c r="CG50" s="581">
        <f t="shared" si="7"/>
        <v>0</v>
      </c>
      <c r="CH50" s="581">
        <f t="shared" si="24"/>
        <v>0</v>
      </c>
      <c r="CI50" s="581">
        <f t="shared" si="4"/>
        <v>30</v>
      </c>
      <c r="CJ50" s="1361">
        <f t="shared" si="9"/>
        <v>2</v>
      </c>
    </row>
    <row r="51" spans="1:88" ht="49.5" customHeight="1" thickBot="1">
      <c r="A51" s="2456"/>
      <c r="B51" s="736" t="s">
        <v>931</v>
      </c>
      <c r="C51" s="764" t="s">
        <v>382</v>
      </c>
      <c r="D51" s="723" t="s">
        <v>100</v>
      </c>
      <c r="E51" s="515" t="s">
        <v>384</v>
      </c>
      <c r="F51" s="515" t="s">
        <v>99</v>
      </c>
      <c r="G51" s="515" t="s">
        <v>42</v>
      </c>
      <c r="H51" s="769">
        <v>42649</v>
      </c>
      <c r="I51" s="769">
        <v>42740</v>
      </c>
      <c r="J51" s="777" t="e">
        <f t="shared" si="38"/>
        <v>#VALUE!</v>
      </c>
      <c r="K51" s="778"/>
      <c r="L51" s="779"/>
      <c r="M51" s="773">
        <v>15</v>
      </c>
      <c r="N51" s="773"/>
      <c r="O51" s="773"/>
      <c r="P51" s="773"/>
      <c r="Q51" s="773">
        <f t="shared" si="5"/>
        <v>0</v>
      </c>
      <c r="R51" s="773">
        <f t="shared" si="0"/>
        <v>15</v>
      </c>
      <c r="S51" s="774">
        <f>Q51+R51</f>
        <v>15</v>
      </c>
      <c r="T51" s="765"/>
      <c r="U51" s="766"/>
      <c r="V51" s="516"/>
      <c r="W51" s="516"/>
      <c r="X51" s="516"/>
      <c r="Y51" s="516"/>
      <c r="Z51" s="516">
        <f t="shared" si="32"/>
        <v>0</v>
      </c>
      <c r="AA51" s="578"/>
      <c r="AB51" s="579"/>
      <c r="AC51" s="445"/>
      <c r="AD51" s="445"/>
      <c r="AE51" s="445"/>
      <c r="AF51" s="445"/>
      <c r="AG51" s="445">
        <f t="shared" si="10"/>
        <v>0</v>
      </c>
      <c r="AH51" s="579"/>
      <c r="AI51" s="445"/>
      <c r="AJ51" s="445"/>
      <c r="AK51" s="445"/>
      <c r="AL51" s="445"/>
      <c r="AM51" s="445">
        <f t="shared" si="1"/>
        <v>0</v>
      </c>
      <c r="AN51" s="579"/>
      <c r="AO51" s="445"/>
      <c r="AP51" s="445"/>
      <c r="AQ51" s="445"/>
      <c r="AR51" s="445"/>
      <c r="AS51" s="445">
        <f t="shared" si="11"/>
        <v>0</v>
      </c>
      <c r="AT51" s="579"/>
      <c r="AU51" s="445">
        <v>7</v>
      </c>
      <c r="AV51" s="445"/>
      <c r="AW51" s="445"/>
      <c r="AX51" s="445"/>
      <c r="AY51" s="445">
        <v>7</v>
      </c>
      <c r="AZ51" s="579"/>
      <c r="BA51" s="445"/>
      <c r="BB51" s="445"/>
      <c r="BC51" s="445"/>
      <c r="BD51" s="445"/>
      <c r="BE51" s="445">
        <f t="shared" si="33"/>
        <v>0</v>
      </c>
      <c r="BF51" s="579"/>
      <c r="BG51" s="445"/>
      <c r="BH51" s="445"/>
      <c r="BI51" s="445"/>
      <c r="BJ51" s="445"/>
      <c r="BK51" s="445">
        <f t="shared" si="34"/>
        <v>0</v>
      </c>
      <c r="BL51" s="579"/>
      <c r="BM51" s="445"/>
      <c r="BN51" s="445"/>
      <c r="BO51" s="445"/>
      <c r="BP51" s="445"/>
      <c r="BQ51" s="445">
        <f t="shared" si="35"/>
        <v>0</v>
      </c>
      <c r="BR51" s="579"/>
      <c r="BS51" s="445"/>
      <c r="BT51" s="445"/>
      <c r="BU51" s="445"/>
      <c r="BV51" s="445"/>
      <c r="BW51" s="445">
        <f t="shared" si="36"/>
        <v>0</v>
      </c>
      <c r="BX51" s="579"/>
      <c r="BY51" s="445"/>
      <c r="BZ51" s="445"/>
      <c r="CA51" s="445"/>
      <c r="CB51" s="445"/>
      <c r="CC51" s="469">
        <f t="shared" si="37"/>
        <v>0</v>
      </c>
      <c r="CD51" s="580">
        <f t="shared" si="2"/>
        <v>15</v>
      </c>
      <c r="CE51" s="581">
        <f t="shared" si="7"/>
        <v>7</v>
      </c>
      <c r="CF51" s="581">
        <f t="shared" si="7"/>
        <v>0</v>
      </c>
      <c r="CG51" s="581">
        <f t="shared" si="7"/>
        <v>0</v>
      </c>
      <c r="CH51" s="581">
        <f t="shared" si="24"/>
        <v>0</v>
      </c>
      <c r="CI51" s="581">
        <f t="shared" si="4"/>
        <v>7</v>
      </c>
      <c r="CJ51" s="1358">
        <f t="shared" si="9"/>
        <v>0.46666666666666667</v>
      </c>
    </row>
    <row r="52" spans="1:88" ht="33.75" customHeight="1" thickBot="1">
      <c r="A52" s="2456"/>
      <c r="B52" s="736" t="s">
        <v>383</v>
      </c>
      <c r="C52" s="764" t="s">
        <v>382</v>
      </c>
      <c r="D52" s="723" t="s">
        <v>100</v>
      </c>
      <c r="E52" s="515" t="s">
        <v>384</v>
      </c>
      <c r="F52" s="515" t="s">
        <v>99</v>
      </c>
      <c r="G52" s="515" t="s">
        <v>42</v>
      </c>
      <c r="H52" s="769">
        <v>42649</v>
      </c>
      <c r="I52" s="769">
        <v>42740</v>
      </c>
      <c r="J52" s="777" t="e">
        <f t="shared" si="38"/>
        <v>#VALUE!</v>
      </c>
      <c r="K52" s="778"/>
      <c r="L52" s="779"/>
      <c r="M52" s="773"/>
      <c r="N52" s="773"/>
      <c r="O52" s="773"/>
      <c r="P52" s="773"/>
      <c r="Q52" s="773">
        <f t="shared" si="5"/>
        <v>0</v>
      </c>
      <c r="R52" s="773">
        <f t="shared" si="0"/>
        <v>0</v>
      </c>
      <c r="S52" s="774">
        <v>6</v>
      </c>
      <c r="T52" s="765"/>
      <c r="U52" s="766"/>
      <c r="V52" s="516"/>
      <c r="W52" s="516"/>
      <c r="X52" s="516"/>
      <c r="Y52" s="516"/>
      <c r="Z52" s="516">
        <f t="shared" si="32"/>
        <v>0</v>
      </c>
      <c r="AA52" s="578"/>
      <c r="AB52" s="579"/>
      <c r="AC52" s="445"/>
      <c r="AD52" s="445"/>
      <c r="AE52" s="445"/>
      <c r="AF52" s="445"/>
      <c r="AG52" s="445">
        <f t="shared" si="10"/>
        <v>0</v>
      </c>
      <c r="AH52" s="579"/>
      <c r="AI52" s="445"/>
      <c r="AJ52" s="445"/>
      <c r="AK52" s="445"/>
      <c r="AL52" s="445"/>
      <c r="AM52" s="445">
        <f t="shared" si="1"/>
        <v>0</v>
      </c>
      <c r="AN52" s="579"/>
      <c r="AO52" s="445"/>
      <c r="AP52" s="445"/>
      <c r="AQ52" s="445"/>
      <c r="AR52" s="445"/>
      <c r="AS52" s="445">
        <f t="shared" si="11"/>
        <v>0</v>
      </c>
      <c r="AT52" s="579"/>
      <c r="AU52" s="445"/>
      <c r="AV52" s="445"/>
      <c r="AW52" s="445"/>
      <c r="AX52" s="445"/>
      <c r="AY52" s="445">
        <f>AU52+AV52+AW52+AX52</f>
        <v>0</v>
      </c>
      <c r="AZ52" s="579"/>
      <c r="BA52" s="445"/>
      <c r="BB52" s="445"/>
      <c r="BC52" s="445"/>
      <c r="BD52" s="445"/>
      <c r="BE52" s="445">
        <f t="shared" si="33"/>
        <v>0</v>
      </c>
      <c r="BF52" s="579"/>
      <c r="BG52" s="445"/>
      <c r="BH52" s="445"/>
      <c r="BI52" s="445"/>
      <c r="BJ52" s="445"/>
      <c r="BK52" s="445">
        <f t="shared" si="34"/>
        <v>0</v>
      </c>
      <c r="BL52" s="579"/>
      <c r="BM52" s="445"/>
      <c r="BN52" s="445"/>
      <c r="BO52" s="445"/>
      <c r="BP52" s="445"/>
      <c r="BQ52" s="445">
        <f t="shared" si="35"/>
        <v>0</v>
      </c>
      <c r="BR52" s="579"/>
      <c r="BS52" s="445"/>
      <c r="BT52" s="445"/>
      <c r="BU52" s="445"/>
      <c r="BV52" s="445"/>
      <c r="BW52" s="445">
        <f t="shared" si="36"/>
        <v>0</v>
      </c>
      <c r="BX52" s="579"/>
      <c r="BY52" s="445"/>
      <c r="BZ52" s="445"/>
      <c r="CA52" s="445"/>
      <c r="CB52" s="445"/>
      <c r="CC52" s="469">
        <f t="shared" si="37"/>
        <v>0</v>
      </c>
      <c r="CD52" s="580">
        <f t="shared" si="2"/>
        <v>6</v>
      </c>
      <c r="CE52" s="581">
        <f t="shared" si="7"/>
        <v>0</v>
      </c>
      <c r="CF52" s="581">
        <f t="shared" si="7"/>
        <v>0</v>
      </c>
      <c r="CG52" s="581">
        <f t="shared" si="7"/>
        <v>0</v>
      </c>
      <c r="CH52" s="581">
        <f t="shared" si="24"/>
        <v>0</v>
      </c>
      <c r="CI52" s="581">
        <f t="shared" si="4"/>
        <v>0</v>
      </c>
      <c r="CJ52" s="1359">
        <f t="shared" si="9"/>
        <v>0</v>
      </c>
    </row>
    <row r="53" spans="1:88" ht="33.75" customHeight="1" thickBot="1">
      <c r="A53" s="2456"/>
      <c r="B53" s="736" t="s">
        <v>932</v>
      </c>
      <c r="C53" s="764" t="s">
        <v>382</v>
      </c>
      <c r="D53" s="723" t="s">
        <v>100</v>
      </c>
      <c r="E53" s="515" t="s">
        <v>384</v>
      </c>
      <c r="F53" s="515" t="s">
        <v>99</v>
      </c>
      <c r="G53" s="515" t="s">
        <v>42</v>
      </c>
      <c r="H53" s="769">
        <v>42649</v>
      </c>
      <c r="I53" s="769">
        <v>42740</v>
      </c>
      <c r="J53" s="777" t="e">
        <f t="shared" si="38"/>
        <v>#VALUE!</v>
      </c>
      <c r="K53" s="778"/>
      <c r="L53" s="779"/>
      <c r="M53" s="773"/>
      <c r="N53" s="773"/>
      <c r="O53" s="773">
        <v>738</v>
      </c>
      <c r="P53" s="773"/>
      <c r="Q53" s="773">
        <f t="shared" si="5"/>
        <v>738</v>
      </c>
      <c r="R53" s="773">
        <f t="shared" si="0"/>
        <v>0</v>
      </c>
      <c r="S53" s="774">
        <f>Q53+R53</f>
        <v>738</v>
      </c>
      <c r="T53" s="765"/>
      <c r="U53" s="766"/>
      <c r="V53" s="516"/>
      <c r="W53" s="516"/>
      <c r="X53" s="516"/>
      <c r="Y53" s="516"/>
      <c r="Z53" s="516">
        <f t="shared" si="32"/>
        <v>0</v>
      </c>
      <c r="AA53" s="578"/>
      <c r="AB53" s="1356"/>
      <c r="AC53" s="445"/>
      <c r="AD53" s="445"/>
      <c r="AE53" s="445"/>
      <c r="AF53" s="445"/>
      <c r="AG53" s="445">
        <f t="shared" si="10"/>
        <v>0</v>
      </c>
      <c r="AH53" s="1356"/>
      <c r="AI53" s="445"/>
      <c r="AJ53" s="445">
        <v>26</v>
      </c>
      <c r="AK53" s="445"/>
      <c r="AL53" s="445"/>
      <c r="AM53" s="445">
        <f t="shared" si="1"/>
        <v>26</v>
      </c>
      <c r="AN53" s="1356"/>
      <c r="AO53" s="445"/>
      <c r="AP53" s="445">
        <v>265</v>
      </c>
      <c r="AQ53" s="445"/>
      <c r="AR53" s="445"/>
      <c r="AS53" s="445">
        <f t="shared" si="11"/>
        <v>265</v>
      </c>
      <c r="AT53" s="1356"/>
      <c r="AU53" s="445"/>
      <c r="AV53" s="445">
        <v>322</v>
      </c>
      <c r="AW53" s="445"/>
      <c r="AX53" s="445"/>
      <c r="AY53" s="445">
        <f>AU53+AV53+AW53+AX53</f>
        <v>322</v>
      </c>
      <c r="AZ53" s="579"/>
      <c r="BA53" s="445"/>
      <c r="BB53" s="445"/>
      <c r="BC53" s="445"/>
      <c r="BD53" s="445"/>
      <c r="BE53" s="445">
        <f t="shared" si="33"/>
        <v>0</v>
      </c>
      <c r="BF53" s="579"/>
      <c r="BG53" s="445"/>
      <c r="BH53" s="445"/>
      <c r="BI53" s="445"/>
      <c r="BJ53" s="445"/>
      <c r="BK53" s="445">
        <f t="shared" si="34"/>
        <v>0</v>
      </c>
      <c r="BL53" s="579"/>
      <c r="BM53" s="445"/>
      <c r="BN53" s="445"/>
      <c r="BO53" s="445"/>
      <c r="BP53" s="445"/>
      <c r="BQ53" s="445">
        <f t="shared" si="35"/>
        <v>0</v>
      </c>
      <c r="BR53" s="579"/>
      <c r="BS53" s="445"/>
      <c r="BT53" s="445"/>
      <c r="BU53" s="445"/>
      <c r="BV53" s="445"/>
      <c r="BW53" s="445">
        <f t="shared" si="36"/>
        <v>0</v>
      </c>
      <c r="BX53" s="579"/>
      <c r="BY53" s="445"/>
      <c r="BZ53" s="445"/>
      <c r="CA53" s="445"/>
      <c r="CB53" s="445"/>
      <c r="CC53" s="469">
        <f t="shared" si="37"/>
        <v>0</v>
      </c>
      <c r="CD53" s="580">
        <f t="shared" si="2"/>
        <v>738</v>
      </c>
      <c r="CE53" s="581">
        <f t="shared" si="7"/>
        <v>0</v>
      </c>
      <c r="CF53" s="581">
        <f t="shared" si="7"/>
        <v>613</v>
      </c>
      <c r="CG53" s="581">
        <f t="shared" si="7"/>
        <v>0</v>
      </c>
      <c r="CH53" s="581">
        <f t="shared" si="24"/>
        <v>0</v>
      </c>
      <c r="CI53" s="581">
        <f t="shared" si="4"/>
        <v>613</v>
      </c>
      <c r="CJ53" s="1361">
        <f t="shared" si="9"/>
        <v>0.83062330623306235</v>
      </c>
    </row>
    <row r="54" spans="1:88" ht="33.75" customHeight="1" thickBot="1">
      <c r="A54" s="2457"/>
      <c r="B54" s="736" t="s">
        <v>933</v>
      </c>
      <c r="C54" s="764" t="s">
        <v>382</v>
      </c>
      <c r="D54" s="723" t="s">
        <v>100</v>
      </c>
      <c r="E54" s="515" t="s">
        <v>384</v>
      </c>
      <c r="F54" s="515" t="s">
        <v>99</v>
      </c>
      <c r="G54" s="515" t="s">
        <v>42</v>
      </c>
      <c r="H54" s="769">
        <v>42649</v>
      </c>
      <c r="I54" s="769">
        <v>42740</v>
      </c>
      <c r="J54" s="777" t="e">
        <f t="shared" si="38"/>
        <v>#VALUE!</v>
      </c>
      <c r="K54" s="778"/>
      <c r="L54" s="779"/>
      <c r="M54" s="773"/>
      <c r="N54" s="773"/>
      <c r="O54" s="773"/>
      <c r="P54" s="773">
        <v>750</v>
      </c>
      <c r="Q54" s="773">
        <f t="shared" si="5"/>
        <v>0</v>
      </c>
      <c r="R54" s="773">
        <f t="shared" si="0"/>
        <v>750</v>
      </c>
      <c r="S54" s="774">
        <f>Q54+R54</f>
        <v>750</v>
      </c>
      <c r="T54" s="765"/>
      <c r="U54" s="766"/>
      <c r="V54" s="516"/>
      <c r="W54" s="516"/>
      <c r="X54" s="516"/>
      <c r="Y54" s="516"/>
      <c r="Z54" s="516">
        <f t="shared" si="32"/>
        <v>0</v>
      </c>
      <c r="AA54" s="578"/>
      <c r="AB54" s="1356"/>
      <c r="AC54" s="445"/>
      <c r="AD54" s="445"/>
      <c r="AE54" s="445"/>
      <c r="AF54" s="445"/>
      <c r="AG54" s="445">
        <f t="shared" si="10"/>
        <v>0</v>
      </c>
      <c r="AH54" s="1356"/>
      <c r="AI54" s="445">
        <v>23</v>
      </c>
      <c r="AJ54" s="445"/>
      <c r="AK54" s="445"/>
      <c r="AL54" s="445"/>
      <c r="AM54" s="445">
        <f t="shared" si="1"/>
        <v>23</v>
      </c>
      <c r="AN54" s="1356"/>
      <c r="AO54" s="445">
        <v>320</v>
      </c>
      <c r="AP54" s="445"/>
      <c r="AQ54" s="445"/>
      <c r="AR54" s="445"/>
      <c r="AS54" s="445">
        <f t="shared" si="11"/>
        <v>320</v>
      </c>
      <c r="AT54" s="1356"/>
      <c r="AU54" s="445">
        <v>264</v>
      </c>
      <c r="AV54" s="445"/>
      <c r="AW54" s="445"/>
      <c r="AX54" s="445"/>
      <c r="AY54" s="445">
        <f>AU54+AV54+AW54+AX54</f>
        <v>264</v>
      </c>
      <c r="AZ54" s="579"/>
      <c r="BA54" s="445"/>
      <c r="BB54" s="445"/>
      <c r="BC54" s="445"/>
      <c r="BD54" s="445"/>
      <c r="BE54" s="445">
        <f t="shared" si="33"/>
        <v>0</v>
      </c>
      <c r="BF54" s="579"/>
      <c r="BG54" s="445"/>
      <c r="BH54" s="445"/>
      <c r="BI54" s="445"/>
      <c r="BJ54" s="445"/>
      <c r="BK54" s="445">
        <f t="shared" si="34"/>
        <v>0</v>
      </c>
      <c r="BL54" s="579"/>
      <c r="BM54" s="445"/>
      <c r="BN54" s="445"/>
      <c r="BO54" s="445"/>
      <c r="BP54" s="445"/>
      <c r="BQ54" s="445">
        <f t="shared" si="35"/>
        <v>0</v>
      </c>
      <c r="BR54" s="579"/>
      <c r="BS54" s="445"/>
      <c r="BT54" s="445"/>
      <c r="BU54" s="445"/>
      <c r="BV54" s="445"/>
      <c r="BW54" s="445">
        <f t="shared" si="36"/>
        <v>0</v>
      </c>
      <c r="BX54" s="579"/>
      <c r="BY54" s="445"/>
      <c r="BZ54" s="445"/>
      <c r="CA54" s="445"/>
      <c r="CB54" s="445"/>
      <c r="CC54" s="469">
        <f t="shared" si="37"/>
        <v>0</v>
      </c>
      <c r="CD54" s="580">
        <f t="shared" si="2"/>
        <v>750</v>
      </c>
      <c r="CE54" s="581">
        <f t="shared" si="7"/>
        <v>607</v>
      </c>
      <c r="CF54" s="581">
        <f t="shared" si="7"/>
        <v>0</v>
      </c>
      <c r="CG54" s="581">
        <f t="shared" si="7"/>
        <v>0</v>
      </c>
      <c r="CH54" s="581">
        <f t="shared" si="24"/>
        <v>0</v>
      </c>
      <c r="CI54" s="581">
        <f t="shared" si="4"/>
        <v>607</v>
      </c>
      <c r="CJ54" s="1361">
        <f t="shared" si="9"/>
        <v>0.80933333333333335</v>
      </c>
    </row>
    <row r="55" spans="1:88" ht="33.75" customHeight="1" thickBot="1">
      <c r="A55" s="2455" t="s">
        <v>941</v>
      </c>
      <c r="B55" s="701" t="s">
        <v>934</v>
      </c>
      <c r="C55" s="764" t="s">
        <v>382</v>
      </c>
      <c r="D55" s="723" t="s">
        <v>100</v>
      </c>
      <c r="E55" s="515" t="s">
        <v>384</v>
      </c>
      <c r="F55" s="515" t="s">
        <v>99</v>
      </c>
      <c r="G55" s="515" t="s">
        <v>42</v>
      </c>
      <c r="H55" s="769">
        <v>42649</v>
      </c>
      <c r="I55" s="769">
        <v>42740</v>
      </c>
      <c r="J55" s="777" t="e">
        <f t="shared" si="38"/>
        <v>#VALUE!</v>
      </c>
      <c r="K55" s="778"/>
      <c r="L55" s="779" t="s">
        <v>908</v>
      </c>
      <c r="M55" s="773"/>
      <c r="N55" s="773"/>
      <c r="O55" s="773"/>
      <c r="P55" s="773"/>
      <c r="Q55" s="773">
        <f t="shared" si="5"/>
        <v>0</v>
      </c>
      <c r="R55" s="773">
        <f t="shared" si="0"/>
        <v>0</v>
      </c>
      <c r="S55" s="767">
        <v>0.6</v>
      </c>
      <c r="T55" s="765"/>
      <c r="U55" s="766"/>
      <c r="V55" s="516"/>
      <c r="W55" s="516"/>
      <c r="X55" s="516"/>
      <c r="Y55" s="516"/>
      <c r="Z55" s="516">
        <f t="shared" si="32"/>
        <v>0</v>
      </c>
      <c r="AA55" s="578"/>
      <c r="AB55" s="1356"/>
      <c r="AC55" s="445"/>
      <c r="AD55" s="445"/>
      <c r="AE55" s="445"/>
      <c r="AF55" s="445"/>
      <c r="AG55" s="445">
        <f t="shared" si="10"/>
        <v>0</v>
      </c>
      <c r="AH55" s="1356"/>
      <c r="AI55" s="445"/>
      <c r="AJ55" s="445"/>
      <c r="AK55" s="445"/>
      <c r="AL55" s="445"/>
      <c r="AM55" s="445">
        <f>AI55+AJ55+AK55+AL55</f>
        <v>0</v>
      </c>
      <c r="AN55" s="1356"/>
      <c r="AO55" s="445"/>
      <c r="AP55" s="445"/>
      <c r="AQ55" s="445"/>
      <c r="AR55" s="445"/>
      <c r="AS55" s="445">
        <f>AO55+AP55+AQ55+AR55</f>
        <v>0</v>
      </c>
      <c r="AT55" s="1356"/>
      <c r="AU55" s="445"/>
      <c r="AV55" s="445"/>
      <c r="AW55" s="445"/>
      <c r="AX55" s="445"/>
      <c r="AY55" s="445">
        <f>AU55+AV55+AW55+AX55</f>
        <v>0</v>
      </c>
      <c r="AZ55" s="579"/>
      <c r="BA55" s="445"/>
      <c r="BB55" s="445"/>
      <c r="BC55" s="445"/>
      <c r="BD55" s="445"/>
      <c r="BE55" s="445">
        <f t="shared" si="33"/>
        <v>0</v>
      </c>
      <c r="BF55" s="579"/>
      <c r="BG55" s="445"/>
      <c r="BH55" s="445"/>
      <c r="BI55" s="445"/>
      <c r="BJ55" s="445"/>
      <c r="BK55" s="445">
        <f t="shared" si="34"/>
        <v>0</v>
      </c>
      <c r="BL55" s="579"/>
      <c r="BM55" s="445"/>
      <c r="BN55" s="445"/>
      <c r="BO55" s="445"/>
      <c r="BP55" s="445"/>
      <c r="BQ55" s="445">
        <f t="shared" si="35"/>
        <v>0</v>
      </c>
      <c r="BR55" s="579"/>
      <c r="BS55" s="445"/>
      <c r="BT55" s="445"/>
      <c r="BU55" s="445"/>
      <c r="BV55" s="445"/>
      <c r="BW55" s="445">
        <f t="shared" si="36"/>
        <v>0</v>
      </c>
      <c r="BX55" s="579"/>
      <c r="BY55" s="445"/>
      <c r="BZ55" s="445"/>
      <c r="CA55" s="445"/>
      <c r="CB55" s="445"/>
      <c r="CC55" s="469">
        <f t="shared" si="37"/>
        <v>0</v>
      </c>
      <c r="CD55" s="580">
        <f t="shared" si="2"/>
        <v>0.6</v>
      </c>
      <c r="CE55" s="581">
        <f t="shared" si="7"/>
        <v>0</v>
      </c>
      <c r="CF55" s="581">
        <f t="shared" si="7"/>
        <v>0</v>
      </c>
      <c r="CG55" s="581">
        <f t="shared" si="7"/>
        <v>0</v>
      </c>
      <c r="CH55" s="581">
        <f t="shared" si="24"/>
        <v>0</v>
      </c>
      <c r="CI55" s="581">
        <f t="shared" si="4"/>
        <v>0</v>
      </c>
      <c r="CJ55" s="1359">
        <f t="shared" si="9"/>
        <v>0</v>
      </c>
    </row>
    <row r="56" spans="1:88" ht="33.75" customHeight="1" thickBot="1">
      <c r="A56" s="2456"/>
      <c r="B56" s="736" t="s">
        <v>935</v>
      </c>
      <c r="C56" s="764" t="s">
        <v>382</v>
      </c>
      <c r="D56" s="723" t="s">
        <v>100</v>
      </c>
      <c r="E56" s="515" t="s">
        <v>384</v>
      </c>
      <c r="F56" s="515" t="s">
        <v>99</v>
      </c>
      <c r="G56" s="515" t="s">
        <v>42</v>
      </c>
      <c r="H56" s="769">
        <v>42649</v>
      </c>
      <c r="I56" s="769">
        <v>42740</v>
      </c>
      <c r="J56" s="777" t="e">
        <f t="shared" si="38"/>
        <v>#VALUE!</v>
      </c>
      <c r="K56" s="778"/>
      <c r="L56" s="779"/>
      <c r="M56" s="773"/>
      <c r="N56" s="773"/>
      <c r="O56" s="773"/>
      <c r="P56" s="773"/>
      <c r="Q56" s="773">
        <f t="shared" si="5"/>
        <v>0</v>
      </c>
      <c r="R56" s="773">
        <v>8197</v>
      </c>
      <c r="S56" s="774">
        <f>Q56+R56</f>
        <v>8197</v>
      </c>
      <c r="T56" s="765"/>
      <c r="U56" s="766"/>
      <c r="V56" s="516"/>
      <c r="W56" s="516"/>
      <c r="X56" s="516"/>
      <c r="Y56" s="516"/>
      <c r="Z56" s="516">
        <f t="shared" si="32"/>
        <v>0</v>
      </c>
      <c r="AA56" s="578"/>
      <c r="AB56" s="1356"/>
      <c r="AC56" s="445"/>
      <c r="AD56" s="445"/>
      <c r="AE56" s="445"/>
      <c r="AF56" s="445"/>
      <c r="AG56" s="445">
        <f t="shared" si="10"/>
        <v>0</v>
      </c>
      <c r="AH56" s="1356"/>
      <c r="AI56" s="445">
        <v>429</v>
      </c>
      <c r="AJ56" s="445"/>
      <c r="AK56" s="445"/>
      <c r="AL56" s="445"/>
      <c r="AM56" s="445"/>
      <c r="AN56" s="1356"/>
      <c r="AO56" s="445">
        <v>4639</v>
      </c>
      <c r="AP56" s="445"/>
      <c r="AQ56" s="445"/>
      <c r="AR56" s="445"/>
      <c r="AS56" s="445"/>
      <c r="AT56" s="1356"/>
      <c r="AU56" s="445">
        <v>4737</v>
      </c>
      <c r="AV56" s="445"/>
      <c r="AW56" s="445"/>
      <c r="AX56" s="445"/>
      <c r="AY56" s="445"/>
      <c r="AZ56" s="579"/>
      <c r="BA56" s="445"/>
      <c r="BB56" s="445"/>
      <c r="BC56" s="445"/>
      <c r="BD56" s="445"/>
      <c r="BE56" s="445">
        <f t="shared" si="33"/>
        <v>0</v>
      </c>
      <c r="BF56" s="579"/>
      <c r="BG56" s="445"/>
      <c r="BH56" s="445"/>
      <c r="BI56" s="445"/>
      <c r="BJ56" s="445"/>
      <c r="BK56" s="445">
        <f t="shared" si="34"/>
        <v>0</v>
      </c>
      <c r="BL56" s="579"/>
      <c r="BM56" s="445"/>
      <c r="BN56" s="445"/>
      <c r="BO56" s="445"/>
      <c r="BP56" s="445"/>
      <c r="BQ56" s="445">
        <f t="shared" si="35"/>
        <v>0</v>
      </c>
      <c r="BR56" s="579"/>
      <c r="BS56" s="445"/>
      <c r="BT56" s="445"/>
      <c r="BU56" s="445"/>
      <c r="BV56" s="445"/>
      <c r="BW56" s="445">
        <f t="shared" si="36"/>
        <v>0</v>
      </c>
      <c r="BX56" s="579"/>
      <c r="BY56" s="445"/>
      <c r="BZ56" s="445"/>
      <c r="CA56" s="445"/>
      <c r="CB56" s="445"/>
      <c r="CC56" s="469">
        <f t="shared" si="37"/>
        <v>0</v>
      </c>
      <c r="CD56" s="580">
        <f t="shared" si="2"/>
        <v>8197</v>
      </c>
      <c r="CE56" s="581">
        <f t="shared" si="7"/>
        <v>9805</v>
      </c>
      <c r="CF56" s="581">
        <f t="shared" si="7"/>
        <v>0</v>
      </c>
      <c r="CG56" s="581">
        <f t="shared" si="7"/>
        <v>0</v>
      </c>
      <c r="CH56" s="581">
        <f t="shared" si="24"/>
        <v>0</v>
      </c>
      <c r="CI56" s="581">
        <f t="shared" si="4"/>
        <v>0</v>
      </c>
      <c r="CJ56" s="1359">
        <f t="shared" si="9"/>
        <v>0</v>
      </c>
    </row>
    <row r="57" spans="1:88" ht="33.75" customHeight="1" thickBot="1">
      <c r="A57" s="2457"/>
      <c r="B57" s="520" t="s">
        <v>936</v>
      </c>
      <c r="C57" s="764" t="s">
        <v>382</v>
      </c>
      <c r="D57" s="723" t="s">
        <v>100</v>
      </c>
      <c r="E57" s="515" t="s">
        <v>384</v>
      </c>
      <c r="F57" s="515" t="s">
        <v>99</v>
      </c>
      <c r="G57" s="515" t="s">
        <v>42</v>
      </c>
      <c r="H57" s="769">
        <v>42649</v>
      </c>
      <c r="I57" s="769">
        <v>42740</v>
      </c>
      <c r="J57" s="777" t="e">
        <f t="shared" si="38"/>
        <v>#VALUE!</v>
      </c>
      <c r="K57" s="778"/>
      <c r="L57" s="779"/>
      <c r="M57" s="773"/>
      <c r="N57" s="773"/>
      <c r="O57" s="773"/>
      <c r="P57" s="773"/>
      <c r="Q57" s="773"/>
      <c r="R57" s="773">
        <f>M57+P57</f>
        <v>0</v>
      </c>
      <c r="S57" s="774">
        <f>Q57+R57</f>
        <v>0</v>
      </c>
      <c r="T57" s="765"/>
      <c r="U57" s="766"/>
      <c r="V57" s="516"/>
      <c r="W57" s="516"/>
      <c r="X57" s="516"/>
      <c r="Y57" s="516"/>
      <c r="Z57" s="516">
        <f t="shared" si="32"/>
        <v>0</v>
      </c>
      <c r="AA57" s="578"/>
      <c r="AB57" s="1356"/>
      <c r="AC57" s="445"/>
      <c r="AD57" s="445"/>
      <c r="AE57" s="445"/>
      <c r="AF57" s="445"/>
      <c r="AG57" s="445">
        <f t="shared" si="10"/>
        <v>0</v>
      </c>
      <c r="AH57" s="1356"/>
      <c r="AI57" s="445"/>
      <c r="AJ57" s="445"/>
      <c r="AK57" s="445"/>
      <c r="AL57" s="445"/>
      <c r="AM57" s="445">
        <f>AI57+AJ57+AK57+AL57</f>
        <v>0</v>
      </c>
      <c r="AN57" s="1356"/>
      <c r="AO57" s="445"/>
      <c r="AP57" s="445"/>
      <c r="AQ57" s="445"/>
      <c r="AR57" s="445"/>
      <c r="AS57" s="445">
        <f>AO57+AP57+AQ57+AR57</f>
        <v>0</v>
      </c>
      <c r="AT57" s="1356"/>
      <c r="AU57" s="445"/>
      <c r="AV57" s="445"/>
      <c r="AW57" s="445"/>
      <c r="AX57" s="445"/>
      <c r="AY57" s="445">
        <f>AU57+AV57+AW57+AX57</f>
        <v>0</v>
      </c>
      <c r="AZ57" s="579"/>
      <c r="BA57" s="445"/>
      <c r="BB57" s="445"/>
      <c r="BC57" s="445"/>
      <c r="BD57" s="445"/>
      <c r="BE57" s="445">
        <f t="shared" si="33"/>
        <v>0</v>
      </c>
      <c r="BF57" s="579"/>
      <c r="BG57" s="445"/>
      <c r="BH57" s="445"/>
      <c r="BI57" s="445"/>
      <c r="BJ57" s="445"/>
      <c r="BK57" s="445">
        <f t="shared" si="34"/>
        <v>0</v>
      </c>
      <c r="BL57" s="579"/>
      <c r="BM57" s="445"/>
      <c r="BN57" s="445"/>
      <c r="BO57" s="445"/>
      <c r="BP57" s="445"/>
      <c r="BQ57" s="445">
        <f t="shared" si="35"/>
        <v>0</v>
      </c>
      <c r="BR57" s="579"/>
      <c r="BS57" s="445"/>
      <c r="BT57" s="445"/>
      <c r="BU57" s="445"/>
      <c r="BV57" s="445"/>
      <c r="BW57" s="445">
        <f t="shared" si="36"/>
        <v>0</v>
      </c>
      <c r="BX57" s="579"/>
      <c r="BY57" s="445"/>
      <c r="BZ57" s="445"/>
      <c r="CA57" s="445"/>
      <c r="CB57" s="445"/>
      <c r="CC57" s="469">
        <f t="shared" si="37"/>
        <v>0</v>
      </c>
      <c r="CD57" s="580">
        <f t="shared" si="2"/>
        <v>0</v>
      </c>
      <c r="CE57" s="581">
        <f t="shared" si="7"/>
        <v>0</v>
      </c>
      <c r="CF57" s="581">
        <f t="shared" si="7"/>
        <v>0</v>
      </c>
      <c r="CG57" s="581">
        <f t="shared" si="7"/>
        <v>0</v>
      </c>
      <c r="CH57" s="581">
        <f t="shared" si="24"/>
        <v>0</v>
      </c>
      <c r="CI57" s="581">
        <f t="shared" si="4"/>
        <v>0</v>
      </c>
      <c r="CJ57" s="1363" t="e">
        <f t="shared" si="9"/>
        <v>#DIV/0!</v>
      </c>
    </row>
    <row r="59" spans="1:88">
      <c r="B59" s="193"/>
    </row>
  </sheetData>
  <mergeCells count="27">
    <mergeCell ref="CD12:CI12"/>
    <mergeCell ref="A55:A57"/>
    <mergeCell ref="A44:A54"/>
    <mergeCell ref="A16:A22"/>
    <mergeCell ref="A23:A28"/>
    <mergeCell ref="A29:A37"/>
    <mergeCell ref="A14:A15"/>
    <mergeCell ref="AB11:AS11"/>
    <mergeCell ref="AT11:BK11"/>
    <mergeCell ref="BL11:CC11"/>
    <mergeCell ref="M12:S12"/>
    <mergeCell ref="U12:Z12"/>
    <mergeCell ref="AB12:AG12"/>
    <mergeCell ref="AH12:AM12"/>
    <mergeCell ref="AN12:AS12"/>
    <mergeCell ref="AT12:AY12"/>
    <mergeCell ref="AZ12:BE12"/>
    <mergeCell ref="BF12:BK12"/>
    <mergeCell ref="BL12:BQ12"/>
    <mergeCell ref="BR12:BW12"/>
    <mergeCell ref="BX12:CC12"/>
    <mergeCell ref="B1:G3"/>
    <mergeCell ref="AB1:CC3"/>
    <mergeCell ref="C7:G7"/>
    <mergeCell ref="C8:G8"/>
    <mergeCell ref="C10:D10"/>
    <mergeCell ref="AB10:CI10"/>
  </mergeCells>
  <conditionalFormatting sqref="AA9 H9:T10 T12:T13 M12:R12 I1:T8 F14:F15">
    <cfRule type="cellIs" dxfId="534" priority="56" operator="equal">
      <formula>"x"</formula>
    </cfRule>
  </conditionalFormatting>
  <conditionalFormatting sqref="F9:G12">
    <cfRule type="cellIs" dxfId="533" priority="60" operator="equal">
      <formula>"x"</formula>
    </cfRule>
  </conditionalFormatting>
  <conditionalFormatting sqref="H12:L12 K13:L13">
    <cfRule type="cellIs" dxfId="532" priority="59" operator="equal">
      <formula>"x"</formula>
    </cfRule>
  </conditionalFormatting>
  <conditionalFormatting sqref="H11:T11">
    <cfRule type="cellIs" dxfId="531" priority="58" operator="equal">
      <formula>"x"</formula>
    </cfRule>
  </conditionalFormatting>
  <conditionalFormatting sqref="AB12">
    <cfRule type="cellIs" dxfId="530" priority="57" operator="equal">
      <formula>"x"</formula>
    </cfRule>
  </conditionalFormatting>
  <conditionalFormatting sqref="CD12:CH12">
    <cfRule type="cellIs" dxfId="529" priority="55" operator="equal">
      <formula>"x"</formula>
    </cfRule>
  </conditionalFormatting>
  <conditionalFormatting sqref="U12">
    <cfRule type="cellIs" dxfId="528" priority="54" operator="equal">
      <formula>"x"</formula>
    </cfRule>
  </conditionalFormatting>
  <conditionalFormatting sqref="F57">
    <cfRule type="cellIs" dxfId="527" priority="32" operator="equal">
      <formula>"x"</formula>
    </cfRule>
  </conditionalFormatting>
  <conditionalFormatting sqref="F16">
    <cfRule type="cellIs" dxfId="526" priority="52" operator="equal">
      <formula>"x"</formula>
    </cfRule>
  </conditionalFormatting>
  <conditionalFormatting sqref="F44">
    <cfRule type="cellIs" dxfId="525" priority="50" operator="equal">
      <formula>"x"</formula>
    </cfRule>
  </conditionalFormatting>
  <conditionalFormatting sqref="F56">
    <cfRule type="cellIs" dxfId="524" priority="33" operator="equal">
      <formula>"x"</formula>
    </cfRule>
  </conditionalFormatting>
  <conditionalFormatting sqref="F26">
    <cfRule type="cellIs" dxfId="523" priority="22" operator="equal">
      <formula>"x"</formula>
    </cfRule>
  </conditionalFormatting>
  <conditionalFormatting sqref="F33">
    <cfRule type="cellIs" dxfId="522" priority="17" operator="equal">
      <formula>"x"</formula>
    </cfRule>
  </conditionalFormatting>
  <conditionalFormatting sqref="F36">
    <cfRule type="cellIs" dxfId="521" priority="14" operator="equal">
      <formula>"x"</formula>
    </cfRule>
  </conditionalFormatting>
  <conditionalFormatting sqref="F45">
    <cfRule type="cellIs" dxfId="520" priority="45" operator="equal">
      <formula>"x"</formula>
    </cfRule>
  </conditionalFormatting>
  <conditionalFormatting sqref="F46">
    <cfRule type="cellIs" dxfId="519" priority="44" operator="equal">
      <formula>"x"</formula>
    </cfRule>
  </conditionalFormatting>
  <conditionalFormatting sqref="F47">
    <cfRule type="cellIs" dxfId="518" priority="43" operator="equal">
      <formula>"x"</formula>
    </cfRule>
  </conditionalFormatting>
  <conditionalFormatting sqref="F40">
    <cfRule type="cellIs" dxfId="517" priority="23" operator="equal">
      <formula>"x"</formula>
    </cfRule>
  </conditionalFormatting>
  <conditionalFormatting sqref="F48">
    <cfRule type="cellIs" dxfId="516" priority="41" operator="equal">
      <formula>"x"</formula>
    </cfRule>
  </conditionalFormatting>
  <conditionalFormatting sqref="F49">
    <cfRule type="cellIs" dxfId="515" priority="40" operator="equal">
      <formula>"x"</formula>
    </cfRule>
  </conditionalFormatting>
  <conditionalFormatting sqref="F50">
    <cfRule type="cellIs" dxfId="514" priority="39" operator="equal">
      <formula>"x"</formula>
    </cfRule>
  </conditionalFormatting>
  <conditionalFormatting sqref="F51">
    <cfRule type="cellIs" dxfId="513" priority="38" operator="equal">
      <formula>"x"</formula>
    </cfRule>
  </conditionalFormatting>
  <conditionalFormatting sqref="F52">
    <cfRule type="cellIs" dxfId="512" priority="37" operator="equal">
      <formula>"x"</formula>
    </cfRule>
  </conditionalFormatting>
  <conditionalFormatting sqref="F53">
    <cfRule type="cellIs" dxfId="511" priority="36" operator="equal">
      <formula>"x"</formula>
    </cfRule>
  </conditionalFormatting>
  <conditionalFormatting sqref="F54">
    <cfRule type="cellIs" dxfId="510" priority="35" operator="equal">
      <formula>"x"</formula>
    </cfRule>
  </conditionalFormatting>
  <conditionalFormatting sqref="F55">
    <cfRule type="cellIs" dxfId="509" priority="34" operator="equal">
      <formula>"x"</formula>
    </cfRule>
  </conditionalFormatting>
  <conditionalFormatting sqref="F37">
    <cfRule type="cellIs" dxfId="508" priority="13" operator="equal">
      <formula>"x"</formula>
    </cfRule>
  </conditionalFormatting>
  <conditionalFormatting sqref="F38">
    <cfRule type="cellIs" dxfId="507" priority="11" operator="equal">
      <formula>"x"</formula>
    </cfRule>
  </conditionalFormatting>
  <conditionalFormatting sqref="F19">
    <cfRule type="cellIs" dxfId="506" priority="29" operator="equal">
      <formula>"x"</formula>
    </cfRule>
  </conditionalFormatting>
  <conditionalFormatting sqref="F18">
    <cfRule type="cellIs" dxfId="505" priority="30" operator="equal">
      <formula>"x"</formula>
    </cfRule>
  </conditionalFormatting>
  <conditionalFormatting sqref="F22">
    <cfRule type="cellIs" dxfId="504" priority="28" operator="equal">
      <formula>"x"</formula>
    </cfRule>
  </conditionalFormatting>
  <conditionalFormatting sqref="F23">
    <cfRule type="cellIs" dxfId="503" priority="27" operator="equal">
      <formula>"x"</formula>
    </cfRule>
  </conditionalFormatting>
  <conditionalFormatting sqref="F24">
    <cfRule type="cellIs" dxfId="502" priority="26" operator="equal">
      <formula>"x"</formula>
    </cfRule>
  </conditionalFormatting>
  <conditionalFormatting sqref="F25">
    <cfRule type="cellIs" dxfId="501" priority="25" operator="equal">
      <formula>"x"</formula>
    </cfRule>
  </conditionalFormatting>
  <conditionalFormatting sqref="F31">
    <cfRule type="cellIs" dxfId="500" priority="8" operator="equal">
      <formula>"x"</formula>
    </cfRule>
  </conditionalFormatting>
  <conditionalFormatting sqref="F39">
    <cfRule type="cellIs" dxfId="499" priority="10" operator="equal">
      <formula>"x"</formula>
    </cfRule>
  </conditionalFormatting>
  <conditionalFormatting sqref="F27">
    <cfRule type="cellIs" dxfId="498" priority="21" operator="equal">
      <formula>"x"</formula>
    </cfRule>
  </conditionalFormatting>
  <conditionalFormatting sqref="F29">
    <cfRule type="cellIs" dxfId="497" priority="19" operator="equal">
      <formula>"x"</formula>
    </cfRule>
  </conditionalFormatting>
  <conditionalFormatting sqref="F28">
    <cfRule type="cellIs" dxfId="496" priority="20" operator="equal">
      <formula>"x"</formula>
    </cfRule>
  </conditionalFormatting>
  <conditionalFormatting sqref="F30">
    <cfRule type="cellIs" dxfId="495" priority="18" operator="equal">
      <formula>"x"</formula>
    </cfRule>
  </conditionalFormatting>
  <conditionalFormatting sqref="F35">
    <cfRule type="cellIs" dxfId="494" priority="12" operator="equal">
      <formula>"x"</formula>
    </cfRule>
  </conditionalFormatting>
  <conditionalFormatting sqref="F34">
    <cfRule type="cellIs" dxfId="493" priority="15" operator="equal">
      <formula>"x"</formula>
    </cfRule>
  </conditionalFormatting>
  <conditionalFormatting sqref="F20">
    <cfRule type="cellIs" dxfId="492" priority="5" operator="equal">
      <formula>"x"</formula>
    </cfRule>
  </conditionalFormatting>
  <conditionalFormatting sqref="F32">
    <cfRule type="cellIs" dxfId="491" priority="7" operator="equal">
      <formula>"x"</formula>
    </cfRule>
  </conditionalFormatting>
  <conditionalFormatting sqref="F21">
    <cfRule type="cellIs" dxfId="490" priority="4" operator="equal">
      <formula>"x"</formula>
    </cfRule>
  </conditionalFormatting>
  <conditionalFormatting sqref="F17">
    <cfRule type="cellIs" dxfId="489" priority="6" operator="equal">
      <formula>"x"</formula>
    </cfRule>
  </conditionalFormatting>
  <conditionalFormatting sqref="F41">
    <cfRule type="cellIs" dxfId="488" priority="3" operator="equal">
      <formula>"x"</formula>
    </cfRule>
  </conditionalFormatting>
  <conditionalFormatting sqref="F43">
    <cfRule type="cellIs" dxfId="487" priority="1" operator="equal">
      <formula>"x"</formula>
    </cfRule>
  </conditionalFormatting>
  <conditionalFormatting sqref="F42">
    <cfRule type="cellIs" dxfId="486" priority="2" operator="equal">
      <formula>"x"</formula>
    </cfRule>
  </conditionalFormatting>
  <pageMargins left="0.7" right="0.7" top="0.75" bottom="0.75" header="0.3" footer="0.3"/>
  <pageSetup orientation="portrait" horizontalDpi="4294967295" verticalDpi="4294967295" r:id="rId1"/>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C00000"/>
  </sheetPr>
  <dimension ref="A1:CQ159"/>
  <sheetViews>
    <sheetView workbookViewId="0">
      <pane xSplit="2" ySplit="8" topLeftCell="CB12" activePane="bottomRight" state="frozen"/>
      <selection activeCell="AS14" sqref="AS14"/>
      <selection pane="topRight" activeCell="AS14" sqref="AS14"/>
      <selection pane="bottomLeft" activeCell="AS14" sqref="AS14"/>
      <selection pane="bottomRight" activeCell="CH15" sqref="CH15"/>
    </sheetView>
  </sheetViews>
  <sheetFormatPr defaultRowHeight="15"/>
  <cols>
    <col min="1" max="1" width="19" customWidth="1"/>
    <col min="2" max="2" width="60.42578125" style="193" customWidth="1"/>
    <col min="3" max="3" width="9.28515625" bestFit="1" customWidth="1"/>
    <col min="4" max="4" width="12.5703125" customWidth="1"/>
    <col min="5" max="5" width="13.28515625" customWidth="1"/>
    <col min="6" max="6" width="15.5703125" bestFit="1" customWidth="1"/>
    <col min="7" max="7" width="16.140625" customWidth="1"/>
    <col min="8" max="9" width="11.5703125" customWidth="1"/>
    <col min="10" max="11" width="11.7109375" style="192" customWidth="1"/>
    <col min="12" max="12" width="12.140625" style="486" customWidth="1"/>
    <col min="13" max="13" width="7.42578125" style="192" bestFit="1" customWidth="1"/>
    <col min="14" max="14" width="7.140625" style="192" customWidth="1"/>
    <col min="15" max="15" width="7.28515625" style="192" customWidth="1"/>
    <col min="16" max="18" width="6.42578125" style="192" customWidth="1"/>
    <col min="19" max="19" width="8.42578125" style="192" customWidth="1"/>
    <col min="20" max="20" width="35.28515625" style="486" customWidth="1"/>
    <col min="21" max="21" width="7.7109375" customWidth="1"/>
    <col min="22" max="22" width="8.140625" customWidth="1"/>
    <col min="23" max="24" width="6.5703125" customWidth="1"/>
    <col min="25" max="25" width="6.7109375" customWidth="1"/>
    <col min="26" max="26" width="6.42578125" customWidth="1"/>
    <col min="27" max="27" width="2.42578125" customWidth="1"/>
    <col min="28" max="39" width="6.140625" style="193" customWidth="1"/>
    <col min="40" max="40" width="7.85546875" style="193" customWidth="1"/>
    <col min="41" max="81" width="6.140625" style="193" customWidth="1"/>
    <col min="82" max="82" width="10.7109375" style="449" customWidth="1"/>
    <col min="83" max="83" width="7.140625" style="449" customWidth="1"/>
    <col min="84" max="84" width="6.140625" style="449" customWidth="1"/>
    <col min="85" max="86" width="6.7109375" style="449" bestFit="1" customWidth="1"/>
    <col min="87" max="87" width="10.140625" style="449" customWidth="1"/>
    <col min="88" max="88" width="22" customWidth="1"/>
    <col min="89" max="89" width="23.5703125" customWidth="1"/>
  </cols>
  <sheetData>
    <row r="1" spans="1:95">
      <c r="A1" s="5"/>
      <c r="B1" s="2418" t="s">
        <v>347</v>
      </c>
      <c r="C1" s="2419"/>
      <c r="D1" s="2419"/>
      <c r="E1" s="2419"/>
      <c r="F1" s="2419"/>
      <c r="G1" s="2420"/>
      <c r="H1" s="120"/>
      <c r="I1" s="7"/>
      <c r="J1" s="7"/>
      <c r="K1" s="190"/>
      <c r="L1" s="481"/>
      <c r="M1" s="190"/>
      <c r="N1" s="190"/>
      <c r="O1" s="190"/>
      <c r="P1" s="190"/>
      <c r="Q1" s="190"/>
      <c r="R1" s="190"/>
      <c r="S1" s="190"/>
      <c r="T1" s="481"/>
      <c r="U1" s="5"/>
      <c r="V1" s="5"/>
      <c r="W1" s="5"/>
      <c r="X1" s="5"/>
      <c r="Y1" s="5"/>
      <c r="Z1" s="5"/>
      <c r="AA1" s="5"/>
      <c r="AB1" s="2488" t="s">
        <v>68</v>
      </c>
      <c r="AC1" s="2489"/>
      <c r="AD1" s="2489"/>
      <c r="AE1" s="2489"/>
      <c r="AF1" s="2489"/>
      <c r="AG1" s="2489"/>
      <c r="AH1" s="2489"/>
      <c r="AI1" s="2489"/>
      <c r="AJ1" s="2489"/>
      <c r="AK1" s="2489"/>
      <c r="AL1" s="2489"/>
      <c r="AM1" s="2489"/>
      <c r="AN1" s="2489"/>
      <c r="AO1" s="2489"/>
      <c r="AP1" s="2489"/>
      <c r="AQ1" s="2489"/>
      <c r="AR1" s="2489"/>
      <c r="AS1" s="2489"/>
      <c r="AT1" s="2489"/>
      <c r="AU1" s="2489"/>
      <c r="AV1" s="2489"/>
      <c r="AW1" s="2489"/>
      <c r="AX1" s="2489"/>
      <c r="AY1" s="2489"/>
      <c r="AZ1" s="2489"/>
      <c r="BA1" s="2489"/>
      <c r="BB1" s="2489"/>
      <c r="BC1" s="2489"/>
      <c r="BD1" s="2489"/>
      <c r="BE1" s="2489"/>
      <c r="BF1" s="2489"/>
      <c r="BG1" s="2489"/>
      <c r="BH1" s="2489"/>
      <c r="BI1" s="2489"/>
      <c r="BJ1" s="2489"/>
      <c r="BK1" s="2489"/>
      <c r="BL1" s="2489"/>
      <c r="BM1" s="2489"/>
      <c r="BN1" s="2489"/>
      <c r="BO1" s="2489"/>
      <c r="BP1" s="2489"/>
      <c r="BQ1" s="2489"/>
      <c r="BR1" s="2489"/>
      <c r="BS1" s="2489"/>
      <c r="BT1" s="2489"/>
      <c r="BU1" s="2489"/>
      <c r="BV1" s="2489"/>
      <c r="BW1" s="2489"/>
      <c r="BX1" s="2489"/>
      <c r="BY1" s="2489"/>
      <c r="BZ1" s="2489"/>
      <c r="CA1" s="2489"/>
      <c r="CB1" s="2489"/>
      <c r="CC1" s="2489"/>
      <c r="CD1" s="446"/>
      <c r="CE1" s="446"/>
      <c r="CF1" s="446"/>
      <c r="CG1" s="446"/>
      <c r="CH1" s="446"/>
      <c r="CI1" s="446"/>
    </row>
    <row r="2" spans="1:95" ht="15.75" thickBot="1">
      <c r="A2" s="5"/>
      <c r="B2" s="2421"/>
      <c r="C2" s="2422"/>
      <c r="D2" s="2422"/>
      <c r="E2" s="2422"/>
      <c r="F2" s="2422"/>
      <c r="G2" s="2423"/>
      <c r="H2" s="120"/>
      <c r="I2" s="7"/>
      <c r="J2" s="7"/>
      <c r="K2" s="190"/>
      <c r="L2" s="481"/>
      <c r="M2" s="190"/>
      <c r="N2" s="190"/>
      <c r="O2" s="190"/>
      <c r="P2" s="190"/>
      <c r="Q2" s="190"/>
      <c r="R2" s="190"/>
      <c r="S2" s="190"/>
      <c r="T2" s="481"/>
      <c r="U2" s="5"/>
      <c r="V2" s="5"/>
      <c r="W2" s="5"/>
      <c r="X2" s="5"/>
      <c r="Y2" s="5"/>
      <c r="Z2" s="5"/>
      <c r="AA2" s="5"/>
      <c r="AB2" s="2490"/>
      <c r="AC2" s="2491"/>
      <c r="AD2" s="2491"/>
      <c r="AE2" s="2491"/>
      <c r="AF2" s="2491"/>
      <c r="AG2" s="2491"/>
      <c r="AH2" s="2491"/>
      <c r="AI2" s="2491"/>
      <c r="AJ2" s="2491"/>
      <c r="AK2" s="2491"/>
      <c r="AL2" s="2491"/>
      <c r="AM2" s="2491"/>
      <c r="AN2" s="2491"/>
      <c r="AO2" s="2491"/>
      <c r="AP2" s="2491"/>
      <c r="AQ2" s="2491"/>
      <c r="AR2" s="2491"/>
      <c r="AS2" s="2491"/>
      <c r="AT2" s="2491"/>
      <c r="AU2" s="2491"/>
      <c r="AV2" s="2491"/>
      <c r="AW2" s="2491"/>
      <c r="AX2" s="2491"/>
      <c r="AY2" s="2491"/>
      <c r="AZ2" s="2491"/>
      <c r="BA2" s="2491"/>
      <c r="BB2" s="2491"/>
      <c r="BC2" s="2491"/>
      <c r="BD2" s="2491"/>
      <c r="BE2" s="2491"/>
      <c r="BF2" s="2491"/>
      <c r="BG2" s="2491"/>
      <c r="BH2" s="2491"/>
      <c r="BI2" s="2491"/>
      <c r="BJ2" s="2491"/>
      <c r="BK2" s="2491"/>
      <c r="BL2" s="2491"/>
      <c r="BM2" s="2491"/>
      <c r="BN2" s="2491"/>
      <c r="BO2" s="2491"/>
      <c r="BP2" s="2491"/>
      <c r="BQ2" s="2491"/>
      <c r="BR2" s="2491"/>
      <c r="BS2" s="2491"/>
      <c r="BT2" s="2491"/>
      <c r="BU2" s="2491"/>
      <c r="BV2" s="2491"/>
      <c r="BW2" s="2491"/>
      <c r="BX2" s="2491"/>
      <c r="BY2" s="2491"/>
      <c r="BZ2" s="2491"/>
      <c r="CA2" s="2491"/>
      <c r="CB2" s="2491"/>
      <c r="CC2" s="2491"/>
      <c r="CD2" s="446"/>
      <c r="CE2" s="446"/>
      <c r="CF2" s="446"/>
      <c r="CG2" s="446"/>
      <c r="CH2" s="446"/>
      <c r="CI2" s="446"/>
      <c r="CJ2" s="1366" t="s">
        <v>1214</v>
      </c>
      <c r="CK2" s="507"/>
    </row>
    <row r="3" spans="1:95" ht="15.75" thickBot="1">
      <c r="A3" s="5"/>
      <c r="B3" s="496" t="s">
        <v>305</v>
      </c>
      <c r="C3" s="2620" t="s">
        <v>380</v>
      </c>
      <c r="D3" s="2556"/>
      <c r="E3" s="2556"/>
      <c r="F3" s="2556"/>
      <c r="G3" s="2557"/>
      <c r="H3" s="120"/>
      <c r="I3" s="7"/>
      <c r="J3" s="7"/>
      <c r="K3" s="190"/>
      <c r="L3" s="481"/>
      <c r="M3" s="190"/>
      <c r="N3" s="190"/>
      <c r="O3" s="190"/>
      <c r="P3" s="190"/>
      <c r="Q3" s="190"/>
      <c r="R3" s="190"/>
      <c r="S3" s="190"/>
      <c r="T3" s="481"/>
      <c r="U3" s="5"/>
      <c r="V3" s="5"/>
      <c r="W3" s="5"/>
      <c r="X3" s="5"/>
      <c r="Y3" s="5"/>
      <c r="Z3" s="5"/>
      <c r="AA3" s="5"/>
      <c r="AB3" s="460"/>
      <c r="AC3" s="460"/>
      <c r="AD3" s="460"/>
      <c r="AE3" s="460"/>
      <c r="AF3" s="460"/>
      <c r="AG3" s="460"/>
      <c r="AH3" s="460"/>
      <c r="AI3" s="460"/>
      <c r="AJ3" s="460"/>
      <c r="AK3" s="460"/>
      <c r="AL3" s="460"/>
      <c r="AM3" s="460"/>
      <c r="AN3" s="460"/>
      <c r="AO3" s="460"/>
      <c r="AP3" s="460"/>
      <c r="AQ3" s="460"/>
      <c r="AR3" s="460"/>
      <c r="AS3" s="460"/>
      <c r="AT3" s="460"/>
      <c r="AU3" s="460"/>
      <c r="AV3" s="460"/>
      <c r="AW3" s="460"/>
      <c r="AX3" s="460"/>
      <c r="AY3" s="460"/>
      <c r="AZ3" s="460"/>
      <c r="BA3" s="460"/>
      <c r="BB3" s="460"/>
      <c r="BC3" s="460"/>
      <c r="BD3" s="460"/>
      <c r="BE3" s="460"/>
      <c r="BF3" s="460"/>
      <c r="BG3" s="460"/>
      <c r="BH3" s="460"/>
      <c r="BI3" s="460"/>
      <c r="BJ3" s="460"/>
      <c r="BK3" s="460"/>
      <c r="BL3" s="460"/>
      <c r="BM3" s="460"/>
      <c r="BN3" s="460"/>
      <c r="BO3" s="460"/>
      <c r="BP3" s="460"/>
      <c r="BQ3" s="460"/>
      <c r="BR3" s="460"/>
      <c r="BS3" s="460"/>
      <c r="BT3" s="460"/>
      <c r="BU3" s="460"/>
      <c r="BV3" s="460"/>
      <c r="BW3" s="460"/>
      <c r="BX3" s="460"/>
      <c r="BY3" s="460"/>
      <c r="BZ3" s="460"/>
      <c r="CA3" s="460"/>
      <c r="CB3" s="460"/>
      <c r="CC3" s="460"/>
      <c r="CD3" s="447"/>
      <c r="CE3" s="447"/>
      <c r="CF3" s="447"/>
      <c r="CG3" s="447"/>
      <c r="CH3" s="447"/>
      <c r="CI3" s="447"/>
      <c r="CJ3" s="1363"/>
      <c r="CK3" s="507" t="s">
        <v>1215</v>
      </c>
    </row>
    <row r="4" spans="1:95" ht="15.75" thickBot="1">
      <c r="A4" s="5"/>
      <c r="B4" s="440" t="s">
        <v>300</v>
      </c>
      <c r="C4" s="2540" t="s">
        <v>344</v>
      </c>
      <c r="D4" s="2541"/>
      <c r="E4" s="2541"/>
      <c r="F4" s="2541"/>
      <c r="G4" s="2542"/>
      <c r="H4" s="120"/>
      <c r="I4" s="7"/>
      <c r="J4" s="7"/>
      <c r="K4" s="190"/>
      <c r="L4" s="481"/>
      <c r="M4" s="190"/>
      <c r="N4" s="190"/>
      <c r="O4" s="190"/>
      <c r="P4" s="190"/>
      <c r="Q4" s="190"/>
      <c r="R4" s="190"/>
      <c r="S4" s="190"/>
      <c r="T4" s="481"/>
      <c r="U4" s="5"/>
      <c r="V4" s="5"/>
      <c r="W4" s="5"/>
      <c r="X4" s="5"/>
      <c r="Y4" s="5"/>
      <c r="Z4" s="5"/>
      <c r="AA4" s="5"/>
      <c r="AB4" s="460"/>
      <c r="AC4" s="460"/>
      <c r="AD4" s="460"/>
      <c r="AE4" s="460"/>
      <c r="AF4" s="460"/>
      <c r="AG4" s="460"/>
      <c r="AH4" s="460"/>
      <c r="AI4" s="460"/>
      <c r="AJ4" s="460"/>
      <c r="AK4" s="460"/>
      <c r="AL4" s="460"/>
      <c r="AM4" s="460"/>
      <c r="AN4" s="460"/>
      <c r="AO4" s="460"/>
      <c r="AP4" s="460"/>
      <c r="AQ4" s="460"/>
      <c r="AR4" s="460"/>
      <c r="AS4" s="460"/>
      <c r="AT4" s="460"/>
      <c r="AU4" s="460"/>
      <c r="AV4" s="460"/>
      <c r="AW4" s="460"/>
      <c r="AX4" s="460"/>
      <c r="AY4" s="460"/>
      <c r="AZ4" s="460"/>
      <c r="BA4" s="460"/>
      <c r="BB4" s="460"/>
      <c r="BC4" s="460"/>
      <c r="BD4" s="460"/>
      <c r="BE4" s="460"/>
      <c r="BF4" s="460"/>
      <c r="BG4" s="460"/>
      <c r="BH4" s="460"/>
      <c r="BI4" s="460"/>
      <c r="BJ4" s="460"/>
      <c r="BK4" s="460"/>
      <c r="BL4" s="460"/>
      <c r="BM4" s="460"/>
      <c r="BN4" s="460"/>
      <c r="BO4" s="460"/>
      <c r="BP4" s="460"/>
      <c r="BQ4" s="460"/>
      <c r="BR4" s="460"/>
      <c r="BS4" s="460"/>
      <c r="BT4" s="460"/>
      <c r="BU4" s="460"/>
      <c r="BV4" s="460"/>
      <c r="BW4" s="460"/>
      <c r="BX4" s="460"/>
      <c r="BY4" s="460"/>
      <c r="BZ4" s="460"/>
      <c r="CA4" s="460"/>
      <c r="CB4" s="460"/>
      <c r="CC4" s="460"/>
      <c r="CD4" s="447"/>
      <c r="CE4" s="447"/>
      <c r="CF4" s="447"/>
      <c r="CG4" s="447"/>
      <c r="CH4" s="447"/>
      <c r="CI4" s="447"/>
      <c r="CJ4" s="1361"/>
      <c r="CK4" s="507" t="s">
        <v>1216</v>
      </c>
    </row>
    <row r="5" spans="1:95" ht="15.75" thickBot="1">
      <c r="A5" s="5"/>
      <c r="B5" s="440" t="s">
        <v>304</v>
      </c>
      <c r="C5" s="2540" t="s">
        <v>379</v>
      </c>
      <c r="D5" s="2541"/>
      <c r="E5" s="2541"/>
      <c r="F5" s="2541"/>
      <c r="G5" s="2542"/>
      <c r="H5" s="120"/>
      <c r="I5" s="7"/>
      <c r="J5" s="7"/>
      <c r="K5" s="190"/>
      <c r="L5" s="481"/>
      <c r="M5" s="190"/>
      <c r="N5" s="190"/>
      <c r="O5" s="190"/>
      <c r="P5" s="190"/>
      <c r="Q5" s="190"/>
      <c r="R5" s="190"/>
      <c r="S5" s="190"/>
      <c r="T5" s="481"/>
      <c r="U5" s="5"/>
      <c r="V5" s="5"/>
      <c r="W5" s="5"/>
      <c r="X5" s="5"/>
      <c r="Y5" s="5"/>
      <c r="Z5" s="5"/>
      <c r="AA5" s="5"/>
      <c r="AB5" s="460"/>
      <c r="AC5" s="460"/>
      <c r="AD5" s="460"/>
      <c r="AE5" s="460"/>
      <c r="AF5" s="460"/>
      <c r="AG5" s="460"/>
      <c r="AH5" s="460"/>
      <c r="AI5" s="460"/>
      <c r="AJ5" s="460"/>
      <c r="AK5" s="460"/>
      <c r="AL5" s="460"/>
      <c r="AM5" s="460"/>
      <c r="AN5" s="460"/>
      <c r="AO5" s="460"/>
      <c r="AP5" s="460"/>
      <c r="AQ5" s="460"/>
      <c r="AR5" s="460"/>
      <c r="AS5" s="460"/>
      <c r="AT5" s="460"/>
      <c r="AU5" s="460"/>
      <c r="AV5" s="460"/>
      <c r="AW5" s="460"/>
      <c r="AX5" s="460"/>
      <c r="AY5" s="460"/>
      <c r="AZ5" s="460"/>
      <c r="BA5" s="460"/>
      <c r="BB5" s="460"/>
      <c r="BC5" s="460"/>
      <c r="BD5" s="460"/>
      <c r="BE5" s="460"/>
      <c r="BF5" s="460"/>
      <c r="BG5" s="460"/>
      <c r="BH5" s="460"/>
      <c r="BI5" s="460"/>
      <c r="BJ5" s="460"/>
      <c r="BK5" s="460"/>
      <c r="BL5" s="460"/>
      <c r="BM5" s="460"/>
      <c r="BN5" s="460"/>
      <c r="BO5" s="460"/>
      <c r="BP5" s="460"/>
      <c r="BQ5" s="460"/>
      <c r="BR5" s="460"/>
      <c r="BS5" s="460"/>
      <c r="BT5" s="460"/>
      <c r="BU5" s="460"/>
      <c r="BV5" s="460"/>
      <c r="BW5" s="460"/>
      <c r="BX5" s="460"/>
      <c r="BY5" s="460"/>
      <c r="BZ5" s="460"/>
      <c r="CA5" s="460"/>
      <c r="CB5" s="460"/>
      <c r="CC5" s="460"/>
      <c r="CD5" s="447"/>
      <c r="CE5" s="447"/>
      <c r="CF5" s="447"/>
      <c r="CG5" s="447"/>
      <c r="CH5" s="447"/>
      <c r="CI5" s="447"/>
      <c r="CJ5" s="1362"/>
      <c r="CK5" s="507" t="s">
        <v>1217</v>
      </c>
    </row>
    <row r="6" spans="1:95" ht="15.75" thickBot="1">
      <c r="A6" s="5"/>
      <c r="B6" s="440" t="s">
        <v>302</v>
      </c>
      <c r="C6" s="2540" t="s">
        <v>345</v>
      </c>
      <c r="D6" s="2541"/>
      <c r="E6" s="2541"/>
      <c r="F6" s="2541"/>
      <c r="G6" s="2542"/>
      <c r="H6" s="120"/>
      <c r="I6" s="7"/>
      <c r="J6" s="7"/>
      <c r="K6" s="190"/>
      <c r="L6" s="481"/>
      <c r="M6" s="190"/>
      <c r="N6" s="190"/>
      <c r="O6" s="190"/>
      <c r="P6" s="190"/>
      <c r="Q6" s="190"/>
      <c r="R6" s="190"/>
      <c r="S6" s="190"/>
      <c r="T6" s="481"/>
      <c r="U6" s="5"/>
      <c r="V6" s="5"/>
      <c r="W6" s="5"/>
      <c r="X6" s="5"/>
      <c r="Y6" s="5"/>
      <c r="Z6" s="5"/>
      <c r="AA6" s="5"/>
      <c r="AB6" s="460"/>
      <c r="AC6" s="460"/>
      <c r="AD6" s="460"/>
      <c r="AE6" s="460"/>
      <c r="AF6" s="460"/>
      <c r="AG6" s="460"/>
      <c r="AH6" s="460"/>
      <c r="AI6" s="460"/>
      <c r="AJ6" s="460"/>
      <c r="AK6" s="460"/>
      <c r="AL6" s="460"/>
      <c r="AM6" s="460"/>
      <c r="AN6" s="460"/>
      <c r="AO6" s="460"/>
      <c r="AP6" s="460"/>
      <c r="AQ6" s="460"/>
      <c r="AR6" s="460"/>
      <c r="AS6" s="460"/>
      <c r="AT6" s="460"/>
      <c r="AU6" s="460"/>
      <c r="AV6" s="460"/>
      <c r="AW6" s="460"/>
      <c r="AX6" s="460"/>
      <c r="AY6" s="460"/>
      <c r="AZ6" s="460"/>
      <c r="BA6" s="460"/>
      <c r="BB6" s="460"/>
      <c r="BC6" s="460"/>
      <c r="BD6" s="460"/>
      <c r="BE6" s="460"/>
      <c r="BF6" s="460"/>
      <c r="BG6" s="460"/>
      <c r="BH6" s="460"/>
      <c r="BI6" s="460"/>
      <c r="BJ6" s="460"/>
      <c r="BK6" s="460"/>
      <c r="BL6" s="460"/>
      <c r="BM6" s="460"/>
      <c r="BN6" s="460"/>
      <c r="BO6" s="460"/>
      <c r="BP6" s="460"/>
      <c r="BQ6" s="460"/>
      <c r="BR6" s="460"/>
      <c r="BS6" s="460"/>
      <c r="BT6" s="460"/>
      <c r="BU6" s="460"/>
      <c r="BV6" s="460"/>
      <c r="BW6" s="460"/>
      <c r="BX6" s="460"/>
      <c r="BY6" s="460"/>
      <c r="BZ6" s="460"/>
      <c r="CA6" s="460"/>
      <c r="CB6" s="460"/>
      <c r="CC6" s="460"/>
      <c r="CD6" s="447"/>
      <c r="CE6" s="447"/>
      <c r="CF6" s="447"/>
      <c r="CG6" s="447"/>
      <c r="CH6" s="447"/>
      <c r="CI6" s="447"/>
      <c r="CJ6" s="1367"/>
      <c r="CK6" s="507" t="s">
        <v>1218</v>
      </c>
    </row>
    <row r="7" spans="1:95" ht="23.25" customHeight="1" thickBot="1">
      <c r="A7" s="5"/>
      <c r="B7" s="440" t="s">
        <v>303</v>
      </c>
      <c r="C7" s="2540" t="s">
        <v>346</v>
      </c>
      <c r="D7" s="2541"/>
      <c r="E7" s="2541"/>
      <c r="F7" s="2541"/>
      <c r="G7" s="2542"/>
      <c r="H7" s="120"/>
      <c r="I7" s="7"/>
      <c r="J7" s="7"/>
      <c r="K7" s="190"/>
      <c r="L7" s="481"/>
      <c r="M7" s="190"/>
      <c r="N7" s="190"/>
      <c r="O7" s="190"/>
      <c r="P7" s="190"/>
      <c r="Q7" s="190"/>
      <c r="R7" s="190"/>
      <c r="S7" s="190"/>
      <c r="T7" s="481"/>
      <c r="U7" s="5"/>
      <c r="V7" s="5"/>
      <c r="W7" s="5"/>
      <c r="X7" s="5"/>
      <c r="Y7" s="5"/>
      <c r="Z7" s="5"/>
      <c r="AA7" s="5"/>
      <c r="AB7" s="460"/>
      <c r="AC7" s="460"/>
      <c r="AD7" s="460"/>
      <c r="AE7" s="460"/>
      <c r="AF7" s="460"/>
      <c r="AG7" s="460"/>
      <c r="AH7" s="460"/>
      <c r="AI7" s="460"/>
      <c r="AJ7" s="460"/>
      <c r="AK7" s="460"/>
      <c r="AL7" s="460"/>
      <c r="AM7" s="460"/>
      <c r="AN7" s="460"/>
      <c r="AO7" s="460"/>
      <c r="AP7" s="460"/>
      <c r="AQ7" s="460"/>
      <c r="AR7" s="460"/>
      <c r="AS7" s="460"/>
      <c r="AT7" s="460"/>
      <c r="AU7" s="460"/>
      <c r="AV7" s="460"/>
      <c r="AW7" s="460"/>
      <c r="AX7" s="460"/>
      <c r="AY7" s="460"/>
      <c r="AZ7" s="460"/>
      <c r="BA7" s="460"/>
      <c r="BB7" s="460"/>
      <c r="BC7" s="460"/>
      <c r="BD7" s="460"/>
      <c r="BE7" s="460"/>
      <c r="BF7" s="460"/>
      <c r="BG7" s="460"/>
      <c r="BH7" s="460"/>
      <c r="BI7" s="460"/>
      <c r="BJ7" s="460"/>
      <c r="BK7" s="460"/>
      <c r="BL7" s="460"/>
      <c r="BM7" s="460"/>
      <c r="BN7" s="460"/>
      <c r="BO7" s="460"/>
      <c r="BP7" s="460"/>
      <c r="BQ7" s="460"/>
      <c r="BR7" s="460"/>
      <c r="BS7" s="460"/>
      <c r="BT7" s="460"/>
      <c r="BU7" s="460"/>
      <c r="BV7" s="460"/>
      <c r="BW7" s="460"/>
      <c r="BX7" s="460"/>
      <c r="BY7" s="460"/>
      <c r="BZ7" s="460"/>
      <c r="CA7" s="460"/>
      <c r="CB7" s="460"/>
      <c r="CC7" s="460"/>
      <c r="CD7" s="447"/>
      <c r="CE7" s="447"/>
      <c r="CF7" s="447"/>
      <c r="CG7" s="447"/>
      <c r="CH7" s="447"/>
      <c r="CI7" s="447"/>
    </row>
    <row r="8" spans="1:95" ht="15.75" thickBot="1">
      <c r="A8" s="5"/>
      <c r="B8" s="495"/>
      <c r="C8" s="7"/>
      <c r="D8" s="7"/>
      <c r="E8" s="7"/>
      <c r="F8" s="7"/>
      <c r="G8" s="7"/>
      <c r="H8" s="7"/>
      <c r="I8" s="7"/>
      <c r="J8" s="190"/>
      <c r="K8" s="190"/>
      <c r="L8" s="481"/>
      <c r="M8" s="190"/>
      <c r="N8" s="190"/>
      <c r="O8" s="190"/>
      <c r="P8" s="190"/>
      <c r="Q8" s="190"/>
      <c r="R8" s="190"/>
      <c r="S8" s="190"/>
      <c r="T8" s="481"/>
      <c r="U8" s="441"/>
      <c r="V8" s="441"/>
      <c r="W8" s="441"/>
      <c r="X8" s="441"/>
      <c r="Y8" s="441"/>
      <c r="Z8" s="441"/>
      <c r="AA8" s="7"/>
      <c r="AB8" s="441"/>
      <c r="AC8" s="441"/>
      <c r="AD8" s="441"/>
      <c r="AE8" s="441"/>
      <c r="AF8" s="441"/>
      <c r="AG8" s="441"/>
      <c r="AH8" s="441"/>
      <c r="AI8" s="441"/>
      <c r="AJ8" s="441"/>
      <c r="AK8" s="441"/>
      <c r="AL8" s="441"/>
      <c r="AM8" s="441"/>
      <c r="AN8" s="441"/>
      <c r="AO8" s="441"/>
      <c r="AP8" s="441"/>
      <c r="AQ8" s="441"/>
      <c r="AR8" s="441"/>
      <c r="AS8" s="441"/>
      <c r="AT8" s="441"/>
      <c r="AU8" s="441"/>
      <c r="AV8" s="441"/>
      <c r="AW8" s="441"/>
      <c r="AX8" s="441"/>
      <c r="AY8" s="441"/>
      <c r="AZ8" s="441"/>
      <c r="BA8" s="441"/>
      <c r="BB8" s="441"/>
      <c r="BC8" s="441"/>
      <c r="BD8" s="441"/>
      <c r="BE8" s="441"/>
      <c r="BF8" s="441"/>
      <c r="BG8" s="441"/>
      <c r="BH8" s="441"/>
      <c r="BI8" s="441"/>
      <c r="BJ8" s="441"/>
      <c r="BK8" s="441"/>
      <c r="BL8" s="441"/>
      <c r="BM8" s="441"/>
      <c r="BN8" s="441"/>
      <c r="BO8" s="441"/>
      <c r="BP8" s="441"/>
      <c r="BQ8" s="441"/>
      <c r="BR8" s="441"/>
      <c r="BS8" s="441"/>
      <c r="BT8" s="441"/>
      <c r="BU8" s="441"/>
      <c r="BV8" s="441"/>
      <c r="BW8" s="441"/>
      <c r="BX8" s="441"/>
      <c r="BY8" s="441"/>
      <c r="BZ8" s="441"/>
      <c r="CA8" s="441"/>
      <c r="CB8" s="441"/>
      <c r="CC8" s="441"/>
      <c r="CD8" s="448"/>
      <c r="CE8" s="448"/>
      <c r="CF8" s="448"/>
      <c r="CG8" s="448"/>
      <c r="CH8" s="448"/>
      <c r="CI8" s="448"/>
    </row>
    <row r="9" spans="1:95" ht="21" thickBot="1">
      <c r="A9" s="738" t="s">
        <v>64</v>
      </c>
      <c r="B9" s="1312" t="s">
        <v>348</v>
      </c>
      <c r="C9" s="2439" t="s">
        <v>57</v>
      </c>
      <c r="D9" s="2440"/>
      <c r="E9" s="1285"/>
      <c r="F9" s="741">
        <f ca="1">TODAY()</f>
        <v>42956</v>
      </c>
      <c r="G9" s="121"/>
      <c r="H9" s="742"/>
      <c r="I9" s="742"/>
      <c r="J9" s="743"/>
      <c r="K9" s="743"/>
      <c r="L9" s="744"/>
      <c r="M9" s="743"/>
      <c r="N9" s="743"/>
      <c r="O9" s="743"/>
      <c r="P9" s="743"/>
      <c r="Q9" s="743"/>
      <c r="R9" s="743"/>
      <c r="S9" s="743"/>
      <c r="T9" s="744"/>
      <c r="U9" s="744"/>
      <c r="V9" s="744"/>
      <c r="W9" s="744"/>
      <c r="X9" s="744"/>
      <c r="Y9" s="744"/>
      <c r="Z9" s="744"/>
      <c r="AA9" s="5"/>
      <c r="AB9" s="2479" t="s">
        <v>299</v>
      </c>
      <c r="AC9" s="2480"/>
      <c r="AD9" s="2480"/>
      <c r="AE9" s="2480"/>
      <c r="AF9" s="2480"/>
      <c r="AG9" s="2480"/>
      <c r="AH9" s="2480"/>
      <c r="AI9" s="2480"/>
      <c r="AJ9" s="2480"/>
      <c r="AK9" s="2480"/>
      <c r="AL9" s="2480"/>
      <c r="AM9" s="2480"/>
      <c r="AN9" s="2480"/>
      <c r="AO9" s="2480"/>
      <c r="AP9" s="2480"/>
      <c r="AQ9" s="2480"/>
      <c r="AR9" s="2480"/>
      <c r="AS9" s="2480"/>
      <c r="AT9" s="2480"/>
      <c r="AU9" s="2480"/>
      <c r="AV9" s="2480"/>
      <c r="AW9" s="2480"/>
      <c r="AX9" s="2480"/>
      <c r="AY9" s="2480"/>
      <c r="AZ9" s="2480"/>
      <c r="BA9" s="2480"/>
      <c r="BB9" s="2480"/>
      <c r="BC9" s="2480"/>
      <c r="BD9" s="2480"/>
      <c r="BE9" s="2480"/>
      <c r="BF9" s="2480"/>
      <c r="BG9" s="2480"/>
      <c r="BH9" s="2480"/>
      <c r="BI9" s="2480"/>
      <c r="BJ9" s="2480"/>
      <c r="BK9" s="2480"/>
      <c r="BL9" s="2480"/>
      <c r="BM9" s="2480"/>
      <c r="BN9" s="2480"/>
      <c r="BO9" s="2480"/>
      <c r="BP9" s="2480"/>
      <c r="BQ9" s="2480"/>
      <c r="BR9" s="2480"/>
      <c r="BS9" s="2480"/>
      <c r="BT9" s="2480"/>
      <c r="BU9" s="2480"/>
      <c r="BV9" s="2480"/>
      <c r="BW9" s="2480"/>
      <c r="BX9" s="2480"/>
      <c r="BY9" s="2480"/>
      <c r="BZ9" s="2480"/>
      <c r="CA9" s="2480"/>
      <c r="CB9" s="2480"/>
      <c r="CC9" s="2480"/>
      <c r="CD9" s="2481"/>
      <c r="CE9" s="2481"/>
      <c r="CF9" s="2481"/>
      <c r="CG9" s="2481"/>
      <c r="CH9" s="2481"/>
      <c r="CI9" s="2481"/>
    </row>
    <row r="10" spans="1:95" s="468" customFormat="1" ht="17.25" customHeight="1" thickBot="1">
      <c r="A10" s="768" t="s">
        <v>285</v>
      </c>
      <c r="B10" s="1313"/>
      <c r="C10" s="88"/>
      <c r="D10" s="88"/>
      <c r="E10" s="88"/>
      <c r="F10" s="88"/>
      <c r="G10" s="88"/>
      <c r="H10" s="88"/>
      <c r="I10" s="88"/>
      <c r="J10" s="745"/>
      <c r="K10" s="745"/>
      <c r="L10" s="746"/>
      <c r="M10" s="745"/>
      <c r="N10" s="745"/>
      <c r="O10" s="745"/>
      <c r="P10" s="745"/>
      <c r="Q10" s="745"/>
      <c r="R10" s="745"/>
      <c r="S10" s="745"/>
      <c r="T10" s="746"/>
      <c r="U10" s="746"/>
      <c r="V10" s="746"/>
      <c r="W10" s="746"/>
      <c r="X10" s="746"/>
      <c r="Y10" s="746"/>
      <c r="Z10" s="746"/>
      <c r="AA10" s="466"/>
      <c r="AB10" s="2482" t="s">
        <v>288</v>
      </c>
      <c r="AC10" s="2483"/>
      <c r="AD10" s="2483"/>
      <c r="AE10" s="2483"/>
      <c r="AF10" s="2483"/>
      <c r="AG10" s="2483"/>
      <c r="AH10" s="2483"/>
      <c r="AI10" s="2483"/>
      <c r="AJ10" s="2483"/>
      <c r="AK10" s="2483"/>
      <c r="AL10" s="2483"/>
      <c r="AM10" s="2483"/>
      <c r="AN10" s="2483"/>
      <c r="AO10" s="2483"/>
      <c r="AP10" s="2483"/>
      <c r="AQ10" s="2483"/>
      <c r="AR10" s="2483"/>
      <c r="AS10" s="2484"/>
      <c r="AT10" s="2485" t="s">
        <v>310</v>
      </c>
      <c r="AU10" s="2486"/>
      <c r="AV10" s="2486"/>
      <c r="AW10" s="2486"/>
      <c r="AX10" s="2486"/>
      <c r="AY10" s="2486"/>
      <c r="AZ10" s="2486"/>
      <c r="BA10" s="2486"/>
      <c r="BB10" s="2486"/>
      <c r="BC10" s="2486"/>
      <c r="BD10" s="2486"/>
      <c r="BE10" s="2486"/>
      <c r="BF10" s="2486"/>
      <c r="BG10" s="2486"/>
      <c r="BH10" s="2486"/>
      <c r="BI10" s="2486"/>
      <c r="BJ10" s="2486"/>
      <c r="BK10" s="2487"/>
      <c r="BL10" s="2485" t="s">
        <v>289</v>
      </c>
      <c r="BM10" s="2486"/>
      <c r="BN10" s="2486"/>
      <c r="BO10" s="2486"/>
      <c r="BP10" s="2486"/>
      <c r="BQ10" s="2486"/>
      <c r="BR10" s="2486"/>
      <c r="BS10" s="2486"/>
      <c r="BT10" s="2486"/>
      <c r="BU10" s="2486"/>
      <c r="BV10" s="2486"/>
      <c r="BW10" s="2486"/>
      <c r="BX10" s="2486"/>
      <c r="BY10" s="2486"/>
      <c r="BZ10" s="2486"/>
      <c r="CA10" s="2486"/>
      <c r="CB10" s="2486"/>
      <c r="CC10" s="2487"/>
      <c r="CD10" s="467"/>
      <c r="CE10" s="467"/>
      <c r="CF10" s="467"/>
      <c r="CG10" s="467"/>
      <c r="CH10" s="467"/>
      <c r="CI10" s="467"/>
    </row>
    <row r="11" spans="1:95" s="462" customFormat="1" ht="60.75" customHeight="1" thickBot="1">
      <c r="A11" s="1314" t="s">
        <v>70</v>
      </c>
      <c r="B11" s="1315" t="s">
        <v>301</v>
      </c>
      <c r="C11" s="748" t="s">
        <v>373</v>
      </c>
      <c r="D11" s="748" t="s">
        <v>328</v>
      </c>
      <c r="E11" s="748" t="s">
        <v>69</v>
      </c>
      <c r="F11" s="747" t="s">
        <v>63</v>
      </c>
      <c r="G11" s="747" t="s">
        <v>942</v>
      </c>
      <c r="H11" s="748" t="s">
        <v>1</v>
      </c>
      <c r="I11" s="748" t="s">
        <v>2</v>
      </c>
      <c r="J11" s="749" t="s">
        <v>89</v>
      </c>
      <c r="K11" s="1316" t="s">
        <v>329</v>
      </c>
      <c r="L11" s="1317" t="s">
        <v>286</v>
      </c>
      <c r="M11" s="2459" t="s">
        <v>287</v>
      </c>
      <c r="N11" s="2460"/>
      <c r="O11" s="2460"/>
      <c r="P11" s="2460"/>
      <c r="Q11" s="2460"/>
      <c r="R11" s="2460"/>
      <c r="S11" s="2461"/>
      <c r="T11" s="752" t="s">
        <v>23</v>
      </c>
      <c r="U11" s="2462" t="s">
        <v>497</v>
      </c>
      <c r="V11" s="2462"/>
      <c r="W11" s="2462"/>
      <c r="X11" s="2462"/>
      <c r="Y11" s="2462"/>
      <c r="Z11" s="2462"/>
      <c r="AA11" s="461"/>
      <c r="AB11" s="2469" t="s">
        <v>290</v>
      </c>
      <c r="AC11" s="2469"/>
      <c r="AD11" s="2469"/>
      <c r="AE11" s="2469"/>
      <c r="AF11" s="2469"/>
      <c r="AG11" s="2469"/>
      <c r="AH11" s="2469" t="s">
        <v>291</v>
      </c>
      <c r="AI11" s="2469"/>
      <c r="AJ11" s="2469"/>
      <c r="AK11" s="2469"/>
      <c r="AL11" s="2469"/>
      <c r="AM11" s="2469"/>
      <c r="AN11" s="2469" t="s">
        <v>292</v>
      </c>
      <c r="AO11" s="2469"/>
      <c r="AP11" s="2469"/>
      <c r="AQ11" s="2469"/>
      <c r="AR11" s="2469"/>
      <c r="AS11" s="2469"/>
      <c r="AT11" s="2469" t="s">
        <v>293</v>
      </c>
      <c r="AU11" s="2469"/>
      <c r="AV11" s="2469"/>
      <c r="AW11" s="2469"/>
      <c r="AX11" s="2469"/>
      <c r="AY11" s="2469"/>
      <c r="AZ11" s="2469" t="s">
        <v>294</v>
      </c>
      <c r="BA11" s="2469"/>
      <c r="BB11" s="2469"/>
      <c r="BC11" s="2469"/>
      <c r="BD11" s="2469"/>
      <c r="BE11" s="2469"/>
      <c r="BF11" s="2469" t="s">
        <v>295</v>
      </c>
      <c r="BG11" s="2469"/>
      <c r="BH11" s="2469"/>
      <c r="BI11" s="2469"/>
      <c r="BJ11" s="2469"/>
      <c r="BK11" s="2469"/>
      <c r="BL11" s="2469" t="s">
        <v>296</v>
      </c>
      <c r="BM11" s="2469"/>
      <c r="BN11" s="2469"/>
      <c r="BO11" s="2469"/>
      <c r="BP11" s="2469"/>
      <c r="BQ11" s="2469"/>
      <c r="BR11" s="2469" t="s">
        <v>297</v>
      </c>
      <c r="BS11" s="2469"/>
      <c r="BT11" s="2469"/>
      <c r="BU11" s="2469"/>
      <c r="BV11" s="2469"/>
      <c r="BW11" s="2469"/>
      <c r="BX11" s="2469" t="s">
        <v>298</v>
      </c>
      <c r="BY11" s="2469"/>
      <c r="BZ11" s="2469"/>
      <c r="CA11" s="2469"/>
      <c r="CB11" s="2469"/>
      <c r="CC11" s="2469"/>
      <c r="CD11" s="2529" t="s">
        <v>308</v>
      </c>
      <c r="CE11" s="2529"/>
      <c r="CF11" s="2529"/>
      <c r="CG11" s="2529"/>
      <c r="CH11" s="2529"/>
      <c r="CI11" s="2529"/>
    </row>
    <row r="12" spans="1:95" ht="45.75" thickBot="1">
      <c r="A12" s="1318" t="s">
        <v>61</v>
      </c>
      <c r="B12" s="902" t="s">
        <v>312</v>
      </c>
      <c r="C12" s="755"/>
      <c r="D12" s="755"/>
      <c r="E12" s="755"/>
      <c r="F12" s="755"/>
      <c r="G12" s="755"/>
      <c r="H12" s="755"/>
      <c r="I12" s="755"/>
      <c r="J12" s="756"/>
      <c r="K12" s="1319"/>
      <c r="L12" s="1320"/>
      <c r="M12" s="1321" t="s">
        <v>316</v>
      </c>
      <c r="N12" s="1322" t="s">
        <v>317</v>
      </c>
      <c r="O12" s="1322" t="s">
        <v>318</v>
      </c>
      <c r="P12" s="1322" t="s">
        <v>319</v>
      </c>
      <c r="Q12" s="760" t="s">
        <v>325</v>
      </c>
      <c r="R12" s="760" t="s">
        <v>326</v>
      </c>
      <c r="S12" s="760" t="s">
        <v>327</v>
      </c>
      <c r="T12" s="1323"/>
      <c r="U12" s="762" t="s">
        <v>306</v>
      </c>
      <c r="V12" s="763" t="s">
        <v>320</v>
      </c>
      <c r="W12" s="763" t="s">
        <v>321</v>
      </c>
      <c r="X12" s="763" t="s">
        <v>322</v>
      </c>
      <c r="Y12" s="763" t="s">
        <v>323</v>
      </c>
      <c r="Z12" s="763" t="s">
        <v>307</v>
      </c>
      <c r="AA12" s="5"/>
      <c r="AB12" s="489" t="s">
        <v>306</v>
      </c>
      <c r="AC12" s="490" t="s">
        <v>320</v>
      </c>
      <c r="AD12" s="490" t="s">
        <v>321</v>
      </c>
      <c r="AE12" s="490" t="s">
        <v>322</v>
      </c>
      <c r="AF12" s="490" t="s">
        <v>323</v>
      </c>
      <c r="AG12" s="490" t="s">
        <v>307</v>
      </c>
      <c r="AH12" s="489" t="s">
        <v>306</v>
      </c>
      <c r="AI12" s="490" t="s">
        <v>320</v>
      </c>
      <c r="AJ12" s="490" t="s">
        <v>321</v>
      </c>
      <c r="AK12" s="490" t="s">
        <v>322</v>
      </c>
      <c r="AL12" s="490" t="s">
        <v>323</v>
      </c>
      <c r="AM12" s="490" t="s">
        <v>307</v>
      </c>
      <c r="AN12" s="489" t="s">
        <v>306</v>
      </c>
      <c r="AO12" s="490" t="s">
        <v>320</v>
      </c>
      <c r="AP12" s="490" t="s">
        <v>321</v>
      </c>
      <c r="AQ12" s="490" t="s">
        <v>322</v>
      </c>
      <c r="AR12" s="490" t="s">
        <v>323</v>
      </c>
      <c r="AS12" s="490" t="s">
        <v>307</v>
      </c>
      <c r="AT12" s="489" t="s">
        <v>306</v>
      </c>
      <c r="AU12" s="490" t="s">
        <v>320</v>
      </c>
      <c r="AV12" s="490" t="s">
        <v>321</v>
      </c>
      <c r="AW12" s="490" t="s">
        <v>322</v>
      </c>
      <c r="AX12" s="490" t="s">
        <v>323</v>
      </c>
      <c r="AY12" s="490" t="s">
        <v>307</v>
      </c>
      <c r="AZ12" s="489" t="s">
        <v>306</v>
      </c>
      <c r="BA12" s="490" t="s">
        <v>320</v>
      </c>
      <c r="BB12" s="490" t="s">
        <v>321</v>
      </c>
      <c r="BC12" s="490" t="s">
        <v>322</v>
      </c>
      <c r="BD12" s="490" t="s">
        <v>323</v>
      </c>
      <c r="BE12" s="490" t="s">
        <v>307</v>
      </c>
      <c r="BF12" s="489" t="s">
        <v>306</v>
      </c>
      <c r="BG12" s="490" t="s">
        <v>320</v>
      </c>
      <c r="BH12" s="490" t="s">
        <v>321</v>
      </c>
      <c r="BI12" s="490" t="s">
        <v>322</v>
      </c>
      <c r="BJ12" s="490" t="s">
        <v>323</v>
      </c>
      <c r="BK12" s="490" t="s">
        <v>307</v>
      </c>
      <c r="BL12" s="489" t="s">
        <v>306</v>
      </c>
      <c r="BM12" s="490" t="s">
        <v>320</v>
      </c>
      <c r="BN12" s="490" t="s">
        <v>321</v>
      </c>
      <c r="BO12" s="490" t="s">
        <v>322</v>
      </c>
      <c r="BP12" s="490" t="s">
        <v>323</v>
      </c>
      <c r="BQ12" s="490" t="s">
        <v>307</v>
      </c>
      <c r="BR12" s="489" t="s">
        <v>306</v>
      </c>
      <c r="BS12" s="490" t="s">
        <v>320</v>
      </c>
      <c r="BT12" s="490" t="s">
        <v>321</v>
      </c>
      <c r="BU12" s="490" t="s">
        <v>322</v>
      </c>
      <c r="BV12" s="490" t="s">
        <v>323</v>
      </c>
      <c r="BW12" s="490" t="s">
        <v>307</v>
      </c>
      <c r="BX12" s="489" t="s">
        <v>306</v>
      </c>
      <c r="BY12" s="490" t="s">
        <v>320</v>
      </c>
      <c r="BZ12" s="490" t="s">
        <v>321</v>
      </c>
      <c r="CA12" s="490" t="s">
        <v>322</v>
      </c>
      <c r="CB12" s="490" t="s">
        <v>323</v>
      </c>
      <c r="CC12" s="490" t="s">
        <v>307</v>
      </c>
      <c r="CD12" s="456" t="s">
        <v>309</v>
      </c>
      <c r="CE12" s="456" t="s">
        <v>320</v>
      </c>
      <c r="CF12" s="456" t="s">
        <v>331</v>
      </c>
      <c r="CG12" s="456" t="s">
        <v>322</v>
      </c>
      <c r="CH12" s="456" t="s">
        <v>324</v>
      </c>
      <c r="CI12" s="456" t="s">
        <v>311</v>
      </c>
      <c r="CJ12" s="1357" t="s">
        <v>1219</v>
      </c>
    </row>
    <row r="13" spans="1:95" ht="26.25" thickBot="1">
      <c r="A13" s="2451" t="s">
        <v>315</v>
      </c>
      <c r="B13" s="553" t="s">
        <v>650</v>
      </c>
      <c r="C13" s="764" t="s">
        <v>382</v>
      </c>
      <c r="D13" s="723" t="s">
        <v>100</v>
      </c>
      <c r="E13" s="515" t="s">
        <v>337</v>
      </c>
      <c r="F13" s="782" t="s">
        <v>197</v>
      </c>
      <c r="G13" s="554" t="s">
        <v>237</v>
      </c>
      <c r="H13" s="769">
        <v>42370</v>
      </c>
      <c r="I13" s="780" t="s">
        <v>339</v>
      </c>
      <c r="J13" s="770">
        <f t="shared" ref="J13:J18" ca="1" si="0">I13-F9</f>
        <v>-221</v>
      </c>
      <c r="K13" s="771"/>
      <c r="L13" s="779" t="s">
        <v>1184</v>
      </c>
      <c r="M13" s="459"/>
      <c r="N13" s="459"/>
      <c r="O13" s="459"/>
      <c r="P13" s="459"/>
      <c r="Q13" s="459">
        <v>35453</v>
      </c>
      <c r="R13" s="459">
        <v>48409</v>
      </c>
      <c r="S13" s="477">
        <f>Q13+R13</f>
        <v>83862</v>
      </c>
      <c r="T13" s="765"/>
      <c r="U13" s="766"/>
      <c r="V13" s="516"/>
      <c r="W13" s="516"/>
      <c r="X13" s="516"/>
      <c r="Y13" s="516"/>
      <c r="Z13" s="516">
        <f>V13+W13+X13+Y13</f>
        <v>0</v>
      </c>
      <c r="AA13" s="1326"/>
      <c r="AB13" s="455">
        <v>7770</v>
      </c>
      <c r="AC13" s="445">
        <v>6680</v>
      </c>
      <c r="AD13" s="445">
        <v>2739</v>
      </c>
      <c r="AE13" s="445">
        <v>1324</v>
      </c>
      <c r="AF13" s="445">
        <v>1290</v>
      </c>
      <c r="AG13" s="445">
        <f t="shared" ref="AG13:AG23" si="1">AC13+AD13+AE13+AF13</f>
        <v>12033</v>
      </c>
      <c r="AH13" s="455">
        <v>7770</v>
      </c>
      <c r="AI13" s="445">
        <f>AI15+AI16</f>
        <v>1</v>
      </c>
      <c r="AJ13" s="445">
        <f>AJ15+AJ16</f>
        <v>1</v>
      </c>
      <c r="AK13" s="445">
        <v>40599</v>
      </c>
      <c r="AL13" s="445">
        <v>40599</v>
      </c>
      <c r="AM13" s="445">
        <f t="shared" ref="AM13:AM23" si="2">AI13+AJ13+AK13+AL13</f>
        <v>81200</v>
      </c>
      <c r="AN13" s="455">
        <v>7770</v>
      </c>
      <c r="AO13" s="445">
        <f>AO15+AO16</f>
        <v>0</v>
      </c>
      <c r="AP13" s="445">
        <f>AP15+AP16</f>
        <v>0</v>
      </c>
      <c r="AQ13" s="445">
        <f>AQ15+AQ16</f>
        <v>0</v>
      </c>
      <c r="AR13" s="445">
        <f>AR15+AR16</f>
        <v>0</v>
      </c>
      <c r="AS13" s="445">
        <f>AO13+AP13+AQ13+AR13</f>
        <v>0</v>
      </c>
      <c r="AT13" s="579"/>
      <c r="AU13" s="445"/>
      <c r="AV13" s="445"/>
      <c r="AW13" s="445"/>
      <c r="AX13" s="445"/>
      <c r="AY13" s="445">
        <f>AU13+AV13+AW13+AX13</f>
        <v>0</v>
      </c>
      <c r="AZ13" s="579"/>
      <c r="BA13" s="445"/>
      <c r="BB13" s="445"/>
      <c r="BC13" s="445"/>
      <c r="BD13" s="445"/>
      <c r="BE13" s="445">
        <f>BA13+BB13+BC13+BD13</f>
        <v>0</v>
      </c>
      <c r="BF13" s="579"/>
      <c r="BG13" s="445"/>
      <c r="BH13" s="445"/>
      <c r="BI13" s="445"/>
      <c r="BJ13" s="445"/>
      <c r="BK13" s="445">
        <f>BG13+BH13+BI13+BJ13</f>
        <v>0</v>
      </c>
      <c r="BL13" s="579"/>
      <c r="BM13" s="445"/>
      <c r="BN13" s="445"/>
      <c r="BO13" s="445"/>
      <c r="BP13" s="445"/>
      <c r="BQ13" s="445">
        <f>BM13+BN13+BO13+BP13</f>
        <v>0</v>
      </c>
      <c r="BR13" s="579"/>
      <c r="BS13" s="445"/>
      <c r="BT13" s="445"/>
      <c r="BU13" s="445"/>
      <c r="BV13" s="445"/>
      <c r="BW13" s="445">
        <f>BS13+BT13+BU13+BV13</f>
        <v>0</v>
      </c>
      <c r="BX13" s="579"/>
      <c r="BY13" s="445"/>
      <c r="BZ13" s="445"/>
      <c r="CA13" s="445"/>
      <c r="CB13" s="445"/>
      <c r="CC13" s="469">
        <f>BY13+BZ13+CA13+CB13</f>
        <v>0</v>
      </c>
      <c r="CD13" s="580">
        <f>S13</f>
        <v>83862</v>
      </c>
      <c r="CE13" s="581">
        <f t="shared" ref="CE13:CE32" si="3">BY13+BS13+BM13+BG13+BA13+AU13+AO13+AI13+AC13+V13</f>
        <v>6681</v>
      </c>
      <c r="CF13" s="581">
        <f t="shared" ref="CF13" si="4">BZ13+BT13+BN13+BH13+BB13+AV13+AP13+AJ13+AD13+W13</f>
        <v>2740</v>
      </c>
      <c r="CG13" s="581">
        <f t="shared" ref="CG13" si="5">CA13+BU13+BO13+BI13+BC13+AW13+AQ13+AK13+AE13+X13</f>
        <v>41923</v>
      </c>
      <c r="CH13" s="581">
        <f t="shared" ref="CH13" si="6">CB13+BV13+BP13+BJ13+BD13+AX13+AR13+AL13+AF13+Y13</f>
        <v>41889</v>
      </c>
      <c r="CI13" s="581">
        <v>90792</v>
      </c>
      <c r="CJ13" s="1361">
        <f>CI13/CD13*100%</f>
        <v>1.0826357587465121</v>
      </c>
      <c r="CK13" s="1330"/>
      <c r="CL13" s="1331"/>
      <c r="CM13" s="1331"/>
      <c r="CN13" s="1331"/>
      <c r="CO13" s="1330"/>
      <c r="CP13" s="578"/>
      <c r="CQ13" s="578"/>
    </row>
    <row r="14" spans="1:95" ht="26.25" thickBot="1">
      <c r="A14" s="2451"/>
      <c r="B14" s="553" t="s">
        <v>651</v>
      </c>
      <c r="C14" s="764" t="s">
        <v>382</v>
      </c>
      <c r="D14" s="723" t="s">
        <v>100</v>
      </c>
      <c r="E14" s="515" t="s">
        <v>337</v>
      </c>
      <c r="F14" s="782" t="s">
        <v>197</v>
      </c>
      <c r="G14" s="554" t="s">
        <v>237</v>
      </c>
      <c r="H14" s="769">
        <v>42370</v>
      </c>
      <c r="I14" s="780" t="s">
        <v>339</v>
      </c>
      <c r="J14" s="770">
        <f t="shared" si="0"/>
        <v>42735</v>
      </c>
      <c r="K14" s="771"/>
      <c r="L14" s="779" t="s">
        <v>1184</v>
      </c>
      <c r="M14" s="457">
        <v>4530</v>
      </c>
      <c r="N14" s="457">
        <v>13565</v>
      </c>
      <c r="O14" s="457"/>
      <c r="P14" s="457"/>
      <c r="Q14" s="459">
        <f t="shared" ref="Q14:Q18" si="7">N14+O14</f>
        <v>13565</v>
      </c>
      <c r="R14" s="459">
        <f t="shared" ref="R14:R18" si="8">M14+P14</f>
        <v>4530</v>
      </c>
      <c r="S14" s="477">
        <f t="shared" ref="S14:S18" si="9">Q14+R14</f>
        <v>18095</v>
      </c>
      <c r="T14" s="765"/>
      <c r="U14" s="766"/>
      <c r="V14" s="516"/>
      <c r="W14" s="516"/>
      <c r="X14" s="516"/>
      <c r="Y14" s="516"/>
      <c r="Z14" s="516">
        <f t="shared" ref="Z14:Z32" si="10">V14+W14+X14+Y14</f>
        <v>0</v>
      </c>
      <c r="AA14" s="1326"/>
      <c r="AB14" s="443">
        <v>1508</v>
      </c>
      <c r="AC14" s="445">
        <f>AB13*12</f>
        <v>93240</v>
      </c>
      <c r="AD14" s="445"/>
      <c r="AE14" s="445"/>
      <c r="AF14" s="445"/>
      <c r="AG14" s="445">
        <f t="shared" si="1"/>
        <v>93240</v>
      </c>
      <c r="AH14" s="443">
        <v>1508</v>
      </c>
      <c r="AI14" s="445"/>
      <c r="AJ14" s="445"/>
      <c r="AK14" s="445"/>
      <c r="AL14" s="445"/>
      <c r="AM14" s="445">
        <f t="shared" si="2"/>
        <v>0</v>
      </c>
      <c r="AN14" s="443">
        <v>1508</v>
      </c>
      <c r="AO14" s="445"/>
      <c r="AP14" s="445"/>
      <c r="AQ14" s="445"/>
      <c r="AR14" s="445"/>
      <c r="AS14" s="445">
        <f>AO14+AP14+AQ14+AR14</f>
        <v>0</v>
      </c>
      <c r="AT14" s="579"/>
      <c r="AU14" s="445"/>
      <c r="AV14" s="445"/>
      <c r="AW14" s="445"/>
      <c r="AX14" s="445"/>
      <c r="AY14" s="445">
        <f t="shared" ref="AY14:AY21" si="11">AU14+AV14+AW14+AX14</f>
        <v>0</v>
      </c>
      <c r="AZ14" s="579"/>
      <c r="BA14" s="445"/>
      <c r="BB14" s="445"/>
      <c r="BC14" s="445"/>
      <c r="BD14" s="445"/>
      <c r="BE14" s="445">
        <f t="shared" ref="BE14:BE21" si="12">BA14+BB14+BC14+BD14</f>
        <v>0</v>
      </c>
      <c r="BF14" s="579"/>
      <c r="BG14" s="445"/>
      <c r="BH14" s="445"/>
      <c r="BI14" s="445"/>
      <c r="BJ14" s="445"/>
      <c r="BK14" s="445">
        <f t="shared" ref="BK14:BK21" si="13">BG14+BH14+BI14+BJ14</f>
        <v>0</v>
      </c>
      <c r="BL14" s="579"/>
      <c r="BM14" s="445"/>
      <c r="BN14" s="445"/>
      <c r="BO14" s="445"/>
      <c r="BP14" s="445"/>
      <c r="BQ14" s="445">
        <f t="shared" ref="BQ14:BQ22" si="14">BM14+BN14+BO14+BP14</f>
        <v>0</v>
      </c>
      <c r="BR14" s="579"/>
      <c r="BS14" s="445"/>
      <c r="BT14" s="445"/>
      <c r="BU14" s="445"/>
      <c r="BV14" s="445"/>
      <c r="BW14" s="445">
        <f t="shared" ref="BW14:BW22" si="15">BS14+BT14+BU14+BV14</f>
        <v>0</v>
      </c>
      <c r="BX14" s="579"/>
      <c r="BY14" s="445"/>
      <c r="BZ14" s="445"/>
      <c r="CA14" s="445"/>
      <c r="CB14" s="445"/>
      <c r="CC14" s="469">
        <f t="shared" ref="CC14:CC22" si="16">BY14+BZ14+CA14+CB14</f>
        <v>0</v>
      </c>
      <c r="CD14" s="580">
        <f t="shared" ref="CD14:CD32" si="17">S14</f>
        <v>18095</v>
      </c>
      <c r="CE14" s="581">
        <f t="shared" si="3"/>
        <v>93240</v>
      </c>
      <c r="CF14" s="581">
        <f t="shared" ref="CF14:CH28" si="18">BZ14+BT14+BN14+BH14+BB14+AV14+AP14+AJ14+AD14+W14</f>
        <v>0</v>
      </c>
      <c r="CG14" s="581">
        <f t="shared" si="18"/>
        <v>0</v>
      </c>
      <c r="CH14" s="581">
        <f t="shared" si="18"/>
        <v>0</v>
      </c>
      <c r="CI14" s="581">
        <f t="shared" ref="CI14:CI32" si="19">Z14+AG14+AM14+AS14+AY14+BE14+BK14+BQ14+BW14+CC14</f>
        <v>93240</v>
      </c>
      <c r="CJ14" s="1361">
        <f t="shared" ref="CJ14:CJ32" si="20">CI14/CD14*100%</f>
        <v>5.1528046421663447</v>
      </c>
      <c r="CK14" s="1330">
        <v>93102</v>
      </c>
      <c r="CL14" s="1331"/>
      <c r="CM14" s="1331"/>
      <c r="CN14" s="1331"/>
      <c r="CO14" s="1330"/>
      <c r="CP14" s="578"/>
      <c r="CQ14" s="578"/>
    </row>
    <row r="15" spans="1:95" ht="30.75" customHeight="1" thickBot="1">
      <c r="A15" s="2452" t="s">
        <v>891</v>
      </c>
      <c r="B15" s="711" t="s">
        <v>601</v>
      </c>
      <c r="C15" s="764" t="s">
        <v>382</v>
      </c>
      <c r="D15" s="515" t="s">
        <v>100</v>
      </c>
      <c r="E15" s="515" t="s">
        <v>337</v>
      </c>
      <c r="F15" s="515" t="s">
        <v>509</v>
      </c>
      <c r="G15" s="515" t="s">
        <v>120</v>
      </c>
      <c r="H15" s="769">
        <v>42370</v>
      </c>
      <c r="I15" s="780" t="s">
        <v>339</v>
      </c>
      <c r="J15" s="770" t="e">
        <f t="shared" si="0"/>
        <v>#VALUE!</v>
      </c>
      <c r="K15" s="519"/>
      <c r="L15" s="519" t="s">
        <v>843</v>
      </c>
      <c r="M15" s="457"/>
      <c r="N15" s="457"/>
      <c r="O15" s="459">
        <v>21612</v>
      </c>
      <c r="P15" s="459">
        <v>19743</v>
      </c>
      <c r="Q15" s="459">
        <f t="shared" si="7"/>
        <v>21612</v>
      </c>
      <c r="R15" s="459">
        <f t="shared" si="8"/>
        <v>19743</v>
      </c>
      <c r="S15" s="477">
        <f t="shared" si="9"/>
        <v>41355</v>
      </c>
      <c r="T15" s="765"/>
      <c r="U15" s="766"/>
      <c r="V15" s="516"/>
      <c r="W15" s="516"/>
      <c r="X15" s="516"/>
      <c r="Y15" s="516"/>
      <c r="Z15" s="516">
        <f t="shared" si="10"/>
        <v>0</v>
      </c>
      <c r="AA15" s="1326"/>
      <c r="AB15" s="1337">
        <v>910</v>
      </c>
      <c r="AC15" s="1335"/>
      <c r="AD15" s="445"/>
      <c r="AE15" s="445">
        <v>1324</v>
      </c>
      <c r="AF15" s="445">
        <v>1290</v>
      </c>
      <c r="AG15" s="445">
        <f t="shared" si="1"/>
        <v>2614</v>
      </c>
      <c r="AH15" s="442">
        <v>2600</v>
      </c>
      <c r="AI15" s="445">
        <v>1</v>
      </c>
      <c r="AJ15" s="445">
        <v>1</v>
      </c>
      <c r="AK15" s="445">
        <v>1</v>
      </c>
      <c r="AL15" s="445">
        <v>1</v>
      </c>
      <c r="AM15" s="445">
        <f t="shared" si="2"/>
        <v>4</v>
      </c>
      <c r="AN15" s="442">
        <v>2600</v>
      </c>
      <c r="AO15" s="445"/>
      <c r="AP15" s="445"/>
      <c r="AQ15" s="445"/>
      <c r="AR15" s="445"/>
      <c r="AS15" s="445">
        <f t="shared" ref="AS15:AS21" si="21">AO15+AP15+AQ15+AR15</f>
        <v>0</v>
      </c>
      <c r="AT15" s="579"/>
      <c r="AU15" s="445"/>
      <c r="AV15" s="445"/>
      <c r="AW15" s="445"/>
      <c r="AX15" s="445"/>
      <c r="AY15" s="445">
        <f t="shared" si="11"/>
        <v>0</v>
      </c>
      <c r="AZ15" s="579"/>
      <c r="BA15" s="445"/>
      <c r="BB15" s="445"/>
      <c r="BC15" s="445"/>
      <c r="BD15" s="445"/>
      <c r="BE15" s="445">
        <f t="shared" si="12"/>
        <v>0</v>
      </c>
      <c r="BF15" s="579"/>
      <c r="BG15" s="445"/>
      <c r="BH15" s="445"/>
      <c r="BI15" s="445"/>
      <c r="BJ15" s="445"/>
      <c r="BK15" s="445">
        <f t="shared" si="13"/>
        <v>0</v>
      </c>
      <c r="BL15" s="579"/>
      <c r="BM15" s="445"/>
      <c r="BN15" s="445"/>
      <c r="BO15" s="445"/>
      <c r="BP15" s="445"/>
      <c r="BQ15" s="445">
        <f t="shared" si="14"/>
        <v>0</v>
      </c>
      <c r="BR15" s="579"/>
      <c r="BS15" s="445"/>
      <c r="BT15" s="445"/>
      <c r="BU15" s="445"/>
      <c r="BV15" s="445"/>
      <c r="BW15" s="445">
        <f t="shared" si="15"/>
        <v>0</v>
      </c>
      <c r="BX15" s="579"/>
      <c r="BY15" s="445"/>
      <c r="BZ15" s="445"/>
      <c r="CA15" s="445"/>
      <c r="CB15" s="445"/>
      <c r="CC15" s="469">
        <f t="shared" si="16"/>
        <v>0</v>
      </c>
      <c r="CD15" s="580">
        <f t="shared" si="17"/>
        <v>41355</v>
      </c>
      <c r="CE15" s="581">
        <f t="shared" si="3"/>
        <v>1</v>
      </c>
      <c r="CF15" s="581">
        <f t="shared" si="18"/>
        <v>1</v>
      </c>
      <c r="CG15" s="581">
        <f t="shared" si="18"/>
        <v>1325</v>
      </c>
      <c r="CH15" s="581">
        <f t="shared" si="18"/>
        <v>1291</v>
      </c>
      <c r="CI15" s="581">
        <f t="shared" si="19"/>
        <v>2618</v>
      </c>
      <c r="CJ15" s="1359">
        <f t="shared" si="20"/>
        <v>6.3305525329464388E-2</v>
      </c>
      <c r="CK15" s="1330">
        <v>52637</v>
      </c>
      <c r="CL15" s="1331"/>
      <c r="CM15" s="1331"/>
      <c r="CN15" s="1331"/>
      <c r="CO15" s="1330"/>
      <c r="CP15" s="578"/>
      <c r="CQ15" s="578"/>
    </row>
    <row r="16" spans="1:95" ht="15.75" customHeight="1" thickBot="1">
      <c r="A16" s="2453"/>
      <c r="B16" s="711" t="s">
        <v>602</v>
      </c>
      <c r="C16" s="764" t="s">
        <v>382</v>
      </c>
      <c r="D16" s="515" t="s">
        <v>100</v>
      </c>
      <c r="E16" s="515" t="s">
        <v>337</v>
      </c>
      <c r="F16" s="515" t="s">
        <v>509</v>
      </c>
      <c r="G16" s="515" t="s">
        <v>120</v>
      </c>
      <c r="H16" s="769">
        <v>42370</v>
      </c>
      <c r="I16" s="780" t="s">
        <v>339</v>
      </c>
      <c r="J16" s="770">
        <f t="shared" si="0"/>
        <v>42735</v>
      </c>
      <c r="K16" s="778"/>
      <c r="L16" s="519" t="s">
        <v>843</v>
      </c>
      <c r="M16" s="457">
        <v>36260</v>
      </c>
      <c r="N16" s="457">
        <v>13177</v>
      </c>
      <c r="O16" s="457"/>
      <c r="P16" s="457"/>
      <c r="Q16" s="459">
        <f t="shared" si="7"/>
        <v>13177</v>
      </c>
      <c r="R16" s="459">
        <f t="shared" si="8"/>
        <v>36260</v>
      </c>
      <c r="S16" s="477">
        <f t="shared" si="9"/>
        <v>49437</v>
      </c>
      <c r="T16" s="765"/>
      <c r="U16" s="766"/>
      <c r="V16" s="516"/>
      <c r="W16" s="516"/>
      <c r="X16" s="516"/>
      <c r="Y16" s="516"/>
      <c r="Z16" s="516">
        <f t="shared" si="10"/>
        <v>0</v>
      </c>
      <c r="AA16" s="1326"/>
      <c r="AB16" s="1338">
        <v>6917</v>
      </c>
      <c r="AC16" s="1335">
        <v>6680</v>
      </c>
      <c r="AD16" s="445">
        <v>2739</v>
      </c>
      <c r="AE16" s="445"/>
      <c r="AF16" s="445"/>
      <c r="AG16" s="445">
        <f t="shared" si="1"/>
        <v>9419</v>
      </c>
      <c r="AH16" s="455">
        <v>10000</v>
      </c>
      <c r="AI16" s="445"/>
      <c r="AJ16" s="445"/>
      <c r="AK16" s="445"/>
      <c r="AL16" s="445"/>
      <c r="AM16" s="445">
        <f t="shared" si="2"/>
        <v>0</v>
      </c>
      <c r="AN16" s="455">
        <v>10000</v>
      </c>
      <c r="AO16" s="445"/>
      <c r="AP16" s="445"/>
      <c r="AQ16" s="445"/>
      <c r="AR16" s="445"/>
      <c r="AS16" s="445">
        <f t="shared" si="21"/>
        <v>0</v>
      </c>
      <c r="AT16" s="584"/>
      <c r="AU16" s="445"/>
      <c r="AV16" s="445"/>
      <c r="AW16" s="445"/>
      <c r="AX16" s="445"/>
      <c r="AY16" s="445">
        <f t="shared" si="11"/>
        <v>0</v>
      </c>
      <c r="AZ16" s="584"/>
      <c r="BA16" s="445"/>
      <c r="BB16" s="445"/>
      <c r="BC16" s="445"/>
      <c r="BD16" s="445"/>
      <c r="BE16" s="445">
        <f t="shared" si="12"/>
        <v>0</v>
      </c>
      <c r="BF16" s="584"/>
      <c r="BG16" s="445"/>
      <c r="BH16" s="445"/>
      <c r="BI16" s="445"/>
      <c r="BJ16" s="445"/>
      <c r="BK16" s="445">
        <f t="shared" si="13"/>
        <v>0</v>
      </c>
      <c r="BL16" s="584"/>
      <c r="BM16" s="445"/>
      <c r="BN16" s="445"/>
      <c r="BO16" s="445"/>
      <c r="BP16" s="445"/>
      <c r="BQ16" s="445">
        <f t="shared" si="14"/>
        <v>0</v>
      </c>
      <c r="BR16" s="584"/>
      <c r="BS16" s="445"/>
      <c r="BT16" s="445"/>
      <c r="BU16" s="445"/>
      <c r="BV16" s="445"/>
      <c r="BW16" s="445">
        <f t="shared" si="15"/>
        <v>0</v>
      </c>
      <c r="BX16" s="584"/>
      <c r="BY16" s="445"/>
      <c r="BZ16" s="445"/>
      <c r="CA16" s="445"/>
      <c r="CB16" s="445"/>
      <c r="CC16" s="469">
        <f t="shared" si="16"/>
        <v>0</v>
      </c>
      <c r="CD16" s="580">
        <f t="shared" si="17"/>
        <v>49437</v>
      </c>
      <c r="CE16" s="581">
        <f t="shared" si="3"/>
        <v>6680</v>
      </c>
      <c r="CF16" s="581">
        <f t="shared" si="18"/>
        <v>2739</v>
      </c>
      <c r="CG16" s="581">
        <f t="shared" si="18"/>
        <v>0</v>
      </c>
      <c r="CH16" s="581">
        <f t="shared" si="18"/>
        <v>0</v>
      </c>
      <c r="CI16" s="581">
        <f t="shared" si="19"/>
        <v>9419</v>
      </c>
      <c r="CJ16" s="1359">
        <f t="shared" si="20"/>
        <v>0.19052531504743411</v>
      </c>
      <c r="CK16" s="1330">
        <v>93233</v>
      </c>
      <c r="CL16" s="1331"/>
      <c r="CM16" s="1331"/>
      <c r="CN16" s="1331"/>
      <c r="CO16" s="1330"/>
      <c r="CP16" s="578"/>
      <c r="CQ16" s="578"/>
    </row>
    <row r="17" spans="1:95" ht="17.25" customHeight="1" thickBot="1">
      <c r="A17" s="2453"/>
      <c r="B17" s="711" t="s">
        <v>542</v>
      </c>
      <c r="C17" s="764" t="s">
        <v>382</v>
      </c>
      <c r="D17" s="515" t="s">
        <v>100</v>
      </c>
      <c r="E17" s="515" t="s">
        <v>337</v>
      </c>
      <c r="F17" s="515" t="s">
        <v>509</v>
      </c>
      <c r="G17" s="515" t="s">
        <v>120</v>
      </c>
      <c r="H17" s="769">
        <v>42370</v>
      </c>
      <c r="I17" s="780" t="s">
        <v>339</v>
      </c>
      <c r="J17" s="770" t="e">
        <f t="shared" si="0"/>
        <v>#VALUE!</v>
      </c>
      <c r="K17" s="778"/>
      <c r="L17" s="519" t="s">
        <v>843</v>
      </c>
      <c r="M17" s="457">
        <v>7166</v>
      </c>
      <c r="N17" s="457"/>
      <c r="O17" s="457"/>
      <c r="P17" s="457"/>
      <c r="Q17" s="459">
        <f t="shared" si="7"/>
        <v>0</v>
      </c>
      <c r="R17" s="459">
        <f t="shared" si="8"/>
        <v>7166</v>
      </c>
      <c r="S17" s="477">
        <f t="shared" si="9"/>
        <v>7166</v>
      </c>
      <c r="T17" s="765"/>
      <c r="U17" s="766"/>
      <c r="V17" s="516"/>
      <c r="W17" s="516"/>
      <c r="X17" s="516"/>
      <c r="Y17" s="516"/>
      <c r="Z17" s="516">
        <f t="shared" si="10"/>
        <v>0</v>
      </c>
      <c r="AA17" s="1326"/>
      <c r="AB17" s="1339">
        <v>148</v>
      </c>
      <c r="AC17" s="1335">
        <v>371</v>
      </c>
      <c r="AD17" s="445"/>
      <c r="AE17" s="445"/>
      <c r="AF17" s="445"/>
      <c r="AG17" s="445">
        <f t="shared" si="1"/>
        <v>371</v>
      </c>
      <c r="AH17" s="579"/>
      <c r="AI17" s="445"/>
      <c r="AJ17" s="445"/>
      <c r="AK17" s="445"/>
      <c r="AL17" s="445"/>
      <c r="AM17" s="445">
        <f t="shared" si="2"/>
        <v>0</v>
      </c>
      <c r="AN17" s="579"/>
      <c r="AO17" s="445"/>
      <c r="AP17" s="445"/>
      <c r="AQ17" s="445"/>
      <c r="AR17" s="445"/>
      <c r="AS17" s="445">
        <f t="shared" si="21"/>
        <v>0</v>
      </c>
      <c r="AT17" s="584"/>
      <c r="AU17" s="445"/>
      <c r="AV17" s="445"/>
      <c r="AW17" s="445"/>
      <c r="AX17" s="445"/>
      <c r="AY17" s="445">
        <f t="shared" si="11"/>
        <v>0</v>
      </c>
      <c r="AZ17" s="584"/>
      <c r="BA17" s="445"/>
      <c r="BB17" s="445"/>
      <c r="BC17" s="445"/>
      <c r="BD17" s="445"/>
      <c r="BE17" s="445">
        <f t="shared" si="12"/>
        <v>0</v>
      </c>
      <c r="BF17" s="584"/>
      <c r="BG17" s="445"/>
      <c r="BH17" s="445"/>
      <c r="BI17" s="445"/>
      <c r="BJ17" s="445"/>
      <c r="BK17" s="445">
        <f t="shared" si="13"/>
        <v>0</v>
      </c>
      <c r="BL17" s="584"/>
      <c r="BM17" s="445"/>
      <c r="BN17" s="445"/>
      <c r="BO17" s="445"/>
      <c r="BP17" s="445"/>
      <c r="BQ17" s="445">
        <f t="shared" si="14"/>
        <v>0</v>
      </c>
      <c r="BR17" s="584"/>
      <c r="BS17" s="445"/>
      <c r="BT17" s="445"/>
      <c r="BU17" s="445"/>
      <c r="BV17" s="445"/>
      <c r="BW17" s="445">
        <f t="shared" si="15"/>
        <v>0</v>
      </c>
      <c r="BX17" s="584"/>
      <c r="BY17" s="445"/>
      <c r="BZ17" s="445"/>
      <c r="CA17" s="445"/>
      <c r="CB17" s="445"/>
      <c r="CC17" s="469">
        <f t="shared" si="16"/>
        <v>0</v>
      </c>
      <c r="CD17" s="580">
        <f t="shared" si="17"/>
        <v>7166</v>
      </c>
      <c r="CE17" s="581">
        <f t="shared" si="3"/>
        <v>371</v>
      </c>
      <c r="CF17" s="581">
        <f t="shared" si="18"/>
        <v>0</v>
      </c>
      <c r="CG17" s="581">
        <f t="shared" si="18"/>
        <v>0</v>
      </c>
      <c r="CH17" s="581">
        <f t="shared" si="18"/>
        <v>0</v>
      </c>
      <c r="CI17" s="581">
        <f t="shared" si="19"/>
        <v>371</v>
      </c>
      <c r="CJ17" s="1359">
        <f t="shared" si="20"/>
        <v>5.1772257884454366E-2</v>
      </c>
      <c r="CK17" s="1330"/>
      <c r="CL17" s="1331"/>
      <c r="CM17" s="1331"/>
      <c r="CN17" s="1331"/>
      <c r="CO17" s="1330"/>
      <c r="CP17" s="578"/>
      <c r="CQ17" s="578"/>
    </row>
    <row r="18" spans="1:95" ht="17.25" customHeight="1" thickBot="1">
      <c r="A18" s="2453"/>
      <c r="B18" s="518" t="s">
        <v>603</v>
      </c>
      <c r="C18" s="764" t="s">
        <v>382</v>
      </c>
      <c r="D18" s="515" t="s">
        <v>100</v>
      </c>
      <c r="E18" s="515" t="s">
        <v>337</v>
      </c>
      <c r="F18" s="515" t="s">
        <v>509</v>
      </c>
      <c r="G18" s="515" t="s">
        <v>120</v>
      </c>
      <c r="H18" s="769">
        <v>42370</v>
      </c>
      <c r="I18" s="780" t="s">
        <v>339</v>
      </c>
      <c r="J18" s="770" t="e">
        <f t="shared" si="0"/>
        <v>#VALUE!</v>
      </c>
      <c r="K18" s="778"/>
      <c r="L18" s="519" t="s">
        <v>843</v>
      </c>
      <c r="M18" s="457">
        <v>1778</v>
      </c>
      <c r="N18" s="457"/>
      <c r="O18" s="457"/>
      <c r="P18" s="457"/>
      <c r="Q18" s="459">
        <f t="shared" si="7"/>
        <v>0</v>
      </c>
      <c r="R18" s="459">
        <f t="shared" si="8"/>
        <v>1778</v>
      </c>
      <c r="S18" s="477">
        <f t="shared" si="9"/>
        <v>1778</v>
      </c>
      <c r="T18" s="765"/>
      <c r="U18" s="766"/>
      <c r="V18" s="516"/>
      <c r="W18" s="516"/>
      <c r="X18" s="516"/>
      <c r="Y18" s="516"/>
      <c r="Z18" s="516">
        <f t="shared" si="10"/>
        <v>0</v>
      </c>
      <c r="AA18" s="1326"/>
      <c r="AB18" s="1339">
        <v>148</v>
      </c>
      <c r="AC18" s="1335">
        <v>73</v>
      </c>
      <c r="AD18" s="445"/>
      <c r="AE18" s="445"/>
      <c r="AF18" s="445"/>
      <c r="AG18" s="445">
        <f t="shared" si="1"/>
        <v>73</v>
      </c>
      <c r="AH18" s="443">
        <v>148</v>
      </c>
      <c r="AI18" s="445"/>
      <c r="AJ18" s="445"/>
      <c r="AK18" s="445"/>
      <c r="AL18" s="445"/>
      <c r="AM18" s="445">
        <f t="shared" si="2"/>
        <v>0</v>
      </c>
      <c r="AN18" s="443">
        <v>148</v>
      </c>
      <c r="AO18" s="445"/>
      <c r="AP18" s="445"/>
      <c r="AQ18" s="445"/>
      <c r="AR18" s="445"/>
      <c r="AS18" s="445">
        <f t="shared" si="21"/>
        <v>0</v>
      </c>
      <c r="AT18" s="584"/>
      <c r="AU18" s="445"/>
      <c r="AV18" s="445"/>
      <c r="AW18" s="445"/>
      <c r="AX18" s="445"/>
      <c r="AY18" s="445">
        <f t="shared" si="11"/>
        <v>0</v>
      </c>
      <c r="AZ18" s="584"/>
      <c r="BA18" s="445"/>
      <c r="BB18" s="445"/>
      <c r="BC18" s="445"/>
      <c r="BD18" s="445"/>
      <c r="BE18" s="445">
        <f t="shared" si="12"/>
        <v>0</v>
      </c>
      <c r="BF18" s="584"/>
      <c r="BG18" s="445"/>
      <c r="BH18" s="445"/>
      <c r="BI18" s="445"/>
      <c r="BJ18" s="445"/>
      <c r="BK18" s="445">
        <f t="shared" si="13"/>
        <v>0</v>
      </c>
      <c r="BL18" s="584"/>
      <c r="BM18" s="445"/>
      <c r="BN18" s="445"/>
      <c r="BO18" s="445"/>
      <c r="BP18" s="445"/>
      <c r="BQ18" s="445">
        <f t="shared" si="14"/>
        <v>0</v>
      </c>
      <c r="BR18" s="584"/>
      <c r="BS18" s="445"/>
      <c r="BT18" s="445"/>
      <c r="BU18" s="445"/>
      <c r="BV18" s="445"/>
      <c r="BW18" s="445">
        <f t="shared" si="15"/>
        <v>0</v>
      </c>
      <c r="BX18" s="584"/>
      <c r="BY18" s="445"/>
      <c r="BZ18" s="445"/>
      <c r="CA18" s="445"/>
      <c r="CB18" s="445"/>
      <c r="CC18" s="469">
        <f t="shared" si="16"/>
        <v>0</v>
      </c>
      <c r="CD18" s="580">
        <f t="shared" si="17"/>
        <v>1778</v>
      </c>
      <c r="CE18" s="581">
        <f t="shared" si="3"/>
        <v>73</v>
      </c>
      <c r="CF18" s="581">
        <f t="shared" si="18"/>
        <v>0</v>
      </c>
      <c r="CG18" s="581">
        <f t="shared" si="18"/>
        <v>0</v>
      </c>
      <c r="CH18" s="581">
        <f t="shared" si="18"/>
        <v>0</v>
      </c>
      <c r="CI18" s="581">
        <f t="shared" si="19"/>
        <v>73</v>
      </c>
      <c r="CJ18" s="1359">
        <f t="shared" si="20"/>
        <v>4.105736782902137E-2</v>
      </c>
      <c r="CK18" s="1330"/>
      <c r="CL18" s="1331"/>
      <c r="CM18" s="1331"/>
      <c r="CN18" s="1331"/>
      <c r="CO18" s="1330"/>
      <c r="CP18" s="578"/>
      <c r="CQ18" s="578"/>
    </row>
    <row r="19" spans="1:95" ht="18" customHeight="1" thickBot="1">
      <c r="A19" s="2453"/>
      <c r="B19" s="711" t="s">
        <v>600</v>
      </c>
      <c r="C19" s="764" t="s">
        <v>382</v>
      </c>
      <c r="D19" s="515" t="s">
        <v>100</v>
      </c>
      <c r="E19" s="515" t="s">
        <v>337</v>
      </c>
      <c r="F19" s="515" t="s">
        <v>509</v>
      </c>
      <c r="G19" s="515" t="s">
        <v>120</v>
      </c>
      <c r="H19" s="769">
        <v>42370</v>
      </c>
      <c r="I19" s="780" t="s">
        <v>339</v>
      </c>
      <c r="J19" s="770" t="e">
        <v>#VALUE!</v>
      </c>
      <c r="K19" s="778"/>
      <c r="L19" s="519" t="s">
        <v>843</v>
      </c>
      <c r="M19" s="773"/>
      <c r="N19" s="773"/>
      <c r="O19" s="773"/>
      <c r="P19" s="773"/>
      <c r="Q19" s="773">
        <v>0</v>
      </c>
      <c r="R19" s="773">
        <v>0</v>
      </c>
      <c r="S19" s="774">
        <v>0</v>
      </c>
      <c r="T19" s="765"/>
      <c r="U19" s="766"/>
      <c r="V19" s="516"/>
      <c r="W19" s="516"/>
      <c r="X19" s="516"/>
      <c r="Y19" s="516"/>
      <c r="Z19" s="516">
        <f t="shared" si="10"/>
        <v>0</v>
      </c>
      <c r="AA19" s="1326"/>
      <c r="AB19" s="1339">
        <v>2600</v>
      </c>
      <c r="AC19" s="1335">
        <v>504</v>
      </c>
      <c r="AD19" s="445">
        <v>520</v>
      </c>
      <c r="AE19" s="445"/>
      <c r="AF19" s="445"/>
      <c r="AG19" s="445">
        <f t="shared" si="1"/>
        <v>1024</v>
      </c>
      <c r="AH19" s="443">
        <v>2600</v>
      </c>
      <c r="AI19" s="445"/>
      <c r="AJ19" s="445"/>
      <c r="AK19" s="445"/>
      <c r="AL19" s="445"/>
      <c r="AM19" s="445">
        <f t="shared" si="2"/>
        <v>0</v>
      </c>
      <c r="AN19" s="443">
        <v>2600</v>
      </c>
      <c r="AO19" s="445"/>
      <c r="AP19" s="445"/>
      <c r="AQ19" s="445"/>
      <c r="AR19" s="445"/>
      <c r="AS19" s="445">
        <f t="shared" si="21"/>
        <v>0</v>
      </c>
      <c r="AT19" s="584"/>
      <c r="AU19" s="445"/>
      <c r="AV19" s="445"/>
      <c r="AW19" s="445"/>
      <c r="AX19" s="445"/>
      <c r="AY19" s="445">
        <f t="shared" si="11"/>
        <v>0</v>
      </c>
      <c r="AZ19" s="584"/>
      <c r="BA19" s="445"/>
      <c r="BB19" s="445"/>
      <c r="BC19" s="445"/>
      <c r="BD19" s="445"/>
      <c r="BE19" s="445">
        <f t="shared" si="12"/>
        <v>0</v>
      </c>
      <c r="BF19" s="584"/>
      <c r="BG19" s="445"/>
      <c r="BH19" s="445"/>
      <c r="BI19" s="445"/>
      <c r="BJ19" s="445"/>
      <c r="BK19" s="445">
        <f t="shared" si="13"/>
        <v>0</v>
      </c>
      <c r="BL19" s="584"/>
      <c r="BM19" s="445"/>
      <c r="BN19" s="445"/>
      <c r="BO19" s="445"/>
      <c r="BP19" s="445"/>
      <c r="BQ19" s="445">
        <f t="shared" si="14"/>
        <v>0</v>
      </c>
      <c r="BR19" s="584"/>
      <c r="BS19" s="445"/>
      <c r="BT19" s="445"/>
      <c r="BU19" s="445"/>
      <c r="BV19" s="445"/>
      <c r="BW19" s="445">
        <f t="shared" si="15"/>
        <v>0</v>
      </c>
      <c r="BX19" s="584"/>
      <c r="BY19" s="445"/>
      <c r="BZ19" s="445"/>
      <c r="CA19" s="445"/>
      <c r="CB19" s="445"/>
      <c r="CC19" s="469">
        <f t="shared" si="16"/>
        <v>0</v>
      </c>
      <c r="CD19" s="580">
        <f t="shared" si="17"/>
        <v>0</v>
      </c>
      <c r="CE19" s="581">
        <f t="shared" si="3"/>
        <v>504</v>
      </c>
      <c r="CF19" s="581">
        <f t="shared" si="18"/>
        <v>520</v>
      </c>
      <c r="CG19" s="581">
        <f t="shared" si="18"/>
        <v>0</v>
      </c>
      <c r="CH19" s="581">
        <f t="shared" si="18"/>
        <v>0</v>
      </c>
      <c r="CI19" s="581">
        <f t="shared" si="19"/>
        <v>1024</v>
      </c>
      <c r="CJ19" s="1363" t="e">
        <f t="shared" si="20"/>
        <v>#DIV/0!</v>
      </c>
      <c r="CK19" s="1330"/>
      <c r="CL19" s="1331"/>
      <c r="CM19" s="1331"/>
      <c r="CN19" s="1331"/>
      <c r="CO19" s="1330"/>
      <c r="CP19" s="578"/>
      <c r="CQ19" s="578"/>
    </row>
    <row r="20" spans="1:95" ht="18" customHeight="1" thickBot="1">
      <c r="A20" s="2453"/>
      <c r="B20" s="711" t="s">
        <v>615</v>
      </c>
      <c r="C20" s="764" t="s">
        <v>382</v>
      </c>
      <c r="D20" s="515" t="s">
        <v>100</v>
      </c>
      <c r="E20" s="515" t="s">
        <v>337</v>
      </c>
      <c r="F20" s="515" t="s">
        <v>509</v>
      </c>
      <c r="G20" s="515" t="s">
        <v>120</v>
      </c>
      <c r="H20" s="769">
        <v>42370</v>
      </c>
      <c r="I20" s="780" t="s">
        <v>339</v>
      </c>
      <c r="J20" s="770" t="e">
        <v>#VALUE!</v>
      </c>
      <c r="K20" s="778"/>
      <c r="L20" s="519" t="s">
        <v>843</v>
      </c>
      <c r="M20" s="457"/>
      <c r="N20" s="457"/>
      <c r="O20" s="457"/>
      <c r="P20" s="457"/>
      <c r="Q20" s="459">
        <f>N20+O20</f>
        <v>0</v>
      </c>
      <c r="R20" s="459">
        <f>M20+P20</f>
        <v>0</v>
      </c>
      <c r="S20" s="477">
        <f>Q20+R20</f>
        <v>0</v>
      </c>
      <c r="T20" s="765"/>
      <c r="U20" s="766"/>
      <c r="V20" s="516"/>
      <c r="W20" s="516"/>
      <c r="X20" s="516"/>
      <c r="Y20" s="516"/>
      <c r="Z20" s="516">
        <f t="shared" si="10"/>
        <v>0</v>
      </c>
      <c r="AA20" s="1326"/>
      <c r="AB20" s="1339"/>
      <c r="AC20" s="1335">
        <v>3818</v>
      </c>
      <c r="AD20" s="445">
        <v>1774</v>
      </c>
      <c r="AE20" s="445"/>
      <c r="AF20" s="445"/>
      <c r="AG20" s="445">
        <f t="shared" si="1"/>
        <v>5592</v>
      </c>
      <c r="AH20" s="443"/>
      <c r="AI20" s="445"/>
      <c r="AJ20" s="445"/>
      <c r="AK20" s="445"/>
      <c r="AL20" s="445"/>
      <c r="AM20" s="445">
        <f t="shared" si="2"/>
        <v>0</v>
      </c>
      <c r="AN20" s="443"/>
      <c r="AO20" s="445"/>
      <c r="AP20" s="445"/>
      <c r="AQ20" s="445"/>
      <c r="AR20" s="445"/>
      <c r="AS20" s="445">
        <f t="shared" si="21"/>
        <v>0</v>
      </c>
      <c r="AT20" s="584"/>
      <c r="AU20" s="445"/>
      <c r="AV20" s="445"/>
      <c r="AW20" s="445"/>
      <c r="AX20" s="445"/>
      <c r="AY20" s="445">
        <f t="shared" si="11"/>
        <v>0</v>
      </c>
      <c r="AZ20" s="584"/>
      <c r="BA20" s="445"/>
      <c r="BB20" s="445"/>
      <c r="BC20" s="445"/>
      <c r="BD20" s="445"/>
      <c r="BE20" s="445">
        <f t="shared" si="12"/>
        <v>0</v>
      </c>
      <c r="BF20" s="584"/>
      <c r="BG20" s="445"/>
      <c r="BH20" s="445"/>
      <c r="BI20" s="445"/>
      <c r="BJ20" s="445"/>
      <c r="BK20" s="445">
        <f t="shared" si="13"/>
        <v>0</v>
      </c>
      <c r="BL20" s="584"/>
      <c r="BM20" s="445"/>
      <c r="BN20" s="445"/>
      <c r="BO20" s="445"/>
      <c r="BP20" s="445"/>
      <c r="BQ20" s="445">
        <f t="shared" si="14"/>
        <v>0</v>
      </c>
      <c r="BR20" s="584"/>
      <c r="BS20" s="445"/>
      <c r="BT20" s="445"/>
      <c r="BU20" s="445"/>
      <c r="BV20" s="445"/>
      <c r="BW20" s="445">
        <f t="shared" si="15"/>
        <v>0</v>
      </c>
      <c r="BX20" s="584"/>
      <c r="BY20" s="445"/>
      <c r="BZ20" s="445"/>
      <c r="CA20" s="445"/>
      <c r="CB20" s="445"/>
      <c r="CC20" s="469">
        <f t="shared" si="16"/>
        <v>0</v>
      </c>
      <c r="CD20" s="580">
        <f t="shared" si="17"/>
        <v>0</v>
      </c>
      <c r="CE20" s="581">
        <f t="shared" si="3"/>
        <v>3818</v>
      </c>
      <c r="CF20" s="581">
        <f t="shared" si="18"/>
        <v>1774</v>
      </c>
      <c r="CG20" s="581">
        <f t="shared" si="18"/>
        <v>0</v>
      </c>
      <c r="CH20" s="581">
        <f t="shared" si="18"/>
        <v>0</v>
      </c>
      <c r="CI20" s="581">
        <f t="shared" si="19"/>
        <v>5592</v>
      </c>
      <c r="CJ20" s="1363" t="e">
        <f t="shared" si="20"/>
        <v>#DIV/0!</v>
      </c>
      <c r="CK20" s="1330"/>
      <c r="CL20" s="1331"/>
      <c r="CM20" s="1331"/>
      <c r="CN20" s="1331"/>
      <c r="CO20" s="1330"/>
      <c r="CP20" s="578"/>
      <c r="CQ20" s="578"/>
    </row>
    <row r="21" spans="1:95" ht="15.75" customHeight="1" thickBot="1">
      <c r="A21" s="2454"/>
      <c r="B21" s="711" t="s">
        <v>887</v>
      </c>
      <c r="C21" s="764" t="s">
        <v>382</v>
      </c>
      <c r="D21" s="515" t="s">
        <v>100</v>
      </c>
      <c r="E21" s="515" t="s">
        <v>337</v>
      </c>
      <c r="F21" s="515" t="s">
        <v>509</v>
      </c>
      <c r="G21" s="515" t="s">
        <v>120</v>
      </c>
      <c r="H21" s="769">
        <v>42370</v>
      </c>
      <c r="I21" s="780" t="s">
        <v>339</v>
      </c>
      <c r="J21" s="770" t="e">
        <v>#VALUE!</v>
      </c>
      <c r="K21" s="778"/>
      <c r="L21" s="519" t="s">
        <v>843</v>
      </c>
      <c r="M21" s="457"/>
      <c r="N21" s="457"/>
      <c r="O21" s="457"/>
      <c r="P21" s="457"/>
      <c r="Q21" s="459">
        <f>N21+O21</f>
        <v>0</v>
      </c>
      <c r="R21" s="459">
        <f>M21+P21</f>
        <v>0</v>
      </c>
      <c r="S21" s="477">
        <f>Q21+R21</f>
        <v>0</v>
      </c>
      <c r="T21" s="765"/>
      <c r="U21" s="766"/>
      <c r="V21" s="516"/>
      <c r="W21" s="516"/>
      <c r="X21" s="516"/>
      <c r="Y21" s="516"/>
      <c r="Z21" s="516">
        <f t="shared" si="10"/>
        <v>0</v>
      </c>
      <c r="AA21" s="1326"/>
      <c r="AB21" s="1339"/>
      <c r="AC21" s="1335">
        <v>3818</v>
      </c>
      <c r="AD21" s="445">
        <v>1774</v>
      </c>
      <c r="AE21" s="445"/>
      <c r="AF21" s="445"/>
      <c r="AG21" s="445">
        <f t="shared" si="1"/>
        <v>5592</v>
      </c>
      <c r="AH21" s="443"/>
      <c r="AI21" s="445"/>
      <c r="AJ21" s="445"/>
      <c r="AK21" s="445"/>
      <c r="AL21" s="445"/>
      <c r="AM21" s="445">
        <f t="shared" si="2"/>
        <v>0</v>
      </c>
      <c r="AN21" s="443"/>
      <c r="AO21" s="445"/>
      <c r="AP21" s="445"/>
      <c r="AQ21" s="445"/>
      <c r="AR21" s="445"/>
      <c r="AS21" s="445">
        <f t="shared" si="21"/>
        <v>0</v>
      </c>
      <c r="AT21" s="584"/>
      <c r="AU21" s="445"/>
      <c r="AV21" s="445"/>
      <c r="AW21" s="445"/>
      <c r="AX21" s="445"/>
      <c r="AY21" s="445">
        <f t="shared" si="11"/>
        <v>0</v>
      </c>
      <c r="AZ21" s="584"/>
      <c r="BA21" s="445"/>
      <c r="BB21" s="445"/>
      <c r="BC21" s="445"/>
      <c r="BD21" s="445"/>
      <c r="BE21" s="445">
        <f t="shared" si="12"/>
        <v>0</v>
      </c>
      <c r="BF21" s="584"/>
      <c r="BG21" s="445"/>
      <c r="BH21" s="445"/>
      <c r="BI21" s="445"/>
      <c r="BJ21" s="445"/>
      <c r="BK21" s="445">
        <f t="shared" si="13"/>
        <v>0</v>
      </c>
      <c r="BL21" s="584"/>
      <c r="BM21" s="445"/>
      <c r="BN21" s="445"/>
      <c r="BO21" s="445"/>
      <c r="BP21" s="445"/>
      <c r="BQ21" s="445">
        <f t="shared" si="14"/>
        <v>0</v>
      </c>
      <c r="BR21" s="584"/>
      <c r="BS21" s="445"/>
      <c r="BT21" s="445"/>
      <c r="BU21" s="445"/>
      <c r="BV21" s="445"/>
      <c r="BW21" s="445">
        <f t="shared" si="15"/>
        <v>0</v>
      </c>
      <c r="BX21" s="584"/>
      <c r="BY21" s="445"/>
      <c r="BZ21" s="445"/>
      <c r="CA21" s="445"/>
      <c r="CB21" s="445"/>
      <c r="CC21" s="469">
        <f t="shared" si="16"/>
        <v>0</v>
      </c>
      <c r="CD21" s="580">
        <f t="shared" si="17"/>
        <v>0</v>
      </c>
      <c r="CE21" s="581">
        <f t="shared" si="3"/>
        <v>3818</v>
      </c>
      <c r="CF21" s="581">
        <f t="shared" si="18"/>
        <v>1774</v>
      </c>
      <c r="CG21" s="581">
        <f t="shared" si="18"/>
        <v>0</v>
      </c>
      <c r="CH21" s="581">
        <f t="shared" si="18"/>
        <v>0</v>
      </c>
      <c r="CI21" s="581">
        <f t="shared" si="19"/>
        <v>5592</v>
      </c>
      <c r="CJ21" s="1363" t="e">
        <f t="shared" si="20"/>
        <v>#DIV/0!</v>
      </c>
      <c r="CK21" s="1330"/>
      <c r="CL21" s="1331"/>
      <c r="CM21" s="1331"/>
      <c r="CN21" s="1331"/>
      <c r="CO21" s="1330"/>
      <c r="CP21" s="578"/>
      <c r="CQ21" s="578"/>
    </row>
    <row r="22" spans="1:95" ht="27" thickBot="1">
      <c r="A22" s="1286" t="s">
        <v>587</v>
      </c>
      <c r="B22" s="715" t="s">
        <v>592</v>
      </c>
      <c r="C22" s="764" t="s">
        <v>382</v>
      </c>
      <c r="D22" s="515" t="s">
        <v>100</v>
      </c>
      <c r="E22" s="515" t="s">
        <v>337</v>
      </c>
      <c r="F22" s="515" t="s">
        <v>99</v>
      </c>
      <c r="G22" s="515" t="s">
        <v>42</v>
      </c>
      <c r="H22" s="769">
        <v>42370</v>
      </c>
      <c r="I22" s="780" t="s">
        <v>339</v>
      </c>
      <c r="J22" s="777" t="e">
        <f>I22-F18</f>
        <v>#VALUE!</v>
      </c>
      <c r="K22" s="518"/>
      <c r="L22" s="592" t="s">
        <v>386</v>
      </c>
      <c r="M22" s="800"/>
      <c r="N22" s="800"/>
      <c r="O22" s="800"/>
      <c r="P22" s="800"/>
      <c r="Q22" s="773">
        <f>N22+O22</f>
        <v>0</v>
      </c>
      <c r="R22" s="773">
        <f>M22+P22</f>
        <v>0</v>
      </c>
      <c r="S22" s="774">
        <f>Q22+R22</f>
        <v>0</v>
      </c>
      <c r="T22" s="765"/>
      <c r="U22" s="766"/>
      <c r="V22" s="516"/>
      <c r="W22" s="516"/>
      <c r="X22" s="516"/>
      <c r="Y22" s="516"/>
      <c r="Z22" s="516">
        <f t="shared" si="10"/>
        <v>0</v>
      </c>
      <c r="AA22" s="709"/>
      <c r="AB22" s="1336"/>
      <c r="AC22" s="516"/>
      <c r="AD22" s="516"/>
      <c r="AE22" s="516"/>
      <c r="AF22" s="445"/>
      <c r="AG22" s="516">
        <f t="shared" si="1"/>
        <v>0</v>
      </c>
      <c r="AH22" s="710"/>
      <c r="AI22" s="445"/>
      <c r="AJ22" s="445"/>
      <c r="AK22" s="445"/>
      <c r="AL22" s="445"/>
      <c r="AM22" s="445">
        <f t="shared" si="2"/>
        <v>0</v>
      </c>
      <c r="AN22" s="710"/>
      <c r="AO22" s="445"/>
      <c r="AP22" s="445"/>
      <c r="AQ22" s="445"/>
      <c r="AR22" s="445"/>
      <c r="AS22" s="445">
        <f>AO22+AP22+AQ22+AR22</f>
        <v>0</v>
      </c>
      <c r="AT22" s="710"/>
      <c r="AU22" s="445"/>
      <c r="AV22" s="445"/>
      <c r="AW22" s="445"/>
      <c r="AX22" s="445"/>
      <c r="AY22" s="445">
        <f>AU22+AV22+AW22+AX22</f>
        <v>0</v>
      </c>
      <c r="AZ22" s="710"/>
      <c r="BA22" s="445"/>
      <c r="BB22" s="445"/>
      <c r="BC22" s="445"/>
      <c r="BD22" s="445"/>
      <c r="BE22" s="445">
        <f>BA22+BB22+BC22+BD22</f>
        <v>0</v>
      </c>
      <c r="BF22" s="710"/>
      <c r="BG22" s="445"/>
      <c r="BH22" s="445"/>
      <c r="BI22" s="445"/>
      <c r="BJ22" s="445"/>
      <c r="BK22" s="445">
        <f>BG22+BH22+BI22+BJ22</f>
        <v>0</v>
      </c>
      <c r="BL22" s="710"/>
      <c r="BM22" s="445"/>
      <c r="BN22" s="445"/>
      <c r="BO22" s="445"/>
      <c r="BP22" s="445"/>
      <c r="BQ22" s="445">
        <f t="shared" si="14"/>
        <v>0</v>
      </c>
      <c r="BR22" s="710"/>
      <c r="BS22" s="445"/>
      <c r="BT22" s="445"/>
      <c r="BU22" s="445"/>
      <c r="BV22" s="445"/>
      <c r="BW22" s="445">
        <f t="shared" si="15"/>
        <v>0</v>
      </c>
      <c r="BX22" s="710"/>
      <c r="BY22" s="445"/>
      <c r="BZ22" s="445"/>
      <c r="CA22" s="445"/>
      <c r="CB22" s="445"/>
      <c r="CC22" s="469">
        <f t="shared" si="16"/>
        <v>0</v>
      </c>
      <c r="CD22" s="580">
        <f t="shared" si="17"/>
        <v>0</v>
      </c>
      <c r="CE22" s="581">
        <f t="shared" si="3"/>
        <v>0</v>
      </c>
      <c r="CF22" s="581">
        <f t="shared" si="18"/>
        <v>0</v>
      </c>
      <c r="CG22" s="581">
        <f t="shared" si="18"/>
        <v>0</v>
      </c>
      <c r="CH22" s="581">
        <f t="shared" si="18"/>
        <v>0</v>
      </c>
      <c r="CI22" s="581">
        <f t="shared" si="19"/>
        <v>0</v>
      </c>
      <c r="CJ22" s="1363" t="e">
        <f t="shared" si="20"/>
        <v>#DIV/0!</v>
      </c>
      <c r="CK22" s="1330"/>
      <c r="CL22" s="1331"/>
      <c r="CM22" s="1331"/>
      <c r="CN22" s="1331"/>
      <c r="CO22" s="1333"/>
      <c r="CP22" s="578"/>
      <c r="CQ22" s="578"/>
    </row>
    <row r="23" spans="1:95" ht="30.75" customHeight="1" thickBot="1">
      <c r="A23" s="2621" t="s">
        <v>349</v>
      </c>
      <c r="B23" s="520" t="s">
        <v>332</v>
      </c>
      <c r="C23" s="149" t="s">
        <v>382</v>
      </c>
      <c r="D23" s="150" t="s">
        <v>88</v>
      </c>
      <c r="E23" s="150" t="s">
        <v>337</v>
      </c>
      <c r="F23" s="150" t="s">
        <v>1185</v>
      </c>
      <c r="G23" s="94" t="s">
        <v>120</v>
      </c>
      <c r="H23" s="492">
        <v>42370</v>
      </c>
      <c r="I23" s="145" t="s">
        <v>339</v>
      </c>
      <c r="J23" s="433" t="e">
        <f>I23-F19</f>
        <v>#VALUE!</v>
      </c>
      <c r="K23" s="438"/>
      <c r="L23" s="494" t="s">
        <v>374</v>
      </c>
      <c r="M23" s="457"/>
      <c r="N23" s="457"/>
      <c r="O23" s="459">
        <v>6399</v>
      </c>
      <c r="P23" s="459">
        <v>4530</v>
      </c>
      <c r="Q23" s="459">
        <f>N23+O23</f>
        <v>6399</v>
      </c>
      <c r="R23" s="459">
        <f>M23+P23</f>
        <v>4530</v>
      </c>
      <c r="S23" s="477">
        <f>Q23+R23</f>
        <v>10929</v>
      </c>
      <c r="T23" s="484"/>
      <c r="U23" s="766"/>
      <c r="V23" s="516"/>
      <c r="W23" s="516"/>
      <c r="X23" s="516"/>
      <c r="Y23" s="516"/>
      <c r="Z23" s="516">
        <f t="shared" si="10"/>
        <v>0</v>
      </c>
      <c r="AB23" s="1337">
        <v>910</v>
      </c>
      <c r="AC23" s="1335"/>
      <c r="AD23" s="445"/>
      <c r="AE23" s="445">
        <v>1324</v>
      </c>
      <c r="AF23" s="445">
        <v>1290</v>
      </c>
      <c r="AG23" s="445">
        <f t="shared" si="1"/>
        <v>2614</v>
      </c>
      <c r="AH23" s="442">
        <v>2600</v>
      </c>
      <c r="AI23" s="445">
        <v>1</v>
      </c>
      <c r="AJ23" s="445">
        <v>1</v>
      </c>
      <c r="AK23" s="445">
        <v>1</v>
      </c>
      <c r="AL23" s="445">
        <v>1</v>
      </c>
      <c r="AM23" s="445">
        <f t="shared" si="2"/>
        <v>4</v>
      </c>
      <c r="AN23" s="442">
        <v>2600</v>
      </c>
      <c r="AO23" s="445"/>
      <c r="AP23" s="445"/>
      <c r="AQ23" s="445"/>
      <c r="AR23" s="445"/>
      <c r="AS23" s="445">
        <f>AO23+AP23+AQ23+AR23</f>
        <v>0</v>
      </c>
      <c r="AT23" s="455"/>
      <c r="AU23" s="445"/>
      <c r="AV23" s="445"/>
      <c r="AW23" s="445"/>
      <c r="AX23" s="445"/>
      <c r="AY23" s="445">
        <f>AU23+AV23+AW23+AX23</f>
        <v>0</v>
      </c>
      <c r="AZ23" s="455"/>
      <c r="BA23" s="445"/>
      <c r="BB23" s="445"/>
      <c r="BC23" s="445"/>
      <c r="BD23" s="445"/>
      <c r="BE23" s="445">
        <f>BA23+BB23+BC23+BD23</f>
        <v>0</v>
      </c>
      <c r="BF23" s="455"/>
      <c r="BG23" s="445"/>
      <c r="BH23" s="445"/>
      <c r="BI23" s="445"/>
      <c r="BJ23" s="445"/>
      <c r="BK23" s="445">
        <f>BG23+BH23+BI23+BJ23</f>
        <v>0</v>
      </c>
      <c r="BL23" s="455"/>
      <c r="BM23" s="445"/>
      <c r="BN23" s="445"/>
      <c r="BO23" s="445"/>
      <c r="BP23" s="445"/>
      <c r="BQ23" s="445">
        <f>BM23+BN23+BO23+BP23</f>
        <v>0</v>
      </c>
      <c r="BR23" s="455"/>
      <c r="BS23" s="445"/>
      <c r="BT23" s="445"/>
      <c r="BU23" s="445"/>
      <c r="BV23" s="445"/>
      <c r="BW23" s="445">
        <f>BS23+BT23+BU23+BV23</f>
        <v>0</v>
      </c>
      <c r="BX23" s="455"/>
      <c r="BY23" s="445"/>
      <c r="BZ23" s="445"/>
      <c r="CA23" s="445"/>
      <c r="CB23" s="445"/>
      <c r="CC23" s="469">
        <f>BY23+BZ23+CA23+CB23</f>
        <v>0</v>
      </c>
      <c r="CD23" s="580">
        <f t="shared" si="17"/>
        <v>10929</v>
      </c>
      <c r="CE23" s="581">
        <f t="shared" si="3"/>
        <v>1</v>
      </c>
      <c r="CF23" s="581">
        <f t="shared" si="18"/>
        <v>1</v>
      </c>
      <c r="CG23" s="581">
        <f t="shared" si="18"/>
        <v>1325</v>
      </c>
      <c r="CH23" s="581">
        <f t="shared" si="18"/>
        <v>1291</v>
      </c>
      <c r="CI23" s="581">
        <f t="shared" si="19"/>
        <v>2618</v>
      </c>
      <c r="CJ23" s="1359">
        <f t="shared" si="20"/>
        <v>0.23954616158843445</v>
      </c>
      <c r="CK23" s="1330"/>
      <c r="CL23" s="1331"/>
      <c r="CM23" s="1331"/>
      <c r="CN23" s="1331"/>
      <c r="CO23" s="1333"/>
    </row>
    <row r="24" spans="1:95" ht="37.5" customHeight="1" thickBot="1">
      <c r="A24" s="2622"/>
      <c r="B24" s="1324" t="s">
        <v>333</v>
      </c>
      <c r="C24" s="764" t="s">
        <v>382</v>
      </c>
      <c r="D24" s="515" t="s">
        <v>100</v>
      </c>
      <c r="E24" s="515" t="s">
        <v>337</v>
      </c>
      <c r="F24" s="782" t="s">
        <v>197</v>
      </c>
      <c r="G24" s="782" t="s">
        <v>120</v>
      </c>
      <c r="H24" s="769">
        <v>42370</v>
      </c>
      <c r="I24" s="780" t="s">
        <v>339</v>
      </c>
      <c r="J24" s="862">
        <f ca="1">I24-F9</f>
        <v>-221</v>
      </c>
      <c r="K24" s="778"/>
      <c r="L24" s="735" t="s">
        <v>374</v>
      </c>
      <c r="M24" s="457">
        <v>53223</v>
      </c>
      <c r="N24" s="457">
        <v>29790</v>
      </c>
      <c r="O24" s="457"/>
      <c r="P24" s="457"/>
      <c r="Q24" s="459">
        <f t="shared" ref="Q24:Q32" si="22">N24+O24</f>
        <v>29790</v>
      </c>
      <c r="R24" s="459">
        <f t="shared" ref="R24:R32" si="23">M24+P24</f>
        <v>53223</v>
      </c>
      <c r="S24" s="477">
        <f t="shared" ref="S24:S32" si="24">Q24+R24</f>
        <v>83013</v>
      </c>
      <c r="T24" s="781"/>
      <c r="U24" s="766"/>
      <c r="V24" s="516"/>
      <c r="W24" s="516"/>
      <c r="X24" s="516"/>
      <c r="Y24" s="516"/>
      <c r="Z24" s="516">
        <f t="shared" si="10"/>
        <v>0</v>
      </c>
      <c r="AB24" s="1338">
        <v>6917</v>
      </c>
      <c r="AC24" s="1335">
        <v>6680</v>
      </c>
      <c r="AD24" s="445">
        <v>2739</v>
      </c>
      <c r="AE24" s="445"/>
      <c r="AF24" s="445"/>
      <c r="AG24" s="445">
        <f t="shared" ref="AG24:AG32" si="25">AC24+AD24+AE24+AF24</f>
        <v>9419</v>
      </c>
      <c r="AH24" s="455">
        <v>10000</v>
      </c>
      <c r="AI24" s="445"/>
      <c r="AJ24" s="445"/>
      <c r="AK24" s="445"/>
      <c r="AL24" s="445"/>
      <c r="AM24" s="445">
        <f t="shared" ref="AM24:AM30" si="26">AI24+AJ24+AK24+AL24</f>
        <v>0</v>
      </c>
      <c r="AN24" s="493">
        <v>10000</v>
      </c>
      <c r="AO24" s="445"/>
      <c r="AP24" s="445"/>
      <c r="AQ24" s="445"/>
      <c r="AR24" s="445"/>
      <c r="AS24" s="445">
        <f t="shared" ref="AS24:AS30" si="27">AO24+AP24+AQ24+AR24</f>
        <v>0</v>
      </c>
      <c r="AT24" s="443"/>
      <c r="AU24" s="445"/>
      <c r="AV24" s="445"/>
      <c r="AW24" s="445"/>
      <c r="AX24" s="445"/>
      <c r="AY24" s="445">
        <f t="shared" ref="AY24:AY30" si="28">AU24+AV24+AW24+AX24</f>
        <v>0</v>
      </c>
      <c r="AZ24" s="443"/>
      <c r="BA24" s="445"/>
      <c r="BB24" s="445"/>
      <c r="BC24" s="445"/>
      <c r="BD24" s="445"/>
      <c r="BE24" s="445">
        <f t="shared" ref="BE24:BE30" si="29">BA24+BB24+BC24+BD24</f>
        <v>0</v>
      </c>
      <c r="BF24" s="443"/>
      <c r="BG24" s="445"/>
      <c r="BH24" s="445"/>
      <c r="BI24" s="445"/>
      <c r="BJ24" s="445"/>
      <c r="BK24" s="445">
        <f t="shared" ref="BK24:BK30" si="30">BG24+BH24+BI24+BJ24</f>
        <v>0</v>
      </c>
      <c r="BL24" s="443"/>
      <c r="BM24" s="445"/>
      <c r="BN24" s="445"/>
      <c r="BO24" s="445"/>
      <c r="BP24" s="445"/>
      <c r="BQ24" s="445">
        <f t="shared" ref="BQ24:BQ30" si="31">BM24+BN24+BO24+BP24</f>
        <v>0</v>
      </c>
      <c r="BR24" s="443"/>
      <c r="BS24" s="445"/>
      <c r="BT24" s="445"/>
      <c r="BU24" s="445"/>
      <c r="BV24" s="445"/>
      <c r="BW24" s="445">
        <f t="shared" ref="BW24:BW30" si="32">BS24+BT24+BU24+BV24</f>
        <v>0</v>
      </c>
      <c r="BX24" s="443"/>
      <c r="BY24" s="445"/>
      <c r="BZ24" s="445"/>
      <c r="CA24" s="445"/>
      <c r="CB24" s="445"/>
      <c r="CC24" s="469">
        <f t="shared" ref="CC24:CC30" si="33">BY24+BZ24+CA24+CB24</f>
        <v>0</v>
      </c>
      <c r="CD24" s="580">
        <f t="shared" si="17"/>
        <v>83013</v>
      </c>
      <c r="CE24" s="581">
        <f t="shared" si="3"/>
        <v>6680</v>
      </c>
      <c r="CF24" s="581">
        <f t="shared" si="18"/>
        <v>2739</v>
      </c>
      <c r="CG24" s="581">
        <f t="shared" si="18"/>
        <v>0</v>
      </c>
      <c r="CH24" s="581">
        <f t="shared" si="18"/>
        <v>0</v>
      </c>
      <c r="CI24" s="581">
        <f t="shared" si="19"/>
        <v>9419</v>
      </c>
      <c r="CJ24" s="1359">
        <f t="shared" si="20"/>
        <v>0.11346415621649621</v>
      </c>
      <c r="CK24" s="1330"/>
      <c r="CL24" s="1331"/>
      <c r="CM24" s="1331"/>
      <c r="CN24" s="1331"/>
      <c r="CO24" s="1333"/>
    </row>
    <row r="25" spans="1:95" ht="27" thickBot="1">
      <c r="A25" s="2622"/>
      <c r="B25" s="1324" t="s">
        <v>352</v>
      </c>
      <c r="C25" s="764" t="s">
        <v>382</v>
      </c>
      <c r="D25" s="515" t="s">
        <v>100</v>
      </c>
      <c r="E25" s="515" t="s">
        <v>337</v>
      </c>
      <c r="F25" s="782" t="s">
        <v>197</v>
      </c>
      <c r="G25" s="782" t="s">
        <v>120</v>
      </c>
      <c r="H25" s="769">
        <v>42370</v>
      </c>
      <c r="I25" s="780" t="s">
        <v>339</v>
      </c>
      <c r="J25" s="862">
        <f ca="1">I25-F9</f>
        <v>-221</v>
      </c>
      <c r="K25" s="778"/>
      <c r="L25" s="735" t="s">
        <v>375</v>
      </c>
      <c r="M25" s="457">
        <v>1778</v>
      </c>
      <c r="N25" s="457"/>
      <c r="O25" s="457"/>
      <c r="P25" s="457"/>
      <c r="Q25" s="459">
        <f t="shared" si="22"/>
        <v>0</v>
      </c>
      <c r="R25" s="459">
        <f t="shared" si="23"/>
        <v>1778</v>
      </c>
      <c r="S25" s="477">
        <f t="shared" si="24"/>
        <v>1778</v>
      </c>
      <c r="T25" s="781"/>
      <c r="U25" s="766"/>
      <c r="V25" s="516"/>
      <c r="W25" s="516"/>
      <c r="X25" s="516"/>
      <c r="Y25" s="516"/>
      <c r="Z25" s="516">
        <f t="shared" si="10"/>
        <v>0</v>
      </c>
      <c r="AB25" s="1339">
        <v>148</v>
      </c>
      <c r="AC25" s="1335">
        <v>73</v>
      </c>
      <c r="AD25" s="445"/>
      <c r="AE25" s="445"/>
      <c r="AF25" s="445"/>
      <c r="AG25" s="445">
        <f t="shared" si="25"/>
        <v>73</v>
      </c>
      <c r="AH25" s="443">
        <v>148</v>
      </c>
      <c r="AI25" s="445"/>
      <c r="AJ25" s="445"/>
      <c r="AK25" s="445"/>
      <c r="AL25" s="445"/>
      <c r="AM25" s="445">
        <f t="shared" si="26"/>
        <v>0</v>
      </c>
      <c r="AN25" s="443">
        <v>148</v>
      </c>
      <c r="AO25" s="445"/>
      <c r="AP25" s="445"/>
      <c r="AQ25" s="445"/>
      <c r="AR25" s="445"/>
      <c r="AS25" s="445">
        <f t="shared" si="27"/>
        <v>0</v>
      </c>
      <c r="AT25" s="443"/>
      <c r="AU25" s="445"/>
      <c r="AV25" s="445"/>
      <c r="AW25" s="445"/>
      <c r="AX25" s="445"/>
      <c r="AY25" s="445">
        <f t="shared" si="28"/>
        <v>0</v>
      </c>
      <c r="AZ25" s="443"/>
      <c r="BA25" s="445"/>
      <c r="BB25" s="445"/>
      <c r="BC25" s="445"/>
      <c r="BD25" s="445"/>
      <c r="BE25" s="445">
        <f t="shared" si="29"/>
        <v>0</v>
      </c>
      <c r="BF25" s="443"/>
      <c r="BG25" s="445"/>
      <c r="BH25" s="445"/>
      <c r="BI25" s="445"/>
      <c r="BJ25" s="445"/>
      <c r="BK25" s="445">
        <f t="shared" si="30"/>
        <v>0</v>
      </c>
      <c r="BL25" s="443"/>
      <c r="BM25" s="445"/>
      <c r="BN25" s="445"/>
      <c r="BO25" s="445"/>
      <c r="BP25" s="445"/>
      <c r="BQ25" s="445">
        <f t="shared" si="31"/>
        <v>0</v>
      </c>
      <c r="BR25" s="443"/>
      <c r="BS25" s="445"/>
      <c r="BT25" s="445"/>
      <c r="BU25" s="445"/>
      <c r="BV25" s="445"/>
      <c r="BW25" s="445">
        <f t="shared" si="32"/>
        <v>0</v>
      </c>
      <c r="BX25" s="443"/>
      <c r="BY25" s="445"/>
      <c r="BZ25" s="445"/>
      <c r="CA25" s="445"/>
      <c r="CB25" s="445"/>
      <c r="CC25" s="469">
        <f t="shared" si="33"/>
        <v>0</v>
      </c>
      <c r="CD25" s="580">
        <f t="shared" si="17"/>
        <v>1778</v>
      </c>
      <c r="CE25" s="581">
        <f t="shared" si="3"/>
        <v>73</v>
      </c>
      <c r="CF25" s="581">
        <f t="shared" si="18"/>
        <v>0</v>
      </c>
      <c r="CG25" s="581">
        <f t="shared" si="18"/>
        <v>0</v>
      </c>
      <c r="CH25" s="581">
        <f t="shared" si="18"/>
        <v>0</v>
      </c>
      <c r="CI25" s="581">
        <f t="shared" si="19"/>
        <v>73</v>
      </c>
      <c r="CJ25" s="1359">
        <f t="shared" si="20"/>
        <v>4.105736782902137E-2</v>
      </c>
      <c r="CK25" s="1330"/>
      <c r="CL25" s="1331"/>
      <c r="CM25" s="1331"/>
      <c r="CN25" s="1331"/>
      <c r="CO25" s="1333"/>
    </row>
    <row r="26" spans="1:95" ht="27" thickBot="1">
      <c r="A26" s="2622"/>
      <c r="B26" s="1324" t="s">
        <v>334</v>
      </c>
      <c r="C26" s="764" t="s">
        <v>382</v>
      </c>
      <c r="D26" s="515" t="s">
        <v>100</v>
      </c>
      <c r="E26" s="515" t="s">
        <v>337</v>
      </c>
      <c r="F26" s="782" t="s">
        <v>197</v>
      </c>
      <c r="G26" s="782" t="s">
        <v>120</v>
      </c>
      <c r="H26" s="769">
        <v>42370</v>
      </c>
      <c r="I26" s="780" t="s">
        <v>339</v>
      </c>
      <c r="J26" s="862">
        <f ca="1">I26-F9</f>
        <v>-221</v>
      </c>
      <c r="K26" s="778"/>
      <c r="L26" s="735" t="s">
        <v>374</v>
      </c>
      <c r="M26" s="457"/>
      <c r="N26" s="457"/>
      <c r="O26" s="457"/>
      <c r="P26" s="457"/>
      <c r="Q26" s="459">
        <f t="shared" si="22"/>
        <v>0</v>
      </c>
      <c r="R26" s="459">
        <f t="shared" si="23"/>
        <v>0</v>
      </c>
      <c r="S26" s="477">
        <f t="shared" si="24"/>
        <v>0</v>
      </c>
      <c r="T26" s="781"/>
      <c r="U26" s="766"/>
      <c r="V26" s="516"/>
      <c r="W26" s="516"/>
      <c r="X26" s="516"/>
      <c r="Y26" s="516"/>
      <c r="Z26" s="516">
        <f t="shared" si="10"/>
        <v>0</v>
      </c>
      <c r="AB26" s="1339"/>
      <c r="AC26" s="1335">
        <v>3818</v>
      </c>
      <c r="AD26" s="445">
        <v>1774</v>
      </c>
      <c r="AE26" s="445"/>
      <c r="AF26" s="445"/>
      <c r="AG26" s="445">
        <f t="shared" si="25"/>
        <v>5592</v>
      </c>
      <c r="AH26" s="443"/>
      <c r="AI26" s="445"/>
      <c r="AJ26" s="445"/>
      <c r="AK26" s="445"/>
      <c r="AL26" s="445"/>
      <c r="AM26" s="445">
        <f t="shared" si="26"/>
        <v>0</v>
      </c>
      <c r="AN26" s="443"/>
      <c r="AO26" s="445"/>
      <c r="AP26" s="445"/>
      <c r="AQ26" s="445"/>
      <c r="AR26" s="445"/>
      <c r="AS26" s="445">
        <f t="shared" si="27"/>
        <v>0</v>
      </c>
      <c r="AT26" s="443"/>
      <c r="AU26" s="445"/>
      <c r="AV26" s="445"/>
      <c r="AW26" s="445"/>
      <c r="AX26" s="445"/>
      <c r="AY26" s="445">
        <f t="shared" si="28"/>
        <v>0</v>
      </c>
      <c r="AZ26" s="443"/>
      <c r="BA26" s="445"/>
      <c r="BB26" s="445"/>
      <c r="BC26" s="445"/>
      <c r="BD26" s="445"/>
      <c r="BE26" s="445">
        <f t="shared" si="29"/>
        <v>0</v>
      </c>
      <c r="BF26" s="443"/>
      <c r="BG26" s="445"/>
      <c r="BH26" s="445"/>
      <c r="BI26" s="445"/>
      <c r="BJ26" s="445"/>
      <c r="BK26" s="445">
        <f t="shared" si="30"/>
        <v>0</v>
      </c>
      <c r="BL26" s="443"/>
      <c r="BM26" s="445"/>
      <c r="BN26" s="445"/>
      <c r="BO26" s="445"/>
      <c r="BP26" s="445"/>
      <c r="BQ26" s="445">
        <f t="shared" si="31"/>
        <v>0</v>
      </c>
      <c r="BR26" s="443"/>
      <c r="BS26" s="445"/>
      <c r="BT26" s="445"/>
      <c r="BU26" s="445"/>
      <c r="BV26" s="445"/>
      <c r="BW26" s="445">
        <f t="shared" si="32"/>
        <v>0</v>
      </c>
      <c r="BX26" s="443"/>
      <c r="BY26" s="445"/>
      <c r="BZ26" s="445"/>
      <c r="CA26" s="445"/>
      <c r="CB26" s="445"/>
      <c r="CC26" s="469">
        <f t="shared" si="33"/>
        <v>0</v>
      </c>
      <c r="CD26" s="580">
        <f t="shared" si="17"/>
        <v>0</v>
      </c>
      <c r="CE26" s="581">
        <f t="shared" si="3"/>
        <v>3818</v>
      </c>
      <c r="CF26" s="581">
        <f t="shared" si="18"/>
        <v>1774</v>
      </c>
      <c r="CG26" s="581">
        <f t="shared" si="18"/>
        <v>0</v>
      </c>
      <c r="CH26" s="581">
        <f t="shared" si="18"/>
        <v>0</v>
      </c>
      <c r="CI26" s="581">
        <f t="shared" si="19"/>
        <v>5592</v>
      </c>
      <c r="CJ26" s="1363" t="e">
        <f t="shared" si="20"/>
        <v>#DIV/0!</v>
      </c>
      <c r="CK26" s="1330"/>
      <c r="CL26" s="1331"/>
      <c r="CM26" s="1331"/>
      <c r="CN26" s="1331"/>
      <c r="CO26" s="1333"/>
    </row>
    <row r="27" spans="1:95" ht="27" thickBot="1">
      <c r="A27" s="2622"/>
      <c r="B27" s="1324" t="s">
        <v>335</v>
      </c>
      <c r="C27" s="764" t="s">
        <v>382</v>
      </c>
      <c r="D27" s="515" t="s">
        <v>100</v>
      </c>
      <c r="E27" s="515" t="s">
        <v>337</v>
      </c>
      <c r="F27" s="782" t="s">
        <v>197</v>
      </c>
      <c r="G27" s="782" t="s">
        <v>120</v>
      </c>
      <c r="H27" s="769">
        <v>42370</v>
      </c>
      <c r="I27" s="780" t="s">
        <v>339</v>
      </c>
      <c r="J27" s="862">
        <f ca="1">I27-F9</f>
        <v>-221</v>
      </c>
      <c r="K27" s="778"/>
      <c r="L27" s="735" t="s">
        <v>376</v>
      </c>
      <c r="M27" s="457"/>
      <c r="N27" s="457"/>
      <c r="O27" s="457"/>
      <c r="P27" s="457"/>
      <c r="Q27" s="459">
        <f t="shared" si="22"/>
        <v>0</v>
      </c>
      <c r="R27" s="459">
        <f t="shared" si="23"/>
        <v>0</v>
      </c>
      <c r="S27" s="477">
        <f t="shared" si="24"/>
        <v>0</v>
      </c>
      <c r="T27" s="781"/>
      <c r="U27" s="766"/>
      <c r="V27" s="516"/>
      <c r="W27" s="516"/>
      <c r="X27" s="516"/>
      <c r="Y27" s="516"/>
      <c r="Z27" s="516">
        <f t="shared" si="10"/>
        <v>0</v>
      </c>
      <c r="AB27" s="1339">
        <v>2600</v>
      </c>
      <c r="AC27" s="1335">
        <v>504</v>
      </c>
      <c r="AD27" s="445">
        <v>520</v>
      </c>
      <c r="AE27" s="445"/>
      <c r="AF27" s="445"/>
      <c r="AG27" s="445">
        <f t="shared" si="25"/>
        <v>1024</v>
      </c>
      <c r="AH27" s="443">
        <v>2600</v>
      </c>
      <c r="AI27" s="445"/>
      <c r="AJ27" s="445"/>
      <c r="AK27" s="445"/>
      <c r="AL27" s="445"/>
      <c r="AM27" s="445">
        <f t="shared" si="26"/>
        <v>0</v>
      </c>
      <c r="AN27" s="443">
        <v>2600</v>
      </c>
      <c r="AO27" s="445"/>
      <c r="AP27" s="445"/>
      <c r="AQ27" s="445"/>
      <c r="AR27" s="445"/>
      <c r="AS27" s="445">
        <f t="shared" si="27"/>
        <v>0</v>
      </c>
      <c r="AT27" s="443"/>
      <c r="AU27" s="445"/>
      <c r="AV27" s="445"/>
      <c r="AW27" s="445"/>
      <c r="AX27" s="445"/>
      <c r="AY27" s="445">
        <f t="shared" si="28"/>
        <v>0</v>
      </c>
      <c r="AZ27" s="443"/>
      <c r="BA27" s="445"/>
      <c r="BB27" s="445"/>
      <c r="BC27" s="445"/>
      <c r="BD27" s="445"/>
      <c r="BE27" s="445">
        <f t="shared" si="29"/>
        <v>0</v>
      </c>
      <c r="BF27" s="443"/>
      <c r="BG27" s="445"/>
      <c r="BH27" s="445"/>
      <c r="BI27" s="445"/>
      <c r="BJ27" s="445"/>
      <c r="BK27" s="445">
        <f t="shared" si="30"/>
        <v>0</v>
      </c>
      <c r="BL27" s="443"/>
      <c r="BM27" s="445"/>
      <c r="BN27" s="445"/>
      <c r="BO27" s="445"/>
      <c r="BP27" s="445"/>
      <c r="BQ27" s="445">
        <f t="shared" si="31"/>
        <v>0</v>
      </c>
      <c r="BR27" s="443"/>
      <c r="BS27" s="445"/>
      <c r="BT27" s="445"/>
      <c r="BU27" s="445"/>
      <c r="BV27" s="445"/>
      <c r="BW27" s="445">
        <f t="shared" si="32"/>
        <v>0</v>
      </c>
      <c r="BX27" s="443"/>
      <c r="BY27" s="445"/>
      <c r="BZ27" s="445"/>
      <c r="CA27" s="445"/>
      <c r="CB27" s="445"/>
      <c r="CC27" s="469">
        <f t="shared" si="33"/>
        <v>0</v>
      </c>
      <c r="CD27" s="580">
        <f t="shared" si="17"/>
        <v>0</v>
      </c>
      <c r="CE27" s="581">
        <f t="shared" si="3"/>
        <v>504</v>
      </c>
      <c r="CF27" s="581">
        <f t="shared" si="18"/>
        <v>520</v>
      </c>
      <c r="CG27" s="581">
        <f t="shared" si="18"/>
        <v>0</v>
      </c>
      <c r="CH27" s="581">
        <f t="shared" si="18"/>
        <v>0</v>
      </c>
      <c r="CI27" s="581">
        <f t="shared" si="19"/>
        <v>1024</v>
      </c>
      <c r="CJ27" s="1363" t="e">
        <f t="shared" si="20"/>
        <v>#DIV/0!</v>
      </c>
      <c r="CK27" s="1330"/>
      <c r="CL27" s="1331"/>
      <c r="CM27" s="1331"/>
      <c r="CN27" s="1331"/>
      <c r="CO27" s="1333"/>
    </row>
    <row r="28" spans="1:95" ht="27" thickBot="1">
      <c r="A28" s="2622"/>
      <c r="B28" s="1325" t="s">
        <v>336</v>
      </c>
      <c r="C28" s="764" t="s">
        <v>382</v>
      </c>
      <c r="D28" s="515" t="s">
        <v>100</v>
      </c>
      <c r="E28" s="515" t="s">
        <v>337</v>
      </c>
      <c r="F28" s="782" t="s">
        <v>197</v>
      </c>
      <c r="G28" s="782" t="s">
        <v>120</v>
      </c>
      <c r="H28" s="769">
        <v>42370</v>
      </c>
      <c r="I28" s="780" t="s">
        <v>339</v>
      </c>
      <c r="J28" s="862">
        <f ca="1">I28-F9</f>
        <v>-221</v>
      </c>
      <c r="K28" s="778"/>
      <c r="L28" s="735" t="s">
        <v>377</v>
      </c>
      <c r="M28" s="457">
        <v>7166</v>
      </c>
      <c r="N28" s="457"/>
      <c r="O28" s="457"/>
      <c r="P28" s="457"/>
      <c r="Q28" s="459">
        <f t="shared" si="22"/>
        <v>0</v>
      </c>
      <c r="R28" s="459">
        <f t="shared" si="23"/>
        <v>7166</v>
      </c>
      <c r="S28" s="477">
        <f t="shared" si="24"/>
        <v>7166</v>
      </c>
      <c r="T28" s="781"/>
      <c r="U28" s="766"/>
      <c r="V28" s="516"/>
      <c r="W28" s="516"/>
      <c r="X28" s="516"/>
      <c r="Y28" s="516"/>
      <c r="Z28" s="516">
        <f t="shared" si="10"/>
        <v>0</v>
      </c>
      <c r="AB28" s="1339">
        <v>148</v>
      </c>
      <c r="AC28" s="1335">
        <v>371</v>
      </c>
      <c r="AD28" s="445"/>
      <c r="AE28" s="445"/>
      <c r="AF28" s="445"/>
      <c r="AG28" s="445">
        <f t="shared" si="25"/>
        <v>371</v>
      </c>
      <c r="AH28" s="443">
        <v>148</v>
      </c>
      <c r="AI28" s="445"/>
      <c r="AJ28" s="445"/>
      <c r="AK28" s="445"/>
      <c r="AL28" s="445"/>
      <c r="AM28" s="445">
        <f t="shared" si="26"/>
        <v>0</v>
      </c>
      <c r="AN28" s="443">
        <v>148</v>
      </c>
      <c r="AO28" s="445"/>
      <c r="AP28" s="445"/>
      <c r="AQ28" s="445"/>
      <c r="AR28" s="445"/>
      <c r="AS28" s="445">
        <f t="shared" si="27"/>
        <v>0</v>
      </c>
      <c r="AT28" s="443"/>
      <c r="AU28" s="445"/>
      <c r="AV28" s="445"/>
      <c r="AW28" s="445"/>
      <c r="AX28" s="445"/>
      <c r="AY28" s="445">
        <f t="shared" si="28"/>
        <v>0</v>
      </c>
      <c r="AZ28" s="443"/>
      <c r="BA28" s="445"/>
      <c r="BB28" s="445"/>
      <c r="BC28" s="445"/>
      <c r="BD28" s="445"/>
      <c r="BE28" s="445">
        <f t="shared" si="29"/>
        <v>0</v>
      </c>
      <c r="BF28" s="443"/>
      <c r="BG28" s="445"/>
      <c r="BH28" s="445"/>
      <c r="BI28" s="445"/>
      <c r="BJ28" s="445"/>
      <c r="BK28" s="445">
        <f t="shared" si="30"/>
        <v>0</v>
      </c>
      <c r="BL28" s="443"/>
      <c r="BM28" s="445"/>
      <c r="BN28" s="445"/>
      <c r="BO28" s="445"/>
      <c r="BP28" s="445"/>
      <c r="BQ28" s="445">
        <f t="shared" si="31"/>
        <v>0</v>
      </c>
      <c r="BR28" s="443"/>
      <c r="BS28" s="445"/>
      <c r="BT28" s="445"/>
      <c r="BU28" s="445"/>
      <c r="BV28" s="445"/>
      <c r="BW28" s="445">
        <f t="shared" si="32"/>
        <v>0</v>
      </c>
      <c r="BX28" s="443"/>
      <c r="BY28" s="445"/>
      <c r="BZ28" s="445"/>
      <c r="CA28" s="445"/>
      <c r="CB28" s="445"/>
      <c r="CC28" s="469">
        <f t="shared" si="33"/>
        <v>0</v>
      </c>
      <c r="CD28" s="580">
        <f t="shared" si="17"/>
        <v>7166</v>
      </c>
      <c r="CE28" s="581">
        <f t="shared" si="3"/>
        <v>371</v>
      </c>
      <c r="CF28" s="581">
        <f t="shared" si="18"/>
        <v>0</v>
      </c>
      <c r="CG28" s="581">
        <f t="shared" si="18"/>
        <v>0</v>
      </c>
      <c r="CH28" s="581">
        <f t="shared" si="18"/>
        <v>0</v>
      </c>
      <c r="CI28" s="581">
        <f t="shared" si="19"/>
        <v>371</v>
      </c>
      <c r="CJ28" s="1359">
        <f t="shared" si="20"/>
        <v>5.1772257884454366E-2</v>
      </c>
      <c r="CK28" s="1330"/>
      <c r="CL28" s="1331"/>
      <c r="CM28" s="1331"/>
      <c r="CN28" s="1331"/>
      <c r="CO28" s="1333"/>
    </row>
    <row r="29" spans="1:95" ht="27" thickBot="1">
      <c r="A29" s="2622"/>
      <c r="B29" s="1324" t="s">
        <v>354</v>
      </c>
      <c r="C29" s="764" t="s">
        <v>382</v>
      </c>
      <c r="D29" s="515" t="s">
        <v>100</v>
      </c>
      <c r="E29" s="515" t="s">
        <v>337</v>
      </c>
      <c r="F29" s="782" t="s">
        <v>197</v>
      </c>
      <c r="G29" s="782" t="s">
        <v>120</v>
      </c>
      <c r="H29" s="769">
        <v>42370</v>
      </c>
      <c r="I29" s="780" t="s">
        <v>339</v>
      </c>
      <c r="J29" s="862">
        <f ca="1">I29-F9</f>
        <v>-221</v>
      </c>
      <c r="K29" s="778"/>
      <c r="L29" s="735" t="s">
        <v>376</v>
      </c>
      <c r="M29" s="457">
        <v>7166</v>
      </c>
      <c r="N29" s="457"/>
      <c r="O29" s="457"/>
      <c r="P29" s="457"/>
      <c r="Q29" s="459">
        <f t="shared" si="22"/>
        <v>0</v>
      </c>
      <c r="R29" s="459">
        <f t="shared" si="23"/>
        <v>7166</v>
      </c>
      <c r="S29" s="477">
        <f t="shared" si="24"/>
        <v>7166</v>
      </c>
      <c r="T29" s="781"/>
      <c r="U29" s="766"/>
      <c r="V29" s="516"/>
      <c r="W29" s="516"/>
      <c r="X29" s="516"/>
      <c r="Y29" s="516"/>
      <c r="Z29" s="516">
        <f t="shared" si="10"/>
        <v>0</v>
      </c>
      <c r="AB29" s="1339">
        <v>148</v>
      </c>
      <c r="AC29" s="1335">
        <v>167</v>
      </c>
      <c r="AD29" s="445"/>
      <c r="AE29" s="445"/>
      <c r="AF29" s="445"/>
      <c r="AG29" s="445">
        <f t="shared" si="25"/>
        <v>167</v>
      </c>
      <c r="AH29" s="443">
        <v>148</v>
      </c>
      <c r="AI29" s="445"/>
      <c r="AJ29" s="445"/>
      <c r="AK29" s="445"/>
      <c r="AL29" s="445"/>
      <c r="AM29" s="445">
        <f t="shared" si="26"/>
        <v>0</v>
      </c>
      <c r="AN29" s="443">
        <v>148</v>
      </c>
      <c r="AO29" s="445"/>
      <c r="AP29" s="445"/>
      <c r="AQ29" s="445"/>
      <c r="AR29" s="445"/>
      <c r="AS29" s="445">
        <f t="shared" si="27"/>
        <v>0</v>
      </c>
      <c r="AT29" s="443"/>
      <c r="AU29" s="445"/>
      <c r="AV29" s="445"/>
      <c r="AW29" s="445"/>
      <c r="AX29" s="445"/>
      <c r="AY29" s="445">
        <f t="shared" si="28"/>
        <v>0</v>
      </c>
      <c r="AZ29" s="443"/>
      <c r="BA29" s="445"/>
      <c r="BB29" s="445"/>
      <c r="BC29" s="445"/>
      <c r="BD29" s="445"/>
      <c r="BE29" s="445">
        <f t="shared" si="29"/>
        <v>0</v>
      </c>
      <c r="BF29" s="443"/>
      <c r="BG29" s="445"/>
      <c r="BH29" s="445"/>
      <c r="BI29" s="445"/>
      <c r="BJ29" s="445"/>
      <c r="BK29" s="445">
        <f t="shared" si="30"/>
        <v>0</v>
      </c>
      <c r="BL29" s="443"/>
      <c r="BM29" s="445"/>
      <c r="BN29" s="445"/>
      <c r="BO29" s="445"/>
      <c r="BP29" s="445"/>
      <c r="BQ29" s="445">
        <f t="shared" si="31"/>
        <v>0</v>
      </c>
      <c r="BR29" s="443"/>
      <c r="BS29" s="445"/>
      <c r="BT29" s="445"/>
      <c r="BU29" s="445"/>
      <c r="BV29" s="445"/>
      <c r="BW29" s="445">
        <f t="shared" si="32"/>
        <v>0</v>
      </c>
      <c r="BX29" s="443"/>
      <c r="BY29" s="445"/>
      <c r="BZ29" s="445"/>
      <c r="CA29" s="445"/>
      <c r="CB29" s="445"/>
      <c r="CC29" s="469">
        <f t="shared" si="33"/>
        <v>0</v>
      </c>
      <c r="CD29" s="580">
        <f t="shared" si="17"/>
        <v>7166</v>
      </c>
      <c r="CE29" s="581">
        <f t="shared" si="3"/>
        <v>167</v>
      </c>
      <c r="CF29" s="581">
        <f t="shared" ref="CF29:CH32" si="34">BZ29+BT29+BN29+BH29+BB29+AV29+AP29+AJ29+AD29+W29</f>
        <v>0</v>
      </c>
      <c r="CG29" s="581">
        <f t="shared" si="34"/>
        <v>0</v>
      </c>
      <c r="CH29" s="581">
        <f t="shared" si="34"/>
        <v>0</v>
      </c>
      <c r="CI29" s="581">
        <f t="shared" si="19"/>
        <v>167</v>
      </c>
      <c r="CJ29" s="1359">
        <f t="shared" si="20"/>
        <v>2.3304493441250348E-2</v>
      </c>
      <c r="CK29" s="1330"/>
      <c r="CL29" s="1331"/>
      <c r="CM29" s="1331"/>
      <c r="CN29" s="1331"/>
      <c r="CO29" s="1333"/>
    </row>
    <row r="30" spans="1:95" ht="15.75" thickBot="1">
      <c r="A30" s="2623"/>
      <c r="B30" s="1324" t="s">
        <v>353</v>
      </c>
      <c r="C30" s="764" t="s">
        <v>382</v>
      </c>
      <c r="D30" s="515" t="s">
        <v>100</v>
      </c>
      <c r="E30" s="515" t="s">
        <v>337</v>
      </c>
      <c r="F30" s="782" t="s">
        <v>197</v>
      </c>
      <c r="G30" s="782" t="s">
        <v>120</v>
      </c>
      <c r="H30" s="769">
        <v>42370</v>
      </c>
      <c r="I30" s="780" t="s">
        <v>339</v>
      </c>
      <c r="J30" s="797">
        <f ca="1">I30-F9</f>
        <v>-221</v>
      </c>
      <c r="K30" s="778"/>
      <c r="L30" s="735" t="s">
        <v>340</v>
      </c>
      <c r="M30" s="457">
        <v>52311</v>
      </c>
      <c r="N30" s="457">
        <v>83013</v>
      </c>
      <c r="O30" s="457"/>
      <c r="P30" s="457"/>
      <c r="Q30" s="459">
        <f t="shared" si="22"/>
        <v>83013</v>
      </c>
      <c r="R30" s="459">
        <f t="shared" si="23"/>
        <v>52311</v>
      </c>
      <c r="S30" s="477">
        <f t="shared" si="24"/>
        <v>135324</v>
      </c>
      <c r="T30" s="781"/>
      <c r="U30" s="766"/>
      <c r="V30" s="516"/>
      <c r="W30" s="516"/>
      <c r="X30" s="516"/>
      <c r="Y30" s="516"/>
      <c r="Z30" s="516">
        <f t="shared" si="10"/>
        <v>0</v>
      </c>
      <c r="AB30" s="1339">
        <v>6917</v>
      </c>
      <c r="AC30" s="1335">
        <v>3621</v>
      </c>
      <c r="AD30" s="445">
        <v>1217</v>
      </c>
      <c r="AE30" s="445"/>
      <c r="AF30" s="445"/>
      <c r="AG30" s="445">
        <f t="shared" si="25"/>
        <v>4838</v>
      </c>
      <c r="AH30" s="443">
        <v>6917</v>
      </c>
      <c r="AI30" s="445"/>
      <c r="AJ30" s="445"/>
      <c r="AK30" s="445"/>
      <c r="AL30" s="445"/>
      <c r="AM30" s="445">
        <f t="shared" si="26"/>
        <v>0</v>
      </c>
      <c r="AN30" s="443">
        <v>6917</v>
      </c>
      <c r="AO30" s="445"/>
      <c r="AP30" s="445"/>
      <c r="AQ30" s="445"/>
      <c r="AR30" s="445"/>
      <c r="AS30" s="445">
        <f t="shared" si="27"/>
        <v>0</v>
      </c>
      <c r="AT30" s="444"/>
      <c r="AU30" s="445"/>
      <c r="AV30" s="445"/>
      <c r="AW30" s="445"/>
      <c r="AX30" s="445"/>
      <c r="AY30" s="445">
        <f t="shared" si="28"/>
        <v>0</v>
      </c>
      <c r="AZ30" s="444"/>
      <c r="BA30" s="445"/>
      <c r="BB30" s="445"/>
      <c r="BC30" s="445"/>
      <c r="BD30" s="445"/>
      <c r="BE30" s="445">
        <f t="shared" si="29"/>
        <v>0</v>
      </c>
      <c r="BF30" s="444"/>
      <c r="BG30" s="445"/>
      <c r="BH30" s="445"/>
      <c r="BI30" s="445"/>
      <c r="BJ30" s="445"/>
      <c r="BK30" s="445">
        <f t="shared" si="30"/>
        <v>0</v>
      </c>
      <c r="BL30" s="444"/>
      <c r="BM30" s="445"/>
      <c r="BN30" s="445"/>
      <c r="BO30" s="445"/>
      <c r="BP30" s="445"/>
      <c r="BQ30" s="445">
        <f t="shared" si="31"/>
        <v>0</v>
      </c>
      <c r="BR30" s="444"/>
      <c r="BS30" s="445"/>
      <c r="BT30" s="445"/>
      <c r="BU30" s="445"/>
      <c r="BV30" s="445"/>
      <c r="BW30" s="445">
        <f t="shared" si="32"/>
        <v>0</v>
      </c>
      <c r="BX30" s="444"/>
      <c r="BY30" s="445"/>
      <c r="BZ30" s="445"/>
      <c r="CA30" s="445"/>
      <c r="CB30" s="445"/>
      <c r="CC30" s="469">
        <f t="shared" si="33"/>
        <v>0</v>
      </c>
      <c r="CD30" s="580">
        <f t="shared" si="17"/>
        <v>135324</v>
      </c>
      <c r="CE30" s="581">
        <f t="shared" si="3"/>
        <v>3621</v>
      </c>
      <c r="CF30" s="581">
        <f t="shared" si="34"/>
        <v>1217</v>
      </c>
      <c r="CG30" s="581">
        <f t="shared" si="34"/>
        <v>0</v>
      </c>
      <c r="CH30" s="581">
        <f t="shared" si="34"/>
        <v>0</v>
      </c>
      <c r="CI30" s="581">
        <f t="shared" si="19"/>
        <v>4838</v>
      </c>
      <c r="CJ30" s="1359">
        <f t="shared" si="20"/>
        <v>3.5751234075256419E-2</v>
      </c>
      <c r="CK30" s="1330"/>
      <c r="CL30" s="1331"/>
      <c r="CM30" s="1331"/>
      <c r="CN30" s="1331"/>
      <c r="CO30" s="1333"/>
    </row>
    <row r="31" spans="1:95" ht="22.5" customHeight="1" thickBot="1">
      <c r="A31" s="2415" t="s">
        <v>350</v>
      </c>
      <c r="B31" s="519" t="s">
        <v>342</v>
      </c>
      <c r="C31" s="764" t="s">
        <v>382</v>
      </c>
      <c r="D31" s="515" t="s">
        <v>100</v>
      </c>
      <c r="E31" s="515" t="s">
        <v>337</v>
      </c>
      <c r="F31" s="515" t="s">
        <v>99</v>
      </c>
      <c r="G31" s="515" t="s">
        <v>42</v>
      </c>
      <c r="H31" s="769">
        <v>42370</v>
      </c>
      <c r="I31" s="780" t="s">
        <v>339</v>
      </c>
      <c r="J31" s="777">
        <f ca="1">I31-F9</f>
        <v>-221</v>
      </c>
      <c r="K31" s="778"/>
      <c r="L31" s="735" t="s">
        <v>341</v>
      </c>
      <c r="M31" s="459"/>
      <c r="N31" s="459"/>
      <c r="O31" s="457">
        <v>1856</v>
      </c>
      <c r="P31" s="457">
        <v>2321</v>
      </c>
      <c r="Q31" s="459">
        <f t="shared" si="22"/>
        <v>1856</v>
      </c>
      <c r="R31" s="459">
        <f t="shared" si="23"/>
        <v>2321</v>
      </c>
      <c r="S31" s="477">
        <f t="shared" si="24"/>
        <v>4177</v>
      </c>
      <c r="T31" s="781"/>
      <c r="U31" s="766"/>
      <c r="V31" s="516"/>
      <c r="W31" s="516"/>
      <c r="X31" s="516"/>
      <c r="Y31" s="516"/>
      <c r="Z31" s="516">
        <f t="shared" si="10"/>
        <v>0</v>
      </c>
      <c r="AB31" s="1340">
        <v>348</v>
      </c>
      <c r="AC31" s="445"/>
      <c r="AD31" s="445"/>
      <c r="AE31" s="445">
        <v>104</v>
      </c>
      <c r="AF31" s="445">
        <v>126</v>
      </c>
      <c r="AG31" s="445">
        <f t="shared" si="25"/>
        <v>230</v>
      </c>
      <c r="AH31" s="442">
        <v>348</v>
      </c>
      <c r="AI31" s="445"/>
      <c r="AJ31" s="445"/>
      <c r="AK31" s="445">
        <v>120</v>
      </c>
      <c r="AL31" s="445">
        <v>228</v>
      </c>
      <c r="AM31" s="445">
        <f>AI31+AJ31+AK31+AL31</f>
        <v>348</v>
      </c>
      <c r="AN31" s="442">
        <v>348</v>
      </c>
      <c r="AO31" s="445"/>
      <c r="AP31" s="445"/>
      <c r="AQ31" s="445">
        <v>120</v>
      </c>
      <c r="AR31" s="445">
        <v>228</v>
      </c>
      <c r="AS31" s="445">
        <f>AO31+AP31+AQ31+AR31</f>
        <v>348</v>
      </c>
      <c r="AT31" s="442"/>
      <c r="AU31" s="445"/>
      <c r="AV31" s="445"/>
      <c r="AW31" s="445"/>
      <c r="AX31" s="445"/>
      <c r="AY31" s="445">
        <f>AU31+AV31+AW31+AX31</f>
        <v>0</v>
      </c>
      <c r="AZ31" s="442"/>
      <c r="BA31" s="445"/>
      <c r="BB31" s="445"/>
      <c r="BC31" s="445"/>
      <c r="BD31" s="445"/>
      <c r="BE31" s="445">
        <f>BA31+BB31+BC31+BD31</f>
        <v>0</v>
      </c>
      <c r="BF31" s="442"/>
      <c r="BG31" s="445"/>
      <c r="BH31" s="445"/>
      <c r="BI31" s="445"/>
      <c r="BJ31" s="445"/>
      <c r="BK31" s="445">
        <f>BG31+BH31+BI31+BJ31</f>
        <v>0</v>
      </c>
      <c r="BL31" s="442"/>
      <c r="BM31" s="445"/>
      <c r="BN31" s="445"/>
      <c r="BO31" s="445"/>
      <c r="BP31" s="445"/>
      <c r="BQ31" s="445">
        <f>BM31+BN31+BO31+BP31</f>
        <v>0</v>
      </c>
      <c r="BR31" s="442"/>
      <c r="BS31" s="445"/>
      <c r="BT31" s="445"/>
      <c r="BU31" s="445"/>
      <c r="BV31" s="445"/>
      <c r="BW31" s="445">
        <f>BS31+BT31+BU31+BV31</f>
        <v>0</v>
      </c>
      <c r="BX31" s="442"/>
      <c r="BY31" s="445"/>
      <c r="BZ31" s="445"/>
      <c r="CA31" s="445"/>
      <c r="CB31" s="445"/>
      <c r="CC31" s="469">
        <f>BY31+BZ31+CA31+CB31</f>
        <v>0</v>
      </c>
      <c r="CD31" s="580">
        <f t="shared" si="17"/>
        <v>4177</v>
      </c>
      <c r="CE31" s="581">
        <f t="shared" si="3"/>
        <v>0</v>
      </c>
      <c r="CF31" s="581">
        <f t="shared" si="34"/>
        <v>0</v>
      </c>
      <c r="CG31" s="581">
        <f t="shared" si="34"/>
        <v>344</v>
      </c>
      <c r="CH31" s="581">
        <f t="shared" si="34"/>
        <v>582</v>
      </c>
      <c r="CI31" s="581">
        <f t="shared" si="19"/>
        <v>926</v>
      </c>
      <c r="CJ31" s="1359">
        <f t="shared" si="20"/>
        <v>0.22169020828345704</v>
      </c>
      <c r="CK31" s="1330"/>
      <c r="CL31" s="1331"/>
      <c r="CM31" s="1331"/>
      <c r="CN31" s="1331"/>
      <c r="CO31" s="1333"/>
    </row>
    <row r="32" spans="1:95" ht="42.75" customHeight="1" thickBot="1">
      <c r="A32" s="2619"/>
      <c r="B32" s="703" t="s">
        <v>343</v>
      </c>
      <c r="C32" s="764" t="s">
        <v>382</v>
      </c>
      <c r="D32" s="515" t="s">
        <v>100</v>
      </c>
      <c r="E32" s="515" t="s">
        <v>337</v>
      </c>
      <c r="F32" s="782" t="s">
        <v>378</v>
      </c>
      <c r="G32" s="782" t="s">
        <v>42</v>
      </c>
      <c r="H32" s="769">
        <v>42370</v>
      </c>
      <c r="I32" s="780" t="s">
        <v>339</v>
      </c>
      <c r="J32" s="862">
        <f ca="1">I32-F9</f>
        <v>-221</v>
      </c>
      <c r="K32" s="778"/>
      <c r="L32" s="735" t="s">
        <v>351</v>
      </c>
      <c r="M32" s="457">
        <v>7</v>
      </c>
      <c r="N32" s="457">
        <v>3</v>
      </c>
      <c r="O32" s="457"/>
      <c r="P32" s="457"/>
      <c r="Q32" s="459">
        <f t="shared" si="22"/>
        <v>3</v>
      </c>
      <c r="R32" s="459">
        <f t="shared" si="23"/>
        <v>7</v>
      </c>
      <c r="S32" s="477">
        <f t="shared" si="24"/>
        <v>10</v>
      </c>
      <c r="T32" s="781"/>
      <c r="U32" s="854"/>
      <c r="V32" s="1334"/>
      <c r="W32" s="1334"/>
      <c r="X32" s="1334"/>
      <c r="Y32" s="1334"/>
      <c r="Z32" s="1334">
        <f t="shared" si="10"/>
        <v>0</v>
      </c>
      <c r="AB32" s="1341"/>
      <c r="AC32" s="445"/>
      <c r="AD32" s="445"/>
      <c r="AE32" s="445"/>
      <c r="AF32" s="445"/>
      <c r="AG32" s="445">
        <f t="shared" si="25"/>
        <v>0</v>
      </c>
      <c r="AH32" s="443"/>
      <c r="AI32" s="445"/>
      <c r="AJ32" s="445"/>
      <c r="AK32" s="445"/>
      <c r="AL32" s="445"/>
      <c r="AM32" s="445">
        <f>AI32+AJ32+AK32+AL32</f>
        <v>0</v>
      </c>
      <c r="AN32" s="443"/>
      <c r="AO32" s="445"/>
      <c r="AP32" s="445"/>
      <c r="AQ32" s="445"/>
      <c r="AR32" s="445"/>
      <c r="AS32" s="445">
        <f>AO32+AP32+AQ32+AR32</f>
        <v>0</v>
      </c>
      <c r="AT32" s="443"/>
      <c r="AU32" s="445"/>
      <c r="AV32" s="445"/>
      <c r="AW32" s="445"/>
      <c r="AX32" s="445"/>
      <c r="AY32" s="445">
        <f>AU32+AV32+AW32+AX32</f>
        <v>0</v>
      </c>
      <c r="AZ32" s="443"/>
      <c r="BA32" s="445"/>
      <c r="BB32" s="445"/>
      <c r="BC32" s="445"/>
      <c r="BD32" s="445"/>
      <c r="BE32" s="445">
        <f>BA32+BB32+BC32+BD32</f>
        <v>0</v>
      </c>
      <c r="BF32" s="443"/>
      <c r="BG32" s="445"/>
      <c r="BH32" s="445"/>
      <c r="BI32" s="445"/>
      <c r="BJ32" s="445"/>
      <c r="BK32" s="445">
        <f>BG32+BH32+BI32+BJ32</f>
        <v>0</v>
      </c>
      <c r="BL32" s="443"/>
      <c r="BM32" s="445"/>
      <c r="BN32" s="445"/>
      <c r="BO32" s="445"/>
      <c r="BP32" s="445"/>
      <c r="BQ32" s="445">
        <f>BM32+BN32+BO32+BP32</f>
        <v>0</v>
      </c>
      <c r="BR32" s="443"/>
      <c r="BS32" s="445"/>
      <c r="BT32" s="445"/>
      <c r="BU32" s="445"/>
      <c r="BV32" s="445"/>
      <c r="BW32" s="445">
        <f>BS32+BT32+BU32+BV32</f>
        <v>0</v>
      </c>
      <c r="BX32" s="443"/>
      <c r="BY32" s="445"/>
      <c r="BZ32" s="445"/>
      <c r="CA32" s="445"/>
      <c r="CB32" s="445"/>
      <c r="CC32" s="469">
        <f>BY32+BZ32+CA32+CB32</f>
        <v>0</v>
      </c>
      <c r="CD32" s="580">
        <f t="shared" si="17"/>
        <v>10</v>
      </c>
      <c r="CE32" s="581">
        <f t="shared" si="3"/>
        <v>0</v>
      </c>
      <c r="CF32" s="581">
        <f t="shared" si="34"/>
        <v>0</v>
      </c>
      <c r="CG32" s="581">
        <f t="shared" si="34"/>
        <v>0</v>
      </c>
      <c r="CH32" s="581">
        <f t="shared" si="34"/>
        <v>0</v>
      </c>
      <c r="CI32" s="581">
        <f t="shared" si="19"/>
        <v>0</v>
      </c>
      <c r="CJ32" s="1359">
        <f t="shared" si="20"/>
        <v>0</v>
      </c>
      <c r="CK32" s="1330"/>
      <c r="CL32" s="1331"/>
      <c r="CM32" s="1331"/>
      <c r="CN32" s="1331"/>
      <c r="CO32" s="1333"/>
    </row>
    <row r="33" spans="13:87">
      <c r="U33" s="1327"/>
      <c r="V33" s="1328"/>
      <c r="W33" s="1328"/>
      <c r="X33" s="1328"/>
      <c r="Y33" s="1328"/>
      <c r="Z33" s="1328"/>
      <c r="CD33" s="1332"/>
      <c r="CE33" s="1333"/>
      <c r="CF33" s="1331"/>
      <c r="CG33" s="1331"/>
      <c r="CH33" s="1331"/>
      <c r="CI33" s="1333"/>
    </row>
    <row r="34" spans="13:87">
      <c r="M34" s="1329"/>
      <c r="N34" s="1329"/>
      <c r="O34" s="1329"/>
      <c r="P34" s="1329"/>
      <c r="U34" s="1327"/>
      <c r="V34" s="1328"/>
      <c r="W34" s="1328"/>
      <c r="X34" s="1328"/>
      <c r="Y34" s="1328"/>
      <c r="Z34" s="1328"/>
      <c r="CD34" s="1332"/>
      <c r="CE34" s="1333"/>
      <c r="CF34" s="1331"/>
      <c r="CG34" s="1331"/>
      <c r="CH34" s="1331"/>
      <c r="CI34" s="1333"/>
    </row>
    <row r="35" spans="13:87">
      <c r="U35" s="1327"/>
      <c r="V35" s="1328"/>
      <c r="W35" s="1328"/>
      <c r="X35" s="1328"/>
      <c r="Y35" s="1328"/>
      <c r="Z35" s="1328"/>
      <c r="CD35" s="1332"/>
      <c r="CE35" s="1333"/>
      <c r="CF35" s="1331"/>
      <c r="CG35" s="1331"/>
      <c r="CH35" s="1331"/>
      <c r="CI35" s="1333"/>
    </row>
    <row r="36" spans="13:87">
      <c r="U36" s="1327"/>
      <c r="V36" s="1328"/>
      <c r="W36" s="1328"/>
      <c r="X36" s="1328"/>
      <c r="Y36" s="1328"/>
      <c r="Z36" s="1328"/>
      <c r="CD36" s="1332"/>
      <c r="CE36" s="1333"/>
      <c r="CF36" s="1331"/>
      <c r="CG36" s="1331"/>
      <c r="CH36" s="1331"/>
      <c r="CI36" s="1333"/>
    </row>
    <row r="37" spans="13:87">
      <c r="U37" s="1327"/>
      <c r="V37" s="1328"/>
      <c r="W37" s="1328"/>
      <c r="X37" s="1328"/>
      <c r="Y37" s="1328"/>
      <c r="Z37" s="1328"/>
      <c r="CD37" s="1332"/>
      <c r="CE37" s="1333"/>
      <c r="CF37" s="1331"/>
      <c r="CG37" s="1331"/>
      <c r="CH37" s="1331"/>
      <c r="CI37" s="1333"/>
    </row>
    <row r="38" spans="13:87">
      <c r="U38" s="1327"/>
      <c r="V38" s="1328"/>
      <c r="W38" s="1328"/>
      <c r="X38" s="1328"/>
      <c r="Y38" s="1328"/>
      <c r="Z38" s="1328"/>
      <c r="CD38" s="1332"/>
      <c r="CE38" s="1333"/>
      <c r="CF38" s="1331"/>
      <c r="CG38" s="1331"/>
      <c r="CH38" s="1331"/>
      <c r="CI38" s="1333"/>
    </row>
    <row r="39" spans="13:87">
      <c r="U39" s="1327"/>
      <c r="V39" s="1328"/>
      <c r="W39" s="1328"/>
      <c r="X39" s="1328"/>
      <c r="Y39" s="1328"/>
      <c r="Z39" s="1328"/>
      <c r="CD39" s="1332"/>
      <c r="CE39" s="1333"/>
      <c r="CF39" s="1331"/>
      <c r="CG39" s="1331"/>
      <c r="CH39" s="1331"/>
      <c r="CI39" s="1333"/>
    </row>
    <row r="40" spans="13:87">
      <c r="U40" s="1327"/>
      <c r="V40" s="1328"/>
      <c r="W40" s="1328"/>
      <c r="X40" s="1328"/>
      <c r="Y40" s="1328"/>
      <c r="Z40" s="1328"/>
      <c r="CD40" s="1333"/>
      <c r="CE40" s="1333"/>
      <c r="CF40" s="1333"/>
      <c r="CG40" s="1333"/>
      <c r="CH40" s="1333"/>
      <c r="CI40" s="1333"/>
    </row>
    <row r="41" spans="13:87">
      <c r="U41" s="1327"/>
      <c r="V41" s="1328"/>
      <c r="W41" s="1328"/>
      <c r="X41" s="1328"/>
      <c r="Y41" s="1328"/>
      <c r="Z41" s="1328"/>
      <c r="CD41" s="1333"/>
      <c r="CE41" s="1333"/>
      <c r="CF41" s="1333"/>
      <c r="CG41" s="1333"/>
      <c r="CH41" s="1333"/>
      <c r="CI41" s="1333"/>
    </row>
    <row r="42" spans="13:87">
      <c r="U42" s="1327"/>
      <c r="V42" s="1328"/>
      <c r="W42" s="1328"/>
      <c r="X42" s="1328"/>
      <c r="Y42" s="1328"/>
      <c r="Z42" s="1328"/>
      <c r="CD42" s="1333"/>
      <c r="CE42" s="1333"/>
      <c r="CF42" s="1333"/>
      <c r="CG42" s="1333"/>
      <c r="CH42" s="1333"/>
      <c r="CI42" s="1333"/>
    </row>
    <row r="43" spans="13:87">
      <c r="U43" s="1327"/>
      <c r="V43" s="1328"/>
      <c r="W43" s="1328"/>
      <c r="X43" s="1328"/>
      <c r="Y43" s="1328"/>
      <c r="Z43" s="1328"/>
      <c r="CD43" s="1333"/>
      <c r="CE43" s="1333"/>
      <c r="CF43" s="1333"/>
      <c r="CG43" s="1333"/>
      <c r="CH43" s="1333"/>
      <c r="CI43" s="1333"/>
    </row>
    <row r="44" spans="13:87">
      <c r="U44" s="1327"/>
      <c r="V44" s="1328"/>
      <c r="W44" s="1328"/>
      <c r="X44" s="1328"/>
      <c r="Y44" s="1328"/>
      <c r="Z44" s="1328"/>
      <c r="CD44" s="1333"/>
      <c r="CE44" s="1333"/>
      <c r="CF44" s="1333"/>
      <c r="CG44" s="1333"/>
      <c r="CH44" s="1333"/>
      <c r="CI44" s="1333"/>
    </row>
    <row r="45" spans="13:87">
      <c r="CD45" s="1333"/>
      <c r="CE45" s="1333"/>
      <c r="CF45" s="1333"/>
      <c r="CG45" s="1333"/>
      <c r="CH45" s="1333"/>
      <c r="CI45" s="1333"/>
    </row>
    <row r="46" spans="13:87">
      <c r="CD46" s="1333"/>
      <c r="CE46" s="1333"/>
      <c r="CF46" s="1333"/>
      <c r="CG46" s="1333"/>
      <c r="CH46" s="1333"/>
      <c r="CI46" s="1333"/>
    </row>
    <row r="47" spans="13:87">
      <c r="CD47" s="1333"/>
      <c r="CE47" s="1333"/>
      <c r="CF47" s="1333"/>
      <c r="CG47" s="1333"/>
      <c r="CH47" s="1333"/>
      <c r="CI47" s="1333"/>
    </row>
    <row r="48" spans="13:87">
      <c r="CD48" s="1333"/>
      <c r="CE48" s="1333"/>
      <c r="CF48" s="1333"/>
      <c r="CG48" s="1333"/>
      <c r="CH48" s="1333"/>
      <c r="CI48" s="1333"/>
    </row>
    <row r="49" spans="82:87">
      <c r="CD49" s="1333"/>
      <c r="CE49" s="1333"/>
      <c r="CF49" s="1333"/>
      <c r="CG49" s="1333"/>
      <c r="CH49" s="1333"/>
      <c r="CI49" s="1333"/>
    </row>
    <row r="50" spans="82:87">
      <c r="CD50" s="1333"/>
      <c r="CE50" s="1333"/>
      <c r="CF50" s="1333"/>
      <c r="CG50" s="1333"/>
      <c r="CH50" s="1333"/>
      <c r="CI50" s="1333"/>
    </row>
    <row r="51" spans="82:87">
      <c r="CD51" s="1333"/>
      <c r="CE51" s="1333"/>
      <c r="CF51" s="1333"/>
      <c r="CG51" s="1333"/>
      <c r="CH51" s="1333"/>
      <c r="CI51" s="1333"/>
    </row>
    <row r="52" spans="82:87">
      <c r="CD52" s="1333"/>
      <c r="CE52" s="1333"/>
      <c r="CF52" s="1333"/>
      <c r="CG52" s="1333"/>
      <c r="CH52" s="1333"/>
      <c r="CI52" s="1333"/>
    </row>
    <row r="53" spans="82:87">
      <c r="CD53" s="1333"/>
      <c r="CE53" s="1333"/>
      <c r="CF53" s="1333"/>
      <c r="CG53" s="1333"/>
      <c r="CH53" s="1333"/>
      <c r="CI53" s="1333"/>
    </row>
    <row r="54" spans="82:87">
      <c r="CD54" s="1333"/>
      <c r="CE54" s="1333"/>
      <c r="CF54" s="1333"/>
      <c r="CG54" s="1333"/>
      <c r="CH54" s="1333"/>
      <c r="CI54" s="1333"/>
    </row>
    <row r="55" spans="82:87">
      <c r="CD55" s="1333"/>
      <c r="CE55" s="1333"/>
      <c r="CF55" s="1333"/>
      <c r="CG55" s="1333"/>
      <c r="CH55" s="1333"/>
      <c r="CI55" s="1333"/>
    </row>
    <row r="56" spans="82:87">
      <c r="CD56" s="1333"/>
      <c r="CE56" s="1333"/>
      <c r="CF56" s="1333"/>
      <c r="CG56" s="1333"/>
      <c r="CH56" s="1333"/>
      <c r="CI56" s="1333"/>
    </row>
    <row r="57" spans="82:87">
      <c r="CD57" s="1333"/>
      <c r="CE57" s="1333"/>
      <c r="CF57" s="1333"/>
      <c r="CG57" s="1333"/>
      <c r="CH57" s="1333"/>
      <c r="CI57" s="1333"/>
    </row>
    <row r="58" spans="82:87">
      <c r="CD58" s="1333"/>
      <c r="CE58" s="1333"/>
      <c r="CF58" s="1333"/>
      <c r="CG58" s="1333"/>
      <c r="CH58" s="1333"/>
      <c r="CI58" s="1333"/>
    </row>
    <row r="59" spans="82:87">
      <c r="CD59" s="1333"/>
      <c r="CE59" s="1333"/>
      <c r="CF59" s="1333"/>
      <c r="CG59" s="1333"/>
      <c r="CH59" s="1333"/>
      <c r="CI59" s="1333"/>
    </row>
    <row r="60" spans="82:87">
      <c r="CD60" s="1333"/>
      <c r="CE60" s="1333"/>
      <c r="CF60" s="1333"/>
      <c r="CG60" s="1333"/>
      <c r="CH60" s="1333"/>
      <c r="CI60" s="1333"/>
    </row>
    <row r="61" spans="82:87">
      <c r="CD61" s="1333"/>
      <c r="CE61" s="1333"/>
      <c r="CF61" s="1333"/>
      <c r="CG61" s="1333"/>
      <c r="CH61" s="1333"/>
      <c r="CI61" s="1333"/>
    </row>
    <row r="62" spans="82:87">
      <c r="CD62" s="1333"/>
      <c r="CE62" s="1333"/>
      <c r="CF62" s="1333"/>
      <c r="CG62" s="1333"/>
      <c r="CH62" s="1333"/>
      <c r="CI62" s="1333"/>
    </row>
    <row r="63" spans="82:87">
      <c r="CD63" s="1333"/>
      <c r="CE63" s="1333"/>
      <c r="CF63" s="1333"/>
      <c r="CG63" s="1333"/>
      <c r="CH63" s="1333"/>
      <c r="CI63" s="1333"/>
    </row>
    <row r="64" spans="82:87">
      <c r="CD64" s="1333"/>
      <c r="CE64" s="1333"/>
      <c r="CF64" s="1333"/>
      <c r="CG64" s="1333"/>
      <c r="CH64" s="1333"/>
      <c r="CI64" s="1333"/>
    </row>
    <row r="65" spans="82:87">
      <c r="CD65" s="1333"/>
      <c r="CE65" s="1333"/>
      <c r="CF65" s="1333"/>
      <c r="CG65" s="1333"/>
      <c r="CH65" s="1333"/>
      <c r="CI65" s="1333"/>
    </row>
    <row r="66" spans="82:87">
      <c r="CD66" s="1333"/>
      <c r="CE66" s="1333"/>
      <c r="CF66" s="1333"/>
      <c r="CG66" s="1333"/>
      <c r="CH66" s="1333"/>
      <c r="CI66" s="1333"/>
    </row>
    <row r="67" spans="82:87">
      <c r="CD67" s="1333"/>
      <c r="CE67" s="1333"/>
      <c r="CF67" s="1333"/>
      <c r="CG67" s="1333"/>
      <c r="CH67" s="1333"/>
      <c r="CI67" s="1333"/>
    </row>
    <row r="68" spans="82:87">
      <c r="CD68" s="1333"/>
      <c r="CE68" s="1333"/>
      <c r="CF68" s="1333"/>
      <c r="CG68" s="1333"/>
      <c r="CH68" s="1333"/>
      <c r="CI68" s="1333"/>
    </row>
    <row r="69" spans="82:87">
      <c r="CD69" s="1333"/>
      <c r="CE69" s="1333"/>
      <c r="CF69" s="1333"/>
      <c r="CG69" s="1333"/>
      <c r="CH69" s="1333"/>
      <c r="CI69" s="1333"/>
    </row>
    <row r="70" spans="82:87">
      <c r="CD70" s="1333"/>
      <c r="CE70" s="1333"/>
      <c r="CF70" s="1333"/>
      <c r="CG70" s="1333"/>
      <c r="CH70" s="1333"/>
      <c r="CI70" s="1333"/>
    </row>
    <row r="71" spans="82:87">
      <c r="CD71" s="1333"/>
      <c r="CE71" s="1333"/>
      <c r="CF71" s="1333"/>
      <c r="CG71" s="1333"/>
      <c r="CH71" s="1333"/>
      <c r="CI71" s="1333"/>
    </row>
    <row r="72" spans="82:87">
      <c r="CD72" s="1333"/>
      <c r="CE72" s="1333"/>
      <c r="CF72" s="1333"/>
      <c r="CG72" s="1333"/>
      <c r="CH72" s="1333"/>
      <c r="CI72" s="1333"/>
    </row>
    <row r="73" spans="82:87">
      <c r="CD73" s="1333"/>
      <c r="CE73" s="1333"/>
      <c r="CF73" s="1333"/>
      <c r="CG73" s="1333"/>
      <c r="CH73" s="1333"/>
      <c r="CI73" s="1333"/>
    </row>
    <row r="74" spans="82:87">
      <c r="CD74" s="1333"/>
      <c r="CE74" s="1333"/>
      <c r="CF74" s="1333"/>
      <c r="CG74" s="1333"/>
      <c r="CH74" s="1333"/>
      <c r="CI74" s="1333"/>
    </row>
    <row r="75" spans="82:87">
      <c r="CD75" s="1333"/>
      <c r="CE75" s="1333"/>
      <c r="CF75" s="1333"/>
      <c r="CG75" s="1333"/>
      <c r="CH75" s="1333"/>
      <c r="CI75" s="1333"/>
    </row>
    <row r="76" spans="82:87">
      <c r="CD76" s="1333"/>
      <c r="CE76" s="1333"/>
      <c r="CF76" s="1333"/>
      <c r="CG76" s="1333"/>
      <c r="CH76" s="1333"/>
      <c r="CI76" s="1333"/>
    </row>
    <row r="77" spans="82:87">
      <c r="CD77" s="1333"/>
      <c r="CE77" s="1333"/>
      <c r="CF77" s="1333"/>
      <c r="CG77" s="1333"/>
      <c r="CH77" s="1333"/>
      <c r="CI77" s="1333"/>
    </row>
    <row r="78" spans="82:87">
      <c r="CD78" s="1333"/>
      <c r="CE78" s="1333"/>
      <c r="CF78" s="1333"/>
      <c r="CG78" s="1333"/>
      <c r="CH78" s="1333"/>
      <c r="CI78" s="1333"/>
    </row>
    <row r="79" spans="82:87">
      <c r="CD79" s="1333"/>
      <c r="CE79" s="1333"/>
      <c r="CF79" s="1333"/>
      <c r="CG79" s="1333"/>
      <c r="CH79" s="1333"/>
      <c r="CI79" s="1333"/>
    </row>
    <row r="80" spans="82:87">
      <c r="CD80" s="1333"/>
      <c r="CE80" s="1333"/>
      <c r="CF80" s="1333"/>
      <c r="CG80" s="1333"/>
      <c r="CH80" s="1333"/>
      <c r="CI80" s="1333"/>
    </row>
    <row r="81" spans="82:87">
      <c r="CD81" s="1333"/>
      <c r="CE81" s="1333"/>
      <c r="CF81" s="1333"/>
      <c r="CG81" s="1333"/>
      <c r="CH81" s="1333"/>
      <c r="CI81" s="1333"/>
    </row>
    <row r="82" spans="82:87">
      <c r="CD82" s="1333"/>
      <c r="CE82" s="1333"/>
      <c r="CF82" s="1333"/>
      <c r="CG82" s="1333"/>
      <c r="CH82" s="1333"/>
      <c r="CI82" s="1333"/>
    </row>
    <row r="83" spans="82:87">
      <c r="CD83" s="1333"/>
      <c r="CE83" s="1333"/>
      <c r="CF83" s="1333"/>
      <c r="CG83" s="1333"/>
      <c r="CH83" s="1333"/>
      <c r="CI83" s="1333"/>
    </row>
    <row r="84" spans="82:87">
      <c r="CD84" s="1333"/>
      <c r="CE84" s="1333"/>
      <c r="CF84" s="1333"/>
      <c r="CG84" s="1333"/>
      <c r="CH84" s="1333"/>
      <c r="CI84" s="1333"/>
    </row>
    <row r="85" spans="82:87">
      <c r="CD85" s="1333"/>
      <c r="CE85" s="1333"/>
      <c r="CF85" s="1333"/>
      <c r="CG85" s="1333"/>
      <c r="CH85" s="1333"/>
      <c r="CI85" s="1333"/>
    </row>
    <row r="86" spans="82:87">
      <c r="CD86" s="1333"/>
      <c r="CE86" s="1333"/>
      <c r="CF86" s="1333"/>
      <c r="CG86" s="1333"/>
      <c r="CH86" s="1333"/>
      <c r="CI86" s="1333"/>
    </row>
    <row r="87" spans="82:87">
      <c r="CD87" s="1333"/>
      <c r="CE87" s="1333"/>
      <c r="CF87" s="1333"/>
      <c r="CG87" s="1333"/>
      <c r="CH87" s="1333"/>
      <c r="CI87" s="1333"/>
    </row>
    <row r="88" spans="82:87">
      <c r="CD88" s="1333"/>
      <c r="CE88" s="1333"/>
      <c r="CF88" s="1333"/>
      <c r="CG88" s="1333"/>
      <c r="CH88" s="1333"/>
      <c r="CI88" s="1333"/>
    </row>
    <row r="89" spans="82:87">
      <c r="CD89" s="1333"/>
      <c r="CE89" s="1333"/>
      <c r="CF89" s="1333"/>
      <c r="CG89" s="1333"/>
      <c r="CH89" s="1333"/>
      <c r="CI89" s="1333"/>
    </row>
    <row r="90" spans="82:87">
      <c r="CD90" s="1333"/>
      <c r="CE90" s="1333"/>
      <c r="CF90" s="1333"/>
      <c r="CG90" s="1333"/>
      <c r="CH90" s="1333"/>
      <c r="CI90" s="1333"/>
    </row>
    <row r="91" spans="82:87">
      <c r="CD91" s="1333"/>
      <c r="CE91" s="1333"/>
      <c r="CF91" s="1333"/>
      <c r="CG91" s="1333"/>
      <c r="CH91" s="1333"/>
      <c r="CI91" s="1333"/>
    </row>
    <row r="92" spans="82:87">
      <c r="CD92" s="1333"/>
      <c r="CE92" s="1333"/>
      <c r="CF92" s="1333"/>
      <c r="CG92" s="1333"/>
      <c r="CH92" s="1333"/>
      <c r="CI92" s="1333"/>
    </row>
    <row r="93" spans="82:87">
      <c r="CD93" s="1333"/>
      <c r="CE93" s="1333"/>
      <c r="CF93" s="1333"/>
      <c r="CG93" s="1333"/>
      <c r="CH93" s="1333"/>
      <c r="CI93" s="1333"/>
    </row>
    <row r="94" spans="82:87">
      <c r="CD94" s="1333"/>
      <c r="CE94" s="1333"/>
      <c r="CF94" s="1333"/>
      <c r="CG94" s="1333"/>
      <c r="CH94" s="1333"/>
      <c r="CI94" s="1333"/>
    </row>
    <row r="95" spans="82:87">
      <c r="CD95" s="1333"/>
      <c r="CE95" s="1333"/>
      <c r="CF95" s="1333"/>
      <c r="CG95" s="1333"/>
      <c r="CH95" s="1333"/>
      <c r="CI95" s="1333"/>
    </row>
    <row r="96" spans="82:87">
      <c r="CD96" s="1333"/>
      <c r="CE96" s="1333"/>
      <c r="CF96" s="1333"/>
      <c r="CG96" s="1333"/>
      <c r="CH96" s="1333"/>
      <c r="CI96" s="1333"/>
    </row>
    <row r="97" spans="82:87">
      <c r="CD97" s="1333"/>
      <c r="CE97" s="1333"/>
      <c r="CF97" s="1333"/>
      <c r="CG97" s="1333"/>
      <c r="CH97" s="1333"/>
      <c r="CI97" s="1333"/>
    </row>
    <row r="98" spans="82:87">
      <c r="CD98" s="1333"/>
      <c r="CE98" s="1333"/>
      <c r="CF98" s="1333"/>
      <c r="CG98" s="1333"/>
      <c r="CH98" s="1333"/>
      <c r="CI98" s="1333"/>
    </row>
    <row r="99" spans="82:87">
      <c r="CD99" s="1333"/>
      <c r="CE99" s="1333"/>
      <c r="CF99" s="1333"/>
      <c r="CG99" s="1333"/>
      <c r="CH99" s="1333"/>
      <c r="CI99" s="1333"/>
    </row>
    <row r="100" spans="82:87">
      <c r="CD100" s="1333"/>
      <c r="CE100" s="1333"/>
      <c r="CF100" s="1333"/>
      <c r="CG100" s="1333"/>
      <c r="CH100" s="1333"/>
      <c r="CI100" s="1333"/>
    </row>
    <row r="101" spans="82:87">
      <c r="CD101" s="1333"/>
      <c r="CE101" s="1333"/>
      <c r="CF101" s="1333"/>
      <c r="CG101" s="1333"/>
      <c r="CH101" s="1333"/>
      <c r="CI101" s="1333"/>
    </row>
    <row r="102" spans="82:87">
      <c r="CD102" s="1333"/>
      <c r="CE102" s="1333"/>
      <c r="CF102" s="1333"/>
      <c r="CG102" s="1333"/>
      <c r="CH102" s="1333"/>
      <c r="CI102" s="1333"/>
    </row>
    <row r="103" spans="82:87">
      <c r="CD103" s="1333"/>
      <c r="CE103" s="1333"/>
      <c r="CF103" s="1333"/>
      <c r="CG103" s="1333"/>
      <c r="CH103" s="1333"/>
      <c r="CI103" s="1333"/>
    </row>
    <row r="104" spans="82:87">
      <c r="CD104" s="1333"/>
      <c r="CE104" s="1333"/>
      <c r="CF104" s="1333"/>
      <c r="CG104" s="1333"/>
      <c r="CH104" s="1333"/>
      <c r="CI104" s="1333"/>
    </row>
    <row r="105" spans="82:87">
      <c r="CD105" s="1333"/>
      <c r="CE105" s="1333"/>
      <c r="CF105" s="1333"/>
      <c r="CG105" s="1333"/>
      <c r="CH105" s="1333"/>
      <c r="CI105" s="1333"/>
    </row>
    <row r="106" spans="82:87">
      <c r="CD106" s="1333"/>
      <c r="CE106" s="1333"/>
      <c r="CF106" s="1333"/>
      <c r="CG106" s="1333"/>
      <c r="CH106" s="1333"/>
      <c r="CI106" s="1333"/>
    </row>
    <row r="107" spans="82:87">
      <c r="CD107" s="1333"/>
      <c r="CE107" s="1333"/>
      <c r="CF107" s="1333"/>
      <c r="CG107" s="1333"/>
      <c r="CH107" s="1333"/>
      <c r="CI107" s="1333"/>
    </row>
    <row r="108" spans="82:87">
      <c r="CD108" s="1333"/>
      <c r="CE108" s="1333"/>
      <c r="CF108" s="1333"/>
      <c r="CG108" s="1333"/>
      <c r="CH108" s="1333"/>
      <c r="CI108" s="1333"/>
    </row>
    <row r="109" spans="82:87">
      <c r="CD109" s="1333"/>
      <c r="CE109" s="1333"/>
      <c r="CF109" s="1333"/>
      <c r="CG109" s="1333"/>
      <c r="CH109" s="1333"/>
      <c r="CI109" s="1333"/>
    </row>
    <row r="110" spans="82:87">
      <c r="CD110" s="1333"/>
      <c r="CE110" s="1333"/>
      <c r="CF110" s="1333"/>
      <c r="CG110" s="1333"/>
      <c r="CH110" s="1333"/>
      <c r="CI110" s="1333"/>
    </row>
    <row r="111" spans="82:87">
      <c r="CD111" s="1333"/>
      <c r="CE111" s="1333"/>
      <c r="CF111" s="1333"/>
      <c r="CG111" s="1333"/>
      <c r="CH111" s="1333"/>
      <c r="CI111" s="1333"/>
    </row>
    <row r="112" spans="82:87">
      <c r="CD112" s="1333"/>
      <c r="CE112" s="1333"/>
      <c r="CF112" s="1333"/>
      <c r="CG112" s="1333"/>
      <c r="CH112" s="1333"/>
      <c r="CI112" s="1333"/>
    </row>
    <row r="113" spans="82:87">
      <c r="CD113" s="1333"/>
      <c r="CE113" s="1333"/>
      <c r="CF113" s="1333"/>
      <c r="CG113" s="1333"/>
      <c r="CH113" s="1333"/>
      <c r="CI113" s="1333"/>
    </row>
    <row r="114" spans="82:87">
      <c r="CD114" s="1333"/>
      <c r="CE114" s="1333"/>
      <c r="CF114" s="1333"/>
      <c r="CG114" s="1333"/>
      <c r="CH114" s="1333"/>
      <c r="CI114" s="1333"/>
    </row>
    <row r="115" spans="82:87">
      <c r="CD115" s="1333"/>
      <c r="CE115" s="1333"/>
      <c r="CF115" s="1333"/>
      <c r="CG115" s="1333"/>
      <c r="CH115" s="1333"/>
      <c r="CI115" s="1333"/>
    </row>
    <row r="116" spans="82:87">
      <c r="CD116" s="1333"/>
      <c r="CE116" s="1333"/>
      <c r="CF116" s="1333"/>
      <c r="CG116" s="1333"/>
      <c r="CH116" s="1333"/>
      <c r="CI116" s="1333"/>
    </row>
    <row r="117" spans="82:87">
      <c r="CD117" s="1333"/>
      <c r="CE117" s="1333"/>
      <c r="CF117" s="1333"/>
      <c r="CG117" s="1333"/>
      <c r="CH117" s="1333"/>
      <c r="CI117" s="1333"/>
    </row>
    <row r="118" spans="82:87">
      <c r="CD118" s="1333"/>
      <c r="CE118" s="1333"/>
      <c r="CF118" s="1333"/>
      <c r="CG118" s="1333"/>
      <c r="CH118" s="1333"/>
      <c r="CI118" s="1333"/>
    </row>
    <row r="119" spans="82:87">
      <c r="CD119" s="1333"/>
      <c r="CE119" s="1333"/>
      <c r="CF119" s="1333"/>
      <c r="CG119" s="1333"/>
      <c r="CH119" s="1333"/>
      <c r="CI119" s="1333"/>
    </row>
    <row r="120" spans="82:87">
      <c r="CD120" s="1333"/>
      <c r="CE120" s="1333"/>
      <c r="CF120" s="1333"/>
      <c r="CG120" s="1333"/>
      <c r="CH120" s="1333"/>
      <c r="CI120" s="1333"/>
    </row>
    <row r="121" spans="82:87">
      <c r="CD121" s="1333"/>
      <c r="CE121" s="1333"/>
      <c r="CF121" s="1333"/>
      <c r="CG121" s="1333"/>
      <c r="CH121" s="1333"/>
      <c r="CI121" s="1333"/>
    </row>
    <row r="122" spans="82:87">
      <c r="CD122" s="1333"/>
      <c r="CE122" s="1333"/>
      <c r="CF122" s="1333"/>
      <c r="CG122" s="1333"/>
      <c r="CH122" s="1333"/>
      <c r="CI122" s="1333"/>
    </row>
    <row r="123" spans="82:87">
      <c r="CD123" s="1333"/>
      <c r="CE123" s="1333"/>
      <c r="CF123" s="1333"/>
      <c r="CG123" s="1333"/>
      <c r="CH123" s="1333"/>
      <c r="CI123" s="1333"/>
    </row>
    <row r="124" spans="82:87">
      <c r="CD124" s="1333"/>
      <c r="CE124" s="1333"/>
      <c r="CF124" s="1333"/>
      <c r="CG124" s="1333"/>
      <c r="CH124" s="1333"/>
      <c r="CI124" s="1333"/>
    </row>
    <row r="125" spans="82:87">
      <c r="CD125" s="1333"/>
      <c r="CE125" s="1333"/>
      <c r="CF125" s="1333"/>
      <c r="CG125" s="1333"/>
      <c r="CH125" s="1333"/>
      <c r="CI125" s="1333"/>
    </row>
    <row r="126" spans="82:87">
      <c r="CD126" s="1333"/>
      <c r="CE126" s="1333"/>
      <c r="CF126" s="1333"/>
      <c r="CG126" s="1333"/>
      <c r="CH126" s="1333"/>
      <c r="CI126" s="1333"/>
    </row>
    <row r="127" spans="82:87">
      <c r="CD127" s="1333"/>
      <c r="CE127" s="1333"/>
      <c r="CF127" s="1333"/>
      <c r="CG127" s="1333"/>
      <c r="CH127" s="1333"/>
      <c r="CI127" s="1333"/>
    </row>
    <row r="128" spans="82:87">
      <c r="CD128" s="1333"/>
      <c r="CE128" s="1333"/>
      <c r="CF128" s="1333"/>
      <c r="CG128" s="1333"/>
      <c r="CH128" s="1333"/>
      <c r="CI128" s="1333"/>
    </row>
    <row r="129" spans="82:87">
      <c r="CD129" s="1333"/>
      <c r="CE129" s="1333"/>
      <c r="CF129" s="1333"/>
      <c r="CG129" s="1333"/>
      <c r="CH129" s="1333"/>
      <c r="CI129" s="1333"/>
    </row>
    <row r="130" spans="82:87">
      <c r="CD130" s="1333"/>
      <c r="CE130" s="1333"/>
      <c r="CF130" s="1333"/>
      <c r="CG130" s="1333"/>
      <c r="CH130" s="1333"/>
      <c r="CI130" s="1333"/>
    </row>
    <row r="131" spans="82:87">
      <c r="CD131" s="1333"/>
      <c r="CE131" s="1333"/>
      <c r="CF131" s="1333"/>
      <c r="CG131" s="1333"/>
      <c r="CH131" s="1333"/>
      <c r="CI131" s="1333"/>
    </row>
    <row r="132" spans="82:87">
      <c r="CD132" s="1333"/>
      <c r="CE132" s="1333"/>
      <c r="CF132" s="1333"/>
      <c r="CG132" s="1333"/>
      <c r="CH132" s="1333"/>
      <c r="CI132" s="1333"/>
    </row>
    <row r="133" spans="82:87">
      <c r="CD133" s="1333"/>
      <c r="CE133" s="1333"/>
      <c r="CF133" s="1333"/>
      <c r="CG133" s="1333"/>
      <c r="CH133" s="1333"/>
      <c r="CI133" s="1333"/>
    </row>
    <row r="134" spans="82:87">
      <c r="CD134" s="1333"/>
      <c r="CE134" s="1333"/>
      <c r="CF134" s="1333"/>
      <c r="CG134" s="1333"/>
      <c r="CH134" s="1333"/>
      <c r="CI134" s="1333"/>
    </row>
    <row r="135" spans="82:87">
      <c r="CD135" s="1333"/>
      <c r="CE135" s="1333"/>
      <c r="CF135" s="1333"/>
      <c r="CG135" s="1333"/>
      <c r="CH135" s="1333"/>
      <c r="CI135" s="1333"/>
    </row>
    <row r="136" spans="82:87">
      <c r="CD136" s="1333"/>
      <c r="CE136" s="1333"/>
      <c r="CF136" s="1333"/>
      <c r="CG136" s="1333"/>
      <c r="CH136" s="1333"/>
      <c r="CI136" s="1333"/>
    </row>
    <row r="137" spans="82:87">
      <c r="CD137" s="1333"/>
      <c r="CE137" s="1333"/>
      <c r="CF137" s="1333"/>
      <c r="CG137" s="1333"/>
      <c r="CH137" s="1333"/>
      <c r="CI137" s="1333"/>
    </row>
    <row r="138" spans="82:87">
      <c r="CD138" s="1333"/>
      <c r="CE138" s="1333"/>
      <c r="CF138" s="1333"/>
      <c r="CG138" s="1333"/>
      <c r="CH138" s="1333"/>
      <c r="CI138" s="1333"/>
    </row>
    <row r="139" spans="82:87">
      <c r="CD139" s="1333"/>
      <c r="CE139" s="1333"/>
      <c r="CF139" s="1333"/>
      <c r="CG139" s="1333"/>
      <c r="CH139" s="1333"/>
      <c r="CI139" s="1333"/>
    </row>
    <row r="140" spans="82:87">
      <c r="CD140" s="1333"/>
      <c r="CE140" s="1333"/>
      <c r="CF140" s="1333"/>
      <c r="CG140" s="1333"/>
      <c r="CH140" s="1333"/>
      <c r="CI140" s="1333"/>
    </row>
    <row r="141" spans="82:87">
      <c r="CD141" s="1333"/>
      <c r="CE141" s="1333"/>
      <c r="CF141" s="1333"/>
      <c r="CG141" s="1333"/>
      <c r="CH141" s="1333"/>
      <c r="CI141" s="1333"/>
    </row>
    <row r="142" spans="82:87">
      <c r="CD142" s="1333"/>
      <c r="CE142" s="1333"/>
      <c r="CF142" s="1333"/>
      <c r="CG142" s="1333"/>
      <c r="CH142" s="1333"/>
      <c r="CI142" s="1333"/>
    </row>
    <row r="143" spans="82:87">
      <c r="CD143" s="1333"/>
      <c r="CE143" s="1333"/>
      <c r="CF143" s="1333"/>
      <c r="CG143" s="1333"/>
      <c r="CH143" s="1333"/>
      <c r="CI143" s="1333"/>
    </row>
    <row r="144" spans="82:87">
      <c r="CD144" s="1333"/>
      <c r="CE144" s="1333"/>
      <c r="CF144" s="1333"/>
      <c r="CG144" s="1333"/>
      <c r="CH144" s="1333"/>
      <c r="CI144" s="1333"/>
    </row>
    <row r="145" spans="82:87">
      <c r="CD145" s="1333"/>
      <c r="CE145" s="1333"/>
      <c r="CF145" s="1333"/>
      <c r="CG145" s="1333"/>
      <c r="CH145" s="1333"/>
      <c r="CI145" s="1333"/>
    </row>
    <row r="146" spans="82:87">
      <c r="CD146" s="1333"/>
      <c r="CE146" s="1333"/>
      <c r="CF146" s="1333"/>
      <c r="CG146" s="1333"/>
      <c r="CH146" s="1333"/>
      <c r="CI146" s="1333"/>
    </row>
    <row r="147" spans="82:87">
      <c r="CD147" s="1333"/>
      <c r="CE147" s="1333"/>
      <c r="CF147" s="1333"/>
      <c r="CG147" s="1333"/>
      <c r="CH147" s="1333"/>
      <c r="CI147" s="1333"/>
    </row>
    <row r="148" spans="82:87">
      <c r="CD148" s="1333"/>
      <c r="CE148" s="1333"/>
      <c r="CF148" s="1333"/>
      <c r="CG148" s="1333"/>
      <c r="CH148" s="1333"/>
      <c r="CI148" s="1333"/>
    </row>
    <row r="149" spans="82:87">
      <c r="CD149" s="1333"/>
      <c r="CE149" s="1333"/>
      <c r="CF149" s="1333"/>
      <c r="CG149" s="1333"/>
      <c r="CH149" s="1333"/>
      <c r="CI149" s="1333"/>
    </row>
    <row r="150" spans="82:87">
      <c r="CD150" s="1333"/>
      <c r="CE150" s="1333"/>
      <c r="CF150" s="1333"/>
      <c r="CG150" s="1333"/>
      <c r="CH150" s="1333"/>
      <c r="CI150" s="1333"/>
    </row>
    <row r="151" spans="82:87">
      <c r="CD151" s="1333"/>
      <c r="CE151" s="1333"/>
      <c r="CF151" s="1333"/>
      <c r="CG151" s="1333"/>
      <c r="CH151" s="1333"/>
      <c r="CI151" s="1333"/>
    </row>
    <row r="152" spans="82:87">
      <c r="CD152" s="1333"/>
      <c r="CE152" s="1333"/>
      <c r="CF152" s="1333"/>
      <c r="CG152" s="1333"/>
      <c r="CH152" s="1333"/>
      <c r="CI152" s="1333"/>
    </row>
    <row r="153" spans="82:87">
      <c r="CD153" s="1333"/>
      <c r="CE153" s="1333"/>
      <c r="CF153" s="1333"/>
      <c r="CG153" s="1333"/>
      <c r="CH153" s="1333"/>
      <c r="CI153" s="1333"/>
    </row>
    <row r="154" spans="82:87">
      <c r="CD154" s="1333"/>
      <c r="CE154" s="1333"/>
      <c r="CF154" s="1333"/>
      <c r="CG154" s="1333"/>
      <c r="CH154" s="1333"/>
      <c r="CI154" s="1333"/>
    </row>
    <row r="155" spans="82:87">
      <c r="CD155" s="1333"/>
      <c r="CE155" s="1333"/>
      <c r="CF155" s="1333"/>
      <c r="CG155" s="1333"/>
      <c r="CH155" s="1333"/>
      <c r="CI155" s="1333"/>
    </row>
    <row r="156" spans="82:87">
      <c r="CD156" s="1333"/>
      <c r="CE156" s="1333"/>
      <c r="CF156" s="1333"/>
      <c r="CG156" s="1333"/>
      <c r="CH156" s="1333"/>
      <c r="CI156" s="1333"/>
    </row>
    <row r="157" spans="82:87">
      <c r="CD157" s="1333"/>
      <c r="CE157" s="1333"/>
      <c r="CF157" s="1333"/>
      <c r="CG157" s="1333"/>
      <c r="CH157" s="1333"/>
      <c r="CI157" s="1333"/>
    </row>
    <row r="158" spans="82:87">
      <c r="CD158" s="1333"/>
      <c r="CE158" s="1333"/>
      <c r="CF158" s="1333"/>
      <c r="CG158" s="1333"/>
      <c r="CH158" s="1333"/>
      <c r="CI158" s="1333"/>
    </row>
    <row r="159" spans="82:87">
      <c r="CD159" s="1333"/>
      <c r="CE159" s="1333"/>
      <c r="CF159" s="1333"/>
      <c r="CG159" s="1333"/>
      <c r="CH159" s="1333"/>
      <c r="CI159" s="1333"/>
    </row>
  </sheetData>
  <mergeCells count="28">
    <mergeCell ref="A31:A32"/>
    <mergeCell ref="A13:A14"/>
    <mergeCell ref="A15:A21"/>
    <mergeCell ref="B1:G2"/>
    <mergeCell ref="AB1:CC2"/>
    <mergeCell ref="C9:D9"/>
    <mergeCell ref="AB9:CI9"/>
    <mergeCell ref="AB10:AS10"/>
    <mergeCell ref="AT10:BK10"/>
    <mergeCell ref="BL10:CC10"/>
    <mergeCell ref="C6:G6"/>
    <mergeCell ref="C4:G4"/>
    <mergeCell ref="C7:G7"/>
    <mergeCell ref="C5:G5"/>
    <mergeCell ref="C3:G3"/>
    <mergeCell ref="A23:A30"/>
    <mergeCell ref="U11:Z11"/>
    <mergeCell ref="CD11:CI11"/>
    <mergeCell ref="M11:S11"/>
    <mergeCell ref="AB11:AG11"/>
    <mergeCell ref="AH11:AM11"/>
    <mergeCell ref="AN11:AS11"/>
    <mergeCell ref="AT11:AY11"/>
    <mergeCell ref="AZ11:BE11"/>
    <mergeCell ref="BF11:BK11"/>
    <mergeCell ref="BL11:BQ11"/>
    <mergeCell ref="BR11:BW11"/>
    <mergeCell ref="BX11:CC11"/>
  </mergeCells>
  <conditionalFormatting sqref="AA8 H8:T9 T11 M11:R11 I1:T7">
    <cfRule type="cellIs" dxfId="485" priority="50" operator="equal">
      <formula>"x"</formula>
    </cfRule>
  </conditionalFormatting>
  <conditionalFormatting sqref="F8:G11 F24:F30">
    <cfRule type="cellIs" dxfId="484" priority="54" operator="equal">
      <formula>"x"</formula>
    </cfRule>
  </conditionalFormatting>
  <conditionalFormatting sqref="H11:L11">
    <cfRule type="cellIs" dxfId="483" priority="53" operator="equal">
      <formula>"x"</formula>
    </cfRule>
  </conditionalFormatting>
  <conditionalFormatting sqref="H10:T10">
    <cfRule type="cellIs" dxfId="482" priority="52" operator="equal">
      <formula>"x"</formula>
    </cfRule>
  </conditionalFormatting>
  <conditionalFormatting sqref="AB11">
    <cfRule type="cellIs" dxfId="481" priority="51" operator="equal">
      <formula>"x"</formula>
    </cfRule>
  </conditionalFormatting>
  <conditionalFormatting sqref="CD11:CH11">
    <cfRule type="cellIs" dxfId="480" priority="48" operator="equal">
      <formula>"x"</formula>
    </cfRule>
  </conditionalFormatting>
  <conditionalFormatting sqref="F31">
    <cfRule type="cellIs" dxfId="479" priority="43" operator="equal">
      <formula>"x"</formula>
    </cfRule>
  </conditionalFormatting>
  <conditionalFormatting sqref="F32">
    <cfRule type="cellIs" dxfId="478" priority="22" operator="equal">
      <formula>"x"</formula>
    </cfRule>
  </conditionalFormatting>
  <conditionalFormatting sqref="G24:G30">
    <cfRule type="cellIs" dxfId="477" priority="14" operator="equal">
      <formula>"x"</formula>
    </cfRule>
  </conditionalFormatting>
  <conditionalFormatting sqref="G13:G14">
    <cfRule type="cellIs" dxfId="476" priority="11" operator="equal">
      <formula>"x"</formula>
    </cfRule>
  </conditionalFormatting>
  <conditionalFormatting sqref="F19:F21">
    <cfRule type="cellIs" dxfId="475" priority="6" operator="equal">
      <formula>"x"</formula>
    </cfRule>
  </conditionalFormatting>
  <conditionalFormatting sqref="F22">
    <cfRule type="cellIs" dxfId="474" priority="5" operator="equal">
      <formula>"x"</formula>
    </cfRule>
  </conditionalFormatting>
  <conditionalFormatting sqref="F16">
    <cfRule type="cellIs" dxfId="473" priority="8" operator="equal">
      <formula>"x"</formula>
    </cfRule>
  </conditionalFormatting>
  <conditionalFormatting sqref="F15">
    <cfRule type="cellIs" dxfId="472" priority="9" operator="equal">
      <formula>"x"</formula>
    </cfRule>
  </conditionalFormatting>
  <conditionalFormatting sqref="F17:F18">
    <cfRule type="cellIs" dxfId="471" priority="7" operator="equal">
      <formula>"x"</formula>
    </cfRule>
  </conditionalFormatting>
  <conditionalFormatting sqref="F13:F14">
    <cfRule type="cellIs" dxfId="470" priority="4" operator="equal">
      <formula>"x"</formula>
    </cfRule>
  </conditionalFormatting>
  <conditionalFormatting sqref="F23">
    <cfRule type="cellIs" dxfId="469" priority="3" operator="equal">
      <formula>"x"</formula>
    </cfRule>
  </conditionalFormatting>
  <conditionalFormatting sqref="G23">
    <cfRule type="cellIs" dxfId="468" priority="2" operator="equal">
      <formula>"x"</formula>
    </cfRule>
  </conditionalFormatting>
  <conditionalFormatting sqref="U11">
    <cfRule type="cellIs" dxfId="467" priority="1" operator="equal">
      <formula>"x"</formula>
    </cfRule>
  </conditionalFormatting>
  <pageMargins left="0.7" right="0.7" top="0.75" bottom="0.75" header="0.3" footer="0.3"/>
  <pageSetup orientation="portrait" horizontalDpi="4294967295" verticalDpi="4294967295"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70C0"/>
    <pageSetUpPr fitToPage="1"/>
  </sheetPr>
  <dimension ref="A1:BZ128"/>
  <sheetViews>
    <sheetView workbookViewId="0">
      <pane xSplit="8" ySplit="8" topLeftCell="Y18" activePane="bottomRight" state="frozen"/>
      <selection pane="topRight" activeCell="H1" sqref="H1"/>
      <selection pane="bottomLeft" activeCell="A7" sqref="A7"/>
      <selection pane="bottomRight" activeCell="C20" sqref="C20"/>
    </sheetView>
  </sheetViews>
  <sheetFormatPr defaultColWidth="9.140625" defaultRowHeight="11.25"/>
  <cols>
    <col min="1" max="1" width="3.85546875" style="14" customWidth="1"/>
    <col min="2" max="2" width="15.85546875" style="4" customWidth="1"/>
    <col min="3" max="3" width="24.140625" style="231" customWidth="1"/>
    <col min="4" max="5" width="10.7109375" style="4" customWidth="1"/>
    <col min="6" max="6" width="10" style="12" customWidth="1"/>
    <col min="7" max="7" width="8.5703125" style="12" customWidth="1"/>
    <col min="8" max="8" width="7.85546875" style="66" customWidth="1"/>
    <col min="9" max="9" width="12" style="66" customWidth="1"/>
    <col min="10" max="10" width="10.7109375" style="66" customWidth="1"/>
    <col min="11" max="11" width="7.85546875" style="66" customWidth="1"/>
    <col min="12" max="12" width="11" style="66" customWidth="1"/>
    <col min="13" max="13" width="11.140625" style="66" customWidth="1"/>
    <col min="14" max="14" width="7.85546875" style="66" customWidth="1"/>
    <col min="15" max="16" width="10.7109375" style="427" customWidth="1"/>
    <col min="17" max="17" width="9.5703125" style="66" customWidth="1"/>
    <col min="18" max="18" width="10.7109375" style="2" customWidth="1"/>
    <col min="19" max="19" width="11.28515625" style="2" customWidth="1"/>
    <col min="20" max="20" width="10.140625" style="2" customWidth="1"/>
    <col min="21" max="22" width="10.42578125" style="2" customWidth="1"/>
    <col min="23" max="23" width="10" style="2" customWidth="1"/>
    <col min="24" max="24" width="11.85546875" style="2" customWidth="1"/>
    <col min="25" max="25" width="13.7109375" style="2" customWidth="1"/>
    <col min="26" max="27" width="11.85546875" style="2" customWidth="1"/>
    <col min="28" max="28" width="13.7109375" style="2" customWidth="1"/>
    <col min="29" max="32" width="12.42578125" style="2" customWidth="1"/>
    <col min="33" max="33" width="13" style="2" customWidth="1"/>
    <col min="34" max="35" width="12.42578125" style="2" customWidth="1"/>
    <col min="36" max="36" width="13" style="2" customWidth="1"/>
    <col min="37" max="38" width="28.42578125" style="5" customWidth="1"/>
    <col min="39" max="60" width="9.140625" style="5"/>
    <col min="61" max="16384" width="9.140625" style="4"/>
  </cols>
  <sheetData>
    <row r="1" spans="1:60" s="5" customFormat="1" ht="15.75" customHeight="1">
      <c r="A1" s="103" t="s">
        <v>125</v>
      </c>
      <c r="C1" s="226"/>
      <c r="D1" s="390"/>
      <c r="E1" s="390"/>
      <c r="M1" s="5" t="s">
        <v>116</v>
      </c>
      <c r="O1" s="415"/>
      <c r="P1" s="415"/>
      <c r="Q1" s="5" t="s">
        <v>116</v>
      </c>
      <c r="R1" s="3"/>
      <c r="S1" s="3"/>
      <c r="T1" s="3"/>
      <c r="U1" s="3"/>
      <c r="V1" s="3"/>
      <c r="W1" s="3"/>
      <c r="X1" s="3"/>
      <c r="Y1" s="3"/>
      <c r="Z1" s="3"/>
      <c r="AA1" s="3"/>
      <c r="AB1" s="3"/>
      <c r="AC1" s="3"/>
      <c r="AD1" s="3" t="s">
        <v>197</v>
      </c>
      <c r="AE1" s="3"/>
      <c r="AF1" s="3"/>
      <c r="AG1" s="3"/>
      <c r="AH1" s="3"/>
      <c r="AI1" s="3"/>
      <c r="AJ1" s="3"/>
    </row>
    <row r="2" spans="1:60" s="5" customFormat="1" ht="15.75" customHeight="1">
      <c r="A2" s="75" t="s">
        <v>41</v>
      </c>
      <c r="C2" s="226"/>
      <c r="D2" s="390"/>
      <c r="E2" s="390"/>
      <c r="N2" s="5" t="s">
        <v>116</v>
      </c>
      <c r="O2" s="415"/>
      <c r="P2" s="415"/>
      <c r="R2" s="3"/>
      <c r="S2" s="3"/>
      <c r="T2" s="3"/>
      <c r="U2" s="3"/>
      <c r="V2" s="3"/>
      <c r="W2" s="3"/>
      <c r="X2" s="3"/>
      <c r="Y2" s="3"/>
      <c r="Z2" s="3"/>
      <c r="AA2" s="3"/>
      <c r="AB2" s="3"/>
      <c r="AC2" s="3"/>
      <c r="AD2" s="3"/>
      <c r="AE2" s="3"/>
      <c r="AF2" s="3"/>
      <c r="AG2" s="3"/>
      <c r="AH2" s="3"/>
      <c r="AI2" s="3"/>
      <c r="AJ2" s="3"/>
    </row>
    <row r="3" spans="1:60" s="5" customFormat="1" ht="15.75" customHeight="1" thickBot="1">
      <c r="A3" s="52" t="str">
        <f>I4</f>
        <v>A. Burn rate</v>
      </c>
      <c r="C3" s="226"/>
      <c r="D3" s="390"/>
      <c r="E3" s="390"/>
      <c r="O3" s="415"/>
      <c r="P3" s="415"/>
      <c r="R3" s="3"/>
      <c r="S3" s="3"/>
      <c r="T3" s="3"/>
      <c r="U3" s="3"/>
      <c r="V3" s="3"/>
      <c r="W3" s="3"/>
      <c r="X3" s="3"/>
      <c r="Y3" s="3"/>
      <c r="Z3" s="3"/>
      <c r="AA3" s="3"/>
      <c r="AB3" s="3"/>
      <c r="AC3" s="3"/>
      <c r="AD3" s="3"/>
      <c r="AE3" s="3"/>
      <c r="AF3" s="3"/>
      <c r="AG3" s="3"/>
      <c r="AH3" s="3"/>
      <c r="AI3" s="3"/>
      <c r="AJ3" s="3"/>
    </row>
    <row r="4" spans="1:60" s="17" customFormat="1" ht="15.75" customHeight="1">
      <c r="A4" s="77" t="str">
        <f>R4</f>
        <v>B. Fund sources by Sector - Mark sector that applies with (x)</v>
      </c>
      <c r="B4" s="18"/>
      <c r="C4" s="227"/>
      <c r="D4" s="390"/>
      <c r="E4" s="390"/>
      <c r="G4" s="102" t="s">
        <v>8</v>
      </c>
      <c r="H4" s="102"/>
      <c r="I4" s="2268" t="s">
        <v>123</v>
      </c>
      <c r="J4" s="2269"/>
      <c r="K4" s="2269"/>
      <c r="L4" s="2269"/>
      <c r="M4" s="2269"/>
      <c r="N4" s="2269"/>
      <c r="O4" s="2269"/>
      <c r="P4" s="2269"/>
      <c r="Q4" s="2294"/>
      <c r="R4" s="2298" t="s">
        <v>124</v>
      </c>
      <c r="S4" s="2299"/>
      <c r="T4" s="2299"/>
      <c r="U4" s="2299"/>
      <c r="V4" s="2299"/>
      <c r="W4" s="2299"/>
      <c r="X4" s="2302" t="s">
        <v>144</v>
      </c>
      <c r="Y4" s="2303"/>
      <c r="Z4" s="2303"/>
      <c r="AA4" s="2303"/>
      <c r="AB4" s="2303"/>
      <c r="AC4" s="2303"/>
      <c r="AD4" s="2303"/>
      <c r="AE4" s="2303"/>
      <c r="AF4" s="2303"/>
      <c r="AG4" s="2303"/>
      <c r="AH4" s="2303"/>
      <c r="AI4" s="2303"/>
      <c r="AJ4" s="2304"/>
      <c r="AK4" s="18"/>
      <c r="AL4" s="227"/>
      <c r="AM4" s="18" t="s">
        <v>203</v>
      </c>
      <c r="AN4" s="18"/>
      <c r="AO4" s="18"/>
      <c r="AP4" s="18"/>
      <c r="AQ4" s="18"/>
      <c r="AR4" s="18"/>
      <c r="AS4" s="18"/>
      <c r="AT4" s="18"/>
      <c r="AU4" s="18"/>
      <c r="AV4" s="18"/>
      <c r="AW4" s="18"/>
      <c r="AX4" s="18"/>
      <c r="AY4" s="18"/>
      <c r="AZ4" s="18"/>
      <c r="BA4" s="18"/>
      <c r="BB4" s="18"/>
      <c r="BC4" s="18"/>
      <c r="BD4" s="18"/>
      <c r="BE4" s="18"/>
      <c r="BF4" s="18"/>
      <c r="BG4" s="18"/>
      <c r="BH4" s="18"/>
    </row>
    <row r="5" spans="1:60" s="17" customFormat="1" ht="15.75" customHeight="1" thickBot="1">
      <c r="A5" s="77" t="str">
        <f>X4</f>
        <v>C. Fund Source by State - Mark locations that apply with (x)</v>
      </c>
      <c r="B5" s="18"/>
      <c r="C5" s="227"/>
      <c r="D5" s="390"/>
      <c r="E5" s="390"/>
      <c r="F5" s="9"/>
      <c r="G5" s="19" t="s">
        <v>4</v>
      </c>
      <c r="H5" s="29"/>
      <c r="I5" s="2295"/>
      <c r="J5" s="2296"/>
      <c r="K5" s="2296"/>
      <c r="L5" s="2296"/>
      <c r="M5" s="2296"/>
      <c r="N5" s="2296"/>
      <c r="O5" s="2296"/>
      <c r="P5" s="2296"/>
      <c r="Q5" s="2297"/>
      <c r="R5" s="2300"/>
      <c r="S5" s="2296"/>
      <c r="T5" s="2296"/>
      <c r="U5" s="2296"/>
      <c r="V5" s="2296"/>
      <c r="W5" s="2296"/>
      <c r="X5" s="313"/>
      <c r="Y5" s="314"/>
      <c r="Z5" s="314"/>
      <c r="AA5" s="314"/>
      <c r="AB5" s="314"/>
      <c r="AC5" s="314"/>
      <c r="AD5" s="314"/>
      <c r="AE5" s="314"/>
      <c r="AF5" s="314"/>
      <c r="AG5" s="314"/>
      <c r="AH5" s="314"/>
      <c r="AI5" s="314"/>
      <c r="AJ5" s="315"/>
      <c r="AL5" s="312" t="s">
        <v>205</v>
      </c>
      <c r="AM5" s="18"/>
      <c r="AN5" s="18"/>
      <c r="AO5" s="18"/>
      <c r="AP5" s="18"/>
      <c r="AQ5" s="18"/>
      <c r="AR5" s="18"/>
      <c r="AS5" s="18"/>
      <c r="AT5" s="18"/>
      <c r="AU5" s="18"/>
      <c r="AV5" s="18"/>
      <c r="AW5" s="18"/>
      <c r="AX5" s="18"/>
      <c r="AY5" s="18"/>
      <c r="AZ5" s="18"/>
      <c r="BA5" s="18"/>
      <c r="BB5" s="18"/>
      <c r="BC5" s="18"/>
      <c r="BD5" s="18"/>
      <c r="BE5" s="18"/>
      <c r="BF5" s="18"/>
      <c r="BG5" s="18"/>
      <c r="BH5" s="18"/>
    </row>
    <row r="6" spans="1:60" s="17" customFormat="1" ht="16.5" customHeight="1" thickBot="1">
      <c r="A6" s="18"/>
      <c r="B6" s="18"/>
      <c r="C6" s="227"/>
      <c r="D6" s="390"/>
      <c r="E6" s="390"/>
      <c r="F6" s="9"/>
      <c r="G6" s="9" t="s">
        <v>80</v>
      </c>
      <c r="H6" s="30"/>
      <c r="I6" s="2295"/>
      <c r="J6" s="2296"/>
      <c r="K6" s="2296"/>
      <c r="L6" s="2296"/>
      <c r="M6" s="2296"/>
      <c r="N6" s="2296"/>
      <c r="O6" s="2296"/>
      <c r="P6" s="2296"/>
      <c r="Q6" s="2297"/>
      <c r="R6" s="2300"/>
      <c r="S6" s="2296"/>
      <c r="T6" s="2296"/>
      <c r="U6" s="2296"/>
      <c r="V6" s="2296"/>
      <c r="W6" s="2296"/>
      <c r="X6" s="2290" t="s">
        <v>145</v>
      </c>
      <c r="Y6" s="2291"/>
      <c r="Z6" s="2292" t="s">
        <v>147</v>
      </c>
      <c r="AA6" s="2293"/>
      <c r="AB6" s="2293"/>
      <c r="AC6" s="2285" t="s">
        <v>146</v>
      </c>
      <c r="AD6" s="2286"/>
      <c r="AE6" s="2286"/>
      <c r="AF6" s="2286"/>
      <c r="AG6" s="2286"/>
      <c r="AH6" s="2287" t="s">
        <v>148</v>
      </c>
      <c r="AI6" s="2288"/>
      <c r="AJ6" s="2289"/>
      <c r="AK6" s="18"/>
      <c r="AL6" s="18"/>
      <c r="AM6" s="18"/>
      <c r="AN6" s="18"/>
      <c r="AO6" s="18"/>
      <c r="AP6" s="18"/>
      <c r="AQ6" s="18"/>
      <c r="AR6" s="18"/>
      <c r="AS6" s="18"/>
      <c r="AT6" s="18"/>
      <c r="AU6" s="18"/>
      <c r="AV6" s="18"/>
      <c r="AW6" s="18"/>
      <c r="AX6" s="18"/>
      <c r="AY6" s="18"/>
      <c r="AZ6" s="18"/>
      <c r="BA6" s="18"/>
      <c r="BB6" s="18"/>
      <c r="BC6" s="18"/>
      <c r="BD6" s="18"/>
      <c r="BE6" s="18"/>
      <c r="BF6" s="18"/>
      <c r="BG6" s="18"/>
      <c r="BH6" s="18"/>
    </row>
    <row r="7" spans="1:60" s="17" customFormat="1" ht="24.75" customHeight="1" thickBot="1">
      <c r="A7" s="76"/>
      <c r="B7" s="18"/>
      <c r="C7" s="227"/>
      <c r="D7" s="391"/>
      <c r="E7" s="391"/>
      <c r="F7" s="9"/>
      <c r="G7" s="9" t="s">
        <v>6</v>
      </c>
      <c r="H7" s="31"/>
      <c r="I7" s="2295"/>
      <c r="J7" s="2296"/>
      <c r="K7" s="2296"/>
      <c r="L7" s="2296"/>
      <c r="M7" s="2296"/>
      <c r="N7" s="2296"/>
      <c r="O7" s="2296"/>
      <c r="P7" s="2296"/>
      <c r="Q7" s="2297"/>
      <c r="R7" s="2301"/>
      <c r="S7" s="2272"/>
      <c r="T7" s="2272"/>
      <c r="U7" s="2272"/>
      <c r="V7" s="2272"/>
      <c r="W7" s="2272"/>
      <c r="X7" s="260" t="s">
        <v>223</v>
      </c>
      <c r="Y7" s="260" t="s">
        <v>214</v>
      </c>
      <c r="Z7" s="271" t="s">
        <v>191</v>
      </c>
      <c r="AA7" s="309" t="s">
        <v>199</v>
      </c>
      <c r="AB7" s="272" t="s">
        <v>192</v>
      </c>
      <c r="AC7" s="269" t="s">
        <v>189</v>
      </c>
      <c r="AD7" s="329" t="s">
        <v>210</v>
      </c>
      <c r="AE7" s="297" t="s">
        <v>190</v>
      </c>
      <c r="AF7" s="297" t="s">
        <v>204</v>
      </c>
      <c r="AG7" s="270" t="s">
        <v>198</v>
      </c>
      <c r="AH7" s="280" t="s">
        <v>200</v>
      </c>
      <c r="AI7" s="311" t="s">
        <v>201</v>
      </c>
      <c r="AJ7" s="281" t="s">
        <v>202</v>
      </c>
      <c r="AK7" s="18"/>
      <c r="AL7" s="18"/>
      <c r="AM7" s="18"/>
      <c r="AN7" s="18"/>
      <c r="AO7" s="18"/>
      <c r="AP7" s="18"/>
      <c r="AQ7" s="18"/>
      <c r="AR7" s="18"/>
      <c r="AS7" s="18"/>
      <c r="AT7" s="18"/>
      <c r="AU7" s="18"/>
      <c r="AV7" s="18"/>
      <c r="AW7" s="18"/>
      <c r="AX7" s="18"/>
      <c r="AY7" s="18"/>
      <c r="AZ7" s="18"/>
      <c r="BA7" s="18"/>
      <c r="BB7" s="18"/>
      <c r="BC7" s="18"/>
      <c r="BD7" s="18"/>
      <c r="BE7" s="18"/>
      <c r="BF7" s="18"/>
      <c r="BG7" s="18"/>
      <c r="BH7" s="18"/>
    </row>
    <row r="8" spans="1:60" s="16" customFormat="1" ht="34.5" thickBot="1">
      <c r="A8" s="376" t="s">
        <v>16</v>
      </c>
      <c r="B8" s="377" t="s">
        <v>0</v>
      </c>
      <c r="C8" s="379" t="s">
        <v>119</v>
      </c>
      <c r="D8" s="378" t="s">
        <v>246</v>
      </c>
      <c r="E8" s="378" t="s">
        <v>247</v>
      </c>
      <c r="F8" s="380" t="s">
        <v>1</v>
      </c>
      <c r="G8" s="375" t="s">
        <v>2</v>
      </c>
      <c r="H8" s="242" t="s">
        <v>3</v>
      </c>
      <c r="I8" s="244" t="s">
        <v>215</v>
      </c>
      <c r="J8" s="245" t="s">
        <v>122</v>
      </c>
      <c r="K8" s="245" t="s">
        <v>227</v>
      </c>
      <c r="L8" s="334" t="s">
        <v>266</v>
      </c>
      <c r="M8" s="334" t="s">
        <v>265</v>
      </c>
      <c r="N8" s="335" t="s">
        <v>121</v>
      </c>
      <c r="O8" s="416" t="s">
        <v>277</v>
      </c>
      <c r="P8" s="416" t="s">
        <v>278</v>
      </c>
      <c r="Q8" s="258" t="s">
        <v>279</v>
      </c>
      <c r="R8" s="122" t="s">
        <v>224</v>
      </c>
      <c r="S8" s="288" t="s">
        <v>142</v>
      </c>
      <c r="T8" s="123" t="s">
        <v>143</v>
      </c>
      <c r="U8" s="123" t="s">
        <v>120</v>
      </c>
      <c r="V8" s="123" t="s">
        <v>42</v>
      </c>
      <c r="W8" s="123" t="s">
        <v>126</v>
      </c>
      <c r="X8" s="285"/>
      <c r="Y8" s="286"/>
      <c r="Z8" s="264"/>
      <c r="AA8" s="310"/>
      <c r="AB8" s="186"/>
      <c r="AC8" s="282"/>
      <c r="AD8" s="282"/>
      <c r="AE8" s="282"/>
      <c r="AF8" s="282"/>
      <c r="AG8" s="268"/>
      <c r="AH8" s="316"/>
      <c r="AI8" s="317"/>
      <c r="AJ8" s="318"/>
      <c r="AK8" s="261" t="s">
        <v>134</v>
      </c>
      <c r="AL8" s="187" t="s">
        <v>23</v>
      </c>
      <c r="AM8" s="15"/>
      <c r="AN8" s="15"/>
      <c r="AO8" s="15"/>
      <c r="AP8" s="15"/>
      <c r="AQ8" s="15"/>
      <c r="AR8" s="15"/>
      <c r="AS8" s="15"/>
      <c r="AT8" s="15"/>
      <c r="AU8" s="15"/>
      <c r="AV8" s="15"/>
      <c r="AW8" s="15"/>
      <c r="AX8" s="15"/>
      <c r="AY8" s="15"/>
      <c r="AZ8" s="15"/>
      <c r="BA8" s="15"/>
      <c r="BB8" s="15"/>
      <c r="BC8" s="15"/>
      <c r="BD8" s="15"/>
      <c r="BE8" s="15"/>
      <c r="BF8" s="15"/>
      <c r="BG8" s="15"/>
      <c r="BH8" s="15"/>
    </row>
    <row r="9" spans="1:60" s="233" customFormat="1" ht="15" customHeight="1">
      <c r="A9" s="392"/>
      <c r="B9" s="393"/>
      <c r="C9" s="394"/>
      <c r="D9" s="393"/>
      <c r="E9" s="393"/>
      <c r="F9" s="235"/>
      <c r="G9" s="235"/>
      <c r="H9" s="234"/>
      <c r="I9" s="330"/>
      <c r="J9" s="319"/>
      <c r="K9" s="319"/>
      <c r="L9" s="319"/>
      <c r="M9" s="319"/>
      <c r="N9" s="319"/>
      <c r="O9" s="412"/>
      <c r="P9" s="412"/>
      <c r="Q9" s="331"/>
      <c r="R9" s="236"/>
      <c r="S9" s="237"/>
      <c r="T9" s="237"/>
      <c r="U9" s="237"/>
      <c r="V9" s="237"/>
      <c r="W9" s="237"/>
      <c r="X9" s="283"/>
      <c r="Y9" s="284"/>
      <c r="Z9" s="265"/>
      <c r="AA9" s="236"/>
      <c r="AB9" s="236"/>
      <c r="AC9" s="238"/>
      <c r="AD9" s="236"/>
      <c r="AE9" s="236"/>
      <c r="AF9" s="236"/>
      <c r="AG9" s="237"/>
      <c r="AH9" s="238"/>
      <c r="AI9" s="236"/>
      <c r="AJ9" s="237"/>
      <c r="AK9" s="262"/>
      <c r="AL9" s="239"/>
    </row>
    <row r="10" spans="1:60">
      <c r="A10" s="124" t="e">
        <f>#REF!</f>
        <v>#REF!</v>
      </c>
      <c r="B10" s="71" t="e">
        <f>#REF!</f>
        <v>#REF!</v>
      </c>
      <c r="C10" s="381" t="e">
        <f>#REF!</f>
        <v>#REF!</v>
      </c>
      <c r="D10" s="383"/>
      <c r="E10" s="383"/>
      <c r="F10" s="43"/>
      <c r="G10" s="43"/>
      <c r="H10" s="59"/>
      <c r="I10" s="395"/>
      <c r="J10" s="246"/>
      <c r="K10" s="402"/>
      <c r="L10" s="397"/>
      <c r="M10" s="246"/>
      <c r="N10" s="246"/>
      <c r="O10" s="413"/>
      <c r="P10" s="413"/>
      <c r="Q10" s="302"/>
      <c r="R10" s="26"/>
      <c r="S10" s="25"/>
      <c r="T10" s="25"/>
      <c r="U10" s="25"/>
      <c r="V10" s="25"/>
      <c r="W10" s="25"/>
      <c r="X10" s="259"/>
      <c r="Y10" s="25"/>
      <c r="Z10" s="259"/>
      <c r="AA10" s="26"/>
      <c r="AB10" s="25"/>
      <c r="AC10" s="24"/>
      <c r="AD10" s="26"/>
      <c r="AE10" s="26"/>
      <c r="AF10" s="26"/>
      <c r="AG10" s="25"/>
      <c r="AH10" s="24"/>
      <c r="AI10" s="26"/>
      <c r="AJ10" s="25"/>
      <c r="AK10" s="263"/>
      <c r="AL10" s="188"/>
    </row>
    <row r="11" spans="1:60">
      <c r="A11" s="124">
        <v>1</v>
      </c>
      <c r="B11" s="71" t="e">
        <f>#REF!</f>
        <v>#REF!</v>
      </c>
      <c r="C11" s="381" t="e">
        <f>#REF!</f>
        <v>#REF!</v>
      </c>
      <c r="D11" s="383"/>
      <c r="E11" s="383"/>
      <c r="F11" s="43"/>
      <c r="G11" s="43"/>
      <c r="H11" s="59"/>
      <c r="I11" s="395" t="e">
        <f>#REF!</f>
        <v>#REF!</v>
      </c>
      <c r="J11" s="246">
        <v>0</v>
      </c>
      <c r="K11" s="402" t="e">
        <f>J11/I11</f>
        <v>#REF!</v>
      </c>
      <c r="L11" s="397" t="e">
        <f>I11*0.6</f>
        <v>#REF!</v>
      </c>
      <c r="M11" s="246"/>
      <c r="N11" s="402"/>
      <c r="O11" s="413"/>
      <c r="P11" s="413"/>
      <c r="Q11" s="302"/>
      <c r="R11" s="26"/>
      <c r="S11" s="25"/>
      <c r="T11" s="25"/>
      <c r="U11" s="25"/>
      <c r="V11" s="25"/>
      <c r="W11" s="25"/>
      <c r="X11" s="259"/>
      <c r="Y11" s="25"/>
      <c r="Z11" s="259"/>
      <c r="AA11" s="26"/>
      <c r="AB11" s="25"/>
      <c r="AC11" s="24"/>
      <c r="AD11" s="26"/>
      <c r="AE11" s="26"/>
      <c r="AF11" s="26"/>
      <c r="AG11" s="25"/>
      <c r="AH11" s="24"/>
      <c r="AI11" s="26"/>
      <c r="AJ11" s="25"/>
      <c r="AK11" s="263"/>
      <c r="AL11" s="188"/>
    </row>
    <row r="12" spans="1:60">
      <c r="A12" s="124">
        <f>A11+1</f>
        <v>2</v>
      </c>
      <c r="B12" s="71" t="e">
        <f>#REF!</f>
        <v>#REF!</v>
      </c>
      <c r="C12" s="381" t="e">
        <f>#REF!</f>
        <v>#REF!</v>
      </c>
      <c r="D12" s="383"/>
      <c r="E12" s="383"/>
      <c r="F12" s="43"/>
      <c r="G12" s="43"/>
      <c r="H12" s="59"/>
      <c r="I12" s="395" t="e">
        <f>#REF!</f>
        <v>#REF!</v>
      </c>
      <c r="J12" s="246">
        <v>0</v>
      </c>
      <c r="K12" s="402" t="e">
        <f t="shared" ref="K12:K35" si="0">J12/I12</f>
        <v>#REF!</v>
      </c>
      <c r="L12" s="397" t="e">
        <f>I12/5</f>
        <v>#REF!</v>
      </c>
      <c r="M12" s="246"/>
      <c r="N12" s="402"/>
      <c r="O12" s="413"/>
      <c r="P12" s="413"/>
      <c r="Q12" s="302"/>
      <c r="R12" s="26"/>
      <c r="S12" s="25"/>
      <c r="T12" s="25"/>
      <c r="U12" s="25"/>
      <c r="V12" s="25"/>
      <c r="W12" s="25"/>
      <c r="X12" s="259"/>
      <c r="Y12" s="25"/>
      <c r="Z12" s="259"/>
      <c r="AA12" s="26"/>
      <c r="AB12" s="25"/>
      <c r="AC12" s="24"/>
      <c r="AD12" s="26"/>
      <c r="AE12" s="26"/>
      <c r="AF12" s="26"/>
      <c r="AG12" s="25"/>
      <c r="AH12" s="24"/>
      <c r="AI12" s="26"/>
      <c r="AJ12" s="25"/>
      <c r="AK12" s="263"/>
      <c r="AL12" s="188"/>
    </row>
    <row r="13" spans="1:60">
      <c r="A13" s="124">
        <f t="shared" ref="A13:A36" si="1">A12+1</f>
        <v>3</v>
      </c>
      <c r="B13" s="71" t="e">
        <f>#REF!</f>
        <v>#REF!</v>
      </c>
      <c r="C13" s="381" t="e">
        <f>#REF!</f>
        <v>#REF!</v>
      </c>
      <c r="D13" s="383" t="s">
        <v>250</v>
      </c>
      <c r="E13" s="383" t="s">
        <v>251</v>
      </c>
      <c r="F13" s="43" t="e">
        <f>#REF!</f>
        <v>#REF!</v>
      </c>
      <c r="G13" s="43" t="e">
        <f>#REF!</f>
        <v>#REF!</v>
      </c>
      <c r="H13" s="59" t="e">
        <f>#REF!</f>
        <v>#REF!</v>
      </c>
      <c r="I13" s="395" t="e">
        <f>#REF!</f>
        <v>#REF!</v>
      </c>
      <c r="J13" s="247">
        <v>24492.399999999998</v>
      </c>
      <c r="K13" s="404" t="e">
        <f>J13/I13</f>
        <v>#REF!</v>
      </c>
      <c r="L13" s="397">
        <v>128792.6</v>
      </c>
      <c r="M13" s="246">
        <v>24492.399999999998</v>
      </c>
      <c r="N13" s="404">
        <f>M13/L13</f>
        <v>0.19016931096972961</v>
      </c>
      <c r="O13" s="417">
        <v>619470.6</v>
      </c>
      <c r="P13" s="417"/>
      <c r="Q13" s="302">
        <v>19495.919999999998</v>
      </c>
      <c r="R13" s="20"/>
      <c r="S13" s="6"/>
      <c r="T13" s="6" t="s">
        <v>197</v>
      </c>
      <c r="U13" s="6"/>
      <c r="V13" s="6"/>
      <c r="W13" s="6"/>
      <c r="X13" s="116"/>
      <c r="Y13" s="6"/>
      <c r="Z13" s="116"/>
      <c r="AA13" s="20"/>
      <c r="AB13" s="6"/>
      <c r="AC13" s="21"/>
      <c r="AD13" s="20"/>
      <c r="AE13" s="20"/>
      <c r="AF13" s="20"/>
      <c r="AG13" s="6"/>
      <c r="AH13" s="21" t="s">
        <v>197</v>
      </c>
      <c r="AI13" s="20" t="s">
        <v>197</v>
      </c>
      <c r="AJ13" s="6" t="s">
        <v>197</v>
      </c>
      <c r="AK13" s="263"/>
      <c r="AL13" s="188"/>
    </row>
    <row r="14" spans="1:60">
      <c r="A14" s="124">
        <f t="shared" si="1"/>
        <v>4</v>
      </c>
      <c r="B14" s="71" t="e">
        <f>#REF!</f>
        <v>#REF!</v>
      </c>
      <c r="C14" s="381" t="e">
        <f>#REF!</f>
        <v>#REF!</v>
      </c>
      <c r="D14" s="383"/>
      <c r="E14" s="383"/>
      <c r="F14" s="43"/>
      <c r="G14" s="43"/>
      <c r="H14" s="59" t="e">
        <f>#REF!</f>
        <v>#REF!</v>
      </c>
      <c r="I14" s="395" t="e">
        <f>#REF!</f>
        <v>#REF!</v>
      </c>
      <c r="J14" s="247"/>
      <c r="K14" s="402"/>
      <c r="L14" s="397"/>
      <c r="M14" s="246"/>
      <c r="N14" s="402"/>
      <c r="O14" s="417"/>
      <c r="P14" s="417"/>
      <c r="Q14" s="302"/>
      <c r="R14" s="20"/>
      <c r="S14" s="6"/>
      <c r="T14" s="6" t="s">
        <v>197</v>
      </c>
      <c r="U14" s="6"/>
      <c r="V14" s="6"/>
      <c r="W14" s="6"/>
      <c r="X14" s="116"/>
      <c r="Y14" s="6"/>
      <c r="Z14" s="116"/>
      <c r="AA14" s="20"/>
      <c r="AB14" s="6"/>
      <c r="AC14" s="21"/>
      <c r="AD14" s="20"/>
      <c r="AE14" s="20"/>
      <c r="AF14" s="20"/>
      <c r="AG14" s="6"/>
      <c r="AH14" s="21" t="s">
        <v>197</v>
      </c>
      <c r="AI14" s="20" t="s">
        <v>197</v>
      </c>
      <c r="AJ14" s="6" t="s">
        <v>197</v>
      </c>
      <c r="AK14" s="263"/>
      <c r="AL14" s="188"/>
    </row>
    <row r="15" spans="1:60">
      <c r="A15" s="124">
        <f t="shared" si="1"/>
        <v>5</v>
      </c>
      <c r="B15" s="71" t="e">
        <f>#REF!</f>
        <v>#REF!</v>
      </c>
      <c r="C15" s="381" t="e">
        <f>#REF!</f>
        <v>#REF!</v>
      </c>
      <c r="D15" s="383" t="s">
        <v>252</v>
      </c>
      <c r="E15" s="383" t="s">
        <v>253</v>
      </c>
      <c r="F15" s="43" t="e">
        <f>#REF!</f>
        <v>#REF!</v>
      </c>
      <c r="G15" s="43" t="e">
        <f>#REF!</f>
        <v>#REF!</v>
      </c>
      <c r="H15" s="59" t="e">
        <f>#REF!</f>
        <v>#REF!</v>
      </c>
      <c r="I15" s="395" t="e">
        <f>#REF!</f>
        <v>#REF!</v>
      </c>
      <c r="J15" s="246">
        <v>444247.48</v>
      </c>
      <c r="K15" s="402" t="e">
        <f t="shared" si="0"/>
        <v>#REF!</v>
      </c>
      <c r="L15" s="397">
        <v>441863.94</v>
      </c>
      <c r="M15" s="246">
        <v>444247.48</v>
      </c>
      <c r="N15" s="432">
        <f t="shared" ref="N15:N21" si="2">M15/L15</f>
        <v>1.0053942849466286</v>
      </c>
      <c r="O15" s="417">
        <v>607809.52</v>
      </c>
      <c r="P15" s="417"/>
      <c r="Q15" s="302">
        <v>63989.49</v>
      </c>
      <c r="R15" s="20"/>
      <c r="S15" s="6"/>
      <c r="T15" s="6"/>
      <c r="U15" s="6" t="s">
        <v>197</v>
      </c>
      <c r="V15" s="6" t="s">
        <v>197</v>
      </c>
      <c r="W15" s="6"/>
      <c r="X15" s="116"/>
      <c r="Y15" s="6"/>
      <c r="Z15" s="116"/>
      <c r="AA15" s="20"/>
      <c r="AB15" s="6"/>
      <c r="AC15" s="21"/>
      <c r="AD15" s="20"/>
      <c r="AE15" s="20"/>
      <c r="AF15" s="20"/>
      <c r="AG15" s="6" t="s">
        <v>197</v>
      </c>
      <c r="AH15" s="21"/>
      <c r="AI15" s="20"/>
      <c r="AJ15" s="6"/>
      <c r="AK15" s="263"/>
      <c r="AL15" s="188"/>
    </row>
    <row r="16" spans="1:60" ht="22.5">
      <c r="A16" s="124">
        <f t="shared" si="1"/>
        <v>6</v>
      </c>
      <c r="B16" s="71" t="e">
        <f>#REF!</f>
        <v>#REF!</v>
      </c>
      <c r="C16" s="381" t="e">
        <f>#REF!</f>
        <v>#REF!</v>
      </c>
      <c r="D16" s="383" t="s">
        <v>254</v>
      </c>
      <c r="E16" s="383" t="s">
        <v>255</v>
      </c>
      <c r="F16" s="43" t="e">
        <f>#REF!</f>
        <v>#REF!</v>
      </c>
      <c r="G16" s="43" t="e">
        <f>#REF!</f>
        <v>#REF!</v>
      </c>
      <c r="H16" s="59" t="e">
        <f>#REF!</f>
        <v>#REF!</v>
      </c>
      <c r="I16" s="395" t="e">
        <f>#REF!</f>
        <v>#REF!</v>
      </c>
      <c r="J16" s="246">
        <v>183382.75</v>
      </c>
      <c r="K16" s="406" t="e">
        <f t="shared" si="0"/>
        <v>#REF!</v>
      </c>
      <c r="L16" s="397">
        <v>217149.70000000007</v>
      </c>
      <c r="M16" s="246">
        <f>J16</f>
        <v>183382.75</v>
      </c>
      <c r="N16" s="405">
        <f t="shared" si="2"/>
        <v>0.84449920953148883</v>
      </c>
      <c r="O16" s="417">
        <v>849249.95000000007</v>
      </c>
      <c r="P16" s="417"/>
      <c r="Q16" s="302">
        <v>78918.62</v>
      </c>
      <c r="R16" s="20"/>
      <c r="S16" s="6"/>
      <c r="T16" s="6" t="s">
        <v>197</v>
      </c>
      <c r="U16" s="6"/>
      <c r="V16" s="6"/>
      <c r="W16" s="6"/>
      <c r="X16" s="116" t="s">
        <v>197</v>
      </c>
      <c r="Y16" s="20"/>
      <c r="Z16" s="116" t="s">
        <v>197</v>
      </c>
      <c r="AA16" s="20"/>
      <c r="AB16" s="20" t="s">
        <v>197</v>
      </c>
      <c r="AC16" s="21"/>
      <c r="AD16" s="20"/>
      <c r="AE16" s="20"/>
      <c r="AF16" s="20"/>
      <c r="AG16" s="6"/>
      <c r="AH16" s="21"/>
      <c r="AI16" s="20"/>
      <c r="AJ16" s="6"/>
      <c r="AK16" s="263"/>
      <c r="AL16" s="188" t="s">
        <v>209</v>
      </c>
    </row>
    <row r="17" spans="1:78">
      <c r="A17" s="124">
        <f t="shared" si="1"/>
        <v>7</v>
      </c>
      <c r="B17" s="71" t="e">
        <f>#REF!</f>
        <v>#REF!</v>
      </c>
      <c r="C17" s="381" t="e">
        <f>#REF!</f>
        <v>#REF!</v>
      </c>
      <c r="D17" s="383" t="s">
        <v>263</v>
      </c>
      <c r="E17" s="383"/>
      <c r="F17" s="43" t="e">
        <f>#REF!</f>
        <v>#REF!</v>
      </c>
      <c r="G17" s="43" t="e">
        <f>#REF!</f>
        <v>#REF!</v>
      </c>
      <c r="H17" s="59" t="e">
        <f>#REF!</f>
        <v>#REF!</v>
      </c>
      <c r="I17" s="395" t="e">
        <f>#REF!</f>
        <v>#REF!</v>
      </c>
      <c r="J17" s="247">
        <v>451639.45000000007</v>
      </c>
      <c r="K17" s="402" t="e">
        <f t="shared" si="0"/>
        <v>#REF!</v>
      </c>
      <c r="L17" s="397">
        <v>441500</v>
      </c>
      <c r="M17" s="246">
        <v>451639.45000000007</v>
      </c>
      <c r="N17" s="402">
        <f t="shared" si="2"/>
        <v>1.0229659116647793</v>
      </c>
      <c r="O17" s="417">
        <v>418360.54999999993</v>
      </c>
      <c r="P17" s="417"/>
      <c r="Q17" s="302">
        <v>70327.81</v>
      </c>
      <c r="R17" s="20"/>
      <c r="S17" s="6"/>
      <c r="T17" s="6"/>
      <c r="U17" s="6" t="s">
        <v>197</v>
      </c>
      <c r="V17" s="6" t="s">
        <v>197</v>
      </c>
      <c r="W17" s="6"/>
      <c r="X17" s="116"/>
      <c r="Y17" s="20"/>
      <c r="Z17" s="116"/>
      <c r="AA17" s="20"/>
      <c r="AB17" s="20"/>
      <c r="AC17" s="21" t="s">
        <v>197</v>
      </c>
      <c r="AD17" s="20"/>
      <c r="AE17" s="20" t="s">
        <v>197</v>
      </c>
      <c r="AF17" s="20"/>
      <c r="AG17" s="6"/>
      <c r="AH17" s="21"/>
      <c r="AI17" s="20"/>
      <c r="AJ17" s="6"/>
      <c r="AK17" s="263"/>
      <c r="AL17" s="188"/>
    </row>
    <row r="18" spans="1:78">
      <c r="A18" s="124">
        <f t="shared" si="1"/>
        <v>8</v>
      </c>
      <c r="B18" s="71" t="e">
        <f>#REF!</f>
        <v>#REF!</v>
      </c>
      <c r="C18" s="381" t="e">
        <f>#REF!</f>
        <v>#REF!</v>
      </c>
      <c r="D18" s="383" t="s">
        <v>259</v>
      </c>
      <c r="E18" s="383" t="s">
        <v>260</v>
      </c>
      <c r="F18" s="43" t="e">
        <f>#REF!</f>
        <v>#REF!</v>
      </c>
      <c r="G18" s="43" t="e">
        <f>#REF!</f>
        <v>#REF!</v>
      </c>
      <c r="H18" s="409" t="e">
        <f>#REF!</f>
        <v>#REF!</v>
      </c>
      <c r="I18" s="395" t="e">
        <f>#REF!</f>
        <v>#REF!</v>
      </c>
      <c r="J18" s="247">
        <v>406254.28</v>
      </c>
      <c r="K18" s="406" t="e">
        <f t="shared" si="0"/>
        <v>#REF!</v>
      </c>
      <c r="L18" s="397">
        <v>432600</v>
      </c>
      <c r="M18" s="246">
        <f>J18</f>
        <v>406254.28</v>
      </c>
      <c r="N18" s="414">
        <f t="shared" si="2"/>
        <v>0.93909912159038378</v>
      </c>
      <c r="O18" s="418">
        <v>314745.71999999997</v>
      </c>
      <c r="P18" s="418"/>
      <c r="Q18" s="302">
        <v>84950</v>
      </c>
      <c r="R18" s="20"/>
      <c r="S18" s="6"/>
      <c r="T18" s="6"/>
      <c r="U18" s="6"/>
      <c r="V18" s="6" t="s">
        <v>197</v>
      </c>
      <c r="W18" s="6"/>
      <c r="X18" s="116"/>
      <c r="Y18" s="20"/>
      <c r="Z18" s="116"/>
      <c r="AA18" s="20"/>
      <c r="AB18" s="20"/>
      <c r="AC18" s="21" t="s">
        <v>197</v>
      </c>
      <c r="AD18" s="20"/>
      <c r="AE18" s="20" t="s">
        <v>197</v>
      </c>
      <c r="AF18" s="20" t="s">
        <v>197</v>
      </c>
      <c r="AG18" s="20" t="s">
        <v>197</v>
      </c>
      <c r="AH18" s="21"/>
      <c r="AI18" s="20"/>
      <c r="AJ18" s="6"/>
      <c r="AK18" s="263"/>
      <c r="AL18" s="188"/>
    </row>
    <row r="19" spans="1:78">
      <c r="A19" s="124">
        <f t="shared" si="1"/>
        <v>9</v>
      </c>
      <c r="B19" s="71" t="e">
        <f>#REF!</f>
        <v>#REF!</v>
      </c>
      <c r="C19" s="381" t="e">
        <f>#REF!</f>
        <v>#REF!</v>
      </c>
      <c r="D19" s="385" t="s">
        <v>261</v>
      </c>
      <c r="E19" s="385" t="s">
        <v>262</v>
      </c>
      <c r="F19" s="43" t="e">
        <f>#REF!</f>
        <v>#REF!</v>
      </c>
      <c r="G19" s="43" t="e">
        <f>#REF!</f>
        <v>#REF!</v>
      </c>
      <c r="H19" s="59" t="e">
        <f>#REF!</f>
        <v>#REF!</v>
      </c>
      <c r="I19" s="395" t="e">
        <f>#REF!</f>
        <v>#REF!</v>
      </c>
      <c r="J19" s="247">
        <v>74273.23000000001</v>
      </c>
      <c r="K19" s="406" t="e">
        <f t="shared" si="0"/>
        <v>#REF!</v>
      </c>
      <c r="L19" s="397">
        <v>171454.86900000001</v>
      </c>
      <c r="M19" s="247">
        <f>J19</f>
        <v>74273.23000000001</v>
      </c>
      <c r="N19" s="403">
        <f t="shared" si="2"/>
        <v>0.43319405528226795</v>
      </c>
      <c r="O19" s="419">
        <v>306737.58999999997</v>
      </c>
      <c r="P19" s="419"/>
      <c r="Q19" s="247">
        <v>37063.4</v>
      </c>
      <c r="R19" s="20"/>
      <c r="S19" s="6"/>
      <c r="T19" s="6" t="s">
        <v>197</v>
      </c>
      <c r="U19" s="6"/>
      <c r="V19" s="6"/>
      <c r="W19" s="6"/>
      <c r="X19" s="116"/>
      <c r="Y19" s="21"/>
      <c r="Z19" s="116"/>
      <c r="AA19" s="20"/>
      <c r="AB19" s="21"/>
      <c r="AC19" s="21"/>
      <c r="AD19" s="20"/>
      <c r="AE19" s="20"/>
      <c r="AF19" s="20"/>
      <c r="AG19" s="6" t="s">
        <v>197</v>
      </c>
      <c r="AH19" s="21"/>
      <c r="AI19" s="20"/>
      <c r="AJ19" s="6"/>
      <c r="AK19" s="263"/>
      <c r="AL19" s="188"/>
    </row>
    <row r="20" spans="1:78">
      <c r="A20" s="124">
        <f t="shared" si="1"/>
        <v>10</v>
      </c>
      <c r="B20" s="71" t="e">
        <f>#REF!</f>
        <v>#REF!</v>
      </c>
      <c r="C20" s="381" t="e">
        <f>#REF!</f>
        <v>#REF!</v>
      </c>
      <c r="D20" s="383" t="s">
        <v>248</v>
      </c>
      <c r="E20" s="383" t="s">
        <v>249</v>
      </c>
      <c r="F20" s="43" t="e">
        <f>#REF!</f>
        <v>#REF!</v>
      </c>
      <c r="G20" s="43" t="e">
        <f>#REF!</f>
        <v>#REF!</v>
      </c>
      <c r="H20" s="59" t="e">
        <f>#REF!</f>
        <v>#REF!</v>
      </c>
      <c r="I20" s="395" t="e">
        <f>#REF!</f>
        <v>#REF!</v>
      </c>
      <c r="J20" s="247">
        <v>256650</v>
      </c>
      <c r="K20" s="414" t="e">
        <f t="shared" si="0"/>
        <v>#REF!</v>
      </c>
      <c r="L20" s="397">
        <v>219713.28333333333</v>
      </c>
      <c r="M20" s="246">
        <f>J20</f>
        <v>256650</v>
      </c>
      <c r="N20" s="432">
        <f t="shared" si="2"/>
        <v>1.1681132615483649</v>
      </c>
      <c r="O20" s="417">
        <v>182777</v>
      </c>
      <c r="P20" s="417"/>
      <c r="Q20" s="302">
        <v>92185</v>
      </c>
      <c r="R20" s="20"/>
      <c r="S20" s="6"/>
      <c r="T20" s="6"/>
      <c r="U20" s="6"/>
      <c r="V20" s="6" t="s">
        <v>197</v>
      </c>
      <c r="W20" s="6"/>
      <c r="X20" s="116"/>
      <c r="Y20" s="21"/>
      <c r="Z20" s="116"/>
      <c r="AA20" s="20"/>
      <c r="AB20" s="21"/>
      <c r="AC20" s="21" t="s">
        <v>197</v>
      </c>
      <c r="AD20" s="20"/>
      <c r="AE20" s="20" t="s">
        <v>197</v>
      </c>
      <c r="AF20" s="20" t="s">
        <v>197</v>
      </c>
      <c r="AG20" s="6" t="s">
        <v>197</v>
      </c>
      <c r="AH20" s="21"/>
      <c r="AI20" s="20"/>
      <c r="AJ20" s="6"/>
      <c r="AK20" s="263"/>
      <c r="AL20" s="188"/>
    </row>
    <row r="21" spans="1:78">
      <c r="A21" s="124">
        <f t="shared" si="1"/>
        <v>11</v>
      </c>
      <c r="B21" s="71" t="e">
        <f>#REF!</f>
        <v>#REF!</v>
      </c>
      <c r="C21" s="381" t="e">
        <f>#REF!</f>
        <v>#REF!</v>
      </c>
      <c r="D21" s="383"/>
      <c r="E21" s="383" t="s">
        <v>116</v>
      </c>
      <c r="F21" s="43" t="e">
        <f>#REF!</f>
        <v>#REF!</v>
      </c>
      <c r="G21" s="43" t="e">
        <f>#REF!</f>
        <v>#REF!</v>
      </c>
      <c r="H21" s="59" t="e">
        <f>#REF!</f>
        <v>#REF!</v>
      </c>
      <c r="I21" s="395" t="e">
        <f>#REF!</f>
        <v>#REF!</v>
      </c>
      <c r="J21" s="247">
        <v>14215.17</v>
      </c>
      <c r="K21" s="402" t="e">
        <f t="shared" si="0"/>
        <v>#REF!</v>
      </c>
      <c r="L21" s="397" t="e">
        <f>I21/2</f>
        <v>#REF!</v>
      </c>
      <c r="M21" s="246">
        <f>J21</f>
        <v>14215.17</v>
      </c>
      <c r="N21" s="432" t="e">
        <f t="shared" si="2"/>
        <v>#REF!</v>
      </c>
      <c r="O21" s="417">
        <v>29284.83</v>
      </c>
      <c r="P21" s="417"/>
      <c r="Q21" s="302">
        <v>569.77</v>
      </c>
      <c r="R21" s="20"/>
      <c r="S21" s="6"/>
      <c r="T21" s="6" t="s">
        <v>197</v>
      </c>
      <c r="U21" s="6"/>
      <c r="V21" s="6"/>
      <c r="W21" s="6"/>
      <c r="X21" s="116"/>
      <c r="Y21" s="21"/>
      <c r="Z21" s="116"/>
      <c r="AA21" s="20"/>
      <c r="AB21" s="21"/>
      <c r="AC21" s="21"/>
      <c r="AD21" s="20"/>
      <c r="AE21" s="20"/>
      <c r="AF21" s="20"/>
      <c r="AG21" s="6"/>
      <c r="AH21" s="21" t="s">
        <v>197</v>
      </c>
      <c r="AI21" s="20" t="s">
        <v>197</v>
      </c>
      <c r="AJ21" s="6" t="s">
        <v>197</v>
      </c>
      <c r="AK21" s="263"/>
      <c r="AL21" s="188"/>
    </row>
    <row r="22" spans="1:78" ht="10.5" customHeight="1">
      <c r="A22" s="124">
        <f t="shared" si="1"/>
        <v>12</v>
      </c>
      <c r="B22" s="71" t="e">
        <f>#REF!</f>
        <v>#REF!</v>
      </c>
      <c r="C22" s="381" t="e">
        <f>#REF!</f>
        <v>#REF!</v>
      </c>
      <c r="D22" s="383"/>
      <c r="E22" s="383"/>
      <c r="F22" s="43" t="e">
        <f>#REF!</f>
        <v>#REF!</v>
      </c>
      <c r="G22" s="43" t="e">
        <f>#REF!</f>
        <v>#REF!</v>
      </c>
      <c r="H22" s="410" t="e">
        <f>#REF!</f>
        <v>#REF!</v>
      </c>
      <c r="I22" s="395" t="e">
        <f>#REF!</f>
        <v>#REF!</v>
      </c>
      <c r="J22" s="247">
        <v>3363323.1500000004</v>
      </c>
      <c r="K22" s="405" t="e">
        <f t="shared" si="0"/>
        <v>#REF!</v>
      </c>
      <c r="L22" s="397">
        <v>1286041.0500000003</v>
      </c>
      <c r="M22" s="246">
        <v>1221473.49</v>
      </c>
      <c r="N22" s="432">
        <f>M22/L22</f>
        <v>0.94979354663678872</v>
      </c>
      <c r="O22" s="417">
        <v>0</v>
      </c>
      <c r="P22" s="417"/>
      <c r="Q22" s="302"/>
      <c r="R22" s="20" t="s">
        <v>197</v>
      </c>
      <c r="S22" s="6" t="s">
        <v>197</v>
      </c>
      <c r="T22" s="6" t="s">
        <v>197</v>
      </c>
      <c r="U22" s="6"/>
      <c r="V22" s="6"/>
      <c r="W22" s="6"/>
      <c r="X22" s="116" t="s">
        <v>197</v>
      </c>
      <c r="Y22" s="21" t="s">
        <v>197</v>
      </c>
      <c r="Z22" s="116" t="s">
        <v>197</v>
      </c>
      <c r="AA22" s="20" t="s">
        <v>197</v>
      </c>
      <c r="AB22" s="21" t="s">
        <v>197</v>
      </c>
      <c r="AC22" s="21"/>
      <c r="AD22" s="20"/>
      <c r="AE22" s="20"/>
      <c r="AF22" s="20"/>
      <c r="AG22" s="6"/>
      <c r="AH22" s="21"/>
      <c r="AI22" s="20"/>
      <c r="AJ22" s="6"/>
      <c r="AK22" s="263"/>
      <c r="AL22" s="188"/>
    </row>
    <row r="23" spans="1:78">
      <c r="A23" s="124">
        <f t="shared" si="1"/>
        <v>13</v>
      </c>
      <c r="B23" s="71" t="e">
        <f>#REF!</f>
        <v>#REF!</v>
      </c>
      <c r="C23" s="381" t="e">
        <f>#REF!</f>
        <v>#REF!</v>
      </c>
      <c r="D23" s="383" t="s">
        <v>256</v>
      </c>
      <c r="E23" s="383" t="s">
        <v>257</v>
      </c>
      <c r="F23" s="43" t="e">
        <f>#REF!</f>
        <v>#REF!</v>
      </c>
      <c r="G23" s="43" t="e">
        <f>#REF!</f>
        <v>#REF!</v>
      </c>
      <c r="H23" s="59" t="e">
        <f>#REF!</f>
        <v>#REF!</v>
      </c>
      <c r="I23" s="395" t="e">
        <f>#REF!</f>
        <v>#REF!</v>
      </c>
      <c r="J23" s="246">
        <v>113622.90999999999</v>
      </c>
      <c r="K23" s="406" t="e">
        <f t="shared" si="0"/>
        <v>#REF!</v>
      </c>
      <c r="L23" s="397">
        <v>155815.4</v>
      </c>
      <c r="M23" s="246">
        <v>113622.90999999999</v>
      </c>
      <c r="N23" s="405">
        <f>M23/L23</f>
        <v>0.72921489146772389</v>
      </c>
      <c r="O23" s="417">
        <v>186022.09000000003</v>
      </c>
      <c r="P23" s="417"/>
      <c r="Q23" s="302">
        <v>8018.6</v>
      </c>
      <c r="R23" s="20"/>
      <c r="S23" s="6"/>
      <c r="T23" s="6"/>
      <c r="U23" s="6"/>
      <c r="V23" s="6" t="s">
        <v>197</v>
      </c>
      <c r="W23" s="6"/>
      <c r="X23" s="116"/>
      <c r="Y23" s="21"/>
      <c r="Z23" s="116"/>
      <c r="AA23" s="20"/>
      <c r="AB23" s="21"/>
      <c r="AC23" s="20" t="s">
        <v>197</v>
      </c>
      <c r="AD23" s="20"/>
      <c r="AE23" s="20" t="s">
        <v>197</v>
      </c>
      <c r="AF23" s="20" t="s">
        <v>197</v>
      </c>
      <c r="AG23" s="6"/>
      <c r="AH23" s="21"/>
      <c r="AI23" s="20"/>
      <c r="AJ23" s="6"/>
      <c r="AK23" s="263" t="s">
        <v>211</v>
      </c>
      <c r="AL23" s="188" t="s">
        <v>212</v>
      </c>
    </row>
    <row r="24" spans="1:78">
      <c r="A24" s="124">
        <f t="shared" si="1"/>
        <v>14</v>
      </c>
      <c r="B24" s="71" t="s">
        <v>225</v>
      </c>
      <c r="C24" s="381" t="e">
        <f>#REF!</f>
        <v>#REF!</v>
      </c>
      <c r="D24" s="386" t="s">
        <v>264</v>
      </c>
      <c r="E24" s="386" t="s">
        <v>258</v>
      </c>
      <c r="F24" s="43" t="e">
        <f>#REF!</f>
        <v>#REF!</v>
      </c>
      <c r="G24" s="43" t="e">
        <f>#REF!</f>
        <v>#REF!</v>
      </c>
      <c r="H24" s="59" t="e">
        <f>#REF!</f>
        <v>#REF!</v>
      </c>
      <c r="I24" s="395" t="e">
        <f>#REF!</f>
        <v>#REF!</v>
      </c>
      <c r="J24" s="247">
        <v>794705.98</v>
      </c>
      <c r="K24" s="402" t="e">
        <f t="shared" si="0"/>
        <v>#REF!</v>
      </c>
      <c r="L24" s="397">
        <v>744329.21307692304</v>
      </c>
      <c r="M24" s="246">
        <v>734902.85</v>
      </c>
      <c r="N24" s="402">
        <f>M24/L24</f>
        <v>0.98733576096260389</v>
      </c>
      <c r="O24" s="417">
        <v>1648084.789230769</v>
      </c>
      <c r="P24" s="417"/>
      <c r="Q24" s="302">
        <v>54707.34</v>
      </c>
      <c r="R24" s="20" t="s">
        <v>197</v>
      </c>
      <c r="S24" s="6" t="s">
        <v>197</v>
      </c>
      <c r="T24" s="6" t="s">
        <v>197</v>
      </c>
      <c r="U24" s="6"/>
      <c r="V24" s="6"/>
      <c r="W24" s="6" t="s">
        <v>197</v>
      </c>
      <c r="X24" s="116"/>
      <c r="Y24" s="21"/>
      <c r="Z24" s="116"/>
      <c r="AA24" s="20"/>
      <c r="AB24" s="21"/>
      <c r="AC24" s="21"/>
      <c r="AD24" s="20"/>
      <c r="AE24" s="20"/>
      <c r="AF24" s="20"/>
      <c r="AG24" s="6"/>
      <c r="AH24" s="21" t="s">
        <v>197</v>
      </c>
      <c r="AI24" s="20" t="s">
        <v>197</v>
      </c>
      <c r="AJ24" s="6" t="s">
        <v>197</v>
      </c>
      <c r="AK24" s="263"/>
      <c r="AL24" s="188"/>
    </row>
    <row r="25" spans="1:78" s="5" customFormat="1" ht="11.25" hidden="1" customHeight="1">
      <c r="A25" s="124">
        <f t="shared" si="1"/>
        <v>15</v>
      </c>
      <c r="B25" s="71" t="s">
        <v>225</v>
      </c>
      <c r="C25" s="381" t="e">
        <f>#REF!</f>
        <v>#REF!</v>
      </c>
      <c r="D25" s="383"/>
      <c r="E25" s="383"/>
      <c r="F25" s="43" t="e">
        <f>#REF!</f>
        <v>#REF!</v>
      </c>
      <c r="G25" s="43" t="e">
        <f>#REF!</f>
        <v>#REF!</v>
      </c>
      <c r="H25" s="59" t="e">
        <f>#REF!</f>
        <v>#REF!</v>
      </c>
      <c r="I25" s="395" t="e">
        <f>#REF!</f>
        <v>#REF!</v>
      </c>
      <c r="J25" s="241"/>
      <c r="K25" s="402" t="e">
        <f t="shared" si="0"/>
        <v>#REF!</v>
      </c>
      <c r="L25" s="398"/>
      <c r="M25" s="243"/>
      <c r="N25" s="402" t="e">
        <f t="shared" ref="N25:N35" si="3">M25/L25</f>
        <v>#DIV/0!</v>
      </c>
      <c r="O25" s="417"/>
      <c r="P25" s="417"/>
      <c r="Q25" s="303"/>
      <c r="R25" s="20"/>
      <c r="S25" s="6"/>
      <c r="T25" s="6"/>
      <c r="U25" s="6"/>
      <c r="V25" s="6"/>
      <c r="W25" s="6"/>
      <c r="X25" s="116"/>
      <c r="Y25" s="21"/>
      <c r="Z25" s="116"/>
      <c r="AA25" s="20"/>
      <c r="AB25" s="21"/>
      <c r="AC25" s="21"/>
      <c r="AD25" s="20"/>
      <c r="AE25" s="20"/>
      <c r="AF25" s="20"/>
      <c r="AG25" s="6"/>
      <c r="AH25" s="21"/>
      <c r="AI25" s="20"/>
      <c r="AJ25" s="6"/>
      <c r="AK25" s="263"/>
      <c r="AL25" s="188"/>
      <c r="BI25" s="4"/>
      <c r="BJ25" s="4"/>
      <c r="BK25" s="4"/>
      <c r="BL25" s="4"/>
      <c r="BM25" s="4"/>
      <c r="BN25" s="4"/>
      <c r="BO25" s="4"/>
      <c r="BP25" s="4"/>
      <c r="BQ25" s="4"/>
      <c r="BR25" s="4"/>
      <c r="BS25" s="4"/>
      <c r="BT25" s="4"/>
      <c r="BU25" s="4"/>
      <c r="BV25" s="4"/>
      <c r="BW25" s="4"/>
      <c r="BX25" s="4"/>
      <c r="BY25" s="4"/>
      <c r="BZ25" s="4"/>
    </row>
    <row r="26" spans="1:78" s="5" customFormat="1" ht="11.25" hidden="1" customHeight="1">
      <c r="A26" s="124">
        <f t="shared" si="1"/>
        <v>16</v>
      </c>
      <c r="B26" s="71" t="s">
        <v>225</v>
      </c>
      <c r="C26" s="381" t="e">
        <f>#REF!</f>
        <v>#REF!</v>
      </c>
      <c r="D26" s="384"/>
      <c r="E26" s="384"/>
      <c r="F26" s="43" t="e">
        <f>#REF!</f>
        <v>#REF!</v>
      </c>
      <c r="G26" s="43" t="e">
        <f>#REF!</f>
        <v>#REF!</v>
      </c>
      <c r="H26" s="59" t="e">
        <f>#REF!</f>
        <v>#REF!</v>
      </c>
      <c r="I26" s="395" t="e">
        <f>#REF!</f>
        <v>#REF!</v>
      </c>
      <c r="J26" s="241"/>
      <c r="K26" s="402" t="e">
        <f t="shared" si="0"/>
        <v>#REF!</v>
      </c>
      <c r="L26" s="398"/>
      <c r="M26" s="243"/>
      <c r="N26" s="402" t="e">
        <f t="shared" si="3"/>
        <v>#DIV/0!</v>
      </c>
      <c r="O26" s="417"/>
      <c r="P26" s="417"/>
      <c r="Q26" s="303"/>
      <c r="R26" s="20"/>
      <c r="S26" s="6"/>
      <c r="T26" s="6"/>
      <c r="U26" s="6"/>
      <c r="V26" s="6"/>
      <c r="W26" s="6"/>
      <c r="X26" s="116"/>
      <c r="Y26" s="21"/>
      <c r="Z26" s="116"/>
      <c r="AA26" s="20"/>
      <c r="AB26" s="21"/>
      <c r="AC26" s="21"/>
      <c r="AD26" s="20"/>
      <c r="AE26" s="20"/>
      <c r="AF26" s="20"/>
      <c r="AG26" s="6"/>
      <c r="AH26" s="21"/>
      <c r="AI26" s="20"/>
      <c r="AJ26" s="6"/>
      <c r="AK26" s="263"/>
      <c r="AL26" s="188"/>
      <c r="BI26" s="4"/>
      <c r="BJ26" s="4"/>
      <c r="BK26" s="4"/>
      <c r="BL26" s="4"/>
      <c r="BM26" s="4"/>
      <c r="BN26" s="4"/>
      <c r="BO26" s="4"/>
      <c r="BP26" s="4"/>
      <c r="BQ26" s="4"/>
      <c r="BR26" s="4"/>
      <c r="BS26" s="4"/>
      <c r="BT26" s="4"/>
      <c r="BU26" s="4"/>
      <c r="BV26" s="4"/>
      <c r="BW26" s="4"/>
      <c r="BX26" s="4"/>
      <c r="BY26" s="4"/>
      <c r="BZ26" s="4"/>
    </row>
    <row r="27" spans="1:78" s="5" customFormat="1" ht="11.25" hidden="1" customHeight="1">
      <c r="A27" s="124">
        <f t="shared" si="1"/>
        <v>17</v>
      </c>
      <c r="B27" s="71" t="s">
        <v>225</v>
      </c>
      <c r="C27" s="381" t="e">
        <f>#REF!</f>
        <v>#REF!</v>
      </c>
      <c r="D27" s="383"/>
      <c r="E27" s="383"/>
      <c r="F27" s="43" t="e">
        <f>#REF!</f>
        <v>#REF!</v>
      </c>
      <c r="G27" s="43" t="e">
        <f>#REF!</f>
        <v>#REF!</v>
      </c>
      <c r="H27" s="59" t="e">
        <f>#REF!</f>
        <v>#REF!</v>
      </c>
      <c r="I27" s="395" t="e">
        <f>#REF!</f>
        <v>#REF!</v>
      </c>
      <c r="J27" s="241"/>
      <c r="K27" s="402" t="e">
        <f t="shared" si="0"/>
        <v>#REF!</v>
      </c>
      <c r="L27" s="398"/>
      <c r="M27" s="243"/>
      <c r="N27" s="402" t="e">
        <f t="shared" si="3"/>
        <v>#DIV/0!</v>
      </c>
      <c r="O27" s="417"/>
      <c r="P27" s="417"/>
      <c r="Q27" s="303"/>
      <c r="R27" s="20"/>
      <c r="S27" s="6"/>
      <c r="T27" s="6"/>
      <c r="U27" s="6"/>
      <c r="V27" s="6"/>
      <c r="W27" s="6"/>
      <c r="X27" s="116"/>
      <c r="Y27" s="21"/>
      <c r="Z27" s="116"/>
      <c r="AA27" s="20"/>
      <c r="AB27" s="21"/>
      <c r="AC27" s="21"/>
      <c r="AD27" s="20"/>
      <c r="AE27" s="20"/>
      <c r="AF27" s="20"/>
      <c r="AG27" s="6"/>
      <c r="AH27" s="21"/>
      <c r="AI27" s="20"/>
      <c r="AJ27" s="6"/>
      <c r="AK27" s="263"/>
      <c r="AL27" s="188"/>
      <c r="BI27" s="4"/>
      <c r="BJ27" s="4"/>
      <c r="BK27" s="4"/>
      <c r="BL27" s="4"/>
      <c r="BM27" s="4"/>
      <c r="BN27" s="4"/>
      <c r="BO27" s="4"/>
      <c r="BP27" s="4"/>
      <c r="BQ27" s="4"/>
      <c r="BR27" s="4"/>
      <c r="BS27" s="4"/>
      <c r="BT27" s="4"/>
      <c r="BU27" s="4"/>
      <c r="BV27" s="4"/>
      <c r="BW27" s="4"/>
      <c r="BX27" s="4"/>
      <c r="BY27" s="4"/>
      <c r="BZ27" s="4"/>
    </row>
    <row r="28" spans="1:78" s="5" customFormat="1" ht="11.25" hidden="1" customHeight="1">
      <c r="A28" s="124">
        <f t="shared" si="1"/>
        <v>18</v>
      </c>
      <c r="B28" s="71" t="s">
        <v>225</v>
      </c>
      <c r="C28" s="381" t="e">
        <f>#REF!</f>
        <v>#REF!</v>
      </c>
      <c r="D28" s="385"/>
      <c r="E28" s="385"/>
      <c r="F28" s="43" t="e">
        <f>#REF!</f>
        <v>#REF!</v>
      </c>
      <c r="G28" s="43" t="e">
        <f>#REF!</f>
        <v>#REF!</v>
      </c>
      <c r="H28" s="59" t="e">
        <f>#REF!</f>
        <v>#REF!</v>
      </c>
      <c r="I28" s="395" t="e">
        <f>#REF!</f>
        <v>#REF!</v>
      </c>
      <c r="J28" s="241"/>
      <c r="K28" s="402" t="e">
        <f t="shared" si="0"/>
        <v>#REF!</v>
      </c>
      <c r="L28" s="398"/>
      <c r="M28" s="243"/>
      <c r="N28" s="402" t="e">
        <f t="shared" si="3"/>
        <v>#DIV/0!</v>
      </c>
      <c r="O28" s="417"/>
      <c r="P28" s="417"/>
      <c r="Q28" s="303"/>
      <c r="R28" s="20"/>
      <c r="S28" s="6"/>
      <c r="T28" s="6"/>
      <c r="U28" s="6"/>
      <c r="V28" s="6"/>
      <c r="W28" s="6"/>
      <c r="X28" s="116"/>
      <c r="Y28" s="21"/>
      <c r="Z28" s="116"/>
      <c r="AA28" s="20"/>
      <c r="AB28" s="21"/>
      <c r="AC28" s="21"/>
      <c r="AD28" s="20"/>
      <c r="AE28" s="20"/>
      <c r="AF28" s="20"/>
      <c r="AG28" s="6"/>
      <c r="AH28" s="21"/>
      <c r="AI28" s="20"/>
      <c r="AJ28" s="6"/>
      <c r="AK28" s="263"/>
      <c r="AL28" s="188"/>
      <c r="BI28" s="4"/>
      <c r="BJ28" s="4"/>
      <c r="BK28" s="4"/>
      <c r="BL28" s="4"/>
      <c r="BM28" s="4"/>
      <c r="BN28" s="4"/>
      <c r="BO28" s="4"/>
      <c r="BP28" s="4"/>
      <c r="BQ28" s="4"/>
      <c r="BR28" s="4"/>
      <c r="BS28" s="4"/>
      <c r="BT28" s="4"/>
      <c r="BU28" s="4"/>
      <c r="BV28" s="4"/>
      <c r="BW28" s="4"/>
      <c r="BX28" s="4"/>
      <c r="BY28" s="4"/>
      <c r="BZ28" s="4"/>
    </row>
    <row r="29" spans="1:78" s="5" customFormat="1" ht="22.5" hidden="1" customHeight="1">
      <c r="A29" s="124">
        <f t="shared" si="1"/>
        <v>19</v>
      </c>
      <c r="B29" s="71" t="s">
        <v>225</v>
      </c>
      <c r="C29" s="381" t="e">
        <f>#REF!</f>
        <v>#REF!</v>
      </c>
      <c r="D29" s="385"/>
      <c r="E29" s="385"/>
      <c r="F29" s="43" t="e">
        <f>#REF!</f>
        <v>#REF!</v>
      </c>
      <c r="G29" s="43" t="e">
        <f>#REF!</f>
        <v>#REF!</v>
      </c>
      <c r="H29" s="59" t="e">
        <f>#REF!</f>
        <v>#REF!</v>
      </c>
      <c r="I29" s="395" t="e">
        <f>#REF!</f>
        <v>#REF!</v>
      </c>
      <c r="J29" s="241"/>
      <c r="K29" s="402" t="e">
        <f t="shared" si="0"/>
        <v>#REF!</v>
      </c>
      <c r="L29" s="398"/>
      <c r="M29" s="243"/>
      <c r="N29" s="402" t="e">
        <f t="shared" si="3"/>
        <v>#DIV/0!</v>
      </c>
      <c r="O29" s="417"/>
      <c r="P29" s="417"/>
      <c r="Q29" s="303"/>
      <c r="R29" s="20"/>
      <c r="S29" s="6"/>
      <c r="T29" s="6"/>
      <c r="U29" s="6"/>
      <c r="V29" s="6"/>
      <c r="W29" s="6"/>
      <c r="X29" s="116"/>
      <c r="Y29" s="21"/>
      <c r="Z29" s="116"/>
      <c r="AA29" s="20"/>
      <c r="AB29" s="21"/>
      <c r="AC29" s="21"/>
      <c r="AD29" s="20"/>
      <c r="AE29" s="20"/>
      <c r="AF29" s="20"/>
      <c r="AG29" s="6"/>
      <c r="AH29" s="21"/>
      <c r="AI29" s="20"/>
      <c r="AJ29" s="6"/>
      <c r="AK29" s="263"/>
      <c r="AL29" s="188" t="s">
        <v>98</v>
      </c>
      <c r="BI29" s="4"/>
      <c r="BJ29" s="4"/>
      <c r="BK29" s="4"/>
      <c r="BL29" s="4"/>
      <c r="BM29" s="4"/>
      <c r="BN29" s="4"/>
      <c r="BO29" s="4"/>
      <c r="BP29" s="4"/>
      <c r="BQ29" s="4"/>
      <c r="BR29" s="4"/>
      <c r="BS29" s="4"/>
      <c r="BT29" s="4"/>
      <c r="BU29" s="4"/>
      <c r="BV29" s="4"/>
      <c r="BW29" s="4"/>
      <c r="BX29" s="4"/>
      <c r="BY29" s="4"/>
      <c r="BZ29" s="4"/>
    </row>
    <row r="30" spans="1:78" s="5" customFormat="1" ht="11.25" hidden="1" customHeight="1">
      <c r="A30" s="124">
        <f t="shared" si="1"/>
        <v>20</v>
      </c>
      <c r="B30" s="71" t="s">
        <v>225</v>
      </c>
      <c r="C30" s="381" t="e">
        <f>#REF!</f>
        <v>#REF!</v>
      </c>
      <c r="D30" s="385"/>
      <c r="E30" s="385"/>
      <c r="F30" s="43" t="e">
        <f>#REF!</f>
        <v>#REF!</v>
      </c>
      <c r="G30" s="43" t="e">
        <f>#REF!</f>
        <v>#REF!</v>
      </c>
      <c r="H30" s="59" t="e">
        <f>#REF!</f>
        <v>#REF!</v>
      </c>
      <c r="I30" s="395" t="e">
        <f>#REF!</f>
        <v>#REF!</v>
      </c>
      <c r="J30" s="241"/>
      <c r="K30" s="402" t="e">
        <f t="shared" si="0"/>
        <v>#REF!</v>
      </c>
      <c r="L30" s="398"/>
      <c r="M30" s="243"/>
      <c r="N30" s="402" t="e">
        <f t="shared" si="3"/>
        <v>#DIV/0!</v>
      </c>
      <c r="O30" s="417"/>
      <c r="P30" s="417"/>
      <c r="Q30" s="303"/>
      <c r="R30" s="20"/>
      <c r="S30" s="6"/>
      <c r="T30" s="6"/>
      <c r="U30" s="6"/>
      <c r="V30" s="6"/>
      <c r="W30" s="6"/>
      <c r="X30" s="116"/>
      <c r="Y30" s="21"/>
      <c r="Z30" s="116"/>
      <c r="AA30" s="20"/>
      <c r="AB30" s="21"/>
      <c r="AC30" s="21"/>
      <c r="AD30" s="20"/>
      <c r="AE30" s="20"/>
      <c r="AF30" s="20"/>
      <c r="AG30" s="6"/>
      <c r="AH30" s="21"/>
      <c r="AI30" s="20"/>
      <c r="AJ30" s="6"/>
      <c r="AK30" s="263"/>
      <c r="AL30" s="188"/>
      <c r="BI30" s="4"/>
      <c r="BJ30" s="4"/>
      <c r="BK30" s="4"/>
      <c r="BL30" s="4"/>
      <c r="BM30" s="4"/>
      <c r="BN30" s="4"/>
      <c r="BO30" s="4"/>
      <c r="BP30" s="4"/>
      <c r="BQ30" s="4"/>
      <c r="BR30" s="4"/>
      <c r="BS30" s="4"/>
      <c r="BT30" s="4"/>
      <c r="BU30" s="4"/>
      <c r="BV30" s="4"/>
      <c r="BW30" s="4"/>
      <c r="BX30" s="4"/>
      <c r="BY30" s="4"/>
      <c r="BZ30" s="4"/>
    </row>
    <row r="31" spans="1:78" s="5" customFormat="1" ht="11.25" hidden="1" customHeight="1">
      <c r="A31" s="124">
        <f t="shared" si="1"/>
        <v>21</v>
      </c>
      <c r="B31" s="71" t="s">
        <v>225</v>
      </c>
      <c r="C31" s="381" t="e">
        <f>#REF!</f>
        <v>#REF!</v>
      </c>
      <c r="D31" s="385"/>
      <c r="E31" s="385"/>
      <c r="F31" s="43" t="e">
        <f>#REF!</f>
        <v>#REF!</v>
      </c>
      <c r="G31" s="43" t="e">
        <f>#REF!</f>
        <v>#REF!</v>
      </c>
      <c r="H31" s="59" t="e">
        <f>#REF!</f>
        <v>#REF!</v>
      </c>
      <c r="I31" s="396" t="e">
        <f>#REF!</f>
        <v>#REF!</v>
      </c>
      <c r="J31" s="241"/>
      <c r="K31" s="402" t="e">
        <f t="shared" si="0"/>
        <v>#REF!</v>
      </c>
      <c r="L31" s="398"/>
      <c r="M31" s="243"/>
      <c r="N31" s="402" t="e">
        <f t="shared" si="3"/>
        <v>#DIV/0!</v>
      </c>
      <c r="O31" s="417"/>
      <c r="P31" s="417"/>
      <c r="Q31" s="303"/>
      <c r="R31" s="20"/>
      <c r="S31" s="6"/>
      <c r="T31" s="6"/>
      <c r="U31" s="6"/>
      <c r="V31" s="6"/>
      <c r="W31" s="6"/>
      <c r="X31" s="116"/>
      <c r="Y31" s="21"/>
      <c r="Z31" s="116"/>
      <c r="AA31" s="20"/>
      <c r="AB31" s="21"/>
      <c r="AC31" s="21"/>
      <c r="AD31" s="20"/>
      <c r="AE31" s="20"/>
      <c r="AF31" s="20"/>
      <c r="AG31" s="6"/>
      <c r="AH31" s="21"/>
      <c r="AI31" s="20"/>
      <c r="AJ31" s="6"/>
      <c r="AK31" s="263"/>
      <c r="AL31" s="188"/>
      <c r="BI31" s="4"/>
      <c r="BJ31" s="4"/>
      <c r="BK31" s="4"/>
      <c r="BL31" s="4"/>
      <c r="BM31" s="4"/>
      <c r="BN31" s="4"/>
      <c r="BO31" s="4"/>
      <c r="BP31" s="4"/>
      <c r="BQ31" s="4"/>
      <c r="BR31" s="4"/>
      <c r="BS31" s="4"/>
      <c r="BT31" s="4"/>
      <c r="BU31" s="4"/>
      <c r="BV31" s="4"/>
      <c r="BW31" s="4"/>
      <c r="BX31" s="4"/>
      <c r="BY31" s="4"/>
      <c r="BZ31" s="4"/>
    </row>
    <row r="32" spans="1:78" s="5" customFormat="1" ht="11.25" hidden="1" customHeight="1">
      <c r="A32" s="124">
        <f t="shared" si="1"/>
        <v>22</v>
      </c>
      <c r="B32" s="71" t="s">
        <v>225</v>
      </c>
      <c r="C32" s="381" t="e">
        <f>#REF!</f>
        <v>#REF!</v>
      </c>
      <c r="D32" s="385"/>
      <c r="E32" s="385"/>
      <c r="F32" s="43" t="e">
        <f>#REF!</f>
        <v>#REF!</v>
      </c>
      <c r="G32" s="43" t="e">
        <f>#REF!</f>
        <v>#REF!</v>
      </c>
      <c r="H32" s="59" t="e">
        <f>#REF!</f>
        <v>#REF!</v>
      </c>
      <c r="I32" s="396" t="e">
        <f>#REF!</f>
        <v>#REF!</v>
      </c>
      <c r="J32" s="241"/>
      <c r="K32" s="402" t="e">
        <f t="shared" si="0"/>
        <v>#REF!</v>
      </c>
      <c r="L32" s="398"/>
      <c r="M32" s="243"/>
      <c r="N32" s="402" t="e">
        <f t="shared" si="3"/>
        <v>#DIV/0!</v>
      </c>
      <c r="O32" s="417"/>
      <c r="P32" s="417"/>
      <c r="Q32" s="303"/>
      <c r="R32" s="20"/>
      <c r="S32" s="6"/>
      <c r="T32" s="6"/>
      <c r="U32" s="6"/>
      <c r="V32" s="6"/>
      <c r="W32" s="6"/>
      <c r="X32" s="116"/>
      <c r="Y32" s="21"/>
      <c r="Z32" s="116"/>
      <c r="AA32" s="20"/>
      <c r="AB32" s="21"/>
      <c r="AC32" s="21"/>
      <c r="AD32" s="20"/>
      <c r="AE32" s="20"/>
      <c r="AF32" s="20"/>
      <c r="AG32" s="6"/>
      <c r="AH32" s="21"/>
      <c r="AI32" s="20"/>
      <c r="AJ32" s="6"/>
      <c r="AK32" s="263"/>
      <c r="AL32" s="188"/>
      <c r="BI32" s="4"/>
      <c r="BJ32" s="4"/>
      <c r="BK32" s="4"/>
      <c r="BL32" s="4"/>
      <c r="BM32" s="4"/>
      <c r="BN32" s="4"/>
      <c r="BO32" s="4"/>
      <c r="BP32" s="4"/>
      <c r="BQ32" s="4"/>
      <c r="BR32" s="4"/>
      <c r="BS32" s="4"/>
      <c r="BT32" s="4"/>
      <c r="BU32" s="4"/>
      <c r="BV32" s="4"/>
      <c r="BW32" s="4"/>
      <c r="BX32" s="4"/>
      <c r="BY32" s="4"/>
      <c r="BZ32" s="4"/>
    </row>
    <row r="33" spans="1:78" s="5" customFormat="1" ht="11.25" hidden="1" customHeight="1">
      <c r="A33" s="124">
        <f t="shared" si="1"/>
        <v>23</v>
      </c>
      <c r="B33" s="71" t="s">
        <v>225</v>
      </c>
      <c r="C33" s="381" t="e">
        <f>#REF!</f>
        <v>#REF!</v>
      </c>
      <c r="D33" s="385"/>
      <c r="E33" s="385"/>
      <c r="F33" s="43" t="e">
        <f>#REF!</f>
        <v>#REF!</v>
      </c>
      <c r="G33" s="43" t="e">
        <f>#REF!</f>
        <v>#REF!</v>
      </c>
      <c r="H33" s="59" t="e">
        <f>#REF!</f>
        <v>#REF!</v>
      </c>
      <c r="I33" s="396" t="e">
        <f>#REF!</f>
        <v>#REF!</v>
      </c>
      <c r="J33" s="241"/>
      <c r="K33" s="402" t="e">
        <f t="shared" si="0"/>
        <v>#REF!</v>
      </c>
      <c r="L33" s="398"/>
      <c r="M33" s="243"/>
      <c r="N33" s="402" t="e">
        <f t="shared" si="3"/>
        <v>#DIV/0!</v>
      </c>
      <c r="O33" s="417"/>
      <c r="P33" s="417"/>
      <c r="Q33" s="303"/>
      <c r="R33" s="20"/>
      <c r="S33" s="6"/>
      <c r="T33" s="6"/>
      <c r="U33" s="6"/>
      <c r="V33" s="6"/>
      <c r="W33" s="6"/>
      <c r="X33" s="116"/>
      <c r="Y33" s="21"/>
      <c r="Z33" s="116"/>
      <c r="AA33" s="20"/>
      <c r="AB33" s="21"/>
      <c r="AC33" s="21"/>
      <c r="AD33" s="20"/>
      <c r="AE33" s="20"/>
      <c r="AF33" s="20"/>
      <c r="AG33" s="6"/>
      <c r="AH33" s="21"/>
      <c r="AI33" s="20"/>
      <c r="AJ33" s="6"/>
      <c r="AK33" s="263"/>
      <c r="AL33" s="188"/>
      <c r="BI33" s="4"/>
      <c r="BJ33" s="4"/>
      <c r="BK33" s="4"/>
      <c r="BL33" s="4"/>
      <c r="BM33" s="4"/>
      <c r="BN33" s="4"/>
      <c r="BO33" s="4"/>
      <c r="BP33" s="4"/>
      <c r="BQ33" s="4"/>
      <c r="BR33" s="4"/>
      <c r="BS33" s="4"/>
      <c r="BT33" s="4"/>
      <c r="BU33" s="4"/>
      <c r="BV33" s="4"/>
      <c r="BW33" s="4"/>
      <c r="BX33" s="4"/>
      <c r="BY33" s="4"/>
      <c r="BZ33" s="4"/>
    </row>
    <row r="34" spans="1:78" s="5" customFormat="1" ht="11.25" hidden="1" customHeight="1">
      <c r="A34" s="124">
        <f t="shared" si="1"/>
        <v>24</v>
      </c>
      <c r="B34" s="71" t="s">
        <v>225</v>
      </c>
      <c r="C34" s="381" t="e">
        <f>#REF!</f>
        <v>#REF!</v>
      </c>
      <c r="D34" s="385"/>
      <c r="E34" s="385"/>
      <c r="F34" s="43" t="e">
        <f>#REF!</f>
        <v>#REF!</v>
      </c>
      <c r="G34" s="43" t="e">
        <f>#REF!</f>
        <v>#REF!</v>
      </c>
      <c r="H34" s="59" t="e">
        <f>#REF!</f>
        <v>#REF!</v>
      </c>
      <c r="I34" s="396" t="e">
        <f>#REF!</f>
        <v>#REF!</v>
      </c>
      <c r="J34" s="241"/>
      <c r="K34" s="402" t="e">
        <f t="shared" si="0"/>
        <v>#REF!</v>
      </c>
      <c r="L34" s="398"/>
      <c r="M34" s="243"/>
      <c r="N34" s="402" t="e">
        <f t="shared" si="3"/>
        <v>#DIV/0!</v>
      </c>
      <c r="O34" s="417"/>
      <c r="P34" s="417"/>
      <c r="Q34" s="303"/>
      <c r="R34" s="20"/>
      <c r="S34" s="6"/>
      <c r="T34" s="6"/>
      <c r="U34" s="6"/>
      <c r="V34" s="6"/>
      <c r="W34" s="6"/>
      <c r="X34" s="116"/>
      <c r="Y34" s="21"/>
      <c r="Z34" s="116"/>
      <c r="AA34" s="20"/>
      <c r="AB34" s="21"/>
      <c r="AC34" s="21"/>
      <c r="AD34" s="20"/>
      <c r="AE34" s="20"/>
      <c r="AF34" s="20"/>
      <c r="AG34" s="6"/>
      <c r="AH34" s="21"/>
      <c r="AI34" s="20"/>
      <c r="AJ34" s="6"/>
      <c r="AK34" s="263"/>
      <c r="AL34" s="188"/>
      <c r="BI34" s="4"/>
      <c r="BJ34" s="4"/>
      <c r="BK34" s="4"/>
      <c r="BL34" s="4"/>
      <c r="BM34" s="4"/>
      <c r="BN34" s="4"/>
      <c r="BO34" s="4"/>
      <c r="BP34" s="4"/>
      <c r="BQ34" s="4"/>
      <c r="BR34" s="4"/>
      <c r="BS34" s="4"/>
      <c r="BT34" s="4"/>
      <c r="BU34" s="4"/>
      <c r="BV34" s="4"/>
      <c r="BW34" s="4"/>
      <c r="BX34" s="4"/>
      <c r="BY34" s="4"/>
      <c r="BZ34" s="4"/>
    </row>
    <row r="35" spans="1:78" s="5" customFormat="1">
      <c r="A35" s="124">
        <f t="shared" si="1"/>
        <v>25</v>
      </c>
      <c r="B35" s="71" t="s">
        <v>280</v>
      </c>
      <c r="C35" s="382" t="e">
        <f>#REF!</f>
        <v>#REF!</v>
      </c>
      <c r="D35" s="385" t="s">
        <v>284</v>
      </c>
      <c r="E35" s="385" t="s">
        <v>283</v>
      </c>
      <c r="F35" s="43" t="e">
        <f>#REF!</f>
        <v>#REF!</v>
      </c>
      <c r="G35" s="43" t="e">
        <f>#REF!</f>
        <v>#REF!</v>
      </c>
      <c r="H35" s="59" t="e">
        <f>#REF!</f>
        <v>#REF!</v>
      </c>
      <c r="I35" s="396" t="e">
        <f>#REF!</f>
        <v>#REF!</v>
      </c>
      <c r="J35" s="247">
        <v>299817</v>
      </c>
      <c r="K35" s="402" t="e">
        <f t="shared" si="0"/>
        <v>#REF!</v>
      </c>
      <c r="L35" s="398">
        <v>134802</v>
      </c>
      <c r="M35" s="246">
        <v>134802</v>
      </c>
      <c r="N35" s="402">
        <f t="shared" si="3"/>
        <v>1</v>
      </c>
      <c r="O35" s="417">
        <v>94759</v>
      </c>
      <c r="P35" s="417"/>
      <c r="Q35" s="302">
        <v>3799.17</v>
      </c>
      <c r="R35" s="20"/>
      <c r="S35" s="6"/>
      <c r="T35" s="6"/>
      <c r="U35" s="6"/>
      <c r="V35" s="6"/>
      <c r="W35" s="6"/>
      <c r="X35" s="116"/>
      <c r="Y35" s="21"/>
      <c r="Z35" s="116"/>
      <c r="AA35" s="20"/>
      <c r="AB35" s="21"/>
      <c r="AC35" s="21"/>
      <c r="AD35" s="20"/>
      <c r="AE35" s="20"/>
      <c r="AF35" s="20"/>
      <c r="AG35" s="6"/>
      <c r="AH35" s="21"/>
      <c r="AI35" s="20"/>
      <c r="AJ35" s="6"/>
      <c r="AK35" s="263"/>
      <c r="AL35" s="188"/>
      <c r="BI35" s="4"/>
      <c r="BJ35" s="4"/>
      <c r="BK35" s="4"/>
      <c r="BL35" s="4"/>
      <c r="BM35" s="4"/>
      <c r="BN35" s="4"/>
      <c r="BO35" s="4"/>
      <c r="BP35" s="4"/>
      <c r="BQ35" s="4"/>
      <c r="BR35" s="4"/>
      <c r="BS35" s="4"/>
      <c r="BT35" s="4"/>
      <c r="BU35" s="4"/>
      <c r="BV35" s="4"/>
      <c r="BW35" s="4"/>
      <c r="BX35" s="4"/>
      <c r="BY35" s="4"/>
      <c r="BZ35" s="4"/>
    </row>
    <row r="36" spans="1:78" s="5" customFormat="1">
      <c r="A36" s="124">
        <f t="shared" si="1"/>
        <v>26</v>
      </c>
      <c r="B36" s="71" t="e">
        <f>#REF!</f>
        <v>#REF!</v>
      </c>
      <c r="C36" s="382" t="e">
        <f>#REF!</f>
        <v>#REF!</v>
      </c>
      <c r="D36" s="385"/>
      <c r="E36" s="385"/>
      <c r="F36" s="43"/>
      <c r="G36" s="43"/>
      <c r="H36" s="59"/>
      <c r="I36" s="396" t="e">
        <f>#REF!</f>
        <v>#REF!</v>
      </c>
      <c r="J36" s="241"/>
      <c r="K36" s="402"/>
      <c r="L36" s="398"/>
      <c r="M36" s="243"/>
      <c r="N36" s="243"/>
      <c r="O36" s="413"/>
      <c r="P36" s="413"/>
      <c r="Q36" s="303"/>
      <c r="R36" s="20"/>
      <c r="S36" s="6"/>
      <c r="T36" s="6"/>
      <c r="U36" s="6"/>
      <c r="V36" s="6"/>
      <c r="W36" s="6"/>
      <c r="X36" s="116"/>
      <c r="Y36" s="21"/>
      <c r="Z36" s="116"/>
      <c r="AA36" s="20"/>
      <c r="AB36" s="21"/>
      <c r="AC36" s="21"/>
      <c r="AD36" s="20"/>
      <c r="AE36" s="20"/>
      <c r="AF36" s="20"/>
      <c r="AG36" s="6"/>
      <c r="AH36" s="21"/>
      <c r="AI36" s="20"/>
      <c r="AJ36" s="6"/>
      <c r="AK36" s="263"/>
      <c r="AL36" s="188"/>
      <c r="BI36" s="4"/>
      <c r="BJ36" s="4"/>
      <c r="BK36" s="4"/>
      <c r="BL36" s="4"/>
      <c r="BM36" s="4"/>
      <c r="BN36" s="4"/>
      <c r="BO36" s="4"/>
      <c r="BP36" s="4"/>
      <c r="BQ36" s="4"/>
      <c r="BR36" s="4"/>
      <c r="BS36" s="4"/>
      <c r="BT36" s="4"/>
      <c r="BU36" s="4"/>
      <c r="BV36" s="4"/>
      <c r="BW36" s="4"/>
      <c r="BX36" s="4"/>
      <c r="BY36" s="4"/>
      <c r="BZ36" s="4"/>
    </row>
    <row r="37" spans="1:78" s="5" customFormat="1">
      <c r="A37" s="124">
        <f>A36+1</f>
        <v>27</v>
      </c>
      <c r="B37" s="71"/>
      <c r="C37" s="381"/>
      <c r="D37" s="385"/>
      <c r="E37" s="385"/>
      <c r="F37" s="43"/>
      <c r="G37" s="43"/>
      <c r="H37" s="59"/>
      <c r="I37" s="304"/>
      <c r="J37" s="241"/>
      <c r="K37" s="241"/>
      <c r="L37" s="399"/>
      <c r="M37" s="241"/>
      <c r="N37" s="241"/>
      <c r="O37" s="420"/>
      <c r="P37" s="420"/>
      <c r="Q37" s="305"/>
      <c r="R37" s="20"/>
      <c r="S37" s="6"/>
      <c r="T37" s="6"/>
      <c r="U37" s="6"/>
      <c r="V37" s="6"/>
      <c r="W37" s="6"/>
      <c r="X37" s="116"/>
      <c r="Y37" s="21"/>
      <c r="Z37" s="116"/>
      <c r="AA37" s="20"/>
      <c r="AB37" s="21"/>
      <c r="AC37" s="21"/>
      <c r="AD37" s="20"/>
      <c r="AE37" s="20"/>
      <c r="AF37" s="20"/>
      <c r="AG37" s="6"/>
      <c r="AH37" s="21"/>
      <c r="AI37" s="20"/>
      <c r="AJ37" s="6"/>
      <c r="AK37" s="263"/>
      <c r="AL37" s="188"/>
      <c r="BI37" s="4"/>
      <c r="BJ37" s="4"/>
      <c r="BK37" s="4"/>
      <c r="BL37" s="4"/>
      <c r="BM37" s="4"/>
      <c r="BN37" s="4"/>
      <c r="BO37" s="4"/>
      <c r="BP37" s="4"/>
      <c r="BQ37" s="4"/>
      <c r="BR37" s="4"/>
      <c r="BS37" s="4"/>
      <c r="BT37" s="4"/>
      <c r="BU37" s="4"/>
      <c r="BV37" s="4"/>
      <c r="BW37" s="4"/>
      <c r="BX37" s="4"/>
      <c r="BY37" s="4"/>
      <c r="BZ37" s="4"/>
    </row>
    <row r="38" spans="1:78" s="5" customFormat="1" ht="12" thickBot="1">
      <c r="A38" s="124">
        <f>A37+1</f>
        <v>28</v>
      </c>
      <c r="B38" s="71"/>
      <c r="C38" s="228"/>
      <c r="D38" s="48"/>
      <c r="E38" s="48"/>
      <c r="F38" s="43"/>
      <c r="G38" s="43"/>
      <c r="H38" s="59"/>
      <c r="I38" s="304"/>
      <c r="J38" s="241"/>
      <c r="K38" s="241"/>
      <c r="L38" s="399"/>
      <c r="M38" s="241"/>
      <c r="N38" s="241"/>
      <c r="O38" s="420"/>
      <c r="P38" s="420"/>
      <c r="Q38" s="305"/>
      <c r="R38" s="20"/>
      <c r="S38" s="6"/>
      <c r="T38" s="6"/>
      <c r="U38" s="6"/>
      <c r="V38" s="6"/>
      <c r="W38" s="6"/>
      <c r="X38" s="118"/>
      <c r="Y38" s="266"/>
      <c r="Z38" s="118"/>
      <c r="AA38" s="298"/>
      <c r="AB38" s="266"/>
      <c r="AC38" s="266"/>
      <c r="AD38" s="298"/>
      <c r="AE38" s="298"/>
      <c r="AF38" s="298"/>
      <c r="AG38" s="267"/>
      <c r="AH38" s="266"/>
      <c r="AI38" s="298"/>
      <c r="AJ38" s="267"/>
      <c r="AK38" s="263"/>
      <c r="AL38" s="188"/>
      <c r="BI38" s="4"/>
      <c r="BJ38" s="4"/>
      <c r="BK38" s="4"/>
      <c r="BL38" s="4"/>
      <c r="BM38" s="4"/>
      <c r="BN38" s="4"/>
      <c r="BO38" s="4"/>
      <c r="BP38" s="4"/>
      <c r="BQ38" s="4"/>
      <c r="BR38" s="4"/>
      <c r="BS38" s="4"/>
      <c r="BT38" s="4"/>
      <c r="BU38" s="4"/>
      <c r="BV38" s="4"/>
      <c r="BW38" s="4"/>
      <c r="BX38" s="4"/>
      <c r="BY38" s="4"/>
      <c r="BZ38" s="4"/>
    </row>
    <row r="39" spans="1:78" s="5" customFormat="1" ht="12" hidden="1" customHeight="1" thickBot="1">
      <c r="A39" s="124" t="e">
        <f>#REF!</f>
        <v>#REF!</v>
      </c>
      <c r="B39" s="71" t="e">
        <f>#REF!</f>
        <v>#REF!</v>
      </c>
      <c r="C39" s="229"/>
      <c r="D39" s="48"/>
      <c r="E39" s="48"/>
      <c r="F39" s="43" t="e">
        <f>#REF!</f>
        <v>#REF!</v>
      </c>
      <c r="G39" s="44" t="e">
        <f>#REF!</f>
        <v>#REF!</v>
      </c>
      <c r="H39" s="59" t="e">
        <f>#REF!</f>
        <v>#REF!</v>
      </c>
      <c r="I39" s="306"/>
      <c r="J39" s="240"/>
      <c r="K39" s="240"/>
      <c r="L39" s="400"/>
      <c r="M39" s="240"/>
      <c r="N39" s="240"/>
      <c r="O39" s="421"/>
      <c r="P39" s="421"/>
      <c r="Q39" s="307"/>
      <c r="R39" s="26"/>
      <c r="S39" s="25"/>
      <c r="T39" s="25"/>
      <c r="U39" s="25"/>
      <c r="V39" s="25"/>
      <c r="W39" s="25"/>
      <c r="X39" s="24"/>
      <c r="Y39" s="24"/>
      <c r="Z39" s="24"/>
      <c r="AA39" s="24"/>
      <c r="AB39" s="24"/>
      <c r="AC39" s="24"/>
      <c r="AD39" s="26"/>
      <c r="AE39" s="26"/>
      <c r="AF39" s="26"/>
      <c r="AG39" s="25"/>
      <c r="AH39" s="24"/>
      <c r="AI39" s="26"/>
      <c r="AJ39" s="25"/>
      <c r="BI39" s="4"/>
      <c r="BJ39" s="4"/>
      <c r="BK39" s="4"/>
      <c r="BL39" s="4"/>
      <c r="BM39" s="4"/>
      <c r="BN39" s="4"/>
      <c r="BO39" s="4"/>
      <c r="BP39" s="4"/>
      <c r="BQ39" s="4"/>
      <c r="BR39" s="4"/>
      <c r="BS39" s="4"/>
      <c r="BT39" s="4"/>
      <c r="BU39" s="4"/>
      <c r="BV39" s="4"/>
      <c r="BW39" s="4"/>
      <c r="BX39" s="4"/>
      <c r="BY39" s="4"/>
      <c r="BZ39" s="4"/>
    </row>
    <row r="40" spans="1:78" s="5" customFormat="1" ht="12" hidden="1" customHeight="1" thickBot="1">
      <c r="A40" s="124" t="e">
        <f>#REF!</f>
        <v>#REF!</v>
      </c>
      <c r="B40" s="71" t="e">
        <f>#REF!</f>
        <v>#REF!</v>
      </c>
      <c r="C40" s="229"/>
      <c r="D40" s="48"/>
      <c r="E40" s="48"/>
      <c r="F40" s="43" t="e">
        <f>#REF!</f>
        <v>#REF!</v>
      </c>
      <c r="G40" s="44" t="e">
        <f>#REF!</f>
        <v>#REF!</v>
      </c>
      <c r="H40" s="59" t="e">
        <f>#REF!</f>
        <v>#REF!</v>
      </c>
      <c r="I40" s="306"/>
      <c r="J40" s="240"/>
      <c r="K40" s="240"/>
      <c r="L40" s="400"/>
      <c r="M40" s="240"/>
      <c r="N40" s="240"/>
      <c r="O40" s="421"/>
      <c r="P40" s="421"/>
      <c r="Q40" s="307"/>
      <c r="R40" s="20"/>
      <c r="S40" s="6"/>
      <c r="T40" s="6"/>
      <c r="U40" s="6"/>
      <c r="V40" s="6"/>
      <c r="W40" s="6"/>
      <c r="X40" s="21"/>
      <c r="Y40" s="21"/>
      <c r="Z40" s="21"/>
      <c r="AA40" s="21"/>
      <c r="AB40" s="21"/>
      <c r="AC40" s="21"/>
      <c r="AD40" s="20"/>
      <c r="AE40" s="20"/>
      <c r="AF40" s="20"/>
      <c r="AG40" s="6"/>
      <c r="AH40" s="21"/>
      <c r="AI40" s="20"/>
      <c r="AJ40" s="6"/>
      <c r="BI40" s="4"/>
      <c r="BJ40" s="4"/>
      <c r="BK40" s="4"/>
      <c r="BL40" s="4"/>
      <c r="BM40" s="4"/>
      <c r="BN40" s="4"/>
      <c r="BO40" s="4"/>
      <c r="BP40" s="4"/>
      <c r="BQ40" s="4"/>
      <c r="BR40" s="4"/>
      <c r="BS40" s="4"/>
      <c r="BT40" s="4"/>
      <c r="BU40" s="4"/>
      <c r="BV40" s="4"/>
      <c r="BW40" s="4"/>
      <c r="BX40" s="4"/>
      <c r="BY40" s="4"/>
      <c r="BZ40" s="4"/>
    </row>
    <row r="41" spans="1:78" s="5" customFormat="1" ht="12" hidden="1" customHeight="1" thickBot="1">
      <c r="A41" s="124" t="e">
        <f>#REF!</f>
        <v>#REF!</v>
      </c>
      <c r="B41" s="71" t="e">
        <f>#REF!</f>
        <v>#REF!</v>
      </c>
      <c r="C41" s="229"/>
      <c r="D41" s="48"/>
      <c r="E41" s="48"/>
      <c r="F41" s="43" t="e">
        <f>#REF!</f>
        <v>#REF!</v>
      </c>
      <c r="G41" s="44" t="e">
        <f>#REF!</f>
        <v>#REF!</v>
      </c>
      <c r="H41" s="59" t="e">
        <f>#REF!</f>
        <v>#REF!</v>
      </c>
      <c r="I41" s="306"/>
      <c r="J41" s="240"/>
      <c r="K41" s="240"/>
      <c r="L41" s="400"/>
      <c r="M41" s="240"/>
      <c r="N41" s="240"/>
      <c r="O41" s="421"/>
      <c r="P41" s="421"/>
      <c r="Q41" s="307"/>
      <c r="R41" s="20"/>
      <c r="S41" s="6"/>
      <c r="T41" s="6"/>
      <c r="U41" s="6"/>
      <c r="V41" s="6"/>
      <c r="W41" s="6"/>
      <c r="X41" s="21"/>
      <c r="Y41" s="21"/>
      <c r="Z41" s="21"/>
      <c r="AA41" s="21"/>
      <c r="AB41" s="21"/>
      <c r="AC41" s="21"/>
      <c r="AD41" s="20"/>
      <c r="AE41" s="20"/>
      <c r="AF41" s="20"/>
      <c r="AG41" s="6"/>
      <c r="AH41" s="21"/>
      <c r="AI41" s="20"/>
      <c r="AJ41" s="6"/>
      <c r="BI41" s="4"/>
      <c r="BJ41" s="4"/>
      <c r="BK41" s="4"/>
      <c r="BL41" s="4"/>
      <c r="BM41" s="4"/>
      <c r="BN41" s="4"/>
      <c r="BO41" s="4"/>
      <c r="BP41" s="4"/>
      <c r="BQ41" s="4"/>
      <c r="BR41" s="4"/>
      <c r="BS41" s="4"/>
      <c r="BT41" s="4"/>
      <c r="BU41" s="4"/>
      <c r="BV41" s="4"/>
      <c r="BW41" s="4"/>
      <c r="BX41" s="4"/>
      <c r="BY41" s="4"/>
      <c r="BZ41" s="4"/>
    </row>
    <row r="42" spans="1:78" s="5" customFormat="1" ht="12" hidden="1" customHeight="1" thickBot="1">
      <c r="A42" s="124" t="e">
        <f>#REF!</f>
        <v>#REF!</v>
      </c>
      <c r="B42" s="71" t="e">
        <f>#REF!</f>
        <v>#REF!</v>
      </c>
      <c r="C42" s="229"/>
      <c r="D42" s="48"/>
      <c r="E42" s="48"/>
      <c r="F42" s="43" t="e">
        <f>#REF!</f>
        <v>#REF!</v>
      </c>
      <c r="G42" s="44" t="e">
        <f>#REF!</f>
        <v>#REF!</v>
      </c>
      <c r="H42" s="59" t="e">
        <f>#REF!</f>
        <v>#REF!</v>
      </c>
      <c r="I42" s="306"/>
      <c r="J42" s="240"/>
      <c r="K42" s="240"/>
      <c r="L42" s="400"/>
      <c r="M42" s="240"/>
      <c r="N42" s="240"/>
      <c r="O42" s="421"/>
      <c r="P42" s="421"/>
      <c r="Q42" s="307"/>
      <c r="R42" s="20"/>
      <c r="S42" s="6"/>
      <c r="T42" s="6"/>
      <c r="U42" s="6"/>
      <c r="V42" s="6"/>
      <c r="W42" s="6"/>
      <c r="X42" s="21"/>
      <c r="Y42" s="21"/>
      <c r="Z42" s="21"/>
      <c r="AA42" s="21"/>
      <c r="AB42" s="21"/>
      <c r="AC42" s="21"/>
      <c r="AD42" s="20"/>
      <c r="AE42" s="20"/>
      <c r="AF42" s="20"/>
      <c r="AG42" s="6"/>
      <c r="AH42" s="21"/>
      <c r="AI42" s="20"/>
      <c r="AJ42" s="6"/>
      <c r="BI42" s="4"/>
      <c r="BJ42" s="4"/>
      <c r="BK42" s="4"/>
      <c r="BL42" s="4"/>
      <c r="BM42" s="4"/>
      <c r="BN42" s="4"/>
      <c r="BO42" s="4"/>
      <c r="BP42" s="4"/>
      <c r="BQ42" s="4"/>
      <c r="BR42" s="4"/>
      <c r="BS42" s="4"/>
      <c r="BT42" s="4"/>
      <c r="BU42" s="4"/>
      <c r="BV42" s="4"/>
      <c r="BW42" s="4"/>
      <c r="BX42" s="4"/>
      <c r="BY42" s="4"/>
      <c r="BZ42" s="4"/>
    </row>
    <row r="43" spans="1:78" s="5" customFormat="1" ht="12" hidden="1" customHeight="1" thickBot="1">
      <c r="A43" s="124" t="e">
        <f>#REF!</f>
        <v>#REF!</v>
      </c>
      <c r="B43" s="71" t="e">
        <f>#REF!</f>
        <v>#REF!</v>
      </c>
      <c r="C43" s="229"/>
      <c r="D43" s="48"/>
      <c r="E43" s="48"/>
      <c r="F43" s="43" t="e">
        <f>#REF!</f>
        <v>#REF!</v>
      </c>
      <c r="G43" s="44" t="e">
        <f>#REF!</f>
        <v>#REF!</v>
      </c>
      <c r="H43" s="59" t="e">
        <f>#REF!</f>
        <v>#REF!</v>
      </c>
      <c r="I43" s="306"/>
      <c r="J43" s="240"/>
      <c r="K43" s="240"/>
      <c r="L43" s="400"/>
      <c r="M43" s="240"/>
      <c r="N43" s="240"/>
      <c r="O43" s="421"/>
      <c r="P43" s="421"/>
      <c r="Q43" s="307"/>
      <c r="R43" s="20"/>
      <c r="S43" s="6"/>
      <c r="T43" s="6"/>
      <c r="U43" s="6"/>
      <c r="V43" s="6"/>
      <c r="W43" s="6"/>
      <c r="X43" s="21"/>
      <c r="Y43" s="21"/>
      <c r="Z43" s="21"/>
      <c r="AA43" s="21"/>
      <c r="AB43" s="21"/>
      <c r="AC43" s="21"/>
      <c r="AD43" s="20"/>
      <c r="AE43" s="20"/>
      <c r="AF43" s="20"/>
      <c r="AG43" s="6"/>
      <c r="AH43" s="21"/>
      <c r="AI43" s="20"/>
      <c r="AJ43" s="6"/>
      <c r="BI43" s="4"/>
      <c r="BJ43" s="4"/>
      <c r="BK43" s="4"/>
      <c r="BL43" s="4"/>
      <c r="BM43" s="4"/>
      <c r="BN43" s="4"/>
      <c r="BO43" s="4"/>
      <c r="BP43" s="4"/>
      <c r="BQ43" s="4"/>
      <c r="BR43" s="4"/>
      <c r="BS43" s="4"/>
      <c r="BT43" s="4"/>
      <c r="BU43" s="4"/>
      <c r="BV43" s="4"/>
      <c r="BW43" s="4"/>
      <c r="BX43" s="4"/>
      <c r="BY43" s="4"/>
      <c r="BZ43" s="4"/>
    </row>
    <row r="44" spans="1:78" s="5" customFormat="1" ht="12" hidden="1" customHeight="1" thickBot="1">
      <c r="A44" s="124" t="e">
        <f>#REF!</f>
        <v>#REF!</v>
      </c>
      <c r="B44" s="71" t="e">
        <f>#REF!</f>
        <v>#REF!</v>
      </c>
      <c r="C44" s="229"/>
      <c r="D44" s="48"/>
      <c r="E44" s="48"/>
      <c r="F44" s="43" t="e">
        <f>#REF!</f>
        <v>#REF!</v>
      </c>
      <c r="G44" s="44" t="e">
        <f>#REF!</f>
        <v>#REF!</v>
      </c>
      <c r="H44" s="59" t="e">
        <f>#REF!</f>
        <v>#REF!</v>
      </c>
      <c r="I44" s="306"/>
      <c r="J44" s="240"/>
      <c r="K44" s="240"/>
      <c r="L44" s="400"/>
      <c r="M44" s="240"/>
      <c r="N44" s="240"/>
      <c r="O44" s="421"/>
      <c r="P44" s="421"/>
      <c r="Q44" s="307"/>
      <c r="R44" s="20"/>
      <c r="S44" s="6"/>
      <c r="T44" s="6"/>
      <c r="U44" s="6"/>
      <c r="V44" s="6"/>
      <c r="W44" s="6"/>
      <c r="X44" s="21"/>
      <c r="Y44" s="21"/>
      <c r="Z44" s="21"/>
      <c r="AA44" s="21"/>
      <c r="AB44" s="21"/>
      <c r="AC44" s="21"/>
      <c r="AD44" s="20"/>
      <c r="AE44" s="20"/>
      <c r="AF44" s="20"/>
      <c r="AG44" s="6"/>
      <c r="AH44" s="21"/>
      <c r="AI44" s="20"/>
      <c r="AJ44" s="6"/>
      <c r="BI44" s="4"/>
      <c r="BJ44" s="4"/>
      <c r="BK44" s="4"/>
      <c r="BL44" s="4"/>
      <c r="BM44" s="4"/>
      <c r="BN44" s="4"/>
      <c r="BO44" s="4"/>
      <c r="BP44" s="4"/>
      <c r="BQ44" s="4"/>
      <c r="BR44" s="4"/>
      <c r="BS44" s="4"/>
      <c r="BT44" s="4"/>
      <c r="BU44" s="4"/>
      <c r="BV44" s="4"/>
      <c r="BW44" s="4"/>
      <c r="BX44" s="4"/>
      <c r="BY44" s="4"/>
      <c r="BZ44" s="4"/>
    </row>
    <row r="45" spans="1:78" s="5" customFormat="1" ht="12" hidden="1" customHeight="1" thickBot="1">
      <c r="A45" s="124" t="e">
        <f>#REF!</f>
        <v>#REF!</v>
      </c>
      <c r="B45" s="71" t="e">
        <f>#REF!</f>
        <v>#REF!</v>
      </c>
      <c r="C45" s="229"/>
      <c r="D45" s="48"/>
      <c r="E45" s="48"/>
      <c r="F45" s="43" t="e">
        <f>#REF!</f>
        <v>#REF!</v>
      </c>
      <c r="G45" s="44" t="e">
        <f>#REF!</f>
        <v>#REF!</v>
      </c>
      <c r="H45" s="59" t="e">
        <f>#REF!</f>
        <v>#REF!</v>
      </c>
      <c r="I45" s="306"/>
      <c r="J45" s="240"/>
      <c r="K45" s="240"/>
      <c r="L45" s="400"/>
      <c r="M45" s="240"/>
      <c r="N45" s="240"/>
      <c r="O45" s="421"/>
      <c r="P45" s="421"/>
      <c r="Q45" s="307"/>
      <c r="R45" s="20"/>
      <c r="S45" s="6"/>
      <c r="T45" s="6"/>
      <c r="U45" s="6"/>
      <c r="V45" s="6"/>
      <c r="W45" s="6"/>
      <c r="X45" s="21"/>
      <c r="Y45" s="21"/>
      <c r="Z45" s="21"/>
      <c r="AA45" s="21"/>
      <c r="AB45" s="21"/>
      <c r="AC45" s="21"/>
      <c r="AD45" s="20"/>
      <c r="AE45" s="20"/>
      <c r="AF45" s="20"/>
      <c r="AG45" s="6"/>
      <c r="AH45" s="21"/>
      <c r="AI45" s="20"/>
      <c r="AJ45" s="6"/>
      <c r="BI45" s="4"/>
      <c r="BJ45" s="4"/>
      <c r="BK45" s="4"/>
      <c r="BL45" s="4"/>
      <c r="BM45" s="4"/>
      <c r="BN45" s="4"/>
      <c r="BO45" s="4"/>
      <c r="BP45" s="4"/>
      <c r="BQ45" s="4"/>
      <c r="BR45" s="4"/>
      <c r="BS45" s="4"/>
      <c r="BT45" s="4"/>
      <c r="BU45" s="4"/>
      <c r="BV45" s="4"/>
      <c r="BW45" s="4"/>
      <c r="BX45" s="4"/>
      <c r="BY45" s="4"/>
      <c r="BZ45" s="4"/>
    </row>
    <row r="46" spans="1:78" s="5" customFormat="1" ht="12" hidden="1" customHeight="1" thickBot="1">
      <c r="A46" s="124" t="e">
        <f>#REF!</f>
        <v>#REF!</v>
      </c>
      <c r="B46" s="71" t="e">
        <f>#REF!</f>
        <v>#REF!</v>
      </c>
      <c r="C46" s="229"/>
      <c r="D46" s="48"/>
      <c r="E46" s="48"/>
      <c r="F46" s="43" t="e">
        <f>#REF!</f>
        <v>#REF!</v>
      </c>
      <c r="G46" s="44" t="e">
        <f>#REF!</f>
        <v>#REF!</v>
      </c>
      <c r="H46" s="59" t="e">
        <f>#REF!</f>
        <v>#REF!</v>
      </c>
      <c r="I46" s="306"/>
      <c r="J46" s="240"/>
      <c r="K46" s="240"/>
      <c r="L46" s="400"/>
      <c r="M46" s="240"/>
      <c r="N46" s="240"/>
      <c r="O46" s="421"/>
      <c r="P46" s="421"/>
      <c r="Q46" s="307"/>
      <c r="R46" s="20"/>
      <c r="S46" s="6"/>
      <c r="T46" s="6"/>
      <c r="U46" s="6"/>
      <c r="V46" s="6"/>
      <c r="W46" s="6"/>
      <c r="X46" s="21"/>
      <c r="Y46" s="21"/>
      <c r="Z46" s="21"/>
      <c r="AA46" s="21"/>
      <c r="AB46" s="21"/>
      <c r="AC46" s="21"/>
      <c r="AD46" s="20"/>
      <c r="AE46" s="20"/>
      <c r="AF46" s="20"/>
      <c r="AG46" s="6"/>
      <c r="AH46" s="21"/>
      <c r="AI46" s="20"/>
      <c r="AJ46" s="6"/>
      <c r="BI46" s="4"/>
      <c r="BJ46" s="4"/>
      <c r="BK46" s="4"/>
      <c r="BL46" s="4"/>
      <c r="BM46" s="4"/>
      <c r="BN46" s="4"/>
      <c r="BO46" s="4"/>
      <c r="BP46" s="4"/>
      <c r="BQ46" s="4"/>
      <c r="BR46" s="4"/>
      <c r="BS46" s="4"/>
      <c r="BT46" s="4"/>
      <c r="BU46" s="4"/>
      <c r="BV46" s="4"/>
      <c r="BW46" s="4"/>
      <c r="BX46" s="4"/>
      <c r="BY46" s="4"/>
      <c r="BZ46" s="4"/>
    </row>
    <row r="47" spans="1:78" s="5" customFormat="1" ht="12" hidden="1" customHeight="1" thickBot="1">
      <c r="A47" s="124" t="e">
        <f>#REF!</f>
        <v>#REF!</v>
      </c>
      <c r="B47" s="71" t="e">
        <f>#REF!</f>
        <v>#REF!</v>
      </c>
      <c r="C47" s="229"/>
      <c r="D47" s="48"/>
      <c r="E47" s="48"/>
      <c r="F47" s="43" t="e">
        <f>#REF!</f>
        <v>#REF!</v>
      </c>
      <c r="G47" s="44" t="e">
        <f>#REF!</f>
        <v>#REF!</v>
      </c>
      <c r="H47" s="59" t="e">
        <f>#REF!</f>
        <v>#REF!</v>
      </c>
      <c r="I47" s="306"/>
      <c r="J47" s="240"/>
      <c r="K47" s="240"/>
      <c r="L47" s="400"/>
      <c r="M47" s="240"/>
      <c r="N47" s="240"/>
      <c r="O47" s="421"/>
      <c r="P47" s="421"/>
      <c r="Q47" s="307"/>
      <c r="R47" s="20"/>
      <c r="S47" s="6"/>
      <c r="T47" s="6"/>
      <c r="U47" s="6"/>
      <c r="V47" s="6"/>
      <c r="W47" s="6"/>
      <c r="X47" s="21"/>
      <c r="Y47" s="21"/>
      <c r="Z47" s="21"/>
      <c r="AA47" s="21"/>
      <c r="AB47" s="21"/>
      <c r="AC47" s="21"/>
      <c r="AD47" s="20"/>
      <c r="AE47" s="20"/>
      <c r="AF47" s="20"/>
      <c r="AG47" s="6"/>
      <c r="AH47" s="21"/>
      <c r="AI47" s="20"/>
      <c r="AJ47" s="6"/>
      <c r="BI47" s="4"/>
      <c r="BJ47" s="4"/>
      <c r="BK47" s="4"/>
      <c r="BL47" s="4"/>
      <c r="BM47" s="4"/>
      <c r="BN47" s="4"/>
      <c r="BO47" s="4"/>
      <c r="BP47" s="4"/>
      <c r="BQ47" s="4"/>
      <c r="BR47" s="4"/>
      <c r="BS47" s="4"/>
      <c r="BT47" s="4"/>
      <c r="BU47" s="4"/>
      <c r="BV47" s="4"/>
      <c r="BW47" s="4"/>
      <c r="BX47" s="4"/>
      <c r="BY47" s="4"/>
      <c r="BZ47" s="4"/>
    </row>
    <row r="48" spans="1:78" s="5" customFormat="1" ht="12" hidden="1" customHeight="1" thickBot="1">
      <c r="A48" s="124" t="e">
        <f>#REF!</f>
        <v>#REF!</v>
      </c>
      <c r="B48" s="71" t="e">
        <f>#REF!</f>
        <v>#REF!</v>
      </c>
      <c r="C48" s="229"/>
      <c r="D48" s="48"/>
      <c r="E48" s="48"/>
      <c r="F48" s="43" t="e">
        <f>#REF!</f>
        <v>#REF!</v>
      </c>
      <c r="G48" s="44" t="e">
        <f>#REF!</f>
        <v>#REF!</v>
      </c>
      <c r="H48" s="59" t="e">
        <f>#REF!</f>
        <v>#REF!</v>
      </c>
      <c r="I48" s="306"/>
      <c r="J48" s="240"/>
      <c r="K48" s="240"/>
      <c r="L48" s="400"/>
      <c r="M48" s="240"/>
      <c r="N48" s="240"/>
      <c r="O48" s="421"/>
      <c r="P48" s="421"/>
      <c r="Q48" s="307"/>
      <c r="R48" s="20"/>
      <c r="S48" s="6"/>
      <c r="T48" s="6"/>
      <c r="U48" s="6"/>
      <c r="V48" s="6"/>
      <c r="W48" s="6"/>
      <c r="X48" s="21"/>
      <c r="Y48" s="21"/>
      <c r="Z48" s="21"/>
      <c r="AA48" s="21"/>
      <c r="AB48" s="21"/>
      <c r="AC48" s="21"/>
      <c r="AD48" s="20"/>
      <c r="AE48" s="20"/>
      <c r="AF48" s="20"/>
      <c r="AG48" s="6"/>
      <c r="AH48" s="21"/>
      <c r="AI48" s="20"/>
      <c r="AJ48" s="6"/>
      <c r="BI48" s="4"/>
      <c r="BJ48" s="4"/>
      <c r="BK48" s="4"/>
      <c r="BL48" s="4"/>
      <c r="BM48" s="4"/>
      <c r="BN48" s="4"/>
      <c r="BO48" s="4"/>
      <c r="BP48" s="4"/>
      <c r="BQ48" s="4"/>
      <c r="BR48" s="4"/>
      <c r="BS48" s="4"/>
      <c r="BT48" s="4"/>
      <c r="BU48" s="4"/>
      <c r="BV48" s="4"/>
      <c r="BW48" s="4"/>
      <c r="BX48" s="4"/>
      <c r="BY48" s="4"/>
      <c r="BZ48" s="4"/>
    </row>
    <row r="49" spans="1:78" s="5" customFormat="1" ht="12" hidden="1" customHeight="1" thickBot="1">
      <c r="A49" s="124" t="e">
        <f>#REF!</f>
        <v>#REF!</v>
      </c>
      <c r="B49" s="71" t="e">
        <f>#REF!</f>
        <v>#REF!</v>
      </c>
      <c r="C49" s="229"/>
      <c r="D49" s="48"/>
      <c r="E49" s="48"/>
      <c r="F49" s="43" t="e">
        <f>#REF!</f>
        <v>#REF!</v>
      </c>
      <c r="G49" s="44" t="e">
        <f>#REF!</f>
        <v>#REF!</v>
      </c>
      <c r="H49" s="59" t="e">
        <f>#REF!</f>
        <v>#REF!</v>
      </c>
      <c r="I49" s="306"/>
      <c r="J49" s="240"/>
      <c r="K49" s="240"/>
      <c r="L49" s="400"/>
      <c r="M49" s="240"/>
      <c r="N49" s="240"/>
      <c r="O49" s="421"/>
      <c r="P49" s="421"/>
      <c r="Q49" s="307"/>
      <c r="R49" s="20"/>
      <c r="S49" s="6"/>
      <c r="T49" s="6"/>
      <c r="U49" s="6"/>
      <c r="V49" s="6"/>
      <c r="W49" s="6"/>
      <c r="X49" s="21"/>
      <c r="Y49" s="21"/>
      <c r="Z49" s="21"/>
      <c r="AA49" s="21"/>
      <c r="AB49" s="21"/>
      <c r="AC49" s="21"/>
      <c r="AD49" s="20"/>
      <c r="AE49" s="20"/>
      <c r="AF49" s="20"/>
      <c r="AG49" s="6"/>
      <c r="AH49" s="21"/>
      <c r="AI49" s="20"/>
      <c r="AJ49" s="6"/>
      <c r="BI49" s="4"/>
      <c r="BJ49" s="4"/>
      <c r="BK49" s="4"/>
      <c r="BL49" s="4"/>
      <c r="BM49" s="4"/>
      <c r="BN49" s="4"/>
      <c r="BO49" s="4"/>
      <c r="BP49" s="4"/>
      <c r="BQ49" s="4"/>
      <c r="BR49" s="4"/>
      <c r="BS49" s="4"/>
      <c r="BT49" s="4"/>
      <c r="BU49" s="4"/>
      <c r="BV49" s="4"/>
      <c r="BW49" s="4"/>
      <c r="BX49" s="4"/>
      <c r="BY49" s="4"/>
      <c r="BZ49" s="4"/>
    </row>
    <row r="50" spans="1:78" s="5" customFormat="1" ht="12" hidden="1" customHeight="1" thickBot="1">
      <c r="A50" s="124" t="e">
        <f>#REF!</f>
        <v>#REF!</v>
      </c>
      <c r="B50" s="71" t="e">
        <f>#REF!</f>
        <v>#REF!</v>
      </c>
      <c r="C50" s="229"/>
      <c r="D50" s="48"/>
      <c r="E50" s="48"/>
      <c r="F50" s="43" t="e">
        <f>#REF!</f>
        <v>#REF!</v>
      </c>
      <c r="G50" s="44" t="e">
        <f>#REF!</f>
        <v>#REF!</v>
      </c>
      <c r="H50" s="59" t="e">
        <f>#REF!</f>
        <v>#REF!</v>
      </c>
      <c r="I50" s="306"/>
      <c r="J50" s="240"/>
      <c r="K50" s="240"/>
      <c r="L50" s="400"/>
      <c r="M50" s="240"/>
      <c r="N50" s="240"/>
      <c r="O50" s="421"/>
      <c r="P50" s="421"/>
      <c r="Q50" s="307"/>
      <c r="R50" s="20"/>
      <c r="S50" s="6"/>
      <c r="T50" s="6"/>
      <c r="U50" s="6"/>
      <c r="V50" s="6"/>
      <c r="W50" s="6"/>
      <c r="X50" s="21"/>
      <c r="Y50" s="21"/>
      <c r="Z50" s="21"/>
      <c r="AA50" s="21"/>
      <c r="AB50" s="21"/>
      <c r="AC50" s="21"/>
      <c r="AD50" s="20"/>
      <c r="AE50" s="20"/>
      <c r="AF50" s="20"/>
      <c r="AG50" s="6"/>
      <c r="AH50" s="21"/>
      <c r="AI50" s="20"/>
      <c r="AJ50" s="6"/>
      <c r="BI50" s="4"/>
      <c r="BJ50" s="4"/>
      <c r="BK50" s="4"/>
      <c r="BL50" s="4"/>
      <c r="BM50" s="4"/>
      <c r="BN50" s="4"/>
      <c r="BO50" s="4"/>
      <c r="BP50" s="4"/>
      <c r="BQ50" s="4"/>
      <c r="BR50" s="4"/>
      <c r="BS50" s="4"/>
      <c r="BT50" s="4"/>
      <c r="BU50" s="4"/>
      <c r="BV50" s="4"/>
      <c r="BW50" s="4"/>
      <c r="BX50" s="4"/>
      <c r="BY50" s="4"/>
      <c r="BZ50" s="4"/>
    </row>
    <row r="51" spans="1:78" s="5" customFormat="1" ht="12" hidden="1" customHeight="1" thickBot="1">
      <c r="A51" s="124" t="e">
        <f>#REF!</f>
        <v>#REF!</v>
      </c>
      <c r="B51" s="71" t="e">
        <f>#REF!</f>
        <v>#REF!</v>
      </c>
      <c r="C51" s="229"/>
      <c r="D51" s="48"/>
      <c r="E51" s="48"/>
      <c r="F51" s="43" t="e">
        <f>#REF!</f>
        <v>#REF!</v>
      </c>
      <c r="G51" s="44" t="e">
        <f>#REF!</f>
        <v>#REF!</v>
      </c>
      <c r="H51" s="59" t="e">
        <f>#REF!</f>
        <v>#REF!</v>
      </c>
      <c r="I51" s="306"/>
      <c r="J51" s="240"/>
      <c r="K51" s="240"/>
      <c r="L51" s="400"/>
      <c r="M51" s="240"/>
      <c r="N51" s="240"/>
      <c r="O51" s="421"/>
      <c r="P51" s="421"/>
      <c r="Q51" s="307"/>
      <c r="R51" s="20"/>
      <c r="S51" s="6"/>
      <c r="T51" s="6"/>
      <c r="U51" s="6"/>
      <c r="V51" s="6"/>
      <c r="W51" s="6"/>
      <c r="X51" s="21"/>
      <c r="Y51" s="21"/>
      <c r="Z51" s="21"/>
      <c r="AA51" s="21"/>
      <c r="AB51" s="21"/>
      <c r="AC51" s="21"/>
      <c r="AD51" s="20"/>
      <c r="AE51" s="20"/>
      <c r="AF51" s="20"/>
      <c r="AG51" s="6"/>
      <c r="AH51" s="21"/>
      <c r="AI51" s="20"/>
      <c r="AJ51" s="6"/>
      <c r="BI51" s="4"/>
      <c r="BJ51" s="4"/>
      <c r="BK51" s="4"/>
      <c r="BL51" s="4"/>
      <c r="BM51" s="4"/>
      <c r="BN51" s="4"/>
      <c r="BO51" s="4"/>
      <c r="BP51" s="4"/>
      <c r="BQ51" s="4"/>
      <c r="BR51" s="4"/>
      <c r="BS51" s="4"/>
      <c r="BT51" s="4"/>
      <c r="BU51" s="4"/>
      <c r="BV51" s="4"/>
      <c r="BW51" s="4"/>
      <c r="BX51" s="4"/>
      <c r="BY51" s="4"/>
      <c r="BZ51" s="4"/>
    </row>
    <row r="52" spans="1:78" s="5" customFormat="1" ht="12" hidden="1" customHeight="1" thickBot="1">
      <c r="A52" s="124" t="e">
        <f>#REF!</f>
        <v>#REF!</v>
      </c>
      <c r="B52" s="71" t="e">
        <f>#REF!</f>
        <v>#REF!</v>
      </c>
      <c r="C52" s="229"/>
      <c r="D52" s="48"/>
      <c r="E52" s="48"/>
      <c r="F52" s="43" t="e">
        <f>#REF!</f>
        <v>#REF!</v>
      </c>
      <c r="G52" s="44" t="e">
        <f>#REF!</f>
        <v>#REF!</v>
      </c>
      <c r="H52" s="59" t="e">
        <f>#REF!</f>
        <v>#REF!</v>
      </c>
      <c r="I52" s="306"/>
      <c r="J52" s="240"/>
      <c r="K52" s="240"/>
      <c r="L52" s="400"/>
      <c r="M52" s="240"/>
      <c r="N52" s="240"/>
      <c r="O52" s="421"/>
      <c r="P52" s="421"/>
      <c r="Q52" s="307"/>
      <c r="R52" s="20"/>
      <c r="S52" s="6"/>
      <c r="T52" s="6"/>
      <c r="U52" s="6"/>
      <c r="V52" s="6"/>
      <c r="W52" s="6"/>
      <c r="X52" s="21"/>
      <c r="Y52" s="21"/>
      <c r="Z52" s="21"/>
      <c r="AA52" s="21"/>
      <c r="AB52" s="21"/>
      <c r="AC52" s="21"/>
      <c r="AD52" s="20"/>
      <c r="AE52" s="20"/>
      <c r="AF52" s="20"/>
      <c r="AG52" s="6"/>
      <c r="AH52" s="21"/>
      <c r="AI52" s="20"/>
      <c r="AJ52" s="6"/>
      <c r="BI52" s="4"/>
      <c r="BJ52" s="4"/>
      <c r="BK52" s="4"/>
      <c r="BL52" s="4"/>
      <c r="BM52" s="4"/>
      <c r="BN52" s="4"/>
      <c r="BO52" s="4"/>
      <c r="BP52" s="4"/>
      <c r="BQ52" s="4"/>
      <c r="BR52" s="4"/>
      <c r="BS52" s="4"/>
      <c r="BT52" s="4"/>
      <c r="BU52" s="4"/>
      <c r="BV52" s="4"/>
      <c r="BW52" s="4"/>
      <c r="BX52" s="4"/>
      <c r="BY52" s="4"/>
      <c r="BZ52" s="4"/>
    </row>
    <row r="53" spans="1:78" s="5" customFormat="1" ht="12" hidden="1" customHeight="1" thickBot="1">
      <c r="A53" s="124" t="e">
        <f>#REF!</f>
        <v>#REF!</v>
      </c>
      <c r="B53" s="71" t="e">
        <f>#REF!</f>
        <v>#REF!</v>
      </c>
      <c r="C53" s="229"/>
      <c r="D53" s="48"/>
      <c r="E53" s="48"/>
      <c r="F53" s="43" t="e">
        <f>#REF!</f>
        <v>#REF!</v>
      </c>
      <c r="G53" s="44" t="e">
        <f>#REF!</f>
        <v>#REF!</v>
      </c>
      <c r="H53" s="59" t="e">
        <f>#REF!</f>
        <v>#REF!</v>
      </c>
      <c r="I53" s="306"/>
      <c r="J53" s="240"/>
      <c r="K53" s="240"/>
      <c r="L53" s="400"/>
      <c r="M53" s="240"/>
      <c r="N53" s="240"/>
      <c r="O53" s="421"/>
      <c r="P53" s="421"/>
      <c r="Q53" s="307"/>
      <c r="R53" s="20"/>
      <c r="S53" s="6"/>
      <c r="T53" s="6"/>
      <c r="U53" s="6"/>
      <c r="V53" s="6"/>
      <c r="W53" s="6"/>
      <c r="X53" s="21"/>
      <c r="Y53" s="21"/>
      <c r="Z53" s="21"/>
      <c r="AA53" s="21"/>
      <c r="AB53" s="21"/>
      <c r="AC53" s="21"/>
      <c r="AD53" s="20"/>
      <c r="AE53" s="20"/>
      <c r="AF53" s="20"/>
      <c r="AG53" s="6"/>
      <c r="AH53" s="21"/>
      <c r="AI53" s="20"/>
      <c r="AJ53" s="6"/>
      <c r="BI53" s="4"/>
      <c r="BJ53" s="4"/>
      <c r="BK53" s="4"/>
      <c r="BL53" s="4"/>
      <c r="BM53" s="4"/>
      <c r="BN53" s="4"/>
      <c r="BO53" s="4"/>
      <c r="BP53" s="4"/>
      <c r="BQ53" s="4"/>
      <c r="BR53" s="4"/>
      <c r="BS53" s="4"/>
      <c r="BT53" s="4"/>
      <c r="BU53" s="4"/>
      <c r="BV53" s="4"/>
      <c r="BW53" s="4"/>
      <c r="BX53" s="4"/>
      <c r="BY53" s="4"/>
      <c r="BZ53" s="4"/>
    </row>
    <row r="54" spans="1:78" s="5" customFormat="1" ht="12" hidden="1" customHeight="1" thickBot="1">
      <c r="A54" s="124" t="e">
        <f>#REF!</f>
        <v>#REF!</v>
      </c>
      <c r="B54" s="71" t="e">
        <f>#REF!</f>
        <v>#REF!</v>
      </c>
      <c r="C54" s="229"/>
      <c r="D54" s="48"/>
      <c r="E54" s="48"/>
      <c r="F54" s="43" t="e">
        <f>#REF!</f>
        <v>#REF!</v>
      </c>
      <c r="G54" s="44" t="e">
        <f>#REF!</f>
        <v>#REF!</v>
      </c>
      <c r="H54" s="59" t="e">
        <f>#REF!</f>
        <v>#REF!</v>
      </c>
      <c r="I54" s="306"/>
      <c r="J54" s="240"/>
      <c r="K54" s="240"/>
      <c r="L54" s="400"/>
      <c r="M54" s="240"/>
      <c r="N54" s="240"/>
      <c r="O54" s="421"/>
      <c r="P54" s="421"/>
      <c r="Q54" s="307"/>
      <c r="R54" s="20"/>
      <c r="S54" s="6"/>
      <c r="T54" s="6"/>
      <c r="U54" s="6"/>
      <c r="V54" s="6"/>
      <c r="W54" s="6"/>
      <c r="X54" s="21"/>
      <c r="Y54" s="21"/>
      <c r="Z54" s="21"/>
      <c r="AA54" s="21"/>
      <c r="AB54" s="21"/>
      <c r="AC54" s="21"/>
      <c r="AD54" s="20"/>
      <c r="AE54" s="20"/>
      <c r="AF54" s="20"/>
      <c r="AG54" s="6"/>
      <c r="AH54" s="21"/>
      <c r="AI54" s="20"/>
      <c r="AJ54" s="6"/>
      <c r="BI54" s="4"/>
      <c r="BJ54" s="4"/>
      <c r="BK54" s="4"/>
      <c r="BL54" s="4"/>
      <c r="BM54" s="4"/>
      <c r="BN54" s="4"/>
      <c r="BO54" s="4"/>
      <c r="BP54" s="4"/>
      <c r="BQ54" s="4"/>
      <c r="BR54" s="4"/>
      <c r="BS54" s="4"/>
      <c r="BT54" s="4"/>
      <c r="BU54" s="4"/>
      <c r="BV54" s="4"/>
      <c r="BW54" s="4"/>
      <c r="BX54" s="4"/>
      <c r="BY54" s="4"/>
      <c r="BZ54" s="4"/>
    </row>
    <row r="55" spans="1:78" s="5" customFormat="1" ht="12" hidden="1" customHeight="1" thickBot="1">
      <c r="A55" s="124" t="e">
        <f>#REF!</f>
        <v>#REF!</v>
      </c>
      <c r="B55" s="71" t="e">
        <f>#REF!</f>
        <v>#REF!</v>
      </c>
      <c r="C55" s="229"/>
      <c r="D55" s="48"/>
      <c r="E55" s="48"/>
      <c r="F55" s="43" t="e">
        <f>#REF!</f>
        <v>#REF!</v>
      </c>
      <c r="G55" s="44" t="e">
        <f>#REF!</f>
        <v>#REF!</v>
      </c>
      <c r="H55" s="59" t="e">
        <f>#REF!</f>
        <v>#REF!</v>
      </c>
      <c r="I55" s="306"/>
      <c r="J55" s="240"/>
      <c r="K55" s="240"/>
      <c r="L55" s="400"/>
      <c r="M55" s="240"/>
      <c r="N55" s="240"/>
      <c r="O55" s="421"/>
      <c r="P55" s="421"/>
      <c r="Q55" s="307"/>
      <c r="R55" s="20"/>
      <c r="S55" s="6"/>
      <c r="T55" s="6"/>
      <c r="U55" s="6"/>
      <c r="V55" s="6"/>
      <c r="W55" s="6"/>
      <c r="X55" s="21"/>
      <c r="Y55" s="21"/>
      <c r="Z55" s="21"/>
      <c r="AA55" s="21"/>
      <c r="AB55" s="21"/>
      <c r="AC55" s="21"/>
      <c r="AD55" s="20"/>
      <c r="AE55" s="20"/>
      <c r="AF55" s="20"/>
      <c r="AG55" s="6"/>
      <c r="AH55" s="21"/>
      <c r="AI55" s="20"/>
      <c r="AJ55" s="6"/>
      <c r="BI55" s="4"/>
      <c r="BJ55" s="4"/>
      <c r="BK55" s="4"/>
      <c r="BL55" s="4"/>
      <c r="BM55" s="4"/>
      <c r="BN55" s="4"/>
      <c r="BO55" s="4"/>
      <c r="BP55" s="4"/>
      <c r="BQ55" s="4"/>
      <c r="BR55" s="4"/>
      <c r="BS55" s="4"/>
      <c r="BT55" s="4"/>
      <c r="BU55" s="4"/>
      <c r="BV55" s="4"/>
      <c r="BW55" s="4"/>
      <c r="BX55" s="4"/>
      <c r="BY55" s="4"/>
      <c r="BZ55" s="4"/>
    </row>
    <row r="56" spans="1:78" s="5" customFormat="1" ht="12" hidden="1" customHeight="1" thickBot="1">
      <c r="A56" s="124" t="e">
        <f>#REF!</f>
        <v>#REF!</v>
      </c>
      <c r="B56" s="71" t="e">
        <f>#REF!</f>
        <v>#REF!</v>
      </c>
      <c r="C56" s="229"/>
      <c r="D56" s="48"/>
      <c r="E56" s="48"/>
      <c r="F56" s="43" t="e">
        <f>#REF!</f>
        <v>#REF!</v>
      </c>
      <c r="G56" s="44" t="e">
        <f>#REF!</f>
        <v>#REF!</v>
      </c>
      <c r="H56" s="59" t="e">
        <f>#REF!</f>
        <v>#REF!</v>
      </c>
      <c r="I56" s="306"/>
      <c r="J56" s="240"/>
      <c r="K56" s="240"/>
      <c r="L56" s="400"/>
      <c r="M56" s="240"/>
      <c r="N56" s="240"/>
      <c r="O56" s="421"/>
      <c r="P56" s="421"/>
      <c r="Q56" s="307"/>
      <c r="R56" s="20"/>
      <c r="S56" s="6"/>
      <c r="T56" s="6"/>
      <c r="U56" s="6"/>
      <c r="V56" s="6"/>
      <c r="W56" s="6"/>
      <c r="X56" s="21"/>
      <c r="Y56" s="21"/>
      <c r="Z56" s="21"/>
      <c r="AA56" s="21"/>
      <c r="AB56" s="21"/>
      <c r="AC56" s="21"/>
      <c r="AD56" s="20"/>
      <c r="AE56" s="20"/>
      <c r="AF56" s="20"/>
      <c r="AG56" s="6"/>
      <c r="AH56" s="21"/>
      <c r="AI56" s="20"/>
      <c r="AJ56" s="6"/>
      <c r="BI56" s="4"/>
      <c r="BJ56" s="4"/>
      <c r="BK56" s="4"/>
      <c r="BL56" s="4"/>
      <c r="BM56" s="4"/>
      <c r="BN56" s="4"/>
      <c r="BO56" s="4"/>
      <c r="BP56" s="4"/>
      <c r="BQ56" s="4"/>
      <c r="BR56" s="4"/>
      <c r="BS56" s="4"/>
      <c r="BT56" s="4"/>
      <c r="BU56" s="4"/>
      <c r="BV56" s="4"/>
      <c r="BW56" s="4"/>
      <c r="BX56" s="4"/>
      <c r="BY56" s="4"/>
      <c r="BZ56" s="4"/>
    </row>
    <row r="57" spans="1:78" s="5" customFormat="1" ht="12" hidden="1" customHeight="1" thickBot="1">
      <c r="A57" s="124" t="e">
        <f>#REF!</f>
        <v>#REF!</v>
      </c>
      <c r="B57" s="71" t="e">
        <f>#REF!</f>
        <v>#REF!</v>
      </c>
      <c r="C57" s="229"/>
      <c r="D57" s="48"/>
      <c r="E57" s="48"/>
      <c r="F57" s="43" t="e">
        <f>#REF!</f>
        <v>#REF!</v>
      </c>
      <c r="G57" s="44" t="e">
        <f>#REF!</f>
        <v>#REF!</v>
      </c>
      <c r="H57" s="59" t="e">
        <f>#REF!</f>
        <v>#REF!</v>
      </c>
      <c r="I57" s="306"/>
      <c r="J57" s="240"/>
      <c r="K57" s="240"/>
      <c r="L57" s="400"/>
      <c r="M57" s="240"/>
      <c r="N57" s="240"/>
      <c r="O57" s="421"/>
      <c r="P57" s="421"/>
      <c r="Q57" s="307"/>
      <c r="R57" s="20"/>
      <c r="S57" s="6"/>
      <c r="T57" s="6"/>
      <c r="U57" s="6"/>
      <c r="V57" s="6"/>
      <c r="W57" s="6"/>
      <c r="X57" s="21"/>
      <c r="Y57" s="21"/>
      <c r="Z57" s="21"/>
      <c r="AA57" s="21"/>
      <c r="AB57" s="21"/>
      <c r="AC57" s="21"/>
      <c r="AD57" s="20"/>
      <c r="AE57" s="20"/>
      <c r="AF57" s="20"/>
      <c r="AG57" s="6"/>
      <c r="AH57" s="21"/>
      <c r="AI57" s="20"/>
      <c r="AJ57" s="6"/>
      <c r="BI57" s="4"/>
      <c r="BJ57" s="4"/>
      <c r="BK57" s="4"/>
      <c r="BL57" s="4"/>
      <c r="BM57" s="4"/>
      <c r="BN57" s="4"/>
      <c r="BO57" s="4"/>
      <c r="BP57" s="4"/>
      <c r="BQ57" s="4"/>
      <c r="BR57" s="4"/>
      <c r="BS57" s="4"/>
      <c r="BT57" s="4"/>
      <c r="BU57" s="4"/>
      <c r="BV57" s="4"/>
      <c r="BW57" s="4"/>
      <c r="BX57" s="4"/>
      <c r="BY57" s="4"/>
      <c r="BZ57" s="4"/>
    </row>
    <row r="58" spans="1:78" s="5" customFormat="1" ht="12" hidden="1" customHeight="1" thickBot="1">
      <c r="A58" s="124" t="e">
        <f>#REF!</f>
        <v>#REF!</v>
      </c>
      <c r="B58" s="71" t="e">
        <f>#REF!</f>
        <v>#REF!</v>
      </c>
      <c r="C58" s="229"/>
      <c r="D58" s="48"/>
      <c r="E58" s="48"/>
      <c r="F58" s="43" t="e">
        <f>#REF!</f>
        <v>#REF!</v>
      </c>
      <c r="G58" s="44" t="e">
        <f>#REF!</f>
        <v>#REF!</v>
      </c>
      <c r="H58" s="59" t="e">
        <f>#REF!</f>
        <v>#REF!</v>
      </c>
      <c r="I58" s="306"/>
      <c r="J58" s="240"/>
      <c r="K58" s="240"/>
      <c r="L58" s="400"/>
      <c r="M58" s="240"/>
      <c r="N58" s="240"/>
      <c r="O58" s="421"/>
      <c r="P58" s="421"/>
      <c r="Q58" s="307"/>
      <c r="R58" s="20"/>
      <c r="S58" s="6"/>
      <c r="T58" s="6"/>
      <c r="U58" s="6"/>
      <c r="V58" s="6"/>
      <c r="W58" s="6"/>
      <c r="X58" s="21"/>
      <c r="Y58" s="21"/>
      <c r="Z58" s="21"/>
      <c r="AA58" s="21"/>
      <c r="AB58" s="21"/>
      <c r="AC58" s="21"/>
      <c r="AD58" s="20"/>
      <c r="AE58" s="20"/>
      <c r="AF58" s="20"/>
      <c r="AG58" s="6"/>
      <c r="AH58" s="21"/>
      <c r="AI58" s="20"/>
      <c r="AJ58" s="6"/>
      <c r="BI58" s="4"/>
      <c r="BJ58" s="4"/>
      <c r="BK58" s="4"/>
      <c r="BL58" s="4"/>
      <c r="BM58" s="4"/>
      <c r="BN58" s="4"/>
      <c r="BO58" s="4"/>
      <c r="BP58" s="4"/>
      <c r="BQ58" s="4"/>
      <c r="BR58" s="4"/>
      <c r="BS58" s="4"/>
      <c r="BT58" s="4"/>
      <c r="BU58" s="4"/>
      <c r="BV58" s="4"/>
      <c r="BW58" s="4"/>
      <c r="BX58" s="4"/>
      <c r="BY58" s="4"/>
      <c r="BZ58" s="4"/>
    </row>
    <row r="59" spans="1:78" s="5" customFormat="1" ht="12" hidden="1" customHeight="1" thickBot="1">
      <c r="A59" s="124" t="e">
        <f>#REF!</f>
        <v>#REF!</v>
      </c>
      <c r="B59" s="71" t="e">
        <f>#REF!</f>
        <v>#REF!</v>
      </c>
      <c r="C59" s="229"/>
      <c r="D59" s="48"/>
      <c r="E59" s="48"/>
      <c r="F59" s="43" t="e">
        <f>#REF!</f>
        <v>#REF!</v>
      </c>
      <c r="G59" s="44" t="e">
        <f>#REF!</f>
        <v>#REF!</v>
      </c>
      <c r="H59" s="59" t="e">
        <f>#REF!</f>
        <v>#REF!</v>
      </c>
      <c r="I59" s="306"/>
      <c r="J59" s="240"/>
      <c r="K59" s="240"/>
      <c r="L59" s="400"/>
      <c r="M59" s="240"/>
      <c r="N59" s="240"/>
      <c r="O59" s="421"/>
      <c r="P59" s="421"/>
      <c r="Q59" s="307"/>
      <c r="R59" s="20"/>
      <c r="S59" s="6"/>
      <c r="T59" s="6"/>
      <c r="U59" s="6"/>
      <c r="V59" s="6"/>
      <c r="W59" s="6"/>
      <c r="X59" s="21"/>
      <c r="Y59" s="21"/>
      <c r="Z59" s="21"/>
      <c r="AA59" s="21"/>
      <c r="AB59" s="21"/>
      <c r="AC59" s="21"/>
      <c r="AD59" s="20"/>
      <c r="AE59" s="20"/>
      <c r="AF59" s="20"/>
      <c r="AG59" s="6"/>
      <c r="AH59" s="21"/>
      <c r="AI59" s="20"/>
      <c r="AJ59" s="6"/>
      <c r="BI59" s="4"/>
      <c r="BJ59" s="4"/>
      <c r="BK59" s="4"/>
      <c r="BL59" s="4"/>
      <c r="BM59" s="4"/>
      <c r="BN59" s="4"/>
      <c r="BO59" s="4"/>
      <c r="BP59" s="4"/>
      <c r="BQ59" s="4"/>
      <c r="BR59" s="4"/>
      <c r="BS59" s="4"/>
      <c r="BT59" s="4"/>
      <c r="BU59" s="4"/>
      <c r="BV59" s="4"/>
      <c r="BW59" s="4"/>
      <c r="BX59" s="4"/>
      <c r="BY59" s="4"/>
      <c r="BZ59" s="4"/>
    </row>
    <row r="60" spans="1:78" s="5" customFormat="1" ht="12" hidden="1" customHeight="1" thickBot="1">
      <c r="A60" s="124" t="e">
        <f>#REF!</f>
        <v>#REF!</v>
      </c>
      <c r="B60" s="71" t="e">
        <f>#REF!</f>
        <v>#REF!</v>
      </c>
      <c r="C60" s="229"/>
      <c r="D60" s="48"/>
      <c r="E60" s="48"/>
      <c r="F60" s="43" t="e">
        <f>#REF!</f>
        <v>#REF!</v>
      </c>
      <c r="G60" s="44" t="e">
        <f>#REF!</f>
        <v>#REF!</v>
      </c>
      <c r="H60" s="59" t="e">
        <f>#REF!</f>
        <v>#REF!</v>
      </c>
      <c r="I60" s="306"/>
      <c r="J60" s="240"/>
      <c r="K60" s="240"/>
      <c r="L60" s="400"/>
      <c r="M60" s="240"/>
      <c r="N60" s="240"/>
      <c r="O60" s="421"/>
      <c r="P60" s="421"/>
      <c r="Q60" s="307"/>
      <c r="R60" s="20"/>
      <c r="S60" s="6"/>
      <c r="T60" s="6"/>
      <c r="U60" s="6"/>
      <c r="V60" s="6"/>
      <c r="W60" s="6"/>
      <c r="X60" s="21"/>
      <c r="Y60" s="21"/>
      <c r="Z60" s="21"/>
      <c r="AA60" s="21"/>
      <c r="AB60" s="21"/>
      <c r="AC60" s="21"/>
      <c r="AD60" s="20"/>
      <c r="AE60" s="20"/>
      <c r="AF60" s="20"/>
      <c r="AG60" s="6"/>
      <c r="AH60" s="21"/>
      <c r="AI60" s="20"/>
      <c r="AJ60" s="6"/>
      <c r="BI60" s="4"/>
      <c r="BJ60" s="4"/>
      <c r="BK60" s="4"/>
      <c r="BL60" s="4"/>
      <c r="BM60" s="4"/>
      <c r="BN60" s="4"/>
      <c r="BO60" s="4"/>
      <c r="BP60" s="4"/>
      <c r="BQ60" s="4"/>
      <c r="BR60" s="4"/>
      <c r="BS60" s="4"/>
      <c r="BT60" s="4"/>
      <c r="BU60" s="4"/>
      <c r="BV60" s="4"/>
      <c r="BW60" s="4"/>
      <c r="BX60" s="4"/>
      <c r="BY60" s="4"/>
      <c r="BZ60" s="4"/>
    </row>
    <row r="61" spans="1:78" s="5" customFormat="1" ht="12" hidden="1" customHeight="1" thickBot="1">
      <c r="A61" s="124" t="e">
        <f>#REF!</f>
        <v>#REF!</v>
      </c>
      <c r="B61" s="71" t="e">
        <f>#REF!</f>
        <v>#REF!</v>
      </c>
      <c r="C61" s="229"/>
      <c r="D61" s="48"/>
      <c r="E61" s="48"/>
      <c r="F61" s="43" t="e">
        <f>#REF!</f>
        <v>#REF!</v>
      </c>
      <c r="G61" s="44" t="e">
        <f>#REF!</f>
        <v>#REF!</v>
      </c>
      <c r="H61" s="59" t="e">
        <f>#REF!</f>
        <v>#REF!</v>
      </c>
      <c r="I61" s="306"/>
      <c r="J61" s="240"/>
      <c r="K61" s="240"/>
      <c r="L61" s="400"/>
      <c r="M61" s="240"/>
      <c r="N61" s="240"/>
      <c r="O61" s="421"/>
      <c r="P61" s="421"/>
      <c r="Q61" s="307"/>
      <c r="R61" s="20"/>
      <c r="S61" s="6"/>
      <c r="T61" s="6"/>
      <c r="U61" s="6"/>
      <c r="V61" s="6"/>
      <c r="W61" s="6"/>
      <c r="X61" s="21"/>
      <c r="Y61" s="21"/>
      <c r="Z61" s="21"/>
      <c r="AA61" s="21"/>
      <c r="AB61" s="21"/>
      <c r="AC61" s="21"/>
      <c r="AD61" s="20"/>
      <c r="AE61" s="20"/>
      <c r="AF61" s="20"/>
      <c r="AG61" s="6"/>
      <c r="AH61" s="21"/>
      <c r="AI61" s="20"/>
      <c r="AJ61" s="6"/>
      <c r="BI61" s="4"/>
      <c r="BJ61" s="4"/>
      <c r="BK61" s="4"/>
      <c r="BL61" s="4"/>
      <c r="BM61" s="4"/>
      <c r="BN61" s="4"/>
      <c r="BO61" s="4"/>
      <c r="BP61" s="4"/>
      <c r="BQ61" s="4"/>
      <c r="BR61" s="4"/>
      <c r="BS61" s="4"/>
      <c r="BT61" s="4"/>
      <c r="BU61" s="4"/>
      <c r="BV61" s="4"/>
      <c r="BW61" s="4"/>
      <c r="BX61" s="4"/>
      <c r="BY61" s="4"/>
      <c r="BZ61" s="4"/>
    </row>
    <row r="62" spans="1:78" s="5" customFormat="1" ht="12" hidden="1" customHeight="1" thickBot="1">
      <c r="A62" s="124" t="e">
        <f>#REF!</f>
        <v>#REF!</v>
      </c>
      <c r="B62" s="71" t="e">
        <f>#REF!</f>
        <v>#REF!</v>
      </c>
      <c r="C62" s="229"/>
      <c r="D62" s="48"/>
      <c r="E62" s="48"/>
      <c r="F62" s="43" t="e">
        <f>#REF!</f>
        <v>#REF!</v>
      </c>
      <c r="G62" s="44" t="e">
        <f>#REF!</f>
        <v>#REF!</v>
      </c>
      <c r="H62" s="59" t="e">
        <f>#REF!</f>
        <v>#REF!</v>
      </c>
      <c r="I62" s="306"/>
      <c r="J62" s="240"/>
      <c r="K62" s="240"/>
      <c r="L62" s="400"/>
      <c r="M62" s="240"/>
      <c r="N62" s="240"/>
      <c r="O62" s="421"/>
      <c r="P62" s="421"/>
      <c r="Q62" s="307"/>
      <c r="R62" s="20"/>
      <c r="S62" s="6"/>
      <c r="T62" s="6"/>
      <c r="U62" s="6"/>
      <c r="V62" s="6"/>
      <c r="W62" s="6"/>
      <c r="X62" s="21"/>
      <c r="Y62" s="21"/>
      <c r="Z62" s="21"/>
      <c r="AA62" s="21"/>
      <c r="AB62" s="21"/>
      <c r="AC62" s="21"/>
      <c r="AD62" s="20"/>
      <c r="AE62" s="20"/>
      <c r="AF62" s="20"/>
      <c r="AG62" s="6"/>
      <c r="AH62" s="21"/>
      <c r="AI62" s="20"/>
      <c r="AJ62" s="6"/>
      <c r="BI62" s="4"/>
      <c r="BJ62" s="4"/>
      <c r="BK62" s="4"/>
      <c r="BL62" s="4"/>
      <c r="BM62" s="4"/>
      <c r="BN62" s="4"/>
      <c r="BO62" s="4"/>
      <c r="BP62" s="4"/>
      <c r="BQ62" s="4"/>
      <c r="BR62" s="4"/>
      <c r="BS62" s="4"/>
      <c r="BT62" s="4"/>
      <c r="BU62" s="4"/>
      <c r="BV62" s="4"/>
      <c r="BW62" s="4"/>
      <c r="BX62" s="4"/>
      <c r="BY62" s="4"/>
      <c r="BZ62" s="4"/>
    </row>
    <row r="63" spans="1:78" s="5" customFormat="1" ht="12" hidden="1" customHeight="1" thickBot="1">
      <c r="A63" s="124" t="e">
        <f>#REF!</f>
        <v>#REF!</v>
      </c>
      <c r="B63" s="71" t="e">
        <f>#REF!</f>
        <v>#REF!</v>
      </c>
      <c r="C63" s="229"/>
      <c r="D63" s="48"/>
      <c r="E63" s="48"/>
      <c r="F63" s="43" t="e">
        <f>#REF!</f>
        <v>#REF!</v>
      </c>
      <c r="G63" s="44" t="e">
        <f>#REF!</f>
        <v>#REF!</v>
      </c>
      <c r="H63" s="59" t="e">
        <f>#REF!</f>
        <v>#REF!</v>
      </c>
      <c r="I63" s="306"/>
      <c r="J63" s="240"/>
      <c r="K63" s="240"/>
      <c r="L63" s="400"/>
      <c r="M63" s="240"/>
      <c r="N63" s="240"/>
      <c r="O63" s="421"/>
      <c r="P63" s="421"/>
      <c r="Q63" s="307"/>
      <c r="R63" s="20"/>
      <c r="S63" s="6"/>
      <c r="T63" s="6"/>
      <c r="U63" s="6"/>
      <c r="V63" s="6"/>
      <c r="W63" s="6"/>
      <c r="X63" s="21"/>
      <c r="Y63" s="21"/>
      <c r="Z63" s="21"/>
      <c r="AA63" s="21"/>
      <c r="AB63" s="21"/>
      <c r="AC63" s="21"/>
      <c r="AD63" s="20"/>
      <c r="AE63" s="20"/>
      <c r="AF63" s="20"/>
      <c r="AG63" s="6"/>
      <c r="AH63" s="21"/>
      <c r="AI63" s="20"/>
      <c r="AJ63" s="6"/>
      <c r="BI63" s="4"/>
      <c r="BJ63" s="4"/>
      <c r="BK63" s="4"/>
      <c r="BL63" s="4"/>
      <c r="BM63" s="4"/>
      <c r="BN63" s="4"/>
      <c r="BO63" s="4"/>
      <c r="BP63" s="4"/>
      <c r="BQ63" s="4"/>
      <c r="BR63" s="4"/>
      <c r="BS63" s="4"/>
      <c r="BT63" s="4"/>
      <c r="BU63" s="4"/>
      <c r="BV63" s="4"/>
      <c r="BW63" s="4"/>
      <c r="BX63" s="4"/>
      <c r="BY63" s="4"/>
      <c r="BZ63" s="4"/>
    </row>
    <row r="64" spans="1:78" s="5" customFormat="1" ht="12" hidden="1" customHeight="1" thickBot="1">
      <c r="A64" s="124" t="e">
        <f>#REF!</f>
        <v>#REF!</v>
      </c>
      <c r="B64" s="71" t="e">
        <f>#REF!</f>
        <v>#REF!</v>
      </c>
      <c r="C64" s="229"/>
      <c r="D64" s="48"/>
      <c r="E64" s="48"/>
      <c r="F64" s="43" t="e">
        <f>#REF!</f>
        <v>#REF!</v>
      </c>
      <c r="G64" s="44" t="e">
        <f>#REF!</f>
        <v>#REF!</v>
      </c>
      <c r="H64" s="59" t="e">
        <f>#REF!</f>
        <v>#REF!</v>
      </c>
      <c r="I64" s="306"/>
      <c r="J64" s="240"/>
      <c r="K64" s="240"/>
      <c r="L64" s="400"/>
      <c r="M64" s="240"/>
      <c r="N64" s="240"/>
      <c r="O64" s="421"/>
      <c r="P64" s="421"/>
      <c r="Q64" s="307"/>
      <c r="R64" s="20"/>
      <c r="S64" s="6"/>
      <c r="T64" s="6"/>
      <c r="U64" s="6"/>
      <c r="V64" s="6"/>
      <c r="W64" s="6"/>
      <c r="X64" s="21"/>
      <c r="Y64" s="21"/>
      <c r="Z64" s="21"/>
      <c r="AA64" s="21"/>
      <c r="AB64" s="21"/>
      <c r="AC64" s="21"/>
      <c r="AD64" s="20"/>
      <c r="AE64" s="20"/>
      <c r="AF64" s="20"/>
      <c r="AG64" s="6"/>
      <c r="AH64" s="21"/>
      <c r="AI64" s="20"/>
      <c r="AJ64" s="6"/>
      <c r="BI64" s="4"/>
      <c r="BJ64" s="4"/>
      <c r="BK64" s="4"/>
      <c r="BL64" s="4"/>
      <c r="BM64" s="4"/>
      <c r="BN64" s="4"/>
      <c r="BO64" s="4"/>
      <c r="BP64" s="4"/>
      <c r="BQ64" s="4"/>
      <c r="BR64" s="4"/>
      <c r="BS64" s="4"/>
      <c r="BT64" s="4"/>
      <c r="BU64" s="4"/>
      <c r="BV64" s="4"/>
      <c r="BW64" s="4"/>
      <c r="BX64" s="4"/>
      <c r="BY64" s="4"/>
      <c r="BZ64" s="4"/>
    </row>
    <row r="65" spans="1:78" s="5" customFormat="1" ht="12" hidden="1" customHeight="1" thickBot="1">
      <c r="A65" s="124" t="e">
        <f>#REF!</f>
        <v>#REF!</v>
      </c>
      <c r="B65" s="71" t="e">
        <f>#REF!</f>
        <v>#REF!</v>
      </c>
      <c r="C65" s="229"/>
      <c r="D65" s="48"/>
      <c r="E65" s="48"/>
      <c r="F65" s="43" t="e">
        <f>#REF!</f>
        <v>#REF!</v>
      </c>
      <c r="G65" s="44" t="e">
        <f>#REF!</f>
        <v>#REF!</v>
      </c>
      <c r="H65" s="59" t="e">
        <f>#REF!</f>
        <v>#REF!</v>
      </c>
      <c r="I65" s="306"/>
      <c r="J65" s="240"/>
      <c r="K65" s="240"/>
      <c r="L65" s="400"/>
      <c r="M65" s="240"/>
      <c r="N65" s="240"/>
      <c r="O65" s="421"/>
      <c r="P65" s="421"/>
      <c r="Q65" s="307"/>
      <c r="R65" s="20"/>
      <c r="S65" s="6"/>
      <c r="T65" s="6"/>
      <c r="U65" s="6"/>
      <c r="V65" s="6"/>
      <c r="W65" s="6"/>
      <c r="X65" s="21"/>
      <c r="Y65" s="21"/>
      <c r="Z65" s="21"/>
      <c r="AA65" s="21"/>
      <c r="AB65" s="21"/>
      <c r="AC65" s="21"/>
      <c r="AD65" s="20"/>
      <c r="AE65" s="20"/>
      <c r="AF65" s="20"/>
      <c r="AG65" s="6"/>
      <c r="AH65" s="21"/>
      <c r="AI65" s="20"/>
      <c r="AJ65" s="6"/>
      <c r="BI65" s="4"/>
      <c r="BJ65" s="4"/>
      <c r="BK65" s="4"/>
      <c r="BL65" s="4"/>
      <c r="BM65" s="4"/>
      <c r="BN65" s="4"/>
      <c r="BO65" s="4"/>
      <c r="BP65" s="4"/>
      <c r="BQ65" s="4"/>
      <c r="BR65" s="4"/>
      <c r="BS65" s="4"/>
      <c r="BT65" s="4"/>
      <c r="BU65" s="4"/>
      <c r="BV65" s="4"/>
      <c r="BW65" s="4"/>
      <c r="BX65" s="4"/>
      <c r="BY65" s="4"/>
      <c r="BZ65" s="4"/>
    </row>
    <row r="66" spans="1:78" s="5" customFormat="1" ht="12" hidden="1" customHeight="1" thickBot="1">
      <c r="A66" s="124" t="e">
        <f>#REF!</f>
        <v>#REF!</v>
      </c>
      <c r="B66" s="71" t="e">
        <f>#REF!</f>
        <v>#REF!</v>
      </c>
      <c r="C66" s="229"/>
      <c r="D66" s="48"/>
      <c r="E66" s="48"/>
      <c r="F66" s="43" t="e">
        <f>#REF!</f>
        <v>#REF!</v>
      </c>
      <c r="G66" s="44" t="e">
        <f>#REF!</f>
        <v>#REF!</v>
      </c>
      <c r="H66" s="59" t="e">
        <f>#REF!</f>
        <v>#REF!</v>
      </c>
      <c r="I66" s="306"/>
      <c r="J66" s="240"/>
      <c r="K66" s="240"/>
      <c r="L66" s="400"/>
      <c r="M66" s="240"/>
      <c r="N66" s="240"/>
      <c r="O66" s="421"/>
      <c r="P66" s="421"/>
      <c r="Q66" s="307"/>
      <c r="R66" s="20"/>
      <c r="S66" s="6"/>
      <c r="T66" s="6"/>
      <c r="U66" s="6"/>
      <c r="V66" s="6"/>
      <c r="W66" s="6"/>
      <c r="X66" s="21"/>
      <c r="Y66" s="21"/>
      <c r="Z66" s="21"/>
      <c r="AA66" s="21"/>
      <c r="AB66" s="21"/>
      <c r="AC66" s="21"/>
      <c r="AD66" s="20"/>
      <c r="AE66" s="20"/>
      <c r="AF66" s="20"/>
      <c r="AG66" s="6"/>
      <c r="AH66" s="21"/>
      <c r="AI66" s="20"/>
      <c r="AJ66" s="6"/>
      <c r="BI66" s="4"/>
      <c r="BJ66" s="4"/>
      <c r="BK66" s="4"/>
      <c r="BL66" s="4"/>
      <c r="BM66" s="4"/>
      <c r="BN66" s="4"/>
      <c r="BO66" s="4"/>
      <c r="BP66" s="4"/>
      <c r="BQ66" s="4"/>
      <c r="BR66" s="4"/>
      <c r="BS66" s="4"/>
      <c r="BT66" s="4"/>
      <c r="BU66" s="4"/>
      <c r="BV66" s="4"/>
      <c r="BW66" s="4"/>
      <c r="BX66" s="4"/>
      <c r="BY66" s="4"/>
      <c r="BZ66" s="4"/>
    </row>
    <row r="67" spans="1:78" s="5" customFormat="1" ht="12" hidden="1" customHeight="1" thickBot="1">
      <c r="A67" s="124" t="e">
        <f>#REF!</f>
        <v>#REF!</v>
      </c>
      <c r="B67" s="71" t="e">
        <f>#REF!</f>
        <v>#REF!</v>
      </c>
      <c r="C67" s="229"/>
      <c r="D67" s="48"/>
      <c r="E67" s="48"/>
      <c r="F67" s="43" t="e">
        <f>#REF!</f>
        <v>#REF!</v>
      </c>
      <c r="G67" s="44" t="e">
        <f>#REF!</f>
        <v>#REF!</v>
      </c>
      <c r="H67" s="59" t="e">
        <f>#REF!</f>
        <v>#REF!</v>
      </c>
      <c r="I67" s="306"/>
      <c r="J67" s="240"/>
      <c r="K67" s="240"/>
      <c r="L67" s="400"/>
      <c r="M67" s="240"/>
      <c r="N67" s="240"/>
      <c r="O67" s="421"/>
      <c r="P67" s="421"/>
      <c r="Q67" s="307"/>
      <c r="R67" s="20"/>
      <c r="S67" s="6"/>
      <c r="T67" s="6"/>
      <c r="U67" s="6"/>
      <c r="V67" s="6"/>
      <c r="W67" s="6"/>
      <c r="X67" s="21"/>
      <c r="Y67" s="21"/>
      <c r="Z67" s="21"/>
      <c r="AA67" s="21"/>
      <c r="AB67" s="21"/>
      <c r="AC67" s="21"/>
      <c r="AD67" s="20"/>
      <c r="AE67" s="20"/>
      <c r="AF67" s="20"/>
      <c r="AG67" s="6"/>
      <c r="AH67" s="21"/>
      <c r="AI67" s="20"/>
      <c r="AJ67" s="6"/>
      <c r="BI67" s="4"/>
      <c r="BJ67" s="4"/>
      <c r="BK67" s="4"/>
      <c r="BL67" s="4"/>
      <c r="BM67" s="4"/>
      <c r="BN67" s="4"/>
      <c r="BO67" s="4"/>
      <c r="BP67" s="4"/>
      <c r="BQ67" s="4"/>
      <c r="BR67" s="4"/>
      <c r="BS67" s="4"/>
      <c r="BT67" s="4"/>
      <c r="BU67" s="4"/>
      <c r="BV67" s="4"/>
      <c r="BW67" s="4"/>
      <c r="BX67" s="4"/>
      <c r="BY67" s="4"/>
      <c r="BZ67" s="4"/>
    </row>
    <row r="68" spans="1:78" s="5" customFormat="1" ht="12" hidden="1" customHeight="1" thickBot="1">
      <c r="A68" s="124" t="e">
        <f>#REF!</f>
        <v>#REF!</v>
      </c>
      <c r="B68" s="71" t="e">
        <f>#REF!</f>
        <v>#REF!</v>
      </c>
      <c r="C68" s="229"/>
      <c r="D68" s="48"/>
      <c r="E68" s="48"/>
      <c r="F68" s="43" t="e">
        <f>#REF!</f>
        <v>#REF!</v>
      </c>
      <c r="G68" s="44" t="e">
        <f>#REF!</f>
        <v>#REF!</v>
      </c>
      <c r="H68" s="59" t="e">
        <f>#REF!</f>
        <v>#REF!</v>
      </c>
      <c r="I68" s="306"/>
      <c r="J68" s="240"/>
      <c r="K68" s="240"/>
      <c r="L68" s="400"/>
      <c r="M68" s="240"/>
      <c r="N68" s="240"/>
      <c r="O68" s="421"/>
      <c r="P68" s="421"/>
      <c r="Q68" s="307"/>
      <c r="R68" s="20"/>
      <c r="S68" s="6"/>
      <c r="T68" s="6"/>
      <c r="U68" s="6"/>
      <c r="V68" s="6"/>
      <c r="W68" s="6"/>
      <c r="X68" s="21"/>
      <c r="Y68" s="21"/>
      <c r="Z68" s="21"/>
      <c r="AA68" s="21"/>
      <c r="AB68" s="21"/>
      <c r="AC68" s="21"/>
      <c r="AD68" s="20"/>
      <c r="AE68" s="20"/>
      <c r="AF68" s="20"/>
      <c r="AG68" s="6"/>
      <c r="AH68" s="21"/>
      <c r="AI68" s="20"/>
      <c r="AJ68" s="6"/>
      <c r="BI68" s="4"/>
      <c r="BJ68" s="4"/>
      <c r="BK68" s="4"/>
      <c r="BL68" s="4"/>
      <c r="BM68" s="4"/>
      <c r="BN68" s="4"/>
      <c r="BO68" s="4"/>
      <c r="BP68" s="4"/>
      <c r="BQ68" s="4"/>
      <c r="BR68" s="4"/>
      <c r="BS68" s="4"/>
      <c r="BT68" s="4"/>
      <c r="BU68" s="4"/>
      <c r="BV68" s="4"/>
      <c r="BW68" s="4"/>
      <c r="BX68" s="4"/>
      <c r="BY68" s="4"/>
      <c r="BZ68" s="4"/>
    </row>
    <row r="69" spans="1:78" s="5" customFormat="1" ht="12" hidden="1" customHeight="1" thickBot="1">
      <c r="A69" s="250" t="e">
        <f>#REF!</f>
        <v>#REF!</v>
      </c>
      <c r="B69" s="251" t="e">
        <f>#REF!</f>
        <v>#REF!</v>
      </c>
      <c r="C69" s="230"/>
      <c r="D69" s="374"/>
      <c r="E69" s="374"/>
      <c r="F69" s="252" t="e">
        <f>#REF!</f>
        <v>#REF!</v>
      </c>
      <c r="G69" s="253" t="e">
        <f>#REF!</f>
        <v>#REF!</v>
      </c>
      <c r="H69" s="301" t="e">
        <f>#REF!</f>
        <v>#REF!</v>
      </c>
      <c r="I69" s="306"/>
      <c r="J69" s="240"/>
      <c r="K69" s="240"/>
      <c r="L69" s="400"/>
      <c r="M69" s="240"/>
      <c r="N69" s="240"/>
      <c r="O69" s="421"/>
      <c r="P69" s="421"/>
      <c r="Q69" s="307"/>
      <c r="R69" s="254"/>
      <c r="S69" s="255"/>
      <c r="T69" s="255"/>
      <c r="U69" s="255"/>
      <c r="V69" s="255"/>
      <c r="W69" s="255"/>
      <c r="X69" s="22"/>
      <c r="Y69" s="22"/>
      <c r="Z69" s="22"/>
      <c r="AA69" s="22"/>
      <c r="AB69" s="22"/>
      <c r="AC69" s="22"/>
      <c r="AD69" s="299"/>
      <c r="AE69" s="299"/>
      <c r="AF69" s="299"/>
      <c r="AG69" s="23"/>
      <c r="AH69" s="22"/>
      <c r="AI69" s="299"/>
      <c r="AJ69" s="23"/>
      <c r="BI69" s="4"/>
      <c r="BJ69" s="4"/>
      <c r="BK69" s="4"/>
      <c r="BL69" s="4"/>
      <c r="BM69" s="4"/>
      <c r="BN69" s="4"/>
      <c r="BO69" s="4"/>
      <c r="BP69" s="4"/>
      <c r="BQ69" s="4"/>
      <c r="BR69" s="4"/>
      <c r="BS69" s="4"/>
      <c r="BT69" s="4"/>
      <c r="BU69" s="4"/>
      <c r="BV69" s="4"/>
      <c r="BW69" s="4"/>
      <c r="BX69" s="4"/>
      <c r="BY69" s="4"/>
      <c r="BZ69" s="4"/>
    </row>
    <row r="70" spans="1:78" s="248" customFormat="1" ht="15.75" customHeight="1" thickBot="1">
      <c r="A70" s="387"/>
      <c r="B70" s="388"/>
      <c r="C70" s="388"/>
      <c r="D70" s="388"/>
      <c r="E70" s="388"/>
      <c r="F70" s="388"/>
      <c r="G70" s="388"/>
      <c r="H70" s="389"/>
      <c r="I70" s="408" t="e">
        <f>SUM(I10:I36)</f>
        <v>#REF!</v>
      </c>
      <c r="J70" s="308">
        <f>SUM(J10:J36)</f>
        <v>6426623.8000000007</v>
      </c>
      <c r="K70" s="407" t="e">
        <f>J70/I70</f>
        <v>#REF!</v>
      </c>
      <c r="L70" s="401" t="e">
        <f>SUM(L10:L38)</f>
        <v>#REF!</v>
      </c>
      <c r="M70" s="401">
        <f>SUM(M10:M38)</f>
        <v>4059956.0100000002</v>
      </c>
      <c r="N70" s="407" t="e">
        <f>M70/L70</f>
        <v>#REF!</v>
      </c>
      <c r="O70" s="422">
        <f>SUM(O11:O35)</f>
        <v>5257301.6392307691</v>
      </c>
      <c r="P70" s="422"/>
      <c r="Q70" s="411">
        <f>SUM(Q10:Q38)</f>
        <v>514025.11999999994</v>
      </c>
      <c r="R70" s="256" t="e">
        <f ca="1">SUMIF(R10:R38, T16, I10:I36)*0.1</f>
        <v>#REF!</v>
      </c>
      <c r="S70" s="256" t="e">
        <f ca="1">SUMIF(S10:S38, T21, I10:I36)*0.2</f>
        <v>#REF!</v>
      </c>
      <c r="T70" s="256" t="e">
        <f>SUMIF(T10:T21, T13, I10:I21)+SUMIF(T10:T46, T13, I10:I46)*0.6</f>
        <v>#REF!</v>
      </c>
      <c r="U70" s="256" t="e">
        <f ca="1">SUMIF(U10:U38, U17, I10:I36)*0.6</f>
        <v>#REF!</v>
      </c>
      <c r="V70" s="256" t="e">
        <f ca="1">SUMIF(V10:V38, V17, I10:I36)-U70</f>
        <v>#REF!</v>
      </c>
      <c r="W70" s="256" t="e">
        <f ca="1">SUMIF(W10:W38,  W24, I10:I36)*0.1</f>
        <v>#REF!</v>
      </c>
      <c r="X70" s="249"/>
      <c r="Y70" s="249"/>
      <c r="Z70" s="249"/>
      <c r="AA70" s="249"/>
      <c r="AB70" s="249"/>
      <c r="AC70" s="249"/>
      <c r="AD70" s="249"/>
      <c r="AE70" s="249"/>
      <c r="AF70" s="249"/>
      <c r="AG70" s="249"/>
      <c r="AH70" s="249"/>
      <c r="AI70" s="249"/>
      <c r="AJ70" s="249"/>
    </row>
    <row r="71" spans="1:78" s="5" customFormat="1">
      <c r="A71" s="13"/>
      <c r="C71" s="226"/>
      <c r="H71" s="62"/>
      <c r="I71" s="62"/>
      <c r="J71" s="62"/>
      <c r="K71" s="62"/>
      <c r="L71" s="62"/>
      <c r="M71" s="62"/>
      <c r="N71" s="62"/>
      <c r="O71" s="415"/>
      <c r="P71" s="415"/>
      <c r="Q71" s="62"/>
      <c r="S71" s="3"/>
      <c r="T71" s="3"/>
      <c r="U71" s="3"/>
      <c r="V71" s="3"/>
      <c r="W71" s="3"/>
      <c r="X71" s="3"/>
      <c r="Y71" s="3"/>
      <c r="Z71" s="3"/>
      <c r="AA71" s="3"/>
      <c r="AB71" s="3"/>
      <c r="AC71" s="3"/>
      <c r="AD71" s="3"/>
      <c r="AE71" s="3"/>
      <c r="AF71" s="3"/>
      <c r="AG71" s="3"/>
      <c r="AH71" s="3"/>
      <c r="AI71" s="3"/>
      <c r="AJ71" s="3"/>
    </row>
    <row r="72" spans="1:78" s="5" customFormat="1">
      <c r="A72" s="13"/>
      <c r="B72" s="9"/>
      <c r="C72" s="257"/>
      <c r="D72" s="9"/>
      <c r="E72" s="9"/>
      <c r="H72" s="63"/>
      <c r="I72" s="63"/>
      <c r="J72" s="63"/>
      <c r="K72" s="63"/>
      <c r="L72" s="63"/>
      <c r="M72" s="63"/>
      <c r="N72" s="63"/>
      <c r="O72" s="423"/>
      <c r="P72" s="423"/>
      <c r="Q72" s="63"/>
      <c r="S72" s="3"/>
      <c r="T72" s="3"/>
      <c r="U72" s="3"/>
      <c r="V72" s="3"/>
      <c r="W72" s="3"/>
      <c r="X72" s="3"/>
      <c r="Y72" s="3"/>
      <c r="Z72" s="3"/>
      <c r="AA72" s="3"/>
      <c r="AB72" s="3"/>
      <c r="AC72" s="3"/>
      <c r="AD72" s="3"/>
      <c r="AE72" s="3"/>
      <c r="AF72" s="3"/>
      <c r="AG72" s="3"/>
      <c r="AH72" s="3"/>
      <c r="AI72" s="3"/>
      <c r="AJ72" s="3"/>
    </row>
    <row r="73" spans="1:78" s="5" customFormat="1">
      <c r="A73" s="13"/>
      <c r="B73" s="9"/>
      <c r="C73" s="257"/>
      <c r="D73" s="9"/>
      <c r="E73" s="9"/>
      <c r="H73" s="64"/>
      <c r="I73" s="64"/>
      <c r="J73" s="64"/>
      <c r="K73" s="64"/>
      <c r="L73" s="64"/>
      <c r="M73" s="64"/>
      <c r="N73" s="64"/>
      <c r="O73" s="424"/>
      <c r="P73" s="424"/>
      <c r="Q73" s="64"/>
      <c r="S73" s="3"/>
      <c r="T73" s="3"/>
      <c r="U73" s="3"/>
      <c r="V73" s="3"/>
      <c r="W73" s="3"/>
      <c r="X73" s="3"/>
      <c r="Y73" s="3"/>
      <c r="Z73" s="3"/>
      <c r="AA73" s="3"/>
      <c r="AB73" s="3"/>
      <c r="AC73" s="3"/>
      <c r="AD73" s="3"/>
      <c r="AE73" s="3"/>
      <c r="AF73" s="3"/>
      <c r="AG73" s="3"/>
      <c r="AH73" s="3"/>
      <c r="AI73" s="3"/>
      <c r="AJ73" s="3"/>
    </row>
    <row r="74" spans="1:78" s="5" customFormat="1">
      <c r="A74" s="13"/>
      <c r="B74" s="9"/>
      <c r="C74" s="257"/>
      <c r="D74" s="9"/>
      <c r="E74" s="9"/>
      <c r="H74" s="64"/>
      <c r="I74" s="64"/>
      <c r="J74" s="64"/>
      <c r="K74" s="64"/>
      <c r="L74" s="64"/>
      <c r="M74" s="64"/>
      <c r="N74" s="64"/>
      <c r="O74" s="424"/>
      <c r="P74" s="424"/>
      <c r="Q74" s="64"/>
      <c r="S74" s="3"/>
      <c r="T74" s="3"/>
      <c r="U74" s="3"/>
      <c r="V74" s="3"/>
      <c r="W74" s="3"/>
      <c r="X74" s="3"/>
      <c r="Y74" s="3"/>
      <c r="Z74" s="3"/>
      <c r="AA74" s="3"/>
      <c r="AB74" s="3"/>
      <c r="AC74" s="3"/>
      <c r="AD74" s="3"/>
      <c r="AE74" s="3"/>
      <c r="AF74" s="3"/>
      <c r="AG74" s="3"/>
      <c r="AH74" s="3"/>
      <c r="AI74" s="3"/>
      <c r="AJ74" s="3"/>
    </row>
    <row r="75" spans="1:78" s="5" customFormat="1">
      <c r="A75" s="13"/>
      <c r="B75" s="9"/>
      <c r="C75" s="257"/>
      <c r="D75" s="9"/>
      <c r="E75" s="9"/>
      <c r="H75" s="64"/>
      <c r="I75" s="64"/>
      <c r="J75" s="64"/>
      <c r="K75" s="64"/>
      <c r="L75" s="64"/>
      <c r="M75" s="64"/>
      <c r="N75" s="64"/>
      <c r="O75" s="424"/>
      <c r="P75" s="424"/>
      <c r="Q75" s="64"/>
      <c r="S75" s="3"/>
      <c r="T75" s="3"/>
      <c r="U75" s="3"/>
      <c r="V75" s="3"/>
      <c r="W75" s="3"/>
      <c r="X75" s="3"/>
      <c r="Y75" s="3"/>
      <c r="Z75" s="3"/>
      <c r="AA75" s="3"/>
      <c r="AB75" s="3"/>
      <c r="AC75" s="3"/>
      <c r="AD75" s="3"/>
      <c r="AE75" s="3"/>
      <c r="AF75" s="3"/>
      <c r="AG75" s="3"/>
      <c r="AH75" s="3"/>
      <c r="AI75" s="3"/>
      <c r="AJ75" s="3"/>
    </row>
    <row r="76" spans="1:78" s="5" customFormat="1">
      <c r="A76" s="13"/>
      <c r="B76" s="9"/>
      <c r="C76" s="257"/>
      <c r="D76" s="9"/>
      <c r="E76" s="9"/>
      <c r="F76" s="32"/>
      <c r="G76" s="32"/>
      <c r="H76" s="65"/>
      <c r="I76" s="65"/>
      <c r="J76" s="65"/>
      <c r="K76" s="65"/>
      <c r="L76" s="65"/>
      <c r="M76" s="65"/>
      <c r="N76" s="65"/>
      <c r="O76" s="425"/>
      <c r="P76" s="425"/>
      <c r="Q76" s="65"/>
      <c r="R76" s="3"/>
      <c r="S76" s="3"/>
      <c r="T76" s="3"/>
      <c r="U76" s="3"/>
      <c r="V76" s="3"/>
      <c r="W76" s="3"/>
      <c r="X76" s="3"/>
      <c r="Y76" s="3"/>
      <c r="Z76" s="3"/>
      <c r="AA76" s="3"/>
      <c r="AB76" s="3"/>
      <c r="AC76" s="3"/>
      <c r="AD76" s="3"/>
      <c r="AE76" s="3"/>
      <c r="AF76" s="3"/>
      <c r="AG76" s="3"/>
      <c r="AH76" s="3"/>
      <c r="AI76" s="3"/>
      <c r="AJ76" s="3"/>
    </row>
    <row r="77" spans="1:78" s="5" customFormat="1">
      <c r="A77" s="13"/>
      <c r="B77" s="9"/>
      <c r="C77" s="257"/>
      <c r="D77" s="9"/>
      <c r="E77" s="9"/>
      <c r="F77" s="32"/>
      <c r="G77" s="32"/>
      <c r="H77" s="65" t="s">
        <v>116</v>
      </c>
      <c r="I77" s="65"/>
      <c r="J77" s="65"/>
      <c r="K77" s="65"/>
      <c r="L77" s="65"/>
      <c r="M77" s="65"/>
      <c r="N77" s="65"/>
      <c r="O77" s="425"/>
      <c r="P77" s="425"/>
      <c r="Q77" s="65"/>
      <c r="R77" s="3"/>
      <c r="S77" s="3"/>
      <c r="T77" s="3"/>
      <c r="U77" s="3"/>
      <c r="V77" s="3"/>
      <c r="W77" s="3"/>
      <c r="X77" s="3"/>
      <c r="Y77" s="3"/>
      <c r="Z77" s="3"/>
      <c r="AA77" s="3"/>
      <c r="AB77" s="3"/>
      <c r="AC77" s="3"/>
      <c r="AD77" s="3"/>
      <c r="AE77" s="3"/>
      <c r="AF77" s="3"/>
      <c r="AG77" s="3"/>
      <c r="AH77" s="3"/>
      <c r="AI77" s="3"/>
      <c r="AJ77" s="3"/>
    </row>
    <row r="78" spans="1:78" s="5" customFormat="1">
      <c r="A78" s="13"/>
      <c r="B78" s="9"/>
      <c r="C78" s="257"/>
      <c r="D78" s="9"/>
      <c r="E78" s="9"/>
      <c r="F78" s="8"/>
      <c r="G78" s="8"/>
      <c r="H78" s="61"/>
      <c r="I78" s="61"/>
      <c r="J78" s="61"/>
      <c r="K78" s="61"/>
      <c r="L78" s="61"/>
      <c r="M78" s="61"/>
      <c r="N78" s="61"/>
      <c r="O78" s="426"/>
      <c r="P78" s="426"/>
      <c r="Q78" s="61"/>
      <c r="R78" s="3"/>
      <c r="S78" s="3"/>
      <c r="T78" s="3"/>
      <c r="U78" s="3"/>
      <c r="V78" s="3"/>
      <c r="W78" s="3"/>
      <c r="X78" s="3"/>
      <c r="Y78" s="3"/>
      <c r="Z78" s="3"/>
      <c r="AA78" s="3"/>
      <c r="AB78" s="3"/>
      <c r="AC78" s="3"/>
      <c r="AD78" s="3"/>
      <c r="AE78" s="3"/>
      <c r="AF78" s="3"/>
      <c r="AG78" s="3"/>
      <c r="AH78" s="3"/>
      <c r="AI78" s="3"/>
      <c r="AJ78" s="3"/>
    </row>
    <row r="79" spans="1:78" s="5" customFormat="1">
      <c r="A79" s="13"/>
      <c r="B79" s="9"/>
      <c r="C79" s="257"/>
      <c r="D79" s="9"/>
      <c r="E79" s="9"/>
      <c r="F79" s="8"/>
      <c r="G79" s="8"/>
      <c r="H79" s="61"/>
      <c r="I79" s="61"/>
      <c r="J79" s="61"/>
      <c r="K79" s="61"/>
      <c r="L79" s="61"/>
      <c r="M79" s="61"/>
      <c r="N79" s="61"/>
      <c r="O79" s="426"/>
      <c r="P79" s="426"/>
      <c r="Q79" s="61"/>
      <c r="R79" s="3"/>
      <c r="S79" s="3"/>
      <c r="T79" s="3"/>
      <c r="U79" s="3"/>
      <c r="V79" s="3"/>
      <c r="W79" s="3"/>
      <c r="X79" s="3"/>
      <c r="Y79" s="3"/>
      <c r="Z79" s="3"/>
      <c r="AA79" s="3"/>
      <c r="AB79" s="3"/>
      <c r="AC79" s="3"/>
      <c r="AD79" s="3"/>
      <c r="AE79" s="3"/>
      <c r="AF79" s="3"/>
      <c r="AG79" s="3"/>
      <c r="AH79" s="3"/>
      <c r="AI79" s="3"/>
      <c r="AJ79" s="3"/>
    </row>
    <row r="80" spans="1:78" s="5" customFormat="1">
      <c r="A80" s="13"/>
      <c r="B80" s="9"/>
      <c r="C80" s="257"/>
      <c r="D80" s="9"/>
      <c r="E80" s="9"/>
      <c r="F80" s="8"/>
      <c r="G80" s="8"/>
      <c r="H80" s="61"/>
      <c r="I80" s="61"/>
      <c r="J80" s="61"/>
      <c r="K80" s="61"/>
      <c r="L80" s="61"/>
      <c r="M80" s="61"/>
      <c r="N80" s="61"/>
      <c r="O80" s="426"/>
      <c r="P80" s="426"/>
      <c r="Q80" s="61"/>
      <c r="R80" s="3"/>
      <c r="S80" s="3"/>
      <c r="T80" s="3"/>
      <c r="U80" s="3"/>
      <c r="V80" s="3"/>
      <c r="W80" s="3"/>
      <c r="X80" s="3"/>
      <c r="Y80" s="3"/>
      <c r="Z80" s="3"/>
      <c r="AA80" s="3"/>
      <c r="AB80" s="3"/>
      <c r="AC80" s="3"/>
      <c r="AD80" s="3"/>
      <c r="AE80" s="3"/>
      <c r="AF80" s="3"/>
      <c r="AG80" s="3"/>
      <c r="AH80" s="3"/>
      <c r="AI80" s="3"/>
      <c r="AJ80" s="3"/>
    </row>
    <row r="81" spans="1:36" s="5" customFormat="1">
      <c r="A81" s="13"/>
      <c r="B81" s="9"/>
      <c r="C81" s="257"/>
      <c r="D81" s="9"/>
      <c r="E81" s="9"/>
      <c r="F81" s="8"/>
      <c r="G81" s="8"/>
      <c r="H81" s="61"/>
      <c r="I81" s="61"/>
      <c r="J81" s="61"/>
      <c r="K81" s="61"/>
      <c r="L81" s="61"/>
      <c r="M81" s="61"/>
      <c r="N81" s="61"/>
      <c r="O81" s="426"/>
      <c r="P81" s="426"/>
      <c r="Q81" s="61"/>
      <c r="R81" s="3"/>
      <c r="S81" s="3"/>
      <c r="T81" s="3"/>
      <c r="U81" s="3"/>
      <c r="V81" s="3"/>
      <c r="W81" s="3"/>
      <c r="X81" s="3"/>
      <c r="Y81" s="3"/>
      <c r="Z81" s="3"/>
      <c r="AA81" s="3"/>
      <c r="AB81" s="3"/>
      <c r="AC81" s="3"/>
      <c r="AD81" s="3"/>
      <c r="AE81" s="3"/>
      <c r="AF81" s="3"/>
      <c r="AG81" s="3"/>
      <c r="AH81" s="3"/>
      <c r="AI81" s="3"/>
      <c r="AJ81" s="3"/>
    </row>
    <row r="82" spans="1:36" s="5" customFormat="1">
      <c r="A82" s="13"/>
      <c r="B82" s="9"/>
      <c r="C82" s="257"/>
      <c r="D82" s="9"/>
      <c r="E82" s="9"/>
      <c r="F82" s="8"/>
      <c r="G82" s="8"/>
      <c r="H82" s="61"/>
      <c r="I82" s="61"/>
      <c r="J82" s="61"/>
      <c r="K82" s="61"/>
      <c r="L82" s="61"/>
      <c r="M82" s="61"/>
      <c r="N82" s="61"/>
      <c r="O82" s="426"/>
      <c r="P82" s="426"/>
      <c r="Q82" s="61"/>
      <c r="R82" s="3"/>
      <c r="S82" s="3"/>
      <c r="T82" s="3"/>
      <c r="U82" s="3"/>
      <c r="V82" s="3"/>
      <c r="W82" s="3"/>
      <c r="X82" s="3"/>
      <c r="Y82" s="3"/>
      <c r="Z82" s="3"/>
      <c r="AA82" s="3"/>
      <c r="AB82" s="3"/>
      <c r="AC82" s="3"/>
      <c r="AD82" s="3"/>
      <c r="AE82" s="3"/>
      <c r="AF82" s="3"/>
      <c r="AG82" s="3"/>
      <c r="AH82" s="3"/>
      <c r="AI82" s="3"/>
      <c r="AJ82" s="3"/>
    </row>
    <row r="83" spans="1:36" s="5" customFormat="1">
      <c r="A83" s="13"/>
      <c r="B83" s="9"/>
      <c r="C83" s="257"/>
      <c r="D83" s="9"/>
      <c r="E83" s="9"/>
      <c r="F83" s="8"/>
      <c r="G83" s="8"/>
      <c r="H83" s="61"/>
      <c r="I83" s="61"/>
      <c r="J83" s="61"/>
      <c r="K83" s="61"/>
      <c r="L83" s="61"/>
      <c r="M83" s="61"/>
      <c r="N83" s="61"/>
      <c r="O83" s="426"/>
      <c r="P83" s="426"/>
      <c r="Q83" s="61"/>
      <c r="R83" s="3"/>
      <c r="S83" s="3"/>
      <c r="T83" s="3"/>
      <c r="U83" s="3"/>
      <c r="V83" s="3"/>
      <c r="W83" s="3"/>
      <c r="X83" s="3"/>
      <c r="Y83" s="3"/>
      <c r="Z83" s="3"/>
      <c r="AA83" s="3"/>
      <c r="AB83" s="3"/>
      <c r="AC83" s="3"/>
      <c r="AD83" s="3"/>
      <c r="AE83" s="3"/>
      <c r="AF83" s="3"/>
      <c r="AG83" s="3"/>
      <c r="AH83" s="3"/>
      <c r="AI83" s="3"/>
      <c r="AJ83" s="3"/>
    </row>
    <row r="84" spans="1:36" s="5" customFormat="1">
      <c r="A84" s="13"/>
      <c r="B84" s="9"/>
      <c r="C84" s="257"/>
      <c r="D84" s="9"/>
      <c r="E84" s="9"/>
      <c r="F84" s="8"/>
      <c r="G84" s="8"/>
      <c r="H84" s="61"/>
      <c r="I84" s="61"/>
      <c r="J84" s="61"/>
      <c r="K84" s="61"/>
      <c r="L84" s="61"/>
      <c r="M84" s="61"/>
      <c r="N84" s="61"/>
      <c r="O84" s="426"/>
      <c r="P84" s="426"/>
      <c r="Q84" s="61"/>
      <c r="R84" s="3"/>
      <c r="S84" s="3"/>
      <c r="T84" s="3"/>
      <c r="U84" s="3"/>
      <c r="V84" s="3"/>
      <c r="W84" s="3"/>
      <c r="X84" s="3"/>
      <c r="Y84" s="3"/>
      <c r="Z84" s="3"/>
      <c r="AA84" s="3"/>
      <c r="AB84" s="3"/>
      <c r="AC84" s="3"/>
      <c r="AD84" s="3"/>
      <c r="AE84" s="3"/>
      <c r="AF84" s="3"/>
      <c r="AG84" s="3"/>
      <c r="AH84" s="3"/>
      <c r="AI84" s="3"/>
      <c r="AJ84" s="3"/>
    </row>
    <row r="85" spans="1:36" s="5" customFormat="1">
      <c r="A85" s="13"/>
      <c r="B85" s="9"/>
      <c r="C85" s="257"/>
      <c r="D85" s="9"/>
      <c r="E85" s="9"/>
      <c r="F85" s="8"/>
      <c r="G85" s="8"/>
      <c r="H85" s="61"/>
      <c r="I85" s="61"/>
      <c r="J85" s="61"/>
      <c r="K85" s="61"/>
      <c r="L85" s="61"/>
      <c r="M85" s="61"/>
      <c r="N85" s="61"/>
      <c r="O85" s="426"/>
      <c r="P85" s="426"/>
      <c r="Q85" s="61"/>
      <c r="R85" s="3"/>
      <c r="S85" s="3"/>
      <c r="T85" s="3"/>
      <c r="U85" s="3"/>
      <c r="V85" s="3"/>
      <c r="W85" s="3"/>
      <c r="X85" s="3"/>
      <c r="Y85" s="3"/>
      <c r="Z85" s="3"/>
      <c r="AA85" s="3"/>
      <c r="AB85" s="3"/>
      <c r="AC85" s="3"/>
      <c r="AD85" s="3"/>
      <c r="AE85" s="3"/>
      <c r="AF85" s="3"/>
      <c r="AG85" s="3"/>
      <c r="AH85" s="3"/>
      <c r="AI85" s="3"/>
      <c r="AJ85" s="3"/>
    </row>
    <row r="86" spans="1:36" s="5" customFormat="1">
      <c r="A86" s="13"/>
      <c r="B86" s="9"/>
      <c r="C86" s="257"/>
      <c r="D86" s="9"/>
      <c r="E86" s="9"/>
      <c r="F86" s="8"/>
      <c r="G86" s="8"/>
      <c r="H86" s="61"/>
      <c r="I86" s="61"/>
      <c r="J86" s="61"/>
      <c r="K86" s="61"/>
      <c r="L86" s="61"/>
      <c r="M86" s="61"/>
      <c r="N86" s="61"/>
      <c r="O86" s="426"/>
      <c r="P86" s="426"/>
      <c r="Q86" s="61"/>
      <c r="R86" s="3"/>
      <c r="S86" s="3"/>
      <c r="T86" s="3"/>
      <c r="U86" s="3"/>
      <c r="V86" s="3"/>
      <c r="W86" s="3"/>
      <c r="X86" s="3"/>
      <c r="Y86" s="3"/>
      <c r="Z86" s="3"/>
      <c r="AA86" s="3"/>
      <c r="AB86" s="3"/>
      <c r="AC86" s="3"/>
      <c r="AD86" s="3"/>
      <c r="AE86" s="3"/>
      <c r="AF86" s="3"/>
      <c r="AG86" s="3"/>
      <c r="AH86" s="3"/>
      <c r="AI86" s="3"/>
      <c r="AJ86" s="3"/>
    </row>
    <row r="87" spans="1:36" s="5" customFormat="1">
      <c r="A87" s="13"/>
      <c r="B87" s="9"/>
      <c r="C87" s="257"/>
      <c r="D87" s="9"/>
      <c r="E87" s="9"/>
      <c r="F87" s="8"/>
      <c r="G87" s="8"/>
      <c r="H87" s="61"/>
      <c r="I87" s="61"/>
      <c r="J87" s="61"/>
      <c r="K87" s="61"/>
      <c r="L87" s="61"/>
      <c r="M87" s="61"/>
      <c r="N87" s="61"/>
      <c r="O87" s="426"/>
      <c r="P87" s="426"/>
      <c r="Q87" s="61"/>
      <c r="R87" s="3"/>
      <c r="S87" s="3"/>
      <c r="T87" s="3"/>
      <c r="U87" s="3"/>
      <c r="V87" s="3"/>
      <c r="W87" s="3"/>
      <c r="X87" s="3"/>
      <c r="Y87" s="3"/>
      <c r="Z87" s="3"/>
      <c r="AA87" s="3"/>
      <c r="AB87" s="3"/>
      <c r="AC87" s="3"/>
      <c r="AD87" s="3"/>
      <c r="AE87" s="3"/>
      <c r="AF87" s="3"/>
      <c r="AG87" s="3"/>
      <c r="AH87" s="3"/>
      <c r="AI87" s="3"/>
      <c r="AJ87" s="3"/>
    </row>
    <row r="88" spans="1:36" s="5" customFormat="1">
      <c r="A88" s="13"/>
      <c r="C88" s="226"/>
      <c r="F88" s="8"/>
      <c r="G88" s="8"/>
      <c r="H88" s="61"/>
      <c r="I88" s="61"/>
      <c r="J88" s="61"/>
      <c r="K88" s="61"/>
      <c r="L88" s="61"/>
      <c r="M88" s="61"/>
      <c r="N88" s="61"/>
      <c r="O88" s="426"/>
      <c r="P88" s="426"/>
      <c r="Q88" s="61"/>
      <c r="R88" s="3"/>
      <c r="S88" s="3"/>
      <c r="T88" s="3"/>
      <c r="U88" s="3"/>
      <c r="V88" s="3"/>
      <c r="W88" s="3"/>
      <c r="X88" s="3"/>
      <c r="Y88" s="3"/>
      <c r="Z88" s="3"/>
      <c r="AA88" s="3"/>
      <c r="AB88" s="3"/>
      <c r="AC88" s="3"/>
      <c r="AD88" s="3"/>
      <c r="AE88" s="3"/>
      <c r="AF88" s="3"/>
      <c r="AG88" s="3"/>
      <c r="AH88" s="3"/>
      <c r="AI88" s="3"/>
      <c r="AJ88" s="3"/>
    </row>
    <row r="89" spans="1:36" s="5" customFormat="1">
      <c r="A89" s="13"/>
      <c r="C89" s="226"/>
      <c r="F89" s="8"/>
      <c r="G89" s="8"/>
      <c r="H89" s="61"/>
      <c r="I89" s="61"/>
      <c r="J89" s="61"/>
      <c r="K89" s="61"/>
      <c r="L89" s="61"/>
      <c r="M89" s="61"/>
      <c r="N89" s="61"/>
      <c r="O89" s="426"/>
      <c r="P89" s="426"/>
      <c r="Q89" s="61"/>
      <c r="R89" s="3"/>
      <c r="S89" s="3"/>
      <c r="T89" s="3"/>
      <c r="U89" s="3"/>
      <c r="V89" s="3"/>
      <c r="W89" s="3"/>
      <c r="X89" s="3"/>
      <c r="Y89" s="3"/>
      <c r="Z89" s="3"/>
      <c r="AA89" s="3"/>
      <c r="AB89" s="3"/>
      <c r="AC89" s="3"/>
      <c r="AD89" s="3"/>
      <c r="AE89" s="3"/>
      <c r="AF89" s="3"/>
      <c r="AG89" s="3"/>
      <c r="AH89" s="3"/>
      <c r="AI89" s="3"/>
      <c r="AJ89" s="3"/>
    </row>
    <row r="90" spans="1:36" s="5" customFormat="1">
      <c r="A90" s="13"/>
      <c r="C90" s="226"/>
      <c r="F90" s="8"/>
      <c r="G90" s="8"/>
      <c r="H90" s="61"/>
      <c r="I90" s="61"/>
      <c r="J90" s="61"/>
      <c r="K90" s="61"/>
      <c r="L90" s="61"/>
      <c r="M90" s="61"/>
      <c r="N90" s="61"/>
      <c r="O90" s="426"/>
      <c r="P90" s="426"/>
      <c r="Q90" s="61"/>
      <c r="R90" s="3"/>
      <c r="S90" s="3"/>
      <c r="T90" s="3"/>
      <c r="U90" s="3"/>
      <c r="V90" s="3"/>
      <c r="W90" s="3"/>
      <c r="X90" s="3"/>
      <c r="Y90" s="3"/>
      <c r="Z90" s="3"/>
      <c r="AA90" s="3"/>
      <c r="AB90" s="3"/>
      <c r="AC90" s="3"/>
      <c r="AD90" s="3"/>
      <c r="AE90" s="3"/>
      <c r="AF90" s="3"/>
      <c r="AG90" s="3"/>
      <c r="AH90" s="3"/>
      <c r="AI90" s="3"/>
      <c r="AJ90" s="3"/>
    </row>
    <row r="91" spans="1:36" s="5" customFormat="1">
      <c r="A91" s="13"/>
      <c r="C91" s="226"/>
      <c r="F91" s="8"/>
      <c r="G91" s="8"/>
      <c r="H91" s="61"/>
      <c r="I91" s="61"/>
      <c r="J91" s="61"/>
      <c r="K91" s="61"/>
      <c r="L91" s="61"/>
      <c r="M91" s="61"/>
      <c r="N91" s="61"/>
      <c r="O91" s="426"/>
      <c r="P91" s="426"/>
      <c r="Q91" s="61"/>
      <c r="R91" s="3"/>
      <c r="S91" s="3"/>
      <c r="T91" s="3"/>
      <c r="U91" s="3"/>
      <c r="V91" s="3"/>
      <c r="W91" s="3"/>
      <c r="X91" s="3"/>
      <c r="Y91" s="3"/>
      <c r="Z91" s="3"/>
      <c r="AA91" s="3"/>
      <c r="AB91" s="3"/>
      <c r="AC91" s="3"/>
      <c r="AD91" s="3"/>
      <c r="AE91" s="3"/>
      <c r="AF91" s="3"/>
      <c r="AG91" s="3"/>
      <c r="AH91" s="3"/>
      <c r="AI91" s="3"/>
      <c r="AJ91" s="3"/>
    </row>
    <row r="92" spans="1:36" s="5" customFormat="1">
      <c r="A92" s="13"/>
      <c r="C92" s="226"/>
      <c r="F92" s="8"/>
      <c r="G92" s="8"/>
      <c r="H92" s="61"/>
      <c r="I92" s="61"/>
      <c r="J92" s="61"/>
      <c r="K92" s="61"/>
      <c r="L92" s="61"/>
      <c r="M92" s="61"/>
      <c r="N92" s="61"/>
      <c r="O92" s="426"/>
      <c r="P92" s="426"/>
      <c r="Q92" s="61"/>
      <c r="R92" s="3"/>
      <c r="S92" s="3"/>
      <c r="T92" s="3"/>
      <c r="U92" s="3"/>
      <c r="V92" s="3"/>
      <c r="W92" s="3"/>
      <c r="X92" s="3"/>
      <c r="Y92" s="3"/>
      <c r="Z92" s="3"/>
      <c r="AA92" s="3"/>
      <c r="AB92" s="3"/>
      <c r="AC92" s="3"/>
      <c r="AD92" s="3"/>
      <c r="AE92" s="3"/>
      <c r="AF92" s="3"/>
      <c r="AG92" s="3"/>
      <c r="AH92" s="3"/>
      <c r="AI92" s="3"/>
      <c r="AJ92" s="3"/>
    </row>
    <row r="93" spans="1:36" s="5" customFormat="1">
      <c r="A93" s="13"/>
      <c r="C93" s="226"/>
      <c r="F93" s="8"/>
      <c r="G93" s="8"/>
      <c r="H93" s="61"/>
      <c r="I93" s="61"/>
      <c r="J93" s="61"/>
      <c r="K93" s="61"/>
      <c r="L93" s="61"/>
      <c r="M93" s="61"/>
      <c r="N93" s="61"/>
      <c r="O93" s="426"/>
      <c r="P93" s="426"/>
      <c r="Q93" s="61"/>
      <c r="R93" s="3"/>
      <c r="S93" s="3"/>
      <c r="T93" s="3"/>
      <c r="U93" s="3"/>
      <c r="V93" s="3"/>
      <c r="W93" s="3"/>
      <c r="X93" s="3"/>
      <c r="Y93" s="3"/>
      <c r="Z93" s="3"/>
      <c r="AA93" s="3"/>
      <c r="AB93" s="3"/>
      <c r="AC93" s="3"/>
      <c r="AD93" s="3"/>
      <c r="AE93" s="3"/>
      <c r="AF93" s="3"/>
      <c r="AG93" s="3"/>
      <c r="AH93" s="3"/>
      <c r="AI93" s="3"/>
      <c r="AJ93" s="3"/>
    </row>
    <row r="94" spans="1:36" s="5" customFormat="1">
      <c r="A94" s="13"/>
      <c r="C94" s="226"/>
      <c r="F94" s="8"/>
      <c r="G94" s="8"/>
      <c r="H94" s="61"/>
      <c r="I94" s="61"/>
      <c r="J94" s="61"/>
      <c r="K94" s="61"/>
      <c r="L94" s="61"/>
      <c r="M94" s="61"/>
      <c r="N94" s="61"/>
      <c r="O94" s="426"/>
      <c r="P94" s="426"/>
      <c r="Q94" s="61"/>
      <c r="R94" s="3"/>
      <c r="S94" s="3"/>
      <c r="T94" s="3"/>
      <c r="U94" s="3"/>
      <c r="V94" s="3"/>
      <c r="W94" s="3"/>
      <c r="X94" s="3"/>
      <c r="Y94" s="3"/>
      <c r="Z94" s="3"/>
      <c r="AA94" s="3"/>
      <c r="AB94" s="3"/>
      <c r="AC94" s="3"/>
      <c r="AD94" s="3"/>
      <c r="AE94" s="3"/>
      <c r="AF94" s="3"/>
      <c r="AG94" s="3"/>
      <c r="AH94" s="3"/>
      <c r="AI94" s="3"/>
      <c r="AJ94" s="3"/>
    </row>
    <row r="95" spans="1:36" s="5" customFormat="1">
      <c r="A95" s="13"/>
      <c r="C95" s="226"/>
      <c r="F95" s="8"/>
      <c r="G95" s="8"/>
      <c r="H95" s="61"/>
      <c r="I95" s="61"/>
      <c r="J95" s="61"/>
      <c r="K95" s="61"/>
      <c r="L95" s="61"/>
      <c r="M95" s="61"/>
      <c r="N95" s="61"/>
      <c r="O95" s="426"/>
      <c r="P95" s="426"/>
      <c r="Q95" s="61"/>
      <c r="R95" s="3"/>
      <c r="S95" s="3"/>
      <c r="T95" s="3"/>
      <c r="U95" s="3"/>
      <c r="V95" s="3"/>
      <c r="W95" s="3"/>
      <c r="X95" s="3"/>
      <c r="Y95" s="3"/>
      <c r="Z95" s="3"/>
      <c r="AA95" s="3"/>
      <c r="AB95" s="3"/>
      <c r="AC95" s="3"/>
      <c r="AD95" s="3"/>
      <c r="AE95" s="3"/>
      <c r="AF95" s="3"/>
      <c r="AG95" s="3"/>
      <c r="AH95" s="3"/>
      <c r="AI95" s="3"/>
      <c r="AJ95" s="3"/>
    </row>
    <row r="96" spans="1:36" s="5" customFormat="1">
      <c r="A96" s="13"/>
      <c r="C96" s="226"/>
      <c r="F96" s="8"/>
      <c r="G96" s="8"/>
      <c r="H96" s="61"/>
      <c r="I96" s="61"/>
      <c r="J96" s="61"/>
      <c r="K96" s="61"/>
      <c r="L96" s="61"/>
      <c r="M96" s="61"/>
      <c r="N96" s="61"/>
      <c r="O96" s="426"/>
      <c r="P96" s="426"/>
      <c r="Q96" s="61"/>
      <c r="R96" s="3"/>
      <c r="S96" s="3"/>
      <c r="T96" s="3"/>
      <c r="U96" s="3"/>
      <c r="V96" s="3"/>
      <c r="W96" s="3"/>
      <c r="X96" s="3"/>
      <c r="Y96" s="3"/>
      <c r="Z96" s="3"/>
      <c r="AA96" s="3"/>
      <c r="AB96" s="3"/>
      <c r="AC96" s="3"/>
      <c r="AD96" s="3"/>
      <c r="AE96" s="3"/>
      <c r="AF96" s="3"/>
      <c r="AG96" s="3"/>
      <c r="AH96" s="3"/>
      <c r="AI96" s="3"/>
      <c r="AJ96" s="3"/>
    </row>
    <row r="97" spans="1:36" s="5" customFormat="1">
      <c r="A97" s="13"/>
      <c r="C97" s="226"/>
      <c r="F97" s="8"/>
      <c r="G97" s="8"/>
      <c r="H97" s="61"/>
      <c r="I97" s="61"/>
      <c r="J97" s="61"/>
      <c r="K97" s="61"/>
      <c r="L97" s="61"/>
      <c r="M97" s="61"/>
      <c r="N97" s="61"/>
      <c r="O97" s="426"/>
      <c r="P97" s="426"/>
      <c r="Q97" s="61"/>
      <c r="R97" s="3"/>
      <c r="S97" s="3"/>
      <c r="T97" s="3"/>
      <c r="U97" s="3"/>
      <c r="V97" s="3"/>
      <c r="W97" s="3"/>
      <c r="X97" s="3"/>
      <c r="Y97" s="3"/>
      <c r="Z97" s="3"/>
      <c r="AA97" s="3"/>
      <c r="AB97" s="3"/>
      <c r="AC97" s="3"/>
      <c r="AD97" s="3"/>
      <c r="AE97" s="3"/>
      <c r="AF97" s="3"/>
      <c r="AG97" s="3"/>
      <c r="AH97" s="3"/>
      <c r="AI97" s="3"/>
      <c r="AJ97" s="3"/>
    </row>
    <row r="98" spans="1:36" s="5" customFormat="1">
      <c r="A98" s="13"/>
      <c r="C98" s="226"/>
      <c r="F98" s="8"/>
      <c r="G98" s="8"/>
      <c r="H98" s="61"/>
      <c r="I98" s="61"/>
      <c r="J98" s="61"/>
      <c r="K98" s="61"/>
      <c r="L98" s="61"/>
      <c r="M98" s="61"/>
      <c r="N98" s="61"/>
      <c r="O98" s="426"/>
      <c r="P98" s="426"/>
      <c r="Q98" s="61"/>
      <c r="R98" s="3"/>
      <c r="S98" s="3"/>
      <c r="T98" s="3"/>
      <c r="U98" s="3"/>
      <c r="V98" s="3"/>
      <c r="W98" s="3"/>
      <c r="X98" s="3"/>
      <c r="Y98" s="3"/>
      <c r="Z98" s="3"/>
      <c r="AA98" s="3"/>
      <c r="AB98" s="3"/>
      <c r="AC98" s="3"/>
      <c r="AD98" s="3"/>
      <c r="AE98" s="3"/>
      <c r="AF98" s="3"/>
      <c r="AG98" s="3"/>
      <c r="AH98" s="3"/>
      <c r="AI98" s="3"/>
      <c r="AJ98" s="3"/>
    </row>
    <row r="99" spans="1:36" s="5" customFormat="1">
      <c r="A99" s="13"/>
      <c r="C99" s="226"/>
      <c r="F99" s="8"/>
      <c r="G99" s="8"/>
      <c r="H99" s="61"/>
      <c r="I99" s="61"/>
      <c r="J99" s="61"/>
      <c r="K99" s="61"/>
      <c r="L99" s="61"/>
      <c r="M99" s="61"/>
      <c r="N99" s="61"/>
      <c r="O99" s="426"/>
      <c r="P99" s="426"/>
      <c r="Q99" s="61"/>
      <c r="R99" s="3"/>
      <c r="S99" s="3"/>
      <c r="T99" s="3"/>
      <c r="U99" s="3"/>
      <c r="V99" s="3"/>
      <c r="W99" s="3"/>
      <c r="X99" s="3"/>
      <c r="Y99" s="3"/>
      <c r="Z99" s="3"/>
      <c r="AA99" s="3"/>
      <c r="AB99" s="3"/>
      <c r="AC99" s="3"/>
      <c r="AD99" s="3"/>
      <c r="AE99" s="3"/>
      <c r="AF99" s="3"/>
      <c r="AG99" s="3"/>
      <c r="AH99" s="3"/>
      <c r="AI99" s="3"/>
      <c r="AJ99" s="3"/>
    </row>
    <row r="100" spans="1:36" s="5" customFormat="1">
      <c r="A100" s="13"/>
      <c r="C100" s="226"/>
      <c r="F100" s="8"/>
      <c r="G100" s="8"/>
      <c r="H100" s="61"/>
      <c r="I100" s="61"/>
      <c r="J100" s="61"/>
      <c r="K100" s="61"/>
      <c r="L100" s="61"/>
      <c r="M100" s="61"/>
      <c r="N100" s="61"/>
      <c r="O100" s="426"/>
      <c r="P100" s="426"/>
      <c r="Q100" s="61"/>
      <c r="R100" s="3"/>
      <c r="S100" s="3"/>
      <c r="T100" s="3"/>
      <c r="U100" s="3"/>
      <c r="V100" s="3"/>
      <c r="W100" s="3"/>
      <c r="X100" s="3"/>
      <c r="Y100" s="3"/>
      <c r="Z100" s="3"/>
      <c r="AA100" s="3"/>
      <c r="AB100" s="3"/>
      <c r="AC100" s="3"/>
      <c r="AD100" s="3"/>
      <c r="AE100" s="3"/>
      <c r="AF100" s="3"/>
      <c r="AG100" s="3"/>
      <c r="AH100" s="3"/>
      <c r="AI100" s="3"/>
      <c r="AJ100" s="3"/>
    </row>
    <row r="101" spans="1:36" s="5" customFormat="1">
      <c r="A101" s="13"/>
      <c r="C101" s="226"/>
      <c r="F101" s="8"/>
      <c r="G101" s="8"/>
      <c r="H101" s="61"/>
      <c r="I101" s="61"/>
      <c r="J101" s="61"/>
      <c r="K101" s="61"/>
      <c r="L101" s="61"/>
      <c r="M101" s="61"/>
      <c r="N101" s="61"/>
      <c r="O101" s="426"/>
      <c r="P101" s="426"/>
      <c r="Q101" s="61"/>
      <c r="R101" s="3"/>
      <c r="S101" s="3"/>
      <c r="T101" s="3"/>
      <c r="U101" s="3"/>
      <c r="V101" s="3"/>
      <c r="W101" s="3"/>
      <c r="X101" s="3"/>
      <c r="Y101" s="3"/>
      <c r="Z101" s="3"/>
      <c r="AA101" s="3"/>
      <c r="AB101" s="3"/>
      <c r="AC101" s="3"/>
      <c r="AD101" s="3"/>
      <c r="AE101" s="3"/>
      <c r="AF101" s="3"/>
      <c r="AG101" s="3"/>
      <c r="AH101" s="3"/>
      <c r="AI101" s="3"/>
      <c r="AJ101" s="3"/>
    </row>
    <row r="102" spans="1:36" s="5" customFormat="1">
      <c r="A102" s="13"/>
      <c r="C102" s="226"/>
      <c r="F102" s="8"/>
      <c r="G102" s="8"/>
      <c r="H102" s="61"/>
      <c r="I102" s="61"/>
      <c r="J102" s="61"/>
      <c r="K102" s="61"/>
      <c r="L102" s="61"/>
      <c r="M102" s="61"/>
      <c r="N102" s="61"/>
      <c r="O102" s="426"/>
      <c r="P102" s="426"/>
      <c r="Q102" s="61"/>
      <c r="R102" s="3"/>
      <c r="S102" s="3"/>
      <c r="T102" s="3"/>
      <c r="U102" s="3"/>
      <c r="V102" s="3"/>
      <c r="W102" s="3"/>
      <c r="X102" s="3"/>
      <c r="Y102" s="3"/>
      <c r="Z102" s="3"/>
      <c r="AA102" s="3"/>
      <c r="AB102" s="3"/>
      <c r="AC102" s="3"/>
      <c r="AD102" s="3"/>
      <c r="AE102" s="3"/>
      <c r="AF102" s="3"/>
      <c r="AG102" s="3"/>
      <c r="AH102" s="3"/>
      <c r="AI102" s="3"/>
      <c r="AJ102" s="3"/>
    </row>
    <row r="103" spans="1:36" s="5" customFormat="1">
      <c r="A103" s="13"/>
      <c r="C103" s="226"/>
      <c r="F103" s="8"/>
      <c r="G103" s="8"/>
      <c r="H103" s="61"/>
      <c r="I103" s="61"/>
      <c r="J103" s="61"/>
      <c r="K103" s="61"/>
      <c r="L103" s="61"/>
      <c r="M103" s="61"/>
      <c r="N103" s="61"/>
      <c r="O103" s="426"/>
      <c r="P103" s="426"/>
      <c r="Q103" s="61"/>
      <c r="R103" s="3"/>
      <c r="S103" s="3"/>
      <c r="T103" s="3"/>
      <c r="U103" s="3"/>
      <c r="V103" s="3"/>
      <c r="W103" s="3"/>
      <c r="X103" s="3"/>
      <c r="Y103" s="3"/>
      <c r="Z103" s="3"/>
      <c r="AA103" s="3"/>
      <c r="AB103" s="3"/>
      <c r="AC103" s="3"/>
      <c r="AD103" s="3"/>
      <c r="AE103" s="3"/>
      <c r="AF103" s="3"/>
      <c r="AG103" s="3"/>
      <c r="AH103" s="3"/>
      <c r="AI103" s="3"/>
      <c r="AJ103" s="3"/>
    </row>
    <row r="104" spans="1:36" s="5" customFormat="1">
      <c r="A104" s="13"/>
      <c r="C104" s="226"/>
      <c r="F104" s="8"/>
      <c r="G104" s="8"/>
      <c r="H104" s="61"/>
      <c r="I104" s="61"/>
      <c r="J104" s="61"/>
      <c r="K104" s="61"/>
      <c r="L104" s="61"/>
      <c r="M104" s="61"/>
      <c r="N104" s="61"/>
      <c r="O104" s="426"/>
      <c r="P104" s="426"/>
      <c r="Q104" s="61"/>
      <c r="R104" s="3"/>
      <c r="S104" s="3"/>
      <c r="T104" s="3"/>
      <c r="U104" s="3"/>
      <c r="V104" s="3"/>
      <c r="W104" s="3"/>
      <c r="X104" s="3"/>
      <c r="Y104" s="3"/>
      <c r="Z104" s="3"/>
      <c r="AA104" s="3"/>
      <c r="AB104" s="3"/>
      <c r="AC104" s="3"/>
      <c r="AD104" s="3"/>
      <c r="AE104" s="3"/>
      <c r="AF104" s="3"/>
      <c r="AG104" s="3"/>
      <c r="AH104" s="3"/>
      <c r="AI104" s="3"/>
      <c r="AJ104" s="3"/>
    </row>
    <row r="105" spans="1:36" s="5" customFormat="1">
      <c r="A105" s="13"/>
      <c r="C105" s="226"/>
      <c r="F105" s="8"/>
      <c r="G105" s="8"/>
      <c r="H105" s="61"/>
      <c r="I105" s="61"/>
      <c r="J105" s="61"/>
      <c r="K105" s="61"/>
      <c r="L105" s="61"/>
      <c r="M105" s="61"/>
      <c r="N105" s="61"/>
      <c r="O105" s="426"/>
      <c r="P105" s="426"/>
      <c r="Q105" s="61"/>
      <c r="R105" s="3"/>
      <c r="S105" s="3"/>
      <c r="T105" s="3"/>
      <c r="U105" s="3"/>
      <c r="V105" s="3"/>
      <c r="W105" s="3"/>
      <c r="X105" s="3"/>
      <c r="Y105" s="3"/>
      <c r="Z105" s="3"/>
      <c r="AA105" s="3"/>
      <c r="AB105" s="3"/>
      <c r="AC105" s="3"/>
      <c r="AD105" s="3"/>
      <c r="AE105" s="3"/>
      <c r="AF105" s="3"/>
      <c r="AG105" s="3"/>
      <c r="AH105" s="3"/>
      <c r="AI105" s="3"/>
      <c r="AJ105" s="3"/>
    </row>
    <row r="106" spans="1:36" s="5" customFormat="1">
      <c r="A106" s="13"/>
      <c r="C106" s="226"/>
      <c r="F106" s="8"/>
      <c r="G106" s="8"/>
      <c r="H106" s="61"/>
      <c r="I106" s="61"/>
      <c r="J106" s="61"/>
      <c r="K106" s="61"/>
      <c r="L106" s="61"/>
      <c r="M106" s="61"/>
      <c r="N106" s="61"/>
      <c r="O106" s="426"/>
      <c r="P106" s="426"/>
      <c r="Q106" s="61"/>
      <c r="R106" s="3"/>
      <c r="S106" s="3"/>
      <c r="T106" s="3"/>
      <c r="U106" s="3"/>
      <c r="V106" s="3"/>
      <c r="W106" s="3"/>
      <c r="X106" s="3"/>
      <c r="Y106" s="3"/>
      <c r="Z106" s="3"/>
      <c r="AA106" s="3"/>
      <c r="AB106" s="3"/>
      <c r="AC106" s="3"/>
      <c r="AD106" s="3"/>
      <c r="AE106" s="3"/>
      <c r="AF106" s="3"/>
      <c r="AG106" s="3"/>
      <c r="AH106" s="3"/>
      <c r="AI106" s="3"/>
      <c r="AJ106" s="3"/>
    </row>
    <row r="107" spans="1:36" s="5" customFormat="1">
      <c r="A107" s="13"/>
      <c r="C107" s="226"/>
      <c r="F107" s="8"/>
      <c r="G107" s="8"/>
      <c r="H107" s="61"/>
      <c r="I107" s="61"/>
      <c r="J107" s="61"/>
      <c r="K107" s="61"/>
      <c r="L107" s="61"/>
      <c r="M107" s="61"/>
      <c r="N107" s="61"/>
      <c r="O107" s="426"/>
      <c r="P107" s="426"/>
      <c r="Q107" s="61"/>
      <c r="R107" s="3"/>
      <c r="S107" s="3"/>
      <c r="T107" s="3"/>
      <c r="U107" s="3"/>
      <c r="V107" s="3"/>
      <c r="W107" s="3"/>
      <c r="X107" s="3"/>
      <c r="Y107" s="3"/>
      <c r="Z107" s="3"/>
      <c r="AA107" s="3"/>
      <c r="AB107" s="3"/>
      <c r="AC107" s="3"/>
      <c r="AD107" s="3"/>
      <c r="AE107" s="3"/>
      <c r="AF107" s="3"/>
      <c r="AG107" s="3"/>
      <c r="AH107" s="3"/>
      <c r="AI107" s="3"/>
      <c r="AJ107" s="3"/>
    </row>
    <row r="108" spans="1:36" s="5" customFormat="1">
      <c r="A108" s="13"/>
      <c r="C108" s="226"/>
      <c r="F108" s="8"/>
      <c r="G108" s="8"/>
      <c r="H108" s="61"/>
      <c r="I108" s="61"/>
      <c r="J108" s="61"/>
      <c r="K108" s="61"/>
      <c r="L108" s="61"/>
      <c r="M108" s="61"/>
      <c r="N108" s="61"/>
      <c r="O108" s="426"/>
      <c r="P108" s="426"/>
      <c r="Q108" s="61"/>
      <c r="R108" s="3"/>
      <c r="S108" s="3"/>
      <c r="T108" s="3"/>
      <c r="U108" s="3"/>
      <c r="V108" s="3"/>
      <c r="W108" s="3"/>
      <c r="X108" s="3"/>
      <c r="Y108" s="3"/>
      <c r="Z108" s="3"/>
      <c r="AA108" s="3"/>
      <c r="AB108" s="3"/>
      <c r="AC108" s="3"/>
      <c r="AD108" s="3"/>
      <c r="AE108" s="3"/>
      <c r="AF108" s="3"/>
      <c r="AG108" s="3"/>
      <c r="AH108" s="3"/>
      <c r="AI108" s="3"/>
      <c r="AJ108" s="3"/>
    </row>
    <row r="109" spans="1:36" s="5" customFormat="1">
      <c r="A109" s="13"/>
      <c r="C109" s="226"/>
      <c r="F109" s="8"/>
      <c r="G109" s="8"/>
      <c r="H109" s="61"/>
      <c r="I109" s="61"/>
      <c r="J109" s="61"/>
      <c r="K109" s="61"/>
      <c r="L109" s="61"/>
      <c r="M109" s="61"/>
      <c r="N109" s="61"/>
      <c r="O109" s="426"/>
      <c r="P109" s="426"/>
      <c r="Q109" s="61"/>
      <c r="R109" s="3"/>
      <c r="S109" s="3"/>
      <c r="T109" s="3"/>
      <c r="U109" s="3"/>
      <c r="V109" s="3"/>
      <c r="W109" s="3"/>
      <c r="X109" s="3"/>
      <c r="Y109" s="3"/>
      <c r="Z109" s="3"/>
      <c r="AA109" s="3"/>
      <c r="AB109" s="3"/>
      <c r="AC109" s="3"/>
      <c r="AD109" s="3"/>
      <c r="AE109" s="3"/>
      <c r="AF109" s="3"/>
      <c r="AG109" s="3"/>
      <c r="AH109" s="3"/>
      <c r="AI109" s="3"/>
      <c r="AJ109" s="3"/>
    </row>
    <row r="110" spans="1:36" s="5" customFormat="1">
      <c r="A110" s="13"/>
      <c r="C110" s="226"/>
      <c r="F110" s="8"/>
      <c r="G110" s="8"/>
      <c r="H110" s="61"/>
      <c r="I110" s="61"/>
      <c r="J110" s="61"/>
      <c r="K110" s="61"/>
      <c r="L110" s="61"/>
      <c r="M110" s="61"/>
      <c r="N110" s="61"/>
      <c r="O110" s="426"/>
      <c r="P110" s="426"/>
      <c r="Q110" s="61"/>
      <c r="R110" s="3"/>
      <c r="S110" s="3"/>
      <c r="T110" s="3"/>
      <c r="U110" s="3"/>
      <c r="V110" s="3"/>
      <c r="W110" s="3"/>
      <c r="X110" s="3"/>
      <c r="Y110" s="3"/>
      <c r="Z110" s="3"/>
      <c r="AA110" s="3"/>
      <c r="AB110" s="3"/>
      <c r="AC110" s="3"/>
      <c r="AD110" s="3"/>
      <c r="AE110" s="3"/>
      <c r="AF110" s="3"/>
      <c r="AG110" s="3"/>
      <c r="AH110" s="3"/>
      <c r="AI110" s="3"/>
      <c r="AJ110" s="3"/>
    </row>
    <row r="111" spans="1:36" s="5" customFormat="1">
      <c r="A111" s="13"/>
      <c r="C111" s="226"/>
      <c r="F111" s="8"/>
      <c r="G111" s="8"/>
      <c r="H111" s="61"/>
      <c r="I111" s="61"/>
      <c r="J111" s="61"/>
      <c r="K111" s="61"/>
      <c r="L111" s="61"/>
      <c r="M111" s="61"/>
      <c r="N111" s="61"/>
      <c r="O111" s="426"/>
      <c r="P111" s="426"/>
      <c r="Q111" s="61"/>
      <c r="R111" s="3"/>
      <c r="S111" s="3"/>
      <c r="T111" s="3"/>
      <c r="U111" s="3"/>
      <c r="V111" s="3"/>
      <c r="W111" s="3"/>
      <c r="X111" s="3"/>
      <c r="Y111" s="3"/>
      <c r="Z111" s="3"/>
      <c r="AA111" s="3"/>
      <c r="AB111" s="3"/>
      <c r="AC111" s="3"/>
      <c r="AD111" s="3"/>
      <c r="AE111" s="3"/>
      <c r="AF111" s="3"/>
      <c r="AG111" s="3"/>
      <c r="AH111" s="3"/>
      <c r="AI111" s="3"/>
      <c r="AJ111" s="3"/>
    </row>
    <row r="112" spans="1:36" s="5" customFormat="1">
      <c r="A112" s="13"/>
      <c r="C112" s="226"/>
      <c r="F112" s="8"/>
      <c r="G112" s="8"/>
      <c r="H112" s="61"/>
      <c r="I112" s="61"/>
      <c r="J112" s="61"/>
      <c r="K112" s="61"/>
      <c r="L112" s="61"/>
      <c r="M112" s="61"/>
      <c r="N112" s="61"/>
      <c r="O112" s="426"/>
      <c r="P112" s="426"/>
      <c r="Q112" s="61"/>
      <c r="R112" s="3"/>
      <c r="S112" s="3"/>
      <c r="T112" s="3"/>
      <c r="U112" s="3"/>
      <c r="V112" s="3"/>
      <c r="W112" s="3"/>
      <c r="X112" s="3"/>
      <c r="Y112" s="3"/>
      <c r="Z112" s="3"/>
      <c r="AA112" s="3"/>
      <c r="AB112" s="3"/>
      <c r="AC112" s="3"/>
      <c r="AD112" s="3"/>
      <c r="AE112" s="3"/>
      <c r="AF112" s="3"/>
      <c r="AG112" s="3"/>
      <c r="AH112" s="3"/>
      <c r="AI112" s="3"/>
      <c r="AJ112" s="3"/>
    </row>
    <row r="113" spans="1:36" s="5" customFormat="1">
      <c r="A113" s="13"/>
      <c r="C113" s="226"/>
      <c r="F113" s="8"/>
      <c r="G113" s="8"/>
      <c r="H113" s="61"/>
      <c r="I113" s="61"/>
      <c r="J113" s="61"/>
      <c r="K113" s="61"/>
      <c r="L113" s="61"/>
      <c r="M113" s="61"/>
      <c r="N113" s="61"/>
      <c r="O113" s="426"/>
      <c r="P113" s="426"/>
      <c r="Q113" s="61"/>
      <c r="R113" s="3"/>
      <c r="S113" s="3"/>
      <c r="T113" s="3"/>
      <c r="U113" s="3"/>
      <c r="V113" s="3"/>
      <c r="W113" s="3"/>
      <c r="X113" s="3"/>
      <c r="Y113" s="3"/>
      <c r="Z113" s="3"/>
      <c r="AA113" s="3"/>
      <c r="AB113" s="3"/>
      <c r="AC113" s="3"/>
      <c r="AD113" s="3"/>
      <c r="AE113" s="3"/>
      <c r="AF113" s="3"/>
      <c r="AG113" s="3"/>
      <c r="AH113" s="3"/>
      <c r="AI113" s="3"/>
      <c r="AJ113" s="3"/>
    </row>
    <row r="114" spans="1:36" s="5" customFormat="1">
      <c r="A114" s="13"/>
      <c r="C114" s="226"/>
      <c r="F114" s="8"/>
      <c r="G114" s="8"/>
      <c r="H114" s="61"/>
      <c r="I114" s="61"/>
      <c r="J114" s="61"/>
      <c r="K114" s="61"/>
      <c r="L114" s="61"/>
      <c r="M114" s="61"/>
      <c r="N114" s="61"/>
      <c r="O114" s="426"/>
      <c r="P114" s="426"/>
      <c r="Q114" s="61"/>
      <c r="R114" s="3"/>
      <c r="S114" s="3"/>
      <c r="T114" s="3"/>
      <c r="U114" s="3"/>
      <c r="V114" s="3"/>
      <c r="W114" s="3"/>
      <c r="X114" s="3"/>
      <c r="Y114" s="3"/>
      <c r="Z114" s="3"/>
      <c r="AA114" s="3"/>
      <c r="AB114" s="3"/>
      <c r="AC114" s="3"/>
      <c r="AD114" s="3"/>
      <c r="AE114" s="3"/>
      <c r="AF114" s="3"/>
      <c r="AG114" s="3"/>
      <c r="AH114" s="3"/>
      <c r="AI114" s="3"/>
      <c r="AJ114" s="3"/>
    </row>
    <row r="115" spans="1:36" s="5" customFormat="1">
      <c r="A115" s="13"/>
      <c r="C115" s="226"/>
      <c r="F115" s="8"/>
      <c r="G115" s="8"/>
      <c r="H115" s="61"/>
      <c r="I115" s="61"/>
      <c r="J115" s="61"/>
      <c r="K115" s="61"/>
      <c r="L115" s="61"/>
      <c r="M115" s="61"/>
      <c r="N115" s="61"/>
      <c r="O115" s="426"/>
      <c r="P115" s="426"/>
      <c r="Q115" s="61"/>
      <c r="R115" s="3"/>
      <c r="S115" s="3"/>
      <c r="T115" s="3"/>
      <c r="U115" s="3"/>
      <c r="V115" s="3"/>
      <c r="W115" s="3"/>
      <c r="X115" s="3"/>
      <c r="Y115" s="3"/>
      <c r="Z115" s="3"/>
      <c r="AA115" s="3"/>
      <c r="AB115" s="3"/>
      <c r="AC115" s="3"/>
      <c r="AD115" s="3"/>
      <c r="AE115" s="3"/>
      <c r="AF115" s="3"/>
      <c r="AG115" s="3"/>
      <c r="AH115" s="3"/>
      <c r="AI115" s="3"/>
      <c r="AJ115" s="3"/>
    </row>
    <row r="116" spans="1:36" s="5" customFormat="1">
      <c r="A116" s="13"/>
      <c r="C116" s="226"/>
      <c r="F116" s="8"/>
      <c r="G116" s="8"/>
      <c r="H116" s="61"/>
      <c r="I116" s="61"/>
      <c r="J116" s="61"/>
      <c r="K116" s="61"/>
      <c r="L116" s="61"/>
      <c r="M116" s="61"/>
      <c r="N116" s="61"/>
      <c r="O116" s="426"/>
      <c r="P116" s="426"/>
      <c r="Q116" s="61"/>
      <c r="R116" s="3"/>
      <c r="S116" s="3"/>
      <c r="T116" s="3"/>
      <c r="U116" s="3"/>
      <c r="V116" s="3"/>
      <c r="W116" s="3"/>
      <c r="X116" s="3"/>
      <c r="Y116" s="3"/>
      <c r="Z116" s="3"/>
      <c r="AA116" s="3"/>
      <c r="AB116" s="3"/>
      <c r="AC116" s="3"/>
      <c r="AD116" s="3"/>
      <c r="AE116" s="3"/>
      <c r="AF116" s="3"/>
      <c r="AG116" s="3"/>
      <c r="AH116" s="3"/>
      <c r="AI116" s="3"/>
      <c r="AJ116" s="3"/>
    </row>
    <row r="117" spans="1:36" s="5" customFormat="1">
      <c r="A117" s="13"/>
      <c r="C117" s="226"/>
      <c r="F117" s="8"/>
      <c r="G117" s="8"/>
      <c r="H117" s="61"/>
      <c r="I117" s="61"/>
      <c r="J117" s="61"/>
      <c r="K117" s="61"/>
      <c r="L117" s="61"/>
      <c r="M117" s="61"/>
      <c r="N117" s="61"/>
      <c r="O117" s="426"/>
      <c r="P117" s="426"/>
      <c r="Q117" s="61"/>
      <c r="R117" s="3"/>
      <c r="S117" s="3"/>
      <c r="T117" s="3"/>
      <c r="U117" s="3"/>
      <c r="V117" s="3"/>
      <c r="W117" s="3"/>
      <c r="X117" s="3"/>
      <c r="Y117" s="3"/>
      <c r="Z117" s="3"/>
      <c r="AA117" s="3"/>
      <c r="AB117" s="3"/>
      <c r="AC117" s="3"/>
      <c r="AD117" s="3"/>
      <c r="AE117" s="3"/>
      <c r="AF117" s="3"/>
      <c r="AG117" s="3"/>
      <c r="AH117" s="3"/>
      <c r="AI117" s="3"/>
      <c r="AJ117" s="3"/>
    </row>
    <row r="118" spans="1:36" s="5" customFormat="1">
      <c r="A118" s="13"/>
      <c r="C118" s="226"/>
      <c r="F118" s="8"/>
      <c r="G118" s="8"/>
      <c r="H118" s="61"/>
      <c r="I118" s="61"/>
      <c r="J118" s="61"/>
      <c r="K118" s="61"/>
      <c r="L118" s="61"/>
      <c r="M118" s="61"/>
      <c r="N118" s="61"/>
      <c r="O118" s="426"/>
      <c r="P118" s="426"/>
      <c r="Q118" s="61"/>
      <c r="R118" s="3"/>
      <c r="S118" s="3"/>
      <c r="T118" s="3"/>
      <c r="U118" s="3"/>
      <c r="V118" s="3"/>
      <c r="W118" s="3"/>
      <c r="X118" s="3"/>
      <c r="Y118" s="3"/>
      <c r="Z118" s="3"/>
      <c r="AA118" s="3"/>
      <c r="AB118" s="3"/>
      <c r="AC118" s="3"/>
      <c r="AD118" s="3"/>
      <c r="AE118" s="3"/>
      <c r="AF118" s="3"/>
      <c r="AG118" s="3"/>
      <c r="AH118" s="3"/>
      <c r="AI118" s="3"/>
      <c r="AJ118" s="3"/>
    </row>
    <row r="119" spans="1:36" s="5" customFormat="1">
      <c r="A119" s="13"/>
      <c r="C119" s="226"/>
      <c r="F119" s="8"/>
      <c r="G119" s="8"/>
      <c r="H119" s="61"/>
      <c r="I119" s="61"/>
      <c r="J119" s="61"/>
      <c r="K119" s="61"/>
      <c r="L119" s="61"/>
      <c r="M119" s="61"/>
      <c r="N119" s="61"/>
      <c r="O119" s="426"/>
      <c r="P119" s="426"/>
      <c r="Q119" s="61"/>
      <c r="R119" s="3"/>
      <c r="S119" s="3"/>
      <c r="T119" s="3"/>
      <c r="U119" s="3"/>
      <c r="V119" s="3"/>
      <c r="W119" s="3"/>
      <c r="X119" s="3"/>
      <c r="Y119" s="3"/>
      <c r="Z119" s="3"/>
      <c r="AA119" s="3"/>
      <c r="AB119" s="3"/>
      <c r="AC119" s="3"/>
      <c r="AD119" s="3"/>
      <c r="AE119" s="3"/>
      <c r="AF119" s="3"/>
      <c r="AG119" s="3"/>
      <c r="AH119" s="3"/>
      <c r="AI119" s="3"/>
      <c r="AJ119" s="3"/>
    </row>
    <row r="120" spans="1:36" s="5" customFormat="1">
      <c r="A120" s="13"/>
      <c r="C120" s="226"/>
      <c r="F120" s="8"/>
      <c r="G120" s="8"/>
      <c r="H120" s="61"/>
      <c r="I120" s="61"/>
      <c r="J120" s="61"/>
      <c r="K120" s="61"/>
      <c r="L120" s="61"/>
      <c r="M120" s="61"/>
      <c r="N120" s="61"/>
      <c r="O120" s="426"/>
      <c r="P120" s="426"/>
      <c r="Q120" s="61"/>
      <c r="R120" s="3"/>
      <c r="S120" s="3"/>
      <c r="T120" s="3"/>
      <c r="U120" s="3"/>
      <c r="V120" s="3"/>
      <c r="W120" s="3"/>
      <c r="X120" s="3"/>
      <c r="Y120" s="3"/>
      <c r="Z120" s="3"/>
      <c r="AA120" s="3"/>
      <c r="AB120" s="3"/>
      <c r="AC120" s="3"/>
      <c r="AD120" s="3"/>
      <c r="AE120" s="3"/>
      <c r="AF120" s="3"/>
      <c r="AG120" s="3"/>
      <c r="AH120" s="3"/>
      <c r="AI120" s="3"/>
      <c r="AJ120" s="3"/>
    </row>
    <row r="121" spans="1:36" s="5" customFormat="1">
      <c r="A121" s="13"/>
      <c r="C121" s="226"/>
      <c r="F121" s="8"/>
      <c r="G121" s="8"/>
      <c r="H121" s="61"/>
      <c r="I121" s="61"/>
      <c r="J121" s="61"/>
      <c r="K121" s="61"/>
      <c r="L121" s="61"/>
      <c r="M121" s="61"/>
      <c r="N121" s="61"/>
      <c r="O121" s="426"/>
      <c r="P121" s="426"/>
      <c r="Q121" s="61"/>
      <c r="R121" s="3"/>
      <c r="S121" s="3"/>
      <c r="T121" s="3"/>
      <c r="U121" s="3"/>
      <c r="V121" s="3"/>
      <c r="W121" s="3"/>
      <c r="X121" s="3"/>
      <c r="Y121" s="3"/>
      <c r="Z121" s="3"/>
      <c r="AA121" s="3"/>
      <c r="AB121" s="3"/>
      <c r="AC121" s="3"/>
      <c r="AD121" s="3"/>
      <c r="AE121" s="3"/>
      <c r="AF121" s="3"/>
      <c r="AG121" s="3"/>
      <c r="AH121" s="3"/>
      <c r="AI121" s="3"/>
      <c r="AJ121" s="3"/>
    </row>
    <row r="122" spans="1:36" s="5" customFormat="1">
      <c r="A122" s="13"/>
      <c r="C122" s="226"/>
      <c r="F122" s="8"/>
      <c r="G122" s="8"/>
      <c r="H122" s="61"/>
      <c r="I122" s="61"/>
      <c r="J122" s="61"/>
      <c r="K122" s="61"/>
      <c r="L122" s="61"/>
      <c r="M122" s="61"/>
      <c r="N122" s="61"/>
      <c r="O122" s="426"/>
      <c r="P122" s="426"/>
      <c r="Q122" s="61"/>
      <c r="R122" s="3"/>
      <c r="S122" s="3"/>
      <c r="T122" s="3"/>
      <c r="U122" s="3"/>
      <c r="V122" s="3"/>
      <c r="W122" s="3"/>
      <c r="X122" s="3"/>
      <c r="Y122" s="3"/>
      <c r="Z122" s="3"/>
      <c r="AA122" s="3"/>
      <c r="AB122" s="3"/>
      <c r="AC122" s="3"/>
      <c r="AD122" s="3"/>
      <c r="AE122" s="3"/>
      <c r="AF122" s="3"/>
      <c r="AG122" s="3"/>
      <c r="AH122" s="3"/>
      <c r="AI122" s="3"/>
      <c r="AJ122" s="3"/>
    </row>
    <row r="123" spans="1:36" s="5" customFormat="1">
      <c r="A123" s="13"/>
      <c r="C123" s="226"/>
      <c r="F123" s="8"/>
      <c r="G123" s="8"/>
      <c r="H123" s="61"/>
      <c r="I123" s="61"/>
      <c r="J123" s="61"/>
      <c r="K123" s="61"/>
      <c r="L123" s="61"/>
      <c r="M123" s="61"/>
      <c r="N123" s="61"/>
      <c r="O123" s="426"/>
      <c r="P123" s="426"/>
      <c r="Q123" s="61"/>
      <c r="R123" s="3"/>
      <c r="S123" s="3"/>
      <c r="T123" s="3"/>
      <c r="U123" s="3"/>
      <c r="V123" s="3"/>
      <c r="W123" s="3"/>
      <c r="X123" s="3"/>
      <c r="Y123" s="3"/>
      <c r="Z123" s="3"/>
      <c r="AA123" s="3"/>
      <c r="AB123" s="3"/>
      <c r="AC123" s="3"/>
      <c r="AD123" s="3"/>
      <c r="AE123" s="3"/>
      <c r="AF123" s="3"/>
      <c r="AG123" s="3"/>
      <c r="AH123" s="3"/>
      <c r="AI123" s="3"/>
      <c r="AJ123" s="3"/>
    </row>
    <row r="124" spans="1:36" s="5" customFormat="1">
      <c r="A124" s="13"/>
      <c r="C124" s="226"/>
      <c r="F124" s="8"/>
      <c r="G124" s="8"/>
      <c r="H124" s="61"/>
      <c r="I124" s="61"/>
      <c r="J124" s="61"/>
      <c r="K124" s="61"/>
      <c r="L124" s="61"/>
      <c r="M124" s="61"/>
      <c r="N124" s="61"/>
      <c r="O124" s="426"/>
      <c r="P124" s="426"/>
      <c r="Q124" s="61"/>
      <c r="R124" s="3"/>
      <c r="S124" s="3"/>
      <c r="T124" s="3"/>
      <c r="U124" s="3"/>
      <c r="V124" s="3"/>
      <c r="W124" s="3"/>
      <c r="X124" s="3"/>
      <c r="Y124" s="3"/>
      <c r="Z124" s="3"/>
      <c r="AA124" s="3"/>
      <c r="AB124" s="3"/>
      <c r="AC124" s="3"/>
      <c r="AD124" s="3"/>
      <c r="AE124" s="3"/>
      <c r="AF124" s="3"/>
      <c r="AG124" s="3"/>
      <c r="AH124" s="3"/>
      <c r="AI124" s="3"/>
      <c r="AJ124" s="3"/>
    </row>
    <row r="125" spans="1:36" s="5" customFormat="1">
      <c r="A125" s="13"/>
      <c r="C125" s="226"/>
      <c r="F125" s="8"/>
      <c r="G125" s="8"/>
      <c r="H125" s="61"/>
      <c r="I125" s="61"/>
      <c r="J125" s="61"/>
      <c r="K125" s="61"/>
      <c r="L125" s="61"/>
      <c r="M125" s="61"/>
      <c r="N125" s="61"/>
      <c r="O125" s="426"/>
      <c r="P125" s="426"/>
      <c r="Q125" s="61"/>
      <c r="R125" s="3"/>
      <c r="S125" s="3"/>
      <c r="T125" s="3"/>
      <c r="U125" s="3"/>
      <c r="V125" s="3"/>
      <c r="W125" s="3"/>
      <c r="X125" s="3"/>
      <c r="Y125" s="3"/>
      <c r="Z125" s="3"/>
      <c r="AA125" s="3"/>
      <c r="AB125" s="3"/>
      <c r="AC125" s="3"/>
      <c r="AD125" s="3"/>
      <c r="AE125" s="3"/>
      <c r="AF125" s="3"/>
      <c r="AG125" s="3"/>
      <c r="AH125" s="3"/>
      <c r="AI125" s="3"/>
      <c r="AJ125" s="3"/>
    </row>
    <row r="126" spans="1:36" s="5" customFormat="1">
      <c r="A126" s="13"/>
      <c r="C126" s="226"/>
      <c r="F126" s="8"/>
      <c r="G126" s="8"/>
      <c r="H126" s="61"/>
      <c r="I126" s="61"/>
      <c r="J126" s="61"/>
      <c r="K126" s="61"/>
      <c r="L126" s="61"/>
      <c r="M126" s="61"/>
      <c r="N126" s="61"/>
      <c r="O126" s="426"/>
      <c r="P126" s="426"/>
      <c r="Q126" s="61"/>
      <c r="R126" s="3"/>
      <c r="S126" s="3"/>
      <c r="T126" s="3"/>
      <c r="U126" s="3"/>
      <c r="V126" s="3"/>
      <c r="W126" s="3"/>
      <c r="X126" s="3"/>
      <c r="Y126" s="3"/>
      <c r="Z126" s="3"/>
      <c r="AA126" s="3"/>
      <c r="AB126" s="3"/>
      <c r="AC126" s="3"/>
      <c r="AD126" s="3"/>
      <c r="AE126" s="3"/>
      <c r="AF126" s="3"/>
      <c r="AG126" s="3"/>
      <c r="AH126" s="3"/>
      <c r="AI126" s="3"/>
      <c r="AJ126" s="3"/>
    </row>
    <row r="127" spans="1:36" s="5" customFormat="1">
      <c r="A127" s="13"/>
      <c r="C127" s="226"/>
      <c r="F127" s="8"/>
      <c r="G127" s="8"/>
      <c r="H127" s="61"/>
      <c r="I127" s="61"/>
      <c r="J127" s="61"/>
      <c r="K127" s="61"/>
      <c r="L127" s="61"/>
      <c r="M127" s="61"/>
      <c r="N127" s="61"/>
      <c r="O127" s="426"/>
      <c r="P127" s="426"/>
      <c r="Q127" s="61"/>
      <c r="R127" s="3"/>
      <c r="S127" s="3"/>
      <c r="T127" s="3"/>
      <c r="U127" s="3"/>
      <c r="V127" s="3"/>
      <c r="W127" s="3"/>
      <c r="X127" s="3"/>
      <c r="Y127" s="3"/>
      <c r="Z127" s="3"/>
      <c r="AA127" s="3"/>
      <c r="AB127" s="3"/>
      <c r="AC127" s="3"/>
      <c r="AD127" s="3"/>
      <c r="AE127" s="3"/>
      <c r="AF127" s="3"/>
      <c r="AG127" s="3"/>
      <c r="AH127" s="3"/>
      <c r="AI127" s="3"/>
      <c r="AJ127" s="3"/>
    </row>
    <row r="128" spans="1:36" s="5" customFormat="1">
      <c r="A128" s="13"/>
      <c r="C128" s="226"/>
      <c r="F128" s="8"/>
      <c r="G128" s="8"/>
      <c r="H128" s="61"/>
      <c r="I128" s="61"/>
      <c r="J128" s="61"/>
      <c r="K128" s="61"/>
      <c r="L128" s="61"/>
      <c r="M128" s="61"/>
      <c r="N128" s="61"/>
      <c r="O128" s="426"/>
      <c r="P128" s="426"/>
      <c r="Q128" s="61"/>
      <c r="R128" s="3"/>
      <c r="S128" s="3"/>
      <c r="T128" s="3"/>
      <c r="U128" s="3"/>
      <c r="V128" s="3"/>
      <c r="W128" s="3"/>
      <c r="X128" s="3"/>
      <c r="Y128" s="3"/>
      <c r="Z128" s="3"/>
      <c r="AA128" s="3"/>
      <c r="AB128" s="3"/>
      <c r="AC128" s="3"/>
      <c r="AD128" s="3"/>
      <c r="AE128" s="3"/>
      <c r="AF128" s="3"/>
      <c r="AG128" s="3"/>
      <c r="AH128" s="3"/>
      <c r="AI128" s="3"/>
      <c r="AJ128" s="3"/>
    </row>
  </sheetData>
  <sheetProtection formatRows="0"/>
  <mergeCells count="7">
    <mergeCell ref="AC6:AG6"/>
    <mergeCell ref="AH6:AJ6"/>
    <mergeCell ref="X6:Y6"/>
    <mergeCell ref="Z6:AB6"/>
    <mergeCell ref="I4:Q7"/>
    <mergeCell ref="R4:W7"/>
    <mergeCell ref="X4:AJ4"/>
  </mergeCells>
  <phoneticPr fontId="25" type="noConversion"/>
  <conditionalFormatting sqref="R876:AJ1048576 I8:Q8 R8:AJ69">
    <cfRule type="cellIs" dxfId="963" priority="111" operator="equal">
      <formula>"x"</formula>
    </cfRule>
  </conditionalFormatting>
  <conditionalFormatting sqref="D27:E36 C37:E69 D10:E18 C10:C34 D20:E25">
    <cfRule type="cellIs" dxfId="962" priority="32" operator="equal">
      <formula>"PNS"</formula>
    </cfRule>
    <cfRule type="cellIs" dxfId="961" priority="33" operator="equal">
      <formula>"Grant"</formula>
    </cfRule>
  </conditionalFormatting>
  <conditionalFormatting sqref="H71:H1048576 H1:H69">
    <cfRule type="colorScale" priority="17">
      <colorScale>
        <cfvo type="num" val="-10000000"/>
        <cfvo type="num" val="90"/>
        <cfvo type="formula" val="&quot;30&lt;x; 60&gt;x&quot;"/>
        <color rgb="FFF8696B"/>
        <color rgb="FFFFEB84"/>
        <color rgb="FF63BE7B"/>
      </colorScale>
    </cfRule>
    <cfRule type="colorScale" priority="18">
      <colorScale>
        <cfvo type="num" val="0"/>
        <cfvo type="num" val="90"/>
        <cfvo type="max"/>
        <color rgb="FFF8696B"/>
        <color rgb="FFFFEB84"/>
        <color rgb="FF63BE7B"/>
      </colorScale>
    </cfRule>
    <cfRule type="colorScale" priority="19">
      <colorScale>
        <cfvo type="min"/>
        <cfvo type="percentile" val="50"/>
        <cfvo type="max"/>
        <color rgb="FFF8696B"/>
        <color rgb="FFFFEB84"/>
        <color rgb="FF63BE7B"/>
      </colorScale>
    </cfRule>
  </conditionalFormatting>
  <pageMargins left="0.17" right="0.17" top="0.75" bottom="0.75" header="0.3" footer="0.3"/>
  <pageSetup paperSize="9" scale="17" fitToHeight="0"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CC39"/>
  <sheetViews>
    <sheetView topLeftCell="A10" workbookViewId="0">
      <pane xSplit="2" ySplit="4" topLeftCell="K14" activePane="bottomRight" state="frozen"/>
      <selection activeCell="A10" sqref="A10"/>
      <selection pane="topRight" activeCell="C10" sqref="C10"/>
      <selection pane="bottomLeft" activeCell="A14" sqref="A14"/>
      <selection pane="bottomRight" activeCell="BO17" sqref="BO17"/>
    </sheetView>
  </sheetViews>
  <sheetFormatPr defaultRowHeight="15"/>
  <cols>
    <col min="1" max="1" width="19" customWidth="1"/>
    <col min="2" max="2" width="55" customWidth="1"/>
    <col min="4" max="4" width="12.5703125" customWidth="1"/>
    <col min="5" max="5" width="13.28515625" customWidth="1"/>
    <col min="6" max="6" width="12.140625" customWidth="1"/>
    <col min="7" max="7" width="14.28515625" customWidth="1"/>
    <col min="8" max="9" width="11.5703125" customWidth="1"/>
    <col min="10" max="11" width="11.7109375" style="192" customWidth="1"/>
    <col min="12" max="12" width="12.140625" style="192" customWidth="1"/>
    <col min="13" max="13" width="7" style="192" bestFit="1" customWidth="1"/>
    <col min="14" max="14" width="5.7109375" style="192" customWidth="1"/>
    <col min="15" max="15" width="5.28515625" style="192" customWidth="1"/>
    <col min="16" max="18" width="6.42578125" style="192" customWidth="1"/>
    <col min="19" max="19" width="6.28515625" style="192" customWidth="1"/>
    <col min="20" max="20" width="35.28515625" style="486" customWidth="1"/>
    <col min="21" max="21" width="2.42578125" customWidth="1"/>
    <col min="22" max="75" width="6.140625" style="193" customWidth="1"/>
    <col min="76" max="76" width="6.140625" style="449" customWidth="1"/>
    <col min="77" max="77" width="7.140625" style="449" customWidth="1"/>
    <col min="78" max="80" width="6.140625" style="449" customWidth="1"/>
    <col min="81" max="81" width="10.140625" style="449" customWidth="1"/>
  </cols>
  <sheetData>
    <row r="1" spans="1:81">
      <c r="A1" s="5"/>
      <c r="B1" s="2418" t="s">
        <v>1370</v>
      </c>
      <c r="C1" s="2419"/>
      <c r="D1" s="2419"/>
      <c r="E1" s="2419"/>
      <c r="F1" s="2419"/>
      <c r="G1" s="2420"/>
      <c r="H1" s="120"/>
      <c r="I1" s="7"/>
      <c r="J1" s="7"/>
      <c r="K1" s="190"/>
      <c r="L1" s="190"/>
      <c r="M1" s="190"/>
      <c r="N1" s="190"/>
      <c r="O1" s="190"/>
      <c r="P1" s="190"/>
      <c r="Q1" s="190"/>
      <c r="R1" s="190"/>
      <c r="S1" s="190"/>
      <c r="T1" s="481"/>
      <c r="U1" s="5"/>
      <c r="V1" s="2488" t="s">
        <v>68</v>
      </c>
      <c r="W1" s="2489"/>
      <c r="X1" s="2489"/>
      <c r="Y1" s="2489"/>
      <c r="Z1" s="2489"/>
      <c r="AA1" s="2489"/>
      <c r="AB1" s="2489"/>
      <c r="AC1" s="2489"/>
      <c r="AD1" s="2489"/>
      <c r="AE1" s="2489"/>
      <c r="AF1" s="2489"/>
      <c r="AG1" s="2489"/>
      <c r="AH1" s="2489"/>
      <c r="AI1" s="2489"/>
      <c r="AJ1" s="2489"/>
      <c r="AK1" s="2489"/>
      <c r="AL1" s="2489"/>
      <c r="AM1" s="2489"/>
      <c r="AN1" s="2489"/>
      <c r="AO1" s="2489"/>
      <c r="AP1" s="2489"/>
      <c r="AQ1" s="2489"/>
      <c r="AR1" s="2489"/>
      <c r="AS1" s="2489"/>
      <c r="AT1" s="2489"/>
      <c r="AU1" s="2489"/>
      <c r="AV1" s="2489"/>
      <c r="AW1" s="2489"/>
      <c r="AX1" s="2489"/>
      <c r="AY1" s="2489"/>
      <c r="AZ1" s="2489"/>
      <c r="BA1" s="2489"/>
      <c r="BB1" s="2489"/>
      <c r="BC1" s="2489"/>
      <c r="BD1" s="2489"/>
      <c r="BE1" s="2489"/>
      <c r="BF1" s="2489"/>
      <c r="BG1" s="2489"/>
      <c r="BH1" s="2489"/>
      <c r="BI1" s="2489"/>
      <c r="BJ1" s="2489"/>
      <c r="BK1" s="2489"/>
      <c r="BL1" s="2489"/>
      <c r="BM1" s="2489"/>
      <c r="BN1" s="2489"/>
      <c r="BO1" s="2489"/>
      <c r="BP1" s="2489"/>
      <c r="BQ1" s="2489"/>
      <c r="BR1" s="2489"/>
      <c r="BS1" s="2489"/>
      <c r="BT1" s="2489"/>
      <c r="BU1" s="2489"/>
      <c r="BV1" s="2489"/>
      <c r="BW1" s="2489"/>
      <c r="BX1" s="446"/>
      <c r="BY1" s="446"/>
      <c r="BZ1" s="446"/>
      <c r="CA1" s="446"/>
      <c r="CB1" s="446"/>
      <c r="CC1" s="446"/>
    </row>
    <row r="2" spans="1:81">
      <c r="A2" s="5"/>
      <c r="B2" s="2421"/>
      <c r="C2" s="2422"/>
      <c r="D2" s="2422"/>
      <c r="E2" s="2422"/>
      <c r="F2" s="2422"/>
      <c r="G2" s="2423"/>
      <c r="H2" s="120"/>
      <c r="I2" s="7"/>
      <c r="J2" s="7"/>
      <c r="K2" s="190"/>
      <c r="L2" s="190"/>
      <c r="M2" s="190"/>
      <c r="N2" s="190"/>
      <c r="O2" s="190"/>
      <c r="P2" s="190"/>
      <c r="Q2" s="190"/>
      <c r="R2" s="190"/>
      <c r="S2" s="190"/>
      <c r="T2" s="481"/>
      <c r="U2" s="5"/>
      <c r="V2" s="2490"/>
      <c r="W2" s="2491"/>
      <c r="X2" s="2491"/>
      <c r="Y2" s="2491"/>
      <c r="Z2" s="2491"/>
      <c r="AA2" s="2491"/>
      <c r="AB2" s="2491"/>
      <c r="AC2" s="2491"/>
      <c r="AD2" s="2491"/>
      <c r="AE2" s="2491"/>
      <c r="AF2" s="2491"/>
      <c r="AG2" s="2491"/>
      <c r="AH2" s="2491"/>
      <c r="AI2" s="2491"/>
      <c r="AJ2" s="2491"/>
      <c r="AK2" s="2491"/>
      <c r="AL2" s="2491"/>
      <c r="AM2" s="2491"/>
      <c r="AN2" s="2491"/>
      <c r="AO2" s="2491"/>
      <c r="AP2" s="2491"/>
      <c r="AQ2" s="2491"/>
      <c r="AR2" s="2491"/>
      <c r="AS2" s="2491"/>
      <c r="AT2" s="2491"/>
      <c r="AU2" s="2491"/>
      <c r="AV2" s="2491"/>
      <c r="AW2" s="2491"/>
      <c r="AX2" s="2491"/>
      <c r="AY2" s="2491"/>
      <c r="AZ2" s="2491"/>
      <c r="BA2" s="2491"/>
      <c r="BB2" s="2491"/>
      <c r="BC2" s="2491"/>
      <c r="BD2" s="2491"/>
      <c r="BE2" s="2491"/>
      <c r="BF2" s="2491"/>
      <c r="BG2" s="2491"/>
      <c r="BH2" s="2491"/>
      <c r="BI2" s="2491"/>
      <c r="BJ2" s="2491"/>
      <c r="BK2" s="2491"/>
      <c r="BL2" s="2491"/>
      <c r="BM2" s="2491"/>
      <c r="BN2" s="2491"/>
      <c r="BO2" s="2491"/>
      <c r="BP2" s="2491"/>
      <c r="BQ2" s="2491"/>
      <c r="BR2" s="2491"/>
      <c r="BS2" s="2491"/>
      <c r="BT2" s="2491"/>
      <c r="BU2" s="2491"/>
      <c r="BV2" s="2491"/>
      <c r="BW2" s="2491"/>
      <c r="BX2" s="446"/>
      <c r="BY2" s="446"/>
      <c r="BZ2" s="446"/>
      <c r="CA2" s="446"/>
      <c r="CB2" s="446"/>
      <c r="CC2" s="446"/>
    </row>
    <row r="3" spans="1:81" ht="15.75" thickBot="1">
      <c r="A3" s="5"/>
      <c r="B3" s="2424"/>
      <c r="C3" s="2425"/>
      <c r="D3" s="2425"/>
      <c r="E3" s="2425"/>
      <c r="F3" s="2425"/>
      <c r="G3" s="2426"/>
      <c r="H3" s="120"/>
      <c r="I3" s="7"/>
      <c r="J3" s="7"/>
      <c r="K3" s="190"/>
      <c r="L3" s="190"/>
      <c r="M3" s="190"/>
      <c r="N3" s="190"/>
      <c r="O3" s="190"/>
      <c r="P3" s="190"/>
      <c r="Q3" s="190"/>
      <c r="R3" s="190"/>
      <c r="S3" s="190"/>
      <c r="T3" s="481"/>
      <c r="U3" s="5"/>
      <c r="V3" s="2492"/>
      <c r="W3" s="2493"/>
      <c r="X3" s="2493"/>
      <c r="Y3" s="2493"/>
      <c r="Z3" s="2493"/>
      <c r="AA3" s="2493"/>
      <c r="AB3" s="2493"/>
      <c r="AC3" s="2493"/>
      <c r="AD3" s="2493"/>
      <c r="AE3" s="2493"/>
      <c r="AF3" s="2493"/>
      <c r="AG3" s="2493"/>
      <c r="AH3" s="2493"/>
      <c r="AI3" s="2493"/>
      <c r="AJ3" s="2493"/>
      <c r="AK3" s="2493"/>
      <c r="AL3" s="2493"/>
      <c r="AM3" s="2493"/>
      <c r="AN3" s="2493"/>
      <c r="AO3" s="2493"/>
      <c r="AP3" s="2493"/>
      <c r="AQ3" s="2493"/>
      <c r="AR3" s="2493"/>
      <c r="AS3" s="2493"/>
      <c r="AT3" s="2493"/>
      <c r="AU3" s="2493"/>
      <c r="AV3" s="2493"/>
      <c r="AW3" s="2493"/>
      <c r="AX3" s="2493"/>
      <c r="AY3" s="2493"/>
      <c r="AZ3" s="2493"/>
      <c r="BA3" s="2493"/>
      <c r="BB3" s="2493"/>
      <c r="BC3" s="2493"/>
      <c r="BD3" s="2493"/>
      <c r="BE3" s="2493"/>
      <c r="BF3" s="2493"/>
      <c r="BG3" s="2493"/>
      <c r="BH3" s="2493"/>
      <c r="BI3" s="2493"/>
      <c r="BJ3" s="2493"/>
      <c r="BK3" s="2493"/>
      <c r="BL3" s="2493"/>
      <c r="BM3" s="2493"/>
      <c r="BN3" s="2493"/>
      <c r="BO3" s="2493"/>
      <c r="BP3" s="2493"/>
      <c r="BQ3" s="2493"/>
      <c r="BR3" s="2493"/>
      <c r="BS3" s="2493"/>
      <c r="BT3" s="2493"/>
      <c r="BU3" s="2493"/>
      <c r="BV3" s="2493"/>
      <c r="BW3" s="2493"/>
      <c r="BX3" s="446"/>
      <c r="BY3" s="446"/>
      <c r="BZ3" s="446"/>
      <c r="CA3" s="446"/>
      <c r="CB3" s="446"/>
      <c r="CC3" s="446"/>
    </row>
    <row r="4" spans="1:81" ht="15.75" thickBot="1">
      <c r="A4" s="5"/>
      <c r="B4" s="440" t="s">
        <v>305</v>
      </c>
      <c r="C4" s="1475" t="s">
        <v>1056</v>
      </c>
      <c r="D4" s="1475" t="s">
        <v>1371</v>
      </c>
      <c r="E4" s="1475"/>
      <c r="F4" s="1475"/>
      <c r="G4" s="1476"/>
      <c r="H4" s="120"/>
      <c r="I4" s="7"/>
      <c r="J4" s="7"/>
      <c r="K4" s="190"/>
      <c r="L4" s="190"/>
      <c r="M4" s="190"/>
      <c r="N4" s="190"/>
      <c r="O4" s="190"/>
      <c r="P4" s="190"/>
      <c r="Q4" s="190"/>
      <c r="R4" s="190"/>
      <c r="S4" s="190"/>
      <c r="T4" s="481"/>
      <c r="U4" s="5"/>
      <c r="V4" s="1474"/>
      <c r="W4" s="1474"/>
      <c r="X4" s="1474"/>
      <c r="Y4" s="1474"/>
      <c r="Z4" s="1474"/>
      <c r="AA4" s="1474"/>
      <c r="AB4" s="1474"/>
      <c r="AC4" s="1474"/>
      <c r="AD4" s="1474"/>
      <c r="AE4" s="1474"/>
      <c r="AF4" s="1474"/>
      <c r="AG4" s="1474"/>
      <c r="AH4" s="1474"/>
      <c r="AI4" s="1474"/>
      <c r="AJ4" s="1474"/>
      <c r="AK4" s="1474"/>
      <c r="AL4" s="1474"/>
      <c r="AM4" s="1474"/>
      <c r="AN4" s="1474"/>
      <c r="AO4" s="1474"/>
      <c r="AP4" s="1474"/>
      <c r="AQ4" s="1474"/>
      <c r="AR4" s="1474"/>
      <c r="AS4" s="1474"/>
      <c r="AT4" s="1474"/>
      <c r="AU4" s="1474"/>
      <c r="AV4" s="1474"/>
      <c r="AW4" s="1474"/>
      <c r="AX4" s="1474"/>
      <c r="AY4" s="1474"/>
      <c r="AZ4" s="1474"/>
      <c r="BA4" s="1474"/>
      <c r="BB4" s="1474"/>
      <c r="BC4" s="1474"/>
      <c r="BD4" s="1474"/>
      <c r="BE4" s="1474"/>
      <c r="BF4" s="1474"/>
      <c r="BG4" s="1474"/>
      <c r="BH4" s="1474"/>
      <c r="BI4" s="1474"/>
      <c r="BJ4" s="1474"/>
      <c r="BK4" s="1474"/>
      <c r="BL4" s="1474"/>
      <c r="BM4" s="1474"/>
      <c r="BN4" s="1474"/>
      <c r="BO4" s="1474"/>
      <c r="BP4" s="1474"/>
      <c r="BQ4" s="1474"/>
      <c r="BR4" s="1474"/>
      <c r="BS4" s="1474"/>
      <c r="BT4" s="1474"/>
      <c r="BU4" s="1474"/>
      <c r="BV4" s="1474"/>
      <c r="BW4" s="1474"/>
      <c r="BX4" s="447"/>
      <c r="BY4" s="447"/>
      <c r="BZ4" s="447"/>
      <c r="CA4" s="447"/>
      <c r="CB4" s="447"/>
      <c r="CC4" s="447"/>
    </row>
    <row r="5" spans="1:81" ht="23.25" thickBot="1">
      <c r="A5" s="5"/>
      <c r="B5" s="440" t="s">
        <v>300</v>
      </c>
      <c r="C5" s="1478" t="s">
        <v>1372</v>
      </c>
      <c r="D5" s="1478" t="s">
        <v>1373</v>
      </c>
      <c r="E5" s="1478"/>
      <c r="F5" s="1478"/>
      <c r="G5" s="1479"/>
      <c r="H5" s="120"/>
      <c r="I5" s="7"/>
      <c r="J5" s="7"/>
      <c r="K5" s="190"/>
      <c r="L5" s="190"/>
      <c r="M5" s="190"/>
      <c r="N5" s="190"/>
      <c r="O5" s="190"/>
      <c r="P5" s="190"/>
      <c r="Q5" s="190"/>
      <c r="R5" s="190"/>
      <c r="S5" s="190"/>
      <c r="T5" s="481"/>
      <c r="U5" s="5"/>
      <c r="V5" s="1474"/>
      <c r="W5" s="1474"/>
      <c r="X5" s="1474"/>
      <c r="Y5" s="1474"/>
      <c r="Z5" s="1474"/>
      <c r="AA5" s="1474"/>
      <c r="AB5" s="1474"/>
      <c r="AC5" s="1474"/>
      <c r="AD5" s="1474"/>
      <c r="AE5" s="1474"/>
      <c r="AF5" s="1474"/>
      <c r="AG5" s="1474"/>
      <c r="AH5" s="1474"/>
      <c r="AI5" s="1474"/>
      <c r="AJ5" s="1474"/>
      <c r="AK5" s="1474"/>
      <c r="AL5" s="1474"/>
      <c r="AM5" s="1474"/>
      <c r="AN5" s="1474"/>
      <c r="AO5" s="1474"/>
      <c r="AP5" s="1474"/>
      <c r="AQ5" s="1474"/>
      <c r="AR5" s="1474"/>
      <c r="AS5" s="1474"/>
      <c r="AT5" s="1474"/>
      <c r="AU5" s="1474"/>
      <c r="AV5" s="1474"/>
      <c r="AW5" s="1474"/>
      <c r="AX5" s="1474"/>
      <c r="AY5" s="1474"/>
      <c r="AZ5" s="1474"/>
      <c r="BA5" s="1474"/>
      <c r="BB5" s="1474"/>
      <c r="BC5" s="1474"/>
      <c r="BD5" s="1474"/>
      <c r="BE5" s="1474"/>
      <c r="BF5" s="1474"/>
      <c r="BG5" s="1474"/>
      <c r="BH5" s="1474"/>
      <c r="BI5" s="1474"/>
      <c r="BJ5" s="1474"/>
      <c r="BK5" s="1474"/>
      <c r="BL5" s="1474"/>
      <c r="BM5" s="1474"/>
      <c r="BN5" s="1474"/>
      <c r="BO5" s="1474"/>
      <c r="BP5" s="1474"/>
      <c r="BQ5" s="1474"/>
      <c r="BR5" s="1474"/>
      <c r="BS5" s="1474"/>
      <c r="BT5" s="1474"/>
      <c r="BU5" s="1474"/>
      <c r="BV5" s="1474"/>
      <c r="BW5" s="1474"/>
      <c r="BX5" s="447"/>
      <c r="BY5" s="447"/>
      <c r="BZ5" s="447"/>
      <c r="CA5" s="447"/>
      <c r="CB5" s="447"/>
      <c r="CC5" s="447"/>
    </row>
    <row r="6" spans="1:81" ht="15.75" thickBot="1">
      <c r="A6" s="5"/>
      <c r="B6" s="440" t="s">
        <v>304</v>
      </c>
      <c r="C6" s="1478" t="s">
        <v>1374</v>
      </c>
      <c r="D6" s="1478"/>
      <c r="E6" s="1478"/>
      <c r="F6" s="1478"/>
      <c r="G6" s="1479"/>
      <c r="H6" s="120"/>
      <c r="I6" s="7"/>
      <c r="J6" s="7"/>
      <c r="K6" s="190"/>
      <c r="L6" s="190"/>
      <c r="M6" s="190"/>
      <c r="N6" s="190"/>
      <c r="O6" s="190"/>
      <c r="P6" s="190"/>
      <c r="Q6" s="190"/>
      <c r="R6" s="190"/>
      <c r="S6" s="190"/>
      <c r="T6" s="481"/>
      <c r="U6" s="5"/>
      <c r="V6" s="1474"/>
      <c r="W6" s="1474"/>
      <c r="X6" s="1474"/>
      <c r="Y6" s="1474"/>
      <c r="Z6" s="1474"/>
      <c r="AA6" s="1474"/>
      <c r="AB6" s="1474"/>
      <c r="AC6" s="1474"/>
      <c r="AD6" s="1474"/>
      <c r="AE6" s="1474"/>
      <c r="AF6" s="1474"/>
      <c r="AG6" s="1474"/>
      <c r="AH6" s="1474"/>
      <c r="AI6" s="1474"/>
      <c r="AJ6" s="1474"/>
      <c r="AK6" s="1474"/>
      <c r="AL6" s="1474"/>
      <c r="AM6" s="1474"/>
      <c r="AN6" s="1474"/>
      <c r="AO6" s="1474"/>
      <c r="AP6" s="1474"/>
      <c r="AQ6" s="1474"/>
      <c r="AR6" s="1474"/>
      <c r="AS6" s="1474"/>
      <c r="AT6" s="1474"/>
      <c r="AU6" s="1474"/>
      <c r="AV6" s="1474"/>
      <c r="AW6" s="1474"/>
      <c r="AX6" s="1474"/>
      <c r="AY6" s="1474"/>
      <c r="AZ6" s="1474"/>
      <c r="BA6" s="1474"/>
      <c r="BB6" s="1474"/>
      <c r="BC6" s="1474"/>
      <c r="BD6" s="1474"/>
      <c r="BE6" s="1474"/>
      <c r="BF6" s="1474"/>
      <c r="BG6" s="1474"/>
      <c r="BH6" s="1474"/>
      <c r="BI6" s="1474"/>
      <c r="BJ6" s="1474"/>
      <c r="BK6" s="1474"/>
      <c r="BL6" s="1474"/>
      <c r="BM6" s="1474"/>
      <c r="BN6" s="1474"/>
      <c r="BO6" s="1474"/>
      <c r="BP6" s="1474"/>
      <c r="BQ6" s="1474"/>
      <c r="BR6" s="1474"/>
      <c r="BS6" s="1474"/>
      <c r="BT6" s="1474"/>
      <c r="BU6" s="1474"/>
      <c r="BV6" s="1474"/>
      <c r="BW6" s="1474"/>
      <c r="BX6" s="447"/>
      <c r="BY6" s="447"/>
      <c r="BZ6" s="447"/>
      <c r="CA6" s="447"/>
      <c r="CB6" s="447"/>
      <c r="CC6" s="447"/>
    </row>
    <row r="7" spans="1:81" ht="15.75" thickBot="1">
      <c r="A7" s="5"/>
      <c r="B7" s="440" t="s">
        <v>302</v>
      </c>
      <c r="C7" s="1478" t="s">
        <v>200</v>
      </c>
      <c r="D7" s="1478"/>
      <c r="E7" s="1478"/>
      <c r="F7" s="1478"/>
      <c r="G7" s="1479"/>
      <c r="H7" s="120"/>
      <c r="I7" s="7"/>
      <c r="J7" s="7"/>
      <c r="K7" s="190"/>
      <c r="L7" s="190"/>
      <c r="M7" s="190"/>
      <c r="N7" s="190"/>
      <c r="O7" s="190"/>
      <c r="P7" s="190"/>
      <c r="Q7" s="190"/>
      <c r="R7" s="190"/>
      <c r="S7" s="190"/>
      <c r="T7" s="481"/>
      <c r="U7" s="5"/>
      <c r="V7" s="1474"/>
      <c r="W7" s="1474"/>
      <c r="X7" s="1474"/>
      <c r="Y7" s="1474"/>
      <c r="Z7" s="1474"/>
      <c r="AA7" s="1474"/>
      <c r="AB7" s="1474"/>
      <c r="AC7" s="1474"/>
      <c r="AD7" s="1474"/>
      <c r="AE7" s="1474"/>
      <c r="AF7" s="1474"/>
      <c r="AG7" s="1474"/>
      <c r="AH7" s="1474"/>
      <c r="AI7" s="1474"/>
      <c r="AJ7" s="1474"/>
      <c r="AK7" s="1474"/>
      <c r="AL7" s="1474"/>
      <c r="AM7" s="1474"/>
      <c r="AN7" s="1474"/>
      <c r="AO7" s="1474"/>
      <c r="AP7" s="1474"/>
      <c r="AQ7" s="1474"/>
      <c r="AR7" s="1474"/>
      <c r="AS7" s="1474"/>
      <c r="AT7" s="1474"/>
      <c r="AU7" s="1474"/>
      <c r="AV7" s="1474"/>
      <c r="AW7" s="1474"/>
      <c r="AX7" s="1474"/>
      <c r="AY7" s="1474"/>
      <c r="AZ7" s="1474"/>
      <c r="BA7" s="1474"/>
      <c r="BB7" s="1474"/>
      <c r="BC7" s="1474"/>
      <c r="BD7" s="1474"/>
      <c r="BE7" s="1474"/>
      <c r="BF7" s="1474"/>
      <c r="BG7" s="1474"/>
      <c r="BH7" s="1474"/>
      <c r="BI7" s="1474"/>
      <c r="BJ7" s="1474"/>
      <c r="BK7" s="1474"/>
      <c r="BL7" s="1474"/>
      <c r="BM7" s="1474"/>
      <c r="BN7" s="1474"/>
      <c r="BO7" s="1474"/>
      <c r="BP7" s="1474"/>
      <c r="BQ7" s="1474"/>
      <c r="BR7" s="1474"/>
      <c r="BS7" s="1474"/>
      <c r="BT7" s="1474"/>
      <c r="BU7" s="1474"/>
      <c r="BV7" s="1474"/>
      <c r="BW7" s="1474"/>
      <c r="BX7" s="447"/>
      <c r="BY7" s="447"/>
      <c r="BZ7" s="447"/>
      <c r="CA7" s="447"/>
      <c r="CB7" s="447"/>
      <c r="CC7" s="447"/>
    </row>
    <row r="8" spans="1:81" ht="23.25" thickBot="1">
      <c r="A8" s="5"/>
      <c r="B8" s="440" t="s">
        <v>303</v>
      </c>
      <c r="C8" s="1478" t="s">
        <v>400</v>
      </c>
      <c r="D8" s="1478"/>
      <c r="E8" s="1478"/>
      <c r="F8" s="1478"/>
      <c r="G8" s="1479"/>
      <c r="H8" s="120"/>
      <c r="I8" s="7"/>
      <c r="J8" s="7"/>
      <c r="K8" s="190"/>
      <c r="L8" s="190"/>
      <c r="M8" s="190"/>
      <c r="N8" s="190"/>
      <c r="O8" s="190"/>
      <c r="P8" s="190"/>
      <c r="Q8" s="190"/>
      <c r="R8" s="190"/>
      <c r="S8" s="190"/>
      <c r="T8" s="481"/>
      <c r="U8" s="5"/>
      <c r="V8" s="1474"/>
      <c r="W8" s="1474"/>
      <c r="X8" s="1474"/>
      <c r="Y8" s="1474"/>
      <c r="Z8" s="1474"/>
      <c r="AA8" s="1474"/>
      <c r="AB8" s="1474"/>
      <c r="AC8" s="1474"/>
      <c r="AD8" s="1474"/>
      <c r="AE8" s="1474"/>
      <c r="AF8" s="1474"/>
      <c r="AG8" s="1474"/>
      <c r="AH8" s="1474"/>
      <c r="AI8" s="1474"/>
      <c r="AJ8" s="1474"/>
      <c r="AK8" s="1474"/>
      <c r="AL8" s="1474"/>
      <c r="AM8" s="1474"/>
      <c r="AN8" s="1474"/>
      <c r="AO8" s="1474"/>
      <c r="AP8" s="1474"/>
      <c r="AQ8" s="1474"/>
      <c r="AR8" s="1474"/>
      <c r="AS8" s="1474"/>
      <c r="AT8" s="1474"/>
      <c r="AU8" s="1474"/>
      <c r="AV8" s="1474"/>
      <c r="AW8" s="1474"/>
      <c r="AX8" s="1474"/>
      <c r="AY8" s="1474"/>
      <c r="AZ8" s="1474"/>
      <c r="BA8" s="1474"/>
      <c r="BB8" s="1474"/>
      <c r="BC8" s="1474"/>
      <c r="BD8" s="1474"/>
      <c r="BE8" s="1474"/>
      <c r="BF8" s="1474"/>
      <c r="BG8" s="1474"/>
      <c r="BH8" s="1474"/>
      <c r="BI8" s="1474"/>
      <c r="BJ8" s="1474"/>
      <c r="BK8" s="1474"/>
      <c r="BL8" s="1474"/>
      <c r="BM8" s="1474"/>
      <c r="BN8" s="1474"/>
      <c r="BO8" s="1474"/>
      <c r="BP8" s="1474"/>
      <c r="BQ8" s="1474"/>
      <c r="BR8" s="1474"/>
      <c r="BS8" s="1474"/>
      <c r="BT8" s="1474"/>
      <c r="BU8" s="1474"/>
      <c r="BV8" s="1474"/>
      <c r="BW8" s="1474"/>
      <c r="BX8" s="447"/>
      <c r="BY8" s="447"/>
      <c r="BZ8" s="447"/>
      <c r="CA8" s="447"/>
      <c r="CB8" s="447"/>
      <c r="CC8" s="447"/>
    </row>
    <row r="9" spans="1:81" ht="15.75" thickBot="1">
      <c r="A9" s="5"/>
      <c r="B9" s="7"/>
      <c r="C9" s="7"/>
      <c r="D9" s="7"/>
      <c r="E9" s="7"/>
      <c r="F9" s="7"/>
      <c r="G9" s="7"/>
      <c r="H9" s="7"/>
      <c r="I9" s="7"/>
      <c r="J9" s="190"/>
      <c r="K9" s="190"/>
      <c r="L9" s="190"/>
      <c r="M9" s="190"/>
      <c r="N9" s="190"/>
      <c r="O9" s="190"/>
      <c r="P9" s="190"/>
      <c r="Q9" s="190"/>
      <c r="R9" s="190"/>
      <c r="S9" s="190"/>
      <c r="T9" s="481"/>
      <c r="U9" s="7"/>
      <c r="V9" s="441"/>
      <c r="W9" s="441"/>
      <c r="X9" s="441"/>
      <c r="Y9" s="441"/>
      <c r="Z9" s="441"/>
      <c r="AA9" s="441"/>
      <c r="AB9" s="441"/>
      <c r="AC9" s="441"/>
      <c r="AD9" s="441"/>
      <c r="AE9" s="441"/>
      <c r="AF9" s="441"/>
      <c r="AG9" s="441"/>
      <c r="AH9" s="441"/>
      <c r="AI9" s="441"/>
      <c r="AJ9" s="441"/>
      <c r="AK9" s="441"/>
      <c r="AL9" s="441"/>
      <c r="AM9" s="441"/>
      <c r="AN9" s="441"/>
      <c r="AO9" s="441"/>
      <c r="AP9" s="441"/>
      <c r="AQ9" s="441"/>
      <c r="AR9" s="441"/>
      <c r="AS9" s="441"/>
      <c r="AT9" s="441"/>
      <c r="AU9" s="441"/>
      <c r="AV9" s="441"/>
      <c r="AW9" s="441"/>
      <c r="AX9" s="441"/>
      <c r="AY9" s="441"/>
      <c r="AZ9" s="441"/>
      <c r="BA9" s="441"/>
      <c r="BB9" s="441"/>
      <c r="BC9" s="441"/>
      <c r="BD9" s="441"/>
      <c r="BE9" s="441"/>
      <c r="BF9" s="441"/>
      <c r="BG9" s="441"/>
      <c r="BH9" s="441"/>
      <c r="BI9" s="441"/>
      <c r="BJ9" s="441"/>
      <c r="BK9" s="441"/>
      <c r="BL9" s="441"/>
      <c r="BM9" s="441"/>
      <c r="BN9" s="441"/>
      <c r="BO9" s="441"/>
      <c r="BP9" s="441"/>
      <c r="BQ9" s="441"/>
      <c r="BR9" s="441"/>
      <c r="BS9" s="441"/>
      <c r="BT9" s="441"/>
      <c r="BU9" s="441"/>
      <c r="BV9" s="441"/>
      <c r="BW9" s="441"/>
      <c r="BX9" s="448"/>
      <c r="BY9" s="448"/>
      <c r="BZ9" s="448"/>
      <c r="CA9" s="448"/>
      <c r="CB9" s="448"/>
      <c r="CC9" s="448"/>
    </row>
    <row r="10" spans="1:81" ht="21" thickBot="1">
      <c r="A10" s="85" t="s">
        <v>64</v>
      </c>
      <c r="B10" s="86"/>
      <c r="C10" s="2477" t="s">
        <v>57</v>
      </c>
      <c r="D10" s="2478"/>
      <c r="E10" s="1477"/>
      <c r="F10" s="439">
        <f ca="1">TODAY()</f>
        <v>42956</v>
      </c>
      <c r="G10" s="121"/>
      <c r="H10" s="7"/>
      <c r="I10" s="7"/>
      <c r="J10" s="190"/>
      <c r="K10" s="190"/>
      <c r="L10" s="190"/>
      <c r="M10" s="190"/>
      <c r="N10" s="190"/>
      <c r="O10" s="190"/>
      <c r="P10" s="190"/>
      <c r="Q10" s="190"/>
      <c r="R10" s="190"/>
      <c r="S10" s="190"/>
      <c r="T10" s="481"/>
      <c r="U10" s="5"/>
      <c r="V10" s="2479" t="s">
        <v>299</v>
      </c>
      <c r="W10" s="2480"/>
      <c r="X10" s="2480"/>
      <c r="Y10" s="2480"/>
      <c r="Z10" s="2480"/>
      <c r="AA10" s="2480"/>
      <c r="AB10" s="2480"/>
      <c r="AC10" s="2480"/>
      <c r="AD10" s="2480"/>
      <c r="AE10" s="2480"/>
      <c r="AF10" s="2480"/>
      <c r="AG10" s="2480"/>
      <c r="AH10" s="2480"/>
      <c r="AI10" s="2480"/>
      <c r="AJ10" s="2480"/>
      <c r="AK10" s="2480"/>
      <c r="AL10" s="2480"/>
      <c r="AM10" s="2480"/>
      <c r="AN10" s="2480"/>
      <c r="AO10" s="2480"/>
      <c r="AP10" s="2480"/>
      <c r="AQ10" s="2480"/>
      <c r="AR10" s="2480"/>
      <c r="AS10" s="2480"/>
      <c r="AT10" s="2480"/>
      <c r="AU10" s="2480"/>
      <c r="AV10" s="2480"/>
      <c r="AW10" s="2480"/>
      <c r="AX10" s="2480"/>
      <c r="AY10" s="2480"/>
      <c r="AZ10" s="2480"/>
      <c r="BA10" s="2480"/>
      <c r="BB10" s="2480"/>
      <c r="BC10" s="2480"/>
      <c r="BD10" s="2480"/>
      <c r="BE10" s="2480"/>
      <c r="BF10" s="2480"/>
      <c r="BG10" s="2480"/>
      <c r="BH10" s="2480"/>
      <c r="BI10" s="2480"/>
      <c r="BJ10" s="2480"/>
      <c r="BK10" s="2480"/>
      <c r="BL10" s="2480"/>
      <c r="BM10" s="2480"/>
      <c r="BN10" s="2480"/>
      <c r="BO10" s="2480"/>
      <c r="BP10" s="2480"/>
      <c r="BQ10" s="2480"/>
      <c r="BR10" s="2480"/>
      <c r="BS10" s="2480"/>
      <c r="BT10" s="2480"/>
      <c r="BU10" s="2480"/>
      <c r="BV10" s="2480"/>
      <c r="BW10" s="2480"/>
      <c r="BX10" s="2481"/>
      <c r="BY10" s="2481"/>
      <c r="BZ10" s="2481"/>
      <c r="CA10" s="2481"/>
      <c r="CB10" s="2481"/>
      <c r="CC10" s="2481"/>
    </row>
    <row r="11" spans="1:81" s="468" customFormat="1" ht="17.25" customHeight="1" thickBot="1">
      <c r="A11" s="463" t="s">
        <v>285</v>
      </c>
      <c r="B11" s="464"/>
      <c r="C11" s="464"/>
      <c r="D11" s="464"/>
      <c r="E11" s="464"/>
      <c r="F11" s="464"/>
      <c r="G11" s="464"/>
      <c r="H11" s="464"/>
      <c r="I11" s="464"/>
      <c r="J11" s="465"/>
      <c r="K11" s="465"/>
      <c r="L11" s="465"/>
      <c r="M11" s="465"/>
      <c r="N11" s="465"/>
      <c r="O11" s="465"/>
      <c r="P11" s="465"/>
      <c r="Q11" s="465"/>
      <c r="R11" s="465"/>
      <c r="S11" s="465"/>
      <c r="T11" s="482"/>
      <c r="U11" s="466"/>
      <c r="V11" s="2482" t="s">
        <v>288</v>
      </c>
      <c r="W11" s="2483"/>
      <c r="X11" s="2483"/>
      <c r="Y11" s="2483"/>
      <c r="Z11" s="2483"/>
      <c r="AA11" s="2483"/>
      <c r="AB11" s="2483"/>
      <c r="AC11" s="2483"/>
      <c r="AD11" s="2483"/>
      <c r="AE11" s="2483"/>
      <c r="AF11" s="2483"/>
      <c r="AG11" s="2483"/>
      <c r="AH11" s="2483"/>
      <c r="AI11" s="2483"/>
      <c r="AJ11" s="2483"/>
      <c r="AK11" s="2483"/>
      <c r="AL11" s="2483"/>
      <c r="AM11" s="2484"/>
      <c r="AN11" s="2485" t="s">
        <v>310</v>
      </c>
      <c r="AO11" s="2486"/>
      <c r="AP11" s="2486"/>
      <c r="AQ11" s="2486"/>
      <c r="AR11" s="2486"/>
      <c r="AS11" s="2486"/>
      <c r="AT11" s="2486"/>
      <c r="AU11" s="2486"/>
      <c r="AV11" s="2486"/>
      <c r="AW11" s="2486"/>
      <c r="AX11" s="2486"/>
      <c r="AY11" s="2486"/>
      <c r="AZ11" s="2486"/>
      <c r="BA11" s="2486"/>
      <c r="BB11" s="2486"/>
      <c r="BC11" s="2486"/>
      <c r="BD11" s="2486"/>
      <c r="BE11" s="2487"/>
      <c r="BF11" s="2485" t="s">
        <v>289</v>
      </c>
      <c r="BG11" s="2486"/>
      <c r="BH11" s="2486"/>
      <c r="BI11" s="2486"/>
      <c r="BJ11" s="2486"/>
      <c r="BK11" s="2486"/>
      <c r="BL11" s="2486"/>
      <c r="BM11" s="2486"/>
      <c r="BN11" s="2486"/>
      <c r="BO11" s="2486"/>
      <c r="BP11" s="2486"/>
      <c r="BQ11" s="2486"/>
      <c r="BR11" s="2486"/>
      <c r="BS11" s="2486"/>
      <c r="BT11" s="2486"/>
      <c r="BU11" s="2486"/>
      <c r="BV11" s="2486"/>
      <c r="BW11" s="2487"/>
      <c r="BX11" s="467"/>
      <c r="BY11" s="467"/>
      <c r="BZ11" s="467"/>
      <c r="CA11" s="467"/>
      <c r="CB11" s="467"/>
      <c r="CC11" s="467"/>
    </row>
    <row r="12" spans="1:81" s="462" customFormat="1" ht="42" customHeight="1" thickBot="1">
      <c r="A12" s="470" t="s">
        <v>70</v>
      </c>
      <c r="B12" s="470" t="s">
        <v>301</v>
      </c>
      <c r="C12" s="471" t="s">
        <v>62</v>
      </c>
      <c r="D12" s="471" t="s">
        <v>328</v>
      </c>
      <c r="E12" s="471" t="s">
        <v>69</v>
      </c>
      <c r="F12" s="470" t="s">
        <v>63</v>
      </c>
      <c r="G12" s="470" t="s">
        <v>330</v>
      </c>
      <c r="H12" s="471" t="s">
        <v>1</v>
      </c>
      <c r="I12" s="471" t="s">
        <v>2</v>
      </c>
      <c r="J12" s="472" t="s">
        <v>89</v>
      </c>
      <c r="K12" s="473" t="s">
        <v>329</v>
      </c>
      <c r="L12" s="474" t="s">
        <v>286</v>
      </c>
      <c r="M12" s="2470" t="s">
        <v>287</v>
      </c>
      <c r="N12" s="2471"/>
      <c r="O12" s="2471"/>
      <c r="P12" s="2471"/>
      <c r="Q12" s="2471"/>
      <c r="R12" s="2471"/>
      <c r="S12" s="2472"/>
      <c r="T12" s="475" t="s">
        <v>23</v>
      </c>
      <c r="U12" s="461"/>
      <c r="V12" s="2469" t="s">
        <v>290</v>
      </c>
      <c r="W12" s="2469"/>
      <c r="X12" s="2469"/>
      <c r="Y12" s="2469"/>
      <c r="Z12" s="2469"/>
      <c r="AA12" s="2469"/>
      <c r="AB12" s="2469" t="s">
        <v>291</v>
      </c>
      <c r="AC12" s="2469"/>
      <c r="AD12" s="2469"/>
      <c r="AE12" s="2469"/>
      <c r="AF12" s="2469"/>
      <c r="AG12" s="2469"/>
      <c r="AH12" s="2469" t="s">
        <v>292</v>
      </c>
      <c r="AI12" s="2469"/>
      <c r="AJ12" s="2469"/>
      <c r="AK12" s="2469"/>
      <c r="AL12" s="2469"/>
      <c r="AM12" s="2469"/>
      <c r="AN12" s="2469" t="s">
        <v>293</v>
      </c>
      <c r="AO12" s="2469"/>
      <c r="AP12" s="2469"/>
      <c r="AQ12" s="2469"/>
      <c r="AR12" s="2469"/>
      <c r="AS12" s="2469"/>
      <c r="AT12" s="2469" t="s">
        <v>294</v>
      </c>
      <c r="AU12" s="2469"/>
      <c r="AV12" s="2469"/>
      <c r="AW12" s="2469"/>
      <c r="AX12" s="2469"/>
      <c r="AY12" s="2469"/>
      <c r="AZ12" s="2469" t="s">
        <v>295</v>
      </c>
      <c r="BA12" s="2469"/>
      <c r="BB12" s="2469"/>
      <c r="BC12" s="2469"/>
      <c r="BD12" s="2469"/>
      <c r="BE12" s="2469"/>
      <c r="BF12" s="2469" t="s">
        <v>296</v>
      </c>
      <c r="BG12" s="2469"/>
      <c r="BH12" s="2469"/>
      <c r="BI12" s="2469"/>
      <c r="BJ12" s="2469"/>
      <c r="BK12" s="2469"/>
      <c r="BL12" s="2469" t="s">
        <v>297</v>
      </c>
      <c r="BM12" s="2469"/>
      <c r="BN12" s="2469"/>
      <c r="BO12" s="2469"/>
      <c r="BP12" s="2469"/>
      <c r="BQ12" s="2469"/>
      <c r="BR12" s="2469" t="s">
        <v>298</v>
      </c>
      <c r="BS12" s="2469"/>
      <c r="BT12" s="2469"/>
      <c r="BU12" s="2469"/>
      <c r="BV12" s="2469"/>
      <c r="BW12" s="2469"/>
      <c r="BX12" s="2529" t="s">
        <v>308</v>
      </c>
      <c r="BY12" s="2529"/>
      <c r="BZ12" s="2529"/>
      <c r="CA12" s="2529"/>
      <c r="CB12" s="2529"/>
      <c r="CC12" s="2529"/>
    </row>
    <row r="13" spans="1:81" ht="45.75" thickBot="1">
      <c r="A13" s="91" t="s">
        <v>61</v>
      </c>
      <c r="B13" s="1473" t="s">
        <v>312</v>
      </c>
      <c r="C13" s="95"/>
      <c r="D13" s="95"/>
      <c r="E13" s="95"/>
      <c r="F13" s="95"/>
      <c r="G13" s="95"/>
      <c r="H13" s="95"/>
      <c r="I13" s="95"/>
      <c r="J13" s="191"/>
      <c r="K13" s="437"/>
      <c r="L13" s="476"/>
      <c r="M13" s="478" t="s">
        <v>316</v>
      </c>
      <c r="N13" s="479" t="s">
        <v>317</v>
      </c>
      <c r="O13" s="479" t="s">
        <v>318</v>
      </c>
      <c r="P13" s="479" t="s">
        <v>319</v>
      </c>
      <c r="Q13" s="480" t="s">
        <v>325</v>
      </c>
      <c r="R13" s="480" t="s">
        <v>326</v>
      </c>
      <c r="S13" s="480" t="s">
        <v>327</v>
      </c>
      <c r="T13" s="483"/>
      <c r="U13" s="5"/>
      <c r="V13" s="489" t="s">
        <v>306</v>
      </c>
      <c r="W13" s="490" t="s">
        <v>320</v>
      </c>
      <c r="X13" s="490" t="s">
        <v>321</v>
      </c>
      <c r="Y13" s="490" t="s">
        <v>322</v>
      </c>
      <c r="Z13" s="490" t="s">
        <v>323</v>
      </c>
      <c r="AA13" s="490" t="s">
        <v>307</v>
      </c>
      <c r="AB13" s="489" t="s">
        <v>306</v>
      </c>
      <c r="AC13" s="490" t="s">
        <v>320</v>
      </c>
      <c r="AD13" s="490" t="s">
        <v>321</v>
      </c>
      <c r="AE13" s="490" t="s">
        <v>322</v>
      </c>
      <c r="AF13" s="490" t="s">
        <v>323</v>
      </c>
      <c r="AG13" s="490" t="s">
        <v>307</v>
      </c>
      <c r="AH13" s="489" t="s">
        <v>306</v>
      </c>
      <c r="AI13" s="490" t="s">
        <v>320</v>
      </c>
      <c r="AJ13" s="490" t="s">
        <v>321</v>
      </c>
      <c r="AK13" s="490" t="s">
        <v>322</v>
      </c>
      <c r="AL13" s="490" t="s">
        <v>323</v>
      </c>
      <c r="AM13" s="490" t="s">
        <v>307</v>
      </c>
      <c r="AN13" s="489" t="s">
        <v>306</v>
      </c>
      <c r="AO13" s="490" t="s">
        <v>320</v>
      </c>
      <c r="AP13" s="490" t="s">
        <v>321</v>
      </c>
      <c r="AQ13" s="490" t="s">
        <v>322</v>
      </c>
      <c r="AR13" s="490" t="s">
        <v>323</v>
      </c>
      <c r="AS13" s="490" t="s">
        <v>307</v>
      </c>
      <c r="AT13" s="489" t="s">
        <v>306</v>
      </c>
      <c r="AU13" s="490" t="s">
        <v>320</v>
      </c>
      <c r="AV13" s="490" t="s">
        <v>321</v>
      </c>
      <c r="AW13" s="490" t="s">
        <v>322</v>
      </c>
      <c r="AX13" s="490" t="s">
        <v>323</v>
      </c>
      <c r="AY13" s="490" t="s">
        <v>307</v>
      </c>
      <c r="AZ13" s="489" t="s">
        <v>306</v>
      </c>
      <c r="BA13" s="490" t="s">
        <v>320</v>
      </c>
      <c r="BB13" s="490" t="s">
        <v>321</v>
      </c>
      <c r="BC13" s="490" t="s">
        <v>322</v>
      </c>
      <c r="BD13" s="490" t="s">
        <v>323</v>
      </c>
      <c r="BE13" s="490" t="s">
        <v>307</v>
      </c>
      <c r="BF13" s="489" t="s">
        <v>306</v>
      </c>
      <c r="BG13" s="490" t="s">
        <v>320</v>
      </c>
      <c r="BH13" s="490" t="s">
        <v>321</v>
      </c>
      <c r="BI13" s="490" t="s">
        <v>322</v>
      </c>
      <c r="BJ13" s="490" t="s">
        <v>323</v>
      </c>
      <c r="BK13" s="490" t="s">
        <v>307</v>
      </c>
      <c r="BL13" s="489" t="s">
        <v>306</v>
      </c>
      <c r="BM13" s="490" t="s">
        <v>320</v>
      </c>
      <c r="BN13" s="490" t="s">
        <v>321</v>
      </c>
      <c r="BO13" s="490" t="s">
        <v>322</v>
      </c>
      <c r="BP13" s="490" t="s">
        <v>323</v>
      </c>
      <c r="BQ13" s="490" t="s">
        <v>307</v>
      </c>
      <c r="BR13" s="489" t="s">
        <v>306</v>
      </c>
      <c r="BS13" s="490" t="s">
        <v>320</v>
      </c>
      <c r="BT13" s="490" t="s">
        <v>321</v>
      </c>
      <c r="BU13" s="490" t="s">
        <v>322</v>
      </c>
      <c r="BV13" s="490" t="s">
        <v>323</v>
      </c>
      <c r="BW13" s="490" t="s">
        <v>307</v>
      </c>
      <c r="BX13" s="456" t="s">
        <v>309</v>
      </c>
      <c r="BY13" s="456" t="s">
        <v>320</v>
      </c>
      <c r="BZ13" s="456" t="s">
        <v>331</v>
      </c>
      <c r="CA13" s="456" t="s">
        <v>322</v>
      </c>
      <c r="CB13" s="456" t="s">
        <v>324</v>
      </c>
      <c r="CC13" s="456" t="s">
        <v>311</v>
      </c>
    </row>
    <row r="14" spans="1:81" ht="23.25" thickBot="1">
      <c r="A14" s="2624" t="s">
        <v>315</v>
      </c>
      <c r="B14" s="137" t="s">
        <v>313</v>
      </c>
      <c r="C14" s="150">
        <f>'[24]D. ITT_All_Grants'!C93</f>
        <v>0</v>
      </c>
      <c r="D14" s="150">
        <f>'[24]D. ITT_All_Grants'!D93</f>
        <v>0</v>
      </c>
      <c r="E14" s="150">
        <f>'[24]D. ITT_All_Grants'!E93</f>
        <v>0</v>
      </c>
      <c r="F14" s="93" t="s">
        <v>197</v>
      </c>
      <c r="G14" s="93" t="e">
        <f>'[24]D. ITT_All_Grants'!#REF!</f>
        <v>#REF!</v>
      </c>
      <c r="H14" s="451" t="s">
        <v>20</v>
      </c>
      <c r="I14" s="451" t="s">
        <v>20</v>
      </c>
      <c r="J14" s="452" t="e">
        <f ca="1">I14-F10</f>
        <v>#VALUE!</v>
      </c>
      <c r="K14" s="453"/>
      <c r="L14" s="454"/>
      <c r="M14" s="459"/>
      <c r="N14" s="459"/>
      <c r="O14" s="459"/>
      <c r="P14" s="459"/>
      <c r="Q14" s="459">
        <v>50</v>
      </c>
      <c r="R14" s="459">
        <v>400</v>
      </c>
      <c r="S14" s="477">
        <f>Q14+R14</f>
        <v>450</v>
      </c>
      <c r="T14" s="485">
        <f>S14*6</f>
        <v>2700</v>
      </c>
      <c r="V14" s="1371"/>
      <c r="W14" s="1370"/>
      <c r="X14" s="1370"/>
      <c r="Y14" s="1370"/>
      <c r="Z14" s="1370"/>
      <c r="AA14" s="1370">
        <f>W14+X14+Y14+Z14</f>
        <v>0</v>
      </c>
      <c r="AB14" s="1371"/>
      <c r="AC14" s="1370"/>
      <c r="AD14" s="1370"/>
      <c r="AE14" s="1370"/>
      <c r="AF14" s="1370"/>
      <c r="AG14" s="1370">
        <f>AC14+AD14+AE14+AF14</f>
        <v>0</v>
      </c>
      <c r="AH14" s="1371"/>
      <c r="AI14" s="1370"/>
      <c r="AJ14" s="1370"/>
      <c r="AK14" s="1370"/>
      <c r="AL14" s="1370"/>
      <c r="AM14" s="1370">
        <f>AI14+AJ14+AK14+AL14</f>
        <v>0</v>
      </c>
      <c r="AN14" s="1371"/>
      <c r="AO14" s="1370"/>
      <c r="AP14" s="1370"/>
      <c r="AQ14" s="1370"/>
      <c r="AR14" s="1370"/>
      <c r="AS14" s="1370">
        <f>AO14+AP14+AQ14+AR14</f>
        <v>0</v>
      </c>
      <c r="AT14" s="1371"/>
      <c r="AU14" s="1370"/>
      <c r="AV14" s="1370"/>
      <c r="AW14" s="1370"/>
      <c r="AX14" s="1370"/>
      <c r="AY14" s="1370">
        <f>AU14+AV14+AW14+AX14</f>
        <v>0</v>
      </c>
      <c r="AZ14" s="1371"/>
      <c r="BA14" s="1370"/>
      <c r="BB14" s="1370"/>
      <c r="BC14" s="1370"/>
      <c r="BD14" s="1370"/>
      <c r="BE14" s="1370">
        <f>BA14+BB14+BC14+BD14</f>
        <v>0</v>
      </c>
      <c r="BF14" s="1371"/>
      <c r="BG14" s="1370"/>
      <c r="BH14" s="1370"/>
      <c r="BI14" s="1370"/>
      <c r="BJ14" s="1370"/>
      <c r="BK14" s="1370">
        <f>BG14+BH14+BI14+BJ14</f>
        <v>0</v>
      </c>
      <c r="BL14" s="1371"/>
      <c r="BM14" s="1370"/>
      <c r="BN14" s="1370"/>
      <c r="BO14" s="1370"/>
      <c r="BP14" s="1370"/>
      <c r="BQ14" s="1370">
        <v>1086</v>
      </c>
      <c r="BR14" s="1371"/>
      <c r="BS14" s="1370"/>
      <c r="BT14" s="1370"/>
      <c r="BU14" s="1370"/>
      <c r="BV14" s="1370"/>
      <c r="BW14" s="469">
        <f>BS14+BT14+BU14+BV14</f>
        <v>0</v>
      </c>
      <c r="BX14" s="491">
        <f t="shared" ref="BX14:CB14" si="0">BX17+BX18</f>
        <v>450</v>
      </c>
      <c r="BY14" s="491">
        <f t="shared" si="0"/>
        <v>164</v>
      </c>
      <c r="BZ14" s="491">
        <f t="shared" si="0"/>
        <v>76</v>
      </c>
      <c r="CA14" s="491">
        <f t="shared" si="0"/>
        <v>0</v>
      </c>
      <c r="CB14" s="491">
        <f t="shared" si="0"/>
        <v>0</v>
      </c>
      <c r="CC14" s="491">
        <f>BY14+BZ14</f>
        <v>240</v>
      </c>
    </row>
    <row r="15" spans="1:81" ht="23.25" thickBot="1">
      <c r="A15" s="2625"/>
      <c r="B15" s="137" t="s">
        <v>314</v>
      </c>
      <c r="C15" s="150">
        <f>'[24]D. ITT_All_Grants'!C94</f>
        <v>0</v>
      </c>
      <c r="D15" s="150">
        <f>'[24]D. ITT_All_Grants'!D94</f>
        <v>0</v>
      </c>
      <c r="E15" s="150">
        <f>'[24]D. ITT_All_Grants'!E94</f>
        <v>0</v>
      </c>
      <c r="F15" s="93"/>
      <c r="G15" s="93" t="e">
        <f>'[24]D. ITT_All_Grants'!#REF!</f>
        <v>#REF!</v>
      </c>
      <c r="H15" s="146" t="s">
        <v>20</v>
      </c>
      <c r="I15" s="146" t="s">
        <v>20</v>
      </c>
      <c r="J15" s="434" t="e">
        <f ca="1">I15-F10</f>
        <v>#VALUE!</v>
      </c>
      <c r="K15" s="438"/>
      <c r="L15" s="436"/>
      <c r="M15" s="457"/>
      <c r="N15" s="457"/>
      <c r="O15" s="457"/>
      <c r="P15" s="457"/>
      <c r="Q15" s="459">
        <f>N15+O15</f>
        <v>0</v>
      </c>
      <c r="R15" s="459">
        <f>M15+P15</f>
        <v>0</v>
      </c>
      <c r="S15" s="477">
        <f>Q15+R15</f>
        <v>0</v>
      </c>
      <c r="T15" s="484"/>
      <c r="V15" s="1369"/>
      <c r="W15" s="1370"/>
      <c r="X15" s="1370"/>
      <c r="Y15" s="1370"/>
      <c r="Z15" s="1370"/>
      <c r="AA15" s="1370">
        <f>W15+X15+Y15+Z15</f>
        <v>0</v>
      </c>
      <c r="AB15" s="1369"/>
      <c r="AC15" s="1370"/>
      <c r="AD15" s="1370"/>
      <c r="AE15" s="1370"/>
      <c r="AF15" s="1370"/>
      <c r="AG15" s="1370">
        <f>AC15+AD15+AE15+AF15</f>
        <v>0</v>
      </c>
      <c r="AH15" s="1369"/>
      <c r="AI15" s="1370"/>
      <c r="AJ15" s="1370"/>
      <c r="AK15" s="1370"/>
      <c r="AL15" s="1370"/>
      <c r="AM15" s="1370">
        <f>AI15+AJ15+AK15+AL15</f>
        <v>0</v>
      </c>
      <c r="AN15" s="1369"/>
      <c r="AO15" s="1370"/>
      <c r="AP15" s="1370"/>
      <c r="AQ15" s="1370"/>
      <c r="AR15" s="1370"/>
      <c r="AS15" s="1370">
        <f>AO15+AP15+AQ15+AR15</f>
        <v>0</v>
      </c>
      <c r="AT15" s="1369"/>
      <c r="AU15" s="1370"/>
      <c r="AV15" s="1370"/>
      <c r="AW15" s="1370"/>
      <c r="AX15" s="1370"/>
      <c r="AY15" s="1370">
        <f>AU15+AV15+AW15+AX15</f>
        <v>0</v>
      </c>
      <c r="AZ15" s="1369"/>
      <c r="BA15" s="1370"/>
      <c r="BB15" s="1370"/>
      <c r="BC15" s="1370"/>
      <c r="BD15" s="1370"/>
      <c r="BE15" s="1370">
        <f>BA15+BB15+BC15+BD15</f>
        <v>0</v>
      </c>
      <c r="BF15" s="1369"/>
      <c r="BG15" s="1370"/>
      <c r="BH15" s="1370"/>
      <c r="BI15" s="1370"/>
      <c r="BJ15" s="1370"/>
      <c r="BK15" s="1370">
        <f>BG15+BH15+BI15+BJ15</f>
        <v>0</v>
      </c>
      <c r="BL15" s="1369"/>
      <c r="BM15" s="1370"/>
      <c r="BN15" s="1370"/>
      <c r="BO15" s="1370"/>
      <c r="BP15" s="1370"/>
      <c r="BQ15" s="1370">
        <f>BM15+BN15+BO15+BP15</f>
        <v>0</v>
      </c>
      <c r="BR15" s="1369"/>
      <c r="BS15" s="1370"/>
      <c r="BT15" s="1370"/>
      <c r="BU15" s="1370"/>
      <c r="BV15" s="1370"/>
      <c r="BW15" s="469">
        <f>BS15+BT15+BU15+BV15</f>
        <v>0</v>
      </c>
      <c r="BX15" s="491">
        <f t="shared" ref="BX15:CC15" si="1">S15</f>
        <v>0</v>
      </c>
      <c r="BY15" s="491">
        <f t="shared" si="1"/>
        <v>0</v>
      </c>
      <c r="BZ15" s="491">
        <f t="shared" si="1"/>
        <v>0</v>
      </c>
      <c r="CA15" s="491">
        <f t="shared" si="1"/>
        <v>0</v>
      </c>
      <c r="CB15" s="491">
        <f t="shared" si="1"/>
        <v>0</v>
      </c>
      <c r="CC15" s="491">
        <f t="shared" si="1"/>
        <v>0</v>
      </c>
    </row>
    <row r="16" spans="1:81" ht="15.75" thickBot="1">
      <c r="A16" s="2531" t="s">
        <v>1375</v>
      </c>
      <c r="B16" s="1481" t="s">
        <v>1376</v>
      </c>
      <c r="C16" s="150" t="s">
        <v>1056</v>
      </c>
      <c r="D16" s="150" t="s">
        <v>1377</v>
      </c>
      <c r="E16" s="150">
        <f>'[24]D. ITT_All_Grants'!E8</f>
        <v>0</v>
      </c>
      <c r="F16" s="150" t="s">
        <v>337</v>
      </c>
      <c r="G16" s="150" t="s">
        <v>143</v>
      </c>
      <c r="H16" s="492">
        <v>42005</v>
      </c>
      <c r="I16" s="492">
        <v>42735</v>
      </c>
      <c r="J16" s="433">
        <f ca="1">I16-F10</f>
        <v>-221</v>
      </c>
      <c r="K16" s="438"/>
      <c r="L16" s="436"/>
      <c r="M16" s="459"/>
      <c r="N16" s="459"/>
      <c r="O16" s="459"/>
      <c r="P16" s="459"/>
      <c r="Q16" s="459">
        <f>N16+O16</f>
        <v>0</v>
      </c>
      <c r="R16" s="459">
        <f>M16+P16</f>
        <v>0</v>
      </c>
      <c r="S16" s="477">
        <f>Q16+R16</f>
        <v>0</v>
      </c>
      <c r="T16" s="484" t="s">
        <v>1378</v>
      </c>
      <c r="V16" s="1371"/>
      <c r="W16" s="1370">
        <v>1</v>
      </c>
      <c r="X16" s="1370">
        <v>1</v>
      </c>
      <c r="Y16" s="1370">
        <v>1</v>
      </c>
      <c r="Z16" s="1370">
        <v>1</v>
      </c>
      <c r="AA16" s="1370">
        <f>W16+X16+Y16+Z16</f>
        <v>4</v>
      </c>
      <c r="AB16" s="1371"/>
      <c r="AC16" s="1370">
        <v>1</v>
      </c>
      <c r="AD16" s="1370">
        <v>1</v>
      </c>
      <c r="AE16" s="1370">
        <v>1</v>
      </c>
      <c r="AF16" s="1370">
        <v>1</v>
      </c>
      <c r="AG16" s="1370">
        <f>AC16+AD16+AE16+AF16</f>
        <v>4</v>
      </c>
      <c r="AH16" s="1371"/>
      <c r="AI16" s="1370"/>
      <c r="AJ16" s="1370"/>
      <c r="AK16" s="1370"/>
      <c r="AL16" s="1370"/>
      <c r="AM16" s="1370">
        <f>AI16+AJ16+AK16+AL16</f>
        <v>0</v>
      </c>
      <c r="AN16" s="1371"/>
      <c r="AO16" s="1370"/>
      <c r="AP16" s="1370"/>
      <c r="AQ16" s="1370"/>
      <c r="AR16" s="1370"/>
      <c r="AS16" s="1370">
        <f>AO16+AP16+AQ16+AR16</f>
        <v>0</v>
      </c>
      <c r="AT16" s="1371"/>
      <c r="AU16" s="1370"/>
      <c r="AV16" s="1370"/>
      <c r="AW16" s="1370"/>
      <c r="AX16" s="1370"/>
      <c r="AY16" s="1370">
        <f>AU16+AV16+AW16+AX16</f>
        <v>0</v>
      </c>
      <c r="AZ16" s="1371"/>
      <c r="BA16" s="1370"/>
      <c r="BB16" s="1370"/>
      <c r="BC16" s="1370"/>
      <c r="BD16" s="1370"/>
      <c r="BE16" s="1370">
        <f>BA16+BB16+BC16+BD16</f>
        <v>0</v>
      </c>
      <c r="BF16" s="1371"/>
      <c r="BG16" s="1370"/>
      <c r="BH16" s="1370"/>
      <c r="BI16" s="1370"/>
      <c r="BJ16" s="1370"/>
      <c r="BK16" s="1370">
        <f>BG16+BH16+BI16+BJ16</f>
        <v>0</v>
      </c>
      <c r="BL16" s="1371"/>
      <c r="BM16" s="1370"/>
      <c r="BN16" s="1370"/>
      <c r="BO16" s="1370"/>
      <c r="BP16" s="1370"/>
      <c r="BQ16" s="1370">
        <f>BM16+BN16+BO16+BP16</f>
        <v>0</v>
      </c>
      <c r="BR16" s="1371"/>
      <c r="BS16" s="1370"/>
      <c r="BT16" s="1370"/>
      <c r="BU16" s="1370"/>
      <c r="BV16" s="1370"/>
      <c r="BW16" s="469">
        <f>BS16+BT16+BU16+BV16</f>
        <v>0</v>
      </c>
      <c r="BX16" s="491">
        <f>S16</f>
        <v>0</v>
      </c>
      <c r="BY16" s="488">
        <f>BS16+BM16+BG16+BA16+AU16+AO16+AI16+AC16+W16</f>
        <v>2</v>
      </c>
      <c r="BZ16" s="487">
        <f>BT16+BN16+BH16+BB16+AV16+AP16+AJ16+AD16+X16</f>
        <v>2</v>
      </c>
      <c r="CA16" s="487">
        <f>BU16+BO16+BI16+BC16+AW16+AQ16+AK16+AE16+Y16</f>
        <v>2</v>
      </c>
      <c r="CB16" s="487">
        <f>BV16+BP16+BJ16+BD16+AX16+AR16+AL16+AF16+Z16</f>
        <v>2</v>
      </c>
      <c r="CC16" s="488">
        <f>BY16+BZ16</f>
        <v>4</v>
      </c>
    </row>
    <row r="17" spans="1:81" ht="15.75" thickBot="1">
      <c r="A17" s="2533"/>
      <c r="B17" s="1482" t="s">
        <v>1379</v>
      </c>
      <c r="C17" s="150" t="s">
        <v>1056</v>
      </c>
      <c r="D17" s="150" t="s">
        <v>1380</v>
      </c>
      <c r="E17" s="150">
        <f>'[24]D. ITT_All_Grants'!E9</f>
        <v>0</v>
      </c>
      <c r="F17" s="94" t="s">
        <v>337</v>
      </c>
      <c r="G17" s="150" t="s">
        <v>143</v>
      </c>
      <c r="H17" s="1483">
        <v>42005</v>
      </c>
      <c r="I17" s="1483">
        <v>42735</v>
      </c>
      <c r="J17" s="434">
        <f ca="1">I17-F10</f>
        <v>-221</v>
      </c>
      <c r="K17" s="438"/>
      <c r="L17" s="436"/>
      <c r="M17" s="457">
        <v>210</v>
      </c>
      <c r="N17" s="457">
        <v>90</v>
      </c>
      <c r="O17" s="457"/>
      <c r="P17" s="457"/>
      <c r="Q17" s="459">
        <f t="shared" ref="Q17:Q31" si="2">N17+O17</f>
        <v>90</v>
      </c>
      <c r="R17" s="459">
        <f t="shared" ref="R17:R31" si="3">M17+P17</f>
        <v>210</v>
      </c>
      <c r="S17" s="477">
        <f t="shared" ref="S17:S31" si="4">Q17+R17</f>
        <v>300</v>
      </c>
      <c r="T17" s="484"/>
      <c r="V17" s="1369">
        <v>180</v>
      </c>
      <c r="W17" s="1370">
        <v>144</v>
      </c>
      <c r="X17" s="1370">
        <v>36</v>
      </c>
      <c r="Y17" s="1370"/>
      <c r="Z17" s="1370"/>
      <c r="AA17" s="1370">
        <f t="shared" ref="AA17:AA31" si="5">W17+X17+Y17+Z17</f>
        <v>180</v>
      </c>
      <c r="AB17" s="1369"/>
      <c r="AC17" s="1370"/>
      <c r="AD17" s="1370"/>
      <c r="AE17" s="1370"/>
      <c r="AF17" s="1370"/>
      <c r="AG17" s="1370">
        <f t="shared" ref="AG17:AG31" si="6">AC17+AD17+AE17+AF17</f>
        <v>0</v>
      </c>
      <c r="AH17" s="1369"/>
      <c r="AI17" s="1370"/>
      <c r="AJ17" s="1370"/>
      <c r="AK17" s="1370"/>
      <c r="AL17" s="1370"/>
      <c r="AM17" s="1370">
        <f t="shared" ref="AM17:AM31" si="7">AI17+AJ17+AK17+AL17</f>
        <v>0</v>
      </c>
      <c r="AN17" s="1369">
        <v>120</v>
      </c>
      <c r="AO17" s="1370"/>
      <c r="AP17" s="1370"/>
      <c r="AQ17" s="1370"/>
      <c r="AR17" s="1370"/>
      <c r="AS17" s="1370">
        <f t="shared" ref="AS17:AS31" si="8">AO17+AP17+AQ17+AR17</f>
        <v>0</v>
      </c>
      <c r="AT17" s="1369"/>
      <c r="AU17" s="1370"/>
      <c r="AV17" s="1370"/>
      <c r="AW17" s="1370"/>
      <c r="AX17" s="1370"/>
      <c r="AY17" s="1370">
        <f t="shared" ref="AY17:AY31" si="9">AU17+AV17+AW17+AX17</f>
        <v>0</v>
      </c>
      <c r="AZ17" s="1369"/>
      <c r="BA17" s="1370"/>
      <c r="BB17" s="1370"/>
      <c r="BC17" s="1370"/>
      <c r="BD17" s="1370"/>
      <c r="BE17" s="1370">
        <f t="shared" ref="BE17:BE31" si="10">BA17+BB17+BC17+BD17</f>
        <v>0</v>
      </c>
      <c r="BF17" s="1369"/>
      <c r="BG17" s="1370"/>
      <c r="BH17" s="1370"/>
      <c r="BI17" s="1370"/>
      <c r="BJ17" s="1370"/>
      <c r="BK17" s="1370">
        <f t="shared" ref="BK17:BK31" si="11">BG17+BH17+BI17+BJ17</f>
        <v>0</v>
      </c>
      <c r="BL17" s="1369"/>
      <c r="BM17" s="1370"/>
      <c r="BN17" s="1370"/>
      <c r="BO17" s="1370"/>
      <c r="BP17" s="1370"/>
      <c r="BQ17" s="1370">
        <f t="shared" ref="BQ17:BQ31" si="12">BM17+BN17+BO17+BP17</f>
        <v>0</v>
      </c>
      <c r="BR17" s="1369"/>
      <c r="BS17" s="1370"/>
      <c r="BT17" s="1370"/>
      <c r="BU17" s="1370"/>
      <c r="BV17" s="1370"/>
      <c r="BW17" s="469">
        <f t="shared" ref="BW17:BW31" si="13">BS17+BT17+BU17+BV17</f>
        <v>0</v>
      </c>
      <c r="BX17" s="491">
        <f t="shared" ref="BX17:BX31" si="14">S17</f>
        <v>300</v>
      </c>
      <c r="BY17" s="488">
        <f t="shared" ref="BY17:CB31" si="15">BS17+BM17+BG17+BA17+AU17+AO17+AI17+AC17+W17</f>
        <v>144</v>
      </c>
      <c r="BZ17" s="487">
        <f t="shared" si="15"/>
        <v>36</v>
      </c>
      <c r="CA17" s="487">
        <f t="shared" si="15"/>
        <v>0</v>
      </c>
      <c r="CB17" s="487">
        <f t="shared" si="15"/>
        <v>0</v>
      </c>
      <c r="CC17" s="488">
        <f t="shared" ref="CC17:CC31" si="16">BY17+BZ17</f>
        <v>180</v>
      </c>
    </row>
    <row r="18" spans="1:81" ht="15.75" thickBot="1">
      <c r="A18" s="2533"/>
      <c r="B18" s="142" t="s">
        <v>1381</v>
      </c>
      <c r="C18" s="150" t="s">
        <v>1056</v>
      </c>
      <c r="D18" s="150" t="s">
        <v>1380</v>
      </c>
      <c r="E18" s="150">
        <f>'[24]D. ITT_All_Grants'!E10</f>
        <v>0</v>
      </c>
      <c r="F18" s="94" t="s">
        <v>337</v>
      </c>
      <c r="G18" s="150" t="s">
        <v>794</v>
      </c>
      <c r="H18" s="1483">
        <v>42005</v>
      </c>
      <c r="I18" s="1483">
        <v>42735</v>
      </c>
      <c r="J18" s="434">
        <f ca="1">I18-F10</f>
        <v>-221</v>
      </c>
      <c r="K18" s="438"/>
      <c r="L18" s="436"/>
      <c r="M18" s="457">
        <v>75</v>
      </c>
      <c r="N18" s="457">
        <v>75</v>
      </c>
      <c r="O18" s="457"/>
      <c r="P18" s="457"/>
      <c r="Q18" s="459">
        <f t="shared" si="2"/>
        <v>75</v>
      </c>
      <c r="R18" s="459">
        <f t="shared" si="3"/>
        <v>75</v>
      </c>
      <c r="S18" s="477">
        <f t="shared" si="4"/>
        <v>150</v>
      </c>
      <c r="T18" s="484"/>
      <c r="V18" s="1369">
        <v>150</v>
      </c>
      <c r="W18" s="1370">
        <v>20</v>
      </c>
      <c r="X18" s="1370">
        <v>40</v>
      </c>
      <c r="Y18" s="1370"/>
      <c r="Z18" s="1370"/>
      <c r="AA18" s="1370">
        <f t="shared" si="5"/>
        <v>60</v>
      </c>
      <c r="AB18" s="1369"/>
      <c r="AC18" s="1370"/>
      <c r="AD18" s="1370"/>
      <c r="AE18" s="1370"/>
      <c r="AF18" s="1370"/>
      <c r="AG18" s="1370">
        <f t="shared" si="6"/>
        <v>0</v>
      </c>
      <c r="AH18" s="1369"/>
      <c r="AI18" s="1370"/>
      <c r="AJ18" s="1370"/>
      <c r="AK18" s="1370"/>
      <c r="AL18" s="1370"/>
      <c r="AM18" s="1370">
        <f t="shared" si="7"/>
        <v>0</v>
      </c>
      <c r="AN18" s="1369"/>
      <c r="AO18" s="1370"/>
      <c r="AP18" s="1370"/>
      <c r="AQ18" s="1370"/>
      <c r="AR18" s="1370"/>
      <c r="AS18" s="1370">
        <f t="shared" si="8"/>
        <v>0</v>
      </c>
      <c r="AT18" s="1369"/>
      <c r="AU18" s="1370"/>
      <c r="AV18" s="1370"/>
      <c r="AW18" s="1370"/>
      <c r="AX18" s="1370"/>
      <c r="AY18" s="1370">
        <f t="shared" si="9"/>
        <v>0</v>
      </c>
      <c r="AZ18" s="1369"/>
      <c r="BA18" s="1370"/>
      <c r="BB18" s="1370"/>
      <c r="BC18" s="1370"/>
      <c r="BD18" s="1370"/>
      <c r="BE18" s="1370">
        <f t="shared" si="10"/>
        <v>0</v>
      </c>
      <c r="BF18" s="1369"/>
      <c r="BG18" s="1370"/>
      <c r="BH18" s="1370"/>
      <c r="BI18" s="1370"/>
      <c r="BJ18" s="1370"/>
      <c r="BK18" s="1370">
        <f t="shared" si="11"/>
        <v>0</v>
      </c>
      <c r="BL18" s="1369"/>
      <c r="BM18" s="1370"/>
      <c r="BN18" s="1370"/>
      <c r="BO18" s="1370"/>
      <c r="BP18" s="1370"/>
      <c r="BQ18" s="1370">
        <f t="shared" si="12"/>
        <v>0</v>
      </c>
      <c r="BR18" s="1369"/>
      <c r="BS18" s="1370"/>
      <c r="BT18" s="1370"/>
      <c r="BU18" s="1370"/>
      <c r="BV18" s="1370"/>
      <c r="BW18" s="469">
        <f t="shared" si="13"/>
        <v>0</v>
      </c>
      <c r="BX18" s="491">
        <f t="shared" si="14"/>
        <v>150</v>
      </c>
      <c r="BY18" s="488">
        <f t="shared" si="15"/>
        <v>20</v>
      </c>
      <c r="BZ18" s="487">
        <f t="shared" si="15"/>
        <v>40</v>
      </c>
      <c r="CA18" s="487">
        <f t="shared" si="15"/>
        <v>0</v>
      </c>
      <c r="CB18" s="487">
        <f t="shared" si="15"/>
        <v>0</v>
      </c>
      <c r="CC18" s="488">
        <f t="shared" si="16"/>
        <v>60</v>
      </c>
    </row>
    <row r="19" spans="1:81" ht="15.75" thickBot="1">
      <c r="A19" s="2533"/>
      <c r="B19" s="142">
        <f>'[24]D. ITT_All_Grants'!C11</f>
        <v>0</v>
      </c>
      <c r="C19" s="150">
        <f>'[24]D. ITT_All_Grants'!C11</f>
        <v>0</v>
      </c>
      <c r="D19" s="150">
        <f>'[24]D. ITT_All_Grants'!D11</f>
        <v>0</v>
      </c>
      <c r="E19" s="150">
        <f>'[24]D. ITT_All_Grants'!E11</f>
        <v>0</v>
      </c>
      <c r="F19" s="94"/>
      <c r="G19" s="150">
        <f>'[24]D. ITT_All_Grants'!G11</f>
        <v>0</v>
      </c>
      <c r="H19" s="146" t="s">
        <v>20</v>
      </c>
      <c r="I19" s="146" t="s">
        <v>20</v>
      </c>
      <c r="J19" s="434" t="e">
        <f ca="1">I19-F10</f>
        <v>#VALUE!</v>
      </c>
      <c r="K19" s="438"/>
      <c r="L19" s="436"/>
      <c r="M19" s="457"/>
      <c r="N19" s="457"/>
      <c r="O19" s="457"/>
      <c r="P19" s="457"/>
      <c r="Q19" s="459">
        <f t="shared" si="2"/>
        <v>0</v>
      </c>
      <c r="R19" s="459">
        <f t="shared" si="3"/>
        <v>0</v>
      </c>
      <c r="S19" s="477">
        <f t="shared" si="4"/>
        <v>0</v>
      </c>
      <c r="T19" s="484"/>
      <c r="V19" s="1369"/>
      <c r="W19" s="1370"/>
      <c r="X19" s="1370"/>
      <c r="Y19" s="1370"/>
      <c r="Z19" s="1370"/>
      <c r="AA19" s="1370">
        <f t="shared" si="5"/>
        <v>0</v>
      </c>
      <c r="AB19" s="1369"/>
      <c r="AC19" s="1370"/>
      <c r="AD19" s="1370"/>
      <c r="AE19" s="1370"/>
      <c r="AF19" s="1370"/>
      <c r="AG19" s="1370">
        <f t="shared" si="6"/>
        <v>0</v>
      </c>
      <c r="AH19" s="1369"/>
      <c r="AI19" s="1370"/>
      <c r="AJ19" s="1370"/>
      <c r="AK19" s="1370"/>
      <c r="AL19" s="1370"/>
      <c r="AM19" s="1370">
        <f t="shared" si="7"/>
        <v>0</v>
      </c>
      <c r="AN19" s="1369"/>
      <c r="AO19" s="1370"/>
      <c r="AP19" s="1370"/>
      <c r="AQ19" s="1370"/>
      <c r="AR19" s="1370"/>
      <c r="AS19" s="1370">
        <f t="shared" si="8"/>
        <v>0</v>
      </c>
      <c r="AT19" s="1369"/>
      <c r="AU19" s="1370"/>
      <c r="AV19" s="1370"/>
      <c r="AW19" s="1370"/>
      <c r="AX19" s="1370"/>
      <c r="AY19" s="1370">
        <f t="shared" si="9"/>
        <v>0</v>
      </c>
      <c r="AZ19" s="1369"/>
      <c r="BA19" s="1370"/>
      <c r="BB19" s="1370"/>
      <c r="BC19" s="1370"/>
      <c r="BD19" s="1370"/>
      <c r="BE19" s="1370">
        <f t="shared" si="10"/>
        <v>0</v>
      </c>
      <c r="BF19" s="1369"/>
      <c r="BG19" s="1370"/>
      <c r="BH19" s="1370"/>
      <c r="BI19" s="1370"/>
      <c r="BJ19" s="1370"/>
      <c r="BK19" s="1370">
        <f t="shared" si="11"/>
        <v>0</v>
      </c>
      <c r="BL19" s="1369"/>
      <c r="BM19" s="1370"/>
      <c r="BN19" s="1370"/>
      <c r="BO19" s="1370"/>
      <c r="BP19" s="1370"/>
      <c r="BQ19" s="1370">
        <f t="shared" si="12"/>
        <v>0</v>
      </c>
      <c r="BR19" s="1369"/>
      <c r="BS19" s="1370"/>
      <c r="BT19" s="1370"/>
      <c r="BU19" s="1370"/>
      <c r="BV19" s="1370"/>
      <c r="BW19" s="469">
        <f t="shared" si="13"/>
        <v>0</v>
      </c>
      <c r="BX19" s="491">
        <f t="shared" si="14"/>
        <v>0</v>
      </c>
      <c r="BY19" s="488">
        <f t="shared" si="15"/>
        <v>0</v>
      </c>
      <c r="BZ19" s="487">
        <f t="shared" si="15"/>
        <v>0</v>
      </c>
      <c r="CA19" s="487">
        <f t="shared" si="15"/>
        <v>0</v>
      </c>
      <c r="CB19" s="487">
        <f t="shared" si="15"/>
        <v>0</v>
      </c>
      <c r="CC19" s="488">
        <f t="shared" si="16"/>
        <v>0</v>
      </c>
    </row>
    <row r="20" spans="1:81" ht="15.75" thickBot="1">
      <c r="A20" s="2533"/>
      <c r="B20" s="142">
        <f>'[24]D. ITT_All_Grants'!C12</f>
        <v>0</v>
      </c>
      <c r="C20" s="150">
        <f>'[24]D. ITT_All_Grants'!C12</f>
        <v>0</v>
      </c>
      <c r="D20" s="150">
        <f>'[24]D. ITT_All_Grants'!D12</f>
        <v>0</v>
      </c>
      <c r="E20" s="150">
        <f>'[24]D. ITT_All_Grants'!E12</f>
        <v>0</v>
      </c>
      <c r="F20" s="94"/>
      <c r="G20" s="150">
        <f>'[24]D. ITT_All_Grants'!G12</f>
        <v>0</v>
      </c>
      <c r="H20" s="146" t="s">
        <v>20</v>
      </c>
      <c r="I20" s="146" t="s">
        <v>20</v>
      </c>
      <c r="J20" s="434" t="e">
        <f ca="1">I20-F10</f>
        <v>#VALUE!</v>
      </c>
      <c r="K20" s="438"/>
      <c r="L20" s="436"/>
      <c r="M20" s="457"/>
      <c r="N20" s="457"/>
      <c r="O20" s="457"/>
      <c r="P20" s="457"/>
      <c r="Q20" s="459">
        <f t="shared" si="2"/>
        <v>0</v>
      </c>
      <c r="R20" s="459">
        <f t="shared" si="3"/>
        <v>0</v>
      </c>
      <c r="S20" s="477">
        <f t="shared" si="4"/>
        <v>0</v>
      </c>
      <c r="T20" s="484"/>
      <c r="V20" s="1369"/>
      <c r="W20" s="1370"/>
      <c r="X20" s="1370"/>
      <c r="Y20" s="1370"/>
      <c r="Z20" s="1370"/>
      <c r="AA20" s="1370">
        <f t="shared" si="5"/>
        <v>0</v>
      </c>
      <c r="AB20" s="1369"/>
      <c r="AC20" s="1370"/>
      <c r="AD20" s="1370"/>
      <c r="AE20" s="1370"/>
      <c r="AF20" s="1370"/>
      <c r="AG20" s="1370">
        <f t="shared" si="6"/>
        <v>0</v>
      </c>
      <c r="AH20" s="1369"/>
      <c r="AI20" s="1370"/>
      <c r="AJ20" s="1370"/>
      <c r="AK20" s="1370"/>
      <c r="AL20" s="1370"/>
      <c r="AM20" s="1370">
        <f t="shared" si="7"/>
        <v>0</v>
      </c>
      <c r="AN20" s="1369"/>
      <c r="AO20" s="1370"/>
      <c r="AP20" s="1370"/>
      <c r="AQ20" s="1370"/>
      <c r="AR20" s="1370"/>
      <c r="AS20" s="1370">
        <f t="shared" si="8"/>
        <v>0</v>
      </c>
      <c r="AT20" s="1369"/>
      <c r="AU20" s="1370"/>
      <c r="AV20" s="1370"/>
      <c r="AW20" s="1370"/>
      <c r="AX20" s="1370"/>
      <c r="AY20" s="1370">
        <f t="shared" si="9"/>
        <v>0</v>
      </c>
      <c r="AZ20" s="1369"/>
      <c r="BA20" s="1370"/>
      <c r="BB20" s="1370"/>
      <c r="BC20" s="1370"/>
      <c r="BD20" s="1370"/>
      <c r="BE20" s="1370">
        <f t="shared" si="10"/>
        <v>0</v>
      </c>
      <c r="BF20" s="1369"/>
      <c r="BG20" s="1370"/>
      <c r="BH20" s="1370"/>
      <c r="BI20" s="1370"/>
      <c r="BJ20" s="1370"/>
      <c r="BK20" s="1370">
        <f t="shared" si="11"/>
        <v>0</v>
      </c>
      <c r="BL20" s="1369"/>
      <c r="BM20" s="1370"/>
      <c r="BN20" s="1370"/>
      <c r="BO20" s="1370"/>
      <c r="BP20" s="1370"/>
      <c r="BQ20" s="1370">
        <f t="shared" si="12"/>
        <v>0</v>
      </c>
      <c r="BR20" s="1369"/>
      <c r="BS20" s="1370"/>
      <c r="BT20" s="1370"/>
      <c r="BU20" s="1370"/>
      <c r="BV20" s="1370"/>
      <c r="BW20" s="469">
        <f t="shared" si="13"/>
        <v>0</v>
      </c>
      <c r="BX20" s="491">
        <f t="shared" si="14"/>
        <v>0</v>
      </c>
      <c r="BY20" s="488">
        <f t="shared" si="15"/>
        <v>0</v>
      </c>
      <c r="BZ20" s="487">
        <f t="shared" si="15"/>
        <v>0</v>
      </c>
      <c r="CA20" s="487">
        <f t="shared" si="15"/>
        <v>0</v>
      </c>
      <c r="CB20" s="487">
        <f t="shared" si="15"/>
        <v>0</v>
      </c>
      <c r="CC20" s="488">
        <f t="shared" si="16"/>
        <v>0</v>
      </c>
    </row>
    <row r="21" spans="1:81" ht="15.75" thickBot="1">
      <c r="A21" s="2533"/>
      <c r="B21" s="142">
        <f>'[24]D. ITT_All_Grants'!C13</f>
        <v>0</v>
      </c>
      <c r="C21" s="150">
        <f>'[24]D. ITT_All_Grants'!C13</f>
        <v>0</v>
      </c>
      <c r="D21" s="150">
        <f>'[24]D. ITT_All_Grants'!D13</f>
        <v>0</v>
      </c>
      <c r="E21" s="150">
        <f>'[24]D. ITT_All_Grants'!E13</f>
        <v>0</v>
      </c>
      <c r="F21" s="94"/>
      <c r="G21" s="150">
        <f>'[24]D. ITT_All_Grants'!G13</f>
        <v>0</v>
      </c>
      <c r="H21" s="146" t="s">
        <v>20</v>
      </c>
      <c r="I21" s="146" t="s">
        <v>20</v>
      </c>
      <c r="J21" s="434" t="e">
        <f ca="1">I21-F10</f>
        <v>#VALUE!</v>
      </c>
      <c r="K21" s="438"/>
      <c r="L21" s="436"/>
      <c r="M21" s="457"/>
      <c r="N21" s="457"/>
      <c r="O21" s="457"/>
      <c r="P21" s="457"/>
      <c r="Q21" s="459">
        <f t="shared" si="2"/>
        <v>0</v>
      </c>
      <c r="R21" s="459">
        <f t="shared" si="3"/>
        <v>0</v>
      </c>
      <c r="S21" s="477">
        <f t="shared" si="4"/>
        <v>0</v>
      </c>
      <c r="T21" s="484"/>
      <c r="V21" s="1369"/>
      <c r="W21" s="1370"/>
      <c r="X21" s="1370"/>
      <c r="Y21" s="1370"/>
      <c r="Z21" s="1370"/>
      <c r="AA21" s="1370">
        <f t="shared" si="5"/>
        <v>0</v>
      </c>
      <c r="AB21" s="1369"/>
      <c r="AC21" s="1370"/>
      <c r="AD21" s="1370"/>
      <c r="AE21" s="1370"/>
      <c r="AF21" s="1370"/>
      <c r="AG21" s="1370">
        <f t="shared" si="6"/>
        <v>0</v>
      </c>
      <c r="AH21" s="1369"/>
      <c r="AI21" s="1370"/>
      <c r="AJ21" s="1370"/>
      <c r="AK21" s="1370"/>
      <c r="AL21" s="1370"/>
      <c r="AM21" s="1370">
        <f t="shared" si="7"/>
        <v>0</v>
      </c>
      <c r="AN21" s="1369"/>
      <c r="AO21" s="1370"/>
      <c r="AP21" s="1370"/>
      <c r="AQ21" s="1370"/>
      <c r="AR21" s="1370"/>
      <c r="AS21" s="1370">
        <f t="shared" si="8"/>
        <v>0</v>
      </c>
      <c r="AT21" s="1369"/>
      <c r="AU21" s="1370"/>
      <c r="AV21" s="1370"/>
      <c r="AW21" s="1370"/>
      <c r="AX21" s="1370"/>
      <c r="AY21" s="1370">
        <f t="shared" si="9"/>
        <v>0</v>
      </c>
      <c r="AZ21" s="1369"/>
      <c r="BA21" s="1370"/>
      <c r="BB21" s="1370"/>
      <c r="BC21" s="1370"/>
      <c r="BD21" s="1370"/>
      <c r="BE21" s="1370">
        <f t="shared" si="10"/>
        <v>0</v>
      </c>
      <c r="BF21" s="1369"/>
      <c r="BG21" s="1370"/>
      <c r="BH21" s="1370"/>
      <c r="BI21" s="1370"/>
      <c r="BJ21" s="1370"/>
      <c r="BK21" s="1370">
        <f t="shared" si="11"/>
        <v>0</v>
      </c>
      <c r="BL21" s="1369"/>
      <c r="BM21" s="1370"/>
      <c r="BN21" s="1370"/>
      <c r="BO21" s="1370"/>
      <c r="BP21" s="1370"/>
      <c r="BQ21" s="1370">
        <f t="shared" si="12"/>
        <v>0</v>
      </c>
      <c r="BR21" s="1369"/>
      <c r="BS21" s="1370"/>
      <c r="BT21" s="1370"/>
      <c r="BU21" s="1370"/>
      <c r="BV21" s="1370"/>
      <c r="BW21" s="469">
        <f t="shared" si="13"/>
        <v>0</v>
      </c>
      <c r="BX21" s="491">
        <f t="shared" si="14"/>
        <v>0</v>
      </c>
      <c r="BY21" s="488">
        <f t="shared" si="15"/>
        <v>0</v>
      </c>
      <c r="BZ21" s="487">
        <f t="shared" si="15"/>
        <v>0</v>
      </c>
      <c r="CA21" s="487">
        <f t="shared" si="15"/>
        <v>0</v>
      </c>
      <c r="CB21" s="487">
        <f t="shared" si="15"/>
        <v>0</v>
      </c>
      <c r="CC21" s="488">
        <f t="shared" si="16"/>
        <v>0</v>
      </c>
    </row>
    <row r="22" spans="1:81" ht="15.75" thickBot="1">
      <c r="A22" s="2533"/>
      <c r="B22" s="142">
        <f>'[24]D. ITT_All_Grants'!C14</f>
        <v>0</v>
      </c>
      <c r="C22" s="150">
        <f>'[24]D. ITT_All_Grants'!C14</f>
        <v>0</v>
      </c>
      <c r="D22" s="150">
        <f>'[24]D. ITT_All_Grants'!D14</f>
        <v>0</v>
      </c>
      <c r="E22" s="150">
        <f>'[24]D. ITT_All_Grants'!E14</f>
        <v>0</v>
      </c>
      <c r="F22" s="94"/>
      <c r="G22" s="150">
        <f>'[24]D. ITT_All_Grants'!G14</f>
        <v>0</v>
      </c>
      <c r="H22" s="146" t="s">
        <v>20</v>
      </c>
      <c r="I22" s="146" t="s">
        <v>20</v>
      </c>
      <c r="J22" s="434" t="e">
        <f ca="1">I22-F10</f>
        <v>#VALUE!</v>
      </c>
      <c r="K22" s="438"/>
      <c r="L22" s="436"/>
      <c r="M22" s="457"/>
      <c r="N22" s="457"/>
      <c r="O22" s="457"/>
      <c r="P22" s="457"/>
      <c r="Q22" s="459">
        <f t="shared" si="2"/>
        <v>0</v>
      </c>
      <c r="R22" s="459">
        <f t="shared" si="3"/>
        <v>0</v>
      </c>
      <c r="S22" s="477">
        <f t="shared" si="4"/>
        <v>0</v>
      </c>
      <c r="T22" s="484"/>
      <c r="V22" s="1369"/>
      <c r="W22" s="1370"/>
      <c r="X22" s="1370"/>
      <c r="Y22" s="1370"/>
      <c r="Z22" s="1370"/>
      <c r="AA22" s="1370">
        <f t="shared" si="5"/>
        <v>0</v>
      </c>
      <c r="AB22" s="1369"/>
      <c r="AC22" s="1370"/>
      <c r="AD22" s="1370"/>
      <c r="AE22" s="1370"/>
      <c r="AF22" s="1370"/>
      <c r="AG22" s="1370">
        <f t="shared" si="6"/>
        <v>0</v>
      </c>
      <c r="AH22" s="1369"/>
      <c r="AI22" s="1370"/>
      <c r="AJ22" s="1370"/>
      <c r="AK22" s="1370"/>
      <c r="AL22" s="1370"/>
      <c r="AM22" s="1370">
        <f t="shared" si="7"/>
        <v>0</v>
      </c>
      <c r="AN22" s="1369"/>
      <c r="AO22" s="1370"/>
      <c r="AP22" s="1370"/>
      <c r="AQ22" s="1370"/>
      <c r="AR22" s="1370"/>
      <c r="AS22" s="1370">
        <f t="shared" si="8"/>
        <v>0</v>
      </c>
      <c r="AT22" s="1369"/>
      <c r="AU22" s="1370"/>
      <c r="AV22" s="1370"/>
      <c r="AW22" s="1370"/>
      <c r="AX22" s="1370"/>
      <c r="AY22" s="1370">
        <f t="shared" si="9"/>
        <v>0</v>
      </c>
      <c r="AZ22" s="1369"/>
      <c r="BA22" s="1370"/>
      <c r="BB22" s="1370"/>
      <c r="BC22" s="1370"/>
      <c r="BD22" s="1370"/>
      <c r="BE22" s="1370">
        <f t="shared" si="10"/>
        <v>0</v>
      </c>
      <c r="BF22" s="1369"/>
      <c r="BG22" s="1370"/>
      <c r="BH22" s="1370"/>
      <c r="BI22" s="1370"/>
      <c r="BJ22" s="1370"/>
      <c r="BK22" s="1370">
        <f t="shared" si="11"/>
        <v>0</v>
      </c>
      <c r="BL22" s="1369"/>
      <c r="BM22" s="1370"/>
      <c r="BN22" s="1370"/>
      <c r="BO22" s="1370"/>
      <c r="BP22" s="1370"/>
      <c r="BQ22" s="1370">
        <f t="shared" si="12"/>
        <v>0</v>
      </c>
      <c r="BR22" s="1369"/>
      <c r="BS22" s="1370"/>
      <c r="BT22" s="1370"/>
      <c r="BU22" s="1370"/>
      <c r="BV22" s="1370"/>
      <c r="BW22" s="469">
        <f t="shared" si="13"/>
        <v>0</v>
      </c>
      <c r="BX22" s="491">
        <f t="shared" si="14"/>
        <v>0</v>
      </c>
      <c r="BY22" s="488">
        <f t="shared" si="15"/>
        <v>0</v>
      </c>
      <c r="BZ22" s="487">
        <f t="shared" si="15"/>
        <v>0</v>
      </c>
      <c r="CA22" s="487">
        <f t="shared" si="15"/>
        <v>0</v>
      </c>
      <c r="CB22" s="487">
        <f t="shared" si="15"/>
        <v>0</v>
      </c>
      <c r="CC22" s="488">
        <f t="shared" si="16"/>
        <v>0</v>
      </c>
    </row>
    <row r="23" spans="1:81" ht="15.75" thickBot="1">
      <c r="A23" s="2533"/>
      <c r="B23" s="142">
        <f>'[24]D. ITT_All_Grants'!C15</f>
        <v>0</v>
      </c>
      <c r="C23" s="150">
        <f>'[24]D. ITT_All_Grants'!C15</f>
        <v>0</v>
      </c>
      <c r="D23" s="150">
        <f>'[24]D. ITT_All_Grants'!D15</f>
        <v>0</v>
      </c>
      <c r="E23" s="150">
        <f>'[24]D. ITT_All_Grants'!E15</f>
        <v>0</v>
      </c>
      <c r="F23" s="97"/>
      <c r="G23" s="150">
        <f>'[24]D. ITT_All_Grants'!G15</f>
        <v>0</v>
      </c>
      <c r="H23" s="147" t="s">
        <v>20</v>
      </c>
      <c r="I23" s="147" t="s">
        <v>20</v>
      </c>
      <c r="J23" s="435" t="e">
        <f ca="1">I23-F10</f>
        <v>#VALUE!</v>
      </c>
      <c r="K23" s="438"/>
      <c r="L23" s="436"/>
      <c r="M23" s="457"/>
      <c r="N23" s="457"/>
      <c r="O23" s="457"/>
      <c r="P23" s="457"/>
      <c r="Q23" s="459">
        <f t="shared" si="2"/>
        <v>0</v>
      </c>
      <c r="R23" s="459">
        <f t="shared" si="3"/>
        <v>0</v>
      </c>
      <c r="S23" s="477">
        <f t="shared" si="4"/>
        <v>0</v>
      </c>
      <c r="T23" s="484"/>
      <c r="V23" s="444"/>
      <c r="W23" s="1370"/>
      <c r="X23" s="1370"/>
      <c r="Y23" s="1370"/>
      <c r="Z23" s="1370"/>
      <c r="AA23" s="1370">
        <f t="shared" si="5"/>
        <v>0</v>
      </c>
      <c r="AB23" s="444"/>
      <c r="AC23" s="1370"/>
      <c r="AD23" s="1370"/>
      <c r="AE23" s="1370"/>
      <c r="AF23" s="1370"/>
      <c r="AG23" s="1370">
        <f t="shared" si="6"/>
        <v>0</v>
      </c>
      <c r="AH23" s="444"/>
      <c r="AI23" s="1370"/>
      <c r="AJ23" s="1370"/>
      <c r="AK23" s="1370"/>
      <c r="AL23" s="1370"/>
      <c r="AM23" s="1370">
        <f t="shared" si="7"/>
        <v>0</v>
      </c>
      <c r="AN23" s="444"/>
      <c r="AO23" s="1370"/>
      <c r="AP23" s="1370"/>
      <c r="AQ23" s="1370"/>
      <c r="AR23" s="1370"/>
      <c r="AS23" s="1370">
        <f t="shared" si="8"/>
        <v>0</v>
      </c>
      <c r="AT23" s="444"/>
      <c r="AU23" s="1370"/>
      <c r="AV23" s="1370"/>
      <c r="AW23" s="1370"/>
      <c r="AX23" s="1370"/>
      <c r="AY23" s="1370">
        <f t="shared" si="9"/>
        <v>0</v>
      </c>
      <c r="AZ23" s="444"/>
      <c r="BA23" s="1370"/>
      <c r="BB23" s="1370"/>
      <c r="BC23" s="1370"/>
      <c r="BD23" s="1370"/>
      <c r="BE23" s="1370">
        <f t="shared" si="10"/>
        <v>0</v>
      </c>
      <c r="BF23" s="444"/>
      <c r="BG23" s="1370"/>
      <c r="BH23" s="1370"/>
      <c r="BI23" s="1370"/>
      <c r="BJ23" s="1370"/>
      <c r="BK23" s="1370">
        <f t="shared" si="11"/>
        <v>0</v>
      </c>
      <c r="BL23" s="444"/>
      <c r="BM23" s="1370"/>
      <c r="BN23" s="1370"/>
      <c r="BO23" s="1370"/>
      <c r="BP23" s="1370"/>
      <c r="BQ23" s="1370">
        <f t="shared" si="12"/>
        <v>0</v>
      </c>
      <c r="BR23" s="444"/>
      <c r="BS23" s="1370"/>
      <c r="BT23" s="1370"/>
      <c r="BU23" s="1370"/>
      <c r="BV23" s="1370"/>
      <c r="BW23" s="469">
        <f t="shared" si="13"/>
        <v>0</v>
      </c>
      <c r="BX23" s="491">
        <f t="shared" si="14"/>
        <v>0</v>
      </c>
      <c r="BY23" s="488">
        <f t="shared" si="15"/>
        <v>0</v>
      </c>
      <c r="BZ23" s="487">
        <f t="shared" si="15"/>
        <v>0</v>
      </c>
      <c r="CA23" s="487">
        <f t="shared" si="15"/>
        <v>0</v>
      </c>
      <c r="CB23" s="487">
        <f t="shared" si="15"/>
        <v>0</v>
      </c>
      <c r="CC23" s="488">
        <f t="shared" si="16"/>
        <v>0</v>
      </c>
    </row>
    <row r="24" spans="1:81" ht="15.75" thickBot="1">
      <c r="A24" s="2533"/>
      <c r="B24" s="142">
        <f>'[24]D. ITT_All_Grants'!C16</f>
        <v>0</v>
      </c>
      <c r="C24" s="150">
        <f>'[24]D. ITT_All_Grants'!C16</f>
        <v>0</v>
      </c>
      <c r="D24" s="150">
        <f>'[24]D. ITT_All_Grants'!D16</f>
        <v>0</v>
      </c>
      <c r="E24" s="150">
        <f>'[24]D. ITT_All_Grants'!E16</f>
        <v>0</v>
      </c>
      <c r="F24" s="150"/>
      <c r="G24" s="150">
        <f>'[24]D. ITT_All_Grants'!G16</f>
        <v>0</v>
      </c>
      <c r="H24" s="145" t="s">
        <v>20</v>
      </c>
      <c r="I24" s="145" t="s">
        <v>20</v>
      </c>
      <c r="J24" s="433" t="e">
        <f>I24-F20</f>
        <v>#VALUE!</v>
      </c>
      <c r="K24" s="438"/>
      <c r="L24" s="436"/>
      <c r="M24" s="457"/>
      <c r="N24" s="457"/>
      <c r="O24" s="457"/>
      <c r="P24" s="457"/>
      <c r="Q24" s="459">
        <f t="shared" si="2"/>
        <v>0</v>
      </c>
      <c r="R24" s="459">
        <f t="shared" si="3"/>
        <v>0</v>
      </c>
      <c r="S24" s="477">
        <f t="shared" si="4"/>
        <v>0</v>
      </c>
      <c r="T24" s="484"/>
      <c r="V24" s="442"/>
      <c r="W24" s="1370"/>
      <c r="X24" s="1370"/>
      <c r="Y24" s="1370"/>
      <c r="Z24" s="1370"/>
      <c r="AA24" s="1370">
        <f t="shared" si="5"/>
        <v>0</v>
      </c>
      <c r="AB24" s="442"/>
      <c r="AC24" s="1370"/>
      <c r="AD24" s="1370"/>
      <c r="AE24" s="1370"/>
      <c r="AF24" s="1370"/>
      <c r="AG24" s="1370">
        <f t="shared" si="6"/>
        <v>0</v>
      </c>
      <c r="AH24" s="442"/>
      <c r="AI24" s="1370"/>
      <c r="AJ24" s="1370"/>
      <c r="AK24" s="1370"/>
      <c r="AL24" s="1370"/>
      <c r="AM24" s="1370">
        <f t="shared" si="7"/>
        <v>0</v>
      </c>
      <c r="AN24" s="442"/>
      <c r="AO24" s="1370"/>
      <c r="AP24" s="1370"/>
      <c r="AQ24" s="1370"/>
      <c r="AR24" s="1370"/>
      <c r="AS24" s="1370">
        <f t="shared" si="8"/>
        <v>0</v>
      </c>
      <c r="AT24" s="442"/>
      <c r="AU24" s="1370"/>
      <c r="AV24" s="1370"/>
      <c r="AW24" s="1370"/>
      <c r="AX24" s="1370"/>
      <c r="AY24" s="1370">
        <f t="shared" si="9"/>
        <v>0</v>
      </c>
      <c r="AZ24" s="442"/>
      <c r="BA24" s="1370"/>
      <c r="BB24" s="1370"/>
      <c r="BC24" s="1370"/>
      <c r="BD24" s="1370"/>
      <c r="BE24" s="1370">
        <f t="shared" si="10"/>
        <v>0</v>
      </c>
      <c r="BF24" s="442"/>
      <c r="BG24" s="1370"/>
      <c r="BH24" s="1370"/>
      <c r="BI24" s="1370"/>
      <c r="BJ24" s="1370"/>
      <c r="BK24" s="1370">
        <f t="shared" si="11"/>
        <v>0</v>
      </c>
      <c r="BL24" s="442"/>
      <c r="BM24" s="1370"/>
      <c r="BN24" s="1370"/>
      <c r="BO24" s="1370"/>
      <c r="BP24" s="1370"/>
      <c r="BQ24" s="1370">
        <f t="shared" si="12"/>
        <v>0</v>
      </c>
      <c r="BR24" s="442"/>
      <c r="BS24" s="1370"/>
      <c r="BT24" s="1370"/>
      <c r="BU24" s="1370"/>
      <c r="BV24" s="1370"/>
      <c r="BW24" s="469">
        <f t="shared" si="13"/>
        <v>0</v>
      </c>
      <c r="BX24" s="491">
        <f t="shared" si="14"/>
        <v>0</v>
      </c>
      <c r="BY24" s="488">
        <f t="shared" si="15"/>
        <v>0</v>
      </c>
      <c r="BZ24" s="487">
        <f t="shared" si="15"/>
        <v>0</v>
      </c>
      <c r="CA24" s="487">
        <f t="shared" si="15"/>
        <v>0</v>
      </c>
      <c r="CB24" s="487">
        <f t="shared" si="15"/>
        <v>0</v>
      </c>
      <c r="CC24" s="488">
        <f t="shared" si="16"/>
        <v>0</v>
      </c>
    </row>
    <row r="25" spans="1:81" ht="15.75" thickBot="1">
      <c r="A25" s="2533"/>
      <c r="B25" s="142">
        <f>'[24]D. ITT_All_Grants'!C17</f>
        <v>0</v>
      </c>
      <c r="C25" s="150">
        <f>'[24]D. ITT_All_Grants'!C17</f>
        <v>0</v>
      </c>
      <c r="D25" s="150">
        <f>'[24]D. ITT_All_Grants'!D17</f>
        <v>0</v>
      </c>
      <c r="E25" s="150">
        <f>'[24]D. ITT_All_Grants'!E17</f>
        <v>0</v>
      </c>
      <c r="F25" s="94"/>
      <c r="G25" s="150">
        <f>'[24]D. ITT_All_Grants'!G17</f>
        <v>0</v>
      </c>
      <c r="H25" s="146" t="s">
        <v>20</v>
      </c>
      <c r="I25" s="146" t="s">
        <v>20</v>
      </c>
      <c r="J25" s="434" t="e">
        <f>I25-F20</f>
        <v>#VALUE!</v>
      </c>
      <c r="K25" s="438"/>
      <c r="L25" s="436"/>
      <c r="M25" s="457"/>
      <c r="N25" s="457"/>
      <c r="O25" s="457"/>
      <c r="P25" s="457"/>
      <c r="Q25" s="459">
        <f t="shared" si="2"/>
        <v>0</v>
      </c>
      <c r="R25" s="459">
        <f t="shared" si="3"/>
        <v>0</v>
      </c>
      <c r="S25" s="477">
        <f t="shared" si="4"/>
        <v>0</v>
      </c>
      <c r="T25" s="484"/>
      <c r="V25" s="1369"/>
      <c r="W25" s="1370"/>
      <c r="X25" s="1370"/>
      <c r="Y25" s="1370"/>
      <c r="Z25" s="1370"/>
      <c r="AA25" s="1370">
        <f t="shared" si="5"/>
        <v>0</v>
      </c>
      <c r="AB25" s="1369"/>
      <c r="AC25" s="1370"/>
      <c r="AD25" s="1370"/>
      <c r="AE25" s="1370"/>
      <c r="AF25" s="1370"/>
      <c r="AG25" s="1370">
        <f t="shared" si="6"/>
        <v>0</v>
      </c>
      <c r="AH25" s="1369"/>
      <c r="AI25" s="1370"/>
      <c r="AJ25" s="1370"/>
      <c r="AK25" s="1370"/>
      <c r="AL25" s="1370"/>
      <c r="AM25" s="1370">
        <f t="shared" si="7"/>
        <v>0</v>
      </c>
      <c r="AN25" s="1369"/>
      <c r="AO25" s="1370"/>
      <c r="AP25" s="1370"/>
      <c r="AQ25" s="1370"/>
      <c r="AR25" s="1370"/>
      <c r="AS25" s="1370">
        <f t="shared" si="8"/>
        <v>0</v>
      </c>
      <c r="AT25" s="1369"/>
      <c r="AU25" s="1370"/>
      <c r="AV25" s="1370"/>
      <c r="AW25" s="1370"/>
      <c r="AX25" s="1370"/>
      <c r="AY25" s="1370">
        <f t="shared" si="9"/>
        <v>0</v>
      </c>
      <c r="AZ25" s="1369"/>
      <c r="BA25" s="1370"/>
      <c r="BB25" s="1370"/>
      <c r="BC25" s="1370"/>
      <c r="BD25" s="1370"/>
      <c r="BE25" s="1370">
        <f t="shared" si="10"/>
        <v>0</v>
      </c>
      <c r="BF25" s="1369"/>
      <c r="BG25" s="1370"/>
      <c r="BH25" s="1370"/>
      <c r="BI25" s="1370"/>
      <c r="BJ25" s="1370"/>
      <c r="BK25" s="1370">
        <f t="shared" si="11"/>
        <v>0</v>
      </c>
      <c r="BL25" s="1369"/>
      <c r="BM25" s="1370"/>
      <c r="BN25" s="1370"/>
      <c r="BO25" s="1370"/>
      <c r="BP25" s="1370"/>
      <c r="BQ25" s="1370">
        <f t="shared" si="12"/>
        <v>0</v>
      </c>
      <c r="BR25" s="1369"/>
      <c r="BS25" s="1370"/>
      <c r="BT25" s="1370"/>
      <c r="BU25" s="1370"/>
      <c r="BV25" s="1370"/>
      <c r="BW25" s="469">
        <f t="shared" si="13"/>
        <v>0</v>
      </c>
      <c r="BX25" s="491">
        <f t="shared" si="14"/>
        <v>0</v>
      </c>
      <c r="BY25" s="488">
        <f t="shared" si="15"/>
        <v>0</v>
      </c>
      <c r="BZ25" s="487">
        <f t="shared" si="15"/>
        <v>0</v>
      </c>
      <c r="CA25" s="487">
        <f t="shared" si="15"/>
        <v>0</v>
      </c>
      <c r="CB25" s="487">
        <f t="shared" si="15"/>
        <v>0</v>
      </c>
      <c r="CC25" s="488">
        <f t="shared" si="16"/>
        <v>0</v>
      </c>
    </row>
    <row r="26" spans="1:81" ht="15.75" thickBot="1">
      <c r="A26" s="2533"/>
      <c r="B26" s="142">
        <f>'[24]D. ITT_All_Grants'!C18</f>
        <v>0</v>
      </c>
      <c r="C26" s="150">
        <f>'[24]D. ITT_All_Grants'!C18</f>
        <v>0</v>
      </c>
      <c r="D26" s="150">
        <f>'[24]D. ITT_All_Grants'!D18</f>
        <v>0</v>
      </c>
      <c r="E26" s="150">
        <f>'[24]D. ITT_All_Grants'!E18</f>
        <v>0</v>
      </c>
      <c r="F26" s="94"/>
      <c r="G26" s="150">
        <f>'[24]D. ITT_All_Grants'!G18</f>
        <v>0</v>
      </c>
      <c r="H26" s="146" t="s">
        <v>20</v>
      </c>
      <c r="I26" s="146" t="s">
        <v>20</v>
      </c>
      <c r="J26" s="434" t="e">
        <f>I26-F20</f>
        <v>#VALUE!</v>
      </c>
      <c r="K26" s="438"/>
      <c r="L26" s="436"/>
      <c r="M26" s="457"/>
      <c r="N26" s="457"/>
      <c r="O26" s="457"/>
      <c r="P26" s="457"/>
      <c r="Q26" s="459">
        <f t="shared" si="2"/>
        <v>0</v>
      </c>
      <c r="R26" s="459">
        <f t="shared" si="3"/>
        <v>0</v>
      </c>
      <c r="S26" s="477">
        <f t="shared" si="4"/>
        <v>0</v>
      </c>
      <c r="T26" s="484"/>
      <c r="V26" s="1369"/>
      <c r="W26" s="1370"/>
      <c r="X26" s="1370"/>
      <c r="Y26" s="1370"/>
      <c r="Z26" s="1370"/>
      <c r="AA26" s="1370">
        <f t="shared" si="5"/>
        <v>0</v>
      </c>
      <c r="AB26" s="1369"/>
      <c r="AC26" s="1370"/>
      <c r="AD26" s="1370"/>
      <c r="AE26" s="1370"/>
      <c r="AF26" s="1370"/>
      <c r="AG26" s="1370">
        <f t="shared" si="6"/>
        <v>0</v>
      </c>
      <c r="AH26" s="1369"/>
      <c r="AI26" s="1370"/>
      <c r="AJ26" s="1370"/>
      <c r="AK26" s="1370"/>
      <c r="AL26" s="1370"/>
      <c r="AM26" s="1370">
        <f t="shared" si="7"/>
        <v>0</v>
      </c>
      <c r="AN26" s="1369"/>
      <c r="AO26" s="1370"/>
      <c r="AP26" s="1370"/>
      <c r="AQ26" s="1370"/>
      <c r="AR26" s="1370"/>
      <c r="AS26" s="1370">
        <f t="shared" si="8"/>
        <v>0</v>
      </c>
      <c r="AT26" s="1369"/>
      <c r="AU26" s="1370"/>
      <c r="AV26" s="1370"/>
      <c r="AW26" s="1370"/>
      <c r="AX26" s="1370"/>
      <c r="AY26" s="1370">
        <f t="shared" si="9"/>
        <v>0</v>
      </c>
      <c r="AZ26" s="1369"/>
      <c r="BA26" s="1370"/>
      <c r="BB26" s="1370"/>
      <c r="BC26" s="1370"/>
      <c r="BD26" s="1370"/>
      <c r="BE26" s="1370">
        <f t="shared" si="10"/>
        <v>0</v>
      </c>
      <c r="BF26" s="1369"/>
      <c r="BG26" s="1370"/>
      <c r="BH26" s="1370"/>
      <c r="BI26" s="1370"/>
      <c r="BJ26" s="1370"/>
      <c r="BK26" s="1370">
        <f t="shared" si="11"/>
        <v>0</v>
      </c>
      <c r="BL26" s="1369"/>
      <c r="BM26" s="1370"/>
      <c r="BN26" s="1370"/>
      <c r="BO26" s="1370"/>
      <c r="BP26" s="1370"/>
      <c r="BQ26" s="1370">
        <f t="shared" si="12"/>
        <v>0</v>
      </c>
      <c r="BR26" s="1369"/>
      <c r="BS26" s="1370"/>
      <c r="BT26" s="1370"/>
      <c r="BU26" s="1370"/>
      <c r="BV26" s="1370"/>
      <c r="BW26" s="469">
        <f t="shared" si="13"/>
        <v>0</v>
      </c>
      <c r="BX26" s="491">
        <f t="shared" si="14"/>
        <v>0</v>
      </c>
      <c r="BY26" s="488">
        <f t="shared" si="15"/>
        <v>0</v>
      </c>
      <c r="BZ26" s="487">
        <f t="shared" si="15"/>
        <v>0</v>
      </c>
      <c r="CA26" s="487">
        <f t="shared" si="15"/>
        <v>0</v>
      </c>
      <c r="CB26" s="487">
        <f t="shared" si="15"/>
        <v>0</v>
      </c>
      <c r="CC26" s="488">
        <f t="shared" si="16"/>
        <v>0</v>
      </c>
    </row>
    <row r="27" spans="1:81" ht="15.75" thickBot="1">
      <c r="A27" s="2533"/>
      <c r="B27" s="142">
        <f>'[24]D. ITT_All_Grants'!C19</f>
        <v>0</v>
      </c>
      <c r="C27" s="150">
        <f>'[24]D. ITT_All_Grants'!C19</f>
        <v>0</v>
      </c>
      <c r="D27" s="150">
        <f>'[24]D. ITT_All_Grants'!D19</f>
        <v>0</v>
      </c>
      <c r="E27" s="150">
        <f>'[24]D. ITT_All_Grants'!E19</f>
        <v>0</v>
      </c>
      <c r="F27" s="94"/>
      <c r="G27" s="150">
        <f>'[24]D. ITT_All_Grants'!G19</f>
        <v>0</v>
      </c>
      <c r="H27" s="146" t="s">
        <v>20</v>
      </c>
      <c r="I27" s="146" t="s">
        <v>20</v>
      </c>
      <c r="J27" s="434" t="e">
        <f>I27-F20</f>
        <v>#VALUE!</v>
      </c>
      <c r="K27" s="438"/>
      <c r="L27" s="436"/>
      <c r="M27" s="457"/>
      <c r="N27" s="457"/>
      <c r="O27" s="457"/>
      <c r="P27" s="457"/>
      <c r="Q27" s="459">
        <f t="shared" si="2"/>
        <v>0</v>
      </c>
      <c r="R27" s="459">
        <f t="shared" si="3"/>
        <v>0</v>
      </c>
      <c r="S27" s="477">
        <f t="shared" si="4"/>
        <v>0</v>
      </c>
      <c r="T27" s="484"/>
      <c r="V27" s="1369"/>
      <c r="W27" s="1370"/>
      <c r="X27" s="1370"/>
      <c r="Y27" s="1370"/>
      <c r="Z27" s="1370"/>
      <c r="AA27" s="1370">
        <f t="shared" si="5"/>
        <v>0</v>
      </c>
      <c r="AB27" s="1369"/>
      <c r="AC27" s="1370"/>
      <c r="AD27" s="1370"/>
      <c r="AE27" s="1370"/>
      <c r="AF27" s="1370"/>
      <c r="AG27" s="1370">
        <f t="shared" si="6"/>
        <v>0</v>
      </c>
      <c r="AH27" s="1369"/>
      <c r="AI27" s="1370"/>
      <c r="AJ27" s="1370"/>
      <c r="AK27" s="1370"/>
      <c r="AL27" s="1370"/>
      <c r="AM27" s="1370">
        <f t="shared" si="7"/>
        <v>0</v>
      </c>
      <c r="AN27" s="1369"/>
      <c r="AO27" s="1370"/>
      <c r="AP27" s="1370"/>
      <c r="AQ27" s="1370"/>
      <c r="AR27" s="1370"/>
      <c r="AS27" s="1370">
        <f t="shared" si="8"/>
        <v>0</v>
      </c>
      <c r="AT27" s="1369"/>
      <c r="AU27" s="1370"/>
      <c r="AV27" s="1370"/>
      <c r="AW27" s="1370"/>
      <c r="AX27" s="1370"/>
      <c r="AY27" s="1370">
        <f t="shared" si="9"/>
        <v>0</v>
      </c>
      <c r="AZ27" s="1369"/>
      <c r="BA27" s="1370"/>
      <c r="BB27" s="1370"/>
      <c r="BC27" s="1370"/>
      <c r="BD27" s="1370"/>
      <c r="BE27" s="1370">
        <f t="shared" si="10"/>
        <v>0</v>
      </c>
      <c r="BF27" s="1369"/>
      <c r="BG27" s="1370"/>
      <c r="BH27" s="1370"/>
      <c r="BI27" s="1370"/>
      <c r="BJ27" s="1370"/>
      <c r="BK27" s="1370">
        <f t="shared" si="11"/>
        <v>0</v>
      </c>
      <c r="BL27" s="1369"/>
      <c r="BM27" s="1370"/>
      <c r="BN27" s="1370"/>
      <c r="BO27" s="1370"/>
      <c r="BP27" s="1370"/>
      <c r="BQ27" s="1370">
        <f t="shared" si="12"/>
        <v>0</v>
      </c>
      <c r="BR27" s="1369"/>
      <c r="BS27" s="1370"/>
      <c r="BT27" s="1370"/>
      <c r="BU27" s="1370"/>
      <c r="BV27" s="1370"/>
      <c r="BW27" s="469">
        <f t="shared" si="13"/>
        <v>0</v>
      </c>
      <c r="BX27" s="491">
        <f t="shared" si="14"/>
        <v>0</v>
      </c>
      <c r="BY27" s="488">
        <f t="shared" si="15"/>
        <v>0</v>
      </c>
      <c r="BZ27" s="487">
        <f t="shared" si="15"/>
        <v>0</v>
      </c>
      <c r="CA27" s="487">
        <f t="shared" si="15"/>
        <v>0</v>
      </c>
      <c r="CB27" s="487">
        <f t="shared" si="15"/>
        <v>0</v>
      </c>
      <c r="CC27" s="488">
        <f t="shared" si="16"/>
        <v>0</v>
      </c>
    </row>
    <row r="28" spans="1:81" ht="15.75" thickBot="1">
      <c r="A28" s="2533"/>
      <c r="B28" s="142">
        <f>'[24]D. ITT_All_Grants'!C20</f>
        <v>0</v>
      </c>
      <c r="C28" s="150">
        <f>'[24]D. ITT_All_Grants'!C20</f>
        <v>0</v>
      </c>
      <c r="D28" s="150">
        <f>'[24]D. ITT_All_Grants'!D20</f>
        <v>0</v>
      </c>
      <c r="E28" s="150">
        <f>'[24]D. ITT_All_Grants'!E20</f>
        <v>0</v>
      </c>
      <c r="F28" s="94"/>
      <c r="G28" s="150">
        <f>'[24]D. ITT_All_Grants'!G20</f>
        <v>0</v>
      </c>
      <c r="H28" s="146" t="s">
        <v>20</v>
      </c>
      <c r="I28" s="146" t="s">
        <v>20</v>
      </c>
      <c r="J28" s="434" t="e">
        <f>I28-F20</f>
        <v>#VALUE!</v>
      </c>
      <c r="K28" s="438"/>
      <c r="L28" s="436"/>
      <c r="M28" s="457"/>
      <c r="N28" s="457"/>
      <c r="O28" s="457"/>
      <c r="P28" s="457"/>
      <c r="Q28" s="459">
        <f t="shared" si="2"/>
        <v>0</v>
      </c>
      <c r="R28" s="459">
        <f t="shared" si="3"/>
        <v>0</v>
      </c>
      <c r="S28" s="477">
        <f t="shared" si="4"/>
        <v>0</v>
      </c>
      <c r="T28" s="484"/>
      <c r="V28" s="1369"/>
      <c r="W28" s="1370"/>
      <c r="X28" s="1370"/>
      <c r="Y28" s="1370"/>
      <c r="Z28" s="1370"/>
      <c r="AA28" s="1370">
        <f t="shared" si="5"/>
        <v>0</v>
      </c>
      <c r="AB28" s="1369"/>
      <c r="AC28" s="1370"/>
      <c r="AD28" s="1370"/>
      <c r="AE28" s="1370"/>
      <c r="AF28" s="1370"/>
      <c r="AG28" s="1370">
        <f t="shared" si="6"/>
        <v>0</v>
      </c>
      <c r="AH28" s="1369"/>
      <c r="AI28" s="1370"/>
      <c r="AJ28" s="1370"/>
      <c r="AK28" s="1370"/>
      <c r="AL28" s="1370"/>
      <c r="AM28" s="1370">
        <f t="shared" si="7"/>
        <v>0</v>
      </c>
      <c r="AN28" s="1369"/>
      <c r="AO28" s="1370"/>
      <c r="AP28" s="1370"/>
      <c r="AQ28" s="1370"/>
      <c r="AR28" s="1370"/>
      <c r="AS28" s="1370">
        <f t="shared" si="8"/>
        <v>0</v>
      </c>
      <c r="AT28" s="1369"/>
      <c r="AU28" s="1370"/>
      <c r="AV28" s="1370"/>
      <c r="AW28" s="1370"/>
      <c r="AX28" s="1370"/>
      <c r="AY28" s="1370">
        <f t="shared" si="9"/>
        <v>0</v>
      </c>
      <c r="AZ28" s="1369"/>
      <c r="BA28" s="1370"/>
      <c r="BB28" s="1370"/>
      <c r="BC28" s="1370"/>
      <c r="BD28" s="1370"/>
      <c r="BE28" s="1370">
        <f t="shared" si="10"/>
        <v>0</v>
      </c>
      <c r="BF28" s="1369"/>
      <c r="BG28" s="1370"/>
      <c r="BH28" s="1370"/>
      <c r="BI28" s="1370"/>
      <c r="BJ28" s="1370"/>
      <c r="BK28" s="1370">
        <f t="shared" si="11"/>
        <v>0</v>
      </c>
      <c r="BL28" s="1369"/>
      <c r="BM28" s="1370"/>
      <c r="BN28" s="1370"/>
      <c r="BO28" s="1370"/>
      <c r="BP28" s="1370"/>
      <c r="BQ28" s="1370">
        <f t="shared" si="12"/>
        <v>0</v>
      </c>
      <c r="BR28" s="1369"/>
      <c r="BS28" s="1370"/>
      <c r="BT28" s="1370"/>
      <c r="BU28" s="1370"/>
      <c r="BV28" s="1370"/>
      <c r="BW28" s="469">
        <f t="shared" si="13"/>
        <v>0</v>
      </c>
      <c r="BX28" s="491">
        <f t="shared" si="14"/>
        <v>0</v>
      </c>
      <c r="BY28" s="488">
        <f t="shared" si="15"/>
        <v>0</v>
      </c>
      <c r="BZ28" s="487">
        <f t="shared" si="15"/>
        <v>0</v>
      </c>
      <c r="CA28" s="487">
        <f t="shared" si="15"/>
        <v>0</v>
      </c>
      <c r="CB28" s="487">
        <f t="shared" si="15"/>
        <v>0</v>
      </c>
      <c r="CC28" s="488">
        <f t="shared" si="16"/>
        <v>0</v>
      </c>
    </row>
    <row r="29" spans="1:81" ht="15.75" thickBot="1">
      <c r="A29" s="2533"/>
      <c r="B29" s="142">
        <f>'[24]D. ITT_All_Grants'!C21</f>
        <v>0</v>
      </c>
      <c r="C29" s="150">
        <f>'[24]D. ITT_All_Grants'!C21</f>
        <v>0</v>
      </c>
      <c r="D29" s="150">
        <f>'[24]D. ITT_All_Grants'!D21</f>
        <v>0</v>
      </c>
      <c r="E29" s="150">
        <f>'[24]D. ITT_All_Grants'!E21</f>
        <v>0</v>
      </c>
      <c r="F29" s="94"/>
      <c r="G29" s="150">
        <f>'[24]D. ITT_All_Grants'!G21</f>
        <v>0</v>
      </c>
      <c r="H29" s="146" t="s">
        <v>20</v>
      </c>
      <c r="I29" s="146" t="s">
        <v>20</v>
      </c>
      <c r="J29" s="434" t="e">
        <f>I29-F20</f>
        <v>#VALUE!</v>
      </c>
      <c r="K29" s="438"/>
      <c r="L29" s="436"/>
      <c r="M29" s="457"/>
      <c r="N29" s="457"/>
      <c r="O29" s="457"/>
      <c r="P29" s="457"/>
      <c r="Q29" s="459">
        <f t="shared" si="2"/>
        <v>0</v>
      </c>
      <c r="R29" s="459">
        <f t="shared" si="3"/>
        <v>0</v>
      </c>
      <c r="S29" s="477">
        <f t="shared" si="4"/>
        <v>0</v>
      </c>
      <c r="T29" s="484"/>
      <c r="V29" s="1369"/>
      <c r="W29" s="1370"/>
      <c r="X29" s="1370"/>
      <c r="Y29" s="1370"/>
      <c r="Z29" s="1370"/>
      <c r="AA29" s="1370">
        <f t="shared" si="5"/>
        <v>0</v>
      </c>
      <c r="AB29" s="1369"/>
      <c r="AC29" s="1370"/>
      <c r="AD29" s="1370"/>
      <c r="AE29" s="1370"/>
      <c r="AF29" s="1370"/>
      <c r="AG29" s="1370">
        <f t="shared" si="6"/>
        <v>0</v>
      </c>
      <c r="AH29" s="1369"/>
      <c r="AI29" s="1370"/>
      <c r="AJ29" s="1370"/>
      <c r="AK29" s="1370"/>
      <c r="AL29" s="1370"/>
      <c r="AM29" s="1370">
        <f t="shared" si="7"/>
        <v>0</v>
      </c>
      <c r="AN29" s="1369"/>
      <c r="AO29" s="1370"/>
      <c r="AP29" s="1370"/>
      <c r="AQ29" s="1370"/>
      <c r="AR29" s="1370"/>
      <c r="AS29" s="1370">
        <f t="shared" si="8"/>
        <v>0</v>
      </c>
      <c r="AT29" s="1369"/>
      <c r="AU29" s="1370"/>
      <c r="AV29" s="1370"/>
      <c r="AW29" s="1370"/>
      <c r="AX29" s="1370"/>
      <c r="AY29" s="1370">
        <f t="shared" si="9"/>
        <v>0</v>
      </c>
      <c r="AZ29" s="1369"/>
      <c r="BA29" s="1370"/>
      <c r="BB29" s="1370"/>
      <c r="BC29" s="1370"/>
      <c r="BD29" s="1370"/>
      <c r="BE29" s="1370">
        <f t="shared" si="10"/>
        <v>0</v>
      </c>
      <c r="BF29" s="1369"/>
      <c r="BG29" s="1370"/>
      <c r="BH29" s="1370"/>
      <c r="BI29" s="1370"/>
      <c r="BJ29" s="1370"/>
      <c r="BK29" s="1370">
        <f t="shared" si="11"/>
        <v>0</v>
      </c>
      <c r="BL29" s="1369"/>
      <c r="BM29" s="1370"/>
      <c r="BN29" s="1370"/>
      <c r="BO29" s="1370"/>
      <c r="BP29" s="1370"/>
      <c r="BQ29" s="1370">
        <f t="shared" si="12"/>
        <v>0</v>
      </c>
      <c r="BR29" s="1369"/>
      <c r="BS29" s="1370"/>
      <c r="BT29" s="1370"/>
      <c r="BU29" s="1370"/>
      <c r="BV29" s="1370"/>
      <c r="BW29" s="469">
        <f t="shared" si="13"/>
        <v>0</v>
      </c>
      <c r="BX29" s="491">
        <f t="shared" si="14"/>
        <v>0</v>
      </c>
      <c r="BY29" s="488">
        <f t="shared" si="15"/>
        <v>0</v>
      </c>
      <c r="BZ29" s="487">
        <f t="shared" si="15"/>
        <v>0</v>
      </c>
      <c r="CA29" s="487">
        <f t="shared" si="15"/>
        <v>0</v>
      </c>
      <c r="CB29" s="487">
        <f t="shared" si="15"/>
        <v>0</v>
      </c>
      <c r="CC29" s="488">
        <f t="shared" si="16"/>
        <v>0</v>
      </c>
    </row>
    <row r="30" spans="1:81" ht="15.75" thickBot="1">
      <c r="A30" s="2533"/>
      <c r="B30" s="142">
        <f>'[24]D. ITT_All_Grants'!C22</f>
        <v>0</v>
      </c>
      <c r="C30" s="150">
        <f>'[24]D. ITT_All_Grants'!C22</f>
        <v>0</v>
      </c>
      <c r="D30" s="150">
        <f>'[24]D. ITT_All_Grants'!D22</f>
        <v>0</v>
      </c>
      <c r="E30" s="150">
        <f>'[24]D. ITT_All_Grants'!E22</f>
        <v>0</v>
      </c>
      <c r="F30" s="94"/>
      <c r="G30" s="150">
        <f>'[24]D. ITT_All_Grants'!G22</f>
        <v>0</v>
      </c>
      <c r="H30" s="146" t="s">
        <v>20</v>
      </c>
      <c r="I30" s="146" t="s">
        <v>20</v>
      </c>
      <c r="J30" s="434" t="e">
        <f>I30-F20</f>
        <v>#VALUE!</v>
      </c>
      <c r="K30" s="438"/>
      <c r="L30" s="436"/>
      <c r="M30" s="457"/>
      <c r="N30" s="457"/>
      <c r="O30" s="457"/>
      <c r="P30" s="457"/>
      <c r="Q30" s="459">
        <f t="shared" si="2"/>
        <v>0</v>
      </c>
      <c r="R30" s="459">
        <f t="shared" si="3"/>
        <v>0</v>
      </c>
      <c r="S30" s="477">
        <f t="shared" si="4"/>
        <v>0</v>
      </c>
      <c r="T30" s="484"/>
      <c r="V30" s="1369"/>
      <c r="W30" s="1370"/>
      <c r="X30" s="1370"/>
      <c r="Y30" s="1370"/>
      <c r="Z30" s="1370"/>
      <c r="AA30" s="1370">
        <f t="shared" si="5"/>
        <v>0</v>
      </c>
      <c r="AB30" s="1369"/>
      <c r="AC30" s="1370"/>
      <c r="AD30" s="1370"/>
      <c r="AE30" s="1370"/>
      <c r="AF30" s="1370"/>
      <c r="AG30" s="1370">
        <f t="shared" si="6"/>
        <v>0</v>
      </c>
      <c r="AH30" s="1369"/>
      <c r="AI30" s="1370"/>
      <c r="AJ30" s="1370"/>
      <c r="AK30" s="1370"/>
      <c r="AL30" s="1370"/>
      <c r="AM30" s="1370">
        <f t="shared" si="7"/>
        <v>0</v>
      </c>
      <c r="AN30" s="1369"/>
      <c r="AO30" s="1370"/>
      <c r="AP30" s="1370"/>
      <c r="AQ30" s="1370"/>
      <c r="AR30" s="1370"/>
      <c r="AS30" s="1370">
        <f t="shared" si="8"/>
        <v>0</v>
      </c>
      <c r="AT30" s="1369"/>
      <c r="AU30" s="1370"/>
      <c r="AV30" s="1370"/>
      <c r="AW30" s="1370"/>
      <c r="AX30" s="1370"/>
      <c r="AY30" s="1370">
        <f t="shared" si="9"/>
        <v>0</v>
      </c>
      <c r="AZ30" s="1369"/>
      <c r="BA30" s="1370"/>
      <c r="BB30" s="1370"/>
      <c r="BC30" s="1370"/>
      <c r="BD30" s="1370"/>
      <c r="BE30" s="1370">
        <f t="shared" si="10"/>
        <v>0</v>
      </c>
      <c r="BF30" s="1369"/>
      <c r="BG30" s="1370"/>
      <c r="BH30" s="1370"/>
      <c r="BI30" s="1370"/>
      <c r="BJ30" s="1370"/>
      <c r="BK30" s="1370">
        <f t="shared" si="11"/>
        <v>0</v>
      </c>
      <c r="BL30" s="1369"/>
      <c r="BM30" s="1370"/>
      <c r="BN30" s="1370"/>
      <c r="BO30" s="1370"/>
      <c r="BP30" s="1370"/>
      <c r="BQ30" s="1370">
        <f t="shared" si="12"/>
        <v>0</v>
      </c>
      <c r="BR30" s="1369"/>
      <c r="BS30" s="1370"/>
      <c r="BT30" s="1370"/>
      <c r="BU30" s="1370"/>
      <c r="BV30" s="1370"/>
      <c r="BW30" s="469">
        <f t="shared" si="13"/>
        <v>0</v>
      </c>
      <c r="BX30" s="491">
        <f t="shared" si="14"/>
        <v>0</v>
      </c>
      <c r="BY30" s="488">
        <f t="shared" si="15"/>
        <v>0</v>
      </c>
      <c r="BZ30" s="487">
        <f t="shared" si="15"/>
        <v>0</v>
      </c>
      <c r="CA30" s="487">
        <f t="shared" si="15"/>
        <v>0</v>
      </c>
      <c r="CB30" s="487">
        <f t="shared" si="15"/>
        <v>0</v>
      </c>
      <c r="CC30" s="488">
        <f t="shared" si="16"/>
        <v>0</v>
      </c>
    </row>
    <row r="31" spans="1:81" ht="15.75" thickBot="1">
      <c r="A31" s="2532"/>
      <c r="B31" s="142">
        <f>'[24]D. ITT_All_Grants'!C23</f>
        <v>0</v>
      </c>
      <c r="C31" s="150">
        <f>'[24]D. ITT_All_Grants'!C23</f>
        <v>0</v>
      </c>
      <c r="D31" s="150">
        <f>'[24]D. ITT_All_Grants'!D23</f>
        <v>0</v>
      </c>
      <c r="E31" s="150">
        <f>'[24]D. ITT_All_Grants'!E23</f>
        <v>0</v>
      </c>
      <c r="F31" s="97"/>
      <c r="G31" s="150">
        <f>'[24]D. ITT_All_Grants'!G23</f>
        <v>0</v>
      </c>
      <c r="H31" s="147" t="s">
        <v>20</v>
      </c>
      <c r="I31" s="147" t="s">
        <v>20</v>
      </c>
      <c r="J31" s="435" t="e">
        <f>I31-F20</f>
        <v>#VALUE!</v>
      </c>
      <c r="K31" s="438"/>
      <c r="L31" s="436"/>
      <c r="M31" s="458"/>
      <c r="N31" s="458"/>
      <c r="O31" s="458"/>
      <c r="P31" s="458"/>
      <c r="Q31" s="459">
        <f t="shared" si="2"/>
        <v>0</v>
      </c>
      <c r="R31" s="459">
        <f t="shared" si="3"/>
        <v>0</v>
      </c>
      <c r="S31" s="477">
        <f t="shared" si="4"/>
        <v>0</v>
      </c>
      <c r="T31" s="484"/>
      <c r="V31" s="444"/>
      <c r="W31" s="1370"/>
      <c r="X31" s="1370"/>
      <c r="Y31" s="1370"/>
      <c r="Z31" s="1370"/>
      <c r="AA31" s="1370">
        <f t="shared" si="5"/>
        <v>0</v>
      </c>
      <c r="AB31" s="444"/>
      <c r="AC31" s="1370"/>
      <c r="AD31" s="1370"/>
      <c r="AE31" s="1370"/>
      <c r="AF31" s="1370"/>
      <c r="AG31" s="1370">
        <f t="shared" si="6"/>
        <v>0</v>
      </c>
      <c r="AH31" s="444"/>
      <c r="AI31" s="1370"/>
      <c r="AJ31" s="1370"/>
      <c r="AK31" s="1370"/>
      <c r="AL31" s="1370"/>
      <c r="AM31" s="1370">
        <f t="shared" si="7"/>
        <v>0</v>
      </c>
      <c r="AN31" s="444"/>
      <c r="AO31" s="1370"/>
      <c r="AP31" s="1370"/>
      <c r="AQ31" s="1370"/>
      <c r="AR31" s="1370"/>
      <c r="AS31" s="1370">
        <f t="shared" si="8"/>
        <v>0</v>
      </c>
      <c r="AT31" s="444"/>
      <c r="AU31" s="1370"/>
      <c r="AV31" s="1370"/>
      <c r="AW31" s="1370"/>
      <c r="AX31" s="1370"/>
      <c r="AY31" s="1370">
        <f t="shared" si="9"/>
        <v>0</v>
      </c>
      <c r="AZ31" s="444"/>
      <c r="BA31" s="1370"/>
      <c r="BB31" s="1370"/>
      <c r="BC31" s="1370"/>
      <c r="BD31" s="1370"/>
      <c r="BE31" s="1370">
        <f t="shared" si="10"/>
        <v>0</v>
      </c>
      <c r="BF31" s="444"/>
      <c r="BG31" s="1370"/>
      <c r="BH31" s="1370"/>
      <c r="BI31" s="1370"/>
      <c r="BJ31" s="1370"/>
      <c r="BK31" s="1370">
        <f t="shared" si="11"/>
        <v>0</v>
      </c>
      <c r="BL31" s="444"/>
      <c r="BM31" s="1370"/>
      <c r="BN31" s="1370"/>
      <c r="BO31" s="1370"/>
      <c r="BP31" s="1370"/>
      <c r="BQ31" s="1370">
        <f t="shared" si="12"/>
        <v>0</v>
      </c>
      <c r="BR31" s="444"/>
      <c r="BS31" s="1370"/>
      <c r="BT31" s="1370"/>
      <c r="BU31" s="1370"/>
      <c r="BV31" s="1370"/>
      <c r="BW31" s="469">
        <f t="shared" si="13"/>
        <v>0</v>
      </c>
      <c r="BX31" s="491">
        <f t="shared" si="14"/>
        <v>0</v>
      </c>
      <c r="BY31" s="488">
        <f t="shared" si="15"/>
        <v>0</v>
      </c>
      <c r="BZ31" s="487">
        <f t="shared" si="15"/>
        <v>0</v>
      </c>
      <c r="CA31" s="487">
        <f t="shared" si="15"/>
        <v>0</v>
      </c>
      <c r="CB31" s="487">
        <f t="shared" si="15"/>
        <v>0</v>
      </c>
      <c r="CC31" s="488">
        <f t="shared" si="16"/>
        <v>0</v>
      </c>
    </row>
    <row r="32" spans="1:81">
      <c r="BX32" s="491"/>
      <c r="BY32" s="488">
        <f t="shared" ref="BY32:CB39" si="17">BS32+BM32+BG32+BA32+AU32+AO32+AI32+AC32+W32</f>
        <v>0</v>
      </c>
      <c r="BZ32" s="487">
        <f t="shared" si="17"/>
        <v>0</v>
      </c>
      <c r="CA32" s="487">
        <f t="shared" si="17"/>
        <v>0</v>
      </c>
      <c r="CB32" s="487">
        <f t="shared" si="17"/>
        <v>0</v>
      </c>
      <c r="CC32" s="488">
        <f t="shared" ref="CC32:CC39" si="18">BY32+BZ32</f>
        <v>0</v>
      </c>
    </row>
    <row r="33" spans="76:81">
      <c r="BX33" s="491">
        <f t="shared" ref="BX33:BX39" si="19">S33</f>
        <v>0</v>
      </c>
      <c r="BY33" s="488">
        <f t="shared" si="17"/>
        <v>0</v>
      </c>
      <c r="BZ33" s="487">
        <f t="shared" si="17"/>
        <v>0</v>
      </c>
      <c r="CA33" s="487">
        <f t="shared" si="17"/>
        <v>0</v>
      </c>
      <c r="CB33" s="487">
        <f t="shared" si="17"/>
        <v>0</v>
      </c>
      <c r="CC33" s="488">
        <f t="shared" si="18"/>
        <v>0</v>
      </c>
    </row>
    <row r="34" spans="76:81">
      <c r="BX34" s="491">
        <f t="shared" si="19"/>
        <v>0</v>
      </c>
      <c r="BY34" s="488">
        <f t="shared" si="17"/>
        <v>0</v>
      </c>
      <c r="BZ34" s="487">
        <f t="shared" si="17"/>
        <v>0</v>
      </c>
      <c r="CA34" s="487">
        <f t="shared" si="17"/>
        <v>0</v>
      </c>
      <c r="CB34" s="487">
        <f t="shared" si="17"/>
        <v>0</v>
      </c>
      <c r="CC34" s="488">
        <f t="shared" si="18"/>
        <v>0</v>
      </c>
    </row>
    <row r="35" spans="76:81">
      <c r="BX35" s="491">
        <f t="shared" si="19"/>
        <v>0</v>
      </c>
      <c r="BY35" s="488">
        <f t="shared" si="17"/>
        <v>0</v>
      </c>
      <c r="BZ35" s="487">
        <f t="shared" si="17"/>
        <v>0</v>
      </c>
      <c r="CA35" s="487">
        <f t="shared" si="17"/>
        <v>0</v>
      </c>
      <c r="CB35" s="487">
        <f t="shared" si="17"/>
        <v>0</v>
      </c>
      <c r="CC35" s="488">
        <f t="shared" si="18"/>
        <v>0</v>
      </c>
    </row>
    <row r="36" spans="76:81">
      <c r="BX36" s="491">
        <f t="shared" si="19"/>
        <v>0</v>
      </c>
      <c r="BY36" s="488">
        <f t="shared" si="17"/>
        <v>0</v>
      </c>
      <c r="BZ36" s="487">
        <f t="shared" si="17"/>
        <v>0</v>
      </c>
      <c r="CA36" s="487">
        <f t="shared" si="17"/>
        <v>0</v>
      </c>
      <c r="CB36" s="487">
        <f t="shared" si="17"/>
        <v>0</v>
      </c>
      <c r="CC36" s="488">
        <f t="shared" si="18"/>
        <v>0</v>
      </c>
    </row>
    <row r="37" spans="76:81">
      <c r="BX37" s="491">
        <f t="shared" si="19"/>
        <v>0</v>
      </c>
      <c r="BY37" s="488">
        <f t="shared" si="17"/>
        <v>0</v>
      </c>
      <c r="BZ37" s="487">
        <f t="shared" si="17"/>
        <v>0</v>
      </c>
      <c r="CA37" s="487">
        <f t="shared" si="17"/>
        <v>0</v>
      </c>
      <c r="CB37" s="487">
        <f t="shared" si="17"/>
        <v>0</v>
      </c>
      <c r="CC37" s="488">
        <f t="shared" si="18"/>
        <v>0</v>
      </c>
    </row>
    <row r="38" spans="76:81">
      <c r="BX38" s="491">
        <f t="shared" si="19"/>
        <v>0</v>
      </c>
      <c r="BY38" s="488">
        <f t="shared" si="17"/>
        <v>0</v>
      </c>
      <c r="BZ38" s="487">
        <f t="shared" si="17"/>
        <v>0</v>
      </c>
      <c r="CA38" s="487">
        <f t="shared" si="17"/>
        <v>0</v>
      </c>
      <c r="CB38" s="487">
        <f t="shared" si="17"/>
        <v>0</v>
      </c>
      <c r="CC38" s="488">
        <f t="shared" si="18"/>
        <v>0</v>
      </c>
    </row>
    <row r="39" spans="76:81">
      <c r="BX39" s="491">
        <f t="shared" si="19"/>
        <v>0</v>
      </c>
      <c r="BY39" s="488">
        <f t="shared" si="17"/>
        <v>0</v>
      </c>
      <c r="BZ39" s="487">
        <f t="shared" si="17"/>
        <v>0</v>
      </c>
      <c r="CA39" s="487">
        <f t="shared" si="17"/>
        <v>0</v>
      </c>
      <c r="CB39" s="487">
        <f t="shared" si="17"/>
        <v>0</v>
      </c>
      <c r="CC39" s="488">
        <f t="shared" si="18"/>
        <v>0</v>
      </c>
    </row>
  </sheetData>
  <mergeCells count="20">
    <mergeCell ref="A14:A15"/>
    <mergeCell ref="A16:A31"/>
    <mergeCell ref="BR12:BW12"/>
    <mergeCell ref="BX12:CC12"/>
    <mergeCell ref="AT12:AY12"/>
    <mergeCell ref="M12:S12"/>
    <mergeCell ref="V12:AA12"/>
    <mergeCell ref="AB12:AG12"/>
    <mergeCell ref="AH12:AM12"/>
    <mergeCell ref="AN12:AS12"/>
    <mergeCell ref="AZ12:BE12"/>
    <mergeCell ref="BF12:BK12"/>
    <mergeCell ref="BL12:BQ12"/>
    <mergeCell ref="B1:G3"/>
    <mergeCell ref="V1:BW3"/>
    <mergeCell ref="C10:D10"/>
    <mergeCell ref="V10:CC10"/>
    <mergeCell ref="V11:AM11"/>
    <mergeCell ref="AN11:BE11"/>
    <mergeCell ref="BF11:BW11"/>
  </mergeCells>
  <conditionalFormatting sqref="U9 H9:T10 T12 M12:R12 F14:G15">
    <cfRule type="cellIs" dxfId="466" priority="36" operator="equal">
      <formula>"x"</formula>
    </cfRule>
  </conditionalFormatting>
  <conditionalFormatting sqref="F9:G12 F16:F23">
    <cfRule type="cellIs" dxfId="465" priority="40" operator="equal">
      <formula>"x"</formula>
    </cfRule>
  </conditionalFormatting>
  <conditionalFormatting sqref="H12:L12">
    <cfRule type="cellIs" dxfId="464" priority="39" operator="equal">
      <formula>"x"</formula>
    </cfRule>
  </conditionalFormatting>
  <conditionalFormatting sqref="H11:T11">
    <cfRule type="cellIs" dxfId="463" priority="38" operator="equal">
      <formula>"x"</formula>
    </cfRule>
  </conditionalFormatting>
  <conditionalFormatting sqref="V12">
    <cfRule type="cellIs" dxfId="462" priority="37" operator="equal">
      <formula>"x"</formula>
    </cfRule>
  </conditionalFormatting>
  <conditionalFormatting sqref="I1:T8">
    <cfRule type="cellIs" dxfId="461" priority="35" operator="equal">
      <formula>"x"</formula>
    </cfRule>
  </conditionalFormatting>
  <conditionalFormatting sqref="BX12:CB12">
    <cfRule type="cellIs" dxfId="460" priority="34" operator="equal">
      <formula>"x"</formula>
    </cfRule>
  </conditionalFormatting>
  <conditionalFormatting sqref="F24:F31">
    <cfRule type="cellIs" dxfId="459" priority="33" operator="equal">
      <formula>"x"</formula>
    </cfRule>
  </conditionalFormatting>
  <pageMargins left="0.7" right="0.7" top="0.75" bottom="0.75" header="0.3" footer="0.3"/>
  <pageSetup orientation="portrait" horizontalDpi="4294967295" verticalDpi="4294967295"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42"/>
  <sheetViews>
    <sheetView topLeftCell="A10" zoomScale="80" zoomScaleNormal="80" workbookViewId="0">
      <pane xSplit="2" ySplit="4" topLeftCell="BZ14" activePane="bottomRight" state="frozen"/>
      <selection activeCell="I15" sqref="I15"/>
      <selection pane="topRight" activeCell="I15" sqref="I15"/>
      <selection pane="bottomLeft" activeCell="I15" sqref="I15"/>
      <selection pane="bottomRight" activeCell="CI14" sqref="CI14"/>
    </sheetView>
  </sheetViews>
  <sheetFormatPr defaultRowHeight="15"/>
  <cols>
    <col min="1" max="1" width="30.7109375" customWidth="1"/>
    <col min="2" max="2" width="40.85546875" customWidth="1"/>
    <col min="3" max="3" width="9.28515625" bestFit="1" customWidth="1"/>
    <col min="6" max="6" width="17.7109375" customWidth="1"/>
    <col min="7" max="7" width="34" customWidth="1"/>
    <col min="8" max="8" width="12" customWidth="1"/>
    <col min="9" max="9" width="12.140625" customWidth="1"/>
    <col min="10" max="10" width="9.42578125" bestFit="1" customWidth="1"/>
    <col min="11" max="11" width="9.28515625" bestFit="1" customWidth="1"/>
    <col min="13" max="15" width="9.28515625" bestFit="1" customWidth="1"/>
    <col min="17" max="19" width="9.28515625" bestFit="1" customWidth="1"/>
    <col min="20" max="20" width="10.28515625" customWidth="1"/>
    <col min="26" max="26" width="9.28515625" bestFit="1" customWidth="1"/>
    <col min="64" max="69" width="8.85546875" style="1898"/>
    <col min="86" max="86" width="10.7109375" bestFit="1" customWidth="1"/>
    <col min="88" max="88" width="14" customWidth="1"/>
    <col min="89" max="89" width="22.28515625" customWidth="1"/>
  </cols>
  <sheetData>
    <row r="1" spans="1:89">
      <c r="A1" s="5"/>
      <c r="B1" s="2418" t="s">
        <v>1163</v>
      </c>
      <c r="C1" s="2419"/>
      <c r="D1" s="2419"/>
      <c r="E1" s="2419"/>
      <c r="F1" s="2419"/>
      <c r="G1" s="2420"/>
      <c r="AB1" s="2488" t="s">
        <v>68</v>
      </c>
      <c r="AC1" s="2489"/>
      <c r="AD1" s="2489"/>
      <c r="AE1" s="2489"/>
      <c r="AF1" s="2489"/>
      <c r="AG1" s="2489"/>
      <c r="AH1" s="2489"/>
      <c r="AI1" s="2489"/>
      <c r="AJ1" s="2489"/>
      <c r="AK1" s="2489"/>
      <c r="AL1" s="2489"/>
      <c r="AM1" s="2489"/>
      <c r="AN1" s="2489"/>
      <c r="AO1" s="2489"/>
      <c r="AP1" s="2489"/>
      <c r="AQ1" s="2489"/>
      <c r="AR1" s="2489"/>
      <c r="AS1" s="2489"/>
      <c r="AT1" s="2489"/>
      <c r="AU1" s="2489"/>
      <c r="AV1" s="2489"/>
      <c r="AW1" s="2489"/>
      <c r="AX1" s="2489"/>
      <c r="AY1" s="2489"/>
      <c r="AZ1" s="2489"/>
      <c r="BA1" s="2489"/>
      <c r="BB1" s="2489"/>
      <c r="BC1" s="2489"/>
      <c r="BD1" s="2489"/>
      <c r="BE1" s="2489"/>
      <c r="BF1" s="2489"/>
      <c r="BG1" s="2489"/>
      <c r="BH1" s="2489"/>
      <c r="BI1" s="2489"/>
      <c r="BJ1" s="2489"/>
      <c r="BK1" s="2489"/>
      <c r="BL1" s="2489"/>
      <c r="BM1" s="2489"/>
      <c r="BN1" s="2489"/>
      <c r="BO1" s="2489"/>
      <c r="BP1" s="2489"/>
      <c r="BQ1" s="2489"/>
      <c r="BR1" s="2489"/>
      <c r="BS1" s="2489"/>
      <c r="BT1" s="2489"/>
      <c r="BU1" s="2489"/>
      <c r="BV1" s="2489"/>
      <c r="BW1" s="2489"/>
      <c r="BX1" s="2489"/>
      <c r="BY1" s="2489"/>
      <c r="BZ1" s="2489"/>
      <c r="CA1" s="2489"/>
      <c r="CB1" s="2489"/>
      <c r="CC1" s="2489"/>
      <c r="CD1" s="446"/>
      <c r="CE1" s="446"/>
      <c r="CF1" s="446"/>
      <c r="CG1" s="446"/>
      <c r="CH1" s="446"/>
      <c r="CI1" s="446"/>
    </row>
    <row r="2" spans="1:89">
      <c r="A2" s="5"/>
      <c r="B2" s="2421"/>
      <c r="C2" s="2422"/>
      <c r="D2" s="2422"/>
      <c r="E2" s="2422"/>
      <c r="F2" s="2422"/>
      <c r="G2" s="2423"/>
      <c r="AB2" s="2490"/>
      <c r="AC2" s="2491"/>
      <c r="AD2" s="2491"/>
      <c r="AE2" s="2491"/>
      <c r="AF2" s="2491"/>
      <c r="AG2" s="2491"/>
      <c r="AH2" s="2491"/>
      <c r="AI2" s="2491"/>
      <c r="AJ2" s="2491"/>
      <c r="AK2" s="2491"/>
      <c r="AL2" s="2491"/>
      <c r="AM2" s="2491"/>
      <c r="AN2" s="2491"/>
      <c r="AO2" s="2491"/>
      <c r="AP2" s="2491"/>
      <c r="AQ2" s="2491"/>
      <c r="AR2" s="2491"/>
      <c r="AS2" s="2491"/>
      <c r="AT2" s="2491"/>
      <c r="AU2" s="2491"/>
      <c r="AV2" s="2491"/>
      <c r="AW2" s="2491"/>
      <c r="AX2" s="2491"/>
      <c r="AY2" s="2491"/>
      <c r="AZ2" s="2491"/>
      <c r="BA2" s="2491"/>
      <c r="BB2" s="2491"/>
      <c r="BC2" s="2491"/>
      <c r="BD2" s="2491"/>
      <c r="BE2" s="2491"/>
      <c r="BF2" s="2491"/>
      <c r="BG2" s="2491"/>
      <c r="BH2" s="2491"/>
      <c r="BI2" s="2491"/>
      <c r="BJ2" s="2491"/>
      <c r="BK2" s="2491"/>
      <c r="BL2" s="2491"/>
      <c r="BM2" s="2491"/>
      <c r="BN2" s="2491"/>
      <c r="BO2" s="2491"/>
      <c r="BP2" s="2491"/>
      <c r="BQ2" s="2491"/>
      <c r="BR2" s="2491"/>
      <c r="BS2" s="2491"/>
      <c r="BT2" s="2491"/>
      <c r="BU2" s="2491"/>
      <c r="BV2" s="2491"/>
      <c r="BW2" s="2491"/>
      <c r="BX2" s="2491"/>
      <c r="BY2" s="2491"/>
      <c r="BZ2" s="2491"/>
      <c r="CA2" s="2491"/>
      <c r="CB2" s="2491"/>
      <c r="CC2" s="2491"/>
      <c r="CD2" s="446"/>
      <c r="CE2" s="446"/>
      <c r="CF2" s="446"/>
      <c r="CG2" s="446"/>
      <c r="CH2" s="446"/>
      <c r="CI2" s="446"/>
      <c r="CJ2" s="1366" t="s">
        <v>1214</v>
      </c>
      <c r="CK2" s="507"/>
    </row>
    <row r="3" spans="1:89" ht="15.75" thickBot="1">
      <c r="A3" s="5"/>
      <c r="B3" s="2424"/>
      <c r="C3" s="2425"/>
      <c r="D3" s="2425"/>
      <c r="E3" s="2425"/>
      <c r="F3" s="2425"/>
      <c r="G3" s="2426"/>
      <c r="AB3" s="2492"/>
      <c r="AC3" s="2493"/>
      <c r="AD3" s="2493"/>
      <c r="AE3" s="2493"/>
      <c r="AF3" s="2493"/>
      <c r="AG3" s="2493"/>
      <c r="AH3" s="2493"/>
      <c r="AI3" s="2493"/>
      <c r="AJ3" s="2493"/>
      <c r="AK3" s="2493"/>
      <c r="AL3" s="2493"/>
      <c r="AM3" s="2493"/>
      <c r="AN3" s="2493"/>
      <c r="AO3" s="2493"/>
      <c r="AP3" s="2493"/>
      <c r="AQ3" s="2493"/>
      <c r="AR3" s="2493"/>
      <c r="AS3" s="2493"/>
      <c r="AT3" s="2493"/>
      <c r="AU3" s="2493"/>
      <c r="AV3" s="2493"/>
      <c r="AW3" s="2493"/>
      <c r="AX3" s="2493"/>
      <c r="AY3" s="2493"/>
      <c r="AZ3" s="2493"/>
      <c r="BA3" s="2493"/>
      <c r="BB3" s="2493"/>
      <c r="BC3" s="2493"/>
      <c r="BD3" s="2493"/>
      <c r="BE3" s="2493"/>
      <c r="BF3" s="2493"/>
      <c r="BG3" s="2493"/>
      <c r="BH3" s="2493"/>
      <c r="BI3" s="2493"/>
      <c r="BJ3" s="2493"/>
      <c r="BK3" s="2493"/>
      <c r="BL3" s="2493"/>
      <c r="BM3" s="2493"/>
      <c r="BN3" s="2493"/>
      <c r="BO3" s="2493"/>
      <c r="BP3" s="2493"/>
      <c r="BQ3" s="2493"/>
      <c r="BR3" s="2493"/>
      <c r="BS3" s="2493"/>
      <c r="BT3" s="2493"/>
      <c r="BU3" s="2493"/>
      <c r="BV3" s="2493"/>
      <c r="BW3" s="2493"/>
      <c r="BX3" s="2493"/>
      <c r="BY3" s="2493"/>
      <c r="BZ3" s="2493"/>
      <c r="CA3" s="2493"/>
      <c r="CB3" s="2493"/>
      <c r="CC3" s="2493"/>
      <c r="CD3" s="446"/>
      <c r="CE3" s="446"/>
      <c r="CF3" s="446"/>
      <c r="CG3" s="446"/>
      <c r="CH3" s="446"/>
      <c r="CI3" s="446"/>
      <c r="CJ3" s="1363"/>
      <c r="CK3" s="507" t="s">
        <v>1215</v>
      </c>
    </row>
    <row r="4" spans="1:89" ht="15.75" thickBot="1">
      <c r="A4" s="5"/>
      <c r="B4" s="440" t="s">
        <v>305</v>
      </c>
      <c r="C4" s="2494" t="s">
        <v>1164</v>
      </c>
      <c r="D4" s="2556"/>
      <c r="E4" s="2556"/>
      <c r="F4" s="2556"/>
      <c r="G4" s="2557"/>
      <c r="AB4" s="2191"/>
      <c r="AC4" s="2191"/>
      <c r="AD4" s="2191"/>
      <c r="AE4" s="2191"/>
      <c r="AF4" s="2191"/>
      <c r="AG4" s="2191"/>
      <c r="AH4" s="2191"/>
      <c r="AI4" s="2191"/>
      <c r="AJ4" s="2191"/>
      <c r="AK4" s="2191"/>
      <c r="AL4" s="2191"/>
      <c r="AM4" s="2191"/>
      <c r="AN4" s="2191"/>
      <c r="AO4" s="2191"/>
      <c r="AP4" s="2191"/>
      <c r="AQ4" s="2191"/>
      <c r="AR4" s="2191"/>
      <c r="AS4" s="2191"/>
      <c r="AT4" s="2191"/>
      <c r="AU4" s="2191"/>
      <c r="AV4" s="2191"/>
      <c r="AW4" s="2191"/>
      <c r="AX4" s="2191"/>
      <c r="AY4" s="2191"/>
      <c r="AZ4" s="2191"/>
      <c r="BA4" s="2191"/>
      <c r="BB4" s="2191"/>
      <c r="BC4" s="2191"/>
      <c r="BD4" s="2191"/>
      <c r="BE4" s="2191"/>
      <c r="BF4" s="2191"/>
      <c r="BG4" s="2191"/>
      <c r="BH4" s="2191"/>
      <c r="BI4" s="2191"/>
      <c r="BJ4" s="2191"/>
      <c r="BK4" s="2191"/>
      <c r="BL4" s="1886"/>
      <c r="BM4" s="1886"/>
      <c r="BN4" s="1886"/>
      <c r="BO4" s="1886"/>
      <c r="BP4" s="1886"/>
      <c r="BQ4" s="1886"/>
      <c r="BR4" s="2191"/>
      <c r="BS4" s="2191"/>
      <c r="BT4" s="2191"/>
      <c r="BU4" s="2191"/>
      <c r="BV4" s="2191"/>
      <c r="BW4" s="2191"/>
      <c r="BX4" s="2191"/>
      <c r="BY4" s="2191"/>
      <c r="BZ4" s="2191"/>
      <c r="CA4" s="2191"/>
      <c r="CB4" s="2191"/>
      <c r="CC4" s="2191"/>
      <c r="CD4" s="447"/>
      <c r="CE4" s="447"/>
      <c r="CF4" s="447"/>
      <c r="CG4" s="447"/>
      <c r="CH4" s="447"/>
      <c r="CI4" s="447"/>
      <c r="CJ4" s="1361"/>
      <c r="CK4" s="507" t="s">
        <v>1216</v>
      </c>
    </row>
    <row r="5" spans="1:89" ht="15.75" thickBot="1">
      <c r="A5" s="5"/>
      <c r="B5" s="440" t="s">
        <v>300</v>
      </c>
      <c r="C5" s="2195" t="s">
        <v>1165</v>
      </c>
      <c r="D5" s="2195"/>
      <c r="E5" s="2195"/>
      <c r="F5" s="2195"/>
      <c r="G5" s="2196"/>
      <c r="AB5" s="2191"/>
      <c r="AC5" s="2191"/>
      <c r="AD5" s="2191"/>
      <c r="AE5" s="2191"/>
      <c r="AF5" s="2191"/>
      <c r="AG5" s="2191"/>
      <c r="AH5" s="2191"/>
      <c r="AI5" s="2191"/>
      <c r="AJ5" s="2191"/>
      <c r="AK5" s="2191"/>
      <c r="AL5" s="2191"/>
      <c r="AM5" s="2191"/>
      <c r="AN5" s="2191"/>
      <c r="AO5" s="2191"/>
      <c r="AP5" s="2191"/>
      <c r="AQ5" s="2191"/>
      <c r="AR5" s="2191"/>
      <c r="AS5" s="2191"/>
      <c r="AT5" s="2191"/>
      <c r="AU5" s="2191"/>
      <c r="AV5" s="2191"/>
      <c r="AW5" s="2191"/>
      <c r="AX5" s="2191"/>
      <c r="AY5" s="2191"/>
      <c r="AZ5" s="2191"/>
      <c r="BA5" s="2191"/>
      <c r="BB5" s="2191"/>
      <c r="BC5" s="2191"/>
      <c r="BD5" s="2191"/>
      <c r="BE5" s="2191"/>
      <c r="BF5" s="2191"/>
      <c r="BG5" s="2191"/>
      <c r="BH5" s="2191"/>
      <c r="BI5" s="2191"/>
      <c r="BJ5" s="2191"/>
      <c r="BK5" s="2191"/>
      <c r="BL5" s="1886"/>
      <c r="BM5" s="1886"/>
      <c r="BN5" s="1886"/>
      <c r="BO5" s="1886"/>
      <c r="BP5" s="1886"/>
      <c r="BQ5" s="1886"/>
      <c r="BR5" s="2191"/>
      <c r="BS5" s="2191"/>
      <c r="BT5" s="2191"/>
      <c r="BU5" s="2191"/>
      <c r="BV5" s="2191"/>
      <c r="BW5" s="2191"/>
      <c r="BX5" s="2191"/>
      <c r="BY5" s="2191"/>
      <c r="BZ5" s="2191"/>
      <c r="CA5" s="2191"/>
      <c r="CB5" s="2191"/>
      <c r="CC5" s="2191"/>
      <c r="CD5" s="447"/>
      <c r="CE5" s="447"/>
      <c r="CF5" s="447"/>
      <c r="CG5" s="447"/>
      <c r="CH5" s="447"/>
      <c r="CI5" s="447"/>
      <c r="CJ5" s="1362"/>
      <c r="CK5" s="507" t="s">
        <v>1217</v>
      </c>
    </row>
    <row r="6" spans="1:89" ht="15.75" thickBot="1">
      <c r="A6" s="5"/>
      <c r="B6" s="440" t="s">
        <v>304</v>
      </c>
      <c r="C6" s="2195"/>
      <c r="D6" s="2195"/>
      <c r="E6" s="2195"/>
      <c r="F6" s="2195"/>
      <c r="G6" s="2196"/>
      <c r="AB6" s="2191"/>
      <c r="AC6" s="2191"/>
      <c r="AD6" s="2191"/>
      <c r="AE6" s="2191"/>
      <c r="AF6" s="2191"/>
      <c r="AG6" s="2191"/>
      <c r="AH6" s="2191"/>
      <c r="AI6" s="2191"/>
      <c r="AJ6" s="2191"/>
      <c r="AK6" s="2191"/>
      <c r="AL6" s="2191"/>
      <c r="AM6" s="2191"/>
      <c r="AN6" s="2191"/>
      <c r="AO6" s="2191"/>
      <c r="AP6" s="2191"/>
      <c r="AQ6" s="2191"/>
      <c r="AR6" s="2191"/>
      <c r="AS6" s="2191"/>
      <c r="AT6" s="2191"/>
      <c r="AU6" s="2191"/>
      <c r="AV6" s="2191"/>
      <c r="AW6" s="2191"/>
      <c r="AX6" s="2191"/>
      <c r="AY6" s="2191"/>
      <c r="AZ6" s="2191"/>
      <c r="BA6" s="2191"/>
      <c r="BB6" s="2191"/>
      <c r="BC6" s="2191"/>
      <c r="BD6" s="2191"/>
      <c r="BE6" s="2191"/>
      <c r="BF6" s="2191"/>
      <c r="BG6" s="2191"/>
      <c r="BH6" s="2191"/>
      <c r="BI6" s="2191"/>
      <c r="BJ6" s="2191"/>
      <c r="BK6" s="2191"/>
      <c r="BL6" s="1886"/>
      <c r="BM6" s="1886"/>
      <c r="BN6" s="1886"/>
      <c r="BO6" s="1886"/>
      <c r="BP6" s="1886"/>
      <c r="BQ6" s="1886"/>
      <c r="BR6" s="2191"/>
      <c r="BS6" s="2191"/>
      <c r="BT6" s="2191"/>
      <c r="BU6" s="2191"/>
      <c r="BV6" s="2191"/>
      <c r="BW6" s="2191"/>
      <c r="BX6" s="2191"/>
      <c r="BY6" s="2191"/>
      <c r="BZ6" s="2191"/>
      <c r="CA6" s="2191"/>
      <c r="CB6" s="2191"/>
      <c r="CC6" s="2191"/>
      <c r="CD6" s="447"/>
      <c r="CE6" s="447"/>
      <c r="CF6" s="447"/>
      <c r="CG6" s="447"/>
      <c r="CH6" s="447"/>
      <c r="CI6" s="447"/>
      <c r="CJ6" s="1367"/>
      <c r="CK6" s="507" t="s">
        <v>1218</v>
      </c>
    </row>
    <row r="7" spans="1:89" ht="15.75" thickBot="1">
      <c r="A7" s="5"/>
      <c r="B7" s="440" t="s">
        <v>302</v>
      </c>
      <c r="C7" s="2494" t="s">
        <v>1166</v>
      </c>
      <c r="D7" s="2556"/>
      <c r="E7" s="2556"/>
      <c r="F7" s="2556"/>
      <c r="G7" s="2557"/>
      <c r="AB7" s="2191"/>
      <c r="AC7" s="2191"/>
      <c r="AD7" s="2191"/>
      <c r="AE7" s="2191"/>
      <c r="AF7" s="2191"/>
      <c r="AG7" s="2191"/>
      <c r="AH7" s="2191"/>
      <c r="AI7" s="2191"/>
      <c r="AJ7" s="2191"/>
      <c r="AK7" s="2191"/>
      <c r="AL7" s="2191"/>
      <c r="AM7" s="2191"/>
      <c r="AN7" s="2191"/>
      <c r="AO7" s="2191"/>
      <c r="AP7" s="2191"/>
      <c r="AQ7" s="2191"/>
      <c r="AR7" s="2191"/>
      <c r="AS7" s="2191"/>
      <c r="AT7" s="2191"/>
      <c r="AU7" s="2191"/>
      <c r="AV7" s="2191"/>
      <c r="AW7" s="2191"/>
      <c r="AX7" s="2191"/>
      <c r="AY7" s="2191"/>
      <c r="AZ7" s="2191"/>
      <c r="BA7" s="2191"/>
      <c r="BB7" s="2191"/>
      <c r="BC7" s="2191"/>
      <c r="BD7" s="2191"/>
      <c r="BE7" s="2191"/>
      <c r="BF7" s="2191"/>
      <c r="BG7" s="2191"/>
      <c r="BH7" s="2191"/>
      <c r="BI7" s="2191"/>
      <c r="BJ7" s="2191"/>
      <c r="BK7" s="2191"/>
      <c r="BL7" s="1886"/>
      <c r="BM7" s="1886"/>
      <c r="BN7" s="1886"/>
      <c r="BO7" s="1886"/>
      <c r="BP7" s="1886"/>
      <c r="BQ7" s="1886"/>
      <c r="BR7" s="2191"/>
      <c r="BS7" s="2191"/>
      <c r="BT7" s="2191"/>
      <c r="BU7" s="2191"/>
      <c r="BV7" s="2191"/>
      <c r="BW7" s="2191"/>
      <c r="BX7" s="2191"/>
      <c r="BY7" s="2191"/>
      <c r="BZ7" s="2191"/>
      <c r="CA7" s="2191"/>
      <c r="CB7" s="2191"/>
      <c r="CC7" s="2191"/>
      <c r="CD7" s="447"/>
      <c r="CE7" s="447"/>
      <c r="CF7" s="447"/>
      <c r="CG7" s="447"/>
      <c r="CH7" s="447"/>
      <c r="CI7" s="447"/>
    </row>
    <row r="8" spans="1:89" ht="15.75" thickBot="1">
      <c r="A8" s="5"/>
      <c r="B8" s="440" t="s">
        <v>303</v>
      </c>
      <c r="C8" s="2494" t="s">
        <v>1167</v>
      </c>
      <c r="D8" s="2556"/>
      <c r="E8" s="2556"/>
      <c r="F8" s="2556"/>
      <c r="G8" s="2557"/>
      <c r="AB8" s="2191"/>
      <c r="AC8" s="2191"/>
      <c r="AD8" s="2191"/>
      <c r="AE8" s="2191"/>
      <c r="AF8" s="2191"/>
      <c r="AG8" s="2191"/>
      <c r="AH8" s="2191"/>
      <c r="AI8" s="2191"/>
      <c r="AJ8" s="2191"/>
      <c r="AK8" s="2191"/>
      <c r="AL8" s="2191"/>
      <c r="AM8" s="2191"/>
      <c r="AN8" s="2191"/>
      <c r="AO8" s="2191"/>
      <c r="AP8" s="2191"/>
      <c r="AQ8" s="2191"/>
      <c r="AR8" s="2191"/>
      <c r="AS8" s="2191"/>
      <c r="AT8" s="2191"/>
      <c r="AU8" s="2191"/>
      <c r="AV8" s="2191"/>
      <c r="AW8" s="2191"/>
      <c r="AX8" s="2191"/>
      <c r="AY8" s="2191"/>
      <c r="AZ8" s="2191"/>
      <c r="BA8" s="2191"/>
      <c r="BB8" s="2191"/>
      <c r="BC8" s="2191"/>
      <c r="BD8" s="2191"/>
      <c r="BE8" s="2191"/>
      <c r="BF8" s="2191"/>
      <c r="BG8" s="2191"/>
      <c r="BH8" s="2191"/>
      <c r="BI8" s="2191"/>
      <c r="BJ8" s="2191"/>
      <c r="BK8" s="2191"/>
      <c r="BL8" s="1886"/>
      <c r="BM8" s="1886"/>
      <c r="BN8" s="1886"/>
      <c r="BO8" s="1886"/>
      <c r="BP8" s="1886"/>
      <c r="BQ8" s="1886"/>
      <c r="BR8" s="2191"/>
      <c r="BS8" s="2191"/>
      <c r="BT8" s="2191"/>
      <c r="BU8" s="2191"/>
      <c r="BV8" s="2191"/>
      <c r="BW8" s="2191"/>
      <c r="BX8" s="2191"/>
      <c r="BY8" s="2191"/>
      <c r="BZ8" s="2191"/>
      <c r="CA8" s="2191"/>
      <c r="CB8" s="2191"/>
      <c r="CC8" s="2191"/>
      <c r="CD8" s="447"/>
      <c r="CE8" s="447"/>
      <c r="CF8" s="447"/>
      <c r="CG8" s="447"/>
      <c r="CH8" s="447"/>
      <c r="CI8" s="447"/>
    </row>
    <row r="9" spans="1:89" ht="15.75" thickBot="1">
      <c r="A9" s="5"/>
      <c r="B9" s="7"/>
      <c r="C9" s="7"/>
      <c r="D9" s="7"/>
      <c r="E9" s="7"/>
      <c r="F9" s="7"/>
      <c r="G9" s="7"/>
      <c r="AB9" s="441"/>
      <c r="AC9" s="441"/>
      <c r="AD9" s="441"/>
      <c r="AE9" s="441"/>
      <c r="AF9" s="441"/>
      <c r="AG9" s="441"/>
      <c r="AH9" s="441"/>
      <c r="AI9" s="441"/>
      <c r="AJ9" s="441"/>
      <c r="AK9" s="441"/>
      <c r="AL9" s="441"/>
      <c r="AM9" s="441"/>
      <c r="AN9" s="441"/>
      <c r="AO9" s="441"/>
      <c r="AP9" s="441"/>
      <c r="AQ9" s="441"/>
      <c r="AR9" s="441"/>
      <c r="AS9" s="441"/>
      <c r="AT9" s="441"/>
      <c r="AU9" s="441"/>
      <c r="AV9" s="441"/>
      <c r="AW9" s="441"/>
      <c r="AX9" s="441"/>
      <c r="AY9" s="441"/>
      <c r="AZ9" s="441"/>
      <c r="BA9" s="441"/>
      <c r="BB9" s="441"/>
      <c r="BC9" s="441"/>
      <c r="BD9" s="441"/>
      <c r="BE9" s="441"/>
      <c r="BF9" s="441"/>
      <c r="BG9" s="441"/>
      <c r="BH9" s="441"/>
      <c r="BI9" s="441"/>
      <c r="BJ9" s="441"/>
      <c r="BK9" s="441"/>
      <c r="BL9" s="441"/>
      <c r="BM9" s="441"/>
      <c r="BN9" s="441"/>
      <c r="BO9" s="441"/>
      <c r="BP9" s="441"/>
      <c r="BQ9" s="441"/>
      <c r="BR9" s="441"/>
      <c r="BS9" s="441"/>
      <c r="BT9" s="441"/>
      <c r="BU9" s="441"/>
      <c r="BV9" s="441"/>
      <c r="BW9" s="441"/>
      <c r="BX9" s="441"/>
      <c r="BY9" s="441"/>
      <c r="BZ9" s="441"/>
      <c r="CA9" s="441"/>
      <c r="CB9" s="441"/>
      <c r="CC9" s="441"/>
      <c r="CD9" s="448"/>
      <c r="CE9" s="448"/>
      <c r="CF9" s="448"/>
      <c r="CG9" s="448"/>
      <c r="CH9" s="448"/>
      <c r="CI9" s="448"/>
    </row>
    <row r="10" spans="1:89" ht="21" thickBot="1">
      <c r="A10" s="738" t="s">
        <v>64</v>
      </c>
      <c r="B10" s="739"/>
      <c r="C10" s="2439" t="s">
        <v>57</v>
      </c>
      <c r="D10" s="2440"/>
      <c r="E10" s="2192"/>
      <c r="F10" s="741">
        <f ca="1">TODAY()</f>
        <v>42956</v>
      </c>
      <c r="G10" s="121"/>
      <c r="H10" s="158"/>
      <c r="I10" s="158"/>
      <c r="J10" s="158"/>
      <c r="K10" s="158"/>
      <c r="L10" s="158"/>
      <c r="M10" s="158"/>
      <c r="N10" s="158"/>
      <c r="O10" s="158"/>
      <c r="P10" s="158"/>
      <c r="Q10" s="158"/>
      <c r="R10" s="158"/>
      <c r="S10" s="158"/>
      <c r="T10" s="158"/>
      <c r="U10" s="158"/>
      <c r="V10" s="158"/>
      <c r="W10" s="158"/>
      <c r="X10" s="158"/>
      <c r="Y10" s="158"/>
      <c r="Z10" s="158"/>
      <c r="AB10" s="2479" t="s">
        <v>299</v>
      </c>
      <c r="AC10" s="2480"/>
      <c r="AD10" s="2480"/>
      <c r="AE10" s="2480"/>
      <c r="AF10" s="2480"/>
      <c r="AG10" s="2480"/>
      <c r="AH10" s="2480"/>
      <c r="AI10" s="2480"/>
      <c r="AJ10" s="2480"/>
      <c r="AK10" s="2480"/>
      <c r="AL10" s="2480"/>
      <c r="AM10" s="2480"/>
      <c r="AN10" s="2480"/>
      <c r="AO10" s="2480"/>
      <c r="AP10" s="2480"/>
      <c r="AQ10" s="2480"/>
      <c r="AR10" s="2480"/>
      <c r="AS10" s="2480"/>
      <c r="AT10" s="2480"/>
      <c r="AU10" s="2480"/>
      <c r="AV10" s="2480"/>
      <c r="AW10" s="2480"/>
      <c r="AX10" s="2480"/>
      <c r="AY10" s="2480"/>
      <c r="AZ10" s="2480"/>
      <c r="BA10" s="2480"/>
      <c r="BB10" s="2480"/>
      <c r="BC10" s="2480"/>
      <c r="BD10" s="2480"/>
      <c r="BE10" s="2480"/>
      <c r="BF10" s="2480"/>
      <c r="BG10" s="2480"/>
      <c r="BH10" s="2480"/>
      <c r="BI10" s="2480"/>
      <c r="BJ10" s="2480"/>
      <c r="BK10" s="2480"/>
      <c r="BL10" s="2480"/>
      <c r="BM10" s="2480"/>
      <c r="BN10" s="2480"/>
      <c r="BO10" s="2480"/>
      <c r="BP10" s="2480"/>
      <c r="BQ10" s="2480"/>
      <c r="BR10" s="2480"/>
      <c r="BS10" s="2480"/>
      <c r="BT10" s="2480"/>
      <c r="BU10" s="2480"/>
      <c r="BV10" s="2480"/>
      <c r="BW10" s="2480"/>
      <c r="BX10" s="2480"/>
      <c r="BY10" s="2480"/>
      <c r="BZ10" s="2480"/>
      <c r="CA10" s="2480"/>
      <c r="CB10" s="2480"/>
      <c r="CC10" s="2480"/>
      <c r="CD10" s="2481"/>
      <c r="CE10" s="2481"/>
      <c r="CF10" s="2481"/>
      <c r="CG10" s="2481"/>
      <c r="CH10" s="2481"/>
      <c r="CI10" s="2481"/>
    </row>
    <row r="11" spans="1:89" ht="16.5" thickBot="1">
      <c r="A11" s="768" t="s">
        <v>285</v>
      </c>
      <c r="B11" s="88"/>
      <c r="C11" s="88"/>
      <c r="D11" s="88"/>
      <c r="E11" s="88"/>
      <c r="F11" s="88"/>
      <c r="G11" s="88"/>
      <c r="H11" s="158"/>
      <c r="I11" s="158"/>
      <c r="J11" s="158"/>
      <c r="K11" s="158"/>
      <c r="L11" s="158"/>
      <c r="M11" s="158"/>
      <c r="N11" s="158"/>
      <c r="O11" s="158"/>
      <c r="P11" s="158"/>
      <c r="Q11" s="158"/>
      <c r="R11" s="158"/>
      <c r="S11" s="158"/>
      <c r="T11" s="158"/>
      <c r="U11" s="158"/>
      <c r="V11" s="158"/>
      <c r="W11" s="158"/>
      <c r="X11" s="158"/>
      <c r="Y11" s="158"/>
      <c r="Z11" s="158"/>
      <c r="AB11" s="2482" t="s">
        <v>288</v>
      </c>
      <c r="AC11" s="2483"/>
      <c r="AD11" s="2483"/>
      <c r="AE11" s="2483"/>
      <c r="AF11" s="2483"/>
      <c r="AG11" s="2483"/>
      <c r="AH11" s="2483"/>
      <c r="AI11" s="2483"/>
      <c r="AJ11" s="2483"/>
      <c r="AK11" s="2483"/>
      <c r="AL11" s="2483"/>
      <c r="AM11" s="2483"/>
      <c r="AN11" s="2483"/>
      <c r="AO11" s="2483"/>
      <c r="AP11" s="2483"/>
      <c r="AQ11" s="2483"/>
      <c r="AR11" s="2483"/>
      <c r="AS11" s="2484"/>
      <c r="AT11" s="2485" t="s">
        <v>310</v>
      </c>
      <c r="AU11" s="2486"/>
      <c r="AV11" s="2486"/>
      <c r="AW11" s="2486"/>
      <c r="AX11" s="2486"/>
      <c r="AY11" s="2486"/>
      <c r="AZ11" s="2486"/>
      <c r="BA11" s="2486"/>
      <c r="BB11" s="2486"/>
      <c r="BC11" s="2486"/>
      <c r="BD11" s="2486"/>
      <c r="BE11" s="2486"/>
      <c r="BF11" s="2486"/>
      <c r="BG11" s="2486"/>
      <c r="BH11" s="2486"/>
      <c r="BI11" s="2486"/>
      <c r="BJ11" s="2486"/>
      <c r="BK11" s="2487"/>
      <c r="BL11" s="2485" t="s">
        <v>289</v>
      </c>
      <c r="BM11" s="2486"/>
      <c r="BN11" s="2486"/>
      <c r="BO11" s="2486"/>
      <c r="BP11" s="2486"/>
      <c r="BQ11" s="2486"/>
      <c r="BR11" s="2486"/>
      <c r="BS11" s="2486"/>
      <c r="BT11" s="2486"/>
      <c r="BU11" s="2486"/>
      <c r="BV11" s="2486"/>
      <c r="BW11" s="2486"/>
      <c r="BX11" s="2486"/>
      <c r="BY11" s="2486"/>
      <c r="BZ11" s="2486"/>
      <c r="CA11" s="2486"/>
      <c r="CB11" s="2486"/>
      <c r="CC11" s="2487"/>
      <c r="CD11" s="467"/>
      <c r="CE11" s="467"/>
      <c r="CF11" s="467"/>
      <c r="CG11" s="467"/>
      <c r="CH11" s="467"/>
      <c r="CI11" s="467"/>
    </row>
    <row r="12" spans="1:89" s="462" customFormat="1" ht="60.75" customHeight="1" thickBot="1">
      <c r="A12" s="747" t="s">
        <v>70</v>
      </c>
      <c r="B12" s="747" t="s">
        <v>301</v>
      </c>
      <c r="C12" s="748" t="s">
        <v>373</v>
      </c>
      <c r="D12" s="748" t="s">
        <v>328</v>
      </c>
      <c r="E12" s="748" t="s">
        <v>69</v>
      </c>
      <c r="F12" s="747" t="s">
        <v>63</v>
      </c>
      <c r="G12" s="747" t="s">
        <v>942</v>
      </c>
      <c r="H12" s="748" t="s">
        <v>1</v>
      </c>
      <c r="I12" s="748" t="s">
        <v>2</v>
      </c>
      <c r="J12" s="749" t="s">
        <v>89</v>
      </c>
      <c r="K12" s="750" t="s">
        <v>329</v>
      </c>
      <c r="L12" s="751" t="s">
        <v>286</v>
      </c>
      <c r="M12" s="2459" t="s">
        <v>287</v>
      </c>
      <c r="N12" s="2460"/>
      <c r="O12" s="2460"/>
      <c r="P12" s="2460"/>
      <c r="Q12" s="2460"/>
      <c r="R12" s="2460"/>
      <c r="S12" s="2461"/>
      <c r="T12" s="752" t="s">
        <v>23</v>
      </c>
      <c r="U12" s="2462" t="s">
        <v>497</v>
      </c>
      <c r="V12" s="2462"/>
      <c r="W12" s="2462"/>
      <c r="X12" s="2462"/>
      <c r="Y12" s="2462"/>
      <c r="Z12" s="2462"/>
      <c r="AA12" s="461"/>
      <c r="AB12" s="2469" t="s">
        <v>290</v>
      </c>
      <c r="AC12" s="2469"/>
      <c r="AD12" s="2469"/>
      <c r="AE12" s="2469"/>
      <c r="AF12" s="2469"/>
      <c r="AG12" s="2469"/>
      <c r="AH12" s="2469" t="s">
        <v>291</v>
      </c>
      <c r="AI12" s="2469"/>
      <c r="AJ12" s="2469"/>
      <c r="AK12" s="2469"/>
      <c r="AL12" s="2469"/>
      <c r="AM12" s="2469"/>
      <c r="AN12" s="2469" t="s">
        <v>292</v>
      </c>
      <c r="AO12" s="2469"/>
      <c r="AP12" s="2469"/>
      <c r="AQ12" s="2469"/>
      <c r="AR12" s="2469"/>
      <c r="AS12" s="2469"/>
      <c r="AT12" s="2469" t="s">
        <v>293</v>
      </c>
      <c r="AU12" s="2469"/>
      <c r="AV12" s="2469"/>
      <c r="AW12" s="2469"/>
      <c r="AX12" s="2469"/>
      <c r="AY12" s="2469"/>
      <c r="AZ12" s="2469" t="s">
        <v>294</v>
      </c>
      <c r="BA12" s="2469"/>
      <c r="BB12" s="2469"/>
      <c r="BC12" s="2469"/>
      <c r="BD12" s="2469"/>
      <c r="BE12" s="2469"/>
      <c r="BF12" s="2469" t="s">
        <v>295</v>
      </c>
      <c r="BG12" s="2469"/>
      <c r="BH12" s="2469"/>
      <c r="BI12" s="2469"/>
      <c r="BJ12" s="2469"/>
      <c r="BK12" s="2469"/>
      <c r="BL12" s="2469" t="s">
        <v>296</v>
      </c>
      <c r="BM12" s="2469"/>
      <c r="BN12" s="2469"/>
      <c r="BO12" s="2469"/>
      <c r="BP12" s="2469"/>
      <c r="BQ12" s="2469"/>
      <c r="BR12" s="2469" t="s">
        <v>297</v>
      </c>
      <c r="BS12" s="2469"/>
      <c r="BT12" s="2469"/>
      <c r="BU12" s="2469"/>
      <c r="BV12" s="2469"/>
      <c r="BW12" s="2469"/>
      <c r="BX12" s="2469" t="s">
        <v>298</v>
      </c>
      <c r="BY12" s="2469"/>
      <c r="BZ12" s="2469"/>
      <c r="CA12" s="2469"/>
      <c r="CB12" s="2469"/>
      <c r="CC12" s="2469"/>
      <c r="CD12" s="2529" t="s">
        <v>308</v>
      </c>
      <c r="CE12" s="2529"/>
      <c r="CF12" s="2529"/>
      <c r="CG12" s="2529"/>
      <c r="CH12" s="2529"/>
      <c r="CI12" s="2529"/>
      <c r="CJ12"/>
      <c r="CK12"/>
    </row>
    <row r="13" spans="1:89" s="462" customFormat="1" ht="60.75" customHeight="1" thickBot="1">
      <c r="A13" s="856"/>
      <c r="B13" s="754" t="s">
        <v>312</v>
      </c>
      <c r="C13" s="755"/>
      <c r="D13" s="755"/>
      <c r="E13" s="755"/>
      <c r="F13" s="755"/>
      <c r="G13" s="755"/>
      <c r="H13" s="755"/>
      <c r="I13" s="755"/>
      <c r="J13" s="756"/>
      <c r="K13" s="757"/>
      <c r="L13" s="757"/>
      <c r="M13" s="758" t="s">
        <v>316</v>
      </c>
      <c r="N13" s="758" t="s">
        <v>317</v>
      </c>
      <c r="O13" s="758" t="s">
        <v>318</v>
      </c>
      <c r="P13" s="758" t="s">
        <v>319</v>
      </c>
      <c r="Q13" s="759" t="s">
        <v>325</v>
      </c>
      <c r="R13" s="759" t="s">
        <v>326</v>
      </c>
      <c r="S13" s="760" t="s">
        <v>327</v>
      </c>
      <c r="T13" s="761"/>
      <c r="U13" s="762" t="s">
        <v>306</v>
      </c>
      <c r="V13" s="763" t="s">
        <v>320</v>
      </c>
      <c r="W13" s="763" t="s">
        <v>321</v>
      </c>
      <c r="X13" s="763" t="s">
        <v>322</v>
      </c>
      <c r="Y13" s="763" t="s">
        <v>323</v>
      </c>
      <c r="Z13" s="763" t="s">
        <v>307</v>
      </c>
      <c r="AA13" s="461"/>
      <c r="AB13" s="489" t="s">
        <v>306</v>
      </c>
      <c r="AC13" s="490" t="s">
        <v>320</v>
      </c>
      <c r="AD13" s="490" t="s">
        <v>321</v>
      </c>
      <c r="AE13" s="490" t="s">
        <v>322</v>
      </c>
      <c r="AF13" s="490" t="s">
        <v>323</v>
      </c>
      <c r="AG13" s="490" t="s">
        <v>307</v>
      </c>
      <c r="AH13" s="489" t="s">
        <v>306</v>
      </c>
      <c r="AI13" s="490" t="s">
        <v>320</v>
      </c>
      <c r="AJ13" s="490" t="s">
        <v>321</v>
      </c>
      <c r="AK13" s="490" t="s">
        <v>322</v>
      </c>
      <c r="AL13" s="490" t="s">
        <v>323</v>
      </c>
      <c r="AM13" s="490" t="s">
        <v>307</v>
      </c>
      <c r="AN13" s="489" t="s">
        <v>306</v>
      </c>
      <c r="AO13" s="490" t="s">
        <v>320</v>
      </c>
      <c r="AP13" s="490" t="s">
        <v>321</v>
      </c>
      <c r="AQ13" s="490" t="s">
        <v>322</v>
      </c>
      <c r="AR13" s="490" t="s">
        <v>323</v>
      </c>
      <c r="AS13" s="490" t="s">
        <v>307</v>
      </c>
      <c r="AT13" s="489" t="s">
        <v>306</v>
      </c>
      <c r="AU13" s="490" t="s">
        <v>320</v>
      </c>
      <c r="AV13" s="490" t="s">
        <v>321</v>
      </c>
      <c r="AW13" s="490" t="s">
        <v>322</v>
      </c>
      <c r="AX13" s="490" t="s">
        <v>323</v>
      </c>
      <c r="AY13" s="490" t="s">
        <v>307</v>
      </c>
      <c r="AZ13" s="489" t="s">
        <v>306</v>
      </c>
      <c r="BA13" s="490" t="s">
        <v>320</v>
      </c>
      <c r="BB13" s="490" t="s">
        <v>321</v>
      </c>
      <c r="BC13" s="490" t="s">
        <v>322</v>
      </c>
      <c r="BD13" s="490" t="s">
        <v>323</v>
      </c>
      <c r="BE13" s="490" t="s">
        <v>307</v>
      </c>
      <c r="BF13" s="489" t="s">
        <v>306</v>
      </c>
      <c r="BG13" s="490" t="s">
        <v>320</v>
      </c>
      <c r="BH13" s="490" t="s">
        <v>321</v>
      </c>
      <c r="BI13" s="490" t="s">
        <v>322</v>
      </c>
      <c r="BJ13" s="490" t="s">
        <v>323</v>
      </c>
      <c r="BK13" s="490" t="s">
        <v>307</v>
      </c>
      <c r="BL13" s="489" t="s">
        <v>306</v>
      </c>
      <c r="BM13" s="490" t="s">
        <v>320</v>
      </c>
      <c r="BN13" s="490" t="s">
        <v>321</v>
      </c>
      <c r="BO13" s="490" t="s">
        <v>322</v>
      </c>
      <c r="BP13" s="490" t="s">
        <v>323</v>
      </c>
      <c r="BQ13" s="490" t="s">
        <v>307</v>
      </c>
      <c r="BR13" s="489" t="s">
        <v>306</v>
      </c>
      <c r="BS13" s="490" t="s">
        <v>320</v>
      </c>
      <c r="BT13" s="490" t="s">
        <v>321</v>
      </c>
      <c r="BU13" s="490" t="s">
        <v>322</v>
      </c>
      <c r="BV13" s="490" t="s">
        <v>323</v>
      </c>
      <c r="BW13" s="490" t="s">
        <v>307</v>
      </c>
      <c r="BX13" s="489" t="s">
        <v>306</v>
      </c>
      <c r="BY13" s="490" t="s">
        <v>320</v>
      </c>
      <c r="BZ13" s="490" t="s">
        <v>321</v>
      </c>
      <c r="CA13" s="490" t="s">
        <v>322</v>
      </c>
      <c r="CB13" s="490" t="s">
        <v>323</v>
      </c>
      <c r="CC13" s="490" t="s">
        <v>307</v>
      </c>
      <c r="CD13" s="456" t="s">
        <v>309</v>
      </c>
      <c r="CE13" s="456" t="s">
        <v>320</v>
      </c>
      <c r="CF13" s="456" t="s">
        <v>331</v>
      </c>
      <c r="CG13" s="456" t="s">
        <v>322</v>
      </c>
      <c r="CH13" s="456" t="s">
        <v>324</v>
      </c>
      <c r="CI13" s="456" t="s">
        <v>311</v>
      </c>
      <c r="CJ13" s="1357" t="s">
        <v>1219</v>
      </c>
      <c r="CK13"/>
    </row>
    <row r="14" spans="1:89" ht="26.25" thickBot="1">
      <c r="A14" s="2626" t="s">
        <v>1649</v>
      </c>
      <c r="B14" s="714" t="s">
        <v>1610</v>
      </c>
      <c r="C14" s="554">
        <f>'D. ITT_All_Grants'!C98</f>
        <v>0</v>
      </c>
      <c r="D14" s="723" t="s">
        <v>100</v>
      </c>
      <c r="E14" s="515" t="s">
        <v>384</v>
      </c>
      <c r="F14" s="515" t="s">
        <v>99</v>
      </c>
      <c r="G14" s="515" t="s">
        <v>42</v>
      </c>
      <c r="H14" s="769">
        <v>42378</v>
      </c>
      <c r="I14" s="769" t="s">
        <v>1171</v>
      </c>
      <c r="J14" s="777" t="e">
        <f>I14-F11</f>
        <v>#VALUE!</v>
      </c>
      <c r="K14" s="778"/>
      <c r="L14" s="779"/>
      <c r="M14" s="783"/>
      <c r="N14" s="783"/>
      <c r="O14" s="783"/>
      <c r="P14" s="783"/>
      <c r="Q14" s="459">
        <f>O14+N14</f>
        <v>0</v>
      </c>
      <c r="R14" s="459">
        <f>P14+M14</f>
        <v>0</v>
      </c>
      <c r="S14" s="477">
        <f t="shared" ref="S14:S42" si="0">Q14+R14</f>
        <v>0</v>
      </c>
      <c r="T14" s="765"/>
      <c r="U14" s="766"/>
      <c r="V14" s="2014"/>
      <c r="W14" s="2014"/>
      <c r="X14" s="2014"/>
      <c r="Y14" s="2014"/>
      <c r="Z14" s="2014">
        <f t="shared" ref="Z14" si="1">V14+W14+X14+Y14</f>
        <v>0</v>
      </c>
      <c r="AA14" s="578"/>
      <c r="AB14" s="579"/>
      <c r="AC14" s="2135"/>
      <c r="AD14" s="2135"/>
      <c r="AE14" s="2135"/>
      <c r="AF14" s="2135"/>
      <c r="AG14" s="2135">
        <f t="shared" ref="AG14:AG42" si="2">AC14+AD14+AE14+AF14</f>
        <v>0</v>
      </c>
      <c r="AH14" s="579"/>
      <c r="AI14" s="2135"/>
      <c r="AJ14" s="2135"/>
      <c r="AK14" s="2135"/>
      <c r="AL14" s="2135"/>
      <c r="AM14" s="2135">
        <f t="shared" ref="AM14:AM34" si="3">AL14+AK14+AJ14+AI14</f>
        <v>0</v>
      </c>
      <c r="AN14" s="579"/>
      <c r="AO14" s="2135"/>
      <c r="AP14" s="2135"/>
      <c r="AQ14" s="2135"/>
      <c r="AR14" s="2135"/>
      <c r="AS14" s="2135">
        <f t="shared" ref="AS14:AS42" si="4">AR14+AQ14+AP14+AO14</f>
        <v>0</v>
      </c>
      <c r="AT14" s="579"/>
      <c r="AU14" s="2135"/>
      <c r="AV14" s="2135"/>
      <c r="AW14" s="2135"/>
      <c r="AX14" s="2135"/>
      <c r="AY14" s="2135">
        <f t="shared" ref="AY14:AY41" si="5">AU14+AV14+AW14+AX14</f>
        <v>0</v>
      </c>
      <c r="AZ14" s="579"/>
      <c r="BA14" s="2135"/>
      <c r="BB14" s="2135"/>
      <c r="BC14" s="2135"/>
      <c r="BD14" s="2135"/>
      <c r="BE14" s="2135">
        <f t="shared" ref="BE14:BE42" si="6">BA14+BB14+BC14+BD14</f>
        <v>0</v>
      </c>
      <c r="BF14" s="579"/>
      <c r="BG14" s="2135"/>
      <c r="BH14" s="2135"/>
      <c r="BI14" s="2135"/>
      <c r="BJ14" s="2135"/>
      <c r="BK14" s="2135">
        <f t="shared" ref="BK14:BK42" si="7">BG14+BH14+BI14+BJ14</f>
        <v>0</v>
      </c>
      <c r="BL14" s="1891"/>
      <c r="BM14" s="1777"/>
      <c r="BN14" s="2135"/>
      <c r="BO14" s="2135"/>
      <c r="BP14" s="2135"/>
      <c r="BQ14" s="1777">
        <f t="shared" ref="BQ14:BQ17" si="8">BM14+BN14+BO14+BP14</f>
        <v>0</v>
      </c>
      <c r="BR14" s="579"/>
      <c r="BS14" s="2133"/>
      <c r="BT14" s="2135"/>
      <c r="BU14" s="2135"/>
      <c r="BV14" s="2135"/>
      <c r="BW14" s="2135">
        <f t="shared" ref="BW14:BW41" si="9">BS14+BT14+BU14+BV14</f>
        <v>0</v>
      </c>
      <c r="BX14" s="579"/>
      <c r="BY14" s="2135"/>
      <c r="BZ14" s="2135"/>
      <c r="CA14" s="1994"/>
      <c r="CB14" s="1994"/>
      <c r="CC14" s="469">
        <f t="shared" ref="CC14:CC42" si="10">BY14+BZ14+CA14+CB14</f>
        <v>0</v>
      </c>
      <c r="CD14" s="580"/>
      <c r="CE14" s="581"/>
      <c r="CF14" s="581"/>
      <c r="CG14" s="581"/>
      <c r="CH14" s="581"/>
      <c r="CI14" s="581">
        <v>698968</v>
      </c>
      <c r="CJ14" s="1359" t="e">
        <f t="shared" ref="CJ14:CJ42" si="11">CI14/CD14*100%</f>
        <v>#DIV/0!</v>
      </c>
    </row>
    <row r="15" spans="1:89" ht="26.25" thickBot="1">
      <c r="A15" s="2626"/>
      <c r="B15" s="714" t="s">
        <v>611</v>
      </c>
      <c r="C15" s="554">
        <f>'D. ITT_All_Grants'!C99</f>
        <v>0</v>
      </c>
      <c r="D15" s="723" t="s">
        <v>100</v>
      </c>
      <c r="E15" s="515" t="s">
        <v>384</v>
      </c>
      <c r="F15" s="515" t="s">
        <v>99</v>
      </c>
      <c r="G15" s="515" t="s">
        <v>42</v>
      </c>
      <c r="H15" s="769">
        <v>42378</v>
      </c>
      <c r="I15" s="769" t="s">
        <v>1171</v>
      </c>
      <c r="J15" s="777" t="e">
        <f>I15-F12</f>
        <v>#VALUE!</v>
      </c>
      <c r="K15" s="778"/>
      <c r="L15" s="779"/>
      <c r="M15" s="783"/>
      <c r="N15" s="783"/>
      <c r="O15" s="783"/>
      <c r="P15" s="783"/>
      <c r="Q15" s="459">
        <f t="shared" ref="Q15:Q42" si="12">N15+O15</f>
        <v>0</v>
      </c>
      <c r="R15" s="459">
        <f t="shared" ref="R15:R42" si="13">M15+P15</f>
        <v>0</v>
      </c>
      <c r="S15" s="477">
        <f t="shared" si="0"/>
        <v>0</v>
      </c>
      <c r="T15" s="765"/>
      <c r="U15" s="766"/>
      <c r="V15" s="2014"/>
      <c r="W15" s="2014"/>
      <c r="X15" s="2014"/>
      <c r="Y15" s="2014"/>
      <c r="Z15" s="2014">
        <f t="shared" ref="Z15:Z41" si="14">V15+W15+X15+Y15</f>
        <v>0</v>
      </c>
      <c r="AA15" s="578"/>
      <c r="AB15" s="579"/>
      <c r="AC15" s="2135"/>
      <c r="AD15" s="2135"/>
      <c r="AE15" s="2135"/>
      <c r="AF15" s="2135"/>
      <c r="AG15" s="2135">
        <f t="shared" si="2"/>
        <v>0</v>
      </c>
      <c r="AH15" s="579"/>
      <c r="AI15" s="2135"/>
      <c r="AJ15" s="2135"/>
      <c r="AK15" s="2135"/>
      <c r="AL15" s="2135"/>
      <c r="AM15" s="2135">
        <f t="shared" si="3"/>
        <v>0</v>
      </c>
      <c r="AN15" s="579"/>
      <c r="AO15" s="2135"/>
      <c r="AP15" s="2135"/>
      <c r="AQ15" s="2135"/>
      <c r="AR15" s="2135"/>
      <c r="AS15" s="2135">
        <f t="shared" si="4"/>
        <v>0</v>
      </c>
      <c r="AT15" s="579"/>
      <c r="AU15" s="2135"/>
      <c r="AV15" s="2135"/>
      <c r="AW15" s="2135"/>
      <c r="AX15" s="2135"/>
      <c r="AY15" s="2135">
        <f t="shared" si="5"/>
        <v>0</v>
      </c>
      <c r="AZ15" s="579"/>
      <c r="BA15" s="2135"/>
      <c r="BB15" s="2135"/>
      <c r="BC15" s="2135"/>
      <c r="BD15" s="2135"/>
      <c r="BE15" s="2135">
        <f t="shared" si="6"/>
        <v>0</v>
      </c>
      <c r="BF15" s="579"/>
      <c r="BG15" s="2135"/>
      <c r="BH15" s="2135"/>
      <c r="BI15" s="2135"/>
      <c r="BJ15" s="2135"/>
      <c r="BK15" s="2135">
        <f t="shared" si="7"/>
        <v>0</v>
      </c>
      <c r="BL15" s="1891"/>
      <c r="BM15" s="1777"/>
      <c r="BN15" s="2135"/>
      <c r="BO15" s="2135"/>
      <c r="BP15" s="2135"/>
      <c r="BQ15" s="1777">
        <f t="shared" si="8"/>
        <v>0</v>
      </c>
      <c r="BR15" s="579"/>
      <c r="BS15" s="2133"/>
      <c r="BT15" s="2135"/>
      <c r="BU15" s="2135"/>
      <c r="BV15" s="2135"/>
      <c r="BW15" s="2135">
        <f t="shared" si="9"/>
        <v>0</v>
      </c>
      <c r="BX15" s="579"/>
      <c r="BY15" s="2135"/>
      <c r="BZ15" s="469"/>
      <c r="CA15" s="2125"/>
      <c r="CB15" s="2125"/>
      <c r="CC15" s="2216">
        <f t="shared" si="10"/>
        <v>0</v>
      </c>
      <c r="CD15" s="580"/>
      <c r="CE15" s="581">
        <v>342112</v>
      </c>
      <c r="CF15" s="581"/>
      <c r="CG15" s="581"/>
      <c r="CH15" s="581"/>
      <c r="CI15" s="581">
        <f>CE15</f>
        <v>342112</v>
      </c>
      <c r="CJ15" s="1359" t="e">
        <f t="shared" si="11"/>
        <v>#DIV/0!</v>
      </c>
    </row>
    <row r="16" spans="1:89" ht="15.75" thickBot="1">
      <c r="A16" s="2626"/>
      <c r="B16" s="715" t="s">
        <v>545</v>
      </c>
      <c r="C16" s="554">
        <f>'D. ITT_All_Grants'!C100</f>
        <v>0</v>
      </c>
      <c r="D16" s="723" t="s">
        <v>100</v>
      </c>
      <c r="E16" s="515" t="s">
        <v>384</v>
      </c>
      <c r="F16" s="515" t="s">
        <v>99</v>
      </c>
      <c r="G16" s="515" t="s">
        <v>42</v>
      </c>
      <c r="H16" s="769">
        <v>42378</v>
      </c>
      <c r="I16" s="769" t="s">
        <v>1171</v>
      </c>
      <c r="J16" s="777" t="e">
        <f>I16-F13</f>
        <v>#VALUE!</v>
      </c>
      <c r="K16" s="778"/>
      <c r="L16" s="779"/>
      <c r="M16" s="773"/>
      <c r="N16" s="773"/>
      <c r="O16" s="773"/>
      <c r="P16" s="773"/>
      <c r="Q16" s="459">
        <f t="shared" si="12"/>
        <v>0</v>
      </c>
      <c r="R16" s="459">
        <f t="shared" si="13"/>
        <v>0</v>
      </c>
      <c r="S16" s="477">
        <f t="shared" si="0"/>
        <v>0</v>
      </c>
      <c r="T16" s="765"/>
      <c r="U16" s="766"/>
      <c r="V16" s="2014"/>
      <c r="W16" s="2014"/>
      <c r="X16" s="2014"/>
      <c r="Y16" s="2014"/>
      <c r="Z16" s="2014">
        <f t="shared" si="14"/>
        <v>0</v>
      </c>
      <c r="AA16" s="578"/>
      <c r="AB16" s="579"/>
      <c r="AC16" s="2135"/>
      <c r="AD16" s="2135"/>
      <c r="AE16" s="2135"/>
      <c r="AF16" s="2135"/>
      <c r="AG16" s="2135">
        <f t="shared" si="2"/>
        <v>0</v>
      </c>
      <c r="AH16" s="579"/>
      <c r="AI16" s="2135"/>
      <c r="AJ16" s="2135"/>
      <c r="AK16" s="2135"/>
      <c r="AL16" s="2135"/>
      <c r="AM16" s="2135">
        <f t="shared" si="3"/>
        <v>0</v>
      </c>
      <c r="AN16" s="579"/>
      <c r="AO16" s="2135"/>
      <c r="AP16" s="2135"/>
      <c r="AQ16" s="2135"/>
      <c r="AR16" s="2135"/>
      <c r="AS16" s="2135">
        <f t="shared" si="4"/>
        <v>0</v>
      </c>
      <c r="AT16" s="579"/>
      <c r="AU16" s="2135"/>
      <c r="AV16" s="2135"/>
      <c r="AW16" s="2135"/>
      <c r="AX16" s="2135"/>
      <c r="AY16" s="2135">
        <f t="shared" si="5"/>
        <v>0</v>
      </c>
      <c r="AZ16" s="579"/>
      <c r="BA16" s="2135"/>
      <c r="BB16" s="2135"/>
      <c r="BC16" s="2135"/>
      <c r="BD16" s="2135"/>
      <c r="BE16" s="2135">
        <f t="shared" si="6"/>
        <v>0</v>
      </c>
      <c r="BF16" s="579"/>
      <c r="BG16" s="2135"/>
      <c r="BH16" s="2135"/>
      <c r="BI16" s="2135"/>
      <c r="BJ16" s="2135"/>
      <c r="BK16" s="2135">
        <f t="shared" si="7"/>
        <v>0</v>
      </c>
      <c r="BL16" s="1892"/>
      <c r="BM16" s="2135"/>
      <c r="BN16" s="2135"/>
      <c r="BO16" s="2138"/>
      <c r="BP16" s="2138"/>
      <c r="BQ16" s="1777">
        <f t="shared" si="8"/>
        <v>0</v>
      </c>
      <c r="BR16" s="579"/>
      <c r="BS16" s="2135"/>
      <c r="BT16" s="2135"/>
      <c r="BU16" s="2138"/>
      <c r="BV16" s="2138"/>
      <c r="BW16" s="2135">
        <f t="shared" si="9"/>
        <v>0</v>
      </c>
      <c r="BX16" s="579"/>
      <c r="BY16" s="2135"/>
      <c r="BZ16" s="469"/>
      <c r="CA16" s="2125"/>
      <c r="CB16" s="2125"/>
      <c r="CC16" s="2216">
        <f t="shared" si="10"/>
        <v>0</v>
      </c>
      <c r="CD16" s="580"/>
      <c r="CE16" s="581"/>
      <c r="CF16" s="581"/>
      <c r="CG16" s="581">
        <f>CG27</f>
        <v>11783</v>
      </c>
      <c r="CH16" s="581">
        <f>CH27</f>
        <v>13339</v>
      </c>
      <c r="CI16" s="581">
        <f>CG16+CH16</f>
        <v>25122</v>
      </c>
      <c r="CJ16" s="1363" t="e">
        <f t="shared" si="11"/>
        <v>#DIV/0!</v>
      </c>
    </row>
    <row r="17" spans="1:88" ht="15.75" thickBot="1">
      <c r="A17" s="2626"/>
      <c r="B17" s="715" t="s">
        <v>544</v>
      </c>
      <c r="C17" s="554">
        <f>'D. ITT_All_Grants'!C101</f>
        <v>0</v>
      </c>
      <c r="D17" s="723" t="s">
        <v>100</v>
      </c>
      <c r="E17" s="515" t="s">
        <v>384</v>
      </c>
      <c r="F17" s="515" t="s">
        <v>99</v>
      </c>
      <c r="G17" s="515" t="s">
        <v>42</v>
      </c>
      <c r="H17" s="769">
        <v>42378</v>
      </c>
      <c r="I17" s="769" t="s">
        <v>1171</v>
      </c>
      <c r="J17" s="777" t="e">
        <f>I17-#REF!</f>
        <v>#VALUE!</v>
      </c>
      <c r="K17" s="778"/>
      <c r="L17" s="779"/>
      <c r="M17" s="773"/>
      <c r="N17" s="773"/>
      <c r="O17" s="773"/>
      <c r="P17" s="773"/>
      <c r="Q17" s="459">
        <f t="shared" si="12"/>
        <v>0</v>
      </c>
      <c r="R17" s="459">
        <f t="shared" si="13"/>
        <v>0</v>
      </c>
      <c r="S17" s="477">
        <f t="shared" si="0"/>
        <v>0</v>
      </c>
      <c r="T17" s="765"/>
      <c r="U17" s="766"/>
      <c r="V17" s="2014"/>
      <c r="W17" s="2014"/>
      <c r="X17" s="2014"/>
      <c r="Y17" s="2014"/>
      <c r="Z17" s="2014">
        <f t="shared" si="14"/>
        <v>0</v>
      </c>
      <c r="AA17" s="578"/>
      <c r="AB17" s="579"/>
      <c r="AC17" s="2135"/>
      <c r="AD17" s="2135"/>
      <c r="AE17" s="2135"/>
      <c r="AF17" s="2135"/>
      <c r="AG17" s="2135">
        <f t="shared" si="2"/>
        <v>0</v>
      </c>
      <c r="AH17" s="579"/>
      <c r="AI17" s="2135"/>
      <c r="AJ17" s="2135"/>
      <c r="AK17" s="2135"/>
      <c r="AL17" s="2135"/>
      <c r="AM17" s="2135">
        <f t="shared" si="3"/>
        <v>0</v>
      </c>
      <c r="AN17" s="579"/>
      <c r="AO17" s="2135"/>
      <c r="AP17" s="2135"/>
      <c r="AQ17" s="2135"/>
      <c r="AR17" s="2135"/>
      <c r="AS17" s="2135">
        <f t="shared" si="4"/>
        <v>0</v>
      </c>
      <c r="AT17" s="579"/>
      <c r="AU17" s="2135"/>
      <c r="AV17" s="2135"/>
      <c r="AW17" s="2135"/>
      <c r="AX17" s="2135"/>
      <c r="AY17" s="2135">
        <f t="shared" si="5"/>
        <v>0</v>
      </c>
      <c r="AZ17" s="579"/>
      <c r="BA17" s="2135"/>
      <c r="BB17" s="2135"/>
      <c r="BC17" s="2135"/>
      <c r="BD17" s="2135"/>
      <c r="BE17" s="2135">
        <f t="shared" si="6"/>
        <v>0</v>
      </c>
      <c r="BF17" s="579"/>
      <c r="BG17" s="2135"/>
      <c r="BH17" s="2135"/>
      <c r="BI17" s="2135"/>
      <c r="BJ17" s="2135"/>
      <c r="BK17" s="2135">
        <f t="shared" si="7"/>
        <v>0</v>
      </c>
      <c r="BL17" s="1892"/>
      <c r="BM17" s="2135"/>
      <c r="BN17" s="2135"/>
      <c r="BO17" s="2138"/>
      <c r="BP17" s="2138"/>
      <c r="BQ17" s="1777">
        <f t="shared" si="8"/>
        <v>0</v>
      </c>
      <c r="BR17" s="579"/>
      <c r="BS17" s="2135"/>
      <c r="BT17" s="2135"/>
      <c r="BU17" s="2138"/>
      <c r="BV17" s="2138"/>
      <c r="BW17" s="2135">
        <f t="shared" si="9"/>
        <v>0</v>
      </c>
      <c r="BX17" s="579"/>
      <c r="BY17" s="2135"/>
      <c r="BZ17" s="469"/>
      <c r="CA17" s="522"/>
      <c r="CB17" s="522"/>
      <c r="CC17" s="2216">
        <f t="shared" si="10"/>
        <v>0</v>
      </c>
      <c r="CD17" s="580"/>
      <c r="CE17" s="581"/>
      <c r="CF17" s="581"/>
      <c r="CG17" s="581">
        <f>CG21</f>
        <v>6133</v>
      </c>
      <c r="CH17" s="581">
        <f>CH21</f>
        <v>5905</v>
      </c>
      <c r="CI17" s="581">
        <f>CG17+CH17</f>
        <v>12038</v>
      </c>
      <c r="CJ17" s="1363" t="e">
        <f t="shared" si="11"/>
        <v>#DIV/0!</v>
      </c>
    </row>
    <row r="18" spans="1:88" ht="15.75" thickBot="1">
      <c r="A18" s="2626"/>
      <c r="B18" s="920" t="s">
        <v>1531</v>
      </c>
      <c r="C18" s="554">
        <f>'D. ITT_All_Grants'!C102</f>
        <v>0</v>
      </c>
      <c r="D18" s="723" t="s">
        <v>100</v>
      </c>
      <c r="E18" s="515" t="s">
        <v>384</v>
      </c>
      <c r="F18" s="515" t="s">
        <v>99</v>
      </c>
      <c r="G18" s="515" t="s">
        <v>42</v>
      </c>
      <c r="H18" s="769">
        <v>42378</v>
      </c>
      <c r="I18" s="769" t="s">
        <v>1171</v>
      </c>
      <c r="J18" s="777" t="e">
        <f>I18-#REF!</f>
        <v>#VALUE!</v>
      </c>
      <c r="K18" s="778"/>
      <c r="L18" s="779"/>
      <c r="M18" s="773"/>
      <c r="N18" s="773"/>
      <c r="O18" s="773"/>
      <c r="P18" s="773"/>
      <c r="Q18" s="459">
        <f t="shared" si="12"/>
        <v>0</v>
      </c>
      <c r="R18" s="459">
        <f t="shared" si="13"/>
        <v>0</v>
      </c>
      <c r="S18" s="477">
        <f t="shared" si="0"/>
        <v>0</v>
      </c>
      <c r="T18" s="765"/>
      <c r="U18" s="766"/>
      <c r="V18" s="2014"/>
      <c r="W18" s="2014"/>
      <c r="X18" s="2014"/>
      <c r="Y18" s="2014"/>
      <c r="Z18" s="2014">
        <f t="shared" si="14"/>
        <v>0</v>
      </c>
      <c r="AA18" s="578"/>
      <c r="AB18" s="579"/>
      <c r="AC18" s="2135"/>
      <c r="AD18" s="2135"/>
      <c r="AE18" s="2135"/>
      <c r="AF18" s="2135"/>
      <c r="AG18" s="2135">
        <f t="shared" si="2"/>
        <v>0</v>
      </c>
      <c r="AH18" s="579"/>
      <c r="AI18" s="2135"/>
      <c r="AJ18" s="2135"/>
      <c r="AK18" s="2135"/>
      <c r="AL18" s="2135"/>
      <c r="AM18" s="2135">
        <f t="shared" si="3"/>
        <v>0</v>
      </c>
      <c r="AN18" s="579"/>
      <c r="AO18" s="2135"/>
      <c r="AP18" s="2135"/>
      <c r="AQ18" s="2135"/>
      <c r="AR18" s="2135"/>
      <c r="AS18" s="2135">
        <f t="shared" si="4"/>
        <v>0</v>
      </c>
      <c r="AT18" s="579"/>
      <c r="AU18" s="2135"/>
      <c r="AV18" s="2135"/>
      <c r="AW18" s="2135"/>
      <c r="AX18" s="2135"/>
      <c r="AY18" s="2135">
        <f t="shared" si="5"/>
        <v>0</v>
      </c>
      <c r="AZ18" s="579"/>
      <c r="BA18" s="2135"/>
      <c r="BB18" s="2135"/>
      <c r="BC18" s="2135"/>
      <c r="BD18" s="2135"/>
      <c r="BE18" s="2135">
        <f t="shared" si="6"/>
        <v>0</v>
      </c>
      <c r="BF18" s="579"/>
      <c r="BG18" s="2135"/>
      <c r="BH18" s="2135"/>
      <c r="BI18" s="2135"/>
      <c r="BJ18" s="2135"/>
      <c r="BK18" s="2135">
        <f t="shared" si="7"/>
        <v>0</v>
      </c>
      <c r="BL18" s="1892"/>
      <c r="BM18" s="2135"/>
      <c r="BN18" s="2135"/>
      <c r="BO18" s="2135"/>
      <c r="BP18" s="2135"/>
      <c r="BQ18" s="2135">
        <f>BM18+BN18+BO18+BP18</f>
        <v>0</v>
      </c>
      <c r="BR18" s="579"/>
      <c r="BS18" s="2135"/>
      <c r="BT18" s="2135"/>
      <c r="BU18" s="2135"/>
      <c r="BV18" s="2135"/>
      <c r="BW18" s="2135">
        <f t="shared" si="9"/>
        <v>0</v>
      </c>
      <c r="BX18" s="579"/>
      <c r="BY18" s="2135"/>
      <c r="BZ18" s="469"/>
      <c r="CA18" s="522"/>
      <c r="CB18" s="522"/>
      <c r="CC18" s="2216">
        <f t="shared" si="10"/>
        <v>0</v>
      </c>
      <c r="CD18" s="580"/>
      <c r="CE18" s="581">
        <v>14882</v>
      </c>
      <c r="CF18" s="581"/>
      <c r="CG18" s="581"/>
      <c r="CH18" s="581"/>
      <c r="CI18" s="581">
        <f>CE18</f>
        <v>14882</v>
      </c>
      <c r="CJ18" s="1363" t="e">
        <f t="shared" si="11"/>
        <v>#DIV/0!</v>
      </c>
    </row>
    <row r="19" spans="1:88" ht="15.75" thickBot="1">
      <c r="A19" s="2626"/>
      <c r="B19" s="715" t="s">
        <v>546</v>
      </c>
      <c r="C19" s="554">
        <f>'D. ITT_All_Grants'!C103</f>
        <v>0</v>
      </c>
      <c r="D19" s="723" t="s">
        <v>100</v>
      </c>
      <c r="E19" s="515" t="s">
        <v>384</v>
      </c>
      <c r="F19" s="515" t="s">
        <v>99</v>
      </c>
      <c r="G19" s="515" t="s">
        <v>42</v>
      </c>
      <c r="H19" s="769">
        <v>42378</v>
      </c>
      <c r="I19" s="769" t="s">
        <v>1171</v>
      </c>
      <c r="J19" s="777" t="e">
        <f>I19-#REF!</f>
        <v>#VALUE!</v>
      </c>
      <c r="K19" s="778"/>
      <c r="L19" s="779"/>
      <c r="M19" s="773"/>
      <c r="N19" s="773"/>
      <c r="O19" s="773"/>
      <c r="P19" s="773"/>
      <c r="Q19" s="459">
        <f t="shared" si="12"/>
        <v>0</v>
      </c>
      <c r="R19" s="459">
        <f t="shared" si="13"/>
        <v>0</v>
      </c>
      <c r="S19" s="477">
        <f t="shared" si="0"/>
        <v>0</v>
      </c>
      <c r="T19" s="765"/>
      <c r="U19" s="766"/>
      <c r="V19" s="2014"/>
      <c r="W19" s="2014"/>
      <c r="X19" s="2014"/>
      <c r="Y19" s="2014"/>
      <c r="Z19" s="2014">
        <f t="shared" si="14"/>
        <v>0</v>
      </c>
      <c r="AA19" s="578"/>
      <c r="AB19" s="579"/>
      <c r="AC19" s="2135"/>
      <c r="AD19" s="2135"/>
      <c r="AE19" s="2135"/>
      <c r="AF19" s="2135"/>
      <c r="AG19" s="2135">
        <f t="shared" si="2"/>
        <v>0</v>
      </c>
      <c r="AH19" s="579"/>
      <c r="AI19" s="2135"/>
      <c r="AJ19" s="2135"/>
      <c r="AK19" s="2135"/>
      <c r="AL19" s="2135"/>
      <c r="AM19" s="2135">
        <f t="shared" si="3"/>
        <v>0</v>
      </c>
      <c r="AN19" s="579"/>
      <c r="AO19" s="2135"/>
      <c r="AP19" s="2135"/>
      <c r="AQ19" s="2135"/>
      <c r="AR19" s="2135"/>
      <c r="AS19" s="2135">
        <f t="shared" si="4"/>
        <v>0</v>
      </c>
      <c r="AT19" s="579"/>
      <c r="AU19" s="2135"/>
      <c r="AV19" s="2135"/>
      <c r="AW19" s="2135"/>
      <c r="AX19" s="2135"/>
      <c r="AY19" s="2135">
        <f t="shared" si="5"/>
        <v>0</v>
      </c>
      <c r="AZ19" s="579"/>
      <c r="BA19" s="2135"/>
      <c r="BB19" s="2135"/>
      <c r="BC19" s="2135"/>
      <c r="BD19" s="2135"/>
      <c r="BE19" s="2135">
        <f t="shared" si="6"/>
        <v>0</v>
      </c>
      <c r="BF19" s="579"/>
      <c r="BG19" s="2135"/>
      <c r="BH19" s="2135"/>
      <c r="BI19" s="2135"/>
      <c r="BJ19" s="2135"/>
      <c r="BK19" s="2135">
        <f t="shared" si="7"/>
        <v>0</v>
      </c>
      <c r="BL19" s="1892"/>
      <c r="BM19" s="2135"/>
      <c r="BN19" s="2135"/>
      <c r="BO19" s="2135"/>
      <c r="BP19" s="2135"/>
      <c r="BQ19" s="2135">
        <f t="shared" ref="BQ19:BQ22" si="15">BM19+BN19+BO19+BP19</f>
        <v>0</v>
      </c>
      <c r="BR19" s="579"/>
      <c r="BS19" s="2135"/>
      <c r="BT19" s="2135"/>
      <c r="BU19" s="2135"/>
      <c r="BV19" s="2135"/>
      <c r="BW19" s="2135">
        <f t="shared" si="9"/>
        <v>0</v>
      </c>
      <c r="BX19" s="579"/>
      <c r="BY19" s="2135"/>
      <c r="BZ19" s="469"/>
      <c r="CA19" s="522"/>
      <c r="CB19" s="522"/>
      <c r="CC19" s="2216">
        <f t="shared" si="10"/>
        <v>0</v>
      </c>
      <c r="CD19" s="580"/>
      <c r="CE19" s="581"/>
      <c r="CF19" s="581"/>
      <c r="CG19" s="581">
        <v>86</v>
      </c>
      <c r="CH19" s="581">
        <v>69</v>
      </c>
      <c r="CI19" s="581">
        <f>CG19+CH19</f>
        <v>155</v>
      </c>
      <c r="CJ19" s="1363" t="e">
        <f t="shared" si="11"/>
        <v>#DIV/0!</v>
      </c>
    </row>
    <row r="20" spans="1:88" ht="18.600000000000001" customHeight="1" thickBot="1">
      <c r="A20" s="2194"/>
      <c r="B20" s="715" t="s">
        <v>1653</v>
      </c>
      <c r="C20" s="554"/>
      <c r="D20" s="723"/>
      <c r="E20" s="515"/>
      <c r="F20" s="515"/>
      <c r="G20" s="515"/>
      <c r="H20" s="769"/>
      <c r="I20" s="769"/>
      <c r="J20" s="777"/>
      <c r="K20" s="778"/>
      <c r="L20" s="779"/>
      <c r="M20" s="773"/>
      <c r="N20" s="773"/>
      <c r="O20" s="773"/>
      <c r="P20" s="773"/>
      <c r="Q20" s="459"/>
      <c r="R20" s="459"/>
      <c r="S20" s="477"/>
      <c r="T20" s="765"/>
      <c r="U20" s="775"/>
      <c r="V20" s="2014"/>
      <c r="W20" s="2014"/>
      <c r="X20" s="2014"/>
      <c r="Y20" s="2014"/>
      <c r="Z20" s="2014"/>
      <c r="AA20" s="578"/>
      <c r="AB20" s="2212"/>
      <c r="AC20" s="2135"/>
      <c r="AD20" s="2135"/>
      <c r="AE20" s="2025"/>
      <c r="AF20" s="708"/>
      <c r="AG20" s="2135"/>
      <c r="AH20" s="2212"/>
      <c r="AI20" s="2025"/>
      <c r="AJ20" s="708"/>
      <c r="AK20" s="2135"/>
      <c r="AL20" s="2135"/>
      <c r="AM20" s="2135"/>
      <c r="AN20" s="2212"/>
      <c r="AO20" s="2135"/>
      <c r="AP20" s="2135"/>
      <c r="AQ20" s="2025"/>
      <c r="AR20" s="708"/>
      <c r="AS20" s="2135"/>
      <c r="AT20" s="2212"/>
      <c r="AU20" s="2025"/>
      <c r="AV20" s="2135"/>
      <c r="AW20" s="2135"/>
      <c r="AX20" s="2135"/>
      <c r="AY20" s="2135"/>
      <c r="AZ20" s="579"/>
      <c r="BA20" s="2135"/>
      <c r="BB20" s="2135"/>
      <c r="BC20" s="2135"/>
      <c r="BD20" s="2135"/>
      <c r="BE20" s="2135"/>
      <c r="BF20" s="579"/>
      <c r="BG20" s="2135"/>
      <c r="BH20" s="2135"/>
      <c r="BI20" s="2135"/>
      <c r="BJ20" s="2135"/>
      <c r="BK20" s="2135"/>
      <c r="BL20" s="1892"/>
      <c r="BM20" s="2135"/>
      <c r="BN20" s="2135"/>
      <c r="BO20" s="2135"/>
      <c r="BP20" s="2135"/>
      <c r="BQ20" s="2135"/>
      <c r="BR20" s="579"/>
      <c r="BS20" s="2025"/>
      <c r="BT20" s="708"/>
      <c r="BU20" s="2135"/>
      <c r="BV20" s="2135"/>
      <c r="BW20" s="2135"/>
      <c r="BX20" s="579"/>
      <c r="BY20" s="2135"/>
      <c r="BZ20" s="469"/>
      <c r="CA20" s="522"/>
      <c r="CB20" s="522"/>
      <c r="CC20" s="2216"/>
      <c r="CD20" s="580"/>
      <c r="CE20" s="581"/>
      <c r="CF20" s="581"/>
      <c r="CG20" s="581"/>
      <c r="CH20" s="581"/>
      <c r="CI20" s="2218">
        <v>33</v>
      </c>
      <c r="CJ20" s="1363"/>
    </row>
    <row r="21" spans="1:88" ht="15.75" thickBot="1">
      <c r="A21" s="2453" t="s">
        <v>1654</v>
      </c>
      <c r="B21" s="715" t="s">
        <v>550</v>
      </c>
      <c r="C21" s="554">
        <f>'D. ITT_All_Grants'!C106</f>
        <v>0</v>
      </c>
      <c r="D21" s="723" t="s">
        <v>100</v>
      </c>
      <c r="E21" s="515" t="s">
        <v>384</v>
      </c>
      <c r="F21" s="515" t="s">
        <v>99</v>
      </c>
      <c r="G21" s="515" t="s">
        <v>42</v>
      </c>
      <c r="H21" s="769">
        <v>42378</v>
      </c>
      <c r="I21" s="769" t="s">
        <v>1171</v>
      </c>
      <c r="J21" s="777" t="e">
        <f>I21-F16</f>
        <v>#VALUE!</v>
      </c>
      <c r="K21" s="778"/>
      <c r="L21" s="779"/>
      <c r="M21" s="773"/>
      <c r="N21" s="773"/>
      <c r="O21" s="773"/>
      <c r="P21" s="773"/>
      <c r="Q21" s="459">
        <f t="shared" si="12"/>
        <v>0</v>
      </c>
      <c r="R21" s="459">
        <f t="shared" si="13"/>
        <v>0</v>
      </c>
      <c r="S21" s="477">
        <f t="shared" si="0"/>
        <v>0</v>
      </c>
      <c r="T21" s="781"/>
      <c r="U21" s="785"/>
      <c r="V21" s="2014"/>
      <c r="W21" s="2014"/>
      <c r="X21" s="2014"/>
      <c r="Y21" s="2014"/>
      <c r="Z21" s="2014">
        <f>V21+W21+X21+Y21</f>
        <v>0</v>
      </c>
      <c r="AB21" s="1293"/>
      <c r="AC21" s="2135"/>
      <c r="AD21" s="2135"/>
      <c r="AE21" s="2136"/>
      <c r="AF21" s="2137"/>
      <c r="AG21" s="2135">
        <f t="shared" si="2"/>
        <v>0</v>
      </c>
      <c r="AH21" s="1293"/>
      <c r="AI21" s="2136"/>
      <c r="AJ21" s="2137"/>
      <c r="AK21" s="2135"/>
      <c r="AL21" s="2135"/>
      <c r="AM21" s="2135">
        <f t="shared" si="3"/>
        <v>0</v>
      </c>
      <c r="AN21" s="1293"/>
      <c r="AO21" s="2135"/>
      <c r="AP21" s="2135"/>
      <c r="AQ21" s="2136"/>
      <c r="AR21" s="2137"/>
      <c r="AS21" s="2135">
        <f t="shared" si="4"/>
        <v>0</v>
      </c>
      <c r="AT21" s="1293">
        <v>1836</v>
      </c>
      <c r="AU21" s="2136"/>
      <c r="AV21" s="2135"/>
      <c r="AW21" s="2135"/>
      <c r="AX21" s="2135"/>
      <c r="AY21" s="2135">
        <f t="shared" si="5"/>
        <v>0</v>
      </c>
      <c r="AZ21" s="1369"/>
      <c r="BA21" s="2135"/>
      <c r="BB21" s="2135"/>
      <c r="BC21" s="2135"/>
      <c r="BD21" s="2135"/>
      <c r="BE21" s="2135">
        <f t="shared" si="6"/>
        <v>0</v>
      </c>
      <c r="BF21" s="1369"/>
      <c r="BG21" s="2135"/>
      <c r="BH21" s="2135"/>
      <c r="BI21" s="2135"/>
      <c r="BJ21" s="2135"/>
      <c r="BK21" s="2135">
        <f t="shared" si="7"/>
        <v>0</v>
      </c>
      <c r="BL21" s="1888"/>
      <c r="BM21" s="2135"/>
      <c r="BN21" s="2135"/>
      <c r="BO21" s="2135"/>
      <c r="BP21" s="2135"/>
      <c r="BQ21" s="2135">
        <v>9</v>
      </c>
      <c r="BR21" s="1369"/>
      <c r="BS21" s="2136"/>
      <c r="BT21" s="2137"/>
      <c r="BU21" s="2138"/>
      <c r="BV21" s="2138"/>
      <c r="BW21" s="2135">
        <f t="shared" si="9"/>
        <v>0</v>
      </c>
      <c r="BX21" s="1369"/>
      <c r="BY21" s="2135"/>
      <c r="BZ21" s="469"/>
      <c r="CA21" s="1410"/>
      <c r="CB21" s="2120"/>
      <c r="CC21" s="2216">
        <f t="shared" si="10"/>
        <v>0</v>
      </c>
      <c r="CD21" s="580"/>
      <c r="CE21" s="581">
        <v>0</v>
      </c>
      <c r="CF21" s="581">
        <v>0</v>
      </c>
      <c r="CG21" s="581">
        <v>6133</v>
      </c>
      <c r="CH21" s="581">
        <v>5905</v>
      </c>
      <c r="CI21" s="581">
        <f>CG21+CH21</f>
        <v>12038</v>
      </c>
      <c r="CJ21" s="1359" t="e">
        <f t="shared" si="11"/>
        <v>#DIV/0!</v>
      </c>
    </row>
    <row r="22" spans="1:88" ht="15.75" thickBot="1">
      <c r="A22" s="2453"/>
      <c r="B22" s="715" t="s">
        <v>551</v>
      </c>
      <c r="C22" s="554">
        <f>'D. ITT_All_Grants'!C107</f>
        <v>0</v>
      </c>
      <c r="D22" s="723" t="s">
        <v>100</v>
      </c>
      <c r="E22" s="515" t="s">
        <v>384</v>
      </c>
      <c r="F22" s="515" t="s">
        <v>99</v>
      </c>
      <c r="G22" s="515" t="s">
        <v>42</v>
      </c>
      <c r="H22" s="769">
        <v>42378</v>
      </c>
      <c r="I22" s="769" t="s">
        <v>1171</v>
      </c>
      <c r="J22" s="777" t="e">
        <f>I22-F17</f>
        <v>#VALUE!</v>
      </c>
      <c r="K22" s="778"/>
      <c r="L22" s="779"/>
      <c r="M22" s="773"/>
      <c r="N22" s="773"/>
      <c r="O22" s="773"/>
      <c r="P22" s="773"/>
      <c r="Q22" s="459">
        <f t="shared" si="12"/>
        <v>0</v>
      </c>
      <c r="R22" s="459">
        <f t="shared" si="13"/>
        <v>0</v>
      </c>
      <c r="S22" s="477">
        <f t="shared" si="0"/>
        <v>0</v>
      </c>
      <c r="T22" s="765"/>
      <c r="U22" s="766"/>
      <c r="V22" s="2014"/>
      <c r="W22" s="2014"/>
      <c r="X22" s="2014"/>
      <c r="Y22" s="2014"/>
      <c r="Z22" s="2014">
        <f t="shared" si="14"/>
        <v>0</v>
      </c>
      <c r="AA22" s="578"/>
      <c r="AB22" s="579"/>
      <c r="AC22" s="2135"/>
      <c r="AD22" s="2135"/>
      <c r="AE22" s="2135"/>
      <c r="AF22" s="2135"/>
      <c r="AG22" s="2135">
        <f t="shared" si="2"/>
        <v>0</v>
      </c>
      <c r="AH22" s="579"/>
      <c r="AI22" s="2135"/>
      <c r="AJ22" s="2135"/>
      <c r="AK22" s="2135"/>
      <c r="AL22" s="2135"/>
      <c r="AM22" s="2135">
        <f t="shared" si="3"/>
        <v>0</v>
      </c>
      <c r="AN22" s="579"/>
      <c r="AO22" s="2135"/>
      <c r="AP22" s="2135"/>
      <c r="AQ22" s="2135"/>
      <c r="AR22" s="2135"/>
      <c r="AS22" s="2135">
        <f t="shared" si="4"/>
        <v>0</v>
      </c>
      <c r="AT22" s="579"/>
      <c r="AU22" s="2135"/>
      <c r="AV22" s="2135"/>
      <c r="AW22" s="2135"/>
      <c r="AX22" s="2135"/>
      <c r="AY22" s="2135">
        <f t="shared" si="5"/>
        <v>0</v>
      </c>
      <c r="AZ22" s="579"/>
      <c r="BA22" s="2135"/>
      <c r="BB22" s="2135"/>
      <c r="BC22" s="2135"/>
      <c r="BD22" s="2135"/>
      <c r="BE22" s="2135">
        <f t="shared" si="6"/>
        <v>0</v>
      </c>
      <c r="BF22" s="579"/>
      <c r="BG22" s="2135"/>
      <c r="BH22" s="2135"/>
      <c r="BI22" s="2135"/>
      <c r="BJ22" s="2135"/>
      <c r="BK22" s="2135">
        <f t="shared" si="7"/>
        <v>0</v>
      </c>
      <c r="BL22" s="1892"/>
      <c r="BM22" s="2135"/>
      <c r="BN22" s="2135"/>
      <c r="BO22" s="1893"/>
      <c r="BP22" s="2137"/>
      <c r="BQ22" s="2135">
        <f t="shared" si="15"/>
        <v>0</v>
      </c>
      <c r="BR22" s="579"/>
      <c r="BS22" s="2136"/>
      <c r="BT22" s="2137"/>
      <c r="BU22" s="2135"/>
      <c r="BV22" s="2135"/>
      <c r="BW22" s="2135">
        <f t="shared" si="9"/>
        <v>0</v>
      </c>
      <c r="BX22" s="579"/>
      <c r="BY22" s="2135"/>
      <c r="BZ22" s="2135"/>
      <c r="CA22" s="2217"/>
      <c r="CB22" s="2137"/>
      <c r="CC22" s="469">
        <f t="shared" si="10"/>
        <v>0</v>
      </c>
      <c r="CD22" s="580"/>
      <c r="CE22" s="581">
        <v>0</v>
      </c>
      <c r="CF22" s="581">
        <v>0</v>
      </c>
      <c r="CG22" s="581">
        <v>5756</v>
      </c>
      <c r="CH22" s="581">
        <v>5357</v>
      </c>
      <c r="CI22" s="581">
        <f>CG22+CH22</f>
        <v>11113</v>
      </c>
      <c r="CJ22" s="1363" t="e">
        <f t="shared" si="11"/>
        <v>#DIV/0!</v>
      </c>
    </row>
    <row r="23" spans="1:88" ht="27" thickBot="1">
      <c r="A23" s="2453"/>
      <c r="B23" s="715" t="s">
        <v>552</v>
      </c>
      <c r="C23" s="554">
        <f>'D. ITT_All_Grants'!C108</f>
        <v>0</v>
      </c>
      <c r="D23" s="723" t="s">
        <v>100</v>
      </c>
      <c r="E23" s="515" t="s">
        <v>384</v>
      </c>
      <c r="F23" s="515" t="s">
        <v>99</v>
      </c>
      <c r="G23" s="515" t="s">
        <v>42</v>
      </c>
      <c r="H23" s="769">
        <v>42378</v>
      </c>
      <c r="I23" s="769" t="s">
        <v>1171</v>
      </c>
      <c r="J23" s="777" t="e">
        <f>I23-#REF!</f>
        <v>#VALUE!</v>
      </c>
      <c r="K23" s="778"/>
      <c r="L23" s="779"/>
      <c r="M23" s="783"/>
      <c r="N23" s="783"/>
      <c r="O23" s="1298"/>
      <c r="P23" s="783"/>
      <c r="Q23" s="459">
        <f t="shared" si="12"/>
        <v>0</v>
      </c>
      <c r="R23" s="459">
        <f t="shared" si="13"/>
        <v>0</v>
      </c>
      <c r="S23" s="1881">
        <v>0.75</v>
      </c>
      <c r="T23" s="781" t="s">
        <v>1212</v>
      </c>
      <c r="U23" s="785"/>
      <c r="V23" s="2014"/>
      <c r="W23" s="2014"/>
      <c r="X23" s="2014"/>
      <c r="Y23" s="2014"/>
      <c r="Z23" s="2014">
        <f>V23+W23+X23+Y23</f>
        <v>0</v>
      </c>
      <c r="AB23" s="1293"/>
      <c r="AC23" s="2135"/>
      <c r="AD23" s="2135"/>
      <c r="AE23" s="2136"/>
      <c r="AF23" s="1295"/>
      <c r="AG23" s="2135">
        <f t="shared" si="2"/>
        <v>0</v>
      </c>
      <c r="AH23" s="1293"/>
      <c r="AI23" s="2136"/>
      <c r="AJ23" s="2137"/>
      <c r="AK23" s="2135"/>
      <c r="AL23" s="2135"/>
      <c r="AM23" s="1295">
        <v>0.87</v>
      </c>
      <c r="AN23" s="1293"/>
      <c r="AO23" s="2135"/>
      <c r="AP23" s="2135"/>
      <c r="AQ23" s="2136"/>
      <c r="AR23" s="2137"/>
      <c r="AS23" s="1295">
        <v>0.89</v>
      </c>
      <c r="AT23" s="1293" t="s">
        <v>1173</v>
      </c>
      <c r="AU23" s="2136"/>
      <c r="AV23" s="2135"/>
      <c r="AW23" s="2135"/>
      <c r="AX23" s="2135"/>
      <c r="AY23" s="2135">
        <f t="shared" si="5"/>
        <v>0</v>
      </c>
      <c r="AZ23" s="1369"/>
      <c r="BA23" s="2135"/>
      <c r="BB23" s="2135"/>
      <c r="BC23" s="2135"/>
      <c r="BD23" s="2135"/>
      <c r="BE23" s="2135">
        <f t="shared" si="6"/>
        <v>0</v>
      </c>
      <c r="BF23" s="1369"/>
      <c r="BG23" s="2135"/>
      <c r="BH23" s="2135"/>
      <c r="BI23" s="2135"/>
      <c r="BJ23" s="2135"/>
      <c r="BK23" s="2135">
        <f t="shared" si="7"/>
        <v>0</v>
      </c>
      <c r="BL23" s="1894"/>
      <c r="BM23" s="2135"/>
      <c r="BN23" s="2135"/>
      <c r="BO23" s="1893"/>
      <c r="BP23" s="1295"/>
      <c r="BQ23" s="1303"/>
      <c r="BR23" s="1369"/>
      <c r="BS23" s="2136"/>
      <c r="BT23" s="2137"/>
      <c r="BU23" s="2135"/>
      <c r="BV23" s="2135"/>
      <c r="BW23" s="2135">
        <f t="shared" si="9"/>
        <v>0</v>
      </c>
      <c r="BX23" s="1369"/>
      <c r="BY23" s="2135"/>
      <c r="BZ23" s="2135"/>
      <c r="CA23" s="2135"/>
      <c r="CB23" s="2135"/>
      <c r="CC23" s="469">
        <f t="shared" si="10"/>
        <v>0</v>
      </c>
      <c r="CD23" s="1355"/>
      <c r="CE23" s="581"/>
      <c r="CF23" s="581"/>
      <c r="CG23" s="581"/>
      <c r="CH23" s="1355"/>
      <c r="CI23" s="1355">
        <v>0.89</v>
      </c>
      <c r="CJ23" s="1361" t="e">
        <f t="shared" si="11"/>
        <v>#DIV/0!</v>
      </c>
    </row>
    <row r="24" spans="1:88" ht="15.75" thickBot="1">
      <c r="A24" s="2453"/>
      <c r="B24" s="715" t="s">
        <v>553</v>
      </c>
      <c r="C24" s="554">
        <f>'D. ITT_All_Grants'!C109</f>
        <v>0</v>
      </c>
      <c r="D24" s="723" t="s">
        <v>100</v>
      </c>
      <c r="E24" s="515" t="s">
        <v>384</v>
      </c>
      <c r="F24" s="515" t="s">
        <v>99</v>
      </c>
      <c r="G24" s="515" t="s">
        <v>42</v>
      </c>
      <c r="H24" s="769">
        <v>42378</v>
      </c>
      <c r="I24" s="769" t="s">
        <v>1171</v>
      </c>
      <c r="J24" s="777" t="e">
        <f>I24-#REF!</f>
        <v>#VALUE!</v>
      </c>
      <c r="K24" s="778"/>
      <c r="L24" s="779"/>
      <c r="M24" s="773"/>
      <c r="N24" s="773"/>
      <c r="O24" s="773"/>
      <c r="P24" s="773"/>
      <c r="Q24" s="459">
        <f t="shared" si="12"/>
        <v>0</v>
      </c>
      <c r="R24" s="459">
        <f t="shared" si="13"/>
        <v>0</v>
      </c>
      <c r="S24" s="1881">
        <v>0.1</v>
      </c>
      <c r="T24" s="765"/>
      <c r="U24" s="766"/>
      <c r="V24" s="2014"/>
      <c r="W24" s="2014"/>
      <c r="X24" s="2014"/>
      <c r="Y24" s="2014"/>
      <c r="Z24" s="2014">
        <f t="shared" si="14"/>
        <v>0</v>
      </c>
      <c r="AA24" s="578"/>
      <c r="AB24" s="579"/>
      <c r="AC24" s="2135"/>
      <c r="AD24" s="2135"/>
      <c r="AE24" s="2135"/>
      <c r="AF24" s="2135"/>
      <c r="AG24" s="2135">
        <f t="shared" si="2"/>
        <v>0</v>
      </c>
      <c r="AH24" s="579"/>
      <c r="AI24" s="2135"/>
      <c r="AJ24" s="2135"/>
      <c r="AK24" s="2135"/>
      <c r="AL24" s="2135"/>
      <c r="AM24" s="2135">
        <f t="shared" si="3"/>
        <v>0</v>
      </c>
      <c r="AN24" s="579"/>
      <c r="AO24" s="2135"/>
      <c r="AP24" s="2135"/>
      <c r="AQ24" s="2135"/>
      <c r="AR24" s="2135"/>
      <c r="AS24" s="2135">
        <f t="shared" si="4"/>
        <v>0</v>
      </c>
      <c r="AT24" s="579"/>
      <c r="AU24" s="2135"/>
      <c r="AV24" s="2135"/>
      <c r="AW24" s="2135"/>
      <c r="AX24" s="2135"/>
      <c r="AY24" s="2135">
        <f t="shared" si="5"/>
        <v>0</v>
      </c>
      <c r="AZ24" s="579"/>
      <c r="BA24" s="2135"/>
      <c r="BB24" s="2135"/>
      <c r="BC24" s="2135"/>
      <c r="BD24" s="2135"/>
      <c r="BE24" s="2135">
        <f t="shared" si="6"/>
        <v>0</v>
      </c>
      <c r="BF24" s="579"/>
      <c r="BG24" s="2135"/>
      <c r="BH24" s="2135"/>
      <c r="BI24" s="2135"/>
      <c r="BJ24" s="2135"/>
      <c r="BK24" s="2135">
        <f t="shared" si="7"/>
        <v>0</v>
      </c>
      <c r="BL24" s="1894"/>
      <c r="BM24" s="2135"/>
      <c r="BN24" s="2135"/>
      <c r="BO24" s="2135"/>
      <c r="BP24" s="2135"/>
      <c r="BQ24" s="1303">
        <v>0</v>
      </c>
      <c r="BR24" s="579"/>
      <c r="BS24" s="2135"/>
      <c r="BT24" s="2135"/>
      <c r="BU24" s="2135"/>
      <c r="BV24" s="2135"/>
      <c r="BW24" s="2135">
        <f t="shared" si="9"/>
        <v>0</v>
      </c>
      <c r="BX24" s="579"/>
      <c r="BY24" s="2135"/>
      <c r="BZ24" s="2135"/>
      <c r="CA24" s="2136"/>
      <c r="CB24" s="2137"/>
      <c r="CC24" s="469">
        <f t="shared" si="10"/>
        <v>0</v>
      </c>
      <c r="CD24" s="580"/>
      <c r="CE24" s="581"/>
      <c r="CF24" s="581"/>
      <c r="CG24" s="581"/>
      <c r="CH24" s="581"/>
      <c r="CI24" s="1365">
        <v>0</v>
      </c>
      <c r="CJ24" s="1363" t="e">
        <f t="shared" si="11"/>
        <v>#DIV/0!</v>
      </c>
    </row>
    <row r="25" spans="1:88" ht="15.75" thickBot="1">
      <c r="A25" s="2454"/>
      <c r="B25" s="715" t="s">
        <v>554</v>
      </c>
      <c r="C25" s="554">
        <f>'D. ITT_All_Grants'!C110</f>
        <v>0</v>
      </c>
      <c r="D25" s="723" t="s">
        <v>100</v>
      </c>
      <c r="E25" s="515" t="s">
        <v>384</v>
      </c>
      <c r="F25" s="515" t="s">
        <v>99</v>
      </c>
      <c r="G25" s="515" t="s">
        <v>42</v>
      </c>
      <c r="H25" s="769">
        <v>42378</v>
      </c>
      <c r="I25" s="769" t="s">
        <v>1171</v>
      </c>
      <c r="J25" s="777" t="e">
        <f>I25-F21</f>
        <v>#VALUE!</v>
      </c>
      <c r="K25" s="778"/>
      <c r="L25" s="779"/>
      <c r="M25" s="783"/>
      <c r="N25" s="783"/>
      <c r="O25" s="1298"/>
      <c r="P25" s="783"/>
      <c r="Q25" s="459">
        <f t="shared" si="12"/>
        <v>0</v>
      </c>
      <c r="R25" s="459">
        <f t="shared" si="13"/>
        <v>0</v>
      </c>
      <c r="S25" s="1881">
        <v>0.15</v>
      </c>
      <c r="T25" s="781" t="s">
        <v>1213</v>
      </c>
      <c r="U25" s="825"/>
      <c r="V25" s="2014"/>
      <c r="W25" s="2014"/>
      <c r="X25" s="2014"/>
      <c r="Y25" s="2014"/>
      <c r="Z25" s="2014">
        <f>V25+W25+X25+Y25</f>
        <v>0</v>
      </c>
      <c r="AB25" s="1293"/>
      <c r="AC25" s="2135"/>
      <c r="AD25" s="2135"/>
      <c r="AE25" s="2136"/>
      <c r="AF25" s="1295"/>
      <c r="AG25" s="2135">
        <f t="shared" si="2"/>
        <v>0</v>
      </c>
      <c r="AH25" s="1293"/>
      <c r="AI25" s="2136"/>
      <c r="AJ25" s="2137"/>
      <c r="AK25" s="2135"/>
      <c r="AL25" s="2135"/>
      <c r="AM25" s="1295">
        <v>0.09</v>
      </c>
      <c r="AN25" s="1293"/>
      <c r="AO25" s="2135"/>
      <c r="AP25" s="2135"/>
      <c r="AQ25" s="2136"/>
      <c r="AR25" s="2137"/>
      <c r="AS25" s="1295">
        <v>0.08</v>
      </c>
      <c r="AT25" s="1293" t="s">
        <v>1174</v>
      </c>
      <c r="AU25" s="2017"/>
      <c r="AV25" s="2135"/>
      <c r="AW25" s="2135"/>
      <c r="AX25" s="2135"/>
      <c r="AY25" s="2135">
        <f t="shared" si="5"/>
        <v>0</v>
      </c>
      <c r="AZ25" s="1369"/>
      <c r="BA25" s="2135"/>
      <c r="BB25" s="2135"/>
      <c r="BC25" s="2135"/>
      <c r="BD25" s="2135"/>
      <c r="BE25" s="2135">
        <f t="shared" si="6"/>
        <v>0</v>
      </c>
      <c r="BF25" s="1369"/>
      <c r="BG25" s="2135"/>
      <c r="BH25" s="2135"/>
      <c r="BI25" s="2135"/>
      <c r="BJ25" s="2135"/>
      <c r="BK25" s="2135">
        <f t="shared" si="7"/>
        <v>0</v>
      </c>
      <c r="BL25" s="1894"/>
      <c r="BM25" s="2135"/>
      <c r="BN25" s="2135"/>
      <c r="BO25" s="1893"/>
      <c r="BP25" s="1295"/>
      <c r="BQ25" s="1303">
        <v>5.1948051948051951E-2</v>
      </c>
      <c r="BR25" s="1369"/>
      <c r="BS25" s="2136"/>
      <c r="BT25" s="2137"/>
      <c r="BU25" s="2135"/>
      <c r="BV25" s="2135"/>
      <c r="BW25" s="2135">
        <f t="shared" si="9"/>
        <v>0</v>
      </c>
      <c r="BX25" s="1369"/>
      <c r="BY25" s="2135"/>
      <c r="BZ25" s="2135"/>
      <c r="CA25" s="2135"/>
      <c r="CB25" s="2135"/>
      <c r="CC25" s="469">
        <f t="shared" si="10"/>
        <v>0</v>
      </c>
      <c r="CD25" s="1355"/>
      <c r="CE25" s="581"/>
      <c r="CF25" s="581"/>
      <c r="CG25" s="581"/>
      <c r="CH25" s="581"/>
      <c r="CI25" s="1365">
        <v>0.06</v>
      </c>
      <c r="CJ25" s="1361" t="e">
        <f t="shared" si="11"/>
        <v>#DIV/0!</v>
      </c>
    </row>
    <row r="26" spans="1:88" ht="27" thickBot="1">
      <c r="A26" s="2194"/>
      <c r="B26" s="715" t="s">
        <v>1653</v>
      </c>
      <c r="C26" s="554"/>
      <c r="D26" s="723"/>
      <c r="E26" s="515"/>
      <c r="F26" s="515"/>
      <c r="G26" s="515"/>
      <c r="H26" s="769"/>
      <c r="I26" s="769"/>
      <c r="J26" s="777"/>
      <c r="K26" s="778"/>
      <c r="L26" s="779"/>
      <c r="M26" s="773"/>
      <c r="N26" s="773"/>
      <c r="O26" s="773"/>
      <c r="P26" s="773"/>
      <c r="Q26" s="459"/>
      <c r="R26" s="459"/>
      <c r="S26" s="2207"/>
      <c r="T26" s="781"/>
      <c r="U26" s="843"/>
      <c r="V26" s="2014"/>
      <c r="W26" s="2014"/>
      <c r="X26" s="2014"/>
      <c r="Y26" s="2014"/>
      <c r="Z26" s="2014"/>
      <c r="AB26" s="1293"/>
      <c r="AC26" s="2135"/>
      <c r="AD26" s="2135"/>
      <c r="AE26" s="2136"/>
      <c r="AF26" s="1295"/>
      <c r="AG26" s="2135"/>
      <c r="AH26" s="1293"/>
      <c r="AI26" s="2136"/>
      <c r="AJ26" s="2137"/>
      <c r="AK26" s="2135"/>
      <c r="AL26" s="2135"/>
      <c r="AM26" s="2209"/>
      <c r="AN26" s="1293"/>
      <c r="AO26" s="2135"/>
      <c r="AP26" s="2135"/>
      <c r="AQ26" s="2136"/>
      <c r="AR26" s="2137"/>
      <c r="AS26" s="2209"/>
      <c r="AT26" s="1293"/>
      <c r="AU26" s="2210"/>
      <c r="AV26" s="2135"/>
      <c r="AW26" s="2135"/>
      <c r="AX26" s="2135"/>
      <c r="AY26" s="2135"/>
      <c r="AZ26" s="1369"/>
      <c r="BA26" s="2135"/>
      <c r="BB26" s="2135"/>
      <c r="BC26" s="2135"/>
      <c r="BD26" s="2135"/>
      <c r="BE26" s="2135"/>
      <c r="BF26" s="1369"/>
      <c r="BG26" s="2135"/>
      <c r="BH26" s="2135"/>
      <c r="BI26" s="2135"/>
      <c r="BJ26" s="2135"/>
      <c r="BK26" s="2135"/>
      <c r="BL26" s="2215"/>
      <c r="BM26" s="2135"/>
      <c r="BN26" s="2135"/>
      <c r="BO26" s="1893"/>
      <c r="BP26" s="1295"/>
      <c r="BQ26" s="1303"/>
      <c r="BR26" s="1369"/>
      <c r="BS26" s="2136"/>
      <c r="BT26" s="2137"/>
      <c r="BU26" s="2135"/>
      <c r="BV26" s="2135"/>
      <c r="BW26" s="2135"/>
      <c r="BX26" s="1369"/>
      <c r="BY26" s="2135"/>
      <c r="BZ26" s="2135"/>
      <c r="CA26" s="2025"/>
      <c r="CB26" s="708"/>
      <c r="CC26" s="469"/>
      <c r="CD26" s="1355"/>
      <c r="CE26" s="581"/>
      <c r="CF26" s="581"/>
      <c r="CG26" s="581"/>
      <c r="CH26" s="581"/>
      <c r="CI26" s="1365">
        <v>31</v>
      </c>
      <c r="CJ26" s="1361"/>
    </row>
    <row r="27" spans="1:88" ht="15.75" thickBot="1">
      <c r="A27" s="2453" t="s">
        <v>1655</v>
      </c>
      <c r="B27" s="715" t="s">
        <v>557</v>
      </c>
      <c r="C27" s="554">
        <f>'D. ITT_All_Grants'!C112</f>
        <v>0</v>
      </c>
      <c r="D27" s="723" t="s">
        <v>100</v>
      </c>
      <c r="E27" s="515" t="s">
        <v>384</v>
      </c>
      <c r="F27" s="515" t="s">
        <v>99</v>
      </c>
      <c r="G27" s="515" t="s">
        <v>42</v>
      </c>
      <c r="H27" s="769">
        <v>42378</v>
      </c>
      <c r="I27" s="769" t="s">
        <v>1171</v>
      </c>
      <c r="J27" s="777" t="e">
        <f>I27-F23</f>
        <v>#VALUE!</v>
      </c>
      <c r="K27" s="778"/>
      <c r="L27" s="779"/>
      <c r="M27" s="773"/>
      <c r="N27" s="773"/>
      <c r="O27" s="773"/>
      <c r="P27" s="773"/>
      <c r="Q27" s="459">
        <f t="shared" si="12"/>
        <v>0</v>
      </c>
      <c r="R27" s="459">
        <f t="shared" si="13"/>
        <v>0</v>
      </c>
      <c r="S27" s="477">
        <f t="shared" si="0"/>
        <v>0</v>
      </c>
      <c r="T27" s="781"/>
      <c r="U27" s="785"/>
      <c r="V27" s="2014"/>
      <c r="W27" s="2014"/>
      <c r="X27" s="2014"/>
      <c r="Y27" s="2014"/>
      <c r="Z27" s="2014">
        <f>V27+W27+X27+Y27</f>
        <v>0</v>
      </c>
      <c r="AB27" s="1293"/>
      <c r="AC27" s="2135"/>
      <c r="AD27" s="2135"/>
      <c r="AE27" s="2136"/>
      <c r="AF27" s="2137"/>
      <c r="AG27" s="2135">
        <f t="shared" si="2"/>
        <v>0</v>
      </c>
      <c r="AH27" s="1293"/>
      <c r="AI27" s="2136"/>
      <c r="AJ27" s="2137"/>
      <c r="AK27" s="2135"/>
      <c r="AL27" s="2135"/>
      <c r="AM27" s="2135">
        <f t="shared" si="3"/>
        <v>0</v>
      </c>
      <c r="AN27" s="1293"/>
      <c r="AO27" s="2135"/>
      <c r="AP27" s="2135"/>
      <c r="AQ27" s="2136"/>
      <c r="AR27" s="2137"/>
      <c r="AS27" s="2136">
        <f>AQ27+AR27</f>
        <v>0</v>
      </c>
      <c r="AT27" s="1293">
        <v>2964</v>
      </c>
      <c r="AU27" s="2136"/>
      <c r="AV27" s="2135"/>
      <c r="AW27" s="2135"/>
      <c r="AX27" s="2135"/>
      <c r="AY27" s="2135">
        <f t="shared" si="5"/>
        <v>0</v>
      </c>
      <c r="AZ27" s="1369"/>
      <c r="BA27" s="2135"/>
      <c r="BB27" s="2135"/>
      <c r="BC27" s="2135"/>
      <c r="BD27" s="2135"/>
      <c r="BE27" s="2135">
        <f t="shared" si="6"/>
        <v>0</v>
      </c>
      <c r="BF27" s="1369"/>
      <c r="BG27" s="2135"/>
      <c r="BH27" s="2135"/>
      <c r="BI27" s="2135"/>
      <c r="BJ27" s="2135"/>
      <c r="BK27" s="2135">
        <f t="shared" si="7"/>
        <v>0</v>
      </c>
      <c r="BL27" s="1882"/>
      <c r="BM27" s="2135"/>
      <c r="BN27" s="2135"/>
      <c r="BO27" s="1893"/>
      <c r="BP27" s="2137"/>
      <c r="BQ27" s="2135">
        <f t="shared" ref="BQ27" si="16">BM27+BN27+BO27+BP27</f>
        <v>0</v>
      </c>
      <c r="BR27" s="1369"/>
      <c r="BS27" s="2133"/>
      <c r="BT27" s="2134"/>
      <c r="BU27" s="2138"/>
      <c r="BV27" s="2138"/>
      <c r="BW27" s="2135">
        <f t="shared" si="9"/>
        <v>0</v>
      </c>
      <c r="BX27" s="1369"/>
      <c r="BY27" s="2135"/>
      <c r="BZ27" s="2135"/>
      <c r="CA27" s="2136"/>
      <c r="CB27" s="2137"/>
      <c r="CC27" s="469">
        <f t="shared" si="10"/>
        <v>0</v>
      </c>
      <c r="CD27" s="580"/>
      <c r="CE27" s="581">
        <v>0</v>
      </c>
      <c r="CF27" s="581">
        <v>0</v>
      </c>
      <c r="CG27" s="581">
        <v>11783</v>
      </c>
      <c r="CH27" s="581">
        <v>13339</v>
      </c>
      <c r="CI27" s="581">
        <f>CG27+CH27</f>
        <v>25122</v>
      </c>
      <c r="CJ27" s="1359" t="e">
        <f t="shared" si="11"/>
        <v>#DIV/0!</v>
      </c>
    </row>
    <row r="28" spans="1:88" ht="15.75" thickBot="1">
      <c r="A28" s="2453"/>
      <c r="B28" s="715" t="s">
        <v>1656</v>
      </c>
      <c r="C28" s="554"/>
      <c r="D28" s="723"/>
      <c r="E28" s="515"/>
      <c r="F28" s="515"/>
      <c r="G28" s="515"/>
      <c r="H28" s="769"/>
      <c r="I28" s="769"/>
      <c r="J28" s="777"/>
      <c r="K28" s="778"/>
      <c r="L28" s="779"/>
      <c r="M28" s="773"/>
      <c r="N28" s="773"/>
      <c r="O28" s="773"/>
      <c r="P28" s="773"/>
      <c r="Q28" s="459"/>
      <c r="R28" s="459"/>
      <c r="S28" s="459"/>
      <c r="T28" s="781"/>
      <c r="U28" s="785"/>
      <c r="V28" s="2014"/>
      <c r="W28" s="2014"/>
      <c r="X28" s="2014"/>
      <c r="Y28" s="2014"/>
      <c r="Z28" s="2014"/>
      <c r="AB28" s="1293"/>
      <c r="AC28" s="2135"/>
      <c r="AD28" s="2135"/>
      <c r="AE28" s="2136"/>
      <c r="AF28" s="2137"/>
      <c r="AG28" s="2135"/>
      <c r="AH28" s="1293"/>
      <c r="AI28" s="2136"/>
      <c r="AJ28" s="2137"/>
      <c r="AK28" s="2135"/>
      <c r="AL28" s="2135"/>
      <c r="AM28" s="708"/>
      <c r="AN28" s="1293"/>
      <c r="AO28" s="2135"/>
      <c r="AP28" s="2135"/>
      <c r="AQ28" s="2136"/>
      <c r="AR28" s="2137"/>
      <c r="AS28" s="2219"/>
      <c r="AT28" s="1293"/>
      <c r="AU28" s="2136"/>
      <c r="AV28" s="2135"/>
      <c r="AW28" s="2135"/>
      <c r="AX28" s="2135"/>
      <c r="AY28" s="2135"/>
      <c r="AZ28" s="1369"/>
      <c r="BA28" s="2135"/>
      <c r="BB28" s="2135"/>
      <c r="BC28" s="2135"/>
      <c r="BD28" s="2135"/>
      <c r="BE28" s="2135"/>
      <c r="BF28" s="1369"/>
      <c r="BG28" s="2135"/>
      <c r="BH28" s="2135"/>
      <c r="BI28" s="2135"/>
      <c r="BJ28" s="2135"/>
      <c r="BK28" s="2135"/>
      <c r="BL28" s="2220"/>
      <c r="BM28" s="2135"/>
      <c r="BN28" s="2135"/>
      <c r="BO28" s="1893"/>
      <c r="BP28" s="2137"/>
      <c r="BQ28" s="2135"/>
      <c r="BR28" s="1369"/>
      <c r="BS28" s="2133"/>
      <c r="BT28" s="2134"/>
      <c r="BU28" s="2138"/>
      <c r="BV28" s="2138"/>
      <c r="BW28" s="2135"/>
      <c r="BX28" s="1369"/>
      <c r="BY28" s="2135"/>
      <c r="BZ28" s="2135"/>
      <c r="CA28" s="2208"/>
      <c r="CB28" s="2210"/>
      <c r="CC28" s="469"/>
      <c r="CD28" s="580"/>
      <c r="CE28" s="581">
        <v>0</v>
      </c>
      <c r="CF28" s="581">
        <v>0</v>
      </c>
      <c r="CG28" s="581">
        <v>9922</v>
      </c>
      <c r="CH28" s="581">
        <v>11217</v>
      </c>
      <c r="CI28" s="581">
        <f>CG28+CH28</f>
        <v>21139</v>
      </c>
      <c r="CJ28" s="1359" t="e">
        <f t="shared" si="11"/>
        <v>#DIV/0!</v>
      </c>
    </row>
    <row r="29" spans="1:88" ht="15.75" thickBot="1">
      <c r="A29" s="2453"/>
      <c r="B29" s="920" t="s">
        <v>1531</v>
      </c>
      <c r="C29" s="554"/>
      <c r="D29" s="723"/>
      <c r="E29" s="515"/>
      <c r="F29" s="515"/>
      <c r="G29" s="515"/>
      <c r="H29" s="769"/>
      <c r="I29" s="769"/>
      <c r="J29" s="777"/>
      <c r="K29" s="778"/>
      <c r="L29" s="779"/>
      <c r="M29" s="773"/>
      <c r="N29" s="773"/>
      <c r="O29" s="773"/>
      <c r="P29" s="773"/>
      <c r="Q29" s="459"/>
      <c r="R29" s="459"/>
      <c r="S29" s="459"/>
      <c r="T29" s="781"/>
      <c r="U29" s="785"/>
      <c r="V29" s="2014"/>
      <c r="W29" s="2014"/>
      <c r="X29" s="2014"/>
      <c r="Y29" s="2014"/>
      <c r="Z29" s="2014"/>
      <c r="AB29" s="1293"/>
      <c r="AC29" s="2135"/>
      <c r="AD29" s="2135"/>
      <c r="AE29" s="2136"/>
      <c r="AF29" s="2137"/>
      <c r="AG29" s="2135"/>
      <c r="AH29" s="1293"/>
      <c r="AI29" s="2136"/>
      <c r="AJ29" s="2137"/>
      <c r="AK29" s="2135"/>
      <c r="AL29" s="2135"/>
      <c r="AM29" s="708"/>
      <c r="AN29" s="1293"/>
      <c r="AO29" s="2135"/>
      <c r="AP29" s="2135"/>
      <c r="AQ29" s="2136"/>
      <c r="AR29" s="2137"/>
      <c r="AS29" s="2219"/>
      <c r="AT29" s="1293"/>
      <c r="AU29" s="2136"/>
      <c r="AV29" s="2135"/>
      <c r="AW29" s="2135"/>
      <c r="AX29" s="2135"/>
      <c r="AY29" s="2135"/>
      <c r="AZ29" s="1369"/>
      <c r="BA29" s="2135"/>
      <c r="BB29" s="2135"/>
      <c r="BC29" s="2135"/>
      <c r="BD29" s="2135"/>
      <c r="BE29" s="2135"/>
      <c r="BF29" s="1369"/>
      <c r="BG29" s="2135"/>
      <c r="BH29" s="2135"/>
      <c r="BI29" s="2135"/>
      <c r="BJ29" s="2135"/>
      <c r="BK29" s="2135"/>
      <c r="BL29" s="2220"/>
      <c r="BM29" s="2135"/>
      <c r="BN29" s="2135"/>
      <c r="BO29" s="1893"/>
      <c r="BP29" s="2137"/>
      <c r="BQ29" s="2135"/>
      <c r="BR29" s="1369"/>
      <c r="BS29" s="2133"/>
      <c r="BT29" s="2134"/>
      <c r="BU29" s="2138"/>
      <c r="BV29" s="2138"/>
      <c r="BW29" s="2135"/>
      <c r="BX29" s="1369"/>
      <c r="BY29" s="2135"/>
      <c r="BZ29" s="2135"/>
      <c r="CA29" s="2208"/>
      <c r="CB29" s="2210"/>
      <c r="CC29" s="469"/>
      <c r="CD29" s="580"/>
      <c r="CE29" s="581"/>
      <c r="CF29" s="581"/>
      <c r="CG29" s="581"/>
      <c r="CH29" s="581"/>
      <c r="CI29" s="581">
        <v>14882</v>
      </c>
      <c r="CJ29" s="1359"/>
    </row>
    <row r="30" spans="1:88" ht="15.75" thickBot="1">
      <c r="A30" s="2453"/>
      <c r="B30" s="920" t="s">
        <v>1657</v>
      </c>
      <c r="C30" s="554"/>
      <c r="D30" s="723"/>
      <c r="E30" s="515"/>
      <c r="F30" s="515"/>
      <c r="G30" s="515"/>
      <c r="H30" s="769"/>
      <c r="I30" s="769"/>
      <c r="J30" s="777"/>
      <c r="K30" s="778"/>
      <c r="L30" s="779"/>
      <c r="M30" s="773"/>
      <c r="N30" s="773"/>
      <c r="O30" s="773"/>
      <c r="P30" s="773"/>
      <c r="Q30" s="459"/>
      <c r="R30" s="459"/>
      <c r="S30" s="459"/>
      <c r="T30" s="781"/>
      <c r="U30" s="785"/>
      <c r="V30" s="2014"/>
      <c r="W30" s="2014"/>
      <c r="X30" s="2014"/>
      <c r="Y30" s="2014"/>
      <c r="Z30" s="2014"/>
      <c r="AB30" s="1293"/>
      <c r="AC30" s="2135"/>
      <c r="AD30" s="2135"/>
      <c r="AE30" s="2136"/>
      <c r="AF30" s="2137"/>
      <c r="AG30" s="2135"/>
      <c r="AH30" s="1293"/>
      <c r="AI30" s="2136"/>
      <c r="AJ30" s="2137"/>
      <c r="AK30" s="2135"/>
      <c r="AL30" s="2135"/>
      <c r="AM30" s="708"/>
      <c r="AN30" s="1293"/>
      <c r="AO30" s="2135"/>
      <c r="AP30" s="2135"/>
      <c r="AQ30" s="2136"/>
      <c r="AR30" s="2137"/>
      <c r="AS30" s="2219"/>
      <c r="AT30" s="1293"/>
      <c r="AU30" s="2136"/>
      <c r="AV30" s="2135"/>
      <c r="AW30" s="2135"/>
      <c r="AX30" s="2135"/>
      <c r="AY30" s="2135"/>
      <c r="AZ30" s="1369"/>
      <c r="BA30" s="2135"/>
      <c r="BB30" s="2135"/>
      <c r="BC30" s="2135"/>
      <c r="BD30" s="2135"/>
      <c r="BE30" s="2135"/>
      <c r="BF30" s="1369"/>
      <c r="BG30" s="2135"/>
      <c r="BH30" s="2135"/>
      <c r="BI30" s="2135"/>
      <c r="BJ30" s="2135"/>
      <c r="BK30" s="2135"/>
      <c r="BL30" s="2220"/>
      <c r="BM30" s="2135"/>
      <c r="BN30" s="2135"/>
      <c r="BO30" s="1893"/>
      <c r="BP30" s="2137"/>
      <c r="BQ30" s="2135"/>
      <c r="BR30" s="1369"/>
      <c r="BS30" s="2133"/>
      <c r="BT30" s="2134"/>
      <c r="BU30" s="2138"/>
      <c r="BV30" s="2138"/>
      <c r="BW30" s="2135"/>
      <c r="BX30" s="1369"/>
      <c r="BY30" s="2135"/>
      <c r="BZ30" s="2135"/>
      <c r="CA30" s="2208"/>
      <c r="CB30" s="2210"/>
      <c r="CC30" s="469"/>
      <c r="CD30" s="580"/>
      <c r="CE30" s="581"/>
      <c r="CF30" s="581"/>
      <c r="CG30" s="581"/>
      <c r="CH30" s="581"/>
      <c r="CI30" s="581">
        <v>6944</v>
      </c>
      <c r="CJ30" s="1359"/>
    </row>
    <row r="31" spans="1:88" ht="15.6" customHeight="1" thickBot="1">
      <c r="A31" s="2453"/>
      <c r="B31" s="715" t="s">
        <v>552</v>
      </c>
      <c r="C31" s="554">
        <f>'D. ITT_All_Grants'!C116</f>
        <v>0</v>
      </c>
      <c r="D31" s="723" t="s">
        <v>100</v>
      </c>
      <c r="E31" s="515" t="s">
        <v>384</v>
      </c>
      <c r="F31" s="515" t="s">
        <v>99</v>
      </c>
      <c r="G31" s="515" t="s">
        <v>42</v>
      </c>
      <c r="H31" s="769">
        <v>42378</v>
      </c>
      <c r="I31" s="769" t="s">
        <v>1171</v>
      </c>
      <c r="J31" s="777" t="e">
        <f>I31-#REF!</f>
        <v>#VALUE!</v>
      </c>
      <c r="K31" s="778"/>
      <c r="L31" s="779"/>
      <c r="M31" s="783"/>
      <c r="N31" s="783"/>
      <c r="O31" s="1298"/>
      <c r="P31" s="783"/>
      <c r="Q31" s="459">
        <f t="shared" si="12"/>
        <v>0</v>
      </c>
      <c r="R31" s="459">
        <f t="shared" si="13"/>
        <v>0</v>
      </c>
      <c r="S31" s="1881">
        <v>0.75</v>
      </c>
      <c r="T31" s="781" t="s">
        <v>1212</v>
      </c>
      <c r="U31" s="785"/>
      <c r="V31" s="2014"/>
      <c r="W31" s="2014"/>
      <c r="X31" s="2014"/>
      <c r="Y31" s="2014"/>
      <c r="Z31" s="2014">
        <f>V31+W31+X31+Y31</f>
        <v>0</v>
      </c>
      <c r="AB31" s="1293"/>
      <c r="AC31" s="2135"/>
      <c r="AD31" s="2135"/>
      <c r="AE31" s="2136"/>
      <c r="AF31" s="1295"/>
      <c r="AG31" s="2135">
        <f t="shared" si="2"/>
        <v>0</v>
      </c>
      <c r="AH31" s="1293"/>
      <c r="AI31" s="2136"/>
      <c r="AJ31" s="2137"/>
      <c r="AK31" s="2135"/>
      <c r="AL31" s="2135"/>
      <c r="AM31" s="1295">
        <v>0.87</v>
      </c>
      <c r="AN31" s="1293"/>
      <c r="AO31" s="2135"/>
      <c r="AP31" s="2135"/>
      <c r="AQ31" s="2136"/>
      <c r="AR31" s="2137"/>
      <c r="AS31" s="1295">
        <v>0.89</v>
      </c>
      <c r="AT31" s="1293" t="s">
        <v>1173</v>
      </c>
      <c r="AU31" s="2136"/>
      <c r="AV31" s="2135"/>
      <c r="AW31" s="2135"/>
      <c r="AX31" s="2135"/>
      <c r="AY31" s="2135">
        <f t="shared" si="5"/>
        <v>0</v>
      </c>
      <c r="AZ31" s="1369"/>
      <c r="BA31" s="2135"/>
      <c r="BB31" s="2135"/>
      <c r="BC31" s="2135"/>
      <c r="BD31" s="2135"/>
      <c r="BE31" s="2135">
        <f t="shared" si="6"/>
        <v>0</v>
      </c>
      <c r="BF31" s="1369"/>
      <c r="BG31" s="2135"/>
      <c r="BH31" s="2135"/>
      <c r="BI31" s="2135"/>
      <c r="BJ31" s="2135"/>
      <c r="BK31" s="2135">
        <f t="shared" si="7"/>
        <v>0</v>
      </c>
      <c r="BL31" s="1894"/>
      <c r="BM31" s="2135"/>
      <c r="BN31" s="2135"/>
      <c r="BO31" s="1893"/>
      <c r="BP31" s="1295"/>
      <c r="BQ31" s="1303">
        <v>0.94</v>
      </c>
      <c r="BR31" s="1369"/>
      <c r="BS31" s="2136"/>
      <c r="BT31" s="2137"/>
      <c r="BU31" s="2135"/>
      <c r="BV31" s="2135"/>
      <c r="BW31" s="2135">
        <f t="shared" si="9"/>
        <v>0</v>
      </c>
      <c r="BX31" s="1369"/>
      <c r="BY31" s="2135"/>
      <c r="BZ31" s="2135"/>
      <c r="CA31" s="2135"/>
      <c r="CB31" s="2135"/>
      <c r="CC31" s="469">
        <f t="shared" si="10"/>
        <v>0</v>
      </c>
      <c r="CD31" s="1355"/>
      <c r="CE31" s="581"/>
      <c r="CF31" s="581"/>
      <c r="CG31" s="581"/>
      <c r="CH31" s="1355"/>
      <c r="CI31" s="1355">
        <v>0.93</v>
      </c>
      <c r="CJ31" s="1361" t="e">
        <f t="shared" si="11"/>
        <v>#DIV/0!</v>
      </c>
    </row>
    <row r="32" spans="1:88" ht="15.75" thickBot="1">
      <c r="A32" s="2453"/>
      <c r="B32" s="715" t="s">
        <v>561</v>
      </c>
      <c r="C32" s="554">
        <f>'D. ITT_All_Grants'!C117</f>
        <v>0</v>
      </c>
      <c r="D32" s="723" t="s">
        <v>100</v>
      </c>
      <c r="E32" s="515" t="s">
        <v>384</v>
      </c>
      <c r="F32" s="515" t="s">
        <v>99</v>
      </c>
      <c r="G32" s="515" t="s">
        <v>42</v>
      </c>
      <c r="H32" s="769">
        <v>42378</v>
      </c>
      <c r="I32" s="769" t="s">
        <v>1171</v>
      </c>
      <c r="J32" s="777" t="e">
        <f>I32-#REF!</f>
        <v>#VALUE!</v>
      </c>
      <c r="K32" s="778"/>
      <c r="L32" s="779"/>
      <c r="M32" s="773"/>
      <c r="N32" s="773"/>
      <c r="O32" s="773"/>
      <c r="P32" s="773"/>
      <c r="Q32" s="459">
        <f t="shared" si="12"/>
        <v>0</v>
      </c>
      <c r="R32" s="459">
        <f t="shared" si="13"/>
        <v>0</v>
      </c>
      <c r="S32" s="1881">
        <v>0.03</v>
      </c>
      <c r="T32" s="765"/>
      <c r="U32" s="766"/>
      <c r="V32" s="2014"/>
      <c r="W32" s="2014"/>
      <c r="X32" s="2014"/>
      <c r="Y32" s="2014"/>
      <c r="Z32" s="2014">
        <f t="shared" si="14"/>
        <v>0</v>
      </c>
      <c r="AA32" s="578"/>
      <c r="AB32" s="579"/>
      <c r="AC32" s="2135"/>
      <c r="AD32" s="2135"/>
      <c r="AE32" s="2135"/>
      <c r="AF32" s="2135"/>
      <c r="AG32" s="2135">
        <f t="shared" si="2"/>
        <v>0</v>
      </c>
      <c r="AH32" s="579"/>
      <c r="AI32" s="2135"/>
      <c r="AJ32" s="2135"/>
      <c r="AK32" s="2135"/>
      <c r="AL32" s="2135"/>
      <c r="AM32" s="2135">
        <f t="shared" si="3"/>
        <v>0</v>
      </c>
      <c r="AN32" s="579"/>
      <c r="AO32" s="2135"/>
      <c r="AP32" s="2135"/>
      <c r="AQ32" s="2135"/>
      <c r="AR32" s="2135"/>
      <c r="AS32" s="2135">
        <f t="shared" si="4"/>
        <v>0</v>
      </c>
      <c r="AT32" s="579"/>
      <c r="AU32" s="2135"/>
      <c r="AV32" s="2135"/>
      <c r="AW32" s="2135"/>
      <c r="AX32" s="2135"/>
      <c r="AY32" s="2135">
        <f t="shared" si="5"/>
        <v>0</v>
      </c>
      <c r="AZ32" s="579"/>
      <c r="BA32" s="2135"/>
      <c r="BB32" s="2135"/>
      <c r="BC32" s="2135"/>
      <c r="BD32" s="2135"/>
      <c r="BE32" s="2135">
        <f t="shared" si="6"/>
        <v>0</v>
      </c>
      <c r="BF32" s="579"/>
      <c r="BG32" s="2135"/>
      <c r="BH32" s="2135"/>
      <c r="BI32" s="2135"/>
      <c r="BJ32" s="2135"/>
      <c r="BK32" s="2135">
        <f t="shared" si="7"/>
        <v>0</v>
      </c>
      <c r="BL32" s="1894"/>
      <c r="BM32" s="2135"/>
      <c r="BN32" s="2135"/>
      <c r="BO32" s="2135"/>
      <c r="BP32" s="2135"/>
      <c r="BQ32" s="1303">
        <v>0</v>
      </c>
      <c r="BR32" s="579"/>
      <c r="BS32" s="2135"/>
      <c r="BT32" s="2135"/>
      <c r="BU32" s="2135"/>
      <c r="BV32" s="2135"/>
      <c r="BW32" s="2135">
        <f t="shared" si="9"/>
        <v>0</v>
      </c>
      <c r="BX32" s="579"/>
      <c r="BY32" s="2135"/>
      <c r="BZ32" s="2135"/>
      <c r="CA32" s="2136"/>
      <c r="CB32" s="2137"/>
      <c r="CC32" s="469">
        <f t="shared" si="10"/>
        <v>0</v>
      </c>
      <c r="CD32" s="580"/>
      <c r="CE32" s="581"/>
      <c r="CF32" s="581"/>
      <c r="CG32" s="581"/>
      <c r="CH32" s="581"/>
      <c r="CI32" s="581">
        <v>0</v>
      </c>
      <c r="CJ32" s="1363" t="e">
        <f t="shared" si="11"/>
        <v>#DIV/0!</v>
      </c>
    </row>
    <row r="33" spans="1:88" ht="15.75" thickBot="1">
      <c r="A33" s="2453"/>
      <c r="B33" s="715" t="s">
        <v>554</v>
      </c>
      <c r="C33" s="554">
        <f>'D. ITT_All_Grants'!C118</f>
        <v>0</v>
      </c>
      <c r="D33" s="723" t="s">
        <v>100</v>
      </c>
      <c r="E33" s="515" t="s">
        <v>384</v>
      </c>
      <c r="F33" s="515" t="s">
        <v>99</v>
      </c>
      <c r="G33" s="515" t="s">
        <v>42</v>
      </c>
      <c r="H33" s="769">
        <v>42378</v>
      </c>
      <c r="I33" s="769" t="s">
        <v>1171</v>
      </c>
      <c r="J33" s="777" t="e">
        <f>I33-F21</f>
        <v>#VALUE!</v>
      </c>
      <c r="K33" s="778"/>
      <c r="L33" s="779"/>
      <c r="M33" s="783"/>
      <c r="N33" s="783"/>
      <c r="O33" s="1298"/>
      <c r="P33" s="783"/>
      <c r="Q33" s="459">
        <f t="shared" si="12"/>
        <v>0</v>
      </c>
      <c r="R33" s="459">
        <f t="shared" si="13"/>
        <v>0</v>
      </c>
      <c r="S33" s="1881">
        <v>0.15</v>
      </c>
      <c r="T33" s="781" t="s">
        <v>1213</v>
      </c>
      <c r="U33" s="825"/>
      <c r="V33" s="2014"/>
      <c r="W33" s="2014"/>
      <c r="X33" s="2014"/>
      <c r="Y33" s="2014"/>
      <c r="Z33" s="2014">
        <f>V33+W33+X33+Y33</f>
        <v>0</v>
      </c>
      <c r="AB33" s="1293"/>
      <c r="AC33" s="2135"/>
      <c r="AD33" s="2135"/>
      <c r="AE33" s="2136"/>
      <c r="AF33" s="1295"/>
      <c r="AG33" s="2135">
        <f t="shared" si="2"/>
        <v>0</v>
      </c>
      <c r="AH33" s="1293"/>
      <c r="AI33" s="2136"/>
      <c r="AJ33" s="2137"/>
      <c r="AK33" s="2135"/>
      <c r="AL33" s="2135"/>
      <c r="AM33" s="1295">
        <v>0.09</v>
      </c>
      <c r="AN33" s="1293"/>
      <c r="AO33" s="2135"/>
      <c r="AP33" s="2135"/>
      <c r="AQ33" s="2136"/>
      <c r="AR33" s="2137"/>
      <c r="AS33" s="1295">
        <v>0.08</v>
      </c>
      <c r="AT33" s="1293" t="s">
        <v>1174</v>
      </c>
      <c r="AU33" s="2017"/>
      <c r="AV33" s="2135"/>
      <c r="AW33" s="2135"/>
      <c r="AX33" s="2135"/>
      <c r="AY33" s="2135">
        <f t="shared" si="5"/>
        <v>0</v>
      </c>
      <c r="AZ33" s="1369"/>
      <c r="BA33" s="2135"/>
      <c r="BB33" s="2135"/>
      <c r="BC33" s="2135"/>
      <c r="BD33" s="2135"/>
      <c r="BE33" s="2135">
        <f t="shared" si="6"/>
        <v>0</v>
      </c>
      <c r="BF33" s="1369"/>
      <c r="BG33" s="2135"/>
      <c r="BH33" s="2135"/>
      <c r="BI33" s="2135"/>
      <c r="BJ33" s="2135"/>
      <c r="BK33" s="2135">
        <f t="shared" si="7"/>
        <v>0</v>
      </c>
      <c r="BL33" s="1894"/>
      <c r="BM33" s="2135"/>
      <c r="BN33" s="2135"/>
      <c r="BO33" s="1893"/>
      <c r="BP33" s="1295"/>
      <c r="BQ33" s="1303">
        <v>0.02</v>
      </c>
      <c r="BR33" s="1369"/>
      <c r="BS33" s="2136"/>
      <c r="BT33" s="2137"/>
      <c r="BU33" s="2135"/>
      <c r="BV33" s="2135"/>
      <c r="BW33" s="2135">
        <f t="shared" si="9"/>
        <v>0</v>
      </c>
      <c r="BX33" s="1369"/>
      <c r="BY33" s="2135"/>
      <c r="BZ33" s="2135"/>
      <c r="CA33" s="2135"/>
      <c r="CB33" s="2135"/>
      <c r="CC33" s="469">
        <f t="shared" si="10"/>
        <v>0</v>
      </c>
      <c r="CD33" s="1355"/>
      <c r="CE33" s="581"/>
      <c r="CF33" s="581"/>
      <c r="CG33" s="581"/>
      <c r="CH33" s="1365"/>
      <c r="CI33" s="1355">
        <v>0.04</v>
      </c>
      <c r="CJ33" s="1360" t="e">
        <f t="shared" si="11"/>
        <v>#DIV/0!</v>
      </c>
    </row>
    <row r="34" spans="1:88" ht="27" thickBot="1">
      <c r="A34" s="2454"/>
      <c r="B34" s="715" t="s">
        <v>555</v>
      </c>
      <c r="C34" s="554">
        <f>'D. ITT_All_Grants'!C119</f>
        <v>0</v>
      </c>
      <c r="D34" s="723" t="s">
        <v>100</v>
      </c>
      <c r="E34" s="515" t="s">
        <v>384</v>
      </c>
      <c r="F34" s="515" t="s">
        <v>99</v>
      </c>
      <c r="G34" s="515" t="s">
        <v>42</v>
      </c>
      <c r="H34" s="769">
        <v>42378</v>
      </c>
      <c r="I34" s="769" t="s">
        <v>1171</v>
      </c>
      <c r="J34" s="777" t="e">
        <f>I34-F22</f>
        <v>#VALUE!</v>
      </c>
      <c r="K34" s="778"/>
      <c r="L34" s="779"/>
      <c r="M34" s="773"/>
      <c r="N34" s="773"/>
      <c r="O34" s="773"/>
      <c r="P34" s="773"/>
      <c r="Q34" s="459">
        <f t="shared" si="12"/>
        <v>0</v>
      </c>
      <c r="R34" s="459">
        <f t="shared" si="13"/>
        <v>0</v>
      </c>
      <c r="S34" s="1883">
        <v>0.1</v>
      </c>
      <c r="T34" s="765"/>
      <c r="U34" s="766"/>
      <c r="V34" s="2014"/>
      <c r="W34" s="2014"/>
      <c r="X34" s="2014"/>
      <c r="Y34" s="2014"/>
      <c r="Z34" s="2014">
        <f t="shared" si="14"/>
        <v>0</v>
      </c>
      <c r="AA34" s="578"/>
      <c r="AB34" s="579"/>
      <c r="AC34" s="2135"/>
      <c r="AD34" s="2135"/>
      <c r="AE34" s="2135"/>
      <c r="AF34" s="2135"/>
      <c r="AG34" s="2135">
        <f t="shared" si="2"/>
        <v>0</v>
      </c>
      <c r="AH34" s="579"/>
      <c r="AI34" s="2135"/>
      <c r="AJ34" s="2135"/>
      <c r="AK34" s="2135"/>
      <c r="AL34" s="2135"/>
      <c r="AM34" s="2135">
        <f t="shared" si="3"/>
        <v>0</v>
      </c>
      <c r="AN34" s="579"/>
      <c r="AO34" s="2135"/>
      <c r="AP34" s="2135"/>
      <c r="AQ34" s="2135"/>
      <c r="AR34" s="2135"/>
      <c r="AS34" s="2135">
        <f t="shared" si="4"/>
        <v>0</v>
      </c>
      <c r="AT34" s="579"/>
      <c r="AU34" s="2135"/>
      <c r="AV34" s="2135"/>
      <c r="AW34" s="2135"/>
      <c r="AX34" s="2135"/>
      <c r="AY34" s="2135">
        <f t="shared" si="5"/>
        <v>0</v>
      </c>
      <c r="AZ34" s="579"/>
      <c r="BA34" s="2135"/>
      <c r="BB34" s="2135"/>
      <c r="BC34" s="2135"/>
      <c r="BD34" s="2135"/>
      <c r="BE34" s="2135">
        <f t="shared" si="6"/>
        <v>0</v>
      </c>
      <c r="BF34" s="579"/>
      <c r="BG34" s="2135"/>
      <c r="BH34" s="2135"/>
      <c r="BI34" s="2135"/>
      <c r="BJ34" s="2135"/>
      <c r="BK34" s="2135">
        <f t="shared" si="7"/>
        <v>0</v>
      </c>
      <c r="BL34" s="1896"/>
      <c r="BM34" s="2135"/>
      <c r="BN34" s="2135"/>
      <c r="BO34" s="2135"/>
      <c r="BP34" s="2135"/>
      <c r="BQ34" s="1354">
        <v>0.04</v>
      </c>
      <c r="BR34" s="579"/>
      <c r="BS34" s="2135"/>
      <c r="BT34" s="2135"/>
      <c r="BU34" s="2135"/>
      <c r="BV34" s="2135"/>
      <c r="BW34" s="2135">
        <f t="shared" si="9"/>
        <v>0</v>
      </c>
      <c r="BX34" s="579"/>
      <c r="BY34" s="2135"/>
      <c r="BZ34" s="2135"/>
      <c r="CA34" s="2135"/>
      <c r="CB34" s="2135"/>
      <c r="CC34" s="469">
        <f t="shared" si="10"/>
        <v>0</v>
      </c>
      <c r="CD34" s="580"/>
      <c r="CE34" s="581"/>
      <c r="CF34" s="581"/>
      <c r="CG34" s="581"/>
      <c r="CH34" s="581"/>
      <c r="CI34" s="581">
        <v>3</v>
      </c>
      <c r="CJ34" s="1363" t="e">
        <f t="shared" si="11"/>
        <v>#DIV/0!</v>
      </c>
    </row>
    <row r="35" spans="1:88" ht="27" thickBot="1">
      <c r="A35" s="2194" t="s">
        <v>1650</v>
      </c>
      <c r="B35" s="2211" t="s">
        <v>1651</v>
      </c>
      <c r="C35" s="554"/>
      <c r="D35" s="723"/>
      <c r="E35" s="515"/>
      <c r="F35" s="515"/>
      <c r="G35" s="515"/>
      <c r="H35" s="769"/>
      <c r="I35" s="769"/>
      <c r="J35" s="777"/>
      <c r="K35" s="1546"/>
      <c r="L35" s="2129"/>
      <c r="M35" s="773"/>
      <c r="N35" s="773"/>
      <c r="O35" s="773"/>
      <c r="P35" s="773"/>
      <c r="Q35" s="459"/>
      <c r="R35" s="459"/>
      <c r="S35" s="1883"/>
      <c r="T35" s="765"/>
      <c r="U35" s="827"/>
      <c r="V35" s="2014"/>
      <c r="W35" s="2014"/>
      <c r="X35" s="2014"/>
      <c r="Y35" s="2014"/>
      <c r="Z35" s="2014"/>
      <c r="AA35" s="578"/>
      <c r="AB35" s="2212"/>
      <c r="AC35" s="2135"/>
      <c r="AD35" s="2135"/>
      <c r="AE35" s="2135"/>
      <c r="AF35" s="2135"/>
      <c r="AG35" s="2135"/>
      <c r="AH35" s="2212"/>
      <c r="AI35" s="2135"/>
      <c r="AJ35" s="2135"/>
      <c r="AK35" s="2135"/>
      <c r="AL35" s="2135"/>
      <c r="AM35" s="2135"/>
      <c r="AN35" s="2212"/>
      <c r="AO35" s="2135"/>
      <c r="AP35" s="2135"/>
      <c r="AQ35" s="2135"/>
      <c r="AR35" s="2135"/>
      <c r="AS35" s="2135"/>
      <c r="AT35" s="2212"/>
      <c r="AU35" s="2135"/>
      <c r="AV35" s="2135"/>
      <c r="AW35" s="2135"/>
      <c r="AX35" s="2135"/>
      <c r="AY35" s="2135"/>
      <c r="AZ35" s="579"/>
      <c r="BA35" s="2135"/>
      <c r="BB35" s="2135"/>
      <c r="BC35" s="2135"/>
      <c r="BD35" s="2135"/>
      <c r="BE35" s="2135"/>
      <c r="BF35" s="579"/>
      <c r="BG35" s="2135"/>
      <c r="BH35" s="2135"/>
      <c r="BI35" s="2135"/>
      <c r="BJ35" s="2135"/>
      <c r="BK35" s="2135"/>
      <c r="BL35" s="2213"/>
      <c r="BM35" s="2135"/>
      <c r="BN35" s="2135"/>
      <c r="BO35" s="2135"/>
      <c r="BP35" s="2135"/>
      <c r="BQ35" s="1354"/>
      <c r="BR35" s="579"/>
      <c r="BS35" s="2135"/>
      <c r="BT35" s="2135"/>
      <c r="BU35" s="2135"/>
      <c r="BV35" s="2135"/>
      <c r="BW35" s="2135"/>
      <c r="BX35" s="579"/>
      <c r="BY35" s="2135"/>
      <c r="BZ35" s="2135"/>
      <c r="CA35" s="2135"/>
      <c r="CB35" s="2135"/>
      <c r="CC35" s="469"/>
      <c r="CD35" s="580"/>
      <c r="CE35" s="581"/>
      <c r="CF35" s="581"/>
      <c r="CG35" s="581"/>
      <c r="CH35" s="581"/>
      <c r="CI35" s="581">
        <v>26</v>
      </c>
      <c r="CJ35" s="1363"/>
    </row>
    <row r="36" spans="1:88" ht="15.75" thickBot="1">
      <c r="A36" s="2194"/>
      <c r="B36" s="2211" t="s">
        <v>1652</v>
      </c>
      <c r="C36" s="554"/>
      <c r="D36" s="723"/>
      <c r="E36" s="515"/>
      <c r="F36" s="515"/>
      <c r="G36" s="515"/>
      <c r="H36" s="769"/>
      <c r="I36" s="769"/>
      <c r="J36" s="777"/>
      <c r="K36" s="1546"/>
      <c r="L36" s="2129"/>
      <c r="M36" s="773"/>
      <c r="N36" s="773"/>
      <c r="O36" s="773"/>
      <c r="P36" s="773"/>
      <c r="Q36" s="459"/>
      <c r="R36" s="459"/>
      <c r="S36" s="1883"/>
      <c r="T36" s="765"/>
      <c r="U36" s="827"/>
      <c r="V36" s="2014"/>
      <c r="W36" s="2014"/>
      <c r="X36" s="2014"/>
      <c r="Y36" s="2014"/>
      <c r="Z36" s="2014"/>
      <c r="AA36" s="578"/>
      <c r="AB36" s="2212"/>
      <c r="AC36" s="2135"/>
      <c r="AD36" s="2135"/>
      <c r="AE36" s="2135"/>
      <c r="AF36" s="2135"/>
      <c r="AG36" s="2135"/>
      <c r="AH36" s="2212"/>
      <c r="AI36" s="2135"/>
      <c r="AJ36" s="2135"/>
      <c r="AK36" s="2135"/>
      <c r="AL36" s="2135"/>
      <c r="AM36" s="2135"/>
      <c r="AN36" s="2212"/>
      <c r="AO36" s="2135"/>
      <c r="AP36" s="2135"/>
      <c r="AQ36" s="2135"/>
      <c r="AR36" s="2135"/>
      <c r="AS36" s="2135"/>
      <c r="AT36" s="2212"/>
      <c r="AU36" s="2135"/>
      <c r="AV36" s="2135"/>
      <c r="AW36" s="2135"/>
      <c r="AX36" s="2135"/>
      <c r="AY36" s="2135"/>
      <c r="AZ36" s="579"/>
      <c r="BA36" s="2135"/>
      <c r="BB36" s="2135"/>
      <c r="BC36" s="2135"/>
      <c r="BD36" s="2135"/>
      <c r="BE36" s="2135"/>
      <c r="BF36" s="579"/>
      <c r="BG36" s="2135"/>
      <c r="BH36" s="2135"/>
      <c r="BI36" s="2135"/>
      <c r="BJ36" s="2135"/>
      <c r="BK36" s="2135"/>
      <c r="BL36" s="2213"/>
      <c r="BM36" s="2135"/>
      <c r="BN36" s="2135"/>
      <c r="BO36" s="2135"/>
      <c r="BP36" s="2135"/>
      <c r="BQ36" s="1354"/>
      <c r="BR36" s="579"/>
      <c r="BS36" s="2135"/>
      <c r="BT36" s="2135"/>
      <c r="BU36" s="2135"/>
      <c r="BV36" s="2135"/>
      <c r="BW36" s="2135"/>
      <c r="BX36" s="579"/>
      <c r="BY36" s="2135"/>
      <c r="BZ36" s="2135"/>
      <c r="CA36" s="2135"/>
      <c r="CB36" s="2135"/>
      <c r="CC36" s="469"/>
      <c r="CD36" s="580"/>
      <c r="CE36" s="581">
        <v>0</v>
      </c>
      <c r="CF36" s="581">
        <v>0</v>
      </c>
      <c r="CG36" s="581">
        <v>81</v>
      </c>
      <c r="CH36" s="581">
        <v>69</v>
      </c>
      <c r="CI36" s="581">
        <f>CG36+CH36</f>
        <v>150</v>
      </c>
      <c r="CJ36" s="1363"/>
    </row>
    <row r="37" spans="1:88" ht="15.75" thickBot="1">
      <c r="A37" s="2194"/>
      <c r="B37" s="2211" t="s">
        <v>564</v>
      </c>
      <c r="C37" s="554"/>
      <c r="D37" s="723"/>
      <c r="E37" s="515"/>
      <c r="F37" s="515"/>
      <c r="G37" s="515"/>
      <c r="H37" s="769"/>
      <c r="I37" s="769"/>
      <c r="J37" s="777"/>
      <c r="K37" s="1546"/>
      <c r="L37" s="2129"/>
      <c r="M37" s="773"/>
      <c r="N37" s="773"/>
      <c r="O37" s="773"/>
      <c r="P37" s="773"/>
      <c r="Q37" s="459"/>
      <c r="R37" s="459"/>
      <c r="S37" s="1883"/>
      <c r="T37" s="765"/>
      <c r="U37" s="827"/>
      <c r="V37" s="2014"/>
      <c r="W37" s="2014"/>
      <c r="X37" s="2014"/>
      <c r="Y37" s="2014"/>
      <c r="Z37" s="2014"/>
      <c r="AA37" s="578"/>
      <c r="AB37" s="2212"/>
      <c r="AC37" s="2135"/>
      <c r="AD37" s="2135"/>
      <c r="AE37" s="2135"/>
      <c r="AF37" s="2135"/>
      <c r="AG37" s="2135"/>
      <c r="AH37" s="2212"/>
      <c r="AI37" s="2135"/>
      <c r="AJ37" s="2135"/>
      <c r="AK37" s="2135"/>
      <c r="AL37" s="2135"/>
      <c r="AM37" s="2135"/>
      <c r="AN37" s="2212"/>
      <c r="AO37" s="2135"/>
      <c r="AP37" s="2135"/>
      <c r="AQ37" s="2135"/>
      <c r="AR37" s="2135"/>
      <c r="AS37" s="2135"/>
      <c r="AT37" s="2212"/>
      <c r="AU37" s="2135"/>
      <c r="AV37" s="2135"/>
      <c r="AW37" s="2135"/>
      <c r="AX37" s="2135"/>
      <c r="AY37" s="2135"/>
      <c r="AZ37" s="579"/>
      <c r="BA37" s="2135"/>
      <c r="BB37" s="2135"/>
      <c r="BC37" s="2135"/>
      <c r="BD37" s="2135"/>
      <c r="BE37" s="2135"/>
      <c r="BF37" s="579"/>
      <c r="BG37" s="2135"/>
      <c r="BH37" s="2135"/>
      <c r="BI37" s="2135"/>
      <c r="BJ37" s="2135"/>
      <c r="BK37" s="2135"/>
      <c r="BL37" s="2213"/>
      <c r="BM37" s="2135"/>
      <c r="BN37" s="2135"/>
      <c r="BO37" s="2135"/>
      <c r="BP37" s="2135"/>
      <c r="BQ37" s="1354"/>
      <c r="BR37" s="579"/>
      <c r="BS37" s="2135"/>
      <c r="BT37" s="2135"/>
      <c r="BU37" s="2135"/>
      <c r="BV37" s="2135"/>
      <c r="BW37" s="2135"/>
      <c r="BX37" s="579"/>
      <c r="BY37" s="2135"/>
      <c r="BZ37" s="2135"/>
      <c r="CA37" s="2135"/>
      <c r="CB37" s="2135"/>
      <c r="CC37" s="469"/>
      <c r="CD37" s="580"/>
      <c r="CE37" s="581"/>
      <c r="CF37" s="581"/>
      <c r="CG37" s="581"/>
      <c r="CH37" s="581"/>
      <c r="CI37" s="1365">
        <v>0.82</v>
      </c>
      <c r="CJ37" s="1363"/>
    </row>
    <row r="38" spans="1:88" ht="15.75" thickBot="1">
      <c r="A38" s="2194"/>
      <c r="B38" s="2211" t="s">
        <v>565</v>
      </c>
      <c r="C38" s="554"/>
      <c r="D38" s="723"/>
      <c r="E38" s="515"/>
      <c r="F38" s="515"/>
      <c r="G38" s="515"/>
      <c r="H38" s="769"/>
      <c r="I38" s="769"/>
      <c r="J38" s="777"/>
      <c r="K38" s="1546"/>
      <c r="L38" s="2129"/>
      <c r="M38" s="773"/>
      <c r="N38" s="773"/>
      <c r="O38" s="773"/>
      <c r="P38" s="773"/>
      <c r="Q38" s="459"/>
      <c r="R38" s="459"/>
      <c r="S38" s="1883"/>
      <c r="T38" s="765"/>
      <c r="U38" s="827"/>
      <c r="V38" s="2014"/>
      <c r="W38" s="2014"/>
      <c r="X38" s="2014"/>
      <c r="Y38" s="2014"/>
      <c r="Z38" s="2014"/>
      <c r="AA38" s="578"/>
      <c r="AB38" s="2212"/>
      <c r="AC38" s="2135"/>
      <c r="AD38" s="2135"/>
      <c r="AE38" s="2135"/>
      <c r="AF38" s="2135"/>
      <c r="AG38" s="2135"/>
      <c r="AH38" s="2212"/>
      <c r="AI38" s="2135"/>
      <c r="AJ38" s="2135"/>
      <c r="AK38" s="2135"/>
      <c r="AL38" s="2135"/>
      <c r="AM38" s="2135"/>
      <c r="AN38" s="2212"/>
      <c r="AO38" s="2135"/>
      <c r="AP38" s="2135"/>
      <c r="AQ38" s="2135"/>
      <c r="AR38" s="2135"/>
      <c r="AS38" s="2135"/>
      <c r="AT38" s="2212"/>
      <c r="AU38" s="2135"/>
      <c r="AV38" s="2135"/>
      <c r="AW38" s="2135"/>
      <c r="AX38" s="2135"/>
      <c r="AY38" s="2135"/>
      <c r="AZ38" s="579"/>
      <c r="BA38" s="2135"/>
      <c r="BB38" s="2135"/>
      <c r="BC38" s="2135"/>
      <c r="BD38" s="2135"/>
      <c r="BE38" s="2135"/>
      <c r="BF38" s="579"/>
      <c r="BG38" s="2135"/>
      <c r="BH38" s="2135"/>
      <c r="BI38" s="2135"/>
      <c r="BJ38" s="2135"/>
      <c r="BK38" s="2135"/>
      <c r="BL38" s="2213"/>
      <c r="BM38" s="2135"/>
      <c r="BN38" s="2135"/>
      <c r="BO38" s="2135"/>
      <c r="BP38" s="2135"/>
      <c r="BQ38" s="1354"/>
      <c r="BR38" s="579"/>
      <c r="BS38" s="2135"/>
      <c r="BT38" s="2135"/>
      <c r="BU38" s="2135"/>
      <c r="BV38" s="2135"/>
      <c r="BW38" s="2135"/>
      <c r="BX38" s="579"/>
      <c r="BY38" s="2135"/>
      <c r="BZ38" s="2135"/>
      <c r="CA38" s="2135"/>
      <c r="CB38" s="2135"/>
      <c r="CC38" s="469"/>
      <c r="CD38" s="580"/>
      <c r="CE38" s="581"/>
      <c r="CF38" s="581"/>
      <c r="CG38" s="581"/>
      <c r="CH38" s="581"/>
      <c r="CI38" s="2214">
        <v>1.2999999999999999E-2</v>
      </c>
      <c r="CJ38" s="1363"/>
    </row>
    <row r="39" spans="1:88" ht="15.75" thickBot="1">
      <c r="A39" s="2194"/>
      <c r="B39" s="2211" t="s">
        <v>554</v>
      </c>
      <c r="C39" s="554"/>
      <c r="D39" s="723"/>
      <c r="E39" s="515"/>
      <c r="F39" s="515"/>
      <c r="G39" s="515"/>
      <c r="H39" s="769"/>
      <c r="I39" s="769"/>
      <c r="J39" s="777"/>
      <c r="K39" s="1546"/>
      <c r="L39" s="2129"/>
      <c r="M39" s="773"/>
      <c r="N39" s="773"/>
      <c r="O39" s="773"/>
      <c r="P39" s="773"/>
      <c r="Q39" s="459"/>
      <c r="R39" s="459"/>
      <c r="S39" s="1883"/>
      <c r="T39" s="765"/>
      <c r="U39" s="827"/>
      <c r="V39" s="2014"/>
      <c r="W39" s="2014"/>
      <c r="X39" s="2014"/>
      <c r="Y39" s="2014"/>
      <c r="Z39" s="2014"/>
      <c r="AA39" s="578"/>
      <c r="AB39" s="2212"/>
      <c r="AC39" s="2135"/>
      <c r="AD39" s="2135"/>
      <c r="AE39" s="2135"/>
      <c r="AF39" s="2135"/>
      <c r="AG39" s="2135"/>
      <c r="AH39" s="2212"/>
      <c r="AI39" s="2135"/>
      <c r="AJ39" s="2135"/>
      <c r="AK39" s="2135"/>
      <c r="AL39" s="2135"/>
      <c r="AM39" s="2135"/>
      <c r="AN39" s="2212"/>
      <c r="AO39" s="2135"/>
      <c r="AP39" s="2135"/>
      <c r="AQ39" s="2135"/>
      <c r="AR39" s="2135"/>
      <c r="AS39" s="2135"/>
      <c r="AT39" s="2212"/>
      <c r="AU39" s="2135"/>
      <c r="AV39" s="2135"/>
      <c r="AW39" s="2135"/>
      <c r="AX39" s="2135"/>
      <c r="AY39" s="2135"/>
      <c r="AZ39" s="579"/>
      <c r="BA39" s="2135"/>
      <c r="BB39" s="2135"/>
      <c r="BC39" s="2135"/>
      <c r="BD39" s="2135"/>
      <c r="BE39" s="2135"/>
      <c r="BF39" s="579"/>
      <c r="BG39" s="2135"/>
      <c r="BH39" s="2135"/>
      <c r="BI39" s="2135"/>
      <c r="BJ39" s="2135"/>
      <c r="BK39" s="2135"/>
      <c r="BL39" s="2213"/>
      <c r="BM39" s="2135"/>
      <c r="BN39" s="2135"/>
      <c r="BO39" s="2135"/>
      <c r="BP39" s="2135"/>
      <c r="BQ39" s="1354"/>
      <c r="BR39" s="579"/>
      <c r="BS39" s="2135"/>
      <c r="BT39" s="2135"/>
      <c r="BU39" s="2135"/>
      <c r="BV39" s="2135"/>
      <c r="BW39" s="2135"/>
      <c r="BX39" s="579"/>
      <c r="BY39" s="2135"/>
      <c r="BZ39" s="2135"/>
      <c r="CA39" s="2135"/>
      <c r="CB39" s="2135"/>
      <c r="CC39" s="469"/>
      <c r="CD39" s="580"/>
      <c r="CE39" s="581"/>
      <c r="CF39" s="581"/>
      <c r="CG39" s="581"/>
      <c r="CH39" s="581"/>
      <c r="CI39" s="2214">
        <v>1.2999999999999999E-2</v>
      </c>
      <c r="CJ39" s="1363"/>
    </row>
    <row r="40" spans="1:88" ht="39" thickBot="1">
      <c r="A40" s="2193" t="s">
        <v>587</v>
      </c>
      <c r="B40" s="518" t="s">
        <v>1532</v>
      </c>
      <c r="C40" s="554">
        <f>'D. ITT_All_Grants'!C120</f>
        <v>0</v>
      </c>
      <c r="D40" s="723" t="s">
        <v>100</v>
      </c>
      <c r="E40" s="515" t="s">
        <v>384</v>
      </c>
      <c r="F40" s="515" t="s">
        <v>99</v>
      </c>
      <c r="G40" s="515" t="s">
        <v>42</v>
      </c>
      <c r="H40" s="769">
        <v>42378</v>
      </c>
      <c r="I40" s="769" t="s">
        <v>1171</v>
      </c>
      <c r="J40" s="777" t="e">
        <f>I40-F27</f>
        <v>#VALUE!</v>
      </c>
      <c r="K40" s="518"/>
      <c r="L40" s="592" t="s">
        <v>386</v>
      </c>
      <c r="M40" s="783"/>
      <c r="N40" s="783"/>
      <c r="O40" s="1298"/>
      <c r="P40" s="783"/>
      <c r="Q40" s="459">
        <f t="shared" si="12"/>
        <v>0</v>
      </c>
      <c r="R40" s="459">
        <f t="shared" si="13"/>
        <v>0</v>
      </c>
      <c r="S40" s="477">
        <f t="shared" si="0"/>
        <v>0</v>
      </c>
      <c r="T40" s="781"/>
      <c r="U40" s="843"/>
      <c r="V40" s="2014"/>
      <c r="W40" s="2014"/>
      <c r="X40" s="2014"/>
      <c r="Y40" s="2014"/>
      <c r="Z40" s="2014">
        <f>V40+W40+X40+Y40</f>
        <v>0</v>
      </c>
      <c r="AB40" s="1293"/>
      <c r="AC40" s="2135"/>
      <c r="AD40" s="2135"/>
      <c r="AE40" s="2135"/>
      <c r="AF40" s="2135"/>
      <c r="AG40" s="2135">
        <f t="shared" si="2"/>
        <v>0</v>
      </c>
      <c r="AH40" s="1293"/>
      <c r="AI40" s="2135"/>
      <c r="AJ40" s="2135"/>
      <c r="AK40" s="2135"/>
      <c r="AL40" s="2135"/>
      <c r="AM40" s="2135">
        <f t="shared" ref="AM40:AM42" si="17">AI40+AJ40+AK40+AL40</f>
        <v>0</v>
      </c>
      <c r="AN40" s="1293">
        <v>2126</v>
      </c>
      <c r="AO40" s="2135"/>
      <c r="AP40" s="2135"/>
      <c r="AQ40" s="2135"/>
      <c r="AR40" s="2135"/>
      <c r="AS40" s="2135">
        <f t="shared" si="4"/>
        <v>0</v>
      </c>
      <c r="AT40" s="1293">
        <v>2126</v>
      </c>
      <c r="AU40" s="2135"/>
      <c r="AV40" s="2135"/>
      <c r="AW40" s="2135"/>
      <c r="AX40" s="2135"/>
      <c r="AY40" s="2135">
        <f t="shared" si="5"/>
        <v>0</v>
      </c>
      <c r="AZ40" s="1369"/>
      <c r="BA40" s="2135"/>
      <c r="BB40" s="2135"/>
      <c r="BC40" s="2135"/>
      <c r="BD40" s="2135"/>
      <c r="BE40" s="2135">
        <f t="shared" si="6"/>
        <v>0</v>
      </c>
      <c r="BF40" s="1369"/>
      <c r="BG40" s="2135"/>
      <c r="BH40" s="2135"/>
      <c r="BI40" s="2135"/>
      <c r="BJ40" s="2135"/>
      <c r="BK40" s="2135">
        <f t="shared" si="7"/>
        <v>0</v>
      </c>
      <c r="BL40" s="1293"/>
      <c r="BM40" s="2135"/>
      <c r="BN40" s="2135"/>
      <c r="BO40" s="2135"/>
      <c r="BP40" s="2135"/>
      <c r="BQ40" s="2135">
        <f t="shared" ref="BQ40:BQ42" si="18">BM40+BN40+BO40+BP40</f>
        <v>0</v>
      </c>
      <c r="BR40" s="1369"/>
      <c r="BS40" s="2135"/>
      <c r="BT40" s="2135"/>
      <c r="BU40" s="2135"/>
      <c r="BV40" s="2135"/>
      <c r="BW40" s="2135">
        <f t="shared" si="9"/>
        <v>0</v>
      </c>
      <c r="BX40" s="1369"/>
      <c r="BY40" s="2135"/>
      <c r="BZ40" s="2135"/>
      <c r="CA40" s="2135"/>
      <c r="CB40" s="2135"/>
      <c r="CC40" s="469">
        <f t="shared" si="10"/>
        <v>0</v>
      </c>
      <c r="CD40" s="580"/>
      <c r="CE40" s="581"/>
      <c r="CF40" s="581"/>
      <c r="CG40" s="581"/>
      <c r="CH40" s="581"/>
      <c r="CI40" s="581"/>
      <c r="CJ40" s="1359" t="e">
        <f t="shared" si="11"/>
        <v>#DIV/0!</v>
      </c>
    </row>
    <row r="41" spans="1:88" ht="26.25" thickBot="1">
      <c r="A41" s="2193" t="s">
        <v>895</v>
      </c>
      <c r="B41" s="518" t="s">
        <v>1533</v>
      </c>
      <c r="C41" s="554">
        <f>'D. ITT_All_Grants'!C124</f>
        <v>0</v>
      </c>
      <c r="D41" s="723" t="s">
        <v>100</v>
      </c>
      <c r="E41" s="515" t="s">
        <v>384</v>
      </c>
      <c r="F41" s="515" t="s">
        <v>99</v>
      </c>
      <c r="G41" s="515" t="s">
        <v>42</v>
      </c>
      <c r="H41" s="769">
        <v>42378</v>
      </c>
      <c r="I41" s="769" t="s">
        <v>1171</v>
      </c>
      <c r="J41" s="777" t="e">
        <f>I41-F34</f>
        <v>#VALUE!</v>
      </c>
      <c r="K41" s="518"/>
      <c r="L41" s="592" t="s">
        <v>386</v>
      </c>
      <c r="M41" s="783"/>
      <c r="N41" s="783"/>
      <c r="O41" s="800"/>
      <c r="P41" s="800"/>
      <c r="Q41" s="459">
        <f t="shared" si="12"/>
        <v>0</v>
      </c>
      <c r="R41" s="459">
        <f t="shared" si="13"/>
        <v>0</v>
      </c>
      <c r="S41" s="477">
        <f t="shared" si="0"/>
        <v>0</v>
      </c>
      <c r="T41" s="765"/>
      <c r="U41" s="766"/>
      <c r="V41" s="2014"/>
      <c r="W41" s="2014"/>
      <c r="X41" s="2014"/>
      <c r="Y41" s="2014"/>
      <c r="Z41" s="2014">
        <f t="shared" si="14"/>
        <v>0</v>
      </c>
      <c r="AA41" s="719"/>
      <c r="AB41" s="710"/>
      <c r="AC41" s="2135"/>
      <c r="AD41" s="2135"/>
      <c r="AE41" s="2135"/>
      <c r="AF41" s="2135"/>
      <c r="AG41" s="2135">
        <f t="shared" si="2"/>
        <v>0</v>
      </c>
      <c r="AH41" s="710"/>
      <c r="AI41" s="2135"/>
      <c r="AJ41" s="2135"/>
      <c r="AK41" s="2135"/>
      <c r="AL41" s="2135"/>
      <c r="AM41" s="2135">
        <f t="shared" si="17"/>
        <v>0</v>
      </c>
      <c r="AN41" s="710"/>
      <c r="AO41" s="2135"/>
      <c r="AP41" s="2135"/>
      <c r="AQ41" s="2135"/>
      <c r="AR41" s="2135"/>
      <c r="AS41" s="2135">
        <f t="shared" si="4"/>
        <v>0</v>
      </c>
      <c r="AT41" s="710"/>
      <c r="AU41" s="2135"/>
      <c r="AV41" s="2135"/>
      <c r="AW41" s="2135"/>
      <c r="AX41" s="2135"/>
      <c r="AY41" s="2135">
        <f t="shared" si="5"/>
        <v>0</v>
      </c>
      <c r="AZ41" s="710"/>
      <c r="BA41" s="2135"/>
      <c r="BB41" s="2135"/>
      <c r="BC41" s="2135"/>
      <c r="BD41" s="2135"/>
      <c r="BE41" s="2135">
        <f t="shared" si="6"/>
        <v>0</v>
      </c>
      <c r="BF41" s="710"/>
      <c r="BG41" s="2135"/>
      <c r="BH41" s="2135"/>
      <c r="BI41" s="2135"/>
      <c r="BJ41" s="2135"/>
      <c r="BK41" s="2135">
        <f t="shared" si="7"/>
        <v>0</v>
      </c>
      <c r="BL41" s="1897"/>
      <c r="BM41" s="2135"/>
      <c r="BN41" s="2135"/>
      <c r="BO41" s="2135"/>
      <c r="BP41" s="2135"/>
      <c r="BQ41" s="2135">
        <f t="shared" si="18"/>
        <v>0</v>
      </c>
      <c r="BR41" s="710"/>
      <c r="BS41" s="2135"/>
      <c r="BT41" s="2135"/>
      <c r="BU41" s="2135"/>
      <c r="BV41" s="2135"/>
      <c r="BW41" s="2135">
        <f t="shared" si="9"/>
        <v>0</v>
      </c>
      <c r="BX41" s="710"/>
      <c r="BY41" s="2135"/>
      <c r="BZ41" s="2135"/>
      <c r="CA41" s="2135"/>
      <c r="CB41" s="2135"/>
      <c r="CC41" s="469">
        <f t="shared" si="10"/>
        <v>0</v>
      </c>
      <c r="CD41" s="580"/>
      <c r="CE41" s="581"/>
      <c r="CF41" s="581"/>
      <c r="CG41" s="581"/>
      <c r="CH41" s="581"/>
      <c r="CI41" s="581"/>
      <c r="CJ41" s="1363" t="e">
        <f t="shared" si="11"/>
        <v>#DIV/0!</v>
      </c>
    </row>
    <row r="42" spans="1:88" ht="26.25" thickBot="1">
      <c r="A42" s="2194"/>
      <c r="B42" s="518" t="s">
        <v>1534</v>
      </c>
      <c r="C42" s="554">
        <f>'D. ITT_All_Grants'!C124</f>
        <v>0</v>
      </c>
      <c r="D42" s="723" t="s">
        <v>100</v>
      </c>
      <c r="E42" s="515" t="s">
        <v>384</v>
      </c>
      <c r="F42" s="515" t="s">
        <v>99</v>
      </c>
      <c r="G42" s="515" t="s">
        <v>42</v>
      </c>
      <c r="H42" s="769">
        <v>42378</v>
      </c>
      <c r="I42" s="769" t="s">
        <v>1171</v>
      </c>
      <c r="J42" s="777" t="e">
        <f>I42-F34</f>
        <v>#VALUE!</v>
      </c>
      <c r="K42" s="518"/>
      <c r="L42" s="592" t="s">
        <v>386</v>
      </c>
      <c r="M42" s="783"/>
      <c r="N42" s="783"/>
      <c r="O42" s="1298"/>
      <c r="P42" s="783"/>
      <c r="Q42" s="459">
        <f t="shared" si="12"/>
        <v>0</v>
      </c>
      <c r="R42" s="459">
        <f t="shared" si="13"/>
        <v>0</v>
      </c>
      <c r="S42" s="477">
        <f t="shared" si="0"/>
        <v>0</v>
      </c>
      <c r="T42" s="781"/>
      <c r="U42" s="785"/>
      <c r="V42" s="2014"/>
      <c r="W42" s="2014"/>
      <c r="X42" s="2014"/>
      <c r="Y42" s="2014"/>
      <c r="Z42" s="2014">
        <f>V42+W42+X42+Y42</f>
        <v>0</v>
      </c>
      <c r="AB42" s="1293"/>
      <c r="AC42" s="2135"/>
      <c r="AD42" s="2135"/>
      <c r="AE42" s="2135"/>
      <c r="AF42" s="2135"/>
      <c r="AG42" s="2135">
        <f t="shared" si="2"/>
        <v>0</v>
      </c>
      <c r="AH42" s="1293"/>
      <c r="AI42" s="2135"/>
      <c r="AJ42" s="2135"/>
      <c r="AK42" s="2135"/>
      <c r="AL42" s="2135"/>
      <c r="AM42" s="2135">
        <f t="shared" si="17"/>
        <v>0</v>
      </c>
      <c r="AN42" s="1293">
        <v>30</v>
      </c>
      <c r="AO42" s="2135"/>
      <c r="AP42" s="2135"/>
      <c r="AQ42" s="2135"/>
      <c r="AR42" s="2135"/>
      <c r="AS42" s="2135">
        <f t="shared" si="4"/>
        <v>0</v>
      </c>
      <c r="AT42" s="1293">
        <v>30</v>
      </c>
      <c r="AU42" s="2137"/>
      <c r="AV42" s="2135"/>
      <c r="AW42" s="2135"/>
      <c r="AX42" s="2135"/>
      <c r="AY42" s="2135"/>
      <c r="AZ42" s="1369"/>
      <c r="BA42" s="2135"/>
      <c r="BB42" s="2135"/>
      <c r="BC42" s="2135"/>
      <c r="BD42" s="2135"/>
      <c r="BE42" s="2135">
        <f t="shared" si="6"/>
        <v>0</v>
      </c>
      <c r="BF42" s="1369"/>
      <c r="BG42" s="2135"/>
      <c r="BH42" s="2135"/>
      <c r="BI42" s="2135"/>
      <c r="BJ42" s="2135"/>
      <c r="BK42" s="2135">
        <f t="shared" si="7"/>
        <v>0</v>
      </c>
      <c r="BL42" s="1897"/>
      <c r="BM42" s="2135"/>
      <c r="BN42" s="2135"/>
      <c r="BO42" s="2135"/>
      <c r="BP42" s="2135"/>
      <c r="BQ42" s="2135">
        <f t="shared" si="18"/>
        <v>0</v>
      </c>
      <c r="BR42" s="1369"/>
      <c r="BS42" s="2135"/>
      <c r="BT42" s="2135"/>
      <c r="BU42" s="2135"/>
      <c r="BV42" s="2135"/>
      <c r="BW42" s="2135"/>
      <c r="BX42" s="1369"/>
      <c r="BY42" s="2138"/>
      <c r="BZ42" s="2138"/>
      <c r="CA42" s="2138"/>
      <c r="CB42" s="2138"/>
      <c r="CC42" s="469">
        <f t="shared" si="10"/>
        <v>0</v>
      </c>
      <c r="CD42" s="580"/>
      <c r="CE42" s="581"/>
      <c r="CF42" s="581"/>
      <c r="CG42" s="581"/>
      <c r="CH42" s="581"/>
      <c r="CI42" s="581"/>
      <c r="CJ42" s="1358" t="e">
        <f t="shared" si="11"/>
        <v>#DIV/0!</v>
      </c>
    </row>
  </sheetData>
  <mergeCells count="25">
    <mergeCell ref="C10:D10"/>
    <mergeCell ref="AB10:CI10"/>
    <mergeCell ref="B1:G3"/>
    <mergeCell ref="AB1:CC3"/>
    <mergeCell ref="C4:G4"/>
    <mergeCell ref="C7:G7"/>
    <mergeCell ref="C8:G8"/>
    <mergeCell ref="BR12:BW12"/>
    <mergeCell ref="BX12:CC12"/>
    <mergeCell ref="CD12:CI12"/>
    <mergeCell ref="AB11:AS11"/>
    <mergeCell ref="AT11:BK11"/>
    <mergeCell ref="BL11:CC11"/>
    <mergeCell ref="AB12:AG12"/>
    <mergeCell ref="AH12:AM12"/>
    <mergeCell ref="AN12:AS12"/>
    <mergeCell ref="AT12:AY12"/>
    <mergeCell ref="AZ12:BE12"/>
    <mergeCell ref="A14:A19"/>
    <mergeCell ref="A21:A25"/>
    <mergeCell ref="A27:A34"/>
    <mergeCell ref="BF12:BK12"/>
    <mergeCell ref="BL12:BQ12"/>
    <mergeCell ref="M12:S12"/>
    <mergeCell ref="U12:Z12"/>
  </mergeCells>
  <conditionalFormatting sqref="F9:G11">
    <cfRule type="cellIs" dxfId="458" priority="36" operator="equal">
      <formula>"x"</formula>
    </cfRule>
  </conditionalFormatting>
  <conditionalFormatting sqref="T12 M12:R12">
    <cfRule type="cellIs" dxfId="457" priority="32" operator="equal">
      <formula>"x"</formula>
    </cfRule>
  </conditionalFormatting>
  <conditionalFormatting sqref="F12:G12">
    <cfRule type="cellIs" dxfId="456" priority="35" operator="equal">
      <formula>"x"</formula>
    </cfRule>
  </conditionalFormatting>
  <conditionalFormatting sqref="H12:L12">
    <cfRule type="cellIs" dxfId="455" priority="34" operator="equal">
      <formula>"x"</formula>
    </cfRule>
  </conditionalFormatting>
  <conditionalFormatting sqref="AB12">
    <cfRule type="cellIs" dxfId="454" priority="33" operator="equal">
      <formula>"x"</formula>
    </cfRule>
  </conditionalFormatting>
  <conditionalFormatting sqref="CD12:CH12">
    <cfRule type="cellIs" dxfId="453" priority="31" operator="equal">
      <formula>"x"</formula>
    </cfRule>
  </conditionalFormatting>
  <conditionalFormatting sqref="U12">
    <cfRule type="cellIs" dxfId="452" priority="30" operator="equal">
      <formula>"x"</formula>
    </cfRule>
  </conditionalFormatting>
  <conditionalFormatting sqref="T13">
    <cfRule type="cellIs" dxfId="451" priority="28" operator="equal">
      <formula>"x"</formula>
    </cfRule>
  </conditionalFormatting>
  <conditionalFormatting sqref="K13:L13">
    <cfRule type="cellIs" dxfId="450" priority="29" operator="equal">
      <formula>"x"</formula>
    </cfRule>
  </conditionalFormatting>
  <conditionalFormatting sqref="F16">
    <cfRule type="cellIs" dxfId="449" priority="26" operator="equal">
      <formula>"x"</formula>
    </cfRule>
  </conditionalFormatting>
  <conditionalFormatting sqref="F17">
    <cfRule type="cellIs" dxfId="448" priority="25" operator="equal">
      <formula>"x"</formula>
    </cfRule>
  </conditionalFormatting>
  <conditionalFormatting sqref="F15">
    <cfRule type="cellIs" dxfId="447" priority="24" operator="equal">
      <formula>"x"</formula>
    </cfRule>
  </conditionalFormatting>
  <conditionalFormatting sqref="F18">
    <cfRule type="cellIs" dxfId="446" priority="23" operator="equal">
      <formula>"x"</formula>
    </cfRule>
  </conditionalFormatting>
  <conditionalFormatting sqref="F23">
    <cfRule type="cellIs" dxfId="445" priority="19" operator="equal">
      <formula>"x"</formula>
    </cfRule>
  </conditionalFormatting>
  <conditionalFormatting sqref="F21">
    <cfRule type="cellIs" dxfId="444" priority="21" operator="equal">
      <formula>"x"</formula>
    </cfRule>
  </conditionalFormatting>
  <conditionalFormatting sqref="F22">
    <cfRule type="cellIs" dxfId="443" priority="20" operator="equal">
      <formula>"x"</formula>
    </cfRule>
  </conditionalFormatting>
  <conditionalFormatting sqref="F24">
    <cfRule type="cellIs" dxfId="442" priority="18" operator="equal">
      <formula>"x"</formula>
    </cfRule>
  </conditionalFormatting>
  <conditionalFormatting sqref="F25:F26">
    <cfRule type="cellIs" dxfId="441" priority="17" operator="equal">
      <formula>"x"</formula>
    </cfRule>
  </conditionalFormatting>
  <conditionalFormatting sqref="F31">
    <cfRule type="cellIs" dxfId="440" priority="14" operator="equal">
      <formula>"x"</formula>
    </cfRule>
  </conditionalFormatting>
  <conditionalFormatting sqref="F33">
    <cfRule type="cellIs" dxfId="439" priority="13" operator="equal">
      <formula>"x"</formula>
    </cfRule>
  </conditionalFormatting>
  <conditionalFormatting sqref="F34:F39">
    <cfRule type="cellIs" dxfId="438" priority="12" operator="equal">
      <formula>"x"</formula>
    </cfRule>
  </conditionalFormatting>
  <conditionalFormatting sqref="F27:F30">
    <cfRule type="cellIs" dxfId="437" priority="15" operator="equal">
      <formula>"x"</formula>
    </cfRule>
  </conditionalFormatting>
  <conditionalFormatting sqref="F32">
    <cfRule type="cellIs" dxfId="436" priority="11" operator="equal">
      <formula>"x"</formula>
    </cfRule>
  </conditionalFormatting>
  <conditionalFormatting sqref="F41">
    <cfRule type="cellIs" dxfId="435" priority="10" operator="equal">
      <formula>"x"</formula>
    </cfRule>
  </conditionalFormatting>
  <conditionalFormatting sqref="F42">
    <cfRule type="cellIs" dxfId="434" priority="9" operator="equal">
      <formula>"x"</formula>
    </cfRule>
  </conditionalFormatting>
  <conditionalFormatting sqref="F19:F20">
    <cfRule type="cellIs" dxfId="433" priority="6" operator="equal">
      <formula>"x"</formula>
    </cfRule>
  </conditionalFormatting>
  <conditionalFormatting sqref="F40">
    <cfRule type="cellIs" dxfId="432" priority="5" operator="equal">
      <formula>"x"</formula>
    </cfRule>
  </conditionalFormatting>
  <conditionalFormatting sqref="F14">
    <cfRule type="cellIs" dxfId="431" priority="1" operator="equal">
      <formula>"x"</formula>
    </cfRule>
  </conditionalFormatting>
  <pageMargins left="0.7" right="0.7" top="0.75" bottom="0.75" header="0.3" footer="0.3"/>
  <pageSetup orientation="portrait" horizontalDpi="4294967295" verticalDpi="4294967295"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AI62"/>
  <sheetViews>
    <sheetView workbookViewId="0">
      <selection activeCell="AS14" sqref="AS14"/>
    </sheetView>
  </sheetViews>
  <sheetFormatPr defaultColWidth="9.140625" defaultRowHeight="12.75"/>
  <cols>
    <col min="1" max="1" width="26.85546875" style="158" bestFit="1" customWidth="1"/>
    <col min="2" max="2" width="9.140625" style="158"/>
    <col min="3" max="3" width="9.140625" style="179"/>
    <col min="4" max="4" width="9.140625" style="158"/>
    <col min="5" max="5" width="9.140625" style="179"/>
    <col min="6" max="6" width="9.140625" style="158"/>
    <col min="7" max="7" width="9.140625" style="179"/>
    <col min="8" max="8" width="9.140625" style="158"/>
    <col min="9" max="9" width="9.140625" style="179"/>
    <col min="10" max="10" width="9.140625" style="158"/>
    <col min="11" max="11" width="9.140625" style="179"/>
    <col min="12" max="12" width="9.140625" style="158"/>
    <col min="13" max="13" width="9.140625" style="179"/>
    <col min="14" max="14" width="9.140625" style="158"/>
    <col min="15" max="15" width="9.140625" style="179"/>
    <col min="16" max="16" width="9.140625" style="327"/>
    <col min="17" max="17" width="4.7109375" style="327" customWidth="1"/>
    <col min="18" max="18" width="9.140625" style="158"/>
    <col min="19" max="19" width="9.140625" style="179"/>
    <col min="20" max="20" width="9.140625" style="158"/>
    <col min="21" max="21" width="9.140625" style="179"/>
    <col min="22" max="22" width="9.140625" style="158"/>
    <col min="23" max="23" width="9.140625" style="179"/>
    <col min="24" max="24" width="9.140625" style="158"/>
    <col min="25" max="25" width="9.140625" style="179"/>
    <col min="26" max="26" width="9.140625" style="158"/>
    <col min="27" max="27" width="9.140625" style="179"/>
    <col min="28" max="28" width="9.140625" style="158"/>
    <col min="29" max="29" width="9.140625" style="179"/>
    <col min="30" max="30" width="9.140625" style="158"/>
    <col min="31" max="31" width="9.140625" style="179"/>
    <col min="32" max="32" width="9.140625" style="158"/>
    <col min="33" max="33" width="9.140625" style="179"/>
    <col min="34" max="34" width="9.140625" style="158"/>
    <col min="35" max="35" width="9.140625" style="179"/>
    <col min="36" max="16384" width="9.140625" style="158"/>
  </cols>
  <sheetData>
    <row r="1" spans="1:35" ht="15" customHeight="1" thickBot="1">
      <c r="B1" s="2629" t="e">
        <f>#REF!</f>
        <v>#REF!</v>
      </c>
      <c r="C1" s="2630"/>
      <c r="D1" s="2627" t="e">
        <f>#REF!</f>
        <v>#REF!</v>
      </c>
      <c r="E1" s="2628"/>
      <c r="F1" s="2629" t="e">
        <f>#REF!</f>
        <v>#REF!</v>
      </c>
      <c r="G1" s="2630"/>
      <c r="H1" s="2629" t="e">
        <f>#REF!</f>
        <v>#REF!</v>
      </c>
      <c r="I1" s="2630"/>
      <c r="J1" s="2629" t="e">
        <f>#REF!</f>
        <v>#REF!</v>
      </c>
      <c r="K1" s="2630"/>
      <c r="L1" s="2627" t="e">
        <f>#REF!</f>
        <v>#REF!</v>
      </c>
      <c r="M1" s="2628"/>
      <c r="N1" s="2629" t="e">
        <f>#REF!</f>
        <v>#REF!</v>
      </c>
      <c r="O1" s="2630"/>
      <c r="P1" s="322" t="s">
        <v>218</v>
      </c>
      <c r="Q1" s="322"/>
      <c r="R1" s="2627" t="e">
        <f>#REF!</f>
        <v>#REF!</v>
      </c>
      <c r="S1" s="2628"/>
      <c r="T1" s="2629" t="e">
        <f>#REF!</f>
        <v>#REF!</v>
      </c>
      <c r="U1" s="2630"/>
      <c r="V1" s="2627" t="e">
        <f>#REF!</f>
        <v>#REF!</v>
      </c>
      <c r="W1" s="2628"/>
      <c r="X1" s="2629" t="e">
        <f>#REF!</f>
        <v>#REF!</v>
      </c>
      <c r="Y1" s="2630"/>
      <c r="Z1" s="2627" t="e">
        <f>#REF!</f>
        <v>#REF!</v>
      </c>
      <c r="AA1" s="2628"/>
      <c r="AB1" s="2629" t="e">
        <f>#REF!</f>
        <v>#REF!</v>
      </c>
      <c r="AC1" s="2630"/>
      <c r="AD1" s="2627" t="e">
        <f>#REF!</f>
        <v>#REF!</v>
      </c>
      <c r="AE1" s="2628"/>
      <c r="AF1" s="2629" t="e">
        <f>#REF!</f>
        <v>#REF!</v>
      </c>
      <c r="AG1" s="2630"/>
      <c r="AH1" s="2631" t="s">
        <v>91</v>
      </c>
      <c r="AI1" s="2632"/>
    </row>
    <row r="2" spans="1:35" ht="13.5" thickBot="1">
      <c r="B2" s="160" t="s">
        <v>92</v>
      </c>
      <c r="C2" s="180" t="s">
        <v>79</v>
      </c>
      <c r="D2" s="167" t="s">
        <v>92</v>
      </c>
      <c r="E2" s="181" t="s">
        <v>79</v>
      </c>
      <c r="F2" s="160" t="s">
        <v>92</v>
      </c>
      <c r="G2" s="180" t="s">
        <v>79</v>
      </c>
      <c r="H2" s="160" t="s">
        <v>92</v>
      </c>
      <c r="I2" s="180" t="s">
        <v>79</v>
      </c>
      <c r="J2" s="160" t="s">
        <v>92</v>
      </c>
      <c r="K2" s="180" t="s">
        <v>79</v>
      </c>
      <c r="L2" s="167" t="s">
        <v>92</v>
      </c>
      <c r="M2" s="181" t="s">
        <v>79</v>
      </c>
      <c r="N2" s="160" t="s">
        <v>92</v>
      </c>
      <c r="O2" s="181" t="s">
        <v>79</v>
      </c>
      <c r="P2" s="323"/>
      <c r="Q2" s="323"/>
      <c r="R2" s="167" t="s">
        <v>92</v>
      </c>
      <c r="S2" s="181" t="s">
        <v>79</v>
      </c>
      <c r="T2" s="160" t="s">
        <v>92</v>
      </c>
      <c r="U2" s="180" t="s">
        <v>79</v>
      </c>
      <c r="V2" s="167" t="s">
        <v>92</v>
      </c>
      <c r="W2" s="181" t="s">
        <v>79</v>
      </c>
      <c r="X2" s="160" t="s">
        <v>92</v>
      </c>
      <c r="Y2" s="180" t="s">
        <v>79</v>
      </c>
      <c r="Z2" s="167" t="s">
        <v>92</v>
      </c>
      <c r="AA2" s="181" t="s">
        <v>79</v>
      </c>
      <c r="AB2" s="160" t="s">
        <v>92</v>
      </c>
      <c r="AC2" s="180" t="s">
        <v>79</v>
      </c>
      <c r="AD2" s="167" t="s">
        <v>92</v>
      </c>
      <c r="AE2" s="181" t="s">
        <v>79</v>
      </c>
      <c r="AF2" s="160" t="s">
        <v>92</v>
      </c>
      <c r="AG2" s="180" t="s">
        <v>79</v>
      </c>
      <c r="AH2" s="159" t="s">
        <v>92</v>
      </c>
      <c r="AI2" s="174" t="s">
        <v>79</v>
      </c>
    </row>
    <row r="3" spans="1:35">
      <c r="A3" s="163" t="s">
        <v>94</v>
      </c>
      <c r="B3" s="172"/>
      <c r="C3" s="175"/>
      <c r="D3" s="168"/>
      <c r="E3" s="182"/>
      <c r="F3" s="172"/>
      <c r="G3" s="175"/>
      <c r="H3" s="172"/>
      <c r="I3" s="175"/>
      <c r="J3" s="172"/>
      <c r="K3" s="175"/>
      <c r="L3" s="168"/>
      <c r="M3" s="182"/>
      <c r="N3" s="172"/>
      <c r="O3" s="182"/>
      <c r="P3" s="324"/>
      <c r="Q3" s="324"/>
      <c r="R3" s="168"/>
      <c r="S3" s="182"/>
      <c r="T3" s="172"/>
      <c r="U3" s="175"/>
      <c r="V3" s="168"/>
      <c r="W3" s="182"/>
      <c r="X3" s="172"/>
      <c r="Y3" s="175"/>
      <c r="Z3" s="168"/>
      <c r="AA3" s="182"/>
      <c r="AB3" s="172"/>
      <c r="AC3" s="175"/>
      <c r="AD3" s="168"/>
      <c r="AE3" s="182"/>
      <c r="AF3" s="172"/>
      <c r="AG3" s="175"/>
      <c r="AH3" s="168"/>
      <c r="AI3" s="175"/>
    </row>
    <row r="4" spans="1:35">
      <c r="A4" s="164"/>
      <c r="B4" s="161"/>
      <c r="C4" s="176"/>
      <c r="D4" s="169"/>
      <c r="E4" s="183"/>
      <c r="F4" s="161"/>
      <c r="G4" s="176"/>
      <c r="H4" s="161"/>
      <c r="I4" s="176"/>
      <c r="J4" s="161"/>
      <c r="K4" s="176"/>
      <c r="L4" s="169"/>
      <c r="M4" s="183"/>
      <c r="N4" s="161"/>
      <c r="O4" s="183"/>
      <c r="P4" s="325"/>
      <c r="Q4" s="325"/>
      <c r="R4" s="169"/>
      <c r="S4" s="183"/>
      <c r="T4" s="161"/>
      <c r="U4" s="176"/>
      <c r="V4" s="169"/>
      <c r="W4" s="183"/>
      <c r="X4" s="161"/>
      <c r="Y4" s="176"/>
      <c r="Z4" s="169"/>
      <c r="AA4" s="183"/>
      <c r="AB4" s="161"/>
      <c r="AC4" s="176"/>
      <c r="AD4" s="169"/>
      <c r="AE4" s="183"/>
      <c r="AF4" s="161"/>
      <c r="AG4" s="176"/>
      <c r="AH4" s="169">
        <f t="shared" ref="AH4:AI6" si="0">B4+D4+F4+H4+J4+L4+N4+R4+T4+V4+X4+Z4+AB4+AD4+AF4</f>
        <v>0</v>
      </c>
      <c r="AI4" s="176">
        <f t="shared" si="0"/>
        <v>0</v>
      </c>
    </row>
    <row r="5" spans="1:35">
      <c r="A5" s="164"/>
      <c r="B5" s="161"/>
      <c r="C5" s="176"/>
      <c r="D5" s="169"/>
      <c r="E5" s="183"/>
      <c r="F5" s="161"/>
      <c r="G5" s="176"/>
      <c r="H5" s="161"/>
      <c r="I5" s="176"/>
      <c r="J5" s="161"/>
      <c r="K5" s="176"/>
      <c r="L5" s="169"/>
      <c r="M5" s="183"/>
      <c r="N5" s="161"/>
      <c r="O5" s="183"/>
      <c r="P5" s="325"/>
      <c r="Q5" s="325"/>
      <c r="R5" s="169"/>
      <c r="S5" s="183"/>
      <c r="T5" s="161"/>
      <c r="U5" s="176"/>
      <c r="V5" s="169"/>
      <c r="W5" s="183"/>
      <c r="X5" s="161"/>
      <c r="Y5" s="176"/>
      <c r="Z5" s="169"/>
      <c r="AA5" s="183"/>
      <c r="AB5" s="161"/>
      <c r="AC5" s="176"/>
      <c r="AD5" s="169"/>
      <c r="AE5" s="183"/>
      <c r="AF5" s="161"/>
      <c r="AG5" s="176"/>
      <c r="AH5" s="169">
        <f t="shared" si="0"/>
        <v>0</v>
      </c>
      <c r="AI5" s="176">
        <f t="shared" si="0"/>
        <v>0</v>
      </c>
    </row>
    <row r="6" spans="1:35">
      <c r="A6" s="164"/>
      <c r="B6" s="161"/>
      <c r="C6" s="176"/>
      <c r="D6" s="169"/>
      <c r="E6" s="183"/>
      <c r="F6" s="161"/>
      <c r="G6" s="176"/>
      <c r="H6" s="161"/>
      <c r="I6" s="176"/>
      <c r="J6" s="161"/>
      <c r="K6" s="176"/>
      <c r="L6" s="169"/>
      <c r="M6" s="183"/>
      <c r="N6" s="161"/>
      <c r="O6" s="183"/>
      <c r="P6" s="325"/>
      <c r="Q6" s="325"/>
      <c r="R6" s="169"/>
      <c r="S6" s="183"/>
      <c r="T6" s="161"/>
      <c r="U6" s="176"/>
      <c r="V6" s="169"/>
      <c r="W6" s="183"/>
      <c r="X6" s="161"/>
      <c r="Y6" s="176"/>
      <c r="Z6" s="169"/>
      <c r="AA6" s="183"/>
      <c r="AB6" s="161"/>
      <c r="AC6" s="176"/>
      <c r="AD6" s="169"/>
      <c r="AE6" s="183"/>
      <c r="AF6" s="161"/>
      <c r="AG6" s="176"/>
      <c r="AH6" s="169">
        <f t="shared" si="0"/>
        <v>0</v>
      </c>
      <c r="AI6" s="176">
        <f t="shared" si="0"/>
        <v>0</v>
      </c>
    </row>
    <row r="7" spans="1:35">
      <c r="A7" s="165" t="s">
        <v>233</v>
      </c>
      <c r="B7" s="173"/>
      <c r="C7" s="177"/>
      <c r="D7" s="170"/>
      <c r="E7" s="184"/>
      <c r="F7" s="173"/>
      <c r="G7" s="177"/>
      <c r="H7" s="173"/>
      <c r="I7" s="177"/>
      <c r="J7" s="173"/>
      <c r="K7" s="177"/>
      <c r="L7" s="170"/>
      <c r="M7" s="184"/>
      <c r="N7" s="173"/>
      <c r="O7" s="184"/>
      <c r="P7" s="325"/>
      <c r="Q7" s="325"/>
      <c r="R7" s="170"/>
      <c r="S7" s="184"/>
      <c r="T7" s="173"/>
      <c r="U7" s="177"/>
      <c r="V7" s="170"/>
      <c r="W7" s="184"/>
      <c r="X7" s="173"/>
      <c r="Y7" s="177"/>
      <c r="Z7" s="170"/>
      <c r="AA7" s="184"/>
      <c r="AB7" s="173"/>
      <c r="AC7" s="177"/>
      <c r="AD7" s="170"/>
      <c r="AE7" s="184"/>
      <c r="AF7" s="173"/>
      <c r="AG7" s="177"/>
      <c r="AH7" s="170"/>
      <c r="AI7" s="177"/>
    </row>
    <row r="8" spans="1:35">
      <c r="A8" s="164" t="s">
        <v>234</v>
      </c>
      <c r="B8" s="161"/>
      <c r="C8" s="176"/>
      <c r="D8" s="169"/>
      <c r="E8" s="183"/>
      <c r="F8" s="161"/>
      <c r="G8" s="176"/>
      <c r="H8" s="161"/>
      <c r="I8" s="176"/>
      <c r="J8" s="161"/>
      <c r="K8" s="176"/>
      <c r="L8" s="169"/>
      <c r="M8" s="183"/>
      <c r="N8" s="161"/>
      <c r="O8" s="183"/>
      <c r="P8" s="325"/>
      <c r="Q8" s="325"/>
      <c r="R8" s="169"/>
      <c r="S8" s="183"/>
      <c r="T8" s="161"/>
      <c r="U8" s="176"/>
      <c r="V8" s="169"/>
      <c r="W8" s="183"/>
      <c r="X8" s="161"/>
      <c r="Y8" s="176"/>
      <c r="Z8" s="169"/>
      <c r="AA8" s="183"/>
      <c r="AB8" s="161"/>
      <c r="AC8" s="176"/>
      <c r="AD8" s="169"/>
      <c r="AE8" s="183"/>
      <c r="AF8" s="161"/>
      <c r="AG8" s="176"/>
      <c r="AH8" s="169">
        <f t="shared" ref="AH8:AH57" si="1">B8+D8+F8+H8+J8+L8+N8+R8+T8+V8+X8+Z8+AB8+AD8+AF8</f>
        <v>0</v>
      </c>
      <c r="AI8" s="176">
        <f t="shared" ref="AI8:AI57" si="2">C8+E8+G8+I8+K8+M8+O8+S8+U8+W8+Y8+AA8+AC8+AE8+AG8</f>
        <v>0</v>
      </c>
    </row>
    <row r="9" spans="1:35">
      <c r="A9" s="337" t="s">
        <v>235</v>
      </c>
      <c r="B9" s="161"/>
      <c r="C9" s="176"/>
      <c r="D9" s="169"/>
      <c r="E9" s="183"/>
      <c r="F9" s="161"/>
      <c r="G9" s="176"/>
      <c r="H9" s="161"/>
      <c r="I9" s="176"/>
      <c r="J9" s="161"/>
      <c r="K9" s="176"/>
      <c r="L9" s="169"/>
      <c r="M9" s="183"/>
      <c r="N9" s="161"/>
      <c r="O9" s="183"/>
      <c r="P9" s="325"/>
      <c r="Q9" s="325"/>
      <c r="R9" s="169"/>
      <c r="S9" s="183"/>
      <c r="T9" s="161"/>
      <c r="U9" s="176"/>
      <c r="V9" s="169"/>
      <c r="W9" s="183"/>
      <c r="X9" s="161"/>
      <c r="Y9" s="176"/>
      <c r="Z9" s="169"/>
      <c r="AA9" s="183"/>
      <c r="AB9" s="161"/>
      <c r="AC9" s="176"/>
      <c r="AD9" s="169"/>
      <c r="AE9" s="183"/>
      <c r="AF9" s="161"/>
      <c r="AG9" s="176"/>
      <c r="AH9" s="169">
        <f t="shared" si="1"/>
        <v>0</v>
      </c>
      <c r="AI9" s="176">
        <f t="shared" si="2"/>
        <v>0</v>
      </c>
    </row>
    <row r="10" spans="1:35">
      <c r="A10" s="337" t="s">
        <v>236</v>
      </c>
      <c r="B10" s="161"/>
      <c r="C10" s="176"/>
      <c r="D10" s="169"/>
      <c r="E10" s="183"/>
      <c r="F10" s="161"/>
      <c r="G10" s="176"/>
      <c r="H10" s="161"/>
      <c r="I10" s="176"/>
      <c r="J10" s="161"/>
      <c r="K10" s="176"/>
      <c r="L10" s="169"/>
      <c r="M10" s="183"/>
      <c r="N10" s="161"/>
      <c r="O10" s="183"/>
      <c r="P10" s="325"/>
      <c r="Q10" s="325"/>
      <c r="R10" s="169"/>
      <c r="S10" s="183"/>
      <c r="T10" s="161"/>
      <c r="U10" s="176"/>
      <c r="V10" s="169"/>
      <c r="W10" s="183"/>
      <c r="X10" s="161"/>
      <c r="Y10" s="176"/>
      <c r="Z10" s="169"/>
      <c r="AA10" s="183"/>
      <c r="AB10" s="161"/>
      <c r="AC10" s="176"/>
      <c r="AD10" s="169"/>
      <c r="AE10" s="183"/>
      <c r="AF10" s="161"/>
      <c r="AG10" s="176"/>
      <c r="AH10" s="169">
        <f t="shared" si="1"/>
        <v>0</v>
      </c>
      <c r="AI10" s="176">
        <f t="shared" si="2"/>
        <v>0</v>
      </c>
    </row>
    <row r="11" spans="1:35">
      <c r="A11" s="164"/>
      <c r="B11" s="161"/>
      <c r="C11" s="176"/>
      <c r="D11" s="169"/>
      <c r="E11" s="183"/>
      <c r="F11" s="161"/>
      <c r="G11" s="176"/>
      <c r="H11" s="161"/>
      <c r="I11" s="176"/>
      <c r="J11" s="161"/>
      <c r="K11" s="176"/>
      <c r="L11" s="169"/>
      <c r="M11" s="183"/>
      <c r="N11" s="161"/>
      <c r="O11" s="183"/>
      <c r="P11" s="325"/>
      <c r="Q11" s="325"/>
      <c r="R11" s="169"/>
      <c r="S11" s="183"/>
      <c r="T11" s="161"/>
      <c r="U11" s="176"/>
      <c r="V11" s="169"/>
      <c r="W11" s="183"/>
      <c r="X11" s="161"/>
      <c r="Y11" s="176"/>
      <c r="Z11" s="169"/>
      <c r="AA11" s="183"/>
      <c r="AB11" s="161"/>
      <c r="AC11" s="176"/>
      <c r="AD11" s="169"/>
      <c r="AE11" s="183"/>
      <c r="AF11" s="161"/>
      <c r="AG11" s="176"/>
      <c r="AH11" s="169">
        <f t="shared" si="1"/>
        <v>0</v>
      </c>
      <c r="AI11" s="176">
        <f t="shared" si="2"/>
        <v>0</v>
      </c>
    </row>
    <row r="12" spans="1:35">
      <c r="A12" s="164"/>
      <c r="B12" s="161"/>
      <c r="C12" s="176"/>
      <c r="D12" s="169"/>
      <c r="E12" s="183"/>
      <c r="F12" s="161"/>
      <c r="G12" s="176"/>
      <c r="H12" s="161"/>
      <c r="I12" s="176"/>
      <c r="J12" s="161"/>
      <c r="K12" s="176"/>
      <c r="L12" s="169"/>
      <c r="M12" s="183"/>
      <c r="N12" s="161"/>
      <c r="O12" s="183"/>
      <c r="P12" s="325"/>
      <c r="Q12" s="325"/>
      <c r="R12" s="169"/>
      <c r="S12" s="183"/>
      <c r="T12" s="161"/>
      <c r="U12" s="176"/>
      <c r="V12" s="169"/>
      <c r="W12" s="183"/>
      <c r="X12" s="161"/>
      <c r="Y12" s="176"/>
      <c r="Z12" s="169"/>
      <c r="AA12" s="183"/>
      <c r="AB12" s="161"/>
      <c r="AC12" s="176"/>
      <c r="AD12" s="169"/>
      <c r="AE12" s="183"/>
      <c r="AF12" s="161"/>
      <c r="AG12" s="176"/>
      <c r="AH12" s="169">
        <f t="shared" si="1"/>
        <v>0</v>
      </c>
      <c r="AI12" s="176">
        <f t="shared" si="2"/>
        <v>0</v>
      </c>
    </row>
    <row r="13" spans="1:35">
      <c r="A13" s="164"/>
      <c r="B13" s="161"/>
      <c r="C13" s="176"/>
      <c r="D13" s="169"/>
      <c r="E13" s="183"/>
      <c r="F13" s="161"/>
      <c r="G13" s="176"/>
      <c r="H13" s="161"/>
      <c r="I13" s="176"/>
      <c r="J13" s="161"/>
      <c r="K13" s="176"/>
      <c r="L13" s="169"/>
      <c r="M13" s="183"/>
      <c r="N13" s="161"/>
      <c r="O13" s="183"/>
      <c r="P13" s="325"/>
      <c r="Q13" s="325"/>
      <c r="R13" s="169"/>
      <c r="S13" s="183"/>
      <c r="T13" s="161"/>
      <c r="U13" s="176"/>
      <c r="V13" s="169"/>
      <c r="W13" s="183"/>
      <c r="X13" s="161"/>
      <c r="Y13" s="176"/>
      <c r="Z13" s="169"/>
      <c r="AA13" s="183"/>
      <c r="AB13" s="161"/>
      <c r="AC13" s="176"/>
      <c r="AD13" s="169"/>
      <c r="AE13" s="183"/>
      <c r="AF13" s="161"/>
      <c r="AG13" s="176"/>
      <c r="AH13" s="169">
        <f t="shared" si="1"/>
        <v>0</v>
      </c>
      <c r="AI13" s="176">
        <f t="shared" si="2"/>
        <v>0</v>
      </c>
    </row>
    <row r="14" spans="1:35">
      <c r="A14" s="165" t="s">
        <v>237</v>
      </c>
      <c r="B14" s="173"/>
      <c r="C14" s="177"/>
      <c r="D14" s="170"/>
      <c r="E14" s="184"/>
      <c r="F14" s="173"/>
      <c r="G14" s="177"/>
      <c r="H14" s="173"/>
      <c r="I14" s="177"/>
      <c r="J14" s="173"/>
      <c r="K14" s="177"/>
      <c r="L14" s="170"/>
      <c r="M14" s="184"/>
      <c r="N14" s="173"/>
      <c r="O14" s="184"/>
      <c r="P14" s="325"/>
      <c r="Q14" s="325"/>
      <c r="R14" s="170"/>
      <c r="S14" s="184"/>
      <c r="T14" s="173"/>
      <c r="U14" s="177"/>
      <c r="V14" s="170"/>
      <c r="W14" s="184"/>
      <c r="X14" s="173"/>
      <c r="Y14" s="177"/>
      <c r="Z14" s="170"/>
      <c r="AA14" s="184"/>
      <c r="AB14" s="173"/>
      <c r="AC14" s="177"/>
      <c r="AD14" s="170"/>
      <c r="AE14" s="184"/>
      <c r="AF14" s="173"/>
      <c r="AG14" s="177"/>
      <c r="AH14" s="170"/>
      <c r="AI14" s="177"/>
    </row>
    <row r="15" spans="1:35">
      <c r="A15" s="164" t="s">
        <v>242</v>
      </c>
      <c r="B15" s="161"/>
      <c r="C15" s="176"/>
      <c r="D15" s="169"/>
      <c r="E15" s="183"/>
      <c r="F15" s="161"/>
      <c r="G15" s="176"/>
      <c r="H15" s="161"/>
      <c r="I15" s="176"/>
      <c r="J15" s="161"/>
      <c r="K15" s="176"/>
      <c r="L15" s="169"/>
      <c r="M15" s="183"/>
      <c r="N15" s="161"/>
      <c r="O15" s="183"/>
      <c r="P15" s="325"/>
      <c r="Q15" s="325"/>
      <c r="R15" s="169"/>
      <c r="S15" s="183"/>
      <c r="T15" s="161"/>
      <c r="U15" s="176"/>
      <c r="V15" s="169"/>
      <c r="W15" s="183"/>
      <c r="X15" s="161"/>
      <c r="Y15" s="176"/>
      <c r="Z15" s="169"/>
      <c r="AA15" s="183"/>
      <c r="AB15" s="161"/>
      <c r="AC15" s="176"/>
      <c r="AD15" s="169"/>
      <c r="AE15" s="183"/>
      <c r="AF15" s="161"/>
      <c r="AG15" s="176"/>
      <c r="AH15" s="169">
        <f t="shared" si="1"/>
        <v>0</v>
      </c>
      <c r="AI15" s="176">
        <f t="shared" si="2"/>
        <v>0</v>
      </c>
    </row>
    <row r="16" spans="1:35">
      <c r="A16" s="164"/>
      <c r="B16" s="161"/>
      <c r="C16" s="176"/>
      <c r="D16" s="169"/>
      <c r="E16" s="183"/>
      <c r="F16" s="161"/>
      <c r="G16" s="176"/>
      <c r="H16" s="161"/>
      <c r="I16" s="176"/>
      <c r="J16" s="161"/>
      <c r="K16" s="176"/>
      <c r="L16" s="169"/>
      <c r="M16" s="183"/>
      <c r="N16" s="161"/>
      <c r="O16" s="183"/>
      <c r="P16" s="325"/>
      <c r="Q16" s="325"/>
      <c r="R16" s="169"/>
      <c r="S16" s="183"/>
      <c r="T16" s="161"/>
      <c r="U16" s="176"/>
      <c r="V16" s="169"/>
      <c r="W16" s="183"/>
      <c r="X16" s="161"/>
      <c r="Y16" s="176"/>
      <c r="Z16" s="169"/>
      <c r="AA16" s="183"/>
      <c r="AB16" s="161"/>
      <c r="AC16" s="176"/>
      <c r="AD16" s="169"/>
      <c r="AE16" s="183"/>
      <c r="AF16" s="161"/>
      <c r="AG16" s="176"/>
      <c r="AH16" s="169">
        <f t="shared" si="1"/>
        <v>0</v>
      </c>
      <c r="AI16" s="176">
        <f t="shared" si="2"/>
        <v>0</v>
      </c>
    </row>
    <row r="17" spans="1:35">
      <c r="A17" s="164"/>
      <c r="B17" s="161"/>
      <c r="C17" s="176"/>
      <c r="D17" s="169"/>
      <c r="E17" s="183"/>
      <c r="F17" s="161"/>
      <c r="G17" s="176"/>
      <c r="H17" s="161"/>
      <c r="I17" s="176"/>
      <c r="J17" s="161"/>
      <c r="K17" s="176"/>
      <c r="L17" s="169"/>
      <c r="M17" s="183"/>
      <c r="N17" s="161"/>
      <c r="O17" s="183"/>
      <c r="P17" s="325"/>
      <c r="Q17" s="325"/>
      <c r="R17" s="169"/>
      <c r="S17" s="183"/>
      <c r="T17" s="161"/>
      <c r="U17" s="176"/>
      <c r="V17" s="169"/>
      <c r="W17" s="183"/>
      <c r="X17" s="161"/>
      <c r="Y17" s="176"/>
      <c r="Z17" s="169"/>
      <c r="AA17" s="183"/>
      <c r="AB17" s="161"/>
      <c r="AC17" s="176"/>
      <c r="AD17" s="169"/>
      <c r="AE17" s="183"/>
      <c r="AF17" s="161"/>
      <c r="AG17" s="176"/>
      <c r="AH17" s="169">
        <f t="shared" si="1"/>
        <v>0</v>
      </c>
      <c r="AI17" s="176">
        <f t="shared" si="2"/>
        <v>0</v>
      </c>
    </row>
    <row r="18" spans="1:35">
      <c r="A18" s="164"/>
      <c r="B18" s="161"/>
      <c r="C18" s="176"/>
      <c r="D18" s="169"/>
      <c r="E18" s="183"/>
      <c r="F18" s="161"/>
      <c r="G18" s="176"/>
      <c r="H18" s="161"/>
      <c r="I18" s="176"/>
      <c r="J18" s="161"/>
      <c r="K18" s="176"/>
      <c r="L18" s="169"/>
      <c r="M18" s="183"/>
      <c r="N18" s="161"/>
      <c r="O18" s="183"/>
      <c r="P18" s="325"/>
      <c r="Q18" s="325"/>
      <c r="R18" s="169"/>
      <c r="S18" s="183"/>
      <c r="T18" s="161"/>
      <c r="U18" s="176"/>
      <c r="V18" s="169"/>
      <c r="W18" s="183"/>
      <c r="X18" s="161"/>
      <c r="Y18" s="176"/>
      <c r="Z18" s="169"/>
      <c r="AA18" s="183"/>
      <c r="AB18" s="161"/>
      <c r="AC18" s="176"/>
      <c r="AD18" s="169"/>
      <c r="AE18" s="183"/>
      <c r="AF18" s="161"/>
      <c r="AG18" s="176"/>
      <c r="AH18" s="169">
        <f t="shared" si="1"/>
        <v>0</v>
      </c>
      <c r="AI18" s="176">
        <f t="shared" si="2"/>
        <v>0</v>
      </c>
    </row>
    <row r="19" spans="1:35">
      <c r="A19" s="165" t="s">
        <v>238</v>
      </c>
      <c r="B19" s="173"/>
      <c r="C19" s="177"/>
      <c r="D19" s="170"/>
      <c r="E19" s="184"/>
      <c r="F19" s="173"/>
      <c r="G19" s="177"/>
      <c r="H19" s="173"/>
      <c r="I19" s="177"/>
      <c r="J19" s="173"/>
      <c r="K19" s="177"/>
      <c r="L19" s="170"/>
      <c r="M19" s="184"/>
      <c r="N19" s="173"/>
      <c r="O19" s="184"/>
      <c r="P19" s="325"/>
      <c r="Q19" s="325"/>
      <c r="R19" s="170"/>
      <c r="S19" s="184"/>
      <c r="T19" s="173"/>
      <c r="U19" s="177"/>
      <c r="V19" s="170"/>
      <c r="W19" s="184"/>
      <c r="X19" s="173"/>
      <c r="Y19" s="177"/>
      <c r="Z19" s="170"/>
      <c r="AA19" s="184"/>
      <c r="AB19" s="173"/>
      <c r="AC19" s="177"/>
      <c r="AD19" s="170"/>
      <c r="AE19" s="184"/>
      <c r="AF19" s="173"/>
      <c r="AG19" s="177"/>
      <c r="AH19" s="170"/>
      <c r="AI19" s="177"/>
    </row>
    <row r="20" spans="1:35">
      <c r="A20" s="164" t="s">
        <v>243</v>
      </c>
      <c r="B20" s="161"/>
      <c r="C20" s="176"/>
      <c r="D20" s="169"/>
      <c r="E20" s="183"/>
      <c r="F20" s="161"/>
      <c r="G20" s="176"/>
      <c r="H20" s="161"/>
      <c r="I20" s="176"/>
      <c r="J20" s="161"/>
      <c r="K20" s="176"/>
      <c r="L20" s="169"/>
      <c r="M20" s="183"/>
      <c r="N20" s="161"/>
      <c r="O20" s="183"/>
      <c r="P20" s="325"/>
      <c r="Q20" s="325"/>
      <c r="R20" s="169"/>
      <c r="S20" s="183"/>
      <c r="T20" s="161"/>
      <c r="U20" s="176"/>
      <c r="V20" s="169"/>
      <c r="W20" s="183"/>
      <c r="X20" s="161"/>
      <c r="Y20" s="176"/>
      <c r="Z20" s="169"/>
      <c r="AA20" s="183"/>
      <c r="AB20" s="161"/>
      <c r="AC20" s="176"/>
      <c r="AD20" s="169"/>
      <c r="AE20" s="183"/>
      <c r="AF20" s="161"/>
      <c r="AG20" s="176"/>
      <c r="AH20" s="169">
        <f t="shared" si="1"/>
        <v>0</v>
      </c>
      <c r="AI20" s="176">
        <f t="shared" si="2"/>
        <v>0</v>
      </c>
    </row>
    <row r="21" spans="1:35">
      <c r="A21" s="164"/>
      <c r="B21" s="161"/>
      <c r="C21" s="176"/>
      <c r="D21" s="169"/>
      <c r="E21" s="183"/>
      <c r="F21" s="161"/>
      <c r="G21" s="176"/>
      <c r="H21" s="161"/>
      <c r="I21" s="176"/>
      <c r="J21" s="161"/>
      <c r="K21" s="176"/>
      <c r="L21" s="169"/>
      <c r="M21" s="183"/>
      <c r="N21" s="161"/>
      <c r="O21" s="183"/>
      <c r="P21" s="325"/>
      <c r="Q21" s="325"/>
      <c r="R21" s="169"/>
      <c r="S21" s="183"/>
      <c r="T21" s="161"/>
      <c r="U21" s="176"/>
      <c r="V21" s="169"/>
      <c r="W21" s="183"/>
      <c r="X21" s="161"/>
      <c r="Y21" s="176"/>
      <c r="Z21" s="169"/>
      <c r="AA21" s="183"/>
      <c r="AB21" s="161"/>
      <c r="AC21" s="176"/>
      <c r="AD21" s="169"/>
      <c r="AE21" s="183"/>
      <c r="AF21" s="161"/>
      <c r="AG21" s="176"/>
      <c r="AH21" s="169">
        <f t="shared" si="1"/>
        <v>0</v>
      </c>
      <c r="AI21" s="176">
        <f t="shared" si="2"/>
        <v>0</v>
      </c>
    </row>
    <row r="22" spans="1:35">
      <c r="A22" s="164"/>
      <c r="B22" s="161"/>
      <c r="C22" s="176"/>
      <c r="D22" s="169"/>
      <c r="E22" s="183"/>
      <c r="F22" s="161"/>
      <c r="G22" s="176"/>
      <c r="H22" s="161"/>
      <c r="I22" s="176"/>
      <c r="J22" s="161"/>
      <c r="K22" s="176"/>
      <c r="L22" s="169"/>
      <c r="M22" s="183"/>
      <c r="N22" s="161"/>
      <c r="O22" s="183"/>
      <c r="P22" s="325"/>
      <c r="Q22" s="325"/>
      <c r="R22" s="169"/>
      <c r="S22" s="183"/>
      <c r="T22" s="161"/>
      <c r="U22" s="176"/>
      <c r="V22" s="169"/>
      <c r="W22" s="183"/>
      <c r="X22" s="161"/>
      <c r="Y22" s="176"/>
      <c r="Z22" s="169"/>
      <c r="AA22" s="183"/>
      <c r="AB22" s="161"/>
      <c r="AC22" s="176"/>
      <c r="AD22" s="169"/>
      <c r="AE22" s="183"/>
      <c r="AF22" s="161"/>
      <c r="AG22" s="176"/>
      <c r="AH22" s="169">
        <f t="shared" si="1"/>
        <v>0</v>
      </c>
      <c r="AI22" s="176">
        <f t="shared" si="2"/>
        <v>0</v>
      </c>
    </row>
    <row r="23" spans="1:35">
      <c r="A23" s="165" t="s">
        <v>143</v>
      </c>
      <c r="B23" s="173"/>
      <c r="C23" s="177"/>
      <c r="D23" s="170"/>
      <c r="E23" s="184"/>
      <c r="F23" s="173"/>
      <c r="G23" s="177"/>
      <c r="H23" s="173"/>
      <c r="I23" s="177"/>
      <c r="J23" s="173"/>
      <c r="K23" s="177"/>
      <c r="L23" s="170"/>
      <c r="M23" s="184"/>
      <c r="N23" s="173"/>
      <c r="O23" s="184"/>
      <c r="P23" s="325"/>
      <c r="Q23" s="325"/>
      <c r="R23" s="170"/>
      <c r="S23" s="184"/>
      <c r="T23" s="173"/>
      <c r="U23" s="177"/>
      <c r="V23" s="170"/>
      <c r="W23" s="184"/>
      <c r="X23" s="173"/>
      <c r="Y23" s="177"/>
      <c r="Z23" s="170"/>
      <c r="AA23" s="184"/>
      <c r="AB23" s="173"/>
      <c r="AC23" s="177"/>
      <c r="AD23" s="170"/>
      <c r="AE23" s="184"/>
      <c r="AF23" s="173"/>
      <c r="AG23" s="177"/>
      <c r="AH23" s="170"/>
      <c r="AI23" s="177"/>
    </row>
    <row r="24" spans="1:35">
      <c r="A24" s="164" t="s">
        <v>244</v>
      </c>
      <c r="B24" s="161"/>
      <c r="C24" s="176"/>
      <c r="D24" s="169"/>
      <c r="E24" s="183"/>
      <c r="F24" s="161"/>
      <c r="G24" s="176"/>
      <c r="H24" s="161"/>
      <c r="I24" s="176"/>
      <c r="J24" s="161"/>
      <c r="K24" s="176"/>
      <c r="L24" s="169"/>
      <c r="M24" s="183"/>
      <c r="N24" s="161"/>
      <c r="O24" s="183"/>
      <c r="P24" s="325"/>
      <c r="Q24" s="325"/>
      <c r="R24" s="169"/>
      <c r="S24" s="183"/>
      <c r="T24" s="161"/>
      <c r="U24" s="176"/>
      <c r="V24" s="169"/>
      <c r="W24" s="183"/>
      <c r="X24" s="161"/>
      <c r="Y24" s="176"/>
      <c r="Z24" s="169"/>
      <c r="AA24" s="183"/>
      <c r="AB24" s="161"/>
      <c r="AC24" s="176"/>
      <c r="AD24" s="169"/>
      <c r="AE24" s="183"/>
      <c r="AF24" s="161"/>
      <c r="AG24" s="176"/>
      <c r="AH24" s="169">
        <f t="shared" si="1"/>
        <v>0</v>
      </c>
      <c r="AI24" s="176">
        <f t="shared" si="2"/>
        <v>0</v>
      </c>
    </row>
    <row r="25" spans="1:35">
      <c r="A25" s="164"/>
      <c r="B25" s="161"/>
      <c r="C25" s="176"/>
      <c r="D25" s="169"/>
      <c r="E25" s="183"/>
      <c r="F25" s="161"/>
      <c r="G25" s="176"/>
      <c r="H25" s="161"/>
      <c r="I25" s="176"/>
      <c r="J25" s="161"/>
      <c r="K25" s="176"/>
      <c r="L25" s="169"/>
      <c r="M25" s="183"/>
      <c r="N25" s="161"/>
      <c r="O25" s="183"/>
      <c r="P25" s="325"/>
      <c r="Q25" s="325"/>
      <c r="R25" s="169"/>
      <c r="S25" s="183"/>
      <c r="T25" s="161"/>
      <c r="U25" s="176"/>
      <c r="V25" s="169"/>
      <c r="W25" s="183"/>
      <c r="X25" s="161"/>
      <c r="Y25" s="176"/>
      <c r="Z25" s="169"/>
      <c r="AA25" s="183"/>
      <c r="AB25" s="161"/>
      <c r="AC25" s="176"/>
      <c r="AD25" s="169"/>
      <c r="AE25" s="183"/>
      <c r="AF25" s="161"/>
      <c r="AG25" s="176"/>
      <c r="AH25" s="169">
        <f t="shared" si="1"/>
        <v>0</v>
      </c>
      <c r="AI25" s="176">
        <f t="shared" si="2"/>
        <v>0</v>
      </c>
    </row>
    <row r="26" spans="1:35">
      <c r="A26" s="164"/>
      <c r="B26" s="161"/>
      <c r="C26" s="176"/>
      <c r="D26" s="169"/>
      <c r="E26" s="183"/>
      <c r="F26" s="161"/>
      <c r="G26" s="176"/>
      <c r="H26" s="161"/>
      <c r="I26" s="176"/>
      <c r="J26" s="161"/>
      <c r="K26" s="176"/>
      <c r="L26" s="169"/>
      <c r="M26" s="183"/>
      <c r="N26" s="161"/>
      <c r="O26" s="183"/>
      <c r="P26" s="325"/>
      <c r="Q26" s="325"/>
      <c r="R26" s="169"/>
      <c r="S26" s="183"/>
      <c r="T26" s="161"/>
      <c r="U26" s="176"/>
      <c r="V26" s="169"/>
      <c r="W26" s="183"/>
      <c r="X26" s="161"/>
      <c r="Y26" s="176"/>
      <c r="Z26" s="169"/>
      <c r="AA26" s="183"/>
      <c r="AB26" s="161"/>
      <c r="AC26" s="176"/>
      <c r="AD26" s="169"/>
      <c r="AE26" s="183"/>
      <c r="AF26" s="161"/>
      <c r="AG26" s="176"/>
      <c r="AH26" s="169">
        <f t="shared" si="1"/>
        <v>0</v>
      </c>
      <c r="AI26" s="176">
        <f t="shared" si="2"/>
        <v>0</v>
      </c>
    </row>
    <row r="27" spans="1:35">
      <c r="A27" s="165" t="s">
        <v>239</v>
      </c>
      <c r="B27" s="173"/>
      <c r="C27" s="177"/>
      <c r="D27" s="170"/>
      <c r="E27" s="184"/>
      <c r="F27" s="173"/>
      <c r="G27" s="177"/>
      <c r="H27" s="173"/>
      <c r="I27" s="177"/>
      <c r="J27" s="173"/>
      <c r="K27" s="177"/>
      <c r="L27" s="170"/>
      <c r="M27" s="184"/>
      <c r="N27" s="173"/>
      <c r="O27" s="184"/>
      <c r="P27" s="325"/>
      <c r="Q27" s="325"/>
      <c r="R27" s="170"/>
      <c r="S27" s="184"/>
      <c r="T27" s="173"/>
      <c r="U27" s="177"/>
      <c r="V27" s="170"/>
      <c r="W27" s="184"/>
      <c r="X27" s="173"/>
      <c r="Y27" s="177"/>
      <c r="Z27" s="170"/>
      <c r="AA27" s="184"/>
      <c r="AB27" s="173"/>
      <c r="AC27" s="177"/>
      <c r="AD27" s="170"/>
      <c r="AE27" s="184"/>
      <c r="AF27" s="173"/>
      <c r="AG27" s="177"/>
      <c r="AH27" s="170"/>
      <c r="AI27" s="177"/>
    </row>
    <row r="28" spans="1:35">
      <c r="A28" s="164"/>
      <c r="B28" s="161"/>
      <c r="C28" s="176"/>
      <c r="D28" s="169"/>
      <c r="E28" s="183"/>
      <c r="F28" s="161"/>
      <c r="G28" s="176"/>
      <c r="H28" s="161"/>
      <c r="I28" s="176"/>
      <c r="J28" s="161"/>
      <c r="K28" s="176"/>
      <c r="L28" s="169"/>
      <c r="M28" s="183"/>
      <c r="N28" s="161"/>
      <c r="O28" s="183"/>
      <c r="P28" s="325"/>
      <c r="Q28" s="325"/>
      <c r="R28" s="169"/>
      <c r="S28" s="183"/>
      <c r="T28" s="161"/>
      <c r="U28" s="176"/>
      <c r="V28" s="169"/>
      <c r="W28" s="183"/>
      <c r="X28" s="161"/>
      <c r="Y28" s="176"/>
      <c r="Z28" s="169"/>
      <c r="AA28" s="183"/>
      <c r="AB28" s="161"/>
      <c r="AC28" s="176"/>
      <c r="AD28" s="169"/>
      <c r="AE28" s="183"/>
      <c r="AF28" s="161"/>
      <c r="AG28" s="176"/>
      <c r="AH28" s="169">
        <f t="shared" si="1"/>
        <v>0</v>
      </c>
      <c r="AI28" s="176">
        <f t="shared" si="2"/>
        <v>0</v>
      </c>
    </row>
    <row r="29" spans="1:35">
      <c r="A29" s="164"/>
      <c r="B29" s="161"/>
      <c r="C29" s="176"/>
      <c r="D29" s="169"/>
      <c r="E29" s="183"/>
      <c r="F29" s="161"/>
      <c r="G29" s="176"/>
      <c r="H29" s="161"/>
      <c r="I29" s="176"/>
      <c r="J29" s="161"/>
      <c r="K29" s="176"/>
      <c r="L29" s="169"/>
      <c r="M29" s="183"/>
      <c r="N29" s="161"/>
      <c r="O29" s="183"/>
      <c r="P29" s="325"/>
      <c r="Q29" s="325"/>
      <c r="R29" s="169"/>
      <c r="S29" s="183"/>
      <c r="T29" s="161"/>
      <c r="U29" s="176"/>
      <c r="V29" s="169"/>
      <c r="W29" s="183"/>
      <c r="X29" s="161"/>
      <c r="Y29" s="176"/>
      <c r="Z29" s="169"/>
      <c r="AA29" s="183"/>
      <c r="AB29" s="161"/>
      <c r="AC29" s="176"/>
      <c r="AD29" s="169"/>
      <c r="AE29" s="183"/>
      <c r="AF29" s="161"/>
      <c r="AG29" s="176"/>
      <c r="AH29" s="169">
        <f t="shared" si="1"/>
        <v>0</v>
      </c>
      <c r="AI29" s="176">
        <f t="shared" si="2"/>
        <v>0</v>
      </c>
    </row>
    <row r="30" spans="1:35">
      <c r="A30" s="164"/>
      <c r="B30" s="161"/>
      <c r="C30" s="176"/>
      <c r="D30" s="169"/>
      <c r="E30" s="183"/>
      <c r="F30" s="161"/>
      <c r="G30" s="176"/>
      <c r="H30" s="161"/>
      <c r="I30" s="176"/>
      <c r="J30" s="161"/>
      <c r="K30" s="176"/>
      <c r="L30" s="169"/>
      <c r="M30" s="183"/>
      <c r="N30" s="161"/>
      <c r="O30" s="183"/>
      <c r="P30" s="325"/>
      <c r="Q30" s="325"/>
      <c r="R30" s="169"/>
      <c r="S30" s="183"/>
      <c r="T30" s="161"/>
      <c r="U30" s="176"/>
      <c r="V30" s="169"/>
      <c r="W30" s="183"/>
      <c r="X30" s="161"/>
      <c r="Y30" s="176"/>
      <c r="Z30" s="169"/>
      <c r="AA30" s="183"/>
      <c r="AB30" s="161"/>
      <c r="AC30" s="176"/>
      <c r="AD30" s="169"/>
      <c r="AE30" s="183"/>
      <c r="AF30" s="161"/>
      <c r="AG30" s="176"/>
      <c r="AH30" s="169">
        <f t="shared" si="1"/>
        <v>0</v>
      </c>
      <c r="AI30" s="176">
        <f t="shared" si="2"/>
        <v>0</v>
      </c>
    </row>
    <row r="31" spans="1:35">
      <c r="A31" s="164"/>
      <c r="B31" s="161"/>
      <c r="C31" s="176"/>
      <c r="D31" s="169"/>
      <c r="E31" s="183"/>
      <c r="F31" s="161"/>
      <c r="G31" s="176"/>
      <c r="H31" s="161"/>
      <c r="I31" s="176"/>
      <c r="J31" s="161"/>
      <c r="K31" s="176"/>
      <c r="L31" s="169"/>
      <c r="M31" s="183"/>
      <c r="N31" s="161"/>
      <c r="O31" s="183"/>
      <c r="P31" s="325"/>
      <c r="Q31" s="325"/>
      <c r="R31" s="169"/>
      <c r="S31" s="183"/>
      <c r="T31" s="161"/>
      <c r="U31" s="176"/>
      <c r="V31" s="169"/>
      <c r="W31" s="183"/>
      <c r="X31" s="161"/>
      <c r="Y31" s="176"/>
      <c r="Z31" s="169"/>
      <c r="AA31" s="183"/>
      <c r="AB31" s="161"/>
      <c r="AC31" s="176"/>
      <c r="AD31" s="169"/>
      <c r="AE31" s="183"/>
      <c r="AF31" s="161"/>
      <c r="AG31" s="176"/>
      <c r="AH31" s="169">
        <f t="shared" si="1"/>
        <v>0</v>
      </c>
      <c r="AI31" s="176">
        <f t="shared" si="2"/>
        <v>0</v>
      </c>
    </row>
    <row r="32" spans="1:35" s="343" customFormat="1">
      <c r="A32" s="338" t="s">
        <v>240</v>
      </c>
      <c r="B32" s="339"/>
      <c r="C32" s="340"/>
      <c r="D32" s="341"/>
      <c r="E32" s="342"/>
      <c r="F32" s="339"/>
      <c r="G32" s="340"/>
      <c r="H32" s="339"/>
      <c r="I32" s="340"/>
      <c r="J32" s="339"/>
      <c r="K32" s="340"/>
      <c r="L32" s="341"/>
      <c r="M32" s="342"/>
      <c r="N32" s="339"/>
      <c r="O32" s="342"/>
      <c r="P32" s="325"/>
      <c r="Q32" s="325"/>
      <c r="R32" s="341"/>
      <c r="S32" s="342"/>
      <c r="T32" s="339"/>
      <c r="U32" s="340"/>
      <c r="V32" s="341"/>
      <c r="W32" s="342"/>
      <c r="X32" s="339"/>
      <c r="Y32" s="340"/>
      <c r="Z32" s="341"/>
      <c r="AA32" s="342"/>
      <c r="AB32" s="339"/>
      <c r="AC32" s="340"/>
      <c r="AD32" s="341"/>
      <c r="AE32" s="342"/>
      <c r="AF32" s="339"/>
      <c r="AG32" s="340"/>
      <c r="AH32" s="341"/>
      <c r="AI32" s="340"/>
    </row>
    <row r="33" spans="1:35">
      <c r="A33" s="165" t="s">
        <v>97</v>
      </c>
      <c r="B33" s="173"/>
      <c r="C33" s="177"/>
      <c r="D33" s="170"/>
      <c r="E33" s="184"/>
      <c r="F33" s="173"/>
      <c r="G33" s="177"/>
      <c r="H33" s="173"/>
      <c r="I33" s="177"/>
      <c r="J33" s="173"/>
      <c r="K33" s="177"/>
      <c r="L33" s="170"/>
      <c r="M33" s="184"/>
      <c r="N33" s="173"/>
      <c r="O33" s="184"/>
      <c r="P33" s="325"/>
      <c r="Q33" s="325"/>
      <c r="R33" s="170"/>
      <c r="S33" s="184"/>
      <c r="T33" s="173"/>
      <c r="U33" s="177"/>
      <c r="V33" s="170"/>
      <c r="W33" s="184"/>
      <c r="X33" s="173"/>
      <c r="Y33" s="177"/>
      <c r="Z33" s="170"/>
      <c r="AA33" s="184"/>
      <c r="AB33" s="173"/>
      <c r="AC33" s="177"/>
      <c r="AD33" s="170"/>
      <c r="AE33" s="184"/>
      <c r="AF33" s="173"/>
      <c r="AG33" s="177"/>
      <c r="AH33" s="170"/>
      <c r="AI33" s="177"/>
    </row>
    <row r="34" spans="1:35">
      <c r="A34" s="164"/>
      <c r="B34" s="161"/>
      <c r="C34" s="176"/>
      <c r="D34" s="169"/>
      <c r="E34" s="183"/>
      <c r="F34" s="161"/>
      <c r="G34" s="176"/>
      <c r="H34" s="161"/>
      <c r="I34" s="176"/>
      <c r="J34" s="161"/>
      <c r="K34" s="176"/>
      <c r="L34" s="169"/>
      <c r="M34" s="183"/>
      <c r="N34" s="161"/>
      <c r="O34" s="183"/>
      <c r="P34" s="325"/>
      <c r="Q34" s="325"/>
      <c r="R34" s="169"/>
      <c r="S34" s="183"/>
      <c r="T34" s="161"/>
      <c r="U34" s="176"/>
      <c r="V34" s="169"/>
      <c r="W34" s="183"/>
      <c r="X34" s="161"/>
      <c r="Y34" s="176"/>
      <c r="Z34" s="169"/>
      <c r="AA34" s="183"/>
      <c r="AB34" s="161"/>
      <c r="AC34" s="176"/>
      <c r="AD34" s="169"/>
      <c r="AE34" s="183"/>
      <c r="AF34" s="161"/>
      <c r="AG34" s="176"/>
      <c r="AH34" s="169">
        <f t="shared" si="1"/>
        <v>0</v>
      </c>
      <c r="AI34" s="176">
        <f t="shared" si="2"/>
        <v>0</v>
      </c>
    </row>
    <row r="35" spans="1:35">
      <c r="A35" s="164"/>
      <c r="B35" s="161"/>
      <c r="C35" s="176"/>
      <c r="D35" s="169"/>
      <c r="E35" s="183"/>
      <c r="F35" s="161"/>
      <c r="G35" s="176"/>
      <c r="H35" s="161"/>
      <c r="I35" s="176"/>
      <c r="J35" s="161"/>
      <c r="K35" s="176"/>
      <c r="L35" s="169"/>
      <c r="M35" s="183"/>
      <c r="N35" s="161"/>
      <c r="O35" s="183"/>
      <c r="P35" s="325"/>
      <c r="Q35" s="325"/>
      <c r="R35" s="169"/>
      <c r="S35" s="183"/>
      <c r="T35" s="161"/>
      <c r="U35" s="176"/>
      <c r="V35" s="169"/>
      <c r="W35" s="183"/>
      <c r="X35" s="161"/>
      <c r="Y35" s="176"/>
      <c r="Z35" s="169"/>
      <c r="AA35" s="183"/>
      <c r="AB35" s="161"/>
      <c r="AC35" s="176"/>
      <c r="AD35" s="169"/>
      <c r="AE35" s="183"/>
      <c r="AF35" s="161"/>
      <c r="AG35" s="176"/>
      <c r="AH35" s="169">
        <f t="shared" si="1"/>
        <v>0</v>
      </c>
      <c r="AI35" s="176">
        <f t="shared" si="2"/>
        <v>0</v>
      </c>
    </row>
    <row r="36" spans="1:35">
      <c r="A36" s="164"/>
      <c r="B36" s="161"/>
      <c r="C36" s="176"/>
      <c r="D36" s="169"/>
      <c r="E36" s="183"/>
      <c r="F36" s="161"/>
      <c r="G36" s="176"/>
      <c r="H36" s="161"/>
      <c r="I36" s="176"/>
      <c r="J36" s="161"/>
      <c r="K36" s="176"/>
      <c r="L36" s="169"/>
      <c r="M36" s="183"/>
      <c r="N36" s="161"/>
      <c r="O36" s="183"/>
      <c r="P36" s="325"/>
      <c r="Q36" s="325"/>
      <c r="R36" s="169"/>
      <c r="S36" s="183"/>
      <c r="T36" s="161"/>
      <c r="U36" s="176"/>
      <c r="V36" s="169"/>
      <c r="W36" s="183"/>
      <c r="X36" s="161"/>
      <c r="Y36" s="176"/>
      <c r="Z36" s="169"/>
      <c r="AA36" s="183"/>
      <c r="AB36" s="161"/>
      <c r="AC36" s="176"/>
      <c r="AD36" s="169"/>
      <c r="AE36" s="183"/>
      <c r="AF36" s="161"/>
      <c r="AG36" s="176"/>
      <c r="AH36" s="169">
        <f t="shared" si="1"/>
        <v>0</v>
      </c>
      <c r="AI36" s="176">
        <f t="shared" si="2"/>
        <v>0</v>
      </c>
    </row>
    <row r="37" spans="1:35">
      <c r="A37" s="164"/>
      <c r="B37" s="161"/>
      <c r="C37" s="176"/>
      <c r="D37" s="169"/>
      <c r="E37" s="183"/>
      <c r="F37" s="161"/>
      <c r="G37" s="176"/>
      <c r="H37" s="161"/>
      <c r="I37" s="176"/>
      <c r="J37" s="161"/>
      <c r="K37" s="176"/>
      <c r="L37" s="169"/>
      <c r="M37" s="183"/>
      <c r="N37" s="161"/>
      <c r="O37" s="183"/>
      <c r="P37" s="325"/>
      <c r="Q37" s="325"/>
      <c r="R37" s="169"/>
      <c r="S37" s="183"/>
      <c r="T37" s="161"/>
      <c r="U37" s="176"/>
      <c r="V37" s="169"/>
      <c r="W37" s="183"/>
      <c r="X37" s="161"/>
      <c r="Y37" s="176"/>
      <c r="Z37" s="169"/>
      <c r="AA37" s="183"/>
      <c r="AB37" s="161"/>
      <c r="AC37" s="176"/>
      <c r="AD37" s="169"/>
      <c r="AE37" s="183"/>
      <c r="AF37" s="161"/>
      <c r="AG37" s="176"/>
      <c r="AH37" s="169">
        <f t="shared" si="1"/>
        <v>0</v>
      </c>
      <c r="AI37" s="176">
        <f t="shared" si="2"/>
        <v>0</v>
      </c>
    </row>
    <row r="38" spans="1:35">
      <c r="A38" s="164"/>
      <c r="B38" s="161"/>
      <c r="C38" s="176"/>
      <c r="D38" s="169"/>
      <c r="E38" s="183"/>
      <c r="F38" s="161"/>
      <c r="G38" s="176"/>
      <c r="H38" s="161"/>
      <c r="I38" s="176"/>
      <c r="J38" s="161"/>
      <c r="K38" s="176"/>
      <c r="L38" s="169"/>
      <c r="M38" s="183"/>
      <c r="N38" s="161"/>
      <c r="O38" s="183"/>
      <c r="P38" s="325"/>
      <c r="Q38" s="325"/>
      <c r="R38" s="169"/>
      <c r="S38" s="183"/>
      <c r="T38" s="161"/>
      <c r="U38" s="176"/>
      <c r="V38" s="169"/>
      <c r="W38" s="183"/>
      <c r="X38" s="161"/>
      <c r="Y38" s="176"/>
      <c r="Z38" s="169"/>
      <c r="AA38" s="183"/>
      <c r="AB38" s="161"/>
      <c r="AC38" s="176"/>
      <c r="AD38" s="169"/>
      <c r="AE38" s="183"/>
      <c r="AF38" s="161"/>
      <c r="AG38" s="176"/>
      <c r="AH38" s="169">
        <f t="shared" si="1"/>
        <v>0</v>
      </c>
      <c r="AI38" s="176">
        <f t="shared" si="2"/>
        <v>0</v>
      </c>
    </row>
    <row r="39" spans="1:35">
      <c r="A39" s="164"/>
      <c r="B39" s="161"/>
      <c r="C39" s="176"/>
      <c r="D39" s="169"/>
      <c r="E39" s="183"/>
      <c r="F39" s="161"/>
      <c r="G39" s="176"/>
      <c r="H39" s="161"/>
      <c r="I39" s="176"/>
      <c r="J39" s="161"/>
      <c r="K39" s="176"/>
      <c r="L39" s="169"/>
      <c r="M39" s="183"/>
      <c r="N39" s="161"/>
      <c r="O39" s="183"/>
      <c r="P39" s="325"/>
      <c r="Q39" s="325"/>
      <c r="R39" s="169"/>
      <c r="S39" s="183"/>
      <c r="T39" s="161"/>
      <c r="U39" s="176"/>
      <c r="V39" s="169"/>
      <c r="W39" s="183"/>
      <c r="X39" s="161"/>
      <c r="Y39" s="176"/>
      <c r="Z39" s="169"/>
      <c r="AA39" s="183"/>
      <c r="AB39" s="161"/>
      <c r="AC39" s="176"/>
      <c r="AD39" s="169"/>
      <c r="AE39" s="183"/>
      <c r="AF39" s="161"/>
      <c r="AG39" s="176"/>
      <c r="AH39" s="169">
        <f t="shared" si="1"/>
        <v>0</v>
      </c>
      <c r="AI39" s="176">
        <f t="shared" si="2"/>
        <v>0</v>
      </c>
    </row>
    <row r="40" spans="1:35">
      <c r="A40" s="164"/>
      <c r="B40" s="161"/>
      <c r="C40" s="176"/>
      <c r="D40" s="169"/>
      <c r="E40" s="183"/>
      <c r="F40" s="161"/>
      <c r="G40" s="176"/>
      <c r="H40" s="161"/>
      <c r="I40" s="176"/>
      <c r="J40" s="161"/>
      <c r="K40" s="176"/>
      <c r="L40" s="169"/>
      <c r="M40" s="183"/>
      <c r="N40" s="161"/>
      <c r="O40" s="183"/>
      <c r="P40" s="325"/>
      <c r="Q40" s="325"/>
      <c r="R40" s="169"/>
      <c r="S40" s="183"/>
      <c r="T40" s="161"/>
      <c r="U40" s="176"/>
      <c r="V40" s="169"/>
      <c r="W40" s="183"/>
      <c r="X40" s="161"/>
      <c r="Y40" s="176"/>
      <c r="Z40" s="169"/>
      <c r="AA40" s="183"/>
      <c r="AB40" s="161"/>
      <c r="AC40" s="176"/>
      <c r="AD40" s="169"/>
      <c r="AE40" s="183"/>
      <c r="AF40" s="161"/>
      <c r="AG40" s="176"/>
      <c r="AH40" s="169">
        <f t="shared" si="1"/>
        <v>0</v>
      </c>
      <c r="AI40" s="176">
        <f t="shared" si="2"/>
        <v>0</v>
      </c>
    </row>
    <row r="41" spans="1:35">
      <c r="A41" s="165" t="s">
        <v>93</v>
      </c>
      <c r="B41" s="173"/>
      <c r="C41" s="177"/>
      <c r="D41" s="170"/>
      <c r="E41" s="184"/>
      <c r="F41" s="173"/>
      <c r="G41" s="177"/>
      <c r="H41" s="173"/>
      <c r="I41" s="177"/>
      <c r="J41" s="173"/>
      <c r="K41" s="177"/>
      <c r="L41" s="170"/>
      <c r="M41" s="184"/>
      <c r="N41" s="173"/>
      <c r="O41" s="184"/>
      <c r="P41" s="325"/>
      <c r="Q41" s="325"/>
      <c r="R41" s="170"/>
      <c r="S41" s="184"/>
      <c r="T41" s="173"/>
      <c r="U41" s="177"/>
      <c r="V41" s="170"/>
      <c r="W41" s="184"/>
      <c r="X41" s="173"/>
      <c r="Y41" s="177"/>
      <c r="Z41" s="170"/>
      <c r="AA41" s="184"/>
      <c r="AB41" s="173"/>
      <c r="AC41" s="177"/>
      <c r="AD41" s="170"/>
      <c r="AE41" s="184"/>
      <c r="AF41" s="173"/>
      <c r="AG41" s="177"/>
      <c r="AH41" s="170"/>
      <c r="AI41" s="177"/>
    </row>
    <row r="42" spans="1:35">
      <c r="A42" s="164"/>
      <c r="B42" s="161"/>
      <c r="C42" s="176"/>
      <c r="D42" s="169"/>
      <c r="E42" s="183"/>
      <c r="F42" s="161"/>
      <c r="G42" s="176"/>
      <c r="H42" s="161"/>
      <c r="I42" s="176"/>
      <c r="J42" s="161"/>
      <c r="K42" s="176"/>
      <c r="L42" s="169"/>
      <c r="M42" s="183"/>
      <c r="N42" s="161"/>
      <c r="O42" s="183"/>
      <c r="P42" s="325"/>
      <c r="Q42" s="325"/>
      <c r="R42" s="169"/>
      <c r="S42" s="183"/>
      <c r="T42" s="161"/>
      <c r="U42" s="176"/>
      <c r="V42" s="169"/>
      <c r="W42" s="183"/>
      <c r="X42" s="161"/>
      <c r="Y42" s="176"/>
      <c r="Z42" s="169"/>
      <c r="AA42" s="183"/>
      <c r="AB42" s="161"/>
      <c r="AC42" s="176"/>
      <c r="AD42" s="169"/>
      <c r="AE42" s="183"/>
      <c r="AF42" s="161"/>
      <c r="AG42" s="176"/>
      <c r="AH42" s="169">
        <f t="shared" si="1"/>
        <v>0</v>
      </c>
      <c r="AI42" s="176">
        <f t="shared" si="2"/>
        <v>0</v>
      </c>
    </row>
    <row r="43" spans="1:35">
      <c r="A43" s="164"/>
      <c r="B43" s="161"/>
      <c r="C43" s="176"/>
      <c r="D43" s="169"/>
      <c r="E43" s="183"/>
      <c r="F43" s="161"/>
      <c r="G43" s="176"/>
      <c r="H43" s="161"/>
      <c r="I43" s="176"/>
      <c r="J43" s="161"/>
      <c r="K43" s="176"/>
      <c r="L43" s="169"/>
      <c r="M43" s="183"/>
      <c r="N43" s="161"/>
      <c r="O43" s="183"/>
      <c r="P43" s="325"/>
      <c r="Q43" s="325"/>
      <c r="R43" s="169"/>
      <c r="S43" s="183"/>
      <c r="T43" s="161"/>
      <c r="U43" s="176"/>
      <c r="V43" s="169"/>
      <c r="W43" s="183"/>
      <c r="X43" s="161"/>
      <c r="Y43" s="176"/>
      <c r="Z43" s="169"/>
      <c r="AA43" s="183"/>
      <c r="AB43" s="161"/>
      <c r="AC43" s="176"/>
      <c r="AD43" s="169"/>
      <c r="AE43" s="183"/>
      <c r="AF43" s="161"/>
      <c r="AG43" s="176"/>
      <c r="AH43" s="169">
        <f t="shared" si="1"/>
        <v>0</v>
      </c>
      <c r="AI43" s="176">
        <f t="shared" si="2"/>
        <v>0</v>
      </c>
    </row>
    <row r="44" spans="1:35">
      <c r="A44" s="164"/>
      <c r="B44" s="161"/>
      <c r="C44" s="176"/>
      <c r="D44" s="169"/>
      <c r="E44" s="183"/>
      <c r="F44" s="161"/>
      <c r="G44" s="176"/>
      <c r="H44" s="161"/>
      <c r="I44" s="176"/>
      <c r="J44" s="161"/>
      <c r="K44" s="176"/>
      <c r="L44" s="169"/>
      <c r="M44" s="183"/>
      <c r="N44" s="161"/>
      <c r="O44" s="183"/>
      <c r="P44" s="325"/>
      <c r="Q44" s="325"/>
      <c r="R44" s="169"/>
      <c r="S44" s="183"/>
      <c r="T44" s="161"/>
      <c r="U44" s="176"/>
      <c r="V44" s="169"/>
      <c r="W44" s="183"/>
      <c r="X44" s="161"/>
      <c r="Y44" s="176"/>
      <c r="Z44" s="169"/>
      <c r="AA44" s="183"/>
      <c r="AB44" s="161"/>
      <c r="AC44" s="176"/>
      <c r="AD44" s="169"/>
      <c r="AE44" s="183"/>
      <c r="AF44" s="161"/>
      <c r="AG44" s="176"/>
      <c r="AH44" s="169">
        <f t="shared" si="1"/>
        <v>0</v>
      </c>
      <c r="AI44" s="176">
        <f t="shared" si="2"/>
        <v>0</v>
      </c>
    </row>
    <row r="45" spans="1:35">
      <c r="A45" s="164"/>
      <c r="B45" s="161"/>
      <c r="C45" s="176"/>
      <c r="D45" s="169"/>
      <c r="E45" s="183"/>
      <c r="F45" s="161"/>
      <c r="G45" s="176"/>
      <c r="H45" s="161"/>
      <c r="I45" s="176"/>
      <c r="J45" s="161"/>
      <c r="K45" s="176"/>
      <c r="L45" s="169"/>
      <c r="M45" s="183"/>
      <c r="N45" s="161"/>
      <c r="O45" s="183"/>
      <c r="P45" s="325"/>
      <c r="Q45" s="325"/>
      <c r="R45" s="169"/>
      <c r="S45" s="183"/>
      <c r="T45" s="161"/>
      <c r="U45" s="176"/>
      <c r="V45" s="169"/>
      <c r="W45" s="183"/>
      <c r="X45" s="161"/>
      <c r="Y45" s="176"/>
      <c r="Z45" s="169"/>
      <c r="AA45" s="183"/>
      <c r="AB45" s="161"/>
      <c r="AC45" s="176"/>
      <c r="AD45" s="169"/>
      <c r="AE45" s="183"/>
      <c r="AF45" s="161"/>
      <c r="AG45" s="176"/>
      <c r="AH45" s="169">
        <f t="shared" si="1"/>
        <v>0</v>
      </c>
      <c r="AI45" s="176">
        <f t="shared" si="2"/>
        <v>0</v>
      </c>
    </row>
    <row r="46" spans="1:35">
      <c r="A46" s="165" t="s">
        <v>95</v>
      </c>
      <c r="B46" s="173"/>
      <c r="C46" s="177"/>
      <c r="D46" s="170"/>
      <c r="E46" s="184"/>
      <c r="F46" s="173"/>
      <c r="G46" s="177"/>
      <c r="H46" s="173"/>
      <c r="I46" s="177"/>
      <c r="J46" s="173"/>
      <c r="K46" s="177"/>
      <c r="L46" s="170"/>
      <c r="M46" s="184"/>
      <c r="N46" s="173"/>
      <c r="O46" s="184"/>
      <c r="P46" s="325"/>
      <c r="Q46" s="325"/>
      <c r="R46" s="170"/>
      <c r="S46" s="184"/>
      <c r="T46" s="173"/>
      <c r="U46" s="177"/>
      <c r="V46" s="170"/>
      <c r="W46" s="184"/>
      <c r="X46" s="173"/>
      <c r="Y46" s="177"/>
      <c r="Z46" s="170"/>
      <c r="AA46" s="184"/>
      <c r="AB46" s="173"/>
      <c r="AC46" s="177"/>
      <c r="AD46" s="170"/>
      <c r="AE46" s="184"/>
      <c r="AF46" s="173"/>
      <c r="AG46" s="177"/>
      <c r="AH46" s="170"/>
      <c r="AI46" s="177"/>
    </row>
    <row r="47" spans="1:35">
      <c r="A47" s="164"/>
      <c r="B47" s="161"/>
      <c r="C47" s="176"/>
      <c r="D47" s="169"/>
      <c r="E47" s="183"/>
      <c r="F47" s="161"/>
      <c r="G47" s="176"/>
      <c r="H47" s="161"/>
      <c r="I47" s="176"/>
      <c r="J47" s="161"/>
      <c r="K47" s="176"/>
      <c r="L47" s="169"/>
      <c r="M47" s="183"/>
      <c r="N47" s="161"/>
      <c r="O47" s="183"/>
      <c r="P47" s="325"/>
      <c r="Q47" s="325"/>
      <c r="R47" s="169"/>
      <c r="S47" s="183"/>
      <c r="T47" s="161"/>
      <c r="U47" s="176"/>
      <c r="V47" s="169"/>
      <c r="W47" s="183"/>
      <c r="X47" s="161"/>
      <c r="Y47" s="176"/>
      <c r="Z47" s="169"/>
      <c r="AA47" s="183"/>
      <c r="AB47" s="161"/>
      <c r="AC47" s="176"/>
      <c r="AD47" s="169"/>
      <c r="AE47" s="183"/>
      <c r="AF47" s="161"/>
      <c r="AG47" s="176"/>
      <c r="AH47" s="169">
        <f t="shared" si="1"/>
        <v>0</v>
      </c>
      <c r="AI47" s="176">
        <f t="shared" si="2"/>
        <v>0</v>
      </c>
    </row>
    <row r="48" spans="1:35">
      <c r="A48" s="164"/>
      <c r="B48" s="161"/>
      <c r="C48" s="176"/>
      <c r="D48" s="169"/>
      <c r="E48" s="183"/>
      <c r="F48" s="161"/>
      <c r="G48" s="176"/>
      <c r="H48" s="161"/>
      <c r="I48" s="176"/>
      <c r="J48" s="161"/>
      <c r="K48" s="176"/>
      <c r="L48" s="169"/>
      <c r="M48" s="183"/>
      <c r="N48" s="161"/>
      <c r="O48" s="183"/>
      <c r="P48" s="325"/>
      <c r="Q48" s="325"/>
      <c r="R48" s="169"/>
      <c r="S48" s="183"/>
      <c r="T48" s="161"/>
      <c r="U48" s="176"/>
      <c r="V48" s="169"/>
      <c r="W48" s="183"/>
      <c r="X48" s="161"/>
      <c r="Y48" s="176"/>
      <c r="Z48" s="169"/>
      <c r="AA48" s="183"/>
      <c r="AB48" s="161"/>
      <c r="AC48" s="176"/>
      <c r="AD48" s="169"/>
      <c r="AE48" s="183"/>
      <c r="AF48" s="161"/>
      <c r="AG48" s="176"/>
      <c r="AH48" s="169">
        <f t="shared" si="1"/>
        <v>0</v>
      </c>
      <c r="AI48" s="176">
        <f t="shared" si="2"/>
        <v>0</v>
      </c>
    </row>
    <row r="49" spans="1:35">
      <c r="A49" s="164"/>
      <c r="B49" s="161"/>
      <c r="C49" s="176"/>
      <c r="D49" s="169"/>
      <c r="E49" s="183"/>
      <c r="F49" s="161"/>
      <c r="G49" s="176"/>
      <c r="H49" s="161"/>
      <c r="I49" s="176"/>
      <c r="J49" s="161"/>
      <c r="K49" s="176"/>
      <c r="L49" s="169"/>
      <c r="M49" s="183"/>
      <c r="N49" s="161"/>
      <c r="O49" s="183"/>
      <c r="P49" s="325"/>
      <c r="Q49" s="325"/>
      <c r="R49" s="169"/>
      <c r="S49" s="183"/>
      <c r="T49" s="161"/>
      <c r="U49" s="176"/>
      <c r="V49" s="169"/>
      <c r="W49" s="183"/>
      <c r="X49" s="161"/>
      <c r="Y49" s="176"/>
      <c r="Z49" s="169"/>
      <c r="AA49" s="183"/>
      <c r="AB49" s="161"/>
      <c r="AC49" s="176"/>
      <c r="AD49" s="169"/>
      <c r="AE49" s="183"/>
      <c r="AF49" s="161"/>
      <c r="AG49" s="176"/>
      <c r="AH49" s="169">
        <f t="shared" si="1"/>
        <v>0</v>
      </c>
      <c r="AI49" s="176">
        <f t="shared" si="2"/>
        <v>0</v>
      </c>
    </row>
    <row r="50" spans="1:35">
      <c r="A50" s="164"/>
      <c r="B50" s="161"/>
      <c r="C50" s="176"/>
      <c r="D50" s="169"/>
      <c r="E50" s="183"/>
      <c r="F50" s="161"/>
      <c r="G50" s="176"/>
      <c r="H50" s="161"/>
      <c r="I50" s="176"/>
      <c r="J50" s="161"/>
      <c r="K50" s="176"/>
      <c r="L50" s="169"/>
      <c r="M50" s="183"/>
      <c r="N50" s="161"/>
      <c r="O50" s="183"/>
      <c r="P50" s="325"/>
      <c r="Q50" s="325"/>
      <c r="R50" s="169"/>
      <c r="S50" s="183"/>
      <c r="T50" s="161"/>
      <c r="U50" s="176"/>
      <c r="V50" s="169"/>
      <c r="W50" s="183"/>
      <c r="X50" s="161"/>
      <c r="Y50" s="176"/>
      <c r="Z50" s="169"/>
      <c r="AA50" s="183"/>
      <c r="AB50" s="161"/>
      <c r="AC50" s="176"/>
      <c r="AD50" s="169"/>
      <c r="AE50" s="183"/>
      <c r="AF50" s="161"/>
      <c r="AG50" s="176"/>
      <c r="AH50" s="169">
        <f t="shared" si="1"/>
        <v>0</v>
      </c>
      <c r="AI50" s="176">
        <f t="shared" si="2"/>
        <v>0</v>
      </c>
    </row>
    <row r="51" spans="1:35">
      <c r="A51" s="165" t="s">
        <v>96</v>
      </c>
      <c r="B51" s="173"/>
      <c r="C51" s="177"/>
      <c r="D51" s="170"/>
      <c r="E51" s="184"/>
      <c r="F51" s="173"/>
      <c r="G51" s="177"/>
      <c r="H51" s="173"/>
      <c r="I51" s="177"/>
      <c r="J51" s="173"/>
      <c r="K51" s="177"/>
      <c r="L51" s="170"/>
      <c r="M51" s="184"/>
      <c r="N51" s="173"/>
      <c r="O51" s="184"/>
      <c r="P51" s="325"/>
      <c r="Q51" s="325"/>
      <c r="R51" s="170"/>
      <c r="S51" s="184"/>
      <c r="T51" s="173"/>
      <c r="U51" s="177"/>
      <c r="V51" s="170"/>
      <c r="W51" s="184"/>
      <c r="X51" s="173"/>
      <c r="Y51" s="177"/>
      <c r="Z51" s="170"/>
      <c r="AA51" s="184"/>
      <c r="AB51" s="173"/>
      <c r="AC51" s="177"/>
      <c r="AD51" s="170"/>
      <c r="AE51" s="184"/>
      <c r="AF51" s="173"/>
      <c r="AG51" s="177"/>
      <c r="AH51" s="170"/>
      <c r="AI51" s="177"/>
    </row>
    <row r="52" spans="1:35">
      <c r="A52" s="164"/>
      <c r="B52" s="161"/>
      <c r="C52" s="176"/>
      <c r="D52" s="169"/>
      <c r="E52" s="183"/>
      <c r="F52" s="161"/>
      <c r="G52" s="176"/>
      <c r="H52" s="161"/>
      <c r="I52" s="176"/>
      <c r="J52" s="161"/>
      <c r="K52" s="176"/>
      <c r="L52" s="169"/>
      <c r="M52" s="183"/>
      <c r="N52" s="161"/>
      <c r="O52" s="183"/>
      <c r="P52" s="325"/>
      <c r="Q52" s="325"/>
      <c r="R52" s="169"/>
      <c r="S52" s="183"/>
      <c r="T52" s="161"/>
      <c r="U52" s="176"/>
      <c r="V52" s="169"/>
      <c r="W52" s="183"/>
      <c r="X52" s="161"/>
      <c r="Y52" s="176"/>
      <c r="Z52" s="169"/>
      <c r="AA52" s="183"/>
      <c r="AB52" s="161"/>
      <c r="AC52" s="176"/>
      <c r="AD52" s="169"/>
      <c r="AE52" s="183"/>
      <c r="AF52" s="161"/>
      <c r="AG52" s="176"/>
      <c r="AH52" s="169">
        <f t="shared" si="1"/>
        <v>0</v>
      </c>
      <c r="AI52" s="176">
        <f t="shared" si="2"/>
        <v>0</v>
      </c>
    </row>
    <row r="53" spans="1:35">
      <c r="A53" s="164"/>
      <c r="B53" s="161"/>
      <c r="C53" s="176"/>
      <c r="D53" s="169"/>
      <c r="E53" s="183"/>
      <c r="F53" s="161"/>
      <c r="G53" s="176"/>
      <c r="H53" s="161"/>
      <c r="I53" s="176"/>
      <c r="J53" s="161"/>
      <c r="K53" s="176"/>
      <c r="L53" s="169"/>
      <c r="M53" s="183"/>
      <c r="N53" s="161"/>
      <c r="O53" s="183"/>
      <c r="P53" s="325"/>
      <c r="Q53" s="325"/>
      <c r="R53" s="169"/>
      <c r="S53" s="183"/>
      <c r="T53" s="161"/>
      <c r="U53" s="176"/>
      <c r="V53" s="169"/>
      <c r="W53" s="183"/>
      <c r="X53" s="161"/>
      <c r="Y53" s="176"/>
      <c r="Z53" s="169"/>
      <c r="AA53" s="183"/>
      <c r="AB53" s="161"/>
      <c r="AC53" s="176"/>
      <c r="AD53" s="169"/>
      <c r="AE53" s="183"/>
      <c r="AF53" s="161"/>
      <c r="AG53" s="176"/>
      <c r="AH53" s="169">
        <f t="shared" si="1"/>
        <v>0</v>
      </c>
      <c r="AI53" s="176">
        <f t="shared" si="2"/>
        <v>0</v>
      </c>
    </row>
    <row r="54" spans="1:35">
      <c r="A54" s="164"/>
      <c r="B54" s="161"/>
      <c r="C54" s="176"/>
      <c r="D54" s="169"/>
      <c r="E54" s="183"/>
      <c r="F54" s="161"/>
      <c r="G54" s="176"/>
      <c r="H54" s="161"/>
      <c r="I54" s="176"/>
      <c r="J54" s="161"/>
      <c r="K54" s="176"/>
      <c r="L54" s="169"/>
      <c r="M54" s="183"/>
      <c r="N54" s="161"/>
      <c r="O54" s="183"/>
      <c r="P54" s="325"/>
      <c r="Q54" s="325"/>
      <c r="R54" s="169"/>
      <c r="S54" s="183"/>
      <c r="T54" s="161"/>
      <c r="U54" s="176"/>
      <c r="V54" s="169"/>
      <c r="W54" s="183"/>
      <c r="X54" s="161"/>
      <c r="Y54" s="176"/>
      <c r="Z54" s="169"/>
      <c r="AA54" s="183"/>
      <c r="AB54" s="161"/>
      <c r="AC54" s="176"/>
      <c r="AD54" s="169"/>
      <c r="AE54" s="183"/>
      <c r="AF54" s="161"/>
      <c r="AG54" s="176"/>
      <c r="AH54" s="169">
        <f t="shared" si="1"/>
        <v>0</v>
      </c>
      <c r="AI54" s="176">
        <f t="shared" si="2"/>
        <v>0</v>
      </c>
    </row>
    <row r="55" spans="1:35">
      <c r="A55" s="164"/>
      <c r="B55" s="161"/>
      <c r="C55" s="176"/>
      <c r="D55" s="169"/>
      <c r="E55" s="183"/>
      <c r="F55" s="161"/>
      <c r="G55" s="176"/>
      <c r="H55" s="161"/>
      <c r="I55" s="176"/>
      <c r="J55" s="161"/>
      <c r="K55" s="176"/>
      <c r="L55" s="169"/>
      <c r="M55" s="183"/>
      <c r="N55" s="161"/>
      <c r="O55" s="183"/>
      <c r="P55" s="325"/>
      <c r="Q55" s="325"/>
      <c r="R55" s="169"/>
      <c r="S55" s="183"/>
      <c r="T55" s="161"/>
      <c r="U55" s="176"/>
      <c r="V55" s="169"/>
      <c r="W55" s="183"/>
      <c r="X55" s="161"/>
      <c r="Y55" s="176"/>
      <c r="Z55" s="169"/>
      <c r="AA55" s="183"/>
      <c r="AB55" s="161"/>
      <c r="AC55" s="176"/>
      <c r="AD55" s="169"/>
      <c r="AE55" s="183"/>
      <c r="AF55" s="161"/>
      <c r="AG55" s="176"/>
      <c r="AH55" s="169">
        <f t="shared" si="1"/>
        <v>0</v>
      </c>
      <c r="AI55" s="176">
        <f t="shared" si="2"/>
        <v>0</v>
      </c>
    </row>
    <row r="56" spans="1:35">
      <c r="A56" s="165" t="s">
        <v>241</v>
      </c>
      <c r="B56" s="173"/>
      <c r="C56" s="177"/>
      <c r="D56" s="170"/>
      <c r="E56" s="184"/>
      <c r="F56" s="173"/>
      <c r="G56" s="177"/>
      <c r="H56" s="173"/>
      <c r="I56" s="177"/>
      <c r="J56" s="173"/>
      <c r="K56" s="177"/>
      <c r="L56" s="170"/>
      <c r="M56" s="184"/>
      <c r="N56" s="173"/>
      <c r="O56" s="184"/>
      <c r="P56" s="325"/>
      <c r="Q56" s="325"/>
      <c r="R56" s="170"/>
      <c r="S56" s="184"/>
      <c r="T56" s="173"/>
      <c r="U56" s="177"/>
      <c r="V56" s="170"/>
      <c r="W56" s="184"/>
      <c r="X56" s="173"/>
      <c r="Y56" s="177"/>
      <c r="Z56" s="170"/>
      <c r="AA56" s="184"/>
      <c r="AB56" s="173"/>
      <c r="AC56" s="177"/>
      <c r="AD56" s="170"/>
      <c r="AE56" s="184"/>
      <c r="AF56" s="173"/>
      <c r="AG56" s="177"/>
      <c r="AH56" s="170"/>
      <c r="AI56" s="177"/>
    </row>
    <row r="57" spans="1:35">
      <c r="A57" s="164"/>
      <c r="B57" s="161"/>
      <c r="C57" s="176"/>
      <c r="D57" s="169"/>
      <c r="E57" s="183"/>
      <c r="F57" s="161"/>
      <c r="G57" s="176"/>
      <c r="H57" s="161"/>
      <c r="I57" s="176"/>
      <c r="J57" s="161"/>
      <c r="K57" s="176"/>
      <c r="L57" s="169"/>
      <c r="M57" s="183"/>
      <c r="N57" s="161"/>
      <c r="O57" s="183"/>
      <c r="P57" s="325"/>
      <c r="Q57" s="325"/>
      <c r="R57" s="169"/>
      <c r="S57" s="183"/>
      <c r="T57" s="161"/>
      <c r="U57" s="176"/>
      <c r="V57" s="169"/>
      <c r="W57" s="183"/>
      <c r="X57" s="161"/>
      <c r="Y57" s="176"/>
      <c r="Z57" s="169"/>
      <c r="AA57" s="183"/>
      <c r="AB57" s="161"/>
      <c r="AC57" s="176"/>
      <c r="AD57" s="169"/>
      <c r="AE57" s="183"/>
      <c r="AF57" s="161"/>
      <c r="AG57" s="176"/>
      <c r="AH57" s="169">
        <f t="shared" si="1"/>
        <v>0</v>
      </c>
      <c r="AI57" s="176">
        <f t="shared" si="2"/>
        <v>0</v>
      </c>
    </row>
    <row r="58" spans="1:35">
      <c r="A58" s="164"/>
      <c r="B58" s="161"/>
      <c r="C58" s="176"/>
      <c r="D58" s="169"/>
      <c r="E58" s="183"/>
      <c r="F58" s="161"/>
      <c r="G58" s="176"/>
      <c r="H58" s="161"/>
      <c r="I58" s="176"/>
      <c r="J58" s="161"/>
      <c r="K58" s="176"/>
      <c r="L58" s="169"/>
      <c r="M58" s="183"/>
      <c r="N58" s="161"/>
      <c r="O58" s="183"/>
      <c r="P58" s="325"/>
      <c r="Q58" s="325"/>
      <c r="R58" s="169"/>
      <c r="S58" s="183"/>
      <c r="T58" s="161"/>
      <c r="U58" s="176"/>
      <c r="V58" s="169"/>
      <c r="W58" s="183"/>
      <c r="X58" s="161"/>
      <c r="Y58" s="176"/>
      <c r="Z58" s="169"/>
      <c r="AA58" s="183"/>
      <c r="AB58" s="161"/>
      <c r="AC58" s="176"/>
      <c r="AD58" s="169"/>
      <c r="AE58" s="183"/>
      <c r="AF58" s="161"/>
      <c r="AG58" s="176"/>
      <c r="AH58" s="169">
        <f t="shared" ref="AH58:AI62" si="3">B58+D58+F58+H58+J58+L58+N58+R58+T58+V58+X58+Z58+AB58+AD58+AF58</f>
        <v>0</v>
      </c>
      <c r="AI58" s="176">
        <f t="shared" si="3"/>
        <v>0</v>
      </c>
    </row>
    <row r="59" spans="1:35">
      <c r="A59" s="164"/>
      <c r="B59" s="161"/>
      <c r="C59" s="176"/>
      <c r="D59" s="169"/>
      <c r="E59" s="183"/>
      <c r="F59" s="161"/>
      <c r="G59" s="176"/>
      <c r="H59" s="161"/>
      <c r="I59" s="176"/>
      <c r="J59" s="161"/>
      <c r="K59" s="176"/>
      <c r="L59" s="169"/>
      <c r="M59" s="183"/>
      <c r="N59" s="161"/>
      <c r="O59" s="183"/>
      <c r="P59" s="325"/>
      <c r="Q59" s="325"/>
      <c r="R59" s="169"/>
      <c r="S59" s="183"/>
      <c r="T59" s="161"/>
      <c r="U59" s="176"/>
      <c r="V59" s="169"/>
      <c r="W59" s="183"/>
      <c r="X59" s="161"/>
      <c r="Y59" s="176"/>
      <c r="Z59" s="169"/>
      <c r="AA59" s="183"/>
      <c r="AB59" s="161"/>
      <c r="AC59" s="176"/>
      <c r="AD59" s="169"/>
      <c r="AE59" s="183"/>
      <c r="AF59" s="161"/>
      <c r="AG59" s="176"/>
      <c r="AH59" s="169">
        <f t="shared" si="3"/>
        <v>0</v>
      </c>
      <c r="AI59" s="176">
        <f t="shared" si="3"/>
        <v>0</v>
      </c>
    </row>
    <row r="60" spans="1:35">
      <c r="A60" s="164"/>
      <c r="B60" s="161"/>
      <c r="C60" s="176"/>
      <c r="D60" s="169"/>
      <c r="E60" s="183"/>
      <c r="F60" s="161"/>
      <c r="G60" s="176"/>
      <c r="H60" s="161"/>
      <c r="I60" s="176"/>
      <c r="J60" s="161"/>
      <c r="K60" s="176"/>
      <c r="L60" s="169"/>
      <c r="M60" s="183"/>
      <c r="N60" s="161"/>
      <c r="O60" s="183"/>
      <c r="P60" s="325"/>
      <c r="Q60" s="325"/>
      <c r="R60" s="169"/>
      <c r="S60" s="183"/>
      <c r="T60" s="161"/>
      <c r="U60" s="176"/>
      <c r="V60" s="169"/>
      <c r="W60" s="183"/>
      <c r="X60" s="161"/>
      <c r="Y60" s="176"/>
      <c r="Z60" s="169"/>
      <c r="AA60" s="183"/>
      <c r="AB60" s="161"/>
      <c r="AC60" s="176"/>
      <c r="AD60" s="169"/>
      <c r="AE60" s="183"/>
      <c r="AF60" s="161"/>
      <c r="AG60" s="176"/>
      <c r="AH60" s="169">
        <f t="shared" si="3"/>
        <v>0</v>
      </c>
      <c r="AI60" s="176">
        <f t="shared" si="3"/>
        <v>0</v>
      </c>
    </row>
    <row r="61" spans="1:35">
      <c r="A61" s="164"/>
      <c r="B61" s="161"/>
      <c r="C61" s="176"/>
      <c r="D61" s="169"/>
      <c r="E61" s="183"/>
      <c r="F61" s="161"/>
      <c r="G61" s="176"/>
      <c r="H61" s="161"/>
      <c r="I61" s="176"/>
      <c r="J61" s="161"/>
      <c r="K61" s="176"/>
      <c r="L61" s="169"/>
      <c r="M61" s="183"/>
      <c r="N61" s="161"/>
      <c r="O61" s="183"/>
      <c r="P61" s="325"/>
      <c r="Q61" s="325"/>
      <c r="R61" s="169"/>
      <c r="S61" s="183"/>
      <c r="T61" s="161"/>
      <c r="U61" s="176"/>
      <c r="V61" s="169"/>
      <c r="W61" s="183"/>
      <c r="X61" s="161"/>
      <c r="Y61" s="176"/>
      <c r="Z61" s="169"/>
      <c r="AA61" s="183"/>
      <c r="AB61" s="161"/>
      <c r="AC61" s="176"/>
      <c r="AD61" s="169"/>
      <c r="AE61" s="183"/>
      <c r="AF61" s="161"/>
      <c r="AG61" s="176"/>
      <c r="AH61" s="169">
        <f t="shared" si="3"/>
        <v>0</v>
      </c>
      <c r="AI61" s="176">
        <f t="shared" si="3"/>
        <v>0</v>
      </c>
    </row>
    <row r="62" spans="1:35" ht="13.5" thickBot="1">
      <c r="A62" s="166"/>
      <c r="B62" s="162"/>
      <c r="C62" s="178"/>
      <c r="D62" s="171"/>
      <c r="E62" s="185"/>
      <c r="F62" s="162"/>
      <c r="G62" s="178"/>
      <c r="H62" s="162"/>
      <c r="I62" s="178"/>
      <c r="J62" s="162"/>
      <c r="K62" s="178"/>
      <c r="L62" s="171"/>
      <c r="M62" s="185"/>
      <c r="N62" s="162"/>
      <c r="O62" s="185"/>
      <c r="P62" s="326"/>
      <c r="Q62" s="326"/>
      <c r="R62" s="171"/>
      <c r="S62" s="185"/>
      <c r="T62" s="162"/>
      <c r="U62" s="178"/>
      <c r="V62" s="171"/>
      <c r="W62" s="185"/>
      <c r="X62" s="162"/>
      <c r="Y62" s="178"/>
      <c r="Z62" s="171"/>
      <c r="AA62" s="185"/>
      <c r="AB62" s="162"/>
      <c r="AC62" s="178"/>
      <c r="AD62" s="171"/>
      <c r="AE62" s="185"/>
      <c r="AF62" s="162"/>
      <c r="AG62" s="178"/>
      <c r="AH62" s="169">
        <f t="shared" si="3"/>
        <v>0</v>
      </c>
      <c r="AI62" s="176">
        <f t="shared" si="3"/>
        <v>0</v>
      </c>
    </row>
  </sheetData>
  <mergeCells count="16">
    <mergeCell ref="AB1:AC1"/>
    <mergeCell ref="AD1:AE1"/>
    <mergeCell ref="AF1:AG1"/>
    <mergeCell ref="AH1:AI1"/>
    <mergeCell ref="N1:O1"/>
    <mergeCell ref="R1:S1"/>
    <mergeCell ref="T1:U1"/>
    <mergeCell ref="V1:W1"/>
    <mergeCell ref="X1:Y1"/>
    <mergeCell ref="Z1:AA1"/>
    <mergeCell ref="L1:M1"/>
    <mergeCell ref="B1:C1"/>
    <mergeCell ref="D1:E1"/>
    <mergeCell ref="F1:G1"/>
    <mergeCell ref="H1:I1"/>
    <mergeCell ref="J1:K1"/>
  </mergeCells>
  <phoneticPr fontId="25"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B1:L41"/>
  <sheetViews>
    <sheetView workbookViewId="0">
      <selection activeCell="AS14" sqref="AS14"/>
    </sheetView>
  </sheetViews>
  <sheetFormatPr defaultRowHeight="15"/>
  <cols>
    <col min="2" max="2" width="4.85546875" customWidth="1"/>
    <col min="3" max="3" width="17.85546875" customWidth="1"/>
    <col min="4" max="4" width="23.140625" customWidth="1"/>
    <col min="8" max="8" width="27" customWidth="1"/>
    <col min="9" max="9" width="42.5703125" customWidth="1"/>
    <col min="11" max="11" width="23" customWidth="1"/>
    <col min="12" max="12" width="25.85546875" customWidth="1"/>
  </cols>
  <sheetData>
    <row r="1" spans="2:12" ht="15.75" thickBot="1"/>
    <row r="2" spans="2:12" s="193" customFormat="1" ht="30.75" thickBot="1">
      <c r="B2" s="195" t="s">
        <v>100</v>
      </c>
      <c r="C2" s="196" t="s">
        <v>0</v>
      </c>
      <c r="D2" s="196" t="s">
        <v>103</v>
      </c>
      <c r="E2" s="196" t="s">
        <v>102</v>
      </c>
      <c r="F2" s="196" t="s">
        <v>101</v>
      </c>
      <c r="G2" s="196" t="s">
        <v>104</v>
      </c>
      <c r="H2" s="196" t="s">
        <v>105</v>
      </c>
      <c r="I2" s="196" t="s">
        <v>109</v>
      </c>
      <c r="J2" s="196" t="s">
        <v>106</v>
      </c>
      <c r="K2" s="196" t="s">
        <v>107</v>
      </c>
      <c r="L2" s="197" t="s">
        <v>108</v>
      </c>
    </row>
    <row r="3" spans="2:12" s="198" customFormat="1">
      <c r="B3" s="199"/>
      <c r="C3" s="203"/>
      <c r="D3" s="199"/>
      <c r="E3" s="199"/>
      <c r="F3" s="199"/>
      <c r="G3" s="199"/>
      <c r="H3" s="200"/>
      <c r="I3" s="201"/>
      <c r="J3" s="202"/>
      <c r="K3" s="199"/>
      <c r="L3" s="199"/>
    </row>
    <row r="4" spans="2:12" s="193" customFormat="1">
      <c r="B4" s="194">
        <v>2</v>
      </c>
      <c r="C4" s="194"/>
      <c r="D4" s="194"/>
      <c r="E4" s="194"/>
      <c r="F4" s="194"/>
      <c r="G4" s="194"/>
      <c r="H4" s="194"/>
      <c r="I4" s="194"/>
      <c r="J4" s="194"/>
      <c r="K4" s="194"/>
      <c r="L4" s="194"/>
    </row>
    <row r="5" spans="2:12" s="193" customFormat="1">
      <c r="B5" s="194"/>
      <c r="C5" s="194"/>
      <c r="D5" s="194"/>
      <c r="E5" s="194"/>
      <c r="F5" s="194"/>
      <c r="G5" s="194"/>
      <c r="H5" s="194"/>
      <c r="I5" s="194"/>
      <c r="J5" s="194"/>
      <c r="K5" s="194"/>
      <c r="L5" s="194"/>
    </row>
    <row r="6" spans="2:12" s="193" customFormat="1">
      <c r="B6" s="194"/>
      <c r="C6" s="194"/>
      <c r="D6" s="194"/>
      <c r="E6" s="194"/>
      <c r="F6" s="194"/>
      <c r="G6" s="194"/>
      <c r="H6" s="194"/>
      <c r="I6" s="194"/>
      <c r="J6" s="194"/>
      <c r="K6" s="194"/>
      <c r="L6" s="194"/>
    </row>
    <row r="7" spans="2:12" s="193" customFormat="1">
      <c r="B7" s="194"/>
      <c r="C7" s="194"/>
      <c r="D7" s="194"/>
      <c r="E7" s="194"/>
      <c r="F7" s="194"/>
      <c r="G7" s="194"/>
      <c r="H7" s="194"/>
      <c r="I7" s="194"/>
      <c r="J7" s="194"/>
      <c r="K7" s="194"/>
      <c r="L7" s="194"/>
    </row>
    <row r="8" spans="2:12" s="193" customFormat="1">
      <c r="B8" s="194"/>
      <c r="C8" s="194"/>
      <c r="D8" s="194"/>
      <c r="E8" s="194"/>
      <c r="F8" s="194"/>
      <c r="G8" s="194"/>
      <c r="H8" s="194"/>
      <c r="I8" s="194"/>
      <c r="J8" s="194"/>
      <c r="K8" s="194"/>
      <c r="L8" s="194"/>
    </row>
    <row r="9" spans="2:12" s="193" customFormat="1">
      <c r="B9" s="194"/>
      <c r="C9" s="194"/>
      <c r="D9" s="194"/>
      <c r="E9" s="194"/>
      <c r="F9" s="194"/>
      <c r="G9" s="194"/>
      <c r="H9" s="194"/>
      <c r="I9" s="194"/>
      <c r="J9" s="194"/>
      <c r="K9" s="194"/>
      <c r="L9" s="194"/>
    </row>
    <row r="10" spans="2:12" s="193" customFormat="1">
      <c r="B10" s="194"/>
      <c r="C10" s="194"/>
      <c r="D10" s="194"/>
      <c r="E10" s="194"/>
      <c r="F10" s="194"/>
      <c r="G10" s="194"/>
      <c r="H10" s="194"/>
      <c r="I10" s="194"/>
      <c r="J10" s="194"/>
      <c r="K10" s="194"/>
      <c r="L10" s="194"/>
    </row>
    <row r="11" spans="2:12" s="193" customFormat="1">
      <c r="B11" s="194"/>
      <c r="C11" s="194"/>
      <c r="D11" s="194"/>
      <c r="E11" s="194"/>
      <c r="F11" s="194"/>
      <c r="G11" s="194"/>
      <c r="H11" s="194"/>
      <c r="I11" s="194"/>
      <c r="J11" s="194"/>
      <c r="K11" s="194"/>
      <c r="L11" s="194"/>
    </row>
    <row r="12" spans="2:12" s="193" customFormat="1">
      <c r="B12" s="194"/>
      <c r="C12" s="194"/>
      <c r="D12" s="194"/>
      <c r="E12" s="194"/>
      <c r="F12" s="194"/>
      <c r="G12" s="194"/>
      <c r="H12" s="194"/>
      <c r="I12" s="194"/>
      <c r="J12" s="194"/>
      <c r="K12" s="194"/>
      <c r="L12" s="194"/>
    </row>
    <row r="13" spans="2:12" s="193" customFormat="1">
      <c r="B13" s="194"/>
      <c r="C13" s="194"/>
      <c r="D13" s="194"/>
      <c r="E13" s="194"/>
      <c r="F13" s="194"/>
      <c r="G13" s="194"/>
      <c r="H13" s="194"/>
      <c r="I13" s="194"/>
      <c r="J13" s="194"/>
      <c r="K13" s="194"/>
      <c r="L13" s="194"/>
    </row>
    <row r="14" spans="2:12" s="193" customFormat="1">
      <c r="B14" s="194"/>
      <c r="C14" s="194"/>
      <c r="D14" s="194"/>
      <c r="E14" s="194"/>
      <c r="F14" s="194"/>
      <c r="G14" s="194"/>
      <c r="H14" s="194"/>
      <c r="I14" s="194"/>
      <c r="J14" s="194"/>
      <c r="K14" s="194"/>
      <c r="L14" s="194"/>
    </row>
    <row r="15" spans="2:12" s="193" customFormat="1">
      <c r="B15" s="194"/>
      <c r="C15" s="194"/>
      <c r="D15" s="194"/>
      <c r="E15" s="194"/>
      <c r="F15" s="194"/>
      <c r="G15" s="194"/>
      <c r="H15" s="194"/>
      <c r="I15" s="194"/>
      <c r="J15" s="194"/>
      <c r="K15" s="194"/>
      <c r="L15" s="194"/>
    </row>
    <row r="16" spans="2:12" s="193" customFormat="1">
      <c r="B16" s="194"/>
      <c r="C16" s="194"/>
      <c r="D16" s="194"/>
      <c r="E16" s="194"/>
      <c r="F16" s="194"/>
      <c r="G16" s="194"/>
      <c r="H16" s="194"/>
      <c r="I16" s="194"/>
      <c r="J16" s="194"/>
      <c r="K16" s="194"/>
      <c r="L16" s="194"/>
    </row>
    <row r="17" spans="2:12" s="193" customFormat="1">
      <c r="B17" s="194"/>
      <c r="C17" s="194"/>
      <c r="D17" s="194"/>
      <c r="E17" s="194"/>
      <c r="F17" s="194"/>
      <c r="G17" s="194"/>
      <c r="H17" s="194"/>
      <c r="I17" s="194"/>
      <c r="J17" s="194"/>
      <c r="K17" s="194"/>
      <c r="L17" s="194"/>
    </row>
    <row r="18" spans="2:12" s="193" customFormat="1">
      <c r="B18" s="194"/>
      <c r="C18" s="194"/>
      <c r="D18" s="194"/>
      <c r="E18" s="194"/>
      <c r="F18" s="194"/>
      <c r="G18" s="194"/>
      <c r="H18" s="194"/>
      <c r="I18" s="194"/>
      <c r="J18" s="194"/>
      <c r="K18" s="194"/>
      <c r="L18" s="194"/>
    </row>
    <row r="19" spans="2:12" s="193" customFormat="1">
      <c r="B19" s="194"/>
      <c r="C19" s="194"/>
      <c r="D19" s="194"/>
      <c r="E19" s="194"/>
      <c r="F19" s="194"/>
      <c r="G19" s="194"/>
      <c r="H19" s="194"/>
      <c r="I19" s="194"/>
      <c r="J19" s="194"/>
      <c r="K19" s="194"/>
      <c r="L19" s="194"/>
    </row>
    <row r="20" spans="2:12" s="193" customFormat="1">
      <c r="B20" s="194"/>
      <c r="C20" s="194"/>
      <c r="D20" s="194"/>
      <c r="E20" s="194"/>
      <c r="F20" s="194"/>
      <c r="G20" s="194"/>
      <c r="H20" s="194"/>
      <c r="I20" s="194"/>
      <c r="J20" s="194"/>
      <c r="K20" s="194"/>
      <c r="L20" s="194"/>
    </row>
    <row r="21" spans="2:12" s="193" customFormat="1"/>
    <row r="22" spans="2:12" s="193" customFormat="1"/>
    <row r="23" spans="2:12" s="193" customFormat="1"/>
    <row r="24" spans="2:12" s="193" customFormat="1"/>
    <row r="25" spans="2:12" s="193" customFormat="1"/>
    <row r="26" spans="2:12" s="193" customFormat="1"/>
    <row r="27" spans="2:12" s="193" customFormat="1"/>
    <row r="28" spans="2:12" s="193" customFormat="1"/>
    <row r="29" spans="2:12" s="193" customFormat="1"/>
    <row r="30" spans="2:12" s="193" customFormat="1"/>
    <row r="31" spans="2:12" s="193" customFormat="1"/>
    <row r="32" spans="2:12" s="193" customFormat="1"/>
    <row r="33" s="193" customFormat="1"/>
    <row r="34" s="193" customFormat="1"/>
    <row r="35" s="193" customFormat="1"/>
    <row r="36" s="193" customFormat="1"/>
    <row r="37" s="193" customFormat="1"/>
    <row r="38" s="193" customFormat="1"/>
    <row r="39" s="193" customFormat="1"/>
    <row r="40" s="193" customFormat="1"/>
    <row r="41" s="193" customFormat="1"/>
  </sheetData>
  <phoneticPr fontId="25" type="noConversion"/>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92D050"/>
  </sheetPr>
  <dimension ref="A1:AM306"/>
  <sheetViews>
    <sheetView zoomScaleNormal="100" workbookViewId="0">
      <selection activeCell="D15" sqref="D15"/>
    </sheetView>
  </sheetViews>
  <sheetFormatPr defaultColWidth="9.140625" defaultRowHeight="11.25"/>
  <cols>
    <col min="1" max="1" width="2.140625" style="5" customWidth="1"/>
    <col min="2" max="2" width="12.85546875" style="11" customWidth="1"/>
    <col min="3" max="3" width="51.5703125" style="11" customWidth="1"/>
    <col min="4" max="4" width="10.5703125" style="11" customWidth="1"/>
    <col min="5" max="5" width="14" style="11" customWidth="1"/>
    <col min="6" max="6" width="15.7109375" style="11" customWidth="1"/>
    <col min="7" max="7" width="1.7109375" style="5" customWidth="1"/>
    <col min="8" max="15" width="6" style="2" customWidth="1"/>
    <col min="16" max="16" width="7.140625" style="2" bestFit="1" customWidth="1"/>
    <col min="17" max="18" width="6" style="2" customWidth="1"/>
    <col min="19" max="39" width="9.140625" style="5"/>
    <col min="40" max="16384" width="9.140625" style="4"/>
  </cols>
  <sheetData>
    <row r="1" spans="1:39" s="5" customFormat="1">
      <c r="B1" s="7"/>
      <c r="C1" s="7"/>
      <c r="D1" s="7"/>
      <c r="E1" s="7"/>
      <c r="F1" s="7"/>
      <c r="H1" s="3"/>
      <c r="I1" s="3"/>
      <c r="J1" s="3"/>
      <c r="K1" s="3"/>
      <c r="L1" s="3"/>
      <c r="M1" s="3"/>
      <c r="N1" s="3"/>
      <c r="O1" s="3"/>
      <c r="P1" s="3"/>
      <c r="Q1" s="3"/>
      <c r="R1" s="3"/>
    </row>
    <row r="2" spans="1:39" s="5" customFormat="1" ht="20.25">
      <c r="B2" s="279" t="s">
        <v>149</v>
      </c>
      <c r="C2" s="7"/>
      <c r="D2" s="7"/>
      <c r="E2" s="7"/>
      <c r="F2" s="7"/>
      <c r="H2" s="3"/>
      <c r="I2" s="3"/>
      <c r="J2" s="3"/>
      <c r="K2" s="3"/>
      <c r="L2" s="3"/>
      <c r="M2" s="3"/>
      <c r="N2" s="3"/>
      <c r="O2" s="3"/>
      <c r="P2" s="3"/>
      <c r="Q2" s="3"/>
      <c r="R2" s="3"/>
    </row>
    <row r="3" spans="1:39" s="2" customFormat="1" ht="16.5" thickBot="1">
      <c r="A3" s="3"/>
      <c r="B3" s="85"/>
      <c r="C3" s="2327" t="s">
        <v>150</v>
      </c>
      <c r="D3" s="2328"/>
      <c r="E3" s="2328"/>
      <c r="F3" s="2328"/>
      <c r="G3" s="3"/>
      <c r="H3" s="2318"/>
      <c r="I3" s="2318"/>
      <c r="J3" s="2318"/>
      <c r="K3" s="2318"/>
      <c r="L3" s="2318"/>
      <c r="M3" s="2318"/>
      <c r="N3" s="2318"/>
      <c r="O3" s="2318"/>
      <c r="P3" s="2318"/>
      <c r="Q3" s="2318"/>
      <c r="R3" s="3"/>
      <c r="S3" s="3"/>
      <c r="T3" s="3"/>
      <c r="U3" s="3"/>
      <c r="V3" s="3"/>
      <c r="W3" s="3"/>
      <c r="X3" s="3"/>
      <c r="Y3" s="3"/>
      <c r="Z3" s="3"/>
      <c r="AA3" s="3"/>
      <c r="AB3" s="3"/>
      <c r="AC3" s="3"/>
      <c r="AD3" s="3"/>
      <c r="AE3" s="3"/>
      <c r="AF3" s="3"/>
      <c r="AG3" s="3"/>
      <c r="AH3" s="3"/>
      <c r="AI3" s="3"/>
      <c r="AJ3" s="3"/>
      <c r="AK3" s="3"/>
      <c r="AL3" s="3"/>
      <c r="AM3" s="3"/>
    </row>
    <row r="4" spans="1:39" s="2" customFormat="1" ht="17.45" customHeight="1" thickBot="1">
      <c r="A4" s="3"/>
      <c r="B4" s="87"/>
      <c r="C4" s="88"/>
      <c r="D4" s="88"/>
      <c r="E4" s="88"/>
      <c r="F4" s="88"/>
      <c r="G4" s="3"/>
      <c r="H4" s="2316" t="s">
        <v>132</v>
      </c>
      <c r="I4" s="2317"/>
      <c r="J4" s="2317"/>
      <c r="K4" s="2317"/>
      <c r="L4" s="2317"/>
      <c r="M4" s="2317"/>
      <c r="N4" s="2317"/>
      <c r="O4" s="2317"/>
      <c r="P4" s="2319" t="s">
        <v>19</v>
      </c>
      <c r="Q4" s="2320"/>
      <c r="R4" s="2321"/>
      <c r="S4" s="3"/>
      <c r="T4" s="3"/>
      <c r="U4" s="3"/>
      <c r="V4" s="3"/>
      <c r="W4" s="3"/>
      <c r="X4" s="3"/>
      <c r="Y4" s="3"/>
      <c r="Z4" s="3"/>
      <c r="AA4" s="3"/>
      <c r="AB4" s="3"/>
      <c r="AC4" s="3"/>
      <c r="AD4" s="3"/>
      <c r="AE4" s="3"/>
      <c r="AF4" s="3"/>
      <c r="AG4" s="3"/>
      <c r="AH4" s="3"/>
      <c r="AI4" s="3"/>
      <c r="AJ4" s="3"/>
      <c r="AK4" s="3"/>
      <c r="AL4" s="3"/>
      <c r="AM4" s="3"/>
    </row>
    <row r="5" spans="1:39" ht="44.45" customHeight="1" thickBot="1">
      <c r="A5" s="9"/>
      <c r="B5" s="274" t="s">
        <v>127</v>
      </c>
      <c r="C5" s="274" t="s">
        <v>133</v>
      </c>
      <c r="D5" s="275" t="s">
        <v>65</v>
      </c>
      <c r="E5" s="275" t="s">
        <v>69</v>
      </c>
      <c r="F5" s="274" t="s">
        <v>63</v>
      </c>
      <c r="G5" s="9"/>
      <c r="H5" s="2325" t="s">
        <v>128</v>
      </c>
      <c r="I5" s="2326"/>
      <c r="J5" s="2325" t="s">
        <v>129</v>
      </c>
      <c r="K5" s="2326"/>
      <c r="L5" s="2325" t="s">
        <v>130</v>
      </c>
      <c r="M5" s="2326"/>
      <c r="N5" s="2325" t="s">
        <v>131</v>
      </c>
      <c r="O5" s="2326"/>
      <c r="P5" s="2322"/>
      <c r="Q5" s="2323"/>
      <c r="R5" s="2324"/>
    </row>
    <row r="6" spans="1:39" ht="26.25" customHeight="1" thickBot="1">
      <c r="A6" s="90"/>
      <c r="B6" s="2308" t="s">
        <v>165</v>
      </c>
      <c r="C6" s="2309"/>
      <c r="D6" s="2309"/>
      <c r="E6" s="2309"/>
      <c r="F6" s="2309"/>
      <c r="G6" s="125"/>
      <c r="H6" s="126" t="s">
        <v>66</v>
      </c>
      <c r="I6" s="276" t="s">
        <v>67</v>
      </c>
      <c r="J6" s="126" t="s">
        <v>66</v>
      </c>
      <c r="K6" s="276" t="s">
        <v>67</v>
      </c>
      <c r="L6" s="126" t="s">
        <v>66</v>
      </c>
      <c r="M6" s="276" t="s">
        <v>67</v>
      </c>
      <c r="N6" s="126" t="s">
        <v>66</v>
      </c>
      <c r="O6" s="276" t="s">
        <v>67</v>
      </c>
      <c r="P6" s="126" t="s">
        <v>66</v>
      </c>
      <c r="Q6" s="276" t="s">
        <v>67</v>
      </c>
      <c r="R6" s="127" t="s">
        <v>79</v>
      </c>
    </row>
    <row r="7" spans="1:39" ht="18" customHeight="1" thickBot="1">
      <c r="A7" s="90"/>
      <c r="B7" s="2310" t="s">
        <v>166</v>
      </c>
      <c r="C7" s="2311"/>
      <c r="D7" s="2311"/>
      <c r="E7" s="2311"/>
      <c r="F7" s="2311"/>
      <c r="G7" s="90"/>
      <c r="H7" s="156"/>
      <c r="I7" s="277"/>
      <c r="J7" s="156"/>
      <c r="K7" s="277"/>
      <c r="L7" s="155"/>
      <c r="M7" s="278"/>
      <c r="N7" s="155"/>
      <c r="O7" s="278"/>
      <c r="P7" s="156"/>
      <c r="Q7" s="277"/>
      <c r="R7" s="273"/>
    </row>
    <row r="8" spans="1:39" ht="11.25" customHeight="1" thickBot="1">
      <c r="B8" s="2305" t="s">
        <v>113</v>
      </c>
      <c r="C8" s="142"/>
      <c r="D8" s="150"/>
      <c r="E8" s="150"/>
      <c r="F8" s="150"/>
      <c r="G8" s="157"/>
      <c r="H8" s="132" t="e">
        <f>#REF!</f>
        <v>#REF!</v>
      </c>
      <c r="I8" s="133" t="e">
        <f>#REF!</f>
        <v>#REF!</v>
      </c>
      <c r="J8" s="132" t="e">
        <f>#REF!</f>
        <v>#REF!</v>
      </c>
      <c r="K8" s="133" t="e">
        <f>#REF!</f>
        <v>#REF!</v>
      </c>
      <c r="L8" s="106" t="e">
        <f>#REF!</f>
        <v>#REF!</v>
      </c>
      <c r="M8" s="92" t="e">
        <f>#REF!</f>
        <v>#REF!</v>
      </c>
      <c r="N8" s="106" t="e">
        <f>#REF!</f>
        <v>#REF!</v>
      </c>
      <c r="O8" s="92" t="e">
        <f>#REF!</f>
        <v>#REF!</v>
      </c>
      <c r="P8" s="134" t="e">
        <f>H8+J8+L8+N8</f>
        <v>#REF!</v>
      </c>
      <c r="Q8" s="134" t="e">
        <f>I8+K8+M8+O8</f>
        <v>#REF!</v>
      </c>
      <c r="R8" s="130" t="e">
        <f t="shared" ref="R8:R21" si="0">Q8/P8</f>
        <v>#REF!</v>
      </c>
    </row>
    <row r="9" spans="1:39" ht="12" thickBot="1">
      <c r="B9" s="2312"/>
      <c r="C9" s="143"/>
      <c r="D9" s="94"/>
      <c r="E9" s="94"/>
      <c r="F9" s="94"/>
      <c r="G9" s="157"/>
      <c r="H9" s="107" t="e">
        <f>#REF!</f>
        <v>#REF!</v>
      </c>
      <c r="I9" s="152" t="e">
        <f>#REF!</f>
        <v>#REF!</v>
      </c>
      <c r="J9" s="107" t="e">
        <f>#REF!</f>
        <v>#REF!</v>
      </c>
      <c r="K9" s="152" t="e">
        <f>#REF!</f>
        <v>#REF!</v>
      </c>
      <c r="L9" s="106" t="e">
        <f>#REF!</f>
        <v>#REF!</v>
      </c>
      <c r="M9" s="92" t="e">
        <f>#REF!</f>
        <v>#REF!</v>
      </c>
      <c r="N9" s="106" t="e">
        <f>#REF!</f>
        <v>#REF!</v>
      </c>
      <c r="O9" s="92" t="e">
        <f>#REF!</f>
        <v>#REF!</v>
      </c>
      <c r="P9" s="134" t="e">
        <f t="shared" ref="P9:P24" si="1">H9+J9+L9+N9</f>
        <v>#REF!</v>
      </c>
      <c r="Q9" s="134" t="e">
        <f t="shared" ref="Q9:Q24" si="2">I9+K9+M9+O9</f>
        <v>#REF!</v>
      </c>
      <c r="R9" s="130" t="e">
        <f t="shared" si="0"/>
        <v>#REF!</v>
      </c>
    </row>
    <row r="10" spans="1:39" ht="12" thickBot="1">
      <c r="B10" s="2312"/>
      <c r="C10" s="143"/>
      <c r="D10" s="94"/>
      <c r="E10" s="94"/>
      <c r="F10" s="94"/>
      <c r="G10" s="157"/>
      <c r="H10" s="107" t="e">
        <f>#REF!</f>
        <v>#REF!</v>
      </c>
      <c r="I10" s="152" t="e">
        <f>#REF!</f>
        <v>#REF!</v>
      </c>
      <c r="J10" s="107" t="e">
        <f>#REF!</f>
        <v>#REF!</v>
      </c>
      <c r="K10" s="152" t="e">
        <f>#REF!</f>
        <v>#REF!</v>
      </c>
      <c r="L10" s="106" t="e">
        <f>#REF!</f>
        <v>#REF!</v>
      </c>
      <c r="M10" s="92" t="e">
        <f>#REF!</f>
        <v>#REF!</v>
      </c>
      <c r="N10" s="106" t="e">
        <f>#REF!</f>
        <v>#REF!</v>
      </c>
      <c r="O10" s="92" t="e">
        <f>#REF!</f>
        <v>#REF!</v>
      </c>
      <c r="P10" s="134" t="e">
        <f t="shared" si="1"/>
        <v>#REF!</v>
      </c>
      <c r="Q10" s="134" t="e">
        <f t="shared" si="2"/>
        <v>#REF!</v>
      </c>
      <c r="R10" s="130" t="e">
        <f t="shared" si="0"/>
        <v>#REF!</v>
      </c>
    </row>
    <row r="11" spans="1:39" ht="12.2" customHeight="1" thickBot="1">
      <c r="B11" s="2305" t="s">
        <v>112</v>
      </c>
      <c r="C11" s="142"/>
      <c r="D11" s="150"/>
      <c r="E11" s="150"/>
      <c r="F11" s="150"/>
      <c r="G11" s="157"/>
      <c r="H11" s="132" t="e">
        <f>#REF!</f>
        <v>#REF!</v>
      </c>
      <c r="I11" s="133" t="e">
        <f>#REF!</f>
        <v>#REF!</v>
      </c>
      <c r="J11" s="132" t="e">
        <f>#REF!</f>
        <v>#REF!</v>
      </c>
      <c r="K11" s="133" t="e">
        <f>#REF!</f>
        <v>#REF!</v>
      </c>
      <c r="L11" s="132" t="e">
        <f>#REF!</f>
        <v>#REF!</v>
      </c>
      <c r="M11" s="149" t="e">
        <f>#REF!</f>
        <v>#REF!</v>
      </c>
      <c r="N11" s="132" t="e">
        <f>#REF!</f>
        <v>#REF!</v>
      </c>
      <c r="O11" s="149" t="e">
        <f>#REF!</f>
        <v>#REF!</v>
      </c>
      <c r="P11" s="134" t="e">
        <f t="shared" si="1"/>
        <v>#REF!</v>
      </c>
      <c r="Q11" s="134" t="e">
        <f t="shared" si="2"/>
        <v>#REF!</v>
      </c>
      <c r="R11" s="153" t="e">
        <f t="shared" si="0"/>
        <v>#REF!</v>
      </c>
    </row>
    <row r="12" spans="1:39" s="5" customFormat="1" ht="12" thickBot="1">
      <c r="B12" s="2306"/>
      <c r="C12" s="144"/>
      <c r="D12" s="93"/>
      <c r="E12" s="93"/>
      <c r="F12" s="93"/>
      <c r="G12" s="157"/>
      <c r="H12" s="107" t="e">
        <f>#REF!</f>
        <v>#REF!</v>
      </c>
      <c r="I12" s="152" t="e">
        <f>#REF!</f>
        <v>#REF!</v>
      </c>
      <c r="J12" s="107" t="e">
        <f>#REF!</f>
        <v>#REF!</v>
      </c>
      <c r="K12" s="152" t="e">
        <f>#REF!</f>
        <v>#REF!</v>
      </c>
      <c r="L12" s="106" t="e">
        <f>#REF!</f>
        <v>#REF!</v>
      </c>
      <c r="M12" s="92" t="e">
        <f>#REF!</f>
        <v>#REF!</v>
      </c>
      <c r="N12" s="106" t="e">
        <f>#REF!</f>
        <v>#REF!</v>
      </c>
      <c r="O12" s="92" t="e">
        <f>#REF!</f>
        <v>#REF!</v>
      </c>
      <c r="P12" s="134" t="e">
        <f t="shared" si="1"/>
        <v>#REF!</v>
      </c>
      <c r="Q12" s="134" t="e">
        <f t="shared" si="2"/>
        <v>#REF!</v>
      </c>
      <c r="R12" s="130" t="e">
        <f t="shared" si="0"/>
        <v>#REF!</v>
      </c>
    </row>
    <row r="13" spans="1:39" s="5" customFormat="1" ht="12" thickBot="1">
      <c r="B13" s="2306"/>
      <c r="C13" s="143"/>
      <c r="D13" s="94"/>
      <c r="E13" s="94"/>
      <c r="F13" s="94"/>
      <c r="G13" s="157"/>
      <c r="H13" s="107" t="e">
        <f>#REF!</f>
        <v>#REF!</v>
      </c>
      <c r="I13" s="152" t="e">
        <f>#REF!</f>
        <v>#REF!</v>
      </c>
      <c r="J13" s="107" t="e">
        <f>#REF!</f>
        <v>#REF!</v>
      </c>
      <c r="K13" s="152" t="e">
        <f>#REF!</f>
        <v>#REF!</v>
      </c>
      <c r="L13" s="106" t="e">
        <f>#REF!</f>
        <v>#REF!</v>
      </c>
      <c r="M13" s="92" t="e">
        <f>#REF!</f>
        <v>#REF!</v>
      </c>
      <c r="N13" s="106" t="e">
        <f>#REF!</f>
        <v>#REF!</v>
      </c>
      <c r="O13" s="92" t="e">
        <f>#REF!</f>
        <v>#REF!</v>
      </c>
      <c r="P13" s="134" t="e">
        <f t="shared" si="1"/>
        <v>#REF!</v>
      </c>
      <c r="Q13" s="134" t="e">
        <f t="shared" si="2"/>
        <v>#REF!</v>
      </c>
      <c r="R13" s="130" t="e">
        <f t="shared" si="0"/>
        <v>#REF!</v>
      </c>
    </row>
    <row r="14" spans="1:39" s="5" customFormat="1" ht="12" thickBot="1">
      <c r="B14" s="2306"/>
      <c r="C14" s="143"/>
      <c r="D14" s="94"/>
      <c r="E14" s="94"/>
      <c r="F14" s="94"/>
      <c r="G14" s="157"/>
      <c r="H14" s="107" t="e">
        <f>#REF!</f>
        <v>#REF!</v>
      </c>
      <c r="I14" s="152" t="e">
        <f>#REF!</f>
        <v>#REF!</v>
      </c>
      <c r="J14" s="107" t="e">
        <f>#REF!</f>
        <v>#REF!</v>
      </c>
      <c r="K14" s="152" t="e">
        <f>#REF!</f>
        <v>#REF!</v>
      </c>
      <c r="L14" s="106" t="e">
        <f>#REF!</f>
        <v>#REF!</v>
      </c>
      <c r="M14" s="92" t="e">
        <f>#REF!</f>
        <v>#REF!</v>
      </c>
      <c r="N14" s="106" t="e">
        <f>#REF!</f>
        <v>#REF!</v>
      </c>
      <c r="O14" s="92" t="e">
        <f>#REF!</f>
        <v>#REF!</v>
      </c>
      <c r="P14" s="134" t="e">
        <f t="shared" si="1"/>
        <v>#REF!</v>
      </c>
      <c r="Q14" s="134" t="e">
        <f t="shared" si="2"/>
        <v>#REF!</v>
      </c>
      <c r="R14" s="130" t="e">
        <f t="shared" si="0"/>
        <v>#REF!</v>
      </c>
    </row>
    <row r="15" spans="1:39" s="5" customFormat="1" ht="12" thickBot="1">
      <c r="B15" s="2307"/>
      <c r="C15" s="151"/>
      <c r="D15" s="97"/>
      <c r="E15" s="97"/>
      <c r="F15" s="97"/>
      <c r="G15" s="157"/>
      <c r="H15" s="109" t="e">
        <f>#REF!</f>
        <v>#REF!</v>
      </c>
      <c r="I15" s="148" t="e">
        <f>#REF!</f>
        <v>#REF!</v>
      </c>
      <c r="J15" s="109" t="e">
        <f>#REF!</f>
        <v>#REF!</v>
      </c>
      <c r="K15" s="148" t="e">
        <f>#REF!</f>
        <v>#REF!</v>
      </c>
      <c r="L15" s="128" t="e">
        <f>#REF!</f>
        <v>#REF!</v>
      </c>
      <c r="M15" s="129" t="e">
        <f>#REF!</f>
        <v>#REF!</v>
      </c>
      <c r="N15" s="128" t="e">
        <f>#REF!</f>
        <v>#REF!</v>
      </c>
      <c r="O15" s="129" t="e">
        <f>#REF!</f>
        <v>#REF!</v>
      </c>
      <c r="P15" s="134" t="e">
        <f t="shared" si="1"/>
        <v>#REF!</v>
      </c>
      <c r="Q15" s="134" t="e">
        <f t="shared" si="2"/>
        <v>#REF!</v>
      </c>
      <c r="R15" s="154" t="e">
        <f t="shared" si="0"/>
        <v>#REF!</v>
      </c>
    </row>
    <row r="16" spans="1:39" s="5" customFormat="1" ht="14.25" customHeight="1" thickBot="1">
      <c r="B16" s="2305" t="s">
        <v>114</v>
      </c>
      <c r="C16" s="142"/>
      <c r="D16" s="150"/>
      <c r="E16" s="150"/>
      <c r="F16" s="150"/>
      <c r="G16" s="157"/>
      <c r="H16" s="132" t="e">
        <f>#REF!</f>
        <v>#REF!</v>
      </c>
      <c r="I16" s="133" t="e">
        <f>#REF!</f>
        <v>#REF!</v>
      </c>
      <c r="J16" s="132" t="e">
        <f>#REF!</f>
        <v>#REF!</v>
      </c>
      <c r="K16" s="133" t="e">
        <f>#REF!</f>
        <v>#REF!</v>
      </c>
      <c r="L16" s="132" t="e">
        <f>#REF!</f>
        <v>#REF!</v>
      </c>
      <c r="M16" s="149" t="e">
        <f>#REF!</f>
        <v>#REF!</v>
      </c>
      <c r="N16" s="132" t="e">
        <f>#REF!</f>
        <v>#REF!</v>
      </c>
      <c r="O16" s="149" t="e">
        <f>#REF!</f>
        <v>#REF!</v>
      </c>
      <c r="P16" s="134" t="e">
        <f t="shared" si="1"/>
        <v>#REF!</v>
      </c>
      <c r="Q16" s="134" t="e">
        <f t="shared" si="2"/>
        <v>#REF!</v>
      </c>
      <c r="R16" s="153" t="e">
        <f t="shared" si="0"/>
        <v>#REF!</v>
      </c>
    </row>
    <row r="17" spans="1:18" s="5" customFormat="1" ht="12" thickBot="1">
      <c r="B17" s="2312"/>
      <c r="C17" s="143"/>
      <c r="D17" s="94"/>
      <c r="E17" s="94"/>
      <c r="F17" s="94"/>
      <c r="G17" s="157"/>
      <c r="H17" s="107" t="e">
        <f>#REF!</f>
        <v>#REF!</v>
      </c>
      <c r="I17" s="152" t="e">
        <f>#REF!</f>
        <v>#REF!</v>
      </c>
      <c r="J17" s="107" t="e">
        <f>#REF!</f>
        <v>#REF!</v>
      </c>
      <c r="K17" s="152" t="e">
        <f>#REF!</f>
        <v>#REF!</v>
      </c>
      <c r="L17" s="106" t="e">
        <f>#REF!</f>
        <v>#REF!</v>
      </c>
      <c r="M17" s="92" t="e">
        <f>#REF!</f>
        <v>#REF!</v>
      </c>
      <c r="N17" s="106" t="e">
        <f>#REF!</f>
        <v>#REF!</v>
      </c>
      <c r="O17" s="92" t="e">
        <f>#REF!</f>
        <v>#REF!</v>
      </c>
      <c r="P17" s="134" t="e">
        <f t="shared" si="1"/>
        <v>#REF!</v>
      </c>
      <c r="Q17" s="134" t="e">
        <f t="shared" si="2"/>
        <v>#REF!</v>
      </c>
      <c r="R17" s="130" t="e">
        <f t="shared" si="0"/>
        <v>#REF!</v>
      </c>
    </row>
    <row r="18" spans="1:18" s="5" customFormat="1" ht="12" thickBot="1">
      <c r="B18" s="2312"/>
      <c r="C18" s="143"/>
      <c r="D18" s="94"/>
      <c r="E18" s="94"/>
      <c r="F18" s="94"/>
      <c r="G18" s="157"/>
      <c r="H18" s="107" t="e">
        <f>#REF!</f>
        <v>#REF!</v>
      </c>
      <c r="I18" s="152" t="e">
        <f>#REF!</f>
        <v>#REF!</v>
      </c>
      <c r="J18" s="107" t="e">
        <f>#REF!</f>
        <v>#REF!</v>
      </c>
      <c r="K18" s="152" t="e">
        <f>#REF!</f>
        <v>#REF!</v>
      </c>
      <c r="L18" s="106" t="e">
        <f>#REF!</f>
        <v>#REF!</v>
      </c>
      <c r="M18" s="92" t="e">
        <f>#REF!</f>
        <v>#REF!</v>
      </c>
      <c r="N18" s="106" t="e">
        <f>#REF!</f>
        <v>#REF!</v>
      </c>
      <c r="O18" s="92" t="e">
        <f>#REF!</f>
        <v>#REF!</v>
      </c>
      <c r="P18" s="134" t="e">
        <f t="shared" si="1"/>
        <v>#REF!</v>
      </c>
      <c r="Q18" s="134" t="e">
        <f t="shared" si="2"/>
        <v>#REF!</v>
      </c>
      <c r="R18" s="130" t="e">
        <f t="shared" si="0"/>
        <v>#REF!</v>
      </c>
    </row>
    <row r="19" spans="1:18" s="5" customFormat="1" ht="12" thickBot="1">
      <c r="B19" s="2312"/>
      <c r="C19" s="143"/>
      <c r="D19" s="94"/>
      <c r="E19" s="94"/>
      <c r="F19" s="94"/>
      <c r="G19" s="157"/>
      <c r="H19" s="107" t="e">
        <f>#REF!</f>
        <v>#REF!</v>
      </c>
      <c r="I19" s="152" t="e">
        <f>#REF!</f>
        <v>#REF!</v>
      </c>
      <c r="J19" s="107" t="e">
        <f>#REF!</f>
        <v>#REF!</v>
      </c>
      <c r="K19" s="152" t="e">
        <f>#REF!</f>
        <v>#REF!</v>
      </c>
      <c r="L19" s="106" t="e">
        <f>#REF!</f>
        <v>#REF!</v>
      </c>
      <c r="M19" s="92" t="e">
        <f>#REF!</f>
        <v>#REF!</v>
      </c>
      <c r="N19" s="106" t="e">
        <f>#REF!</f>
        <v>#REF!</v>
      </c>
      <c r="O19" s="92" t="e">
        <f>#REF!</f>
        <v>#REF!</v>
      </c>
      <c r="P19" s="134" t="e">
        <f t="shared" si="1"/>
        <v>#REF!</v>
      </c>
      <c r="Q19" s="134" t="e">
        <f t="shared" si="2"/>
        <v>#REF!</v>
      </c>
      <c r="R19" s="130" t="e">
        <f t="shared" si="0"/>
        <v>#REF!</v>
      </c>
    </row>
    <row r="20" spans="1:18" s="5" customFormat="1" ht="12" thickBot="1">
      <c r="B20" s="2313"/>
      <c r="C20" s="151"/>
      <c r="D20" s="97"/>
      <c r="E20" s="97"/>
      <c r="F20" s="97"/>
      <c r="G20" s="157"/>
      <c r="H20" s="109" t="e">
        <f>#REF!</f>
        <v>#REF!</v>
      </c>
      <c r="I20" s="148" t="e">
        <f>#REF!</f>
        <v>#REF!</v>
      </c>
      <c r="J20" s="109" t="e">
        <f>#REF!</f>
        <v>#REF!</v>
      </c>
      <c r="K20" s="148" t="e">
        <f>#REF!</f>
        <v>#REF!</v>
      </c>
      <c r="L20" s="128" t="e">
        <f>#REF!</f>
        <v>#REF!</v>
      </c>
      <c r="M20" s="129" t="e">
        <f>#REF!</f>
        <v>#REF!</v>
      </c>
      <c r="N20" s="128" t="e">
        <f>#REF!</f>
        <v>#REF!</v>
      </c>
      <c r="O20" s="129" t="e">
        <f>#REF!</f>
        <v>#REF!</v>
      </c>
      <c r="P20" s="134" t="e">
        <f t="shared" si="1"/>
        <v>#REF!</v>
      </c>
      <c r="Q20" s="134" t="e">
        <f t="shared" si="2"/>
        <v>#REF!</v>
      </c>
      <c r="R20" s="154" t="e">
        <f t="shared" si="0"/>
        <v>#REF!</v>
      </c>
    </row>
    <row r="21" spans="1:18" s="5" customFormat="1" ht="24" customHeight="1" thickBot="1">
      <c r="B21" s="2305" t="s">
        <v>115</v>
      </c>
      <c r="C21" s="142"/>
      <c r="D21" s="150"/>
      <c r="E21" s="150"/>
      <c r="F21" s="150"/>
      <c r="G21" s="157"/>
      <c r="H21" s="132" t="e">
        <f>#REF!</f>
        <v>#REF!</v>
      </c>
      <c r="I21" s="133" t="e">
        <f>#REF!</f>
        <v>#REF!</v>
      </c>
      <c r="J21" s="132" t="e">
        <f>#REF!</f>
        <v>#REF!</v>
      </c>
      <c r="K21" s="133" t="e">
        <f>#REF!</f>
        <v>#REF!</v>
      </c>
      <c r="L21" s="132" t="e">
        <f>#REF!</f>
        <v>#REF!</v>
      </c>
      <c r="M21" s="149" t="e">
        <f>#REF!</f>
        <v>#REF!</v>
      </c>
      <c r="N21" s="132" t="e">
        <f>#REF!</f>
        <v>#REF!</v>
      </c>
      <c r="O21" s="149" t="e">
        <f>#REF!</f>
        <v>#REF!</v>
      </c>
      <c r="P21" s="134" t="e">
        <f t="shared" si="1"/>
        <v>#REF!</v>
      </c>
      <c r="Q21" s="134" t="e">
        <f t="shared" si="2"/>
        <v>#REF!</v>
      </c>
      <c r="R21" s="153" t="e">
        <f t="shared" si="0"/>
        <v>#REF!</v>
      </c>
    </row>
    <row r="22" spans="1:18" s="5" customFormat="1" ht="12" thickBot="1">
      <c r="B22" s="2314"/>
      <c r="C22" s="143"/>
      <c r="D22" s="94"/>
      <c r="E22" s="94"/>
      <c r="F22" s="93"/>
      <c r="G22" s="157"/>
      <c r="H22" s="107" t="e">
        <f>#REF!</f>
        <v>#REF!</v>
      </c>
      <c r="I22" s="152" t="e">
        <f>#REF!</f>
        <v>#REF!</v>
      </c>
      <c r="J22" s="107" t="e">
        <f>#REF!</f>
        <v>#REF!</v>
      </c>
      <c r="K22" s="152" t="e">
        <f>#REF!</f>
        <v>#REF!</v>
      </c>
      <c r="L22" s="106" t="e">
        <f>#REF!</f>
        <v>#REF!</v>
      </c>
      <c r="M22" s="92" t="e">
        <f>#REF!</f>
        <v>#REF!</v>
      </c>
      <c r="N22" s="106" t="e">
        <f>#REF!</f>
        <v>#REF!</v>
      </c>
      <c r="O22" s="92" t="e">
        <f>#REF!</f>
        <v>#REF!</v>
      </c>
      <c r="P22" s="134" t="e">
        <f t="shared" si="1"/>
        <v>#REF!</v>
      </c>
      <c r="Q22" s="134" t="e">
        <f t="shared" si="2"/>
        <v>#REF!</v>
      </c>
      <c r="R22" s="130" t="e">
        <f>Q22/P22</f>
        <v>#REF!</v>
      </c>
    </row>
    <row r="23" spans="1:18" s="5" customFormat="1" ht="12" thickBot="1">
      <c r="B23" s="2314"/>
      <c r="C23" s="143"/>
      <c r="D23" s="94"/>
      <c r="E23" s="94"/>
      <c r="F23" s="93"/>
      <c r="G23" s="157"/>
      <c r="H23" s="107" t="e">
        <f>#REF!</f>
        <v>#REF!</v>
      </c>
      <c r="I23" s="152" t="e">
        <f>#REF!</f>
        <v>#REF!</v>
      </c>
      <c r="J23" s="107" t="e">
        <f>#REF!</f>
        <v>#REF!</v>
      </c>
      <c r="K23" s="152" t="e">
        <f>#REF!</f>
        <v>#REF!</v>
      </c>
      <c r="L23" s="106" t="e">
        <f>#REF!</f>
        <v>#REF!</v>
      </c>
      <c r="M23" s="92" t="e">
        <f>#REF!</f>
        <v>#REF!</v>
      </c>
      <c r="N23" s="106" t="e">
        <f>#REF!</f>
        <v>#REF!</v>
      </c>
      <c r="O23" s="92" t="e">
        <f>#REF!</f>
        <v>#REF!</v>
      </c>
      <c r="P23" s="134" t="e">
        <f t="shared" si="1"/>
        <v>#REF!</v>
      </c>
      <c r="Q23" s="134" t="e">
        <f t="shared" si="2"/>
        <v>#REF!</v>
      </c>
      <c r="R23" s="130" t="e">
        <f>Q23/P23</f>
        <v>#REF!</v>
      </c>
    </row>
    <row r="24" spans="1:18" ht="12" thickBot="1">
      <c r="B24" s="2315"/>
      <c r="C24" s="151"/>
      <c r="D24" s="97"/>
      <c r="E24" s="96"/>
      <c r="F24" s="97"/>
      <c r="G24" s="157"/>
      <c r="H24" s="109" t="e">
        <f>#REF!</f>
        <v>#REF!</v>
      </c>
      <c r="I24" s="148" t="e">
        <f>#REF!</f>
        <v>#REF!</v>
      </c>
      <c r="J24" s="109" t="e">
        <f>#REF!</f>
        <v>#REF!</v>
      </c>
      <c r="K24" s="148" t="e">
        <f>#REF!</f>
        <v>#REF!</v>
      </c>
      <c r="L24" s="109" t="e">
        <f>#REF!</f>
        <v>#REF!</v>
      </c>
      <c r="M24" s="96" t="e">
        <f>#REF!</f>
        <v>#REF!</v>
      </c>
      <c r="N24" s="109" t="e">
        <f>#REF!</f>
        <v>#REF!</v>
      </c>
      <c r="O24" s="96" t="e">
        <f>#REF!</f>
        <v>#REF!</v>
      </c>
      <c r="P24" s="134" t="e">
        <f t="shared" si="1"/>
        <v>#REF!</v>
      </c>
      <c r="Q24" s="134" t="e">
        <f t="shared" si="2"/>
        <v>#REF!</v>
      </c>
      <c r="R24" s="189" t="e">
        <f>Q24/P24</f>
        <v>#REF!</v>
      </c>
    </row>
    <row r="25" spans="1:18" ht="26.25" customHeight="1" thickBot="1">
      <c r="A25" s="90"/>
      <c r="B25" s="2308" t="s">
        <v>167</v>
      </c>
      <c r="C25" s="2309"/>
      <c r="D25" s="2309"/>
      <c r="E25" s="2309"/>
      <c r="F25" s="2309"/>
      <c r="G25" s="125"/>
      <c r="H25" s="126" t="e">
        <f>#REF!</f>
        <v>#REF!</v>
      </c>
      <c r="I25" s="276" t="e">
        <f>#REF!</f>
        <v>#REF!</v>
      </c>
      <c r="J25" s="126" t="e">
        <f>#REF!</f>
        <v>#REF!</v>
      </c>
      <c r="K25" s="276" t="e">
        <f>#REF!</f>
        <v>#REF!</v>
      </c>
      <c r="L25" s="126" t="e">
        <f>#REF!</f>
        <v>#REF!</v>
      </c>
      <c r="M25" s="276" t="e">
        <f>#REF!</f>
        <v>#REF!</v>
      </c>
      <c r="N25" s="126" t="e">
        <f>#REF!</f>
        <v>#REF!</v>
      </c>
      <c r="O25" s="276" t="e">
        <f>#REF!</f>
        <v>#REF!</v>
      </c>
      <c r="P25" s="126" t="s">
        <v>66</v>
      </c>
      <c r="Q25" s="276" t="s">
        <v>67</v>
      </c>
      <c r="R25" s="127" t="s">
        <v>79</v>
      </c>
    </row>
    <row r="26" spans="1:18" ht="18" customHeight="1" thickBot="1">
      <c r="A26" s="90"/>
      <c r="B26" s="2310" t="s">
        <v>166</v>
      </c>
      <c r="C26" s="2311"/>
      <c r="D26" s="2311"/>
      <c r="E26" s="2311"/>
      <c r="F26" s="2311"/>
      <c r="G26" s="90"/>
      <c r="H26" s="156"/>
      <c r="I26" s="277"/>
      <c r="J26" s="156"/>
      <c r="K26" s="277"/>
      <c r="L26" s="155"/>
      <c r="M26" s="278"/>
      <c r="N26" s="155"/>
      <c r="O26" s="278"/>
      <c r="P26" s="156"/>
      <c r="Q26" s="277"/>
      <c r="R26" s="273"/>
    </row>
    <row r="27" spans="1:18" ht="11.25" customHeight="1" thickBot="1">
      <c r="B27" s="2305" t="s">
        <v>113</v>
      </c>
      <c r="C27" s="142"/>
      <c r="D27" s="150"/>
      <c r="E27" s="150"/>
      <c r="F27" s="150"/>
      <c r="G27" s="157"/>
      <c r="H27" s="132" t="e">
        <f>#REF!</f>
        <v>#REF!</v>
      </c>
      <c r="I27" s="133" t="e">
        <f>#REF!</f>
        <v>#REF!</v>
      </c>
      <c r="J27" s="132" t="e">
        <f>#REF!</f>
        <v>#REF!</v>
      </c>
      <c r="K27" s="133" t="e">
        <f>#REF!</f>
        <v>#REF!</v>
      </c>
      <c r="L27" s="106" t="e">
        <f>#REF!</f>
        <v>#REF!</v>
      </c>
      <c r="M27" s="92" t="e">
        <f>#REF!</f>
        <v>#REF!</v>
      </c>
      <c r="N27" s="106" t="e">
        <f>#REF!</f>
        <v>#REF!</v>
      </c>
      <c r="O27" s="92" t="e">
        <f>#REF!</f>
        <v>#REF!</v>
      </c>
      <c r="P27" s="134" t="e">
        <f>H27+J27+L27+N27</f>
        <v>#REF!</v>
      </c>
      <c r="Q27" s="134" t="e">
        <f>I27+K27+M27+O27</f>
        <v>#REF!</v>
      </c>
      <c r="R27" s="130" t="e">
        <f t="shared" ref="R27:R43" si="3">Q27/P27</f>
        <v>#REF!</v>
      </c>
    </row>
    <row r="28" spans="1:18" ht="12" thickBot="1">
      <c r="B28" s="2306"/>
      <c r="C28" s="143"/>
      <c r="D28" s="94"/>
      <c r="E28" s="94"/>
      <c r="F28" s="94"/>
      <c r="G28" s="157"/>
      <c r="H28" s="107" t="e">
        <f>#REF!</f>
        <v>#REF!</v>
      </c>
      <c r="I28" s="152" t="e">
        <f>#REF!</f>
        <v>#REF!</v>
      </c>
      <c r="J28" s="107" t="e">
        <f>#REF!</f>
        <v>#REF!</v>
      </c>
      <c r="K28" s="152" t="e">
        <f>#REF!</f>
        <v>#REF!</v>
      </c>
      <c r="L28" s="106" t="e">
        <f>#REF!</f>
        <v>#REF!</v>
      </c>
      <c r="M28" s="92" t="e">
        <f>#REF!</f>
        <v>#REF!</v>
      </c>
      <c r="N28" s="106" t="e">
        <f>#REF!</f>
        <v>#REF!</v>
      </c>
      <c r="O28" s="92" t="e">
        <f>#REF!</f>
        <v>#REF!</v>
      </c>
      <c r="P28" s="134" t="e">
        <f t="shared" ref="P28:P43" si="4">H28+J28+L28+N28</f>
        <v>#REF!</v>
      </c>
      <c r="Q28" s="134" t="e">
        <f t="shared" ref="Q28:Q43" si="5">I28+K28+M28+O28</f>
        <v>#REF!</v>
      </c>
      <c r="R28" s="130" t="e">
        <f t="shared" si="3"/>
        <v>#REF!</v>
      </c>
    </row>
    <row r="29" spans="1:18" ht="12" thickBot="1">
      <c r="B29" s="2307"/>
      <c r="C29" s="143"/>
      <c r="D29" s="94"/>
      <c r="E29" s="94"/>
      <c r="F29" s="94"/>
      <c r="G29" s="157"/>
      <c r="H29" s="107" t="e">
        <f>#REF!</f>
        <v>#REF!</v>
      </c>
      <c r="I29" s="152" t="e">
        <f>#REF!</f>
        <v>#REF!</v>
      </c>
      <c r="J29" s="107" t="e">
        <f>#REF!</f>
        <v>#REF!</v>
      </c>
      <c r="K29" s="152" t="e">
        <f>#REF!</f>
        <v>#REF!</v>
      </c>
      <c r="L29" s="106" t="e">
        <f>#REF!</f>
        <v>#REF!</v>
      </c>
      <c r="M29" s="92" t="e">
        <f>#REF!</f>
        <v>#REF!</v>
      </c>
      <c r="N29" s="106" t="e">
        <f>#REF!</f>
        <v>#REF!</v>
      </c>
      <c r="O29" s="92" t="e">
        <f>#REF!</f>
        <v>#REF!</v>
      </c>
      <c r="P29" s="134" t="e">
        <f t="shared" si="4"/>
        <v>#REF!</v>
      </c>
      <c r="Q29" s="134" t="e">
        <f t="shared" si="5"/>
        <v>#REF!</v>
      </c>
      <c r="R29" s="130" t="e">
        <f t="shared" si="3"/>
        <v>#REF!</v>
      </c>
    </row>
    <row r="30" spans="1:18" ht="12.2" customHeight="1" thickBot="1">
      <c r="B30" s="2305" t="s">
        <v>112</v>
      </c>
      <c r="C30" s="142"/>
      <c r="D30" s="150"/>
      <c r="E30" s="150"/>
      <c r="F30" s="150"/>
      <c r="G30" s="157"/>
      <c r="H30" s="132" t="e">
        <f>#REF!</f>
        <v>#REF!</v>
      </c>
      <c r="I30" s="133" t="e">
        <f>#REF!</f>
        <v>#REF!</v>
      </c>
      <c r="J30" s="132" t="e">
        <f>#REF!</f>
        <v>#REF!</v>
      </c>
      <c r="K30" s="133" t="e">
        <f>#REF!</f>
        <v>#REF!</v>
      </c>
      <c r="L30" s="132" t="e">
        <f>#REF!</f>
        <v>#REF!</v>
      </c>
      <c r="M30" s="149" t="e">
        <f>#REF!</f>
        <v>#REF!</v>
      </c>
      <c r="N30" s="132" t="e">
        <f>#REF!</f>
        <v>#REF!</v>
      </c>
      <c r="O30" s="149" t="e">
        <f>#REF!</f>
        <v>#REF!</v>
      </c>
      <c r="P30" s="134" t="e">
        <f t="shared" si="4"/>
        <v>#REF!</v>
      </c>
      <c r="Q30" s="134" t="e">
        <f t="shared" si="5"/>
        <v>#REF!</v>
      </c>
      <c r="R30" s="153" t="e">
        <f t="shared" si="3"/>
        <v>#REF!</v>
      </c>
    </row>
    <row r="31" spans="1:18" s="5" customFormat="1" ht="12" thickBot="1">
      <c r="B31" s="2306"/>
      <c r="C31" s="144"/>
      <c r="D31" s="93"/>
      <c r="E31" s="93"/>
      <c r="F31" s="93"/>
      <c r="G31" s="157"/>
      <c r="H31" s="107" t="e">
        <f>#REF!</f>
        <v>#REF!</v>
      </c>
      <c r="I31" s="152" t="e">
        <f>#REF!</f>
        <v>#REF!</v>
      </c>
      <c r="J31" s="107" t="e">
        <f>#REF!</f>
        <v>#REF!</v>
      </c>
      <c r="K31" s="152" t="e">
        <f>#REF!</f>
        <v>#REF!</v>
      </c>
      <c r="L31" s="106" t="e">
        <f>#REF!</f>
        <v>#REF!</v>
      </c>
      <c r="M31" s="92" t="e">
        <f>#REF!</f>
        <v>#REF!</v>
      </c>
      <c r="N31" s="106" t="e">
        <f>#REF!</f>
        <v>#REF!</v>
      </c>
      <c r="O31" s="92" t="e">
        <f>#REF!</f>
        <v>#REF!</v>
      </c>
      <c r="P31" s="134" t="e">
        <f t="shared" si="4"/>
        <v>#REF!</v>
      </c>
      <c r="Q31" s="134" t="e">
        <f t="shared" si="5"/>
        <v>#REF!</v>
      </c>
      <c r="R31" s="130" t="e">
        <f t="shared" si="3"/>
        <v>#REF!</v>
      </c>
    </row>
    <row r="32" spans="1:18" s="5" customFormat="1" ht="12" thickBot="1">
      <c r="B32" s="2306"/>
      <c r="C32" s="143"/>
      <c r="D32" s="94"/>
      <c r="E32" s="94"/>
      <c r="F32" s="94"/>
      <c r="G32" s="157"/>
      <c r="H32" s="107" t="e">
        <f>#REF!</f>
        <v>#REF!</v>
      </c>
      <c r="I32" s="152" t="e">
        <f>#REF!</f>
        <v>#REF!</v>
      </c>
      <c r="J32" s="107" t="e">
        <f>#REF!</f>
        <v>#REF!</v>
      </c>
      <c r="K32" s="152" t="e">
        <f>#REF!</f>
        <v>#REF!</v>
      </c>
      <c r="L32" s="106" t="e">
        <f>#REF!</f>
        <v>#REF!</v>
      </c>
      <c r="M32" s="92" t="e">
        <f>#REF!</f>
        <v>#REF!</v>
      </c>
      <c r="N32" s="106" t="e">
        <f>#REF!</f>
        <v>#REF!</v>
      </c>
      <c r="O32" s="92" t="e">
        <f>#REF!</f>
        <v>#REF!</v>
      </c>
      <c r="P32" s="134" t="e">
        <f t="shared" si="4"/>
        <v>#REF!</v>
      </c>
      <c r="Q32" s="134" t="e">
        <f t="shared" si="5"/>
        <v>#REF!</v>
      </c>
      <c r="R32" s="130" t="e">
        <f t="shared" si="3"/>
        <v>#REF!</v>
      </c>
    </row>
    <row r="33" spans="1:18" s="5" customFormat="1" ht="12" thickBot="1">
      <c r="B33" s="2306"/>
      <c r="C33" s="143"/>
      <c r="D33" s="94"/>
      <c r="E33" s="94"/>
      <c r="F33" s="94"/>
      <c r="G33" s="157"/>
      <c r="H33" s="107" t="e">
        <f>#REF!</f>
        <v>#REF!</v>
      </c>
      <c r="I33" s="152" t="e">
        <f>#REF!</f>
        <v>#REF!</v>
      </c>
      <c r="J33" s="107" t="e">
        <f>#REF!</f>
        <v>#REF!</v>
      </c>
      <c r="K33" s="152" t="e">
        <f>#REF!</f>
        <v>#REF!</v>
      </c>
      <c r="L33" s="106" t="e">
        <f>#REF!</f>
        <v>#REF!</v>
      </c>
      <c r="M33" s="92" t="e">
        <f>#REF!</f>
        <v>#REF!</v>
      </c>
      <c r="N33" s="106" t="e">
        <f>#REF!</f>
        <v>#REF!</v>
      </c>
      <c r="O33" s="92" t="e">
        <f>#REF!</f>
        <v>#REF!</v>
      </c>
      <c r="P33" s="134" t="e">
        <f t="shared" si="4"/>
        <v>#REF!</v>
      </c>
      <c r="Q33" s="134" t="e">
        <f t="shared" si="5"/>
        <v>#REF!</v>
      </c>
      <c r="R33" s="130" t="e">
        <f t="shared" si="3"/>
        <v>#REF!</v>
      </c>
    </row>
    <row r="34" spans="1:18" s="5" customFormat="1" ht="12" thickBot="1">
      <c r="B34" s="2307"/>
      <c r="C34" s="151"/>
      <c r="D34" s="97"/>
      <c r="E34" s="97"/>
      <c r="F34" s="97"/>
      <c r="G34" s="157"/>
      <c r="H34" s="109" t="e">
        <f>#REF!</f>
        <v>#REF!</v>
      </c>
      <c r="I34" s="148" t="e">
        <f>#REF!</f>
        <v>#REF!</v>
      </c>
      <c r="J34" s="109" t="e">
        <f>#REF!</f>
        <v>#REF!</v>
      </c>
      <c r="K34" s="148" t="e">
        <f>#REF!</f>
        <v>#REF!</v>
      </c>
      <c r="L34" s="128" t="e">
        <f>#REF!</f>
        <v>#REF!</v>
      </c>
      <c r="M34" s="129" t="e">
        <f>#REF!</f>
        <v>#REF!</v>
      </c>
      <c r="N34" s="128" t="e">
        <f>#REF!</f>
        <v>#REF!</v>
      </c>
      <c r="O34" s="129" t="e">
        <f>#REF!</f>
        <v>#REF!</v>
      </c>
      <c r="P34" s="134" t="e">
        <f t="shared" si="4"/>
        <v>#REF!</v>
      </c>
      <c r="Q34" s="134" t="e">
        <f t="shared" si="5"/>
        <v>#REF!</v>
      </c>
      <c r="R34" s="154" t="e">
        <f t="shared" si="3"/>
        <v>#REF!</v>
      </c>
    </row>
    <row r="35" spans="1:18" s="5" customFormat="1" ht="14.25" customHeight="1" thickBot="1">
      <c r="B35" s="2305" t="s">
        <v>114</v>
      </c>
      <c r="C35" s="142"/>
      <c r="D35" s="150"/>
      <c r="E35" s="150"/>
      <c r="F35" s="150"/>
      <c r="G35" s="157"/>
      <c r="H35" s="132" t="e">
        <f>#REF!</f>
        <v>#REF!</v>
      </c>
      <c r="I35" s="133" t="e">
        <f>#REF!</f>
        <v>#REF!</v>
      </c>
      <c r="J35" s="132" t="e">
        <f>#REF!</f>
        <v>#REF!</v>
      </c>
      <c r="K35" s="133" t="e">
        <f>#REF!</f>
        <v>#REF!</v>
      </c>
      <c r="L35" s="132" t="e">
        <f>#REF!</f>
        <v>#REF!</v>
      </c>
      <c r="M35" s="149" t="e">
        <f>#REF!</f>
        <v>#REF!</v>
      </c>
      <c r="N35" s="132" t="e">
        <f>#REF!</f>
        <v>#REF!</v>
      </c>
      <c r="O35" s="149" t="e">
        <f>#REF!</f>
        <v>#REF!</v>
      </c>
      <c r="P35" s="134" t="e">
        <f t="shared" si="4"/>
        <v>#REF!</v>
      </c>
      <c r="Q35" s="134" t="e">
        <f t="shared" si="5"/>
        <v>#REF!</v>
      </c>
      <c r="R35" s="153" t="e">
        <f t="shared" si="3"/>
        <v>#REF!</v>
      </c>
    </row>
    <row r="36" spans="1:18" s="5" customFormat="1" ht="12" thickBot="1">
      <c r="B36" s="2306"/>
      <c r="C36" s="143"/>
      <c r="D36" s="94"/>
      <c r="E36" s="94"/>
      <c r="F36" s="94"/>
      <c r="G36" s="157"/>
      <c r="H36" s="107" t="e">
        <f>#REF!</f>
        <v>#REF!</v>
      </c>
      <c r="I36" s="152" t="e">
        <f>#REF!</f>
        <v>#REF!</v>
      </c>
      <c r="J36" s="107" t="e">
        <f>#REF!</f>
        <v>#REF!</v>
      </c>
      <c r="K36" s="152" t="e">
        <f>#REF!</f>
        <v>#REF!</v>
      </c>
      <c r="L36" s="106" t="e">
        <f>#REF!</f>
        <v>#REF!</v>
      </c>
      <c r="M36" s="92" t="e">
        <f>#REF!</f>
        <v>#REF!</v>
      </c>
      <c r="N36" s="106" t="e">
        <f>#REF!</f>
        <v>#REF!</v>
      </c>
      <c r="O36" s="92" t="e">
        <f>#REF!</f>
        <v>#REF!</v>
      </c>
      <c r="P36" s="134" t="e">
        <f t="shared" si="4"/>
        <v>#REF!</v>
      </c>
      <c r="Q36" s="134" t="e">
        <f t="shared" si="5"/>
        <v>#REF!</v>
      </c>
      <c r="R36" s="130" t="e">
        <f t="shared" si="3"/>
        <v>#REF!</v>
      </c>
    </row>
    <row r="37" spans="1:18" s="5" customFormat="1" ht="12" thickBot="1">
      <c r="B37" s="2306"/>
      <c r="C37" s="143"/>
      <c r="D37" s="94"/>
      <c r="E37" s="94"/>
      <c r="F37" s="94"/>
      <c r="G37" s="157"/>
      <c r="H37" s="107" t="e">
        <f>#REF!</f>
        <v>#REF!</v>
      </c>
      <c r="I37" s="152" t="e">
        <f>#REF!</f>
        <v>#REF!</v>
      </c>
      <c r="J37" s="107" t="e">
        <f>#REF!</f>
        <v>#REF!</v>
      </c>
      <c r="K37" s="152" t="e">
        <f>#REF!</f>
        <v>#REF!</v>
      </c>
      <c r="L37" s="106" t="e">
        <f>#REF!</f>
        <v>#REF!</v>
      </c>
      <c r="M37" s="92" t="e">
        <f>#REF!</f>
        <v>#REF!</v>
      </c>
      <c r="N37" s="106" t="e">
        <f>#REF!</f>
        <v>#REF!</v>
      </c>
      <c r="O37" s="92" t="e">
        <f>#REF!</f>
        <v>#REF!</v>
      </c>
      <c r="P37" s="134" t="e">
        <f t="shared" si="4"/>
        <v>#REF!</v>
      </c>
      <c r="Q37" s="134" t="e">
        <f t="shared" si="5"/>
        <v>#REF!</v>
      </c>
      <c r="R37" s="130" t="e">
        <f t="shared" si="3"/>
        <v>#REF!</v>
      </c>
    </row>
    <row r="38" spans="1:18" s="5" customFormat="1" ht="12" thickBot="1">
      <c r="B38" s="2306"/>
      <c r="C38" s="143"/>
      <c r="D38" s="94"/>
      <c r="E38" s="94"/>
      <c r="F38" s="94"/>
      <c r="G38" s="157"/>
      <c r="H38" s="107" t="e">
        <f>#REF!</f>
        <v>#REF!</v>
      </c>
      <c r="I38" s="152" t="e">
        <f>#REF!</f>
        <v>#REF!</v>
      </c>
      <c r="J38" s="107" t="e">
        <f>#REF!</f>
        <v>#REF!</v>
      </c>
      <c r="K38" s="152" t="e">
        <f>#REF!</f>
        <v>#REF!</v>
      </c>
      <c r="L38" s="106" t="e">
        <f>#REF!</f>
        <v>#REF!</v>
      </c>
      <c r="M38" s="92" t="e">
        <f>#REF!</f>
        <v>#REF!</v>
      </c>
      <c r="N38" s="106" t="e">
        <f>#REF!</f>
        <v>#REF!</v>
      </c>
      <c r="O38" s="92" t="e">
        <f>#REF!</f>
        <v>#REF!</v>
      </c>
      <c r="P38" s="134" t="e">
        <f t="shared" si="4"/>
        <v>#REF!</v>
      </c>
      <c r="Q38" s="134" t="e">
        <f t="shared" si="5"/>
        <v>#REF!</v>
      </c>
      <c r="R38" s="130" t="e">
        <f t="shared" si="3"/>
        <v>#REF!</v>
      </c>
    </row>
    <row r="39" spans="1:18" s="5" customFormat="1" ht="12" thickBot="1">
      <c r="B39" s="2307"/>
      <c r="C39" s="151"/>
      <c r="D39" s="97"/>
      <c r="E39" s="97"/>
      <c r="F39" s="97"/>
      <c r="G39" s="157"/>
      <c r="H39" s="109" t="e">
        <f>#REF!</f>
        <v>#REF!</v>
      </c>
      <c r="I39" s="148" t="e">
        <f>#REF!</f>
        <v>#REF!</v>
      </c>
      <c r="J39" s="109" t="e">
        <f>#REF!</f>
        <v>#REF!</v>
      </c>
      <c r="K39" s="148" t="e">
        <f>#REF!</f>
        <v>#REF!</v>
      </c>
      <c r="L39" s="128" t="e">
        <f>#REF!</f>
        <v>#REF!</v>
      </c>
      <c r="M39" s="129" t="e">
        <f>#REF!</f>
        <v>#REF!</v>
      </c>
      <c r="N39" s="128" t="e">
        <f>#REF!</f>
        <v>#REF!</v>
      </c>
      <c r="O39" s="129" t="e">
        <f>#REF!</f>
        <v>#REF!</v>
      </c>
      <c r="P39" s="134" t="e">
        <f t="shared" si="4"/>
        <v>#REF!</v>
      </c>
      <c r="Q39" s="134" t="e">
        <f t="shared" si="5"/>
        <v>#REF!</v>
      </c>
      <c r="R39" s="154" t="e">
        <f t="shared" si="3"/>
        <v>#REF!</v>
      </c>
    </row>
    <row r="40" spans="1:18" s="5" customFormat="1" ht="24" customHeight="1" thickBot="1">
      <c r="B40" s="2305" t="s">
        <v>115</v>
      </c>
      <c r="C40" s="142"/>
      <c r="D40" s="150"/>
      <c r="E40" s="150"/>
      <c r="F40" s="150"/>
      <c r="G40" s="157"/>
      <c r="H40" s="132" t="e">
        <f>#REF!</f>
        <v>#REF!</v>
      </c>
      <c r="I40" s="133" t="e">
        <f>#REF!</f>
        <v>#REF!</v>
      </c>
      <c r="J40" s="132" t="e">
        <f>#REF!</f>
        <v>#REF!</v>
      </c>
      <c r="K40" s="133" t="e">
        <f>#REF!</f>
        <v>#REF!</v>
      </c>
      <c r="L40" s="132" t="e">
        <f>#REF!</f>
        <v>#REF!</v>
      </c>
      <c r="M40" s="149" t="e">
        <f>#REF!</f>
        <v>#REF!</v>
      </c>
      <c r="N40" s="132" t="e">
        <f>#REF!</f>
        <v>#REF!</v>
      </c>
      <c r="O40" s="149" t="e">
        <f>#REF!</f>
        <v>#REF!</v>
      </c>
      <c r="P40" s="134" t="e">
        <f t="shared" si="4"/>
        <v>#REF!</v>
      </c>
      <c r="Q40" s="134" t="e">
        <f t="shared" si="5"/>
        <v>#REF!</v>
      </c>
      <c r="R40" s="153" t="e">
        <f t="shared" si="3"/>
        <v>#REF!</v>
      </c>
    </row>
    <row r="41" spans="1:18" s="5" customFormat="1" ht="12" thickBot="1">
      <c r="B41" s="2306"/>
      <c r="C41" s="143"/>
      <c r="D41" s="94"/>
      <c r="E41" s="94"/>
      <c r="F41" s="93"/>
      <c r="G41" s="157"/>
      <c r="H41" s="107" t="e">
        <f>#REF!</f>
        <v>#REF!</v>
      </c>
      <c r="I41" s="152" t="e">
        <f>#REF!</f>
        <v>#REF!</v>
      </c>
      <c r="J41" s="107" t="e">
        <f>#REF!</f>
        <v>#REF!</v>
      </c>
      <c r="K41" s="152" t="e">
        <f>#REF!</f>
        <v>#REF!</v>
      </c>
      <c r="L41" s="106" t="e">
        <f>#REF!</f>
        <v>#REF!</v>
      </c>
      <c r="M41" s="92" t="e">
        <f>#REF!</f>
        <v>#REF!</v>
      </c>
      <c r="N41" s="106" t="e">
        <f>#REF!</f>
        <v>#REF!</v>
      </c>
      <c r="O41" s="92" t="e">
        <f>#REF!</f>
        <v>#REF!</v>
      </c>
      <c r="P41" s="134" t="e">
        <f t="shared" si="4"/>
        <v>#REF!</v>
      </c>
      <c r="Q41" s="134" t="e">
        <f t="shared" si="5"/>
        <v>#REF!</v>
      </c>
      <c r="R41" s="130" t="e">
        <f t="shared" si="3"/>
        <v>#REF!</v>
      </c>
    </row>
    <row r="42" spans="1:18" s="5" customFormat="1" ht="12" thickBot="1">
      <c r="B42" s="2306"/>
      <c r="C42" s="143"/>
      <c r="D42" s="94"/>
      <c r="E42" s="94"/>
      <c r="F42" s="93"/>
      <c r="G42" s="157"/>
      <c r="H42" s="107" t="e">
        <f>#REF!</f>
        <v>#REF!</v>
      </c>
      <c r="I42" s="152" t="e">
        <f>#REF!</f>
        <v>#REF!</v>
      </c>
      <c r="J42" s="107" t="e">
        <f>#REF!</f>
        <v>#REF!</v>
      </c>
      <c r="K42" s="152" t="e">
        <f>#REF!</f>
        <v>#REF!</v>
      </c>
      <c r="L42" s="106" t="e">
        <f>#REF!</f>
        <v>#REF!</v>
      </c>
      <c r="M42" s="92" t="e">
        <f>#REF!</f>
        <v>#REF!</v>
      </c>
      <c r="N42" s="106" t="e">
        <f>#REF!</f>
        <v>#REF!</v>
      </c>
      <c r="O42" s="92" t="e">
        <f>#REF!</f>
        <v>#REF!</v>
      </c>
      <c r="P42" s="134" t="e">
        <f t="shared" si="4"/>
        <v>#REF!</v>
      </c>
      <c r="Q42" s="134" t="e">
        <f t="shared" si="5"/>
        <v>#REF!</v>
      </c>
      <c r="R42" s="130" t="e">
        <f t="shared" si="3"/>
        <v>#REF!</v>
      </c>
    </row>
    <row r="43" spans="1:18" ht="12" thickBot="1">
      <c r="B43" s="2307"/>
      <c r="C43" s="151"/>
      <c r="D43" s="97"/>
      <c r="E43" s="96"/>
      <c r="F43" s="97"/>
      <c r="G43" s="157"/>
      <c r="H43" s="109" t="e">
        <f>#REF!</f>
        <v>#REF!</v>
      </c>
      <c r="I43" s="148" t="e">
        <f>#REF!</f>
        <v>#REF!</v>
      </c>
      <c r="J43" s="109" t="e">
        <f>#REF!</f>
        <v>#REF!</v>
      </c>
      <c r="K43" s="148" t="e">
        <f>#REF!</f>
        <v>#REF!</v>
      </c>
      <c r="L43" s="109" t="e">
        <f>#REF!</f>
        <v>#REF!</v>
      </c>
      <c r="M43" s="96" t="e">
        <f>#REF!</f>
        <v>#REF!</v>
      </c>
      <c r="N43" s="109" t="e">
        <f>#REF!</f>
        <v>#REF!</v>
      </c>
      <c r="O43" s="96" t="e">
        <f>#REF!</f>
        <v>#REF!</v>
      </c>
      <c r="P43" s="134" t="e">
        <f t="shared" si="4"/>
        <v>#REF!</v>
      </c>
      <c r="Q43" s="134" t="e">
        <f t="shared" si="5"/>
        <v>#REF!</v>
      </c>
      <c r="R43" s="189" t="e">
        <f t="shared" si="3"/>
        <v>#REF!</v>
      </c>
    </row>
    <row r="44" spans="1:18" ht="26.25" customHeight="1" thickBot="1">
      <c r="A44" s="90"/>
      <c r="B44" s="2308" t="s">
        <v>168</v>
      </c>
      <c r="C44" s="2309"/>
      <c r="D44" s="2309"/>
      <c r="E44" s="2309"/>
      <c r="F44" s="2309"/>
      <c r="G44" s="125"/>
      <c r="H44" s="126" t="s">
        <v>66</v>
      </c>
      <c r="I44" s="276" t="s">
        <v>67</v>
      </c>
      <c r="J44" s="126" t="s">
        <v>66</v>
      </c>
      <c r="K44" s="276" t="s">
        <v>67</v>
      </c>
      <c r="L44" s="126" t="s">
        <v>66</v>
      </c>
      <c r="M44" s="276" t="s">
        <v>67</v>
      </c>
      <c r="N44" s="126" t="s">
        <v>66</v>
      </c>
      <c r="O44" s="276" t="s">
        <v>67</v>
      </c>
      <c r="P44" s="126" t="s">
        <v>66</v>
      </c>
      <c r="Q44" s="276" t="s">
        <v>67</v>
      </c>
      <c r="R44" s="127" t="s">
        <v>79</v>
      </c>
    </row>
    <row r="45" spans="1:18" ht="18" customHeight="1" thickBot="1">
      <c r="A45" s="90"/>
      <c r="B45" s="2310" t="s">
        <v>166</v>
      </c>
      <c r="C45" s="2311"/>
      <c r="D45" s="2311"/>
      <c r="E45" s="2311"/>
      <c r="F45" s="2311"/>
      <c r="G45" s="90"/>
      <c r="H45" s="156"/>
      <c r="I45" s="277"/>
      <c r="J45" s="156"/>
      <c r="K45" s="277"/>
      <c r="L45" s="155"/>
      <c r="M45" s="278"/>
      <c r="N45" s="155"/>
      <c r="O45" s="278"/>
      <c r="P45" s="156"/>
      <c r="Q45" s="277"/>
      <c r="R45" s="273"/>
    </row>
    <row r="46" spans="1:18" ht="11.25" customHeight="1" thickBot="1">
      <c r="B46" s="2305" t="s">
        <v>113</v>
      </c>
      <c r="C46" s="142"/>
      <c r="D46" s="150"/>
      <c r="E46" s="150"/>
      <c r="F46" s="150"/>
      <c r="G46" s="157"/>
      <c r="H46" s="132" t="e">
        <f>#REF!</f>
        <v>#REF!</v>
      </c>
      <c r="I46" s="133" t="e">
        <f>#REF!</f>
        <v>#REF!</v>
      </c>
      <c r="J46" s="132" t="e">
        <f>#REF!</f>
        <v>#REF!</v>
      </c>
      <c r="K46" s="133" t="e">
        <f>#REF!</f>
        <v>#REF!</v>
      </c>
      <c r="L46" s="106" t="e">
        <f>#REF!</f>
        <v>#REF!</v>
      </c>
      <c r="M46" s="92" t="e">
        <f>#REF!</f>
        <v>#REF!</v>
      </c>
      <c r="N46" s="106" t="e">
        <f>#REF!</f>
        <v>#REF!</v>
      </c>
      <c r="O46" s="92" t="e">
        <f>#REF!</f>
        <v>#REF!</v>
      </c>
      <c r="P46" s="134" t="e">
        <f>H46+J46+L46+N46</f>
        <v>#REF!</v>
      </c>
      <c r="Q46" s="134" t="e">
        <f>I46+K46+M46+O46</f>
        <v>#REF!</v>
      </c>
      <c r="R46" s="130" t="e">
        <f t="shared" ref="R46:R62" si="6">Q46/P46</f>
        <v>#REF!</v>
      </c>
    </row>
    <row r="47" spans="1:18" ht="12" thickBot="1">
      <c r="B47" s="2312"/>
      <c r="C47" s="143"/>
      <c r="D47" s="94"/>
      <c r="E47" s="94"/>
      <c r="F47" s="94"/>
      <c r="G47" s="157"/>
      <c r="H47" s="107" t="e">
        <f>#REF!</f>
        <v>#REF!</v>
      </c>
      <c r="I47" s="152" t="e">
        <f>#REF!</f>
        <v>#REF!</v>
      </c>
      <c r="J47" s="107" t="e">
        <f>#REF!</f>
        <v>#REF!</v>
      </c>
      <c r="K47" s="152" t="e">
        <f>#REF!</f>
        <v>#REF!</v>
      </c>
      <c r="L47" s="106" t="e">
        <f>#REF!</f>
        <v>#REF!</v>
      </c>
      <c r="M47" s="92" t="e">
        <f>#REF!</f>
        <v>#REF!</v>
      </c>
      <c r="N47" s="106" t="e">
        <f>#REF!</f>
        <v>#REF!</v>
      </c>
      <c r="O47" s="92" t="e">
        <f>#REF!</f>
        <v>#REF!</v>
      </c>
      <c r="P47" s="134" t="e">
        <f t="shared" ref="P47:P62" si="7">H47+J47+L47+N47</f>
        <v>#REF!</v>
      </c>
      <c r="Q47" s="134" t="e">
        <f t="shared" ref="Q47:Q62" si="8">I47+K47+M47+O47</f>
        <v>#REF!</v>
      </c>
      <c r="R47" s="130" t="e">
        <f t="shared" si="6"/>
        <v>#REF!</v>
      </c>
    </row>
    <row r="48" spans="1:18" ht="12" thickBot="1">
      <c r="B48" s="2312"/>
      <c r="C48" s="143"/>
      <c r="D48" s="94"/>
      <c r="E48" s="94"/>
      <c r="F48" s="94"/>
      <c r="G48" s="157"/>
      <c r="H48" s="107" t="e">
        <f>#REF!</f>
        <v>#REF!</v>
      </c>
      <c r="I48" s="152" t="e">
        <f>#REF!</f>
        <v>#REF!</v>
      </c>
      <c r="J48" s="107" t="e">
        <f>#REF!</f>
        <v>#REF!</v>
      </c>
      <c r="K48" s="152" t="e">
        <f>#REF!</f>
        <v>#REF!</v>
      </c>
      <c r="L48" s="106" t="e">
        <f>#REF!</f>
        <v>#REF!</v>
      </c>
      <c r="M48" s="92" t="e">
        <f>#REF!</f>
        <v>#REF!</v>
      </c>
      <c r="N48" s="106" t="e">
        <f>#REF!</f>
        <v>#REF!</v>
      </c>
      <c r="O48" s="92" t="e">
        <f>#REF!</f>
        <v>#REF!</v>
      </c>
      <c r="P48" s="134" t="e">
        <f t="shared" si="7"/>
        <v>#REF!</v>
      </c>
      <c r="Q48" s="134" t="e">
        <f t="shared" si="8"/>
        <v>#REF!</v>
      </c>
      <c r="R48" s="130" t="e">
        <f t="shared" si="6"/>
        <v>#REF!</v>
      </c>
    </row>
    <row r="49" spans="1:18" ht="12.2" customHeight="1" thickBot="1">
      <c r="B49" s="2305" t="s">
        <v>112</v>
      </c>
      <c r="C49" s="142"/>
      <c r="D49" s="150"/>
      <c r="E49" s="150"/>
      <c r="F49" s="150"/>
      <c r="G49" s="157"/>
      <c r="H49" s="132" t="e">
        <f>#REF!</f>
        <v>#REF!</v>
      </c>
      <c r="I49" s="133" t="e">
        <f>#REF!</f>
        <v>#REF!</v>
      </c>
      <c r="J49" s="132" t="e">
        <f>#REF!</f>
        <v>#REF!</v>
      </c>
      <c r="K49" s="133" t="e">
        <f>#REF!</f>
        <v>#REF!</v>
      </c>
      <c r="L49" s="132" t="e">
        <f>#REF!</f>
        <v>#REF!</v>
      </c>
      <c r="M49" s="149" t="e">
        <f>#REF!</f>
        <v>#REF!</v>
      </c>
      <c r="N49" s="132" t="e">
        <f>#REF!</f>
        <v>#REF!</v>
      </c>
      <c r="O49" s="149" t="e">
        <f>#REF!</f>
        <v>#REF!</v>
      </c>
      <c r="P49" s="134" t="e">
        <f t="shared" si="7"/>
        <v>#REF!</v>
      </c>
      <c r="Q49" s="134" t="e">
        <f t="shared" si="8"/>
        <v>#REF!</v>
      </c>
      <c r="R49" s="153" t="e">
        <f t="shared" si="6"/>
        <v>#REF!</v>
      </c>
    </row>
    <row r="50" spans="1:18" s="5" customFormat="1" ht="12" thickBot="1">
      <c r="B50" s="2312"/>
      <c r="C50" s="144"/>
      <c r="D50" s="93"/>
      <c r="E50" s="93"/>
      <c r="F50" s="93"/>
      <c r="G50" s="157"/>
      <c r="H50" s="107" t="e">
        <f>#REF!</f>
        <v>#REF!</v>
      </c>
      <c r="I50" s="152" t="e">
        <f>#REF!</f>
        <v>#REF!</v>
      </c>
      <c r="J50" s="107" t="e">
        <f>#REF!</f>
        <v>#REF!</v>
      </c>
      <c r="K50" s="152" t="e">
        <f>#REF!</f>
        <v>#REF!</v>
      </c>
      <c r="L50" s="106" t="e">
        <f>#REF!</f>
        <v>#REF!</v>
      </c>
      <c r="M50" s="92" t="e">
        <f>#REF!</f>
        <v>#REF!</v>
      </c>
      <c r="N50" s="106" t="e">
        <f>#REF!</f>
        <v>#REF!</v>
      </c>
      <c r="O50" s="92" t="e">
        <f>#REF!</f>
        <v>#REF!</v>
      </c>
      <c r="P50" s="134" t="e">
        <f t="shared" si="7"/>
        <v>#REF!</v>
      </c>
      <c r="Q50" s="134" t="e">
        <f t="shared" si="8"/>
        <v>#REF!</v>
      </c>
      <c r="R50" s="130" t="e">
        <f t="shared" si="6"/>
        <v>#REF!</v>
      </c>
    </row>
    <row r="51" spans="1:18" s="5" customFormat="1" ht="12" thickBot="1">
      <c r="B51" s="2312"/>
      <c r="C51" s="143"/>
      <c r="D51" s="94"/>
      <c r="E51" s="94"/>
      <c r="F51" s="94"/>
      <c r="G51" s="157"/>
      <c r="H51" s="107" t="e">
        <f>#REF!</f>
        <v>#REF!</v>
      </c>
      <c r="I51" s="152" t="e">
        <f>#REF!</f>
        <v>#REF!</v>
      </c>
      <c r="J51" s="107" t="e">
        <f>#REF!</f>
        <v>#REF!</v>
      </c>
      <c r="K51" s="152" t="e">
        <f>#REF!</f>
        <v>#REF!</v>
      </c>
      <c r="L51" s="106" t="e">
        <f>#REF!</f>
        <v>#REF!</v>
      </c>
      <c r="M51" s="92" t="e">
        <f>#REF!</f>
        <v>#REF!</v>
      </c>
      <c r="N51" s="106" t="e">
        <f>#REF!</f>
        <v>#REF!</v>
      </c>
      <c r="O51" s="92" t="e">
        <f>#REF!</f>
        <v>#REF!</v>
      </c>
      <c r="P51" s="134" t="e">
        <f t="shared" si="7"/>
        <v>#REF!</v>
      </c>
      <c r="Q51" s="134" t="e">
        <f t="shared" si="8"/>
        <v>#REF!</v>
      </c>
      <c r="R51" s="130" t="e">
        <f t="shared" si="6"/>
        <v>#REF!</v>
      </c>
    </row>
    <row r="52" spans="1:18" s="5" customFormat="1" ht="12" thickBot="1">
      <c r="B52" s="2312"/>
      <c r="C52" s="143"/>
      <c r="D52" s="94"/>
      <c r="E52" s="94"/>
      <c r="F52" s="94"/>
      <c r="G52" s="157"/>
      <c r="H52" s="107" t="e">
        <f>#REF!</f>
        <v>#REF!</v>
      </c>
      <c r="I52" s="152" t="e">
        <f>#REF!</f>
        <v>#REF!</v>
      </c>
      <c r="J52" s="107" t="e">
        <f>#REF!</f>
        <v>#REF!</v>
      </c>
      <c r="K52" s="152" t="e">
        <f>#REF!</f>
        <v>#REF!</v>
      </c>
      <c r="L52" s="106" t="e">
        <f>#REF!</f>
        <v>#REF!</v>
      </c>
      <c r="M52" s="92" t="e">
        <f>#REF!</f>
        <v>#REF!</v>
      </c>
      <c r="N52" s="106" t="e">
        <f>#REF!</f>
        <v>#REF!</v>
      </c>
      <c r="O52" s="92" t="e">
        <f>#REF!</f>
        <v>#REF!</v>
      </c>
      <c r="P52" s="134" t="e">
        <f t="shared" si="7"/>
        <v>#REF!</v>
      </c>
      <c r="Q52" s="134" t="e">
        <f t="shared" si="8"/>
        <v>#REF!</v>
      </c>
      <c r="R52" s="130" t="e">
        <f t="shared" si="6"/>
        <v>#REF!</v>
      </c>
    </row>
    <row r="53" spans="1:18" s="5" customFormat="1" ht="12" thickBot="1">
      <c r="B53" s="2313"/>
      <c r="C53" s="151"/>
      <c r="D53" s="97"/>
      <c r="E53" s="97"/>
      <c r="F53" s="97"/>
      <c r="G53" s="157"/>
      <c r="H53" s="109" t="e">
        <f>#REF!</f>
        <v>#REF!</v>
      </c>
      <c r="I53" s="148" t="e">
        <f>#REF!</f>
        <v>#REF!</v>
      </c>
      <c r="J53" s="109" t="e">
        <f>#REF!</f>
        <v>#REF!</v>
      </c>
      <c r="K53" s="148" t="e">
        <f>#REF!</f>
        <v>#REF!</v>
      </c>
      <c r="L53" s="128" t="e">
        <f>#REF!</f>
        <v>#REF!</v>
      </c>
      <c r="M53" s="129" t="e">
        <f>#REF!</f>
        <v>#REF!</v>
      </c>
      <c r="N53" s="128" t="e">
        <f>#REF!</f>
        <v>#REF!</v>
      </c>
      <c r="O53" s="129" t="e">
        <f>#REF!</f>
        <v>#REF!</v>
      </c>
      <c r="P53" s="134" t="e">
        <f t="shared" si="7"/>
        <v>#REF!</v>
      </c>
      <c r="Q53" s="134" t="e">
        <f t="shared" si="8"/>
        <v>#REF!</v>
      </c>
      <c r="R53" s="154" t="e">
        <f t="shared" si="6"/>
        <v>#REF!</v>
      </c>
    </row>
    <row r="54" spans="1:18" s="5" customFormat="1" ht="14.25" customHeight="1" thickBot="1">
      <c r="B54" s="2305" t="s">
        <v>114</v>
      </c>
      <c r="C54" s="142"/>
      <c r="D54" s="150"/>
      <c r="E54" s="150"/>
      <c r="F54" s="150"/>
      <c r="G54" s="157"/>
      <c r="H54" s="132" t="e">
        <f>#REF!</f>
        <v>#REF!</v>
      </c>
      <c r="I54" s="133" t="e">
        <f>#REF!</f>
        <v>#REF!</v>
      </c>
      <c r="J54" s="132" t="e">
        <f>#REF!</f>
        <v>#REF!</v>
      </c>
      <c r="K54" s="133" t="e">
        <f>#REF!</f>
        <v>#REF!</v>
      </c>
      <c r="L54" s="132" t="e">
        <f>#REF!</f>
        <v>#REF!</v>
      </c>
      <c r="M54" s="149" t="e">
        <f>#REF!</f>
        <v>#REF!</v>
      </c>
      <c r="N54" s="132" t="e">
        <f>#REF!</f>
        <v>#REF!</v>
      </c>
      <c r="O54" s="149" t="e">
        <f>#REF!</f>
        <v>#REF!</v>
      </c>
      <c r="P54" s="134" t="e">
        <f t="shared" si="7"/>
        <v>#REF!</v>
      </c>
      <c r="Q54" s="134" t="e">
        <f t="shared" si="8"/>
        <v>#REF!</v>
      </c>
      <c r="R54" s="153" t="e">
        <f t="shared" si="6"/>
        <v>#REF!</v>
      </c>
    </row>
    <row r="55" spans="1:18" s="5" customFormat="1" ht="12" thickBot="1">
      <c r="B55" s="2312"/>
      <c r="C55" s="143"/>
      <c r="D55" s="94"/>
      <c r="E55" s="94"/>
      <c r="F55" s="94"/>
      <c r="G55" s="157"/>
      <c r="H55" s="107" t="e">
        <f>#REF!</f>
        <v>#REF!</v>
      </c>
      <c r="I55" s="152" t="e">
        <f>#REF!</f>
        <v>#REF!</v>
      </c>
      <c r="J55" s="107" t="e">
        <f>#REF!</f>
        <v>#REF!</v>
      </c>
      <c r="K55" s="152" t="e">
        <f>#REF!</f>
        <v>#REF!</v>
      </c>
      <c r="L55" s="106" t="e">
        <f>#REF!</f>
        <v>#REF!</v>
      </c>
      <c r="M55" s="92" t="e">
        <f>#REF!</f>
        <v>#REF!</v>
      </c>
      <c r="N55" s="106" t="e">
        <f>#REF!</f>
        <v>#REF!</v>
      </c>
      <c r="O55" s="92" t="e">
        <f>#REF!</f>
        <v>#REF!</v>
      </c>
      <c r="P55" s="134" t="e">
        <f t="shared" si="7"/>
        <v>#REF!</v>
      </c>
      <c r="Q55" s="134" t="e">
        <f t="shared" si="8"/>
        <v>#REF!</v>
      </c>
      <c r="R55" s="130" t="e">
        <f t="shared" si="6"/>
        <v>#REF!</v>
      </c>
    </row>
    <row r="56" spans="1:18" s="5" customFormat="1" ht="12" thickBot="1">
      <c r="B56" s="2312"/>
      <c r="C56" s="143"/>
      <c r="D56" s="94"/>
      <c r="E56" s="94"/>
      <c r="F56" s="94"/>
      <c r="G56" s="157"/>
      <c r="H56" s="107" t="e">
        <f>#REF!</f>
        <v>#REF!</v>
      </c>
      <c r="I56" s="152" t="e">
        <f>#REF!</f>
        <v>#REF!</v>
      </c>
      <c r="J56" s="107" t="e">
        <f>#REF!</f>
        <v>#REF!</v>
      </c>
      <c r="K56" s="152" t="e">
        <f>#REF!</f>
        <v>#REF!</v>
      </c>
      <c r="L56" s="106" t="e">
        <f>#REF!</f>
        <v>#REF!</v>
      </c>
      <c r="M56" s="92" t="e">
        <f>#REF!</f>
        <v>#REF!</v>
      </c>
      <c r="N56" s="106" t="e">
        <f>#REF!</f>
        <v>#REF!</v>
      </c>
      <c r="O56" s="92" t="e">
        <f>#REF!</f>
        <v>#REF!</v>
      </c>
      <c r="P56" s="134" t="e">
        <f t="shared" si="7"/>
        <v>#REF!</v>
      </c>
      <c r="Q56" s="134" t="e">
        <f t="shared" si="8"/>
        <v>#REF!</v>
      </c>
      <c r="R56" s="130" t="e">
        <f t="shared" si="6"/>
        <v>#REF!</v>
      </c>
    </row>
    <row r="57" spans="1:18" s="5" customFormat="1" ht="12" thickBot="1">
      <c r="B57" s="2312"/>
      <c r="C57" s="143"/>
      <c r="D57" s="94"/>
      <c r="E57" s="94"/>
      <c r="F57" s="94"/>
      <c r="G57" s="157"/>
      <c r="H57" s="107" t="e">
        <f>#REF!</f>
        <v>#REF!</v>
      </c>
      <c r="I57" s="152" t="e">
        <f>#REF!</f>
        <v>#REF!</v>
      </c>
      <c r="J57" s="107" t="e">
        <f>#REF!</f>
        <v>#REF!</v>
      </c>
      <c r="K57" s="152" t="e">
        <f>#REF!</f>
        <v>#REF!</v>
      </c>
      <c r="L57" s="106" t="e">
        <f>#REF!</f>
        <v>#REF!</v>
      </c>
      <c r="M57" s="92" t="e">
        <f>#REF!</f>
        <v>#REF!</v>
      </c>
      <c r="N57" s="106" t="e">
        <f>#REF!</f>
        <v>#REF!</v>
      </c>
      <c r="O57" s="92" t="e">
        <f>#REF!</f>
        <v>#REF!</v>
      </c>
      <c r="P57" s="134" t="e">
        <f t="shared" si="7"/>
        <v>#REF!</v>
      </c>
      <c r="Q57" s="134" t="e">
        <f t="shared" si="8"/>
        <v>#REF!</v>
      </c>
      <c r="R57" s="130" t="e">
        <f t="shared" si="6"/>
        <v>#REF!</v>
      </c>
    </row>
    <row r="58" spans="1:18" s="5" customFormat="1" ht="12" thickBot="1">
      <c r="B58" s="2313"/>
      <c r="C58" s="151"/>
      <c r="D58" s="97"/>
      <c r="E58" s="97"/>
      <c r="F58" s="97"/>
      <c r="G58" s="157"/>
      <c r="H58" s="109" t="e">
        <f>#REF!</f>
        <v>#REF!</v>
      </c>
      <c r="I58" s="148" t="e">
        <f>#REF!</f>
        <v>#REF!</v>
      </c>
      <c r="J58" s="109" t="e">
        <f>#REF!</f>
        <v>#REF!</v>
      </c>
      <c r="K58" s="148" t="e">
        <f>#REF!</f>
        <v>#REF!</v>
      </c>
      <c r="L58" s="128" t="e">
        <f>#REF!</f>
        <v>#REF!</v>
      </c>
      <c r="M58" s="129" t="e">
        <f>#REF!</f>
        <v>#REF!</v>
      </c>
      <c r="N58" s="128" t="e">
        <f>#REF!</f>
        <v>#REF!</v>
      </c>
      <c r="O58" s="129" t="e">
        <f>#REF!</f>
        <v>#REF!</v>
      </c>
      <c r="P58" s="134" t="e">
        <f t="shared" si="7"/>
        <v>#REF!</v>
      </c>
      <c r="Q58" s="134" t="e">
        <f t="shared" si="8"/>
        <v>#REF!</v>
      </c>
      <c r="R58" s="154" t="e">
        <f t="shared" si="6"/>
        <v>#REF!</v>
      </c>
    </row>
    <row r="59" spans="1:18" s="5" customFormat="1" ht="24" customHeight="1" thickBot="1">
      <c r="B59" s="2305" t="s">
        <v>115</v>
      </c>
      <c r="C59" s="142"/>
      <c r="D59" s="150"/>
      <c r="E59" s="150"/>
      <c r="F59" s="150"/>
      <c r="G59" s="157"/>
      <c r="H59" s="132" t="e">
        <f>#REF!</f>
        <v>#REF!</v>
      </c>
      <c r="I59" s="133" t="e">
        <f>#REF!</f>
        <v>#REF!</v>
      </c>
      <c r="J59" s="132" t="e">
        <f>#REF!</f>
        <v>#REF!</v>
      </c>
      <c r="K59" s="133" t="e">
        <f>#REF!</f>
        <v>#REF!</v>
      </c>
      <c r="L59" s="132" t="e">
        <f>#REF!</f>
        <v>#REF!</v>
      </c>
      <c r="M59" s="149" t="e">
        <f>#REF!</f>
        <v>#REF!</v>
      </c>
      <c r="N59" s="132" t="e">
        <f>#REF!</f>
        <v>#REF!</v>
      </c>
      <c r="O59" s="149" t="e">
        <f>#REF!</f>
        <v>#REF!</v>
      </c>
      <c r="P59" s="134" t="e">
        <f t="shared" si="7"/>
        <v>#REF!</v>
      </c>
      <c r="Q59" s="134" t="e">
        <f t="shared" si="8"/>
        <v>#REF!</v>
      </c>
      <c r="R59" s="153" t="e">
        <f t="shared" si="6"/>
        <v>#REF!</v>
      </c>
    </row>
    <row r="60" spans="1:18" s="5" customFormat="1" ht="12" thickBot="1">
      <c r="B60" s="2314"/>
      <c r="C60" s="143"/>
      <c r="D60" s="94"/>
      <c r="E60" s="94"/>
      <c r="F60" s="93"/>
      <c r="G60" s="157"/>
      <c r="H60" s="107" t="e">
        <f>#REF!</f>
        <v>#REF!</v>
      </c>
      <c r="I60" s="152" t="e">
        <f>#REF!</f>
        <v>#REF!</v>
      </c>
      <c r="J60" s="107" t="e">
        <f>#REF!</f>
        <v>#REF!</v>
      </c>
      <c r="K60" s="152" t="e">
        <f>#REF!</f>
        <v>#REF!</v>
      </c>
      <c r="L60" s="106" t="e">
        <f>#REF!</f>
        <v>#REF!</v>
      </c>
      <c r="M60" s="92" t="e">
        <f>#REF!</f>
        <v>#REF!</v>
      </c>
      <c r="N60" s="106" t="e">
        <f>#REF!</f>
        <v>#REF!</v>
      </c>
      <c r="O60" s="92" t="e">
        <f>#REF!</f>
        <v>#REF!</v>
      </c>
      <c r="P60" s="134" t="e">
        <f t="shared" si="7"/>
        <v>#REF!</v>
      </c>
      <c r="Q60" s="134" t="e">
        <f t="shared" si="8"/>
        <v>#REF!</v>
      </c>
      <c r="R60" s="130" t="e">
        <f t="shared" si="6"/>
        <v>#REF!</v>
      </c>
    </row>
    <row r="61" spans="1:18" s="5" customFormat="1" ht="12" thickBot="1">
      <c r="B61" s="2314"/>
      <c r="C61" s="143"/>
      <c r="D61" s="94"/>
      <c r="E61" s="94"/>
      <c r="F61" s="93"/>
      <c r="G61" s="157"/>
      <c r="H61" s="107" t="e">
        <f>#REF!</f>
        <v>#REF!</v>
      </c>
      <c r="I61" s="152" t="e">
        <f>#REF!</f>
        <v>#REF!</v>
      </c>
      <c r="J61" s="107" t="e">
        <f>#REF!</f>
        <v>#REF!</v>
      </c>
      <c r="K61" s="152" t="e">
        <f>#REF!</f>
        <v>#REF!</v>
      </c>
      <c r="L61" s="106" t="e">
        <f>#REF!</f>
        <v>#REF!</v>
      </c>
      <c r="M61" s="92" t="e">
        <f>#REF!</f>
        <v>#REF!</v>
      </c>
      <c r="N61" s="106" t="e">
        <f>#REF!</f>
        <v>#REF!</v>
      </c>
      <c r="O61" s="92" t="e">
        <f>#REF!</f>
        <v>#REF!</v>
      </c>
      <c r="P61" s="134" t="e">
        <f t="shared" si="7"/>
        <v>#REF!</v>
      </c>
      <c r="Q61" s="134" t="e">
        <f t="shared" si="8"/>
        <v>#REF!</v>
      </c>
      <c r="R61" s="130" t="e">
        <f t="shared" si="6"/>
        <v>#REF!</v>
      </c>
    </row>
    <row r="62" spans="1:18" ht="12" thickBot="1">
      <c r="B62" s="2315"/>
      <c r="C62" s="151"/>
      <c r="D62" s="97"/>
      <c r="E62" s="96"/>
      <c r="F62" s="97"/>
      <c r="G62" s="157"/>
      <c r="H62" s="109" t="e">
        <f>#REF!</f>
        <v>#REF!</v>
      </c>
      <c r="I62" s="148" t="e">
        <f>#REF!</f>
        <v>#REF!</v>
      </c>
      <c r="J62" s="109" t="e">
        <f>#REF!</f>
        <v>#REF!</v>
      </c>
      <c r="K62" s="148" t="e">
        <f>#REF!</f>
        <v>#REF!</v>
      </c>
      <c r="L62" s="109" t="e">
        <f>#REF!</f>
        <v>#REF!</v>
      </c>
      <c r="M62" s="96" t="e">
        <f>#REF!</f>
        <v>#REF!</v>
      </c>
      <c r="N62" s="109" t="e">
        <f>#REF!</f>
        <v>#REF!</v>
      </c>
      <c r="O62" s="96" t="e">
        <f>#REF!</f>
        <v>#REF!</v>
      </c>
      <c r="P62" s="134" t="e">
        <f t="shared" si="7"/>
        <v>#REF!</v>
      </c>
      <c r="Q62" s="134" t="e">
        <f t="shared" si="8"/>
        <v>#REF!</v>
      </c>
      <c r="R62" s="189" t="e">
        <f t="shared" si="6"/>
        <v>#REF!</v>
      </c>
    </row>
    <row r="63" spans="1:18" ht="26.25" customHeight="1" thickBot="1">
      <c r="A63" s="90"/>
      <c r="B63" s="2308" t="s">
        <v>169</v>
      </c>
      <c r="C63" s="2309"/>
      <c r="D63" s="2309"/>
      <c r="E63" s="2309"/>
      <c r="F63" s="2309"/>
      <c r="G63" s="125"/>
      <c r="H63" s="126" t="s">
        <v>66</v>
      </c>
      <c r="I63" s="276" t="s">
        <v>67</v>
      </c>
      <c r="J63" s="126" t="s">
        <v>66</v>
      </c>
      <c r="K63" s="276" t="s">
        <v>67</v>
      </c>
      <c r="L63" s="126" t="s">
        <v>66</v>
      </c>
      <c r="M63" s="276" t="s">
        <v>67</v>
      </c>
      <c r="N63" s="126" t="s">
        <v>66</v>
      </c>
      <c r="O63" s="276" t="s">
        <v>67</v>
      </c>
      <c r="P63" s="126" t="s">
        <v>66</v>
      </c>
      <c r="Q63" s="276" t="s">
        <v>67</v>
      </c>
      <c r="R63" s="127" t="s">
        <v>79</v>
      </c>
    </row>
    <row r="64" spans="1:18" ht="18" customHeight="1" thickBot="1">
      <c r="A64" s="90"/>
      <c r="B64" s="2310" t="s">
        <v>166</v>
      </c>
      <c r="C64" s="2311"/>
      <c r="D64" s="2311"/>
      <c r="E64" s="2311"/>
      <c r="F64" s="2311"/>
      <c r="G64" s="90"/>
      <c r="H64" s="156"/>
      <c r="I64" s="277"/>
      <c r="J64" s="156"/>
      <c r="K64" s="277"/>
      <c r="L64" s="155"/>
      <c r="M64" s="278"/>
      <c r="N64" s="155"/>
      <c r="O64" s="278"/>
      <c r="P64" s="156"/>
      <c r="Q64" s="277"/>
      <c r="R64" s="273"/>
    </row>
    <row r="65" spans="2:18" ht="11.25" customHeight="1" thickBot="1">
      <c r="B65" s="2305" t="s">
        <v>113</v>
      </c>
      <c r="C65" s="142"/>
      <c r="D65" s="150"/>
      <c r="E65" s="150"/>
      <c r="F65" s="150"/>
      <c r="G65" s="157"/>
      <c r="H65" s="132" t="e">
        <f>#REF!</f>
        <v>#REF!</v>
      </c>
      <c r="I65" s="133" t="e">
        <f>#REF!</f>
        <v>#REF!</v>
      </c>
      <c r="J65" s="132" t="e">
        <f>#REF!</f>
        <v>#REF!</v>
      </c>
      <c r="K65" s="133" t="e">
        <f>#REF!</f>
        <v>#REF!</v>
      </c>
      <c r="L65" s="106" t="e">
        <f>#REF!</f>
        <v>#REF!</v>
      </c>
      <c r="M65" s="92" t="e">
        <f>#REF!</f>
        <v>#REF!</v>
      </c>
      <c r="N65" s="106" t="e">
        <f>#REF!</f>
        <v>#REF!</v>
      </c>
      <c r="O65" s="92" t="e">
        <f>#REF!</f>
        <v>#REF!</v>
      </c>
      <c r="P65" s="134" t="e">
        <f>H65+J65+L65+N65</f>
        <v>#REF!</v>
      </c>
      <c r="Q65" s="134" t="e">
        <f>I65+K65+M65+O65</f>
        <v>#REF!</v>
      </c>
      <c r="R65" s="130" t="e">
        <f>Q65/P65</f>
        <v>#REF!</v>
      </c>
    </row>
    <row r="66" spans="2:18" ht="12" thickBot="1">
      <c r="B66" s="2312"/>
      <c r="C66" s="143"/>
      <c r="D66" s="94"/>
      <c r="E66" s="94"/>
      <c r="F66" s="94"/>
      <c r="G66" s="157"/>
      <c r="H66" s="107" t="e">
        <f>#REF!</f>
        <v>#REF!</v>
      </c>
      <c r="I66" s="152" t="e">
        <f>#REF!</f>
        <v>#REF!</v>
      </c>
      <c r="J66" s="107" t="e">
        <f>#REF!</f>
        <v>#REF!</v>
      </c>
      <c r="K66" s="152" t="e">
        <f>#REF!</f>
        <v>#REF!</v>
      </c>
      <c r="L66" s="106" t="e">
        <f>#REF!</f>
        <v>#REF!</v>
      </c>
      <c r="M66" s="92" t="e">
        <f>#REF!</f>
        <v>#REF!</v>
      </c>
      <c r="N66" s="106" t="e">
        <f>#REF!</f>
        <v>#REF!</v>
      </c>
      <c r="O66" s="92" t="e">
        <f>#REF!</f>
        <v>#REF!</v>
      </c>
      <c r="P66" s="134" t="e">
        <f t="shared" ref="P66:P81" si="9">H66+J66+L66+N66</f>
        <v>#REF!</v>
      </c>
      <c r="Q66" s="134" t="e">
        <f t="shared" ref="Q66:Q81" si="10">I66+K66+M66+O66</f>
        <v>#REF!</v>
      </c>
      <c r="R66" s="130" t="e">
        <f t="shared" ref="R66:R81" si="11">Q66/P66</f>
        <v>#REF!</v>
      </c>
    </row>
    <row r="67" spans="2:18" ht="12" thickBot="1">
      <c r="B67" s="2312"/>
      <c r="C67" s="143"/>
      <c r="D67" s="94"/>
      <c r="E67" s="94"/>
      <c r="F67" s="94"/>
      <c r="G67" s="157"/>
      <c r="H67" s="107" t="e">
        <f>#REF!</f>
        <v>#REF!</v>
      </c>
      <c r="I67" s="152" t="e">
        <f>#REF!</f>
        <v>#REF!</v>
      </c>
      <c r="J67" s="107" t="e">
        <f>#REF!</f>
        <v>#REF!</v>
      </c>
      <c r="K67" s="152" t="e">
        <f>#REF!</f>
        <v>#REF!</v>
      </c>
      <c r="L67" s="106" t="e">
        <f>#REF!</f>
        <v>#REF!</v>
      </c>
      <c r="M67" s="92" t="e">
        <f>#REF!</f>
        <v>#REF!</v>
      </c>
      <c r="N67" s="106" t="e">
        <f>#REF!</f>
        <v>#REF!</v>
      </c>
      <c r="O67" s="92" t="e">
        <f>#REF!</f>
        <v>#REF!</v>
      </c>
      <c r="P67" s="134" t="e">
        <f t="shared" si="9"/>
        <v>#REF!</v>
      </c>
      <c r="Q67" s="134" t="e">
        <f t="shared" si="10"/>
        <v>#REF!</v>
      </c>
      <c r="R67" s="130" t="e">
        <f t="shared" si="11"/>
        <v>#REF!</v>
      </c>
    </row>
    <row r="68" spans="2:18" ht="12.2" customHeight="1" thickBot="1">
      <c r="B68" s="2305" t="s">
        <v>112</v>
      </c>
      <c r="C68" s="142"/>
      <c r="D68" s="150"/>
      <c r="E68" s="150"/>
      <c r="F68" s="150"/>
      <c r="G68" s="157"/>
      <c r="H68" s="132" t="e">
        <f>#REF!</f>
        <v>#REF!</v>
      </c>
      <c r="I68" s="133" t="e">
        <f>#REF!</f>
        <v>#REF!</v>
      </c>
      <c r="J68" s="132" t="e">
        <f>#REF!</f>
        <v>#REF!</v>
      </c>
      <c r="K68" s="133" t="e">
        <f>#REF!</f>
        <v>#REF!</v>
      </c>
      <c r="L68" s="132" t="e">
        <f>#REF!</f>
        <v>#REF!</v>
      </c>
      <c r="M68" s="149" t="e">
        <f>#REF!</f>
        <v>#REF!</v>
      </c>
      <c r="N68" s="132" t="e">
        <f>#REF!</f>
        <v>#REF!</v>
      </c>
      <c r="O68" s="149" t="e">
        <f>#REF!</f>
        <v>#REF!</v>
      </c>
      <c r="P68" s="134" t="e">
        <f t="shared" si="9"/>
        <v>#REF!</v>
      </c>
      <c r="Q68" s="134" t="e">
        <f t="shared" si="10"/>
        <v>#REF!</v>
      </c>
      <c r="R68" s="153" t="e">
        <f t="shared" si="11"/>
        <v>#REF!</v>
      </c>
    </row>
    <row r="69" spans="2:18" s="5" customFormat="1" ht="12" thickBot="1">
      <c r="B69" s="2312"/>
      <c r="C69" s="144"/>
      <c r="D69" s="93"/>
      <c r="E69" s="93"/>
      <c r="F69" s="93"/>
      <c r="G69" s="157"/>
      <c r="H69" s="107" t="e">
        <f>#REF!</f>
        <v>#REF!</v>
      </c>
      <c r="I69" s="152" t="e">
        <f>#REF!</f>
        <v>#REF!</v>
      </c>
      <c r="J69" s="107" t="e">
        <f>#REF!</f>
        <v>#REF!</v>
      </c>
      <c r="K69" s="152" t="e">
        <f>#REF!</f>
        <v>#REF!</v>
      </c>
      <c r="L69" s="106" t="e">
        <f>#REF!</f>
        <v>#REF!</v>
      </c>
      <c r="M69" s="92" t="e">
        <f>#REF!</f>
        <v>#REF!</v>
      </c>
      <c r="N69" s="106" t="e">
        <f>#REF!</f>
        <v>#REF!</v>
      </c>
      <c r="O69" s="92" t="e">
        <f>#REF!</f>
        <v>#REF!</v>
      </c>
      <c r="P69" s="134" t="e">
        <f t="shared" si="9"/>
        <v>#REF!</v>
      </c>
      <c r="Q69" s="134" t="e">
        <f t="shared" si="10"/>
        <v>#REF!</v>
      </c>
      <c r="R69" s="130" t="e">
        <f t="shared" si="11"/>
        <v>#REF!</v>
      </c>
    </row>
    <row r="70" spans="2:18" s="5" customFormat="1" ht="12" thickBot="1">
      <c r="B70" s="2312"/>
      <c r="C70" s="143"/>
      <c r="D70" s="94"/>
      <c r="E70" s="94"/>
      <c r="F70" s="94"/>
      <c r="G70" s="157"/>
      <c r="H70" s="107" t="e">
        <f>#REF!</f>
        <v>#REF!</v>
      </c>
      <c r="I70" s="152" t="e">
        <f>#REF!</f>
        <v>#REF!</v>
      </c>
      <c r="J70" s="107" t="e">
        <f>#REF!</f>
        <v>#REF!</v>
      </c>
      <c r="K70" s="152" t="e">
        <f>#REF!</f>
        <v>#REF!</v>
      </c>
      <c r="L70" s="106" t="e">
        <f>#REF!</f>
        <v>#REF!</v>
      </c>
      <c r="M70" s="92" t="e">
        <f>#REF!</f>
        <v>#REF!</v>
      </c>
      <c r="N70" s="106" t="e">
        <f>#REF!</f>
        <v>#REF!</v>
      </c>
      <c r="O70" s="92" t="e">
        <f>#REF!</f>
        <v>#REF!</v>
      </c>
      <c r="P70" s="134" t="e">
        <f t="shared" si="9"/>
        <v>#REF!</v>
      </c>
      <c r="Q70" s="134" t="e">
        <f t="shared" si="10"/>
        <v>#REF!</v>
      </c>
      <c r="R70" s="130" t="e">
        <f t="shared" si="11"/>
        <v>#REF!</v>
      </c>
    </row>
    <row r="71" spans="2:18" s="5" customFormat="1" ht="12" thickBot="1">
      <c r="B71" s="2312"/>
      <c r="C71" s="143"/>
      <c r="D71" s="94"/>
      <c r="E71" s="94"/>
      <c r="F71" s="94"/>
      <c r="G71" s="157"/>
      <c r="H71" s="107" t="e">
        <f>#REF!</f>
        <v>#REF!</v>
      </c>
      <c r="I71" s="152" t="e">
        <f>#REF!</f>
        <v>#REF!</v>
      </c>
      <c r="J71" s="107" t="e">
        <f>#REF!</f>
        <v>#REF!</v>
      </c>
      <c r="K71" s="152" t="e">
        <f>#REF!</f>
        <v>#REF!</v>
      </c>
      <c r="L71" s="106" t="e">
        <f>#REF!</f>
        <v>#REF!</v>
      </c>
      <c r="M71" s="92" t="e">
        <f>#REF!</f>
        <v>#REF!</v>
      </c>
      <c r="N71" s="106" t="e">
        <f>#REF!</f>
        <v>#REF!</v>
      </c>
      <c r="O71" s="92" t="e">
        <f>#REF!</f>
        <v>#REF!</v>
      </c>
      <c r="P71" s="134" t="e">
        <f t="shared" si="9"/>
        <v>#REF!</v>
      </c>
      <c r="Q71" s="134" t="e">
        <f t="shared" si="10"/>
        <v>#REF!</v>
      </c>
      <c r="R71" s="130" t="e">
        <f t="shared" si="11"/>
        <v>#REF!</v>
      </c>
    </row>
    <row r="72" spans="2:18" s="5" customFormat="1" ht="12" thickBot="1">
      <c r="B72" s="2313"/>
      <c r="C72" s="151"/>
      <c r="D72" s="97"/>
      <c r="E72" s="97"/>
      <c r="F72" s="97"/>
      <c r="G72" s="157"/>
      <c r="H72" s="109" t="e">
        <f>#REF!</f>
        <v>#REF!</v>
      </c>
      <c r="I72" s="148" t="e">
        <f>#REF!</f>
        <v>#REF!</v>
      </c>
      <c r="J72" s="109" t="e">
        <f>#REF!</f>
        <v>#REF!</v>
      </c>
      <c r="K72" s="148" t="e">
        <f>#REF!</f>
        <v>#REF!</v>
      </c>
      <c r="L72" s="128" t="e">
        <f>#REF!</f>
        <v>#REF!</v>
      </c>
      <c r="M72" s="129" t="e">
        <f>#REF!</f>
        <v>#REF!</v>
      </c>
      <c r="N72" s="128" t="e">
        <f>#REF!</f>
        <v>#REF!</v>
      </c>
      <c r="O72" s="129" t="e">
        <f>#REF!</f>
        <v>#REF!</v>
      </c>
      <c r="P72" s="134" t="e">
        <f t="shared" si="9"/>
        <v>#REF!</v>
      </c>
      <c r="Q72" s="134" t="e">
        <f t="shared" si="10"/>
        <v>#REF!</v>
      </c>
      <c r="R72" s="154" t="e">
        <f t="shared" si="11"/>
        <v>#REF!</v>
      </c>
    </row>
    <row r="73" spans="2:18" s="5" customFormat="1" ht="14.25" customHeight="1" thickBot="1">
      <c r="B73" s="2305" t="s">
        <v>114</v>
      </c>
      <c r="C73" s="142"/>
      <c r="D73" s="150"/>
      <c r="E73" s="150"/>
      <c r="F73" s="150"/>
      <c r="G73" s="157"/>
      <c r="H73" s="132" t="e">
        <f>#REF!</f>
        <v>#REF!</v>
      </c>
      <c r="I73" s="133" t="e">
        <f>#REF!</f>
        <v>#REF!</v>
      </c>
      <c r="J73" s="132" t="e">
        <f>#REF!</f>
        <v>#REF!</v>
      </c>
      <c r="K73" s="133" t="e">
        <f>#REF!</f>
        <v>#REF!</v>
      </c>
      <c r="L73" s="132" t="e">
        <f>#REF!</f>
        <v>#REF!</v>
      </c>
      <c r="M73" s="149" t="e">
        <f>#REF!</f>
        <v>#REF!</v>
      </c>
      <c r="N73" s="132" t="e">
        <f>#REF!</f>
        <v>#REF!</v>
      </c>
      <c r="O73" s="149" t="e">
        <f>#REF!</f>
        <v>#REF!</v>
      </c>
      <c r="P73" s="134" t="e">
        <f t="shared" si="9"/>
        <v>#REF!</v>
      </c>
      <c r="Q73" s="134" t="e">
        <f t="shared" si="10"/>
        <v>#REF!</v>
      </c>
      <c r="R73" s="153" t="e">
        <f t="shared" si="11"/>
        <v>#REF!</v>
      </c>
    </row>
    <row r="74" spans="2:18" s="5" customFormat="1" ht="12" thickBot="1">
      <c r="B74" s="2312"/>
      <c r="C74" s="143"/>
      <c r="D74" s="94"/>
      <c r="E74" s="94"/>
      <c r="F74" s="94"/>
      <c r="G74" s="157"/>
      <c r="H74" s="107" t="e">
        <f>#REF!</f>
        <v>#REF!</v>
      </c>
      <c r="I74" s="152" t="e">
        <f>#REF!</f>
        <v>#REF!</v>
      </c>
      <c r="J74" s="107" t="e">
        <f>#REF!</f>
        <v>#REF!</v>
      </c>
      <c r="K74" s="152" t="e">
        <f>#REF!</f>
        <v>#REF!</v>
      </c>
      <c r="L74" s="106" t="e">
        <f>#REF!</f>
        <v>#REF!</v>
      </c>
      <c r="M74" s="92" t="e">
        <f>#REF!</f>
        <v>#REF!</v>
      </c>
      <c r="N74" s="106" t="e">
        <f>#REF!</f>
        <v>#REF!</v>
      </c>
      <c r="O74" s="92" t="e">
        <f>#REF!</f>
        <v>#REF!</v>
      </c>
      <c r="P74" s="134" t="e">
        <f t="shared" si="9"/>
        <v>#REF!</v>
      </c>
      <c r="Q74" s="134" t="e">
        <f t="shared" si="10"/>
        <v>#REF!</v>
      </c>
      <c r="R74" s="130" t="e">
        <f t="shared" si="11"/>
        <v>#REF!</v>
      </c>
    </row>
    <row r="75" spans="2:18" s="5" customFormat="1" ht="12" thickBot="1">
      <c r="B75" s="2312"/>
      <c r="C75" s="143"/>
      <c r="D75" s="94"/>
      <c r="E75" s="94"/>
      <c r="F75" s="94"/>
      <c r="G75" s="157"/>
      <c r="H75" s="107" t="e">
        <f>#REF!</f>
        <v>#REF!</v>
      </c>
      <c r="I75" s="152" t="e">
        <f>#REF!</f>
        <v>#REF!</v>
      </c>
      <c r="J75" s="107" t="e">
        <f>#REF!</f>
        <v>#REF!</v>
      </c>
      <c r="K75" s="152" t="e">
        <f>#REF!</f>
        <v>#REF!</v>
      </c>
      <c r="L75" s="106" t="e">
        <f>#REF!</f>
        <v>#REF!</v>
      </c>
      <c r="M75" s="92" t="e">
        <f>#REF!</f>
        <v>#REF!</v>
      </c>
      <c r="N75" s="106" t="e">
        <f>#REF!</f>
        <v>#REF!</v>
      </c>
      <c r="O75" s="92" t="e">
        <f>#REF!</f>
        <v>#REF!</v>
      </c>
      <c r="P75" s="134" t="e">
        <f t="shared" si="9"/>
        <v>#REF!</v>
      </c>
      <c r="Q75" s="134" t="e">
        <f t="shared" si="10"/>
        <v>#REF!</v>
      </c>
      <c r="R75" s="130" t="e">
        <f t="shared" si="11"/>
        <v>#REF!</v>
      </c>
    </row>
    <row r="76" spans="2:18" s="5" customFormat="1" ht="12" thickBot="1">
      <c r="B76" s="2312"/>
      <c r="C76" s="143"/>
      <c r="D76" s="94"/>
      <c r="E76" s="94"/>
      <c r="F76" s="94"/>
      <c r="G76" s="157"/>
      <c r="H76" s="107" t="e">
        <f>#REF!</f>
        <v>#REF!</v>
      </c>
      <c r="I76" s="152" t="e">
        <f>#REF!</f>
        <v>#REF!</v>
      </c>
      <c r="J76" s="107" t="e">
        <f>#REF!</f>
        <v>#REF!</v>
      </c>
      <c r="K76" s="152" t="e">
        <f>#REF!</f>
        <v>#REF!</v>
      </c>
      <c r="L76" s="106" t="e">
        <f>#REF!</f>
        <v>#REF!</v>
      </c>
      <c r="M76" s="92" t="e">
        <f>#REF!</f>
        <v>#REF!</v>
      </c>
      <c r="N76" s="106" t="e">
        <f>#REF!</f>
        <v>#REF!</v>
      </c>
      <c r="O76" s="92" t="e">
        <f>#REF!</f>
        <v>#REF!</v>
      </c>
      <c r="P76" s="134" t="e">
        <f t="shared" si="9"/>
        <v>#REF!</v>
      </c>
      <c r="Q76" s="134" t="e">
        <f t="shared" si="10"/>
        <v>#REF!</v>
      </c>
      <c r="R76" s="130" t="e">
        <f t="shared" si="11"/>
        <v>#REF!</v>
      </c>
    </row>
    <row r="77" spans="2:18" s="5" customFormat="1" ht="12" thickBot="1">
      <c r="B77" s="2313"/>
      <c r="C77" s="151"/>
      <c r="D77" s="97"/>
      <c r="E77" s="97"/>
      <c r="F77" s="97"/>
      <c r="G77" s="157"/>
      <c r="H77" s="109" t="e">
        <f>#REF!</f>
        <v>#REF!</v>
      </c>
      <c r="I77" s="148" t="e">
        <f>#REF!</f>
        <v>#REF!</v>
      </c>
      <c r="J77" s="109" t="e">
        <f>#REF!</f>
        <v>#REF!</v>
      </c>
      <c r="K77" s="148" t="e">
        <f>#REF!</f>
        <v>#REF!</v>
      </c>
      <c r="L77" s="128" t="e">
        <f>#REF!</f>
        <v>#REF!</v>
      </c>
      <c r="M77" s="129" t="e">
        <f>#REF!</f>
        <v>#REF!</v>
      </c>
      <c r="N77" s="128" t="e">
        <f>#REF!</f>
        <v>#REF!</v>
      </c>
      <c r="O77" s="129" t="e">
        <f>#REF!</f>
        <v>#REF!</v>
      </c>
      <c r="P77" s="134" t="e">
        <f t="shared" si="9"/>
        <v>#REF!</v>
      </c>
      <c r="Q77" s="134" t="e">
        <f t="shared" si="10"/>
        <v>#REF!</v>
      </c>
      <c r="R77" s="154" t="e">
        <f t="shared" si="11"/>
        <v>#REF!</v>
      </c>
    </row>
    <row r="78" spans="2:18" s="5" customFormat="1" ht="24" customHeight="1" thickBot="1">
      <c r="B78" s="2305" t="s">
        <v>115</v>
      </c>
      <c r="C78" s="142"/>
      <c r="D78" s="150"/>
      <c r="E78" s="150"/>
      <c r="F78" s="150"/>
      <c r="G78" s="157"/>
      <c r="H78" s="132" t="e">
        <f>#REF!</f>
        <v>#REF!</v>
      </c>
      <c r="I78" s="133" t="e">
        <f>#REF!</f>
        <v>#REF!</v>
      </c>
      <c r="J78" s="132" t="e">
        <f>#REF!</f>
        <v>#REF!</v>
      </c>
      <c r="K78" s="133" t="e">
        <f>#REF!</f>
        <v>#REF!</v>
      </c>
      <c r="L78" s="132" t="e">
        <f>#REF!</f>
        <v>#REF!</v>
      </c>
      <c r="M78" s="149" t="e">
        <f>#REF!</f>
        <v>#REF!</v>
      </c>
      <c r="N78" s="132" t="e">
        <f>#REF!</f>
        <v>#REF!</v>
      </c>
      <c r="O78" s="149" t="e">
        <f>#REF!</f>
        <v>#REF!</v>
      </c>
      <c r="P78" s="134" t="e">
        <f t="shared" si="9"/>
        <v>#REF!</v>
      </c>
      <c r="Q78" s="134" t="e">
        <f t="shared" si="10"/>
        <v>#REF!</v>
      </c>
      <c r="R78" s="153" t="e">
        <f t="shared" si="11"/>
        <v>#REF!</v>
      </c>
    </row>
    <row r="79" spans="2:18" s="5" customFormat="1" ht="12" thickBot="1">
      <c r="B79" s="2314"/>
      <c r="C79" s="143"/>
      <c r="D79" s="94"/>
      <c r="E79" s="94"/>
      <c r="F79" s="93"/>
      <c r="G79" s="157"/>
      <c r="H79" s="107" t="e">
        <f>#REF!</f>
        <v>#REF!</v>
      </c>
      <c r="I79" s="152" t="e">
        <f>#REF!</f>
        <v>#REF!</v>
      </c>
      <c r="J79" s="107" t="e">
        <f>#REF!</f>
        <v>#REF!</v>
      </c>
      <c r="K79" s="152" t="e">
        <f>#REF!</f>
        <v>#REF!</v>
      </c>
      <c r="L79" s="106" t="e">
        <f>#REF!</f>
        <v>#REF!</v>
      </c>
      <c r="M79" s="92" t="e">
        <f>#REF!</f>
        <v>#REF!</v>
      </c>
      <c r="N79" s="106" t="e">
        <f>#REF!</f>
        <v>#REF!</v>
      </c>
      <c r="O79" s="92" t="e">
        <f>#REF!</f>
        <v>#REF!</v>
      </c>
      <c r="P79" s="134" t="e">
        <f t="shared" si="9"/>
        <v>#REF!</v>
      </c>
      <c r="Q79" s="134" t="e">
        <f t="shared" si="10"/>
        <v>#REF!</v>
      </c>
      <c r="R79" s="130" t="e">
        <f t="shared" si="11"/>
        <v>#REF!</v>
      </c>
    </row>
    <row r="80" spans="2:18" s="5" customFormat="1" ht="12" thickBot="1">
      <c r="B80" s="2314"/>
      <c r="C80" s="143"/>
      <c r="D80" s="94"/>
      <c r="E80" s="94"/>
      <c r="F80" s="93"/>
      <c r="G80" s="157"/>
      <c r="H80" s="107" t="e">
        <f>#REF!</f>
        <v>#REF!</v>
      </c>
      <c r="I80" s="152" t="e">
        <f>#REF!</f>
        <v>#REF!</v>
      </c>
      <c r="J80" s="107" t="e">
        <f>#REF!</f>
        <v>#REF!</v>
      </c>
      <c r="K80" s="152" t="e">
        <f>#REF!</f>
        <v>#REF!</v>
      </c>
      <c r="L80" s="106" t="e">
        <f>#REF!</f>
        <v>#REF!</v>
      </c>
      <c r="M80" s="92" t="e">
        <f>#REF!</f>
        <v>#REF!</v>
      </c>
      <c r="N80" s="106" t="e">
        <f>#REF!</f>
        <v>#REF!</v>
      </c>
      <c r="O80" s="92" t="e">
        <f>#REF!</f>
        <v>#REF!</v>
      </c>
      <c r="P80" s="134" t="e">
        <f t="shared" si="9"/>
        <v>#REF!</v>
      </c>
      <c r="Q80" s="134" t="e">
        <f t="shared" si="10"/>
        <v>#REF!</v>
      </c>
      <c r="R80" s="130" t="e">
        <f t="shared" si="11"/>
        <v>#REF!</v>
      </c>
    </row>
    <row r="81" spans="2:18" ht="12" thickBot="1">
      <c r="B81" s="2315"/>
      <c r="C81" s="151"/>
      <c r="D81" s="97"/>
      <c r="E81" s="96"/>
      <c r="F81" s="97"/>
      <c r="G81" s="157"/>
      <c r="H81" s="109" t="e">
        <f>#REF!</f>
        <v>#REF!</v>
      </c>
      <c r="I81" s="148" t="e">
        <f>#REF!</f>
        <v>#REF!</v>
      </c>
      <c r="J81" s="109" t="e">
        <f>#REF!</f>
        <v>#REF!</v>
      </c>
      <c r="K81" s="148" t="e">
        <f>#REF!</f>
        <v>#REF!</v>
      </c>
      <c r="L81" s="109" t="e">
        <f>#REF!</f>
        <v>#REF!</v>
      </c>
      <c r="M81" s="96" t="e">
        <f>#REF!</f>
        <v>#REF!</v>
      </c>
      <c r="N81" s="109" t="e">
        <f>#REF!</f>
        <v>#REF!</v>
      </c>
      <c r="O81" s="96" t="e">
        <f>#REF!</f>
        <v>#REF!</v>
      </c>
      <c r="P81" s="134" t="e">
        <f t="shared" si="9"/>
        <v>#REF!</v>
      </c>
      <c r="Q81" s="134" t="e">
        <f t="shared" si="10"/>
        <v>#REF!</v>
      </c>
      <c r="R81" s="189" t="e">
        <f t="shared" si="11"/>
        <v>#REF!</v>
      </c>
    </row>
    <row r="82" spans="2:18" ht="23.25" thickBot="1">
      <c r="B82" s="138" t="s">
        <v>90</v>
      </c>
      <c r="C82" s="139"/>
      <c r="D82" s="140"/>
      <c r="E82" s="140"/>
      <c r="F82" s="140"/>
      <c r="G82" s="141"/>
      <c r="H82" s="126" t="s">
        <v>66</v>
      </c>
      <c r="I82" s="276" t="s">
        <v>67</v>
      </c>
      <c r="J82" s="126" t="s">
        <v>66</v>
      </c>
      <c r="K82" s="276" t="s">
        <v>67</v>
      </c>
      <c r="L82" s="126" t="s">
        <v>66</v>
      </c>
      <c r="M82" s="276" t="s">
        <v>67</v>
      </c>
      <c r="N82" s="126" t="s">
        <v>66</v>
      </c>
      <c r="O82" s="276" t="s">
        <v>67</v>
      </c>
      <c r="P82" s="126" t="s">
        <v>66</v>
      </c>
      <c r="Q82" s="276" t="s">
        <v>67</v>
      </c>
      <c r="R82" s="127" t="s">
        <v>79</v>
      </c>
    </row>
    <row r="83" spans="2:18" ht="12" thickBot="1">
      <c r="B83" s="136"/>
      <c r="C83" s="137"/>
      <c r="D83" s="93"/>
      <c r="E83" s="93"/>
      <c r="F83" s="93"/>
      <c r="H83" s="132" t="e">
        <f>#REF!</f>
        <v>#REF!</v>
      </c>
      <c r="I83" s="133" t="e">
        <f>#REF!</f>
        <v>#REF!</v>
      </c>
      <c r="J83" s="132" t="e">
        <f>#REF!</f>
        <v>#REF!</v>
      </c>
      <c r="K83" s="133" t="e">
        <f>#REF!</f>
        <v>#REF!</v>
      </c>
      <c r="L83" s="106" t="e">
        <f>#REF!</f>
        <v>#REF!</v>
      </c>
      <c r="M83" s="92" t="e">
        <f>#REF!</f>
        <v>#REF!</v>
      </c>
      <c r="N83" s="106" t="e">
        <f>#REF!</f>
        <v>#REF!</v>
      </c>
      <c r="O83" s="92" t="e">
        <f>#REF!</f>
        <v>#REF!</v>
      </c>
      <c r="P83" s="134" t="e">
        <f>H83+J83+L83+N83</f>
        <v>#REF!</v>
      </c>
      <c r="Q83" s="134" t="e">
        <f>I83+K83+M83+O83</f>
        <v>#REF!</v>
      </c>
      <c r="R83" s="130" t="e">
        <f>Q83/P83</f>
        <v>#REF!</v>
      </c>
    </row>
    <row r="84" spans="2:18" ht="12" thickBot="1">
      <c r="B84" s="135"/>
      <c r="C84" s="131"/>
      <c r="D84" s="94"/>
      <c r="E84" s="94"/>
      <c r="F84" s="94"/>
      <c r="H84" s="107" t="e">
        <f>#REF!</f>
        <v>#REF!</v>
      </c>
      <c r="I84" s="152" t="e">
        <f>#REF!</f>
        <v>#REF!</v>
      </c>
      <c r="J84" s="107" t="e">
        <f>#REF!</f>
        <v>#REF!</v>
      </c>
      <c r="K84" s="152" t="e">
        <f>#REF!</f>
        <v>#REF!</v>
      </c>
      <c r="L84" s="106" t="e">
        <f>#REF!</f>
        <v>#REF!</v>
      </c>
      <c r="M84" s="92" t="e">
        <f>#REF!</f>
        <v>#REF!</v>
      </c>
      <c r="N84" s="106" t="e">
        <f>#REF!</f>
        <v>#REF!</v>
      </c>
      <c r="O84" s="92" t="e">
        <f>#REF!</f>
        <v>#REF!</v>
      </c>
      <c r="P84" s="134" t="e">
        <f t="shared" ref="P84:P92" si="12">H84+J84+L84+N84</f>
        <v>#REF!</v>
      </c>
      <c r="Q84" s="134" t="e">
        <f t="shared" ref="Q84:Q93" si="13">I84+K84+M84+O84</f>
        <v>#REF!</v>
      </c>
      <c r="R84" s="108" t="e">
        <f t="shared" ref="R84:R92" si="14">Q84/P84</f>
        <v>#REF!</v>
      </c>
    </row>
    <row r="85" spans="2:18" ht="12" thickBot="1">
      <c r="B85" s="135"/>
      <c r="C85" s="131"/>
      <c r="D85" s="94"/>
      <c r="E85" s="94"/>
      <c r="F85" s="94"/>
      <c r="H85" s="107" t="e">
        <f>#REF!</f>
        <v>#REF!</v>
      </c>
      <c r="I85" s="152" t="e">
        <f>#REF!</f>
        <v>#REF!</v>
      </c>
      <c r="J85" s="107" t="e">
        <f>#REF!</f>
        <v>#REF!</v>
      </c>
      <c r="K85" s="152" t="e">
        <f>#REF!</f>
        <v>#REF!</v>
      </c>
      <c r="L85" s="106" t="e">
        <f>#REF!</f>
        <v>#REF!</v>
      </c>
      <c r="M85" s="92" t="e">
        <f>#REF!</f>
        <v>#REF!</v>
      </c>
      <c r="N85" s="106" t="e">
        <f>#REF!</f>
        <v>#REF!</v>
      </c>
      <c r="O85" s="92" t="e">
        <f>#REF!</f>
        <v>#REF!</v>
      </c>
      <c r="P85" s="134" t="e">
        <f t="shared" si="12"/>
        <v>#REF!</v>
      </c>
      <c r="Q85" s="134" t="e">
        <f t="shared" si="13"/>
        <v>#REF!</v>
      </c>
      <c r="R85" s="108" t="e">
        <f t="shared" si="14"/>
        <v>#REF!</v>
      </c>
    </row>
    <row r="86" spans="2:18" ht="12" thickBot="1">
      <c r="B86" s="135"/>
      <c r="C86" s="131"/>
      <c r="D86" s="94"/>
      <c r="E86" s="94"/>
      <c r="F86" s="94"/>
      <c r="H86" s="107" t="e">
        <f>#REF!</f>
        <v>#REF!</v>
      </c>
      <c r="I86" s="152" t="e">
        <f>#REF!</f>
        <v>#REF!</v>
      </c>
      <c r="J86" s="107" t="e">
        <f>#REF!</f>
        <v>#REF!</v>
      </c>
      <c r="K86" s="152" t="e">
        <f>#REF!</f>
        <v>#REF!</v>
      </c>
      <c r="L86" s="106" t="e">
        <f>#REF!</f>
        <v>#REF!</v>
      </c>
      <c r="M86" s="92" t="e">
        <f>#REF!</f>
        <v>#REF!</v>
      </c>
      <c r="N86" s="106" t="e">
        <f>#REF!</f>
        <v>#REF!</v>
      </c>
      <c r="O86" s="92" t="e">
        <f>#REF!</f>
        <v>#REF!</v>
      </c>
      <c r="P86" s="134" t="e">
        <f t="shared" si="12"/>
        <v>#REF!</v>
      </c>
      <c r="Q86" s="134" t="e">
        <f t="shared" si="13"/>
        <v>#REF!</v>
      </c>
      <c r="R86" s="108" t="e">
        <f t="shared" si="14"/>
        <v>#REF!</v>
      </c>
    </row>
    <row r="87" spans="2:18" ht="12" thickBot="1">
      <c r="B87" s="135"/>
      <c r="C87" s="131"/>
      <c r="D87" s="94"/>
      <c r="E87" s="94"/>
      <c r="F87" s="94"/>
      <c r="H87" s="107" t="e">
        <f>#REF!</f>
        <v>#REF!</v>
      </c>
      <c r="I87" s="152" t="e">
        <f>#REF!</f>
        <v>#REF!</v>
      </c>
      <c r="J87" s="107" t="e">
        <f>#REF!</f>
        <v>#REF!</v>
      </c>
      <c r="K87" s="152" t="e">
        <f>#REF!</f>
        <v>#REF!</v>
      </c>
      <c r="L87" s="106" t="e">
        <f>#REF!</f>
        <v>#REF!</v>
      </c>
      <c r="M87" s="92" t="e">
        <f>#REF!</f>
        <v>#REF!</v>
      </c>
      <c r="N87" s="106" t="e">
        <f>#REF!</f>
        <v>#REF!</v>
      </c>
      <c r="O87" s="92" t="e">
        <f>#REF!</f>
        <v>#REF!</v>
      </c>
      <c r="P87" s="134" t="e">
        <f t="shared" si="12"/>
        <v>#REF!</v>
      </c>
      <c r="Q87" s="134" t="e">
        <f t="shared" si="13"/>
        <v>#REF!</v>
      </c>
      <c r="R87" s="108" t="e">
        <f t="shared" si="14"/>
        <v>#REF!</v>
      </c>
    </row>
    <row r="88" spans="2:18" ht="12" thickBot="1">
      <c r="B88" s="135"/>
      <c r="C88" s="131"/>
      <c r="D88" s="94"/>
      <c r="E88" s="94"/>
      <c r="F88" s="94"/>
      <c r="H88" s="107" t="e">
        <f>#REF!</f>
        <v>#REF!</v>
      </c>
      <c r="I88" s="152" t="e">
        <f>#REF!</f>
        <v>#REF!</v>
      </c>
      <c r="J88" s="107" t="e">
        <f>#REF!</f>
        <v>#REF!</v>
      </c>
      <c r="K88" s="152" t="e">
        <f>#REF!</f>
        <v>#REF!</v>
      </c>
      <c r="L88" s="106" t="e">
        <f>#REF!</f>
        <v>#REF!</v>
      </c>
      <c r="M88" s="92" t="e">
        <f>#REF!</f>
        <v>#REF!</v>
      </c>
      <c r="N88" s="106" t="e">
        <f>#REF!</f>
        <v>#REF!</v>
      </c>
      <c r="O88" s="92" t="e">
        <f>#REF!</f>
        <v>#REF!</v>
      </c>
      <c r="P88" s="134" t="e">
        <f t="shared" si="12"/>
        <v>#REF!</v>
      </c>
      <c r="Q88" s="134" t="e">
        <f t="shared" si="13"/>
        <v>#REF!</v>
      </c>
      <c r="R88" s="108" t="e">
        <f t="shared" si="14"/>
        <v>#REF!</v>
      </c>
    </row>
    <row r="89" spans="2:18" ht="12" thickBot="1">
      <c r="B89" s="135"/>
      <c r="C89" s="131"/>
      <c r="D89" s="94"/>
      <c r="E89" s="94"/>
      <c r="F89" s="94"/>
      <c r="H89" s="107" t="e">
        <f>#REF!</f>
        <v>#REF!</v>
      </c>
      <c r="I89" s="152" t="e">
        <f>#REF!</f>
        <v>#REF!</v>
      </c>
      <c r="J89" s="107" t="e">
        <f>#REF!</f>
        <v>#REF!</v>
      </c>
      <c r="K89" s="152" t="e">
        <f>#REF!</f>
        <v>#REF!</v>
      </c>
      <c r="L89" s="106" t="e">
        <f>#REF!</f>
        <v>#REF!</v>
      </c>
      <c r="M89" s="92" t="e">
        <f>#REF!</f>
        <v>#REF!</v>
      </c>
      <c r="N89" s="106" t="e">
        <f>#REF!</f>
        <v>#REF!</v>
      </c>
      <c r="O89" s="92" t="e">
        <f>#REF!</f>
        <v>#REF!</v>
      </c>
      <c r="P89" s="134" t="e">
        <f t="shared" si="12"/>
        <v>#REF!</v>
      </c>
      <c r="Q89" s="134" t="e">
        <f t="shared" si="13"/>
        <v>#REF!</v>
      </c>
      <c r="R89" s="108" t="e">
        <f t="shared" si="14"/>
        <v>#REF!</v>
      </c>
    </row>
    <row r="90" spans="2:18" ht="12" thickBot="1">
      <c r="B90" s="135"/>
      <c r="C90" s="131"/>
      <c r="D90" s="94"/>
      <c r="E90" s="94"/>
      <c r="F90" s="94"/>
      <c r="H90" s="107" t="e">
        <f>#REF!</f>
        <v>#REF!</v>
      </c>
      <c r="I90" s="152" t="e">
        <f>#REF!</f>
        <v>#REF!</v>
      </c>
      <c r="J90" s="107" t="e">
        <f>#REF!</f>
        <v>#REF!</v>
      </c>
      <c r="K90" s="152" t="e">
        <f>#REF!</f>
        <v>#REF!</v>
      </c>
      <c r="L90" s="106" t="e">
        <f>#REF!</f>
        <v>#REF!</v>
      </c>
      <c r="M90" s="92" t="e">
        <f>#REF!</f>
        <v>#REF!</v>
      </c>
      <c r="N90" s="106" t="e">
        <f>#REF!</f>
        <v>#REF!</v>
      </c>
      <c r="O90" s="92" t="e">
        <f>#REF!</f>
        <v>#REF!</v>
      </c>
      <c r="P90" s="134" t="e">
        <f t="shared" si="12"/>
        <v>#REF!</v>
      </c>
      <c r="Q90" s="134" t="e">
        <f t="shared" si="13"/>
        <v>#REF!</v>
      </c>
      <c r="R90" s="108" t="e">
        <f t="shared" si="14"/>
        <v>#REF!</v>
      </c>
    </row>
    <row r="91" spans="2:18" ht="12" thickBot="1">
      <c r="B91" s="135"/>
      <c r="C91" s="131"/>
      <c r="D91" s="94"/>
      <c r="E91" s="94"/>
      <c r="F91" s="94"/>
      <c r="H91" s="107" t="e">
        <f>#REF!</f>
        <v>#REF!</v>
      </c>
      <c r="I91" s="152" t="e">
        <f>#REF!</f>
        <v>#REF!</v>
      </c>
      <c r="J91" s="107" t="e">
        <f>#REF!</f>
        <v>#REF!</v>
      </c>
      <c r="K91" s="152" t="e">
        <f>#REF!</f>
        <v>#REF!</v>
      </c>
      <c r="L91" s="106" t="e">
        <f>#REF!</f>
        <v>#REF!</v>
      </c>
      <c r="M91" s="92" t="e">
        <f>#REF!</f>
        <v>#REF!</v>
      </c>
      <c r="N91" s="106" t="e">
        <f>#REF!</f>
        <v>#REF!</v>
      </c>
      <c r="O91" s="92" t="e">
        <f>#REF!</f>
        <v>#REF!</v>
      </c>
      <c r="P91" s="134" t="e">
        <f t="shared" si="12"/>
        <v>#REF!</v>
      </c>
      <c r="Q91" s="134" t="e">
        <f t="shared" si="13"/>
        <v>#REF!</v>
      </c>
      <c r="R91" s="108" t="e">
        <f t="shared" si="14"/>
        <v>#REF!</v>
      </c>
    </row>
    <row r="92" spans="2:18" ht="12" thickBot="1">
      <c r="B92" s="135"/>
      <c r="C92" s="131"/>
      <c r="D92" s="94"/>
      <c r="E92" s="94"/>
      <c r="F92" s="94"/>
      <c r="H92" s="107" t="e">
        <f>#REF!</f>
        <v>#REF!</v>
      </c>
      <c r="I92" s="152" t="e">
        <f>#REF!</f>
        <v>#REF!</v>
      </c>
      <c r="J92" s="107" t="e">
        <f>#REF!</f>
        <v>#REF!</v>
      </c>
      <c r="K92" s="152" t="e">
        <f>#REF!</f>
        <v>#REF!</v>
      </c>
      <c r="L92" s="106" t="e">
        <f>#REF!</f>
        <v>#REF!</v>
      </c>
      <c r="M92" s="92" t="e">
        <f>#REF!</f>
        <v>#REF!</v>
      </c>
      <c r="N92" s="106" t="e">
        <f>#REF!</f>
        <v>#REF!</v>
      </c>
      <c r="O92" s="92" t="e">
        <f>#REF!</f>
        <v>#REF!</v>
      </c>
      <c r="P92" s="134" t="e">
        <f t="shared" si="12"/>
        <v>#REF!</v>
      </c>
      <c r="Q92" s="134" t="e">
        <f t="shared" si="13"/>
        <v>#REF!</v>
      </c>
      <c r="R92" s="108" t="e">
        <f t="shared" si="14"/>
        <v>#REF!</v>
      </c>
    </row>
    <row r="93" spans="2:18">
      <c r="Q93" s="134">
        <f t="shared" si="13"/>
        <v>0</v>
      </c>
    </row>
    <row r="185" spans="2:18" s="5" customFormat="1">
      <c r="B185" s="7"/>
      <c r="C185" s="7"/>
      <c r="D185" s="7"/>
      <c r="E185" s="7"/>
      <c r="F185" s="7"/>
      <c r="H185" s="3"/>
      <c r="I185" s="3"/>
      <c r="J185" s="3"/>
      <c r="K185" s="3"/>
      <c r="L185" s="3"/>
      <c r="M185" s="3"/>
      <c r="N185" s="3"/>
      <c r="O185" s="3"/>
    </row>
    <row r="186" spans="2:18" s="5" customFormat="1">
      <c r="B186" s="7"/>
      <c r="C186" s="7"/>
      <c r="D186" s="7"/>
      <c r="E186" s="7"/>
      <c r="F186" s="7"/>
      <c r="H186" s="3"/>
      <c r="I186" s="3"/>
      <c r="J186" s="3"/>
      <c r="K186" s="3"/>
      <c r="L186" s="3"/>
      <c r="M186" s="3"/>
      <c r="N186" s="3"/>
      <c r="O186" s="3"/>
    </row>
    <row r="187" spans="2:18" s="5" customFormat="1">
      <c r="B187" s="7"/>
      <c r="C187" s="7"/>
      <c r="D187" s="7"/>
      <c r="E187" s="7"/>
      <c r="F187" s="7"/>
      <c r="H187" s="3"/>
      <c r="I187" s="3"/>
      <c r="J187" s="3"/>
      <c r="K187" s="3"/>
      <c r="L187" s="3"/>
      <c r="M187" s="3"/>
      <c r="N187" s="3"/>
      <c r="O187" s="3"/>
    </row>
    <row r="188" spans="2:18" s="5" customFormat="1">
      <c r="B188" s="7"/>
      <c r="C188" s="7"/>
      <c r="D188" s="7"/>
      <c r="E188" s="7"/>
      <c r="F188" s="7"/>
      <c r="H188" s="3"/>
      <c r="I188" s="3"/>
      <c r="J188" s="3"/>
      <c r="K188" s="3"/>
      <c r="L188" s="3"/>
      <c r="M188" s="3"/>
      <c r="N188" s="3"/>
      <c r="O188" s="3"/>
    </row>
    <row r="189" spans="2:18" s="5" customFormat="1">
      <c r="B189" s="7"/>
      <c r="C189" s="7"/>
      <c r="D189" s="7"/>
      <c r="E189" s="7"/>
      <c r="F189" s="7"/>
      <c r="H189" s="3"/>
      <c r="I189" s="3"/>
      <c r="J189" s="3"/>
      <c r="K189" s="3"/>
      <c r="L189" s="3"/>
      <c r="M189" s="3"/>
      <c r="N189" s="3"/>
      <c r="O189" s="3"/>
    </row>
    <row r="190" spans="2:18" s="5" customFormat="1">
      <c r="B190" s="7"/>
      <c r="C190" s="7"/>
      <c r="D190" s="7"/>
      <c r="E190" s="7"/>
      <c r="F190" s="7"/>
      <c r="H190" s="3"/>
      <c r="I190" s="3"/>
      <c r="J190" s="3"/>
      <c r="K190" s="3"/>
      <c r="L190" s="3"/>
      <c r="M190" s="3"/>
      <c r="N190" s="3"/>
      <c r="O190" s="3"/>
      <c r="P190" s="3"/>
      <c r="Q190" s="3"/>
      <c r="R190" s="3"/>
    </row>
    <row r="191" spans="2:18" s="5" customFormat="1">
      <c r="B191" s="7"/>
      <c r="C191" s="7"/>
      <c r="D191" s="7"/>
      <c r="E191" s="7"/>
      <c r="F191" s="7"/>
      <c r="H191" s="3"/>
      <c r="I191" s="3"/>
      <c r="J191" s="3"/>
      <c r="K191" s="3"/>
      <c r="L191" s="3"/>
      <c r="M191" s="3"/>
      <c r="N191" s="3"/>
      <c r="O191" s="3"/>
      <c r="P191" s="3"/>
      <c r="Q191" s="3"/>
      <c r="R191" s="3"/>
    </row>
    <row r="192" spans="2:18" s="5" customFormat="1">
      <c r="B192" s="7"/>
      <c r="C192" s="7"/>
      <c r="D192" s="7"/>
      <c r="E192" s="7"/>
      <c r="F192" s="7"/>
      <c r="H192" s="3"/>
      <c r="I192" s="3"/>
      <c r="J192" s="3"/>
      <c r="K192" s="3"/>
      <c r="L192" s="3"/>
      <c r="M192" s="3"/>
      <c r="N192" s="3"/>
      <c r="O192" s="3"/>
      <c r="P192" s="3"/>
      <c r="Q192" s="3"/>
      <c r="R192" s="3"/>
    </row>
    <row r="193" spans="2:18" s="5" customFormat="1">
      <c r="B193" s="7"/>
      <c r="C193" s="7"/>
      <c r="D193" s="7"/>
      <c r="E193" s="7"/>
      <c r="F193" s="7"/>
      <c r="H193" s="3"/>
      <c r="I193" s="3"/>
      <c r="J193" s="3"/>
      <c r="K193" s="3"/>
      <c r="L193" s="3"/>
      <c r="M193" s="3"/>
      <c r="N193" s="3"/>
      <c r="O193" s="3"/>
      <c r="P193" s="3"/>
      <c r="Q193" s="3"/>
      <c r="R193" s="3"/>
    </row>
    <row r="194" spans="2:18" s="5" customFormat="1">
      <c r="B194" s="7"/>
      <c r="C194" s="7"/>
      <c r="D194" s="7"/>
      <c r="E194" s="7"/>
      <c r="F194" s="7"/>
      <c r="H194" s="3"/>
      <c r="I194" s="3"/>
      <c r="J194" s="3"/>
      <c r="K194" s="3"/>
      <c r="L194" s="3"/>
      <c r="M194" s="3"/>
      <c r="N194" s="3"/>
      <c r="O194" s="3"/>
      <c r="P194" s="3"/>
      <c r="Q194" s="3"/>
      <c r="R194" s="3"/>
    </row>
    <row r="195" spans="2:18" s="5" customFormat="1">
      <c r="B195" s="7"/>
      <c r="C195" s="7"/>
      <c r="D195" s="7"/>
      <c r="E195" s="7"/>
      <c r="F195" s="7"/>
      <c r="H195" s="3"/>
      <c r="I195" s="3"/>
      <c r="J195" s="3"/>
      <c r="K195" s="3"/>
      <c r="L195" s="3"/>
      <c r="M195" s="3"/>
      <c r="N195" s="3"/>
      <c r="O195" s="3"/>
      <c r="P195" s="3"/>
      <c r="Q195" s="3"/>
      <c r="R195" s="3"/>
    </row>
    <row r="196" spans="2:18" s="5" customFormat="1">
      <c r="B196" s="7"/>
      <c r="C196" s="7"/>
      <c r="D196" s="7"/>
      <c r="E196" s="7"/>
      <c r="F196" s="7"/>
      <c r="H196" s="3"/>
      <c r="I196" s="3"/>
      <c r="J196" s="3"/>
      <c r="K196" s="3"/>
      <c r="L196" s="3"/>
      <c r="M196" s="3"/>
      <c r="N196" s="3"/>
      <c r="O196" s="3"/>
      <c r="P196" s="3"/>
      <c r="Q196" s="3"/>
      <c r="R196" s="3"/>
    </row>
    <row r="197" spans="2:18" s="5" customFormat="1">
      <c r="B197" s="7"/>
      <c r="C197" s="7"/>
      <c r="D197" s="7"/>
      <c r="E197" s="7"/>
      <c r="F197" s="7"/>
      <c r="H197" s="3"/>
      <c r="I197" s="3"/>
      <c r="J197" s="3"/>
      <c r="K197" s="3"/>
      <c r="L197" s="3"/>
      <c r="M197" s="3"/>
      <c r="N197" s="3"/>
      <c r="O197" s="3"/>
      <c r="P197" s="3"/>
      <c r="Q197" s="3"/>
      <c r="R197" s="3"/>
    </row>
    <row r="198" spans="2:18" s="5" customFormat="1">
      <c r="B198" s="7"/>
      <c r="C198" s="7"/>
      <c r="D198" s="7"/>
      <c r="E198" s="7"/>
      <c r="F198" s="7"/>
      <c r="H198" s="3"/>
      <c r="I198" s="3"/>
      <c r="J198" s="3"/>
      <c r="K198" s="3"/>
      <c r="L198" s="3"/>
      <c r="M198" s="3"/>
      <c r="N198" s="3"/>
      <c r="O198" s="3"/>
      <c r="P198" s="3"/>
      <c r="Q198" s="3"/>
      <c r="R198" s="3"/>
    </row>
    <row r="199" spans="2:18" s="5" customFormat="1">
      <c r="B199" s="7"/>
      <c r="C199" s="7"/>
      <c r="D199" s="7"/>
      <c r="E199" s="7"/>
      <c r="F199" s="7"/>
      <c r="H199" s="3"/>
      <c r="I199" s="3"/>
      <c r="J199" s="3"/>
      <c r="K199" s="3"/>
      <c r="L199" s="3"/>
      <c r="M199" s="3"/>
      <c r="N199" s="3"/>
      <c r="O199" s="3"/>
      <c r="P199" s="3"/>
      <c r="Q199" s="3"/>
      <c r="R199" s="3"/>
    </row>
    <row r="200" spans="2:18" s="5" customFormat="1">
      <c r="B200" s="7"/>
      <c r="C200" s="7"/>
      <c r="D200" s="7"/>
      <c r="E200" s="7"/>
      <c r="F200" s="7"/>
      <c r="H200" s="3"/>
      <c r="I200" s="3"/>
      <c r="J200" s="3"/>
      <c r="K200" s="3"/>
      <c r="L200" s="3"/>
      <c r="M200" s="3"/>
      <c r="N200" s="3"/>
      <c r="O200" s="3"/>
      <c r="P200" s="3"/>
      <c r="Q200" s="3"/>
      <c r="R200" s="3"/>
    </row>
    <row r="201" spans="2:18" s="5" customFormat="1">
      <c r="B201" s="7"/>
      <c r="C201" s="7"/>
      <c r="D201" s="7"/>
      <c r="E201" s="7"/>
      <c r="F201" s="7"/>
      <c r="H201" s="3"/>
      <c r="I201" s="3"/>
      <c r="J201" s="3"/>
      <c r="K201" s="3"/>
      <c r="L201" s="3"/>
      <c r="M201" s="3"/>
      <c r="N201" s="3"/>
      <c r="O201" s="3"/>
      <c r="P201" s="3"/>
      <c r="Q201" s="3"/>
      <c r="R201" s="3"/>
    </row>
    <row r="202" spans="2:18" s="5" customFormat="1">
      <c r="B202" s="7"/>
      <c r="C202" s="7"/>
      <c r="D202" s="7"/>
      <c r="E202" s="7"/>
      <c r="F202" s="7"/>
      <c r="H202" s="3"/>
      <c r="I202" s="3"/>
      <c r="J202" s="3"/>
      <c r="K202" s="3"/>
      <c r="L202" s="3"/>
      <c r="M202" s="3"/>
      <c r="N202" s="3"/>
      <c r="O202" s="3"/>
      <c r="P202" s="3"/>
      <c r="Q202" s="3"/>
      <c r="R202" s="3"/>
    </row>
    <row r="203" spans="2:18" s="5" customFormat="1">
      <c r="B203" s="7"/>
      <c r="C203" s="7"/>
      <c r="D203" s="7"/>
      <c r="E203" s="7"/>
      <c r="F203" s="7"/>
      <c r="H203" s="3"/>
      <c r="I203" s="3"/>
      <c r="J203" s="3"/>
      <c r="K203" s="3"/>
      <c r="L203" s="3"/>
      <c r="M203" s="3"/>
      <c r="N203" s="3"/>
      <c r="O203" s="3"/>
      <c r="P203" s="3"/>
      <c r="Q203" s="3"/>
      <c r="R203" s="3"/>
    </row>
    <row r="204" spans="2:18" s="5" customFormat="1">
      <c r="B204" s="7"/>
      <c r="C204" s="7"/>
      <c r="D204" s="7"/>
      <c r="E204" s="7"/>
      <c r="F204" s="7"/>
      <c r="H204" s="3"/>
      <c r="I204" s="3"/>
      <c r="J204" s="3"/>
      <c r="K204" s="3"/>
      <c r="L204" s="3"/>
      <c r="M204" s="3"/>
      <c r="N204" s="3"/>
      <c r="O204" s="3"/>
      <c r="P204" s="3"/>
      <c r="Q204" s="3"/>
      <c r="R204" s="3"/>
    </row>
    <row r="205" spans="2:18" s="5" customFormat="1">
      <c r="B205" s="7"/>
      <c r="C205" s="7"/>
      <c r="D205" s="7"/>
      <c r="E205" s="7"/>
      <c r="F205" s="7"/>
      <c r="H205" s="3"/>
      <c r="I205" s="3"/>
      <c r="J205" s="3"/>
      <c r="K205" s="3"/>
      <c r="L205" s="3"/>
      <c r="M205" s="3"/>
      <c r="N205" s="3"/>
      <c r="O205" s="3"/>
      <c r="P205" s="3"/>
      <c r="Q205" s="3"/>
      <c r="R205" s="3"/>
    </row>
    <row r="206" spans="2:18" s="5" customFormat="1">
      <c r="B206" s="7"/>
      <c r="C206" s="7"/>
      <c r="D206" s="7"/>
      <c r="E206" s="7"/>
      <c r="F206" s="7"/>
      <c r="H206" s="3"/>
      <c r="I206" s="3"/>
      <c r="J206" s="3"/>
      <c r="K206" s="3"/>
      <c r="L206" s="3"/>
      <c r="M206" s="3"/>
      <c r="N206" s="3"/>
      <c r="O206" s="3"/>
      <c r="P206" s="3"/>
      <c r="Q206" s="3"/>
      <c r="R206" s="3"/>
    </row>
    <row r="207" spans="2:18" s="5" customFormat="1">
      <c r="B207" s="7"/>
      <c r="C207" s="7"/>
      <c r="D207" s="7"/>
      <c r="E207" s="7"/>
      <c r="F207" s="7"/>
      <c r="H207" s="3"/>
      <c r="I207" s="3"/>
      <c r="J207" s="3"/>
      <c r="K207" s="3"/>
      <c r="L207" s="3"/>
      <c r="M207" s="3"/>
      <c r="N207" s="3"/>
      <c r="O207" s="3"/>
      <c r="P207" s="3"/>
      <c r="Q207" s="3"/>
      <c r="R207" s="3"/>
    </row>
    <row r="208" spans="2:18" s="5" customFormat="1">
      <c r="B208" s="7"/>
      <c r="C208" s="7"/>
      <c r="D208" s="7"/>
      <c r="E208" s="7"/>
      <c r="F208" s="7"/>
      <c r="H208" s="3"/>
      <c r="I208" s="3"/>
      <c r="J208" s="3"/>
      <c r="K208" s="3"/>
      <c r="L208" s="3"/>
      <c r="M208" s="3"/>
      <c r="N208" s="3"/>
      <c r="O208" s="3"/>
      <c r="P208" s="3"/>
      <c r="Q208" s="3"/>
      <c r="R208" s="3"/>
    </row>
    <row r="209" spans="2:18" s="5" customFormat="1">
      <c r="B209" s="7"/>
      <c r="C209" s="7"/>
      <c r="D209" s="7"/>
      <c r="E209" s="7"/>
      <c r="F209" s="7"/>
      <c r="H209" s="3"/>
      <c r="I209" s="3"/>
      <c r="J209" s="3"/>
      <c r="K209" s="3"/>
      <c r="L209" s="3"/>
      <c r="M209" s="3"/>
      <c r="N209" s="3"/>
      <c r="O209" s="3"/>
      <c r="P209" s="3"/>
      <c r="Q209" s="3"/>
      <c r="R209" s="3"/>
    </row>
    <row r="210" spans="2:18" s="5" customFormat="1">
      <c r="B210" s="7"/>
      <c r="C210" s="7"/>
      <c r="D210" s="7"/>
      <c r="E210" s="7"/>
      <c r="F210" s="7"/>
      <c r="H210" s="3"/>
      <c r="I210" s="3"/>
      <c r="J210" s="3"/>
      <c r="K210" s="3"/>
      <c r="L210" s="3"/>
      <c r="M210" s="3"/>
      <c r="N210" s="3"/>
      <c r="O210" s="3"/>
      <c r="P210" s="3"/>
      <c r="Q210" s="3"/>
      <c r="R210" s="3"/>
    </row>
    <row r="211" spans="2:18" s="5" customFormat="1">
      <c r="B211" s="7"/>
      <c r="C211" s="7"/>
      <c r="D211" s="7"/>
      <c r="E211" s="7"/>
      <c r="F211" s="7"/>
      <c r="H211" s="3"/>
      <c r="I211" s="3"/>
      <c r="J211" s="3"/>
      <c r="K211" s="3"/>
      <c r="L211" s="3"/>
      <c r="M211" s="3"/>
      <c r="N211" s="3"/>
      <c r="O211" s="3"/>
      <c r="P211" s="3"/>
      <c r="Q211" s="3"/>
      <c r="R211" s="3"/>
    </row>
    <row r="212" spans="2:18" s="5" customFormat="1">
      <c r="B212" s="7"/>
      <c r="C212" s="7"/>
      <c r="D212" s="7"/>
      <c r="E212" s="7"/>
      <c r="F212" s="7"/>
      <c r="H212" s="3"/>
      <c r="I212" s="3"/>
      <c r="J212" s="3"/>
      <c r="K212" s="3"/>
      <c r="L212" s="3"/>
      <c r="M212" s="3"/>
      <c r="N212" s="3"/>
      <c r="O212" s="3"/>
      <c r="P212" s="3"/>
      <c r="Q212" s="3"/>
      <c r="R212" s="3"/>
    </row>
    <row r="213" spans="2:18" s="5" customFormat="1">
      <c r="B213" s="7"/>
      <c r="C213" s="7"/>
      <c r="D213" s="7"/>
      <c r="E213" s="7"/>
      <c r="F213" s="7"/>
      <c r="H213" s="3"/>
      <c r="I213" s="3"/>
      <c r="J213" s="3"/>
      <c r="K213" s="3"/>
      <c r="L213" s="3"/>
      <c r="M213" s="3"/>
      <c r="N213" s="3"/>
      <c r="O213" s="3"/>
      <c r="P213" s="3"/>
      <c r="Q213" s="3"/>
      <c r="R213" s="3"/>
    </row>
    <row r="214" spans="2:18" s="5" customFormat="1">
      <c r="B214" s="7"/>
      <c r="C214" s="7"/>
      <c r="D214" s="7"/>
      <c r="E214" s="7"/>
      <c r="F214" s="7"/>
      <c r="H214" s="3"/>
      <c r="I214" s="3"/>
      <c r="J214" s="3"/>
      <c r="K214" s="3"/>
      <c r="L214" s="3"/>
      <c r="M214" s="3"/>
      <c r="N214" s="3"/>
      <c r="O214" s="3"/>
      <c r="P214" s="3"/>
      <c r="Q214" s="3"/>
      <c r="R214" s="3"/>
    </row>
    <row r="215" spans="2:18" s="5" customFormat="1">
      <c r="B215" s="7"/>
      <c r="C215" s="7"/>
      <c r="D215" s="7"/>
      <c r="E215" s="7"/>
      <c r="F215" s="7"/>
      <c r="H215" s="3"/>
      <c r="I215" s="3"/>
      <c r="J215" s="3"/>
      <c r="K215" s="3"/>
      <c r="L215" s="3"/>
      <c r="M215" s="3"/>
      <c r="N215" s="3"/>
      <c r="O215" s="3"/>
      <c r="P215" s="3"/>
      <c r="Q215" s="3"/>
      <c r="R215" s="3"/>
    </row>
    <row r="216" spans="2:18" s="5" customFormat="1">
      <c r="B216" s="7"/>
      <c r="C216" s="7"/>
      <c r="D216" s="7"/>
      <c r="E216" s="7"/>
      <c r="F216" s="7"/>
      <c r="H216" s="3"/>
      <c r="I216" s="3"/>
      <c r="J216" s="3"/>
      <c r="K216" s="3"/>
      <c r="L216" s="3"/>
      <c r="M216" s="3"/>
      <c r="N216" s="3"/>
      <c r="O216" s="3"/>
      <c r="P216" s="3"/>
      <c r="Q216" s="3"/>
      <c r="R216" s="3"/>
    </row>
    <row r="217" spans="2:18" s="5" customFormat="1">
      <c r="B217" s="7"/>
      <c r="C217" s="7"/>
      <c r="D217" s="7"/>
      <c r="E217" s="7"/>
      <c r="F217" s="7"/>
      <c r="H217" s="3"/>
      <c r="I217" s="3"/>
      <c r="J217" s="3"/>
      <c r="K217" s="3"/>
      <c r="L217" s="3"/>
      <c r="M217" s="3"/>
      <c r="N217" s="3"/>
      <c r="O217" s="3"/>
      <c r="P217" s="3"/>
      <c r="Q217" s="3"/>
      <c r="R217" s="3"/>
    </row>
    <row r="218" spans="2:18" s="5" customFormat="1">
      <c r="B218" s="7"/>
      <c r="C218" s="7"/>
      <c r="D218" s="7"/>
      <c r="E218" s="7"/>
      <c r="F218" s="7"/>
      <c r="H218" s="3"/>
      <c r="I218" s="3"/>
      <c r="J218" s="3"/>
      <c r="K218" s="3"/>
      <c r="L218" s="3"/>
      <c r="M218" s="3"/>
      <c r="N218" s="3"/>
      <c r="O218" s="3"/>
      <c r="P218" s="3"/>
      <c r="Q218" s="3"/>
      <c r="R218" s="3"/>
    </row>
    <row r="219" spans="2:18" s="5" customFormat="1">
      <c r="B219" s="7"/>
      <c r="C219" s="7"/>
      <c r="D219" s="7"/>
      <c r="E219" s="7"/>
      <c r="F219" s="7"/>
      <c r="H219" s="3"/>
      <c r="I219" s="3"/>
      <c r="J219" s="3"/>
      <c r="K219" s="3"/>
      <c r="L219" s="3"/>
      <c r="M219" s="3"/>
      <c r="N219" s="3"/>
      <c r="O219" s="3"/>
      <c r="P219" s="3"/>
      <c r="Q219" s="3"/>
      <c r="R219" s="3"/>
    </row>
    <row r="220" spans="2:18" s="5" customFormat="1">
      <c r="B220" s="7"/>
      <c r="C220" s="7"/>
      <c r="D220" s="7"/>
      <c r="E220" s="7"/>
      <c r="F220" s="7"/>
      <c r="H220" s="3"/>
      <c r="I220" s="3"/>
      <c r="J220" s="3"/>
      <c r="K220" s="3"/>
      <c r="L220" s="3"/>
      <c r="M220" s="3"/>
      <c r="N220" s="3"/>
      <c r="O220" s="3"/>
      <c r="P220" s="3"/>
      <c r="Q220" s="3"/>
      <c r="R220" s="3"/>
    </row>
    <row r="221" spans="2:18" s="5" customFormat="1">
      <c r="B221" s="7"/>
      <c r="C221" s="7"/>
      <c r="D221" s="7"/>
      <c r="E221" s="7"/>
      <c r="F221" s="7"/>
      <c r="H221" s="3"/>
      <c r="I221" s="3"/>
      <c r="J221" s="3"/>
      <c r="K221" s="3"/>
      <c r="L221" s="3"/>
      <c r="M221" s="3"/>
      <c r="N221" s="3"/>
      <c r="O221" s="3"/>
      <c r="P221" s="3"/>
      <c r="Q221" s="3"/>
      <c r="R221" s="3"/>
    </row>
    <row r="222" spans="2:18" s="5" customFormat="1">
      <c r="B222" s="7"/>
      <c r="C222" s="7"/>
      <c r="D222" s="7"/>
      <c r="E222" s="7"/>
      <c r="F222" s="7"/>
      <c r="H222" s="3"/>
      <c r="I222" s="3"/>
      <c r="J222" s="3"/>
      <c r="K222" s="3"/>
      <c r="L222" s="3"/>
      <c r="M222" s="3"/>
      <c r="N222" s="3"/>
      <c r="O222" s="3"/>
      <c r="P222" s="3"/>
      <c r="Q222" s="3"/>
      <c r="R222" s="3"/>
    </row>
    <row r="223" spans="2:18" s="5" customFormat="1">
      <c r="B223" s="7"/>
      <c r="C223" s="7"/>
      <c r="D223" s="7"/>
      <c r="E223" s="7"/>
      <c r="F223" s="7"/>
      <c r="H223" s="3"/>
      <c r="I223" s="3"/>
      <c r="J223" s="3"/>
      <c r="K223" s="3"/>
      <c r="L223" s="3"/>
      <c r="M223" s="3"/>
      <c r="N223" s="3"/>
      <c r="O223" s="3"/>
      <c r="P223" s="3"/>
      <c r="Q223" s="3"/>
      <c r="R223" s="3"/>
    </row>
    <row r="224" spans="2:18" s="5" customFormat="1">
      <c r="B224" s="7"/>
      <c r="C224" s="7"/>
      <c r="D224" s="7"/>
      <c r="E224" s="7"/>
      <c r="F224" s="7"/>
      <c r="H224" s="3"/>
      <c r="I224" s="3"/>
      <c r="J224" s="3"/>
      <c r="K224" s="3"/>
      <c r="L224" s="3"/>
      <c r="M224" s="3"/>
      <c r="N224" s="3"/>
      <c r="O224" s="3"/>
      <c r="P224" s="3"/>
      <c r="Q224" s="3"/>
      <c r="R224" s="3"/>
    </row>
    <row r="225" spans="2:18" s="5" customFormat="1">
      <c r="B225" s="7"/>
      <c r="C225" s="7"/>
      <c r="D225" s="7"/>
      <c r="E225" s="7"/>
      <c r="F225" s="7"/>
      <c r="H225" s="3"/>
      <c r="I225" s="3"/>
      <c r="J225" s="3"/>
      <c r="K225" s="3"/>
      <c r="L225" s="3"/>
      <c r="M225" s="3"/>
      <c r="N225" s="3"/>
      <c r="O225" s="3"/>
      <c r="P225" s="3"/>
      <c r="Q225" s="3"/>
      <c r="R225" s="3"/>
    </row>
    <row r="226" spans="2:18" s="5" customFormat="1">
      <c r="B226" s="7"/>
      <c r="C226" s="7"/>
      <c r="D226" s="7"/>
      <c r="E226" s="7"/>
      <c r="F226" s="7"/>
      <c r="H226" s="3"/>
      <c r="I226" s="3"/>
      <c r="J226" s="3"/>
      <c r="K226" s="3"/>
      <c r="L226" s="3"/>
      <c r="M226" s="3"/>
      <c r="N226" s="3"/>
      <c r="O226" s="3"/>
      <c r="P226" s="3"/>
      <c r="Q226" s="3"/>
      <c r="R226" s="3"/>
    </row>
    <row r="227" spans="2:18" s="5" customFormat="1">
      <c r="B227" s="7"/>
      <c r="C227" s="7"/>
      <c r="D227" s="7"/>
      <c r="E227" s="7"/>
      <c r="F227" s="7"/>
      <c r="H227" s="3"/>
      <c r="I227" s="3"/>
      <c r="J227" s="3"/>
      <c r="K227" s="3"/>
      <c r="L227" s="3"/>
      <c r="M227" s="3"/>
      <c r="N227" s="3"/>
      <c r="O227" s="3"/>
      <c r="P227" s="3"/>
      <c r="Q227" s="3"/>
      <c r="R227" s="3"/>
    </row>
    <row r="228" spans="2:18" s="5" customFormat="1">
      <c r="B228" s="7"/>
      <c r="C228" s="7"/>
      <c r="D228" s="7"/>
      <c r="E228" s="7"/>
      <c r="F228" s="7"/>
      <c r="H228" s="3"/>
      <c r="I228" s="3"/>
      <c r="J228" s="3"/>
      <c r="K228" s="3"/>
      <c r="L228" s="3"/>
      <c r="M228" s="3"/>
      <c r="N228" s="3"/>
      <c r="O228" s="3"/>
      <c r="P228" s="3"/>
      <c r="Q228" s="3"/>
      <c r="R228" s="3"/>
    </row>
    <row r="229" spans="2:18" s="5" customFormat="1">
      <c r="B229" s="7"/>
      <c r="C229" s="7"/>
      <c r="D229" s="7"/>
      <c r="E229" s="7"/>
      <c r="F229" s="7"/>
      <c r="H229" s="3"/>
      <c r="I229" s="3"/>
      <c r="J229" s="3"/>
      <c r="K229" s="3"/>
      <c r="L229" s="3"/>
      <c r="M229" s="3"/>
      <c r="N229" s="3"/>
      <c r="O229" s="3"/>
      <c r="P229" s="3"/>
      <c r="Q229" s="3"/>
      <c r="R229" s="3"/>
    </row>
    <row r="230" spans="2:18" s="5" customFormat="1">
      <c r="B230" s="7"/>
      <c r="C230" s="7"/>
      <c r="D230" s="7"/>
      <c r="E230" s="7"/>
      <c r="F230" s="7"/>
      <c r="H230" s="3"/>
      <c r="I230" s="3"/>
      <c r="J230" s="3"/>
      <c r="K230" s="3"/>
      <c r="L230" s="3"/>
      <c r="M230" s="3"/>
      <c r="N230" s="3"/>
      <c r="O230" s="3"/>
      <c r="P230" s="3"/>
      <c r="Q230" s="3"/>
      <c r="R230" s="3"/>
    </row>
    <row r="231" spans="2:18" s="5" customFormat="1">
      <c r="B231" s="7"/>
      <c r="C231" s="7"/>
      <c r="D231" s="7"/>
      <c r="E231" s="7"/>
      <c r="F231" s="7"/>
      <c r="H231" s="3"/>
      <c r="I231" s="3"/>
      <c r="J231" s="3"/>
      <c r="K231" s="3"/>
      <c r="L231" s="3"/>
      <c r="M231" s="3"/>
      <c r="N231" s="3"/>
      <c r="O231" s="3"/>
      <c r="P231" s="3"/>
      <c r="Q231" s="3"/>
      <c r="R231" s="3"/>
    </row>
    <row r="232" spans="2:18" s="5" customFormat="1">
      <c r="B232" s="7"/>
      <c r="C232" s="7"/>
      <c r="D232" s="7"/>
      <c r="E232" s="7"/>
      <c r="F232" s="7"/>
      <c r="H232" s="3"/>
      <c r="I232" s="3"/>
      <c r="J232" s="3"/>
      <c r="K232" s="3"/>
      <c r="L232" s="3"/>
      <c r="M232" s="3"/>
      <c r="N232" s="3"/>
      <c r="O232" s="3"/>
      <c r="P232" s="3"/>
      <c r="Q232" s="3"/>
      <c r="R232" s="3"/>
    </row>
    <row r="233" spans="2:18" s="5" customFormat="1">
      <c r="B233" s="7"/>
      <c r="C233" s="7"/>
      <c r="D233" s="7"/>
      <c r="E233" s="7"/>
      <c r="F233" s="7"/>
      <c r="H233" s="3"/>
      <c r="I233" s="3"/>
      <c r="J233" s="3"/>
      <c r="K233" s="3"/>
      <c r="L233" s="3"/>
      <c r="M233" s="3"/>
      <c r="N233" s="3"/>
      <c r="O233" s="3"/>
      <c r="P233" s="3"/>
      <c r="Q233" s="3"/>
      <c r="R233" s="3"/>
    </row>
    <row r="234" spans="2:18" s="5" customFormat="1">
      <c r="B234" s="7"/>
      <c r="C234" s="7"/>
      <c r="D234" s="7"/>
      <c r="E234" s="7"/>
      <c r="F234" s="7"/>
      <c r="H234" s="3"/>
      <c r="I234" s="3"/>
      <c r="J234" s="3"/>
      <c r="K234" s="3"/>
      <c r="L234" s="3"/>
      <c r="M234" s="3"/>
      <c r="N234" s="3"/>
      <c r="O234" s="3"/>
      <c r="P234" s="3"/>
      <c r="Q234" s="3"/>
      <c r="R234" s="3"/>
    </row>
    <row r="235" spans="2:18" s="5" customFormat="1">
      <c r="B235" s="7"/>
      <c r="C235" s="7"/>
      <c r="D235" s="7"/>
      <c r="E235" s="7"/>
      <c r="F235" s="7"/>
      <c r="H235" s="3"/>
      <c r="I235" s="3"/>
      <c r="J235" s="3"/>
      <c r="K235" s="3"/>
      <c r="L235" s="3"/>
      <c r="M235" s="3"/>
      <c r="N235" s="3"/>
      <c r="O235" s="3"/>
      <c r="P235" s="3"/>
      <c r="Q235" s="3"/>
      <c r="R235" s="3"/>
    </row>
    <row r="236" spans="2:18" s="5" customFormat="1">
      <c r="B236" s="7"/>
      <c r="C236" s="7"/>
      <c r="D236" s="7"/>
      <c r="E236" s="7"/>
      <c r="F236" s="7"/>
      <c r="H236" s="3"/>
      <c r="I236" s="3"/>
      <c r="J236" s="3"/>
      <c r="K236" s="3"/>
      <c r="L236" s="3"/>
      <c r="M236" s="3"/>
      <c r="N236" s="3"/>
      <c r="O236" s="3"/>
      <c r="P236" s="3"/>
      <c r="Q236" s="3"/>
      <c r="R236" s="3"/>
    </row>
    <row r="237" spans="2:18" s="5" customFormat="1">
      <c r="B237" s="7"/>
      <c r="C237" s="7"/>
      <c r="D237" s="7"/>
      <c r="E237" s="7"/>
      <c r="F237" s="7"/>
      <c r="H237" s="3"/>
      <c r="I237" s="3"/>
      <c r="J237" s="3"/>
      <c r="K237" s="3"/>
      <c r="L237" s="3"/>
      <c r="M237" s="3"/>
      <c r="N237" s="3"/>
      <c r="O237" s="3"/>
      <c r="P237" s="3"/>
      <c r="Q237" s="3"/>
      <c r="R237" s="3"/>
    </row>
    <row r="238" spans="2:18" s="5" customFormat="1">
      <c r="B238" s="7"/>
      <c r="C238" s="7"/>
      <c r="D238" s="7"/>
      <c r="E238" s="7"/>
      <c r="F238" s="7"/>
      <c r="H238" s="3"/>
      <c r="I238" s="3"/>
      <c r="J238" s="3"/>
      <c r="K238" s="3"/>
      <c r="L238" s="3"/>
      <c r="M238" s="3"/>
      <c r="N238" s="3"/>
      <c r="O238" s="3"/>
      <c r="P238" s="3"/>
      <c r="Q238" s="3"/>
      <c r="R238" s="3"/>
    </row>
    <row r="239" spans="2:18" s="5" customFormat="1">
      <c r="B239" s="7"/>
      <c r="C239" s="7"/>
      <c r="D239" s="7"/>
      <c r="E239" s="7"/>
      <c r="F239" s="7"/>
      <c r="H239" s="3"/>
      <c r="I239" s="3"/>
      <c r="J239" s="3"/>
      <c r="K239" s="3"/>
      <c r="L239" s="3"/>
      <c r="M239" s="3"/>
      <c r="N239" s="3"/>
      <c r="O239" s="3"/>
      <c r="P239" s="3"/>
      <c r="Q239" s="3"/>
      <c r="R239" s="3"/>
    </row>
    <row r="240" spans="2:18" s="5" customFormat="1">
      <c r="B240" s="7"/>
      <c r="C240" s="7"/>
      <c r="D240" s="7"/>
      <c r="E240" s="7"/>
      <c r="F240" s="7"/>
      <c r="H240" s="3"/>
      <c r="I240" s="3"/>
      <c r="J240" s="3"/>
      <c r="K240" s="3"/>
      <c r="L240" s="3"/>
      <c r="M240" s="3"/>
      <c r="N240" s="3"/>
      <c r="O240" s="3"/>
      <c r="P240" s="3"/>
      <c r="Q240" s="3"/>
      <c r="R240" s="3"/>
    </row>
    <row r="241" spans="2:18" s="5" customFormat="1">
      <c r="B241" s="7"/>
      <c r="C241" s="7"/>
      <c r="D241" s="7"/>
      <c r="E241" s="7"/>
      <c r="F241" s="7"/>
      <c r="H241" s="3"/>
      <c r="I241" s="3"/>
      <c r="J241" s="3"/>
      <c r="K241" s="3"/>
      <c r="L241" s="3"/>
      <c r="M241" s="3"/>
      <c r="N241" s="3"/>
      <c r="O241" s="3"/>
      <c r="P241" s="3"/>
      <c r="Q241" s="3"/>
      <c r="R241" s="3"/>
    </row>
    <row r="242" spans="2:18" s="5" customFormat="1">
      <c r="B242" s="7"/>
      <c r="C242" s="7"/>
      <c r="D242" s="7"/>
      <c r="E242" s="7"/>
      <c r="F242" s="7"/>
      <c r="H242" s="3"/>
      <c r="I242" s="3"/>
      <c r="J242" s="3"/>
      <c r="K242" s="3"/>
      <c r="L242" s="3"/>
      <c r="M242" s="3"/>
      <c r="N242" s="3"/>
      <c r="O242" s="3"/>
      <c r="P242" s="3"/>
      <c r="Q242" s="3"/>
      <c r="R242" s="3"/>
    </row>
    <row r="243" spans="2:18" s="5" customFormat="1">
      <c r="B243" s="7"/>
      <c r="C243" s="7"/>
      <c r="D243" s="7"/>
      <c r="E243" s="7"/>
      <c r="F243" s="7"/>
      <c r="H243" s="3"/>
      <c r="I243" s="3"/>
      <c r="J243" s="3"/>
      <c r="K243" s="3"/>
      <c r="L243" s="3"/>
      <c r="M243" s="3"/>
      <c r="N243" s="3"/>
      <c r="O243" s="3"/>
      <c r="P243" s="3"/>
      <c r="Q243" s="3"/>
      <c r="R243" s="3"/>
    </row>
    <row r="244" spans="2:18" s="5" customFormat="1">
      <c r="B244" s="7"/>
      <c r="C244" s="7"/>
      <c r="D244" s="7"/>
      <c r="E244" s="7"/>
      <c r="F244" s="7"/>
      <c r="H244" s="3"/>
      <c r="I244" s="3"/>
      <c r="J244" s="3"/>
      <c r="K244" s="3"/>
      <c r="L244" s="3"/>
      <c r="M244" s="3"/>
      <c r="N244" s="3"/>
      <c r="O244" s="3"/>
      <c r="P244" s="3"/>
      <c r="Q244" s="3"/>
      <c r="R244" s="3"/>
    </row>
    <row r="245" spans="2:18" s="5" customFormat="1">
      <c r="B245" s="7"/>
      <c r="C245" s="7"/>
      <c r="D245" s="7"/>
      <c r="E245" s="7"/>
      <c r="F245" s="7"/>
      <c r="H245" s="3"/>
      <c r="I245" s="3"/>
      <c r="J245" s="3"/>
      <c r="K245" s="3"/>
      <c r="L245" s="3"/>
      <c r="M245" s="3"/>
      <c r="N245" s="3"/>
      <c r="O245" s="3"/>
      <c r="P245" s="3"/>
      <c r="Q245" s="3"/>
      <c r="R245" s="3"/>
    </row>
    <row r="246" spans="2:18" s="5" customFormat="1">
      <c r="B246" s="7"/>
      <c r="C246" s="7"/>
      <c r="D246" s="7"/>
      <c r="E246" s="7"/>
      <c r="F246" s="7"/>
      <c r="H246" s="3"/>
      <c r="I246" s="3"/>
      <c r="J246" s="3"/>
      <c r="K246" s="3"/>
      <c r="L246" s="3"/>
      <c r="M246" s="3"/>
      <c r="N246" s="3"/>
      <c r="O246" s="3"/>
      <c r="P246" s="3"/>
      <c r="Q246" s="3"/>
      <c r="R246" s="3"/>
    </row>
    <row r="247" spans="2:18" s="5" customFormat="1">
      <c r="B247" s="7"/>
      <c r="C247" s="7"/>
      <c r="D247" s="7"/>
      <c r="E247" s="7"/>
      <c r="F247" s="7"/>
      <c r="H247" s="3"/>
      <c r="I247" s="3"/>
      <c r="J247" s="3"/>
      <c r="K247" s="3"/>
      <c r="L247" s="3"/>
      <c r="M247" s="3"/>
      <c r="N247" s="3"/>
      <c r="O247" s="3"/>
      <c r="P247" s="3"/>
      <c r="Q247" s="3"/>
      <c r="R247" s="3"/>
    </row>
    <row r="248" spans="2:18" s="5" customFormat="1">
      <c r="B248" s="7"/>
      <c r="C248" s="7"/>
      <c r="D248" s="7"/>
      <c r="E248" s="7"/>
      <c r="F248" s="7"/>
      <c r="H248" s="3"/>
      <c r="I248" s="3"/>
      <c r="J248" s="3"/>
      <c r="K248" s="3"/>
      <c r="L248" s="3"/>
      <c r="M248" s="3"/>
      <c r="N248" s="3"/>
      <c r="O248" s="3"/>
      <c r="P248" s="3"/>
      <c r="Q248" s="3"/>
      <c r="R248" s="3"/>
    </row>
    <row r="249" spans="2:18" s="5" customFormat="1">
      <c r="B249" s="7"/>
      <c r="C249" s="7"/>
      <c r="D249" s="7"/>
      <c r="E249" s="7"/>
      <c r="F249" s="7"/>
      <c r="H249" s="3"/>
      <c r="I249" s="3"/>
      <c r="J249" s="3"/>
      <c r="K249" s="3"/>
      <c r="L249" s="3"/>
      <c r="M249" s="3"/>
      <c r="N249" s="3"/>
      <c r="O249" s="3"/>
      <c r="P249" s="3"/>
      <c r="Q249" s="3"/>
      <c r="R249" s="3"/>
    </row>
    <row r="250" spans="2:18" s="5" customFormat="1">
      <c r="B250" s="7"/>
      <c r="C250" s="7"/>
      <c r="D250" s="7"/>
      <c r="E250" s="7"/>
      <c r="F250" s="7"/>
      <c r="H250" s="3"/>
      <c r="I250" s="3"/>
      <c r="J250" s="3"/>
      <c r="K250" s="3"/>
      <c r="L250" s="3"/>
      <c r="M250" s="3"/>
      <c r="N250" s="3"/>
      <c r="O250" s="3"/>
      <c r="P250" s="3"/>
      <c r="Q250" s="3"/>
      <c r="R250" s="3"/>
    </row>
    <row r="251" spans="2:18" s="5" customFormat="1">
      <c r="B251" s="7"/>
      <c r="C251" s="7"/>
      <c r="D251" s="7"/>
      <c r="E251" s="7"/>
      <c r="F251" s="7"/>
      <c r="H251" s="3"/>
      <c r="I251" s="3"/>
      <c r="J251" s="3"/>
      <c r="K251" s="3"/>
      <c r="L251" s="3"/>
      <c r="M251" s="3"/>
      <c r="N251" s="3"/>
      <c r="O251" s="3"/>
      <c r="P251" s="3"/>
      <c r="Q251" s="3"/>
      <c r="R251" s="3"/>
    </row>
    <row r="252" spans="2:18" s="5" customFormat="1">
      <c r="B252" s="7"/>
      <c r="C252" s="7"/>
      <c r="D252" s="7"/>
      <c r="E252" s="7"/>
      <c r="F252" s="7"/>
      <c r="H252" s="3"/>
      <c r="I252" s="3"/>
      <c r="J252" s="3"/>
      <c r="K252" s="3"/>
      <c r="L252" s="3"/>
      <c r="M252" s="3"/>
      <c r="N252" s="3"/>
      <c r="O252" s="3"/>
      <c r="P252" s="3"/>
      <c r="Q252" s="3"/>
      <c r="R252" s="3"/>
    </row>
    <row r="253" spans="2:18" s="5" customFormat="1">
      <c r="B253" s="7"/>
      <c r="C253" s="7"/>
      <c r="D253" s="7"/>
      <c r="E253" s="7"/>
      <c r="F253" s="7"/>
      <c r="H253" s="3"/>
      <c r="I253" s="3"/>
      <c r="J253" s="3"/>
      <c r="K253" s="3"/>
      <c r="L253" s="3"/>
      <c r="M253" s="3"/>
      <c r="N253" s="3"/>
      <c r="O253" s="3"/>
      <c r="P253" s="3"/>
      <c r="Q253" s="3"/>
      <c r="R253" s="3"/>
    </row>
    <row r="254" spans="2:18" s="5" customFormat="1">
      <c r="B254" s="7"/>
      <c r="C254" s="7"/>
      <c r="D254" s="7"/>
      <c r="E254" s="7"/>
      <c r="F254" s="7"/>
      <c r="H254" s="3"/>
      <c r="I254" s="3"/>
      <c r="J254" s="3"/>
      <c r="K254" s="3"/>
      <c r="L254" s="3"/>
      <c r="M254" s="3"/>
      <c r="N254" s="3"/>
      <c r="O254" s="3"/>
      <c r="P254" s="3"/>
      <c r="Q254" s="3"/>
      <c r="R254" s="3"/>
    </row>
    <row r="255" spans="2:18" s="5" customFormat="1">
      <c r="B255" s="7"/>
      <c r="C255" s="7"/>
      <c r="D255" s="7"/>
      <c r="E255" s="7"/>
      <c r="F255" s="7"/>
      <c r="H255" s="3"/>
      <c r="I255" s="3"/>
      <c r="J255" s="3"/>
      <c r="K255" s="3"/>
      <c r="L255" s="3"/>
      <c r="M255" s="3"/>
      <c r="N255" s="3"/>
      <c r="O255" s="3"/>
      <c r="P255" s="3"/>
      <c r="Q255" s="3"/>
      <c r="R255" s="3"/>
    </row>
    <row r="256" spans="2:18" s="5" customFormat="1">
      <c r="B256" s="7"/>
      <c r="C256" s="7"/>
      <c r="D256" s="7"/>
      <c r="E256" s="7"/>
      <c r="F256" s="7"/>
      <c r="H256" s="3"/>
      <c r="I256" s="3"/>
      <c r="J256" s="3"/>
      <c r="K256" s="3"/>
      <c r="L256" s="3"/>
      <c r="M256" s="3"/>
      <c r="N256" s="3"/>
      <c r="O256" s="3"/>
      <c r="P256" s="3"/>
      <c r="Q256" s="3"/>
      <c r="R256" s="3"/>
    </row>
    <row r="257" spans="2:18" s="5" customFormat="1">
      <c r="B257" s="7"/>
      <c r="C257" s="7"/>
      <c r="D257" s="7"/>
      <c r="E257" s="7"/>
      <c r="F257" s="7"/>
      <c r="H257" s="3"/>
      <c r="I257" s="3"/>
      <c r="J257" s="3"/>
      <c r="K257" s="3"/>
      <c r="L257" s="3"/>
      <c r="M257" s="3"/>
      <c r="N257" s="3"/>
      <c r="O257" s="3"/>
      <c r="P257" s="3"/>
      <c r="Q257" s="3"/>
      <c r="R257" s="3"/>
    </row>
    <row r="258" spans="2:18" s="5" customFormat="1">
      <c r="B258" s="7"/>
      <c r="C258" s="7"/>
      <c r="D258" s="7"/>
      <c r="E258" s="7"/>
      <c r="F258" s="7"/>
      <c r="H258" s="3"/>
      <c r="I258" s="3"/>
      <c r="J258" s="3"/>
      <c r="K258" s="3"/>
      <c r="L258" s="3"/>
      <c r="M258" s="3"/>
      <c r="N258" s="3"/>
      <c r="O258" s="3"/>
      <c r="P258" s="3"/>
      <c r="Q258" s="3"/>
      <c r="R258" s="3"/>
    </row>
    <row r="259" spans="2:18" s="5" customFormat="1">
      <c r="B259" s="7"/>
      <c r="C259" s="7"/>
      <c r="D259" s="7"/>
      <c r="E259" s="7"/>
      <c r="F259" s="7"/>
      <c r="H259" s="3"/>
      <c r="I259" s="3"/>
      <c r="J259" s="3"/>
      <c r="K259" s="3"/>
      <c r="L259" s="3"/>
      <c r="M259" s="3"/>
      <c r="N259" s="3"/>
      <c r="O259" s="3"/>
      <c r="P259" s="3"/>
      <c r="Q259" s="3"/>
      <c r="R259" s="3"/>
    </row>
    <row r="260" spans="2:18" s="5" customFormat="1">
      <c r="B260" s="7"/>
      <c r="C260" s="7"/>
      <c r="D260" s="7"/>
      <c r="E260" s="7"/>
      <c r="F260" s="7"/>
      <c r="H260" s="3"/>
      <c r="I260" s="3"/>
      <c r="J260" s="3"/>
      <c r="K260" s="3"/>
      <c r="L260" s="3"/>
      <c r="M260" s="3"/>
      <c r="N260" s="3"/>
      <c r="O260" s="3"/>
      <c r="P260" s="3"/>
      <c r="Q260" s="3"/>
      <c r="R260" s="3"/>
    </row>
    <row r="261" spans="2:18" s="5" customFormat="1">
      <c r="B261" s="7"/>
      <c r="C261" s="7"/>
      <c r="D261" s="7"/>
      <c r="E261" s="7"/>
      <c r="F261" s="7"/>
      <c r="H261" s="3"/>
      <c r="I261" s="3"/>
      <c r="J261" s="3"/>
      <c r="K261" s="3"/>
      <c r="L261" s="3"/>
      <c r="M261" s="3"/>
      <c r="N261" s="3"/>
      <c r="O261" s="3"/>
      <c r="P261" s="3"/>
      <c r="Q261" s="3"/>
      <c r="R261" s="3"/>
    </row>
    <row r="262" spans="2:18" s="5" customFormat="1">
      <c r="B262" s="7"/>
      <c r="C262" s="7"/>
      <c r="D262" s="7"/>
      <c r="E262" s="7"/>
      <c r="F262" s="7"/>
      <c r="H262" s="3"/>
      <c r="I262" s="3"/>
      <c r="J262" s="3"/>
      <c r="K262" s="3"/>
      <c r="L262" s="3"/>
      <c r="M262" s="3"/>
      <c r="N262" s="3"/>
      <c r="O262" s="3"/>
      <c r="P262" s="3"/>
      <c r="Q262" s="3"/>
      <c r="R262" s="3"/>
    </row>
    <row r="263" spans="2:18" s="5" customFormat="1">
      <c r="B263" s="7"/>
      <c r="C263" s="7"/>
      <c r="D263" s="7"/>
      <c r="E263" s="7"/>
      <c r="F263" s="7"/>
      <c r="H263" s="3"/>
      <c r="I263" s="3"/>
      <c r="J263" s="3"/>
      <c r="K263" s="3"/>
      <c r="L263" s="3"/>
      <c r="M263" s="3"/>
      <c r="N263" s="3"/>
      <c r="O263" s="3"/>
      <c r="P263" s="3"/>
      <c r="Q263" s="3"/>
      <c r="R263" s="3"/>
    </row>
    <row r="264" spans="2:18" s="5" customFormat="1">
      <c r="B264" s="7"/>
      <c r="C264" s="7"/>
      <c r="D264" s="7"/>
      <c r="E264" s="7"/>
      <c r="F264" s="7"/>
      <c r="H264" s="3"/>
      <c r="I264" s="3"/>
      <c r="J264" s="3"/>
      <c r="K264" s="3"/>
      <c r="L264" s="3"/>
      <c r="M264" s="3"/>
      <c r="N264" s="3"/>
      <c r="O264" s="3"/>
      <c r="P264" s="3"/>
      <c r="Q264" s="3"/>
      <c r="R264" s="3"/>
    </row>
    <row r="265" spans="2:18" s="5" customFormat="1">
      <c r="B265" s="7"/>
      <c r="C265" s="7"/>
      <c r="D265" s="7"/>
      <c r="E265" s="7"/>
      <c r="F265" s="7"/>
      <c r="H265" s="3"/>
      <c r="I265" s="3"/>
      <c r="J265" s="3"/>
      <c r="K265" s="3"/>
      <c r="L265" s="3"/>
      <c r="M265" s="3"/>
      <c r="N265" s="3"/>
      <c r="O265" s="3"/>
      <c r="P265" s="3"/>
      <c r="Q265" s="3"/>
      <c r="R265" s="3"/>
    </row>
    <row r="266" spans="2:18" s="5" customFormat="1">
      <c r="B266" s="7"/>
      <c r="C266" s="7"/>
      <c r="D266" s="7"/>
      <c r="E266" s="7"/>
      <c r="F266" s="7"/>
      <c r="H266" s="3"/>
      <c r="I266" s="3"/>
      <c r="J266" s="3"/>
      <c r="K266" s="3"/>
      <c r="L266" s="3"/>
      <c r="M266" s="3"/>
      <c r="N266" s="3"/>
      <c r="O266" s="3"/>
      <c r="P266" s="3"/>
      <c r="Q266" s="3"/>
      <c r="R266" s="3"/>
    </row>
    <row r="267" spans="2:18" s="5" customFormat="1">
      <c r="B267" s="7"/>
      <c r="C267" s="7"/>
      <c r="D267" s="7"/>
      <c r="E267" s="7"/>
      <c r="F267" s="7"/>
      <c r="H267" s="3"/>
      <c r="I267" s="3"/>
      <c r="J267" s="3"/>
      <c r="K267" s="3"/>
      <c r="L267" s="3"/>
      <c r="M267" s="3"/>
      <c r="N267" s="3"/>
      <c r="O267" s="3"/>
      <c r="P267" s="3"/>
      <c r="Q267" s="3"/>
      <c r="R267" s="3"/>
    </row>
    <row r="268" spans="2:18" s="5" customFormat="1">
      <c r="B268" s="7"/>
      <c r="C268" s="7"/>
      <c r="D268" s="7"/>
      <c r="E268" s="7"/>
      <c r="F268" s="7"/>
      <c r="H268" s="3"/>
      <c r="I268" s="3"/>
      <c r="J268" s="3"/>
      <c r="K268" s="3"/>
      <c r="L268" s="3"/>
      <c r="M268" s="3"/>
      <c r="N268" s="3"/>
      <c r="O268" s="3"/>
      <c r="P268" s="3"/>
      <c r="Q268" s="3"/>
      <c r="R268" s="3"/>
    </row>
    <row r="269" spans="2:18" s="5" customFormat="1">
      <c r="B269" s="7"/>
      <c r="C269" s="7"/>
      <c r="D269" s="7"/>
      <c r="E269" s="7"/>
      <c r="F269" s="7"/>
      <c r="H269" s="3"/>
      <c r="I269" s="3"/>
      <c r="J269" s="3"/>
      <c r="K269" s="3"/>
      <c r="L269" s="3"/>
      <c r="M269" s="3"/>
      <c r="N269" s="3"/>
      <c r="O269" s="3"/>
      <c r="P269" s="3"/>
      <c r="Q269" s="3"/>
      <c r="R269" s="3"/>
    </row>
    <row r="270" spans="2:18" s="5" customFormat="1">
      <c r="B270" s="7"/>
      <c r="C270" s="7"/>
      <c r="D270" s="7"/>
      <c r="E270" s="7"/>
      <c r="F270" s="7"/>
      <c r="H270" s="3"/>
      <c r="I270" s="3"/>
      <c r="J270" s="3"/>
      <c r="K270" s="3"/>
      <c r="L270" s="3"/>
      <c r="M270" s="3"/>
      <c r="N270" s="3"/>
      <c r="O270" s="3"/>
      <c r="P270" s="3"/>
      <c r="Q270" s="3"/>
      <c r="R270" s="3"/>
    </row>
    <row r="271" spans="2:18" s="5" customFormat="1">
      <c r="B271" s="7"/>
      <c r="C271" s="7"/>
      <c r="D271" s="7"/>
      <c r="E271" s="7"/>
      <c r="F271" s="7"/>
      <c r="H271" s="3"/>
      <c r="I271" s="3"/>
      <c r="J271" s="3"/>
      <c r="K271" s="3"/>
      <c r="L271" s="3"/>
      <c r="M271" s="3"/>
      <c r="N271" s="3"/>
      <c r="O271" s="3"/>
      <c r="P271" s="3"/>
      <c r="Q271" s="3"/>
      <c r="R271" s="3"/>
    </row>
    <row r="272" spans="2:18" s="5" customFormat="1">
      <c r="B272" s="7"/>
      <c r="C272" s="7"/>
      <c r="D272" s="7"/>
      <c r="E272" s="7"/>
      <c r="F272" s="7"/>
      <c r="H272" s="3"/>
      <c r="I272" s="3"/>
      <c r="J272" s="3"/>
      <c r="K272" s="3"/>
      <c r="L272" s="3"/>
      <c r="M272" s="3"/>
      <c r="N272" s="3"/>
      <c r="O272" s="3"/>
      <c r="P272" s="3"/>
      <c r="Q272" s="3"/>
      <c r="R272" s="3"/>
    </row>
    <row r="273" spans="2:18" s="5" customFormat="1">
      <c r="B273" s="7"/>
      <c r="C273" s="7"/>
      <c r="D273" s="7"/>
      <c r="E273" s="7"/>
      <c r="F273" s="7"/>
      <c r="H273" s="3"/>
      <c r="I273" s="3"/>
      <c r="J273" s="3"/>
      <c r="K273" s="3"/>
      <c r="L273" s="3"/>
      <c r="M273" s="3"/>
      <c r="N273" s="3"/>
      <c r="O273" s="3"/>
      <c r="P273" s="3"/>
      <c r="Q273" s="3"/>
      <c r="R273" s="3"/>
    </row>
    <row r="274" spans="2:18" s="5" customFormat="1">
      <c r="B274" s="7"/>
      <c r="C274" s="7"/>
      <c r="D274" s="7"/>
      <c r="E274" s="7"/>
      <c r="F274" s="7"/>
      <c r="H274" s="3"/>
      <c r="I274" s="3"/>
      <c r="J274" s="3"/>
      <c r="K274" s="3"/>
      <c r="L274" s="3"/>
      <c r="M274" s="3"/>
      <c r="N274" s="3"/>
      <c r="O274" s="3"/>
      <c r="P274" s="3"/>
      <c r="Q274" s="3"/>
      <c r="R274" s="3"/>
    </row>
    <row r="275" spans="2:18" s="5" customFormat="1">
      <c r="B275" s="7"/>
      <c r="C275" s="7"/>
      <c r="D275" s="7"/>
      <c r="E275" s="7"/>
      <c r="F275" s="7"/>
      <c r="H275" s="3"/>
      <c r="I275" s="3"/>
      <c r="J275" s="3"/>
      <c r="K275" s="3"/>
      <c r="L275" s="3"/>
      <c r="M275" s="3"/>
      <c r="N275" s="3"/>
      <c r="O275" s="3"/>
      <c r="P275" s="3"/>
      <c r="Q275" s="3"/>
      <c r="R275" s="3"/>
    </row>
    <row r="276" spans="2:18" s="5" customFormat="1">
      <c r="B276" s="7"/>
      <c r="C276" s="7"/>
      <c r="D276" s="7"/>
      <c r="E276" s="7"/>
      <c r="F276" s="7"/>
      <c r="H276" s="3"/>
      <c r="I276" s="3"/>
      <c r="J276" s="3"/>
      <c r="K276" s="3"/>
      <c r="L276" s="3"/>
      <c r="M276" s="3"/>
      <c r="N276" s="3"/>
      <c r="O276" s="3"/>
      <c r="P276" s="3"/>
      <c r="Q276" s="3"/>
      <c r="R276" s="3"/>
    </row>
    <row r="277" spans="2:18">
      <c r="C277" s="7"/>
      <c r="D277" s="7"/>
      <c r="E277" s="7"/>
      <c r="F277" s="7"/>
      <c r="H277" s="3"/>
      <c r="I277" s="3"/>
      <c r="J277" s="3"/>
      <c r="K277" s="3"/>
      <c r="L277" s="3"/>
      <c r="M277" s="3"/>
      <c r="N277" s="3"/>
      <c r="O277" s="3"/>
    </row>
    <row r="278" spans="2:18">
      <c r="C278" s="7"/>
      <c r="D278" s="7"/>
      <c r="E278" s="7"/>
      <c r="F278" s="7"/>
      <c r="H278" s="3"/>
      <c r="I278" s="3"/>
      <c r="J278" s="3"/>
      <c r="K278" s="3"/>
      <c r="L278" s="3"/>
      <c r="M278" s="3"/>
      <c r="N278" s="3"/>
      <c r="O278" s="3"/>
    </row>
    <row r="279" spans="2:18">
      <c r="C279" s="7"/>
      <c r="D279" s="7"/>
      <c r="E279" s="7"/>
      <c r="F279" s="7"/>
      <c r="H279" s="3"/>
      <c r="I279" s="3"/>
      <c r="J279" s="3"/>
      <c r="K279" s="3"/>
      <c r="L279" s="3"/>
      <c r="M279" s="3"/>
      <c r="N279" s="3"/>
      <c r="O279" s="3"/>
    </row>
    <row r="280" spans="2:18">
      <c r="C280" s="7"/>
      <c r="D280" s="7"/>
      <c r="E280" s="7"/>
      <c r="F280" s="7"/>
      <c r="H280" s="3"/>
      <c r="I280" s="3"/>
      <c r="J280" s="3"/>
      <c r="K280" s="3"/>
      <c r="L280" s="3"/>
      <c r="M280" s="3"/>
      <c r="N280" s="3"/>
      <c r="O280" s="3"/>
    </row>
    <row r="281" spans="2:18">
      <c r="C281" s="7"/>
      <c r="D281" s="7"/>
      <c r="E281" s="7"/>
      <c r="F281" s="7"/>
      <c r="H281" s="3"/>
      <c r="I281" s="3"/>
      <c r="J281" s="3"/>
      <c r="K281" s="3"/>
      <c r="L281" s="3"/>
      <c r="M281" s="3"/>
      <c r="N281" s="3"/>
      <c r="O281" s="3"/>
    </row>
    <row r="282" spans="2:18">
      <c r="C282" s="7"/>
      <c r="D282" s="7"/>
      <c r="E282" s="7"/>
      <c r="F282" s="7"/>
      <c r="H282" s="3"/>
      <c r="I282" s="3"/>
      <c r="J282" s="3"/>
      <c r="K282" s="3"/>
      <c r="L282" s="3"/>
      <c r="M282" s="3"/>
      <c r="N282" s="3"/>
      <c r="O282" s="3"/>
    </row>
    <row r="283" spans="2:18">
      <c r="C283" s="7"/>
      <c r="D283" s="7"/>
      <c r="E283" s="7"/>
      <c r="F283" s="7"/>
      <c r="H283" s="3"/>
      <c r="I283" s="3"/>
      <c r="J283" s="3"/>
      <c r="K283" s="3"/>
      <c r="L283" s="3"/>
      <c r="M283" s="3"/>
      <c r="N283" s="3"/>
      <c r="O283" s="3"/>
    </row>
    <row r="284" spans="2:18">
      <c r="C284" s="7"/>
      <c r="D284" s="7"/>
      <c r="E284" s="7"/>
      <c r="F284" s="7"/>
      <c r="H284" s="3"/>
      <c r="I284" s="3"/>
      <c r="J284" s="3"/>
      <c r="K284" s="3"/>
      <c r="L284" s="3"/>
      <c r="M284" s="3"/>
      <c r="N284" s="3"/>
      <c r="O284" s="3"/>
    </row>
    <row r="285" spans="2:18">
      <c r="C285" s="7"/>
      <c r="D285" s="7"/>
      <c r="E285" s="7"/>
      <c r="F285" s="7"/>
      <c r="H285" s="3"/>
      <c r="I285" s="3"/>
      <c r="J285" s="3"/>
      <c r="K285" s="3"/>
      <c r="L285" s="3"/>
      <c r="M285" s="3"/>
      <c r="N285" s="3"/>
      <c r="O285" s="3"/>
    </row>
    <row r="286" spans="2:18">
      <c r="C286" s="7"/>
      <c r="D286" s="7"/>
      <c r="E286" s="7"/>
      <c r="F286" s="7"/>
      <c r="H286" s="3"/>
      <c r="I286" s="3"/>
      <c r="J286" s="3"/>
      <c r="K286" s="3"/>
      <c r="L286" s="3"/>
      <c r="M286" s="3"/>
      <c r="N286" s="3"/>
      <c r="O286" s="3"/>
    </row>
    <row r="287" spans="2:18">
      <c r="C287" s="7"/>
      <c r="D287" s="7"/>
      <c r="E287" s="7"/>
      <c r="F287" s="7"/>
      <c r="H287" s="3"/>
      <c r="I287" s="3"/>
      <c r="J287" s="3"/>
      <c r="K287" s="3"/>
      <c r="L287" s="3"/>
      <c r="M287" s="3"/>
      <c r="N287" s="3"/>
      <c r="O287" s="3"/>
    </row>
    <row r="288" spans="2:18">
      <c r="C288" s="7"/>
      <c r="D288" s="7"/>
      <c r="E288" s="7"/>
      <c r="F288" s="7"/>
      <c r="H288" s="3"/>
      <c r="I288" s="3"/>
      <c r="J288" s="3"/>
      <c r="K288" s="3"/>
      <c r="L288" s="3"/>
      <c r="M288" s="3"/>
      <c r="N288" s="3"/>
      <c r="O288" s="3"/>
    </row>
    <row r="289" spans="3:15">
      <c r="C289" s="7"/>
      <c r="D289" s="7"/>
      <c r="E289" s="7"/>
      <c r="F289" s="7"/>
      <c r="H289" s="3"/>
      <c r="I289" s="3"/>
      <c r="J289" s="3"/>
      <c r="K289" s="3"/>
      <c r="L289" s="3"/>
      <c r="M289" s="3"/>
      <c r="N289" s="3"/>
      <c r="O289" s="3"/>
    </row>
    <row r="290" spans="3:15">
      <c r="C290" s="7"/>
      <c r="D290" s="7"/>
      <c r="E290" s="7"/>
      <c r="F290" s="7"/>
      <c r="H290" s="3"/>
      <c r="I290" s="3"/>
      <c r="J290" s="3"/>
      <c r="K290" s="3"/>
      <c r="L290" s="3"/>
      <c r="M290" s="3"/>
      <c r="N290" s="3"/>
      <c r="O290" s="3"/>
    </row>
    <row r="291" spans="3:15">
      <c r="C291" s="7"/>
      <c r="D291" s="7"/>
      <c r="E291" s="7"/>
      <c r="F291" s="7"/>
      <c r="H291" s="3"/>
      <c r="I291" s="3"/>
      <c r="J291" s="3"/>
      <c r="K291" s="3"/>
      <c r="L291" s="3"/>
      <c r="M291" s="3"/>
      <c r="N291" s="3"/>
      <c r="O291" s="3"/>
    </row>
    <row r="292" spans="3:15">
      <c r="C292" s="7"/>
      <c r="D292" s="7"/>
      <c r="E292" s="7"/>
      <c r="F292" s="7"/>
      <c r="H292" s="3"/>
      <c r="I292" s="3"/>
      <c r="J292" s="3"/>
      <c r="K292" s="3"/>
      <c r="L292" s="3"/>
      <c r="M292" s="3"/>
      <c r="N292" s="3"/>
      <c r="O292" s="3"/>
    </row>
    <row r="293" spans="3:15">
      <c r="C293" s="7"/>
      <c r="D293" s="7"/>
      <c r="E293" s="7"/>
      <c r="F293" s="7"/>
      <c r="H293" s="3"/>
      <c r="I293" s="3"/>
      <c r="J293" s="3"/>
      <c r="K293" s="3"/>
      <c r="L293" s="3"/>
      <c r="M293" s="3"/>
      <c r="N293" s="3"/>
      <c r="O293" s="3"/>
    </row>
    <row r="294" spans="3:15">
      <c r="C294" s="7"/>
      <c r="D294" s="7"/>
      <c r="E294" s="7"/>
      <c r="F294" s="7"/>
      <c r="H294" s="3"/>
      <c r="I294" s="3"/>
      <c r="J294" s="3"/>
      <c r="K294" s="3"/>
      <c r="L294" s="3"/>
      <c r="M294" s="3"/>
      <c r="N294" s="3"/>
      <c r="O294" s="3"/>
    </row>
    <row r="295" spans="3:15">
      <c r="C295" s="7"/>
      <c r="D295" s="7"/>
      <c r="E295" s="7"/>
      <c r="F295" s="7"/>
      <c r="H295" s="3"/>
      <c r="I295" s="3"/>
      <c r="J295" s="3"/>
      <c r="K295" s="3"/>
      <c r="L295" s="3"/>
      <c r="M295" s="3"/>
      <c r="N295" s="3"/>
      <c r="O295" s="3"/>
    </row>
    <row r="296" spans="3:15">
      <c r="C296" s="7"/>
      <c r="D296" s="7"/>
      <c r="E296" s="7"/>
      <c r="F296" s="7"/>
      <c r="H296" s="3"/>
      <c r="I296" s="3"/>
      <c r="J296" s="3"/>
      <c r="K296" s="3"/>
      <c r="L296" s="3"/>
      <c r="M296" s="3"/>
      <c r="N296" s="3"/>
      <c r="O296" s="3"/>
    </row>
    <row r="297" spans="3:15">
      <c r="C297" s="7"/>
      <c r="D297" s="7"/>
      <c r="E297" s="7"/>
      <c r="F297" s="7"/>
      <c r="H297" s="3"/>
      <c r="I297" s="3"/>
      <c r="J297" s="3"/>
      <c r="K297" s="3"/>
      <c r="L297" s="3"/>
      <c r="M297" s="3"/>
      <c r="N297" s="3"/>
      <c r="O297" s="3"/>
    </row>
    <row r="298" spans="3:15">
      <c r="C298" s="7"/>
      <c r="D298" s="7"/>
      <c r="E298" s="7"/>
      <c r="F298" s="7"/>
      <c r="H298" s="3"/>
      <c r="I298" s="3"/>
      <c r="J298" s="3"/>
      <c r="K298" s="3"/>
      <c r="L298" s="3"/>
      <c r="M298" s="3"/>
      <c r="N298" s="3"/>
      <c r="O298" s="3"/>
    </row>
    <row r="299" spans="3:15">
      <c r="C299" s="7"/>
      <c r="D299" s="7"/>
      <c r="E299" s="7"/>
      <c r="F299" s="7"/>
      <c r="H299" s="3"/>
      <c r="I299" s="3"/>
      <c r="J299" s="3"/>
      <c r="K299" s="3"/>
      <c r="L299" s="3"/>
      <c r="M299" s="3"/>
      <c r="N299" s="3"/>
      <c r="O299" s="3"/>
    </row>
    <row r="300" spans="3:15">
      <c r="C300" s="7"/>
      <c r="D300" s="7"/>
      <c r="E300" s="7"/>
      <c r="F300" s="7"/>
      <c r="H300" s="3"/>
      <c r="I300" s="3"/>
      <c r="J300" s="3"/>
      <c r="K300" s="3"/>
      <c r="L300" s="3"/>
      <c r="M300" s="3"/>
      <c r="N300" s="3"/>
      <c r="O300" s="3"/>
    </row>
    <row r="301" spans="3:15">
      <c r="C301" s="7"/>
      <c r="D301" s="7"/>
      <c r="E301" s="7"/>
      <c r="F301" s="7"/>
      <c r="H301" s="3"/>
      <c r="I301" s="3"/>
      <c r="J301" s="3"/>
      <c r="K301" s="3"/>
      <c r="L301" s="3"/>
      <c r="M301" s="3"/>
      <c r="N301" s="3"/>
      <c r="O301" s="3"/>
    </row>
    <row r="302" spans="3:15">
      <c r="C302" s="7"/>
      <c r="D302" s="7"/>
      <c r="E302" s="7"/>
      <c r="F302" s="7"/>
      <c r="H302" s="3"/>
      <c r="I302" s="3"/>
      <c r="J302" s="3"/>
      <c r="K302" s="3"/>
      <c r="L302" s="3"/>
      <c r="M302" s="3"/>
      <c r="N302" s="3"/>
      <c r="O302" s="3"/>
    </row>
    <row r="303" spans="3:15">
      <c r="C303" s="7"/>
      <c r="D303" s="7"/>
      <c r="E303" s="7"/>
      <c r="F303" s="7"/>
      <c r="H303" s="3"/>
      <c r="I303" s="3"/>
      <c r="J303" s="3"/>
      <c r="K303" s="3"/>
      <c r="L303" s="3"/>
      <c r="M303" s="3"/>
      <c r="N303" s="3"/>
      <c r="O303" s="3"/>
    </row>
    <row r="304" spans="3:15">
      <c r="C304" s="7"/>
      <c r="D304" s="7"/>
      <c r="E304" s="7"/>
      <c r="F304" s="7"/>
      <c r="H304" s="3"/>
      <c r="I304" s="3"/>
      <c r="J304" s="3"/>
      <c r="K304" s="3"/>
      <c r="L304" s="3"/>
      <c r="M304" s="3"/>
      <c r="N304" s="3"/>
      <c r="O304" s="3"/>
    </row>
    <row r="305" spans="3:15">
      <c r="C305" s="7"/>
      <c r="D305" s="7"/>
      <c r="E305" s="7"/>
      <c r="F305" s="7"/>
      <c r="H305" s="3"/>
      <c r="I305" s="3"/>
      <c r="J305" s="3"/>
      <c r="K305" s="3"/>
      <c r="L305" s="3"/>
      <c r="M305" s="3"/>
      <c r="N305" s="3"/>
      <c r="O305" s="3"/>
    </row>
    <row r="306" spans="3:15">
      <c r="C306" s="7"/>
      <c r="D306" s="7"/>
      <c r="E306" s="7"/>
      <c r="F306" s="7"/>
      <c r="H306" s="3"/>
      <c r="I306" s="3"/>
      <c r="J306" s="3"/>
      <c r="K306" s="3"/>
      <c r="L306" s="3"/>
      <c r="M306" s="3"/>
      <c r="N306" s="3"/>
      <c r="O306" s="3"/>
    </row>
  </sheetData>
  <sheetProtection formatCells="0" formatRows="0" insertRows="0"/>
  <autoFilter ref="A5:BE183">
    <filterColumn colId="7" showButton="0"/>
    <filterColumn colId="9" showButton="0"/>
    <filterColumn colId="11" showButton="0"/>
    <filterColumn colId="13" showButton="0"/>
    <filterColumn colId="15" showButton="0"/>
    <filterColumn colId="16" showButton="0"/>
  </autoFilter>
  <mergeCells count="32">
    <mergeCell ref="H4:O4"/>
    <mergeCell ref="H3:Q3"/>
    <mergeCell ref="B21:B24"/>
    <mergeCell ref="P4:R5"/>
    <mergeCell ref="B65:B67"/>
    <mergeCell ref="N5:O5"/>
    <mergeCell ref="B44:F44"/>
    <mergeCell ref="H5:I5"/>
    <mergeCell ref="J5:K5"/>
    <mergeCell ref="L5:M5"/>
    <mergeCell ref="B8:B10"/>
    <mergeCell ref="B11:B15"/>
    <mergeCell ref="B16:B20"/>
    <mergeCell ref="C3:F3"/>
    <mergeCell ref="B27:B29"/>
    <mergeCell ref="B30:B34"/>
    <mergeCell ref="B68:B72"/>
    <mergeCell ref="B73:B77"/>
    <mergeCell ref="B78:B81"/>
    <mergeCell ref="B45:F45"/>
    <mergeCell ref="B64:F64"/>
    <mergeCell ref="B63:F63"/>
    <mergeCell ref="B46:B48"/>
    <mergeCell ref="B49:B53"/>
    <mergeCell ref="B54:B58"/>
    <mergeCell ref="B59:B62"/>
    <mergeCell ref="B35:B39"/>
    <mergeCell ref="B40:B43"/>
    <mergeCell ref="B25:F25"/>
    <mergeCell ref="B6:F6"/>
    <mergeCell ref="B7:F7"/>
    <mergeCell ref="B26:F26"/>
  </mergeCells>
  <phoneticPr fontId="25" type="noConversion"/>
  <conditionalFormatting sqref="F185:F1048576 L5 N5 F2 H990:R1048576 F8:F24 H8:R24 F4:F5 F82:F92 L84:O92 R84:R92">
    <cfRule type="cellIs" dxfId="960" priority="109" operator="equal">
      <formula>"x"</formula>
    </cfRule>
  </conditionalFormatting>
  <conditionalFormatting sqref="H5 J5 H84:K92">
    <cfRule type="cellIs" dxfId="959" priority="101" operator="equal">
      <formula>"x"</formula>
    </cfRule>
  </conditionalFormatting>
  <conditionalFormatting sqref="F27:F43 H27:R43">
    <cfRule type="cellIs" dxfId="958" priority="5" operator="equal">
      <formula>"x"</formula>
    </cfRule>
  </conditionalFormatting>
  <conditionalFormatting sqref="F46:F62 H46:R62">
    <cfRule type="cellIs" dxfId="957" priority="4" operator="equal">
      <formula>"x"</formula>
    </cfRule>
  </conditionalFormatting>
  <conditionalFormatting sqref="F65:F81 H65:R81">
    <cfRule type="cellIs" dxfId="956" priority="3" operator="equal">
      <formula>"x"</formula>
    </cfRule>
  </conditionalFormatting>
  <conditionalFormatting sqref="H83:R83 P84:P92 Q84:Q93">
    <cfRule type="cellIs" dxfId="955" priority="1" operator="equal">
      <formula>"x"</formula>
    </cfRule>
  </conditionalFormatting>
  <pageMargins left="0.7" right="0.7" top="0.75" bottom="0.75" header="0.3" footer="0.3"/>
  <pageSetup orientation="portrait"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70C0"/>
    <pageSetUpPr fitToPage="1"/>
  </sheetPr>
  <dimension ref="A1:BZ132"/>
  <sheetViews>
    <sheetView workbookViewId="0">
      <pane xSplit="8" ySplit="8" topLeftCell="I11" activePane="bottomRight" state="frozen"/>
      <selection activeCell="AS14" sqref="AS14"/>
      <selection pane="topRight" activeCell="AS14" sqref="AS14"/>
      <selection pane="bottomLeft" activeCell="AS14" sqref="AS14"/>
      <selection pane="bottomRight" activeCell="AS14" sqref="AS14"/>
    </sheetView>
  </sheetViews>
  <sheetFormatPr defaultColWidth="9.140625" defaultRowHeight="11.25"/>
  <cols>
    <col min="1" max="1" width="3.85546875" style="14" customWidth="1"/>
    <col min="2" max="2" width="15.85546875" style="4" customWidth="1"/>
    <col min="3" max="3" width="24.140625" style="231" customWidth="1"/>
    <col min="4" max="5" width="10.7109375" style="4" customWidth="1"/>
    <col min="6" max="6" width="10" style="12" customWidth="1"/>
    <col min="7" max="7" width="8.5703125" style="12" customWidth="1"/>
    <col min="8" max="8" width="7.85546875" style="66" customWidth="1"/>
    <col min="9" max="9" width="12" style="66" customWidth="1"/>
    <col min="10" max="10" width="11.85546875" style="66" customWidth="1"/>
    <col min="11" max="11" width="7.85546875" style="66" customWidth="1"/>
    <col min="12" max="12" width="11" style="66" customWidth="1"/>
    <col min="13" max="13" width="11.140625" style="66" customWidth="1"/>
    <col min="14" max="14" width="7.85546875" style="66" customWidth="1"/>
    <col min="15" max="16" width="10.7109375" style="427" customWidth="1"/>
    <col min="17" max="17" width="9.5703125" style="66" customWidth="1"/>
    <col min="18" max="18" width="10.7109375" style="2" customWidth="1"/>
    <col min="19" max="19" width="11.28515625" style="2" customWidth="1"/>
    <col min="20" max="20" width="10.140625" style="2" customWidth="1"/>
    <col min="21" max="22" width="10.42578125" style="2" customWidth="1"/>
    <col min="23" max="23" width="10" style="2" customWidth="1"/>
    <col min="24" max="24" width="11.85546875" style="2" customWidth="1"/>
    <col min="25" max="25" width="13.7109375" style="2" customWidth="1"/>
    <col min="26" max="27" width="11.85546875" style="2" customWidth="1"/>
    <col min="28" max="28" width="13.7109375" style="2" customWidth="1"/>
    <col min="29" max="32" width="12.42578125" style="2" customWidth="1"/>
    <col min="33" max="33" width="13" style="2" customWidth="1"/>
    <col min="34" max="35" width="12.42578125" style="2" customWidth="1"/>
    <col min="36" max="36" width="13" style="2" customWidth="1"/>
    <col min="37" max="38" width="28.42578125" style="5" customWidth="1"/>
    <col min="39" max="60" width="9.140625" style="5"/>
    <col min="61" max="16384" width="9.140625" style="4"/>
  </cols>
  <sheetData>
    <row r="1" spans="1:60" s="5" customFormat="1" ht="15.75" customHeight="1">
      <c r="A1" s="103" t="s">
        <v>125</v>
      </c>
      <c r="C1" s="226"/>
      <c r="D1" s="390"/>
      <c r="E1" s="390"/>
      <c r="M1" s="5" t="s">
        <v>116</v>
      </c>
      <c r="O1" s="415"/>
      <c r="P1" s="415"/>
      <c r="Q1" s="5" t="s">
        <v>116</v>
      </c>
      <c r="R1" s="3"/>
      <c r="S1" s="3"/>
      <c r="T1" s="3"/>
      <c r="U1" s="3"/>
      <c r="V1" s="3"/>
      <c r="W1" s="3"/>
      <c r="X1" s="3"/>
      <c r="Y1" s="3"/>
      <c r="Z1" s="3"/>
      <c r="AA1" s="3"/>
      <c r="AB1" s="3"/>
      <c r="AC1" s="3"/>
      <c r="AD1" s="3" t="s">
        <v>197</v>
      </c>
      <c r="AE1" s="3"/>
      <c r="AF1" s="3"/>
      <c r="AG1" s="3"/>
      <c r="AH1" s="3"/>
      <c r="AI1" s="3"/>
      <c r="AJ1" s="3"/>
    </row>
    <row r="2" spans="1:60" s="5" customFormat="1" ht="15.75" customHeight="1">
      <c r="A2" s="75" t="s">
        <v>41</v>
      </c>
      <c r="C2" s="226"/>
      <c r="D2" s="390"/>
      <c r="E2" s="390"/>
      <c r="N2" s="5" t="s">
        <v>116</v>
      </c>
      <c r="O2" s="415"/>
      <c r="P2" s="415"/>
      <c r="R2" s="3"/>
      <c r="S2" s="3"/>
      <c r="T2" s="3"/>
      <c r="U2" s="3"/>
      <c r="V2" s="3"/>
      <c r="W2" s="3"/>
      <c r="X2" s="3"/>
      <c r="Y2" s="3"/>
      <c r="Z2" s="3"/>
      <c r="AA2" s="3"/>
      <c r="AB2" s="3"/>
      <c r="AC2" s="3"/>
      <c r="AD2" s="3"/>
      <c r="AE2" s="3"/>
      <c r="AF2" s="3"/>
      <c r="AG2" s="3"/>
      <c r="AH2" s="3"/>
      <c r="AI2" s="3"/>
      <c r="AJ2" s="3"/>
    </row>
    <row r="3" spans="1:60" s="5" customFormat="1" ht="15.75" customHeight="1" thickBot="1">
      <c r="A3" s="52" t="str">
        <f>I4</f>
        <v>A. Burn rate</v>
      </c>
      <c r="C3" s="226"/>
      <c r="D3" s="390"/>
      <c r="E3" s="390"/>
      <c r="O3" s="415"/>
      <c r="P3" s="415"/>
      <c r="R3" s="3"/>
      <c r="S3" s="3"/>
      <c r="T3" s="3"/>
      <c r="U3" s="3"/>
      <c r="V3" s="3"/>
      <c r="W3" s="3"/>
      <c r="X3" s="3"/>
      <c r="Y3" s="3"/>
      <c r="Z3" s="3"/>
      <c r="AA3" s="3"/>
      <c r="AB3" s="3"/>
      <c r="AC3" s="3"/>
      <c r="AD3" s="3"/>
      <c r="AE3" s="3"/>
      <c r="AF3" s="3"/>
      <c r="AG3" s="3"/>
      <c r="AH3" s="3"/>
      <c r="AI3" s="3"/>
      <c r="AJ3" s="3"/>
    </row>
    <row r="4" spans="1:60" s="17" customFormat="1" ht="15.75" customHeight="1">
      <c r="A4" s="77" t="str">
        <f>R4</f>
        <v>B. Fund sources by Sector - Mark sector that applies with (x)</v>
      </c>
      <c r="B4" s="18"/>
      <c r="C4" s="227"/>
      <c r="D4" s="390"/>
      <c r="E4" s="390"/>
      <c r="G4" s="102" t="s">
        <v>8</v>
      </c>
      <c r="H4" s="102"/>
      <c r="I4" s="2268" t="s">
        <v>123</v>
      </c>
      <c r="J4" s="2269"/>
      <c r="K4" s="2269"/>
      <c r="L4" s="2269"/>
      <c r="M4" s="2269"/>
      <c r="N4" s="2269"/>
      <c r="O4" s="2269"/>
      <c r="P4" s="2269"/>
      <c r="Q4" s="2294"/>
      <c r="R4" s="2298" t="s">
        <v>124</v>
      </c>
      <c r="S4" s="2299"/>
      <c r="T4" s="2299"/>
      <c r="U4" s="2299"/>
      <c r="V4" s="2299"/>
      <c r="W4" s="2299"/>
      <c r="X4" s="2302" t="s">
        <v>144</v>
      </c>
      <c r="Y4" s="2303"/>
      <c r="Z4" s="2303"/>
      <c r="AA4" s="2303"/>
      <c r="AB4" s="2303"/>
      <c r="AC4" s="2303"/>
      <c r="AD4" s="2303"/>
      <c r="AE4" s="2303"/>
      <c r="AF4" s="2303"/>
      <c r="AG4" s="2303"/>
      <c r="AH4" s="2303"/>
      <c r="AI4" s="2303"/>
      <c r="AJ4" s="2304"/>
      <c r="AK4" s="18"/>
      <c r="AL4" s="227"/>
      <c r="AM4" s="18" t="s">
        <v>203</v>
      </c>
      <c r="AN4" s="18"/>
      <c r="AO4" s="18"/>
      <c r="AP4" s="18"/>
      <c r="AQ4" s="18"/>
      <c r="AR4" s="18"/>
      <c r="AS4" s="18"/>
      <c r="AT4" s="18"/>
      <c r="AU4" s="18"/>
      <c r="AV4" s="18"/>
      <c r="AW4" s="18"/>
      <c r="AX4" s="18"/>
      <c r="AY4" s="18"/>
      <c r="AZ4" s="18"/>
      <c r="BA4" s="18"/>
      <c r="BB4" s="18"/>
      <c r="BC4" s="18"/>
      <c r="BD4" s="18"/>
      <c r="BE4" s="18"/>
      <c r="BF4" s="18"/>
      <c r="BG4" s="18"/>
      <c r="BH4" s="18"/>
    </row>
    <row r="5" spans="1:60" s="17" customFormat="1" ht="15.75" customHeight="1" thickBot="1">
      <c r="A5" s="77" t="str">
        <f>X4</f>
        <v>C. Fund Source by State - Mark locations that apply with (x)</v>
      </c>
      <c r="B5" s="18"/>
      <c r="C5" s="227"/>
      <c r="D5" s="390"/>
      <c r="E5" s="390"/>
      <c r="F5" s="9"/>
      <c r="G5" s="19" t="s">
        <v>4</v>
      </c>
      <c r="H5" s="29"/>
      <c r="I5" s="2295"/>
      <c r="J5" s="2296"/>
      <c r="K5" s="2296"/>
      <c r="L5" s="2296"/>
      <c r="M5" s="2296"/>
      <c r="N5" s="2296"/>
      <c r="O5" s="2296"/>
      <c r="P5" s="2296"/>
      <c r="Q5" s="2297"/>
      <c r="R5" s="2300"/>
      <c r="S5" s="2296"/>
      <c r="T5" s="2296"/>
      <c r="U5" s="2296"/>
      <c r="V5" s="2296"/>
      <c r="W5" s="2296"/>
      <c r="X5" s="313"/>
      <c r="Y5" s="314"/>
      <c r="Z5" s="314"/>
      <c r="AA5" s="314"/>
      <c r="AB5" s="314"/>
      <c r="AC5" s="314"/>
      <c r="AD5" s="314"/>
      <c r="AE5" s="314"/>
      <c r="AF5" s="314"/>
      <c r="AG5" s="314"/>
      <c r="AH5" s="314"/>
      <c r="AI5" s="314"/>
      <c r="AJ5" s="315"/>
      <c r="AL5" s="312" t="s">
        <v>205</v>
      </c>
      <c r="AM5" s="18"/>
      <c r="AN5" s="18"/>
      <c r="AO5" s="18"/>
      <c r="AP5" s="18"/>
      <c r="AQ5" s="18"/>
      <c r="AR5" s="18"/>
      <c r="AS5" s="18"/>
      <c r="AT5" s="18"/>
      <c r="AU5" s="18"/>
      <c r="AV5" s="18"/>
      <c r="AW5" s="18"/>
      <c r="AX5" s="18"/>
      <c r="AY5" s="18"/>
      <c r="AZ5" s="18"/>
      <c r="BA5" s="18"/>
      <c r="BB5" s="18"/>
      <c r="BC5" s="18"/>
      <c r="BD5" s="18"/>
      <c r="BE5" s="18"/>
      <c r="BF5" s="18"/>
      <c r="BG5" s="18"/>
      <c r="BH5" s="18"/>
    </row>
    <row r="6" spans="1:60" s="17" customFormat="1" ht="16.5" customHeight="1" thickBot="1">
      <c r="A6" s="18"/>
      <c r="B6" s="18"/>
      <c r="C6" s="227"/>
      <c r="D6" s="390"/>
      <c r="E6" s="390"/>
      <c r="F6" s="9"/>
      <c r="G6" s="9" t="s">
        <v>80</v>
      </c>
      <c r="H6" s="30"/>
      <c r="I6" s="2295"/>
      <c r="J6" s="2296"/>
      <c r="K6" s="2296"/>
      <c r="L6" s="2296"/>
      <c r="M6" s="2296"/>
      <c r="N6" s="2296"/>
      <c r="O6" s="2296"/>
      <c r="P6" s="2296"/>
      <c r="Q6" s="2297"/>
      <c r="R6" s="2300"/>
      <c r="S6" s="2296"/>
      <c r="T6" s="2296"/>
      <c r="U6" s="2296"/>
      <c r="V6" s="2296"/>
      <c r="W6" s="2296"/>
      <c r="X6" s="2290" t="s">
        <v>145</v>
      </c>
      <c r="Y6" s="2291"/>
      <c r="Z6" s="2292" t="s">
        <v>147</v>
      </c>
      <c r="AA6" s="2293"/>
      <c r="AB6" s="2293"/>
      <c r="AC6" s="2285" t="s">
        <v>146</v>
      </c>
      <c r="AD6" s="2286"/>
      <c r="AE6" s="2286"/>
      <c r="AF6" s="2286"/>
      <c r="AG6" s="2286"/>
      <c r="AH6" s="2287" t="s">
        <v>148</v>
      </c>
      <c r="AI6" s="2288"/>
      <c r="AJ6" s="2289"/>
      <c r="AK6" s="18"/>
      <c r="AL6" s="18"/>
      <c r="AM6" s="18"/>
      <c r="AN6" s="18"/>
      <c r="AO6" s="18"/>
      <c r="AP6" s="18"/>
      <c r="AQ6" s="18"/>
      <c r="AR6" s="18"/>
      <c r="AS6" s="18"/>
      <c r="AT6" s="18"/>
      <c r="AU6" s="18"/>
      <c r="AV6" s="18"/>
      <c r="AW6" s="18"/>
      <c r="AX6" s="18"/>
      <c r="AY6" s="18"/>
      <c r="AZ6" s="18"/>
      <c r="BA6" s="18"/>
      <c r="BB6" s="18"/>
      <c r="BC6" s="18"/>
      <c r="BD6" s="18"/>
      <c r="BE6" s="18"/>
      <c r="BF6" s="18"/>
      <c r="BG6" s="18"/>
      <c r="BH6" s="18"/>
    </row>
    <row r="7" spans="1:60" s="17" customFormat="1" ht="24.75" customHeight="1" thickBot="1">
      <c r="A7" s="76"/>
      <c r="B7" s="18"/>
      <c r="C7" s="227"/>
      <c r="D7" s="391"/>
      <c r="E7" s="391"/>
      <c r="F7" s="9"/>
      <c r="G7" s="9" t="s">
        <v>6</v>
      </c>
      <c r="H7" s="31"/>
      <c r="I7" s="2295"/>
      <c r="J7" s="2296"/>
      <c r="K7" s="2296"/>
      <c r="L7" s="2296"/>
      <c r="M7" s="2296"/>
      <c r="N7" s="2296"/>
      <c r="O7" s="2296"/>
      <c r="P7" s="2296"/>
      <c r="Q7" s="2297"/>
      <c r="R7" s="2301"/>
      <c r="S7" s="2272"/>
      <c r="T7" s="2272"/>
      <c r="U7" s="2272"/>
      <c r="V7" s="2272"/>
      <c r="W7" s="2272"/>
      <c r="X7" s="260" t="s">
        <v>223</v>
      </c>
      <c r="Y7" s="260" t="s">
        <v>214</v>
      </c>
      <c r="Z7" s="271" t="s">
        <v>191</v>
      </c>
      <c r="AA7" s="309" t="s">
        <v>199</v>
      </c>
      <c r="AB7" s="272" t="s">
        <v>192</v>
      </c>
      <c r="AC7" s="269" t="s">
        <v>189</v>
      </c>
      <c r="AD7" s="329" t="s">
        <v>210</v>
      </c>
      <c r="AE7" s="297" t="s">
        <v>190</v>
      </c>
      <c r="AF7" s="297" t="s">
        <v>204</v>
      </c>
      <c r="AG7" s="270" t="s">
        <v>198</v>
      </c>
      <c r="AH7" s="280" t="s">
        <v>200</v>
      </c>
      <c r="AI7" s="311" t="s">
        <v>201</v>
      </c>
      <c r="AJ7" s="281" t="s">
        <v>202</v>
      </c>
      <c r="AK7" s="18"/>
      <c r="AL7" s="18"/>
      <c r="AM7" s="18"/>
      <c r="AN7" s="18"/>
      <c r="AO7" s="18"/>
      <c r="AP7" s="18"/>
      <c r="AQ7" s="18"/>
      <c r="AR7" s="18"/>
      <c r="AS7" s="18"/>
      <c r="AT7" s="18"/>
      <c r="AU7" s="18"/>
      <c r="AV7" s="18"/>
      <c r="AW7" s="18"/>
      <c r="AX7" s="18"/>
      <c r="AY7" s="18"/>
      <c r="AZ7" s="18"/>
      <c r="BA7" s="18"/>
      <c r="BB7" s="18"/>
      <c r="BC7" s="18"/>
      <c r="BD7" s="18"/>
      <c r="BE7" s="18"/>
      <c r="BF7" s="18"/>
      <c r="BG7" s="18"/>
      <c r="BH7" s="18"/>
    </row>
    <row r="8" spans="1:60" s="16" customFormat="1" ht="34.5" thickBot="1">
      <c r="A8" s="376" t="s">
        <v>16</v>
      </c>
      <c r="B8" s="377" t="s">
        <v>0</v>
      </c>
      <c r="C8" s="379" t="s">
        <v>119</v>
      </c>
      <c r="D8" s="378" t="s">
        <v>246</v>
      </c>
      <c r="E8" s="378" t="s">
        <v>247</v>
      </c>
      <c r="F8" s="380" t="s">
        <v>1</v>
      </c>
      <c r="G8" s="375" t="s">
        <v>2</v>
      </c>
      <c r="H8" s="242" t="s">
        <v>3</v>
      </c>
      <c r="I8" s="244" t="s">
        <v>215</v>
      </c>
      <c r="J8" s="245" t="s">
        <v>122</v>
      </c>
      <c r="K8" s="245" t="s">
        <v>227</v>
      </c>
      <c r="L8" s="334" t="s">
        <v>266</v>
      </c>
      <c r="M8" s="334" t="s">
        <v>265</v>
      </c>
      <c r="N8" s="335" t="s">
        <v>121</v>
      </c>
      <c r="O8" s="416" t="s">
        <v>277</v>
      </c>
      <c r="P8" s="416" t="s">
        <v>278</v>
      </c>
      <c r="Q8" s="258" t="s">
        <v>279</v>
      </c>
      <c r="R8" s="122" t="s">
        <v>224</v>
      </c>
      <c r="S8" s="288" t="s">
        <v>142</v>
      </c>
      <c r="T8" s="123" t="s">
        <v>143</v>
      </c>
      <c r="U8" s="123" t="s">
        <v>120</v>
      </c>
      <c r="V8" s="123" t="s">
        <v>42</v>
      </c>
      <c r="W8" s="123" t="s">
        <v>126</v>
      </c>
      <c r="X8" s="285"/>
      <c r="Y8" s="286"/>
      <c r="Z8" s="264"/>
      <c r="AA8" s="310"/>
      <c r="AB8" s="186"/>
      <c r="AC8" s="282"/>
      <c r="AD8" s="282"/>
      <c r="AE8" s="282"/>
      <c r="AF8" s="282"/>
      <c r="AG8" s="268"/>
      <c r="AH8" s="316"/>
      <c r="AI8" s="317"/>
      <c r="AJ8" s="318"/>
      <c r="AK8" s="261" t="s">
        <v>134</v>
      </c>
      <c r="AL8" s="187" t="s">
        <v>23</v>
      </c>
      <c r="AM8" s="15"/>
      <c r="AN8" s="15"/>
      <c r="AO8" s="15"/>
      <c r="AP8" s="15"/>
      <c r="AQ8" s="15"/>
      <c r="AR8" s="15"/>
      <c r="AS8" s="15"/>
      <c r="AT8" s="15"/>
      <c r="AU8" s="15"/>
      <c r="AV8" s="15"/>
      <c r="AW8" s="15"/>
      <c r="AX8" s="15"/>
      <c r="AY8" s="15"/>
      <c r="AZ8" s="15"/>
      <c r="BA8" s="15"/>
      <c r="BB8" s="15"/>
      <c r="BC8" s="15"/>
      <c r="BD8" s="15"/>
      <c r="BE8" s="15"/>
      <c r="BF8" s="15"/>
      <c r="BG8" s="15"/>
      <c r="BH8" s="15"/>
    </row>
    <row r="9" spans="1:60" s="233" customFormat="1" ht="15" customHeight="1">
      <c r="A9" s="392"/>
      <c r="B9" s="393"/>
      <c r="C9" s="394"/>
      <c r="D9" s="393"/>
      <c r="E9" s="393"/>
      <c r="F9" s="235"/>
      <c r="G9" s="235"/>
      <c r="H9" s="234"/>
      <c r="I9" s="330"/>
      <c r="J9" s="319"/>
      <c r="K9" s="319"/>
      <c r="L9" s="319"/>
      <c r="M9" s="319"/>
      <c r="N9" s="319"/>
      <c r="O9" s="412"/>
      <c r="P9" s="412"/>
      <c r="Q9" s="331"/>
      <c r="R9" s="236"/>
      <c r="S9" s="237"/>
      <c r="T9" s="237"/>
      <c r="U9" s="237"/>
      <c r="V9" s="237"/>
      <c r="W9" s="237"/>
      <c r="X9" s="283"/>
      <c r="Y9" s="284"/>
      <c r="Z9" s="265"/>
      <c r="AA9" s="236"/>
      <c r="AB9" s="236"/>
      <c r="AC9" s="238"/>
      <c r="AD9" s="236"/>
      <c r="AE9" s="236"/>
      <c r="AF9" s="236"/>
      <c r="AG9" s="237"/>
      <c r="AH9" s="238"/>
      <c r="AI9" s="236"/>
      <c r="AJ9" s="237"/>
      <c r="AK9" s="262"/>
      <c r="AL9" s="239"/>
    </row>
    <row r="10" spans="1:60">
      <c r="A10" s="124">
        <f>'[21]A.Grant Profiles'!A15</f>
        <v>0</v>
      </c>
      <c r="B10" s="71">
        <f>'[21]A.Grant Profiles'!B39</f>
        <v>0</v>
      </c>
      <c r="C10" s="381">
        <f>'[21]A.Grant Profiles'!C39</f>
        <v>0</v>
      </c>
      <c r="D10" s="383"/>
      <c r="E10" s="383"/>
      <c r="F10" s="43"/>
      <c r="G10" s="43"/>
      <c r="H10" s="59"/>
      <c r="I10" s="395"/>
      <c r="J10" s="246"/>
      <c r="K10" s="402"/>
      <c r="L10" s="397"/>
      <c r="M10" s="246"/>
      <c r="N10" s="246"/>
      <c r="O10" s="413"/>
      <c r="P10" s="413"/>
      <c r="Q10" s="302"/>
      <c r="R10" s="26"/>
      <c r="S10" s="25"/>
      <c r="T10" s="25"/>
      <c r="U10" s="25"/>
      <c r="V10" s="25"/>
      <c r="W10" s="25"/>
      <c r="X10" s="259"/>
      <c r="Y10" s="25"/>
      <c r="Z10" s="259"/>
      <c r="AA10" s="26"/>
      <c r="AB10" s="25"/>
      <c r="AC10" s="24"/>
      <c r="AD10" s="26"/>
      <c r="AE10" s="26"/>
      <c r="AF10" s="26"/>
      <c r="AG10" s="25"/>
      <c r="AH10" s="24"/>
      <c r="AI10" s="26"/>
      <c r="AJ10" s="25"/>
      <c r="AK10" s="263"/>
      <c r="AL10" s="188"/>
    </row>
    <row r="11" spans="1:60">
      <c r="A11" s="124">
        <v>1</v>
      </c>
      <c r="B11" s="71" t="str">
        <f>'[21]A.Grant Profiles'!B40</f>
        <v>UNICEF</v>
      </c>
      <c r="C11" s="381" t="str">
        <f>'[21]A.Grant Profiles'!C40</f>
        <v>Health - Polio campaign</v>
      </c>
      <c r="D11" s="383"/>
      <c r="E11" s="383"/>
      <c r="F11" s="43"/>
      <c r="G11" s="43"/>
      <c r="H11" s="59"/>
      <c r="I11" s="395">
        <f>'[21]A.Grant Profiles'!I40</f>
        <v>70000</v>
      </c>
      <c r="J11" s="246">
        <v>0</v>
      </c>
      <c r="K11" s="402">
        <f>J11/I11</f>
        <v>0</v>
      </c>
      <c r="L11" s="397">
        <f>I11*0.6</f>
        <v>42000</v>
      </c>
      <c r="M11" s="246"/>
      <c r="N11" s="402"/>
      <c r="O11" s="413"/>
      <c r="P11" s="413"/>
      <c r="Q11" s="302"/>
      <c r="R11" s="26"/>
      <c r="S11" s="25"/>
      <c r="T11" s="25"/>
      <c r="U11" s="25"/>
      <c r="V11" s="25"/>
      <c r="W11" s="25"/>
      <c r="X11" s="259"/>
      <c r="Y11" s="25"/>
      <c r="Z11" s="259"/>
      <c r="AA11" s="26"/>
      <c r="AB11" s="25"/>
      <c r="AC11" s="24"/>
      <c r="AD11" s="26"/>
      <c r="AE11" s="26"/>
      <c r="AF11" s="26"/>
      <c r="AG11" s="25"/>
      <c r="AH11" s="24"/>
      <c r="AI11" s="26"/>
      <c r="AJ11" s="25"/>
      <c r="AK11" s="263"/>
      <c r="AL11" s="188"/>
    </row>
    <row r="12" spans="1:60">
      <c r="A12" s="124">
        <f>A11+1</f>
        <v>2</v>
      </c>
      <c r="B12" s="71" t="str">
        <f>'[21]A.Grant Profiles'!B41</f>
        <v>WFP</v>
      </c>
      <c r="C12" s="381" t="str">
        <f>'[21]A.Grant Profiles'!C41</f>
        <v>TSFP (Nutrition)+Warehouse)</v>
      </c>
      <c r="D12" s="383"/>
      <c r="E12" s="383"/>
      <c r="F12" s="43"/>
      <c r="G12" s="43"/>
      <c r="H12" s="59"/>
      <c r="I12" s="395">
        <f>'[21]A.Grant Profiles'!I41</f>
        <v>176000</v>
      </c>
      <c r="J12" s="246">
        <v>0</v>
      </c>
      <c r="K12" s="402">
        <f t="shared" ref="K12:K42" si="0">J12/I12</f>
        <v>0</v>
      </c>
      <c r="L12" s="397">
        <f>I12/5</f>
        <v>35200</v>
      </c>
      <c r="M12" s="246"/>
      <c r="N12" s="402"/>
      <c r="O12" s="413"/>
      <c r="P12" s="413"/>
      <c r="Q12" s="302"/>
      <c r="R12" s="26"/>
      <c r="S12" s="25"/>
      <c r="T12" s="25"/>
      <c r="U12" s="25"/>
      <c r="V12" s="25"/>
      <c r="W12" s="25"/>
      <c r="X12" s="259"/>
      <c r="Y12" s="25"/>
      <c r="Z12" s="259"/>
      <c r="AA12" s="26"/>
      <c r="AB12" s="25"/>
      <c r="AC12" s="24"/>
      <c r="AD12" s="26"/>
      <c r="AE12" s="26"/>
      <c r="AF12" s="26"/>
      <c r="AG12" s="25"/>
      <c r="AH12" s="24"/>
      <c r="AI12" s="26"/>
      <c r="AJ12" s="25"/>
      <c r="AK12" s="263"/>
      <c r="AL12" s="188"/>
    </row>
    <row r="13" spans="1:60">
      <c r="A13" s="124">
        <f t="shared" ref="A13:A35" si="1">A12+1</f>
        <v>3</v>
      </c>
      <c r="B13" s="500" t="str">
        <f>'[21]A.Grant Profiles'!B42</f>
        <v>SDC</v>
      </c>
      <c r="C13" s="381" t="str">
        <f>'[21]A.Grant Profiles'!C42</f>
        <v>FSL - Beyond the harvest</v>
      </c>
      <c r="D13" s="383" t="s">
        <v>250</v>
      </c>
      <c r="E13" s="383" t="s">
        <v>251</v>
      </c>
      <c r="F13" s="43">
        <f>'[21]A.Grant Profiles'!P42</f>
        <v>42461</v>
      </c>
      <c r="G13" s="43">
        <f>'[21]A.Grant Profiles'!Q42</f>
        <v>42824</v>
      </c>
      <c r="H13" s="59">
        <f>'[21]A.Grant Profiles'!S42</f>
        <v>101</v>
      </c>
      <c r="I13" s="395">
        <f>'[21]A.Grant Profiles'!I42</f>
        <v>643963</v>
      </c>
      <c r="J13" s="247">
        <v>147980</v>
      </c>
      <c r="K13" s="404">
        <f>J13/I13</f>
        <v>0.22979581125002524</v>
      </c>
      <c r="L13" s="397">
        <f>'[34]Project Tracker'!$N$19</f>
        <v>495983.08999999997</v>
      </c>
      <c r="M13" s="246">
        <v>147980</v>
      </c>
      <c r="N13" s="404">
        <f>M13/L13</f>
        <v>0.29835694599991303</v>
      </c>
      <c r="O13" s="417">
        <v>619470.6</v>
      </c>
      <c r="P13" s="417"/>
      <c r="Q13" s="302">
        <v>19495.919999999998</v>
      </c>
      <c r="R13" s="20"/>
      <c r="S13" s="6"/>
      <c r="T13" s="6" t="s">
        <v>197</v>
      </c>
      <c r="U13" s="6"/>
      <c r="V13" s="6"/>
      <c r="W13" s="6"/>
      <c r="X13" s="116"/>
      <c r="Y13" s="6"/>
      <c r="Z13" s="116"/>
      <c r="AA13" s="20"/>
      <c r="AB13" s="6"/>
      <c r="AC13" s="21"/>
      <c r="AD13" s="20"/>
      <c r="AE13" s="20"/>
      <c r="AF13" s="20"/>
      <c r="AG13" s="6"/>
      <c r="AH13" s="21" t="s">
        <v>197</v>
      </c>
      <c r="AI13" s="20" t="s">
        <v>197</v>
      </c>
      <c r="AJ13" s="6" t="s">
        <v>197</v>
      </c>
      <c r="AK13" s="263" t="s">
        <v>473</v>
      </c>
      <c r="AL13" s="188"/>
    </row>
    <row r="14" spans="1:60">
      <c r="A14" s="124">
        <f t="shared" si="1"/>
        <v>4</v>
      </c>
      <c r="B14" s="71" t="str">
        <f>'[21]A.Grant Profiles'!B43</f>
        <v>FAO</v>
      </c>
      <c r="C14" s="381" t="str">
        <f>'[21]A.Grant Profiles'!C43</f>
        <v>FSL - Seed Fair</v>
      </c>
      <c r="D14" s="383"/>
      <c r="E14" s="383"/>
      <c r="F14" s="43"/>
      <c r="G14" s="43"/>
      <c r="H14" s="59">
        <f>'[21]A.Grant Profiles'!S43</f>
        <v>0</v>
      </c>
      <c r="I14" s="395">
        <f>'[21]A.Grant Profiles'!I43</f>
        <v>0</v>
      </c>
      <c r="J14" s="247"/>
      <c r="K14" s="402"/>
      <c r="L14" s="397"/>
      <c r="M14" s="246"/>
      <c r="N14" s="402"/>
      <c r="O14" s="417"/>
      <c r="P14" s="417"/>
      <c r="Q14" s="302"/>
      <c r="R14" s="20"/>
      <c r="S14" s="6"/>
      <c r="T14" s="6" t="s">
        <v>197</v>
      </c>
      <c r="U14" s="6"/>
      <c r="V14" s="6"/>
      <c r="W14" s="6"/>
      <c r="X14" s="116"/>
      <c r="Y14" s="6"/>
      <c r="Z14" s="116"/>
      <c r="AA14" s="20"/>
      <c r="AB14" s="6"/>
      <c r="AC14" s="21"/>
      <c r="AD14" s="20"/>
      <c r="AE14" s="20"/>
      <c r="AF14" s="20"/>
      <c r="AG14" s="6"/>
      <c r="AH14" s="21" t="s">
        <v>197</v>
      </c>
      <c r="AI14" s="20" t="s">
        <v>197</v>
      </c>
      <c r="AJ14" s="6" t="s">
        <v>197</v>
      </c>
      <c r="AK14" s="263"/>
      <c r="AL14" s="188"/>
    </row>
    <row r="15" spans="1:60" ht="22.5">
      <c r="A15" s="124">
        <f t="shared" si="1"/>
        <v>5</v>
      </c>
      <c r="B15" s="500" t="str">
        <f>'[21]A.Grant Profiles'!B44</f>
        <v>UNHCR</v>
      </c>
      <c r="C15" s="381" t="str">
        <f>'[21]A.Grant Profiles'!C44</f>
        <v xml:space="preserve">H&amp;N - for refugees and Host community </v>
      </c>
      <c r="D15" s="383" t="s">
        <v>252</v>
      </c>
      <c r="E15" s="383" t="s">
        <v>253</v>
      </c>
      <c r="F15" s="43">
        <f>'[21]A.Grant Profiles'!P44</f>
        <v>42370</v>
      </c>
      <c r="G15" s="43">
        <f>'[21]A.Grant Profiles'!Q44</f>
        <v>42735</v>
      </c>
      <c r="H15" s="59">
        <f>'[21]A.Grant Profiles'!S44</f>
        <v>12</v>
      </c>
      <c r="I15" s="395">
        <f>'[21]A.Grant Profiles'!I44</f>
        <v>1052057</v>
      </c>
      <c r="J15" s="246">
        <v>653955</v>
      </c>
      <c r="K15" s="402">
        <f t="shared" si="0"/>
        <v>0.62159654847598567</v>
      </c>
      <c r="L15" s="397">
        <v>441863.94</v>
      </c>
      <c r="M15" s="246">
        <v>209707</v>
      </c>
      <c r="N15" s="432">
        <f t="shared" ref="N15:N21" si="2">M15/L15</f>
        <v>0.47459632030620102</v>
      </c>
      <c r="O15" s="417">
        <v>607809.52</v>
      </c>
      <c r="P15" s="417"/>
      <c r="Q15" s="302">
        <v>63989.49</v>
      </c>
      <c r="R15" s="20"/>
      <c r="S15" s="6"/>
      <c r="T15" s="6"/>
      <c r="U15" s="6" t="s">
        <v>197</v>
      </c>
      <c r="V15" s="6" t="s">
        <v>197</v>
      </c>
      <c r="W15" s="6"/>
      <c r="X15" s="116"/>
      <c r="Y15" s="6"/>
      <c r="Z15" s="116"/>
      <c r="AA15" s="20"/>
      <c r="AB15" s="6"/>
      <c r="AC15" s="21"/>
      <c r="AD15" s="20"/>
      <c r="AE15" s="20"/>
      <c r="AF15" s="20"/>
      <c r="AG15" s="6" t="s">
        <v>197</v>
      </c>
      <c r="AH15" s="21"/>
      <c r="AI15" s="20"/>
      <c r="AJ15" s="6"/>
      <c r="AK15" s="263"/>
      <c r="AL15" s="188"/>
    </row>
    <row r="16" spans="1:60" ht="22.5">
      <c r="A16" s="124">
        <f t="shared" si="1"/>
        <v>6</v>
      </c>
      <c r="B16" s="500" t="str">
        <f>'[21]A.Grant Profiles'!B45</f>
        <v>DRA</v>
      </c>
      <c r="C16" s="381" t="str">
        <f>'[21]A.Grant Profiles'!C45</f>
        <v>FSL - SS JR 2 CN -</v>
      </c>
      <c r="D16" s="383" t="s">
        <v>254</v>
      </c>
      <c r="E16" s="383" t="s">
        <v>255</v>
      </c>
      <c r="F16" s="43">
        <f>'[21]A.Grant Profiles'!P45</f>
        <v>42370</v>
      </c>
      <c r="G16" s="43">
        <f>'[21]A.Grant Profiles'!Q45</f>
        <v>42735</v>
      </c>
      <c r="H16" s="59">
        <f>'[21]A.Grant Profiles'!S45</f>
        <v>12</v>
      </c>
      <c r="I16" s="395">
        <f>'[21]A.Grant Profiles'!I45</f>
        <v>1020743</v>
      </c>
      <c r="J16" s="246">
        <v>625603</v>
      </c>
      <c r="K16" s="406">
        <f t="shared" si="0"/>
        <v>0.61288982633238731</v>
      </c>
      <c r="L16" s="397">
        <v>442220</v>
      </c>
      <c r="M16" s="246">
        <v>0</v>
      </c>
      <c r="N16" s="405">
        <f t="shared" si="2"/>
        <v>0</v>
      </c>
      <c r="O16" s="417">
        <v>849249.95000000007</v>
      </c>
      <c r="P16" s="417"/>
      <c r="Q16" s="302">
        <v>78918.62</v>
      </c>
      <c r="R16" s="20"/>
      <c r="S16" s="6"/>
      <c r="T16" s="6" t="s">
        <v>197</v>
      </c>
      <c r="U16" s="6"/>
      <c r="V16" s="6"/>
      <c r="W16" s="6"/>
      <c r="X16" s="116" t="s">
        <v>197</v>
      </c>
      <c r="Y16" s="20"/>
      <c r="Z16" s="116" t="s">
        <v>197</v>
      </c>
      <c r="AA16" s="20"/>
      <c r="AB16" s="20" t="s">
        <v>197</v>
      </c>
      <c r="AC16" s="21"/>
      <c r="AD16" s="20"/>
      <c r="AE16" s="20"/>
      <c r="AF16" s="20"/>
      <c r="AG16" s="6"/>
      <c r="AH16" s="21"/>
      <c r="AI16" s="20"/>
      <c r="AJ16" s="6"/>
      <c r="AK16" s="263"/>
      <c r="AL16" s="188" t="s">
        <v>209</v>
      </c>
    </row>
    <row r="17" spans="1:78" ht="45">
      <c r="A17" s="124">
        <f t="shared" si="1"/>
        <v>7</v>
      </c>
      <c r="B17" s="500" t="str">
        <f>'[21]A.Grant Profiles'!B46</f>
        <v>GE Foundation</v>
      </c>
      <c r="C17" s="381" t="str">
        <f>'[21]A.Grant Profiles'!C46</f>
        <v xml:space="preserve">Health - Integrated Health and Nutrition Response forr the conflict affected population in Uppernile and Unity </v>
      </c>
      <c r="D17" s="383" t="s">
        <v>263</v>
      </c>
      <c r="E17" s="383"/>
      <c r="F17" s="43">
        <f>'[21]A.Grant Profiles'!P46</f>
        <v>42370</v>
      </c>
      <c r="G17" s="43">
        <f>'[21]A.Grant Profiles'!Q46</f>
        <v>42735</v>
      </c>
      <c r="H17" s="59">
        <f>'[21]A.Grant Profiles'!S46</f>
        <v>12</v>
      </c>
      <c r="I17" s="395">
        <f>'[21]A.Grant Profiles'!I46</f>
        <v>870000</v>
      </c>
      <c r="J17" s="247">
        <v>644514</v>
      </c>
      <c r="K17" s="402">
        <f t="shared" si="0"/>
        <v>0.74082068965517245</v>
      </c>
      <c r="L17" s="397">
        <v>441500</v>
      </c>
      <c r="M17" s="246">
        <v>451639.45000000007</v>
      </c>
      <c r="N17" s="402">
        <f t="shared" si="2"/>
        <v>1.0229659116647793</v>
      </c>
      <c r="O17" s="417">
        <v>418360.54999999993</v>
      </c>
      <c r="P17" s="417"/>
      <c r="Q17" s="302">
        <v>70327.81</v>
      </c>
      <c r="R17" s="20"/>
      <c r="S17" s="6"/>
      <c r="T17" s="6"/>
      <c r="U17" s="6" t="s">
        <v>197</v>
      </c>
      <c r="V17" s="6" t="s">
        <v>197</v>
      </c>
      <c r="W17" s="6"/>
      <c r="X17" s="116"/>
      <c r="Y17" s="20"/>
      <c r="Z17" s="116"/>
      <c r="AA17" s="20"/>
      <c r="AB17" s="20"/>
      <c r="AC17" s="21" t="s">
        <v>197</v>
      </c>
      <c r="AD17" s="20"/>
      <c r="AE17" s="20" t="s">
        <v>197</v>
      </c>
      <c r="AF17" s="20"/>
      <c r="AG17" s="6"/>
      <c r="AH17" s="21"/>
      <c r="AI17" s="20"/>
      <c r="AJ17" s="6"/>
      <c r="AK17" s="263"/>
      <c r="AL17" s="188"/>
    </row>
    <row r="18" spans="1:78">
      <c r="A18" s="124">
        <f t="shared" si="1"/>
        <v>8</v>
      </c>
      <c r="B18" s="500" t="str">
        <f>'[21]A.Grant Profiles'!B47</f>
        <v xml:space="preserve">CHF </v>
      </c>
      <c r="C18" s="381" t="str">
        <f>'[21]A.Grant Profiles'!C47</f>
        <v>Nutrition</v>
      </c>
      <c r="D18" s="383" t="s">
        <v>259</v>
      </c>
      <c r="E18" s="383" t="s">
        <v>260</v>
      </c>
      <c r="F18" s="43">
        <f>'[21]A.Grant Profiles'!P47</f>
        <v>42370</v>
      </c>
      <c r="G18" s="43">
        <f>'[21]A.Grant Profiles'!Q47</f>
        <v>42581</v>
      </c>
      <c r="H18" s="409">
        <f>'[21]A.Grant Profiles'!S47</f>
        <v>-142</v>
      </c>
      <c r="I18" s="395">
        <f>'[21]A.Grant Profiles'!I47</f>
        <v>721000</v>
      </c>
      <c r="J18" s="247">
        <v>760954</v>
      </c>
      <c r="K18" s="406">
        <f t="shared" si="0"/>
        <v>1.0554147018030513</v>
      </c>
      <c r="L18" s="397">
        <v>432600</v>
      </c>
      <c r="M18" s="246">
        <f>J18</f>
        <v>760954</v>
      </c>
      <c r="N18" s="414">
        <f t="shared" si="2"/>
        <v>1.7590245030050855</v>
      </c>
      <c r="O18" s="418">
        <v>314745.71999999997</v>
      </c>
      <c r="P18" s="418"/>
      <c r="Q18" s="302">
        <v>84950</v>
      </c>
      <c r="R18" s="20"/>
      <c r="S18" s="6"/>
      <c r="T18" s="6"/>
      <c r="U18" s="6"/>
      <c r="V18" s="6" t="s">
        <v>197</v>
      </c>
      <c r="W18" s="6"/>
      <c r="X18" s="116"/>
      <c r="Y18" s="20"/>
      <c r="Z18" s="116"/>
      <c r="AA18" s="20"/>
      <c r="AB18" s="20"/>
      <c r="AC18" s="21" t="s">
        <v>197</v>
      </c>
      <c r="AD18" s="20"/>
      <c r="AE18" s="20" t="s">
        <v>197</v>
      </c>
      <c r="AF18" s="20" t="s">
        <v>197</v>
      </c>
      <c r="AG18" s="20" t="s">
        <v>197</v>
      </c>
      <c r="AH18" s="21"/>
      <c r="AI18" s="20"/>
      <c r="AJ18" s="6"/>
      <c r="AK18" s="263"/>
      <c r="AL18" s="188"/>
    </row>
    <row r="19" spans="1:78">
      <c r="A19" s="124">
        <f t="shared" si="1"/>
        <v>9</v>
      </c>
      <c r="B19" s="500" t="str">
        <f>'[21]A.Grant Profiles'!B48</f>
        <v xml:space="preserve">CHF </v>
      </c>
      <c r="C19" s="381" t="str">
        <f>'[21]A.Grant Profiles'!C48</f>
        <v>FSL - Unity State</v>
      </c>
      <c r="D19" s="385" t="s">
        <v>261</v>
      </c>
      <c r="E19" s="385" t="s">
        <v>262</v>
      </c>
      <c r="F19" s="43">
        <f>'[21]A.Grant Profiles'!P48</f>
        <v>42461</v>
      </c>
      <c r="G19" s="43">
        <f>'[21]A.Grant Profiles'!Q48</f>
        <v>42643</v>
      </c>
      <c r="H19" s="59">
        <f>'[21]A.Grant Profiles'!S48</f>
        <v>-80</v>
      </c>
      <c r="I19" s="395">
        <f>'[21]A.Grant Profiles'!I48</f>
        <v>381018</v>
      </c>
      <c r="J19" s="247">
        <v>306866</v>
      </c>
      <c r="K19" s="406">
        <f t="shared" si="0"/>
        <v>0.80538452251599657</v>
      </c>
      <c r="L19" s="397">
        <v>171454.86900000001</v>
      </c>
      <c r="M19" s="247">
        <f>J19</f>
        <v>306866</v>
      </c>
      <c r="N19" s="403">
        <f t="shared" si="2"/>
        <v>1.789777110383491</v>
      </c>
      <c r="O19" s="419">
        <v>306737.58999999997</v>
      </c>
      <c r="P19" s="419"/>
      <c r="Q19" s="247">
        <v>37063.4</v>
      </c>
      <c r="R19" s="20"/>
      <c r="S19" s="6"/>
      <c r="T19" s="6" t="s">
        <v>197</v>
      </c>
      <c r="U19" s="6"/>
      <c r="V19" s="6"/>
      <c r="W19" s="6"/>
      <c r="X19" s="116"/>
      <c r="Y19" s="21"/>
      <c r="Z19" s="116"/>
      <c r="AA19" s="20"/>
      <c r="AB19" s="21"/>
      <c r="AC19" s="21"/>
      <c r="AD19" s="20"/>
      <c r="AE19" s="20"/>
      <c r="AF19" s="20"/>
      <c r="AG19" s="6" t="s">
        <v>197</v>
      </c>
      <c r="AH19" s="21"/>
      <c r="AI19" s="20"/>
      <c r="AJ19" s="6"/>
      <c r="AK19" s="263"/>
      <c r="AL19" s="188"/>
    </row>
    <row r="20" spans="1:78" ht="45">
      <c r="A20" s="124">
        <f t="shared" si="1"/>
        <v>10</v>
      </c>
      <c r="B20" s="500" t="str">
        <f>'[21]A.Grant Profiles'!B49</f>
        <v>UNICEF</v>
      </c>
      <c r="C20" s="381" t="str">
        <f>'[21]A.Grant Profiles'!C49</f>
        <v>Nutrition - Integrated Emergency Nutrition services in 4 counties and Bentiu POC IDP camp in N Unity State</v>
      </c>
      <c r="D20" s="383" t="s">
        <v>248</v>
      </c>
      <c r="E20" s="383" t="s">
        <v>249</v>
      </c>
      <c r="F20" s="43">
        <f>'[21]A.Grant Profiles'!P49</f>
        <v>42370</v>
      </c>
      <c r="G20" s="43">
        <f>'[21]A.Grant Profiles'!Q49</f>
        <v>42734</v>
      </c>
      <c r="H20" s="59">
        <f>'[21]A.Grant Profiles'!S49</f>
        <v>11</v>
      </c>
      <c r="I20" s="395">
        <f>'[21]A.Grant Profiles'!I49</f>
        <v>439427</v>
      </c>
      <c r="J20" s="247">
        <v>256650</v>
      </c>
      <c r="K20" s="414">
        <f t="shared" si="0"/>
        <v>0.58405605481684097</v>
      </c>
      <c r="L20" s="397">
        <v>219713.28333333333</v>
      </c>
      <c r="M20" s="246">
        <v>159452</v>
      </c>
      <c r="N20" s="432">
        <f t="shared" si="2"/>
        <v>0.72572762821122105</v>
      </c>
      <c r="O20" s="417">
        <v>182777</v>
      </c>
      <c r="P20" s="417"/>
      <c r="Q20" s="302">
        <v>92185</v>
      </c>
      <c r="R20" s="20"/>
      <c r="S20" s="6"/>
      <c r="T20" s="6"/>
      <c r="U20" s="6"/>
      <c r="V20" s="6" t="s">
        <v>197</v>
      </c>
      <c r="W20" s="6"/>
      <c r="X20" s="116"/>
      <c r="Y20" s="21"/>
      <c r="Z20" s="116"/>
      <c r="AA20" s="20"/>
      <c r="AB20" s="21"/>
      <c r="AC20" s="21" t="s">
        <v>197</v>
      </c>
      <c r="AD20" s="20"/>
      <c r="AE20" s="20" t="s">
        <v>197</v>
      </c>
      <c r="AF20" s="20" t="s">
        <v>197</v>
      </c>
      <c r="AG20" s="6" t="s">
        <v>197</v>
      </c>
      <c r="AH20" s="21"/>
      <c r="AI20" s="20"/>
      <c r="AJ20" s="6"/>
      <c r="AK20" s="263"/>
      <c r="AL20" s="188"/>
    </row>
    <row r="21" spans="1:78" ht="22.5">
      <c r="A21" s="124">
        <f t="shared" si="1"/>
        <v>11</v>
      </c>
      <c r="B21" s="71" t="str">
        <f>'[21]A.Grant Profiles'!B50</f>
        <v>Keisel</v>
      </c>
      <c r="C21" s="381" t="str">
        <f>'[21]A.Grant Profiles'!C50</f>
        <v>HELSEL - VSL in Eastern Equatora</v>
      </c>
      <c r="D21" s="383"/>
      <c r="E21" s="383" t="s">
        <v>116</v>
      </c>
      <c r="F21" s="43">
        <f>'[21]A.Grant Profiles'!P50</f>
        <v>42370</v>
      </c>
      <c r="G21" s="43">
        <f>'[21]A.Grant Profiles'!Q50</f>
        <v>42734</v>
      </c>
      <c r="H21" s="59">
        <f>'[21]A.Grant Profiles'!S50</f>
        <v>11</v>
      </c>
      <c r="I21" s="395">
        <f>'[21]A.Grant Profiles'!I50</f>
        <v>43500</v>
      </c>
      <c r="J21" s="247">
        <v>14215.17</v>
      </c>
      <c r="K21" s="402">
        <f t="shared" si="0"/>
        <v>0.32678551724137933</v>
      </c>
      <c r="L21" s="397">
        <f>I21/2</f>
        <v>21750</v>
      </c>
      <c r="M21" s="246">
        <f>J21</f>
        <v>14215.17</v>
      </c>
      <c r="N21" s="432">
        <f t="shared" si="2"/>
        <v>0.65357103448275866</v>
      </c>
      <c r="O21" s="417">
        <v>29284.83</v>
      </c>
      <c r="P21" s="417"/>
      <c r="Q21" s="302">
        <v>569.77</v>
      </c>
      <c r="R21" s="20"/>
      <c r="S21" s="6"/>
      <c r="T21" s="6" t="s">
        <v>197</v>
      </c>
      <c r="U21" s="6"/>
      <c r="V21" s="6"/>
      <c r="W21" s="6"/>
      <c r="X21" s="116"/>
      <c r="Y21" s="21"/>
      <c r="Z21" s="116"/>
      <c r="AA21" s="20"/>
      <c r="AB21" s="21"/>
      <c r="AC21" s="21"/>
      <c r="AD21" s="20"/>
      <c r="AE21" s="20"/>
      <c r="AF21" s="20"/>
      <c r="AG21" s="6"/>
      <c r="AH21" s="21" t="s">
        <v>197</v>
      </c>
      <c r="AI21" s="20" t="s">
        <v>197</v>
      </c>
      <c r="AJ21" s="6" t="s">
        <v>197</v>
      </c>
      <c r="AK21" s="263"/>
      <c r="AL21" s="188"/>
    </row>
    <row r="22" spans="1:78" ht="10.5" customHeight="1">
      <c r="A22" s="124">
        <f t="shared" si="1"/>
        <v>12</v>
      </c>
      <c r="B22" s="500" t="str">
        <f>'[21]A.Grant Profiles'!B51</f>
        <v>Dutch Gov - MOFA</v>
      </c>
      <c r="C22" s="381" t="str">
        <f>'[21]A.Grant Profiles'!C51</f>
        <v>PUC</v>
      </c>
      <c r="D22" s="383"/>
      <c r="E22" s="383"/>
      <c r="F22" s="43">
        <f>'[21]A.Grant Profiles'!P51</f>
        <v>41091</v>
      </c>
      <c r="G22" s="43">
        <f>'[21]A.Grant Profiles'!Q51</f>
        <v>42551</v>
      </c>
      <c r="H22" s="410">
        <f>'[21]A.Grant Profiles'!S51</f>
        <v>-172</v>
      </c>
      <c r="I22" s="395">
        <f>'[21]A.Grant Profiles'!J51</f>
        <v>3427891</v>
      </c>
      <c r="J22" s="247">
        <v>3363323.1500000004</v>
      </c>
      <c r="K22" s="405">
        <f t="shared" si="0"/>
        <v>0.98116397224999286</v>
      </c>
      <c r="L22" s="397">
        <v>1286041.0500000003</v>
      </c>
      <c r="M22" s="246">
        <v>1221473.49</v>
      </c>
      <c r="N22" s="432">
        <f>M22/L22</f>
        <v>0.94979354663678872</v>
      </c>
      <c r="O22" s="417">
        <v>0</v>
      </c>
      <c r="P22" s="417"/>
      <c r="Q22" s="302"/>
      <c r="R22" s="20" t="s">
        <v>197</v>
      </c>
      <c r="S22" s="6" t="s">
        <v>197</v>
      </c>
      <c r="T22" s="6" t="s">
        <v>197</v>
      </c>
      <c r="U22" s="6"/>
      <c r="V22" s="6"/>
      <c r="W22" s="6"/>
      <c r="X22" s="116" t="s">
        <v>197</v>
      </c>
      <c r="Y22" s="21" t="s">
        <v>197</v>
      </c>
      <c r="Z22" s="116" t="s">
        <v>197</v>
      </c>
      <c r="AA22" s="20" t="s">
        <v>197</v>
      </c>
      <c r="AB22" s="21" t="s">
        <v>197</v>
      </c>
      <c r="AC22" s="21"/>
      <c r="AD22" s="20"/>
      <c r="AE22" s="20"/>
      <c r="AF22" s="20"/>
      <c r="AG22" s="6"/>
      <c r="AH22" s="21"/>
      <c r="AI22" s="20"/>
      <c r="AJ22" s="6"/>
      <c r="AK22" s="263"/>
      <c r="AL22" s="188"/>
    </row>
    <row r="23" spans="1:78">
      <c r="A23" s="124">
        <f t="shared" si="1"/>
        <v>13</v>
      </c>
      <c r="B23" s="71" t="str">
        <f>'[21]A.Grant Profiles'!B52</f>
        <v xml:space="preserve">WFP </v>
      </c>
      <c r="C23" s="381" t="str">
        <f>'[21]A.Grant Profiles'!C52</f>
        <v>FLA 2015</v>
      </c>
      <c r="D23" s="383" t="s">
        <v>256</v>
      </c>
      <c r="E23" s="383" t="s">
        <v>257</v>
      </c>
      <c r="F23" s="43">
        <f>'[21]A.Grant Profiles'!P52</f>
        <v>42278</v>
      </c>
      <c r="G23" s="43">
        <f>'[21]A.Grant Profiles'!Q52</f>
        <v>42643</v>
      </c>
      <c r="H23" s="59">
        <f>'[21]A.Grant Profiles'!S52</f>
        <v>-80</v>
      </c>
      <c r="I23" s="395">
        <f>'[21]A.Grant Profiles'!I52</f>
        <v>399652</v>
      </c>
      <c r="J23" s="246">
        <v>418360</v>
      </c>
      <c r="K23" s="406">
        <f t="shared" si="0"/>
        <v>1.0468107253310379</v>
      </c>
      <c r="L23" s="397">
        <v>155815.4</v>
      </c>
      <c r="M23" s="246">
        <v>113622.90999999999</v>
      </c>
      <c r="N23" s="405">
        <f>M23/L23</f>
        <v>0.72921489146772389</v>
      </c>
      <c r="O23" s="417">
        <v>186022.09000000003</v>
      </c>
      <c r="P23" s="417"/>
      <c r="Q23" s="302">
        <v>8018.6</v>
      </c>
      <c r="R23" s="20"/>
      <c r="S23" s="6"/>
      <c r="T23" s="6"/>
      <c r="U23" s="6"/>
      <c r="V23" s="6" t="s">
        <v>197</v>
      </c>
      <c r="W23" s="6"/>
      <c r="X23" s="116"/>
      <c r="Y23" s="21"/>
      <c r="Z23" s="116"/>
      <c r="AA23" s="20"/>
      <c r="AB23" s="21"/>
      <c r="AC23" s="20" t="s">
        <v>197</v>
      </c>
      <c r="AD23" s="20"/>
      <c r="AE23" s="20" t="s">
        <v>197</v>
      </c>
      <c r="AF23" s="20" t="s">
        <v>197</v>
      </c>
      <c r="AG23" s="6"/>
      <c r="AH23" s="21"/>
      <c r="AI23" s="20"/>
      <c r="AJ23" s="6"/>
      <c r="AK23" s="263" t="s">
        <v>211</v>
      </c>
      <c r="AL23" s="188" t="s">
        <v>212</v>
      </c>
    </row>
    <row r="24" spans="1:78">
      <c r="A24" s="124">
        <f t="shared" si="1"/>
        <v>14</v>
      </c>
      <c r="B24" s="500" t="s">
        <v>225</v>
      </c>
      <c r="C24" s="381" t="str">
        <f>'[21]A.Grant Profiles'!C53</f>
        <v>FEED</v>
      </c>
      <c r="D24" s="386" t="s">
        <v>264</v>
      </c>
      <c r="E24" s="386" t="s">
        <v>258</v>
      </c>
      <c r="F24" s="43">
        <f>'[21]A.Grant Profiles'!P53</f>
        <v>42095</v>
      </c>
      <c r="G24" s="43">
        <f>'[21]A.Grant Profiles'!Q53</f>
        <v>43190</v>
      </c>
      <c r="H24" s="59">
        <f>'[21]A.Grant Profiles'!S53</f>
        <v>467</v>
      </c>
      <c r="I24" s="395">
        <f>'[21]A.Grant Profiles'!I53</f>
        <v>2442791</v>
      </c>
      <c r="J24" s="247">
        <v>943652</v>
      </c>
      <c r="K24" s="402">
        <f t="shared" si="0"/>
        <v>0.38630075188585516</v>
      </c>
      <c r="L24" s="397">
        <v>744329.21307692304</v>
      </c>
      <c r="M24" s="246">
        <v>734902.85</v>
      </c>
      <c r="N24" s="402">
        <f>M24/L24</f>
        <v>0.98733576096260389</v>
      </c>
      <c r="O24" s="417">
        <v>1648084.789230769</v>
      </c>
      <c r="P24" s="417"/>
      <c r="Q24" s="302">
        <v>54707.34</v>
      </c>
      <c r="R24" s="20" t="s">
        <v>197</v>
      </c>
      <c r="S24" s="6" t="s">
        <v>197</v>
      </c>
      <c r="T24" s="6" t="s">
        <v>197</v>
      </c>
      <c r="U24" s="6"/>
      <c r="V24" s="6"/>
      <c r="W24" s="6" t="s">
        <v>197</v>
      </c>
      <c r="X24" s="116"/>
      <c r="Y24" s="21"/>
      <c r="Z24" s="116"/>
      <c r="AA24" s="20"/>
      <c r="AB24" s="21"/>
      <c r="AC24" s="21"/>
      <c r="AD24" s="20"/>
      <c r="AE24" s="20"/>
      <c r="AF24" s="20"/>
      <c r="AG24" s="6"/>
      <c r="AH24" s="21" t="s">
        <v>197</v>
      </c>
      <c r="AI24" s="20" t="s">
        <v>197</v>
      </c>
      <c r="AJ24" s="6" t="s">
        <v>197</v>
      </c>
      <c r="AK24" s="263"/>
      <c r="AL24" s="188"/>
    </row>
    <row r="25" spans="1:78" s="5" customFormat="1" ht="11.25" hidden="1" customHeight="1">
      <c r="A25" s="124">
        <f t="shared" si="1"/>
        <v>15</v>
      </c>
      <c r="B25" s="71" t="s">
        <v>225</v>
      </c>
      <c r="C25" s="381" t="str">
        <f>'[21]A.Grant Profiles'!C56</f>
        <v>NFI and Nutrition</v>
      </c>
      <c r="D25" s="383"/>
      <c r="E25" s="383"/>
      <c r="F25" s="43">
        <f>'[21]A.Grant Profiles'!P54</f>
        <v>41913</v>
      </c>
      <c r="G25" s="43" t="str">
        <f>'[21]A.Grant Profiles'!Q56</f>
        <v>Type Date</v>
      </c>
      <c r="H25" s="59">
        <f>'[21]A.Grant Profiles'!S54</f>
        <v>12</v>
      </c>
      <c r="I25" s="395">
        <f>'[21]A.Grant Profiles'!I56</f>
        <v>276780</v>
      </c>
      <c r="J25" s="241"/>
      <c r="K25" s="402">
        <f t="shared" si="0"/>
        <v>0</v>
      </c>
      <c r="L25" s="398"/>
      <c r="M25" s="243"/>
      <c r="N25" s="402" t="e">
        <f t="shared" ref="N25:N35" si="3">M25/L25</f>
        <v>#DIV/0!</v>
      </c>
      <c r="O25" s="417"/>
      <c r="P25" s="417"/>
      <c r="Q25" s="303"/>
      <c r="R25" s="20"/>
      <c r="S25" s="6"/>
      <c r="T25" s="6"/>
      <c r="U25" s="6"/>
      <c r="V25" s="6"/>
      <c r="W25" s="6"/>
      <c r="X25" s="116"/>
      <c r="Y25" s="21"/>
      <c r="Z25" s="116"/>
      <c r="AA25" s="20"/>
      <c r="AB25" s="21"/>
      <c r="AC25" s="21"/>
      <c r="AD25" s="20"/>
      <c r="AE25" s="20"/>
      <c r="AF25" s="20"/>
      <c r="AG25" s="6"/>
      <c r="AH25" s="21"/>
      <c r="AI25" s="20"/>
      <c r="AJ25" s="6"/>
      <c r="AK25" s="263"/>
      <c r="AL25" s="188"/>
      <c r="BI25" s="4"/>
      <c r="BJ25" s="4"/>
      <c r="BK25" s="4"/>
      <c r="BL25" s="4"/>
      <c r="BM25" s="4"/>
      <c r="BN25" s="4"/>
      <c r="BO25" s="4"/>
      <c r="BP25" s="4"/>
      <c r="BQ25" s="4"/>
      <c r="BR25" s="4"/>
      <c r="BS25" s="4"/>
      <c r="BT25" s="4"/>
      <c r="BU25" s="4"/>
      <c r="BV25" s="4"/>
      <c r="BW25" s="4"/>
      <c r="BX25" s="4"/>
      <c r="BY25" s="4"/>
      <c r="BZ25" s="4"/>
    </row>
    <row r="26" spans="1:78" s="5" customFormat="1" ht="11.25" hidden="1" customHeight="1">
      <c r="A26" s="124">
        <f t="shared" si="1"/>
        <v>16</v>
      </c>
      <c r="B26" s="71" t="s">
        <v>225</v>
      </c>
      <c r="C26" s="381" t="str">
        <f>'[21]A.Grant Profiles'!C57</f>
        <v>Nutrition</v>
      </c>
      <c r="D26" s="384"/>
      <c r="E26" s="384"/>
      <c r="F26" s="43" t="str">
        <f>'[21]A.Grant Profiles'!P55</f>
        <v>Type Date</v>
      </c>
      <c r="G26" s="43" t="str">
        <f>'[21]A.Grant Profiles'!Q57</f>
        <v>Type Date</v>
      </c>
      <c r="H26" s="59" t="e">
        <f>'[21]A.Grant Profiles'!S55</f>
        <v>#VALUE!</v>
      </c>
      <c r="I26" s="395">
        <f>'[21]A.Grant Profiles'!I57</f>
        <v>581996</v>
      </c>
      <c r="J26" s="241"/>
      <c r="K26" s="402">
        <f t="shared" si="0"/>
        <v>0</v>
      </c>
      <c r="L26" s="398"/>
      <c r="M26" s="243"/>
      <c r="N26" s="402" t="e">
        <f t="shared" si="3"/>
        <v>#DIV/0!</v>
      </c>
      <c r="O26" s="417"/>
      <c r="P26" s="417"/>
      <c r="Q26" s="303"/>
      <c r="R26" s="20"/>
      <c r="S26" s="6"/>
      <c r="T26" s="6"/>
      <c r="U26" s="6"/>
      <c r="V26" s="6"/>
      <c r="W26" s="6"/>
      <c r="X26" s="116"/>
      <c r="Y26" s="21"/>
      <c r="Z26" s="116"/>
      <c r="AA26" s="20"/>
      <c r="AB26" s="21"/>
      <c r="AC26" s="21"/>
      <c r="AD26" s="20"/>
      <c r="AE26" s="20"/>
      <c r="AF26" s="20"/>
      <c r="AG26" s="6"/>
      <c r="AH26" s="21"/>
      <c r="AI26" s="20"/>
      <c r="AJ26" s="6"/>
      <c r="AK26" s="263"/>
      <c r="AL26" s="188"/>
      <c r="BI26" s="4"/>
      <c r="BJ26" s="4"/>
      <c r="BK26" s="4"/>
      <c r="BL26" s="4"/>
      <c r="BM26" s="4"/>
      <c r="BN26" s="4"/>
      <c r="BO26" s="4"/>
      <c r="BP26" s="4"/>
      <c r="BQ26" s="4"/>
      <c r="BR26" s="4"/>
      <c r="BS26" s="4"/>
      <c r="BT26" s="4"/>
      <c r="BU26" s="4"/>
      <c r="BV26" s="4"/>
      <c r="BW26" s="4"/>
      <c r="BX26" s="4"/>
      <c r="BY26" s="4"/>
      <c r="BZ26" s="4"/>
    </row>
    <row r="27" spans="1:78" s="5" customFormat="1" ht="11.25" hidden="1" customHeight="1">
      <c r="A27" s="124">
        <f t="shared" si="1"/>
        <v>17</v>
      </c>
      <c r="B27" s="71" t="s">
        <v>225</v>
      </c>
      <c r="C27" s="381" t="str">
        <f>'[21]A.Grant Profiles'!C58</f>
        <v>Food Security</v>
      </c>
      <c r="D27" s="383"/>
      <c r="E27" s="383"/>
      <c r="F27" s="43" t="str">
        <f>'[21]A.Grant Profiles'!P56</f>
        <v>Type Date</v>
      </c>
      <c r="G27" s="43" t="str">
        <f>'[21]A.Grant Profiles'!Q58</f>
        <v>Type Date</v>
      </c>
      <c r="H27" s="59" t="e">
        <f>'[21]A.Grant Profiles'!S56</f>
        <v>#VALUE!</v>
      </c>
      <c r="I27" s="395">
        <f>'[21]A.Grant Profiles'!I58</f>
        <v>864108</v>
      </c>
      <c r="J27" s="241"/>
      <c r="K27" s="402">
        <f t="shared" si="0"/>
        <v>0</v>
      </c>
      <c r="L27" s="398"/>
      <c r="M27" s="243"/>
      <c r="N27" s="402" t="e">
        <f t="shared" si="3"/>
        <v>#DIV/0!</v>
      </c>
      <c r="O27" s="417"/>
      <c r="P27" s="417"/>
      <c r="Q27" s="303"/>
      <c r="R27" s="20"/>
      <c r="S27" s="6"/>
      <c r="T27" s="6"/>
      <c r="U27" s="6"/>
      <c r="V27" s="6"/>
      <c r="W27" s="6"/>
      <c r="X27" s="116"/>
      <c r="Y27" s="21"/>
      <c r="Z27" s="116"/>
      <c r="AA27" s="20"/>
      <c r="AB27" s="21"/>
      <c r="AC27" s="21"/>
      <c r="AD27" s="20"/>
      <c r="AE27" s="20"/>
      <c r="AF27" s="20"/>
      <c r="AG27" s="6"/>
      <c r="AH27" s="21"/>
      <c r="AI27" s="20"/>
      <c r="AJ27" s="6"/>
      <c r="AK27" s="263"/>
      <c r="AL27" s="188"/>
      <c r="BI27" s="4"/>
      <c r="BJ27" s="4"/>
      <c r="BK27" s="4"/>
      <c r="BL27" s="4"/>
      <c r="BM27" s="4"/>
      <c r="BN27" s="4"/>
      <c r="BO27" s="4"/>
      <c r="BP27" s="4"/>
      <c r="BQ27" s="4"/>
      <c r="BR27" s="4"/>
      <c r="BS27" s="4"/>
      <c r="BT27" s="4"/>
      <c r="BU27" s="4"/>
      <c r="BV27" s="4"/>
      <c r="BW27" s="4"/>
      <c r="BX27" s="4"/>
      <c r="BY27" s="4"/>
      <c r="BZ27" s="4"/>
    </row>
    <row r="28" spans="1:78" s="5" customFormat="1" ht="11.25" hidden="1" customHeight="1">
      <c r="A28" s="124">
        <f t="shared" si="1"/>
        <v>18</v>
      </c>
      <c r="B28" s="71" t="s">
        <v>225</v>
      </c>
      <c r="C28" s="381" t="str">
        <f>'[21]A.Grant Profiles'!C59</f>
        <v>Emergency Food Security and Protection in Eastern Equatoria</v>
      </c>
      <c r="D28" s="385"/>
      <c r="E28" s="385"/>
      <c r="F28" s="43" t="str">
        <f>'[21]A.Grant Profiles'!P57</f>
        <v>Type Date</v>
      </c>
      <c r="G28" s="43" t="str">
        <f>'[21]A.Grant Profiles'!Q59</f>
        <v>Type Date</v>
      </c>
      <c r="H28" s="59" t="e">
        <f>'[21]A.Grant Profiles'!S57</f>
        <v>#VALUE!</v>
      </c>
      <c r="I28" s="395">
        <f>'[21]A.Grant Profiles'!I59</f>
        <v>491582</v>
      </c>
      <c r="J28" s="241"/>
      <c r="K28" s="402">
        <f t="shared" si="0"/>
        <v>0</v>
      </c>
      <c r="L28" s="398"/>
      <c r="M28" s="243"/>
      <c r="N28" s="402" t="e">
        <f t="shared" si="3"/>
        <v>#DIV/0!</v>
      </c>
      <c r="O28" s="417"/>
      <c r="P28" s="417"/>
      <c r="Q28" s="303"/>
      <c r="R28" s="20"/>
      <c r="S28" s="6"/>
      <c r="T28" s="6"/>
      <c r="U28" s="6"/>
      <c r="V28" s="6"/>
      <c r="W28" s="6"/>
      <c r="X28" s="116"/>
      <c r="Y28" s="21"/>
      <c r="Z28" s="116"/>
      <c r="AA28" s="20"/>
      <c r="AB28" s="21"/>
      <c r="AC28" s="21"/>
      <c r="AD28" s="20"/>
      <c r="AE28" s="20"/>
      <c r="AF28" s="20"/>
      <c r="AG28" s="6"/>
      <c r="AH28" s="21"/>
      <c r="AI28" s="20"/>
      <c r="AJ28" s="6"/>
      <c r="AK28" s="263"/>
      <c r="AL28" s="188"/>
      <c r="BI28" s="4"/>
      <c r="BJ28" s="4"/>
      <c r="BK28" s="4"/>
      <c r="BL28" s="4"/>
      <c r="BM28" s="4"/>
      <c r="BN28" s="4"/>
      <c r="BO28" s="4"/>
      <c r="BP28" s="4"/>
      <c r="BQ28" s="4"/>
      <c r="BR28" s="4"/>
      <c r="BS28" s="4"/>
      <c r="BT28" s="4"/>
      <c r="BU28" s="4"/>
      <c r="BV28" s="4"/>
      <c r="BW28" s="4"/>
      <c r="BX28" s="4"/>
      <c r="BY28" s="4"/>
      <c r="BZ28" s="4"/>
    </row>
    <row r="29" spans="1:78" s="5" customFormat="1" ht="22.5" hidden="1" customHeight="1">
      <c r="A29" s="124">
        <f t="shared" si="1"/>
        <v>19</v>
      </c>
      <c r="B29" s="71" t="s">
        <v>225</v>
      </c>
      <c r="C29" s="381" t="str">
        <f>'[21]A.Grant Profiles'!C60</f>
        <v xml:space="preserve">Distribution of vegetable kits, agricultural tools and establishment of demonstrations to support 8,238 HHs in Eastern Equatoria state </v>
      </c>
      <c r="D29" s="385"/>
      <c r="E29" s="385"/>
      <c r="F29" s="43" t="str">
        <f>'[21]A.Grant Profiles'!P58</f>
        <v>Type Date</v>
      </c>
      <c r="G29" s="43" t="str">
        <f>'[21]A.Grant Profiles'!Q60</f>
        <v>Type Date</v>
      </c>
      <c r="H29" s="59" t="e">
        <f>'[21]A.Grant Profiles'!S58</f>
        <v>#VALUE!</v>
      </c>
      <c r="I29" s="395">
        <f>'[21]A.Grant Profiles'!I60</f>
        <v>129700</v>
      </c>
      <c r="J29" s="241"/>
      <c r="K29" s="402">
        <f t="shared" si="0"/>
        <v>0</v>
      </c>
      <c r="L29" s="398"/>
      <c r="M29" s="243"/>
      <c r="N29" s="402" t="e">
        <f t="shared" si="3"/>
        <v>#DIV/0!</v>
      </c>
      <c r="O29" s="417"/>
      <c r="P29" s="417"/>
      <c r="Q29" s="303"/>
      <c r="R29" s="20"/>
      <c r="S29" s="6"/>
      <c r="T29" s="6"/>
      <c r="U29" s="6"/>
      <c r="V29" s="6"/>
      <c r="W29" s="6"/>
      <c r="X29" s="116"/>
      <c r="Y29" s="21"/>
      <c r="Z29" s="116"/>
      <c r="AA29" s="20"/>
      <c r="AB29" s="21"/>
      <c r="AC29" s="21"/>
      <c r="AD29" s="20"/>
      <c r="AE29" s="20"/>
      <c r="AF29" s="20"/>
      <c r="AG29" s="6"/>
      <c r="AH29" s="21"/>
      <c r="AI29" s="20"/>
      <c r="AJ29" s="6"/>
      <c r="AK29" s="263"/>
      <c r="AL29" s="188" t="s">
        <v>98</v>
      </c>
      <c r="BI29" s="4"/>
      <c r="BJ29" s="4"/>
      <c r="BK29" s="4"/>
      <c r="BL29" s="4"/>
      <c r="BM29" s="4"/>
      <c r="BN29" s="4"/>
      <c r="BO29" s="4"/>
      <c r="BP29" s="4"/>
      <c r="BQ29" s="4"/>
      <c r="BR29" s="4"/>
      <c r="BS29" s="4"/>
      <c r="BT29" s="4"/>
      <c r="BU29" s="4"/>
      <c r="BV29" s="4"/>
      <c r="BW29" s="4"/>
      <c r="BX29" s="4"/>
      <c r="BY29" s="4"/>
      <c r="BZ29" s="4"/>
    </row>
    <row r="30" spans="1:78" s="5" customFormat="1" ht="11.25" hidden="1" customHeight="1">
      <c r="A30" s="124">
        <f t="shared" si="1"/>
        <v>20</v>
      </c>
      <c r="B30" s="71" t="s">
        <v>225</v>
      </c>
      <c r="C30" s="381">
        <f>'[21]A.Grant Profiles'!C61</f>
        <v>0</v>
      </c>
      <c r="D30" s="385"/>
      <c r="E30" s="385"/>
      <c r="F30" s="43" t="str">
        <f>'[21]A.Grant Profiles'!P59</f>
        <v>Type Date</v>
      </c>
      <c r="G30" s="43" t="str">
        <f>'[21]A.Grant Profiles'!Q61</f>
        <v>Type Date</v>
      </c>
      <c r="H30" s="59" t="e">
        <f>'[21]A.Grant Profiles'!S59</f>
        <v>#VALUE!</v>
      </c>
      <c r="I30" s="395">
        <f>'[21]A.Grant Profiles'!I61</f>
        <v>0</v>
      </c>
      <c r="J30" s="241"/>
      <c r="K30" s="402" t="e">
        <f t="shared" si="0"/>
        <v>#DIV/0!</v>
      </c>
      <c r="L30" s="398"/>
      <c r="M30" s="243"/>
      <c r="N30" s="402" t="e">
        <f t="shared" si="3"/>
        <v>#DIV/0!</v>
      </c>
      <c r="O30" s="417"/>
      <c r="P30" s="417"/>
      <c r="Q30" s="303"/>
      <c r="R30" s="20"/>
      <c r="S30" s="6"/>
      <c r="T30" s="6"/>
      <c r="U30" s="6"/>
      <c r="V30" s="6"/>
      <c r="W30" s="6"/>
      <c r="X30" s="116"/>
      <c r="Y30" s="21"/>
      <c r="Z30" s="116"/>
      <c r="AA30" s="20"/>
      <c r="AB30" s="21"/>
      <c r="AC30" s="21"/>
      <c r="AD30" s="20"/>
      <c r="AE30" s="20"/>
      <c r="AF30" s="20"/>
      <c r="AG30" s="6"/>
      <c r="AH30" s="21"/>
      <c r="AI30" s="20"/>
      <c r="AJ30" s="6"/>
      <c r="AK30" s="263"/>
      <c r="AL30" s="188"/>
      <c r="BI30" s="4"/>
      <c r="BJ30" s="4"/>
      <c r="BK30" s="4"/>
      <c r="BL30" s="4"/>
      <c r="BM30" s="4"/>
      <c r="BN30" s="4"/>
      <c r="BO30" s="4"/>
      <c r="BP30" s="4"/>
      <c r="BQ30" s="4"/>
      <c r="BR30" s="4"/>
      <c r="BS30" s="4"/>
      <c r="BT30" s="4"/>
      <c r="BU30" s="4"/>
      <c r="BV30" s="4"/>
      <c r="BW30" s="4"/>
      <c r="BX30" s="4"/>
      <c r="BY30" s="4"/>
      <c r="BZ30" s="4"/>
    </row>
    <row r="31" spans="1:78" s="5" customFormat="1" ht="11.25" hidden="1" customHeight="1">
      <c r="A31" s="124">
        <f t="shared" si="1"/>
        <v>21</v>
      </c>
      <c r="B31" s="71" t="s">
        <v>225</v>
      </c>
      <c r="C31" s="381">
        <f>'[21]A.Grant Profiles'!C62</f>
        <v>0</v>
      </c>
      <c r="D31" s="385"/>
      <c r="E31" s="385"/>
      <c r="F31" s="43" t="str">
        <f>'[21]A.Grant Profiles'!P60</f>
        <v>Type Date</v>
      </c>
      <c r="G31" s="43" t="str">
        <f>'[21]A.Grant Profiles'!Q55</f>
        <v>Type Date</v>
      </c>
      <c r="H31" s="59" t="e">
        <f>'[21]A.Grant Profiles'!S60</f>
        <v>#VALUE!</v>
      </c>
      <c r="I31" s="396">
        <f>'[21]A.Grant Profiles'!I55</f>
        <v>0</v>
      </c>
      <c r="J31" s="241"/>
      <c r="K31" s="402" t="e">
        <f t="shared" si="0"/>
        <v>#DIV/0!</v>
      </c>
      <c r="L31" s="398"/>
      <c r="M31" s="243"/>
      <c r="N31" s="402" t="e">
        <f t="shared" si="3"/>
        <v>#DIV/0!</v>
      </c>
      <c r="O31" s="417"/>
      <c r="P31" s="417"/>
      <c r="Q31" s="303"/>
      <c r="R31" s="20"/>
      <c r="S31" s="6"/>
      <c r="T31" s="6"/>
      <c r="U31" s="6"/>
      <c r="V31" s="6"/>
      <c r="W31" s="6"/>
      <c r="X31" s="116"/>
      <c r="Y31" s="21"/>
      <c r="Z31" s="116"/>
      <c r="AA31" s="20"/>
      <c r="AB31" s="21"/>
      <c r="AC31" s="21"/>
      <c r="AD31" s="20"/>
      <c r="AE31" s="20"/>
      <c r="AF31" s="20"/>
      <c r="AG31" s="6"/>
      <c r="AH31" s="21"/>
      <c r="AI31" s="20"/>
      <c r="AJ31" s="6"/>
      <c r="AK31" s="263"/>
      <c r="AL31" s="188"/>
      <c r="BI31" s="4"/>
      <c r="BJ31" s="4"/>
      <c r="BK31" s="4"/>
      <c r="BL31" s="4"/>
      <c r="BM31" s="4"/>
      <c r="BN31" s="4"/>
      <c r="BO31" s="4"/>
      <c r="BP31" s="4"/>
      <c r="BQ31" s="4"/>
      <c r="BR31" s="4"/>
      <c r="BS31" s="4"/>
      <c r="BT31" s="4"/>
      <c r="BU31" s="4"/>
      <c r="BV31" s="4"/>
      <c r="BW31" s="4"/>
      <c r="BX31" s="4"/>
      <c r="BY31" s="4"/>
      <c r="BZ31" s="4"/>
    </row>
    <row r="32" spans="1:78" s="5" customFormat="1" ht="11.25" hidden="1" customHeight="1">
      <c r="A32" s="124">
        <f t="shared" si="1"/>
        <v>22</v>
      </c>
      <c r="B32" s="71" t="s">
        <v>225</v>
      </c>
      <c r="C32" s="381">
        <f>'[21]A.Grant Profiles'!C63</f>
        <v>0</v>
      </c>
      <c r="D32" s="385"/>
      <c r="E32" s="385"/>
      <c r="F32" s="43" t="str">
        <f>'[21]A.Grant Profiles'!P61</f>
        <v>Type Date</v>
      </c>
      <c r="G32" s="43" t="str">
        <f>'[21]A.Grant Profiles'!Q56</f>
        <v>Type Date</v>
      </c>
      <c r="H32" s="59" t="e">
        <f>'[21]A.Grant Profiles'!S61</f>
        <v>#VALUE!</v>
      </c>
      <c r="I32" s="396">
        <f>'[21]A.Grant Profiles'!I56</f>
        <v>276780</v>
      </c>
      <c r="J32" s="241"/>
      <c r="K32" s="402">
        <f t="shared" si="0"/>
        <v>0</v>
      </c>
      <c r="L32" s="398"/>
      <c r="M32" s="243"/>
      <c r="N32" s="402" t="e">
        <f t="shared" si="3"/>
        <v>#DIV/0!</v>
      </c>
      <c r="O32" s="417"/>
      <c r="P32" s="417"/>
      <c r="Q32" s="303"/>
      <c r="R32" s="20"/>
      <c r="S32" s="6"/>
      <c r="T32" s="6"/>
      <c r="U32" s="6"/>
      <c r="V32" s="6"/>
      <c r="W32" s="6"/>
      <c r="X32" s="116"/>
      <c r="Y32" s="21"/>
      <c r="Z32" s="116"/>
      <c r="AA32" s="20"/>
      <c r="AB32" s="21"/>
      <c r="AC32" s="21"/>
      <c r="AD32" s="20"/>
      <c r="AE32" s="20"/>
      <c r="AF32" s="20"/>
      <c r="AG32" s="6"/>
      <c r="AH32" s="21"/>
      <c r="AI32" s="20"/>
      <c r="AJ32" s="6"/>
      <c r="AK32" s="263"/>
      <c r="AL32" s="188"/>
      <c r="BI32" s="4"/>
      <c r="BJ32" s="4"/>
      <c r="BK32" s="4"/>
      <c r="BL32" s="4"/>
      <c r="BM32" s="4"/>
      <c r="BN32" s="4"/>
      <c r="BO32" s="4"/>
      <c r="BP32" s="4"/>
      <c r="BQ32" s="4"/>
      <c r="BR32" s="4"/>
      <c r="BS32" s="4"/>
      <c r="BT32" s="4"/>
      <c r="BU32" s="4"/>
      <c r="BV32" s="4"/>
      <c r="BW32" s="4"/>
      <c r="BX32" s="4"/>
      <c r="BY32" s="4"/>
      <c r="BZ32" s="4"/>
    </row>
    <row r="33" spans="1:78" s="5" customFormat="1" ht="11.25" hidden="1" customHeight="1">
      <c r="A33" s="124">
        <f t="shared" si="1"/>
        <v>23</v>
      </c>
      <c r="B33" s="71" t="s">
        <v>225</v>
      </c>
      <c r="C33" s="381">
        <f>'[21]A.Grant Profiles'!C64</f>
        <v>0</v>
      </c>
      <c r="D33" s="385"/>
      <c r="E33" s="385"/>
      <c r="F33" s="43" t="str">
        <f>'[21]A.Grant Profiles'!P62</f>
        <v>Type Date</v>
      </c>
      <c r="G33" s="43" t="str">
        <f>'[21]A.Grant Profiles'!Q57</f>
        <v>Type Date</v>
      </c>
      <c r="H33" s="59" t="e">
        <f>'[21]A.Grant Profiles'!S62</f>
        <v>#VALUE!</v>
      </c>
      <c r="I33" s="396">
        <f>'[21]A.Grant Profiles'!I57</f>
        <v>581996</v>
      </c>
      <c r="J33" s="241"/>
      <c r="K33" s="402">
        <f t="shared" si="0"/>
        <v>0</v>
      </c>
      <c r="L33" s="398"/>
      <c r="M33" s="243"/>
      <c r="N33" s="402" t="e">
        <f t="shared" si="3"/>
        <v>#DIV/0!</v>
      </c>
      <c r="O33" s="417"/>
      <c r="P33" s="417"/>
      <c r="Q33" s="303"/>
      <c r="R33" s="20"/>
      <c r="S33" s="6"/>
      <c r="T33" s="6"/>
      <c r="U33" s="6"/>
      <c r="V33" s="6"/>
      <c r="W33" s="6"/>
      <c r="X33" s="116"/>
      <c r="Y33" s="21"/>
      <c r="Z33" s="116"/>
      <c r="AA33" s="20"/>
      <c r="AB33" s="21"/>
      <c r="AC33" s="21"/>
      <c r="AD33" s="20"/>
      <c r="AE33" s="20"/>
      <c r="AF33" s="20"/>
      <c r="AG33" s="6"/>
      <c r="AH33" s="21"/>
      <c r="AI33" s="20"/>
      <c r="AJ33" s="6"/>
      <c r="AK33" s="263"/>
      <c r="AL33" s="188"/>
      <c r="BI33" s="4"/>
      <c r="BJ33" s="4"/>
      <c r="BK33" s="4"/>
      <c r="BL33" s="4"/>
      <c r="BM33" s="4"/>
      <c r="BN33" s="4"/>
      <c r="BO33" s="4"/>
      <c r="BP33" s="4"/>
      <c r="BQ33" s="4"/>
      <c r="BR33" s="4"/>
      <c r="BS33" s="4"/>
      <c r="BT33" s="4"/>
      <c r="BU33" s="4"/>
      <c r="BV33" s="4"/>
      <c r="BW33" s="4"/>
      <c r="BX33" s="4"/>
      <c r="BY33" s="4"/>
      <c r="BZ33" s="4"/>
    </row>
    <row r="34" spans="1:78" s="5" customFormat="1" ht="11.25" hidden="1" customHeight="1">
      <c r="A34" s="124">
        <f t="shared" si="1"/>
        <v>24</v>
      </c>
      <c r="B34" s="71" t="s">
        <v>225</v>
      </c>
      <c r="C34" s="381">
        <f>'[21]A.Grant Profiles'!C65</f>
        <v>0</v>
      </c>
      <c r="D34" s="385"/>
      <c r="E34" s="385"/>
      <c r="F34" s="43" t="str">
        <f>'[21]A.Grant Profiles'!P63</f>
        <v>Type Date</v>
      </c>
      <c r="G34" s="43" t="str">
        <f>'[21]A.Grant Profiles'!Q58</f>
        <v>Type Date</v>
      </c>
      <c r="H34" s="59" t="e">
        <f>'[21]A.Grant Profiles'!S63</f>
        <v>#VALUE!</v>
      </c>
      <c r="I34" s="396">
        <f>'[21]A.Grant Profiles'!I58</f>
        <v>864108</v>
      </c>
      <c r="J34" s="241"/>
      <c r="K34" s="402">
        <f t="shared" si="0"/>
        <v>0</v>
      </c>
      <c r="L34" s="398"/>
      <c r="M34" s="243"/>
      <c r="N34" s="402" t="e">
        <f t="shared" si="3"/>
        <v>#DIV/0!</v>
      </c>
      <c r="O34" s="417"/>
      <c r="P34" s="417"/>
      <c r="Q34" s="303"/>
      <c r="R34" s="20"/>
      <c r="S34" s="6"/>
      <c r="T34" s="6"/>
      <c r="U34" s="6"/>
      <c r="V34" s="6"/>
      <c r="W34" s="6"/>
      <c r="X34" s="116"/>
      <c r="Y34" s="21"/>
      <c r="Z34" s="116"/>
      <c r="AA34" s="20"/>
      <c r="AB34" s="21"/>
      <c r="AC34" s="21"/>
      <c r="AD34" s="20"/>
      <c r="AE34" s="20"/>
      <c r="AF34" s="20"/>
      <c r="AG34" s="6"/>
      <c r="AH34" s="21"/>
      <c r="AI34" s="20"/>
      <c r="AJ34" s="6"/>
      <c r="AK34" s="263"/>
      <c r="AL34" s="188"/>
      <c r="BI34" s="4"/>
      <c r="BJ34" s="4"/>
      <c r="BK34" s="4"/>
      <c r="BL34" s="4"/>
      <c r="BM34" s="4"/>
      <c r="BN34" s="4"/>
      <c r="BO34" s="4"/>
      <c r="BP34" s="4"/>
      <c r="BQ34" s="4"/>
      <c r="BR34" s="4"/>
      <c r="BS34" s="4"/>
      <c r="BT34" s="4"/>
      <c r="BU34" s="4"/>
      <c r="BV34" s="4"/>
      <c r="BW34" s="4"/>
      <c r="BX34" s="4"/>
      <c r="BY34" s="4"/>
      <c r="BZ34" s="4"/>
    </row>
    <row r="35" spans="1:78" s="5" customFormat="1">
      <c r="A35" s="124">
        <f t="shared" si="1"/>
        <v>25</v>
      </c>
      <c r="B35" s="500" t="s">
        <v>280</v>
      </c>
      <c r="C35" s="382" t="str">
        <f>'[21]A.Grant Profiles'!C54</f>
        <v>PPA+Extension</v>
      </c>
      <c r="D35" s="385" t="s">
        <v>284</v>
      </c>
      <c r="E35" s="385" t="s">
        <v>283</v>
      </c>
      <c r="F35" s="43">
        <f>'[21]A.Grant Profiles'!P54</f>
        <v>41913</v>
      </c>
      <c r="G35" s="43">
        <f>'[21]A.Grant Profiles'!Q54</f>
        <v>42735</v>
      </c>
      <c r="H35" s="59">
        <f>'[21]A.Grant Profiles'!S64</f>
        <v>0</v>
      </c>
      <c r="I35" s="396">
        <f>'[21]A.Grant Profiles'!I52</f>
        <v>399652</v>
      </c>
      <c r="J35" s="247">
        <v>152985</v>
      </c>
      <c r="K35" s="402">
        <f t="shared" si="0"/>
        <v>0.38279553211293826</v>
      </c>
      <c r="L35" s="398">
        <v>134802</v>
      </c>
      <c r="M35" s="246">
        <v>134802</v>
      </c>
      <c r="N35" s="402">
        <f t="shared" si="3"/>
        <v>1</v>
      </c>
      <c r="O35" s="417">
        <v>94759</v>
      </c>
      <c r="P35" s="417"/>
      <c r="Q35" s="302">
        <v>3799.17</v>
      </c>
      <c r="R35" s="20"/>
      <c r="S35" s="6"/>
      <c r="T35" s="6"/>
      <c r="U35" s="6"/>
      <c r="V35" s="6"/>
      <c r="W35" s="6"/>
      <c r="X35" s="116"/>
      <c r="Y35" s="21"/>
      <c r="Z35" s="116"/>
      <c r="AA35" s="20"/>
      <c r="AB35" s="21"/>
      <c r="AC35" s="21"/>
      <c r="AD35" s="20"/>
      <c r="AE35" s="20"/>
      <c r="AF35" s="20"/>
      <c r="AG35" s="6"/>
      <c r="AH35" s="21"/>
      <c r="AI35" s="20"/>
      <c r="AJ35" s="6"/>
      <c r="AK35" s="263"/>
      <c r="AL35" s="188"/>
      <c r="BI35" s="4"/>
      <c r="BJ35" s="4"/>
      <c r="BK35" s="4"/>
      <c r="BL35" s="4"/>
      <c r="BM35" s="4"/>
      <c r="BN35" s="4"/>
      <c r="BO35" s="4"/>
      <c r="BP35" s="4"/>
      <c r="BQ35" s="4"/>
      <c r="BR35" s="4"/>
      <c r="BS35" s="4"/>
      <c r="BT35" s="4"/>
      <c r="BU35" s="4"/>
      <c r="BV35" s="4"/>
      <c r="BW35" s="4"/>
      <c r="BX35" s="4"/>
      <c r="BY35" s="4"/>
      <c r="BZ35" s="4"/>
    </row>
    <row r="36" spans="1:78" s="5" customFormat="1">
      <c r="A36" s="124">
        <v>26</v>
      </c>
      <c r="B36" s="500" t="s">
        <v>139</v>
      </c>
      <c r="C36" s="381" t="s">
        <v>474</v>
      </c>
      <c r="D36" s="385" t="s">
        <v>475</v>
      </c>
      <c r="E36" s="385" t="s">
        <v>476</v>
      </c>
      <c r="F36" s="43">
        <v>42445</v>
      </c>
      <c r="G36" s="43">
        <v>42537</v>
      </c>
      <c r="H36" s="59"/>
      <c r="I36" s="396">
        <v>35849</v>
      </c>
      <c r="J36" s="247">
        <v>3611</v>
      </c>
      <c r="K36" s="402">
        <f t="shared" si="0"/>
        <v>0.10072805378113756</v>
      </c>
      <c r="L36" s="399"/>
      <c r="M36" s="241"/>
      <c r="N36" s="241"/>
      <c r="O36" s="420"/>
      <c r="P36" s="420"/>
      <c r="Q36" s="305"/>
      <c r="R36" s="20"/>
      <c r="S36" s="6"/>
      <c r="T36" s="6"/>
      <c r="U36" s="6"/>
      <c r="V36" s="6" t="s">
        <v>197</v>
      </c>
      <c r="W36" s="6"/>
      <c r="X36" s="116"/>
      <c r="Y36" s="21"/>
      <c r="Z36" s="116"/>
      <c r="AA36" s="20"/>
      <c r="AB36" s="21"/>
      <c r="AC36" s="21"/>
      <c r="AD36" s="20"/>
      <c r="AE36" s="20"/>
      <c r="AF36" s="20"/>
      <c r="AG36" s="6"/>
      <c r="AH36" s="21"/>
      <c r="AI36" s="20"/>
      <c r="AJ36" s="6"/>
      <c r="AK36" s="263"/>
      <c r="AL36" s="188"/>
      <c r="BI36" s="4"/>
      <c r="BJ36" s="4"/>
      <c r="BK36" s="4"/>
      <c r="BL36" s="4"/>
      <c r="BM36" s="4"/>
      <c r="BN36" s="4"/>
      <c r="BO36" s="4"/>
      <c r="BP36" s="4"/>
      <c r="BQ36" s="4"/>
      <c r="BR36" s="4"/>
      <c r="BS36" s="4"/>
      <c r="BT36" s="4"/>
      <c r="BU36" s="4"/>
      <c r="BV36" s="4"/>
      <c r="BW36" s="4"/>
      <c r="BX36" s="4"/>
      <c r="BY36" s="4"/>
      <c r="BZ36" s="4"/>
    </row>
    <row r="37" spans="1:78" s="5" customFormat="1">
      <c r="A37" s="124">
        <v>27</v>
      </c>
      <c r="B37" s="500" t="s">
        <v>139</v>
      </c>
      <c r="C37" s="381" t="s">
        <v>477</v>
      </c>
      <c r="D37" s="501" t="s">
        <v>478</v>
      </c>
      <c r="E37" s="501" t="s">
        <v>479</v>
      </c>
      <c r="F37" s="43">
        <v>42552</v>
      </c>
      <c r="G37" s="43">
        <v>42643</v>
      </c>
      <c r="H37" s="59"/>
      <c r="I37" s="396">
        <v>11076</v>
      </c>
      <c r="J37" s="247">
        <v>6088</v>
      </c>
      <c r="K37" s="402">
        <f t="shared" si="0"/>
        <v>0.54965691585409893</v>
      </c>
      <c r="L37" s="399"/>
      <c r="M37" s="241"/>
      <c r="N37" s="241"/>
      <c r="O37" s="420"/>
      <c r="P37" s="420"/>
      <c r="Q37" s="305"/>
      <c r="R37" s="20"/>
      <c r="S37" s="6"/>
      <c r="T37" s="6"/>
      <c r="U37" s="6"/>
      <c r="V37" s="6" t="s">
        <v>197</v>
      </c>
      <c r="W37" s="6"/>
      <c r="X37" s="502"/>
      <c r="Y37" s="503"/>
      <c r="Z37" s="502"/>
      <c r="AA37" s="254"/>
      <c r="AB37" s="503"/>
      <c r="AC37" s="503"/>
      <c r="AD37" s="254"/>
      <c r="AE37" s="254"/>
      <c r="AF37" s="254"/>
      <c r="AG37" s="255"/>
      <c r="AH37" s="503"/>
      <c r="AI37" s="254"/>
      <c r="AJ37" s="255"/>
      <c r="AK37" s="263"/>
      <c r="AL37" s="188"/>
      <c r="BI37" s="4"/>
      <c r="BJ37" s="4"/>
      <c r="BK37" s="4"/>
      <c r="BL37" s="4"/>
      <c r="BM37" s="4"/>
      <c r="BN37" s="4"/>
      <c r="BO37" s="4"/>
      <c r="BP37" s="4"/>
      <c r="BQ37" s="4"/>
      <c r="BR37" s="4"/>
      <c r="BS37" s="4"/>
      <c r="BT37" s="4"/>
      <c r="BU37" s="4"/>
      <c r="BV37" s="4"/>
      <c r="BW37" s="4"/>
      <c r="BX37" s="4"/>
      <c r="BY37" s="4"/>
      <c r="BZ37" s="4"/>
    </row>
    <row r="38" spans="1:78" s="5" customFormat="1">
      <c r="A38" s="124">
        <v>28</v>
      </c>
      <c r="B38" s="500" t="s">
        <v>139</v>
      </c>
      <c r="C38" s="381" t="s">
        <v>477</v>
      </c>
      <c r="D38" s="501" t="s">
        <v>480</v>
      </c>
      <c r="E38" s="501" t="s">
        <v>481</v>
      </c>
      <c r="F38" s="43">
        <v>42553</v>
      </c>
      <c r="G38" s="43">
        <v>42644</v>
      </c>
      <c r="H38" s="59"/>
      <c r="I38" s="396">
        <v>66057</v>
      </c>
      <c r="J38" s="247">
        <v>146331</v>
      </c>
      <c r="K38" s="402">
        <f t="shared" si="0"/>
        <v>2.2152232163131842</v>
      </c>
      <c r="L38" s="399"/>
      <c r="M38" s="241"/>
      <c r="N38" s="241"/>
      <c r="O38" s="420"/>
      <c r="P38" s="420"/>
      <c r="Q38" s="305"/>
      <c r="R38" s="20"/>
      <c r="S38" s="6"/>
      <c r="T38" s="6"/>
      <c r="U38" s="6"/>
      <c r="V38" s="6" t="s">
        <v>197</v>
      </c>
      <c r="W38" s="6"/>
      <c r="X38" s="502"/>
      <c r="Y38" s="503"/>
      <c r="Z38" s="502"/>
      <c r="AA38" s="254"/>
      <c r="AB38" s="503"/>
      <c r="AC38" s="503"/>
      <c r="AD38" s="254"/>
      <c r="AE38" s="254"/>
      <c r="AF38" s="254"/>
      <c r="AG38" s="255"/>
      <c r="AH38" s="503"/>
      <c r="AI38" s="254"/>
      <c r="AJ38" s="255"/>
      <c r="AK38" s="263"/>
      <c r="AL38" s="188"/>
      <c r="BI38" s="4"/>
      <c r="BJ38" s="4"/>
      <c r="BK38" s="4"/>
      <c r="BL38" s="4"/>
      <c r="BM38" s="4"/>
      <c r="BN38" s="4"/>
      <c r="BO38" s="4"/>
      <c r="BP38" s="4"/>
      <c r="BQ38" s="4"/>
      <c r="BR38" s="4"/>
      <c r="BS38" s="4"/>
      <c r="BT38" s="4"/>
      <c r="BU38" s="4"/>
      <c r="BV38" s="4"/>
      <c r="BW38" s="4"/>
      <c r="BX38" s="4"/>
      <c r="BY38" s="4"/>
      <c r="BZ38" s="4"/>
    </row>
    <row r="39" spans="1:78" s="5" customFormat="1">
      <c r="A39" s="124">
        <v>29</v>
      </c>
      <c r="B39" s="500" t="s">
        <v>482</v>
      </c>
      <c r="C39" s="381" t="s">
        <v>483</v>
      </c>
      <c r="D39" s="501" t="s">
        <v>484</v>
      </c>
      <c r="E39" s="501" t="s">
        <v>485</v>
      </c>
      <c r="F39" s="43">
        <v>42461</v>
      </c>
      <c r="G39" s="43">
        <v>42735</v>
      </c>
      <c r="H39" s="59"/>
      <c r="I39" s="396">
        <v>87000</v>
      </c>
      <c r="J39" s="247">
        <v>0</v>
      </c>
      <c r="K39" s="402">
        <f t="shared" si="0"/>
        <v>0</v>
      </c>
      <c r="L39" s="399"/>
      <c r="M39" s="241"/>
      <c r="N39" s="241"/>
      <c r="O39" s="420"/>
      <c r="P39" s="420"/>
      <c r="Q39" s="305"/>
      <c r="R39" s="20"/>
      <c r="S39" s="6" t="s">
        <v>197</v>
      </c>
      <c r="T39" s="6"/>
      <c r="U39" s="6"/>
      <c r="V39" s="6"/>
      <c r="W39" s="6"/>
      <c r="X39" s="502"/>
      <c r="Y39" s="503"/>
      <c r="Z39" s="502"/>
      <c r="AA39" s="254"/>
      <c r="AB39" s="503"/>
      <c r="AC39" s="503"/>
      <c r="AD39" s="254"/>
      <c r="AE39" s="254"/>
      <c r="AF39" s="254"/>
      <c r="AG39" s="255"/>
      <c r="AH39" s="503"/>
      <c r="AI39" s="254"/>
      <c r="AJ39" s="255"/>
      <c r="AK39" s="263"/>
      <c r="AL39" s="188"/>
      <c r="BI39" s="4"/>
      <c r="BJ39" s="4"/>
      <c r="BK39" s="4"/>
      <c r="BL39" s="4"/>
      <c r="BM39" s="4"/>
      <c r="BN39" s="4"/>
      <c r="BO39" s="4"/>
      <c r="BP39" s="4"/>
      <c r="BQ39" s="4"/>
      <c r="BR39" s="4"/>
      <c r="BS39" s="4"/>
      <c r="BT39" s="4"/>
      <c r="BU39" s="4"/>
      <c r="BV39" s="4"/>
      <c r="BW39" s="4"/>
      <c r="BX39" s="4"/>
      <c r="BY39" s="4"/>
      <c r="BZ39" s="4"/>
    </row>
    <row r="40" spans="1:78" s="5" customFormat="1">
      <c r="A40" s="124">
        <v>30</v>
      </c>
      <c r="B40" s="500" t="s">
        <v>280</v>
      </c>
      <c r="C40" s="381" t="s">
        <v>486</v>
      </c>
      <c r="D40" s="501" t="s">
        <v>487</v>
      </c>
      <c r="E40" s="501" t="s">
        <v>488</v>
      </c>
      <c r="F40" s="43">
        <v>41954</v>
      </c>
      <c r="G40" s="43">
        <v>43220</v>
      </c>
      <c r="H40" s="59"/>
      <c r="I40" s="396">
        <v>3380</v>
      </c>
      <c r="J40" s="247">
        <v>0</v>
      </c>
      <c r="K40" s="402">
        <f t="shared" si="0"/>
        <v>0</v>
      </c>
      <c r="L40" s="399"/>
      <c r="M40" s="241"/>
      <c r="N40" s="241"/>
      <c r="O40" s="420"/>
      <c r="P40" s="420"/>
      <c r="Q40" s="305"/>
      <c r="R40" s="20"/>
      <c r="S40" s="6" t="s">
        <v>197</v>
      </c>
      <c r="T40" s="6"/>
      <c r="U40" s="6"/>
      <c r="V40" s="6"/>
      <c r="W40" s="6"/>
      <c r="X40" s="502"/>
      <c r="Y40" s="503"/>
      <c r="Z40" s="502"/>
      <c r="AA40" s="254"/>
      <c r="AB40" s="503"/>
      <c r="AC40" s="503"/>
      <c r="AD40" s="254"/>
      <c r="AE40" s="254"/>
      <c r="AF40" s="254"/>
      <c r="AG40" s="255"/>
      <c r="AH40" s="503"/>
      <c r="AI40" s="254"/>
      <c r="AJ40" s="255"/>
      <c r="AK40" s="263"/>
      <c r="AL40" s="188"/>
      <c r="BI40" s="4"/>
      <c r="BJ40" s="4"/>
      <c r="BK40" s="4"/>
      <c r="BL40" s="4"/>
      <c r="BM40" s="4"/>
      <c r="BN40" s="4"/>
      <c r="BO40" s="4"/>
      <c r="BP40" s="4"/>
      <c r="BQ40" s="4"/>
      <c r="BR40" s="4"/>
      <c r="BS40" s="4"/>
      <c r="BT40" s="4"/>
      <c r="BU40" s="4"/>
      <c r="BV40" s="4"/>
      <c r="BW40" s="4"/>
      <c r="BX40" s="4"/>
      <c r="BY40" s="4"/>
      <c r="BZ40" s="4"/>
    </row>
    <row r="41" spans="1:78" s="5" customFormat="1">
      <c r="A41" s="124">
        <v>31</v>
      </c>
      <c r="B41" s="500" t="s">
        <v>489</v>
      </c>
      <c r="C41" s="381" t="s">
        <v>490</v>
      </c>
      <c r="D41" s="501" t="s">
        <v>491</v>
      </c>
      <c r="E41" s="501" t="s">
        <v>492</v>
      </c>
      <c r="F41" s="43">
        <v>42594</v>
      </c>
      <c r="G41" s="43">
        <v>42778</v>
      </c>
      <c r="H41" s="59"/>
      <c r="I41" s="396">
        <v>78155</v>
      </c>
      <c r="J41" s="247">
        <v>357</v>
      </c>
      <c r="K41" s="402">
        <f t="shared" si="0"/>
        <v>4.5678459471562918E-3</v>
      </c>
      <c r="L41" s="399"/>
      <c r="M41" s="241"/>
      <c r="N41" s="241"/>
      <c r="O41" s="420"/>
      <c r="P41" s="420"/>
      <c r="Q41" s="305"/>
      <c r="R41" s="20"/>
      <c r="S41" s="6"/>
      <c r="T41" s="6"/>
      <c r="U41" s="6"/>
      <c r="V41" s="6"/>
      <c r="W41" s="6"/>
      <c r="X41" s="502"/>
      <c r="Y41" s="503"/>
      <c r="Z41" s="502"/>
      <c r="AA41" s="254"/>
      <c r="AB41" s="503"/>
      <c r="AC41" s="503"/>
      <c r="AD41" s="254"/>
      <c r="AE41" s="254"/>
      <c r="AF41" s="254"/>
      <c r="AG41" s="255"/>
      <c r="AH41" s="503"/>
      <c r="AI41" s="254"/>
      <c r="AJ41" s="255"/>
      <c r="AK41" s="263"/>
      <c r="AL41" s="188"/>
      <c r="BI41" s="4"/>
      <c r="BJ41" s="4"/>
      <c r="BK41" s="4"/>
      <c r="BL41" s="4"/>
      <c r="BM41" s="4"/>
      <c r="BN41" s="4"/>
      <c r="BO41" s="4"/>
      <c r="BP41" s="4"/>
      <c r="BQ41" s="4"/>
      <c r="BR41" s="4"/>
      <c r="BS41" s="4"/>
      <c r="BT41" s="4"/>
      <c r="BU41" s="4"/>
      <c r="BV41" s="4"/>
      <c r="BW41" s="4"/>
      <c r="BX41" s="4"/>
      <c r="BY41" s="4"/>
      <c r="BZ41" s="4"/>
    </row>
    <row r="42" spans="1:78" s="5" customFormat="1" ht="12" thickBot="1">
      <c r="A42" s="124">
        <v>32</v>
      </c>
      <c r="B42" s="500" t="s">
        <v>493</v>
      </c>
      <c r="C42" s="228" t="s">
        <v>494</v>
      </c>
      <c r="D42" s="48" t="s">
        <v>495</v>
      </c>
      <c r="E42" s="48" t="s">
        <v>496</v>
      </c>
      <c r="F42" s="43">
        <v>42510</v>
      </c>
      <c r="G42" s="43">
        <v>42704</v>
      </c>
      <c r="H42" s="59"/>
      <c r="I42" s="304">
        <v>37422</v>
      </c>
      <c r="J42" s="241">
        <v>0</v>
      </c>
      <c r="K42" s="241">
        <f t="shared" si="0"/>
        <v>0</v>
      </c>
      <c r="L42" s="399"/>
      <c r="M42" s="241"/>
      <c r="N42" s="241"/>
      <c r="O42" s="420"/>
      <c r="P42" s="420"/>
      <c r="Q42" s="305"/>
      <c r="R42" s="20"/>
      <c r="S42" s="6"/>
      <c r="T42" s="6"/>
      <c r="U42" s="6"/>
      <c r="V42" s="6"/>
      <c r="W42" s="6"/>
      <c r="X42" s="118"/>
      <c r="Y42" s="266"/>
      <c r="Z42" s="118"/>
      <c r="AA42" s="298"/>
      <c r="AB42" s="266"/>
      <c r="AC42" s="266"/>
      <c r="AD42" s="298"/>
      <c r="AE42" s="298"/>
      <c r="AF42" s="298"/>
      <c r="AG42" s="267"/>
      <c r="AH42" s="266"/>
      <c r="AI42" s="298"/>
      <c r="AJ42" s="267"/>
      <c r="AK42" s="263"/>
      <c r="AL42" s="188"/>
      <c r="BI42" s="4"/>
      <c r="BJ42" s="4"/>
      <c r="BK42" s="4"/>
      <c r="BL42" s="4"/>
      <c r="BM42" s="4"/>
      <c r="BN42" s="4"/>
      <c r="BO42" s="4"/>
      <c r="BP42" s="4"/>
      <c r="BQ42" s="4"/>
      <c r="BR42" s="4"/>
      <c r="BS42" s="4"/>
      <c r="BT42" s="4"/>
      <c r="BU42" s="4"/>
      <c r="BV42" s="4"/>
      <c r="BW42" s="4"/>
      <c r="BX42" s="4"/>
      <c r="BY42" s="4"/>
      <c r="BZ42" s="4"/>
    </row>
    <row r="43" spans="1:78" s="5" customFormat="1" ht="12" hidden="1" customHeight="1" thickBot="1">
      <c r="A43" s="124">
        <f>'[21]A.Grant Profiles'!A51</f>
        <v>28</v>
      </c>
      <c r="B43" s="71" t="str">
        <f>'[21]A.Grant Profiles'!B56</f>
        <v>RRF</v>
      </c>
      <c r="C43" s="229"/>
      <c r="D43" s="48"/>
      <c r="E43" s="48"/>
      <c r="F43" s="43">
        <f>'[21]A.Grant Profiles'!P49</f>
        <v>42370</v>
      </c>
      <c r="G43" s="44">
        <f>'[21]A.Grant Profiles'!Q49</f>
        <v>42734</v>
      </c>
      <c r="H43" s="59">
        <f>'[21]A.Grant Profiles'!R49</f>
        <v>12.133333333333333</v>
      </c>
      <c r="I43" s="306"/>
      <c r="J43" s="240"/>
      <c r="K43" s="240"/>
      <c r="L43" s="400"/>
      <c r="M43" s="240"/>
      <c r="N43" s="240"/>
      <c r="O43" s="421"/>
      <c r="P43" s="421"/>
      <c r="Q43" s="307"/>
      <c r="R43" s="26"/>
      <c r="S43" s="25"/>
      <c r="T43" s="25"/>
      <c r="U43" s="25"/>
      <c r="V43" s="25"/>
      <c r="W43" s="25"/>
      <c r="X43" s="24"/>
      <c r="Y43" s="24"/>
      <c r="Z43" s="24"/>
      <c r="AA43" s="24"/>
      <c r="AB43" s="24"/>
      <c r="AC43" s="24"/>
      <c r="AD43" s="26"/>
      <c r="AE43" s="26"/>
      <c r="AF43" s="26"/>
      <c r="AG43" s="25"/>
      <c r="AH43" s="24"/>
      <c r="AI43" s="26"/>
      <c r="AJ43" s="25"/>
      <c r="BI43" s="4"/>
      <c r="BJ43" s="4"/>
      <c r="BK43" s="4"/>
      <c r="BL43" s="4"/>
      <c r="BM43" s="4"/>
      <c r="BN43" s="4"/>
      <c r="BO43" s="4"/>
      <c r="BP43" s="4"/>
      <c r="BQ43" s="4"/>
      <c r="BR43" s="4"/>
      <c r="BS43" s="4"/>
      <c r="BT43" s="4"/>
      <c r="BU43" s="4"/>
      <c r="BV43" s="4"/>
      <c r="BW43" s="4"/>
      <c r="BX43" s="4"/>
      <c r="BY43" s="4"/>
      <c r="BZ43" s="4"/>
    </row>
    <row r="44" spans="1:78" s="5" customFormat="1" ht="12" hidden="1" customHeight="1" thickBot="1">
      <c r="A44" s="124" t="e">
        <f>'[21]A.Grant Profiles'!#REF!</f>
        <v>#REF!</v>
      </c>
      <c r="B44" s="71" t="str">
        <f>'[21]A.Grant Profiles'!B57</f>
        <v xml:space="preserve">CHF </v>
      </c>
      <c r="C44" s="229"/>
      <c r="D44" s="48"/>
      <c r="E44" s="48"/>
      <c r="F44" s="43">
        <f>'[21]A.Grant Profiles'!P51</f>
        <v>41091</v>
      </c>
      <c r="G44" s="44">
        <f>'[21]A.Grant Profiles'!Q51</f>
        <v>42551</v>
      </c>
      <c r="H44" s="59">
        <f>'[21]A.Grant Profiles'!R51</f>
        <v>48.666666666666664</v>
      </c>
      <c r="I44" s="306"/>
      <c r="J44" s="240"/>
      <c r="K44" s="240"/>
      <c r="L44" s="400"/>
      <c r="M44" s="240"/>
      <c r="N44" s="240"/>
      <c r="O44" s="421"/>
      <c r="P44" s="421"/>
      <c r="Q44" s="307"/>
      <c r="R44" s="20"/>
      <c r="S44" s="6"/>
      <c r="T44" s="6"/>
      <c r="U44" s="6"/>
      <c r="V44" s="6"/>
      <c r="W44" s="6"/>
      <c r="X44" s="21"/>
      <c r="Y44" s="21"/>
      <c r="Z44" s="21"/>
      <c r="AA44" s="21"/>
      <c r="AB44" s="21"/>
      <c r="AC44" s="21"/>
      <c r="AD44" s="20"/>
      <c r="AE44" s="20"/>
      <c r="AF44" s="20"/>
      <c r="AG44" s="6"/>
      <c r="AH44" s="21"/>
      <c r="AI44" s="20"/>
      <c r="AJ44" s="6"/>
      <c r="BI44" s="4"/>
      <c r="BJ44" s="4"/>
      <c r="BK44" s="4"/>
      <c r="BL44" s="4"/>
      <c r="BM44" s="4"/>
      <c r="BN44" s="4"/>
      <c r="BO44" s="4"/>
      <c r="BP44" s="4"/>
      <c r="BQ44" s="4"/>
      <c r="BR44" s="4"/>
      <c r="BS44" s="4"/>
      <c r="BT44" s="4"/>
      <c r="BU44" s="4"/>
      <c r="BV44" s="4"/>
      <c r="BW44" s="4"/>
      <c r="BX44" s="4"/>
      <c r="BY44" s="4"/>
      <c r="BZ44" s="4"/>
    </row>
    <row r="45" spans="1:78" s="5" customFormat="1" ht="12" hidden="1" customHeight="1" thickBot="1">
      <c r="A45" s="124" t="e">
        <f>'[21]A.Grant Profiles'!#REF!</f>
        <v>#REF!</v>
      </c>
      <c r="B45" s="71" t="str">
        <f>'[21]A.Grant Profiles'!B46</f>
        <v>GE Foundation</v>
      </c>
      <c r="C45" s="229"/>
      <c r="D45" s="48"/>
      <c r="E45" s="48"/>
      <c r="F45" s="43" t="e">
        <f>'[21]A.Grant Profiles'!#REF!</f>
        <v>#REF!</v>
      </c>
      <c r="G45" s="44" t="e">
        <f>'[21]A.Grant Profiles'!#REF!</f>
        <v>#REF!</v>
      </c>
      <c r="H45" s="59" t="e">
        <f>'[21]A.Grant Profiles'!#REF!</f>
        <v>#REF!</v>
      </c>
      <c r="I45" s="306"/>
      <c r="J45" s="240"/>
      <c r="K45" s="240"/>
      <c r="L45" s="400"/>
      <c r="M45" s="240"/>
      <c r="N45" s="240"/>
      <c r="O45" s="421"/>
      <c r="P45" s="421"/>
      <c r="Q45" s="307"/>
      <c r="R45" s="20"/>
      <c r="S45" s="6"/>
      <c r="T45" s="6"/>
      <c r="U45" s="6"/>
      <c r="V45" s="6"/>
      <c r="W45" s="6"/>
      <c r="X45" s="21"/>
      <c r="Y45" s="21"/>
      <c r="Z45" s="21"/>
      <c r="AA45" s="21"/>
      <c r="AB45" s="21"/>
      <c r="AC45" s="21"/>
      <c r="AD45" s="20"/>
      <c r="AE45" s="20"/>
      <c r="AF45" s="20"/>
      <c r="AG45" s="6"/>
      <c r="AH45" s="21"/>
      <c r="AI45" s="20"/>
      <c r="AJ45" s="6"/>
      <c r="BI45" s="4"/>
      <c r="BJ45" s="4"/>
      <c r="BK45" s="4"/>
      <c r="BL45" s="4"/>
      <c r="BM45" s="4"/>
      <c r="BN45" s="4"/>
      <c r="BO45" s="4"/>
      <c r="BP45" s="4"/>
      <c r="BQ45" s="4"/>
      <c r="BR45" s="4"/>
      <c r="BS45" s="4"/>
      <c r="BT45" s="4"/>
      <c r="BU45" s="4"/>
      <c r="BV45" s="4"/>
      <c r="BW45" s="4"/>
      <c r="BX45" s="4"/>
      <c r="BY45" s="4"/>
      <c r="BZ45" s="4"/>
    </row>
    <row r="46" spans="1:78" s="5" customFormat="1" ht="12" hidden="1" customHeight="1" thickBot="1">
      <c r="A46" s="124">
        <f>'[21]A.Grant Profiles'!A52</f>
        <v>29</v>
      </c>
      <c r="B46" s="71">
        <f>'[21]A.Grant Profiles'!B65</f>
        <v>0</v>
      </c>
      <c r="C46" s="229"/>
      <c r="D46" s="48"/>
      <c r="E46" s="48"/>
      <c r="F46" s="43" t="e">
        <f>'[21]A.Grant Profiles'!#REF!</f>
        <v>#REF!</v>
      </c>
      <c r="G46" s="44" t="e">
        <f>'[21]A.Grant Profiles'!#REF!</f>
        <v>#REF!</v>
      </c>
      <c r="H46" s="59" t="e">
        <f>'[21]A.Grant Profiles'!#REF!</f>
        <v>#REF!</v>
      </c>
      <c r="I46" s="306"/>
      <c r="J46" s="240"/>
      <c r="K46" s="240"/>
      <c r="L46" s="400"/>
      <c r="M46" s="240"/>
      <c r="N46" s="240"/>
      <c r="O46" s="421"/>
      <c r="P46" s="421"/>
      <c r="Q46" s="307"/>
      <c r="R46" s="20"/>
      <c r="S46" s="6"/>
      <c r="T46" s="6"/>
      <c r="U46" s="6"/>
      <c r="V46" s="6"/>
      <c r="W46" s="6"/>
      <c r="X46" s="21"/>
      <c r="Y46" s="21"/>
      <c r="Z46" s="21"/>
      <c r="AA46" s="21"/>
      <c r="AB46" s="21"/>
      <c r="AC46" s="21"/>
      <c r="AD46" s="20"/>
      <c r="AE46" s="20"/>
      <c r="AF46" s="20"/>
      <c r="AG46" s="6"/>
      <c r="AH46" s="21"/>
      <c r="AI46" s="20"/>
      <c r="AJ46" s="6"/>
      <c r="BI46" s="4"/>
      <c r="BJ46" s="4"/>
      <c r="BK46" s="4"/>
      <c r="BL46" s="4"/>
      <c r="BM46" s="4"/>
      <c r="BN46" s="4"/>
      <c r="BO46" s="4"/>
      <c r="BP46" s="4"/>
      <c r="BQ46" s="4"/>
      <c r="BR46" s="4"/>
      <c r="BS46" s="4"/>
      <c r="BT46" s="4"/>
      <c r="BU46" s="4"/>
      <c r="BV46" s="4"/>
      <c r="BW46" s="4"/>
      <c r="BX46" s="4"/>
      <c r="BY46" s="4"/>
      <c r="BZ46" s="4"/>
    </row>
    <row r="47" spans="1:78" s="5" customFormat="1" ht="12" hidden="1" customHeight="1" thickBot="1">
      <c r="A47" s="124">
        <f>'[21]A.Grant Profiles'!A53</f>
        <v>30</v>
      </c>
      <c r="B47" s="71">
        <f>'[21]A.Grant Profiles'!B66</f>
        <v>0</v>
      </c>
      <c r="C47" s="229"/>
      <c r="D47" s="48"/>
      <c r="E47" s="48"/>
      <c r="F47" s="43" t="e">
        <f>'[21]A.Grant Profiles'!#REF!</f>
        <v>#REF!</v>
      </c>
      <c r="G47" s="44" t="e">
        <f>'[21]A.Grant Profiles'!#REF!</f>
        <v>#REF!</v>
      </c>
      <c r="H47" s="59" t="e">
        <f>'[21]A.Grant Profiles'!#REF!</f>
        <v>#REF!</v>
      </c>
      <c r="I47" s="306"/>
      <c r="J47" s="240"/>
      <c r="K47" s="240"/>
      <c r="L47" s="400"/>
      <c r="M47" s="240"/>
      <c r="N47" s="240"/>
      <c r="O47" s="421"/>
      <c r="P47" s="421"/>
      <c r="Q47" s="307"/>
      <c r="R47" s="20"/>
      <c r="S47" s="6"/>
      <c r="T47" s="6"/>
      <c r="U47" s="6"/>
      <c r="V47" s="6"/>
      <c r="W47" s="6"/>
      <c r="X47" s="21"/>
      <c r="Y47" s="21"/>
      <c r="Z47" s="21"/>
      <c r="AA47" s="21"/>
      <c r="AB47" s="21"/>
      <c r="AC47" s="21"/>
      <c r="AD47" s="20"/>
      <c r="AE47" s="20"/>
      <c r="AF47" s="20"/>
      <c r="AG47" s="6"/>
      <c r="AH47" s="21"/>
      <c r="AI47" s="20"/>
      <c r="AJ47" s="6"/>
      <c r="BI47" s="4"/>
      <c r="BJ47" s="4"/>
      <c r="BK47" s="4"/>
      <c r="BL47" s="4"/>
      <c r="BM47" s="4"/>
      <c r="BN47" s="4"/>
      <c r="BO47" s="4"/>
      <c r="BP47" s="4"/>
      <c r="BQ47" s="4"/>
      <c r="BR47" s="4"/>
      <c r="BS47" s="4"/>
      <c r="BT47" s="4"/>
      <c r="BU47" s="4"/>
      <c r="BV47" s="4"/>
      <c r="BW47" s="4"/>
      <c r="BX47" s="4"/>
      <c r="BY47" s="4"/>
      <c r="BZ47" s="4"/>
    </row>
    <row r="48" spans="1:78" s="5" customFormat="1" ht="12" hidden="1" customHeight="1" thickBot="1">
      <c r="A48" s="124" t="e">
        <f>'[21]A.Grant Profiles'!#REF!</f>
        <v>#REF!</v>
      </c>
      <c r="B48" s="71">
        <f>'[21]A.Grant Profiles'!B67</f>
        <v>0</v>
      </c>
      <c r="C48" s="229"/>
      <c r="D48" s="48"/>
      <c r="E48" s="48"/>
      <c r="F48" s="43" t="e">
        <f>'[21]A.Grant Profiles'!#REF!</f>
        <v>#REF!</v>
      </c>
      <c r="G48" s="44" t="e">
        <f>'[21]A.Grant Profiles'!#REF!</f>
        <v>#REF!</v>
      </c>
      <c r="H48" s="59" t="e">
        <f>'[21]A.Grant Profiles'!#REF!</f>
        <v>#REF!</v>
      </c>
      <c r="I48" s="306"/>
      <c r="J48" s="240"/>
      <c r="K48" s="240"/>
      <c r="L48" s="400"/>
      <c r="M48" s="240"/>
      <c r="N48" s="240"/>
      <c r="O48" s="421"/>
      <c r="P48" s="421"/>
      <c r="Q48" s="307"/>
      <c r="R48" s="20"/>
      <c r="S48" s="6"/>
      <c r="T48" s="6"/>
      <c r="U48" s="6"/>
      <c r="V48" s="6"/>
      <c r="W48" s="6"/>
      <c r="X48" s="21"/>
      <c r="Y48" s="21"/>
      <c r="Z48" s="21"/>
      <c r="AA48" s="21"/>
      <c r="AB48" s="21"/>
      <c r="AC48" s="21"/>
      <c r="AD48" s="20"/>
      <c r="AE48" s="20"/>
      <c r="AF48" s="20"/>
      <c r="AG48" s="6"/>
      <c r="AH48" s="21"/>
      <c r="AI48" s="20"/>
      <c r="AJ48" s="6"/>
      <c r="BI48" s="4"/>
      <c r="BJ48" s="4"/>
      <c r="BK48" s="4"/>
      <c r="BL48" s="4"/>
      <c r="BM48" s="4"/>
      <c r="BN48" s="4"/>
      <c r="BO48" s="4"/>
      <c r="BP48" s="4"/>
      <c r="BQ48" s="4"/>
      <c r="BR48" s="4"/>
      <c r="BS48" s="4"/>
      <c r="BT48" s="4"/>
      <c r="BU48" s="4"/>
      <c r="BV48" s="4"/>
      <c r="BW48" s="4"/>
      <c r="BX48" s="4"/>
      <c r="BY48" s="4"/>
      <c r="BZ48" s="4"/>
    </row>
    <row r="49" spans="1:78" s="5" customFormat="1" ht="12" hidden="1" customHeight="1" thickBot="1">
      <c r="A49" s="124" t="e">
        <f>'[21]A.Grant Profiles'!#REF!</f>
        <v>#REF!</v>
      </c>
      <c r="B49" s="71">
        <f>'[21]A.Grant Profiles'!B68</f>
        <v>0</v>
      </c>
      <c r="C49" s="229"/>
      <c r="D49" s="48"/>
      <c r="E49" s="48"/>
      <c r="F49" s="43" t="e">
        <f>'[21]A.Grant Profiles'!#REF!</f>
        <v>#REF!</v>
      </c>
      <c r="G49" s="44" t="e">
        <f>'[21]A.Grant Profiles'!#REF!</f>
        <v>#REF!</v>
      </c>
      <c r="H49" s="59" t="e">
        <f>'[21]A.Grant Profiles'!#REF!</f>
        <v>#REF!</v>
      </c>
      <c r="I49" s="306"/>
      <c r="J49" s="240"/>
      <c r="K49" s="240"/>
      <c r="L49" s="400"/>
      <c r="M49" s="240"/>
      <c r="N49" s="240"/>
      <c r="O49" s="421"/>
      <c r="P49" s="421"/>
      <c r="Q49" s="307"/>
      <c r="R49" s="20"/>
      <c r="S49" s="6"/>
      <c r="T49" s="6"/>
      <c r="U49" s="6"/>
      <c r="V49" s="6"/>
      <c r="W49" s="6"/>
      <c r="X49" s="21"/>
      <c r="Y49" s="21"/>
      <c r="Z49" s="21"/>
      <c r="AA49" s="21"/>
      <c r="AB49" s="21"/>
      <c r="AC49" s="21"/>
      <c r="AD49" s="20"/>
      <c r="AE49" s="20"/>
      <c r="AF49" s="20"/>
      <c r="AG49" s="6"/>
      <c r="AH49" s="21"/>
      <c r="AI49" s="20"/>
      <c r="AJ49" s="6"/>
      <c r="BI49" s="4"/>
      <c r="BJ49" s="4"/>
      <c r="BK49" s="4"/>
      <c r="BL49" s="4"/>
      <c r="BM49" s="4"/>
      <c r="BN49" s="4"/>
      <c r="BO49" s="4"/>
      <c r="BP49" s="4"/>
      <c r="BQ49" s="4"/>
      <c r="BR49" s="4"/>
      <c r="BS49" s="4"/>
      <c r="BT49" s="4"/>
      <c r="BU49" s="4"/>
      <c r="BV49" s="4"/>
      <c r="BW49" s="4"/>
      <c r="BX49" s="4"/>
      <c r="BY49" s="4"/>
      <c r="BZ49" s="4"/>
    </row>
    <row r="50" spans="1:78" s="5" customFormat="1" ht="12" hidden="1" customHeight="1" thickBot="1">
      <c r="A50" s="124">
        <f>'[21]A.Grant Profiles'!A55</f>
        <v>32</v>
      </c>
      <c r="B50" s="71">
        <f>'[21]A.Grant Profiles'!B69</f>
        <v>0</v>
      </c>
      <c r="C50" s="229"/>
      <c r="D50" s="48"/>
      <c r="E50" s="48"/>
      <c r="F50" s="43" t="e">
        <f>'[21]A.Grant Profiles'!#REF!</f>
        <v>#REF!</v>
      </c>
      <c r="G50" s="44" t="e">
        <f>'[21]A.Grant Profiles'!#REF!</f>
        <v>#REF!</v>
      </c>
      <c r="H50" s="59" t="e">
        <f>'[21]A.Grant Profiles'!#REF!</f>
        <v>#REF!</v>
      </c>
      <c r="I50" s="306"/>
      <c r="J50" s="240"/>
      <c r="K50" s="240"/>
      <c r="L50" s="400"/>
      <c r="M50" s="240"/>
      <c r="N50" s="240"/>
      <c r="O50" s="421"/>
      <c r="P50" s="421"/>
      <c r="Q50" s="307"/>
      <c r="R50" s="20"/>
      <c r="S50" s="6"/>
      <c r="T50" s="6"/>
      <c r="U50" s="6"/>
      <c r="V50" s="6"/>
      <c r="W50" s="6"/>
      <c r="X50" s="21"/>
      <c r="Y50" s="21"/>
      <c r="Z50" s="21"/>
      <c r="AA50" s="21"/>
      <c r="AB50" s="21"/>
      <c r="AC50" s="21"/>
      <c r="AD50" s="20"/>
      <c r="AE50" s="20"/>
      <c r="AF50" s="20"/>
      <c r="AG50" s="6"/>
      <c r="AH50" s="21"/>
      <c r="AI50" s="20"/>
      <c r="AJ50" s="6"/>
      <c r="BI50" s="4"/>
      <c r="BJ50" s="4"/>
      <c r="BK50" s="4"/>
      <c r="BL50" s="4"/>
      <c r="BM50" s="4"/>
      <c r="BN50" s="4"/>
      <c r="BO50" s="4"/>
      <c r="BP50" s="4"/>
      <c r="BQ50" s="4"/>
      <c r="BR50" s="4"/>
      <c r="BS50" s="4"/>
      <c r="BT50" s="4"/>
      <c r="BU50" s="4"/>
      <c r="BV50" s="4"/>
      <c r="BW50" s="4"/>
      <c r="BX50" s="4"/>
      <c r="BY50" s="4"/>
      <c r="BZ50" s="4"/>
    </row>
    <row r="51" spans="1:78" s="5" customFormat="1" ht="12" hidden="1" customHeight="1" thickBot="1">
      <c r="A51" s="124">
        <f>'[21]A.Grant Profiles'!A56</f>
        <v>33</v>
      </c>
      <c r="B51" s="71">
        <f>'[21]A.Grant Profiles'!B70</f>
        <v>0</v>
      </c>
      <c r="C51" s="229"/>
      <c r="D51" s="48"/>
      <c r="E51" s="48"/>
      <c r="F51" s="43" t="e">
        <f>'[21]A.Grant Profiles'!#REF!</f>
        <v>#REF!</v>
      </c>
      <c r="G51" s="44" t="e">
        <f>'[21]A.Grant Profiles'!#REF!</f>
        <v>#REF!</v>
      </c>
      <c r="H51" s="59" t="e">
        <f>'[21]A.Grant Profiles'!#REF!</f>
        <v>#REF!</v>
      </c>
      <c r="I51" s="306"/>
      <c r="J51" s="240"/>
      <c r="K51" s="240"/>
      <c r="L51" s="400"/>
      <c r="M51" s="240"/>
      <c r="N51" s="240"/>
      <c r="O51" s="421"/>
      <c r="P51" s="421"/>
      <c r="Q51" s="307"/>
      <c r="R51" s="20"/>
      <c r="S51" s="6"/>
      <c r="T51" s="6"/>
      <c r="U51" s="6"/>
      <c r="V51" s="6"/>
      <c r="W51" s="6"/>
      <c r="X51" s="21"/>
      <c r="Y51" s="21"/>
      <c r="Z51" s="21"/>
      <c r="AA51" s="21"/>
      <c r="AB51" s="21"/>
      <c r="AC51" s="21"/>
      <c r="AD51" s="20"/>
      <c r="AE51" s="20"/>
      <c r="AF51" s="20"/>
      <c r="AG51" s="6"/>
      <c r="AH51" s="21"/>
      <c r="AI51" s="20"/>
      <c r="AJ51" s="6"/>
      <c r="BI51" s="4"/>
      <c r="BJ51" s="4"/>
      <c r="BK51" s="4"/>
      <c r="BL51" s="4"/>
      <c r="BM51" s="4"/>
      <c r="BN51" s="4"/>
      <c r="BO51" s="4"/>
      <c r="BP51" s="4"/>
      <c r="BQ51" s="4"/>
      <c r="BR51" s="4"/>
      <c r="BS51" s="4"/>
      <c r="BT51" s="4"/>
      <c r="BU51" s="4"/>
      <c r="BV51" s="4"/>
      <c r="BW51" s="4"/>
      <c r="BX51" s="4"/>
      <c r="BY51" s="4"/>
      <c r="BZ51" s="4"/>
    </row>
    <row r="52" spans="1:78" s="5" customFormat="1" ht="12" hidden="1" customHeight="1" thickBot="1">
      <c r="A52" s="124">
        <f>'[21]A.Grant Profiles'!A57</f>
        <v>34</v>
      </c>
      <c r="B52" s="71">
        <f>'[21]A.Grant Profiles'!B71</f>
        <v>0</v>
      </c>
      <c r="C52" s="229"/>
      <c r="D52" s="48"/>
      <c r="E52" s="48"/>
      <c r="F52" s="43" t="e">
        <f>'[21]A.Grant Profiles'!#REF!</f>
        <v>#REF!</v>
      </c>
      <c r="G52" s="44" t="e">
        <f>'[21]A.Grant Profiles'!#REF!</f>
        <v>#REF!</v>
      </c>
      <c r="H52" s="59" t="e">
        <f>'[21]A.Grant Profiles'!#REF!</f>
        <v>#REF!</v>
      </c>
      <c r="I52" s="306"/>
      <c r="J52" s="240"/>
      <c r="K52" s="240"/>
      <c r="L52" s="400"/>
      <c r="M52" s="240"/>
      <c r="N52" s="240"/>
      <c r="O52" s="421"/>
      <c r="P52" s="421"/>
      <c r="Q52" s="307"/>
      <c r="R52" s="20"/>
      <c r="S52" s="6"/>
      <c r="T52" s="6"/>
      <c r="U52" s="6"/>
      <c r="V52" s="6"/>
      <c r="W52" s="6"/>
      <c r="X52" s="21"/>
      <c r="Y52" s="21"/>
      <c r="Z52" s="21"/>
      <c r="AA52" s="21"/>
      <c r="AB52" s="21"/>
      <c r="AC52" s="21"/>
      <c r="AD52" s="20"/>
      <c r="AE52" s="20"/>
      <c r="AF52" s="20"/>
      <c r="AG52" s="6"/>
      <c r="AH52" s="21"/>
      <c r="AI52" s="20"/>
      <c r="AJ52" s="6"/>
      <c r="BI52" s="4"/>
      <c r="BJ52" s="4"/>
      <c r="BK52" s="4"/>
      <c r="BL52" s="4"/>
      <c r="BM52" s="4"/>
      <c r="BN52" s="4"/>
      <c r="BO52" s="4"/>
      <c r="BP52" s="4"/>
      <c r="BQ52" s="4"/>
      <c r="BR52" s="4"/>
      <c r="BS52" s="4"/>
      <c r="BT52" s="4"/>
      <c r="BU52" s="4"/>
      <c r="BV52" s="4"/>
      <c r="BW52" s="4"/>
      <c r="BX52" s="4"/>
      <c r="BY52" s="4"/>
      <c r="BZ52" s="4"/>
    </row>
    <row r="53" spans="1:78" s="5" customFormat="1" ht="12" hidden="1" customHeight="1" thickBot="1">
      <c r="A53" s="124">
        <f>'[21]A.Grant Profiles'!A58</f>
        <v>35</v>
      </c>
      <c r="B53" s="71">
        <f>'[21]A.Grant Profiles'!B72</f>
        <v>0</v>
      </c>
      <c r="C53" s="229"/>
      <c r="D53" s="48"/>
      <c r="E53" s="48"/>
      <c r="F53" s="43" t="e">
        <f>'[21]A.Grant Profiles'!#REF!</f>
        <v>#REF!</v>
      </c>
      <c r="G53" s="44" t="e">
        <f>'[21]A.Grant Profiles'!#REF!</f>
        <v>#REF!</v>
      </c>
      <c r="H53" s="59" t="e">
        <f>'[21]A.Grant Profiles'!#REF!</f>
        <v>#REF!</v>
      </c>
      <c r="I53" s="306"/>
      <c r="J53" s="240"/>
      <c r="K53" s="240"/>
      <c r="L53" s="400"/>
      <c r="M53" s="240"/>
      <c r="N53" s="240"/>
      <c r="O53" s="421"/>
      <c r="P53" s="421"/>
      <c r="Q53" s="307"/>
      <c r="R53" s="20"/>
      <c r="S53" s="6"/>
      <c r="T53" s="6"/>
      <c r="U53" s="6"/>
      <c r="V53" s="6"/>
      <c r="W53" s="6"/>
      <c r="X53" s="21"/>
      <c r="Y53" s="21"/>
      <c r="Z53" s="21"/>
      <c r="AA53" s="21"/>
      <c r="AB53" s="21"/>
      <c r="AC53" s="21"/>
      <c r="AD53" s="20"/>
      <c r="AE53" s="20"/>
      <c r="AF53" s="20"/>
      <c r="AG53" s="6"/>
      <c r="AH53" s="21"/>
      <c r="AI53" s="20"/>
      <c r="AJ53" s="6"/>
      <c r="BI53" s="4"/>
      <c r="BJ53" s="4"/>
      <c r="BK53" s="4"/>
      <c r="BL53" s="4"/>
      <c r="BM53" s="4"/>
      <c r="BN53" s="4"/>
      <c r="BO53" s="4"/>
      <c r="BP53" s="4"/>
      <c r="BQ53" s="4"/>
      <c r="BR53" s="4"/>
      <c r="BS53" s="4"/>
      <c r="BT53" s="4"/>
      <c r="BU53" s="4"/>
      <c r="BV53" s="4"/>
      <c r="BW53" s="4"/>
      <c r="BX53" s="4"/>
      <c r="BY53" s="4"/>
      <c r="BZ53" s="4"/>
    </row>
    <row r="54" spans="1:78" s="5" customFormat="1" ht="12" hidden="1" customHeight="1" thickBot="1">
      <c r="A54" s="124">
        <f>'[21]A.Grant Profiles'!A59</f>
        <v>36</v>
      </c>
      <c r="B54" s="71">
        <f>'[21]A.Grant Profiles'!B73</f>
        <v>0</v>
      </c>
      <c r="C54" s="229"/>
      <c r="D54" s="48"/>
      <c r="E54" s="48"/>
      <c r="F54" s="43" t="e">
        <f>'[21]A.Grant Profiles'!#REF!</f>
        <v>#REF!</v>
      </c>
      <c r="G54" s="44" t="e">
        <f>'[21]A.Grant Profiles'!#REF!</f>
        <v>#REF!</v>
      </c>
      <c r="H54" s="59" t="e">
        <f>'[21]A.Grant Profiles'!#REF!</f>
        <v>#REF!</v>
      </c>
      <c r="I54" s="306"/>
      <c r="J54" s="240"/>
      <c r="K54" s="240"/>
      <c r="L54" s="400"/>
      <c r="M54" s="240"/>
      <c r="N54" s="240"/>
      <c r="O54" s="421"/>
      <c r="P54" s="421"/>
      <c r="Q54" s="307"/>
      <c r="R54" s="20"/>
      <c r="S54" s="6"/>
      <c r="T54" s="6"/>
      <c r="U54" s="6"/>
      <c r="V54" s="6"/>
      <c r="W54" s="6"/>
      <c r="X54" s="21"/>
      <c r="Y54" s="21"/>
      <c r="Z54" s="21"/>
      <c r="AA54" s="21"/>
      <c r="AB54" s="21"/>
      <c r="AC54" s="21"/>
      <c r="AD54" s="20"/>
      <c r="AE54" s="20"/>
      <c r="AF54" s="20"/>
      <c r="AG54" s="6"/>
      <c r="AH54" s="21"/>
      <c r="AI54" s="20"/>
      <c r="AJ54" s="6"/>
      <c r="BI54" s="4"/>
      <c r="BJ54" s="4"/>
      <c r="BK54" s="4"/>
      <c r="BL54" s="4"/>
      <c r="BM54" s="4"/>
      <c r="BN54" s="4"/>
      <c r="BO54" s="4"/>
      <c r="BP54" s="4"/>
      <c r="BQ54" s="4"/>
      <c r="BR54" s="4"/>
      <c r="BS54" s="4"/>
      <c r="BT54" s="4"/>
      <c r="BU54" s="4"/>
      <c r="BV54" s="4"/>
      <c r="BW54" s="4"/>
      <c r="BX54" s="4"/>
      <c r="BY54" s="4"/>
      <c r="BZ54" s="4"/>
    </row>
    <row r="55" spans="1:78" s="5" customFormat="1" ht="12" hidden="1" customHeight="1" thickBot="1">
      <c r="A55" s="124">
        <f>'[21]A.Grant Profiles'!A60</f>
        <v>37</v>
      </c>
      <c r="B55" s="71">
        <f>'[21]A.Grant Profiles'!B74</f>
        <v>0</v>
      </c>
      <c r="C55" s="229"/>
      <c r="D55" s="48"/>
      <c r="E55" s="48"/>
      <c r="F55" s="43" t="e">
        <f>'[21]A.Grant Profiles'!#REF!</f>
        <v>#REF!</v>
      </c>
      <c r="G55" s="44" t="e">
        <f>'[21]A.Grant Profiles'!#REF!</f>
        <v>#REF!</v>
      </c>
      <c r="H55" s="59" t="e">
        <f>'[21]A.Grant Profiles'!#REF!</f>
        <v>#REF!</v>
      </c>
      <c r="I55" s="306"/>
      <c r="J55" s="240"/>
      <c r="K55" s="240"/>
      <c r="L55" s="400"/>
      <c r="M55" s="240"/>
      <c r="N55" s="240"/>
      <c r="O55" s="421"/>
      <c r="P55" s="421"/>
      <c r="Q55" s="307"/>
      <c r="R55" s="20"/>
      <c r="S55" s="6"/>
      <c r="T55" s="6"/>
      <c r="U55" s="6"/>
      <c r="V55" s="6"/>
      <c r="W55" s="6"/>
      <c r="X55" s="21"/>
      <c r="Y55" s="21"/>
      <c r="Z55" s="21"/>
      <c r="AA55" s="21"/>
      <c r="AB55" s="21"/>
      <c r="AC55" s="21"/>
      <c r="AD55" s="20"/>
      <c r="AE55" s="20"/>
      <c r="AF55" s="20"/>
      <c r="AG55" s="6"/>
      <c r="AH55" s="21"/>
      <c r="AI55" s="20"/>
      <c r="AJ55" s="6"/>
      <c r="BI55" s="4"/>
      <c r="BJ55" s="4"/>
      <c r="BK55" s="4"/>
      <c r="BL55" s="4"/>
      <c r="BM55" s="4"/>
      <c r="BN55" s="4"/>
      <c r="BO55" s="4"/>
      <c r="BP55" s="4"/>
      <c r="BQ55" s="4"/>
      <c r="BR55" s="4"/>
      <c r="BS55" s="4"/>
      <c r="BT55" s="4"/>
      <c r="BU55" s="4"/>
      <c r="BV55" s="4"/>
      <c r="BW55" s="4"/>
      <c r="BX55" s="4"/>
      <c r="BY55" s="4"/>
      <c r="BZ55" s="4"/>
    </row>
    <row r="56" spans="1:78" s="5" customFormat="1" ht="12" hidden="1" customHeight="1" thickBot="1">
      <c r="A56" s="124">
        <f>'[21]A.Grant Profiles'!A61</f>
        <v>38</v>
      </c>
      <c r="B56" s="71">
        <f>'[21]A.Grant Profiles'!B75</f>
        <v>0</v>
      </c>
      <c r="C56" s="229"/>
      <c r="D56" s="48"/>
      <c r="E56" s="48"/>
      <c r="F56" s="43" t="e">
        <f>'[21]A.Grant Profiles'!#REF!</f>
        <v>#REF!</v>
      </c>
      <c r="G56" s="44" t="e">
        <f>'[21]A.Grant Profiles'!#REF!</f>
        <v>#REF!</v>
      </c>
      <c r="H56" s="59" t="e">
        <f>'[21]A.Grant Profiles'!#REF!</f>
        <v>#REF!</v>
      </c>
      <c r="I56" s="306"/>
      <c r="J56" s="240"/>
      <c r="K56" s="240"/>
      <c r="L56" s="400"/>
      <c r="M56" s="240"/>
      <c r="N56" s="240"/>
      <c r="O56" s="421"/>
      <c r="P56" s="421"/>
      <c r="Q56" s="307"/>
      <c r="R56" s="20"/>
      <c r="S56" s="6"/>
      <c r="T56" s="6"/>
      <c r="U56" s="6"/>
      <c r="V56" s="6"/>
      <c r="W56" s="6"/>
      <c r="X56" s="21"/>
      <c r="Y56" s="21"/>
      <c r="Z56" s="21"/>
      <c r="AA56" s="21"/>
      <c r="AB56" s="21"/>
      <c r="AC56" s="21"/>
      <c r="AD56" s="20"/>
      <c r="AE56" s="20"/>
      <c r="AF56" s="20"/>
      <c r="AG56" s="6"/>
      <c r="AH56" s="21"/>
      <c r="AI56" s="20"/>
      <c r="AJ56" s="6"/>
      <c r="BI56" s="4"/>
      <c r="BJ56" s="4"/>
      <c r="BK56" s="4"/>
      <c r="BL56" s="4"/>
      <c r="BM56" s="4"/>
      <c r="BN56" s="4"/>
      <c r="BO56" s="4"/>
      <c r="BP56" s="4"/>
      <c r="BQ56" s="4"/>
      <c r="BR56" s="4"/>
      <c r="BS56" s="4"/>
      <c r="BT56" s="4"/>
      <c r="BU56" s="4"/>
      <c r="BV56" s="4"/>
      <c r="BW56" s="4"/>
      <c r="BX56" s="4"/>
      <c r="BY56" s="4"/>
      <c r="BZ56" s="4"/>
    </row>
    <row r="57" spans="1:78" s="5" customFormat="1" ht="12" hidden="1" customHeight="1" thickBot="1">
      <c r="A57" s="124">
        <f>'[21]A.Grant Profiles'!A62</f>
        <v>39</v>
      </c>
      <c r="B57" s="71">
        <f>'[21]A.Grant Profiles'!B76</f>
        <v>0</v>
      </c>
      <c r="C57" s="229"/>
      <c r="D57" s="48"/>
      <c r="E57" s="48"/>
      <c r="F57" s="43">
        <f>'[21]A.Grant Profiles'!P52</f>
        <v>42278</v>
      </c>
      <c r="G57" s="44">
        <f>'[21]A.Grant Profiles'!Q52</f>
        <v>42643</v>
      </c>
      <c r="H57" s="59">
        <f>'[21]A.Grant Profiles'!R52</f>
        <v>12.166666666666666</v>
      </c>
      <c r="I57" s="306"/>
      <c r="J57" s="240"/>
      <c r="K57" s="240"/>
      <c r="L57" s="400"/>
      <c r="M57" s="240"/>
      <c r="N57" s="240"/>
      <c r="O57" s="421"/>
      <c r="P57" s="421"/>
      <c r="Q57" s="307"/>
      <c r="R57" s="20"/>
      <c r="S57" s="6"/>
      <c r="T57" s="6"/>
      <c r="U57" s="6"/>
      <c r="V57" s="6"/>
      <c r="W57" s="6"/>
      <c r="X57" s="21"/>
      <c r="Y57" s="21"/>
      <c r="Z57" s="21"/>
      <c r="AA57" s="21"/>
      <c r="AB57" s="21"/>
      <c r="AC57" s="21"/>
      <c r="AD57" s="20"/>
      <c r="AE57" s="20"/>
      <c r="AF57" s="20"/>
      <c r="AG57" s="6"/>
      <c r="AH57" s="21"/>
      <c r="AI57" s="20"/>
      <c r="AJ57" s="6"/>
      <c r="BI57" s="4"/>
      <c r="BJ57" s="4"/>
      <c r="BK57" s="4"/>
      <c r="BL57" s="4"/>
      <c r="BM57" s="4"/>
      <c r="BN57" s="4"/>
      <c r="BO57" s="4"/>
      <c r="BP57" s="4"/>
      <c r="BQ57" s="4"/>
      <c r="BR57" s="4"/>
      <c r="BS57" s="4"/>
      <c r="BT57" s="4"/>
      <c r="BU57" s="4"/>
      <c r="BV57" s="4"/>
      <c r="BW57" s="4"/>
      <c r="BX57" s="4"/>
      <c r="BY57" s="4"/>
      <c r="BZ57" s="4"/>
    </row>
    <row r="58" spans="1:78" s="5" customFormat="1" ht="12" hidden="1" customHeight="1" thickBot="1">
      <c r="A58" s="124">
        <f>'[21]A.Grant Profiles'!A63</f>
        <v>40</v>
      </c>
      <c r="B58" s="71">
        <f>'[21]A.Grant Profiles'!B77</f>
        <v>0</v>
      </c>
      <c r="C58" s="229"/>
      <c r="D58" s="48"/>
      <c r="E58" s="48"/>
      <c r="F58" s="43">
        <f>'[21]A.Grant Profiles'!P53</f>
        <v>42095</v>
      </c>
      <c r="G58" s="44">
        <f>'[21]A.Grant Profiles'!Q53</f>
        <v>43190</v>
      </c>
      <c r="H58" s="59">
        <f>'[21]A.Grant Profiles'!R53</f>
        <v>36.5</v>
      </c>
      <c r="I58" s="306"/>
      <c r="J58" s="240"/>
      <c r="K58" s="240"/>
      <c r="L58" s="400"/>
      <c r="M58" s="240"/>
      <c r="N58" s="240"/>
      <c r="O58" s="421"/>
      <c r="P58" s="421"/>
      <c r="Q58" s="307"/>
      <c r="R58" s="20"/>
      <c r="S58" s="6"/>
      <c r="T58" s="6"/>
      <c r="U58" s="6"/>
      <c r="V58" s="6"/>
      <c r="W58" s="6"/>
      <c r="X58" s="21"/>
      <c r="Y58" s="21"/>
      <c r="Z58" s="21"/>
      <c r="AA58" s="21"/>
      <c r="AB58" s="21"/>
      <c r="AC58" s="21"/>
      <c r="AD58" s="20"/>
      <c r="AE58" s="20"/>
      <c r="AF58" s="20"/>
      <c r="AG58" s="6"/>
      <c r="AH58" s="21"/>
      <c r="AI58" s="20"/>
      <c r="AJ58" s="6"/>
      <c r="BI58" s="4"/>
      <c r="BJ58" s="4"/>
      <c r="BK58" s="4"/>
      <c r="BL58" s="4"/>
      <c r="BM58" s="4"/>
      <c r="BN58" s="4"/>
      <c r="BO58" s="4"/>
      <c r="BP58" s="4"/>
      <c r="BQ58" s="4"/>
      <c r="BR58" s="4"/>
      <c r="BS58" s="4"/>
      <c r="BT58" s="4"/>
      <c r="BU58" s="4"/>
      <c r="BV58" s="4"/>
      <c r="BW58" s="4"/>
      <c r="BX58" s="4"/>
      <c r="BY58" s="4"/>
      <c r="BZ58" s="4"/>
    </row>
    <row r="59" spans="1:78" s="5" customFormat="1" ht="12" hidden="1" customHeight="1" thickBot="1">
      <c r="A59" s="124">
        <f>'[21]A.Grant Profiles'!A64</f>
        <v>41</v>
      </c>
      <c r="B59" s="71">
        <f>'[21]A.Grant Profiles'!B78</f>
        <v>0</v>
      </c>
      <c r="C59" s="229"/>
      <c r="D59" s="48"/>
      <c r="E59" s="48"/>
      <c r="F59" s="43" t="e">
        <f>'[21]A.Grant Profiles'!#REF!</f>
        <v>#REF!</v>
      </c>
      <c r="G59" s="44" t="e">
        <f>'[21]A.Grant Profiles'!#REF!</f>
        <v>#REF!</v>
      </c>
      <c r="H59" s="59" t="e">
        <f>'[21]A.Grant Profiles'!#REF!</f>
        <v>#REF!</v>
      </c>
      <c r="I59" s="306"/>
      <c r="J59" s="240"/>
      <c r="K59" s="240"/>
      <c r="L59" s="400"/>
      <c r="M59" s="240"/>
      <c r="N59" s="240"/>
      <c r="O59" s="421"/>
      <c r="P59" s="421"/>
      <c r="Q59" s="307"/>
      <c r="R59" s="20"/>
      <c r="S59" s="6"/>
      <c r="T59" s="6"/>
      <c r="U59" s="6"/>
      <c r="V59" s="6"/>
      <c r="W59" s="6"/>
      <c r="X59" s="21"/>
      <c r="Y59" s="21"/>
      <c r="Z59" s="21"/>
      <c r="AA59" s="21"/>
      <c r="AB59" s="21"/>
      <c r="AC59" s="21"/>
      <c r="AD59" s="20"/>
      <c r="AE59" s="20"/>
      <c r="AF59" s="20"/>
      <c r="AG59" s="6"/>
      <c r="AH59" s="21"/>
      <c r="AI59" s="20"/>
      <c r="AJ59" s="6"/>
      <c r="BI59" s="4"/>
      <c r="BJ59" s="4"/>
      <c r="BK59" s="4"/>
      <c r="BL59" s="4"/>
      <c r="BM59" s="4"/>
      <c r="BN59" s="4"/>
      <c r="BO59" s="4"/>
      <c r="BP59" s="4"/>
      <c r="BQ59" s="4"/>
      <c r="BR59" s="4"/>
      <c r="BS59" s="4"/>
      <c r="BT59" s="4"/>
      <c r="BU59" s="4"/>
      <c r="BV59" s="4"/>
      <c r="BW59" s="4"/>
      <c r="BX59" s="4"/>
      <c r="BY59" s="4"/>
      <c r="BZ59" s="4"/>
    </row>
    <row r="60" spans="1:78" s="5" customFormat="1" ht="12" hidden="1" customHeight="1" thickBot="1">
      <c r="A60" s="124">
        <f>'[21]A.Grant Profiles'!A65</f>
        <v>42</v>
      </c>
      <c r="B60" s="71">
        <f>'[21]A.Grant Profiles'!B79</f>
        <v>0</v>
      </c>
      <c r="C60" s="229"/>
      <c r="D60" s="48"/>
      <c r="E60" s="48"/>
      <c r="F60" s="43">
        <f>'[21]A.Grant Profiles'!P47</f>
        <v>42370</v>
      </c>
      <c r="G60" s="44">
        <f>'[21]A.Grant Profiles'!Q47</f>
        <v>42581</v>
      </c>
      <c r="H60" s="59">
        <f>'[21]A.Grant Profiles'!R47</f>
        <v>7.0333333333333332</v>
      </c>
      <c r="I60" s="306"/>
      <c r="J60" s="240"/>
      <c r="K60" s="240"/>
      <c r="L60" s="400"/>
      <c r="M60" s="240"/>
      <c r="N60" s="240"/>
      <c r="O60" s="421"/>
      <c r="P60" s="421"/>
      <c r="Q60" s="307"/>
      <c r="R60" s="20"/>
      <c r="S60" s="6"/>
      <c r="T60" s="6"/>
      <c r="U60" s="6"/>
      <c r="V60" s="6"/>
      <c r="W60" s="6"/>
      <c r="X60" s="21"/>
      <c r="Y60" s="21"/>
      <c r="Z60" s="21"/>
      <c r="AA60" s="21"/>
      <c r="AB60" s="21"/>
      <c r="AC60" s="21"/>
      <c r="AD60" s="20"/>
      <c r="AE60" s="20"/>
      <c r="AF60" s="20"/>
      <c r="AG60" s="6"/>
      <c r="AH60" s="21"/>
      <c r="AI60" s="20"/>
      <c r="AJ60" s="6"/>
      <c r="BI60" s="4"/>
      <c r="BJ60" s="4"/>
      <c r="BK60" s="4"/>
      <c r="BL60" s="4"/>
      <c r="BM60" s="4"/>
      <c r="BN60" s="4"/>
      <c r="BO60" s="4"/>
      <c r="BP60" s="4"/>
      <c r="BQ60" s="4"/>
      <c r="BR60" s="4"/>
      <c r="BS60" s="4"/>
      <c r="BT60" s="4"/>
      <c r="BU60" s="4"/>
      <c r="BV60" s="4"/>
      <c r="BW60" s="4"/>
      <c r="BX60" s="4"/>
      <c r="BY60" s="4"/>
      <c r="BZ60" s="4"/>
    </row>
    <row r="61" spans="1:78" s="5" customFormat="1" ht="12" hidden="1" customHeight="1" thickBot="1">
      <c r="A61" s="124">
        <f>'[21]A.Grant Profiles'!A66</f>
        <v>43</v>
      </c>
      <c r="B61" s="71">
        <f>'[21]A.Grant Profiles'!B80</f>
        <v>0</v>
      </c>
      <c r="C61" s="229"/>
      <c r="D61" s="48"/>
      <c r="E61" s="48"/>
      <c r="F61" s="43">
        <f>'[21]A.Grant Profiles'!P48</f>
        <v>42461</v>
      </c>
      <c r="G61" s="44">
        <f>'[21]A.Grant Profiles'!Q48</f>
        <v>42643</v>
      </c>
      <c r="H61" s="59">
        <f>'[21]A.Grant Profiles'!R48</f>
        <v>6.0666666666666664</v>
      </c>
      <c r="I61" s="306"/>
      <c r="J61" s="240"/>
      <c r="K61" s="240"/>
      <c r="L61" s="400"/>
      <c r="M61" s="240"/>
      <c r="N61" s="240"/>
      <c r="O61" s="421"/>
      <c r="P61" s="421"/>
      <c r="Q61" s="307"/>
      <c r="R61" s="20"/>
      <c r="S61" s="6"/>
      <c r="T61" s="6"/>
      <c r="U61" s="6"/>
      <c r="V61" s="6"/>
      <c r="W61" s="6"/>
      <c r="X61" s="21"/>
      <c r="Y61" s="21"/>
      <c r="Z61" s="21"/>
      <c r="AA61" s="21"/>
      <c r="AB61" s="21"/>
      <c r="AC61" s="21"/>
      <c r="AD61" s="20"/>
      <c r="AE61" s="20"/>
      <c r="AF61" s="20"/>
      <c r="AG61" s="6"/>
      <c r="AH61" s="21"/>
      <c r="AI61" s="20"/>
      <c r="AJ61" s="6"/>
      <c r="BI61" s="4"/>
      <c r="BJ61" s="4"/>
      <c r="BK61" s="4"/>
      <c r="BL61" s="4"/>
      <c r="BM61" s="4"/>
      <c r="BN61" s="4"/>
      <c r="BO61" s="4"/>
      <c r="BP61" s="4"/>
      <c r="BQ61" s="4"/>
      <c r="BR61" s="4"/>
      <c r="BS61" s="4"/>
      <c r="BT61" s="4"/>
      <c r="BU61" s="4"/>
      <c r="BV61" s="4"/>
      <c r="BW61" s="4"/>
      <c r="BX61" s="4"/>
      <c r="BY61" s="4"/>
      <c r="BZ61" s="4"/>
    </row>
    <row r="62" spans="1:78" s="5" customFormat="1" ht="12" hidden="1" customHeight="1" thickBot="1">
      <c r="A62" s="124">
        <f>'[21]A.Grant Profiles'!A67</f>
        <v>44</v>
      </c>
      <c r="B62" s="71">
        <f>'[21]A.Grant Profiles'!B81</f>
        <v>0</v>
      </c>
      <c r="C62" s="229"/>
      <c r="D62" s="48"/>
      <c r="E62" s="48"/>
      <c r="F62" s="43" t="e">
        <f>'[21]A.Grant Profiles'!#REF!</f>
        <v>#REF!</v>
      </c>
      <c r="G62" s="44" t="e">
        <f>'[21]A.Grant Profiles'!#REF!</f>
        <v>#REF!</v>
      </c>
      <c r="H62" s="59" t="e">
        <f>'[21]A.Grant Profiles'!#REF!</f>
        <v>#REF!</v>
      </c>
      <c r="I62" s="306"/>
      <c r="J62" s="240"/>
      <c r="K62" s="240"/>
      <c r="L62" s="400"/>
      <c r="M62" s="240"/>
      <c r="N62" s="240"/>
      <c r="O62" s="421"/>
      <c r="P62" s="421"/>
      <c r="Q62" s="307"/>
      <c r="R62" s="20"/>
      <c r="S62" s="6"/>
      <c r="T62" s="6"/>
      <c r="U62" s="6"/>
      <c r="V62" s="6"/>
      <c r="W62" s="6"/>
      <c r="X62" s="21"/>
      <c r="Y62" s="21"/>
      <c r="Z62" s="21"/>
      <c r="AA62" s="21"/>
      <c r="AB62" s="21"/>
      <c r="AC62" s="21"/>
      <c r="AD62" s="20"/>
      <c r="AE62" s="20"/>
      <c r="AF62" s="20"/>
      <c r="AG62" s="6"/>
      <c r="AH62" s="21"/>
      <c r="AI62" s="20"/>
      <c r="AJ62" s="6"/>
      <c r="BI62" s="4"/>
      <c r="BJ62" s="4"/>
      <c r="BK62" s="4"/>
      <c r="BL62" s="4"/>
      <c r="BM62" s="4"/>
      <c r="BN62" s="4"/>
      <c r="BO62" s="4"/>
      <c r="BP62" s="4"/>
      <c r="BQ62" s="4"/>
      <c r="BR62" s="4"/>
      <c r="BS62" s="4"/>
      <c r="BT62" s="4"/>
      <c r="BU62" s="4"/>
      <c r="BV62" s="4"/>
      <c r="BW62" s="4"/>
      <c r="BX62" s="4"/>
      <c r="BY62" s="4"/>
      <c r="BZ62" s="4"/>
    </row>
    <row r="63" spans="1:78" s="5" customFormat="1" ht="12" hidden="1" customHeight="1" thickBot="1">
      <c r="A63" s="124">
        <f>'[21]A.Grant Profiles'!A68</f>
        <v>0</v>
      </c>
      <c r="B63" s="71">
        <f>'[21]A.Grant Profiles'!B82</f>
        <v>0</v>
      </c>
      <c r="C63" s="229"/>
      <c r="D63" s="48"/>
      <c r="E63" s="48"/>
      <c r="F63" s="43" t="e">
        <f>'[21]A.Grant Profiles'!#REF!</f>
        <v>#REF!</v>
      </c>
      <c r="G63" s="44" t="e">
        <f>'[21]A.Grant Profiles'!#REF!</f>
        <v>#REF!</v>
      </c>
      <c r="H63" s="59" t="e">
        <f>'[21]A.Grant Profiles'!#REF!</f>
        <v>#REF!</v>
      </c>
      <c r="I63" s="306"/>
      <c r="J63" s="240"/>
      <c r="K63" s="240"/>
      <c r="L63" s="400"/>
      <c r="M63" s="240"/>
      <c r="N63" s="240"/>
      <c r="O63" s="421"/>
      <c r="P63" s="421"/>
      <c r="Q63" s="307"/>
      <c r="R63" s="20"/>
      <c r="S63" s="6"/>
      <c r="T63" s="6"/>
      <c r="U63" s="6"/>
      <c r="V63" s="6"/>
      <c r="W63" s="6"/>
      <c r="X63" s="21"/>
      <c r="Y63" s="21"/>
      <c r="Z63" s="21"/>
      <c r="AA63" s="21"/>
      <c r="AB63" s="21"/>
      <c r="AC63" s="21"/>
      <c r="AD63" s="20"/>
      <c r="AE63" s="20"/>
      <c r="AF63" s="20"/>
      <c r="AG63" s="6"/>
      <c r="AH63" s="21"/>
      <c r="AI63" s="20"/>
      <c r="AJ63" s="6"/>
      <c r="BI63" s="4"/>
      <c r="BJ63" s="4"/>
      <c r="BK63" s="4"/>
      <c r="BL63" s="4"/>
      <c r="BM63" s="4"/>
      <c r="BN63" s="4"/>
      <c r="BO63" s="4"/>
      <c r="BP63" s="4"/>
      <c r="BQ63" s="4"/>
      <c r="BR63" s="4"/>
      <c r="BS63" s="4"/>
      <c r="BT63" s="4"/>
      <c r="BU63" s="4"/>
      <c r="BV63" s="4"/>
      <c r="BW63" s="4"/>
      <c r="BX63" s="4"/>
      <c r="BY63" s="4"/>
      <c r="BZ63" s="4"/>
    </row>
    <row r="64" spans="1:78" s="5" customFormat="1" ht="12" hidden="1" customHeight="1" thickBot="1">
      <c r="A64" s="124">
        <f>'[21]A.Grant Profiles'!A69</f>
        <v>0</v>
      </c>
      <c r="B64" s="71">
        <f>'[21]A.Grant Profiles'!B83</f>
        <v>0</v>
      </c>
      <c r="C64" s="229"/>
      <c r="D64" s="48"/>
      <c r="E64" s="48"/>
      <c r="F64" s="43" t="str">
        <f>'[21]A.Grant Profiles'!P55</f>
        <v>Type Date</v>
      </c>
      <c r="G64" s="44" t="str">
        <f>'[21]A.Grant Profiles'!Q55</f>
        <v>Type Date</v>
      </c>
      <c r="H64" s="59" t="e">
        <f>'[21]A.Grant Profiles'!R55</f>
        <v>#VALUE!</v>
      </c>
      <c r="I64" s="306"/>
      <c r="J64" s="240"/>
      <c r="K64" s="240"/>
      <c r="L64" s="400"/>
      <c r="M64" s="240"/>
      <c r="N64" s="240"/>
      <c r="O64" s="421"/>
      <c r="P64" s="421"/>
      <c r="Q64" s="307"/>
      <c r="R64" s="20"/>
      <c r="S64" s="6"/>
      <c r="T64" s="6"/>
      <c r="U64" s="6"/>
      <c r="V64" s="6"/>
      <c r="W64" s="6"/>
      <c r="X64" s="21"/>
      <c r="Y64" s="21"/>
      <c r="Z64" s="21"/>
      <c r="AA64" s="21"/>
      <c r="AB64" s="21"/>
      <c r="AC64" s="21"/>
      <c r="AD64" s="20"/>
      <c r="AE64" s="20"/>
      <c r="AF64" s="20"/>
      <c r="AG64" s="6"/>
      <c r="AH64" s="21"/>
      <c r="AI64" s="20"/>
      <c r="AJ64" s="6"/>
      <c r="BI64" s="4"/>
      <c r="BJ64" s="4"/>
      <c r="BK64" s="4"/>
      <c r="BL64" s="4"/>
      <c r="BM64" s="4"/>
      <c r="BN64" s="4"/>
      <c r="BO64" s="4"/>
      <c r="BP64" s="4"/>
      <c r="BQ64" s="4"/>
      <c r="BR64" s="4"/>
      <c r="BS64" s="4"/>
      <c r="BT64" s="4"/>
      <c r="BU64" s="4"/>
      <c r="BV64" s="4"/>
      <c r="BW64" s="4"/>
      <c r="BX64" s="4"/>
      <c r="BY64" s="4"/>
      <c r="BZ64" s="4"/>
    </row>
    <row r="65" spans="1:78" s="5" customFormat="1" ht="12" hidden="1" customHeight="1" thickBot="1">
      <c r="A65" s="124">
        <f>'[21]A.Grant Profiles'!A70</f>
        <v>0</v>
      </c>
      <c r="B65" s="71">
        <f>'[21]A.Grant Profiles'!B84</f>
        <v>0</v>
      </c>
      <c r="C65" s="229"/>
      <c r="D65" s="48"/>
      <c r="E65" s="48"/>
      <c r="F65" s="43" t="str">
        <f>'[21]A.Grant Profiles'!P56</f>
        <v>Type Date</v>
      </c>
      <c r="G65" s="44" t="str">
        <f>'[21]A.Grant Profiles'!Q56</f>
        <v>Type Date</v>
      </c>
      <c r="H65" s="59" t="e">
        <f>'[21]A.Grant Profiles'!R56</f>
        <v>#VALUE!</v>
      </c>
      <c r="I65" s="306"/>
      <c r="J65" s="240"/>
      <c r="K65" s="240"/>
      <c r="L65" s="400"/>
      <c r="M65" s="240"/>
      <c r="N65" s="240"/>
      <c r="O65" s="421"/>
      <c r="P65" s="421"/>
      <c r="Q65" s="307"/>
      <c r="R65" s="20"/>
      <c r="S65" s="6"/>
      <c r="T65" s="6"/>
      <c r="U65" s="6"/>
      <c r="V65" s="6"/>
      <c r="W65" s="6"/>
      <c r="X65" s="21"/>
      <c r="Y65" s="21"/>
      <c r="Z65" s="21"/>
      <c r="AA65" s="21"/>
      <c r="AB65" s="21"/>
      <c r="AC65" s="21"/>
      <c r="AD65" s="20"/>
      <c r="AE65" s="20"/>
      <c r="AF65" s="20"/>
      <c r="AG65" s="6"/>
      <c r="AH65" s="21"/>
      <c r="AI65" s="20"/>
      <c r="AJ65" s="6"/>
      <c r="BI65" s="4"/>
      <c r="BJ65" s="4"/>
      <c r="BK65" s="4"/>
      <c r="BL65" s="4"/>
      <c r="BM65" s="4"/>
      <c r="BN65" s="4"/>
      <c r="BO65" s="4"/>
      <c r="BP65" s="4"/>
      <c r="BQ65" s="4"/>
      <c r="BR65" s="4"/>
      <c r="BS65" s="4"/>
      <c r="BT65" s="4"/>
      <c r="BU65" s="4"/>
      <c r="BV65" s="4"/>
      <c r="BW65" s="4"/>
      <c r="BX65" s="4"/>
      <c r="BY65" s="4"/>
      <c r="BZ65" s="4"/>
    </row>
    <row r="66" spans="1:78" s="5" customFormat="1" ht="12" hidden="1" customHeight="1" thickBot="1">
      <c r="A66" s="124">
        <f>'[21]A.Grant Profiles'!A71</f>
        <v>0</v>
      </c>
      <c r="B66" s="71">
        <f>'[21]A.Grant Profiles'!B85</f>
        <v>0</v>
      </c>
      <c r="C66" s="229"/>
      <c r="D66" s="48"/>
      <c r="E66" s="48"/>
      <c r="F66" s="43">
        <f>'[21]A.Grant Profiles'!P46</f>
        <v>42370</v>
      </c>
      <c r="G66" s="44">
        <f>'[21]A.Grant Profiles'!Q46</f>
        <v>42735</v>
      </c>
      <c r="H66" s="59">
        <f>'[21]A.Grant Profiles'!R46</f>
        <v>12.166666666666666</v>
      </c>
      <c r="I66" s="306"/>
      <c r="J66" s="240"/>
      <c r="K66" s="240"/>
      <c r="L66" s="400"/>
      <c r="M66" s="240"/>
      <c r="N66" s="240"/>
      <c r="O66" s="421"/>
      <c r="P66" s="421"/>
      <c r="Q66" s="307"/>
      <c r="R66" s="20"/>
      <c r="S66" s="6"/>
      <c r="T66" s="6"/>
      <c r="U66" s="6"/>
      <c r="V66" s="6"/>
      <c r="W66" s="6"/>
      <c r="X66" s="21"/>
      <c r="Y66" s="21"/>
      <c r="Z66" s="21"/>
      <c r="AA66" s="21"/>
      <c r="AB66" s="21"/>
      <c r="AC66" s="21"/>
      <c r="AD66" s="20"/>
      <c r="AE66" s="20"/>
      <c r="AF66" s="20"/>
      <c r="AG66" s="6"/>
      <c r="AH66" s="21"/>
      <c r="AI66" s="20"/>
      <c r="AJ66" s="6"/>
      <c r="BI66" s="4"/>
      <c r="BJ66" s="4"/>
      <c r="BK66" s="4"/>
      <c r="BL66" s="4"/>
      <c r="BM66" s="4"/>
      <c r="BN66" s="4"/>
      <c r="BO66" s="4"/>
      <c r="BP66" s="4"/>
      <c r="BQ66" s="4"/>
      <c r="BR66" s="4"/>
      <c r="BS66" s="4"/>
      <c r="BT66" s="4"/>
      <c r="BU66" s="4"/>
      <c r="BV66" s="4"/>
      <c r="BW66" s="4"/>
      <c r="BX66" s="4"/>
      <c r="BY66" s="4"/>
      <c r="BZ66" s="4"/>
    </row>
    <row r="67" spans="1:78" s="5" customFormat="1" ht="12" hidden="1" customHeight="1" thickBot="1">
      <c r="A67" s="124">
        <f>'[21]A.Grant Profiles'!A72</f>
        <v>0</v>
      </c>
      <c r="B67" s="71">
        <f>'[21]A.Grant Profiles'!B86</f>
        <v>0</v>
      </c>
      <c r="C67" s="229"/>
      <c r="D67" s="48"/>
      <c r="E67" s="48"/>
      <c r="F67" s="43" t="str">
        <f>'[21]A.Grant Profiles'!P65</f>
        <v>Type Date</v>
      </c>
      <c r="G67" s="44" t="str">
        <f>'[21]A.Grant Profiles'!Q65</f>
        <v>Type Date</v>
      </c>
      <c r="H67" s="59" t="e">
        <f>'[21]A.Grant Profiles'!R65</f>
        <v>#VALUE!</v>
      </c>
      <c r="I67" s="306"/>
      <c r="J67" s="240"/>
      <c r="K67" s="240"/>
      <c r="L67" s="400"/>
      <c r="M67" s="240"/>
      <c r="N67" s="240"/>
      <c r="O67" s="421"/>
      <c r="P67" s="421"/>
      <c r="Q67" s="307"/>
      <c r="R67" s="20"/>
      <c r="S67" s="6"/>
      <c r="T67" s="6"/>
      <c r="U67" s="6"/>
      <c r="V67" s="6"/>
      <c r="W67" s="6"/>
      <c r="X67" s="21"/>
      <c r="Y67" s="21"/>
      <c r="Z67" s="21"/>
      <c r="AA67" s="21"/>
      <c r="AB67" s="21"/>
      <c r="AC67" s="21"/>
      <c r="AD67" s="20"/>
      <c r="AE67" s="20"/>
      <c r="AF67" s="20"/>
      <c r="AG67" s="6"/>
      <c r="AH67" s="21"/>
      <c r="AI67" s="20"/>
      <c r="AJ67" s="6"/>
      <c r="BI67" s="4"/>
      <c r="BJ67" s="4"/>
      <c r="BK67" s="4"/>
      <c r="BL67" s="4"/>
      <c r="BM67" s="4"/>
      <c r="BN67" s="4"/>
      <c r="BO67" s="4"/>
      <c r="BP67" s="4"/>
      <c r="BQ67" s="4"/>
      <c r="BR67" s="4"/>
      <c r="BS67" s="4"/>
      <c r="BT67" s="4"/>
      <c r="BU67" s="4"/>
      <c r="BV67" s="4"/>
      <c r="BW67" s="4"/>
      <c r="BX67" s="4"/>
      <c r="BY67" s="4"/>
      <c r="BZ67" s="4"/>
    </row>
    <row r="68" spans="1:78" s="5" customFormat="1" ht="12" hidden="1" customHeight="1" thickBot="1">
      <c r="A68" s="124">
        <f>'[21]A.Grant Profiles'!A73</f>
        <v>0</v>
      </c>
      <c r="B68" s="71">
        <f>'[21]A.Grant Profiles'!B66</f>
        <v>0</v>
      </c>
      <c r="C68" s="229"/>
      <c r="D68" s="48"/>
      <c r="E68" s="48"/>
      <c r="F68" s="43" t="str">
        <f>'[21]A.Grant Profiles'!P66</f>
        <v>Type Date</v>
      </c>
      <c r="G68" s="44" t="str">
        <f>'[21]A.Grant Profiles'!Q66</f>
        <v>Type Date</v>
      </c>
      <c r="H68" s="59" t="e">
        <f>'[21]A.Grant Profiles'!R66</f>
        <v>#VALUE!</v>
      </c>
      <c r="I68" s="306"/>
      <c r="J68" s="240"/>
      <c r="K68" s="240"/>
      <c r="L68" s="400"/>
      <c r="M68" s="240"/>
      <c r="N68" s="240"/>
      <c r="O68" s="421"/>
      <c r="P68" s="421"/>
      <c r="Q68" s="307"/>
      <c r="R68" s="20"/>
      <c r="S68" s="6"/>
      <c r="T68" s="6"/>
      <c r="U68" s="6"/>
      <c r="V68" s="6"/>
      <c r="W68" s="6"/>
      <c r="X68" s="21"/>
      <c r="Y68" s="21"/>
      <c r="Z68" s="21"/>
      <c r="AA68" s="21"/>
      <c r="AB68" s="21"/>
      <c r="AC68" s="21"/>
      <c r="AD68" s="20"/>
      <c r="AE68" s="20"/>
      <c r="AF68" s="20"/>
      <c r="AG68" s="6"/>
      <c r="AH68" s="21"/>
      <c r="AI68" s="20"/>
      <c r="AJ68" s="6"/>
      <c r="BI68" s="4"/>
      <c r="BJ68" s="4"/>
      <c r="BK68" s="4"/>
      <c r="BL68" s="4"/>
      <c r="BM68" s="4"/>
      <c r="BN68" s="4"/>
      <c r="BO68" s="4"/>
      <c r="BP68" s="4"/>
      <c r="BQ68" s="4"/>
      <c r="BR68" s="4"/>
      <c r="BS68" s="4"/>
      <c r="BT68" s="4"/>
      <c r="BU68" s="4"/>
      <c r="BV68" s="4"/>
      <c r="BW68" s="4"/>
      <c r="BX68" s="4"/>
      <c r="BY68" s="4"/>
      <c r="BZ68" s="4"/>
    </row>
    <row r="69" spans="1:78" s="5" customFormat="1" ht="12" hidden="1" customHeight="1" thickBot="1">
      <c r="A69" s="124">
        <f>'[21]A.Grant Profiles'!A74</f>
        <v>0</v>
      </c>
      <c r="B69" s="71">
        <f>'[21]A.Grant Profiles'!B67</f>
        <v>0</v>
      </c>
      <c r="C69" s="229"/>
      <c r="D69" s="48"/>
      <c r="E69" s="48"/>
      <c r="F69" s="43" t="str">
        <f>'[21]A.Grant Profiles'!P67</f>
        <v>Type Date</v>
      </c>
      <c r="G69" s="44" t="str">
        <f>'[21]A.Grant Profiles'!Q67</f>
        <v>Type Date</v>
      </c>
      <c r="H69" s="59" t="e">
        <f>'[21]A.Grant Profiles'!R67</f>
        <v>#VALUE!</v>
      </c>
      <c r="I69" s="306"/>
      <c r="J69" s="240"/>
      <c r="K69" s="240"/>
      <c r="L69" s="400"/>
      <c r="M69" s="240"/>
      <c r="N69" s="240"/>
      <c r="O69" s="421"/>
      <c r="P69" s="421"/>
      <c r="Q69" s="307"/>
      <c r="R69" s="20"/>
      <c r="S69" s="6"/>
      <c r="T69" s="6"/>
      <c r="U69" s="6"/>
      <c r="V69" s="6"/>
      <c r="W69" s="6"/>
      <c r="X69" s="21"/>
      <c r="Y69" s="21"/>
      <c r="Z69" s="21"/>
      <c r="AA69" s="21"/>
      <c r="AB69" s="21"/>
      <c r="AC69" s="21"/>
      <c r="AD69" s="20"/>
      <c r="AE69" s="20"/>
      <c r="AF69" s="20"/>
      <c r="AG69" s="6"/>
      <c r="AH69" s="21"/>
      <c r="AI69" s="20"/>
      <c r="AJ69" s="6"/>
      <c r="BI69" s="4"/>
      <c r="BJ69" s="4"/>
      <c r="BK69" s="4"/>
      <c r="BL69" s="4"/>
      <c r="BM69" s="4"/>
      <c r="BN69" s="4"/>
      <c r="BO69" s="4"/>
      <c r="BP69" s="4"/>
      <c r="BQ69" s="4"/>
      <c r="BR69" s="4"/>
      <c r="BS69" s="4"/>
      <c r="BT69" s="4"/>
      <c r="BU69" s="4"/>
      <c r="BV69" s="4"/>
      <c r="BW69" s="4"/>
      <c r="BX69" s="4"/>
      <c r="BY69" s="4"/>
      <c r="BZ69" s="4"/>
    </row>
    <row r="70" spans="1:78" s="5" customFormat="1" ht="12" hidden="1" customHeight="1" thickBot="1">
      <c r="A70" s="124">
        <f>'[21]A.Grant Profiles'!A75</f>
        <v>0</v>
      </c>
      <c r="B70" s="71">
        <f>'[21]A.Grant Profiles'!B68</f>
        <v>0</v>
      </c>
      <c r="C70" s="229"/>
      <c r="D70" s="48"/>
      <c r="E70" s="48"/>
      <c r="F70" s="43">
        <f>'[21]A.Grant Profiles'!P68</f>
        <v>0</v>
      </c>
      <c r="G70" s="44">
        <f>'[21]A.Grant Profiles'!Q68</f>
        <v>0</v>
      </c>
      <c r="H70" s="59">
        <f>'[21]A.Grant Profiles'!R68</f>
        <v>0</v>
      </c>
      <c r="I70" s="306"/>
      <c r="J70" s="240"/>
      <c r="K70" s="240"/>
      <c r="L70" s="400"/>
      <c r="M70" s="240"/>
      <c r="N70" s="240"/>
      <c r="O70" s="421"/>
      <c r="P70" s="421"/>
      <c r="Q70" s="307"/>
      <c r="R70" s="20"/>
      <c r="S70" s="6"/>
      <c r="T70" s="6"/>
      <c r="U70" s="6"/>
      <c r="V70" s="6"/>
      <c r="W70" s="6"/>
      <c r="X70" s="21"/>
      <c r="Y70" s="21"/>
      <c r="Z70" s="21"/>
      <c r="AA70" s="21"/>
      <c r="AB70" s="21"/>
      <c r="AC70" s="21"/>
      <c r="AD70" s="20"/>
      <c r="AE70" s="20"/>
      <c r="AF70" s="20"/>
      <c r="AG70" s="6"/>
      <c r="AH70" s="21"/>
      <c r="AI70" s="20"/>
      <c r="AJ70" s="6"/>
      <c r="BI70" s="4"/>
      <c r="BJ70" s="4"/>
      <c r="BK70" s="4"/>
      <c r="BL70" s="4"/>
      <c r="BM70" s="4"/>
      <c r="BN70" s="4"/>
      <c r="BO70" s="4"/>
      <c r="BP70" s="4"/>
      <c r="BQ70" s="4"/>
      <c r="BR70" s="4"/>
      <c r="BS70" s="4"/>
      <c r="BT70" s="4"/>
      <c r="BU70" s="4"/>
      <c r="BV70" s="4"/>
      <c r="BW70" s="4"/>
      <c r="BX70" s="4"/>
      <c r="BY70" s="4"/>
      <c r="BZ70" s="4"/>
    </row>
    <row r="71" spans="1:78" s="5" customFormat="1" ht="12" hidden="1" customHeight="1" thickBot="1">
      <c r="A71" s="124">
        <f>'[21]A.Grant Profiles'!A76</f>
        <v>0</v>
      </c>
      <c r="B71" s="71">
        <f>'[21]A.Grant Profiles'!B69</f>
        <v>0</v>
      </c>
      <c r="C71" s="229"/>
      <c r="D71" s="48"/>
      <c r="E71" s="48"/>
      <c r="F71" s="43">
        <f>'[21]A.Grant Profiles'!P69</f>
        <v>0</v>
      </c>
      <c r="G71" s="44">
        <f>'[21]A.Grant Profiles'!Q69</f>
        <v>0</v>
      </c>
      <c r="H71" s="59">
        <f>'[21]A.Grant Profiles'!R69</f>
        <v>0</v>
      </c>
      <c r="I71" s="306"/>
      <c r="J71" s="240"/>
      <c r="K71" s="240"/>
      <c r="L71" s="400"/>
      <c r="M71" s="240"/>
      <c r="N71" s="240"/>
      <c r="O71" s="421"/>
      <c r="P71" s="421"/>
      <c r="Q71" s="307"/>
      <c r="R71" s="20"/>
      <c r="S71" s="6"/>
      <c r="T71" s="6"/>
      <c r="U71" s="6"/>
      <c r="V71" s="6"/>
      <c r="W71" s="6"/>
      <c r="X71" s="21"/>
      <c r="Y71" s="21"/>
      <c r="Z71" s="21"/>
      <c r="AA71" s="21"/>
      <c r="AB71" s="21"/>
      <c r="AC71" s="21"/>
      <c r="AD71" s="20"/>
      <c r="AE71" s="20"/>
      <c r="AF71" s="20"/>
      <c r="AG71" s="6"/>
      <c r="AH71" s="21"/>
      <c r="AI71" s="20"/>
      <c r="AJ71" s="6"/>
      <c r="BI71" s="4"/>
      <c r="BJ71" s="4"/>
      <c r="BK71" s="4"/>
      <c r="BL71" s="4"/>
      <c r="BM71" s="4"/>
      <c r="BN71" s="4"/>
      <c r="BO71" s="4"/>
      <c r="BP71" s="4"/>
      <c r="BQ71" s="4"/>
      <c r="BR71" s="4"/>
      <c r="BS71" s="4"/>
      <c r="BT71" s="4"/>
      <c r="BU71" s="4"/>
      <c r="BV71" s="4"/>
      <c r="BW71" s="4"/>
      <c r="BX71" s="4"/>
      <c r="BY71" s="4"/>
      <c r="BZ71" s="4"/>
    </row>
    <row r="72" spans="1:78" s="5" customFormat="1" ht="12" hidden="1" customHeight="1" thickBot="1">
      <c r="A72" s="124">
        <f>'[21]A.Grant Profiles'!A77</f>
        <v>0</v>
      </c>
      <c r="B72" s="71">
        <f>'[21]A.Grant Profiles'!B70</f>
        <v>0</v>
      </c>
      <c r="C72" s="229"/>
      <c r="D72" s="48"/>
      <c r="E72" s="48"/>
      <c r="F72" s="43">
        <f>'[21]A.Grant Profiles'!P70</f>
        <v>0</v>
      </c>
      <c r="G72" s="44">
        <f>'[21]A.Grant Profiles'!Q70</f>
        <v>0</v>
      </c>
      <c r="H72" s="59">
        <f>'[21]A.Grant Profiles'!R70</f>
        <v>0</v>
      </c>
      <c r="I72" s="306"/>
      <c r="J72" s="240"/>
      <c r="K72" s="240"/>
      <c r="L72" s="400"/>
      <c r="M72" s="240"/>
      <c r="N72" s="240"/>
      <c r="O72" s="421"/>
      <c r="P72" s="421"/>
      <c r="Q72" s="307"/>
      <c r="R72" s="20"/>
      <c r="S72" s="6"/>
      <c r="T72" s="6"/>
      <c r="U72" s="6"/>
      <c r="V72" s="6"/>
      <c r="W72" s="6"/>
      <c r="X72" s="21"/>
      <c r="Y72" s="21"/>
      <c r="Z72" s="21"/>
      <c r="AA72" s="21"/>
      <c r="AB72" s="21"/>
      <c r="AC72" s="21"/>
      <c r="AD72" s="20"/>
      <c r="AE72" s="20"/>
      <c r="AF72" s="20"/>
      <c r="AG72" s="6"/>
      <c r="AH72" s="21"/>
      <c r="AI72" s="20"/>
      <c r="AJ72" s="6"/>
      <c r="BI72" s="4"/>
      <c r="BJ72" s="4"/>
      <c r="BK72" s="4"/>
      <c r="BL72" s="4"/>
      <c r="BM72" s="4"/>
      <c r="BN72" s="4"/>
      <c r="BO72" s="4"/>
      <c r="BP72" s="4"/>
      <c r="BQ72" s="4"/>
      <c r="BR72" s="4"/>
      <c r="BS72" s="4"/>
      <c r="BT72" s="4"/>
      <c r="BU72" s="4"/>
      <c r="BV72" s="4"/>
      <c r="BW72" s="4"/>
      <c r="BX72" s="4"/>
      <c r="BY72" s="4"/>
      <c r="BZ72" s="4"/>
    </row>
    <row r="73" spans="1:78" s="5" customFormat="1" ht="12" hidden="1" customHeight="1" thickBot="1">
      <c r="A73" s="250">
        <f>'[21]A.Grant Profiles'!A78</f>
        <v>0</v>
      </c>
      <c r="B73" s="251">
        <f>'[21]A.Grant Profiles'!B71</f>
        <v>0</v>
      </c>
      <c r="C73" s="230"/>
      <c r="D73" s="374"/>
      <c r="E73" s="374"/>
      <c r="F73" s="252">
        <f>'[21]A.Grant Profiles'!P71</f>
        <v>0</v>
      </c>
      <c r="G73" s="253">
        <f>'[21]A.Grant Profiles'!Q71</f>
        <v>0</v>
      </c>
      <c r="H73" s="301">
        <f>'[21]A.Grant Profiles'!R71</f>
        <v>0</v>
      </c>
      <c r="I73" s="306"/>
      <c r="J73" s="240"/>
      <c r="K73" s="240"/>
      <c r="L73" s="400"/>
      <c r="M73" s="240"/>
      <c r="N73" s="240"/>
      <c r="O73" s="421"/>
      <c r="P73" s="421"/>
      <c r="Q73" s="307"/>
      <c r="R73" s="254"/>
      <c r="S73" s="255"/>
      <c r="T73" s="255"/>
      <c r="U73" s="255"/>
      <c r="V73" s="255"/>
      <c r="W73" s="255"/>
      <c r="X73" s="22"/>
      <c r="Y73" s="22"/>
      <c r="Z73" s="22"/>
      <c r="AA73" s="22"/>
      <c r="AB73" s="22"/>
      <c r="AC73" s="22"/>
      <c r="AD73" s="299"/>
      <c r="AE73" s="299"/>
      <c r="AF73" s="299"/>
      <c r="AG73" s="23"/>
      <c r="AH73" s="22"/>
      <c r="AI73" s="299"/>
      <c r="AJ73" s="23"/>
      <c r="BI73" s="4"/>
      <c r="BJ73" s="4"/>
      <c r="BK73" s="4"/>
      <c r="BL73" s="4"/>
      <c r="BM73" s="4"/>
      <c r="BN73" s="4"/>
      <c r="BO73" s="4"/>
      <c r="BP73" s="4"/>
      <c r="BQ73" s="4"/>
      <c r="BR73" s="4"/>
      <c r="BS73" s="4"/>
      <c r="BT73" s="4"/>
      <c r="BU73" s="4"/>
      <c r="BV73" s="4"/>
      <c r="BW73" s="4"/>
      <c r="BX73" s="4"/>
      <c r="BY73" s="4"/>
      <c r="BZ73" s="4"/>
    </row>
    <row r="74" spans="1:78" s="248" customFormat="1" ht="15.75" customHeight="1" thickBot="1">
      <c r="A74" s="387"/>
      <c r="B74" s="388"/>
      <c r="C74" s="388"/>
      <c r="D74" s="388"/>
      <c r="E74" s="388"/>
      <c r="F74" s="388"/>
      <c r="G74" s="388"/>
      <c r="H74" s="389"/>
      <c r="I74" s="408">
        <f>SUM(I10:I35)</f>
        <v>16154744</v>
      </c>
      <c r="J74" s="308">
        <f>SUM(J10:J35)</f>
        <v>8289057.3200000003</v>
      </c>
      <c r="K74" s="407">
        <f>J74/I74</f>
        <v>0.51310360102270891</v>
      </c>
      <c r="L74" s="401">
        <f>SUM(L10:L42)</f>
        <v>5065272.8454102566</v>
      </c>
      <c r="M74" s="401">
        <f>SUM(M10:M42)</f>
        <v>4255614.870000001</v>
      </c>
      <c r="N74" s="407">
        <f>M74/L74</f>
        <v>0.8401551110629899</v>
      </c>
      <c r="O74" s="422">
        <f>SUM(O11:O35)</f>
        <v>5257301.6392307691</v>
      </c>
      <c r="P74" s="422"/>
      <c r="Q74" s="411">
        <f>SUM(Q10:Q42)</f>
        <v>514025.11999999994</v>
      </c>
      <c r="R74" s="256">
        <f ca="1">SUMIF(R10:R42, T16, I10:I35)*0.1</f>
        <v>587068.20000000007</v>
      </c>
      <c r="S74" s="256">
        <f ca="1">SUMIF(S10:S42, T21, I10:I35)*0.2</f>
        <v>1192212.4000000001</v>
      </c>
      <c r="T74" s="256">
        <f>SUMIF(T10:T21, T13, I10:I21)+SUMIF(T10:T50, T13, I10:I50)*0.6</f>
        <v>6865167.5999999996</v>
      </c>
      <c r="U74" s="256">
        <f ca="1">SUMIF(U10:U42, U17, I10:I35)*0.6</f>
        <v>1153234.2</v>
      </c>
      <c r="V74" s="256">
        <f ca="1">SUMIF(V10:V42, V17, I10:I35)-U74</f>
        <v>2441883.7999999998</v>
      </c>
      <c r="W74" s="256">
        <f ca="1">SUMIF(W10:W42,  W24, I10:I35)*0.1</f>
        <v>244279.1</v>
      </c>
      <c r="X74" s="249"/>
      <c r="Y74" s="249"/>
      <c r="Z74" s="249"/>
      <c r="AA74" s="249"/>
      <c r="AB74" s="249"/>
      <c r="AC74" s="249"/>
      <c r="AD74" s="249"/>
      <c r="AE74" s="249"/>
      <c r="AF74" s="249"/>
      <c r="AG74" s="249"/>
      <c r="AH74" s="249"/>
      <c r="AI74" s="249"/>
      <c r="AJ74" s="249"/>
    </row>
    <row r="75" spans="1:78" s="5" customFormat="1">
      <c r="A75" s="13"/>
      <c r="C75" s="226"/>
      <c r="H75" s="62"/>
      <c r="I75" s="62"/>
      <c r="J75" s="62"/>
      <c r="K75" s="62"/>
      <c r="L75" s="62"/>
      <c r="M75" s="62"/>
      <c r="N75" s="62"/>
      <c r="O75" s="415"/>
      <c r="P75" s="415"/>
      <c r="Q75" s="62"/>
      <c r="S75" s="3"/>
      <c r="T75" s="3"/>
      <c r="U75" s="3"/>
      <c r="V75" s="3"/>
      <c r="W75" s="3"/>
      <c r="X75" s="3"/>
      <c r="Y75" s="3"/>
      <c r="Z75" s="3"/>
      <c r="AA75" s="3"/>
      <c r="AB75" s="3"/>
      <c r="AC75" s="3"/>
      <c r="AD75" s="3"/>
      <c r="AE75" s="3"/>
      <c r="AF75" s="3"/>
      <c r="AG75" s="3"/>
      <c r="AH75" s="3"/>
      <c r="AI75" s="3"/>
      <c r="AJ75" s="3"/>
    </row>
    <row r="76" spans="1:78" s="5" customFormat="1">
      <c r="A76" s="13"/>
      <c r="B76" s="9"/>
      <c r="C76" s="257"/>
      <c r="D76" s="9"/>
      <c r="E76" s="9"/>
      <c r="H76" s="63"/>
      <c r="I76" s="63"/>
      <c r="J76" s="63"/>
      <c r="K76" s="63"/>
      <c r="L76" s="63"/>
      <c r="M76" s="63"/>
      <c r="N76" s="63"/>
      <c r="O76" s="423"/>
      <c r="P76" s="423"/>
      <c r="Q76" s="63"/>
      <c r="S76" s="3"/>
      <c r="T76" s="3"/>
      <c r="U76" s="3"/>
      <c r="V76" s="3"/>
      <c r="W76" s="3"/>
      <c r="X76" s="3"/>
      <c r="Y76" s="3"/>
      <c r="Z76" s="3"/>
      <c r="AA76" s="3"/>
      <c r="AB76" s="3"/>
      <c r="AC76" s="3"/>
      <c r="AD76" s="3"/>
      <c r="AE76" s="3"/>
      <c r="AF76" s="3"/>
      <c r="AG76" s="3"/>
      <c r="AH76" s="3"/>
      <c r="AI76" s="3"/>
      <c r="AJ76" s="3"/>
    </row>
    <row r="77" spans="1:78" s="5" customFormat="1">
      <c r="A77" s="13"/>
      <c r="B77" s="9"/>
      <c r="C77" s="257"/>
      <c r="D77" s="9"/>
      <c r="E77" s="9"/>
      <c r="H77" s="64"/>
      <c r="I77" s="64"/>
      <c r="J77" s="64"/>
      <c r="K77" s="64"/>
      <c r="L77" s="64"/>
      <c r="M77" s="64"/>
      <c r="N77" s="64"/>
      <c r="O77" s="424"/>
      <c r="P77" s="424"/>
      <c r="Q77" s="64"/>
      <c r="S77" s="3"/>
      <c r="T77" s="3"/>
      <c r="U77" s="3"/>
      <c r="V77" s="3"/>
      <c r="W77" s="3"/>
      <c r="X77" s="3"/>
      <c r="Y77" s="3"/>
      <c r="Z77" s="3"/>
      <c r="AA77" s="3"/>
      <c r="AB77" s="3"/>
      <c r="AC77" s="3"/>
      <c r="AD77" s="3"/>
      <c r="AE77" s="3"/>
      <c r="AF77" s="3"/>
      <c r="AG77" s="3"/>
      <c r="AH77" s="3"/>
      <c r="AI77" s="3"/>
      <c r="AJ77" s="3"/>
    </row>
    <row r="78" spans="1:78" s="5" customFormat="1">
      <c r="A78" s="13"/>
      <c r="B78" s="9"/>
      <c r="C78" s="257"/>
      <c r="D78" s="9"/>
      <c r="E78" s="9"/>
      <c r="H78" s="64"/>
      <c r="I78" s="64"/>
      <c r="J78" s="64"/>
      <c r="K78" s="64"/>
      <c r="L78" s="64"/>
      <c r="M78" s="64"/>
      <c r="N78" s="64"/>
      <c r="O78" s="424"/>
      <c r="P78" s="424"/>
      <c r="Q78" s="64"/>
      <c r="S78" s="3"/>
      <c r="T78" s="3"/>
      <c r="U78" s="3"/>
      <c r="V78" s="3"/>
      <c r="W78" s="3"/>
      <c r="X78" s="3"/>
      <c r="Y78" s="3"/>
      <c r="Z78" s="3"/>
      <c r="AA78" s="3"/>
      <c r="AB78" s="3"/>
      <c r="AC78" s="3"/>
      <c r="AD78" s="3"/>
      <c r="AE78" s="3"/>
      <c r="AF78" s="3"/>
      <c r="AG78" s="3"/>
      <c r="AH78" s="3"/>
      <c r="AI78" s="3"/>
      <c r="AJ78" s="3"/>
    </row>
    <row r="79" spans="1:78" s="5" customFormat="1">
      <c r="A79" s="13"/>
      <c r="B79" s="9"/>
      <c r="C79" s="257"/>
      <c r="D79" s="9"/>
      <c r="E79" s="9"/>
      <c r="H79" s="64"/>
      <c r="I79" s="64"/>
      <c r="J79" s="64"/>
      <c r="K79" s="64"/>
      <c r="L79" s="64"/>
      <c r="M79" s="64"/>
      <c r="N79" s="64"/>
      <c r="O79" s="424"/>
      <c r="P79" s="424"/>
      <c r="Q79" s="64"/>
      <c r="S79" s="3"/>
      <c r="T79" s="3"/>
      <c r="U79" s="3"/>
      <c r="V79" s="3"/>
      <c r="W79" s="3"/>
      <c r="X79" s="3"/>
      <c r="Y79" s="3"/>
      <c r="Z79" s="3"/>
      <c r="AA79" s="3"/>
      <c r="AB79" s="3"/>
      <c r="AC79" s="3"/>
      <c r="AD79" s="3"/>
      <c r="AE79" s="3"/>
      <c r="AF79" s="3"/>
      <c r="AG79" s="3"/>
      <c r="AH79" s="3"/>
      <c r="AI79" s="3"/>
      <c r="AJ79" s="3"/>
    </row>
    <row r="80" spans="1:78" s="5" customFormat="1">
      <c r="A80" s="13"/>
      <c r="B80" s="9"/>
      <c r="C80" s="257"/>
      <c r="D80" s="9"/>
      <c r="E80" s="9"/>
      <c r="F80" s="32"/>
      <c r="G80" s="32"/>
      <c r="H80" s="65"/>
      <c r="I80" s="65"/>
      <c r="J80" s="65"/>
      <c r="K80" s="65"/>
      <c r="L80" s="65"/>
      <c r="M80" s="65"/>
      <c r="N80" s="65"/>
      <c r="O80" s="425"/>
      <c r="P80" s="425"/>
      <c r="Q80" s="65"/>
      <c r="R80" s="3"/>
      <c r="S80" s="3"/>
      <c r="T80" s="3"/>
      <c r="U80" s="3"/>
      <c r="V80" s="3"/>
      <c r="W80" s="3"/>
      <c r="X80" s="3"/>
      <c r="Y80" s="3"/>
      <c r="Z80" s="3"/>
      <c r="AA80" s="3"/>
      <c r="AB80" s="3"/>
      <c r="AC80" s="3"/>
      <c r="AD80" s="3"/>
      <c r="AE80" s="3"/>
      <c r="AF80" s="3"/>
      <c r="AG80" s="3"/>
      <c r="AH80" s="3"/>
      <c r="AI80" s="3"/>
      <c r="AJ80" s="3"/>
    </row>
    <row r="81" spans="1:36" s="5" customFormat="1">
      <c r="A81" s="13"/>
      <c r="B81" s="9"/>
      <c r="C81" s="257"/>
      <c r="D81" s="9"/>
      <c r="E81" s="9"/>
      <c r="F81" s="32"/>
      <c r="G81" s="32"/>
      <c r="H81" s="65" t="s">
        <v>116</v>
      </c>
      <c r="I81" s="65"/>
      <c r="J81" s="65"/>
      <c r="K81" s="65"/>
      <c r="L81" s="65"/>
      <c r="M81" s="65"/>
      <c r="N81" s="65"/>
      <c r="O81" s="425"/>
      <c r="P81" s="425"/>
      <c r="Q81" s="65"/>
      <c r="R81" s="3"/>
      <c r="S81" s="3"/>
      <c r="T81" s="3"/>
      <c r="U81" s="3"/>
      <c r="V81" s="3"/>
      <c r="W81" s="3"/>
      <c r="X81" s="3"/>
      <c r="Y81" s="3"/>
      <c r="Z81" s="3"/>
      <c r="AA81" s="3"/>
      <c r="AB81" s="3"/>
      <c r="AC81" s="3"/>
      <c r="AD81" s="3"/>
      <c r="AE81" s="3"/>
      <c r="AF81" s="3"/>
      <c r="AG81" s="3"/>
      <c r="AH81" s="3"/>
      <c r="AI81" s="3"/>
      <c r="AJ81" s="3"/>
    </row>
    <row r="82" spans="1:36" s="5" customFormat="1">
      <c r="A82" s="13"/>
      <c r="B82" s="9"/>
      <c r="C82" s="257"/>
      <c r="D82" s="9"/>
      <c r="E82" s="9"/>
      <c r="F82" s="8"/>
      <c r="G82" s="8"/>
      <c r="H82" s="61"/>
      <c r="I82" s="61"/>
      <c r="J82" s="61"/>
      <c r="K82" s="61"/>
      <c r="L82" s="61"/>
      <c r="M82" s="61"/>
      <c r="N82" s="61"/>
      <c r="O82" s="426"/>
      <c r="P82" s="426"/>
      <c r="Q82" s="61"/>
      <c r="R82" s="3"/>
      <c r="S82" s="3"/>
      <c r="T82" s="3"/>
      <c r="U82" s="3"/>
      <c r="V82" s="3"/>
      <c r="W82" s="3"/>
      <c r="X82" s="3"/>
      <c r="Y82" s="3"/>
      <c r="Z82" s="3"/>
      <c r="AA82" s="3"/>
      <c r="AB82" s="3"/>
      <c r="AC82" s="3"/>
      <c r="AD82" s="3"/>
      <c r="AE82" s="3"/>
      <c r="AF82" s="3"/>
      <c r="AG82" s="3"/>
      <c r="AH82" s="3"/>
      <c r="AI82" s="3"/>
      <c r="AJ82" s="3"/>
    </row>
    <row r="83" spans="1:36" s="5" customFormat="1">
      <c r="A83" s="13"/>
      <c r="B83" s="9"/>
      <c r="C83" s="257"/>
      <c r="D83" s="9"/>
      <c r="E83" s="9"/>
      <c r="F83" s="8"/>
      <c r="G83" s="8"/>
      <c r="H83" s="61"/>
      <c r="I83" s="61"/>
      <c r="J83" s="61"/>
      <c r="K83" s="61"/>
      <c r="L83" s="61"/>
      <c r="M83" s="61"/>
      <c r="N83" s="61"/>
      <c r="O83" s="426"/>
      <c r="P83" s="426"/>
      <c r="Q83" s="61"/>
      <c r="R83" s="3"/>
      <c r="S83" s="3"/>
      <c r="T83" s="3"/>
      <c r="U83" s="3"/>
      <c r="V83" s="3"/>
      <c r="W83" s="3"/>
      <c r="X83" s="3"/>
      <c r="Y83" s="3"/>
      <c r="Z83" s="3"/>
      <c r="AA83" s="3"/>
      <c r="AB83" s="3"/>
      <c r="AC83" s="3"/>
      <c r="AD83" s="3"/>
      <c r="AE83" s="3"/>
      <c r="AF83" s="3"/>
      <c r="AG83" s="3"/>
      <c r="AH83" s="3"/>
      <c r="AI83" s="3"/>
      <c r="AJ83" s="3"/>
    </row>
    <row r="84" spans="1:36" s="5" customFormat="1">
      <c r="A84" s="13"/>
      <c r="B84" s="9"/>
      <c r="C84" s="257"/>
      <c r="D84" s="9"/>
      <c r="E84" s="9"/>
      <c r="F84" s="8"/>
      <c r="G84" s="8"/>
      <c r="H84" s="61"/>
      <c r="I84" s="61"/>
      <c r="J84" s="61"/>
      <c r="K84" s="61"/>
      <c r="L84" s="61"/>
      <c r="M84" s="61"/>
      <c r="N84" s="61"/>
      <c r="O84" s="426"/>
      <c r="P84" s="426"/>
      <c r="Q84" s="61"/>
      <c r="R84" s="3"/>
      <c r="S84" s="3"/>
      <c r="T84" s="3"/>
      <c r="U84" s="3"/>
      <c r="V84" s="3"/>
      <c r="W84" s="3"/>
      <c r="X84" s="3"/>
      <c r="Y84" s="3"/>
      <c r="Z84" s="3"/>
      <c r="AA84" s="3"/>
      <c r="AB84" s="3"/>
      <c r="AC84" s="3"/>
      <c r="AD84" s="3"/>
      <c r="AE84" s="3"/>
      <c r="AF84" s="3"/>
      <c r="AG84" s="3"/>
      <c r="AH84" s="3"/>
      <c r="AI84" s="3"/>
      <c r="AJ84" s="3"/>
    </row>
    <row r="85" spans="1:36" s="5" customFormat="1">
      <c r="A85" s="13"/>
      <c r="B85" s="9"/>
      <c r="C85" s="257"/>
      <c r="D85" s="9"/>
      <c r="E85" s="9"/>
      <c r="F85" s="8"/>
      <c r="G85" s="8"/>
      <c r="H85" s="61"/>
      <c r="I85" s="61"/>
      <c r="J85" s="61"/>
      <c r="K85" s="61"/>
      <c r="L85" s="61"/>
      <c r="M85" s="61"/>
      <c r="N85" s="61"/>
      <c r="O85" s="426"/>
      <c r="P85" s="426"/>
      <c r="Q85" s="61"/>
      <c r="R85" s="3"/>
      <c r="S85" s="3"/>
      <c r="T85" s="3"/>
      <c r="U85" s="3"/>
      <c r="V85" s="3"/>
      <c r="W85" s="3"/>
      <c r="X85" s="3"/>
      <c r="Y85" s="3"/>
      <c r="Z85" s="3"/>
      <c r="AA85" s="3"/>
      <c r="AB85" s="3"/>
      <c r="AC85" s="3"/>
      <c r="AD85" s="3"/>
      <c r="AE85" s="3"/>
      <c r="AF85" s="3"/>
      <c r="AG85" s="3"/>
      <c r="AH85" s="3"/>
      <c r="AI85" s="3"/>
      <c r="AJ85" s="3"/>
    </row>
    <row r="86" spans="1:36" s="5" customFormat="1">
      <c r="A86" s="13"/>
      <c r="B86" s="9"/>
      <c r="C86" s="257"/>
      <c r="D86" s="9"/>
      <c r="E86" s="9"/>
      <c r="F86" s="8"/>
      <c r="G86" s="8"/>
      <c r="H86" s="61"/>
      <c r="I86" s="61"/>
      <c r="J86" s="61"/>
      <c r="K86" s="61"/>
      <c r="L86" s="61"/>
      <c r="M86" s="61"/>
      <c r="N86" s="61"/>
      <c r="O86" s="426"/>
      <c r="P86" s="426"/>
      <c r="Q86" s="61"/>
      <c r="R86" s="3"/>
      <c r="S86" s="3"/>
      <c r="T86" s="3"/>
      <c r="U86" s="3"/>
      <c r="V86" s="3"/>
      <c r="W86" s="3"/>
      <c r="X86" s="3"/>
      <c r="Y86" s="3"/>
      <c r="Z86" s="3"/>
      <c r="AA86" s="3"/>
      <c r="AB86" s="3"/>
      <c r="AC86" s="3"/>
      <c r="AD86" s="3"/>
      <c r="AE86" s="3"/>
      <c r="AF86" s="3"/>
      <c r="AG86" s="3"/>
      <c r="AH86" s="3"/>
      <c r="AI86" s="3"/>
      <c r="AJ86" s="3"/>
    </row>
    <row r="87" spans="1:36" s="5" customFormat="1">
      <c r="A87" s="13"/>
      <c r="B87" s="9"/>
      <c r="C87" s="257"/>
      <c r="D87" s="9"/>
      <c r="E87" s="9"/>
      <c r="F87" s="8"/>
      <c r="G87" s="8"/>
      <c r="H87" s="61"/>
      <c r="I87" s="61"/>
      <c r="J87" s="61"/>
      <c r="K87" s="61"/>
      <c r="L87" s="61"/>
      <c r="M87" s="61"/>
      <c r="N87" s="61"/>
      <c r="O87" s="426"/>
      <c r="P87" s="426"/>
      <c r="Q87" s="61"/>
      <c r="R87" s="3"/>
      <c r="S87" s="3"/>
      <c r="T87" s="3"/>
      <c r="U87" s="3"/>
      <c r="V87" s="3"/>
      <c r="W87" s="3"/>
      <c r="X87" s="3"/>
      <c r="Y87" s="3"/>
      <c r="Z87" s="3"/>
      <c r="AA87" s="3"/>
      <c r="AB87" s="3"/>
      <c r="AC87" s="3"/>
      <c r="AD87" s="3"/>
      <c r="AE87" s="3"/>
      <c r="AF87" s="3"/>
      <c r="AG87" s="3"/>
      <c r="AH87" s="3"/>
      <c r="AI87" s="3"/>
      <c r="AJ87" s="3"/>
    </row>
    <row r="88" spans="1:36" s="5" customFormat="1">
      <c r="A88" s="13"/>
      <c r="B88" s="9"/>
      <c r="C88" s="257"/>
      <c r="D88" s="9"/>
      <c r="E88" s="9"/>
      <c r="F88" s="8"/>
      <c r="G88" s="8"/>
      <c r="H88" s="61"/>
      <c r="I88" s="61"/>
      <c r="J88" s="61"/>
      <c r="K88" s="61"/>
      <c r="L88" s="61"/>
      <c r="M88" s="61"/>
      <c r="N88" s="61"/>
      <c r="O88" s="426"/>
      <c r="P88" s="426"/>
      <c r="Q88" s="61"/>
      <c r="R88" s="3"/>
      <c r="S88" s="3"/>
      <c r="T88" s="3"/>
      <c r="U88" s="3"/>
      <c r="V88" s="3"/>
      <c r="W88" s="3"/>
      <c r="X88" s="3"/>
      <c r="Y88" s="3"/>
      <c r="Z88" s="3"/>
      <c r="AA88" s="3"/>
      <c r="AB88" s="3"/>
      <c r="AC88" s="3"/>
      <c r="AD88" s="3"/>
      <c r="AE88" s="3"/>
      <c r="AF88" s="3"/>
      <c r="AG88" s="3"/>
      <c r="AH88" s="3"/>
      <c r="AI88" s="3"/>
      <c r="AJ88" s="3"/>
    </row>
    <row r="89" spans="1:36" s="5" customFormat="1">
      <c r="A89" s="13"/>
      <c r="B89" s="9"/>
      <c r="C89" s="257"/>
      <c r="D89" s="9"/>
      <c r="E89" s="9"/>
      <c r="F89" s="8"/>
      <c r="G89" s="8"/>
      <c r="H89" s="61"/>
      <c r="I89" s="61"/>
      <c r="J89" s="61"/>
      <c r="K89" s="61"/>
      <c r="L89" s="61"/>
      <c r="M89" s="61"/>
      <c r="N89" s="61"/>
      <c r="O89" s="426"/>
      <c r="P89" s="426"/>
      <c r="Q89" s="61"/>
      <c r="R89" s="3"/>
      <c r="S89" s="3"/>
      <c r="T89" s="3"/>
      <c r="U89" s="3"/>
      <c r="V89" s="3"/>
      <c r="W89" s="3"/>
      <c r="X89" s="3"/>
      <c r="Y89" s="3"/>
      <c r="Z89" s="3"/>
      <c r="AA89" s="3"/>
      <c r="AB89" s="3"/>
      <c r="AC89" s="3"/>
      <c r="AD89" s="3"/>
      <c r="AE89" s="3"/>
      <c r="AF89" s="3"/>
      <c r="AG89" s="3"/>
      <c r="AH89" s="3"/>
      <c r="AI89" s="3"/>
      <c r="AJ89" s="3"/>
    </row>
    <row r="90" spans="1:36" s="5" customFormat="1">
      <c r="A90" s="13"/>
      <c r="B90" s="9"/>
      <c r="C90" s="257"/>
      <c r="D90" s="9"/>
      <c r="E90" s="9"/>
      <c r="F90" s="8"/>
      <c r="G90" s="8"/>
      <c r="H90" s="61"/>
      <c r="I90" s="61"/>
      <c r="J90" s="61"/>
      <c r="K90" s="61"/>
      <c r="L90" s="61"/>
      <c r="M90" s="61"/>
      <c r="N90" s="61"/>
      <c r="O90" s="426"/>
      <c r="P90" s="426"/>
      <c r="Q90" s="61"/>
      <c r="R90" s="3"/>
      <c r="S90" s="3"/>
      <c r="T90" s="3"/>
      <c r="U90" s="3"/>
      <c r="V90" s="3"/>
      <c r="W90" s="3"/>
      <c r="X90" s="3"/>
      <c r="Y90" s="3"/>
      <c r="Z90" s="3"/>
      <c r="AA90" s="3"/>
      <c r="AB90" s="3"/>
      <c r="AC90" s="3"/>
      <c r="AD90" s="3"/>
      <c r="AE90" s="3"/>
      <c r="AF90" s="3"/>
      <c r="AG90" s="3"/>
      <c r="AH90" s="3"/>
      <c r="AI90" s="3"/>
      <c r="AJ90" s="3"/>
    </row>
    <row r="91" spans="1:36" s="5" customFormat="1">
      <c r="A91" s="13"/>
      <c r="B91" s="9"/>
      <c r="C91" s="257"/>
      <c r="D91" s="9"/>
      <c r="E91" s="9"/>
      <c r="F91" s="8"/>
      <c r="G91" s="8"/>
      <c r="H91" s="61"/>
      <c r="I91" s="61"/>
      <c r="J91" s="61"/>
      <c r="K91" s="61"/>
      <c r="L91" s="61"/>
      <c r="M91" s="61"/>
      <c r="N91" s="61"/>
      <c r="O91" s="426"/>
      <c r="P91" s="426"/>
      <c r="Q91" s="61"/>
      <c r="R91" s="3"/>
      <c r="S91" s="3"/>
      <c r="T91" s="3"/>
      <c r="U91" s="3"/>
      <c r="V91" s="3"/>
      <c r="W91" s="3"/>
      <c r="X91" s="3"/>
      <c r="Y91" s="3"/>
      <c r="Z91" s="3"/>
      <c r="AA91" s="3"/>
      <c r="AB91" s="3"/>
      <c r="AC91" s="3"/>
      <c r="AD91" s="3"/>
      <c r="AE91" s="3"/>
      <c r="AF91" s="3"/>
      <c r="AG91" s="3"/>
      <c r="AH91" s="3"/>
      <c r="AI91" s="3"/>
      <c r="AJ91" s="3"/>
    </row>
    <row r="92" spans="1:36" s="5" customFormat="1">
      <c r="A92" s="13"/>
      <c r="C92" s="226"/>
      <c r="F92" s="8"/>
      <c r="G92" s="8"/>
      <c r="H92" s="61"/>
      <c r="I92" s="61"/>
      <c r="J92" s="61"/>
      <c r="K92" s="61"/>
      <c r="L92" s="61"/>
      <c r="M92" s="61"/>
      <c r="N92" s="61"/>
      <c r="O92" s="426"/>
      <c r="P92" s="426"/>
      <c r="Q92" s="61"/>
      <c r="R92" s="3"/>
      <c r="S92" s="3"/>
      <c r="T92" s="3"/>
      <c r="U92" s="3"/>
      <c r="V92" s="3"/>
      <c r="W92" s="3"/>
      <c r="X92" s="3"/>
      <c r="Y92" s="3"/>
      <c r="Z92" s="3"/>
      <c r="AA92" s="3"/>
      <c r="AB92" s="3"/>
      <c r="AC92" s="3"/>
      <c r="AD92" s="3"/>
      <c r="AE92" s="3"/>
      <c r="AF92" s="3"/>
      <c r="AG92" s="3"/>
      <c r="AH92" s="3"/>
      <c r="AI92" s="3"/>
      <c r="AJ92" s="3"/>
    </row>
    <row r="93" spans="1:36" s="5" customFormat="1">
      <c r="A93" s="13"/>
      <c r="C93" s="226"/>
      <c r="F93" s="8"/>
      <c r="G93" s="8"/>
      <c r="H93" s="61"/>
      <c r="I93" s="61"/>
      <c r="J93" s="61"/>
      <c r="K93" s="61"/>
      <c r="L93" s="61"/>
      <c r="M93" s="61"/>
      <c r="N93" s="61"/>
      <c r="O93" s="426"/>
      <c r="P93" s="426"/>
      <c r="Q93" s="61"/>
      <c r="R93" s="3"/>
      <c r="S93" s="3"/>
      <c r="T93" s="3"/>
      <c r="U93" s="3"/>
      <c r="V93" s="3"/>
      <c r="W93" s="3"/>
      <c r="X93" s="3"/>
      <c r="Y93" s="3"/>
      <c r="Z93" s="3"/>
      <c r="AA93" s="3"/>
      <c r="AB93" s="3"/>
      <c r="AC93" s="3"/>
      <c r="AD93" s="3"/>
      <c r="AE93" s="3"/>
      <c r="AF93" s="3"/>
      <c r="AG93" s="3"/>
      <c r="AH93" s="3"/>
      <c r="AI93" s="3"/>
      <c r="AJ93" s="3"/>
    </row>
    <row r="94" spans="1:36" s="5" customFormat="1">
      <c r="A94" s="13"/>
      <c r="C94" s="226"/>
      <c r="F94" s="8"/>
      <c r="G94" s="8"/>
      <c r="H94" s="61"/>
      <c r="I94" s="61"/>
      <c r="J94" s="61"/>
      <c r="K94" s="61"/>
      <c r="L94" s="61"/>
      <c r="M94" s="61"/>
      <c r="N94" s="61"/>
      <c r="O94" s="426"/>
      <c r="P94" s="426"/>
      <c r="Q94" s="61"/>
      <c r="R94" s="3"/>
      <c r="S94" s="3"/>
      <c r="T94" s="3"/>
      <c r="U94" s="3"/>
      <c r="V94" s="3"/>
      <c r="W94" s="3"/>
      <c r="X94" s="3"/>
      <c r="Y94" s="3"/>
      <c r="Z94" s="3"/>
      <c r="AA94" s="3"/>
      <c r="AB94" s="3"/>
      <c r="AC94" s="3"/>
      <c r="AD94" s="3"/>
      <c r="AE94" s="3"/>
      <c r="AF94" s="3"/>
      <c r="AG94" s="3"/>
      <c r="AH94" s="3"/>
      <c r="AI94" s="3"/>
      <c r="AJ94" s="3"/>
    </row>
    <row r="95" spans="1:36" s="5" customFormat="1">
      <c r="A95" s="13"/>
      <c r="C95" s="226"/>
      <c r="F95" s="8"/>
      <c r="G95" s="8"/>
      <c r="H95" s="61"/>
      <c r="I95" s="61"/>
      <c r="J95" s="61"/>
      <c r="K95" s="61"/>
      <c r="L95" s="61"/>
      <c r="M95" s="61"/>
      <c r="N95" s="61"/>
      <c r="O95" s="426"/>
      <c r="P95" s="426"/>
      <c r="Q95" s="61"/>
      <c r="R95" s="3"/>
      <c r="S95" s="3"/>
      <c r="T95" s="3"/>
      <c r="U95" s="3"/>
      <c r="V95" s="3"/>
      <c r="W95" s="3"/>
      <c r="X95" s="3"/>
      <c r="Y95" s="3"/>
      <c r="Z95" s="3"/>
      <c r="AA95" s="3"/>
      <c r="AB95" s="3"/>
      <c r="AC95" s="3"/>
      <c r="AD95" s="3"/>
      <c r="AE95" s="3"/>
      <c r="AF95" s="3"/>
      <c r="AG95" s="3"/>
      <c r="AH95" s="3"/>
      <c r="AI95" s="3"/>
      <c r="AJ95" s="3"/>
    </row>
    <row r="96" spans="1:36" s="5" customFormat="1">
      <c r="A96" s="13"/>
      <c r="C96" s="226"/>
      <c r="F96" s="8"/>
      <c r="G96" s="8"/>
      <c r="H96" s="61"/>
      <c r="I96" s="61"/>
      <c r="J96" s="61"/>
      <c r="K96" s="61"/>
      <c r="L96" s="61"/>
      <c r="M96" s="61"/>
      <c r="N96" s="61"/>
      <c r="O96" s="426"/>
      <c r="P96" s="426"/>
      <c r="Q96" s="61"/>
      <c r="R96" s="3"/>
      <c r="S96" s="3"/>
      <c r="T96" s="3"/>
      <c r="U96" s="3"/>
      <c r="V96" s="3"/>
      <c r="W96" s="3"/>
      <c r="X96" s="3"/>
      <c r="Y96" s="3"/>
      <c r="Z96" s="3"/>
      <c r="AA96" s="3"/>
      <c r="AB96" s="3"/>
      <c r="AC96" s="3"/>
      <c r="AD96" s="3"/>
      <c r="AE96" s="3"/>
      <c r="AF96" s="3"/>
      <c r="AG96" s="3"/>
      <c r="AH96" s="3"/>
      <c r="AI96" s="3"/>
      <c r="AJ96" s="3"/>
    </row>
    <row r="97" spans="1:36" s="5" customFormat="1">
      <c r="A97" s="13"/>
      <c r="C97" s="226"/>
      <c r="F97" s="8"/>
      <c r="G97" s="8"/>
      <c r="H97" s="61"/>
      <c r="I97" s="61"/>
      <c r="J97" s="61"/>
      <c r="K97" s="61"/>
      <c r="L97" s="61"/>
      <c r="M97" s="61"/>
      <c r="N97" s="61"/>
      <c r="O97" s="426"/>
      <c r="P97" s="426"/>
      <c r="Q97" s="61"/>
      <c r="R97" s="3"/>
      <c r="S97" s="3"/>
      <c r="T97" s="3"/>
      <c r="U97" s="3"/>
      <c r="V97" s="3"/>
      <c r="W97" s="3"/>
      <c r="X97" s="3"/>
      <c r="Y97" s="3"/>
      <c r="Z97" s="3"/>
      <c r="AA97" s="3"/>
      <c r="AB97" s="3"/>
      <c r="AC97" s="3"/>
      <c r="AD97" s="3"/>
      <c r="AE97" s="3"/>
      <c r="AF97" s="3"/>
      <c r="AG97" s="3"/>
      <c r="AH97" s="3"/>
      <c r="AI97" s="3"/>
      <c r="AJ97" s="3"/>
    </row>
    <row r="98" spans="1:36" s="5" customFormat="1">
      <c r="A98" s="13"/>
      <c r="C98" s="226"/>
      <c r="F98" s="8"/>
      <c r="G98" s="8"/>
      <c r="H98" s="61"/>
      <c r="I98" s="61"/>
      <c r="J98" s="61"/>
      <c r="K98" s="61"/>
      <c r="L98" s="61"/>
      <c r="M98" s="61"/>
      <c r="N98" s="61"/>
      <c r="O98" s="426"/>
      <c r="P98" s="426"/>
      <c r="Q98" s="61"/>
      <c r="R98" s="3"/>
      <c r="S98" s="3"/>
      <c r="T98" s="3"/>
      <c r="U98" s="3"/>
      <c r="V98" s="3"/>
      <c r="W98" s="3"/>
      <c r="X98" s="3"/>
      <c r="Y98" s="3"/>
      <c r="Z98" s="3"/>
      <c r="AA98" s="3"/>
      <c r="AB98" s="3"/>
      <c r="AC98" s="3"/>
      <c r="AD98" s="3"/>
      <c r="AE98" s="3"/>
      <c r="AF98" s="3"/>
      <c r="AG98" s="3"/>
      <c r="AH98" s="3"/>
      <c r="AI98" s="3"/>
      <c r="AJ98" s="3"/>
    </row>
    <row r="99" spans="1:36" s="5" customFormat="1">
      <c r="A99" s="13"/>
      <c r="C99" s="226"/>
      <c r="F99" s="8"/>
      <c r="G99" s="8"/>
      <c r="H99" s="61"/>
      <c r="I99" s="61"/>
      <c r="J99" s="61"/>
      <c r="K99" s="61"/>
      <c r="L99" s="61"/>
      <c r="M99" s="61"/>
      <c r="N99" s="61"/>
      <c r="O99" s="426"/>
      <c r="P99" s="426"/>
      <c r="Q99" s="61"/>
      <c r="R99" s="3"/>
      <c r="S99" s="3"/>
      <c r="T99" s="3"/>
      <c r="U99" s="3"/>
      <c r="V99" s="3"/>
      <c r="W99" s="3"/>
      <c r="X99" s="3"/>
      <c r="Y99" s="3"/>
      <c r="Z99" s="3"/>
      <c r="AA99" s="3"/>
      <c r="AB99" s="3"/>
      <c r="AC99" s="3"/>
      <c r="AD99" s="3"/>
      <c r="AE99" s="3"/>
      <c r="AF99" s="3"/>
      <c r="AG99" s="3"/>
      <c r="AH99" s="3"/>
      <c r="AI99" s="3"/>
      <c r="AJ99" s="3"/>
    </row>
    <row r="100" spans="1:36" s="5" customFormat="1">
      <c r="A100" s="13"/>
      <c r="C100" s="226"/>
      <c r="F100" s="8"/>
      <c r="G100" s="8"/>
      <c r="H100" s="61"/>
      <c r="I100" s="61"/>
      <c r="J100" s="61"/>
      <c r="K100" s="61"/>
      <c r="L100" s="61"/>
      <c r="M100" s="61"/>
      <c r="N100" s="61"/>
      <c r="O100" s="426"/>
      <c r="P100" s="426"/>
      <c r="Q100" s="61"/>
      <c r="R100" s="3"/>
      <c r="S100" s="3"/>
      <c r="T100" s="3"/>
      <c r="U100" s="3"/>
      <c r="V100" s="3"/>
      <c r="W100" s="3"/>
      <c r="X100" s="3"/>
      <c r="Y100" s="3"/>
      <c r="Z100" s="3"/>
      <c r="AA100" s="3"/>
      <c r="AB100" s="3"/>
      <c r="AC100" s="3"/>
      <c r="AD100" s="3"/>
      <c r="AE100" s="3"/>
      <c r="AF100" s="3"/>
      <c r="AG100" s="3"/>
      <c r="AH100" s="3"/>
      <c r="AI100" s="3"/>
      <c r="AJ100" s="3"/>
    </row>
    <row r="101" spans="1:36" s="5" customFormat="1">
      <c r="A101" s="13"/>
      <c r="C101" s="226"/>
      <c r="F101" s="8"/>
      <c r="G101" s="8"/>
      <c r="H101" s="61"/>
      <c r="I101" s="61"/>
      <c r="J101" s="61"/>
      <c r="K101" s="61"/>
      <c r="L101" s="61"/>
      <c r="M101" s="61"/>
      <c r="N101" s="61"/>
      <c r="O101" s="426"/>
      <c r="P101" s="426"/>
      <c r="Q101" s="61"/>
      <c r="R101" s="3"/>
      <c r="S101" s="3"/>
      <c r="T101" s="3"/>
      <c r="U101" s="3"/>
      <c r="V101" s="3"/>
      <c r="W101" s="3"/>
      <c r="X101" s="3"/>
      <c r="Y101" s="3"/>
      <c r="Z101" s="3"/>
      <c r="AA101" s="3"/>
      <c r="AB101" s="3"/>
      <c r="AC101" s="3"/>
      <c r="AD101" s="3"/>
      <c r="AE101" s="3"/>
      <c r="AF101" s="3"/>
      <c r="AG101" s="3"/>
      <c r="AH101" s="3"/>
      <c r="AI101" s="3"/>
      <c r="AJ101" s="3"/>
    </row>
    <row r="102" spans="1:36" s="5" customFormat="1">
      <c r="A102" s="13"/>
      <c r="C102" s="226"/>
      <c r="F102" s="8"/>
      <c r="G102" s="8"/>
      <c r="H102" s="61"/>
      <c r="I102" s="61"/>
      <c r="J102" s="61"/>
      <c r="K102" s="61"/>
      <c r="L102" s="61"/>
      <c r="M102" s="61"/>
      <c r="N102" s="61"/>
      <c r="O102" s="426"/>
      <c r="P102" s="426"/>
      <c r="Q102" s="61"/>
      <c r="R102" s="3"/>
      <c r="S102" s="3"/>
      <c r="T102" s="3"/>
      <c r="U102" s="3"/>
      <c r="V102" s="3"/>
      <c r="W102" s="3"/>
      <c r="X102" s="3"/>
      <c r="Y102" s="3"/>
      <c r="Z102" s="3"/>
      <c r="AA102" s="3"/>
      <c r="AB102" s="3"/>
      <c r="AC102" s="3"/>
      <c r="AD102" s="3"/>
      <c r="AE102" s="3"/>
      <c r="AF102" s="3"/>
      <c r="AG102" s="3"/>
      <c r="AH102" s="3"/>
      <c r="AI102" s="3"/>
      <c r="AJ102" s="3"/>
    </row>
    <row r="103" spans="1:36" s="5" customFormat="1">
      <c r="A103" s="13"/>
      <c r="C103" s="226"/>
      <c r="F103" s="8"/>
      <c r="G103" s="8"/>
      <c r="H103" s="61"/>
      <c r="I103" s="61"/>
      <c r="J103" s="61"/>
      <c r="K103" s="61"/>
      <c r="L103" s="61"/>
      <c r="M103" s="61"/>
      <c r="N103" s="61"/>
      <c r="O103" s="426"/>
      <c r="P103" s="426"/>
      <c r="Q103" s="61"/>
      <c r="R103" s="3"/>
      <c r="S103" s="3"/>
      <c r="T103" s="3"/>
      <c r="U103" s="3"/>
      <c r="V103" s="3"/>
      <c r="W103" s="3"/>
      <c r="X103" s="3"/>
      <c r="Y103" s="3"/>
      <c r="Z103" s="3"/>
      <c r="AA103" s="3"/>
      <c r="AB103" s="3"/>
      <c r="AC103" s="3"/>
      <c r="AD103" s="3"/>
      <c r="AE103" s="3"/>
      <c r="AF103" s="3"/>
      <c r="AG103" s="3"/>
      <c r="AH103" s="3"/>
      <c r="AI103" s="3"/>
      <c r="AJ103" s="3"/>
    </row>
    <row r="104" spans="1:36" s="5" customFormat="1">
      <c r="A104" s="13"/>
      <c r="C104" s="226"/>
      <c r="F104" s="8"/>
      <c r="G104" s="8"/>
      <c r="H104" s="61"/>
      <c r="I104" s="61"/>
      <c r="J104" s="61"/>
      <c r="K104" s="61"/>
      <c r="L104" s="61"/>
      <c r="M104" s="61"/>
      <c r="N104" s="61"/>
      <c r="O104" s="426"/>
      <c r="P104" s="426"/>
      <c r="Q104" s="61"/>
      <c r="R104" s="3"/>
      <c r="S104" s="3"/>
      <c r="T104" s="3"/>
      <c r="U104" s="3"/>
      <c r="V104" s="3"/>
      <c r="W104" s="3"/>
      <c r="X104" s="3"/>
      <c r="Y104" s="3"/>
      <c r="Z104" s="3"/>
      <c r="AA104" s="3"/>
      <c r="AB104" s="3"/>
      <c r="AC104" s="3"/>
      <c r="AD104" s="3"/>
      <c r="AE104" s="3"/>
      <c r="AF104" s="3"/>
      <c r="AG104" s="3"/>
      <c r="AH104" s="3"/>
      <c r="AI104" s="3"/>
      <c r="AJ104" s="3"/>
    </row>
    <row r="105" spans="1:36" s="5" customFormat="1">
      <c r="A105" s="13"/>
      <c r="C105" s="226"/>
      <c r="F105" s="8"/>
      <c r="G105" s="8"/>
      <c r="H105" s="61"/>
      <c r="I105" s="61"/>
      <c r="J105" s="61"/>
      <c r="K105" s="61"/>
      <c r="L105" s="61"/>
      <c r="M105" s="61"/>
      <c r="N105" s="61"/>
      <c r="O105" s="426"/>
      <c r="P105" s="426"/>
      <c r="Q105" s="61"/>
      <c r="R105" s="3"/>
      <c r="S105" s="3"/>
      <c r="T105" s="3"/>
      <c r="U105" s="3"/>
      <c r="V105" s="3"/>
      <c r="W105" s="3"/>
      <c r="X105" s="3"/>
      <c r="Y105" s="3"/>
      <c r="Z105" s="3"/>
      <c r="AA105" s="3"/>
      <c r="AB105" s="3"/>
      <c r="AC105" s="3"/>
      <c r="AD105" s="3"/>
      <c r="AE105" s="3"/>
      <c r="AF105" s="3"/>
      <c r="AG105" s="3"/>
      <c r="AH105" s="3"/>
      <c r="AI105" s="3"/>
      <c r="AJ105" s="3"/>
    </row>
    <row r="106" spans="1:36" s="5" customFormat="1">
      <c r="A106" s="13"/>
      <c r="C106" s="226"/>
      <c r="F106" s="8"/>
      <c r="G106" s="8"/>
      <c r="H106" s="61"/>
      <c r="I106" s="61"/>
      <c r="J106" s="61"/>
      <c r="K106" s="61"/>
      <c r="L106" s="61"/>
      <c r="M106" s="61"/>
      <c r="N106" s="61"/>
      <c r="O106" s="426"/>
      <c r="P106" s="426"/>
      <c r="Q106" s="61"/>
      <c r="R106" s="3"/>
      <c r="S106" s="3"/>
      <c r="T106" s="3"/>
      <c r="U106" s="3"/>
      <c r="V106" s="3"/>
      <c r="W106" s="3"/>
      <c r="X106" s="3"/>
      <c r="Y106" s="3"/>
      <c r="Z106" s="3"/>
      <c r="AA106" s="3"/>
      <c r="AB106" s="3"/>
      <c r="AC106" s="3"/>
      <c r="AD106" s="3"/>
      <c r="AE106" s="3"/>
      <c r="AF106" s="3"/>
      <c r="AG106" s="3"/>
      <c r="AH106" s="3"/>
      <c r="AI106" s="3"/>
      <c r="AJ106" s="3"/>
    </row>
    <row r="107" spans="1:36" s="5" customFormat="1">
      <c r="A107" s="13"/>
      <c r="C107" s="226"/>
      <c r="F107" s="8"/>
      <c r="G107" s="8"/>
      <c r="H107" s="61"/>
      <c r="I107" s="61"/>
      <c r="J107" s="61"/>
      <c r="K107" s="61"/>
      <c r="L107" s="61"/>
      <c r="M107" s="61"/>
      <c r="N107" s="61"/>
      <c r="O107" s="426"/>
      <c r="P107" s="426"/>
      <c r="Q107" s="61"/>
      <c r="R107" s="3"/>
      <c r="S107" s="3"/>
      <c r="T107" s="3"/>
      <c r="U107" s="3"/>
      <c r="V107" s="3"/>
      <c r="W107" s="3"/>
      <c r="X107" s="3"/>
      <c r="Y107" s="3"/>
      <c r="Z107" s="3"/>
      <c r="AA107" s="3"/>
      <c r="AB107" s="3"/>
      <c r="AC107" s="3"/>
      <c r="AD107" s="3"/>
      <c r="AE107" s="3"/>
      <c r="AF107" s="3"/>
      <c r="AG107" s="3"/>
      <c r="AH107" s="3"/>
      <c r="AI107" s="3"/>
      <c r="AJ107" s="3"/>
    </row>
    <row r="108" spans="1:36" s="5" customFormat="1">
      <c r="A108" s="13"/>
      <c r="C108" s="226"/>
      <c r="F108" s="8"/>
      <c r="G108" s="8"/>
      <c r="H108" s="61"/>
      <c r="I108" s="61"/>
      <c r="J108" s="61"/>
      <c r="K108" s="61"/>
      <c r="L108" s="61"/>
      <c r="M108" s="61"/>
      <c r="N108" s="61"/>
      <c r="O108" s="426"/>
      <c r="P108" s="426"/>
      <c r="Q108" s="61"/>
      <c r="R108" s="3"/>
      <c r="S108" s="3"/>
      <c r="T108" s="3"/>
      <c r="U108" s="3"/>
      <c r="V108" s="3"/>
      <c r="W108" s="3"/>
      <c r="X108" s="3"/>
      <c r="Y108" s="3"/>
      <c r="Z108" s="3"/>
      <c r="AA108" s="3"/>
      <c r="AB108" s="3"/>
      <c r="AC108" s="3"/>
      <c r="AD108" s="3"/>
      <c r="AE108" s="3"/>
      <c r="AF108" s="3"/>
      <c r="AG108" s="3"/>
      <c r="AH108" s="3"/>
      <c r="AI108" s="3"/>
      <c r="AJ108" s="3"/>
    </row>
    <row r="109" spans="1:36" s="5" customFormat="1">
      <c r="A109" s="13"/>
      <c r="C109" s="226"/>
      <c r="F109" s="8"/>
      <c r="G109" s="8"/>
      <c r="H109" s="61"/>
      <c r="I109" s="61"/>
      <c r="J109" s="61"/>
      <c r="K109" s="61"/>
      <c r="L109" s="61"/>
      <c r="M109" s="61"/>
      <c r="N109" s="61"/>
      <c r="O109" s="426"/>
      <c r="P109" s="426"/>
      <c r="Q109" s="61"/>
      <c r="R109" s="3"/>
      <c r="S109" s="3"/>
      <c r="T109" s="3"/>
      <c r="U109" s="3"/>
      <c r="V109" s="3"/>
      <c r="W109" s="3"/>
      <c r="X109" s="3"/>
      <c r="Y109" s="3"/>
      <c r="Z109" s="3"/>
      <c r="AA109" s="3"/>
      <c r="AB109" s="3"/>
      <c r="AC109" s="3"/>
      <c r="AD109" s="3"/>
      <c r="AE109" s="3"/>
      <c r="AF109" s="3"/>
      <c r="AG109" s="3"/>
      <c r="AH109" s="3"/>
      <c r="AI109" s="3"/>
      <c r="AJ109" s="3"/>
    </row>
    <row r="110" spans="1:36" s="5" customFormat="1">
      <c r="A110" s="13"/>
      <c r="C110" s="226"/>
      <c r="F110" s="8"/>
      <c r="G110" s="8"/>
      <c r="H110" s="61"/>
      <c r="I110" s="61"/>
      <c r="J110" s="61"/>
      <c r="K110" s="61"/>
      <c r="L110" s="61"/>
      <c r="M110" s="61"/>
      <c r="N110" s="61"/>
      <c r="O110" s="426"/>
      <c r="P110" s="426"/>
      <c r="Q110" s="61"/>
      <c r="R110" s="3"/>
      <c r="S110" s="3"/>
      <c r="T110" s="3"/>
      <c r="U110" s="3"/>
      <c r="V110" s="3"/>
      <c r="W110" s="3"/>
      <c r="X110" s="3"/>
      <c r="Y110" s="3"/>
      <c r="Z110" s="3"/>
      <c r="AA110" s="3"/>
      <c r="AB110" s="3"/>
      <c r="AC110" s="3"/>
      <c r="AD110" s="3"/>
      <c r="AE110" s="3"/>
      <c r="AF110" s="3"/>
      <c r="AG110" s="3"/>
      <c r="AH110" s="3"/>
      <c r="AI110" s="3"/>
      <c r="AJ110" s="3"/>
    </row>
    <row r="111" spans="1:36" s="5" customFormat="1">
      <c r="A111" s="13"/>
      <c r="C111" s="226"/>
      <c r="F111" s="8"/>
      <c r="G111" s="8"/>
      <c r="H111" s="61"/>
      <c r="I111" s="61"/>
      <c r="J111" s="61"/>
      <c r="K111" s="61"/>
      <c r="L111" s="61"/>
      <c r="M111" s="61"/>
      <c r="N111" s="61"/>
      <c r="O111" s="426"/>
      <c r="P111" s="426"/>
      <c r="Q111" s="61"/>
      <c r="R111" s="3"/>
      <c r="S111" s="3"/>
      <c r="T111" s="3"/>
      <c r="U111" s="3"/>
      <c r="V111" s="3"/>
      <c r="W111" s="3"/>
      <c r="X111" s="3"/>
      <c r="Y111" s="3"/>
      <c r="Z111" s="3"/>
      <c r="AA111" s="3"/>
      <c r="AB111" s="3"/>
      <c r="AC111" s="3"/>
      <c r="AD111" s="3"/>
      <c r="AE111" s="3"/>
      <c r="AF111" s="3"/>
      <c r="AG111" s="3"/>
      <c r="AH111" s="3"/>
      <c r="AI111" s="3"/>
      <c r="AJ111" s="3"/>
    </row>
    <row r="112" spans="1:36" s="5" customFormat="1">
      <c r="A112" s="13"/>
      <c r="C112" s="226"/>
      <c r="F112" s="8"/>
      <c r="G112" s="8"/>
      <c r="H112" s="61"/>
      <c r="I112" s="61"/>
      <c r="J112" s="61"/>
      <c r="K112" s="61"/>
      <c r="L112" s="61"/>
      <c r="M112" s="61"/>
      <c r="N112" s="61"/>
      <c r="O112" s="426"/>
      <c r="P112" s="426"/>
      <c r="Q112" s="61"/>
      <c r="R112" s="3"/>
      <c r="S112" s="3"/>
      <c r="T112" s="3"/>
      <c r="U112" s="3"/>
      <c r="V112" s="3"/>
      <c r="W112" s="3"/>
      <c r="X112" s="3"/>
      <c r="Y112" s="3"/>
      <c r="Z112" s="3"/>
      <c r="AA112" s="3"/>
      <c r="AB112" s="3"/>
      <c r="AC112" s="3"/>
      <c r="AD112" s="3"/>
      <c r="AE112" s="3"/>
      <c r="AF112" s="3"/>
      <c r="AG112" s="3"/>
      <c r="AH112" s="3"/>
      <c r="AI112" s="3"/>
      <c r="AJ112" s="3"/>
    </row>
    <row r="113" spans="1:36" s="5" customFormat="1">
      <c r="A113" s="13"/>
      <c r="C113" s="226"/>
      <c r="F113" s="8"/>
      <c r="G113" s="8"/>
      <c r="H113" s="61"/>
      <c r="I113" s="61"/>
      <c r="J113" s="61"/>
      <c r="K113" s="61"/>
      <c r="L113" s="61"/>
      <c r="M113" s="61"/>
      <c r="N113" s="61"/>
      <c r="O113" s="426"/>
      <c r="P113" s="426"/>
      <c r="Q113" s="61"/>
      <c r="R113" s="3"/>
      <c r="S113" s="3"/>
      <c r="T113" s="3"/>
      <c r="U113" s="3"/>
      <c r="V113" s="3"/>
      <c r="W113" s="3"/>
      <c r="X113" s="3"/>
      <c r="Y113" s="3"/>
      <c r="Z113" s="3"/>
      <c r="AA113" s="3"/>
      <c r="AB113" s="3"/>
      <c r="AC113" s="3"/>
      <c r="AD113" s="3"/>
      <c r="AE113" s="3"/>
      <c r="AF113" s="3"/>
      <c r="AG113" s="3"/>
      <c r="AH113" s="3"/>
      <c r="AI113" s="3"/>
      <c r="AJ113" s="3"/>
    </row>
    <row r="114" spans="1:36" s="5" customFormat="1">
      <c r="A114" s="13"/>
      <c r="C114" s="226"/>
      <c r="F114" s="8"/>
      <c r="G114" s="8"/>
      <c r="H114" s="61"/>
      <c r="I114" s="61"/>
      <c r="J114" s="61"/>
      <c r="K114" s="61"/>
      <c r="L114" s="61"/>
      <c r="M114" s="61"/>
      <c r="N114" s="61"/>
      <c r="O114" s="426"/>
      <c r="P114" s="426"/>
      <c r="Q114" s="61"/>
      <c r="R114" s="3"/>
      <c r="S114" s="3"/>
      <c r="T114" s="3"/>
      <c r="U114" s="3"/>
      <c r="V114" s="3"/>
      <c r="W114" s="3"/>
      <c r="X114" s="3"/>
      <c r="Y114" s="3"/>
      <c r="Z114" s="3"/>
      <c r="AA114" s="3"/>
      <c r="AB114" s="3"/>
      <c r="AC114" s="3"/>
      <c r="AD114" s="3"/>
      <c r="AE114" s="3"/>
      <c r="AF114" s="3"/>
      <c r="AG114" s="3"/>
      <c r="AH114" s="3"/>
      <c r="AI114" s="3"/>
      <c r="AJ114" s="3"/>
    </row>
    <row r="115" spans="1:36" s="5" customFormat="1">
      <c r="A115" s="13"/>
      <c r="C115" s="226"/>
      <c r="F115" s="8"/>
      <c r="G115" s="8"/>
      <c r="H115" s="61"/>
      <c r="I115" s="61"/>
      <c r="J115" s="61"/>
      <c r="K115" s="61"/>
      <c r="L115" s="61"/>
      <c r="M115" s="61"/>
      <c r="N115" s="61"/>
      <c r="O115" s="426"/>
      <c r="P115" s="426"/>
      <c r="Q115" s="61"/>
      <c r="R115" s="3"/>
      <c r="S115" s="3"/>
      <c r="T115" s="3"/>
      <c r="U115" s="3"/>
      <c r="V115" s="3"/>
      <c r="W115" s="3"/>
      <c r="X115" s="3"/>
      <c r="Y115" s="3"/>
      <c r="Z115" s="3"/>
      <c r="AA115" s="3"/>
      <c r="AB115" s="3"/>
      <c r="AC115" s="3"/>
      <c r="AD115" s="3"/>
      <c r="AE115" s="3"/>
      <c r="AF115" s="3"/>
      <c r="AG115" s="3"/>
      <c r="AH115" s="3"/>
      <c r="AI115" s="3"/>
      <c r="AJ115" s="3"/>
    </row>
    <row r="116" spans="1:36" s="5" customFormat="1">
      <c r="A116" s="13"/>
      <c r="C116" s="226"/>
      <c r="F116" s="8"/>
      <c r="G116" s="8"/>
      <c r="H116" s="61"/>
      <c r="I116" s="61"/>
      <c r="J116" s="61"/>
      <c r="K116" s="61"/>
      <c r="L116" s="61"/>
      <c r="M116" s="61"/>
      <c r="N116" s="61"/>
      <c r="O116" s="426"/>
      <c r="P116" s="426"/>
      <c r="Q116" s="61"/>
      <c r="R116" s="3"/>
      <c r="S116" s="3"/>
      <c r="T116" s="3"/>
      <c r="U116" s="3"/>
      <c r="V116" s="3"/>
      <c r="W116" s="3"/>
      <c r="X116" s="3"/>
      <c r="Y116" s="3"/>
      <c r="Z116" s="3"/>
      <c r="AA116" s="3"/>
      <c r="AB116" s="3"/>
      <c r="AC116" s="3"/>
      <c r="AD116" s="3"/>
      <c r="AE116" s="3"/>
      <c r="AF116" s="3"/>
      <c r="AG116" s="3"/>
      <c r="AH116" s="3"/>
      <c r="AI116" s="3"/>
      <c r="AJ116" s="3"/>
    </row>
    <row r="117" spans="1:36" s="5" customFormat="1">
      <c r="A117" s="13"/>
      <c r="C117" s="226"/>
      <c r="F117" s="8"/>
      <c r="G117" s="8"/>
      <c r="H117" s="61"/>
      <c r="I117" s="61"/>
      <c r="J117" s="61"/>
      <c r="K117" s="61"/>
      <c r="L117" s="61"/>
      <c r="M117" s="61"/>
      <c r="N117" s="61"/>
      <c r="O117" s="426"/>
      <c r="P117" s="426"/>
      <c r="Q117" s="61"/>
      <c r="R117" s="3"/>
      <c r="S117" s="3"/>
      <c r="T117" s="3"/>
      <c r="U117" s="3"/>
      <c r="V117" s="3"/>
      <c r="W117" s="3"/>
      <c r="X117" s="3"/>
      <c r="Y117" s="3"/>
      <c r="Z117" s="3"/>
      <c r="AA117" s="3"/>
      <c r="AB117" s="3"/>
      <c r="AC117" s="3"/>
      <c r="AD117" s="3"/>
      <c r="AE117" s="3"/>
      <c r="AF117" s="3"/>
      <c r="AG117" s="3"/>
      <c r="AH117" s="3"/>
      <c r="AI117" s="3"/>
      <c r="AJ117" s="3"/>
    </row>
    <row r="118" spans="1:36" s="5" customFormat="1">
      <c r="A118" s="13"/>
      <c r="C118" s="226"/>
      <c r="F118" s="8"/>
      <c r="G118" s="8"/>
      <c r="H118" s="61"/>
      <c r="I118" s="61"/>
      <c r="J118" s="61"/>
      <c r="K118" s="61"/>
      <c r="L118" s="61"/>
      <c r="M118" s="61"/>
      <c r="N118" s="61"/>
      <c r="O118" s="426"/>
      <c r="P118" s="426"/>
      <c r="Q118" s="61"/>
      <c r="R118" s="3"/>
      <c r="S118" s="3"/>
      <c r="T118" s="3"/>
      <c r="U118" s="3"/>
      <c r="V118" s="3"/>
      <c r="W118" s="3"/>
      <c r="X118" s="3"/>
      <c r="Y118" s="3"/>
      <c r="Z118" s="3"/>
      <c r="AA118" s="3"/>
      <c r="AB118" s="3"/>
      <c r="AC118" s="3"/>
      <c r="AD118" s="3"/>
      <c r="AE118" s="3"/>
      <c r="AF118" s="3"/>
      <c r="AG118" s="3"/>
      <c r="AH118" s="3"/>
      <c r="AI118" s="3"/>
      <c r="AJ118" s="3"/>
    </row>
    <row r="119" spans="1:36" s="5" customFormat="1">
      <c r="A119" s="13"/>
      <c r="C119" s="226"/>
      <c r="F119" s="8"/>
      <c r="G119" s="8"/>
      <c r="H119" s="61"/>
      <c r="I119" s="61"/>
      <c r="J119" s="61"/>
      <c r="K119" s="61"/>
      <c r="L119" s="61"/>
      <c r="M119" s="61"/>
      <c r="N119" s="61"/>
      <c r="O119" s="426"/>
      <c r="P119" s="426"/>
      <c r="Q119" s="61"/>
      <c r="R119" s="3"/>
      <c r="S119" s="3"/>
      <c r="T119" s="3"/>
      <c r="U119" s="3"/>
      <c r="V119" s="3"/>
      <c r="W119" s="3"/>
      <c r="X119" s="3"/>
      <c r="Y119" s="3"/>
      <c r="Z119" s="3"/>
      <c r="AA119" s="3"/>
      <c r="AB119" s="3"/>
      <c r="AC119" s="3"/>
      <c r="AD119" s="3"/>
      <c r="AE119" s="3"/>
      <c r="AF119" s="3"/>
      <c r="AG119" s="3"/>
      <c r="AH119" s="3"/>
      <c r="AI119" s="3"/>
      <c r="AJ119" s="3"/>
    </row>
    <row r="120" spans="1:36" s="5" customFormat="1">
      <c r="A120" s="13"/>
      <c r="C120" s="226"/>
      <c r="F120" s="8"/>
      <c r="G120" s="8"/>
      <c r="H120" s="61"/>
      <c r="I120" s="61"/>
      <c r="J120" s="61"/>
      <c r="K120" s="61"/>
      <c r="L120" s="61"/>
      <c r="M120" s="61"/>
      <c r="N120" s="61"/>
      <c r="O120" s="426"/>
      <c r="P120" s="426"/>
      <c r="Q120" s="61"/>
      <c r="R120" s="3"/>
      <c r="S120" s="3"/>
      <c r="T120" s="3"/>
      <c r="U120" s="3"/>
      <c r="V120" s="3"/>
      <c r="W120" s="3"/>
      <c r="X120" s="3"/>
      <c r="Y120" s="3"/>
      <c r="Z120" s="3"/>
      <c r="AA120" s="3"/>
      <c r="AB120" s="3"/>
      <c r="AC120" s="3"/>
      <c r="AD120" s="3"/>
      <c r="AE120" s="3"/>
      <c r="AF120" s="3"/>
      <c r="AG120" s="3"/>
      <c r="AH120" s="3"/>
      <c r="AI120" s="3"/>
      <c r="AJ120" s="3"/>
    </row>
    <row r="121" spans="1:36" s="5" customFormat="1">
      <c r="A121" s="13"/>
      <c r="C121" s="226"/>
      <c r="F121" s="8"/>
      <c r="G121" s="8"/>
      <c r="H121" s="61"/>
      <c r="I121" s="61"/>
      <c r="J121" s="61"/>
      <c r="K121" s="61"/>
      <c r="L121" s="61"/>
      <c r="M121" s="61"/>
      <c r="N121" s="61"/>
      <c r="O121" s="426"/>
      <c r="P121" s="426"/>
      <c r="Q121" s="61"/>
      <c r="R121" s="3"/>
      <c r="S121" s="3"/>
      <c r="T121" s="3"/>
      <c r="U121" s="3"/>
      <c r="V121" s="3"/>
      <c r="W121" s="3"/>
      <c r="X121" s="3"/>
      <c r="Y121" s="3"/>
      <c r="Z121" s="3"/>
      <c r="AA121" s="3"/>
      <c r="AB121" s="3"/>
      <c r="AC121" s="3"/>
      <c r="AD121" s="3"/>
      <c r="AE121" s="3"/>
      <c r="AF121" s="3"/>
      <c r="AG121" s="3"/>
      <c r="AH121" s="3"/>
      <c r="AI121" s="3"/>
      <c r="AJ121" s="3"/>
    </row>
    <row r="122" spans="1:36" s="5" customFormat="1">
      <c r="A122" s="13"/>
      <c r="C122" s="226"/>
      <c r="F122" s="8"/>
      <c r="G122" s="8"/>
      <c r="H122" s="61"/>
      <c r="I122" s="61"/>
      <c r="J122" s="61"/>
      <c r="K122" s="61"/>
      <c r="L122" s="61"/>
      <c r="M122" s="61"/>
      <c r="N122" s="61"/>
      <c r="O122" s="426"/>
      <c r="P122" s="426"/>
      <c r="Q122" s="61"/>
      <c r="R122" s="3"/>
      <c r="S122" s="3"/>
      <c r="T122" s="3"/>
      <c r="U122" s="3"/>
      <c r="V122" s="3"/>
      <c r="W122" s="3"/>
      <c r="X122" s="3"/>
      <c r="Y122" s="3"/>
      <c r="Z122" s="3"/>
      <c r="AA122" s="3"/>
      <c r="AB122" s="3"/>
      <c r="AC122" s="3"/>
      <c r="AD122" s="3"/>
      <c r="AE122" s="3"/>
      <c r="AF122" s="3"/>
      <c r="AG122" s="3"/>
      <c r="AH122" s="3"/>
      <c r="AI122" s="3"/>
      <c r="AJ122" s="3"/>
    </row>
    <row r="123" spans="1:36" s="5" customFormat="1">
      <c r="A123" s="13"/>
      <c r="C123" s="226"/>
      <c r="F123" s="8"/>
      <c r="G123" s="8"/>
      <c r="H123" s="61"/>
      <c r="I123" s="61"/>
      <c r="J123" s="61"/>
      <c r="K123" s="61"/>
      <c r="L123" s="61"/>
      <c r="M123" s="61"/>
      <c r="N123" s="61"/>
      <c r="O123" s="426"/>
      <c r="P123" s="426"/>
      <c r="Q123" s="61"/>
      <c r="R123" s="3"/>
      <c r="S123" s="3"/>
      <c r="T123" s="3"/>
      <c r="U123" s="3"/>
      <c r="V123" s="3"/>
      <c r="W123" s="3"/>
      <c r="X123" s="3"/>
      <c r="Y123" s="3"/>
      <c r="Z123" s="3"/>
      <c r="AA123" s="3"/>
      <c r="AB123" s="3"/>
      <c r="AC123" s="3"/>
      <c r="AD123" s="3"/>
      <c r="AE123" s="3"/>
      <c r="AF123" s="3"/>
      <c r="AG123" s="3"/>
      <c r="AH123" s="3"/>
      <c r="AI123" s="3"/>
      <c r="AJ123" s="3"/>
    </row>
    <row r="124" spans="1:36" s="5" customFormat="1">
      <c r="A124" s="13"/>
      <c r="C124" s="226"/>
      <c r="F124" s="8"/>
      <c r="G124" s="8"/>
      <c r="H124" s="61"/>
      <c r="I124" s="61"/>
      <c r="J124" s="61"/>
      <c r="K124" s="61"/>
      <c r="L124" s="61"/>
      <c r="M124" s="61"/>
      <c r="N124" s="61"/>
      <c r="O124" s="426"/>
      <c r="P124" s="426"/>
      <c r="Q124" s="61"/>
      <c r="R124" s="3"/>
      <c r="S124" s="3"/>
      <c r="T124" s="3"/>
      <c r="U124" s="3"/>
      <c r="V124" s="3"/>
      <c r="W124" s="3"/>
      <c r="X124" s="3"/>
      <c r="Y124" s="3"/>
      <c r="Z124" s="3"/>
      <c r="AA124" s="3"/>
      <c r="AB124" s="3"/>
      <c r="AC124" s="3"/>
      <c r="AD124" s="3"/>
      <c r="AE124" s="3"/>
      <c r="AF124" s="3"/>
      <c r="AG124" s="3"/>
      <c r="AH124" s="3"/>
      <c r="AI124" s="3"/>
      <c r="AJ124" s="3"/>
    </row>
    <row r="125" spans="1:36" s="5" customFormat="1">
      <c r="A125" s="13"/>
      <c r="C125" s="226"/>
      <c r="F125" s="8"/>
      <c r="G125" s="8"/>
      <c r="H125" s="61"/>
      <c r="I125" s="61"/>
      <c r="J125" s="61"/>
      <c r="K125" s="61"/>
      <c r="L125" s="61"/>
      <c r="M125" s="61"/>
      <c r="N125" s="61"/>
      <c r="O125" s="426"/>
      <c r="P125" s="426"/>
      <c r="Q125" s="61"/>
      <c r="R125" s="3"/>
      <c r="S125" s="3"/>
      <c r="T125" s="3"/>
      <c r="U125" s="3"/>
      <c r="V125" s="3"/>
      <c r="W125" s="3"/>
      <c r="X125" s="3"/>
      <c r="Y125" s="3"/>
      <c r="Z125" s="3"/>
      <c r="AA125" s="3"/>
      <c r="AB125" s="3"/>
      <c r="AC125" s="3"/>
      <c r="AD125" s="3"/>
      <c r="AE125" s="3"/>
      <c r="AF125" s="3"/>
      <c r="AG125" s="3"/>
      <c r="AH125" s="3"/>
      <c r="AI125" s="3"/>
      <c r="AJ125" s="3"/>
    </row>
    <row r="126" spans="1:36" s="5" customFormat="1">
      <c r="A126" s="13"/>
      <c r="C126" s="226"/>
      <c r="F126" s="8"/>
      <c r="G126" s="8"/>
      <c r="H126" s="61"/>
      <c r="I126" s="61"/>
      <c r="J126" s="61"/>
      <c r="K126" s="61"/>
      <c r="L126" s="61"/>
      <c r="M126" s="61"/>
      <c r="N126" s="61"/>
      <c r="O126" s="426"/>
      <c r="P126" s="426"/>
      <c r="Q126" s="61"/>
      <c r="R126" s="3"/>
      <c r="S126" s="3"/>
      <c r="T126" s="3"/>
      <c r="U126" s="3"/>
      <c r="V126" s="3"/>
      <c r="W126" s="3"/>
      <c r="X126" s="3"/>
      <c r="Y126" s="3"/>
      <c r="Z126" s="3"/>
      <c r="AA126" s="3"/>
      <c r="AB126" s="3"/>
      <c r="AC126" s="3"/>
      <c r="AD126" s="3"/>
      <c r="AE126" s="3"/>
      <c r="AF126" s="3"/>
      <c r="AG126" s="3"/>
      <c r="AH126" s="3"/>
      <c r="AI126" s="3"/>
      <c r="AJ126" s="3"/>
    </row>
    <row r="127" spans="1:36" s="5" customFormat="1">
      <c r="A127" s="13"/>
      <c r="C127" s="226"/>
      <c r="F127" s="8"/>
      <c r="G127" s="8"/>
      <c r="H127" s="61"/>
      <c r="I127" s="61"/>
      <c r="J127" s="61"/>
      <c r="K127" s="61"/>
      <c r="L127" s="61"/>
      <c r="M127" s="61"/>
      <c r="N127" s="61"/>
      <c r="O127" s="426"/>
      <c r="P127" s="426"/>
      <c r="Q127" s="61"/>
      <c r="R127" s="3"/>
      <c r="S127" s="3"/>
      <c r="T127" s="3"/>
      <c r="U127" s="3"/>
      <c r="V127" s="3"/>
      <c r="W127" s="3"/>
      <c r="X127" s="3"/>
      <c r="Y127" s="3"/>
      <c r="Z127" s="3"/>
      <c r="AA127" s="3"/>
      <c r="AB127" s="3"/>
      <c r="AC127" s="3"/>
      <c r="AD127" s="3"/>
      <c r="AE127" s="3"/>
      <c r="AF127" s="3"/>
      <c r="AG127" s="3"/>
      <c r="AH127" s="3"/>
      <c r="AI127" s="3"/>
      <c r="AJ127" s="3"/>
    </row>
    <row r="128" spans="1:36" s="5" customFormat="1">
      <c r="A128" s="13"/>
      <c r="C128" s="226"/>
      <c r="F128" s="8"/>
      <c r="G128" s="8"/>
      <c r="H128" s="61"/>
      <c r="I128" s="61"/>
      <c r="J128" s="61"/>
      <c r="K128" s="61"/>
      <c r="L128" s="61"/>
      <c r="M128" s="61"/>
      <c r="N128" s="61"/>
      <c r="O128" s="426"/>
      <c r="P128" s="426"/>
      <c r="Q128" s="61"/>
      <c r="R128" s="3"/>
      <c r="S128" s="3"/>
      <c r="T128" s="3"/>
      <c r="U128" s="3"/>
      <c r="V128" s="3"/>
      <c r="W128" s="3"/>
      <c r="X128" s="3"/>
      <c r="Y128" s="3"/>
      <c r="Z128" s="3"/>
      <c r="AA128" s="3"/>
      <c r="AB128" s="3"/>
      <c r="AC128" s="3"/>
      <c r="AD128" s="3"/>
      <c r="AE128" s="3"/>
      <c r="AF128" s="3"/>
      <c r="AG128" s="3"/>
      <c r="AH128" s="3"/>
      <c r="AI128" s="3"/>
      <c r="AJ128" s="3"/>
    </row>
    <row r="129" spans="1:36" s="5" customFormat="1">
      <c r="A129" s="13"/>
      <c r="C129" s="226"/>
      <c r="F129" s="8"/>
      <c r="G129" s="8"/>
      <c r="H129" s="61"/>
      <c r="I129" s="61"/>
      <c r="J129" s="61"/>
      <c r="K129" s="61"/>
      <c r="L129" s="61"/>
      <c r="M129" s="61"/>
      <c r="N129" s="61"/>
      <c r="O129" s="426"/>
      <c r="P129" s="426"/>
      <c r="Q129" s="61"/>
      <c r="R129" s="3"/>
      <c r="S129" s="3"/>
      <c r="T129" s="3"/>
      <c r="U129" s="3"/>
      <c r="V129" s="3"/>
      <c r="W129" s="3"/>
      <c r="X129" s="3"/>
      <c r="Y129" s="3"/>
      <c r="Z129" s="3"/>
      <c r="AA129" s="3"/>
      <c r="AB129" s="3"/>
      <c r="AC129" s="3"/>
      <c r="AD129" s="3"/>
      <c r="AE129" s="3"/>
      <c r="AF129" s="3"/>
      <c r="AG129" s="3"/>
      <c r="AH129" s="3"/>
      <c r="AI129" s="3"/>
      <c r="AJ129" s="3"/>
    </row>
    <row r="130" spans="1:36" s="5" customFormat="1">
      <c r="A130" s="13"/>
      <c r="C130" s="226"/>
      <c r="F130" s="8"/>
      <c r="G130" s="8"/>
      <c r="H130" s="61"/>
      <c r="I130" s="61"/>
      <c r="J130" s="61"/>
      <c r="K130" s="61"/>
      <c r="L130" s="61"/>
      <c r="M130" s="61"/>
      <c r="N130" s="61"/>
      <c r="O130" s="426"/>
      <c r="P130" s="426"/>
      <c r="Q130" s="61"/>
      <c r="R130" s="3"/>
      <c r="S130" s="3"/>
      <c r="T130" s="3"/>
      <c r="U130" s="3"/>
      <c r="V130" s="3"/>
      <c r="W130" s="3"/>
      <c r="X130" s="3"/>
      <c r="Y130" s="3"/>
      <c r="Z130" s="3"/>
      <c r="AA130" s="3"/>
      <c r="AB130" s="3"/>
      <c r="AC130" s="3"/>
      <c r="AD130" s="3"/>
      <c r="AE130" s="3"/>
      <c r="AF130" s="3"/>
      <c r="AG130" s="3"/>
      <c r="AH130" s="3"/>
      <c r="AI130" s="3"/>
      <c r="AJ130" s="3"/>
    </row>
    <row r="131" spans="1:36" s="5" customFormat="1">
      <c r="A131" s="13"/>
      <c r="C131" s="226"/>
      <c r="F131" s="8"/>
      <c r="G131" s="8"/>
      <c r="H131" s="61"/>
      <c r="I131" s="61"/>
      <c r="J131" s="61"/>
      <c r="K131" s="61"/>
      <c r="L131" s="61"/>
      <c r="M131" s="61"/>
      <c r="N131" s="61"/>
      <c r="O131" s="426"/>
      <c r="P131" s="426"/>
      <c r="Q131" s="61"/>
      <c r="R131" s="3"/>
      <c r="S131" s="3"/>
      <c r="T131" s="3"/>
      <c r="U131" s="3"/>
      <c r="V131" s="3"/>
      <c r="W131" s="3"/>
      <c r="X131" s="3"/>
      <c r="Y131" s="3"/>
      <c r="Z131" s="3"/>
      <c r="AA131" s="3"/>
      <c r="AB131" s="3"/>
      <c r="AC131" s="3"/>
      <c r="AD131" s="3"/>
      <c r="AE131" s="3"/>
      <c r="AF131" s="3"/>
      <c r="AG131" s="3"/>
      <c r="AH131" s="3"/>
      <c r="AI131" s="3"/>
      <c r="AJ131" s="3"/>
    </row>
    <row r="132" spans="1:36" s="5" customFormat="1">
      <c r="A132" s="13"/>
      <c r="C132" s="226"/>
      <c r="F132" s="8"/>
      <c r="G132" s="8"/>
      <c r="H132" s="61"/>
      <c r="I132" s="61"/>
      <c r="J132" s="61"/>
      <c r="K132" s="61"/>
      <c r="L132" s="61"/>
      <c r="M132" s="61"/>
      <c r="N132" s="61"/>
      <c r="O132" s="426"/>
      <c r="P132" s="426"/>
      <c r="Q132" s="61"/>
      <c r="R132" s="3"/>
      <c r="S132" s="3"/>
      <c r="T132" s="3"/>
      <c r="U132" s="3"/>
      <c r="V132" s="3"/>
      <c r="W132" s="3"/>
      <c r="X132" s="3"/>
      <c r="Y132" s="3"/>
      <c r="Z132" s="3"/>
      <c r="AA132" s="3"/>
      <c r="AB132" s="3"/>
      <c r="AC132" s="3"/>
      <c r="AD132" s="3"/>
      <c r="AE132" s="3"/>
      <c r="AF132" s="3"/>
      <c r="AG132" s="3"/>
      <c r="AH132" s="3"/>
      <c r="AI132" s="3"/>
      <c r="AJ132" s="3"/>
    </row>
  </sheetData>
  <sheetProtection formatRows="0"/>
  <mergeCells count="7">
    <mergeCell ref="I4:Q7"/>
    <mergeCell ref="R4:W7"/>
    <mergeCell ref="X4:AJ4"/>
    <mergeCell ref="X6:Y6"/>
    <mergeCell ref="Z6:AB6"/>
    <mergeCell ref="AC6:AG6"/>
    <mergeCell ref="AH6:AJ6"/>
  </mergeCells>
  <conditionalFormatting sqref="R880:AJ1048576 I8:Q8 R8:AJ73">
    <cfRule type="cellIs" dxfId="954" priority="6" operator="equal">
      <formula>"x"</formula>
    </cfRule>
  </conditionalFormatting>
  <conditionalFormatting sqref="D27:E35 C36:E73 D10:E18 C10:C34 D20:E25">
    <cfRule type="cellIs" dxfId="953" priority="4" operator="equal">
      <formula>"PNS"</formula>
    </cfRule>
    <cfRule type="cellIs" dxfId="952" priority="5" operator="equal">
      <formula>"Grant"</formula>
    </cfRule>
  </conditionalFormatting>
  <conditionalFormatting sqref="H75:H1048576 H1:H73">
    <cfRule type="colorScale" priority="1">
      <colorScale>
        <cfvo type="num" val="-10000000"/>
        <cfvo type="num" val="90"/>
        <cfvo type="formula" val="&quot;30&lt;x; 60&gt;x&quot;"/>
        <color rgb="FFF8696B"/>
        <color rgb="FFFFEB84"/>
        <color rgb="FF63BE7B"/>
      </colorScale>
    </cfRule>
    <cfRule type="colorScale" priority="2">
      <colorScale>
        <cfvo type="num" val="0"/>
        <cfvo type="num" val="90"/>
        <cfvo type="max"/>
        <color rgb="FFF8696B"/>
        <color rgb="FFFFEB84"/>
        <color rgb="FF63BE7B"/>
      </colorScale>
    </cfRule>
    <cfRule type="colorScale" priority="3">
      <colorScale>
        <cfvo type="min"/>
        <cfvo type="percentile" val="50"/>
        <cfvo type="max"/>
        <color rgb="FFF8696B"/>
        <color rgb="FFFFEB84"/>
        <color rgb="FF63BE7B"/>
      </colorScale>
    </cfRule>
  </conditionalFormatting>
  <pageMargins left="0.17" right="0.17" top="0.75" bottom="0.75" header="0.3" footer="0.3"/>
  <pageSetup paperSize="9" scale="17"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CO45"/>
  <sheetViews>
    <sheetView zoomScale="80" zoomScaleNormal="80" workbookViewId="0">
      <pane xSplit="28" ySplit="5" topLeftCell="AD36" activePane="bottomRight" state="frozen"/>
      <selection activeCell="AS14" sqref="AS14"/>
      <selection pane="topRight" activeCell="AS14" sqref="AS14"/>
      <selection pane="bottomLeft" activeCell="AS14" sqref="AS14"/>
      <selection pane="bottomRight" activeCell="F41" sqref="F41"/>
    </sheetView>
  </sheetViews>
  <sheetFormatPr defaultColWidth="9.140625" defaultRowHeight="15.75"/>
  <cols>
    <col min="1" max="1" width="4.28515625" style="1384" customWidth="1"/>
    <col min="2" max="2" width="20.28515625" style="1374" customWidth="1"/>
    <col min="3" max="3" width="63.7109375" style="1373" bestFit="1" customWidth="1"/>
    <col min="4" max="4" width="17.7109375" style="1372" customWidth="1"/>
    <col min="5" max="5" width="19.28515625" style="1372" customWidth="1"/>
    <col min="6" max="6" width="93.140625" style="1373" bestFit="1" customWidth="1"/>
    <col min="7" max="7" width="8.85546875" style="1385" hidden="1" customWidth="1"/>
    <col min="8" max="10" width="11.42578125" style="1385" hidden="1" customWidth="1"/>
    <col min="11" max="11" width="9.140625" style="1385" hidden="1" customWidth="1"/>
    <col min="12" max="12" width="10.28515625" style="1385" hidden="1" customWidth="1"/>
    <col min="13" max="14" width="11.5703125" style="1385" hidden="1" customWidth="1"/>
    <col min="15" max="15" width="15.140625" style="1385" hidden="1" customWidth="1"/>
    <col min="16" max="16" width="10.28515625" style="1385" hidden="1" customWidth="1"/>
    <col min="17" max="19" width="11.5703125" style="1385" hidden="1" customWidth="1"/>
    <col min="20" max="28" width="8.42578125" style="1385" hidden="1" customWidth="1"/>
    <col min="29" max="29" width="13.85546875" style="1385" bestFit="1" customWidth="1"/>
    <col min="30" max="30" width="9.28515625" style="1385" bestFit="1" customWidth="1"/>
    <col min="31" max="33" width="10.42578125" style="1385" bestFit="1" customWidth="1"/>
    <col min="34" max="57" width="8.42578125" style="1385" bestFit="1" customWidth="1"/>
    <col min="58" max="93" width="9.140625" style="1385"/>
    <col min="94" max="16384" width="9.140625" style="1384"/>
  </cols>
  <sheetData>
    <row r="1" spans="2:57" ht="15" customHeight="1">
      <c r="B1" s="2336" t="s">
        <v>1128</v>
      </c>
      <c r="C1" s="2336"/>
      <c r="D1" s="2336"/>
      <c r="E1" s="2336"/>
      <c r="F1" s="2336"/>
    </row>
    <row r="2" spans="2:57" ht="15" customHeight="1">
      <c r="B2" s="2337"/>
      <c r="C2" s="2337"/>
      <c r="D2" s="2337"/>
      <c r="E2" s="2337"/>
      <c r="F2" s="2337"/>
    </row>
    <row r="3" spans="2:57" ht="15" customHeight="1">
      <c r="B3" s="2366" t="s">
        <v>1152</v>
      </c>
      <c r="C3" s="2369" t="s">
        <v>1129</v>
      </c>
      <c r="D3" s="2343" t="s">
        <v>1133</v>
      </c>
      <c r="E3" s="2343" t="s">
        <v>2</v>
      </c>
      <c r="F3" s="2369" t="s">
        <v>1130</v>
      </c>
      <c r="G3" s="1386" t="s">
        <v>1131</v>
      </c>
      <c r="H3" s="1386"/>
      <c r="I3" s="1386"/>
      <c r="J3" s="1386"/>
      <c r="K3" s="1386"/>
      <c r="L3" s="1386"/>
      <c r="M3" s="1386"/>
      <c r="N3" s="1386"/>
      <c r="O3" s="1386"/>
      <c r="P3" s="1386"/>
      <c r="Q3" s="1386"/>
      <c r="R3" s="1386"/>
      <c r="S3" s="1386"/>
      <c r="T3" s="2372" t="s">
        <v>1132</v>
      </c>
      <c r="U3" s="2373"/>
      <c r="V3" s="2373"/>
      <c r="W3" s="2373"/>
      <c r="X3" s="2373"/>
      <c r="Y3" s="2373"/>
      <c r="Z3" s="2373"/>
      <c r="AA3" s="2373"/>
      <c r="AB3" s="2374"/>
      <c r="AC3" s="2361"/>
      <c r="AD3" s="2361"/>
      <c r="AE3" s="2361"/>
      <c r="AF3" s="2361"/>
      <c r="AG3" s="2361"/>
      <c r="AH3" s="2361"/>
      <c r="AI3" s="2361"/>
      <c r="AJ3" s="2361"/>
      <c r="AK3" s="2361"/>
      <c r="AL3" s="2361"/>
      <c r="AM3" s="2361"/>
      <c r="AN3" s="2361"/>
      <c r="AO3" s="2361"/>
      <c r="AP3" s="2361"/>
      <c r="AQ3" s="2361"/>
      <c r="AR3" s="2361"/>
      <c r="AS3" s="2361"/>
      <c r="AT3" s="2361"/>
      <c r="AU3" s="2361"/>
      <c r="AV3" s="2361"/>
      <c r="AW3" s="2361"/>
      <c r="AX3" s="2361"/>
      <c r="AY3" s="2361"/>
      <c r="AZ3" s="2361"/>
      <c r="BA3" s="2361"/>
      <c r="BB3" s="2361"/>
      <c r="BC3" s="2361"/>
      <c r="BD3" s="2361"/>
      <c r="BE3" s="2362"/>
    </row>
    <row r="4" spans="2:57" s="510" customFormat="1" ht="15" customHeight="1">
      <c r="B4" s="2367"/>
      <c r="C4" s="2370"/>
      <c r="D4" s="2344"/>
      <c r="E4" s="2344"/>
      <c r="F4" s="2370"/>
      <c r="G4" s="2375">
        <v>42278</v>
      </c>
      <c r="H4" s="2376"/>
      <c r="I4" s="2376"/>
      <c r="J4" s="2377"/>
      <c r="K4" s="2378">
        <v>42309</v>
      </c>
      <c r="L4" s="2379"/>
      <c r="M4" s="2379"/>
      <c r="N4" s="2380"/>
      <c r="O4" s="2352">
        <v>42339</v>
      </c>
      <c r="P4" s="2353"/>
      <c r="Q4" s="2353"/>
      <c r="R4" s="2353"/>
      <c r="S4" s="2354"/>
      <c r="T4" s="2352">
        <v>42491</v>
      </c>
      <c r="U4" s="2353"/>
      <c r="V4" s="2353"/>
      <c r="W4" s="2354"/>
      <c r="X4" s="2352">
        <v>42522</v>
      </c>
      <c r="Y4" s="2353"/>
      <c r="Z4" s="2353"/>
      <c r="AA4" s="2353"/>
      <c r="AB4" s="2354"/>
      <c r="AC4" s="2352">
        <v>42736</v>
      </c>
      <c r="AD4" s="2353"/>
      <c r="AE4" s="2353"/>
      <c r="AF4" s="2353"/>
      <c r="AG4" s="2354"/>
      <c r="AH4" s="2352">
        <v>42767</v>
      </c>
      <c r="AI4" s="2353"/>
      <c r="AJ4" s="2353"/>
      <c r="AK4" s="2354"/>
      <c r="AL4" s="2352">
        <v>42430</v>
      </c>
      <c r="AM4" s="2353"/>
      <c r="AN4" s="2353"/>
      <c r="AO4" s="2353"/>
      <c r="AP4" s="2354"/>
      <c r="AQ4" s="2352">
        <v>42461</v>
      </c>
      <c r="AR4" s="2353"/>
      <c r="AS4" s="2353"/>
      <c r="AT4" s="2353"/>
      <c r="AU4" s="2354"/>
      <c r="AV4" s="2352">
        <v>42491</v>
      </c>
      <c r="AW4" s="2353"/>
      <c r="AX4" s="2353"/>
      <c r="AY4" s="2353"/>
      <c r="AZ4" s="2354"/>
      <c r="BA4" s="2352">
        <v>42522</v>
      </c>
      <c r="BB4" s="2353"/>
      <c r="BC4" s="2353"/>
      <c r="BD4" s="2353"/>
      <c r="BE4" s="2354"/>
    </row>
    <row r="5" spans="2:57" s="510" customFormat="1" ht="15" customHeight="1">
      <c r="B5" s="2367"/>
      <c r="C5" s="2370"/>
      <c r="D5" s="2344"/>
      <c r="E5" s="2344"/>
      <c r="F5" s="2370"/>
      <c r="G5" s="1387" t="s">
        <v>1134</v>
      </c>
      <c r="H5" s="1387" t="s">
        <v>1135</v>
      </c>
      <c r="I5" s="1387" t="s">
        <v>1136</v>
      </c>
      <c r="J5" s="1387" t="s">
        <v>1137</v>
      </c>
      <c r="K5" s="1388" t="s">
        <v>1134</v>
      </c>
      <c r="L5" s="1388" t="s">
        <v>1135</v>
      </c>
      <c r="M5" s="1388" t="s">
        <v>1136</v>
      </c>
      <c r="N5" s="1388" t="s">
        <v>1137</v>
      </c>
      <c r="O5" s="1389" t="s">
        <v>1134</v>
      </c>
      <c r="P5" s="1389" t="s">
        <v>1135</v>
      </c>
      <c r="Q5" s="1389" t="s">
        <v>1136</v>
      </c>
      <c r="R5" s="1389" t="s">
        <v>1137</v>
      </c>
      <c r="S5" s="1389" t="s">
        <v>1138</v>
      </c>
      <c r="T5" s="510" t="s">
        <v>1135</v>
      </c>
      <c r="U5" s="510" t="s">
        <v>1136</v>
      </c>
      <c r="V5" s="510" t="s">
        <v>1137</v>
      </c>
      <c r="W5" s="510" t="s">
        <v>1138</v>
      </c>
      <c r="X5" s="510" t="s">
        <v>1134</v>
      </c>
      <c r="Y5" s="510" t="s">
        <v>1135</v>
      </c>
      <c r="Z5" s="510" t="s">
        <v>1136</v>
      </c>
      <c r="AA5" s="510" t="s">
        <v>1137</v>
      </c>
      <c r="AB5" s="510" t="s">
        <v>1138</v>
      </c>
      <c r="AC5" s="510" t="s">
        <v>1134</v>
      </c>
      <c r="AD5" s="510" t="s">
        <v>1135</v>
      </c>
      <c r="AE5" s="510" t="s">
        <v>1136</v>
      </c>
      <c r="AF5" s="510" t="s">
        <v>1137</v>
      </c>
      <c r="AG5" s="510" t="s">
        <v>1138</v>
      </c>
      <c r="AH5" s="510" t="s">
        <v>1134</v>
      </c>
      <c r="AI5" s="510" t="s">
        <v>1135</v>
      </c>
      <c r="AJ5" s="510" t="s">
        <v>1136</v>
      </c>
      <c r="AK5" s="510" t="s">
        <v>1137</v>
      </c>
      <c r="AL5" s="510" t="s">
        <v>1134</v>
      </c>
      <c r="AM5" s="510" t="s">
        <v>1135</v>
      </c>
      <c r="AN5" s="510" t="s">
        <v>1136</v>
      </c>
      <c r="AO5" s="510" t="s">
        <v>1137</v>
      </c>
      <c r="AP5" s="510" t="s">
        <v>1138</v>
      </c>
      <c r="AQ5" s="510" t="s">
        <v>1134</v>
      </c>
      <c r="AR5" s="510" t="s">
        <v>1135</v>
      </c>
      <c r="AS5" s="510" t="s">
        <v>1136</v>
      </c>
      <c r="AT5" s="510" t="s">
        <v>1137</v>
      </c>
      <c r="AU5" s="510" t="s">
        <v>1138</v>
      </c>
      <c r="AV5" s="510" t="s">
        <v>1134</v>
      </c>
      <c r="AW5" s="510" t="s">
        <v>1135</v>
      </c>
      <c r="AX5" s="510" t="s">
        <v>1136</v>
      </c>
      <c r="AY5" s="510" t="s">
        <v>1137</v>
      </c>
      <c r="AZ5" s="510" t="s">
        <v>1138</v>
      </c>
      <c r="BA5" s="510" t="s">
        <v>1134</v>
      </c>
      <c r="BB5" s="510" t="s">
        <v>1135</v>
      </c>
      <c r="BC5" s="510" t="s">
        <v>1136</v>
      </c>
      <c r="BD5" s="510" t="s">
        <v>1137</v>
      </c>
      <c r="BE5" s="510" t="s">
        <v>1138</v>
      </c>
    </row>
    <row r="6" spans="2:57" s="510" customFormat="1" ht="15" customHeight="1">
      <c r="B6" s="2368"/>
      <c r="C6" s="2371"/>
      <c r="D6" s="2345"/>
      <c r="E6" s="2345"/>
      <c r="F6" s="2371"/>
      <c r="G6" s="1390" t="s">
        <v>1139</v>
      </c>
      <c r="H6" s="1390" t="s">
        <v>1140</v>
      </c>
      <c r="I6" s="1390" t="s">
        <v>1141</v>
      </c>
      <c r="J6" s="1390" t="s">
        <v>1142</v>
      </c>
      <c r="K6" s="1391" t="s">
        <v>1143</v>
      </c>
      <c r="L6" s="1391" t="s">
        <v>1144</v>
      </c>
      <c r="M6" s="1391" t="s">
        <v>1145</v>
      </c>
      <c r="N6" s="1391" t="s">
        <v>1146</v>
      </c>
      <c r="O6" s="1392" t="s">
        <v>1147</v>
      </c>
      <c r="P6" s="1392" t="s">
        <v>1148</v>
      </c>
      <c r="Q6" s="1392" t="s">
        <v>1149</v>
      </c>
      <c r="R6" s="1392" t="s">
        <v>1150</v>
      </c>
      <c r="S6" s="1392" t="s">
        <v>1151</v>
      </c>
    </row>
    <row r="7" spans="2:57" s="510" customFormat="1" ht="15">
      <c r="B7" s="2363" t="s">
        <v>1152</v>
      </c>
      <c r="C7" s="2364"/>
      <c r="D7" s="2364"/>
      <c r="E7" s="2364"/>
      <c r="F7" s="2365"/>
      <c r="G7" s="1393"/>
      <c r="H7" s="1393"/>
      <c r="I7" s="1393"/>
      <c r="J7" s="1393"/>
      <c r="K7" s="1393"/>
      <c r="L7" s="1393"/>
      <c r="M7" s="1393"/>
      <c r="N7" s="1393"/>
      <c r="O7" s="1393"/>
      <c r="P7" s="1393"/>
      <c r="Q7" s="1393"/>
      <c r="R7" s="1393"/>
    </row>
    <row r="8" spans="2:57" s="1383" customFormat="1" ht="17.25" customHeight="1">
      <c r="B8" s="2346" t="s">
        <v>193</v>
      </c>
      <c r="C8" s="1400" t="s">
        <v>1274</v>
      </c>
      <c r="D8" s="2349" t="s">
        <v>1261</v>
      </c>
      <c r="E8" s="2349" t="s">
        <v>1262</v>
      </c>
      <c r="F8" s="1377" t="s">
        <v>1263</v>
      </c>
      <c r="G8" s="1380"/>
      <c r="H8" s="1380"/>
      <c r="I8" s="1380"/>
      <c r="J8" s="1380"/>
      <c r="K8" s="1380"/>
      <c r="L8" s="1380"/>
      <c r="M8" s="1380"/>
      <c r="N8" s="1380"/>
      <c r="O8" s="1381"/>
      <c r="P8" s="1381"/>
      <c r="Q8" s="1381"/>
      <c r="R8" s="1381"/>
      <c r="S8" s="1382"/>
      <c r="AC8" s="1382"/>
      <c r="AD8" s="1382"/>
      <c r="AE8" s="1382"/>
      <c r="AF8" s="1382"/>
      <c r="AG8" s="1382"/>
      <c r="AH8" s="1382"/>
      <c r="AI8" s="1382"/>
      <c r="AJ8" s="1382"/>
      <c r="AK8" s="1382"/>
      <c r="AL8" s="1382"/>
      <c r="AM8" s="1379"/>
      <c r="AN8" s="1379"/>
      <c r="AO8" s="1379"/>
      <c r="AP8" s="1379"/>
      <c r="AQ8" s="1379"/>
      <c r="AR8" s="1379"/>
      <c r="AS8" s="1379"/>
      <c r="AT8" s="1379"/>
      <c r="AU8" s="1379"/>
      <c r="AV8" s="1379"/>
      <c r="AY8" s="1394"/>
      <c r="AZ8" s="1394"/>
    </row>
    <row r="9" spans="2:57" s="1383" customFormat="1" ht="15" customHeight="1">
      <c r="B9" s="2347"/>
      <c r="C9" s="1401" t="s">
        <v>1287</v>
      </c>
      <c r="D9" s="2350"/>
      <c r="E9" s="2350"/>
      <c r="F9" s="1377" t="s">
        <v>1277</v>
      </c>
      <c r="G9" s="1380"/>
      <c r="H9" s="1380"/>
      <c r="I9" s="1380"/>
      <c r="J9" s="1380"/>
      <c r="K9" s="1380"/>
      <c r="L9" s="1380"/>
      <c r="M9" s="1380"/>
      <c r="N9" s="1380"/>
      <c r="O9" s="1381"/>
      <c r="P9" s="1381"/>
      <c r="Q9" s="1381"/>
      <c r="R9" s="1381"/>
      <c r="S9" s="1382"/>
      <c r="AC9" s="1382"/>
      <c r="AD9" s="1382"/>
      <c r="AE9" s="1382"/>
      <c r="AF9" s="1382"/>
      <c r="AG9" s="1382"/>
      <c r="AH9" s="1382"/>
      <c r="AI9" s="1382"/>
      <c r="AJ9" s="1382"/>
      <c r="AK9" s="1382"/>
      <c r="AL9" s="1382"/>
      <c r="AM9" s="1379"/>
      <c r="AN9" s="1379"/>
      <c r="AO9" s="1379"/>
      <c r="AP9" s="1379"/>
      <c r="AQ9" s="1379"/>
      <c r="AR9" s="1379"/>
      <c r="AS9" s="1379"/>
      <c r="AT9" s="1379"/>
      <c r="AU9" s="1379"/>
      <c r="AV9" s="1379"/>
      <c r="AY9" s="1394"/>
      <c r="AZ9" s="1394"/>
    </row>
    <row r="10" spans="2:57" s="1383" customFormat="1" ht="15" customHeight="1">
      <c r="B10" s="2347"/>
      <c r="C10" s="1401" t="s">
        <v>1288</v>
      </c>
      <c r="D10" s="2350"/>
      <c r="E10" s="2350"/>
      <c r="F10" s="1377" t="s">
        <v>1277</v>
      </c>
      <c r="G10" s="1380"/>
      <c r="H10" s="1380"/>
      <c r="I10" s="1380"/>
      <c r="J10" s="1380"/>
      <c r="K10" s="1380"/>
      <c r="L10" s="1380"/>
      <c r="M10" s="1380"/>
      <c r="N10" s="1380"/>
      <c r="O10" s="1381"/>
      <c r="P10" s="1381"/>
      <c r="Q10" s="1381"/>
      <c r="R10" s="1381"/>
      <c r="S10" s="1382"/>
      <c r="AC10" s="1382"/>
      <c r="AD10" s="1382"/>
      <c r="AE10" s="1382"/>
      <c r="AF10" s="1382"/>
      <c r="AG10" s="1382"/>
      <c r="AH10" s="1382"/>
      <c r="AI10" s="1382"/>
      <c r="AJ10" s="1382"/>
      <c r="AK10" s="1382"/>
      <c r="AL10" s="1382"/>
      <c r="AM10" s="1379"/>
      <c r="AN10" s="1379"/>
      <c r="AO10" s="1379"/>
      <c r="AP10" s="1379"/>
      <c r="AQ10" s="1379"/>
      <c r="AR10" s="1379"/>
      <c r="AS10" s="1379"/>
      <c r="AT10" s="1379"/>
      <c r="AU10" s="1379"/>
      <c r="AV10" s="1379"/>
      <c r="AY10" s="1394"/>
      <c r="AZ10" s="1394"/>
    </row>
    <row r="11" spans="2:57" s="1383" customFormat="1" ht="15" customHeight="1">
      <c r="B11" s="2347"/>
      <c r="C11" s="1401" t="s">
        <v>1285</v>
      </c>
      <c r="D11" s="2350"/>
      <c r="E11" s="2350"/>
      <c r="F11" s="1377" t="s">
        <v>1286</v>
      </c>
      <c r="G11" s="1380"/>
      <c r="H11" s="1380"/>
      <c r="I11" s="1380"/>
      <c r="J11" s="1380"/>
      <c r="K11" s="1380"/>
      <c r="L11" s="1380"/>
      <c r="M11" s="1380"/>
      <c r="N11" s="1380"/>
      <c r="O11" s="1380"/>
      <c r="P11" s="1381"/>
      <c r="Q11" s="1381"/>
      <c r="R11" s="1381"/>
      <c r="S11" s="1382"/>
      <c r="AC11" s="1382"/>
      <c r="AD11" s="1382"/>
      <c r="AE11" s="1382"/>
      <c r="AF11" s="1382"/>
      <c r="AG11" s="1382"/>
      <c r="AH11" s="1382"/>
      <c r="AI11" s="1382"/>
      <c r="AJ11" s="1382"/>
      <c r="AK11" s="1382"/>
      <c r="AL11" s="1382"/>
      <c r="AM11" s="1379"/>
      <c r="AN11" s="1379"/>
      <c r="AO11" s="1379"/>
      <c r="AP11" s="1379"/>
      <c r="AQ11" s="1379"/>
      <c r="AR11" s="1379"/>
      <c r="AS11" s="1379"/>
      <c r="AT11" s="1379"/>
      <c r="AU11" s="1379"/>
      <c r="AV11" s="1379"/>
    </row>
    <row r="12" spans="2:57" s="1383" customFormat="1" ht="15" customHeight="1">
      <c r="B12" s="2347"/>
      <c r="C12" s="1401" t="s">
        <v>1289</v>
      </c>
      <c r="D12" s="2350"/>
      <c r="E12" s="2350"/>
      <c r="F12" s="1377" t="s">
        <v>1277</v>
      </c>
      <c r="G12" s="1380"/>
      <c r="H12" s="1380"/>
      <c r="I12" s="1380"/>
      <c r="J12" s="1380"/>
      <c r="K12" s="1380"/>
      <c r="L12" s="1380"/>
      <c r="M12" s="1380"/>
      <c r="N12" s="1380"/>
      <c r="O12" s="1380"/>
      <c r="P12" s="1381"/>
      <c r="Q12" s="1381"/>
      <c r="R12" s="1381"/>
      <c r="S12" s="1382"/>
      <c r="AC12" s="1382"/>
      <c r="AD12" s="1382"/>
      <c r="AE12" s="1382"/>
      <c r="AF12" s="1382"/>
      <c r="AG12" s="1382"/>
      <c r="AH12" s="1382"/>
      <c r="AI12" s="1382"/>
      <c r="AJ12" s="1382"/>
      <c r="AK12" s="1382"/>
      <c r="AL12" s="1382"/>
      <c r="AM12" s="1379"/>
      <c r="AN12" s="1379"/>
      <c r="AO12" s="1379"/>
      <c r="AP12" s="1379"/>
      <c r="AQ12" s="1379"/>
      <c r="AR12" s="1379"/>
      <c r="AS12" s="1379"/>
      <c r="AT12" s="1379"/>
      <c r="AU12" s="1379"/>
      <c r="AV12" s="1379"/>
    </row>
    <row r="13" spans="2:57" s="1383" customFormat="1" ht="15" customHeight="1">
      <c r="B13" s="2347"/>
      <c r="C13" s="1401" t="s">
        <v>1290</v>
      </c>
      <c r="D13" s="2350"/>
      <c r="E13" s="2350"/>
      <c r="F13" s="1377" t="s">
        <v>1277</v>
      </c>
      <c r="G13" s="1380"/>
      <c r="H13" s="1380"/>
      <c r="I13" s="1380"/>
      <c r="J13" s="1380"/>
      <c r="K13" s="1380"/>
      <c r="L13" s="1380"/>
      <c r="M13" s="1380"/>
      <c r="N13" s="1380"/>
      <c r="O13" s="1380"/>
      <c r="P13" s="1381"/>
      <c r="Q13" s="1381"/>
      <c r="R13" s="1381"/>
      <c r="S13" s="1382"/>
      <c r="AC13" s="1382"/>
      <c r="AD13" s="1382"/>
      <c r="AE13" s="1382"/>
      <c r="AF13" s="1382"/>
      <c r="AG13" s="1382"/>
      <c r="AH13" s="1382"/>
      <c r="AI13" s="1382"/>
      <c r="AJ13" s="1382"/>
      <c r="AK13" s="1382"/>
      <c r="AL13" s="1382"/>
      <c r="AM13" s="1379"/>
      <c r="AN13" s="1379"/>
      <c r="AO13" s="1379"/>
      <c r="AP13" s="1379"/>
      <c r="AQ13" s="1379"/>
      <c r="AR13" s="1379"/>
      <c r="AS13" s="1379"/>
      <c r="AT13" s="1379"/>
      <c r="AU13" s="1379"/>
      <c r="AV13" s="1379"/>
    </row>
    <row r="14" spans="2:57" s="1383" customFormat="1" ht="15" customHeight="1">
      <c r="B14" s="2347"/>
      <c r="C14" s="1375" t="s">
        <v>1276</v>
      </c>
      <c r="D14" s="2350"/>
      <c r="E14" s="2350"/>
      <c r="F14" s="1377" t="s">
        <v>1277</v>
      </c>
      <c r="G14" s="1380"/>
      <c r="H14" s="1380"/>
      <c r="I14" s="1380"/>
      <c r="J14" s="1380"/>
      <c r="K14" s="1380"/>
      <c r="L14" s="1380"/>
      <c r="M14" s="1380"/>
      <c r="N14" s="1380"/>
      <c r="O14" s="1380"/>
      <c r="P14" s="1381"/>
      <c r="Q14" s="1381"/>
      <c r="R14" s="1381"/>
      <c r="S14" s="1382"/>
      <c r="AC14" s="1382"/>
      <c r="AD14" s="1382"/>
      <c r="AE14" s="1382"/>
      <c r="AF14" s="1382"/>
      <c r="AG14" s="1382"/>
      <c r="AH14" s="1382"/>
      <c r="AI14" s="1382"/>
      <c r="AJ14" s="1382"/>
      <c r="AK14" s="1382"/>
      <c r="AL14" s="1382"/>
      <c r="AM14" s="1379"/>
      <c r="AN14" s="1379"/>
      <c r="AO14" s="1379"/>
      <c r="AP14" s="1379"/>
      <c r="AQ14" s="1379"/>
      <c r="AR14" s="1379"/>
      <c r="AS14" s="1379"/>
      <c r="AT14" s="1379"/>
      <c r="AU14" s="1379"/>
      <c r="AV14" s="1379"/>
    </row>
    <row r="15" spans="2:57" s="1383" customFormat="1" ht="15" customHeight="1">
      <c r="B15" s="2347"/>
      <c r="C15" s="1375" t="s">
        <v>1278</v>
      </c>
      <c r="D15" s="2350"/>
      <c r="E15" s="2350"/>
      <c r="F15" s="1377" t="s">
        <v>1277</v>
      </c>
      <c r="G15" s="1380"/>
      <c r="H15" s="1380"/>
      <c r="I15" s="1380"/>
      <c r="J15" s="1380"/>
      <c r="K15" s="1380"/>
      <c r="L15" s="1380"/>
      <c r="M15" s="1380"/>
      <c r="N15" s="1380"/>
      <c r="O15" s="1380"/>
      <c r="P15" s="1381"/>
      <c r="Q15" s="1381"/>
      <c r="R15" s="1381"/>
      <c r="S15" s="1382"/>
      <c r="AC15" s="1382"/>
      <c r="AD15" s="1382"/>
      <c r="AE15" s="1382"/>
      <c r="AF15" s="1382"/>
      <c r="AG15" s="1382"/>
      <c r="AH15" s="1382"/>
      <c r="AI15" s="1382"/>
      <c r="AJ15" s="1382"/>
      <c r="AK15" s="1382"/>
      <c r="AL15" s="1382"/>
      <c r="AM15" s="1379"/>
      <c r="AN15" s="1379"/>
      <c r="AO15" s="1379"/>
      <c r="AP15" s="1379"/>
      <c r="AQ15" s="1379"/>
      <c r="AR15" s="1379"/>
      <c r="AS15" s="1379"/>
      <c r="AT15" s="1379"/>
      <c r="AU15" s="1379"/>
      <c r="AV15" s="1379"/>
    </row>
    <row r="16" spans="2:57" s="1383" customFormat="1" ht="120">
      <c r="B16" s="2347"/>
      <c r="C16" s="1375" t="s">
        <v>1291</v>
      </c>
      <c r="D16" s="2350"/>
      <c r="E16" s="2350"/>
      <c r="F16" s="1377" t="s">
        <v>1279</v>
      </c>
      <c r="G16" s="1380"/>
      <c r="H16" s="1380"/>
      <c r="I16" s="1380"/>
      <c r="J16" s="1380"/>
      <c r="K16" s="1380"/>
      <c r="L16" s="1380"/>
      <c r="M16" s="1380"/>
      <c r="N16" s="1380"/>
      <c r="O16" s="1380"/>
      <c r="P16" s="1381"/>
      <c r="Q16" s="1381"/>
      <c r="R16" s="1381"/>
      <c r="S16" s="1382"/>
      <c r="AC16" s="1382"/>
      <c r="AD16" s="1382"/>
      <c r="AE16" s="1382"/>
      <c r="AF16" s="1382"/>
      <c r="AG16" s="1382"/>
      <c r="AH16" s="1382"/>
      <c r="AI16" s="1382"/>
      <c r="AJ16" s="1382"/>
      <c r="AK16" s="1382"/>
      <c r="AL16" s="1382"/>
      <c r="AM16" s="1379"/>
      <c r="AN16" s="1379"/>
      <c r="AO16" s="1379"/>
      <c r="AP16" s="1379"/>
      <c r="AQ16" s="1379"/>
      <c r="AR16" s="1379"/>
      <c r="AS16" s="1379"/>
      <c r="AT16" s="1379"/>
      <c r="AU16" s="1379"/>
      <c r="AV16" s="1379"/>
    </row>
    <row r="17" spans="2:48" s="1383" customFormat="1" ht="15" customHeight="1">
      <c r="B17" s="2347"/>
      <c r="C17" s="1375" t="s">
        <v>1275</v>
      </c>
      <c r="D17" s="2350"/>
      <c r="E17" s="2350"/>
      <c r="F17" s="1377" t="s">
        <v>1224</v>
      </c>
      <c r="G17" s="1380"/>
      <c r="H17" s="1380"/>
      <c r="I17" s="1380"/>
      <c r="J17" s="1380"/>
      <c r="K17" s="1380"/>
      <c r="L17" s="1380"/>
      <c r="M17" s="1380"/>
      <c r="N17" s="1380"/>
      <c r="O17" s="1380"/>
      <c r="P17" s="1381"/>
      <c r="Q17" s="1381"/>
      <c r="R17" s="1381"/>
      <c r="S17" s="1382"/>
      <c r="AC17" s="1382"/>
      <c r="AD17" s="1382"/>
      <c r="AE17" s="1382"/>
      <c r="AF17" s="1382"/>
      <c r="AG17" s="1382"/>
      <c r="AH17" s="1379"/>
      <c r="AI17" s="1379"/>
      <c r="AJ17" s="1379"/>
      <c r="AK17" s="1379"/>
      <c r="AL17" s="1379"/>
      <c r="AM17" s="1379"/>
      <c r="AN17" s="1379"/>
      <c r="AO17" s="1379"/>
      <c r="AP17" s="1379"/>
      <c r="AQ17" s="1379"/>
      <c r="AR17" s="1379"/>
      <c r="AS17" s="1379"/>
      <c r="AT17" s="1379"/>
      <c r="AU17" s="1379"/>
      <c r="AV17" s="1379"/>
    </row>
    <row r="18" spans="2:48" s="1383" customFormat="1" ht="15" customHeight="1">
      <c r="B18" s="2347"/>
      <c r="C18" s="1375" t="s">
        <v>1281</v>
      </c>
      <c r="D18" s="2350"/>
      <c r="E18" s="2350"/>
      <c r="F18" s="1377" t="s">
        <v>1280</v>
      </c>
      <c r="G18" s="1380"/>
      <c r="H18" s="1380"/>
      <c r="I18" s="1380"/>
      <c r="J18" s="1380"/>
      <c r="K18" s="1380"/>
      <c r="L18" s="1380"/>
      <c r="M18" s="1380"/>
      <c r="N18" s="1380"/>
      <c r="O18" s="1380"/>
      <c r="P18" s="1381"/>
      <c r="Q18" s="1381"/>
      <c r="R18" s="1381"/>
      <c r="S18" s="1382"/>
      <c r="AC18" s="1382"/>
      <c r="AD18" s="1382"/>
      <c r="AE18" s="1382"/>
      <c r="AF18" s="1382"/>
      <c r="AG18" s="1382"/>
      <c r="AH18" s="1379"/>
      <c r="AI18" s="1379"/>
      <c r="AJ18" s="1379"/>
      <c r="AK18" s="1379"/>
      <c r="AL18" s="1379"/>
      <c r="AM18" s="1379"/>
      <c r="AN18" s="1379"/>
      <c r="AO18" s="1379"/>
      <c r="AP18" s="1379"/>
      <c r="AQ18" s="1379"/>
      <c r="AR18" s="1379"/>
      <c r="AS18" s="1379"/>
      <c r="AT18" s="1379"/>
      <c r="AU18" s="1379"/>
      <c r="AV18" s="1379"/>
    </row>
    <row r="19" spans="2:48" s="1383" customFormat="1" ht="15" customHeight="1">
      <c r="B19" s="2347"/>
      <c r="C19" s="1375" t="s">
        <v>1292</v>
      </c>
      <c r="D19" s="2350"/>
      <c r="E19" s="2350"/>
      <c r="F19" s="1377" t="s">
        <v>1282</v>
      </c>
      <c r="G19" s="1380"/>
      <c r="H19" s="1380"/>
      <c r="I19" s="1380"/>
      <c r="J19" s="1380"/>
      <c r="K19" s="1380"/>
      <c r="L19" s="1380"/>
      <c r="M19" s="1380"/>
      <c r="N19" s="1380"/>
      <c r="O19" s="1380"/>
      <c r="P19" s="1381"/>
      <c r="Q19" s="1381"/>
      <c r="R19" s="1381"/>
      <c r="S19" s="1382"/>
      <c r="AC19" s="1382"/>
      <c r="AD19" s="1382"/>
      <c r="AE19" s="1382"/>
      <c r="AF19" s="1382"/>
      <c r="AG19" s="1382"/>
      <c r="AH19" s="1379"/>
      <c r="AI19" s="1379"/>
      <c r="AJ19" s="1379"/>
      <c r="AK19" s="1379"/>
      <c r="AL19" s="1379"/>
      <c r="AM19" s="1379"/>
      <c r="AN19" s="1379"/>
      <c r="AO19" s="1379"/>
      <c r="AP19" s="1379"/>
      <c r="AQ19" s="1379"/>
      <c r="AR19" s="1379"/>
      <c r="AS19" s="1379"/>
      <c r="AT19" s="1379"/>
      <c r="AU19" s="1379"/>
      <c r="AV19" s="1379"/>
    </row>
    <row r="20" spans="2:48" s="1383" customFormat="1" ht="15" customHeight="1">
      <c r="B20" s="2348"/>
      <c r="C20" s="1400" t="s">
        <v>1293</v>
      </c>
      <c r="D20" s="2351"/>
      <c r="E20" s="2351"/>
      <c r="F20" s="1377" t="s">
        <v>1277</v>
      </c>
      <c r="G20" s="1380"/>
      <c r="H20" s="1380"/>
      <c r="I20" s="1380"/>
      <c r="J20" s="1380"/>
      <c r="K20" s="1380"/>
      <c r="L20" s="1380"/>
      <c r="M20" s="1380"/>
      <c r="N20" s="1380"/>
      <c r="O20" s="1380"/>
      <c r="P20" s="1381"/>
      <c r="Q20" s="1381"/>
      <c r="R20" s="1381"/>
      <c r="S20" s="1382"/>
      <c r="AC20" s="1382"/>
      <c r="AD20" s="1382"/>
      <c r="AE20" s="1382"/>
      <c r="AF20" s="1382"/>
      <c r="AG20" s="1382"/>
      <c r="AH20" s="1379"/>
      <c r="AI20" s="1379"/>
      <c r="AJ20" s="1379"/>
      <c r="AK20" s="1379"/>
      <c r="AL20" s="1379"/>
      <c r="AM20" s="1379"/>
      <c r="AN20" s="1379"/>
      <c r="AO20" s="1379"/>
      <c r="AP20" s="1379"/>
      <c r="AQ20" s="1379"/>
      <c r="AR20" s="1379"/>
      <c r="AS20" s="1379"/>
      <c r="AT20" s="1379"/>
      <c r="AU20" s="1379"/>
      <c r="AV20" s="1379"/>
    </row>
    <row r="21" spans="2:48" s="1383" customFormat="1" ht="15" customHeight="1">
      <c r="B21" s="2359" t="s">
        <v>196</v>
      </c>
      <c r="C21" s="2357" t="s">
        <v>143</v>
      </c>
      <c r="D21" s="2341">
        <v>42095</v>
      </c>
      <c r="E21" s="2341">
        <v>43190</v>
      </c>
      <c r="F21" s="1377" t="s">
        <v>1225</v>
      </c>
      <c r="G21" s="1380"/>
      <c r="H21" s="1380"/>
      <c r="I21" s="1380"/>
      <c r="J21" s="1380"/>
      <c r="K21" s="1380"/>
      <c r="L21" s="1380"/>
      <c r="M21" s="1380"/>
      <c r="N21" s="1380"/>
      <c r="O21" s="1380"/>
      <c r="P21" s="1381"/>
      <c r="Q21" s="1381"/>
      <c r="R21" s="1381"/>
      <c r="S21" s="1382"/>
      <c r="AC21" s="1382"/>
      <c r="AD21" s="1382"/>
      <c r="AE21" s="1382"/>
      <c r="AF21" s="1382"/>
      <c r="AG21" s="1382"/>
      <c r="AH21" s="1379"/>
      <c r="AI21" s="1379"/>
      <c r="AJ21" s="1379"/>
      <c r="AK21" s="1379"/>
      <c r="AL21" s="1379"/>
      <c r="AM21" s="1379"/>
      <c r="AN21" s="1379"/>
      <c r="AO21" s="1379"/>
      <c r="AP21" s="1379"/>
      <c r="AQ21" s="1379"/>
      <c r="AR21" s="1379"/>
      <c r="AS21" s="1379"/>
      <c r="AT21" s="1379"/>
      <c r="AU21" s="1379"/>
      <c r="AV21" s="1379"/>
    </row>
    <row r="22" spans="2:48" s="1383" customFormat="1" ht="15" customHeight="1">
      <c r="B22" s="2360"/>
      <c r="C22" s="2358"/>
      <c r="D22" s="2342"/>
      <c r="E22" s="2342"/>
      <c r="F22" s="1377" t="s">
        <v>1226</v>
      </c>
      <c r="G22" s="1380"/>
      <c r="H22" s="1380"/>
      <c r="I22" s="1380"/>
      <c r="J22" s="1380"/>
      <c r="K22" s="1380"/>
      <c r="L22" s="1380"/>
      <c r="M22" s="1380"/>
      <c r="N22" s="1380"/>
      <c r="O22" s="1380"/>
      <c r="P22" s="1381"/>
      <c r="Q22" s="1381"/>
      <c r="R22" s="1381"/>
      <c r="S22" s="1382"/>
      <c r="AC22" s="1382"/>
      <c r="AD22" s="1382"/>
      <c r="AE22" s="1382"/>
      <c r="AF22" s="1382"/>
      <c r="AG22" s="1382"/>
      <c r="AH22" s="1379"/>
      <c r="AI22" s="1379"/>
      <c r="AJ22" s="1379"/>
      <c r="AK22" s="1379"/>
      <c r="AL22" s="1379"/>
      <c r="AM22" s="1379"/>
      <c r="AN22" s="1379"/>
      <c r="AO22" s="1379"/>
      <c r="AP22" s="1379"/>
      <c r="AQ22" s="1379"/>
      <c r="AR22" s="1379"/>
      <c r="AS22" s="1379"/>
      <c r="AT22" s="1379"/>
      <c r="AU22" s="1379"/>
      <c r="AV22" s="1379"/>
    </row>
    <row r="23" spans="2:48" s="1383" customFormat="1" ht="150">
      <c r="B23" s="1405" t="s">
        <v>1227</v>
      </c>
      <c r="C23" s="1375" t="s">
        <v>1228</v>
      </c>
      <c r="D23" s="1402">
        <v>42738</v>
      </c>
      <c r="E23" s="1376" t="s">
        <v>1273</v>
      </c>
      <c r="F23" s="1377" t="s">
        <v>1272</v>
      </c>
      <c r="G23" s="1380"/>
      <c r="H23" s="1380"/>
      <c r="I23" s="1380"/>
      <c r="J23" s="1380"/>
      <c r="K23" s="1380"/>
      <c r="L23" s="1380"/>
      <c r="M23" s="1380"/>
      <c r="N23" s="1380"/>
      <c r="O23" s="1380"/>
      <c r="P23" s="1381"/>
      <c r="Q23" s="1381"/>
      <c r="R23" s="1381"/>
      <c r="S23" s="1382"/>
      <c r="AC23" s="1382"/>
      <c r="AD23" s="1382"/>
      <c r="AE23" s="1382"/>
      <c r="AF23" s="1382"/>
      <c r="AG23" s="1382"/>
      <c r="AH23" s="1379"/>
      <c r="AI23" s="1379"/>
      <c r="AJ23" s="1379"/>
      <c r="AK23" s="1379"/>
      <c r="AL23" s="1379"/>
      <c r="AM23" s="1379"/>
      <c r="AN23" s="1379"/>
      <c r="AO23" s="1379"/>
      <c r="AP23" s="1379"/>
      <c r="AQ23" s="1379"/>
      <c r="AR23" s="1379"/>
      <c r="AS23" s="1379"/>
      <c r="AT23" s="1379"/>
      <c r="AU23" s="1379"/>
      <c r="AV23" s="1379"/>
    </row>
    <row r="24" spans="2:48" s="510" customFormat="1" ht="30">
      <c r="B24" s="2338" t="s">
        <v>1248</v>
      </c>
      <c r="C24" s="1383" t="s">
        <v>1249</v>
      </c>
      <c r="D24" s="2341">
        <v>42614</v>
      </c>
      <c r="E24" s="2341">
        <v>44926</v>
      </c>
      <c r="F24" s="1383" t="s">
        <v>1266</v>
      </c>
      <c r="G24" s="1393"/>
      <c r="H24" s="1393"/>
      <c r="I24" s="1393"/>
      <c r="J24" s="1393"/>
      <c r="K24" s="1393"/>
      <c r="L24" s="1398"/>
      <c r="M24" s="1398"/>
      <c r="N24" s="1393"/>
      <c r="O24" s="1393"/>
      <c r="P24" s="1393"/>
      <c r="Q24" s="1393"/>
      <c r="R24" s="1393"/>
    </row>
    <row r="25" spans="2:48" s="510" customFormat="1" ht="45">
      <c r="B25" s="2339"/>
      <c r="C25" s="1383" t="s">
        <v>1250</v>
      </c>
      <c r="D25" s="2342"/>
      <c r="E25" s="2342"/>
      <c r="F25" s="1399" t="s">
        <v>1251</v>
      </c>
      <c r="G25" s="1393"/>
      <c r="H25" s="1393"/>
      <c r="I25" s="1393"/>
      <c r="J25" s="1393"/>
      <c r="K25" s="1393"/>
      <c r="L25" s="1393"/>
      <c r="M25" s="1393"/>
      <c r="N25" s="1398"/>
      <c r="O25" s="1398"/>
      <c r="P25" s="1393"/>
      <c r="Q25" s="1393"/>
      <c r="R25" s="1393"/>
    </row>
    <row r="26" spans="2:48" s="510" customFormat="1" ht="45">
      <c r="B26" s="2339"/>
      <c r="C26" s="1383" t="s">
        <v>1252</v>
      </c>
      <c r="D26" s="2341">
        <v>42614</v>
      </c>
      <c r="E26" s="2341">
        <v>44926</v>
      </c>
      <c r="F26" s="1399" t="s">
        <v>1253</v>
      </c>
      <c r="G26" s="1393"/>
      <c r="H26" s="1393"/>
      <c r="I26" s="1393"/>
      <c r="J26" s="1393"/>
      <c r="K26" s="1393"/>
      <c r="L26" s="1393"/>
      <c r="M26" s="1393"/>
      <c r="N26" s="1393"/>
      <c r="O26" s="1393"/>
      <c r="P26" s="1398"/>
      <c r="Q26" s="1398"/>
      <c r="R26" s="1393"/>
    </row>
    <row r="27" spans="2:48" s="510" customFormat="1" ht="45">
      <c r="B27" s="2339"/>
      <c r="C27" s="1383" t="s">
        <v>1254</v>
      </c>
      <c r="D27" s="2342"/>
      <c r="E27" s="2342"/>
      <c r="F27" s="1399" t="s">
        <v>1255</v>
      </c>
    </row>
    <row r="28" spans="2:48" s="510" customFormat="1" ht="30">
      <c r="B28" s="2339"/>
      <c r="C28" s="1383" t="s">
        <v>1256</v>
      </c>
      <c r="D28" s="2341">
        <v>42614</v>
      </c>
      <c r="E28" s="2341">
        <v>44926</v>
      </c>
      <c r="F28" s="1399" t="s">
        <v>1255</v>
      </c>
    </row>
    <row r="29" spans="2:48" s="510" customFormat="1" ht="30">
      <c r="B29" s="2339"/>
      <c r="C29" s="1383" t="s">
        <v>1257</v>
      </c>
      <c r="D29" s="2342"/>
      <c r="E29" s="2342"/>
      <c r="F29" s="1383" t="s">
        <v>1255</v>
      </c>
    </row>
    <row r="30" spans="2:48" s="510" customFormat="1" ht="60">
      <c r="B30" s="2339"/>
      <c r="C30" s="1383" t="s">
        <v>1258</v>
      </c>
      <c r="D30" s="2341">
        <v>42614</v>
      </c>
      <c r="E30" s="2341">
        <v>44926</v>
      </c>
      <c r="F30" s="1383" t="s">
        <v>1283</v>
      </c>
    </row>
    <row r="31" spans="2:48" s="510" customFormat="1" ht="45">
      <c r="B31" s="2339"/>
      <c r="C31" s="1399" t="s">
        <v>1267</v>
      </c>
      <c r="D31" s="2342"/>
      <c r="E31" s="2342"/>
      <c r="F31" s="1383" t="s">
        <v>1268</v>
      </c>
    </row>
    <row r="32" spans="2:48" s="510" customFormat="1" ht="17.25" customHeight="1">
      <c r="B32" s="2339"/>
      <c r="C32" s="1399" t="s">
        <v>1269</v>
      </c>
      <c r="D32" s="2341">
        <v>42614</v>
      </c>
      <c r="E32" s="2341">
        <v>44926</v>
      </c>
      <c r="F32" s="1383" t="s">
        <v>1268</v>
      </c>
    </row>
    <row r="33" spans="2:48" s="510" customFormat="1" ht="30">
      <c r="B33" s="2340"/>
      <c r="C33" s="1399" t="s">
        <v>1270</v>
      </c>
      <c r="D33" s="2342"/>
      <c r="E33" s="2342"/>
      <c r="F33" s="1399" t="s">
        <v>1271</v>
      </c>
    </row>
    <row r="34" spans="2:48" s="510" customFormat="1" ht="30">
      <c r="B34" s="2355" t="s">
        <v>1242</v>
      </c>
      <c r="C34" s="2357" t="s">
        <v>1243</v>
      </c>
      <c r="D34" s="2341">
        <v>42720</v>
      </c>
      <c r="E34" s="2341">
        <v>42825</v>
      </c>
      <c r="F34" s="1377" t="s">
        <v>1244</v>
      </c>
    </row>
    <row r="35" spans="2:48" s="510" customFormat="1" ht="32.25">
      <c r="B35" s="2356"/>
      <c r="C35" s="2358"/>
      <c r="D35" s="2342"/>
      <c r="E35" s="2342"/>
      <c r="F35" s="1377" t="s">
        <v>1264</v>
      </c>
      <c r="S35" s="1397"/>
      <c r="AC35" s="1396"/>
      <c r="AD35" s="1396"/>
      <c r="AE35" s="1396"/>
      <c r="AF35" s="1396"/>
      <c r="AG35" s="1396"/>
      <c r="AH35" s="1396"/>
      <c r="AI35" s="1396"/>
    </row>
    <row r="36" spans="2:48" s="510" customFormat="1" ht="30">
      <c r="B36" s="2355" t="s">
        <v>1245</v>
      </c>
      <c r="C36" s="2357" t="s">
        <v>1246</v>
      </c>
      <c r="D36" s="2341">
        <v>42694</v>
      </c>
      <c r="E36" s="2341">
        <v>42855</v>
      </c>
      <c r="F36" s="1377" t="s">
        <v>1247</v>
      </c>
      <c r="S36" s="512"/>
      <c r="AC36" s="1396"/>
      <c r="AD36" s="1396"/>
      <c r="AE36" s="1396"/>
      <c r="AF36" s="1396"/>
      <c r="AG36" s="1396"/>
      <c r="AH36" s="1396"/>
      <c r="AI36" s="1396"/>
    </row>
    <row r="37" spans="2:48" s="510" customFormat="1" ht="32.25">
      <c r="B37" s="2356"/>
      <c r="C37" s="2358"/>
      <c r="D37" s="2342"/>
      <c r="E37" s="2342"/>
      <c r="F37" s="1377" t="s">
        <v>1265</v>
      </c>
      <c r="Q37" s="1397"/>
    </row>
    <row r="38" spans="2:48" s="512" customFormat="1" ht="23.25">
      <c r="B38" s="1404" t="s">
        <v>178</v>
      </c>
      <c r="C38" s="1375" t="s">
        <v>792</v>
      </c>
      <c r="D38" s="1378">
        <v>42705</v>
      </c>
      <c r="E38" s="1376" t="s">
        <v>1230</v>
      </c>
      <c r="F38" s="1377" t="s">
        <v>1231</v>
      </c>
      <c r="G38" s="1393"/>
      <c r="H38" s="1393"/>
      <c r="I38" s="1393"/>
      <c r="J38" s="1393"/>
      <c r="K38" s="1393"/>
      <c r="L38" s="1393"/>
      <c r="M38" s="1393"/>
      <c r="N38" s="1393"/>
      <c r="O38" s="1393"/>
      <c r="P38" s="1395"/>
      <c r="Q38" s="1395"/>
      <c r="R38" s="1395"/>
      <c r="S38" s="1396"/>
      <c r="AC38" s="1396"/>
      <c r="AD38" s="1396"/>
      <c r="AE38" s="1396"/>
      <c r="AF38" s="1396"/>
      <c r="AG38" s="1396"/>
      <c r="AH38" s="1396"/>
      <c r="AI38" s="1396"/>
      <c r="AJ38" s="1396"/>
      <c r="AK38" s="1396"/>
      <c r="AL38" s="1396"/>
    </row>
    <row r="39" spans="2:48" s="1383" customFormat="1" ht="21">
      <c r="B39" s="1403" t="s">
        <v>181</v>
      </c>
      <c r="C39" s="1375" t="s">
        <v>267</v>
      </c>
      <c r="D39" s="1376" t="s">
        <v>1259</v>
      </c>
      <c r="E39" s="1376" t="s">
        <v>1260</v>
      </c>
      <c r="F39" s="1377" t="s">
        <v>1153</v>
      </c>
      <c r="G39" s="1379"/>
      <c r="H39" s="1379"/>
      <c r="I39" s="1379"/>
      <c r="J39" s="1379"/>
      <c r="K39" s="1379"/>
      <c r="L39" s="1379"/>
      <c r="M39" s="1379"/>
      <c r="N39" s="1379"/>
      <c r="O39" s="1379"/>
      <c r="P39" s="1382"/>
      <c r="Q39" s="1382"/>
      <c r="R39" s="1382"/>
      <c r="S39" s="1382"/>
      <c r="AC39" s="1382"/>
      <c r="AD39" s="1382"/>
      <c r="AE39" s="1382"/>
      <c r="AF39" s="1382"/>
      <c r="AG39" s="1382"/>
      <c r="AH39" s="1382"/>
      <c r="AI39" s="1382"/>
      <c r="AJ39" s="1382"/>
      <c r="AK39" s="1382"/>
      <c r="AL39" s="1382"/>
      <c r="AM39" s="1379"/>
      <c r="AN39" s="1379"/>
      <c r="AO39" s="1379"/>
      <c r="AP39" s="1379"/>
      <c r="AQ39" s="1379"/>
      <c r="AR39" s="1379"/>
      <c r="AS39" s="1379"/>
      <c r="AT39" s="1379"/>
      <c r="AU39" s="1379"/>
      <c r="AV39" s="1379"/>
    </row>
    <row r="40" spans="2:48" s="1379" customFormat="1" ht="23.25">
      <c r="B40" s="1404" t="s">
        <v>1232</v>
      </c>
      <c r="C40" s="1375" t="s">
        <v>1233</v>
      </c>
      <c r="D40" s="1376" t="s">
        <v>1229</v>
      </c>
      <c r="E40" s="1378">
        <v>43069</v>
      </c>
      <c r="F40" s="1377" t="s">
        <v>1154</v>
      </c>
      <c r="G40" s="1380"/>
      <c r="H40" s="1380"/>
      <c r="I40" s="1380"/>
      <c r="J40" s="1380"/>
      <c r="K40" s="1380"/>
      <c r="L40" s="1380"/>
      <c r="M40" s="1380"/>
      <c r="N40" s="1380"/>
      <c r="O40" s="1380"/>
      <c r="P40" s="1381"/>
      <c r="Q40" s="1381"/>
      <c r="R40" s="1381"/>
      <c r="S40" s="1382"/>
      <c r="AC40" s="1382"/>
      <c r="AD40" s="1382"/>
      <c r="AE40" s="1382"/>
      <c r="AF40" s="1382"/>
      <c r="AG40" s="1382"/>
      <c r="AH40" s="1382"/>
      <c r="AI40" s="1382"/>
      <c r="AJ40" s="1382"/>
      <c r="AK40" s="1382"/>
      <c r="AL40" s="1382"/>
    </row>
    <row r="41" spans="2:48" s="1383" customFormat="1" ht="60">
      <c r="B41" s="1404" t="s">
        <v>471</v>
      </c>
      <c r="C41" s="1383" t="s">
        <v>1234</v>
      </c>
      <c r="D41" s="1376" t="s">
        <v>1235</v>
      </c>
      <c r="E41" s="1376" t="s">
        <v>1236</v>
      </c>
      <c r="F41" s="1377" t="s">
        <v>1284</v>
      </c>
      <c r="G41" s="1379"/>
      <c r="H41" s="1379"/>
      <c r="I41" s="1379"/>
      <c r="J41" s="1379"/>
      <c r="K41" s="1379"/>
      <c r="L41" s="1379"/>
      <c r="M41" s="1379"/>
      <c r="N41" s="1379"/>
      <c r="O41" s="1379"/>
      <c r="P41" s="1382"/>
      <c r="Q41" s="1382"/>
      <c r="R41" s="1382"/>
      <c r="S41" s="1382"/>
      <c r="AC41" s="1382"/>
      <c r="AD41" s="1382"/>
      <c r="AE41" s="1382"/>
      <c r="AF41" s="1382"/>
      <c r="AG41" s="1382"/>
      <c r="AH41" s="1382"/>
      <c r="AI41" s="1382"/>
      <c r="AJ41" s="1382"/>
      <c r="AK41" s="1382"/>
      <c r="AL41" s="1382"/>
      <c r="AM41" s="1379"/>
      <c r="AN41" s="1379"/>
      <c r="AO41" s="1379"/>
      <c r="AP41" s="1379"/>
      <c r="AQ41" s="1379"/>
      <c r="AR41" s="1379"/>
      <c r="AS41" s="1379"/>
      <c r="AT41" s="1379"/>
      <c r="AU41" s="1379"/>
      <c r="AV41" s="1379"/>
    </row>
    <row r="42" spans="2:48" s="510" customFormat="1" ht="23.25">
      <c r="B42" s="1404" t="s">
        <v>1165</v>
      </c>
      <c r="C42" s="1375" t="s">
        <v>1237</v>
      </c>
      <c r="D42" s="1378">
        <v>42614</v>
      </c>
      <c r="E42" s="1378">
        <v>42766</v>
      </c>
      <c r="F42" s="1377" t="s">
        <v>1154</v>
      </c>
      <c r="G42" s="1393"/>
      <c r="H42" s="1393"/>
      <c r="I42" s="1393"/>
      <c r="J42" s="1393"/>
      <c r="K42" s="1393"/>
      <c r="L42" s="1393"/>
      <c r="M42" s="1393"/>
      <c r="N42" s="1393"/>
      <c r="O42" s="1393"/>
      <c r="P42" s="1393"/>
      <c r="Q42" s="1393"/>
      <c r="R42" s="1393"/>
      <c r="S42" s="512"/>
      <c r="AC42" s="512"/>
      <c r="AD42" s="512"/>
      <c r="AE42" s="512"/>
      <c r="AF42" s="512"/>
      <c r="AG42" s="512"/>
      <c r="AH42" s="512"/>
      <c r="AI42" s="512"/>
      <c r="AJ42" s="512"/>
      <c r="AK42" s="512"/>
      <c r="AL42" s="512"/>
      <c r="AM42" s="512"/>
      <c r="AN42" s="512"/>
      <c r="AO42" s="512"/>
      <c r="AP42" s="512"/>
      <c r="AQ42" s="512"/>
      <c r="AR42" s="512"/>
      <c r="AS42" s="512"/>
      <c r="AT42" s="512"/>
      <c r="AU42" s="512"/>
      <c r="AV42" s="512"/>
    </row>
    <row r="43" spans="2:48" s="510" customFormat="1" ht="23.25">
      <c r="B43" s="1404" t="s">
        <v>135</v>
      </c>
      <c r="C43" s="1375" t="s">
        <v>42</v>
      </c>
      <c r="D43" s="1378">
        <v>42378</v>
      </c>
      <c r="E43" s="1378">
        <v>43008</v>
      </c>
      <c r="F43" s="1377" t="s">
        <v>1154</v>
      </c>
      <c r="G43" s="1393"/>
      <c r="H43" s="1393"/>
      <c r="I43" s="1393"/>
      <c r="J43" s="1393"/>
      <c r="K43" s="1393"/>
      <c r="L43" s="1393"/>
      <c r="M43" s="1393"/>
      <c r="N43" s="1393"/>
      <c r="O43" s="1393"/>
      <c r="P43" s="1393"/>
      <c r="Q43" s="1393"/>
      <c r="R43" s="1393"/>
    </row>
    <row r="44" spans="2:48" s="510" customFormat="1" ht="30">
      <c r="B44" s="1404" t="s">
        <v>997</v>
      </c>
      <c r="C44" s="1375" t="s">
        <v>188</v>
      </c>
      <c r="D44" s="1378">
        <v>42705</v>
      </c>
      <c r="E44" s="1378">
        <v>42978</v>
      </c>
      <c r="F44" s="1377" t="s">
        <v>1238</v>
      </c>
      <c r="G44" s="1393"/>
      <c r="H44" s="1393"/>
      <c r="I44" s="1393"/>
      <c r="J44" s="1393"/>
      <c r="K44" s="1393"/>
      <c r="L44" s="1393"/>
      <c r="M44" s="1393"/>
      <c r="N44" s="1393"/>
      <c r="O44" s="1393"/>
      <c r="P44" s="1393"/>
      <c r="Q44" s="1393"/>
      <c r="R44" s="1393"/>
      <c r="S44" s="512"/>
      <c r="AC44" s="512"/>
    </row>
    <row r="45" spans="2:48" s="510" customFormat="1" ht="23.25">
      <c r="B45" s="1404" t="s">
        <v>1239</v>
      </c>
      <c r="C45" s="1375" t="s">
        <v>42</v>
      </c>
      <c r="D45" s="1378">
        <v>42380</v>
      </c>
      <c r="E45" s="1376" t="s">
        <v>1240</v>
      </c>
      <c r="F45" s="1377" t="s">
        <v>1241</v>
      </c>
      <c r="G45" s="1393"/>
      <c r="H45" s="1393"/>
      <c r="I45" s="1393"/>
      <c r="J45" s="1393"/>
      <c r="K45" s="1393"/>
      <c r="L45" s="1393"/>
      <c r="M45" s="1393"/>
      <c r="N45" s="1393"/>
      <c r="O45" s="1393"/>
      <c r="P45" s="1393"/>
      <c r="Q45" s="1393"/>
      <c r="R45" s="1393"/>
    </row>
  </sheetData>
  <sheetProtection algorithmName="SHA-512" hashValue="RYZMFYiS6piNk5hoCrmANEEOLoF0icD2G6se4zI5e0s7Z0od4X6qPpx9HOCBN63inXdPovlCiciWTnKUJho2Qw==" saltValue="MxCBHtaudqMb2ilTHT4tkQ==" spinCount="100000" sheet="1" objects="1" scenarios="1"/>
  <mergeCells count="46">
    <mergeCell ref="AC3:BE3"/>
    <mergeCell ref="AH4:AK4"/>
    <mergeCell ref="AL4:AP4"/>
    <mergeCell ref="AQ4:AU4"/>
    <mergeCell ref="B7:F7"/>
    <mergeCell ref="AV4:AZ4"/>
    <mergeCell ref="X4:AB4"/>
    <mergeCell ref="AC4:AG4"/>
    <mergeCell ref="B3:B6"/>
    <mergeCell ref="C3:C6"/>
    <mergeCell ref="E3:E6"/>
    <mergeCell ref="F3:F6"/>
    <mergeCell ref="T3:AB3"/>
    <mergeCell ref="G4:J4"/>
    <mergeCell ref="K4:N4"/>
    <mergeCell ref="O4:S4"/>
    <mergeCell ref="BA4:BE4"/>
    <mergeCell ref="B36:B37"/>
    <mergeCell ref="C36:C37"/>
    <mergeCell ref="D36:D37"/>
    <mergeCell ref="E36:E37"/>
    <mergeCell ref="B21:B22"/>
    <mergeCell ref="C21:C22"/>
    <mergeCell ref="D21:D22"/>
    <mergeCell ref="B34:B35"/>
    <mergeCell ref="C34:C35"/>
    <mergeCell ref="D34:D35"/>
    <mergeCell ref="E34:E35"/>
    <mergeCell ref="T4:W4"/>
    <mergeCell ref="E8:E20"/>
    <mergeCell ref="B1:F2"/>
    <mergeCell ref="B24:B33"/>
    <mergeCell ref="D24:D25"/>
    <mergeCell ref="E24:E25"/>
    <mergeCell ref="D26:D27"/>
    <mergeCell ref="E26:E27"/>
    <mergeCell ref="D28:D29"/>
    <mergeCell ref="E28:E29"/>
    <mergeCell ref="D30:D31"/>
    <mergeCell ref="E30:E31"/>
    <mergeCell ref="D32:D33"/>
    <mergeCell ref="E32:E33"/>
    <mergeCell ref="E21:E22"/>
    <mergeCell ref="D3:D6"/>
    <mergeCell ref="B8:B20"/>
    <mergeCell ref="D8:D20"/>
  </mergeCells>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00"/>
  </sheetPr>
  <dimension ref="A1:P22"/>
  <sheetViews>
    <sheetView workbookViewId="0">
      <selection activeCell="AS14" sqref="AS14"/>
    </sheetView>
  </sheetViews>
  <sheetFormatPr defaultRowHeight="15"/>
  <cols>
    <col min="3" max="3" width="23" bestFit="1" customWidth="1"/>
  </cols>
  <sheetData>
    <row r="1" spans="1:4">
      <c r="A1" t="s">
        <v>1155</v>
      </c>
    </row>
    <row r="2" spans="1:4">
      <c r="A2" s="1277" t="s">
        <v>1159</v>
      </c>
      <c r="B2" s="1277"/>
      <c r="C2" s="1277"/>
      <c r="D2" s="1277"/>
    </row>
    <row r="3" spans="1:4">
      <c r="A3">
        <v>1</v>
      </c>
      <c r="B3" t="s">
        <v>1156</v>
      </c>
    </row>
    <row r="4" spans="1:4">
      <c r="A4">
        <v>2</v>
      </c>
      <c r="B4" t="s">
        <v>1157</v>
      </c>
    </row>
    <row r="5" spans="1:4">
      <c r="A5">
        <v>3</v>
      </c>
      <c r="B5" t="s">
        <v>1158</v>
      </c>
    </row>
    <row r="6" spans="1:4">
      <c r="A6">
        <v>4</v>
      </c>
      <c r="B6" t="s">
        <v>1160</v>
      </c>
    </row>
    <row r="7" spans="1:4">
      <c r="A7">
        <v>5</v>
      </c>
      <c r="B7" t="s">
        <v>1222</v>
      </c>
    </row>
    <row r="8" spans="1:4">
      <c r="A8">
        <v>6</v>
      </c>
      <c r="B8" s="1366" t="s">
        <v>1214</v>
      </c>
      <c r="C8" s="507"/>
    </row>
    <row r="9" spans="1:4">
      <c r="B9" s="1363"/>
      <c r="C9" s="507" t="s">
        <v>1215</v>
      </c>
    </row>
    <row r="10" spans="1:4">
      <c r="B10" s="1361"/>
      <c r="C10" s="507" t="s">
        <v>1216</v>
      </c>
    </row>
    <row r="11" spans="1:4">
      <c r="B11" s="1362"/>
      <c r="C11" s="507" t="s">
        <v>1217</v>
      </c>
    </row>
    <row r="12" spans="1:4">
      <c r="B12" s="1367"/>
      <c r="C12" s="507" t="s">
        <v>1218</v>
      </c>
    </row>
    <row r="22" spans="16:16">
      <c r="P22" s="1224"/>
    </row>
  </sheetData>
  <pageMargins left="0.7" right="0.7" top="0.75" bottom="0.75" header="0.3" footer="0.3"/>
  <pageSetup orientation="portrait" horizontalDpi="4294967295" verticalDpi="4294967295"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WVE73"/>
  <sheetViews>
    <sheetView topLeftCell="A31" workbookViewId="0">
      <selection activeCell="G32" sqref="G32"/>
    </sheetView>
  </sheetViews>
  <sheetFormatPr defaultRowHeight="15"/>
  <cols>
    <col min="1" max="1" width="10.140625" style="1065" customWidth="1"/>
    <col min="2" max="2" width="29.42578125" style="1066" customWidth="1"/>
    <col min="3" max="3" width="13.28515625" style="933" bestFit="1" customWidth="1"/>
    <col min="4" max="4" width="19" style="933" customWidth="1"/>
    <col min="5" max="5" width="10.85546875" style="933" bestFit="1" customWidth="1"/>
    <col min="6" max="6" width="11.140625" style="934" customWidth="1"/>
    <col min="7" max="7" width="17.85546875" style="934" customWidth="1"/>
    <col min="8" max="8" width="15.140625" style="934" bestFit="1" customWidth="1"/>
    <col min="9" max="9" width="10.85546875" style="934" customWidth="1"/>
    <col min="10" max="10" width="11.7109375" style="934" customWidth="1"/>
    <col min="11" max="11" width="11.7109375" style="935" customWidth="1"/>
    <col min="12" max="12" width="12" style="935" customWidth="1"/>
    <col min="13" max="13" width="11.28515625" style="935" customWidth="1"/>
    <col min="14" max="14" width="11" style="934" bestFit="1" customWidth="1"/>
    <col min="15" max="15" width="12.5703125" style="934" bestFit="1" customWidth="1"/>
    <col min="16" max="16" width="11.42578125" style="934" bestFit="1" customWidth="1"/>
    <col min="17" max="17" width="11.42578125" style="934" customWidth="1"/>
    <col min="18" max="20" width="11.42578125" style="1254" customWidth="1"/>
    <col min="21" max="21" width="10.28515625" style="934" customWidth="1"/>
    <col min="22" max="22" width="11" style="1102" customWidth="1"/>
    <col min="23" max="23" width="14" style="1210" customWidth="1"/>
    <col min="24" max="24" width="11.5703125" style="934" customWidth="1"/>
    <col min="25" max="25" width="7.85546875" style="935" bestFit="1" customWidth="1"/>
    <col min="26" max="26" width="8.140625" style="935" bestFit="1" customWidth="1"/>
    <col min="27" max="28" width="8.85546875" style="935" customWidth="1"/>
    <col min="29" max="29" width="68.5703125" style="1066" customWidth="1"/>
    <col min="30" max="30" width="8.85546875" style="934" customWidth="1"/>
    <col min="31" max="31" width="31.140625" style="934" customWidth="1"/>
    <col min="32" max="32" width="8.85546875" style="934" customWidth="1"/>
    <col min="33" max="33" width="10.42578125" style="934" customWidth="1"/>
    <col min="34" max="35" width="8.85546875" style="934" customWidth="1"/>
    <col min="36" max="232" width="9.140625" style="934"/>
    <col min="233" max="234" width="32" style="934" customWidth="1"/>
    <col min="235" max="235" width="9.140625" style="934" hidden="1" customWidth="1"/>
    <col min="236" max="237" width="13.85546875" style="934" customWidth="1"/>
    <col min="238" max="238" width="10.85546875" style="934" customWidth="1"/>
    <col min="239" max="239" width="13.5703125" style="934" customWidth="1"/>
    <col min="240" max="240" width="11.42578125" style="934" customWidth="1"/>
    <col min="241" max="241" width="10.7109375" style="934" customWidth="1"/>
    <col min="242" max="242" width="20.28515625" style="934" customWidth="1"/>
    <col min="243" max="243" width="17.7109375" style="934" customWidth="1"/>
    <col min="244" max="244" width="9.140625" style="934" hidden="1" customWidth="1"/>
    <col min="245" max="246" width="17.7109375" style="934" customWidth="1"/>
    <col min="247" max="248" width="18.85546875" style="934" customWidth="1"/>
    <col min="249" max="249" width="17.7109375" style="934" customWidth="1"/>
    <col min="250" max="250" width="9.140625" style="934" hidden="1" customWidth="1"/>
    <col min="251" max="252" width="10.7109375" style="934" customWidth="1"/>
    <col min="253" max="253" width="58" style="934" customWidth="1"/>
    <col min="254" max="254" width="40.28515625" style="934" customWidth="1"/>
    <col min="255" max="256" width="9.140625" style="934" customWidth="1"/>
    <col min="257" max="488" width="9.140625" style="934"/>
    <col min="489" max="490" width="32" style="934" customWidth="1"/>
    <col min="491" max="491" width="9.140625" style="934" hidden="1" customWidth="1"/>
    <col min="492" max="493" width="13.85546875" style="934" customWidth="1"/>
    <col min="494" max="494" width="10.85546875" style="934" customWidth="1"/>
    <col min="495" max="495" width="13.5703125" style="934" customWidth="1"/>
    <col min="496" max="496" width="11.42578125" style="934" customWidth="1"/>
    <col min="497" max="497" width="10.7109375" style="934" customWidth="1"/>
    <col min="498" max="498" width="20.28515625" style="934" customWidth="1"/>
    <col min="499" max="499" width="17.7109375" style="934" customWidth="1"/>
    <col min="500" max="500" width="9.140625" style="934" hidden="1" customWidth="1"/>
    <col min="501" max="502" width="17.7109375" style="934" customWidth="1"/>
    <col min="503" max="504" width="18.85546875" style="934" customWidth="1"/>
    <col min="505" max="505" width="17.7109375" style="934" customWidth="1"/>
    <col min="506" max="506" width="9.140625" style="934" hidden="1" customWidth="1"/>
    <col min="507" max="508" width="10.7109375" style="934" customWidth="1"/>
    <col min="509" max="509" width="58" style="934" customWidth="1"/>
    <col min="510" max="510" width="40.28515625" style="934" customWidth="1"/>
    <col min="511" max="512" width="9.140625" style="934" customWidth="1"/>
    <col min="513" max="744" width="9.140625" style="934"/>
    <col min="745" max="746" width="32" style="934" customWidth="1"/>
    <col min="747" max="747" width="9.140625" style="934" hidden="1" customWidth="1"/>
    <col min="748" max="749" width="13.85546875" style="934" customWidth="1"/>
    <col min="750" max="750" width="10.85546875" style="934" customWidth="1"/>
    <col min="751" max="751" width="13.5703125" style="934" customWidth="1"/>
    <col min="752" max="752" width="11.42578125" style="934" customWidth="1"/>
    <col min="753" max="753" width="10.7109375" style="934" customWidth="1"/>
    <col min="754" max="754" width="20.28515625" style="934" customWidth="1"/>
    <col min="755" max="755" width="17.7109375" style="934" customWidth="1"/>
    <col min="756" max="756" width="9.140625" style="934" hidden="1" customWidth="1"/>
    <col min="757" max="758" width="17.7109375" style="934" customWidth="1"/>
    <col min="759" max="760" width="18.85546875" style="934" customWidth="1"/>
    <col min="761" max="761" width="17.7109375" style="934" customWidth="1"/>
    <col min="762" max="762" width="9.140625" style="934" hidden="1" customWidth="1"/>
    <col min="763" max="764" width="10.7109375" style="934" customWidth="1"/>
    <col min="765" max="765" width="58" style="934" customWidth="1"/>
    <col min="766" max="766" width="40.28515625" style="934" customWidth="1"/>
    <col min="767" max="768" width="9.140625" style="934" customWidth="1"/>
    <col min="769" max="1000" width="9.140625" style="934"/>
    <col min="1001" max="1002" width="32" style="934" customWidth="1"/>
    <col min="1003" max="1003" width="9.140625" style="934" hidden="1" customWidth="1"/>
    <col min="1004" max="1005" width="13.85546875" style="934" customWidth="1"/>
    <col min="1006" max="1006" width="10.85546875" style="934" customWidth="1"/>
    <col min="1007" max="1007" width="13.5703125" style="934" customWidth="1"/>
    <col min="1008" max="1008" width="11.42578125" style="934" customWidth="1"/>
    <col min="1009" max="1009" width="10.7109375" style="934" customWidth="1"/>
    <col min="1010" max="1010" width="20.28515625" style="934" customWidth="1"/>
    <col min="1011" max="1011" width="17.7109375" style="934" customWidth="1"/>
    <col min="1012" max="1012" width="9.140625" style="934" hidden="1" customWidth="1"/>
    <col min="1013" max="1014" width="17.7109375" style="934" customWidth="1"/>
    <col min="1015" max="1016" width="18.85546875" style="934" customWidth="1"/>
    <col min="1017" max="1017" width="17.7109375" style="934" customWidth="1"/>
    <col min="1018" max="1018" width="9.140625" style="934" hidden="1" customWidth="1"/>
    <col min="1019" max="1020" width="10.7109375" style="934" customWidth="1"/>
    <col min="1021" max="1021" width="58" style="934" customWidth="1"/>
    <col min="1022" max="1022" width="40.28515625" style="934" customWidth="1"/>
    <col min="1023" max="1024" width="9.140625" style="934" customWidth="1"/>
    <col min="1025" max="1256" width="9.140625" style="934"/>
    <col min="1257" max="1258" width="32" style="934" customWidth="1"/>
    <col min="1259" max="1259" width="9.140625" style="934" hidden="1" customWidth="1"/>
    <col min="1260" max="1261" width="13.85546875" style="934" customWidth="1"/>
    <col min="1262" max="1262" width="10.85546875" style="934" customWidth="1"/>
    <col min="1263" max="1263" width="13.5703125" style="934" customWidth="1"/>
    <col min="1264" max="1264" width="11.42578125" style="934" customWidth="1"/>
    <col min="1265" max="1265" width="10.7109375" style="934" customWidth="1"/>
    <col min="1266" max="1266" width="20.28515625" style="934" customWidth="1"/>
    <col min="1267" max="1267" width="17.7109375" style="934" customWidth="1"/>
    <col min="1268" max="1268" width="9.140625" style="934" hidden="1" customWidth="1"/>
    <col min="1269" max="1270" width="17.7109375" style="934" customWidth="1"/>
    <col min="1271" max="1272" width="18.85546875" style="934" customWidth="1"/>
    <col min="1273" max="1273" width="17.7109375" style="934" customWidth="1"/>
    <col min="1274" max="1274" width="9.140625" style="934" hidden="1" customWidth="1"/>
    <col min="1275" max="1276" width="10.7109375" style="934" customWidth="1"/>
    <col min="1277" max="1277" width="58" style="934" customWidth="1"/>
    <col min="1278" max="1278" width="40.28515625" style="934" customWidth="1"/>
    <col min="1279" max="1280" width="9.140625" style="934" customWidth="1"/>
    <col min="1281" max="1512" width="9.140625" style="934"/>
    <col min="1513" max="1514" width="32" style="934" customWidth="1"/>
    <col min="1515" max="1515" width="9.140625" style="934" hidden="1" customWidth="1"/>
    <col min="1516" max="1517" width="13.85546875" style="934" customWidth="1"/>
    <col min="1518" max="1518" width="10.85546875" style="934" customWidth="1"/>
    <col min="1519" max="1519" width="13.5703125" style="934" customWidth="1"/>
    <col min="1520" max="1520" width="11.42578125" style="934" customWidth="1"/>
    <col min="1521" max="1521" width="10.7109375" style="934" customWidth="1"/>
    <col min="1522" max="1522" width="20.28515625" style="934" customWidth="1"/>
    <col min="1523" max="1523" width="17.7109375" style="934" customWidth="1"/>
    <col min="1524" max="1524" width="9.140625" style="934" hidden="1" customWidth="1"/>
    <col min="1525" max="1526" width="17.7109375" style="934" customWidth="1"/>
    <col min="1527" max="1528" width="18.85546875" style="934" customWidth="1"/>
    <col min="1529" max="1529" width="17.7109375" style="934" customWidth="1"/>
    <col min="1530" max="1530" width="9.140625" style="934" hidden="1" customWidth="1"/>
    <col min="1531" max="1532" width="10.7109375" style="934" customWidth="1"/>
    <col min="1533" max="1533" width="58" style="934" customWidth="1"/>
    <col min="1534" max="1534" width="40.28515625" style="934" customWidth="1"/>
    <col min="1535" max="1536" width="9.140625" style="934" customWidth="1"/>
    <col min="1537" max="1768" width="9.140625" style="934"/>
    <col min="1769" max="1770" width="32" style="934" customWidth="1"/>
    <col min="1771" max="1771" width="9.140625" style="934" hidden="1" customWidth="1"/>
    <col min="1772" max="1773" width="13.85546875" style="934" customWidth="1"/>
    <col min="1774" max="1774" width="10.85546875" style="934" customWidth="1"/>
    <col min="1775" max="1775" width="13.5703125" style="934" customWidth="1"/>
    <col min="1776" max="1776" width="11.42578125" style="934" customWidth="1"/>
    <col min="1777" max="1777" width="10.7109375" style="934" customWidth="1"/>
    <col min="1778" max="1778" width="20.28515625" style="934" customWidth="1"/>
    <col min="1779" max="1779" width="17.7109375" style="934" customWidth="1"/>
    <col min="1780" max="1780" width="9.140625" style="934" hidden="1" customWidth="1"/>
    <col min="1781" max="1782" width="17.7109375" style="934" customWidth="1"/>
    <col min="1783" max="1784" width="18.85546875" style="934" customWidth="1"/>
    <col min="1785" max="1785" width="17.7109375" style="934" customWidth="1"/>
    <col min="1786" max="1786" width="9.140625" style="934" hidden="1" customWidth="1"/>
    <col min="1787" max="1788" width="10.7109375" style="934" customWidth="1"/>
    <col min="1789" max="1789" width="58" style="934" customWidth="1"/>
    <col min="1790" max="1790" width="40.28515625" style="934" customWidth="1"/>
    <col min="1791" max="1792" width="9.140625" style="934" customWidth="1"/>
    <col min="1793" max="2024" width="9.140625" style="934"/>
    <col min="2025" max="2026" width="32" style="934" customWidth="1"/>
    <col min="2027" max="2027" width="9.140625" style="934" hidden="1" customWidth="1"/>
    <col min="2028" max="2029" width="13.85546875" style="934" customWidth="1"/>
    <col min="2030" max="2030" width="10.85546875" style="934" customWidth="1"/>
    <col min="2031" max="2031" width="13.5703125" style="934" customWidth="1"/>
    <col min="2032" max="2032" width="11.42578125" style="934" customWidth="1"/>
    <col min="2033" max="2033" width="10.7109375" style="934" customWidth="1"/>
    <col min="2034" max="2034" width="20.28515625" style="934" customWidth="1"/>
    <col min="2035" max="2035" width="17.7109375" style="934" customWidth="1"/>
    <col min="2036" max="2036" width="9.140625" style="934" hidden="1" customWidth="1"/>
    <col min="2037" max="2038" width="17.7109375" style="934" customWidth="1"/>
    <col min="2039" max="2040" width="18.85546875" style="934" customWidth="1"/>
    <col min="2041" max="2041" width="17.7109375" style="934" customWidth="1"/>
    <col min="2042" max="2042" width="9.140625" style="934" hidden="1" customWidth="1"/>
    <col min="2043" max="2044" width="10.7109375" style="934" customWidth="1"/>
    <col min="2045" max="2045" width="58" style="934" customWidth="1"/>
    <col min="2046" max="2046" width="40.28515625" style="934" customWidth="1"/>
    <col min="2047" max="2048" width="9.140625" style="934" customWidth="1"/>
    <col min="2049" max="2280" width="9.140625" style="934"/>
    <col min="2281" max="2282" width="32" style="934" customWidth="1"/>
    <col min="2283" max="2283" width="9.140625" style="934" hidden="1" customWidth="1"/>
    <col min="2284" max="2285" width="13.85546875" style="934" customWidth="1"/>
    <col min="2286" max="2286" width="10.85546875" style="934" customWidth="1"/>
    <col min="2287" max="2287" width="13.5703125" style="934" customWidth="1"/>
    <col min="2288" max="2288" width="11.42578125" style="934" customWidth="1"/>
    <col min="2289" max="2289" width="10.7109375" style="934" customWidth="1"/>
    <col min="2290" max="2290" width="20.28515625" style="934" customWidth="1"/>
    <col min="2291" max="2291" width="17.7109375" style="934" customWidth="1"/>
    <col min="2292" max="2292" width="9.140625" style="934" hidden="1" customWidth="1"/>
    <col min="2293" max="2294" width="17.7109375" style="934" customWidth="1"/>
    <col min="2295" max="2296" width="18.85546875" style="934" customWidth="1"/>
    <col min="2297" max="2297" width="17.7109375" style="934" customWidth="1"/>
    <col min="2298" max="2298" width="9.140625" style="934" hidden="1" customWidth="1"/>
    <col min="2299" max="2300" width="10.7109375" style="934" customWidth="1"/>
    <col min="2301" max="2301" width="58" style="934" customWidth="1"/>
    <col min="2302" max="2302" width="40.28515625" style="934" customWidth="1"/>
    <col min="2303" max="2304" width="9.140625" style="934" customWidth="1"/>
    <col min="2305" max="2536" width="9.140625" style="934"/>
    <col min="2537" max="2538" width="32" style="934" customWidth="1"/>
    <col min="2539" max="2539" width="9.140625" style="934" hidden="1" customWidth="1"/>
    <col min="2540" max="2541" width="13.85546875" style="934" customWidth="1"/>
    <col min="2542" max="2542" width="10.85546875" style="934" customWidth="1"/>
    <col min="2543" max="2543" width="13.5703125" style="934" customWidth="1"/>
    <col min="2544" max="2544" width="11.42578125" style="934" customWidth="1"/>
    <col min="2545" max="2545" width="10.7109375" style="934" customWidth="1"/>
    <col min="2546" max="2546" width="20.28515625" style="934" customWidth="1"/>
    <col min="2547" max="2547" width="17.7109375" style="934" customWidth="1"/>
    <col min="2548" max="2548" width="9.140625" style="934" hidden="1" customWidth="1"/>
    <col min="2549" max="2550" width="17.7109375" style="934" customWidth="1"/>
    <col min="2551" max="2552" width="18.85546875" style="934" customWidth="1"/>
    <col min="2553" max="2553" width="17.7109375" style="934" customWidth="1"/>
    <col min="2554" max="2554" width="9.140625" style="934" hidden="1" customWidth="1"/>
    <col min="2555" max="2556" width="10.7109375" style="934" customWidth="1"/>
    <col min="2557" max="2557" width="58" style="934" customWidth="1"/>
    <col min="2558" max="2558" width="40.28515625" style="934" customWidth="1"/>
    <col min="2559" max="2560" width="9.140625" style="934" customWidth="1"/>
    <col min="2561" max="2792" width="9.140625" style="934"/>
    <col min="2793" max="2794" width="32" style="934" customWidth="1"/>
    <col min="2795" max="2795" width="9.140625" style="934" hidden="1" customWidth="1"/>
    <col min="2796" max="2797" width="13.85546875" style="934" customWidth="1"/>
    <col min="2798" max="2798" width="10.85546875" style="934" customWidth="1"/>
    <col min="2799" max="2799" width="13.5703125" style="934" customWidth="1"/>
    <col min="2800" max="2800" width="11.42578125" style="934" customWidth="1"/>
    <col min="2801" max="2801" width="10.7109375" style="934" customWidth="1"/>
    <col min="2802" max="2802" width="20.28515625" style="934" customWidth="1"/>
    <col min="2803" max="2803" width="17.7109375" style="934" customWidth="1"/>
    <col min="2804" max="2804" width="9.140625" style="934" hidden="1" customWidth="1"/>
    <col min="2805" max="2806" width="17.7109375" style="934" customWidth="1"/>
    <col min="2807" max="2808" width="18.85546875" style="934" customWidth="1"/>
    <col min="2809" max="2809" width="17.7109375" style="934" customWidth="1"/>
    <col min="2810" max="2810" width="9.140625" style="934" hidden="1" customWidth="1"/>
    <col min="2811" max="2812" width="10.7109375" style="934" customWidth="1"/>
    <col min="2813" max="2813" width="58" style="934" customWidth="1"/>
    <col min="2814" max="2814" width="40.28515625" style="934" customWidth="1"/>
    <col min="2815" max="2816" width="9.140625" style="934" customWidth="1"/>
    <col min="2817" max="3048" width="9.140625" style="934"/>
    <col min="3049" max="3050" width="32" style="934" customWidth="1"/>
    <col min="3051" max="3051" width="9.140625" style="934" hidden="1" customWidth="1"/>
    <col min="3052" max="3053" width="13.85546875" style="934" customWidth="1"/>
    <col min="3054" max="3054" width="10.85546875" style="934" customWidth="1"/>
    <col min="3055" max="3055" width="13.5703125" style="934" customWidth="1"/>
    <col min="3056" max="3056" width="11.42578125" style="934" customWidth="1"/>
    <col min="3057" max="3057" width="10.7109375" style="934" customWidth="1"/>
    <col min="3058" max="3058" width="20.28515625" style="934" customWidth="1"/>
    <col min="3059" max="3059" width="17.7109375" style="934" customWidth="1"/>
    <col min="3060" max="3060" width="9.140625" style="934" hidden="1" customWidth="1"/>
    <col min="3061" max="3062" width="17.7109375" style="934" customWidth="1"/>
    <col min="3063" max="3064" width="18.85546875" style="934" customWidth="1"/>
    <col min="3065" max="3065" width="17.7109375" style="934" customWidth="1"/>
    <col min="3066" max="3066" width="9.140625" style="934" hidden="1" customWidth="1"/>
    <col min="3067" max="3068" width="10.7109375" style="934" customWidth="1"/>
    <col min="3069" max="3069" width="58" style="934" customWidth="1"/>
    <col min="3070" max="3070" width="40.28515625" style="934" customWidth="1"/>
    <col min="3071" max="3072" width="9.140625" style="934" customWidth="1"/>
    <col min="3073" max="3304" width="9.140625" style="934"/>
    <col min="3305" max="3306" width="32" style="934" customWidth="1"/>
    <col min="3307" max="3307" width="9.140625" style="934" hidden="1" customWidth="1"/>
    <col min="3308" max="3309" width="13.85546875" style="934" customWidth="1"/>
    <col min="3310" max="3310" width="10.85546875" style="934" customWidth="1"/>
    <col min="3311" max="3311" width="13.5703125" style="934" customWidth="1"/>
    <col min="3312" max="3312" width="11.42578125" style="934" customWidth="1"/>
    <col min="3313" max="3313" width="10.7109375" style="934" customWidth="1"/>
    <col min="3314" max="3314" width="20.28515625" style="934" customWidth="1"/>
    <col min="3315" max="3315" width="17.7109375" style="934" customWidth="1"/>
    <col min="3316" max="3316" width="9.140625" style="934" hidden="1" customWidth="1"/>
    <col min="3317" max="3318" width="17.7109375" style="934" customWidth="1"/>
    <col min="3319" max="3320" width="18.85546875" style="934" customWidth="1"/>
    <col min="3321" max="3321" width="17.7109375" style="934" customWidth="1"/>
    <col min="3322" max="3322" width="9.140625" style="934" hidden="1" customWidth="1"/>
    <col min="3323" max="3324" width="10.7109375" style="934" customWidth="1"/>
    <col min="3325" max="3325" width="58" style="934" customWidth="1"/>
    <col min="3326" max="3326" width="40.28515625" style="934" customWidth="1"/>
    <col min="3327" max="3328" width="9.140625" style="934" customWidth="1"/>
    <col min="3329" max="3560" width="9.140625" style="934"/>
    <col min="3561" max="3562" width="32" style="934" customWidth="1"/>
    <col min="3563" max="3563" width="9.140625" style="934" hidden="1" customWidth="1"/>
    <col min="3564" max="3565" width="13.85546875" style="934" customWidth="1"/>
    <col min="3566" max="3566" width="10.85546875" style="934" customWidth="1"/>
    <col min="3567" max="3567" width="13.5703125" style="934" customWidth="1"/>
    <col min="3568" max="3568" width="11.42578125" style="934" customWidth="1"/>
    <col min="3569" max="3569" width="10.7109375" style="934" customWidth="1"/>
    <col min="3570" max="3570" width="20.28515625" style="934" customWidth="1"/>
    <col min="3571" max="3571" width="17.7109375" style="934" customWidth="1"/>
    <col min="3572" max="3572" width="9.140625" style="934" hidden="1" customWidth="1"/>
    <col min="3573" max="3574" width="17.7109375" style="934" customWidth="1"/>
    <col min="3575" max="3576" width="18.85546875" style="934" customWidth="1"/>
    <col min="3577" max="3577" width="17.7109375" style="934" customWidth="1"/>
    <col min="3578" max="3578" width="9.140625" style="934" hidden="1" customWidth="1"/>
    <col min="3579" max="3580" width="10.7109375" style="934" customWidth="1"/>
    <col min="3581" max="3581" width="58" style="934" customWidth="1"/>
    <col min="3582" max="3582" width="40.28515625" style="934" customWidth="1"/>
    <col min="3583" max="3584" width="9.140625" style="934" customWidth="1"/>
    <col min="3585" max="3816" width="9.140625" style="934"/>
    <col min="3817" max="3818" width="32" style="934" customWidth="1"/>
    <col min="3819" max="3819" width="9.140625" style="934" hidden="1" customWidth="1"/>
    <col min="3820" max="3821" width="13.85546875" style="934" customWidth="1"/>
    <col min="3822" max="3822" width="10.85546875" style="934" customWidth="1"/>
    <col min="3823" max="3823" width="13.5703125" style="934" customWidth="1"/>
    <col min="3824" max="3824" width="11.42578125" style="934" customWidth="1"/>
    <col min="3825" max="3825" width="10.7109375" style="934" customWidth="1"/>
    <col min="3826" max="3826" width="20.28515625" style="934" customWidth="1"/>
    <col min="3827" max="3827" width="17.7109375" style="934" customWidth="1"/>
    <col min="3828" max="3828" width="9.140625" style="934" hidden="1" customWidth="1"/>
    <col min="3829" max="3830" width="17.7109375" style="934" customWidth="1"/>
    <col min="3831" max="3832" width="18.85546875" style="934" customWidth="1"/>
    <col min="3833" max="3833" width="17.7109375" style="934" customWidth="1"/>
    <col min="3834" max="3834" width="9.140625" style="934" hidden="1" customWidth="1"/>
    <col min="3835" max="3836" width="10.7109375" style="934" customWidth="1"/>
    <col min="3837" max="3837" width="58" style="934" customWidth="1"/>
    <col min="3838" max="3838" width="40.28515625" style="934" customWidth="1"/>
    <col min="3839" max="3840" width="9.140625" style="934" customWidth="1"/>
    <col min="3841" max="4072" width="9.140625" style="934"/>
    <col min="4073" max="4074" width="32" style="934" customWidth="1"/>
    <col min="4075" max="4075" width="9.140625" style="934" hidden="1" customWidth="1"/>
    <col min="4076" max="4077" width="13.85546875" style="934" customWidth="1"/>
    <col min="4078" max="4078" width="10.85546875" style="934" customWidth="1"/>
    <col min="4079" max="4079" width="13.5703125" style="934" customWidth="1"/>
    <col min="4080" max="4080" width="11.42578125" style="934" customWidth="1"/>
    <col min="4081" max="4081" width="10.7109375" style="934" customWidth="1"/>
    <col min="4082" max="4082" width="20.28515625" style="934" customWidth="1"/>
    <col min="4083" max="4083" width="17.7109375" style="934" customWidth="1"/>
    <col min="4084" max="4084" width="9.140625" style="934" hidden="1" customWidth="1"/>
    <col min="4085" max="4086" width="17.7109375" style="934" customWidth="1"/>
    <col min="4087" max="4088" width="18.85546875" style="934" customWidth="1"/>
    <col min="4089" max="4089" width="17.7109375" style="934" customWidth="1"/>
    <col min="4090" max="4090" width="9.140625" style="934" hidden="1" customWidth="1"/>
    <col min="4091" max="4092" width="10.7109375" style="934" customWidth="1"/>
    <col min="4093" max="4093" width="58" style="934" customWidth="1"/>
    <col min="4094" max="4094" width="40.28515625" style="934" customWidth="1"/>
    <col min="4095" max="4096" width="9.140625" style="934" customWidth="1"/>
    <col min="4097" max="4328" width="9.140625" style="934"/>
    <col min="4329" max="4330" width="32" style="934" customWidth="1"/>
    <col min="4331" max="4331" width="9.140625" style="934" hidden="1" customWidth="1"/>
    <col min="4332" max="4333" width="13.85546875" style="934" customWidth="1"/>
    <col min="4334" max="4334" width="10.85546875" style="934" customWidth="1"/>
    <col min="4335" max="4335" width="13.5703125" style="934" customWidth="1"/>
    <col min="4336" max="4336" width="11.42578125" style="934" customWidth="1"/>
    <col min="4337" max="4337" width="10.7109375" style="934" customWidth="1"/>
    <col min="4338" max="4338" width="20.28515625" style="934" customWidth="1"/>
    <col min="4339" max="4339" width="17.7109375" style="934" customWidth="1"/>
    <col min="4340" max="4340" width="9.140625" style="934" hidden="1" customWidth="1"/>
    <col min="4341" max="4342" width="17.7109375" style="934" customWidth="1"/>
    <col min="4343" max="4344" width="18.85546875" style="934" customWidth="1"/>
    <col min="4345" max="4345" width="17.7109375" style="934" customWidth="1"/>
    <col min="4346" max="4346" width="9.140625" style="934" hidden="1" customWidth="1"/>
    <col min="4347" max="4348" width="10.7109375" style="934" customWidth="1"/>
    <col min="4349" max="4349" width="58" style="934" customWidth="1"/>
    <col min="4350" max="4350" width="40.28515625" style="934" customWidth="1"/>
    <col min="4351" max="4352" width="9.140625" style="934" customWidth="1"/>
    <col min="4353" max="4584" width="9.140625" style="934"/>
    <col min="4585" max="4586" width="32" style="934" customWidth="1"/>
    <col min="4587" max="4587" width="9.140625" style="934" hidden="1" customWidth="1"/>
    <col min="4588" max="4589" width="13.85546875" style="934" customWidth="1"/>
    <col min="4590" max="4590" width="10.85546875" style="934" customWidth="1"/>
    <col min="4591" max="4591" width="13.5703125" style="934" customWidth="1"/>
    <col min="4592" max="4592" width="11.42578125" style="934" customWidth="1"/>
    <col min="4593" max="4593" width="10.7109375" style="934" customWidth="1"/>
    <col min="4594" max="4594" width="20.28515625" style="934" customWidth="1"/>
    <col min="4595" max="4595" width="17.7109375" style="934" customWidth="1"/>
    <col min="4596" max="4596" width="9.140625" style="934" hidden="1" customWidth="1"/>
    <col min="4597" max="4598" width="17.7109375" style="934" customWidth="1"/>
    <col min="4599" max="4600" width="18.85546875" style="934" customWidth="1"/>
    <col min="4601" max="4601" width="17.7109375" style="934" customWidth="1"/>
    <col min="4602" max="4602" width="9.140625" style="934" hidden="1" customWidth="1"/>
    <col min="4603" max="4604" width="10.7109375" style="934" customWidth="1"/>
    <col min="4605" max="4605" width="58" style="934" customWidth="1"/>
    <col min="4606" max="4606" width="40.28515625" style="934" customWidth="1"/>
    <col min="4607" max="4608" width="9.140625" style="934" customWidth="1"/>
    <col min="4609" max="4840" width="9.140625" style="934"/>
    <col min="4841" max="4842" width="32" style="934" customWidth="1"/>
    <col min="4843" max="4843" width="9.140625" style="934" hidden="1" customWidth="1"/>
    <col min="4844" max="4845" width="13.85546875" style="934" customWidth="1"/>
    <col min="4846" max="4846" width="10.85546875" style="934" customWidth="1"/>
    <col min="4847" max="4847" width="13.5703125" style="934" customWidth="1"/>
    <col min="4848" max="4848" width="11.42578125" style="934" customWidth="1"/>
    <col min="4849" max="4849" width="10.7109375" style="934" customWidth="1"/>
    <col min="4850" max="4850" width="20.28515625" style="934" customWidth="1"/>
    <col min="4851" max="4851" width="17.7109375" style="934" customWidth="1"/>
    <col min="4852" max="4852" width="9.140625" style="934" hidden="1" customWidth="1"/>
    <col min="4853" max="4854" width="17.7109375" style="934" customWidth="1"/>
    <col min="4855" max="4856" width="18.85546875" style="934" customWidth="1"/>
    <col min="4857" max="4857" width="17.7109375" style="934" customWidth="1"/>
    <col min="4858" max="4858" width="9.140625" style="934" hidden="1" customWidth="1"/>
    <col min="4859" max="4860" width="10.7109375" style="934" customWidth="1"/>
    <col min="4861" max="4861" width="58" style="934" customWidth="1"/>
    <col min="4862" max="4862" width="40.28515625" style="934" customWidth="1"/>
    <col min="4863" max="4864" width="9.140625" style="934" customWidth="1"/>
    <col min="4865" max="5096" width="9.140625" style="934"/>
    <col min="5097" max="5098" width="32" style="934" customWidth="1"/>
    <col min="5099" max="5099" width="9.140625" style="934" hidden="1" customWidth="1"/>
    <col min="5100" max="5101" width="13.85546875" style="934" customWidth="1"/>
    <col min="5102" max="5102" width="10.85546875" style="934" customWidth="1"/>
    <col min="5103" max="5103" width="13.5703125" style="934" customWidth="1"/>
    <col min="5104" max="5104" width="11.42578125" style="934" customWidth="1"/>
    <col min="5105" max="5105" width="10.7109375" style="934" customWidth="1"/>
    <col min="5106" max="5106" width="20.28515625" style="934" customWidth="1"/>
    <col min="5107" max="5107" width="17.7109375" style="934" customWidth="1"/>
    <col min="5108" max="5108" width="9.140625" style="934" hidden="1" customWidth="1"/>
    <col min="5109" max="5110" width="17.7109375" style="934" customWidth="1"/>
    <col min="5111" max="5112" width="18.85546875" style="934" customWidth="1"/>
    <col min="5113" max="5113" width="17.7109375" style="934" customWidth="1"/>
    <col min="5114" max="5114" width="9.140625" style="934" hidden="1" customWidth="1"/>
    <col min="5115" max="5116" width="10.7109375" style="934" customWidth="1"/>
    <col min="5117" max="5117" width="58" style="934" customWidth="1"/>
    <col min="5118" max="5118" width="40.28515625" style="934" customWidth="1"/>
    <col min="5119" max="5120" width="9.140625" style="934" customWidth="1"/>
    <col min="5121" max="5352" width="9.140625" style="934"/>
    <col min="5353" max="5354" width="32" style="934" customWidth="1"/>
    <col min="5355" max="5355" width="9.140625" style="934" hidden="1" customWidth="1"/>
    <col min="5356" max="5357" width="13.85546875" style="934" customWidth="1"/>
    <col min="5358" max="5358" width="10.85546875" style="934" customWidth="1"/>
    <col min="5359" max="5359" width="13.5703125" style="934" customWidth="1"/>
    <col min="5360" max="5360" width="11.42578125" style="934" customWidth="1"/>
    <col min="5361" max="5361" width="10.7109375" style="934" customWidth="1"/>
    <col min="5362" max="5362" width="20.28515625" style="934" customWidth="1"/>
    <col min="5363" max="5363" width="17.7109375" style="934" customWidth="1"/>
    <col min="5364" max="5364" width="9.140625" style="934" hidden="1" customWidth="1"/>
    <col min="5365" max="5366" width="17.7109375" style="934" customWidth="1"/>
    <col min="5367" max="5368" width="18.85546875" style="934" customWidth="1"/>
    <col min="5369" max="5369" width="17.7109375" style="934" customWidth="1"/>
    <col min="5370" max="5370" width="9.140625" style="934" hidden="1" customWidth="1"/>
    <col min="5371" max="5372" width="10.7109375" style="934" customWidth="1"/>
    <col min="5373" max="5373" width="58" style="934" customWidth="1"/>
    <col min="5374" max="5374" width="40.28515625" style="934" customWidth="1"/>
    <col min="5375" max="5376" width="9.140625" style="934" customWidth="1"/>
    <col min="5377" max="5608" width="9.140625" style="934"/>
    <col min="5609" max="5610" width="32" style="934" customWidth="1"/>
    <col min="5611" max="5611" width="9.140625" style="934" hidden="1" customWidth="1"/>
    <col min="5612" max="5613" width="13.85546875" style="934" customWidth="1"/>
    <col min="5614" max="5614" width="10.85546875" style="934" customWidth="1"/>
    <col min="5615" max="5615" width="13.5703125" style="934" customWidth="1"/>
    <col min="5616" max="5616" width="11.42578125" style="934" customWidth="1"/>
    <col min="5617" max="5617" width="10.7109375" style="934" customWidth="1"/>
    <col min="5618" max="5618" width="20.28515625" style="934" customWidth="1"/>
    <col min="5619" max="5619" width="17.7109375" style="934" customWidth="1"/>
    <col min="5620" max="5620" width="9.140625" style="934" hidden="1" customWidth="1"/>
    <col min="5621" max="5622" width="17.7109375" style="934" customWidth="1"/>
    <col min="5623" max="5624" width="18.85546875" style="934" customWidth="1"/>
    <col min="5625" max="5625" width="17.7109375" style="934" customWidth="1"/>
    <col min="5626" max="5626" width="9.140625" style="934" hidden="1" customWidth="1"/>
    <col min="5627" max="5628" width="10.7109375" style="934" customWidth="1"/>
    <col min="5629" max="5629" width="58" style="934" customWidth="1"/>
    <col min="5630" max="5630" width="40.28515625" style="934" customWidth="1"/>
    <col min="5631" max="5632" width="9.140625" style="934" customWidth="1"/>
    <col min="5633" max="5864" width="9.140625" style="934"/>
    <col min="5865" max="5866" width="32" style="934" customWidth="1"/>
    <col min="5867" max="5867" width="9.140625" style="934" hidden="1" customWidth="1"/>
    <col min="5868" max="5869" width="13.85546875" style="934" customWidth="1"/>
    <col min="5870" max="5870" width="10.85546875" style="934" customWidth="1"/>
    <col min="5871" max="5871" width="13.5703125" style="934" customWidth="1"/>
    <col min="5872" max="5872" width="11.42578125" style="934" customWidth="1"/>
    <col min="5873" max="5873" width="10.7109375" style="934" customWidth="1"/>
    <col min="5874" max="5874" width="20.28515625" style="934" customWidth="1"/>
    <col min="5875" max="5875" width="17.7109375" style="934" customWidth="1"/>
    <col min="5876" max="5876" width="9.140625" style="934" hidden="1" customWidth="1"/>
    <col min="5877" max="5878" width="17.7109375" style="934" customWidth="1"/>
    <col min="5879" max="5880" width="18.85546875" style="934" customWidth="1"/>
    <col min="5881" max="5881" width="17.7109375" style="934" customWidth="1"/>
    <col min="5882" max="5882" width="9.140625" style="934" hidden="1" customWidth="1"/>
    <col min="5883" max="5884" width="10.7109375" style="934" customWidth="1"/>
    <col min="5885" max="5885" width="58" style="934" customWidth="1"/>
    <col min="5886" max="5886" width="40.28515625" style="934" customWidth="1"/>
    <col min="5887" max="5888" width="9.140625" style="934" customWidth="1"/>
    <col min="5889" max="6120" width="9.140625" style="934"/>
    <col min="6121" max="6122" width="32" style="934" customWidth="1"/>
    <col min="6123" max="6123" width="9.140625" style="934" hidden="1" customWidth="1"/>
    <col min="6124" max="6125" width="13.85546875" style="934" customWidth="1"/>
    <col min="6126" max="6126" width="10.85546875" style="934" customWidth="1"/>
    <col min="6127" max="6127" width="13.5703125" style="934" customWidth="1"/>
    <col min="6128" max="6128" width="11.42578125" style="934" customWidth="1"/>
    <col min="6129" max="6129" width="10.7109375" style="934" customWidth="1"/>
    <col min="6130" max="6130" width="20.28515625" style="934" customWidth="1"/>
    <col min="6131" max="6131" width="17.7109375" style="934" customWidth="1"/>
    <col min="6132" max="6132" width="9.140625" style="934" hidden="1" customWidth="1"/>
    <col min="6133" max="6134" width="17.7109375" style="934" customWidth="1"/>
    <col min="6135" max="6136" width="18.85546875" style="934" customWidth="1"/>
    <col min="6137" max="6137" width="17.7109375" style="934" customWidth="1"/>
    <col min="6138" max="6138" width="9.140625" style="934" hidden="1" customWidth="1"/>
    <col min="6139" max="6140" width="10.7109375" style="934" customWidth="1"/>
    <col min="6141" max="6141" width="58" style="934" customWidth="1"/>
    <col min="6142" max="6142" width="40.28515625" style="934" customWidth="1"/>
    <col min="6143" max="6144" width="9.140625" style="934" customWidth="1"/>
    <col min="6145" max="6376" width="9.140625" style="934"/>
    <col min="6377" max="6378" width="32" style="934" customWidth="1"/>
    <col min="6379" max="6379" width="9.140625" style="934" hidden="1" customWidth="1"/>
    <col min="6380" max="6381" width="13.85546875" style="934" customWidth="1"/>
    <col min="6382" max="6382" width="10.85546875" style="934" customWidth="1"/>
    <col min="6383" max="6383" width="13.5703125" style="934" customWidth="1"/>
    <col min="6384" max="6384" width="11.42578125" style="934" customWidth="1"/>
    <col min="6385" max="6385" width="10.7109375" style="934" customWidth="1"/>
    <col min="6386" max="6386" width="20.28515625" style="934" customWidth="1"/>
    <col min="6387" max="6387" width="17.7109375" style="934" customWidth="1"/>
    <col min="6388" max="6388" width="9.140625" style="934" hidden="1" customWidth="1"/>
    <col min="6389" max="6390" width="17.7109375" style="934" customWidth="1"/>
    <col min="6391" max="6392" width="18.85546875" style="934" customWidth="1"/>
    <col min="6393" max="6393" width="17.7109375" style="934" customWidth="1"/>
    <col min="6394" max="6394" width="9.140625" style="934" hidden="1" customWidth="1"/>
    <col min="6395" max="6396" width="10.7109375" style="934" customWidth="1"/>
    <col min="6397" max="6397" width="58" style="934" customWidth="1"/>
    <col min="6398" max="6398" width="40.28515625" style="934" customWidth="1"/>
    <col min="6399" max="6400" width="9.140625" style="934" customWidth="1"/>
    <col min="6401" max="6632" width="9.140625" style="934"/>
    <col min="6633" max="6634" width="32" style="934" customWidth="1"/>
    <col min="6635" max="6635" width="9.140625" style="934" hidden="1" customWidth="1"/>
    <col min="6636" max="6637" width="13.85546875" style="934" customWidth="1"/>
    <col min="6638" max="6638" width="10.85546875" style="934" customWidth="1"/>
    <col min="6639" max="6639" width="13.5703125" style="934" customWidth="1"/>
    <col min="6640" max="6640" width="11.42578125" style="934" customWidth="1"/>
    <col min="6641" max="6641" width="10.7109375" style="934" customWidth="1"/>
    <col min="6642" max="6642" width="20.28515625" style="934" customWidth="1"/>
    <col min="6643" max="6643" width="17.7109375" style="934" customWidth="1"/>
    <col min="6644" max="6644" width="9.140625" style="934" hidden="1" customWidth="1"/>
    <col min="6645" max="6646" width="17.7109375" style="934" customWidth="1"/>
    <col min="6647" max="6648" width="18.85546875" style="934" customWidth="1"/>
    <col min="6649" max="6649" width="17.7109375" style="934" customWidth="1"/>
    <col min="6650" max="6650" width="9.140625" style="934" hidden="1" customWidth="1"/>
    <col min="6651" max="6652" width="10.7109375" style="934" customWidth="1"/>
    <col min="6653" max="6653" width="58" style="934" customWidth="1"/>
    <col min="6654" max="6654" width="40.28515625" style="934" customWidth="1"/>
    <col min="6655" max="6656" width="9.140625" style="934" customWidth="1"/>
    <col min="6657" max="6888" width="9.140625" style="934"/>
    <col min="6889" max="6890" width="32" style="934" customWidth="1"/>
    <col min="6891" max="6891" width="9.140625" style="934" hidden="1" customWidth="1"/>
    <col min="6892" max="6893" width="13.85546875" style="934" customWidth="1"/>
    <col min="6894" max="6894" width="10.85546875" style="934" customWidth="1"/>
    <col min="6895" max="6895" width="13.5703125" style="934" customWidth="1"/>
    <col min="6896" max="6896" width="11.42578125" style="934" customWidth="1"/>
    <col min="6897" max="6897" width="10.7109375" style="934" customWidth="1"/>
    <col min="6898" max="6898" width="20.28515625" style="934" customWidth="1"/>
    <col min="6899" max="6899" width="17.7109375" style="934" customWidth="1"/>
    <col min="6900" max="6900" width="9.140625" style="934" hidden="1" customWidth="1"/>
    <col min="6901" max="6902" width="17.7109375" style="934" customWidth="1"/>
    <col min="6903" max="6904" width="18.85546875" style="934" customWidth="1"/>
    <col min="6905" max="6905" width="17.7109375" style="934" customWidth="1"/>
    <col min="6906" max="6906" width="9.140625" style="934" hidden="1" customWidth="1"/>
    <col min="6907" max="6908" width="10.7109375" style="934" customWidth="1"/>
    <col min="6909" max="6909" width="58" style="934" customWidth="1"/>
    <col min="6910" max="6910" width="40.28515625" style="934" customWidth="1"/>
    <col min="6911" max="6912" width="9.140625" style="934" customWidth="1"/>
    <col min="6913" max="7144" width="9.140625" style="934"/>
    <col min="7145" max="7146" width="32" style="934" customWidth="1"/>
    <col min="7147" max="7147" width="9.140625" style="934" hidden="1" customWidth="1"/>
    <col min="7148" max="7149" width="13.85546875" style="934" customWidth="1"/>
    <col min="7150" max="7150" width="10.85546875" style="934" customWidth="1"/>
    <col min="7151" max="7151" width="13.5703125" style="934" customWidth="1"/>
    <col min="7152" max="7152" width="11.42578125" style="934" customWidth="1"/>
    <col min="7153" max="7153" width="10.7109375" style="934" customWidth="1"/>
    <col min="7154" max="7154" width="20.28515625" style="934" customWidth="1"/>
    <col min="7155" max="7155" width="17.7109375" style="934" customWidth="1"/>
    <col min="7156" max="7156" width="9.140625" style="934" hidden="1" customWidth="1"/>
    <col min="7157" max="7158" width="17.7109375" style="934" customWidth="1"/>
    <col min="7159" max="7160" width="18.85546875" style="934" customWidth="1"/>
    <col min="7161" max="7161" width="17.7109375" style="934" customWidth="1"/>
    <col min="7162" max="7162" width="9.140625" style="934" hidden="1" customWidth="1"/>
    <col min="7163" max="7164" width="10.7109375" style="934" customWidth="1"/>
    <col min="7165" max="7165" width="58" style="934" customWidth="1"/>
    <col min="7166" max="7166" width="40.28515625" style="934" customWidth="1"/>
    <col min="7167" max="7168" width="9.140625" style="934" customWidth="1"/>
    <col min="7169" max="7400" width="9.140625" style="934"/>
    <col min="7401" max="7402" width="32" style="934" customWidth="1"/>
    <col min="7403" max="7403" width="9.140625" style="934" hidden="1" customWidth="1"/>
    <col min="7404" max="7405" width="13.85546875" style="934" customWidth="1"/>
    <col min="7406" max="7406" width="10.85546875" style="934" customWidth="1"/>
    <col min="7407" max="7407" width="13.5703125" style="934" customWidth="1"/>
    <col min="7408" max="7408" width="11.42578125" style="934" customWidth="1"/>
    <col min="7409" max="7409" width="10.7109375" style="934" customWidth="1"/>
    <col min="7410" max="7410" width="20.28515625" style="934" customWidth="1"/>
    <col min="7411" max="7411" width="17.7109375" style="934" customWidth="1"/>
    <col min="7412" max="7412" width="9.140625" style="934" hidden="1" customWidth="1"/>
    <col min="7413" max="7414" width="17.7109375" style="934" customWidth="1"/>
    <col min="7415" max="7416" width="18.85546875" style="934" customWidth="1"/>
    <col min="7417" max="7417" width="17.7109375" style="934" customWidth="1"/>
    <col min="7418" max="7418" width="9.140625" style="934" hidden="1" customWidth="1"/>
    <col min="7419" max="7420" width="10.7109375" style="934" customWidth="1"/>
    <col min="7421" max="7421" width="58" style="934" customWidth="1"/>
    <col min="7422" max="7422" width="40.28515625" style="934" customWidth="1"/>
    <col min="7423" max="7424" width="9.140625" style="934" customWidth="1"/>
    <col min="7425" max="7656" width="9.140625" style="934"/>
    <col min="7657" max="7658" width="32" style="934" customWidth="1"/>
    <col min="7659" max="7659" width="9.140625" style="934" hidden="1" customWidth="1"/>
    <col min="7660" max="7661" width="13.85546875" style="934" customWidth="1"/>
    <col min="7662" max="7662" width="10.85546875" style="934" customWidth="1"/>
    <col min="7663" max="7663" width="13.5703125" style="934" customWidth="1"/>
    <col min="7664" max="7664" width="11.42578125" style="934" customWidth="1"/>
    <col min="7665" max="7665" width="10.7109375" style="934" customWidth="1"/>
    <col min="7666" max="7666" width="20.28515625" style="934" customWidth="1"/>
    <col min="7667" max="7667" width="17.7109375" style="934" customWidth="1"/>
    <col min="7668" max="7668" width="9.140625" style="934" hidden="1" customWidth="1"/>
    <col min="7669" max="7670" width="17.7109375" style="934" customWidth="1"/>
    <col min="7671" max="7672" width="18.85546875" style="934" customWidth="1"/>
    <col min="7673" max="7673" width="17.7109375" style="934" customWidth="1"/>
    <col min="7674" max="7674" width="9.140625" style="934" hidden="1" customWidth="1"/>
    <col min="7675" max="7676" width="10.7109375" style="934" customWidth="1"/>
    <col min="7677" max="7677" width="58" style="934" customWidth="1"/>
    <col min="7678" max="7678" width="40.28515625" style="934" customWidth="1"/>
    <col min="7679" max="7680" width="9.140625" style="934" customWidth="1"/>
    <col min="7681" max="7912" width="9.140625" style="934"/>
    <col min="7913" max="7914" width="32" style="934" customWidth="1"/>
    <col min="7915" max="7915" width="9.140625" style="934" hidden="1" customWidth="1"/>
    <col min="7916" max="7917" width="13.85546875" style="934" customWidth="1"/>
    <col min="7918" max="7918" width="10.85546875" style="934" customWidth="1"/>
    <col min="7919" max="7919" width="13.5703125" style="934" customWidth="1"/>
    <col min="7920" max="7920" width="11.42578125" style="934" customWidth="1"/>
    <col min="7921" max="7921" width="10.7109375" style="934" customWidth="1"/>
    <col min="7922" max="7922" width="20.28515625" style="934" customWidth="1"/>
    <col min="7923" max="7923" width="17.7109375" style="934" customWidth="1"/>
    <col min="7924" max="7924" width="9.140625" style="934" hidden="1" customWidth="1"/>
    <col min="7925" max="7926" width="17.7109375" style="934" customWidth="1"/>
    <col min="7927" max="7928" width="18.85546875" style="934" customWidth="1"/>
    <col min="7929" max="7929" width="17.7109375" style="934" customWidth="1"/>
    <col min="7930" max="7930" width="9.140625" style="934" hidden="1" customWidth="1"/>
    <col min="7931" max="7932" width="10.7109375" style="934" customWidth="1"/>
    <col min="7933" max="7933" width="58" style="934" customWidth="1"/>
    <col min="7934" max="7934" width="40.28515625" style="934" customWidth="1"/>
    <col min="7935" max="7936" width="9.140625" style="934" customWidth="1"/>
    <col min="7937" max="8168" width="9.140625" style="934"/>
    <col min="8169" max="8170" width="32" style="934" customWidth="1"/>
    <col min="8171" max="8171" width="9.140625" style="934" hidden="1" customWidth="1"/>
    <col min="8172" max="8173" width="13.85546875" style="934" customWidth="1"/>
    <col min="8174" max="8174" width="10.85546875" style="934" customWidth="1"/>
    <col min="8175" max="8175" width="13.5703125" style="934" customWidth="1"/>
    <col min="8176" max="8176" width="11.42578125" style="934" customWidth="1"/>
    <col min="8177" max="8177" width="10.7109375" style="934" customWidth="1"/>
    <col min="8178" max="8178" width="20.28515625" style="934" customWidth="1"/>
    <col min="8179" max="8179" width="17.7109375" style="934" customWidth="1"/>
    <col min="8180" max="8180" width="9.140625" style="934" hidden="1" customWidth="1"/>
    <col min="8181" max="8182" width="17.7109375" style="934" customWidth="1"/>
    <col min="8183" max="8184" width="18.85546875" style="934" customWidth="1"/>
    <col min="8185" max="8185" width="17.7109375" style="934" customWidth="1"/>
    <col min="8186" max="8186" width="9.140625" style="934" hidden="1" customWidth="1"/>
    <col min="8187" max="8188" width="10.7109375" style="934" customWidth="1"/>
    <col min="8189" max="8189" width="58" style="934" customWidth="1"/>
    <col min="8190" max="8190" width="40.28515625" style="934" customWidth="1"/>
    <col min="8191" max="8192" width="9.140625" style="934" customWidth="1"/>
    <col min="8193" max="8424" width="9.140625" style="934"/>
    <col min="8425" max="8426" width="32" style="934" customWidth="1"/>
    <col min="8427" max="8427" width="9.140625" style="934" hidden="1" customWidth="1"/>
    <col min="8428" max="8429" width="13.85546875" style="934" customWidth="1"/>
    <col min="8430" max="8430" width="10.85546875" style="934" customWidth="1"/>
    <col min="8431" max="8431" width="13.5703125" style="934" customWidth="1"/>
    <col min="8432" max="8432" width="11.42578125" style="934" customWidth="1"/>
    <col min="8433" max="8433" width="10.7109375" style="934" customWidth="1"/>
    <col min="8434" max="8434" width="20.28515625" style="934" customWidth="1"/>
    <col min="8435" max="8435" width="17.7109375" style="934" customWidth="1"/>
    <col min="8436" max="8436" width="9.140625" style="934" hidden="1" customWidth="1"/>
    <col min="8437" max="8438" width="17.7109375" style="934" customWidth="1"/>
    <col min="8439" max="8440" width="18.85546875" style="934" customWidth="1"/>
    <col min="8441" max="8441" width="17.7109375" style="934" customWidth="1"/>
    <col min="8442" max="8442" width="9.140625" style="934" hidden="1" customWidth="1"/>
    <col min="8443" max="8444" width="10.7109375" style="934" customWidth="1"/>
    <col min="8445" max="8445" width="58" style="934" customWidth="1"/>
    <col min="8446" max="8446" width="40.28515625" style="934" customWidth="1"/>
    <col min="8447" max="8448" width="9.140625" style="934" customWidth="1"/>
    <col min="8449" max="8680" width="9.140625" style="934"/>
    <col min="8681" max="8682" width="32" style="934" customWidth="1"/>
    <col min="8683" max="8683" width="9.140625" style="934" hidden="1" customWidth="1"/>
    <col min="8684" max="8685" width="13.85546875" style="934" customWidth="1"/>
    <col min="8686" max="8686" width="10.85546875" style="934" customWidth="1"/>
    <col min="8687" max="8687" width="13.5703125" style="934" customWidth="1"/>
    <col min="8688" max="8688" width="11.42578125" style="934" customWidth="1"/>
    <col min="8689" max="8689" width="10.7109375" style="934" customWidth="1"/>
    <col min="8690" max="8690" width="20.28515625" style="934" customWidth="1"/>
    <col min="8691" max="8691" width="17.7109375" style="934" customWidth="1"/>
    <col min="8692" max="8692" width="9.140625" style="934" hidden="1" customWidth="1"/>
    <col min="8693" max="8694" width="17.7109375" style="934" customWidth="1"/>
    <col min="8695" max="8696" width="18.85546875" style="934" customWidth="1"/>
    <col min="8697" max="8697" width="17.7109375" style="934" customWidth="1"/>
    <col min="8698" max="8698" width="9.140625" style="934" hidden="1" customWidth="1"/>
    <col min="8699" max="8700" width="10.7109375" style="934" customWidth="1"/>
    <col min="8701" max="8701" width="58" style="934" customWidth="1"/>
    <col min="8702" max="8702" width="40.28515625" style="934" customWidth="1"/>
    <col min="8703" max="8704" width="9.140625" style="934" customWidth="1"/>
    <col min="8705" max="8936" width="9.140625" style="934"/>
    <col min="8937" max="8938" width="32" style="934" customWidth="1"/>
    <col min="8939" max="8939" width="9.140625" style="934" hidden="1" customWidth="1"/>
    <col min="8940" max="8941" width="13.85546875" style="934" customWidth="1"/>
    <col min="8942" max="8942" width="10.85546875" style="934" customWidth="1"/>
    <col min="8943" max="8943" width="13.5703125" style="934" customWidth="1"/>
    <col min="8944" max="8944" width="11.42578125" style="934" customWidth="1"/>
    <col min="8945" max="8945" width="10.7109375" style="934" customWidth="1"/>
    <col min="8946" max="8946" width="20.28515625" style="934" customWidth="1"/>
    <col min="8947" max="8947" width="17.7109375" style="934" customWidth="1"/>
    <col min="8948" max="8948" width="9.140625" style="934" hidden="1" customWidth="1"/>
    <col min="8949" max="8950" width="17.7109375" style="934" customWidth="1"/>
    <col min="8951" max="8952" width="18.85546875" style="934" customWidth="1"/>
    <col min="8953" max="8953" width="17.7109375" style="934" customWidth="1"/>
    <col min="8954" max="8954" width="9.140625" style="934" hidden="1" customWidth="1"/>
    <col min="8955" max="8956" width="10.7109375" style="934" customWidth="1"/>
    <col min="8957" max="8957" width="58" style="934" customWidth="1"/>
    <col min="8958" max="8958" width="40.28515625" style="934" customWidth="1"/>
    <col min="8959" max="8960" width="9.140625" style="934" customWidth="1"/>
    <col min="8961" max="9192" width="9.140625" style="934"/>
    <col min="9193" max="9194" width="32" style="934" customWidth="1"/>
    <col min="9195" max="9195" width="9.140625" style="934" hidden="1" customWidth="1"/>
    <col min="9196" max="9197" width="13.85546875" style="934" customWidth="1"/>
    <col min="9198" max="9198" width="10.85546875" style="934" customWidth="1"/>
    <col min="9199" max="9199" width="13.5703125" style="934" customWidth="1"/>
    <col min="9200" max="9200" width="11.42578125" style="934" customWidth="1"/>
    <col min="9201" max="9201" width="10.7109375" style="934" customWidth="1"/>
    <col min="9202" max="9202" width="20.28515625" style="934" customWidth="1"/>
    <col min="9203" max="9203" width="17.7109375" style="934" customWidth="1"/>
    <col min="9204" max="9204" width="9.140625" style="934" hidden="1" customWidth="1"/>
    <col min="9205" max="9206" width="17.7109375" style="934" customWidth="1"/>
    <col min="9207" max="9208" width="18.85546875" style="934" customWidth="1"/>
    <col min="9209" max="9209" width="17.7109375" style="934" customWidth="1"/>
    <col min="9210" max="9210" width="9.140625" style="934" hidden="1" customWidth="1"/>
    <col min="9211" max="9212" width="10.7109375" style="934" customWidth="1"/>
    <col min="9213" max="9213" width="58" style="934" customWidth="1"/>
    <col min="9214" max="9214" width="40.28515625" style="934" customWidth="1"/>
    <col min="9215" max="9216" width="9.140625" style="934" customWidth="1"/>
    <col min="9217" max="9448" width="9.140625" style="934"/>
    <col min="9449" max="9450" width="32" style="934" customWidth="1"/>
    <col min="9451" max="9451" width="9.140625" style="934" hidden="1" customWidth="1"/>
    <col min="9452" max="9453" width="13.85546875" style="934" customWidth="1"/>
    <col min="9454" max="9454" width="10.85546875" style="934" customWidth="1"/>
    <col min="9455" max="9455" width="13.5703125" style="934" customWidth="1"/>
    <col min="9456" max="9456" width="11.42578125" style="934" customWidth="1"/>
    <col min="9457" max="9457" width="10.7109375" style="934" customWidth="1"/>
    <col min="9458" max="9458" width="20.28515625" style="934" customWidth="1"/>
    <col min="9459" max="9459" width="17.7109375" style="934" customWidth="1"/>
    <col min="9460" max="9460" width="9.140625" style="934" hidden="1" customWidth="1"/>
    <col min="9461" max="9462" width="17.7109375" style="934" customWidth="1"/>
    <col min="9463" max="9464" width="18.85546875" style="934" customWidth="1"/>
    <col min="9465" max="9465" width="17.7109375" style="934" customWidth="1"/>
    <col min="9466" max="9466" width="9.140625" style="934" hidden="1" customWidth="1"/>
    <col min="9467" max="9468" width="10.7109375" style="934" customWidth="1"/>
    <col min="9469" max="9469" width="58" style="934" customWidth="1"/>
    <col min="9470" max="9470" width="40.28515625" style="934" customWidth="1"/>
    <col min="9471" max="9472" width="9.140625" style="934" customWidth="1"/>
    <col min="9473" max="9704" width="9.140625" style="934"/>
    <col min="9705" max="9706" width="32" style="934" customWidth="1"/>
    <col min="9707" max="9707" width="9.140625" style="934" hidden="1" customWidth="1"/>
    <col min="9708" max="9709" width="13.85546875" style="934" customWidth="1"/>
    <col min="9710" max="9710" width="10.85546875" style="934" customWidth="1"/>
    <col min="9711" max="9711" width="13.5703125" style="934" customWidth="1"/>
    <col min="9712" max="9712" width="11.42578125" style="934" customWidth="1"/>
    <col min="9713" max="9713" width="10.7109375" style="934" customWidth="1"/>
    <col min="9714" max="9714" width="20.28515625" style="934" customWidth="1"/>
    <col min="9715" max="9715" width="17.7109375" style="934" customWidth="1"/>
    <col min="9716" max="9716" width="9.140625" style="934" hidden="1" customWidth="1"/>
    <col min="9717" max="9718" width="17.7109375" style="934" customWidth="1"/>
    <col min="9719" max="9720" width="18.85546875" style="934" customWidth="1"/>
    <col min="9721" max="9721" width="17.7109375" style="934" customWidth="1"/>
    <col min="9722" max="9722" width="9.140625" style="934" hidden="1" customWidth="1"/>
    <col min="9723" max="9724" width="10.7109375" style="934" customWidth="1"/>
    <col min="9725" max="9725" width="58" style="934" customWidth="1"/>
    <col min="9726" max="9726" width="40.28515625" style="934" customWidth="1"/>
    <col min="9727" max="9728" width="9.140625" style="934" customWidth="1"/>
    <col min="9729" max="9960" width="9.140625" style="934"/>
    <col min="9961" max="9962" width="32" style="934" customWidth="1"/>
    <col min="9963" max="9963" width="9.140625" style="934" hidden="1" customWidth="1"/>
    <col min="9964" max="9965" width="13.85546875" style="934" customWidth="1"/>
    <col min="9966" max="9966" width="10.85546875" style="934" customWidth="1"/>
    <col min="9967" max="9967" width="13.5703125" style="934" customWidth="1"/>
    <col min="9968" max="9968" width="11.42578125" style="934" customWidth="1"/>
    <col min="9969" max="9969" width="10.7109375" style="934" customWidth="1"/>
    <col min="9970" max="9970" width="20.28515625" style="934" customWidth="1"/>
    <col min="9971" max="9971" width="17.7109375" style="934" customWidth="1"/>
    <col min="9972" max="9972" width="9.140625" style="934" hidden="1" customWidth="1"/>
    <col min="9973" max="9974" width="17.7109375" style="934" customWidth="1"/>
    <col min="9975" max="9976" width="18.85546875" style="934" customWidth="1"/>
    <col min="9977" max="9977" width="17.7109375" style="934" customWidth="1"/>
    <col min="9978" max="9978" width="9.140625" style="934" hidden="1" customWidth="1"/>
    <col min="9979" max="9980" width="10.7109375" style="934" customWidth="1"/>
    <col min="9981" max="9981" width="58" style="934" customWidth="1"/>
    <col min="9982" max="9982" width="40.28515625" style="934" customWidth="1"/>
    <col min="9983" max="9984" width="9.140625" style="934" customWidth="1"/>
    <col min="9985" max="10216" width="9.140625" style="934"/>
    <col min="10217" max="10218" width="32" style="934" customWidth="1"/>
    <col min="10219" max="10219" width="9.140625" style="934" hidden="1" customWidth="1"/>
    <col min="10220" max="10221" width="13.85546875" style="934" customWidth="1"/>
    <col min="10222" max="10222" width="10.85546875" style="934" customWidth="1"/>
    <col min="10223" max="10223" width="13.5703125" style="934" customWidth="1"/>
    <col min="10224" max="10224" width="11.42578125" style="934" customWidth="1"/>
    <col min="10225" max="10225" width="10.7109375" style="934" customWidth="1"/>
    <col min="10226" max="10226" width="20.28515625" style="934" customWidth="1"/>
    <col min="10227" max="10227" width="17.7109375" style="934" customWidth="1"/>
    <col min="10228" max="10228" width="9.140625" style="934" hidden="1" customWidth="1"/>
    <col min="10229" max="10230" width="17.7109375" style="934" customWidth="1"/>
    <col min="10231" max="10232" width="18.85546875" style="934" customWidth="1"/>
    <col min="10233" max="10233" width="17.7109375" style="934" customWidth="1"/>
    <col min="10234" max="10234" width="9.140625" style="934" hidden="1" customWidth="1"/>
    <col min="10235" max="10236" width="10.7109375" style="934" customWidth="1"/>
    <col min="10237" max="10237" width="58" style="934" customWidth="1"/>
    <col min="10238" max="10238" width="40.28515625" style="934" customWidth="1"/>
    <col min="10239" max="10240" width="9.140625" style="934" customWidth="1"/>
    <col min="10241" max="10472" width="9.140625" style="934"/>
    <col min="10473" max="10474" width="32" style="934" customWidth="1"/>
    <col min="10475" max="10475" width="9.140625" style="934" hidden="1" customWidth="1"/>
    <col min="10476" max="10477" width="13.85546875" style="934" customWidth="1"/>
    <col min="10478" max="10478" width="10.85546875" style="934" customWidth="1"/>
    <col min="10479" max="10479" width="13.5703125" style="934" customWidth="1"/>
    <col min="10480" max="10480" width="11.42578125" style="934" customWidth="1"/>
    <col min="10481" max="10481" width="10.7109375" style="934" customWidth="1"/>
    <col min="10482" max="10482" width="20.28515625" style="934" customWidth="1"/>
    <col min="10483" max="10483" width="17.7109375" style="934" customWidth="1"/>
    <col min="10484" max="10484" width="9.140625" style="934" hidden="1" customWidth="1"/>
    <col min="10485" max="10486" width="17.7109375" style="934" customWidth="1"/>
    <col min="10487" max="10488" width="18.85546875" style="934" customWidth="1"/>
    <col min="10489" max="10489" width="17.7109375" style="934" customWidth="1"/>
    <col min="10490" max="10490" width="9.140625" style="934" hidden="1" customWidth="1"/>
    <col min="10491" max="10492" width="10.7109375" style="934" customWidth="1"/>
    <col min="10493" max="10493" width="58" style="934" customWidth="1"/>
    <col min="10494" max="10494" width="40.28515625" style="934" customWidth="1"/>
    <col min="10495" max="10496" width="9.140625" style="934" customWidth="1"/>
    <col min="10497" max="10728" width="9.140625" style="934"/>
    <col min="10729" max="10730" width="32" style="934" customWidth="1"/>
    <col min="10731" max="10731" width="9.140625" style="934" hidden="1" customWidth="1"/>
    <col min="10732" max="10733" width="13.85546875" style="934" customWidth="1"/>
    <col min="10734" max="10734" width="10.85546875" style="934" customWidth="1"/>
    <col min="10735" max="10735" width="13.5703125" style="934" customWidth="1"/>
    <col min="10736" max="10736" width="11.42578125" style="934" customWidth="1"/>
    <col min="10737" max="10737" width="10.7109375" style="934" customWidth="1"/>
    <col min="10738" max="10738" width="20.28515625" style="934" customWidth="1"/>
    <col min="10739" max="10739" width="17.7109375" style="934" customWidth="1"/>
    <col min="10740" max="10740" width="9.140625" style="934" hidden="1" customWidth="1"/>
    <col min="10741" max="10742" width="17.7109375" style="934" customWidth="1"/>
    <col min="10743" max="10744" width="18.85546875" style="934" customWidth="1"/>
    <col min="10745" max="10745" width="17.7109375" style="934" customWidth="1"/>
    <col min="10746" max="10746" width="9.140625" style="934" hidden="1" customWidth="1"/>
    <col min="10747" max="10748" width="10.7109375" style="934" customWidth="1"/>
    <col min="10749" max="10749" width="58" style="934" customWidth="1"/>
    <col min="10750" max="10750" width="40.28515625" style="934" customWidth="1"/>
    <col min="10751" max="10752" width="9.140625" style="934" customWidth="1"/>
    <col min="10753" max="10984" width="9.140625" style="934"/>
    <col min="10985" max="10986" width="32" style="934" customWidth="1"/>
    <col min="10987" max="10987" width="9.140625" style="934" hidden="1" customWidth="1"/>
    <col min="10988" max="10989" width="13.85546875" style="934" customWidth="1"/>
    <col min="10990" max="10990" width="10.85546875" style="934" customWidth="1"/>
    <col min="10991" max="10991" width="13.5703125" style="934" customWidth="1"/>
    <col min="10992" max="10992" width="11.42578125" style="934" customWidth="1"/>
    <col min="10993" max="10993" width="10.7109375" style="934" customWidth="1"/>
    <col min="10994" max="10994" width="20.28515625" style="934" customWidth="1"/>
    <col min="10995" max="10995" width="17.7109375" style="934" customWidth="1"/>
    <col min="10996" max="10996" width="9.140625" style="934" hidden="1" customWidth="1"/>
    <col min="10997" max="10998" width="17.7109375" style="934" customWidth="1"/>
    <col min="10999" max="11000" width="18.85546875" style="934" customWidth="1"/>
    <col min="11001" max="11001" width="17.7109375" style="934" customWidth="1"/>
    <col min="11002" max="11002" width="9.140625" style="934" hidden="1" customWidth="1"/>
    <col min="11003" max="11004" width="10.7109375" style="934" customWidth="1"/>
    <col min="11005" max="11005" width="58" style="934" customWidth="1"/>
    <col min="11006" max="11006" width="40.28515625" style="934" customWidth="1"/>
    <col min="11007" max="11008" width="9.140625" style="934" customWidth="1"/>
    <col min="11009" max="11240" width="9.140625" style="934"/>
    <col min="11241" max="11242" width="32" style="934" customWidth="1"/>
    <col min="11243" max="11243" width="9.140625" style="934" hidden="1" customWidth="1"/>
    <col min="11244" max="11245" width="13.85546875" style="934" customWidth="1"/>
    <col min="11246" max="11246" width="10.85546875" style="934" customWidth="1"/>
    <col min="11247" max="11247" width="13.5703125" style="934" customWidth="1"/>
    <col min="11248" max="11248" width="11.42578125" style="934" customWidth="1"/>
    <col min="11249" max="11249" width="10.7109375" style="934" customWidth="1"/>
    <col min="11250" max="11250" width="20.28515625" style="934" customWidth="1"/>
    <col min="11251" max="11251" width="17.7109375" style="934" customWidth="1"/>
    <col min="11252" max="11252" width="9.140625" style="934" hidden="1" customWidth="1"/>
    <col min="11253" max="11254" width="17.7109375" style="934" customWidth="1"/>
    <col min="11255" max="11256" width="18.85546875" style="934" customWidth="1"/>
    <col min="11257" max="11257" width="17.7109375" style="934" customWidth="1"/>
    <col min="11258" max="11258" width="9.140625" style="934" hidden="1" customWidth="1"/>
    <col min="11259" max="11260" width="10.7109375" style="934" customWidth="1"/>
    <col min="11261" max="11261" width="58" style="934" customWidth="1"/>
    <col min="11262" max="11262" width="40.28515625" style="934" customWidth="1"/>
    <col min="11263" max="11264" width="9.140625" style="934" customWidth="1"/>
    <col min="11265" max="11496" width="9.140625" style="934"/>
    <col min="11497" max="11498" width="32" style="934" customWidth="1"/>
    <col min="11499" max="11499" width="9.140625" style="934" hidden="1" customWidth="1"/>
    <col min="11500" max="11501" width="13.85546875" style="934" customWidth="1"/>
    <col min="11502" max="11502" width="10.85546875" style="934" customWidth="1"/>
    <col min="11503" max="11503" width="13.5703125" style="934" customWidth="1"/>
    <col min="11504" max="11504" width="11.42578125" style="934" customWidth="1"/>
    <col min="11505" max="11505" width="10.7109375" style="934" customWidth="1"/>
    <col min="11506" max="11506" width="20.28515625" style="934" customWidth="1"/>
    <col min="11507" max="11507" width="17.7109375" style="934" customWidth="1"/>
    <col min="11508" max="11508" width="9.140625" style="934" hidden="1" customWidth="1"/>
    <col min="11509" max="11510" width="17.7109375" style="934" customWidth="1"/>
    <col min="11511" max="11512" width="18.85546875" style="934" customWidth="1"/>
    <col min="11513" max="11513" width="17.7109375" style="934" customWidth="1"/>
    <col min="11514" max="11514" width="9.140625" style="934" hidden="1" customWidth="1"/>
    <col min="11515" max="11516" width="10.7109375" style="934" customWidth="1"/>
    <col min="11517" max="11517" width="58" style="934" customWidth="1"/>
    <col min="11518" max="11518" width="40.28515625" style="934" customWidth="1"/>
    <col min="11519" max="11520" width="9.140625" style="934" customWidth="1"/>
    <col min="11521" max="11752" width="9.140625" style="934"/>
    <col min="11753" max="11754" width="32" style="934" customWidth="1"/>
    <col min="11755" max="11755" width="9.140625" style="934" hidden="1" customWidth="1"/>
    <col min="11756" max="11757" width="13.85546875" style="934" customWidth="1"/>
    <col min="11758" max="11758" width="10.85546875" style="934" customWidth="1"/>
    <col min="11759" max="11759" width="13.5703125" style="934" customWidth="1"/>
    <col min="11760" max="11760" width="11.42578125" style="934" customWidth="1"/>
    <col min="11761" max="11761" width="10.7109375" style="934" customWidth="1"/>
    <col min="11762" max="11762" width="20.28515625" style="934" customWidth="1"/>
    <col min="11763" max="11763" width="17.7109375" style="934" customWidth="1"/>
    <col min="11764" max="11764" width="9.140625" style="934" hidden="1" customWidth="1"/>
    <col min="11765" max="11766" width="17.7109375" style="934" customWidth="1"/>
    <col min="11767" max="11768" width="18.85546875" style="934" customWidth="1"/>
    <col min="11769" max="11769" width="17.7109375" style="934" customWidth="1"/>
    <col min="11770" max="11770" width="9.140625" style="934" hidden="1" customWidth="1"/>
    <col min="11771" max="11772" width="10.7109375" style="934" customWidth="1"/>
    <col min="11773" max="11773" width="58" style="934" customWidth="1"/>
    <col min="11774" max="11774" width="40.28515625" style="934" customWidth="1"/>
    <col min="11775" max="11776" width="9.140625" style="934" customWidth="1"/>
    <col min="11777" max="12008" width="9.140625" style="934"/>
    <col min="12009" max="12010" width="32" style="934" customWidth="1"/>
    <col min="12011" max="12011" width="9.140625" style="934" hidden="1" customWidth="1"/>
    <col min="12012" max="12013" width="13.85546875" style="934" customWidth="1"/>
    <col min="12014" max="12014" width="10.85546875" style="934" customWidth="1"/>
    <col min="12015" max="12015" width="13.5703125" style="934" customWidth="1"/>
    <col min="12016" max="12016" width="11.42578125" style="934" customWidth="1"/>
    <col min="12017" max="12017" width="10.7109375" style="934" customWidth="1"/>
    <col min="12018" max="12018" width="20.28515625" style="934" customWidth="1"/>
    <col min="12019" max="12019" width="17.7109375" style="934" customWidth="1"/>
    <col min="12020" max="12020" width="9.140625" style="934" hidden="1" customWidth="1"/>
    <col min="12021" max="12022" width="17.7109375" style="934" customWidth="1"/>
    <col min="12023" max="12024" width="18.85546875" style="934" customWidth="1"/>
    <col min="12025" max="12025" width="17.7109375" style="934" customWidth="1"/>
    <col min="12026" max="12026" width="9.140625" style="934" hidden="1" customWidth="1"/>
    <col min="12027" max="12028" width="10.7109375" style="934" customWidth="1"/>
    <col min="12029" max="12029" width="58" style="934" customWidth="1"/>
    <col min="12030" max="12030" width="40.28515625" style="934" customWidth="1"/>
    <col min="12031" max="12032" width="9.140625" style="934" customWidth="1"/>
    <col min="12033" max="12264" width="9.140625" style="934"/>
    <col min="12265" max="12266" width="32" style="934" customWidth="1"/>
    <col min="12267" max="12267" width="9.140625" style="934" hidden="1" customWidth="1"/>
    <col min="12268" max="12269" width="13.85546875" style="934" customWidth="1"/>
    <col min="12270" max="12270" width="10.85546875" style="934" customWidth="1"/>
    <col min="12271" max="12271" width="13.5703125" style="934" customWidth="1"/>
    <col min="12272" max="12272" width="11.42578125" style="934" customWidth="1"/>
    <col min="12273" max="12273" width="10.7109375" style="934" customWidth="1"/>
    <col min="12274" max="12274" width="20.28515625" style="934" customWidth="1"/>
    <col min="12275" max="12275" width="17.7109375" style="934" customWidth="1"/>
    <col min="12276" max="12276" width="9.140625" style="934" hidden="1" customWidth="1"/>
    <col min="12277" max="12278" width="17.7109375" style="934" customWidth="1"/>
    <col min="12279" max="12280" width="18.85546875" style="934" customWidth="1"/>
    <col min="12281" max="12281" width="17.7109375" style="934" customWidth="1"/>
    <col min="12282" max="12282" width="9.140625" style="934" hidden="1" customWidth="1"/>
    <col min="12283" max="12284" width="10.7109375" style="934" customWidth="1"/>
    <col min="12285" max="12285" width="58" style="934" customWidth="1"/>
    <col min="12286" max="12286" width="40.28515625" style="934" customWidth="1"/>
    <col min="12287" max="12288" width="9.140625" style="934" customWidth="1"/>
    <col min="12289" max="12520" width="9.140625" style="934"/>
    <col min="12521" max="12522" width="32" style="934" customWidth="1"/>
    <col min="12523" max="12523" width="9.140625" style="934" hidden="1" customWidth="1"/>
    <col min="12524" max="12525" width="13.85546875" style="934" customWidth="1"/>
    <col min="12526" max="12526" width="10.85546875" style="934" customWidth="1"/>
    <col min="12527" max="12527" width="13.5703125" style="934" customWidth="1"/>
    <col min="12528" max="12528" width="11.42578125" style="934" customWidth="1"/>
    <col min="12529" max="12529" width="10.7109375" style="934" customWidth="1"/>
    <col min="12530" max="12530" width="20.28515625" style="934" customWidth="1"/>
    <col min="12531" max="12531" width="17.7109375" style="934" customWidth="1"/>
    <col min="12532" max="12532" width="9.140625" style="934" hidden="1" customWidth="1"/>
    <col min="12533" max="12534" width="17.7109375" style="934" customWidth="1"/>
    <col min="12535" max="12536" width="18.85546875" style="934" customWidth="1"/>
    <col min="12537" max="12537" width="17.7109375" style="934" customWidth="1"/>
    <col min="12538" max="12538" width="9.140625" style="934" hidden="1" customWidth="1"/>
    <col min="12539" max="12540" width="10.7109375" style="934" customWidth="1"/>
    <col min="12541" max="12541" width="58" style="934" customWidth="1"/>
    <col min="12542" max="12542" width="40.28515625" style="934" customWidth="1"/>
    <col min="12543" max="12544" width="9.140625" style="934" customWidth="1"/>
    <col min="12545" max="12776" width="9.140625" style="934"/>
    <col min="12777" max="12778" width="32" style="934" customWidth="1"/>
    <col min="12779" max="12779" width="9.140625" style="934" hidden="1" customWidth="1"/>
    <col min="12780" max="12781" width="13.85546875" style="934" customWidth="1"/>
    <col min="12782" max="12782" width="10.85546875" style="934" customWidth="1"/>
    <col min="12783" max="12783" width="13.5703125" style="934" customWidth="1"/>
    <col min="12784" max="12784" width="11.42578125" style="934" customWidth="1"/>
    <col min="12785" max="12785" width="10.7109375" style="934" customWidth="1"/>
    <col min="12786" max="12786" width="20.28515625" style="934" customWidth="1"/>
    <col min="12787" max="12787" width="17.7109375" style="934" customWidth="1"/>
    <col min="12788" max="12788" width="9.140625" style="934" hidden="1" customWidth="1"/>
    <col min="12789" max="12790" width="17.7109375" style="934" customWidth="1"/>
    <col min="12791" max="12792" width="18.85546875" style="934" customWidth="1"/>
    <col min="12793" max="12793" width="17.7109375" style="934" customWidth="1"/>
    <col min="12794" max="12794" width="9.140625" style="934" hidden="1" customWidth="1"/>
    <col min="12795" max="12796" width="10.7109375" style="934" customWidth="1"/>
    <col min="12797" max="12797" width="58" style="934" customWidth="1"/>
    <col min="12798" max="12798" width="40.28515625" style="934" customWidth="1"/>
    <col min="12799" max="12800" width="9.140625" style="934" customWidth="1"/>
    <col min="12801" max="13032" width="9.140625" style="934"/>
    <col min="13033" max="13034" width="32" style="934" customWidth="1"/>
    <col min="13035" max="13035" width="9.140625" style="934" hidden="1" customWidth="1"/>
    <col min="13036" max="13037" width="13.85546875" style="934" customWidth="1"/>
    <col min="13038" max="13038" width="10.85546875" style="934" customWidth="1"/>
    <col min="13039" max="13039" width="13.5703125" style="934" customWidth="1"/>
    <col min="13040" max="13040" width="11.42578125" style="934" customWidth="1"/>
    <col min="13041" max="13041" width="10.7109375" style="934" customWidth="1"/>
    <col min="13042" max="13042" width="20.28515625" style="934" customWidth="1"/>
    <col min="13043" max="13043" width="17.7109375" style="934" customWidth="1"/>
    <col min="13044" max="13044" width="9.140625" style="934" hidden="1" customWidth="1"/>
    <col min="13045" max="13046" width="17.7109375" style="934" customWidth="1"/>
    <col min="13047" max="13048" width="18.85546875" style="934" customWidth="1"/>
    <col min="13049" max="13049" width="17.7109375" style="934" customWidth="1"/>
    <col min="13050" max="13050" width="9.140625" style="934" hidden="1" customWidth="1"/>
    <col min="13051" max="13052" width="10.7109375" style="934" customWidth="1"/>
    <col min="13053" max="13053" width="58" style="934" customWidth="1"/>
    <col min="13054" max="13054" width="40.28515625" style="934" customWidth="1"/>
    <col min="13055" max="13056" width="9.140625" style="934" customWidth="1"/>
    <col min="13057" max="13288" width="9.140625" style="934"/>
    <col min="13289" max="13290" width="32" style="934" customWidth="1"/>
    <col min="13291" max="13291" width="9.140625" style="934" hidden="1" customWidth="1"/>
    <col min="13292" max="13293" width="13.85546875" style="934" customWidth="1"/>
    <col min="13294" max="13294" width="10.85546875" style="934" customWidth="1"/>
    <col min="13295" max="13295" width="13.5703125" style="934" customWidth="1"/>
    <col min="13296" max="13296" width="11.42578125" style="934" customWidth="1"/>
    <col min="13297" max="13297" width="10.7109375" style="934" customWidth="1"/>
    <col min="13298" max="13298" width="20.28515625" style="934" customWidth="1"/>
    <col min="13299" max="13299" width="17.7109375" style="934" customWidth="1"/>
    <col min="13300" max="13300" width="9.140625" style="934" hidden="1" customWidth="1"/>
    <col min="13301" max="13302" width="17.7109375" style="934" customWidth="1"/>
    <col min="13303" max="13304" width="18.85546875" style="934" customWidth="1"/>
    <col min="13305" max="13305" width="17.7109375" style="934" customWidth="1"/>
    <col min="13306" max="13306" width="9.140625" style="934" hidden="1" customWidth="1"/>
    <col min="13307" max="13308" width="10.7109375" style="934" customWidth="1"/>
    <col min="13309" max="13309" width="58" style="934" customWidth="1"/>
    <col min="13310" max="13310" width="40.28515625" style="934" customWidth="1"/>
    <col min="13311" max="13312" width="9.140625" style="934" customWidth="1"/>
    <col min="13313" max="13544" width="9.140625" style="934"/>
    <col min="13545" max="13546" width="32" style="934" customWidth="1"/>
    <col min="13547" max="13547" width="9.140625" style="934" hidden="1" customWidth="1"/>
    <col min="13548" max="13549" width="13.85546875" style="934" customWidth="1"/>
    <col min="13550" max="13550" width="10.85546875" style="934" customWidth="1"/>
    <col min="13551" max="13551" width="13.5703125" style="934" customWidth="1"/>
    <col min="13552" max="13552" width="11.42578125" style="934" customWidth="1"/>
    <col min="13553" max="13553" width="10.7109375" style="934" customWidth="1"/>
    <col min="13554" max="13554" width="20.28515625" style="934" customWidth="1"/>
    <col min="13555" max="13555" width="17.7109375" style="934" customWidth="1"/>
    <col min="13556" max="13556" width="9.140625" style="934" hidden="1" customWidth="1"/>
    <col min="13557" max="13558" width="17.7109375" style="934" customWidth="1"/>
    <col min="13559" max="13560" width="18.85546875" style="934" customWidth="1"/>
    <col min="13561" max="13561" width="17.7109375" style="934" customWidth="1"/>
    <col min="13562" max="13562" width="9.140625" style="934" hidden="1" customWidth="1"/>
    <col min="13563" max="13564" width="10.7109375" style="934" customWidth="1"/>
    <col min="13565" max="13565" width="58" style="934" customWidth="1"/>
    <col min="13566" max="13566" width="40.28515625" style="934" customWidth="1"/>
    <col min="13567" max="13568" width="9.140625" style="934" customWidth="1"/>
    <col min="13569" max="13800" width="9.140625" style="934"/>
    <col min="13801" max="13802" width="32" style="934" customWidth="1"/>
    <col min="13803" max="13803" width="9.140625" style="934" hidden="1" customWidth="1"/>
    <col min="13804" max="13805" width="13.85546875" style="934" customWidth="1"/>
    <col min="13806" max="13806" width="10.85546875" style="934" customWidth="1"/>
    <col min="13807" max="13807" width="13.5703125" style="934" customWidth="1"/>
    <col min="13808" max="13808" width="11.42578125" style="934" customWidth="1"/>
    <col min="13809" max="13809" width="10.7109375" style="934" customWidth="1"/>
    <col min="13810" max="13810" width="20.28515625" style="934" customWidth="1"/>
    <col min="13811" max="13811" width="17.7109375" style="934" customWidth="1"/>
    <col min="13812" max="13812" width="9.140625" style="934" hidden="1" customWidth="1"/>
    <col min="13813" max="13814" width="17.7109375" style="934" customWidth="1"/>
    <col min="13815" max="13816" width="18.85546875" style="934" customWidth="1"/>
    <col min="13817" max="13817" width="17.7109375" style="934" customWidth="1"/>
    <col min="13818" max="13818" width="9.140625" style="934" hidden="1" customWidth="1"/>
    <col min="13819" max="13820" width="10.7109375" style="934" customWidth="1"/>
    <col min="13821" max="13821" width="58" style="934" customWidth="1"/>
    <col min="13822" max="13822" width="40.28515625" style="934" customWidth="1"/>
    <col min="13823" max="13824" width="9.140625" style="934" customWidth="1"/>
    <col min="13825" max="14056" width="9.140625" style="934"/>
    <col min="14057" max="14058" width="32" style="934" customWidth="1"/>
    <col min="14059" max="14059" width="9.140625" style="934" hidden="1" customWidth="1"/>
    <col min="14060" max="14061" width="13.85546875" style="934" customWidth="1"/>
    <col min="14062" max="14062" width="10.85546875" style="934" customWidth="1"/>
    <col min="14063" max="14063" width="13.5703125" style="934" customWidth="1"/>
    <col min="14064" max="14064" width="11.42578125" style="934" customWidth="1"/>
    <col min="14065" max="14065" width="10.7109375" style="934" customWidth="1"/>
    <col min="14066" max="14066" width="20.28515625" style="934" customWidth="1"/>
    <col min="14067" max="14067" width="17.7109375" style="934" customWidth="1"/>
    <col min="14068" max="14068" width="9.140625" style="934" hidden="1" customWidth="1"/>
    <col min="14069" max="14070" width="17.7109375" style="934" customWidth="1"/>
    <col min="14071" max="14072" width="18.85546875" style="934" customWidth="1"/>
    <col min="14073" max="14073" width="17.7109375" style="934" customWidth="1"/>
    <col min="14074" max="14074" width="9.140625" style="934" hidden="1" customWidth="1"/>
    <col min="14075" max="14076" width="10.7109375" style="934" customWidth="1"/>
    <col min="14077" max="14077" width="58" style="934" customWidth="1"/>
    <col min="14078" max="14078" width="40.28515625" style="934" customWidth="1"/>
    <col min="14079" max="14080" width="9.140625" style="934" customWidth="1"/>
    <col min="14081" max="14312" width="9.140625" style="934"/>
    <col min="14313" max="14314" width="32" style="934" customWidth="1"/>
    <col min="14315" max="14315" width="9.140625" style="934" hidden="1" customWidth="1"/>
    <col min="14316" max="14317" width="13.85546875" style="934" customWidth="1"/>
    <col min="14318" max="14318" width="10.85546875" style="934" customWidth="1"/>
    <col min="14319" max="14319" width="13.5703125" style="934" customWidth="1"/>
    <col min="14320" max="14320" width="11.42578125" style="934" customWidth="1"/>
    <col min="14321" max="14321" width="10.7109375" style="934" customWidth="1"/>
    <col min="14322" max="14322" width="20.28515625" style="934" customWidth="1"/>
    <col min="14323" max="14323" width="17.7109375" style="934" customWidth="1"/>
    <col min="14324" max="14324" width="9.140625" style="934" hidden="1" customWidth="1"/>
    <col min="14325" max="14326" width="17.7109375" style="934" customWidth="1"/>
    <col min="14327" max="14328" width="18.85546875" style="934" customWidth="1"/>
    <col min="14329" max="14329" width="17.7109375" style="934" customWidth="1"/>
    <col min="14330" max="14330" width="9.140625" style="934" hidden="1" customWidth="1"/>
    <col min="14331" max="14332" width="10.7109375" style="934" customWidth="1"/>
    <col min="14333" max="14333" width="58" style="934" customWidth="1"/>
    <col min="14334" max="14334" width="40.28515625" style="934" customWidth="1"/>
    <col min="14335" max="14336" width="9.140625" style="934" customWidth="1"/>
    <col min="14337" max="14568" width="9.140625" style="934"/>
    <col min="14569" max="14570" width="32" style="934" customWidth="1"/>
    <col min="14571" max="14571" width="9.140625" style="934" hidden="1" customWidth="1"/>
    <col min="14572" max="14573" width="13.85546875" style="934" customWidth="1"/>
    <col min="14574" max="14574" width="10.85546875" style="934" customWidth="1"/>
    <col min="14575" max="14575" width="13.5703125" style="934" customWidth="1"/>
    <col min="14576" max="14576" width="11.42578125" style="934" customWidth="1"/>
    <col min="14577" max="14577" width="10.7109375" style="934" customWidth="1"/>
    <col min="14578" max="14578" width="20.28515625" style="934" customWidth="1"/>
    <col min="14579" max="14579" width="17.7109375" style="934" customWidth="1"/>
    <col min="14580" max="14580" width="9.140625" style="934" hidden="1" customWidth="1"/>
    <col min="14581" max="14582" width="17.7109375" style="934" customWidth="1"/>
    <col min="14583" max="14584" width="18.85546875" style="934" customWidth="1"/>
    <col min="14585" max="14585" width="17.7109375" style="934" customWidth="1"/>
    <col min="14586" max="14586" width="9.140625" style="934" hidden="1" customWidth="1"/>
    <col min="14587" max="14588" width="10.7109375" style="934" customWidth="1"/>
    <col min="14589" max="14589" width="58" style="934" customWidth="1"/>
    <col min="14590" max="14590" width="40.28515625" style="934" customWidth="1"/>
    <col min="14591" max="14592" width="9.140625" style="934" customWidth="1"/>
    <col min="14593" max="14824" width="9.140625" style="934"/>
    <col min="14825" max="14826" width="32" style="934" customWidth="1"/>
    <col min="14827" max="14827" width="9.140625" style="934" hidden="1" customWidth="1"/>
    <col min="14828" max="14829" width="13.85546875" style="934" customWidth="1"/>
    <col min="14830" max="14830" width="10.85546875" style="934" customWidth="1"/>
    <col min="14831" max="14831" width="13.5703125" style="934" customWidth="1"/>
    <col min="14832" max="14832" width="11.42578125" style="934" customWidth="1"/>
    <col min="14833" max="14833" width="10.7109375" style="934" customWidth="1"/>
    <col min="14834" max="14834" width="20.28515625" style="934" customWidth="1"/>
    <col min="14835" max="14835" width="17.7109375" style="934" customWidth="1"/>
    <col min="14836" max="14836" width="9.140625" style="934" hidden="1" customWidth="1"/>
    <col min="14837" max="14838" width="17.7109375" style="934" customWidth="1"/>
    <col min="14839" max="14840" width="18.85546875" style="934" customWidth="1"/>
    <col min="14841" max="14841" width="17.7109375" style="934" customWidth="1"/>
    <col min="14842" max="14842" width="9.140625" style="934" hidden="1" customWidth="1"/>
    <col min="14843" max="14844" width="10.7109375" style="934" customWidth="1"/>
    <col min="14845" max="14845" width="58" style="934" customWidth="1"/>
    <col min="14846" max="14846" width="40.28515625" style="934" customWidth="1"/>
    <col min="14847" max="14848" width="9.140625" style="934" customWidth="1"/>
    <col min="14849" max="15080" width="9.140625" style="934"/>
    <col min="15081" max="15082" width="32" style="934" customWidth="1"/>
    <col min="15083" max="15083" width="9.140625" style="934" hidden="1" customWidth="1"/>
    <col min="15084" max="15085" width="13.85546875" style="934" customWidth="1"/>
    <col min="15086" max="15086" width="10.85546875" style="934" customWidth="1"/>
    <col min="15087" max="15087" width="13.5703125" style="934" customWidth="1"/>
    <col min="15088" max="15088" width="11.42578125" style="934" customWidth="1"/>
    <col min="15089" max="15089" width="10.7109375" style="934" customWidth="1"/>
    <col min="15090" max="15090" width="20.28515625" style="934" customWidth="1"/>
    <col min="15091" max="15091" width="17.7109375" style="934" customWidth="1"/>
    <col min="15092" max="15092" width="9.140625" style="934" hidden="1" customWidth="1"/>
    <col min="15093" max="15094" width="17.7109375" style="934" customWidth="1"/>
    <col min="15095" max="15096" width="18.85546875" style="934" customWidth="1"/>
    <col min="15097" max="15097" width="17.7109375" style="934" customWidth="1"/>
    <col min="15098" max="15098" width="9.140625" style="934" hidden="1" customWidth="1"/>
    <col min="15099" max="15100" width="10.7109375" style="934" customWidth="1"/>
    <col min="15101" max="15101" width="58" style="934" customWidth="1"/>
    <col min="15102" max="15102" width="40.28515625" style="934" customWidth="1"/>
    <col min="15103" max="15104" width="9.140625" style="934" customWidth="1"/>
    <col min="15105" max="15336" width="9.140625" style="934"/>
    <col min="15337" max="15338" width="32" style="934" customWidth="1"/>
    <col min="15339" max="15339" width="9.140625" style="934" hidden="1" customWidth="1"/>
    <col min="15340" max="15341" width="13.85546875" style="934" customWidth="1"/>
    <col min="15342" max="15342" width="10.85546875" style="934" customWidth="1"/>
    <col min="15343" max="15343" width="13.5703125" style="934" customWidth="1"/>
    <col min="15344" max="15344" width="11.42578125" style="934" customWidth="1"/>
    <col min="15345" max="15345" width="10.7109375" style="934" customWidth="1"/>
    <col min="15346" max="15346" width="20.28515625" style="934" customWidth="1"/>
    <col min="15347" max="15347" width="17.7109375" style="934" customWidth="1"/>
    <col min="15348" max="15348" width="9.140625" style="934" hidden="1" customWidth="1"/>
    <col min="15349" max="15350" width="17.7109375" style="934" customWidth="1"/>
    <col min="15351" max="15352" width="18.85546875" style="934" customWidth="1"/>
    <col min="15353" max="15353" width="17.7109375" style="934" customWidth="1"/>
    <col min="15354" max="15354" width="9.140625" style="934" hidden="1" customWidth="1"/>
    <col min="15355" max="15356" width="10.7109375" style="934" customWidth="1"/>
    <col min="15357" max="15357" width="58" style="934" customWidth="1"/>
    <col min="15358" max="15358" width="40.28515625" style="934" customWidth="1"/>
    <col min="15359" max="15360" width="9.140625" style="934" customWidth="1"/>
    <col min="15361" max="15592" width="9.140625" style="934"/>
    <col min="15593" max="15594" width="32" style="934" customWidth="1"/>
    <col min="15595" max="15595" width="9.140625" style="934" hidden="1" customWidth="1"/>
    <col min="15596" max="15597" width="13.85546875" style="934" customWidth="1"/>
    <col min="15598" max="15598" width="10.85546875" style="934" customWidth="1"/>
    <col min="15599" max="15599" width="13.5703125" style="934" customWidth="1"/>
    <col min="15600" max="15600" width="11.42578125" style="934" customWidth="1"/>
    <col min="15601" max="15601" width="10.7109375" style="934" customWidth="1"/>
    <col min="15602" max="15602" width="20.28515625" style="934" customWidth="1"/>
    <col min="15603" max="15603" width="17.7109375" style="934" customWidth="1"/>
    <col min="15604" max="15604" width="9.140625" style="934" hidden="1" customWidth="1"/>
    <col min="15605" max="15606" width="17.7109375" style="934" customWidth="1"/>
    <col min="15607" max="15608" width="18.85546875" style="934" customWidth="1"/>
    <col min="15609" max="15609" width="17.7109375" style="934" customWidth="1"/>
    <col min="15610" max="15610" width="9.140625" style="934" hidden="1" customWidth="1"/>
    <col min="15611" max="15612" width="10.7109375" style="934" customWidth="1"/>
    <col min="15613" max="15613" width="58" style="934" customWidth="1"/>
    <col min="15614" max="15614" width="40.28515625" style="934" customWidth="1"/>
    <col min="15615" max="15616" width="9.140625" style="934" customWidth="1"/>
    <col min="15617" max="15848" width="9.140625" style="934"/>
    <col min="15849" max="15850" width="32" style="934" customWidth="1"/>
    <col min="15851" max="15851" width="9.140625" style="934" hidden="1" customWidth="1"/>
    <col min="15852" max="15853" width="13.85546875" style="934" customWidth="1"/>
    <col min="15854" max="15854" width="10.85546875" style="934" customWidth="1"/>
    <col min="15855" max="15855" width="13.5703125" style="934" customWidth="1"/>
    <col min="15856" max="15856" width="11.42578125" style="934" customWidth="1"/>
    <col min="15857" max="15857" width="10.7109375" style="934" customWidth="1"/>
    <col min="15858" max="15858" width="20.28515625" style="934" customWidth="1"/>
    <col min="15859" max="15859" width="17.7109375" style="934" customWidth="1"/>
    <col min="15860" max="15860" width="9.140625" style="934" hidden="1" customWidth="1"/>
    <col min="15861" max="15862" width="17.7109375" style="934" customWidth="1"/>
    <col min="15863" max="15864" width="18.85546875" style="934" customWidth="1"/>
    <col min="15865" max="15865" width="17.7109375" style="934" customWidth="1"/>
    <col min="15866" max="15866" width="9.140625" style="934" hidden="1" customWidth="1"/>
    <col min="15867" max="15868" width="10.7109375" style="934" customWidth="1"/>
    <col min="15869" max="15869" width="58" style="934" customWidth="1"/>
    <col min="15870" max="15870" width="40.28515625" style="934" customWidth="1"/>
    <col min="15871" max="15872" width="9.140625" style="934" customWidth="1"/>
    <col min="15873" max="16104" width="9.140625" style="934"/>
    <col min="16105" max="16106" width="32" style="934" customWidth="1"/>
    <col min="16107" max="16107" width="9.140625" style="934" hidden="1" customWidth="1"/>
    <col min="16108" max="16109" width="13.85546875" style="934" customWidth="1"/>
    <col min="16110" max="16110" width="10.85546875" style="934" customWidth="1"/>
    <col min="16111" max="16111" width="13.5703125" style="934" customWidth="1"/>
    <col min="16112" max="16112" width="11.42578125" style="934" customWidth="1"/>
    <col min="16113" max="16113" width="10.7109375" style="934" customWidth="1"/>
    <col min="16114" max="16114" width="20.28515625" style="934" customWidth="1"/>
    <col min="16115" max="16115" width="17.7109375" style="934" customWidth="1"/>
    <col min="16116" max="16116" width="9.140625" style="934" hidden="1" customWidth="1"/>
    <col min="16117" max="16118" width="17.7109375" style="934" customWidth="1"/>
    <col min="16119" max="16120" width="18.85546875" style="934" customWidth="1"/>
    <col min="16121" max="16121" width="17.7109375" style="934" customWidth="1"/>
    <col min="16122" max="16122" width="9.140625" style="934" hidden="1" customWidth="1"/>
    <col min="16123" max="16124" width="10.7109375" style="934" customWidth="1"/>
    <col min="16125" max="16125" width="58" style="934" customWidth="1"/>
    <col min="16126" max="16126" width="40.28515625" style="934" customWidth="1"/>
    <col min="16127" max="16128" width="9.140625" style="934" customWidth="1"/>
    <col min="16129" max="16384" width="9.140625" style="934"/>
  </cols>
  <sheetData>
    <row r="1" spans="1:16125" ht="20.25">
      <c r="A1" s="931" t="s">
        <v>959</v>
      </c>
      <c r="B1" s="932"/>
      <c r="G1" s="933"/>
      <c r="H1" s="933"/>
      <c r="N1" s="936"/>
      <c r="O1" s="936"/>
      <c r="P1" s="936"/>
      <c r="Q1" s="936"/>
      <c r="R1" s="937"/>
      <c r="S1" s="937"/>
      <c r="T1" s="937"/>
      <c r="U1" s="936"/>
      <c r="V1" s="938"/>
      <c r="W1" s="939"/>
      <c r="X1" s="936"/>
      <c r="AC1" s="940"/>
      <c r="AD1" s="936"/>
      <c r="AE1" s="936"/>
      <c r="AF1" s="936"/>
      <c r="AG1" s="936"/>
      <c r="AH1" s="936"/>
      <c r="AI1" s="936"/>
      <c r="AJ1" s="936"/>
      <c r="AK1" s="936"/>
      <c r="AL1" s="936"/>
      <c r="AM1" s="936"/>
    </row>
    <row r="2" spans="1:16125" ht="16.5" thickBot="1">
      <c r="A2" s="941">
        <v>42735</v>
      </c>
      <c r="B2" s="942"/>
      <c r="C2" s="943"/>
      <c r="D2" s="943"/>
      <c r="F2" s="944" t="s">
        <v>960</v>
      </c>
      <c r="G2" s="945"/>
      <c r="H2" s="946"/>
      <c r="K2" s="934"/>
      <c r="L2" s="947"/>
      <c r="M2" s="934"/>
      <c r="N2" s="936"/>
      <c r="O2" s="936"/>
      <c r="P2" s="936"/>
      <c r="Q2" s="936"/>
      <c r="R2" s="937"/>
      <c r="S2" s="937"/>
      <c r="T2" s="937"/>
      <c r="U2" s="936"/>
      <c r="V2" s="938"/>
      <c r="W2" s="939"/>
      <c r="X2" s="936"/>
      <c r="Y2" s="934"/>
      <c r="Z2" s="934"/>
      <c r="AA2" s="934"/>
      <c r="AB2" s="934"/>
      <c r="AC2" s="940"/>
      <c r="AD2" s="936"/>
      <c r="AE2" s="936"/>
      <c r="AF2" s="936"/>
      <c r="AG2" s="936"/>
      <c r="AH2" s="936"/>
      <c r="AI2" s="936"/>
      <c r="AJ2" s="936"/>
      <c r="AK2" s="936"/>
      <c r="AL2" s="936"/>
      <c r="AM2" s="936"/>
    </row>
    <row r="3" spans="1:16125" s="964" customFormat="1" ht="72" thickTop="1">
      <c r="A3" s="948" t="s">
        <v>0</v>
      </c>
      <c r="B3" s="949" t="s">
        <v>961</v>
      </c>
      <c r="C3" s="950" t="s">
        <v>962</v>
      </c>
      <c r="D3" s="950" t="s">
        <v>247</v>
      </c>
      <c r="E3" s="950" t="s">
        <v>1</v>
      </c>
      <c r="F3" s="950" t="s">
        <v>2</v>
      </c>
      <c r="G3" s="951" t="s">
        <v>963</v>
      </c>
      <c r="H3" s="950" t="s">
        <v>964</v>
      </c>
      <c r="I3" s="952" t="s">
        <v>965</v>
      </c>
      <c r="J3" s="952" t="s">
        <v>966</v>
      </c>
      <c r="K3" s="952" t="s">
        <v>967</v>
      </c>
      <c r="L3" s="952" t="s">
        <v>968</v>
      </c>
      <c r="M3" s="953" t="s">
        <v>969</v>
      </c>
      <c r="N3" s="954"/>
      <c r="O3" s="955">
        <v>42582</v>
      </c>
      <c r="P3" s="955">
        <v>42613</v>
      </c>
      <c r="Q3" s="955">
        <v>42643</v>
      </c>
      <c r="R3" s="955">
        <v>42674</v>
      </c>
      <c r="S3" s="955">
        <v>42704</v>
      </c>
      <c r="T3" s="955">
        <v>42735</v>
      </c>
      <c r="U3" s="956" t="s">
        <v>970</v>
      </c>
      <c r="V3" s="957" t="s">
        <v>968</v>
      </c>
      <c r="W3" s="958" t="s">
        <v>971</v>
      </c>
      <c r="X3" s="959"/>
      <c r="Y3" s="960" t="s">
        <v>972</v>
      </c>
      <c r="Z3" s="960" t="s">
        <v>973</v>
      </c>
      <c r="AA3" s="960" t="s">
        <v>974</v>
      </c>
      <c r="AB3" s="961" t="s">
        <v>975</v>
      </c>
      <c r="AC3" s="962" t="s">
        <v>976</v>
      </c>
      <c r="AD3" s="963"/>
      <c r="AE3" s="963"/>
      <c r="AF3" s="936"/>
      <c r="AG3" s="936"/>
      <c r="AH3" s="936"/>
      <c r="AI3" s="936"/>
      <c r="AJ3" s="936"/>
      <c r="AK3" s="936"/>
      <c r="AL3" s="936"/>
      <c r="AM3" s="936"/>
    </row>
    <row r="4" spans="1:16125" s="936" customFormat="1">
      <c r="A4" s="2329" t="s">
        <v>977</v>
      </c>
      <c r="B4" s="2330"/>
      <c r="C4" s="2330"/>
      <c r="D4" s="2330"/>
      <c r="E4" s="2330"/>
      <c r="F4" s="2331"/>
      <c r="G4" s="965"/>
      <c r="H4" s="965"/>
      <c r="I4" s="966"/>
      <c r="J4" s="966"/>
      <c r="K4" s="967"/>
      <c r="L4" s="967"/>
      <c r="M4" s="968"/>
      <c r="N4" s="969"/>
      <c r="O4" s="970"/>
      <c r="P4" s="971"/>
      <c r="Q4" s="971"/>
      <c r="R4" s="972"/>
      <c r="S4" s="972"/>
      <c r="T4" s="972"/>
      <c r="U4" s="970"/>
      <c r="V4" s="973"/>
      <c r="W4" s="974"/>
      <c r="X4" s="975"/>
      <c r="Y4" s="976"/>
      <c r="Z4" s="976"/>
      <c r="AA4" s="976"/>
      <c r="AB4" s="977"/>
      <c r="AC4" s="978"/>
    </row>
    <row r="5" spans="1:16125" s="936" customFormat="1" ht="15.75">
      <c r="A5" s="979" t="s">
        <v>978</v>
      </c>
      <c r="B5" s="980" t="s">
        <v>979</v>
      </c>
      <c r="C5" s="981" t="s">
        <v>254</v>
      </c>
      <c r="D5" s="981" t="s">
        <v>255</v>
      </c>
      <c r="E5" s="982">
        <v>42370</v>
      </c>
      <c r="F5" s="982">
        <v>42766</v>
      </c>
      <c r="G5" s="983" t="s">
        <v>980</v>
      </c>
      <c r="H5" s="984">
        <f>1112661.48/0.91968</f>
        <v>1209835.4645093945</v>
      </c>
      <c r="I5" s="983">
        <v>0</v>
      </c>
      <c r="J5" s="983">
        <v>0</v>
      </c>
      <c r="K5" s="983"/>
      <c r="L5" s="983">
        <v>183382.75</v>
      </c>
      <c r="M5" s="985">
        <f>+H5-L5</f>
        <v>1026452.7145093945</v>
      </c>
      <c r="N5" s="986"/>
      <c r="O5" s="987">
        <v>114764</v>
      </c>
      <c r="P5" s="988">
        <v>136187.18</v>
      </c>
      <c r="Q5" s="988">
        <v>191268.68</v>
      </c>
      <c r="R5" s="972">
        <v>147750.23000000001</v>
      </c>
      <c r="S5" s="972">
        <v>78679.81</v>
      </c>
      <c r="T5" s="972">
        <v>181727.95</v>
      </c>
      <c r="U5" s="987">
        <f t="shared" ref="U5:U37" si="0">SUM(O5:T5)</f>
        <v>850377.84999999986</v>
      </c>
      <c r="V5" s="973">
        <f t="shared" ref="V5:V38" si="1">+L5+U5</f>
        <v>1033760.5999999999</v>
      </c>
      <c r="W5" s="989">
        <f t="shared" ref="W5:W38" si="2">+H5-V5</f>
        <v>176074.86450939463</v>
      </c>
      <c r="X5" s="990"/>
      <c r="Y5" s="991">
        <f>(YEAR(F5)-YEAR(E5))*12+MONTH(F5)-MONTH(E5)+1</f>
        <v>13</v>
      </c>
      <c r="Z5" s="991">
        <f t="shared" ref="Z5:Z23" si="3">(YEAR($A$2)-YEAR(E5))*12+MONTH($A$2)-MONTH(E5)+1</f>
        <v>12</v>
      </c>
      <c r="AA5" s="992">
        <f>+Z5/Y5</f>
        <v>0.92307692307692313</v>
      </c>
      <c r="AB5" s="993">
        <f>+V5/H5</f>
        <v>0.85446379307388254</v>
      </c>
      <c r="AC5" s="994" t="s">
        <v>981</v>
      </c>
      <c r="AG5" s="995"/>
    </row>
    <row r="6" spans="1:16125" s="936" customFormat="1" ht="31.5">
      <c r="A6" s="979" t="s">
        <v>782</v>
      </c>
      <c r="B6" s="980" t="s">
        <v>982</v>
      </c>
      <c r="C6" s="981" t="s">
        <v>983</v>
      </c>
      <c r="D6" s="981" t="s">
        <v>984</v>
      </c>
      <c r="E6" s="982">
        <v>41091</v>
      </c>
      <c r="F6" s="982">
        <v>42551</v>
      </c>
      <c r="G6" s="983" t="s">
        <v>985</v>
      </c>
      <c r="H6" s="984">
        <v>3427890.7100000004</v>
      </c>
      <c r="I6" s="983">
        <v>431437.49000000017</v>
      </c>
      <c r="J6" s="983">
        <v>800722.60000000009</v>
      </c>
      <c r="K6" s="983">
        <v>909689.57</v>
      </c>
      <c r="L6" s="983">
        <v>3363323.1500000004</v>
      </c>
      <c r="M6" s="985">
        <v>1286041.0500000003</v>
      </c>
      <c r="N6" s="986"/>
      <c r="O6" s="987">
        <v>1284</v>
      </c>
      <c r="P6" s="988"/>
      <c r="Q6" s="988"/>
      <c r="R6" s="972"/>
      <c r="S6" s="972">
        <v>0</v>
      </c>
      <c r="T6" s="972">
        <v>0</v>
      </c>
      <c r="U6" s="987">
        <f t="shared" si="0"/>
        <v>1284</v>
      </c>
      <c r="V6" s="973">
        <f t="shared" si="1"/>
        <v>3364607.1500000004</v>
      </c>
      <c r="W6" s="989">
        <f t="shared" si="2"/>
        <v>63283.560000000056</v>
      </c>
      <c r="X6" s="990">
        <v>0</v>
      </c>
      <c r="Y6" s="991">
        <v>48</v>
      </c>
      <c r="Z6" s="991">
        <f t="shared" si="3"/>
        <v>54</v>
      </c>
      <c r="AA6" s="992">
        <v>0.97916666666666663</v>
      </c>
      <c r="AB6" s="993">
        <v>0.98116405525659245</v>
      </c>
      <c r="AC6" s="978" t="s">
        <v>986</v>
      </c>
      <c r="AG6" s="995"/>
    </row>
    <row r="7" spans="1:16125" s="936" customFormat="1" ht="15.75">
      <c r="A7" s="996" t="s">
        <v>139</v>
      </c>
      <c r="B7" s="980" t="s">
        <v>987</v>
      </c>
      <c r="C7" s="981" t="s">
        <v>248</v>
      </c>
      <c r="D7" s="981" t="s">
        <v>249</v>
      </c>
      <c r="E7" s="997">
        <v>42445</v>
      </c>
      <c r="F7" s="982">
        <v>42629</v>
      </c>
      <c r="G7" s="998" t="s">
        <v>988</v>
      </c>
      <c r="H7" s="999">
        <v>403578</v>
      </c>
      <c r="I7" s="983"/>
      <c r="J7" s="983"/>
      <c r="K7" s="983"/>
      <c r="L7" s="983">
        <v>253038.49</v>
      </c>
      <c r="M7" s="985">
        <f t="shared" ref="M7:M24" si="4">+H7-L7</f>
        <v>150539.51</v>
      </c>
      <c r="N7" s="986"/>
      <c r="O7" s="987">
        <v>96166.48</v>
      </c>
      <c r="P7" s="988">
        <v>72433.490000000005</v>
      </c>
      <c r="Q7" s="988">
        <v>-9147.8700000000008</v>
      </c>
      <c r="R7" s="972"/>
      <c r="S7" s="972">
        <v>0</v>
      </c>
      <c r="T7" s="972">
        <v>0</v>
      </c>
      <c r="U7" s="987">
        <f t="shared" si="0"/>
        <v>159452.1</v>
      </c>
      <c r="V7" s="973">
        <f t="shared" si="1"/>
        <v>412490.58999999997</v>
      </c>
      <c r="W7" s="989">
        <f t="shared" si="2"/>
        <v>-8912.5899999999674</v>
      </c>
      <c r="X7" s="1000"/>
      <c r="Y7" s="991">
        <f t="shared" ref="Y7:Y23" si="5">(YEAR(F7)-YEAR(E7))*12+MONTH(F7)-MONTH(E7)+1</f>
        <v>7</v>
      </c>
      <c r="Z7" s="991">
        <f t="shared" si="3"/>
        <v>10</v>
      </c>
      <c r="AA7" s="992">
        <f t="shared" ref="AA7:AA23" si="6">+Z7/Y7</f>
        <v>1.4285714285714286</v>
      </c>
      <c r="AB7" s="1001">
        <f t="shared" ref="AB7:AB23" si="7">+V7/H7</f>
        <v>1.0220839342085049</v>
      </c>
      <c r="AC7" s="1002" t="s">
        <v>989</v>
      </c>
      <c r="AG7" s="995"/>
    </row>
    <row r="8" spans="1:16125" s="936" customFormat="1" ht="15.75">
      <c r="A8" s="996" t="s">
        <v>139</v>
      </c>
      <c r="B8" s="980" t="s">
        <v>990</v>
      </c>
      <c r="C8" s="981" t="s">
        <v>991</v>
      </c>
      <c r="D8" s="981" t="s">
        <v>476</v>
      </c>
      <c r="E8" s="997">
        <v>42445</v>
      </c>
      <c r="F8" s="982">
        <v>42751</v>
      </c>
      <c r="G8" s="998" t="s">
        <v>992</v>
      </c>
      <c r="H8" s="999">
        <f>1075457/30</f>
        <v>35848.566666666666</v>
      </c>
      <c r="I8" s="983"/>
      <c r="J8" s="983"/>
      <c r="K8" s="983"/>
      <c r="L8" s="983">
        <v>3611.39</v>
      </c>
      <c r="M8" s="985">
        <f t="shared" si="4"/>
        <v>32237.176666666666</v>
      </c>
      <c r="N8" s="986"/>
      <c r="O8" s="987">
        <v>1787.91</v>
      </c>
      <c r="P8" s="988">
        <v>7656.44</v>
      </c>
      <c r="Q8" s="988">
        <v>4499.87</v>
      </c>
      <c r="R8" s="972">
        <v>68.430000000000007</v>
      </c>
      <c r="S8" s="972">
        <v>354.94</v>
      </c>
      <c r="T8" s="972">
        <v>0</v>
      </c>
      <c r="U8" s="987">
        <f t="shared" si="0"/>
        <v>14367.590000000002</v>
      </c>
      <c r="V8" s="973">
        <f t="shared" si="1"/>
        <v>17978.980000000003</v>
      </c>
      <c r="W8" s="989">
        <f t="shared" si="2"/>
        <v>17869.586666666662</v>
      </c>
      <c r="X8" s="1000"/>
      <c r="Y8" s="991">
        <f t="shared" si="5"/>
        <v>11</v>
      </c>
      <c r="Z8" s="991">
        <f t="shared" si="3"/>
        <v>10</v>
      </c>
      <c r="AA8" s="992">
        <f t="shared" si="6"/>
        <v>0.90909090909090906</v>
      </c>
      <c r="AB8" s="993">
        <f t="shared" si="7"/>
        <v>0.50152576997499676</v>
      </c>
      <c r="AC8" s="1003" t="s">
        <v>993</v>
      </c>
      <c r="AG8" s="995"/>
    </row>
    <row r="9" spans="1:16125" s="1018" customFormat="1" ht="25.5">
      <c r="A9" s="1004" t="s">
        <v>181</v>
      </c>
      <c r="B9" s="1005" t="s">
        <v>994</v>
      </c>
      <c r="C9" s="1006" t="s">
        <v>252</v>
      </c>
      <c r="D9" s="1006" t="s">
        <v>253</v>
      </c>
      <c r="E9" s="1007">
        <v>42370</v>
      </c>
      <c r="F9" s="1008">
        <v>42735</v>
      </c>
      <c r="G9" s="1009" t="s">
        <v>995</v>
      </c>
      <c r="H9" s="1010">
        <v>1052057</v>
      </c>
      <c r="I9" s="1011"/>
      <c r="J9" s="1011"/>
      <c r="K9" s="1011">
        <v>0</v>
      </c>
      <c r="L9" s="1011">
        <v>444247.48</v>
      </c>
      <c r="M9" s="985">
        <f t="shared" si="4"/>
        <v>607809.52</v>
      </c>
      <c r="N9" s="1012"/>
      <c r="O9" s="1013">
        <v>57721.66</v>
      </c>
      <c r="P9" s="1014">
        <v>44221.33</v>
      </c>
      <c r="Q9" s="1014">
        <v>107764.13</v>
      </c>
      <c r="R9" s="1015">
        <v>80992.800000000003</v>
      </c>
      <c r="S9" s="1015">
        <v>75863.31</v>
      </c>
      <c r="T9" s="1015">
        <v>145374.71</v>
      </c>
      <c r="U9" s="987">
        <f t="shared" si="0"/>
        <v>511937.93999999994</v>
      </c>
      <c r="V9" s="973">
        <f t="shared" si="1"/>
        <v>956185.41999999993</v>
      </c>
      <c r="W9" s="989">
        <f t="shared" si="2"/>
        <v>95871.580000000075</v>
      </c>
      <c r="X9" s="1016"/>
      <c r="Y9" s="991">
        <f t="shared" si="5"/>
        <v>12</v>
      </c>
      <c r="Z9" s="991">
        <f t="shared" si="3"/>
        <v>12</v>
      </c>
      <c r="AA9" s="992">
        <f t="shared" si="6"/>
        <v>1</v>
      </c>
      <c r="AB9" s="993">
        <f t="shared" si="7"/>
        <v>0.90887225692144047</v>
      </c>
      <c r="AC9" s="1017" t="s">
        <v>996</v>
      </c>
      <c r="AF9" s="1019"/>
    </row>
    <row r="10" spans="1:16125" s="1018" customFormat="1">
      <c r="A10" s="1004" t="s">
        <v>997</v>
      </c>
      <c r="B10" s="1005" t="s">
        <v>997</v>
      </c>
      <c r="C10" s="1006" t="s">
        <v>998</v>
      </c>
      <c r="D10" s="1006" t="s">
        <v>999</v>
      </c>
      <c r="E10" s="1020">
        <v>42705</v>
      </c>
      <c r="F10" s="1020">
        <v>42978</v>
      </c>
      <c r="G10" s="1009" t="s">
        <v>1000</v>
      </c>
      <c r="H10" s="1010">
        <v>417363</v>
      </c>
      <c r="I10" s="1011"/>
      <c r="J10" s="1011"/>
      <c r="K10" s="1011"/>
      <c r="L10" s="1011"/>
      <c r="M10" s="985">
        <f t="shared" si="4"/>
        <v>417363</v>
      </c>
      <c r="N10" s="1012"/>
      <c r="O10" s="1013"/>
      <c r="P10" s="1014"/>
      <c r="Q10" s="1014"/>
      <c r="R10" s="1015"/>
      <c r="S10" s="1015">
        <v>0</v>
      </c>
      <c r="T10" s="1015">
        <v>0</v>
      </c>
      <c r="U10" s="987">
        <f t="shared" si="0"/>
        <v>0</v>
      </c>
      <c r="V10" s="973">
        <f t="shared" si="1"/>
        <v>0</v>
      </c>
      <c r="W10" s="989">
        <f t="shared" si="2"/>
        <v>417363</v>
      </c>
      <c r="X10" s="1016"/>
      <c r="Y10" s="991">
        <f t="shared" si="5"/>
        <v>9</v>
      </c>
      <c r="Z10" s="991">
        <f t="shared" si="3"/>
        <v>1</v>
      </c>
      <c r="AA10" s="992">
        <f t="shared" si="6"/>
        <v>0.1111111111111111</v>
      </c>
      <c r="AB10" s="993">
        <f t="shared" si="7"/>
        <v>0</v>
      </c>
      <c r="AC10" s="1021" t="s">
        <v>1001</v>
      </c>
      <c r="AF10" s="1019"/>
    </row>
    <row r="11" spans="1:16125" s="1018" customFormat="1" ht="25.5">
      <c r="A11" s="1022" t="s">
        <v>135</v>
      </c>
      <c r="B11" s="1005" t="s">
        <v>1002</v>
      </c>
      <c r="C11" s="1006" t="s">
        <v>256</v>
      </c>
      <c r="D11" s="1006" t="s">
        <v>257</v>
      </c>
      <c r="E11" s="1023">
        <v>42278</v>
      </c>
      <c r="F11" s="1008">
        <v>42643</v>
      </c>
      <c r="G11" s="1009" t="s">
        <v>1003</v>
      </c>
      <c r="H11" s="1024">
        <v>299645</v>
      </c>
      <c r="I11" s="1011"/>
      <c r="J11" s="1011"/>
      <c r="K11" s="1011">
        <v>0</v>
      </c>
      <c r="L11" s="1011">
        <v>113622.90999999999</v>
      </c>
      <c r="M11" s="985">
        <f t="shared" si="4"/>
        <v>186022.09000000003</v>
      </c>
      <c r="N11" s="1012"/>
      <c r="O11" s="1013">
        <v>12626.03</v>
      </c>
      <c r="P11" s="1014">
        <v>22481.16</v>
      </c>
      <c r="Q11" s="1014">
        <v>269629.75</v>
      </c>
      <c r="R11" s="1015"/>
      <c r="S11" s="1015">
        <v>0</v>
      </c>
      <c r="T11" s="1015">
        <v>0</v>
      </c>
      <c r="U11" s="987">
        <f t="shared" si="0"/>
        <v>304736.94</v>
      </c>
      <c r="V11" s="973">
        <f t="shared" si="1"/>
        <v>418359.85</v>
      </c>
      <c r="W11" s="989">
        <f t="shared" si="2"/>
        <v>-118714.84999999998</v>
      </c>
      <c r="X11" s="1016"/>
      <c r="Y11" s="991">
        <f t="shared" si="5"/>
        <v>12</v>
      </c>
      <c r="Z11" s="991">
        <f t="shared" si="3"/>
        <v>15</v>
      </c>
      <c r="AA11" s="992">
        <f t="shared" si="6"/>
        <v>1.25</v>
      </c>
      <c r="AB11" s="1001">
        <f t="shared" si="7"/>
        <v>1.3961849855662534</v>
      </c>
      <c r="AC11" s="1017" t="s">
        <v>1004</v>
      </c>
      <c r="AF11" s="1019"/>
    </row>
    <row r="12" spans="1:16125" s="935" customFormat="1">
      <c r="A12" s="1025" t="s">
        <v>1005</v>
      </c>
      <c r="B12" s="1026" t="s">
        <v>1006</v>
      </c>
      <c r="C12" s="1027" t="s">
        <v>1007</v>
      </c>
      <c r="D12" s="1027" t="s">
        <v>1008</v>
      </c>
      <c r="E12" s="1028">
        <v>42370</v>
      </c>
      <c r="F12" s="1029">
        <v>42735</v>
      </c>
      <c r="G12" s="1030" t="s">
        <v>1009</v>
      </c>
      <c r="H12" s="1031">
        <v>870000</v>
      </c>
      <c r="I12" s="1032"/>
      <c r="J12" s="1032"/>
      <c r="K12" s="1033">
        <v>0</v>
      </c>
      <c r="L12" s="983">
        <v>451639.45000000007</v>
      </c>
      <c r="M12" s="985">
        <f t="shared" si="4"/>
        <v>418360.54999999993</v>
      </c>
      <c r="N12" s="1034"/>
      <c r="O12" s="1032">
        <v>74460.75</v>
      </c>
      <c r="P12" s="1035">
        <v>60617.47</v>
      </c>
      <c r="Q12" s="1035">
        <v>57796.480000000003</v>
      </c>
      <c r="R12" s="1036">
        <v>102032.26</v>
      </c>
      <c r="S12" s="1036">
        <v>96682.33</v>
      </c>
      <c r="T12" s="1036">
        <v>31941.56</v>
      </c>
      <c r="U12" s="987">
        <f t="shared" si="0"/>
        <v>423530.85000000003</v>
      </c>
      <c r="V12" s="973">
        <f t="shared" si="1"/>
        <v>875170.3</v>
      </c>
      <c r="W12" s="989">
        <f t="shared" si="2"/>
        <v>-5170.3000000000466</v>
      </c>
      <c r="X12" s="1000"/>
      <c r="Y12" s="991">
        <f t="shared" si="5"/>
        <v>12</v>
      </c>
      <c r="Z12" s="991">
        <f t="shared" si="3"/>
        <v>12</v>
      </c>
      <c r="AA12" s="992">
        <f t="shared" si="6"/>
        <v>1</v>
      </c>
      <c r="AB12" s="993">
        <f t="shared" si="7"/>
        <v>1.0059428735632185</v>
      </c>
      <c r="AC12" s="1037" t="s">
        <v>1010</v>
      </c>
      <c r="AD12" s="934"/>
      <c r="AE12" s="934"/>
      <c r="AF12" s="934"/>
      <c r="AG12" s="995"/>
      <c r="AH12" s="934"/>
      <c r="AI12" s="934"/>
      <c r="AJ12" s="934"/>
      <c r="AK12" s="934"/>
      <c r="AL12" s="934"/>
      <c r="AM12" s="934"/>
      <c r="AN12" s="934"/>
      <c r="AO12" s="934"/>
      <c r="AP12" s="934"/>
      <c r="AQ12" s="934"/>
      <c r="AR12" s="934"/>
      <c r="AS12" s="934"/>
      <c r="AT12" s="934"/>
      <c r="AU12" s="934"/>
      <c r="AV12" s="934"/>
      <c r="AW12" s="934"/>
      <c r="AX12" s="934"/>
      <c r="AY12" s="934"/>
      <c r="AZ12" s="934"/>
      <c r="BA12" s="934"/>
      <c r="BB12" s="934"/>
      <c r="BC12" s="934"/>
      <c r="BD12" s="934"/>
      <c r="BE12" s="934"/>
      <c r="BF12" s="934"/>
      <c r="BG12" s="934"/>
      <c r="BH12" s="934"/>
      <c r="BI12" s="934"/>
      <c r="BJ12" s="934"/>
      <c r="BK12" s="934"/>
      <c r="BL12" s="934"/>
      <c r="BM12" s="934"/>
      <c r="BN12" s="934"/>
      <c r="BO12" s="934"/>
      <c r="BP12" s="934"/>
      <c r="BQ12" s="934"/>
      <c r="BR12" s="934"/>
      <c r="BS12" s="934"/>
      <c r="BT12" s="934"/>
      <c r="BU12" s="934"/>
      <c r="BV12" s="934"/>
      <c r="BW12" s="934"/>
      <c r="BX12" s="934"/>
      <c r="BY12" s="934"/>
      <c r="BZ12" s="934"/>
      <c r="CA12" s="934"/>
      <c r="CB12" s="934"/>
      <c r="CC12" s="934"/>
      <c r="CD12" s="934"/>
      <c r="CE12" s="934"/>
      <c r="CF12" s="934"/>
      <c r="CG12" s="934"/>
      <c r="CH12" s="934"/>
      <c r="CI12" s="934"/>
      <c r="CJ12" s="934"/>
      <c r="CK12" s="934"/>
      <c r="CL12" s="934"/>
      <c r="CM12" s="934"/>
      <c r="CN12" s="934"/>
      <c r="CO12" s="934"/>
      <c r="CP12" s="934"/>
      <c r="CQ12" s="934"/>
      <c r="CR12" s="934"/>
      <c r="CS12" s="934"/>
      <c r="CT12" s="934"/>
      <c r="CU12" s="934"/>
      <c r="CV12" s="934"/>
      <c r="CW12" s="934"/>
      <c r="CX12" s="934"/>
      <c r="CY12" s="934"/>
      <c r="CZ12" s="934"/>
      <c r="DA12" s="934"/>
      <c r="DB12" s="934"/>
      <c r="DC12" s="934"/>
      <c r="DD12" s="934"/>
      <c r="DE12" s="934"/>
      <c r="DF12" s="934"/>
      <c r="DG12" s="934"/>
      <c r="DH12" s="934"/>
      <c r="DI12" s="934"/>
      <c r="DJ12" s="934"/>
      <c r="DK12" s="934"/>
      <c r="DL12" s="934"/>
      <c r="DM12" s="934"/>
      <c r="DN12" s="934"/>
      <c r="DO12" s="934"/>
      <c r="DP12" s="934"/>
      <c r="DQ12" s="934"/>
      <c r="DR12" s="934"/>
      <c r="DS12" s="934"/>
      <c r="DT12" s="934"/>
      <c r="DU12" s="934"/>
      <c r="DV12" s="934"/>
      <c r="DW12" s="934"/>
      <c r="DX12" s="934"/>
      <c r="DY12" s="934"/>
      <c r="DZ12" s="934"/>
      <c r="EA12" s="934"/>
      <c r="EB12" s="934"/>
      <c r="EC12" s="934"/>
      <c r="ED12" s="934"/>
      <c r="EE12" s="934"/>
      <c r="EF12" s="934"/>
      <c r="EG12" s="934"/>
      <c r="EH12" s="934"/>
      <c r="EI12" s="934"/>
      <c r="EJ12" s="934"/>
      <c r="EK12" s="934"/>
      <c r="EL12" s="934"/>
      <c r="EM12" s="934"/>
      <c r="EN12" s="934"/>
      <c r="EO12" s="934"/>
      <c r="EP12" s="934"/>
      <c r="EQ12" s="934"/>
      <c r="ER12" s="934"/>
      <c r="ES12" s="934"/>
      <c r="ET12" s="934"/>
      <c r="EU12" s="934"/>
      <c r="EV12" s="934"/>
      <c r="EW12" s="934"/>
      <c r="EX12" s="934"/>
      <c r="EY12" s="934"/>
      <c r="EZ12" s="934"/>
      <c r="FA12" s="934"/>
      <c r="FB12" s="934"/>
      <c r="FC12" s="934"/>
      <c r="FD12" s="934"/>
      <c r="FE12" s="934"/>
      <c r="FF12" s="934"/>
      <c r="FG12" s="934"/>
      <c r="FH12" s="934"/>
      <c r="FI12" s="934"/>
      <c r="FJ12" s="934"/>
      <c r="FK12" s="934"/>
      <c r="FL12" s="934"/>
      <c r="FM12" s="934"/>
      <c r="FN12" s="934"/>
      <c r="FO12" s="934"/>
      <c r="FP12" s="934"/>
      <c r="FQ12" s="934"/>
      <c r="FR12" s="934"/>
      <c r="FS12" s="934"/>
      <c r="FT12" s="934"/>
      <c r="FU12" s="934"/>
      <c r="FV12" s="934"/>
      <c r="FW12" s="934"/>
      <c r="FX12" s="934"/>
      <c r="FY12" s="934"/>
      <c r="FZ12" s="934"/>
      <c r="GA12" s="934"/>
      <c r="GB12" s="934"/>
      <c r="GC12" s="934"/>
      <c r="GD12" s="934"/>
      <c r="GE12" s="934"/>
      <c r="GF12" s="934"/>
      <c r="GG12" s="934"/>
      <c r="GH12" s="934"/>
      <c r="GI12" s="934"/>
      <c r="GJ12" s="934"/>
      <c r="GK12" s="934"/>
      <c r="GL12" s="934"/>
      <c r="GM12" s="934"/>
      <c r="GN12" s="934"/>
      <c r="GO12" s="934"/>
      <c r="GP12" s="934"/>
      <c r="GQ12" s="934"/>
      <c r="GR12" s="934"/>
      <c r="GS12" s="934"/>
      <c r="GT12" s="934"/>
      <c r="GU12" s="934"/>
      <c r="GV12" s="934"/>
      <c r="GW12" s="934"/>
      <c r="GX12" s="934"/>
      <c r="GY12" s="934"/>
      <c r="GZ12" s="934"/>
      <c r="HA12" s="934"/>
      <c r="HB12" s="934"/>
      <c r="HC12" s="934"/>
      <c r="HD12" s="934"/>
      <c r="HE12" s="934"/>
      <c r="HF12" s="934"/>
      <c r="HG12" s="934"/>
      <c r="HH12" s="934"/>
      <c r="HI12" s="934"/>
      <c r="HJ12" s="934"/>
      <c r="HK12" s="934"/>
      <c r="HL12" s="934"/>
      <c r="HM12" s="934"/>
      <c r="HN12" s="934"/>
      <c r="HO12" s="934"/>
      <c r="HP12" s="934"/>
      <c r="HQ12" s="934"/>
      <c r="HR12" s="934"/>
      <c r="HS12" s="934"/>
      <c r="HT12" s="934"/>
      <c r="HU12" s="934"/>
      <c r="HV12" s="934"/>
      <c r="HW12" s="934"/>
      <c r="HX12" s="934"/>
      <c r="HY12" s="934"/>
      <c r="HZ12" s="934"/>
      <c r="IA12" s="934"/>
      <c r="IB12" s="934"/>
      <c r="IC12" s="934"/>
      <c r="ID12" s="934"/>
      <c r="IE12" s="934"/>
      <c r="IF12" s="934"/>
      <c r="IG12" s="934"/>
      <c r="IH12" s="934"/>
      <c r="II12" s="934"/>
      <c r="IJ12" s="934"/>
      <c r="IK12" s="934"/>
      <c r="IL12" s="934"/>
      <c r="IM12" s="934"/>
      <c r="IN12" s="934"/>
      <c r="IO12" s="934"/>
      <c r="IP12" s="934"/>
      <c r="IQ12" s="934"/>
      <c r="IR12" s="934"/>
      <c r="IS12" s="934"/>
      <c r="IT12" s="934"/>
      <c r="IU12" s="934"/>
      <c r="IV12" s="934"/>
      <c r="IW12" s="934"/>
      <c r="IX12" s="934"/>
      <c r="IY12" s="934"/>
      <c r="IZ12" s="934"/>
      <c r="JA12" s="934"/>
      <c r="JB12" s="934"/>
      <c r="JC12" s="934"/>
      <c r="JD12" s="934"/>
      <c r="JE12" s="934"/>
      <c r="JF12" s="934"/>
      <c r="JG12" s="934"/>
      <c r="JH12" s="934"/>
      <c r="JI12" s="934"/>
      <c r="JJ12" s="934"/>
      <c r="JK12" s="934"/>
      <c r="JL12" s="934"/>
      <c r="JM12" s="934"/>
      <c r="JN12" s="934"/>
      <c r="JO12" s="934"/>
      <c r="JP12" s="934"/>
      <c r="JQ12" s="934"/>
      <c r="JR12" s="934"/>
      <c r="JS12" s="934"/>
      <c r="JT12" s="934"/>
      <c r="JU12" s="934"/>
      <c r="JV12" s="934"/>
      <c r="JW12" s="934"/>
      <c r="JX12" s="934"/>
      <c r="JY12" s="934"/>
      <c r="JZ12" s="934"/>
      <c r="KA12" s="934"/>
      <c r="KB12" s="934"/>
      <c r="KC12" s="934"/>
      <c r="KD12" s="934"/>
      <c r="KE12" s="934"/>
      <c r="KF12" s="934"/>
      <c r="KG12" s="934"/>
      <c r="KH12" s="934"/>
      <c r="KI12" s="934"/>
      <c r="KJ12" s="934"/>
      <c r="KK12" s="934"/>
      <c r="KL12" s="934"/>
      <c r="KM12" s="934"/>
      <c r="KN12" s="934"/>
      <c r="KO12" s="934"/>
      <c r="KP12" s="934"/>
      <c r="KQ12" s="934"/>
      <c r="KR12" s="934"/>
      <c r="KS12" s="934"/>
      <c r="KT12" s="934"/>
      <c r="KU12" s="934"/>
      <c r="KV12" s="934"/>
      <c r="KW12" s="934"/>
      <c r="KX12" s="934"/>
      <c r="KY12" s="934"/>
      <c r="KZ12" s="934"/>
      <c r="LA12" s="934"/>
      <c r="LB12" s="934"/>
      <c r="LC12" s="934"/>
      <c r="LD12" s="934"/>
      <c r="LE12" s="934"/>
      <c r="LF12" s="934"/>
      <c r="LG12" s="934"/>
      <c r="LH12" s="934"/>
      <c r="LI12" s="934"/>
      <c r="LJ12" s="934"/>
      <c r="LK12" s="934"/>
      <c r="LL12" s="934"/>
      <c r="LM12" s="934"/>
      <c r="LN12" s="934"/>
      <c r="LO12" s="934"/>
      <c r="LP12" s="934"/>
      <c r="LQ12" s="934"/>
      <c r="LR12" s="934"/>
      <c r="LS12" s="934"/>
      <c r="LT12" s="934"/>
      <c r="LU12" s="934"/>
      <c r="LV12" s="934"/>
      <c r="LW12" s="934"/>
      <c r="LX12" s="934"/>
      <c r="LY12" s="934"/>
      <c r="LZ12" s="934"/>
      <c r="MA12" s="934"/>
      <c r="MB12" s="934"/>
      <c r="MC12" s="934"/>
      <c r="MD12" s="934"/>
      <c r="ME12" s="934"/>
      <c r="MF12" s="934"/>
      <c r="MG12" s="934"/>
      <c r="MH12" s="934"/>
      <c r="MI12" s="934"/>
      <c r="MJ12" s="934"/>
      <c r="MK12" s="934"/>
      <c r="ML12" s="934"/>
      <c r="MM12" s="934"/>
      <c r="MN12" s="934"/>
      <c r="MO12" s="934"/>
      <c r="MP12" s="934"/>
      <c r="MQ12" s="934"/>
      <c r="MR12" s="934"/>
      <c r="MS12" s="934"/>
      <c r="MT12" s="934"/>
      <c r="MU12" s="934"/>
      <c r="MV12" s="934"/>
      <c r="MW12" s="934"/>
      <c r="MX12" s="934"/>
      <c r="MY12" s="934"/>
      <c r="MZ12" s="934"/>
      <c r="NA12" s="934"/>
      <c r="NB12" s="934"/>
      <c r="NC12" s="934"/>
      <c r="ND12" s="934"/>
      <c r="NE12" s="934"/>
      <c r="NF12" s="934"/>
      <c r="NG12" s="934"/>
      <c r="NH12" s="934"/>
      <c r="NI12" s="934"/>
      <c r="NJ12" s="934"/>
      <c r="NK12" s="934"/>
      <c r="NL12" s="934"/>
      <c r="NM12" s="934"/>
      <c r="NN12" s="934"/>
      <c r="NO12" s="934"/>
      <c r="NP12" s="934"/>
      <c r="NQ12" s="934"/>
      <c r="NR12" s="934"/>
      <c r="NS12" s="934"/>
      <c r="NT12" s="934"/>
      <c r="NU12" s="934"/>
      <c r="NV12" s="934"/>
      <c r="NW12" s="934"/>
      <c r="NX12" s="934"/>
      <c r="NY12" s="934"/>
      <c r="NZ12" s="934"/>
      <c r="OA12" s="934"/>
      <c r="OB12" s="934"/>
      <c r="OC12" s="934"/>
      <c r="OD12" s="934"/>
      <c r="OE12" s="934"/>
      <c r="OF12" s="934"/>
      <c r="OG12" s="934"/>
      <c r="OH12" s="934"/>
      <c r="OI12" s="934"/>
      <c r="OJ12" s="934"/>
      <c r="OK12" s="934"/>
      <c r="OL12" s="934"/>
      <c r="OM12" s="934"/>
      <c r="ON12" s="934"/>
      <c r="OO12" s="934"/>
      <c r="OP12" s="934"/>
      <c r="OQ12" s="934"/>
      <c r="OR12" s="934"/>
      <c r="OS12" s="934"/>
      <c r="OT12" s="934"/>
      <c r="OU12" s="934"/>
      <c r="OV12" s="934"/>
      <c r="OW12" s="934"/>
      <c r="OX12" s="934"/>
      <c r="OY12" s="934"/>
      <c r="OZ12" s="934"/>
      <c r="PA12" s="934"/>
      <c r="PB12" s="934"/>
      <c r="PC12" s="934"/>
      <c r="PD12" s="934"/>
      <c r="PE12" s="934"/>
      <c r="PF12" s="934"/>
      <c r="PG12" s="934"/>
      <c r="PH12" s="934"/>
      <c r="PI12" s="934"/>
      <c r="PJ12" s="934"/>
      <c r="PK12" s="934"/>
      <c r="PL12" s="934"/>
      <c r="PM12" s="934"/>
      <c r="PN12" s="934"/>
      <c r="PO12" s="934"/>
      <c r="PP12" s="934"/>
      <c r="PQ12" s="934"/>
      <c r="PR12" s="934"/>
      <c r="PS12" s="934"/>
      <c r="PT12" s="934"/>
      <c r="PU12" s="934"/>
      <c r="PV12" s="934"/>
      <c r="PW12" s="934"/>
      <c r="PX12" s="934"/>
      <c r="PY12" s="934"/>
      <c r="PZ12" s="934"/>
      <c r="QA12" s="934"/>
      <c r="QB12" s="934"/>
      <c r="QC12" s="934"/>
      <c r="QD12" s="934"/>
      <c r="QE12" s="934"/>
      <c r="QF12" s="934"/>
      <c r="QG12" s="934"/>
      <c r="QH12" s="934"/>
      <c r="QI12" s="934"/>
      <c r="QJ12" s="934"/>
      <c r="QK12" s="934"/>
      <c r="QL12" s="934"/>
      <c r="QM12" s="934"/>
      <c r="QN12" s="934"/>
      <c r="QO12" s="934"/>
      <c r="QP12" s="934"/>
      <c r="QQ12" s="934"/>
      <c r="QR12" s="934"/>
      <c r="QS12" s="934"/>
      <c r="QT12" s="934"/>
      <c r="QU12" s="934"/>
      <c r="QV12" s="934"/>
      <c r="QW12" s="934"/>
      <c r="QX12" s="934"/>
      <c r="QY12" s="934"/>
      <c r="QZ12" s="934"/>
      <c r="RA12" s="934"/>
      <c r="RB12" s="934"/>
      <c r="RC12" s="934"/>
      <c r="RD12" s="934"/>
      <c r="RE12" s="934"/>
      <c r="RF12" s="934"/>
      <c r="RG12" s="934"/>
      <c r="RH12" s="934"/>
      <c r="RI12" s="934"/>
      <c r="RJ12" s="934"/>
      <c r="RK12" s="934"/>
      <c r="RL12" s="934"/>
      <c r="RM12" s="934"/>
      <c r="RN12" s="934"/>
      <c r="RO12" s="934"/>
      <c r="RP12" s="934"/>
      <c r="RQ12" s="934"/>
      <c r="RR12" s="934"/>
      <c r="RS12" s="934"/>
      <c r="RT12" s="934"/>
      <c r="RU12" s="934"/>
      <c r="RV12" s="934"/>
      <c r="RW12" s="934"/>
      <c r="RX12" s="934"/>
      <c r="RY12" s="934"/>
      <c r="RZ12" s="934"/>
      <c r="SA12" s="934"/>
      <c r="SB12" s="934"/>
      <c r="SC12" s="934"/>
      <c r="SD12" s="934"/>
      <c r="SE12" s="934"/>
      <c r="SF12" s="934"/>
      <c r="SG12" s="934"/>
      <c r="SH12" s="934"/>
      <c r="SI12" s="934"/>
      <c r="SJ12" s="934"/>
      <c r="SK12" s="934"/>
      <c r="SL12" s="934"/>
      <c r="SM12" s="934"/>
      <c r="SN12" s="934"/>
      <c r="SO12" s="934"/>
      <c r="SP12" s="934"/>
      <c r="SQ12" s="934"/>
      <c r="SR12" s="934"/>
      <c r="SS12" s="934"/>
      <c r="ST12" s="934"/>
      <c r="SU12" s="934"/>
      <c r="SV12" s="934"/>
      <c r="SW12" s="934"/>
      <c r="SX12" s="934"/>
      <c r="SY12" s="934"/>
      <c r="SZ12" s="934"/>
      <c r="TA12" s="934"/>
      <c r="TB12" s="934"/>
      <c r="TC12" s="934"/>
      <c r="TD12" s="934"/>
      <c r="TE12" s="934"/>
      <c r="TF12" s="934"/>
      <c r="TG12" s="934"/>
      <c r="TH12" s="934"/>
      <c r="TI12" s="934"/>
      <c r="TJ12" s="934"/>
      <c r="TK12" s="934"/>
      <c r="TL12" s="934"/>
      <c r="TM12" s="934"/>
      <c r="TN12" s="934"/>
      <c r="TO12" s="934"/>
      <c r="TP12" s="934"/>
      <c r="TQ12" s="934"/>
      <c r="TR12" s="934"/>
      <c r="TS12" s="934"/>
      <c r="TT12" s="934"/>
      <c r="TU12" s="934"/>
      <c r="TV12" s="934"/>
      <c r="TW12" s="934"/>
      <c r="TX12" s="934"/>
      <c r="TY12" s="934"/>
      <c r="TZ12" s="934"/>
      <c r="UA12" s="934"/>
      <c r="UB12" s="934"/>
      <c r="UC12" s="934"/>
      <c r="UD12" s="934"/>
      <c r="UE12" s="934"/>
      <c r="UF12" s="934"/>
      <c r="UG12" s="934"/>
      <c r="UH12" s="934"/>
      <c r="UI12" s="934"/>
      <c r="UJ12" s="934"/>
      <c r="UK12" s="934"/>
      <c r="UL12" s="934"/>
      <c r="UM12" s="934"/>
      <c r="UN12" s="934"/>
      <c r="UO12" s="934"/>
      <c r="UP12" s="934"/>
      <c r="UQ12" s="934"/>
      <c r="UR12" s="934"/>
      <c r="US12" s="934"/>
      <c r="UT12" s="934"/>
      <c r="UU12" s="934"/>
      <c r="UV12" s="934"/>
      <c r="UW12" s="934"/>
      <c r="UX12" s="934"/>
      <c r="UY12" s="934"/>
      <c r="UZ12" s="934"/>
      <c r="VA12" s="934"/>
      <c r="VB12" s="934"/>
      <c r="VC12" s="934"/>
      <c r="VD12" s="934"/>
      <c r="VE12" s="934"/>
      <c r="VF12" s="934"/>
      <c r="VG12" s="934"/>
      <c r="VH12" s="934"/>
      <c r="VI12" s="934"/>
      <c r="VJ12" s="934"/>
      <c r="VK12" s="934"/>
      <c r="VL12" s="934"/>
      <c r="VM12" s="934"/>
      <c r="VN12" s="934"/>
      <c r="VO12" s="934"/>
      <c r="VP12" s="934"/>
      <c r="VQ12" s="934"/>
      <c r="VR12" s="934"/>
      <c r="VS12" s="934"/>
      <c r="VT12" s="934"/>
      <c r="VU12" s="934"/>
      <c r="VV12" s="934"/>
      <c r="VW12" s="934"/>
      <c r="VX12" s="934"/>
      <c r="VY12" s="934"/>
      <c r="VZ12" s="934"/>
      <c r="WA12" s="934"/>
      <c r="WB12" s="934"/>
      <c r="WC12" s="934"/>
      <c r="WD12" s="934"/>
      <c r="WE12" s="934"/>
      <c r="WF12" s="934"/>
      <c r="WG12" s="934"/>
      <c r="WH12" s="934"/>
      <c r="WI12" s="934"/>
      <c r="WJ12" s="934"/>
      <c r="WK12" s="934"/>
      <c r="WL12" s="934"/>
      <c r="WM12" s="934"/>
      <c r="WN12" s="934"/>
      <c r="WO12" s="934"/>
      <c r="WP12" s="934"/>
      <c r="WQ12" s="934"/>
      <c r="WR12" s="934"/>
      <c r="WS12" s="934"/>
      <c r="WT12" s="934"/>
      <c r="WU12" s="934"/>
      <c r="WV12" s="934"/>
      <c r="WW12" s="934"/>
      <c r="WX12" s="934"/>
      <c r="WY12" s="934"/>
      <c r="WZ12" s="934"/>
      <c r="XA12" s="934"/>
      <c r="XB12" s="934"/>
      <c r="XC12" s="934"/>
      <c r="XD12" s="934"/>
      <c r="XE12" s="934"/>
      <c r="XF12" s="934"/>
      <c r="XG12" s="934"/>
      <c r="XH12" s="934"/>
      <c r="XI12" s="934"/>
      <c r="XJ12" s="934"/>
      <c r="XK12" s="934"/>
      <c r="XL12" s="934"/>
      <c r="XM12" s="934"/>
      <c r="XN12" s="934"/>
      <c r="XO12" s="934"/>
      <c r="XP12" s="934"/>
      <c r="XQ12" s="934"/>
      <c r="XR12" s="934"/>
      <c r="XS12" s="934"/>
      <c r="XT12" s="934"/>
      <c r="XU12" s="934"/>
      <c r="XV12" s="934"/>
      <c r="XW12" s="934"/>
      <c r="XX12" s="934"/>
      <c r="XY12" s="934"/>
      <c r="XZ12" s="934"/>
      <c r="YA12" s="934"/>
      <c r="YB12" s="934"/>
      <c r="YC12" s="934"/>
      <c r="YD12" s="934"/>
      <c r="YE12" s="934"/>
      <c r="YF12" s="934"/>
      <c r="YG12" s="934"/>
      <c r="YH12" s="934"/>
      <c r="YI12" s="934"/>
      <c r="YJ12" s="934"/>
      <c r="YK12" s="934"/>
      <c r="YL12" s="934"/>
      <c r="YM12" s="934"/>
      <c r="YN12" s="934"/>
      <c r="YO12" s="934"/>
      <c r="YP12" s="934"/>
      <c r="YQ12" s="934"/>
      <c r="YR12" s="934"/>
      <c r="YS12" s="934"/>
      <c r="YT12" s="934"/>
      <c r="YU12" s="934"/>
      <c r="YV12" s="934"/>
      <c r="YW12" s="934"/>
      <c r="YX12" s="934"/>
      <c r="YY12" s="934"/>
      <c r="YZ12" s="934"/>
      <c r="ZA12" s="934"/>
      <c r="ZB12" s="934"/>
      <c r="ZC12" s="934"/>
      <c r="ZD12" s="934"/>
      <c r="ZE12" s="934"/>
      <c r="ZF12" s="934"/>
      <c r="ZG12" s="934"/>
      <c r="ZH12" s="934"/>
      <c r="ZI12" s="934"/>
      <c r="ZJ12" s="934"/>
      <c r="ZK12" s="934"/>
      <c r="ZL12" s="934"/>
      <c r="ZM12" s="934"/>
      <c r="ZN12" s="934"/>
      <c r="ZO12" s="934"/>
      <c r="ZP12" s="934"/>
      <c r="ZQ12" s="934"/>
      <c r="ZR12" s="934"/>
      <c r="ZS12" s="934"/>
      <c r="ZT12" s="934"/>
      <c r="ZU12" s="934"/>
      <c r="ZV12" s="934"/>
      <c r="ZW12" s="934"/>
      <c r="ZX12" s="934"/>
      <c r="ZY12" s="934"/>
      <c r="ZZ12" s="934"/>
      <c r="AAA12" s="934"/>
      <c r="AAB12" s="934"/>
      <c r="AAC12" s="934"/>
      <c r="AAD12" s="934"/>
      <c r="AAE12" s="934"/>
      <c r="AAF12" s="934"/>
      <c r="AAG12" s="934"/>
      <c r="AAH12" s="934"/>
      <c r="AAI12" s="934"/>
      <c r="AAJ12" s="934"/>
      <c r="AAK12" s="934"/>
      <c r="AAL12" s="934"/>
      <c r="AAM12" s="934"/>
      <c r="AAN12" s="934"/>
      <c r="AAO12" s="934"/>
      <c r="AAP12" s="934"/>
      <c r="AAQ12" s="934"/>
      <c r="AAR12" s="934"/>
      <c r="AAS12" s="934"/>
      <c r="AAT12" s="934"/>
      <c r="AAU12" s="934"/>
      <c r="AAV12" s="934"/>
      <c r="AAW12" s="934"/>
      <c r="AAX12" s="934"/>
      <c r="AAY12" s="934"/>
      <c r="AAZ12" s="934"/>
      <c r="ABA12" s="934"/>
      <c r="ABB12" s="934"/>
      <c r="ABC12" s="934"/>
      <c r="ABD12" s="934"/>
      <c r="ABE12" s="934"/>
      <c r="ABF12" s="934"/>
      <c r="ABG12" s="934"/>
      <c r="ABH12" s="934"/>
      <c r="ABI12" s="934"/>
      <c r="ABJ12" s="934"/>
      <c r="ABK12" s="934"/>
      <c r="ABL12" s="934"/>
      <c r="ABM12" s="934"/>
      <c r="ABN12" s="934"/>
      <c r="ABO12" s="934"/>
      <c r="ABP12" s="934"/>
      <c r="ABQ12" s="934"/>
      <c r="ABR12" s="934"/>
      <c r="ABS12" s="934"/>
      <c r="ABT12" s="934"/>
      <c r="ABU12" s="934"/>
      <c r="ABV12" s="934"/>
      <c r="ABW12" s="934"/>
      <c r="ABX12" s="934"/>
      <c r="ABY12" s="934"/>
      <c r="ABZ12" s="934"/>
      <c r="ACA12" s="934"/>
      <c r="ACB12" s="934"/>
      <c r="ACC12" s="934"/>
      <c r="ACD12" s="934"/>
      <c r="ACE12" s="934"/>
      <c r="ACF12" s="934"/>
      <c r="ACG12" s="934"/>
      <c r="ACH12" s="934"/>
      <c r="ACI12" s="934"/>
      <c r="ACJ12" s="934"/>
      <c r="ACK12" s="934"/>
      <c r="ACL12" s="934"/>
      <c r="ACM12" s="934"/>
      <c r="ACN12" s="934"/>
      <c r="ACO12" s="934"/>
      <c r="ACP12" s="934"/>
      <c r="ACQ12" s="934"/>
      <c r="ACR12" s="934"/>
      <c r="ACS12" s="934"/>
      <c r="ACT12" s="934"/>
      <c r="ACU12" s="934"/>
      <c r="ACV12" s="934"/>
      <c r="ACW12" s="934"/>
      <c r="ACX12" s="934"/>
      <c r="ACY12" s="934"/>
      <c r="ACZ12" s="934"/>
      <c r="ADA12" s="934"/>
      <c r="ADB12" s="934"/>
      <c r="ADC12" s="934"/>
      <c r="ADD12" s="934"/>
      <c r="ADE12" s="934"/>
      <c r="ADF12" s="934"/>
      <c r="ADG12" s="934"/>
      <c r="ADH12" s="934"/>
      <c r="ADI12" s="934"/>
      <c r="ADJ12" s="934"/>
      <c r="ADK12" s="934"/>
      <c r="ADL12" s="934"/>
      <c r="ADM12" s="934"/>
      <c r="ADN12" s="934"/>
      <c r="ADO12" s="934"/>
      <c r="ADP12" s="934"/>
      <c r="ADQ12" s="934"/>
      <c r="ADR12" s="934"/>
      <c r="ADS12" s="934"/>
      <c r="ADT12" s="934"/>
      <c r="ADU12" s="934"/>
      <c r="ADV12" s="934"/>
      <c r="ADW12" s="934"/>
      <c r="ADX12" s="934"/>
      <c r="ADY12" s="934"/>
      <c r="ADZ12" s="934"/>
      <c r="AEA12" s="934"/>
      <c r="AEB12" s="934"/>
      <c r="AEC12" s="934"/>
      <c r="AED12" s="934"/>
      <c r="AEE12" s="934"/>
      <c r="AEF12" s="934"/>
      <c r="AEG12" s="934"/>
      <c r="AEH12" s="934"/>
      <c r="AEI12" s="934"/>
      <c r="AEJ12" s="934"/>
      <c r="AEK12" s="934"/>
      <c r="AEL12" s="934"/>
      <c r="AEM12" s="934"/>
      <c r="AEN12" s="934"/>
      <c r="AEO12" s="934"/>
      <c r="AEP12" s="934"/>
      <c r="AEQ12" s="934"/>
      <c r="AER12" s="934"/>
      <c r="AES12" s="934"/>
      <c r="AET12" s="934"/>
      <c r="AEU12" s="934"/>
      <c r="AEV12" s="934"/>
      <c r="AEW12" s="934"/>
      <c r="AEX12" s="934"/>
      <c r="AEY12" s="934"/>
      <c r="AEZ12" s="934"/>
      <c r="AFA12" s="934"/>
      <c r="AFB12" s="934"/>
      <c r="AFC12" s="934"/>
      <c r="AFD12" s="934"/>
      <c r="AFE12" s="934"/>
      <c r="AFF12" s="934"/>
      <c r="AFG12" s="934"/>
      <c r="AFH12" s="934"/>
      <c r="AFI12" s="934"/>
      <c r="AFJ12" s="934"/>
      <c r="AFK12" s="934"/>
      <c r="AFL12" s="934"/>
      <c r="AFM12" s="934"/>
      <c r="AFN12" s="934"/>
      <c r="AFO12" s="934"/>
      <c r="AFP12" s="934"/>
      <c r="AFQ12" s="934"/>
      <c r="AFR12" s="934"/>
      <c r="AFS12" s="934"/>
      <c r="AFT12" s="934"/>
      <c r="AFU12" s="934"/>
      <c r="AFV12" s="934"/>
      <c r="AFW12" s="934"/>
      <c r="AFX12" s="934"/>
      <c r="AFY12" s="934"/>
      <c r="AFZ12" s="934"/>
      <c r="AGA12" s="934"/>
      <c r="AGB12" s="934"/>
      <c r="AGC12" s="934"/>
      <c r="AGD12" s="934"/>
      <c r="AGE12" s="934"/>
      <c r="AGF12" s="934"/>
      <c r="AGG12" s="934"/>
      <c r="AGH12" s="934"/>
      <c r="AGI12" s="934"/>
      <c r="AGJ12" s="934"/>
      <c r="AGK12" s="934"/>
      <c r="AGL12" s="934"/>
      <c r="AGM12" s="934"/>
      <c r="AGN12" s="934"/>
      <c r="AGO12" s="934"/>
      <c r="AGP12" s="934"/>
      <c r="AGQ12" s="934"/>
      <c r="AGR12" s="934"/>
      <c r="AGS12" s="934"/>
      <c r="AGT12" s="934"/>
      <c r="AGU12" s="934"/>
      <c r="AGV12" s="934"/>
      <c r="AGW12" s="934"/>
      <c r="AGX12" s="934"/>
      <c r="AGY12" s="934"/>
      <c r="AGZ12" s="934"/>
      <c r="AHA12" s="934"/>
      <c r="AHB12" s="934"/>
      <c r="AHC12" s="934"/>
      <c r="AHD12" s="934"/>
      <c r="AHE12" s="934"/>
      <c r="AHF12" s="934"/>
      <c r="AHG12" s="934"/>
      <c r="AHH12" s="934"/>
      <c r="AHI12" s="934"/>
      <c r="AHJ12" s="934"/>
      <c r="AHK12" s="934"/>
      <c r="AHL12" s="934"/>
      <c r="AHM12" s="934"/>
      <c r="AHN12" s="934"/>
      <c r="AHO12" s="934"/>
      <c r="AHP12" s="934"/>
      <c r="AHQ12" s="934"/>
      <c r="AHR12" s="934"/>
      <c r="AHS12" s="934"/>
      <c r="AHT12" s="934"/>
      <c r="AHU12" s="934"/>
      <c r="AHV12" s="934"/>
      <c r="AHW12" s="934"/>
      <c r="AHX12" s="934"/>
      <c r="AHY12" s="934"/>
      <c r="AHZ12" s="934"/>
      <c r="AIA12" s="934"/>
      <c r="AIB12" s="934"/>
      <c r="AIC12" s="934"/>
      <c r="AID12" s="934"/>
      <c r="AIE12" s="934"/>
      <c r="AIF12" s="934"/>
      <c r="AIG12" s="934"/>
      <c r="AIH12" s="934"/>
      <c r="AII12" s="934"/>
      <c r="AIJ12" s="934"/>
      <c r="AIK12" s="934"/>
      <c r="AIL12" s="934"/>
      <c r="AIM12" s="934"/>
      <c r="AIN12" s="934"/>
      <c r="AIO12" s="934"/>
      <c r="AIP12" s="934"/>
      <c r="AIQ12" s="934"/>
      <c r="AIR12" s="934"/>
      <c r="AIS12" s="934"/>
      <c r="AIT12" s="934"/>
      <c r="AIU12" s="934"/>
      <c r="AIV12" s="934"/>
      <c r="AIW12" s="934"/>
      <c r="AIX12" s="934"/>
      <c r="AIY12" s="934"/>
      <c r="AIZ12" s="934"/>
      <c r="AJA12" s="934"/>
      <c r="AJB12" s="934"/>
      <c r="AJC12" s="934"/>
      <c r="AJD12" s="934"/>
      <c r="AJE12" s="934"/>
      <c r="AJF12" s="934"/>
      <c r="AJG12" s="934"/>
      <c r="AJH12" s="934"/>
      <c r="AJI12" s="934"/>
      <c r="AJJ12" s="934"/>
      <c r="AJK12" s="934"/>
      <c r="AJL12" s="934"/>
      <c r="AJM12" s="934"/>
      <c r="AJN12" s="934"/>
      <c r="AJO12" s="934"/>
      <c r="AJP12" s="934"/>
      <c r="AJQ12" s="934"/>
      <c r="AJR12" s="934"/>
      <c r="AJS12" s="934"/>
      <c r="AJT12" s="934"/>
      <c r="AJU12" s="934"/>
      <c r="AJV12" s="934"/>
      <c r="AJW12" s="934"/>
      <c r="AJX12" s="934"/>
      <c r="AJY12" s="934"/>
      <c r="AJZ12" s="934"/>
      <c r="AKA12" s="934"/>
      <c r="AKB12" s="934"/>
      <c r="AKC12" s="934"/>
      <c r="AKD12" s="934"/>
      <c r="AKE12" s="934"/>
      <c r="AKF12" s="934"/>
      <c r="AKG12" s="934"/>
      <c r="AKH12" s="934"/>
      <c r="AKI12" s="934"/>
      <c r="AKJ12" s="934"/>
      <c r="AKK12" s="934"/>
      <c r="AKL12" s="934"/>
      <c r="AKM12" s="934"/>
      <c r="AKN12" s="934"/>
      <c r="AKO12" s="934"/>
      <c r="AKP12" s="934"/>
      <c r="AKQ12" s="934"/>
      <c r="AKR12" s="934"/>
      <c r="AKS12" s="934"/>
      <c r="AKT12" s="934"/>
      <c r="AKU12" s="934"/>
      <c r="AKV12" s="934"/>
      <c r="AKW12" s="934"/>
      <c r="AKX12" s="934"/>
      <c r="AKY12" s="934"/>
      <c r="AKZ12" s="934"/>
      <c r="ALA12" s="934"/>
      <c r="ALB12" s="934"/>
      <c r="ALC12" s="934"/>
      <c r="ALD12" s="934"/>
      <c r="ALE12" s="934"/>
      <c r="ALF12" s="934"/>
      <c r="ALG12" s="934"/>
      <c r="ALH12" s="934"/>
      <c r="ALI12" s="934"/>
      <c r="ALJ12" s="934"/>
      <c r="ALK12" s="934"/>
      <c r="ALL12" s="934"/>
      <c r="ALM12" s="934"/>
      <c r="ALN12" s="934"/>
      <c r="ALO12" s="934"/>
      <c r="ALP12" s="934"/>
      <c r="ALQ12" s="934"/>
      <c r="ALR12" s="934"/>
      <c r="ALS12" s="934"/>
      <c r="ALT12" s="934"/>
      <c r="ALU12" s="934"/>
      <c r="ALV12" s="934"/>
      <c r="ALW12" s="934"/>
      <c r="ALX12" s="934"/>
      <c r="ALY12" s="934"/>
      <c r="ALZ12" s="934"/>
      <c r="AMA12" s="934"/>
      <c r="AMB12" s="934"/>
      <c r="AMC12" s="934"/>
      <c r="AMD12" s="934"/>
      <c r="AME12" s="934"/>
      <c r="AMF12" s="934"/>
      <c r="AMG12" s="934"/>
      <c r="AMH12" s="934"/>
      <c r="AMI12" s="934"/>
      <c r="AMJ12" s="934"/>
      <c r="AMK12" s="934"/>
      <c r="AML12" s="934"/>
      <c r="AMM12" s="934"/>
      <c r="AMN12" s="934"/>
      <c r="AMO12" s="934"/>
      <c r="AMP12" s="934"/>
      <c r="AMQ12" s="934"/>
      <c r="AMR12" s="934"/>
      <c r="AMS12" s="934"/>
      <c r="AMT12" s="934"/>
      <c r="AMU12" s="934"/>
      <c r="AMV12" s="934"/>
      <c r="AMW12" s="934"/>
      <c r="AMX12" s="934"/>
      <c r="AMY12" s="934"/>
      <c r="AMZ12" s="934"/>
      <c r="ANA12" s="934"/>
      <c r="ANB12" s="934"/>
      <c r="ANC12" s="934"/>
      <c r="AND12" s="934"/>
      <c r="ANE12" s="934"/>
      <c r="ANF12" s="934"/>
      <c r="ANG12" s="934"/>
      <c r="ANH12" s="934"/>
      <c r="ANI12" s="934"/>
      <c r="ANJ12" s="934"/>
      <c r="ANK12" s="934"/>
      <c r="ANL12" s="934"/>
      <c r="ANM12" s="934"/>
      <c r="ANN12" s="934"/>
      <c r="ANO12" s="934"/>
      <c r="ANP12" s="934"/>
      <c r="ANQ12" s="934"/>
      <c r="ANR12" s="934"/>
      <c r="ANS12" s="934"/>
      <c r="ANT12" s="934"/>
      <c r="ANU12" s="934"/>
      <c r="ANV12" s="934"/>
      <c r="ANW12" s="934"/>
      <c r="ANX12" s="934"/>
      <c r="ANY12" s="934"/>
      <c r="ANZ12" s="934"/>
      <c r="AOA12" s="934"/>
      <c r="AOB12" s="934"/>
      <c r="AOC12" s="934"/>
      <c r="AOD12" s="934"/>
      <c r="AOE12" s="934"/>
      <c r="AOF12" s="934"/>
      <c r="AOG12" s="934"/>
      <c r="AOH12" s="934"/>
      <c r="AOI12" s="934"/>
      <c r="AOJ12" s="934"/>
      <c r="AOK12" s="934"/>
      <c r="AOL12" s="934"/>
      <c r="AOM12" s="934"/>
      <c r="AON12" s="934"/>
      <c r="AOO12" s="934"/>
      <c r="AOP12" s="934"/>
      <c r="AOQ12" s="934"/>
      <c r="AOR12" s="934"/>
      <c r="AOS12" s="934"/>
      <c r="AOT12" s="934"/>
      <c r="AOU12" s="934"/>
      <c r="AOV12" s="934"/>
      <c r="AOW12" s="934"/>
      <c r="AOX12" s="934"/>
      <c r="AOY12" s="934"/>
      <c r="AOZ12" s="934"/>
      <c r="APA12" s="934"/>
      <c r="APB12" s="934"/>
      <c r="APC12" s="934"/>
      <c r="APD12" s="934"/>
      <c r="APE12" s="934"/>
      <c r="APF12" s="934"/>
      <c r="APG12" s="934"/>
      <c r="APH12" s="934"/>
      <c r="API12" s="934"/>
      <c r="APJ12" s="934"/>
      <c r="APK12" s="934"/>
      <c r="APL12" s="934"/>
      <c r="APM12" s="934"/>
      <c r="APN12" s="934"/>
      <c r="APO12" s="934"/>
      <c r="APP12" s="934"/>
      <c r="APQ12" s="934"/>
      <c r="APR12" s="934"/>
      <c r="APS12" s="934"/>
      <c r="APT12" s="934"/>
      <c r="APU12" s="934"/>
      <c r="APV12" s="934"/>
      <c r="APW12" s="934"/>
      <c r="APX12" s="934"/>
      <c r="APY12" s="934"/>
      <c r="APZ12" s="934"/>
      <c r="AQA12" s="934"/>
      <c r="AQB12" s="934"/>
      <c r="AQC12" s="934"/>
      <c r="AQD12" s="934"/>
      <c r="AQE12" s="934"/>
      <c r="AQF12" s="934"/>
      <c r="AQG12" s="934"/>
      <c r="AQH12" s="934"/>
      <c r="AQI12" s="934"/>
      <c r="AQJ12" s="934"/>
      <c r="AQK12" s="934"/>
      <c r="AQL12" s="934"/>
      <c r="AQM12" s="934"/>
      <c r="AQN12" s="934"/>
      <c r="AQO12" s="934"/>
      <c r="AQP12" s="934"/>
      <c r="AQQ12" s="934"/>
      <c r="AQR12" s="934"/>
      <c r="AQS12" s="934"/>
      <c r="AQT12" s="934"/>
      <c r="AQU12" s="934"/>
      <c r="AQV12" s="934"/>
      <c r="AQW12" s="934"/>
      <c r="AQX12" s="934"/>
      <c r="AQY12" s="934"/>
      <c r="AQZ12" s="934"/>
      <c r="ARA12" s="934"/>
      <c r="ARB12" s="934"/>
      <c r="ARC12" s="934"/>
      <c r="ARD12" s="934"/>
      <c r="ARE12" s="934"/>
      <c r="ARF12" s="934"/>
      <c r="ARG12" s="934"/>
      <c r="ARH12" s="934"/>
      <c r="ARI12" s="934"/>
      <c r="ARJ12" s="934"/>
      <c r="ARK12" s="934"/>
      <c r="ARL12" s="934"/>
      <c r="ARM12" s="934"/>
      <c r="ARN12" s="934"/>
      <c r="ARO12" s="934"/>
      <c r="ARP12" s="934"/>
      <c r="ARQ12" s="934"/>
      <c r="ARR12" s="934"/>
      <c r="ARS12" s="934"/>
      <c r="ART12" s="934"/>
      <c r="ARU12" s="934"/>
      <c r="ARV12" s="934"/>
      <c r="ARW12" s="934"/>
      <c r="ARX12" s="934"/>
      <c r="ARY12" s="934"/>
      <c r="ARZ12" s="934"/>
      <c r="ASA12" s="934"/>
      <c r="ASB12" s="934"/>
      <c r="ASC12" s="934"/>
      <c r="ASD12" s="934"/>
      <c r="ASE12" s="934"/>
      <c r="ASF12" s="934"/>
      <c r="ASG12" s="934"/>
      <c r="ASH12" s="934"/>
      <c r="ASI12" s="934"/>
      <c r="ASJ12" s="934"/>
      <c r="ASK12" s="934"/>
      <c r="ASL12" s="934"/>
      <c r="ASM12" s="934"/>
      <c r="ASN12" s="934"/>
      <c r="ASO12" s="934"/>
      <c r="ASP12" s="934"/>
      <c r="ASQ12" s="934"/>
      <c r="ASR12" s="934"/>
      <c r="ASS12" s="934"/>
      <c r="AST12" s="934"/>
      <c r="ASU12" s="934"/>
      <c r="ASV12" s="934"/>
      <c r="ASW12" s="934"/>
      <c r="ASX12" s="934"/>
      <c r="ASY12" s="934"/>
      <c r="ASZ12" s="934"/>
      <c r="ATA12" s="934"/>
      <c r="ATB12" s="934"/>
      <c r="ATC12" s="934"/>
      <c r="ATD12" s="934"/>
      <c r="ATE12" s="934"/>
      <c r="ATF12" s="934"/>
      <c r="ATG12" s="934"/>
      <c r="ATH12" s="934"/>
      <c r="ATI12" s="934"/>
      <c r="ATJ12" s="934"/>
      <c r="ATK12" s="934"/>
      <c r="ATL12" s="934"/>
      <c r="ATM12" s="934"/>
      <c r="ATN12" s="934"/>
      <c r="ATO12" s="934"/>
      <c r="ATP12" s="934"/>
      <c r="ATQ12" s="934"/>
      <c r="ATR12" s="934"/>
      <c r="ATS12" s="934"/>
      <c r="ATT12" s="934"/>
      <c r="ATU12" s="934"/>
      <c r="ATV12" s="934"/>
      <c r="ATW12" s="934"/>
      <c r="ATX12" s="934"/>
      <c r="ATY12" s="934"/>
      <c r="ATZ12" s="934"/>
      <c r="AUA12" s="934"/>
      <c r="AUB12" s="934"/>
      <c r="AUC12" s="934"/>
      <c r="AUD12" s="934"/>
      <c r="AUE12" s="934"/>
      <c r="AUF12" s="934"/>
      <c r="AUG12" s="934"/>
      <c r="AUH12" s="934"/>
      <c r="AUI12" s="934"/>
      <c r="AUJ12" s="934"/>
      <c r="AUK12" s="934"/>
      <c r="AUL12" s="934"/>
      <c r="AUM12" s="934"/>
      <c r="AUN12" s="934"/>
      <c r="AUO12" s="934"/>
      <c r="AUP12" s="934"/>
      <c r="AUQ12" s="934"/>
      <c r="AUR12" s="934"/>
      <c r="AUS12" s="934"/>
      <c r="AUT12" s="934"/>
      <c r="AUU12" s="934"/>
      <c r="AUV12" s="934"/>
      <c r="AUW12" s="934"/>
      <c r="AUX12" s="934"/>
      <c r="AUY12" s="934"/>
      <c r="AUZ12" s="934"/>
      <c r="AVA12" s="934"/>
      <c r="AVB12" s="934"/>
      <c r="AVC12" s="934"/>
      <c r="AVD12" s="934"/>
      <c r="AVE12" s="934"/>
      <c r="AVF12" s="934"/>
      <c r="AVG12" s="934"/>
      <c r="AVH12" s="934"/>
      <c r="AVI12" s="934"/>
      <c r="AVJ12" s="934"/>
      <c r="AVK12" s="934"/>
      <c r="AVL12" s="934"/>
      <c r="AVM12" s="934"/>
      <c r="AVN12" s="934"/>
      <c r="AVO12" s="934"/>
      <c r="AVP12" s="934"/>
      <c r="AVQ12" s="934"/>
      <c r="AVR12" s="934"/>
      <c r="AVS12" s="934"/>
      <c r="AVT12" s="934"/>
      <c r="AVU12" s="934"/>
      <c r="AVV12" s="934"/>
      <c r="AVW12" s="934"/>
      <c r="AVX12" s="934"/>
      <c r="AVY12" s="934"/>
      <c r="AVZ12" s="934"/>
      <c r="AWA12" s="934"/>
      <c r="AWB12" s="934"/>
      <c r="AWC12" s="934"/>
      <c r="AWD12" s="934"/>
      <c r="AWE12" s="934"/>
      <c r="AWF12" s="934"/>
      <c r="AWG12" s="934"/>
      <c r="AWH12" s="934"/>
      <c r="AWI12" s="934"/>
      <c r="AWJ12" s="934"/>
      <c r="AWK12" s="934"/>
      <c r="AWL12" s="934"/>
      <c r="AWM12" s="934"/>
      <c r="AWN12" s="934"/>
      <c r="AWO12" s="934"/>
      <c r="AWP12" s="934"/>
      <c r="AWQ12" s="934"/>
      <c r="AWR12" s="934"/>
      <c r="AWS12" s="934"/>
      <c r="AWT12" s="934"/>
      <c r="AWU12" s="934"/>
      <c r="AWV12" s="934"/>
      <c r="AWW12" s="934"/>
      <c r="AWX12" s="934"/>
      <c r="AWY12" s="934"/>
      <c r="AWZ12" s="934"/>
      <c r="AXA12" s="934"/>
      <c r="AXB12" s="934"/>
      <c r="AXC12" s="934"/>
      <c r="AXD12" s="934"/>
      <c r="AXE12" s="934"/>
      <c r="AXF12" s="934"/>
      <c r="AXG12" s="934"/>
      <c r="AXH12" s="934"/>
      <c r="AXI12" s="934"/>
      <c r="AXJ12" s="934"/>
      <c r="AXK12" s="934"/>
      <c r="AXL12" s="934"/>
      <c r="AXM12" s="934"/>
      <c r="AXN12" s="934"/>
      <c r="AXO12" s="934"/>
      <c r="AXP12" s="934"/>
      <c r="AXQ12" s="934"/>
      <c r="AXR12" s="934"/>
      <c r="AXS12" s="934"/>
      <c r="AXT12" s="934"/>
      <c r="AXU12" s="934"/>
      <c r="AXV12" s="934"/>
      <c r="AXW12" s="934"/>
      <c r="AXX12" s="934"/>
      <c r="AXY12" s="934"/>
      <c r="AXZ12" s="934"/>
      <c r="AYA12" s="934"/>
      <c r="AYB12" s="934"/>
      <c r="AYC12" s="934"/>
      <c r="AYD12" s="934"/>
      <c r="AYE12" s="934"/>
      <c r="AYF12" s="934"/>
      <c r="AYG12" s="934"/>
      <c r="AYH12" s="934"/>
      <c r="AYI12" s="934"/>
      <c r="AYJ12" s="934"/>
      <c r="AYK12" s="934"/>
      <c r="AYL12" s="934"/>
      <c r="AYM12" s="934"/>
      <c r="AYN12" s="934"/>
      <c r="AYO12" s="934"/>
      <c r="AYP12" s="934"/>
      <c r="AYQ12" s="934"/>
      <c r="AYR12" s="934"/>
      <c r="AYS12" s="934"/>
      <c r="AYT12" s="934"/>
      <c r="AYU12" s="934"/>
      <c r="AYV12" s="934"/>
      <c r="AYW12" s="934"/>
      <c r="AYX12" s="934"/>
      <c r="AYY12" s="934"/>
      <c r="AYZ12" s="934"/>
      <c r="AZA12" s="934"/>
      <c r="AZB12" s="934"/>
      <c r="AZC12" s="934"/>
      <c r="AZD12" s="934"/>
      <c r="AZE12" s="934"/>
      <c r="AZF12" s="934"/>
      <c r="AZG12" s="934"/>
      <c r="AZH12" s="934"/>
      <c r="AZI12" s="934"/>
      <c r="AZJ12" s="934"/>
      <c r="AZK12" s="934"/>
      <c r="AZL12" s="934"/>
      <c r="AZM12" s="934"/>
      <c r="AZN12" s="934"/>
      <c r="AZO12" s="934"/>
      <c r="AZP12" s="934"/>
      <c r="AZQ12" s="934"/>
      <c r="AZR12" s="934"/>
      <c r="AZS12" s="934"/>
      <c r="AZT12" s="934"/>
      <c r="AZU12" s="934"/>
      <c r="AZV12" s="934"/>
      <c r="AZW12" s="934"/>
      <c r="AZX12" s="934"/>
      <c r="AZY12" s="934"/>
      <c r="AZZ12" s="934"/>
      <c r="BAA12" s="934"/>
      <c r="BAB12" s="934"/>
      <c r="BAC12" s="934"/>
      <c r="BAD12" s="934"/>
      <c r="BAE12" s="934"/>
      <c r="BAF12" s="934"/>
      <c r="BAG12" s="934"/>
      <c r="BAH12" s="934"/>
      <c r="BAI12" s="934"/>
      <c r="BAJ12" s="934"/>
      <c r="BAK12" s="934"/>
      <c r="BAL12" s="934"/>
      <c r="BAM12" s="934"/>
      <c r="BAN12" s="934"/>
      <c r="BAO12" s="934"/>
      <c r="BAP12" s="934"/>
      <c r="BAQ12" s="934"/>
      <c r="BAR12" s="934"/>
      <c r="BAS12" s="934"/>
      <c r="BAT12" s="934"/>
      <c r="BAU12" s="934"/>
      <c r="BAV12" s="934"/>
      <c r="BAW12" s="934"/>
      <c r="BAX12" s="934"/>
      <c r="BAY12" s="934"/>
      <c r="BAZ12" s="934"/>
      <c r="BBA12" s="934"/>
      <c r="BBB12" s="934"/>
      <c r="BBC12" s="934"/>
      <c r="BBD12" s="934"/>
      <c r="BBE12" s="934"/>
      <c r="BBF12" s="934"/>
      <c r="BBG12" s="934"/>
      <c r="BBH12" s="934"/>
      <c r="BBI12" s="934"/>
      <c r="BBJ12" s="934"/>
      <c r="BBK12" s="934"/>
      <c r="BBL12" s="934"/>
      <c r="BBM12" s="934"/>
      <c r="BBN12" s="934"/>
      <c r="BBO12" s="934"/>
      <c r="BBP12" s="934"/>
      <c r="BBQ12" s="934"/>
      <c r="BBR12" s="934"/>
      <c r="BBS12" s="934"/>
      <c r="BBT12" s="934"/>
      <c r="BBU12" s="934"/>
      <c r="BBV12" s="934"/>
      <c r="BBW12" s="934"/>
      <c r="BBX12" s="934"/>
      <c r="BBY12" s="934"/>
      <c r="BBZ12" s="934"/>
      <c r="BCA12" s="934"/>
      <c r="BCB12" s="934"/>
      <c r="BCC12" s="934"/>
      <c r="BCD12" s="934"/>
      <c r="BCE12" s="934"/>
      <c r="BCF12" s="934"/>
      <c r="BCG12" s="934"/>
      <c r="BCH12" s="934"/>
      <c r="BCI12" s="934"/>
      <c r="BCJ12" s="934"/>
      <c r="BCK12" s="934"/>
      <c r="BCL12" s="934"/>
      <c r="BCM12" s="934"/>
      <c r="BCN12" s="934"/>
      <c r="BCO12" s="934"/>
      <c r="BCP12" s="934"/>
      <c r="BCQ12" s="934"/>
      <c r="BCR12" s="934"/>
      <c r="BCS12" s="934"/>
      <c r="BCT12" s="934"/>
      <c r="BCU12" s="934"/>
      <c r="BCV12" s="934"/>
      <c r="BCW12" s="934"/>
      <c r="BCX12" s="934"/>
      <c r="BCY12" s="934"/>
      <c r="BCZ12" s="934"/>
      <c r="BDA12" s="934"/>
      <c r="BDB12" s="934"/>
      <c r="BDC12" s="934"/>
      <c r="BDD12" s="934"/>
      <c r="BDE12" s="934"/>
      <c r="BDF12" s="934"/>
      <c r="BDG12" s="934"/>
      <c r="BDH12" s="934"/>
      <c r="BDI12" s="934"/>
      <c r="BDJ12" s="934"/>
      <c r="BDK12" s="934"/>
      <c r="BDL12" s="934"/>
      <c r="BDM12" s="934"/>
      <c r="BDN12" s="934"/>
      <c r="BDO12" s="934"/>
      <c r="BDP12" s="934"/>
      <c r="BDQ12" s="934"/>
      <c r="BDR12" s="934"/>
      <c r="BDS12" s="934"/>
      <c r="BDT12" s="934"/>
      <c r="BDU12" s="934"/>
      <c r="BDV12" s="934"/>
      <c r="BDW12" s="934"/>
      <c r="BDX12" s="934"/>
      <c r="BDY12" s="934"/>
      <c r="BDZ12" s="934"/>
      <c r="BEA12" s="934"/>
      <c r="BEB12" s="934"/>
      <c r="BEC12" s="934"/>
      <c r="BED12" s="934"/>
      <c r="BEE12" s="934"/>
      <c r="BEF12" s="934"/>
      <c r="BEG12" s="934"/>
      <c r="BEH12" s="934"/>
      <c r="BEI12" s="934"/>
      <c r="BEJ12" s="934"/>
      <c r="BEK12" s="934"/>
      <c r="BEL12" s="934"/>
      <c r="BEM12" s="934"/>
      <c r="BEN12" s="934"/>
      <c r="BEO12" s="934"/>
      <c r="BEP12" s="934"/>
      <c r="BEQ12" s="934"/>
      <c r="BER12" s="934"/>
      <c r="BES12" s="934"/>
      <c r="BET12" s="934"/>
      <c r="BEU12" s="934"/>
      <c r="BEV12" s="934"/>
      <c r="BEW12" s="934"/>
      <c r="BEX12" s="934"/>
      <c r="BEY12" s="934"/>
      <c r="BEZ12" s="934"/>
      <c r="BFA12" s="934"/>
      <c r="BFB12" s="934"/>
      <c r="BFC12" s="934"/>
      <c r="BFD12" s="934"/>
      <c r="BFE12" s="934"/>
      <c r="BFF12" s="934"/>
      <c r="BFG12" s="934"/>
      <c r="BFH12" s="934"/>
      <c r="BFI12" s="934"/>
      <c r="BFJ12" s="934"/>
      <c r="BFK12" s="934"/>
      <c r="BFL12" s="934"/>
      <c r="BFM12" s="934"/>
      <c r="BFN12" s="934"/>
      <c r="BFO12" s="934"/>
      <c r="BFP12" s="934"/>
      <c r="BFQ12" s="934"/>
      <c r="BFR12" s="934"/>
      <c r="BFS12" s="934"/>
      <c r="BFT12" s="934"/>
      <c r="BFU12" s="934"/>
      <c r="BFV12" s="934"/>
      <c r="BFW12" s="934"/>
      <c r="BFX12" s="934"/>
      <c r="BFY12" s="934"/>
      <c r="BFZ12" s="934"/>
      <c r="BGA12" s="934"/>
      <c r="BGB12" s="934"/>
      <c r="BGC12" s="934"/>
      <c r="BGD12" s="934"/>
      <c r="BGE12" s="934"/>
      <c r="BGF12" s="934"/>
      <c r="BGG12" s="934"/>
      <c r="BGH12" s="934"/>
      <c r="BGI12" s="934"/>
      <c r="BGJ12" s="934"/>
      <c r="BGK12" s="934"/>
      <c r="BGL12" s="934"/>
      <c r="BGM12" s="934"/>
      <c r="BGN12" s="934"/>
      <c r="BGO12" s="934"/>
      <c r="BGP12" s="934"/>
      <c r="BGQ12" s="934"/>
      <c r="BGR12" s="934"/>
      <c r="BGS12" s="934"/>
      <c r="BGT12" s="934"/>
      <c r="BGU12" s="934"/>
      <c r="BGV12" s="934"/>
      <c r="BGW12" s="934"/>
      <c r="BGX12" s="934"/>
      <c r="BGY12" s="934"/>
      <c r="BGZ12" s="934"/>
      <c r="BHA12" s="934"/>
      <c r="BHB12" s="934"/>
      <c r="BHC12" s="934"/>
      <c r="BHD12" s="934"/>
      <c r="BHE12" s="934"/>
      <c r="BHF12" s="934"/>
      <c r="BHG12" s="934"/>
      <c r="BHH12" s="934"/>
      <c r="BHI12" s="934"/>
      <c r="BHJ12" s="934"/>
      <c r="BHK12" s="934"/>
      <c r="BHL12" s="934"/>
      <c r="BHM12" s="934"/>
      <c r="BHN12" s="934"/>
      <c r="BHO12" s="934"/>
      <c r="BHP12" s="934"/>
      <c r="BHQ12" s="934"/>
      <c r="BHR12" s="934"/>
      <c r="BHS12" s="934"/>
      <c r="BHT12" s="934"/>
      <c r="BHU12" s="934"/>
      <c r="BHV12" s="934"/>
      <c r="BHW12" s="934"/>
      <c r="BHX12" s="934"/>
      <c r="BHY12" s="934"/>
      <c r="BHZ12" s="934"/>
      <c r="BIA12" s="934"/>
      <c r="BIB12" s="934"/>
      <c r="BIC12" s="934"/>
      <c r="BID12" s="934"/>
      <c r="BIE12" s="934"/>
      <c r="BIF12" s="934"/>
      <c r="BIG12" s="934"/>
      <c r="BIH12" s="934"/>
      <c r="BII12" s="934"/>
      <c r="BIJ12" s="934"/>
      <c r="BIK12" s="934"/>
      <c r="BIL12" s="934"/>
      <c r="BIM12" s="934"/>
      <c r="BIN12" s="934"/>
      <c r="BIO12" s="934"/>
      <c r="BIP12" s="934"/>
      <c r="BIQ12" s="934"/>
      <c r="BIR12" s="934"/>
      <c r="BIS12" s="934"/>
      <c r="BIT12" s="934"/>
      <c r="BIU12" s="934"/>
      <c r="BIV12" s="934"/>
      <c r="BIW12" s="934"/>
      <c r="BIX12" s="934"/>
      <c r="BIY12" s="934"/>
      <c r="BIZ12" s="934"/>
      <c r="BJA12" s="934"/>
      <c r="BJB12" s="934"/>
      <c r="BJC12" s="934"/>
      <c r="BJD12" s="934"/>
      <c r="BJE12" s="934"/>
      <c r="BJF12" s="934"/>
      <c r="BJG12" s="934"/>
      <c r="BJH12" s="934"/>
      <c r="BJI12" s="934"/>
      <c r="BJJ12" s="934"/>
      <c r="BJK12" s="934"/>
      <c r="BJL12" s="934"/>
      <c r="BJM12" s="934"/>
      <c r="BJN12" s="934"/>
      <c r="BJO12" s="934"/>
      <c r="BJP12" s="934"/>
      <c r="BJQ12" s="934"/>
      <c r="BJR12" s="934"/>
      <c r="BJS12" s="934"/>
      <c r="BJT12" s="934"/>
      <c r="BJU12" s="934"/>
      <c r="BJV12" s="934"/>
      <c r="BJW12" s="934"/>
      <c r="BJX12" s="934"/>
      <c r="BJY12" s="934"/>
      <c r="BJZ12" s="934"/>
      <c r="BKA12" s="934"/>
      <c r="BKB12" s="934"/>
      <c r="BKC12" s="934"/>
      <c r="BKD12" s="934"/>
      <c r="BKE12" s="934"/>
      <c r="BKF12" s="934"/>
      <c r="BKG12" s="934"/>
      <c r="BKH12" s="934"/>
      <c r="BKI12" s="934"/>
      <c r="BKJ12" s="934"/>
      <c r="BKK12" s="934"/>
      <c r="BKL12" s="934"/>
      <c r="BKM12" s="934"/>
      <c r="BKN12" s="934"/>
      <c r="BKO12" s="934"/>
      <c r="BKP12" s="934"/>
      <c r="BKQ12" s="934"/>
      <c r="BKR12" s="934"/>
      <c r="BKS12" s="934"/>
      <c r="BKT12" s="934"/>
      <c r="BKU12" s="934"/>
      <c r="BKV12" s="934"/>
      <c r="BKW12" s="934"/>
      <c r="BKX12" s="934"/>
      <c r="BKY12" s="934"/>
      <c r="BKZ12" s="934"/>
      <c r="BLA12" s="934"/>
      <c r="BLB12" s="934"/>
      <c r="BLC12" s="934"/>
      <c r="BLD12" s="934"/>
      <c r="BLE12" s="934"/>
      <c r="BLF12" s="934"/>
      <c r="BLG12" s="934"/>
      <c r="BLH12" s="934"/>
      <c r="BLI12" s="934"/>
      <c r="BLJ12" s="934"/>
      <c r="BLK12" s="934"/>
      <c r="BLL12" s="934"/>
      <c r="BLM12" s="934"/>
      <c r="BLN12" s="934"/>
      <c r="BLO12" s="934"/>
      <c r="BLP12" s="934"/>
      <c r="BLQ12" s="934"/>
      <c r="BLR12" s="934"/>
      <c r="BLS12" s="934"/>
      <c r="BLT12" s="934"/>
      <c r="BLU12" s="934"/>
      <c r="BLV12" s="934"/>
      <c r="BLW12" s="934"/>
      <c r="BLX12" s="934"/>
      <c r="BLY12" s="934"/>
      <c r="BLZ12" s="934"/>
      <c r="BMA12" s="934"/>
      <c r="BMB12" s="934"/>
      <c r="BMC12" s="934"/>
      <c r="BMD12" s="934"/>
      <c r="BME12" s="934"/>
      <c r="BMF12" s="934"/>
      <c r="BMG12" s="934"/>
      <c r="BMH12" s="934"/>
      <c r="BMI12" s="934"/>
      <c r="BMJ12" s="934"/>
      <c r="BMK12" s="934"/>
      <c r="BML12" s="934"/>
      <c r="BMM12" s="934"/>
      <c r="BMN12" s="934"/>
      <c r="BMO12" s="934"/>
      <c r="BMP12" s="934"/>
      <c r="BMQ12" s="934"/>
      <c r="BMR12" s="934"/>
      <c r="BMS12" s="934"/>
      <c r="BMT12" s="934"/>
      <c r="BMU12" s="934"/>
      <c r="BMV12" s="934"/>
      <c r="BMW12" s="934"/>
      <c r="BMX12" s="934"/>
      <c r="BMY12" s="934"/>
      <c r="BMZ12" s="934"/>
      <c r="BNA12" s="934"/>
      <c r="BNB12" s="934"/>
      <c r="BNC12" s="934"/>
      <c r="BND12" s="934"/>
      <c r="BNE12" s="934"/>
      <c r="BNF12" s="934"/>
      <c r="BNG12" s="934"/>
      <c r="BNH12" s="934"/>
      <c r="BNI12" s="934"/>
      <c r="BNJ12" s="934"/>
      <c r="BNK12" s="934"/>
      <c r="BNL12" s="934"/>
      <c r="BNM12" s="934"/>
      <c r="BNN12" s="934"/>
      <c r="BNO12" s="934"/>
      <c r="BNP12" s="934"/>
      <c r="BNQ12" s="934"/>
      <c r="BNR12" s="934"/>
      <c r="BNS12" s="934"/>
      <c r="BNT12" s="934"/>
      <c r="BNU12" s="934"/>
      <c r="BNV12" s="934"/>
      <c r="BNW12" s="934"/>
      <c r="BNX12" s="934"/>
      <c r="BNY12" s="934"/>
      <c r="BNZ12" s="934"/>
      <c r="BOA12" s="934"/>
      <c r="BOB12" s="934"/>
      <c r="BOC12" s="934"/>
      <c r="BOD12" s="934"/>
      <c r="BOE12" s="934"/>
      <c r="BOF12" s="934"/>
      <c r="BOG12" s="934"/>
      <c r="BOH12" s="934"/>
      <c r="BOI12" s="934"/>
      <c r="BOJ12" s="934"/>
      <c r="BOK12" s="934"/>
      <c r="BOL12" s="934"/>
      <c r="BOM12" s="934"/>
      <c r="BON12" s="934"/>
      <c r="BOO12" s="934"/>
      <c r="BOP12" s="934"/>
      <c r="BOQ12" s="934"/>
      <c r="BOR12" s="934"/>
      <c r="BOS12" s="934"/>
      <c r="BOT12" s="934"/>
      <c r="BOU12" s="934"/>
      <c r="BOV12" s="934"/>
      <c r="BOW12" s="934"/>
      <c r="BOX12" s="934"/>
      <c r="BOY12" s="934"/>
      <c r="BOZ12" s="934"/>
      <c r="BPA12" s="934"/>
      <c r="BPB12" s="934"/>
      <c r="BPC12" s="934"/>
      <c r="BPD12" s="934"/>
      <c r="BPE12" s="934"/>
      <c r="BPF12" s="934"/>
      <c r="BPG12" s="934"/>
      <c r="BPH12" s="934"/>
      <c r="BPI12" s="934"/>
      <c r="BPJ12" s="934"/>
      <c r="BPK12" s="934"/>
      <c r="BPL12" s="934"/>
      <c r="BPM12" s="934"/>
      <c r="BPN12" s="934"/>
      <c r="BPO12" s="934"/>
      <c r="BPP12" s="934"/>
      <c r="BPQ12" s="934"/>
      <c r="BPR12" s="934"/>
      <c r="BPS12" s="934"/>
      <c r="BPT12" s="934"/>
      <c r="BPU12" s="934"/>
      <c r="BPV12" s="934"/>
      <c r="BPW12" s="934"/>
      <c r="BPX12" s="934"/>
      <c r="BPY12" s="934"/>
      <c r="BPZ12" s="934"/>
      <c r="BQA12" s="934"/>
      <c r="BQB12" s="934"/>
      <c r="BQC12" s="934"/>
      <c r="BQD12" s="934"/>
      <c r="BQE12" s="934"/>
      <c r="BQF12" s="934"/>
      <c r="BQG12" s="934"/>
      <c r="BQH12" s="934"/>
      <c r="BQI12" s="934"/>
      <c r="BQJ12" s="934"/>
      <c r="BQK12" s="934"/>
      <c r="BQL12" s="934"/>
      <c r="BQM12" s="934"/>
      <c r="BQN12" s="934"/>
      <c r="BQO12" s="934"/>
      <c r="BQP12" s="934"/>
      <c r="BQQ12" s="934"/>
      <c r="BQR12" s="934"/>
      <c r="BQS12" s="934"/>
      <c r="BQT12" s="934"/>
      <c r="BQU12" s="934"/>
      <c r="BQV12" s="934"/>
      <c r="BQW12" s="934"/>
      <c r="BQX12" s="934"/>
      <c r="BQY12" s="934"/>
      <c r="BQZ12" s="934"/>
      <c r="BRA12" s="934"/>
      <c r="BRB12" s="934"/>
      <c r="BRC12" s="934"/>
      <c r="BRD12" s="934"/>
      <c r="BRE12" s="934"/>
      <c r="BRF12" s="934"/>
      <c r="BRG12" s="934"/>
      <c r="BRH12" s="934"/>
      <c r="BRI12" s="934"/>
      <c r="BRJ12" s="934"/>
      <c r="BRK12" s="934"/>
      <c r="BRL12" s="934"/>
      <c r="BRM12" s="934"/>
      <c r="BRN12" s="934"/>
      <c r="BRO12" s="934"/>
      <c r="BRP12" s="934"/>
      <c r="BRQ12" s="934"/>
      <c r="BRR12" s="934"/>
      <c r="BRS12" s="934"/>
      <c r="BRT12" s="934"/>
      <c r="BRU12" s="934"/>
      <c r="BRV12" s="934"/>
      <c r="BRW12" s="934"/>
      <c r="BRX12" s="934"/>
      <c r="BRY12" s="934"/>
      <c r="BRZ12" s="934"/>
      <c r="BSA12" s="934"/>
      <c r="BSB12" s="934"/>
      <c r="BSC12" s="934"/>
      <c r="BSD12" s="934"/>
      <c r="BSE12" s="934"/>
      <c r="BSF12" s="934"/>
      <c r="BSG12" s="934"/>
      <c r="BSH12" s="934"/>
      <c r="BSI12" s="934"/>
      <c r="BSJ12" s="934"/>
      <c r="BSK12" s="934"/>
      <c r="BSL12" s="934"/>
      <c r="BSM12" s="934"/>
      <c r="BSN12" s="934"/>
      <c r="BSO12" s="934"/>
      <c r="BSP12" s="934"/>
      <c r="BSQ12" s="934"/>
      <c r="BSR12" s="934"/>
      <c r="BSS12" s="934"/>
      <c r="BST12" s="934"/>
      <c r="BSU12" s="934"/>
      <c r="BSV12" s="934"/>
      <c r="BSW12" s="934"/>
      <c r="BSX12" s="934"/>
      <c r="BSY12" s="934"/>
      <c r="BSZ12" s="934"/>
      <c r="BTA12" s="934"/>
      <c r="BTB12" s="934"/>
      <c r="BTC12" s="934"/>
      <c r="BTD12" s="934"/>
      <c r="BTE12" s="934"/>
      <c r="BTF12" s="934"/>
      <c r="BTG12" s="934"/>
      <c r="BTH12" s="934"/>
      <c r="BTI12" s="934"/>
      <c r="BTJ12" s="934"/>
      <c r="BTK12" s="934"/>
      <c r="BTL12" s="934"/>
      <c r="BTM12" s="934"/>
      <c r="BTN12" s="934"/>
      <c r="BTO12" s="934"/>
      <c r="BTP12" s="934"/>
      <c r="BTQ12" s="934"/>
      <c r="BTR12" s="934"/>
      <c r="BTS12" s="934"/>
      <c r="BTT12" s="934"/>
      <c r="BTU12" s="934"/>
      <c r="BTV12" s="934"/>
      <c r="BTW12" s="934"/>
      <c r="BTX12" s="934"/>
      <c r="BTY12" s="934"/>
      <c r="BTZ12" s="934"/>
      <c r="BUA12" s="934"/>
      <c r="BUB12" s="934"/>
      <c r="BUC12" s="934"/>
      <c r="BUD12" s="934"/>
      <c r="BUE12" s="934"/>
      <c r="BUF12" s="934"/>
      <c r="BUG12" s="934"/>
      <c r="BUH12" s="934"/>
      <c r="BUI12" s="934"/>
      <c r="BUJ12" s="934"/>
      <c r="BUK12" s="934"/>
      <c r="BUL12" s="934"/>
      <c r="BUM12" s="934"/>
      <c r="BUN12" s="934"/>
      <c r="BUO12" s="934"/>
      <c r="BUP12" s="934"/>
      <c r="BUQ12" s="934"/>
      <c r="BUR12" s="934"/>
      <c r="BUS12" s="934"/>
      <c r="BUT12" s="934"/>
      <c r="BUU12" s="934"/>
      <c r="BUV12" s="934"/>
      <c r="BUW12" s="934"/>
      <c r="BUX12" s="934"/>
      <c r="BUY12" s="934"/>
      <c r="BUZ12" s="934"/>
      <c r="BVA12" s="934"/>
      <c r="BVB12" s="934"/>
      <c r="BVC12" s="934"/>
      <c r="BVD12" s="934"/>
      <c r="BVE12" s="934"/>
      <c r="BVF12" s="934"/>
      <c r="BVG12" s="934"/>
      <c r="BVH12" s="934"/>
      <c r="BVI12" s="934"/>
      <c r="BVJ12" s="934"/>
      <c r="BVK12" s="934"/>
      <c r="BVL12" s="934"/>
      <c r="BVM12" s="934"/>
      <c r="BVN12" s="934"/>
      <c r="BVO12" s="934"/>
      <c r="BVP12" s="934"/>
      <c r="BVQ12" s="934"/>
      <c r="BVR12" s="934"/>
      <c r="BVS12" s="934"/>
      <c r="BVT12" s="934"/>
      <c r="BVU12" s="934"/>
      <c r="BVV12" s="934"/>
      <c r="BVW12" s="934"/>
      <c r="BVX12" s="934"/>
      <c r="BVY12" s="934"/>
      <c r="BVZ12" s="934"/>
      <c r="BWA12" s="934"/>
      <c r="BWB12" s="934"/>
      <c r="BWC12" s="934"/>
      <c r="BWD12" s="934"/>
      <c r="BWE12" s="934"/>
      <c r="BWF12" s="934"/>
      <c r="BWG12" s="934"/>
      <c r="BWH12" s="934"/>
      <c r="BWI12" s="934"/>
      <c r="BWJ12" s="934"/>
      <c r="BWK12" s="934"/>
      <c r="BWL12" s="934"/>
      <c r="BWM12" s="934"/>
      <c r="BWN12" s="934"/>
      <c r="BWO12" s="934"/>
      <c r="BWP12" s="934"/>
      <c r="BWQ12" s="934"/>
      <c r="BWR12" s="934"/>
      <c r="BWS12" s="934"/>
      <c r="BWT12" s="934"/>
      <c r="BWU12" s="934"/>
      <c r="BWV12" s="934"/>
      <c r="BWW12" s="934"/>
      <c r="BWX12" s="934"/>
      <c r="BWY12" s="934"/>
      <c r="BWZ12" s="934"/>
      <c r="BXA12" s="934"/>
      <c r="BXB12" s="934"/>
      <c r="BXC12" s="934"/>
      <c r="BXD12" s="934"/>
      <c r="BXE12" s="934"/>
      <c r="BXF12" s="934"/>
      <c r="BXG12" s="934"/>
      <c r="BXH12" s="934"/>
      <c r="BXI12" s="934"/>
      <c r="BXJ12" s="934"/>
      <c r="BXK12" s="934"/>
      <c r="BXL12" s="934"/>
      <c r="BXM12" s="934"/>
      <c r="BXN12" s="934"/>
      <c r="BXO12" s="934"/>
      <c r="BXP12" s="934"/>
      <c r="BXQ12" s="934"/>
      <c r="BXR12" s="934"/>
      <c r="BXS12" s="934"/>
      <c r="BXT12" s="934"/>
      <c r="BXU12" s="934"/>
      <c r="BXV12" s="934"/>
      <c r="BXW12" s="934"/>
      <c r="BXX12" s="934"/>
      <c r="BXY12" s="934"/>
      <c r="BXZ12" s="934"/>
      <c r="BYA12" s="934"/>
      <c r="BYB12" s="934"/>
      <c r="BYC12" s="934"/>
      <c r="BYD12" s="934"/>
      <c r="BYE12" s="934"/>
      <c r="BYF12" s="934"/>
      <c r="BYG12" s="934"/>
      <c r="BYH12" s="934"/>
      <c r="BYI12" s="934"/>
      <c r="BYJ12" s="934"/>
      <c r="BYK12" s="934"/>
      <c r="BYL12" s="934"/>
      <c r="BYM12" s="934"/>
      <c r="BYN12" s="934"/>
      <c r="BYO12" s="934"/>
      <c r="BYP12" s="934"/>
      <c r="BYQ12" s="934"/>
      <c r="BYR12" s="934"/>
      <c r="BYS12" s="934"/>
      <c r="BYT12" s="934"/>
      <c r="BYU12" s="934"/>
      <c r="BYV12" s="934"/>
      <c r="BYW12" s="934"/>
      <c r="BYX12" s="934"/>
      <c r="BYY12" s="934"/>
      <c r="BYZ12" s="934"/>
      <c r="BZA12" s="934"/>
      <c r="BZB12" s="934"/>
      <c r="BZC12" s="934"/>
      <c r="BZD12" s="934"/>
      <c r="BZE12" s="934"/>
      <c r="BZF12" s="934"/>
      <c r="BZG12" s="934"/>
      <c r="BZH12" s="934"/>
      <c r="BZI12" s="934"/>
      <c r="BZJ12" s="934"/>
      <c r="BZK12" s="934"/>
      <c r="BZL12" s="934"/>
      <c r="BZM12" s="934"/>
      <c r="BZN12" s="934"/>
      <c r="BZO12" s="934"/>
      <c r="BZP12" s="934"/>
      <c r="BZQ12" s="934"/>
      <c r="BZR12" s="934"/>
      <c r="BZS12" s="934"/>
      <c r="BZT12" s="934"/>
      <c r="BZU12" s="934"/>
      <c r="BZV12" s="934"/>
      <c r="BZW12" s="934"/>
      <c r="BZX12" s="934"/>
      <c r="BZY12" s="934"/>
      <c r="BZZ12" s="934"/>
      <c r="CAA12" s="934"/>
      <c r="CAB12" s="934"/>
      <c r="CAC12" s="934"/>
      <c r="CAD12" s="934"/>
      <c r="CAE12" s="934"/>
      <c r="CAF12" s="934"/>
      <c r="CAG12" s="934"/>
      <c r="CAH12" s="934"/>
      <c r="CAI12" s="934"/>
      <c r="CAJ12" s="934"/>
      <c r="CAK12" s="934"/>
      <c r="CAL12" s="934"/>
      <c r="CAM12" s="934"/>
      <c r="CAN12" s="934"/>
      <c r="CAO12" s="934"/>
      <c r="CAP12" s="934"/>
      <c r="CAQ12" s="934"/>
      <c r="CAR12" s="934"/>
      <c r="CAS12" s="934"/>
      <c r="CAT12" s="934"/>
      <c r="CAU12" s="934"/>
      <c r="CAV12" s="934"/>
      <c r="CAW12" s="934"/>
      <c r="CAX12" s="934"/>
      <c r="CAY12" s="934"/>
      <c r="CAZ12" s="934"/>
      <c r="CBA12" s="934"/>
      <c r="CBB12" s="934"/>
      <c r="CBC12" s="934"/>
      <c r="CBD12" s="934"/>
      <c r="CBE12" s="934"/>
      <c r="CBF12" s="934"/>
      <c r="CBG12" s="934"/>
      <c r="CBH12" s="934"/>
      <c r="CBI12" s="934"/>
      <c r="CBJ12" s="934"/>
      <c r="CBK12" s="934"/>
      <c r="CBL12" s="934"/>
      <c r="CBM12" s="934"/>
      <c r="CBN12" s="934"/>
      <c r="CBO12" s="934"/>
      <c r="CBP12" s="934"/>
      <c r="CBQ12" s="934"/>
      <c r="CBR12" s="934"/>
      <c r="CBS12" s="934"/>
      <c r="CBT12" s="934"/>
      <c r="CBU12" s="934"/>
      <c r="CBV12" s="934"/>
      <c r="CBW12" s="934"/>
      <c r="CBX12" s="934"/>
      <c r="CBY12" s="934"/>
      <c r="CBZ12" s="934"/>
      <c r="CCA12" s="934"/>
      <c r="CCB12" s="934"/>
      <c r="CCC12" s="934"/>
      <c r="CCD12" s="934"/>
      <c r="CCE12" s="934"/>
      <c r="CCF12" s="934"/>
      <c r="CCG12" s="934"/>
      <c r="CCH12" s="934"/>
      <c r="CCI12" s="934"/>
      <c r="CCJ12" s="934"/>
      <c r="CCK12" s="934"/>
      <c r="CCL12" s="934"/>
      <c r="CCM12" s="934"/>
      <c r="CCN12" s="934"/>
      <c r="CCO12" s="934"/>
      <c r="CCP12" s="934"/>
      <c r="CCQ12" s="934"/>
      <c r="CCR12" s="934"/>
      <c r="CCS12" s="934"/>
      <c r="CCT12" s="934"/>
      <c r="CCU12" s="934"/>
      <c r="CCV12" s="934"/>
      <c r="CCW12" s="934"/>
      <c r="CCX12" s="934"/>
      <c r="CCY12" s="934"/>
      <c r="CCZ12" s="934"/>
      <c r="CDA12" s="934"/>
      <c r="CDB12" s="934"/>
      <c r="CDC12" s="934"/>
      <c r="CDD12" s="934"/>
      <c r="CDE12" s="934"/>
      <c r="CDF12" s="934"/>
      <c r="CDG12" s="934"/>
      <c r="CDH12" s="934"/>
      <c r="CDI12" s="934"/>
      <c r="CDJ12" s="934"/>
      <c r="CDK12" s="934"/>
      <c r="CDL12" s="934"/>
      <c r="CDM12" s="934"/>
      <c r="CDN12" s="934"/>
      <c r="CDO12" s="934"/>
      <c r="CDP12" s="934"/>
      <c r="CDQ12" s="934"/>
      <c r="CDR12" s="934"/>
      <c r="CDS12" s="934"/>
      <c r="CDT12" s="934"/>
      <c r="CDU12" s="934"/>
      <c r="CDV12" s="934"/>
      <c r="CDW12" s="934"/>
      <c r="CDX12" s="934"/>
      <c r="CDY12" s="934"/>
      <c r="CDZ12" s="934"/>
      <c r="CEA12" s="934"/>
      <c r="CEB12" s="934"/>
      <c r="CEC12" s="934"/>
      <c r="CED12" s="934"/>
      <c r="CEE12" s="934"/>
      <c r="CEF12" s="934"/>
      <c r="CEG12" s="934"/>
      <c r="CEH12" s="934"/>
      <c r="CEI12" s="934"/>
      <c r="CEJ12" s="934"/>
      <c r="CEK12" s="934"/>
      <c r="CEL12" s="934"/>
      <c r="CEM12" s="934"/>
      <c r="CEN12" s="934"/>
      <c r="CEO12" s="934"/>
      <c r="CEP12" s="934"/>
      <c r="CEQ12" s="934"/>
      <c r="CER12" s="934"/>
      <c r="CES12" s="934"/>
      <c r="CET12" s="934"/>
      <c r="CEU12" s="934"/>
      <c r="CEV12" s="934"/>
      <c r="CEW12" s="934"/>
      <c r="CEX12" s="934"/>
      <c r="CEY12" s="934"/>
      <c r="CEZ12" s="934"/>
      <c r="CFA12" s="934"/>
      <c r="CFB12" s="934"/>
      <c r="CFC12" s="934"/>
      <c r="CFD12" s="934"/>
      <c r="CFE12" s="934"/>
      <c r="CFF12" s="934"/>
      <c r="CFG12" s="934"/>
      <c r="CFH12" s="934"/>
      <c r="CFI12" s="934"/>
      <c r="CFJ12" s="934"/>
      <c r="CFK12" s="934"/>
      <c r="CFL12" s="934"/>
      <c r="CFM12" s="934"/>
      <c r="CFN12" s="934"/>
      <c r="CFO12" s="934"/>
      <c r="CFP12" s="934"/>
      <c r="CFQ12" s="934"/>
      <c r="CFR12" s="934"/>
      <c r="CFS12" s="934"/>
      <c r="CFT12" s="934"/>
      <c r="CFU12" s="934"/>
      <c r="CFV12" s="934"/>
      <c r="CFW12" s="934"/>
      <c r="CFX12" s="934"/>
      <c r="CFY12" s="934"/>
      <c r="CFZ12" s="934"/>
      <c r="CGA12" s="934"/>
      <c r="CGB12" s="934"/>
      <c r="CGC12" s="934"/>
      <c r="CGD12" s="934"/>
      <c r="CGE12" s="934"/>
      <c r="CGF12" s="934"/>
      <c r="CGG12" s="934"/>
      <c r="CGH12" s="934"/>
      <c r="CGI12" s="934"/>
      <c r="CGJ12" s="934"/>
      <c r="CGK12" s="934"/>
      <c r="CGL12" s="934"/>
      <c r="CGM12" s="934"/>
      <c r="CGN12" s="934"/>
      <c r="CGO12" s="934"/>
      <c r="CGP12" s="934"/>
      <c r="CGQ12" s="934"/>
      <c r="CGR12" s="934"/>
      <c r="CGS12" s="934"/>
      <c r="CGT12" s="934"/>
      <c r="CGU12" s="934"/>
      <c r="CGV12" s="934"/>
      <c r="CGW12" s="934"/>
      <c r="CGX12" s="934"/>
      <c r="CGY12" s="934"/>
      <c r="CGZ12" s="934"/>
      <c r="CHA12" s="934"/>
      <c r="CHB12" s="934"/>
      <c r="CHC12" s="934"/>
      <c r="CHD12" s="934"/>
      <c r="CHE12" s="934"/>
      <c r="CHF12" s="934"/>
      <c r="CHG12" s="934"/>
      <c r="CHH12" s="934"/>
      <c r="CHI12" s="934"/>
      <c r="CHJ12" s="934"/>
      <c r="CHK12" s="934"/>
      <c r="CHL12" s="934"/>
      <c r="CHM12" s="934"/>
      <c r="CHN12" s="934"/>
      <c r="CHO12" s="934"/>
      <c r="CHP12" s="934"/>
      <c r="CHQ12" s="934"/>
      <c r="CHR12" s="934"/>
      <c r="CHS12" s="934"/>
      <c r="CHT12" s="934"/>
      <c r="CHU12" s="934"/>
      <c r="CHV12" s="934"/>
      <c r="CHW12" s="934"/>
      <c r="CHX12" s="934"/>
      <c r="CHY12" s="934"/>
      <c r="CHZ12" s="934"/>
      <c r="CIA12" s="934"/>
      <c r="CIB12" s="934"/>
      <c r="CIC12" s="934"/>
      <c r="CID12" s="934"/>
      <c r="CIE12" s="934"/>
      <c r="CIF12" s="934"/>
      <c r="CIG12" s="934"/>
      <c r="CIH12" s="934"/>
      <c r="CII12" s="934"/>
      <c r="CIJ12" s="934"/>
      <c r="CIK12" s="934"/>
      <c r="CIL12" s="934"/>
      <c r="CIM12" s="934"/>
      <c r="CIN12" s="934"/>
      <c r="CIO12" s="934"/>
      <c r="CIP12" s="934"/>
      <c r="CIQ12" s="934"/>
      <c r="CIR12" s="934"/>
      <c r="CIS12" s="934"/>
      <c r="CIT12" s="934"/>
      <c r="CIU12" s="934"/>
      <c r="CIV12" s="934"/>
      <c r="CIW12" s="934"/>
      <c r="CIX12" s="934"/>
      <c r="CIY12" s="934"/>
      <c r="CIZ12" s="934"/>
      <c r="CJA12" s="934"/>
      <c r="CJB12" s="934"/>
      <c r="CJC12" s="934"/>
      <c r="CJD12" s="934"/>
      <c r="CJE12" s="934"/>
      <c r="CJF12" s="934"/>
      <c r="CJG12" s="934"/>
      <c r="CJH12" s="934"/>
      <c r="CJI12" s="934"/>
      <c r="CJJ12" s="934"/>
      <c r="CJK12" s="934"/>
      <c r="CJL12" s="934"/>
      <c r="CJM12" s="934"/>
      <c r="CJN12" s="934"/>
      <c r="CJO12" s="934"/>
      <c r="CJP12" s="934"/>
      <c r="CJQ12" s="934"/>
      <c r="CJR12" s="934"/>
      <c r="CJS12" s="934"/>
      <c r="CJT12" s="934"/>
      <c r="CJU12" s="934"/>
      <c r="CJV12" s="934"/>
      <c r="CJW12" s="934"/>
      <c r="CJX12" s="934"/>
      <c r="CJY12" s="934"/>
      <c r="CJZ12" s="934"/>
      <c r="CKA12" s="934"/>
      <c r="CKB12" s="934"/>
      <c r="CKC12" s="934"/>
      <c r="CKD12" s="934"/>
      <c r="CKE12" s="934"/>
      <c r="CKF12" s="934"/>
      <c r="CKG12" s="934"/>
      <c r="CKH12" s="934"/>
      <c r="CKI12" s="934"/>
      <c r="CKJ12" s="934"/>
      <c r="CKK12" s="934"/>
      <c r="CKL12" s="934"/>
      <c r="CKM12" s="934"/>
      <c r="CKN12" s="934"/>
      <c r="CKO12" s="934"/>
      <c r="CKP12" s="934"/>
      <c r="CKQ12" s="934"/>
      <c r="CKR12" s="934"/>
      <c r="CKS12" s="934"/>
      <c r="CKT12" s="934"/>
      <c r="CKU12" s="934"/>
      <c r="CKV12" s="934"/>
      <c r="CKW12" s="934"/>
      <c r="CKX12" s="934"/>
      <c r="CKY12" s="934"/>
      <c r="CKZ12" s="934"/>
      <c r="CLA12" s="934"/>
      <c r="CLB12" s="934"/>
      <c r="CLC12" s="934"/>
      <c r="CLD12" s="934"/>
      <c r="CLE12" s="934"/>
      <c r="CLF12" s="934"/>
      <c r="CLG12" s="934"/>
      <c r="CLH12" s="934"/>
      <c r="CLI12" s="934"/>
      <c r="CLJ12" s="934"/>
      <c r="CLK12" s="934"/>
      <c r="CLL12" s="934"/>
      <c r="CLM12" s="934"/>
      <c r="CLN12" s="934"/>
      <c r="CLO12" s="934"/>
      <c r="CLP12" s="934"/>
      <c r="CLQ12" s="934"/>
      <c r="CLR12" s="934"/>
      <c r="CLS12" s="934"/>
      <c r="CLT12" s="934"/>
      <c r="CLU12" s="934"/>
      <c r="CLV12" s="934"/>
      <c r="CLW12" s="934"/>
      <c r="CLX12" s="934"/>
      <c r="CLY12" s="934"/>
      <c r="CLZ12" s="934"/>
      <c r="CMA12" s="934"/>
      <c r="CMB12" s="934"/>
      <c r="CMC12" s="934"/>
      <c r="CMD12" s="934"/>
      <c r="CME12" s="934"/>
      <c r="CMF12" s="934"/>
      <c r="CMG12" s="934"/>
      <c r="CMH12" s="934"/>
      <c r="CMI12" s="934"/>
      <c r="CMJ12" s="934"/>
      <c r="CMK12" s="934"/>
      <c r="CML12" s="934"/>
      <c r="CMM12" s="934"/>
      <c r="CMN12" s="934"/>
      <c r="CMO12" s="934"/>
      <c r="CMP12" s="934"/>
      <c r="CMQ12" s="934"/>
      <c r="CMR12" s="934"/>
      <c r="CMS12" s="934"/>
      <c r="CMT12" s="934"/>
      <c r="CMU12" s="934"/>
      <c r="CMV12" s="934"/>
      <c r="CMW12" s="934"/>
      <c r="CMX12" s="934"/>
      <c r="CMY12" s="934"/>
      <c r="CMZ12" s="934"/>
      <c r="CNA12" s="934"/>
      <c r="CNB12" s="934"/>
      <c r="CNC12" s="934"/>
      <c r="CND12" s="934"/>
      <c r="CNE12" s="934"/>
      <c r="CNF12" s="934"/>
      <c r="CNG12" s="934"/>
      <c r="CNH12" s="934"/>
      <c r="CNI12" s="934"/>
      <c r="CNJ12" s="934"/>
      <c r="CNK12" s="934"/>
      <c r="CNL12" s="934"/>
      <c r="CNM12" s="934"/>
      <c r="CNN12" s="934"/>
      <c r="CNO12" s="934"/>
      <c r="CNP12" s="934"/>
      <c r="CNQ12" s="934"/>
      <c r="CNR12" s="934"/>
      <c r="CNS12" s="934"/>
      <c r="CNT12" s="934"/>
      <c r="CNU12" s="934"/>
      <c r="CNV12" s="934"/>
      <c r="CNW12" s="934"/>
      <c r="CNX12" s="934"/>
      <c r="CNY12" s="934"/>
      <c r="CNZ12" s="934"/>
      <c r="COA12" s="934"/>
      <c r="COB12" s="934"/>
      <c r="COC12" s="934"/>
      <c r="COD12" s="934"/>
      <c r="COE12" s="934"/>
      <c r="COF12" s="934"/>
      <c r="COG12" s="934"/>
      <c r="COH12" s="934"/>
      <c r="COI12" s="934"/>
      <c r="COJ12" s="934"/>
      <c r="COK12" s="934"/>
      <c r="COL12" s="934"/>
      <c r="COM12" s="934"/>
      <c r="CON12" s="934"/>
      <c r="COO12" s="934"/>
      <c r="COP12" s="934"/>
      <c r="COQ12" s="934"/>
      <c r="COR12" s="934"/>
      <c r="COS12" s="934"/>
      <c r="COT12" s="934"/>
      <c r="COU12" s="934"/>
      <c r="COV12" s="934"/>
      <c r="COW12" s="934"/>
      <c r="COX12" s="934"/>
      <c r="COY12" s="934"/>
      <c r="COZ12" s="934"/>
      <c r="CPA12" s="934"/>
      <c r="CPB12" s="934"/>
      <c r="CPC12" s="934"/>
      <c r="CPD12" s="934"/>
      <c r="CPE12" s="934"/>
      <c r="CPF12" s="934"/>
      <c r="CPG12" s="934"/>
      <c r="CPH12" s="934"/>
      <c r="CPI12" s="934"/>
      <c r="CPJ12" s="934"/>
      <c r="CPK12" s="934"/>
      <c r="CPL12" s="934"/>
      <c r="CPM12" s="934"/>
      <c r="CPN12" s="934"/>
      <c r="CPO12" s="934"/>
      <c r="CPP12" s="934"/>
      <c r="CPQ12" s="934"/>
      <c r="CPR12" s="934"/>
      <c r="CPS12" s="934"/>
      <c r="CPT12" s="934"/>
      <c r="CPU12" s="934"/>
      <c r="CPV12" s="934"/>
      <c r="CPW12" s="934"/>
      <c r="CPX12" s="934"/>
      <c r="CPY12" s="934"/>
      <c r="CPZ12" s="934"/>
      <c r="CQA12" s="934"/>
      <c r="CQB12" s="934"/>
      <c r="CQC12" s="934"/>
      <c r="CQD12" s="934"/>
      <c r="CQE12" s="934"/>
      <c r="CQF12" s="934"/>
      <c r="CQG12" s="934"/>
      <c r="CQH12" s="934"/>
      <c r="CQI12" s="934"/>
      <c r="CQJ12" s="934"/>
      <c r="CQK12" s="934"/>
      <c r="CQL12" s="934"/>
      <c r="CQM12" s="934"/>
      <c r="CQN12" s="934"/>
      <c r="CQO12" s="934"/>
      <c r="CQP12" s="934"/>
      <c r="CQQ12" s="934"/>
      <c r="CQR12" s="934"/>
      <c r="CQS12" s="934"/>
      <c r="CQT12" s="934"/>
      <c r="CQU12" s="934"/>
      <c r="CQV12" s="934"/>
      <c r="CQW12" s="934"/>
      <c r="CQX12" s="934"/>
      <c r="CQY12" s="934"/>
      <c r="CQZ12" s="934"/>
      <c r="CRA12" s="934"/>
      <c r="CRB12" s="934"/>
      <c r="CRC12" s="934"/>
      <c r="CRD12" s="934"/>
      <c r="CRE12" s="934"/>
      <c r="CRF12" s="934"/>
      <c r="CRG12" s="934"/>
      <c r="CRH12" s="934"/>
      <c r="CRI12" s="934"/>
      <c r="CRJ12" s="934"/>
      <c r="CRK12" s="934"/>
      <c r="CRL12" s="934"/>
      <c r="CRM12" s="934"/>
      <c r="CRN12" s="934"/>
      <c r="CRO12" s="934"/>
      <c r="CRP12" s="934"/>
      <c r="CRQ12" s="934"/>
      <c r="CRR12" s="934"/>
      <c r="CRS12" s="934"/>
      <c r="CRT12" s="934"/>
      <c r="CRU12" s="934"/>
      <c r="CRV12" s="934"/>
      <c r="CRW12" s="934"/>
      <c r="CRX12" s="934"/>
      <c r="CRY12" s="934"/>
      <c r="CRZ12" s="934"/>
      <c r="CSA12" s="934"/>
      <c r="CSB12" s="934"/>
      <c r="CSC12" s="934"/>
      <c r="CSD12" s="934"/>
      <c r="CSE12" s="934"/>
      <c r="CSF12" s="934"/>
      <c r="CSG12" s="934"/>
      <c r="CSH12" s="934"/>
      <c r="CSI12" s="934"/>
      <c r="CSJ12" s="934"/>
      <c r="CSK12" s="934"/>
      <c r="CSL12" s="934"/>
      <c r="CSM12" s="934"/>
      <c r="CSN12" s="934"/>
      <c r="CSO12" s="934"/>
      <c r="CSP12" s="934"/>
      <c r="CSQ12" s="934"/>
      <c r="CSR12" s="934"/>
      <c r="CSS12" s="934"/>
      <c r="CST12" s="934"/>
      <c r="CSU12" s="934"/>
      <c r="CSV12" s="934"/>
      <c r="CSW12" s="934"/>
      <c r="CSX12" s="934"/>
      <c r="CSY12" s="934"/>
      <c r="CSZ12" s="934"/>
      <c r="CTA12" s="934"/>
      <c r="CTB12" s="934"/>
      <c r="CTC12" s="934"/>
      <c r="CTD12" s="934"/>
      <c r="CTE12" s="934"/>
      <c r="CTF12" s="934"/>
      <c r="CTG12" s="934"/>
      <c r="CTH12" s="934"/>
      <c r="CTI12" s="934"/>
      <c r="CTJ12" s="934"/>
      <c r="CTK12" s="934"/>
      <c r="CTL12" s="934"/>
      <c r="CTM12" s="934"/>
      <c r="CTN12" s="934"/>
      <c r="CTO12" s="934"/>
      <c r="CTP12" s="934"/>
      <c r="CTQ12" s="934"/>
      <c r="CTR12" s="934"/>
      <c r="CTS12" s="934"/>
      <c r="CTT12" s="934"/>
      <c r="CTU12" s="934"/>
      <c r="CTV12" s="934"/>
      <c r="CTW12" s="934"/>
      <c r="CTX12" s="934"/>
      <c r="CTY12" s="934"/>
      <c r="CTZ12" s="934"/>
      <c r="CUA12" s="934"/>
      <c r="CUB12" s="934"/>
      <c r="CUC12" s="934"/>
      <c r="CUD12" s="934"/>
      <c r="CUE12" s="934"/>
      <c r="CUF12" s="934"/>
      <c r="CUG12" s="934"/>
      <c r="CUH12" s="934"/>
      <c r="CUI12" s="934"/>
      <c r="CUJ12" s="934"/>
      <c r="CUK12" s="934"/>
      <c r="CUL12" s="934"/>
      <c r="CUM12" s="934"/>
      <c r="CUN12" s="934"/>
      <c r="CUO12" s="934"/>
      <c r="CUP12" s="934"/>
      <c r="CUQ12" s="934"/>
      <c r="CUR12" s="934"/>
      <c r="CUS12" s="934"/>
      <c r="CUT12" s="934"/>
      <c r="CUU12" s="934"/>
      <c r="CUV12" s="934"/>
      <c r="CUW12" s="934"/>
      <c r="CUX12" s="934"/>
      <c r="CUY12" s="934"/>
      <c r="CUZ12" s="934"/>
      <c r="CVA12" s="934"/>
      <c r="CVB12" s="934"/>
      <c r="CVC12" s="934"/>
      <c r="CVD12" s="934"/>
      <c r="CVE12" s="934"/>
      <c r="CVF12" s="934"/>
      <c r="CVG12" s="934"/>
      <c r="CVH12" s="934"/>
      <c r="CVI12" s="934"/>
      <c r="CVJ12" s="934"/>
      <c r="CVK12" s="934"/>
      <c r="CVL12" s="934"/>
      <c r="CVM12" s="934"/>
      <c r="CVN12" s="934"/>
      <c r="CVO12" s="934"/>
      <c r="CVP12" s="934"/>
      <c r="CVQ12" s="934"/>
      <c r="CVR12" s="934"/>
      <c r="CVS12" s="934"/>
      <c r="CVT12" s="934"/>
      <c r="CVU12" s="934"/>
      <c r="CVV12" s="934"/>
      <c r="CVW12" s="934"/>
      <c r="CVX12" s="934"/>
      <c r="CVY12" s="934"/>
      <c r="CVZ12" s="934"/>
      <c r="CWA12" s="934"/>
      <c r="CWB12" s="934"/>
      <c r="CWC12" s="934"/>
      <c r="CWD12" s="934"/>
      <c r="CWE12" s="934"/>
      <c r="CWF12" s="934"/>
      <c r="CWG12" s="934"/>
      <c r="CWH12" s="934"/>
      <c r="CWI12" s="934"/>
      <c r="CWJ12" s="934"/>
      <c r="CWK12" s="934"/>
      <c r="CWL12" s="934"/>
      <c r="CWM12" s="934"/>
      <c r="CWN12" s="934"/>
      <c r="CWO12" s="934"/>
      <c r="CWP12" s="934"/>
      <c r="CWQ12" s="934"/>
      <c r="CWR12" s="934"/>
      <c r="CWS12" s="934"/>
      <c r="CWT12" s="934"/>
      <c r="CWU12" s="934"/>
      <c r="CWV12" s="934"/>
      <c r="CWW12" s="934"/>
      <c r="CWX12" s="934"/>
      <c r="CWY12" s="934"/>
      <c r="CWZ12" s="934"/>
      <c r="CXA12" s="934"/>
      <c r="CXB12" s="934"/>
      <c r="CXC12" s="934"/>
      <c r="CXD12" s="934"/>
      <c r="CXE12" s="934"/>
      <c r="CXF12" s="934"/>
      <c r="CXG12" s="934"/>
      <c r="CXH12" s="934"/>
      <c r="CXI12" s="934"/>
      <c r="CXJ12" s="934"/>
      <c r="CXK12" s="934"/>
      <c r="CXL12" s="934"/>
      <c r="CXM12" s="934"/>
      <c r="CXN12" s="934"/>
      <c r="CXO12" s="934"/>
      <c r="CXP12" s="934"/>
      <c r="CXQ12" s="934"/>
      <c r="CXR12" s="934"/>
      <c r="CXS12" s="934"/>
      <c r="CXT12" s="934"/>
      <c r="CXU12" s="934"/>
      <c r="CXV12" s="934"/>
      <c r="CXW12" s="934"/>
      <c r="CXX12" s="934"/>
      <c r="CXY12" s="934"/>
      <c r="CXZ12" s="934"/>
      <c r="CYA12" s="934"/>
      <c r="CYB12" s="934"/>
      <c r="CYC12" s="934"/>
      <c r="CYD12" s="934"/>
      <c r="CYE12" s="934"/>
      <c r="CYF12" s="934"/>
      <c r="CYG12" s="934"/>
      <c r="CYH12" s="934"/>
      <c r="CYI12" s="934"/>
      <c r="CYJ12" s="934"/>
      <c r="CYK12" s="934"/>
      <c r="CYL12" s="934"/>
      <c r="CYM12" s="934"/>
      <c r="CYN12" s="934"/>
      <c r="CYO12" s="934"/>
      <c r="CYP12" s="934"/>
      <c r="CYQ12" s="934"/>
      <c r="CYR12" s="934"/>
      <c r="CYS12" s="934"/>
      <c r="CYT12" s="934"/>
      <c r="CYU12" s="934"/>
      <c r="CYV12" s="934"/>
      <c r="CYW12" s="934"/>
      <c r="CYX12" s="934"/>
      <c r="CYY12" s="934"/>
      <c r="CYZ12" s="934"/>
      <c r="CZA12" s="934"/>
      <c r="CZB12" s="934"/>
      <c r="CZC12" s="934"/>
      <c r="CZD12" s="934"/>
      <c r="CZE12" s="934"/>
      <c r="CZF12" s="934"/>
      <c r="CZG12" s="934"/>
      <c r="CZH12" s="934"/>
      <c r="CZI12" s="934"/>
      <c r="CZJ12" s="934"/>
      <c r="CZK12" s="934"/>
      <c r="CZL12" s="934"/>
      <c r="CZM12" s="934"/>
      <c r="CZN12" s="934"/>
      <c r="CZO12" s="934"/>
      <c r="CZP12" s="934"/>
      <c r="CZQ12" s="934"/>
      <c r="CZR12" s="934"/>
      <c r="CZS12" s="934"/>
      <c r="CZT12" s="934"/>
      <c r="CZU12" s="934"/>
      <c r="CZV12" s="934"/>
      <c r="CZW12" s="934"/>
      <c r="CZX12" s="934"/>
      <c r="CZY12" s="934"/>
      <c r="CZZ12" s="934"/>
      <c r="DAA12" s="934"/>
      <c r="DAB12" s="934"/>
      <c r="DAC12" s="934"/>
      <c r="DAD12" s="934"/>
      <c r="DAE12" s="934"/>
      <c r="DAF12" s="934"/>
      <c r="DAG12" s="934"/>
      <c r="DAH12" s="934"/>
      <c r="DAI12" s="934"/>
      <c r="DAJ12" s="934"/>
      <c r="DAK12" s="934"/>
      <c r="DAL12" s="934"/>
      <c r="DAM12" s="934"/>
      <c r="DAN12" s="934"/>
      <c r="DAO12" s="934"/>
      <c r="DAP12" s="934"/>
      <c r="DAQ12" s="934"/>
      <c r="DAR12" s="934"/>
      <c r="DAS12" s="934"/>
      <c r="DAT12" s="934"/>
      <c r="DAU12" s="934"/>
      <c r="DAV12" s="934"/>
      <c r="DAW12" s="934"/>
      <c r="DAX12" s="934"/>
      <c r="DAY12" s="934"/>
      <c r="DAZ12" s="934"/>
      <c r="DBA12" s="934"/>
      <c r="DBB12" s="934"/>
      <c r="DBC12" s="934"/>
      <c r="DBD12" s="934"/>
      <c r="DBE12" s="934"/>
      <c r="DBF12" s="934"/>
      <c r="DBG12" s="934"/>
      <c r="DBH12" s="934"/>
      <c r="DBI12" s="934"/>
      <c r="DBJ12" s="934"/>
      <c r="DBK12" s="934"/>
      <c r="DBL12" s="934"/>
      <c r="DBM12" s="934"/>
      <c r="DBN12" s="934"/>
      <c r="DBO12" s="934"/>
      <c r="DBP12" s="934"/>
      <c r="DBQ12" s="934"/>
      <c r="DBR12" s="934"/>
      <c r="DBS12" s="934"/>
      <c r="DBT12" s="934"/>
      <c r="DBU12" s="934"/>
      <c r="DBV12" s="934"/>
      <c r="DBW12" s="934"/>
      <c r="DBX12" s="934"/>
      <c r="DBY12" s="934"/>
      <c r="DBZ12" s="934"/>
      <c r="DCA12" s="934"/>
      <c r="DCB12" s="934"/>
      <c r="DCC12" s="934"/>
      <c r="DCD12" s="934"/>
      <c r="DCE12" s="934"/>
      <c r="DCF12" s="934"/>
      <c r="DCG12" s="934"/>
      <c r="DCH12" s="934"/>
      <c r="DCI12" s="934"/>
      <c r="DCJ12" s="934"/>
      <c r="DCK12" s="934"/>
      <c r="DCL12" s="934"/>
      <c r="DCM12" s="934"/>
      <c r="DCN12" s="934"/>
      <c r="DCO12" s="934"/>
      <c r="DCP12" s="934"/>
      <c r="DCQ12" s="934"/>
      <c r="DCR12" s="934"/>
      <c r="DCS12" s="934"/>
      <c r="DCT12" s="934"/>
      <c r="DCU12" s="934"/>
      <c r="DCV12" s="934"/>
      <c r="DCW12" s="934"/>
      <c r="DCX12" s="934"/>
      <c r="DCY12" s="934"/>
      <c r="DCZ12" s="934"/>
      <c r="DDA12" s="934"/>
      <c r="DDB12" s="934"/>
      <c r="DDC12" s="934"/>
      <c r="DDD12" s="934"/>
      <c r="DDE12" s="934"/>
      <c r="DDF12" s="934"/>
      <c r="DDG12" s="934"/>
      <c r="DDH12" s="934"/>
      <c r="DDI12" s="934"/>
      <c r="DDJ12" s="934"/>
      <c r="DDK12" s="934"/>
      <c r="DDL12" s="934"/>
      <c r="DDM12" s="934"/>
      <c r="DDN12" s="934"/>
      <c r="DDO12" s="934"/>
      <c r="DDP12" s="934"/>
      <c r="DDQ12" s="934"/>
      <c r="DDR12" s="934"/>
      <c r="DDS12" s="934"/>
      <c r="DDT12" s="934"/>
      <c r="DDU12" s="934"/>
      <c r="DDV12" s="934"/>
      <c r="DDW12" s="934"/>
      <c r="DDX12" s="934"/>
      <c r="DDY12" s="934"/>
      <c r="DDZ12" s="934"/>
      <c r="DEA12" s="934"/>
      <c r="DEB12" s="934"/>
      <c r="DEC12" s="934"/>
      <c r="DED12" s="934"/>
      <c r="DEE12" s="934"/>
      <c r="DEF12" s="934"/>
      <c r="DEG12" s="934"/>
      <c r="DEH12" s="934"/>
      <c r="DEI12" s="934"/>
      <c r="DEJ12" s="934"/>
      <c r="DEK12" s="934"/>
      <c r="DEL12" s="934"/>
      <c r="DEM12" s="934"/>
      <c r="DEN12" s="934"/>
      <c r="DEO12" s="934"/>
      <c r="DEP12" s="934"/>
      <c r="DEQ12" s="934"/>
      <c r="DER12" s="934"/>
      <c r="DES12" s="934"/>
      <c r="DET12" s="934"/>
      <c r="DEU12" s="934"/>
      <c r="DEV12" s="934"/>
      <c r="DEW12" s="934"/>
      <c r="DEX12" s="934"/>
      <c r="DEY12" s="934"/>
      <c r="DEZ12" s="934"/>
      <c r="DFA12" s="934"/>
      <c r="DFB12" s="934"/>
      <c r="DFC12" s="934"/>
      <c r="DFD12" s="934"/>
      <c r="DFE12" s="934"/>
      <c r="DFF12" s="934"/>
      <c r="DFG12" s="934"/>
      <c r="DFH12" s="934"/>
      <c r="DFI12" s="934"/>
      <c r="DFJ12" s="934"/>
      <c r="DFK12" s="934"/>
      <c r="DFL12" s="934"/>
      <c r="DFM12" s="934"/>
      <c r="DFN12" s="934"/>
      <c r="DFO12" s="934"/>
      <c r="DFP12" s="934"/>
      <c r="DFQ12" s="934"/>
      <c r="DFR12" s="934"/>
      <c r="DFS12" s="934"/>
      <c r="DFT12" s="934"/>
      <c r="DFU12" s="934"/>
      <c r="DFV12" s="934"/>
      <c r="DFW12" s="934"/>
      <c r="DFX12" s="934"/>
      <c r="DFY12" s="934"/>
      <c r="DFZ12" s="934"/>
      <c r="DGA12" s="934"/>
      <c r="DGB12" s="934"/>
      <c r="DGC12" s="934"/>
      <c r="DGD12" s="934"/>
      <c r="DGE12" s="934"/>
      <c r="DGF12" s="934"/>
      <c r="DGG12" s="934"/>
      <c r="DGH12" s="934"/>
      <c r="DGI12" s="934"/>
      <c r="DGJ12" s="934"/>
      <c r="DGK12" s="934"/>
      <c r="DGL12" s="934"/>
      <c r="DGM12" s="934"/>
      <c r="DGN12" s="934"/>
      <c r="DGO12" s="934"/>
      <c r="DGP12" s="934"/>
      <c r="DGQ12" s="934"/>
      <c r="DGR12" s="934"/>
      <c r="DGS12" s="934"/>
      <c r="DGT12" s="934"/>
      <c r="DGU12" s="934"/>
      <c r="DGV12" s="934"/>
      <c r="DGW12" s="934"/>
      <c r="DGX12" s="934"/>
      <c r="DGY12" s="934"/>
      <c r="DGZ12" s="934"/>
      <c r="DHA12" s="934"/>
      <c r="DHB12" s="934"/>
      <c r="DHC12" s="934"/>
      <c r="DHD12" s="934"/>
      <c r="DHE12" s="934"/>
      <c r="DHF12" s="934"/>
      <c r="DHG12" s="934"/>
      <c r="DHH12" s="934"/>
      <c r="DHI12" s="934"/>
      <c r="DHJ12" s="934"/>
      <c r="DHK12" s="934"/>
      <c r="DHL12" s="934"/>
      <c r="DHM12" s="934"/>
      <c r="DHN12" s="934"/>
      <c r="DHO12" s="934"/>
      <c r="DHP12" s="934"/>
      <c r="DHQ12" s="934"/>
      <c r="DHR12" s="934"/>
      <c r="DHS12" s="934"/>
      <c r="DHT12" s="934"/>
      <c r="DHU12" s="934"/>
      <c r="DHV12" s="934"/>
      <c r="DHW12" s="934"/>
      <c r="DHX12" s="934"/>
      <c r="DHY12" s="934"/>
      <c r="DHZ12" s="934"/>
      <c r="DIA12" s="934"/>
      <c r="DIB12" s="934"/>
      <c r="DIC12" s="934"/>
      <c r="DID12" s="934"/>
      <c r="DIE12" s="934"/>
      <c r="DIF12" s="934"/>
      <c r="DIG12" s="934"/>
      <c r="DIH12" s="934"/>
      <c r="DII12" s="934"/>
      <c r="DIJ12" s="934"/>
      <c r="DIK12" s="934"/>
      <c r="DIL12" s="934"/>
      <c r="DIM12" s="934"/>
      <c r="DIN12" s="934"/>
      <c r="DIO12" s="934"/>
      <c r="DIP12" s="934"/>
      <c r="DIQ12" s="934"/>
      <c r="DIR12" s="934"/>
      <c r="DIS12" s="934"/>
      <c r="DIT12" s="934"/>
      <c r="DIU12" s="934"/>
      <c r="DIV12" s="934"/>
      <c r="DIW12" s="934"/>
      <c r="DIX12" s="934"/>
      <c r="DIY12" s="934"/>
      <c r="DIZ12" s="934"/>
      <c r="DJA12" s="934"/>
      <c r="DJB12" s="934"/>
      <c r="DJC12" s="934"/>
      <c r="DJD12" s="934"/>
      <c r="DJE12" s="934"/>
      <c r="DJF12" s="934"/>
      <c r="DJG12" s="934"/>
      <c r="DJH12" s="934"/>
      <c r="DJI12" s="934"/>
      <c r="DJJ12" s="934"/>
      <c r="DJK12" s="934"/>
      <c r="DJL12" s="934"/>
      <c r="DJM12" s="934"/>
      <c r="DJN12" s="934"/>
      <c r="DJO12" s="934"/>
      <c r="DJP12" s="934"/>
      <c r="DJQ12" s="934"/>
      <c r="DJR12" s="934"/>
      <c r="DJS12" s="934"/>
      <c r="DJT12" s="934"/>
      <c r="DJU12" s="934"/>
      <c r="DJV12" s="934"/>
      <c r="DJW12" s="934"/>
      <c r="DJX12" s="934"/>
      <c r="DJY12" s="934"/>
      <c r="DJZ12" s="934"/>
      <c r="DKA12" s="934"/>
      <c r="DKB12" s="934"/>
      <c r="DKC12" s="934"/>
      <c r="DKD12" s="934"/>
      <c r="DKE12" s="934"/>
      <c r="DKF12" s="934"/>
      <c r="DKG12" s="934"/>
      <c r="DKH12" s="934"/>
      <c r="DKI12" s="934"/>
      <c r="DKJ12" s="934"/>
      <c r="DKK12" s="934"/>
      <c r="DKL12" s="934"/>
      <c r="DKM12" s="934"/>
      <c r="DKN12" s="934"/>
      <c r="DKO12" s="934"/>
      <c r="DKP12" s="934"/>
      <c r="DKQ12" s="934"/>
      <c r="DKR12" s="934"/>
      <c r="DKS12" s="934"/>
      <c r="DKT12" s="934"/>
      <c r="DKU12" s="934"/>
      <c r="DKV12" s="934"/>
      <c r="DKW12" s="934"/>
      <c r="DKX12" s="934"/>
      <c r="DKY12" s="934"/>
      <c r="DKZ12" s="934"/>
      <c r="DLA12" s="934"/>
      <c r="DLB12" s="934"/>
      <c r="DLC12" s="934"/>
      <c r="DLD12" s="934"/>
      <c r="DLE12" s="934"/>
      <c r="DLF12" s="934"/>
      <c r="DLG12" s="934"/>
      <c r="DLH12" s="934"/>
      <c r="DLI12" s="934"/>
      <c r="DLJ12" s="934"/>
      <c r="DLK12" s="934"/>
      <c r="DLL12" s="934"/>
      <c r="DLM12" s="934"/>
      <c r="DLN12" s="934"/>
      <c r="DLO12" s="934"/>
      <c r="DLP12" s="934"/>
      <c r="DLQ12" s="934"/>
      <c r="DLR12" s="934"/>
      <c r="DLS12" s="934"/>
      <c r="DLT12" s="934"/>
      <c r="DLU12" s="934"/>
      <c r="DLV12" s="934"/>
      <c r="DLW12" s="934"/>
      <c r="DLX12" s="934"/>
      <c r="DLY12" s="934"/>
      <c r="DLZ12" s="934"/>
      <c r="DMA12" s="934"/>
      <c r="DMB12" s="934"/>
      <c r="DMC12" s="934"/>
      <c r="DMD12" s="934"/>
      <c r="DME12" s="934"/>
      <c r="DMF12" s="934"/>
      <c r="DMG12" s="934"/>
      <c r="DMH12" s="934"/>
      <c r="DMI12" s="934"/>
      <c r="DMJ12" s="934"/>
      <c r="DMK12" s="934"/>
      <c r="DML12" s="934"/>
      <c r="DMM12" s="934"/>
      <c r="DMN12" s="934"/>
      <c r="DMO12" s="934"/>
      <c r="DMP12" s="934"/>
      <c r="DMQ12" s="934"/>
      <c r="DMR12" s="934"/>
      <c r="DMS12" s="934"/>
      <c r="DMT12" s="934"/>
      <c r="DMU12" s="934"/>
      <c r="DMV12" s="934"/>
      <c r="DMW12" s="934"/>
      <c r="DMX12" s="934"/>
      <c r="DMY12" s="934"/>
      <c r="DMZ12" s="934"/>
      <c r="DNA12" s="934"/>
      <c r="DNB12" s="934"/>
      <c r="DNC12" s="934"/>
      <c r="DND12" s="934"/>
      <c r="DNE12" s="934"/>
      <c r="DNF12" s="934"/>
      <c r="DNG12" s="934"/>
      <c r="DNH12" s="934"/>
      <c r="DNI12" s="934"/>
      <c r="DNJ12" s="934"/>
      <c r="DNK12" s="934"/>
      <c r="DNL12" s="934"/>
      <c r="DNM12" s="934"/>
      <c r="DNN12" s="934"/>
      <c r="DNO12" s="934"/>
      <c r="DNP12" s="934"/>
      <c r="DNQ12" s="934"/>
      <c r="DNR12" s="934"/>
      <c r="DNS12" s="934"/>
      <c r="DNT12" s="934"/>
      <c r="DNU12" s="934"/>
      <c r="DNV12" s="934"/>
      <c r="DNW12" s="934"/>
      <c r="DNX12" s="934"/>
      <c r="DNY12" s="934"/>
      <c r="DNZ12" s="934"/>
      <c r="DOA12" s="934"/>
      <c r="DOB12" s="934"/>
      <c r="DOC12" s="934"/>
      <c r="DOD12" s="934"/>
      <c r="DOE12" s="934"/>
      <c r="DOF12" s="934"/>
      <c r="DOG12" s="934"/>
      <c r="DOH12" s="934"/>
      <c r="DOI12" s="934"/>
      <c r="DOJ12" s="934"/>
      <c r="DOK12" s="934"/>
      <c r="DOL12" s="934"/>
      <c r="DOM12" s="934"/>
      <c r="DON12" s="934"/>
      <c r="DOO12" s="934"/>
      <c r="DOP12" s="934"/>
      <c r="DOQ12" s="934"/>
      <c r="DOR12" s="934"/>
      <c r="DOS12" s="934"/>
      <c r="DOT12" s="934"/>
      <c r="DOU12" s="934"/>
      <c r="DOV12" s="934"/>
      <c r="DOW12" s="934"/>
      <c r="DOX12" s="934"/>
      <c r="DOY12" s="934"/>
      <c r="DOZ12" s="934"/>
      <c r="DPA12" s="934"/>
      <c r="DPB12" s="934"/>
      <c r="DPC12" s="934"/>
      <c r="DPD12" s="934"/>
      <c r="DPE12" s="934"/>
      <c r="DPF12" s="934"/>
      <c r="DPG12" s="934"/>
      <c r="DPH12" s="934"/>
      <c r="DPI12" s="934"/>
      <c r="DPJ12" s="934"/>
      <c r="DPK12" s="934"/>
      <c r="DPL12" s="934"/>
      <c r="DPM12" s="934"/>
      <c r="DPN12" s="934"/>
      <c r="DPO12" s="934"/>
      <c r="DPP12" s="934"/>
      <c r="DPQ12" s="934"/>
      <c r="DPR12" s="934"/>
      <c r="DPS12" s="934"/>
      <c r="DPT12" s="934"/>
      <c r="DPU12" s="934"/>
      <c r="DPV12" s="934"/>
      <c r="DPW12" s="934"/>
      <c r="DPX12" s="934"/>
      <c r="DPY12" s="934"/>
      <c r="DPZ12" s="934"/>
      <c r="DQA12" s="934"/>
      <c r="DQB12" s="934"/>
      <c r="DQC12" s="934"/>
      <c r="DQD12" s="934"/>
      <c r="DQE12" s="934"/>
      <c r="DQF12" s="934"/>
      <c r="DQG12" s="934"/>
      <c r="DQH12" s="934"/>
      <c r="DQI12" s="934"/>
      <c r="DQJ12" s="934"/>
      <c r="DQK12" s="934"/>
      <c r="DQL12" s="934"/>
      <c r="DQM12" s="934"/>
      <c r="DQN12" s="934"/>
      <c r="DQO12" s="934"/>
      <c r="DQP12" s="934"/>
      <c r="DQQ12" s="934"/>
      <c r="DQR12" s="934"/>
      <c r="DQS12" s="934"/>
      <c r="DQT12" s="934"/>
      <c r="DQU12" s="934"/>
      <c r="DQV12" s="934"/>
      <c r="DQW12" s="934"/>
      <c r="DQX12" s="934"/>
      <c r="DQY12" s="934"/>
      <c r="DQZ12" s="934"/>
      <c r="DRA12" s="934"/>
      <c r="DRB12" s="934"/>
      <c r="DRC12" s="934"/>
      <c r="DRD12" s="934"/>
      <c r="DRE12" s="934"/>
      <c r="DRF12" s="934"/>
      <c r="DRG12" s="934"/>
      <c r="DRH12" s="934"/>
      <c r="DRI12" s="934"/>
      <c r="DRJ12" s="934"/>
      <c r="DRK12" s="934"/>
      <c r="DRL12" s="934"/>
      <c r="DRM12" s="934"/>
      <c r="DRN12" s="934"/>
      <c r="DRO12" s="934"/>
      <c r="DRP12" s="934"/>
      <c r="DRQ12" s="934"/>
      <c r="DRR12" s="934"/>
      <c r="DRS12" s="934"/>
      <c r="DRT12" s="934"/>
      <c r="DRU12" s="934"/>
      <c r="DRV12" s="934"/>
      <c r="DRW12" s="934"/>
      <c r="DRX12" s="934"/>
      <c r="DRY12" s="934"/>
      <c r="DRZ12" s="934"/>
      <c r="DSA12" s="934"/>
      <c r="DSB12" s="934"/>
      <c r="DSC12" s="934"/>
      <c r="DSD12" s="934"/>
      <c r="DSE12" s="934"/>
      <c r="DSF12" s="934"/>
      <c r="DSG12" s="934"/>
      <c r="DSH12" s="934"/>
      <c r="DSI12" s="934"/>
      <c r="DSJ12" s="934"/>
      <c r="DSK12" s="934"/>
      <c r="DSL12" s="934"/>
      <c r="DSM12" s="934"/>
      <c r="DSN12" s="934"/>
      <c r="DSO12" s="934"/>
      <c r="DSP12" s="934"/>
      <c r="DSQ12" s="934"/>
      <c r="DSR12" s="934"/>
      <c r="DSS12" s="934"/>
      <c r="DST12" s="934"/>
      <c r="DSU12" s="934"/>
      <c r="DSV12" s="934"/>
      <c r="DSW12" s="934"/>
      <c r="DSX12" s="934"/>
      <c r="DSY12" s="934"/>
      <c r="DSZ12" s="934"/>
      <c r="DTA12" s="934"/>
      <c r="DTB12" s="934"/>
      <c r="DTC12" s="934"/>
      <c r="DTD12" s="934"/>
      <c r="DTE12" s="934"/>
      <c r="DTF12" s="934"/>
      <c r="DTG12" s="934"/>
      <c r="DTH12" s="934"/>
      <c r="DTI12" s="934"/>
      <c r="DTJ12" s="934"/>
      <c r="DTK12" s="934"/>
      <c r="DTL12" s="934"/>
      <c r="DTM12" s="934"/>
      <c r="DTN12" s="934"/>
      <c r="DTO12" s="934"/>
      <c r="DTP12" s="934"/>
      <c r="DTQ12" s="934"/>
      <c r="DTR12" s="934"/>
      <c r="DTS12" s="934"/>
      <c r="DTT12" s="934"/>
      <c r="DTU12" s="934"/>
      <c r="DTV12" s="934"/>
      <c r="DTW12" s="934"/>
      <c r="DTX12" s="934"/>
      <c r="DTY12" s="934"/>
      <c r="DTZ12" s="934"/>
      <c r="DUA12" s="934"/>
      <c r="DUB12" s="934"/>
      <c r="DUC12" s="934"/>
      <c r="DUD12" s="934"/>
      <c r="DUE12" s="934"/>
      <c r="DUF12" s="934"/>
      <c r="DUG12" s="934"/>
      <c r="DUH12" s="934"/>
      <c r="DUI12" s="934"/>
      <c r="DUJ12" s="934"/>
      <c r="DUK12" s="934"/>
      <c r="DUL12" s="934"/>
      <c r="DUM12" s="934"/>
      <c r="DUN12" s="934"/>
      <c r="DUO12" s="934"/>
      <c r="DUP12" s="934"/>
      <c r="DUQ12" s="934"/>
      <c r="DUR12" s="934"/>
      <c r="DUS12" s="934"/>
      <c r="DUT12" s="934"/>
      <c r="DUU12" s="934"/>
      <c r="DUV12" s="934"/>
      <c r="DUW12" s="934"/>
      <c r="DUX12" s="934"/>
      <c r="DUY12" s="934"/>
      <c r="DUZ12" s="934"/>
      <c r="DVA12" s="934"/>
      <c r="DVB12" s="934"/>
      <c r="DVC12" s="934"/>
      <c r="DVD12" s="934"/>
      <c r="DVE12" s="934"/>
      <c r="DVF12" s="934"/>
      <c r="DVG12" s="934"/>
      <c r="DVH12" s="934"/>
      <c r="DVI12" s="934"/>
      <c r="DVJ12" s="934"/>
      <c r="DVK12" s="934"/>
      <c r="DVL12" s="934"/>
      <c r="DVM12" s="934"/>
      <c r="DVN12" s="934"/>
      <c r="DVO12" s="934"/>
      <c r="DVP12" s="934"/>
      <c r="DVQ12" s="934"/>
      <c r="DVR12" s="934"/>
      <c r="DVS12" s="934"/>
      <c r="DVT12" s="934"/>
      <c r="DVU12" s="934"/>
      <c r="DVV12" s="934"/>
      <c r="DVW12" s="934"/>
      <c r="DVX12" s="934"/>
      <c r="DVY12" s="934"/>
      <c r="DVZ12" s="934"/>
      <c r="DWA12" s="934"/>
      <c r="DWB12" s="934"/>
      <c r="DWC12" s="934"/>
      <c r="DWD12" s="934"/>
      <c r="DWE12" s="934"/>
      <c r="DWF12" s="934"/>
      <c r="DWG12" s="934"/>
      <c r="DWH12" s="934"/>
      <c r="DWI12" s="934"/>
      <c r="DWJ12" s="934"/>
      <c r="DWK12" s="934"/>
      <c r="DWL12" s="934"/>
      <c r="DWM12" s="934"/>
      <c r="DWN12" s="934"/>
      <c r="DWO12" s="934"/>
      <c r="DWP12" s="934"/>
      <c r="DWQ12" s="934"/>
      <c r="DWR12" s="934"/>
      <c r="DWS12" s="934"/>
      <c r="DWT12" s="934"/>
      <c r="DWU12" s="934"/>
      <c r="DWV12" s="934"/>
      <c r="DWW12" s="934"/>
      <c r="DWX12" s="934"/>
      <c r="DWY12" s="934"/>
      <c r="DWZ12" s="934"/>
      <c r="DXA12" s="934"/>
      <c r="DXB12" s="934"/>
      <c r="DXC12" s="934"/>
      <c r="DXD12" s="934"/>
      <c r="DXE12" s="934"/>
      <c r="DXF12" s="934"/>
      <c r="DXG12" s="934"/>
      <c r="DXH12" s="934"/>
      <c r="DXI12" s="934"/>
      <c r="DXJ12" s="934"/>
      <c r="DXK12" s="934"/>
      <c r="DXL12" s="934"/>
      <c r="DXM12" s="934"/>
      <c r="DXN12" s="934"/>
      <c r="DXO12" s="934"/>
      <c r="DXP12" s="934"/>
      <c r="DXQ12" s="934"/>
      <c r="DXR12" s="934"/>
      <c r="DXS12" s="934"/>
      <c r="DXT12" s="934"/>
      <c r="DXU12" s="934"/>
      <c r="DXV12" s="934"/>
      <c r="DXW12" s="934"/>
      <c r="DXX12" s="934"/>
      <c r="DXY12" s="934"/>
      <c r="DXZ12" s="934"/>
      <c r="DYA12" s="934"/>
      <c r="DYB12" s="934"/>
      <c r="DYC12" s="934"/>
      <c r="DYD12" s="934"/>
      <c r="DYE12" s="934"/>
      <c r="DYF12" s="934"/>
      <c r="DYG12" s="934"/>
      <c r="DYH12" s="934"/>
      <c r="DYI12" s="934"/>
      <c r="DYJ12" s="934"/>
      <c r="DYK12" s="934"/>
      <c r="DYL12" s="934"/>
      <c r="DYM12" s="934"/>
      <c r="DYN12" s="934"/>
      <c r="DYO12" s="934"/>
      <c r="DYP12" s="934"/>
      <c r="DYQ12" s="934"/>
      <c r="DYR12" s="934"/>
      <c r="DYS12" s="934"/>
      <c r="DYT12" s="934"/>
      <c r="DYU12" s="934"/>
      <c r="DYV12" s="934"/>
      <c r="DYW12" s="934"/>
      <c r="DYX12" s="934"/>
      <c r="DYY12" s="934"/>
      <c r="DYZ12" s="934"/>
      <c r="DZA12" s="934"/>
      <c r="DZB12" s="934"/>
      <c r="DZC12" s="934"/>
      <c r="DZD12" s="934"/>
      <c r="DZE12" s="934"/>
      <c r="DZF12" s="934"/>
      <c r="DZG12" s="934"/>
      <c r="DZH12" s="934"/>
      <c r="DZI12" s="934"/>
      <c r="DZJ12" s="934"/>
      <c r="DZK12" s="934"/>
      <c r="DZL12" s="934"/>
      <c r="DZM12" s="934"/>
      <c r="DZN12" s="934"/>
      <c r="DZO12" s="934"/>
      <c r="DZP12" s="934"/>
      <c r="DZQ12" s="934"/>
      <c r="DZR12" s="934"/>
      <c r="DZS12" s="934"/>
      <c r="DZT12" s="934"/>
      <c r="DZU12" s="934"/>
      <c r="DZV12" s="934"/>
      <c r="DZW12" s="934"/>
      <c r="DZX12" s="934"/>
      <c r="DZY12" s="934"/>
      <c r="DZZ12" s="934"/>
      <c r="EAA12" s="934"/>
      <c r="EAB12" s="934"/>
      <c r="EAC12" s="934"/>
      <c r="EAD12" s="934"/>
      <c r="EAE12" s="934"/>
      <c r="EAF12" s="934"/>
      <c r="EAG12" s="934"/>
      <c r="EAH12" s="934"/>
      <c r="EAI12" s="934"/>
      <c r="EAJ12" s="934"/>
      <c r="EAK12" s="934"/>
      <c r="EAL12" s="934"/>
      <c r="EAM12" s="934"/>
      <c r="EAN12" s="934"/>
      <c r="EAO12" s="934"/>
      <c r="EAP12" s="934"/>
      <c r="EAQ12" s="934"/>
      <c r="EAR12" s="934"/>
      <c r="EAS12" s="934"/>
      <c r="EAT12" s="934"/>
      <c r="EAU12" s="934"/>
      <c r="EAV12" s="934"/>
      <c r="EAW12" s="934"/>
      <c r="EAX12" s="934"/>
      <c r="EAY12" s="934"/>
      <c r="EAZ12" s="934"/>
      <c r="EBA12" s="934"/>
      <c r="EBB12" s="934"/>
      <c r="EBC12" s="934"/>
      <c r="EBD12" s="934"/>
      <c r="EBE12" s="934"/>
      <c r="EBF12" s="934"/>
      <c r="EBG12" s="934"/>
      <c r="EBH12" s="934"/>
      <c r="EBI12" s="934"/>
      <c r="EBJ12" s="934"/>
      <c r="EBK12" s="934"/>
      <c r="EBL12" s="934"/>
      <c r="EBM12" s="934"/>
      <c r="EBN12" s="934"/>
      <c r="EBO12" s="934"/>
      <c r="EBP12" s="934"/>
      <c r="EBQ12" s="934"/>
      <c r="EBR12" s="934"/>
      <c r="EBS12" s="934"/>
      <c r="EBT12" s="934"/>
      <c r="EBU12" s="934"/>
      <c r="EBV12" s="934"/>
      <c r="EBW12" s="934"/>
      <c r="EBX12" s="934"/>
      <c r="EBY12" s="934"/>
      <c r="EBZ12" s="934"/>
      <c r="ECA12" s="934"/>
      <c r="ECB12" s="934"/>
      <c r="ECC12" s="934"/>
      <c r="ECD12" s="934"/>
      <c r="ECE12" s="934"/>
      <c r="ECF12" s="934"/>
      <c r="ECG12" s="934"/>
      <c r="ECH12" s="934"/>
      <c r="ECI12" s="934"/>
      <c r="ECJ12" s="934"/>
      <c r="ECK12" s="934"/>
      <c r="ECL12" s="934"/>
      <c r="ECM12" s="934"/>
      <c r="ECN12" s="934"/>
      <c r="ECO12" s="934"/>
      <c r="ECP12" s="934"/>
      <c r="ECQ12" s="934"/>
      <c r="ECR12" s="934"/>
      <c r="ECS12" s="934"/>
      <c r="ECT12" s="934"/>
      <c r="ECU12" s="934"/>
      <c r="ECV12" s="934"/>
      <c r="ECW12" s="934"/>
      <c r="ECX12" s="934"/>
      <c r="ECY12" s="934"/>
      <c r="ECZ12" s="934"/>
      <c r="EDA12" s="934"/>
      <c r="EDB12" s="934"/>
      <c r="EDC12" s="934"/>
      <c r="EDD12" s="934"/>
      <c r="EDE12" s="934"/>
      <c r="EDF12" s="934"/>
      <c r="EDG12" s="934"/>
      <c r="EDH12" s="934"/>
      <c r="EDI12" s="934"/>
      <c r="EDJ12" s="934"/>
      <c r="EDK12" s="934"/>
      <c r="EDL12" s="934"/>
      <c r="EDM12" s="934"/>
      <c r="EDN12" s="934"/>
      <c r="EDO12" s="934"/>
      <c r="EDP12" s="934"/>
      <c r="EDQ12" s="934"/>
      <c r="EDR12" s="934"/>
      <c r="EDS12" s="934"/>
      <c r="EDT12" s="934"/>
      <c r="EDU12" s="934"/>
      <c r="EDV12" s="934"/>
      <c r="EDW12" s="934"/>
      <c r="EDX12" s="934"/>
      <c r="EDY12" s="934"/>
      <c r="EDZ12" s="934"/>
      <c r="EEA12" s="934"/>
      <c r="EEB12" s="934"/>
      <c r="EEC12" s="934"/>
      <c r="EED12" s="934"/>
      <c r="EEE12" s="934"/>
      <c r="EEF12" s="934"/>
      <c r="EEG12" s="934"/>
      <c r="EEH12" s="934"/>
      <c r="EEI12" s="934"/>
      <c r="EEJ12" s="934"/>
      <c r="EEK12" s="934"/>
      <c r="EEL12" s="934"/>
      <c r="EEM12" s="934"/>
      <c r="EEN12" s="934"/>
      <c r="EEO12" s="934"/>
      <c r="EEP12" s="934"/>
      <c r="EEQ12" s="934"/>
      <c r="EER12" s="934"/>
      <c r="EES12" s="934"/>
      <c r="EET12" s="934"/>
      <c r="EEU12" s="934"/>
      <c r="EEV12" s="934"/>
      <c r="EEW12" s="934"/>
      <c r="EEX12" s="934"/>
      <c r="EEY12" s="934"/>
      <c r="EEZ12" s="934"/>
      <c r="EFA12" s="934"/>
      <c r="EFB12" s="934"/>
      <c r="EFC12" s="934"/>
      <c r="EFD12" s="934"/>
      <c r="EFE12" s="934"/>
      <c r="EFF12" s="934"/>
      <c r="EFG12" s="934"/>
      <c r="EFH12" s="934"/>
      <c r="EFI12" s="934"/>
      <c r="EFJ12" s="934"/>
      <c r="EFK12" s="934"/>
      <c r="EFL12" s="934"/>
      <c r="EFM12" s="934"/>
      <c r="EFN12" s="934"/>
      <c r="EFO12" s="934"/>
      <c r="EFP12" s="934"/>
      <c r="EFQ12" s="934"/>
      <c r="EFR12" s="934"/>
      <c r="EFS12" s="934"/>
      <c r="EFT12" s="934"/>
      <c r="EFU12" s="934"/>
      <c r="EFV12" s="934"/>
      <c r="EFW12" s="934"/>
      <c r="EFX12" s="934"/>
      <c r="EFY12" s="934"/>
      <c r="EFZ12" s="934"/>
      <c r="EGA12" s="934"/>
      <c r="EGB12" s="934"/>
      <c r="EGC12" s="934"/>
      <c r="EGD12" s="934"/>
      <c r="EGE12" s="934"/>
      <c r="EGF12" s="934"/>
      <c r="EGG12" s="934"/>
      <c r="EGH12" s="934"/>
      <c r="EGI12" s="934"/>
      <c r="EGJ12" s="934"/>
      <c r="EGK12" s="934"/>
      <c r="EGL12" s="934"/>
      <c r="EGM12" s="934"/>
      <c r="EGN12" s="934"/>
      <c r="EGO12" s="934"/>
      <c r="EGP12" s="934"/>
      <c r="EGQ12" s="934"/>
      <c r="EGR12" s="934"/>
      <c r="EGS12" s="934"/>
      <c r="EGT12" s="934"/>
      <c r="EGU12" s="934"/>
      <c r="EGV12" s="934"/>
      <c r="EGW12" s="934"/>
      <c r="EGX12" s="934"/>
      <c r="EGY12" s="934"/>
      <c r="EGZ12" s="934"/>
      <c r="EHA12" s="934"/>
      <c r="EHB12" s="934"/>
      <c r="EHC12" s="934"/>
      <c r="EHD12" s="934"/>
      <c r="EHE12" s="934"/>
      <c r="EHF12" s="934"/>
      <c r="EHG12" s="934"/>
      <c r="EHH12" s="934"/>
      <c r="EHI12" s="934"/>
      <c r="EHJ12" s="934"/>
      <c r="EHK12" s="934"/>
      <c r="EHL12" s="934"/>
      <c r="EHM12" s="934"/>
      <c r="EHN12" s="934"/>
      <c r="EHO12" s="934"/>
      <c r="EHP12" s="934"/>
      <c r="EHQ12" s="934"/>
      <c r="EHR12" s="934"/>
      <c r="EHS12" s="934"/>
      <c r="EHT12" s="934"/>
      <c r="EHU12" s="934"/>
      <c r="EHV12" s="934"/>
      <c r="EHW12" s="934"/>
      <c r="EHX12" s="934"/>
      <c r="EHY12" s="934"/>
      <c r="EHZ12" s="934"/>
      <c r="EIA12" s="934"/>
      <c r="EIB12" s="934"/>
      <c r="EIC12" s="934"/>
      <c r="EID12" s="934"/>
      <c r="EIE12" s="934"/>
      <c r="EIF12" s="934"/>
      <c r="EIG12" s="934"/>
      <c r="EIH12" s="934"/>
      <c r="EII12" s="934"/>
      <c r="EIJ12" s="934"/>
      <c r="EIK12" s="934"/>
      <c r="EIL12" s="934"/>
      <c r="EIM12" s="934"/>
      <c r="EIN12" s="934"/>
      <c r="EIO12" s="934"/>
      <c r="EIP12" s="934"/>
      <c r="EIQ12" s="934"/>
      <c r="EIR12" s="934"/>
      <c r="EIS12" s="934"/>
      <c r="EIT12" s="934"/>
      <c r="EIU12" s="934"/>
      <c r="EIV12" s="934"/>
      <c r="EIW12" s="934"/>
      <c r="EIX12" s="934"/>
      <c r="EIY12" s="934"/>
      <c r="EIZ12" s="934"/>
      <c r="EJA12" s="934"/>
      <c r="EJB12" s="934"/>
      <c r="EJC12" s="934"/>
      <c r="EJD12" s="934"/>
      <c r="EJE12" s="934"/>
      <c r="EJF12" s="934"/>
      <c r="EJG12" s="934"/>
      <c r="EJH12" s="934"/>
      <c r="EJI12" s="934"/>
      <c r="EJJ12" s="934"/>
      <c r="EJK12" s="934"/>
      <c r="EJL12" s="934"/>
      <c r="EJM12" s="934"/>
      <c r="EJN12" s="934"/>
      <c r="EJO12" s="934"/>
      <c r="EJP12" s="934"/>
      <c r="EJQ12" s="934"/>
      <c r="EJR12" s="934"/>
      <c r="EJS12" s="934"/>
      <c r="EJT12" s="934"/>
      <c r="EJU12" s="934"/>
      <c r="EJV12" s="934"/>
      <c r="EJW12" s="934"/>
      <c r="EJX12" s="934"/>
      <c r="EJY12" s="934"/>
      <c r="EJZ12" s="934"/>
      <c r="EKA12" s="934"/>
      <c r="EKB12" s="934"/>
      <c r="EKC12" s="934"/>
      <c r="EKD12" s="934"/>
      <c r="EKE12" s="934"/>
      <c r="EKF12" s="934"/>
      <c r="EKG12" s="934"/>
      <c r="EKH12" s="934"/>
      <c r="EKI12" s="934"/>
      <c r="EKJ12" s="934"/>
      <c r="EKK12" s="934"/>
      <c r="EKL12" s="934"/>
      <c r="EKM12" s="934"/>
      <c r="EKN12" s="934"/>
      <c r="EKO12" s="934"/>
      <c r="EKP12" s="934"/>
      <c r="EKQ12" s="934"/>
      <c r="EKR12" s="934"/>
      <c r="EKS12" s="934"/>
      <c r="EKT12" s="934"/>
      <c r="EKU12" s="934"/>
      <c r="EKV12" s="934"/>
      <c r="EKW12" s="934"/>
      <c r="EKX12" s="934"/>
      <c r="EKY12" s="934"/>
      <c r="EKZ12" s="934"/>
      <c r="ELA12" s="934"/>
      <c r="ELB12" s="934"/>
      <c r="ELC12" s="934"/>
      <c r="ELD12" s="934"/>
      <c r="ELE12" s="934"/>
      <c r="ELF12" s="934"/>
      <c r="ELG12" s="934"/>
      <c r="ELH12" s="934"/>
      <c r="ELI12" s="934"/>
      <c r="ELJ12" s="934"/>
      <c r="ELK12" s="934"/>
      <c r="ELL12" s="934"/>
      <c r="ELM12" s="934"/>
      <c r="ELN12" s="934"/>
      <c r="ELO12" s="934"/>
      <c r="ELP12" s="934"/>
      <c r="ELQ12" s="934"/>
      <c r="ELR12" s="934"/>
      <c r="ELS12" s="934"/>
      <c r="ELT12" s="934"/>
      <c r="ELU12" s="934"/>
      <c r="ELV12" s="934"/>
      <c r="ELW12" s="934"/>
      <c r="ELX12" s="934"/>
      <c r="ELY12" s="934"/>
      <c r="ELZ12" s="934"/>
      <c r="EMA12" s="934"/>
      <c r="EMB12" s="934"/>
      <c r="EMC12" s="934"/>
      <c r="EMD12" s="934"/>
      <c r="EME12" s="934"/>
      <c r="EMF12" s="934"/>
      <c r="EMG12" s="934"/>
      <c r="EMH12" s="934"/>
      <c r="EMI12" s="934"/>
      <c r="EMJ12" s="934"/>
      <c r="EMK12" s="934"/>
      <c r="EML12" s="934"/>
      <c r="EMM12" s="934"/>
      <c r="EMN12" s="934"/>
      <c r="EMO12" s="934"/>
      <c r="EMP12" s="934"/>
      <c r="EMQ12" s="934"/>
      <c r="EMR12" s="934"/>
      <c r="EMS12" s="934"/>
      <c r="EMT12" s="934"/>
      <c r="EMU12" s="934"/>
      <c r="EMV12" s="934"/>
      <c r="EMW12" s="934"/>
      <c r="EMX12" s="934"/>
      <c r="EMY12" s="934"/>
      <c r="EMZ12" s="934"/>
      <c r="ENA12" s="934"/>
      <c r="ENB12" s="934"/>
      <c r="ENC12" s="934"/>
      <c r="END12" s="934"/>
      <c r="ENE12" s="934"/>
      <c r="ENF12" s="934"/>
      <c r="ENG12" s="934"/>
      <c r="ENH12" s="934"/>
      <c r="ENI12" s="934"/>
      <c r="ENJ12" s="934"/>
      <c r="ENK12" s="934"/>
      <c r="ENL12" s="934"/>
      <c r="ENM12" s="934"/>
      <c r="ENN12" s="934"/>
      <c r="ENO12" s="934"/>
      <c r="ENP12" s="934"/>
      <c r="ENQ12" s="934"/>
      <c r="ENR12" s="934"/>
      <c r="ENS12" s="934"/>
      <c r="ENT12" s="934"/>
      <c r="ENU12" s="934"/>
      <c r="ENV12" s="934"/>
      <c r="ENW12" s="934"/>
      <c r="ENX12" s="934"/>
      <c r="ENY12" s="934"/>
      <c r="ENZ12" s="934"/>
      <c r="EOA12" s="934"/>
      <c r="EOB12" s="934"/>
      <c r="EOC12" s="934"/>
      <c r="EOD12" s="934"/>
      <c r="EOE12" s="934"/>
      <c r="EOF12" s="934"/>
      <c r="EOG12" s="934"/>
      <c r="EOH12" s="934"/>
      <c r="EOI12" s="934"/>
      <c r="EOJ12" s="934"/>
      <c r="EOK12" s="934"/>
      <c r="EOL12" s="934"/>
      <c r="EOM12" s="934"/>
      <c r="EON12" s="934"/>
      <c r="EOO12" s="934"/>
      <c r="EOP12" s="934"/>
      <c r="EOQ12" s="934"/>
      <c r="EOR12" s="934"/>
      <c r="EOS12" s="934"/>
      <c r="EOT12" s="934"/>
      <c r="EOU12" s="934"/>
      <c r="EOV12" s="934"/>
      <c r="EOW12" s="934"/>
      <c r="EOX12" s="934"/>
      <c r="EOY12" s="934"/>
      <c r="EOZ12" s="934"/>
      <c r="EPA12" s="934"/>
      <c r="EPB12" s="934"/>
      <c r="EPC12" s="934"/>
      <c r="EPD12" s="934"/>
      <c r="EPE12" s="934"/>
      <c r="EPF12" s="934"/>
      <c r="EPG12" s="934"/>
      <c r="EPH12" s="934"/>
      <c r="EPI12" s="934"/>
      <c r="EPJ12" s="934"/>
      <c r="EPK12" s="934"/>
      <c r="EPL12" s="934"/>
      <c r="EPM12" s="934"/>
      <c r="EPN12" s="934"/>
      <c r="EPO12" s="934"/>
      <c r="EPP12" s="934"/>
      <c r="EPQ12" s="934"/>
      <c r="EPR12" s="934"/>
      <c r="EPS12" s="934"/>
      <c r="EPT12" s="934"/>
      <c r="EPU12" s="934"/>
      <c r="EPV12" s="934"/>
      <c r="EPW12" s="934"/>
      <c r="EPX12" s="934"/>
      <c r="EPY12" s="934"/>
      <c r="EPZ12" s="934"/>
      <c r="EQA12" s="934"/>
      <c r="EQB12" s="934"/>
      <c r="EQC12" s="934"/>
      <c r="EQD12" s="934"/>
      <c r="EQE12" s="934"/>
      <c r="EQF12" s="934"/>
      <c r="EQG12" s="934"/>
      <c r="EQH12" s="934"/>
      <c r="EQI12" s="934"/>
      <c r="EQJ12" s="934"/>
      <c r="EQK12" s="934"/>
      <c r="EQL12" s="934"/>
      <c r="EQM12" s="934"/>
      <c r="EQN12" s="934"/>
      <c r="EQO12" s="934"/>
      <c r="EQP12" s="934"/>
      <c r="EQQ12" s="934"/>
      <c r="EQR12" s="934"/>
      <c r="EQS12" s="934"/>
      <c r="EQT12" s="934"/>
      <c r="EQU12" s="934"/>
      <c r="EQV12" s="934"/>
      <c r="EQW12" s="934"/>
      <c r="EQX12" s="934"/>
      <c r="EQY12" s="934"/>
      <c r="EQZ12" s="934"/>
      <c r="ERA12" s="934"/>
      <c r="ERB12" s="934"/>
      <c r="ERC12" s="934"/>
      <c r="ERD12" s="934"/>
      <c r="ERE12" s="934"/>
      <c r="ERF12" s="934"/>
      <c r="ERG12" s="934"/>
      <c r="ERH12" s="934"/>
      <c r="ERI12" s="934"/>
      <c r="ERJ12" s="934"/>
      <c r="ERK12" s="934"/>
      <c r="ERL12" s="934"/>
      <c r="ERM12" s="934"/>
      <c r="ERN12" s="934"/>
      <c r="ERO12" s="934"/>
      <c r="ERP12" s="934"/>
      <c r="ERQ12" s="934"/>
      <c r="ERR12" s="934"/>
      <c r="ERS12" s="934"/>
      <c r="ERT12" s="934"/>
      <c r="ERU12" s="934"/>
      <c r="ERV12" s="934"/>
      <c r="ERW12" s="934"/>
      <c r="ERX12" s="934"/>
      <c r="ERY12" s="934"/>
      <c r="ERZ12" s="934"/>
      <c r="ESA12" s="934"/>
      <c r="ESB12" s="934"/>
      <c r="ESC12" s="934"/>
      <c r="ESD12" s="934"/>
      <c r="ESE12" s="934"/>
      <c r="ESF12" s="934"/>
      <c r="ESG12" s="934"/>
      <c r="ESH12" s="934"/>
      <c r="ESI12" s="934"/>
      <c r="ESJ12" s="934"/>
      <c r="ESK12" s="934"/>
      <c r="ESL12" s="934"/>
      <c r="ESM12" s="934"/>
      <c r="ESN12" s="934"/>
      <c r="ESO12" s="934"/>
      <c r="ESP12" s="934"/>
      <c r="ESQ12" s="934"/>
      <c r="ESR12" s="934"/>
      <c r="ESS12" s="934"/>
      <c r="EST12" s="934"/>
      <c r="ESU12" s="934"/>
      <c r="ESV12" s="934"/>
      <c r="ESW12" s="934"/>
      <c r="ESX12" s="934"/>
      <c r="ESY12" s="934"/>
      <c r="ESZ12" s="934"/>
      <c r="ETA12" s="934"/>
      <c r="ETB12" s="934"/>
      <c r="ETC12" s="934"/>
      <c r="ETD12" s="934"/>
      <c r="ETE12" s="934"/>
      <c r="ETF12" s="934"/>
      <c r="ETG12" s="934"/>
      <c r="ETH12" s="934"/>
      <c r="ETI12" s="934"/>
      <c r="ETJ12" s="934"/>
      <c r="ETK12" s="934"/>
      <c r="ETL12" s="934"/>
      <c r="ETM12" s="934"/>
      <c r="ETN12" s="934"/>
      <c r="ETO12" s="934"/>
      <c r="ETP12" s="934"/>
      <c r="ETQ12" s="934"/>
      <c r="ETR12" s="934"/>
      <c r="ETS12" s="934"/>
      <c r="ETT12" s="934"/>
      <c r="ETU12" s="934"/>
      <c r="ETV12" s="934"/>
      <c r="ETW12" s="934"/>
      <c r="ETX12" s="934"/>
      <c r="ETY12" s="934"/>
      <c r="ETZ12" s="934"/>
      <c r="EUA12" s="934"/>
      <c r="EUB12" s="934"/>
      <c r="EUC12" s="934"/>
      <c r="EUD12" s="934"/>
      <c r="EUE12" s="934"/>
      <c r="EUF12" s="934"/>
      <c r="EUG12" s="934"/>
      <c r="EUH12" s="934"/>
      <c r="EUI12" s="934"/>
      <c r="EUJ12" s="934"/>
      <c r="EUK12" s="934"/>
      <c r="EUL12" s="934"/>
      <c r="EUM12" s="934"/>
      <c r="EUN12" s="934"/>
      <c r="EUO12" s="934"/>
      <c r="EUP12" s="934"/>
      <c r="EUQ12" s="934"/>
      <c r="EUR12" s="934"/>
      <c r="EUS12" s="934"/>
      <c r="EUT12" s="934"/>
      <c r="EUU12" s="934"/>
      <c r="EUV12" s="934"/>
      <c r="EUW12" s="934"/>
      <c r="EUX12" s="934"/>
      <c r="EUY12" s="934"/>
      <c r="EUZ12" s="934"/>
      <c r="EVA12" s="934"/>
      <c r="EVB12" s="934"/>
      <c r="EVC12" s="934"/>
      <c r="EVD12" s="934"/>
      <c r="EVE12" s="934"/>
      <c r="EVF12" s="934"/>
      <c r="EVG12" s="934"/>
      <c r="EVH12" s="934"/>
      <c r="EVI12" s="934"/>
      <c r="EVJ12" s="934"/>
      <c r="EVK12" s="934"/>
      <c r="EVL12" s="934"/>
      <c r="EVM12" s="934"/>
      <c r="EVN12" s="934"/>
      <c r="EVO12" s="934"/>
      <c r="EVP12" s="934"/>
      <c r="EVQ12" s="934"/>
      <c r="EVR12" s="934"/>
      <c r="EVS12" s="934"/>
      <c r="EVT12" s="934"/>
      <c r="EVU12" s="934"/>
      <c r="EVV12" s="934"/>
      <c r="EVW12" s="934"/>
      <c r="EVX12" s="934"/>
      <c r="EVY12" s="934"/>
      <c r="EVZ12" s="934"/>
      <c r="EWA12" s="934"/>
      <c r="EWB12" s="934"/>
      <c r="EWC12" s="934"/>
      <c r="EWD12" s="934"/>
      <c r="EWE12" s="934"/>
      <c r="EWF12" s="934"/>
      <c r="EWG12" s="934"/>
      <c r="EWH12" s="934"/>
      <c r="EWI12" s="934"/>
      <c r="EWJ12" s="934"/>
      <c r="EWK12" s="934"/>
      <c r="EWL12" s="934"/>
      <c r="EWM12" s="934"/>
      <c r="EWN12" s="934"/>
      <c r="EWO12" s="934"/>
      <c r="EWP12" s="934"/>
      <c r="EWQ12" s="934"/>
      <c r="EWR12" s="934"/>
      <c r="EWS12" s="934"/>
      <c r="EWT12" s="934"/>
      <c r="EWU12" s="934"/>
      <c r="EWV12" s="934"/>
      <c r="EWW12" s="934"/>
      <c r="EWX12" s="934"/>
      <c r="EWY12" s="934"/>
      <c r="EWZ12" s="934"/>
      <c r="EXA12" s="934"/>
      <c r="EXB12" s="934"/>
      <c r="EXC12" s="934"/>
      <c r="EXD12" s="934"/>
      <c r="EXE12" s="934"/>
      <c r="EXF12" s="934"/>
      <c r="EXG12" s="934"/>
      <c r="EXH12" s="934"/>
      <c r="EXI12" s="934"/>
      <c r="EXJ12" s="934"/>
      <c r="EXK12" s="934"/>
      <c r="EXL12" s="934"/>
      <c r="EXM12" s="934"/>
      <c r="EXN12" s="934"/>
      <c r="EXO12" s="934"/>
      <c r="EXP12" s="934"/>
      <c r="EXQ12" s="934"/>
      <c r="EXR12" s="934"/>
      <c r="EXS12" s="934"/>
      <c r="EXT12" s="934"/>
      <c r="EXU12" s="934"/>
      <c r="EXV12" s="934"/>
      <c r="EXW12" s="934"/>
      <c r="EXX12" s="934"/>
      <c r="EXY12" s="934"/>
      <c r="EXZ12" s="934"/>
      <c r="EYA12" s="934"/>
      <c r="EYB12" s="934"/>
      <c r="EYC12" s="934"/>
      <c r="EYD12" s="934"/>
      <c r="EYE12" s="934"/>
      <c r="EYF12" s="934"/>
      <c r="EYG12" s="934"/>
      <c r="EYH12" s="934"/>
      <c r="EYI12" s="934"/>
      <c r="EYJ12" s="934"/>
      <c r="EYK12" s="934"/>
      <c r="EYL12" s="934"/>
      <c r="EYM12" s="934"/>
      <c r="EYN12" s="934"/>
      <c r="EYO12" s="934"/>
      <c r="EYP12" s="934"/>
      <c r="EYQ12" s="934"/>
      <c r="EYR12" s="934"/>
      <c r="EYS12" s="934"/>
      <c r="EYT12" s="934"/>
      <c r="EYU12" s="934"/>
      <c r="EYV12" s="934"/>
      <c r="EYW12" s="934"/>
      <c r="EYX12" s="934"/>
      <c r="EYY12" s="934"/>
      <c r="EYZ12" s="934"/>
      <c r="EZA12" s="934"/>
      <c r="EZB12" s="934"/>
      <c r="EZC12" s="934"/>
      <c r="EZD12" s="934"/>
      <c r="EZE12" s="934"/>
      <c r="EZF12" s="934"/>
      <c r="EZG12" s="934"/>
      <c r="EZH12" s="934"/>
      <c r="EZI12" s="934"/>
      <c r="EZJ12" s="934"/>
      <c r="EZK12" s="934"/>
      <c r="EZL12" s="934"/>
      <c r="EZM12" s="934"/>
      <c r="EZN12" s="934"/>
      <c r="EZO12" s="934"/>
      <c r="EZP12" s="934"/>
      <c r="EZQ12" s="934"/>
      <c r="EZR12" s="934"/>
      <c r="EZS12" s="934"/>
      <c r="EZT12" s="934"/>
      <c r="EZU12" s="934"/>
      <c r="EZV12" s="934"/>
      <c r="EZW12" s="934"/>
      <c r="EZX12" s="934"/>
      <c r="EZY12" s="934"/>
      <c r="EZZ12" s="934"/>
      <c r="FAA12" s="934"/>
      <c r="FAB12" s="934"/>
      <c r="FAC12" s="934"/>
      <c r="FAD12" s="934"/>
      <c r="FAE12" s="934"/>
      <c r="FAF12" s="934"/>
      <c r="FAG12" s="934"/>
      <c r="FAH12" s="934"/>
      <c r="FAI12" s="934"/>
      <c r="FAJ12" s="934"/>
      <c r="FAK12" s="934"/>
      <c r="FAL12" s="934"/>
      <c r="FAM12" s="934"/>
      <c r="FAN12" s="934"/>
      <c r="FAO12" s="934"/>
      <c r="FAP12" s="934"/>
      <c r="FAQ12" s="934"/>
      <c r="FAR12" s="934"/>
      <c r="FAS12" s="934"/>
      <c r="FAT12" s="934"/>
      <c r="FAU12" s="934"/>
      <c r="FAV12" s="934"/>
      <c r="FAW12" s="934"/>
      <c r="FAX12" s="934"/>
      <c r="FAY12" s="934"/>
      <c r="FAZ12" s="934"/>
      <c r="FBA12" s="934"/>
      <c r="FBB12" s="934"/>
      <c r="FBC12" s="934"/>
      <c r="FBD12" s="934"/>
      <c r="FBE12" s="934"/>
      <c r="FBF12" s="934"/>
      <c r="FBG12" s="934"/>
      <c r="FBH12" s="934"/>
      <c r="FBI12" s="934"/>
      <c r="FBJ12" s="934"/>
      <c r="FBK12" s="934"/>
      <c r="FBL12" s="934"/>
      <c r="FBM12" s="934"/>
      <c r="FBN12" s="934"/>
      <c r="FBO12" s="934"/>
      <c r="FBP12" s="934"/>
      <c r="FBQ12" s="934"/>
      <c r="FBR12" s="934"/>
      <c r="FBS12" s="934"/>
      <c r="FBT12" s="934"/>
      <c r="FBU12" s="934"/>
      <c r="FBV12" s="934"/>
      <c r="FBW12" s="934"/>
      <c r="FBX12" s="934"/>
      <c r="FBY12" s="934"/>
      <c r="FBZ12" s="934"/>
      <c r="FCA12" s="934"/>
      <c r="FCB12" s="934"/>
      <c r="FCC12" s="934"/>
      <c r="FCD12" s="934"/>
      <c r="FCE12" s="934"/>
      <c r="FCF12" s="934"/>
      <c r="FCG12" s="934"/>
      <c r="FCH12" s="934"/>
      <c r="FCI12" s="934"/>
      <c r="FCJ12" s="934"/>
      <c r="FCK12" s="934"/>
      <c r="FCL12" s="934"/>
      <c r="FCM12" s="934"/>
      <c r="FCN12" s="934"/>
      <c r="FCO12" s="934"/>
      <c r="FCP12" s="934"/>
      <c r="FCQ12" s="934"/>
      <c r="FCR12" s="934"/>
      <c r="FCS12" s="934"/>
      <c r="FCT12" s="934"/>
      <c r="FCU12" s="934"/>
      <c r="FCV12" s="934"/>
      <c r="FCW12" s="934"/>
      <c r="FCX12" s="934"/>
      <c r="FCY12" s="934"/>
      <c r="FCZ12" s="934"/>
      <c r="FDA12" s="934"/>
      <c r="FDB12" s="934"/>
      <c r="FDC12" s="934"/>
      <c r="FDD12" s="934"/>
      <c r="FDE12" s="934"/>
      <c r="FDF12" s="934"/>
      <c r="FDG12" s="934"/>
      <c r="FDH12" s="934"/>
      <c r="FDI12" s="934"/>
      <c r="FDJ12" s="934"/>
      <c r="FDK12" s="934"/>
      <c r="FDL12" s="934"/>
      <c r="FDM12" s="934"/>
      <c r="FDN12" s="934"/>
      <c r="FDO12" s="934"/>
      <c r="FDP12" s="934"/>
      <c r="FDQ12" s="934"/>
      <c r="FDR12" s="934"/>
      <c r="FDS12" s="934"/>
      <c r="FDT12" s="934"/>
      <c r="FDU12" s="934"/>
      <c r="FDV12" s="934"/>
      <c r="FDW12" s="934"/>
      <c r="FDX12" s="934"/>
      <c r="FDY12" s="934"/>
      <c r="FDZ12" s="934"/>
      <c r="FEA12" s="934"/>
      <c r="FEB12" s="934"/>
      <c r="FEC12" s="934"/>
      <c r="FED12" s="934"/>
      <c r="FEE12" s="934"/>
      <c r="FEF12" s="934"/>
      <c r="FEG12" s="934"/>
      <c r="FEH12" s="934"/>
      <c r="FEI12" s="934"/>
      <c r="FEJ12" s="934"/>
      <c r="FEK12" s="934"/>
      <c r="FEL12" s="934"/>
      <c r="FEM12" s="934"/>
      <c r="FEN12" s="934"/>
      <c r="FEO12" s="934"/>
      <c r="FEP12" s="934"/>
      <c r="FEQ12" s="934"/>
      <c r="FER12" s="934"/>
      <c r="FES12" s="934"/>
      <c r="FET12" s="934"/>
      <c r="FEU12" s="934"/>
      <c r="FEV12" s="934"/>
      <c r="FEW12" s="934"/>
      <c r="FEX12" s="934"/>
      <c r="FEY12" s="934"/>
      <c r="FEZ12" s="934"/>
      <c r="FFA12" s="934"/>
      <c r="FFB12" s="934"/>
      <c r="FFC12" s="934"/>
      <c r="FFD12" s="934"/>
      <c r="FFE12" s="934"/>
      <c r="FFF12" s="934"/>
      <c r="FFG12" s="934"/>
      <c r="FFH12" s="934"/>
      <c r="FFI12" s="934"/>
      <c r="FFJ12" s="934"/>
      <c r="FFK12" s="934"/>
      <c r="FFL12" s="934"/>
      <c r="FFM12" s="934"/>
      <c r="FFN12" s="934"/>
      <c r="FFO12" s="934"/>
      <c r="FFP12" s="934"/>
      <c r="FFQ12" s="934"/>
      <c r="FFR12" s="934"/>
      <c r="FFS12" s="934"/>
      <c r="FFT12" s="934"/>
      <c r="FFU12" s="934"/>
      <c r="FFV12" s="934"/>
      <c r="FFW12" s="934"/>
      <c r="FFX12" s="934"/>
      <c r="FFY12" s="934"/>
      <c r="FFZ12" s="934"/>
      <c r="FGA12" s="934"/>
      <c r="FGB12" s="934"/>
      <c r="FGC12" s="934"/>
      <c r="FGD12" s="934"/>
      <c r="FGE12" s="934"/>
      <c r="FGF12" s="934"/>
      <c r="FGG12" s="934"/>
      <c r="FGH12" s="934"/>
      <c r="FGI12" s="934"/>
      <c r="FGJ12" s="934"/>
      <c r="FGK12" s="934"/>
      <c r="FGL12" s="934"/>
      <c r="FGM12" s="934"/>
      <c r="FGN12" s="934"/>
      <c r="FGO12" s="934"/>
      <c r="FGP12" s="934"/>
      <c r="FGQ12" s="934"/>
      <c r="FGR12" s="934"/>
      <c r="FGS12" s="934"/>
      <c r="FGT12" s="934"/>
      <c r="FGU12" s="934"/>
      <c r="FGV12" s="934"/>
      <c r="FGW12" s="934"/>
      <c r="FGX12" s="934"/>
      <c r="FGY12" s="934"/>
      <c r="FGZ12" s="934"/>
      <c r="FHA12" s="934"/>
      <c r="FHB12" s="934"/>
      <c r="FHC12" s="934"/>
      <c r="FHD12" s="934"/>
      <c r="FHE12" s="934"/>
      <c r="FHF12" s="934"/>
      <c r="FHG12" s="934"/>
      <c r="FHH12" s="934"/>
      <c r="FHI12" s="934"/>
      <c r="FHJ12" s="934"/>
      <c r="FHK12" s="934"/>
      <c r="FHL12" s="934"/>
      <c r="FHM12" s="934"/>
      <c r="FHN12" s="934"/>
      <c r="FHO12" s="934"/>
      <c r="FHP12" s="934"/>
      <c r="FHQ12" s="934"/>
      <c r="FHR12" s="934"/>
      <c r="FHS12" s="934"/>
      <c r="FHT12" s="934"/>
      <c r="FHU12" s="934"/>
      <c r="FHV12" s="934"/>
      <c r="FHW12" s="934"/>
      <c r="FHX12" s="934"/>
      <c r="FHY12" s="934"/>
      <c r="FHZ12" s="934"/>
      <c r="FIA12" s="934"/>
      <c r="FIB12" s="934"/>
      <c r="FIC12" s="934"/>
      <c r="FID12" s="934"/>
      <c r="FIE12" s="934"/>
      <c r="FIF12" s="934"/>
      <c r="FIG12" s="934"/>
      <c r="FIH12" s="934"/>
      <c r="FII12" s="934"/>
      <c r="FIJ12" s="934"/>
      <c r="FIK12" s="934"/>
      <c r="FIL12" s="934"/>
      <c r="FIM12" s="934"/>
      <c r="FIN12" s="934"/>
      <c r="FIO12" s="934"/>
      <c r="FIP12" s="934"/>
      <c r="FIQ12" s="934"/>
      <c r="FIR12" s="934"/>
      <c r="FIS12" s="934"/>
      <c r="FIT12" s="934"/>
      <c r="FIU12" s="934"/>
      <c r="FIV12" s="934"/>
      <c r="FIW12" s="934"/>
      <c r="FIX12" s="934"/>
      <c r="FIY12" s="934"/>
      <c r="FIZ12" s="934"/>
      <c r="FJA12" s="934"/>
      <c r="FJB12" s="934"/>
      <c r="FJC12" s="934"/>
      <c r="FJD12" s="934"/>
      <c r="FJE12" s="934"/>
      <c r="FJF12" s="934"/>
      <c r="FJG12" s="934"/>
      <c r="FJH12" s="934"/>
      <c r="FJI12" s="934"/>
      <c r="FJJ12" s="934"/>
      <c r="FJK12" s="934"/>
      <c r="FJL12" s="934"/>
      <c r="FJM12" s="934"/>
      <c r="FJN12" s="934"/>
      <c r="FJO12" s="934"/>
      <c r="FJP12" s="934"/>
      <c r="FJQ12" s="934"/>
      <c r="FJR12" s="934"/>
      <c r="FJS12" s="934"/>
      <c r="FJT12" s="934"/>
      <c r="FJU12" s="934"/>
      <c r="FJV12" s="934"/>
      <c r="FJW12" s="934"/>
      <c r="FJX12" s="934"/>
      <c r="FJY12" s="934"/>
      <c r="FJZ12" s="934"/>
      <c r="FKA12" s="934"/>
      <c r="FKB12" s="934"/>
      <c r="FKC12" s="934"/>
      <c r="FKD12" s="934"/>
      <c r="FKE12" s="934"/>
      <c r="FKF12" s="934"/>
      <c r="FKG12" s="934"/>
      <c r="FKH12" s="934"/>
      <c r="FKI12" s="934"/>
      <c r="FKJ12" s="934"/>
      <c r="FKK12" s="934"/>
      <c r="FKL12" s="934"/>
      <c r="FKM12" s="934"/>
      <c r="FKN12" s="934"/>
      <c r="FKO12" s="934"/>
      <c r="FKP12" s="934"/>
      <c r="FKQ12" s="934"/>
      <c r="FKR12" s="934"/>
      <c r="FKS12" s="934"/>
      <c r="FKT12" s="934"/>
      <c r="FKU12" s="934"/>
      <c r="FKV12" s="934"/>
      <c r="FKW12" s="934"/>
      <c r="FKX12" s="934"/>
      <c r="FKY12" s="934"/>
      <c r="FKZ12" s="934"/>
      <c r="FLA12" s="934"/>
      <c r="FLB12" s="934"/>
      <c r="FLC12" s="934"/>
      <c r="FLD12" s="934"/>
      <c r="FLE12" s="934"/>
      <c r="FLF12" s="934"/>
      <c r="FLG12" s="934"/>
      <c r="FLH12" s="934"/>
      <c r="FLI12" s="934"/>
      <c r="FLJ12" s="934"/>
      <c r="FLK12" s="934"/>
      <c r="FLL12" s="934"/>
      <c r="FLM12" s="934"/>
      <c r="FLN12" s="934"/>
      <c r="FLO12" s="934"/>
      <c r="FLP12" s="934"/>
      <c r="FLQ12" s="934"/>
      <c r="FLR12" s="934"/>
      <c r="FLS12" s="934"/>
      <c r="FLT12" s="934"/>
      <c r="FLU12" s="934"/>
      <c r="FLV12" s="934"/>
      <c r="FLW12" s="934"/>
      <c r="FLX12" s="934"/>
      <c r="FLY12" s="934"/>
      <c r="FLZ12" s="934"/>
      <c r="FMA12" s="934"/>
      <c r="FMB12" s="934"/>
      <c r="FMC12" s="934"/>
      <c r="FMD12" s="934"/>
      <c r="FME12" s="934"/>
      <c r="FMF12" s="934"/>
      <c r="FMG12" s="934"/>
      <c r="FMH12" s="934"/>
      <c r="FMI12" s="934"/>
      <c r="FMJ12" s="934"/>
      <c r="FMK12" s="934"/>
      <c r="FML12" s="934"/>
      <c r="FMM12" s="934"/>
      <c r="FMN12" s="934"/>
      <c r="FMO12" s="934"/>
      <c r="FMP12" s="934"/>
      <c r="FMQ12" s="934"/>
      <c r="FMR12" s="934"/>
      <c r="FMS12" s="934"/>
      <c r="FMT12" s="934"/>
      <c r="FMU12" s="934"/>
      <c r="FMV12" s="934"/>
      <c r="FMW12" s="934"/>
      <c r="FMX12" s="934"/>
      <c r="FMY12" s="934"/>
      <c r="FMZ12" s="934"/>
      <c r="FNA12" s="934"/>
      <c r="FNB12" s="934"/>
      <c r="FNC12" s="934"/>
      <c r="FND12" s="934"/>
      <c r="FNE12" s="934"/>
      <c r="FNF12" s="934"/>
      <c r="FNG12" s="934"/>
      <c r="FNH12" s="934"/>
      <c r="FNI12" s="934"/>
      <c r="FNJ12" s="934"/>
      <c r="FNK12" s="934"/>
      <c r="FNL12" s="934"/>
      <c r="FNM12" s="934"/>
      <c r="FNN12" s="934"/>
      <c r="FNO12" s="934"/>
      <c r="FNP12" s="934"/>
      <c r="FNQ12" s="934"/>
      <c r="FNR12" s="934"/>
      <c r="FNS12" s="934"/>
      <c r="FNT12" s="934"/>
      <c r="FNU12" s="934"/>
      <c r="FNV12" s="934"/>
      <c r="FNW12" s="934"/>
      <c r="FNX12" s="934"/>
      <c r="FNY12" s="934"/>
      <c r="FNZ12" s="934"/>
      <c r="FOA12" s="934"/>
      <c r="FOB12" s="934"/>
      <c r="FOC12" s="934"/>
      <c r="FOD12" s="934"/>
      <c r="FOE12" s="934"/>
      <c r="FOF12" s="934"/>
      <c r="FOG12" s="934"/>
      <c r="FOH12" s="934"/>
      <c r="FOI12" s="934"/>
      <c r="FOJ12" s="934"/>
      <c r="FOK12" s="934"/>
      <c r="FOL12" s="934"/>
      <c r="FOM12" s="934"/>
      <c r="FON12" s="934"/>
      <c r="FOO12" s="934"/>
      <c r="FOP12" s="934"/>
      <c r="FOQ12" s="934"/>
      <c r="FOR12" s="934"/>
      <c r="FOS12" s="934"/>
      <c r="FOT12" s="934"/>
      <c r="FOU12" s="934"/>
      <c r="FOV12" s="934"/>
      <c r="FOW12" s="934"/>
      <c r="FOX12" s="934"/>
      <c r="FOY12" s="934"/>
      <c r="FOZ12" s="934"/>
      <c r="FPA12" s="934"/>
      <c r="FPB12" s="934"/>
      <c r="FPC12" s="934"/>
      <c r="FPD12" s="934"/>
      <c r="FPE12" s="934"/>
      <c r="FPF12" s="934"/>
      <c r="FPG12" s="934"/>
      <c r="FPH12" s="934"/>
      <c r="FPI12" s="934"/>
      <c r="FPJ12" s="934"/>
      <c r="FPK12" s="934"/>
      <c r="FPL12" s="934"/>
      <c r="FPM12" s="934"/>
      <c r="FPN12" s="934"/>
      <c r="FPO12" s="934"/>
      <c r="FPP12" s="934"/>
      <c r="FPQ12" s="934"/>
      <c r="FPR12" s="934"/>
      <c r="FPS12" s="934"/>
      <c r="FPT12" s="934"/>
      <c r="FPU12" s="934"/>
      <c r="FPV12" s="934"/>
      <c r="FPW12" s="934"/>
      <c r="FPX12" s="934"/>
      <c r="FPY12" s="934"/>
      <c r="FPZ12" s="934"/>
      <c r="FQA12" s="934"/>
      <c r="FQB12" s="934"/>
      <c r="FQC12" s="934"/>
      <c r="FQD12" s="934"/>
      <c r="FQE12" s="934"/>
      <c r="FQF12" s="934"/>
      <c r="FQG12" s="934"/>
      <c r="FQH12" s="934"/>
      <c r="FQI12" s="934"/>
      <c r="FQJ12" s="934"/>
      <c r="FQK12" s="934"/>
      <c r="FQL12" s="934"/>
      <c r="FQM12" s="934"/>
      <c r="FQN12" s="934"/>
      <c r="FQO12" s="934"/>
      <c r="FQP12" s="934"/>
      <c r="FQQ12" s="934"/>
      <c r="FQR12" s="934"/>
      <c r="FQS12" s="934"/>
      <c r="FQT12" s="934"/>
      <c r="FQU12" s="934"/>
      <c r="FQV12" s="934"/>
      <c r="FQW12" s="934"/>
      <c r="FQX12" s="934"/>
      <c r="FQY12" s="934"/>
      <c r="FQZ12" s="934"/>
      <c r="FRA12" s="934"/>
      <c r="FRB12" s="934"/>
      <c r="FRC12" s="934"/>
      <c r="FRD12" s="934"/>
      <c r="FRE12" s="934"/>
      <c r="FRF12" s="934"/>
      <c r="FRG12" s="934"/>
      <c r="FRH12" s="934"/>
      <c r="FRI12" s="934"/>
      <c r="FRJ12" s="934"/>
      <c r="FRK12" s="934"/>
      <c r="FRL12" s="934"/>
      <c r="FRM12" s="934"/>
      <c r="FRN12" s="934"/>
      <c r="FRO12" s="934"/>
      <c r="FRP12" s="934"/>
      <c r="FRQ12" s="934"/>
      <c r="FRR12" s="934"/>
      <c r="FRS12" s="934"/>
      <c r="FRT12" s="934"/>
      <c r="FRU12" s="934"/>
      <c r="FRV12" s="934"/>
      <c r="FRW12" s="934"/>
      <c r="FRX12" s="934"/>
      <c r="FRY12" s="934"/>
      <c r="FRZ12" s="934"/>
      <c r="FSA12" s="934"/>
      <c r="FSB12" s="934"/>
      <c r="FSC12" s="934"/>
      <c r="FSD12" s="934"/>
      <c r="FSE12" s="934"/>
      <c r="FSF12" s="934"/>
      <c r="FSG12" s="934"/>
      <c r="FSH12" s="934"/>
      <c r="FSI12" s="934"/>
      <c r="FSJ12" s="934"/>
      <c r="FSK12" s="934"/>
      <c r="FSL12" s="934"/>
      <c r="FSM12" s="934"/>
      <c r="FSN12" s="934"/>
      <c r="FSO12" s="934"/>
      <c r="FSP12" s="934"/>
      <c r="FSQ12" s="934"/>
      <c r="FSR12" s="934"/>
      <c r="FSS12" s="934"/>
      <c r="FST12" s="934"/>
      <c r="FSU12" s="934"/>
      <c r="FSV12" s="934"/>
      <c r="FSW12" s="934"/>
      <c r="FSX12" s="934"/>
      <c r="FSY12" s="934"/>
      <c r="FSZ12" s="934"/>
      <c r="FTA12" s="934"/>
      <c r="FTB12" s="934"/>
      <c r="FTC12" s="934"/>
      <c r="FTD12" s="934"/>
      <c r="FTE12" s="934"/>
      <c r="FTF12" s="934"/>
      <c r="FTG12" s="934"/>
      <c r="FTH12" s="934"/>
      <c r="FTI12" s="934"/>
      <c r="FTJ12" s="934"/>
      <c r="FTK12" s="934"/>
      <c r="FTL12" s="934"/>
      <c r="FTM12" s="934"/>
      <c r="FTN12" s="934"/>
      <c r="FTO12" s="934"/>
      <c r="FTP12" s="934"/>
      <c r="FTQ12" s="934"/>
      <c r="FTR12" s="934"/>
      <c r="FTS12" s="934"/>
      <c r="FTT12" s="934"/>
      <c r="FTU12" s="934"/>
      <c r="FTV12" s="934"/>
      <c r="FTW12" s="934"/>
      <c r="FTX12" s="934"/>
      <c r="FTY12" s="934"/>
      <c r="FTZ12" s="934"/>
      <c r="FUA12" s="934"/>
      <c r="FUB12" s="934"/>
      <c r="FUC12" s="934"/>
      <c r="FUD12" s="934"/>
      <c r="FUE12" s="934"/>
      <c r="FUF12" s="934"/>
      <c r="FUG12" s="934"/>
      <c r="FUH12" s="934"/>
      <c r="FUI12" s="934"/>
      <c r="FUJ12" s="934"/>
      <c r="FUK12" s="934"/>
      <c r="FUL12" s="934"/>
      <c r="FUM12" s="934"/>
      <c r="FUN12" s="934"/>
      <c r="FUO12" s="934"/>
      <c r="FUP12" s="934"/>
      <c r="FUQ12" s="934"/>
      <c r="FUR12" s="934"/>
      <c r="FUS12" s="934"/>
      <c r="FUT12" s="934"/>
      <c r="FUU12" s="934"/>
      <c r="FUV12" s="934"/>
      <c r="FUW12" s="934"/>
      <c r="FUX12" s="934"/>
      <c r="FUY12" s="934"/>
      <c r="FUZ12" s="934"/>
      <c r="FVA12" s="934"/>
      <c r="FVB12" s="934"/>
      <c r="FVC12" s="934"/>
      <c r="FVD12" s="934"/>
      <c r="FVE12" s="934"/>
      <c r="FVF12" s="934"/>
      <c r="FVG12" s="934"/>
      <c r="FVH12" s="934"/>
      <c r="FVI12" s="934"/>
      <c r="FVJ12" s="934"/>
      <c r="FVK12" s="934"/>
      <c r="FVL12" s="934"/>
      <c r="FVM12" s="934"/>
      <c r="FVN12" s="934"/>
      <c r="FVO12" s="934"/>
      <c r="FVP12" s="934"/>
      <c r="FVQ12" s="934"/>
      <c r="FVR12" s="934"/>
      <c r="FVS12" s="934"/>
      <c r="FVT12" s="934"/>
      <c r="FVU12" s="934"/>
      <c r="FVV12" s="934"/>
      <c r="FVW12" s="934"/>
      <c r="FVX12" s="934"/>
      <c r="FVY12" s="934"/>
      <c r="FVZ12" s="934"/>
      <c r="FWA12" s="934"/>
      <c r="FWB12" s="934"/>
      <c r="FWC12" s="934"/>
      <c r="FWD12" s="934"/>
      <c r="FWE12" s="934"/>
      <c r="FWF12" s="934"/>
      <c r="FWG12" s="934"/>
      <c r="FWH12" s="934"/>
      <c r="FWI12" s="934"/>
      <c r="FWJ12" s="934"/>
      <c r="FWK12" s="934"/>
      <c r="FWL12" s="934"/>
      <c r="FWM12" s="934"/>
      <c r="FWN12" s="934"/>
      <c r="FWO12" s="934"/>
      <c r="FWP12" s="934"/>
      <c r="FWQ12" s="934"/>
      <c r="FWR12" s="934"/>
      <c r="FWS12" s="934"/>
      <c r="FWT12" s="934"/>
      <c r="FWU12" s="934"/>
      <c r="FWV12" s="934"/>
      <c r="FWW12" s="934"/>
      <c r="FWX12" s="934"/>
      <c r="FWY12" s="934"/>
      <c r="FWZ12" s="934"/>
      <c r="FXA12" s="934"/>
      <c r="FXB12" s="934"/>
      <c r="FXC12" s="934"/>
      <c r="FXD12" s="934"/>
      <c r="FXE12" s="934"/>
      <c r="FXF12" s="934"/>
      <c r="FXG12" s="934"/>
      <c r="FXH12" s="934"/>
      <c r="FXI12" s="934"/>
      <c r="FXJ12" s="934"/>
      <c r="FXK12" s="934"/>
      <c r="FXL12" s="934"/>
      <c r="FXM12" s="934"/>
      <c r="FXN12" s="934"/>
      <c r="FXO12" s="934"/>
      <c r="FXP12" s="934"/>
      <c r="FXQ12" s="934"/>
      <c r="FXR12" s="934"/>
      <c r="FXS12" s="934"/>
      <c r="FXT12" s="934"/>
      <c r="FXU12" s="934"/>
      <c r="FXV12" s="934"/>
      <c r="FXW12" s="934"/>
      <c r="FXX12" s="934"/>
      <c r="FXY12" s="934"/>
      <c r="FXZ12" s="934"/>
      <c r="FYA12" s="934"/>
      <c r="FYB12" s="934"/>
      <c r="FYC12" s="934"/>
      <c r="FYD12" s="934"/>
      <c r="FYE12" s="934"/>
      <c r="FYF12" s="934"/>
      <c r="FYG12" s="934"/>
      <c r="FYH12" s="934"/>
      <c r="FYI12" s="934"/>
      <c r="FYJ12" s="934"/>
      <c r="FYK12" s="934"/>
      <c r="FYL12" s="934"/>
      <c r="FYM12" s="934"/>
      <c r="FYN12" s="934"/>
      <c r="FYO12" s="934"/>
      <c r="FYP12" s="934"/>
      <c r="FYQ12" s="934"/>
      <c r="FYR12" s="934"/>
      <c r="FYS12" s="934"/>
      <c r="FYT12" s="934"/>
      <c r="FYU12" s="934"/>
      <c r="FYV12" s="934"/>
      <c r="FYW12" s="934"/>
      <c r="FYX12" s="934"/>
      <c r="FYY12" s="934"/>
      <c r="FYZ12" s="934"/>
      <c r="FZA12" s="934"/>
      <c r="FZB12" s="934"/>
      <c r="FZC12" s="934"/>
      <c r="FZD12" s="934"/>
      <c r="FZE12" s="934"/>
      <c r="FZF12" s="934"/>
      <c r="FZG12" s="934"/>
      <c r="FZH12" s="934"/>
      <c r="FZI12" s="934"/>
      <c r="FZJ12" s="934"/>
      <c r="FZK12" s="934"/>
      <c r="FZL12" s="934"/>
      <c r="FZM12" s="934"/>
      <c r="FZN12" s="934"/>
      <c r="FZO12" s="934"/>
      <c r="FZP12" s="934"/>
      <c r="FZQ12" s="934"/>
      <c r="FZR12" s="934"/>
      <c r="FZS12" s="934"/>
      <c r="FZT12" s="934"/>
      <c r="FZU12" s="934"/>
      <c r="FZV12" s="934"/>
      <c r="FZW12" s="934"/>
      <c r="FZX12" s="934"/>
      <c r="FZY12" s="934"/>
      <c r="FZZ12" s="934"/>
      <c r="GAA12" s="934"/>
      <c r="GAB12" s="934"/>
      <c r="GAC12" s="934"/>
      <c r="GAD12" s="934"/>
      <c r="GAE12" s="934"/>
      <c r="GAF12" s="934"/>
      <c r="GAG12" s="934"/>
      <c r="GAH12" s="934"/>
      <c r="GAI12" s="934"/>
      <c r="GAJ12" s="934"/>
      <c r="GAK12" s="934"/>
      <c r="GAL12" s="934"/>
      <c r="GAM12" s="934"/>
      <c r="GAN12" s="934"/>
      <c r="GAO12" s="934"/>
      <c r="GAP12" s="934"/>
      <c r="GAQ12" s="934"/>
      <c r="GAR12" s="934"/>
      <c r="GAS12" s="934"/>
      <c r="GAT12" s="934"/>
      <c r="GAU12" s="934"/>
      <c r="GAV12" s="934"/>
      <c r="GAW12" s="934"/>
      <c r="GAX12" s="934"/>
      <c r="GAY12" s="934"/>
      <c r="GAZ12" s="934"/>
      <c r="GBA12" s="934"/>
      <c r="GBB12" s="934"/>
      <c r="GBC12" s="934"/>
      <c r="GBD12" s="934"/>
      <c r="GBE12" s="934"/>
      <c r="GBF12" s="934"/>
      <c r="GBG12" s="934"/>
      <c r="GBH12" s="934"/>
      <c r="GBI12" s="934"/>
      <c r="GBJ12" s="934"/>
      <c r="GBK12" s="934"/>
      <c r="GBL12" s="934"/>
      <c r="GBM12" s="934"/>
      <c r="GBN12" s="934"/>
      <c r="GBO12" s="934"/>
      <c r="GBP12" s="934"/>
      <c r="GBQ12" s="934"/>
      <c r="GBR12" s="934"/>
      <c r="GBS12" s="934"/>
      <c r="GBT12" s="934"/>
      <c r="GBU12" s="934"/>
      <c r="GBV12" s="934"/>
      <c r="GBW12" s="934"/>
      <c r="GBX12" s="934"/>
      <c r="GBY12" s="934"/>
      <c r="GBZ12" s="934"/>
      <c r="GCA12" s="934"/>
      <c r="GCB12" s="934"/>
      <c r="GCC12" s="934"/>
      <c r="GCD12" s="934"/>
      <c r="GCE12" s="934"/>
      <c r="GCF12" s="934"/>
      <c r="GCG12" s="934"/>
      <c r="GCH12" s="934"/>
      <c r="GCI12" s="934"/>
      <c r="GCJ12" s="934"/>
      <c r="GCK12" s="934"/>
      <c r="GCL12" s="934"/>
      <c r="GCM12" s="934"/>
      <c r="GCN12" s="934"/>
      <c r="GCO12" s="934"/>
      <c r="GCP12" s="934"/>
      <c r="GCQ12" s="934"/>
      <c r="GCR12" s="934"/>
      <c r="GCS12" s="934"/>
      <c r="GCT12" s="934"/>
      <c r="GCU12" s="934"/>
      <c r="GCV12" s="934"/>
      <c r="GCW12" s="934"/>
      <c r="GCX12" s="934"/>
      <c r="GCY12" s="934"/>
      <c r="GCZ12" s="934"/>
      <c r="GDA12" s="934"/>
      <c r="GDB12" s="934"/>
      <c r="GDC12" s="934"/>
      <c r="GDD12" s="934"/>
      <c r="GDE12" s="934"/>
      <c r="GDF12" s="934"/>
      <c r="GDG12" s="934"/>
      <c r="GDH12" s="934"/>
      <c r="GDI12" s="934"/>
      <c r="GDJ12" s="934"/>
      <c r="GDK12" s="934"/>
      <c r="GDL12" s="934"/>
      <c r="GDM12" s="934"/>
      <c r="GDN12" s="934"/>
      <c r="GDO12" s="934"/>
      <c r="GDP12" s="934"/>
      <c r="GDQ12" s="934"/>
      <c r="GDR12" s="934"/>
      <c r="GDS12" s="934"/>
      <c r="GDT12" s="934"/>
      <c r="GDU12" s="934"/>
      <c r="GDV12" s="934"/>
      <c r="GDW12" s="934"/>
      <c r="GDX12" s="934"/>
      <c r="GDY12" s="934"/>
      <c r="GDZ12" s="934"/>
      <c r="GEA12" s="934"/>
      <c r="GEB12" s="934"/>
      <c r="GEC12" s="934"/>
      <c r="GED12" s="934"/>
      <c r="GEE12" s="934"/>
      <c r="GEF12" s="934"/>
      <c r="GEG12" s="934"/>
      <c r="GEH12" s="934"/>
      <c r="GEI12" s="934"/>
      <c r="GEJ12" s="934"/>
      <c r="GEK12" s="934"/>
      <c r="GEL12" s="934"/>
      <c r="GEM12" s="934"/>
      <c r="GEN12" s="934"/>
      <c r="GEO12" s="934"/>
      <c r="GEP12" s="934"/>
      <c r="GEQ12" s="934"/>
      <c r="GER12" s="934"/>
      <c r="GES12" s="934"/>
      <c r="GET12" s="934"/>
      <c r="GEU12" s="934"/>
      <c r="GEV12" s="934"/>
      <c r="GEW12" s="934"/>
      <c r="GEX12" s="934"/>
      <c r="GEY12" s="934"/>
      <c r="GEZ12" s="934"/>
      <c r="GFA12" s="934"/>
      <c r="GFB12" s="934"/>
      <c r="GFC12" s="934"/>
      <c r="GFD12" s="934"/>
      <c r="GFE12" s="934"/>
      <c r="GFF12" s="934"/>
      <c r="GFG12" s="934"/>
      <c r="GFH12" s="934"/>
      <c r="GFI12" s="934"/>
      <c r="GFJ12" s="934"/>
      <c r="GFK12" s="934"/>
      <c r="GFL12" s="934"/>
      <c r="GFM12" s="934"/>
      <c r="GFN12" s="934"/>
      <c r="GFO12" s="934"/>
      <c r="GFP12" s="934"/>
      <c r="GFQ12" s="934"/>
      <c r="GFR12" s="934"/>
      <c r="GFS12" s="934"/>
      <c r="GFT12" s="934"/>
      <c r="GFU12" s="934"/>
      <c r="GFV12" s="934"/>
      <c r="GFW12" s="934"/>
      <c r="GFX12" s="934"/>
      <c r="GFY12" s="934"/>
      <c r="GFZ12" s="934"/>
      <c r="GGA12" s="934"/>
      <c r="GGB12" s="934"/>
      <c r="GGC12" s="934"/>
      <c r="GGD12" s="934"/>
      <c r="GGE12" s="934"/>
      <c r="GGF12" s="934"/>
      <c r="GGG12" s="934"/>
      <c r="GGH12" s="934"/>
      <c r="GGI12" s="934"/>
      <c r="GGJ12" s="934"/>
      <c r="GGK12" s="934"/>
      <c r="GGL12" s="934"/>
      <c r="GGM12" s="934"/>
      <c r="GGN12" s="934"/>
      <c r="GGO12" s="934"/>
      <c r="GGP12" s="934"/>
      <c r="GGQ12" s="934"/>
      <c r="GGR12" s="934"/>
      <c r="GGS12" s="934"/>
      <c r="GGT12" s="934"/>
      <c r="GGU12" s="934"/>
      <c r="GGV12" s="934"/>
      <c r="GGW12" s="934"/>
      <c r="GGX12" s="934"/>
      <c r="GGY12" s="934"/>
      <c r="GGZ12" s="934"/>
      <c r="GHA12" s="934"/>
      <c r="GHB12" s="934"/>
      <c r="GHC12" s="934"/>
      <c r="GHD12" s="934"/>
      <c r="GHE12" s="934"/>
      <c r="GHF12" s="934"/>
      <c r="GHG12" s="934"/>
      <c r="GHH12" s="934"/>
      <c r="GHI12" s="934"/>
      <c r="GHJ12" s="934"/>
      <c r="GHK12" s="934"/>
      <c r="GHL12" s="934"/>
      <c r="GHM12" s="934"/>
      <c r="GHN12" s="934"/>
      <c r="GHO12" s="934"/>
      <c r="GHP12" s="934"/>
      <c r="GHQ12" s="934"/>
      <c r="GHR12" s="934"/>
      <c r="GHS12" s="934"/>
      <c r="GHT12" s="934"/>
      <c r="GHU12" s="934"/>
      <c r="GHV12" s="934"/>
      <c r="GHW12" s="934"/>
      <c r="GHX12" s="934"/>
      <c r="GHY12" s="934"/>
      <c r="GHZ12" s="934"/>
      <c r="GIA12" s="934"/>
      <c r="GIB12" s="934"/>
      <c r="GIC12" s="934"/>
      <c r="GID12" s="934"/>
      <c r="GIE12" s="934"/>
      <c r="GIF12" s="934"/>
      <c r="GIG12" s="934"/>
      <c r="GIH12" s="934"/>
      <c r="GII12" s="934"/>
      <c r="GIJ12" s="934"/>
      <c r="GIK12" s="934"/>
      <c r="GIL12" s="934"/>
      <c r="GIM12" s="934"/>
      <c r="GIN12" s="934"/>
      <c r="GIO12" s="934"/>
      <c r="GIP12" s="934"/>
      <c r="GIQ12" s="934"/>
      <c r="GIR12" s="934"/>
      <c r="GIS12" s="934"/>
      <c r="GIT12" s="934"/>
      <c r="GIU12" s="934"/>
      <c r="GIV12" s="934"/>
      <c r="GIW12" s="934"/>
      <c r="GIX12" s="934"/>
      <c r="GIY12" s="934"/>
      <c r="GIZ12" s="934"/>
      <c r="GJA12" s="934"/>
      <c r="GJB12" s="934"/>
      <c r="GJC12" s="934"/>
      <c r="GJD12" s="934"/>
      <c r="GJE12" s="934"/>
      <c r="GJF12" s="934"/>
      <c r="GJG12" s="934"/>
      <c r="GJH12" s="934"/>
      <c r="GJI12" s="934"/>
      <c r="GJJ12" s="934"/>
      <c r="GJK12" s="934"/>
      <c r="GJL12" s="934"/>
      <c r="GJM12" s="934"/>
      <c r="GJN12" s="934"/>
      <c r="GJO12" s="934"/>
      <c r="GJP12" s="934"/>
      <c r="GJQ12" s="934"/>
      <c r="GJR12" s="934"/>
      <c r="GJS12" s="934"/>
      <c r="GJT12" s="934"/>
      <c r="GJU12" s="934"/>
      <c r="GJV12" s="934"/>
      <c r="GJW12" s="934"/>
      <c r="GJX12" s="934"/>
      <c r="GJY12" s="934"/>
      <c r="GJZ12" s="934"/>
      <c r="GKA12" s="934"/>
      <c r="GKB12" s="934"/>
      <c r="GKC12" s="934"/>
      <c r="GKD12" s="934"/>
      <c r="GKE12" s="934"/>
      <c r="GKF12" s="934"/>
      <c r="GKG12" s="934"/>
      <c r="GKH12" s="934"/>
      <c r="GKI12" s="934"/>
      <c r="GKJ12" s="934"/>
      <c r="GKK12" s="934"/>
      <c r="GKL12" s="934"/>
      <c r="GKM12" s="934"/>
      <c r="GKN12" s="934"/>
      <c r="GKO12" s="934"/>
      <c r="GKP12" s="934"/>
      <c r="GKQ12" s="934"/>
      <c r="GKR12" s="934"/>
      <c r="GKS12" s="934"/>
      <c r="GKT12" s="934"/>
      <c r="GKU12" s="934"/>
      <c r="GKV12" s="934"/>
      <c r="GKW12" s="934"/>
      <c r="GKX12" s="934"/>
      <c r="GKY12" s="934"/>
      <c r="GKZ12" s="934"/>
      <c r="GLA12" s="934"/>
      <c r="GLB12" s="934"/>
      <c r="GLC12" s="934"/>
      <c r="GLD12" s="934"/>
      <c r="GLE12" s="934"/>
      <c r="GLF12" s="934"/>
      <c r="GLG12" s="934"/>
      <c r="GLH12" s="934"/>
      <c r="GLI12" s="934"/>
      <c r="GLJ12" s="934"/>
      <c r="GLK12" s="934"/>
      <c r="GLL12" s="934"/>
      <c r="GLM12" s="934"/>
      <c r="GLN12" s="934"/>
      <c r="GLO12" s="934"/>
      <c r="GLP12" s="934"/>
      <c r="GLQ12" s="934"/>
      <c r="GLR12" s="934"/>
      <c r="GLS12" s="934"/>
      <c r="GLT12" s="934"/>
      <c r="GLU12" s="934"/>
      <c r="GLV12" s="934"/>
      <c r="GLW12" s="934"/>
      <c r="GLX12" s="934"/>
      <c r="GLY12" s="934"/>
      <c r="GLZ12" s="934"/>
      <c r="GMA12" s="934"/>
      <c r="GMB12" s="934"/>
      <c r="GMC12" s="934"/>
      <c r="GMD12" s="934"/>
      <c r="GME12" s="934"/>
      <c r="GMF12" s="934"/>
      <c r="GMG12" s="934"/>
      <c r="GMH12" s="934"/>
      <c r="GMI12" s="934"/>
      <c r="GMJ12" s="934"/>
      <c r="GMK12" s="934"/>
      <c r="GML12" s="934"/>
      <c r="GMM12" s="934"/>
      <c r="GMN12" s="934"/>
      <c r="GMO12" s="934"/>
      <c r="GMP12" s="934"/>
      <c r="GMQ12" s="934"/>
      <c r="GMR12" s="934"/>
      <c r="GMS12" s="934"/>
      <c r="GMT12" s="934"/>
      <c r="GMU12" s="934"/>
      <c r="GMV12" s="934"/>
      <c r="GMW12" s="934"/>
      <c r="GMX12" s="934"/>
      <c r="GMY12" s="934"/>
      <c r="GMZ12" s="934"/>
      <c r="GNA12" s="934"/>
      <c r="GNB12" s="934"/>
      <c r="GNC12" s="934"/>
      <c r="GND12" s="934"/>
      <c r="GNE12" s="934"/>
      <c r="GNF12" s="934"/>
      <c r="GNG12" s="934"/>
      <c r="GNH12" s="934"/>
      <c r="GNI12" s="934"/>
      <c r="GNJ12" s="934"/>
      <c r="GNK12" s="934"/>
      <c r="GNL12" s="934"/>
      <c r="GNM12" s="934"/>
      <c r="GNN12" s="934"/>
      <c r="GNO12" s="934"/>
      <c r="GNP12" s="934"/>
      <c r="GNQ12" s="934"/>
      <c r="GNR12" s="934"/>
      <c r="GNS12" s="934"/>
      <c r="GNT12" s="934"/>
      <c r="GNU12" s="934"/>
      <c r="GNV12" s="934"/>
      <c r="GNW12" s="934"/>
      <c r="GNX12" s="934"/>
      <c r="GNY12" s="934"/>
      <c r="GNZ12" s="934"/>
      <c r="GOA12" s="934"/>
      <c r="GOB12" s="934"/>
      <c r="GOC12" s="934"/>
      <c r="GOD12" s="934"/>
      <c r="GOE12" s="934"/>
      <c r="GOF12" s="934"/>
      <c r="GOG12" s="934"/>
      <c r="GOH12" s="934"/>
      <c r="GOI12" s="934"/>
      <c r="GOJ12" s="934"/>
      <c r="GOK12" s="934"/>
      <c r="GOL12" s="934"/>
      <c r="GOM12" s="934"/>
      <c r="GON12" s="934"/>
      <c r="GOO12" s="934"/>
      <c r="GOP12" s="934"/>
      <c r="GOQ12" s="934"/>
      <c r="GOR12" s="934"/>
      <c r="GOS12" s="934"/>
      <c r="GOT12" s="934"/>
      <c r="GOU12" s="934"/>
      <c r="GOV12" s="934"/>
      <c r="GOW12" s="934"/>
      <c r="GOX12" s="934"/>
      <c r="GOY12" s="934"/>
      <c r="GOZ12" s="934"/>
      <c r="GPA12" s="934"/>
      <c r="GPB12" s="934"/>
      <c r="GPC12" s="934"/>
      <c r="GPD12" s="934"/>
      <c r="GPE12" s="934"/>
      <c r="GPF12" s="934"/>
      <c r="GPG12" s="934"/>
      <c r="GPH12" s="934"/>
      <c r="GPI12" s="934"/>
      <c r="GPJ12" s="934"/>
      <c r="GPK12" s="934"/>
      <c r="GPL12" s="934"/>
      <c r="GPM12" s="934"/>
      <c r="GPN12" s="934"/>
      <c r="GPO12" s="934"/>
      <c r="GPP12" s="934"/>
      <c r="GPQ12" s="934"/>
      <c r="GPR12" s="934"/>
      <c r="GPS12" s="934"/>
      <c r="GPT12" s="934"/>
      <c r="GPU12" s="934"/>
      <c r="GPV12" s="934"/>
      <c r="GPW12" s="934"/>
      <c r="GPX12" s="934"/>
      <c r="GPY12" s="934"/>
      <c r="GPZ12" s="934"/>
      <c r="GQA12" s="934"/>
      <c r="GQB12" s="934"/>
      <c r="GQC12" s="934"/>
      <c r="GQD12" s="934"/>
      <c r="GQE12" s="934"/>
      <c r="GQF12" s="934"/>
      <c r="GQG12" s="934"/>
      <c r="GQH12" s="934"/>
      <c r="GQI12" s="934"/>
      <c r="GQJ12" s="934"/>
      <c r="GQK12" s="934"/>
      <c r="GQL12" s="934"/>
      <c r="GQM12" s="934"/>
      <c r="GQN12" s="934"/>
      <c r="GQO12" s="934"/>
      <c r="GQP12" s="934"/>
      <c r="GQQ12" s="934"/>
      <c r="GQR12" s="934"/>
      <c r="GQS12" s="934"/>
      <c r="GQT12" s="934"/>
      <c r="GQU12" s="934"/>
      <c r="GQV12" s="934"/>
      <c r="GQW12" s="934"/>
      <c r="GQX12" s="934"/>
      <c r="GQY12" s="934"/>
      <c r="GQZ12" s="934"/>
      <c r="GRA12" s="934"/>
      <c r="GRB12" s="934"/>
      <c r="GRC12" s="934"/>
      <c r="GRD12" s="934"/>
      <c r="GRE12" s="934"/>
      <c r="GRF12" s="934"/>
      <c r="GRG12" s="934"/>
      <c r="GRH12" s="934"/>
      <c r="GRI12" s="934"/>
      <c r="GRJ12" s="934"/>
      <c r="GRK12" s="934"/>
      <c r="GRL12" s="934"/>
      <c r="GRM12" s="934"/>
      <c r="GRN12" s="934"/>
      <c r="GRO12" s="934"/>
      <c r="GRP12" s="934"/>
      <c r="GRQ12" s="934"/>
      <c r="GRR12" s="934"/>
      <c r="GRS12" s="934"/>
      <c r="GRT12" s="934"/>
      <c r="GRU12" s="934"/>
      <c r="GRV12" s="934"/>
      <c r="GRW12" s="934"/>
      <c r="GRX12" s="934"/>
      <c r="GRY12" s="934"/>
      <c r="GRZ12" s="934"/>
      <c r="GSA12" s="934"/>
      <c r="GSB12" s="934"/>
      <c r="GSC12" s="934"/>
      <c r="GSD12" s="934"/>
      <c r="GSE12" s="934"/>
      <c r="GSF12" s="934"/>
      <c r="GSG12" s="934"/>
      <c r="GSH12" s="934"/>
      <c r="GSI12" s="934"/>
      <c r="GSJ12" s="934"/>
      <c r="GSK12" s="934"/>
      <c r="GSL12" s="934"/>
      <c r="GSM12" s="934"/>
      <c r="GSN12" s="934"/>
      <c r="GSO12" s="934"/>
      <c r="GSP12" s="934"/>
      <c r="GSQ12" s="934"/>
      <c r="GSR12" s="934"/>
      <c r="GSS12" s="934"/>
      <c r="GST12" s="934"/>
      <c r="GSU12" s="934"/>
      <c r="GSV12" s="934"/>
      <c r="GSW12" s="934"/>
      <c r="GSX12" s="934"/>
      <c r="GSY12" s="934"/>
      <c r="GSZ12" s="934"/>
      <c r="GTA12" s="934"/>
      <c r="GTB12" s="934"/>
      <c r="GTC12" s="934"/>
      <c r="GTD12" s="934"/>
      <c r="GTE12" s="934"/>
      <c r="GTF12" s="934"/>
      <c r="GTG12" s="934"/>
      <c r="GTH12" s="934"/>
      <c r="GTI12" s="934"/>
      <c r="GTJ12" s="934"/>
      <c r="GTK12" s="934"/>
      <c r="GTL12" s="934"/>
      <c r="GTM12" s="934"/>
      <c r="GTN12" s="934"/>
      <c r="GTO12" s="934"/>
      <c r="GTP12" s="934"/>
      <c r="GTQ12" s="934"/>
      <c r="GTR12" s="934"/>
      <c r="GTS12" s="934"/>
      <c r="GTT12" s="934"/>
      <c r="GTU12" s="934"/>
      <c r="GTV12" s="934"/>
      <c r="GTW12" s="934"/>
      <c r="GTX12" s="934"/>
      <c r="GTY12" s="934"/>
      <c r="GTZ12" s="934"/>
      <c r="GUA12" s="934"/>
      <c r="GUB12" s="934"/>
      <c r="GUC12" s="934"/>
      <c r="GUD12" s="934"/>
      <c r="GUE12" s="934"/>
      <c r="GUF12" s="934"/>
      <c r="GUG12" s="934"/>
      <c r="GUH12" s="934"/>
      <c r="GUI12" s="934"/>
      <c r="GUJ12" s="934"/>
      <c r="GUK12" s="934"/>
      <c r="GUL12" s="934"/>
      <c r="GUM12" s="934"/>
      <c r="GUN12" s="934"/>
      <c r="GUO12" s="934"/>
      <c r="GUP12" s="934"/>
      <c r="GUQ12" s="934"/>
      <c r="GUR12" s="934"/>
      <c r="GUS12" s="934"/>
      <c r="GUT12" s="934"/>
      <c r="GUU12" s="934"/>
      <c r="GUV12" s="934"/>
      <c r="GUW12" s="934"/>
      <c r="GUX12" s="934"/>
      <c r="GUY12" s="934"/>
      <c r="GUZ12" s="934"/>
      <c r="GVA12" s="934"/>
      <c r="GVB12" s="934"/>
      <c r="GVC12" s="934"/>
      <c r="GVD12" s="934"/>
      <c r="GVE12" s="934"/>
      <c r="GVF12" s="934"/>
      <c r="GVG12" s="934"/>
      <c r="GVH12" s="934"/>
      <c r="GVI12" s="934"/>
      <c r="GVJ12" s="934"/>
      <c r="GVK12" s="934"/>
      <c r="GVL12" s="934"/>
      <c r="GVM12" s="934"/>
      <c r="GVN12" s="934"/>
      <c r="GVO12" s="934"/>
      <c r="GVP12" s="934"/>
      <c r="GVQ12" s="934"/>
      <c r="GVR12" s="934"/>
      <c r="GVS12" s="934"/>
      <c r="GVT12" s="934"/>
      <c r="GVU12" s="934"/>
      <c r="GVV12" s="934"/>
      <c r="GVW12" s="934"/>
      <c r="GVX12" s="934"/>
      <c r="GVY12" s="934"/>
      <c r="GVZ12" s="934"/>
      <c r="GWA12" s="934"/>
      <c r="GWB12" s="934"/>
      <c r="GWC12" s="934"/>
      <c r="GWD12" s="934"/>
      <c r="GWE12" s="934"/>
      <c r="GWF12" s="934"/>
      <c r="GWG12" s="934"/>
      <c r="GWH12" s="934"/>
      <c r="GWI12" s="934"/>
      <c r="GWJ12" s="934"/>
      <c r="GWK12" s="934"/>
      <c r="GWL12" s="934"/>
      <c r="GWM12" s="934"/>
      <c r="GWN12" s="934"/>
      <c r="GWO12" s="934"/>
      <c r="GWP12" s="934"/>
      <c r="GWQ12" s="934"/>
      <c r="GWR12" s="934"/>
      <c r="GWS12" s="934"/>
      <c r="GWT12" s="934"/>
      <c r="GWU12" s="934"/>
      <c r="GWV12" s="934"/>
      <c r="GWW12" s="934"/>
      <c r="GWX12" s="934"/>
      <c r="GWY12" s="934"/>
      <c r="GWZ12" s="934"/>
      <c r="GXA12" s="934"/>
      <c r="GXB12" s="934"/>
      <c r="GXC12" s="934"/>
      <c r="GXD12" s="934"/>
      <c r="GXE12" s="934"/>
      <c r="GXF12" s="934"/>
      <c r="GXG12" s="934"/>
      <c r="GXH12" s="934"/>
      <c r="GXI12" s="934"/>
      <c r="GXJ12" s="934"/>
      <c r="GXK12" s="934"/>
      <c r="GXL12" s="934"/>
      <c r="GXM12" s="934"/>
      <c r="GXN12" s="934"/>
      <c r="GXO12" s="934"/>
      <c r="GXP12" s="934"/>
      <c r="GXQ12" s="934"/>
      <c r="GXR12" s="934"/>
      <c r="GXS12" s="934"/>
      <c r="GXT12" s="934"/>
      <c r="GXU12" s="934"/>
      <c r="GXV12" s="934"/>
      <c r="GXW12" s="934"/>
      <c r="GXX12" s="934"/>
      <c r="GXY12" s="934"/>
      <c r="GXZ12" s="934"/>
      <c r="GYA12" s="934"/>
      <c r="GYB12" s="934"/>
      <c r="GYC12" s="934"/>
      <c r="GYD12" s="934"/>
      <c r="GYE12" s="934"/>
      <c r="GYF12" s="934"/>
      <c r="GYG12" s="934"/>
      <c r="GYH12" s="934"/>
      <c r="GYI12" s="934"/>
      <c r="GYJ12" s="934"/>
      <c r="GYK12" s="934"/>
      <c r="GYL12" s="934"/>
      <c r="GYM12" s="934"/>
      <c r="GYN12" s="934"/>
      <c r="GYO12" s="934"/>
      <c r="GYP12" s="934"/>
      <c r="GYQ12" s="934"/>
      <c r="GYR12" s="934"/>
      <c r="GYS12" s="934"/>
      <c r="GYT12" s="934"/>
      <c r="GYU12" s="934"/>
      <c r="GYV12" s="934"/>
      <c r="GYW12" s="934"/>
      <c r="GYX12" s="934"/>
      <c r="GYY12" s="934"/>
      <c r="GYZ12" s="934"/>
      <c r="GZA12" s="934"/>
      <c r="GZB12" s="934"/>
      <c r="GZC12" s="934"/>
      <c r="GZD12" s="934"/>
      <c r="GZE12" s="934"/>
      <c r="GZF12" s="934"/>
      <c r="GZG12" s="934"/>
      <c r="GZH12" s="934"/>
      <c r="GZI12" s="934"/>
      <c r="GZJ12" s="934"/>
      <c r="GZK12" s="934"/>
      <c r="GZL12" s="934"/>
      <c r="GZM12" s="934"/>
      <c r="GZN12" s="934"/>
      <c r="GZO12" s="934"/>
      <c r="GZP12" s="934"/>
      <c r="GZQ12" s="934"/>
      <c r="GZR12" s="934"/>
      <c r="GZS12" s="934"/>
      <c r="GZT12" s="934"/>
      <c r="GZU12" s="934"/>
      <c r="GZV12" s="934"/>
      <c r="GZW12" s="934"/>
      <c r="GZX12" s="934"/>
      <c r="GZY12" s="934"/>
      <c r="GZZ12" s="934"/>
      <c r="HAA12" s="934"/>
      <c r="HAB12" s="934"/>
      <c r="HAC12" s="934"/>
      <c r="HAD12" s="934"/>
      <c r="HAE12" s="934"/>
      <c r="HAF12" s="934"/>
      <c r="HAG12" s="934"/>
      <c r="HAH12" s="934"/>
      <c r="HAI12" s="934"/>
      <c r="HAJ12" s="934"/>
      <c r="HAK12" s="934"/>
      <c r="HAL12" s="934"/>
      <c r="HAM12" s="934"/>
      <c r="HAN12" s="934"/>
      <c r="HAO12" s="934"/>
      <c r="HAP12" s="934"/>
      <c r="HAQ12" s="934"/>
      <c r="HAR12" s="934"/>
      <c r="HAS12" s="934"/>
      <c r="HAT12" s="934"/>
      <c r="HAU12" s="934"/>
      <c r="HAV12" s="934"/>
      <c r="HAW12" s="934"/>
      <c r="HAX12" s="934"/>
      <c r="HAY12" s="934"/>
      <c r="HAZ12" s="934"/>
      <c r="HBA12" s="934"/>
      <c r="HBB12" s="934"/>
      <c r="HBC12" s="934"/>
      <c r="HBD12" s="934"/>
      <c r="HBE12" s="934"/>
      <c r="HBF12" s="934"/>
      <c r="HBG12" s="934"/>
      <c r="HBH12" s="934"/>
      <c r="HBI12" s="934"/>
      <c r="HBJ12" s="934"/>
      <c r="HBK12" s="934"/>
      <c r="HBL12" s="934"/>
      <c r="HBM12" s="934"/>
      <c r="HBN12" s="934"/>
      <c r="HBO12" s="934"/>
      <c r="HBP12" s="934"/>
      <c r="HBQ12" s="934"/>
      <c r="HBR12" s="934"/>
      <c r="HBS12" s="934"/>
      <c r="HBT12" s="934"/>
      <c r="HBU12" s="934"/>
      <c r="HBV12" s="934"/>
      <c r="HBW12" s="934"/>
      <c r="HBX12" s="934"/>
      <c r="HBY12" s="934"/>
      <c r="HBZ12" s="934"/>
      <c r="HCA12" s="934"/>
      <c r="HCB12" s="934"/>
      <c r="HCC12" s="934"/>
      <c r="HCD12" s="934"/>
      <c r="HCE12" s="934"/>
      <c r="HCF12" s="934"/>
      <c r="HCG12" s="934"/>
      <c r="HCH12" s="934"/>
      <c r="HCI12" s="934"/>
      <c r="HCJ12" s="934"/>
      <c r="HCK12" s="934"/>
      <c r="HCL12" s="934"/>
      <c r="HCM12" s="934"/>
      <c r="HCN12" s="934"/>
      <c r="HCO12" s="934"/>
      <c r="HCP12" s="934"/>
      <c r="HCQ12" s="934"/>
      <c r="HCR12" s="934"/>
      <c r="HCS12" s="934"/>
      <c r="HCT12" s="934"/>
      <c r="HCU12" s="934"/>
      <c r="HCV12" s="934"/>
      <c r="HCW12" s="934"/>
      <c r="HCX12" s="934"/>
      <c r="HCY12" s="934"/>
      <c r="HCZ12" s="934"/>
      <c r="HDA12" s="934"/>
      <c r="HDB12" s="934"/>
      <c r="HDC12" s="934"/>
      <c r="HDD12" s="934"/>
      <c r="HDE12" s="934"/>
      <c r="HDF12" s="934"/>
      <c r="HDG12" s="934"/>
      <c r="HDH12" s="934"/>
      <c r="HDI12" s="934"/>
      <c r="HDJ12" s="934"/>
      <c r="HDK12" s="934"/>
      <c r="HDL12" s="934"/>
      <c r="HDM12" s="934"/>
      <c r="HDN12" s="934"/>
      <c r="HDO12" s="934"/>
      <c r="HDP12" s="934"/>
      <c r="HDQ12" s="934"/>
      <c r="HDR12" s="934"/>
      <c r="HDS12" s="934"/>
      <c r="HDT12" s="934"/>
      <c r="HDU12" s="934"/>
      <c r="HDV12" s="934"/>
      <c r="HDW12" s="934"/>
      <c r="HDX12" s="934"/>
      <c r="HDY12" s="934"/>
      <c r="HDZ12" s="934"/>
      <c r="HEA12" s="934"/>
      <c r="HEB12" s="934"/>
      <c r="HEC12" s="934"/>
      <c r="HED12" s="934"/>
      <c r="HEE12" s="934"/>
      <c r="HEF12" s="934"/>
      <c r="HEG12" s="934"/>
      <c r="HEH12" s="934"/>
      <c r="HEI12" s="934"/>
      <c r="HEJ12" s="934"/>
      <c r="HEK12" s="934"/>
      <c r="HEL12" s="934"/>
      <c r="HEM12" s="934"/>
      <c r="HEN12" s="934"/>
      <c r="HEO12" s="934"/>
      <c r="HEP12" s="934"/>
      <c r="HEQ12" s="934"/>
      <c r="HER12" s="934"/>
      <c r="HES12" s="934"/>
      <c r="HET12" s="934"/>
      <c r="HEU12" s="934"/>
      <c r="HEV12" s="934"/>
      <c r="HEW12" s="934"/>
      <c r="HEX12" s="934"/>
      <c r="HEY12" s="934"/>
      <c r="HEZ12" s="934"/>
      <c r="HFA12" s="934"/>
      <c r="HFB12" s="934"/>
      <c r="HFC12" s="934"/>
      <c r="HFD12" s="934"/>
      <c r="HFE12" s="934"/>
      <c r="HFF12" s="934"/>
      <c r="HFG12" s="934"/>
      <c r="HFH12" s="934"/>
      <c r="HFI12" s="934"/>
      <c r="HFJ12" s="934"/>
      <c r="HFK12" s="934"/>
      <c r="HFL12" s="934"/>
      <c r="HFM12" s="934"/>
      <c r="HFN12" s="934"/>
      <c r="HFO12" s="934"/>
      <c r="HFP12" s="934"/>
      <c r="HFQ12" s="934"/>
      <c r="HFR12" s="934"/>
      <c r="HFS12" s="934"/>
      <c r="HFT12" s="934"/>
      <c r="HFU12" s="934"/>
      <c r="HFV12" s="934"/>
      <c r="HFW12" s="934"/>
      <c r="HFX12" s="934"/>
      <c r="HFY12" s="934"/>
      <c r="HFZ12" s="934"/>
      <c r="HGA12" s="934"/>
      <c r="HGB12" s="934"/>
      <c r="HGC12" s="934"/>
      <c r="HGD12" s="934"/>
      <c r="HGE12" s="934"/>
      <c r="HGF12" s="934"/>
      <c r="HGG12" s="934"/>
      <c r="HGH12" s="934"/>
      <c r="HGI12" s="934"/>
      <c r="HGJ12" s="934"/>
      <c r="HGK12" s="934"/>
      <c r="HGL12" s="934"/>
      <c r="HGM12" s="934"/>
      <c r="HGN12" s="934"/>
      <c r="HGO12" s="934"/>
      <c r="HGP12" s="934"/>
      <c r="HGQ12" s="934"/>
      <c r="HGR12" s="934"/>
      <c r="HGS12" s="934"/>
      <c r="HGT12" s="934"/>
      <c r="HGU12" s="934"/>
      <c r="HGV12" s="934"/>
      <c r="HGW12" s="934"/>
      <c r="HGX12" s="934"/>
      <c r="HGY12" s="934"/>
      <c r="HGZ12" s="934"/>
      <c r="HHA12" s="934"/>
      <c r="HHB12" s="934"/>
      <c r="HHC12" s="934"/>
      <c r="HHD12" s="934"/>
      <c r="HHE12" s="934"/>
      <c r="HHF12" s="934"/>
      <c r="HHG12" s="934"/>
      <c r="HHH12" s="934"/>
      <c r="HHI12" s="934"/>
      <c r="HHJ12" s="934"/>
      <c r="HHK12" s="934"/>
      <c r="HHL12" s="934"/>
      <c r="HHM12" s="934"/>
      <c r="HHN12" s="934"/>
      <c r="HHO12" s="934"/>
      <c r="HHP12" s="934"/>
      <c r="HHQ12" s="934"/>
      <c r="HHR12" s="934"/>
      <c r="HHS12" s="934"/>
      <c r="HHT12" s="934"/>
      <c r="HHU12" s="934"/>
      <c r="HHV12" s="934"/>
      <c r="HHW12" s="934"/>
      <c r="HHX12" s="934"/>
      <c r="HHY12" s="934"/>
      <c r="HHZ12" s="934"/>
      <c r="HIA12" s="934"/>
      <c r="HIB12" s="934"/>
      <c r="HIC12" s="934"/>
      <c r="HID12" s="934"/>
      <c r="HIE12" s="934"/>
      <c r="HIF12" s="934"/>
      <c r="HIG12" s="934"/>
      <c r="HIH12" s="934"/>
      <c r="HII12" s="934"/>
      <c r="HIJ12" s="934"/>
      <c r="HIK12" s="934"/>
      <c r="HIL12" s="934"/>
      <c r="HIM12" s="934"/>
      <c r="HIN12" s="934"/>
      <c r="HIO12" s="934"/>
      <c r="HIP12" s="934"/>
      <c r="HIQ12" s="934"/>
      <c r="HIR12" s="934"/>
      <c r="HIS12" s="934"/>
      <c r="HIT12" s="934"/>
      <c r="HIU12" s="934"/>
      <c r="HIV12" s="934"/>
      <c r="HIW12" s="934"/>
      <c r="HIX12" s="934"/>
      <c r="HIY12" s="934"/>
      <c r="HIZ12" s="934"/>
      <c r="HJA12" s="934"/>
      <c r="HJB12" s="934"/>
      <c r="HJC12" s="934"/>
      <c r="HJD12" s="934"/>
      <c r="HJE12" s="934"/>
      <c r="HJF12" s="934"/>
      <c r="HJG12" s="934"/>
      <c r="HJH12" s="934"/>
      <c r="HJI12" s="934"/>
      <c r="HJJ12" s="934"/>
      <c r="HJK12" s="934"/>
      <c r="HJL12" s="934"/>
      <c r="HJM12" s="934"/>
      <c r="HJN12" s="934"/>
      <c r="HJO12" s="934"/>
      <c r="HJP12" s="934"/>
      <c r="HJQ12" s="934"/>
      <c r="HJR12" s="934"/>
      <c r="HJS12" s="934"/>
      <c r="HJT12" s="934"/>
      <c r="HJU12" s="934"/>
      <c r="HJV12" s="934"/>
      <c r="HJW12" s="934"/>
      <c r="HJX12" s="934"/>
      <c r="HJY12" s="934"/>
      <c r="HJZ12" s="934"/>
      <c r="HKA12" s="934"/>
      <c r="HKB12" s="934"/>
      <c r="HKC12" s="934"/>
      <c r="HKD12" s="934"/>
      <c r="HKE12" s="934"/>
      <c r="HKF12" s="934"/>
      <c r="HKG12" s="934"/>
      <c r="HKH12" s="934"/>
      <c r="HKI12" s="934"/>
      <c r="HKJ12" s="934"/>
      <c r="HKK12" s="934"/>
      <c r="HKL12" s="934"/>
      <c r="HKM12" s="934"/>
      <c r="HKN12" s="934"/>
      <c r="HKO12" s="934"/>
      <c r="HKP12" s="934"/>
      <c r="HKQ12" s="934"/>
      <c r="HKR12" s="934"/>
      <c r="HKS12" s="934"/>
      <c r="HKT12" s="934"/>
      <c r="HKU12" s="934"/>
      <c r="HKV12" s="934"/>
      <c r="HKW12" s="934"/>
      <c r="HKX12" s="934"/>
      <c r="HKY12" s="934"/>
      <c r="HKZ12" s="934"/>
      <c r="HLA12" s="934"/>
      <c r="HLB12" s="934"/>
      <c r="HLC12" s="934"/>
      <c r="HLD12" s="934"/>
      <c r="HLE12" s="934"/>
      <c r="HLF12" s="934"/>
      <c r="HLG12" s="934"/>
      <c r="HLH12" s="934"/>
      <c r="HLI12" s="934"/>
      <c r="HLJ12" s="934"/>
      <c r="HLK12" s="934"/>
      <c r="HLL12" s="934"/>
      <c r="HLM12" s="934"/>
      <c r="HLN12" s="934"/>
      <c r="HLO12" s="934"/>
      <c r="HLP12" s="934"/>
      <c r="HLQ12" s="934"/>
      <c r="HLR12" s="934"/>
      <c r="HLS12" s="934"/>
      <c r="HLT12" s="934"/>
      <c r="HLU12" s="934"/>
      <c r="HLV12" s="934"/>
      <c r="HLW12" s="934"/>
      <c r="HLX12" s="934"/>
      <c r="HLY12" s="934"/>
      <c r="HLZ12" s="934"/>
      <c r="HMA12" s="934"/>
      <c r="HMB12" s="934"/>
      <c r="HMC12" s="934"/>
      <c r="HMD12" s="934"/>
      <c r="HME12" s="934"/>
      <c r="HMF12" s="934"/>
      <c r="HMG12" s="934"/>
      <c r="HMH12" s="934"/>
      <c r="HMI12" s="934"/>
      <c r="HMJ12" s="934"/>
      <c r="HMK12" s="934"/>
      <c r="HML12" s="934"/>
      <c r="HMM12" s="934"/>
      <c r="HMN12" s="934"/>
      <c r="HMO12" s="934"/>
      <c r="HMP12" s="934"/>
      <c r="HMQ12" s="934"/>
      <c r="HMR12" s="934"/>
      <c r="HMS12" s="934"/>
      <c r="HMT12" s="934"/>
      <c r="HMU12" s="934"/>
      <c r="HMV12" s="934"/>
      <c r="HMW12" s="934"/>
      <c r="HMX12" s="934"/>
      <c r="HMY12" s="934"/>
      <c r="HMZ12" s="934"/>
      <c r="HNA12" s="934"/>
      <c r="HNB12" s="934"/>
      <c r="HNC12" s="934"/>
      <c r="HND12" s="934"/>
      <c r="HNE12" s="934"/>
      <c r="HNF12" s="934"/>
      <c r="HNG12" s="934"/>
      <c r="HNH12" s="934"/>
      <c r="HNI12" s="934"/>
      <c r="HNJ12" s="934"/>
      <c r="HNK12" s="934"/>
      <c r="HNL12" s="934"/>
      <c r="HNM12" s="934"/>
      <c r="HNN12" s="934"/>
      <c r="HNO12" s="934"/>
      <c r="HNP12" s="934"/>
      <c r="HNQ12" s="934"/>
      <c r="HNR12" s="934"/>
      <c r="HNS12" s="934"/>
      <c r="HNT12" s="934"/>
      <c r="HNU12" s="934"/>
      <c r="HNV12" s="934"/>
      <c r="HNW12" s="934"/>
      <c r="HNX12" s="934"/>
      <c r="HNY12" s="934"/>
      <c r="HNZ12" s="934"/>
      <c r="HOA12" s="934"/>
      <c r="HOB12" s="934"/>
      <c r="HOC12" s="934"/>
      <c r="HOD12" s="934"/>
      <c r="HOE12" s="934"/>
      <c r="HOF12" s="934"/>
      <c r="HOG12" s="934"/>
      <c r="HOH12" s="934"/>
      <c r="HOI12" s="934"/>
      <c r="HOJ12" s="934"/>
      <c r="HOK12" s="934"/>
      <c r="HOL12" s="934"/>
      <c r="HOM12" s="934"/>
      <c r="HON12" s="934"/>
      <c r="HOO12" s="934"/>
      <c r="HOP12" s="934"/>
      <c r="HOQ12" s="934"/>
      <c r="HOR12" s="934"/>
      <c r="HOS12" s="934"/>
      <c r="HOT12" s="934"/>
      <c r="HOU12" s="934"/>
      <c r="HOV12" s="934"/>
      <c r="HOW12" s="934"/>
      <c r="HOX12" s="934"/>
      <c r="HOY12" s="934"/>
      <c r="HOZ12" s="934"/>
      <c r="HPA12" s="934"/>
      <c r="HPB12" s="934"/>
      <c r="HPC12" s="934"/>
      <c r="HPD12" s="934"/>
      <c r="HPE12" s="934"/>
      <c r="HPF12" s="934"/>
      <c r="HPG12" s="934"/>
      <c r="HPH12" s="934"/>
      <c r="HPI12" s="934"/>
      <c r="HPJ12" s="934"/>
      <c r="HPK12" s="934"/>
      <c r="HPL12" s="934"/>
      <c r="HPM12" s="934"/>
      <c r="HPN12" s="934"/>
      <c r="HPO12" s="934"/>
      <c r="HPP12" s="934"/>
      <c r="HPQ12" s="934"/>
      <c r="HPR12" s="934"/>
      <c r="HPS12" s="934"/>
      <c r="HPT12" s="934"/>
      <c r="HPU12" s="934"/>
      <c r="HPV12" s="934"/>
      <c r="HPW12" s="934"/>
      <c r="HPX12" s="934"/>
      <c r="HPY12" s="934"/>
      <c r="HPZ12" s="934"/>
      <c r="HQA12" s="934"/>
      <c r="HQB12" s="934"/>
      <c r="HQC12" s="934"/>
      <c r="HQD12" s="934"/>
      <c r="HQE12" s="934"/>
      <c r="HQF12" s="934"/>
      <c r="HQG12" s="934"/>
      <c r="HQH12" s="934"/>
      <c r="HQI12" s="934"/>
      <c r="HQJ12" s="934"/>
      <c r="HQK12" s="934"/>
      <c r="HQL12" s="934"/>
      <c r="HQM12" s="934"/>
      <c r="HQN12" s="934"/>
      <c r="HQO12" s="934"/>
      <c r="HQP12" s="934"/>
      <c r="HQQ12" s="934"/>
      <c r="HQR12" s="934"/>
      <c r="HQS12" s="934"/>
      <c r="HQT12" s="934"/>
      <c r="HQU12" s="934"/>
      <c r="HQV12" s="934"/>
      <c r="HQW12" s="934"/>
      <c r="HQX12" s="934"/>
      <c r="HQY12" s="934"/>
      <c r="HQZ12" s="934"/>
      <c r="HRA12" s="934"/>
      <c r="HRB12" s="934"/>
      <c r="HRC12" s="934"/>
      <c r="HRD12" s="934"/>
      <c r="HRE12" s="934"/>
      <c r="HRF12" s="934"/>
      <c r="HRG12" s="934"/>
      <c r="HRH12" s="934"/>
      <c r="HRI12" s="934"/>
      <c r="HRJ12" s="934"/>
      <c r="HRK12" s="934"/>
      <c r="HRL12" s="934"/>
      <c r="HRM12" s="934"/>
      <c r="HRN12" s="934"/>
      <c r="HRO12" s="934"/>
      <c r="HRP12" s="934"/>
      <c r="HRQ12" s="934"/>
      <c r="HRR12" s="934"/>
      <c r="HRS12" s="934"/>
      <c r="HRT12" s="934"/>
      <c r="HRU12" s="934"/>
      <c r="HRV12" s="934"/>
      <c r="HRW12" s="934"/>
      <c r="HRX12" s="934"/>
      <c r="HRY12" s="934"/>
      <c r="HRZ12" s="934"/>
      <c r="HSA12" s="934"/>
      <c r="HSB12" s="934"/>
      <c r="HSC12" s="934"/>
      <c r="HSD12" s="934"/>
      <c r="HSE12" s="934"/>
      <c r="HSF12" s="934"/>
      <c r="HSG12" s="934"/>
      <c r="HSH12" s="934"/>
      <c r="HSI12" s="934"/>
      <c r="HSJ12" s="934"/>
      <c r="HSK12" s="934"/>
      <c r="HSL12" s="934"/>
      <c r="HSM12" s="934"/>
      <c r="HSN12" s="934"/>
      <c r="HSO12" s="934"/>
      <c r="HSP12" s="934"/>
      <c r="HSQ12" s="934"/>
      <c r="HSR12" s="934"/>
      <c r="HSS12" s="934"/>
      <c r="HST12" s="934"/>
      <c r="HSU12" s="934"/>
      <c r="HSV12" s="934"/>
      <c r="HSW12" s="934"/>
      <c r="HSX12" s="934"/>
      <c r="HSY12" s="934"/>
      <c r="HSZ12" s="934"/>
      <c r="HTA12" s="934"/>
      <c r="HTB12" s="934"/>
      <c r="HTC12" s="934"/>
      <c r="HTD12" s="934"/>
      <c r="HTE12" s="934"/>
      <c r="HTF12" s="934"/>
      <c r="HTG12" s="934"/>
      <c r="HTH12" s="934"/>
      <c r="HTI12" s="934"/>
      <c r="HTJ12" s="934"/>
      <c r="HTK12" s="934"/>
      <c r="HTL12" s="934"/>
      <c r="HTM12" s="934"/>
      <c r="HTN12" s="934"/>
      <c r="HTO12" s="934"/>
      <c r="HTP12" s="934"/>
      <c r="HTQ12" s="934"/>
      <c r="HTR12" s="934"/>
      <c r="HTS12" s="934"/>
      <c r="HTT12" s="934"/>
      <c r="HTU12" s="934"/>
      <c r="HTV12" s="934"/>
      <c r="HTW12" s="934"/>
      <c r="HTX12" s="934"/>
      <c r="HTY12" s="934"/>
      <c r="HTZ12" s="934"/>
      <c r="HUA12" s="934"/>
      <c r="HUB12" s="934"/>
      <c r="HUC12" s="934"/>
      <c r="HUD12" s="934"/>
      <c r="HUE12" s="934"/>
      <c r="HUF12" s="934"/>
      <c r="HUG12" s="934"/>
      <c r="HUH12" s="934"/>
      <c r="HUI12" s="934"/>
      <c r="HUJ12" s="934"/>
      <c r="HUK12" s="934"/>
      <c r="HUL12" s="934"/>
      <c r="HUM12" s="934"/>
      <c r="HUN12" s="934"/>
      <c r="HUO12" s="934"/>
      <c r="HUP12" s="934"/>
      <c r="HUQ12" s="934"/>
      <c r="HUR12" s="934"/>
      <c r="HUS12" s="934"/>
      <c r="HUT12" s="934"/>
      <c r="HUU12" s="934"/>
      <c r="HUV12" s="934"/>
      <c r="HUW12" s="934"/>
      <c r="HUX12" s="934"/>
      <c r="HUY12" s="934"/>
      <c r="HUZ12" s="934"/>
      <c r="HVA12" s="934"/>
      <c r="HVB12" s="934"/>
      <c r="HVC12" s="934"/>
      <c r="HVD12" s="934"/>
      <c r="HVE12" s="934"/>
      <c r="HVF12" s="934"/>
      <c r="HVG12" s="934"/>
      <c r="HVH12" s="934"/>
      <c r="HVI12" s="934"/>
      <c r="HVJ12" s="934"/>
      <c r="HVK12" s="934"/>
      <c r="HVL12" s="934"/>
      <c r="HVM12" s="934"/>
      <c r="HVN12" s="934"/>
      <c r="HVO12" s="934"/>
      <c r="HVP12" s="934"/>
      <c r="HVQ12" s="934"/>
      <c r="HVR12" s="934"/>
      <c r="HVS12" s="934"/>
      <c r="HVT12" s="934"/>
      <c r="HVU12" s="934"/>
      <c r="HVV12" s="934"/>
      <c r="HVW12" s="934"/>
      <c r="HVX12" s="934"/>
      <c r="HVY12" s="934"/>
      <c r="HVZ12" s="934"/>
      <c r="HWA12" s="934"/>
      <c r="HWB12" s="934"/>
      <c r="HWC12" s="934"/>
      <c r="HWD12" s="934"/>
      <c r="HWE12" s="934"/>
      <c r="HWF12" s="934"/>
      <c r="HWG12" s="934"/>
      <c r="HWH12" s="934"/>
      <c r="HWI12" s="934"/>
      <c r="HWJ12" s="934"/>
      <c r="HWK12" s="934"/>
      <c r="HWL12" s="934"/>
      <c r="HWM12" s="934"/>
      <c r="HWN12" s="934"/>
      <c r="HWO12" s="934"/>
      <c r="HWP12" s="934"/>
      <c r="HWQ12" s="934"/>
      <c r="HWR12" s="934"/>
      <c r="HWS12" s="934"/>
      <c r="HWT12" s="934"/>
      <c r="HWU12" s="934"/>
      <c r="HWV12" s="934"/>
      <c r="HWW12" s="934"/>
      <c r="HWX12" s="934"/>
      <c r="HWY12" s="934"/>
      <c r="HWZ12" s="934"/>
      <c r="HXA12" s="934"/>
      <c r="HXB12" s="934"/>
      <c r="HXC12" s="934"/>
      <c r="HXD12" s="934"/>
      <c r="HXE12" s="934"/>
      <c r="HXF12" s="934"/>
      <c r="HXG12" s="934"/>
      <c r="HXH12" s="934"/>
      <c r="HXI12" s="934"/>
      <c r="HXJ12" s="934"/>
      <c r="HXK12" s="934"/>
      <c r="HXL12" s="934"/>
      <c r="HXM12" s="934"/>
      <c r="HXN12" s="934"/>
      <c r="HXO12" s="934"/>
      <c r="HXP12" s="934"/>
      <c r="HXQ12" s="934"/>
      <c r="HXR12" s="934"/>
      <c r="HXS12" s="934"/>
      <c r="HXT12" s="934"/>
      <c r="HXU12" s="934"/>
      <c r="HXV12" s="934"/>
      <c r="HXW12" s="934"/>
      <c r="HXX12" s="934"/>
      <c r="HXY12" s="934"/>
      <c r="HXZ12" s="934"/>
      <c r="HYA12" s="934"/>
      <c r="HYB12" s="934"/>
      <c r="HYC12" s="934"/>
      <c r="HYD12" s="934"/>
      <c r="HYE12" s="934"/>
      <c r="HYF12" s="934"/>
      <c r="HYG12" s="934"/>
      <c r="HYH12" s="934"/>
      <c r="HYI12" s="934"/>
      <c r="HYJ12" s="934"/>
      <c r="HYK12" s="934"/>
      <c r="HYL12" s="934"/>
      <c r="HYM12" s="934"/>
      <c r="HYN12" s="934"/>
      <c r="HYO12" s="934"/>
      <c r="HYP12" s="934"/>
      <c r="HYQ12" s="934"/>
      <c r="HYR12" s="934"/>
      <c r="HYS12" s="934"/>
      <c r="HYT12" s="934"/>
      <c r="HYU12" s="934"/>
      <c r="HYV12" s="934"/>
      <c r="HYW12" s="934"/>
      <c r="HYX12" s="934"/>
      <c r="HYY12" s="934"/>
      <c r="HYZ12" s="934"/>
      <c r="HZA12" s="934"/>
      <c r="HZB12" s="934"/>
      <c r="HZC12" s="934"/>
      <c r="HZD12" s="934"/>
      <c r="HZE12" s="934"/>
      <c r="HZF12" s="934"/>
      <c r="HZG12" s="934"/>
      <c r="HZH12" s="934"/>
      <c r="HZI12" s="934"/>
      <c r="HZJ12" s="934"/>
      <c r="HZK12" s="934"/>
      <c r="HZL12" s="934"/>
      <c r="HZM12" s="934"/>
      <c r="HZN12" s="934"/>
      <c r="HZO12" s="934"/>
      <c r="HZP12" s="934"/>
      <c r="HZQ12" s="934"/>
      <c r="HZR12" s="934"/>
      <c r="HZS12" s="934"/>
      <c r="HZT12" s="934"/>
      <c r="HZU12" s="934"/>
      <c r="HZV12" s="934"/>
      <c r="HZW12" s="934"/>
      <c r="HZX12" s="934"/>
      <c r="HZY12" s="934"/>
      <c r="HZZ12" s="934"/>
      <c r="IAA12" s="934"/>
      <c r="IAB12" s="934"/>
      <c r="IAC12" s="934"/>
      <c r="IAD12" s="934"/>
      <c r="IAE12" s="934"/>
      <c r="IAF12" s="934"/>
      <c r="IAG12" s="934"/>
      <c r="IAH12" s="934"/>
      <c r="IAI12" s="934"/>
      <c r="IAJ12" s="934"/>
      <c r="IAK12" s="934"/>
      <c r="IAL12" s="934"/>
      <c r="IAM12" s="934"/>
      <c r="IAN12" s="934"/>
      <c r="IAO12" s="934"/>
      <c r="IAP12" s="934"/>
      <c r="IAQ12" s="934"/>
      <c r="IAR12" s="934"/>
      <c r="IAS12" s="934"/>
      <c r="IAT12" s="934"/>
      <c r="IAU12" s="934"/>
      <c r="IAV12" s="934"/>
      <c r="IAW12" s="934"/>
      <c r="IAX12" s="934"/>
      <c r="IAY12" s="934"/>
      <c r="IAZ12" s="934"/>
      <c r="IBA12" s="934"/>
      <c r="IBB12" s="934"/>
      <c r="IBC12" s="934"/>
      <c r="IBD12" s="934"/>
      <c r="IBE12" s="934"/>
      <c r="IBF12" s="934"/>
      <c r="IBG12" s="934"/>
      <c r="IBH12" s="934"/>
      <c r="IBI12" s="934"/>
      <c r="IBJ12" s="934"/>
      <c r="IBK12" s="934"/>
      <c r="IBL12" s="934"/>
      <c r="IBM12" s="934"/>
      <c r="IBN12" s="934"/>
      <c r="IBO12" s="934"/>
      <c r="IBP12" s="934"/>
      <c r="IBQ12" s="934"/>
      <c r="IBR12" s="934"/>
      <c r="IBS12" s="934"/>
      <c r="IBT12" s="934"/>
      <c r="IBU12" s="934"/>
      <c r="IBV12" s="934"/>
      <c r="IBW12" s="934"/>
      <c r="IBX12" s="934"/>
      <c r="IBY12" s="934"/>
      <c r="IBZ12" s="934"/>
      <c r="ICA12" s="934"/>
      <c r="ICB12" s="934"/>
      <c r="ICC12" s="934"/>
      <c r="ICD12" s="934"/>
      <c r="ICE12" s="934"/>
      <c r="ICF12" s="934"/>
      <c r="ICG12" s="934"/>
      <c r="ICH12" s="934"/>
      <c r="ICI12" s="934"/>
      <c r="ICJ12" s="934"/>
      <c r="ICK12" s="934"/>
      <c r="ICL12" s="934"/>
      <c r="ICM12" s="934"/>
      <c r="ICN12" s="934"/>
      <c r="ICO12" s="934"/>
      <c r="ICP12" s="934"/>
      <c r="ICQ12" s="934"/>
      <c r="ICR12" s="934"/>
      <c r="ICS12" s="934"/>
      <c r="ICT12" s="934"/>
      <c r="ICU12" s="934"/>
      <c r="ICV12" s="934"/>
      <c r="ICW12" s="934"/>
      <c r="ICX12" s="934"/>
      <c r="ICY12" s="934"/>
      <c r="ICZ12" s="934"/>
      <c r="IDA12" s="934"/>
      <c r="IDB12" s="934"/>
      <c r="IDC12" s="934"/>
      <c r="IDD12" s="934"/>
      <c r="IDE12" s="934"/>
      <c r="IDF12" s="934"/>
      <c r="IDG12" s="934"/>
      <c r="IDH12" s="934"/>
      <c r="IDI12" s="934"/>
      <c r="IDJ12" s="934"/>
      <c r="IDK12" s="934"/>
      <c r="IDL12" s="934"/>
      <c r="IDM12" s="934"/>
      <c r="IDN12" s="934"/>
      <c r="IDO12" s="934"/>
      <c r="IDP12" s="934"/>
      <c r="IDQ12" s="934"/>
      <c r="IDR12" s="934"/>
      <c r="IDS12" s="934"/>
      <c r="IDT12" s="934"/>
      <c r="IDU12" s="934"/>
      <c r="IDV12" s="934"/>
      <c r="IDW12" s="934"/>
      <c r="IDX12" s="934"/>
      <c r="IDY12" s="934"/>
      <c r="IDZ12" s="934"/>
      <c r="IEA12" s="934"/>
      <c r="IEB12" s="934"/>
      <c r="IEC12" s="934"/>
      <c r="IED12" s="934"/>
      <c r="IEE12" s="934"/>
      <c r="IEF12" s="934"/>
      <c r="IEG12" s="934"/>
      <c r="IEH12" s="934"/>
      <c r="IEI12" s="934"/>
      <c r="IEJ12" s="934"/>
      <c r="IEK12" s="934"/>
      <c r="IEL12" s="934"/>
      <c r="IEM12" s="934"/>
      <c r="IEN12" s="934"/>
      <c r="IEO12" s="934"/>
      <c r="IEP12" s="934"/>
      <c r="IEQ12" s="934"/>
      <c r="IER12" s="934"/>
      <c r="IES12" s="934"/>
      <c r="IET12" s="934"/>
      <c r="IEU12" s="934"/>
      <c r="IEV12" s="934"/>
      <c r="IEW12" s="934"/>
      <c r="IEX12" s="934"/>
      <c r="IEY12" s="934"/>
      <c r="IEZ12" s="934"/>
      <c r="IFA12" s="934"/>
      <c r="IFB12" s="934"/>
      <c r="IFC12" s="934"/>
      <c r="IFD12" s="934"/>
      <c r="IFE12" s="934"/>
      <c r="IFF12" s="934"/>
      <c r="IFG12" s="934"/>
      <c r="IFH12" s="934"/>
      <c r="IFI12" s="934"/>
      <c r="IFJ12" s="934"/>
      <c r="IFK12" s="934"/>
      <c r="IFL12" s="934"/>
      <c r="IFM12" s="934"/>
      <c r="IFN12" s="934"/>
      <c r="IFO12" s="934"/>
      <c r="IFP12" s="934"/>
      <c r="IFQ12" s="934"/>
      <c r="IFR12" s="934"/>
      <c r="IFS12" s="934"/>
      <c r="IFT12" s="934"/>
      <c r="IFU12" s="934"/>
      <c r="IFV12" s="934"/>
      <c r="IFW12" s="934"/>
      <c r="IFX12" s="934"/>
      <c r="IFY12" s="934"/>
      <c r="IFZ12" s="934"/>
      <c r="IGA12" s="934"/>
      <c r="IGB12" s="934"/>
      <c r="IGC12" s="934"/>
      <c r="IGD12" s="934"/>
      <c r="IGE12" s="934"/>
      <c r="IGF12" s="934"/>
      <c r="IGG12" s="934"/>
      <c r="IGH12" s="934"/>
      <c r="IGI12" s="934"/>
      <c r="IGJ12" s="934"/>
      <c r="IGK12" s="934"/>
      <c r="IGL12" s="934"/>
      <c r="IGM12" s="934"/>
      <c r="IGN12" s="934"/>
      <c r="IGO12" s="934"/>
      <c r="IGP12" s="934"/>
      <c r="IGQ12" s="934"/>
      <c r="IGR12" s="934"/>
      <c r="IGS12" s="934"/>
      <c r="IGT12" s="934"/>
      <c r="IGU12" s="934"/>
      <c r="IGV12" s="934"/>
      <c r="IGW12" s="934"/>
      <c r="IGX12" s="934"/>
      <c r="IGY12" s="934"/>
      <c r="IGZ12" s="934"/>
      <c r="IHA12" s="934"/>
      <c r="IHB12" s="934"/>
      <c r="IHC12" s="934"/>
      <c r="IHD12" s="934"/>
      <c r="IHE12" s="934"/>
      <c r="IHF12" s="934"/>
      <c r="IHG12" s="934"/>
      <c r="IHH12" s="934"/>
      <c r="IHI12" s="934"/>
      <c r="IHJ12" s="934"/>
      <c r="IHK12" s="934"/>
      <c r="IHL12" s="934"/>
      <c r="IHM12" s="934"/>
      <c r="IHN12" s="934"/>
      <c r="IHO12" s="934"/>
      <c r="IHP12" s="934"/>
      <c r="IHQ12" s="934"/>
      <c r="IHR12" s="934"/>
      <c r="IHS12" s="934"/>
      <c r="IHT12" s="934"/>
      <c r="IHU12" s="934"/>
      <c r="IHV12" s="934"/>
      <c r="IHW12" s="934"/>
      <c r="IHX12" s="934"/>
      <c r="IHY12" s="934"/>
      <c r="IHZ12" s="934"/>
      <c r="IIA12" s="934"/>
      <c r="IIB12" s="934"/>
      <c r="IIC12" s="934"/>
      <c r="IID12" s="934"/>
      <c r="IIE12" s="934"/>
      <c r="IIF12" s="934"/>
      <c r="IIG12" s="934"/>
      <c r="IIH12" s="934"/>
      <c r="III12" s="934"/>
      <c r="IIJ12" s="934"/>
      <c r="IIK12" s="934"/>
      <c r="IIL12" s="934"/>
      <c r="IIM12" s="934"/>
      <c r="IIN12" s="934"/>
      <c r="IIO12" s="934"/>
      <c r="IIP12" s="934"/>
      <c r="IIQ12" s="934"/>
      <c r="IIR12" s="934"/>
      <c r="IIS12" s="934"/>
      <c r="IIT12" s="934"/>
      <c r="IIU12" s="934"/>
      <c r="IIV12" s="934"/>
      <c r="IIW12" s="934"/>
      <c r="IIX12" s="934"/>
      <c r="IIY12" s="934"/>
      <c r="IIZ12" s="934"/>
      <c r="IJA12" s="934"/>
      <c r="IJB12" s="934"/>
      <c r="IJC12" s="934"/>
      <c r="IJD12" s="934"/>
      <c r="IJE12" s="934"/>
      <c r="IJF12" s="934"/>
      <c r="IJG12" s="934"/>
      <c r="IJH12" s="934"/>
      <c r="IJI12" s="934"/>
      <c r="IJJ12" s="934"/>
      <c r="IJK12" s="934"/>
      <c r="IJL12" s="934"/>
      <c r="IJM12" s="934"/>
      <c r="IJN12" s="934"/>
      <c r="IJO12" s="934"/>
      <c r="IJP12" s="934"/>
      <c r="IJQ12" s="934"/>
      <c r="IJR12" s="934"/>
      <c r="IJS12" s="934"/>
      <c r="IJT12" s="934"/>
      <c r="IJU12" s="934"/>
      <c r="IJV12" s="934"/>
      <c r="IJW12" s="934"/>
      <c r="IJX12" s="934"/>
      <c r="IJY12" s="934"/>
      <c r="IJZ12" s="934"/>
      <c r="IKA12" s="934"/>
      <c r="IKB12" s="934"/>
      <c r="IKC12" s="934"/>
      <c r="IKD12" s="934"/>
      <c r="IKE12" s="934"/>
      <c r="IKF12" s="934"/>
      <c r="IKG12" s="934"/>
      <c r="IKH12" s="934"/>
      <c r="IKI12" s="934"/>
      <c r="IKJ12" s="934"/>
      <c r="IKK12" s="934"/>
      <c r="IKL12" s="934"/>
      <c r="IKM12" s="934"/>
      <c r="IKN12" s="934"/>
      <c r="IKO12" s="934"/>
      <c r="IKP12" s="934"/>
      <c r="IKQ12" s="934"/>
      <c r="IKR12" s="934"/>
      <c r="IKS12" s="934"/>
      <c r="IKT12" s="934"/>
      <c r="IKU12" s="934"/>
      <c r="IKV12" s="934"/>
      <c r="IKW12" s="934"/>
      <c r="IKX12" s="934"/>
      <c r="IKY12" s="934"/>
      <c r="IKZ12" s="934"/>
      <c r="ILA12" s="934"/>
      <c r="ILB12" s="934"/>
      <c r="ILC12" s="934"/>
      <c r="ILD12" s="934"/>
      <c r="ILE12" s="934"/>
      <c r="ILF12" s="934"/>
      <c r="ILG12" s="934"/>
      <c r="ILH12" s="934"/>
      <c r="ILI12" s="934"/>
      <c r="ILJ12" s="934"/>
      <c r="ILK12" s="934"/>
      <c r="ILL12" s="934"/>
      <c r="ILM12" s="934"/>
      <c r="ILN12" s="934"/>
      <c r="ILO12" s="934"/>
      <c r="ILP12" s="934"/>
      <c r="ILQ12" s="934"/>
      <c r="ILR12" s="934"/>
      <c r="ILS12" s="934"/>
      <c r="ILT12" s="934"/>
      <c r="ILU12" s="934"/>
      <c r="ILV12" s="934"/>
      <c r="ILW12" s="934"/>
      <c r="ILX12" s="934"/>
      <c r="ILY12" s="934"/>
      <c r="ILZ12" s="934"/>
      <c r="IMA12" s="934"/>
      <c r="IMB12" s="934"/>
      <c r="IMC12" s="934"/>
      <c r="IMD12" s="934"/>
      <c r="IME12" s="934"/>
      <c r="IMF12" s="934"/>
      <c r="IMG12" s="934"/>
      <c r="IMH12" s="934"/>
      <c r="IMI12" s="934"/>
      <c r="IMJ12" s="934"/>
      <c r="IMK12" s="934"/>
      <c r="IML12" s="934"/>
      <c r="IMM12" s="934"/>
      <c r="IMN12" s="934"/>
      <c r="IMO12" s="934"/>
      <c r="IMP12" s="934"/>
      <c r="IMQ12" s="934"/>
      <c r="IMR12" s="934"/>
      <c r="IMS12" s="934"/>
      <c r="IMT12" s="934"/>
      <c r="IMU12" s="934"/>
      <c r="IMV12" s="934"/>
      <c r="IMW12" s="934"/>
      <c r="IMX12" s="934"/>
      <c r="IMY12" s="934"/>
      <c r="IMZ12" s="934"/>
      <c r="INA12" s="934"/>
      <c r="INB12" s="934"/>
      <c r="INC12" s="934"/>
      <c r="IND12" s="934"/>
      <c r="INE12" s="934"/>
      <c r="INF12" s="934"/>
      <c r="ING12" s="934"/>
      <c r="INH12" s="934"/>
      <c r="INI12" s="934"/>
      <c r="INJ12" s="934"/>
      <c r="INK12" s="934"/>
      <c r="INL12" s="934"/>
      <c r="INM12" s="934"/>
      <c r="INN12" s="934"/>
      <c r="INO12" s="934"/>
      <c r="INP12" s="934"/>
      <c r="INQ12" s="934"/>
      <c r="INR12" s="934"/>
      <c r="INS12" s="934"/>
      <c r="INT12" s="934"/>
      <c r="INU12" s="934"/>
      <c r="INV12" s="934"/>
      <c r="INW12" s="934"/>
      <c r="INX12" s="934"/>
      <c r="INY12" s="934"/>
      <c r="INZ12" s="934"/>
      <c r="IOA12" s="934"/>
      <c r="IOB12" s="934"/>
      <c r="IOC12" s="934"/>
      <c r="IOD12" s="934"/>
      <c r="IOE12" s="934"/>
      <c r="IOF12" s="934"/>
      <c r="IOG12" s="934"/>
      <c r="IOH12" s="934"/>
      <c r="IOI12" s="934"/>
      <c r="IOJ12" s="934"/>
      <c r="IOK12" s="934"/>
      <c r="IOL12" s="934"/>
      <c r="IOM12" s="934"/>
      <c r="ION12" s="934"/>
      <c r="IOO12" s="934"/>
      <c r="IOP12" s="934"/>
      <c r="IOQ12" s="934"/>
      <c r="IOR12" s="934"/>
      <c r="IOS12" s="934"/>
      <c r="IOT12" s="934"/>
      <c r="IOU12" s="934"/>
      <c r="IOV12" s="934"/>
      <c r="IOW12" s="934"/>
      <c r="IOX12" s="934"/>
      <c r="IOY12" s="934"/>
      <c r="IOZ12" s="934"/>
      <c r="IPA12" s="934"/>
      <c r="IPB12" s="934"/>
      <c r="IPC12" s="934"/>
      <c r="IPD12" s="934"/>
      <c r="IPE12" s="934"/>
      <c r="IPF12" s="934"/>
      <c r="IPG12" s="934"/>
      <c r="IPH12" s="934"/>
      <c r="IPI12" s="934"/>
      <c r="IPJ12" s="934"/>
      <c r="IPK12" s="934"/>
      <c r="IPL12" s="934"/>
      <c r="IPM12" s="934"/>
      <c r="IPN12" s="934"/>
      <c r="IPO12" s="934"/>
      <c r="IPP12" s="934"/>
      <c r="IPQ12" s="934"/>
      <c r="IPR12" s="934"/>
      <c r="IPS12" s="934"/>
      <c r="IPT12" s="934"/>
      <c r="IPU12" s="934"/>
      <c r="IPV12" s="934"/>
      <c r="IPW12" s="934"/>
      <c r="IPX12" s="934"/>
      <c r="IPY12" s="934"/>
      <c r="IPZ12" s="934"/>
      <c r="IQA12" s="934"/>
      <c r="IQB12" s="934"/>
      <c r="IQC12" s="934"/>
      <c r="IQD12" s="934"/>
      <c r="IQE12" s="934"/>
      <c r="IQF12" s="934"/>
      <c r="IQG12" s="934"/>
      <c r="IQH12" s="934"/>
      <c r="IQI12" s="934"/>
      <c r="IQJ12" s="934"/>
      <c r="IQK12" s="934"/>
      <c r="IQL12" s="934"/>
      <c r="IQM12" s="934"/>
      <c r="IQN12" s="934"/>
      <c r="IQO12" s="934"/>
      <c r="IQP12" s="934"/>
      <c r="IQQ12" s="934"/>
      <c r="IQR12" s="934"/>
      <c r="IQS12" s="934"/>
      <c r="IQT12" s="934"/>
      <c r="IQU12" s="934"/>
      <c r="IQV12" s="934"/>
      <c r="IQW12" s="934"/>
      <c r="IQX12" s="934"/>
      <c r="IQY12" s="934"/>
      <c r="IQZ12" s="934"/>
      <c r="IRA12" s="934"/>
      <c r="IRB12" s="934"/>
      <c r="IRC12" s="934"/>
      <c r="IRD12" s="934"/>
      <c r="IRE12" s="934"/>
      <c r="IRF12" s="934"/>
      <c r="IRG12" s="934"/>
      <c r="IRH12" s="934"/>
      <c r="IRI12" s="934"/>
      <c r="IRJ12" s="934"/>
      <c r="IRK12" s="934"/>
      <c r="IRL12" s="934"/>
      <c r="IRM12" s="934"/>
      <c r="IRN12" s="934"/>
      <c r="IRO12" s="934"/>
      <c r="IRP12" s="934"/>
      <c r="IRQ12" s="934"/>
      <c r="IRR12" s="934"/>
      <c r="IRS12" s="934"/>
      <c r="IRT12" s="934"/>
      <c r="IRU12" s="934"/>
      <c r="IRV12" s="934"/>
      <c r="IRW12" s="934"/>
      <c r="IRX12" s="934"/>
      <c r="IRY12" s="934"/>
      <c r="IRZ12" s="934"/>
      <c r="ISA12" s="934"/>
      <c r="ISB12" s="934"/>
      <c r="ISC12" s="934"/>
      <c r="ISD12" s="934"/>
      <c r="ISE12" s="934"/>
      <c r="ISF12" s="934"/>
      <c r="ISG12" s="934"/>
      <c r="ISH12" s="934"/>
      <c r="ISI12" s="934"/>
      <c r="ISJ12" s="934"/>
      <c r="ISK12" s="934"/>
      <c r="ISL12" s="934"/>
      <c r="ISM12" s="934"/>
      <c r="ISN12" s="934"/>
      <c r="ISO12" s="934"/>
      <c r="ISP12" s="934"/>
      <c r="ISQ12" s="934"/>
      <c r="ISR12" s="934"/>
      <c r="ISS12" s="934"/>
      <c r="IST12" s="934"/>
      <c r="ISU12" s="934"/>
      <c r="ISV12" s="934"/>
      <c r="ISW12" s="934"/>
      <c r="ISX12" s="934"/>
      <c r="ISY12" s="934"/>
      <c r="ISZ12" s="934"/>
      <c r="ITA12" s="934"/>
      <c r="ITB12" s="934"/>
      <c r="ITC12" s="934"/>
      <c r="ITD12" s="934"/>
      <c r="ITE12" s="934"/>
      <c r="ITF12" s="934"/>
      <c r="ITG12" s="934"/>
      <c r="ITH12" s="934"/>
      <c r="ITI12" s="934"/>
      <c r="ITJ12" s="934"/>
      <c r="ITK12" s="934"/>
      <c r="ITL12" s="934"/>
      <c r="ITM12" s="934"/>
      <c r="ITN12" s="934"/>
      <c r="ITO12" s="934"/>
      <c r="ITP12" s="934"/>
      <c r="ITQ12" s="934"/>
      <c r="ITR12" s="934"/>
      <c r="ITS12" s="934"/>
      <c r="ITT12" s="934"/>
      <c r="ITU12" s="934"/>
      <c r="ITV12" s="934"/>
      <c r="ITW12" s="934"/>
      <c r="ITX12" s="934"/>
      <c r="ITY12" s="934"/>
      <c r="ITZ12" s="934"/>
      <c r="IUA12" s="934"/>
      <c r="IUB12" s="934"/>
      <c r="IUC12" s="934"/>
      <c r="IUD12" s="934"/>
      <c r="IUE12" s="934"/>
      <c r="IUF12" s="934"/>
      <c r="IUG12" s="934"/>
      <c r="IUH12" s="934"/>
      <c r="IUI12" s="934"/>
      <c r="IUJ12" s="934"/>
      <c r="IUK12" s="934"/>
      <c r="IUL12" s="934"/>
      <c r="IUM12" s="934"/>
      <c r="IUN12" s="934"/>
      <c r="IUO12" s="934"/>
      <c r="IUP12" s="934"/>
      <c r="IUQ12" s="934"/>
      <c r="IUR12" s="934"/>
      <c r="IUS12" s="934"/>
      <c r="IUT12" s="934"/>
      <c r="IUU12" s="934"/>
      <c r="IUV12" s="934"/>
      <c r="IUW12" s="934"/>
      <c r="IUX12" s="934"/>
      <c r="IUY12" s="934"/>
      <c r="IUZ12" s="934"/>
      <c r="IVA12" s="934"/>
      <c r="IVB12" s="934"/>
      <c r="IVC12" s="934"/>
      <c r="IVD12" s="934"/>
      <c r="IVE12" s="934"/>
      <c r="IVF12" s="934"/>
      <c r="IVG12" s="934"/>
      <c r="IVH12" s="934"/>
      <c r="IVI12" s="934"/>
      <c r="IVJ12" s="934"/>
      <c r="IVK12" s="934"/>
      <c r="IVL12" s="934"/>
      <c r="IVM12" s="934"/>
      <c r="IVN12" s="934"/>
      <c r="IVO12" s="934"/>
      <c r="IVP12" s="934"/>
      <c r="IVQ12" s="934"/>
      <c r="IVR12" s="934"/>
      <c r="IVS12" s="934"/>
      <c r="IVT12" s="934"/>
      <c r="IVU12" s="934"/>
      <c r="IVV12" s="934"/>
      <c r="IVW12" s="934"/>
      <c r="IVX12" s="934"/>
      <c r="IVY12" s="934"/>
      <c r="IVZ12" s="934"/>
      <c r="IWA12" s="934"/>
      <c r="IWB12" s="934"/>
      <c r="IWC12" s="934"/>
      <c r="IWD12" s="934"/>
      <c r="IWE12" s="934"/>
      <c r="IWF12" s="934"/>
      <c r="IWG12" s="934"/>
      <c r="IWH12" s="934"/>
      <c r="IWI12" s="934"/>
      <c r="IWJ12" s="934"/>
      <c r="IWK12" s="934"/>
      <c r="IWL12" s="934"/>
      <c r="IWM12" s="934"/>
      <c r="IWN12" s="934"/>
      <c r="IWO12" s="934"/>
      <c r="IWP12" s="934"/>
      <c r="IWQ12" s="934"/>
      <c r="IWR12" s="934"/>
      <c r="IWS12" s="934"/>
      <c r="IWT12" s="934"/>
      <c r="IWU12" s="934"/>
      <c r="IWV12" s="934"/>
      <c r="IWW12" s="934"/>
      <c r="IWX12" s="934"/>
      <c r="IWY12" s="934"/>
      <c r="IWZ12" s="934"/>
      <c r="IXA12" s="934"/>
      <c r="IXB12" s="934"/>
      <c r="IXC12" s="934"/>
      <c r="IXD12" s="934"/>
      <c r="IXE12" s="934"/>
      <c r="IXF12" s="934"/>
      <c r="IXG12" s="934"/>
      <c r="IXH12" s="934"/>
      <c r="IXI12" s="934"/>
      <c r="IXJ12" s="934"/>
      <c r="IXK12" s="934"/>
      <c r="IXL12" s="934"/>
      <c r="IXM12" s="934"/>
      <c r="IXN12" s="934"/>
      <c r="IXO12" s="934"/>
      <c r="IXP12" s="934"/>
      <c r="IXQ12" s="934"/>
      <c r="IXR12" s="934"/>
      <c r="IXS12" s="934"/>
      <c r="IXT12" s="934"/>
      <c r="IXU12" s="934"/>
      <c r="IXV12" s="934"/>
      <c r="IXW12" s="934"/>
      <c r="IXX12" s="934"/>
      <c r="IXY12" s="934"/>
      <c r="IXZ12" s="934"/>
      <c r="IYA12" s="934"/>
      <c r="IYB12" s="934"/>
      <c r="IYC12" s="934"/>
      <c r="IYD12" s="934"/>
      <c r="IYE12" s="934"/>
      <c r="IYF12" s="934"/>
      <c r="IYG12" s="934"/>
      <c r="IYH12" s="934"/>
      <c r="IYI12" s="934"/>
      <c r="IYJ12" s="934"/>
      <c r="IYK12" s="934"/>
      <c r="IYL12" s="934"/>
      <c r="IYM12" s="934"/>
      <c r="IYN12" s="934"/>
      <c r="IYO12" s="934"/>
      <c r="IYP12" s="934"/>
      <c r="IYQ12" s="934"/>
      <c r="IYR12" s="934"/>
      <c r="IYS12" s="934"/>
      <c r="IYT12" s="934"/>
      <c r="IYU12" s="934"/>
      <c r="IYV12" s="934"/>
      <c r="IYW12" s="934"/>
      <c r="IYX12" s="934"/>
      <c r="IYY12" s="934"/>
      <c r="IYZ12" s="934"/>
      <c r="IZA12" s="934"/>
      <c r="IZB12" s="934"/>
      <c r="IZC12" s="934"/>
      <c r="IZD12" s="934"/>
      <c r="IZE12" s="934"/>
      <c r="IZF12" s="934"/>
      <c r="IZG12" s="934"/>
      <c r="IZH12" s="934"/>
      <c r="IZI12" s="934"/>
      <c r="IZJ12" s="934"/>
      <c r="IZK12" s="934"/>
      <c r="IZL12" s="934"/>
      <c r="IZM12" s="934"/>
      <c r="IZN12" s="934"/>
      <c r="IZO12" s="934"/>
      <c r="IZP12" s="934"/>
      <c r="IZQ12" s="934"/>
      <c r="IZR12" s="934"/>
      <c r="IZS12" s="934"/>
      <c r="IZT12" s="934"/>
      <c r="IZU12" s="934"/>
      <c r="IZV12" s="934"/>
      <c r="IZW12" s="934"/>
      <c r="IZX12" s="934"/>
      <c r="IZY12" s="934"/>
      <c r="IZZ12" s="934"/>
      <c r="JAA12" s="934"/>
      <c r="JAB12" s="934"/>
      <c r="JAC12" s="934"/>
      <c r="JAD12" s="934"/>
      <c r="JAE12" s="934"/>
      <c r="JAF12" s="934"/>
      <c r="JAG12" s="934"/>
      <c r="JAH12" s="934"/>
      <c r="JAI12" s="934"/>
      <c r="JAJ12" s="934"/>
      <c r="JAK12" s="934"/>
      <c r="JAL12" s="934"/>
      <c r="JAM12" s="934"/>
      <c r="JAN12" s="934"/>
      <c r="JAO12" s="934"/>
      <c r="JAP12" s="934"/>
      <c r="JAQ12" s="934"/>
      <c r="JAR12" s="934"/>
      <c r="JAS12" s="934"/>
      <c r="JAT12" s="934"/>
      <c r="JAU12" s="934"/>
      <c r="JAV12" s="934"/>
      <c r="JAW12" s="934"/>
      <c r="JAX12" s="934"/>
      <c r="JAY12" s="934"/>
      <c r="JAZ12" s="934"/>
      <c r="JBA12" s="934"/>
      <c r="JBB12" s="934"/>
      <c r="JBC12" s="934"/>
      <c r="JBD12" s="934"/>
      <c r="JBE12" s="934"/>
      <c r="JBF12" s="934"/>
      <c r="JBG12" s="934"/>
      <c r="JBH12" s="934"/>
      <c r="JBI12" s="934"/>
      <c r="JBJ12" s="934"/>
      <c r="JBK12" s="934"/>
      <c r="JBL12" s="934"/>
      <c r="JBM12" s="934"/>
      <c r="JBN12" s="934"/>
      <c r="JBO12" s="934"/>
      <c r="JBP12" s="934"/>
      <c r="JBQ12" s="934"/>
      <c r="JBR12" s="934"/>
      <c r="JBS12" s="934"/>
      <c r="JBT12" s="934"/>
      <c r="JBU12" s="934"/>
      <c r="JBV12" s="934"/>
      <c r="JBW12" s="934"/>
      <c r="JBX12" s="934"/>
      <c r="JBY12" s="934"/>
      <c r="JBZ12" s="934"/>
      <c r="JCA12" s="934"/>
      <c r="JCB12" s="934"/>
      <c r="JCC12" s="934"/>
      <c r="JCD12" s="934"/>
      <c r="JCE12" s="934"/>
      <c r="JCF12" s="934"/>
      <c r="JCG12" s="934"/>
      <c r="JCH12" s="934"/>
      <c r="JCI12" s="934"/>
      <c r="JCJ12" s="934"/>
      <c r="JCK12" s="934"/>
      <c r="JCL12" s="934"/>
      <c r="JCM12" s="934"/>
      <c r="JCN12" s="934"/>
      <c r="JCO12" s="934"/>
      <c r="JCP12" s="934"/>
      <c r="JCQ12" s="934"/>
      <c r="JCR12" s="934"/>
      <c r="JCS12" s="934"/>
      <c r="JCT12" s="934"/>
      <c r="JCU12" s="934"/>
      <c r="JCV12" s="934"/>
      <c r="JCW12" s="934"/>
      <c r="JCX12" s="934"/>
      <c r="JCY12" s="934"/>
      <c r="JCZ12" s="934"/>
      <c r="JDA12" s="934"/>
      <c r="JDB12" s="934"/>
      <c r="JDC12" s="934"/>
      <c r="JDD12" s="934"/>
      <c r="JDE12" s="934"/>
      <c r="JDF12" s="934"/>
      <c r="JDG12" s="934"/>
      <c r="JDH12" s="934"/>
      <c r="JDI12" s="934"/>
      <c r="JDJ12" s="934"/>
      <c r="JDK12" s="934"/>
      <c r="JDL12" s="934"/>
      <c r="JDM12" s="934"/>
      <c r="JDN12" s="934"/>
      <c r="JDO12" s="934"/>
      <c r="JDP12" s="934"/>
      <c r="JDQ12" s="934"/>
      <c r="JDR12" s="934"/>
      <c r="JDS12" s="934"/>
      <c r="JDT12" s="934"/>
      <c r="JDU12" s="934"/>
      <c r="JDV12" s="934"/>
      <c r="JDW12" s="934"/>
      <c r="JDX12" s="934"/>
      <c r="JDY12" s="934"/>
      <c r="JDZ12" s="934"/>
      <c r="JEA12" s="934"/>
      <c r="JEB12" s="934"/>
      <c r="JEC12" s="934"/>
      <c r="JED12" s="934"/>
      <c r="JEE12" s="934"/>
      <c r="JEF12" s="934"/>
      <c r="JEG12" s="934"/>
      <c r="JEH12" s="934"/>
      <c r="JEI12" s="934"/>
      <c r="JEJ12" s="934"/>
      <c r="JEK12" s="934"/>
      <c r="JEL12" s="934"/>
      <c r="JEM12" s="934"/>
      <c r="JEN12" s="934"/>
      <c r="JEO12" s="934"/>
      <c r="JEP12" s="934"/>
      <c r="JEQ12" s="934"/>
      <c r="JER12" s="934"/>
      <c r="JES12" s="934"/>
      <c r="JET12" s="934"/>
      <c r="JEU12" s="934"/>
      <c r="JEV12" s="934"/>
      <c r="JEW12" s="934"/>
      <c r="JEX12" s="934"/>
      <c r="JEY12" s="934"/>
      <c r="JEZ12" s="934"/>
      <c r="JFA12" s="934"/>
      <c r="JFB12" s="934"/>
      <c r="JFC12" s="934"/>
      <c r="JFD12" s="934"/>
      <c r="JFE12" s="934"/>
      <c r="JFF12" s="934"/>
      <c r="JFG12" s="934"/>
      <c r="JFH12" s="934"/>
      <c r="JFI12" s="934"/>
      <c r="JFJ12" s="934"/>
      <c r="JFK12" s="934"/>
      <c r="JFL12" s="934"/>
      <c r="JFM12" s="934"/>
      <c r="JFN12" s="934"/>
      <c r="JFO12" s="934"/>
      <c r="JFP12" s="934"/>
      <c r="JFQ12" s="934"/>
      <c r="JFR12" s="934"/>
      <c r="JFS12" s="934"/>
      <c r="JFT12" s="934"/>
      <c r="JFU12" s="934"/>
      <c r="JFV12" s="934"/>
      <c r="JFW12" s="934"/>
      <c r="JFX12" s="934"/>
      <c r="JFY12" s="934"/>
      <c r="JFZ12" s="934"/>
      <c r="JGA12" s="934"/>
      <c r="JGB12" s="934"/>
      <c r="JGC12" s="934"/>
      <c r="JGD12" s="934"/>
      <c r="JGE12" s="934"/>
      <c r="JGF12" s="934"/>
      <c r="JGG12" s="934"/>
      <c r="JGH12" s="934"/>
      <c r="JGI12" s="934"/>
      <c r="JGJ12" s="934"/>
      <c r="JGK12" s="934"/>
      <c r="JGL12" s="934"/>
      <c r="JGM12" s="934"/>
      <c r="JGN12" s="934"/>
      <c r="JGO12" s="934"/>
      <c r="JGP12" s="934"/>
      <c r="JGQ12" s="934"/>
      <c r="JGR12" s="934"/>
      <c r="JGS12" s="934"/>
      <c r="JGT12" s="934"/>
      <c r="JGU12" s="934"/>
      <c r="JGV12" s="934"/>
      <c r="JGW12" s="934"/>
      <c r="JGX12" s="934"/>
      <c r="JGY12" s="934"/>
      <c r="JGZ12" s="934"/>
      <c r="JHA12" s="934"/>
      <c r="JHB12" s="934"/>
      <c r="JHC12" s="934"/>
      <c r="JHD12" s="934"/>
      <c r="JHE12" s="934"/>
      <c r="JHF12" s="934"/>
      <c r="JHG12" s="934"/>
      <c r="JHH12" s="934"/>
      <c r="JHI12" s="934"/>
      <c r="JHJ12" s="934"/>
      <c r="JHK12" s="934"/>
      <c r="JHL12" s="934"/>
      <c r="JHM12" s="934"/>
      <c r="JHN12" s="934"/>
      <c r="JHO12" s="934"/>
      <c r="JHP12" s="934"/>
      <c r="JHQ12" s="934"/>
      <c r="JHR12" s="934"/>
      <c r="JHS12" s="934"/>
      <c r="JHT12" s="934"/>
      <c r="JHU12" s="934"/>
      <c r="JHV12" s="934"/>
      <c r="JHW12" s="934"/>
      <c r="JHX12" s="934"/>
      <c r="JHY12" s="934"/>
      <c r="JHZ12" s="934"/>
      <c r="JIA12" s="934"/>
      <c r="JIB12" s="934"/>
      <c r="JIC12" s="934"/>
      <c r="JID12" s="934"/>
      <c r="JIE12" s="934"/>
      <c r="JIF12" s="934"/>
      <c r="JIG12" s="934"/>
      <c r="JIH12" s="934"/>
      <c r="JII12" s="934"/>
      <c r="JIJ12" s="934"/>
      <c r="JIK12" s="934"/>
      <c r="JIL12" s="934"/>
      <c r="JIM12" s="934"/>
      <c r="JIN12" s="934"/>
      <c r="JIO12" s="934"/>
      <c r="JIP12" s="934"/>
      <c r="JIQ12" s="934"/>
      <c r="JIR12" s="934"/>
      <c r="JIS12" s="934"/>
      <c r="JIT12" s="934"/>
      <c r="JIU12" s="934"/>
      <c r="JIV12" s="934"/>
      <c r="JIW12" s="934"/>
      <c r="JIX12" s="934"/>
      <c r="JIY12" s="934"/>
      <c r="JIZ12" s="934"/>
      <c r="JJA12" s="934"/>
      <c r="JJB12" s="934"/>
      <c r="JJC12" s="934"/>
      <c r="JJD12" s="934"/>
      <c r="JJE12" s="934"/>
      <c r="JJF12" s="934"/>
      <c r="JJG12" s="934"/>
      <c r="JJH12" s="934"/>
      <c r="JJI12" s="934"/>
      <c r="JJJ12" s="934"/>
      <c r="JJK12" s="934"/>
      <c r="JJL12" s="934"/>
      <c r="JJM12" s="934"/>
      <c r="JJN12" s="934"/>
      <c r="JJO12" s="934"/>
      <c r="JJP12" s="934"/>
      <c r="JJQ12" s="934"/>
      <c r="JJR12" s="934"/>
      <c r="JJS12" s="934"/>
      <c r="JJT12" s="934"/>
      <c r="JJU12" s="934"/>
      <c r="JJV12" s="934"/>
      <c r="JJW12" s="934"/>
      <c r="JJX12" s="934"/>
      <c r="JJY12" s="934"/>
      <c r="JJZ12" s="934"/>
      <c r="JKA12" s="934"/>
      <c r="JKB12" s="934"/>
      <c r="JKC12" s="934"/>
      <c r="JKD12" s="934"/>
      <c r="JKE12" s="934"/>
      <c r="JKF12" s="934"/>
      <c r="JKG12" s="934"/>
      <c r="JKH12" s="934"/>
      <c r="JKI12" s="934"/>
      <c r="JKJ12" s="934"/>
      <c r="JKK12" s="934"/>
      <c r="JKL12" s="934"/>
      <c r="JKM12" s="934"/>
      <c r="JKN12" s="934"/>
      <c r="JKO12" s="934"/>
      <c r="JKP12" s="934"/>
      <c r="JKQ12" s="934"/>
      <c r="JKR12" s="934"/>
      <c r="JKS12" s="934"/>
      <c r="JKT12" s="934"/>
      <c r="JKU12" s="934"/>
      <c r="JKV12" s="934"/>
      <c r="JKW12" s="934"/>
      <c r="JKX12" s="934"/>
      <c r="JKY12" s="934"/>
      <c r="JKZ12" s="934"/>
      <c r="JLA12" s="934"/>
      <c r="JLB12" s="934"/>
      <c r="JLC12" s="934"/>
      <c r="JLD12" s="934"/>
      <c r="JLE12" s="934"/>
      <c r="JLF12" s="934"/>
      <c r="JLG12" s="934"/>
      <c r="JLH12" s="934"/>
      <c r="JLI12" s="934"/>
      <c r="JLJ12" s="934"/>
      <c r="JLK12" s="934"/>
      <c r="JLL12" s="934"/>
      <c r="JLM12" s="934"/>
      <c r="JLN12" s="934"/>
      <c r="JLO12" s="934"/>
      <c r="JLP12" s="934"/>
      <c r="JLQ12" s="934"/>
      <c r="JLR12" s="934"/>
      <c r="JLS12" s="934"/>
      <c r="JLT12" s="934"/>
      <c r="JLU12" s="934"/>
      <c r="JLV12" s="934"/>
      <c r="JLW12" s="934"/>
      <c r="JLX12" s="934"/>
      <c r="JLY12" s="934"/>
      <c r="JLZ12" s="934"/>
      <c r="JMA12" s="934"/>
      <c r="JMB12" s="934"/>
      <c r="JMC12" s="934"/>
      <c r="JMD12" s="934"/>
      <c r="JME12" s="934"/>
      <c r="JMF12" s="934"/>
      <c r="JMG12" s="934"/>
      <c r="JMH12" s="934"/>
      <c r="JMI12" s="934"/>
      <c r="JMJ12" s="934"/>
      <c r="JMK12" s="934"/>
      <c r="JML12" s="934"/>
      <c r="JMM12" s="934"/>
      <c r="JMN12" s="934"/>
      <c r="JMO12" s="934"/>
      <c r="JMP12" s="934"/>
      <c r="JMQ12" s="934"/>
      <c r="JMR12" s="934"/>
      <c r="JMS12" s="934"/>
      <c r="JMT12" s="934"/>
      <c r="JMU12" s="934"/>
      <c r="JMV12" s="934"/>
      <c r="JMW12" s="934"/>
      <c r="JMX12" s="934"/>
      <c r="JMY12" s="934"/>
      <c r="JMZ12" s="934"/>
      <c r="JNA12" s="934"/>
      <c r="JNB12" s="934"/>
      <c r="JNC12" s="934"/>
      <c r="JND12" s="934"/>
      <c r="JNE12" s="934"/>
      <c r="JNF12" s="934"/>
      <c r="JNG12" s="934"/>
      <c r="JNH12" s="934"/>
      <c r="JNI12" s="934"/>
      <c r="JNJ12" s="934"/>
      <c r="JNK12" s="934"/>
      <c r="JNL12" s="934"/>
      <c r="JNM12" s="934"/>
      <c r="JNN12" s="934"/>
      <c r="JNO12" s="934"/>
      <c r="JNP12" s="934"/>
      <c r="JNQ12" s="934"/>
      <c r="JNR12" s="934"/>
      <c r="JNS12" s="934"/>
      <c r="JNT12" s="934"/>
      <c r="JNU12" s="934"/>
      <c r="JNV12" s="934"/>
      <c r="JNW12" s="934"/>
      <c r="JNX12" s="934"/>
      <c r="JNY12" s="934"/>
      <c r="JNZ12" s="934"/>
      <c r="JOA12" s="934"/>
      <c r="JOB12" s="934"/>
      <c r="JOC12" s="934"/>
      <c r="JOD12" s="934"/>
      <c r="JOE12" s="934"/>
      <c r="JOF12" s="934"/>
      <c r="JOG12" s="934"/>
      <c r="JOH12" s="934"/>
      <c r="JOI12" s="934"/>
      <c r="JOJ12" s="934"/>
      <c r="JOK12" s="934"/>
      <c r="JOL12" s="934"/>
      <c r="JOM12" s="934"/>
      <c r="JON12" s="934"/>
      <c r="JOO12" s="934"/>
      <c r="JOP12" s="934"/>
      <c r="JOQ12" s="934"/>
      <c r="JOR12" s="934"/>
      <c r="JOS12" s="934"/>
      <c r="JOT12" s="934"/>
      <c r="JOU12" s="934"/>
      <c r="JOV12" s="934"/>
      <c r="JOW12" s="934"/>
      <c r="JOX12" s="934"/>
      <c r="JOY12" s="934"/>
      <c r="JOZ12" s="934"/>
      <c r="JPA12" s="934"/>
      <c r="JPB12" s="934"/>
      <c r="JPC12" s="934"/>
      <c r="JPD12" s="934"/>
      <c r="JPE12" s="934"/>
      <c r="JPF12" s="934"/>
      <c r="JPG12" s="934"/>
      <c r="JPH12" s="934"/>
      <c r="JPI12" s="934"/>
      <c r="JPJ12" s="934"/>
      <c r="JPK12" s="934"/>
      <c r="JPL12" s="934"/>
      <c r="JPM12" s="934"/>
      <c r="JPN12" s="934"/>
      <c r="JPO12" s="934"/>
      <c r="JPP12" s="934"/>
      <c r="JPQ12" s="934"/>
      <c r="JPR12" s="934"/>
      <c r="JPS12" s="934"/>
      <c r="JPT12" s="934"/>
      <c r="JPU12" s="934"/>
      <c r="JPV12" s="934"/>
      <c r="JPW12" s="934"/>
      <c r="JPX12" s="934"/>
      <c r="JPY12" s="934"/>
      <c r="JPZ12" s="934"/>
      <c r="JQA12" s="934"/>
      <c r="JQB12" s="934"/>
      <c r="JQC12" s="934"/>
      <c r="JQD12" s="934"/>
      <c r="JQE12" s="934"/>
      <c r="JQF12" s="934"/>
      <c r="JQG12" s="934"/>
      <c r="JQH12" s="934"/>
      <c r="JQI12" s="934"/>
      <c r="JQJ12" s="934"/>
      <c r="JQK12" s="934"/>
      <c r="JQL12" s="934"/>
      <c r="JQM12" s="934"/>
      <c r="JQN12" s="934"/>
      <c r="JQO12" s="934"/>
      <c r="JQP12" s="934"/>
      <c r="JQQ12" s="934"/>
      <c r="JQR12" s="934"/>
      <c r="JQS12" s="934"/>
      <c r="JQT12" s="934"/>
      <c r="JQU12" s="934"/>
      <c r="JQV12" s="934"/>
      <c r="JQW12" s="934"/>
      <c r="JQX12" s="934"/>
      <c r="JQY12" s="934"/>
      <c r="JQZ12" s="934"/>
      <c r="JRA12" s="934"/>
      <c r="JRB12" s="934"/>
      <c r="JRC12" s="934"/>
      <c r="JRD12" s="934"/>
      <c r="JRE12" s="934"/>
      <c r="JRF12" s="934"/>
      <c r="JRG12" s="934"/>
      <c r="JRH12" s="934"/>
      <c r="JRI12" s="934"/>
      <c r="JRJ12" s="934"/>
      <c r="JRK12" s="934"/>
      <c r="JRL12" s="934"/>
      <c r="JRM12" s="934"/>
      <c r="JRN12" s="934"/>
      <c r="JRO12" s="934"/>
      <c r="JRP12" s="934"/>
      <c r="JRQ12" s="934"/>
      <c r="JRR12" s="934"/>
      <c r="JRS12" s="934"/>
      <c r="JRT12" s="934"/>
      <c r="JRU12" s="934"/>
      <c r="JRV12" s="934"/>
      <c r="JRW12" s="934"/>
      <c r="JRX12" s="934"/>
      <c r="JRY12" s="934"/>
      <c r="JRZ12" s="934"/>
      <c r="JSA12" s="934"/>
      <c r="JSB12" s="934"/>
      <c r="JSC12" s="934"/>
      <c r="JSD12" s="934"/>
      <c r="JSE12" s="934"/>
      <c r="JSF12" s="934"/>
      <c r="JSG12" s="934"/>
      <c r="JSH12" s="934"/>
      <c r="JSI12" s="934"/>
      <c r="JSJ12" s="934"/>
      <c r="JSK12" s="934"/>
      <c r="JSL12" s="934"/>
      <c r="JSM12" s="934"/>
      <c r="JSN12" s="934"/>
      <c r="JSO12" s="934"/>
      <c r="JSP12" s="934"/>
      <c r="JSQ12" s="934"/>
      <c r="JSR12" s="934"/>
      <c r="JSS12" s="934"/>
      <c r="JST12" s="934"/>
      <c r="JSU12" s="934"/>
      <c r="JSV12" s="934"/>
      <c r="JSW12" s="934"/>
      <c r="JSX12" s="934"/>
      <c r="JSY12" s="934"/>
      <c r="JSZ12" s="934"/>
      <c r="JTA12" s="934"/>
      <c r="JTB12" s="934"/>
      <c r="JTC12" s="934"/>
      <c r="JTD12" s="934"/>
      <c r="JTE12" s="934"/>
      <c r="JTF12" s="934"/>
      <c r="JTG12" s="934"/>
      <c r="JTH12" s="934"/>
      <c r="JTI12" s="934"/>
      <c r="JTJ12" s="934"/>
      <c r="JTK12" s="934"/>
      <c r="JTL12" s="934"/>
      <c r="JTM12" s="934"/>
      <c r="JTN12" s="934"/>
      <c r="JTO12" s="934"/>
      <c r="JTP12" s="934"/>
      <c r="JTQ12" s="934"/>
      <c r="JTR12" s="934"/>
      <c r="JTS12" s="934"/>
      <c r="JTT12" s="934"/>
      <c r="JTU12" s="934"/>
      <c r="JTV12" s="934"/>
      <c r="JTW12" s="934"/>
      <c r="JTX12" s="934"/>
      <c r="JTY12" s="934"/>
      <c r="JTZ12" s="934"/>
      <c r="JUA12" s="934"/>
      <c r="JUB12" s="934"/>
      <c r="JUC12" s="934"/>
      <c r="JUD12" s="934"/>
      <c r="JUE12" s="934"/>
      <c r="JUF12" s="934"/>
      <c r="JUG12" s="934"/>
      <c r="JUH12" s="934"/>
      <c r="JUI12" s="934"/>
      <c r="JUJ12" s="934"/>
      <c r="JUK12" s="934"/>
      <c r="JUL12" s="934"/>
      <c r="JUM12" s="934"/>
      <c r="JUN12" s="934"/>
      <c r="JUO12" s="934"/>
      <c r="JUP12" s="934"/>
      <c r="JUQ12" s="934"/>
      <c r="JUR12" s="934"/>
      <c r="JUS12" s="934"/>
      <c r="JUT12" s="934"/>
      <c r="JUU12" s="934"/>
      <c r="JUV12" s="934"/>
      <c r="JUW12" s="934"/>
      <c r="JUX12" s="934"/>
      <c r="JUY12" s="934"/>
      <c r="JUZ12" s="934"/>
      <c r="JVA12" s="934"/>
      <c r="JVB12" s="934"/>
      <c r="JVC12" s="934"/>
      <c r="JVD12" s="934"/>
      <c r="JVE12" s="934"/>
      <c r="JVF12" s="934"/>
      <c r="JVG12" s="934"/>
      <c r="JVH12" s="934"/>
      <c r="JVI12" s="934"/>
      <c r="JVJ12" s="934"/>
      <c r="JVK12" s="934"/>
      <c r="JVL12" s="934"/>
      <c r="JVM12" s="934"/>
      <c r="JVN12" s="934"/>
      <c r="JVO12" s="934"/>
      <c r="JVP12" s="934"/>
      <c r="JVQ12" s="934"/>
      <c r="JVR12" s="934"/>
      <c r="JVS12" s="934"/>
      <c r="JVT12" s="934"/>
      <c r="JVU12" s="934"/>
      <c r="JVV12" s="934"/>
      <c r="JVW12" s="934"/>
      <c r="JVX12" s="934"/>
      <c r="JVY12" s="934"/>
      <c r="JVZ12" s="934"/>
      <c r="JWA12" s="934"/>
      <c r="JWB12" s="934"/>
      <c r="JWC12" s="934"/>
      <c r="JWD12" s="934"/>
      <c r="JWE12" s="934"/>
      <c r="JWF12" s="934"/>
      <c r="JWG12" s="934"/>
      <c r="JWH12" s="934"/>
      <c r="JWI12" s="934"/>
      <c r="JWJ12" s="934"/>
      <c r="JWK12" s="934"/>
      <c r="JWL12" s="934"/>
      <c r="JWM12" s="934"/>
      <c r="JWN12" s="934"/>
      <c r="JWO12" s="934"/>
      <c r="JWP12" s="934"/>
      <c r="JWQ12" s="934"/>
      <c r="JWR12" s="934"/>
      <c r="JWS12" s="934"/>
      <c r="JWT12" s="934"/>
      <c r="JWU12" s="934"/>
      <c r="JWV12" s="934"/>
      <c r="JWW12" s="934"/>
      <c r="JWX12" s="934"/>
      <c r="JWY12" s="934"/>
      <c r="JWZ12" s="934"/>
      <c r="JXA12" s="934"/>
      <c r="JXB12" s="934"/>
      <c r="JXC12" s="934"/>
      <c r="JXD12" s="934"/>
      <c r="JXE12" s="934"/>
      <c r="JXF12" s="934"/>
      <c r="JXG12" s="934"/>
      <c r="JXH12" s="934"/>
      <c r="JXI12" s="934"/>
      <c r="JXJ12" s="934"/>
      <c r="JXK12" s="934"/>
      <c r="JXL12" s="934"/>
      <c r="JXM12" s="934"/>
      <c r="JXN12" s="934"/>
      <c r="JXO12" s="934"/>
      <c r="JXP12" s="934"/>
      <c r="JXQ12" s="934"/>
      <c r="JXR12" s="934"/>
      <c r="JXS12" s="934"/>
      <c r="JXT12" s="934"/>
      <c r="JXU12" s="934"/>
      <c r="JXV12" s="934"/>
      <c r="JXW12" s="934"/>
      <c r="JXX12" s="934"/>
      <c r="JXY12" s="934"/>
      <c r="JXZ12" s="934"/>
      <c r="JYA12" s="934"/>
      <c r="JYB12" s="934"/>
      <c r="JYC12" s="934"/>
      <c r="JYD12" s="934"/>
      <c r="JYE12" s="934"/>
      <c r="JYF12" s="934"/>
      <c r="JYG12" s="934"/>
      <c r="JYH12" s="934"/>
      <c r="JYI12" s="934"/>
      <c r="JYJ12" s="934"/>
      <c r="JYK12" s="934"/>
      <c r="JYL12" s="934"/>
      <c r="JYM12" s="934"/>
      <c r="JYN12" s="934"/>
      <c r="JYO12" s="934"/>
      <c r="JYP12" s="934"/>
      <c r="JYQ12" s="934"/>
      <c r="JYR12" s="934"/>
      <c r="JYS12" s="934"/>
      <c r="JYT12" s="934"/>
      <c r="JYU12" s="934"/>
      <c r="JYV12" s="934"/>
      <c r="JYW12" s="934"/>
      <c r="JYX12" s="934"/>
      <c r="JYY12" s="934"/>
      <c r="JYZ12" s="934"/>
      <c r="JZA12" s="934"/>
      <c r="JZB12" s="934"/>
      <c r="JZC12" s="934"/>
      <c r="JZD12" s="934"/>
      <c r="JZE12" s="934"/>
      <c r="JZF12" s="934"/>
      <c r="JZG12" s="934"/>
      <c r="JZH12" s="934"/>
      <c r="JZI12" s="934"/>
      <c r="JZJ12" s="934"/>
      <c r="JZK12" s="934"/>
      <c r="JZL12" s="934"/>
      <c r="JZM12" s="934"/>
      <c r="JZN12" s="934"/>
      <c r="JZO12" s="934"/>
      <c r="JZP12" s="934"/>
      <c r="JZQ12" s="934"/>
      <c r="JZR12" s="934"/>
      <c r="JZS12" s="934"/>
      <c r="JZT12" s="934"/>
      <c r="JZU12" s="934"/>
      <c r="JZV12" s="934"/>
      <c r="JZW12" s="934"/>
      <c r="JZX12" s="934"/>
      <c r="JZY12" s="934"/>
      <c r="JZZ12" s="934"/>
      <c r="KAA12" s="934"/>
      <c r="KAB12" s="934"/>
      <c r="KAC12" s="934"/>
      <c r="KAD12" s="934"/>
      <c r="KAE12" s="934"/>
      <c r="KAF12" s="934"/>
      <c r="KAG12" s="934"/>
      <c r="KAH12" s="934"/>
      <c r="KAI12" s="934"/>
      <c r="KAJ12" s="934"/>
      <c r="KAK12" s="934"/>
      <c r="KAL12" s="934"/>
      <c r="KAM12" s="934"/>
      <c r="KAN12" s="934"/>
      <c r="KAO12" s="934"/>
      <c r="KAP12" s="934"/>
      <c r="KAQ12" s="934"/>
      <c r="KAR12" s="934"/>
      <c r="KAS12" s="934"/>
      <c r="KAT12" s="934"/>
      <c r="KAU12" s="934"/>
      <c r="KAV12" s="934"/>
      <c r="KAW12" s="934"/>
      <c r="KAX12" s="934"/>
      <c r="KAY12" s="934"/>
      <c r="KAZ12" s="934"/>
      <c r="KBA12" s="934"/>
      <c r="KBB12" s="934"/>
      <c r="KBC12" s="934"/>
      <c r="KBD12" s="934"/>
      <c r="KBE12" s="934"/>
      <c r="KBF12" s="934"/>
      <c r="KBG12" s="934"/>
      <c r="KBH12" s="934"/>
      <c r="KBI12" s="934"/>
      <c r="KBJ12" s="934"/>
      <c r="KBK12" s="934"/>
      <c r="KBL12" s="934"/>
      <c r="KBM12" s="934"/>
      <c r="KBN12" s="934"/>
      <c r="KBO12" s="934"/>
      <c r="KBP12" s="934"/>
      <c r="KBQ12" s="934"/>
      <c r="KBR12" s="934"/>
      <c r="KBS12" s="934"/>
      <c r="KBT12" s="934"/>
      <c r="KBU12" s="934"/>
      <c r="KBV12" s="934"/>
      <c r="KBW12" s="934"/>
      <c r="KBX12" s="934"/>
      <c r="KBY12" s="934"/>
      <c r="KBZ12" s="934"/>
      <c r="KCA12" s="934"/>
      <c r="KCB12" s="934"/>
      <c r="KCC12" s="934"/>
      <c r="KCD12" s="934"/>
      <c r="KCE12" s="934"/>
      <c r="KCF12" s="934"/>
      <c r="KCG12" s="934"/>
      <c r="KCH12" s="934"/>
      <c r="KCI12" s="934"/>
      <c r="KCJ12" s="934"/>
      <c r="KCK12" s="934"/>
      <c r="KCL12" s="934"/>
      <c r="KCM12" s="934"/>
      <c r="KCN12" s="934"/>
      <c r="KCO12" s="934"/>
      <c r="KCP12" s="934"/>
      <c r="KCQ12" s="934"/>
      <c r="KCR12" s="934"/>
      <c r="KCS12" s="934"/>
      <c r="KCT12" s="934"/>
      <c r="KCU12" s="934"/>
      <c r="KCV12" s="934"/>
      <c r="KCW12" s="934"/>
      <c r="KCX12" s="934"/>
      <c r="KCY12" s="934"/>
      <c r="KCZ12" s="934"/>
      <c r="KDA12" s="934"/>
      <c r="KDB12" s="934"/>
      <c r="KDC12" s="934"/>
      <c r="KDD12" s="934"/>
      <c r="KDE12" s="934"/>
      <c r="KDF12" s="934"/>
      <c r="KDG12" s="934"/>
      <c r="KDH12" s="934"/>
      <c r="KDI12" s="934"/>
      <c r="KDJ12" s="934"/>
      <c r="KDK12" s="934"/>
      <c r="KDL12" s="934"/>
      <c r="KDM12" s="934"/>
      <c r="KDN12" s="934"/>
      <c r="KDO12" s="934"/>
      <c r="KDP12" s="934"/>
      <c r="KDQ12" s="934"/>
      <c r="KDR12" s="934"/>
      <c r="KDS12" s="934"/>
      <c r="KDT12" s="934"/>
      <c r="KDU12" s="934"/>
      <c r="KDV12" s="934"/>
      <c r="KDW12" s="934"/>
      <c r="KDX12" s="934"/>
      <c r="KDY12" s="934"/>
      <c r="KDZ12" s="934"/>
      <c r="KEA12" s="934"/>
      <c r="KEB12" s="934"/>
      <c r="KEC12" s="934"/>
      <c r="KED12" s="934"/>
      <c r="KEE12" s="934"/>
      <c r="KEF12" s="934"/>
      <c r="KEG12" s="934"/>
      <c r="KEH12" s="934"/>
      <c r="KEI12" s="934"/>
      <c r="KEJ12" s="934"/>
      <c r="KEK12" s="934"/>
      <c r="KEL12" s="934"/>
      <c r="KEM12" s="934"/>
      <c r="KEN12" s="934"/>
      <c r="KEO12" s="934"/>
      <c r="KEP12" s="934"/>
      <c r="KEQ12" s="934"/>
      <c r="KER12" s="934"/>
      <c r="KES12" s="934"/>
      <c r="KET12" s="934"/>
      <c r="KEU12" s="934"/>
      <c r="KEV12" s="934"/>
      <c r="KEW12" s="934"/>
      <c r="KEX12" s="934"/>
      <c r="KEY12" s="934"/>
      <c r="KEZ12" s="934"/>
      <c r="KFA12" s="934"/>
      <c r="KFB12" s="934"/>
      <c r="KFC12" s="934"/>
      <c r="KFD12" s="934"/>
      <c r="KFE12" s="934"/>
      <c r="KFF12" s="934"/>
      <c r="KFG12" s="934"/>
      <c r="KFH12" s="934"/>
      <c r="KFI12" s="934"/>
      <c r="KFJ12" s="934"/>
      <c r="KFK12" s="934"/>
      <c r="KFL12" s="934"/>
      <c r="KFM12" s="934"/>
      <c r="KFN12" s="934"/>
      <c r="KFO12" s="934"/>
      <c r="KFP12" s="934"/>
      <c r="KFQ12" s="934"/>
      <c r="KFR12" s="934"/>
      <c r="KFS12" s="934"/>
      <c r="KFT12" s="934"/>
      <c r="KFU12" s="934"/>
      <c r="KFV12" s="934"/>
      <c r="KFW12" s="934"/>
      <c r="KFX12" s="934"/>
      <c r="KFY12" s="934"/>
      <c r="KFZ12" s="934"/>
      <c r="KGA12" s="934"/>
      <c r="KGB12" s="934"/>
      <c r="KGC12" s="934"/>
      <c r="KGD12" s="934"/>
      <c r="KGE12" s="934"/>
      <c r="KGF12" s="934"/>
      <c r="KGG12" s="934"/>
      <c r="KGH12" s="934"/>
      <c r="KGI12" s="934"/>
      <c r="KGJ12" s="934"/>
      <c r="KGK12" s="934"/>
      <c r="KGL12" s="934"/>
      <c r="KGM12" s="934"/>
      <c r="KGN12" s="934"/>
      <c r="KGO12" s="934"/>
      <c r="KGP12" s="934"/>
      <c r="KGQ12" s="934"/>
      <c r="KGR12" s="934"/>
      <c r="KGS12" s="934"/>
      <c r="KGT12" s="934"/>
      <c r="KGU12" s="934"/>
      <c r="KGV12" s="934"/>
      <c r="KGW12" s="934"/>
      <c r="KGX12" s="934"/>
      <c r="KGY12" s="934"/>
      <c r="KGZ12" s="934"/>
      <c r="KHA12" s="934"/>
      <c r="KHB12" s="934"/>
      <c r="KHC12" s="934"/>
      <c r="KHD12" s="934"/>
      <c r="KHE12" s="934"/>
      <c r="KHF12" s="934"/>
      <c r="KHG12" s="934"/>
      <c r="KHH12" s="934"/>
      <c r="KHI12" s="934"/>
      <c r="KHJ12" s="934"/>
      <c r="KHK12" s="934"/>
      <c r="KHL12" s="934"/>
      <c r="KHM12" s="934"/>
      <c r="KHN12" s="934"/>
      <c r="KHO12" s="934"/>
      <c r="KHP12" s="934"/>
      <c r="KHQ12" s="934"/>
      <c r="KHR12" s="934"/>
      <c r="KHS12" s="934"/>
      <c r="KHT12" s="934"/>
      <c r="KHU12" s="934"/>
      <c r="KHV12" s="934"/>
      <c r="KHW12" s="934"/>
      <c r="KHX12" s="934"/>
      <c r="KHY12" s="934"/>
      <c r="KHZ12" s="934"/>
      <c r="KIA12" s="934"/>
      <c r="KIB12" s="934"/>
      <c r="KIC12" s="934"/>
      <c r="KID12" s="934"/>
      <c r="KIE12" s="934"/>
      <c r="KIF12" s="934"/>
      <c r="KIG12" s="934"/>
      <c r="KIH12" s="934"/>
      <c r="KII12" s="934"/>
      <c r="KIJ12" s="934"/>
      <c r="KIK12" s="934"/>
      <c r="KIL12" s="934"/>
      <c r="KIM12" s="934"/>
      <c r="KIN12" s="934"/>
      <c r="KIO12" s="934"/>
      <c r="KIP12" s="934"/>
      <c r="KIQ12" s="934"/>
      <c r="KIR12" s="934"/>
      <c r="KIS12" s="934"/>
      <c r="KIT12" s="934"/>
      <c r="KIU12" s="934"/>
      <c r="KIV12" s="934"/>
      <c r="KIW12" s="934"/>
      <c r="KIX12" s="934"/>
      <c r="KIY12" s="934"/>
      <c r="KIZ12" s="934"/>
      <c r="KJA12" s="934"/>
      <c r="KJB12" s="934"/>
      <c r="KJC12" s="934"/>
      <c r="KJD12" s="934"/>
      <c r="KJE12" s="934"/>
      <c r="KJF12" s="934"/>
      <c r="KJG12" s="934"/>
      <c r="KJH12" s="934"/>
      <c r="KJI12" s="934"/>
      <c r="KJJ12" s="934"/>
      <c r="KJK12" s="934"/>
      <c r="KJL12" s="934"/>
      <c r="KJM12" s="934"/>
      <c r="KJN12" s="934"/>
      <c r="KJO12" s="934"/>
      <c r="KJP12" s="934"/>
      <c r="KJQ12" s="934"/>
      <c r="KJR12" s="934"/>
      <c r="KJS12" s="934"/>
      <c r="KJT12" s="934"/>
      <c r="KJU12" s="934"/>
      <c r="KJV12" s="934"/>
      <c r="KJW12" s="934"/>
      <c r="KJX12" s="934"/>
      <c r="KJY12" s="934"/>
      <c r="KJZ12" s="934"/>
      <c r="KKA12" s="934"/>
      <c r="KKB12" s="934"/>
      <c r="KKC12" s="934"/>
      <c r="KKD12" s="934"/>
      <c r="KKE12" s="934"/>
      <c r="KKF12" s="934"/>
      <c r="KKG12" s="934"/>
      <c r="KKH12" s="934"/>
      <c r="KKI12" s="934"/>
      <c r="KKJ12" s="934"/>
      <c r="KKK12" s="934"/>
      <c r="KKL12" s="934"/>
      <c r="KKM12" s="934"/>
      <c r="KKN12" s="934"/>
      <c r="KKO12" s="934"/>
      <c r="KKP12" s="934"/>
      <c r="KKQ12" s="934"/>
      <c r="KKR12" s="934"/>
      <c r="KKS12" s="934"/>
      <c r="KKT12" s="934"/>
      <c r="KKU12" s="934"/>
      <c r="KKV12" s="934"/>
      <c r="KKW12" s="934"/>
      <c r="KKX12" s="934"/>
      <c r="KKY12" s="934"/>
      <c r="KKZ12" s="934"/>
      <c r="KLA12" s="934"/>
      <c r="KLB12" s="934"/>
      <c r="KLC12" s="934"/>
      <c r="KLD12" s="934"/>
      <c r="KLE12" s="934"/>
      <c r="KLF12" s="934"/>
      <c r="KLG12" s="934"/>
      <c r="KLH12" s="934"/>
      <c r="KLI12" s="934"/>
      <c r="KLJ12" s="934"/>
      <c r="KLK12" s="934"/>
      <c r="KLL12" s="934"/>
      <c r="KLM12" s="934"/>
      <c r="KLN12" s="934"/>
      <c r="KLO12" s="934"/>
      <c r="KLP12" s="934"/>
      <c r="KLQ12" s="934"/>
      <c r="KLR12" s="934"/>
      <c r="KLS12" s="934"/>
      <c r="KLT12" s="934"/>
      <c r="KLU12" s="934"/>
      <c r="KLV12" s="934"/>
      <c r="KLW12" s="934"/>
      <c r="KLX12" s="934"/>
      <c r="KLY12" s="934"/>
      <c r="KLZ12" s="934"/>
      <c r="KMA12" s="934"/>
      <c r="KMB12" s="934"/>
      <c r="KMC12" s="934"/>
      <c r="KMD12" s="934"/>
      <c r="KME12" s="934"/>
      <c r="KMF12" s="934"/>
      <c r="KMG12" s="934"/>
      <c r="KMH12" s="934"/>
      <c r="KMI12" s="934"/>
      <c r="KMJ12" s="934"/>
      <c r="KMK12" s="934"/>
      <c r="KML12" s="934"/>
      <c r="KMM12" s="934"/>
      <c r="KMN12" s="934"/>
      <c r="KMO12" s="934"/>
      <c r="KMP12" s="934"/>
      <c r="KMQ12" s="934"/>
      <c r="KMR12" s="934"/>
      <c r="KMS12" s="934"/>
      <c r="KMT12" s="934"/>
      <c r="KMU12" s="934"/>
      <c r="KMV12" s="934"/>
      <c r="KMW12" s="934"/>
      <c r="KMX12" s="934"/>
      <c r="KMY12" s="934"/>
      <c r="KMZ12" s="934"/>
      <c r="KNA12" s="934"/>
      <c r="KNB12" s="934"/>
      <c r="KNC12" s="934"/>
      <c r="KND12" s="934"/>
      <c r="KNE12" s="934"/>
      <c r="KNF12" s="934"/>
      <c r="KNG12" s="934"/>
      <c r="KNH12" s="934"/>
      <c r="KNI12" s="934"/>
      <c r="KNJ12" s="934"/>
      <c r="KNK12" s="934"/>
      <c r="KNL12" s="934"/>
      <c r="KNM12" s="934"/>
      <c r="KNN12" s="934"/>
      <c r="KNO12" s="934"/>
      <c r="KNP12" s="934"/>
      <c r="KNQ12" s="934"/>
      <c r="KNR12" s="934"/>
      <c r="KNS12" s="934"/>
      <c r="KNT12" s="934"/>
      <c r="KNU12" s="934"/>
      <c r="KNV12" s="934"/>
      <c r="KNW12" s="934"/>
      <c r="KNX12" s="934"/>
      <c r="KNY12" s="934"/>
      <c r="KNZ12" s="934"/>
      <c r="KOA12" s="934"/>
      <c r="KOB12" s="934"/>
      <c r="KOC12" s="934"/>
      <c r="KOD12" s="934"/>
      <c r="KOE12" s="934"/>
      <c r="KOF12" s="934"/>
      <c r="KOG12" s="934"/>
      <c r="KOH12" s="934"/>
      <c r="KOI12" s="934"/>
      <c r="KOJ12" s="934"/>
      <c r="KOK12" s="934"/>
      <c r="KOL12" s="934"/>
      <c r="KOM12" s="934"/>
      <c r="KON12" s="934"/>
      <c r="KOO12" s="934"/>
      <c r="KOP12" s="934"/>
      <c r="KOQ12" s="934"/>
      <c r="KOR12" s="934"/>
      <c r="KOS12" s="934"/>
      <c r="KOT12" s="934"/>
      <c r="KOU12" s="934"/>
      <c r="KOV12" s="934"/>
      <c r="KOW12" s="934"/>
      <c r="KOX12" s="934"/>
      <c r="KOY12" s="934"/>
      <c r="KOZ12" s="934"/>
      <c r="KPA12" s="934"/>
      <c r="KPB12" s="934"/>
      <c r="KPC12" s="934"/>
      <c r="KPD12" s="934"/>
      <c r="KPE12" s="934"/>
      <c r="KPF12" s="934"/>
      <c r="KPG12" s="934"/>
      <c r="KPH12" s="934"/>
      <c r="KPI12" s="934"/>
      <c r="KPJ12" s="934"/>
      <c r="KPK12" s="934"/>
      <c r="KPL12" s="934"/>
      <c r="KPM12" s="934"/>
      <c r="KPN12" s="934"/>
      <c r="KPO12" s="934"/>
      <c r="KPP12" s="934"/>
      <c r="KPQ12" s="934"/>
      <c r="KPR12" s="934"/>
      <c r="KPS12" s="934"/>
      <c r="KPT12" s="934"/>
      <c r="KPU12" s="934"/>
      <c r="KPV12" s="934"/>
      <c r="KPW12" s="934"/>
      <c r="KPX12" s="934"/>
      <c r="KPY12" s="934"/>
      <c r="KPZ12" s="934"/>
      <c r="KQA12" s="934"/>
      <c r="KQB12" s="934"/>
      <c r="KQC12" s="934"/>
      <c r="KQD12" s="934"/>
      <c r="KQE12" s="934"/>
      <c r="KQF12" s="934"/>
      <c r="KQG12" s="934"/>
      <c r="KQH12" s="934"/>
      <c r="KQI12" s="934"/>
      <c r="KQJ12" s="934"/>
      <c r="KQK12" s="934"/>
      <c r="KQL12" s="934"/>
      <c r="KQM12" s="934"/>
      <c r="KQN12" s="934"/>
      <c r="KQO12" s="934"/>
      <c r="KQP12" s="934"/>
      <c r="KQQ12" s="934"/>
      <c r="KQR12" s="934"/>
      <c r="KQS12" s="934"/>
      <c r="KQT12" s="934"/>
      <c r="KQU12" s="934"/>
      <c r="KQV12" s="934"/>
      <c r="KQW12" s="934"/>
      <c r="KQX12" s="934"/>
      <c r="KQY12" s="934"/>
      <c r="KQZ12" s="934"/>
      <c r="KRA12" s="934"/>
      <c r="KRB12" s="934"/>
      <c r="KRC12" s="934"/>
      <c r="KRD12" s="934"/>
      <c r="KRE12" s="934"/>
      <c r="KRF12" s="934"/>
      <c r="KRG12" s="934"/>
      <c r="KRH12" s="934"/>
      <c r="KRI12" s="934"/>
      <c r="KRJ12" s="934"/>
      <c r="KRK12" s="934"/>
      <c r="KRL12" s="934"/>
      <c r="KRM12" s="934"/>
      <c r="KRN12" s="934"/>
      <c r="KRO12" s="934"/>
      <c r="KRP12" s="934"/>
      <c r="KRQ12" s="934"/>
      <c r="KRR12" s="934"/>
      <c r="KRS12" s="934"/>
      <c r="KRT12" s="934"/>
      <c r="KRU12" s="934"/>
      <c r="KRV12" s="934"/>
      <c r="KRW12" s="934"/>
      <c r="KRX12" s="934"/>
      <c r="KRY12" s="934"/>
      <c r="KRZ12" s="934"/>
      <c r="KSA12" s="934"/>
      <c r="KSB12" s="934"/>
      <c r="KSC12" s="934"/>
      <c r="KSD12" s="934"/>
      <c r="KSE12" s="934"/>
      <c r="KSF12" s="934"/>
      <c r="KSG12" s="934"/>
      <c r="KSH12" s="934"/>
      <c r="KSI12" s="934"/>
      <c r="KSJ12" s="934"/>
      <c r="KSK12" s="934"/>
      <c r="KSL12" s="934"/>
      <c r="KSM12" s="934"/>
      <c r="KSN12" s="934"/>
      <c r="KSO12" s="934"/>
      <c r="KSP12" s="934"/>
      <c r="KSQ12" s="934"/>
      <c r="KSR12" s="934"/>
      <c r="KSS12" s="934"/>
      <c r="KST12" s="934"/>
      <c r="KSU12" s="934"/>
      <c r="KSV12" s="934"/>
      <c r="KSW12" s="934"/>
      <c r="KSX12" s="934"/>
      <c r="KSY12" s="934"/>
      <c r="KSZ12" s="934"/>
      <c r="KTA12" s="934"/>
      <c r="KTB12" s="934"/>
      <c r="KTC12" s="934"/>
      <c r="KTD12" s="934"/>
      <c r="KTE12" s="934"/>
      <c r="KTF12" s="934"/>
      <c r="KTG12" s="934"/>
      <c r="KTH12" s="934"/>
      <c r="KTI12" s="934"/>
      <c r="KTJ12" s="934"/>
      <c r="KTK12" s="934"/>
      <c r="KTL12" s="934"/>
      <c r="KTM12" s="934"/>
      <c r="KTN12" s="934"/>
      <c r="KTO12" s="934"/>
      <c r="KTP12" s="934"/>
      <c r="KTQ12" s="934"/>
      <c r="KTR12" s="934"/>
      <c r="KTS12" s="934"/>
      <c r="KTT12" s="934"/>
      <c r="KTU12" s="934"/>
      <c r="KTV12" s="934"/>
      <c r="KTW12" s="934"/>
      <c r="KTX12" s="934"/>
      <c r="KTY12" s="934"/>
      <c r="KTZ12" s="934"/>
      <c r="KUA12" s="934"/>
      <c r="KUB12" s="934"/>
      <c r="KUC12" s="934"/>
      <c r="KUD12" s="934"/>
      <c r="KUE12" s="934"/>
      <c r="KUF12" s="934"/>
      <c r="KUG12" s="934"/>
      <c r="KUH12" s="934"/>
      <c r="KUI12" s="934"/>
      <c r="KUJ12" s="934"/>
      <c r="KUK12" s="934"/>
      <c r="KUL12" s="934"/>
      <c r="KUM12" s="934"/>
      <c r="KUN12" s="934"/>
      <c r="KUO12" s="934"/>
      <c r="KUP12" s="934"/>
      <c r="KUQ12" s="934"/>
      <c r="KUR12" s="934"/>
      <c r="KUS12" s="934"/>
      <c r="KUT12" s="934"/>
      <c r="KUU12" s="934"/>
      <c r="KUV12" s="934"/>
      <c r="KUW12" s="934"/>
      <c r="KUX12" s="934"/>
      <c r="KUY12" s="934"/>
      <c r="KUZ12" s="934"/>
      <c r="KVA12" s="934"/>
      <c r="KVB12" s="934"/>
      <c r="KVC12" s="934"/>
      <c r="KVD12" s="934"/>
      <c r="KVE12" s="934"/>
      <c r="KVF12" s="934"/>
      <c r="KVG12" s="934"/>
      <c r="KVH12" s="934"/>
      <c r="KVI12" s="934"/>
      <c r="KVJ12" s="934"/>
      <c r="KVK12" s="934"/>
      <c r="KVL12" s="934"/>
      <c r="KVM12" s="934"/>
      <c r="KVN12" s="934"/>
      <c r="KVO12" s="934"/>
      <c r="KVP12" s="934"/>
      <c r="KVQ12" s="934"/>
      <c r="KVR12" s="934"/>
      <c r="KVS12" s="934"/>
      <c r="KVT12" s="934"/>
      <c r="KVU12" s="934"/>
      <c r="KVV12" s="934"/>
      <c r="KVW12" s="934"/>
      <c r="KVX12" s="934"/>
      <c r="KVY12" s="934"/>
      <c r="KVZ12" s="934"/>
      <c r="KWA12" s="934"/>
      <c r="KWB12" s="934"/>
      <c r="KWC12" s="934"/>
      <c r="KWD12" s="934"/>
      <c r="KWE12" s="934"/>
      <c r="KWF12" s="934"/>
      <c r="KWG12" s="934"/>
      <c r="KWH12" s="934"/>
      <c r="KWI12" s="934"/>
      <c r="KWJ12" s="934"/>
      <c r="KWK12" s="934"/>
      <c r="KWL12" s="934"/>
      <c r="KWM12" s="934"/>
      <c r="KWN12" s="934"/>
      <c r="KWO12" s="934"/>
      <c r="KWP12" s="934"/>
      <c r="KWQ12" s="934"/>
      <c r="KWR12" s="934"/>
      <c r="KWS12" s="934"/>
      <c r="KWT12" s="934"/>
      <c r="KWU12" s="934"/>
      <c r="KWV12" s="934"/>
      <c r="KWW12" s="934"/>
      <c r="KWX12" s="934"/>
      <c r="KWY12" s="934"/>
      <c r="KWZ12" s="934"/>
      <c r="KXA12" s="934"/>
      <c r="KXB12" s="934"/>
      <c r="KXC12" s="934"/>
      <c r="KXD12" s="934"/>
      <c r="KXE12" s="934"/>
      <c r="KXF12" s="934"/>
      <c r="KXG12" s="934"/>
      <c r="KXH12" s="934"/>
      <c r="KXI12" s="934"/>
      <c r="KXJ12" s="934"/>
      <c r="KXK12" s="934"/>
      <c r="KXL12" s="934"/>
      <c r="KXM12" s="934"/>
      <c r="KXN12" s="934"/>
      <c r="KXO12" s="934"/>
      <c r="KXP12" s="934"/>
      <c r="KXQ12" s="934"/>
      <c r="KXR12" s="934"/>
      <c r="KXS12" s="934"/>
      <c r="KXT12" s="934"/>
      <c r="KXU12" s="934"/>
      <c r="KXV12" s="934"/>
      <c r="KXW12" s="934"/>
      <c r="KXX12" s="934"/>
      <c r="KXY12" s="934"/>
      <c r="KXZ12" s="934"/>
      <c r="KYA12" s="934"/>
      <c r="KYB12" s="934"/>
      <c r="KYC12" s="934"/>
      <c r="KYD12" s="934"/>
      <c r="KYE12" s="934"/>
      <c r="KYF12" s="934"/>
      <c r="KYG12" s="934"/>
      <c r="KYH12" s="934"/>
      <c r="KYI12" s="934"/>
      <c r="KYJ12" s="934"/>
      <c r="KYK12" s="934"/>
      <c r="KYL12" s="934"/>
      <c r="KYM12" s="934"/>
      <c r="KYN12" s="934"/>
      <c r="KYO12" s="934"/>
      <c r="KYP12" s="934"/>
      <c r="KYQ12" s="934"/>
      <c r="KYR12" s="934"/>
      <c r="KYS12" s="934"/>
      <c r="KYT12" s="934"/>
      <c r="KYU12" s="934"/>
      <c r="KYV12" s="934"/>
      <c r="KYW12" s="934"/>
      <c r="KYX12" s="934"/>
      <c r="KYY12" s="934"/>
      <c r="KYZ12" s="934"/>
      <c r="KZA12" s="934"/>
      <c r="KZB12" s="934"/>
      <c r="KZC12" s="934"/>
      <c r="KZD12" s="934"/>
      <c r="KZE12" s="934"/>
      <c r="KZF12" s="934"/>
      <c r="KZG12" s="934"/>
      <c r="KZH12" s="934"/>
      <c r="KZI12" s="934"/>
      <c r="KZJ12" s="934"/>
      <c r="KZK12" s="934"/>
      <c r="KZL12" s="934"/>
      <c r="KZM12" s="934"/>
      <c r="KZN12" s="934"/>
      <c r="KZO12" s="934"/>
      <c r="KZP12" s="934"/>
      <c r="KZQ12" s="934"/>
      <c r="KZR12" s="934"/>
      <c r="KZS12" s="934"/>
      <c r="KZT12" s="934"/>
      <c r="KZU12" s="934"/>
      <c r="KZV12" s="934"/>
      <c r="KZW12" s="934"/>
      <c r="KZX12" s="934"/>
      <c r="KZY12" s="934"/>
      <c r="KZZ12" s="934"/>
      <c r="LAA12" s="934"/>
      <c r="LAB12" s="934"/>
      <c r="LAC12" s="934"/>
      <c r="LAD12" s="934"/>
      <c r="LAE12" s="934"/>
      <c r="LAF12" s="934"/>
      <c r="LAG12" s="934"/>
      <c r="LAH12" s="934"/>
      <c r="LAI12" s="934"/>
      <c r="LAJ12" s="934"/>
      <c r="LAK12" s="934"/>
      <c r="LAL12" s="934"/>
      <c r="LAM12" s="934"/>
      <c r="LAN12" s="934"/>
      <c r="LAO12" s="934"/>
      <c r="LAP12" s="934"/>
      <c r="LAQ12" s="934"/>
      <c r="LAR12" s="934"/>
      <c r="LAS12" s="934"/>
      <c r="LAT12" s="934"/>
      <c r="LAU12" s="934"/>
      <c r="LAV12" s="934"/>
      <c r="LAW12" s="934"/>
      <c r="LAX12" s="934"/>
      <c r="LAY12" s="934"/>
      <c r="LAZ12" s="934"/>
      <c r="LBA12" s="934"/>
      <c r="LBB12" s="934"/>
      <c r="LBC12" s="934"/>
      <c r="LBD12" s="934"/>
      <c r="LBE12" s="934"/>
      <c r="LBF12" s="934"/>
      <c r="LBG12" s="934"/>
      <c r="LBH12" s="934"/>
      <c r="LBI12" s="934"/>
      <c r="LBJ12" s="934"/>
      <c r="LBK12" s="934"/>
      <c r="LBL12" s="934"/>
      <c r="LBM12" s="934"/>
      <c r="LBN12" s="934"/>
      <c r="LBO12" s="934"/>
      <c r="LBP12" s="934"/>
      <c r="LBQ12" s="934"/>
      <c r="LBR12" s="934"/>
      <c r="LBS12" s="934"/>
      <c r="LBT12" s="934"/>
      <c r="LBU12" s="934"/>
      <c r="LBV12" s="934"/>
      <c r="LBW12" s="934"/>
      <c r="LBX12" s="934"/>
      <c r="LBY12" s="934"/>
      <c r="LBZ12" s="934"/>
      <c r="LCA12" s="934"/>
      <c r="LCB12" s="934"/>
      <c r="LCC12" s="934"/>
      <c r="LCD12" s="934"/>
      <c r="LCE12" s="934"/>
      <c r="LCF12" s="934"/>
      <c r="LCG12" s="934"/>
      <c r="LCH12" s="934"/>
      <c r="LCI12" s="934"/>
      <c r="LCJ12" s="934"/>
      <c r="LCK12" s="934"/>
      <c r="LCL12" s="934"/>
      <c r="LCM12" s="934"/>
      <c r="LCN12" s="934"/>
      <c r="LCO12" s="934"/>
      <c r="LCP12" s="934"/>
      <c r="LCQ12" s="934"/>
      <c r="LCR12" s="934"/>
      <c r="LCS12" s="934"/>
      <c r="LCT12" s="934"/>
      <c r="LCU12" s="934"/>
      <c r="LCV12" s="934"/>
      <c r="LCW12" s="934"/>
      <c r="LCX12" s="934"/>
      <c r="LCY12" s="934"/>
      <c r="LCZ12" s="934"/>
      <c r="LDA12" s="934"/>
      <c r="LDB12" s="934"/>
      <c r="LDC12" s="934"/>
      <c r="LDD12" s="934"/>
      <c r="LDE12" s="934"/>
      <c r="LDF12" s="934"/>
      <c r="LDG12" s="934"/>
      <c r="LDH12" s="934"/>
      <c r="LDI12" s="934"/>
      <c r="LDJ12" s="934"/>
      <c r="LDK12" s="934"/>
      <c r="LDL12" s="934"/>
      <c r="LDM12" s="934"/>
      <c r="LDN12" s="934"/>
      <c r="LDO12" s="934"/>
      <c r="LDP12" s="934"/>
      <c r="LDQ12" s="934"/>
      <c r="LDR12" s="934"/>
      <c r="LDS12" s="934"/>
      <c r="LDT12" s="934"/>
      <c r="LDU12" s="934"/>
      <c r="LDV12" s="934"/>
      <c r="LDW12" s="934"/>
      <c r="LDX12" s="934"/>
      <c r="LDY12" s="934"/>
      <c r="LDZ12" s="934"/>
      <c r="LEA12" s="934"/>
      <c r="LEB12" s="934"/>
      <c r="LEC12" s="934"/>
      <c r="LED12" s="934"/>
      <c r="LEE12" s="934"/>
      <c r="LEF12" s="934"/>
      <c r="LEG12" s="934"/>
      <c r="LEH12" s="934"/>
      <c r="LEI12" s="934"/>
      <c r="LEJ12" s="934"/>
      <c r="LEK12" s="934"/>
      <c r="LEL12" s="934"/>
      <c r="LEM12" s="934"/>
      <c r="LEN12" s="934"/>
      <c r="LEO12" s="934"/>
      <c r="LEP12" s="934"/>
      <c r="LEQ12" s="934"/>
      <c r="LER12" s="934"/>
      <c r="LES12" s="934"/>
      <c r="LET12" s="934"/>
      <c r="LEU12" s="934"/>
      <c r="LEV12" s="934"/>
      <c r="LEW12" s="934"/>
      <c r="LEX12" s="934"/>
      <c r="LEY12" s="934"/>
      <c r="LEZ12" s="934"/>
      <c r="LFA12" s="934"/>
      <c r="LFB12" s="934"/>
      <c r="LFC12" s="934"/>
      <c r="LFD12" s="934"/>
      <c r="LFE12" s="934"/>
      <c r="LFF12" s="934"/>
      <c r="LFG12" s="934"/>
      <c r="LFH12" s="934"/>
      <c r="LFI12" s="934"/>
      <c r="LFJ12" s="934"/>
      <c r="LFK12" s="934"/>
      <c r="LFL12" s="934"/>
      <c r="LFM12" s="934"/>
      <c r="LFN12" s="934"/>
      <c r="LFO12" s="934"/>
      <c r="LFP12" s="934"/>
      <c r="LFQ12" s="934"/>
      <c r="LFR12" s="934"/>
      <c r="LFS12" s="934"/>
      <c r="LFT12" s="934"/>
      <c r="LFU12" s="934"/>
      <c r="LFV12" s="934"/>
      <c r="LFW12" s="934"/>
      <c r="LFX12" s="934"/>
      <c r="LFY12" s="934"/>
      <c r="LFZ12" s="934"/>
      <c r="LGA12" s="934"/>
      <c r="LGB12" s="934"/>
      <c r="LGC12" s="934"/>
      <c r="LGD12" s="934"/>
      <c r="LGE12" s="934"/>
      <c r="LGF12" s="934"/>
      <c r="LGG12" s="934"/>
      <c r="LGH12" s="934"/>
      <c r="LGI12" s="934"/>
      <c r="LGJ12" s="934"/>
      <c r="LGK12" s="934"/>
      <c r="LGL12" s="934"/>
      <c r="LGM12" s="934"/>
      <c r="LGN12" s="934"/>
      <c r="LGO12" s="934"/>
      <c r="LGP12" s="934"/>
      <c r="LGQ12" s="934"/>
      <c r="LGR12" s="934"/>
      <c r="LGS12" s="934"/>
      <c r="LGT12" s="934"/>
      <c r="LGU12" s="934"/>
      <c r="LGV12" s="934"/>
      <c r="LGW12" s="934"/>
      <c r="LGX12" s="934"/>
      <c r="LGY12" s="934"/>
      <c r="LGZ12" s="934"/>
      <c r="LHA12" s="934"/>
      <c r="LHB12" s="934"/>
      <c r="LHC12" s="934"/>
      <c r="LHD12" s="934"/>
      <c r="LHE12" s="934"/>
      <c r="LHF12" s="934"/>
      <c r="LHG12" s="934"/>
      <c r="LHH12" s="934"/>
      <c r="LHI12" s="934"/>
      <c r="LHJ12" s="934"/>
      <c r="LHK12" s="934"/>
      <c r="LHL12" s="934"/>
      <c r="LHM12" s="934"/>
      <c r="LHN12" s="934"/>
      <c r="LHO12" s="934"/>
      <c r="LHP12" s="934"/>
      <c r="LHQ12" s="934"/>
      <c r="LHR12" s="934"/>
      <c r="LHS12" s="934"/>
      <c r="LHT12" s="934"/>
      <c r="LHU12" s="934"/>
      <c r="LHV12" s="934"/>
      <c r="LHW12" s="934"/>
      <c r="LHX12" s="934"/>
      <c r="LHY12" s="934"/>
      <c r="LHZ12" s="934"/>
      <c r="LIA12" s="934"/>
      <c r="LIB12" s="934"/>
      <c r="LIC12" s="934"/>
      <c r="LID12" s="934"/>
      <c r="LIE12" s="934"/>
      <c r="LIF12" s="934"/>
      <c r="LIG12" s="934"/>
      <c r="LIH12" s="934"/>
      <c r="LII12" s="934"/>
      <c r="LIJ12" s="934"/>
      <c r="LIK12" s="934"/>
      <c r="LIL12" s="934"/>
      <c r="LIM12" s="934"/>
      <c r="LIN12" s="934"/>
      <c r="LIO12" s="934"/>
      <c r="LIP12" s="934"/>
      <c r="LIQ12" s="934"/>
      <c r="LIR12" s="934"/>
      <c r="LIS12" s="934"/>
      <c r="LIT12" s="934"/>
      <c r="LIU12" s="934"/>
      <c r="LIV12" s="934"/>
      <c r="LIW12" s="934"/>
      <c r="LIX12" s="934"/>
      <c r="LIY12" s="934"/>
      <c r="LIZ12" s="934"/>
      <c r="LJA12" s="934"/>
      <c r="LJB12" s="934"/>
      <c r="LJC12" s="934"/>
      <c r="LJD12" s="934"/>
      <c r="LJE12" s="934"/>
      <c r="LJF12" s="934"/>
      <c r="LJG12" s="934"/>
      <c r="LJH12" s="934"/>
      <c r="LJI12" s="934"/>
      <c r="LJJ12" s="934"/>
      <c r="LJK12" s="934"/>
      <c r="LJL12" s="934"/>
      <c r="LJM12" s="934"/>
      <c r="LJN12" s="934"/>
      <c r="LJO12" s="934"/>
      <c r="LJP12" s="934"/>
      <c r="LJQ12" s="934"/>
      <c r="LJR12" s="934"/>
      <c r="LJS12" s="934"/>
      <c r="LJT12" s="934"/>
      <c r="LJU12" s="934"/>
      <c r="LJV12" s="934"/>
      <c r="LJW12" s="934"/>
      <c r="LJX12" s="934"/>
      <c r="LJY12" s="934"/>
      <c r="LJZ12" s="934"/>
      <c r="LKA12" s="934"/>
      <c r="LKB12" s="934"/>
      <c r="LKC12" s="934"/>
      <c r="LKD12" s="934"/>
      <c r="LKE12" s="934"/>
      <c r="LKF12" s="934"/>
      <c r="LKG12" s="934"/>
      <c r="LKH12" s="934"/>
      <c r="LKI12" s="934"/>
      <c r="LKJ12" s="934"/>
      <c r="LKK12" s="934"/>
      <c r="LKL12" s="934"/>
      <c r="LKM12" s="934"/>
      <c r="LKN12" s="934"/>
      <c r="LKO12" s="934"/>
      <c r="LKP12" s="934"/>
      <c r="LKQ12" s="934"/>
      <c r="LKR12" s="934"/>
      <c r="LKS12" s="934"/>
      <c r="LKT12" s="934"/>
      <c r="LKU12" s="934"/>
      <c r="LKV12" s="934"/>
      <c r="LKW12" s="934"/>
      <c r="LKX12" s="934"/>
      <c r="LKY12" s="934"/>
      <c r="LKZ12" s="934"/>
      <c r="LLA12" s="934"/>
      <c r="LLB12" s="934"/>
      <c r="LLC12" s="934"/>
      <c r="LLD12" s="934"/>
      <c r="LLE12" s="934"/>
      <c r="LLF12" s="934"/>
      <c r="LLG12" s="934"/>
      <c r="LLH12" s="934"/>
      <c r="LLI12" s="934"/>
      <c r="LLJ12" s="934"/>
      <c r="LLK12" s="934"/>
      <c r="LLL12" s="934"/>
      <c r="LLM12" s="934"/>
      <c r="LLN12" s="934"/>
      <c r="LLO12" s="934"/>
      <c r="LLP12" s="934"/>
      <c r="LLQ12" s="934"/>
      <c r="LLR12" s="934"/>
      <c r="LLS12" s="934"/>
      <c r="LLT12" s="934"/>
      <c r="LLU12" s="934"/>
      <c r="LLV12" s="934"/>
      <c r="LLW12" s="934"/>
      <c r="LLX12" s="934"/>
      <c r="LLY12" s="934"/>
      <c r="LLZ12" s="934"/>
      <c r="LMA12" s="934"/>
      <c r="LMB12" s="934"/>
      <c r="LMC12" s="934"/>
      <c r="LMD12" s="934"/>
      <c r="LME12" s="934"/>
      <c r="LMF12" s="934"/>
      <c r="LMG12" s="934"/>
      <c r="LMH12" s="934"/>
      <c r="LMI12" s="934"/>
      <c r="LMJ12" s="934"/>
      <c r="LMK12" s="934"/>
      <c r="LML12" s="934"/>
      <c r="LMM12" s="934"/>
      <c r="LMN12" s="934"/>
      <c r="LMO12" s="934"/>
      <c r="LMP12" s="934"/>
      <c r="LMQ12" s="934"/>
      <c r="LMR12" s="934"/>
      <c r="LMS12" s="934"/>
      <c r="LMT12" s="934"/>
      <c r="LMU12" s="934"/>
      <c r="LMV12" s="934"/>
      <c r="LMW12" s="934"/>
      <c r="LMX12" s="934"/>
      <c r="LMY12" s="934"/>
      <c r="LMZ12" s="934"/>
      <c r="LNA12" s="934"/>
      <c r="LNB12" s="934"/>
      <c r="LNC12" s="934"/>
      <c r="LND12" s="934"/>
      <c r="LNE12" s="934"/>
      <c r="LNF12" s="934"/>
      <c r="LNG12" s="934"/>
      <c r="LNH12" s="934"/>
      <c r="LNI12" s="934"/>
      <c r="LNJ12" s="934"/>
      <c r="LNK12" s="934"/>
      <c r="LNL12" s="934"/>
      <c r="LNM12" s="934"/>
      <c r="LNN12" s="934"/>
      <c r="LNO12" s="934"/>
      <c r="LNP12" s="934"/>
      <c r="LNQ12" s="934"/>
      <c r="LNR12" s="934"/>
      <c r="LNS12" s="934"/>
      <c r="LNT12" s="934"/>
      <c r="LNU12" s="934"/>
      <c r="LNV12" s="934"/>
      <c r="LNW12" s="934"/>
      <c r="LNX12" s="934"/>
      <c r="LNY12" s="934"/>
      <c r="LNZ12" s="934"/>
      <c r="LOA12" s="934"/>
      <c r="LOB12" s="934"/>
      <c r="LOC12" s="934"/>
      <c r="LOD12" s="934"/>
      <c r="LOE12" s="934"/>
      <c r="LOF12" s="934"/>
      <c r="LOG12" s="934"/>
      <c r="LOH12" s="934"/>
      <c r="LOI12" s="934"/>
      <c r="LOJ12" s="934"/>
      <c r="LOK12" s="934"/>
      <c r="LOL12" s="934"/>
      <c r="LOM12" s="934"/>
      <c r="LON12" s="934"/>
      <c r="LOO12" s="934"/>
      <c r="LOP12" s="934"/>
      <c r="LOQ12" s="934"/>
      <c r="LOR12" s="934"/>
      <c r="LOS12" s="934"/>
      <c r="LOT12" s="934"/>
      <c r="LOU12" s="934"/>
      <c r="LOV12" s="934"/>
      <c r="LOW12" s="934"/>
      <c r="LOX12" s="934"/>
      <c r="LOY12" s="934"/>
      <c r="LOZ12" s="934"/>
      <c r="LPA12" s="934"/>
      <c r="LPB12" s="934"/>
      <c r="LPC12" s="934"/>
      <c r="LPD12" s="934"/>
      <c r="LPE12" s="934"/>
      <c r="LPF12" s="934"/>
      <c r="LPG12" s="934"/>
      <c r="LPH12" s="934"/>
      <c r="LPI12" s="934"/>
      <c r="LPJ12" s="934"/>
      <c r="LPK12" s="934"/>
      <c r="LPL12" s="934"/>
      <c r="LPM12" s="934"/>
      <c r="LPN12" s="934"/>
      <c r="LPO12" s="934"/>
      <c r="LPP12" s="934"/>
      <c r="LPQ12" s="934"/>
      <c r="LPR12" s="934"/>
      <c r="LPS12" s="934"/>
      <c r="LPT12" s="934"/>
      <c r="LPU12" s="934"/>
      <c r="LPV12" s="934"/>
      <c r="LPW12" s="934"/>
      <c r="LPX12" s="934"/>
      <c r="LPY12" s="934"/>
      <c r="LPZ12" s="934"/>
      <c r="LQA12" s="934"/>
      <c r="LQB12" s="934"/>
      <c r="LQC12" s="934"/>
      <c r="LQD12" s="934"/>
      <c r="LQE12" s="934"/>
      <c r="LQF12" s="934"/>
      <c r="LQG12" s="934"/>
      <c r="LQH12" s="934"/>
      <c r="LQI12" s="934"/>
      <c r="LQJ12" s="934"/>
      <c r="LQK12" s="934"/>
      <c r="LQL12" s="934"/>
      <c r="LQM12" s="934"/>
      <c r="LQN12" s="934"/>
      <c r="LQO12" s="934"/>
      <c r="LQP12" s="934"/>
      <c r="LQQ12" s="934"/>
      <c r="LQR12" s="934"/>
      <c r="LQS12" s="934"/>
      <c r="LQT12" s="934"/>
      <c r="LQU12" s="934"/>
      <c r="LQV12" s="934"/>
      <c r="LQW12" s="934"/>
      <c r="LQX12" s="934"/>
      <c r="LQY12" s="934"/>
      <c r="LQZ12" s="934"/>
      <c r="LRA12" s="934"/>
      <c r="LRB12" s="934"/>
      <c r="LRC12" s="934"/>
      <c r="LRD12" s="934"/>
      <c r="LRE12" s="934"/>
      <c r="LRF12" s="934"/>
      <c r="LRG12" s="934"/>
      <c r="LRH12" s="934"/>
      <c r="LRI12" s="934"/>
      <c r="LRJ12" s="934"/>
      <c r="LRK12" s="934"/>
      <c r="LRL12" s="934"/>
      <c r="LRM12" s="934"/>
      <c r="LRN12" s="934"/>
      <c r="LRO12" s="934"/>
      <c r="LRP12" s="934"/>
      <c r="LRQ12" s="934"/>
      <c r="LRR12" s="934"/>
      <c r="LRS12" s="934"/>
      <c r="LRT12" s="934"/>
      <c r="LRU12" s="934"/>
      <c r="LRV12" s="934"/>
      <c r="LRW12" s="934"/>
      <c r="LRX12" s="934"/>
      <c r="LRY12" s="934"/>
      <c r="LRZ12" s="934"/>
      <c r="LSA12" s="934"/>
      <c r="LSB12" s="934"/>
      <c r="LSC12" s="934"/>
      <c r="LSD12" s="934"/>
      <c r="LSE12" s="934"/>
      <c r="LSF12" s="934"/>
      <c r="LSG12" s="934"/>
      <c r="LSH12" s="934"/>
      <c r="LSI12" s="934"/>
      <c r="LSJ12" s="934"/>
      <c r="LSK12" s="934"/>
      <c r="LSL12" s="934"/>
      <c r="LSM12" s="934"/>
      <c r="LSN12" s="934"/>
      <c r="LSO12" s="934"/>
      <c r="LSP12" s="934"/>
      <c r="LSQ12" s="934"/>
      <c r="LSR12" s="934"/>
      <c r="LSS12" s="934"/>
      <c r="LST12" s="934"/>
      <c r="LSU12" s="934"/>
      <c r="LSV12" s="934"/>
      <c r="LSW12" s="934"/>
      <c r="LSX12" s="934"/>
      <c r="LSY12" s="934"/>
      <c r="LSZ12" s="934"/>
      <c r="LTA12" s="934"/>
      <c r="LTB12" s="934"/>
      <c r="LTC12" s="934"/>
      <c r="LTD12" s="934"/>
      <c r="LTE12" s="934"/>
      <c r="LTF12" s="934"/>
      <c r="LTG12" s="934"/>
      <c r="LTH12" s="934"/>
      <c r="LTI12" s="934"/>
      <c r="LTJ12" s="934"/>
      <c r="LTK12" s="934"/>
      <c r="LTL12" s="934"/>
      <c r="LTM12" s="934"/>
      <c r="LTN12" s="934"/>
      <c r="LTO12" s="934"/>
      <c r="LTP12" s="934"/>
      <c r="LTQ12" s="934"/>
      <c r="LTR12" s="934"/>
      <c r="LTS12" s="934"/>
      <c r="LTT12" s="934"/>
      <c r="LTU12" s="934"/>
      <c r="LTV12" s="934"/>
      <c r="LTW12" s="934"/>
      <c r="LTX12" s="934"/>
      <c r="LTY12" s="934"/>
      <c r="LTZ12" s="934"/>
      <c r="LUA12" s="934"/>
      <c r="LUB12" s="934"/>
      <c r="LUC12" s="934"/>
      <c r="LUD12" s="934"/>
      <c r="LUE12" s="934"/>
      <c r="LUF12" s="934"/>
      <c r="LUG12" s="934"/>
      <c r="LUH12" s="934"/>
      <c r="LUI12" s="934"/>
      <c r="LUJ12" s="934"/>
      <c r="LUK12" s="934"/>
      <c r="LUL12" s="934"/>
      <c r="LUM12" s="934"/>
      <c r="LUN12" s="934"/>
      <c r="LUO12" s="934"/>
      <c r="LUP12" s="934"/>
      <c r="LUQ12" s="934"/>
      <c r="LUR12" s="934"/>
      <c r="LUS12" s="934"/>
      <c r="LUT12" s="934"/>
      <c r="LUU12" s="934"/>
      <c r="LUV12" s="934"/>
      <c r="LUW12" s="934"/>
      <c r="LUX12" s="934"/>
      <c r="LUY12" s="934"/>
      <c r="LUZ12" s="934"/>
      <c r="LVA12" s="934"/>
      <c r="LVB12" s="934"/>
      <c r="LVC12" s="934"/>
      <c r="LVD12" s="934"/>
      <c r="LVE12" s="934"/>
      <c r="LVF12" s="934"/>
      <c r="LVG12" s="934"/>
      <c r="LVH12" s="934"/>
      <c r="LVI12" s="934"/>
      <c r="LVJ12" s="934"/>
      <c r="LVK12" s="934"/>
      <c r="LVL12" s="934"/>
      <c r="LVM12" s="934"/>
      <c r="LVN12" s="934"/>
      <c r="LVO12" s="934"/>
      <c r="LVP12" s="934"/>
      <c r="LVQ12" s="934"/>
      <c r="LVR12" s="934"/>
      <c r="LVS12" s="934"/>
      <c r="LVT12" s="934"/>
      <c r="LVU12" s="934"/>
      <c r="LVV12" s="934"/>
      <c r="LVW12" s="934"/>
      <c r="LVX12" s="934"/>
      <c r="LVY12" s="934"/>
      <c r="LVZ12" s="934"/>
      <c r="LWA12" s="934"/>
      <c r="LWB12" s="934"/>
      <c r="LWC12" s="934"/>
      <c r="LWD12" s="934"/>
      <c r="LWE12" s="934"/>
      <c r="LWF12" s="934"/>
      <c r="LWG12" s="934"/>
      <c r="LWH12" s="934"/>
      <c r="LWI12" s="934"/>
      <c r="LWJ12" s="934"/>
      <c r="LWK12" s="934"/>
      <c r="LWL12" s="934"/>
      <c r="LWM12" s="934"/>
      <c r="LWN12" s="934"/>
      <c r="LWO12" s="934"/>
      <c r="LWP12" s="934"/>
      <c r="LWQ12" s="934"/>
      <c r="LWR12" s="934"/>
      <c r="LWS12" s="934"/>
      <c r="LWT12" s="934"/>
      <c r="LWU12" s="934"/>
      <c r="LWV12" s="934"/>
      <c r="LWW12" s="934"/>
      <c r="LWX12" s="934"/>
      <c r="LWY12" s="934"/>
      <c r="LWZ12" s="934"/>
      <c r="LXA12" s="934"/>
      <c r="LXB12" s="934"/>
      <c r="LXC12" s="934"/>
      <c r="LXD12" s="934"/>
      <c r="LXE12" s="934"/>
      <c r="LXF12" s="934"/>
      <c r="LXG12" s="934"/>
      <c r="LXH12" s="934"/>
      <c r="LXI12" s="934"/>
      <c r="LXJ12" s="934"/>
      <c r="LXK12" s="934"/>
      <c r="LXL12" s="934"/>
      <c r="LXM12" s="934"/>
      <c r="LXN12" s="934"/>
      <c r="LXO12" s="934"/>
      <c r="LXP12" s="934"/>
      <c r="LXQ12" s="934"/>
      <c r="LXR12" s="934"/>
      <c r="LXS12" s="934"/>
      <c r="LXT12" s="934"/>
      <c r="LXU12" s="934"/>
      <c r="LXV12" s="934"/>
      <c r="LXW12" s="934"/>
      <c r="LXX12" s="934"/>
      <c r="LXY12" s="934"/>
      <c r="LXZ12" s="934"/>
      <c r="LYA12" s="934"/>
      <c r="LYB12" s="934"/>
      <c r="LYC12" s="934"/>
      <c r="LYD12" s="934"/>
      <c r="LYE12" s="934"/>
      <c r="LYF12" s="934"/>
      <c r="LYG12" s="934"/>
      <c r="LYH12" s="934"/>
      <c r="LYI12" s="934"/>
      <c r="LYJ12" s="934"/>
      <c r="LYK12" s="934"/>
      <c r="LYL12" s="934"/>
      <c r="LYM12" s="934"/>
      <c r="LYN12" s="934"/>
      <c r="LYO12" s="934"/>
      <c r="LYP12" s="934"/>
      <c r="LYQ12" s="934"/>
      <c r="LYR12" s="934"/>
      <c r="LYS12" s="934"/>
      <c r="LYT12" s="934"/>
      <c r="LYU12" s="934"/>
      <c r="LYV12" s="934"/>
      <c r="LYW12" s="934"/>
      <c r="LYX12" s="934"/>
      <c r="LYY12" s="934"/>
      <c r="LYZ12" s="934"/>
      <c r="LZA12" s="934"/>
      <c r="LZB12" s="934"/>
      <c r="LZC12" s="934"/>
      <c r="LZD12" s="934"/>
      <c r="LZE12" s="934"/>
      <c r="LZF12" s="934"/>
      <c r="LZG12" s="934"/>
      <c r="LZH12" s="934"/>
      <c r="LZI12" s="934"/>
      <c r="LZJ12" s="934"/>
      <c r="LZK12" s="934"/>
      <c r="LZL12" s="934"/>
      <c r="LZM12" s="934"/>
      <c r="LZN12" s="934"/>
      <c r="LZO12" s="934"/>
      <c r="LZP12" s="934"/>
      <c r="LZQ12" s="934"/>
      <c r="LZR12" s="934"/>
      <c r="LZS12" s="934"/>
      <c r="LZT12" s="934"/>
      <c r="LZU12" s="934"/>
      <c r="LZV12" s="934"/>
      <c r="LZW12" s="934"/>
      <c r="LZX12" s="934"/>
      <c r="LZY12" s="934"/>
      <c r="LZZ12" s="934"/>
      <c r="MAA12" s="934"/>
      <c r="MAB12" s="934"/>
      <c r="MAC12" s="934"/>
      <c r="MAD12" s="934"/>
      <c r="MAE12" s="934"/>
      <c r="MAF12" s="934"/>
      <c r="MAG12" s="934"/>
      <c r="MAH12" s="934"/>
      <c r="MAI12" s="934"/>
      <c r="MAJ12" s="934"/>
      <c r="MAK12" s="934"/>
      <c r="MAL12" s="934"/>
      <c r="MAM12" s="934"/>
      <c r="MAN12" s="934"/>
      <c r="MAO12" s="934"/>
      <c r="MAP12" s="934"/>
      <c r="MAQ12" s="934"/>
      <c r="MAR12" s="934"/>
      <c r="MAS12" s="934"/>
      <c r="MAT12" s="934"/>
      <c r="MAU12" s="934"/>
      <c r="MAV12" s="934"/>
      <c r="MAW12" s="934"/>
      <c r="MAX12" s="934"/>
      <c r="MAY12" s="934"/>
      <c r="MAZ12" s="934"/>
      <c r="MBA12" s="934"/>
      <c r="MBB12" s="934"/>
      <c r="MBC12" s="934"/>
      <c r="MBD12" s="934"/>
      <c r="MBE12" s="934"/>
      <c r="MBF12" s="934"/>
      <c r="MBG12" s="934"/>
      <c r="MBH12" s="934"/>
      <c r="MBI12" s="934"/>
      <c r="MBJ12" s="934"/>
      <c r="MBK12" s="934"/>
      <c r="MBL12" s="934"/>
      <c r="MBM12" s="934"/>
      <c r="MBN12" s="934"/>
      <c r="MBO12" s="934"/>
      <c r="MBP12" s="934"/>
      <c r="MBQ12" s="934"/>
      <c r="MBR12" s="934"/>
      <c r="MBS12" s="934"/>
      <c r="MBT12" s="934"/>
      <c r="MBU12" s="934"/>
      <c r="MBV12" s="934"/>
      <c r="MBW12" s="934"/>
      <c r="MBX12" s="934"/>
      <c r="MBY12" s="934"/>
      <c r="MBZ12" s="934"/>
      <c r="MCA12" s="934"/>
      <c r="MCB12" s="934"/>
      <c r="MCC12" s="934"/>
      <c r="MCD12" s="934"/>
      <c r="MCE12" s="934"/>
      <c r="MCF12" s="934"/>
      <c r="MCG12" s="934"/>
      <c r="MCH12" s="934"/>
      <c r="MCI12" s="934"/>
      <c r="MCJ12" s="934"/>
      <c r="MCK12" s="934"/>
      <c r="MCL12" s="934"/>
      <c r="MCM12" s="934"/>
      <c r="MCN12" s="934"/>
      <c r="MCO12" s="934"/>
      <c r="MCP12" s="934"/>
      <c r="MCQ12" s="934"/>
      <c r="MCR12" s="934"/>
      <c r="MCS12" s="934"/>
      <c r="MCT12" s="934"/>
      <c r="MCU12" s="934"/>
      <c r="MCV12" s="934"/>
      <c r="MCW12" s="934"/>
      <c r="MCX12" s="934"/>
      <c r="MCY12" s="934"/>
      <c r="MCZ12" s="934"/>
      <c r="MDA12" s="934"/>
      <c r="MDB12" s="934"/>
      <c r="MDC12" s="934"/>
      <c r="MDD12" s="934"/>
      <c r="MDE12" s="934"/>
      <c r="MDF12" s="934"/>
      <c r="MDG12" s="934"/>
      <c r="MDH12" s="934"/>
      <c r="MDI12" s="934"/>
      <c r="MDJ12" s="934"/>
      <c r="MDK12" s="934"/>
      <c r="MDL12" s="934"/>
      <c r="MDM12" s="934"/>
      <c r="MDN12" s="934"/>
      <c r="MDO12" s="934"/>
      <c r="MDP12" s="934"/>
      <c r="MDQ12" s="934"/>
      <c r="MDR12" s="934"/>
      <c r="MDS12" s="934"/>
      <c r="MDT12" s="934"/>
      <c r="MDU12" s="934"/>
      <c r="MDV12" s="934"/>
      <c r="MDW12" s="934"/>
      <c r="MDX12" s="934"/>
      <c r="MDY12" s="934"/>
      <c r="MDZ12" s="934"/>
      <c r="MEA12" s="934"/>
      <c r="MEB12" s="934"/>
      <c r="MEC12" s="934"/>
      <c r="MED12" s="934"/>
      <c r="MEE12" s="934"/>
      <c r="MEF12" s="934"/>
      <c r="MEG12" s="934"/>
      <c r="MEH12" s="934"/>
      <c r="MEI12" s="934"/>
      <c r="MEJ12" s="934"/>
      <c r="MEK12" s="934"/>
      <c r="MEL12" s="934"/>
      <c r="MEM12" s="934"/>
      <c r="MEN12" s="934"/>
      <c r="MEO12" s="934"/>
      <c r="MEP12" s="934"/>
      <c r="MEQ12" s="934"/>
      <c r="MER12" s="934"/>
      <c r="MES12" s="934"/>
      <c r="MET12" s="934"/>
      <c r="MEU12" s="934"/>
      <c r="MEV12" s="934"/>
      <c r="MEW12" s="934"/>
      <c r="MEX12" s="934"/>
      <c r="MEY12" s="934"/>
      <c r="MEZ12" s="934"/>
      <c r="MFA12" s="934"/>
      <c r="MFB12" s="934"/>
      <c r="MFC12" s="934"/>
      <c r="MFD12" s="934"/>
      <c r="MFE12" s="934"/>
      <c r="MFF12" s="934"/>
      <c r="MFG12" s="934"/>
      <c r="MFH12" s="934"/>
      <c r="MFI12" s="934"/>
      <c r="MFJ12" s="934"/>
      <c r="MFK12" s="934"/>
      <c r="MFL12" s="934"/>
      <c r="MFM12" s="934"/>
      <c r="MFN12" s="934"/>
      <c r="MFO12" s="934"/>
      <c r="MFP12" s="934"/>
      <c r="MFQ12" s="934"/>
      <c r="MFR12" s="934"/>
      <c r="MFS12" s="934"/>
      <c r="MFT12" s="934"/>
      <c r="MFU12" s="934"/>
      <c r="MFV12" s="934"/>
      <c r="MFW12" s="934"/>
      <c r="MFX12" s="934"/>
      <c r="MFY12" s="934"/>
      <c r="MFZ12" s="934"/>
      <c r="MGA12" s="934"/>
      <c r="MGB12" s="934"/>
      <c r="MGC12" s="934"/>
      <c r="MGD12" s="934"/>
      <c r="MGE12" s="934"/>
      <c r="MGF12" s="934"/>
      <c r="MGG12" s="934"/>
      <c r="MGH12" s="934"/>
      <c r="MGI12" s="934"/>
      <c r="MGJ12" s="934"/>
      <c r="MGK12" s="934"/>
      <c r="MGL12" s="934"/>
      <c r="MGM12" s="934"/>
      <c r="MGN12" s="934"/>
      <c r="MGO12" s="934"/>
      <c r="MGP12" s="934"/>
      <c r="MGQ12" s="934"/>
      <c r="MGR12" s="934"/>
      <c r="MGS12" s="934"/>
      <c r="MGT12" s="934"/>
      <c r="MGU12" s="934"/>
      <c r="MGV12" s="934"/>
      <c r="MGW12" s="934"/>
      <c r="MGX12" s="934"/>
      <c r="MGY12" s="934"/>
      <c r="MGZ12" s="934"/>
      <c r="MHA12" s="934"/>
      <c r="MHB12" s="934"/>
      <c r="MHC12" s="934"/>
      <c r="MHD12" s="934"/>
      <c r="MHE12" s="934"/>
      <c r="MHF12" s="934"/>
      <c r="MHG12" s="934"/>
      <c r="MHH12" s="934"/>
      <c r="MHI12" s="934"/>
      <c r="MHJ12" s="934"/>
      <c r="MHK12" s="934"/>
      <c r="MHL12" s="934"/>
      <c r="MHM12" s="934"/>
      <c r="MHN12" s="934"/>
      <c r="MHO12" s="934"/>
      <c r="MHP12" s="934"/>
      <c r="MHQ12" s="934"/>
      <c r="MHR12" s="934"/>
      <c r="MHS12" s="934"/>
      <c r="MHT12" s="934"/>
      <c r="MHU12" s="934"/>
      <c r="MHV12" s="934"/>
      <c r="MHW12" s="934"/>
      <c r="MHX12" s="934"/>
      <c r="MHY12" s="934"/>
      <c r="MHZ12" s="934"/>
      <c r="MIA12" s="934"/>
      <c r="MIB12" s="934"/>
      <c r="MIC12" s="934"/>
      <c r="MID12" s="934"/>
      <c r="MIE12" s="934"/>
      <c r="MIF12" s="934"/>
      <c r="MIG12" s="934"/>
      <c r="MIH12" s="934"/>
      <c r="MII12" s="934"/>
      <c r="MIJ12" s="934"/>
      <c r="MIK12" s="934"/>
      <c r="MIL12" s="934"/>
      <c r="MIM12" s="934"/>
      <c r="MIN12" s="934"/>
      <c r="MIO12" s="934"/>
      <c r="MIP12" s="934"/>
      <c r="MIQ12" s="934"/>
      <c r="MIR12" s="934"/>
      <c r="MIS12" s="934"/>
      <c r="MIT12" s="934"/>
      <c r="MIU12" s="934"/>
      <c r="MIV12" s="934"/>
      <c r="MIW12" s="934"/>
      <c r="MIX12" s="934"/>
      <c r="MIY12" s="934"/>
      <c r="MIZ12" s="934"/>
      <c r="MJA12" s="934"/>
      <c r="MJB12" s="934"/>
      <c r="MJC12" s="934"/>
      <c r="MJD12" s="934"/>
      <c r="MJE12" s="934"/>
      <c r="MJF12" s="934"/>
      <c r="MJG12" s="934"/>
      <c r="MJH12" s="934"/>
      <c r="MJI12" s="934"/>
      <c r="MJJ12" s="934"/>
      <c r="MJK12" s="934"/>
      <c r="MJL12" s="934"/>
      <c r="MJM12" s="934"/>
      <c r="MJN12" s="934"/>
      <c r="MJO12" s="934"/>
      <c r="MJP12" s="934"/>
      <c r="MJQ12" s="934"/>
      <c r="MJR12" s="934"/>
      <c r="MJS12" s="934"/>
      <c r="MJT12" s="934"/>
      <c r="MJU12" s="934"/>
      <c r="MJV12" s="934"/>
      <c r="MJW12" s="934"/>
      <c r="MJX12" s="934"/>
      <c r="MJY12" s="934"/>
      <c r="MJZ12" s="934"/>
      <c r="MKA12" s="934"/>
      <c r="MKB12" s="934"/>
      <c r="MKC12" s="934"/>
      <c r="MKD12" s="934"/>
      <c r="MKE12" s="934"/>
      <c r="MKF12" s="934"/>
      <c r="MKG12" s="934"/>
      <c r="MKH12" s="934"/>
      <c r="MKI12" s="934"/>
      <c r="MKJ12" s="934"/>
      <c r="MKK12" s="934"/>
      <c r="MKL12" s="934"/>
      <c r="MKM12" s="934"/>
      <c r="MKN12" s="934"/>
      <c r="MKO12" s="934"/>
      <c r="MKP12" s="934"/>
      <c r="MKQ12" s="934"/>
      <c r="MKR12" s="934"/>
      <c r="MKS12" s="934"/>
      <c r="MKT12" s="934"/>
      <c r="MKU12" s="934"/>
      <c r="MKV12" s="934"/>
      <c r="MKW12" s="934"/>
      <c r="MKX12" s="934"/>
      <c r="MKY12" s="934"/>
      <c r="MKZ12" s="934"/>
      <c r="MLA12" s="934"/>
      <c r="MLB12" s="934"/>
      <c r="MLC12" s="934"/>
      <c r="MLD12" s="934"/>
      <c r="MLE12" s="934"/>
      <c r="MLF12" s="934"/>
      <c r="MLG12" s="934"/>
      <c r="MLH12" s="934"/>
      <c r="MLI12" s="934"/>
      <c r="MLJ12" s="934"/>
      <c r="MLK12" s="934"/>
      <c r="MLL12" s="934"/>
      <c r="MLM12" s="934"/>
      <c r="MLN12" s="934"/>
      <c r="MLO12" s="934"/>
      <c r="MLP12" s="934"/>
      <c r="MLQ12" s="934"/>
      <c r="MLR12" s="934"/>
      <c r="MLS12" s="934"/>
      <c r="MLT12" s="934"/>
      <c r="MLU12" s="934"/>
      <c r="MLV12" s="934"/>
      <c r="MLW12" s="934"/>
      <c r="MLX12" s="934"/>
      <c r="MLY12" s="934"/>
      <c r="MLZ12" s="934"/>
      <c r="MMA12" s="934"/>
      <c r="MMB12" s="934"/>
      <c r="MMC12" s="934"/>
      <c r="MMD12" s="934"/>
      <c r="MME12" s="934"/>
      <c r="MMF12" s="934"/>
      <c r="MMG12" s="934"/>
      <c r="MMH12" s="934"/>
      <c r="MMI12" s="934"/>
      <c r="MMJ12" s="934"/>
      <c r="MMK12" s="934"/>
      <c r="MML12" s="934"/>
      <c r="MMM12" s="934"/>
      <c r="MMN12" s="934"/>
      <c r="MMO12" s="934"/>
      <c r="MMP12" s="934"/>
      <c r="MMQ12" s="934"/>
      <c r="MMR12" s="934"/>
      <c r="MMS12" s="934"/>
      <c r="MMT12" s="934"/>
      <c r="MMU12" s="934"/>
      <c r="MMV12" s="934"/>
      <c r="MMW12" s="934"/>
      <c r="MMX12" s="934"/>
      <c r="MMY12" s="934"/>
      <c r="MMZ12" s="934"/>
      <c r="MNA12" s="934"/>
      <c r="MNB12" s="934"/>
      <c r="MNC12" s="934"/>
      <c r="MND12" s="934"/>
      <c r="MNE12" s="934"/>
      <c r="MNF12" s="934"/>
      <c r="MNG12" s="934"/>
      <c r="MNH12" s="934"/>
      <c r="MNI12" s="934"/>
      <c r="MNJ12" s="934"/>
      <c r="MNK12" s="934"/>
      <c r="MNL12" s="934"/>
      <c r="MNM12" s="934"/>
      <c r="MNN12" s="934"/>
      <c r="MNO12" s="934"/>
      <c r="MNP12" s="934"/>
      <c r="MNQ12" s="934"/>
      <c r="MNR12" s="934"/>
      <c r="MNS12" s="934"/>
      <c r="MNT12" s="934"/>
      <c r="MNU12" s="934"/>
      <c r="MNV12" s="934"/>
      <c r="MNW12" s="934"/>
      <c r="MNX12" s="934"/>
      <c r="MNY12" s="934"/>
      <c r="MNZ12" s="934"/>
      <c r="MOA12" s="934"/>
      <c r="MOB12" s="934"/>
      <c r="MOC12" s="934"/>
      <c r="MOD12" s="934"/>
      <c r="MOE12" s="934"/>
      <c r="MOF12" s="934"/>
      <c r="MOG12" s="934"/>
      <c r="MOH12" s="934"/>
      <c r="MOI12" s="934"/>
      <c r="MOJ12" s="934"/>
      <c r="MOK12" s="934"/>
      <c r="MOL12" s="934"/>
      <c r="MOM12" s="934"/>
      <c r="MON12" s="934"/>
      <c r="MOO12" s="934"/>
      <c r="MOP12" s="934"/>
      <c r="MOQ12" s="934"/>
      <c r="MOR12" s="934"/>
      <c r="MOS12" s="934"/>
      <c r="MOT12" s="934"/>
      <c r="MOU12" s="934"/>
      <c r="MOV12" s="934"/>
      <c r="MOW12" s="934"/>
      <c r="MOX12" s="934"/>
      <c r="MOY12" s="934"/>
      <c r="MOZ12" s="934"/>
      <c r="MPA12" s="934"/>
      <c r="MPB12" s="934"/>
      <c r="MPC12" s="934"/>
      <c r="MPD12" s="934"/>
      <c r="MPE12" s="934"/>
      <c r="MPF12" s="934"/>
      <c r="MPG12" s="934"/>
      <c r="MPH12" s="934"/>
      <c r="MPI12" s="934"/>
      <c r="MPJ12" s="934"/>
      <c r="MPK12" s="934"/>
      <c r="MPL12" s="934"/>
      <c r="MPM12" s="934"/>
      <c r="MPN12" s="934"/>
      <c r="MPO12" s="934"/>
      <c r="MPP12" s="934"/>
      <c r="MPQ12" s="934"/>
      <c r="MPR12" s="934"/>
      <c r="MPS12" s="934"/>
      <c r="MPT12" s="934"/>
      <c r="MPU12" s="934"/>
      <c r="MPV12" s="934"/>
      <c r="MPW12" s="934"/>
      <c r="MPX12" s="934"/>
      <c r="MPY12" s="934"/>
      <c r="MPZ12" s="934"/>
      <c r="MQA12" s="934"/>
      <c r="MQB12" s="934"/>
      <c r="MQC12" s="934"/>
      <c r="MQD12" s="934"/>
      <c r="MQE12" s="934"/>
      <c r="MQF12" s="934"/>
      <c r="MQG12" s="934"/>
      <c r="MQH12" s="934"/>
      <c r="MQI12" s="934"/>
      <c r="MQJ12" s="934"/>
      <c r="MQK12" s="934"/>
      <c r="MQL12" s="934"/>
      <c r="MQM12" s="934"/>
      <c r="MQN12" s="934"/>
      <c r="MQO12" s="934"/>
      <c r="MQP12" s="934"/>
      <c r="MQQ12" s="934"/>
      <c r="MQR12" s="934"/>
      <c r="MQS12" s="934"/>
      <c r="MQT12" s="934"/>
      <c r="MQU12" s="934"/>
      <c r="MQV12" s="934"/>
      <c r="MQW12" s="934"/>
      <c r="MQX12" s="934"/>
      <c r="MQY12" s="934"/>
      <c r="MQZ12" s="934"/>
      <c r="MRA12" s="934"/>
      <c r="MRB12" s="934"/>
      <c r="MRC12" s="934"/>
      <c r="MRD12" s="934"/>
      <c r="MRE12" s="934"/>
      <c r="MRF12" s="934"/>
      <c r="MRG12" s="934"/>
      <c r="MRH12" s="934"/>
      <c r="MRI12" s="934"/>
      <c r="MRJ12" s="934"/>
      <c r="MRK12" s="934"/>
      <c r="MRL12" s="934"/>
      <c r="MRM12" s="934"/>
      <c r="MRN12" s="934"/>
      <c r="MRO12" s="934"/>
      <c r="MRP12" s="934"/>
      <c r="MRQ12" s="934"/>
      <c r="MRR12" s="934"/>
      <c r="MRS12" s="934"/>
      <c r="MRT12" s="934"/>
      <c r="MRU12" s="934"/>
      <c r="MRV12" s="934"/>
      <c r="MRW12" s="934"/>
      <c r="MRX12" s="934"/>
      <c r="MRY12" s="934"/>
      <c r="MRZ12" s="934"/>
      <c r="MSA12" s="934"/>
      <c r="MSB12" s="934"/>
      <c r="MSC12" s="934"/>
      <c r="MSD12" s="934"/>
      <c r="MSE12" s="934"/>
      <c r="MSF12" s="934"/>
      <c r="MSG12" s="934"/>
      <c r="MSH12" s="934"/>
      <c r="MSI12" s="934"/>
      <c r="MSJ12" s="934"/>
      <c r="MSK12" s="934"/>
      <c r="MSL12" s="934"/>
      <c r="MSM12" s="934"/>
      <c r="MSN12" s="934"/>
      <c r="MSO12" s="934"/>
      <c r="MSP12" s="934"/>
      <c r="MSQ12" s="934"/>
      <c r="MSR12" s="934"/>
      <c r="MSS12" s="934"/>
      <c r="MST12" s="934"/>
      <c r="MSU12" s="934"/>
      <c r="MSV12" s="934"/>
      <c r="MSW12" s="934"/>
      <c r="MSX12" s="934"/>
      <c r="MSY12" s="934"/>
      <c r="MSZ12" s="934"/>
      <c r="MTA12" s="934"/>
      <c r="MTB12" s="934"/>
      <c r="MTC12" s="934"/>
      <c r="MTD12" s="934"/>
      <c r="MTE12" s="934"/>
      <c r="MTF12" s="934"/>
      <c r="MTG12" s="934"/>
      <c r="MTH12" s="934"/>
      <c r="MTI12" s="934"/>
      <c r="MTJ12" s="934"/>
      <c r="MTK12" s="934"/>
      <c r="MTL12" s="934"/>
      <c r="MTM12" s="934"/>
      <c r="MTN12" s="934"/>
      <c r="MTO12" s="934"/>
      <c r="MTP12" s="934"/>
      <c r="MTQ12" s="934"/>
      <c r="MTR12" s="934"/>
      <c r="MTS12" s="934"/>
      <c r="MTT12" s="934"/>
      <c r="MTU12" s="934"/>
      <c r="MTV12" s="934"/>
      <c r="MTW12" s="934"/>
      <c r="MTX12" s="934"/>
      <c r="MTY12" s="934"/>
      <c r="MTZ12" s="934"/>
      <c r="MUA12" s="934"/>
      <c r="MUB12" s="934"/>
      <c r="MUC12" s="934"/>
      <c r="MUD12" s="934"/>
      <c r="MUE12" s="934"/>
      <c r="MUF12" s="934"/>
      <c r="MUG12" s="934"/>
      <c r="MUH12" s="934"/>
      <c r="MUI12" s="934"/>
      <c r="MUJ12" s="934"/>
      <c r="MUK12" s="934"/>
      <c r="MUL12" s="934"/>
      <c r="MUM12" s="934"/>
      <c r="MUN12" s="934"/>
      <c r="MUO12" s="934"/>
      <c r="MUP12" s="934"/>
      <c r="MUQ12" s="934"/>
      <c r="MUR12" s="934"/>
      <c r="MUS12" s="934"/>
      <c r="MUT12" s="934"/>
      <c r="MUU12" s="934"/>
      <c r="MUV12" s="934"/>
      <c r="MUW12" s="934"/>
      <c r="MUX12" s="934"/>
      <c r="MUY12" s="934"/>
      <c r="MUZ12" s="934"/>
      <c r="MVA12" s="934"/>
      <c r="MVB12" s="934"/>
      <c r="MVC12" s="934"/>
      <c r="MVD12" s="934"/>
      <c r="MVE12" s="934"/>
      <c r="MVF12" s="934"/>
      <c r="MVG12" s="934"/>
      <c r="MVH12" s="934"/>
      <c r="MVI12" s="934"/>
      <c r="MVJ12" s="934"/>
      <c r="MVK12" s="934"/>
      <c r="MVL12" s="934"/>
      <c r="MVM12" s="934"/>
      <c r="MVN12" s="934"/>
      <c r="MVO12" s="934"/>
      <c r="MVP12" s="934"/>
      <c r="MVQ12" s="934"/>
      <c r="MVR12" s="934"/>
      <c r="MVS12" s="934"/>
      <c r="MVT12" s="934"/>
      <c r="MVU12" s="934"/>
      <c r="MVV12" s="934"/>
      <c r="MVW12" s="934"/>
      <c r="MVX12" s="934"/>
      <c r="MVY12" s="934"/>
      <c r="MVZ12" s="934"/>
      <c r="MWA12" s="934"/>
      <c r="MWB12" s="934"/>
      <c r="MWC12" s="934"/>
      <c r="MWD12" s="934"/>
      <c r="MWE12" s="934"/>
      <c r="MWF12" s="934"/>
      <c r="MWG12" s="934"/>
      <c r="MWH12" s="934"/>
      <c r="MWI12" s="934"/>
      <c r="MWJ12" s="934"/>
      <c r="MWK12" s="934"/>
      <c r="MWL12" s="934"/>
      <c r="MWM12" s="934"/>
      <c r="MWN12" s="934"/>
      <c r="MWO12" s="934"/>
      <c r="MWP12" s="934"/>
      <c r="MWQ12" s="934"/>
      <c r="MWR12" s="934"/>
      <c r="MWS12" s="934"/>
      <c r="MWT12" s="934"/>
      <c r="MWU12" s="934"/>
      <c r="MWV12" s="934"/>
      <c r="MWW12" s="934"/>
      <c r="MWX12" s="934"/>
      <c r="MWY12" s="934"/>
      <c r="MWZ12" s="934"/>
      <c r="MXA12" s="934"/>
      <c r="MXB12" s="934"/>
      <c r="MXC12" s="934"/>
      <c r="MXD12" s="934"/>
      <c r="MXE12" s="934"/>
      <c r="MXF12" s="934"/>
      <c r="MXG12" s="934"/>
      <c r="MXH12" s="934"/>
      <c r="MXI12" s="934"/>
      <c r="MXJ12" s="934"/>
      <c r="MXK12" s="934"/>
      <c r="MXL12" s="934"/>
      <c r="MXM12" s="934"/>
      <c r="MXN12" s="934"/>
      <c r="MXO12" s="934"/>
      <c r="MXP12" s="934"/>
      <c r="MXQ12" s="934"/>
      <c r="MXR12" s="934"/>
      <c r="MXS12" s="934"/>
      <c r="MXT12" s="934"/>
      <c r="MXU12" s="934"/>
      <c r="MXV12" s="934"/>
      <c r="MXW12" s="934"/>
      <c r="MXX12" s="934"/>
      <c r="MXY12" s="934"/>
      <c r="MXZ12" s="934"/>
      <c r="MYA12" s="934"/>
      <c r="MYB12" s="934"/>
      <c r="MYC12" s="934"/>
      <c r="MYD12" s="934"/>
      <c r="MYE12" s="934"/>
      <c r="MYF12" s="934"/>
      <c r="MYG12" s="934"/>
      <c r="MYH12" s="934"/>
      <c r="MYI12" s="934"/>
      <c r="MYJ12" s="934"/>
      <c r="MYK12" s="934"/>
      <c r="MYL12" s="934"/>
      <c r="MYM12" s="934"/>
      <c r="MYN12" s="934"/>
      <c r="MYO12" s="934"/>
      <c r="MYP12" s="934"/>
      <c r="MYQ12" s="934"/>
      <c r="MYR12" s="934"/>
      <c r="MYS12" s="934"/>
      <c r="MYT12" s="934"/>
      <c r="MYU12" s="934"/>
      <c r="MYV12" s="934"/>
      <c r="MYW12" s="934"/>
      <c r="MYX12" s="934"/>
      <c r="MYY12" s="934"/>
      <c r="MYZ12" s="934"/>
      <c r="MZA12" s="934"/>
      <c r="MZB12" s="934"/>
      <c r="MZC12" s="934"/>
      <c r="MZD12" s="934"/>
      <c r="MZE12" s="934"/>
      <c r="MZF12" s="934"/>
      <c r="MZG12" s="934"/>
      <c r="MZH12" s="934"/>
      <c r="MZI12" s="934"/>
      <c r="MZJ12" s="934"/>
      <c r="MZK12" s="934"/>
      <c r="MZL12" s="934"/>
      <c r="MZM12" s="934"/>
      <c r="MZN12" s="934"/>
      <c r="MZO12" s="934"/>
      <c r="MZP12" s="934"/>
      <c r="MZQ12" s="934"/>
      <c r="MZR12" s="934"/>
      <c r="MZS12" s="934"/>
      <c r="MZT12" s="934"/>
      <c r="MZU12" s="934"/>
      <c r="MZV12" s="934"/>
      <c r="MZW12" s="934"/>
      <c r="MZX12" s="934"/>
      <c r="MZY12" s="934"/>
      <c r="MZZ12" s="934"/>
      <c r="NAA12" s="934"/>
      <c r="NAB12" s="934"/>
      <c r="NAC12" s="934"/>
      <c r="NAD12" s="934"/>
      <c r="NAE12" s="934"/>
      <c r="NAF12" s="934"/>
      <c r="NAG12" s="934"/>
      <c r="NAH12" s="934"/>
      <c r="NAI12" s="934"/>
      <c r="NAJ12" s="934"/>
      <c r="NAK12" s="934"/>
      <c r="NAL12" s="934"/>
      <c r="NAM12" s="934"/>
      <c r="NAN12" s="934"/>
      <c r="NAO12" s="934"/>
      <c r="NAP12" s="934"/>
      <c r="NAQ12" s="934"/>
      <c r="NAR12" s="934"/>
      <c r="NAS12" s="934"/>
      <c r="NAT12" s="934"/>
      <c r="NAU12" s="934"/>
      <c r="NAV12" s="934"/>
      <c r="NAW12" s="934"/>
      <c r="NAX12" s="934"/>
      <c r="NAY12" s="934"/>
      <c r="NAZ12" s="934"/>
      <c r="NBA12" s="934"/>
      <c r="NBB12" s="934"/>
      <c r="NBC12" s="934"/>
      <c r="NBD12" s="934"/>
      <c r="NBE12" s="934"/>
      <c r="NBF12" s="934"/>
      <c r="NBG12" s="934"/>
      <c r="NBH12" s="934"/>
      <c r="NBI12" s="934"/>
      <c r="NBJ12" s="934"/>
      <c r="NBK12" s="934"/>
      <c r="NBL12" s="934"/>
      <c r="NBM12" s="934"/>
      <c r="NBN12" s="934"/>
      <c r="NBO12" s="934"/>
      <c r="NBP12" s="934"/>
      <c r="NBQ12" s="934"/>
      <c r="NBR12" s="934"/>
      <c r="NBS12" s="934"/>
      <c r="NBT12" s="934"/>
      <c r="NBU12" s="934"/>
      <c r="NBV12" s="934"/>
      <c r="NBW12" s="934"/>
      <c r="NBX12" s="934"/>
      <c r="NBY12" s="934"/>
      <c r="NBZ12" s="934"/>
      <c r="NCA12" s="934"/>
      <c r="NCB12" s="934"/>
      <c r="NCC12" s="934"/>
      <c r="NCD12" s="934"/>
      <c r="NCE12" s="934"/>
      <c r="NCF12" s="934"/>
      <c r="NCG12" s="934"/>
      <c r="NCH12" s="934"/>
      <c r="NCI12" s="934"/>
      <c r="NCJ12" s="934"/>
      <c r="NCK12" s="934"/>
      <c r="NCL12" s="934"/>
      <c r="NCM12" s="934"/>
      <c r="NCN12" s="934"/>
      <c r="NCO12" s="934"/>
      <c r="NCP12" s="934"/>
      <c r="NCQ12" s="934"/>
      <c r="NCR12" s="934"/>
      <c r="NCS12" s="934"/>
      <c r="NCT12" s="934"/>
      <c r="NCU12" s="934"/>
      <c r="NCV12" s="934"/>
      <c r="NCW12" s="934"/>
      <c r="NCX12" s="934"/>
      <c r="NCY12" s="934"/>
      <c r="NCZ12" s="934"/>
      <c r="NDA12" s="934"/>
      <c r="NDB12" s="934"/>
      <c r="NDC12" s="934"/>
      <c r="NDD12" s="934"/>
      <c r="NDE12" s="934"/>
      <c r="NDF12" s="934"/>
      <c r="NDG12" s="934"/>
      <c r="NDH12" s="934"/>
      <c r="NDI12" s="934"/>
      <c r="NDJ12" s="934"/>
      <c r="NDK12" s="934"/>
      <c r="NDL12" s="934"/>
      <c r="NDM12" s="934"/>
      <c r="NDN12" s="934"/>
      <c r="NDO12" s="934"/>
      <c r="NDP12" s="934"/>
      <c r="NDQ12" s="934"/>
      <c r="NDR12" s="934"/>
      <c r="NDS12" s="934"/>
      <c r="NDT12" s="934"/>
      <c r="NDU12" s="934"/>
      <c r="NDV12" s="934"/>
      <c r="NDW12" s="934"/>
      <c r="NDX12" s="934"/>
      <c r="NDY12" s="934"/>
      <c r="NDZ12" s="934"/>
      <c r="NEA12" s="934"/>
      <c r="NEB12" s="934"/>
      <c r="NEC12" s="934"/>
      <c r="NED12" s="934"/>
      <c r="NEE12" s="934"/>
      <c r="NEF12" s="934"/>
      <c r="NEG12" s="934"/>
      <c r="NEH12" s="934"/>
      <c r="NEI12" s="934"/>
      <c r="NEJ12" s="934"/>
      <c r="NEK12" s="934"/>
      <c r="NEL12" s="934"/>
      <c r="NEM12" s="934"/>
      <c r="NEN12" s="934"/>
      <c r="NEO12" s="934"/>
      <c r="NEP12" s="934"/>
      <c r="NEQ12" s="934"/>
      <c r="NER12" s="934"/>
      <c r="NES12" s="934"/>
      <c r="NET12" s="934"/>
      <c r="NEU12" s="934"/>
      <c r="NEV12" s="934"/>
      <c r="NEW12" s="934"/>
      <c r="NEX12" s="934"/>
      <c r="NEY12" s="934"/>
      <c r="NEZ12" s="934"/>
      <c r="NFA12" s="934"/>
      <c r="NFB12" s="934"/>
      <c r="NFC12" s="934"/>
      <c r="NFD12" s="934"/>
      <c r="NFE12" s="934"/>
      <c r="NFF12" s="934"/>
      <c r="NFG12" s="934"/>
      <c r="NFH12" s="934"/>
      <c r="NFI12" s="934"/>
      <c r="NFJ12" s="934"/>
      <c r="NFK12" s="934"/>
      <c r="NFL12" s="934"/>
      <c r="NFM12" s="934"/>
      <c r="NFN12" s="934"/>
      <c r="NFO12" s="934"/>
      <c r="NFP12" s="934"/>
      <c r="NFQ12" s="934"/>
      <c r="NFR12" s="934"/>
      <c r="NFS12" s="934"/>
      <c r="NFT12" s="934"/>
      <c r="NFU12" s="934"/>
      <c r="NFV12" s="934"/>
      <c r="NFW12" s="934"/>
      <c r="NFX12" s="934"/>
      <c r="NFY12" s="934"/>
      <c r="NFZ12" s="934"/>
      <c r="NGA12" s="934"/>
      <c r="NGB12" s="934"/>
      <c r="NGC12" s="934"/>
      <c r="NGD12" s="934"/>
      <c r="NGE12" s="934"/>
      <c r="NGF12" s="934"/>
      <c r="NGG12" s="934"/>
      <c r="NGH12" s="934"/>
      <c r="NGI12" s="934"/>
      <c r="NGJ12" s="934"/>
      <c r="NGK12" s="934"/>
      <c r="NGL12" s="934"/>
      <c r="NGM12" s="934"/>
      <c r="NGN12" s="934"/>
      <c r="NGO12" s="934"/>
      <c r="NGP12" s="934"/>
      <c r="NGQ12" s="934"/>
      <c r="NGR12" s="934"/>
      <c r="NGS12" s="934"/>
      <c r="NGT12" s="934"/>
      <c r="NGU12" s="934"/>
      <c r="NGV12" s="934"/>
      <c r="NGW12" s="934"/>
      <c r="NGX12" s="934"/>
      <c r="NGY12" s="934"/>
      <c r="NGZ12" s="934"/>
      <c r="NHA12" s="934"/>
      <c r="NHB12" s="934"/>
      <c r="NHC12" s="934"/>
      <c r="NHD12" s="934"/>
      <c r="NHE12" s="934"/>
      <c r="NHF12" s="934"/>
      <c r="NHG12" s="934"/>
      <c r="NHH12" s="934"/>
      <c r="NHI12" s="934"/>
      <c r="NHJ12" s="934"/>
      <c r="NHK12" s="934"/>
      <c r="NHL12" s="934"/>
      <c r="NHM12" s="934"/>
      <c r="NHN12" s="934"/>
      <c r="NHO12" s="934"/>
      <c r="NHP12" s="934"/>
      <c r="NHQ12" s="934"/>
      <c r="NHR12" s="934"/>
      <c r="NHS12" s="934"/>
      <c r="NHT12" s="934"/>
      <c r="NHU12" s="934"/>
      <c r="NHV12" s="934"/>
      <c r="NHW12" s="934"/>
      <c r="NHX12" s="934"/>
      <c r="NHY12" s="934"/>
      <c r="NHZ12" s="934"/>
      <c r="NIA12" s="934"/>
      <c r="NIB12" s="934"/>
      <c r="NIC12" s="934"/>
      <c r="NID12" s="934"/>
      <c r="NIE12" s="934"/>
      <c r="NIF12" s="934"/>
      <c r="NIG12" s="934"/>
      <c r="NIH12" s="934"/>
      <c r="NII12" s="934"/>
      <c r="NIJ12" s="934"/>
      <c r="NIK12" s="934"/>
      <c r="NIL12" s="934"/>
      <c r="NIM12" s="934"/>
      <c r="NIN12" s="934"/>
      <c r="NIO12" s="934"/>
      <c r="NIP12" s="934"/>
      <c r="NIQ12" s="934"/>
      <c r="NIR12" s="934"/>
      <c r="NIS12" s="934"/>
      <c r="NIT12" s="934"/>
      <c r="NIU12" s="934"/>
      <c r="NIV12" s="934"/>
      <c r="NIW12" s="934"/>
      <c r="NIX12" s="934"/>
      <c r="NIY12" s="934"/>
      <c r="NIZ12" s="934"/>
      <c r="NJA12" s="934"/>
      <c r="NJB12" s="934"/>
      <c r="NJC12" s="934"/>
      <c r="NJD12" s="934"/>
      <c r="NJE12" s="934"/>
      <c r="NJF12" s="934"/>
      <c r="NJG12" s="934"/>
      <c r="NJH12" s="934"/>
      <c r="NJI12" s="934"/>
      <c r="NJJ12" s="934"/>
      <c r="NJK12" s="934"/>
      <c r="NJL12" s="934"/>
      <c r="NJM12" s="934"/>
      <c r="NJN12" s="934"/>
      <c r="NJO12" s="934"/>
      <c r="NJP12" s="934"/>
      <c r="NJQ12" s="934"/>
      <c r="NJR12" s="934"/>
      <c r="NJS12" s="934"/>
      <c r="NJT12" s="934"/>
      <c r="NJU12" s="934"/>
      <c r="NJV12" s="934"/>
      <c r="NJW12" s="934"/>
      <c r="NJX12" s="934"/>
      <c r="NJY12" s="934"/>
      <c r="NJZ12" s="934"/>
      <c r="NKA12" s="934"/>
      <c r="NKB12" s="934"/>
      <c r="NKC12" s="934"/>
      <c r="NKD12" s="934"/>
      <c r="NKE12" s="934"/>
      <c r="NKF12" s="934"/>
      <c r="NKG12" s="934"/>
      <c r="NKH12" s="934"/>
      <c r="NKI12" s="934"/>
      <c r="NKJ12" s="934"/>
      <c r="NKK12" s="934"/>
      <c r="NKL12" s="934"/>
      <c r="NKM12" s="934"/>
      <c r="NKN12" s="934"/>
      <c r="NKO12" s="934"/>
      <c r="NKP12" s="934"/>
      <c r="NKQ12" s="934"/>
      <c r="NKR12" s="934"/>
      <c r="NKS12" s="934"/>
      <c r="NKT12" s="934"/>
      <c r="NKU12" s="934"/>
      <c r="NKV12" s="934"/>
      <c r="NKW12" s="934"/>
      <c r="NKX12" s="934"/>
      <c r="NKY12" s="934"/>
      <c r="NKZ12" s="934"/>
      <c r="NLA12" s="934"/>
      <c r="NLB12" s="934"/>
      <c r="NLC12" s="934"/>
      <c r="NLD12" s="934"/>
      <c r="NLE12" s="934"/>
      <c r="NLF12" s="934"/>
      <c r="NLG12" s="934"/>
      <c r="NLH12" s="934"/>
      <c r="NLI12" s="934"/>
      <c r="NLJ12" s="934"/>
      <c r="NLK12" s="934"/>
      <c r="NLL12" s="934"/>
      <c r="NLM12" s="934"/>
      <c r="NLN12" s="934"/>
      <c r="NLO12" s="934"/>
      <c r="NLP12" s="934"/>
      <c r="NLQ12" s="934"/>
      <c r="NLR12" s="934"/>
      <c r="NLS12" s="934"/>
      <c r="NLT12" s="934"/>
      <c r="NLU12" s="934"/>
      <c r="NLV12" s="934"/>
      <c r="NLW12" s="934"/>
      <c r="NLX12" s="934"/>
      <c r="NLY12" s="934"/>
      <c r="NLZ12" s="934"/>
      <c r="NMA12" s="934"/>
      <c r="NMB12" s="934"/>
      <c r="NMC12" s="934"/>
      <c r="NMD12" s="934"/>
      <c r="NME12" s="934"/>
      <c r="NMF12" s="934"/>
      <c r="NMG12" s="934"/>
      <c r="NMH12" s="934"/>
      <c r="NMI12" s="934"/>
      <c r="NMJ12" s="934"/>
      <c r="NMK12" s="934"/>
      <c r="NML12" s="934"/>
      <c r="NMM12" s="934"/>
      <c r="NMN12" s="934"/>
      <c r="NMO12" s="934"/>
      <c r="NMP12" s="934"/>
      <c r="NMQ12" s="934"/>
      <c r="NMR12" s="934"/>
      <c r="NMS12" s="934"/>
      <c r="NMT12" s="934"/>
      <c r="NMU12" s="934"/>
      <c r="NMV12" s="934"/>
      <c r="NMW12" s="934"/>
      <c r="NMX12" s="934"/>
      <c r="NMY12" s="934"/>
      <c r="NMZ12" s="934"/>
      <c r="NNA12" s="934"/>
      <c r="NNB12" s="934"/>
      <c r="NNC12" s="934"/>
      <c r="NND12" s="934"/>
      <c r="NNE12" s="934"/>
      <c r="NNF12" s="934"/>
      <c r="NNG12" s="934"/>
      <c r="NNH12" s="934"/>
      <c r="NNI12" s="934"/>
      <c r="NNJ12" s="934"/>
      <c r="NNK12" s="934"/>
      <c r="NNL12" s="934"/>
      <c r="NNM12" s="934"/>
      <c r="NNN12" s="934"/>
      <c r="NNO12" s="934"/>
      <c r="NNP12" s="934"/>
      <c r="NNQ12" s="934"/>
      <c r="NNR12" s="934"/>
      <c r="NNS12" s="934"/>
      <c r="NNT12" s="934"/>
      <c r="NNU12" s="934"/>
      <c r="NNV12" s="934"/>
      <c r="NNW12" s="934"/>
      <c r="NNX12" s="934"/>
      <c r="NNY12" s="934"/>
      <c r="NNZ12" s="934"/>
      <c r="NOA12" s="934"/>
      <c r="NOB12" s="934"/>
      <c r="NOC12" s="934"/>
      <c r="NOD12" s="934"/>
      <c r="NOE12" s="934"/>
      <c r="NOF12" s="934"/>
      <c r="NOG12" s="934"/>
      <c r="NOH12" s="934"/>
      <c r="NOI12" s="934"/>
      <c r="NOJ12" s="934"/>
      <c r="NOK12" s="934"/>
      <c r="NOL12" s="934"/>
      <c r="NOM12" s="934"/>
      <c r="NON12" s="934"/>
      <c r="NOO12" s="934"/>
      <c r="NOP12" s="934"/>
      <c r="NOQ12" s="934"/>
      <c r="NOR12" s="934"/>
      <c r="NOS12" s="934"/>
      <c r="NOT12" s="934"/>
      <c r="NOU12" s="934"/>
      <c r="NOV12" s="934"/>
      <c r="NOW12" s="934"/>
      <c r="NOX12" s="934"/>
      <c r="NOY12" s="934"/>
      <c r="NOZ12" s="934"/>
      <c r="NPA12" s="934"/>
      <c r="NPB12" s="934"/>
      <c r="NPC12" s="934"/>
      <c r="NPD12" s="934"/>
      <c r="NPE12" s="934"/>
      <c r="NPF12" s="934"/>
      <c r="NPG12" s="934"/>
      <c r="NPH12" s="934"/>
      <c r="NPI12" s="934"/>
      <c r="NPJ12" s="934"/>
      <c r="NPK12" s="934"/>
      <c r="NPL12" s="934"/>
      <c r="NPM12" s="934"/>
      <c r="NPN12" s="934"/>
      <c r="NPO12" s="934"/>
      <c r="NPP12" s="934"/>
      <c r="NPQ12" s="934"/>
      <c r="NPR12" s="934"/>
      <c r="NPS12" s="934"/>
      <c r="NPT12" s="934"/>
      <c r="NPU12" s="934"/>
      <c r="NPV12" s="934"/>
      <c r="NPW12" s="934"/>
      <c r="NPX12" s="934"/>
      <c r="NPY12" s="934"/>
      <c r="NPZ12" s="934"/>
      <c r="NQA12" s="934"/>
      <c r="NQB12" s="934"/>
      <c r="NQC12" s="934"/>
      <c r="NQD12" s="934"/>
      <c r="NQE12" s="934"/>
      <c r="NQF12" s="934"/>
      <c r="NQG12" s="934"/>
      <c r="NQH12" s="934"/>
      <c r="NQI12" s="934"/>
      <c r="NQJ12" s="934"/>
      <c r="NQK12" s="934"/>
      <c r="NQL12" s="934"/>
      <c r="NQM12" s="934"/>
      <c r="NQN12" s="934"/>
      <c r="NQO12" s="934"/>
      <c r="NQP12" s="934"/>
      <c r="NQQ12" s="934"/>
      <c r="NQR12" s="934"/>
      <c r="NQS12" s="934"/>
      <c r="NQT12" s="934"/>
      <c r="NQU12" s="934"/>
      <c r="NQV12" s="934"/>
      <c r="NQW12" s="934"/>
      <c r="NQX12" s="934"/>
      <c r="NQY12" s="934"/>
      <c r="NQZ12" s="934"/>
      <c r="NRA12" s="934"/>
      <c r="NRB12" s="934"/>
      <c r="NRC12" s="934"/>
      <c r="NRD12" s="934"/>
      <c r="NRE12" s="934"/>
      <c r="NRF12" s="934"/>
      <c r="NRG12" s="934"/>
      <c r="NRH12" s="934"/>
      <c r="NRI12" s="934"/>
      <c r="NRJ12" s="934"/>
      <c r="NRK12" s="934"/>
      <c r="NRL12" s="934"/>
      <c r="NRM12" s="934"/>
      <c r="NRN12" s="934"/>
      <c r="NRO12" s="934"/>
      <c r="NRP12" s="934"/>
      <c r="NRQ12" s="934"/>
      <c r="NRR12" s="934"/>
      <c r="NRS12" s="934"/>
      <c r="NRT12" s="934"/>
      <c r="NRU12" s="934"/>
      <c r="NRV12" s="934"/>
      <c r="NRW12" s="934"/>
      <c r="NRX12" s="934"/>
      <c r="NRY12" s="934"/>
      <c r="NRZ12" s="934"/>
      <c r="NSA12" s="934"/>
      <c r="NSB12" s="934"/>
      <c r="NSC12" s="934"/>
      <c r="NSD12" s="934"/>
      <c r="NSE12" s="934"/>
      <c r="NSF12" s="934"/>
      <c r="NSG12" s="934"/>
      <c r="NSH12" s="934"/>
      <c r="NSI12" s="934"/>
      <c r="NSJ12" s="934"/>
      <c r="NSK12" s="934"/>
      <c r="NSL12" s="934"/>
      <c r="NSM12" s="934"/>
      <c r="NSN12" s="934"/>
      <c r="NSO12" s="934"/>
      <c r="NSP12" s="934"/>
      <c r="NSQ12" s="934"/>
      <c r="NSR12" s="934"/>
      <c r="NSS12" s="934"/>
      <c r="NST12" s="934"/>
      <c r="NSU12" s="934"/>
      <c r="NSV12" s="934"/>
      <c r="NSW12" s="934"/>
      <c r="NSX12" s="934"/>
      <c r="NSY12" s="934"/>
      <c r="NSZ12" s="934"/>
      <c r="NTA12" s="934"/>
      <c r="NTB12" s="934"/>
      <c r="NTC12" s="934"/>
      <c r="NTD12" s="934"/>
      <c r="NTE12" s="934"/>
      <c r="NTF12" s="934"/>
      <c r="NTG12" s="934"/>
      <c r="NTH12" s="934"/>
      <c r="NTI12" s="934"/>
      <c r="NTJ12" s="934"/>
      <c r="NTK12" s="934"/>
      <c r="NTL12" s="934"/>
      <c r="NTM12" s="934"/>
      <c r="NTN12" s="934"/>
      <c r="NTO12" s="934"/>
      <c r="NTP12" s="934"/>
      <c r="NTQ12" s="934"/>
      <c r="NTR12" s="934"/>
      <c r="NTS12" s="934"/>
      <c r="NTT12" s="934"/>
      <c r="NTU12" s="934"/>
      <c r="NTV12" s="934"/>
      <c r="NTW12" s="934"/>
      <c r="NTX12" s="934"/>
      <c r="NTY12" s="934"/>
      <c r="NTZ12" s="934"/>
      <c r="NUA12" s="934"/>
      <c r="NUB12" s="934"/>
      <c r="NUC12" s="934"/>
      <c r="NUD12" s="934"/>
      <c r="NUE12" s="934"/>
      <c r="NUF12" s="934"/>
      <c r="NUG12" s="934"/>
      <c r="NUH12" s="934"/>
      <c r="NUI12" s="934"/>
      <c r="NUJ12" s="934"/>
      <c r="NUK12" s="934"/>
      <c r="NUL12" s="934"/>
      <c r="NUM12" s="934"/>
      <c r="NUN12" s="934"/>
      <c r="NUO12" s="934"/>
      <c r="NUP12" s="934"/>
      <c r="NUQ12" s="934"/>
      <c r="NUR12" s="934"/>
      <c r="NUS12" s="934"/>
      <c r="NUT12" s="934"/>
      <c r="NUU12" s="934"/>
      <c r="NUV12" s="934"/>
      <c r="NUW12" s="934"/>
      <c r="NUX12" s="934"/>
      <c r="NUY12" s="934"/>
      <c r="NUZ12" s="934"/>
      <c r="NVA12" s="934"/>
      <c r="NVB12" s="934"/>
      <c r="NVC12" s="934"/>
      <c r="NVD12" s="934"/>
      <c r="NVE12" s="934"/>
      <c r="NVF12" s="934"/>
      <c r="NVG12" s="934"/>
      <c r="NVH12" s="934"/>
      <c r="NVI12" s="934"/>
      <c r="NVJ12" s="934"/>
      <c r="NVK12" s="934"/>
      <c r="NVL12" s="934"/>
      <c r="NVM12" s="934"/>
      <c r="NVN12" s="934"/>
      <c r="NVO12" s="934"/>
      <c r="NVP12" s="934"/>
      <c r="NVQ12" s="934"/>
      <c r="NVR12" s="934"/>
      <c r="NVS12" s="934"/>
      <c r="NVT12" s="934"/>
      <c r="NVU12" s="934"/>
      <c r="NVV12" s="934"/>
      <c r="NVW12" s="934"/>
      <c r="NVX12" s="934"/>
      <c r="NVY12" s="934"/>
      <c r="NVZ12" s="934"/>
      <c r="NWA12" s="934"/>
      <c r="NWB12" s="934"/>
      <c r="NWC12" s="934"/>
      <c r="NWD12" s="934"/>
      <c r="NWE12" s="934"/>
      <c r="NWF12" s="934"/>
      <c r="NWG12" s="934"/>
      <c r="NWH12" s="934"/>
      <c r="NWI12" s="934"/>
      <c r="NWJ12" s="934"/>
      <c r="NWK12" s="934"/>
      <c r="NWL12" s="934"/>
      <c r="NWM12" s="934"/>
      <c r="NWN12" s="934"/>
      <c r="NWO12" s="934"/>
      <c r="NWP12" s="934"/>
      <c r="NWQ12" s="934"/>
      <c r="NWR12" s="934"/>
      <c r="NWS12" s="934"/>
      <c r="NWT12" s="934"/>
      <c r="NWU12" s="934"/>
      <c r="NWV12" s="934"/>
      <c r="NWW12" s="934"/>
      <c r="NWX12" s="934"/>
      <c r="NWY12" s="934"/>
      <c r="NWZ12" s="934"/>
      <c r="NXA12" s="934"/>
      <c r="NXB12" s="934"/>
      <c r="NXC12" s="934"/>
      <c r="NXD12" s="934"/>
      <c r="NXE12" s="934"/>
      <c r="NXF12" s="934"/>
      <c r="NXG12" s="934"/>
      <c r="NXH12" s="934"/>
      <c r="NXI12" s="934"/>
      <c r="NXJ12" s="934"/>
      <c r="NXK12" s="934"/>
      <c r="NXL12" s="934"/>
      <c r="NXM12" s="934"/>
      <c r="NXN12" s="934"/>
      <c r="NXO12" s="934"/>
      <c r="NXP12" s="934"/>
      <c r="NXQ12" s="934"/>
      <c r="NXR12" s="934"/>
      <c r="NXS12" s="934"/>
      <c r="NXT12" s="934"/>
      <c r="NXU12" s="934"/>
      <c r="NXV12" s="934"/>
      <c r="NXW12" s="934"/>
      <c r="NXX12" s="934"/>
      <c r="NXY12" s="934"/>
      <c r="NXZ12" s="934"/>
      <c r="NYA12" s="934"/>
      <c r="NYB12" s="934"/>
      <c r="NYC12" s="934"/>
      <c r="NYD12" s="934"/>
      <c r="NYE12" s="934"/>
      <c r="NYF12" s="934"/>
      <c r="NYG12" s="934"/>
      <c r="NYH12" s="934"/>
      <c r="NYI12" s="934"/>
      <c r="NYJ12" s="934"/>
      <c r="NYK12" s="934"/>
      <c r="NYL12" s="934"/>
      <c r="NYM12" s="934"/>
      <c r="NYN12" s="934"/>
      <c r="NYO12" s="934"/>
      <c r="NYP12" s="934"/>
      <c r="NYQ12" s="934"/>
      <c r="NYR12" s="934"/>
      <c r="NYS12" s="934"/>
      <c r="NYT12" s="934"/>
      <c r="NYU12" s="934"/>
      <c r="NYV12" s="934"/>
      <c r="NYW12" s="934"/>
      <c r="NYX12" s="934"/>
      <c r="NYY12" s="934"/>
      <c r="NYZ12" s="934"/>
      <c r="NZA12" s="934"/>
      <c r="NZB12" s="934"/>
      <c r="NZC12" s="934"/>
      <c r="NZD12" s="934"/>
      <c r="NZE12" s="934"/>
      <c r="NZF12" s="934"/>
      <c r="NZG12" s="934"/>
      <c r="NZH12" s="934"/>
      <c r="NZI12" s="934"/>
      <c r="NZJ12" s="934"/>
      <c r="NZK12" s="934"/>
      <c r="NZL12" s="934"/>
      <c r="NZM12" s="934"/>
      <c r="NZN12" s="934"/>
      <c r="NZO12" s="934"/>
      <c r="NZP12" s="934"/>
      <c r="NZQ12" s="934"/>
      <c r="NZR12" s="934"/>
      <c r="NZS12" s="934"/>
      <c r="NZT12" s="934"/>
      <c r="NZU12" s="934"/>
      <c r="NZV12" s="934"/>
      <c r="NZW12" s="934"/>
      <c r="NZX12" s="934"/>
      <c r="NZY12" s="934"/>
      <c r="NZZ12" s="934"/>
      <c r="OAA12" s="934"/>
      <c r="OAB12" s="934"/>
      <c r="OAC12" s="934"/>
      <c r="OAD12" s="934"/>
      <c r="OAE12" s="934"/>
      <c r="OAF12" s="934"/>
      <c r="OAG12" s="934"/>
      <c r="OAH12" s="934"/>
      <c r="OAI12" s="934"/>
      <c r="OAJ12" s="934"/>
      <c r="OAK12" s="934"/>
      <c r="OAL12" s="934"/>
      <c r="OAM12" s="934"/>
      <c r="OAN12" s="934"/>
      <c r="OAO12" s="934"/>
      <c r="OAP12" s="934"/>
      <c r="OAQ12" s="934"/>
      <c r="OAR12" s="934"/>
      <c r="OAS12" s="934"/>
      <c r="OAT12" s="934"/>
      <c r="OAU12" s="934"/>
      <c r="OAV12" s="934"/>
      <c r="OAW12" s="934"/>
      <c r="OAX12" s="934"/>
      <c r="OAY12" s="934"/>
      <c r="OAZ12" s="934"/>
      <c r="OBA12" s="934"/>
      <c r="OBB12" s="934"/>
      <c r="OBC12" s="934"/>
      <c r="OBD12" s="934"/>
      <c r="OBE12" s="934"/>
      <c r="OBF12" s="934"/>
      <c r="OBG12" s="934"/>
      <c r="OBH12" s="934"/>
      <c r="OBI12" s="934"/>
      <c r="OBJ12" s="934"/>
      <c r="OBK12" s="934"/>
      <c r="OBL12" s="934"/>
      <c r="OBM12" s="934"/>
      <c r="OBN12" s="934"/>
      <c r="OBO12" s="934"/>
      <c r="OBP12" s="934"/>
      <c r="OBQ12" s="934"/>
      <c r="OBR12" s="934"/>
      <c r="OBS12" s="934"/>
      <c r="OBT12" s="934"/>
      <c r="OBU12" s="934"/>
      <c r="OBV12" s="934"/>
      <c r="OBW12" s="934"/>
      <c r="OBX12" s="934"/>
      <c r="OBY12" s="934"/>
      <c r="OBZ12" s="934"/>
      <c r="OCA12" s="934"/>
      <c r="OCB12" s="934"/>
      <c r="OCC12" s="934"/>
      <c r="OCD12" s="934"/>
      <c r="OCE12" s="934"/>
      <c r="OCF12" s="934"/>
      <c r="OCG12" s="934"/>
      <c r="OCH12" s="934"/>
      <c r="OCI12" s="934"/>
      <c r="OCJ12" s="934"/>
      <c r="OCK12" s="934"/>
      <c r="OCL12" s="934"/>
      <c r="OCM12" s="934"/>
      <c r="OCN12" s="934"/>
      <c r="OCO12" s="934"/>
      <c r="OCP12" s="934"/>
      <c r="OCQ12" s="934"/>
      <c r="OCR12" s="934"/>
      <c r="OCS12" s="934"/>
      <c r="OCT12" s="934"/>
      <c r="OCU12" s="934"/>
      <c r="OCV12" s="934"/>
      <c r="OCW12" s="934"/>
      <c r="OCX12" s="934"/>
      <c r="OCY12" s="934"/>
      <c r="OCZ12" s="934"/>
      <c r="ODA12" s="934"/>
      <c r="ODB12" s="934"/>
      <c r="ODC12" s="934"/>
      <c r="ODD12" s="934"/>
      <c r="ODE12" s="934"/>
      <c r="ODF12" s="934"/>
      <c r="ODG12" s="934"/>
      <c r="ODH12" s="934"/>
      <c r="ODI12" s="934"/>
      <c r="ODJ12" s="934"/>
      <c r="ODK12" s="934"/>
      <c r="ODL12" s="934"/>
      <c r="ODM12" s="934"/>
      <c r="ODN12" s="934"/>
      <c r="ODO12" s="934"/>
      <c r="ODP12" s="934"/>
      <c r="ODQ12" s="934"/>
      <c r="ODR12" s="934"/>
      <c r="ODS12" s="934"/>
      <c r="ODT12" s="934"/>
      <c r="ODU12" s="934"/>
      <c r="ODV12" s="934"/>
      <c r="ODW12" s="934"/>
      <c r="ODX12" s="934"/>
      <c r="ODY12" s="934"/>
      <c r="ODZ12" s="934"/>
      <c r="OEA12" s="934"/>
      <c r="OEB12" s="934"/>
      <c r="OEC12" s="934"/>
      <c r="OED12" s="934"/>
      <c r="OEE12" s="934"/>
      <c r="OEF12" s="934"/>
      <c r="OEG12" s="934"/>
      <c r="OEH12" s="934"/>
      <c r="OEI12" s="934"/>
      <c r="OEJ12" s="934"/>
      <c r="OEK12" s="934"/>
      <c r="OEL12" s="934"/>
      <c r="OEM12" s="934"/>
      <c r="OEN12" s="934"/>
      <c r="OEO12" s="934"/>
      <c r="OEP12" s="934"/>
      <c r="OEQ12" s="934"/>
      <c r="OER12" s="934"/>
      <c r="OES12" s="934"/>
      <c r="OET12" s="934"/>
      <c r="OEU12" s="934"/>
      <c r="OEV12" s="934"/>
      <c r="OEW12" s="934"/>
      <c r="OEX12" s="934"/>
      <c r="OEY12" s="934"/>
      <c r="OEZ12" s="934"/>
      <c r="OFA12" s="934"/>
      <c r="OFB12" s="934"/>
      <c r="OFC12" s="934"/>
      <c r="OFD12" s="934"/>
      <c r="OFE12" s="934"/>
      <c r="OFF12" s="934"/>
      <c r="OFG12" s="934"/>
      <c r="OFH12" s="934"/>
      <c r="OFI12" s="934"/>
      <c r="OFJ12" s="934"/>
      <c r="OFK12" s="934"/>
      <c r="OFL12" s="934"/>
      <c r="OFM12" s="934"/>
      <c r="OFN12" s="934"/>
      <c r="OFO12" s="934"/>
      <c r="OFP12" s="934"/>
      <c r="OFQ12" s="934"/>
      <c r="OFR12" s="934"/>
      <c r="OFS12" s="934"/>
      <c r="OFT12" s="934"/>
      <c r="OFU12" s="934"/>
      <c r="OFV12" s="934"/>
      <c r="OFW12" s="934"/>
      <c r="OFX12" s="934"/>
      <c r="OFY12" s="934"/>
      <c r="OFZ12" s="934"/>
      <c r="OGA12" s="934"/>
      <c r="OGB12" s="934"/>
      <c r="OGC12" s="934"/>
      <c r="OGD12" s="934"/>
      <c r="OGE12" s="934"/>
      <c r="OGF12" s="934"/>
      <c r="OGG12" s="934"/>
      <c r="OGH12" s="934"/>
      <c r="OGI12" s="934"/>
      <c r="OGJ12" s="934"/>
      <c r="OGK12" s="934"/>
      <c r="OGL12" s="934"/>
      <c r="OGM12" s="934"/>
      <c r="OGN12" s="934"/>
      <c r="OGO12" s="934"/>
      <c r="OGP12" s="934"/>
      <c r="OGQ12" s="934"/>
      <c r="OGR12" s="934"/>
      <c r="OGS12" s="934"/>
      <c r="OGT12" s="934"/>
      <c r="OGU12" s="934"/>
      <c r="OGV12" s="934"/>
      <c r="OGW12" s="934"/>
      <c r="OGX12" s="934"/>
      <c r="OGY12" s="934"/>
      <c r="OGZ12" s="934"/>
      <c r="OHA12" s="934"/>
      <c r="OHB12" s="934"/>
      <c r="OHC12" s="934"/>
      <c r="OHD12" s="934"/>
      <c r="OHE12" s="934"/>
      <c r="OHF12" s="934"/>
      <c r="OHG12" s="934"/>
      <c r="OHH12" s="934"/>
      <c r="OHI12" s="934"/>
      <c r="OHJ12" s="934"/>
      <c r="OHK12" s="934"/>
      <c r="OHL12" s="934"/>
      <c r="OHM12" s="934"/>
      <c r="OHN12" s="934"/>
      <c r="OHO12" s="934"/>
      <c r="OHP12" s="934"/>
      <c r="OHQ12" s="934"/>
      <c r="OHR12" s="934"/>
      <c r="OHS12" s="934"/>
      <c r="OHT12" s="934"/>
      <c r="OHU12" s="934"/>
      <c r="OHV12" s="934"/>
      <c r="OHW12" s="934"/>
      <c r="OHX12" s="934"/>
      <c r="OHY12" s="934"/>
      <c r="OHZ12" s="934"/>
      <c r="OIA12" s="934"/>
      <c r="OIB12" s="934"/>
      <c r="OIC12" s="934"/>
      <c r="OID12" s="934"/>
      <c r="OIE12" s="934"/>
      <c r="OIF12" s="934"/>
      <c r="OIG12" s="934"/>
      <c r="OIH12" s="934"/>
      <c r="OII12" s="934"/>
      <c r="OIJ12" s="934"/>
      <c r="OIK12" s="934"/>
      <c r="OIL12" s="934"/>
      <c r="OIM12" s="934"/>
      <c r="OIN12" s="934"/>
      <c r="OIO12" s="934"/>
      <c r="OIP12" s="934"/>
      <c r="OIQ12" s="934"/>
      <c r="OIR12" s="934"/>
      <c r="OIS12" s="934"/>
      <c r="OIT12" s="934"/>
      <c r="OIU12" s="934"/>
      <c r="OIV12" s="934"/>
      <c r="OIW12" s="934"/>
      <c r="OIX12" s="934"/>
      <c r="OIY12" s="934"/>
      <c r="OIZ12" s="934"/>
      <c r="OJA12" s="934"/>
      <c r="OJB12" s="934"/>
      <c r="OJC12" s="934"/>
      <c r="OJD12" s="934"/>
      <c r="OJE12" s="934"/>
      <c r="OJF12" s="934"/>
      <c r="OJG12" s="934"/>
      <c r="OJH12" s="934"/>
      <c r="OJI12" s="934"/>
      <c r="OJJ12" s="934"/>
      <c r="OJK12" s="934"/>
      <c r="OJL12" s="934"/>
      <c r="OJM12" s="934"/>
      <c r="OJN12" s="934"/>
      <c r="OJO12" s="934"/>
      <c r="OJP12" s="934"/>
      <c r="OJQ12" s="934"/>
      <c r="OJR12" s="934"/>
      <c r="OJS12" s="934"/>
      <c r="OJT12" s="934"/>
      <c r="OJU12" s="934"/>
      <c r="OJV12" s="934"/>
      <c r="OJW12" s="934"/>
      <c r="OJX12" s="934"/>
      <c r="OJY12" s="934"/>
      <c r="OJZ12" s="934"/>
      <c r="OKA12" s="934"/>
      <c r="OKB12" s="934"/>
      <c r="OKC12" s="934"/>
      <c r="OKD12" s="934"/>
      <c r="OKE12" s="934"/>
      <c r="OKF12" s="934"/>
      <c r="OKG12" s="934"/>
      <c r="OKH12" s="934"/>
      <c r="OKI12" s="934"/>
      <c r="OKJ12" s="934"/>
      <c r="OKK12" s="934"/>
      <c r="OKL12" s="934"/>
      <c r="OKM12" s="934"/>
      <c r="OKN12" s="934"/>
      <c r="OKO12" s="934"/>
      <c r="OKP12" s="934"/>
      <c r="OKQ12" s="934"/>
      <c r="OKR12" s="934"/>
      <c r="OKS12" s="934"/>
      <c r="OKT12" s="934"/>
      <c r="OKU12" s="934"/>
      <c r="OKV12" s="934"/>
      <c r="OKW12" s="934"/>
      <c r="OKX12" s="934"/>
      <c r="OKY12" s="934"/>
      <c r="OKZ12" s="934"/>
      <c r="OLA12" s="934"/>
      <c r="OLB12" s="934"/>
      <c r="OLC12" s="934"/>
      <c r="OLD12" s="934"/>
      <c r="OLE12" s="934"/>
      <c r="OLF12" s="934"/>
      <c r="OLG12" s="934"/>
      <c r="OLH12" s="934"/>
      <c r="OLI12" s="934"/>
      <c r="OLJ12" s="934"/>
      <c r="OLK12" s="934"/>
      <c r="OLL12" s="934"/>
      <c r="OLM12" s="934"/>
      <c r="OLN12" s="934"/>
      <c r="OLO12" s="934"/>
      <c r="OLP12" s="934"/>
      <c r="OLQ12" s="934"/>
      <c r="OLR12" s="934"/>
      <c r="OLS12" s="934"/>
      <c r="OLT12" s="934"/>
      <c r="OLU12" s="934"/>
      <c r="OLV12" s="934"/>
      <c r="OLW12" s="934"/>
      <c r="OLX12" s="934"/>
      <c r="OLY12" s="934"/>
      <c r="OLZ12" s="934"/>
      <c r="OMA12" s="934"/>
      <c r="OMB12" s="934"/>
      <c r="OMC12" s="934"/>
      <c r="OMD12" s="934"/>
      <c r="OME12" s="934"/>
      <c r="OMF12" s="934"/>
      <c r="OMG12" s="934"/>
      <c r="OMH12" s="934"/>
      <c r="OMI12" s="934"/>
      <c r="OMJ12" s="934"/>
      <c r="OMK12" s="934"/>
      <c r="OML12" s="934"/>
      <c r="OMM12" s="934"/>
      <c r="OMN12" s="934"/>
      <c r="OMO12" s="934"/>
      <c r="OMP12" s="934"/>
      <c r="OMQ12" s="934"/>
      <c r="OMR12" s="934"/>
      <c r="OMS12" s="934"/>
      <c r="OMT12" s="934"/>
      <c r="OMU12" s="934"/>
      <c r="OMV12" s="934"/>
      <c r="OMW12" s="934"/>
      <c r="OMX12" s="934"/>
      <c r="OMY12" s="934"/>
      <c r="OMZ12" s="934"/>
      <c r="ONA12" s="934"/>
      <c r="ONB12" s="934"/>
      <c r="ONC12" s="934"/>
      <c r="OND12" s="934"/>
      <c r="ONE12" s="934"/>
      <c r="ONF12" s="934"/>
      <c r="ONG12" s="934"/>
      <c r="ONH12" s="934"/>
      <c r="ONI12" s="934"/>
      <c r="ONJ12" s="934"/>
      <c r="ONK12" s="934"/>
      <c r="ONL12" s="934"/>
      <c r="ONM12" s="934"/>
      <c r="ONN12" s="934"/>
      <c r="ONO12" s="934"/>
      <c r="ONP12" s="934"/>
      <c r="ONQ12" s="934"/>
      <c r="ONR12" s="934"/>
      <c r="ONS12" s="934"/>
      <c r="ONT12" s="934"/>
      <c r="ONU12" s="934"/>
      <c r="ONV12" s="934"/>
      <c r="ONW12" s="934"/>
      <c r="ONX12" s="934"/>
      <c r="ONY12" s="934"/>
      <c r="ONZ12" s="934"/>
      <c r="OOA12" s="934"/>
      <c r="OOB12" s="934"/>
      <c r="OOC12" s="934"/>
      <c r="OOD12" s="934"/>
      <c r="OOE12" s="934"/>
      <c r="OOF12" s="934"/>
      <c r="OOG12" s="934"/>
      <c r="OOH12" s="934"/>
      <c r="OOI12" s="934"/>
      <c r="OOJ12" s="934"/>
      <c r="OOK12" s="934"/>
      <c r="OOL12" s="934"/>
      <c r="OOM12" s="934"/>
      <c r="OON12" s="934"/>
      <c r="OOO12" s="934"/>
      <c r="OOP12" s="934"/>
      <c r="OOQ12" s="934"/>
      <c r="OOR12" s="934"/>
      <c r="OOS12" s="934"/>
      <c r="OOT12" s="934"/>
      <c r="OOU12" s="934"/>
      <c r="OOV12" s="934"/>
      <c r="OOW12" s="934"/>
      <c r="OOX12" s="934"/>
      <c r="OOY12" s="934"/>
      <c r="OOZ12" s="934"/>
      <c r="OPA12" s="934"/>
      <c r="OPB12" s="934"/>
      <c r="OPC12" s="934"/>
      <c r="OPD12" s="934"/>
      <c r="OPE12" s="934"/>
      <c r="OPF12" s="934"/>
      <c r="OPG12" s="934"/>
      <c r="OPH12" s="934"/>
      <c r="OPI12" s="934"/>
      <c r="OPJ12" s="934"/>
      <c r="OPK12" s="934"/>
      <c r="OPL12" s="934"/>
      <c r="OPM12" s="934"/>
      <c r="OPN12" s="934"/>
      <c r="OPO12" s="934"/>
      <c r="OPP12" s="934"/>
      <c r="OPQ12" s="934"/>
      <c r="OPR12" s="934"/>
      <c r="OPS12" s="934"/>
      <c r="OPT12" s="934"/>
      <c r="OPU12" s="934"/>
      <c r="OPV12" s="934"/>
      <c r="OPW12" s="934"/>
      <c r="OPX12" s="934"/>
      <c r="OPY12" s="934"/>
      <c r="OPZ12" s="934"/>
      <c r="OQA12" s="934"/>
      <c r="OQB12" s="934"/>
      <c r="OQC12" s="934"/>
      <c r="OQD12" s="934"/>
      <c r="OQE12" s="934"/>
      <c r="OQF12" s="934"/>
      <c r="OQG12" s="934"/>
      <c r="OQH12" s="934"/>
      <c r="OQI12" s="934"/>
      <c r="OQJ12" s="934"/>
      <c r="OQK12" s="934"/>
      <c r="OQL12" s="934"/>
      <c r="OQM12" s="934"/>
      <c r="OQN12" s="934"/>
      <c r="OQO12" s="934"/>
      <c r="OQP12" s="934"/>
      <c r="OQQ12" s="934"/>
      <c r="OQR12" s="934"/>
      <c r="OQS12" s="934"/>
      <c r="OQT12" s="934"/>
      <c r="OQU12" s="934"/>
      <c r="OQV12" s="934"/>
      <c r="OQW12" s="934"/>
      <c r="OQX12" s="934"/>
      <c r="OQY12" s="934"/>
      <c r="OQZ12" s="934"/>
      <c r="ORA12" s="934"/>
      <c r="ORB12" s="934"/>
      <c r="ORC12" s="934"/>
      <c r="ORD12" s="934"/>
      <c r="ORE12" s="934"/>
      <c r="ORF12" s="934"/>
      <c r="ORG12" s="934"/>
      <c r="ORH12" s="934"/>
      <c r="ORI12" s="934"/>
      <c r="ORJ12" s="934"/>
      <c r="ORK12" s="934"/>
      <c r="ORL12" s="934"/>
      <c r="ORM12" s="934"/>
      <c r="ORN12" s="934"/>
      <c r="ORO12" s="934"/>
      <c r="ORP12" s="934"/>
      <c r="ORQ12" s="934"/>
      <c r="ORR12" s="934"/>
      <c r="ORS12" s="934"/>
      <c r="ORT12" s="934"/>
      <c r="ORU12" s="934"/>
      <c r="ORV12" s="934"/>
      <c r="ORW12" s="934"/>
      <c r="ORX12" s="934"/>
      <c r="ORY12" s="934"/>
      <c r="ORZ12" s="934"/>
      <c r="OSA12" s="934"/>
      <c r="OSB12" s="934"/>
      <c r="OSC12" s="934"/>
      <c r="OSD12" s="934"/>
      <c r="OSE12" s="934"/>
      <c r="OSF12" s="934"/>
      <c r="OSG12" s="934"/>
      <c r="OSH12" s="934"/>
      <c r="OSI12" s="934"/>
      <c r="OSJ12" s="934"/>
      <c r="OSK12" s="934"/>
      <c r="OSL12" s="934"/>
      <c r="OSM12" s="934"/>
      <c r="OSN12" s="934"/>
      <c r="OSO12" s="934"/>
      <c r="OSP12" s="934"/>
      <c r="OSQ12" s="934"/>
      <c r="OSR12" s="934"/>
      <c r="OSS12" s="934"/>
      <c r="OST12" s="934"/>
      <c r="OSU12" s="934"/>
      <c r="OSV12" s="934"/>
      <c r="OSW12" s="934"/>
      <c r="OSX12" s="934"/>
      <c r="OSY12" s="934"/>
      <c r="OSZ12" s="934"/>
      <c r="OTA12" s="934"/>
      <c r="OTB12" s="934"/>
      <c r="OTC12" s="934"/>
      <c r="OTD12" s="934"/>
      <c r="OTE12" s="934"/>
      <c r="OTF12" s="934"/>
      <c r="OTG12" s="934"/>
      <c r="OTH12" s="934"/>
      <c r="OTI12" s="934"/>
      <c r="OTJ12" s="934"/>
      <c r="OTK12" s="934"/>
      <c r="OTL12" s="934"/>
      <c r="OTM12" s="934"/>
      <c r="OTN12" s="934"/>
      <c r="OTO12" s="934"/>
      <c r="OTP12" s="934"/>
      <c r="OTQ12" s="934"/>
      <c r="OTR12" s="934"/>
      <c r="OTS12" s="934"/>
      <c r="OTT12" s="934"/>
      <c r="OTU12" s="934"/>
      <c r="OTV12" s="934"/>
      <c r="OTW12" s="934"/>
      <c r="OTX12" s="934"/>
      <c r="OTY12" s="934"/>
      <c r="OTZ12" s="934"/>
      <c r="OUA12" s="934"/>
      <c r="OUB12" s="934"/>
      <c r="OUC12" s="934"/>
      <c r="OUD12" s="934"/>
      <c r="OUE12" s="934"/>
      <c r="OUF12" s="934"/>
      <c r="OUG12" s="934"/>
      <c r="OUH12" s="934"/>
      <c r="OUI12" s="934"/>
      <c r="OUJ12" s="934"/>
      <c r="OUK12" s="934"/>
      <c r="OUL12" s="934"/>
      <c r="OUM12" s="934"/>
      <c r="OUN12" s="934"/>
      <c r="OUO12" s="934"/>
      <c r="OUP12" s="934"/>
      <c r="OUQ12" s="934"/>
      <c r="OUR12" s="934"/>
      <c r="OUS12" s="934"/>
      <c r="OUT12" s="934"/>
      <c r="OUU12" s="934"/>
      <c r="OUV12" s="934"/>
      <c r="OUW12" s="934"/>
      <c r="OUX12" s="934"/>
      <c r="OUY12" s="934"/>
      <c r="OUZ12" s="934"/>
      <c r="OVA12" s="934"/>
      <c r="OVB12" s="934"/>
      <c r="OVC12" s="934"/>
      <c r="OVD12" s="934"/>
      <c r="OVE12" s="934"/>
      <c r="OVF12" s="934"/>
      <c r="OVG12" s="934"/>
      <c r="OVH12" s="934"/>
      <c r="OVI12" s="934"/>
      <c r="OVJ12" s="934"/>
      <c r="OVK12" s="934"/>
      <c r="OVL12" s="934"/>
      <c r="OVM12" s="934"/>
      <c r="OVN12" s="934"/>
      <c r="OVO12" s="934"/>
      <c r="OVP12" s="934"/>
      <c r="OVQ12" s="934"/>
      <c r="OVR12" s="934"/>
      <c r="OVS12" s="934"/>
      <c r="OVT12" s="934"/>
      <c r="OVU12" s="934"/>
      <c r="OVV12" s="934"/>
      <c r="OVW12" s="934"/>
      <c r="OVX12" s="934"/>
      <c r="OVY12" s="934"/>
      <c r="OVZ12" s="934"/>
      <c r="OWA12" s="934"/>
      <c r="OWB12" s="934"/>
      <c r="OWC12" s="934"/>
      <c r="OWD12" s="934"/>
      <c r="OWE12" s="934"/>
      <c r="OWF12" s="934"/>
      <c r="OWG12" s="934"/>
      <c r="OWH12" s="934"/>
      <c r="OWI12" s="934"/>
      <c r="OWJ12" s="934"/>
      <c r="OWK12" s="934"/>
      <c r="OWL12" s="934"/>
      <c r="OWM12" s="934"/>
      <c r="OWN12" s="934"/>
      <c r="OWO12" s="934"/>
      <c r="OWP12" s="934"/>
      <c r="OWQ12" s="934"/>
      <c r="OWR12" s="934"/>
      <c r="OWS12" s="934"/>
      <c r="OWT12" s="934"/>
      <c r="OWU12" s="934"/>
      <c r="OWV12" s="934"/>
      <c r="OWW12" s="934"/>
      <c r="OWX12" s="934"/>
      <c r="OWY12" s="934"/>
      <c r="OWZ12" s="934"/>
      <c r="OXA12" s="934"/>
      <c r="OXB12" s="934"/>
      <c r="OXC12" s="934"/>
      <c r="OXD12" s="934"/>
      <c r="OXE12" s="934"/>
      <c r="OXF12" s="934"/>
      <c r="OXG12" s="934"/>
      <c r="OXH12" s="934"/>
      <c r="OXI12" s="934"/>
      <c r="OXJ12" s="934"/>
      <c r="OXK12" s="934"/>
      <c r="OXL12" s="934"/>
      <c r="OXM12" s="934"/>
      <c r="OXN12" s="934"/>
      <c r="OXO12" s="934"/>
      <c r="OXP12" s="934"/>
      <c r="OXQ12" s="934"/>
      <c r="OXR12" s="934"/>
      <c r="OXS12" s="934"/>
      <c r="OXT12" s="934"/>
      <c r="OXU12" s="934"/>
      <c r="OXV12" s="934"/>
      <c r="OXW12" s="934"/>
      <c r="OXX12" s="934"/>
      <c r="OXY12" s="934"/>
      <c r="OXZ12" s="934"/>
      <c r="OYA12" s="934"/>
      <c r="OYB12" s="934"/>
      <c r="OYC12" s="934"/>
      <c r="OYD12" s="934"/>
      <c r="OYE12" s="934"/>
      <c r="OYF12" s="934"/>
      <c r="OYG12" s="934"/>
      <c r="OYH12" s="934"/>
      <c r="OYI12" s="934"/>
      <c r="OYJ12" s="934"/>
      <c r="OYK12" s="934"/>
      <c r="OYL12" s="934"/>
      <c r="OYM12" s="934"/>
      <c r="OYN12" s="934"/>
      <c r="OYO12" s="934"/>
      <c r="OYP12" s="934"/>
      <c r="OYQ12" s="934"/>
      <c r="OYR12" s="934"/>
      <c r="OYS12" s="934"/>
      <c r="OYT12" s="934"/>
      <c r="OYU12" s="934"/>
      <c r="OYV12" s="934"/>
      <c r="OYW12" s="934"/>
      <c r="OYX12" s="934"/>
      <c r="OYY12" s="934"/>
      <c r="OYZ12" s="934"/>
      <c r="OZA12" s="934"/>
      <c r="OZB12" s="934"/>
      <c r="OZC12" s="934"/>
      <c r="OZD12" s="934"/>
      <c r="OZE12" s="934"/>
      <c r="OZF12" s="934"/>
      <c r="OZG12" s="934"/>
      <c r="OZH12" s="934"/>
      <c r="OZI12" s="934"/>
      <c r="OZJ12" s="934"/>
      <c r="OZK12" s="934"/>
      <c r="OZL12" s="934"/>
      <c r="OZM12" s="934"/>
      <c r="OZN12" s="934"/>
      <c r="OZO12" s="934"/>
      <c r="OZP12" s="934"/>
      <c r="OZQ12" s="934"/>
      <c r="OZR12" s="934"/>
      <c r="OZS12" s="934"/>
      <c r="OZT12" s="934"/>
      <c r="OZU12" s="934"/>
      <c r="OZV12" s="934"/>
      <c r="OZW12" s="934"/>
      <c r="OZX12" s="934"/>
      <c r="OZY12" s="934"/>
      <c r="OZZ12" s="934"/>
      <c r="PAA12" s="934"/>
      <c r="PAB12" s="934"/>
      <c r="PAC12" s="934"/>
      <c r="PAD12" s="934"/>
      <c r="PAE12" s="934"/>
      <c r="PAF12" s="934"/>
      <c r="PAG12" s="934"/>
      <c r="PAH12" s="934"/>
      <c r="PAI12" s="934"/>
      <c r="PAJ12" s="934"/>
      <c r="PAK12" s="934"/>
      <c r="PAL12" s="934"/>
      <c r="PAM12" s="934"/>
      <c r="PAN12" s="934"/>
      <c r="PAO12" s="934"/>
      <c r="PAP12" s="934"/>
      <c r="PAQ12" s="934"/>
      <c r="PAR12" s="934"/>
      <c r="PAS12" s="934"/>
      <c r="PAT12" s="934"/>
      <c r="PAU12" s="934"/>
      <c r="PAV12" s="934"/>
      <c r="PAW12" s="934"/>
      <c r="PAX12" s="934"/>
      <c r="PAY12" s="934"/>
      <c r="PAZ12" s="934"/>
      <c r="PBA12" s="934"/>
      <c r="PBB12" s="934"/>
      <c r="PBC12" s="934"/>
      <c r="PBD12" s="934"/>
      <c r="PBE12" s="934"/>
      <c r="PBF12" s="934"/>
      <c r="PBG12" s="934"/>
      <c r="PBH12" s="934"/>
      <c r="PBI12" s="934"/>
      <c r="PBJ12" s="934"/>
      <c r="PBK12" s="934"/>
      <c r="PBL12" s="934"/>
      <c r="PBM12" s="934"/>
      <c r="PBN12" s="934"/>
      <c r="PBO12" s="934"/>
      <c r="PBP12" s="934"/>
      <c r="PBQ12" s="934"/>
      <c r="PBR12" s="934"/>
      <c r="PBS12" s="934"/>
      <c r="PBT12" s="934"/>
      <c r="PBU12" s="934"/>
      <c r="PBV12" s="934"/>
      <c r="PBW12" s="934"/>
      <c r="PBX12" s="934"/>
      <c r="PBY12" s="934"/>
      <c r="PBZ12" s="934"/>
      <c r="PCA12" s="934"/>
      <c r="PCB12" s="934"/>
      <c r="PCC12" s="934"/>
      <c r="PCD12" s="934"/>
      <c r="PCE12" s="934"/>
      <c r="PCF12" s="934"/>
      <c r="PCG12" s="934"/>
      <c r="PCH12" s="934"/>
      <c r="PCI12" s="934"/>
      <c r="PCJ12" s="934"/>
      <c r="PCK12" s="934"/>
      <c r="PCL12" s="934"/>
      <c r="PCM12" s="934"/>
      <c r="PCN12" s="934"/>
      <c r="PCO12" s="934"/>
      <c r="PCP12" s="934"/>
      <c r="PCQ12" s="934"/>
      <c r="PCR12" s="934"/>
      <c r="PCS12" s="934"/>
      <c r="PCT12" s="934"/>
      <c r="PCU12" s="934"/>
      <c r="PCV12" s="934"/>
      <c r="PCW12" s="934"/>
      <c r="PCX12" s="934"/>
      <c r="PCY12" s="934"/>
      <c r="PCZ12" s="934"/>
      <c r="PDA12" s="934"/>
      <c r="PDB12" s="934"/>
      <c r="PDC12" s="934"/>
      <c r="PDD12" s="934"/>
      <c r="PDE12" s="934"/>
      <c r="PDF12" s="934"/>
      <c r="PDG12" s="934"/>
      <c r="PDH12" s="934"/>
      <c r="PDI12" s="934"/>
      <c r="PDJ12" s="934"/>
      <c r="PDK12" s="934"/>
      <c r="PDL12" s="934"/>
      <c r="PDM12" s="934"/>
      <c r="PDN12" s="934"/>
      <c r="PDO12" s="934"/>
      <c r="PDP12" s="934"/>
      <c r="PDQ12" s="934"/>
      <c r="PDR12" s="934"/>
      <c r="PDS12" s="934"/>
      <c r="PDT12" s="934"/>
      <c r="PDU12" s="934"/>
      <c r="PDV12" s="934"/>
      <c r="PDW12" s="934"/>
      <c r="PDX12" s="934"/>
      <c r="PDY12" s="934"/>
      <c r="PDZ12" s="934"/>
      <c r="PEA12" s="934"/>
      <c r="PEB12" s="934"/>
      <c r="PEC12" s="934"/>
      <c r="PED12" s="934"/>
      <c r="PEE12" s="934"/>
      <c r="PEF12" s="934"/>
      <c r="PEG12" s="934"/>
      <c r="PEH12" s="934"/>
      <c r="PEI12" s="934"/>
      <c r="PEJ12" s="934"/>
      <c r="PEK12" s="934"/>
      <c r="PEL12" s="934"/>
      <c r="PEM12" s="934"/>
      <c r="PEN12" s="934"/>
      <c r="PEO12" s="934"/>
      <c r="PEP12" s="934"/>
      <c r="PEQ12" s="934"/>
      <c r="PER12" s="934"/>
      <c r="PES12" s="934"/>
      <c r="PET12" s="934"/>
      <c r="PEU12" s="934"/>
      <c r="PEV12" s="934"/>
      <c r="PEW12" s="934"/>
      <c r="PEX12" s="934"/>
      <c r="PEY12" s="934"/>
      <c r="PEZ12" s="934"/>
      <c r="PFA12" s="934"/>
      <c r="PFB12" s="934"/>
      <c r="PFC12" s="934"/>
      <c r="PFD12" s="934"/>
      <c r="PFE12" s="934"/>
      <c r="PFF12" s="934"/>
      <c r="PFG12" s="934"/>
      <c r="PFH12" s="934"/>
      <c r="PFI12" s="934"/>
      <c r="PFJ12" s="934"/>
      <c r="PFK12" s="934"/>
      <c r="PFL12" s="934"/>
      <c r="PFM12" s="934"/>
      <c r="PFN12" s="934"/>
      <c r="PFO12" s="934"/>
      <c r="PFP12" s="934"/>
      <c r="PFQ12" s="934"/>
      <c r="PFR12" s="934"/>
      <c r="PFS12" s="934"/>
      <c r="PFT12" s="934"/>
      <c r="PFU12" s="934"/>
      <c r="PFV12" s="934"/>
      <c r="PFW12" s="934"/>
      <c r="PFX12" s="934"/>
      <c r="PFY12" s="934"/>
      <c r="PFZ12" s="934"/>
      <c r="PGA12" s="934"/>
      <c r="PGB12" s="934"/>
      <c r="PGC12" s="934"/>
      <c r="PGD12" s="934"/>
      <c r="PGE12" s="934"/>
      <c r="PGF12" s="934"/>
      <c r="PGG12" s="934"/>
      <c r="PGH12" s="934"/>
      <c r="PGI12" s="934"/>
      <c r="PGJ12" s="934"/>
      <c r="PGK12" s="934"/>
      <c r="PGL12" s="934"/>
      <c r="PGM12" s="934"/>
      <c r="PGN12" s="934"/>
      <c r="PGO12" s="934"/>
      <c r="PGP12" s="934"/>
      <c r="PGQ12" s="934"/>
      <c r="PGR12" s="934"/>
      <c r="PGS12" s="934"/>
      <c r="PGT12" s="934"/>
      <c r="PGU12" s="934"/>
      <c r="PGV12" s="934"/>
      <c r="PGW12" s="934"/>
      <c r="PGX12" s="934"/>
      <c r="PGY12" s="934"/>
      <c r="PGZ12" s="934"/>
      <c r="PHA12" s="934"/>
      <c r="PHB12" s="934"/>
      <c r="PHC12" s="934"/>
      <c r="PHD12" s="934"/>
      <c r="PHE12" s="934"/>
      <c r="PHF12" s="934"/>
      <c r="PHG12" s="934"/>
      <c r="PHH12" s="934"/>
      <c r="PHI12" s="934"/>
      <c r="PHJ12" s="934"/>
      <c r="PHK12" s="934"/>
      <c r="PHL12" s="934"/>
      <c r="PHM12" s="934"/>
      <c r="PHN12" s="934"/>
      <c r="PHO12" s="934"/>
      <c r="PHP12" s="934"/>
      <c r="PHQ12" s="934"/>
      <c r="PHR12" s="934"/>
      <c r="PHS12" s="934"/>
      <c r="PHT12" s="934"/>
      <c r="PHU12" s="934"/>
      <c r="PHV12" s="934"/>
      <c r="PHW12" s="934"/>
      <c r="PHX12" s="934"/>
      <c r="PHY12" s="934"/>
      <c r="PHZ12" s="934"/>
      <c r="PIA12" s="934"/>
      <c r="PIB12" s="934"/>
      <c r="PIC12" s="934"/>
      <c r="PID12" s="934"/>
      <c r="PIE12" s="934"/>
      <c r="PIF12" s="934"/>
      <c r="PIG12" s="934"/>
      <c r="PIH12" s="934"/>
      <c r="PII12" s="934"/>
      <c r="PIJ12" s="934"/>
      <c r="PIK12" s="934"/>
      <c r="PIL12" s="934"/>
      <c r="PIM12" s="934"/>
      <c r="PIN12" s="934"/>
      <c r="PIO12" s="934"/>
      <c r="PIP12" s="934"/>
      <c r="PIQ12" s="934"/>
      <c r="PIR12" s="934"/>
      <c r="PIS12" s="934"/>
      <c r="PIT12" s="934"/>
      <c r="PIU12" s="934"/>
      <c r="PIV12" s="934"/>
      <c r="PIW12" s="934"/>
      <c r="PIX12" s="934"/>
      <c r="PIY12" s="934"/>
      <c r="PIZ12" s="934"/>
      <c r="PJA12" s="934"/>
      <c r="PJB12" s="934"/>
      <c r="PJC12" s="934"/>
      <c r="PJD12" s="934"/>
      <c r="PJE12" s="934"/>
      <c r="PJF12" s="934"/>
      <c r="PJG12" s="934"/>
      <c r="PJH12" s="934"/>
      <c r="PJI12" s="934"/>
      <c r="PJJ12" s="934"/>
      <c r="PJK12" s="934"/>
      <c r="PJL12" s="934"/>
      <c r="PJM12" s="934"/>
      <c r="PJN12" s="934"/>
      <c r="PJO12" s="934"/>
      <c r="PJP12" s="934"/>
      <c r="PJQ12" s="934"/>
      <c r="PJR12" s="934"/>
      <c r="PJS12" s="934"/>
      <c r="PJT12" s="934"/>
      <c r="PJU12" s="934"/>
      <c r="PJV12" s="934"/>
      <c r="PJW12" s="934"/>
      <c r="PJX12" s="934"/>
      <c r="PJY12" s="934"/>
      <c r="PJZ12" s="934"/>
      <c r="PKA12" s="934"/>
      <c r="PKB12" s="934"/>
      <c r="PKC12" s="934"/>
      <c r="PKD12" s="934"/>
      <c r="PKE12" s="934"/>
      <c r="PKF12" s="934"/>
      <c r="PKG12" s="934"/>
      <c r="PKH12" s="934"/>
      <c r="PKI12" s="934"/>
      <c r="PKJ12" s="934"/>
      <c r="PKK12" s="934"/>
      <c r="PKL12" s="934"/>
      <c r="PKM12" s="934"/>
      <c r="PKN12" s="934"/>
      <c r="PKO12" s="934"/>
      <c r="PKP12" s="934"/>
      <c r="PKQ12" s="934"/>
      <c r="PKR12" s="934"/>
      <c r="PKS12" s="934"/>
      <c r="PKT12" s="934"/>
      <c r="PKU12" s="934"/>
      <c r="PKV12" s="934"/>
      <c r="PKW12" s="934"/>
      <c r="PKX12" s="934"/>
      <c r="PKY12" s="934"/>
      <c r="PKZ12" s="934"/>
      <c r="PLA12" s="934"/>
      <c r="PLB12" s="934"/>
      <c r="PLC12" s="934"/>
      <c r="PLD12" s="934"/>
      <c r="PLE12" s="934"/>
      <c r="PLF12" s="934"/>
      <c r="PLG12" s="934"/>
      <c r="PLH12" s="934"/>
      <c r="PLI12" s="934"/>
      <c r="PLJ12" s="934"/>
      <c r="PLK12" s="934"/>
      <c r="PLL12" s="934"/>
      <c r="PLM12" s="934"/>
      <c r="PLN12" s="934"/>
      <c r="PLO12" s="934"/>
      <c r="PLP12" s="934"/>
      <c r="PLQ12" s="934"/>
      <c r="PLR12" s="934"/>
      <c r="PLS12" s="934"/>
      <c r="PLT12" s="934"/>
      <c r="PLU12" s="934"/>
      <c r="PLV12" s="934"/>
      <c r="PLW12" s="934"/>
      <c r="PLX12" s="934"/>
      <c r="PLY12" s="934"/>
      <c r="PLZ12" s="934"/>
      <c r="PMA12" s="934"/>
      <c r="PMB12" s="934"/>
      <c r="PMC12" s="934"/>
      <c r="PMD12" s="934"/>
      <c r="PME12" s="934"/>
      <c r="PMF12" s="934"/>
      <c r="PMG12" s="934"/>
      <c r="PMH12" s="934"/>
      <c r="PMI12" s="934"/>
      <c r="PMJ12" s="934"/>
      <c r="PMK12" s="934"/>
      <c r="PML12" s="934"/>
      <c r="PMM12" s="934"/>
      <c r="PMN12" s="934"/>
      <c r="PMO12" s="934"/>
      <c r="PMP12" s="934"/>
      <c r="PMQ12" s="934"/>
      <c r="PMR12" s="934"/>
      <c r="PMS12" s="934"/>
      <c r="PMT12" s="934"/>
      <c r="PMU12" s="934"/>
      <c r="PMV12" s="934"/>
      <c r="PMW12" s="934"/>
      <c r="PMX12" s="934"/>
      <c r="PMY12" s="934"/>
      <c r="PMZ12" s="934"/>
      <c r="PNA12" s="934"/>
      <c r="PNB12" s="934"/>
      <c r="PNC12" s="934"/>
      <c r="PND12" s="934"/>
      <c r="PNE12" s="934"/>
      <c r="PNF12" s="934"/>
      <c r="PNG12" s="934"/>
      <c r="PNH12" s="934"/>
      <c r="PNI12" s="934"/>
      <c r="PNJ12" s="934"/>
      <c r="PNK12" s="934"/>
      <c r="PNL12" s="934"/>
      <c r="PNM12" s="934"/>
      <c r="PNN12" s="934"/>
      <c r="PNO12" s="934"/>
      <c r="PNP12" s="934"/>
      <c r="PNQ12" s="934"/>
      <c r="PNR12" s="934"/>
      <c r="PNS12" s="934"/>
      <c r="PNT12" s="934"/>
      <c r="PNU12" s="934"/>
      <c r="PNV12" s="934"/>
      <c r="PNW12" s="934"/>
      <c r="PNX12" s="934"/>
      <c r="PNY12" s="934"/>
      <c r="PNZ12" s="934"/>
      <c r="POA12" s="934"/>
      <c r="POB12" s="934"/>
      <c r="POC12" s="934"/>
      <c r="POD12" s="934"/>
      <c r="POE12" s="934"/>
      <c r="POF12" s="934"/>
      <c r="POG12" s="934"/>
      <c r="POH12" s="934"/>
      <c r="POI12" s="934"/>
      <c r="POJ12" s="934"/>
      <c r="POK12" s="934"/>
      <c r="POL12" s="934"/>
      <c r="POM12" s="934"/>
      <c r="PON12" s="934"/>
      <c r="POO12" s="934"/>
      <c r="POP12" s="934"/>
      <c r="POQ12" s="934"/>
      <c r="POR12" s="934"/>
      <c r="POS12" s="934"/>
      <c r="POT12" s="934"/>
      <c r="POU12" s="934"/>
      <c r="POV12" s="934"/>
      <c r="POW12" s="934"/>
      <c r="POX12" s="934"/>
      <c r="POY12" s="934"/>
      <c r="POZ12" s="934"/>
      <c r="PPA12" s="934"/>
      <c r="PPB12" s="934"/>
      <c r="PPC12" s="934"/>
      <c r="PPD12" s="934"/>
      <c r="PPE12" s="934"/>
      <c r="PPF12" s="934"/>
      <c r="PPG12" s="934"/>
      <c r="PPH12" s="934"/>
      <c r="PPI12" s="934"/>
      <c r="PPJ12" s="934"/>
      <c r="PPK12" s="934"/>
      <c r="PPL12" s="934"/>
      <c r="PPM12" s="934"/>
      <c r="PPN12" s="934"/>
      <c r="PPO12" s="934"/>
      <c r="PPP12" s="934"/>
      <c r="PPQ12" s="934"/>
      <c r="PPR12" s="934"/>
      <c r="PPS12" s="934"/>
      <c r="PPT12" s="934"/>
      <c r="PPU12" s="934"/>
      <c r="PPV12" s="934"/>
      <c r="PPW12" s="934"/>
      <c r="PPX12" s="934"/>
      <c r="PPY12" s="934"/>
      <c r="PPZ12" s="934"/>
      <c r="PQA12" s="934"/>
      <c r="PQB12" s="934"/>
      <c r="PQC12" s="934"/>
      <c r="PQD12" s="934"/>
      <c r="PQE12" s="934"/>
      <c r="PQF12" s="934"/>
      <c r="PQG12" s="934"/>
      <c r="PQH12" s="934"/>
      <c r="PQI12" s="934"/>
      <c r="PQJ12" s="934"/>
      <c r="PQK12" s="934"/>
      <c r="PQL12" s="934"/>
      <c r="PQM12" s="934"/>
      <c r="PQN12" s="934"/>
      <c r="PQO12" s="934"/>
      <c r="PQP12" s="934"/>
      <c r="PQQ12" s="934"/>
      <c r="PQR12" s="934"/>
      <c r="PQS12" s="934"/>
      <c r="PQT12" s="934"/>
      <c r="PQU12" s="934"/>
      <c r="PQV12" s="934"/>
      <c r="PQW12" s="934"/>
      <c r="PQX12" s="934"/>
      <c r="PQY12" s="934"/>
      <c r="PQZ12" s="934"/>
      <c r="PRA12" s="934"/>
      <c r="PRB12" s="934"/>
      <c r="PRC12" s="934"/>
      <c r="PRD12" s="934"/>
      <c r="PRE12" s="934"/>
      <c r="PRF12" s="934"/>
      <c r="PRG12" s="934"/>
      <c r="PRH12" s="934"/>
      <c r="PRI12" s="934"/>
      <c r="PRJ12" s="934"/>
      <c r="PRK12" s="934"/>
      <c r="PRL12" s="934"/>
      <c r="PRM12" s="934"/>
      <c r="PRN12" s="934"/>
      <c r="PRO12" s="934"/>
      <c r="PRP12" s="934"/>
      <c r="PRQ12" s="934"/>
      <c r="PRR12" s="934"/>
      <c r="PRS12" s="934"/>
      <c r="PRT12" s="934"/>
      <c r="PRU12" s="934"/>
      <c r="PRV12" s="934"/>
      <c r="PRW12" s="934"/>
      <c r="PRX12" s="934"/>
      <c r="PRY12" s="934"/>
      <c r="PRZ12" s="934"/>
      <c r="PSA12" s="934"/>
      <c r="PSB12" s="934"/>
      <c r="PSC12" s="934"/>
      <c r="PSD12" s="934"/>
      <c r="PSE12" s="934"/>
      <c r="PSF12" s="934"/>
      <c r="PSG12" s="934"/>
      <c r="PSH12" s="934"/>
      <c r="PSI12" s="934"/>
      <c r="PSJ12" s="934"/>
      <c r="PSK12" s="934"/>
      <c r="PSL12" s="934"/>
      <c r="PSM12" s="934"/>
      <c r="PSN12" s="934"/>
      <c r="PSO12" s="934"/>
      <c r="PSP12" s="934"/>
      <c r="PSQ12" s="934"/>
      <c r="PSR12" s="934"/>
      <c r="PSS12" s="934"/>
      <c r="PST12" s="934"/>
      <c r="PSU12" s="934"/>
      <c r="PSV12" s="934"/>
      <c r="PSW12" s="934"/>
      <c r="PSX12" s="934"/>
      <c r="PSY12" s="934"/>
      <c r="PSZ12" s="934"/>
      <c r="PTA12" s="934"/>
      <c r="PTB12" s="934"/>
      <c r="PTC12" s="934"/>
      <c r="PTD12" s="934"/>
      <c r="PTE12" s="934"/>
      <c r="PTF12" s="934"/>
      <c r="PTG12" s="934"/>
      <c r="PTH12" s="934"/>
      <c r="PTI12" s="934"/>
      <c r="PTJ12" s="934"/>
      <c r="PTK12" s="934"/>
      <c r="PTL12" s="934"/>
      <c r="PTM12" s="934"/>
      <c r="PTN12" s="934"/>
      <c r="PTO12" s="934"/>
      <c r="PTP12" s="934"/>
      <c r="PTQ12" s="934"/>
      <c r="PTR12" s="934"/>
      <c r="PTS12" s="934"/>
      <c r="PTT12" s="934"/>
      <c r="PTU12" s="934"/>
      <c r="PTV12" s="934"/>
      <c r="PTW12" s="934"/>
      <c r="PTX12" s="934"/>
      <c r="PTY12" s="934"/>
      <c r="PTZ12" s="934"/>
      <c r="PUA12" s="934"/>
      <c r="PUB12" s="934"/>
      <c r="PUC12" s="934"/>
      <c r="PUD12" s="934"/>
      <c r="PUE12" s="934"/>
      <c r="PUF12" s="934"/>
      <c r="PUG12" s="934"/>
      <c r="PUH12" s="934"/>
      <c r="PUI12" s="934"/>
      <c r="PUJ12" s="934"/>
      <c r="PUK12" s="934"/>
      <c r="PUL12" s="934"/>
      <c r="PUM12" s="934"/>
      <c r="PUN12" s="934"/>
      <c r="PUO12" s="934"/>
      <c r="PUP12" s="934"/>
      <c r="PUQ12" s="934"/>
      <c r="PUR12" s="934"/>
      <c r="PUS12" s="934"/>
      <c r="PUT12" s="934"/>
      <c r="PUU12" s="934"/>
      <c r="PUV12" s="934"/>
      <c r="PUW12" s="934"/>
      <c r="PUX12" s="934"/>
      <c r="PUY12" s="934"/>
      <c r="PUZ12" s="934"/>
      <c r="PVA12" s="934"/>
      <c r="PVB12" s="934"/>
      <c r="PVC12" s="934"/>
      <c r="PVD12" s="934"/>
      <c r="PVE12" s="934"/>
      <c r="PVF12" s="934"/>
      <c r="PVG12" s="934"/>
      <c r="PVH12" s="934"/>
      <c r="PVI12" s="934"/>
      <c r="PVJ12" s="934"/>
      <c r="PVK12" s="934"/>
      <c r="PVL12" s="934"/>
      <c r="PVM12" s="934"/>
      <c r="PVN12" s="934"/>
      <c r="PVO12" s="934"/>
      <c r="PVP12" s="934"/>
      <c r="PVQ12" s="934"/>
      <c r="PVR12" s="934"/>
      <c r="PVS12" s="934"/>
      <c r="PVT12" s="934"/>
      <c r="PVU12" s="934"/>
      <c r="PVV12" s="934"/>
      <c r="PVW12" s="934"/>
      <c r="PVX12" s="934"/>
      <c r="PVY12" s="934"/>
      <c r="PVZ12" s="934"/>
      <c r="PWA12" s="934"/>
      <c r="PWB12" s="934"/>
      <c r="PWC12" s="934"/>
      <c r="PWD12" s="934"/>
      <c r="PWE12" s="934"/>
      <c r="PWF12" s="934"/>
      <c r="PWG12" s="934"/>
      <c r="PWH12" s="934"/>
      <c r="PWI12" s="934"/>
      <c r="PWJ12" s="934"/>
      <c r="PWK12" s="934"/>
      <c r="PWL12" s="934"/>
      <c r="PWM12" s="934"/>
      <c r="PWN12" s="934"/>
      <c r="PWO12" s="934"/>
      <c r="PWP12" s="934"/>
      <c r="PWQ12" s="934"/>
      <c r="PWR12" s="934"/>
      <c r="PWS12" s="934"/>
      <c r="PWT12" s="934"/>
      <c r="PWU12" s="934"/>
      <c r="PWV12" s="934"/>
      <c r="PWW12" s="934"/>
      <c r="PWX12" s="934"/>
      <c r="PWY12" s="934"/>
      <c r="PWZ12" s="934"/>
      <c r="PXA12" s="934"/>
      <c r="PXB12" s="934"/>
      <c r="PXC12" s="934"/>
      <c r="PXD12" s="934"/>
      <c r="PXE12" s="934"/>
      <c r="PXF12" s="934"/>
      <c r="PXG12" s="934"/>
      <c r="PXH12" s="934"/>
      <c r="PXI12" s="934"/>
      <c r="PXJ12" s="934"/>
      <c r="PXK12" s="934"/>
      <c r="PXL12" s="934"/>
      <c r="PXM12" s="934"/>
      <c r="PXN12" s="934"/>
      <c r="PXO12" s="934"/>
      <c r="PXP12" s="934"/>
      <c r="PXQ12" s="934"/>
      <c r="PXR12" s="934"/>
      <c r="PXS12" s="934"/>
      <c r="PXT12" s="934"/>
      <c r="PXU12" s="934"/>
      <c r="PXV12" s="934"/>
      <c r="PXW12" s="934"/>
      <c r="PXX12" s="934"/>
      <c r="PXY12" s="934"/>
      <c r="PXZ12" s="934"/>
      <c r="PYA12" s="934"/>
      <c r="PYB12" s="934"/>
      <c r="PYC12" s="934"/>
      <c r="PYD12" s="934"/>
      <c r="PYE12" s="934"/>
      <c r="PYF12" s="934"/>
      <c r="PYG12" s="934"/>
      <c r="PYH12" s="934"/>
      <c r="PYI12" s="934"/>
      <c r="PYJ12" s="934"/>
      <c r="PYK12" s="934"/>
      <c r="PYL12" s="934"/>
      <c r="PYM12" s="934"/>
      <c r="PYN12" s="934"/>
      <c r="PYO12" s="934"/>
      <c r="PYP12" s="934"/>
      <c r="PYQ12" s="934"/>
      <c r="PYR12" s="934"/>
      <c r="PYS12" s="934"/>
      <c r="PYT12" s="934"/>
      <c r="PYU12" s="934"/>
      <c r="PYV12" s="934"/>
      <c r="PYW12" s="934"/>
      <c r="PYX12" s="934"/>
      <c r="PYY12" s="934"/>
      <c r="PYZ12" s="934"/>
      <c r="PZA12" s="934"/>
      <c r="PZB12" s="934"/>
      <c r="PZC12" s="934"/>
      <c r="PZD12" s="934"/>
      <c r="PZE12" s="934"/>
      <c r="PZF12" s="934"/>
      <c r="PZG12" s="934"/>
      <c r="PZH12" s="934"/>
      <c r="PZI12" s="934"/>
      <c r="PZJ12" s="934"/>
      <c r="PZK12" s="934"/>
      <c r="PZL12" s="934"/>
      <c r="PZM12" s="934"/>
      <c r="PZN12" s="934"/>
      <c r="PZO12" s="934"/>
      <c r="PZP12" s="934"/>
      <c r="PZQ12" s="934"/>
      <c r="PZR12" s="934"/>
      <c r="PZS12" s="934"/>
      <c r="PZT12" s="934"/>
      <c r="PZU12" s="934"/>
      <c r="PZV12" s="934"/>
      <c r="PZW12" s="934"/>
      <c r="PZX12" s="934"/>
      <c r="PZY12" s="934"/>
      <c r="PZZ12" s="934"/>
      <c r="QAA12" s="934"/>
      <c r="QAB12" s="934"/>
      <c r="QAC12" s="934"/>
      <c r="QAD12" s="934"/>
      <c r="QAE12" s="934"/>
      <c r="QAF12" s="934"/>
      <c r="QAG12" s="934"/>
      <c r="QAH12" s="934"/>
      <c r="QAI12" s="934"/>
      <c r="QAJ12" s="934"/>
      <c r="QAK12" s="934"/>
      <c r="QAL12" s="934"/>
      <c r="QAM12" s="934"/>
      <c r="QAN12" s="934"/>
      <c r="QAO12" s="934"/>
      <c r="QAP12" s="934"/>
      <c r="QAQ12" s="934"/>
      <c r="QAR12" s="934"/>
      <c r="QAS12" s="934"/>
      <c r="QAT12" s="934"/>
      <c r="QAU12" s="934"/>
      <c r="QAV12" s="934"/>
      <c r="QAW12" s="934"/>
      <c r="QAX12" s="934"/>
      <c r="QAY12" s="934"/>
      <c r="QAZ12" s="934"/>
      <c r="QBA12" s="934"/>
      <c r="QBB12" s="934"/>
      <c r="QBC12" s="934"/>
      <c r="QBD12" s="934"/>
      <c r="QBE12" s="934"/>
      <c r="QBF12" s="934"/>
      <c r="QBG12" s="934"/>
      <c r="QBH12" s="934"/>
      <c r="QBI12" s="934"/>
      <c r="QBJ12" s="934"/>
      <c r="QBK12" s="934"/>
      <c r="QBL12" s="934"/>
      <c r="QBM12" s="934"/>
      <c r="QBN12" s="934"/>
      <c r="QBO12" s="934"/>
      <c r="QBP12" s="934"/>
      <c r="QBQ12" s="934"/>
      <c r="QBR12" s="934"/>
      <c r="QBS12" s="934"/>
      <c r="QBT12" s="934"/>
      <c r="QBU12" s="934"/>
      <c r="QBV12" s="934"/>
      <c r="QBW12" s="934"/>
      <c r="QBX12" s="934"/>
      <c r="QBY12" s="934"/>
      <c r="QBZ12" s="934"/>
      <c r="QCA12" s="934"/>
      <c r="QCB12" s="934"/>
      <c r="QCC12" s="934"/>
      <c r="QCD12" s="934"/>
      <c r="QCE12" s="934"/>
      <c r="QCF12" s="934"/>
      <c r="QCG12" s="934"/>
      <c r="QCH12" s="934"/>
      <c r="QCI12" s="934"/>
      <c r="QCJ12" s="934"/>
      <c r="QCK12" s="934"/>
      <c r="QCL12" s="934"/>
      <c r="QCM12" s="934"/>
      <c r="QCN12" s="934"/>
      <c r="QCO12" s="934"/>
      <c r="QCP12" s="934"/>
      <c r="QCQ12" s="934"/>
      <c r="QCR12" s="934"/>
      <c r="QCS12" s="934"/>
      <c r="QCT12" s="934"/>
      <c r="QCU12" s="934"/>
      <c r="QCV12" s="934"/>
      <c r="QCW12" s="934"/>
      <c r="QCX12" s="934"/>
      <c r="QCY12" s="934"/>
      <c r="QCZ12" s="934"/>
      <c r="QDA12" s="934"/>
      <c r="QDB12" s="934"/>
      <c r="QDC12" s="934"/>
      <c r="QDD12" s="934"/>
      <c r="QDE12" s="934"/>
      <c r="QDF12" s="934"/>
      <c r="QDG12" s="934"/>
      <c r="QDH12" s="934"/>
      <c r="QDI12" s="934"/>
      <c r="QDJ12" s="934"/>
      <c r="QDK12" s="934"/>
      <c r="QDL12" s="934"/>
      <c r="QDM12" s="934"/>
      <c r="QDN12" s="934"/>
      <c r="QDO12" s="934"/>
      <c r="QDP12" s="934"/>
      <c r="QDQ12" s="934"/>
      <c r="QDR12" s="934"/>
      <c r="QDS12" s="934"/>
      <c r="QDT12" s="934"/>
      <c r="QDU12" s="934"/>
      <c r="QDV12" s="934"/>
      <c r="QDW12" s="934"/>
      <c r="QDX12" s="934"/>
      <c r="QDY12" s="934"/>
      <c r="QDZ12" s="934"/>
      <c r="QEA12" s="934"/>
      <c r="QEB12" s="934"/>
      <c r="QEC12" s="934"/>
      <c r="QED12" s="934"/>
      <c r="QEE12" s="934"/>
      <c r="QEF12" s="934"/>
      <c r="QEG12" s="934"/>
      <c r="QEH12" s="934"/>
      <c r="QEI12" s="934"/>
      <c r="QEJ12" s="934"/>
      <c r="QEK12" s="934"/>
      <c r="QEL12" s="934"/>
      <c r="QEM12" s="934"/>
      <c r="QEN12" s="934"/>
      <c r="QEO12" s="934"/>
      <c r="QEP12" s="934"/>
      <c r="QEQ12" s="934"/>
      <c r="QER12" s="934"/>
      <c r="QES12" s="934"/>
      <c r="QET12" s="934"/>
      <c r="QEU12" s="934"/>
      <c r="QEV12" s="934"/>
      <c r="QEW12" s="934"/>
      <c r="QEX12" s="934"/>
      <c r="QEY12" s="934"/>
      <c r="QEZ12" s="934"/>
      <c r="QFA12" s="934"/>
      <c r="QFB12" s="934"/>
      <c r="QFC12" s="934"/>
      <c r="QFD12" s="934"/>
      <c r="QFE12" s="934"/>
      <c r="QFF12" s="934"/>
      <c r="QFG12" s="934"/>
      <c r="QFH12" s="934"/>
      <c r="QFI12" s="934"/>
      <c r="QFJ12" s="934"/>
      <c r="QFK12" s="934"/>
      <c r="QFL12" s="934"/>
      <c r="QFM12" s="934"/>
      <c r="QFN12" s="934"/>
      <c r="QFO12" s="934"/>
      <c r="QFP12" s="934"/>
      <c r="QFQ12" s="934"/>
      <c r="QFR12" s="934"/>
      <c r="QFS12" s="934"/>
      <c r="QFT12" s="934"/>
      <c r="QFU12" s="934"/>
      <c r="QFV12" s="934"/>
      <c r="QFW12" s="934"/>
      <c r="QFX12" s="934"/>
      <c r="QFY12" s="934"/>
      <c r="QFZ12" s="934"/>
      <c r="QGA12" s="934"/>
      <c r="QGB12" s="934"/>
      <c r="QGC12" s="934"/>
      <c r="QGD12" s="934"/>
      <c r="QGE12" s="934"/>
      <c r="QGF12" s="934"/>
      <c r="QGG12" s="934"/>
      <c r="QGH12" s="934"/>
      <c r="QGI12" s="934"/>
      <c r="QGJ12" s="934"/>
      <c r="QGK12" s="934"/>
      <c r="QGL12" s="934"/>
      <c r="QGM12" s="934"/>
      <c r="QGN12" s="934"/>
      <c r="QGO12" s="934"/>
      <c r="QGP12" s="934"/>
      <c r="QGQ12" s="934"/>
      <c r="QGR12" s="934"/>
      <c r="QGS12" s="934"/>
      <c r="QGT12" s="934"/>
      <c r="QGU12" s="934"/>
      <c r="QGV12" s="934"/>
      <c r="QGW12" s="934"/>
      <c r="QGX12" s="934"/>
      <c r="QGY12" s="934"/>
      <c r="QGZ12" s="934"/>
      <c r="QHA12" s="934"/>
      <c r="QHB12" s="934"/>
      <c r="QHC12" s="934"/>
      <c r="QHD12" s="934"/>
      <c r="QHE12" s="934"/>
      <c r="QHF12" s="934"/>
      <c r="QHG12" s="934"/>
      <c r="QHH12" s="934"/>
      <c r="QHI12" s="934"/>
      <c r="QHJ12" s="934"/>
      <c r="QHK12" s="934"/>
      <c r="QHL12" s="934"/>
      <c r="QHM12" s="934"/>
      <c r="QHN12" s="934"/>
      <c r="QHO12" s="934"/>
      <c r="QHP12" s="934"/>
      <c r="QHQ12" s="934"/>
      <c r="QHR12" s="934"/>
      <c r="QHS12" s="934"/>
      <c r="QHT12" s="934"/>
      <c r="QHU12" s="934"/>
      <c r="QHV12" s="934"/>
      <c r="QHW12" s="934"/>
      <c r="QHX12" s="934"/>
      <c r="QHY12" s="934"/>
      <c r="QHZ12" s="934"/>
      <c r="QIA12" s="934"/>
      <c r="QIB12" s="934"/>
      <c r="QIC12" s="934"/>
      <c r="QID12" s="934"/>
      <c r="QIE12" s="934"/>
      <c r="QIF12" s="934"/>
      <c r="QIG12" s="934"/>
      <c r="QIH12" s="934"/>
      <c r="QII12" s="934"/>
      <c r="QIJ12" s="934"/>
      <c r="QIK12" s="934"/>
      <c r="QIL12" s="934"/>
      <c r="QIM12" s="934"/>
      <c r="QIN12" s="934"/>
      <c r="QIO12" s="934"/>
      <c r="QIP12" s="934"/>
      <c r="QIQ12" s="934"/>
      <c r="QIR12" s="934"/>
      <c r="QIS12" s="934"/>
      <c r="QIT12" s="934"/>
      <c r="QIU12" s="934"/>
      <c r="QIV12" s="934"/>
      <c r="QIW12" s="934"/>
      <c r="QIX12" s="934"/>
      <c r="QIY12" s="934"/>
      <c r="QIZ12" s="934"/>
      <c r="QJA12" s="934"/>
      <c r="QJB12" s="934"/>
      <c r="QJC12" s="934"/>
      <c r="QJD12" s="934"/>
      <c r="QJE12" s="934"/>
      <c r="QJF12" s="934"/>
      <c r="QJG12" s="934"/>
      <c r="QJH12" s="934"/>
      <c r="QJI12" s="934"/>
      <c r="QJJ12" s="934"/>
      <c r="QJK12" s="934"/>
      <c r="QJL12" s="934"/>
      <c r="QJM12" s="934"/>
      <c r="QJN12" s="934"/>
      <c r="QJO12" s="934"/>
      <c r="QJP12" s="934"/>
      <c r="QJQ12" s="934"/>
      <c r="QJR12" s="934"/>
      <c r="QJS12" s="934"/>
      <c r="QJT12" s="934"/>
      <c r="QJU12" s="934"/>
      <c r="QJV12" s="934"/>
      <c r="QJW12" s="934"/>
      <c r="QJX12" s="934"/>
      <c r="QJY12" s="934"/>
      <c r="QJZ12" s="934"/>
      <c r="QKA12" s="934"/>
      <c r="QKB12" s="934"/>
      <c r="QKC12" s="934"/>
      <c r="QKD12" s="934"/>
      <c r="QKE12" s="934"/>
      <c r="QKF12" s="934"/>
      <c r="QKG12" s="934"/>
      <c r="QKH12" s="934"/>
      <c r="QKI12" s="934"/>
      <c r="QKJ12" s="934"/>
      <c r="QKK12" s="934"/>
      <c r="QKL12" s="934"/>
      <c r="QKM12" s="934"/>
      <c r="QKN12" s="934"/>
      <c r="QKO12" s="934"/>
      <c r="QKP12" s="934"/>
      <c r="QKQ12" s="934"/>
      <c r="QKR12" s="934"/>
      <c r="QKS12" s="934"/>
      <c r="QKT12" s="934"/>
      <c r="QKU12" s="934"/>
      <c r="QKV12" s="934"/>
      <c r="QKW12" s="934"/>
      <c r="QKX12" s="934"/>
      <c r="QKY12" s="934"/>
      <c r="QKZ12" s="934"/>
      <c r="QLA12" s="934"/>
      <c r="QLB12" s="934"/>
      <c r="QLC12" s="934"/>
      <c r="QLD12" s="934"/>
      <c r="QLE12" s="934"/>
      <c r="QLF12" s="934"/>
      <c r="QLG12" s="934"/>
      <c r="QLH12" s="934"/>
      <c r="QLI12" s="934"/>
      <c r="QLJ12" s="934"/>
      <c r="QLK12" s="934"/>
      <c r="QLL12" s="934"/>
      <c r="QLM12" s="934"/>
      <c r="QLN12" s="934"/>
      <c r="QLO12" s="934"/>
      <c r="QLP12" s="934"/>
      <c r="QLQ12" s="934"/>
      <c r="QLR12" s="934"/>
      <c r="QLS12" s="934"/>
      <c r="QLT12" s="934"/>
      <c r="QLU12" s="934"/>
      <c r="QLV12" s="934"/>
      <c r="QLW12" s="934"/>
      <c r="QLX12" s="934"/>
      <c r="QLY12" s="934"/>
      <c r="QLZ12" s="934"/>
      <c r="QMA12" s="934"/>
      <c r="QMB12" s="934"/>
      <c r="QMC12" s="934"/>
      <c r="QMD12" s="934"/>
      <c r="QME12" s="934"/>
      <c r="QMF12" s="934"/>
      <c r="QMG12" s="934"/>
      <c r="QMH12" s="934"/>
      <c r="QMI12" s="934"/>
      <c r="QMJ12" s="934"/>
      <c r="QMK12" s="934"/>
      <c r="QML12" s="934"/>
      <c r="QMM12" s="934"/>
      <c r="QMN12" s="934"/>
      <c r="QMO12" s="934"/>
      <c r="QMP12" s="934"/>
      <c r="QMQ12" s="934"/>
      <c r="QMR12" s="934"/>
      <c r="QMS12" s="934"/>
      <c r="QMT12" s="934"/>
      <c r="QMU12" s="934"/>
      <c r="QMV12" s="934"/>
      <c r="QMW12" s="934"/>
      <c r="QMX12" s="934"/>
      <c r="QMY12" s="934"/>
      <c r="QMZ12" s="934"/>
      <c r="QNA12" s="934"/>
      <c r="QNB12" s="934"/>
      <c r="QNC12" s="934"/>
      <c r="QND12" s="934"/>
      <c r="QNE12" s="934"/>
      <c r="QNF12" s="934"/>
      <c r="QNG12" s="934"/>
      <c r="QNH12" s="934"/>
      <c r="QNI12" s="934"/>
      <c r="QNJ12" s="934"/>
      <c r="QNK12" s="934"/>
      <c r="QNL12" s="934"/>
      <c r="QNM12" s="934"/>
      <c r="QNN12" s="934"/>
      <c r="QNO12" s="934"/>
      <c r="QNP12" s="934"/>
      <c r="QNQ12" s="934"/>
      <c r="QNR12" s="934"/>
      <c r="QNS12" s="934"/>
      <c r="QNT12" s="934"/>
      <c r="QNU12" s="934"/>
      <c r="QNV12" s="934"/>
      <c r="QNW12" s="934"/>
      <c r="QNX12" s="934"/>
      <c r="QNY12" s="934"/>
      <c r="QNZ12" s="934"/>
      <c r="QOA12" s="934"/>
      <c r="QOB12" s="934"/>
      <c r="QOC12" s="934"/>
      <c r="QOD12" s="934"/>
      <c r="QOE12" s="934"/>
      <c r="QOF12" s="934"/>
      <c r="QOG12" s="934"/>
      <c r="QOH12" s="934"/>
      <c r="QOI12" s="934"/>
      <c r="QOJ12" s="934"/>
      <c r="QOK12" s="934"/>
      <c r="QOL12" s="934"/>
      <c r="QOM12" s="934"/>
      <c r="QON12" s="934"/>
      <c r="QOO12" s="934"/>
      <c r="QOP12" s="934"/>
      <c r="QOQ12" s="934"/>
      <c r="QOR12" s="934"/>
      <c r="QOS12" s="934"/>
      <c r="QOT12" s="934"/>
      <c r="QOU12" s="934"/>
      <c r="QOV12" s="934"/>
      <c r="QOW12" s="934"/>
      <c r="QOX12" s="934"/>
      <c r="QOY12" s="934"/>
      <c r="QOZ12" s="934"/>
      <c r="QPA12" s="934"/>
      <c r="QPB12" s="934"/>
      <c r="QPC12" s="934"/>
      <c r="QPD12" s="934"/>
      <c r="QPE12" s="934"/>
      <c r="QPF12" s="934"/>
      <c r="QPG12" s="934"/>
      <c r="QPH12" s="934"/>
      <c r="QPI12" s="934"/>
      <c r="QPJ12" s="934"/>
      <c r="QPK12" s="934"/>
      <c r="QPL12" s="934"/>
      <c r="QPM12" s="934"/>
      <c r="QPN12" s="934"/>
      <c r="QPO12" s="934"/>
      <c r="QPP12" s="934"/>
      <c r="QPQ12" s="934"/>
      <c r="QPR12" s="934"/>
      <c r="QPS12" s="934"/>
      <c r="QPT12" s="934"/>
      <c r="QPU12" s="934"/>
      <c r="QPV12" s="934"/>
      <c r="QPW12" s="934"/>
      <c r="QPX12" s="934"/>
      <c r="QPY12" s="934"/>
      <c r="QPZ12" s="934"/>
      <c r="QQA12" s="934"/>
      <c r="QQB12" s="934"/>
      <c r="QQC12" s="934"/>
      <c r="QQD12" s="934"/>
      <c r="QQE12" s="934"/>
      <c r="QQF12" s="934"/>
      <c r="QQG12" s="934"/>
      <c r="QQH12" s="934"/>
      <c r="QQI12" s="934"/>
      <c r="QQJ12" s="934"/>
      <c r="QQK12" s="934"/>
      <c r="QQL12" s="934"/>
      <c r="QQM12" s="934"/>
      <c r="QQN12" s="934"/>
      <c r="QQO12" s="934"/>
      <c r="QQP12" s="934"/>
      <c r="QQQ12" s="934"/>
      <c r="QQR12" s="934"/>
      <c r="QQS12" s="934"/>
      <c r="QQT12" s="934"/>
      <c r="QQU12" s="934"/>
      <c r="QQV12" s="934"/>
      <c r="QQW12" s="934"/>
      <c r="QQX12" s="934"/>
      <c r="QQY12" s="934"/>
      <c r="QQZ12" s="934"/>
      <c r="QRA12" s="934"/>
      <c r="QRB12" s="934"/>
      <c r="QRC12" s="934"/>
      <c r="QRD12" s="934"/>
      <c r="QRE12" s="934"/>
      <c r="QRF12" s="934"/>
      <c r="QRG12" s="934"/>
      <c r="QRH12" s="934"/>
      <c r="QRI12" s="934"/>
      <c r="QRJ12" s="934"/>
      <c r="QRK12" s="934"/>
      <c r="QRL12" s="934"/>
      <c r="QRM12" s="934"/>
      <c r="QRN12" s="934"/>
      <c r="QRO12" s="934"/>
      <c r="QRP12" s="934"/>
      <c r="QRQ12" s="934"/>
      <c r="QRR12" s="934"/>
      <c r="QRS12" s="934"/>
      <c r="QRT12" s="934"/>
      <c r="QRU12" s="934"/>
      <c r="QRV12" s="934"/>
      <c r="QRW12" s="934"/>
      <c r="QRX12" s="934"/>
      <c r="QRY12" s="934"/>
      <c r="QRZ12" s="934"/>
      <c r="QSA12" s="934"/>
      <c r="QSB12" s="934"/>
      <c r="QSC12" s="934"/>
      <c r="QSD12" s="934"/>
      <c r="QSE12" s="934"/>
      <c r="QSF12" s="934"/>
      <c r="QSG12" s="934"/>
      <c r="QSH12" s="934"/>
      <c r="QSI12" s="934"/>
      <c r="QSJ12" s="934"/>
      <c r="QSK12" s="934"/>
      <c r="QSL12" s="934"/>
      <c r="QSM12" s="934"/>
      <c r="QSN12" s="934"/>
      <c r="QSO12" s="934"/>
      <c r="QSP12" s="934"/>
      <c r="QSQ12" s="934"/>
      <c r="QSR12" s="934"/>
      <c r="QSS12" s="934"/>
      <c r="QST12" s="934"/>
      <c r="QSU12" s="934"/>
      <c r="QSV12" s="934"/>
      <c r="QSW12" s="934"/>
      <c r="QSX12" s="934"/>
      <c r="QSY12" s="934"/>
      <c r="QSZ12" s="934"/>
      <c r="QTA12" s="934"/>
      <c r="QTB12" s="934"/>
      <c r="QTC12" s="934"/>
      <c r="QTD12" s="934"/>
      <c r="QTE12" s="934"/>
      <c r="QTF12" s="934"/>
      <c r="QTG12" s="934"/>
      <c r="QTH12" s="934"/>
      <c r="QTI12" s="934"/>
      <c r="QTJ12" s="934"/>
      <c r="QTK12" s="934"/>
      <c r="QTL12" s="934"/>
      <c r="QTM12" s="934"/>
      <c r="QTN12" s="934"/>
      <c r="QTO12" s="934"/>
      <c r="QTP12" s="934"/>
      <c r="QTQ12" s="934"/>
      <c r="QTR12" s="934"/>
      <c r="QTS12" s="934"/>
      <c r="QTT12" s="934"/>
      <c r="QTU12" s="934"/>
      <c r="QTV12" s="934"/>
      <c r="QTW12" s="934"/>
      <c r="QTX12" s="934"/>
      <c r="QTY12" s="934"/>
      <c r="QTZ12" s="934"/>
      <c r="QUA12" s="934"/>
      <c r="QUB12" s="934"/>
      <c r="QUC12" s="934"/>
      <c r="QUD12" s="934"/>
      <c r="QUE12" s="934"/>
      <c r="QUF12" s="934"/>
      <c r="QUG12" s="934"/>
      <c r="QUH12" s="934"/>
      <c r="QUI12" s="934"/>
      <c r="QUJ12" s="934"/>
      <c r="QUK12" s="934"/>
      <c r="QUL12" s="934"/>
      <c r="QUM12" s="934"/>
      <c r="QUN12" s="934"/>
      <c r="QUO12" s="934"/>
      <c r="QUP12" s="934"/>
      <c r="QUQ12" s="934"/>
      <c r="QUR12" s="934"/>
      <c r="QUS12" s="934"/>
      <c r="QUT12" s="934"/>
      <c r="QUU12" s="934"/>
      <c r="QUV12" s="934"/>
      <c r="QUW12" s="934"/>
      <c r="QUX12" s="934"/>
      <c r="QUY12" s="934"/>
      <c r="QUZ12" s="934"/>
      <c r="QVA12" s="934"/>
      <c r="QVB12" s="934"/>
      <c r="QVC12" s="934"/>
      <c r="QVD12" s="934"/>
      <c r="QVE12" s="934"/>
      <c r="QVF12" s="934"/>
      <c r="QVG12" s="934"/>
      <c r="QVH12" s="934"/>
      <c r="QVI12" s="934"/>
      <c r="QVJ12" s="934"/>
      <c r="QVK12" s="934"/>
      <c r="QVL12" s="934"/>
      <c r="QVM12" s="934"/>
      <c r="QVN12" s="934"/>
      <c r="QVO12" s="934"/>
      <c r="QVP12" s="934"/>
      <c r="QVQ12" s="934"/>
      <c r="QVR12" s="934"/>
      <c r="QVS12" s="934"/>
      <c r="QVT12" s="934"/>
      <c r="QVU12" s="934"/>
      <c r="QVV12" s="934"/>
      <c r="QVW12" s="934"/>
      <c r="QVX12" s="934"/>
      <c r="QVY12" s="934"/>
      <c r="QVZ12" s="934"/>
      <c r="QWA12" s="934"/>
      <c r="QWB12" s="934"/>
      <c r="QWC12" s="934"/>
      <c r="QWD12" s="934"/>
      <c r="QWE12" s="934"/>
      <c r="QWF12" s="934"/>
      <c r="QWG12" s="934"/>
      <c r="QWH12" s="934"/>
      <c r="QWI12" s="934"/>
      <c r="QWJ12" s="934"/>
      <c r="QWK12" s="934"/>
      <c r="QWL12" s="934"/>
      <c r="QWM12" s="934"/>
      <c r="QWN12" s="934"/>
      <c r="QWO12" s="934"/>
      <c r="QWP12" s="934"/>
      <c r="QWQ12" s="934"/>
      <c r="QWR12" s="934"/>
      <c r="QWS12" s="934"/>
      <c r="QWT12" s="934"/>
      <c r="QWU12" s="934"/>
      <c r="QWV12" s="934"/>
      <c r="QWW12" s="934"/>
      <c r="QWX12" s="934"/>
      <c r="QWY12" s="934"/>
      <c r="QWZ12" s="934"/>
      <c r="QXA12" s="934"/>
      <c r="QXB12" s="934"/>
      <c r="QXC12" s="934"/>
      <c r="QXD12" s="934"/>
      <c r="QXE12" s="934"/>
      <c r="QXF12" s="934"/>
      <c r="QXG12" s="934"/>
      <c r="QXH12" s="934"/>
      <c r="QXI12" s="934"/>
      <c r="QXJ12" s="934"/>
      <c r="QXK12" s="934"/>
      <c r="QXL12" s="934"/>
      <c r="QXM12" s="934"/>
      <c r="QXN12" s="934"/>
      <c r="QXO12" s="934"/>
      <c r="QXP12" s="934"/>
      <c r="QXQ12" s="934"/>
      <c r="QXR12" s="934"/>
      <c r="QXS12" s="934"/>
      <c r="QXT12" s="934"/>
      <c r="QXU12" s="934"/>
      <c r="QXV12" s="934"/>
      <c r="QXW12" s="934"/>
      <c r="QXX12" s="934"/>
      <c r="QXY12" s="934"/>
      <c r="QXZ12" s="934"/>
      <c r="QYA12" s="934"/>
      <c r="QYB12" s="934"/>
      <c r="QYC12" s="934"/>
      <c r="QYD12" s="934"/>
      <c r="QYE12" s="934"/>
      <c r="QYF12" s="934"/>
      <c r="QYG12" s="934"/>
      <c r="QYH12" s="934"/>
      <c r="QYI12" s="934"/>
      <c r="QYJ12" s="934"/>
      <c r="QYK12" s="934"/>
      <c r="QYL12" s="934"/>
      <c r="QYM12" s="934"/>
      <c r="QYN12" s="934"/>
      <c r="QYO12" s="934"/>
      <c r="QYP12" s="934"/>
      <c r="QYQ12" s="934"/>
      <c r="QYR12" s="934"/>
      <c r="QYS12" s="934"/>
      <c r="QYT12" s="934"/>
      <c r="QYU12" s="934"/>
      <c r="QYV12" s="934"/>
      <c r="QYW12" s="934"/>
      <c r="QYX12" s="934"/>
      <c r="QYY12" s="934"/>
      <c r="QYZ12" s="934"/>
      <c r="QZA12" s="934"/>
      <c r="QZB12" s="934"/>
      <c r="QZC12" s="934"/>
      <c r="QZD12" s="934"/>
      <c r="QZE12" s="934"/>
      <c r="QZF12" s="934"/>
      <c r="QZG12" s="934"/>
      <c r="QZH12" s="934"/>
      <c r="QZI12" s="934"/>
      <c r="QZJ12" s="934"/>
      <c r="QZK12" s="934"/>
      <c r="QZL12" s="934"/>
      <c r="QZM12" s="934"/>
      <c r="QZN12" s="934"/>
      <c r="QZO12" s="934"/>
      <c r="QZP12" s="934"/>
      <c r="QZQ12" s="934"/>
      <c r="QZR12" s="934"/>
      <c r="QZS12" s="934"/>
      <c r="QZT12" s="934"/>
      <c r="QZU12" s="934"/>
      <c r="QZV12" s="934"/>
      <c r="QZW12" s="934"/>
      <c r="QZX12" s="934"/>
      <c r="QZY12" s="934"/>
      <c r="QZZ12" s="934"/>
      <c r="RAA12" s="934"/>
      <c r="RAB12" s="934"/>
      <c r="RAC12" s="934"/>
      <c r="RAD12" s="934"/>
      <c r="RAE12" s="934"/>
      <c r="RAF12" s="934"/>
      <c r="RAG12" s="934"/>
      <c r="RAH12" s="934"/>
      <c r="RAI12" s="934"/>
      <c r="RAJ12" s="934"/>
      <c r="RAK12" s="934"/>
      <c r="RAL12" s="934"/>
      <c r="RAM12" s="934"/>
      <c r="RAN12" s="934"/>
      <c r="RAO12" s="934"/>
      <c r="RAP12" s="934"/>
      <c r="RAQ12" s="934"/>
      <c r="RAR12" s="934"/>
      <c r="RAS12" s="934"/>
      <c r="RAT12" s="934"/>
      <c r="RAU12" s="934"/>
      <c r="RAV12" s="934"/>
      <c r="RAW12" s="934"/>
      <c r="RAX12" s="934"/>
      <c r="RAY12" s="934"/>
      <c r="RAZ12" s="934"/>
      <c r="RBA12" s="934"/>
      <c r="RBB12" s="934"/>
      <c r="RBC12" s="934"/>
      <c r="RBD12" s="934"/>
      <c r="RBE12" s="934"/>
      <c r="RBF12" s="934"/>
      <c r="RBG12" s="934"/>
      <c r="RBH12" s="934"/>
      <c r="RBI12" s="934"/>
      <c r="RBJ12" s="934"/>
      <c r="RBK12" s="934"/>
      <c r="RBL12" s="934"/>
      <c r="RBM12" s="934"/>
      <c r="RBN12" s="934"/>
      <c r="RBO12" s="934"/>
      <c r="RBP12" s="934"/>
      <c r="RBQ12" s="934"/>
      <c r="RBR12" s="934"/>
      <c r="RBS12" s="934"/>
      <c r="RBT12" s="934"/>
      <c r="RBU12" s="934"/>
      <c r="RBV12" s="934"/>
      <c r="RBW12" s="934"/>
      <c r="RBX12" s="934"/>
      <c r="RBY12" s="934"/>
      <c r="RBZ12" s="934"/>
      <c r="RCA12" s="934"/>
      <c r="RCB12" s="934"/>
      <c r="RCC12" s="934"/>
      <c r="RCD12" s="934"/>
      <c r="RCE12" s="934"/>
      <c r="RCF12" s="934"/>
      <c r="RCG12" s="934"/>
      <c r="RCH12" s="934"/>
      <c r="RCI12" s="934"/>
      <c r="RCJ12" s="934"/>
      <c r="RCK12" s="934"/>
      <c r="RCL12" s="934"/>
      <c r="RCM12" s="934"/>
      <c r="RCN12" s="934"/>
      <c r="RCO12" s="934"/>
      <c r="RCP12" s="934"/>
      <c r="RCQ12" s="934"/>
      <c r="RCR12" s="934"/>
      <c r="RCS12" s="934"/>
      <c r="RCT12" s="934"/>
      <c r="RCU12" s="934"/>
      <c r="RCV12" s="934"/>
      <c r="RCW12" s="934"/>
      <c r="RCX12" s="934"/>
      <c r="RCY12" s="934"/>
      <c r="RCZ12" s="934"/>
      <c r="RDA12" s="934"/>
      <c r="RDB12" s="934"/>
      <c r="RDC12" s="934"/>
      <c r="RDD12" s="934"/>
      <c r="RDE12" s="934"/>
      <c r="RDF12" s="934"/>
      <c r="RDG12" s="934"/>
      <c r="RDH12" s="934"/>
      <c r="RDI12" s="934"/>
      <c r="RDJ12" s="934"/>
      <c r="RDK12" s="934"/>
      <c r="RDL12" s="934"/>
      <c r="RDM12" s="934"/>
      <c r="RDN12" s="934"/>
      <c r="RDO12" s="934"/>
      <c r="RDP12" s="934"/>
      <c r="RDQ12" s="934"/>
      <c r="RDR12" s="934"/>
      <c r="RDS12" s="934"/>
      <c r="RDT12" s="934"/>
      <c r="RDU12" s="934"/>
      <c r="RDV12" s="934"/>
      <c r="RDW12" s="934"/>
      <c r="RDX12" s="934"/>
      <c r="RDY12" s="934"/>
      <c r="RDZ12" s="934"/>
      <c r="REA12" s="934"/>
      <c r="REB12" s="934"/>
      <c r="REC12" s="934"/>
      <c r="RED12" s="934"/>
      <c r="REE12" s="934"/>
      <c r="REF12" s="934"/>
      <c r="REG12" s="934"/>
      <c r="REH12" s="934"/>
      <c r="REI12" s="934"/>
      <c r="REJ12" s="934"/>
      <c r="REK12" s="934"/>
      <c r="REL12" s="934"/>
      <c r="REM12" s="934"/>
      <c r="REN12" s="934"/>
      <c r="REO12" s="934"/>
      <c r="REP12" s="934"/>
      <c r="REQ12" s="934"/>
      <c r="RER12" s="934"/>
      <c r="RES12" s="934"/>
      <c r="RET12" s="934"/>
      <c r="REU12" s="934"/>
      <c r="REV12" s="934"/>
      <c r="REW12" s="934"/>
      <c r="REX12" s="934"/>
      <c r="REY12" s="934"/>
      <c r="REZ12" s="934"/>
      <c r="RFA12" s="934"/>
      <c r="RFB12" s="934"/>
      <c r="RFC12" s="934"/>
      <c r="RFD12" s="934"/>
      <c r="RFE12" s="934"/>
      <c r="RFF12" s="934"/>
      <c r="RFG12" s="934"/>
      <c r="RFH12" s="934"/>
      <c r="RFI12" s="934"/>
      <c r="RFJ12" s="934"/>
      <c r="RFK12" s="934"/>
      <c r="RFL12" s="934"/>
      <c r="RFM12" s="934"/>
      <c r="RFN12" s="934"/>
      <c r="RFO12" s="934"/>
      <c r="RFP12" s="934"/>
      <c r="RFQ12" s="934"/>
      <c r="RFR12" s="934"/>
      <c r="RFS12" s="934"/>
      <c r="RFT12" s="934"/>
      <c r="RFU12" s="934"/>
      <c r="RFV12" s="934"/>
      <c r="RFW12" s="934"/>
      <c r="RFX12" s="934"/>
      <c r="RFY12" s="934"/>
      <c r="RFZ12" s="934"/>
      <c r="RGA12" s="934"/>
      <c r="RGB12" s="934"/>
      <c r="RGC12" s="934"/>
      <c r="RGD12" s="934"/>
      <c r="RGE12" s="934"/>
      <c r="RGF12" s="934"/>
      <c r="RGG12" s="934"/>
      <c r="RGH12" s="934"/>
      <c r="RGI12" s="934"/>
      <c r="RGJ12" s="934"/>
      <c r="RGK12" s="934"/>
      <c r="RGL12" s="934"/>
      <c r="RGM12" s="934"/>
      <c r="RGN12" s="934"/>
      <c r="RGO12" s="934"/>
      <c r="RGP12" s="934"/>
      <c r="RGQ12" s="934"/>
      <c r="RGR12" s="934"/>
      <c r="RGS12" s="934"/>
      <c r="RGT12" s="934"/>
      <c r="RGU12" s="934"/>
      <c r="RGV12" s="934"/>
      <c r="RGW12" s="934"/>
      <c r="RGX12" s="934"/>
      <c r="RGY12" s="934"/>
      <c r="RGZ12" s="934"/>
      <c r="RHA12" s="934"/>
      <c r="RHB12" s="934"/>
      <c r="RHC12" s="934"/>
      <c r="RHD12" s="934"/>
      <c r="RHE12" s="934"/>
      <c r="RHF12" s="934"/>
      <c r="RHG12" s="934"/>
      <c r="RHH12" s="934"/>
      <c r="RHI12" s="934"/>
      <c r="RHJ12" s="934"/>
      <c r="RHK12" s="934"/>
      <c r="RHL12" s="934"/>
      <c r="RHM12" s="934"/>
      <c r="RHN12" s="934"/>
      <c r="RHO12" s="934"/>
      <c r="RHP12" s="934"/>
      <c r="RHQ12" s="934"/>
      <c r="RHR12" s="934"/>
      <c r="RHS12" s="934"/>
      <c r="RHT12" s="934"/>
      <c r="RHU12" s="934"/>
      <c r="RHV12" s="934"/>
      <c r="RHW12" s="934"/>
      <c r="RHX12" s="934"/>
      <c r="RHY12" s="934"/>
      <c r="RHZ12" s="934"/>
      <c r="RIA12" s="934"/>
      <c r="RIB12" s="934"/>
      <c r="RIC12" s="934"/>
      <c r="RID12" s="934"/>
      <c r="RIE12" s="934"/>
      <c r="RIF12" s="934"/>
      <c r="RIG12" s="934"/>
      <c r="RIH12" s="934"/>
      <c r="RII12" s="934"/>
      <c r="RIJ12" s="934"/>
      <c r="RIK12" s="934"/>
      <c r="RIL12" s="934"/>
      <c r="RIM12" s="934"/>
      <c r="RIN12" s="934"/>
      <c r="RIO12" s="934"/>
      <c r="RIP12" s="934"/>
      <c r="RIQ12" s="934"/>
      <c r="RIR12" s="934"/>
      <c r="RIS12" s="934"/>
      <c r="RIT12" s="934"/>
      <c r="RIU12" s="934"/>
      <c r="RIV12" s="934"/>
      <c r="RIW12" s="934"/>
      <c r="RIX12" s="934"/>
      <c r="RIY12" s="934"/>
      <c r="RIZ12" s="934"/>
      <c r="RJA12" s="934"/>
      <c r="RJB12" s="934"/>
      <c r="RJC12" s="934"/>
      <c r="RJD12" s="934"/>
      <c r="RJE12" s="934"/>
      <c r="RJF12" s="934"/>
      <c r="RJG12" s="934"/>
      <c r="RJH12" s="934"/>
      <c r="RJI12" s="934"/>
      <c r="RJJ12" s="934"/>
      <c r="RJK12" s="934"/>
      <c r="RJL12" s="934"/>
      <c r="RJM12" s="934"/>
      <c r="RJN12" s="934"/>
      <c r="RJO12" s="934"/>
      <c r="RJP12" s="934"/>
      <c r="RJQ12" s="934"/>
      <c r="RJR12" s="934"/>
      <c r="RJS12" s="934"/>
      <c r="RJT12" s="934"/>
      <c r="RJU12" s="934"/>
      <c r="RJV12" s="934"/>
      <c r="RJW12" s="934"/>
      <c r="RJX12" s="934"/>
      <c r="RJY12" s="934"/>
      <c r="RJZ12" s="934"/>
      <c r="RKA12" s="934"/>
      <c r="RKB12" s="934"/>
      <c r="RKC12" s="934"/>
      <c r="RKD12" s="934"/>
      <c r="RKE12" s="934"/>
      <c r="RKF12" s="934"/>
      <c r="RKG12" s="934"/>
      <c r="RKH12" s="934"/>
      <c r="RKI12" s="934"/>
      <c r="RKJ12" s="934"/>
      <c r="RKK12" s="934"/>
      <c r="RKL12" s="934"/>
      <c r="RKM12" s="934"/>
      <c r="RKN12" s="934"/>
      <c r="RKO12" s="934"/>
      <c r="RKP12" s="934"/>
      <c r="RKQ12" s="934"/>
      <c r="RKR12" s="934"/>
      <c r="RKS12" s="934"/>
      <c r="RKT12" s="934"/>
      <c r="RKU12" s="934"/>
      <c r="RKV12" s="934"/>
      <c r="RKW12" s="934"/>
      <c r="RKX12" s="934"/>
      <c r="RKY12" s="934"/>
      <c r="RKZ12" s="934"/>
      <c r="RLA12" s="934"/>
      <c r="RLB12" s="934"/>
      <c r="RLC12" s="934"/>
      <c r="RLD12" s="934"/>
      <c r="RLE12" s="934"/>
      <c r="RLF12" s="934"/>
      <c r="RLG12" s="934"/>
      <c r="RLH12" s="934"/>
      <c r="RLI12" s="934"/>
      <c r="RLJ12" s="934"/>
      <c r="RLK12" s="934"/>
      <c r="RLL12" s="934"/>
      <c r="RLM12" s="934"/>
      <c r="RLN12" s="934"/>
      <c r="RLO12" s="934"/>
      <c r="RLP12" s="934"/>
      <c r="RLQ12" s="934"/>
      <c r="RLR12" s="934"/>
      <c r="RLS12" s="934"/>
      <c r="RLT12" s="934"/>
      <c r="RLU12" s="934"/>
      <c r="RLV12" s="934"/>
      <c r="RLW12" s="934"/>
      <c r="RLX12" s="934"/>
      <c r="RLY12" s="934"/>
      <c r="RLZ12" s="934"/>
      <c r="RMA12" s="934"/>
      <c r="RMB12" s="934"/>
      <c r="RMC12" s="934"/>
      <c r="RMD12" s="934"/>
      <c r="RME12" s="934"/>
      <c r="RMF12" s="934"/>
      <c r="RMG12" s="934"/>
      <c r="RMH12" s="934"/>
      <c r="RMI12" s="934"/>
      <c r="RMJ12" s="934"/>
      <c r="RMK12" s="934"/>
      <c r="RML12" s="934"/>
      <c r="RMM12" s="934"/>
      <c r="RMN12" s="934"/>
      <c r="RMO12" s="934"/>
      <c r="RMP12" s="934"/>
      <c r="RMQ12" s="934"/>
      <c r="RMR12" s="934"/>
      <c r="RMS12" s="934"/>
      <c r="RMT12" s="934"/>
      <c r="RMU12" s="934"/>
      <c r="RMV12" s="934"/>
      <c r="RMW12" s="934"/>
      <c r="RMX12" s="934"/>
      <c r="RMY12" s="934"/>
      <c r="RMZ12" s="934"/>
      <c r="RNA12" s="934"/>
      <c r="RNB12" s="934"/>
      <c r="RNC12" s="934"/>
      <c r="RND12" s="934"/>
      <c r="RNE12" s="934"/>
      <c r="RNF12" s="934"/>
      <c r="RNG12" s="934"/>
      <c r="RNH12" s="934"/>
      <c r="RNI12" s="934"/>
      <c r="RNJ12" s="934"/>
      <c r="RNK12" s="934"/>
      <c r="RNL12" s="934"/>
      <c r="RNM12" s="934"/>
      <c r="RNN12" s="934"/>
      <c r="RNO12" s="934"/>
      <c r="RNP12" s="934"/>
      <c r="RNQ12" s="934"/>
      <c r="RNR12" s="934"/>
      <c r="RNS12" s="934"/>
      <c r="RNT12" s="934"/>
      <c r="RNU12" s="934"/>
      <c r="RNV12" s="934"/>
      <c r="RNW12" s="934"/>
      <c r="RNX12" s="934"/>
      <c r="RNY12" s="934"/>
      <c r="RNZ12" s="934"/>
      <c r="ROA12" s="934"/>
      <c r="ROB12" s="934"/>
      <c r="ROC12" s="934"/>
      <c r="ROD12" s="934"/>
      <c r="ROE12" s="934"/>
      <c r="ROF12" s="934"/>
      <c r="ROG12" s="934"/>
      <c r="ROH12" s="934"/>
      <c r="ROI12" s="934"/>
      <c r="ROJ12" s="934"/>
      <c r="ROK12" s="934"/>
      <c r="ROL12" s="934"/>
      <c r="ROM12" s="934"/>
      <c r="RON12" s="934"/>
      <c r="ROO12" s="934"/>
      <c r="ROP12" s="934"/>
      <c r="ROQ12" s="934"/>
      <c r="ROR12" s="934"/>
      <c r="ROS12" s="934"/>
      <c r="ROT12" s="934"/>
      <c r="ROU12" s="934"/>
      <c r="ROV12" s="934"/>
      <c r="ROW12" s="934"/>
      <c r="ROX12" s="934"/>
      <c r="ROY12" s="934"/>
      <c r="ROZ12" s="934"/>
      <c r="RPA12" s="934"/>
      <c r="RPB12" s="934"/>
      <c r="RPC12" s="934"/>
      <c r="RPD12" s="934"/>
      <c r="RPE12" s="934"/>
      <c r="RPF12" s="934"/>
      <c r="RPG12" s="934"/>
      <c r="RPH12" s="934"/>
      <c r="RPI12" s="934"/>
      <c r="RPJ12" s="934"/>
      <c r="RPK12" s="934"/>
      <c r="RPL12" s="934"/>
      <c r="RPM12" s="934"/>
      <c r="RPN12" s="934"/>
      <c r="RPO12" s="934"/>
      <c r="RPP12" s="934"/>
      <c r="RPQ12" s="934"/>
      <c r="RPR12" s="934"/>
      <c r="RPS12" s="934"/>
      <c r="RPT12" s="934"/>
      <c r="RPU12" s="934"/>
      <c r="RPV12" s="934"/>
      <c r="RPW12" s="934"/>
      <c r="RPX12" s="934"/>
      <c r="RPY12" s="934"/>
      <c r="RPZ12" s="934"/>
      <c r="RQA12" s="934"/>
      <c r="RQB12" s="934"/>
      <c r="RQC12" s="934"/>
      <c r="RQD12" s="934"/>
      <c r="RQE12" s="934"/>
      <c r="RQF12" s="934"/>
      <c r="RQG12" s="934"/>
      <c r="RQH12" s="934"/>
      <c r="RQI12" s="934"/>
      <c r="RQJ12" s="934"/>
      <c r="RQK12" s="934"/>
      <c r="RQL12" s="934"/>
      <c r="RQM12" s="934"/>
      <c r="RQN12" s="934"/>
      <c r="RQO12" s="934"/>
      <c r="RQP12" s="934"/>
      <c r="RQQ12" s="934"/>
      <c r="RQR12" s="934"/>
      <c r="RQS12" s="934"/>
      <c r="RQT12" s="934"/>
      <c r="RQU12" s="934"/>
      <c r="RQV12" s="934"/>
      <c r="RQW12" s="934"/>
      <c r="RQX12" s="934"/>
      <c r="RQY12" s="934"/>
      <c r="RQZ12" s="934"/>
      <c r="RRA12" s="934"/>
      <c r="RRB12" s="934"/>
      <c r="RRC12" s="934"/>
      <c r="RRD12" s="934"/>
      <c r="RRE12" s="934"/>
      <c r="RRF12" s="934"/>
      <c r="RRG12" s="934"/>
      <c r="RRH12" s="934"/>
      <c r="RRI12" s="934"/>
      <c r="RRJ12" s="934"/>
      <c r="RRK12" s="934"/>
      <c r="RRL12" s="934"/>
      <c r="RRM12" s="934"/>
      <c r="RRN12" s="934"/>
      <c r="RRO12" s="934"/>
      <c r="RRP12" s="934"/>
      <c r="RRQ12" s="934"/>
      <c r="RRR12" s="934"/>
      <c r="RRS12" s="934"/>
      <c r="RRT12" s="934"/>
      <c r="RRU12" s="934"/>
      <c r="RRV12" s="934"/>
      <c r="RRW12" s="934"/>
      <c r="RRX12" s="934"/>
      <c r="RRY12" s="934"/>
      <c r="RRZ12" s="934"/>
      <c r="RSA12" s="934"/>
      <c r="RSB12" s="934"/>
      <c r="RSC12" s="934"/>
      <c r="RSD12" s="934"/>
      <c r="RSE12" s="934"/>
      <c r="RSF12" s="934"/>
      <c r="RSG12" s="934"/>
      <c r="RSH12" s="934"/>
      <c r="RSI12" s="934"/>
      <c r="RSJ12" s="934"/>
      <c r="RSK12" s="934"/>
      <c r="RSL12" s="934"/>
      <c r="RSM12" s="934"/>
      <c r="RSN12" s="934"/>
      <c r="RSO12" s="934"/>
      <c r="RSP12" s="934"/>
      <c r="RSQ12" s="934"/>
      <c r="RSR12" s="934"/>
      <c r="RSS12" s="934"/>
      <c r="RST12" s="934"/>
      <c r="RSU12" s="934"/>
      <c r="RSV12" s="934"/>
      <c r="RSW12" s="934"/>
      <c r="RSX12" s="934"/>
      <c r="RSY12" s="934"/>
      <c r="RSZ12" s="934"/>
      <c r="RTA12" s="934"/>
      <c r="RTB12" s="934"/>
      <c r="RTC12" s="934"/>
      <c r="RTD12" s="934"/>
      <c r="RTE12" s="934"/>
      <c r="RTF12" s="934"/>
      <c r="RTG12" s="934"/>
      <c r="RTH12" s="934"/>
      <c r="RTI12" s="934"/>
      <c r="RTJ12" s="934"/>
      <c r="RTK12" s="934"/>
      <c r="RTL12" s="934"/>
      <c r="RTM12" s="934"/>
      <c r="RTN12" s="934"/>
      <c r="RTO12" s="934"/>
      <c r="RTP12" s="934"/>
      <c r="RTQ12" s="934"/>
      <c r="RTR12" s="934"/>
      <c r="RTS12" s="934"/>
      <c r="RTT12" s="934"/>
      <c r="RTU12" s="934"/>
      <c r="RTV12" s="934"/>
      <c r="RTW12" s="934"/>
      <c r="RTX12" s="934"/>
      <c r="RTY12" s="934"/>
      <c r="RTZ12" s="934"/>
      <c r="RUA12" s="934"/>
      <c r="RUB12" s="934"/>
      <c r="RUC12" s="934"/>
      <c r="RUD12" s="934"/>
      <c r="RUE12" s="934"/>
      <c r="RUF12" s="934"/>
      <c r="RUG12" s="934"/>
      <c r="RUH12" s="934"/>
      <c r="RUI12" s="934"/>
      <c r="RUJ12" s="934"/>
      <c r="RUK12" s="934"/>
      <c r="RUL12" s="934"/>
      <c r="RUM12" s="934"/>
      <c r="RUN12" s="934"/>
      <c r="RUO12" s="934"/>
      <c r="RUP12" s="934"/>
      <c r="RUQ12" s="934"/>
      <c r="RUR12" s="934"/>
      <c r="RUS12" s="934"/>
      <c r="RUT12" s="934"/>
      <c r="RUU12" s="934"/>
      <c r="RUV12" s="934"/>
      <c r="RUW12" s="934"/>
      <c r="RUX12" s="934"/>
      <c r="RUY12" s="934"/>
      <c r="RUZ12" s="934"/>
      <c r="RVA12" s="934"/>
      <c r="RVB12" s="934"/>
      <c r="RVC12" s="934"/>
      <c r="RVD12" s="934"/>
      <c r="RVE12" s="934"/>
      <c r="RVF12" s="934"/>
      <c r="RVG12" s="934"/>
      <c r="RVH12" s="934"/>
      <c r="RVI12" s="934"/>
      <c r="RVJ12" s="934"/>
      <c r="RVK12" s="934"/>
      <c r="RVL12" s="934"/>
      <c r="RVM12" s="934"/>
      <c r="RVN12" s="934"/>
      <c r="RVO12" s="934"/>
      <c r="RVP12" s="934"/>
      <c r="RVQ12" s="934"/>
      <c r="RVR12" s="934"/>
      <c r="RVS12" s="934"/>
      <c r="RVT12" s="934"/>
      <c r="RVU12" s="934"/>
      <c r="RVV12" s="934"/>
      <c r="RVW12" s="934"/>
      <c r="RVX12" s="934"/>
      <c r="RVY12" s="934"/>
      <c r="RVZ12" s="934"/>
      <c r="RWA12" s="934"/>
      <c r="RWB12" s="934"/>
      <c r="RWC12" s="934"/>
      <c r="RWD12" s="934"/>
      <c r="RWE12" s="934"/>
      <c r="RWF12" s="934"/>
      <c r="RWG12" s="934"/>
      <c r="RWH12" s="934"/>
      <c r="RWI12" s="934"/>
      <c r="RWJ12" s="934"/>
      <c r="RWK12" s="934"/>
      <c r="RWL12" s="934"/>
      <c r="RWM12" s="934"/>
      <c r="RWN12" s="934"/>
      <c r="RWO12" s="934"/>
      <c r="RWP12" s="934"/>
      <c r="RWQ12" s="934"/>
      <c r="RWR12" s="934"/>
      <c r="RWS12" s="934"/>
      <c r="RWT12" s="934"/>
      <c r="RWU12" s="934"/>
      <c r="RWV12" s="934"/>
      <c r="RWW12" s="934"/>
      <c r="RWX12" s="934"/>
      <c r="RWY12" s="934"/>
      <c r="RWZ12" s="934"/>
      <c r="RXA12" s="934"/>
      <c r="RXB12" s="934"/>
      <c r="RXC12" s="934"/>
      <c r="RXD12" s="934"/>
      <c r="RXE12" s="934"/>
      <c r="RXF12" s="934"/>
      <c r="RXG12" s="934"/>
      <c r="RXH12" s="934"/>
      <c r="RXI12" s="934"/>
      <c r="RXJ12" s="934"/>
      <c r="RXK12" s="934"/>
      <c r="RXL12" s="934"/>
      <c r="RXM12" s="934"/>
      <c r="RXN12" s="934"/>
      <c r="RXO12" s="934"/>
      <c r="RXP12" s="934"/>
      <c r="RXQ12" s="934"/>
      <c r="RXR12" s="934"/>
      <c r="RXS12" s="934"/>
      <c r="RXT12" s="934"/>
      <c r="RXU12" s="934"/>
      <c r="RXV12" s="934"/>
      <c r="RXW12" s="934"/>
      <c r="RXX12" s="934"/>
      <c r="RXY12" s="934"/>
      <c r="RXZ12" s="934"/>
      <c r="RYA12" s="934"/>
      <c r="RYB12" s="934"/>
      <c r="RYC12" s="934"/>
      <c r="RYD12" s="934"/>
      <c r="RYE12" s="934"/>
      <c r="RYF12" s="934"/>
      <c r="RYG12" s="934"/>
      <c r="RYH12" s="934"/>
      <c r="RYI12" s="934"/>
      <c r="RYJ12" s="934"/>
      <c r="RYK12" s="934"/>
      <c r="RYL12" s="934"/>
      <c r="RYM12" s="934"/>
      <c r="RYN12" s="934"/>
      <c r="RYO12" s="934"/>
      <c r="RYP12" s="934"/>
      <c r="RYQ12" s="934"/>
      <c r="RYR12" s="934"/>
      <c r="RYS12" s="934"/>
      <c r="RYT12" s="934"/>
      <c r="RYU12" s="934"/>
      <c r="RYV12" s="934"/>
      <c r="RYW12" s="934"/>
      <c r="RYX12" s="934"/>
      <c r="RYY12" s="934"/>
      <c r="RYZ12" s="934"/>
      <c r="RZA12" s="934"/>
      <c r="RZB12" s="934"/>
      <c r="RZC12" s="934"/>
      <c r="RZD12" s="934"/>
      <c r="RZE12" s="934"/>
      <c r="RZF12" s="934"/>
      <c r="RZG12" s="934"/>
      <c r="RZH12" s="934"/>
      <c r="RZI12" s="934"/>
      <c r="RZJ12" s="934"/>
      <c r="RZK12" s="934"/>
      <c r="RZL12" s="934"/>
      <c r="RZM12" s="934"/>
      <c r="RZN12" s="934"/>
      <c r="RZO12" s="934"/>
      <c r="RZP12" s="934"/>
      <c r="RZQ12" s="934"/>
      <c r="RZR12" s="934"/>
      <c r="RZS12" s="934"/>
      <c r="RZT12" s="934"/>
      <c r="RZU12" s="934"/>
      <c r="RZV12" s="934"/>
      <c r="RZW12" s="934"/>
      <c r="RZX12" s="934"/>
      <c r="RZY12" s="934"/>
      <c r="RZZ12" s="934"/>
      <c r="SAA12" s="934"/>
      <c r="SAB12" s="934"/>
      <c r="SAC12" s="934"/>
      <c r="SAD12" s="934"/>
      <c r="SAE12" s="934"/>
      <c r="SAF12" s="934"/>
      <c r="SAG12" s="934"/>
      <c r="SAH12" s="934"/>
      <c r="SAI12" s="934"/>
      <c r="SAJ12" s="934"/>
      <c r="SAK12" s="934"/>
      <c r="SAL12" s="934"/>
      <c r="SAM12" s="934"/>
      <c r="SAN12" s="934"/>
      <c r="SAO12" s="934"/>
      <c r="SAP12" s="934"/>
      <c r="SAQ12" s="934"/>
      <c r="SAR12" s="934"/>
      <c r="SAS12" s="934"/>
      <c r="SAT12" s="934"/>
      <c r="SAU12" s="934"/>
      <c r="SAV12" s="934"/>
      <c r="SAW12" s="934"/>
      <c r="SAX12" s="934"/>
      <c r="SAY12" s="934"/>
      <c r="SAZ12" s="934"/>
      <c r="SBA12" s="934"/>
      <c r="SBB12" s="934"/>
      <c r="SBC12" s="934"/>
      <c r="SBD12" s="934"/>
      <c r="SBE12" s="934"/>
      <c r="SBF12" s="934"/>
      <c r="SBG12" s="934"/>
      <c r="SBH12" s="934"/>
      <c r="SBI12" s="934"/>
      <c r="SBJ12" s="934"/>
      <c r="SBK12" s="934"/>
      <c r="SBL12" s="934"/>
      <c r="SBM12" s="934"/>
      <c r="SBN12" s="934"/>
      <c r="SBO12" s="934"/>
      <c r="SBP12" s="934"/>
      <c r="SBQ12" s="934"/>
      <c r="SBR12" s="934"/>
      <c r="SBS12" s="934"/>
      <c r="SBT12" s="934"/>
      <c r="SBU12" s="934"/>
      <c r="SBV12" s="934"/>
      <c r="SBW12" s="934"/>
      <c r="SBX12" s="934"/>
      <c r="SBY12" s="934"/>
      <c r="SBZ12" s="934"/>
      <c r="SCA12" s="934"/>
      <c r="SCB12" s="934"/>
      <c r="SCC12" s="934"/>
      <c r="SCD12" s="934"/>
      <c r="SCE12" s="934"/>
      <c r="SCF12" s="934"/>
      <c r="SCG12" s="934"/>
      <c r="SCH12" s="934"/>
      <c r="SCI12" s="934"/>
      <c r="SCJ12" s="934"/>
      <c r="SCK12" s="934"/>
      <c r="SCL12" s="934"/>
      <c r="SCM12" s="934"/>
      <c r="SCN12" s="934"/>
      <c r="SCO12" s="934"/>
      <c r="SCP12" s="934"/>
      <c r="SCQ12" s="934"/>
      <c r="SCR12" s="934"/>
      <c r="SCS12" s="934"/>
      <c r="SCT12" s="934"/>
      <c r="SCU12" s="934"/>
      <c r="SCV12" s="934"/>
      <c r="SCW12" s="934"/>
      <c r="SCX12" s="934"/>
      <c r="SCY12" s="934"/>
      <c r="SCZ12" s="934"/>
      <c r="SDA12" s="934"/>
      <c r="SDB12" s="934"/>
      <c r="SDC12" s="934"/>
      <c r="SDD12" s="934"/>
      <c r="SDE12" s="934"/>
      <c r="SDF12" s="934"/>
      <c r="SDG12" s="934"/>
      <c r="SDH12" s="934"/>
      <c r="SDI12" s="934"/>
      <c r="SDJ12" s="934"/>
      <c r="SDK12" s="934"/>
      <c r="SDL12" s="934"/>
      <c r="SDM12" s="934"/>
      <c r="SDN12" s="934"/>
      <c r="SDO12" s="934"/>
      <c r="SDP12" s="934"/>
      <c r="SDQ12" s="934"/>
      <c r="SDR12" s="934"/>
      <c r="SDS12" s="934"/>
      <c r="SDT12" s="934"/>
      <c r="SDU12" s="934"/>
      <c r="SDV12" s="934"/>
      <c r="SDW12" s="934"/>
      <c r="SDX12" s="934"/>
      <c r="SDY12" s="934"/>
      <c r="SDZ12" s="934"/>
      <c r="SEA12" s="934"/>
      <c r="SEB12" s="934"/>
      <c r="SEC12" s="934"/>
      <c r="SED12" s="934"/>
      <c r="SEE12" s="934"/>
      <c r="SEF12" s="934"/>
      <c r="SEG12" s="934"/>
      <c r="SEH12" s="934"/>
      <c r="SEI12" s="934"/>
      <c r="SEJ12" s="934"/>
      <c r="SEK12" s="934"/>
      <c r="SEL12" s="934"/>
      <c r="SEM12" s="934"/>
      <c r="SEN12" s="934"/>
      <c r="SEO12" s="934"/>
      <c r="SEP12" s="934"/>
      <c r="SEQ12" s="934"/>
      <c r="SER12" s="934"/>
      <c r="SES12" s="934"/>
      <c r="SET12" s="934"/>
      <c r="SEU12" s="934"/>
      <c r="SEV12" s="934"/>
      <c r="SEW12" s="934"/>
      <c r="SEX12" s="934"/>
      <c r="SEY12" s="934"/>
      <c r="SEZ12" s="934"/>
      <c r="SFA12" s="934"/>
      <c r="SFB12" s="934"/>
      <c r="SFC12" s="934"/>
      <c r="SFD12" s="934"/>
      <c r="SFE12" s="934"/>
      <c r="SFF12" s="934"/>
      <c r="SFG12" s="934"/>
      <c r="SFH12" s="934"/>
      <c r="SFI12" s="934"/>
      <c r="SFJ12" s="934"/>
      <c r="SFK12" s="934"/>
      <c r="SFL12" s="934"/>
      <c r="SFM12" s="934"/>
      <c r="SFN12" s="934"/>
      <c r="SFO12" s="934"/>
      <c r="SFP12" s="934"/>
      <c r="SFQ12" s="934"/>
      <c r="SFR12" s="934"/>
      <c r="SFS12" s="934"/>
      <c r="SFT12" s="934"/>
      <c r="SFU12" s="934"/>
      <c r="SFV12" s="934"/>
      <c r="SFW12" s="934"/>
      <c r="SFX12" s="934"/>
      <c r="SFY12" s="934"/>
      <c r="SFZ12" s="934"/>
      <c r="SGA12" s="934"/>
      <c r="SGB12" s="934"/>
      <c r="SGC12" s="934"/>
      <c r="SGD12" s="934"/>
      <c r="SGE12" s="934"/>
      <c r="SGF12" s="934"/>
      <c r="SGG12" s="934"/>
      <c r="SGH12" s="934"/>
      <c r="SGI12" s="934"/>
      <c r="SGJ12" s="934"/>
      <c r="SGK12" s="934"/>
      <c r="SGL12" s="934"/>
      <c r="SGM12" s="934"/>
      <c r="SGN12" s="934"/>
      <c r="SGO12" s="934"/>
      <c r="SGP12" s="934"/>
      <c r="SGQ12" s="934"/>
      <c r="SGR12" s="934"/>
      <c r="SGS12" s="934"/>
      <c r="SGT12" s="934"/>
      <c r="SGU12" s="934"/>
      <c r="SGV12" s="934"/>
      <c r="SGW12" s="934"/>
      <c r="SGX12" s="934"/>
      <c r="SGY12" s="934"/>
      <c r="SGZ12" s="934"/>
      <c r="SHA12" s="934"/>
      <c r="SHB12" s="934"/>
      <c r="SHC12" s="934"/>
      <c r="SHD12" s="934"/>
      <c r="SHE12" s="934"/>
      <c r="SHF12" s="934"/>
      <c r="SHG12" s="934"/>
      <c r="SHH12" s="934"/>
      <c r="SHI12" s="934"/>
      <c r="SHJ12" s="934"/>
      <c r="SHK12" s="934"/>
      <c r="SHL12" s="934"/>
      <c r="SHM12" s="934"/>
      <c r="SHN12" s="934"/>
      <c r="SHO12" s="934"/>
      <c r="SHP12" s="934"/>
      <c r="SHQ12" s="934"/>
      <c r="SHR12" s="934"/>
      <c r="SHS12" s="934"/>
      <c r="SHT12" s="934"/>
      <c r="SHU12" s="934"/>
      <c r="SHV12" s="934"/>
      <c r="SHW12" s="934"/>
      <c r="SHX12" s="934"/>
      <c r="SHY12" s="934"/>
      <c r="SHZ12" s="934"/>
      <c r="SIA12" s="934"/>
      <c r="SIB12" s="934"/>
      <c r="SIC12" s="934"/>
      <c r="SID12" s="934"/>
      <c r="SIE12" s="934"/>
      <c r="SIF12" s="934"/>
      <c r="SIG12" s="934"/>
      <c r="SIH12" s="934"/>
      <c r="SII12" s="934"/>
      <c r="SIJ12" s="934"/>
      <c r="SIK12" s="934"/>
      <c r="SIL12" s="934"/>
      <c r="SIM12" s="934"/>
      <c r="SIN12" s="934"/>
      <c r="SIO12" s="934"/>
      <c r="SIP12" s="934"/>
      <c r="SIQ12" s="934"/>
      <c r="SIR12" s="934"/>
      <c r="SIS12" s="934"/>
      <c r="SIT12" s="934"/>
      <c r="SIU12" s="934"/>
      <c r="SIV12" s="934"/>
      <c r="SIW12" s="934"/>
      <c r="SIX12" s="934"/>
      <c r="SIY12" s="934"/>
      <c r="SIZ12" s="934"/>
      <c r="SJA12" s="934"/>
      <c r="SJB12" s="934"/>
      <c r="SJC12" s="934"/>
      <c r="SJD12" s="934"/>
      <c r="SJE12" s="934"/>
      <c r="SJF12" s="934"/>
      <c r="SJG12" s="934"/>
      <c r="SJH12" s="934"/>
      <c r="SJI12" s="934"/>
      <c r="SJJ12" s="934"/>
      <c r="SJK12" s="934"/>
      <c r="SJL12" s="934"/>
      <c r="SJM12" s="934"/>
      <c r="SJN12" s="934"/>
      <c r="SJO12" s="934"/>
      <c r="SJP12" s="934"/>
      <c r="SJQ12" s="934"/>
      <c r="SJR12" s="934"/>
      <c r="SJS12" s="934"/>
      <c r="SJT12" s="934"/>
      <c r="SJU12" s="934"/>
      <c r="SJV12" s="934"/>
      <c r="SJW12" s="934"/>
      <c r="SJX12" s="934"/>
      <c r="SJY12" s="934"/>
      <c r="SJZ12" s="934"/>
      <c r="SKA12" s="934"/>
      <c r="SKB12" s="934"/>
      <c r="SKC12" s="934"/>
      <c r="SKD12" s="934"/>
      <c r="SKE12" s="934"/>
      <c r="SKF12" s="934"/>
      <c r="SKG12" s="934"/>
      <c r="SKH12" s="934"/>
      <c r="SKI12" s="934"/>
      <c r="SKJ12" s="934"/>
      <c r="SKK12" s="934"/>
      <c r="SKL12" s="934"/>
      <c r="SKM12" s="934"/>
      <c r="SKN12" s="934"/>
      <c r="SKO12" s="934"/>
      <c r="SKP12" s="934"/>
      <c r="SKQ12" s="934"/>
      <c r="SKR12" s="934"/>
      <c r="SKS12" s="934"/>
      <c r="SKT12" s="934"/>
      <c r="SKU12" s="934"/>
      <c r="SKV12" s="934"/>
      <c r="SKW12" s="934"/>
      <c r="SKX12" s="934"/>
      <c r="SKY12" s="934"/>
      <c r="SKZ12" s="934"/>
      <c r="SLA12" s="934"/>
      <c r="SLB12" s="934"/>
      <c r="SLC12" s="934"/>
      <c r="SLD12" s="934"/>
      <c r="SLE12" s="934"/>
      <c r="SLF12" s="934"/>
      <c r="SLG12" s="934"/>
      <c r="SLH12" s="934"/>
      <c r="SLI12" s="934"/>
      <c r="SLJ12" s="934"/>
      <c r="SLK12" s="934"/>
      <c r="SLL12" s="934"/>
      <c r="SLM12" s="934"/>
      <c r="SLN12" s="934"/>
      <c r="SLO12" s="934"/>
      <c r="SLP12" s="934"/>
      <c r="SLQ12" s="934"/>
      <c r="SLR12" s="934"/>
      <c r="SLS12" s="934"/>
      <c r="SLT12" s="934"/>
      <c r="SLU12" s="934"/>
      <c r="SLV12" s="934"/>
      <c r="SLW12" s="934"/>
      <c r="SLX12" s="934"/>
      <c r="SLY12" s="934"/>
      <c r="SLZ12" s="934"/>
      <c r="SMA12" s="934"/>
      <c r="SMB12" s="934"/>
      <c r="SMC12" s="934"/>
      <c r="SMD12" s="934"/>
      <c r="SME12" s="934"/>
      <c r="SMF12" s="934"/>
      <c r="SMG12" s="934"/>
      <c r="SMH12" s="934"/>
      <c r="SMI12" s="934"/>
      <c r="SMJ12" s="934"/>
      <c r="SMK12" s="934"/>
      <c r="SML12" s="934"/>
      <c r="SMM12" s="934"/>
      <c r="SMN12" s="934"/>
      <c r="SMO12" s="934"/>
      <c r="SMP12" s="934"/>
      <c r="SMQ12" s="934"/>
      <c r="SMR12" s="934"/>
      <c r="SMS12" s="934"/>
      <c r="SMT12" s="934"/>
      <c r="SMU12" s="934"/>
      <c r="SMV12" s="934"/>
      <c r="SMW12" s="934"/>
      <c r="SMX12" s="934"/>
      <c r="SMY12" s="934"/>
      <c r="SMZ12" s="934"/>
      <c r="SNA12" s="934"/>
      <c r="SNB12" s="934"/>
      <c r="SNC12" s="934"/>
      <c r="SND12" s="934"/>
      <c r="SNE12" s="934"/>
      <c r="SNF12" s="934"/>
      <c r="SNG12" s="934"/>
      <c r="SNH12" s="934"/>
      <c r="SNI12" s="934"/>
      <c r="SNJ12" s="934"/>
      <c r="SNK12" s="934"/>
      <c r="SNL12" s="934"/>
      <c r="SNM12" s="934"/>
      <c r="SNN12" s="934"/>
      <c r="SNO12" s="934"/>
      <c r="SNP12" s="934"/>
      <c r="SNQ12" s="934"/>
      <c r="SNR12" s="934"/>
      <c r="SNS12" s="934"/>
      <c r="SNT12" s="934"/>
      <c r="SNU12" s="934"/>
      <c r="SNV12" s="934"/>
      <c r="SNW12" s="934"/>
      <c r="SNX12" s="934"/>
      <c r="SNY12" s="934"/>
      <c r="SNZ12" s="934"/>
      <c r="SOA12" s="934"/>
      <c r="SOB12" s="934"/>
      <c r="SOC12" s="934"/>
      <c r="SOD12" s="934"/>
      <c r="SOE12" s="934"/>
      <c r="SOF12" s="934"/>
      <c r="SOG12" s="934"/>
      <c r="SOH12" s="934"/>
      <c r="SOI12" s="934"/>
      <c r="SOJ12" s="934"/>
      <c r="SOK12" s="934"/>
      <c r="SOL12" s="934"/>
      <c r="SOM12" s="934"/>
      <c r="SON12" s="934"/>
      <c r="SOO12" s="934"/>
      <c r="SOP12" s="934"/>
      <c r="SOQ12" s="934"/>
      <c r="SOR12" s="934"/>
      <c r="SOS12" s="934"/>
      <c r="SOT12" s="934"/>
      <c r="SOU12" s="934"/>
      <c r="SOV12" s="934"/>
      <c r="SOW12" s="934"/>
      <c r="SOX12" s="934"/>
      <c r="SOY12" s="934"/>
      <c r="SOZ12" s="934"/>
      <c r="SPA12" s="934"/>
      <c r="SPB12" s="934"/>
      <c r="SPC12" s="934"/>
      <c r="SPD12" s="934"/>
      <c r="SPE12" s="934"/>
      <c r="SPF12" s="934"/>
      <c r="SPG12" s="934"/>
      <c r="SPH12" s="934"/>
      <c r="SPI12" s="934"/>
      <c r="SPJ12" s="934"/>
      <c r="SPK12" s="934"/>
      <c r="SPL12" s="934"/>
      <c r="SPM12" s="934"/>
      <c r="SPN12" s="934"/>
      <c r="SPO12" s="934"/>
      <c r="SPP12" s="934"/>
      <c r="SPQ12" s="934"/>
      <c r="SPR12" s="934"/>
      <c r="SPS12" s="934"/>
      <c r="SPT12" s="934"/>
      <c r="SPU12" s="934"/>
      <c r="SPV12" s="934"/>
      <c r="SPW12" s="934"/>
      <c r="SPX12" s="934"/>
      <c r="SPY12" s="934"/>
      <c r="SPZ12" s="934"/>
      <c r="SQA12" s="934"/>
      <c r="SQB12" s="934"/>
      <c r="SQC12" s="934"/>
      <c r="SQD12" s="934"/>
      <c r="SQE12" s="934"/>
      <c r="SQF12" s="934"/>
      <c r="SQG12" s="934"/>
      <c r="SQH12" s="934"/>
      <c r="SQI12" s="934"/>
      <c r="SQJ12" s="934"/>
      <c r="SQK12" s="934"/>
      <c r="SQL12" s="934"/>
      <c r="SQM12" s="934"/>
      <c r="SQN12" s="934"/>
      <c r="SQO12" s="934"/>
      <c r="SQP12" s="934"/>
      <c r="SQQ12" s="934"/>
      <c r="SQR12" s="934"/>
      <c r="SQS12" s="934"/>
      <c r="SQT12" s="934"/>
      <c r="SQU12" s="934"/>
      <c r="SQV12" s="934"/>
      <c r="SQW12" s="934"/>
      <c r="SQX12" s="934"/>
      <c r="SQY12" s="934"/>
      <c r="SQZ12" s="934"/>
      <c r="SRA12" s="934"/>
      <c r="SRB12" s="934"/>
      <c r="SRC12" s="934"/>
      <c r="SRD12" s="934"/>
      <c r="SRE12" s="934"/>
      <c r="SRF12" s="934"/>
      <c r="SRG12" s="934"/>
      <c r="SRH12" s="934"/>
      <c r="SRI12" s="934"/>
      <c r="SRJ12" s="934"/>
      <c r="SRK12" s="934"/>
      <c r="SRL12" s="934"/>
      <c r="SRM12" s="934"/>
      <c r="SRN12" s="934"/>
      <c r="SRO12" s="934"/>
      <c r="SRP12" s="934"/>
      <c r="SRQ12" s="934"/>
      <c r="SRR12" s="934"/>
      <c r="SRS12" s="934"/>
      <c r="SRT12" s="934"/>
      <c r="SRU12" s="934"/>
      <c r="SRV12" s="934"/>
      <c r="SRW12" s="934"/>
      <c r="SRX12" s="934"/>
      <c r="SRY12" s="934"/>
      <c r="SRZ12" s="934"/>
      <c r="SSA12" s="934"/>
      <c r="SSB12" s="934"/>
      <c r="SSC12" s="934"/>
      <c r="SSD12" s="934"/>
      <c r="SSE12" s="934"/>
      <c r="SSF12" s="934"/>
      <c r="SSG12" s="934"/>
      <c r="SSH12" s="934"/>
      <c r="SSI12" s="934"/>
      <c r="SSJ12" s="934"/>
      <c r="SSK12" s="934"/>
      <c r="SSL12" s="934"/>
      <c r="SSM12" s="934"/>
      <c r="SSN12" s="934"/>
      <c r="SSO12" s="934"/>
      <c r="SSP12" s="934"/>
      <c r="SSQ12" s="934"/>
      <c r="SSR12" s="934"/>
      <c r="SSS12" s="934"/>
      <c r="SST12" s="934"/>
      <c r="SSU12" s="934"/>
      <c r="SSV12" s="934"/>
      <c r="SSW12" s="934"/>
      <c r="SSX12" s="934"/>
      <c r="SSY12" s="934"/>
      <c r="SSZ12" s="934"/>
      <c r="STA12" s="934"/>
      <c r="STB12" s="934"/>
      <c r="STC12" s="934"/>
      <c r="STD12" s="934"/>
      <c r="STE12" s="934"/>
      <c r="STF12" s="934"/>
      <c r="STG12" s="934"/>
      <c r="STH12" s="934"/>
      <c r="STI12" s="934"/>
      <c r="STJ12" s="934"/>
      <c r="STK12" s="934"/>
      <c r="STL12" s="934"/>
      <c r="STM12" s="934"/>
      <c r="STN12" s="934"/>
      <c r="STO12" s="934"/>
      <c r="STP12" s="934"/>
      <c r="STQ12" s="934"/>
      <c r="STR12" s="934"/>
      <c r="STS12" s="934"/>
      <c r="STT12" s="934"/>
      <c r="STU12" s="934"/>
      <c r="STV12" s="934"/>
      <c r="STW12" s="934"/>
      <c r="STX12" s="934"/>
      <c r="STY12" s="934"/>
      <c r="STZ12" s="934"/>
      <c r="SUA12" s="934"/>
      <c r="SUB12" s="934"/>
      <c r="SUC12" s="934"/>
      <c r="SUD12" s="934"/>
      <c r="SUE12" s="934"/>
      <c r="SUF12" s="934"/>
      <c r="SUG12" s="934"/>
      <c r="SUH12" s="934"/>
      <c r="SUI12" s="934"/>
      <c r="SUJ12" s="934"/>
      <c r="SUK12" s="934"/>
      <c r="SUL12" s="934"/>
      <c r="SUM12" s="934"/>
      <c r="SUN12" s="934"/>
      <c r="SUO12" s="934"/>
      <c r="SUP12" s="934"/>
      <c r="SUQ12" s="934"/>
      <c r="SUR12" s="934"/>
      <c r="SUS12" s="934"/>
      <c r="SUT12" s="934"/>
      <c r="SUU12" s="934"/>
      <c r="SUV12" s="934"/>
      <c r="SUW12" s="934"/>
      <c r="SUX12" s="934"/>
      <c r="SUY12" s="934"/>
      <c r="SUZ12" s="934"/>
      <c r="SVA12" s="934"/>
      <c r="SVB12" s="934"/>
      <c r="SVC12" s="934"/>
      <c r="SVD12" s="934"/>
      <c r="SVE12" s="934"/>
      <c r="SVF12" s="934"/>
      <c r="SVG12" s="934"/>
      <c r="SVH12" s="934"/>
      <c r="SVI12" s="934"/>
      <c r="SVJ12" s="934"/>
      <c r="SVK12" s="934"/>
      <c r="SVL12" s="934"/>
      <c r="SVM12" s="934"/>
      <c r="SVN12" s="934"/>
      <c r="SVO12" s="934"/>
      <c r="SVP12" s="934"/>
      <c r="SVQ12" s="934"/>
      <c r="SVR12" s="934"/>
      <c r="SVS12" s="934"/>
      <c r="SVT12" s="934"/>
      <c r="SVU12" s="934"/>
      <c r="SVV12" s="934"/>
      <c r="SVW12" s="934"/>
      <c r="SVX12" s="934"/>
      <c r="SVY12" s="934"/>
      <c r="SVZ12" s="934"/>
      <c r="SWA12" s="934"/>
      <c r="SWB12" s="934"/>
      <c r="SWC12" s="934"/>
      <c r="SWD12" s="934"/>
      <c r="SWE12" s="934"/>
      <c r="SWF12" s="934"/>
      <c r="SWG12" s="934"/>
      <c r="SWH12" s="934"/>
      <c r="SWI12" s="934"/>
      <c r="SWJ12" s="934"/>
      <c r="SWK12" s="934"/>
      <c r="SWL12" s="934"/>
      <c r="SWM12" s="934"/>
      <c r="SWN12" s="934"/>
      <c r="SWO12" s="934"/>
      <c r="SWP12" s="934"/>
      <c r="SWQ12" s="934"/>
      <c r="SWR12" s="934"/>
      <c r="SWS12" s="934"/>
      <c r="SWT12" s="934"/>
      <c r="SWU12" s="934"/>
      <c r="SWV12" s="934"/>
      <c r="SWW12" s="934"/>
      <c r="SWX12" s="934"/>
      <c r="SWY12" s="934"/>
      <c r="SWZ12" s="934"/>
      <c r="SXA12" s="934"/>
      <c r="SXB12" s="934"/>
      <c r="SXC12" s="934"/>
      <c r="SXD12" s="934"/>
      <c r="SXE12" s="934"/>
      <c r="SXF12" s="934"/>
      <c r="SXG12" s="934"/>
      <c r="SXH12" s="934"/>
      <c r="SXI12" s="934"/>
      <c r="SXJ12" s="934"/>
      <c r="SXK12" s="934"/>
      <c r="SXL12" s="934"/>
      <c r="SXM12" s="934"/>
      <c r="SXN12" s="934"/>
      <c r="SXO12" s="934"/>
      <c r="SXP12" s="934"/>
      <c r="SXQ12" s="934"/>
      <c r="SXR12" s="934"/>
      <c r="SXS12" s="934"/>
      <c r="SXT12" s="934"/>
      <c r="SXU12" s="934"/>
      <c r="SXV12" s="934"/>
      <c r="SXW12" s="934"/>
      <c r="SXX12" s="934"/>
      <c r="SXY12" s="934"/>
      <c r="SXZ12" s="934"/>
      <c r="SYA12" s="934"/>
      <c r="SYB12" s="934"/>
      <c r="SYC12" s="934"/>
      <c r="SYD12" s="934"/>
      <c r="SYE12" s="934"/>
      <c r="SYF12" s="934"/>
      <c r="SYG12" s="934"/>
      <c r="SYH12" s="934"/>
      <c r="SYI12" s="934"/>
      <c r="SYJ12" s="934"/>
      <c r="SYK12" s="934"/>
      <c r="SYL12" s="934"/>
      <c r="SYM12" s="934"/>
      <c r="SYN12" s="934"/>
      <c r="SYO12" s="934"/>
      <c r="SYP12" s="934"/>
      <c r="SYQ12" s="934"/>
      <c r="SYR12" s="934"/>
      <c r="SYS12" s="934"/>
      <c r="SYT12" s="934"/>
      <c r="SYU12" s="934"/>
      <c r="SYV12" s="934"/>
      <c r="SYW12" s="934"/>
      <c r="SYX12" s="934"/>
      <c r="SYY12" s="934"/>
      <c r="SYZ12" s="934"/>
      <c r="SZA12" s="934"/>
      <c r="SZB12" s="934"/>
      <c r="SZC12" s="934"/>
      <c r="SZD12" s="934"/>
      <c r="SZE12" s="934"/>
      <c r="SZF12" s="934"/>
      <c r="SZG12" s="934"/>
      <c r="SZH12" s="934"/>
      <c r="SZI12" s="934"/>
      <c r="SZJ12" s="934"/>
      <c r="SZK12" s="934"/>
      <c r="SZL12" s="934"/>
      <c r="SZM12" s="934"/>
      <c r="SZN12" s="934"/>
      <c r="SZO12" s="934"/>
      <c r="SZP12" s="934"/>
      <c r="SZQ12" s="934"/>
      <c r="SZR12" s="934"/>
      <c r="SZS12" s="934"/>
      <c r="SZT12" s="934"/>
      <c r="SZU12" s="934"/>
      <c r="SZV12" s="934"/>
      <c r="SZW12" s="934"/>
      <c r="SZX12" s="934"/>
      <c r="SZY12" s="934"/>
      <c r="SZZ12" s="934"/>
      <c r="TAA12" s="934"/>
      <c r="TAB12" s="934"/>
      <c r="TAC12" s="934"/>
      <c r="TAD12" s="934"/>
      <c r="TAE12" s="934"/>
      <c r="TAF12" s="934"/>
      <c r="TAG12" s="934"/>
      <c r="TAH12" s="934"/>
      <c r="TAI12" s="934"/>
      <c r="TAJ12" s="934"/>
      <c r="TAK12" s="934"/>
      <c r="TAL12" s="934"/>
      <c r="TAM12" s="934"/>
      <c r="TAN12" s="934"/>
      <c r="TAO12" s="934"/>
      <c r="TAP12" s="934"/>
      <c r="TAQ12" s="934"/>
      <c r="TAR12" s="934"/>
      <c r="TAS12" s="934"/>
      <c r="TAT12" s="934"/>
      <c r="TAU12" s="934"/>
      <c r="TAV12" s="934"/>
      <c r="TAW12" s="934"/>
      <c r="TAX12" s="934"/>
      <c r="TAY12" s="934"/>
      <c r="TAZ12" s="934"/>
      <c r="TBA12" s="934"/>
      <c r="TBB12" s="934"/>
      <c r="TBC12" s="934"/>
      <c r="TBD12" s="934"/>
      <c r="TBE12" s="934"/>
      <c r="TBF12" s="934"/>
      <c r="TBG12" s="934"/>
      <c r="TBH12" s="934"/>
      <c r="TBI12" s="934"/>
      <c r="TBJ12" s="934"/>
      <c r="TBK12" s="934"/>
      <c r="TBL12" s="934"/>
      <c r="TBM12" s="934"/>
      <c r="TBN12" s="934"/>
      <c r="TBO12" s="934"/>
      <c r="TBP12" s="934"/>
      <c r="TBQ12" s="934"/>
      <c r="TBR12" s="934"/>
      <c r="TBS12" s="934"/>
      <c r="TBT12" s="934"/>
      <c r="TBU12" s="934"/>
      <c r="TBV12" s="934"/>
      <c r="TBW12" s="934"/>
      <c r="TBX12" s="934"/>
      <c r="TBY12" s="934"/>
      <c r="TBZ12" s="934"/>
      <c r="TCA12" s="934"/>
      <c r="TCB12" s="934"/>
      <c r="TCC12" s="934"/>
      <c r="TCD12" s="934"/>
      <c r="TCE12" s="934"/>
      <c r="TCF12" s="934"/>
      <c r="TCG12" s="934"/>
      <c r="TCH12" s="934"/>
      <c r="TCI12" s="934"/>
      <c r="TCJ12" s="934"/>
      <c r="TCK12" s="934"/>
      <c r="TCL12" s="934"/>
      <c r="TCM12" s="934"/>
      <c r="TCN12" s="934"/>
      <c r="TCO12" s="934"/>
      <c r="TCP12" s="934"/>
      <c r="TCQ12" s="934"/>
      <c r="TCR12" s="934"/>
      <c r="TCS12" s="934"/>
      <c r="TCT12" s="934"/>
      <c r="TCU12" s="934"/>
      <c r="TCV12" s="934"/>
      <c r="TCW12" s="934"/>
      <c r="TCX12" s="934"/>
      <c r="TCY12" s="934"/>
      <c r="TCZ12" s="934"/>
      <c r="TDA12" s="934"/>
      <c r="TDB12" s="934"/>
      <c r="TDC12" s="934"/>
      <c r="TDD12" s="934"/>
      <c r="TDE12" s="934"/>
      <c r="TDF12" s="934"/>
      <c r="TDG12" s="934"/>
      <c r="TDH12" s="934"/>
      <c r="TDI12" s="934"/>
      <c r="TDJ12" s="934"/>
      <c r="TDK12" s="934"/>
      <c r="TDL12" s="934"/>
      <c r="TDM12" s="934"/>
      <c r="TDN12" s="934"/>
      <c r="TDO12" s="934"/>
      <c r="TDP12" s="934"/>
      <c r="TDQ12" s="934"/>
      <c r="TDR12" s="934"/>
      <c r="TDS12" s="934"/>
      <c r="TDT12" s="934"/>
      <c r="TDU12" s="934"/>
      <c r="TDV12" s="934"/>
      <c r="TDW12" s="934"/>
      <c r="TDX12" s="934"/>
      <c r="TDY12" s="934"/>
      <c r="TDZ12" s="934"/>
      <c r="TEA12" s="934"/>
      <c r="TEB12" s="934"/>
      <c r="TEC12" s="934"/>
      <c r="TED12" s="934"/>
      <c r="TEE12" s="934"/>
      <c r="TEF12" s="934"/>
      <c r="TEG12" s="934"/>
      <c r="TEH12" s="934"/>
      <c r="TEI12" s="934"/>
      <c r="TEJ12" s="934"/>
      <c r="TEK12" s="934"/>
      <c r="TEL12" s="934"/>
      <c r="TEM12" s="934"/>
      <c r="TEN12" s="934"/>
      <c r="TEO12" s="934"/>
      <c r="TEP12" s="934"/>
      <c r="TEQ12" s="934"/>
      <c r="TER12" s="934"/>
      <c r="TES12" s="934"/>
      <c r="TET12" s="934"/>
      <c r="TEU12" s="934"/>
      <c r="TEV12" s="934"/>
      <c r="TEW12" s="934"/>
      <c r="TEX12" s="934"/>
      <c r="TEY12" s="934"/>
      <c r="TEZ12" s="934"/>
      <c r="TFA12" s="934"/>
      <c r="TFB12" s="934"/>
      <c r="TFC12" s="934"/>
      <c r="TFD12" s="934"/>
      <c r="TFE12" s="934"/>
      <c r="TFF12" s="934"/>
      <c r="TFG12" s="934"/>
      <c r="TFH12" s="934"/>
      <c r="TFI12" s="934"/>
      <c r="TFJ12" s="934"/>
      <c r="TFK12" s="934"/>
      <c r="TFL12" s="934"/>
      <c r="TFM12" s="934"/>
      <c r="TFN12" s="934"/>
      <c r="TFO12" s="934"/>
      <c r="TFP12" s="934"/>
      <c r="TFQ12" s="934"/>
      <c r="TFR12" s="934"/>
      <c r="TFS12" s="934"/>
      <c r="TFT12" s="934"/>
      <c r="TFU12" s="934"/>
      <c r="TFV12" s="934"/>
      <c r="TFW12" s="934"/>
      <c r="TFX12" s="934"/>
      <c r="TFY12" s="934"/>
      <c r="TFZ12" s="934"/>
      <c r="TGA12" s="934"/>
      <c r="TGB12" s="934"/>
      <c r="TGC12" s="934"/>
      <c r="TGD12" s="934"/>
      <c r="TGE12" s="934"/>
      <c r="TGF12" s="934"/>
      <c r="TGG12" s="934"/>
      <c r="TGH12" s="934"/>
      <c r="TGI12" s="934"/>
      <c r="TGJ12" s="934"/>
      <c r="TGK12" s="934"/>
      <c r="TGL12" s="934"/>
      <c r="TGM12" s="934"/>
      <c r="TGN12" s="934"/>
      <c r="TGO12" s="934"/>
      <c r="TGP12" s="934"/>
      <c r="TGQ12" s="934"/>
      <c r="TGR12" s="934"/>
      <c r="TGS12" s="934"/>
      <c r="TGT12" s="934"/>
      <c r="TGU12" s="934"/>
      <c r="TGV12" s="934"/>
      <c r="TGW12" s="934"/>
      <c r="TGX12" s="934"/>
      <c r="TGY12" s="934"/>
      <c r="TGZ12" s="934"/>
      <c r="THA12" s="934"/>
      <c r="THB12" s="934"/>
      <c r="THC12" s="934"/>
      <c r="THD12" s="934"/>
      <c r="THE12" s="934"/>
      <c r="THF12" s="934"/>
      <c r="THG12" s="934"/>
      <c r="THH12" s="934"/>
      <c r="THI12" s="934"/>
      <c r="THJ12" s="934"/>
      <c r="THK12" s="934"/>
      <c r="THL12" s="934"/>
      <c r="THM12" s="934"/>
      <c r="THN12" s="934"/>
      <c r="THO12" s="934"/>
      <c r="THP12" s="934"/>
      <c r="THQ12" s="934"/>
      <c r="THR12" s="934"/>
      <c r="THS12" s="934"/>
      <c r="THT12" s="934"/>
      <c r="THU12" s="934"/>
      <c r="THV12" s="934"/>
      <c r="THW12" s="934"/>
      <c r="THX12" s="934"/>
      <c r="THY12" s="934"/>
      <c r="THZ12" s="934"/>
      <c r="TIA12" s="934"/>
      <c r="TIB12" s="934"/>
      <c r="TIC12" s="934"/>
      <c r="TID12" s="934"/>
      <c r="TIE12" s="934"/>
      <c r="TIF12" s="934"/>
      <c r="TIG12" s="934"/>
      <c r="TIH12" s="934"/>
      <c r="TII12" s="934"/>
      <c r="TIJ12" s="934"/>
      <c r="TIK12" s="934"/>
      <c r="TIL12" s="934"/>
      <c r="TIM12" s="934"/>
      <c r="TIN12" s="934"/>
      <c r="TIO12" s="934"/>
      <c r="TIP12" s="934"/>
      <c r="TIQ12" s="934"/>
      <c r="TIR12" s="934"/>
      <c r="TIS12" s="934"/>
      <c r="TIT12" s="934"/>
      <c r="TIU12" s="934"/>
      <c r="TIV12" s="934"/>
      <c r="TIW12" s="934"/>
      <c r="TIX12" s="934"/>
      <c r="TIY12" s="934"/>
      <c r="TIZ12" s="934"/>
      <c r="TJA12" s="934"/>
      <c r="TJB12" s="934"/>
      <c r="TJC12" s="934"/>
      <c r="TJD12" s="934"/>
      <c r="TJE12" s="934"/>
      <c r="TJF12" s="934"/>
      <c r="TJG12" s="934"/>
      <c r="TJH12" s="934"/>
      <c r="TJI12" s="934"/>
      <c r="TJJ12" s="934"/>
      <c r="TJK12" s="934"/>
      <c r="TJL12" s="934"/>
      <c r="TJM12" s="934"/>
      <c r="TJN12" s="934"/>
      <c r="TJO12" s="934"/>
      <c r="TJP12" s="934"/>
      <c r="TJQ12" s="934"/>
      <c r="TJR12" s="934"/>
      <c r="TJS12" s="934"/>
      <c r="TJT12" s="934"/>
      <c r="TJU12" s="934"/>
      <c r="TJV12" s="934"/>
      <c r="TJW12" s="934"/>
      <c r="TJX12" s="934"/>
      <c r="TJY12" s="934"/>
      <c r="TJZ12" s="934"/>
      <c r="TKA12" s="934"/>
      <c r="TKB12" s="934"/>
      <c r="TKC12" s="934"/>
      <c r="TKD12" s="934"/>
      <c r="TKE12" s="934"/>
      <c r="TKF12" s="934"/>
      <c r="TKG12" s="934"/>
      <c r="TKH12" s="934"/>
      <c r="TKI12" s="934"/>
      <c r="TKJ12" s="934"/>
      <c r="TKK12" s="934"/>
      <c r="TKL12" s="934"/>
      <c r="TKM12" s="934"/>
      <c r="TKN12" s="934"/>
      <c r="TKO12" s="934"/>
      <c r="TKP12" s="934"/>
      <c r="TKQ12" s="934"/>
      <c r="TKR12" s="934"/>
      <c r="TKS12" s="934"/>
      <c r="TKT12" s="934"/>
      <c r="TKU12" s="934"/>
      <c r="TKV12" s="934"/>
      <c r="TKW12" s="934"/>
      <c r="TKX12" s="934"/>
      <c r="TKY12" s="934"/>
      <c r="TKZ12" s="934"/>
      <c r="TLA12" s="934"/>
      <c r="TLB12" s="934"/>
      <c r="TLC12" s="934"/>
      <c r="TLD12" s="934"/>
      <c r="TLE12" s="934"/>
      <c r="TLF12" s="934"/>
      <c r="TLG12" s="934"/>
      <c r="TLH12" s="934"/>
      <c r="TLI12" s="934"/>
      <c r="TLJ12" s="934"/>
      <c r="TLK12" s="934"/>
      <c r="TLL12" s="934"/>
      <c r="TLM12" s="934"/>
      <c r="TLN12" s="934"/>
      <c r="TLO12" s="934"/>
      <c r="TLP12" s="934"/>
      <c r="TLQ12" s="934"/>
      <c r="TLR12" s="934"/>
      <c r="TLS12" s="934"/>
      <c r="TLT12" s="934"/>
      <c r="TLU12" s="934"/>
      <c r="TLV12" s="934"/>
      <c r="TLW12" s="934"/>
      <c r="TLX12" s="934"/>
      <c r="TLY12" s="934"/>
      <c r="TLZ12" s="934"/>
      <c r="TMA12" s="934"/>
      <c r="TMB12" s="934"/>
      <c r="TMC12" s="934"/>
      <c r="TMD12" s="934"/>
      <c r="TME12" s="934"/>
      <c r="TMF12" s="934"/>
      <c r="TMG12" s="934"/>
      <c r="TMH12" s="934"/>
      <c r="TMI12" s="934"/>
      <c r="TMJ12" s="934"/>
      <c r="TMK12" s="934"/>
      <c r="TML12" s="934"/>
      <c r="TMM12" s="934"/>
      <c r="TMN12" s="934"/>
      <c r="TMO12" s="934"/>
      <c r="TMP12" s="934"/>
      <c r="TMQ12" s="934"/>
      <c r="TMR12" s="934"/>
      <c r="TMS12" s="934"/>
      <c r="TMT12" s="934"/>
      <c r="TMU12" s="934"/>
      <c r="TMV12" s="934"/>
      <c r="TMW12" s="934"/>
      <c r="TMX12" s="934"/>
      <c r="TMY12" s="934"/>
      <c r="TMZ12" s="934"/>
      <c r="TNA12" s="934"/>
      <c r="TNB12" s="934"/>
      <c r="TNC12" s="934"/>
      <c r="TND12" s="934"/>
      <c r="TNE12" s="934"/>
      <c r="TNF12" s="934"/>
      <c r="TNG12" s="934"/>
      <c r="TNH12" s="934"/>
      <c r="TNI12" s="934"/>
      <c r="TNJ12" s="934"/>
      <c r="TNK12" s="934"/>
      <c r="TNL12" s="934"/>
      <c r="TNM12" s="934"/>
      <c r="TNN12" s="934"/>
      <c r="TNO12" s="934"/>
      <c r="TNP12" s="934"/>
      <c r="TNQ12" s="934"/>
      <c r="TNR12" s="934"/>
      <c r="TNS12" s="934"/>
      <c r="TNT12" s="934"/>
      <c r="TNU12" s="934"/>
      <c r="TNV12" s="934"/>
      <c r="TNW12" s="934"/>
      <c r="TNX12" s="934"/>
      <c r="TNY12" s="934"/>
      <c r="TNZ12" s="934"/>
      <c r="TOA12" s="934"/>
      <c r="TOB12" s="934"/>
      <c r="TOC12" s="934"/>
      <c r="TOD12" s="934"/>
      <c r="TOE12" s="934"/>
      <c r="TOF12" s="934"/>
      <c r="TOG12" s="934"/>
      <c r="TOH12" s="934"/>
      <c r="TOI12" s="934"/>
      <c r="TOJ12" s="934"/>
      <c r="TOK12" s="934"/>
      <c r="TOL12" s="934"/>
      <c r="TOM12" s="934"/>
      <c r="TON12" s="934"/>
      <c r="TOO12" s="934"/>
      <c r="TOP12" s="934"/>
      <c r="TOQ12" s="934"/>
      <c r="TOR12" s="934"/>
      <c r="TOS12" s="934"/>
      <c r="TOT12" s="934"/>
      <c r="TOU12" s="934"/>
      <c r="TOV12" s="934"/>
      <c r="TOW12" s="934"/>
      <c r="TOX12" s="934"/>
      <c r="TOY12" s="934"/>
      <c r="TOZ12" s="934"/>
      <c r="TPA12" s="934"/>
      <c r="TPB12" s="934"/>
      <c r="TPC12" s="934"/>
      <c r="TPD12" s="934"/>
      <c r="TPE12" s="934"/>
      <c r="TPF12" s="934"/>
      <c r="TPG12" s="934"/>
      <c r="TPH12" s="934"/>
      <c r="TPI12" s="934"/>
      <c r="TPJ12" s="934"/>
      <c r="TPK12" s="934"/>
      <c r="TPL12" s="934"/>
      <c r="TPM12" s="934"/>
      <c r="TPN12" s="934"/>
      <c r="TPO12" s="934"/>
      <c r="TPP12" s="934"/>
      <c r="TPQ12" s="934"/>
      <c r="TPR12" s="934"/>
      <c r="TPS12" s="934"/>
      <c r="TPT12" s="934"/>
      <c r="TPU12" s="934"/>
      <c r="TPV12" s="934"/>
      <c r="TPW12" s="934"/>
      <c r="TPX12" s="934"/>
      <c r="TPY12" s="934"/>
      <c r="TPZ12" s="934"/>
      <c r="TQA12" s="934"/>
      <c r="TQB12" s="934"/>
      <c r="TQC12" s="934"/>
      <c r="TQD12" s="934"/>
      <c r="TQE12" s="934"/>
      <c r="TQF12" s="934"/>
      <c r="TQG12" s="934"/>
      <c r="TQH12" s="934"/>
      <c r="TQI12" s="934"/>
      <c r="TQJ12" s="934"/>
      <c r="TQK12" s="934"/>
      <c r="TQL12" s="934"/>
      <c r="TQM12" s="934"/>
      <c r="TQN12" s="934"/>
      <c r="TQO12" s="934"/>
      <c r="TQP12" s="934"/>
      <c r="TQQ12" s="934"/>
      <c r="TQR12" s="934"/>
      <c r="TQS12" s="934"/>
      <c r="TQT12" s="934"/>
      <c r="TQU12" s="934"/>
      <c r="TQV12" s="934"/>
      <c r="TQW12" s="934"/>
      <c r="TQX12" s="934"/>
      <c r="TQY12" s="934"/>
      <c r="TQZ12" s="934"/>
      <c r="TRA12" s="934"/>
      <c r="TRB12" s="934"/>
      <c r="TRC12" s="934"/>
      <c r="TRD12" s="934"/>
      <c r="TRE12" s="934"/>
      <c r="TRF12" s="934"/>
      <c r="TRG12" s="934"/>
      <c r="TRH12" s="934"/>
      <c r="TRI12" s="934"/>
      <c r="TRJ12" s="934"/>
      <c r="TRK12" s="934"/>
      <c r="TRL12" s="934"/>
      <c r="TRM12" s="934"/>
      <c r="TRN12" s="934"/>
      <c r="TRO12" s="934"/>
      <c r="TRP12" s="934"/>
      <c r="TRQ12" s="934"/>
      <c r="TRR12" s="934"/>
      <c r="TRS12" s="934"/>
      <c r="TRT12" s="934"/>
      <c r="TRU12" s="934"/>
      <c r="TRV12" s="934"/>
      <c r="TRW12" s="934"/>
      <c r="TRX12" s="934"/>
      <c r="TRY12" s="934"/>
      <c r="TRZ12" s="934"/>
      <c r="TSA12" s="934"/>
      <c r="TSB12" s="934"/>
      <c r="TSC12" s="934"/>
      <c r="TSD12" s="934"/>
      <c r="TSE12" s="934"/>
      <c r="TSF12" s="934"/>
      <c r="TSG12" s="934"/>
      <c r="TSH12" s="934"/>
      <c r="TSI12" s="934"/>
      <c r="TSJ12" s="934"/>
      <c r="TSK12" s="934"/>
      <c r="TSL12" s="934"/>
      <c r="TSM12" s="934"/>
      <c r="TSN12" s="934"/>
      <c r="TSO12" s="934"/>
      <c r="TSP12" s="934"/>
      <c r="TSQ12" s="934"/>
      <c r="TSR12" s="934"/>
      <c r="TSS12" s="934"/>
      <c r="TST12" s="934"/>
      <c r="TSU12" s="934"/>
      <c r="TSV12" s="934"/>
      <c r="TSW12" s="934"/>
      <c r="TSX12" s="934"/>
      <c r="TSY12" s="934"/>
      <c r="TSZ12" s="934"/>
      <c r="TTA12" s="934"/>
      <c r="TTB12" s="934"/>
      <c r="TTC12" s="934"/>
      <c r="TTD12" s="934"/>
      <c r="TTE12" s="934"/>
      <c r="TTF12" s="934"/>
      <c r="TTG12" s="934"/>
      <c r="TTH12" s="934"/>
      <c r="TTI12" s="934"/>
      <c r="TTJ12" s="934"/>
      <c r="TTK12" s="934"/>
      <c r="TTL12" s="934"/>
      <c r="TTM12" s="934"/>
      <c r="TTN12" s="934"/>
      <c r="TTO12" s="934"/>
      <c r="TTP12" s="934"/>
      <c r="TTQ12" s="934"/>
      <c r="TTR12" s="934"/>
      <c r="TTS12" s="934"/>
      <c r="TTT12" s="934"/>
      <c r="TTU12" s="934"/>
      <c r="TTV12" s="934"/>
      <c r="TTW12" s="934"/>
      <c r="TTX12" s="934"/>
      <c r="TTY12" s="934"/>
      <c r="TTZ12" s="934"/>
      <c r="TUA12" s="934"/>
      <c r="TUB12" s="934"/>
      <c r="TUC12" s="934"/>
      <c r="TUD12" s="934"/>
      <c r="TUE12" s="934"/>
      <c r="TUF12" s="934"/>
      <c r="TUG12" s="934"/>
      <c r="TUH12" s="934"/>
      <c r="TUI12" s="934"/>
      <c r="TUJ12" s="934"/>
      <c r="TUK12" s="934"/>
      <c r="TUL12" s="934"/>
      <c r="TUM12" s="934"/>
      <c r="TUN12" s="934"/>
      <c r="TUO12" s="934"/>
      <c r="TUP12" s="934"/>
      <c r="TUQ12" s="934"/>
      <c r="TUR12" s="934"/>
      <c r="TUS12" s="934"/>
      <c r="TUT12" s="934"/>
      <c r="TUU12" s="934"/>
      <c r="TUV12" s="934"/>
      <c r="TUW12" s="934"/>
      <c r="TUX12" s="934"/>
      <c r="TUY12" s="934"/>
      <c r="TUZ12" s="934"/>
      <c r="TVA12" s="934"/>
      <c r="TVB12" s="934"/>
      <c r="TVC12" s="934"/>
      <c r="TVD12" s="934"/>
      <c r="TVE12" s="934"/>
      <c r="TVF12" s="934"/>
      <c r="TVG12" s="934"/>
      <c r="TVH12" s="934"/>
      <c r="TVI12" s="934"/>
      <c r="TVJ12" s="934"/>
      <c r="TVK12" s="934"/>
      <c r="TVL12" s="934"/>
      <c r="TVM12" s="934"/>
      <c r="TVN12" s="934"/>
      <c r="TVO12" s="934"/>
      <c r="TVP12" s="934"/>
      <c r="TVQ12" s="934"/>
      <c r="TVR12" s="934"/>
      <c r="TVS12" s="934"/>
      <c r="TVT12" s="934"/>
      <c r="TVU12" s="934"/>
      <c r="TVV12" s="934"/>
      <c r="TVW12" s="934"/>
      <c r="TVX12" s="934"/>
      <c r="TVY12" s="934"/>
      <c r="TVZ12" s="934"/>
      <c r="TWA12" s="934"/>
      <c r="TWB12" s="934"/>
      <c r="TWC12" s="934"/>
      <c r="TWD12" s="934"/>
      <c r="TWE12" s="934"/>
      <c r="TWF12" s="934"/>
      <c r="TWG12" s="934"/>
      <c r="TWH12" s="934"/>
      <c r="TWI12" s="934"/>
      <c r="TWJ12" s="934"/>
      <c r="TWK12" s="934"/>
      <c r="TWL12" s="934"/>
      <c r="TWM12" s="934"/>
      <c r="TWN12" s="934"/>
      <c r="TWO12" s="934"/>
      <c r="TWP12" s="934"/>
      <c r="TWQ12" s="934"/>
      <c r="TWR12" s="934"/>
      <c r="TWS12" s="934"/>
      <c r="TWT12" s="934"/>
      <c r="TWU12" s="934"/>
      <c r="TWV12" s="934"/>
      <c r="TWW12" s="934"/>
      <c r="TWX12" s="934"/>
      <c r="TWY12" s="934"/>
      <c r="TWZ12" s="934"/>
      <c r="TXA12" s="934"/>
      <c r="TXB12" s="934"/>
      <c r="TXC12" s="934"/>
      <c r="TXD12" s="934"/>
      <c r="TXE12" s="934"/>
      <c r="TXF12" s="934"/>
      <c r="TXG12" s="934"/>
      <c r="TXH12" s="934"/>
      <c r="TXI12" s="934"/>
      <c r="TXJ12" s="934"/>
      <c r="TXK12" s="934"/>
      <c r="TXL12" s="934"/>
      <c r="TXM12" s="934"/>
      <c r="TXN12" s="934"/>
      <c r="TXO12" s="934"/>
      <c r="TXP12" s="934"/>
      <c r="TXQ12" s="934"/>
      <c r="TXR12" s="934"/>
      <c r="TXS12" s="934"/>
      <c r="TXT12" s="934"/>
      <c r="TXU12" s="934"/>
      <c r="TXV12" s="934"/>
      <c r="TXW12" s="934"/>
      <c r="TXX12" s="934"/>
      <c r="TXY12" s="934"/>
      <c r="TXZ12" s="934"/>
      <c r="TYA12" s="934"/>
      <c r="TYB12" s="934"/>
      <c r="TYC12" s="934"/>
      <c r="TYD12" s="934"/>
      <c r="TYE12" s="934"/>
      <c r="TYF12" s="934"/>
      <c r="TYG12" s="934"/>
      <c r="TYH12" s="934"/>
      <c r="TYI12" s="934"/>
      <c r="TYJ12" s="934"/>
      <c r="TYK12" s="934"/>
      <c r="TYL12" s="934"/>
      <c r="TYM12" s="934"/>
      <c r="TYN12" s="934"/>
      <c r="TYO12" s="934"/>
      <c r="TYP12" s="934"/>
      <c r="TYQ12" s="934"/>
      <c r="TYR12" s="934"/>
      <c r="TYS12" s="934"/>
      <c r="TYT12" s="934"/>
      <c r="TYU12" s="934"/>
      <c r="TYV12" s="934"/>
      <c r="TYW12" s="934"/>
      <c r="TYX12" s="934"/>
      <c r="TYY12" s="934"/>
      <c r="TYZ12" s="934"/>
      <c r="TZA12" s="934"/>
      <c r="TZB12" s="934"/>
      <c r="TZC12" s="934"/>
      <c r="TZD12" s="934"/>
      <c r="TZE12" s="934"/>
      <c r="TZF12" s="934"/>
      <c r="TZG12" s="934"/>
      <c r="TZH12" s="934"/>
      <c r="TZI12" s="934"/>
      <c r="TZJ12" s="934"/>
      <c r="TZK12" s="934"/>
      <c r="TZL12" s="934"/>
      <c r="TZM12" s="934"/>
      <c r="TZN12" s="934"/>
      <c r="TZO12" s="934"/>
      <c r="TZP12" s="934"/>
      <c r="TZQ12" s="934"/>
      <c r="TZR12" s="934"/>
      <c r="TZS12" s="934"/>
      <c r="TZT12" s="934"/>
      <c r="TZU12" s="934"/>
      <c r="TZV12" s="934"/>
      <c r="TZW12" s="934"/>
      <c r="TZX12" s="934"/>
      <c r="TZY12" s="934"/>
      <c r="TZZ12" s="934"/>
      <c r="UAA12" s="934"/>
      <c r="UAB12" s="934"/>
      <c r="UAC12" s="934"/>
      <c r="UAD12" s="934"/>
      <c r="UAE12" s="934"/>
      <c r="UAF12" s="934"/>
      <c r="UAG12" s="934"/>
      <c r="UAH12" s="934"/>
      <c r="UAI12" s="934"/>
      <c r="UAJ12" s="934"/>
      <c r="UAK12" s="934"/>
      <c r="UAL12" s="934"/>
      <c r="UAM12" s="934"/>
      <c r="UAN12" s="934"/>
      <c r="UAO12" s="934"/>
      <c r="UAP12" s="934"/>
      <c r="UAQ12" s="934"/>
      <c r="UAR12" s="934"/>
      <c r="UAS12" s="934"/>
      <c r="UAT12" s="934"/>
      <c r="UAU12" s="934"/>
      <c r="UAV12" s="934"/>
      <c r="UAW12" s="934"/>
      <c r="UAX12" s="934"/>
      <c r="UAY12" s="934"/>
      <c r="UAZ12" s="934"/>
      <c r="UBA12" s="934"/>
      <c r="UBB12" s="934"/>
      <c r="UBC12" s="934"/>
      <c r="UBD12" s="934"/>
      <c r="UBE12" s="934"/>
      <c r="UBF12" s="934"/>
      <c r="UBG12" s="934"/>
      <c r="UBH12" s="934"/>
      <c r="UBI12" s="934"/>
      <c r="UBJ12" s="934"/>
      <c r="UBK12" s="934"/>
      <c r="UBL12" s="934"/>
      <c r="UBM12" s="934"/>
      <c r="UBN12" s="934"/>
      <c r="UBO12" s="934"/>
      <c r="UBP12" s="934"/>
      <c r="UBQ12" s="934"/>
      <c r="UBR12" s="934"/>
      <c r="UBS12" s="934"/>
      <c r="UBT12" s="934"/>
      <c r="UBU12" s="934"/>
      <c r="UBV12" s="934"/>
      <c r="UBW12" s="934"/>
      <c r="UBX12" s="934"/>
      <c r="UBY12" s="934"/>
      <c r="UBZ12" s="934"/>
      <c r="UCA12" s="934"/>
      <c r="UCB12" s="934"/>
      <c r="UCC12" s="934"/>
      <c r="UCD12" s="934"/>
      <c r="UCE12" s="934"/>
      <c r="UCF12" s="934"/>
      <c r="UCG12" s="934"/>
      <c r="UCH12" s="934"/>
      <c r="UCI12" s="934"/>
      <c r="UCJ12" s="934"/>
      <c r="UCK12" s="934"/>
      <c r="UCL12" s="934"/>
      <c r="UCM12" s="934"/>
      <c r="UCN12" s="934"/>
      <c r="UCO12" s="934"/>
      <c r="UCP12" s="934"/>
      <c r="UCQ12" s="934"/>
      <c r="UCR12" s="934"/>
      <c r="UCS12" s="934"/>
      <c r="UCT12" s="934"/>
      <c r="UCU12" s="934"/>
      <c r="UCV12" s="934"/>
      <c r="UCW12" s="934"/>
      <c r="UCX12" s="934"/>
      <c r="UCY12" s="934"/>
      <c r="UCZ12" s="934"/>
      <c r="UDA12" s="934"/>
      <c r="UDB12" s="934"/>
      <c r="UDC12" s="934"/>
      <c r="UDD12" s="934"/>
      <c r="UDE12" s="934"/>
      <c r="UDF12" s="934"/>
      <c r="UDG12" s="934"/>
      <c r="UDH12" s="934"/>
      <c r="UDI12" s="934"/>
      <c r="UDJ12" s="934"/>
      <c r="UDK12" s="934"/>
      <c r="UDL12" s="934"/>
      <c r="UDM12" s="934"/>
      <c r="UDN12" s="934"/>
      <c r="UDO12" s="934"/>
      <c r="UDP12" s="934"/>
      <c r="UDQ12" s="934"/>
      <c r="UDR12" s="934"/>
      <c r="UDS12" s="934"/>
      <c r="UDT12" s="934"/>
      <c r="UDU12" s="934"/>
      <c r="UDV12" s="934"/>
      <c r="UDW12" s="934"/>
      <c r="UDX12" s="934"/>
      <c r="UDY12" s="934"/>
      <c r="UDZ12" s="934"/>
      <c r="UEA12" s="934"/>
      <c r="UEB12" s="934"/>
      <c r="UEC12" s="934"/>
      <c r="UED12" s="934"/>
      <c r="UEE12" s="934"/>
      <c r="UEF12" s="934"/>
      <c r="UEG12" s="934"/>
      <c r="UEH12" s="934"/>
      <c r="UEI12" s="934"/>
      <c r="UEJ12" s="934"/>
      <c r="UEK12" s="934"/>
      <c r="UEL12" s="934"/>
      <c r="UEM12" s="934"/>
      <c r="UEN12" s="934"/>
      <c r="UEO12" s="934"/>
      <c r="UEP12" s="934"/>
      <c r="UEQ12" s="934"/>
      <c r="UER12" s="934"/>
      <c r="UES12" s="934"/>
      <c r="UET12" s="934"/>
      <c r="UEU12" s="934"/>
      <c r="UEV12" s="934"/>
      <c r="UEW12" s="934"/>
      <c r="UEX12" s="934"/>
      <c r="UEY12" s="934"/>
      <c r="UEZ12" s="934"/>
      <c r="UFA12" s="934"/>
      <c r="UFB12" s="934"/>
      <c r="UFC12" s="934"/>
      <c r="UFD12" s="934"/>
      <c r="UFE12" s="934"/>
      <c r="UFF12" s="934"/>
      <c r="UFG12" s="934"/>
      <c r="UFH12" s="934"/>
      <c r="UFI12" s="934"/>
      <c r="UFJ12" s="934"/>
      <c r="UFK12" s="934"/>
      <c r="UFL12" s="934"/>
      <c r="UFM12" s="934"/>
      <c r="UFN12" s="934"/>
      <c r="UFO12" s="934"/>
      <c r="UFP12" s="934"/>
      <c r="UFQ12" s="934"/>
      <c r="UFR12" s="934"/>
      <c r="UFS12" s="934"/>
      <c r="UFT12" s="934"/>
      <c r="UFU12" s="934"/>
      <c r="UFV12" s="934"/>
      <c r="UFW12" s="934"/>
      <c r="UFX12" s="934"/>
      <c r="UFY12" s="934"/>
      <c r="UFZ12" s="934"/>
      <c r="UGA12" s="934"/>
      <c r="UGB12" s="934"/>
      <c r="UGC12" s="934"/>
      <c r="UGD12" s="934"/>
      <c r="UGE12" s="934"/>
      <c r="UGF12" s="934"/>
      <c r="UGG12" s="934"/>
      <c r="UGH12" s="934"/>
      <c r="UGI12" s="934"/>
      <c r="UGJ12" s="934"/>
      <c r="UGK12" s="934"/>
      <c r="UGL12" s="934"/>
      <c r="UGM12" s="934"/>
      <c r="UGN12" s="934"/>
      <c r="UGO12" s="934"/>
      <c r="UGP12" s="934"/>
      <c r="UGQ12" s="934"/>
      <c r="UGR12" s="934"/>
      <c r="UGS12" s="934"/>
      <c r="UGT12" s="934"/>
      <c r="UGU12" s="934"/>
      <c r="UGV12" s="934"/>
      <c r="UGW12" s="934"/>
      <c r="UGX12" s="934"/>
      <c r="UGY12" s="934"/>
      <c r="UGZ12" s="934"/>
      <c r="UHA12" s="934"/>
      <c r="UHB12" s="934"/>
      <c r="UHC12" s="934"/>
      <c r="UHD12" s="934"/>
      <c r="UHE12" s="934"/>
      <c r="UHF12" s="934"/>
      <c r="UHG12" s="934"/>
      <c r="UHH12" s="934"/>
      <c r="UHI12" s="934"/>
      <c r="UHJ12" s="934"/>
      <c r="UHK12" s="934"/>
      <c r="UHL12" s="934"/>
      <c r="UHM12" s="934"/>
      <c r="UHN12" s="934"/>
      <c r="UHO12" s="934"/>
      <c r="UHP12" s="934"/>
      <c r="UHQ12" s="934"/>
      <c r="UHR12" s="934"/>
      <c r="UHS12" s="934"/>
      <c r="UHT12" s="934"/>
      <c r="UHU12" s="934"/>
      <c r="UHV12" s="934"/>
      <c r="UHW12" s="934"/>
      <c r="UHX12" s="934"/>
      <c r="UHY12" s="934"/>
      <c r="UHZ12" s="934"/>
      <c r="UIA12" s="934"/>
      <c r="UIB12" s="934"/>
      <c r="UIC12" s="934"/>
      <c r="UID12" s="934"/>
      <c r="UIE12" s="934"/>
      <c r="UIF12" s="934"/>
      <c r="UIG12" s="934"/>
      <c r="UIH12" s="934"/>
      <c r="UII12" s="934"/>
      <c r="UIJ12" s="934"/>
      <c r="UIK12" s="934"/>
      <c r="UIL12" s="934"/>
      <c r="UIM12" s="934"/>
      <c r="UIN12" s="934"/>
      <c r="UIO12" s="934"/>
      <c r="UIP12" s="934"/>
      <c r="UIQ12" s="934"/>
      <c r="UIR12" s="934"/>
      <c r="UIS12" s="934"/>
      <c r="UIT12" s="934"/>
      <c r="UIU12" s="934"/>
      <c r="UIV12" s="934"/>
      <c r="UIW12" s="934"/>
      <c r="UIX12" s="934"/>
      <c r="UIY12" s="934"/>
      <c r="UIZ12" s="934"/>
      <c r="UJA12" s="934"/>
      <c r="UJB12" s="934"/>
      <c r="UJC12" s="934"/>
      <c r="UJD12" s="934"/>
      <c r="UJE12" s="934"/>
      <c r="UJF12" s="934"/>
      <c r="UJG12" s="934"/>
      <c r="UJH12" s="934"/>
      <c r="UJI12" s="934"/>
      <c r="UJJ12" s="934"/>
      <c r="UJK12" s="934"/>
      <c r="UJL12" s="934"/>
      <c r="UJM12" s="934"/>
      <c r="UJN12" s="934"/>
      <c r="UJO12" s="934"/>
      <c r="UJP12" s="934"/>
      <c r="UJQ12" s="934"/>
      <c r="UJR12" s="934"/>
      <c r="UJS12" s="934"/>
      <c r="UJT12" s="934"/>
      <c r="UJU12" s="934"/>
      <c r="UJV12" s="934"/>
      <c r="UJW12" s="934"/>
      <c r="UJX12" s="934"/>
      <c r="UJY12" s="934"/>
      <c r="UJZ12" s="934"/>
      <c r="UKA12" s="934"/>
      <c r="UKB12" s="934"/>
      <c r="UKC12" s="934"/>
      <c r="UKD12" s="934"/>
      <c r="UKE12" s="934"/>
      <c r="UKF12" s="934"/>
      <c r="UKG12" s="934"/>
      <c r="UKH12" s="934"/>
      <c r="UKI12" s="934"/>
      <c r="UKJ12" s="934"/>
      <c r="UKK12" s="934"/>
      <c r="UKL12" s="934"/>
      <c r="UKM12" s="934"/>
      <c r="UKN12" s="934"/>
      <c r="UKO12" s="934"/>
      <c r="UKP12" s="934"/>
      <c r="UKQ12" s="934"/>
      <c r="UKR12" s="934"/>
      <c r="UKS12" s="934"/>
      <c r="UKT12" s="934"/>
      <c r="UKU12" s="934"/>
      <c r="UKV12" s="934"/>
      <c r="UKW12" s="934"/>
      <c r="UKX12" s="934"/>
      <c r="UKY12" s="934"/>
      <c r="UKZ12" s="934"/>
      <c r="ULA12" s="934"/>
      <c r="ULB12" s="934"/>
      <c r="ULC12" s="934"/>
      <c r="ULD12" s="934"/>
      <c r="ULE12" s="934"/>
      <c r="ULF12" s="934"/>
      <c r="ULG12" s="934"/>
      <c r="ULH12" s="934"/>
      <c r="ULI12" s="934"/>
      <c r="ULJ12" s="934"/>
      <c r="ULK12" s="934"/>
      <c r="ULL12" s="934"/>
      <c r="ULM12" s="934"/>
      <c r="ULN12" s="934"/>
      <c r="ULO12" s="934"/>
      <c r="ULP12" s="934"/>
      <c r="ULQ12" s="934"/>
      <c r="ULR12" s="934"/>
      <c r="ULS12" s="934"/>
      <c r="ULT12" s="934"/>
      <c r="ULU12" s="934"/>
      <c r="ULV12" s="934"/>
      <c r="ULW12" s="934"/>
      <c r="ULX12" s="934"/>
      <c r="ULY12" s="934"/>
      <c r="ULZ12" s="934"/>
      <c r="UMA12" s="934"/>
      <c r="UMB12" s="934"/>
      <c r="UMC12" s="934"/>
      <c r="UMD12" s="934"/>
      <c r="UME12" s="934"/>
      <c r="UMF12" s="934"/>
      <c r="UMG12" s="934"/>
      <c r="UMH12" s="934"/>
      <c r="UMI12" s="934"/>
      <c r="UMJ12" s="934"/>
      <c r="UMK12" s="934"/>
      <c r="UML12" s="934"/>
      <c r="UMM12" s="934"/>
      <c r="UMN12" s="934"/>
      <c r="UMO12" s="934"/>
      <c r="UMP12" s="934"/>
      <c r="UMQ12" s="934"/>
      <c r="UMR12" s="934"/>
      <c r="UMS12" s="934"/>
      <c r="UMT12" s="934"/>
      <c r="UMU12" s="934"/>
      <c r="UMV12" s="934"/>
      <c r="UMW12" s="934"/>
      <c r="UMX12" s="934"/>
      <c r="UMY12" s="934"/>
      <c r="UMZ12" s="934"/>
      <c r="UNA12" s="934"/>
      <c r="UNB12" s="934"/>
      <c r="UNC12" s="934"/>
      <c r="UND12" s="934"/>
      <c r="UNE12" s="934"/>
      <c r="UNF12" s="934"/>
      <c r="UNG12" s="934"/>
      <c r="UNH12" s="934"/>
      <c r="UNI12" s="934"/>
      <c r="UNJ12" s="934"/>
      <c r="UNK12" s="934"/>
      <c r="UNL12" s="934"/>
      <c r="UNM12" s="934"/>
      <c r="UNN12" s="934"/>
      <c r="UNO12" s="934"/>
      <c r="UNP12" s="934"/>
      <c r="UNQ12" s="934"/>
      <c r="UNR12" s="934"/>
      <c r="UNS12" s="934"/>
      <c r="UNT12" s="934"/>
      <c r="UNU12" s="934"/>
      <c r="UNV12" s="934"/>
      <c r="UNW12" s="934"/>
      <c r="UNX12" s="934"/>
      <c r="UNY12" s="934"/>
      <c r="UNZ12" s="934"/>
      <c r="UOA12" s="934"/>
      <c r="UOB12" s="934"/>
      <c r="UOC12" s="934"/>
      <c r="UOD12" s="934"/>
      <c r="UOE12" s="934"/>
      <c r="UOF12" s="934"/>
      <c r="UOG12" s="934"/>
      <c r="UOH12" s="934"/>
      <c r="UOI12" s="934"/>
      <c r="UOJ12" s="934"/>
      <c r="UOK12" s="934"/>
      <c r="UOL12" s="934"/>
      <c r="UOM12" s="934"/>
      <c r="UON12" s="934"/>
      <c r="UOO12" s="934"/>
      <c r="UOP12" s="934"/>
      <c r="UOQ12" s="934"/>
      <c r="UOR12" s="934"/>
      <c r="UOS12" s="934"/>
      <c r="UOT12" s="934"/>
      <c r="UOU12" s="934"/>
      <c r="UOV12" s="934"/>
      <c r="UOW12" s="934"/>
      <c r="UOX12" s="934"/>
      <c r="UOY12" s="934"/>
      <c r="UOZ12" s="934"/>
      <c r="UPA12" s="934"/>
      <c r="UPB12" s="934"/>
      <c r="UPC12" s="934"/>
      <c r="UPD12" s="934"/>
      <c r="UPE12" s="934"/>
      <c r="UPF12" s="934"/>
      <c r="UPG12" s="934"/>
      <c r="UPH12" s="934"/>
      <c r="UPI12" s="934"/>
      <c r="UPJ12" s="934"/>
      <c r="UPK12" s="934"/>
      <c r="UPL12" s="934"/>
      <c r="UPM12" s="934"/>
      <c r="UPN12" s="934"/>
      <c r="UPO12" s="934"/>
      <c r="UPP12" s="934"/>
      <c r="UPQ12" s="934"/>
      <c r="UPR12" s="934"/>
      <c r="UPS12" s="934"/>
      <c r="UPT12" s="934"/>
      <c r="UPU12" s="934"/>
      <c r="UPV12" s="934"/>
      <c r="UPW12" s="934"/>
      <c r="UPX12" s="934"/>
      <c r="UPY12" s="934"/>
      <c r="UPZ12" s="934"/>
      <c r="UQA12" s="934"/>
      <c r="UQB12" s="934"/>
      <c r="UQC12" s="934"/>
      <c r="UQD12" s="934"/>
      <c r="UQE12" s="934"/>
      <c r="UQF12" s="934"/>
      <c r="UQG12" s="934"/>
      <c r="UQH12" s="934"/>
      <c r="UQI12" s="934"/>
      <c r="UQJ12" s="934"/>
      <c r="UQK12" s="934"/>
      <c r="UQL12" s="934"/>
      <c r="UQM12" s="934"/>
      <c r="UQN12" s="934"/>
      <c r="UQO12" s="934"/>
      <c r="UQP12" s="934"/>
      <c r="UQQ12" s="934"/>
      <c r="UQR12" s="934"/>
      <c r="UQS12" s="934"/>
      <c r="UQT12" s="934"/>
      <c r="UQU12" s="934"/>
      <c r="UQV12" s="934"/>
      <c r="UQW12" s="934"/>
      <c r="UQX12" s="934"/>
      <c r="UQY12" s="934"/>
      <c r="UQZ12" s="934"/>
      <c r="URA12" s="934"/>
      <c r="URB12" s="934"/>
      <c r="URC12" s="934"/>
      <c r="URD12" s="934"/>
      <c r="URE12" s="934"/>
      <c r="URF12" s="934"/>
      <c r="URG12" s="934"/>
      <c r="URH12" s="934"/>
      <c r="URI12" s="934"/>
      <c r="URJ12" s="934"/>
      <c r="URK12" s="934"/>
      <c r="URL12" s="934"/>
      <c r="URM12" s="934"/>
      <c r="URN12" s="934"/>
      <c r="URO12" s="934"/>
      <c r="URP12" s="934"/>
      <c r="URQ12" s="934"/>
      <c r="URR12" s="934"/>
      <c r="URS12" s="934"/>
      <c r="URT12" s="934"/>
      <c r="URU12" s="934"/>
      <c r="URV12" s="934"/>
      <c r="URW12" s="934"/>
      <c r="URX12" s="934"/>
      <c r="URY12" s="934"/>
      <c r="URZ12" s="934"/>
      <c r="USA12" s="934"/>
      <c r="USB12" s="934"/>
      <c r="USC12" s="934"/>
      <c r="USD12" s="934"/>
      <c r="USE12" s="934"/>
      <c r="USF12" s="934"/>
      <c r="USG12" s="934"/>
      <c r="USH12" s="934"/>
      <c r="USI12" s="934"/>
      <c r="USJ12" s="934"/>
      <c r="USK12" s="934"/>
      <c r="USL12" s="934"/>
      <c r="USM12" s="934"/>
      <c r="USN12" s="934"/>
      <c r="USO12" s="934"/>
      <c r="USP12" s="934"/>
      <c r="USQ12" s="934"/>
      <c r="USR12" s="934"/>
      <c r="USS12" s="934"/>
      <c r="UST12" s="934"/>
      <c r="USU12" s="934"/>
      <c r="USV12" s="934"/>
      <c r="USW12" s="934"/>
      <c r="USX12" s="934"/>
      <c r="USY12" s="934"/>
      <c r="USZ12" s="934"/>
      <c r="UTA12" s="934"/>
      <c r="UTB12" s="934"/>
      <c r="UTC12" s="934"/>
      <c r="UTD12" s="934"/>
      <c r="UTE12" s="934"/>
      <c r="UTF12" s="934"/>
      <c r="UTG12" s="934"/>
      <c r="UTH12" s="934"/>
      <c r="UTI12" s="934"/>
      <c r="UTJ12" s="934"/>
      <c r="UTK12" s="934"/>
      <c r="UTL12" s="934"/>
      <c r="UTM12" s="934"/>
      <c r="UTN12" s="934"/>
      <c r="UTO12" s="934"/>
      <c r="UTP12" s="934"/>
      <c r="UTQ12" s="934"/>
      <c r="UTR12" s="934"/>
      <c r="UTS12" s="934"/>
      <c r="UTT12" s="934"/>
      <c r="UTU12" s="934"/>
      <c r="UTV12" s="934"/>
      <c r="UTW12" s="934"/>
      <c r="UTX12" s="934"/>
      <c r="UTY12" s="934"/>
      <c r="UTZ12" s="934"/>
      <c r="UUA12" s="934"/>
      <c r="UUB12" s="934"/>
      <c r="UUC12" s="934"/>
      <c r="UUD12" s="934"/>
      <c r="UUE12" s="934"/>
      <c r="UUF12" s="934"/>
      <c r="UUG12" s="934"/>
      <c r="UUH12" s="934"/>
      <c r="UUI12" s="934"/>
      <c r="UUJ12" s="934"/>
      <c r="UUK12" s="934"/>
      <c r="UUL12" s="934"/>
      <c r="UUM12" s="934"/>
      <c r="UUN12" s="934"/>
      <c r="UUO12" s="934"/>
      <c r="UUP12" s="934"/>
      <c r="UUQ12" s="934"/>
      <c r="UUR12" s="934"/>
      <c r="UUS12" s="934"/>
      <c r="UUT12" s="934"/>
      <c r="UUU12" s="934"/>
      <c r="UUV12" s="934"/>
      <c r="UUW12" s="934"/>
      <c r="UUX12" s="934"/>
      <c r="UUY12" s="934"/>
      <c r="UUZ12" s="934"/>
      <c r="UVA12" s="934"/>
      <c r="UVB12" s="934"/>
      <c r="UVC12" s="934"/>
      <c r="UVD12" s="934"/>
      <c r="UVE12" s="934"/>
      <c r="UVF12" s="934"/>
      <c r="UVG12" s="934"/>
      <c r="UVH12" s="934"/>
      <c r="UVI12" s="934"/>
      <c r="UVJ12" s="934"/>
      <c r="UVK12" s="934"/>
      <c r="UVL12" s="934"/>
      <c r="UVM12" s="934"/>
      <c r="UVN12" s="934"/>
      <c r="UVO12" s="934"/>
      <c r="UVP12" s="934"/>
      <c r="UVQ12" s="934"/>
      <c r="UVR12" s="934"/>
      <c r="UVS12" s="934"/>
      <c r="UVT12" s="934"/>
      <c r="UVU12" s="934"/>
      <c r="UVV12" s="934"/>
      <c r="UVW12" s="934"/>
      <c r="UVX12" s="934"/>
      <c r="UVY12" s="934"/>
      <c r="UVZ12" s="934"/>
      <c r="UWA12" s="934"/>
      <c r="UWB12" s="934"/>
      <c r="UWC12" s="934"/>
      <c r="UWD12" s="934"/>
      <c r="UWE12" s="934"/>
      <c r="UWF12" s="934"/>
      <c r="UWG12" s="934"/>
      <c r="UWH12" s="934"/>
      <c r="UWI12" s="934"/>
      <c r="UWJ12" s="934"/>
      <c r="UWK12" s="934"/>
      <c r="UWL12" s="934"/>
      <c r="UWM12" s="934"/>
      <c r="UWN12" s="934"/>
      <c r="UWO12" s="934"/>
      <c r="UWP12" s="934"/>
      <c r="UWQ12" s="934"/>
      <c r="UWR12" s="934"/>
      <c r="UWS12" s="934"/>
      <c r="UWT12" s="934"/>
      <c r="UWU12" s="934"/>
      <c r="UWV12" s="934"/>
      <c r="UWW12" s="934"/>
      <c r="UWX12" s="934"/>
      <c r="UWY12" s="934"/>
      <c r="UWZ12" s="934"/>
      <c r="UXA12" s="934"/>
      <c r="UXB12" s="934"/>
      <c r="UXC12" s="934"/>
      <c r="UXD12" s="934"/>
      <c r="UXE12" s="934"/>
      <c r="UXF12" s="934"/>
      <c r="UXG12" s="934"/>
      <c r="UXH12" s="934"/>
      <c r="UXI12" s="934"/>
      <c r="UXJ12" s="934"/>
      <c r="UXK12" s="934"/>
      <c r="UXL12" s="934"/>
      <c r="UXM12" s="934"/>
      <c r="UXN12" s="934"/>
      <c r="UXO12" s="934"/>
      <c r="UXP12" s="934"/>
      <c r="UXQ12" s="934"/>
      <c r="UXR12" s="934"/>
      <c r="UXS12" s="934"/>
      <c r="UXT12" s="934"/>
      <c r="UXU12" s="934"/>
      <c r="UXV12" s="934"/>
      <c r="UXW12" s="934"/>
      <c r="UXX12" s="934"/>
      <c r="UXY12" s="934"/>
      <c r="UXZ12" s="934"/>
      <c r="UYA12" s="934"/>
      <c r="UYB12" s="934"/>
      <c r="UYC12" s="934"/>
      <c r="UYD12" s="934"/>
      <c r="UYE12" s="934"/>
      <c r="UYF12" s="934"/>
      <c r="UYG12" s="934"/>
      <c r="UYH12" s="934"/>
      <c r="UYI12" s="934"/>
      <c r="UYJ12" s="934"/>
      <c r="UYK12" s="934"/>
      <c r="UYL12" s="934"/>
      <c r="UYM12" s="934"/>
      <c r="UYN12" s="934"/>
      <c r="UYO12" s="934"/>
      <c r="UYP12" s="934"/>
      <c r="UYQ12" s="934"/>
      <c r="UYR12" s="934"/>
      <c r="UYS12" s="934"/>
      <c r="UYT12" s="934"/>
      <c r="UYU12" s="934"/>
      <c r="UYV12" s="934"/>
      <c r="UYW12" s="934"/>
      <c r="UYX12" s="934"/>
      <c r="UYY12" s="934"/>
      <c r="UYZ12" s="934"/>
      <c r="UZA12" s="934"/>
      <c r="UZB12" s="934"/>
      <c r="UZC12" s="934"/>
      <c r="UZD12" s="934"/>
      <c r="UZE12" s="934"/>
      <c r="UZF12" s="934"/>
      <c r="UZG12" s="934"/>
      <c r="UZH12" s="934"/>
      <c r="UZI12" s="934"/>
      <c r="UZJ12" s="934"/>
      <c r="UZK12" s="934"/>
      <c r="UZL12" s="934"/>
      <c r="UZM12" s="934"/>
      <c r="UZN12" s="934"/>
      <c r="UZO12" s="934"/>
      <c r="UZP12" s="934"/>
      <c r="UZQ12" s="934"/>
      <c r="UZR12" s="934"/>
      <c r="UZS12" s="934"/>
      <c r="UZT12" s="934"/>
      <c r="UZU12" s="934"/>
      <c r="UZV12" s="934"/>
      <c r="UZW12" s="934"/>
      <c r="UZX12" s="934"/>
      <c r="UZY12" s="934"/>
      <c r="UZZ12" s="934"/>
      <c r="VAA12" s="934"/>
      <c r="VAB12" s="934"/>
      <c r="VAC12" s="934"/>
      <c r="VAD12" s="934"/>
      <c r="VAE12" s="934"/>
      <c r="VAF12" s="934"/>
      <c r="VAG12" s="934"/>
      <c r="VAH12" s="934"/>
      <c r="VAI12" s="934"/>
      <c r="VAJ12" s="934"/>
      <c r="VAK12" s="934"/>
      <c r="VAL12" s="934"/>
      <c r="VAM12" s="934"/>
      <c r="VAN12" s="934"/>
      <c r="VAO12" s="934"/>
      <c r="VAP12" s="934"/>
      <c r="VAQ12" s="934"/>
      <c r="VAR12" s="934"/>
      <c r="VAS12" s="934"/>
      <c r="VAT12" s="934"/>
      <c r="VAU12" s="934"/>
      <c r="VAV12" s="934"/>
      <c r="VAW12" s="934"/>
      <c r="VAX12" s="934"/>
      <c r="VAY12" s="934"/>
      <c r="VAZ12" s="934"/>
      <c r="VBA12" s="934"/>
      <c r="VBB12" s="934"/>
      <c r="VBC12" s="934"/>
      <c r="VBD12" s="934"/>
      <c r="VBE12" s="934"/>
      <c r="VBF12" s="934"/>
      <c r="VBG12" s="934"/>
      <c r="VBH12" s="934"/>
      <c r="VBI12" s="934"/>
      <c r="VBJ12" s="934"/>
      <c r="VBK12" s="934"/>
      <c r="VBL12" s="934"/>
      <c r="VBM12" s="934"/>
      <c r="VBN12" s="934"/>
      <c r="VBO12" s="934"/>
      <c r="VBP12" s="934"/>
      <c r="VBQ12" s="934"/>
      <c r="VBR12" s="934"/>
      <c r="VBS12" s="934"/>
      <c r="VBT12" s="934"/>
      <c r="VBU12" s="934"/>
      <c r="VBV12" s="934"/>
      <c r="VBW12" s="934"/>
      <c r="VBX12" s="934"/>
      <c r="VBY12" s="934"/>
      <c r="VBZ12" s="934"/>
      <c r="VCA12" s="934"/>
      <c r="VCB12" s="934"/>
      <c r="VCC12" s="934"/>
      <c r="VCD12" s="934"/>
      <c r="VCE12" s="934"/>
      <c r="VCF12" s="934"/>
      <c r="VCG12" s="934"/>
      <c r="VCH12" s="934"/>
      <c r="VCI12" s="934"/>
      <c r="VCJ12" s="934"/>
      <c r="VCK12" s="934"/>
      <c r="VCL12" s="934"/>
      <c r="VCM12" s="934"/>
      <c r="VCN12" s="934"/>
      <c r="VCO12" s="934"/>
      <c r="VCP12" s="934"/>
      <c r="VCQ12" s="934"/>
      <c r="VCR12" s="934"/>
      <c r="VCS12" s="934"/>
      <c r="VCT12" s="934"/>
      <c r="VCU12" s="934"/>
      <c r="VCV12" s="934"/>
      <c r="VCW12" s="934"/>
      <c r="VCX12" s="934"/>
      <c r="VCY12" s="934"/>
      <c r="VCZ12" s="934"/>
      <c r="VDA12" s="934"/>
      <c r="VDB12" s="934"/>
      <c r="VDC12" s="934"/>
      <c r="VDD12" s="934"/>
      <c r="VDE12" s="934"/>
      <c r="VDF12" s="934"/>
      <c r="VDG12" s="934"/>
      <c r="VDH12" s="934"/>
      <c r="VDI12" s="934"/>
      <c r="VDJ12" s="934"/>
      <c r="VDK12" s="934"/>
      <c r="VDL12" s="934"/>
      <c r="VDM12" s="934"/>
      <c r="VDN12" s="934"/>
      <c r="VDO12" s="934"/>
      <c r="VDP12" s="934"/>
      <c r="VDQ12" s="934"/>
      <c r="VDR12" s="934"/>
      <c r="VDS12" s="934"/>
      <c r="VDT12" s="934"/>
      <c r="VDU12" s="934"/>
      <c r="VDV12" s="934"/>
      <c r="VDW12" s="934"/>
      <c r="VDX12" s="934"/>
      <c r="VDY12" s="934"/>
      <c r="VDZ12" s="934"/>
      <c r="VEA12" s="934"/>
      <c r="VEB12" s="934"/>
      <c r="VEC12" s="934"/>
      <c r="VED12" s="934"/>
      <c r="VEE12" s="934"/>
      <c r="VEF12" s="934"/>
      <c r="VEG12" s="934"/>
      <c r="VEH12" s="934"/>
      <c r="VEI12" s="934"/>
      <c r="VEJ12" s="934"/>
      <c r="VEK12" s="934"/>
      <c r="VEL12" s="934"/>
      <c r="VEM12" s="934"/>
      <c r="VEN12" s="934"/>
      <c r="VEO12" s="934"/>
      <c r="VEP12" s="934"/>
      <c r="VEQ12" s="934"/>
      <c r="VER12" s="934"/>
      <c r="VES12" s="934"/>
      <c r="VET12" s="934"/>
      <c r="VEU12" s="934"/>
      <c r="VEV12" s="934"/>
      <c r="VEW12" s="934"/>
      <c r="VEX12" s="934"/>
      <c r="VEY12" s="934"/>
      <c r="VEZ12" s="934"/>
      <c r="VFA12" s="934"/>
      <c r="VFB12" s="934"/>
      <c r="VFC12" s="934"/>
      <c r="VFD12" s="934"/>
      <c r="VFE12" s="934"/>
      <c r="VFF12" s="934"/>
      <c r="VFG12" s="934"/>
      <c r="VFH12" s="934"/>
      <c r="VFI12" s="934"/>
      <c r="VFJ12" s="934"/>
      <c r="VFK12" s="934"/>
      <c r="VFL12" s="934"/>
      <c r="VFM12" s="934"/>
      <c r="VFN12" s="934"/>
      <c r="VFO12" s="934"/>
      <c r="VFP12" s="934"/>
      <c r="VFQ12" s="934"/>
      <c r="VFR12" s="934"/>
      <c r="VFS12" s="934"/>
      <c r="VFT12" s="934"/>
      <c r="VFU12" s="934"/>
      <c r="VFV12" s="934"/>
      <c r="VFW12" s="934"/>
      <c r="VFX12" s="934"/>
      <c r="VFY12" s="934"/>
      <c r="VFZ12" s="934"/>
      <c r="VGA12" s="934"/>
      <c r="VGB12" s="934"/>
      <c r="VGC12" s="934"/>
      <c r="VGD12" s="934"/>
      <c r="VGE12" s="934"/>
      <c r="VGF12" s="934"/>
      <c r="VGG12" s="934"/>
      <c r="VGH12" s="934"/>
      <c r="VGI12" s="934"/>
      <c r="VGJ12" s="934"/>
      <c r="VGK12" s="934"/>
      <c r="VGL12" s="934"/>
      <c r="VGM12" s="934"/>
      <c r="VGN12" s="934"/>
      <c r="VGO12" s="934"/>
      <c r="VGP12" s="934"/>
      <c r="VGQ12" s="934"/>
      <c r="VGR12" s="934"/>
      <c r="VGS12" s="934"/>
      <c r="VGT12" s="934"/>
      <c r="VGU12" s="934"/>
      <c r="VGV12" s="934"/>
      <c r="VGW12" s="934"/>
      <c r="VGX12" s="934"/>
      <c r="VGY12" s="934"/>
      <c r="VGZ12" s="934"/>
      <c r="VHA12" s="934"/>
      <c r="VHB12" s="934"/>
      <c r="VHC12" s="934"/>
      <c r="VHD12" s="934"/>
      <c r="VHE12" s="934"/>
      <c r="VHF12" s="934"/>
      <c r="VHG12" s="934"/>
      <c r="VHH12" s="934"/>
      <c r="VHI12" s="934"/>
      <c r="VHJ12" s="934"/>
      <c r="VHK12" s="934"/>
      <c r="VHL12" s="934"/>
      <c r="VHM12" s="934"/>
      <c r="VHN12" s="934"/>
      <c r="VHO12" s="934"/>
      <c r="VHP12" s="934"/>
      <c r="VHQ12" s="934"/>
      <c r="VHR12" s="934"/>
      <c r="VHS12" s="934"/>
      <c r="VHT12" s="934"/>
      <c r="VHU12" s="934"/>
      <c r="VHV12" s="934"/>
      <c r="VHW12" s="934"/>
      <c r="VHX12" s="934"/>
      <c r="VHY12" s="934"/>
      <c r="VHZ12" s="934"/>
      <c r="VIA12" s="934"/>
      <c r="VIB12" s="934"/>
      <c r="VIC12" s="934"/>
      <c r="VID12" s="934"/>
      <c r="VIE12" s="934"/>
      <c r="VIF12" s="934"/>
      <c r="VIG12" s="934"/>
      <c r="VIH12" s="934"/>
      <c r="VII12" s="934"/>
      <c r="VIJ12" s="934"/>
      <c r="VIK12" s="934"/>
      <c r="VIL12" s="934"/>
      <c r="VIM12" s="934"/>
      <c r="VIN12" s="934"/>
      <c r="VIO12" s="934"/>
      <c r="VIP12" s="934"/>
      <c r="VIQ12" s="934"/>
      <c r="VIR12" s="934"/>
      <c r="VIS12" s="934"/>
      <c r="VIT12" s="934"/>
      <c r="VIU12" s="934"/>
      <c r="VIV12" s="934"/>
      <c r="VIW12" s="934"/>
      <c r="VIX12" s="934"/>
      <c r="VIY12" s="934"/>
      <c r="VIZ12" s="934"/>
      <c r="VJA12" s="934"/>
      <c r="VJB12" s="934"/>
      <c r="VJC12" s="934"/>
      <c r="VJD12" s="934"/>
      <c r="VJE12" s="934"/>
      <c r="VJF12" s="934"/>
      <c r="VJG12" s="934"/>
      <c r="VJH12" s="934"/>
      <c r="VJI12" s="934"/>
      <c r="VJJ12" s="934"/>
      <c r="VJK12" s="934"/>
      <c r="VJL12" s="934"/>
      <c r="VJM12" s="934"/>
      <c r="VJN12" s="934"/>
      <c r="VJO12" s="934"/>
      <c r="VJP12" s="934"/>
      <c r="VJQ12" s="934"/>
      <c r="VJR12" s="934"/>
      <c r="VJS12" s="934"/>
      <c r="VJT12" s="934"/>
      <c r="VJU12" s="934"/>
      <c r="VJV12" s="934"/>
      <c r="VJW12" s="934"/>
      <c r="VJX12" s="934"/>
      <c r="VJY12" s="934"/>
      <c r="VJZ12" s="934"/>
      <c r="VKA12" s="934"/>
      <c r="VKB12" s="934"/>
      <c r="VKC12" s="934"/>
      <c r="VKD12" s="934"/>
      <c r="VKE12" s="934"/>
      <c r="VKF12" s="934"/>
      <c r="VKG12" s="934"/>
      <c r="VKH12" s="934"/>
      <c r="VKI12" s="934"/>
      <c r="VKJ12" s="934"/>
      <c r="VKK12" s="934"/>
      <c r="VKL12" s="934"/>
      <c r="VKM12" s="934"/>
      <c r="VKN12" s="934"/>
      <c r="VKO12" s="934"/>
      <c r="VKP12" s="934"/>
      <c r="VKQ12" s="934"/>
      <c r="VKR12" s="934"/>
      <c r="VKS12" s="934"/>
      <c r="VKT12" s="934"/>
      <c r="VKU12" s="934"/>
      <c r="VKV12" s="934"/>
      <c r="VKW12" s="934"/>
      <c r="VKX12" s="934"/>
      <c r="VKY12" s="934"/>
      <c r="VKZ12" s="934"/>
      <c r="VLA12" s="934"/>
      <c r="VLB12" s="934"/>
      <c r="VLC12" s="934"/>
      <c r="VLD12" s="934"/>
      <c r="VLE12" s="934"/>
      <c r="VLF12" s="934"/>
      <c r="VLG12" s="934"/>
      <c r="VLH12" s="934"/>
      <c r="VLI12" s="934"/>
      <c r="VLJ12" s="934"/>
      <c r="VLK12" s="934"/>
      <c r="VLL12" s="934"/>
      <c r="VLM12" s="934"/>
      <c r="VLN12" s="934"/>
      <c r="VLO12" s="934"/>
      <c r="VLP12" s="934"/>
      <c r="VLQ12" s="934"/>
      <c r="VLR12" s="934"/>
      <c r="VLS12" s="934"/>
      <c r="VLT12" s="934"/>
      <c r="VLU12" s="934"/>
      <c r="VLV12" s="934"/>
      <c r="VLW12" s="934"/>
      <c r="VLX12" s="934"/>
      <c r="VLY12" s="934"/>
      <c r="VLZ12" s="934"/>
      <c r="VMA12" s="934"/>
      <c r="VMB12" s="934"/>
      <c r="VMC12" s="934"/>
      <c r="VMD12" s="934"/>
      <c r="VME12" s="934"/>
      <c r="VMF12" s="934"/>
      <c r="VMG12" s="934"/>
      <c r="VMH12" s="934"/>
      <c r="VMI12" s="934"/>
      <c r="VMJ12" s="934"/>
      <c r="VMK12" s="934"/>
      <c r="VML12" s="934"/>
      <c r="VMM12" s="934"/>
      <c r="VMN12" s="934"/>
      <c r="VMO12" s="934"/>
      <c r="VMP12" s="934"/>
      <c r="VMQ12" s="934"/>
      <c r="VMR12" s="934"/>
      <c r="VMS12" s="934"/>
      <c r="VMT12" s="934"/>
      <c r="VMU12" s="934"/>
      <c r="VMV12" s="934"/>
      <c r="VMW12" s="934"/>
      <c r="VMX12" s="934"/>
      <c r="VMY12" s="934"/>
      <c r="VMZ12" s="934"/>
      <c r="VNA12" s="934"/>
      <c r="VNB12" s="934"/>
      <c r="VNC12" s="934"/>
      <c r="VND12" s="934"/>
      <c r="VNE12" s="934"/>
      <c r="VNF12" s="934"/>
      <c r="VNG12" s="934"/>
      <c r="VNH12" s="934"/>
      <c r="VNI12" s="934"/>
      <c r="VNJ12" s="934"/>
      <c r="VNK12" s="934"/>
      <c r="VNL12" s="934"/>
      <c r="VNM12" s="934"/>
      <c r="VNN12" s="934"/>
      <c r="VNO12" s="934"/>
      <c r="VNP12" s="934"/>
      <c r="VNQ12" s="934"/>
      <c r="VNR12" s="934"/>
      <c r="VNS12" s="934"/>
      <c r="VNT12" s="934"/>
      <c r="VNU12" s="934"/>
      <c r="VNV12" s="934"/>
      <c r="VNW12" s="934"/>
      <c r="VNX12" s="934"/>
      <c r="VNY12" s="934"/>
      <c r="VNZ12" s="934"/>
      <c r="VOA12" s="934"/>
      <c r="VOB12" s="934"/>
      <c r="VOC12" s="934"/>
      <c r="VOD12" s="934"/>
      <c r="VOE12" s="934"/>
      <c r="VOF12" s="934"/>
      <c r="VOG12" s="934"/>
      <c r="VOH12" s="934"/>
      <c r="VOI12" s="934"/>
      <c r="VOJ12" s="934"/>
      <c r="VOK12" s="934"/>
      <c r="VOL12" s="934"/>
      <c r="VOM12" s="934"/>
      <c r="VON12" s="934"/>
      <c r="VOO12" s="934"/>
      <c r="VOP12" s="934"/>
      <c r="VOQ12" s="934"/>
      <c r="VOR12" s="934"/>
      <c r="VOS12" s="934"/>
      <c r="VOT12" s="934"/>
      <c r="VOU12" s="934"/>
      <c r="VOV12" s="934"/>
      <c r="VOW12" s="934"/>
      <c r="VOX12" s="934"/>
      <c r="VOY12" s="934"/>
      <c r="VOZ12" s="934"/>
      <c r="VPA12" s="934"/>
      <c r="VPB12" s="934"/>
      <c r="VPC12" s="934"/>
      <c r="VPD12" s="934"/>
      <c r="VPE12" s="934"/>
      <c r="VPF12" s="934"/>
      <c r="VPG12" s="934"/>
      <c r="VPH12" s="934"/>
      <c r="VPI12" s="934"/>
      <c r="VPJ12" s="934"/>
      <c r="VPK12" s="934"/>
      <c r="VPL12" s="934"/>
      <c r="VPM12" s="934"/>
      <c r="VPN12" s="934"/>
      <c r="VPO12" s="934"/>
      <c r="VPP12" s="934"/>
      <c r="VPQ12" s="934"/>
      <c r="VPR12" s="934"/>
      <c r="VPS12" s="934"/>
      <c r="VPT12" s="934"/>
      <c r="VPU12" s="934"/>
      <c r="VPV12" s="934"/>
      <c r="VPW12" s="934"/>
      <c r="VPX12" s="934"/>
      <c r="VPY12" s="934"/>
      <c r="VPZ12" s="934"/>
      <c r="VQA12" s="934"/>
      <c r="VQB12" s="934"/>
      <c r="VQC12" s="934"/>
      <c r="VQD12" s="934"/>
      <c r="VQE12" s="934"/>
      <c r="VQF12" s="934"/>
      <c r="VQG12" s="934"/>
      <c r="VQH12" s="934"/>
      <c r="VQI12" s="934"/>
      <c r="VQJ12" s="934"/>
      <c r="VQK12" s="934"/>
      <c r="VQL12" s="934"/>
      <c r="VQM12" s="934"/>
      <c r="VQN12" s="934"/>
      <c r="VQO12" s="934"/>
      <c r="VQP12" s="934"/>
      <c r="VQQ12" s="934"/>
      <c r="VQR12" s="934"/>
      <c r="VQS12" s="934"/>
      <c r="VQT12" s="934"/>
      <c r="VQU12" s="934"/>
      <c r="VQV12" s="934"/>
      <c r="VQW12" s="934"/>
      <c r="VQX12" s="934"/>
      <c r="VQY12" s="934"/>
      <c r="VQZ12" s="934"/>
      <c r="VRA12" s="934"/>
      <c r="VRB12" s="934"/>
      <c r="VRC12" s="934"/>
      <c r="VRD12" s="934"/>
      <c r="VRE12" s="934"/>
      <c r="VRF12" s="934"/>
      <c r="VRG12" s="934"/>
      <c r="VRH12" s="934"/>
      <c r="VRI12" s="934"/>
      <c r="VRJ12" s="934"/>
      <c r="VRK12" s="934"/>
      <c r="VRL12" s="934"/>
      <c r="VRM12" s="934"/>
      <c r="VRN12" s="934"/>
      <c r="VRO12" s="934"/>
      <c r="VRP12" s="934"/>
      <c r="VRQ12" s="934"/>
      <c r="VRR12" s="934"/>
      <c r="VRS12" s="934"/>
      <c r="VRT12" s="934"/>
      <c r="VRU12" s="934"/>
      <c r="VRV12" s="934"/>
      <c r="VRW12" s="934"/>
      <c r="VRX12" s="934"/>
      <c r="VRY12" s="934"/>
      <c r="VRZ12" s="934"/>
      <c r="VSA12" s="934"/>
      <c r="VSB12" s="934"/>
      <c r="VSC12" s="934"/>
      <c r="VSD12" s="934"/>
      <c r="VSE12" s="934"/>
      <c r="VSF12" s="934"/>
      <c r="VSG12" s="934"/>
      <c r="VSH12" s="934"/>
      <c r="VSI12" s="934"/>
      <c r="VSJ12" s="934"/>
      <c r="VSK12" s="934"/>
      <c r="VSL12" s="934"/>
      <c r="VSM12" s="934"/>
      <c r="VSN12" s="934"/>
      <c r="VSO12" s="934"/>
      <c r="VSP12" s="934"/>
      <c r="VSQ12" s="934"/>
      <c r="VSR12" s="934"/>
      <c r="VSS12" s="934"/>
      <c r="VST12" s="934"/>
      <c r="VSU12" s="934"/>
      <c r="VSV12" s="934"/>
      <c r="VSW12" s="934"/>
      <c r="VSX12" s="934"/>
      <c r="VSY12" s="934"/>
      <c r="VSZ12" s="934"/>
      <c r="VTA12" s="934"/>
      <c r="VTB12" s="934"/>
      <c r="VTC12" s="934"/>
      <c r="VTD12" s="934"/>
      <c r="VTE12" s="934"/>
      <c r="VTF12" s="934"/>
      <c r="VTG12" s="934"/>
      <c r="VTH12" s="934"/>
      <c r="VTI12" s="934"/>
      <c r="VTJ12" s="934"/>
      <c r="VTK12" s="934"/>
      <c r="VTL12" s="934"/>
      <c r="VTM12" s="934"/>
      <c r="VTN12" s="934"/>
      <c r="VTO12" s="934"/>
      <c r="VTP12" s="934"/>
      <c r="VTQ12" s="934"/>
      <c r="VTR12" s="934"/>
      <c r="VTS12" s="934"/>
      <c r="VTT12" s="934"/>
      <c r="VTU12" s="934"/>
      <c r="VTV12" s="934"/>
      <c r="VTW12" s="934"/>
      <c r="VTX12" s="934"/>
      <c r="VTY12" s="934"/>
      <c r="VTZ12" s="934"/>
      <c r="VUA12" s="934"/>
      <c r="VUB12" s="934"/>
      <c r="VUC12" s="934"/>
      <c r="VUD12" s="934"/>
      <c r="VUE12" s="934"/>
      <c r="VUF12" s="934"/>
      <c r="VUG12" s="934"/>
      <c r="VUH12" s="934"/>
      <c r="VUI12" s="934"/>
      <c r="VUJ12" s="934"/>
      <c r="VUK12" s="934"/>
      <c r="VUL12" s="934"/>
      <c r="VUM12" s="934"/>
      <c r="VUN12" s="934"/>
      <c r="VUO12" s="934"/>
      <c r="VUP12" s="934"/>
      <c r="VUQ12" s="934"/>
      <c r="VUR12" s="934"/>
      <c r="VUS12" s="934"/>
      <c r="VUT12" s="934"/>
      <c r="VUU12" s="934"/>
      <c r="VUV12" s="934"/>
      <c r="VUW12" s="934"/>
      <c r="VUX12" s="934"/>
      <c r="VUY12" s="934"/>
      <c r="VUZ12" s="934"/>
      <c r="VVA12" s="934"/>
      <c r="VVB12" s="934"/>
      <c r="VVC12" s="934"/>
      <c r="VVD12" s="934"/>
      <c r="VVE12" s="934"/>
      <c r="VVF12" s="934"/>
      <c r="VVG12" s="934"/>
      <c r="VVH12" s="934"/>
      <c r="VVI12" s="934"/>
      <c r="VVJ12" s="934"/>
      <c r="VVK12" s="934"/>
      <c r="VVL12" s="934"/>
      <c r="VVM12" s="934"/>
      <c r="VVN12" s="934"/>
      <c r="VVO12" s="934"/>
      <c r="VVP12" s="934"/>
      <c r="VVQ12" s="934"/>
      <c r="VVR12" s="934"/>
      <c r="VVS12" s="934"/>
      <c r="VVT12" s="934"/>
      <c r="VVU12" s="934"/>
      <c r="VVV12" s="934"/>
      <c r="VVW12" s="934"/>
      <c r="VVX12" s="934"/>
      <c r="VVY12" s="934"/>
      <c r="VVZ12" s="934"/>
      <c r="VWA12" s="934"/>
      <c r="VWB12" s="934"/>
      <c r="VWC12" s="934"/>
      <c r="VWD12" s="934"/>
      <c r="VWE12" s="934"/>
      <c r="VWF12" s="934"/>
      <c r="VWG12" s="934"/>
      <c r="VWH12" s="934"/>
      <c r="VWI12" s="934"/>
      <c r="VWJ12" s="934"/>
      <c r="VWK12" s="934"/>
      <c r="VWL12" s="934"/>
      <c r="VWM12" s="934"/>
      <c r="VWN12" s="934"/>
      <c r="VWO12" s="934"/>
      <c r="VWP12" s="934"/>
      <c r="VWQ12" s="934"/>
      <c r="VWR12" s="934"/>
      <c r="VWS12" s="934"/>
      <c r="VWT12" s="934"/>
      <c r="VWU12" s="934"/>
      <c r="VWV12" s="934"/>
      <c r="VWW12" s="934"/>
      <c r="VWX12" s="934"/>
      <c r="VWY12" s="934"/>
      <c r="VWZ12" s="934"/>
      <c r="VXA12" s="934"/>
      <c r="VXB12" s="934"/>
      <c r="VXC12" s="934"/>
      <c r="VXD12" s="934"/>
      <c r="VXE12" s="934"/>
      <c r="VXF12" s="934"/>
      <c r="VXG12" s="934"/>
      <c r="VXH12" s="934"/>
      <c r="VXI12" s="934"/>
      <c r="VXJ12" s="934"/>
      <c r="VXK12" s="934"/>
      <c r="VXL12" s="934"/>
      <c r="VXM12" s="934"/>
      <c r="VXN12" s="934"/>
      <c r="VXO12" s="934"/>
      <c r="VXP12" s="934"/>
      <c r="VXQ12" s="934"/>
      <c r="VXR12" s="934"/>
      <c r="VXS12" s="934"/>
      <c r="VXT12" s="934"/>
      <c r="VXU12" s="934"/>
      <c r="VXV12" s="934"/>
      <c r="VXW12" s="934"/>
      <c r="VXX12" s="934"/>
      <c r="VXY12" s="934"/>
      <c r="VXZ12" s="934"/>
      <c r="VYA12" s="934"/>
      <c r="VYB12" s="934"/>
      <c r="VYC12" s="934"/>
      <c r="VYD12" s="934"/>
      <c r="VYE12" s="934"/>
      <c r="VYF12" s="934"/>
      <c r="VYG12" s="934"/>
      <c r="VYH12" s="934"/>
      <c r="VYI12" s="934"/>
      <c r="VYJ12" s="934"/>
      <c r="VYK12" s="934"/>
      <c r="VYL12" s="934"/>
      <c r="VYM12" s="934"/>
      <c r="VYN12" s="934"/>
      <c r="VYO12" s="934"/>
      <c r="VYP12" s="934"/>
      <c r="VYQ12" s="934"/>
      <c r="VYR12" s="934"/>
      <c r="VYS12" s="934"/>
      <c r="VYT12" s="934"/>
      <c r="VYU12" s="934"/>
      <c r="VYV12" s="934"/>
      <c r="VYW12" s="934"/>
      <c r="VYX12" s="934"/>
      <c r="VYY12" s="934"/>
      <c r="VYZ12" s="934"/>
      <c r="VZA12" s="934"/>
      <c r="VZB12" s="934"/>
      <c r="VZC12" s="934"/>
      <c r="VZD12" s="934"/>
      <c r="VZE12" s="934"/>
      <c r="VZF12" s="934"/>
      <c r="VZG12" s="934"/>
      <c r="VZH12" s="934"/>
      <c r="VZI12" s="934"/>
      <c r="VZJ12" s="934"/>
      <c r="VZK12" s="934"/>
      <c r="VZL12" s="934"/>
      <c r="VZM12" s="934"/>
      <c r="VZN12" s="934"/>
      <c r="VZO12" s="934"/>
      <c r="VZP12" s="934"/>
      <c r="VZQ12" s="934"/>
      <c r="VZR12" s="934"/>
      <c r="VZS12" s="934"/>
      <c r="VZT12" s="934"/>
      <c r="VZU12" s="934"/>
      <c r="VZV12" s="934"/>
      <c r="VZW12" s="934"/>
      <c r="VZX12" s="934"/>
      <c r="VZY12" s="934"/>
      <c r="VZZ12" s="934"/>
      <c r="WAA12" s="934"/>
      <c r="WAB12" s="934"/>
      <c r="WAC12" s="934"/>
      <c r="WAD12" s="934"/>
      <c r="WAE12" s="934"/>
      <c r="WAF12" s="934"/>
      <c r="WAG12" s="934"/>
      <c r="WAH12" s="934"/>
      <c r="WAI12" s="934"/>
      <c r="WAJ12" s="934"/>
      <c r="WAK12" s="934"/>
      <c r="WAL12" s="934"/>
      <c r="WAM12" s="934"/>
      <c r="WAN12" s="934"/>
      <c r="WAO12" s="934"/>
      <c r="WAP12" s="934"/>
      <c r="WAQ12" s="934"/>
      <c r="WAR12" s="934"/>
      <c r="WAS12" s="934"/>
      <c r="WAT12" s="934"/>
      <c r="WAU12" s="934"/>
      <c r="WAV12" s="934"/>
      <c r="WAW12" s="934"/>
      <c r="WAX12" s="934"/>
      <c r="WAY12" s="934"/>
      <c r="WAZ12" s="934"/>
      <c r="WBA12" s="934"/>
      <c r="WBB12" s="934"/>
      <c r="WBC12" s="934"/>
      <c r="WBD12" s="934"/>
      <c r="WBE12" s="934"/>
      <c r="WBF12" s="934"/>
      <c r="WBG12" s="934"/>
      <c r="WBH12" s="934"/>
      <c r="WBI12" s="934"/>
      <c r="WBJ12" s="934"/>
      <c r="WBK12" s="934"/>
      <c r="WBL12" s="934"/>
      <c r="WBM12" s="934"/>
      <c r="WBN12" s="934"/>
      <c r="WBO12" s="934"/>
      <c r="WBP12" s="934"/>
      <c r="WBQ12" s="934"/>
      <c r="WBR12" s="934"/>
      <c r="WBS12" s="934"/>
      <c r="WBT12" s="934"/>
      <c r="WBU12" s="934"/>
      <c r="WBV12" s="934"/>
      <c r="WBW12" s="934"/>
      <c r="WBX12" s="934"/>
      <c r="WBY12" s="934"/>
      <c r="WBZ12" s="934"/>
      <c r="WCA12" s="934"/>
      <c r="WCB12" s="934"/>
      <c r="WCC12" s="934"/>
      <c r="WCD12" s="934"/>
      <c r="WCE12" s="934"/>
      <c r="WCF12" s="934"/>
      <c r="WCG12" s="934"/>
      <c r="WCH12" s="934"/>
      <c r="WCI12" s="934"/>
      <c r="WCJ12" s="934"/>
      <c r="WCK12" s="934"/>
      <c r="WCL12" s="934"/>
      <c r="WCM12" s="934"/>
      <c r="WCN12" s="934"/>
      <c r="WCO12" s="934"/>
      <c r="WCP12" s="934"/>
      <c r="WCQ12" s="934"/>
      <c r="WCR12" s="934"/>
      <c r="WCS12" s="934"/>
      <c r="WCT12" s="934"/>
      <c r="WCU12" s="934"/>
      <c r="WCV12" s="934"/>
      <c r="WCW12" s="934"/>
      <c r="WCX12" s="934"/>
      <c r="WCY12" s="934"/>
      <c r="WCZ12" s="934"/>
      <c r="WDA12" s="934"/>
      <c r="WDB12" s="934"/>
      <c r="WDC12" s="934"/>
      <c r="WDD12" s="934"/>
      <c r="WDE12" s="934"/>
      <c r="WDF12" s="934"/>
      <c r="WDG12" s="934"/>
      <c r="WDH12" s="934"/>
      <c r="WDI12" s="934"/>
      <c r="WDJ12" s="934"/>
      <c r="WDK12" s="934"/>
      <c r="WDL12" s="934"/>
      <c r="WDM12" s="934"/>
      <c r="WDN12" s="934"/>
      <c r="WDO12" s="934"/>
      <c r="WDP12" s="934"/>
      <c r="WDQ12" s="934"/>
      <c r="WDR12" s="934"/>
      <c r="WDS12" s="934"/>
      <c r="WDT12" s="934"/>
      <c r="WDU12" s="934"/>
      <c r="WDV12" s="934"/>
      <c r="WDW12" s="934"/>
      <c r="WDX12" s="934"/>
      <c r="WDY12" s="934"/>
      <c r="WDZ12" s="934"/>
      <c r="WEA12" s="934"/>
      <c r="WEB12" s="934"/>
      <c r="WEC12" s="934"/>
      <c r="WED12" s="934"/>
      <c r="WEE12" s="934"/>
      <c r="WEF12" s="934"/>
      <c r="WEG12" s="934"/>
      <c r="WEH12" s="934"/>
      <c r="WEI12" s="934"/>
      <c r="WEJ12" s="934"/>
      <c r="WEK12" s="934"/>
      <c r="WEL12" s="934"/>
      <c r="WEM12" s="934"/>
      <c r="WEN12" s="934"/>
      <c r="WEO12" s="934"/>
      <c r="WEP12" s="934"/>
      <c r="WEQ12" s="934"/>
      <c r="WER12" s="934"/>
      <c r="WES12" s="934"/>
      <c r="WET12" s="934"/>
      <c r="WEU12" s="934"/>
      <c r="WEV12" s="934"/>
      <c r="WEW12" s="934"/>
      <c r="WEX12" s="934"/>
      <c r="WEY12" s="934"/>
      <c r="WEZ12" s="934"/>
      <c r="WFA12" s="934"/>
      <c r="WFB12" s="934"/>
      <c r="WFC12" s="934"/>
      <c r="WFD12" s="934"/>
      <c r="WFE12" s="934"/>
      <c r="WFF12" s="934"/>
      <c r="WFG12" s="934"/>
      <c r="WFH12" s="934"/>
      <c r="WFI12" s="934"/>
      <c r="WFJ12" s="934"/>
      <c r="WFK12" s="934"/>
      <c r="WFL12" s="934"/>
      <c r="WFM12" s="934"/>
      <c r="WFN12" s="934"/>
      <c r="WFO12" s="934"/>
      <c r="WFP12" s="934"/>
      <c r="WFQ12" s="934"/>
      <c r="WFR12" s="934"/>
      <c r="WFS12" s="934"/>
      <c r="WFT12" s="934"/>
      <c r="WFU12" s="934"/>
      <c r="WFV12" s="934"/>
      <c r="WFW12" s="934"/>
      <c r="WFX12" s="934"/>
      <c r="WFY12" s="934"/>
      <c r="WFZ12" s="934"/>
      <c r="WGA12" s="934"/>
      <c r="WGB12" s="934"/>
      <c r="WGC12" s="934"/>
      <c r="WGD12" s="934"/>
      <c r="WGE12" s="934"/>
      <c r="WGF12" s="934"/>
      <c r="WGG12" s="934"/>
      <c r="WGH12" s="934"/>
      <c r="WGI12" s="934"/>
      <c r="WGJ12" s="934"/>
      <c r="WGK12" s="934"/>
      <c r="WGL12" s="934"/>
      <c r="WGM12" s="934"/>
      <c r="WGN12" s="934"/>
      <c r="WGO12" s="934"/>
      <c r="WGP12" s="934"/>
      <c r="WGQ12" s="934"/>
      <c r="WGR12" s="934"/>
      <c r="WGS12" s="934"/>
      <c r="WGT12" s="934"/>
      <c r="WGU12" s="934"/>
      <c r="WGV12" s="934"/>
      <c r="WGW12" s="934"/>
      <c r="WGX12" s="934"/>
      <c r="WGY12" s="934"/>
      <c r="WGZ12" s="934"/>
      <c r="WHA12" s="934"/>
      <c r="WHB12" s="934"/>
      <c r="WHC12" s="934"/>
      <c r="WHD12" s="934"/>
      <c r="WHE12" s="934"/>
      <c r="WHF12" s="934"/>
      <c r="WHG12" s="934"/>
      <c r="WHH12" s="934"/>
      <c r="WHI12" s="934"/>
      <c r="WHJ12" s="934"/>
      <c r="WHK12" s="934"/>
      <c r="WHL12" s="934"/>
      <c r="WHM12" s="934"/>
      <c r="WHN12" s="934"/>
      <c r="WHO12" s="934"/>
      <c r="WHP12" s="934"/>
      <c r="WHQ12" s="934"/>
      <c r="WHR12" s="934"/>
      <c r="WHS12" s="934"/>
      <c r="WHT12" s="934"/>
      <c r="WHU12" s="934"/>
      <c r="WHV12" s="934"/>
      <c r="WHW12" s="934"/>
      <c r="WHX12" s="934"/>
      <c r="WHY12" s="934"/>
      <c r="WHZ12" s="934"/>
      <c r="WIA12" s="934"/>
      <c r="WIB12" s="934"/>
      <c r="WIC12" s="934"/>
      <c r="WID12" s="934"/>
      <c r="WIE12" s="934"/>
      <c r="WIF12" s="934"/>
      <c r="WIG12" s="934"/>
      <c r="WIH12" s="934"/>
      <c r="WII12" s="934"/>
      <c r="WIJ12" s="934"/>
      <c r="WIK12" s="934"/>
      <c r="WIL12" s="934"/>
      <c r="WIM12" s="934"/>
      <c r="WIN12" s="934"/>
      <c r="WIO12" s="934"/>
      <c r="WIP12" s="934"/>
      <c r="WIQ12" s="934"/>
      <c r="WIR12" s="934"/>
      <c r="WIS12" s="934"/>
      <c r="WIT12" s="934"/>
      <c r="WIU12" s="934"/>
      <c r="WIV12" s="934"/>
      <c r="WIW12" s="934"/>
      <c r="WIX12" s="934"/>
      <c r="WIY12" s="934"/>
      <c r="WIZ12" s="934"/>
      <c r="WJA12" s="934"/>
      <c r="WJB12" s="934"/>
      <c r="WJC12" s="934"/>
      <c r="WJD12" s="934"/>
      <c r="WJE12" s="934"/>
      <c r="WJF12" s="934"/>
      <c r="WJG12" s="934"/>
      <c r="WJH12" s="934"/>
      <c r="WJI12" s="934"/>
      <c r="WJJ12" s="934"/>
      <c r="WJK12" s="934"/>
      <c r="WJL12" s="934"/>
      <c r="WJM12" s="934"/>
      <c r="WJN12" s="934"/>
      <c r="WJO12" s="934"/>
      <c r="WJP12" s="934"/>
      <c r="WJQ12" s="934"/>
      <c r="WJR12" s="934"/>
      <c r="WJS12" s="934"/>
      <c r="WJT12" s="934"/>
      <c r="WJU12" s="934"/>
      <c r="WJV12" s="934"/>
      <c r="WJW12" s="934"/>
      <c r="WJX12" s="934"/>
      <c r="WJY12" s="934"/>
      <c r="WJZ12" s="934"/>
      <c r="WKA12" s="934"/>
      <c r="WKB12" s="934"/>
      <c r="WKC12" s="934"/>
      <c r="WKD12" s="934"/>
      <c r="WKE12" s="934"/>
      <c r="WKF12" s="934"/>
      <c r="WKG12" s="934"/>
      <c r="WKH12" s="934"/>
      <c r="WKI12" s="934"/>
      <c r="WKJ12" s="934"/>
      <c r="WKK12" s="934"/>
      <c r="WKL12" s="934"/>
      <c r="WKM12" s="934"/>
      <c r="WKN12" s="934"/>
      <c r="WKO12" s="934"/>
      <c r="WKP12" s="934"/>
      <c r="WKQ12" s="934"/>
      <c r="WKR12" s="934"/>
      <c r="WKS12" s="934"/>
      <c r="WKT12" s="934"/>
      <c r="WKU12" s="934"/>
      <c r="WKV12" s="934"/>
      <c r="WKW12" s="934"/>
      <c r="WKX12" s="934"/>
      <c r="WKY12" s="934"/>
      <c r="WKZ12" s="934"/>
      <c r="WLA12" s="934"/>
      <c r="WLB12" s="934"/>
      <c r="WLC12" s="934"/>
      <c r="WLD12" s="934"/>
      <c r="WLE12" s="934"/>
      <c r="WLF12" s="934"/>
      <c r="WLG12" s="934"/>
      <c r="WLH12" s="934"/>
      <c r="WLI12" s="934"/>
      <c r="WLJ12" s="934"/>
      <c r="WLK12" s="934"/>
      <c r="WLL12" s="934"/>
      <c r="WLM12" s="934"/>
      <c r="WLN12" s="934"/>
      <c r="WLO12" s="934"/>
      <c r="WLP12" s="934"/>
      <c r="WLQ12" s="934"/>
      <c r="WLR12" s="934"/>
      <c r="WLS12" s="934"/>
      <c r="WLT12" s="934"/>
      <c r="WLU12" s="934"/>
      <c r="WLV12" s="934"/>
      <c r="WLW12" s="934"/>
      <c r="WLX12" s="934"/>
      <c r="WLY12" s="934"/>
      <c r="WLZ12" s="934"/>
      <c r="WMA12" s="934"/>
      <c r="WMB12" s="934"/>
      <c r="WMC12" s="934"/>
      <c r="WMD12" s="934"/>
      <c r="WME12" s="934"/>
      <c r="WMF12" s="934"/>
      <c r="WMG12" s="934"/>
      <c r="WMH12" s="934"/>
      <c r="WMI12" s="934"/>
      <c r="WMJ12" s="934"/>
      <c r="WMK12" s="934"/>
      <c r="WML12" s="934"/>
      <c r="WMM12" s="934"/>
      <c r="WMN12" s="934"/>
      <c r="WMO12" s="934"/>
      <c r="WMP12" s="934"/>
      <c r="WMQ12" s="934"/>
      <c r="WMR12" s="934"/>
      <c r="WMS12" s="934"/>
      <c r="WMT12" s="934"/>
      <c r="WMU12" s="934"/>
      <c r="WMV12" s="934"/>
      <c r="WMW12" s="934"/>
      <c r="WMX12" s="934"/>
      <c r="WMY12" s="934"/>
      <c r="WMZ12" s="934"/>
      <c r="WNA12" s="934"/>
      <c r="WNB12" s="934"/>
      <c r="WNC12" s="934"/>
      <c r="WND12" s="934"/>
      <c r="WNE12" s="934"/>
      <c r="WNF12" s="934"/>
      <c r="WNG12" s="934"/>
      <c r="WNH12" s="934"/>
      <c r="WNI12" s="934"/>
      <c r="WNJ12" s="934"/>
      <c r="WNK12" s="934"/>
      <c r="WNL12" s="934"/>
      <c r="WNM12" s="934"/>
      <c r="WNN12" s="934"/>
      <c r="WNO12" s="934"/>
      <c r="WNP12" s="934"/>
      <c r="WNQ12" s="934"/>
      <c r="WNR12" s="934"/>
      <c r="WNS12" s="934"/>
      <c r="WNT12" s="934"/>
      <c r="WNU12" s="934"/>
      <c r="WNV12" s="934"/>
      <c r="WNW12" s="934"/>
      <c r="WNX12" s="934"/>
      <c r="WNY12" s="934"/>
      <c r="WNZ12" s="934"/>
      <c r="WOA12" s="934"/>
      <c r="WOB12" s="934"/>
      <c r="WOC12" s="934"/>
      <c r="WOD12" s="934"/>
      <c r="WOE12" s="934"/>
      <c r="WOF12" s="934"/>
      <c r="WOG12" s="934"/>
      <c r="WOH12" s="934"/>
      <c r="WOI12" s="934"/>
      <c r="WOJ12" s="934"/>
      <c r="WOK12" s="934"/>
      <c r="WOL12" s="934"/>
      <c r="WOM12" s="934"/>
      <c r="WON12" s="934"/>
      <c r="WOO12" s="934"/>
      <c r="WOP12" s="934"/>
      <c r="WOQ12" s="934"/>
      <c r="WOR12" s="934"/>
      <c r="WOS12" s="934"/>
      <c r="WOT12" s="934"/>
      <c r="WOU12" s="934"/>
      <c r="WOV12" s="934"/>
      <c r="WOW12" s="934"/>
      <c r="WOX12" s="934"/>
      <c r="WOY12" s="934"/>
      <c r="WOZ12" s="934"/>
      <c r="WPA12" s="934"/>
      <c r="WPB12" s="934"/>
      <c r="WPC12" s="934"/>
      <c r="WPD12" s="934"/>
      <c r="WPE12" s="934"/>
      <c r="WPF12" s="934"/>
      <c r="WPG12" s="934"/>
      <c r="WPH12" s="934"/>
      <c r="WPI12" s="934"/>
      <c r="WPJ12" s="934"/>
      <c r="WPK12" s="934"/>
      <c r="WPL12" s="934"/>
      <c r="WPM12" s="934"/>
      <c r="WPN12" s="934"/>
      <c r="WPO12" s="934"/>
      <c r="WPP12" s="934"/>
      <c r="WPQ12" s="934"/>
      <c r="WPR12" s="934"/>
      <c r="WPS12" s="934"/>
      <c r="WPT12" s="934"/>
      <c r="WPU12" s="934"/>
      <c r="WPV12" s="934"/>
      <c r="WPW12" s="934"/>
      <c r="WPX12" s="934"/>
      <c r="WPY12" s="934"/>
      <c r="WPZ12" s="934"/>
      <c r="WQA12" s="934"/>
      <c r="WQB12" s="934"/>
      <c r="WQC12" s="934"/>
      <c r="WQD12" s="934"/>
      <c r="WQE12" s="934"/>
      <c r="WQF12" s="934"/>
      <c r="WQG12" s="934"/>
      <c r="WQH12" s="934"/>
      <c r="WQI12" s="934"/>
      <c r="WQJ12" s="934"/>
      <c r="WQK12" s="934"/>
      <c r="WQL12" s="934"/>
      <c r="WQM12" s="934"/>
      <c r="WQN12" s="934"/>
      <c r="WQO12" s="934"/>
      <c r="WQP12" s="934"/>
      <c r="WQQ12" s="934"/>
      <c r="WQR12" s="934"/>
      <c r="WQS12" s="934"/>
      <c r="WQT12" s="934"/>
      <c r="WQU12" s="934"/>
      <c r="WQV12" s="934"/>
      <c r="WQW12" s="934"/>
      <c r="WQX12" s="934"/>
      <c r="WQY12" s="934"/>
      <c r="WQZ12" s="934"/>
      <c r="WRA12" s="934"/>
      <c r="WRB12" s="934"/>
      <c r="WRC12" s="934"/>
      <c r="WRD12" s="934"/>
      <c r="WRE12" s="934"/>
      <c r="WRF12" s="934"/>
      <c r="WRG12" s="934"/>
      <c r="WRH12" s="934"/>
      <c r="WRI12" s="934"/>
      <c r="WRJ12" s="934"/>
      <c r="WRK12" s="934"/>
      <c r="WRL12" s="934"/>
      <c r="WRM12" s="934"/>
      <c r="WRN12" s="934"/>
      <c r="WRO12" s="934"/>
      <c r="WRP12" s="934"/>
      <c r="WRQ12" s="934"/>
      <c r="WRR12" s="934"/>
      <c r="WRS12" s="934"/>
      <c r="WRT12" s="934"/>
      <c r="WRU12" s="934"/>
      <c r="WRV12" s="934"/>
      <c r="WRW12" s="934"/>
      <c r="WRX12" s="934"/>
      <c r="WRY12" s="934"/>
      <c r="WRZ12" s="934"/>
      <c r="WSA12" s="934"/>
      <c r="WSB12" s="934"/>
      <c r="WSC12" s="934"/>
      <c r="WSD12" s="934"/>
      <c r="WSE12" s="934"/>
      <c r="WSF12" s="934"/>
      <c r="WSG12" s="934"/>
      <c r="WSH12" s="934"/>
      <c r="WSI12" s="934"/>
      <c r="WSJ12" s="934"/>
      <c r="WSK12" s="934"/>
      <c r="WSL12" s="934"/>
      <c r="WSM12" s="934"/>
      <c r="WSN12" s="934"/>
      <c r="WSO12" s="934"/>
      <c r="WSP12" s="934"/>
      <c r="WSQ12" s="934"/>
      <c r="WSR12" s="934"/>
      <c r="WSS12" s="934"/>
      <c r="WST12" s="934"/>
      <c r="WSU12" s="934"/>
      <c r="WSV12" s="934"/>
      <c r="WSW12" s="934"/>
      <c r="WSX12" s="934"/>
      <c r="WSY12" s="934"/>
      <c r="WSZ12" s="934"/>
      <c r="WTA12" s="934"/>
      <c r="WTB12" s="934"/>
      <c r="WTC12" s="934"/>
      <c r="WTD12" s="934"/>
      <c r="WTE12" s="934"/>
      <c r="WTF12" s="934"/>
      <c r="WTG12" s="934"/>
      <c r="WTH12" s="934"/>
      <c r="WTI12" s="934"/>
      <c r="WTJ12" s="934"/>
      <c r="WTK12" s="934"/>
      <c r="WTL12" s="934"/>
      <c r="WTM12" s="934"/>
      <c r="WTN12" s="934"/>
      <c r="WTO12" s="934"/>
      <c r="WTP12" s="934"/>
      <c r="WTQ12" s="934"/>
      <c r="WTR12" s="934"/>
      <c r="WTS12" s="934"/>
      <c r="WTT12" s="934"/>
      <c r="WTU12" s="934"/>
      <c r="WTV12" s="934"/>
      <c r="WTW12" s="934"/>
      <c r="WTX12" s="934"/>
      <c r="WTY12" s="934"/>
      <c r="WTZ12" s="934"/>
      <c r="WUA12" s="934"/>
      <c r="WUB12" s="934"/>
      <c r="WUC12" s="934"/>
      <c r="WUD12" s="934"/>
      <c r="WUE12" s="934"/>
      <c r="WUF12" s="934"/>
      <c r="WUG12" s="934"/>
      <c r="WUH12" s="934"/>
      <c r="WUI12" s="934"/>
      <c r="WUJ12" s="934"/>
      <c r="WUK12" s="934"/>
      <c r="WUL12" s="934"/>
      <c r="WUM12" s="934"/>
      <c r="WUN12" s="934"/>
      <c r="WUO12" s="934"/>
      <c r="WUP12" s="934"/>
      <c r="WUQ12" s="934"/>
      <c r="WUR12" s="934"/>
      <c r="WUS12" s="934"/>
      <c r="WUT12" s="934"/>
      <c r="WUU12" s="934"/>
      <c r="WUV12" s="934"/>
      <c r="WUW12" s="934"/>
      <c r="WUX12" s="934"/>
      <c r="WUY12" s="934"/>
      <c r="WUZ12" s="934"/>
      <c r="WVA12" s="934"/>
      <c r="WVB12" s="934"/>
      <c r="WVC12" s="934"/>
      <c r="WVD12" s="934"/>
      <c r="WVE12" s="934"/>
    </row>
    <row r="13" spans="1:16125" s="935" customFormat="1">
      <c r="A13" s="1025" t="s">
        <v>1011</v>
      </c>
      <c r="B13" s="1026" t="s">
        <v>1006</v>
      </c>
      <c r="C13" s="1027" t="s">
        <v>259</v>
      </c>
      <c r="D13" s="1027" t="s">
        <v>260</v>
      </c>
      <c r="E13" s="1028">
        <v>42401</v>
      </c>
      <c r="F13" s="1029">
        <v>42643</v>
      </c>
      <c r="G13" s="1030" t="s">
        <v>1012</v>
      </c>
      <c r="H13" s="1031">
        <v>721000</v>
      </c>
      <c r="I13" s="1032"/>
      <c r="J13" s="1032"/>
      <c r="K13" s="1033">
        <v>0</v>
      </c>
      <c r="L13" s="983">
        <v>406254.28</v>
      </c>
      <c r="M13" s="985">
        <f t="shared" si="4"/>
        <v>314745.71999999997</v>
      </c>
      <c r="N13" s="1034"/>
      <c r="O13" s="1038">
        <v>96496.56</v>
      </c>
      <c r="P13" s="1039">
        <v>107497.77</v>
      </c>
      <c r="Q13" s="1040">
        <v>150705.60999999999</v>
      </c>
      <c r="R13" s="1041"/>
      <c r="S13" s="1041">
        <v>0</v>
      </c>
      <c r="T13" s="1041">
        <v>0</v>
      </c>
      <c r="U13" s="987">
        <f t="shared" si="0"/>
        <v>354699.94</v>
      </c>
      <c r="V13" s="973">
        <f t="shared" si="1"/>
        <v>760954.22</v>
      </c>
      <c r="W13" s="989">
        <f t="shared" si="2"/>
        <v>-39954.219999999972</v>
      </c>
      <c r="X13" s="1000"/>
      <c r="Y13" s="991">
        <f t="shared" si="5"/>
        <v>8</v>
      </c>
      <c r="Z13" s="991">
        <f t="shared" si="3"/>
        <v>11</v>
      </c>
      <c r="AA13" s="992">
        <f t="shared" si="6"/>
        <v>1.375</v>
      </c>
      <c r="AB13" s="1001">
        <f t="shared" si="7"/>
        <v>1.0554150069348127</v>
      </c>
      <c r="AC13" s="1002" t="s">
        <v>989</v>
      </c>
      <c r="AD13" s="1042"/>
      <c r="AE13" s="1042"/>
      <c r="AF13" s="1042"/>
      <c r="AG13" s="1043"/>
      <c r="AH13" s="934"/>
      <c r="AI13" s="934"/>
      <c r="AJ13" s="934"/>
      <c r="AK13" s="934"/>
      <c r="AL13" s="934"/>
      <c r="AM13" s="934"/>
      <c r="AN13" s="934"/>
      <c r="AO13" s="934"/>
      <c r="AP13" s="934"/>
      <c r="AQ13" s="934"/>
      <c r="AR13" s="934"/>
      <c r="AS13" s="934"/>
      <c r="AT13" s="934"/>
      <c r="AU13" s="934"/>
      <c r="AV13" s="934"/>
      <c r="AW13" s="934"/>
      <c r="AX13" s="934"/>
      <c r="AY13" s="934"/>
      <c r="AZ13" s="934"/>
      <c r="BA13" s="934"/>
      <c r="BB13" s="934"/>
      <c r="BC13" s="934"/>
      <c r="BD13" s="934"/>
      <c r="BE13" s="934"/>
      <c r="BF13" s="934"/>
      <c r="BG13" s="934"/>
      <c r="BH13" s="934"/>
      <c r="BI13" s="934"/>
      <c r="BJ13" s="934"/>
      <c r="BK13" s="934"/>
      <c r="BL13" s="934"/>
      <c r="BM13" s="934"/>
      <c r="BN13" s="934"/>
      <c r="BO13" s="934"/>
      <c r="BP13" s="934"/>
      <c r="BQ13" s="934"/>
      <c r="BR13" s="934"/>
      <c r="BS13" s="934"/>
      <c r="BT13" s="934"/>
      <c r="BU13" s="934"/>
      <c r="BV13" s="934"/>
      <c r="BW13" s="934"/>
      <c r="BX13" s="934"/>
      <c r="BY13" s="934"/>
      <c r="BZ13" s="934"/>
      <c r="CA13" s="934"/>
      <c r="CB13" s="934"/>
      <c r="CC13" s="934"/>
      <c r="CD13" s="934"/>
      <c r="CE13" s="934"/>
      <c r="CF13" s="934"/>
      <c r="CG13" s="934"/>
      <c r="CH13" s="934"/>
      <c r="CI13" s="934"/>
      <c r="CJ13" s="934"/>
      <c r="CK13" s="934"/>
      <c r="CL13" s="934"/>
      <c r="CM13" s="934"/>
      <c r="CN13" s="934"/>
      <c r="CO13" s="934"/>
      <c r="CP13" s="934"/>
      <c r="CQ13" s="934"/>
      <c r="CR13" s="934"/>
      <c r="CS13" s="934"/>
      <c r="CT13" s="934"/>
      <c r="CU13" s="934"/>
      <c r="CV13" s="934"/>
      <c r="CW13" s="934"/>
      <c r="CX13" s="934"/>
      <c r="CY13" s="934"/>
      <c r="CZ13" s="934"/>
      <c r="DA13" s="934"/>
      <c r="DB13" s="934"/>
      <c r="DC13" s="934"/>
      <c r="DD13" s="934"/>
      <c r="DE13" s="934"/>
      <c r="DF13" s="934"/>
      <c r="DG13" s="934"/>
      <c r="DH13" s="934"/>
      <c r="DI13" s="934"/>
      <c r="DJ13" s="934"/>
      <c r="DK13" s="934"/>
      <c r="DL13" s="934"/>
      <c r="DM13" s="934"/>
      <c r="DN13" s="934"/>
      <c r="DO13" s="934"/>
      <c r="DP13" s="934"/>
      <c r="DQ13" s="934"/>
      <c r="DR13" s="934"/>
      <c r="DS13" s="934"/>
      <c r="DT13" s="934"/>
      <c r="DU13" s="934"/>
      <c r="DV13" s="934"/>
      <c r="DW13" s="934"/>
      <c r="DX13" s="934"/>
      <c r="DY13" s="934"/>
      <c r="DZ13" s="934"/>
      <c r="EA13" s="934"/>
      <c r="EB13" s="934"/>
      <c r="EC13" s="934"/>
      <c r="ED13" s="934"/>
      <c r="EE13" s="934"/>
      <c r="EF13" s="934"/>
      <c r="EG13" s="934"/>
      <c r="EH13" s="934"/>
      <c r="EI13" s="934"/>
      <c r="EJ13" s="934"/>
      <c r="EK13" s="934"/>
      <c r="EL13" s="934"/>
      <c r="EM13" s="934"/>
      <c r="EN13" s="934"/>
      <c r="EO13" s="934"/>
      <c r="EP13" s="934"/>
      <c r="EQ13" s="934"/>
      <c r="ER13" s="934"/>
      <c r="ES13" s="934"/>
      <c r="ET13" s="934"/>
      <c r="EU13" s="934"/>
      <c r="EV13" s="934"/>
      <c r="EW13" s="934"/>
      <c r="EX13" s="934"/>
      <c r="EY13" s="934"/>
      <c r="EZ13" s="934"/>
      <c r="FA13" s="934"/>
      <c r="FB13" s="934"/>
      <c r="FC13" s="934"/>
      <c r="FD13" s="934"/>
      <c r="FE13" s="934"/>
      <c r="FF13" s="934"/>
      <c r="FG13" s="934"/>
      <c r="FH13" s="934"/>
      <c r="FI13" s="934"/>
      <c r="FJ13" s="934"/>
      <c r="FK13" s="934"/>
      <c r="FL13" s="934"/>
      <c r="FM13" s="934"/>
      <c r="FN13" s="934"/>
      <c r="FO13" s="934"/>
      <c r="FP13" s="934"/>
      <c r="FQ13" s="934"/>
      <c r="FR13" s="934"/>
      <c r="FS13" s="934"/>
      <c r="FT13" s="934"/>
      <c r="FU13" s="934"/>
      <c r="FV13" s="934"/>
      <c r="FW13" s="934"/>
      <c r="FX13" s="934"/>
      <c r="FY13" s="934"/>
      <c r="FZ13" s="934"/>
      <c r="GA13" s="934"/>
      <c r="GB13" s="934"/>
      <c r="GC13" s="934"/>
      <c r="GD13" s="934"/>
      <c r="GE13" s="934"/>
      <c r="GF13" s="934"/>
      <c r="GG13" s="934"/>
      <c r="GH13" s="934"/>
      <c r="GI13" s="934"/>
      <c r="GJ13" s="934"/>
      <c r="GK13" s="934"/>
      <c r="GL13" s="934"/>
      <c r="GM13" s="934"/>
      <c r="GN13" s="934"/>
      <c r="GO13" s="934"/>
      <c r="GP13" s="934"/>
      <c r="GQ13" s="934"/>
      <c r="GR13" s="934"/>
      <c r="GS13" s="934"/>
      <c r="GT13" s="934"/>
      <c r="GU13" s="934"/>
      <c r="GV13" s="934"/>
      <c r="GW13" s="934"/>
      <c r="GX13" s="934"/>
      <c r="GY13" s="934"/>
      <c r="GZ13" s="934"/>
      <c r="HA13" s="934"/>
      <c r="HB13" s="934"/>
      <c r="HC13" s="934"/>
      <c r="HD13" s="934"/>
      <c r="HE13" s="934"/>
      <c r="HF13" s="934"/>
      <c r="HG13" s="934"/>
      <c r="HH13" s="934"/>
      <c r="HI13" s="934"/>
      <c r="HJ13" s="934"/>
      <c r="HK13" s="934"/>
      <c r="HL13" s="934"/>
      <c r="HM13" s="934"/>
      <c r="HN13" s="934"/>
      <c r="HO13" s="934"/>
      <c r="HP13" s="934"/>
      <c r="HQ13" s="934"/>
      <c r="HR13" s="934"/>
      <c r="HS13" s="934"/>
      <c r="HT13" s="934"/>
      <c r="HU13" s="934"/>
      <c r="HV13" s="934"/>
      <c r="HW13" s="934"/>
      <c r="HX13" s="934"/>
      <c r="HY13" s="934"/>
      <c r="HZ13" s="934"/>
      <c r="IA13" s="934"/>
      <c r="IB13" s="934"/>
      <c r="IC13" s="934"/>
      <c r="ID13" s="934"/>
      <c r="IE13" s="934"/>
      <c r="IF13" s="934"/>
      <c r="IG13" s="934"/>
      <c r="IH13" s="934"/>
      <c r="II13" s="934"/>
      <c r="IJ13" s="934"/>
      <c r="IK13" s="934"/>
      <c r="IL13" s="934"/>
      <c r="IM13" s="934"/>
      <c r="IN13" s="934"/>
      <c r="IO13" s="934"/>
      <c r="IP13" s="934"/>
      <c r="IQ13" s="934"/>
      <c r="IR13" s="934"/>
      <c r="IS13" s="934"/>
      <c r="IT13" s="934"/>
      <c r="IU13" s="934"/>
      <c r="IV13" s="934"/>
      <c r="IW13" s="934"/>
      <c r="IX13" s="934"/>
      <c r="IY13" s="934"/>
      <c r="IZ13" s="934"/>
      <c r="JA13" s="934"/>
      <c r="JB13" s="934"/>
      <c r="JC13" s="934"/>
      <c r="JD13" s="934"/>
      <c r="JE13" s="934"/>
      <c r="JF13" s="934"/>
      <c r="JG13" s="934"/>
      <c r="JH13" s="934"/>
      <c r="JI13" s="934"/>
      <c r="JJ13" s="934"/>
      <c r="JK13" s="934"/>
      <c r="JL13" s="934"/>
      <c r="JM13" s="934"/>
      <c r="JN13" s="934"/>
      <c r="JO13" s="934"/>
      <c r="JP13" s="934"/>
      <c r="JQ13" s="934"/>
      <c r="JR13" s="934"/>
      <c r="JS13" s="934"/>
      <c r="JT13" s="934"/>
      <c r="JU13" s="934"/>
      <c r="JV13" s="934"/>
      <c r="JW13" s="934"/>
      <c r="JX13" s="934"/>
      <c r="JY13" s="934"/>
      <c r="JZ13" s="934"/>
      <c r="KA13" s="934"/>
      <c r="KB13" s="934"/>
      <c r="KC13" s="934"/>
      <c r="KD13" s="934"/>
      <c r="KE13" s="934"/>
      <c r="KF13" s="934"/>
      <c r="KG13" s="934"/>
      <c r="KH13" s="934"/>
      <c r="KI13" s="934"/>
      <c r="KJ13" s="934"/>
      <c r="KK13" s="934"/>
      <c r="KL13" s="934"/>
      <c r="KM13" s="934"/>
      <c r="KN13" s="934"/>
      <c r="KO13" s="934"/>
      <c r="KP13" s="934"/>
      <c r="KQ13" s="934"/>
      <c r="KR13" s="934"/>
      <c r="KS13" s="934"/>
      <c r="KT13" s="934"/>
      <c r="KU13" s="934"/>
      <c r="KV13" s="934"/>
      <c r="KW13" s="934"/>
      <c r="KX13" s="934"/>
      <c r="KY13" s="934"/>
      <c r="KZ13" s="934"/>
      <c r="LA13" s="934"/>
      <c r="LB13" s="934"/>
      <c r="LC13" s="934"/>
      <c r="LD13" s="934"/>
      <c r="LE13" s="934"/>
      <c r="LF13" s="934"/>
      <c r="LG13" s="934"/>
      <c r="LH13" s="934"/>
      <c r="LI13" s="934"/>
      <c r="LJ13" s="934"/>
      <c r="LK13" s="934"/>
      <c r="LL13" s="934"/>
      <c r="LM13" s="934"/>
      <c r="LN13" s="934"/>
      <c r="LO13" s="934"/>
      <c r="LP13" s="934"/>
      <c r="LQ13" s="934"/>
      <c r="LR13" s="934"/>
      <c r="LS13" s="934"/>
      <c r="LT13" s="934"/>
      <c r="LU13" s="934"/>
      <c r="LV13" s="934"/>
      <c r="LW13" s="934"/>
      <c r="LX13" s="934"/>
      <c r="LY13" s="934"/>
      <c r="LZ13" s="934"/>
      <c r="MA13" s="934"/>
      <c r="MB13" s="934"/>
      <c r="MC13" s="934"/>
      <c r="MD13" s="934"/>
      <c r="ME13" s="934"/>
      <c r="MF13" s="934"/>
      <c r="MG13" s="934"/>
      <c r="MH13" s="934"/>
      <c r="MI13" s="934"/>
      <c r="MJ13" s="934"/>
      <c r="MK13" s="934"/>
      <c r="ML13" s="934"/>
      <c r="MM13" s="934"/>
      <c r="MN13" s="934"/>
      <c r="MO13" s="934"/>
      <c r="MP13" s="934"/>
      <c r="MQ13" s="934"/>
      <c r="MR13" s="934"/>
      <c r="MS13" s="934"/>
      <c r="MT13" s="934"/>
      <c r="MU13" s="934"/>
      <c r="MV13" s="934"/>
      <c r="MW13" s="934"/>
      <c r="MX13" s="934"/>
      <c r="MY13" s="934"/>
      <c r="MZ13" s="934"/>
      <c r="NA13" s="934"/>
      <c r="NB13" s="934"/>
      <c r="NC13" s="934"/>
      <c r="ND13" s="934"/>
      <c r="NE13" s="934"/>
      <c r="NF13" s="934"/>
      <c r="NG13" s="934"/>
      <c r="NH13" s="934"/>
      <c r="NI13" s="934"/>
      <c r="NJ13" s="934"/>
      <c r="NK13" s="934"/>
      <c r="NL13" s="934"/>
      <c r="NM13" s="934"/>
      <c r="NN13" s="934"/>
      <c r="NO13" s="934"/>
      <c r="NP13" s="934"/>
      <c r="NQ13" s="934"/>
      <c r="NR13" s="934"/>
      <c r="NS13" s="934"/>
      <c r="NT13" s="934"/>
      <c r="NU13" s="934"/>
      <c r="NV13" s="934"/>
      <c r="NW13" s="934"/>
      <c r="NX13" s="934"/>
      <c r="NY13" s="934"/>
      <c r="NZ13" s="934"/>
      <c r="OA13" s="934"/>
      <c r="OB13" s="934"/>
      <c r="OC13" s="934"/>
      <c r="OD13" s="934"/>
      <c r="OE13" s="934"/>
      <c r="OF13" s="934"/>
      <c r="OG13" s="934"/>
      <c r="OH13" s="934"/>
      <c r="OI13" s="934"/>
      <c r="OJ13" s="934"/>
      <c r="OK13" s="934"/>
      <c r="OL13" s="934"/>
      <c r="OM13" s="934"/>
      <c r="ON13" s="934"/>
      <c r="OO13" s="934"/>
      <c r="OP13" s="934"/>
      <c r="OQ13" s="934"/>
      <c r="OR13" s="934"/>
      <c r="OS13" s="934"/>
      <c r="OT13" s="934"/>
      <c r="OU13" s="934"/>
      <c r="OV13" s="934"/>
      <c r="OW13" s="934"/>
      <c r="OX13" s="934"/>
      <c r="OY13" s="934"/>
      <c r="OZ13" s="934"/>
      <c r="PA13" s="934"/>
      <c r="PB13" s="934"/>
      <c r="PC13" s="934"/>
      <c r="PD13" s="934"/>
      <c r="PE13" s="934"/>
      <c r="PF13" s="934"/>
      <c r="PG13" s="934"/>
      <c r="PH13" s="934"/>
      <c r="PI13" s="934"/>
      <c r="PJ13" s="934"/>
      <c r="PK13" s="934"/>
      <c r="PL13" s="934"/>
      <c r="PM13" s="934"/>
      <c r="PN13" s="934"/>
      <c r="PO13" s="934"/>
      <c r="PP13" s="934"/>
      <c r="PQ13" s="934"/>
      <c r="PR13" s="934"/>
      <c r="PS13" s="934"/>
      <c r="PT13" s="934"/>
      <c r="PU13" s="934"/>
      <c r="PV13" s="934"/>
      <c r="PW13" s="934"/>
      <c r="PX13" s="934"/>
      <c r="PY13" s="934"/>
      <c r="PZ13" s="934"/>
      <c r="QA13" s="934"/>
      <c r="QB13" s="934"/>
      <c r="QC13" s="934"/>
      <c r="QD13" s="934"/>
      <c r="QE13" s="934"/>
      <c r="QF13" s="934"/>
      <c r="QG13" s="934"/>
      <c r="QH13" s="934"/>
      <c r="QI13" s="934"/>
      <c r="QJ13" s="934"/>
      <c r="QK13" s="934"/>
      <c r="QL13" s="934"/>
      <c r="QM13" s="934"/>
      <c r="QN13" s="934"/>
      <c r="QO13" s="934"/>
      <c r="QP13" s="934"/>
      <c r="QQ13" s="934"/>
      <c r="QR13" s="934"/>
      <c r="QS13" s="934"/>
      <c r="QT13" s="934"/>
      <c r="QU13" s="934"/>
      <c r="QV13" s="934"/>
      <c r="QW13" s="934"/>
      <c r="QX13" s="934"/>
      <c r="QY13" s="934"/>
      <c r="QZ13" s="934"/>
      <c r="RA13" s="934"/>
      <c r="RB13" s="934"/>
      <c r="RC13" s="934"/>
      <c r="RD13" s="934"/>
      <c r="RE13" s="934"/>
      <c r="RF13" s="934"/>
      <c r="RG13" s="934"/>
      <c r="RH13" s="934"/>
      <c r="RI13" s="934"/>
      <c r="RJ13" s="934"/>
      <c r="RK13" s="934"/>
      <c r="RL13" s="934"/>
      <c r="RM13" s="934"/>
      <c r="RN13" s="934"/>
      <c r="RO13" s="934"/>
      <c r="RP13" s="934"/>
      <c r="RQ13" s="934"/>
      <c r="RR13" s="934"/>
      <c r="RS13" s="934"/>
      <c r="RT13" s="934"/>
      <c r="RU13" s="934"/>
      <c r="RV13" s="934"/>
      <c r="RW13" s="934"/>
      <c r="RX13" s="934"/>
      <c r="RY13" s="934"/>
      <c r="RZ13" s="934"/>
      <c r="SA13" s="934"/>
      <c r="SB13" s="934"/>
      <c r="SC13" s="934"/>
      <c r="SD13" s="934"/>
      <c r="SE13" s="934"/>
      <c r="SF13" s="934"/>
      <c r="SG13" s="934"/>
      <c r="SH13" s="934"/>
      <c r="SI13" s="934"/>
      <c r="SJ13" s="934"/>
      <c r="SK13" s="934"/>
      <c r="SL13" s="934"/>
      <c r="SM13" s="934"/>
      <c r="SN13" s="934"/>
      <c r="SO13" s="934"/>
      <c r="SP13" s="934"/>
      <c r="SQ13" s="934"/>
      <c r="SR13" s="934"/>
      <c r="SS13" s="934"/>
      <c r="ST13" s="934"/>
      <c r="SU13" s="934"/>
      <c r="SV13" s="934"/>
      <c r="SW13" s="934"/>
      <c r="SX13" s="934"/>
      <c r="SY13" s="934"/>
      <c r="SZ13" s="934"/>
      <c r="TA13" s="934"/>
      <c r="TB13" s="934"/>
      <c r="TC13" s="934"/>
      <c r="TD13" s="934"/>
      <c r="TE13" s="934"/>
      <c r="TF13" s="934"/>
      <c r="TG13" s="934"/>
      <c r="TH13" s="934"/>
      <c r="TI13" s="934"/>
      <c r="TJ13" s="934"/>
      <c r="TK13" s="934"/>
      <c r="TL13" s="934"/>
      <c r="TM13" s="934"/>
      <c r="TN13" s="934"/>
      <c r="TO13" s="934"/>
      <c r="TP13" s="934"/>
      <c r="TQ13" s="934"/>
      <c r="TR13" s="934"/>
      <c r="TS13" s="934"/>
      <c r="TT13" s="934"/>
      <c r="TU13" s="934"/>
      <c r="TV13" s="934"/>
      <c r="TW13" s="934"/>
      <c r="TX13" s="934"/>
      <c r="TY13" s="934"/>
      <c r="TZ13" s="934"/>
      <c r="UA13" s="934"/>
      <c r="UB13" s="934"/>
      <c r="UC13" s="934"/>
      <c r="UD13" s="934"/>
      <c r="UE13" s="934"/>
      <c r="UF13" s="934"/>
      <c r="UG13" s="934"/>
      <c r="UH13" s="934"/>
      <c r="UI13" s="934"/>
      <c r="UJ13" s="934"/>
      <c r="UK13" s="934"/>
      <c r="UL13" s="934"/>
      <c r="UM13" s="934"/>
      <c r="UN13" s="934"/>
      <c r="UO13" s="934"/>
      <c r="UP13" s="934"/>
      <c r="UQ13" s="934"/>
      <c r="UR13" s="934"/>
      <c r="US13" s="934"/>
      <c r="UT13" s="934"/>
      <c r="UU13" s="934"/>
      <c r="UV13" s="934"/>
      <c r="UW13" s="934"/>
      <c r="UX13" s="934"/>
      <c r="UY13" s="934"/>
      <c r="UZ13" s="934"/>
      <c r="VA13" s="934"/>
      <c r="VB13" s="934"/>
      <c r="VC13" s="934"/>
      <c r="VD13" s="934"/>
      <c r="VE13" s="934"/>
      <c r="VF13" s="934"/>
      <c r="VG13" s="934"/>
      <c r="VH13" s="934"/>
      <c r="VI13" s="934"/>
      <c r="VJ13" s="934"/>
      <c r="VK13" s="934"/>
      <c r="VL13" s="934"/>
      <c r="VM13" s="934"/>
      <c r="VN13" s="934"/>
      <c r="VO13" s="934"/>
      <c r="VP13" s="934"/>
      <c r="VQ13" s="934"/>
      <c r="VR13" s="934"/>
      <c r="VS13" s="934"/>
      <c r="VT13" s="934"/>
      <c r="VU13" s="934"/>
      <c r="VV13" s="934"/>
      <c r="VW13" s="934"/>
      <c r="VX13" s="934"/>
      <c r="VY13" s="934"/>
      <c r="VZ13" s="934"/>
      <c r="WA13" s="934"/>
      <c r="WB13" s="934"/>
      <c r="WC13" s="934"/>
      <c r="WD13" s="934"/>
      <c r="WE13" s="934"/>
      <c r="WF13" s="934"/>
      <c r="WG13" s="934"/>
      <c r="WH13" s="934"/>
      <c r="WI13" s="934"/>
      <c r="WJ13" s="934"/>
      <c r="WK13" s="934"/>
      <c r="WL13" s="934"/>
      <c r="WM13" s="934"/>
      <c r="WN13" s="934"/>
      <c r="WO13" s="934"/>
      <c r="WP13" s="934"/>
      <c r="WQ13" s="934"/>
      <c r="WR13" s="934"/>
      <c r="WS13" s="934"/>
      <c r="WT13" s="934"/>
      <c r="WU13" s="934"/>
      <c r="WV13" s="934"/>
      <c r="WW13" s="934"/>
      <c r="WX13" s="934"/>
      <c r="WY13" s="934"/>
      <c r="WZ13" s="934"/>
      <c r="XA13" s="934"/>
      <c r="XB13" s="934"/>
      <c r="XC13" s="934"/>
      <c r="XD13" s="934"/>
      <c r="XE13" s="934"/>
      <c r="XF13" s="934"/>
      <c r="XG13" s="934"/>
      <c r="XH13" s="934"/>
      <c r="XI13" s="934"/>
      <c r="XJ13" s="934"/>
      <c r="XK13" s="934"/>
      <c r="XL13" s="934"/>
      <c r="XM13" s="934"/>
      <c r="XN13" s="934"/>
      <c r="XO13" s="934"/>
      <c r="XP13" s="934"/>
      <c r="XQ13" s="934"/>
      <c r="XR13" s="934"/>
      <c r="XS13" s="934"/>
      <c r="XT13" s="934"/>
      <c r="XU13" s="934"/>
      <c r="XV13" s="934"/>
      <c r="XW13" s="934"/>
      <c r="XX13" s="934"/>
      <c r="XY13" s="934"/>
      <c r="XZ13" s="934"/>
      <c r="YA13" s="934"/>
      <c r="YB13" s="934"/>
      <c r="YC13" s="934"/>
      <c r="YD13" s="934"/>
      <c r="YE13" s="934"/>
      <c r="YF13" s="934"/>
      <c r="YG13" s="934"/>
      <c r="YH13" s="934"/>
      <c r="YI13" s="934"/>
      <c r="YJ13" s="934"/>
      <c r="YK13" s="934"/>
      <c r="YL13" s="934"/>
      <c r="YM13" s="934"/>
      <c r="YN13" s="934"/>
      <c r="YO13" s="934"/>
      <c r="YP13" s="934"/>
      <c r="YQ13" s="934"/>
      <c r="YR13" s="934"/>
      <c r="YS13" s="934"/>
      <c r="YT13" s="934"/>
      <c r="YU13" s="934"/>
      <c r="YV13" s="934"/>
      <c r="YW13" s="934"/>
      <c r="YX13" s="934"/>
      <c r="YY13" s="934"/>
      <c r="YZ13" s="934"/>
      <c r="ZA13" s="934"/>
      <c r="ZB13" s="934"/>
      <c r="ZC13" s="934"/>
      <c r="ZD13" s="934"/>
      <c r="ZE13" s="934"/>
      <c r="ZF13" s="934"/>
      <c r="ZG13" s="934"/>
      <c r="ZH13" s="934"/>
      <c r="ZI13" s="934"/>
      <c r="ZJ13" s="934"/>
      <c r="ZK13" s="934"/>
      <c r="ZL13" s="934"/>
      <c r="ZM13" s="934"/>
      <c r="ZN13" s="934"/>
      <c r="ZO13" s="934"/>
      <c r="ZP13" s="934"/>
      <c r="ZQ13" s="934"/>
      <c r="ZR13" s="934"/>
      <c r="ZS13" s="934"/>
      <c r="ZT13" s="934"/>
      <c r="ZU13" s="934"/>
      <c r="ZV13" s="934"/>
      <c r="ZW13" s="934"/>
      <c r="ZX13" s="934"/>
      <c r="ZY13" s="934"/>
      <c r="ZZ13" s="934"/>
      <c r="AAA13" s="934"/>
      <c r="AAB13" s="934"/>
      <c r="AAC13" s="934"/>
      <c r="AAD13" s="934"/>
      <c r="AAE13" s="934"/>
      <c r="AAF13" s="934"/>
      <c r="AAG13" s="934"/>
      <c r="AAH13" s="934"/>
      <c r="AAI13" s="934"/>
      <c r="AAJ13" s="934"/>
      <c r="AAK13" s="934"/>
      <c r="AAL13" s="934"/>
      <c r="AAM13" s="934"/>
      <c r="AAN13" s="934"/>
      <c r="AAO13" s="934"/>
      <c r="AAP13" s="934"/>
      <c r="AAQ13" s="934"/>
      <c r="AAR13" s="934"/>
      <c r="AAS13" s="934"/>
      <c r="AAT13" s="934"/>
      <c r="AAU13" s="934"/>
      <c r="AAV13" s="934"/>
      <c r="AAW13" s="934"/>
      <c r="AAX13" s="934"/>
      <c r="AAY13" s="934"/>
      <c r="AAZ13" s="934"/>
      <c r="ABA13" s="934"/>
      <c r="ABB13" s="934"/>
      <c r="ABC13" s="934"/>
      <c r="ABD13" s="934"/>
      <c r="ABE13" s="934"/>
      <c r="ABF13" s="934"/>
      <c r="ABG13" s="934"/>
      <c r="ABH13" s="934"/>
      <c r="ABI13" s="934"/>
      <c r="ABJ13" s="934"/>
      <c r="ABK13" s="934"/>
      <c r="ABL13" s="934"/>
      <c r="ABM13" s="934"/>
      <c r="ABN13" s="934"/>
      <c r="ABO13" s="934"/>
      <c r="ABP13" s="934"/>
      <c r="ABQ13" s="934"/>
      <c r="ABR13" s="934"/>
      <c r="ABS13" s="934"/>
      <c r="ABT13" s="934"/>
      <c r="ABU13" s="934"/>
      <c r="ABV13" s="934"/>
      <c r="ABW13" s="934"/>
      <c r="ABX13" s="934"/>
      <c r="ABY13" s="934"/>
      <c r="ABZ13" s="934"/>
      <c r="ACA13" s="934"/>
      <c r="ACB13" s="934"/>
      <c r="ACC13" s="934"/>
      <c r="ACD13" s="934"/>
      <c r="ACE13" s="934"/>
      <c r="ACF13" s="934"/>
      <c r="ACG13" s="934"/>
      <c r="ACH13" s="934"/>
      <c r="ACI13" s="934"/>
      <c r="ACJ13" s="934"/>
      <c r="ACK13" s="934"/>
      <c r="ACL13" s="934"/>
      <c r="ACM13" s="934"/>
      <c r="ACN13" s="934"/>
      <c r="ACO13" s="934"/>
      <c r="ACP13" s="934"/>
      <c r="ACQ13" s="934"/>
      <c r="ACR13" s="934"/>
      <c r="ACS13" s="934"/>
      <c r="ACT13" s="934"/>
      <c r="ACU13" s="934"/>
      <c r="ACV13" s="934"/>
      <c r="ACW13" s="934"/>
      <c r="ACX13" s="934"/>
      <c r="ACY13" s="934"/>
      <c r="ACZ13" s="934"/>
      <c r="ADA13" s="934"/>
      <c r="ADB13" s="934"/>
      <c r="ADC13" s="934"/>
      <c r="ADD13" s="934"/>
      <c r="ADE13" s="934"/>
      <c r="ADF13" s="934"/>
      <c r="ADG13" s="934"/>
      <c r="ADH13" s="934"/>
      <c r="ADI13" s="934"/>
      <c r="ADJ13" s="934"/>
      <c r="ADK13" s="934"/>
      <c r="ADL13" s="934"/>
      <c r="ADM13" s="934"/>
      <c r="ADN13" s="934"/>
      <c r="ADO13" s="934"/>
      <c r="ADP13" s="934"/>
      <c r="ADQ13" s="934"/>
      <c r="ADR13" s="934"/>
      <c r="ADS13" s="934"/>
      <c r="ADT13" s="934"/>
      <c r="ADU13" s="934"/>
      <c r="ADV13" s="934"/>
      <c r="ADW13" s="934"/>
      <c r="ADX13" s="934"/>
      <c r="ADY13" s="934"/>
      <c r="ADZ13" s="934"/>
      <c r="AEA13" s="934"/>
      <c r="AEB13" s="934"/>
      <c r="AEC13" s="934"/>
      <c r="AED13" s="934"/>
      <c r="AEE13" s="934"/>
      <c r="AEF13" s="934"/>
      <c r="AEG13" s="934"/>
      <c r="AEH13" s="934"/>
      <c r="AEI13" s="934"/>
      <c r="AEJ13" s="934"/>
      <c r="AEK13" s="934"/>
      <c r="AEL13" s="934"/>
      <c r="AEM13" s="934"/>
      <c r="AEN13" s="934"/>
      <c r="AEO13" s="934"/>
      <c r="AEP13" s="934"/>
      <c r="AEQ13" s="934"/>
      <c r="AER13" s="934"/>
      <c r="AES13" s="934"/>
      <c r="AET13" s="934"/>
      <c r="AEU13" s="934"/>
      <c r="AEV13" s="934"/>
      <c r="AEW13" s="934"/>
      <c r="AEX13" s="934"/>
      <c r="AEY13" s="934"/>
      <c r="AEZ13" s="934"/>
      <c r="AFA13" s="934"/>
      <c r="AFB13" s="934"/>
      <c r="AFC13" s="934"/>
      <c r="AFD13" s="934"/>
      <c r="AFE13" s="934"/>
      <c r="AFF13" s="934"/>
      <c r="AFG13" s="934"/>
      <c r="AFH13" s="934"/>
      <c r="AFI13" s="934"/>
      <c r="AFJ13" s="934"/>
      <c r="AFK13" s="934"/>
      <c r="AFL13" s="934"/>
      <c r="AFM13" s="934"/>
      <c r="AFN13" s="934"/>
      <c r="AFO13" s="934"/>
      <c r="AFP13" s="934"/>
      <c r="AFQ13" s="934"/>
      <c r="AFR13" s="934"/>
      <c r="AFS13" s="934"/>
      <c r="AFT13" s="934"/>
      <c r="AFU13" s="934"/>
      <c r="AFV13" s="934"/>
      <c r="AFW13" s="934"/>
      <c r="AFX13" s="934"/>
      <c r="AFY13" s="934"/>
      <c r="AFZ13" s="934"/>
      <c r="AGA13" s="934"/>
      <c r="AGB13" s="934"/>
      <c r="AGC13" s="934"/>
      <c r="AGD13" s="934"/>
      <c r="AGE13" s="934"/>
      <c r="AGF13" s="934"/>
      <c r="AGG13" s="934"/>
      <c r="AGH13" s="934"/>
      <c r="AGI13" s="934"/>
      <c r="AGJ13" s="934"/>
      <c r="AGK13" s="934"/>
      <c r="AGL13" s="934"/>
      <c r="AGM13" s="934"/>
      <c r="AGN13" s="934"/>
      <c r="AGO13" s="934"/>
      <c r="AGP13" s="934"/>
      <c r="AGQ13" s="934"/>
      <c r="AGR13" s="934"/>
      <c r="AGS13" s="934"/>
      <c r="AGT13" s="934"/>
      <c r="AGU13" s="934"/>
      <c r="AGV13" s="934"/>
      <c r="AGW13" s="934"/>
      <c r="AGX13" s="934"/>
      <c r="AGY13" s="934"/>
      <c r="AGZ13" s="934"/>
      <c r="AHA13" s="934"/>
      <c r="AHB13" s="934"/>
      <c r="AHC13" s="934"/>
      <c r="AHD13" s="934"/>
      <c r="AHE13" s="934"/>
      <c r="AHF13" s="934"/>
      <c r="AHG13" s="934"/>
      <c r="AHH13" s="934"/>
      <c r="AHI13" s="934"/>
      <c r="AHJ13" s="934"/>
      <c r="AHK13" s="934"/>
      <c r="AHL13" s="934"/>
      <c r="AHM13" s="934"/>
      <c r="AHN13" s="934"/>
      <c r="AHO13" s="934"/>
      <c r="AHP13" s="934"/>
      <c r="AHQ13" s="934"/>
      <c r="AHR13" s="934"/>
      <c r="AHS13" s="934"/>
      <c r="AHT13" s="934"/>
      <c r="AHU13" s="934"/>
      <c r="AHV13" s="934"/>
      <c r="AHW13" s="934"/>
      <c r="AHX13" s="934"/>
      <c r="AHY13" s="934"/>
      <c r="AHZ13" s="934"/>
      <c r="AIA13" s="934"/>
      <c r="AIB13" s="934"/>
      <c r="AIC13" s="934"/>
      <c r="AID13" s="934"/>
      <c r="AIE13" s="934"/>
      <c r="AIF13" s="934"/>
      <c r="AIG13" s="934"/>
      <c r="AIH13" s="934"/>
      <c r="AII13" s="934"/>
      <c r="AIJ13" s="934"/>
      <c r="AIK13" s="934"/>
      <c r="AIL13" s="934"/>
      <c r="AIM13" s="934"/>
      <c r="AIN13" s="934"/>
      <c r="AIO13" s="934"/>
      <c r="AIP13" s="934"/>
      <c r="AIQ13" s="934"/>
      <c r="AIR13" s="934"/>
      <c r="AIS13" s="934"/>
      <c r="AIT13" s="934"/>
      <c r="AIU13" s="934"/>
      <c r="AIV13" s="934"/>
      <c r="AIW13" s="934"/>
      <c r="AIX13" s="934"/>
      <c r="AIY13" s="934"/>
      <c r="AIZ13" s="934"/>
      <c r="AJA13" s="934"/>
      <c r="AJB13" s="934"/>
      <c r="AJC13" s="934"/>
      <c r="AJD13" s="934"/>
      <c r="AJE13" s="934"/>
      <c r="AJF13" s="934"/>
      <c r="AJG13" s="934"/>
      <c r="AJH13" s="934"/>
      <c r="AJI13" s="934"/>
      <c r="AJJ13" s="934"/>
      <c r="AJK13" s="934"/>
      <c r="AJL13" s="934"/>
      <c r="AJM13" s="934"/>
      <c r="AJN13" s="934"/>
      <c r="AJO13" s="934"/>
      <c r="AJP13" s="934"/>
      <c r="AJQ13" s="934"/>
      <c r="AJR13" s="934"/>
      <c r="AJS13" s="934"/>
      <c r="AJT13" s="934"/>
      <c r="AJU13" s="934"/>
      <c r="AJV13" s="934"/>
      <c r="AJW13" s="934"/>
      <c r="AJX13" s="934"/>
      <c r="AJY13" s="934"/>
      <c r="AJZ13" s="934"/>
      <c r="AKA13" s="934"/>
      <c r="AKB13" s="934"/>
      <c r="AKC13" s="934"/>
      <c r="AKD13" s="934"/>
      <c r="AKE13" s="934"/>
      <c r="AKF13" s="934"/>
      <c r="AKG13" s="934"/>
      <c r="AKH13" s="934"/>
      <c r="AKI13" s="934"/>
      <c r="AKJ13" s="934"/>
      <c r="AKK13" s="934"/>
      <c r="AKL13" s="934"/>
      <c r="AKM13" s="934"/>
      <c r="AKN13" s="934"/>
      <c r="AKO13" s="934"/>
      <c r="AKP13" s="934"/>
      <c r="AKQ13" s="934"/>
      <c r="AKR13" s="934"/>
      <c r="AKS13" s="934"/>
      <c r="AKT13" s="934"/>
      <c r="AKU13" s="934"/>
      <c r="AKV13" s="934"/>
      <c r="AKW13" s="934"/>
      <c r="AKX13" s="934"/>
      <c r="AKY13" s="934"/>
      <c r="AKZ13" s="934"/>
      <c r="ALA13" s="934"/>
      <c r="ALB13" s="934"/>
      <c r="ALC13" s="934"/>
      <c r="ALD13" s="934"/>
      <c r="ALE13" s="934"/>
      <c r="ALF13" s="934"/>
      <c r="ALG13" s="934"/>
      <c r="ALH13" s="934"/>
      <c r="ALI13" s="934"/>
      <c r="ALJ13" s="934"/>
      <c r="ALK13" s="934"/>
      <c r="ALL13" s="934"/>
      <c r="ALM13" s="934"/>
      <c r="ALN13" s="934"/>
      <c r="ALO13" s="934"/>
      <c r="ALP13" s="934"/>
      <c r="ALQ13" s="934"/>
      <c r="ALR13" s="934"/>
      <c r="ALS13" s="934"/>
      <c r="ALT13" s="934"/>
      <c r="ALU13" s="934"/>
      <c r="ALV13" s="934"/>
      <c r="ALW13" s="934"/>
      <c r="ALX13" s="934"/>
      <c r="ALY13" s="934"/>
      <c r="ALZ13" s="934"/>
      <c r="AMA13" s="934"/>
      <c r="AMB13" s="934"/>
      <c r="AMC13" s="934"/>
      <c r="AMD13" s="934"/>
      <c r="AME13" s="934"/>
      <c r="AMF13" s="934"/>
      <c r="AMG13" s="934"/>
      <c r="AMH13" s="934"/>
      <c r="AMI13" s="934"/>
      <c r="AMJ13" s="934"/>
      <c r="AMK13" s="934"/>
      <c r="AML13" s="934"/>
      <c r="AMM13" s="934"/>
      <c r="AMN13" s="934"/>
      <c r="AMO13" s="934"/>
      <c r="AMP13" s="934"/>
      <c r="AMQ13" s="934"/>
      <c r="AMR13" s="934"/>
      <c r="AMS13" s="934"/>
      <c r="AMT13" s="934"/>
      <c r="AMU13" s="934"/>
      <c r="AMV13" s="934"/>
      <c r="AMW13" s="934"/>
      <c r="AMX13" s="934"/>
      <c r="AMY13" s="934"/>
      <c r="AMZ13" s="934"/>
      <c r="ANA13" s="934"/>
      <c r="ANB13" s="934"/>
      <c r="ANC13" s="934"/>
      <c r="AND13" s="934"/>
      <c r="ANE13" s="934"/>
      <c r="ANF13" s="934"/>
      <c r="ANG13" s="934"/>
      <c r="ANH13" s="934"/>
      <c r="ANI13" s="934"/>
      <c r="ANJ13" s="934"/>
      <c r="ANK13" s="934"/>
      <c r="ANL13" s="934"/>
      <c r="ANM13" s="934"/>
      <c r="ANN13" s="934"/>
      <c r="ANO13" s="934"/>
      <c r="ANP13" s="934"/>
      <c r="ANQ13" s="934"/>
      <c r="ANR13" s="934"/>
      <c r="ANS13" s="934"/>
      <c r="ANT13" s="934"/>
      <c r="ANU13" s="934"/>
      <c r="ANV13" s="934"/>
      <c r="ANW13" s="934"/>
      <c r="ANX13" s="934"/>
      <c r="ANY13" s="934"/>
      <c r="ANZ13" s="934"/>
      <c r="AOA13" s="934"/>
      <c r="AOB13" s="934"/>
      <c r="AOC13" s="934"/>
      <c r="AOD13" s="934"/>
      <c r="AOE13" s="934"/>
      <c r="AOF13" s="934"/>
      <c r="AOG13" s="934"/>
      <c r="AOH13" s="934"/>
      <c r="AOI13" s="934"/>
      <c r="AOJ13" s="934"/>
      <c r="AOK13" s="934"/>
      <c r="AOL13" s="934"/>
      <c r="AOM13" s="934"/>
      <c r="AON13" s="934"/>
      <c r="AOO13" s="934"/>
      <c r="AOP13" s="934"/>
      <c r="AOQ13" s="934"/>
      <c r="AOR13" s="934"/>
      <c r="AOS13" s="934"/>
      <c r="AOT13" s="934"/>
      <c r="AOU13" s="934"/>
      <c r="AOV13" s="934"/>
      <c r="AOW13" s="934"/>
      <c r="AOX13" s="934"/>
      <c r="AOY13" s="934"/>
      <c r="AOZ13" s="934"/>
      <c r="APA13" s="934"/>
      <c r="APB13" s="934"/>
      <c r="APC13" s="934"/>
      <c r="APD13" s="934"/>
      <c r="APE13" s="934"/>
      <c r="APF13" s="934"/>
      <c r="APG13" s="934"/>
      <c r="APH13" s="934"/>
      <c r="API13" s="934"/>
      <c r="APJ13" s="934"/>
      <c r="APK13" s="934"/>
      <c r="APL13" s="934"/>
      <c r="APM13" s="934"/>
      <c r="APN13" s="934"/>
      <c r="APO13" s="934"/>
      <c r="APP13" s="934"/>
      <c r="APQ13" s="934"/>
      <c r="APR13" s="934"/>
      <c r="APS13" s="934"/>
      <c r="APT13" s="934"/>
      <c r="APU13" s="934"/>
      <c r="APV13" s="934"/>
      <c r="APW13" s="934"/>
      <c r="APX13" s="934"/>
      <c r="APY13" s="934"/>
      <c r="APZ13" s="934"/>
      <c r="AQA13" s="934"/>
      <c r="AQB13" s="934"/>
      <c r="AQC13" s="934"/>
      <c r="AQD13" s="934"/>
      <c r="AQE13" s="934"/>
      <c r="AQF13" s="934"/>
      <c r="AQG13" s="934"/>
      <c r="AQH13" s="934"/>
      <c r="AQI13" s="934"/>
      <c r="AQJ13" s="934"/>
      <c r="AQK13" s="934"/>
      <c r="AQL13" s="934"/>
      <c r="AQM13" s="934"/>
      <c r="AQN13" s="934"/>
      <c r="AQO13" s="934"/>
      <c r="AQP13" s="934"/>
      <c r="AQQ13" s="934"/>
      <c r="AQR13" s="934"/>
      <c r="AQS13" s="934"/>
      <c r="AQT13" s="934"/>
      <c r="AQU13" s="934"/>
      <c r="AQV13" s="934"/>
      <c r="AQW13" s="934"/>
      <c r="AQX13" s="934"/>
      <c r="AQY13" s="934"/>
      <c r="AQZ13" s="934"/>
      <c r="ARA13" s="934"/>
      <c r="ARB13" s="934"/>
      <c r="ARC13" s="934"/>
      <c r="ARD13" s="934"/>
      <c r="ARE13" s="934"/>
      <c r="ARF13" s="934"/>
      <c r="ARG13" s="934"/>
      <c r="ARH13" s="934"/>
      <c r="ARI13" s="934"/>
      <c r="ARJ13" s="934"/>
      <c r="ARK13" s="934"/>
      <c r="ARL13" s="934"/>
      <c r="ARM13" s="934"/>
      <c r="ARN13" s="934"/>
      <c r="ARO13" s="934"/>
      <c r="ARP13" s="934"/>
      <c r="ARQ13" s="934"/>
      <c r="ARR13" s="934"/>
      <c r="ARS13" s="934"/>
      <c r="ART13" s="934"/>
      <c r="ARU13" s="934"/>
      <c r="ARV13" s="934"/>
      <c r="ARW13" s="934"/>
      <c r="ARX13" s="934"/>
      <c r="ARY13" s="934"/>
      <c r="ARZ13" s="934"/>
      <c r="ASA13" s="934"/>
      <c r="ASB13" s="934"/>
      <c r="ASC13" s="934"/>
      <c r="ASD13" s="934"/>
      <c r="ASE13" s="934"/>
      <c r="ASF13" s="934"/>
      <c r="ASG13" s="934"/>
      <c r="ASH13" s="934"/>
      <c r="ASI13" s="934"/>
      <c r="ASJ13" s="934"/>
      <c r="ASK13" s="934"/>
      <c r="ASL13" s="934"/>
      <c r="ASM13" s="934"/>
      <c r="ASN13" s="934"/>
      <c r="ASO13" s="934"/>
      <c r="ASP13" s="934"/>
      <c r="ASQ13" s="934"/>
      <c r="ASR13" s="934"/>
      <c r="ASS13" s="934"/>
      <c r="AST13" s="934"/>
      <c r="ASU13" s="934"/>
      <c r="ASV13" s="934"/>
      <c r="ASW13" s="934"/>
      <c r="ASX13" s="934"/>
      <c r="ASY13" s="934"/>
      <c r="ASZ13" s="934"/>
      <c r="ATA13" s="934"/>
      <c r="ATB13" s="934"/>
      <c r="ATC13" s="934"/>
      <c r="ATD13" s="934"/>
      <c r="ATE13" s="934"/>
      <c r="ATF13" s="934"/>
      <c r="ATG13" s="934"/>
      <c r="ATH13" s="934"/>
      <c r="ATI13" s="934"/>
      <c r="ATJ13" s="934"/>
      <c r="ATK13" s="934"/>
      <c r="ATL13" s="934"/>
      <c r="ATM13" s="934"/>
      <c r="ATN13" s="934"/>
      <c r="ATO13" s="934"/>
      <c r="ATP13" s="934"/>
      <c r="ATQ13" s="934"/>
      <c r="ATR13" s="934"/>
      <c r="ATS13" s="934"/>
      <c r="ATT13" s="934"/>
      <c r="ATU13" s="934"/>
      <c r="ATV13" s="934"/>
      <c r="ATW13" s="934"/>
      <c r="ATX13" s="934"/>
      <c r="ATY13" s="934"/>
      <c r="ATZ13" s="934"/>
      <c r="AUA13" s="934"/>
      <c r="AUB13" s="934"/>
      <c r="AUC13" s="934"/>
      <c r="AUD13" s="934"/>
      <c r="AUE13" s="934"/>
      <c r="AUF13" s="934"/>
      <c r="AUG13" s="934"/>
      <c r="AUH13" s="934"/>
      <c r="AUI13" s="934"/>
      <c r="AUJ13" s="934"/>
      <c r="AUK13" s="934"/>
      <c r="AUL13" s="934"/>
      <c r="AUM13" s="934"/>
      <c r="AUN13" s="934"/>
      <c r="AUO13" s="934"/>
      <c r="AUP13" s="934"/>
      <c r="AUQ13" s="934"/>
      <c r="AUR13" s="934"/>
      <c r="AUS13" s="934"/>
      <c r="AUT13" s="934"/>
      <c r="AUU13" s="934"/>
      <c r="AUV13" s="934"/>
      <c r="AUW13" s="934"/>
      <c r="AUX13" s="934"/>
      <c r="AUY13" s="934"/>
      <c r="AUZ13" s="934"/>
      <c r="AVA13" s="934"/>
      <c r="AVB13" s="934"/>
      <c r="AVC13" s="934"/>
      <c r="AVD13" s="934"/>
      <c r="AVE13" s="934"/>
      <c r="AVF13" s="934"/>
      <c r="AVG13" s="934"/>
      <c r="AVH13" s="934"/>
      <c r="AVI13" s="934"/>
      <c r="AVJ13" s="934"/>
      <c r="AVK13" s="934"/>
      <c r="AVL13" s="934"/>
      <c r="AVM13" s="934"/>
      <c r="AVN13" s="934"/>
      <c r="AVO13" s="934"/>
      <c r="AVP13" s="934"/>
      <c r="AVQ13" s="934"/>
      <c r="AVR13" s="934"/>
      <c r="AVS13" s="934"/>
      <c r="AVT13" s="934"/>
      <c r="AVU13" s="934"/>
      <c r="AVV13" s="934"/>
      <c r="AVW13" s="934"/>
      <c r="AVX13" s="934"/>
      <c r="AVY13" s="934"/>
      <c r="AVZ13" s="934"/>
      <c r="AWA13" s="934"/>
      <c r="AWB13" s="934"/>
      <c r="AWC13" s="934"/>
      <c r="AWD13" s="934"/>
      <c r="AWE13" s="934"/>
      <c r="AWF13" s="934"/>
      <c r="AWG13" s="934"/>
      <c r="AWH13" s="934"/>
      <c r="AWI13" s="934"/>
      <c r="AWJ13" s="934"/>
      <c r="AWK13" s="934"/>
      <c r="AWL13" s="934"/>
      <c r="AWM13" s="934"/>
      <c r="AWN13" s="934"/>
      <c r="AWO13" s="934"/>
      <c r="AWP13" s="934"/>
      <c r="AWQ13" s="934"/>
      <c r="AWR13" s="934"/>
      <c r="AWS13" s="934"/>
      <c r="AWT13" s="934"/>
      <c r="AWU13" s="934"/>
      <c r="AWV13" s="934"/>
      <c r="AWW13" s="934"/>
      <c r="AWX13" s="934"/>
      <c r="AWY13" s="934"/>
      <c r="AWZ13" s="934"/>
      <c r="AXA13" s="934"/>
      <c r="AXB13" s="934"/>
      <c r="AXC13" s="934"/>
      <c r="AXD13" s="934"/>
      <c r="AXE13" s="934"/>
      <c r="AXF13" s="934"/>
      <c r="AXG13" s="934"/>
      <c r="AXH13" s="934"/>
      <c r="AXI13" s="934"/>
      <c r="AXJ13" s="934"/>
      <c r="AXK13" s="934"/>
      <c r="AXL13" s="934"/>
      <c r="AXM13" s="934"/>
      <c r="AXN13" s="934"/>
      <c r="AXO13" s="934"/>
      <c r="AXP13" s="934"/>
      <c r="AXQ13" s="934"/>
      <c r="AXR13" s="934"/>
      <c r="AXS13" s="934"/>
      <c r="AXT13" s="934"/>
      <c r="AXU13" s="934"/>
      <c r="AXV13" s="934"/>
      <c r="AXW13" s="934"/>
      <c r="AXX13" s="934"/>
      <c r="AXY13" s="934"/>
      <c r="AXZ13" s="934"/>
      <c r="AYA13" s="934"/>
      <c r="AYB13" s="934"/>
      <c r="AYC13" s="934"/>
      <c r="AYD13" s="934"/>
      <c r="AYE13" s="934"/>
      <c r="AYF13" s="934"/>
      <c r="AYG13" s="934"/>
      <c r="AYH13" s="934"/>
      <c r="AYI13" s="934"/>
      <c r="AYJ13" s="934"/>
      <c r="AYK13" s="934"/>
      <c r="AYL13" s="934"/>
      <c r="AYM13" s="934"/>
      <c r="AYN13" s="934"/>
      <c r="AYO13" s="934"/>
      <c r="AYP13" s="934"/>
      <c r="AYQ13" s="934"/>
      <c r="AYR13" s="934"/>
      <c r="AYS13" s="934"/>
      <c r="AYT13" s="934"/>
      <c r="AYU13" s="934"/>
      <c r="AYV13" s="934"/>
      <c r="AYW13" s="934"/>
      <c r="AYX13" s="934"/>
      <c r="AYY13" s="934"/>
      <c r="AYZ13" s="934"/>
      <c r="AZA13" s="934"/>
      <c r="AZB13" s="934"/>
      <c r="AZC13" s="934"/>
      <c r="AZD13" s="934"/>
      <c r="AZE13" s="934"/>
      <c r="AZF13" s="934"/>
      <c r="AZG13" s="934"/>
      <c r="AZH13" s="934"/>
      <c r="AZI13" s="934"/>
      <c r="AZJ13" s="934"/>
      <c r="AZK13" s="934"/>
      <c r="AZL13" s="934"/>
      <c r="AZM13" s="934"/>
      <c r="AZN13" s="934"/>
      <c r="AZO13" s="934"/>
      <c r="AZP13" s="934"/>
      <c r="AZQ13" s="934"/>
      <c r="AZR13" s="934"/>
      <c r="AZS13" s="934"/>
      <c r="AZT13" s="934"/>
      <c r="AZU13" s="934"/>
      <c r="AZV13" s="934"/>
      <c r="AZW13" s="934"/>
      <c r="AZX13" s="934"/>
      <c r="AZY13" s="934"/>
      <c r="AZZ13" s="934"/>
      <c r="BAA13" s="934"/>
      <c r="BAB13" s="934"/>
      <c r="BAC13" s="934"/>
      <c r="BAD13" s="934"/>
      <c r="BAE13" s="934"/>
      <c r="BAF13" s="934"/>
      <c r="BAG13" s="934"/>
      <c r="BAH13" s="934"/>
      <c r="BAI13" s="934"/>
      <c r="BAJ13" s="934"/>
      <c r="BAK13" s="934"/>
      <c r="BAL13" s="934"/>
      <c r="BAM13" s="934"/>
      <c r="BAN13" s="934"/>
      <c r="BAO13" s="934"/>
      <c r="BAP13" s="934"/>
      <c r="BAQ13" s="934"/>
      <c r="BAR13" s="934"/>
      <c r="BAS13" s="934"/>
      <c r="BAT13" s="934"/>
      <c r="BAU13" s="934"/>
      <c r="BAV13" s="934"/>
      <c r="BAW13" s="934"/>
      <c r="BAX13" s="934"/>
      <c r="BAY13" s="934"/>
      <c r="BAZ13" s="934"/>
      <c r="BBA13" s="934"/>
      <c r="BBB13" s="934"/>
      <c r="BBC13" s="934"/>
      <c r="BBD13" s="934"/>
      <c r="BBE13" s="934"/>
      <c r="BBF13" s="934"/>
      <c r="BBG13" s="934"/>
      <c r="BBH13" s="934"/>
      <c r="BBI13" s="934"/>
      <c r="BBJ13" s="934"/>
      <c r="BBK13" s="934"/>
      <c r="BBL13" s="934"/>
      <c r="BBM13" s="934"/>
      <c r="BBN13" s="934"/>
      <c r="BBO13" s="934"/>
      <c r="BBP13" s="934"/>
      <c r="BBQ13" s="934"/>
      <c r="BBR13" s="934"/>
      <c r="BBS13" s="934"/>
      <c r="BBT13" s="934"/>
      <c r="BBU13" s="934"/>
      <c r="BBV13" s="934"/>
      <c r="BBW13" s="934"/>
      <c r="BBX13" s="934"/>
      <c r="BBY13" s="934"/>
      <c r="BBZ13" s="934"/>
      <c r="BCA13" s="934"/>
      <c r="BCB13" s="934"/>
      <c r="BCC13" s="934"/>
      <c r="BCD13" s="934"/>
      <c r="BCE13" s="934"/>
      <c r="BCF13" s="934"/>
      <c r="BCG13" s="934"/>
      <c r="BCH13" s="934"/>
      <c r="BCI13" s="934"/>
      <c r="BCJ13" s="934"/>
      <c r="BCK13" s="934"/>
      <c r="BCL13" s="934"/>
      <c r="BCM13" s="934"/>
      <c r="BCN13" s="934"/>
      <c r="BCO13" s="934"/>
      <c r="BCP13" s="934"/>
      <c r="BCQ13" s="934"/>
      <c r="BCR13" s="934"/>
      <c r="BCS13" s="934"/>
      <c r="BCT13" s="934"/>
      <c r="BCU13" s="934"/>
      <c r="BCV13" s="934"/>
      <c r="BCW13" s="934"/>
      <c r="BCX13" s="934"/>
      <c r="BCY13" s="934"/>
      <c r="BCZ13" s="934"/>
      <c r="BDA13" s="934"/>
      <c r="BDB13" s="934"/>
      <c r="BDC13" s="934"/>
      <c r="BDD13" s="934"/>
      <c r="BDE13" s="934"/>
      <c r="BDF13" s="934"/>
      <c r="BDG13" s="934"/>
      <c r="BDH13" s="934"/>
      <c r="BDI13" s="934"/>
      <c r="BDJ13" s="934"/>
      <c r="BDK13" s="934"/>
      <c r="BDL13" s="934"/>
      <c r="BDM13" s="934"/>
      <c r="BDN13" s="934"/>
      <c r="BDO13" s="934"/>
      <c r="BDP13" s="934"/>
      <c r="BDQ13" s="934"/>
      <c r="BDR13" s="934"/>
      <c r="BDS13" s="934"/>
      <c r="BDT13" s="934"/>
      <c r="BDU13" s="934"/>
      <c r="BDV13" s="934"/>
      <c r="BDW13" s="934"/>
      <c r="BDX13" s="934"/>
      <c r="BDY13" s="934"/>
      <c r="BDZ13" s="934"/>
      <c r="BEA13" s="934"/>
      <c r="BEB13" s="934"/>
      <c r="BEC13" s="934"/>
      <c r="BED13" s="934"/>
      <c r="BEE13" s="934"/>
      <c r="BEF13" s="934"/>
      <c r="BEG13" s="934"/>
      <c r="BEH13" s="934"/>
      <c r="BEI13" s="934"/>
      <c r="BEJ13" s="934"/>
      <c r="BEK13" s="934"/>
      <c r="BEL13" s="934"/>
      <c r="BEM13" s="934"/>
      <c r="BEN13" s="934"/>
      <c r="BEO13" s="934"/>
      <c r="BEP13" s="934"/>
      <c r="BEQ13" s="934"/>
      <c r="BER13" s="934"/>
      <c r="BES13" s="934"/>
      <c r="BET13" s="934"/>
      <c r="BEU13" s="934"/>
      <c r="BEV13" s="934"/>
      <c r="BEW13" s="934"/>
      <c r="BEX13" s="934"/>
      <c r="BEY13" s="934"/>
      <c r="BEZ13" s="934"/>
      <c r="BFA13" s="934"/>
      <c r="BFB13" s="934"/>
      <c r="BFC13" s="934"/>
      <c r="BFD13" s="934"/>
      <c r="BFE13" s="934"/>
      <c r="BFF13" s="934"/>
      <c r="BFG13" s="934"/>
      <c r="BFH13" s="934"/>
      <c r="BFI13" s="934"/>
      <c r="BFJ13" s="934"/>
      <c r="BFK13" s="934"/>
      <c r="BFL13" s="934"/>
      <c r="BFM13" s="934"/>
      <c r="BFN13" s="934"/>
      <c r="BFO13" s="934"/>
      <c r="BFP13" s="934"/>
      <c r="BFQ13" s="934"/>
      <c r="BFR13" s="934"/>
      <c r="BFS13" s="934"/>
      <c r="BFT13" s="934"/>
      <c r="BFU13" s="934"/>
      <c r="BFV13" s="934"/>
      <c r="BFW13" s="934"/>
      <c r="BFX13" s="934"/>
      <c r="BFY13" s="934"/>
      <c r="BFZ13" s="934"/>
      <c r="BGA13" s="934"/>
      <c r="BGB13" s="934"/>
      <c r="BGC13" s="934"/>
      <c r="BGD13" s="934"/>
      <c r="BGE13" s="934"/>
      <c r="BGF13" s="934"/>
      <c r="BGG13" s="934"/>
      <c r="BGH13" s="934"/>
      <c r="BGI13" s="934"/>
      <c r="BGJ13" s="934"/>
      <c r="BGK13" s="934"/>
      <c r="BGL13" s="934"/>
      <c r="BGM13" s="934"/>
      <c r="BGN13" s="934"/>
      <c r="BGO13" s="934"/>
      <c r="BGP13" s="934"/>
      <c r="BGQ13" s="934"/>
      <c r="BGR13" s="934"/>
      <c r="BGS13" s="934"/>
      <c r="BGT13" s="934"/>
      <c r="BGU13" s="934"/>
      <c r="BGV13" s="934"/>
      <c r="BGW13" s="934"/>
      <c r="BGX13" s="934"/>
      <c r="BGY13" s="934"/>
      <c r="BGZ13" s="934"/>
      <c r="BHA13" s="934"/>
      <c r="BHB13" s="934"/>
      <c r="BHC13" s="934"/>
      <c r="BHD13" s="934"/>
      <c r="BHE13" s="934"/>
      <c r="BHF13" s="934"/>
      <c r="BHG13" s="934"/>
      <c r="BHH13" s="934"/>
      <c r="BHI13" s="934"/>
      <c r="BHJ13" s="934"/>
      <c r="BHK13" s="934"/>
      <c r="BHL13" s="934"/>
      <c r="BHM13" s="934"/>
      <c r="BHN13" s="934"/>
      <c r="BHO13" s="934"/>
      <c r="BHP13" s="934"/>
      <c r="BHQ13" s="934"/>
      <c r="BHR13" s="934"/>
      <c r="BHS13" s="934"/>
      <c r="BHT13" s="934"/>
      <c r="BHU13" s="934"/>
      <c r="BHV13" s="934"/>
      <c r="BHW13" s="934"/>
      <c r="BHX13" s="934"/>
      <c r="BHY13" s="934"/>
      <c r="BHZ13" s="934"/>
      <c r="BIA13" s="934"/>
      <c r="BIB13" s="934"/>
      <c r="BIC13" s="934"/>
      <c r="BID13" s="934"/>
      <c r="BIE13" s="934"/>
      <c r="BIF13" s="934"/>
      <c r="BIG13" s="934"/>
      <c r="BIH13" s="934"/>
      <c r="BII13" s="934"/>
      <c r="BIJ13" s="934"/>
      <c r="BIK13" s="934"/>
      <c r="BIL13" s="934"/>
      <c r="BIM13" s="934"/>
      <c r="BIN13" s="934"/>
      <c r="BIO13" s="934"/>
      <c r="BIP13" s="934"/>
      <c r="BIQ13" s="934"/>
      <c r="BIR13" s="934"/>
      <c r="BIS13" s="934"/>
      <c r="BIT13" s="934"/>
      <c r="BIU13" s="934"/>
      <c r="BIV13" s="934"/>
      <c r="BIW13" s="934"/>
      <c r="BIX13" s="934"/>
      <c r="BIY13" s="934"/>
      <c r="BIZ13" s="934"/>
      <c r="BJA13" s="934"/>
      <c r="BJB13" s="934"/>
      <c r="BJC13" s="934"/>
      <c r="BJD13" s="934"/>
      <c r="BJE13" s="934"/>
      <c r="BJF13" s="934"/>
      <c r="BJG13" s="934"/>
      <c r="BJH13" s="934"/>
      <c r="BJI13" s="934"/>
      <c r="BJJ13" s="934"/>
      <c r="BJK13" s="934"/>
      <c r="BJL13" s="934"/>
      <c r="BJM13" s="934"/>
      <c r="BJN13" s="934"/>
      <c r="BJO13" s="934"/>
      <c r="BJP13" s="934"/>
      <c r="BJQ13" s="934"/>
      <c r="BJR13" s="934"/>
      <c r="BJS13" s="934"/>
      <c r="BJT13" s="934"/>
      <c r="BJU13" s="934"/>
      <c r="BJV13" s="934"/>
      <c r="BJW13" s="934"/>
      <c r="BJX13" s="934"/>
      <c r="BJY13" s="934"/>
      <c r="BJZ13" s="934"/>
      <c r="BKA13" s="934"/>
      <c r="BKB13" s="934"/>
      <c r="BKC13" s="934"/>
      <c r="BKD13" s="934"/>
      <c r="BKE13" s="934"/>
      <c r="BKF13" s="934"/>
      <c r="BKG13" s="934"/>
      <c r="BKH13" s="934"/>
      <c r="BKI13" s="934"/>
      <c r="BKJ13" s="934"/>
      <c r="BKK13" s="934"/>
      <c r="BKL13" s="934"/>
      <c r="BKM13" s="934"/>
      <c r="BKN13" s="934"/>
      <c r="BKO13" s="934"/>
      <c r="BKP13" s="934"/>
      <c r="BKQ13" s="934"/>
      <c r="BKR13" s="934"/>
      <c r="BKS13" s="934"/>
      <c r="BKT13" s="934"/>
      <c r="BKU13" s="934"/>
      <c r="BKV13" s="934"/>
      <c r="BKW13" s="934"/>
      <c r="BKX13" s="934"/>
      <c r="BKY13" s="934"/>
      <c r="BKZ13" s="934"/>
      <c r="BLA13" s="934"/>
      <c r="BLB13" s="934"/>
      <c r="BLC13" s="934"/>
      <c r="BLD13" s="934"/>
      <c r="BLE13" s="934"/>
      <c r="BLF13" s="934"/>
      <c r="BLG13" s="934"/>
      <c r="BLH13" s="934"/>
      <c r="BLI13" s="934"/>
      <c r="BLJ13" s="934"/>
      <c r="BLK13" s="934"/>
      <c r="BLL13" s="934"/>
      <c r="BLM13" s="934"/>
      <c r="BLN13" s="934"/>
      <c r="BLO13" s="934"/>
      <c r="BLP13" s="934"/>
      <c r="BLQ13" s="934"/>
      <c r="BLR13" s="934"/>
      <c r="BLS13" s="934"/>
      <c r="BLT13" s="934"/>
      <c r="BLU13" s="934"/>
      <c r="BLV13" s="934"/>
      <c r="BLW13" s="934"/>
      <c r="BLX13" s="934"/>
      <c r="BLY13" s="934"/>
      <c r="BLZ13" s="934"/>
      <c r="BMA13" s="934"/>
      <c r="BMB13" s="934"/>
      <c r="BMC13" s="934"/>
      <c r="BMD13" s="934"/>
      <c r="BME13" s="934"/>
      <c r="BMF13" s="934"/>
      <c r="BMG13" s="934"/>
      <c r="BMH13" s="934"/>
      <c r="BMI13" s="934"/>
      <c r="BMJ13" s="934"/>
      <c r="BMK13" s="934"/>
      <c r="BML13" s="934"/>
      <c r="BMM13" s="934"/>
      <c r="BMN13" s="934"/>
      <c r="BMO13" s="934"/>
      <c r="BMP13" s="934"/>
      <c r="BMQ13" s="934"/>
      <c r="BMR13" s="934"/>
      <c r="BMS13" s="934"/>
      <c r="BMT13" s="934"/>
      <c r="BMU13" s="934"/>
      <c r="BMV13" s="934"/>
      <c r="BMW13" s="934"/>
      <c r="BMX13" s="934"/>
      <c r="BMY13" s="934"/>
      <c r="BMZ13" s="934"/>
      <c r="BNA13" s="934"/>
      <c r="BNB13" s="934"/>
      <c r="BNC13" s="934"/>
      <c r="BND13" s="934"/>
      <c r="BNE13" s="934"/>
      <c r="BNF13" s="934"/>
      <c r="BNG13" s="934"/>
      <c r="BNH13" s="934"/>
      <c r="BNI13" s="934"/>
      <c r="BNJ13" s="934"/>
      <c r="BNK13" s="934"/>
      <c r="BNL13" s="934"/>
      <c r="BNM13" s="934"/>
      <c r="BNN13" s="934"/>
      <c r="BNO13" s="934"/>
      <c r="BNP13" s="934"/>
      <c r="BNQ13" s="934"/>
      <c r="BNR13" s="934"/>
      <c r="BNS13" s="934"/>
      <c r="BNT13" s="934"/>
      <c r="BNU13" s="934"/>
      <c r="BNV13" s="934"/>
      <c r="BNW13" s="934"/>
      <c r="BNX13" s="934"/>
      <c r="BNY13" s="934"/>
      <c r="BNZ13" s="934"/>
      <c r="BOA13" s="934"/>
      <c r="BOB13" s="934"/>
      <c r="BOC13" s="934"/>
      <c r="BOD13" s="934"/>
      <c r="BOE13" s="934"/>
      <c r="BOF13" s="934"/>
      <c r="BOG13" s="934"/>
      <c r="BOH13" s="934"/>
      <c r="BOI13" s="934"/>
      <c r="BOJ13" s="934"/>
      <c r="BOK13" s="934"/>
      <c r="BOL13" s="934"/>
      <c r="BOM13" s="934"/>
      <c r="BON13" s="934"/>
      <c r="BOO13" s="934"/>
      <c r="BOP13" s="934"/>
      <c r="BOQ13" s="934"/>
      <c r="BOR13" s="934"/>
      <c r="BOS13" s="934"/>
      <c r="BOT13" s="934"/>
      <c r="BOU13" s="934"/>
      <c r="BOV13" s="934"/>
      <c r="BOW13" s="934"/>
      <c r="BOX13" s="934"/>
      <c r="BOY13" s="934"/>
      <c r="BOZ13" s="934"/>
      <c r="BPA13" s="934"/>
      <c r="BPB13" s="934"/>
      <c r="BPC13" s="934"/>
      <c r="BPD13" s="934"/>
      <c r="BPE13" s="934"/>
      <c r="BPF13" s="934"/>
      <c r="BPG13" s="934"/>
      <c r="BPH13" s="934"/>
      <c r="BPI13" s="934"/>
      <c r="BPJ13" s="934"/>
      <c r="BPK13" s="934"/>
      <c r="BPL13" s="934"/>
      <c r="BPM13" s="934"/>
      <c r="BPN13" s="934"/>
      <c r="BPO13" s="934"/>
      <c r="BPP13" s="934"/>
      <c r="BPQ13" s="934"/>
      <c r="BPR13" s="934"/>
      <c r="BPS13" s="934"/>
      <c r="BPT13" s="934"/>
      <c r="BPU13" s="934"/>
      <c r="BPV13" s="934"/>
      <c r="BPW13" s="934"/>
      <c r="BPX13" s="934"/>
      <c r="BPY13" s="934"/>
      <c r="BPZ13" s="934"/>
      <c r="BQA13" s="934"/>
      <c r="BQB13" s="934"/>
      <c r="BQC13" s="934"/>
      <c r="BQD13" s="934"/>
      <c r="BQE13" s="934"/>
      <c r="BQF13" s="934"/>
      <c r="BQG13" s="934"/>
      <c r="BQH13" s="934"/>
      <c r="BQI13" s="934"/>
      <c r="BQJ13" s="934"/>
      <c r="BQK13" s="934"/>
      <c r="BQL13" s="934"/>
      <c r="BQM13" s="934"/>
      <c r="BQN13" s="934"/>
      <c r="BQO13" s="934"/>
      <c r="BQP13" s="934"/>
      <c r="BQQ13" s="934"/>
      <c r="BQR13" s="934"/>
      <c r="BQS13" s="934"/>
      <c r="BQT13" s="934"/>
      <c r="BQU13" s="934"/>
      <c r="BQV13" s="934"/>
      <c r="BQW13" s="934"/>
      <c r="BQX13" s="934"/>
      <c r="BQY13" s="934"/>
      <c r="BQZ13" s="934"/>
      <c r="BRA13" s="934"/>
      <c r="BRB13" s="934"/>
      <c r="BRC13" s="934"/>
      <c r="BRD13" s="934"/>
      <c r="BRE13" s="934"/>
      <c r="BRF13" s="934"/>
      <c r="BRG13" s="934"/>
      <c r="BRH13" s="934"/>
      <c r="BRI13" s="934"/>
      <c r="BRJ13" s="934"/>
      <c r="BRK13" s="934"/>
      <c r="BRL13" s="934"/>
      <c r="BRM13" s="934"/>
      <c r="BRN13" s="934"/>
      <c r="BRO13" s="934"/>
      <c r="BRP13" s="934"/>
      <c r="BRQ13" s="934"/>
      <c r="BRR13" s="934"/>
      <c r="BRS13" s="934"/>
      <c r="BRT13" s="934"/>
      <c r="BRU13" s="934"/>
      <c r="BRV13" s="934"/>
      <c r="BRW13" s="934"/>
      <c r="BRX13" s="934"/>
      <c r="BRY13" s="934"/>
      <c r="BRZ13" s="934"/>
      <c r="BSA13" s="934"/>
      <c r="BSB13" s="934"/>
      <c r="BSC13" s="934"/>
      <c r="BSD13" s="934"/>
      <c r="BSE13" s="934"/>
      <c r="BSF13" s="934"/>
      <c r="BSG13" s="934"/>
      <c r="BSH13" s="934"/>
      <c r="BSI13" s="934"/>
      <c r="BSJ13" s="934"/>
      <c r="BSK13" s="934"/>
      <c r="BSL13" s="934"/>
      <c r="BSM13" s="934"/>
      <c r="BSN13" s="934"/>
      <c r="BSO13" s="934"/>
      <c r="BSP13" s="934"/>
      <c r="BSQ13" s="934"/>
      <c r="BSR13" s="934"/>
      <c r="BSS13" s="934"/>
      <c r="BST13" s="934"/>
      <c r="BSU13" s="934"/>
      <c r="BSV13" s="934"/>
      <c r="BSW13" s="934"/>
      <c r="BSX13" s="934"/>
      <c r="BSY13" s="934"/>
      <c r="BSZ13" s="934"/>
      <c r="BTA13" s="934"/>
      <c r="BTB13" s="934"/>
      <c r="BTC13" s="934"/>
      <c r="BTD13" s="934"/>
      <c r="BTE13" s="934"/>
      <c r="BTF13" s="934"/>
      <c r="BTG13" s="934"/>
      <c r="BTH13" s="934"/>
      <c r="BTI13" s="934"/>
      <c r="BTJ13" s="934"/>
      <c r="BTK13" s="934"/>
      <c r="BTL13" s="934"/>
      <c r="BTM13" s="934"/>
      <c r="BTN13" s="934"/>
      <c r="BTO13" s="934"/>
      <c r="BTP13" s="934"/>
      <c r="BTQ13" s="934"/>
      <c r="BTR13" s="934"/>
      <c r="BTS13" s="934"/>
      <c r="BTT13" s="934"/>
      <c r="BTU13" s="934"/>
      <c r="BTV13" s="934"/>
      <c r="BTW13" s="934"/>
      <c r="BTX13" s="934"/>
      <c r="BTY13" s="934"/>
      <c r="BTZ13" s="934"/>
      <c r="BUA13" s="934"/>
      <c r="BUB13" s="934"/>
      <c r="BUC13" s="934"/>
      <c r="BUD13" s="934"/>
      <c r="BUE13" s="934"/>
      <c r="BUF13" s="934"/>
      <c r="BUG13" s="934"/>
      <c r="BUH13" s="934"/>
      <c r="BUI13" s="934"/>
      <c r="BUJ13" s="934"/>
      <c r="BUK13" s="934"/>
      <c r="BUL13" s="934"/>
      <c r="BUM13" s="934"/>
      <c r="BUN13" s="934"/>
      <c r="BUO13" s="934"/>
      <c r="BUP13" s="934"/>
      <c r="BUQ13" s="934"/>
      <c r="BUR13" s="934"/>
      <c r="BUS13" s="934"/>
      <c r="BUT13" s="934"/>
      <c r="BUU13" s="934"/>
      <c r="BUV13" s="934"/>
      <c r="BUW13" s="934"/>
      <c r="BUX13" s="934"/>
      <c r="BUY13" s="934"/>
      <c r="BUZ13" s="934"/>
      <c r="BVA13" s="934"/>
      <c r="BVB13" s="934"/>
      <c r="BVC13" s="934"/>
      <c r="BVD13" s="934"/>
      <c r="BVE13" s="934"/>
      <c r="BVF13" s="934"/>
      <c r="BVG13" s="934"/>
      <c r="BVH13" s="934"/>
      <c r="BVI13" s="934"/>
      <c r="BVJ13" s="934"/>
      <c r="BVK13" s="934"/>
      <c r="BVL13" s="934"/>
      <c r="BVM13" s="934"/>
      <c r="BVN13" s="934"/>
      <c r="BVO13" s="934"/>
      <c r="BVP13" s="934"/>
      <c r="BVQ13" s="934"/>
      <c r="BVR13" s="934"/>
      <c r="BVS13" s="934"/>
      <c r="BVT13" s="934"/>
      <c r="BVU13" s="934"/>
      <c r="BVV13" s="934"/>
      <c r="BVW13" s="934"/>
      <c r="BVX13" s="934"/>
      <c r="BVY13" s="934"/>
      <c r="BVZ13" s="934"/>
      <c r="BWA13" s="934"/>
      <c r="BWB13" s="934"/>
      <c r="BWC13" s="934"/>
      <c r="BWD13" s="934"/>
      <c r="BWE13" s="934"/>
      <c r="BWF13" s="934"/>
      <c r="BWG13" s="934"/>
      <c r="BWH13" s="934"/>
      <c r="BWI13" s="934"/>
      <c r="BWJ13" s="934"/>
      <c r="BWK13" s="934"/>
      <c r="BWL13" s="934"/>
      <c r="BWM13" s="934"/>
      <c r="BWN13" s="934"/>
      <c r="BWO13" s="934"/>
      <c r="BWP13" s="934"/>
      <c r="BWQ13" s="934"/>
      <c r="BWR13" s="934"/>
      <c r="BWS13" s="934"/>
      <c r="BWT13" s="934"/>
      <c r="BWU13" s="934"/>
      <c r="BWV13" s="934"/>
      <c r="BWW13" s="934"/>
      <c r="BWX13" s="934"/>
      <c r="BWY13" s="934"/>
      <c r="BWZ13" s="934"/>
      <c r="BXA13" s="934"/>
      <c r="BXB13" s="934"/>
      <c r="BXC13" s="934"/>
      <c r="BXD13" s="934"/>
      <c r="BXE13" s="934"/>
      <c r="BXF13" s="934"/>
      <c r="BXG13" s="934"/>
      <c r="BXH13" s="934"/>
      <c r="BXI13" s="934"/>
      <c r="BXJ13" s="934"/>
      <c r="BXK13" s="934"/>
      <c r="BXL13" s="934"/>
      <c r="BXM13" s="934"/>
      <c r="BXN13" s="934"/>
      <c r="BXO13" s="934"/>
      <c r="BXP13" s="934"/>
      <c r="BXQ13" s="934"/>
      <c r="BXR13" s="934"/>
      <c r="BXS13" s="934"/>
      <c r="BXT13" s="934"/>
      <c r="BXU13" s="934"/>
      <c r="BXV13" s="934"/>
      <c r="BXW13" s="934"/>
      <c r="BXX13" s="934"/>
      <c r="BXY13" s="934"/>
      <c r="BXZ13" s="934"/>
      <c r="BYA13" s="934"/>
      <c r="BYB13" s="934"/>
      <c r="BYC13" s="934"/>
      <c r="BYD13" s="934"/>
      <c r="BYE13" s="934"/>
      <c r="BYF13" s="934"/>
      <c r="BYG13" s="934"/>
      <c r="BYH13" s="934"/>
      <c r="BYI13" s="934"/>
      <c r="BYJ13" s="934"/>
      <c r="BYK13" s="934"/>
      <c r="BYL13" s="934"/>
      <c r="BYM13" s="934"/>
      <c r="BYN13" s="934"/>
      <c r="BYO13" s="934"/>
      <c r="BYP13" s="934"/>
      <c r="BYQ13" s="934"/>
      <c r="BYR13" s="934"/>
      <c r="BYS13" s="934"/>
      <c r="BYT13" s="934"/>
      <c r="BYU13" s="934"/>
      <c r="BYV13" s="934"/>
      <c r="BYW13" s="934"/>
      <c r="BYX13" s="934"/>
      <c r="BYY13" s="934"/>
      <c r="BYZ13" s="934"/>
      <c r="BZA13" s="934"/>
      <c r="BZB13" s="934"/>
      <c r="BZC13" s="934"/>
      <c r="BZD13" s="934"/>
      <c r="BZE13" s="934"/>
      <c r="BZF13" s="934"/>
      <c r="BZG13" s="934"/>
      <c r="BZH13" s="934"/>
      <c r="BZI13" s="934"/>
      <c r="BZJ13" s="934"/>
      <c r="BZK13" s="934"/>
      <c r="BZL13" s="934"/>
      <c r="BZM13" s="934"/>
      <c r="BZN13" s="934"/>
      <c r="BZO13" s="934"/>
      <c r="BZP13" s="934"/>
      <c r="BZQ13" s="934"/>
      <c r="BZR13" s="934"/>
      <c r="BZS13" s="934"/>
      <c r="BZT13" s="934"/>
      <c r="BZU13" s="934"/>
      <c r="BZV13" s="934"/>
      <c r="BZW13" s="934"/>
      <c r="BZX13" s="934"/>
      <c r="BZY13" s="934"/>
      <c r="BZZ13" s="934"/>
      <c r="CAA13" s="934"/>
      <c r="CAB13" s="934"/>
      <c r="CAC13" s="934"/>
      <c r="CAD13" s="934"/>
      <c r="CAE13" s="934"/>
      <c r="CAF13" s="934"/>
      <c r="CAG13" s="934"/>
      <c r="CAH13" s="934"/>
      <c r="CAI13" s="934"/>
      <c r="CAJ13" s="934"/>
      <c r="CAK13" s="934"/>
      <c r="CAL13" s="934"/>
      <c r="CAM13" s="934"/>
      <c r="CAN13" s="934"/>
      <c r="CAO13" s="934"/>
      <c r="CAP13" s="934"/>
      <c r="CAQ13" s="934"/>
      <c r="CAR13" s="934"/>
      <c r="CAS13" s="934"/>
      <c r="CAT13" s="934"/>
      <c r="CAU13" s="934"/>
      <c r="CAV13" s="934"/>
      <c r="CAW13" s="934"/>
      <c r="CAX13" s="934"/>
      <c r="CAY13" s="934"/>
      <c r="CAZ13" s="934"/>
      <c r="CBA13" s="934"/>
      <c r="CBB13" s="934"/>
      <c r="CBC13" s="934"/>
      <c r="CBD13" s="934"/>
      <c r="CBE13" s="934"/>
      <c r="CBF13" s="934"/>
      <c r="CBG13" s="934"/>
      <c r="CBH13" s="934"/>
      <c r="CBI13" s="934"/>
      <c r="CBJ13" s="934"/>
      <c r="CBK13" s="934"/>
      <c r="CBL13" s="934"/>
      <c r="CBM13" s="934"/>
      <c r="CBN13" s="934"/>
      <c r="CBO13" s="934"/>
      <c r="CBP13" s="934"/>
      <c r="CBQ13" s="934"/>
      <c r="CBR13" s="934"/>
      <c r="CBS13" s="934"/>
      <c r="CBT13" s="934"/>
      <c r="CBU13" s="934"/>
      <c r="CBV13" s="934"/>
      <c r="CBW13" s="934"/>
      <c r="CBX13" s="934"/>
      <c r="CBY13" s="934"/>
      <c r="CBZ13" s="934"/>
      <c r="CCA13" s="934"/>
      <c r="CCB13" s="934"/>
      <c r="CCC13" s="934"/>
      <c r="CCD13" s="934"/>
      <c r="CCE13" s="934"/>
      <c r="CCF13" s="934"/>
      <c r="CCG13" s="934"/>
      <c r="CCH13" s="934"/>
      <c r="CCI13" s="934"/>
      <c r="CCJ13" s="934"/>
      <c r="CCK13" s="934"/>
      <c r="CCL13" s="934"/>
      <c r="CCM13" s="934"/>
      <c r="CCN13" s="934"/>
      <c r="CCO13" s="934"/>
      <c r="CCP13" s="934"/>
      <c r="CCQ13" s="934"/>
      <c r="CCR13" s="934"/>
      <c r="CCS13" s="934"/>
      <c r="CCT13" s="934"/>
      <c r="CCU13" s="934"/>
      <c r="CCV13" s="934"/>
      <c r="CCW13" s="934"/>
      <c r="CCX13" s="934"/>
      <c r="CCY13" s="934"/>
      <c r="CCZ13" s="934"/>
      <c r="CDA13" s="934"/>
      <c r="CDB13" s="934"/>
      <c r="CDC13" s="934"/>
      <c r="CDD13" s="934"/>
      <c r="CDE13" s="934"/>
      <c r="CDF13" s="934"/>
      <c r="CDG13" s="934"/>
      <c r="CDH13" s="934"/>
      <c r="CDI13" s="934"/>
      <c r="CDJ13" s="934"/>
      <c r="CDK13" s="934"/>
      <c r="CDL13" s="934"/>
      <c r="CDM13" s="934"/>
      <c r="CDN13" s="934"/>
      <c r="CDO13" s="934"/>
      <c r="CDP13" s="934"/>
      <c r="CDQ13" s="934"/>
      <c r="CDR13" s="934"/>
      <c r="CDS13" s="934"/>
      <c r="CDT13" s="934"/>
      <c r="CDU13" s="934"/>
      <c r="CDV13" s="934"/>
      <c r="CDW13" s="934"/>
      <c r="CDX13" s="934"/>
      <c r="CDY13" s="934"/>
      <c r="CDZ13" s="934"/>
      <c r="CEA13" s="934"/>
      <c r="CEB13" s="934"/>
      <c r="CEC13" s="934"/>
      <c r="CED13" s="934"/>
      <c r="CEE13" s="934"/>
      <c r="CEF13" s="934"/>
      <c r="CEG13" s="934"/>
      <c r="CEH13" s="934"/>
      <c r="CEI13" s="934"/>
      <c r="CEJ13" s="934"/>
      <c r="CEK13" s="934"/>
      <c r="CEL13" s="934"/>
      <c r="CEM13" s="934"/>
      <c r="CEN13" s="934"/>
      <c r="CEO13" s="934"/>
      <c r="CEP13" s="934"/>
      <c r="CEQ13" s="934"/>
      <c r="CER13" s="934"/>
      <c r="CES13" s="934"/>
      <c r="CET13" s="934"/>
      <c r="CEU13" s="934"/>
      <c r="CEV13" s="934"/>
      <c r="CEW13" s="934"/>
      <c r="CEX13" s="934"/>
      <c r="CEY13" s="934"/>
      <c r="CEZ13" s="934"/>
      <c r="CFA13" s="934"/>
      <c r="CFB13" s="934"/>
      <c r="CFC13" s="934"/>
      <c r="CFD13" s="934"/>
      <c r="CFE13" s="934"/>
      <c r="CFF13" s="934"/>
      <c r="CFG13" s="934"/>
      <c r="CFH13" s="934"/>
      <c r="CFI13" s="934"/>
      <c r="CFJ13" s="934"/>
      <c r="CFK13" s="934"/>
      <c r="CFL13" s="934"/>
      <c r="CFM13" s="934"/>
      <c r="CFN13" s="934"/>
      <c r="CFO13" s="934"/>
      <c r="CFP13" s="934"/>
      <c r="CFQ13" s="934"/>
      <c r="CFR13" s="934"/>
      <c r="CFS13" s="934"/>
      <c r="CFT13" s="934"/>
      <c r="CFU13" s="934"/>
      <c r="CFV13" s="934"/>
      <c r="CFW13" s="934"/>
      <c r="CFX13" s="934"/>
      <c r="CFY13" s="934"/>
      <c r="CFZ13" s="934"/>
      <c r="CGA13" s="934"/>
      <c r="CGB13" s="934"/>
      <c r="CGC13" s="934"/>
      <c r="CGD13" s="934"/>
      <c r="CGE13" s="934"/>
      <c r="CGF13" s="934"/>
      <c r="CGG13" s="934"/>
      <c r="CGH13" s="934"/>
      <c r="CGI13" s="934"/>
      <c r="CGJ13" s="934"/>
      <c r="CGK13" s="934"/>
      <c r="CGL13" s="934"/>
      <c r="CGM13" s="934"/>
      <c r="CGN13" s="934"/>
      <c r="CGO13" s="934"/>
      <c r="CGP13" s="934"/>
      <c r="CGQ13" s="934"/>
      <c r="CGR13" s="934"/>
      <c r="CGS13" s="934"/>
      <c r="CGT13" s="934"/>
      <c r="CGU13" s="934"/>
      <c r="CGV13" s="934"/>
      <c r="CGW13" s="934"/>
      <c r="CGX13" s="934"/>
      <c r="CGY13" s="934"/>
      <c r="CGZ13" s="934"/>
      <c r="CHA13" s="934"/>
      <c r="CHB13" s="934"/>
      <c r="CHC13" s="934"/>
      <c r="CHD13" s="934"/>
      <c r="CHE13" s="934"/>
      <c r="CHF13" s="934"/>
      <c r="CHG13" s="934"/>
      <c r="CHH13" s="934"/>
      <c r="CHI13" s="934"/>
      <c r="CHJ13" s="934"/>
      <c r="CHK13" s="934"/>
      <c r="CHL13" s="934"/>
      <c r="CHM13" s="934"/>
      <c r="CHN13" s="934"/>
      <c r="CHO13" s="934"/>
      <c r="CHP13" s="934"/>
      <c r="CHQ13" s="934"/>
      <c r="CHR13" s="934"/>
      <c r="CHS13" s="934"/>
      <c r="CHT13" s="934"/>
      <c r="CHU13" s="934"/>
      <c r="CHV13" s="934"/>
      <c r="CHW13" s="934"/>
      <c r="CHX13" s="934"/>
      <c r="CHY13" s="934"/>
      <c r="CHZ13" s="934"/>
      <c r="CIA13" s="934"/>
      <c r="CIB13" s="934"/>
      <c r="CIC13" s="934"/>
      <c r="CID13" s="934"/>
      <c r="CIE13" s="934"/>
      <c r="CIF13" s="934"/>
      <c r="CIG13" s="934"/>
      <c r="CIH13" s="934"/>
      <c r="CII13" s="934"/>
      <c r="CIJ13" s="934"/>
      <c r="CIK13" s="934"/>
      <c r="CIL13" s="934"/>
      <c r="CIM13" s="934"/>
      <c r="CIN13" s="934"/>
      <c r="CIO13" s="934"/>
      <c r="CIP13" s="934"/>
      <c r="CIQ13" s="934"/>
      <c r="CIR13" s="934"/>
      <c r="CIS13" s="934"/>
      <c r="CIT13" s="934"/>
      <c r="CIU13" s="934"/>
      <c r="CIV13" s="934"/>
      <c r="CIW13" s="934"/>
      <c r="CIX13" s="934"/>
      <c r="CIY13" s="934"/>
      <c r="CIZ13" s="934"/>
      <c r="CJA13" s="934"/>
      <c r="CJB13" s="934"/>
      <c r="CJC13" s="934"/>
      <c r="CJD13" s="934"/>
      <c r="CJE13" s="934"/>
      <c r="CJF13" s="934"/>
      <c r="CJG13" s="934"/>
      <c r="CJH13" s="934"/>
      <c r="CJI13" s="934"/>
      <c r="CJJ13" s="934"/>
      <c r="CJK13" s="934"/>
      <c r="CJL13" s="934"/>
      <c r="CJM13" s="934"/>
      <c r="CJN13" s="934"/>
      <c r="CJO13" s="934"/>
      <c r="CJP13" s="934"/>
      <c r="CJQ13" s="934"/>
      <c r="CJR13" s="934"/>
      <c r="CJS13" s="934"/>
      <c r="CJT13" s="934"/>
      <c r="CJU13" s="934"/>
      <c r="CJV13" s="934"/>
      <c r="CJW13" s="934"/>
      <c r="CJX13" s="934"/>
      <c r="CJY13" s="934"/>
      <c r="CJZ13" s="934"/>
      <c r="CKA13" s="934"/>
      <c r="CKB13" s="934"/>
      <c r="CKC13" s="934"/>
      <c r="CKD13" s="934"/>
      <c r="CKE13" s="934"/>
      <c r="CKF13" s="934"/>
      <c r="CKG13" s="934"/>
      <c r="CKH13" s="934"/>
      <c r="CKI13" s="934"/>
      <c r="CKJ13" s="934"/>
      <c r="CKK13" s="934"/>
      <c r="CKL13" s="934"/>
      <c r="CKM13" s="934"/>
      <c r="CKN13" s="934"/>
      <c r="CKO13" s="934"/>
      <c r="CKP13" s="934"/>
      <c r="CKQ13" s="934"/>
      <c r="CKR13" s="934"/>
      <c r="CKS13" s="934"/>
      <c r="CKT13" s="934"/>
      <c r="CKU13" s="934"/>
      <c r="CKV13" s="934"/>
      <c r="CKW13" s="934"/>
      <c r="CKX13" s="934"/>
      <c r="CKY13" s="934"/>
      <c r="CKZ13" s="934"/>
      <c r="CLA13" s="934"/>
      <c r="CLB13" s="934"/>
      <c r="CLC13" s="934"/>
      <c r="CLD13" s="934"/>
      <c r="CLE13" s="934"/>
      <c r="CLF13" s="934"/>
      <c r="CLG13" s="934"/>
      <c r="CLH13" s="934"/>
      <c r="CLI13" s="934"/>
      <c r="CLJ13" s="934"/>
      <c r="CLK13" s="934"/>
      <c r="CLL13" s="934"/>
      <c r="CLM13" s="934"/>
      <c r="CLN13" s="934"/>
      <c r="CLO13" s="934"/>
      <c r="CLP13" s="934"/>
      <c r="CLQ13" s="934"/>
      <c r="CLR13" s="934"/>
      <c r="CLS13" s="934"/>
      <c r="CLT13" s="934"/>
      <c r="CLU13" s="934"/>
      <c r="CLV13" s="934"/>
      <c r="CLW13" s="934"/>
      <c r="CLX13" s="934"/>
      <c r="CLY13" s="934"/>
      <c r="CLZ13" s="934"/>
      <c r="CMA13" s="934"/>
      <c r="CMB13" s="934"/>
      <c r="CMC13" s="934"/>
      <c r="CMD13" s="934"/>
      <c r="CME13" s="934"/>
      <c r="CMF13" s="934"/>
      <c r="CMG13" s="934"/>
      <c r="CMH13" s="934"/>
      <c r="CMI13" s="934"/>
      <c r="CMJ13" s="934"/>
      <c r="CMK13" s="934"/>
      <c r="CML13" s="934"/>
      <c r="CMM13" s="934"/>
      <c r="CMN13" s="934"/>
      <c r="CMO13" s="934"/>
      <c r="CMP13" s="934"/>
      <c r="CMQ13" s="934"/>
      <c r="CMR13" s="934"/>
      <c r="CMS13" s="934"/>
      <c r="CMT13" s="934"/>
      <c r="CMU13" s="934"/>
      <c r="CMV13" s="934"/>
      <c r="CMW13" s="934"/>
      <c r="CMX13" s="934"/>
      <c r="CMY13" s="934"/>
      <c r="CMZ13" s="934"/>
      <c r="CNA13" s="934"/>
      <c r="CNB13" s="934"/>
      <c r="CNC13" s="934"/>
      <c r="CND13" s="934"/>
      <c r="CNE13" s="934"/>
      <c r="CNF13" s="934"/>
      <c r="CNG13" s="934"/>
      <c r="CNH13" s="934"/>
      <c r="CNI13" s="934"/>
      <c r="CNJ13" s="934"/>
      <c r="CNK13" s="934"/>
      <c r="CNL13" s="934"/>
      <c r="CNM13" s="934"/>
      <c r="CNN13" s="934"/>
      <c r="CNO13" s="934"/>
      <c r="CNP13" s="934"/>
      <c r="CNQ13" s="934"/>
      <c r="CNR13" s="934"/>
      <c r="CNS13" s="934"/>
      <c r="CNT13" s="934"/>
      <c r="CNU13" s="934"/>
      <c r="CNV13" s="934"/>
      <c r="CNW13" s="934"/>
      <c r="CNX13" s="934"/>
      <c r="CNY13" s="934"/>
      <c r="CNZ13" s="934"/>
      <c r="COA13" s="934"/>
      <c r="COB13" s="934"/>
      <c r="COC13" s="934"/>
      <c r="COD13" s="934"/>
      <c r="COE13" s="934"/>
      <c r="COF13" s="934"/>
      <c r="COG13" s="934"/>
      <c r="COH13" s="934"/>
      <c r="COI13" s="934"/>
      <c r="COJ13" s="934"/>
      <c r="COK13" s="934"/>
      <c r="COL13" s="934"/>
      <c r="COM13" s="934"/>
      <c r="CON13" s="934"/>
      <c r="COO13" s="934"/>
      <c r="COP13" s="934"/>
      <c r="COQ13" s="934"/>
      <c r="COR13" s="934"/>
      <c r="COS13" s="934"/>
      <c r="COT13" s="934"/>
      <c r="COU13" s="934"/>
      <c r="COV13" s="934"/>
      <c r="COW13" s="934"/>
      <c r="COX13" s="934"/>
      <c r="COY13" s="934"/>
      <c r="COZ13" s="934"/>
      <c r="CPA13" s="934"/>
      <c r="CPB13" s="934"/>
      <c r="CPC13" s="934"/>
      <c r="CPD13" s="934"/>
      <c r="CPE13" s="934"/>
      <c r="CPF13" s="934"/>
      <c r="CPG13" s="934"/>
      <c r="CPH13" s="934"/>
      <c r="CPI13" s="934"/>
      <c r="CPJ13" s="934"/>
      <c r="CPK13" s="934"/>
      <c r="CPL13" s="934"/>
      <c r="CPM13" s="934"/>
      <c r="CPN13" s="934"/>
      <c r="CPO13" s="934"/>
      <c r="CPP13" s="934"/>
      <c r="CPQ13" s="934"/>
      <c r="CPR13" s="934"/>
      <c r="CPS13" s="934"/>
      <c r="CPT13" s="934"/>
      <c r="CPU13" s="934"/>
      <c r="CPV13" s="934"/>
      <c r="CPW13" s="934"/>
      <c r="CPX13" s="934"/>
      <c r="CPY13" s="934"/>
      <c r="CPZ13" s="934"/>
      <c r="CQA13" s="934"/>
      <c r="CQB13" s="934"/>
      <c r="CQC13" s="934"/>
      <c r="CQD13" s="934"/>
      <c r="CQE13" s="934"/>
      <c r="CQF13" s="934"/>
      <c r="CQG13" s="934"/>
      <c r="CQH13" s="934"/>
      <c r="CQI13" s="934"/>
      <c r="CQJ13" s="934"/>
      <c r="CQK13" s="934"/>
      <c r="CQL13" s="934"/>
      <c r="CQM13" s="934"/>
      <c r="CQN13" s="934"/>
      <c r="CQO13" s="934"/>
      <c r="CQP13" s="934"/>
      <c r="CQQ13" s="934"/>
      <c r="CQR13" s="934"/>
      <c r="CQS13" s="934"/>
      <c r="CQT13" s="934"/>
      <c r="CQU13" s="934"/>
      <c r="CQV13" s="934"/>
      <c r="CQW13" s="934"/>
      <c r="CQX13" s="934"/>
      <c r="CQY13" s="934"/>
      <c r="CQZ13" s="934"/>
      <c r="CRA13" s="934"/>
      <c r="CRB13" s="934"/>
      <c r="CRC13" s="934"/>
      <c r="CRD13" s="934"/>
      <c r="CRE13" s="934"/>
      <c r="CRF13" s="934"/>
      <c r="CRG13" s="934"/>
      <c r="CRH13" s="934"/>
      <c r="CRI13" s="934"/>
      <c r="CRJ13" s="934"/>
      <c r="CRK13" s="934"/>
      <c r="CRL13" s="934"/>
      <c r="CRM13" s="934"/>
      <c r="CRN13" s="934"/>
      <c r="CRO13" s="934"/>
      <c r="CRP13" s="934"/>
      <c r="CRQ13" s="934"/>
      <c r="CRR13" s="934"/>
      <c r="CRS13" s="934"/>
      <c r="CRT13" s="934"/>
      <c r="CRU13" s="934"/>
      <c r="CRV13" s="934"/>
      <c r="CRW13" s="934"/>
      <c r="CRX13" s="934"/>
      <c r="CRY13" s="934"/>
      <c r="CRZ13" s="934"/>
      <c r="CSA13" s="934"/>
      <c r="CSB13" s="934"/>
      <c r="CSC13" s="934"/>
      <c r="CSD13" s="934"/>
      <c r="CSE13" s="934"/>
      <c r="CSF13" s="934"/>
      <c r="CSG13" s="934"/>
      <c r="CSH13" s="934"/>
      <c r="CSI13" s="934"/>
      <c r="CSJ13" s="934"/>
      <c r="CSK13" s="934"/>
      <c r="CSL13" s="934"/>
      <c r="CSM13" s="934"/>
      <c r="CSN13" s="934"/>
      <c r="CSO13" s="934"/>
      <c r="CSP13" s="934"/>
      <c r="CSQ13" s="934"/>
      <c r="CSR13" s="934"/>
      <c r="CSS13" s="934"/>
      <c r="CST13" s="934"/>
      <c r="CSU13" s="934"/>
      <c r="CSV13" s="934"/>
      <c r="CSW13" s="934"/>
      <c r="CSX13" s="934"/>
      <c r="CSY13" s="934"/>
      <c r="CSZ13" s="934"/>
      <c r="CTA13" s="934"/>
      <c r="CTB13" s="934"/>
      <c r="CTC13" s="934"/>
      <c r="CTD13" s="934"/>
      <c r="CTE13" s="934"/>
      <c r="CTF13" s="934"/>
      <c r="CTG13" s="934"/>
      <c r="CTH13" s="934"/>
      <c r="CTI13" s="934"/>
      <c r="CTJ13" s="934"/>
      <c r="CTK13" s="934"/>
      <c r="CTL13" s="934"/>
      <c r="CTM13" s="934"/>
      <c r="CTN13" s="934"/>
      <c r="CTO13" s="934"/>
      <c r="CTP13" s="934"/>
      <c r="CTQ13" s="934"/>
      <c r="CTR13" s="934"/>
      <c r="CTS13" s="934"/>
      <c r="CTT13" s="934"/>
      <c r="CTU13" s="934"/>
      <c r="CTV13" s="934"/>
      <c r="CTW13" s="934"/>
      <c r="CTX13" s="934"/>
      <c r="CTY13" s="934"/>
      <c r="CTZ13" s="934"/>
      <c r="CUA13" s="934"/>
      <c r="CUB13" s="934"/>
      <c r="CUC13" s="934"/>
      <c r="CUD13" s="934"/>
      <c r="CUE13" s="934"/>
      <c r="CUF13" s="934"/>
      <c r="CUG13" s="934"/>
      <c r="CUH13" s="934"/>
      <c r="CUI13" s="934"/>
      <c r="CUJ13" s="934"/>
      <c r="CUK13" s="934"/>
      <c r="CUL13" s="934"/>
      <c r="CUM13" s="934"/>
      <c r="CUN13" s="934"/>
      <c r="CUO13" s="934"/>
      <c r="CUP13" s="934"/>
      <c r="CUQ13" s="934"/>
      <c r="CUR13" s="934"/>
      <c r="CUS13" s="934"/>
      <c r="CUT13" s="934"/>
      <c r="CUU13" s="934"/>
      <c r="CUV13" s="934"/>
      <c r="CUW13" s="934"/>
      <c r="CUX13" s="934"/>
      <c r="CUY13" s="934"/>
      <c r="CUZ13" s="934"/>
      <c r="CVA13" s="934"/>
      <c r="CVB13" s="934"/>
      <c r="CVC13" s="934"/>
      <c r="CVD13" s="934"/>
      <c r="CVE13" s="934"/>
      <c r="CVF13" s="934"/>
      <c r="CVG13" s="934"/>
      <c r="CVH13" s="934"/>
      <c r="CVI13" s="934"/>
      <c r="CVJ13" s="934"/>
      <c r="CVK13" s="934"/>
      <c r="CVL13" s="934"/>
      <c r="CVM13" s="934"/>
      <c r="CVN13" s="934"/>
      <c r="CVO13" s="934"/>
      <c r="CVP13" s="934"/>
      <c r="CVQ13" s="934"/>
      <c r="CVR13" s="934"/>
      <c r="CVS13" s="934"/>
      <c r="CVT13" s="934"/>
      <c r="CVU13" s="934"/>
      <c r="CVV13" s="934"/>
      <c r="CVW13" s="934"/>
      <c r="CVX13" s="934"/>
      <c r="CVY13" s="934"/>
      <c r="CVZ13" s="934"/>
      <c r="CWA13" s="934"/>
      <c r="CWB13" s="934"/>
      <c r="CWC13" s="934"/>
      <c r="CWD13" s="934"/>
      <c r="CWE13" s="934"/>
      <c r="CWF13" s="934"/>
      <c r="CWG13" s="934"/>
      <c r="CWH13" s="934"/>
      <c r="CWI13" s="934"/>
      <c r="CWJ13" s="934"/>
      <c r="CWK13" s="934"/>
      <c r="CWL13" s="934"/>
      <c r="CWM13" s="934"/>
      <c r="CWN13" s="934"/>
      <c r="CWO13" s="934"/>
      <c r="CWP13" s="934"/>
      <c r="CWQ13" s="934"/>
      <c r="CWR13" s="934"/>
      <c r="CWS13" s="934"/>
      <c r="CWT13" s="934"/>
      <c r="CWU13" s="934"/>
      <c r="CWV13" s="934"/>
      <c r="CWW13" s="934"/>
      <c r="CWX13" s="934"/>
      <c r="CWY13" s="934"/>
      <c r="CWZ13" s="934"/>
      <c r="CXA13" s="934"/>
      <c r="CXB13" s="934"/>
      <c r="CXC13" s="934"/>
      <c r="CXD13" s="934"/>
      <c r="CXE13" s="934"/>
      <c r="CXF13" s="934"/>
      <c r="CXG13" s="934"/>
      <c r="CXH13" s="934"/>
      <c r="CXI13" s="934"/>
      <c r="CXJ13" s="934"/>
      <c r="CXK13" s="934"/>
      <c r="CXL13" s="934"/>
      <c r="CXM13" s="934"/>
      <c r="CXN13" s="934"/>
      <c r="CXO13" s="934"/>
      <c r="CXP13" s="934"/>
      <c r="CXQ13" s="934"/>
      <c r="CXR13" s="934"/>
      <c r="CXS13" s="934"/>
      <c r="CXT13" s="934"/>
      <c r="CXU13" s="934"/>
      <c r="CXV13" s="934"/>
      <c r="CXW13" s="934"/>
      <c r="CXX13" s="934"/>
      <c r="CXY13" s="934"/>
      <c r="CXZ13" s="934"/>
      <c r="CYA13" s="934"/>
      <c r="CYB13" s="934"/>
      <c r="CYC13" s="934"/>
      <c r="CYD13" s="934"/>
      <c r="CYE13" s="934"/>
      <c r="CYF13" s="934"/>
      <c r="CYG13" s="934"/>
      <c r="CYH13" s="934"/>
      <c r="CYI13" s="934"/>
      <c r="CYJ13" s="934"/>
      <c r="CYK13" s="934"/>
      <c r="CYL13" s="934"/>
      <c r="CYM13" s="934"/>
      <c r="CYN13" s="934"/>
      <c r="CYO13" s="934"/>
      <c r="CYP13" s="934"/>
      <c r="CYQ13" s="934"/>
      <c r="CYR13" s="934"/>
      <c r="CYS13" s="934"/>
      <c r="CYT13" s="934"/>
      <c r="CYU13" s="934"/>
      <c r="CYV13" s="934"/>
      <c r="CYW13" s="934"/>
      <c r="CYX13" s="934"/>
      <c r="CYY13" s="934"/>
      <c r="CYZ13" s="934"/>
      <c r="CZA13" s="934"/>
      <c r="CZB13" s="934"/>
      <c r="CZC13" s="934"/>
      <c r="CZD13" s="934"/>
      <c r="CZE13" s="934"/>
      <c r="CZF13" s="934"/>
      <c r="CZG13" s="934"/>
      <c r="CZH13" s="934"/>
      <c r="CZI13" s="934"/>
      <c r="CZJ13" s="934"/>
      <c r="CZK13" s="934"/>
      <c r="CZL13" s="934"/>
      <c r="CZM13" s="934"/>
      <c r="CZN13" s="934"/>
      <c r="CZO13" s="934"/>
      <c r="CZP13" s="934"/>
      <c r="CZQ13" s="934"/>
      <c r="CZR13" s="934"/>
      <c r="CZS13" s="934"/>
      <c r="CZT13" s="934"/>
      <c r="CZU13" s="934"/>
      <c r="CZV13" s="934"/>
      <c r="CZW13" s="934"/>
      <c r="CZX13" s="934"/>
      <c r="CZY13" s="934"/>
      <c r="CZZ13" s="934"/>
      <c r="DAA13" s="934"/>
      <c r="DAB13" s="934"/>
      <c r="DAC13" s="934"/>
      <c r="DAD13" s="934"/>
      <c r="DAE13" s="934"/>
      <c r="DAF13" s="934"/>
      <c r="DAG13" s="934"/>
      <c r="DAH13" s="934"/>
      <c r="DAI13" s="934"/>
      <c r="DAJ13" s="934"/>
      <c r="DAK13" s="934"/>
      <c r="DAL13" s="934"/>
      <c r="DAM13" s="934"/>
      <c r="DAN13" s="934"/>
      <c r="DAO13" s="934"/>
      <c r="DAP13" s="934"/>
      <c r="DAQ13" s="934"/>
      <c r="DAR13" s="934"/>
      <c r="DAS13" s="934"/>
      <c r="DAT13" s="934"/>
      <c r="DAU13" s="934"/>
      <c r="DAV13" s="934"/>
      <c r="DAW13" s="934"/>
      <c r="DAX13" s="934"/>
      <c r="DAY13" s="934"/>
      <c r="DAZ13" s="934"/>
      <c r="DBA13" s="934"/>
      <c r="DBB13" s="934"/>
      <c r="DBC13" s="934"/>
      <c r="DBD13" s="934"/>
      <c r="DBE13" s="934"/>
      <c r="DBF13" s="934"/>
      <c r="DBG13" s="934"/>
      <c r="DBH13" s="934"/>
      <c r="DBI13" s="934"/>
      <c r="DBJ13" s="934"/>
      <c r="DBK13" s="934"/>
      <c r="DBL13" s="934"/>
      <c r="DBM13" s="934"/>
      <c r="DBN13" s="934"/>
      <c r="DBO13" s="934"/>
      <c r="DBP13" s="934"/>
      <c r="DBQ13" s="934"/>
      <c r="DBR13" s="934"/>
      <c r="DBS13" s="934"/>
      <c r="DBT13" s="934"/>
      <c r="DBU13" s="934"/>
      <c r="DBV13" s="934"/>
      <c r="DBW13" s="934"/>
      <c r="DBX13" s="934"/>
      <c r="DBY13" s="934"/>
      <c r="DBZ13" s="934"/>
      <c r="DCA13" s="934"/>
      <c r="DCB13" s="934"/>
      <c r="DCC13" s="934"/>
      <c r="DCD13" s="934"/>
      <c r="DCE13" s="934"/>
      <c r="DCF13" s="934"/>
      <c r="DCG13" s="934"/>
      <c r="DCH13" s="934"/>
      <c r="DCI13" s="934"/>
      <c r="DCJ13" s="934"/>
      <c r="DCK13" s="934"/>
      <c r="DCL13" s="934"/>
      <c r="DCM13" s="934"/>
      <c r="DCN13" s="934"/>
      <c r="DCO13" s="934"/>
      <c r="DCP13" s="934"/>
      <c r="DCQ13" s="934"/>
      <c r="DCR13" s="934"/>
      <c r="DCS13" s="934"/>
      <c r="DCT13" s="934"/>
      <c r="DCU13" s="934"/>
      <c r="DCV13" s="934"/>
      <c r="DCW13" s="934"/>
      <c r="DCX13" s="934"/>
      <c r="DCY13" s="934"/>
      <c r="DCZ13" s="934"/>
      <c r="DDA13" s="934"/>
      <c r="DDB13" s="934"/>
      <c r="DDC13" s="934"/>
      <c r="DDD13" s="934"/>
      <c r="DDE13" s="934"/>
      <c r="DDF13" s="934"/>
      <c r="DDG13" s="934"/>
      <c r="DDH13" s="934"/>
      <c r="DDI13" s="934"/>
      <c r="DDJ13" s="934"/>
      <c r="DDK13" s="934"/>
      <c r="DDL13" s="934"/>
      <c r="DDM13" s="934"/>
      <c r="DDN13" s="934"/>
      <c r="DDO13" s="934"/>
      <c r="DDP13" s="934"/>
      <c r="DDQ13" s="934"/>
      <c r="DDR13" s="934"/>
      <c r="DDS13" s="934"/>
      <c r="DDT13" s="934"/>
      <c r="DDU13" s="934"/>
      <c r="DDV13" s="934"/>
      <c r="DDW13" s="934"/>
      <c r="DDX13" s="934"/>
      <c r="DDY13" s="934"/>
      <c r="DDZ13" s="934"/>
      <c r="DEA13" s="934"/>
      <c r="DEB13" s="934"/>
      <c r="DEC13" s="934"/>
      <c r="DED13" s="934"/>
      <c r="DEE13" s="934"/>
      <c r="DEF13" s="934"/>
      <c r="DEG13" s="934"/>
      <c r="DEH13" s="934"/>
      <c r="DEI13" s="934"/>
      <c r="DEJ13" s="934"/>
      <c r="DEK13" s="934"/>
      <c r="DEL13" s="934"/>
      <c r="DEM13" s="934"/>
      <c r="DEN13" s="934"/>
      <c r="DEO13" s="934"/>
      <c r="DEP13" s="934"/>
      <c r="DEQ13" s="934"/>
      <c r="DER13" s="934"/>
      <c r="DES13" s="934"/>
      <c r="DET13" s="934"/>
      <c r="DEU13" s="934"/>
      <c r="DEV13" s="934"/>
      <c r="DEW13" s="934"/>
      <c r="DEX13" s="934"/>
      <c r="DEY13" s="934"/>
      <c r="DEZ13" s="934"/>
      <c r="DFA13" s="934"/>
      <c r="DFB13" s="934"/>
      <c r="DFC13" s="934"/>
      <c r="DFD13" s="934"/>
      <c r="DFE13" s="934"/>
      <c r="DFF13" s="934"/>
      <c r="DFG13" s="934"/>
      <c r="DFH13" s="934"/>
      <c r="DFI13" s="934"/>
      <c r="DFJ13" s="934"/>
      <c r="DFK13" s="934"/>
      <c r="DFL13" s="934"/>
      <c r="DFM13" s="934"/>
      <c r="DFN13" s="934"/>
      <c r="DFO13" s="934"/>
      <c r="DFP13" s="934"/>
      <c r="DFQ13" s="934"/>
      <c r="DFR13" s="934"/>
      <c r="DFS13" s="934"/>
      <c r="DFT13" s="934"/>
      <c r="DFU13" s="934"/>
      <c r="DFV13" s="934"/>
      <c r="DFW13" s="934"/>
      <c r="DFX13" s="934"/>
      <c r="DFY13" s="934"/>
      <c r="DFZ13" s="934"/>
      <c r="DGA13" s="934"/>
      <c r="DGB13" s="934"/>
      <c r="DGC13" s="934"/>
      <c r="DGD13" s="934"/>
      <c r="DGE13" s="934"/>
      <c r="DGF13" s="934"/>
      <c r="DGG13" s="934"/>
      <c r="DGH13" s="934"/>
      <c r="DGI13" s="934"/>
      <c r="DGJ13" s="934"/>
      <c r="DGK13" s="934"/>
      <c r="DGL13" s="934"/>
      <c r="DGM13" s="934"/>
      <c r="DGN13" s="934"/>
      <c r="DGO13" s="934"/>
      <c r="DGP13" s="934"/>
      <c r="DGQ13" s="934"/>
      <c r="DGR13" s="934"/>
      <c r="DGS13" s="934"/>
      <c r="DGT13" s="934"/>
      <c r="DGU13" s="934"/>
      <c r="DGV13" s="934"/>
      <c r="DGW13" s="934"/>
      <c r="DGX13" s="934"/>
      <c r="DGY13" s="934"/>
      <c r="DGZ13" s="934"/>
      <c r="DHA13" s="934"/>
      <c r="DHB13" s="934"/>
      <c r="DHC13" s="934"/>
      <c r="DHD13" s="934"/>
      <c r="DHE13" s="934"/>
      <c r="DHF13" s="934"/>
      <c r="DHG13" s="934"/>
      <c r="DHH13" s="934"/>
      <c r="DHI13" s="934"/>
      <c r="DHJ13" s="934"/>
      <c r="DHK13" s="934"/>
      <c r="DHL13" s="934"/>
      <c r="DHM13" s="934"/>
      <c r="DHN13" s="934"/>
      <c r="DHO13" s="934"/>
      <c r="DHP13" s="934"/>
      <c r="DHQ13" s="934"/>
      <c r="DHR13" s="934"/>
      <c r="DHS13" s="934"/>
      <c r="DHT13" s="934"/>
      <c r="DHU13" s="934"/>
      <c r="DHV13" s="934"/>
      <c r="DHW13" s="934"/>
      <c r="DHX13" s="934"/>
      <c r="DHY13" s="934"/>
      <c r="DHZ13" s="934"/>
      <c r="DIA13" s="934"/>
      <c r="DIB13" s="934"/>
      <c r="DIC13" s="934"/>
      <c r="DID13" s="934"/>
      <c r="DIE13" s="934"/>
      <c r="DIF13" s="934"/>
      <c r="DIG13" s="934"/>
      <c r="DIH13" s="934"/>
      <c r="DII13" s="934"/>
      <c r="DIJ13" s="934"/>
      <c r="DIK13" s="934"/>
      <c r="DIL13" s="934"/>
      <c r="DIM13" s="934"/>
      <c r="DIN13" s="934"/>
      <c r="DIO13" s="934"/>
      <c r="DIP13" s="934"/>
      <c r="DIQ13" s="934"/>
      <c r="DIR13" s="934"/>
      <c r="DIS13" s="934"/>
      <c r="DIT13" s="934"/>
      <c r="DIU13" s="934"/>
      <c r="DIV13" s="934"/>
      <c r="DIW13" s="934"/>
      <c r="DIX13" s="934"/>
      <c r="DIY13" s="934"/>
      <c r="DIZ13" s="934"/>
      <c r="DJA13" s="934"/>
      <c r="DJB13" s="934"/>
      <c r="DJC13" s="934"/>
      <c r="DJD13" s="934"/>
      <c r="DJE13" s="934"/>
      <c r="DJF13" s="934"/>
      <c r="DJG13" s="934"/>
      <c r="DJH13" s="934"/>
      <c r="DJI13" s="934"/>
      <c r="DJJ13" s="934"/>
      <c r="DJK13" s="934"/>
      <c r="DJL13" s="934"/>
      <c r="DJM13" s="934"/>
      <c r="DJN13" s="934"/>
      <c r="DJO13" s="934"/>
      <c r="DJP13" s="934"/>
      <c r="DJQ13" s="934"/>
      <c r="DJR13" s="934"/>
      <c r="DJS13" s="934"/>
      <c r="DJT13" s="934"/>
      <c r="DJU13" s="934"/>
      <c r="DJV13" s="934"/>
      <c r="DJW13" s="934"/>
      <c r="DJX13" s="934"/>
      <c r="DJY13" s="934"/>
      <c r="DJZ13" s="934"/>
      <c r="DKA13" s="934"/>
      <c r="DKB13" s="934"/>
      <c r="DKC13" s="934"/>
      <c r="DKD13" s="934"/>
      <c r="DKE13" s="934"/>
      <c r="DKF13" s="934"/>
      <c r="DKG13" s="934"/>
      <c r="DKH13" s="934"/>
      <c r="DKI13" s="934"/>
      <c r="DKJ13" s="934"/>
      <c r="DKK13" s="934"/>
      <c r="DKL13" s="934"/>
      <c r="DKM13" s="934"/>
      <c r="DKN13" s="934"/>
      <c r="DKO13" s="934"/>
      <c r="DKP13" s="934"/>
      <c r="DKQ13" s="934"/>
      <c r="DKR13" s="934"/>
      <c r="DKS13" s="934"/>
      <c r="DKT13" s="934"/>
      <c r="DKU13" s="934"/>
      <c r="DKV13" s="934"/>
      <c r="DKW13" s="934"/>
      <c r="DKX13" s="934"/>
      <c r="DKY13" s="934"/>
      <c r="DKZ13" s="934"/>
      <c r="DLA13" s="934"/>
      <c r="DLB13" s="934"/>
      <c r="DLC13" s="934"/>
      <c r="DLD13" s="934"/>
      <c r="DLE13" s="934"/>
      <c r="DLF13" s="934"/>
      <c r="DLG13" s="934"/>
      <c r="DLH13" s="934"/>
      <c r="DLI13" s="934"/>
      <c r="DLJ13" s="934"/>
      <c r="DLK13" s="934"/>
      <c r="DLL13" s="934"/>
      <c r="DLM13" s="934"/>
      <c r="DLN13" s="934"/>
      <c r="DLO13" s="934"/>
      <c r="DLP13" s="934"/>
      <c r="DLQ13" s="934"/>
      <c r="DLR13" s="934"/>
      <c r="DLS13" s="934"/>
      <c r="DLT13" s="934"/>
      <c r="DLU13" s="934"/>
      <c r="DLV13" s="934"/>
      <c r="DLW13" s="934"/>
      <c r="DLX13" s="934"/>
      <c r="DLY13" s="934"/>
      <c r="DLZ13" s="934"/>
      <c r="DMA13" s="934"/>
      <c r="DMB13" s="934"/>
      <c r="DMC13" s="934"/>
      <c r="DMD13" s="934"/>
      <c r="DME13" s="934"/>
      <c r="DMF13" s="934"/>
      <c r="DMG13" s="934"/>
      <c r="DMH13" s="934"/>
      <c r="DMI13" s="934"/>
      <c r="DMJ13" s="934"/>
      <c r="DMK13" s="934"/>
      <c r="DML13" s="934"/>
      <c r="DMM13" s="934"/>
      <c r="DMN13" s="934"/>
      <c r="DMO13" s="934"/>
      <c r="DMP13" s="934"/>
      <c r="DMQ13" s="934"/>
      <c r="DMR13" s="934"/>
      <c r="DMS13" s="934"/>
      <c r="DMT13" s="934"/>
      <c r="DMU13" s="934"/>
      <c r="DMV13" s="934"/>
      <c r="DMW13" s="934"/>
      <c r="DMX13" s="934"/>
      <c r="DMY13" s="934"/>
      <c r="DMZ13" s="934"/>
      <c r="DNA13" s="934"/>
      <c r="DNB13" s="934"/>
      <c r="DNC13" s="934"/>
      <c r="DND13" s="934"/>
      <c r="DNE13" s="934"/>
      <c r="DNF13" s="934"/>
      <c r="DNG13" s="934"/>
      <c r="DNH13" s="934"/>
      <c r="DNI13" s="934"/>
      <c r="DNJ13" s="934"/>
      <c r="DNK13" s="934"/>
      <c r="DNL13" s="934"/>
      <c r="DNM13" s="934"/>
      <c r="DNN13" s="934"/>
      <c r="DNO13" s="934"/>
      <c r="DNP13" s="934"/>
      <c r="DNQ13" s="934"/>
      <c r="DNR13" s="934"/>
      <c r="DNS13" s="934"/>
      <c r="DNT13" s="934"/>
      <c r="DNU13" s="934"/>
      <c r="DNV13" s="934"/>
      <c r="DNW13" s="934"/>
      <c r="DNX13" s="934"/>
      <c r="DNY13" s="934"/>
      <c r="DNZ13" s="934"/>
      <c r="DOA13" s="934"/>
      <c r="DOB13" s="934"/>
      <c r="DOC13" s="934"/>
      <c r="DOD13" s="934"/>
      <c r="DOE13" s="934"/>
      <c r="DOF13" s="934"/>
      <c r="DOG13" s="934"/>
      <c r="DOH13" s="934"/>
      <c r="DOI13" s="934"/>
      <c r="DOJ13" s="934"/>
      <c r="DOK13" s="934"/>
      <c r="DOL13" s="934"/>
      <c r="DOM13" s="934"/>
      <c r="DON13" s="934"/>
      <c r="DOO13" s="934"/>
      <c r="DOP13" s="934"/>
      <c r="DOQ13" s="934"/>
      <c r="DOR13" s="934"/>
      <c r="DOS13" s="934"/>
      <c r="DOT13" s="934"/>
      <c r="DOU13" s="934"/>
      <c r="DOV13" s="934"/>
      <c r="DOW13" s="934"/>
      <c r="DOX13" s="934"/>
      <c r="DOY13" s="934"/>
      <c r="DOZ13" s="934"/>
      <c r="DPA13" s="934"/>
      <c r="DPB13" s="934"/>
      <c r="DPC13" s="934"/>
      <c r="DPD13" s="934"/>
      <c r="DPE13" s="934"/>
      <c r="DPF13" s="934"/>
      <c r="DPG13" s="934"/>
      <c r="DPH13" s="934"/>
      <c r="DPI13" s="934"/>
      <c r="DPJ13" s="934"/>
      <c r="DPK13" s="934"/>
      <c r="DPL13" s="934"/>
      <c r="DPM13" s="934"/>
      <c r="DPN13" s="934"/>
      <c r="DPO13" s="934"/>
      <c r="DPP13" s="934"/>
      <c r="DPQ13" s="934"/>
      <c r="DPR13" s="934"/>
      <c r="DPS13" s="934"/>
      <c r="DPT13" s="934"/>
      <c r="DPU13" s="934"/>
      <c r="DPV13" s="934"/>
      <c r="DPW13" s="934"/>
      <c r="DPX13" s="934"/>
      <c r="DPY13" s="934"/>
      <c r="DPZ13" s="934"/>
      <c r="DQA13" s="934"/>
      <c r="DQB13" s="934"/>
      <c r="DQC13" s="934"/>
      <c r="DQD13" s="934"/>
      <c r="DQE13" s="934"/>
      <c r="DQF13" s="934"/>
      <c r="DQG13" s="934"/>
      <c r="DQH13" s="934"/>
      <c r="DQI13" s="934"/>
      <c r="DQJ13" s="934"/>
      <c r="DQK13" s="934"/>
      <c r="DQL13" s="934"/>
      <c r="DQM13" s="934"/>
      <c r="DQN13" s="934"/>
      <c r="DQO13" s="934"/>
      <c r="DQP13" s="934"/>
      <c r="DQQ13" s="934"/>
      <c r="DQR13" s="934"/>
      <c r="DQS13" s="934"/>
      <c r="DQT13" s="934"/>
      <c r="DQU13" s="934"/>
      <c r="DQV13" s="934"/>
      <c r="DQW13" s="934"/>
      <c r="DQX13" s="934"/>
      <c r="DQY13" s="934"/>
      <c r="DQZ13" s="934"/>
      <c r="DRA13" s="934"/>
      <c r="DRB13" s="934"/>
      <c r="DRC13" s="934"/>
      <c r="DRD13" s="934"/>
      <c r="DRE13" s="934"/>
      <c r="DRF13" s="934"/>
      <c r="DRG13" s="934"/>
      <c r="DRH13" s="934"/>
      <c r="DRI13" s="934"/>
      <c r="DRJ13" s="934"/>
      <c r="DRK13" s="934"/>
      <c r="DRL13" s="934"/>
      <c r="DRM13" s="934"/>
      <c r="DRN13" s="934"/>
      <c r="DRO13" s="934"/>
      <c r="DRP13" s="934"/>
      <c r="DRQ13" s="934"/>
      <c r="DRR13" s="934"/>
      <c r="DRS13" s="934"/>
      <c r="DRT13" s="934"/>
      <c r="DRU13" s="934"/>
      <c r="DRV13" s="934"/>
      <c r="DRW13" s="934"/>
      <c r="DRX13" s="934"/>
      <c r="DRY13" s="934"/>
      <c r="DRZ13" s="934"/>
      <c r="DSA13" s="934"/>
      <c r="DSB13" s="934"/>
      <c r="DSC13" s="934"/>
      <c r="DSD13" s="934"/>
      <c r="DSE13" s="934"/>
      <c r="DSF13" s="934"/>
      <c r="DSG13" s="934"/>
      <c r="DSH13" s="934"/>
      <c r="DSI13" s="934"/>
      <c r="DSJ13" s="934"/>
      <c r="DSK13" s="934"/>
      <c r="DSL13" s="934"/>
      <c r="DSM13" s="934"/>
      <c r="DSN13" s="934"/>
      <c r="DSO13" s="934"/>
      <c r="DSP13" s="934"/>
      <c r="DSQ13" s="934"/>
      <c r="DSR13" s="934"/>
      <c r="DSS13" s="934"/>
      <c r="DST13" s="934"/>
      <c r="DSU13" s="934"/>
      <c r="DSV13" s="934"/>
      <c r="DSW13" s="934"/>
      <c r="DSX13" s="934"/>
      <c r="DSY13" s="934"/>
      <c r="DSZ13" s="934"/>
      <c r="DTA13" s="934"/>
      <c r="DTB13" s="934"/>
      <c r="DTC13" s="934"/>
      <c r="DTD13" s="934"/>
      <c r="DTE13" s="934"/>
      <c r="DTF13" s="934"/>
      <c r="DTG13" s="934"/>
      <c r="DTH13" s="934"/>
      <c r="DTI13" s="934"/>
      <c r="DTJ13" s="934"/>
      <c r="DTK13" s="934"/>
      <c r="DTL13" s="934"/>
      <c r="DTM13" s="934"/>
      <c r="DTN13" s="934"/>
      <c r="DTO13" s="934"/>
      <c r="DTP13" s="934"/>
      <c r="DTQ13" s="934"/>
      <c r="DTR13" s="934"/>
      <c r="DTS13" s="934"/>
      <c r="DTT13" s="934"/>
      <c r="DTU13" s="934"/>
      <c r="DTV13" s="934"/>
      <c r="DTW13" s="934"/>
      <c r="DTX13" s="934"/>
      <c r="DTY13" s="934"/>
      <c r="DTZ13" s="934"/>
      <c r="DUA13" s="934"/>
      <c r="DUB13" s="934"/>
      <c r="DUC13" s="934"/>
      <c r="DUD13" s="934"/>
      <c r="DUE13" s="934"/>
      <c r="DUF13" s="934"/>
      <c r="DUG13" s="934"/>
      <c r="DUH13" s="934"/>
      <c r="DUI13" s="934"/>
      <c r="DUJ13" s="934"/>
      <c r="DUK13" s="934"/>
      <c r="DUL13" s="934"/>
      <c r="DUM13" s="934"/>
      <c r="DUN13" s="934"/>
      <c r="DUO13" s="934"/>
      <c r="DUP13" s="934"/>
      <c r="DUQ13" s="934"/>
      <c r="DUR13" s="934"/>
      <c r="DUS13" s="934"/>
      <c r="DUT13" s="934"/>
      <c r="DUU13" s="934"/>
      <c r="DUV13" s="934"/>
      <c r="DUW13" s="934"/>
      <c r="DUX13" s="934"/>
      <c r="DUY13" s="934"/>
      <c r="DUZ13" s="934"/>
      <c r="DVA13" s="934"/>
      <c r="DVB13" s="934"/>
      <c r="DVC13" s="934"/>
      <c r="DVD13" s="934"/>
      <c r="DVE13" s="934"/>
      <c r="DVF13" s="934"/>
      <c r="DVG13" s="934"/>
      <c r="DVH13" s="934"/>
      <c r="DVI13" s="934"/>
      <c r="DVJ13" s="934"/>
      <c r="DVK13" s="934"/>
      <c r="DVL13" s="934"/>
      <c r="DVM13" s="934"/>
      <c r="DVN13" s="934"/>
      <c r="DVO13" s="934"/>
      <c r="DVP13" s="934"/>
      <c r="DVQ13" s="934"/>
      <c r="DVR13" s="934"/>
      <c r="DVS13" s="934"/>
      <c r="DVT13" s="934"/>
      <c r="DVU13" s="934"/>
      <c r="DVV13" s="934"/>
      <c r="DVW13" s="934"/>
      <c r="DVX13" s="934"/>
      <c r="DVY13" s="934"/>
      <c r="DVZ13" s="934"/>
      <c r="DWA13" s="934"/>
      <c r="DWB13" s="934"/>
      <c r="DWC13" s="934"/>
      <c r="DWD13" s="934"/>
      <c r="DWE13" s="934"/>
      <c r="DWF13" s="934"/>
      <c r="DWG13" s="934"/>
      <c r="DWH13" s="934"/>
      <c r="DWI13" s="934"/>
      <c r="DWJ13" s="934"/>
      <c r="DWK13" s="934"/>
      <c r="DWL13" s="934"/>
      <c r="DWM13" s="934"/>
      <c r="DWN13" s="934"/>
      <c r="DWO13" s="934"/>
      <c r="DWP13" s="934"/>
      <c r="DWQ13" s="934"/>
      <c r="DWR13" s="934"/>
      <c r="DWS13" s="934"/>
      <c r="DWT13" s="934"/>
      <c r="DWU13" s="934"/>
      <c r="DWV13" s="934"/>
      <c r="DWW13" s="934"/>
      <c r="DWX13" s="934"/>
      <c r="DWY13" s="934"/>
      <c r="DWZ13" s="934"/>
      <c r="DXA13" s="934"/>
      <c r="DXB13" s="934"/>
      <c r="DXC13" s="934"/>
      <c r="DXD13" s="934"/>
      <c r="DXE13" s="934"/>
      <c r="DXF13" s="934"/>
      <c r="DXG13" s="934"/>
      <c r="DXH13" s="934"/>
      <c r="DXI13" s="934"/>
      <c r="DXJ13" s="934"/>
      <c r="DXK13" s="934"/>
      <c r="DXL13" s="934"/>
      <c r="DXM13" s="934"/>
      <c r="DXN13" s="934"/>
      <c r="DXO13" s="934"/>
      <c r="DXP13" s="934"/>
      <c r="DXQ13" s="934"/>
      <c r="DXR13" s="934"/>
      <c r="DXS13" s="934"/>
      <c r="DXT13" s="934"/>
      <c r="DXU13" s="934"/>
      <c r="DXV13" s="934"/>
      <c r="DXW13" s="934"/>
      <c r="DXX13" s="934"/>
      <c r="DXY13" s="934"/>
      <c r="DXZ13" s="934"/>
      <c r="DYA13" s="934"/>
      <c r="DYB13" s="934"/>
      <c r="DYC13" s="934"/>
      <c r="DYD13" s="934"/>
      <c r="DYE13" s="934"/>
      <c r="DYF13" s="934"/>
      <c r="DYG13" s="934"/>
      <c r="DYH13" s="934"/>
      <c r="DYI13" s="934"/>
      <c r="DYJ13" s="934"/>
      <c r="DYK13" s="934"/>
      <c r="DYL13" s="934"/>
      <c r="DYM13" s="934"/>
      <c r="DYN13" s="934"/>
      <c r="DYO13" s="934"/>
      <c r="DYP13" s="934"/>
      <c r="DYQ13" s="934"/>
      <c r="DYR13" s="934"/>
      <c r="DYS13" s="934"/>
      <c r="DYT13" s="934"/>
      <c r="DYU13" s="934"/>
      <c r="DYV13" s="934"/>
      <c r="DYW13" s="934"/>
      <c r="DYX13" s="934"/>
      <c r="DYY13" s="934"/>
      <c r="DYZ13" s="934"/>
      <c r="DZA13" s="934"/>
      <c r="DZB13" s="934"/>
      <c r="DZC13" s="934"/>
      <c r="DZD13" s="934"/>
      <c r="DZE13" s="934"/>
      <c r="DZF13" s="934"/>
      <c r="DZG13" s="934"/>
      <c r="DZH13" s="934"/>
      <c r="DZI13" s="934"/>
      <c r="DZJ13" s="934"/>
      <c r="DZK13" s="934"/>
      <c r="DZL13" s="934"/>
      <c r="DZM13" s="934"/>
      <c r="DZN13" s="934"/>
      <c r="DZO13" s="934"/>
      <c r="DZP13" s="934"/>
      <c r="DZQ13" s="934"/>
      <c r="DZR13" s="934"/>
      <c r="DZS13" s="934"/>
      <c r="DZT13" s="934"/>
      <c r="DZU13" s="934"/>
      <c r="DZV13" s="934"/>
      <c r="DZW13" s="934"/>
      <c r="DZX13" s="934"/>
      <c r="DZY13" s="934"/>
      <c r="DZZ13" s="934"/>
      <c r="EAA13" s="934"/>
      <c r="EAB13" s="934"/>
      <c r="EAC13" s="934"/>
      <c r="EAD13" s="934"/>
      <c r="EAE13" s="934"/>
      <c r="EAF13" s="934"/>
      <c r="EAG13" s="934"/>
      <c r="EAH13" s="934"/>
      <c r="EAI13" s="934"/>
      <c r="EAJ13" s="934"/>
      <c r="EAK13" s="934"/>
      <c r="EAL13" s="934"/>
      <c r="EAM13" s="934"/>
      <c r="EAN13" s="934"/>
      <c r="EAO13" s="934"/>
      <c r="EAP13" s="934"/>
      <c r="EAQ13" s="934"/>
      <c r="EAR13" s="934"/>
      <c r="EAS13" s="934"/>
      <c r="EAT13" s="934"/>
      <c r="EAU13" s="934"/>
      <c r="EAV13" s="934"/>
      <c r="EAW13" s="934"/>
      <c r="EAX13" s="934"/>
      <c r="EAY13" s="934"/>
      <c r="EAZ13" s="934"/>
      <c r="EBA13" s="934"/>
      <c r="EBB13" s="934"/>
      <c r="EBC13" s="934"/>
      <c r="EBD13" s="934"/>
      <c r="EBE13" s="934"/>
      <c r="EBF13" s="934"/>
      <c r="EBG13" s="934"/>
      <c r="EBH13" s="934"/>
      <c r="EBI13" s="934"/>
      <c r="EBJ13" s="934"/>
      <c r="EBK13" s="934"/>
      <c r="EBL13" s="934"/>
      <c r="EBM13" s="934"/>
      <c r="EBN13" s="934"/>
      <c r="EBO13" s="934"/>
      <c r="EBP13" s="934"/>
      <c r="EBQ13" s="934"/>
      <c r="EBR13" s="934"/>
      <c r="EBS13" s="934"/>
      <c r="EBT13" s="934"/>
      <c r="EBU13" s="934"/>
      <c r="EBV13" s="934"/>
      <c r="EBW13" s="934"/>
      <c r="EBX13" s="934"/>
      <c r="EBY13" s="934"/>
      <c r="EBZ13" s="934"/>
      <c r="ECA13" s="934"/>
      <c r="ECB13" s="934"/>
      <c r="ECC13" s="934"/>
      <c r="ECD13" s="934"/>
      <c r="ECE13" s="934"/>
      <c r="ECF13" s="934"/>
      <c r="ECG13" s="934"/>
      <c r="ECH13" s="934"/>
      <c r="ECI13" s="934"/>
      <c r="ECJ13" s="934"/>
      <c r="ECK13" s="934"/>
      <c r="ECL13" s="934"/>
      <c r="ECM13" s="934"/>
      <c r="ECN13" s="934"/>
      <c r="ECO13" s="934"/>
      <c r="ECP13" s="934"/>
      <c r="ECQ13" s="934"/>
      <c r="ECR13" s="934"/>
      <c r="ECS13" s="934"/>
      <c r="ECT13" s="934"/>
      <c r="ECU13" s="934"/>
      <c r="ECV13" s="934"/>
      <c r="ECW13" s="934"/>
      <c r="ECX13" s="934"/>
      <c r="ECY13" s="934"/>
      <c r="ECZ13" s="934"/>
      <c r="EDA13" s="934"/>
      <c r="EDB13" s="934"/>
      <c r="EDC13" s="934"/>
      <c r="EDD13" s="934"/>
      <c r="EDE13" s="934"/>
      <c r="EDF13" s="934"/>
      <c r="EDG13" s="934"/>
      <c r="EDH13" s="934"/>
      <c r="EDI13" s="934"/>
      <c r="EDJ13" s="934"/>
      <c r="EDK13" s="934"/>
      <c r="EDL13" s="934"/>
      <c r="EDM13" s="934"/>
      <c r="EDN13" s="934"/>
      <c r="EDO13" s="934"/>
      <c r="EDP13" s="934"/>
      <c r="EDQ13" s="934"/>
      <c r="EDR13" s="934"/>
      <c r="EDS13" s="934"/>
      <c r="EDT13" s="934"/>
      <c r="EDU13" s="934"/>
      <c r="EDV13" s="934"/>
      <c r="EDW13" s="934"/>
      <c r="EDX13" s="934"/>
      <c r="EDY13" s="934"/>
      <c r="EDZ13" s="934"/>
      <c r="EEA13" s="934"/>
      <c r="EEB13" s="934"/>
      <c r="EEC13" s="934"/>
      <c r="EED13" s="934"/>
      <c r="EEE13" s="934"/>
      <c r="EEF13" s="934"/>
      <c r="EEG13" s="934"/>
      <c r="EEH13" s="934"/>
      <c r="EEI13" s="934"/>
      <c r="EEJ13" s="934"/>
      <c r="EEK13" s="934"/>
      <c r="EEL13" s="934"/>
      <c r="EEM13" s="934"/>
      <c r="EEN13" s="934"/>
      <c r="EEO13" s="934"/>
      <c r="EEP13" s="934"/>
      <c r="EEQ13" s="934"/>
      <c r="EER13" s="934"/>
      <c r="EES13" s="934"/>
      <c r="EET13" s="934"/>
      <c r="EEU13" s="934"/>
      <c r="EEV13" s="934"/>
      <c r="EEW13" s="934"/>
      <c r="EEX13" s="934"/>
      <c r="EEY13" s="934"/>
      <c r="EEZ13" s="934"/>
      <c r="EFA13" s="934"/>
      <c r="EFB13" s="934"/>
      <c r="EFC13" s="934"/>
      <c r="EFD13" s="934"/>
      <c r="EFE13" s="934"/>
      <c r="EFF13" s="934"/>
      <c r="EFG13" s="934"/>
      <c r="EFH13" s="934"/>
      <c r="EFI13" s="934"/>
      <c r="EFJ13" s="934"/>
      <c r="EFK13" s="934"/>
      <c r="EFL13" s="934"/>
      <c r="EFM13" s="934"/>
      <c r="EFN13" s="934"/>
      <c r="EFO13" s="934"/>
      <c r="EFP13" s="934"/>
      <c r="EFQ13" s="934"/>
      <c r="EFR13" s="934"/>
      <c r="EFS13" s="934"/>
      <c r="EFT13" s="934"/>
      <c r="EFU13" s="934"/>
      <c r="EFV13" s="934"/>
      <c r="EFW13" s="934"/>
      <c r="EFX13" s="934"/>
      <c r="EFY13" s="934"/>
      <c r="EFZ13" s="934"/>
      <c r="EGA13" s="934"/>
      <c r="EGB13" s="934"/>
      <c r="EGC13" s="934"/>
      <c r="EGD13" s="934"/>
      <c r="EGE13" s="934"/>
      <c r="EGF13" s="934"/>
      <c r="EGG13" s="934"/>
      <c r="EGH13" s="934"/>
      <c r="EGI13" s="934"/>
      <c r="EGJ13" s="934"/>
      <c r="EGK13" s="934"/>
      <c r="EGL13" s="934"/>
      <c r="EGM13" s="934"/>
      <c r="EGN13" s="934"/>
      <c r="EGO13" s="934"/>
      <c r="EGP13" s="934"/>
      <c r="EGQ13" s="934"/>
      <c r="EGR13" s="934"/>
      <c r="EGS13" s="934"/>
      <c r="EGT13" s="934"/>
      <c r="EGU13" s="934"/>
      <c r="EGV13" s="934"/>
      <c r="EGW13" s="934"/>
      <c r="EGX13" s="934"/>
      <c r="EGY13" s="934"/>
      <c r="EGZ13" s="934"/>
      <c r="EHA13" s="934"/>
      <c r="EHB13" s="934"/>
      <c r="EHC13" s="934"/>
      <c r="EHD13" s="934"/>
      <c r="EHE13" s="934"/>
      <c r="EHF13" s="934"/>
      <c r="EHG13" s="934"/>
      <c r="EHH13" s="934"/>
      <c r="EHI13" s="934"/>
      <c r="EHJ13" s="934"/>
      <c r="EHK13" s="934"/>
      <c r="EHL13" s="934"/>
      <c r="EHM13" s="934"/>
      <c r="EHN13" s="934"/>
      <c r="EHO13" s="934"/>
      <c r="EHP13" s="934"/>
      <c r="EHQ13" s="934"/>
      <c r="EHR13" s="934"/>
      <c r="EHS13" s="934"/>
      <c r="EHT13" s="934"/>
      <c r="EHU13" s="934"/>
      <c r="EHV13" s="934"/>
      <c r="EHW13" s="934"/>
      <c r="EHX13" s="934"/>
      <c r="EHY13" s="934"/>
      <c r="EHZ13" s="934"/>
      <c r="EIA13" s="934"/>
      <c r="EIB13" s="934"/>
      <c r="EIC13" s="934"/>
      <c r="EID13" s="934"/>
      <c r="EIE13" s="934"/>
      <c r="EIF13" s="934"/>
      <c r="EIG13" s="934"/>
      <c r="EIH13" s="934"/>
      <c r="EII13" s="934"/>
      <c r="EIJ13" s="934"/>
      <c r="EIK13" s="934"/>
      <c r="EIL13" s="934"/>
      <c r="EIM13" s="934"/>
      <c r="EIN13" s="934"/>
      <c r="EIO13" s="934"/>
      <c r="EIP13" s="934"/>
      <c r="EIQ13" s="934"/>
      <c r="EIR13" s="934"/>
      <c r="EIS13" s="934"/>
      <c r="EIT13" s="934"/>
      <c r="EIU13" s="934"/>
      <c r="EIV13" s="934"/>
      <c r="EIW13" s="934"/>
      <c r="EIX13" s="934"/>
      <c r="EIY13" s="934"/>
      <c r="EIZ13" s="934"/>
      <c r="EJA13" s="934"/>
      <c r="EJB13" s="934"/>
      <c r="EJC13" s="934"/>
      <c r="EJD13" s="934"/>
      <c r="EJE13" s="934"/>
      <c r="EJF13" s="934"/>
      <c r="EJG13" s="934"/>
      <c r="EJH13" s="934"/>
      <c r="EJI13" s="934"/>
      <c r="EJJ13" s="934"/>
      <c r="EJK13" s="934"/>
      <c r="EJL13" s="934"/>
      <c r="EJM13" s="934"/>
      <c r="EJN13" s="934"/>
      <c r="EJO13" s="934"/>
      <c r="EJP13" s="934"/>
      <c r="EJQ13" s="934"/>
      <c r="EJR13" s="934"/>
      <c r="EJS13" s="934"/>
      <c r="EJT13" s="934"/>
      <c r="EJU13" s="934"/>
      <c r="EJV13" s="934"/>
      <c r="EJW13" s="934"/>
      <c r="EJX13" s="934"/>
      <c r="EJY13" s="934"/>
      <c r="EJZ13" s="934"/>
      <c r="EKA13" s="934"/>
      <c r="EKB13" s="934"/>
      <c r="EKC13" s="934"/>
      <c r="EKD13" s="934"/>
      <c r="EKE13" s="934"/>
      <c r="EKF13" s="934"/>
      <c r="EKG13" s="934"/>
      <c r="EKH13" s="934"/>
      <c r="EKI13" s="934"/>
      <c r="EKJ13" s="934"/>
      <c r="EKK13" s="934"/>
      <c r="EKL13" s="934"/>
      <c r="EKM13" s="934"/>
      <c r="EKN13" s="934"/>
      <c r="EKO13" s="934"/>
      <c r="EKP13" s="934"/>
      <c r="EKQ13" s="934"/>
      <c r="EKR13" s="934"/>
      <c r="EKS13" s="934"/>
      <c r="EKT13" s="934"/>
      <c r="EKU13" s="934"/>
      <c r="EKV13" s="934"/>
      <c r="EKW13" s="934"/>
      <c r="EKX13" s="934"/>
      <c r="EKY13" s="934"/>
      <c r="EKZ13" s="934"/>
      <c r="ELA13" s="934"/>
      <c r="ELB13" s="934"/>
      <c r="ELC13" s="934"/>
      <c r="ELD13" s="934"/>
      <c r="ELE13" s="934"/>
      <c r="ELF13" s="934"/>
      <c r="ELG13" s="934"/>
      <c r="ELH13" s="934"/>
      <c r="ELI13" s="934"/>
      <c r="ELJ13" s="934"/>
      <c r="ELK13" s="934"/>
      <c r="ELL13" s="934"/>
      <c r="ELM13" s="934"/>
      <c r="ELN13" s="934"/>
      <c r="ELO13" s="934"/>
      <c r="ELP13" s="934"/>
      <c r="ELQ13" s="934"/>
      <c r="ELR13" s="934"/>
      <c r="ELS13" s="934"/>
      <c r="ELT13" s="934"/>
      <c r="ELU13" s="934"/>
      <c r="ELV13" s="934"/>
      <c r="ELW13" s="934"/>
      <c r="ELX13" s="934"/>
      <c r="ELY13" s="934"/>
      <c r="ELZ13" s="934"/>
      <c r="EMA13" s="934"/>
      <c r="EMB13" s="934"/>
      <c r="EMC13" s="934"/>
      <c r="EMD13" s="934"/>
      <c r="EME13" s="934"/>
      <c r="EMF13" s="934"/>
      <c r="EMG13" s="934"/>
      <c r="EMH13" s="934"/>
      <c r="EMI13" s="934"/>
      <c r="EMJ13" s="934"/>
      <c r="EMK13" s="934"/>
      <c r="EML13" s="934"/>
      <c r="EMM13" s="934"/>
      <c r="EMN13" s="934"/>
      <c r="EMO13" s="934"/>
      <c r="EMP13" s="934"/>
      <c r="EMQ13" s="934"/>
      <c r="EMR13" s="934"/>
      <c r="EMS13" s="934"/>
      <c r="EMT13" s="934"/>
      <c r="EMU13" s="934"/>
      <c r="EMV13" s="934"/>
      <c r="EMW13" s="934"/>
      <c r="EMX13" s="934"/>
      <c r="EMY13" s="934"/>
      <c r="EMZ13" s="934"/>
      <c r="ENA13" s="934"/>
      <c r="ENB13" s="934"/>
      <c r="ENC13" s="934"/>
      <c r="END13" s="934"/>
      <c r="ENE13" s="934"/>
      <c r="ENF13" s="934"/>
      <c r="ENG13" s="934"/>
      <c r="ENH13" s="934"/>
      <c r="ENI13" s="934"/>
      <c r="ENJ13" s="934"/>
      <c r="ENK13" s="934"/>
      <c r="ENL13" s="934"/>
      <c r="ENM13" s="934"/>
      <c r="ENN13" s="934"/>
      <c r="ENO13" s="934"/>
      <c r="ENP13" s="934"/>
      <c r="ENQ13" s="934"/>
      <c r="ENR13" s="934"/>
      <c r="ENS13" s="934"/>
      <c r="ENT13" s="934"/>
      <c r="ENU13" s="934"/>
      <c r="ENV13" s="934"/>
      <c r="ENW13" s="934"/>
      <c r="ENX13" s="934"/>
      <c r="ENY13" s="934"/>
      <c r="ENZ13" s="934"/>
      <c r="EOA13" s="934"/>
      <c r="EOB13" s="934"/>
      <c r="EOC13" s="934"/>
      <c r="EOD13" s="934"/>
      <c r="EOE13" s="934"/>
      <c r="EOF13" s="934"/>
      <c r="EOG13" s="934"/>
      <c r="EOH13" s="934"/>
      <c r="EOI13" s="934"/>
      <c r="EOJ13" s="934"/>
      <c r="EOK13" s="934"/>
      <c r="EOL13" s="934"/>
      <c r="EOM13" s="934"/>
      <c r="EON13" s="934"/>
      <c r="EOO13" s="934"/>
      <c r="EOP13" s="934"/>
      <c r="EOQ13" s="934"/>
      <c r="EOR13" s="934"/>
      <c r="EOS13" s="934"/>
      <c r="EOT13" s="934"/>
      <c r="EOU13" s="934"/>
      <c r="EOV13" s="934"/>
      <c r="EOW13" s="934"/>
      <c r="EOX13" s="934"/>
      <c r="EOY13" s="934"/>
      <c r="EOZ13" s="934"/>
      <c r="EPA13" s="934"/>
      <c r="EPB13" s="934"/>
      <c r="EPC13" s="934"/>
      <c r="EPD13" s="934"/>
      <c r="EPE13" s="934"/>
      <c r="EPF13" s="934"/>
      <c r="EPG13" s="934"/>
      <c r="EPH13" s="934"/>
      <c r="EPI13" s="934"/>
      <c r="EPJ13" s="934"/>
      <c r="EPK13" s="934"/>
      <c r="EPL13" s="934"/>
      <c r="EPM13" s="934"/>
      <c r="EPN13" s="934"/>
      <c r="EPO13" s="934"/>
      <c r="EPP13" s="934"/>
      <c r="EPQ13" s="934"/>
      <c r="EPR13" s="934"/>
      <c r="EPS13" s="934"/>
      <c r="EPT13" s="934"/>
      <c r="EPU13" s="934"/>
      <c r="EPV13" s="934"/>
      <c r="EPW13" s="934"/>
      <c r="EPX13" s="934"/>
      <c r="EPY13" s="934"/>
      <c r="EPZ13" s="934"/>
      <c r="EQA13" s="934"/>
      <c r="EQB13" s="934"/>
      <c r="EQC13" s="934"/>
      <c r="EQD13" s="934"/>
      <c r="EQE13" s="934"/>
      <c r="EQF13" s="934"/>
      <c r="EQG13" s="934"/>
      <c r="EQH13" s="934"/>
      <c r="EQI13" s="934"/>
      <c r="EQJ13" s="934"/>
      <c r="EQK13" s="934"/>
      <c r="EQL13" s="934"/>
      <c r="EQM13" s="934"/>
      <c r="EQN13" s="934"/>
      <c r="EQO13" s="934"/>
      <c r="EQP13" s="934"/>
      <c r="EQQ13" s="934"/>
      <c r="EQR13" s="934"/>
      <c r="EQS13" s="934"/>
      <c r="EQT13" s="934"/>
      <c r="EQU13" s="934"/>
      <c r="EQV13" s="934"/>
      <c r="EQW13" s="934"/>
      <c r="EQX13" s="934"/>
      <c r="EQY13" s="934"/>
      <c r="EQZ13" s="934"/>
      <c r="ERA13" s="934"/>
      <c r="ERB13" s="934"/>
      <c r="ERC13" s="934"/>
      <c r="ERD13" s="934"/>
      <c r="ERE13" s="934"/>
      <c r="ERF13" s="934"/>
      <c r="ERG13" s="934"/>
      <c r="ERH13" s="934"/>
      <c r="ERI13" s="934"/>
      <c r="ERJ13" s="934"/>
      <c r="ERK13" s="934"/>
      <c r="ERL13" s="934"/>
      <c r="ERM13" s="934"/>
      <c r="ERN13" s="934"/>
      <c r="ERO13" s="934"/>
      <c r="ERP13" s="934"/>
      <c r="ERQ13" s="934"/>
      <c r="ERR13" s="934"/>
      <c r="ERS13" s="934"/>
      <c r="ERT13" s="934"/>
      <c r="ERU13" s="934"/>
      <c r="ERV13" s="934"/>
      <c r="ERW13" s="934"/>
      <c r="ERX13" s="934"/>
      <c r="ERY13" s="934"/>
      <c r="ERZ13" s="934"/>
      <c r="ESA13" s="934"/>
      <c r="ESB13" s="934"/>
      <c r="ESC13" s="934"/>
      <c r="ESD13" s="934"/>
      <c r="ESE13" s="934"/>
      <c r="ESF13" s="934"/>
      <c r="ESG13" s="934"/>
      <c r="ESH13" s="934"/>
      <c r="ESI13" s="934"/>
      <c r="ESJ13" s="934"/>
      <c r="ESK13" s="934"/>
      <c r="ESL13" s="934"/>
      <c r="ESM13" s="934"/>
      <c r="ESN13" s="934"/>
      <c r="ESO13" s="934"/>
      <c r="ESP13" s="934"/>
      <c r="ESQ13" s="934"/>
      <c r="ESR13" s="934"/>
      <c r="ESS13" s="934"/>
      <c r="EST13" s="934"/>
      <c r="ESU13" s="934"/>
      <c r="ESV13" s="934"/>
      <c r="ESW13" s="934"/>
      <c r="ESX13" s="934"/>
      <c r="ESY13" s="934"/>
      <c r="ESZ13" s="934"/>
      <c r="ETA13" s="934"/>
      <c r="ETB13" s="934"/>
      <c r="ETC13" s="934"/>
      <c r="ETD13" s="934"/>
      <c r="ETE13" s="934"/>
      <c r="ETF13" s="934"/>
      <c r="ETG13" s="934"/>
      <c r="ETH13" s="934"/>
      <c r="ETI13" s="934"/>
      <c r="ETJ13" s="934"/>
      <c r="ETK13" s="934"/>
      <c r="ETL13" s="934"/>
      <c r="ETM13" s="934"/>
      <c r="ETN13" s="934"/>
      <c r="ETO13" s="934"/>
      <c r="ETP13" s="934"/>
      <c r="ETQ13" s="934"/>
      <c r="ETR13" s="934"/>
      <c r="ETS13" s="934"/>
      <c r="ETT13" s="934"/>
      <c r="ETU13" s="934"/>
      <c r="ETV13" s="934"/>
      <c r="ETW13" s="934"/>
      <c r="ETX13" s="934"/>
      <c r="ETY13" s="934"/>
      <c r="ETZ13" s="934"/>
      <c r="EUA13" s="934"/>
      <c r="EUB13" s="934"/>
      <c r="EUC13" s="934"/>
      <c r="EUD13" s="934"/>
      <c r="EUE13" s="934"/>
      <c r="EUF13" s="934"/>
      <c r="EUG13" s="934"/>
      <c r="EUH13" s="934"/>
      <c r="EUI13" s="934"/>
      <c r="EUJ13" s="934"/>
      <c r="EUK13" s="934"/>
      <c r="EUL13" s="934"/>
      <c r="EUM13" s="934"/>
      <c r="EUN13" s="934"/>
      <c r="EUO13" s="934"/>
      <c r="EUP13" s="934"/>
      <c r="EUQ13" s="934"/>
      <c r="EUR13" s="934"/>
      <c r="EUS13" s="934"/>
      <c r="EUT13" s="934"/>
      <c r="EUU13" s="934"/>
      <c r="EUV13" s="934"/>
      <c r="EUW13" s="934"/>
      <c r="EUX13" s="934"/>
      <c r="EUY13" s="934"/>
      <c r="EUZ13" s="934"/>
      <c r="EVA13" s="934"/>
      <c r="EVB13" s="934"/>
      <c r="EVC13" s="934"/>
      <c r="EVD13" s="934"/>
      <c r="EVE13" s="934"/>
      <c r="EVF13" s="934"/>
      <c r="EVG13" s="934"/>
      <c r="EVH13" s="934"/>
      <c r="EVI13" s="934"/>
      <c r="EVJ13" s="934"/>
      <c r="EVK13" s="934"/>
      <c r="EVL13" s="934"/>
      <c r="EVM13" s="934"/>
      <c r="EVN13" s="934"/>
      <c r="EVO13" s="934"/>
      <c r="EVP13" s="934"/>
      <c r="EVQ13" s="934"/>
      <c r="EVR13" s="934"/>
      <c r="EVS13" s="934"/>
      <c r="EVT13" s="934"/>
      <c r="EVU13" s="934"/>
      <c r="EVV13" s="934"/>
      <c r="EVW13" s="934"/>
      <c r="EVX13" s="934"/>
      <c r="EVY13" s="934"/>
      <c r="EVZ13" s="934"/>
      <c r="EWA13" s="934"/>
      <c r="EWB13" s="934"/>
      <c r="EWC13" s="934"/>
      <c r="EWD13" s="934"/>
      <c r="EWE13" s="934"/>
      <c r="EWF13" s="934"/>
      <c r="EWG13" s="934"/>
      <c r="EWH13" s="934"/>
      <c r="EWI13" s="934"/>
      <c r="EWJ13" s="934"/>
      <c r="EWK13" s="934"/>
      <c r="EWL13" s="934"/>
      <c r="EWM13" s="934"/>
      <c r="EWN13" s="934"/>
      <c r="EWO13" s="934"/>
      <c r="EWP13" s="934"/>
      <c r="EWQ13" s="934"/>
      <c r="EWR13" s="934"/>
      <c r="EWS13" s="934"/>
      <c r="EWT13" s="934"/>
      <c r="EWU13" s="934"/>
      <c r="EWV13" s="934"/>
      <c r="EWW13" s="934"/>
      <c r="EWX13" s="934"/>
      <c r="EWY13" s="934"/>
      <c r="EWZ13" s="934"/>
      <c r="EXA13" s="934"/>
      <c r="EXB13" s="934"/>
      <c r="EXC13" s="934"/>
      <c r="EXD13" s="934"/>
      <c r="EXE13" s="934"/>
      <c r="EXF13" s="934"/>
      <c r="EXG13" s="934"/>
      <c r="EXH13" s="934"/>
      <c r="EXI13" s="934"/>
      <c r="EXJ13" s="934"/>
      <c r="EXK13" s="934"/>
      <c r="EXL13" s="934"/>
      <c r="EXM13" s="934"/>
      <c r="EXN13" s="934"/>
      <c r="EXO13" s="934"/>
      <c r="EXP13" s="934"/>
      <c r="EXQ13" s="934"/>
      <c r="EXR13" s="934"/>
      <c r="EXS13" s="934"/>
      <c r="EXT13" s="934"/>
      <c r="EXU13" s="934"/>
      <c r="EXV13" s="934"/>
      <c r="EXW13" s="934"/>
      <c r="EXX13" s="934"/>
      <c r="EXY13" s="934"/>
      <c r="EXZ13" s="934"/>
      <c r="EYA13" s="934"/>
      <c r="EYB13" s="934"/>
      <c r="EYC13" s="934"/>
      <c r="EYD13" s="934"/>
      <c r="EYE13" s="934"/>
      <c r="EYF13" s="934"/>
      <c r="EYG13" s="934"/>
      <c r="EYH13" s="934"/>
      <c r="EYI13" s="934"/>
      <c r="EYJ13" s="934"/>
      <c r="EYK13" s="934"/>
      <c r="EYL13" s="934"/>
      <c r="EYM13" s="934"/>
      <c r="EYN13" s="934"/>
      <c r="EYO13" s="934"/>
      <c r="EYP13" s="934"/>
      <c r="EYQ13" s="934"/>
      <c r="EYR13" s="934"/>
      <c r="EYS13" s="934"/>
      <c r="EYT13" s="934"/>
      <c r="EYU13" s="934"/>
      <c r="EYV13" s="934"/>
      <c r="EYW13" s="934"/>
      <c r="EYX13" s="934"/>
      <c r="EYY13" s="934"/>
      <c r="EYZ13" s="934"/>
      <c r="EZA13" s="934"/>
      <c r="EZB13" s="934"/>
      <c r="EZC13" s="934"/>
      <c r="EZD13" s="934"/>
      <c r="EZE13" s="934"/>
      <c r="EZF13" s="934"/>
      <c r="EZG13" s="934"/>
      <c r="EZH13" s="934"/>
      <c r="EZI13" s="934"/>
      <c r="EZJ13" s="934"/>
      <c r="EZK13" s="934"/>
      <c r="EZL13" s="934"/>
      <c r="EZM13" s="934"/>
      <c r="EZN13" s="934"/>
      <c r="EZO13" s="934"/>
      <c r="EZP13" s="934"/>
      <c r="EZQ13" s="934"/>
      <c r="EZR13" s="934"/>
      <c r="EZS13" s="934"/>
      <c r="EZT13" s="934"/>
      <c r="EZU13" s="934"/>
      <c r="EZV13" s="934"/>
      <c r="EZW13" s="934"/>
      <c r="EZX13" s="934"/>
      <c r="EZY13" s="934"/>
      <c r="EZZ13" s="934"/>
      <c r="FAA13" s="934"/>
      <c r="FAB13" s="934"/>
      <c r="FAC13" s="934"/>
      <c r="FAD13" s="934"/>
      <c r="FAE13" s="934"/>
      <c r="FAF13" s="934"/>
      <c r="FAG13" s="934"/>
      <c r="FAH13" s="934"/>
      <c r="FAI13" s="934"/>
      <c r="FAJ13" s="934"/>
      <c r="FAK13" s="934"/>
      <c r="FAL13" s="934"/>
      <c r="FAM13" s="934"/>
      <c r="FAN13" s="934"/>
      <c r="FAO13" s="934"/>
      <c r="FAP13" s="934"/>
      <c r="FAQ13" s="934"/>
      <c r="FAR13" s="934"/>
      <c r="FAS13" s="934"/>
      <c r="FAT13" s="934"/>
      <c r="FAU13" s="934"/>
      <c r="FAV13" s="934"/>
      <c r="FAW13" s="934"/>
      <c r="FAX13" s="934"/>
      <c r="FAY13" s="934"/>
      <c r="FAZ13" s="934"/>
      <c r="FBA13" s="934"/>
      <c r="FBB13" s="934"/>
      <c r="FBC13" s="934"/>
      <c r="FBD13" s="934"/>
      <c r="FBE13" s="934"/>
      <c r="FBF13" s="934"/>
      <c r="FBG13" s="934"/>
      <c r="FBH13" s="934"/>
      <c r="FBI13" s="934"/>
      <c r="FBJ13" s="934"/>
      <c r="FBK13" s="934"/>
      <c r="FBL13" s="934"/>
      <c r="FBM13" s="934"/>
      <c r="FBN13" s="934"/>
      <c r="FBO13" s="934"/>
      <c r="FBP13" s="934"/>
      <c r="FBQ13" s="934"/>
      <c r="FBR13" s="934"/>
      <c r="FBS13" s="934"/>
      <c r="FBT13" s="934"/>
      <c r="FBU13" s="934"/>
      <c r="FBV13" s="934"/>
      <c r="FBW13" s="934"/>
      <c r="FBX13" s="934"/>
      <c r="FBY13" s="934"/>
      <c r="FBZ13" s="934"/>
      <c r="FCA13" s="934"/>
      <c r="FCB13" s="934"/>
      <c r="FCC13" s="934"/>
      <c r="FCD13" s="934"/>
      <c r="FCE13" s="934"/>
      <c r="FCF13" s="934"/>
      <c r="FCG13" s="934"/>
      <c r="FCH13" s="934"/>
      <c r="FCI13" s="934"/>
      <c r="FCJ13" s="934"/>
      <c r="FCK13" s="934"/>
      <c r="FCL13" s="934"/>
      <c r="FCM13" s="934"/>
      <c r="FCN13" s="934"/>
      <c r="FCO13" s="934"/>
      <c r="FCP13" s="934"/>
      <c r="FCQ13" s="934"/>
      <c r="FCR13" s="934"/>
      <c r="FCS13" s="934"/>
      <c r="FCT13" s="934"/>
      <c r="FCU13" s="934"/>
      <c r="FCV13" s="934"/>
      <c r="FCW13" s="934"/>
      <c r="FCX13" s="934"/>
      <c r="FCY13" s="934"/>
      <c r="FCZ13" s="934"/>
      <c r="FDA13" s="934"/>
      <c r="FDB13" s="934"/>
      <c r="FDC13" s="934"/>
      <c r="FDD13" s="934"/>
      <c r="FDE13" s="934"/>
      <c r="FDF13" s="934"/>
      <c r="FDG13" s="934"/>
      <c r="FDH13" s="934"/>
      <c r="FDI13" s="934"/>
      <c r="FDJ13" s="934"/>
      <c r="FDK13" s="934"/>
      <c r="FDL13" s="934"/>
      <c r="FDM13" s="934"/>
      <c r="FDN13" s="934"/>
      <c r="FDO13" s="934"/>
      <c r="FDP13" s="934"/>
      <c r="FDQ13" s="934"/>
      <c r="FDR13" s="934"/>
      <c r="FDS13" s="934"/>
      <c r="FDT13" s="934"/>
      <c r="FDU13" s="934"/>
      <c r="FDV13" s="934"/>
      <c r="FDW13" s="934"/>
      <c r="FDX13" s="934"/>
      <c r="FDY13" s="934"/>
      <c r="FDZ13" s="934"/>
      <c r="FEA13" s="934"/>
      <c r="FEB13" s="934"/>
      <c r="FEC13" s="934"/>
      <c r="FED13" s="934"/>
      <c r="FEE13" s="934"/>
      <c r="FEF13" s="934"/>
      <c r="FEG13" s="934"/>
      <c r="FEH13" s="934"/>
      <c r="FEI13" s="934"/>
      <c r="FEJ13" s="934"/>
      <c r="FEK13" s="934"/>
      <c r="FEL13" s="934"/>
      <c r="FEM13" s="934"/>
      <c r="FEN13" s="934"/>
      <c r="FEO13" s="934"/>
      <c r="FEP13" s="934"/>
      <c r="FEQ13" s="934"/>
      <c r="FER13" s="934"/>
      <c r="FES13" s="934"/>
      <c r="FET13" s="934"/>
      <c r="FEU13" s="934"/>
      <c r="FEV13" s="934"/>
      <c r="FEW13" s="934"/>
      <c r="FEX13" s="934"/>
      <c r="FEY13" s="934"/>
      <c r="FEZ13" s="934"/>
      <c r="FFA13" s="934"/>
      <c r="FFB13" s="934"/>
      <c r="FFC13" s="934"/>
      <c r="FFD13" s="934"/>
      <c r="FFE13" s="934"/>
      <c r="FFF13" s="934"/>
      <c r="FFG13" s="934"/>
      <c r="FFH13" s="934"/>
      <c r="FFI13" s="934"/>
      <c r="FFJ13" s="934"/>
      <c r="FFK13" s="934"/>
      <c r="FFL13" s="934"/>
      <c r="FFM13" s="934"/>
      <c r="FFN13" s="934"/>
      <c r="FFO13" s="934"/>
      <c r="FFP13" s="934"/>
      <c r="FFQ13" s="934"/>
      <c r="FFR13" s="934"/>
      <c r="FFS13" s="934"/>
      <c r="FFT13" s="934"/>
      <c r="FFU13" s="934"/>
      <c r="FFV13" s="934"/>
      <c r="FFW13" s="934"/>
      <c r="FFX13" s="934"/>
      <c r="FFY13" s="934"/>
      <c r="FFZ13" s="934"/>
      <c r="FGA13" s="934"/>
      <c r="FGB13" s="934"/>
      <c r="FGC13" s="934"/>
      <c r="FGD13" s="934"/>
      <c r="FGE13" s="934"/>
      <c r="FGF13" s="934"/>
      <c r="FGG13" s="934"/>
      <c r="FGH13" s="934"/>
      <c r="FGI13" s="934"/>
      <c r="FGJ13" s="934"/>
      <c r="FGK13" s="934"/>
      <c r="FGL13" s="934"/>
      <c r="FGM13" s="934"/>
      <c r="FGN13" s="934"/>
      <c r="FGO13" s="934"/>
      <c r="FGP13" s="934"/>
      <c r="FGQ13" s="934"/>
      <c r="FGR13" s="934"/>
      <c r="FGS13" s="934"/>
      <c r="FGT13" s="934"/>
      <c r="FGU13" s="934"/>
      <c r="FGV13" s="934"/>
      <c r="FGW13" s="934"/>
      <c r="FGX13" s="934"/>
      <c r="FGY13" s="934"/>
      <c r="FGZ13" s="934"/>
      <c r="FHA13" s="934"/>
      <c r="FHB13" s="934"/>
      <c r="FHC13" s="934"/>
      <c r="FHD13" s="934"/>
      <c r="FHE13" s="934"/>
      <c r="FHF13" s="934"/>
      <c r="FHG13" s="934"/>
      <c r="FHH13" s="934"/>
      <c r="FHI13" s="934"/>
      <c r="FHJ13" s="934"/>
      <c r="FHK13" s="934"/>
      <c r="FHL13" s="934"/>
      <c r="FHM13" s="934"/>
      <c r="FHN13" s="934"/>
      <c r="FHO13" s="934"/>
      <c r="FHP13" s="934"/>
      <c r="FHQ13" s="934"/>
      <c r="FHR13" s="934"/>
      <c r="FHS13" s="934"/>
      <c r="FHT13" s="934"/>
      <c r="FHU13" s="934"/>
      <c r="FHV13" s="934"/>
      <c r="FHW13" s="934"/>
      <c r="FHX13" s="934"/>
      <c r="FHY13" s="934"/>
      <c r="FHZ13" s="934"/>
      <c r="FIA13" s="934"/>
      <c r="FIB13" s="934"/>
      <c r="FIC13" s="934"/>
      <c r="FID13" s="934"/>
      <c r="FIE13" s="934"/>
      <c r="FIF13" s="934"/>
      <c r="FIG13" s="934"/>
      <c r="FIH13" s="934"/>
      <c r="FII13" s="934"/>
      <c r="FIJ13" s="934"/>
      <c r="FIK13" s="934"/>
      <c r="FIL13" s="934"/>
      <c r="FIM13" s="934"/>
      <c r="FIN13" s="934"/>
      <c r="FIO13" s="934"/>
      <c r="FIP13" s="934"/>
      <c r="FIQ13" s="934"/>
      <c r="FIR13" s="934"/>
      <c r="FIS13" s="934"/>
      <c r="FIT13" s="934"/>
      <c r="FIU13" s="934"/>
      <c r="FIV13" s="934"/>
      <c r="FIW13" s="934"/>
      <c r="FIX13" s="934"/>
      <c r="FIY13" s="934"/>
      <c r="FIZ13" s="934"/>
      <c r="FJA13" s="934"/>
      <c r="FJB13" s="934"/>
      <c r="FJC13" s="934"/>
      <c r="FJD13" s="934"/>
      <c r="FJE13" s="934"/>
      <c r="FJF13" s="934"/>
      <c r="FJG13" s="934"/>
      <c r="FJH13" s="934"/>
      <c r="FJI13" s="934"/>
      <c r="FJJ13" s="934"/>
      <c r="FJK13" s="934"/>
      <c r="FJL13" s="934"/>
      <c r="FJM13" s="934"/>
      <c r="FJN13" s="934"/>
      <c r="FJO13" s="934"/>
      <c r="FJP13" s="934"/>
      <c r="FJQ13" s="934"/>
      <c r="FJR13" s="934"/>
      <c r="FJS13" s="934"/>
      <c r="FJT13" s="934"/>
      <c r="FJU13" s="934"/>
      <c r="FJV13" s="934"/>
      <c r="FJW13" s="934"/>
      <c r="FJX13" s="934"/>
      <c r="FJY13" s="934"/>
      <c r="FJZ13" s="934"/>
      <c r="FKA13" s="934"/>
      <c r="FKB13" s="934"/>
      <c r="FKC13" s="934"/>
      <c r="FKD13" s="934"/>
      <c r="FKE13" s="934"/>
      <c r="FKF13" s="934"/>
      <c r="FKG13" s="934"/>
      <c r="FKH13" s="934"/>
      <c r="FKI13" s="934"/>
      <c r="FKJ13" s="934"/>
      <c r="FKK13" s="934"/>
      <c r="FKL13" s="934"/>
      <c r="FKM13" s="934"/>
      <c r="FKN13" s="934"/>
      <c r="FKO13" s="934"/>
      <c r="FKP13" s="934"/>
      <c r="FKQ13" s="934"/>
      <c r="FKR13" s="934"/>
      <c r="FKS13" s="934"/>
      <c r="FKT13" s="934"/>
      <c r="FKU13" s="934"/>
      <c r="FKV13" s="934"/>
      <c r="FKW13" s="934"/>
      <c r="FKX13" s="934"/>
      <c r="FKY13" s="934"/>
      <c r="FKZ13" s="934"/>
      <c r="FLA13" s="934"/>
      <c r="FLB13" s="934"/>
      <c r="FLC13" s="934"/>
      <c r="FLD13" s="934"/>
      <c r="FLE13" s="934"/>
      <c r="FLF13" s="934"/>
      <c r="FLG13" s="934"/>
      <c r="FLH13" s="934"/>
      <c r="FLI13" s="934"/>
      <c r="FLJ13" s="934"/>
      <c r="FLK13" s="934"/>
      <c r="FLL13" s="934"/>
      <c r="FLM13" s="934"/>
      <c r="FLN13" s="934"/>
      <c r="FLO13" s="934"/>
      <c r="FLP13" s="934"/>
      <c r="FLQ13" s="934"/>
      <c r="FLR13" s="934"/>
      <c r="FLS13" s="934"/>
      <c r="FLT13" s="934"/>
      <c r="FLU13" s="934"/>
      <c r="FLV13" s="934"/>
      <c r="FLW13" s="934"/>
      <c r="FLX13" s="934"/>
      <c r="FLY13" s="934"/>
      <c r="FLZ13" s="934"/>
      <c r="FMA13" s="934"/>
      <c r="FMB13" s="934"/>
      <c r="FMC13" s="934"/>
      <c r="FMD13" s="934"/>
      <c r="FME13" s="934"/>
      <c r="FMF13" s="934"/>
      <c r="FMG13" s="934"/>
      <c r="FMH13" s="934"/>
      <c r="FMI13" s="934"/>
      <c r="FMJ13" s="934"/>
      <c r="FMK13" s="934"/>
      <c r="FML13" s="934"/>
      <c r="FMM13" s="934"/>
      <c r="FMN13" s="934"/>
      <c r="FMO13" s="934"/>
      <c r="FMP13" s="934"/>
      <c r="FMQ13" s="934"/>
      <c r="FMR13" s="934"/>
      <c r="FMS13" s="934"/>
      <c r="FMT13" s="934"/>
      <c r="FMU13" s="934"/>
      <c r="FMV13" s="934"/>
      <c r="FMW13" s="934"/>
      <c r="FMX13" s="934"/>
      <c r="FMY13" s="934"/>
      <c r="FMZ13" s="934"/>
      <c r="FNA13" s="934"/>
      <c r="FNB13" s="934"/>
      <c r="FNC13" s="934"/>
      <c r="FND13" s="934"/>
      <c r="FNE13" s="934"/>
      <c r="FNF13" s="934"/>
      <c r="FNG13" s="934"/>
      <c r="FNH13" s="934"/>
      <c r="FNI13" s="934"/>
      <c r="FNJ13" s="934"/>
      <c r="FNK13" s="934"/>
      <c r="FNL13" s="934"/>
      <c r="FNM13" s="934"/>
      <c r="FNN13" s="934"/>
      <c r="FNO13" s="934"/>
      <c r="FNP13" s="934"/>
      <c r="FNQ13" s="934"/>
      <c r="FNR13" s="934"/>
      <c r="FNS13" s="934"/>
      <c r="FNT13" s="934"/>
      <c r="FNU13" s="934"/>
      <c r="FNV13" s="934"/>
      <c r="FNW13" s="934"/>
      <c r="FNX13" s="934"/>
      <c r="FNY13" s="934"/>
      <c r="FNZ13" s="934"/>
      <c r="FOA13" s="934"/>
      <c r="FOB13" s="934"/>
      <c r="FOC13" s="934"/>
      <c r="FOD13" s="934"/>
      <c r="FOE13" s="934"/>
      <c r="FOF13" s="934"/>
      <c r="FOG13" s="934"/>
      <c r="FOH13" s="934"/>
      <c r="FOI13" s="934"/>
      <c r="FOJ13" s="934"/>
      <c r="FOK13" s="934"/>
      <c r="FOL13" s="934"/>
      <c r="FOM13" s="934"/>
      <c r="FON13" s="934"/>
      <c r="FOO13" s="934"/>
      <c r="FOP13" s="934"/>
      <c r="FOQ13" s="934"/>
      <c r="FOR13" s="934"/>
      <c r="FOS13" s="934"/>
      <c r="FOT13" s="934"/>
      <c r="FOU13" s="934"/>
      <c r="FOV13" s="934"/>
      <c r="FOW13" s="934"/>
      <c r="FOX13" s="934"/>
      <c r="FOY13" s="934"/>
      <c r="FOZ13" s="934"/>
      <c r="FPA13" s="934"/>
      <c r="FPB13" s="934"/>
      <c r="FPC13" s="934"/>
      <c r="FPD13" s="934"/>
      <c r="FPE13" s="934"/>
      <c r="FPF13" s="934"/>
      <c r="FPG13" s="934"/>
      <c r="FPH13" s="934"/>
      <c r="FPI13" s="934"/>
      <c r="FPJ13" s="934"/>
      <c r="FPK13" s="934"/>
      <c r="FPL13" s="934"/>
      <c r="FPM13" s="934"/>
      <c r="FPN13" s="934"/>
      <c r="FPO13" s="934"/>
      <c r="FPP13" s="934"/>
      <c r="FPQ13" s="934"/>
      <c r="FPR13" s="934"/>
      <c r="FPS13" s="934"/>
      <c r="FPT13" s="934"/>
      <c r="FPU13" s="934"/>
      <c r="FPV13" s="934"/>
      <c r="FPW13" s="934"/>
      <c r="FPX13" s="934"/>
      <c r="FPY13" s="934"/>
      <c r="FPZ13" s="934"/>
      <c r="FQA13" s="934"/>
      <c r="FQB13" s="934"/>
      <c r="FQC13" s="934"/>
      <c r="FQD13" s="934"/>
      <c r="FQE13" s="934"/>
      <c r="FQF13" s="934"/>
      <c r="FQG13" s="934"/>
      <c r="FQH13" s="934"/>
      <c r="FQI13" s="934"/>
      <c r="FQJ13" s="934"/>
      <c r="FQK13" s="934"/>
      <c r="FQL13" s="934"/>
      <c r="FQM13" s="934"/>
      <c r="FQN13" s="934"/>
      <c r="FQO13" s="934"/>
      <c r="FQP13" s="934"/>
      <c r="FQQ13" s="934"/>
      <c r="FQR13" s="934"/>
      <c r="FQS13" s="934"/>
      <c r="FQT13" s="934"/>
      <c r="FQU13" s="934"/>
      <c r="FQV13" s="934"/>
      <c r="FQW13" s="934"/>
      <c r="FQX13" s="934"/>
      <c r="FQY13" s="934"/>
      <c r="FQZ13" s="934"/>
      <c r="FRA13" s="934"/>
      <c r="FRB13" s="934"/>
      <c r="FRC13" s="934"/>
      <c r="FRD13" s="934"/>
      <c r="FRE13" s="934"/>
      <c r="FRF13" s="934"/>
      <c r="FRG13" s="934"/>
      <c r="FRH13" s="934"/>
      <c r="FRI13" s="934"/>
      <c r="FRJ13" s="934"/>
      <c r="FRK13" s="934"/>
      <c r="FRL13" s="934"/>
      <c r="FRM13" s="934"/>
      <c r="FRN13" s="934"/>
      <c r="FRO13" s="934"/>
      <c r="FRP13" s="934"/>
      <c r="FRQ13" s="934"/>
      <c r="FRR13" s="934"/>
      <c r="FRS13" s="934"/>
      <c r="FRT13" s="934"/>
      <c r="FRU13" s="934"/>
      <c r="FRV13" s="934"/>
      <c r="FRW13" s="934"/>
      <c r="FRX13" s="934"/>
      <c r="FRY13" s="934"/>
      <c r="FRZ13" s="934"/>
      <c r="FSA13" s="934"/>
      <c r="FSB13" s="934"/>
      <c r="FSC13" s="934"/>
      <c r="FSD13" s="934"/>
      <c r="FSE13" s="934"/>
      <c r="FSF13" s="934"/>
      <c r="FSG13" s="934"/>
      <c r="FSH13" s="934"/>
      <c r="FSI13" s="934"/>
      <c r="FSJ13" s="934"/>
      <c r="FSK13" s="934"/>
      <c r="FSL13" s="934"/>
      <c r="FSM13" s="934"/>
      <c r="FSN13" s="934"/>
      <c r="FSO13" s="934"/>
      <c r="FSP13" s="934"/>
      <c r="FSQ13" s="934"/>
      <c r="FSR13" s="934"/>
      <c r="FSS13" s="934"/>
      <c r="FST13" s="934"/>
      <c r="FSU13" s="934"/>
      <c r="FSV13" s="934"/>
      <c r="FSW13" s="934"/>
      <c r="FSX13" s="934"/>
      <c r="FSY13" s="934"/>
      <c r="FSZ13" s="934"/>
      <c r="FTA13" s="934"/>
      <c r="FTB13" s="934"/>
      <c r="FTC13" s="934"/>
      <c r="FTD13" s="934"/>
      <c r="FTE13" s="934"/>
      <c r="FTF13" s="934"/>
      <c r="FTG13" s="934"/>
      <c r="FTH13" s="934"/>
      <c r="FTI13" s="934"/>
      <c r="FTJ13" s="934"/>
      <c r="FTK13" s="934"/>
      <c r="FTL13" s="934"/>
      <c r="FTM13" s="934"/>
      <c r="FTN13" s="934"/>
      <c r="FTO13" s="934"/>
      <c r="FTP13" s="934"/>
      <c r="FTQ13" s="934"/>
      <c r="FTR13" s="934"/>
      <c r="FTS13" s="934"/>
      <c r="FTT13" s="934"/>
      <c r="FTU13" s="934"/>
      <c r="FTV13" s="934"/>
      <c r="FTW13" s="934"/>
      <c r="FTX13" s="934"/>
      <c r="FTY13" s="934"/>
      <c r="FTZ13" s="934"/>
      <c r="FUA13" s="934"/>
      <c r="FUB13" s="934"/>
      <c r="FUC13" s="934"/>
      <c r="FUD13" s="934"/>
      <c r="FUE13" s="934"/>
      <c r="FUF13" s="934"/>
      <c r="FUG13" s="934"/>
      <c r="FUH13" s="934"/>
      <c r="FUI13" s="934"/>
      <c r="FUJ13" s="934"/>
      <c r="FUK13" s="934"/>
      <c r="FUL13" s="934"/>
      <c r="FUM13" s="934"/>
      <c r="FUN13" s="934"/>
      <c r="FUO13" s="934"/>
      <c r="FUP13" s="934"/>
      <c r="FUQ13" s="934"/>
      <c r="FUR13" s="934"/>
      <c r="FUS13" s="934"/>
      <c r="FUT13" s="934"/>
      <c r="FUU13" s="934"/>
      <c r="FUV13" s="934"/>
      <c r="FUW13" s="934"/>
      <c r="FUX13" s="934"/>
      <c r="FUY13" s="934"/>
      <c r="FUZ13" s="934"/>
      <c r="FVA13" s="934"/>
      <c r="FVB13" s="934"/>
      <c r="FVC13" s="934"/>
      <c r="FVD13" s="934"/>
      <c r="FVE13" s="934"/>
      <c r="FVF13" s="934"/>
      <c r="FVG13" s="934"/>
      <c r="FVH13" s="934"/>
      <c r="FVI13" s="934"/>
      <c r="FVJ13" s="934"/>
      <c r="FVK13" s="934"/>
      <c r="FVL13" s="934"/>
      <c r="FVM13" s="934"/>
      <c r="FVN13" s="934"/>
      <c r="FVO13" s="934"/>
      <c r="FVP13" s="934"/>
      <c r="FVQ13" s="934"/>
      <c r="FVR13" s="934"/>
      <c r="FVS13" s="934"/>
      <c r="FVT13" s="934"/>
      <c r="FVU13" s="934"/>
      <c r="FVV13" s="934"/>
      <c r="FVW13" s="934"/>
      <c r="FVX13" s="934"/>
      <c r="FVY13" s="934"/>
      <c r="FVZ13" s="934"/>
      <c r="FWA13" s="934"/>
      <c r="FWB13" s="934"/>
      <c r="FWC13" s="934"/>
      <c r="FWD13" s="934"/>
      <c r="FWE13" s="934"/>
      <c r="FWF13" s="934"/>
      <c r="FWG13" s="934"/>
      <c r="FWH13" s="934"/>
      <c r="FWI13" s="934"/>
      <c r="FWJ13" s="934"/>
      <c r="FWK13" s="934"/>
      <c r="FWL13" s="934"/>
      <c r="FWM13" s="934"/>
      <c r="FWN13" s="934"/>
      <c r="FWO13" s="934"/>
      <c r="FWP13" s="934"/>
      <c r="FWQ13" s="934"/>
      <c r="FWR13" s="934"/>
      <c r="FWS13" s="934"/>
      <c r="FWT13" s="934"/>
      <c r="FWU13" s="934"/>
      <c r="FWV13" s="934"/>
      <c r="FWW13" s="934"/>
      <c r="FWX13" s="934"/>
      <c r="FWY13" s="934"/>
      <c r="FWZ13" s="934"/>
      <c r="FXA13" s="934"/>
      <c r="FXB13" s="934"/>
      <c r="FXC13" s="934"/>
      <c r="FXD13" s="934"/>
      <c r="FXE13" s="934"/>
      <c r="FXF13" s="934"/>
      <c r="FXG13" s="934"/>
      <c r="FXH13" s="934"/>
      <c r="FXI13" s="934"/>
      <c r="FXJ13" s="934"/>
      <c r="FXK13" s="934"/>
      <c r="FXL13" s="934"/>
      <c r="FXM13" s="934"/>
      <c r="FXN13" s="934"/>
      <c r="FXO13" s="934"/>
      <c r="FXP13" s="934"/>
      <c r="FXQ13" s="934"/>
      <c r="FXR13" s="934"/>
      <c r="FXS13" s="934"/>
      <c r="FXT13" s="934"/>
      <c r="FXU13" s="934"/>
      <c r="FXV13" s="934"/>
      <c r="FXW13" s="934"/>
      <c r="FXX13" s="934"/>
      <c r="FXY13" s="934"/>
      <c r="FXZ13" s="934"/>
      <c r="FYA13" s="934"/>
      <c r="FYB13" s="934"/>
      <c r="FYC13" s="934"/>
      <c r="FYD13" s="934"/>
      <c r="FYE13" s="934"/>
      <c r="FYF13" s="934"/>
      <c r="FYG13" s="934"/>
      <c r="FYH13" s="934"/>
      <c r="FYI13" s="934"/>
      <c r="FYJ13" s="934"/>
      <c r="FYK13" s="934"/>
      <c r="FYL13" s="934"/>
      <c r="FYM13" s="934"/>
      <c r="FYN13" s="934"/>
      <c r="FYO13" s="934"/>
      <c r="FYP13" s="934"/>
      <c r="FYQ13" s="934"/>
      <c r="FYR13" s="934"/>
      <c r="FYS13" s="934"/>
      <c r="FYT13" s="934"/>
      <c r="FYU13" s="934"/>
      <c r="FYV13" s="934"/>
      <c r="FYW13" s="934"/>
      <c r="FYX13" s="934"/>
      <c r="FYY13" s="934"/>
      <c r="FYZ13" s="934"/>
      <c r="FZA13" s="934"/>
      <c r="FZB13" s="934"/>
      <c r="FZC13" s="934"/>
      <c r="FZD13" s="934"/>
      <c r="FZE13" s="934"/>
      <c r="FZF13" s="934"/>
      <c r="FZG13" s="934"/>
      <c r="FZH13" s="934"/>
      <c r="FZI13" s="934"/>
      <c r="FZJ13" s="934"/>
      <c r="FZK13" s="934"/>
      <c r="FZL13" s="934"/>
      <c r="FZM13" s="934"/>
      <c r="FZN13" s="934"/>
      <c r="FZO13" s="934"/>
      <c r="FZP13" s="934"/>
      <c r="FZQ13" s="934"/>
      <c r="FZR13" s="934"/>
      <c r="FZS13" s="934"/>
      <c r="FZT13" s="934"/>
      <c r="FZU13" s="934"/>
      <c r="FZV13" s="934"/>
      <c r="FZW13" s="934"/>
      <c r="FZX13" s="934"/>
      <c r="FZY13" s="934"/>
      <c r="FZZ13" s="934"/>
      <c r="GAA13" s="934"/>
      <c r="GAB13" s="934"/>
      <c r="GAC13" s="934"/>
      <c r="GAD13" s="934"/>
      <c r="GAE13" s="934"/>
      <c r="GAF13" s="934"/>
      <c r="GAG13" s="934"/>
      <c r="GAH13" s="934"/>
      <c r="GAI13" s="934"/>
      <c r="GAJ13" s="934"/>
      <c r="GAK13" s="934"/>
      <c r="GAL13" s="934"/>
      <c r="GAM13" s="934"/>
      <c r="GAN13" s="934"/>
      <c r="GAO13" s="934"/>
      <c r="GAP13" s="934"/>
      <c r="GAQ13" s="934"/>
      <c r="GAR13" s="934"/>
      <c r="GAS13" s="934"/>
      <c r="GAT13" s="934"/>
      <c r="GAU13" s="934"/>
      <c r="GAV13" s="934"/>
      <c r="GAW13" s="934"/>
      <c r="GAX13" s="934"/>
      <c r="GAY13" s="934"/>
      <c r="GAZ13" s="934"/>
      <c r="GBA13" s="934"/>
      <c r="GBB13" s="934"/>
      <c r="GBC13" s="934"/>
      <c r="GBD13" s="934"/>
      <c r="GBE13" s="934"/>
      <c r="GBF13" s="934"/>
      <c r="GBG13" s="934"/>
      <c r="GBH13" s="934"/>
      <c r="GBI13" s="934"/>
      <c r="GBJ13" s="934"/>
      <c r="GBK13" s="934"/>
      <c r="GBL13" s="934"/>
      <c r="GBM13" s="934"/>
      <c r="GBN13" s="934"/>
      <c r="GBO13" s="934"/>
      <c r="GBP13" s="934"/>
      <c r="GBQ13" s="934"/>
      <c r="GBR13" s="934"/>
      <c r="GBS13" s="934"/>
      <c r="GBT13" s="934"/>
      <c r="GBU13" s="934"/>
      <c r="GBV13" s="934"/>
      <c r="GBW13" s="934"/>
      <c r="GBX13" s="934"/>
      <c r="GBY13" s="934"/>
      <c r="GBZ13" s="934"/>
      <c r="GCA13" s="934"/>
      <c r="GCB13" s="934"/>
      <c r="GCC13" s="934"/>
      <c r="GCD13" s="934"/>
      <c r="GCE13" s="934"/>
      <c r="GCF13" s="934"/>
      <c r="GCG13" s="934"/>
      <c r="GCH13" s="934"/>
      <c r="GCI13" s="934"/>
      <c r="GCJ13" s="934"/>
      <c r="GCK13" s="934"/>
      <c r="GCL13" s="934"/>
      <c r="GCM13" s="934"/>
      <c r="GCN13" s="934"/>
      <c r="GCO13" s="934"/>
      <c r="GCP13" s="934"/>
      <c r="GCQ13" s="934"/>
      <c r="GCR13" s="934"/>
      <c r="GCS13" s="934"/>
      <c r="GCT13" s="934"/>
      <c r="GCU13" s="934"/>
      <c r="GCV13" s="934"/>
      <c r="GCW13" s="934"/>
      <c r="GCX13" s="934"/>
      <c r="GCY13" s="934"/>
      <c r="GCZ13" s="934"/>
      <c r="GDA13" s="934"/>
      <c r="GDB13" s="934"/>
      <c r="GDC13" s="934"/>
      <c r="GDD13" s="934"/>
      <c r="GDE13" s="934"/>
      <c r="GDF13" s="934"/>
      <c r="GDG13" s="934"/>
      <c r="GDH13" s="934"/>
      <c r="GDI13" s="934"/>
      <c r="GDJ13" s="934"/>
      <c r="GDK13" s="934"/>
      <c r="GDL13" s="934"/>
      <c r="GDM13" s="934"/>
      <c r="GDN13" s="934"/>
      <c r="GDO13" s="934"/>
      <c r="GDP13" s="934"/>
      <c r="GDQ13" s="934"/>
      <c r="GDR13" s="934"/>
      <c r="GDS13" s="934"/>
      <c r="GDT13" s="934"/>
      <c r="GDU13" s="934"/>
      <c r="GDV13" s="934"/>
      <c r="GDW13" s="934"/>
      <c r="GDX13" s="934"/>
      <c r="GDY13" s="934"/>
      <c r="GDZ13" s="934"/>
      <c r="GEA13" s="934"/>
      <c r="GEB13" s="934"/>
      <c r="GEC13" s="934"/>
      <c r="GED13" s="934"/>
      <c r="GEE13" s="934"/>
      <c r="GEF13" s="934"/>
      <c r="GEG13" s="934"/>
      <c r="GEH13" s="934"/>
      <c r="GEI13" s="934"/>
      <c r="GEJ13" s="934"/>
      <c r="GEK13" s="934"/>
      <c r="GEL13" s="934"/>
      <c r="GEM13" s="934"/>
      <c r="GEN13" s="934"/>
      <c r="GEO13" s="934"/>
      <c r="GEP13" s="934"/>
      <c r="GEQ13" s="934"/>
      <c r="GER13" s="934"/>
      <c r="GES13" s="934"/>
      <c r="GET13" s="934"/>
      <c r="GEU13" s="934"/>
      <c r="GEV13" s="934"/>
      <c r="GEW13" s="934"/>
      <c r="GEX13" s="934"/>
      <c r="GEY13" s="934"/>
      <c r="GEZ13" s="934"/>
      <c r="GFA13" s="934"/>
      <c r="GFB13" s="934"/>
      <c r="GFC13" s="934"/>
      <c r="GFD13" s="934"/>
      <c r="GFE13" s="934"/>
      <c r="GFF13" s="934"/>
      <c r="GFG13" s="934"/>
      <c r="GFH13" s="934"/>
      <c r="GFI13" s="934"/>
      <c r="GFJ13" s="934"/>
      <c r="GFK13" s="934"/>
      <c r="GFL13" s="934"/>
      <c r="GFM13" s="934"/>
      <c r="GFN13" s="934"/>
      <c r="GFO13" s="934"/>
      <c r="GFP13" s="934"/>
      <c r="GFQ13" s="934"/>
      <c r="GFR13" s="934"/>
      <c r="GFS13" s="934"/>
      <c r="GFT13" s="934"/>
      <c r="GFU13" s="934"/>
      <c r="GFV13" s="934"/>
      <c r="GFW13" s="934"/>
      <c r="GFX13" s="934"/>
      <c r="GFY13" s="934"/>
      <c r="GFZ13" s="934"/>
      <c r="GGA13" s="934"/>
      <c r="GGB13" s="934"/>
      <c r="GGC13" s="934"/>
      <c r="GGD13" s="934"/>
      <c r="GGE13" s="934"/>
      <c r="GGF13" s="934"/>
      <c r="GGG13" s="934"/>
      <c r="GGH13" s="934"/>
      <c r="GGI13" s="934"/>
      <c r="GGJ13" s="934"/>
      <c r="GGK13" s="934"/>
      <c r="GGL13" s="934"/>
      <c r="GGM13" s="934"/>
      <c r="GGN13" s="934"/>
      <c r="GGO13" s="934"/>
      <c r="GGP13" s="934"/>
      <c r="GGQ13" s="934"/>
      <c r="GGR13" s="934"/>
      <c r="GGS13" s="934"/>
      <c r="GGT13" s="934"/>
      <c r="GGU13" s="934"/>
      <c r="GGV13" s="934"/>
      <c r="GGW13" s="934"/>
      <c r="GGX13" s="934"/>
      <c r="GGY13" s="934"/>
      <c r="GGZ13" s="934"/>
      <c r="GHA13" s="934"/>
      <c r="GHB13" s="934"/>
      <c r="GHC13" s="934"/>
      <c r="GHD13" s="934"/>
      <c r="GHE13" s="934"/>
      <c r="GHF13" s="934"/>
      <c r="GHG13" s="934"/>
      <c r="GHH13" s="934"/>
      <c r="GHI13" s="934"/>
      <c r="GHJ13" s="934"/>
      <c r="GHK13" s="934"/>
      <c r="GHL13" s="934"/>
      <c r="GHM13" s="934"/>
      <c r="GHN13" s="934"/>
      <c r="GHO13" s="934"/>
      <c r="GHP13" s="934"/>
      <c r="GHQ13" s="934"/>
      <c r="GHR13" s="934"/>
      <c r="GHS13" s="934"/>
      <c r="GHT13" s="934"/>
      <c r="GHU13" s="934"/>
      <c r="GHV13" s="934"/>
      <c r="GHW13" s="934"/>
      <c r="GHX13" s="934"/>
      <c r="GHY13" s="934"/>
      <c r="GHZ13" s="934"/>
      <c r="GIA13" s="934"/>
      <c r="GIB13" s="934"/>
      <c r="GIC13" s="934"/>
      <c r="GID13" s="934"/>
      <c r="GIE13" s="934"/>
      <c r="GIF13" s="934"/>
      <c r="GIG13" s="934"/>
      <c r="GIH13" s="934"/>
      <c r="GII13" s="934"/>
      <c r="GIJ13" s="934"/>
      <c r="GIK13" s="934"/>
      <c r="GIL13" s="934"/>
      <c r="GIM13" s="934"/>
      <c r="GIN13" s="934"/>
      <c r="GIO13" s="934"/>
      <c r="GIP13" s="934"/>
      <c r="GIQ13" s="934"/>
      <c r="GIR13" s="934"/>
      <c r="GIS13" s="934"/>
      <c r="GIT13" s="934"/>
      <c r="GIU13" s="934"/>
      <c r="GIV13" s="934"/>
      <c r="GIW13" s="934"/>
      <c r="GIX13" s="934"/>
      <c r="GIY13" s="934"/>
      <c r="GIZ13" s="934"/>
      <c r="GJA13" s="934"/>
      <c r="GJB13" s="934"/>
      <c r="GJC13" s="934"/>
      <c r="GJD13" s="934"/>
      <c r="GJE13" s="934"/>
      <c r="GJF13" s="934"/>
      <c r="GJG13" s="934"/>
      <c r="GJH13" s="934"/>
      <c r="GJI13" s="934"/>
      <c r="GJJ13" s="934"/>
      <c r="GJK13" s="934"/>
      <c r="GJL13" s="934"/>
      <c r="GJM13" s="934"/>
      <c r="GJN13" s="934"/>
      <c r="GJO13" s="934"/>
      <c r="GJP13" s="934"/>
      <c r="GJQ13" s="934"/>
      <c r="GJR13" s="934"/>
      <c r="GJS13" s="934"/>
      <c r="GJT13" s="934"/>
      <c r="GJU13" s="934"/>
      <c r="GJV13" s="934"/>
      <c r="GJW13" s="934"/>
      <c r="GJX13" s="934"/>
      <c r="GJY13" s="934"/>
      <c r="GJZ13" s="934"/>
      <c r="GKA13" s="934"/>
      <c r="GKB13" s="934"/>
      <c r="GKC13" s="934"/>
      <c r="GKD13" s="934"/>
      <c r="GKE13" s="934"/>
      <c r="GKF13" s="934"/>
      <c r="GKG13" s="934"/>
      <c r="GKH13" s="934"/>
      <c r="GKI13" s="934"/>
      <c r="GKJ13" s="934"/>
      <c r="GKK13" s="934"/>
      <c r="GKL13" s="934"/>
      <c r="GKM13" s="934"/>
      <c r="GKN13" s="934"/>
      <c r="GKO13" s="934"/>
      <c r="GKP13" s="934"/>
      <c r="GKQ13" s="934"/>
      <c r="GKR13" s="934"/>
      <c r="GKS13" s="934"/>
      <c r="GKT13" s="934"/>
      <c r="GKU13" s="934"/>
      <c r="GKV13" s="934"/>
      <c r="GKW13" s="934"/>
      <c r="GKX13" s="934"/>
      <c r="GKY13" s="934"/>
      <c r="GKZ13" s="934"/>
      <c r="GLA13" s="934"/>
      <c r="GLB13" s="934"/>
      <c r="GLC13" s="934"/>
      <c r="GLD13" s="934"/>
      <c r="GLE13" s="934"/>
      <c r="GLF13" s="934"/>
      <c r="GLG13" s="934"/>
      <c r="GLH13" s="934"/>
      <c r="GLI13" s="934"/>
      <c r="GLJ13" s="934"/>
      <c r="GLK13" s="934"/>
      <c r="GLL13" s="934"/>
      <c r="GLM13" s="934"/>
      <c r="GLN13" s="934"/>
      <c r="GLO13" s="934"/>
      <c r="GLP13" s="934"/>
      <c r="GLQ13" s="934"/>
      <c r="GLR13" s="934"/>
      <c r="GLS13" s="934"/>
      <c r="GLT13" s="934"/>
      <c r="GLU13" s="934"/>
      <c r="GLV13" s="934"/>
      <c r="GLW13" s="934"/>
      <c r="GLX13" s="934"/>
      <c r="GLY13" s="934"/>
      <c r="GLZ13" s="934"/>
      <c r="GMA13" s="934"/>
      <c r="GMB13" s="934"/>
      <c r="GMC13" s="934"/>
      <c r="GMD13" s="934"/>
      <c r="GME13" s="934"/>
      <c r="GMF13" s="934"/>
      <c r="GMG13" s="934"/>
      <c r="GMH13" s="934"/>
      <c r="GMI13" s="934"/>
      <c r="GMJ13" s="934"/>
      <c r="GMK13" s="934"/>
      <c r="GML13" s="934"/>
      <c r="GMM13" s="934"/>
      <c r="GMN13" s="934"/>
      <c r="GMO13" s="934"/>
      <c r="GMP13" s="934"/>
      <c r="GMQ13" s="934"/>
      <c r="GMR13" s="934"/>
      <c r="GMS13" s="934"/>
      <c r="GMT13" s="934"/>
      <c r="GMU13" s="934"/>
      <c r="GMV13" s="934"/>
      <c r="GMW13" s="934"/>
      <c r="GMX13" s="934"/>
      <c r="GMY13" s="934"/>
      <c r="GMZ13" s="934"/>
      <c r="GNA13" s="934"/>
      <c r="GNB13" s="934"/>
      <c r="GNC13" s="934"/>
      <c r="GND13" s="934"/>
      <c r="GNE13" s="934"/>
      <c r="GNF13" s="934"/>
      <c r="GNG13" s="934"/>
      <c r="GNH13" s="934"/>
      <c r="GNI13" s="934"/>
      <c r="GNJ13" s="934"/>
      <c r="GNK13" s="934"/>
      <c r="GNL13" s="934"/>
      <c r="GNM13" s="934"/>
      <c r="GNN13" s="934"/>
      <c r="GNO13" s="934"/>
      <c r="GNP13" s="934"/>
      <c r="GNQ13" s="934"/>
      <c r="GNR13" s="934"/>
      <c r="GNS13" s="934"/>
      <c r="GNT13" s="934"/>
      <c r="GNU13" s="934"/>
      <c r="GNV13" s="934"/>
      <c r="GNW13" s="934"/>
      <c r="GNX13" s="934"/>
      <c r="GNY13" s="934"/>
      <c r="GNZ13" s="934"/>
      <c r="GOA13" s="934"/>
      <c r="GOB13" s="934"/>
      <c r="GOC13" s="934"/>
      <c r="GOD13" s="934"/>
      <c r="GOE13" s="934"/>
      <c r="GOF13" s="934"/>
      <c r="GOG13" s="934"/>
      <c r="GOH13" s="934"/>
      <c r="GOI13" s="934"/>
      <c r="GOJ13" s="934"/>
      <c r="GOK13" s="934"/>
      <c r="GOL13" s="934"/>
      <c r="GOM13" s="934"/>
      <c r="GON13" s="934"/>
      <c r="GOO13" s="934"/>
      <c r="GOP13" s="934"/>
      <c r="GOQ13" s="934"/>
      <c r="GOR13" s="934"/>
      <c r="GOS13" s="934"/>
      <c r="GOT13" s="934"/>
      <c r="GOU13" s="934"/>
      <c r="GOV13" s="934"/>
      <c r="GOW13" s="934"/>
      <c r="GOX13" s="934"/>
      <c r="GOY13" s="934"/>
      <c r="GOZ13" s="934"/>
      <c r="GPA13" s="934"/>
      <c r="GPB13" s="934"/>
      <c r="GPC13" s="934"/>
      <c r="GPD13" s="934"/>
      <c r="GPE13" s="934"/>
      <c r="GPF13" s="934"/>
      <c r="GPG13" s="934"/>
      <c r="GPH13" s="934"/>
      <c r="GPI13" s="934"/>
      <c r="GPJ13" s="934"/>
      <c r="GPK13" s="934"/>
      <c r="GPL13" s="934"/>
      <c r="GPM13" s="934"/>
      <c r="GPN13" s="934"/>
      <c r="GPO13" s="934"/>
      <c r="GPP13" s="934"/>
      <c r="GPQ13" s="934"/>
      <c r="GPR13" s="934"/>
      <c r="GPS13" s="934"/>
      <c r="GPT13" s="934"/>
      <c r="GPU13" s="934"/>
      <c r="GPV13" s="934"/>
      <c r="GPW13" s="934"/>
      <c r="GPX13" s="934"/>
      <c r="GPY13" s="934"/>
      <c r="GPZ13" s="934"/>
      <c r="GQA13" s="934"/>
      <c r="GQB13" s="934"/>
      <c r="GQC13" s="934"/>
      <c r="GQD13" s="934"/>
      <c r="GQE13" s="934"/>
      <c r="GQF13" s="934"/>
      <c r="GQG13" s="934"/>
      <c r="GQH13" s="934"/>
      <c r="GQI13" s="934"/>
      <c r="GQJ13" s="934"/>
      <c r="GQK13" s="934"/>
      <c r="GQL13" s="934"/>
      <c r="GQM13" s="934"/>
      <c r="GQN13" s="934"/>
      <c r="GQO13" s="934"/>
      <c r="GQP13" s="934"/>
      <c r="GQQ13" s="934"/>
      <c r="GQR13" s="934"/>
      <c r="GQS13" s="934"/>
      <c r="GQT13" s="934"/>
      <c r="GQU13" s="934"/>
      <c r="GQV13" s="934"/>
      <c r="GQW13" s="934"/>
      <c r="GQX13" s="934"/>
      <c r="GQY13" s="934"/>
      <c r="GQZ13" s="934"/>
      <c r="GRA13" s="934"/>
      <c r="GRB13" s="934"/>
      <c r="GRC13" s="934"/>
      <c r="GRD13" s="934"/>
      <c r="GRE13" s="934"/>
      <c r="GRF13" s="934"/>
      <c r="GRG13" s="934"/>
      <c r="GRH13" s="934"/>
      <c r="GRI13" s="934"/>
      <c r="GRJ13" s="934"/>
      <c r="GRK13" s="934"/>
      <c r="GRL13" s="934"/>
      <c r="GRM13" s="934"/>
      <c r="GRN13" s="934"/>
      <c r="GRO13" s="934"/>
      <c r="GRP13" s="934"/>
      <c r="GRQ13" s="934"/>
      <c r="GRR13" s="934"/>
      <c r="GRS13" s="934"/>
      <c r="GRT13" s="934"/>
      <c r="GRU13" s="934"/>
      <c r="GRV13" s="934"/>
      <c r="GRW13" s="934"/>
      <c r="GRX13" s="934"/>
      <c r="GRY13" s="934"/>
      <c r="GRZ13" s="934"/>
      <c r="GSA13" s="934"/>
      <c r="GSB13" s="934"/>
      <c r="GSC13" s="934"/>
      <c r="GSD13" s="934"/>
      <c r="GSE13" s="934"/>
      <c r="GSF13" s="934"/>
      <c r="GSG13" s="934"/>
      <c r="GSH13" s="934"/>
      <c r="GSI13" s="934"/>
      <c r="GSJ13" s="934"/>
      <c r="GSK13" s="934"/>
      <c r="GSL13" s="934"/>
      <c r="GSM13" s="934"/>
      <c r="GSN13" s="934"/>
      <c r="GSO13" s="934"/>
      <c r="GSP13" s="934"/>
      <c r="GSQ13" s="934"/>
      <c r="GSR13" s="934"/>
      <c r="GSS13" s="934"/>
      <c r="GST13" s="934"/>
      <c r="GSU13" s="934"/>
      <c r="GSV13" s="934"/>
      <c r="GSW13" s="934"/>
      <c r="GSX13" s="934"/>
      <c r="GSY13" s="934"/>
      <c r="GSZ13" s="934"/>
      <c r="GTA13" s="934"/>
      <c r="GTB13" s="934"/>
      <c r="GTC13" s="934"/>
      <c r="GTD13" s="934"/>
      <c r="GTE13" s="934"/>
      <c r="GTF13" s="934"/>
      <c r="GTG13" s="934"/>
      <c r="GTH13" s="934"/>
      <c r="GTI13" s="934"/>
      <c r="GTJ13" s="934"/>
      <c r="GTK13" s="934"/>
      <c r="GTL13" s="934"/>
      <c r="GTM13" s="934"/>
      <c r="GTN13" s="934"/>
      <c r="GTO13" s="934"/>
      <c r="GTP13" s="934"/>
      <c r="GTQ13" s="934"/>
      <c r="GTR13" s="934"/>
      <c r="GTS13" s="934"/>
      <c r="GTT13" s="934"/>
      <c r="GTU13" s="934"/>
      <c r="GTV13" s="934"/>
      <c r="GTW13" s="934"/>
      <c r="GTX13" s="934"/>
      <c r="GTY13" s="934"/>
      <c r="GTZ13" s="934"/>
      <c r="GUA13" s="934"/>
      <c r="GUB13" s="934"/>
      <c r="GUC13" s="934"/>
      <c r="GUD13" s="934"/>
      <c r="GUE13" s="934"/>
      <c r="GUF13" s="934"/>
      <c r="GUG13" s="934"/>
      <c r="GUH13" s="934"/>
      <c r="GUI13" s="934"/>
      <c r="GUJ13" s="934"/>
      <c r="GUK13" s="934"/>
      <c r="GUL13" s="934"/>
      <c r="GUM13" s="934"/>
      <c r="GUN13" s="934"/>
      <c r="GUO13" s="934"/>
      <c r="GUP13" s="934"/>
      <c r="GUQ13" s="934"/>
      <c r="GUR13" s="934"/>
      <c r="GUS13" s="934"/>
      <c r="GUT13" s="934"/>
      <c r="GUU13" s="934"/>
      <c r="GUV13" s="934"/>
      <c r="GUW13" s="934"/>
      <c r="GUX13" s="934"/>
      <c r="GUY13" s="934"/>
      <c r="GUZ13" s="934"/>
      <c r="GVA13" s="934"/>
      <c r="GVB13" s="934"/>
      <c r="GVC13" s="934"/>
      <c r="GVD13" s="934"/>
      <c r="GVE13" s="934"/>
      <c r="GVF13" s="934"/>
      <c r="GVG13" s="934"/>
      <c r="GVH13" s="934"/>
      <c r="GVI13" s="934"/>
      <c r="GVJ13" s="934"/>
      <c r="GVK13" s="934"/>
      <c r="GVL13" s="934"/>
      <c r="GVM13" s="934"/>
      <c r="GVN13" s="934"/>
      <c r="GVO13" s="934"/>
      <c r="GVP13" s="934"/>
      <c r="GVQ13" s="934"/>
      <c r="GVR13" s="934"/>
      <c r="GVS13" s="934"/>
      <c r="GVT13" s="934"/>
      <c r="GVU13" s="934"/>
      <c r="GVV13" s="934"/>
      <c r="GVW13" s="934"/>
      <c r="GVX13" s="934"/>
      <c r="GVY13" s="934"/>
      <c r="GVZ13" s="934"/>
      <c r="GWA13" s="934"/>
      <c r="GWB13" s="934"/>
      <c r="GWC13" s="934"/>
      <c r="GWD13" s="934"/>
      <c r="GWE13" s="934"/>
      <c r="GWF13" s="934"/>
      <c r="GWG13" s="934"/>
      <c r="GWH13" s="934"/>
      <c r="GWI13" s="934"/>
      <c r="GWJ13" s="934"/>
      <c r="GWK13" s="934"/>
      <c r="GWL13" s="934"/>
      <c r="GWM13" s="934"/>
      <c r="GWN13" s="934"/>
      <c r="GWO13" s="934"/>
      <c r="GWP13" s="934"/>
      <c r="GWQ13" s="934"/>
      <c r="GWR13" s="934"/>
      <c r="GWS13" s="934"/>
      <c r="GWT13" s="934"/>
      <c r="GWU13" s="934"/>
      <c r="GWV13" s="934"/>
      <c r="GWW13" s="934"/>
      <c r="GWX13" s="934"/>
      <c r="GWY13" s="934"/>
      <c r="GWZ13" s="934"/>
      <c r="GXA13" s="934"/>
      <c r="GXB13" s="934"/>
      <c r="GXC13" s="934"/>
      <c r="GXD13" s="934"/>
      <c r="GXE13" s="934"/>
      <c r="GXF13" s="934"/>
      <c r="GXG13" s="934"/>
      <c r="GXH13" s="934"/>
      <c r="GXI13" s="934"/>
      <c r="GXJ13" s="934"/>
      <c r="GXK13" s="934"/>
      <c r="GXL13" s="934"/>
      <c r="GXM13" s="934"/>
      <c r="GXN13" s="934"/>
      <c r="GXO13" s="934"/>
      <c r="GXP13" s="934"/>
      <c r="GXQ13" s="934"/>
      <c r="GXR13" s="934"/>
      <c r="GXS13" s="934"/>
      <c r="GXT13" s="934"/>
      <c r="GXU13" s="934"/>
      <c r="GXV13" s="934"/>
      <c r="GXW13" s="934"/>
      <c r="GXX13" s="934"/>
      <c r="GXY13" s="934"/>
      <c r="GXZ13" s="934"/>
      <c r="GYA13" s="934"/>
      <c r="GYB13" s="934"/>
      <c r="GYC13" s="934"/>
      <c r="GYD13" s="934"/>
      <c r="GYE13" s="934"/>
      <c r="GYF13" s="934"/>
      <c r="GYG13" s="934"/>
      <c r="GYH13" s="934"/>
      <c r="GYI13" s="934"/>
      <c r="GYJ13" s="934"/>
      <c r="GYK13" s="934"/>
      <c r="GYL13" s="934"/>
      <c r="GYM13" s="934"/>
      <c r="GYN13" s="934"/>
      <c r="GYO13" s="934"/>
      <c r="GYP13" s="934"/>
      <c r="GYQ13" s="934"/>
      <c r="GYR13" s="934"/>
      <c r="GYS13" s="934"/>
      <c r="GYT13" s="934"/>
      <c r="GYU13" s="934"/>
      <c r="GYV13" s="934"/>
      <c r="GYW13" s="934"/>
      <c r="GYX13" s="934"/>
      <c r="GYY13" s="934"/>
      <c r="GYZ13" s="934"/>
      <c r="GZA13" s="934"/>
      <c r="GZB13" s="934"/>
      <c r="GZC13" s="934"/>
      <c r="GZD13" s="934"/>
      <c r="GZE13" s="934"/>
      <c r="GZF13" s="934"/>
      <c r="GZG13" s="934"/>
      <c r="GZH13" s="934"/>
      <c r="GZI13" s="934"/>
      <c r="GZJ13" s="934"/>
      <c r="GZK13" s="934"/>
      <c r="GZL13" s="934"/>
      <c r="GZM13" s="934"/>
      <c r="GZN13" s="934"/>
      <c r="GZO13" s="934"/>
      <c r="GZP13" s="934"/>
      <c r="GZQ13" s="934"/>
      <c r="GZR13" s="934"/>
      <c r="GZS13" s="934"/>
      <c r="GZT13" s="934"/>
      <c r="GZU13" s="934"/>
      <c r="GZV13" s="934"/>
      <c r="GZW13" s="934"/>
      <c r="GZX13" s="934"/>
      <c r="GZY13" s="934"/>
      <c r="GZZ13" s="934"/>
      <c r="HAA13" s="934"/>
      <c r="HAB13" s="934"/>
      <c r="HAC13" s="934"/>
      <c r="HAD13" s="934"/>
      <c r="HAE13" s="934"/>
      <c r="HAF13" s="934"/>
      <c r="HAG13" s="934"/>
      <c r="HAH13" s="934"/>
      <c r="HAI13" s="934"/>
      <c r="HAJ13" s="934"/>
      <c r="HAK13" s="934"/>
      <c r="HAL13" s="934"/>
      <c r="HAM13" s="934"/>
      <c r="HAN13" s="934"/>
      <c r="HAO13" s="934"/>
      <c r="HAP13" s="934"/>
      <c r="HAQ13" s="934"/>
      <c r="HAR13" s="934"/>
      <c r="HAS13" s="934"/>
      <c r="HAT13" s="934"/>
      <c r="HAU13" s="934"/>
      <c r="HAV13" s="934"/>
      <c r="HAW13" s="934"/>
      <c r="HAX13" s="934"/>
      <c r="HAY13" s="934"/>
      <c r="HAZ13" s="934"/>
      <c r="HBA13" s="934"/>
      <c r="HBB13" s="934"/>
      <c r="HBC13" s="934"/>
      <c r="HBD13" s="934"/>
      <c r="HBE13" s="934"/>
      <c r="HBF13" s="934"/>
      <c r="HBG13" s="934"/>
      <c r="HBH13" s="934"/>
      <c r="HBI13" s="934"/>
      <c r="HBJ13" s="934"/>
      <c r="HBK13" s="934"/>
      <c r="HBL13" s="934"/>
      <c r="HBM13" s="934"/>
      <c r="HBN13" s="934"/>
      <c r="HBO13" s="934"/>
      <c r="HBP13" s="934"/>
      <c r="HBQ13" s="934"/>
      <c r="HBR13" s="934"/>
      <c r="HBS13" s="934"/>
      <c r="HBT13" s="934"/>
      <c r="HBU13" s="934"/>
      <c r="HBV13" s="934"/>
      <c r="HBW13" s="934"/>
      <c r="HBX13" s="934"/>
      <c r="HBY13" s="934"/>
      <c r="HBZ13" s="934"/>
      <c r="HCA13" s="934"/>
      <c r="HCB13" s="934"/>
      <c r="HCC13" s="934"/>
      <c r="HCD13" s="934"/>
      <c r="HCE13" s="934"/>
      <c r="HCF13" s="934"/>
      <c r="HCG13" s="934"/>
      <c r="HCH13" s="934"/>
      <c r="HCI13" s="934"/>
      <c r="HCJ13" s="934"/>
      <c r="HCK13" s="934"/>
      <c r="HCL13" s="934"/>
      <c r="HCM13" s="934"/>
      <c r="HCN13" s="934"/>
      <c r="HCO13" s="934"/>
      <c r="HCP13" s="934"/>
      <c r="HCQ13" s="934"/>
      <c r="HCR13" s="934"/>
      <c r="HCS13" s="934"/>
      <c r="HCT13" s="934"/>
      <c r="HCU13" s="934"/>
      <c r="HCV13" s="934"/>
      <c r="HCW13" s="934"/>
      <c r="HCX13" s="934"/>
      <c r="HCY13" s="934"/>
      <c r="HCZ13" s="934"/>
      <c r="HDA13" s="934"/>
      <c r="HDB13" s="934"/>
      <c r="HDC13" s="934"/>
      <c r="HDD13" s="934"/>
      <c r="HDE13" s="934"/>
      <c r="HDF13" s="934"/>
      <c r="HDG13" s="934"/>
      <c r="HDH13" s="934"/>
      <c r="HDI13" s="934"/>
      <c r="HDJ13" s="934"/>
      <c r="HDK13" s="934"/>
      <c r="HDL13" s="934"/>
      <c r="HDM13" s="934"/>
      <c r="HDN13" s="934"/>
      <c r="HDO13" s="934"/>
      <c r="HDP13" s="934"/>
      <c r="HDQ13" s="934"/>
      <c r="HDR13" s="934"/>
      <c r="HDS13" s="934"/>
      <c r="HDT13" s="934"/>
      <c r="HDU13" s="934"/>
      <c r="HDV13" s="934"/>
      <c r="HDW13" s="934"/>
      <c r="HDX13" s="934"/>
      <c r="HDY13" s="934"/>
      <c r="HDZ13" s="934"/>
      <c r="HEA13" s="934"/>
      <c r="HEB13" s="934"/>
      <c r="HEC13" s="934"/>
      <c r="HED13" s="934"/>
      <c r="HEE13" s="934"/>
      <c r="HEF13" s="934"/>
      <c r="HEG13" s="934"/>
      <c r="HEH13" s="934"/>
      <c r="HEI13" s="934"/>
      <c r="HEJ13" s="934"/>
      <c r="HEK13" s="934"/>
      <c r="HEL13" s="934"/>
      <c r="HEM13" s="934"/>
      <c r="HEN13" s="934"/>
      <c r="HEO13" s="934"/>
      <c r="HEP13" s="934"/>
      <c r="HEQ13" s="934"/>
      <c r="HER13" s="934"/>
      <c r="HES13" s="934"/>
      <c r="HET13" s="934"/>
      <c r="HEU13" s="934"/>
      <c r="HEV13" s="934"/>
      <c r="HEW13" s="934"/>
      <c r="HEX13" s="934"/>
      <c r="HEY13" s="934"/>
      <c r="HEZ13" s="934"/>
      <c r="HFA13" s="934"/>
      <c r="HFB13" s="934"/>
      <c r="HFC13" s="934"/>
      <c r="HFD13" s="934"/>
      <c r="HFE13" s="934"/>
      <c r="HFF13" s="934"/>
      <c r="HFG13" s="934"/>
      <c r="HFH13" s="934"/>
      <c r="HFI13" s="934"/>
      <c r="HFJ13" s="934"/>
      <c r="HFK13" s="934"/>
      <c r="HFL13" s="934"/>
      <c r="HFM13" s="934"/>
      <c r="HFN13" s="934"/>
      <c r="HFO13" s="934"/>
      <c r="HFP13" s="934"/>
      <c r="HFQ13" s="934"/>
      <c r="HFR13" s="934"/>
      <c r="HFS13" s="934"/>
      <c r="HFT13" s="934"/>
      <c r="HFU13" s="934"/>
      <c r="HFV13" s="934"/>
      <c r="HFW13" s="934"/>
      <c r="HFX13" s="934"/>
      <c r="HFY13" s="934"/>
      <c r="HFZ13" s="934"/>
      <c r="HGA13" s="934"/>
      <c r="HGB13" s="934"/>
      <c r="HGC13" s="934"/>
      <c r="HGD13" s="934"/>
      <c r="HGE13" s="934"/>
      <c r="HGF13" s="934"/>
      <c r="HGG13" s="934"/>
      <c r="HGH13" s="934"/>
      <c r="HGI13" s="934"/>
      <c r="HGJ13" s="934"/>
      <c r="HGK13" s="934"/>
      <c r="HGL13" s="934"/>
      <c r="HGM13" s="934"/>
      <c r="HGN13" s="934"/>
      <c r="HGO13" s="934"/>
      <c r="HGP13" s="934"/>
      <c r="HGQ13" s="934"/>
      <c r="HGR13" s="934"/>
      <c r="HGS13" s="934"/>
      <c r="HGT13" s="934"/>
      <c r="HGU13" s="934"/>
      <c r="HGV13" s="934"/>
      <c r="HGW13" s="934"/>
      <c r="HGX13" s="934"/>
      <c r="HGY13" s="934"/>
      <c r="HGZ13" s="934"/>
      <c r="HHA13" s="934"/>
      <c r="HHB13" s="934"/>
      <c r="HHC13" s="934"/>
      <c r="HHD13" s="934"/>
      <c r="HHE13" s="934"/>
      <c r="HHF13" s="934"/>
      <c r="HHG13" s="934"/>
      <c r="HHH13" s="934"/>
      <c r="HHI13" s="934"/>
      <c r="HHJ13" s="934"/>
      <c r="HHK13" s="934"/>
      <c r="HHL13" s="934"/>
      <c r="HHM13" s="934"/>
      <c r="HHN13" s="934"/>
      <c r="HHO13" s="934"/>
      <c r="HHP13" s="934"/>
      <c r="HHQ13" s="934"/>
      <c r="HHR13" s="934"/>
      <c r="HHS13" s="934"/>
      <c r="HHT13" s="934"/>
      <c r="HHU13" s="934"/>
      <c r="HHV13" s="934"/>
      <c r="HHW13" s="934"/>
      <c r="HHX13" s="934"/>
      <c r="HHY13" s="934"/>
      <c r="HHZ13" s="934"/>
      <c r="HIA13" s="934"/>
      <c r="HIB13" s="934"/>
      <c r="HIC13" s="934"/>
      <c r="HID13" s="934"/>
      <c r="HIE13" s="934"/>
      <c r="HIF13" s="934"/>
      <c r="HIG13" s="934"/>
      <c r="HIH13" s="934"/>
      <c r="HII13" s="934"/>
      <c r="HIJ13" s="934"/>
      <c r="HIK13" s="934"/>
      <c r="HIL13" s="934"/>
      <c r="HIM13" s="934"/>
      <c r="HIN13" s="934"/>
      <c r="HIO13" s="934"/>
      <c r="HIP13" s="934"/>
      <c r="HIQ13" s="934"/>
      <c r="HIR13" s="934"/>
      <c r="HIS13" s="934"/>
      <c r="HIT13" s="934"/>
      <c r="HIU13" s="934"/>
      <c r="HIV13" s="934"/>
      <c r="HIW13" s="934"/>
      <c r="HIX13" s="934"/>
      <c r="HIY13" s="934"/>
      <c r="HIZ13" s="934"/>
      <c r="HJA13" s="934"/>
      <c r="HJB13" s="934"/>
      <c r="HJC13" s="934"/>
      <c r="HJD13" s="934"/>
      <c r="HJE13" s="934"/>
      <c r="HJF13" s="934"/>
      <c r="HJG13" s="934"/>
      <c r="HJH13" s="934"/>
      <c r="HJI13" s="934"/>
      <c r="HJJ13" s="934"/>
      <c r="HJK13" s="934"/>
      <c r="HJL13" s="934"/>
      <c r="HJM13" s="934"/>
      <c r="HJN13" s="934"/>
      <c r="HJO13" s="934"/>
      <c r="HJP13" s="934"/>
      <c r="HJQ13" s="934"/>
      <c r="HJR13" s="934"/>
      <c r="HJS13" s="934"/>
      <c r="HJT13" s="934"/>
      <c r="HJU13" s="934"/>
      <c r="HJV13" s="934"/>
      <c r="HJW13" s="934"/>
      <c r="HJX13" s="934"/>
      <c r="HJY13" s="934"/>
      <c r="HJZ13" s="934"/>
      <c r="HKA13" s="934"/>
      <c r="HKB13" s="934"/>
      <c r="HKC13" s="934"/>
      <c r="HKD13" s="934"/>
      <c r="HKE13" s="934"/>
      <c r="HKF13" s="934"/>
      <c r="HKG13" s="934"/>
      <c r="HKH13" s="934"/>
      <c r="HKI13" s="934"/>
      <c r="HKJ13" s="934"/>
      <c r="HKK13" s="934"/>
      <c r="HKL13" s="934"/>
      <c r="HKM13" s="934"/>
      <c r="HKN13" s="934"/>
      <c r="HKO13" s="934"/>
      <c r="HKP13" s="934"/>
      <c r="HKQ13" s="934"/>
      <c r="HKR13" s="934"/>
      <c r="HKS13" s="934"/>
      <c r="HKT13" s="934"/>
      <c r="HKU13" s="934"/>
      <c r="HKV13" s="934"/>
      <c r="HKW13" s="934"/>
      <c r="HKX13" s="934"/>
      <c r="HKY13" s="934"/>
      <c r="HKZ13" s="934"/>
      <c r="HLA13" s="934"/>
      <c r="HLB13" s="934"/>
      <c r="HLC13" s="934"/>
      <c r="HLD13" s="934"/>
      <c r="HLE13" s="934"/>
      <c r="HLF13" s="934"/>
      <c r="HLG13" s="934"/>
      <c r="HLH13" s="934"/>
      <c r="HLI13" s="934"/>
      <c r="HLJ13" s="934"/>
      <c r="HLK13" s="934"/>
      <c r="HLL13" s="934"/>
      <c r="HLM13" s="934"/>
      <c r="HLN13" s="934"/>
      <c r="HLO13" s="934"/>
      <c r="HLP13" s="934"/>
      <c r="HLQ13" s="934"/>
      <c r="HLR13" s="934"/>
      <c r="HLS13" s="934"/>
      <c r="HLT13" s="934"/>
      <c r="HLU13" s="934"/>
      <c r="HLV13" s="934"/>
      <c r="HLW13" s="934"/>
      <c r="HLX13" s="934"/>
      <c r="HLY13" s="934"/>
      <c r="HLZ13" s="934"/>
      <c r="HMA13" s="934"/>
      <c r="HMB13" s="934"/>
      <c r="HMC13" s="934"/>
      <c r="HMD13" s="934"/>
      <c r="HME13" s="934"/>
      <c r="HMF13" s="934"/>
      <c r="HMG13" s="934"/>
      <c r="HMH13" s="934"/>
      <c r="HMI13" s="934"/>
      <c r="HMJ13" s="934"/>
      <c r="HMK13" s="934"/>
      <c r="HML13" s="934"/>
      <c r="HMM13" s="934"/>
      <c r="HMN13" s="934"/>
      <c r="HMO13" s="934"/>
      <c r="HMP13" s="934"/>
      <c r="HMQ13" s="934"/>
      <c r="HMR13" s="934"/>
      <c r="HMS13" s="934"/>
      <c r="HMT13" s="934"/>
      <c r="HMU13" s="934"/>
      <c r="HMV13" s="934"/>
      <c r="HMW13" s="934"/>
      <c r="HMX13" s="934"/>
      <c r="HMY13" s="934"/>
      <c r="HMZ13" s="934"/>
      <c r="HNA13" s="934"/>
      <c r="HNB13" s="934"/>
      <c r="HNC13" s="934"/>
      <c r="HND13" s="934"/>
      <c r="HNE13" s="934"/>
      <c r="HNF13" s="934"/>
      <c r="HNG13" s="934"/>
      <c r="HNH13" s="934"/>
      <c r="HNI13" s="934"/>
      <c r="HNJ13" s="934"/>
      <c r="HNK13" s="934"/>
      <c r="HNL13" s="934"/>
      <c r="HNM13" s="934"/>
      <c r="HNN13" s="934"/>
      <c r="HNO13" s="934"/>
      <c r="HNP13" s="934"/>
      <c r="HNQ13" s="934"/>
      <c r="HNR13" s="934"/>
      <c r="HNS13" s="934"/>
      <c r="HNT13" s="934"/>
      <c r="HNU13" s="934"/>
      <c r="HNV13" s="934"/>
      <c r="HNW13" s="934"/>
      <c r="HNX13" s="934"/>
      <c r="HNY13" s="934"/>
      <c r="HNZ13" s="934"/>
      <c r="HOA13" s="934"/>
      <c r="HOB13" s="934"/>
      <c r="HOC13" s="934"/>
      <c r="HOD13" s="934"/>
      <c r="HOE13" s="934"/>
      <c r="HOF13" s="934"/>
      <c r="HOG13" s="934"/>
      <c r="HOH13" s="934"/>
      <c r="HOI13" s="934"/>
      <c r="HOJ13" s="934"/>
      <c r="HOK13" s="934"/>
      <c r="HOL13" s="934"/>
      <c r="HOM13" s="934"/>
      <c r="HON13" s="934"/>
      <c r="HOO13" s="934"/>
      <c r="HOP13" s="934"/>
      <c r="HOQ13" s="934"/>
      <c r="HOR13" s="934"/>
      <c r="HOS13" s="934"/>
      <c r="HOT13" s="934"/>
      <c r="HOU13" s="934"/>
      <c r="HOV13" s="934"/>
      <c r="HOW13" s="934"/>
      <c r="HOX13" s="934"/>
      <c r="HOY13" s="934"/>
      <c r="HOZ13" s="934"/>
      <c r="HPA13" s="934"/>
      <c r="HPB13" s="934"/>
      <c r="HPC13" s="934"/>
      <c r="HPD13" s="934"/>
      <c r="HPE13" s="934"/>
      <c r="HPF13" s="934"/>
      <c r="HPG13" s="934"/>
      <c r="HPH13" s="934"/>
      <c r="HPI13" s="934"/>
      <c r="HPJ13" s="934"/>
      <c r="HPK13" s="934"/>
      <c r="HPL13" s="934"/>
      <c r="HPM13" s="934"/>
      <c r="HPN13" s="934"/>
      <c r="HPO13" s="934"/>
      <c r="HPP13" s="934"/>
      <c r="HPQ13" s="934"/>
      <c r="HPR13" s="934"/>
      <c r="HPS13" s="934"/>
      <c r="HPT13" s="934"/>
      <c r="HPU13" s="934"/>
      <c r="HPV13" s="934"/>
      <c r="HPW13" s="934"/>
      <c r="HPX13" s="934"/>
      <c r="HPY13" s="934"/>
      <c r="HPZ13" s="934"/>
      <c r="HQA13" s="934"/>
      <c r="HQB13" s="934"/>
      <c r="HQC13" s="934"/>
      <c r="HQD13" s="934"/>
      <c r="HQE13" s="934"/>
      <c r="HQF13" s="934"/>
      <c r="HQG13" s="934"/>
      <c r="HQH13" s="934"/>
      <c r="HQI13" s="934"/>
      <c r="HQJ13" s="934"/>
      <c r="HQK13" s="934"/>
      <c r="HQL13" s="934"/>
      <c r="HQM13" s="934"/>
      <c r="HQN13" s="934"/>
      <c r="HQO13" s="934"/>
      <c r="HQP13" s="934"/>
      <c r="HQQ13" s="934"/>
      <c r="HQR13" s="934"/>
      <c r="HQS13" s="934"/>
      <c r="HQT13" s="934"/>
      <c r="HQU13" s="934"/>
      <c r="HQV13" s="934"/>
      <c r="HQW13" s="934"/>
      <c r="HQX13" s="934"/>
      <c r="HQY13" s="934"/>
      <c r="HQZ13" s="934"/>
      <c r="HRA13" s="934"/>
      <c r="HRB13" s="934"/>
      <c r="HRC13" s="934"/>
      <c r="HRD13" s="934"/>
      <c r="HRE13" s="934"/>
      <c r="HRF13" s="934"/>
      <c r="HRG13" s="934"/>
      <c r="HRH13" s="934"/>
      <c r="HRI13" s="934"/>
      <c r="HRJ13" s="934"/>
      <c r="HRK13" s="934"/>
      <c r="HRL13" s="934"/>
      <c r="HRM13" s="934"/>
      <c r="HRN13" s="934"/>
      <c r="HRO13" s="934"/>
      <c r="HRP13" s="934"/>
      <c r="HRQ13" s="934"/>
      <c r="HRR13" s="934"/>
      <c r="HRS13" s="934"/>
      <c r="HRT13" s="934"/>
      <c r="HRU13" s="934"/>
      <c r="HRV13" s="934"/>
      <c r="HRW13" s="934"/>
      <c r="HRX13" s="934"/>
      <c r="HRY13" s="934"/>
      <c r="HRZ13" s="934"/>
      <c r="HSA13" s="934"/>
      <c r="HSB13" s="934"/>
      <c r="HSC13" s="934"/>
      <c r="HSD13" s="934"/>
      <c r="HSE13" s="934"/>
      <c r="HSF13" s="934"/>
      <c r="HSG13" s="934"/>
      <c r="HSH13" s="934"/>
      <c r="HSI13" s="934"/>
      <c r="HSJ13" s="934"/>
      <c r="HSK13" s="934"/>
      <c r="HSL13" s="934"/>
      <c r="HSM13" s="934"/>
      <c r="HSN13" s="934"/>
      <c r="HSO13" s="934"/>
      <c r="HSP13" s="934"/>
      <c r="HSQ13" s="934"/>
      <c r="HSR13" s="934"/>
      <c r="HSS13" s="934"/>
      <c r="HST13" s="934"/>
      <c r="HSU13" s="934"/>
      <c r="HSV13" s="934"/>
      <c r="HSW13" s="934"/>
      <c r="HSX13" s="934"/>
      <c r="HSY13" s="934"/>
      <c r="HSZ13" s="934"/>
      <c r="HTA13" s="934"/>
      <c r="HTB13" s="934"/>
      <c r="HTC13" s="934"/>
      <c r="HTD13" s="934"/>
      <c r="HTE13" s="934"/>
      <c r="HTF13" s="934"/>
      <c r="HTG13" s="934"/>
      <c r="HTH13" s="934"/>
      <c r="HTI13" s="934"/>
      <c r="HTJ13" s="934"/>
      <c r="HTK13" s="934"/>
      <c r="HTL13" s="934"/>
      <c r="HTM13" s="934"/>
      <c r="HTN13" s="934"/>
      <c r="HTO13" s="934"/>
      <c r="HTP13" s="934"/>
      <c r="HTQ13" s="934"/>
      <c r="HTR13" s="934"/>
      <c r="HTS13" s="934"/>
      <c r="HTT13" s="934"/>
      <c r="HTU13" s="934"/>
      <c r="HTV13" s="934"/>
      <c r="HTW13" s="934"/>
      <c r="HTX13" s="934"/>
      <c r="HTY13" s="934"/>
      <c r="HTZ13" s="934"/>
      <c r="HUA13" s="934"/>
      <c r="HUB13" s="934"/>
      <c r="HUC13" s="934"/>
      <c r="HUD13" s="934"/>
      <c r="HUE13" s="934"/>
      <c r="HUF13" s="934"/>
      <c r="HUG13" s="934"/>
      <c r="HUH13" s="934"/>
      <c r="HUI13" s="934"/>
      <c r="HUJ13" s="934"/>
      <c r="HUK13" s="934"/>
      <c r="HUL13" s="934"/>
      <c r="HUM13" s="934"/>
      <c r="HUN13" s="934"/>
      <c r="HUO13" s="934"/>
      <c r="HUP13" s="934"/>
      <c r="HUQ13" s="934"/>
      <c r="HUR13" s="934"/>
      <c r="HUS13" s="934"/>
      <c r="HUT13" s="934"/>
      <c r="HUU13" s="934"/>
      <c r="HUV13" s="934"/>
      <c r="HUW13" s="934"/>
      <c r="HUX13" s="934"/>
      <c r="HUY13" s="934"/>
      <c r="HUZ13" s="934"/>
      <c r="HVA13" s="934"/>
      <c r="HVB13" s="934"/>
      <c r="HVC13" s="934"/>
      <c r="HVD13" s="934"/>
      <c r="HVE13" s="934"/>
      <c r="HVF13" s="934"/>
      <c r="HVG13" s="934"/>
      <c r="HVH13" s="934"/>
      <c r="HVI13" s="934"/>
      <c r="HVJ13" s="934"/>
      <c r="HVK13" s="934"/>
      <c r="HVL13" s="934"/>
      <c r="HVM13" s="934"/>
      <c r="HVN13" s="934"/>
      <c r="HVO13" s="934"/>
      <c r="HVP13" s="934"/>
      <c r="HVQ13" s="934"/>
      <c r="HVR13" s="934"/>
      <c r="HVS13" s="934"/>
      <c r="HVT13" s="934"/>
      <c r="HVU13" s="934"/>
      <c r="HVV13" s="934"/>
      <c r="HVW13" s="934"/>
      <c r="HVX13" s="934"/>
      <c r="HVY13" s="934"/>
      <c r="HVZ13" s="934"/>
      <c r="HWA13" s="934"/>
      <c r="HWB13" s="934"/>
      <c r="HWC13" s="934"/>
      <c r="HWD13" s="934"/>
      <c r="HWE13" s="934"/>
      <c r="HWF13" s="934"/>
      <c r="HWG13" s="934"/>
      <c r="HWH13" s="934"/>
      <c r="HWI13" s="934"/>
      <c r="HWJ13" s="934"/>
      <c r="HWK13" s="934"/>
      <c r="HWL13" s="934"/>
      <c r="HWM13" s="934"/>
      <c r="HWN13" s="934"/>
      <c r="HWO13" s="934"/>
      <c r="HWP13" s="934"/>
      <c r="HWQ13" s="934"/>
      <c r="HWR13" s="934"/>
      <c r="HWS13" s="934"/>
      <c r="HWT13" s="934"/>
      <c r="HWU13" s="934"/>
      <c r="HWV13" s="934"/>
      <c r="HWW13" s="934"/>
      <c r="HWX13" s="934"/>
      <c r="HWY13" s="934"/>
      <c r="HWZ13" s="934"/>
      <c r="HXA13" s="934"/>
      <c r="HXB13" s="934"/>
      <c r="HXC13" s="934"/>
      <c r="HXD13" s="934"/>
      <c r="HXE13" s="934"/>
      <c r="HXF13" s="934"/>
      <c r="HXG13" s="934"/>
      <c r="HXH13" s="934"/>
      <c r="HXI13" s="934"/>
      <c r="HXJ13" s="934"/>
      <c r="HXK13" s="934"/>
      <c r="HXL13" s="934"/>
      <c r="HXM13" s="934"/>
      <c r="HXN13" s="934"/>
      <c r="HXO13" s="934"/>
      <c r="HXP13" s="934"/>
      <c r="HXQ13" s="934"/>
      <c r="HXR13" s="934"/>
      <c r="HXS13" s="934"/>
      <c r="HXT13" s="934"/>
      <c r="HXU13" s="934"/>
      <c r="HXV13" s="934"/>
      <c r="HXW13" s="934"/>
      <c r="HXX13" s="934"/>
      <c r="HXY13" s="934"/>
      <c r="HXZ13" s="934"/>
      <c r="HYA13" s="934"/>
      <c r="HYB13" s="934"/>
      <c r="HYC13" s="934"/>
      <c r="HYD13" s="934"/>
      <c r="HYE13" s="934"/>
      <c r="HYF13" s="934"/>
      <c r="HYG13" s="934"/>
      <c r="HYH13" s="934"/>
      <c r="HYI13" s="934"/>
      <c r="HYJ13" s="934"/>
      <c r="HYK13" s="934"/>
      <c r="HYL13" s="934"/>
      <c r="HYM13" s="934"/>
      <c r="HYN13" s="934"/>
      <c r="HYO13" s="934"/>
      <c r="HYP13" s="934"/>
      <c r="HYQ13" s="934"/>
      <c r="HYR13" s="934"/>
      <c r="HYS13" s="934"/>
      <c r="HYT13" s="934"/>
      <c r="HYU13" s="934"/>
      <c r="HYV13" s="934"/>
      <c r="HYW13" s="934"/>
      <c r="HYX13" s="934"/>
      <c r="HYY13" s="934"/>
      <c r="HYZ13" s="934"/>
      <c r="HZA13" s="934"/>
      <c r="HZB13" s="934"/>
      <c r="HZC13" s="934"/>
      <c r="HZD13" s="934"/>
      <c r="HZE13" s="934"/>
      <c r="HZF13" s="934"/>
      <c r="HZG13" s="934"/>
      <c r="HZH13" s="934"/>
      <c r="HZI13" s="934"/>
      <c r="HZJ13" s="934"/>
      <c r="HZK13" s="934"/>
      <c r="HZL13" s="934"/>
      <c r="HZM13" s="934"/>
      <c r="HZN13" s="934"/>
      <c r="HZO13" s="934"/>
      <c r="HZP13" s="934"/>
      <c r="HZQ13" s="934"/>
      <c r="HZR13" s="934"/>
      <c r="HZS13" s="934"/>
      <c r="HZT13" s="934"/>
      <c r="HZU13" s="934"/>
      <c r="HZV13" s="934"/>
      <c r="HZW13" s="934"/>
      <c r="HZX13" s="934"/>
      <c r="HZY13" s="934"/>
      <c r="HZZ13" s="934"/>
      <c r="IAA13" s="934"/>
      <c r="IAB13" s="934"/>
      <c r="IAC13" s="934"/>
      <c r="IAD13" s="934"/>
      <c r="IAE13" s="934"/>
      <c r="IAF13" s="934"/>
      <c r="IAG13" s="934"/>
      <c r="IAH13" s="934"/>
      <c r="IAI13" s="934"/>
      <c r="IAJ13" s="934"/>
      <c r="IAK13" s="934"/>
      <c r="IAL13" s="934"/>
      <c r="IAM13" s="934"/>
      <c r="IAN13" s="934"/>
      <c r="IAO13" s="934"/>
      <c r="IAP13" s="934"/>
      <c r="IAQ13" s="934"/>
      <c r="IAR13" s="934"/>
      <c r="IAS13" s="934"/>
      <c r="IAT13" s="934"/>
      <c r="IAU13" s="934"/>
      <c r="IAV13" s="934"/>
      <c r="IAW13" s="934"/>
      <c r="IAX13" s="934"/>
      <c r="IAY13" s="934"/>
      <c r="IAZ13" s="934"/>
      <c r="IBA13" s="934"/>
      <c r="IBB13" s="934"/>
      <c r="IBC13" s="934"/>
      <c r="IBD13" s="934"/>
      <c r="IBE13" s="934"/>
      <c r="IBF13" s="934"/>
      <c r="IBG13" s="934"/>
      <c r="IBH13" s="934"/>
      <c r="IBI13" s="934"/>
      <c r="IBJ13" s="934"/>
      <c r="IBK13" s="934"/>
      <c r="IBL13" s="934"/>
      <c r="IBM13" s="934"/>
      <c r="IBN13" s="934"/>
      <c r="IBO13" s="934"/>
      <c r="IBP13" s="934"/>
      <c r="IBQ13" s="934"/>
      <c r="IBR13" s="934"/>
      <c r="IBS13" s="934"/>
      <c r="IBT13" s="934"/>
      <c r="IBU13" s="934"/>
      <c r="IBV13" s="934"/>
      <c r="IBW13" s="934"/>
      <c r="IBX13" s="934"/>
      <c r="IBY13" s="934"/>
      <c r="IBZ13" s="934"/>
      <c r="ICA13" s="934"/>
      <c r="ICB13" s="934"/>
      <c r="ICC13" s="934"/>
      <c r="ICD13" s="934"/>
      <c r="ICE13" s="934"/>
      <c r="ICF13" s="934"/>
      <c r="ICG13" s="934"/>
      <c r="ICH13" s="934"/>
      <c r="ICI13" s="934"/>
      <c r="ICJ13" s="934"/>
      <c r="ICK13" s="934"/>
      <c r="ICL13" s="934"/>
      <c r="ICM13" s="934"/>
      <c r="ICN13" s="934"/>
      <c r="ICO13" s="934"/>
      <c r="ICP13" s="934"/>
      <c r="ICQ13" s="934"/>
      <c r="ICR13" s="934"/>
      <c r="ICS13" s="934"/>
      <c r="ICT13" s="934"/>
      <c r="ICU13" s="934"/>
      <c r="ICV13" s="934"/>
      <c r="ICW13" s="934"/>
      <c r="ICX13" s="934"/>
      <c r="ICY13" s="934"/>
      <c r="ICZ13" s="934"/>
      <c r="IDA13" s="934"/>
      <c r="IDB13" s="934"/>
      <c r="IDC13" s="934"/>
      <c r="IDD13" s="934"/>
      <c r="IDE13" s="934"/>
      <c r="IDF13" s="934"/>
      <c r="IDG13" s="934"/>
      <c r="IDH13" s="934"/>
      <c r="IDI13" s="934"/>
      <c r="IDJ13" s="934"/>
      <c r="IDK13" s="934"/>
      <c r="IDL13" s="934"/>
      <c r="IDM13" s="934"/>
      <c r="IDN13" s="934"/>
      <c r="IDO13" s="934"/>
      <c r="IDP13" s="934"/>
      <c r="IDQ13" s="934"/>
      <c r="IDR13" s="934"/>
      <c r="IDS13" s="934"/>
      <c r="IDT13" s="934"/>
      <c r="IDU13" s="934"/>
      <c r="IDV13" s="934"/>
      <c r="IDW13" s="934"/>
      <c r="IDX13" s="934"/>
      <c r="IDY13" s="934"/>
      <c r="IDZ13" s="934"/>
      <c r="IEA13" s="934"/>
      <c r="IEB13" s="934"/>
      <c r="IEC13" s="934"/>
      <c r="IED13" s="934"/>
      <c r="IEE13" s="934"/>
      <c r="IEF13" s="934"/>
      <c r="IEG13" s="934"/>
      <c r="IEH13" s="934"/>
      <c r="IEI13" s="934"/>
      <c r="IEJ13" s="934"/>
      <c r="IEK13" s="934"/>
      <c r="IEL13" s="934"/>
      <c r="IEM13" s="934"/>
      <c r="IEN13" s="934"/>
      <c r="IEO13" s="934"/>
      <c r="IEP13" s="934"/>
      <c r="IEQ13" s="934"/>
      <c r="IER13" s="934"/>
      <c r="IES13" s="934"/>
      <c r="IET13" s="934"/>
      <c r="IEU13" s="934"/>
      <c r="IEV13" s="934"/>
      <c r="IEW13" s="934"/>
      <c r="IEX13" s="934"/>
      <c r="IEY13" s="934"/>
      <c r="IEZ13" s="934"/>
      <c r="IFA13" s="934"/>
      <c r="IFB13" s="934"/>
      <c r="IFC13" s="934"/>
      <c r="IFD13" s="934"/>
      <c r="IFE13" s="934"/>
      <c r="IFF13" s="934"/>
      <c r="IFG13" s="934"/>
      <c r="IFH13" s="934"/>
      <c r="IFI13" s="934"/>
      <c r="IFJ13" s="934"/>
      <c r="IFK13" s="934"/>
      <c r="IFL13" s="934"/>
      <c r="IFM13" s="934"/>
      <c r="IFN13" s="934"/>
      <c r="IFO13" s="934"/>
      <c r="IFP13" s="934"/>
      <c r="IFQ13" s="934"/>
      <c r="IFR13" s="934"/>
      <c r="IFS13" s="934"/>
      <c r="IFT13" s="934"/>
      <c r="IFU13" s="934"/>
      <c r="IFV13" s="934"/>
      <c r="IFW13" s="934"/>
      <c r="IFX13" s="934"/>
      <c r="IFY13" s="934"/>
      <c r="IFZ13" s="934"/>
      <c r="IGA13" s="934"/>
      <c r="IGB13" s="934"/>
      <c r="IGC13" s="934"/>
      <c r="IGD13" s="934"/>
      <c r="IGE13" s="934"/>
      <c r="IGF13" s="934"/>
      <c r="IGG13" s="934"/>
      <c r="IGH13" s="934"/>
      <c r="IGI13" s="934"/>
      <c r="IGJ13" s="934"/>
      <c r="IGK13" s="934"/>
      <c r="IGL13" s="934"/>
      <c r="IGM13" s="934"/>
      <c r="IGN13" s="934"/>
      <c r="IGO13" s="934"/>
      <c r="IGP13" s="934"/>
      <c r="IGQ13" s="934"/>
      <c r="IGR13" s="934"/>
      <c r="IGS13" s="934"/>
      <c r="IGT13" s="934"/>
      <c r="IGU13" s="934"/>
      <c r="IGV13" s="934"/>
      <c r="IGW13" s="934"/>
      <c r="IGX13" s="934"/>
      <c r="IGY13" s="934"/>
      <c r="IGZ13" s="934"/>
      <c r="IHA13" s="934"/>
      <c r="IHB13" s="934"/>
      <c r="IHC13" s="934"/>
      <c r="IHD13" s="934"/>
      <c r="IHE13" s="934"/>
      <c r="IHF13" s="934"/>
      <c r="IHG13" s="934"/>
      <c r="IHH13" s="934"/>
      <c r="IHI13" s="934"/>
      <c r="IHJ13" s="934"/>
      <c r="IHK13" s="934"/>
      <c r="IHL13" s="934"/>
      <c r="IHM13" s="934"/>
      <c r="IHN13" s="934"/>
      <c r="IHO13" s="934"/>
      <c r="IHP13" s="934"/>
      <c r="IHQ13" s="934"/>
      <c r="IHR13" s="934"/>
      <c r="IHS13" s="934"/>
      <c r="IHT13" s="934"/>
      <c r="IHU13" s="934"/>
      <c r="IHV13" s="934"/>
      <c r="IHW13" s="934"/>
      <c r="IHX13" s="934"/>
      <c r="IHY13" s="934"/>
      <c r="IHZ13" s="934"/>
      <c r="IIA13" s="934"/>
      <c r="IIB13" s="934"/>
      <c r="IIC13" s="934"/>
      <c r="IID13" s="934"/>
      <c r="IIE13" s="934"/>
      <c r="IIF13" s="934"/>
      <c r="IIG13" s="934"/>
      <c r="IIH13" s="934"/>
      <c r="III13" s="934"/>
      <c r="IIJ13" s="934"/>
      <c r="IIK13" s="934"/>
      <c r="IIL13" s="934"/>
      <c r="IIM13" s="934"/>
      <c r="IIN13" s="934"/>
      <c r="IIO13" s="934"/>
      <c r="IIP13" s="934"/>
      <c r="IIQ13" s="934"/>
      <c r="IIR13" s="934"/>
      <c r="IIS13" s="934"/>
      <c r="IIT13" s="934"/>
      <c r="IIU13" s="934"/>
      <c r="IIV13" s="934"/>
      <c r="IIW13" s="934"/>
      <c r="IIX13" s="934"/>
      <c r="IIY13" s="934"/>
      <c r="IIZ13" s="934"/>
      <c r="IJA13" s="934"/>
      <c r="IJB13" s="934"/>
      <c r="IJC13" s="934"/>
      <c r="IJD13" s="934"/>
      <c r="IJE13" s="934"/>
      <c r="IJF13" s="934"/>
      <c r="IJG13" s="934"/>
      <c r="IJH13" s="934"/>
      <c r="IJI13" s="934"/>
      <c r="IJJ13" s="934"/>
      <c r="IJK13" s="934"/>
      <c r="IJL13" s="934"/>
      <c r="IJM13" s="934"/>
      <c r="IJN13" s="934"/>
      <c r="IJO13" s="934"/>
      <c r="IJP13" s="934"/>
      <c r="IJQ13" s="934"/>
      <c r="IJR13" s="934"/>
      <c r="IJS13" s="934"/>
      <c r="IJT13" s="934"/>
      <c r="IJU13" s="934"/>
      <c r="IJV13" s="934"/>
      <c r="IJW13" s="934"/>
      <c r="IJX13" s="934"/>
      <c r="IJY13" s="934"/>
      <c r="IJZ13" s="934"/>
      <c r="IKA13" s="934"/>
      <c r="IKB13" s="934"/>
      <c r="IKC13" s="934"/>
      <c r="IKD13" s="934"/>
      <c r="IKE13" s="934"/>
      <c r="IKF13" s="934"/>
      <c r="IKG13" s="934"/>
      <c r="IKH13" s="934"/>
      <c r="IKI13" s="934"/>
      <c r="IKJ13" s="934"/>
      <c r="IKK13" s="934"/>
      <c r="IKL13" s="934"/>
      <c r="IKM13" s="934"/>
      <c r="IKN13" s="934"/>
      <c r="IKO13" s="934"/>
      <c r="IKP13" s="934"/>
      <c r="IKQ13" s="934"/>
      <c r="IKR13" s="934"/>
      <c r="IKS13" s="934"/>
      <c r="IKT13" s="934"/>
      <c r="IKU13" s="934"/>
      <c r="IKV13" s="934"/>
      <c r="IKW13" s="934"/>
      <c r="IKX13" s="934"/>
      <c r="IKY13" s="934"/>
      <c r="IKZ13" s="934"/>
      <c r="ILA13" s="934"/>
      <c r="ILB13" s="934"/>
      <c r="ILC13" s="934"/>
      <c r="ILD13" s="934"/>
      <c r="ILE13" s="934"/>
      <c r="ILF13" s="934"/>
      <c r="ILG13" s="934"/>
      <c r="ILH13" s="934"/>
      <c r="ILI13" s="934"/>
      <c r="ILJ13" s="934"/>
      <c r="ILK13" s="934"/>
      <c r="ILL13" s="934"/>
      <c r="ILM13" s="934"/>
      <c r="ILN13" s="934"/>
      <c r="ILO13" s="934"/>
      <c r="ILP13" s="934"/>
      <c r="ILQ13" s="934"/>
      <c r="ILR13" s="934"/>
      <c r="ILS13" s="934"/>
      <c r="ILT13" s="934"/>
      <c r="ILU13" s="934"/>
      <c r="ILV13" s="934"/>
      <c r="ILW13" s="934"/>
      <c r="ILX13" s="934"/>
      <c r="ILY13" s="934"/>
      <c r="ILZ13" s="934"/>
      <c r="IMA13" s="934"/>
      <c r="IMB13" s="934"/>
      <c r="IMC13" s="934"/>
      <c r="IMD13" s="934"/>
      <c r="IME13" s="934"/>
      <c r="IMF13" s="934"/>
      <c r="IMG13" s="934"/>
      <c r="IMH13" s="934"/>
      <c r="IMI13" s="934"/>
      <c r="IMJ13" s="934"/>
      <c r="IMK13" s="934"/>
      <c r="IML13" s="934"/>
      <c r="IMM13" s="934"/>
      <c r="IMN13" s="934"/>
      <c r="IMO13" s="934"/>
      <c r="IMP13" s="934"/>
      <c r="IMQ13" s="934"/>
      <c r="IMR13" s="934"/>
      <c r="IMS13" s="934"/>
      <c r="IMT13" s="934"/>
      <c r="IMU13" s="934"/>
      <c r="IMV13" s="934"/>
      <c r="IMW13" s="934"/>
      <c r="IMX13" s="934"/>
      <c r="IMY13" s="934"/>
      <c r="IMZ13" s="934"/>
      <c r="INA13" s="934"/>
      <c r="INB13" s="934"/>
      <c r="INC13" s="934"/>
      <c r="IND13" s="934"/>
      <c r="INE13" s="934"/>
      <c r="INF13" s="934"/>
      <c r="ING13" s="934"/>
      <c r="INH13" s="934"/>
      <c r="INI13" s="934"/>
      <c r="INJ13" s="934"/>
      <c r="INK13" s="934"/>
      <c r="INL13" s="934"/>
      <c r="INM13" s="934"/>
      <c r="INN13" s="934"/>
      <c r="INO13" s="934"/>
      <c r="INP13" s="934"/>
      <c r="INQ13" s="934"/>
      <c r="INR13" s="934"/>
      <c r="INS13" s="934"/>
      <c r="INT13" s="934"/>
      <c r="INU13" s="934"/>
      <c r="INV13" s="934"/>
      <c r="INW13" s="934"/>
      <c r="INX13" s="934"/>
      <c r="INY13" s="934"/>
      <c r="INZ13" s="934"/>
      <c r="IOA13" s="934"/>
      <c r="IOB13" s="934"/>
      <c r="IOC13" s="934"/>
      <c r="IOD13" s="934"/>
      <c r="IOE13" s="934"/>
      <c r="IOF13" s="934"/>
      <c r="IOG13" s="934"/>
      <c r="IOH13" s="934"/>
      <c r="IOI13" s="934"/>
      <c r="IOJ13" s="934"/>
      <c r="IOK13" s="934"/>
      <c r="IOL13" s="934"/>
      <c r="IOM13" s="934"/>
      <c r="ION13" s="934"/>
      <c r="IOO13" s="934"/>
      <c r="IOP13" s="934"/>
      <c r="IOQ13" s="934"/>
      <c r="IOR13" s="934"/>
      <c r="IOS13" s="934"/>
      <c r="IOT13" s="934"/>
      <c r="IOU13" s="934"/>
      <c r="IOV13" s="934"/>
      <c r="IOW13" s="934"/>
      <c r="IOX13" s="934"/>
      <c r="IOY13" s="934"/>
      <c r="IOZ13" s="934"/>
      <c r="IPA13" s="934"/>
      <c r="IPB13" s="934"/>
      <c r="IPC13" s="934"/>
      <c r="IPD13" s="934"/>
      <c r="IPE13" s="934"/>
      <c r="IPF13" s="934"/>
      <c r="IPG13" s="934"/>
      <c r="IPH13" s="934"/>
      <c r="IPI13" s="934"/>
      <c r="IPJ13" s="934"/>
      <c r="IPK13" s="934"/>
      <c r="IPL13" s="934"/>
      <c r="IPM13" s="934"/>
      <c r="IPN13" s="934"/>
      <c r="IPO13" s="934"/>
      <c r="IPP13" s="934"/>
      <c r="IPQ13" s="934"/>
      <c r="IPR13" s="934"/>
      <c r="IPS13" s="934"/>
      <c r="IPT13" s="934"/>
      <c r="IPU13" s="934"/>
      <c r="IPV13" s="934"/>
      <c r="IPW13" s="934"/>
      <c r="IPX13" s="934"/>
      <c r="IPY13" s="934"/>
      <c r="IPZ13" s="934"/>
      <c r="IQA13" s="934"/>
      <c r="IQB13" s="934"/>
      <c r="IQC13" s="934"/>
      <c r="IQD13" s="934"/>
      <c r="IQE13" s="934"/>
      <c r="IQF13" s="934"/>
      <c r="IQG13" s="934"/>
      <c r="IQH13" s="934"/>
      <c r="IQI13" s="934"/>
      <c r="IQJ13" s="934"/>
      <c r="IQK13" s="934"/>
      <c r="IQL13" s="934"/>
      <c r="IQM13" s="934"/>
      <c r="IQN13" s="934"/>
      <c r="IQO13" s="934"/>
      <c r="IQP13" s="934"/>
      <c r="IQQ13" s="934"/>
      <c r="IQR13" s="934"/>
      <c r="IQS13" s="934"/>
      <c r="IQT13" s="934"/>
      <c r="IQU13" s="934"/>
      <c r="IQV13" s="934"/>
      <c r="IQW13" s="934"/>
      <c r="IQX13" s="934"/>
      <c r="IQY13" s="934"/>
      <c r="IQZ13" s="934"/>
      <c r="IRA13" s="934"/>
      <c r="IRB13" s="934"/>
      <c r="IRC13" s="934"/>
      <c r="IRD13" s="934"/>
      <c r="IRE13" s="934"/>
      <c r="IRF13" s="934"/>
      <c r="IRG13" s="934"/>
      <c r="IRH13" s="934"/>
      <c r="IRI13" s="934"/>
      <c r="IRJ13" s="934"/>
      <c r="IRK13" s="934"/>
      <c r="IRL13" s="934"/>
      <c r="IRM13" s="934"/>
      <c r="IRN13" s="934"/>
      <c r="IRO13" s="934"/>
      <c r="IRP13" s="934"/>
      <c r="IRQ13" s="934"/>
      <c r="IRR13" s="934"/>
      <c r="IRS13" s="934"/>
      <c r="IRT13" s="934"/>
      <c r="IRU13" s="934"/>
      <c r="IRV13" s="934"/>
      <c r="IRW13" s="934"/>
      <c r="IRX13" s="934"/>
      <c r="IRY13" s="934"/>
      <c r="IRZ13" s="934"/>
      <c r="ISA13" s="934"/>
      <c r="ISB13" s="934"/>
      <c r="ISC13" s="934"/>
      <c r="ISD13" s="934"/>
      <c r="ISE13" s="934"/>
      <c r="ISF13" s="934"/>
      <c r="ISG13" s="934"/>
      <c r="ISH13" s="934"/>
      <c r="ISI13" s="934"/>
      <c r="ISJ13" s="934"/>
      <c r="ISK13" s="934"/>
      <c r="ISL13" s="934"/>
      <c r="ISM13" s="934"/>
      <c r="ISN13" s="934"/>
      <c r="ISO13" s="934"/>
      <c r="ISP13" s="934"/>
      <c r="ISQ13" s="934"/>
      <c r="ISR13" s="934"/>
      <c r="ISS13" s="934"/>
      <c r="IST13" s="934"/>
      <c r="ISU13" s="934"/>
      <c r="ISV13" s="934"/>
      <c r="ISW13" s="934"/>
      <c r="ISX13" s="934"/>
      <c r="ISY13" s="934"/>
      <c r="ISZ13" s="934"/>
      <c r="ITA13" s="934"/>
      <c r="ITB13" s="934"/>
      <c r="ITC13" s="934"/>
      <c r="ITD13" s="934"/>
      <c r="ITE13" s="934"/>
      <c r="ITF13" s="934"/>
      <c r="ITG13" s="934"/>
      <c r="ITH13" s="934"/>
      <c r="ITI13" s="934"/>
      <c r="ITJ13" s="934"/>
      <c r="ITK13" s="934"/>
      <c r="ITL13" s="934"/>
      <c r="ITM13" s="934"/>
      <c r="ITN13" s="934"/>
      <c r="ITO13" s="934"/>
      <c r="ITP13" s="934"/>
      <c r="ITQ13" s="934"/>
      <c r="ITR13" s="934"/>
      <c r="ITS13" s="934"/>
      <c r="ITT13" s="934"/>
      <c r="ITU13" s="934"/>
      <c r="ITV13" s="934"/>
      <c r="ITW13" s="934"/>
      <c r="ITX13" s="934"/>
      <c r="ITY13" s="934"/>
      <c r="ITZ13" s="934"/>
      <c r="IUA13" s="934"/>
      <c r="IUB13" s="934"/>
      <c r="IUC13" s="934"/>
      <c r="IUD13" s="934"/>
      <c r="IUE13" s="934"/>
      <c r="IUF13" s="934"/>
      <c r="IUG13" s="934"/>
      <c r="IUH13" s="934"/>
      <c r="IUI13" s="934"/>
      <c r="IUJ13" s="934"/>
      <c r="IUK13" s="934"/>
      <c r="IUL13" s="934"/>
      <c r="IUM13" s="934"/>
      <c r="IUN13" s="934"/>
      <c r="IUO13" s="934"/>
      <c r="IUP13" s="934"/>
      <c r="IUQ13" s="934"/>
      <c r="IUR13" s="934"/>
      <c r="IUS13" s="934"/>
      <c r="IUT13" s="934"/>
      <c r="IUU13" s="934"/>
      <c r="IUV13" s="934"/>
      <c r="IUW13" s="934"/>
      <c r="IUX13" s="934"/>
      <c r="IUY13" s="934"/>
      <c r="IUZ13" s="934"/>
      <c r="IVA13" s="934"/>
      <c r="IVB13" s="934"/>
      <c r="IVC13" s="934"/>
      <c r="IVD13" s="934"/>
      <c r="IVE13" s="934"/>
      <c r="IVF13" s="934"/>
      <c r="IVG13" s="934"/>
      <c r="IVH13" s="934"/>
      <c r="IVI13" s="934"/>
      <c r="IVJ13" s="934"/>
      <c r="IVK13" s="934"/>
      <c r="IVL13" s="934"/>
      <c r="IVM13" s="934"/>
      <c r="IVN13" s="934"/>
      <c r="IVO13" s="934"/>
      <c r="IVP13" s="934"/>
      <c r="IVQ13" s="934"/>
      <c r="IVR13" s="934"/>
      <c r="IVS13" s="934"/>
      <c r="IVT13" s="934"/>
      <c r="IVU13" s="934"/>
      <c r="IVV13" s="934"/>
      <c r="IVW13" s="934"/>
      <c r="IVX13" s="934"/>
      <c r="IVY13" s="934"/>
      <c r="IVZ13" s="934"/>
      <c r="IWA13" s="934"/>
      <c r="IWB13" s="934"/>
      <c r="IWC13" s="934"/>
      <c r="IWD13" s="934"/>
      <c r="IWE13" s="934"/>
      <c r="IWF13" s="934"/>
      <c r="IWG13" s="934"/>
      <c r="IWH13" s="934"/>
      <c r="IWI13" s="934"/>
      <c r="IWJ13" s="934"/>
      <c r="IWK13" s="934"/>
      <c r="IWL13" s="934"/>
      <c r="IWM13" s="934"/>
      <c r="IWN13" s="934"/>
      <c r="IWO13" s="934"/>
      <c r="IWP13" s="934"/>
      <c r="IWQ13" s="934"/>
      <c r="IWR13" s="934"/>
      <c r="IWS13" s="934"/>
      <c r="IWT13" s="934"/>
      <c r="IWU13" s="934"/>
      <c r="IWV13" s="934"/>
      <c r="IWW13" s="934"/>
      <c r="IWX13" s="934"/>
      <c r="IWY13" s="934"/>
      <c r="IWZ13" s="934"/>
      <c r="IXA13" s="934"/>
      <c r="IXB13" s="934"/>
      <c r="IXC13" s="934"/>
      <c r="IXD13" s="934"/>
      <c r="IXE13" s="934"/>
      <c r="IXF13" s="934"/>
      <c r="IXG13" s="934"/>
      <c r="IXH13" s="934"/>
      <c r="IXI13" s="934"/>
      <c r="IXJ13" s="934"/>
      <c r="IXK13" s="934"/>
      <c r="IXL13" s="934"/>
      <c r="IXM13" s="934"/>
      <c r="IXN13" s="934"/>
      <c r="IXO13" s="934"/>
      <c r="IXP13" s="934"/>
      <c r="IXQ13" s="934"/>
      <c r="IXR13" s="934"/>
      <c r="IXS13" s="934"/>
      <c r="IXT13" s="934"/>
      <c r="IXU13" s="934"/>
      <c r="IXV13" s="934"/>
      <c r="IXW13" s="934"/>
      <c r="IXX13" s="934"/>
      <c r="IXY13" s="934"/>
      <c r="IXZ13" s="934"/>
      <c r="IYA13" s="934"/>
      <c r="IYB13" s="934"/>
      <c r="IYC13" s="934"/>
      <c r="IYD13" s="934"/>
      <c r="IYE13" s="934"/>
      <c r="IYF13" s="934"/>
      <c r="IYG13" s="934"/>
      <c r="IYH13" s="934"/>
      <c r="IYI13" s="934"/>
      <c r="IYJ13" s="934"/>
      <c r="IYK13" s="934"/>
      <c r="IYL13" s="934"/>
      <c r="IYM13" s="934"/>
      <c r="IYN13" s="934"/>
      <c r="IYO13" s="934"/>
      <c r="IYP13" s="934"/>
      <c r="IYQ13" s="934"/>
      <c r="IYR13" s="934"/>
      <c r="IYS13" s="934"/>
      <c r="IYT13" s="934"/>
      <c r="IYU13" s="934"/>
      <c r="IYV13" s="934"/>
      <c r="IYW13" s="934"/>
      <c r="IYX13" s="934"/>
      <c r="IYY13" s="934"/>
      <c r="IYZ13" s="934"/>
      <c r="IZA13" s="934"/>
      <c r="IZB13" s="934"/>
      <c r="IZC13" s="934"/>
      <c r="IZD13" s="934"/>
      <c r="IZE13" s="934"/>
      <c r="IZF13" s="934"/>
      <c r="IZG13" s="934"/>
      <c r="IZH13" s="934"/>
      <c r="IZI13" s="934"/>
      <c r="IZJ13" s="934"/>
      <c r="IZK13" s="934"/>
      <c r="IZL13" s="934"/>
      <c r="IZM13" s="934"/>
      <c r="IZN13" s="934"/>
      <c r="IZO13" s="934"/>
      <c r="IZP13" s="934"/>
      <c r="IZQ13" s="934"/>
      <c r="IZR13" s="934"/>
      <c r="IZS13" s="934"/>
      <c r="IZT13" s="934"/>
      <c r="IZU13" s="934"/>
      <c r="IZV13" s="934"/>
      <c r="IZW13" s="934"/>
      <c r="IZX13" s="934"/>
      <c r="IZY13" s="934"/>
      <c r="IZZ13" s="934"/>
      <c r="JAA13" s="934"/>
      <c r="JAB13" s="934"/>
      <c r="JAC13" s="934"/>
      <c r="JAD13" s="934"/>
      <c r="JAE13" s="934"/>
      <c r="JAF13" s="934"/>
      <c r="JAG13" s="934"/>
      <c r="JAH13" s="934"/>
      <c r="JAI13" s="934"/>
      <c r="JAJ13" s="934"/>
      <c r="JAK13" s="934"/>
      <c r="JAL13" s="934"/>
      <c r="JAM13" s="934"/>
      <c r="JAN13" s="934"/>
      <c r="JAO13" s="934"/>
      <c r="JAP13" s="934"/>
      <c r="JAQ13" s="934"/>
      <c r="JAR13" s="934"/>
      <c r="JAS13" s="934"/>
      <c r="JAT13" s="934"/>
      <c r="JAU13" s="934"/>
      <c r="JAV13" s="934"/>
      <c r="JAW13" s="934"/>
      <c r="JAX13" s="934"/>
      <c r="JAY13" s="934"/>
      <c r="JAZ13" s="934"/>
      <c r="JBA13" s="934"/>
      <c r="JBB13" s="934"/>
      <c r="JBC13" s="934"/>
      <c r="JBD13" s="934"/>
      <c r="JBE13" s="934"/>
      <c r="JBF13" s="934"/>
      <c r="JBG13" s="934"/>
      <c r="JBH13" s="934"/>
      <c r="JBI13" s="934"/>
      <c r="JBJ13" s="934"/>
      <c r="JBK13" s="934"/>
      <c r="JBL13" s="934"/>
      <c r="JBM13" s="934"/>
      <c r="JBN13" s="934"/>
      <c r="JBO13" s="934"/>
      <c r="JBP13" s="934"/>
      <c r="JBQ13" s="934"/>
      <c r="JBR13" s="934"/>
      <c r="JBS13" s="934"/>
      <c r="JBT13" s="934"/>
      <c r="JBU13" s="934"/>
      <c r="JBV13" s="934"/>
      <c r="JBW13" s="934"/>
      <c r="JBX13" s="934"/>
      <c r="JBY13" s="934"/>
      <c r="JBZ13" s="934"/>
      <c r="JCA13" s="934"/>
      <c r="JCB13" s="934"/>
      <c r="JCC13" s="934"/>
      <c r="JCD13" s="934"/>
      <c r="JCE13" s="934"/>
      <c r="JCF13" s="934"/>
      <c r="JCG13" s="934"/>
      <c r="JCH13" s="934"/>
      <c r="JCI13" s="934"/>
      <c r="JCJ13" s="934"/>
      <c r="JCK13" s="934"/>
      <c r="JCL13" s="934"/>
      <c r="JCM13" s="934"/>
      <c r="JCN13" s="934"/>
      <c r="JCO13" s="934"/>
      <c r="JCP13" s="934"/>
      <c r="JCQ13" s="934"/>
      <c r="JCR13" s="934"/>
      <c r="JCS13" s="934"/>
      <c r="JCT13" s="934"/>
      <c r="JCU13" s="934"/>
      <c r="JCV13" s="934"/>
      <c r="JCW13" s="934"/>
      <c r="JCX13" s="934"/>
      <c r="JCY13" s="934"/>
      <c r="JCZ13" s="934"/>
      <c r="JDA13" s="934"/>
      <c r="JDB13" s="934"/>
      <c r="JDC13" s="934"/>
      <c r="JDD13" s="934"/>
      <c r="JDE13" s="934"/>
      <c r="JDF13" s="934"/>
      <c r="JDG13" s="934"/>
      <c r="JDH13" s="934"/>
      <c r="JDI13" s="934"/>
      <c r="JDJ13" s="934"/>
      <c r="JDK13" s="934"/>
      <c r="JDL13" s="934"/>
      <c r="JDM13" s="934"/>
      <c r="JDN13" s="934"/>
      <c r="JDO13" s="934"/>
      <c r="JDP13" s="934"/>
      <c r="JDQ13" s="934"/>
      <c r="JDR13" s="934"/>
      <c r="JDS13" s="934"/>
      <c r="JDT13" s="934"/>
      <c r="JDU13" s="934"/>
      <c r="JDV13" s="934"/>
      <c r="JDW13" s="934"/>
      <c r="JDX13" s="934"/>
      <c r="JDY13" s="934"/>
      <c r="JDZ13" s="934"/>
      <c r="JEA13" s="934"/>
      <c r="JEB13" s="934"/>
      <c r="JEC13" s="934"/>
      <c r="JED13" s="934"/>
      <c r="JEE13" s="934"/>
      <c r="JEF13" s="934"/>
      <c r="JEG13" s="934"/>
      <c r="JEH13" s="934"/>
      <c r="JEI13" s="934"/>
      <c r="JEJ13" s="934"/>
      <c r="JEK13" s="934"/>
      <c r="JEL13" s="934"/>
      <c r="JEM13" s="934"/>
      <c r="JEN13" s="934"/>
      <c r="JEO13" s="934"/>
      <c r="JEP13" s="934"/>
      <c r="JEQ13" s="934"/>
      <c r="JER13" s="934"/>
      <c r="JES13" s="934"/>
      <c r="JET13" s="934"/>
      <c r="JEU13" s="934"/>
      <c r="JEV13" s="934"/>
      <c r="JEW13" s="934"/>
      <c r="JEX13" s="934"/>
      <c r="JEY13" s="934"/>
      <c r="JEZ13" s="934"/>
      <c r="JFA13" s="934"/>
      <c r="JFB13" s="934"/>
      <c r="JFC13" s="934"/>
      <c r="JFD13" s="934"/>
      <c r="JFE13" s="934"/>
      <c r="JFF13" s="934"/>
      <c r="JFG13" s="934"/>
      <c r="JFH13" s="934"/>
      <c r="JFI13" s="934"/>
      <c r="JFJ13" s="934"/>
      <c r="JFK13" s="934"/>
      <c r="JFL13" s="934"/>
      <c r="JFM13" s="934"/>
      <c r="JFN13" s="934"/>
      <c r="JFO13" s="934"/>
      <c r="JFP13" s="934"/>
      <c r="JFQ13" s="934"/>
      <c r="JFR13" s="934"/>
      <c r="JFS13" s="934"/>
      <c r="JFT13" s="934"/>
      <c r="JFU13" s="934"/>
      <c r="JFV13" s="934"/>
      <c r="JFW13" s="934"/>
      <c r="JFX13" s="934"/>
      <c r="JFY13" s="934"/>
      <c r="JFZ13" s="934"/>
      <c r="JGA13" s="934"/>
      <c r="JGB13" s="934"/>
      <c r="JGC13" s="934"/>
      <c r="JGD13" s="934"/>
      <c r="JGE13" s="934"/>
      <c r="JGF13" s="934"/>
      <c r="JGG13" s="934"/>
      <c r="JGH13" s="934"/>
      <c r="JGI13" s="934"/>
      <c r="JGJ13" s="934"/>
      <c r="JGK13" s="934"/>
      <c r="JGL13" s="934"/>
      <c r="JGM13" s="934"/>
      <c r="JGN13" s="934"/>
      <c r="JGO13" s="934"/>
      <c r="JGP13" s="934"/>
      <c r="JGQ13" s="934"/>
      <c r="JGR13" s="934"/>
      <c r="JGS13" s="934"/>
      <c r="JGT13" s="934"/>
      <c r="JGU13" s="934"/>
      <c r="JGV13" s="934"/>
      <c r="JGW13" s="934"/>
      <c r="JGX13" s="934"/>
      <c r="JGY13" s="934"/>
      <c r="JGZ13" s="934"/>
      <c r="JHA13" s="934"/>
      <c r="JHB13" s="934"/>
      <c r="JHC13" s="934"/>
      <c r="JHD13" s="934"/>
      <c r="JHE13" s="934"/>
      <c r="JHF13" s="934"/>
      <c r="JHG13" s="934"/>
      <c r="JHH13" s="934"/>
      <c r="JHI13" s="934"/>
      <c r="JHJ13" s="934"/>
      <c r="JHK13" s="934"/>
      <c r="JHL13" s="934"/>
      <c r="JHM13" s="934"/>
      <c r="JHN13" s="934"/>
      <c r="JHO13" s="934"/>
      <c r="JHP13" s="934"/>
      <c r="JHQ13" s="934"/>
      <c r="JHR13" s="934"/>
      <c r="JHS13" s="934"/>
      <c r="JHT13" s="934"/>
      <c r="JHU13" s="934"/>
      <c r="JHV13" s="934"/>
      <c r="JHW13" s="934"/>
      <c r="JHX13" s="934"/>
      <c r="JHY13" s="934"/>
      <c r="JHZ13" s="934"/>
      <c r="JIA13" s="934"/>
      <c r="JIB13" s="934"/>
      <c r="JIC13" s="934"/>
      <c r="JID13" s="934"/>
      <c r="JIE13" s="934"/>
      <c r="JIF13" s="934"/>
      <c r="JIG13" s="934"/>
      <c r="JIH13" s="934"/>
      <c r="JII13" s="934"/>
      <c r="JIJ13" s="934"/>
      <c r="JIK13" s="934"/>
      <c r="JIL13" s="934"/>
      <c r="JIM13" s="934"/>
      <c r="JIN13" s="934"/>
      <c r="JIO13" s="934"/>
      <c r="JIP13" s="934"/>
      <c r="JIQ13" s="934"/>
      <c r="JIR13" s="934"/>
      <c r="JIS13" s="934"/>
      <c r="JIT13" s="934"/>
      <c r="JIU13" s="934"/>
      <c r="JIV13" s="934"/>
      <c r="JIW13" s="934"/>
      <c r="JIX13" s="934"/>
      <c r="JIY13" s="934"/>
      <c r="JIZ13" s="934"/>
      <c r="JJA13" s="934"/>
      <c r="JJB13" s="934"/>
      <c r="JJC13" s="934"/>
      <c r="JJD13" s="934"/>
      <c r="JJE13" s="934"/>
      <c r="JJF13" s="934"/>
      <c r="JJG13" s="934"/>
      <c r="JJH13" s="934"/>
      <c r="JJI13" s="934"/>
      <c r="JJJ13" s="934"/>
      <c r="JJK13" s="934"/>
      <c r="JJL13" s="934"/>
      <c r="JJM13" s="934"/>
      <c r="JJN13" s="934"/>
      <c r="JJO13" s="934"/>
      <c r="JJP13" s="934"/>
      <c r="JJQ13" s="934"/>
      <c r="JJR13" s="934"/>
      <c r="JJS13" s="934"/>
      <c r="JJT13" s="934"/>
      <c r="JJU13" s="934"/>
      <c r="JJV13" s="934"/>
      <c r="JJW13" s="934"/>
      <c r="JJX13" s="934"/>
      <c r="JJY13" s="934"/>
      <c r="JJZ13" s="934"/>
      <c r="JKA13" s="934"/>
      <c r="JKB13" s="934"/>
      <c r="JKC13" s="934"/>
      <c r="JKD13" s="934"/>
      <c r="JKE13" s="934"/>
      <c r="JKF13" s="934"/>
      <c r="JKG13" s="934"/>
      <c r="JKH13" s="934"/>
      <c r="JKI13" s="934"/>
      <c r="JKJ13" s="934"/>
      <c r="JKK13" s="934"/>
      <c r="JKL13" s="934"/>
      <c r="JKM13" s="934"/>
      <c r="JKN13" s="934"/>
      <c r="JKO13" s="934"/>
      <c r="JKP13" s="934"/>
      <c r="JKQ13" s="934"/>
      <c r="JKR13" s="934"/>
      <c r="JKS13" s="934"/>
      <c r="JKT13" s="934"/>
      <c r="JKU13" s="934"/>
      <c r="JKV13" s="934"/>
      <c r="JKW13" s="934"/>
      <c r="JKX13" s="934"/>
      <c r="JKY13" s="934"/>
      <c r="JKZ13" s="934"/>
      <c r="JLA13" s="934"/>
      <c r="JLB13" s="934"/>
      <c r="JLC13" s="934"/>
      <c r="JLD13" s="934"/>
      <c r="JLE13" s="934"/>
      <c r="JLF13" s="934"/>
      <c r="JLG13" s="934"/>
      <c r="JLH13" s="934"/>
      <c r="JLI13" s="934"/>
      <c r="JLJ13" s="934"/>
      <c r="JLK13" s="934"/>
      <c r="JLL13" s="934"/>
      <c r="JLM13" s="934"/>
      <c r="JLN13" s="934"/>
      <c r="JLO13" s="934"/>
      <c r="JLP13" s="934"/>
      <c r="JLQ13" s="934"/>
      <c r="JLR13" s="934"/>
      <c r="JLS13" s="934"/>
      <c r="JLT13" s="934"/>
      <c r="JLU13" s="934"/>
      <c r="JLV13" s="934"/>
      <c r="JLW13" s="934"/>
      <c r="JLX13" s="934"/>
      <c r="JLY13" s="934"/>
      <c r="JLZ13" s="934"/>
      <c r="JMA13" s="934"/>
      <c r="JMB13" s="934"/>
      <c r="JMC13" s="934"/>
      <c r="JMD13" s="934"/>
      <c r="JME13" s="934"/>
      <c r="JMF13" s="934"/>
      <c r="JMG13" s="934"/>
      <c r="JMH13" s="934"/>
      <c r="JMI13" s="934"/>
      <c r="JMJ13" s="934"/>
      <c r="JMK13" s="934"/>
      <c r="JML13" s="934"/>
      <c r="JMM13" s="934"/>
      <c r="JMN13" s="934"/>
      <c r="JMO13" s="934"/>
      <c r="JMP13" s="934"/>
      <c r="JMQ13" s="934"/>
      <c r="JMR13" s="934"/>
      <c r="JMS13" s="934"/>
      <c r="JMT13" s="934"/>
      <c r="JMU13" s="934"/>
      <c r="JMV13" s="934"/>
      <c r="JMW13" s="934"/>
      <c r="JMX13" s="934"/>
      <c r="JMY13" s="934"/>
      <c r="JMZ13" s="934"/>
      <c r="JNA13" s="934"/>
      <c r="JNB13" s="934"/>
      <c r="JNC13" s="934"/>
      <c r="JND13" s="934"/>
      <c r="JNE13" s="934"/>
      <c r="JNF13" s="934"/>
      <c r="JNG13" s="934"/>
      <c r="JNH13" s="934"/>
      <c r="JNI13" s="934"/>
      <c r="JNJ13" s="934"/>
      <c r="JNK13" s="934"/>
      <c r="JNL13" s="934"/>
      <c r="JNM13" s="934"/>
      <c r="JNN13" s="934"/>
      <c r="JNO13" s="934"/>
      <c r="JNP13" s="934"/>
      <c r="JNQ13" s="934"/>
      <c r="JNR13" s="934"/>
      <c r="JNS13" s="934"/>
      <c r="JNT13" s="934"/>
      <c r="JNU13" s="934"/>
      <c r="JNV13" s="934"/>
      <c r="JNW13" s="934"/>
      <c r="JNX13" s="934"/>
      <c r="JNY13" s="934"/>
      <c r="JNZ13" s="934"/>
      <c r="JOA13" s="934"/>
      <c r="JOB13" s="934"/>
      <c r="JOC13" s="934"/>
      <c r="JOD13" s="934"/>
      <c r="JOE13" s="934"/>
      <c r="JOF13" s="934"/>
      <c r="JOG13" s="934"/>
      <c r="JOH13" s="934"/>
      <c r="JOI13" s="934"/>
      <c r="JOJ13" s="934"/>
      <c r="JOK13" s="934"/>
      <c r="JOL13" s="934"/>
      <c r="JOM13" s="934"/>
      <c r="JON13" s="934"/>
      <c r="JOO13" s="934"/>
      <c r="JOP13" s="934"/>
      <c r="JOQ13" s="934"/>
      <c r="JOR13" s="934"/>
      <c r="JOS13" s="934"/>
      <c r="JOT13" s="934"/>
      <c r="JOU13" s="934"/>
      <c r="JOV13" s="934"/>
      <c r="JOW13" s="934"/>
      <c r="JOX13" s="934"/>
      <c r="JOY13" s="934"/>
      <c r="JOZ13" s="934"/>
      <c r="JPA13" s="934"/>
      <c r="JPB13" s="934"/>
      <c r="JPC13" s="934"/>
      <c r="JPD13" s="934"/>
      <c r="JPE13" s="934"/>
      <c r="JPF13" s="934"/>
      <c r="JPG13" s="934"/>
      <c r="JPH13" s="934"/>
      <c r="JPI13" s="934"/>
      <c r="JPJ13" s="934"/>
      <c r="JPK13" s="934"/>
      <c r="JPL13" s="934"/>
      <c r="JPM13" s="934"/>
      <c r="JPN13" s="934"/>
      <c r="JPO13" s="934"/>
      <c r="JPP13" s="934"/>
      <c r="JPQ13" s="934"/>
      <c r="JPR13" s="934"/>
      <c r="JPS13" s="934"/>
      <c r="JPT13" s="934"/>
      <c r="JPU13" s="934"/>
      <c r="JPV13" s="934"/>
      <c r="JPW13" s="934"/>
      <c r="JPX13" s="934"/>
      <c r="JPY13" s="934"/>
      <c r="JPZ13" s="934"/>
      <c r="JQA13" s="934"/>
      <c r="JQB13" s="934"/>
      <c r="JQC13" s="934"/>
      <c r="JQD13" s="934"/>
      <c r="JQE13" s="934"/>
      <c r="JQF13" s="934"/>
      <c r="JQG13" s="934"/>
      <c r="JQH13" s="934"/>
      <c r="JQI13" s="934"/>
      <c r="JQJ13" s="934"/>
      <c r="JQK13" s="934"/>
      <c r="JQL13" s="934"/>
      <c r="JQM13" s="934"/>
      <c r="JQN13" s="934"/>
      <c r="JQO13" s="934"/>
      <c r="JQP13" s="934"/>
      <c r="JQQ13" s="934"/>
      <c r="JQR13" s="934"/>
      <c r="JQS13" s="934"/>
      <c r="JQT13" s="934"/>
      <c r="JQU13" s="934"/>
      <c r="JQV13" s="934"/>
      <c r="JQW13" s="934"/>
      <c r="JQX13" s="934"/>
      <c r="JQY13" s="934"/>
      <c r="JQZ13" s="934"/>
      <c r="JRA13" s="934"/>
      <c r="JRB13" s="934"/>
      <c r="JRC13" s="934"/>
      <c r="JRD13" s="934"/>
      <c r="JRE13" s="934"/>
      <c r="JRF13" s="934"/>
      <c r="JRG13" s="934"/>
      <c r="JRH13" s="934"/>
      <c r="JRI13" s="934"/>
      <c r="JRJ13" s="934"/>
      <c r="JRK13" s="934"/>
      <c r="JRL13" s="934"/>
      <c r="JRM13" s="934"/>
      <c r="JRN13" s="934"/>
      <c r="JRO13" s="934"/>
      <c r="JRP13" s="934"/>
      <c r="JRQ13" s="934"/>
      <c r="JRR13" s="934"/>
      <c r="JRS13" s="934"/>
      <c r="JRT13" s="934"/>
      <c r="JRU13" s="934"/>
      <c r="JRV13" s="934"/>
      <c r="JRW13" s="934"/>
      <c r="JRX13" s="934"/>
      <c r="JRY13" s="934"/>
      <c r="JRZ13" s="934"/>
      <c r="JSA13" s="934"/>
      <c r="JSB13" s="934"/>
      <c r="JSC13" s="934"/>
      <c r="JSD13" s="934"/>
      <c r="JSE13" s="934"/>
      <c r="JSF13" s="934"/>
      <c r="JSG13" s="934"/>
      <c r="JSH13" s="934"/>
      <c r="JSI13" s="934"/>
      <c r="JSJ13" s="934"/>
      <c r="JSK13" s="934"/>
      <c r="JSL13" s="934"/>
      <c r="JSM13" s="934"/>
      <c r="JSN13" s="934"/>
      <c r="JSO13" s="934"/>
      <c r="JSP13" s="934"/>
      <c r="JSQ13" s="934"/>
      <c r="JSR13" s="934"/>
      <c r="JSS13" s="934"/>
      <c r="JST13" s="934"/>
      <c r="JSU13" s="934"/>
      <c r="JSV13" s="934"/>
      <c r="JSW13" s="934"/>
      <c r="JSX13" s="934"/>
      <c r="JSY13" s="934"/>
      <c r="JSZ13" s="934"/>
      <c r="JTA13" s="934"/>
      <c r="JTB13" s="934"/>
      <c r="JTC13" s="934"/>
      <c r="JTD13" s="934"/>
      <c r="JTE13" s="934"/>
      <c r="JTF13" s="934"/>
      <c r="JTG13" s="934"/>
      <c r="JTH13" s="934"/>
      <c r="JTI13" s="934"/>
      <c r="JTJ13" s="934"/>
      <c r="JTK13" s="934"/>
      <c r="JTL13" s="934"/>
      <c r="JTM13" s="934"/>
      <c r="JTN13" s="934"/>
      <c r="JTO13" s="934"/>
      <c r="JTP13" s="934"/>
      <c r="JTQ13" s="934"/>
      <c r="JTR13" s="934"/>
      <c r="JTS13" s="934"/>
      <c r="JTT13" s="934"/>
      <c r="JTU13" s="934"/>
      <c r="JTV13" s="934"/>
      <c r="JTW13" s="934"/>
      <c r="JTX13" s="934"/>
      <c r="JTY13" s="934"/>
      <c r="JTZ13" s="934"/>
      <c r="JUA13" s="934"/>
      <c r="JUB13" s="934"/>
      <c r="JUC13" s="934"/>
      <c r="JUD13" s="934"/>
      <c r="JUE13" s="934"/>
      <c r="JUF13" s="934"/>
      <c r="JUG13" s="934"/>
      <c r="JUH13" s="934"/>
      <c r="JUI13" s="934"/>
      <c r="JUJ13" s="934"/>
      <c r="JUK13" s="934"/>
      <c r="JUL13" s="934"/>
      <c r="JUM13" s="934"/>
      <c r="JUN13" s="934"/>
      <c r="JUO13" s="934"/>
      <c r="JUP13" s="934"/>
      <c r="JUQ13" s="934"/>
      <c r="JUR13" s="934"/>
      <c r="JUS13" s="934"/>
      <c r="JUT13" s="934"/>
      <c r="JUU13" s="934"/>
      <c r="JUV13" s="934"/>
      <c r="JUW13" s="934"/>
      <c r="JUX13" s="934"/>
      <c r="JUY13" s="934"/>
      <c r="JUZ13" s="934"/>
      <c r="JVA13" s="934"/>
      <c r="JVB13" s="934"/>
      <c r="JVC13" s="934"/>
      <c r="JVD13" s="934"/>
      <c r="JVE13" s="934"/>
      <c r="JVF13" s="934"/>
      <c r="JVG13" s="934"/>
      <c r="JVH13" s="934"/>
      <c r="JVI13" s="934"/>
      <c r="JVJ13" s="934"/>
      <c r="JVK13" s="934"/>
      <c r="JVL13" s="934"/>
      <c r="JVM13" s="934"/>
      <c r="JVN13" s="934"/>
      <c r="JVO13" s="934"/>
      <c r="JVP13" s="934"/>
      <c r="JVQ13" s="934"/>
      <c r="JVR13" s="934"/>
      <c r="JVS13" s="934"/>
      <c r="JVT13" s="934"/>
      <c r="JVU13" s="934"/>
      <c r="JVV13" s="934"/>
      <c r="JVW13" s="934"/>
      <c r="JVX13" s="934"/>
      <c r="JVY13" s="934"/>
      <c r="JVZ13" s="934"/>
      <c r="JWA13" s="934"/>
      <c r="JWB13" s="934"/>
      <c r="JWC13" s="934"/>
      <c r="JWD13" s="934"/>
      <c r="JWE13" s="934"/>
      <c r="JWF13" s="934"/>
      <c r="JWG13" s="934"/>
      <c r="JWH13" s="934"/>
      <c r="JWI13" s="934"/>
      <c r="JWJ13" s="934"/>
      <c r="JWK13" s="934"/>
      <c r="JWL13" s="934"/>
      <c r="JWM13" s="934"/>
      <c r="JWN13" s="934"/>
      <c r="JWO13" s="934"/>
      <c r="JWP13" s="934"/>
      <c r="JWQ13" s="934"/>
      <c r="JWR13" s="934"/>
      <c r="JWS13" s="934"/>
      <c r="JWT13" s="934"/>
      <c r="JWU13" s="934"/>
      <c r="JWV13" s="934"/>
      <c r="JWW13" s="934"/>
      <c r="JWX13" s="934"/>
      <c r="JWY13" s="934"/>
      <c r="JWZ13" s="934"/>
      <c r="JXA13" s="934"/>
      <c r="JXB13" s="934"/>
      <c r="JXC13" s="934"/>
      <c r="JXD13" s="934"/>
      <c r="JXE13" s="934"/>
      <c r="JXF13" s="934"/>
      <c r="JXG13" s="934"/>
      <c r="JXH13" s="934"/>
      <c r="JXI13" s="934"/>
      <c r="JXJ13" s="934"/>
      <c r="JXK13" s="934"/>
      <c r="JXL13" s="934"/>
      <c r="JXM13" s="934"/>
      <c r="JXN13" s="934"/>
      <c r="JXO13" s="934"/>
      <c r="JXP13" s="934"/>
      <c r="JXQ13" s="934"/>
      <c r="JXR13" s="934"/>
      <c r="JXS13" s="934"/>
      <c r="JXT13" s="934"/>
      <c r="JXU13" s="934"/>
      <c r="JXV13" s="934"/>
      <c r="JXW13" s="934"/>
      <c r="JXX13" s="934"/>
      <c r="JXY13" s="934"/>
      <c r="JXZ13" s="934"/>
      <c r="JYA13" s="934"/>
      <c r="JYB13" s="934"/>
      <c r="JYC13" s="934"/>
      <c r="JYD13" s="934"/>
      <c r="JYE13" s="934"/>
      <c r="JYF13" s="934"/>
      <c r="JYG13" s="934"/>
      <c r="JYH13" s="934"/>
      <c r="JYI13" s="934"/>
      <c r="JYJ13" s="934"/>
      <c r="JYK13" s="934"/>
      <c r="JYL13" s="934"/>
      <c r="JYM13" s="934"/>
      <c r="JYN13" s="934"/>
      <c r="JYO13" s="934"/>
      <c r="JYP13" s="934"/>
      <c r="JYQ13" s="934"/>
      <c r="JYR13" s="934"/>
      <c r="JYS13" s="934"/>
      <c r="JYT13" s="934"/>
      <c r="JYU13" s="934"/>
      <c r="JYV13" s="934"/>
      <c r="JYW13" s="934"/>
      <c r="JYX13" s="934"/>
      <c r="JYY13" s="934"/>
      <c r="JYZ13" s="934"/>
      <c r="JZA13" s="934"/>
      <c r="JZB13" s="934"/>
      <c r="JZC13" s="934"/>
      <c r="JZD13" s="934"/>
      <c r="JZE13" s="934"/>
      <c r="JZF13" s="934"/>
      <c r="JZG13" s="934"/>
      <c r="JZH13" s="934"/>
      <c r="JZI13" s="934"/>
      <c r="JZJ13" s="934"/>
      <c r="JZK13" s="934"/>
      <c r="JZL13" s="934"/>
      <c r="JZM13" s="934"/>
      <c r="JZN13" s="934"/>
      <c r="JZO13" s="934"/>
      <c r="JZP13" s="934"/>
      <c r="JZQ13" s="934"/>
      <c r="JZR13" s="934"/>
      <c r="JZS13" s="934"/>
      <c r="JZT13" s="934"/>
      <c r="JZU13" s="934"/>
      <c r="JZV13" s="934"/>
      <c r="JZW13" s="934"/>
      <c r="JZX13" s="934"/>
      <c r="JZY13" s="934"/>
      <c r="JZZ13" s="934"/>
      <c r="KAA13" s="934"/>
      <c r="KAB13" s="934"/>
      <c r="KAC13" s="934"/>
      <c r="KAD13" s="934"/>
      <c r="KAE13" s="934"/>
      <c r="KAF13" s="934"/>
      <c r="KAG13" s="934"/>
      <c r="KAH13" s="934"/>
      <c r="KAI13" s="934"/>
      <c r="KAJ13" s="934"/>
      <c r="KAK13" s="934"/>
      <c r="KAL13" s="934"/>
      <c r="KAM13" s="934"/>
      <c r="KAN13" s="934"/>
      <c r="KAO13" s="934"/>
      <c r="KAP13" s="934"/>
      <c r="KAQ13" s="934"/>
      <c r="KAR13" s="934"/>
      <c r="KAS13" s="934"/>
      <c r="KAT13" s="934"/>
      <c r="KAU13" s="934"/>
      <c r="KAV13" s="934"/>
      <c r="KAW13" s="934"/>
      <c r="KAX13" s="934"/>
      <c r="KAY13" s="934"/>
      <c r="KAZ13" s="934"/>
      <c r="KBA13" s="934"/>
      <c r="KBB13" s="934"/>
      <c r="KBC13" s="934"/>
      <c r="KBD13" s="934"/>
      <c r="KBE13" s="934"/>
      <c r="KBF13" s="934"/>
      <c r="KBG13" s="934"/>
      <c r="KBH13" s="934"/>
      <c r="KBI13" s="934"/>
      <c r="KBJ13" s="934"/>
      <c r="KBK13" s="934"/>
      <c r="KBL13" s="934"/>
      <c r="KBM13" s="934"/>
      <c r="KBN13" s="934"/>
      <c r="KBO13" s="934"/>
      <c r="KBP13" s="934"/>
      <c r="KBQ13" s="934"/>
      <c r="KBR13" s="934"/>
      <c r="KBS13" s="934"/>
      <c r="KBT13" s="934"/>
      <c r="KBU13" s="934"/>
      <c r="KBV13" s="934"/>
      <c r="KBW13" s="934"/>
      <c r="KBX13" s="934"/>
      <c r="KBY13" s="934"/>
      <c r="KBZ13" s="934"/>
      <c r="KCA13" s="934"/>
      <c r="KCB13" s="934"/>
      <c r="KCC13" s="934"/>
      <c r="KCD13" s="934"/>
      <c r="KCE13" s="934"/>
      <c r="KCF13" s="934"/>
      <c r="KCG13" s="934"/>
      <c r="KCH13" s="934"/>
      <c r="KCI13" s="934"/>
      <c r="KCJ13" s="934"/>
      <c r="KCK13" s="934"/>
      <c r="KCL13" s="934"/>
      <c r="KCM13" s="934"/>
      <c r="KCN13" s="934"/>
      <c r="KCO13" s="934"/>
      <c r="KCP13" s="934"/>
      <c r="KCQ13" s="934"/>
      <c r="KCR13" s="934"/>
      <c r="KCS13" s="934"/>
      <c r="KCT13" s="934"/>
      <c r="KCU13" s="934"/>
      <c r="KCV13" s="934"/>
      <c r="KCW13" s="934"/>
      <c r="KCX13" s="934"/>
      <c r="KCY13" s="934"/>
      <c r="KCZ13" s="934"/>
      <c r="KDA13" s="934"/>
      <c r="KDB13" s="934"/>
      <c r="KDC13" s="934"/>
      <c r="KDD13" s="934"/>
      <c r="KDE13" s="934"/>
      <c r="KDF13" s="934"/>
      <c r="KDG13" s="934"/>
      <c r="KDH13" s="934"/>
      <c r="KDI13" s="934"/>
      <c r="KDJ13" s="934"/>
      <c r="KDK13" s="934"/>
      <c r="KDL13" s="934"/>
      <c r="KDM13" s="934"/>
      <c r="KDN13" s="934"/>
      <c r="KDO13" s="934"/>
      <c r="KDP13" s="934"/>
      <c r="KDQ13" s="934"/>
      <c r="KDR13" s="934"/>
      <c r="KDS13" s="934"/>
      <c r="KDT13" s="934"/>
      <c r="KDU13" s="934"/>
      <c r="KDV13" s="934"/>
      <c r="KDW13" s="934"/>
      <c r="KDX13" s="934"/>
      <c r="KDY13" s="934"/>
      <c r="KDZ13" s="934"/>
      <c r="KEA13" s="934"/>
      <c r="KEB13" s="934"/>
      <c r="KEC13" s="934"/>
      <c r="KED13" s="934"/>
      <c r="KEE13" s="934"/>
      <c r="KEF13" s="934"/>
      <c r="KEG13" s="934"/>
      <c r="KEH13" s="934"/>
      <c r="KEI13" s="934"/>
      <c r="KEJ13" s="934"/>
      <c r="KEK13" s="934"/>
      <c r="KEL13" s="934"/>
      <c r="KEM13" s="934"/>
      <c r="KEN13" s="934"/>
      <c r="KEO13" s="934"/>
      <c r="KEP13" s="934"/>
      <c r="KEQ13" s="934"/>
      <c r="KER13" s="934"/>
      <c r="KES13" s="934"/>
      <c r="KET13" s="934"/>
      <c r="KEU13" s="934"/>
      <c r="KEV13" s="934"/>
      <c r="KEW13" s="934"/>
      <c r="KEX13" s="934"/>
      <c r="KEY13" s="934"/>
      <c r="KEZ13" s="934"/>
      <c r="KFA13" s="934"/>
      <c r="KFB13" s="934"/>
      <c r="KFC13" s="934"/>
      <c r="KFD13" s="934"/>
      <c r="KFE13" s="934"/>
      <c r="KFF13" s="934"/>
      <c r="KFG13" s="934"/>
      <c r="KFH13" s="934"/>
      <c r="KFI13" s="934"/>
      <c r="KFJ13" s="934"/>
      <c r="KFK13" s="934"/>
      <c r="KFL13" s="934"/>
      <c r="KFM13" s="934"/>
      <c r="KFN13" s="934"/>
      <c r="KFO13" s="934"/>
      <c r="KFP13" s="934"/>
      <c r="KFQ13" s="934"/>
      <c r="KFR13" s="934"/>
      <c r="KFS13" s="934"/>
      <c r="KFT13" s="934"/>
      <c r="KFU13" s="934"/>
      <c r="KFV13" s="934"/>
      <c r="KFW13" s="934"/>
      <c r="KFX13" s="934"/>
      <c r="KFY13" s="934"/>
      <c r="KFZ13" s="934"/>
      <c r="KGA13" s="934"/>
      <c r="KGB13" s="934"/>
      <c r="KGC13" s="934"/>
      <c r="KGD13" s="934"/>
      <c r="KGE13" s="934"/>
      <c r="KGF13" s="934"/>
      <c r="KGG13" s="934"/>
      <c r="KGH13" s="934"/>
      <c r="KGI13" s="934"/>
      <c r="KGJ13" s="934"/>
      <c r="KGK13" s="934"/>
      <c r="KGL13" s="934"/>
      <c r="KGM13" s="934"/>
      <c r="KGN13" s="934"/>
      <c r="KGO13" s="934"/>
      <c r="KGP13" s="934"/>
      <c r="KGQ13" s="934"/>
      <c r="KGR13" s="934"/>
      <c r="KGS13" s="934"/>
      <c r="KGT13" s="934"/>
      <c r="KGU13" s="934"/>
      <c r="KGV13" s="934"/>
      <c r="KGW13" s="934"/>
      <c r="KGX13" s="934"/>
      <c r="KGY13" s="934"/>
      <c r="KGZ13" s="934"/>
      <c r="KHA13" s="934"/>
      <c r="KHB13" s="934"/>
      <c r="KHC13" s="934"/>
      <c r="KHD13" s="934"/>
      <c r="KHE13" s="934"/>
      <c r="KHF13" s="934"/>
      <c r="KHG13" s="934"/>
      <c r="KHH13" s="934"/>
      <c r="KHI13" s="934"/>
      <c r="KHJ13" s="934"/>
      <c r="KHK13" s="934"/>
      <c r="KHL13" s="934"/>
      <c r="KHM13" s="934"/>
      <c r="KHN13" s="934"/>
      <c r="KHO13" s="934"/>
      <c r="KHP13" s="934"/>
      <c r="KHQ13" s="934"/>
      <c r="KHR13" s="934"/>
      <c r="KHS13" s="934"/>
      <c r="KHT13" s="934"/>
      <c r="KHU13" s="934"/>
      <c r="KHV13" s="934"/>
      <c r="KHW13" s="934"/>
      <c r="KHX13" s="934"/>
      <c r="KHY13" s="934"/>
      <c r="KHZ13" s="934"/>
      <c r="KIA13" s="934"/>
      <c r="KIB13" s="934"/>
      <c r="KIC13" s="934"/>
      <c r="KID13" s="934"/>
      <c r="KIE13" s="934"/>
      <c r="KIF13" s="934"/>
      <c r="KIG13" s="934"/>
      <c r="KIH13" s="934"/>
      <c r="KII13" s="934"/>
      <c r="KIJ13" s="934"/>
      <c r="KIK13" s="934"/>
      <c r="KIL13" s="934"/>
      <c r="KIM13" s="934"/>
      <c r="KIN13" s="934"/>
      <c r="KIO13" s="934"/>
      <c r="KIP13" s="934"/>
      <c r="KIQ13" s="934"/>
      <c r="KIR13" s="934"/>
      <c r="KIS13" s="934"/>
      <c r="KIT13" s="934"/>
      <c r="KIU13" s="934"/>
      <c r="KIV13" s="934"/>
      <c r="KIW13" s="934"/>
      <c r="KIX13" s="934"/>
      <c r="KIY13" s="934"/>
      <c r="KIZ13" s="934"/>
      <c r="KJA13" s="934"/>
      <c r="KJB13" s="934"/>
      <c r="KJC13" s="934"/>
      <c r="KJD13" s="934"/>
      <c r="KJE13" s="934"/>
      <c r="KJF13" s="934"/>
      <c r="KJG13" s="934"/>
      <c r="KJH13" s="934"/>
      <c r="KJI13" s="934"/>
      <c r="KJJ13" s="934"/>
      <c r="KJK13" s="934"/>
      <c r="KJL13" s="934"/>
      <c r="KJM13" s="934"/>
      <c r="KJN13" s="934"/>
      <c r="KJO13" s="934"/>
      <c r="KJP13" s="934"/>
      <c r="KJQ13" s="934"/>
      <c r="KJR13" s="934"/>
      <c r="KJS13" s="934"/>
      <c r="KJT13" s="934"/>
      <c r="KJU13" s="934"/>
      <c r="KJV13" s="934"/>
      <c r="KJW13" s="934"/>
      <c r="KJX13" s="934"/>
      <c r="KJY13" s="934"/>
      <c r="KJZ13" s="934"/>
      <c r="KKA13" s="934"/>
      <c r="KKB13" s="934"/>
      <c r="KKC13" s="934"/>
      <c r="KKD13" s="934"/>
      <c r="KKE13" s="934"/>
      <c r="KKF13" s="934"/>
      <c r="KKG13" s="934"/>
      <c r="KKH13" s="934"/>
      <c r="KKI13" s="934"/>
      <c r="KKJ13" s="934"/>
      <c r="KKK13" s="934"/>
      <c r="KKL13" s="934"/>
      <c r="KKM13" s="934"/>
      <c r="KKN13" s="934"/>
      <c r="KKO13" s="934"/>
      <c r="KKP13" s="934"/>
      <c r="KKQ13" s="934"/>
      <c r="KKR13" s="934"/>
      <c r="KKS13" s="934"/>
      <c r="KKT13" s="934"/>
      <c r="KKU13" s="934"/>
      <c r="KKV13" s="934"/>
      <c r="KKW13" s="934"/>
      <c r="KKX13" s="934"/>
      <c r="KKY13" s="934"/>
      <c r="KKZ13" s="934"/>
      <c r="KLA13" s="934"/>
      <c r="KLB13" s="934"/>
      <c r="KLC13" s="934"/>
      <c r="KLD13" s="934"/>
      <c r="KLE13" s="934"/>
      <c r="KLF13" s="934"/>
      <c r="KLG13" s="934"/>
      <c r="KLH13" s="934"/>
      <c r="KLI13" s="934"/>
      <c r="KLJ13" s="934"/>
      <c r="KLK13" s="934"/>
      <c r="KLL13" s="934"/>
      <c r="KLM13" s="934"/>
      <c r="KLN13" s="934"/>
      <c r="KLO13" s="934"/>
      <c r="KLP13" s="934"/>
      <c r="KLQ13" s="934"/>
      <c r="KLR13" s="934"/>
      <c r="KLS13" s="934"/>
      <c r="KLT13" s="934"/>
      <c r="KLU13" s="934"/>
      <c r="KLV13" s="934"/>
      <c r="KLW13" s="934"/>
      <c r="KLX13" s="934"/>
      <c r="KLY13" s="934"/>
      <c r="KLZ13" s="934"/>
      <c r="KMA13" s="934"/>
      <c r="KMB13" s="934"/>
      <c r="KMC13" s="934"/>
      <c r="KMD13" s="934"/>
      <c r="KME13" s="934"/>
      <c r="KMF13" s="934"/>
      <c r="KMG13" s="934"/>
      <c r="KMH13" s="934"/>
      <c r="KMI13" s="934"/>
      <c r="KMJ13" s="934"/>
      <c r="KMK13" s="934"/>
      <c r="KML13" s="934"/>
      <c r="KMM13" s="934"/>
      <c r="KMN13" s="934"/>
      <c r="KMO13" s="934"/>
      <c r="KMP13" s="934"/>
      <c r="KMQ13" s="934"/>
      <c r="KMR13" s="934"/>
      <c r="KMS13" s="934"/>
      <c r="KMT13" s="934"/>
      <c r="KMU13" s="934"/>
      <c r="KMV13" s="934"/>
      <c r="KMW13" s="934"/>
      <c r="KMX13" s="934"/>
      <c r="KMY13" s="934"/>
      <c r="KMZ13" s="934"/>
      <c r="KNA13" s="934"/>
      <c r="KNB13" s="934"/>
      <c r="KNC13" s="934"/>
      <c r="KND13" s="934"/>
      <c r="KNE13" s="934"/>
      <c r="KNF13" s="934"/>
      <c r="KNG13" s="934"/>
      <c r="KNH13" s="934"/>
      <c r="KNI13" s="934"/>
      <c r="KNJ13" s="934"/>
      <c r="KNK13" s="934"/>
      <c r="KNL13" s="934"/>
      <c r="KNM13" s="934"/>
      <c r="KNN13" s="934"/>
      <c r="KNO13" s="934"/>
      <c r="KNP13" s="934"/>
      <c r="KNQ13" s="934"/>
      <c r="KNR13" s="934"/>
      <c r="KNS13" s="934"/>
      <c r="KNT13" s="934"/>
      <c r="KNU13" s="934"/>
      <c r="KNV13" s="934"/>
      <c r="KNW13" s="934"/>
      <c r="KNX13" s="934"/>
      <c r="KNY13" s="934"/>
      <c r="KNZ13" s="934"/>
      <c r="KOA13" s="934"/>
      <c r="KOB13" s="934"/>
      <c r="KOC13" s="934"/>
      <c r="KOD13" s="934"/>
      <c r="KOE13" s="934"/>
      <c r="KOF13" s="934"/>
      <c r="KOG13" s="934"/>
      <c r="KOH13" s="934"/>
      <c r="KOI13" s="934"/>
      <c r="KOJ13" s="934"/>
      <c r="KOK13" s="934"/>
      <c r="KOL13" s="934"/>
      <c r="KOM13" s="934"/>
      <c r="KON13" s="934"/>
      <c r="KOO13" s="934"/>
      <c r="KOP13" s="934"/>
      <c r="KOQ13" s="934"/>
      <c r="KOR13" s="934"/>
      <c r="KOS13" s="934"/>
      <c r="KOT13" s="934"/>
      <c r="KOU13" s="934"/>
      <c r="KOV13" s="934"/>
      <c r="KOW13" s="934"/>
      <c r="KOX13" s="934"/>
      <c r="KOY13" s="934"/>
      <c r="KOZ13" s="934"/>
      <c r="KPA13" s="934"/>
      <c r="KPB13" s="934"/>
      <c r="KPC13" s="934"/>
      <c r="KPD13" s="934"/>
      <c r="KPE13" s="934"/>
      <c r="KPF13" s="934"/>
      <c r="KPG13" s="934"/>
      <c r="KPH13" s="934"/>
      <c r="KPI13" s="934"/>
      <c r="KPJ13" s="934"/>
      <c r="KPK13" s="934"/>
      <c r="KPL13" s="934"/>
      <c r="KPM13" s="934"/>
      <c r="KPN13" s="934"/>
      <c r="KPO13" s="934"/>
      <c r="KPP13" s="934"/>
      <c r="KPQ13" s="934"/>
      <c r="KPR13" s="934"/>
      <c r="KPS13" s="934"/>
      <c r="KPT13" s="934"/>
      <c r="KPU13" s="934"/>
      <c r="KPV13" s="934"/>
      <c r="KPW13" s="934"/>
      <c r="KPX13" s="934"/>
      <c r="KPY13" s="934"/>
      <c r="KPZ13" s="934"/>
      <c r="KQA13" s="934"/>
      <c r="KQB13" s="934"/>
      <c r="KQC13" s="934"/>
      <c r="KQD13" s="934"/>
      <c r="KQE13" s="934"/>
      <c r="KQF13" s="934"/>
      <c r="KQG13" s="934"/>
      <c r="KQH13" s="934"/>
      <c r="KQI13" s="934"/>
      <c r="KQJ13" s="934"/>
      <c r="KQK13" s="934"/>
      <c r="KQL13" s="934"/>
      <c r="KQM13" s="934"/>
      <c r="KQN13" s="934"/>
      <c r="KQO13" s="934"/>
      <c r="KQP13" s="934"/>
      <c r="KQQ13" s="934"/>
      <c r="KQR13" s="934"/>
      <c r="KQS13" s="934"/>
      <c r="KQT13" s="934"/>
      <c r="KQU13" s="934"/>
      <c r="KQV13" s="934"/>
      <c r="KQW13" s="934"/>
      <c r="KQX13" s="934"/>
      <c r="KQY13" s="934"/>
      <c r="KQZ13" s="934"/>
      <c r="KRA13" s="934"/>
      <c r="KRB13" s="934"/>
      <c r="KRC13" s="934"/>
      <c r="KRD13" s="934"/>
      <c r="KRE13" s="934"/>
      <c r="KRF13" s="934"/>
      <c r="KRG13" s="934"/>
      <c r="KRH13" s="934"/>
      <c r="KRI13" s="934"/>
      <c r="KRJ13" s="934"/>
      <c r="KRK13" s="934"/>
      <c r="KRL13" s="934"/>
      <c r="KRM13" s="934"/>
      <c r="KRN13" s="934"/>
      <c r="KRO13" s="934"/>
      <c r="KRP13" s="934"/>
      <c r="KRQ13" s="934"/>
      <c r="KRR13" s="934"/>
      <c r="KRS13" s="934"/>
      <c r="KRT13" s="934"/>
      <c r="KRU13" s="934"/>
      <c r="KRV13" s="934"/>
      <c r="KRW13" s="934"/>
      <c r="KRX13" s="934"/>
      <c r="KRY13" s="934"/>
      <c r="KRZ13" s="934"/>
      <c r="KSA13" s="934"/>
      <c r="KSB13" s="934"/>
      <c r="KSC13" s="934"/>
      <c r="KSD13" s="934"/>
      <c r="KSE13" s="934"/>
      <c r="KSF13" s="934"/>
      <c r="KSG13" s="934"/>
      <c r="KSH13" s="934"/>
      <c r="KSI13" s="934"/>
      <c r="KSJ13" s="934"/>
      <c r="KSK13" s="934"/>
      <c r="KSL13" s="934"/>
      <c r="KSM13" s="934"/>
      <c r="KSN13" s="934"/>
      <c r="KSO13" s="934"/>
      <c r="KSP13" s="934"/>
      <c r="KSQ13" s="934"/>
      <c r="KSR13" s="934"/>
      <c r="KSS13" s="934"/>
      <c r="KST13" s="934"/>
      <c r="KSU13" s="934"/>
      <c r="KSV13" s="934"/>
      <c r="KSW13" s="934"/>
      <c r="KSX13" s="934"/>
      <c r="KSY13" s="934"/>
      <c r="KSZ13" s="934"/>
      <c r="KTA13" s="934"/>
      <c r="KTB13" s="934"/>
      <c r="KTC13" s="934"/>
      <c r="KTD13" s="934"/>
      <c r="KTE13" s="934"/>
      <c r="KTF13" s="934"/>
      <c r="KTG13" s="934"/>
      <c r="KTH13" s="934"/>
      <c r="KTI13" s="934"/>
      <c r="KTJ13" s="934"/>
      <c r="KTK13" s="934"/>
      <c r="KTL13" s="934"/>
      <c r="KTM13" s="934"/>
      <c r="KTN13" s="934"/>
      <c r="KTO13" s="934"/>
      <c r="KTP13" s="934"/>
      <c r="KTQ13" s="934"/>
      <c r="KTR13" s="934"/>
      <c r="KTS13" s="934"/>
      <c r="KTT13" s="934"/>
      <c r="KTU13" s="934"/>
      <c r="KTV13" s="934"/>
      <c r="KTW13" s="934"/>
      <c r="KTX13" s="934"/>
      <c r="KTY13" s="934"/>
      <c r="KTZ13" s="934"/>
      <c r="KUA13" s="934"/>
      <c r="KUB13" s="934"/>
      <c r="KUC13" s="934"/>
      <c r="KUD13" s="934"/>
      <c r="KUE13" s="934"/>
      <c r="KUF13" s="934"/>
      <c r="KUG13" s="934"/>
      <c r="KUH13" s="934"/>
      <c r="KUI13" s="934"/>
      <c r="KUJ13" s="934"/>
      <c r="KUK13" s="934"/>
      <c r="KUL13" s="934"/>
      <c r="KUM13" s="934"/>
      <c r="KUN13" s="934"/>
      <c r="KUO13" s="934"/>
      <c r="KUP13" s="934"/>
      <c r="KUQ13" s="934"/>
      <c r="KUR13" s="934"/>
      <c r="KUS13" s="934"/>
      <c r="KUT13" s="934"/>
      <c r="KUU13" s="934"/>
      <c r="KUV13" s="934"/>
      <c r="KUW13" s="934"/>
      <c r="KUX13" s="934"/>
      <c r="KUY13" s="934"/>
      <c r="KUZ13" s="934"/>
      <c r="KVA13" s="934"/>
      <c r="KVB13" s="934"/>
      <c r="KVC13" s="934"/>
      <c r="KVD13" s="934"/>
      <c r="KVE13" s="934"/>
      <c r="KVF13" s="934"/>
      <c r="KVG13" s="934"/>
      <c r="KVH13" s="934"/>
      <c r="KVI13" s="934"/>
      <c r="KVJ13" s="934"/>
      <c r="KVK13" s="934"/>
      <c r="KVL13" s="934"/>
      <c r="KVM13" s="934"/>
      <c r="KVN13" s="934"/>
      <c r="KVO13" s="934"/>
      <c r="KVP13" s="934"/>
      <c r="KVQ13" s="934"/>
      <c r="KVR13" s="934"/>
      <c r="KVS13" s="934"/>
      <c r="KVT13" s="934"/>
      <c r="KVU13" s="934"/>
      <c r="KVV13" s="934"/>
      <c r="KVW13" s="934"/>
      <c r="KVX13" s="934"/>
      <c r="KVY13" s="934"/>
      <c r="KVZ13" s="934"/>
      <c r="KWA13" s="934"/>
      <c r="KWB13" s="934"/>
      <c r="KWC13" s="934"/>
      <c r="KWD13" s="934"/>
      <c r="KWE13" s="934"/>
      <c r="KWF13" s="934"/>
      <c r="KWG13" s="934"/>
      <c r="KWH13" s="934"/>
      <c r="KWI13" s="934"/>
      <c r="KWJ13" s="934"/>
      <c r="KWK13" s="934"/>
      <c r="KWL13" s="934"/>
      <c r="KWM13" s="934"/>
      <c r="KWN13" s="934"/>
      <c r="KWO13" s="934"/>
      <c r="KWP13" s="934"/>
      <c r="KWQ13" s="934"/>
      <c r="KWR13" s="934"/>
      <c r="KWS13" s="934"/>
      <c r="KWT13" s="934"/>
      <c r="KWU13" s="934"/>
      <c r="KWV13" s="934"/>
      <c r="KWW13" s="934"/>
      <c r="KWX13" s="934"/>
      <c r="KWY13" s="934"/>
      <c r="KWZ13" s="934"/>
      <c r="KXA13" s="934"/>
      <c r="KXB13" s="934"/>
      <c r="KXC13" s="934"/>
      <c r="KXD13" s="934"/>
      <c r="KXE13" s="934"/>
      <c r="KXF13" s="934"/>
      <c r="KXG13" s="934"/>
      <c r="KXH13" s="934"/>
      <c r="KXI13" s="934"/>
      <c r="KXJ13" s="934"/>
      <c r="KXK13" s="934"/>
      <c r="KXL13" s="934"/>
      <c r="KXM13" s="934"/>
      <c r="KXN13" s="934"/>
      <c r="KXO13" s="934"/>
      <c r="KXP13" s="934"/>
      <c r="KXQ13" s="934"/>
      <c r="KXR13" s="934"/>
      <c r="KXS13" s="934"/>
      <c r="KXT13" s="934"/>
      <c r="KXU13" s="934"/>
      <c r="KXV13" s="934"/>
      <c r="KXW13" s="934"/>
      <c r="KXX13" s="934"/>
      <c r="KXY13" s="934"/>
      <c r="KXZ13" s="934"/>
      <c r="KYA13" s="934"/>
      <c r="KYB13" s="934"/>
      <c r="KYC13" s="934"/>
      <c r="KYD13" s="934"/>
      <c r="KYE13" s="934"/>
      <c r="KYF13" s="934"/>
      <c r="KYG13" s="934"/>
      <c r="KYH13" s="934"/>
      <c r="KYI13" s="934"/>
      <c r="KYJ13" s="934"/>
      <c r="KYK13" s="934"/>
      <c r="KYL13" s="934"/>
      <c r="KYM13" s="934"/>
      <c r="KYN13" s="934"/>
      <c r="KYO13" s="934"/>
      <c r="KYP13" s="934"/>
      <c r="KYQ13" s="934"/>
      <c r="KYR13" s="934"/>
      <c r="KYS13" s="934"/>
      <c r="KYT13" s="934"/>
      <c r="KYU13" s="934"/>
      <c r="KYV13" s="934"/>
      <c r="KYW13" s="934"/>
      <c r="KYX13" s="934"/>
      <c r="KYY13" s="934"/>
      <c r="KYZ13" s="934"/>
      <c r="KZA13" s="934"/>
      <c r="KZB13" s="934"/>
      <c r="KZC13" s="934"/>
      <c r="KZD13" s="934"/>
      <c r="KZE13" s="934"/>
      <c r="KZF13" s="934"/>
      <c r="KZG13" s="934"/>
      <c r="KZH13" s="934"/>
      <c r="KZI13" s="934"/>
      <c r="KZJ13" s="934"/>
      <c r="KZK13" s="934"/>
      <c r="KZL13" s="934"/>
      <c r="KZM13" s="934"/>
      <c r="KZN13" s="934"/>
      <c r="KZO13" s="934"/>
      <c r="KZP13" s="934"/>
      <c r="KZQ13" s="934"/>
      <c r="KZR13" s="934"/>
      <c r="KZS13" s="934"/>
      <c r="KZT13" s="934"/>
      <c r="KZU13" s="934"/>
      <c r="KZV13" s="934"/>
      <c r="KZW13" s="934"/>
      <c r="KZX13" s="934"/>
      <c r="KZY13" s="934"/>
      <c r="KZZ13" s="934"/>
      <c r="LAA13" s="934"/>
      <c r="LAB13" s="934"/>
      <c r="LAC13" s="934"/>
      <c r="LAD13" s="934"/>
      <c r="LAE13" s="934"/>
      <c r="LAF13" s="934"/>
      <c r="LAG13" s="934"/>
      <c r="LAH13" s="934"/>
      <c r="LAI13" s="934"/>
      <c r="LAJ13" s="934"/>
      <c r="LAK13" s="934"/>
      <c r="LAL13" s="934"/>
      <c r="LAM13" s="934"/>
      <c r="LAN13" s="934"/>
      <c r="LAO13" s="934"/>
      <c r="LAP13" s="934"/>
      <c r="LAQ13" s="934"/>
      <c r="LAR13" s="934"/>
      <c r="LAS13" s="934"/>
      <c r="LAT13" s="934"/>
      <c r="LAU13" s="934"/>
      <c r="LAV13" s="934"/>
      <c r="LAW13" s="934"/>
      <c r="LAX13" s="934"/>
      <c r="LAY13" s="934"/>
      <c r="LAZ13" s="934"/>
      <c r="LBA13" s="934"/>
      <c r="LBB13" s="934"/>
      <c r="LBC13" s="934"/>
      <c r="LBD13" s="934"/>
      <c r="LBE13" s="934"/>
      <c r="LBF13" s="934"/>
      <c r="LBG13" s="934"/>
      <c r="LBH13" s="934"/>
      <c r="LBI13" s="934"/>
      <c r="LBJ13" s="934"/>
      <c r="LBK13" s="934"/>
      <c r="LBL13" s="934"/>
      <c r="LBM13" s="934"/>
      <c r="LBN13" s="934"/>
      <c r="LBO13" s="934"/>
      <c r="LBP13" s="934"/>
      <c r="LBQ13" s="934"/>
      <c r="LBR13" s="934"/>
      <c r="LBS13" s="934"/>
      <c r="LBT13" s="934"/>
      <c r="LBU13" s="934"/>
      <c r="LBV13" s="934"/>
      <c r="LBW13" s="934"/>
      <c r="LBX13" s="934"/>
      <c r="LBY13" s="934"/>
      <c r="LBZ13" s="934"/>
      <c r="LCA13" s="934"/>
      <c r="LCB13" s="934"/>
      <c r="LCC13" s="934"/>
      <c r="LCD13" s="934"/>
      <c r="LCE13" s="934"/>
      <c r="LCF13" s="934"/>
      <c r="LCG13" s="934"/>
      <c r="LCH13" s="934"/>
      <c r="LCI13" s="934"/>
      <c r="LCJ13" s="934"/>
      <c r="LCK13" s="934"/>
      <c r="LCL13" s="934"/>
      <c r="LCM13" s="934"/>
      <c r="LCN13" s="934"/>
      <c r="LCO13" s="934"/>
      <c r="LCP13" s="934"/>
      <c r="LCQ13" s="934"/>
      <c r="LCR13" s="934"/>
      <c r="LCS13" s="934"/>
      <c r="LCT13" s="934"/>
      <c r="LCU13" s="934"/>
      <c r="LCV13" s="934"/>
      <c r="LCW13" s="934"/>
      <c r="LCX13" s="934"/>
      <c r="LCY13" s="934"/>
      <c r="LCZ13" s="934"/>
      <c r="LDA13" s="934"/>
      <c r="LDB13" s="934"/>
      <c r="LDC13" s="934"/>
      <c r="LDD13" s="934"/>
      <c r="LDE13" s="934"/>
      <c r="LDF13" s="934"/>
      <c r="LDG13" s="934"/>
      <c r="LDH13" s="934"/>
      <c r="LDI13" s="934"/>
      <c r="LDJ13" s="934"/>
      <c r="LDK13" s="934"/>
      <c r="LDL13" s="934"/>
      <c r="LDM13" s="934"/>
      <c r="LDN13" s="934"/>
      <c r="LDO13" s="934"/>
      <c r="LDP13" s="934"/>
      <c r="LDQ13" s="934"/>
      <c r="LDR13" s="934"/>
      <c r="LDS13" s="934"/>
      <c r="LDT13" s="934"/>
      <c r="LDU13" s="934"/>
      <c r="LDV13" s="934"/>
      <c r="LDW13" s="934"/>
      <c r="LDX13" s="934"/>
      <c r="LDY13" s="934"/>
      <c r="LDZ13" s="934"/>
      <c r="LEA13" s="934"/>
      <c r="LEB13" s="934"/>
      <c r="LEC13" s="934"/>
      <c r="LED13" s="934"/>
      <c r="LEE13" s="934"/>
      <c r="LEF13" s="934"/>
      <c r="LEG13" s="934"/>
      <c r="LEH13" s="934"/>
      <c r="LEI13" s="934"/>
      <c r="LEJ13" s="934"/>
      <c r="LEK13" s="934"/>
      <c r="LEL13" s="934"/>
      <c r="LEM13" s="934"/>
      <c r="LEN13" s="934"/>
      <c r="LEO13" s="934"/>
      <c r="LEP13" s="934"/>
      <c r="LEQ13" s="934"/>
      <c r="LER13" s="934"/>
      <c r="LES13" s="934"/>
      <c r="LET13" s="934"/>
      <c r="LEU13" s="934"/>
      <c r="LEV13" s="934"/>
      <c r="LEW13" s="934"/>
      <c r="LEX13" s="934"/>
      <c r="LEY13" s="934"/>
      <c r="LEZ13" s="934"/>
      <c r="LFA13" s="934"/>
      <c r="LFB13" s="934"/>
      <c r="LFC13" s="934"/>
      <c r="LFD13" s="934"/>
      <c r="LFE13" s="934"/>
      <c r="LFF13" s="934"/>
      <c r="LFG13" s="934"/>
      <c r="LFH13" s="934"/>
      <c r="LFI13" s="934"/>
      <c r="LFJ13" s="934"/>
      <c r="LFK13" s="934"/>
      <c r="LFL13" s="934"/>
      <c r="LFM13" s="934"/>
      <c r="LFN13" s="934"/>
      <c r="LFO13" s="934"/>
      <c r="LFP13" s="934"/>
      <c r="LFQ13" s="934"/>
      <c r="LFR13" s="934"/>
      <c r="LFS13" s="934"/>
      <c r="LFT13" s="934"/>
      <c r="LFU13" s="934"/>
      <c r="LFV13" s="934"/>
      <c r="LFW13" s="934"/>
      <c r="LFX13" s="934"/>
      <c r="LFY13" s="934"/>
      <c r="LFZ13" s="934"/>
      <c r="LGA13" s="934"/>
      <c r="LGB13" s="934"/>
      <c r="LGC13" s="934"/>
      <c r="LGD13" s="934"/>
      <c r="LGE13" s="934"/>
      <c r="LGF13" s="934"/>
      <c r="LGG13" s="934"/>
      <c r="LGH13" s="934"/>
      <c r="LGI13" s="934"/>
      <c r="LGJ13" s="934"/>
      <c r="LGK13" s="934"/>
      <c r="LGL13" s="934"/>
      <c r="LGM13" s="934"/>
      <c r="LGN13" s="934"/>
      <c r="LGO13" s="934"/>
      <c r="LGP13" s="934"/>
      <c r="LGQ13" s="934"/>
      <c r="LGR13" s="934"/>
      <c r="LGS13" s="934"/>
      <c r="LGT13" s="934"/>
      <c r="LGU13" s="934"/>
      <c r="LGV13" s="934"/>
      <c r="LGW13" s="934"/>
      <c r="LGX13" s="934"/>
      <c r="LGY13" s="934"/>
      <c r="LGZ13" s="934"/>
      <c r="LHA13" s="934"/>
      <c r="LHB13" s="934"/>
      <c r="LHC13" s="934"/>
      <c r="LHD13" s="934"/>
      <c r="LHE13" s="934"/>
      <c r="LHF13" s="934"/>
      <c r="LHG13" s="934"/>
      <c r="LHH13" s="934"/>
      <c r="LHI13" s="934"/>
      <c r="LHJ13" s="934"/>
      <c r="LHK13" s="934"/>
      <c r="LHL13" s="934"/>
      <c r="LHM13" s="934"/>
      <c r="LHN13" s="934"/>
      <c r="LHO13" s="934"/>
      <c r="LHP13" s="934"/>
      <c r="LHQ13" s="934"/>
      <c r="LHR13" s="934"/>
      <c r="LHS13" s="934"/>
      <c r="LHT13" s="934"/>
      <c r="LHU13" s="934"/>
      <c r="LHV13" s="934"/>
      <c r="LHW13" s="934"/>
      <c r="LHX13" s="934"/>
      <c r="LHY13" s="934"/>
      <c r="LHZ13" s="934"/>
      <c r="LIA13" s="934"/>
      <c r="LIB13" s="934"/>
      <c r="LIC13" s="934"/>
      <c r="LID13" s="934"/>
      <c r="LIE13" s="934"/>
      <c r="LIF13" s="934"/>
      <c r="LIG13" s="934"/>
      <c r="LIH13" s="934"/>
      <c r="LII13" s="934"/>
      <c r="LIJ13" s="934"/>
      <c r="LIK13" s="934"/>
      <c r="LIL13" s="934"/>
      <c r="LIM13" s="934"/>
      <c r="LIN13" s="934"/>
      <c r="LIO13" s="934"/>
      <c r="LIP13" s="934"/>
      <c r="LIQ13" s="934"/>
      <c r="LIR13" s="934"/>
      <c r="LIS13" s="934"/>
      <c r="LIT13" s="934"/>
      <c r="LIU13" s="934"/>
      <c r="LIV13" s="934"/>
      <c r="LIW13" s="934"/>
      <c r="LIX13" s="934"/>
      <c r="LIY13" s="934"/>
      <c r="LIZ13" s="934"/>
      <c r="LJA13" s="934"/>
      <c r="LJB13" s="934"/>
      <c r="LJC13" s="934"/>
      <c r="LJD13" s="934"/>
      <c r="LJE13" s="934"/>
      <c r="LJF13" s="934"/>
      <c r="LJG13" s="934"/>
      <c r="LJH13" s="934"/>
      <c r="LJI13" s="934"/>
      <c r="LJJ13" s="934"/>
      <c r="LJK13" s="934"/>
      <c r="LJL13" s="934"/>
      <c r="LJM13" s="934"/>
      <c r="LJN13" s="934"/>
      <c r="LJO13" s="934"/>
      <c r="LJP13" s="934"/>
      <c r="LJQ13" s="934"/>
      <c r="LJR13" s="934"/>
      <c r="LJS13" s="934"/>
      <c r="LJT13" s="934"/>
      <c r="LJU13" s="934"/>
      <c r="LJV13" s="934"/>
      <c r="LJW13" s="934"/>
      <c r="LJX13" s="934"/>
      <c r="LJY13" s="934"/>
      <c r="LJZ13" s="934"/>
      <c r="LKA13" s="934"/>
      <c r="LKB13" s="934"/>
      <c r="LKC13" s="934"/>
      <c r="LKD13" s="934"/>
      <c r="LKE13" s="934"/>
      <c r="LKF13" s="934"/>
      <c r="LKG13" s="934"/>
      <c r="LKH13" s="934"/>
      <c r="LKI13" s="934"/>
      <c r="LKJ13" s="934"/>
      <c r="LKK13" s="934"/>
      <c r="LKL13" s="934"/>
      <c r="LKM13" s="934"/>
      <c r="LKN13" s="934"/>
      <c r="LKO13" s="934"/>
      <c r="LKP13" s="934"/>
      <c r="LKQ13" s="934"/>
      <c r="LKR13" s="934"/>
      <c r="LKS13" s="934"/>
      <c r="LKT13" s="934"/>
      <c r="LKU13" s="934"/>
      <c r="LKV13" s="934"/>
      <c r="LKW13" s="934"/>
      <c r="LKX13" s="934"/>
      <c r="LKY13" s="934"/>
      <c r="LKZ13" s="934"/>
      <c r="LLA13" s="934"/>
      <c r="LLB13" s="934"/>
      <c r="LLC13" s="934"/>
      <c r="LLD13" s="934"/>
      <c r="LLE13" s="934"/>
      <c r="LLF13" s="934"/>
      <c r="LLG13" s="934"/>
      <c r="LLH13" s="934"/>
      <c r="LLI13" s="934"/>
      <c r="LLJ13" s="934"/>
      <c r="LLK13" s="934"/>
      <c r="LLL13" s="934"/>
      <c r="LLM13" s="934"/>
      <c r="LLN13" s="934"/>
      <c r="LLO13" s="934"/>
      <c r="LLP13" s="934"/>
      <c r="LLQ13" s="934"/>
      <c r="LLR13" s="934"/>
      <c r="LLS13" s="934"/>
      <c r="LLT13" s="934"/>
      <c r="LLU13" s="934"/>
      <c r="LLV13" s="934"/>
      <c r="LLW13" s="934"/>
      <c r="LLX13" s="934"/>
      <c r="LLY13" s="934"/>
      <c r="LLZ13" s="934"/>
      <c r="LMA13" s="934"/>
      <c r="LMB13" s="934"/>
      <c r="LMC13" s="934"/>
      <c r="LMD13" s="934"/>
      <c r="LME13" s="934"/>
      <c r="LMF13" s="934"/>
      <c r="LMG13" s="934"/>
      <c r="LMH13" s="934"/>
      <c r="LMI13" s="934"/>
      <c r="LMJ13" s="934"/>
      <c r="LMK13" s="934"/>
      <c r="LML13" s="934"/>
      <c r="LMM13" s="934"/>
      <c r="LMN13" s="934"/>
      <c r="LMO13" s="934"/>
      <c r="LMP13" s="934"/>
      <c r="LMQ13" s="934"/>
      <c r="LMR13" s="934"/>
      <c r="LMS13" s="934"/>
      <c r="LMT13" s="934"/>
      <c r="LMU13" s="934"/>
      <c r="LMV13" s="934"/>
      <c r="LMW13" s="934"/>
      <c r="LMX13" s="934"/>
      <c r="LMY13" s="934"/>
      <c r="LMZ13" s="934"/>
      <c r="LNA13" s="934"/>
      <c r="LNB13" s="934"/>
      <c r="LNC13" s="934"/>
      <c r="LND13" s="934"/>
      <c r="LNE13" s="934"/>
      <c r="LNF13" s="934"/>
      <c r="LNG13" s="934"/>
      <c r="LNH13" s="934"/>
      <c r="LNI13" s="934"/>
      <c r="LNJ13" s="934"/>
      <c r="LNK13" s="934"/>
      <c r="LNL13" s="934"/>
      <c r="LNM13" s="934"/>
      <c r="LNN13" s="934"/>
      <c r="LNO13" s="934"/>
      <c r="LNP13" s="934"/>
      <c r="LNQ13" s="934"/>
      <c r="LNR13" s="934"/>
      <c r="LNS13" s="934"/>
      <c r="LNT13" s="934"/>
      <c r="LNU13" s="934"/>
      <c r="LNV13" s="934"/>
      <c r="LNW13" s="934"/>
      <c r="LNX13" s="934"/>
      <c r="LNY13" s="934"/>
      <c r="LNZ13" s="934"/>
      <c r="LOA13" s="934"/>
      <c r="LOB13" s="934"/>
      <c r="LOC13" s="934"/>
      <c r="LOD13" s="934"/>
      <c r="LOE13" s="934"/>
      <c r="LOF13" s="934"/>
      <c r="LOG13" s="934"/>
      <c r="LOH13" s="934"/>
      <c r="LOI13" s="934"/>
      <c r="LOJ13" s="934"/>
      <c r="LOK13" s="934"/>
      <c r="LOL13" s="934"/>
      <c r="LOM13" s="934"/>
      <c r="LON13" s="934"/>
      <c r="LOO13" s="934"/>
      <c r="LOP13" s="934"/>
      <c r="LOQ13" s="934"/>
      <c r="LOR13" s="934"/>
      <c r="LOS13" s="934"/>
      <c r="LOT13" s="934"/>
      <c r="LOU13" s="934"/>
      <c r="LOV13" s="934"/>
      <c r="LOW13" s="934"/>
      <c r="LOX13" s="934"/>
      <c r="LOY13" s="934"/>
      <c r="LOZ13" s="934"/>
      <c r="LPA13" s="934"/>
      <c r="LPB13" s="934"/>
      <c r="LPC13" s="934"/>
      <c r="LPD13" s="934"/>
      <c r="LPE13" s="934"/>
      <c r="LPF13" s="934"/>
      <c r="LPG13" s="934"/>
      <c r="LPH13" s="934"/>
      <c r="LPI13" s="934"/>
      <c r="LPJ13" s="934"/>
      <c r="LPK13" s="934"/>
      <c r="LPL13" s="934"/>
      <c r="LPM13" s="934"/>
      <c r="LPN13" s="934"/>
      <c r="LPO13" s="934"/>
      <c r="LPP13" s="934"/>
      <c r="LPQ13" s="934"/>
      <c r="LPR13" s="934"/>
      <c r="LPS13" s="934"/>
      <c r="LPT13" s="934"/>
      <c r="LPU13" s="934"/>
      <c r="LPV13" s="934"/>
      <c r="LPW13" s="934"/>
      <c r="LPX13" s="934"/>
      <c r="LPY13" s="934"/>
      <c r="LPZ13" s="934"/>
      <c r="LQA13" s="934"/>
      <c r="LQB13" s="934"/>
      <c r="LQC13" s="934"/>
      <c r="LQD13" s="934"/>
      <c r="LQE13" s="934"/>
      <c r="LQF13" s="934"/>
      <c r="LQG13" s="934"/>
      <c r="LQH13" s="934"/>
      <c r="LQI13" s="934"/>
      <c r="LQJ13" s="934"/>
      <c r="LQK13" s="934"/>
      <c r="LQL13" s="934"/>
      <c r="LQM13" s="934"/>
      <c r="LQN13" s="934"/>
      <c r="LQO13" s="934"/>
      <c r="LQP13" s="934"/>
      <c r="LQQ13" s="934"/>
      <c r="LQR13" s="934"/>
      <c r="LQS13" s="934"/>
      <c r="LQT13" s="934"/>
      <c r="LQU13" s="934"/>
      <c r="LQV13" s="934"/>
      <c r="LQW13" s="934"/>
      <c r="LQX13" s="934"/>
      <c r="LQY13" s="934"/>
      <c r="LQZ13" s="934"/>
      <c r="LRA13" s="934"/>
      <c r="LRB13" s="934"/>
      <c r="LRC13" s="934"/>
      <c r="LRD13" s="934"/>
      <c r="LRE13" s="934"/>
      <c r="LRF13" s="934"/>
      <c r="LRG13" s="934"/>
      <c r="LRH13" s="934"/>
      <c r="LRI13" s="934"/>
      <c r="LRJ13" s="934"/>
      <c r="LRK13" s="934"/>
      <c r="LRL13" s="934"/>
      <c r="LRM13" s="934"/>
      <c r="LRN13" s="934"/>
      <c r="LRO13" s="934"/>
      <c r="LRP13" s="934"/>
      <c r="LRQ13" s="934"/>
      <c r="LRR13" s="934"/>
      <c r="LRS13" s="934"/>
      <c r="LRT13" s="934"/>
      <c r="LRU13" s="934"/>
      <c r="LRV13" s="934"/>
      <c r="LRW13" s="934"/>
      <c r="LRX13" s="934"/>
      <c r="LRY13" s="934"/>
      <c r="LRZ13" s="934"/>
      <c r="LSA13" s="934"/>
      <c r="LSB13" s="934"/>
      <c r="LSC13" s="934"/>
      <c r="LSD13" s="934"/>
      <c r="LSE13" s="934"/>
      <c r="LSF13" s="934"/>
      <c r="LSG13" s="934"/>
      <c r="LSH13" s="934"/>
      <c r="LSI13" s="934"/>
      <c r="LSJ13" s="934"/>
      <c r="LSK13" s="934"/>
      <c r="LSL13" s="934"/>
      <c r="LSM13" s="934"/>
      <c r="LSN13" s="934"/>
      <c r="LSO13" s="934"/>
      <c r="LSP13" s="934"/>
      <c r="LSQ13" s="934"/>
      <c r="LSR13" s="934"/>
      <c r="LSS13" s="934"/>
      <c r="LST13" s="934"/>
      <c r="LSU13" s="934"/>
      <c r="LSV13" s="934"/>
      <c r="LSW13" s="934"/>
      <c r="LSX13" s="934"/>
      <c r="LSY13" s="934"/>
      <c r="LSZ13" s="934"/>
      <c r="LTA13" s="934"/>
      <c r="LTB13" s="934"/>
      <c r="LTC13" s="934"/>
      <c r="LTD13" s="934"/>
      <c r="LTE13" s="934"/>
      <c r="LTF13" s="934"/>
      <c r="LTG13" s="934"/>
      <c r="LTH13" s="934"/>
      <c r="LTI13" s="934"/>
      <c r="LTJ13" s="934"/>
      <c r="LTK13" s="934"/>
      <c r="LTL13" s="934"/>
      <c r="LTM13" s="934"/>
      <c r="LTN13" s="934"/>
      <c r="LTO13" s="934"/>
      <c r="LTP13" s="934"/>
      <c r="LTQ13" s="934"/>
      <c r="LTR13" s="934"/>
      <c r="LTS13" s="934"/>
      <c r="LTT13" s="934"/>
      <c r="LTU13" s="934"/>
      <c r="LTV13" s="934"/>
      <c r="LTW13" s="934"/>
      <c r="LTX13" s="934"/>
      <c r="LTY13" s="934"/>
      <c r="LTZ13" s="934"/>
      <c r="LUA13" s="934"/>
      <c r="LUB13" s="934"/>
      <c r="LUC13" s="934"/>
      <c r="LUD13" s="934"/>
      <c r="LUE13" s="934"/>
      <c r="LUF13" s="934"/>
      <c r="LUG13" s="934"/>
      <c r="LUH13" s="934"/>
      <c r="LUI13" s="934"/>
      <c r="LUJ13" s="934"/>
      <c r="LUK13" s="934"/>
      <c r="LUL13" s="934"/>
      <c r="LUM13" s="934"/>
      <c r="LUN13" s="934"/>
      <c r="LUO13" s="934"/>
      <c r="LUP13" s="934"/>
      <c r="LUQ13" s="934"/>
      <c r="LUR13" s="934"/>
      <c r="LUS13" s="934"/>
      <c r="LUT13" s="934"/>
      <c r="LUU13" s="934"/>
      <c r="LUV13" s="934"/>
      <c r="LUW13" s="934"/>
      <c r="LUX13" s="934"/>
      <c r="LUY13" s="934"/>
      <c r="LUZ13" s="934"/>
      <c r="LVA13" s="934"/>
      <c r="LVB13" s="934"/>
      <c r="LVC13" s="934"/>
      <c r="LVD13" s="934"/>
      <c r="LVE13" s="934"/>
      <c r="LVF13" s="934"/>
      <c r="LVG13" s="934"/>
      <c r="LVH13" s="934"/>
      <c r="LVI13" s="934"/>
      <c r="LVJ13" s="934"/>
      <c r="LVK13" s="934"/>
      <c r="LVL13" s="934"/>
      <c r="LVM13" s="934"/>
      <c r="LVN13" s="934"/>
      <c r="LVO13" s="934"/>
      <c r="LVP13" s="934"/>
      <c r="LVQ13" s="934"/>
      <c r="LVR13" s="934"/>
      <c r="LVS13" s="934"/>
      <c r="LVT13" s="934"/>
      <c r="LVU13" s="934"/>
      <c r="LVV13" s="934"/>
      <c r="LVW13" s="934"/>
      <c r="LVX13" s="934"/>
      <c r="LVY13" s="934"/>
      <c r="LVZ13" s="934"/>
      <c r="LWA13" s="934"/>
      <c r="LWB13" s="934"/>
      <c r="LWC13" s="934"/>
      <c r="LWD13" s="934"/>
      <c r="LWE13" s="934"/>
      <c r="LWF13" s="934"/>
      <c r="LWG13" s="934"/>
      <c r="LWH13" s="934"/>
      <c r="LWI13" s="934"/>
      <c r="LWJ13" s="934"/>
      <c r="LWK13" s="934"/>
      <c r="LWL13" s="934"/>
      <c r="LWM13" s="934"/>
      <c r="LWN13" s="934"/>
      <c r="LWO13" s="934"/>
      <c r="LWP13" s="934"/>
      <c r="LWQ13" s="934"/>
      <c r="LWR13" s="934"/>
      <c r="LWS13" s="934"/>
      <c r="LWT13" s="934"/>
      <c r="LWU13" s="934"/>
      <c r="LWV13" s="934"/>
      <c r="LWW13" s="934"/>
      <c r="LWX13" s="934"/>
      <c r="LWY13" s="934"/>
      <c r="LWZ13" s="934"/>
      <c r="LXA13" s="934"/>
      <c r="LXB13" s="934"/>
      <c r="LXC13" s="934"/>
      <c r="LXD13" s="934"/>
      <c r="LXE13" s="934"/>
      <c r="LXF13" s="934"/>
      <c r="LXG13" s="934"/>
      <c r="LXH13" s="934"/>
      <c r="LXI13" s="934"/>
      <c r="LXJ13" s="934"/>
      <c r="LXK13" s="934"/>
      <c r="LXL13" s="934"/>
      <c r="LXM13" s="934"/>
      <c r="LXN13" s="934"/>
      <c r="LXO13" s="934"/>
      <c r="LXP13" s="934"/>
      <c r="LXQ13" s="934"/>
      <c r="LXR13" s="934"/>
      <c r="LXS13" s="934"/>
      <c r="LXT13" s="934"/>
      <c r="LXU13" s="934"/>
      <c r="LXV13" s="934"/>
      <c r="LXW13" s="934"/>
      <c r="LXX13" s="934"/>
      <c r="LXY13" s="934"/>
      <c r="LXZ13" s="934"/>
      <c r="LYA13" s="934"/>
      <c r="LYB13" s="934"/>
      <c r="LYC13" s="934"/>
      <c r="LYD13" s="934"/>
      <c r="LYE13" s="934"/>
      <c r="LYF13" s="934"/>
      <c r="LYG13" s="934"/>
      <c r="LYH13" s="934"/>
      <c r="LYI13" s="934"/>
      <c r="LYJ13" s="934"/>
      <c r="LYK13" s="934"/>
      <c r="LYL13" s="934"/>
      <c r="LYM13" s="934"/>
      <c r="LYN13" s="934"/>
      <c r="LYO13" s="934"/>
      <c r="LYP13" s="934"/>
      <c r="LYQ13" s="934"/>
      <c r="LYR13" s="934"/>
      <c r="LYS13" s="934"/>
      <c r="LYT13" s="934"/>
      <c r="LYU13" s="934"/>
      <c r="LYV13" s="934"/>
      <c r="LYW13" s="934"/>
      <c r="LYX13" s="934"/>
      <c r="LYY13" s="934"/>
      <c r="LYZ13" s="934"/>
      <c r="LZA13" s="934"/>
      <c r="LZB13" s="934"/>
      <c r="LZC13" s="934"/>
      <c r="LZD13" s="934"/>
      <c r="LZE13" s="934"/>
      <c r="LZF13" s="934"/>
      <c r="LZG13" s="934"/>
      <c r="LZH13" s="934"/>
      <c r="LZI13" s="934"/>
      <c r="LZJ13" s="934"/>
      <c r="LZK13" s="934"/>
      <c r="LZL13" s="934"/>
      <c r="LZM13" s="934"/>
      <c r="LZN13" s="934"/>
      <c r="LZO13" s="934"/>
      <c r="LZP13" s="934"/>
      <c r="LZQ13" s="934"/>
      <c r="LZR13" s="934"/>
      <c r="LZS13" s="934"/>
      <c r="LZT13" s="934"/>
      <c r="LZU13" s="934"/>
      <c r="LZV13" s="934"/>
      <c r="LZW13" s="934"/>
      <c r="LZX13" s="934"/>
      <c r="LZY13" s="934"/>
      <c r="LZZ13" s="934"/>
      <c r="MAA13" s="934"/>
      <c r="MAB13" s="934"/>
      <c r="MAC13" s="934"/>
      <c r="MAD13" s="934"/>
      <c r="MAE13" s="934"/>
      <c r="MAF13" s="934"/>
      <c r="MAG13" s="934"/>
      <c r="MAH13" s="934"/>
      <c r="MAI13" s="934"/>
      <c r="MAJ13" s="934"/>
      <c r="MAK13" s="934"/>
      <c r="MAL13" s="934"/>
      <c r="MAM13" s="934"/>
      <c r="MAN13" s="934"/>
      <c r="MAO13" s="934"/>
      <c r="MAP13" s="934"/>
      <c r="MAQ13" s="934"/>
      <c r="MAR13" s="934"/>
      <c r="MAS13" s="934"/>
      <c r="MAT13" s="934"/>
      <c r="MAU13" s="934"/>
      <c r="MAV13" s="934"/>
      <c r="MAW13" s="934"/>
      <c r="MAX13" s="934"/>
      <c r="MAY13" s="934"/>
      <c r="MAZ13" s="934"/>
      <c r="MBA13" s="934"/>
      <c r="MBB13" s="934"/>
      <c r="MBC13" s="934"/>
      <c r="MBD13" s="934"/>
      <c r="MBE13" s="934"/>
      <c r="MBF13" s="934"/>
      <c r="MBG13" s="934"/>
      <c r="MBH13" s="934"/>
      <c r="MBI13" s="934"/>
      <c r="MBJ13" s="934"/>
      <c r="MBK13" s="934"/>
      <c r="MBL13" s="934"/>
      <c r="MBM13" s="934"/>
      <c r="MBN13" s="934"/>
      <c r="MBO13" s="934"/>
      <c r="MBP13" s="934"/>
      <c r="MBQ13" s="934"/>
      <c r="MBR13" s="934"/>
      <c r="MBS13" s="934"/>
      <c r="MBT13" s="934"/>
      <c r="MBU13" s="934"/>
      <c r="MBV13" s="934"/>
      <c r="MBW13" s="934"/>
      <c r="MBX13" s="934"/>
      <c r="MBY13" s="934"/>
      <c r="MBZ13" s="934"/>
      <c r="MCA13" s="934"/>
      <c r="MCB13" s="934"/>
      <c r="MCC13" s="934"/>
      <c r="MCD13" s="934"/>
      <c r="MCE13" s="934"/>
      <c r="MCF13" s="934"/>
      <c r="MCG13" s="934"/>
      <c r="MCH13" s="934"/>
      <c r="MCI13" s="934"/>
      <c r="MCJ13" s="934"/>
      <c r="MCK13" s="934"/>
      <c r="MCL13" s="934"/>
      <c r="MCM13" s="934"/>
      <c r="MCN13" s="934"/>
      <c r="MCO13" s="934"/>
      <c r="MCP13" s="934"/>
      <c r="MCQ13" s="934"/>
      <c r="MCR13" s="934"/>
      <c r="MCS13" s="934"/>
      <c r="MCT13" s="934"/>
      <c r="MCU13" s="934"/>
      <c r="MCV13" s="934"/>
      <c r="MCW13" s="934"/>
      <c r="MCX13" s="934"/>
      <c r="MCY13" s="934"/>
      <c r="MCZ13" s="934"/>
      <c r="MDA13" s="934"/>
      <c r="MDB13" s="934"/>
      <c r="MDC13" s="934"/>
      <c r="MDD13" s="934"/>
      <c r="MDE13" s="934"/>
      <c r="MDF13" s="934"/>
      <c r="MDG13" s="934"/>
      <c r="MDH13" s="934"/>
      <c r="MDI13" s="934"/>
      <c r="MDJ13" s="934"/>
      <c r="MDK13" s="934"/>
      <c r="MDL13" s="934"/>
      <c r="MDM13" s="934"/>
      <c r="MDN13" s="934"/>
      <c r="MDO13" s="934"/>
      <c r="MDP13" s="934"/>
      <c r="MDQ13" s="934"/>
      <c r="MDR13" s="934"/>
      <c r="MDS13" s="934"/>
      <c r="MDT13" s="934"/>
      <c r="MDU13" s="934"/>
      <c r="MDV13" s="934"/>
      <c r="MDW13" s="934"/>
      <c r="MDX13" s="934"/>
      <c r="MDY13" s="934"/>
      <c r="MDZ13" s="934"/>
      <c r="MEA13" s="934"/>
      <c r="MEB13" s="934"/>
      <c r="MEC13" s="934"/>
      <c r="MED13" s="934"/>
      <c r="MEE13" s="934"/>
      <c r="MEF13" s="934"/>
      <c r="MEG13" s="934"/>
      <c r="MEH13" s="934"/>
      <c r="MEI13" s="934"/>
      <c r="MEJ13" s="934"/>
      <c r="MEK13" s="934"/>
      <c r="MEL13" s="934"/>
      <c r="MEM13" s="934"/>
      <c r="MEN13" s="934"/>
      <c r="MEO13" s="934"/>
      <c r="MEP13" s="934"/>
      <c r="MEQ13" s="934"/>
      <c r="MER13" s="934"/>
      <c r="MES13" s="934"/>
      <c r="MET13" s="934"/>
      <c r="MEU13" s="934"/>
      <c r="MEV13" s="934"/>
      <c r="MEW13" s="934"/>
      <c r="MEX13" s="934"/>
      <c r="MEY13" s="934"/>
      <c r="MEZ13" s="934"/>
      <c r="MFA13" s="934"/>
      <c r="MFB13" s="934"/>
      <c r="MFC13" s="934"/>
      <c r="MFD13" s="934"/>
      <c r="MFE13" s="934"/>
      <c r="MFF13" s="934"/>
      <c r="MFG13" s="934"/>
      <c r="MFH13" s="934"/>
      <c r="MFI13" s="934"/>
      <c r="MFJ13" s="934"/>
      <c r="MFK13" s="934"/>
      <c r="MFL13" s="934"/>
      <c r="MFM13" s="934"/>
      <c r="MFN13" s="934"/>
      <c r="MFO13" s="934"/>
      <c r="MFP13" s="934"/>
      <c r="MFQ13" s="934"/>
      <c r="MFR13" s="934"/>
      <c r="MFS13" s="934"/>
      <c r="MFT13" s="934"/>
      <c r="MFU13" s="934"/>
      <c r="MFV13" s="934"/>
      <c r="MFW13" s="934"/>
      <c r="MFX13" s="934"/>
      <c r="MFY13" s="934"/>
      <c r="MFZ13" s="934"/>
      <c r="MGA13" s="934"/>
      <c r="MGB13" s="934"/>
      <c r="MGC13" s="934"/>
      <c r="MGD13" s="934"/>
      <c r="MGE13" s="934"/>
      <c r="MGF13" s="934"/>
      <c r="MGG13" s="934"/>
      <c r="MGH13" s="934"/>
      <c r="MGI13" s="934"/>
      <c r="MGJ13" s="934"/>
      <c r="MGK13" s="934"/>
      <c r="MGL13" s="934"/>
      <c r="MGM13" s="934"/>
      <c r="MGN13" s="934"/>
      <c r="MGO13" s="934"/>
      <c r="MGP13" s="934"/>
      <c r="MGQ13" s="934"/>
      <c r="MGR13" s="934"/>
      <c r="MGS13" s="934"/>
      <c r="MGT13" s="934"/>
      <c r="MGU13" s="934"/>
      <c r="MGV13" s="934"/>
      <c r="MGW13" s="934"/>
      <c r="MGX13" s="934"/>
      <c r="MGY13" s="934"/>
      <c r="MGZ13" s="934"/>
      <c r="MHA13" s="934"/>
      <c r="MHB13" s="934"/>
      <c r="MHC13" s="934"/>
      <c r="MHD13" s="934"/>
      <c r="MHE13" s="934"/>
      <c r="MHF13" s="934"/>
      <c r="MHG13" s="934"/>
      <c r="MHH13" s="934"/>
      <c r="MHI13" s="934"/>
      <c r="MHJ13" s="934"/>
      <c r="MHK13" s="934"/>
      <c r="MHL13" s="934"/>
      <c r="MHM13" s="934"/>
      <c r="MHN13" s="934"/>
      <c r="MHO13" s="934"/>
      <c r="MHP13" s="934"/>
      <c r="MHQ13" s="934"/>
      <c r="MHR13" s="934"/>
      <c r="MHS13" s="934"/>
      <c r="MHT13" s="934"/>
      <c r="MHU13" s="934"/>
      <c r="MHV13" s="934"/>
      <c r="MHW13" s="934"/>
      <c r="MHX13" s="934"/>
      <c r="MHY13" s="934"/>
      <c r="MHZ13" s="934"/>
      <c r="MIA13" s="934"/>
      <c r="MIB13" s="934"/>
      <c r="MIC13" s="934"/>
      <c r="MID13" s="934"/>
      <c r="MIE13" s="934"/>
      <c r="MIF13" s="934"/>
      <c r="MIG13" s="934"/>
      <c r="MIH13" s="934"/>
      <c r="MII13" s="934"/>
      <c r="MIJ13" s="934"/>
      <c r="MIK13" s="934"/>
      <c r="MIL13" s="934"/>
      <c r="MIM13" s="934"/>
      <c r="MIN13" s="934"/>
      <c r="MIO13" s="934"/>
      <c r="MIP13" s="934"/>
      <c r="MIQ13" s="934"/>
      <c r="MIR13" s="934"/>
      <c r="MIS13" s="934"/>
      <c r="MIT13" s="934"/>
      <c r="MIU13" s="934"/>
      <c r="MIV13" s="934"/>
      <c r="MIW13" s="934"/>
      <c r="MIX13" s="934"/>
      <c r="MIY13" s="934"/>
      <c r="MIZ13" s="934"/>
      <c r="MJA13" s="934"/>
      <c r="MJB13" s="934"/>
      <c r="MJC13" s="934"/>
      <c r="MJD13" s="934"/>
      <c r="MJE13" s="934"/>
      <c r="MJF13" s="934"/>
      <c r="MJG13" s="934"/>
      <c r="MJH13" s="934"/>
      <c r="MJI13" s="934"/>
      <c r="MJJ13" s="934"/>
      <c r="MJK13" s="934"/>
      <c r="MJL13" s="934"/>
      <c r="MJM13" s="934"/>
      <c r="MJN13" s="934"/>
      <c r="MJO13" s="934"/>
      <c r="MJP13" s="934"/>
      <c r="MJQ13" s="934"/>
      <c r="MJR13" s="934"/>
      <c r="MJS13" s="934"/>
      <c r="MJT13" s="934"/>
      <c r="MJU13" s="934"/>
      <c r="MJV13" s="934"/>
      <c r="MJW13" s="934"/>
      <c r="MJX13" s="934"/>
      <c r="MJY13" s="934"/>
      <c r="MJZ13" s="934"/>
      <c r="MKA13" s="934"/>
      <c r="MKB13" s="934"/>
      <c r="MKC13" s="934"/>
      <c r="MKD13" s="934"/>
      <c r="MKE13" s="934"/>
      <c r="MKF13" s="934"/>
      <c r="MKG13" s="934"/>
      <c r="MKH13" s="934"/>
      <c r="MKI13" s="934"/>
      <c r="MKJ13" s="934"/>
      <c r="MKK13" s="934"/>
      <c r="MKL13" s="934"/>
      <c r="MKM13" s="934"/>
      <c r="MKN13" s="934"/>
      <c r="MKO13" s="934"/>
      <c r="MKP13" s="934"/>
      <c r="MKQ13" s="934"/>
      <c r="MKR13" s="934"/>
      <c r="MKS13" s="934"/>
      <c r="MKT13" s="934"/>
      <c r="MKU13" s="934"/>
      <c r="MKV13" s="934"/>
      <c r="MKW13" s="934"/>
      <c r="MKX13" s="934"/>
      <c r="MKY13" s="934"/>
      <c r="MKZ13" s="934"/>
      <c r="MLA13" s="934"/>
      <c r="MLB13" s="934"/>
      <c r="MLC13" s="934"/>
      <c r="MLD13" s="934"/>
      <c r="MLE13" s="934"/>
      <c r="MLF13" s="934"/>
      <c r="MLG13" s="934"/>
      <c r="MLH13" s="934"/>
      <c r="MLI13" s="934"/>
      <c r="MLJ13" s="934"/>
      <c r="MLK13" s="934"/>
      <c r="MLL13" s="934"/>
      <c r="MLM13" s="934"/>
      <c r="MLN13" s="934"/>
      <c r="MLO13" s="934"/>
      <c r="MLP13" s="934"/>
      <c r="MLQ13" s="934"/>
      <c r="MLR13" s="934"/>
      <c r="MLS13" s="934"/>
      <c r="MLT13" s="934"/>
      <c r="MLU13" s="934"/>
      <c r="MLV13" s="934"/>
      <c r="MLW13" s="934"/>
      <c r="MLX13" s="934"/>
      <c r="MLY13" s="934"/>
      <c r="MLZ13" s="934"/>
      <c r="MMA13" s="934"/>
      <c r="MMB13" s="934"/>
      <c r="MMC13" s="934"/>
      <c r="MMD13" s="934"/>
      <c r="MME13" s="934"/>
      <c r="MMF13" s="934"/>
      <c r="MMG13" s="934"/>
      <c r="MMH13" s="934"/>
      <c r="MMI13" s="934"/>
      <c r="MMJ13" s="934"/>
      <c r="MMK13" s="934"/>
      <c r="MML13" s="934"/>
      <c r="MMM13" s="934"/>
      <c r="MMN13" s="934"/>
      <c r="MMO13" s="934"/>
      <c r="MMP13" s="934"/>
      <c r="MMQ13" s="934"/>
      <c r="MMR13" s="934"/>
      <c r="MMS13" s="934"/>
      <c r="MMT13" s="934"/>
      <c r="MMU13" s="934"/>
      <c r="MMV13" s="934"/>
      <c r="MMW13" s="934"/>
      <c r="MMX13" s="934"/>
      <c r="MMY13" s="934"/>
      <c r="MMZ13" s="934"/>
      <c r="MNA13" s="934"/>
      <c r="MNB13" s="934"/>
      <c r="MNC13" s="934"/>
      <c r="MND13" s="934"/>
      <c r="MNE13" s="934"/>
      <c r="MNF13" s="934"/>
      <c r="MNG13" s="934"/>
      <c r="MNH13" s="934"/>
      <c r="MNI13" s="934"/>
      <c r="MNJ13" s="934"/>
      <c r="MNK13" s="934"/>
      <c r="MNL13" s="934"/>
      <c r="MNM13" s="934"/>
      <c r="MNN13" s="934"/>
      <c r="MNO13" s="934"/>
      <c r="MNP13" s="934"/>
      <c r="MNQ13" s="934"/>
      <c r="MNR13" s="934"/>
      <c r="MNS13" s="934"/>
      <c r="MNT13" s="934"/>
      <c r="MNU13" s="934"/>
      <c r="MNV13" s="934"/>
      <c r="MNW13" s="934"/>
      <c r="MNX13" s="934"/>
      <c r="MNY13" s="934"/>
      <c r="MNZ13" s="934"/>
      <c r="MOA13" s="934"/>
      <c r="MOB13" s="934"/>
      <c r="MOC13" s="934"/>
      <c r="MOD13" s="934"/>
      <c r="MOE13" s="934"/>
      <c r="MOF13" s="934"/>
      <c r="MOG13" s="934"/>
      <c r="MOH13" s="934"/>
      <c r="MOI13" s="934"/>
      <c r="MOJ13" s="934"/>
      <c r="MOK13" s="934"/>
      <c r="MOL13" s="934"/>
      <c r="MOM13" s="934"/>
      <c r="MON13" s="934"/>
      <c r="MOO13" s="934"/>
      <c r="MOP13" s="934"/>
      <c r="MOQ13" s="934"/>
      <c r="MOR13" s="934"/>
      <c r="MOS13" s="934"/>
      <c r="MOT13" s="934"/>
      <c r="MOU13" s="934"/>
      <c r="MOV13" s="934"/>
      <c r="MOW13" s="934"/>
      <c r="MOX13" s="934"/>
      <c r="MOY13" s="934"/>
      <c r="MOZ13" s="934"/>
      <c r="MPA13" s="934"/>
      <c r="MPB13" s="934"/>
      <c r="MPC13" s="934"/>
      <c r="MPD13" s="934"/>
      <c r="MPE13" s="934"/>
      <c r="MPF13" s="934"/>
      <c r="MPG13" s="934"/>
      <c r="MPH13" s="934"/>
      <c r="MPI13" s="934"/>
      <c r="MPJ13" s="934"/>
      <c r="MPK13" s="934"/>
      <c r="MPL13" s="934"/>
      <c r="MPM13" s="934"/>
      <c r="MPN13" s="934"/>
      <c r="MPO13" s="934"/>
      <c r="MPP13" s="934"/>
      <c r="MPQ13" s="934"/>
      <c r="MPR13" s="934"/>
      <c r="MPS13" s="934"/>
      <c r="MPT13" s="934"/>
      <c r="MPU13" s="934"/>
      <c r="MPV13" s="934"/>
      <c r="MPW13" s="934"/>
      <c r="MPX13" s="934"/>
      <c r="MPY13" s="934"/>
      <c r="MPZ13" s="934"/>
      <c r="MQA13" s="934"/>
      <c r="MQB13" s="934"/>
      <c r="MQC13" s="934"/>
      <c r="MQD13" s="934"/>
      <c r="MQE13" s="934"/>
      <c r="MQF13" s="934"/>
      <c r="MQG13" s="934"/>
      <c r="MQH13" s="934"/>
      <c r="MQI13" s="934"/>
      <c r="MQJ13" s="934"/>
      <c r="MQK13" s="934"/>
      <c r="MQL13" s="934"/>
      <c r="MQM13" s="934"/>
      <c r="MQN13" s="934"/>
      <c r="MQO13" s="934"/>
      <c r="MQP13" s="934"/>
      <c r="MQQ13" s="934"/>
      <c r="MQR13" s="934"/>
      <c r="MQS13" s="934"/>
      <c r="MQT13" s="934"/>
      <c r="MQU13" s="934"/>
      <c r="MQV13" s="934"/>
      <c r="MQW13" s="934"/>
      <c r="MQX13" s="934"/>
      <c r="MQY13" s="934"/>
      <c r="MQZ13" s="934"/>
      <c r="MRA13" s="934"/>
      <c r="MRB13" s="934"/>
      <c r="MRC13" s="934"/>
      <c r="MRD13" s="934"/>
      <c r="MRE13" s="934"/>
      <c r="MRF13" s="934"/>
      <c r="MRG13" s="934"/>
      <c r="MRH13" s="934"/>
      <c r="MRI13" s="934"/>
      <c r="MRJ13" s="934"/>
      <c r="MRK13" s="934"/>
      <c r="MRL13" s="934"/>
      <c r="MRM13" s="934"/>
      <c r="MRN13" s="934"/>
      <c r="MRO13" s="934"/>
      <c r="MRP13" s="934"/>
      <c r="MRQ13" s="934"/>
      <c r="MRR13" s="934"/>
      <c r="MRS13" s="934"/>
      <c r="MRT13" s="934"/>
      <c r="MRU13" s="934"/>
      <c r="MRV13" s="934"/>
      <c r="MRW13" s="934"/>
      <c r="MRX13" s="934"/>
      <c r="MRY13" s="934"/>
      <c r="MRZ13" s="934"/>
      <c r="MSA13" s="934"/>
      <c r="MSB13" s="934"/>
      <c r="MSC13" s="934"/>
      <c r="MSD13" s="934"/>
      <c r="MSE13" s="934"/>
      <c r="MSF13" s="934"/>
      <c r="MSG13" s="934"/>
      <c r="MSH13" s="934"/>
      <c r="MSI13" s="934"/>
      <c r="MSJ13" s="934"/>
      <c r="MSK13" s="934"/>
      <c r="MSL13" s="934"/>
      <c r="MSM13" s="934"/>
      <c r="MSN13" s="934"/>
      <c r="MSO13" s="934"/>
      <c r="MSP13" s="934"/>
      <c r="MSQ13" s="934"/>
      <c r="MSR13" s="934"/>
      <c r="MSS13" s="934"/>
      <c r="MST13" s="934"/>
      <c r="MSU13" s="934"/>
      <c r="MSV13" s="934"/>
      <c r="MSW13" s="934"/>
      <c r="MSX13" s="934"/>
      <c r="MSY13" s="934"/>
      <c r="MSZ13" s="934"/>
      <c r="MTA13" s="934"/>
      <c r="MTB13" s="934"/>
      <c r="MTC13" s="934"/>
      <c r="MTD13" s="934"/>
      <c r="MTE13" s="934"/>
      <c r="MTF13" s="934"/>
      <c r="MTG13" s="934"/>
      <c r="MTH13" s="934"/>
      <c r="MTI13" s="934"/>
      <c r="MTJ13" s="934"/>
      <c r="MTK13" s="934"/>
      <c r="MTL13" s="934"/>
      <c r="MTM13" s="934"/>
      <c r="MTN13" s="934"/>
      <c r="MTO13" s="934"/>
      <c r="MTP13" s="934"/>
      <c r="MTQ13" s="934"/>
      <c r="MTR13" s="934"/>
      <c r="MTS13" s="934"/>
      <c r="MTT13" s="934"/>
      <c r="MTU13" s="934"/>
      <c r="MTV13" s="934"/>
      <c r="MTW13" s="934"/>
      <c r="MTX13" s="934"/>
      <c r="MTY13" s="934"/>
      <c r="MTZ13" s="934"/>
      <c r="MUA13" s="934"/>
      <c r="MUB13" s="934"/>
      <c r="MUC13" s="934"/>
      <c r="MUD13" s="934"/>
      <c r="MUE13" s="934"/>
      <c r="MUF13" s="934"/>
      <c r="MUG13" s="934"/>
      <c r="MUH13" s="934"/>
      <c r="MUI13" s="934"/>
      <c r="MUJ13" s="934"/>
      <c r="MUK13" s="934"/>
      <c r="MUL13" s="934"/>
      <c r="MUM13" s="934"/>
      <c r="MUN13" s="934"/>
      <c r="MUO13" s="934"/>
      <c r="MUP13" s="934"/>
      <c r="MUQ13" s="934"/>
      <c r="MUR13" s="934"/>
      <c r="MUS13" s="934"/>
      <c r="MUT13" s="934"/>
      <c r="MUU13" s="934"/>
      <c r="MUV13" s="934"/>
      <c r="MUW13" s="934"/>
      <c r="MUX13" s="934"/>
      <c r="MUY13" s="934"/>
      <c r="MUZ13" s="934"/>
      <c r="MVA13" s="934"/>
      <c r="MVB13" s="934"/>
      <c r="MVC13" s="934"/>
      <c r="MVD13" s="934"/>
      <c r="MVE13" s="934"/>
      <c r="MVF13" s="934"/>
      <c r="MVG13" s="934"/>
      <c r="MVH13" s="934"/>
      <c r="MVI13" s="934"/>
      <c r="MVJ13" s="934"/>
      <c r="MVK13" s="934"/>
      <c r="MVL13" s="934"/>
      <c r="MVM13" s="934"/>
      <c r="MVN13" s="934"/>
      <c r="MVO13" s="934"/>
      <c r="MVP13" s="934"/>
      <c r="MVQ13" s="934"/>
      <c r="MVR13" s="934"/>
      <c r="MVS13" s="934"/>
      <c r="MVT13" s="934"/>
      <c r="MVU13" s="934"/>
      <c r="MVV13" s="934"/>
      <c r="MVW13" s="934"/>
      <c r="MVX13" s="934"/>
      <c r="MVY13" s="934"/>
      <c r="MVZ13" s="934"/>
      <c r="MWA13" s="934"/>
      <c r="MWB13" s="934"/>
      <c r="MWC13" s="934"/>
      <c r="MWD13" s="934"/>
      <c r="MWE13" s="934"/>
      <c r="MWF13" s="934"/>
      <c r="MWG13" s="934"/>
      <c r="MWH13" s="934"/>
      <c r="MWI13" s="934"/>
      <c r="MWJ13" s="934"/>
      <c r="MWK13" s="934"/>
      <c r="MWL13" s="934"/>
      <c r="MWM13" s="934"/>
      <c r="MWN13" s="934"/>
      <c r="MWO13" s="934"/>
      <c r="MWP13" s="934"/>
      <c r="MWQ13" s="934"/>
      <c r="MWR13" s="934"/>
      <c r="MWS13" s="934"/>
      <c r="MWT13" s="934"/>
      <c r="MWU13" s="934"/>
      <c r="MWV13" s="934"/>
      <c r="MWW13" s="934"/>
      <c r="MWX13" s="934"/>
      <c r="MWY13" s="934"/>
      <c r="MWZ13" s="934"/>
      <c r="MXA13" s="934"/>
      <c r="MXB13" s="934"/>
      <c r="MXC13" s="934"/>
      <c r="MXD13" s="934"/>
      <c r="MXE13" s="934"/>
      <c r="MXF13" s="934"/>
      <c r="MXG13" s="934"/>
      <c r="MXH13" s="934"/>
      <c r="MXI13" s="934"/>
      <c r="MXJ13" s="934"/>
      <c r="MXK13" s="934"/>
      <c r="MXL13" s="934"/>
      <c r="MXM13" s="934"/>
      <c r="MXN13" s="934"/>
      <c r="MXO13" s="934"/>
      <c r="MXP13" s="934"/>
      <c r="MXQ13" s="934"/>
      <c r="MXR13" s="934"/>
      <c r="MXS13" s="934"/>
      <c r="MXT13" s="934"/>
      <c r="MXU13" s="934"/>
      <c r="MXV13" s="934"/>
      <c r="MXW13" s="934"/>
      <c r="MXX13" s="934"/>
      <c r="MXY13" s="934"/>
      <c r="MXZ13" s="934"/>
      <c r="MYA13" s="934"/>
      <c r="MYB13" s="934"/>
      <c r="MYC13" s="934"/>
      <c r="MYD13" s="934"/>
      <c r="MYE13" s="934"/>
      <c r="MYF13" s="934"/>
      <c r="MYG13" s="934"/>
      <c r="MYH13" s="934"/>
      <c r="MYI13" s="934"/>
      <c r="MYJ13" s="934"/>
      <c r="MYK13" s="934"/>
      <c r="MYL13" s="934"/>
      <c r="MYM13" s="934"/>
      <c r="MYN13" s="934"/>
      <c r="MYO13" s="934"/>
      <c r="MYP13" s="934"/>
      <c r="MYQ13" s="934"/>
      <c r="MYR13" s="934"/>
      <c r="MYS13" s="934"/>
      <c r="MYT13" s="934"/>
      <c r="MYU13" s="934"/>
      <c r="MYV13" s="934"/>
      <c r="MYW13" s="934"/>
      <c r="MYX13" s="934"/>
      <c r="MYY13" s="934"/>
      <c r="MYZ13" s="934"/>
      <c r="MZA13" s="934"/>
      <c r="MZB13" s="934"/>
      <c r="MZC13" s="934"/>
      <c r="MZD13" s="934"/>
      <c r="MZE13" s="934"/>
      <c r="MZF13" s="934"/>
      <c r="MZG13" s="934"/>
      <c r="MZH13" s="934"/>
      <c r="MZI13" s="934"/>
      <c r="MZJ13" s="934"/>
      <c r="MZK13" s="934"/>
      <c r="MZL13" s="934"/>
      <c r="MZM13" s="934"/>
      <c r="MZN13" s="934"/>
      <c r="MZO13" s="934"/>
      <c r="MZP13" s="934"/>
      <c r="MZQ13" s="934"/>
      <c r="MZR13" s="934"/>
      <c r="MZS13" s="934"/>
      <c r="MZT13" s="934"/>
      <c r="MZU13" s="934"/>
      <c r="MZV13" s="934"/>
      <c r="MZW13" s="934"/>
      <c r="MZX13" s="934"/>
      <c r="MZY13" s="934"/>
      <c r="MZZ13" s="934"/>
      <c r="NAA13" s="934"/>
      <c r="NAB13" s="934"/>
      <c r="NAC13" s="934"/>
      <c r="NAD13" s="934"/>
      <c r="NAE13" s="934"/>
      <c r="NAF13" s="934"/>
      <c r="NAG13" s="934"/>
      <c r="NAH13" s="934"/>
      <c r="NAI13" s="934"/>
      <c r="NAJ13" s="934"/>
      <c r="NAK13" s="934"/>
      <c r="NAL13" s="934"/>
      <c r="NAM13" s="934"/>
      <c r="NAN13" s="934"/>
      <c r="NAO13" s="934"/>
      <c r="NAP13" s="934"/>
      <c r="NAQ13" s="934"/>
      <c r="NAR13" s="934"/>
      <c r="NAS13" s="934"/>
      <c r="NAT13" s="934"/>
      <c r="NAU13" s="934"/>
      <c r="NAV13" s="934"/>
      <c r="NAW13" s="934"/>
      <c r="NAX13" s="934"/>
      <c r="NAY13" s="934"/>
      <c r="NAZ13" s="934"/>
      <c r="NBA13" s="934"/>
      <c r="NBB13" s="934"/>
      <c r="NBC13" s="934"/>
      <c r="NBD13" s="934"/>
      <c r="NBE13" s="934"/>
      <c r="NBF13" s="934"/>
      <c r="NBG13" s="934"/>
      <c r="NBH13" s="934"/>
      <c r="NBI13" s="934"/>
      <c r="NBJ13" s="934"/>
      <c r="NBK13" s="934"/>
      <c r="NBL13" s="934"/>
      <c r="NBM13" s="934"/>
      <c r="NBN13" s="934"/>
      <c r="NBO13" s="934"/>
      <c r="NBP13" s="934"/>
      <c r="NBQ13" s="934"/>
      <c r="NBR13" s="934"/>
      <c r="NBS13" s="934"/>
      <c r="NBT13" s="934"/>
      <c r="NBU13" s="934"/>
      <c r="NBV13" s="934"/>
      <c r="NBW13" s="934"/>
      <c r="NBX13" s="934"/>
      <c r="NBY13" s="934"/>
      <c r="NBZ13" s="934"/>
      <c r="NCA13" s="934"/>
      <c r="NCB13" s="934"/>
      <c r="NCC13" s="934"/>
      <c r="NCD13" s="934"/>
      <c r="NCE13" s="934"/>
      <c r="NCF13" s="934"/>
      <c r="NCG13" s="934"/>
      <c r="NCH13" s="934"/>
      <c r="NCI13" s="934"/>
      <c r="NCJ13" s="934"/>
      <c r="NCK13" s="934"/>
      <c r="NCL13" s="934"/>
      <c r="NCM13" s="934"/>
      <c r="NCN13" s="934"/>
      <c r="NCO13" s="934"/>
      <c r="NCP13" s="934"/>
      <c r="NCQ13" s="934"/>
      <c r="NCR13" s="934"/>
      <c r="NCS13" s="934"/>
      <c r="NCT13" s="934"/>
      <c r="NCU13" s="934"/>
      <c r="NCV13" s="934"/>
      <c r="NCW13" s="934"/>
      <c r="NCX13" s="934"/>
      <c r="NCY13" s="934"/>
      <c r="NCZ13" s="934"/>
      <c r="NDA13" s="934"/>
      <c r="NDB13" s="934"/>
      <c r="NDC13" s="934"/>
      <c r="NDD13" s="934"/>
      <c r="NDE13" s="934"/>
      <c r="NDF13" s="934"/>
      <c r="NDG13" s="934"/>
      <c r="NDH13" s="934"/>
      <c r="NDI13" s="934"/>
      <c r="NDJ13" s="934"/>
      <c r="NDK13" s="934"/>
      <c r="NDL13" s="934"/>
      <c r="NDM13" s="934"/>
      <c r="NDN13" s="934"/>
      <c r="NDO13" s="934"/>
      <c r="NDP13" s="934"/>
      <c r="NDQ13" s="934"/>
      <c r="NDR13" s="934"/>
      <c r="NDS13" s="934"/>
      <c r="NDT13" s="934"/>
      <c r="NDU13" s="934"/>
      <c r="NDV13" s="934"/>
      <c r="NDW13" s="934"/>
      <c r="NDX13" s="934"/>
      <c r="NDY13" s="934"/>
      <c r="NDZ13" s="934"/>
      <c r="NEA13" s="934"/>
      <c r="NEB13" s="934"/>
      <c r="NEC13" s="934"/>
      <c r="NED13" s="934"/>
      <c r="NEE13" s="934"/>
      <c r="NEF13" s="934"/>
      <c r="NEG13" s="934"/>
      <c r="NEH13" s="934"/>
      <c r="NEI13" s="934"/>
      <c r="NEJ13" s="934"/>
      <c r="NEK13" s="934"/>
      <c r="NEL13" s="934"/>
      <c r="NEM13" s="934"/>
      <c r="NEN13" s="934"/>
      <c r="NEO13" s="934"/>
      <c r="NEP13" s="934"/>
      <c r="NEQ13" s="934"/>
      <c r="NER13" s="934"/>
      <c r="NES13" s="934"/>
      <c r="NET13" s="934"/>
      <c r="NEU13" s="934"/>
      <c r="NEV13" s="934"/>
      <c r="NEW13" s="934"/>
      <c r="NEX13" s="934"/>
      <c r="NEY13" s="934"/>
      <c r="NEZ13" s="934"/>
      <c r="NFA13" s="934"/>
      <c r="NFB13" s="934"/>
      <c r="NFC13" s="934"/>
      <c r="NFD13" s="934"/>
      <c r="NFE13" s="934"/>
      <c r="NFF13" s="934"/>
      <c r="NFG13" s="934"/>
      <c r="NFH13" s="934"/>
      <c r="NFI13" s="934"/>
      <c r="NFJ13" s="934"/>
      <c r="NFK13" s="934"/>
      <c r="NFL13" s="934"/>
      <c r="NFM13" s="934"/>
      <c r="NFN13" s="934"/>
      <c r="NFO13" s="934"/>
      <c r="NFP13" s="934"/>
      <c r="NFQ13" s="934"/>
      <c r="NFR13" s="934"/>
      <c r="NFS13" s="934"/>
      <c r="NFT13" s="934"/>
      <c r="NFU13" s="934"/>
      <c r="NFV13" s="934"/>
      <c r="NFW13" s="934"/>
      <c r="NFX13" s="934"/>
      <c r="NFY13" s="934"/>
      <c r="NFZ13" s="934"/>
      <c r="NGA13" s="934"/>
      <c r="NGB13" s="934"/>
      <c r="NGC13" s="934"/>
      <c r="NGD13" s="934"/>
      <c r="NGE13" s="934"/>
      <c r="NGF13" s="934"/>
      <c r="NGG13" s="934"/>
      <c r="NGH13" s="934"/>
      <c r="NGI13" s="934"/>
      <c r="NGJ13" s="934"/>
      <c r="NGK13" s="934"/>
      <c r="NGL13" s="934"/>
      <c r="NGM13" s="934"/>
      <c r="NGN13" s="934"/>
      <c r="NGO13" s="934"/>
      <c r="NGP13" s="934"/>
      <c r="NGQ13" s="934"/>
      <c r="NGR13" s="934"/>
      <c r="NGS13" s="934"/>
      <c r="NGT13" s="934"/>
      <c r="NGU13" s="934"/>
      <c r="NGV13" s="934"/>
      <c r="NGW13" s="934"/>
      <c r="NGX13" s="934"/>
      <c r="NGY13" s="934"/>
      <c r="NGZ13" s="934"/>
      <c r="NHA13" s="934"/>
      <c r="NHB13" s="934"/>
      <c r="NHC13" s="934"/>
      <c r="NHD13" s="934"/>
      <c r="NHE13" s="934"/>
      <c r="NHF13" s="934"/>
      <c r="NHG13" s="934"/>
      <c r="NHH13" s="934"/>
      <c r="NHI13" s="934"/>
      <c r="NHJ13" s="934"/>
      <c r="NHK13" s="934"/>
      <c r="NHL13" s="934"/>
      <c r="NHM13" s="934"/>
      <c r="NHN13" s="934"/>
      <c r="NHO13" s="934"/>
      <c r="NHP13" s="934"/>
      <c r="NHQ13" s="934"/>
      <c r="NHR13" s="934"/>
      <c r="NHS13" s="934"/>
      <c r="NHT13" s="934"/>
      <c r="NHU13" s="934"/>
      <c r="NHV13" s="934"/>
      <c r="NHW13" s="934"/>
      <c r="NHX13" s="934"/>
      <c r="NHY13" s="934"/>
      <c r="NHZ13" s="934"/>
      <c r="NIA13" s="934"/>
      <c r="NIB13" s="934"/>
      <c r="NIC13" s="934"/>
      <c r="NID13" s="934"/>
      <c r="NIE13" s="934"/>
      <c r="NIF13" s="934"/>
      <c r="NIG13" s="934"/>
      <c r="NIH13" s="934"/>
      <c r="NII13" s="934"/>
      <c r="NIJ13" s="934"/>
      <c r="NIK13" s="934"/>
      <c r="NIL13" s="934"/>
      <c r="NIM13" s="934"/>
      <c r="NIN13" s="934"/>
      <c r="NIO13" s="934"/>
      <c r="NIP13" s="934"/>
      <c r="NIQ13" s="934"/>
      <c r="NIR13" s="934"/>
      <c r="NIS13" s="934"/>
      <c r="NIT13" s="934"/>
      <c r="NIU13" s="934"/>
      <c r="NIV13" s="934"/>
      <c r="NIW13" s="934"/>
      <c r="NIX13" s="934"/>
      <c r="NIY13" s="934"/>
      <c r="NIZ13" s="934"/>
      <c r="NJA13" s="934"/>
      <c r="NJB13" s="934"/>
      <c r="NJC13" s="934"/>
      <c r="NJD13" s="934"/>
      <c r="NJE13" s="934"/>
      <c r="NJF13" s="934"/>
      <c r="NJG13" s="934"/>
      <c r="NJH13" s="934"/>
      <c r="NJI13" s="934"/>
      <c r="NJJ13" s="934"/>
      <c r="NJK13" s="934"/>
      <c r="NJL13" s="934"/>
      <c r="NJM13" s="934"/>
      <c r="NJN13" s="934"/>
      <c r="NJO13" s="934"/>
      <c r="NJP13" s="934"/>
      <c r="NJQ13" s="934"/>
      <c r="NJR13" s="934"/>
      <c r="NJS13" s="934"/>
      <c r="NJT13" s="934"/>
      <c r="NJU13" s="934"/>
      <c r="NJV13" s="934"/>
      <c r="NJW13" s="934"/>
      <c r="NJX13" s="934"/>
      <c r="NJY13" s="934"/>
      <c r="NJZ13" s="934"/>
      <c r="NKA13" s="934"/>
      <c r="NKB13" s="934"/>
      <c r="NKC13" s="934"/>
      <c r="NKD13" s="934"/>
      <c r="NKE13" s="934"/>
      <c r="NKF13" s="934"/>
      <c r="NKG13" s="934"/>
      <c r="NKH13" s="934"/>
      <c r="NKI13" s="934"/>
      <c r="NKJ13" s="934"/>
      <c r="NKK13" s="934"/>
      <c r="NKL13" s="934"/>
      <c r="NKM13" s="934"/>
      <c r="NKN13" s="934"/>
      <c r="NKO13" s="934"/>
      <c r="NKP13" s="934"/>
      <c r="NKQ13" s="934"/>
      <c r="NKR13" s="934"/>
      <c r="NKS13" s="934"/>
      <c r="NKT13" s="934"/>
      <c r="NKU13" s="934"/>
      <c r="NKV13" s="934"/>
      <c r="NKW13" s="934"/>
      <c r="NKX13" s="934"/>
      <c r="NKY13" s="934"/>
      <c r="NKZ13" s="934"/>
      <c r="NLA13" s="934"/>
      <c r="NLB13" s="934"/>
      <c r="NLC13" s="934"/>
      <c r="NLD13" s="934"/>
      <c r="NLE13" s="934"/>
      <c r="NLF13" s="934"/>
      <c r="NLG13" s="934"/>
      <c r="NLH13" s="934"/>
      <c r="NLI13" s="934"/>
      <c r="NLJ13" s="934"/>
      <c r="NLK13" s="934"/>
      <c r="NLL13" s="934"/>
      <c r="NLM13" s="934"/>
      <c r="NLN13" s="934"/>
      <c r="NLO13" s="934"/>
      <c r="NLP13" s="934"/>
      <c r="NLQ13" s="934"/>
      <c r="NLR13" s="934"/>
      <c r="NLS13" s="934"/>
      <c r="NLT13" s="934"/>
      <c r="NLU13" s="934"/>
      <c r="NLV13" s="934"/>
      <c r="NLW13" s="934"/>
      <c r="NLX13" s="934"/>
      <c r="NLY13" s="934"/>
      <c r="NLZ13" s="934"/>
      <c r="NMA13" s="934"/>
      <c r="NMB13" s="934"/>
      <c r="NMC13" s="934"/>
      <c r="NMD13" s="934"/>
      <c r="NME13" s="934"/>
      <c r="NMF13" s="934"/>
      <c r="NMG13" s="934"/>
      <c r="NMH13" s="934"/>
      <c r="NMI13" s="934"/>
      <c r="NMJ13" s="934"/>
      <c r="NMK13" s="934"/>
      <c r="NML13" s="934"/>
      <c r="NMM13" s="934"/>
      <c r="NMN13" s="934"/>
      <c r="NMO13" s="934"/>
      <c r="NMP13" s="934"/>
      <c r="NMQ13" s="934"/>
      <c r="NMR13" s="934"/>
      <c r="NMS13" s="934"/>
      <c r="NMT13" s="934"/>
      <c r="NMU13" s="934"/>
      <c r="NMV13" s="934"/>
      <c r="NMW13" s="934"/>
      <c r="NMX13" s="934"/>
      <c r="NMY13" s="934"/>
      <c r="NMZ13" s="934"/>
      <c r="NNA13" s="934"/>
      <c r="NNB13" s="934"/>
      <c r="NNC13" s="934"/>
      <c r="NND13" s="934"/>
      <c r="NNE13" s="934"/>
      <c r="NNF13" s="934"/>
      <c r="NNG13" s="934"/>
      <c r="NNH13" s="934"/>
      <c r="NNI13" s="934"/>
      <c r="NNJ13" s="934"/>
      <c r="NNK13" s="934"/>
      <c r="NNL13" s="934"/>
      <c r="NNM13" s="934"/>
      <c r="NNN13" s="934"/>
      <c r="NNO13" s="934"/>
      <c r="NNP13" s="934"/>
      <c r="NNQ13" s="934"/>
      <c r="NNR13" s="934"/>
      <c r="NNS13" s="934"/>
      <c r="NNT13" s="934"/>
      <c r="NNU13" s="934"/>
      <c r="NNV13" s="934"/>
      <c r="NNW13" s="934"/>
      <c r="NNX13" s="934"/>
      <c r="NNY13" s="934"/>
      <c r="NNZ13" s="934"/>
      <c r="NOA13" s="934"/>
      <c r="NOB13" s="934"/>
      <c r="NOC13" s="934"/>
      <c r="NOD13" s="934"/>
      <c r="NOE13" s="934"/>
      <c r="NOF13" s="934"/>
      <c r="NOG13" s="934"/>
      <c r="NOH13" s="934"/>
      <c r="NOI13" s="934"/>
      <c r="NOJ13" s="934"/>
      <c r="NOK13" s="934"/>
      <c r="NOL13" s="934"/>
      <c r="NOM13" s="934"/>
      <c r="NON13" s="934"/>
      <c r="NOO13" s="934"/>
      <c r="NOP13" s="934"/>
      <c r="NOQ13" s="934"/>
      <c r="NOR13" s="934"/>
      <c r="NOS13" s="934"/>
      <c r="NOT13" s="934"/>
      <c r="NOU13" s="934"/>
      <c r="NOV13" s="934"/>
      <c r="NOW13" s="934"/>
      <c r="NOX13" s="934"/>
      <c r="NOY13" s="934"/>
      <c r="NOZ13" s="934"/>
      <c r="NPA13" s="934"/>
      <c r="NPB13" s="934"/>
      <c r="NPC13" s="934"/>
      <c r="NPD13" s="934"/>
      <c r="NPE13" s="934"/>
      <c r="NPF13" s="934"/>
      <c r="NPG13" s="934"/>
      <c r="NPH13" s="934"/>
      <c r="NPI13" s="934"/>
      <c r="NPJ13" s="934"/>
      <c r="NPK13" s="934"/>
      <c r="NPL13" s="934"/>
      <c r="NPM13" s="934"/>
      <c r="NPN13" s="934"/>
      <c r="NPO13" s="934"/>
      <c r="NPP13" s="934"/>
      <c r="NPQ13" s="934"/>
      <c r="NPR13" s="934"/>
      <c r="NPS13" s="934"/>
      <c r="NPT13" s="934"/>
      <c r="NPU13" s="934"/>
      <c r="NPV13" s="934"/>
      <c r="NPW13" s="934"/>
      <c r="NPX13" s="934"/>
      <c r="NPY13" s="934"/>
      <c r="NPZ13" s="934"/>
      <c r="NQA13" s="934"/>
      <c r="NQB13" s="934"/>
      <c r="NQC13" s="934"/>
      <c r="NQD13" s="934"/>
      <c r="NQE13" s="934"/>
      <c r="NQF13" s="934"/>
      <c r="NQG13" s="934"/>
      <c r="NQH13" s="934"/>
      <c r="NQI13" s="934"/>
      <c r="NQJ13" s="934"/>
      <c r="NQK13" s="934"/>
      <c r="NQL13" s="934"/>
      <c r="NQM13" s="934"/>
      <c r="NQN13" s="934"/>
      <c r="NQO13" s="934"/>
      <c r="NQP13" s="934"/>
      <c r="NQQ13" s="934"/>
      <c r="NQR13" s="934"/>
      <c r="NQS13" s="934"/>
      <c r="NQT13" s="934"/>
      <c r="NQU13" s="934"/>
      <c r="NQV13" s="934"/>
      <c r="NQW13" s="934"/>
      <c r="NQX13" s="934"/>
      <c r="NQY13" s="934"/>
      <c r="NQZ13" s="934"/>
      <c r="NRA13" s="934"/>
      <c r="NRB13" s="934"/>
      <c r="NRC13" s="934"/>
      <c r="NRD13" s="934"/>
      <c r="NRE13" s="934"/>
      <c r="NRF13" s="934"/>
      <c r="NRG13" s="934"/>
      <c r="NRH13" s="934"/>
      <c r="NRI13" s="934"/>
      <c r="NRJ13" s="934"/>
      <c r="NRK13" s="934"/>
      <c r="NRL13" s="934"/>
      <c r="NRM13" s="934"/>
      <c r="NRN13" s="934"/>
      <c r="NRO13" s="934"/>
      <c r="NRP13" s="934"/>
      <c r="NRQ13" s="934"/>
      <c r="NRR13" s="934"/>
      <c r="NRS13" s="934"/>
      <c r="NRT13" s="934"/>
      <c r="NRU13" s="934"/>
      <c r="NRV13" s="934"/>
      <c r="NRW13" s="934"/>
      <c r="NRX13" s="934"/>
      <c r="NRY13" s="934"/>
      <c r="NRZ13" s="934"/>
      <c r="NSA13" s="934"/>
      <c r="NSB13" s="934"/>
      <c r="NSC13" s="934"/>
      <c r="NSD13" s="934"/>
      <c r="NSE13" s="934"/>
      <c r="NSF13" s="934"/>
      <c r="NSG13" s="934"/>
      <c r="NSH13" s="934"/>
      <c r="NSI13" s="934"/>
      <c r="NSJ13" s="934"/>
      <c r="NSK13" s="934"/>
      <c r="NSL13" s="934"/>
      <c r="NSM13" s="934"/>
      <c r="NSN13" s="934"/>
      <c r="NSO13" s="934"/>
      <c r="NSP13" s="934"/>
      <c r="NSQ13" s="934"/>
      <c r="NSR13" s="934"/>
      <c r="NSS13" s="934"/>
      <c r="NST13" s="934"/>
      <c r="NSU13" s="934"/>
      <c r="NSV13" s="934"/>
      <c r="NSW13" s="934"/>
      <c r="NSX13" s="934"/>
      <c r="NSY13" s="934"/>
      <c r="NSZ13" s="934"/>
      <c r="NTA13" s="934"/>
      <c r="NTB13" s="934"/>
      <c r="NTC13" s="934"/>
      <c r="NTD13" s="934"/>
      <c r="NTE13" s="934"/>
      <c r="NTF13" s="934"/>
      <c r="NTG13" s="934"/>
      <c r="NTH13" s="934"/>
      <c r="NTI13" s="934"/>
      <c r="NTJ13" s="934"/>
      <c r="NTK13" s="934"/>
      <c r="NTL13" s="934"/>
      <c r="NTM13" s="934"/>
      <c r="NTN13" s="934"/>
      <c r="NTO13" s="934"/>
      <c r="NTP13" s="934"/>
      <c r="NTQ13" s="934"/>
      <c r="NTR13" s="934"/>
      <c r="NTS13" s="934"/>
      <c r="NTT13" s="934"/>
      <c r="NTU13" s="934"/>
      <c r="NTV13" s="934"/>
      <c r="NTW13" s="934"/>
      <c r="NTX13" s="934"/>
      <c r="NTY13" s="934"/>
      <c r="NTZ13" s="934"/>
      <c r="NUA13" s="934"/>
      <c r="NUB13" s="934"/>
      <c r="NUC13" s="934"/>
      <c r="NUD13" s="934"/>
      <c r="NUE13" s="934"/>
      <c r="NUF13" s="934"/>
      <c r="NUG13" s="934"/>
      <c r="NUH13" s="934"/>
      <c r="NUI13" s="934"/>
      <c r="NUJ13" s="934"/>
      <c r="NUK13" s="934"/>
      <c r="NUL13" s="934"/>
      <c r="NUM13" s="934"/>
      <c r="NUN13" s="934"/>
      <c r="NUO13" s="934"/>
      <c r="NUP13" s="934"/>
      <c r="NUQ13" s="934"/>
      <c r="NUR13" s="934"/>
      <c r="NUS13" s="934"/>
      <c r="NUT13" s="934"/>
      <c r="NUU13" s="934"/>
      <c r="NUV13" s="934"/>
      <c r="NUW13" s="934"/>
      <c r="NUX13" s="934"/>
      <c r="NUY13" s="934"/>
      <c r="NUZ13" s="934"/>
      <c r="NVA13" s="934"/>
      <c r="NVB13" s="934"/>
      <c r="NVC13" s="934"/>
      <c r="NVD13" s="934"/>
      <c r="NVE13" s="934"/>
      <c r="NVF13" s="934"/>
      <c r="NVG13" s="934"/>
      <c r="NVH13" s="934"/>
      <c r="NVI13" s="934"/>
      <c r="NVJ13" s="934"/>
      <c r="NVK13" s="934"/>
      <c r="NVL13" s="934"/>
      <c r="NVM13" s="934"/>
      <c r="NVN13" s="934"/>
      <c r="NVO13" s="934"/>
      <c r="NVP13" s="934"/>
      <c r="NVQ13" s="934"/>
      <c r="NVR13" s="934"/>
      <c r="NVS13" s="934"/>
      <c r="NVT13" s="934"/>
      <c r="NVU13" s="934"/>
      <c r="NVV13" s="934"/>
      <c r="NVW13" s="934"/>
      <c r="NVX13" s="934"/>
      <c r="NVY13" s="934"/>
      <c r="NVZ13" s="934"/>
      <c r="NWA13" s="934"/>
      <c r="NWB13" s="934"/>
      <c r="NWC13" s="934"/>
      <c r="NWD13" s="934"/>
      <c r="NWE13" s="934"/>
      <c r="NWF13" s="934"/>
      <c r="NWG13" s="934"/>
      <c r="NWH13" s="934"/>
      <c r="NWI13" s="934"/>
      <c r="NWJ13" s="934"/>
      <c r="NWK13" s="934"/>
      <c r="NWL13" s="934"/>
      <c r="NWM13" s="934"/>
      <c r="NWN13" s="934"/>
      <c r="NWO13" s="934"/>
      <c r="NWP13" s="934"/>
      <c r="NWQ13" s="934"/>
      <c r="NWR13" s="934"/>
      <c r="NWS13" s="934"/>
      <c r="NWT13" s="934"/>
      <c r="NWU13" s="934"/>
      <c r="NWV13" s="934"/>
      <c r="NWW13" s="934"/>
      <c r="NWX13" s="934"/>
      <c r="NWY13" s="934"/>
      <c r="NWZ13" s="934"/>
      <c r="NXA13" s="934"/>
      <c r="NXB13" s="934"/>
      <c r="NXC13" s="934"/>
      <c r="NXD13" s="934"/>
      <c r="NXE13" s="934"/>
      <c r="NXF13" s="934"/>
      <c r="NXG13" s="934"/>
      <c r="NXH13" s="934"/>
      <c r="NXI13" s="934"/>
      <c r="NXJ13" s="934"/>
      <c r="NXK13" s="934"/>
      <c r="NXL13" s="934"/>
      <c r="NXM13" s="934"/>
      <c r="NXN13" s="934"/>
      <c r="NXO13" s="934"/>
      <c r="NXP13" s="934"/>
      <c r="NXQ13" s="934"/>
      <c r="NXR13" s="934"/>
      <c r="NXS13" s="934"/>
      <c r="NXT13" s="934"/>
      <c r="NXU13" s="934"/>
      <c r="NXV13" s="934"/>
      <c r="NXW13" s="934"/>
      <c r="NXX13" s="934"/>
      <c r="NXY13" s="934"/>
      <c r="NXZ13" s="934"/>
      <c r="NYA13" s="934"/>
      <c r="NYB13" s="934"/>
      <c r="NYC13" s="934"/>
      <c r="NYD13" s="934"/>
      <c r="NYE13" s="934"/>
      <c r="NYF13" s="934"/>
      <c r="NYG13" s="934"/>
      <c r="NYH13" s="934"/>
      <c r="NYI13" s="934"/>
      <c r="NYJ13" s="934"/>
      <c r="NYK13" s="934"/>
      <c r="NYL13" s="934"/>
      <c r="NYM13" s="934"/>
      <c r="NYN13" s="934"/>
      <c r="NYO13" s="934"/>
      <c r="NYP13" s="934"/>
      <c r="NYQ13" s="934"/>
      <c r="NYR13" s="934"/>
      <c r="NYS13" s="934"/>
      <c r="NYT13" s="934"/>
      <c r="NYU13" s="934"/>
      <c r="NYV13" s="934"/>
      <c r="NYW13" s="934"/>
      <c r="NYX13" s="934"/>
      <c r="NYY13" s="934"/>
      <c r="NYZ13" s="934"/>
      <c r="NZA13" s="934"/>
      <c r="NZB13" s="934"/>
      <c r="NZC13" s="934"/>
      <c r="NZD13" s="934"/>
      <c r="NZE13" s="934"/>
      <c r="NZF13" s="934"/>
      <c r="NZG13" s="934"/>
      <c r="NZH13" s="934"/>
      <c r="NZI13" s="934"/>
      <c r="NZJ13" s="934"/>
      <c r="NZK13" s="934"/>
      <c r="NZL13" s="934"/>
      <c r="NZM13" s="934"/>
      <c r="NZN13" s="934"/>
      <c r="NZO13" s="934"/>
      <c r="NZP13" s="934"/>
      <c r="NZQ13" s="934"/>
      <c r="NZR13" s="934"/>
      <c r="NZS13" s="934"/>
      <c r="NZT13" s="934"/>
      <c r="NZU13" s="934"/>
      <c r="NZV13" s="934"/>
      <c r="NZW13" s="934"/>
      <c r="NZX13" s="934"/>
      <c r="NZY13" s="934"/>
      <c r="NZZ13" s="934"/>
      <c r="OAA13" s="934"/>
      <c r="OAB13" s="934"/>
      <c r="OAC13" s="934"/>
      <c r="OAD13" s="934"/>
      <c r="OAE13" s="934"/>
      <c r="OAF13" s="934"/>
      <c r="OAG13" s="934"/>
      <c r="OAH13" s="934"/>
      <c r="OAI13" s="934"/>
      <c r="OAJ13" s="934"/>
      <c r="OAK13" s="934"/>
      <c r="OAL13" s="934"/>
      <c r="OAM13" s="934"/>
      <c r="OAN13" s="934"/>
      <c r="OAO13" s="934"/>
      <c r="OAP13" s="934"/>
      <c r="OAQ13" s="934"/>
      <c r="OAR13" s="934"/>
      <c r="OAS13" s="934"/>
      <c r="OAT13" s="934"/>
      <c r="OAU13" s="934"/>
      <c r="OAV13" s="934"/>
      <c r="OAW13" s="934"/>
      <c r="OAX13" s="934"/>
      <c r="OAY13" s="934"/>
      <c r="OAZ13" s="934"/>
      <c r="OBA13" s="934"/>
      <c r="OBB13" s="934"/>
      <c r="OBC13" s="934"/>
      <c r="OBD13" s="934"/>
      <c r="OBE13" s="934"/>
      <c r="OBF13" s="934"/>
      <c r="OBG13" s="934"/>
      <c r="OBH13" s="934"/>
      <c r="OBI13" s="934"/>
      <c r="OBJ13" s="934"/>
      <c r="OBK13" s="934"/>
      <c r="OBL13" s="934"/>
      <c r="OBM13" s="934"/>
      <c r="OBN13" s="934"/>
      <c r="OBO13" s="934"/>
      <c r="OBP13" s="934"/>
      <c r="OBQ13" s="934"/>
      <c r="OBR13" s="934"/>
      <c r="OBS13" s="934"/>
      <c r="OBT13" s="934"/>
      <c r="OBU13" s="934"/>
      <c r="OBV13" s="934"/>
      <c r="OBW13" s="934"/>
      <c r="OBX13" s="934"/>
      <c r="OBY13" s="934"/>
      <c r="OBZ13" s="934"/>
      <c r="OCA13" s="934"/>
      <c r="OCB13" s="934"/>
      <c r="OCC13" s="934"/>
      <c r="OCD13" s="934"/>
      <c r="OCE13" s="934"/>
      <c r="OCF13" s="934"/>
      <c r="OCG13" s="934"/>
      <c r="OCH13" s="934"/>
      <c r="OCI13" s="934"/>
      <c r="OCJ13" s="934"/>
      <c r="OCK13" s="934"/>
      <c r="OCL13" s="934"/>
      <c r="OCM13" s="934"/>
      <c r="OCN13" s="934"/>
      <c r="OCO13" s="934"/>
      <c r="OCP13" s="934"/>
      <c r="OCQ13" s="934"/>
      <c r="OCR13" s="934"/>
      <c r="OCS13" s="934"/>
      <c r="OCT13" s="934"/>
      <c r="OCU13" s="934"/>
      <c r="OCV13" s="934"/>
      <c r="OCW13" s="934"/>
      <c r="OCX13" s="934"/>
      <c r="OCY13" s="934"/>
      <c r="OCZ13" s="934"/>
      <c r="ODA13" s="934"/>
      <c r="ODB13" s="934"/>
      <c r="ODC13" s="934"/>
      <c r="ODD13" s="934"/>
      <c r="ODE13" s="934"/>
      <c r="ODF13" s="934"/>
      <c r="ODG13" s="934"/>
      <c r="ODH13" s="934"/>
      <c r="ODI13" s="934"/>
      <c r="ODJ13" s="934"/>
      <c r="ODK13" s="934"/>
      <c r="ODL13" s="934"/>
      <c r="ODM13" s="934"/>
      <c r="ODN13" s="934"/>
      <c r="ODO13" s="934"/>
      <c r="ODP13" s="934"/>
      <c r="ODQ13" s="934"/>
      <c r="ODR13" s="934"/>
      <c r="ODS13" s="934"/>
      <c r="ODT13" s="934"/>
      <c r="ODU13" s="934"/>
      <c r="ODV13" s="934"/>
      <c r="ODW13" s="934"/>
      <c r="ODX13" s="934"/>
      <c r="ODY13" s="934"/>
      <c r="ODZ13" s="934"/>
      <c r="OEA13" s="934"/>
      <c r="OEB13" s="934"/>
      <c r="OEC13" s="934"/>
      <c r="OED13" s="934"/>
      <c r="OEE13" s="934"/>
      <c r="OEF13" s="934"/>
      <c r="OEG13" s="934"/>
      <c r="OEH13" s="934"/>
      <c r="OEI13" s="934"/>
      <c r="OEJ13" s="934"/>
      <c r="OEK13" s="934"/>
      <c r="OEL13" s="934"/>
      <c r="OEM13" s="934"/>
      <c r="OEN13" s="934"/>
      <c r="OEO13" s="934"/>
      <c r="OEP13" s="934"/>
      <c r="OEQ13" s="934"/>
      <c r="OER13" s="934"/>
      <c r="OES13" s="934"/>
      <c r="OET13" s="934"/>
      <c r="OEU13" s="934"/>
      <c r="OEV13" s="934"/>
      <c r="OEW13" s="934"/>
      <c r="OEX13" s="934"/>
      <c r="OEY13" s="934"/>
      <c r="OEZ13" s="934"/>
      <c r="OFA13" s="934"/>
      <c r="OFB13" s="934"/>
      <c r="OFC13" s="934"/>
      <c r="OFD13" s="934"/>
      <c r="OFE13" s="934"/>
      <c r="OFF13" s="934"/>
      <c r="OFG13" s="934"/>
      <c r="OFH13" s="934"/>
      <c r="OFI13" s="934"/>
      <c r="OFJ13" s="934"/>
      <c r="OFK13" s="934"/>
      <c r="OFL13" s="934"/>
      <c r="OFM13" s="934"/>
      <c r="OFN13" s="934"/>
      <c r="OFO13" s="934"/>
      <c r="OFP13" s="934"/>
      <c r="OFQ13" s="934"/>
      <c r="OFR13" s="934"/>
      <c r="OFS13" s="934"/>
      <c r="OFT13" s="934"/>
      <c r="OFU13" s="934"/>
      <c r="OFV13" s="934"/>
      <c r="OFW13" s="934"/>
      <c r="OFX13" s="934"/>
      <c r="OFY13" s="934"/>
      <c r="OFZ13" s="934"/>
      <c r="OGA13" s="934"/>
      <c r="OGB13" s="934"/>
      <c r="OGC13" s="934"/>
      <c r="OGD13" s="934"/>
      <c r="OGE13" s="934"/>
      <c r="OGF13" s="934"/>
      <c r="OGG13" s="934"/>
      <c r="OGH13" s="934"/>
      <c r="OGI13" s="934"/>
      <c r="OGJ13" s="934"/>
      <c r="OGK13" s="934"/>
      <c r="OGL13" s="934"/>
      <c r="OGM13" s="934"/>
      <c r="OGN13" s="934"/>
      <c r="OGO13" s="934"/>
      <c r="OGP13" s="934"/>
      <c r="OGQ13" s="934"/>
      <c r="OGR13" s="934"/>
      <c r="OGS13" s="934"/>
      <c r="OGT13" s="934"/>
      <c r="OGU13" s="934"/>
      <c r="OGV13" s="934"/>
      <c r="OGW13" s="934"/>
      <c r="OGX13" s="934"/>
      <c r="OGY13" s="934"/>
      <c r="OGZ13" s="934"/>
      <c r="OHA13" s="934"/>
      <c r="OHB13" s="934"/>
      <c r="OHC13" s="934"/>
      <c r="OHD13" s="934"/>
      <c r="OHE13" s="934"/>
      <c r="OHF13" s="934"/>
      <c r="OHG13" s="934"/>
      <c r="OHH13" s="934"/>
      <c r="OHI13" s="934"/>
      <c r="OHJ13" s="934"/>
      <c r="OHK13" s="934"/>
      <c r="OHL13" s="934"/>
      <c r="OHM13" s="934"/>
      <c r="OHN13" s="934"/>
      <c r="OHO13" s="934"/>
      <c r="OHP13" s="934"/>
      <c r="OHQ13" s="934"/>
      <c r="OHR13" s="934"/>
      <c r="OHS13" s="934"/>
      <c r="OHT13" s="934"/>
      <c r="OHU13" s="934"/>
      <c r="OHV13" s="934"/>
      <c r="OHW13" s="934"/>
      <c r="OHX13" s="934"/>
      <c r="OHY13" s="934"/>
      <c r="OHZ13" s="934"/>
      <c r="OIA13" s="934"/>
      <c r="OIB13" s="934"/>
      <c r="OIC13" s="934"/>
      <c r="OID13" s="934"/>
      <c r="OIE13" s="934"/>
      <c r="OIF13" s="934"/>
      <c r="OIG13" s="934"/>
      <c r="OIH13" s="934"/>
      <c r="OII13" s="934"/>
      <c r="OIJ13" s="934"/>
      <c r="OIK13" s="934"/>
      <c r="OIL13" s="934"/>
      <c r="OIM13" s="934"/>
      <c r="OIN13" s="934"/>
      <c r="OIO13" s="934"/>
      <c r="OIP13" s="934"/>
      <c r="OIQ13" s="934"/>
      <c r="OIR13" s="934"/>
      <c r="OIS13" s="934"/>
      <c r="OIT13" s="934"/>
      <c r="OIU13" s="934"/>
      <c r="OIV13" s="934"/>
      <c r="OIW13" s="934"/>
      <c r="OIX13" s="934"/>
      <c r="OIY13" s="934"/>
      <c r="OIZ13" s="934"/>
      <c r="OJA13" s="934"/>
      <c r="OJB13" s="934"/>
      <c r="OJC13" s="934"/>
      <c r="OJD13" s="934"/>
      <c r="OJE13" s="934"/>
      <c r="OJF13" s="934"/>
      <c r="OJG13" s="934"/>
      <c r="OJH13" s="934"/>
      <c r="OJI13" s="934"/>
      <c r="OJJ13" s="934"/>
      <c r="OJK13" s="934"/>
      <c r="OJL13" s="934"/>
      <c r="OJM13" s="934"/>
      <c r="OJN13" s="934"/>
      <c r="OJO13" s="934"/>
      <c r="OJP13" s="934"/>
      <c r="OJQ13" s="934"/>
      <c r="OJR13" s="934"/>
      <c r="OJS13" s="934"/>
      <c r="OJT13" s="934"/>
      <c r="OJU13" s="934"/>
      <c r="OJV13" s="934"/>
      <c r="OJW13" s="934"/>
      <c r="OJX13" s="934"/>
      <c r="OJY13" s="934"/>
      <c r="OJZ13" s="934"/>
      <c r="OKA13" s="934"/>
      <c r="OKB13" s="934"/>
      <c r="OKC13" s="934"/>
      <c r="OKD13" s="934"/>
      <c r="OKE13" s="934"/>
      <c r="OKF13" s="934"/>
      <c r="OKG13" s="934"/>
      <c r="OKH13" s="934"/>
      <c r="OKI13" s="934"/>
      <c r="OKJ13" s="934"/>
      <c r="OKK13" s="934"/>
      <c r="OKL13" s="934"/>
      <c r="OKM13" s="934"/>
      <c r="OKN13" s="934"/>
      <c r="OKO13" s="934"/>
      <c r="OKP13" s="934"/>
      <c r="OKQ13" s="934"/>
      <c r="OKR13" s="934"/>
      <c r="OKS13" s="934"/>
      <c r="OKT13" s="934"/>
      <c r="OKU13" s="934"/>
      <c r="OKV13" s="934"/>
      <c r="OKW13" s="934"/>
      <c r="OKX13" s="934"/>
      <c r="OKY13" s="934"/>
      <c r="OKZ13" s="934"/>
      <c r="OLA13" s="934"/>
      <c r="OLB13" s="934"/>
      <c r="OLC13" s="934"/>
      <c r="OLD13" s="934"/>
      <c r="OLE13" s="934"/>
      <c r="OLF13" s="934"/>
      <c r="OLG13" s="934"/>
      <c r="OLH13" s="934"/>
      <c r="OLI13" s="934"/>
      <c r="OLJ13" s="934"/>
      <c r="OLK13" s="934"/>
      <c r="OLL13" s="934"/>
      <c r="OLM13" s="934"/>
      <c r="OLN13" s="934"/>
      <c r="OLO13" s="934"/>
      <c r="OLP13" s="934"/>
      <c r="OLQ13" s="934"/>
      <c r="OLR13" s="934"/>
      <c r="OLS13" s="934"/>
      <c r="OLT13" s="934"/>
      <c r="OLU13" s="934"/>
      <c r="OLV13" s="934"/>
      <c r="OLW13" s="934"/>
      <c r="OLX13" s="934"/>
      <c r="OLY13" s="934"/>
      <c r="OLZ13" s="934"/>
      <c r="OMA13" s="934"/>
      <c r="OMB13" s="934"/>
      <c r="OMC13" s="934"/>
      <c r="OMD13" s="934"/>
      <c r="OME13" s="934"/>
      <c r="OMF13" s="934"/>
      <c r="OMG13" s="934"/>
      <c r="OMH13" s="934"/>
      <c r="OMI13" s="934"/>
      <c r="OMJ13" s="934"/>
      <c r="OMK13" s="934"/>
      <c r="OML13" s="934"/>
      <c r="OMM13" s="934"/>
      <c r="OMN13" s="934"/>
      <c r="OMO13" s="934"/>
      <c r="OMP13" s="934"/>
      <c r="OMQ13" s="934"/>
      <c r="OMR13" s="934"/>
      <c r="OMS13" s="934"/>
      <c r="OMT13" s="934"/>
      <c r="OMU13" s="934"/>
      <c r="OMV13" s="934"/>
      <c r="OMW13" s="934"/>
      <c r="OMX13" s="934"/>
      <c r="OMY13" s="934"/>
      <c r="OMZ13" s="934"/>
      <c r="ONA13" s="934"/>
      <c r="ONB13" s="934"/>
      <c r="ONC13" s="934"/>
      <c r="OND13" s="934"/>
      <c r="ONE13" s="934"/>
      <c r="ONF13" s="934"/>
      <c r="ONG13" s="934"/>
      <c r="ONH13" s="934"/>
      <c r="ONI13" s="934"/>
      <c r="ONJ13" s="934"/>
      <c r="ONK13" s="934"/>
      <c r="ONL13" s="934"/>
      <c r="ONM13" s="934"/>
      <c r="ONN13" s="934"/>
      <c r="ONO13" s="934"/>
      <c r="ONP13" s="934"/>
      <c r="ONQ13" s="934"/>
      <c r="ONR13" s="934"/>
      <c r="ONS13" s="934"/>
      <c r="ONT13" s="934"/>
      <c r="ONU13" s="934"/>
      <c r="ONV13" s="934"/>
      <c r="ONW13" s="934"/>
      <c r="ONX13" s="934"/>
      <c r="ONY13" s="934"/>
      <c r="ONZ13" s="934"/>
      <c r="OOA13" s="934"/>
      <c r="OOB13" s="934"/>
      <c r="OOC13" s="934"/>
      <c r="OOD13" s="934"/>
      <c r="OOE13" s="934"/>
      <c r="OOF13" s="934"/>
      <c r="OOG13" s="934"/>
      <c r="OOH13" s="934"/>
      <c r="OOI13" s="934"/>
      <c r="OOJ13" s="934"/>
      <c r="OOK13" s="934"/>
      <c r="OOL13" s="934"/>
      <c r="OOM13" s="934"/>
      <c r="OON13" s="934"/>
      <c r="OOO13" s="934"/>
      <c r="OOP13" s="934"/>
      <c r="OOQ13" s="934"/>
      <c r="OOR13" s="934"/>
      <c r="OOS13" s="934"/>
      <c r="OOT13" s="934"/>
      <c r="OOU13" s="934"/>
      <c r="OOV13" s="934"/>
      <c r="OOW13" s="934"/>
      <c r="OOX13" s="934"/>
      <c r="OOY13" s="934"/>
      <c r="OOZ13" s="934"/>
      <c r="OPA13" s="934"/>
      <c r="OPB13" s="934"/>
      <c r="OPC13" s="934"/>
      <c r="OPD13" s="934"/>
      <c r="OPE13" s="934"/>
      <c r="OPF13" s="934"/>
      <c r="OPG13" s="934"/>
      <c r="OPH13" s="934"/>
      <c r="OPI13" s="934"/>
      <c r="OPJ13" s="934"/>
      <c r="OPK13" s="934"/>
      <c r="OPL13" s="934"/>
      <c r="OPM13" s="934"/>
      <c r="OPN13" s="934"/>
      <c r="OPO13" s="934"/>
      <c r="OPP13" s="934"/>
      <c r="OPQ13" s="934"/>
      <c r="OPR13" s="934"/>
      <c r="OPS13" s="934"/>
      <c r="OPT13" s="934"/>
      <c r="OPU13" s="934"/>
      <c r="OPV13" s="934"/>
      <c r="OPW13" s="934"/>
      <c r="OPX13" s="934"/>
      <c r="OPY13" s="934"/>
      <c r="OPZ13" s="934"/>
      <c r="OQA13" s="934"/>
      <c r="OQB13" s="934"/>
      <c r="OQC13" s="934"/>
      <c r="OQD13" s="934"/>
      <c r="OQE13" s="934"/>
      <c r="OQF13" s="934"/>
      <c r="OQG13" s="934"/>
      <c r="OQH13" s="934"/>
      <c r="OQI13" s="934"/>
      <c r="OQJ13" s="934"/>
      <c r="OQK13" s="934"/>
      <c r="OQL13" s="934"/>
      <c r="OQM13" s="934"/>
      <c r="OQN13" s="934"/>
      <c r="OQO13" s="934"/>
      <c r="OQP13" s="934"/>
      <c r="OQQ13" s="934"/>
      <c r="OQR13" s="934"/>
      <c r="OQS13" s="934"/>
      <c r="OQT13" s="934"/>
      <c r="OQU13" s="934"/>
      <c r="OQV13" s="934"/>
      <c r="OQW13" s="934"/>
      <c r="OQX13" s="934"/>
      <c r="OQY13" s="934"/>
      <c r="OQZ13" s="934"/>
      <c r="ORA13" s="934"/>
      <c r="ORB13" s="934"/>
      <c r="ORC13" s="934"/>
      <c r="ORD13" s="934"/>
      <c r="ORE13" s="934"/>
      <c r="ORF13" s="934"/>
      <c r="ORG13" s="934"/>
      <c r="ORH13" s="934"/>
      <c r="ORI13" s="934"/>
      <c r="ORJ13" s="934"/>
      <c r="ORK13" s="934"/>
      <c r="ORL13" s="934"/>
      <c r="ORM13" s="934"/>
      <c r="ORN13" s="934"/>
      <c r="ORO13" s="934"/>
      <c r="ORP13" s="934"/>
      <c r="ORQ13" s="934"/>
      <c r="ORR13" s="934"/>
      <c r="ORS13" s="934"/>
      <c r="ORT13" s="934"/>
      <c r="ORU13" s="934"/>
      <c r="ORV13" s="934"/>
      <c r="ORW13" s="934"/>
      <c r="ORX13" s="934"/>
      <c r="ORY13" s="934"/>
      <c r="ORZ13" s="934"/>
      <c r="OSA13" s="934"/>
      <c r="OSB13" s="934"/>
      <c r="OSC13" s="934"/>
      <c r="OSD13" s="934"/>
      <c r="OSE13" s="934"/>
      <c r="OSF13" s="934"/>
      <c r="OSG13" s="934"/>
      <c r="OSH13" s="934"/>
      <c r="OSI13" s="934"/>
      <c r="OSJ13" s="934"/>
      <c r="OSK13" s="934"/>
      <c r="OSL13" s="934"/>
      <c r="OSM13" s="934"/>
      <c r="OSN13" s="934"/>
      <c r="OSO13" s="934"/>
      <c r="OSP13" s="934"/>
      <c r="OSQ13" s="934"/>
      <c r="OSR13" s="934"/>
      <c r="OSS13" s="934"/>
      <c r="OST13" s="934"/>
      <c r="OSU13" s="934"/>
      <c r="OSV13" s="934"/>
      <c r="OSW13" s="934"/>
      <c r="OSX13" s="934"/>
      <c r="OSY13" s="934"/>
      <c r="OSZ13" s="934"/>
      <c r="OTA13" s="934"/>
      <c r="OTB13" s="934"/>
      <c r="OTC13" s="934"/>
      <c r="OTD13" s="934"/>
      <c r="OTE13" s="934"/>
      <c r="OTF13" s="934"/>
      <c r="OTG13" s="934"/>
      <c r="OTH13" s="934"/>
      <c r="OTI13" s="934"/>
      <c r="OTJ13" s="934"/>
      <c r="OTK13" s="934"/>
      <c r="OTL13" s="934"/>
      <c r="OTM13" s="934"/>
      <c r="OTN13" s="934"/>
      <c r="OTO13" s="934"/>
      <c r="OTP13" s="934"/>
      <c r="OTQ13" s="934"/>
      <c r="OTR13" s="934"/>
      <c r="OTS13" s="934"/>
      <c r="OTT13" s="934"/>
      <c r="OTU13" s="934"/>
      <c r="OTV13" s="934"/>
      <c r="OTW13" s="934"/>
      <c r="OTX13" s="934"/>
      <c r="OTY13" s="934"/>
      <c r="OTZ13" s="934"/>
      <c r="OUA13" s="934"/>
      <c r="OUB13" s="934"/>
      <c r="OUC13" s="934"/>
      <c r="OUD13" s="934"/>
      <c r="OUE13" s="934"/>
      <c r="OUF13" s="934"/>
      <c r="OUG13" s="934"/>
      <c r="OUH13" s="934"/>
      <c r="OUI13" s="934"/>
      <c r="OUJ13" s="934"/>
      <c r="OUK13" s="934"/>
      <c r="OUL13" s="934"/>
      <c r="OUM13" s="934"/>
      <c r="OUN13" s="934"/>
      <c r="OUO13" s="934"/>
      <c r="OUP13" s="934"/>
      <c r="OUQ13" s="934"/>
      <c r="OUR13" s="934"/>
      <c r="OUS13" s="934"/>
      <c r="OUT13" s="934"/>
      <c r="OUU13" s="934"/>
      <c r="OUV13" s="934"/>
      <c r="OUW13" s="934"/>
      <c r="OUX13" s="934"/>
      <c r="OUY13" s="934"/>
      <c r="OUZ13" s="934"/>
      <c r="OVA13" s="934"/>
      <c r="OVB13" s="934"/>
      <c r="OVC13" s="934"/>
      <c r="OVD13" s="934"/>
      <c r="OVE13" s="934"/>
      <c r="OVF13" s="934"/>
      <c r="OVG13" s="934"/>
      <c r="OVH13" s="934"/>
      <c r="OVI13" s="934"/>
      <c r="OVJ13" s="934"/>
      <c r="OVK13" s="934"/>
      <c r="OVL13" s="934"/>
      <c r="OVM13" s="934"/>
      <c r="OVN13" s="934"/>
      <c r="OVO13" s="934"/>
      <c r="OVP13" s="934"/>
      <c r="OVQ13" s="934"/>
      <c r="OVR13" s="934"/>
      <c r="OVS13" s="934"/>
      <c r="OVT13" s="934"/>
      <c r="OVU13" s="934"/>
      <c r="OVV13" s="934"/>
      <c r="OVW13" s="934"/>
      <c r="OVX13" s="934"/>
      <c r="OVY13" s="934"/>
      <c r="OVZ13" s="934"/>
      <c r="OWA13" s="934"/>
      <c r="OWB13" s="934"/>
      <c r="OWC13" s="934"/>
      <c r="OWD13" s="934"/>
      <c r="OWE13" s="934"/>
      <c r="OWF13" s="934"/>
      <c r="OWG13" s="934"/>
      <c r="OWH13" s="934"/>
      <c r="OWI13" s="934"/>
      <c r="OWJ13" s="934"/>
      <c r="OWK13" s="934"/>
      <c r="OWL13" s="934"/>
      <c r="OWM13" s="934"/>
      <c r="OWN13" s="934"/>
      <c r="OWO13" s="934"/>
      <c r="OWP13" s="934"/>
      <c r="OWQ13" s="934"/>
      <c r="OWR13" s="934"/>
      <c r="OWS13" s="934"/>
      <c r="OWT13" s="934"/>
      <c r="OWU13" s="934"/>
      <c r="OWV13" s="934"/>
      <c r="OWW13" s="934"/>
      <c r="OWX13" s="934"/>
      <c r="OWY13" s="934"/>
      <c r="OWZ13" s="934"/>
      <c r="OXA13" s="934"/>
      <c r="OXB13" s="934"/>
      <c r="OXC13" s="934"/>
      <c r="OXD13" s="934"/>
      <c r="OXE13" s="934"/>
      <c r="OXF13" s="934"/>
      <c r="OXG13" s="934"/>
      <c r="OXH13" s="934"/>
      <c r="OXI13" s="934"/>
      <c r="OXJ13" s="934"/>
      <c r="OXK13" s="934"/>
      <c r="OXL13" s="934"/>
      <c r="OXM13" s="934"/>
      <c r="OXN13" s="934"/>
      <c r="OXO13" s="934"/>
      <c r="OXP13" s="934"/>
      <c r="OXQ13" s="934"/>
      <c r="OXR13" s="934"/>
      <c r="OXS13" s="934"/>
      <c r="OXT13" s="934"/>
      <c r="OXU13" s="934"/>
      <c r="OXV13" s="934"/>
      <c r="OXW13" s="934"/>
      <c r="OXX13" s="934"/>
      <c r="OXY13" s="934"/>
      <c r="OXZ13" s="934"/>
      <c r="OYA13" s="934"/>
      <c r="OYB13" s="934"/>
      <c r="OYC13" s="934"/>
      <c r="OYD13" s="934"/>
      <c r="OYE13" s="934"/>
      <c r="OYF13" s="934"/>
      <c r="OYG13" s="934"/>
      <c r="OYH13" s="934"/>
      <c r="OYI13" s="934"/>
      <c r="OYJ13" s="934"/>
      <c r="OYK13" s="934"/>
      <c r="OYL13" s="934"/>
      <c r="OYM13" s="934"/>
      <c r="OYN13" s="934"/>
      <c r="OYO13" s="934"/>
      <c r="OYP13" s="934"/>
      <c r="OYQ13" s="934"/>
      <c r="OYR13" s="934"/>
      <c r="OYS13" s="934"/>
      <c r="OYT13" s="934"/>
      <c r="OYU13" s="934"/>
      <c r="OYV13" s="934"/>
      <c r="OYW13" s="934"/>
      <c r="OYX13" s="934"/>
      <c r="OYY13" s="934"/>
      <c r="OYZ13" s="934"/>
      <c r="OZA13" s="934"/>
      <c r="OZB13" s="934"/>
      <c r="OZC13" s="934"/>
      <c r="OZD13" s="934"/>
      <c r="OZE13" s="934"/>
      <c r="OZF13" s="934"/>
      <c r="OZG13" s="934"/>
      <c r="OZH13" s="934"/>
      <c r="OZI13" s="934"/>
      <c r="OZJ13" s="934"/>
      <c r="OZK13" s="934"/>
      <c r="OZL13" s="934"/>
      <c r="OZM13" s="934"/>
      <c r="OZN13" s="934"/>
      <c r="OZO13" s="934"/>
      <c r="OZP13" s="934"/>
      <c r="OZQ13" s="934"/>
      <c r="OZR13" s="934"/>
      <c r="OZS13" s="934"/>
      <c r="OZT13" s="934"/>
      <c r="OZU13" s="934"/>
      <c r="OZV13" s="934"/>
      <c r="OZW13" s="934"/>
      <c r="OZX13" s="934"/>
      <c r="OZY13" s="934"/>
      <c r="OZZ13" s="934"/>
      <c r="PAA13" s="934"/>
      <c r="PAB13" s="934"/>
      <c r="PAC13" s="934"/>
      <c r="PAD13" s="934"/>
      <c r="PAE13" s="934"/>
      <c r="PAF13" s="934"/>
      <c r="PAG13" s="934"/>
      <c r="PAH13" s="934"/>
      <c r="PAI13" s="934"/>
      <c r="PAJ13" s="934"/>
      <c r="PAK13" s="934"/>
      <c r="PAL13" s="934"/>
      <c r="PAM13" s="934"/>
      <c r="PAN13" s="934"/>
      <c r="PAO13" s="934"/>
      <c r="PAP13" s="934"/>
      <c r="PAQ13" s="934"/>
      <c r="PAR13" s="934"/>
      <c r="PAS13" s="934"/>
      <c r="PAT13" s="934"/>
      <c r="PAU13" s="934"/>
      <c r="PAV13" s="934"/>
      <c r="PAW13" s="934"/>
      <c r="PAX13" s="934"/>
      <c r="PAY13" s="934"/>
      <c r="PAZ13" s="934"/>
      <c r="PBA13" s="934"/>
      <c r="PBB13" s="934"/>
      <c r="PBC13" s="934"/>
      <c r="PBD13" s="934"/>
      <c r="PBE13" s="934"/>
      <c r="PBF13" s="934"/>
      <c r="PBG13" s="934"/>
      <c r="PBH13" s="934"/>
      <c r="PBI13" s="934"/>
      <c r="PBJ13" s="934"/>
      <c r="PBK13" s="934"/>
      <c r="PBL13" s="934"/>
      <c r="PBM13" s="934"/>
      <c r="PBN13" s="934"/>
      <c r="PBO13" s="934"/>
      <c r="PBP13" s="934"/>
      <c r="PBQ13" s="934"/>
      <c r="PBR13" s="934"/>
      <c r="PBS13" s="934"/>
      <c r="PBT13" s="934"/>
      <c r="PBU13" s="934"/>
      <c r="PBV13" s="934"/>
      <c r="PBW13" s="934"/>
      <c r="PBX13" s="934"/>
      <c r="PBY13" s="934"/>
      <c r="PBZ13" s="934"/>
      <c r="PCA13" s="934"/>
      <c r="PCB13" s="934"/>
      <c r="PCC13" s="934"/>
      <c r="PCD13" s="934"/>
      <c r="PCE13" s="934"/>
      <c r="PCF13" s="934"/>
      <c r="PCG13" s="934"/>
      <c r="PCH13" s="934"/>
      <c r="PCI13" s="934"/>
      <c r="PCJ13" s="934"/>
      <c r="PCK13" s="934"/>
      <c r="PCL13" s="934"/>
      <c r="PCM13" s="934"/>
      <c r="PCN13" s="934"/>
      <c r="PCO13" s="934"/>
      <c r="PCP13" s="934"/>
      <c r="PCQ13" s="934"/>
      <c r="PCR13" s="934"/>
      <c r="PCS13" s="934"/>
      <c r="PCT13" s="934"/>
      <c r="PCU13" s="934"/>
      <c r="PCV13" s="934"/>
      <c r="PCW13" s="934"/>
      <c r="PCX13" s="934"/>
      <c r="PCY13" s="934"/>
      <c r="PCZ13" s="934"/>
      <c r="PDA13" s="934"/>
      <c r="PDB13" s="934"/>
      <c r="PDC13" s="934"/>
      <c r="PDD13" s="934"/>
      <c r="PDE13" s="934"/>
      <c r="PDF13" s="934"/>
      <c r="PDG13" s="934"/>
      <c r="PDH13" s="934"/>
      <c r="PDI13" s="934"/>
      <c r="PDJ13" s="934"/>
      <c r="PDK13" s="934"/>
      <c r="PDL13" s="934"/>
      <c r="PDM13" s="934"/>
      <c r="PDN13" s="934"/>
      <c r="PDO13" s="934"/>
      <c r="PDP13" s="934"/>
      <c r="PDQ13" s="934"/>
      <c r="PDR13" s="934"/>
      <c r="PDS13" s="934"/>
      <c r="PDT13" s="934"/>
      <c r="PDU13" s="934"/>
      <c r="PDV13" s="934"/>
      <c r="PDW13" s="934"/>
      <c r="PDX13" s="934"/>
      <c r="PDY13" s="934"/>
      <c r="PDZ13" s="934"/>
      <c r="PEA13" s="934"/>
      <c r="PEB13" s="934"/>
      <c r="PEC13" s="934"/>
      <c r="PED13" s="934"/>
      <c r="PEE13" s="934"/>
      <c r="PEF13" s="934"/>
      <c r="PEG13" s="934"/>
      <c r="PEH13" s="934"/>
      <c r="PEI13" s="934"/>
      <c r="PEJ13" s="934"/>
      <c r="PEK13" s="934"/>
      <c r="PEL13" s="934"/>
      <c r="PEM13" s="934"/>
      <c r="PEN13" s="934"/>
      <c r="PEO13" s="934"/>
      <c r="PEP13" s="934"/>
      <c r="PEQ13" s="934"/>
      <c r="PER13" s="934"/>
      <c r="PES13" s="934"/>
      <c r="PET13" s="934"/>
      <c r="PEU13" s="934"/>
      <c r="PEV13" s="934"/>
      <c r="PEW13" s="934"/>
      <c r="PEX13" s="934"/>
      <c r="PEY13" s="934"/>
      <c r="PEZ13" s="934"/>
      <c r="PFA13" s="934"/>
      <c r="PFB13" s="934"/>
      <c r="PFC13" s="934"/>
      <c r="PFD13" s="934"/>
      <c r="PFE13" s="934"/>
      <c r="PFF13" s="934"/>
      <c r="PFG13" s="934"/>
      <c r="PFH13" s="934"/>
      <c r="PFI13" s="934"/>
      <c r="PFJ13" s="934"/>
      <c r="PFK13" s="934"/>
      <c r="PFL13" s="934"/>
      <c r="PFM13" s="934"/>
      <c r="PFN13" s="934"/>
      <c r="PFO13" s="934"/>
      <c r="PFP13" s="934"/>
      <c r="PFQ13" s="934"/>
      <c r="PFR13" s="934"/>
      <c r="PFS13" s="934"/>
      <c r="PFT13" s="934"/>
      <c r="PFU13" s="934"/>
      <c r="PFV13" s="934"/>
      <c r="PFW13" s="934"/>
      <c r="PFX13" s="934"/>
      <c r="PFY13" s="934"/>
      <c r="PFZ13" s="934"/>
      <c r="PGA13" s="934"/>
      <c r="PGB13" s="934"/>
      <c r="PGC13" s="934"/>
      <c r="PGD13" s="934"/>
      <c r="PGE13" s="934"/>
      <c r="PGF13" s="934"/>
      <c r="PGG13" s="934"/>
      <c r="PGH13" s="934"/>
      <c r="PGI13" s="934"/>
      <c r="PGJ13" s="934"/>
      <c r="PGK13" s="934"/>
      <c r="PGL13" s="934"/>
      <c r="PGM13" s="934"/>
      <c r="PGN13" s="934"/>
      <c r="PGO13" s="934"/>
      <c r="PGP13" s="934"/>
      <c r="PGQ13" s="934"/>
      <c r="PGR13" s="934"/>
      <c r="PGS13" s="934"/>
      <c r="PGT13" s="934"/>
      <c r="PGU13" s="934"/>
      <c r="PGV13" s="934"/>
      <c r="PGW13" s="934"/>
      <c r="PGX13" s="934"/>
      <c r="PGY13" s="934"/>
      <c r="PGZ13" s="934"/>
      <c r="PHA13" s="934"/>
      <c r="PHB13" s="934"/>
      <c r="PHC13" s="934"/>
      <c r="PHD13" s="934"/>
      <c r="PHE13" s="934"/>
      <c r="PHF13" s="934"/>
      <c r="PHG13" s="934"/>
      <c r="PHH13" s="934"/>
      <c r="PHI13" s="934"/>
      <c r="PHJ13" s="934"/>
      <c r="PHK13" s="934"/>
      <c r="PHL13" s="934"/>
      <c r="PHM13" s="934"/>
      <c r="PHN13" s="934"/>
      <c r="PHO13" s="934"/>
      <c r="PHP13" s="934"/>
      <c r="PHQ13" s="934"/>
      <c r="PHR13" s="934"/>
      <c r="PHS13" s="934"/>
      <c r="PHT13" s="934"/>
      <c r="PHU13" s="934"/>
      <c r="PHV13" s="934"/>
      <c r="PHW13" s="934"/>
      <c r="PHX13" s="934"/>
      <c r="PHY13" s="934"/>
      <c r="PHZ13" s="934"/>
      <c r="PIA13" s="934"/>
      <c r="PIB13" s="934"/>
      <c r="PIC13" s="934"/>
      <c r="PID13" s="934"/>
      <c r="PIE13" s="934"/>
      <c r="PIF13" s="934"/>
      <c r="PIG13" s="934"/>
      <c r="PIH13" s="934"/>
      <c r="PII13" s="934"/>
      <c r="PIJ13" s="934"/>
      <c r="PIK13" s="934"/>
      <c r="PIL13" s="934"/>
      <c r="PIM13" s="934"/>
      <c r="PIN13" s="934"/>
      <c r="PIO13" s="934"/>
      <c r="PIP13" s="934"/>
      <c r="PIQ13" s="934"/>
      <c r="PIR13" s="934"/>
      <c r="PIS13" s="934"/>
      <c r="PIT13" s="934"/>
      <c r="PIU13" s="934"/>
      <c r="PIV13" s="934"/>
      <c r="PIW13" s="934"/>
      <c r="PIX13" s="934"/>
      <c r="PIY13" s="934"/>
      <c r="PIZ13" s="934"/>
      <c r="PJA13" s="934"/>
      <c r="PJB13" s="934"/>
      <c r="PJC13" s="934"/>
      <c r="PJD13" s="934"/>
      <c r="PJE13" s="934"/>
      <c r="PJF13" s="934"/>
      <c r="PJG13" s="934"/>
      <c r="PJH13" s="934"/>
      <c r="PJI13" s="934"/>
      <c r="PJJ13" s="934"/>
      <c r="PJK13" s="934"/>
      <c r="PJL13" s="934"/>
      <c r="PJM13" s="934"/>
      <c r="PJN13" s="934"/>
      <c r="PJO13" s="934"/>
      <c r="PJP13" s="934"/>
      <c r="PJQ13" s="934"/>
      <c r="PJR13" s="934"/>
      <c r="PJS13" s="934"/>
      <c r="PJT13" s="934"/>
      <c r="PJU13" s="934"/>
      <c r="PJV13" s="934"/>
      <c r="PJW13" s="934"/>
      <c r="PJX13" s="934"/>
      <c r="PJY13" s="934"/>
      <c r="PJZ13" s="934"/>
      <c r="PKA13" s="934"/>
      <c r="PKB13" s="934"/>
      <c r="PKC13" s="934"/>
      <c r="PKD13" s="934"/>
      <c r="PKE13" s="934"/>
      <c r="PKF13" s="934"/>
      <c r="PKG13" s="934"/>
      <c r="PKH13" s="934"/>
      <c r="PKI13" s="934"/>
      <c r="PKJ13" s="934"/>
      <c r="PKK13" s="934"/>
      <c r="PKL13" s="934"/>
      <c r="PKM13" s="934"/>
      <c r="PKN13" s="934"/>
      <c r="PKO13" s="934"/>
      <c r="PKP13" s="934"/>
      <c r="PKQ13" s="934"/>
      <c r="PKR13" s="934"/>
      <c r="PKS13" s="934"/>
      <c r="PKT13" s="934"/>
      <c r="PKU13" s="934"/>
      <c r="PKV13" s="934"/>
      <c r="PKW13" s="934"/>
      <c r="PKX13" s="934"/>
      <c r="PKY13" s="934"/>
      <c r="PKZ13" s="934"/>
      <c r="PLA13" s="934"/>
      <c r="PLB13" s="934"/>
      <c r="PLC13" s="934"/>
      <c r="PLD13" s="934"/>
      <c r="PLE13" s="934"/>
      <c r="PLF13" s="934"/>
      <c r="PLG13" s="934"/>
      <c r="PLH13" s="934"/>
      <c r="PLI13" s="934"/>
      <c r="PLJ13" s="934"/>
      <c r="PLK13" s="934"/>
      <c r="PLL13" s="934"/>
      <c r="PLM13" s="934"/>
      <c r="PLN13" s="934"/>
      <c r="PLO13" s="934"/>
      <c r="PLP13" s="934"/>
      <c r="PLQ13" s="934"/>
      <c r="PLR13" s="934"/>
      <c r="PLS13" s="934"/>
      <c r="PLT13" s="934"/>
      <c r="PLU13" s="934"/>
      <c r="PLV13" s="934"/>
      <c r="PLW13" s="934"/>
      <c r="PLX13" s="934"/>
      <c r="PLY13" s="934"/>
      <c r="PLZ13" s="934"/>
      <c r="PMA13" s="934"/>
      <c r="PMB13" s="934"/>
      <c r="PMC13" s="934"/>
      <c r="PMD13" s="934"/>
      <c r="PME13" s="934"/>
      <c r="PMF13" s="934"/>
      <c r="PMG13" s="934"/>
      <c r="PMH13" s="934"/>
      <c r="PMI13" s="934"/>
      <c r="PMJ13" s="934"/>
      <c r="PMK13" s="934"/>
      <c r="PML13" s="934"/>
      <c r="PMM13" s="934"/>
      <c r="PMN13" s="934"/>
      <c r="PMO13" s="934"/>
      <c r="PMP13" s="934"/>
      <c r="PMQ13" s="934"/>
      <c r="PMR13" s="934"/>
      <c r="PMS13" s="934"/>
      <c r="PMT13" s="934"/>
      <c r="PMU13" s="934"/>
      <c r="PMV13" s="934"/>
      <c r="PMW13" s="934"/>
      <c r="PMX13" s="934"/>
      <c r="PMY13" s="934"/>
      <c r="PMZ13" s="934"/>
      <c r="PNA13" s="934"/>
      <c r="PNB13" s="934"/>
      <c r="PNC13" s="934"/>
      <c r="PND13" s="934"/>
      <c r="PNE13" s="934"/>
      <c r="PNF13" s="934"/>
      <c r="PNG13" s="934"/>
      <c r="PNH13" s="934"/>
      <c r="PNI13" s="934"/>
      <c r="PNJ13" s="934"/>
      <c r="PNK13" s="934"/>
      <c r="PNL13" s="934"/>
      <c r="PNM13" s="934"/>
      <c r="PNN13" s="934"/>
      <c r="PNO13" s="934"/>
      <c r="PNP13" s="934"/>
      <c r="PNQ13" s="934"/>
      <c r="PNR13" s="934"/>
      <c r="PNS13" s="934"/>
      <c r="PNT13" s="934"/>
      <c r="PNU13" s="934"/>
      <c r="PNV13" s="934"/>
      <c r="PNW13" s="934"/>
      <c r="PNX13" s="934"/>
      <c r="PNY13" s="934"/>
      <c r="PNZ13" s="934"/>
      <c r="POA13" s="934"/>
      <c r="POB13" s="934"/>
      <c r="POC13" s="934"/>
      <c r="POD13" s="934"/>
      <c r="POE13" s="934"/>
      <c r="POF13" s="934"/>
      <c r="POG13" s="934"/>
      <c r="POH13" s="934"/>
      <c r="POI13" s="934"/>
      <c r="POJ13" s="934"/>
      <c r="POK13" s="934"/>
      <c r="POL13" s="934"/>
      <c r="POM13" s="934"/>
      <c r="PON13" s="934"/>
      <c r="POO13" s="934"/>
      <c r="POP13" s="934"/>
      <c r="POQ13" s="934"/>
      <c r="POR13" s="934"/>
      <c r="POS13" s="934"/>
      <c r="POT13" s="934"/>
      <c r="POU13" s="934"/>
      <c r="POV13" s="934"/>
      <c r="POW13" s="934"/>
      <c r="POX13" s="934"/>
      <c r="POY13" s="934"/>
      <c r="POZ13" s="934"/>
      <c r="PPA13" s="934"/>
      <c r="PPB13" s="934"/>
      <c r="PPC13" s="934"/>
      <c r="PPD13" s="934"/>
      <c r="PPE13" s="934"/>
      <c r="PPF13" s="934"/>
      <c r="PPG13" s="934"/>
      <c r="PPH13" s="934"/>
      <c r="PPI13" s="934"/>
      <c r="PPJ13" s="934"/>
      <c r="PPK13" s="934"/>
      <c r="PPL13" s="934"/>
      <c r="PPM13" s="934"/>
      <c r="PPN13" s="934"/>
      <c r="PPO13" s="934"/>
      <c r="PPP13" s="934"/>
      <c r="PPQ13" s="934"/>
      <c r="PPR13" s="934"/>
      <c r="PPS13" s="934"/>
      <c r="PPT13" s="934"/>
      <c r="PPU13" s="934"/>
      <c r="PPV13" s="934"/>
      <c r="PPW13" s="934"/>
      <c r="PPX13" s="934"/>
      <c r="PPY13" s="934"/>
      <c r="PPZ13" s="934"/>
      <c r="PQA13" s="934"/>
      <c r="PQB13" s="934"/>
      <c r="PQC13" s="934"/>
      <c r="PQD13" s="934"/>
      <c r="PQE13" s="934"/>
      <c r="PQF13" s="934"/>
      <c r="PQG13" s="934"/>
      <c r="PQH13" s="934"/>
      <c r="PQI13" s="934"/>
      <c r="PQJ13" s="934"/>
      <c r="PQK13" s="934"/>
      <c r="PQL13" s="934"/>
      <c r="PQM13" s="934"/>
      <c r="PQN13" s="934"/>
      <c r="PQO13" s="934"/>
      <c r="PQP13" s="934"/>
      <c r="PQQ13" s="934"/>
      <c r="PQR13" s="934"/>
      <c r="PQS13" s="934"/>
      <c r="PQT13" s="934"/>
      <c r="PQU13" s="934"/>
      <c r="PQV13" s="934"/>
      <c r="PQW13" s="934"/>
      <c r="PQX13" s="934"/>
      <c r="PQY13" s="934"/>
      <c r="PQZ13" s="934"/>
      <c r="PRA13" s="934"/>
      <c r="PRB13" s="934"/>
      <c r="PRC13" s="934"/>
      <c r="PRD13" s="934"/>
      <c r="PRE13" s="934"/>
      <c r="PRF13" s="934"/>
      <c r="PRG13" s="934"/>
      <c r="PRH13" s="934"/>
      <c r="PRI13" s="934"/>
      <c r="PRJ13" s="934"/>
      <c r="PRK13" s="934"/>
      <c r="PRL13" s="934"/>
      <c r="PRM13" s="934"/>
      <c r="PRN13" s="934"/>
      <c r="PRO13" s="934"/>
      <c r="PRP13" s="934"/>
      <c r="PRQ13" s="934"/>
      <c r="PRR13" s="934"/>
      <c r="PRS13" s="934"/>
      <c r="PRT13" s="934"/>
      <c r="PRU13" s="934"/>
      <c r="PRV13" s="934"/>
      <c r="PRW13" s="934"/>
      <c r="PRX13" s="934"/>
      <c r="PRY13" s="934"/>
      <c r="PRZ13" s="934"/>
      <c r="PSA13" s="934"/>
      <c r="PSB13" s="934"/>
      <c r="PSC13" s="934"/>
      <c r="PSD13" s="934"/>
      <c r="PSE13" s="934"/>
      <c r="PSF13" s="934"/>
      <c r="PSG13" s="934"/>
      <c r="PSH13" s="934"/>
      <c r="PSI13" s="934"/>
      <c r="PSJ13" s="934"/>
      <c r="PSK13" s="934"/>
      <c r="PSL13" s="934"/>
      <c r="PSM13" s="934"/>
      <c r="PSN13" s="934"/>
      <c r="PSO13" s="934"/>
      <c r="PSP13" s="934"/>
      <c r="PSQ13" s="934"/>
      <c r="PSR13" s="934"/>
      <c r="PSS13" s="934"/>
      <c r="PST13" s="934"/>
      <c r="PSU13" s="934"/>
      <c r="PSV13" s="934"/>
      <c r="PSW13" s="934"/>
      <c r="PSX13" s="934"/>
      <c r="PSY13" s="934"/>
      <c r="PSZ13" s="934"/>
      <c r="PTA13" s="934"/>
      <c r="PTB13" s="934"/>
      <c r="PTC13" s="934"/>
      <c r="PTD13" s="934"/>
      <c r="PTE13" s="934"/>
      <c r="PTF13" s="934"/>
      <c r="PTG13" s="934"/>
      <c r="PTH13" s="934"/>
      <c r="PTI13" s="934"/>
      <c r="PTJ13" s="934"/>
      <c r="PTK13" s="934"/>
      <c r="PTL13" s="934"/>
      <c r="PTM13" s="934"/>
      <c r="PTN13" s="934"/>
      <c r="PTO13" s="934"/>
      <c r="PTP13" s="934"/>
      <c r="PTQ13" s="934"/>
      <c r="PTR13" s="934"/>
      <c r="PTS13" s="934"/>
      <c r="PTT13" s="934"/>
      <c r="PTU13" s="934"/>
      <c r="PTV13" s="934"/>
      <c r="PTW13" s="934"/>
      <c r="PTX13" s="934"/>
      <c r="PTY13" s="934"/>
      <c r="PTZ13" s="934"/>
      <c r="PUA13" s="934"/>
      <c r="PUB13" s="934"/>
      <c r="PUC13" s="934"/>
      <c r="PUD13" s="934"/>
      <c r="PUE13" s="934"/>
      <c r="PUF13" s="934"/>
      <c r="PUG13" s="934"/>
      <c r="PUH13" s="934"/>
      <c r="PUI13" s="934"/>
      <c r="PUJ13" s="934"/>
      <c r="PUK13" s="934"/>
      <c r="PUL13" s="934"/>
      <c r="PUM13" s="934"/>
      <c r="PUN13" s="934"/>
      <c r="PUO13" s="934"/>
      <c r="PUP13" s="934"/>
      <c r="PUQ13" s="934"/>
      <c r="PUR13" s="934"/>
      <c r="PUS13" s="934"/>
      <c r="PUT13" s="934"/>
      <c r="PUU13" s="934"/>
      <c r="PUV13" s="934"/>
      <c r="PUW13" s="934"/>
      <c r="PUX13" s="934"/>
      <c r="PUY13" s="934"/>
      <c r="PUZ13" s="934"/>
      <c r="PVA13" s="934"/>
      <c r="PVB13" s="934"/>
      <c r="PVC13" s="934"/>
      <c r="PVD13" s="934"/>
      <c r="PVE13" s="934"/>
      <c r="PVF13" s="934"/>
      <c r="PVG13" s="934"/>
      <c r="PVH13" s="934"/>
      <c r="PVI13" s="934"/>
      <c r="PVJ13" s="934"/>
      <c r="PVK13" s="934"/>
      <c r="PVL13" s="934"/>
      <c r="PVM13" s="934"/>
      <c r="PVN13" s="934"/>
      <c r="PVO13" s="934"/>
      <c r="PVP13" s="934"/>
      <c r="PVQ13" s="934"/>
      <c r="PVR13" s="934"/>
      <c r="PVS13" s="934"/>
      <c r="PVT13" s="934"/>
      <c r="PVU13" s="934"/>
      <c r="PVV13" s="934"/>
      <c r="PVW13" s="934"/>
      <c r="PVX13" s="934"/>
      <c r="PVY13" s="934"/>
      <c r="PVZ13" s="934"/>
      <c r="PWA13" s="934"/>
      <c r="PWB13" s="934"/>
      <c r="PWC13" s="934"/>
      <c r="PWD13" s="934"/>
      <c r="PWE13" s="934"/>
      <c r="PWF13" s="934"/>
      <c r="PWG13" s="934"/>
      <c r="PWH13" s="934"/>
      <c r="PWI13" s="934"/>
      <c r="PWJ13" s="934"/>
      <c r="PWK13" s="934"/>
      <c r="PWL13" s="934"/>
      <c r="PWM13" s="934"/>
      <c r="PWN13" s="934"/>
      <c r="PWO13" s="934"/>
      <c r="PWP13" s="934"/>
      <c r="PWQ13" s="934"/>
      <c r="PWR13" s="934"/>
      <c r="PWS13" s="934"/>
      <c r="PWT13" s="934"/>
      <c r="PWU13" s="934"/>
      <c r="PWV13" s="934"/>
      <c r="PWW13" s="934"/>
      <c r="PWX13" s="934"/>
      <c r="PWY13" s="934"/>
      <c r="PWZ13" s="934"/>
      <c r="PXA13" s="934"/>
      <c r="PXB13" s="934"/>
      <c r="PXC13" s="934"/>
      <c r="PXD13" s="934"/>
      <c r="PXE13" s="934"/>
      <c r="PXF13" s="934"/>
      <c r="PXG13" s="934"/>
      <c r="PXH13" s="934"/>
      <c r="PXI13" s="934"/>
      <c r="PXJ13" s="934"/>
      <c r="PXK13" s="934"/>
      <c r="PXL13" s="934"/>
      <c r="PXM13" s="934"/>
      <c r="PXN13" s="934"/>
      <c r="PXO13" s="934"/>
      <c r="PXP13" s="934"/>
      <c r="PXQ13" s="934"/>
      <c r="PXR13" s="934"/>
      <c r="PXS13" s="934"/>
      <c r="PXT13" s="934"/>
      <c r="PXU13" s="934"/>
      <c r="PXV13" s="934"/>
      <c r="PXW13" s="934"/>
      <c r="PXX13" s="934"/>
      <c r="PXY13" s="934"/>
      <c r="PXZ13" s="934"/>
      <c r="PYA13" s="934"/>
      <c r="PYB13" s="934"/>
      <c r="PYC13" s="934"/>
      <c r="PYD13" s="934"/>
      <c r="PYE13" s="934"/>
      <c r="PYF13" s="934"/>
      <c r="PYG13" s="934"/>
      <c r="PYH13" s="934"/>
      <c r="PYI13" s="934"/>
      <c r="PYJ13" s="934"/>
      <c r="PYK13" s="934"/>
      <c r="PYL13" s="934"/>
      <c r="PYM13" s="934"/>
      <c r="PYN13" s="934"/>
      <c r="PYO13" s="934"/>
      <c r="PYP13" s="934"/>
      <c r="PYQ13" s="934"/>
      <c r="PYR13" s="934"/>
      <c r="PYS13" s="934"/>
      <c r="PYT13" s="934"/>
      <c r="PYU13" s="934"/>
      <c r="PYV13" s="934"/>
      <c r="PYW13" s="934"/>
      <c r="PYX13" s="934"/>
      <c r="PYY13" s="934"/>
      <c r="PYZ13" s="934"/>
      <c r="PZA13" s="934"/>
      <c r="PZB13" s="934"/>
      <c r="PZC13" s="934"/>
      <c r="PZD13" s="934"/>
      <c r="PZE13" s="934"/>
      <c r="PZF13" s="934"/>
      <c r="PZG13" s="934"/>
      <c r="PZH13" s="934"/>
      <c r="PZI13" s="934"/>
      <c r="PZJ13" s="934"/>
      <c r="PZK13" s="934"/>
      <c r="PZL13" s="934"/>
      <c r="PZM13" s="934"/>
      <c r="PZN13" s="934"/>
      <c r="PZO13" s="934"/>
      <c r="PZP13" s="934"/>
      <c r="PZQ13" s="934"/>
      <c r="PZR13" s="934"/>
      <c r="PZS13" s="934"/>
      <c r="PZT13" s="934"/>
      <c r="PZU13" s="934"/>
      <c r="PZV13" s="934"/>
      <c r="PZW13" s="934"/>
      <c r="PZX13" s="934"/>
      <c r="PZY13" s="934"/>
      <c r="PZZ13" s="934"/>
      <c r="QAA13" s="934"/>
      <c r="QAB13" s="934"/>
      <c r="QAC13" s="934"/>
      <c r="QAD13" s="934"/>
      <c r="QAE13" s="934"/>
      <c r="QAF13" s="934"/>
      <c r="QAG13" s="934"/>
      <c r="QAH13" s="934"/>
      <c r="QAI13" s="934"/>
      <c r="QAJ13" s="934"/>
      <c r="QAK13" s="934"/>
      <c r="QAL13" s="934"/>
      <c r="QAM13" s="934"/>
      <c r="QAN13" s="934"/>
      <c r="QAO13" s="934"/>
      <c r="QAP13" s="934"/>
      <c r="QAQ13" s="934"/>
      <c r="QAR13" s="934"/>
      <c r="QAS13" s="934"/>
      <c r="QAT13" s="934"/>
      <c r="QAU13" s="934"/>
      <c r="QAV13" s="934"/>
      <c r="QAW13" s="934"/>
      <c r="QAX13" s="934"/>
      <c r="QAY13" s="934"/>
      <c r="QAZ13" s="934"/>
      <c r="QBA13" s="934"/>
      <c r="QBB13" s="934"/>
      <c r="QBC13" s="934"/>
      <c r="QBD13" s="934"/>
      <c r="QBE13" s="934"/>
      <c r="QBF13" s="934"/>
      <c r="QBG13" s="934"/>
      <c r="QBH13" s="934"/>
      <c r="QBI13" s="934"/>
      <c r="QBJ13" s="934"/>
      <c r="QBK13" s="934"/>
      <c r="QBL13" s="934"/>
      <c r="QBM13" s="934"/>
      <c r="QBN13" s="934"/>
      <c r="QBO13" s="934"/>
      <c r="QBP13" s="934"/>
      <c r="QBQ13" s="934"/>
      <c r="QBR13" s="934"/>
      <c r="QBS13" s="934"/>
      <c r="QBT13" s="934"/>
      <c r="QBU13" s="934"/>
      <c r="QBV13" s="934"/>
      <c r="QBW13" s="934"/>
      <c r="QBX13" s="934"/>
      <c r="QBY13" s="934"/>
      <c r="QBZ13" s="934"/>
      <c r="QCA13" s="934"/>
      <c r="QCB13" s="934"/>
      <c r="QCC13" s="934"/>
      <c r="QCD13" s="934"/>
      <c r="QCE13" s="934"/>
      <c r="QCF13" s="934"/>
      <c r="QCG13" s="934"/>
      <c r="QCH13" s="934"/>
      <c r="QCI13" s="934"/>
      <c r="QCJ13" s="934"/>
      <c r="QCK13" s="934"/>
      <c r="QCL13" s="934"/>
      <c r="QCM13" s="934"/>
      <c r="QCN13" s="934"/>
      <c r="QCO13" s="934"/>
      <c r="QCP13" s="934"/>
      <c r="QCQ13" s="934"/>
      <c r="QCR13" s="934"/>
      <c r="QCS13" s="934"/>
      <c r="QCT13" s="934"/>
      <c r="QCU13" s="934"/>
      <c r="QCV13" s="934"/>
      <c r="QCW13" s="934"/>
      <c r="QCX13" s="934"/>
      <c r="QCY13" s="934"/>
      <c r="QCZ13" s="934"/>
      <c r="QDA13" s="934"/>
      <c r="QDB13" s="934"/>
      <c r="QDC13" s="934"/>
      <c r="QDD13" s="934"/>
      <c r="QDE13" s="934"/>
      <c r="QDF13" s="934"/>
      <c r="QDG13" s="934"/>
      <c r="QDH13" s="934"/>
      <c r="QDI13" s="934"/>
      <c r="QDJ13" s="934"/>
      <c r="QDK13" s="934"/>
      <c r="QDL13" s="934"/>
      <c r="QDM13" s="934"/>
      <c r="QDN13" s="934"/>
      <c r="QDO13" s="934"/>
      <c r="QDP13" s="934"/>
      <c r="QDQ13" s="934"/>
      <c r="QDR13" s="934"/>
      <c r="QDS13" s="934"/>
      <c r="QDT13" s="934"/>
      <c r="QDU13" s="934"/>
      <c r="QDV13" s="934"/>
      <c r="QDW13" s="934"/>
      <c r="QDX13" s="934"/>
      <c r="QDY13" s="934"/>
      <c r="QDZ13" s="934"/>
      <c r="QEA13" s="934"/>
      <c r="QEB13" s="934"/>
      <c r="QEC13" s="934"/>
      <c r="QED13" s="934"/>
      <c r="QEE13" s="934"/>
      <c r="QEF13" s="934"/>
      <c r="QEG13" s="934"/>
      <c r="QEH13" s="934"/>
      <c r="QEI13" s="934"/>
      <c r="QEJ13" s="934"/>
      <c r="QEK13" s="934"/>
      <c r="QEL13" s="934"/>
      <c r="QEM13" s="934"/>
      <c r="QEN13" s="934"/>
      <c r="QEO13" s="934"/>
      <c r="QEP13" s="934"/>
      <c r="QEQ13" s="934"/>
      <c r="QER13" s="934"/>
      <c r="QES13" s="934"/>
      <c r="QET13" s="934"/>
      <c r="QEU13" s="934"/>
      <c r="QEV13" s="934"/>
      <c r="QEW13" s="934"/>
      <c r="QEX13" s="934"/>
      <c r="QEY13" s="934"/>
      <c r="QEZ13" s="934"/>
      <c r="QFA13" s="934"/>
      <c r="QFB13" s="934"/>
      <c r="QFC13" s="934"/>
      <c r="QFD13" s="934"/>
      <c r="QFE13" s="934"/>
      <c r="QFF13" s="934"/>
      <c r="QFG13" s="934"/>
      <c r="QFH13" s="934"/>
      <c r="QFI13" s="934"/>
      <c r="QFJ13" s="934"/>
      <c r="QFK13" s="934"/>
      <c r="QFL13" s="934"/>
      <c r="QFM13" s="934"/>
      <c r="QFN13" s="934"/>
      <c r="QFO13" s="934"/>
      <c r="QFP13" s="934"/>
      <c r="QFQ13" s="934"/>
      <c r="QFR13" s="934"/>
      <c r="QFS13" s="934"/>
      <c r="QFT13" s="934"/>
      <c r="QFU13" s="934"/>
      <c r="QFV13" s="934"/>
      <c r="QFW13" s="934"/>
      <c r="QFX13" s="934"/>
      <c r="QFY13" s="934"/>
      <c r="QFZ13" s="934"/>
      <c r="QGA13" s="934"/>
      <c r="QGB13" s="934"/>
      <c r="QGC13" s="934"/>
      <c r="QGD13" s="934"/>
      <c r="QGE13" s="934"/>
      <c r="QGF13" s="934"/>
      <c r="QGG13" s="934"/>
      <c r="QGH13" s="934"/>
      <c r="QGI13" s="934"/>
      <c r="QGJ13" s="934"/>
      <c r="QGK13" s="934"/>
      <c r="QGL13" s="934"/>
      <c r="QGM13" s="934"/>
      <c r="QGN13" s="934"/>
      <c r="QGO13" s="934"/>
      <c r="QGP13" s="934"/>
      <c r="QGQ13" s="934"/>
      <c r="QGR13" s="934"/>
      <c r="QGS13" s="934"/>
      <c r="QGT13" s="934"/>
      <c r="QGU13" s="934"/>
      <c r="QGV13" s="934"/>
      <c r="QGW13" s="934"/>
      <c r="QGX13" s="934"/>
      <c r="QGY13" s="934"/>
      <c r="QGZ13" s="934"/>
      <c r="QHA13" s="934"/>
      <c r="QHB13" s="934"/>
      <c r="QHC13" s="934"/>
      <c r="QHD13" s="934"/>
      <c r="QHE13" s="934"/>
      <c r="QHF13" s="934"/>
      <c r="QHG13" s="934"/>
      <c r="QHH13" s="934"/>
      <c r="QHI13" s="934"/>
      <c r="QHJ13" s="934"/>
      <c r="QHK13" s="934"/>
      <c r="QHL13" s="934"/>
      <c r="QHM13" s="934"/>
      <c r="QHN13" s="934"/>
      <c r="QHO13" s="934"/>
      <c r="QHP13" s="934"/>
      <c r="QHQ13" s="934"/>
      <c r="QHR13" s="934"/>
      <c r="QHS13" s="934"/>
      <c r="QHT13" s="934"/>
      <c r="QHU13" s="934"/>
      <c r="QHV13" s="934"/>
      <c r="QHW13" s="934"/>
      <c r="QHX13" s="934"/>
      <c r="QHY13" s="934"/>
      <c r="QHZ13" s="934"/>
      <c r="QIA13" s="934"/>
      <c r="QIB13" s="934"/>
      <c r="QIC13" s="934"/>
      <c r="QID13" s="934"/>
      <c r="QIE13" s="934"/>
      <c r="QIF13" s="934"/>
      <c r="QIG13" s="934"/>
      <c r="QIH13" s="934"/>
      <c r="QII13" s="934"/>
      <c r="QIJ13" s="934"/>
      <c r="QIK13" s="934"/>
      <c r="QIL13" s="934"/>
      <c r="QIM13" s="934"/>
      <c r="QIN13" s="934"/>
      <c r="QIO13" s="934"/>
      <c r="QIP13" s="934"/>
      <c r="QIQ13" s="934"/>
      <c r="QIR13" s="934"/>
      <c r="QIS13" s="934"/>
      <c r="QIT13" s="934"/>
      <c r="QIU13" s="934"/>
      <c r="QIV13" s="934"/>
      <c r="QIW13" s="934"/>
      <c r="QIX13" s="934"/>
      <c r="QIY13" s="934"/>
      <c r="QIZ13" s="934"/>
      <c r="QJA13" s="934"/>
      <c r="QJB13" s="934"/>
      <c r="QJC13" s="934"/>
      <c r="QJD13" s="934"/>
      <c r="QJE13" s="934"/>
      <c r="QJF13" s="934"/>
      <c r="QJG13" s="934"/>
      <c r="QJH13" s="934"/>
      <c r="QJI13" s="934"/>
      <c r="QJJ13" s="934"/>
      <c r="QJK13" s="934"/>
      <c r="QJL13" s="934"/>
      <c r="QJM13" s="934"/>
      <c r="QJN13" s="934"/>
      <c r="QJO13" s="934"/>
      <c r="QJP13" s="934"/>
      <c r="QJQ13" s="934"/>
      <c r="QJR13" s="934"/>
      <c r="QJS13" s="934"/>
      <c r="QJT13" s="934"/>
      <c r="QJU13" s="934"/>
      <c r="QJV13" s="934"/>
      <c r="QJW13" s="934"/>
      <c r="QJX13" s="934"/>
      <c r="QJY13" s="934"/>
      <c r="QJZ13" s="934"/>
      <c r="QKA13" s="934"/>
      <c r="QKB13" s="934"/>
      <c r="QKC13" s="934"/>
      <c r="QKD13" s="934"/>
      <c r="QKE13" s="934"/>
      <c r="QKF13" s="934"/>
      <c r="QKG13" s="934"/>
      <c r="QKH13" s="934"/>
      <c r="QKI13" s="934"/>
      <c r="QKJ13" s="934"/>
      <c r="QKK13" s="934"/>
      <c r="QKL13" s="934"/>
      <c r="QKM13" s="934"/>
      <c r="QKN13" s="934"/>
      <c r="QKO13" s="934"/>
      <c r="QKP13" s="934"/>
      <c r="QKQ13" s="934"/>
      <c r="QKR13" s="934"/>
      <c r="QKS13" s="934"/>
      <c r="QKT13" s="934"/>
      <c r="QKU13" s="934"/>
      <c r="QKV13" s="934"/>
      <c r="QKW13" s="934"/>
      <c r="QKX13" s="934"/>
      <c r="QKY13" s="934"/>
      <c r="QKZ13" s="934"/>
      <c r="QLA13" s="934"/>
      <c r="QLB13" s="934"/>
      <c r="QLC13" s="934"/>
      <c r="QLD13" s="934"/>
      <c r="QLE13" s="934"/>
      <c r="QLF13" s="934"/>
      <c r="QLG13" s="934"/>
      <c r="QLH13" s="934"/>
      <c r="QLI13" s="934"/>
      <c r="QLJ13" s="934"/>
      <c r="QLK13" s="934"/>
      <c r="QLL13" s="934"/>
      <c r="QLM13" s="934"/>
      <c r="QLN13" s="934"/>
      <c r="QLO13" s="934"/>
      <c r="QLP13" s="934"/>
      <c r="QLQ13" s="934"/>
      <c r="QLR13" s="934"/>
      <c r="QLS13" s="934"/>
      <c r="QLT13" s="934"/>
      <c r="QLU13" s="934"/>
      <c r="QLV13" s="934"/>
      <c r="QLW13" s="934"/>
      <c r="QLX13" s="934"/>
      <c r="QLY13" s="934"/>
      <c r="QLZ13" s="934"/>
      <c r="QMA13" s="934"/>
      <c r="QMB13" s="934"/>
      <c r="QMC13" s="934"/>
      <c r="QMD13" s="934"/>
      <c r="QME13" s="934"/>
      <c r="QMF13" s="934"/>
      <c r="QMG13" s="934"/>
      <c r="QMH13" s="934"/>
      <c r="QMI13" s="934"/>
      <c r="QMJ13" s="934"/>
      <c r="QMK13" s="934"/>
      <c r="QML13" s="934"/>
      <c r="QMM13" s="934"/>
      <c r="QMN13" s="934"/>
      <c r="QMO13" s="934"/>
      <c r="QMP13" s="934"/>
      <c r="QMQ13" s="934"/>
      <c r="QMR13" s="934"/>
      <c r="QMS13" s="934"/>
      <c r="QMT13" s="934"/>
      <c r="QMU13" s="934"/>
      <c r="QMV13" s="934"/>
      <c r="QMW13" s="934"/>
      <c r="QMX13" s="934"/>
      <c r="QMY13" s="934"/>
      <c r="QMZ13" s="934"/>
      <c r="QNA13" s="934"/>
      <c r="QNB13" s="934"/>
      <c r="QNC13" s="934"/>
      <c r="QND13" s="934"/>
      <c r="QNE13" s="934"/>
      <c r="QNF13" s="934"/>
      <c r="QNG13" s="934"/>
      <c r="QNH13" s="934"/>
      <c r="QNI13" s="934"/>
      <c r="QNJ13" s="934"/>
      <c r="QNK13" s="934"/>
      <c r="QNL13" s="934"/>
      <c r="QNM13" s="934"/>
      <c r="QNN13" s="934"/>
      <c r="QNO13" s="934"/>
      <c r="QNP13" s="934"/>
      <c r="QNQ13" s="934"/>
      <c r="QNR13" s="934"/>
      <c r="QNS13" s="934"/>
      <c r="QNT13" s="934"/>
      <c r="QNU13" s="934"/>
      <c r="QNV13" s="934"/>
      <c r="QNW13" s="934"/>
      <c r="QNX13" s="934"/>
      <c r="QNY13" s="934"/>
      <c r="QNZ13" s="934"/>
      <c r="QOA13" s="934"/>
      <c r="QOB13" s="934"/>
      <c r="QOC13" s="934"/>
      <c r="QOD13" s="934"/>
      <c r="QOE13" s="934"/>
      <c r="QOF13" s="934"/>
      <c r="QOG13" s="934"/>
      <c r="QOH13" s="934"/>
      <c r="QOI13" s="934"/>
      <c r="QOJ13" s="934"/>
      <c r="QOK13" s="934"/>
      <c r="QOL13" s="934"/>
      <c r="QOM13" s="934"/>
      <c r="QON13" s="934"/>
      <c r="QOO13" s="934"/>
      <c r="QOP13" s="934"/>
      <c r="QOQ13" s="934"/>
      <c r="QOR13" s="934"/>
      <c r="QOS13" s="934"/>
      <c r="QOT13" s="934"/>
      <c r="QOU13" s="934"/>
      <c r="QOV13" s="934"/>
      <c r="QOW13" s="934"/>
      <c r="QOX13" s="934"/>
      <c r="QOY13" s="934"/>
      <c r="QOZ13" s="934"/>
      <c r="QPA13" s="934"/>
      <c r="QPB13" s="934"/>
      <c r="QPC13" s="934"/>
      <c r="QPD13" s="934"/>
      <c r="QPE13" s="934"/>
      <c r="QPF13" s="934"/>
      <c r="QPG13" s="934"/>
      <c r="QPH13" s="934"/>
      <c r="QPI13" s="934"/>
      <c r="QPJ13" s="934"/>
      <c r="QPK13" s="934"/>
      <c r="QPL13" s="934"/>
      <c r="QPM13" s="934"/>
      <c r="QPN13" s="934"/>
      <c r="QPO13" s="934"/>
      <c r="QPP13" s="934"/>
      <c r="QPQ13" s="934"/>
      <c r="QPR13" s="934"/>
      <c r="QPS13" s="934"/>
      <c r="QPT13" s="934"/>
      <c r="QPU13" s="934"/>
      <c r="QPV13" s="934"/>
      <c r="QPW13" s="934"/>
      <c r="QPX13" s="934"/>
      <c r="QPY13" s="934"/>
      <c r="QPZ13" s="934"/>
      <c r="QQA13" s="934"/>
      <c r="QQB13" s="934"/>
      <c r="QQC13" s="934"/>
      <c r="QQD13" s="934"/>
      <c r="QQE13" s="934"/>
      <c r="QQF13" s="934"/>
      <c r="QQG13" s="934"/>
      <c r="QQH13" s="934"/>
      <c r="QQI13" s="934"/>
      <c r="QQJ13" s="934"/>
      <c r="QQK13" s="934"/>
      <c r="QQL13" s="934"/>
      <c r="QQM13" s="934"/>
      <c r="QQN13" s="934"/>
      <c r="QQO13" s="934"/>
      <c r="QQP13" s="934"/>
      <c r="QQQ13" s="934"/>
      <c r="QQR13" s="934"/>
      <c r="QQS13" s="934"/>
      <c r="QQT13" s="934"/>
      <c r="QQU13" s="934"/>
      <c r="QQV13" s="934"/>
      <c r="QQW13" s="934"/>
      <c r="QQX13" s="934"/>
      <c r="QQY13" s="934"/>
      <c r="QQZ13" s="934"/>
      <c r="QRA13" s="934"/>
      <c r="QRB13" s="934"/>
      <c r="QRC13" s="934"/>
      <c r="QRD13" s="934"/>
      <c r="QRE13" s="934"/>
      <c r="QRF13" s="934"/>
      <c r="QRG13" s="934"/>
      <c r="QRH13" s="934"/>
      <c r="QRI13" s="934"/>
      <c r="QRJ13" s="934"/>
      <c r="QRK13" s="934"/>
      <c r="QRL13" s="934"/>
      <c r="QRM13" s="934"/>
      <c r="QRN13" s="934"/>
      <c r="QRO13" s="934"/>
      <c r="QRP13" s="934"/>
      <c r="QRQ13" s="934"/>
      <c r="QRR13" s="934"/>
      <c r="QRS13" s="934"/>
      <c r="QRT13" s="934"/>
      <c r="QRU13" s="934"/>
      <c r="QRV13" s="934"/>
      <c r="QRW13" s="934"/>
      <c r="QRX13" s="934"/>
      <c r="QRY13" s="934"/>
      <c r="QRZ13" s="934"/>
      <c r="QSA13" s="934"/>
      <c r="QSB13" s="934"/>
      <c r="QSC13" s="934"/>
      <c r="QSD13" s="934"/>
      <c r="QSE13" s="934"/>
      <c r="QSF13" s="934"/>
      <c r="QSG13" s="934"/>
      <c r="QSH13" s="934"/>
      <c r="QSI13" s="934"/>
      <c r="QSJ13" s="934"/>
      <c r="QSK13" s="934"/>
      <c r="QSL13" s="934"/>
      <c r="QSM13" s="934"/>
      <c r="QSN13" s="934"/>
      <c r="QSO13" s="934"/>
      <c r="QSP13" s="934"/>
      <c r="QSQ13" s="934"/>
      <c r="QSR13" s="934"/>
      <c r="QSS13" s="934"/>
      <c r="QST13" s="934"/>
      <c r="QSU13" s="934"/>
      <c r="QSV13" s="934"/>
      <c r="QSW13" s="934"/>
      <c r="QSX13" s="934"/>
      <c r="QSY13" s="934"/>
      <c r="QSZ13" s="934"/>
      <c r="QTA13" s="934"/>
      <c r="QTB13" s="934"/>
      <c r="QTC13" s="934"/>
      <c r="QTD13" s="934"/>
      <c r="QTE13" s="934"/>
      <c r="QTF13" s="934"/>
      <c r="QTG13" s="934"/>
      <c r="QTH13" s="934"/>
      <c r="QTI13" s="934"/>
      <c r="QTJ13" s="934"/>
      <c r="QTK13" s="934"/>
      <c r="QTL13" s="934"/>
      <c r="QTM13" s="934"/>
      <c r="QTN13" s="934"/>
      <c r="QTO13" s="934"/>
      <c r="QTP13" s="934"/>
      <c r="QTQ13" s="934"/>
      <c r="QTR13" s="934"/>
      <c r="QTS13" s="934"/>
      <c r="QTT13" s="934"/>
      <c r="QTU13" s="934"/>
      <c r="QTV13" s="934"/>
      <c r="QTW13" s="934"/>
      <c r="QTX13" s="934"/>
      <c r="QTY13" s="934"/>
      <c r="QTZ13" s="934"/>
      <c r="QUA13" s="934"/>
      <c r="QUB13" s="934"/>
      <c r="QUC13" s="934"/>
      <c r="QUD13" s="934"/>
      <c r="QUE13" s="934"/>
      <c r="QUF13" s="934"/>
      <c r="QUG13" s="934"/>
      <c r="QUH13" s="934"/>
      <c r="QUI13" s="934"/>
      <c r="QUJ13" s="934"/>
      <c r="QUK13" s="934"/>
      <c r="QUL13" s="934"/>
      <c r="QUM13" s="934"/>
      <c r="QUN13" s="934"/>
      <c r="QUO13" s="934"/>
      <c r="QUP13" s="934"/>
      <c r="QUQ13" s="934"/>
      <c r="QUR13" s="934"/>
      <c r="QUS13" s="934"/>
      <c r="QUT13" s="934"/>
      <c r="QUU13" s="934"/>
      <c r="QUV13" s="934"/>
      <c r="QUW13" s="934"/>
      <c r="QUX13" s="934"/>
      <c r="QUY13" s="934"/>
      <c r="QUZ13" s="934"/>
      <c r="QVA13" s="934"/>
      <c r="QVB13" s="934"/>
      <c r="QVC13" s="934"/>
      <c r="QVD13" s="934"/>
      <c r="QVE13" s="934"/>
      <c r="QVF13" s="934"/>
      <c r="QVG13" s="934"/>
      <c r="QVH13" s="934"/>
      <c r="QVI13" s="934"/>
      <c r="QVJ13" s="934"/>
      <c r="QVK13" s="934"/>
      <c r="QVL13" s="934"/>
      <c r="QVM13" s="934"/>
      <c r="QVN13" s="934"/>
      <c r="QVO13" s="934"/>
      <c r="QVP13" s="934"/>
      <c r="QVQ13" s="934"/>
      <c r="QVR13" s="934"/>
      <c r="QVS13" s="934"/>
      <c r="QVT13" s="934"/>
      <c r="QVU13" s="934"/>
      <c r="QVV13" s="934"/>
      <c r="QVW13" s="934"/>
      <c r="QVX13" s="934"/>
      <c r="QVY13" s="934"/>
      <c r="QVZ13" s="934"/>
      <c r="QWA13" s="934"/>
      <c r="QWB13" s="934"/>
      <c r="QWC13" s="934"/>
      <c r="QWD13" s="934"/>
      <c r="QWE13" s="934"/>
      <c r="QWF13" s="934"/>
      <c r="QWG13" s="934"/>
      <c r="QWH13" s="934"/>
      <c r="QWI13" s="934"/>
      <c r="QWJ13" s="934"/>
      <c r="QWK13" s="934"/>
      <c r="QWL13" s="934"/>
      <c r="QWM13" s="934"/>
      <c r="QWN13" s="934"/>
      <c r="QWO13" s="934"/>
      <c r="QWP13" s="934"/>
      <c r="QWQ13" s="934"/>
      <c r="QWR13" s="934"/>
      <c r="QWS13" s="934"/>
      <c r="QWT13" s="934"/>
      <c r="QWU13" s="934"/>
      <c r="QWV13" s="934"/>
      <c r="QWW13" s="934"/>
      <c r="QWX13" s="934"/>
      <c r="QWY13" s="934"/>
      <c r="QWZ13" s="934"/>
      <c r="QXA13" s="934"/>
      <c r="QXB13" s="934"/>
      <c r="QXC13" s="934"/>
      <c r="QXD13" s="934"/>
      <c r="QXE13" s="934"/>
      <c r="QXF13" s="934"/>
      <c r="QXG13" s="934"/>
      <c r="QXH13" s="934"/>
      <c r="QXI13" s="934"/>
      <c r="QXJ13" s="934"/>
      <c r="QXK13" s="934"/>
      <c r="QXL13" s="934"/>
      <c r="QXM13" s="934"/>
      <c r="QXN13" s="934"/>
      <c r="QXO13" s="934"/>
      <c r="QXP13" s="934"/>
      <c r="QXQ13" s="934"/>
      <c r="QXR13" s="934"/>
      <c r="QXS13" s="934"/>
      <c r="QXT13" s="934"/>
      <c r="QXU13" s="934"/>
      <c r="QXV13" s="934"/>
      <c r="QXW13" s="934"/>
      <c r="QXX13" s="934"/>
      <c r="QXY13" s="934"/>
      <c r="QXZ13" s="934"/>
      <c r="QYA13" s="934"/>
      <c r="QYB13" s="934"/>
      <c r="QYC13" s="934"/>
      <c r="QYD13" s="934"/>
      <c r="QYE13" s="934"/>
      <c r="QYF13" s="934"/>
      <c r="QYG13" s="934"/>
      <c r="QYH13" s="934"/>
      <c r="QYI13" s="934"/>
      <c r="QYJ13" s="934"/>
      <c r="QYK13" s="934"/>
      <c r="QYL13" s="934"/>
      <c r="QYM13" s="934"/>
      <c r="QYN13" s="934"/>
      <c r="QYO13" s="934"/>
      <c r="QYP13" s="934"/>
      <c r="QYQ13" s="934"/>
      <c r="QYR13" s="934"/>
      <c r="QYS13" s="934"/>
      <c r="QYT13" s="934"/>
      <c r="QYU13" s="934"/>
      <c r="QYV13" s="934"/>
      <c r="QYW13" s="934"/>
      <c r="QYX13" s="934"/>
      <c r="QYY13" s="934"/>
      <c r="QYZ13" s="934"/>
      <c r="QZA13" s="934"/>
      <c r="QZB13" s="934"/>
      <c r="QZC13" s="934"/>
      <c r="QZD13" s="934"/>
      <c r="QZE13" s="934"/>
      <c r="QZF13" s="934"/>
      <c r="QZG13" s="934"/>
      <c r="QZH13" s="934"/>
      <c r="QZI13" s="934"/>
      <c r="QZJ13" s="934"/>
      <c r="QZK13" s="934"/>
      <c r="QZL13" s="934"/>
      <c r="QZM13" s="934"/>
      <c r="QZN13" s="934"/>
      <c r="QZO13" s="934"/>
      <c r="QZP13" s="934"/>
      <c r="QZQ13" s="934"/>
      <c r="QZR13" s="934"/>
      <c r="QZS13" s="934"/>
      <c r="QZT13" s="934"/>
      <c r="QZU13" s="934"/>
      <c r="QZV13" s="934"/>
      <c r="QZW13" s="934"/>
      <c r="QZX13" s="934"/>
      <c r="QZY13" s="934"/>
      <c r="QZZ13" s="934"/>
      <c r="RAA13" s="934"/>
      <c r="RAB13" s="934"/>
      <c r="RAC13" s="934"/>
      <c r="RAD13" s="934"/>
      <c r="RAE13" s="934"/>
      <c r="RAF13" s="934"/>
      <c r="RAG13" s="934"/>
      <c r="RAH13" s="934"/>
      <c r="RAI13" s="934"/>
      <c r="RAJ13" s="934"/>
      <c r="RAK13" s="934"/>
      <c r="RAL13" s="934"/>
      <c r="RAM13" s="934"/>
      <c r="RAN13" s="934"/>
      <c r="RAO13" s="934"/>
      <c r="RAP13" s="934"/>
      <c r="RAQ13" s="934"/>
      <c r="RAR13" s="934"/>
      <c r="RAS13" s="934"/>
      <c r="RAT13" s="934"/>
      <c r="RAU13" s="934"/>
      <c r="RAV13" s="934"/>
      <c r="RAW13" s="934"/>
      <c r="RAX13" s="934"/>
      <c r="RAY13" s="934"/>
      <c r="RAZ13" s="934"/>
      <c r="RBA13" s="934"/>
      <c r="RBB13" s="934"/>
      <c r="RBC13" s="934"/>
      <c r="RBD13" s="934"/>
      <c r="RBE13" s="934"/>
      <c r="RBF13" s="934"/>
      <c r="RBG13" s="934"/>
      <c r="RBH13" s="934"/>
      <c r="RBI13" s="934"/>
      <c r="RBJ13" s="934"/>
      <c r="RBK13" s="934"/>
      <c r="RBL13" s="934"/>
      <c r="RBM13" s="934"/>
      <c r="RBN13" s="934"/>
      <c r="RBO13" s="934"/>
      <c r="RBP13" s="934"/>
      <c r="RBQ13" s="934"/>
      <c r="RBR13" s="934"/>
      <c r="RBS13" s="934"/>
      <c r="RBT13" s="934"/>
      <c r="RBU13" s="934"/>
      <c r="RBV13" s="934"/>
      <c r="RBW13" s="934"/>
      <c r="RBX13" s="934"/>
      <c r="RBY13" s="934"/>
      <c r="RBZ13" s="934"/>
      <c r="RCA13" s="934"/>
      <c r="RCB13" s="934"/>
      <c r="RCC13" s="934"/>
      <c r="RCD13" s="934"/>
      <c r="RCE13" s="934"/>
      <c r="RCF13" s="934"/>
      <c r="RCG13" s="934"/>
      <c r="RCH13" s="934"/>
      <c r="RCI13" s="934"/>
      <c r="RCJ13" s="934"/>
      <c r="RCK13" s="934"/>
      <c r="RCL13" s="934"/>
      <c r="RCM13" s="934"/>
      <c r="RCN13" s="934"/>
      <c r="RCO13" s="934"/>
      <c r="RCP13" s="934"/>
      <c r="RCQ13" s="934"/>
      <c r="RCR13" s="934"/>
      <c r="RCS13" s="934"/>
      <c r="RCT13" s="934"/>
      <c r="RCU13" s="934"/>
      <c r="RCV13" s="934"/>
      <c r="RCW13" s="934"/>
      <c r="RCX13" s="934"/>
      <c r="RCY13" s="934"/>
      <c r="RCZ13" s="934"/>
      <c r="RDA13" s="934"/>
      <c r="RDB13" s="934"/>
      <c r="RDC13" s="934"/>
      <c r="RDD13" s="934"/>
      <c r="RDE13" s="934"/>
      <c r="RDF13" s="934"/>
      <c r="RDG13" s="934"/>
      <c r="RDH13" s="934"/>
      <c r="RDI13" s="934"/>
      <c r="RDJ13" s="934"/>
      <c r="RDK13" s="934"/>
      <c r="RDL13" s="934"/>
      <c r="RDM13" s="934"/>
      <c r="RDN13" s="934"/>
      <c r="RDO13" s="934"/>
      <c r="RDP13" s="934"/>
      <c r="RDQ13" s="934"/>
      <c r="RDR13" s="934"/>
      <c r="RDS13" s="934"/>
      <c r="RDT13" s="934"/>
      <c r="RDU13" s="934"/>
      <c r="RDV13" s="934"/>
      <c r="RDW13" s="934"/>
      <c r="RDX13" s="934"/>
      <c r="RDY13" s="934"/>
      <c r="RDZ13" s="934"/>
      <c r="REA13" s="934"/>
      <c r="REB13" s="934"/>
      <c r="REC13" s="934"/>
      <c r="RED13" s="934"/>
      <c r="REE13" s="934"/>
      <c r="REF13" s="934"/>
      <c r="REG13" s="934"/>
      <c r="REH13" s="934"/>
      <c r="REI13" s="934"/>
      <c r="REJ13" s="934"/>
      <c r="REK13" s="934"/>
      <c r="REL13" s="934"/>
      <c r="REM13" s="934"/>
      <c r="REN13" s="934"/>
      <c r="REO13" s="934"/>
      <c r="REP13" s="934"/>
      <c r="REQ13" s="934"/>
      <c r="RER13" s="934"/>
      <c r="RES13" s="934"/>
      <c r="RET13" s="934"/>
      <c r="REU13" s="934"/>
      <c r="REV13" s="934"/>
      <c r="REW13" s="934"/>
      <c r="REX13" s="934"/>
      <c r="REY13" s="934"/>
      <c r="REZ13" s="934"/>
      <c r="RFA13" s="934"/>
      <c r="RFB13" s="934"/>
      <c r="RFC13" s="934"/>
      <c r="RFD13" s="934"/>
      <c r="RFE13" s="934"/>
      <c r="RFF13" s="934"/>
      <c r="RFG13" s="934"/>
      <c r="RFH13" s="934"/>
      <c r="RFI13" s="934"/>
      <c r="RFJ13" s="934"/>
      <c r="RFK13" s="934"/>
      <c r="RFL13" s="934"/>
      <c r="RFM13" s="934"/>
      <c r="RFN13" s="934"/>
      <c r="RFO13" s="934"/>
      <c r="RFP13" s="934"/>
      <c r="RFQ13" s="934"/>
      <c r="RFR13" s="934"/>
      <c r="RFS13" s="934"/>
      <c r="RFT13" s="934"/>
      <c r="RFU13" s="934"/>
      <c r="RFV13" s="934"/>
      <c r="RFW13" s="934"/>
      <c r="RFX13" s="934"/>
      <c r="RFY13" s="934"/>
      <c r="RFZ13" s="934"/>
      <c r="RGA13" s="934"/>
      <c r="RGB13" s="934"/>
      <c r="RGC13" s="934"/>
      <c r="RGD13" s="934"/>
      <c r="RGE13" s="934"/>
      <c r="RGF13" s="934"/>
      <c r="RGG13" s="934"/>
      <c r="RGH13" s="934"/>
      <c r="RGI13" s="934"/>
      <c r="RGJ13" s="934"/>
      <c r="RGK13" s="934"/>
      <c r="RGL13" s="934"/>
      <c r="RGM13" s="934"/>
      <c r="RGN13" s="934"/>
      <c r="RGO13" s="934"/>
      <c r="RGP13" s="934"/>
      <c r="RGQ13" s="934"/>
      <c r="RGR13" s="934"/>
      <c r="RGS13" s="934"/>
      <c r="RGT13" s="934"/>
      <c r="RGU13" s="934"/>
      <c r="RGV13" s="934"/>
      <c r="RGW13" s="934"/>
      <c r="RGX13" s="934"/>
      <c r="RGY13" s="934"/>
      <c r="RGZ13" s="934"/>
      <c r="RHA13" s="934"/>
      <c r="RHB13" s="934"/>
      <c r="RHC13" s="934"/>
      <c r="RHD13" s="934"/>
      <c r="RHE13" s="934"/>
      <c r="RHF13" s="934"/>
      <c r="RHG13" s="934"/>
      <c r="RHH13" s="934"/>
      <c r="RHI13" s="934"/>
      <c r="RHJ13" s="934"/>
      <c r="RHK13" s="934"/>
      <c r="RHL13" s="934"/>
      <c r="RHM13" s="934"/>
      <c r="RHN13" s="934"/>
      <c r="RHO13" s="934"/>
      <c r="RHP13" s="934"/>
      <c r="RHQ13" s="934"/>
      <c r="RHR13" s="934"/>
      <c r="RHS13" s="934"/>
      <c r="RHT13" s="934"/>
      <c r="RHU13" s="934"/>
      <c r="RHV13" s="934"/>
      <c r="RHW13" s="934"/>
      <c r="RHX13" s="934"/>
      <c r="RHY13" s="934"/>
      <c r="RHZ13" s="934"/>
      <c r="RIA13" s="934"/>
      <c r="RIB13" s="934"/>
      <c r="RIC13" s="934"/>
      <c r="RID13" s="934"/>
      <c r="RIE13" s="934"/>
      <c r="RIF13" s="934"/>
      <c r="RIG13" s="934"/>
      <c r="RIH13" s="934"/>
      <c r="RII13" s="934"/>
      <c r="RIJ13" s="934"/>
      <c r="RIK13" s="934"/>
      <c r="RIL13" s="934"/>
      <c r="RIM13" s="934"/>
      <c r="RIN13" s="934"/>
      <c r="RIO13" s="934"/>
      <c r="RIP13" s="934"/>
      <c r="RIQ13" s="934"/>
      <c r="RIR13" s="934"/>
      <c r="RIS13" s="934"/>
      <c r="RIT13" s="934"/>
      <c r="RIU13" s="934"/>
      <c r="RIV13" s="934"/>
      <c r="RIW13" s="934"/>
      <c r="RIX13" s="934"/>
      <c r="RIY13" s="934"/>
      <c r="RIZ13" s="934"/>
      <c r="RJA13" s="934"/>
      <c r="RJB13" s="934"/>
      <c r="RJC13" s="934"/>
      <c r="RJD13" s="934"/>
      <c r="RJE13" s="934"/>
      <c r="RJF13" s="934"/>
      <c r="RJG13" s="934"/>
      <c r="RJH13" s="934"/>
      <c r="RJI13" s="934"/>
      <c r="RJJ13" s="934"/>
      <c r="RJK13" s="934"/>
      <c r="RJL13" s="934"/>
      <c r="RJM13" s="934"/>
      <c r="RJN13" s="934"/>
      <c r="RJO13" s="934"/>
      <c r="RJP13" s="934"/>
      <c r="RJQ13" s="934"/>
      <c r="RJR13" s="934"/>
      <c r="RJS13" s="934"/>
      <c r="RJT13" s="934"/>
      <c r="RJU13" s="934"/>
      <c r="RJV13" s="934"/>
      <c r="RJW13" s="934"/>
      <c r="RJX13" s="934"/>
      <c r="RJY13" s="934"/>
      <c r="RJZ13" s="934"/>
      <c r="RKA13" s="934"/>
      <c r="RKB13" s="934"/>
      <c r="RKC13" s="934"/>
      <c r="RKD13" s="934"/>
      <c r="RKE13" s="934"/>
      <c r="RKF13" s="934"/>
      <c r="RKG13" s="934"/>
      <c r="RKH13" s="934"/>
      <c r="RKI13" s="934"/>
      <c r="RKJ13" s="934"/>
      <c r="RKK13" s="934"/>
      <c r="RKL13" s="934"/>
      <c r="RKM13" s="934"/>
      <c r="RKN13" s="934"/>
      <c r="RKO13" s="934"/>
      <c r="RKP13" s="934"/>
      <c r="RKQ13" s="934"/>
      <c r="RKR13" s="934"/>
      <c r="RKS13" s="934"/>
      <c r="RKT13" s="934"/>
      <c r="RKU13" s="934"/>
      <c r="RKV13" s="934"/>
      <c r="RKW13" s="934"/>
      <c r="RKX13" s="934"/>
      <c r="RKY13" s="934"/>
      <c r="RKZ13" s="934"/>
      <c r="RLA13" s="934"/>
      <c r="RLB13" s="934"/>
      <c r="RLC13" s="934"/>
      <c r="RLD13" s="934"/>
      <c r="RLE13" s="934"/>
      <c r="RLF13" s="934"/>
      <c r="RLG13" s="934"/>
      <c r="RLH13" s="934"/>
      <c r="RLI13" s="934"/>
      <c r="RLJ13" s="934"/>
      <c r="RLK13" s="934"/>
      <c r="RLL13" s="934"/>
      <c r="RLM13" s="934"/>
      <c r="RLN13" s="934"/>
      <c r="RLO13" s="934"/>
      <c r="RLP13" s="934"/>
      <c r="RLQ13" s="934"/>
      <c r="RLR13" s="934"/>
      <c r="RLS13" s="934"/>
      <c r="RLT13" s="934"/>
      <c r="RLU13" s="934"/>
      <c r="RLV13" s="934"/>
      <c r="RLW13" s="934"/>
      <c r="RLX13" s="934"/>
      <c r="RLY13" s="934"/>
      <c r="RLZ13" s="934"/>
      <c r="RMA13" s="934"/>
      <c r="RMB13" s="934"/>
      <c r="RMC13" s="934"/>
      <c r="RMD13" s="934"/>
      <c r="RME13" s="934"/>
      <c r="RMF13" s="934"/>
      <c r="RMG13" s="934"/>
      <c r="RMH13" s="934"/>
      <c r="RMI13" s="934"/>
      <c r="RMJ13" s="934"/>
      <c r="RMK13" s="934"/>
      <c r="RML13" s="934"/>
      <c r="RMM13" s="934"/>
      <c r="RMN13" s="934"/>
      <c r="RMO13" s="934"/>
      <c r="RMP13" s="934"/>
      <c r="RMQ13" s="934"/>
      <c r="RMR13" s="934"/>
      <c r="RMS13" s="934"/>
      <c r="RMT13" s="934"/>
      <c r="RMU13" s="934"/>
      <c r="RMV13" s="934"/>
      <c r="RMW13" s="934"/>
      <c r="RMX13" s="934"/>
      <c r="RMY13" s="934"/>
      <c r="RMZ13" s="934"/>
      <c r="RNA13" s="934"/>
      <c r="RNB13" s="934"/>
      <c r="RNC13" s="934"/>
      <c r="RND13" s="934"/>
      <c r="RNE13" s="934"/>
      <c r="RNF13" s="934"/>
      <c r="RNG13" s="934"/>
      <c r="RNH13" s="934"/>
      <c r="RNI13" s="934"/>
      <c r="RNJ13" s="934"/>
      <c r="RNK13" s="934"/>
      <c r="RNL13" s="934"/>
      <c r="RNM13" s="934"/>
      <c r="RNN13" s="934"/>
      <c r="RNO13" s="934"/>
      <c r="RNP13" s="934"/>
      <c r="RNQ13" s="934"/>
      <c r="RNR13" s="934"/>
      <c r="RNS13" s="934"/>
      <c r="RNT13" s="934"/>
      <c r="RNU13" s="934"/>
      <c r="RNV13" s="934"/>
      <c r="RNW13" s="934"/>
      <c r="RNX13" s="934"/>
      <c r="RNY13" s="934"/>
      <c r="RNZ13" s="934"/>
      <c r="ROA13" s="934"/>
      <c r="ROB13" s="934"/>
      <c r="ROC13" s="934"/>
      <c r="ROD13" s="934"/>
      <c r="ROE13" s="934"/>
      <c r="ROF13" s="934"/>
      <c r="ROG13" s="934"/>
      <c r="ROH13" s="934"/>
      <c r="ROI13" s="934"/>
      <c r="ROJ13" s="934"/>
      <c r="ROK13" s="934"/>
      <c r="ROL13" s="934"/>
      <c r="ROM13" s="934"/>
      <c r="RON13" s="934"/>
      <c r="ROO13" s="934"/>
      <c r="ROP13" s="934"/>
      <c r="ROQ13" s="934"/>
      <c r="ROR13" s="934"/>
      <c r="ROS13" s="934"/>
      <c r="ROT13" s="934"/>
      <c r="ROU13" s="934"/>
      <c r="ROV13" s="934"/>
      <c r="ROW13" s="934"/>
      <c r="ROX13" s="934"/>
      <c r="ROY13" s="934"/>
      <c r="ROZ13" s="934"/>
      <c r="RPA13" s="934"/>
      <c r="RPB13" s="934"/>
      <c r="RPC13" s="934"/>
      <c r="RPD13" s="934"/>
      <c r="RPE13" s="934"/>
      <c r="RPF13" s="934"/>
      <c r="RPG13" s="934"/>
      <c r="RPH13" s="934"/>
      <c r="RPI13" s="934"/>
      <c r="RPJ13" s="934"/>
      <c r="RPK13" s="934"/>
      <c r="RPL13" s="934"/>
      <c r="RPM13" s="934"/>
      <c r="RPN13" s="934"/>
      <c r="RPO13" s="934"/>
      <c r="RPP13" s="934"/>
      <c r="RPQ13" s="934"/>
      <c r="RPR13" s="934"/>
      <c r="RPS13" s="934"/>
      <c r="RPT13" s="934"/>
      <c r="RPU13" s="934"/>
      <c r="RPV13" s="934"/>
      <c r="RPW13" s="934"/>
      <c r="RPX13" s="934"/>
      <c r="RPY13" s="934"/>
      <c r="RPZ13" s="934"/>
      <c r="RQA13" s="934"/>
      <c r="RQB13" s="934"/>
      <c r="RQC13" s="934"/>
      <c r="RQD13" s="934"/>
      <c r="RQE13" s="934"/>
      <c r="RQF13" s="934"/>
      <c r="RQG13" s="934"/>
      <c r="RQH13" s="934"/>
      <c r="RQI13" s="934"/>
      <c r="RQJ13" s="934"/>
      <c r="RQK13" s="934"/>
      <c r="RQL13" s="934"/>
      <c r="RQM13" s="934"/>
      <c r="RQN13" s="934"/>
      <c r="RQO13" s="934"/>
      <c r="RQP13" s="934"/>
      <c r="RQQ13" s="934"/>
      <c r="RQR13" s="934"/>
      <c r="RQS13" s="934"/>
      <c r="RQT13" s="934"/>
      <c r="RQU13" s="934"/>
      <c r="RQV13" s="934"/>
      <c r="RQW13" s="934"/>
      <c r="RQX13" s="934"/>
      <c r="RQY13" s="934"/>
      <c r="RQZ13" s="934"/>
      <c r="RRA13" s="934"/>
      <c r="RRB13" s="934"/>
      <c r="RRC13" s="934"/>
      <c r="RRD13" s="934"/>
      <c r="RRE13" s="934"/>
      <c r="RRF13" s="934"/>
      <c r="RRG13" s="934"/>
      <c r="RRH13" s="934"/>
      <c r="RRI13" s="934"/>
      <c r="RRJ13" s="934"/>
      <c r="RRK13" s="934"/>
      <c r="RRL13" s="934"/>
      <c r="RRM13" s="934"/>
      <c r="RRN13" s="934"/>
      <c r="RRO13" s="934"/>
      <c r="RRP13" s="934"/>
      <c r="RRQ13" s="934"/>
      <c r="RRR13" s="934"/>
      <c r="RRS13" s="934"/>
      <c r="RRT13" s="934"/>
      <c r="RRU13" s="934"/>
      <c r="RRV13" s="934"/>
      <c r="RRW13" s="934"/>
      <c r="RRX13" s="934"/>
      <c r="RRY13" s="934"/>
      <c r="RRZ13" s="934"/>
      <c r="RSA13" s="934"/>
      <c r="RSB13" s="934"/>
      <c r="RSC13" s="934"/>
      <c r="RSD13" s="934"/>
      <c r="RSE13" s="934"/>
      <c r="RSF13" s="934"/>
      <c r="RSG13" s="934"/>
      <c r="RSH13" s="934"/>
      <c r="RSI13" s="934"/>
      <c r="RSJ13" s="934"/>
      <c r="RSK13" s="934"/>
      <c r="RSL13" s="934"/>
      <c r="RSM13" s="934"/>
      <c r="RSN13" s="934"/>
      <c r="RSO13" s="934"/>
      <c r="RSP13" s="934"/>
      <c r="RSQ13" s="934"/>
      <c r="RSR13" s="934"/>
      <c r="RSS13" s="934"/>
      <c r="RST13" s="934"/>
      <c r="RSU13" s="934"/>
      <c r="RSV13" s="934"/>
      <c r="RSW13" s="934"/>
      <c r="RSX13" s="934"/>
      <c r="RSY13" s="934"/>
      <c r="RSZ13" s="934"/>
      <c r="RTA13" s="934"/>
      <c r="RTB13" s="934"/>
      <c r="RTC13" s="934"/>
      <c r="RTD13" s="934"/>
      <c r="RTE13" s="934"/>
      <c r="RTF13" s="934"/>
      <c r="RTG13" s="934"/>
      <c r="RTH13" s="934"/>
      <c r="RTI13" s="934"/>
      <c r="RTJ13" s="934"/>
      <c r="RTK13" s="934"/>
      <c r="RTL13" s="934"/>
      <c r="RTM13" s="934"/>
      <c r="RTN13" s="934"/>
      <c r="RTO13" s="934"/>
      <c r="RTP13" s="934"/>
      <c r="RTQ13" s="934"/>
      <c r="RTR13" s="934"/>
      <c r="RTS13" s="934"/>
      <c r="RTT13" s="934"/>
      <c r="RTU13" s="934"/>
      <c r="RTV13" s="934"/>
      <c r="RTW13" s="934"/>
      <c r="RTX13" s="934"/>
      <c r="RTY13" s="934"/>
      <c r="RTZ13" s="934"/>
      <c r="RUA13" s="934"/>
      <c r="RUB13" s="934"/>
      <c r="RUC13" s="934"/>
      <c r="RUD13" s="934"/>
      <c r="RUE13" s="934"/>
      <c r="RUF13" s="934"/>
      <c r="RUG13" s="934"/>
      <c r="RUH13" s="934"/>
      <c r="RUI13" s="934"/>
      <c r="RUJ13" s="934"/>
      <c r="RUK13" s="934"/>
      <c r="RUL13" s="934"/>
      <c r="RUM13" s="934"/>
      <c r="RUN13" s="934"/>
      <c r="RUO13" s="934"/>
      <c r="RUP13" s="934"/>
      <c r="RUQ13" s="934"/>
      <c r="RUR13" s="934"/>
      <c r="RUS13" s="934"/>
      <c r="RUT13" s="934"/>
      <c r="RUU13" s="934"/>
      <c r="RUV13" s="934"/>
      <c r="RUW13" s="934"/>
      <c r="RUX13" s="934"/>
      <c r="RUY13" s="934"/>
      <c r="RUZ13" s="934"/>
      <c r="RVA13" s="934"/>
      <c r="RVB13" s="934"/>
      <c r="RVC13" s="934"/>
      <c r="RVD13" s="934"/>
      <c r="RVE13" s="934"/>
      <c r="RVF13" s="934"/>
      <c r="RVG13" s="934"/>
      <c r="RVH13" s="934"/>
      <c r="RVI13" s="934"/>
      <c r="RVJ13" s="934"/>
      <c r="RVK13" s="934"/>
      <c r="RVL13" s="934"/>
      <c r="RVM13" s="934"/>
      <c r="RVN13" s="934"/>
      <c r="RVO13" s="934"/>
      <c r="RVP13" s="934"/>
      <c r="RVQ13" s="934"/>
      <c r="RVR13" s="934"/>
      <c r="RVS13" s="934"/>
      <c r="RVT13" s="934"/>
      <c r="RVU13" s="934"/>
      <c r="RVV13" s="934"/>
      <c r="RVW13" s="934"/>
      <c r="RVX13" s="934"/>
      <c r="RVY13" s="934"/>
      <c r="RVZ13" s="934"/>
      <c r="RWA13" s="934"/>
      <c r="RWB13" s="934"/>
      <c r="RWC13" s="934"/>
      <c r="RWD13" s="934"/>
      <c r="RWE13" s="934"/>
      <c r="RWF13" s="934"/>
      <c r="RWG13" s="934"/>
      <c r="RWH13" s="934"/>
      <c r="RWI13" s="934"/>
      <c r="RWJ13" s="934"/>
      <c r="RWK13" s="934"/>
      <c r="RWL13" s="934"/>
      <c r="RWM13" s="934"/>
      <c r="RWN13" s="934"/>
      <c r="RWO13" s="934"/>
      <c r="RWP13" s="934"/>
      <c r="RWQ13" s="934"/>
      <c r="RWR13" s="934"/>
      <c r="RWS13" s="934"/>
      <c r="RWT13" s="934"/>
      <c r="RWU13" s="934"/>
      <c r="RWV13" s="934"/>
      <c r="RWW13" s="934"/>
      <c r="RWX13" s="934"/>
      <c r="RWY13" s="934"/>
      <c r="RWZ13" s="934"/>
      <c r="RXA13" s="934"/>
      <c r="RXB13" s="934"/>
      <c r="RXC13" s="934"/>
      <c r="RXD13" s="934"/>
      <c r="RXE13" s="934"/>
      <c r="RXF13" s="934"/>
      <c r="RXG13" s="934"/>
      <c r="RXH13" s="934"/>
      <c r="RXI13" s="934"/>
      <c r="RXJ13" s="934"/>
      <c r="RXK13" s="934"/>
      <c r="RXL13" s="934"/>
      <c r="RXM13" s="934"/>
      <c r="RXN13" s="934"/>
      <c r="RXO13" s="934"/>
      <c r="RXP13" s="934"/>
      <c r="RXQ13" s="934"/>
      <c r="RXR13" s="934"/>
      <c r="RXS13" s="934"/>
      <c r="RXT13" s="934"/>
      <c r="RXU13" s="934"/>
      <c r="RXV13" s="934"/>
      <c r="RXW13" s="934"/>
      <c r="RXX13" s="934"/>
      <c r="RXY13" s="934"/>
      <c r="RXZ13" s="934"/>
      <c r="RYA13" s="934"/>
      <c r="RYB13" s="934"/>
      <c r="RYC13" s="934"/>
      <c r="RYD13" s="934"/>
      <c r="RYE13" s="934"/>
      <c r="RYF13" s="934"/>
      <c r="RYG13" s="934"/>
      <c r="RYH13" s="934"/>
      <c r="RYI13" s="934"/>
      <c r="RYJ13" s="934"/>
      <c r="RYK13" s="934"/>
      <c r="RYL13" s="934"/>
      <c r="RYM13" s="934"/>
      <c r="RYN13" s="934"/>
      <c r="RYO13" s="934"/>
      <c r="RYP13" s="934"/>
      <c r="RYQ13" s="934"/>
      <c r="RYR13" s="934"/>
      <c r="RYS13" s="934"/>
      <c r="RYT13" s="934"/>
      <c r="RYU13" s="934"/>
      <c r="RYV13" s="934"/>
      <c r="RYW13" s="934"/>
      <c r="RYX13" s="934"/>
      <c r="RYY13" s="934"/>
      <c r="RYZ13" s="934"/>
      <c r="RZA13" s="934"/>
      <c r="RZB13" s="934"/>
      <c r="RZC13" s="934"/>
      <c r="RZD13" s="934"/>
      <c r="RZE13" s="934"/>
      <c r="RZF13" s="934"/>
      <c r="RZG13" s="934"/>
      <c r="RZH13" s="934"/>
      <c r="RZI13" s="934"/>
      <c r="RZJ13" s="934"/>
      <c r="RZK13" s="934"/>
      <c r="RZL13" s="934"/>
      <c r="RZM13" s="934"/>
      <c r="RZN13" s="934"/>
      <c r="RZO13" s="934"/>
      <c r="RZP13" s="934"/>
      <c r="RZQ13" s="934"/>
      <c r="RZR13" s="934"/>
      <c r="RZS13" s="934"/>
      <c r="RZT13" s="934"/>
      <c r="RZU13" s="934"/>
      <c r="RZV13" s="934"/>
      <c r="RZW13" s="934"/>
      <c r="RZX13" s="934"/>
      <c r="RZY13" s="934"/>
      <c r="RZZ13" s="934"/>
      <c r="SAA13" s="934"/>
      <c r="SAB13" s="934"/>
      <c r="SAC13" s="934"/>
      <c r="SAD13" s="934"/>
      <c r="SAE13" s="934"/>
      <c r="SAF13" s="934"/>
      <c r="SAG13" s="934"/>
      <c r="SAH13" s="934"/>
      <c r="SAI13" s="934"/>
      <c r="SAJ13" s="934"/>
      <c r="SAK13" s="934"/>
      <c r="SAL13" s="934"/>
      <c r="SAM13" s="934"/>
      <c r="SAN13" s="934"/>
      <c r="SAO13" s="934"/>
      <c r="SAP13" s="934"/>
      <c r="SAQ13" s="934"/>
      <c r="SAR13" s="934"/>
      <c r="SAS13" s="934"/>
      <c r="SAT13" s="934"/>
      <c r="SAU13" s="934"/>
      <c r="SAV13" s="934"/>
      <c r="SAW13" s="934"/>
      <c r="SAX13" s="934"/>
      <c r="SAY13" s="934"/>
      <c r="SAZ13" s="934"/>
      <c r="SBA13" s="934"/>
      <c r="SBB13" s="934"/>
      <c r="SBC13" s="934"/>
      <c r="SBD13" s="934"/>
      <c r="SBE13" s="934"/>
      <c r="SBF13" s="934"/>
      <c r="SBG13" s="934"/>
      <c r="SBH13" s="934"/>
      <c r="SBI13" s="934"/>
      <c r="SBJ13" s="934"/>
      <c r="SBK13" s="934"/>
      <c r="SBL13" s="934"/>
      <c r="SBM13" s="934"/>
      <c r="SBN13" s="934"/>
      <c r="SBO13" s="934"/>
      <c r="SBP13" s="934"/>
      <c r="SBQ13" s="934"/>
      <c r="SBR13" s="934"/>
      <c r="SBS13" s="934"/>
      <c r="SBT13" s="934"/>
      <c r="SBU13" s="934"/>
      <c r="SBV13" s="934"/>
      <c r="SBW13" s="934"/>
      <c r="SBX13" s="934"/>
      <c r="SBY13" s="934"/>
      <c r="SBZ13" s="934"/>
      <c r="SCA13" s="934"/>
      <c r="SCB13" s="934"/>
      <c r="SCC13" s="934"/>
      <c r="SCD13" s="934"/>
      <c r="SCE13" s="934"/>
      <c r="SCF13" s="934"/>
      <c r="SCG13" s="934"/>
      <c r="SCH13" s="934"/>
      <c r="SCI13" s="934"/>
      <c r="SCJ13" s="934"/>
      <c r="SCK13" s="934"/>
      <c r="SCL13" s="934"/>
      <c r="SCM13" s="934"/>
      <c r="SCN13" s="934"/>
      <c r="SCO13" s="934"/>
      <c r="SCP13" s="934"/>
      <c r="SCQ13" s="934"/>
      <c r="SCR13" s="934"/>
      <c r="SCS13" s="934"/>
      <c r="SCT13" s="934"/>
      <c r="SCU13" s="934"/>
      <c r="SCV13" s="934"/>
      <c r="SCW13" s="934"/>
      <c r="SCX13" s="934"/>
      <c r="SCY13" s="934"/>
      <c r="SCZ13" s="934"/>
      <c r="SDA13" s="934"/>
      <c r="SDB13" s="934"/>
      <c r="SDC13" s="934"/>
      <c r="SDD13" s="934"/>
      <c r="SDE13" s="934"/>
      <c r="SDF13" s="934"/>
      <c r="SDG13" s="934"/>
      <c r="SDH13" s="934"/>
      <c r="SDI13" s="934"/>
      <c r="SDJ13" s="934"/>
      <c r="SDK13" s="934"/>
      <c r="SDL13" s="934"/>
      <c r="SDM13" s="934"/>
      <c r="SDN13" s="934"/>
      <c r="SDO13" s="934"/>
      <c r="SDP13" s="934"/>
      <c r="SDQ13" s="934"/>
      <c r="SDR13" s="934"/>
      <c r="SDS13" s="934"/>
      <c r="SDT13" s="934"/>
      <c r="SDU13" s="934"/>
      <c r="SDV13" s="934"/>
      <c r="SDW13" s="934"/>
      <c r="SDX13" s="934"/>
      <c r="SDY13" s="934"/>
      <c r="SDZ13" s="934"/>
      <c r="SEA13" s="934"/>
      <c r="SEB13" s="934"/>
      <c r="SEC13" s="934"/>
      <c r="SED13" s="934"/>
      <c r="SEE13" s="934"/>
      <c r="SEF13" s="934"/>
      <c r="SEG13" s="934"/>
      <c r="SEH13" s="934"/>
      <c r="SEI13" s="934"/>
      <c r="SEJ13" s="934"/>
      <c r="SEK13" s="934"/>
      <c r="SEL13" s="934"/>
      <c r="SEM13" s="934"/>
      <c r="SEN13" s="934"/>
      <c r="SEO13" s="934"/>
      <c r="SEP13" s="934"/>
      <c r="SEQ13" s="934"/>
      <c r="SER13" s="934"/>
      <c r="SES13" s="934"/>
      <c r="SET13" s="934"/>
      <c r="SEU13" s="934"/>
      <c r="SEV13" s="934"/>
      <c r="SEW13" s="934"/>
      <c r="SEX13" s="934"/>
      <c r="SEY13" s="934"/>
      <c r="SEZ13" s="934"/>
      <c r="SFA13" s="934"/>
      <c r="SFB13" s="934"/>
      <c r="SFC13" s="934"/>
      <c r="SFD13" s="934"/>
      <c r="SFE13" s="934"/>
      <c r="SFF13" s="934"/>
      <c r="SFG13" s="934"/>
      <c r="SFH13" s="934"/>
      <c r="SFI13" s="934"/>
      <c r="SFJ13" s="934"/>
      <c r="SFK13" s="934"/>
      <c r="SFL13" s="934"/>
      <c r="SFM13" s="934"/>
      <c r="SFN13" s="934"/>
      <c r="SFO13" s="934"/>
      <c r="SFP13" s="934"/>
      <c r="SFQ13" s="934"/>
      <c r="SFR13" s="934"/>
      <c r="SFS13" s="934"/>
      <c r="SFT13" s="934"/>
      <c r="SFU13" s="934"/>
      <c r="SFV13" s="934"/>
      <c r="SFW13" s="934"/>
      <c r="SFX13" s="934"/>
      <c r="SFY13" s="934"/>
      <c r="SFZ13" s="934"/>
      <c r="SGA13" s="934"/>
      <c r="SGB13" s="934"/>
      <c r="SGC13" s="934"/>
      <c r="SGD13" s="934"/>
      <c r="SGE13" s="934"/>
      <c r="SGF13" s="934"/>
      <c r="SGG13" s="934"/>
      <c r="SGH13" s="934"/>
      <c r="SGI13" s="934"/>
      <c r="SGJ13" s="934"/>
      <c r="SGK13" s="934"/>
      <c r="SGL13" s="934"/>
      <c r="SGM13" s="934"/>
      <c r="SGN13" s="934"/>
      <c r="SGO13" s="934"/>
      <c r="SGP13" s="934"/>
      <c r="SGQ13" s="934"/>
      <c r="SGR13" s="934"/>
      <c r="SGS13" s="934"/>
      <c r="SGT13" s="934"/>
      <c r="SGU13" s="934"/>
      <c r="SGV13" s="934"/>
      <c r="SGW13" s="934"/>
      <c r="SGX13" s="934"/>
      <c r="SGY13" s="934"/>
      <c r="SGZ13" s="934"/>
      <c r="SHA13" s="934"/>
      <c r="SHB13" s="934"/>
      <c r="SHC13" s="934"/>
      <c r="SHD13" s="934"/>
      <c r="SHE13" s="934"/>
      <c r="SHF13" s="934"/>
      <c r="SHG13" s="934"/>
      <c r="SHH13" s="934"/>
      <c r="SHI13" s="934"/>
      <c r="SHJ13" s="934"/>
      <c r="SHK13" s="934"/>
      <c r="SHL13" s="934"/>
      <c r="SHM13" s="934"/>
      <c r="SHN13" s="934"/>
      <c r="SHO13" s="934"/>
      <c r="SHP13" s="934"/>
      <c r="SHQ13" s="934"/>
      <c r="SHR13" s="934"/>
      <c r="SHS13" s="934"/>
      <c r="SHT13" s="934"/>
      <c r="SHU13" s="934"/>
      <c r="SHV13" s="934"/>
      <c r="SHW13" s="934"/>
      <c r="SHX13" s="934"/>
      <c r="SHY13" s="934"/>
      <c r="SHZ13" s="934"/>
      <c r="SIA13" s="934"/>
      <c r="SIB13" s="934"/>
      <c r="SIC13" s="934"/>
      <c r="SID13" s="934"/>
      <c r="SIE13" s="934"/>
      <c r="SIF13" s="934"/>
      <c r="SIG13" s="934"/>
      <c r="SIH13" s="934"/>
      <c r="SII13" s="934"/>
      <c r="SIJ13" s="934"/>
      <c r="SIK13" s="934"/>
      <c r="SIL13" s="934"/>
      <c r="SIM13" s="934"/>
      <c r="SIN13" s="934"/>
      <c r="SIO13" s="934"/>
      <c r="SIP13" s="934"/>
      <c r="SIQ13" s="934"/>
      <c r="SIR13" s="934"/>
      <c r="SIS13" s="934"/>
      <c r="SIT13" s="934"/>
      <c r="SIU13" s="934"/>
      <c r="SIV13" s="934"/>
      <c r="SIW13" s="934"/>
      <c r="SIX13" s="934"/>
      <c r="SIY13" s="934"/>
      <c r="SIZ13" s="934"/>
      <c r="SJA13" s="934"/>
      <c r="SJB13" s="934"/>
      <c r="SJC13" s="934"/>
      <c r="SJD13" s="934"/>
      <c r="SJE13" s="934"/>
      <c r="SJF13" s="934"/>
      <c r="SJG13" s="934"/>
      <c r="SJH13" s="934"/>
      <c r="SJI13" s="934"/>
      <c r="SJJ13" s="934"/>
      <c r="SJK13" s="934"/>
      <c r="SJL13" s="934"/>
      <c r="SJM13" s="934"/>
      <c r="SJN13" s="934"/>
      <c r="SJO13" s="934"/>
      <c r="SJP13" s="934"/>
      <c r="SJQ13" s="934"/>
      <c r="SJR13" s="934"/>
      <c r="SJS13" s="934"/>
      <c r="SJT13" s="934"/>
      <c r="SJU13" s="934"/>
      <c r="SJV13" s="934"/>
      <c r="SJW13" s="934"/>
      <c r="SJX13" s="934"/>
      <c r="SJY13" s="934"/>
      <c r="SJZ13" s="934"/>
      <c r="SKA13" s="934"/>
      <c r="SKB13" s="934"/>
      <c r="SKC13" s="934"/>
      <c r="SKD13" s="934"/>
      <c r="SKE13" s="934"/>
      <c r="SKF13" s="934"/>
      <c r="SKG13" s="934"/>
      <c r="SKH13" s="934"/>
      <c r="SKI13" s="934"/>
      <c r="SKJ13" s="934"/>
      <c r="SKK13" s="934"/>
      <c r="SKL13" s="934"/>
      <c r="SKM13" s="934"/>
      <c r="SKN13" s="934"/>
      <c r="SKO13" s="934"/>
      <c r="SKP13" s="934"/>
      <c r="SKQ13" s="934"/>
      <c r="SKR13" s="934"/>
      <c r="SKS13" s="934"/>
      <c r="SKT13" s="934"/>
      <c r="SKU13" s="934"/>
      <c r="SKV13" s="934"/>
      <c r="SKW13" s="934"/>
      <c r="SKX13" s="934"/>
      <c r="SKY13" s="934"/>
      <c r="SKZ13" s="934"/>
      <c r="SLA13" s="934"/>
      <c r="SLB13" s="934"/>
      <c r="SLC13" s="934"/>
      <c r="SLD13" s="934"/>
      <c r="SLE13" s="934"/>
      <c r="SLF13" s="934"/>
      <c r="SLG13" s="934"/>
      <c r="SLH13" s="934"/>
      <c r="SLI13" s="934"/>
      <c r="SLJ13" s="934"/>
      <c r="SLK13" s="934"/>
      <c r="SLL13" s="934"/>
      <c r="SLM13" s="934"/>
      <c r="SLN13" s="934"/>
      <c r="SLO13" s="934"/>
      <c r="SLP13" s="934"/>
      <c r="SLQ13" s="934"/>
      <c r="SLR13" s="934"/>
      <c r="SLS13" s="934"/>
      <c r="SLT13" s="934"/>
      <c r="SLU13" s="934"/>
      <c r="SLV13" s="934"/>
      <c r="SLW13" s="934"/>
      <c r="SLX13" s="934"/>
      <c r="SLY13" s="934"/>
      <c r="SLZ13" s="934"/>
      <c r="SMA13" s="934"/>
      <c r="SMB13" s="934"/>
      <c r="SMC13" s="934"/>
      <c r="SMD13" s="934"/>
      <c r="SME13" s="934"/>
      <c r="SMF13" s="934"/>
      <c r="SMG13" s="934"/>
      <c r="SMH13" s="934"/>
      <c r="SMI13" s="934"/>
      <c r="SMJ13" s="934"/>
      <c r="SMK13" s="934"/>
      <c r="SML13" s="934"/>
      <c r="SMM13" s="934"/>
      <c r="SMN13" s="934"/>
      <c r="SMO13" s="934"/>
      <c r="SMP13" s="934"/>
      <c r="SMQ13" s="934"/>
      <c r="SMR13" s="934"/>
      <c r="SMS13" s="934"/>
      <c r="SMT13" s="934"/>
      <c r="SMU13" s="934"/>
      <c r="SMV13" s="934"/>
      <c r="SMW13" s="934"/>
      <c r="SMX13" s="934"/>
      <c r="SMY13" s="934"/>
      <c r="SMZ13" s="934"/>
      <c r="SNA13" s="934"/>
      <c r="SNB13" s="934"/>
      <c r="SNC13" s="934"/>
      <c r="SND13" s="934"/>
      <c r="SNE13" s="934"/>
      <c r="SNF13" s="934"/>
      <c r="SNG13" s="934"/>
      <c r="SNH13" s="934"/>
      <c r="SNI13" s="934"/>
      <c r="SNJ13" s="934"/>
      <c r="SNK13" s="934"/>
      <c r="SNL13" s="934"/>
      <c r="SNM13" s="934"/>
      <c r="SNN13" s="934"/>
      <c r="SNO13" s="934"/>
      <c r="SNP13" s="934"/>
      <c r="SNQ13" s="934"/>
      <c r="SNR13" s="934"/>
      <c r="SNS13" s="934"/>
      <c r="SNT13" s="934"/>
      <c r="SNU13" s="934"/>
      <c r="SNV13" s="934"/>
      <c r="SNW13" s="934"/>
      <c r="SNX13" s="934"/>
      <c r="SNY13" s="934"/>
      <c r="SNZ13" s="934"/>
      <c r="SOA13" s="934"/>
      <c r="SOB13" s="934"/>
      <c r="SOC13" s="934"/>
      <c r="SOD13" s="934"/>
      <c r="SOE13" s="934"/>
      <c r="SOF13" s="934"/>
      <c r="SOG13" s="934"/>
      <c r="SOH13" s="934"/>
      <c r="SOI13" s="934"/>
      <c r="SOJ13" s="934"/>
      <c r="SOK13" s="934"/>
      <c r="SOL13" s="934"/>
      <c r="SOM13" s="934"/>
      <c r="SON13" s="934"/>
      <c r="SOO13" s="934"/>
      <c r="SOP13" s="934"/>
      <c r="SOQ13" s="934"/>
      <c r="SOR13" s="934"/>
      <c r="SOS13" s="934"/>
      <c r="SOT13" s="934"/>
      <c r="SOU13" s="934"/>
      <c r="SOV13" s="934"/>
      <c r="SOW13" s="934"/>
      <c r="SOX13" s="934"/>
      <c r="SOY13" s="934"/>
      <c r="SOZ13" s="934"/>
      <c r="SPA13" s="934"/>
      <c r="SPB13" s="934"/>
      <c r="SPC13" s="934"/>
      <c r="SPD13" s="934"/>
      <c r="SPE13" s="934"/>
      <c r="SPF13" s="934"/>
      <c r="SPG13" s="934"/>
      <c r="SPH13" s="934"/>
      <c r="SPI13" s="934"/>
      <c r="SPJ13" s="934"/>
      <c r="SPK13" s="934"/>
      <c r="SPL13" s="934"/>
      <c r="SPM13" s="934"/>
      <c r="SPN13" s="934"/>
      <c r="SPO13" s="934"/>
      <c r="SPP13" s="934"/>
      <c r="SPQ13" s="934"/>
      <c r="SPR13" s="934"/>
      <c r="SPS13" s="934"/>
      <c r="SPT13" s="934"/>
      <c r="SPU13" s="934"/>
      <c r="SPV13" s="934"/>
      <c r="SPW13" s="934"/>
      <c r="SPX13" s="934"/>
      <c r="SPY13" s="934"/>
      <c r="SPZ13" s="934"/>
      <c r="SQA13" s="934"/>
      <c r="SQB13" s="934"/>
      <c r="SQC13" s="934"/>
      <c r="SQD13" s="934"/>
      <c r="SQE13" s="934"/>
      <c r="SQF13" s="934"/>
      <c r="SQG13" s="934"/>
      <c r="SQH13" s="934"/>
      <c r="SQI13" s="934"/>
      <c r="SQJ13" s="934"/>
      <c r="SQK13" s="934"/>
      <c r="SQL13" s="934"/>
      <c r="SQM13" s="934"/>
      <c r="SQN13" s="934"/>
      <c r="SQO13" s="934"/>
      <c r="SQP13" s="934"/>
      <c r="SQQ13" s="934"/>
      <c r="SQR13" s="934"/>
      <c r="SQS13" s="934"/>
      <c r="SQT13" s="934"/>
      <c r="SQU13" s="934"/>
      <c r="SQV13" s="934"/>
      <c r="SQW13" s="934"/>
      <c r="SQX13" s="934"/>
      <c r="SQY13" s="934"/>
      <c r="SQZ13" s="934"/>
      <c r="SRA13" s="934"/>
      <c r="SRB13" s="934"/>
      <c r="SRC13" s="934"/>
      <c r="SRD13" s="934"/>
      <c r="SRE13" s="934"/>
      <c r="SRF13" s="934"/>
      <c r="SRG13" s="934"/>
      <c r="SRH13" s="934"/>
      <c r="SRI13" s="934"/>
      <c r="SRJ13" s="934"/>
      <c r="SRK13" s="934"/>
      <c r="SRL13" s="934"/>
      <c r="SRM13" s="934"/>
      <c r="SRN13" s="934"/>
      <c r="SRO13" s="934"/>
      <c r="SRP13" s="934"/>
      <c r="SRQ13" s="934"/>
      <c r="SRR13" s="934"/>
      <c r="SRS13" s="934"/>
      <c r="SRT13" s="934"/>
      <c r="SRU13" s="934"/>
      <c r="SRV13" s="934"/>
      <c r="SRW13" s="934"/>
      <c r="SRX13" s="934"/>
      <c r="SRY13" s="934"/>
      <c r="SRZ13" s="934"/>
      <c r="SSA13" s="934"/>
      <c r="SSB13" s="934"/>
      <c r="SSC13" s="934"/>
      <c r="SSD13" s="934"/>
      <c r="SSE13" s="934"/>
      <c r="SSF13" s="934"/>
      <c r="SSG13" s="934"/>
      <c r="SSH13" s="934"/>
      <c r="SSI13" s="934"/>
      <c r="SSJ13" s="934"/>
      <c r="SSK13" s="934"/>
      <c r="SSL13" s="934"/>
      <c r="SSM13" s="934"/>
      <c r="SSN13" s="934"/>
      <c r="SSO13" s="934"/>
      <c r="SSP13" s="934"/>
      <c r="SSQ13" s="934"/>
      <c r="SSR13" s="934"/>
      <c r="SSS13" s="934"/>
      <c r="SST13" s="934"/>
      <c r="SSU13" s="934"/>
      <c r="SSV13" s="934"/>
      <c r="SSW13" s="934"/>
      <c r="SSX13" s="934"/>
      <c r="SSY13" s="934"/>
      <c r="SSZ13" s="934"/>
      <c r="STA13" s="934"/>
      <c r="STB13" s="934"/>
      <c r="STC13" s="934"/>
      <c r="STD13" s="934"/>
      <c r="STE13" s="934"/>
      <c r="STF13" s="934"/>
      <c r="STG13" s="934"/>
      <c r="STH13" s="934"/>
      <c r="STI13" s="934"/>
      <c r="STJ13" s="934"/>
      <c r="STK13" s="934"/>
      <c r="STL13" s="934"/>
      <c r="STM13" s="934"/>
      <c r="STN13" s="934"/>
      <c r="STO13" s="934"/>
      <c r="STP13" s="934"/>
      <c r="STQ13" s="934"/>
      <c r="STR13" s="934"/>
      <c r="STS13" s="934"/>
      <c r="STT13" s="934"/>
      <c r="STU13" s="934"/>
      <c r="STV13" s="934"/>
      <c r="STW13" s="934"/>
      <c r="STX13" s="934"/>
      <c r="STY13" s="934"/>
      <c r="STZ13" s="934"/>
      <c r="SUA13" s="934"/>
      <c r="SUB13" s="934"/>
      <c r="SUC13" s="934"/>
      <c r="SUD13" s="934"/>
      <c r="SUE13" s="934"/>
      <c r="SUF13" s="934"/>
      <c r="SUG13" s="934"/>
      <c r="SUH13" s="934"/>
      <c r="SUI13" s="934"/>
      <c r="SUJ13" s="934"/>
      <c r="SUK13" s="934"/>
      <c r="SUL13" s="934"/>
      <c r="SUM13" s="934"/>
      <c r="SUN13" s="934"/>
      <c r="SUO13" s="934"/>
      <c r="SUP13" s="934"/>
      <c r="SUQ13" s="934"/>
      <c r="SUR13" s="934"/>
      <c r="SUS13" s="934"/>
      <c r="SUT13" s="934"/>
      <c r="SUU13" s="934"/>
      <c r="SUV13" s="934"/>
      <c r="SUW13" s="934"/>
      <c r="SUX13" s="934"/>
      <c r="SUY13" s="934"/>
      <c r="SUZ13" s="934"/>
      <c r="SVA13" s="934"/>
      <c r="SVB13" s="934"/>
      <c r="SVC13" s="934"/>
      <c r="SVD13" s="934"/>
      <c r="SVE13" s="934"/>
      <c r="SVF13" s="934"/>
      <c r="SVG13" s="934"/>
      <c r="SVH13" s="934"/>
      <c r="SVI13" s="934"/>
      <c r="SVJ13" s="934"/>
      <c r="SVK13" s="934"/>
      <c r="SVL13" s="934"/>
      <c r="SVM13" s="934"/>
      <c r="SVN13" s="934"/>
      <c r="SVO13" s="934"/>
      <c r="SVP13" s="934"/>
      <c r="SVQ13" s="934"/>
      <c r="SVR13" s="934"/>
      <c r="SVS13" s="934"/>
      <c r="SVT13" s="934"/>
      <c r="SVU13" s="934"/>
      <c r="SVV13" s="934"/>
      <c r="SVW13" s="934"/>
      <c r="SVX13" s="934"/>
      <c r="SVY13" s="934"/>
      <c r="SVZ13" s="934"/>
      <c r="SWA13" s="934"/>
      <c r="SWB13" s="934"/>
      <c r="SWC13" s="934"/>
      <c r="SWD13" s="934"/>
      <c r="SWE13" s="934"/>
      <c r="SWF13" s="934"/>
      <c r="SWG13" s="934"/>
      <c r="SWH13" s="934"/>
      <c r="SWI13" s="934"/>
      <c r="SWJ13" s="934"/>
      <c r="SWK13" s="934"/>
      <c r="SWL13" s="934"/>
      <c r="SWM13" s="934"/>
      <c r="SWN13" s="934"/>
      <c r="SWO13" s="934"/>
      <c r="SWP13" s="934"/>
      <c r="SWQ13" s="934"/>
      <c r="SWR13" s="934"/>
      <c r="SWS13" s="934"/>
      <c r="SWT13" s="934"/>
      <c r="SWU13" s="934"/>
      <c r="SWV13" s="934"/>
      <c r="SWW13" s="934"/>
      <c r="SWX13" s="934"/>
      <c r="SWY13" s="934"/>
      <c r="SWZ13" s="934"/>
      <c r="SXA13" s="934"/>
      <c r="SXB13" s="934"/>
      <c r="SXC13" s="934"/>
      <c r="SXD13" s="934"/>
      <c r="SXE13" s="934"/>
      <c r="SXF13" s="934"/>
      <c r="SXG13" s="934"/>
      <c r="SXH13" s="934"/>
      <c r="SXI13" s="934"/>
      <c r="SXJ13" s="934"/>
      <c r="SXK13" s="934"/>
      <c r="SXL13" s="934"/>
      <c r="SXM13" s="934"/>
      <c r="SXN13" s="934"/>
      <c r="SXO13" s="934"/>
      <c r="SXP13" s="934"/>
      <c r="SXQ13" s="934"/>
      <c r="SXR13" s="934"/>
      <c r="SXS13" s="934"/>
      <c r="SXT13" s="934"/>
      <c r="SXU13" s="934"/>
      <c r="SXV13" s="934"/>
      <c r="SXW13" s="934"/>
      <c r="SXX13" s="934"/>
      <c r="SXY13" s="934"/>
      <c r="SXZ13" s="934"/>
      <c r="SYA13" s="934"/>
      <c r="SYB13" s="934"/>
      <c r="SYC13" s="934"/>
      <c r="SYD13" s="934"/>
      <c r="SYE13" s="934"/>
      <c r="SYF13" s="934"/>
      <c r="SYG13" s="934"/>
      <c r="SYH13" s="934"/>
      <c r="SYI13" s="934"/>
      <c r="SYJ13" s="934"/>
      <c r="SYK13" s="934"/>
      <c r="SYL13" s="934"/>
      <c r="SYM13" s="934"/>
      <c r="SYN13" s="934"/>
      <c r="SYO13" s="934"/>
      <c r="SYP13" s="934"/>
      <c r="SYQ13" s="934"/>
      <c r="SYR13" s="934"/>
      <c r="SYS13" s="934"/>
      <c r="SYT13" s="934"/>
      <c r="SYU13" s="934"/>
      <c r="SYV13" s="934"/>
      <c r="SYW13" s="934"/>
      <c r="SYX13" s="934"/>
      <c r="SYY13" s="934"/>
      <c r="SYZ13" s="934"/>
      <c r="SZA13" s="934"/>
      <c r="SZB13" s="934"/>
      <c r="SZC13" s="934"/>
      <c r="SZD13" s="934"/>
      <c r="SZE13" s="934"/>
      <c r="SZF13" s="934"/>
      <c r="SZG13" s="934"/>
      <c r="SZH13" s="934"/>
      <c r="SZI13" s="934"/>
      <c r="SZJ13" s="934"/>
      <c r="SZK13" s="934"/>
      <c r="SZL13" s="934"/>
      <c r="SZM13" s="934"/>
      <c r="SZN13" s="934"/>
      <c r="SZO13" s="934"/>
      <c r="SZP13" s="934"/>
      <c r="SZQ13" s="934"/>
      <c r="SZR13" s="934"/>
      <c r="SZS13" s="934"/>
      <c r="SZT13" s="934"/>
      <c r="SZU13" s="934"/>
      <c r="SZV13" s="934"/>
      <c r="SZW13" s="934"/>
      <c r="SZX13" s="934"/>
      <c r="SZY13" s="934"/>
      <c r="SZZ13" s="934"/>
      <c r="TAA13" s="934"/>
      <c r="TAB13" s="934"/>
      <c r="TAC13" s="934"/>
      <c r="TAD13" s="934"/>
      <c r="TAE13" s="934"/>
      <c r="TAF13" s="934"/>
      <c r="TAG13" s="934"/>
      <c r="TAH13" s="934"/>
      <c r="TAI13" s="934"/>
      <c r="TAJ13" s="934"/>
      <c r="TAK13" s="934"/>
      <c r="TAL13" s="934"/>
      <c r="TAM13" s="934"/>
      <c r="TAN13" s="934"/>
      <c r="TAO13" s="934"/>
      <c r="TAP13" s="934"/>
      <c r="TAQ13" s="934"/>
      <c r="TAR13" s="934"/>
      <c r="TAS13" s="934"/>
      <c r="TAT13" s="934"/>
      <c r="TAU13" s="934"/>
      <c r="TAV13" s="934"/>
      <c r="TAW13" s="934"/>
      <c r="TAX13" s="934"/>
      <c r="TAY13" s="934"/>
      <c r="TAZ13" s="934"/>
      <c r="TBA13" s="934"/>
      <c r="TBB13" s="934"/>
      <c r="TBC13" s="934"/>
      <c r="TBD13" s="934"/>
      <c r="TBE13" s="934"/>
      <c r="TBF13" s="934"/>
      <c r="TBG13" s="934"/>
      <c r="TBH13" s="934"/>
      <c r="TBI13" s="934"/>
      <c r="TBJ13" s="934"/>
      <c r="TBK13" s="934"/>
      <c r="TBL13" s="934"/>
      <c r="TBM13" s="934"/>
      <c r="TBN13" s="934"/>
      <c r="TBO13" s="934"/>
      <c r="TBP13" s="934"/>
      <c r="TBQ13" s="934"/>
      <c r="TBR13" s="934"/>
      <c r="TBS13" s="934"/>
      <c r="TBT13" s="934"/>
      <c r="TBU13" s="934"/>
      <c r="TBV13" s="934"/>
      <c r="TBW13" s="934"/>
      <c r="TBX13" s="934"/>
      <c r="TBY13" s="934"/>
      <c r="TBZ13" s="934"/>
      <c r="TCA13" s="934"/>
      <c r="TCB13" s="934"/>
      <c r="TCC13" s="934"/>
      <c r="TCD13" s="934"/>
      <c r="TCE13" s="934"/>
      <c r="TCF13" s="934"/>
      <c r="TCG13" s="934"/>
      <c r="TCH13" s="934"/>
      <c r="TCI13" s="934"/>
      <c r="TCJ13" s="934"/>
      <c r="TCK13" s="934"/>
      <c r="TCL13" s="934"/>
      <c r="TCM13" s="934"/>
      <c r="TCN13" s="934"/>
      <c r="TCO13" s="934"/>
      <c r="TCP13" s="934"/>
      <c r="TCQ13" s="934"/>
      <c r="TCR13" s="934"/>
      <c r="TCS13" s="934"/>
      <c r="TCT13" s="934"/>
      <c r="TCU13" s="934"/>
      <c r="TCV13" s="934"/>
      <c r="TCW13" s="934"/>
      <c r="TCX13" s="934"/>
      <c r="TCY13" s="934"/>
      <c r="TCZ13" s="934"/>
      <c r="TDA13" s="934"/>
      <c r="TDB13" s="934"/>
      <c r="TDC13" s="934"/>
      <c r="TDD13" s="934"/>
      <c r="TDE13" s="934"/>
      <c r="TDF13" s="934"/>
      <c r="TDG13" s="934"/>
      <c r="TDH13" s="934"/>
      <c r="TDI13" s="934"/>
      <c r="TDJ13" s="934"/>
      <c r="TDK13" s="934"/>
      <c r="TDL13" s="934"/>
      <c r="TDM13" s="934"/>
      <c r="TDN13" s="934"/>
      <c r="TDO13" s="934"/>
      <c r="TDP13" s="934"/>
      <c r="TDQ13" s="934"/>
      <c r="TDR13" s="934"/>
      <c r="TDS13" s="934"/>
      <c r="TDT13" s="934"/>
      <c r="TDU13" s="934"/>
      <c r="TDV13" s="934"/>
      <c r="TDW13" s="934"/>
      <c r="TDX13" s="934"/>
      <c r="TDY13" s="934"/>
      <c r="TDZ13" s="934"/>
      <c r="TEA13" s="934"/>
      <c r="TEB13" s="934"/>
      <c r="TEC13" s="934"/>
      <c r="TED13" s="934"/>
      <c r="TEE13" s="934"/>
      <c r="TEF13" s="934"/>
      <c r="TEG13" s="934"/>
      <c r="TEH13" s="934"/>
      <c r="TEI13" s="934"/>
      <c r="TEJ13" s="934"/>
      <c r="TEK13" s="934"/>
      <c r="TEL13" s="934"/>
      <c r="TEM13" s="934"/>
      <c r="TEN13" s="934"/>
      <c r="TEO13" s="934"/>
      <c r="TEP13" s="934"/>
      <c r="TEQ13" s="934"/>
      <c r="TER13" s="934"/>
      <c r="TES13" s="934"/>
      <c r="TET13" s="934"/>
      <c r="TEU13" s="934"/>
      <c r="TEV13" s="934"/>
      <c r="TEW13" s="934"/>
      <c r="TEX13" s="934"/>
      <c r="TEY13" s="934"/>
      <c r="TEZ13" s="934"/>
      <c r="TFA13" s="934"/>
      <c r="TFB13" s="934"/>
      <c r="TFC13" s="934"/>
      <c r="TFD13" s="934"/>
      <c r="TFE13" s="934"/>
      <c r="TFF13" s="934"/>
      <c r="TFG13" s="934"/>
      <c r="TFH13" s="934"/>
      <c r="TFI13" s="934"/>
      <c r="TFJ13" s="934"/>
      <c r="TFK13" s="934"/>
      <c r="TFL13" s="934"/>
      <c r="TFM13" s="934"/>
      <c r="TFN13" s="934"/>
      <c r="TFO13" s="934"/>
      <c r="TFP13" s="934"/>
      <c r="TFQ13" s="934"/>
      <c r="TFR13" s="934"/>
      <c r="TFS13" s="934"/>
      <c r="TFT13" s="934"/>
      <c r="TFU13" s="934"/>
      <c r="TFV13" s="934"/>
      <c r="TFW13" s="934"/>
      <c r="TFX13" s="934"/>
      <c r="TFY13" s="934"/>
      <c r="TFZ13" s="934"/>
      <c r="TGA13" s="934"/>
      <c r="TGB13" s="934"/>
      <c r="TGC13" s="934"/>
      <c r="TGD13" s="934"/>
      <c r="TGE13" s="934"/>
      <c r="TGF13" s="934"/>
      <c r="TGG13" s="934"/>
      <c r="TGH13" s="934"/>
      <c r="TGI13" s="934"/>
      <c r="TGJ13" s="934"/>
      <c r="TGK13" s="934"/>
      <c r="TGL13" s="934"/>
      <c r="TGM13" s="934"/>
      <c r="TGN13" s="934"/>
      <c r="TGO13" s="934"/>
      <c r="TGP13" s="934"/>
      <c r="TGQ13" s="934"/>
      <c r="TGR13" s="934"/>
      <c r="TGS13" s="934"/>
      <c r="TGT13" s="934"/>
      <c r="TGU13" s="934"/>
      <c r="TGV13" s="934"/>
      <c r="TGW13" s="934"/>
      <c r="TGX13" s="934"/>
      <c r="TGY13" s="934"/>
      <c r="TGZ13" s="934"/>
      <c r="THA13" s="934"/>
      <c r="THB13" s="934"/>
      <c r="THC13" s="934"/>
      <c r="THD13" s="934"/>
      <c r="THE13" s="934"/>
      <c r="THF13" s="934"/>
      <c r="THG13" s="934"/>
      <c r="THH13" s="934"/>
      <c r="THI13" s="934"/>
      <c r="THJ13" s="934"/>
      <c r="THK13" s="934"/>
      <c r="THL13" s="934"/>
      <c r="THM13" s="934"/>
      <c r="THN13" s="934"/>
      <c r="THO13" s="934"/>
      <c r="THP13" s="934"/>
      <c r="THQ13" s="934"/>
      <c r="THR13" s="934"/>
      <c r="THS13" s="934"/>
      <c r="THT13" s="934"/>
      <c r="THU13" s="934"/>
      <c r="THV13" s="934"/>
      <c r="THW13" s="934"/>
      <c r="THX13" s="934"/>
      <c r="THY13" s="934"/>
      <c r="THZ13" s="934"/>
      <c r="TIA13" s="934"/>
      <c r="TIB13" s="934"/>
      <c r="TIC13" s="934"/>
      <c r="TID13" s="934"/>
      <c r="TIE13" s="934"/>
      <c r="TIF13" s="934"/>
      <c r="TIG13" s="934"/>
      <c r="TIH13" s="934"/>
      <c r="TII13" s="934"/>
      <c r="TIJ13" s="934"/>
      <c r="TIK13" s="934"/>
      <c r="TIL13" s="934"/>
      <c r="TIM13" s="934"/>
      <c r="TIN13" s="934"/>
      <c r="TIO13" s="934"/>
      <c r="TIP13" s="934"/>
      <c r="TIQ13" s="934"/>
      <c r="TIR13" s="934"/>
      <c r="TIS13" s="934"/>
      <c r="TIT13" s="934"/>
      <c r="TIU13" s="934"/>
      <c r="TIV13" s="934"/>
      <c r="TIW13" s="934"/>
      <c r="TIX13" s="934"/>
      <c r="TIY13" s="934"/>
      <c r="TIZ13" s="934"/>
      <c r="TJA13" s="934"/>
      <c r="TJB13" s="934"/>
      <c r="TJC13" s="934"/>
      <c r="TJD13" s="934"/>
      <c r="TJE13" s="934"/>
      <c r="TJF13" s="934"/>
      <c r="TJG13" s="934"/>
      <c r="TJH13" s="934"/>
      <c r="TJI13" s="934"/>
      <c r="TJJ13" s="934"/>
      <c r="TJK13" s="934"/>
      <c r="TJL13" s="934"/>
      <c r="TJM13" s="934"/>
      <c r="TJN13" s="934"/>
      <c r="TJO13" s="934"/>
      <c r="TJP13" s="934"/>
      <c r="TJQ13" s="934"/>
      <c r="TJR13" s="934"/>
      <c r="TJS13" s="934"/>
      <c r="TJT13" s="934"/>
      <c r="TJU13" s="934"/>
      <c r="TJV13" s="934"/>
      <c r="TJW13" s="934"/>
      <c r="TJX13" s="934"/>
      <c r="TJY13" s="934"/>
      <c r="TJZ13" s="934"/>
      <c r="TKA13" s="934"/>
      <c r="TKB13" s="934"/>
      <c r="TKC13" s="934"/>
      <c r="TKD13" s="934"/>
      <c r="TKE13" s="934"/>
      <c r="TKF13" s="934"/>
      <c r="TKG13" s="934"/>
      <c r="TKH13" s="934"/>
      <c r="TKI13" s="934"/>
      <c r="TKJ13" s="934"/>
      <c r="TKK13" s="934"/>
      <c r="TKL13" s="934"/>
      <c r="TKM13" s="934"/>
      <c r="TKN13" s="934"/>
      <c r="TKO13" s="934"/>
      <c r="TKP13" s="934"/>
      <c r="TKQ13" s="934"/>
      <c r="TKR13" s="934"/>
      <c r="TKS13" s="934"/>
      <c r="TKT13" s="934"/>
      <c r="TKU13" s="934"/>
      <c r="TKV13" s="934"/>
      <c r="TKW13" s="934"/>
      <c r="TKX13" s="934"/>
      <c r="TKY13" s="934"/>
      <c r="TKZ13" s="934"/>
      <c r="TLA13" s="934"/>
      <c r="TLB13" s="934"/>
      <c r="TLC13" s="934"/>
      <c r="TLD13" s="934"/>
      <c r="TLE13" s="934"/>
      <c r="TLF13" s="934"/>
      <c r="TLG13" s="934"/>
      <c r="TLH13" s="934"/>
      <c r="TLI13" s="934"/>
      <c r="TLJ13" s="934"/>
      <c r="TLK13" s="934"/>
      <c r="TLL13" s="934"/>
      <c r="TLM13" s="934"/>
      <c r="TLN13" s="934"/>
      <c r="TLO13" s="934"/>
      <c r="TLP13" s="934"/>
      <c r="TLQ13" s="934"/>
      <c r="TLR13" s="934"/>
      <c r="TLS13" s="934"/>
      <c r="TLT13" s="934"/>
      <c r="TLU13" s="934"/>
      <c r="TLV13" s="934"/>
      <c r="TLW13" s="934"/>
      <c r="TLX13" s="934"/>
      <c r="TLY13" s="934"/>
      <c r="TLZ13" s="934"/>
      <c r="TMA13" s="934"/>
      <c r="TMB13" s="934"/>
      <c r="TMC13" s="934"/>
      <c r="TMD13" s="934"/>
      <c r="TME13" s="934"/>
      <c r="TMF13" s="934"/>
      <c r="TMG13" s="934"/>
      <c r="TMH13" s="934"/>
      <c r="TMI13" s="934"/>
      <c r="TMJ13" s="934"/>
      <c r="TMK13" s="934"/>
      <c r="TML13" s="934"/>
      <c r="TMM13" s="934"/>
      <c r="TMN13" s="934"/>
      <c r="TMO13" s="934"/>
      <c r="TMP13" s="934"/>
      <c r="TMQ13" s="934"/>
      <c r="TMR13" s="934"/>
      <c r="TMS13" s="934"/>
      <c r="TMT13" s="934"/>
      <c r="TMU13" s="934"/>
      <c r="TMV13" s="934"/>
      <c r="TMW13" s="934"/>
      <c r="TMX13" s="934"/>
      <c r="TMY13" s="934"/>
      <c r="TMZ13" s="934"/>
      <c r="TNA13" s="934"/>
      <c r="TNB13" s="934"/>
      <c r="TNC13" s="934"/>
      <c r="TND13" s="934"/>
      <c r="TNE13" s="934"/>
      <c r="TNF13" s="934"/>
      <c r="TNG13" s="934"/>
      <c r="TNH13" s="934"/>
      <c r="TNI13" s="934"/>
      <c r="TNJ13" s="934"/>
      <c r="TNK13" s="934"/>
      <c r="TNL13" s="934"/>
      <c r="TNM13" s="934"/>
      <c r="TNN13" s="934"/>
      <c r="TNO13" s="934"/>
      <c r="TNP13" s="934"/>
      <c r="TNQ13" s="934"/>
      <c r="TNR13" s="934"/>
      <c r="TNS13" s="934"/>
      <c r="TNT13" s="934"/>
      <c r="TNU13" s="934"/>
      <c r="TNV13" s="934"/>
      <c r="TNW13" s="934"/>
      <c r="TNX13" s="934"/>
      <c r="TNY13" s="934"/>
      <c r="TNZ13" s="934"/>
      <c r="TOA13" s="934"/>
      <c r="TOB13" s="934"/>
      <c r="TOC13" s="934"/>
      <c r="TOD13" s="934"/>
      <c r="TOE13" s="934"/>
      <c r="TOF13" s="934"/>
      <c r="TOG13" s="934"/>
      <c r="TOH13" s="934"/>
      <c r="TOI13" s="934"/>
      <c r="TOJ13" s="934"/>
      <c r="TOK13" s="934"/>
      <c r="TOL13" s="934"/>
      <c r="TOM13" s="934"/>
      <c r="TON13" s="934"/>
      <c r="TOO13" s="934"/>
      <c r="TOP13" s="934"/>
      <c r="TOQ13" s="934"/>
      <c r="TOR13" s="934"/>
      <c r="TOS13" s="934"/>
      <c r="TOT13" s="934"/>
      <c r="TOU13" s="934"/>
      <c r="TOV13" s="934"/>
      <c r="TOW13" s="934"/>
      <c r="TOX13" s="934"/>
      <c r="TOY13" s="934"/>
      <c r="TOZ13" s="934"/>
      <c r="TPA13" s="934"/>
      <c r="TPB13" s="934"/>
      <c r="TPC13" s="934"/>
      <c r="TPD13" s="934"/>
      <c r="TPE13" s="934"/>
      <c r="TPF13" s="934"/>
      <c r="TPG13" s="934"/>
      <c r="TPH13" s="934"/>
      <c r="TPI13" s="934"/>
      <c r="TPJ13" s="934"/>
      <c r="TPK13" s="934"/>
      <c r="TPL13" s="934"/>
      <c r="TPM13" s="934"/>
      <c r="TPN13" s="934"/>
      <c r="TPO13" s="934"/>
      <c r="TPP13" s="934"/>
      <c r="TPQ13" s="934"/>
      <c r="TPR13" s="934"/>
      <c r="TPS13" s="934"/>
      <c r="TPT13" s="934"/>
      <c r="TPU13" s="934"/>
      <c r="TPV13" s="934"/>
      <c r="TPW13" s="934"/>
      <c r="TPX13" s="934"/>
      <c r="TPY13" s="934"/>
      <c r="TPZ13" s="934"/>
      <c r="TQA13" s="934"/>
      <c r="TQB13" s="934"/>
      <c r="TQC13" s="934"/>
      <c r="TQD13" s="934"/>
      <c r="TQE13" s="934"/>
      <c r="TQF13" s="934"/>
      <c r="TQG13" s="934"/>
      <c r="TQH13" s="934"/>
      <c r="TQI13" s="934"/>
      <c r="TQJ13" s="934"/>
      <c r="TQK13" s="934"/>
      <c r="TQL13" s="934"/>
      <c r="TQM13" s="934"/>
      <c r="TQN13" s="934"/>
      <c r="TQO13" s="934"/>
      <c r="TQP13" s="934"/>
      <c r="TQQ13" s="934"/>
      <c r="TQR13" s="934"/>
      <c r="TQS13" s="934"/>
      <c r="TQT13" s="934"/>
      <c r="TQU13" s="934"/>
      <c r="TQV13" s="934"/>
      <c r="TQW13" s="934"/>
      <c r="TQX13" s="934"/>
      <c r="TQY13" s="934"/>
      <c r="TQZ13" s="934"/>
      <c r="TRA13" s="934"/>
      <c r="TRB13" s="934"/>
      <c r="TRC13" s="934"/>
      <c r="TRD13" s="934"/>
      <c r="TRE13" s="934"/>
      <c r="TRF13" s="934"/>
      <c r="TRG13" s="934"/>
      <c r="TRH13" s="934"/>
      <c r="TRI13" s="934"/>
      <c r="TRJ13" s="934"/>
      <c r="TRK13" s="934"/>
      <c r="TRL13" s="934"/>
      <c r="TRM13" s="934"/>
      <c r="TRN13" s="934"/>
      <c r="TRO13" s="934"/>
      <c r="TRP13" s="934"/>
      <c r="TRQ13" s="934"/>
      <c r="TRR13" s="934"/>
      <c r="TRS13" s="934"/>
      <c r="TRT13" s="934"/>
      <c r="TRU13" s="934"/>
      <c r="TRV13" s="934"/>
      <c r="TRW13" s="934"/>
      <c r="TRX13" s="934"/>
      <c r="TRY13" s="934"/>
      <c r="TRZ13" s="934"/>
      <c r="TSA13" s="934"/>
      <c r="TSB13" s="934"/>
      <c r="TSC13" s="934"/>
      <c r="TSD13" s="934"/>
      <c r="TSE13" s="934"/>
      <c r="TSF13" s="934"/>
      <c r="TSG13" s="934"/>
      <c r="TSH13" s="934"/>
      <c r="TSI13" s="934"/>
      <c r="TSJ13" s="934"/>
      <c r="TSK13" s="934"/>
      <c r="TSL13" s="934"/>
      <c r="TSM13" s="934"/>
      <c r="TSN13" s="934"/>
      <c r="TSO13" s="934"/>
      <c r="TSP13" s="934"/>
      <c r="TSQ13" s="934"/>
      <c r="TSR13" s="934"/>
      <c r="TSS13" s="934"/>
      <c r="TST13" s="934"/>
      <c r="TSU13" s="934"/>
      <c r="TSV13" s="934"/>
      <c r="TSW13" s="934"/>
      <c r="TSX13" s="934"/>
      <c r="TSY13" s="934"/>
      <c r="TSZ13" s="934"/>
      <c r="TTA13" s="934"/>
      <c r="TTB13" s="934"/>
      <c r="TTC13" s="934"/>
      <c r="TTD13" s="934"/>
      <c r="TTE13" s="934"/>
      <c r="TTF13" s="934"/>
      <c r="TTG13" s="934"/>
      <c r="TTH13" s="934"/>
      <c r="TTI13" s="934"/>
      <c r="TTJ13" s="934"/>
      <c r="TTK13" s="934"/>
      <c r="TTL13" s="934"/>
      <c r="TTM13" s="934"/>
      <c r="TTN13" s="934"/>
      <c r="TTO13" s="934"/>
      <c r="TTP13" s="934"/>
      <c r="TTQ13" s="934"/>
      <c r="TTR13" s="934"/>
      <c r="TTS13" s="934"/>
      <c r="TTT13" s="934"/>
      <c r="TTU13" s="934"/>
      <c r="TTV13" s="934"/>
      <c r="TTW13" s="934"/>
      <c r="TTX13" s="934"/>
      <c r="TTY13" s="934"/>
      <c r="TTZ13" s="934"/>
      <c r="TUA13" s="934"/>
      <c r="TUB13" s="934"/>
      <c r="TUC13" s="934"/>
      <c r="TUD13" s="934"/>
      <c r="TUE13" s="934"/>
      <c r="TUF13" s="934"/>
      <c r="TUG13" s="934"/>
      <c r="TUH13" s="934"/>
      <c r="TUI13" s="934"/>
      <c r="TUJ13" s="934"/>
      <c r="TUK13" s="934"/>
      <c r="TUL13" s="934"/>
      <c r="TUM13" s="934"/>
      <c r="TUN13" s="934"/>
      <c r="TUO13" s="934"/>
      <c r="TUP13" s="934"/>
      <c r="TUQ13" s="934"/>
      <c r="TUR13" s="934"/>
      <c r="TUS13" s="934"/>
      <c r="TUT13" s="934"/>
      <c r="TUU13" s="934"/>
      <c r="TUV13" s="934"/>
      <c r="TUW13" s="934"/>
      <c r="TUX13" s="934"/>
      <c r="TUY13" s="934"/>
      <c r="TUZ13" s="934"/>
      <c r="TVA13" s="934"/>
      <c r="TVB13" s="934"/>
      <c r="TVC13" s="934"/>
      <c r="TVD13" s="934"/>
      <c r="TVE13" s="934"/>
      <c r="TVF13" s="934"/>
      <c r="TVG13" s="934"/>
      <c r="TVH13" s="934"/>
      <c r="TVI13" s="934"/>
      <c r="TVJ13" s="934"/>
      <c r="TVK13" s="934"/>
      <c r="TVL13" s="934"/>
      <c r="TVM13" s="934"/>
      <c r="TVN13" s="934"/>
      <c r="TVO13" s="934"/>
      <c r="TVP13" s="934"/>
      <c r="TVQ13" s="934"/>
      <c r="TVR13" s="934"/>
      <c r="TVS13" s="934"/>
      <c r="TVT13" s="934"/>
      <c r="TVU13" s="934"/>
      <c r="TVV13" s="934"/>
      <c r="TVW13" s="934"/>
      <c r="TVX13" s="934"/>
      <c r="TVY13" s="934"/>
      <c r="TVZ13" s="934"/>
      <c r="TWA13" s="934"/>
      <c r="TWB13" s="934"/>
      <c r="TWC13" s="934"/>
      <c r="TWD13" s="934"/>
      <c r="TWE13" s="934"/>
      <c r="TWF13" s="934"/>
      <c r="TWG13" s="934"/>
      <c r="TWH13" s="934"/>
      <c r="TWI13" s="934"/>
      <c r="TWJ13" s="934"/>
      <c r="TWK13" s="934"/>
      <c r="TWL13" s="934"/>
      <c r="TWM13" s="934"/>
      <c r="TWN13" s="934"/>
      <c r="TWO13" s="934"/>
      <c r="TWP13" s="934"/>
      <c r="TWQ13" s="934"/>
      <c r="TWR13" s="934"/>
      <c r="TWS13" s="934"/>
      <c r="TWT13" s="934"/>
      <c r="TWU13" s="934"/>
      <c r="TWV13" s="934"/>
      <c r="TWW13" s="934"/>
      <c r="TWX13" s="934"/>
      <c r="TWY13" s="934"/>
      <c r="TWZ13" s="934"/>
      <c r="TXA13" s="934"/>
      <c r="TXB13" s="934"/>
      <c r="TXC13" s="934"/>
      <c r="TXD13" s="934"/>
      <c r="TXE13" s="934"/>
      <c r="TXF13" s="934"/>
      <c r="TXG13" s="934"/>
      <c r="TXH13" s="934"/>
      <c r="TXI13" s="934"/>
      <c r="TXJ13" s="934"/>
      <c r="TXK13" s="934"/>
      <c r="TXL13" s="934"/>
      <c r="TXM13" s="934"/>
      <c r="TXN13" s="934"/>
      <c r="TXO13" s="934"/>
      <c r="TXP13" s="934"/>
      <c r="TXQ13" s="934"/>
      <c r="TXR13" s="934"/>
      <c r="TXS13" s="934"/>
      <c r="TXT13" s="934"/>
      <c r="TXU13" s="934"/>
      <c r="TXV13" s="934"/>
      <c r="TXW13" s="934"/>
      <c r="TXX13" s="934"/>
      <c r="TXY13" s="934"/>
      <c r="TXZ13" s="934"/>
      <c r="TYA13" s="934"/>
      <c r="TYB13" s="934"/>
      <c r="TYC13" s="934"/>
      <c r="TYD13" s="934"/>
      <c r="TYE13" s="934"/>
      <c r="TYF13" s="934"/>
      <c r="TYG13" s="934"/>
      <c r="TYH13" s="934"/>
      <c r="TYI13" s="934"/>
      <c r="TYJ13" s="934"/>
      <c r="TYK13" s="934"/>
      <c r="TYL13" s="934"/>
      <c r="TYM13" s="934"/>
      <c r="TYN13" s="934"/>
      <c r="TYO13" s="934"/>
      <c r="TYP13" s="934"/>
      <c r="TYQ13" s="934"/>
      <c r="TYR13" s="934"/>
      <c r="TYS13" s="934"/>
      <c r="TYT13" s="934"/>
      <c r="TYU13" s="934"/>
      <c r="TYV13" s="934"/>
      <c r="TYW13" s="934"/>
      <c r="TYX13" s="934"/>
      <c r="TYY13" s="934"/>
      <c r="TYZ13" s="934"/>
      <c r="TZA13" s="934"/>
      <c r="TZB13" s="934"/>
      <c r="TZC13" s="934"/>
      <c r="TZD13" s="934"/>
      <c r="TZE13" s="934"/>
      <c r="TZF13" s="934"/>
      <c r="TZG13" s="934"/>
      <c r="TZH13" s="934"/>
      <c r="TZI13" s="934"/>
      <c r="TZJ13" s="934"/>
      <c r="TZK13" s="934"/>
      <c r="TZL13" s="934"/>
      <c r="TZM13" s="934"/>
      <c r="TZN13" s="934"/>
      <c r="TZO13" s="934"/>
      <c r="TZP13" s="934"/>
      <c r="TZQ13" s="934"/>
      <c r="TZR13" s="934"/>
      <c r="TZS13" s="934"/>
      <c r="TZT13" s="934"/>
      <c r="TZU13" s="934"/>
      <c r="TZV13" s="934"/>
      <c r="TZW13" s="934"/>
      <c r="TZX13" s="934"/>
      <c r="TZY13" s="934"/>
      <c r="TZZ13" s="934"/>
      <c r="UAA13" s="934"/>
      <c r="UAB13" s="934"/>
      <c r="UAC13" s="934"/>
      <c r="UAD13" s="934"/>
      <c r="UAE13" s="934"/>
      <c r="UAF13" s="934"/>
      <c r="UAG13" s="934"/>
      <c r="UAH13" s="934"/>
      <c r="UAI13" s="934"/>
      <c r="UAJ13" s="934"/>
      <c r="UAK13" s="934"/>
      <c r="UAL13" s="934"/>
      <c r="UAM13" s="934"/>
      <c r="UAN13" s="934"/>
      <c r="UAO13" s="934"/>
      <c r="UAP13" s="934"/>
      <c r="UAQ13" s="934"/>
      <c r="UAR13" s="934"/>
      <c r="UAS13" s="934"/>
      <c r="UAT13" s="934"/>
      <c r="UAU13" s="934"/>
      <c r="UAV13" s="934"/>
      <c r="UAW13" s="934"/>
      <c r="UAX13" s="934"/>
      <c r="UAY13" s="934"/>
      <c r="UAZ13" s="934"/>
      <c r="UBA13" s="934"/>
      <c r="UBB13" s="934"/>
      <c r="UBC13" s="934"/>
      <c r="UBD13" s="934"/>
      <c r="UBE13" s="934"/>
      <c r="UBF13" s="934"/>
      <c r="UBG13" s="934"/>
      <c r="UBH13" s="934"/>
      <c r="UBI13" s="934"/>
      <c r="UBJ13" s="934"/>
      <c r="UBK13" s="934"/>
      <c r="UBL13" s="934"/>
      <c r="UBM13" s="934"/>
      <c r="UBN13" s="934"/>
      <c r="UBO13" s="934"/>
      <c r="UBP13" s="934"/>
      <c r="UBQ13" s="934"/>
      <c r="UBR13" s="934"/>
      <c r="UBS13" s="934"/>
      <c r="UBT13" s="934"/>
      <c r="UBU13" s="934"/>
      <c r="UBV13" s="934"/>
      <c r="UBW13" s="934"/>
      <c r="UBX13" s="934"/>
      <c r="UBY13" s="934"/>
      <c r="UBZ13" s="934"/>
      <c r="UCA13" s="934"/>
      <c r="UCB13" s="934"/>
      <c r="UCC13" s="934"/>
      <c r="UCD13" s="934"/>
      <c r="UCE13" s="934"/>
      <c r="UCF13" s="934"/>
      <c r="UCG13" s="934"/>
      <c r="UCH13" s="934"/>
      <c r="UCI13" s="934"/>
      <c r="UCJ13" s="934"/>
      <c r="UCK13" s="934"/>
      <c r="UCL13" s="934"/>
      <c r="UCM13" s="934"/>
      <c r="UCN13" s="934"/>
      <c r="UCO13" s="934"/>
      <c r="UCP13" s="934"/>
      <c r="UCQ13" s="934"/>
      <c r="UCR13" s="934"/>
      <c r="UCS13" s="934"/>
      <c r="UCT13" s="934"/>
      <c r="UCU13" s="934"/>
      <c r="UCV13" s="934"/>
      <c r="UCW13" s="934"/>
      <c r="UCX13" s="934"/>
      <c r="UCY13" s="934"/>
      <c r="UCZ13" s="934"/>
      <c r="UDA13" s="934"/>
      <c r="UDB13" s="934"/>
      <c r="UDC13" s="934"/>
      <c r="UDD13" s="934"/>
      <c r="UDE13" s="934"/>
      <c r="UDF13" s="934"/>
      <c r="UDG13" s="934"/>
      <c r="UDH13" s="934"/>
      <c r="UDI13" s="934"/>
      <c r="UDJ13" s="934"/>
      <c r="UDK13" s="934"/>
      <c r="UDL13" s="934"/>
      <c r="UDM13" s="934"/>
      <c r="UDN13" s="934"/>
      <c r="UDO13" s="934"/>
      <c r="UDP13" s="934"/>
      <c r="UDQ13" s="934"/>
      <c r="UDR13" s="934"/>
      <c r="UDS13" s="934"/>
      <c r="UDT13" s="934"/>
      <c r="UDU13" s="934"/>
      <c r="UDV13" s="934"/>
      <c r="UDW13" s="934"/>
      <c r="UDX13" s="934"/>
      <c r="UDY13" s="934"/>
      <c r="UDZ13" s="934"/>
      <c r="UEA13" s="934"/>
      <c r="UEB13" s="934"/>
      <c r="UEC13" s="934"/>
      <c r="UED13" s="934"/>
      <c r="UEE13" s="934"/>
      <c r="UEF13" s="934"/>
      <c r="UEG13" s="934"/>
      <c r="UEH13" s="934"/>
      <c r="UEI13" s="934"/>
      <c r="UEJ13" s="934"/>
      <c r="UEK13" s="934"/>
      <c r="UEL13" s="934"/>
      <c r="UEM13" s="934"/>
      <c r="UEN13" s="934"/>
      <c r="UEO13" s="934"/>
      <c r="UEP13" s="934"/>
      <c r="UEQ13" s="934"/>
      <c r="UER13" s="934"/>
      <c r="UES13" s="934"/>
      <c r="UET13" s="934"/>
      <c r="UEU13" s="934"/>
      <c r="UEV13" s="934"/>
      <c r="UEW13" s="934"/>
      <c r="UEX13" s="934"/>
      <c r="UEY13" s="934"/>
      <c r="UEZ13" s="934"/>
      <c r="UFA13" s="934"/>
      <c r="UFB13" s="934"/>
      <c r="UFC13" s="934"/>
      <c r="UFD13" s="934"/>
      <c r="UFE13" s="934"/>
      <c r="UFF13" s="934"/>
      <c r="UFG13" s="934"/>
      <c r="UFH13" s="934"/>
      <c r="UFI13" s="934"/>
      <c r="UFJ13" s="934"/>
      <c r="UFK13" s="934"/>
      <c r="UFL13" s="934"/>
      <c r="UFM13" s="934"/>
      <c r="UFN13" s="934"/>
      <c r="UFO13" s="934"/>
      <c r="UFP13" s="934"/>
      <c r="UFQ13" s="934"/>
      <c r="UFR13" s="934"/>
      <c r="UFS13" s="934"/>
      <c r="UFT13" s="934"/>
      <c r="UFU13" s="934"/>
      <c r="UFV13" s="934"/>
      <c r="UFW13" s="934"/>
      <c r="UFX13" s="934"/>
      <c r="UFY13" s="934"/>
      <c r="UFZ13" s="934"/>
      <c r="UGA13" s="934"/>
      <c r="UGB13" s="934"/>
      <c r="UGC13" s="934"/>
      <c r="UGD13" s="934"/>
      <c r="UGE13" s="934"/>
      <c r="UGF13" s="934"/>
      <c r="UGG13" s="934"/>
      <c r="UGH13" s="934"/>
      <c r="UGI13" s="934"/>
      <c r="UGJ13" s="934"/>
      <c r="UGK13" s="934"/>
      <c r="UGL13" s="934"/>
      <c r="UGM13" s="934"/>
      <c r="UGN13" s="934"/>
      <c r="UGO13" s="934"/>
      <c r="UGP13" s="934"/>
      <c r="UGQ13" s="934"/>
      <c r="UGR13" s="934"/>
      <c r="UGS13" s="934"/>
      <c r="UGT13" s="934"/>
      <c r="UGU13" s="934"/>
      <c r="UGV13" s="934"/>
      <c r="UGW13" s="934"/>
      <c r="UGX13" s="934"/>
      <c r="UGY13" s="934"/>
      <c r="UGZ13" s="934"/>
      <c r="UHA13" s="934"/>
      <c r="UHB13" s="934"/>
      <c r="UHC13" s="934"/>
      <c r="UHD13" s="934"/>
      <c r="UHE13" s="934"/>
      <c r="UHF13" s="934"/>
      <c r="UHG13" s="934"/>
      <c r="UHH13" s="934"/>
      <c r="UHI13" s="934"/>
      <c r="UHJ13" s="934"/>
      <c r="UHK13" s="934"/>
      <c r="UHL13" s="934"/>
      <c r="UHM13" s="934"/>
      <c r="UHN13" s="934"/>
      <c r="UHO13" s="934"/>
      <c r="UHP13" s="934"/>
      <c r="UHQ13" s="934"/>
      <c r="UHR13" s="934"/>
      <c r="UHS13" s="934"/>
      <c r="UHT13" s="934"/>
      <c r="UHU13" s="934"/>
      <c r="UHV13" s="934"/>
      <c r="UHW13" s="934"/>
      <c r="UHX13" s="934"/>
      <c r="UHY13" s="934"/>
      <c r="UHZ13" s="934"/>
      <c r="UIA13" s="934"/>
      <c r="UIB13" s="934"/>
      <c r="UIC13" s="934"/>
      <c r="UID13" s="934"/>
      <c r="UIE13" s="934"/>
      <c r="UIF13" s="934"/>
      <c r="UIG13" s="934"/>
      <c r="UIH13" s="934"/>
      <c r="UII13" s="934"/>
      <c r="UIJ13" s="934"/>
      <c r="UIK13" s="934"/>
      <c r="UIL13" s="934"/>
      <c r="UIM13" s="934"/>
      <c r="UIN13" s="934"/>
      <c r="UIO13" s="934"/>
      <c r="UIP13" s="934"/>
      <c r="UIQ13" s="934"/>
      <c r="UIR13" s="934"/>
      <c r="UIS13" s="934"/>
      <c r="UIT13" s="934"/>
      <c r="UIU13" s="934"/>
      <c r="UIV13" s="934"/>
      <c r="UIW13" s="934"/>
      <c r="UIX13" s="934"/>
      <c r="UIY13" s="934"/>
      <c r="UIZ13" s="934"/>
      <c r="UJA13" s="934"/>
      <c r="UJB13" s="934"/>
      <c r="UJC13" s="934"/>
      <c r="UJD13" s="934"/>
      <c r="UJE13" s="934"/>
      <c r="UJF13" s="934"/>
      <c r="UJG13" s="934"/>
      <c r="UJH13" s="934"/>
      <c r="UJI13" s="934"/>
      <c r="UJJ13" s="934"/>
      <c r="UJK13" s="934"/>
      <c r="UJL13" s="934"/>
      <c r="UJM13" s="934"/>
      <c r="UJN13" s="934"/>
      <c r="UJO13" s="934"/>
      <c r="UJP13" s="934"/>
      <c r="UJQ13" s="934"/>
      <c r="UJR13" s="934"/>
      <c r="UJS13" s="934"/>
      <c r="UJT13" s="934"/>
      <c r="UJU13" s="934"/>
      <c r="UJV13" s="934"/>
      <c r="UJW13" s="934"/>
      <c r="UJX13" s="934"/>
      <c r="UJY13" s="934"/>
      <c r="UJZ13" s="934"/>
      <c r="UKA13" s="934"/>
      <c r="UKB13" s="934"/>
      <c r="UKC13" s="934"/>
      <c r="UKD13" s="934"/>
      <c r="UKE13" s="934"/>
      <c r="UKF13" s="934"/>
      <c r="UKG13" s="934"/>
      <c r="UKH13" s="934"/>
      <c r="UKI13" s="934"/>
      <c r="UKJ13" s="934"/>
      <c r="UKK13" s="934"/>
      <c r="UKL13" s="934"/>
      <c r="UKM13" s="934"/>
      <c r="UKN13" s="934"/>
      <c r="UKO13" s="934"/>
      <c r="UKP13" s="934"/>
      <c r="UKQ13" s="934"/>
      <c r="UKR13" s="934"/>
      <c r="UKS13" s="934"/>
      <c r="UKT13" s="934"/>
      <c r="UKU13" s="934"/>
      <c r="UKV13" s="934"/>
      <c r="UKW13" s="934"/>
      <c r="UKX13" s="934"/>
      <c r="UKY13" s="934"/>
      <c r="UKZ13" s="934"/>
      <c r="ULA13" s="934"/>
      <c r="ULB13" s="934"/>
      <c r="ULC13" s="934"/>
      <c r="ULD13" s="934"/>
      <c r="ULE13" s="934"/>
      <c r="ULF13" s="934"/>
      <c r="ULG13" s="934"/>
      <c r="ULH13" s="934"/>
      <c r="ULI13" s="934"/>
      <c r="ULJ13" s="934"/>
      <c r="ULK13" s="934"/>
      <c r="ULL13" s="934"/>
      <c r="ULM13" s="934"/>
      <c r="ULN13" s="934"/>
      <c r="ULO13" s="934"/>
      <c r="ULP13" s="934"/>
      <c r="ULQ13" s="934"/>
      <c r="ULR13" s="934"/>
      <c r="ULS13" s="934"/>
      <c r="ULT13" s="934"/>
      <c r="ULU13" s="934"/>
      <c r="ULV13" s="934"/>
      <c r="ULW13" s="934"/>
      <c r="ULX13" s="934"/>
      <c r="ULY13" s="934"/>
      <c r="ULZ13" s="934"/>
      <c r="UMA13" s="934"/>
      <c r="UMB13" s="934"/>
      <c r="UMC13" s="934"/>
      <c r="UMD13" s="934"/>
      <c r="UME13" s="934"/>
      <c r="UMF13" s="934"/>
      <c r="UMG13" s="934"/>
      <c r="UMH13" s="934"/>
      <c r="UMI13" s="934"/>
      <c r="UMJ13" s="934"/>
      <c r="UMK13" s="934"/>
      <c r="UML13" s="934"/>
      <c r="UMM13" s="934"/>
      <c r="UMN13" s="934"/>
      <c r="UMO13" s="934"/>
      <c r="UMP13" s="934"/>
      <c r="UMQ13" s="934"/>
      <c r="UMR13" s="934"/>
      <c r="UMS13" s="934"/>
      <c r="UMT13" s="934"/>
      <c r="UMU13" s="934"/>
      <c r="UMV13" s="934"/>
      <c r="UMW13" s="934"/>
      <c r="UMX13" s="934"/>
      <c r="UMY13" s="934"/>
      <c r="UMZ13" s="934"/>
      <c r="UNA13" s="934"/>
      <c r="UNB13" s="934"/>
      <c r="UNC13" s="934"/>
      <c r="UND13" s="934"/>
      <c r="UNE13" s="934"/>
      <c r="UNF13" s="934"/>
      <c r="UNG13" s="934"/>
      <c r="UNH13" s="934"/>
      <c r="UNI13" s="934"/>
      <c r="UNJ13" s="934"/>
      <c r="UNK13" s="934"/>
      <c r="UNL13" s="934"/>
      <c r="UNM13" s="934"/>
      <c r="UNN13" s="934"/>
      <c r="UNO13" s="934"/>
      <c r="UNP13" s="934"/>
      <c r="UNQ13" s="934"/>
      <c r="UNR13" s="934"/>
      <c r="UNS13" s="934"/>
      <c r="UNT13" s="934"/>
      <c r="UNU13" s="934"/>
      <c r="UNV13" s="934"/>
      <c r="UNW13" s="934"/>
      <c r="UNX13" s="934"/>
      <c r="UNY13" s="934"/>
      <c r="UNZ13" s="934"/>
      <c r="UOA13" s="934"/>
      <c r="UOB13" s="934"/>
      <c r="UOC13" s="934"/>
      <c r="UOD13" s="934"/>
      <c r="UOE13" s="934"/>
      <c r="UOF13" s="934"/>
      <c r="UOG13" s="934"/>
      <c r="UOH13" s="934"/>
      <c r="UOI13" s="934"/>
      <c r="UOJ13" s="934"/>
      <c r="UOK13" s="934"/>
      <c r="UOL13" s="934"/>
      <c r="UOM13" s="934"/>
      <c r="UON13" s="934"/>
      <c r="UOO13" s="934"/>
      <c r="UOP13" s="934"/>
      <c r="UOQ13" s="934"/>
      <c r="UOR13" s="934"/>
      <c r="UOS13" s="934"/>
      <c r="UOT13" s="934"/>
      <c r="UOU13" s="934"/>
      <c r="UOV13" s="934"/>
      <c r="UOW13" s="934"/>
      <c r="UOX13" s="934"/>
      <c r="UOY13" s="934"/>
      <c r="UOZ13" s="934"/>
      <c r="UPA13" s="934"/>
      <c r="UPB13" s="934"/>
      <c r="UPC13" s="934"/>
      <c r="UPD13" s="934"/>
      <c r="UPE13" s="934"/>
      <c r="UPF13" s="934"/>
      <c r="UPG13" s="934"/>
      <c r="UPH13" s="934"/>
      <c r="UPI13" s="934"/>
      <c r="UPJ13" s="934"/>
      <c r="UPK13" s="934"/>
      <c r="UPL13" s="934"/>
      <c r="UPM13" s="934"/>
      <c r="UPN13" s="934"/>
      <c r="UPO13" s="934"/>
      <c r="UPP13" s="934"/>
      <c r="UPQ13" s="934"/>
      <c r="UPR13" s="934"/>
      <c r="UPS13" s="934"/>
      <c r="UPT13" s="934"/>
      <c r="UPU13" s="934"/>
      <c r="UPV13" s="934"/>
      <c r="UPW13" s="934"/>
      <c r="UPX13" s="934"/>
      <c r="UPY13" s="934"/>
      <c r="UPZ13" s="934"/>
      <c r="UQA13" s="934"/>
      <c r="UQB13" s="934"/>
      <c r="UQC13" s="934"/>
      <c r="UQD13" s="934"/>
      <c r="UQE13" s="934"/>
      <c r="UQF13" s="934"/>
      <c r="UQG13" s="934"/>
      <c r="UQH13" s="934"/>
      <c r="UQI13" s="934"/>
      <c r="UQJ13" s="934"/>
      <c r="UQK13" s="934"/>
      <c r="UQL13" s="934"/>
      <c r="UQM13" s="934"/>
      <c r="UQN13" s="934"/>
      <c r="UQO13" s="934"/>
      <c r="UQP13" s="934"/>
      <c r="UQQ13" s="934"/>
      <c r="UQR13" s="934"/>
      <c r="UQS13" s="934"/>
      <c r="UQT13" s="934"/>
      <c r="UQU13" s="934"/>
      <c r="UQV13" s="934"/>
      <c r="UQW13" s="934"/>
      <c r="UQX13" s="934"/>
      <c r="UQY13" s="934"/>
      <c r="UQZ13" s="934"/>
      <c r="URA13" s="934"/>
      <c r="URB13" s="934"/>
      <c r="URC13" s="934"/>
      <c r="URD13" s="934"/>
      <c r="URE13" s="934"/>
      <c r="URF13" s="934"/>
      <c r="URG13" s="934"/>
      <c r="URH13" s="934"/>
      <c r="URI13" s="934"/>
      <c r="URJ13" s="934"/>
      <c r="URK13" s="934"/>
      <c r="URL13" s="934"/>
      <c r="URM13" s="934"/>
      <c r="URN13" s="934"/>
      <c r="URO13" s="934"/>
      <c r="URP13" s="934"/>
      <c r="URQ13" s="934"/>
      <c r="URR13" s="934"/>
      <c r="URS13" s="934"/>
      <c r="URT13" s="934"/>
      <c r="URU13" s="934"/>
      <c r="URV13" s="934"/>
      <c r="URW13" s="934"/>
      <c r="URX13" s="934"/>
      <c r="URY13" s="934"/>
      <c r="URZ13" s="934"/>
      <c r="USA13" s="934"/>
      <c r="USB13" s="934"/>
      <c r="USC13" s="934"/>
      <c r="USD13" s="934"/>
      <c r="USE13" s="934"/>
      <c r="USF13" s="934"/>
      <c r="USG13" s="934"/>
      <c r="USH13" s="934"/>
      <c r="USI13" s="934"/>
      <c r="USJ13" s="934"/>
      <c r="USK13" s="934"/>
      <c r="USL13" s="934"/>
      <c r="USM13" s="934"/>
      <c r="USN13" s="934"/>
      <c r="USO13" s="934"/>
      <c r="USP13" s="934"/>
      <c r="USQ13" s="934"/>
      <c r="USR13" s="934"/>
      <c r="USS13" s="934"/>
      <c r="UST13" s="934"/>
      <c r="USU13" s="934"/>
      <c r="USV13" s="934"/>
      <c r="USW13" s="934"/>
      <c r="USX13" s="934"/>
      <c r="USY13" s="934"/>
      <c r="USZ13" s="934"/>
      <c r="UTA13" s="934"/>
      <c r="UTB13" s="934"/>
      <c r="UTC13" s="934"/>
      <c r="UTD13" s="934"/>
      <c r="UTE13" s="934"/>
      <c r="UTF13" s="934"/>
      <c r="UTG13" s="934"/>
      <c r="UTH13" s="934"/>
      <c r="UTI13" s="934"/>
      <c r="UTJ13" s="934"/>
      <c r="UTK13" s="934"/>
      <c r="UTL13" s="934"/>
      <c r="UTM13" s="934"/>
      <c r="UTN13" s="934"/>
      <c r="UTO13" s="934"/>
      <c r="UTP13" s="934"/>
      <c r="UTQ13" s="934"/>
      <c r="UTR13" s="934"/>
      <c r="UTS13" s="934"/>
      <c r="UTT13" s="934"/>
      <c r="UTU13" s="934"/>
      <c r="UTV13" s="934"/>
      <c r="UTW13" s="934"/>
      <c r="UTX13" s="934"/>
      <c r="UTY13" s="934"/>
      <c r="UTZ13" s="934"/>
      <c r="UUA13" s="934"/>
      <c r="UUB13" s="934"/>
      <c r="UUC13" s="934"/>
      <c r="UUD13" s="934"/>
      <c r="UUE13" s="934"/>
      <c r="UUF13" s="934"/>
      <c r="UUG13" s="934"/>
      <c r="UUH13" s="934"/>
      <c r="UUI13" s="934"/>
      <c r="UUJ13" s="934"/>
      <c r="UUK13" s="934"/>
      <c r="UUL13" s="934"/>
      <c r="UUM13" s="934"/>
      <c r="UUN13" s="934"/>
      <c r="UUO13" s="934"/>
      <c r="UUP13" s="934"/>
      <c r="UUQ13" s="934"/>
      <c r="UUR13" s="934"/>
      <c r="UUS13" s="934"/>
      <c r="UUT13" s="934"/>
      <c r="UUU13" s="934"/>
      <c r="UUV13" s="934"/>
      <c r="UUW13" s="934"/>
      <c r="UUX13" s="934"/>
      <c r="UUY13" s="934"/>
      <c r="UUZ13" s="934"/>
      <c r="UVA13" s="934"/>
      <c r="UVB13" s="934"/>
      <c r="UVC13" s="934"/>
      <c r="UVD13" s="934"/>
      <c r="UVE13" s="934"/>
      <c r="UVF13" s="934"/>
      <c r="UVG13" s="934"/>
      <c r="UVH13" s="934"/>
      <c r="UVI13" s="934"/>
      <c r="UVJ13" s="934"/>
      <c r="UVK13" s="934"/>
      <c r="UVL13" s="934"/>
      <c r="UVM13" s="934"/>
      <c r="UVN13" s="934"/>
      <c r="UVO13" s="934"/>
      <c r="UVP13" s="934"/>
      <c r="UVQ13" s="934"/>
      <c r="UVR13" s="934"/>
      <c r="UVS13" s="934"/>
      <c r="UVT13" s="934"/>
      <c r="UVU13" s="934"/>
      <c r="UVV13" s="934"/>
      <c r="UVW13" s="934"/>
      <c r="UVX13" s="934"/>
      <c r="UVY13" s="934"/>
      <c r="UVZ13" s="934"/>
      <c r="UWA13" s="934"/>
      <c r="UWB13" s="934"/>
      <c r="UWC13" s="934"/>
      <c r="UWD13" s="934"/>
      <c r="UWE13" s="934"/>
      <c r="UWF13" s="934"/>
      <c r="UWG13" s="934"/>
      <c r="UWH13" s="934"/>
      <c r="UWI13" s="934"/>
      <c r="UWJ13" s="934"/>
      <c r="UWK13" s="934"/>
      <c r="UWL13" s="934"/>
      <c r="UWM13" s="934"/>
      <c r="UWN13" s="934"/>
      <c r="UWO13" s="934"/>
      <c r="UWP13" s="934"/>
      <c r="UWQ13" s="934"/>
      <c r="UWR13" s="934"/>
      <c r="UWS13" s="934"/>
      <c r="UWT13" s="934"/>
      <c r="UWU13" s="934"/>
      <c r="UWV13" s="934"/>
      <c r="UWW13" s="934"/>
      <c r="UWX13" s="934"/>
      <c r="UWY13" s="934"/>
      <c r="UWZ13" s="934"/>
      <c r="UXA13" s="934"/>
      <c r="UXB13" s="934"/>
      <c r="UXC13" s="934"/>
      <c r="UXD13" s="934"/>
      <c r="UXE13" s="934"/>
      <c r="UXF13" s="934"/>
      <c r="UXG13" s="934"/>
      <c r="UXH13" s="934"/>
      <c r="UXI13" s="934"/>
      <c r="UXJ13" s="934"/>
      <c r="UXK13" s="934"/>
      <c r="UXL13" s="934"/>
      <c r="UXM13" s="934"/>
      <c r="UXN13" s="934"/>
      <c r="UXO13" s="934"/>
      <c r="UXP13" s="934"/>
      <c r="UXQ13" s="934"/>
      <c r="UXR13" s="934"/>
      <c r="UXS13" s="934"/>
      <c r="UXT13" s="934"/>
      <c r="UXU13" s="934"/>
      <c r="UXV13" s="934"/>
      <c r="UXW13" s="934"/>
      <c r="UXX13" s="934"/>
      <c r="UXY13" s="934"/>
      <c r="UXZ13" s="934"/>
      <c r="UYA13" s="934"/>
      <c r="UYB13" s="934"/>
      <c r="UYC13" s="934"/>
      <c r="UYD13" s="934"/>
      <c r="UYE13" s="934"/>
      <c r="UYF13" s="934"/>
      <c r="UYG13" s="934"/>
      <c r="UYH13" s="934"/>
      <c r="UYI13" s="934"/>
      <c r="UYJ13" s="934"/>
      <c r="UYK13" s="934"/>
      <c r="UYL13" s="934"/>
      <c r="UYM13" s="934"/>
      <c r="UYN13" s="934"/>
      <c r="UYO13" s="934"/>
      <c r="UYP13" s="934"/>
      <c r="UYQ13" s="934"/>
      <c r="UYR13" s="934"/>
      <c r="UYS13" s="934"/>
      <c r="UYT13" s="934"/>
      <c r="UYU13" s="934"/>
      <c r="UYV13" s="934"/>
      <c r="UYW13" s="934"/>
      <c r="UYX13" s="934"/>
      <c r="UYY13" s="934"/>
      <c r="UYZ13" s="934"/>
      <c r="UZA13" s="934"/>
      <c r="UZB13" s="934"/>
      <c r="UZC13" s="934"/>
      <c r="UZD13" s="934"/>
      <c r="UZE13" s="934"/>
      <c r="UZF13" s="934"/>
      <c r="UZG13" s="934"/>
      <c r="UZH13" s="934"/>
      <c r="UZI13" s="934"/>
      <c r="UZJ13" s="934"/>
      <c r="UZK13" s="934"/>
      <c r="UZL13" s="934"/>
      <c r="UZM13" s="934"/>
      <c r="UZN13" s="934"/>
      <c r="UZO13" s="934"/>
      <c r="UZP13" s="934"/>
      <c r="UZQ13" s="934"/>
      <c r="UZR13" s="934"/>
      <c r="UZS13" s="934"/>
      <c r="UZT13" s="934"/>
      <c r="UZU13" s="934"/>
      <c r="UZV13" s="934"/>
      <c r="UZW13" s="934"/>
      <c r="UZX13" s="934"/>
      <c r="UZY13" s="934"/>
      <c r="UZZ13" s="934"/>
      <c r="VAA13" s="934"/>
      <c r="VAB13" s="934"/>
      <c r="VAC13" s="934"/>
      <c r="VAD13" s="934"/>
      <c r="VAE13" s="934"/>
      <c r="VAF13" s="934"/>
      <c r="VAG13" s="934"/>
      <c r="VAH13" s="934"/>
      <c r="VAI13" s="934"/>
      <c r="VAJ13" s="934"/>
      <c r="VAK13" s="934"/>
      <c r="VAL13" s="934"/>
      <c r="VAM13" s="934"/>
      <c r="VAN13" s="934"/>
      <c r="VAO13" s="934"/>
      <c r="VAP13" s="934"/>
      <c r="VAQ13" s="934"/>
      <c r="VAR13" s="934"/>
      <c r="VAS13" s="934"/>
      <c r="VAT13" s="934"/>
      <c r="VAU13" s="934"/>
      <c r="VAV13" s="934"/>
      <c r="VAW13" s="934"/>
      <c r="VAX13" s="934"/>
      <c r="VAY13" s="934"/>
      <c r="VAZ13" s="934"/>
      <c r="VBA13" s="934"/>
      <c r="VBB13" s="934"/>
      <c r="VBC13" s="934"/>
      <c r="VBD13" s="934"/>
      <c r="VBE13" s="934"/>
      <c r="VBF13" s="934"/>
      <c r="VBG13" s="934"/>
      <c r="VBH13" s="934"/>
      <c r="VBI13" s="934"/>
      <c r="VBJ13" s="934"/>
      <c r="VBK13" s="934"/>
      <c r="VBL13" s="934"/>
      <c r="VBM13" s="934"/>
      <c r="VBN13" s="934"/>
      <c r="VBO13" s="934"/>
      <c r="VBP13" s="934"/>
      <c r="VBQ13" s="934"/>
      <c r="VBR13" s="934"/>
      <c r="VBS13" s="934"/>
      <c r="VBT13" s="934"/>
      <c r="VBU13" s="934"/>
      <c r="VBV13" s="934"/>
      <c r="VBW13" s="934"/>
      <c r="VBX13" s="934"/>
      <c r="VBY13" s="934"/>
      <c r="VBZ13" s="934"/>
      <c r="VCA13" s="934"/>
      <c r="VCB13" s="934"/>
      <c r="VCC13" s="934"/>
      <c r="VCD13" s="934"/>
      <c r="VCE13" s="934"/>
      <c r="VCF13" s="934"/>
      <c r="VCG13" s="934"/>
      <c r="VCH13" s="934"/>
      <c r="VCI13" s="934"/>
      <c r="VCJ13" s="934"/>
      <c r="VCK13" s="934"/>
      <c r="VCL13" s="934"/>
      <c r="VCM13" s="934"/>
      <c r="VCN13" s="934"/>
      <c r="VCO13" s="934"/>
      <c r="VCP13" s="934"/>
      <c r="VCQ13" s="934"/>
      <c r="VCR13" s="934"/>
      <c r="VCS13" s="934"/>
      <c r="VCT13" s="934"/>
      <c r="VCU13" s="934"/>
      <c r="VCV13" s="934"/>
      <c r="VCW13" s="934"/>
      <c r="VCX13" s="934"/>
      <c r="VCY13" s="934"/>
      <c r="VCZ13" s="934"/>
      <c r="VDA13" s="934"/>
      <c r="VDB13" s="934"/>
      <c r="VDC13" s="934"/>
      <c r="VDD13" s="934"/>
      <c r="VDE13" s="934"/>
      <c r="VDF13" s="934"/>
      <c r="VDG13" s="934"/>
      <c r="VDH13" s="934"/>
      <c r="VDI13" s="934"/>
      <c r="VDJ13" s="934"/>
      <c r="VDK13" s="934"/>
      <c r="VDL13" s="934"/>
      <c r="VDM13" s="934"/>
      <c r="VDN13" s="934"/>
      <c r="VDO13" s="934"/>
      <c r="VDP13" s="934"/>
      <c r="VDQ13" s="934"/>
      <c r="VDR13" s="934"/>
      <c r="VDS13" s="934"/>
      <c r="VDT13" s="934"/>
      <c r="VDU13" s="934"/>
      <c r="VDV13" s="934"/>
      <c r="VDW13" s="934"/>
      <c r="VDX13" s="934"/>
      <c r="VDY13" s="934"/>
      <c r="VDZ13" s="934"/>
      <c r="VEA13" s="934"/>
      <c r="VEB13" s="934"/>
      <c r="VEC13" s="934"/>
      <c r="VED13" s="934"/>
      <c r="VEE13" s="934"/>
      <c r="VEF13" s="934"/>
      <c r="VEG13" s="934"/>
      <c r="VEH13" s="934"/>
      <c r="VEI13" s="934"/>
      <c r="VEJ13" s="934"/>
      <c r="VEK13" s="934"/>
      <c r="VEL13" s="934"/>
      <c r="VEM13" s="934"/>
      <c r="VEN13" s="934"/>
      <c r="VEO13" s="934"/>
      <c r="VEP13" s="934"/>
      <c r="VEQ13" s="934"/>
      <c r="VER13" s="934"/>
      <c r="VES13" s="934"/>
      <c r="VET13" s="934"/>
      <c r="VEU13" s="934"/>
      <c r="VEV13" s="934"/>
      <c r="VEW13" s="934"/>
      <c r="VEX13" s="934"/>
      <c r="VEY13" s="934"/>
      <c r="VEZ13" s="934"/>
      <c r="VFA13" s="934"/>
      <c r="VFB13" s="934"/>
      <c r="VFC13" s="934"/>
      <c r="VFD13" s="934"/>
      <c r="VFE13" s="934"/>
      <c r="VFF13" s="934"/>
      <c r="VFG13" s="934"/>
      <c r="VFH13" s="934"/>
      <c r="VFI13" s="934"/>
      <c r="VFJ13" s="934"/>
      <c r="VFK13" s="934"/>
      <c r="VFL13" s="934"/>
      <c r="VFM13" s="934"/>
      <c r="VFN13" s="934"/>
      <c r="VFO13" s="934"/>
      <c r="VFP13" s="934"/>
      <c r="VFQ13" s="934"/>
      <c r="VFR13" s="934"/>
      <c r="VFS13" s="934"/>
      <c r="VFT13" s="934"/>
      <c r="VFU13" s="934"/>
      <c r="VFV13" s="934"/>
      <c r="VFW13" s="934"/>
      <c r="VFX13" s="934"/>
      <c r="VFY13" s="934"/>
      <c r="VFZ13" s="934"/>
      <c r="VGA13" s="934"/>
      <c r="VGB13" s="934"/>
      <c r="VGC13" s="934"/>
      <c r="VGD13" s="934"/>
      <c r="VGE13" s="934"/>
      <c r="VGF13" s="934"/>
      <c r="VGG13" s="934"/>
      <c r="VGH13" s="934"/>
      <c r="VGI13" s="934"/>
      <c r="VGJ13" s="934"/>
      <c r="VGK13" s="934"/>
      <c r="VGL13" s="934"/>
      <c r="VGM13" s="934"/>
      <c r="VGN13" s="934"/>
      <c r="VGO13" s="934"/>
      <c r="VGP13" s="934"/>
      <c r="VGQ13" s="934"/>
      <c r="VGR13" s="934"/>
      <c r="VGS13" s="934"/>
      <c r="VGT13" s="934"/>
      <c r="VGU13" s="934"/>
      <c r="VGV13" s="934"/>
      <c r="VGW13" s="934"/>
      <c r="VGX13" s="934"/>
      <c r="VGY13" s="934"/>
      <c r="VGZ13" s="934"/>
      <c r="VHA13" s="934"/>
      <c r="VHB13" s="934"/>
      <c r="VHC13" s="934"/>
      <c r="VHD13" s="934"/>
      <c r="VHE13" s="934"/>
      <c r="VHF13" s="934"/>
      <c r="VHG13" s="934"/>
      <c r="VHH13" s="934"/>
      <c r="VHI13" s="934"/>
      <c r="VHJ13" s="934"/>
      <c r="VHK13" s="934"/>
      <c r="VHL13" s="934"/>
      <c r="VHM13" s="934"/>
      <c r="VHN13" s="934"/>
      <c r="VHO13" s="934"/>
      <c r="VHP13" s="934"/>
      <c r="VHQ13" s="934"/>
      <c r="VHR13" s="934"/>
      <c r="VHS13" s="934"/>
      <c r="VHT13" s="934"/>
      <c r="VHU13" s="934"/>
      <c r="VHV13" s="934"/>
      <c r="VHW13" s="934"/>
      <c r="VHX13" s="934"/>
      <c r="VHY13" s="934"/>
      <c r="VHZ13" s="934"/>
      <c r="VIA13" s="934"/>
      <c r="VIB13" s="934"/>
      <c r="VIC13" s="934"/>
      <c r="VID13" s="934"/>
      <c r="VIE13" s="934"/>
      <c r="VIF13" s="934"/>
      <c r="VIG13" s="934"/>
      <c r="VIH13" s="934"/>
      <c r="VII13" s="934"/>
      <c r="VIJ13" s="934"/>
      <c r="VIK13" s="934"/>
      <c r="VIL13" s="934"/>
      <c r="VIM13" s="934"/>
      <c r="VIN13" s="934"/>
      <c r="VIO13" s="934"/>
      <c r="VIP13" s="934"/>
      <c r="VIQ13" s="934"/>
      <c r="VIR13" s="934"/>
      <c r="VIS13" s="934"/>
      <c r="VIT13" s="934"/>
      <c r="VIU13" s="934"/>
      <c r="VIV13" s="934"/>
      <c r="VIW13" s="934"/>
      <c r="VIX13" s="934"/>
      <c r="VIY13" s="934"/>
      <c r="VIZ13" s="934"/>
      <c r="VJA13" s="934"/>
      <c r="VJB13" s="934"/>
      <c r="VJC13" s="934"/>
      <c r="VJD13" s="934"/>
      <c r="VJE13" s="934"/>
      <c r="VJF13" s="934"/>
      <c r="VJG13" s="934"/>
      <c r="VJH13" s="934"/>
      <c r="VJI13" s="934"/>
      <c r="VJJ13" s="934"/>
      <c r="VJK13" s="934"/>
      <c r="VJL13" s="934"/>
      <c r="VJM13" s="934"/>
      <c r="VJN13" s="934"/>
      <c r="VJO13" s="934"/>
      <c r="VJP13" s="934"/>
      <c r="VJQ13" s="934"/>
      <c r="VJR13" s="934"/>
      <c r="VJS13" s="934"/>
      <c r="VJT13" s="934"/>
      <c r="VJU13" s="934"/>
      <c r="VJV13" s="934"/>
      <c r="VJW13" s="934"/>
      <c r="VJX13" s="934"/>
      <c r="VJY13" s="934"/>
      <c r="VJZ13" s="934"/>
      <c r="VKA13" s="934"/>
      <c r="VKB13" s="934"/>
      <c r="VKC13" s="934"/>
      <c r="VKD13" s="934"/>
      <c r="VKE13" s="934"/>
      <c r="VKF13" s="934"/>
      <c r="VKG13" s="934"/>
      <c r="VKH13" s="934"/>
      <c r="VKI13" s="934"/>
      <c r="VKJ13" s="934"/>
      <c r="VKK13" s="934"/>
      <c r="VKL13" s="934"/>
      <c r="VKM13" s="934"/>
      <c r="VKN13" s="934"/>
      <c r="VKO13" s="934"/>
      <c r="VKP13" s="934"/>
      <c r="VKQ13" s="934"/>
      <c r="VKR13" s="934"/>
      <c r="VKS13" s="934"/>
      <c r="VKT13" s="934"/>
      <c r="VKU13" s="934"/>
      <c r="VKV13" s="934"/>
      <c r="VKW13" s="934"/>
      <c r="VKX13" s="934"/>
      <c r="VKY13" s="934"/>
      <c r="VKZ13" s="934"/>
      <c r="VLA13" s="934"/>
      <c r="VLB13" s="934"/>
      <c r="VLC13" s="934"/>
      <c r="VLD13" s="934"/>
      <c r="VLE13" s="934"/>
      <c r="VLF13" s="934"/>
      <c r="VLG13" s="934"/>
      <c r="VLH13" s="934"/>
      <c r="VLI13" s="934"/>
      <c r="VLJ13" s="934"/>
      <c r="VLK13" s="934"/>
      <c r="VLL13" s="934"/>
      <c r="VLM13" s="934"/>
      <c r="VLN13" s="934"/>
      <c r="VLO13" s="934"/>
      <c r="VLP13" s="934"/>
      <c r="VLQ13" s="934"/>
      <c r="VLR13" s="934"/>
      <c r="VLS13" s="934"/>
      <c r="VLT13" s="934"/>
      <c r="VLU13" s="934"/>
      <c r="VLV13" s="934"/>
      <c r="VLW13" s="934"/>
      <c r="VLX13" s="934"/>
      <c r="VLY13" s="934"/>
      <c r="VLZ13" s="934"/>
      <c r="VMA13" s="934"/>
      <c r="VMB13" s="934"/>
      <c r="VMC13" s="934"/>
      <c r="VMD13" s="934"/>
      <c r="VME13" s="934"/>
      <c r="VMF13" s="934"/>
      <c r="VMG13" s="934"/>
      <c r="VMH13" s="934"/>
      <c r="VMI13" s="934"/>
      <c r="VMJ13" s="934"/>
      <c r="VMK13" s="934"/>
      <c r="VML13" s="934"/>
      <c r="VMM13" s="934"/>
      <c r="VMN13" s="934"/>
      <c r="VMO13" s="934"/>
      <c r="VMP13" s="934"/>
      <c r="VMQ13" s="934"/>
      <c r="VMR13" s="934"/>
      <c r="VMS13" s="934"/>
      <c r="VMT13" s="934"/>
      <c r="VMU13" s="934"/>
      <c r="VMV13" s="934"/>
      <c r="VMW13" s="934"/>
      <c r="VMX13" s="934"/>
      <c r="VMY13" s="934"/>
      <c r="VMZ13" s="934"/>
      <c r="VNA13" s="934"/>
      <c r="VNB13" s="934"/>
      <c r="VNC13" s="934"/>
      <c r="VND13" s="934"/>
      <c r="VNE13" s="934"/>
      <c r="VNF13" s="934"/>
      <c r="VNG13" s="934"/>
      <c r="VNH13" s="934"/>
      <c r="VNI13" s="934"/>
      <c r="VNJ13" s="934"/>
      <c r="VNK13" s="934"/>
      <c r="VNL13" s="934"/>
      <c r="VNM13" s="934"/>
      <c r="VNN13" s="934"/>
      <c r="VNO13" s="934"/>
      <c r="VNP13" s="934"/>
      <c r="VNQ13" s="934"/>
      <c r="VNR13" s="934"/>
      <c r="VNS13" s="934"/>
      <c r="VNT13" s="934"/>
      <c r="VNU13" s="934"/>
      <c r="VNV13" s="934"/>
      <c r="VNW13" s="934"/>
      <c r="VNX13" s="934"/>
      <c r="VNY13" s="934"/>
      <c r="VNZ13" s="934"/>
      <c r="VOA13" s="934"/>
      <c r="VOB13" s="934"/>
      <c r="VOC13" s="934"/>
      <c r="VOD13" s="934"/>
      <c r="VOE13" s="934"/>
      <c r="VOF13" s="934"/>
      <c r="VOG13" s="934"/>
      <c r="VOH13" s="934"/>
      <c r="VOI13" s="934"/>
      <c r="VOJ13" s="934"/>
      <c r="VOK13" s="934"/>
      <c r="VOL13" s="934"/>
      <c r="VOM13" s="934"/>
      <c r="VON13" s="934"/>
      <c r="VOO13" s="934"/>
      <c r="VOP13" s="934"/>
      <c r="VOQ13" s="934"/>
      <c r="VOR13" s="934"/>
      <c r="VOS13" s="934"/>
      <c r="VOT13" s="934"/>
      <c r="VOU13" s="934"/>
      <c r="VOV13" s="934"/>
      <c r="VOW13" s="934"/>
      <c r="VOX13" s="934"/>
      <c r="VOY13" s="934"/>
      <c r="VOZ13" s="934"/>
      <c r="VPA13" s="934"/>
      <c r="VPB13" s="934"/>
      <c r="VPC13" s="934"/>
      <c r="VPD13" s="934"/>
      <c r="VPE13" s="934"/>
      <c r="VPF13" s="934"/>
      <c r="VPG13" s="934"/>
      <c r="VPH13" s="934"/>
      <c r="VPI13" s="934"/>
      <c r="VPJ13" s="934"/>
      <c r="VPK13" s="934"/>
      <c r="VPL13" s="934"/>
      <c r="VPM13" s="934"/>
      <c r="VPN13" s="934"/>
      <c r="VPO13" s="934"/>
      <c r="VPP13" s="934"/>
      <c r="VPQ13" s="934"/>
      <c r="VPR13" s="934"/>
      <c r="VPS13" s="934"/>
      <c r="VPT13" s="934"/>
      <c r="VPU13" s="934"/>
      <c r="VPV13" s="934"/>
      <c r="VPW13" s="934"/>
      <c r="VPX13" s="934"/>
      <c r="VPY13" s="934"/>
      <c r="VPZ13" s="934"/>
      <c r="VQA13" s="934"/>
      <c r="VQB13" s="934"/>
      <c r="VQC13" s="934"/>
      <c r="VQD13" s="934"/>
      <c r="VQE13" s="934"/>
      <c r="VQF13" s="934"/>
      <c r="VQG13" s="934"/>
      <c r="VQH13" s="934"/>
      <c r="VQI13" s="934"/>
      <c r="VQJ13" s="934"/>
      <c r="VQK13" s="934"/>
      <c r="VQL13" s="934"/>
      <c r="VQM13" s="934"/>
      <c r="VQN13" s="934"/>
      <c r="VQO13" s="934"/>
      <c r="VQP13" s="934"/>
      <c r="VQQ13" s="934"/>
      <c r="VQR13" s="934"/>
      <c r="VQS13" s="934"/>
      <c r="VQT13" s="934"/>
      <c r="VQU13" s="934"/>
      <c r="VQV13" s="934"/>
      <c r="VQW13" s="934"/>
      <c r="VQX13" s="934"/>
      <c r="VQY13" s="934"/>
      <c r="VQZ13" s="934"/>
      <c r="VRA13" s="934"/>
      <c r="VRB13" s="934"/>
      <c r="VRC13" s="934"/>
      <c r="VRD13" s="934"/>
      <c r="VRE13" s="934"/>
      <c r="VRF13" s="934"/>
      <c r="VRG13" s="934"/>
      <c r="VRH13" s="934"/>
      <c r="VRI13" s="934"/>
      <c r="VRJ13" s="934"/>
      <c r="VRK13" s="934"/>
      <c r="VRL13" s="934"/>
      <c r="VRM13" s="934"/>
      <c r="VRN13" s="934"/>
      <c r="VRO13" s="934"/>
      <c r="VRP13" s="934"/>
      <c r="VRQ13" s="934"/>
      <c r="VRR13" s="934"/>
      <c r="VRS13" s="934"/>
      <c r="VRT13" s="934"/>
      <c r="VRU13" s="934"/>
      <c r="VRV13" s="934"/>
      <c r="VRW13" s="934"/>
      <c r="VRX13" s="934"/>
      <c r="VRY13" s="934"/>
      <c r="VRZ13" s="934"/>
      <c r="VSA13" s="934"/>
      <c r="VSB13" s="934"/>
      <c r="VSC13" s="934"/>
      <c r="VSD13" s="934"/>
      <c r="VSE13" s="934"/>
      <c r="VSF13" s="934"/>
      <c r="VSG13" s="934"/>
      <c r="VSH13" s="934"/>
      <c r="VSI13" s="934"/>
      <c r="VSJ13" s="934"/>
      <c r="VSK13" s="934"/>
      <c r="VSL13" s="934"/>
      <c r="VSM13" s="934"/>
      <c r="VSN13" s="934"/>
      <c r="VSO13" s="934"/>
      <c r="VSP13" s="934"/>
      <c r="VSQ13" s="934"/>
      <c r="VSR13" s="934"/>
      <c r="VSS13" s="934"/>
      <c r="VST13" s="934"/>
      <c r="VSU13" s="934"/>
      <c r="VSV13" s="934"/>
      <c r="VSW13" s="934"/>
      <c r="VSX13" s="934"/>
      <c r="VSY13" s="934"/>
      <c r="VSZ13" s="934"/>
      <c r="VTA13" s="934"/>
      <c r="VTB13" s="934"/>
      <c r="VTC13" s="934"/>
      <c r="VTD13" s="934"/>
      <c r="VTE13" s="934"/>
      <c r="VTF13" s="934"/>
      <c r="VTG13" s="934"/>
      <c r="VTH13" s="934"/>
      <c r="VTI13" s="934"/>
      <c r="VTJ13" s="934"/>
      <c r="VTK13" s="934"/>
      <c r="VTL13" s="934"/>
      <c r="VTM13" s="934"/>
      <c r="VTN13" s="934"/>
      <c r="VTO13" s="934"/>
      <c r="VTP13" s="934"/>
      <c r="VTQ13" s="934"/>
      <c r="VTR13" s="934"/>
      <c r="VTS13" s="934"/>
      <c r="VTT13" s="934"/>
      <c r="VTU13" s="934"/>
      <c r="VTV13" s="934"/>
      <c r="VTW13" s="934"/>
      <c r="VTX13" s="934"/>
      <c r="VTY13" s="934"/>
      <c r="VTZ13" s="934"/>
      <c r="VUA13" s="934"/>
      <c r="VUB13" s="934"/>
      <c r="VUC13" s="934"/>
      <c r="VUD13" s="934"/>
      <c r="VUE13" s="934"/>
      <c r="VUF13" s="934"/>
      <c r="VUG13" s="934"/>
      <c r="VUH13" s="934"/>
      <c r="VUI13" s="934"/>
      <c r="VUJ13" s="934"/>
      <c r="VUK13" s="934"/>
      <c r="VUL13" s="934"/>
      <c r="VUM13" s="934"/>
      <c r="VUN13" s="934"/>
      <c r="VUO13" s="934"/>
      <c r="VUP13" s="934"/>
      <c r="VUQ13" s="934"/>
      <c r="VUR13" s="934"/>
      <c r="VUS13" s="934"/>
      <c r="VUT13" s="934"/>
      <c r="VUU13" s="934"/>
      <c r="VUV13" s="934"/>
      <c r="VUW13" s="934"/>
      <c r="VUX13" s="934"/>
      <c r="VUY13" s="934"/>
      <c r="VUZ13" s="934"/>
      <c r="VVA13" s="934"/>
      <c r="VVB13" s="934"/>
      <c r="VVC13" s="934"/>
      <c r="VVD13" s="934"/>
      <c r="VVE13" s="934"/>
      <c r="VVF13" s="934"/>
      <c r="VVG13" s="934"/>
      <c r="VVH13" s="934"/>
      <c r="VVI13" s="934"/>
      <c r="VVJ13" s="934"/>
      <c r="VVK13" s="934"/>
      <c r="VVL13" s="934"/>
      <c r="VVM13" s="934"/>
      <c r="VVN13" s="934"/>
      <c r="VVO13" s="934"/>
      <c r="VVP13" s="934"/>
      <c r="VVQ13" s="934"/>
      <c r="VVR13" s="934"/>
      <c r="VVS13" s="934"/>
      <c r="VVT13" s="934"/>
      <c r="VVU13" s="934"/>
      <c r="VVV13" s="934"/>
      <c r="VVW13" s="934"/>
      <c r="VVX13" s="934"/>
      <c r="VVY13" s="934"/>
      <c r="VVZ13" s="934"/>
      <c r="VWA13" s="934"/>
      <c r="VWB13" s="934"/>
      <c r="VWC13" s="934"/>
      <c r="VWD13" s="934"/>
      <c r="VWE13" s="934"/>
      <c r="VWF13" s="934"/>
      <c r="VWG13" s="934"/>
      <c r="VWH13" s="934"/>
      <c r="VWI13" s="934"/>
      <c r="VWJ13" s="934"/>
      <c r="VWK13" s="934"/>
      <c r="VWL13" s="934"/>
      <c r="VWM13" s="934"/>
      <c r="VWN13" s="934"/>
      <c r="VWO13" s="934"/>
      <c r="VWP13" s="934"/>
      <c r="VWQ13" s="934"/>
      <c r="VWR13" s="934"/>
      <c r="VWS13" s="934"/>
      <c r="VWT13" s="934"/>
      <c r="VWU13" s="934"/>
      <c r="VWV13" s="934"/>
      <c r="VWW13" s="934"/>
      <c r="VWX13" s="934"/>
      <c r="VWY13" s="934"/>
      <c r="VWZ13" s="934"/>
      <c r="VXA13" s="934"/>
      <c r="VXB13" s="934"/>
      <c r="VXC13" s="934"/>
      <c r="VXD13" s="934"/>
      <c r="VXE13" s="934"/>
      <c r="VXF13" s="934"/>
      <c r="VXG13" s="934"/>
      <c r="VXH13" s="934"/>
      <c r="VXI13" s="934"/>
      <c r="VXJ13" s="934"/>
      <c r="VXK13" s="934"/>
      <c r="VXL13" s="934"/>
      <c r="VXM13" s="934"/>
      <c r="VXN13" s="934"/>
      <c r="VXO13" s="934"/>
      <c r="VXP13" s="934"/>
      <c r="VXQ13" s="934"/>
      <c r="VXR13" s="934"/>
      <c r="VXS13" s="934"/>
      <c r="VXT13" s="934"/>
      <c r="VXU13" s="934"/>
      <c r="VXV13" s="934"/>
      <c r="VXW13" s="934"/>
      <c r="VXX13" s="934"/>
      <c r="VXY13" s="934"/>
      <c r="VXZ13" s="934"/>
      <c r="VYA13" s="934"/>
      <c r="VYB13" s="934"/>
      <c r="VYC13" s="934"/>
      <c r="VYD13" s="934"/>
      <c r="VYE13" s="934"/>
      <c r="VYF13" s="934"/>
      <c r="VYG13" s="934"/>
      <c r="VYH13" s="934"/>
      <c r="VYI13" s="934"/>
      <c r="VYJ13" s="934"/>
      <c r="VYK13" s="934"/>
      <c r="VYL13" s="934"/>
      <c r="VYM13" s="934"/>
      <c r="VYN13" s="934"/>
      <c r="VYO13" s="934"/>
      <c r="VYP13" s="934"/>
      <c r="VYQ13" s="934"/>
      <c r="VYR13" s="934"/>
      <c r="VYS13" s="934"/>
      <c r="VYT13" s="934"/>
      <c r="VYU13" s="934"/>
      <c r="VYV13" s="934"/>
      <c r="VYW13" s="934"/>
      <c r="VYX13" s="934"/>
      <c r="VYY13" s="934"/>
      <c r="VYZ13" s="934"/>
      <c r="VZA13" s="934"/>
      <c r="VZB13" s="934"/>
      <c r="VZC13" s="934"/>
      <c r="VZD13" s="934"/>
      <c r="VZE13" s="934"/>
      <c r="VZF13" s="934"/>
      <c r="VZG13" s="934"/>
      <c r="VZH13" s="934"/>
      <c r="VZI13" s="934"/>
      <c r="VZJ13" s="934"/>
      <c r="VZK13" s="934"/>
      <c r="VZL13" s="934"/>
      <c r="VZM13" s="934"/>
      <c r="VZN13" s="934"/>
      <c r="VZO13" s="934"/>
      <c r="VZP13" s="934"/>
      <c r="VZQ13" s="934"/>
      <c r="VZR13" s="934"/>
      <c r="VZS13" s="934"/>
      <c r="VZT13" s="934"/>
      <c r="VZU13" s="934"/>
      <c r="VZV13" s="934"/>
      <c r="VZW13" s="934"/>
      <c r="VZX13" s="934"/>
      <c r="VZY13" s="934"/>
      <c r="VZZ13" s="934"/>
      <c r="WAA13" s="934"/>
      <c r="WAB13" s="934"/>
      <c r="WAC13" s="934"/>
      <c r="WAD13" s="934"/>
      <c r="WAE13" s="934"/>
      <c r="WAF13" s="934"/>
      <c r="WAG13" s="934"/>
      <c r="WAH13" s="934"/>
      <c r="WAI13" s="934"/>
      <c r="WAJ13" s="934"/>
      <c r="WAK13" s="934"/>
      <c r="WAL13" s="934"/>
      <c r="WAM13" s="934"/>
      <c r="WAN13" s="934"/>
      <c r="WAO13" s="934"/>
      <c r="WAP13" s="934"/>
      <c r="WAQ13" s="934"/>
      <c r="WAR13" s="934"/>
      <c r="WAS13" s="934"/>
      <c r="WAT13" s="934"/>
      <c r="WAU13" s="934"/>
      <c r="WAV13" s="934"/>
      <c r="WAW13" s="934"/>
      <c r="WAX13" s="934"/>
      <c r="WAY13" s="934"/>
      <c r="WAZ13" s="934"/>
      <c r="WBA13" s="934"/>
      <c r="WBB13" s="934"/>
      <c r="WBC13" s="934"/>
      <c r="WBD13" s="934"/>
      <c r="WBE13" s="934"/>
      <c r="WBF13" s="934"/>
      <c r="WBG13" s="934"/>
      <c r="WBH13" s="934"/>
      <c r="WBI13" s="934"/>
      <c r="WBJ13" s="934"/>
      <c r="WBK13" s="934"/>
      <c r="WBL13" s="934"/>
      <c r="WBM13" s="934"/>
      <c r="WBN13" s="934"/>
      <c r="WBO13" s="934"/>
      <c r="WBP13" s="934"/>
      <c r="WBQ13" s="934"/>
      <c r="WBR13" s="934"/>
      <c r="WBS13" s="934"/>
      <c r="WBT13" s="934"/>
      <c r="WBU13" s="934"/>
      <c r="WBV13" s="934"/>
      <c r="WBW13" s="934"/>
      <c r="WBX13" s="934"/>
      <c r="WBY13" s="934"/>
      <c r="WBZ13" s="934"/>
      <c r="WCA13" s="934"/>
      <c r="WCB13" s="934"/>
      <c r="WCC13" s="934"/>
      <c r="WCD13" s="934"/>
      <c r="WCE13" s="934"/>
      <c r="WCF13" s="934"/>
      <c r="WCG13" s="934"/>
      <c r="WCH13" s="934"/>
      <c r="WCI13" s="934"/>
      <c r="WCJ13" s="934"/>
      <c r="WCK13" s="934"/>
      <c r="WCL13" s="934"/>
      <c r="WCM13" s="934"/>
      <c r="WCN13" s="934"/>
      <c r="WCO13" s="934"/>
      <c r="WCP13" s="934"/>
      <c r="WCQ13" s="934"/>
      <c r="WCR13" s="934"/>
      <c r="WCS13" s="934"/>
      <c r="WCT13" s="934"/>
      <c r="WCU13" s="934"/>
      <c r="WCV13" s="934"/>
      <c r="WCW13" s="934"/>
      <c r="WCX13" s="934"/>
      <c r="WCY13" s="934"/>
      <c r="WCZ13" s="934"/>
      <c r="WDA13" s="934"/>
      <c r="WDB13" s="934"/>
      <c r="WDC13" s="934"/>
      <c r="WDD13" s="934"/>
      <c r="WDE13" s="934"/>
      <c r="WDF13" s="934"/>
      <c r="WDG13" s="934"/>
      <c r="WDH13" s="934"/>
      <c r="WDI13" s="934"/>
      <c r="WDJ13" s="934"/>
      <c r="WDK13" s="934"/>
      <c r="WDL13" s="934"/>
      <c r="WDM13" s="934"/>
      <c r="WDN13" s="934"/>
      <c r="WDO13" s="934"/>
      <c r="WDP13" s="934"/>
      <c r="WDQ13" s="934"/>
      <c r="WDR13" s="934"/>
      <c r="WDS13" s="934"/>
      <c r="WDT13" s="934"/>
      <c r="WDU13" s="934"/>
      <c r="WDV13" s="934"/>
      <c r="WDW13" s="934"/>
      <c r="WDX13" s="934"/>
      <c r="WDY13" s="934"/>
      <c r="WDZ13" s="934"/>
      <c r="WEA13" s="934"/>
      <c r="WEB13" s="934"/>
      <c r="WEC13" s="934"/>
      <c r="WED13" s="934"/>
      <c r="WEE13" s="934"/>
      <c r="WEF13" s="934"/>
      <c r="WEG13" s="934"/>
      <c r="WEH13" s="934"/>
      <c r="WEI13" s="934"/>
      <c r="WEJ13" s="934"/>
      <c r="WEK13" s="934"/>
      <c r="WEL13" s="934"/>
      <c r="WEM13" s="934"/>
      <c r="WEN13" s="934"/>
      <c r="WEO13" s="934"/>
      <c r="WEP13" s="934"/>
      <c r="WEQ13" s="934"/>
      <c r="WER13" s="934"/>
      <c r="WES13" s="934"/>
      <c r="WET13" s="934"/>
      <c r="WEU13" s="934"/>
      <c r="WEV13" s="934"/>
      <c r="WEW13" s="934"/>
      <c r="WEX13" s="934"/>
      <c r="WEY13" s="934"/>
      <c r="WEZ13" s="934"/>
      <c r="WFA13" s="934"/>
      <c r="WFB13" s="934"/>
      <c r="WFC13" s="934"/>
      <c r="WFD13" s="934"/>
      <c r="WFE13" s="934"/>
      <c r="WFF13" s="934"/>
      <c r="WFG13" s="934"/>
      <c r="WFH13" s="934"/>
      <c r="WFI13" s="934"/>
      <c r="WFJ13" s="934"/>
      <c r="WFK13" s="934"/>
      <c r="WFL13" s="934"/>
      <c r="WFM13" s="934"/>
      <c r="WFN13" s="934"/>
      <c r="WFO13" s="934"/>
      <c r="WFP13" s="934"/>
      <c r="WFQ13" s="934"/>
      <c r="WFR13" s="934"/>
      <c r="WFS13" s="934"/>
      <c r="WFT13" s="934"/>
      <c r="WFU13" s="934"/>
      <c r="WFV13" s="934"/>
      <c r="WFW13" s="934"/>
      <c r="WFX13" s="934"/>
      <c r="WFY13" s="934"/>
      <c r="WFZ13" s="934"/>
      <c r="WGA13" s="934"/>
      <c r="WGB13" s="934"/>
      <c r="WGC13" s="934"/>
      <c r="WGD13" s="934"/>
      <c r="WGE13" s="934"/>
      <c r="WGF13" s="934"/>
      <c r="WGG13" s="934"/>
      <c r="WGH13" s="934"/>
      <c r="WGI13" s="934"/>
      <c r="WGJ13" s="934"/>
      <c r="WGK13" s="934"/>
      <c r="WGL13" s="934"/>
      <c r="WGM13" s="934"/>
      <c r="WGN13" s="934"/>
      <c r="WGO13" s="934"/>
      <c r="WGP13" s="934"/>
      <c r="WGQ13" s="934"/>
      <c r="WGR13" s="934"/>
      <c r="WGS13" s="934"/>
      <c r="WGT13" s="934"/>
      <c r="WGU13" s="934"/>
      <c r="WGV13" s="934"/>
      <c r="WGW13" s="934"/>
      <c r="WGX13" s="934"/>
      <c r="WGY13" s="934"/>
      <c r="WGZ13" s="934"/>
      <c r="WHA13" s="934"/>
      <c r="WHB13" s="934"/>
      <c r="WHC13" s="934"/>
      <c r="WHD13" s="934"/>
      <c r="WHE13" s="934"/>
      <c r="WHF13" s="934"/>
      <c r="WHG13" s="934"/>
      <c r="WHH13" s="934"/>
      <c r="WHI13" s="934"/>
      <c r="WHJ13" s="934"/>
      <c r="WHK13" s="934"/>
      <c r="WHL13" s="934"/>
      <c r="WHM13" s="934"/>
      <c r="WHN13" s="934"/>
      <c r="WHO13" s="934"/>
      <c r="WHP13" s="934"/>
      <c r="WHQ13" s="934"/>
      <c r="WHR13" s="934"/>
      <c r="WHS13" s="934"/>
      <c r="WHT13" s="934"/>
      <c r="WHU13" s="934"/>
      <c r="WHV13" s="934"/>
      <c r="WHW13" s="934"/>
      <c r="WHX13" s="934"/>
      <c r="WHY13" s="934"/>
      <c r="WHZ13" s="934"/>
      <c r="WIA13" s="934"/>
      <c r="WIB13" s="934"/>
      <c r="WIC13" s="934"/>
      <c r="WID13" s="934"/>
      <c r="WIE13" s="934"/>
      <c r="WIF13" s="934"/>
      <c r="WIG13" s="934"/>
      <c r="WIH13" s="934"/>
      <c r="WII13" s="934"/>
      <c r="WIJ13" s="934"/>
      <c r="WIK13" s="934"/>
      <c r="WIL13" s="934"/>
      <c r="WIM13" s="934"/>
      <c r="WIN13" s="934"/>
      <c r="WIO13" s="934"/>
      <c r="WIP13" s="934"/>
      <c r="WIQ13" s="934"/>
      <c r="WIR13" s="934"/>
      <c r="WIS13" s="934"/>
      <c r="WIT13" s="934"/>
      <c r="WIU13" s="934"/>
      <c r="WIV13" s="934"/>
      <c r="WIW13" s="934"/>
      <c r="WIX13" s="934"/>
      <c r="WIY13" s="934"/>
      <c r="WIZ13" s="934"/>
      <c r="WJA13" s="934"/>
      <c r="WJB13" s="934"/>
      <c r="WJC13" s="934"/>
      <c r="WJD13" s="934"/>
      <c r="WJE13" s="934"/>
      <c r="WJF13" s="934"/>
      <c r="WJG13" s="934"/>
      <c r="WJH13" s="934"/>
      <c r="WJI13" s="934"/>
      <c r="WJJ13" s="934"/>
      <c r="WJK13" s="934"/>
      <c r="WJL13" s="934"/>
      <c r="WJM13" s="934"/>
      <c r="WJN13" s="934"/>
      <c r="WJO13" s="934"/>
      <c r="WJP13" s="934"/>
      <c r="WJQ13" s="934"/>
      <c r="WJR13" s="934"/>
      <c r="WJS13" s="934"/>
      <c r="WJT13" s="934"/>
      <c r="WJU13" s="934"/>
      <c r="WJV13" s="934"/>
      <c r="WJW13" s="934"/>
      <c r="WJX13" s="934"/>
      <c r="WJY13" s="934"/>
      <c r="WJZ13" s="934"/>
      <c r="WKA13" s="934"/>
      <c r="WKB13" s="934"/>
      <c r="WKC13" s="934"/>
      <c r="WKD13" s="934"/>
      <c r="WKE13" s="934"/>
      <c r="WKF13" s="934"/>
      <c r="WKG13" s="934"/>
      <c r="WKH13" s="934"/>
      <c r="WKI13" s="934"/>
      <c r="WKJ13" s="934"/>
      <c r="WKK13" s="934"/>
      <c r="WKL13" s="934"/>
      <c r="WKM13" s="934"/>
      <c r="WKN13" s="934"/>
      <c r="WKO13" s="934"/>
      <c r="WKP13" s="934"/>
      <c r="WKQ13" s="934"/>
      <c r="WKR13" s="934"/>
      <c r="WKS13" s="934"/>
      <c r="WKT13" s="934"/>
      <c r="WKU13" s="934"/>
      <c r="WKV13" s="934"/>
      <c r="WKW13" s="934"/>
      <c r="WKX13" s="934"/>
      <c r="WKY13" s="934"/>
      <c r="WKZ13" s="934"/>
      <c r="WLA13" s="934"/>
      <c r="WLB13" s="934"/>
      <c r="WLC13" s="934"/>
      <c r="WLD13" s="934"/>
      <c r="WLE13" s="934"/>
      <c r="WLF13" s="934"/>
      <c r="WLG13" s="934"/>
      <c r="WLH13" s="934"/>
      <c r="WLI13" s="934"/>
      <c r="WLJ13" s="934"/>
      <c r="WLK13" s="934"/>
      <c r="WLL13" s="934"/>
      <c r="WLM13" s="934"/>
      <c r="WLN13" s="934"/>
      <c r="WLO13" s="934"/>
      <c r="WLP13" s="934"/>
      <c r="WLQ13" s="934"/>
      <c r="WLR13" s="934"/>
      <c r="WLS13" s="934"/>
      <c r="WLT13" s="934"/>
      <c r="WLU13" s="934"/>
      <c r="WLV13" s="934"/>
      <c r="WLW13" s="934"/>
      <c r="WLX13" s="934"/>
      <c r="WLY13" s="934"/>
      <c r="WLZ13" s="934"/>
      <c r="WMA13" s="934"/>
      <c r="WMB13" s="934"/>
      <c r="WMC13" s="934"/>
      <c r="WMD13" s="934"/>
      <c r="WME13" s="934"/>
      <c r="WMF13" s="934"/>
      <c r="WMG13" s="934"/>
      <c r="WMH13" s="934"/>
      <c r="WMI13" s="934"/>
      <c r="WMJ13" s="934"/>
      <c r="WMK13" s="934"/>
      <c r="WML13" s="934"/>
      <c r="WMM13" s="934"/>
      <c r="WMN13" s="934"/>
      <c r="WMO13" s="934"/>
      <c r="WMP13" s="934"/>
      <c r="WMQ13" s="934"/>
      <c r="WMR13" s="934"/>
      <c r="WMS13" s="934"/>
      <c r="WMT13" s="934"/>
      <c r="WMU13" s="934"/>
      <c r="WMV13" s="934"/>
      <c r="WMW13" s="934"/>
      <c r="WMX13" s="934"/>
      <c r="WMY13" s="934"/>
      <c r="WMZ13" s="934"/>
      <c r="WNA13" s="934"/>
      <c r="WNB13" s="934"/>
      <c r="WNC13" s="934"/>
      <c r="WND13" s="934"/>
      <c r="WNE13" s="934"/>
      <c r="WNF13" s="934"/>
      <c r="WNG13" s="934"/>
      <c r="WNH13" s="934"/>
      <c r="WNI13" s="934"/>
      <c r="WNJ13" s="934"/>
      <c r="WNK13" s="934"/>
      <c r="WNL13" s="934"/>
      <c r="WNM13" s="934"/>
      <c r="WNN13" s="934"/>
      <c r="WNO13" s="934"/>
      <c r="WNP13" s="934"/>
      <c r="WNQ13" s="934"/>
      <c r="WNR13" s="934"/>
      <c r="WNS13" s="934"/>
      <c r="WNT13" s="934"/>
      <c r="WNU13" s="934"/>
      <c r="WNV13" s="934"/>
      <c r="WNW13" s="934"/>
      <c r="WNX13" s="934"/>
      <c r="WNY13" s="934"/>
      <c r="WNZ13" s="934"/>
      <c r="WOA13" s="934"/>
      <c r="WOB13" s="934"/>
      <c r="WOC13" s="934"/>
      <c r="WOD13" s="934"/>
      <c r="WOE13" s="934"/>
      <c r="WOF13" s="934"/>
      <c r="WOG13" s="934"/>
      <c r="WOH13" s="934"/>
      <c r="WOI13" s="934"/>
      <c r="WOJ13" s="934"/>
      <c r="WOK13" s="934"/>
      <c r="WOL13" s="934"/>
      <c r="WOM13" s="934"/>
      <c r="WON13" s="934"/>
      <c r="WOO13" s="934"/>
      <c r="WOP13" s="934"/>
      <c r="WOQ13" s="934"/>
      <c r="WOR13" s="934"/>
      <c r="WOS13" s="934"/>
      <c r="WOT13" s="934"/>
      <c r="WOU13" s="934"/>
      <c r="WOV13" s="934"/>
      <c r="WOW13" s="934"/>
      <c r="WOX13" s="934"/>
      <c r="WOY13" s="934"/>
      <c r="WOZ13" s="934"/>
      <c r="WPA13" s="934"/>
      <c r="WPB13" s="934"/>
      <c r="WPC13" s="934"/>
      <c r="WPD13" s="934"/>
      <c r="WPE13" s="934"/>
      <c r="WPF13" s="934"/>
      <c r="WPG13" s="934"/>
      <c r="WPH13" s="934"/>
      <c r="WPI13" s="934"/>
      <c r="WPJ13" s="934"/>
      <c r="WPK13" s="934"/>
      <c r="WPL13" s="934"/>
      <c r="WPM13" s="934"/>
      <c r="WPN13" s="934"/>
      <c r="WPO13" s="934"/>
      <c r="WPP13" s="934"/>
      <c r="WPQ13" s="934"/>
      <c r="WPR13" s="934"/>
      <c r="WPS13" s="934"/>
      <c r="WPT13" s="934"/>
      <c r="WPU13" s="934"/>
      <c r="WPV13" s="934"/>
      <c r="WPW13" s="934"/>
      <c r="WPX13" s="934"/>
      <c r="WPY13" s="934"/>
      <c r="WPZ13" s="934"/>
      <c r="WQA13" s="934"/>
      <c r="WQB13" s="934"/>
      <c r="WQC13" s="934"/>
      <c r="WQD13" s="934"/>
      <c r="WQE13" s="934"/>
      <c r="WQF13" s="934"/>
      <c r="WQG13" s="934"/>
      <c r="WQH13" s="934"/>
      <c r="WQI13" s="934"/>
      <c r="WQJ13" s="934"/>
      <c r="WQK13" s="934"/>
      <c r="WQL13" s="934"/>
      <c r="WQM13" s="934"/>
      <c r="WQN13" s="934"/>
      <c r="WQO13" s="934"/>
      <c r="WQP13" s="934"/>
      <c r="WQQ13" s="934"/>
      <c r="WQR13" s="934"/>
      <c r="WQS13" s="934"/>
      <c r="WQT13" s="934"/>
      <c r="WQU13" s="934"/>
      <c r="WQV13" s="934"/>
      <c r="WQW13" s="934"/>
      <c r="WQX13" s="934"/>
      <c r="WQY13" s="934"/>
      <c r="WQZ13" s="934"/>
      <c r="WRA13" s="934"/>
      <c r="WRB13" s="934"/>
      <c r="WRC13" s="934"/>
      <c r="WRD13" s="934"/>
      <c r="WRE13" s="934"/>
      <c r="WRF13" s="934"/>
      <c r="WRG13" s="934"/>
      <c r="WRH13" s="934"/>
      <c r="WRI13" s="934"/>
      <c r="WRJ13" s="934"/>
      <c r="WRK13" s="934"/>
      <c r="WRL13" s="934"/>
      <c r="WRM13" s="934"/>
      <c r="WRN13" s="934"/>
      <c r="WRO13" s="934"/>
      <c r="WRP13" s="934"/>
      <c r="WRQ13" s="934"/>
      <c r="WRR13" s="934"/>
      <c r="WRS13" s="934"/>
      <c r="WRT13" s="934"/>
      <c r="WRU13" s="934"/>
      <c r="WRV13" s="934"/>
      <c r="WRW13" s="934"/>
      <c r="WRX13" s="934"/>
      <c r="WRY13" s="934"/>
      <c r="WRZ13" s="934"/>
      <c r="WSA13" s="934"/>
      <c r="WSB13" s="934"/>
      <c r="WSC13" s="934"/>
      <c r="WSD13" s="934"/>
      <c r="WSE13" s="934"/>
      <c r="WSF13" s="934"/>
      <c r="WSG13" s="934"/>
      <c r="WSH13" s="934"/>
      <c r="WSI13" s="934"/>
      <c r="WSJ13" s="934"/>
      <c r="WSK13" s="934"/>
      <c r="WSL13" s="934"/>
      <c r="WSM13" s="934"/>
      <c r="WSN13" s="934"/>
      <c r="WSO13" s="934"/>
      <c r="WSP13" s="934"/>
      <c r="WSQ13" s="934"/>
      <c r="WSR13" s="934"/>
      <c r="WSS13" s="934"/>
      <c r="WST13" s="934"/>
      <c r="WSU13" s="934"/>
      <c r="WSV13" s="934"/>
      <c r="WSW13" s="934"/>
      <c r="WSX13" s="934"/>
      <c r="WSY13" s="934"/>
      <c r="WSZ13" s="934"/>
      <c r="WTA13" s="934"/>
      <c r="WTB13" s="934"/>
      <c r="WTC13" s="934"/>
      <c r="WTD13" s="934"/>
      <c r="WTE13" s="934"/>
      <c r="WTF13" s="934"/>
      <c r="WTG13" s="934"/>
      <c r="WTH13" s="934"/>
      <c r="WTI13" s="934"/>
      <c r="WTJ13" s="934"/>
      <c r="WTK13" s="934"/>
      <c r="WTL13" s="934"/>
      <c r="WTM13" s="934"/>
      <c r="WTN13" s="934"/>
      <c r="WTO13" s="934"/>
      <c r="WTP13" s="934"/>
      <c r="WTQ13" s="934"/>
      <c r="WTR13" s="934"/>
      <c r="WTS13" s="934"/>
      <c r="WTT13" s="934"/>
      <c r="WTU13" s="934"/>
      <c r="WTV13" s="934"/>
      <c r="WTW13" s="934"/>
      <c r="WTX13" s="934"/>
      <c r="WTY13" s="934"/>
      <c r="WTZ13" s="934"/>
      <c r="WUA13" s="934"/>
      <c r="WUB13" s="934"/>
      <c r="WUC13" s="934"/>
      <c r="WUD13" s="934"/>
      <c r="WUE13" s="934"/>
      <c r="WUF13" s="934"/>
      <c r="WUG13" s="934"/>
      <c r="WUH13" s="934"/>
      <c r="WUI13" s="934"/>
      <c r="WUJ13" s="934"/>
      <c r="WUK13" s="934"/>
      <c r="WUL13" s="934"/>
      <c r="WUM13" s="934"/>
      <c r="WUN13" s="934"/>
      <c r="WUO13" s="934"/>
      <c r="WUP13" s="934"/>
      <c r="WUQ13" s="934"/>
      <c r="WUR13" s="934"/>
      <c r="WUS13" s="934"/>
      <c r="WUT13" s="934"/>
      <c r="WUU13" s="934"/>
      <c r="WUV13" s="934"/>
      <c r="WUW13" s="934"/>
      <c r="WUX13" s="934"/>
      <c r="WUY13" s="934"/>
      <c r="WUZ13" s="934"/>
      <c r="WVA13" s="934"/>
      <c r="WVB13" s="934"/>
      <c r="WVC13" s="934"/>
      <c r="WVD13" s="934"/>
      <c r="WVE13" s="934"/>
    </row>
    <row r="14" spans="1:16125" s="935" customFormat="1">
      <c r="A14" s="1025" t="s">
        <v>1011</v>
      </c>
      <c r="B14" s="1026" t="s">
        <v>143</v>
      </c>
      <c r="C14" s="1027" t="s">
        <v>261</v>
      </c>
      <c r="D14" s="1027" t="s">
        <v>262</v>
      </c>
      <c r="E14" s="1028">
        <v>42461</v>
      </c>
      <c r="F14" s="1029">
        <v>42643</v>
      </c>
      <c r="G14" s="1030" t="s">
        <v>1013</v>
      </c>
      <c r="H14" s="1031">
        <v>381010.82</v>
      </c>
      <c r="I14" s="1032"/>
      <c r="J14" s="1032"/>
      <c r="K14" s="1033">
        <v>0</v>
      </c>
      <c r="L14" s="983">
        <v>74273.23000000001</v>
      </c>
      <c r="M14" s="985">
        <f t="shared" si="4"/>
        <v>306737.58999999997</v>
      </c>
      <c r="N14" s="1034"/>
      <c r="O14" s="1032">
        <v>39604.81</v>
      </c>
      <c r="P14" s="1044">
        <v>44648.63</v>
      </c>
      <c r="Q14" s="1044">
        <v>148338.99</v>
      </c>
      <c r="R14" s="1045"/>
      <c r="S14" s="1045">
        <v>0</v>
      </c>
      <c r="T14" s="1045">
        <v>0</v>
      </c>
      <c r="U14" s="987">
        <f t="shared" si="0"/>
        <v>232592.43</v>
      </c>
      <c r="V14" s="973">
        <f t="shared" si="1"/>
        <v>306865.66000000003</v>
      </c>
      <c r="W14" s="989">
        <f t="shared" si="2"/>
        <v>74145.159999999974</v>
      </c>
      <c r="X14" s="1000"/>
      <c r="Y14" s="991">
        <f t="shared" si="5"/>
        <v>6</v>
      </c>
      <c r="Z14" s="991">
        <f t="shared" si="3"/>
        <v>9</v>
      </c>
      <c r="AA14" s="992">
        <f t="shared" si="6"/>
        <v>1.5</v>
      </c>
      <c r="AB14" s="993">
        <f t="shared" si="7"/>
        <v>0.80539880730946178</v>
      </c>
      <c r="AC14" s="1046" t="s">
        <v>1014</v>
      </c>
      <c r="AD14" s="934"/>
      <c r="AE14" s="934"/>
      <c r="AF14" s="934"/>
      <c r="AG14" s="995"/>
      <c r="AH14" s="934"/>
      <c r="AI14" s="934"/>
      <c r="AJ14" s="934"/>
      <c r="AK14" s="934"/>
      <c r="AL14" s="934"/>
      <c r="AM14" s="934"/>
      <c r="AN14" s="934"/>
      <c r="AO14" s="934"/>
      <c r="AP14" s="934"/>
      <c r="AQ14" s="934"/>
      <c r="AR14" s="934"/>
      <c r="AS14" s="934"/>
      <c r="AT14" s="934"/>
      <c r="AU14" s="934"/>
      <c r="AV14" s="934"/>
      <c r="AW14" s="934"/>
      <c r="AX14" s="934"/>
      <c r="AY14" s="934"/>
      <c r="AZ14" s="934"/>
      <c r="BA14" s="934"/>
      <c r="BB14" s="934"/>
      <c r="BC14" s="934"/>
      <c r="BD14" s="934"/>
      <c r="BE14" s="934"/>
      <c r="BF14" s="934"/>
      <c r="BG14" s="934"/>
      <c r="BH14" s="934"/>
      <c r="BI14" s="934"/>
      <c r="BJ14" s="934"/>
      <c r="BK14" s="934"/>
      <c r="BL14" s="934"/>
      <c r="BM14" s="934"/>
      <c r="BN14" s="934"/>
      <c r="BO14" s="934"/>
      <c r="BP14" s="934"/>
      <c r="BQ14" s="934"/>
      <c r="BR14" s="934"/>
      <c r="BS14" s="934"/>
      <c r="BT14" s="934"/>
      <c r="BU14" s="934"/>
      <c r="BV14" s="934"/>
      <c r="BW14" s="934"/>
      <c r="BX14" s="934"/>
      <c r="BY14" s="934"/>
      <c r="BZ14" s="934"/>
      <c r="CA14" s="934"/>
      <c r="CB14" s="934"/>
      <c r="CC14" s="934"/>
      <c r="CD14" s="934"/>
      <c r="CE14" s="934"/>
      <c r="CF14" s="934"/>
      <c r="CG14" s="934"/>
      <c r="CH14" s="934"/>
      <c r="CI14" s="934"/>
      <c r="CJ14" s="934"/>
      <c r="CK14" s="934"/>
      <c r="CL14" s="934"/>
      <c r="CM14" s="934"/>
      <c r="CN14" s="934"/>
      <c r="CO14" s="934"/>
      <c r="CP14" s="934"/>
      <c r="CQ14" s="934"/>
      <c r="CR14" s="934"/>
      <c r="CS14" s="934"/>
      <c r="CT14" s="934"/>
      <c r="CU14" s="934"/>
      <c r="CV14" s="934"/>
      <c r="CW14" s="934"/>
      <c r="CX14" s="934"/>
      <c r="CY14" s="934"/>
      <c r="CZ14" s="934"/>
      <c r="DA14" s="934"/>
      <c r="DB14" s="934"/>
      <c r="DC14" s="934"/>
      <c r="DD14" s="934"/>
      <c r="DE14" s="934"/>
      <c r="DF14" s="934"/>
      <c r="DG14" s="934"/>
      <c r="DH14" s="934"/>
      <c r="DI14" s="934"/>
      <c r="DJ14" s="934"/>
      <c r="DK14" s="934"/>
      <c r="DL14" s="934"/>
      <c r="DM14" s="934"/>
      <c r="DN14" s="934"/>
      <c r="DO14" s="934"/>
      <c r="DP14" s="934"/>
      <c r="DQ14" s="934"/>
      <c r="DR14" s="934"/>
      <c r="DS14" s="934"/>
      <c r="DT14" s="934"/>
      <c r="DU14" s="934"/>
      <c r="DV14" s="934"/>
      <c r="DW14" s="934"/>
      <c r="DX14" s="934"/>
      <c r="DY14" s="934"/>
      <c r="DZ14" s="934"/>
      <c r="EA14" s="934"/>
      <c r="EB14" s="934"/>
      <c r="EC14" s="934"/>
      <c r="ED14" s="934"/>
      <c r="EE14" s="934"/>
      <c r="EF14" s="934"/>
      <c r="EG14" s="934"/>
      <c r="EH14" s="934"/>
      <c r="EI14" s="934"/>
      <c r="EJ14" s="934"/>
      <c r="EK14" s="934"/>
      <c r="EL14" s="934"/>
      <c r="EM14" s="934"/>
      <c r="EN14" s="934"/>
      <c r="EO14" s="934"/>
      <c r="EP14" s="934"/>
      <c r="EQ14" s="934"/>
      <c r="ER14" s="934"/>
      <c r="ES14" s="934"/>
      <c r="ET14" s="934"/>
      <c r="EU14" s="934"/>
      <c r="EV14" s="934"/>
      <c r="EW14" s="934"/>
      <c r="EX14" s="934"/>
      <c r="EY14" s="934"/>
      <c r="EZ14" s="934"/>
      <c r="FA14" s="934"/>
      <c r="FB14" s="934"/>
      <c r="FC14" s="934"/>
      <c r="FD14" s="934"/>
      <c r="FE14" s="934"/>
      <c r="FF14" s="934"/>
      <c r="FG14" s="934"/>
      <c r="FH14" s="934"/>
      <c r="FI14" s="934"/>
      <c r="FJ14" s="934"/>
      <c r="FK14" s="934"/>
      <c r="FL14" s="934"/>
      <c r="FM14" s="934"/>
      <c r="FN14" s="934"/>
      <c r="FO14" s="934"/>
      <c r="FP14" s="934"/>
      <c r="FQ14" s="934"/>
      <c r="FR14" s="934"/>
      <c r="FS14" s="934"/>
      <c r="FT14" s="934"/>
      <c r="FU14" s="934"/>
      <c r="FV14" s="934"/>
      <c r="FW14" s="934"/>
      <c r="FX14" s="934"/>
      <c r="FY14" s="934"/>
      <c r="FZ14" s="934"/>
      <c r="GA14" s="934"/>
      <c r="GB14" s="934"/>
      <c r="GC14" s="934"/>
      <c r="GD14" s="934"/>
      <c r="GE14" s="934"/>
      <c r="GF14" s="934"/>
      <c r="GG14" s="934"/>
      <c r="GH14" s="934"/>
      <c r="GI14" s="934"/>
      <c r="GJ14" s="934"/>
      <c r="GK14" s="934"/>
      <c r="GL14" s="934"/>
      <c r="GM14" s="934"/>
      <c r="GN14" s="934"/>
      <c r="GO14" s="934"/>
      <c r="GP14" s="934"/>
      <c r="GQ14" s="934"/>
      <c r="GR14" s="934"/>
      <c r="GS14" s="934"/>
      <c r="GT14" s="934"/>
      <c r="GU14" s="934"/>
      <c r="GV14" s="934"/>
      <c r="GW14" s="934"/>
      <c r="GX14" s="934"/>
      <c r="GY14" s="934"/>
      <c r="GZ14" s="934"/>
      <c r="HA14" s="934"/>
      <c r="HB14" s="934"/>
      <c r="HC14" s="934"/>
      <c r="HD14" s="934"/>
      <c r="HE14" s="934"/>
      <c r="HF14" s="934"/>
      <c r="HG14" s="934"/>
      <c r="HH14" s="934"/>
      <c r="HI14" s="934"/>
      <c r="HJ14" s="934"/>
      <c r="HK14" s="934"/>
      <c r="HL14" s="934"/>
      <c r="HM14" s="934"/>
      <c r="HN14" s="934"/>
      <c r="HO14" s="934"/>
      <c r="HP14" s="934"/>
      <c r="HQ14" s="934"/>
      <c r="HR14" s="934"/>
      <c r="HS14" s="934"/>
      <c r="HT14" s="934"/>
      <c r="HU14" s="934"/>
      <c r="HV14" s="934"/>
      <c r="HW14" s="934"/>
      <c r="HX14" s="934"/>
      <c r="HY14" s="934"/>
      <c r="HZ14" s="934"/>
      <c r="IA14" s="934"/>
      <c r="IB14" s="934"/>
      <c r="IC14" s="934"/>
      <c r="ID14" s="934"/>
      <c r="IE14" s="934"/>
      <c r="IF14" s="934"/>
      <c r="IG14" s="934"/>
      <c r="IH14" s="934"/>
      <c r="II14" s="934"/>
      <c r="IJ14" s="934"/>
      <c r="IK14" s="934"/>
      <c r="IL14" s="934"/>
      <c r="IM14" s="934"/>
      <c r="IN14" s="934"/>
      <c r="IO14" s="934"/>
      <c r="IP14" s="934"/>
      <c r="IQ14" s="934"/>
      <c r="IR14" s="934"/>
      <c r="IS14" s="934"/>
      <c r="IT14" s="934"/>
      <c r="IU14" s="934"/>
      <c r="IV14" s="934"/>
      <c r="IW14" s="934"/>
      <c r="IX14" s="934"/>
      <c r="IY14" s="934"/>
      <c r="IZ14" s="934"/>
      <c r="JA14" s="934"/>
      <c r="JB14" s="934"/>
      <c r="JC14" s="934"/>
      <c r="JD14" s="934"/>
      <c r="JE14" s="934"/>
      <c r="JF14" s="934"/>
      <c r="JG14" s="934"/>
      <c r="JH14" s="934"/>
      <c r="JI14" s="934"/>
      <c r="JJ14" s="934"/>
      <c r="JK14" s="934"/>
      <c r="JL14" s="934"/>
      <c r="JM14" s="934"/>
      <c r="JN14" s="934"/>
      <c r="JO14" s="934"/>
      <c r="JP14" s="934"/>
      <c r="JQ14" s="934"/>
      <c r="JR14" s="934"/>
      <c r="JS14" s="934"/>
      <c r="JT14" s="934"/>
      <c r="JU14" s="934"/>
      <c r="JV14" s="934"/>
      <c r="JW14" s="934"/>
      <c r="JX14" s="934"/>
      <c r="JY14" s="934"/>
      <c r="JZ14" s="934"/>
      <c r="KA14" s="934"/>
      <c r="KB14" s="934"/>
      <c r="KC14" s="934"/>
      <c r="KD14" s="934"/>
      <c r="KE14" s="934"/>
      <c r="KF14" s="934"/>
      <c r="KG14" s="934"/>
      <c r="KH14" s="934"/>
      <c r="KI14" s="934"/>
      <c r="KJ14" s="934"/>
      <c r="KK14" s="934"/>
      <c r="KL14" s="934"/>
      <c r="KM14" s="934"/>
      <c r="KN14" s="934"/>
      <c r="KO14" s="934"/>
      <c r="KP14" s="934"/>
      <c r="KQ14" s="934"/>
      <c r="KR14" s="934"/>
      <c r="KS14" s="934"/>
      <c r="KT14" s="934"/>
      <c r="KU14" s="934"/>
      <c r="KV14" s="934"/>
      <c r="KW14" s="934"/>
      <c r="KX14" s="934"/>
      <c r="KY14" s="934"/>
      <c r="KZ14" s="934"/>
      <c r="LA14" s="934"/>
      <c r="LB14" s="934"/>
      <c r="LC14" s="934"/>
      <c r="LD14" s="934"/>
      <c r="LE14" s="934"/>
      <c r="LF14" s="934"/>
      <c r="LG14" s="934"/>
      <c r="LH14" s="934"/>
      <c r="LI14" s="934"/>
      <c r="LJ14" s="934"/>
      <c r="LK14" s="934"/>
      <c r="LL14" s="934"/>
      <c r="LM14" s="934"/>
      <c r="LN14" s="934"/>
      <c r="LO14" s="934"/>
      <c r="LP14" s="934"/>
      <c r="LQ14" s="934"/>
      <c r="LR14" s="934"/>
      <c r="LS14" s="934"/>
      <c r="LT14" s="934"/>
      <c r="LU14" s="934"/>
      <c r="LV14" s="934"/>
      <c r="LW14" s="934"/>
      <c r="LX14" s="934"/>
      <c r="LY14" s="934"/>
      <c r="LZ14" s="934"/>
      <c r="MA14" s="934"/>
      <c r="MB14" s="934"/>
      <c r="MC14" s="934"/>
      <c r="MD14" s="934"/>
      <c r="ME14" s="934"/>
      <c r="MF14" s="934"/>
      <c r="MG14" s="934"/>
      <c r="MH14" s="934"/>
      <c r="MI14" s="934"/>
      <c r="MJ14" s="934"/>
      <c r="MK14" s="934"/>
      <c r="ML14" s="934"/>
      <c r="MM14" s="934"/>
      <c r="MN14" s="934"/>
      <c r="MO14" s="934"/>
      <c r="MP14" s="934"/>
      <c r="MQ14" s="934"/>
      <c r="MR14" s="934"/>
      <c r="MS14" s="934"/>
      <c r="MT14" s="934"/>
      <c r="MU14" s="934"/>
      <c r="MV14" s="934"/>
      <c r="MW14" s="934"/>
      <c r="MX14" s="934"/>
      <c r="MY14" s="934"/>
      <c r="MZ14" s="934"/>
      <c r="NA14" s="934"/>
      <c r="NB14" s="934"/>
      <c r="NC14" s="934"/>
      <c r="ND14" s="934"/>
      <c r="NE14" s="934"/>
      <c r="NF14" s="934"/>
      <c r="NG14" s="934"/>
      <c r="NH14" s="934"/>
      <c r="NI14" s="934"/>
      <c r="NJ14" s="934"/>
      <c r="NK14" s="934"/>
      <c r="NL14" s="934"/>
      <c r="NM14" s="934"/>
      <c r="NN14" s="934"/>
      <c r="NO14" s="934"/>
      <c r="NP14" s="934"/>
      <c r="NQ14" s="934"/>
      <c r="NR14" s="934"/>
      <c r="NS14" s="934"/>
      <c r="NT14" s="934"/>
      <c r="NU14" s="934"/>
      <c r="NV14" s="934"/>
      <c r="NW14" s="934"/>
      <c r="NX14" s="934"/>
      <c r="NY14" s="934"/>
      <c r="NZ14" s="934"/>
      <c r="OA14" s="934"/>
      <c r="OB14" s="934"/>
      <c r="OC14" s="934"/>
      <c r="OD14" s="934"/>
      <c r="OE14" s="934"/>
      <c r="OF14" s="934"/>
      <c r="OG14" s="934"/>
      <c r="OH14" s="934"/>
      <c r="OI14" s="934"/>
      <c r="OJ14" s="934"/>
      <c r="OK14" s="934"/>
      <c r="OL14" s="934"/>
      <c r="OM14" s="934"/>
      <c r="ON14" s="934"/>
      <c r="OO14" s="934"/>
      <c r="OP14" s="934"/>
      <c r="OQ14" s="934"/>
      <c r="OR14" s="934"/>
      <c r="OS14" s="934"/>
      <c r="OT14" s="934"/>
      <c r="OU14" s="934"/>
      <c r="OV14" s="934"/>
      <c r="OW14" s="934"/>
      <c r="OX14" s="934"/>
      <c r="OY14" s="934"/>
      <c r="OZ14" s="934"/>
      <c r="PA14" s="934"/>
      <c r="PB14" s="934"/>
      <c r="PC14" s="934"/>
      <c r="PD14" s="934"/>
      <c r="PE14" s="934"/>
      <c r="PF14" s="934"/>
      <c r="PG14" s="934"/>
      <c r="PH14" s="934"/>
      <c r="PI14" s="934"/>
      <c r="PJ14" s="934"/>
      <c r="PK14" s="934"/>
      <c r="PL14" s="934"/>
      <c r="PM14" s="934"/>
      <c r="PN14" s="934"/>
      <c r="PO14" s="934"/>
      <c r="PP14" s="934"/>
      <c r="PQ14" s="934"/>
      <c r="PR14" s="934"/>
      <c r="PS14" s="934"/>
      <c r="PT14" s="934"/>
      <c r="PU14" s="934"/>
      <c r="PV14" s="934"/>
      <c r="PW14" s="934"/>
      <c r="PX14" s="934"/>
      <c r="PY14" s="934"/>
      <c r="PZ14" s="934"/>
      <c r="QA14" s="934"/>
      <c r="QB14" s="934"/>
      <c r="QC14" s="934"/>
      <c r="QD14" s="934"/>
      <c r="QE14" s="934"/>
      <c r="QF14" s="934"/>
      <c r="QG14" s="934"/>
      <c r="QH14" s="934"/>
      <c r="QI14" s="934"/>
      <c r="QJ14" s="934"/>
      <c r="QK14" s="934"/>
      <c r="QL14" s="934"/>
      <c r="QM14" s="934"/>
      <c r="QN14" s="934"/>
      <c r="QO14" s="934"/>
      <c r="QP14" s="934"/>
      <c r="QQ14" s="934"/>
      <c r="QR14" s="934"/>
      <c r="QS14" s="934"/>
      <c r="QT14" s="934"/>
      <c r="QU14" s="934"/>
      <c r="QV14" s="934"/>
      <c r="QW14" s="934"/>
      <c r="QX14" s="934"/>
      <c r="QY14" s="934"/>
      <c r="QZ14" s="934"/>
      <c r="RA14" s="934"/>
      <c r="RB14" s="934"/>
      <c r="RC14" s="934"/>
      <c r="RD14" s="934"/>
      <c r="RE14" s="934"/>
      <c r="RF14" s="934"/>
      <c r="RG14" s="934"/>
      <c r="RH14" s="934"/>
      <c r="RI14" s="934"/>
      <c r="RJ14" s="934"/>
      <c r="RK14" s="934"/>
      <c r="RL14" s="934"/>
      <c r="RM14" s="934"/>
      <c r="RN14" s="934"/>
      <c r="RO14" s="934"/>
      <c r="RP14" s="934"/>
      <c r="RQ14" s="934"/>
      <c r="RR14" s="934"/>
      <c r="RS14" s="934"/>
      <c r="RT14" s="934"/>
      <c r="RU14" s="934"/>
      <c r="RV14" s="934"/>
      <c r="RW14" s="934"/>
      <c r="RX14" s="934"/>
      <c r="RY14" s="934"/>
      <c r="RZ14" s="934"/>
      <c r="SA14" s="934"/>
      <c r="SB14" s="934"/>
      <c r="SC14" s="934"/>
      <c r="SD14" s="934"/>
      <c r="SE14" s="934"/>
      <c r="SF14" s="934"/>
      <c r="SG14" s="934"/>
      <c r="SH14" s="934"/>
      <c r="SI14" s="934"/>
      <c r="SJ14" s="934"/>
      <c r="SK14" s="934"/>
      <c r="SL14" s="934"/>
      <c r="SM14" s="934"/>
      <c r="SN14" s="934"/>
      <c r="SO14" s="934"/>
      <c r="SP14" s="934"/>
      <c r="SQ14" s="934"/>
      <c r="SR14" s="934"/>
      <c r="SS14" s="934"/>
      <c r="ST14" s="934"/>
      <c r="SU14" s="934"/>
      <c r="SV14" s="934"/>
      <c r="SW14" s="934"/>
      <c r="SX14" s="934"/>
      <c r="SY14" s="934"/>
      <c r="SZ14" s="934"/>
      <c r="TA14" s="934"/>
      <c r="TB14" s="934"/>
      <c r="TC14" s="934"/>
      <c r="TD14" s="934"/>
      <c r="TE14" s="934"/>
      <c r="TF14" s="934"/>
      <c r="TG14" s="934"/>
      <c r="TH14" s="934"/>
      <c r="TI14" s="934"/>
      <c r="TJ14" s="934"/>
      <c r="TK14" s="934"/>
      <c r="TL14" s="934"/>
      <c r="TM14" s="934"/>
      <c r="TN14" s="934"/>
      <c r="TO14" s="934"/>
      <c r="TP14" s="934"/>
      <c r="TQ14" s="934"/>
      <c r="TR14" s="934"/>
      <c r="TS14" s="934"/>
      <c r="TT14" s="934"/>
      <c r="TU14" s="934"/>
      <c r="TV14" s="934"/>
      <c r="TW14" s="934"/>
      <c r="TX14" s="934"/>
      <c r="TY14" s="934"/>
      <c r="TZ14" s="934"/>
      <c r="UA14" s="934"/>
      <c r="UB14" s="934"/>
      <c r="UC14" s="934"/>
      <c r="UD14" s="934"/>
      <c r="UE14" s="934"/>
      <c r="UF14" s="934"/>
      <c r="UG14" s="934"/>
      <c r="UH14" s="934"/>
      <c r="UI14" s="934"/>
      <c r="UJ14" s="934"/>
      <c r="UK14" s="934"/>
      <c r="UL14" s="934"/>
      <c r="UM14" s="934"/>
      <c r="UN14" s="934"/>
      <c r="UO14" s="934"/>
      <c r="UP14" s="934"/>
      <c r="UQ14" s="934"/>
      <c r="UR14" s="934"/>
      <c r="US14" s="934"/>
      <c r="UT14" s="934"/>
      <c r="UU14" s="934"/>
      <c r="UV14" s="934"/>
      <c r="UW14" s="934"/>
      <c r="UX14" s="934"/>
      <c r="UY14" s="934"/>
      <c r="UZ14" s="934"/>
      <c r="VA14" s="934"/>
      <c r="VB14" s="934"/>
      <c r="VC14" s="934"/>
      <c r="VD14" s="934"/>
      <c r="VE14" s="934"/>
      <c r="VF14" s="934"/>
      <c r="VG14" s="934"/>
      <c r="VH14" s="934"/>
      <c r="VI14" s="934"/>
      <c r="VJ14" s="934"/>
      <c r="VK14" s="934"/>
      <c r="VL14" s="934"/>
      <c r="VM14" s="934"/>
      <c r="VN14" s="934"/>
      <c r="VO14" s="934"/>
      <c r="VP14" s="934"/>
      <c r="VQ14" s="934"/>
      <c r="VR14" s="934"/>
      <c r="VS14" s="934"/>
      <c r="VT14" s="934"/>
      <c r="VU14" s="934"/>
      <c r="VV14" s="934"/>
      <c r="VW14" s="934"/>
      <c r="VX14" s="934"/>
      <c r="VY14" s="934"/>
      <c r="VZ14" s="934"/>
      <c r="WA14" s="934"/>
      <c r="WB14" s="934"/>
      <c r="WC14" s="934"/>
      <c r="WD14" s="934"/>
      <c r="WE14" s="934"/>
      <c r="WF14" s="934"/>
      <c r="WG14" s="934"/>
      <c r="WH14" s="934"/>
      <c r="WI14" s="934"/>
      <c r="WJ14" s="934"/>
      <c r="WK14" s="934"/>
      <c r="WL14" s="934"/>
      <c r="WM14" s="934"/>
      <c r="WN14" s="934"/>
      <c r="WO14" s="934"/>
      <c r="WP14" s="934"/>
      <c r="WQ14" s="934"/>
      <c r="WR14" s="934"/>
      <c r="WS14" s="934"/>
      <c r="WT14" s="934"/>
      <c r="WU14" s="934"/>
      <c r="WV14" s="934"/>
      <c r="WW14" s="934"/>
      <c r="WX14" s="934"/>
      <c r="WY14" s="934"/>
      <c r="WZ14" s="934"/>
      <c r="XA14" s="934"/>
      <c r="XB14" s="934"/>
      <c r="XC14" s="934"/>
      <c r="XD14" s="934"/>
      <c r="XE14" s="934"/>
      <c r="XF14" s="934"/>
      <c r="XG14" s="934"/>
      <c r="XH14" s="934"/>
      <c r="XI14" s="934"/>
      <c r="XJ14" s="934"/>
      <c r="XK14" s="934"/>
      <c r="XL14" s="934"/>
      <c r="XM14" s="934"/>
      <c r="XN14" s="934"/>
      <c r="XO14" s="934"/>
      <c r="XP14" s="934"/>
      <c r="XQ14" s="934"/>
      <c r="XR14" s="934"/>
      <c r="XS14" s="934"/>
      <c r="XT14" s="934"/>
      <c r="XU14" s="934"/>
      <c r="XV14" s="934"/>
      <c r="XW14" s="934"/>
      <c r="XX14" s="934"/>
      <c r="XY14" s="934"/>
      <c r="XZ14" s="934"/>
      <c r="YA14" s="934"/>
      <c r="YB14" s="934"/>
      <c r="YC14" s="934"/>
      <c r="YD14" s="934"/>
      <c r="YE14" s="934"/>
      <c r="YF14" s="934"/>
      <c r="YG14" s="934"/>
      <c r="YH14" s="934"/>
      <c r="YI14" s="934"/>
      <c r="YJ14" s="934"/>
      <c r="YK14" s="934"/>
      <c r="YL14" s="934"/>
      <c r="YM14" s="934"/>
      <c r="YN14" s="934"/>
      <c r="YO14" s="934"/>
      <c r="YP14" s="934"/>
      <c r="YQ14" s="934"/>
      <c r="YR14" s="934"/>
      <c r="YS14" s="934"/>
      <c r="YT14" s="934"/>
      <c r="YU14" s="934"/>
      <c r="YV14" s="934"/>
      <c r="YW14" s="934"/>
      <c r="YX14" s="934"/>
      <c r="YY14" s="934"/>
      <c r="YZ14" s="934"/>
      <c r="ZA14" s="934"/>
      <c r="ZB14" s="934"/>
      <c r="ZC14" s="934"/>
      <c r="ZD14" s="934"/>
      <c r="ZE14" s="934"/>
      <c r="ZF14" s="934"/>
      <c r="ZG14" s="934"/>
      <c r="ZH14" s="934"/>
      <c r="ZI14" s="934"/>
      <c r="ZJ14" s="934"/>
      <c r="ZK14" s="934"/>
      <c r="ZL14" s="934"/>
      <c r="ZM14" s="934"/>
      <c r="ZN14" s="934"/>
      <c r="ZO14" s="934"/>
      <c r="ZP14" s="934"/>
      <c r="ZQ14" s="934"/>
      <c r="ZR14" s="934"/>
      <c r="ZS14" s="934"/>
      <c r="ZT14" s="934"/>
      <c r="ZU14" s="934"/>
      <c r="ZV14" s="934"/>
      <c r="ZW14" s="934"/>
      <c r="ZX14" s="934"/>
      <c r="ZY14" s="934"/>
      <c r="ZZ14" s="934"/>
      <c r="AAA14" s="934"/>
      <c r="AAB14" s="934"/>
      <c r="AAC14" s="934"/>
      <c r="AAD14" s="934"/>
      <c r="AAE14" s="934"/>
      <c r="AAF14" s="934"/>
      <c r="AAG14" s="934"/>
      <c r="AAH14" s="934"/>
      <c r="AAI14" s="934"/>
      <c r="AAJ14" s="934"/>
      <c r="AAK14" s="934"/>
      <c r="AAL14" s="934"/>
      <c r="AAM14" s="934"/>
      <c r="AAN14" s="934"/>
      <c r="AAO14" s="934"/>
      <c r="AAP14" s="934"/>
      <c r="AAQ14" s="934"/>
      <c r="AAR14" s="934"/>
      <c r="AAS14" s="934"/>
      <c r="AAT14" s="934"/>
      <c r="AAU14" s="934"/>
      <c r="AAV14" s="934"/>
      <c r="AAW14" s="934"/>
      <c r="AAX14" s="934"/>
      <c r="AAY14" s="934"/>
      <c r="AAZ14" s="934"/>
      <c r="ABA14" s="934"/>
      <c r="ABB14" s="934"/>
      <c r="ABC14" s="934"/>
      <c r="ABD14" s="934"/>
      <c r="ABE14" s="934"/>
      <c r="ABF14" s="934"/>
      <c r="ABG14" s="934"/>
      <c r="ABH14" s="934"/>
      <c r="ABI14" s="934"/>
      <c r="ABJ14" s="934"/>
      <c r="ABK14" s="934"/>
      <c r="ABL14" s="934"/>
      <c r="ABM14" s="934"/>
      <c r="ABN14" s="934"/>
      <c r="ABO14" s="934"/>
      <c r="ABP14" s="934"/>
      <c r="ABQ14" s="934"/>
      <c r="ABR14" s="934"/>
      <c r="ABS14" s="934"/>
      <c r="ABT14" s="934"/>
      <c r="ABU14" s="934"/>
      <c r="ABV14" s="934"/>
      <c r="ABW14" s="934"/>
      <c r="ABX14" s="934"/>
      <c r="ABY14" s="934"/>
      <c r="ABZ14" s="934"/>
      <c r="ACA14" s="934"/>
      <c r="ACB14" s="934"/>
      <c r="ACC14" s="934"/>
      <c r="ACD14" s="934"/>
      <c r="ACE14" s="934"/>
      <c r="ACF14" s="934"/>
      <c r="ACG14" s="934"/>
      <c r="ACH14" s="934"/>
      <c r="ACI14" s="934"/>
      <c r="ACJ14" s="934"/>
      <c r="ACK14" s="934"/>
      <c r="ACL14" s="934"/>
      <c r="ACM14" s="934"/>
      <c r="ACN14" s="934"/>
      <c r="ACO14" s="934"/>
      <c r="ACP14" s="934"/>
      <c r="ACQ14" s="934"/>
      <c r="ACR14" s="934"/>
      <c r="ACS14" s="934"/>
      <c r="ACT14" s="934"/>
      <c r="ACU14" s="934"/>
      <c r="ACV14" s="934"/>
      <c r="ACW14" s="934"/>
      <c r="ACX14" s="934"/>
      <c r="ACY14" s="934"/>
      <c r="ACZ14" s="934"/>
      <c r="ADA14" s="934"/>
      <c r="ADB14" s="934"/>
      <c r="ADC14" s="934"/>
      <c r="ADD14" s="934"/>
      <c r="ADE14" s="934"/>
      <c r="ADF14" s="934"/>
      <c r="ADG14" s="934"/>
      <c r="ADH14" s="934"/>
      <c r="ADI14" s="934"/>
      <c r="ADJ14" s="934"/>
      <c r="ADK14" s="934"/>
      <c r="ADL14" s="934"/>
      <c r="ADM14" s="934"/>
      <c r="ADN14" s="934"/>
      <c r="ADO14" s="934"/>
      <c r="ADP14" s="934"/>
      <c r="ADQ14" s="934"/>
      <c r="ADR14" s="934"/>
      <c r="ADS14" s="934"/>
      <c r="ADT14" s="934"/>
      <c r="ADU14" s="934"/>
      <c r="ADV14" s="934"/>
      <c r="ADW14" s="934"/>
      <c r="ADX14" s="934"/>
      <c r="ADY14" s="934"/>
      <c r="ADZ14" s="934"/>
      <c r="AEA14" s="934"/>
      <c r="AEB14" s="934"/>
      <c r="AEC14" s="934"/>
      <c r="AED14" s="934"/>
      <c r="AEE14" s="934"/>
      <c r="AEF14" s="934"/>
      <c r="AEG14" s="934"/>
      <c r="AEH14" s="934"/>
      <c r="AEI14" s="934"/>
      <c r="AEJ14" s="934"/>
      <c r="AEK14" s="934"/>
      <c r="AEL14" s="934"/>
      <c r="AEM14" s="934"/>
      <c r="AEN14" s="934"/>
      <c r="AEO14" s="934"/>
      <c r="AEP14" s="934"/>
      <c r="AEQ14" s="934"/>
      <c r="AER14" s="934"/>
      <c r="AES14" s="934"/>
      <c r="AET14" s="934"/>
      <c r="AEU14" s="934"/>
      <c r="AEV14" s="934"/>
      <c r="AEW14" s="934"/>
      <c r="AEX14" s="934"/>
      <c r="AEY14" s="934"/>
      <c r="AEZ14" s="934"/>
      <c r="AFA14" s="934"/>
      <c r="AFB14" s="934"/>
      <c r="AFC14" s="934"/>
      <c r="AFD14" s="934"/>
      <c r="AFE14" s="934"/>
      <c r="AFF14" s="934"/>
      <c r="AFG14" s="934"/>
      <c r="AFH14" s="934"/>
      <c r="AFI14" s="934"/>
      <c r="AFJ14" s="934"/>
      <c r="AFK14" s="934"/>
      <c r="AFL14" s="934"/>
      <c r="AFM14" s="934"/>
      <c r="AFN14" s="934"/>
      <c r="AFO14" s="934"/>
      <c r="AFP14" s="934"/>
      <c r="AFQ14" s="934"/>
      <c r="AFR14" s="934"/>
      <c r="AFS14" s="934"/>
      <c r="AFT14" s="934"/>
      <c r="AFU14" s="934"/>
      <c r="AFV14" s="934"/>
      <c r="AFW14" s="934"/>
      <c r="AFX14" s="934"/>
      <c r="AFY14" s="934"/>
      <c r="AFZ14" s="934"/>
      <c r="AGA14" s="934"/>
      <c r="AGB14" s="934"/>
      <c r="AGC14" s="934"/>
      <c r="AGD14" s="934"/>
      <c r="AGE14" s="934"/>
      <c r="AGF14" s="934"/>
      <c r="AGG14" s="934"/>
      <c r="AGH14" s="934"/>
      <c r="AGI14" s="934"/>
      <c r="AGJ14" s="934"/>
      <c r="AGK14" s="934"/>
      <c r="AGL14" s="934"/>
      <c r="AGM14" s="934"/>
      <c r="AGN14" s="934"/>
      <c r="AGO14" s="934"/>
      <c r="AGP14" s="934"/>
      <c r="AGQ14" s="934"/>
      <c r="AGR14" s="934"/>
      <c r="AGS14" s="934"/>
      <c r="AGT14" s="934"/>
      <c r="AGU14" s="934"/>
      <c r="AGV14" s="934"/>
      <c r="AGW14" s="934"/>
      <c r="AGX14" s="934"/>
      <c r="AGY14" s="934"/>
      <c r="AGZ14" s="934"/>
      <c r="AHA14" s="934"/>
      <c r="AHB14" s="934"/>
      <c r="AHC14" s="934"/>
      <c r="AHD14" s="934"/>
      <c r="AHE14" s="934"/>
      <c r="AHF14" s="934"/>
      <c r="AHG14" s="934"/>
      <c r="AHH14" s="934"/>
      <c r="AHI14" s="934"/>
      <c r="AHJ14" s="934"/>
      <c r="AHK14" s="934"/>
      <c r="AHL14" s="934"/>
      <c r="AHM14" s="934"/>
      <c r="AHN14" s="934"/>
      <c r="AHO14" s="934"/>
      <c r="AHP14" s="934"/>
      <c r="AHQ14" s="934"/>
      <c r="AHR14" s="934"/>
      <c r="AHS14" s="934"/>
      <c r="AHT14" s="934"/>
      <c r="AHU14" s="934"/>
      <c r="AHV14" s="934"/>
      <c r="AHW14" s="934"/>
      <c r="AHX14" s="934"/>
      <c r="AHY14" s="934"/>
      <c r="AHZ14" s="934"/>
      <c r="AIA14" s="934"/>
      <c r="AIB14" s="934"/>
      <c r="AIC14" s="934"/>
      <c r="AID14" s="934"/>
      <c r="AIE14" s="934"/>
      <c r="AIF14" s="934"/>
      <c r="AIG14" s="934"/>
      <c r="AIH14" s="934"/>
      <c r="AII14" s="934"/>
      <c r="AIJ14" s="934"/>
      <c r="AIK14" s="934"/>
      <c r="AIL14" s="934"/>
      <c r="AIM14" s="934"/>
      <c r="AIN14" s="934"/>
      <c r="AIO14" s="934"/>
      <c r="AIP14" s="934"/>
      <c r="AIQ14" s="934"/>
      <c r="AIR14" s="934"/>
      <c r="AIS14" s="934"/>
      <c r="AIT14" s="934"/>
      <c r="AIU14" s="934"/>
      <c r="AIV14" s="934"/>
      <c r="AIW14" s="934"/>
      <c r="AIX14" s="934"/>
      <c r="AIY14" s="934"/>
      <c r="AIZ14" s="934"/>
      <c r="AJA14" s="934"/>
      <c r="AJB14" s="934"/>
      <c r="AJC14" s="934"/>
      <c r="AJD14" s="934"/>
      <c r="AJE14" s="934"/>
      <c r="AJF14" s="934"/>
      <c r="AJG14" s="934"/>
      <c r="AJH14" s="934"/>
      <c r="AJI14" s="934"/>
      <c r="AJJ14" s="934"/>
      <c r="AJK14" s="934"/>
      <c r="AJL14" s="934"/>
      <c r="AJM14" s="934"/>
      <c r="AJN14" s="934"/>
      <c r="AJO14" s="934"/>
      <c r="AJP14" s="934"/>
      <c r="AJQ14" s="934"/>
      <c r="AJR14" s="934"/>
      <c r="AJS14" s="934"/>
      <c r="AJT14" s="934"/>
      <c r="AJU14" s="934"/>
      <c r="AJV14" s="934"/>
      <c r="AJW14" s="934"/>
      <c r="AJX14" s="934"/>
      <c r="AJY14" s="934"/>
      <c r="AJZ14" s="934"/>
      <c r="AKA14" s="934"/>
      <c r="AKB14" s="934"/>
      <c r="AKC14" s="934"/>
      <c r="AKD14" s="934"/>
      <c r="AKE14" s="934"/>
      <c r="AKF14" s="934"/>
      <c r="AKG14" s="934"/>
      <c r="AKH14" s="934"/>
      <c r="AKI14" s="934"/>
      <c r="AKJ14" s="934"/>
      <c r="AKK14" s="934"/>
      <c r="AKL14" s="934"/>
      <c r="AKM14" s="934"/>
      <c r="AKN14" s="934"/>
      <c r="AKO14" s="934"/>
      <c r="AKP14" s="934"/>
      <c r="AKQ14" s="934"/>
      <c r="AKR14" s="934"/>
      <c r="AKS14" s="934"/>
      <c r="AKT14" s="934"/>
      <c r="AKU14" s="934"/>
      <c r="AKV14" s="934"/>
      <c r="AKW14" s="934"/>
      <c r="AKX14" s="934"/>
      <c r="AKY14" s="934"/>
      <c r="AKZ14" s="934"/>
      <c r="ALA14" s="934"/>
      <c r="ALB14" s="934"/>
      <c r="ALC14" s="934"/>
      <c r="ALD14" s="934"/>
      <c r="ALE14" s="934"/>
      <c r="ALF14" s="934"/>
      <c r="ALG14" s="934"/>
      <c r="ALH14" s="934"/>
      <c r="ALI14" s="934"/>
      <c r="ALJ14" s="934"/>
      <c r="ALK14" s="934"/>
      <c r="ALL14" s="934"/>
      <c r="ALM14" s="934"/>
      <c r="ALN14" s="934"/>
      <c r="ALO14" s="934"/>
      <c r="ALP14" s="934"/>
      <c r="ALQ14" s="934"/>
      <c r="ALR14" s="934"/>
      <c r="ALS14" s="934"/>
      <c r="ALT14" s="934"/>
      <c r="ALU14" s="934"/>
      <c r="ALV14" s="934"/>
      <c r="ALW14" s="934"/>
      <c r="ALX14" s="934"/>
      <c r="ALY14" s="934"/>
      <c r="ALZ14" s="934"/>
      <c r="AMA14" s="934"/>
      <c r="AMB14" s="934"/>
      <c r="AMC14" s="934"/>
      <c r="AMD14" s="934"/>
      <c r="AME14" s="934"/>
      <c r="AMF14" s="934"/>
      <c r="AMG14" s="934"/>
      <c r="AMH14" s="934"/>
      <c r="AMI14" s="934"/>
      <c r="AMJ14" s="934"/>
      <c r="AMK14" s="934"/>
      <c r="AML14" s="934"/>
      <c r="AMM14" s="934"/>
      <c r="AMN14" s="934"/>
      <c r="AMO14" s="934"/>
      <c r="AMP14" s="934"/>
      <c r="AMQ14" s="934"/>
      <c r="AMR14" s="934"/>
      <c r="AMS14" s="934"/>
      <c r="AMT14" s="934"/>
      <c r="AMU14" s="934"/>
      <c r="AMV14" s="934"/>
      <c r="AMW14" s="934"/>
      <c r="AMX14" s="934"/>
      <c r="AMY14" s="934"/>
      <c r="AMZ14" s="934"/>
      <c r="ANA14" s="934"/>
      <c r="ANB14" s="934"/>
      <c r="ANC14" s="934"/>
      <c r="AND14" s="934"/>
      <c r="ANE14" s="934"/>
      <c r="ANF14" s="934"/>
      <c r="ANG14" s="934"/>
      <c r="ANH14" s="934"/>
      <c r="ANI14" s="934"/>
      <c r="ANJ14" s="934"/>
      <c r="ANK14" s="934"/>
      <c r="ANL14" s="934"/>
      <c r="ANM14" s="934"/>
      <c r="ANN14" s="934"/>
      <c r="ANO14" s="934"/>
      <c r="ANP14" s="934"/>
      <c r="ANQ14" s="934"/>
      <c r="ANR14" s="934"/>
      <c r="ANS14" s="934"/>
      <c r="ANT14" s="934"/>
      <c r="ANU14" s="934"/>
      <c r="ANV14" s="934"/>
      <c r="ANW14" s="934"/>
      <c r="ANX14" s="934"/>
      <c r="ANY14" s="934"/>
      <c r="ANZ14" s="934"/>
      <c r="AOA14" s="934"/>
      <c r="AOB14" s="934"/>
      <c r="AOC14" s="934"/>
      <c r="AOD14" s="934"/>
      <c r="AOE14" s="934"/>
      <c r="AOF14" s="934"/>
      <c r="AOG14" s="934"/>
      <c r="AOH14" s="934"/>
      <c r="AOI14" s="934"/>
      <c r="AOJ14" s="934"/>
      <c r="AOK14" s="934"/>
      <c r="AOL14" s="934"/>
      <c r="AOM14" s="934"/>
      <c r="AON14" s="934"/>
      <c r="AOO14" s="934"/>
      <c r="AOP14" s="934"/>
      <c r="AOQ14" s="934"/>
      <c r="AOR14" s="934"/>
      <c r="AOS14" s="934"/>
      <c r="AOT14" s="934"/>
      <c r="AOU14" s="934"/>
      <c r="AOV14" s="934"/>
      <c r="AOW14" s="934"/>
      <c r="AOX14" s="934"/>
      <c r="AOY14" s="934"/>
      <c r="AOZ14" s="934"/>
      <c r="APA14" s="934"/>
      <c r="APB14" s="934"/>
      <c r="APC14" s="934"/>
      <c r="APD14" s="934"/>
      <c r="APE14" s="934"/>
      <c r="APF14" s="934"/>
      <c r="APG14" s="934"/>
      <c r="APH14" s="934"/>
      <c r="API14" s="934"/>
      <c r="APJ14" s="934"/>
      <c r="APK14" s="934"/>
      <c r="APL14" s="934"/>
      <c r="APM14" s="934"/>
      <c r="APN14" s="934"/>
      <c r="APO14" s="934"/>
      <c r="APP14" s="934"/>
      <c r="APQ14" s="934"/>
      <c r="APR14" s="934"/>
      <c r="APS14" s="934"/>
      <c r="APT14" s="934"/>
      <c r="APU14" s="934"/>
      <c r="APV14" s="934"/>
      <c r="APW14" s="934"/>
      <c r="APX14" s="934"/>
      <c r="APY14" s="934"/>
      <c r="APZ14" s="934"/>
      <c r="AQA14" s="934"/>
      <c r="AQB14" s="934"/>
      <c r="AQC14" s="934"/>
      <c r="AQD14" s="934"/>
      <c r="AQE14" s="934"/>
      <c r="AQF14" s="934"/>
      <c r="AQG14" s="934"/>
      <c r="AQH14" s="934"/>
      <c r="AQI14" s="934"/>
      <c r="AQJ14" s="934"/>
      <c r="AQK14" s="934"/>
      <c r="AQL14" s="934"/>
      <c r="AQM14" s="934"/>
      <c r="AQN14" s="934"/>
      <c r="AQO14" s="934"/>
      <c r="AQP14" s="934"/>
      <c r="AQQ14" s="934"/>
      <c r="AQR14" s="934"/>
      <c r="AQS14" s="934"/>
      <c r="AQT14" s="934"/>
      <c r="AQU14" s="934"/>
      <c r="AQV14" s="934"/>
      <c r="AQW14" s="934"/>
      <c r="AQX14" s="934"/>
      <c r="AQY14" s="934"/>
      <c r="AQZ14" s="934"/>
      <c r="ARA14" s="934"/>
      <c r="ARB14" s="934"/>
      <c r="ARC14" s="934"/>
      <c r="ARD14" s="934"/>
      <c r="ARE14" s="934"/>
      <c r="ARF14" s="934"/>
      <c r="ARG14" s="934"/>
      <c r="ARH14" s="934"/>
      <c r="ARI14" s="934"/>
      <c r="ARJ14" s="934"/>
      <c r="ARK14" s="934"/>
      <c r="ARL14" s="934"/>
      <c r="ARM14" s="934"/>
      <c r="ARN14" s="934"/>
      <c r="ARO14" s="934"/>
      <c r="ARP14" s="934"/>
      <c r="ARQ14" s="934"/>
      <c r="ARR14" s="934"/>
      <c r="ARS14" s="934"/>
      <c r="ART14" s="934"/>
      <c r="ARU14" s="934"/>
      <c r="ARV14" s="934"/>
      <c r="ARW14" s="934"/>
      <c r="ARX14" s="934"/>
      <c r="ARY14" s="934"/>
      <c r="ARZ14" s="934"/>
      <c r="ASA14" s="934"/>
      <c r="ASB14" s="934"/>
      <c r="ASC14" s="934"/>
      <c r="ASD14" s="934"/>
      <c r="ASE14" s="934"/>
      <c r="ASF14" s="934"/>
      <c r="ASG14" s="934"/>
      <c r="ASH14" s="934"/>
      <c r="ASI14" s="934"/>
      <c r="ASJ14" s="934"/>
      <c r="ASK14" s="934"/>
      <c r="ASL14" s="934"/>
      <c r="ASM14" s="934"/>
      <c r="ASN14" s="934"/>
      <c r="ASO14" s="934"/>
      <c r="ASP14" s="934"/>
      <c r="ASQ14" s="934"/>
      <c r="ASR14" s="934"/>
      <c r="ASS14" s="934"/>
      <c r="AST14" s="934"/>
      <c r="ASU14" s="934"/>
      <c r="ASV14" s="934"/>
      <c r="ASW14" s="934"/>
      <c r="ASX14" s="934"/>
      <c r="ASY14" s="934"/>
      <c r="ASZ14" s="934"/>
      <c r="ATA14" s="934"/>
      <c r="ATB14" s="934"/>
      <c r="ATC14" s="934"/>
      <c r="ATD14" s="934"/>
      <c r="ATE14" s="934"/>
      <c r="ATF14" s="934"/>
      <c r="ATG14" s="934"/>
      <c r="ATH14" s="934"/>
      <c r="ATI14" s="934"/>
      <c r="ATJ14" s="934"/>
      <c r="ATK14" s="934"/>
      <c r="ATL14" s="934"/>
      <c r="ATM14" s="934"/>
      <c r="ATN14" s="934"/>
      <c r="ATO14" s="934"/>
      <c r="ATP14" s="934"/>
      <c r="ATQ14" s="934"/>
      <c r="ATR14" s="934"/>
      <c r="ATS14" s="934"/>
      <c r="ATT14" s="934"/>
      <c r="ATU14" s="934"/>
      <c r="ATV14" s="934"/>
      <c r="ATW14" s="934"/>
      <c r="ATX14" s="934"/>
      <c r="ATY14" s="934"/>
      <c r="ATZ14" s="934"/>
      <c r="AUA14" s="934"/>
      <c r="AUB14" s="934"/>
      <c r="AUC14" s="934"/>
      <c r="AUD14" s="934"/>
      <c r="AUE14" s="934"/>
      <c r="AUF14" s="934"/>
      <c r="AUG14" s="934"/>
      <c r="AUH14" s="934"/>
      <c r="AUI14" s="934"/>
      <c r="AUJ14" s="934"/>
      <c r="AUK14" s="934"/>
      <c r="AUL14" s="934"/>
      <c r="AUM14" s="934"/>
      <c r="AUN14" s="934"/>
      <c r="AUO14" s="934"/>
      <c r="AUP14" s="934"/>
      <c r="AUQ14" s="934"/>
      <c r="AUR14" s="934"/>
      <c r="AUS14" s="934"/>
      <c r="AUT14" s="934"/>
      <c r="AUU14" s="934"/>
      <c r="AUV14" s="934"/>
      <c r="AUW14" s="934"/>
      <c r="AUX14" s="934"/>
      <c r="AUY14" s="934"/>
      <c r="AUZ14" s="934"/>
      <c r="AVA14" s="934"/>
      <c r="AVB14" s="934"/>
      <c r="AVC14" s="934"/>
      <c r="AVD14" s="934"/>
      <c r="AVE14" s="934"/>
      <c r="AVF14" s="934"/>
      <c r="AVG14" s="934"/>
      <c r="AVH14" s="934"/>
      <c r="AVI14" s="934"/>
      <c r="AVJ14" s="934"/>
      <c r="AVK14" s="934"/>
      <c r="AVL14" s="934"/>
      <c r="AVM14" s="934"/>
      <c r="AVN14" s="934"/>
      <c r="AVO14" s="934"/>
      <c r="AVP14" s="934"/>
      <c r="AVQ14" s="934"/>
      <c r="AVR14" s="934"/>
      <c r="AVS14" s="934"/>
      <c r="AVT14" s="934"/>
      <c r="AVU14" s="934"/>
      <c r="AVV14" s="934"/>
      <c r="AVW14" s="934"/>
      <c r="AVX14" s="934"/>
      <c r="AVY14" s="934"/>
      <c r="AVZ14" s="934"/>
      <c r="AWA14" s="934"/>
      <c r="AWB14" s="934"/>
      <c r="AWC14" s="934"/>
      <c r="AWD14" s="934"/>
      <c r="AWE14" s="934"/>
      <c r="AWF14" s="934"/>
      <c r="AWG14" s="934"/>
      <c r="AWH14" s="934"/>
      <c r="AWI14" s="934"/>
      <c r="AWJ14" s="934"/>
      <c r="AWK14" s="934"/>
      <c r="AWL14" s="934"/>
      <c r="AWM14" s="934"/>
      <c r="AWN14" s="934"/>
      <c r="AWO14" s="934"/>
      <c r="AWP14" s="934"/>
      <c r="AWQ14" s="934"/>
      <c r="AWR14" s="934"/>
      <c r="AWS14" s="934"/>
      <c r="AWT14" s="934"/>
      <c r="AWU14" s="934"/>
      <c r="AWV14" s="934"/>
      <c r="AWW14" s="934"/>
      <c r="AWX14" s="934"/>
      <c r="AWY14" s="934"/>
      <c r="AWZ14" s="934"/>
      <c r="AXA14" s="934"/>
      <c r="AXB14" s="934"/>
      <c r="AXC14" s="934"/>
      <c r="AXD14" s="934"/>
      <c r="AXE14" s="934"/>
      <c r="AXF14" s="934"/>
      <c r="AXG14" s="934"/>
      <c r="AXH14" s="934"/>
      <c r="AXI14" s="934"/>
      <c r="AXJ14" s="934"/>
      <c r="AXK14" s="934"/>
      <c r="AXL14" s="934"/>
      <c r="AXM14" s="934"/>
      <c r="AXN14" s="934"/>
      <c r="AXO14" s="934"/>
      <c r="AXP14" s="934"/>
      <c r="AXQ14" s="934"/>
      <c r="AXR14" s="934"/>
      <c r="AXS14" s="934"/>
      <c r="AXT14" s="934"/>
      <c r="AXU14" s="934"/>
      <c r="AXV14" s="934"/>
      <c r="AXW14" s="934"/>
      <c r="AXX14" s="934"/>
      <c r="AXY14" s="934"/>
      <c r="AXZ14" s="934"/>
      <c r="AYA14" s="934"/>
      <c r="AYB14" s="934"/>
      <c r="AYC14" s="934"/>
      <c r="AYD14" s="934"/>
      <c r="AYE14" s="934"/>
      <c r="AYF14" s="934"/>
      <c r="AYG14" s="934"/>
      <c r="AYH14" s="934"/>
      <c r="AYI14" s="934"/>
      <c r="AYJ14" s="934"/>
      <c r="AYK14" s="934"/>
      <c r="AYL14" s="934"/>
      <c r="AYM14" s="934"/>
      <c r="AYN14" s="934"/>
      <c r="AYO14" s="934"/>
      <c r="AYP14" s="934"/>
      <c r="AYQ14" s="934"/>
      <c r="AYR14" s="934"/>
      <c r="AYS14" s="934"/>
      <c r="AYT14" s="934"/>
      <c r="AYU14" s="934"/>
      <c r="AYV14" s="934"/>
      <c r="AYW14" s="934"/>
      <c r="AYX14" s="934"/>
      <c r="AYY14" s="934"/>
      <c r="AYZ14" s="934"/>
      <c r="AZA14" s="934"/>
      <c r="AZB14" s="934"/>
      <c r="AZC14" s="934"/>
      <c r="AZD14" s="934"/>
      <c r="AZE14" s="934"/>
      <c r="AZF14" s="934"/>
      <c r="AZG14" s="934"/>
      <c r="AZH14" s="934"/>
      <c r="AZI14" s="934"/>
      <c r="AZJ14" s="934"/>
      <c r="AZK14" s="934"/>
      <c r="AZL14" s="934"/>
      <c r="AZM14" s="934"/>
      <c r="AZN14" s="934"/>
      <c r="AZO14" s="934"/>
      <c r="AZP14" s="934"/>
      <c r="AZQ14" s="934"/>
      <c r="AZR14" s="934"/>
      <c r="AZS14" s="934"/>
      <c r="AZT14" s="934"/>
      <c r="AZU14" s="934"/>
      <c r="AZV14" s="934"/>
      <c r="AZW14" s="934"/>
      <c r="AZX14" s="934"/>
      <c r="AZY14" s="934"/>
      <c r="AZZ14" s="934"/>
      <c r="BAA14" s="934"/>
      <c r="BAB14" s="934"/>
      <c r="BAC14" s="934"/>
      <c r="BAD14" s="934"/>
      <c r="BAE14" s="934"/>
      <c r="BAF14" s="934"/>
      <c r="BAG14" s="934"/>
      <c r="BAH14" s="934"/>
      <c r="BAI14" s="934"/>
      <c r="BAJ14" s="934"/>
      <c r="BAK14" s="934"/>
      <c r="BAL14" s="934"/>
      <c r="BAM14" s="934"/>
      <c r="BAN14" s="934"/>
      <c r="BAO14" s="934"/>
      <c r="BAP14" s="934"/>
      <c r="BAQ14" s="934"/>
      <c r="BAR14" s="934"/>
      <c r="BAS14" s="934"/>
      <c r="BAT14" s="934"/>
      <c r="BAU14" s="934"/>
      <c r="BAV14" s="934"/>
      <c r="BAW14" s="934"/>
      <c r="BAX14" s="934"/>
      <c r="BAY14" s="934"/>
      <c r="BAZ14" s="934"/>
      <c r="BBA14" s="934"/>
      <c r="BBB14" s="934"/>
      <c r="BBC14" s="934"/>
      <c r="BBD14" s="934"/>
      <c r="BBE14" s="934"/>
      <c r="BBF14" s="934"/>
      <c r="BBG14" s="934"/>
      <c r="BBH14" s="934"/>
      <c r="BBI14" s="934"/>
      <c r="BBJ14" s="934"/>
      <c r="BBK14" s="934"/>
      <c r="BBL14" s="934"/>
      <c r="BBM14" s="934"/>
      <c r="BBN14" s="934"/>
      <c r="BBO14" s="934"/>
      <c r="BBP14" s="934"/>
      <c r="BBQ14" s="934"/>
      <c r="BBR14" s="934"/>
      <c r="BBS14" s="934"/>
      <c r="BBT14" s="934"/>
      <c r="BBU14" s="934"/>
      <c r="BBV14" s="934"/>
      <c r="BBW14" s="934"/>
      <c r="BBX14" s="934"/>
      <c r="BBY14" s="934"/>
      <c r="BBZ14" s="934"/>
      <c r="BCA14" s="934"/>
      <c r="BCB14" s="934"/>
      <c r="BCC14" s="934"/>
      <c r="BCD14" s="934"/>
      <c r="BCE14" s="934"/>
      <c r="BCF14" s="934"/>
      <c r="BCG14" s="934"/>
      <c r="BCH14" s="934"/>
      <c r="BCI14" s="934"/>
      <c r="BCJ14" s="934"/>
      <c r="BCK14" s="934"/>
      <c r="BCL14" s="934"/>
      <c r="BCM14" s="934"/>
      <c r="BCN14" s="934"/>
      <c r="BCO14" s="934"/>
      <c r="BCP14" s="934"/>
      <c r="BCQ14" s="934"/>
      <c r="BCR14" s="934"/>
      <c r="BCS14" s="934"/>
      <c r="BCT14" s="934"/>
      <c r="BCU14" s="934"/>
      <c r="BCV14" s="934"/>
      <c r="BCW14" s="934"/>
      <c r="BCX14" s="934"/>
      <c r="BCY14" s="934"/>
      <c r="BCZ14" s="934"/>
      <c r="BDA14" s="934"/>
      <c r="BDB14" s="934"/>
      <c r="BDC14" s="934"/>
      <c r="BDD14" s="934"/>
      <c r="BDE14" s="934"/>
      <c r="BDF14" s="934"/>
      <c r="BDG14" s="934"/>
      <c r="BDH14" s="934"/>
      <c r="BDI14" s="934"/>
      <c r="BDJ14" s="934"/>
      <c r="BDK14" s="934"/>
      <c r="BDL14" s="934"/>
      <c r="BDM14" s="934"/>
      <c r="BDN14" s="934"/>
      <c r="BDO14" s="934"/>
      <c r="BDP14" s="934"/>
      <c r="BDQ14" s="934"/>
      <c r="BDR14" s="934"/>
      <c r="BDS14" s="934"/>
      <c r="BDT14" s="934"/>
      <c r="BDU14" s="934"/>
      <c r="BDV14" s="934"/>
      <c r="BDW14" s="934"/>
      <c r="BDX14" s="934"/>
      <c r="BDY14" s="934"/>
      <c r="BDZ14" s="934"/>
      <c r="BEA14" s="934"/>
      <c r="BEB14" s="934"/>
      <c r="BEC14" s="934"/>
      <c r="BED14" s="934"/>
      <c r="BEE14" s="934"/>
      <c r="BEF14" s="934"/>
      <c r="BEG14" s="934"/>
      <c r="BEH14" s="934"/>
      <c r="BEI14" s="934"/>
      <c r="BEJ14" s="934"/>
      <c r="BEK14" s="934"/>
      <c r="BEL14" s="934"/>
      <c r="BEM14" s="934"/>
      <c r="BEN14" s="934"/>
      <c r="BEO14" s="934"/>
      <c r="BEP14" s="934"/>
      <c r="BEQ14" s="934"/>
      <c r="BER14" s="934"/>
      <c r="BES14" s="934"/>
      <c r="BET14" s="934"/>
      <c r="BEU14" s="934"/>
      <c r="BEV14" s="934"/>
      <c r="BEW14" s="934"/>
      <c r="BEX14" s="934"/>
      <c r="BEY14" s="934"/>
      <c r="BEZ14" s="934"/>
      <c r="BFA14" s="934"/>
      <c r="BFB14" s="934"/>
      <c r="BFC14" s="934"/>
      <c r="BFD14" s="934"/>
      <c r="BFE14" s="934"/>
      <c r="BFF14" s="934"/>
      <c r="BFG14" s="934"/>
      <c r="BFH14" s="934"/>
      <c r="BFI14" s="934"/>
      <c r="BFJ14" s="934"/>
      <c r="BFK14" s="934"/>
      <c r="BFL14" s="934"/>
      <c r="BFM14" s="934"/>
      <c r="BFN14" s="934"/>
      <c r="BFO14" s="934"/>
      <c r="BFP14" s="934"/>
      <c r="BFQ14" s="934"/>
      <c r="BFR14" s="934"/>
      <c r="BFS14" s="934"/>
      <c r="BFT14" s="934"/>
      <c r="BFU14" s="934"/>
      <c r="BFV14" s="934"/>
      <c r="BFW14" s="934"/>
      <c r="BFX14" s="934"/>
      <c r="BFY14" s="934"/>
      <c r="BFZ14" s="934"/>
      <c r="BGA14" s="934"/>
      <c r="BGB14" s="934"/>
      <c r="BGC14" s="934"/>
      <c r="BGD14" s="934"/>
      <c r="BGE14" s="934"/>
      <c r="BGF14" s="934"/>
      <c r="BGG14" s="934"/>
      <c r="BGH14" s="934"/>
      <c r="BGI14" s="934"/>
      <c r="BGJ14" s="934"/>
      <c r="BGK14" s="934"/>
      <c r="BGL14" s="934"/>
      <c r="BGM14" s="934"/>
      <c r="BGN14" s="934"/>
      <c r="BGO14" s="934"/>
      <c r="BGP14" s="934"/>
      <c r="BGQ14" s="934"/>
      <c r="BGR14" s="934"/>
      <c r="BGS14" s="934"/>
      <c r="BGT14" s="934"/>
      <c r="BGU14" s="934"/>
      <c r="BGV14" s="934"/>
      <c r="BGW14" s="934"/>
      <c r="BGX14" s="934"/>
      <c r="BGY14" s="934"/>
      <c r="BGZ14" s="934"/>
      <c r="BHA14" s="934"/>
      <c r="BHB14" s="934"/>
      <c r="BHC14" s="934"/>
      <c r="BHD14" s="934"/>
      <c r="BHE14" s="934"/>
      <c r="BHF14" s="934"/>
      <c r="BHG14" s="934"/>
      <c r="BHH14" s="934"/>
      <c r="BHI14" s="934"/>
      <c r="BHJ14" s="934"/>
      <c r="BHK14" s="934"/>
      <c r="BHL14" s="934"/>
      <c r="BHM14" s="934"/>
      <c r="BHN14" s="934"/>
      <c r="BHO14" s="934"/>
      <c r="BHP14" s="934"/>
      <c r="BHQ14" s="934"/>
      <c r="BHR14" s="934"/>
      <c r="BHS14" s="934"/>
      <c r="BHT14" s="934"/>
      <c r="BHU14" s="934"/>
      <c r="BHV14" s="934"/>
      <c r="BHW14" s="934"/>
      <c r="BHX14" s="934"/>
      <c r="BHY14" s="934"/>
      <c r="BHZ14" s="934"/>
      <c r="BIA14" s="934"/>
      <c r="BIB14" s="934"/>
      <c r="BIC14" s="934"/>
      <c r="BID14" s="934"/>
      <c r="BIE14" s="934"/>
      <c r="BIF14" s="934"/>
      <c r="BIG14" s="934"/>
      <c r="BIH14" s="934"/>
      <c r="BII14" s="934"/>
      <c r="BIJ14" s="934"/>
      <c r="BIK14" s="934"/>
      <c r="BIL14" s="934"/>
      <c r="BIM14" s="934"/>
      <c r="BIN14" s="934"/>
      <c r="BIO14" s="934"/>
      <c r="BIP14" s="934"/>
      <c r="BIQ14" s="934"/>
      <c r="BIR14" s="934"/>
      <c r="BIS14" s="934"/>
      <c r="BIT14" s="934"/>
      <c r="BIU14" s="934"/>
      <c r="BIV14" s="934"/>
      <c r="BIW14" s="934"/>
      <c r="BIX14" s="934"/>
      <c r="BIY14" s="934"/>
      <c r="BIZ14" s="934"/>
      <c r="BJA14" s="934"/>
      <c r="BJB14" s="934"/>
      <c r="BJC14" s="934"/>
      <c r="BJD14" s="934"/>
      <c r="BJE14" s="934"/>
      <c r="BJF14" s="934"/>
      <c r="BJG14" s="934"/>
      <c r="BJH14" s="934"/>
      <c r="BJI14" s="934"/>
      <c r="BJJ14" s="934"/>
      <c r="BJK14" s="934"/>
      <c r="BJL14" s="934"/>
      <c r="BJM14" s="934"/>
      <c r="BJN14" s="934"/>
      <c r="BJO14" s="934"/>
      <c r="BJP14" s="934"/>
      <c r="BJQ14" s="934"/>
      <c r="BJR14" s="934"/>
      <c r="BJS14" s="934"/>
      <c r="BJT14" s="934"/>
      <c r="BJU14" s="934"/>
      <c r="BJV14" s="934"/>
      <c r="BJW14" s="934"/>
      <c r="BJX14" s="934"/>
      <c r="BJY14" s="934"/>
      <c r="BJZ14" s="934"/>
      <c r="BKA14" s="934"/>
      <c r="BKB14" s="934"/>
      <c r="BKC14" s="934"/>
      <c r="BKD14" s="934"/>
      <c r="BKE14" s="934"/>
      <c r="BKF14" s="934"/>
      <c r="BKG14" s="934"/>
      <c r="BKH14" s="934"/>
      <c r="BKI14" s="934"/>
      <c r="BKJ14" s="934"/>
      <c r="BKK14" s="934"/>
      <c r="BKL14" s="934"/>
      <c r="BKM14" s="934"/>
      <c r="BKN14" s="934"/>
      <c r="BKO14" s="934"/>
      <c r="BKP14" s="934"/>
      <c r="BKQ14" s="934"/>
      <c r="BKR14" s="934"/>
      <c r="BKS14" s="934"/>
      <c r="BKT14" s="934"/>
      <c r="BKU14" s="934"/>
      <c r="BKV14" s="934"/>
      <c r="BKW14" s="934"/>
      <c r="BKX14" s="934"/>
      <c r="BKY14" s="934"/>
      <c r="BKZ14" s="934"/>
      <c r="BLA14" s="934"/>
      <c r="BLB14" s="934"/>
      <c r="BLC14" s="934"/>
      <c r="BLD14" s="934"/>
      <c r="BLE14" s="934"/>
      <c r="BLF14" s="934"/>
      <c r="BLG14" s="934"/>
      <c r="BLH14" s="934"/>
      <c r="BLI14" s="934"/>
      <c r="BLJ14" s="934"/>
      <c r="BLK14" s="934"/>
      <c r="BLL14" s="934"/>
      <c r="BLM14" s="934"/>
      <c r="BLN14" s="934"/>
      <c r="BLO14" s="934"/>
      <c r="BLP14" s="934"/>
      <c r="BLQ14" s="934"/>
      <c r="BLR14" s="934"/>
      <c r="BLS14" s="934"/>
      <c r="BLT14" s="934"/>
      <c r="BLU14" s="934"/>
      <c r="BLV14" s="934"/>
      <c r="BLW14" s="934"/>
      <c r="BLX14" s="934"/>
      <c r="BLY14" s="934"/>
      <c r="BLZ14" s="934"/>
      <c r="BMA14" s="934"/>
      <c r="BMB14" s="934"/>
      <c r="BMC14" s="934"/>
      <c r="BMD14" s="934"/>
      <c r="BME14" s="934"/>
      <c r="BMF14" s="934"/>
      <c r="BMG14" s="934"/>
      <c r="BMH14" s="934"/>
      <c r="BMI14" s="934"/>
      <c r="BMJ14" s="934"/>
      <c r="BMK14" s="934"/>
      <c r="BML14" s="934"/>
      <c r="BMM14" s="934"/>
      <c r="BMN14" s="934"/>
      <c r="BMO14" s="934"/>
      <c r="BMP14" s="934"/>
      <c r="BMQ14" s="934"/>
      <c r="BMR14" s="934"/>
      <c r="BMS14" s="934"/>
      <c r="BMT14" s="934"/>
      <c r="BMU14" s="934"/>
      <c r="BMV14" s="934"/>
      <c r="BMW14" s="934"/>
      <c r="BMX14" s="934"/>
      <c r="BMY14" s="934"/>
      <c r="BMZ14" s="934"/>
      <c r="BNA14" s="934"/>
      <c r="BNB14" s="934"/>
      <c r="BNC14" s="934"/>
      <c r="BND14" s="934"/>
      <c r="BNE14" s="934"/>
      <c r="BNF14" s="934"/>
      <c r="BNG14" s="934"/>
      <c r="BNH14" s="934"/>
      <c r="BNI14" s="934"/>
      <c r="BNJ14" s="934"/>
      <c r="BNK14" s="934"/>
      <c r="BNL14" s="934"/>
      <c r="BNM14" s="934"/>
      <c r="BNN14" s="934"/>
      <c r="BNO14" s="934"/>
      <c r="BNP14" s="934"/>
      <c r="BNQ14" s="934"/>
      <c r="BNR14" s="934"/>
      <c r="BNS14" s="934"/>
      <c r="BNT14" s="934"/>
      <c r="BNU14" s="934"/>
      <c r="BNV14" s="934"/>
      <c r="BNW14" s="934"/>
      <c r="BNX14" s="934"/>
      <c r="BNY14" s="934"/>
      <c r="BNZ14" s="934"/>
      <c r="BOA14" s="934"/>
      <c r="BOB14" s="934"/>
      <c r="BOC14" s="934"/>
      <c r="BOD14" s="934"/>
      <c r="BOE14" s="934"/>
      <c r="BOF14" s="934"/>
      <c r="BOG14" s="934"/>
      <c r="BOH14" s="934"/>
      <c r="BOI14" s="934"/>
      <c r="BOJ14" s="934"/>
      <c r="BOK14" s="934"/>
      <c r="BOL14" s="934"/>
      <c r="BOM14" s="934"/>
      <c r="BON14" s="934"/>
      <c r="BOO14" s="934"/>
      <c r="BOP14" s="934"/>
      <c r="BOQ14" s="934"/>
      <c r="BOR14" s="934"/>
      <c r="BOS14" s="934"/>
      <c r="BOT14" s="934"/>
      <c r="BOU14" s="934"/>
      <c r="BOV14" s="934"/>
      <c r="BOW14" s="934"/>
      <c r="BOX14" s="934"/>
      <c r="BOY14" s="934"/>
      <c r="BOZ14" s="934"/>
      <c r="BPA14" s="934"/>
      <c r="BPB14" s="934"/>
      <c r="BPC14" s="934"/>
      <c r="BPD14" s="934"/>
      <c r="BPE14" s="934"/>
      <c r="BPF14" s="934"/>
      <c r="BPG14" s="934"/>
      <c r="BPH14" s="934"/>
      <c r="BPI14" s="934"/>
      <c r="BPJ14" s="934"/>
      <c r="BPK14" s="934"/>
      <c r="BPL14" s="934"/>
      <c r="BPM14" s="934"/>
      <c r="BPN14" s="934"/>
      <c r="BPO14" s="934"/>
      <c r="BPP14" s="934"/>
      <c r="BPQ14" s="934"/>
      <c r="BPR14" s="934"/>
      <c r="BPS14" s="934"/>
      <c r="BPT14" s="934"/>
      <c r="BPU14" s="934"/>
      <c r="BPV14" s="934"/>
      <c r="BPW14" s="934"/>
      <c r="BPX14" s="934"/>
      <c r="BPY14" s="934"/>
      <c r="BPZ14" s="934"/>
      <c r="BQA14" s="934"/>
      <c r="BQB14" s="934"/>
      <c r="BQC14" s="934"/>
      <c r="BQD14" s="934"/>
      <c r="BQE14" s="934"/>
      <c r="BQF14" s="934"/>
      <c r="BQG14" s="934"/>
      <c r="BQH14" s="934"/>
      <c r="BQI14" s="934"/>
      <c r="BQJ14" s="934"/>
      <c r="BQK14" s="934"/>
      <c r="BQL14" s="934"/>
      <c r="BQM14" s="934"/>
      <c r="BQN14" s="934"/>
      <c r="BQO14" s="934"/>
      <c r="BQP14" s="934"/>
      <c r="BQQ14" s="934"/>
      <c r="BQR14" s="934"/>
      <c r="BQS14" s="934"/>
      <c r="BQT14" s="934"/>
      <c r="BQU14" s="934"/>
      <c r="BQV14" s="934"/>
      <c r="BQW14" s="934"/>
      <c r="BQX14" s="934"/>
      <c r="BQY14" s="934"/>
      <c r="BQZ14" s="934"/>
      <c r="BRA14" s="934"/>
      <c r="BRB14" s="934"/>
      <c r="BRC14" s="934"/>
      <c r="BRD14" s="934"/>
      <c r="BRE14" s="934"/>
      <c r="BRF14" s="934"/>
      <c r="BRG14" s="934"/>
      <c r="BRH14" s="934"/>
      <c r="BRI14" s="934"/>
      <c r="BRJ14" s="934"/>
      <c r="BRK14" s="934"/>
      <c r="BRL14" s="934"/>
      <c r="BRM14" s="934"/>
      <c r="BRN14" s="934"/>
      <c r="BRO14" s="934"/>
      <c r="BRP14" s="934"/>
      <c r="BRQ14" s="934"/>
      <c r="BRR14" s="934"/>
      <c r="BRS14" s="934"/>
      <c r="BRT14" s="934"/>
      <c r="BRU14" s="934"/>
      <c r="BRV14" s="934"/>
      <c r="BRW14" s="934"/>
      <c r="BRX14" s="934"/>
      <c r="BRY14" s="934"/>
      <c r="BRZ14" s="934"/>
      <c r="BSA14" s="934"/>
      <c r="BSB14" s="934"/>
      <c r="BSC14" s="934"/>
      <c r="BSD14" s="934"/>
      <c r="BSE14" s="934"/>
      <c r="BSF14" s="934"/>
      <c r="BSG14" s="934"/>
      <c r="BSH14" s="934"/>
      <c r="BSI14" s="934"/>
      <c r="BSJ14" s="934"/>
      <c r="BSK14" s="934"/>
      <c r="BSL14" s="934"/>
      <c r="BSM14" s="934"/>
      <c r="BSN14" s="934"/>
      <c r="BSO14" s="934"/>
      <c r="BSP14" s="934"/>
      <c r="BSQ14" s="934"/>
      <c r="BSR14" s="934"/>
      <c r="BSS14" s="934"/>
      <c r="BST14" s="934"/>
      <c r="BSU14" s="934"/>
      <c r="BSV14" s="934"/>
      <c r="BSW14" s="934"/>
      <c r="BSX14" s="934"/>
      <c r="BSY14" s="934"/>
      <c r="BSZ14" s="934"/>
      <c r="BTA14" s="934"/>
      <c r="BTB14" s="934"/>
      <c r="BTC14" s="934"/>
      <c r="BTD14" s="934"/>
      <c r="BTE14" s="934"/>
      <c r="BTF14" s="934"/>
      <c r="BTG14" s="934"/>
      <c r="BTH14" s="934"/>
      <c r="BTI14" s="934"/>
      <c r="BTJ14" s="934"/>
      <c r="BTK14" s="934"/>
      <c r="BTL14" s="934"/>
      <c r="BTM14" s="934"/>
      <c r="BTN14" s="934"/>
      <c r="BTO14" s="934"/>
      <c r="BTP14" s="934"/>
      <c r="BTQ14" s="934"/>
      <c r="BTR14" s="934"/>
      <c r="BTS14" s="934"/>
      <c r="BTT14" s="934"/>
      <c r="BTU14" s="934"/>
      <c r="BTV14" s="934"/>
      <c r="BTW14" s="934"/>
      <c r="BTX14" s="934"/>
      <c r="BTY14" s="934"/>
      <c r="BTZ14" s="934"/>
      <c r="BUA14" s="934"/>
      <c r="BUB14" s="934"/>
      <c r="BUC14" s="934"/>
      <c r="BUD14" s="934"/>
      <c r="BUE14" s="934"/>
      <c r="BUF14" s="934"/>
      <c r="BUG14" s="934"/>
      <c r="BUH14" s="934"/>
      <c r="BUI14" s="934"/>
      <c r="BUJ14" s="934"/>
      <c r="BUK14" s="934"/>
      <c r="BUL14" s="934"/>
      <c r="BUM14" s="934"/>
      <c r="BUN14" s="934"/>
      <c r="BUO14" s="934"/>
      <c r="BUP14" s="934"/>
      <c r="BUQ14" s="934"/>
      <c r="BUR14" s="934"/>
      <c r="BUS14" s="934"/>
      <c r="BUT14" s="934"/>
      <c r="BUU14" s="934"/>
      <c r="BUV14" s="934"/>
      <c r="BUW14" s="934"/>
      <c r="BUX14" s="934"/>
      <c r="BUY14" s="934"/>
      <c r="BUZ14" s="934"/>
      <c r="BVA14" s="934"/>
      <c r="BVB14" s="934"/>
      <c r="BVC14" s="934"/>
      <c r="BVD14" s="934"/>
      <c r="BVE14" s="934"/>
      <c r="BVF14" s="934"/>
      <c r="BVG14" s="934"/>
      <c r="BVH14" s="934"/>
      <c r="BVI14" s="934"/>
      <c r="BVJ14" s="934"/>
      <c r="BVK14" s="934"/>
      <c r="BVL14" s="934"/>
      <c r="BVM14" s="934"/>
      <c r="BVN14" s="934"/>
      <c r="BVO14" s="934"/>
      <c r="BVP14" s="934"/>
      <c r="BVQ14" s="934"/>
      <c r="BVR14" s="934"/>
      <c r="BVS14" s="934"/>
      <c r="BVT14" s="934"/>
      <c r="BVU14" s="934"/>
      <c r="BVV14" s="934"/>
      <c r="BVW14" s="934"/>
      <c r="BVX14" s="934"/>
      <c r="BVY14" s="934"/>
      <c r="BVZ14" s="934"/>
      <c r="BWA14" s="934"/>
      <c r="BWB14" s="934"/>
      <c r="BWC14" s="934"/>
      <c r="BWD14" s="934"/>
      <c r="BWE14" s="934"/>
      <c r="BWF14" s="934"/>
      <c r="BWG14" s="934"/>
      <c r="BWH14" s="934"/>
      <c r="BWI14" s="934"/>
      <c r="BWJ14" s="934"/>
      <c r="BWK14" s="934"/>
      <c r="BWL14" s="934"/>
      <c r="BWM14" s="934"/>
      <c r="BWN14" s="934"/>
      <c r="BWO14" s="934"/>
      <c r="BWP14" s="934"/>
      <c r="BWQ14" s="934"/>
      <c r="BWR14" s="934"/>
      <c r="BWS14" s="934"/>
      <c r="BWT14" s="934"/>
      <c r="BWU14" s="934"/>
      <c r="BWV14" s="934"/>
      <c r="BWW14" s="934"/>
      <c r="BWX14" s="934"/>
      <c r="BWY14" s="934"/>
      <c r="BWZ14" s="934"/>
      <c r="BXA14" s="934"/>
      <c r="BXB14" s="934"/>
      <c r="BXC14" s="934"/>
      <c r="BXD14" s="934"/>
      <c r="BXE14" s="934"/>
      <c r="BXF14" s="934"/>
      <c r="BXG14" s="934"/>
      <c r="BXH14" s="934"/>
      <c r="BXI14" s="934"/>
      <c r="BXJ14" s="934"/>
      <c r="BXK14" s="934"/>
      <c r="BXL14" s="934"/>
      <c r="BXM14" s="934"/>
      <c r="BXN14" s="934"/>
      <c r="BXO14" s="934"/>
      <c r="BXP14" s="934"/>
      <c r="BXQ14" s="934"/>
      <c r="BXR14" s="934"/>
      <c r="BXS14" s="934"/>
      <c r="BXT14" s="934"/>
      <c r="BXU14" s="934"/>
      <c r="BXV14" s="934"/>
      <c r="BXW14" s="934"/>
      <c r="BXX14" s="934"/>
      <c r="BXY14" s="934"/>
      <c r="BXZ14" s="934"/>
      <c r="BYA14" s="934"/>
      <c r="BYB14" s="934"/>
      <c r="BYC14" s="934"/>
      <c r="BYD14" s="934"/>
      <c r="BYE14" s="934"/>
      <c r="BYF14" s="934"/>
      <c r="BYG14" s="934"/>
      <c r="BYH14" s="934"/>
      <c r="BYI14" s="934"/>
      <c r="BYJ14" s="934"/>
      <c r="BYK14" s="934"/>
      <c r="BYL14" s="934"/>
      <c r="BYM14" s="934"/>
      <c r="BYN14" s="934"/>
      <c r="BYO14" s="934"/>
      <c r="BYP14" s="934"/>
      <c r="BYQ14" s="934"/>
      <c r="BYR14" s="934"/>
      <c r="BYS14" s="934"/>
      <c r="BYT14" s="934"/>
      <c r="BYU14" s="934"/>
      <c r="BYV14" s="934"/>
      <c r="BYW14" s="934"/>
      <c r="BYX14" s="934"/>
      <c r="BYY14" s="934"/>
      <c r="BYZ14" s="934"/>
      <c r="BZA14" s="934"/>
      <c r="BZB14" s="934"/>
      <c r="BZC14" s="934"/>
      <c r="BZD14" s="934"/>
      <c r="BZE14" s="934"/>
      <c r="BZF14" s="934"/>
      <c r="BZG14" s="934"/>
      <c r="BZH14" s="934"/>
      <c r="BZI14" s="934"/>
      <c r="BZJ14" s="934"/>
      <c r="BZK14" s="934"/>
      <c r="BZL14" s="934"/>
      <c r="BZM14" s="934"/>
      <c r="BZN14" s="934"/>
      <c r="BZO14" s="934"/>
      <c r="BZP14" s="934"/>
      <c r="BZQ14" s="934"/>
      <c r="BZR14" s="934"/>
      <c r="BZS14" s="934"/>
      <c r="BZT14" s="934"/>
      <c r="BZU14" s="934"/>
      <c r="BZV14" s="934"/>
      <c r="BZW14" s="934"/>
      <c r="BZX14" s="934"/>
      <c r="BZY14" s="934"/>
      <c r="BZZ14" s="934"/>
      <c r="CAA14" s="934"/>
      <c r="CAB14" s="934"/>
      <c r="CAC14" s="934"/>
      <c r="CAD14" s="934"/>
      <c r="CAE14" s="934"/>
      <c r="CAF14" s="934"/>
      <c r="CAG14" s="934"/>
      <c r="CAH14" s="934"/>
      <c r="CAI14" s="934"/>
      <c r="CAJ14" s="934"/>
      <c r="CAK14" s="934"/>
      <c r="CAL14" s="934"/>
      <c r="CAM14" s="934"/>
      <c r="CAN14" s="934"/>
      <c r="CAO14" s="934"/>
      <c r="CAP14" s="934"/>
      <c r="CAQ14" s="934"/>
      <c r="CAR14" s="934"/>
      <c r="CAS14" s="934"/>
      <c r="CAT14" s="934"/>
      <c r="CAU14" s="934"/>
      <c r="CAV14" s="934"/>
      <c r="CAW14" s="934"/>
      <c r="CAX14" s="934"/>
      <c r="CAY14" s="934"/>
      <c r="CAZ14" s="934"/>
      <c r="CBA14" s="934"/>
      <c r="CBB14" s="934"/>
      <c r="CBC14" s="934"/>
      <c r="CBD14" s="934"/>
      <c r="CBE14" s="934"/>
      <c r="CBF14" s="934"/>
      <c r="CBG14" s="934"/>
      <c r="CBH14" s="934"/>
      <c r="CBI14" s="934"/>
      <c r="CBJ14" s="934"/>
      <c r="CBK14" s="934"/>
      <c r="CBL14" s="934"/>
      <c r="CBM14" s="934"/>
      <c r="CBN14" s="934"/>
      <c r="CBO14" s="934"/>
      <c r="CBP14" s="934"/>
      <c r="CBQ14" s="934"/>
      <c r="CBR14" s="934"/>
      <c r="CBS14" s="934"/>
      <c r="CBT14" s="934"/>
      <c r="CBU14" s="934"/>
      <c r="CBV14" s="934"/>
      <c r="CBW14" s="934"/>
      <c r="CBX14" s="934"/>
      <c r="CBY14" s="934"/>
      <c r="CBZ14" s="934"/>
      <c r="CCA14" s="934"/>
      <c r="CCB14" s="934"/>
      <c r="CCC14" s="934"/>
      <c r="CCD14" s="934"/>
      <c r="CCE14" s="934"/>
      <c r="CCF14" s="934"/>
      <c r="CCG14" s="934"/>
      <c r="CCH14" s="934"/>
      <c r="CCI14" s="934"/>
      <c r="CCJ14" s="934"/>
      <c r="CCK14" s="934"/>
      <c r="CCL14" s="934"/>
      <c r="CCM14" s="934"/>
      <c r="CCN14" s="934"/>
      <c r="CCO14" s="934"/>
      <c r="CCP14" s="934"/>
      <c r="CCQ14" s="934"/>
      <c r="CCR14" s="934"/>
      <c r="CCS14" s="934"/>
      <c r="CCT14" s="934"/>
      <c r="CCU14" s="934"/>
      <c r="CCV14" s="934"/>
      <c r="CCW14" s="934"/>
      <c r="CCX14" s="934"/>
      <c r="CCY14" s="934"/>
      <c r="CCZ14" s="934"/>
      <c r="CDA14" s="934"/>
      <c r="CDB14" s="934"/>
      <c r="CDC14" s="934"/>
      <c r="CDD14" s="934"/>
      <c r="CDE14" s="934"/>
      <c r="CDF14" s="934"/>
      <c r="CDG14" s="934"/>
      <c r="CDH14" s="934"/>
      <c r="CDI14" s="934"/>
      <c r="CDJ14" s="934"/>
      <c r="CDK14" s="934"/>
      <c r="CDL14" s="934"/>
      <c r="CDM14" s="934"/>
      <c r="CDN14" s="934"/>
      <c r="CDO14" s="934"/>
      <c r="CDP14" s="934"/>
      <c r="CDQ14" s="934"/>
      <c r="CDR14" s="934"/>
      <c r="CDS14" s="934"/>
      <c r="CDT14" s="934"/>
      <c r="CDU14" s="934"/>
      <c r="CDV14" s="934"/>
      <c r="CDW14" s="934"/>
      <c r="CDX14" s="934"/>
      <c r="CDY14" s="934"/>
      <c r="CDZ14" s="934"/>
      <c r="CEA14" s="934"/>
      <c r="CEB14" s="934"/>
      <c r="CEC14" s="934"/>
      <c r="CED14" s="934"/>
      <c r="CEE14" s="934"/>
      <c r="CEF14" s="934"/>
      <c r="CEG14" s="934"/>
      <c r="CEH14" s="934"/>
      <c r="CEI14" s="934"/>
      <c r="CEJ14" s="934"/>
      <c r="CEK14" s="934"/>
      <c r="CEL14" s="934"/>
      <c r="CEM14" s="934"/>
      <c r="CEN14" s="934"/>
      <c r="CEO14" s="934"/>
      <c r="CEP14" s="934"/>
      <c r="CEQ14" s="934"/>
      <c r="CER14" s="934"/>
      <c r="CES14" s="934"/>
      <c r="CET14" s="934"/>
      <c r="CEU14" s="934"/>
      <c r="CEV14" s="934"/>
      <c r="CEW14" s="934"/>
      <c r="CEX14" s="934"/>
      <c r="CEY14" s="934"/>
      <c r="CEZ14" s="934"/>
      <c r="CFA14" s="934"/>
      <c r="CFB14" s="934"/>
      <c r="CFC14" s="934"/>
      <c r="CFD14" s="934"/>
      <c r="CFE14" s="934"/>
      <c r="CFF14" s="934"/>
      <c r="CFG14" s="934"/>
      <c r="CFH14" s="934"/>
      <c r="CFI14" s="934"/>
      <c r="CFJ14" s="934"/>
      <c r="CFK14" s="934"/>
      <c r="CFL14" s="934"/>
      <c r="CFM14" s="934"/>
      <c r="CFN14" s="934"/>
      <c r="CFO14" s="934"/>
      <c r="CFP14" s="934"/>
      <c r="CFQ14" s="934"/>
      <c r="CFR14" s="934"/>
      <c r="CFS14" s="934"/>
      <c r="CFT14" s="934"/>
      <c r="CFU14" s="934"/>
      <c r="CFV14" s="934"/>
      <c r="CFW14" s="934"/>
      <c r="CFX14" s="934"/>
      <c r="CFY14" s="934"/>
      <c r="CFZ14" s="934"/>
      <c r="CGA14" s="934"/>
      <c r="CGB14" s="934"/>
      <c r="CGC14" s="934"/>
      <c r="CGD14" s="934"/>
      <c r="CGE14" s="934"/>
      <c r="CGF14" s="934"/>
      <c r="CGG14" s="934"/>
      <c r="CGH14" s="934"/>
      <c r="CGI14" s="934"/>
      <c r="CGJ14" s="934"/>
      <c r="CGK14" s="934"/>
      <c r="CGL14" s="934"/>
      <c r="CGM14" s="934"/>
      <c r="CGN14" s="934"/>
      <c r="CGO14" s="934"/>
      <c r="CGP14" s="934"/>
      <c r="CGQ14" s="934"/>
      <c r="CGR14" s="934"/>
      <c r="CGS14" s="934"/>
      <c r="CGT14" s="934"/>
      <c r="CGU14" s="934"/>
      <c r="CGV14" s="934"/>
      <c r="CGW14" s="934"/>
      <c r="CGX14" s="934"/>
      <c r="CGY14" s="934"/>
      <c r="CGZ14" s="934"/>
      <c r="CHA14" s="934"/>
      <c r="CHB14" s="934"/>
      <c r="CHC14" s="934"/>
      <c r="CHD14" s="934"/>
      <c r="CHE14" s="934"/>
      <c r="CHF14" s="934"/>
      <c r="CHG14" s="934"/>
      <c r="CHH14" s="934"/>
      <c r="CHI14" s="934"/>
      <c r="CHJ14" s="934"/>
      <c r="CHK14" s="934"/>
      <c r="CHL14" s="934"/>
      <c r="CHM14" s="934"/>
      <c r="CHN14" s="934"/>
      <c r="CHO14" s="934"/>
      <c r="CHP14" s="934"/>
      <c r="CHQ14" s="934"/>
      <c r="CHR14" s="934"/>
      <c r="CHS14" s="934"/>
      <c r="CHT14" s="934"/>
      <c r="CHU14" s="934"/>
      <c r="CHV14" s="934"/>
      <c r="CHW14" s="934"/>
      <c r="CHX14" s="934"/>
      <c r="CHY14" s="934"/>
      <c r="CHZ14" s="934"/>
      <c r="CIA14" s="934"/>
      <c r="CIB14" s="934"/>
      <c r="CIC14" s="934"/>
      <c r="CID14" s="934"/>
      <c r="CIE14" s="934"/>
      <c r="CIF14" s="934"/>
      <c r="CIG14" s="934"/>
      <c r="CIH14" s="934"/>
      <c r="CII14" s="934"/>
      <c r="CIJ14" s="934"/>
      <c r="CIK14" s="934"/>
      <c r="CIL14" s="934"/>
      <c r="CIM14" s="934"/>
      <c r="CIN14" s="934"/>
      <c r="CIO14" s="934"/>
      <c r="CIP14" s="934"/>
      <c r="CIQ14" s="934"/>
      <c r="CIR14" s="934"/>
      <c r="CIS14" s="934"/>
      <c r="CIT14" s="934"/>
      <c r="CIU14" s="934"/>
      <c r="CIV14" s="934"/>
      <c r="CIW14" s="934"/>
      <c r="CIX14" s="934"/>
      <c r="CIY14" s="934"/>
      <c r="CIZ14" s="934"/>
      <c r="CJA14" s="934"/>
      <c r="CJB14" s="934"/>
      <c r="CJC14" s="934"/>
      <c r="CJD14" s="934"/>
      <c r="CJE14" s="934"/>
      <c r="CJF14" s="934"/>
      <c r="CJG14" s="934"/>
      <c r="CJH14" s="934"/>
      <c r="CJI14" s="934"/>
      <c r="CJJ14" s="934"/>
      <c r="CJK14" s="934"/>
      <c r="CJL14" s="934"/>
      <c r="CJM14" s="934"/>
      <c r="CJN14" s="934"/>
      <c r="CJO14" s="934"/>
      <c r="CJP14" s="934"/>
      <c r="CJQ14" s="934"/>
      <c r="CJR14" s="934"/>
      <c r="CJS14" s="934"/>
      <c r="CJT14" s="934"/>
      <c r="CJU14" s="934"/>
      <c r="CJV14" s="934"/>
      <c r="CJW14" s="934"/>
      <c r="CJX14" s="934"/>
      <c r="CJY14" s="934"/>
      <c r="CJZ14" s="934"/>
      <c r="CKA14" s="934"/>
      <c r="CKB14" s="934"/>
      <c r="CKC14" s="934"/>
      <c r="CKD14" s="934"/>
      <c r="CKE14" s="934"/>
      <c r="CKF14" s="934"/>
      <c r="CKG14" s="934"/>
      <c r="CKH14" s="934"/>
      <c r="CKI14" s="934"/>
      <c r="CKJ14" s="934"/>
      <c r="CKK14" s="934"/>
      <c r="CKL14" s="934"/>
      <c r="CKM14" s="934"/>
      <c r="CKN14" s="934"/>
      <c r="CKO14" s="934"/>
      <c r="CKP14" s="934"/>
      <c r="CKQ14" s="934"/>
      <c r="CKR14" s="934"/>
      <c r="CKS14" s="934"/>
      <c r="CKT14" s="934"/>
      <c r="CKU14" s="934"/>
      <c r="CKV14" s="934"/>
      <c r="CKW14" s="934"/>
      <c r="CKX14" s="934"/>
      <c r="CKY14" s="934"/>
      <c r="CKZ14" s="934"/>
      <c r="CLA14" s="934"/>
      <c r="CLB14" s="934"/>
      <c r="CLC14" s="934"/>
      <c r="CLD14" s="934"/>
      <c r="CLE14" s="934"/>
      <c r="CLF14" s="934"/>
      <c r="CLG14" s="934"/>
      <c r="CLH14" s="934"/>
      <c r="CLI14" s="934"/>
      <c r="CLJ14" s="934"/>
      <c r="CLK14" s="934"/>
      <c r="CLL14" s="934"/>
      <c r="CLM14" s="934"/>
      <c r="CLN14" s="934"/>
      <c r="CLO14" s="934"/>
      <c r="CLP14" s="934"/>
      <c r="CLQ14" s="934"/>
      <c r="CLR14" s="934"/>
      <c r="CLS14" s="934"/>
      <c r="CLT14" s="934"/>
      <c r="CLU14" s="934"/>
      <c r="CLV14" s="934"/>
      <c r="CLW14" s="934"/>
      <c r="CLX14" s="934"/>
      <c r="CLY14" s="934"/>
      <c r="CLZ14" s="934"/>
      <c r="CMA14" s="934"/>
      <c r="CMB14" s="934"/>
      <c r="CMC14" s="934"/>
      <c r="CMD14" s="934"/>
      <c r="CME14" s="934"/>
      <c r="CMF14" s="934"/>
      <c r="CMG14" s="934"/>
      <c r="CMH14" s="934"/>
      <c r="CMI14" s="934"/>
      <c r="CMJ14" s="934"/>
      <c r="CMK14" s="934"/>
      <c r="CML14" s="934"/>
      <c r="CMM14" s="934"/>
      <c r="CMN14" s="934"/>
      <c r="CMO14" s="934"/>
      <c r="CMP14" s="934"/>
      <c r="CMQ14" s="934"/>
      <c r="CMR14" s="934"/>
      <c r="CMS14" s="934"/>
      <c r="CMT14" s="934"/>
      <c r="CMU14" s="934"/>
      <c r="CMV14" s="934"/>
      <c r="CMW14" s="934"/>
      <c r="CMX14" s="934"/>
      <c r="CMY14" s="934"/>
      <c r="CMZ14" s="934"/>
      <c r="CNA14" s="934"/>
      <c r="CNB14" s="934"/>
      <c r="CNC14" s="934"/>
      <c r="CND14" s="934"/>
      <c r="CNE14" s="934"/>
      <c r="CNF14" s="934"/>
      <c r="CNG14" s="934"/>
      <c r="CNH14" s="934"/>
      <c r="CNI14" s="934"/>
      <c r="CNJ14" s="934"/>
      <c r="CNK14" s="934"/>
      <c r="CNL14" s="934"/>
      <c r="CNM14" s="934"/>
      <c r="CNN14" s="934"/>
      <c r="CNO14" s="934"/>
      <c r="CNP14" s="934"/>
      <c r="CNQ14" s="934"/>
      <c r="CNR14" s="934"/>
      <c r="CNS14" s="934"/>
      <c r="CNT14" s="934"/>
      <c r="CNU14" s="934"/>
      <c r="CNV14" s="934"/>
      <c r="CNW14" s="934"/>
      <c r="CNX14" s="934"/>
      <c r="CNY14" s="934"/>
      <c r="CNZ14" s="934"/>
      <c r="COA14" s="934"/>
      <c r="COB14" s="934"/>
      <c r="COC14" s="934"/>
      <c r="COD14" s="934"/>
      <c r="COE14" s="934"/>
      <c r="COF14" s="934"/>
      <c r="COG14" s="934"/>
      <c r="COH14" s="934"/>
      <c r="COI14" s="934"/>
      <c r="COJ14" s="934"/>
      <c r="COK14" s="934"/>
      <c r="COL14" s="934"/>
      <c r="COM14" s="934"/>
      <c r="CON14" s="934"/>
      <c r="COO14" s="934"/>
      <c r="COP14" s="934"/>
      <c r="COQ14" s="934"/>
      <c r="COR14" s="934"/>
      <c r="COS14" s="934"/>
      <c r="COT14" s="934"/>
      <c r="COU14" s="934"/>
      <c r="COV14" s="934"/>
      <c r="COW14" s="934"/>
      <c r="COX14" s="934"/>
      <c r="COY14" s="934"/>
      <c r="COZ14" s="934"/>
      <c r="CPA14" s="934"/>
      <c r="CPB14" s="934"/>
      <c r="CPC14" s="934"/>
      <c r="CPD14" s="934"/>
      <c r="CPE14" s="934"/>
      <c r="CPF14" s="934"/>
      <c r="CPG14" s="934"/>
      <c r="CPH14" s="934"/>
      <c r="CPI14" s="934"/>
      <c r="CPJ14" s="934"/>
      <c r="CPK14" s="934"/>
      <c r="CPL14" s="934"/>
      <c r="CPM14" s="934"/>
      <c r="CPN14" s="934"/>
      <c r="CPO14" s="934"/>
      <c r="CPP14" s="934"/>
      <c r="CPQ14" s="934"/>
      <c r="CPR14" s="934"/>
      <c r="CPS14" s="934"/>
      <c r="CPT14" s="934"/>
      <c r="CPU14" s="934"/>
      <c r="CPV14" s="934"/>
      <c r="CPW14" s="934"/>
      <c r="CPX14" s="934"/>
      <c r="CPY14" s="934"/>
      <c r="CPZ14" s="934"/>
      <c r="CQA14" s="934"/>
      <c r="CQB14" s="934"/>
      <c r="CQC14" s="934"/>
      <c r="CQD14" s="934"/>
      <c r="CQE14" s="934"/>
      <c r="CQF14" s="934"/>
      <c r="CQG14" s="934"/>
      <c r="CQH14" s="934"/>
      <c r="CQI14" s="934"/>
      <c r="CQJ14" s="934"/>
      <c r="CQK14" s="934"/>
      <c r="CQL14" s="934"/>
      <c r="CQM14" s="934"/>
      <c r="CQN14" s="934"/>
      <c r="CQO14" s="934"/>
      <c r="CQP14" s="934"/>
      <c r="CQQ14" s="934"/>
      <c r="CQR14" s="934"/>
      <c r="CQS14" s="934"/>
      <c r="CQT14" s="934"/>
      <c r="CQU14" s="934"/>
      <c r="CQV14" s="934"/>
      <c r="CQW14" s="934"/>
      <c r="CQX14" s="934"/>
      <c r="CQY14" s="934"/>
      <c r="CQZ14" s="934"/>
      <c r="CRA14" s="934"/>
      <c r="CRB14" s="934"/>
      <c r="CRC14" s="934"/>
      <c r="CRD14" s="934"/>
      <c r="CRE14" s="934"/>
      <c r="CRF14" s="934"/>
      <c r="CRG14" s="934"/>
      <c r="CRH14" s="934"/>
      <c r="CRI14" s="934"/>
      <c r="CRJ14" s="934"/>
      <c r="CRK14" s="934"/>
      <c r="CRL14" s="934"/>
      <c r="CRM14" s="934"/>
      <c r="CRN14" s="934"/>
      <c r="CRO14" s="934"/>
      <c r="CRP14" s="934"/>
      <c r="CRQ14" s="934"/>
      <c r="CRR14" s="934"/>
      <c r="CRS14" s="934"/>
      <c r="CRT14" s="934"/>
      <c r="CRU14" s="934"/>
      <c r="CRV14" s="934"/>
      <c r="CRW14" s="934"/>
      <c r="CRX14" s="934"/>
      <c r="CRY14" s="934"/>
      <c r="CRZ14" s="934"/>
      <c r="CSA14" s="934"/>
      <c r="CSB14" s="934"/>
      <c r="CSC14" s="934"/>
      <c r="CSD14" s="934"/>
      <c r="CSE14" s="934"/>
      <c r="CSF14" s="934"/>
      <c r="CSG14" s="934"/>
      <c r="CSH14" s="934"/>
      <c r="CSI14" s="934"/>
      <c r="CSJ14" s="934"/>
      <c r="CSK14" s="934"/>
      <c r="CSL14" s="934"/>
      <c r="CSM14" s="934"/>
      <c r="CSN14" s="934"/>
      <c r="CSO14" s="934"/>
      <c r="CSP14" s="934"/>
      <c r="CSQ14" s="934"/>
      <c r="CSR14" s="934"/>
      <c r="CSS14" s="934"/>
      <c r="CST14" s="934"/>
      <c r="CSU14" s="934"/>
      <c r="CSV14" s="934"/>
      <c r="CSW14" s="934"/>
      <c r="CSX14" s="934"/>
      <c r="CSY14" s="934"/>
      <c r="CSZ14" s="934"/>
      <c r="CTA14" s="934"/>
      <c r="CTB14" s="934"/>
      <c r="CTC14" s="934"/>
      <c r="CTD14" s="934"/>
      <c r="CTE14" s="934"/>
      <c r="CTF14" s="934"/>
      <c r="CTG14" s="934"/>
      <c r="CTH14" s="934"/>
      <c r="CTI14" s="934"/>
      <c r="CTJ14" s="934"/>
      <c r="CTK14" s="934"/>
      <c r="CTL14" s="934"/>
      <c r="CTM14" s="934"/>
      <c r="CTN14" s="934"/>
      <c r="CTO14" s="934"/>
      <c r="CTP14" s="934"/>
      <c r="CTQ14" s="934"/>
      <c r="CTR14" s="934"/>
      <c r="CTS14" s="934"/>
      <c r="CTT14" s="934"/>
      <c r="CTU14" s="934"/>
      <c r="CTV14" s="934"/>
      <c r="CTW14" s="934"/>
      <c r="CTX14" s="934"/>
      <c r="CTY14" s="934"/>
      <c r="CTZ14" s="934"/>
      <c r="CUA14" s="934"/>
      <c r="CUB14" s="934"/>
      <c r="CUC14" s="934"/>
      <c r="CUD14" s="934"/>
      <c r="CUE14" s="934"/>
      <c r="CUF14" s="934"/>
      <c r="CUG14" s="934"/>
      <c r="CUH14" s="934"/>
      <c r="CUI14" s="934"/>
      <c r="CUJ14" s="934"/>
      <c r="CUK14" s="934"/>
      <c r="CUL14" s="934"/>
      <c r="CUM14" s="934"/>
      <c r="CUN14" s="934"/>
      <c r="CUO14" s="934"/>
      <c r="CUP14" s="934"/>
      <c r="CUQ14" s="934"/>
      <c r="CUR14" s="934"/>
      <c r="CUS14" s="934"/>
      <c r="CUT14" s="934"/>
      <c r="CUU14" s="934"/>
      <c r="CUV14" s="934"/>
      <c r="CUW14" s="934"/>
      <c r="CUX14" s="934"/>
      <c r="CUY14" s="934"/>
      <c r="CUZ14" s="934"/>
      <c r="CVA14" s="934"/>
      <c r="CVB14" s="934"/>
      <c r="CVC14" s="934"/>
      <c r="CVD14" s="934"/>
      <c r="CVE14" s="934"/>
      <c r="CVF14" s="934"/>
      <c r="CVG14" s="934"/>
      <c r="CVH14" s="934"/>
      <c r="CVI14" s="934"/>
      <c r="CVJ14" s="934"/>
      <c r="CVK14" s="934"/>
      <c r="CVL14" s="934"/>
      <c r="CVM14" s="934"/>
      <c r="CVN14" s="934"/>
      <c r="CVO14" s="934"/>
      <c r="CVP14" s="934"/>
      <c r="CVQ14" s="934"/>
      <c r="CVR14" s="934"/>
      <c r="CVS14" s="934"/>
      <c r="CVT14" s="934"/>
      <c r="CVU14" s="934"/>
      <c r="CVV14" s="934"/>
      <c r="CVW14" s="934"/>
      <c r="CVX14" s="934"/>
      <c r="CVY14" s="934"/>
      <c r="CVZ14" s="934"/>
      <c r="CWA14" s="934"/>
      <c r="CWB14" s="934"/>
      <c r="CWC14" s="934"/>
      <c r="CWD14" s="934"/>
      <c r="CWE14" s="934"/>
      <c r="CWF14" s="934"/>
      <c r="CWG14" s="934"/>
      <c r="CWH14" s="934"/>
      <c r="CWI14" s="934"/>
      <c r="CWJ14" s="934"/>
      <c r="CWK14" s="934"/>
      <c r="CWL14" s="934"/>
      <c r="CWM14" s="934"/>
      <c r="CWN14" s="934"/>
      <c r="CWO14" s="934"/>
      <c r="CWP14" s="934"/>
      <c r="CWQ14" s="934"/>
      <c r="CWR14" s="934"/>
      <c r="CWS14" s="934"/>
      <c r="CWT14" s="934"/>
      <c r="CWU14" s="934"/>
      <c r="CWV14" s="934"/>
      <c r="CWW14" s="934"/>
      <c r="CWX14" s="934"/>
      <c r="CWY14" s="934"/>
      <c r="CWZ14" s="934"/>
      <c r="CXA14" s="934"/>
      <c r="CXB14" s="934"/>
      <c r="CXC14" s="934"/>
      <c r="CXD14" s="934"/>
      <c r="CXE14" s="934"/>
      <c r="CXF14" s="934"/>
      <c r="CXG14" s="934"/>
      <c r="CXH14" s="934"/>
      <c r="CXI14" s="934"/>
      <c r="CXJ14" s="934"/>
      <c r="CXK14" s="934"/>
      <c r="CXL14" s="934"/>
      <c r="CXM14" s="934"/>
      <c r="CXN14" s="934"/>
      <c r="CXO14" s="934"/>
      <c r="CXP14" s="934"/>
      <c r="CXQ14" s="934"/>
      <c r="CXR14" s="934"/>
      <c r="CXS14" s="934"/>
      <c r="CXT14" s="934"/>
      <c r="CXU14" s="934"/>
      <c r="CXV14" s="934"/>
      <c r="CXW14" s="934"/>
      <c r="CXX14" s="934"/>
      <c r="CXY14" s="934"/>
      <c r="CXZ14" s="934"/>
      <c r="CYA14" s="934"/>
      <c r="CYB14" s="934"/>
      <c r="CYC14" s="934"/>
      <c r="CYD14" s="934"/>
      <c r="CYE14" s="934"/>
      <c r="CYF14" s="934"/>
      <c r="CYG14" s="934"/>
      <c r="CYH14" s="934"/>
      <c r="CYI14" s="934"/>
      <c r="CYJ14" s="934"/>
      <c r="CYK14" s="934"/>
      <c r="CYL14" s="934"/>
      <c r="CYM14" s="934"/>
      <c r="CYN14" s="934"/>
      <c r="CYO14" s="934"/>
      <c r="CYP14" s="934"/>
      <c r="CYQ14" s="934"/>
      <c r="CYR14" s="934"/>
      <c r="CYS14" s="934"/>
      <c r="CYT14" s="934"/>
      <c r="CYU14" s="934"/>
      <c r="CYV14" s="934"/>
      <c r="CYW14" s="934"/>
      <c r="CYX14" s="934"/>
      <c r="CYY14" s="934"/>
      <c r="CYZ14" s="934"/>
      <c r="CZA14" s="934"/>
      <c r="CZB14" s="934"/>
      <c r="CZC14" s="934"/>
      <c r="CZD14" s="934"/>
      <c r="CZE14" s="934"/>
      <c r="CZF14" s="934"/>
      <c r="CZG14" s="934"/>
      <c r="CZH14" s="934"/>
      <c r="CZI14" s="934"/>
      <c r="CZJ14" s="934"/>
      <c r="CZK14" s="934"/>
      <c r="CZL14" s="934"/>
      <c r="CZM14" s="934"/>
      <c r="CZN14" s="934"/>
      <c r="CZO14" s="934"/>
      <c r="CZP14" s="934"/>
      <c r="CZQ14" s="934"/>
      <c r="CZR14" s="934"/>
      <c r="CZS14" s="934"/>
      <c r="CZT14" s="934"/>
      <c r="CZU14" s="934"/>
      <c r="CZV14" s="934"/>
      <c r="CZW14" s="934"/>
      <c r="CZX14" s="934"/>
      <c r="CZY14" s="934"/>
      <c r="CZZ14" s="934"/>
      <c r="DAA14" s="934"/>
      <c r="DAB14" s="934"/>
      <c r="DAC14" s="934"/>
      <c r="DAD14" s="934"/>
      <c r="DAE14" s="934"/>
      <c r="DAF14" s="934"/>
      <c r="DAG14" s="934"/>
      <c r="DAH14" s="934"/>
      <c r="DAI14" s="934"/>
      <c r="DAJ14" s="934"/>
      <c r="DAK14" s="934"/>
      <c r="DAL14" s="934"/>
      <c r="DAM14" s="934"/>
      <c r="DAN14" s="934"/>
      <c r="DAO14" s="934"/>
      <c r="DAP14" s="934"/>
      <c r="DAQ14" s="934"/>
      <c r="DAR14" s="934"/>
      <c r="DAS14" s="934"/>
      <c r="DAT14" s="934"/>
      <c r="DAU14" s="934"/>
      <c r="DAV14" s="934"/>
      <c r="DAW14" s="934"/>
      <c r="DAX14" s="934"/>
      <c r="DAY14" s="934"/>
      <c r="DAZ14" s="934"/>
      <c r="DBA14" s="934"/>
      <c r="DBB14" s="934"/>
      <c r="DBC14" s="934"/>
      <c r="DBD14" s="934"/>
      <c r="DBE14" s="934"/>
      <c r="DBF14" s="934"/>
      <c r="DBG14" s="934"/>
      <c r="DBH14" s="934"/>
      <c r="DBI14" s="934"/>
      <c r="DBJ14" s="934"/>
      <c r="DBK14" s="934"/>
      <c r="DBL14" s="934"/>
      <c r="DBM14" s="934"/>
      <c r="DBN14" s="934"/>
      <c r="DBO14" s="934"/>
      <c r="DBP14" s="934"/>
      <c r="DBQ14" s="934"/>
      <c r="DBR14" s="934"/>
      <c r="DBS14" s="934"/>
      <c r="DBT14" s="934"/>
      <c r="DBU14" s="934"/>
      <c r="DBV14" s="934"/>
      <c r="DBW14" s="934"/>
      <c r="DBX14" s="934"/>
      <c r="DBY14" s="934"/>
      <c r="DBZ14" s="934"/>
      <c r="DCA14" s="934"/>
      <c r="DCB14" s="934"/>
      <c r="DCC14" s="934"/>
      <c r="DCD14" s="934"/>
      <c r="DCE14" s="934"/>
      <c r="DCF14" s="934"/>
      <c r="DCG14" s="934"/>
      <c r="DCH14" s="934"/>
      <c r="DCI14" s="934"/>
      <c r="DCJ14" s="934"/>
      <c r="DCK14" s="934"/>
      <c r="DCL14" s="934"/>
      <c r="DCM14" s="934"/>
      <c r="DCN14" s="934"/>
      <c r="DCO14" s="934"/>
      <c r="DCP14" s="934"/>
      <c r="DCQ14" s="934"/>
      <c r="DCR14" s="934"/>
      <c r="DCS14" s="934"/>
      <c r="DCT14" s="934"/>
      <c r="DCU14" s="934"/>
      <c r="DCV14" s="934"/>
      <c r="DCW14" s="934"/>
      <c r="DCX14" s="934"/>
      <c r="DCY14" s="934"/>
      <c r="DCZ14" s="934"/>
      <c r="DDA14" s="934"/>
      <c r="DDB14" s="934"/>
      <c r="DDC14" s="934"/>
      <c r="DDD14" s="934"/>
      <c r="DDE14" s="934"/>
      <c r="DDF14" s="934"/>
      <c r="DDG14" s="934"/>
      <c r="DDH14" s="934"/>
      <c r="DDI14" s="934"/>
      <c r="DDJ14" s="934"/>
      <c r="DDK14" s="934"/>
      <c r="DDL14" s="934"/>
      <c r="DDM14" s="934"/>
      <c r="DDN14" s="934"/>
      <c r="DDO14" s="934"/>
      <c r="DDP14" s="934"/>
      <c r="DDQ14" s="934"/>
      <c r="DDR14" s="934"/>
      <c r="DDS14" s="934"/>
      <c r="DDT14" s="934"/>
      <c r="DDU14" s="934"/>
      <c r="DDV14" s="934"/>
      <c r="DDW14" s="934"/>
      <c r="DDX14" s="934"/>
      <c r="DDY14" s="934"/>
      <c r="DDZ14" s="934"/>
      <c r="DEA14" s="934"/>
      <c r="DEB14" s="934"/>
      <c r="DEC14" s="934"/>
      <c r="DED14" s="934"/>
      <c r="DEE14" s="934"/>
      <c r="DEF14" s="934"/>
      <c r="DEG14" s="934"/>
      <c r="DEH14" s="934"/>
      <c r="DEI14" s="934"/>
      <c r="DEJ14" s="934"/>
      <c r="DEK14" s="934"/>
      <c r="DEL14" s="934"/>
      <c r="DEM14" s="934"/>
      <c r="DEN14" s="934"/>
      <c r="DEO14" s="934"/>
      <c r="DEP14" s="934"/>
      <c r="DEQ14" s="934"/>
      <c r="DER14" s="934"/>
      <c r="DES14" s="934"/>
      <c r="DET14" s="934"/>
      <c r="DEU14" s="934"/>
      <c r="DEV14" s="934"/>
      <c r="DEW14" s="934"/>
      <c r="DEX14" s="934"/>
      <c r="DEY14" s="934"/>
      <c r="DEZ14" s="934"/>
      <c r="DFA14" s="934"/>
      <c r="DFB14" s="934"/>
      <c r="DFC14" s="934"/>
      <c r="DFD14" s="934"/>
      <c r="DFE14" s="934"/>
      <c r="DFF14" s="934"/>
      <c r="DFG14" s="934"/>
      <c r="DFH14" s="934"/>
      <c r="DFI14" s="934"/>
      <c r="DFJ14" s="934"/>
      <c r="DFK14" s="934"/>
      <c r="DFL14" s="934"/>
      <c r="DFM14" s="934"/>
      <c r="DFN14" s="934"/>
      <c r="DFO14" s="934"/>
      <c r="DFP14" s="934"/>
      <c r="DFQ14" s="934"/>
      <c r="DFR14" s="934"/>
      <c r="DFS14" s="934"/>
      <c r="DFT14" s="934"/>
      <c r="DFU14" s="934"/>
      <c r="DFV14" s="934"/>
      <c r="DFW14" s="934"/>
      <c r="DFX14" s="934"/>
      <c r="DFY14" s="934"/>
      <c r="DFZ14" s="934"/>
      <c r="DGA14" s="934"/>
      <c r="DGB14" s="934"/>
      <c r="DGC14" s="934"/>
      <c r="DGD14" s="934"/>
      <c r="DGE14" s="934"/>
      <c r="DGF14" s="934"/>
      <c r="DGG14" s="934"/>
      <c r="DGH14" s="934"/>
      <c r="DGI14" s="934"/>
      <c r="DGJ14" s="934"/>
      <c r="DGK14" s="934"/>
      <c r="DGL14" s="934"/>
      <c r="DGM14" s="934"/>
      <c r="DGN14" s="934"/>
      <c r="DGO14" s="934"/>
      <c r="DGP14" s="934"/>
      <c r="DGQ14" s="934"/>
      <c r="DGR14" s="934"/>
      <c r="DGS14" s="934"/>
      <c r="DGT14" s="934"/>
      <c r="DGU14" s="934"/>
      <c r="DGV14" s="934"/>
      <c r="DGW14" s="934"/>
      <c r="DGX14" s="934"/>
      <c r="DGY14" s="934"/>
      <c r="DGZ14" s="934"/>
      <c r="DHA14" s="934"/>
      <c r="DHB14" s="934"/>
      <c r="DHC14" s="934"/>
      <c r="DHD14" s="934"/>
      <c r="DHE14" s="934"/>
      <c r="DHF14" s="934"/>
      <c r="DHG14" s="934"/>
      <c r="DHH14" s="934"/>
      <c r="DHI14" s="934"/>
      <c r="DHJ14" s="934"/>
      <c r="DHK14" s="934"/>
      <c r="DHL14" s="934"/>
      <c r="DHM14" s="934"/>
      <c r="DHN14" s="934"/>
      <c r="DHO14" s="934"/>
      <c r="DHP14" s="934"/>
      <c r="DHQ14" s="934"/>
      <c r="DHR14" s="934"/>
      <c r="DHS14" s="934"/>
      <c r="DHT14" s="934"/>
      <c r="DHU14" s="934"/>
      <c r="DHV14" s="934"/>
      <c r="DHW14" s="934"/>
      <c r="DHX14" s="934"/>
      <c r="DHY14" s="934"/>
      <c r="DHZ14" s="934"/>
      <c r="DIA14" s="934"/>
      <c r="DIB14" s="934"/>
      <c r="DIC14" s="934"/>
      <c r="DID14" s="934"/>
      <c r="DIE14" s="934"/>
      <c r="DIF14" s="934"/>
      <c r="DIG14" s="934"/>
      <c r="DIH14" s="934"/>
      <c r="DII14" s="934"/>
      <c r="DIJ14" s="934"/>
      <c r="DIK14" s="934"/>
      <c r="DIL14" s="934"/>
      <c r="DIM14" s="934"/>
      <c r="DIN14" s="934"/>
      <c r="DIO14" s="934"/>
      <c r="DIP14" s="934"/>
      <c r="DIQ14" s="934"/>
      <c r="DIR14" s="934"/>
      <c r="DIS14" s="934"/>
      <c r="DIT14" s="934"/>
      <c r="DIU14" s="934"/>
      <c r="DIV14" s="934"/>
      <c r="DIW14" s="934"/>
      <c r="DIX14" s="934"/>
      <c r="DIY14" s="934"/>
      <c r="DIZ14" s="934"/>
      <c r="DJA14" s="934"/>
      <c r="DJB14" s="934"/>
      <c r="DJC14" s="934"/>
      <c r="DJD14" s="934"/>
      <c r="DJE14" s="934"/>
      <c r="DJF14" s="934"/>
      <c r="DJG14" s="934"/>
      <c r="DJH14" s="934"/>
      <c r="DJI14" s="934"/>
      <c r="DJJ14" s="934"/>
      <c r="DJK14" s="934"/>
      <c r="DJL14" s="934"/>
      <c r="DJM14" s="934"/>
      <c r="DJN14" s="934"/>
      <c r="DJO14" s="934"/>
      <c r="DJP14" s="934"/>
      <c r="DJQ14" s="934"/>
      <c r="DJR14" s="934"/>
      <c r="DJS14" s="934"/>
      <c r="DJT14" s="934"/>
      <c r="DJU14" s="934"/>
      <c r="DJV14" s="934"/>
      <c r="DJW14" s="934"/>
      <c r="DJX14" s="934"/>
      <c r="DJY14" s="934"/>
      <c r="DJZ14" s="934"/>
      <c r="DKA14" s="934"/>
      <c r="DKB14" s="934"/>
      <c r="DKC14" s="934"/>
      <c r="DKD14" s="934"/>
      <c r="DKE14" s="934"/>
      <c r="DKF14" s="934"/>
      <c r="DKG14" s="934"/>
      <c r="DKH14" s="934"/>
      <c r="DKI14" s="934"/>
      <c r="DKJ14" s="934"/>
      <c r="DKK14" s="934"/>
      <c r="DKL14" s="934"/>
      <c r="DKM14" s="934"/>
      <c r="DKN14" s="934"/>
      <c r="DKO14" s="934"/>
      <c r="DKP14" s="934"/>
      <c r="DKQ14" s="934"/>
      <c r="DKR14" s="934"/>
      <c r="DKS14" s="934"/>
      <c r="DKT14" s="934"/>
      <c r="DKU14" s="934"/>
      <c r="DKV14" s="934"/>
      <c r="DKW14" s="934"/>
      <c r="DKX14" s="934"/>
      <c r="DKY14" s="934"/>
      <c r="DKZ14" s="934"/>
      <c r="DLA14" s="934"/>
      <c r="DLB14" s="934"/>
      <c r="DLC14" s="934"/>
      <c r="DLD14" s="934"/>
      <c r="DLE14" s="934"/>
      <c r="DLF14" s="934"/>
      <c r="DLG14" s="934"/>
      <c r="DLH14" s="934"/>
      <c r="DLI14" s="934"/>
      <c r="DLJ14" s="934"/>
      <c r="DLK14" s="934"/>
      <c r="DLL14" s="934"/>
      <c r="DLM14" s="934"/>
      <c r="DLN14" s="934"/>
      <c r="DLO14" s="934"/>
      <c r="DLP14" s="934"/>
      <c r="DLQ14" s="934"/>
      <c r="DLR14" s="934"/>
      <c r="DLS14" s="934"/>
      <c r="DLT14" s="934"/>
      <c r="DLU14" s="934"/>
      <c r="DLV14" s="934"/>
      <c r="DLW14" s="934"/>
      <c r="DLX14" s="934"/>
      <c r="DLY14" s="934"/>
      <c r="DLZ14" s="934"/>
      <c r="DMA14" s="934"/>
      <c r="DMB14" s="934"/>
      <c r="DMC14" s="934"/>
      <c r="DMD14" s="934"/>
      <c r="DME14" s="934"/>
      <c r="DMF14" s="934"/>
      <c r="DMG14" s="934"/>
      <c r="DMH14" s="934"/>
      <c r="DMI14" s="934"/>
      <c r="DMJ14" s="934"/>
      <c r="DMK14" s="934"/>
      <c r="DML14" s="934"/>
      <c r="DMM14" s="934"/>
      <c r="DMN14" s="934"/>
      <c r="DMO14" s="934"/>
      <c r="DMP14" s="934"/>
      <c r="DMQ14" s="934"/>
      <c r="DMR14" s="934"/>
      <c r="DMS14" s="934"/>
      <c r="DMT14" s="934"/>
      <c r="DMU14" s="934"/>
      <c r="DMV14" s="934"/>
      <c r="DMW14" s="934"/>
      <c r="DMX14" s="934"/>
      <c r="DMY14" s="934"/>
      <c r="DMZ14" s="934"/>
      <c r="DNA14" s="934"/>
      <c r="DNB14" s="934"/>
      <c r="DNC14" s="934"/>
      <c r="DND14" s="934"/>
      <c r="DNE14" s="934"/>
      <c r="DNF14" s="934"/>
      <c r="DNG14" s="934"/>
      <c r="DNH14" s="934"/>
      <c r="DNI14" s="934"/>
      <c r="DNJ14" s="934"/>
      <c r="DNK14" s="934"/>
      <c r="DNL14" s="934"/>
      <c r="DNM14" s="934"/>
      <c r="DNN14" s="934"/>
      <c r="DNO14" s="934"/>
      <c r="DNP14" s="934"/>
      <c r="DNQ14" s="934"/>
      <c r="DNR14" s="934"/>
      <c r="DNS14" s="934"/>
      <c r="DNT14" s="934"/>
      <c r="DNU14" s="934"/>
      <c r="DNV14" s="934"/>
      <c r="DNW14" s="934"/>
      <c r="DNX14" s="934"/>
      <c r="DNY14" s="934"/>
      <c r="DNZ14" s="934"/>
      <c r="DOA14" s="934"/>
      <c r="DOB14" s="934"/>
      <c r="DOC14" s="934"/>
      <c r="DOD14" s="934"/>
      <c r="DOE14" s="934"/>
      <c r="DOF14" s="934"/>
      <c r="DOG14" s="934"/>
      <c r="DOH14" s="934"/>
      <c r="DOI14" s="934"/>
      <c r="DOJ14" s="934"/>
      <c r="DOK14" s="934"/>
      <c r="DOL14" s="934"/>
      <c r="DOM14" s="934"/>
      <c r="DON14" s="934"/>
      <c r="DOO14" s="934"/>
      <c r="DOP14" s="934"/>
      <c r="DOQ14" s="934"/>
      <c r="DOR14" s="934"/>
      <c r="DOS14" s="934"/>
      <c r="DOT14" s="934"/>
      <c r="DOU14" s="934"/>
      <c r="DOV14" s="934"/>
      <c r="DOW14" s="934"/>
      <c r="DOX14" s="934"/>
      <c r="DOY14" s="934"/>
      <c r="DOZ14" s="934"/>
      <c r="DPA14" s="934"/>
      <c r="DPB14" s="934"/>
      <c r="DPC14" s="934"/>
      <c r="DPD14" s="934"/>
      <c r="DPE14" s="934"/>
      <c r="DPF14" s="934"/>
      <c r="DPG14" s="934"/>
      <c r="DPH14" s="934"/>
      <c r="DPI14" s="934"/>
      <c r="DPJ14" s="934"/>
      <c r="DPK14" s="934"/>
      <c r="DPL14" s="934"/>
      <c r="DPM14" s="934"/>
      <c r="DPN14" s="934"/>
      <c r="DPO14" s="934"/>
      <c r="DPP14" s="934"/>
      <c r="DPQ14" s="934"/>
      <c r="DPR14" s="934"/>
      <c r="DPS14" s="934"/>
      <c r="DPT14" s="934"/>
      <c r="DPU14" s="934"/>
      <c r="DPV14" s="934"/>
      <c r="DPW14" s="934"/>
      <c r="DPX14" s="934"/>
      <c r="DPY14" s="934"/>
      <c r="DPZ14" s="934"/>
      <c r="DQA14" s="934"/>
      <c r="DQB14" s="934"/>
      <c r="DQC14" s="934"/>
      <c r="DQD14" s="934"/>
      <c r="DQE14" s="934"/>
      <c r="DQF14" s="934"/>
      <c r="DQG14" s="934"/>
      <c r="DQH14" s="934"/>
      <c r="DQI14" s="934"/>
      <c r="DQJ14" s="934"/>
      <c r="DQK14" s="934"/>
      <c r="DQL14" s="934"/>
      <c r="DQM14" s="934"/>
      <c r="DQN14" s="934"/>
      <c r="DQO14" s="934"/>
      <c r="DQP14" s="934"/>
      <c r="DQQ14" s="934"/>
      <c r="DQR14" s="934"/>
      <c r="DQS14" s="934"/>
      <c r="DQT14" s="934"/>
      <c r="DQU14" s="934"/>
      <c r="DQV14" s="934"/>
      <c r="DQW14" s="934"/>
      <c r="DQX14" s="934"/>
      <c r="DQY14" s="934"/>
      <c r="DQZ14" s="934"/>
      <c r="DRA14" s="934"/>
      <c r="DRB14" s="934"/>
      <c r="DRC14" s="934"/>
      <c r="DRD14" s="934"/>
      <c r="DRE14" s="934"/>
      <c r="DRF14" s="934"/>
      <c r="DRG14" s="934"/>
      <c r="DRH14" s="934"/>
      <c r="DRI14" s="934"/>
      <c r="DRJ14" s="934"/>
      <c r="DRK14" s="934"/>
      <c r="DRL14" s="934"/>
      <c r="DRM14" s="934"/>
      <c r="DRN14" s="934"/>
      <c r="DRO14" s="934"/>
      <c r="DRP14" s="934"/>
      <c r="DRQ14" s="934"/>
      <c r="DRR14" s="934"/>
      <c r="DRS14" s="934"/>
      <c r="DRT14" s="934"/>
      <c r="DRU14" s="934"/>
      <c r="DRV14" s="934"/>
      <c r="DRW14" s="934"/>
      <c r="DRX14" s="934"/>
      <c r="DRY14" s="934"/>
      <c r="DRZ14" s="934"/>
      <c r="DSA14" s="934"/>
      <c r="DSB14" s="934"/>
      <c r="DSC14" s="934"/>
      <c r="DSD14" s="934"/>
      <c r="DSE14" s="934"/>
      <c r="DSF14" s="934"/>
      <c r="DSG14" s="934"/>
      <c r="DSH14" s="934"/>
      <c r="DSI14" s="934"/>
      <c r="DSJ14" s="934"/>
      <c r="DSK14" s="934"/>
      <c r="DSL14" s="934"/>
      <c r="DSM14" s="934"/>
      <c r="DSN14" s="934"/>
      <c r="DSO14" s="934"/>
      <c r="DSP14" s="934"/>
      <c r="DSQ14" s="934"/>
      <c r="DSR14" s="934"/>
      <c r="DSS14" s="934"/>
      <c r="DST14" s="934"/>
      <c r="DSU14" s="934"/>
      <c r="DSV14" s="934"/>
      <c r="DSW14" s="934"/>
      <c r="DSX14" s="934"/>
      <c r="DSY14" s="934"/>
      <c r="DSZ14" s="934"/>
      <c r="DTA14" s="934"/>
      <c r="DTB14" s="934"/>
      <c r="DTC14" s="934"/>
      <c r="DTD14" s="934"/>
      <c r="DTE14" s="934"/>
      <c r="DTF14" s="934"/>
      <c r="DTG14" s="934"/>
      <c r="DTH14" s="934"/>
      <c r="DTI14" s="934"/>
      <c r="DTJ14" s="934"/>
      <c r="DTK14" s="934"/>
      <c r="DTL14" s="934"/>
      <c r="DTM14" s="934"/>
      <c r="DTN14" s="934"/>
      <c r="DTO14" s="934"/>
      <c r="DTP14" s="934"/>
      <c r="DTQ14" s="934"/>
      <c r="DTR14" s="934"/>
      <c r="DTS14" s="934"/>
      <c r="DTT14" s="934"/>
      <c r="DTU14" s="934"/>
      <c r="DTV14" s="934"/>
      <c r="DTW14" s="934"/>
      <c r="DTX14" s="934"/>
      <c r="DTY14" s="934"/>
      <c r="DTZ14" s="934"/>
      <c r="DUA14" s="934"/>
      <c r="DUB14" s="934"/>
      <c r="DUC14" s="934"/>
      <c r="DUD14" s="934"/>
      <c r="DUE14" s="934"/>
      <c r="DUF14" s="934"/>
      <c r="DUG14" s="934"/>
      <c r="DUH14" s="934"/>
      <c r="DUI14" s="934"/>
      <c r="DUJ14" s="934"/>
      <c r="DUK14" s="934"/>
      <c r="DUL14" s="934"/>
      <c r="DUM14" s="934"/>
      <c r="DUN14" s="934"/>
      <c r="DUO14" s="934"/>
      <c r="DUP14" s="934"/>
      <c r="DUQ14" s="934"/>
      <c r="DUR14" s="934"/>
      <c r="DUS14" s="934"/>
      <c r="DUT14" s="934"/>
      <c r="DUU14" s="934"/>
      <c r="DUV14" s="934"/>
      <c r="DUW14" s="934"/>
      <c r="DUX14" s="934"/>
      <c r="DUY14" s="934"/>
      <c r="DUZ14" s="934"/>
      <c r="DVA14" s="934"/>
      <c r="DVB14" s="934"/>
      <c r="DVC14" s="934"/>
      <c r="DVD14" s="934"/>
      <c r="DVE14" s="934"/>
      <c r="DVF14" s="934"/>
      <c r="DVG14" s="934"/>
      <c r="DVH14" s="934"/>
      <c r="DVI14" s="934"/>
      <c r="DVJ14" s="934"/>
      <c r="DVK14" s="934"/>
      <c r="DVL14" s="934"/>
      <c r="DVM14" s="934"/>
      <c r="DVN14" s="934"/>
      <c r="DVO14" s="934"/>
      <c r="DVP14" s="934"/>
      <c r="DVQ14" s="934"/>
      <c r="DVR14" s="934"/>
      <c r="DVS14" s="934"/>
      <c r="DVT14" s="934"/>
      <c r="DVU14" s="934"/>
      <c r="DVV14" s="934"/>
      <c r="DVW14" s="934"/>
      <c r="DVX14" s="934"/>
      <c r="DVY14" s="934"/>
      <c r="DVZ14" s="934"/>
      <c r="DWA14" s="934"/>
      <c r="DWB14" s="934"/>
      <c r="DWC14" s="934"/>
      <c r="DWD14" s="934"/>
      <c r="DWE14" s="934"/>
      <c r="DWF14" s="934"/>
      <c r="DWG14" s="934"/>
      <c r="DWH14" s="934"/>
      <c r="DWI14" s="934"/>
      <c r="DWJ14" s="934"/>
      <c r="DWK14" s="934"/>
      <c r="DWL14" s="934"/>
      <c r="DWM14" s="934"/>
      <c r="DWN14" s="934"/>
      <c r="DWO14" s="934"/>
      <c r="DWP14" s="934"/>
      <c r="DWQ14" s="934"/>
      <c r="DWR14" s="934"/>
      <c r="DWS14" s="934"/>
      <c r="DWT14" s="934"/>
      <c r="DWU14" s="934"/>
      <c r="DWV14" s="934"/>
      <c r="DWW14" s="934"/>
      <c r="DWX14" s="934"/>
      <c r="DWY14" s="934"/>
      <c r="DWZ14" s="934"/>
      <c r="DXA14" s="934"/>
      <c r="DXB14" s="934"/>
      <c r="DXC14" s="934"/>
      <c r="DXD14" s="934"/>
      <c r="DXE14" s="934"/>
      <c r="DXF14" s="934"/>
      <c r="DXG14" s="934"/>
      <c r="DXH14" s="934"/>
      <c r="DXI14" s="934"/>
      <c r="DXJ14" s="934"/>
      <c r="DXK14" s="934"/>
      <c r="DXL14" s="934"/>
      <c r="DXM14" s="934"/>
      <c r="DXN14" s="934"/>
      <c r="DXO14" s="934"/>
      <c r="DXP14" s="934"/>
      <c r="DXQ14" s="934"/>
      <c r="DXR14" s="934"/>
      <c r="DXS14" s="934"/>
      <c r="DXT14" s="934"/>
      <c r="DXU14" s="934"/>
      <c r="DXV14" s="934"/>
      <c r="DXW14" s="934"/>
      <c r="DXX14" s="934"/>
      <c r="DXY14" s="934"/>
      <c r="DXZ14" s="934"/>
      <c r="DYA14" s="934"/>
      <c r="DYB14" s="934"/>
      <c r="DYC14" s="934"/>
      <c r="DYD14" s="934"/>
      <c r="DYE14" s="934"/>
      <c r="DYF14" s="934"/>
      <c r="DYG14" s="934"/>
      <c r="DYH14" s="934"/>
      <c r="DYI14" s="934"/>
      <c r="DYJ14" s="934"/>
      <c r="DYK14" s="934"/>
      <c r="DYL14" s="934"/>
      <c r="DYM14" s="934"/>
      <c r="DYN14" s="934"/>
      <c r="DYO14" s="934"/>
      <c r="DYP14" s="934"/>
      <c r="DYQ14" s="934"/>
      <c r="DYR14" s="934"/>
      <c r="DYS14" s="934"/>
      <c r="DYT14" s="934"/>
      <c r="DYU14" s="934"/>
      <c r="DYV14" s="934"/>
      <c r="DYW14" s="934"/>
      <c r="DYX14" s="934"/>
      <c r="DYY14" s="934"/>
      <c r="DYZ14" s="934"/>
      <c r="DZA14" s="934"/>
      <c r="DZB14" s="934"/>
      <c r="DZC14" s="934"/>
      <c r="DZD14" s="934"/>
      <c r="DZE14" s="934"/>
      <c r="DZF14" s="934"/>
      <c r="DZG14" s="934"/>
      <c r="DZH14" s="934"/>
      <c r="DZI14" s="934"/>
      <c r="DZJ14" s="934"/>
      <c r="DZK14" s="934"/>
      <c r="DZL14" s="934"/>
      <c r="DZM14" s="934"/>
      <c r="DZN14" s="934"/>
      <c r="DZO14" s="934"/>
      <c r="DZP14" s="934"/>
      <c r="DZQ14" s="934"/>
      <c r="DZR14" s="934"/>
      <c r="DZS14" s="934"/>
      <c r="DZT14" s="934"/>
      <c r="DZU14" s="934"/>
      <c r="DZV14" s="934"/>
      <c r="DZW14" s="934"/>
      <c r="DZX14" s="934"/>
      <c r="DZY14" s="934"/>
      <c r="DZZ14" s="934"/>
      <c r="EAA14" s="934"/>
      <c r="EAB14" s="934"/>
      <c r="EAC14" s="934"/>
      <c r="EAD14" s="934"/>
      <c r="EAE14" s="934"/>
      <c r="EAF14" s="934"/>
      <c r="EAG14" s="934"/>
      <c r="EAH14" s="934"/>
      <c r="EAI14" s="934"/>
      <c r="EAJ14" s="934"/>
      <c r="EAK14" s="934"/>
      <c r="EAL14" s="934"/>
      <c r="EAM14" s="934"/>
      <c r="EAN14" s="934"/>
      <c r="EAO14" s="934"/>
      <c r="EAP14" s="934"/>
      <c r="EAQ14" s="934"/>
      <c r="EAR14" s="934"/>
      <c r="EAS14" s="934"/>
      <c r="EAT14" s="934"/>
      <c r="EAU14" s="934"/>
      <c r="EAV14" s="934"/>
      <c r="EAW14" s="934"/>
      <c r="EAX14" s="934"/>
      <c r="EAY14" s="934"/>
      <c r="EAZ14" s="934"/>
      <c r="EBA14" s="934"/>
      <c r="EBB14" s="934"/>
      <c r="EBC14" s="934"/>
      <c r="EBD14" s="934"/>
      <c r="EBE14" s="934"/>
      <c r="EBF14" s="934"/>
      <c r="EBG14" s="934"/>
      <c r="EBH14" s="934"/>
      <c r="EBI14" s="934"/>
      <c r="EBJ14" s="934"/>
      <c r="EBK14" s="934"/>
      <c r="EBL14" s="934"/>
      <c r="EBM14" s="934"/>
      <c r="EBN14" s="934"/>
      <c r="EBO14" s="934"/>
      <c r="EBP14" s="934"/>
      <c r="EBQ14" s="934"/>
      <c r="EBR14" s="934"/>
      <c r="EBS14" s="934"/>
      <c r="EBT14" s="934"/>
      <c r="EBU14" s="934"/>
      <c r="EBV14" s="934"/>
      <c r="EBW14" s="934"/>
      <c r="EBX14" s="934"/>
      <c r="EBY14" s="934"/>
      <c r="EBZ14" s="934"/>
      <c r="ECA14" s="934"/>
      <c r="ECB14" s="934"/>
      <c r="ECC14" s="934"/>
      <c r="ECD14" s="934"/>
      <c r="ECE14" s="934"/>
      <c r="ECF14" s="934"/>
      <c r="ECG14" s="934"/>
      <c r="ECH14" s="934"/>
      <c r="ECI14" s="934"/>
      <c r="ECJ14" s="934"/>
      <c r="ECK14" s="934"/>
      <c r="ECL14" s="934"/>
      <c r="ECM14" s="934"/>
      <c r="ECN14" s="934"/>
      <c r="ECO14" s="934"/>
      <c r="ECP14" s="934"/>
      <c r="ECQ14" s="934"/>
      <c r="ECR14" s="934"/>
      <c r="ECS14" s="934"/>
      <c r="ECT14" s="934"/>
      <c r="ECU14" s="934"/>
      <c r="ECV14" s="934"/>
      <c r="ECW14" s="934"/>
      <c r="ECX14" s="934"/>
      <c r="ECY14" s="934"/>
      <c r="ECZ14" s="934"/>
      <c r="EDA14" s="934"/>
      <c r="EDB14" s="934"/>
      <c r="EDC14" s="934"/>
      <c r="EDD14" s="934"/>
      <c r="EDE14" s="934"/>
      <c r="EDF14" s="934"/>
      <c r="EDG14" s="934"/>
      <c r="EDH14" s="934"/>
      <c r="EDI14" s="934"/>
      <c r="EDJ14" s="934"/>
      <c r="EDK14" s="934"/>
      <c r="EDL14" s="934"/>
      <c r="EDM14" s="934"/>
      <c r="EDN14" s="934"/>
      <c r="EDO14" s="934"/>
      <c r="EDP14" s="934"/>
      <c r="EDQ14" s="934"/>
      <c r="EDR14" s="934"/>
      <c r="EDS14" s="934"/>
      <c r="EDT14" s="934"/>
      <c r="EDU14" s="934"/>
      <c r="EDV14" s="934"/>
      <c r="EDW14" s="934"/>
      <c r="EDX14" s="934"/>
      <c r="EDY14" s="934"/>
      <c r="EDZ14" s="934"/>
      <c r="EEA14" s="934"/>
      <c r="EEB14" s="934"/>
      <c r="EEC14" s="934"/>
      <c r="EED14" s="934"/>
      <c r="EEE14" s="934"/>
      <c r="EEF14" s="934"/>
      <c r="EEG14" s="934"/>
      <c r="EEH14" s="934"/>
      <c r="EEI14" s="934"/>
      <c r="EEJ14" s="934"/>
      <c r="EEK14" s="934"/>
      <c r="EEL14" s="934"/>
      <c r="EEM14" s="934"/>
      <c r="EEN14" s="934"/>
      <c r="EEO14" s="934"/>
      <c r="EEP14" s="934"/>
      <c r="EEQ14" s="934"/>
      <c r="EER14" s="934"/>
      <c r="EES14" s="934"/>
      <c r="EET14" s="934"/>
      <c r="EEU14" s="934"/>
      <c r="EEV14" s="934"/>
      <c r="EEW14" s="934"/>
      <c r="EEX14" s="934"/>
      <c r="EEY14" s="934"/>
      <c r="EEZ14" s="934"/>
      <c r="EFA14" s="934"/>
      <c r="EFB14" s="934"/>
      <c r="EFC14" s="934"/>
      <c r="EFD14" s="934"/>
      <c r="EFE14" s="934"/>
      <c r="EFF14" s="934"/>
      <c r="EFG14" s="934"/>
      <c r="EFH14" s="934"/>
      <c r="EFI14" s="934"/>
      <c r="EFJ14" s="934"/>
      <c r="EFK14" s="934"/>
      <c r="EFL14" s="934"/>
      <c r="EFM14" s="934"/>
      <c r="EFN14" s="934"/>
      <c r="EFO14" s="934"/>
      <c r="EFP14" s="934"/>
      <c r="EFQ14" s="934"/>
      <c r="EFR14" s="934"/>
      <c r="EFS14" s="934"/>
      <c r="EFT14" s="934"/>
      <c r="EFU14" s="934"/>
      <c r="EFV14" s="934"/>
      <c r="EFW14" s="934"/>
      <c r="EFX14" s="934"/>
      <c r="EFY14" s="934"/>
      <c r="EFZ14" s="934"/>
      <c r="EGA14" s="934"/>
      <c r="EGB14" s="934"/>
      <c r="EGC14" s="934"/>
      <c r="EGD14" s="934"/>
      <c r="EGE14" s="934"/>
      <c r="EGF14" s="934"/>
      <c r="EGG14" s="934"/>
      <c r="EGH14" s="934"/>
      <c r="EGI14" s="934"/>
      <c r="EGJ14" s="934"/>
      <c r="EGK14" s="934"/>
      <c r="EGL14" s="934"/>
      <c r="EGM14" s="934"/>
      <c r="EGN14" s="934"/>
      <c r="EGO14" s="934"/>
      <c r="EGP14" s="934"/>
      <c r="EGQ14" s="934"/>
      <c r="EGR14" s="934"/>
      <c r="EGS14" s="934"/>
      <c r="EGT14" s="934"/>
      <c r="EGU14" s="934"/>
      <c r="EGV14" s="934"/>
      <c r="EGW14" s="934"/>
      <c r="EGX14" s="934"/>
      <c r="EGY14" s="934"/>
      <c r="EGZ14" s="934"/>
      <c r="EHA14" s="934"/>
      <c r="EHB14" s="934"/>
      <c r="EHC14" s="934"/>
      <c r="EHD14" s="934"/>
      <c r="EHE14" s="934"/>
      <c r="EHF14" s="934"/>
      <c r="EHG14" s="934"/>
      <c r="EHH14" s="934"/>
      <c r="EHI14" s="934"/>
      <c r="EHJ14" s="934"/>
      <c r="EHK14" s="934"/>
      <c r="EHL14" s="934"/>
      <c r="EHM14" s="934"/>
      <c r="EHN14" s="934"/>
      <c r="EHO14" s="934"/>
      <c r="EHP14" s="934"/>
      <c r="EHQ14" s="934"/>
      <c r="EHR14" s="934"/>
      <c r="EHS14" s="934"/>
      <c r="EHT14" s="934"/>
      <c r="EHU14" s="934"/>
      <c r="EHV14" s="934"/>
      <c r="EHW14" s="934"/>
      <c r="EHX14" s="934"/>
      <c r="EHY14" s="934"/>
      <c r="EHZ14" s="934"/>
      <c r="EIA14" s="934"/>
      <c r="EIB14" s="934"/>
      <c r="EIC14" s="934"/>
      <c r="EID14" s="934"/>
      <c r="EIE14" s="934"/>
      <c r="EIF14" s="934"/>
      <c r="EIG14" s="934"/>
      <c r="EIH14" s="934"/>
      <c r="EII14" s="934"/>
      <c r="EIJ14" s="934"/>
      <c r="EIK14" s="934"/>
      <c r="EIL14" s="934"/>
      <c r="EIM14" s="934"/>
      <c r="EIN14" s="934"/>
      <c r="EIO14" s="934"/>
      <c r="EIP14" s="934"/>
      <c r="EIQ14" s="934"/>
      <c r="EIR14" s="934"/>
      <c r="EIS14" s="934"/>
      <c r="EIT14" s="934"/>
      <c r="EIU14" s="934"/>
      <c r="EIV14" s="934"/>
      <c r="EIW14" s="934"/>
      <c r="EIX14" s="934"/>
      <c r="EIY14" s="934"/>
      <c r="EIZ14" s="934"/>
      <c r="EJA14" s="934"/>
      <c r="EJB14" s="934"/>
      <c r="EJC14" s="934"/>
      <c r="EJD14" s="934"/>
      <c r="EJE14" s="934"/>
      <c r="EJF14" s="934"/>
      <c r="EJG14" s="934"/>
      <c r="EJH14" s="934"/>
      <c r="EJI14" s="934"/>
      <c r="EJJ14" s="934"/>
      <c r="EJK14" s="934"/>
      <c r="EJL14" s="934"/>
      <c r="EJM14" s="934"/>
      <c r="EJN14" s="934"/>
      <c r="EJO14" s="934"/>
      <c r="EJP14" s="934"/>
      <c r="EJQ14" s="934"/>
      <c r="EJR14" s="934"/>
      <c r="EJS14" s="934"/>
      <c r="EJT14" s="934"/>
      <c r="EJU14" s="934"/>
      <c r="EJV14" s="934"/>
      <c r="EJW14" s="934"/>
      <c r="EJX14" s="934"/>
      <c r="EJY14" s="934"/>
      <c r="EJZ14" s="934"/>
      <c r="EKA14" s="934"/>
      <c r="EKB14" s="934"/>
      <c r="EKC14" s="934"/>
      <c r="EKD14" s="934"/>
      <c r="EKE14" s="934"/>
      <c r="EKF14" s="934"/>
      <c r="EKG14" s="934"/>
      <c r="EKH14" s="934"/>
      <c r="EKI14" s="934"/>
      <c r="EKJ14" s="934"/>
      <c r="EKK14" s="934"/>
      <c r="EKL14" s="934"/>
      <c r="EKM14" s="934"/>
      <c r="EKN14" s="934"/>
      <c r="EKO14" s="934"/>
      <c r="EKP14" s="934"/>
      <c r="EKQ14" s="934"/>
      <c r="EKR14" s="934"/>
      <c r="EKS14" s="934"/>
      <c r="EKT14" s="934"/>
      <c r="EKU14" s="934"/>
      <c r="EKV14" s="934"/>
      <c r="EKW14" s="934"/>
      <c r="EKX14" s="934"/>
      <c r="EKY14" s="934"/>
      <c r="EKZ14" s="934"/>
      <c r="ELA14" s="934"/>
      <c r="ELB14" s="934"/>
      <c r="ELC14" s="934"/>
      <c r="ELD14" s="934"/>
      <c r="ELE14" s="934"/>
      <c r="ELF14" s="934"/>
      <c r="ELG14" s="934"/>
      <c r="ELH14" s="934"/>
      <c r="ELI14" s="934"/>
      <c r="ELJ14" s="934"/>
      <c r="ELK14" s="934"/>
      <c r="ELL14" s="934"/>
      <c r="ELM14" s="934"/>
      <c r="ELN14" s="934"/>
      <c r="ELO14" s="934"/>
      <c r="ELP14" s="934"/>
      <c r="ELQ14" s="934"/>
      <c r="ELR14" s="934"/>
      <c r="ELS14" s="934"/>
      <c r="ELT14" s="934"/>
      <c r="ELU14" s="934"/>
      <c r="ELV14" s="934"/>
      <c r="ELW14" s="934"/>
      <c r="ELX14" s="934"/>
      <c r="ELY14" s="934"/>
      <c r="ELZ14" s="934"/>
      <c r="EMA14" s="934"/>
      <c r="EMB14" s="934"/>
      <c r="EMC14" s="934"/>
      <c r="EMD14" s="934"/>
      <c r="EME14" s="934"/>
      <c r="EMF14" s="934"/>
      <c r="EMG14" s="934"/>
      <c r="EMH14" s="934"/>
      <c r="EMI14" s="934"/>
      <c r="EMJ14" s="934"/>
      <c r="EMK14" s="934"/>
      <c r="EML14" s="934"/>
      <c r="EMM14" s="934"/>
      <c r="EMN14" s="934"/>
      <c r="EMO14" s="934"/>
      <c r="EMP14" s="934"/>
      <c r="EMQ14" s="934"/>
      <c r="EMR14" s="934"/>
      <c r="EMS14" s="934"/>
      <c r="EMT14" s="934"/>
      <c r="EMU14" s="934"/>
      <c r="EMV14" s="934"/>
      <c r="EMW14" s="934"/>
      <c r="EMX14" s="934"/>
      <c r="EMY14" s="934"/>
      <c r="EMZ14" s="934"/>
      <c r="ENA14" s="934"/>
      <c r="ENB14" s="934"/>
      <c r="ENC14" s="934"/>
      <c r="END14" s="934"/>
      <c r="ENE14" s="934"/>
      <c r="ENF14" s="934"/>
      <c r="ENG14" s="934"/>
      <c r="ENH14" s="934"/>
      <c r="ENI14" s="934"/>
      <c r="ENJ14" s="934"/>
      <c r="ENK14" s="934"/>
      <c r="ENL14" s="934"/>
      <c r="ENM14" s="934"/>
      <c r="ENN14" s="934"/>
      <c r="ENO14" s="934"/>
      <c r="ENP14" s="934"/>
      <c r="ENQ14" s="934"/>
      <c r="ENR14" s="934"/>
      <c r="ENS14" s="934"/>
      <c r="ENT14" s="934"/>
      <c r="ENU14" s="934"/>
      <c r="ENV14" s="934"/>
      <c r="ENW14" s="934"/>
      <c r="ENX14" s="934"/>
      <c r="ENY14" s="934"/>
      <c r="ENZ14" s="934"/>
      <c r="EOA14" s="934"/>
      <c r="EOB14" s="934"/>
      <c r="EOC14" s="934"/>
      <c r="EOD14" s="934"/>
      <c r="EOE14" s="934"/>
      <c r="EOF14" s="934"/>
      <c r="EOG14" s="934"/>
      <c r="EOH14" s="934"/>
      <c r="EOI14" s="934"/>
      <c r="EOJ14" s="934"/>
      <c r="EOK14" s="934"/>
      <c r="EOL14" s="934"/>
      <c r="EOM14" s="934"/>
      <c r="EON14" s="934"/>
      <c r="EOO14" s="934"/>
      <c r="EOP14" s="934"/>
      <c r="EOQ14" s="934"/>
      <c r="EOR14" s="934"/>
      <c r="EOS14" s="934"/>
      <c r="EOT14" s="934"/>
      <c r="EOU14" s="934"/>
      <c r="EOV14" s="934"/>
      <c r="EOW14" s="934"/>
      <c r="EOX14" s="934"/>
      <c r="EOY14" s="934"/>
      <c r="EOZ14" s="934"/>
      <c r="EPA14" s="934"/>
      <c r="EPB14" s="934"/>
      <c r="EPC14" s="934"/>
      <c r="EPD14" s="934"/>
      <c r="EPE14" s="934"/>
      <c r="EPF14" s="934"/>
      <c r="EPG14" s="934"/>
      <c r="EPH14" s="934"/>
      <c r="EPI14" s="934"/>
      <c r="EPJ14" s="934"/>
      <c r="EPK14" s="934"/>
      <c r="EPL14" s="934"/>
      <c r="EPM14" s="934"/>
      <c r="EPN14" s="934"/>
      <c r="EPO14" s="934"/>
      <c r="EPP14" s="934"/>
      <c r="EPQ14" s="934"/>
      <c r="EPR14" s="934"/>
      <c r="EPS14" s="934"/>
      <c r="EPT14" s="934"/>
      <c r="EPU14" s="934"/>
      <c r="EPV14" s="934"/>
      <c r="EPW14" s="934"/>
      <c r="EPX14" s="934"/>
      <c r="EPY14" s="934"/>
      <c r="EPZ14" s="934"/>
      <c r="EQA14" s="934"/>
      <c r="EQB14" s="934"/>
      <c r="EQC14" s="934"/>
      <c r="EQD14" s="934"/>
      <c r="EQE14" s="934"/>
      <c r="EQF14" s="934"/>
      <c r="EQG14" s="934"/>
      <c r="EQH14" s="934"/>
      <c r="EQI14" s="934"/>
      <c r="EQJ14" s="934"/>
      <c r="EQK14" s="934"/>
      <c r="EQL14" s="934"/>
      <c r="EQM14" s="934"/>
      <c r="EQN14" s="934"/>
      <c r="EQO14" s="934"/>
      <c r="EQP14" s="934"/>
      <c r="EQQ14" s="934"/>
      <c r="EQR14" s="934"/>
      <c r="EQS14" s="934"/>
      <c r="EQT14" s="934"/>
      <c r="EQU14" s="934"/>
      <c r="EQV14" s="934"/>
      <c r="EQW14" s="934"/>
      <c r="EQX14" s="934"/>
      <c r="EQY14" s="934"/>
      <c r="EQZ14" s="934"/>
      <c r="ERA14" s="934"/>
      <c r="ERB14" s="934"/>
      <c r="ERC14" s="934"/>
      <c r="ERD14" s="934"/>
      <c r="ERE14" s="934"/>
      <c r="ERF14" s="934"/>
      <c r="ERG14" s="934"/>
      <c r="ERH14" s="934"/>
      <c r="ERI14" s="934"/>
      <c r="ERJ14" s="934"/>
      <c r="ERK14" s="934"/>
      <c r="ERL14" s="934"/>
      <c r="ERM14" s="934"/>
      <c r="ERN14" s="934"/>
      <c r="ERO14" s="934"/>
      <c r="ERP14" s="934"/>
      <c r="ERQ14" s="934"/>
      <c r="ERR14" s="934"/>
      <c r="ERS14" s="934"/>
      <c r="ERT14" s="934"/>
      <c r="ERU14" s="934"/>
      <c r="ERV14" s="934"/>
      <c r="ERW14" s="934"/>
      <c r="ERX14" s="934"/>
      <c r="ERY14" s="934"/>
      <c r="ERZ14" s="934"/>
      <c r="ESA14" s="934"/>
      <c r="ESB14" s="934"/>
      <c r="ESC14" s="934"/>
      <c r="ESD14" s="934"/>
      <c r="ESE14" s="934"/>
      <c r="ESF14" s="934"/>
      <c r="ESG14" s="934"/>
      <c r="ESH14" s="934"/>
      <c r="ESI14" s="934"/>
      <c r="ESJ14" s="934"/>
      <c r="ESK14" s="934"/>
      <c r="ESL14" s="934"/>
      <c r="ESM14" s="934"/>
      <c r="ESN14" s="934"/>
      <c r="ESO14" s="934"/>
      <c r="ESP14" s="934"/>
      <c r="ESQ14" s="934"/>
      <c r="ESR14" s="934"/>
      <c r="ESS14" s="934"/>
      <c r="EST14" s="934"/>
      <c r="ESU14" s="934"/>
      <c r="ESV14" s="934"/>
      <c r="ESW14" s="934"/>
      <c r="ESX14" s="934"/>
      <c r="ESY14" s="934"/>
      <c r="ESZ14" s="934"/>
      <c r="ETA14" s="934"/>
      <c r="ETB14" s="934"/>
      <c r="ETC14" s="934"/>
      <c r="ETD14" s="934"/>
      <c r="ETE14" s="934"/>
      <c r="ETF14" s="934"/>
      <c r="ETG14" s="934"/>
      <c r="ETH14" s="934"/>
      <c r="ETI14" s="934"/>
      <c r="ETJ14" s="934"/>
      <c r="ETK14" s="934"/>
      <c r="ETL14" s="934"/>
      <c r="ETM14" s="934"/>
      <c r="ETN14" s="934"/>
      <c r="ETO14" s="934"/>
      <c r="ETP14" s="934"/>
      <c r="ETQ14" s="934"/>
      <c r="ETR14" s="934"/>
      <c r="ETS14" s="934"/>
      <c r="ETT14" s="934"/>
      <c r="ETU14" s="934"/>
      <c r="ETV14" s="934"/>
      <c r="ETW14" s="934"/>
      <c r="ETX14" s="934"/>
      <c r="ETY14" s="934"/>
      <c r="ETZ14" s="934"/>
      <c r="EUA14" s="934"/>
      <c r="EUB14" s="934"/>
      <c r="EUC14" s="934"/>
      <c r="EUD14" s="934"/>
      <c r="EUE14" s="934"/>
      <c r="EUF14" s="934"/>
      <c r="EUG14" s="934"/>
      <c r="EUH14" s="934"/>
      <c r="EUI14" s="934"/>
      <c r="EUJ14" s="934"/>
      <c r="EUK14" s="934"/>
      <c r="EUL14" s="934"/>
      <c r="EUM14" s="934"/>
      <c r="EUN14" s="934"/>
      <c r="EUO14" s="934"/>
      <c r="EUP14" s="934"/>
      <c r="EUQ14" s="934"/>
      <c r="EUR14" s="934"/>
      <c r="EUS14" s="934"/>
      <c r="EUT14" s="934"/>
      <c r="EUU14" s="934"/>
      <c r="EUV14" s="934"/>
      <c r="EUW14" s="934"/>
      <c r="EUX14" s="934"/>
      <c r="EUY14" s="934"/>
      <c r="EUZ14" s="934"/>
      <c r="EVA14" s="934"/>
      <c r="EVB14" s="934"/>
      <c r="EVC14" s="934"/>
      <c r="EVD14" s="934"/>
      <c r="EVE14" s="934"/>
      <c r="EVF14" s="934"/>
      <c r="EVG14" s="934"/>
      <c r="EVH14" s="934"/>
      <c r="EVI14" s="934"/>
      <c r="EVJ14" s="934"/>
      <c r="EVK14" s="934"/>
      <c r="EVL14" s="934"/>
      <c r="EVM14" s="934"/>
      <c r="EVN14" s="934"/>
      <c r="EVO14" s="934"/>
      <c r="EVP14" s="934"/>
      <c r="EVQ14" s="934"/>
      <c r="EVR14" s="934"/>
      <c r="EVS14" s="934"/>
      <c r="EVT14" s="934"/>
      <c r="EVU14" s="934"/>
      <c r="EVV14" s="934"/>
      <c r="EVW14" s="934"/>
      <c r="EVX14" s="934"/>
      <c r="EVY14" s="934"/>
      <c r="EVZ14" s="934"/>
      <c r="EWA14" s="934"/>
      <c r="EWB14" s="934"/>
      <c r="EWC14" s="934"/>
      <c r="EWD14" s="934"/>
      <c r="EWE14" s="934"/>
      <c r="EWF14" s="934"/>
      <c r="EWG14" s="934"/>
      <c r="EWH14" s="934"/>
      <c r="EWI14" s="934"/>
      <c r="EWJ14" s="934"/>
      <c r="EWK14" s="934"/>
      <c r="EWL14" s="934"/>
      <c r="EWM14" s="934"/>
      <c r="EWN14" s="934"/>
      <c r="EWO14" s="934"/>
      <c r="EWP14" s="934"/>
      <c r="EWQ14" s="934"/>
      <c r="EWR14" s="934"/>
      <c r="EWS14" s="934"/>
      <c r="EWT14" s="934"/>
      <c r="EWU14" s="934"/>
      <c r="EWV14" s="934"/>
      <c r="EWW14" s="934"/>
      <c r="EWX14" s="934"/>
      <c r="EWY14" s="934"/>
      <c r="EWZ14" s="934"/>
      <c r="EXA14" s="934"/>
      <c r="EXB14" s="934"/>
      <c r="EXC14" s="934"/>
      <c r="EXD14" s="934"/>
      <c r="EXE14" s="934"/>
      <c r="EXF14" s="934"/>
      <c r="EXG14" s="934"/>
      <c r="EXH14" s="934"/>
      <c r="EXI14" s="934"/>
      <c r="EXJ14" s="934"/>
      <c r="EXK14" s="934"/>
      <c r="EXL14" s="934"/>
      <c r="EXM14" s="934"/>
      <c r="EXN14" s="934"/>
      <c r="EXO14" s="934"/>
      <c r="EXP14" s="934"/>
      <c r="EXQ14" s="934"/>
      <c r="EXR14" s="934"/>
      <c r="EXS14" s="934"/>
      <c r="EXT14" s="934"/>
      <c r="EXU14" s="934"/>
      <c r="EXV14" s="934"/>
      <c r="EXW14" s="934"/>
      <c r="EXX14" s="934"/>
      <c r="EXY14" s="934"/>
      <c r="EXZ14" s="934"/>
      <c r="EYA14" s="934"/>
      <c r="EYB14" s="934"/>
      <c r="EYC14" s="934"/>
      <c r="EYD14" s="934"/>
      <c r="EYE14" s="934"/>
      <c r="EYF14" s="934"/>
      <c r="EYG14" s="934"/>
      <c r="EYH14" s="934"/>
      <c r="EYI14" s="934"/>
      <c r="EYJ14" s="934"/>
      <c r="EYK14" s="934"/>
      <c r="EYL14" s="934"/>
      <c r="EYM14" s="934"/>
      <c r="EYN14" s="934"/>
      <c r="EYO14" s="934"/>
      <c r="EYP14" s="934"/>
      <c r="EYQ14" s="934"/>
      <c r="EYR14" s="934"/>
      <c r="EYS14" s="934"/>
      <c r="EYT14" s="934"/>
      <c r="EYU14" s="934"/>
      <c r="EYV14" s="934"/>
      <c r="EYW14" s="934"/>
      <c r="EYX14" s="934"/>
      <c r="EYY14" s="934"/>
      <c r="EYZ14" s="934"/>
      <c r="EZA14" s="934"/>
      <c r="EZB14" s="934"/>
      <c r="EZC14" s="934"/>
      <c r="EZD14" s="934"/>
      <c r="EZE14" s="934"/>
      <c r="EZF14" s="934"/>
      <c r="EZG14" s="934"/>
      <c r="EZH14" s="934"/>
      <c r="EZI14" s="934"/>
      <c r="EZJ14" s="934"/>
      <c r="EZK14" s="934"/>
      <c r="EZL14" s="934"/>
      <c r="EZM14" s="934"/>
      <c r="EZN14" s="934"/>
      <c r="EZO14" s="934"/>
      <c r="EZP14" s="934"/>
      <c r="EZQ14" s="934"/>
      <c r="EZR14" s="934"/>
      <c r="EZS14" s="934"/>
      <c r="EZT14" s="934"/>
      <c r="EZU14" s="934"/>
      <c r="EZV14" s="934"/>
      <c r="EZW14" s="934"/>
      <c r="EZX14" s="934"/>
      <c r="EZY14" s="934"/>
      <c r="EZZ14" s="934"/>
      <c r="FAA14" s="934"/>
      <c r="FAB14" s="934"/>
      <c r="FAC14" s="934"/>
      <c r="FAD14" s="934"/>
      <c r="FAE14" s="934"/>
      <c r="FAF14" s="934"/>
      <c r="FAG14" s="934"/>
      <c r="FAH14" s="934"/>
      <c r="FAI14" s="934"/>
      <c r="FAJ14" s="934"/>
      <c r="FAK14" s="934"/>
      <c r="FAL14" s="934"/>
      <c r="FAM14" s="934"/>
      <c r="FAN14" s="934"/>
      <c r="FAO14" s="934"/>
      <c r="FAP14" s="934"/>
      <c r="FAQ14" s="934"/>
      <c r="FAR14" s="934"/>
      <c r="FAS14" s="934"/>
      <c r="FAT14" s="934"/>
      <c r="FAU14" s="934"/>
      <c r="FAV14" s="934"/>
      <c r="FAW14" s="934"/>
      <c r="FAX14" s="934"/>
      <c r="FAY14" s="934"/>
      <c r="FAZ14" s="934"/>
      <c r="FBA14" s="934"/>
      <c r="FBB14" s="934"/>
      <c r="FBC14" s="934"/>
      <c r="FBD14" s="934"/>
      <c r="FBE14" s="934"/>
      <c r="FBF14" s="934"/>
      <c r="FBG14" s="934"/>
      <c r="FBH14" s="934"/>
      <c r="FBI14" s="934"/>
      <c r="FBJ14" s="934"/>
      <c r="FBK14" s="934"/>
      <c r="FBL14" s="934"/>
      <c r="FBM14" s="934"/>
      <c r="FBN14" s="934"/>
      <c r="FBO14" s="934"/>
      <c r="FBP14" s="934"/>
      <c r="FBQ14" s="934"/>
      <c r="FBR14" s="934"/>
      <c r="FBS14" s="934"/>
      <c r="FBT14" s="934"/>
      <c r="FBU14" s="934"/>
      <c r="FBV14" s="934"/>
      <c r="FBW14" s="934"/>
      <c r="FBX14" s="934"/>
      <c r="FBY14" s="934"/>
      <c r="FBZ14" s="934"/>
      <c r="FCA14" s="934"/>
      <c r="FCB14" s="934"/>
      <c r="FCC14" s="934"/>
      <c r="FCD14" s="934"/>
      <c r="FCE14" s="934"/>
      <c r="FCF14" s="934"/>
      <c r="FCG14" s="934"/>
      <c r="FCH14" s="934"/>
      <c r="FCI14" s="934"/>
      <c r="FCJ14" s="934"/>
      <c r="FCK14" s="934"/>
      <c r="FCL14" s="934"/>
      <c r="FCM14" s="934"/>
      <c r="FCN14" s="934"/>
      <c r="FCO14" s="934"/>
      <c r="FCP14" s="934"/>
      <c r="FCQ14" s="934"/>
      <c r="FCR14" s="934"/>
      <c r="FCS14" s="934"/>
      <c r="FCT14" s="934"/>
      <c r="FCU14" s="934"/>
      <c r="FCV14" s="934"/>
      <c r="FCW14" s="934"/>
      <c r="FCX14" s="934"/>
      <c r="FCY14" s="934"/>
      <c r="FCZ14" s="934"/>
      <c r="FDA14" s="934"/>
      <c r="FDB14" s="934"/>
      <c r="FDC14" s="934"/>
      <c r="FDD14" s="934"/>
      <c r="FDE14" s="934"/>
      <c r="FDF14" s="934"/>
      <c r="FDG14" s="934"/>
      <c r="FDH14" s="934"/>
      <c r="FDI14" s="934"/>
      <c r="FDJ14" s="934"/>
      <c r="FDK14" s="934"/>
      <c r="FDL14" s="934"/>
      <c r="FDM14" s="934"/>
      <c r="FDN14" s="934"/>
      <c r="FDO14" s="934"/>
      <c r="FDP14" s="934"/>
      <c r="FDQ14" s="934"/>
      <c r="FDR14" s="934"/>
      <c r="FDS14" s="934"/>
      <c r="FDT14" s="934"/>
      <c r="FDU14" s="934"/>
      <c r="FDV14" s="934"/>
      <c r="FDW14" s="934"/>
      <c r="FDX14" s="934"/>
      <c r="FDY14" s="934"/>
      <c r="FDZ14" s="934"/>
      <c r="FEA14" s="934"/>
      <c r="FEB14" s="934"/>
      <c r="FEC14" s="934"/>
      <c r="FED14" s="934"/>
      <c r="FEE14" s="934"/>
      <c r="FEF14" s="934"/>
      <c r="FEG14" s="934"/>
      <c r="FEH14" s="934"/>
      <c r="FEI14" s="934"/>
      <c r="FEJ14" s="934"/>
      <c r="FEK14" s="934"/>
      <c r="FEL14" s="934"/>
      <c r="FEM14" s="934"/>
      <c r="FEN14" s="934"/>
      <c r="FEO14" s="934"/>
      <c r="FEP14" s="934"/>
      <c r="FEQ14" s="934"/>
      <c r="FER14" s="934"/>
      <c r="FES14" s="934"/>
      <c r="FET14" s="934"/>
      <c r="FEU14" s="934"/>
      <c r="FEV14" s="934"/>
      <c r="FEW14" s="934"/>
      <c r="FEX14" s="934"/>
      <c r="FEY14" s="934"/>
      <c r="FEZ14" s="934"/>
      <c r="FFA14" s="934"/>
      <c r="FFB14" s="934"/>
      <c r="FFC14" s="934"/>
      <c r="FFD14" s="934"/>
      <c r="FFE14" s="934"/>
      <c r="FFF14" s="934"/>
      <c r="FFG14" s="934"/>
      <c r="FFH14" s="934"/>
      <c r="FFI14" s="934"/>
      <c r="FFJ14" s="934"/>
      <c r="FFK14" s="934"/>
      <c r="FFL14" s="934"/>
      <c r="FFM14" s="934"/>
      <c r="FFN14" s="934"/>
      <c r="FFO14" s="934"/>
      <c r="FFP14" s="934"/>
      <c r="FFQ14" s="934"/>
      <c r="FFR14" s="934"/>
      <c r="FFS14" s="934"/>
      <c r="FFT14" s="934"/>
      <c r="FFU14" s="934"/>
      <c r="FFV14" s="934"/>
      <c r="FFW14" s="934"/>
      <c r="FFX14" s="934"/>
      <c r="FFY14" s="934"/>
      <c r="FFZ14" s="934"/>
      <c r="FGA14" s="934"/>
      <c r="FGB14" s="934"/>
      <c r="FGC14" s="934"/>
      <c r="FGD14" s="934"/>
      <c r="FGE14" s="934"/>
      <c r="FGF14" s="934"/>
      <c r="FGG14" s="934"/>
      <c r="FGH14" s="934"/>
      <c r="FGI14" s="934"/>
      <c r="FGJ14" s="934"/>
      <c r="FGK14" s="934"/>
      <c r="FGL14" s="934"/>
      <c r="FGM14" s="934"/>
      <c r="FGN14" s="934"/>
      <c r="FGO14" s="934"/>
      <c r="FGP14" s="934"/>
      <c r="FGQ14" s="934"/>
      <c r="FGR14" s="934"/>
      <c r="FGS14" s="934"/>
      <c r="FGT14" s="934"/>
      <c r="FGU14" s="934"/>
      <c r="FGV14" s="934"/>
      <c r="FGW14" s="934"/>
      <c r="FGX14" s="934"/>
      <c r="FGY14" s="934"/>
      <c r="FGZ14" s="934"/>
      <c r="FHA14" s="934"/>
      <c r="FHB14" s="934"/>
      <c r="FHC14" s="934"/>
      <c r="FHD14" s="934"/>
      <c r="FHE14" s="934"/>
      <c r="FHF14" s="934"/>
      <c r="FHG14" s="934"/>
      <c r="FHH14" s="934"/>
      <c r="FHI14" s="934"/>
      <c r="FHJ14" s="934"/>
      <c r="FHK14" s="934"/>
      <c r="FHL14" s="934"/>
      <c r="FHM14" s="934"/>
      <c r="FHN14" s="934"/>
      <c r="FHO14" s="934"/>
      <c r="FHP14" s="934"/>
      <c r="FHQ14" s="934"/>
      <c r="FHR14" s="934"/>
      <c r="FHS14" s="934"/>
      <c r="FHT14" s="934"/>
      <c r="FHU14" s="934"/>
      <c r="FHV14" s="934"/>
      <c r="FHW14" s="934"/>
      <c r="FHX14" s="934"/>
      <c r="FHY14" s="934"/>
      <c r="FHZ14" s="934"/>
      <c r="FIA14" s="934"/>
      <c r="FIB14" s="934"/>
      <c r="FIC14" s="934"/>
      <c r="FID14" s="934"/>
      <c r="FIE14" s="934"/>
      <c r="FIF14" s="934"/>
      <c r="FIG14" s="934"/>
      <c r="FIH14" s="934"/>
      <c r="FII14" s="934"/>
      <c r="FIJ14" s="934"/>
      <c r="FIK14" s="934"/>
      <c r="FIL14" s="934"/>
      <c r="FIM14" s="934"/>
      <c r="FIN14" s="934"/>
      <c r="FIO14" s="934"/>
      <c r="FIP14" s="934"/>
      <c r="FIQ14" s="934"/>
      <c r="FIR14" s="934"/>
      <c r="FIS14" s="934"/>
      <c r="FIT14" s="934"/>
      <c r="FIU14" s="934"/>
      <c r="FIV14" s="934"/>
      <c r="FIW14" s="934"/>
      <c r="FIX14" s="934"/>
      <c r="FIY14" s="934"/>
      <c r="FIZ14" s="934"/>
      <c r="FJA14" s="934"/>
      <c r="FJB14" s="934"/>
      <c r="FJC14" s="934"/>
      <c r="FJD14" s="934"/>
      <c r="FJE14" s="934"/>
      <c r="FJF14" s="934"/>
      <c r="FJG14" s="934"/>
      <c r="FJH14" s="934"/>
      <c r="FJI14" s="934"/>
      <c r="FJJ14" s="934"/>
      <c r="FJK14" s="934"/>
      <c r="FJL14" s="934"/>
      <c r="FJM14" s="934"/>
      <c r="FJN14" s="934"/>
      <c r="FJO14" s="934"/>
      <c r="FJP14" s="934"/>
      <c r="FJQ14" s="934"/>
      <c r="FJR14" s="934"/>
      <c r="FJS14" s="934"/>
      <c r="FJT14" s="934"/>
      <c r="FJU14" s="934"/>
      <c r="FJV14" s="934"/>
      <c r="FJW14" s="934"/>
      <c r="FJX14" s="934"/>
      <c r="FJY14" s="934"/>
      <c r="FJZ14" s="934"/>
      <c r="FKA14" s="934"/>
      <c r="FKB14" s="934"/>
      <c r="FKC14" s="934"/>
      <c r="FKD14" s="934"/>
      <c r="FKE14" s="934"/>
      <c r="FKF14" s="934"/>
      <c r="FKG14" s="934"/>
      <c r="FKH14" s="934"/>
      <c r="FKI14" s="934"/>
      <c r="FKJ14" s="934"/>
      <c r="FKK14" s="934"/>
      <c r="FKL14" s="934"/>
      <c r="FKM14" s="934"/>
      <c r="FKN14" s="934"/>
      <c r="FKO14" s="934"/>
      <c r="FKP14" s="934"/>
      <c r="FKQ14" s="934"/>
      <c r="FKR14" s="934"/>
      <c r="FKS14" s="934"/>
      <c r="FKT14" s="934"/>
      <c r="FKU14" s="934"/>
      <c r="FKV14" s="934"/>
      <c r="FKW14" s="934"/>
      <c r="FKX14" s="934"/>
      <c r="FKY14" s="934"/>
      <c r="FKZ14" s="934"/>
      <c r="FLA14" s="934"/>
      <c r="FLB14" s="934"/>
      <c r="FLC14" s="934"/>
      <c r="FLD14" s="934"/>
      <c r="FLE14" s="934"/>
      <c r="FLF14" s="934"/>
      <c r="FLG14" s="934"/>
      <c r="FLH14" s="934"/>
      <c r="FLI14" s="934"/>
      <c r="FLJ14" s="934"/>
      <c r="FLK14" s="934"/>
      <c r="FLL14" s="934"/>
      <c r="FLM14" s="934"/>
      <c r="FLN14" s="934"/>
      <c r="FLO14" s="934"/>
      <c r="FLP14" s="934"/>
      <c r="FLQ14" s="934"/>
      <c r="FLR14" s="934"/>
      <c r="FLS14" s="934"/>
      <c r="FLT14" s="934"/>
      <c r="FLU14" s="934"/>
      <c r="FLV14" s="934"/>
      <c r="FLW14" s="934"/>
      <c r="FLX14" s="934"/>
      <c r="FLY14" s="934"/>
      <c r="FLZ14" s="934"/>
      <c r="FMA14" s="934"/>
      <c r="FMB14" s="934"/>
      <c r="FMC14" s="934"/>
      <c r="FMD14" s="934"/>
      <c r="FME14" s="934"/>
      <c r="FMF14" s="934"/>
      <c r="FMG14" s="934"/>
      <c r="FMH14" s="934"/>
      <c r="FMI14" s="934"/>
      <c r="FMJ14" s="934"/>
      <c r="FMK14" s="934"/>
      <c r="FML14" s="934"/>
      <c r="FMM14" s="934"/>
      <c r="FMN14" s="934"/>
      <c r="FMO14" s="934"/>
      <c r="FMP14" s="934"/>
      <c r="FMQ14" s="934"/>
      <c r="FMR14" s="934"/>
      <c r="FMS14" s="934"/>
      <c r="FMT14" s="934"/>
      <c r="FMU14" s="934"/>
      <c r="FMV14" s="934"/>
      <c r="FMW14" s="934"/>
      <c r="FMX14" s="934"/>
      <c r="FMY14" s="934"/>
      <c r="FMZ14" s="934"/>
      <c r="FNA14" s="934"/>
      <c r="FNB14" s="934"/>
      <c r="FNC14" s="934"/>
      <c r="FND14" s="934"/>
      <c r="FNE14" s="934"/>
      <c r="FNF14" s="934"/>
      <c r="FNG14" s="934"/>
      <c r="FNH14" s="934"/>
      <c r="FNI14" s="934"/>
      <c r="FNJ14" s="934"/>
      <c r="FNK14" s="934"/>
      <c r="FNL14" s="934"/>
      <c r="FNM14" s="934"/>
      <c r="FNN14" s="934"/>
      <c r="FNO14" s="934"/>
      <c r="FNP14" s="934"/>
      <c r="FNQ14" s="934"/>
      <c r="FNR14" s="934"/>
      <c r="FNS14" s="934"/>
      <c r="FNT14" s="934"/>
      <c r="FNU14" s="934"/>
      <c r="FNV14" s="934"/>
      <c r="FNW14" s="934"/>
      <c r="FNX14" s="934"/>
      <c r="FNY14" s="934"/>
      <c r="FNZ14" s="934"/>
      <c r="FOA14" s="934"/>
      <c r="FOB14" s="934"/>
      <c r="FOC14" s="934"/>
      <c r="FOD14" s="934"/>
      <c r="FOE14" s="934"/>
      <c r="FOF14" s="934"/>
      <c r="FOG14" s="934"/>
      <c r="FOH14" s="934"/>
      <c r="FOI14" s="934"/>
      <c r="FOJ14" s="934"/>
      <c r="FOK14" s="934"/>
      <c r="FOL14" s="934"/>
      <c r="FOM14" s="934"/>
      <c r="FON14" s="934"/>
      <c r="FOO14" s="934"/>
      <c r="FOP14" s="934"/>
      <c r="FOQ14" s="934"/>
      <c r="FOR14" s="934"/>
      <c r="FOS14" s="934"/>
      <c r="FOT14" s="934"/>
      <c r="FOU14" s="934"/>
      <c r="FOV14" s="934"/>
      <c r="FOW14" s="934"/>
      <c r="FOX14" s="934"/>
      <c r="FOY14" s="934"/>
      <c r="FOZ14" s="934"/>
      <c r="FPA14" s="934"/>
      <c r="FPB14" s="934"/>
      <c r="FPC14" s="934"/>
      <c r="FPD14" s="934"/>
      <c r="FPE14" s="934"/>
      <c r="FPF14" s="934"/>
      <c r="FPG14" s="934"/>
      <c r="FPH14" s="934"/>
      <c r="FPI14" s="934"/>
      <c r="FPJ14" s="934"/>
      <c r="FPK14" s="934"/>
      <c r="FPL14" s="934"/>
      <c r="FPM14" s="934"/>
      <c r="FPN14" s="934"/>
      <c r="FPO14" s="934"/>
      <c r="FPP14" s="934"/>
      <c r="FPQ14" s="934"/>
      <c r="FPR14" s="934"/>
      <c r="FPS14" s="934"/>
      <c r="FPT14" s="934"/>
      <c r="FPU14" s="934"/>
      <c r="FPV14" s="934"/>
      <c r="FPW14" s="934"/>
      <c r="FPX14" s="934"/>
      <c r="FPY14" s="934"/>
      <c r="FPZ14" s="934"/>
      <c r="FQA14" s="934"/>
      <c r="FQB14" s="934"/>
      <c r="FQC14" s="934"/>
      <c r="FQD14" s="934"/>
      <c r="FQE14" s="934"/>
      <c r="FQF14" s="934"/>
      <c r="FQG14" s="934"/>
      <c r="FQH14" s="934"/>
      <c r="FQI14" s="934"/>
      <c r="FQJ14" s="934"/>
      <c r="FQK14" s="934"/>
      <c r="FQL14" s="934"/>
      <c r="FQM14" s="934"/>
      <c r="FQN14" s="934"/>
      <c r="FQO14" s="934"/>
      <c r="FQP14" s="934"/>
      <c r="FQQ14" s="934"/>
      <c r="FQR14" s="934"/>
      <c r="FQS14" s="934"/>
      <c r="FQT14" s="934"/>
      <c r="FQU14" s="934"/>
      <c r="FQV14" s="934"/>
      <c r="FQW14" s="934"/>
      <c r="FQX14" s="934"/>
      <c r="FQY14" s="934"/>
      <c r="FQZ14" s="934"/>
      <c r="FRA14" s="934"/>
      <c r="FRB14" s="934"/>
      <c r="FRC14" s="934"/>
      <c r="FRD14" s="934"/>
      <c r="FRE14" s="934"/>
      <c r="FRF14" s="934"/>
      <c r="FRG14" s="934"/>
      <c r="FRH14" s="934"/>
      <c r="FRI14" s="934"/>
      <c r="FRJ14" s="934"/>
      <c r="FRK14" s="934"/>
      <c r="FRL14" s="934"/>
      <c r="FRM14" s="934"/>
      <c r="FRN14" s="934"/>
      <c r="FRO14" s="934"/>
      <c r="FRP14" s="934"/>
      <c r="FRQ14" s="934"/>
      <c r="FRR14" s="934"/>
      <c r="FRS14" s="934"/>
      <c r="FRT14" s="934"/>
      <c r="FRU14" s="934"/>
      <c r="FRV14" s="934"/>
      <c r="FRW14" s="934"/>
      <c r="FRX14" s="934"/>
      <c r="FRY14" s="934"/>
      <c r="FRZ14" s="934"/>
      <c r="FSA14" s="934"/>
      <c r="FSB14" s="934"/>
      <c r="FSC14" s="934"/>
      <c r="FSD14" s="934"/>
      <c r="FSE14" s="934"/>
      <c r="FSF14" s="934"/>
      <c r="FSG14" s="934"/>
      <c r="FSH14" s="934"/>
      <c r="FSI14" s="934"/>
      <c r="FSJ14" s="934"/>
      <c r="FSK14" s="934"/>
      <c r="FSL14" s="934"/>
      <c r="FSM14" s="934"/>
      <c r="FSN14" s="934"/>
      <c r="FSO14" s="934"/>
      <c r="FSP14" s="934"/>
      <c r="FSQ14" s="934"/>
      <c r="FSR14" s="934"/>
      <c r="FSS14" s="934"/>
      <c r="FST14" s="934"/>
      <c r="FSU14" s="934"/>
      <c r="FSV14" s="934"/>
      <c r="FSW14" s="934"/>
      <c r="FSX14" s="934"/>
      <c r="FSY14" s="934"/>
      <c r="FSZ14" s="934"/>
      <c r="FTA14" s="934"/>
      <c r="FTB14" s="934"/>
      <c r="FTC14" s="934"/>
      <c r="FTD14" s="934"/>
      <c r="FTE14" s="934"/>
      <c r="FTF14" s="934"/>
      <c r="FTG14" s="934"/>
      <c r="FTH14" s="934"/>
      <c r="FTI14" s="934"/>
      <c r="FTJ14" s="934"/>
      <c r="FTK14" s="934"/>
      <c r="FTL14" s="934"/>
      <c r="FTM14" s="934"/>
      <c r="FTN14" s="934"/>
      <c r="FTO14" s="934"/>
      <c r="FTP14" s="934"/>
      <c r="FTQ14" s="934"/>
      <c r="FTR14" s="934"/>
      <c r="FTS14" s="934"/>
      <c r="FTT14" s="934"/>
      <c r="FTU14" s="934"/>
      <c r="FTV14" s="934"/>
      <c r="FTW14" s="934"/>
      <c r="FTX14" s="934"/>
      <c r="FTY14" s="934"/>
      <c r="FTZ14" s="934"/>
      <c r="FUA14" s="934"/>
      <c r="FUB14" s="934"/>
      <c r="FUC14" s="934"/>
      <c r="FUD14" s="934"/>
      <c r="FUE14" s="934"/>
      <c r="FUF14" s="934"/>
      <c r="FUG14" s="934"/>
      <c r="FUH14" s="934"/>
      <c r="FUI14" s="934"/>
      <c r="FUJ14" s="934"/>
      <c r="FUK14" s="934"/>
      <c r="FUL14" s="934"/>
      <c r="FUM14" s="934"/>
      <c r="FUN14" s="934"/>
      <c r="FUO14" s="934"/>
      <c r="FUP14" s="934"/>
      <c r="FUQ14" s="934"/>
      <c r="FUR14" s="934"/>
      <c r="FUS14" s="934"/>
      <c r="FUT14" s="934"/>
      <c r="FUU14" s="934"/>
      <c r="FUV14" s="934"/>
      <c r="FUW14" s="934"/>
      <c r="FUX14" s="934"/>
      <c r="FUY14" s="934"/>
      <c r="FUZ14" s="934"/>
      <c r="FVA14" s="934"/>
      <c r="FVB14" s="934"/>
      <c r="FVC14" s="934"/>
      <c r="FVD14" s="934"/>
      <c r="FVE14" s="934"/>
      <c r="FVF14" s="934"/>
      <c r="FVG14" s="934"/>
      <c r="FVH14" s="934"/>
      <c r="FVI14" s="934"/>
      <c r="FVJ14" s="934"/>
      <c r="FVK14" s="934"/>
      <c r="FVL14" s="934"/>
      <c r="FVM14" s="934"/>
      <c r="FVN14" s="934"/>
      <c r="FVO14" s="934"/>
      <c r="FVP14" s="934"/>
      <c r="FVQ14" s="934"/>
      <c r="FVR14" s="934"/>
      <c r="FVS14" s="934"/>
      <c r="FVT14" s="934"/>
      <c r="FVU14" s="934"/>
      <c r="FVV14" s="934"/>
      <c r="FVW14" s="934"/>
      <c r="FVX14" s="934"/>
      <c r="FVY14" s="934"/>
      <c r="FVZ14" s="934"/>
      <c r="FWA14" s="934"/>
      <c r="FWB14" s="934"/>
      <c r="FWC14" s="934"/>
      <c r="FWD14" s="934"/>
      <c r="FWE14" s="934"/>
      <c r="FWF14" s="934"/>
      <c r="FWG14" s="934"/>
      <c r="FWH14" s="934"/>
      <c r="FWI14" s="934"/>
      <c r="FWJ14" s="934"/>
      <c r="FWK14" s="934"/>
      <c r="FWL14" s="934"/>
      <c r="FWM14" s="934"/>
      <c r="FWN14" s="934"/>
      <c r="FWO14" s="934"/>
      <c r="FWP14" s="934"/>
      <c r="FWQ14" s="934"/>
      <c r="FWR14" s="934"/>
      <c r="FWS14" s="934"/>
      <c r="FWT14" s="934"/>
      <c r="FWU14" s="934"/>
      <c r="FWV14" s="934"/>
      <c r="FWW14" s="934"/>
      <c r="FWX14" s="934"/>
      <c r="FWY14" s="934"/>
      <c r="FWZ14" s="934"/>
      <c r="FXA14" s="934"/>
      <c r="FXB14" s="934"/>
      <c r="FXC14" s="934"/>
      <c r="FXD14" s="934"/>
      <c r="FXE14" s="934"/>
      <c r="FXF14" s="934"/>
      <c r="FXG14" s="934"/>
      <c r="FXH14" s="934"/>
      <c r="FXI14" s="934"/>
      <c r="FXJ14" s="934"/>
      <c r="FXK14" s="934"/>
      <c r="FXL14" s="934"/>
      <c r="FXM14" s="934"/>
      <c r="FXN14" s="934"/>
      <c r="FXO14" s="934"/>
      <c r="FXP14" s="934"/>
      <c r="FXQ14" s="934"/>
      <c r="FXR14" s="934"/>
      <c r="FXS14" s="934"/>
      <c r="FXT14" s="934"/>
      <c r="FXU14" s="934"/>
      <c r="FXV14" s="934"/>
      <c r="FXW14" s="934"/>
      <c r="FXX14" s="934"/>
      <c r="FXY14" s="934"/>
      <c r="FXZ14" s="934"/>
      <c r="FYA14" s="934"/>
      <c r="FYB14" s="934"/>
      <c r="FYC14" s="934"/>
      <c r="FYD14" s="934"/>
      <c r="FYE14" s="934"/>
      <c r="FYF14" s="934"/>
      <c r="FYG14" s="934"/>
      <c r="FYH14" s="934"/>
      <c r="FYI14" s="934"/>
      <c r="FYJ14" s="934"/>
      <c r="FYK14" s="934"/>
      <c r="FYL14" s="934"/>
      <c r="FYM14" s="934"/>
      <c r="FYN14" s="934"/>
      <c r="FYO14" s="934"/>
      <c r="FYP14" s="934"/>
      <c r="FYQ14" s="934"/>
      <c r="FYR14" s="934"/>
      <c r="FYS14" s="934"/>
      <c r="FYT14" s="934"/>
      <c r="FYU14" s="934"/>
      <c r="FYV14" s="934"/>
      <c r="FYW14" s="934"/>
      <c r="FYX14" s="934"/>
      <c r="FYY14" s="934"/>
      <c r="FYZ14" s="934"/>
      <c r="FZA14" s="934"/>
      <c r="FZB14" s="934"/>
      <c r="FZC14" s="934"/>
      <c r="FZD14" s="934"/>
      <c r="FZE14" s="934"/>
      <c r="FZF14" s="934"/>
      <c r="FZG14" s="934"/>
      <c r="FZH14" s="934"/>
      <c r="FZI14" s="934"/>
      <c r="FZJ14" s="934"/>
      <c r="FZK14" s="934"/>
      <c r="FZL14" s="934"/>
      <c r="FZM14" s="934"/>
      <c r="FZN14" s="934"/>
      <c r="FZO14" s="934"/>
      <c r="FZP14" s="934"/>
      <c r="FZQ14" s="934"/>
      <c r="FZR14" s="934"/>
      <c r="FZS14" s="934"/>
      <c r="FZT14" s="934"/>
      <c r="FZU14" s="934"/>
      <c r="FZV14" s="934"/>
      <c r="FZW14" s="934"/>
      <c r="FZX14" s="934"/>
      <c r="FZY14" s="934"/>
      <c r="FZZ14" s="934"/>
      <c r="GAA14" s="934"/>
      <c r="GAB14" s="934"/>
      <c r="GAC14" s="934"/>
      <c r="GAD14" s="934"/>
      <c r="GAE14" s="934"/>
      <c r="GAF14" s="934"/>
      <c r="GAG14" s="934"/>
      <c r="GAH14" s="934"/>
      <c r="GAI14" s="934"/>
      <c r="GAJ14" s="934"/>
      <c r="GAK14" s="934"/>
      <c r="GAL14" s="934"/>
      <c r="GAM14" s="934"/>
      <c r="GAN14" s="934"/>
      <c r="GAO14" s="934"/>
      <c r="GAP14" s="934"/>
      <c r="GAQ14" s="934"/>
      <c r="GAR14" s="934"/>
      <c r="GAS14" s="934"/>
      <c r="GAT14" s="934"/>
      <c r="GAU14" s="934"/>
      <c r="GAV14" s="934"/>
      <c r="GAW14" s="934"/>
      <c r="GAX14" s="934"/>
      <c r="GAY14" s="934"/>
      <c r="GAZ14" s="934"/>
      <c r="GBA14" s="934"/>
      <c r="GBB14" s="934"/>
      <c r="GBC14" s="934"/>
      <c r="GBD14" s="934"/>
      <c r="GBE14" s="934"/>
      <c r="GBF14" s="934"/>
      <c r="GBG14" s="934"/>
      <c r="GBH14" s="934"/>
      <c r="GBI14" s="934"/>
      <c r="GBJ14" s="934"/>
      <c r="GBK14" s="934"/>
      <c r="GBL14" s="934"/>
      <c r="GBM14" s="934"/>
      <c r="GBN14" s="934"/>
      <c r="GBO14" s="934"/>
      <c r="GBP14" s="934"/>
      <c r="GBQ14" s="934"/>
      <c r="GBR14" s="934"/>
      <c r="GBS14" s="934"/>
      <c r="GBT14" s="934"/>
      <c r="GBU14" s="934"/>
      <c r="GBV14" s="934"/>
      <c r="GBW14" s="934"/>
      <c r="GBX14" s="934"/>
      <c r="GBY14" s="934"/>
      <c r="GBZ14" s="934"/>
      <c r="GCA14" s="934"/>
      <c r="GCB14" s="934"/>
      <c r="GCC14" s="934"/>
      <c r="GCD14" s="934"/>
      <c r="GCE14" s="934"/>
      <c r="GCF14" s="934"/>
      <c r="GCG14" s="934"/>
      <c r="GCH14" s="934"/>
      <c r="GCI14" s="934"/>
      <c r="GCJ14" s="934"/>
      <c r="GCK14" s="934"/>
      <c r="GCL14" s="934"/>
      <c r="GCM14" s="934"/>
      <c r="GCN14" s="934"/>
      <c r="GCO14" s="934"/>
      <c r="GCP14" s="934"/>
      <c r="GCQ14" s="934"/>
      <c r="GCR14" s="934"/>
      <c r="GCS14" s="934"/>
      <c r="GCT14" s="934"/>
      <c r="GCU14" s="934"/>
      <c r="GCV14" s="934"/>
      <c r="GCW14" s="934"/>
      <c r="GCX14" s="934"/>
      <c r="GCY14" s="934"/>
      <c r="GCZ14" s="934"/>
      <c r="GDA14" s="934"/>
      <c r="GDB14" s="934"/>
      <c r="GDC14" s="934"/>
      <c r="GDD14" s="934"/>
      <c r="GDE14" s="934"/>
      <c r="GDF14" s="934"/>
      <c r="GDG14" s="934"/>
      <c r="GDH14" s="934"/>
      <c r="GDI14" s="934"/>
      <c r="GDJ14" s="934"/>
      <c r="GDK14" s="934"/>
      <c r="GDL14" s="934"/>
      <c r="GDM14" s="934"/>
      <c r="GDN14" s="934"/>
      <c r="GDO14" s="934"/>
      <c r="GDP14" s="934"/>
      <c r="GDQ14" s="934"/>
      <c r="GDR14" s="934"/>
      <c r="GDS14" s="934"/>
      <c r="GDT14" s="934"/>
      <c r="GDU14" s="934"/>
      <c r="GDV14" s="934"/>
      <c r="GDW14" s="934"/>
      <c r="GDX14" s="934"/>
      <c r="GDY14" s="934"/>
      <c r="GDZ14" s="934"/>
      <c r="GEA14" s="934"/>
      <c r="GEB14" s="934"/>
      <c r="GEC14" s="934"/>
      <c r="GED14" s="934"/>
      <c r="GEE14" s="934"/>
      <c r="GEF14" s="934"/>
      <c r="GEG14" s="934"/>
      <c r="GEH14" s="934"/>
      <c r="GEI14" s="934"/>
      <c r="GEJ14" s="934"/>
      <c r="GEK14" s="934"/>
      <c r="GEL14" s="934"/>
      <c r="GEM14" s="934"/>
      <c r="GEN14" s="934"/>
      <c r="GEO14" s="934"/>
      <c r="GEP14" s="934"/>
      <c r="GEQ14" s="934"/>
      <c r="GER14" s="934"/>
      <c r="GES14" s="934"/>
      <c r="GET14" s="934"/>
      <c r="GEU14" s="934"/>
      <c r="GEV14" s="934"/>
      <c r="GEW14" s="934"/>
      <c r="GEX14" s="934"/>
      <c r="GEY14" s="934"/>
      <c r="GEZ14" s="934"/>
      <c r="GFA14" s="934"/>
      <c r="GFB14" s="934"/>
      <c r="GFC14" s="934"/>
      <c r="GFD14" s="934"/>
      <c r="GFE14" s="934"/>
      <c r="GFF14" s="934"/>
      <c r="GFG14" s="934"/>
      <c r="GFH14" s="934"/>
      <c r="GFI14" s="934"/>
      <c r="GFJ14" s="934"/>
      <c r="GFK14" s="934"/>
      <c r="GFL14" s="934"/>
      <c r="GFM14" s="934"/>
      <c r="GFN14" s="934"/>
      <c r="GFO14" s="934"/>
      <c r="GFP14" s="934"/>
      <c r="GFQ14" s="934"/>
      <c r="GFR14" s="934"/>
      <c r="GFS14" s="934"/>
      <c r="GFT14" s="934"/>
      <c r="GFU14" s="934"/>
      <c r="GFV14" s="934"/>
      <c r="GFW14" s="934"/>
      <c r="GFX14" s="934"/>
      <c r="GFY14" s="934"/>
      <c r="GFZ14" s="934"/>
      <c r="GGA14" s="934"/>
      <c r="GGB14" s="934"/>
      <c r="GGC14" s="934"/>
      <c r="GGD14" s="934"/>
      <c r="GGE14" s="934"/>
      <c r="GGF14" s="934"/>
      <c r="GGG14" s="934"/>
      <c r="GGH14" s="934"/>
      <c r="GGI14" s="934"/>
      <c r="GGJ14" s="934"/>
      <c r="GGK14" s="934"/>
      <c r="GGL14" s="934"/>
      <c r="GGM14" s="934"/>
      <c r="GGN14" s="934"/>
      <c r="GGO14" s="934"/>
      <c r="GGP14" s="934"/>
      <c r="GGQ14" s="934"/>
      <c r="GGR14" s="934"/>
      <c r="GGS14" s="934"/>
      <c r="GGT14" s="934"/>
      <c r="GGU14" s="934"/>
      <c r="GGV14" s="934"/>
      <c r="GGW14" s="934"/>
      <c r="GGX14" s="934"/>
      <c r="GGY14" s="934"/>
      <c r="GGZ14" s="934"/>
      <c r="GHA14" s="934"/>
      <c r="GHB14" s="934"/>
      <c r="GHC14" s="934"/>
      <c r="GHD14" s="934"/>
      <c r="GHE14" s="934"/>
      <c r="GHF14" s="934"/>
      <c r="GHG14" s="934"/>
      <c r="GHH14" s="934"/>
      <c r="GHI14" s="934"/>
      <c r="GHJ14" s="934"/>
      <c r="GHK14" s="934"/>
      <c r="GHL14" s="934"/>
      <c r="GHM14" s="934"/>
      <c r="GHN14" s="934"/>
      <c r="GHO14" s="934"/>
      <c r="GHP14" s="934"/>
      <c r="GHQ14" s="934"/>
      <c r="GHR14" s="934"/>
      <c r="GHS14" s="934"/>
      <c r="GHT14" s="934"/>
      <c r="GHU14" s="934"/>
      <c r="GHV14" s="934"/>
      <c r="GHW14" s="934"/>
      <c r="GHX14" s="934"/>
      <c r="GHY14" s="934"/>
      <c r="GHZ14" s="934"/>
      <c r="GIA14" s="934"/>
      <c r="GIB14" s="934"/>
      <c r="GIC14" s="934"/>
      <c r="GID14" s="934"/>
      <c r="GIE14" s="934"/>
      <c r="GIF14" s="934"/>
      <c r="GIG14" s="934"/>
      <c r="GIH14" s="934"/>
      <c r="GII14" s="934"/>
      <c r="GIJ14" s="934"/>
      <c r="GIK14" s="934"/>
      <c r="GIL14" s="934"/>
      <c r="GIM14" s="934"/>
      <c r="GIN14" s="934"/>
      <c r="GIO14" s="934"/>
      <c r="GIP14" s="934"/>
      <c r="GIQ14" s="934"/>
      <c r="GIR14" s="934"/>
      <c r="GIS14" s="934"/>
      <c r="GIT14" s="934"/>
      <c r="GIU14" s="934"/>
      <c r="GIV14" s="934"/>
      <c r="GIW14" s="934"/>
      <c r="GIX14" s="934"/>
      <c r="GIY14" s="934"/>
      <c r="GIZ14" s="934"/>
      <c r="GJA14" s="934"/>
      <c r="GJB14" s="934"/>
      <c r="GJC14" s="934"/>
      <c r="GJD14" s="934"/>
      <c r="GJE14" s="934"/>
      <c r="GJF14" s="934"/>
      <c r="GJG14" s="934"/>
      <c r="GJH14" s="934"/>
      <c r="GJI14" s="934"/>
      <c r="GJJ14" s="934"/>
      <c r="GJK14" s="934"/>
      <c r="GJL14" s="934"/>
      <c r="GJM14" s="934"/>
      <c r="GJN14" s="934"/>
      <c r="GJO14" s="934"/>
      <c r="GJP14" s="934"/>
      <c r="GJQ14" s="934"/>
      <c r="GJR14" s="934"/>
      <c r="GJS14" s="934"/>
      <c r="GJT14" s="934"/>
      <c r="GJU14" s="934"/>
      <c r="GJV14" s="934"/>
      <c r="GJW14" s="934"/>
      <c r="GJX14" s="934"/>
      <c r="GJY14" s="934"/>
      <c r="GJZ14" s="934"/>
      <c r="GKA14" s="934"/>
      <c r="GKB14" s="934"/>
      <c r="GKC14" s="934"/>
      <c r="GKD14" s="934"/>
      <c r="GKE14" s="934"/>
      <c r="GKF14" s="934"/>
      <c r="GKG14" s="934"/>
      <c r="GKH14" s="934"/>
      <c r="GKI14" s="934"/>
      <c r="GKJ14" s="934"/>
      <c r="GKK14" s="934"/>
      <c r="GKL14" s="934"/>
      <c r="GKM14" s="934"/>
      <c r="GKN14" s="934"/>
      <c r="GKO14" s="934"/>
      <c r="GKP14" s="934"/>
      <c r="GKQ14" s="934"/>
      <c r="GKR14" s="934"/>
      <c r="GKS14" s="934"/>
      <c r="GKT14" s="934"/>
      <c r="GKU14" s="934"/>
      <c r="GKV14" s="934"/>
      <c r="GKW14" s="934"/>
      <c r="GKX14" s="934"/>
      <c r="GKY14" s="934"/>
      <c r="GKZ14" s="934"/>
      <c r="GLA14" s="934"/>
      <c r="GLB14" s="934"/>
      <c r="GLC14" s="934"/>
      <c r="GLD14" s="934"/>
      <c r="GLE14" s="934"/>
      <c r="GLF14" s="934"/>
      <c r="GLG14" s="934"/>
      <c r="GLH14" s="934"/>
      <c r="GLI14" s="934"/>
      <c r="GLJ14" s="934"/>
      <c r="GLK14" s="934"/>
      <c r="GLL14" s="934"/>
      <c r="GLM14" s="934"/>
      <c r="GLN14" s="934"/>
      <c r="GLO14" s="934"/>
      <c r="GLP14" s="934"/>
      <c r="GLQ14" s="934"/>
      <c r="GLR14" s="934"/>
      <c r="GLS14" s="934"/>
      <c r="GLT14" s="934"/>
      <c r="GLU14" s="934"/>
      <c r="GLV14" s="934"/>
      <c r="GLW14" s="934"/>
      <c r="GLX14" s="934"/>
      <c r="GLY14" s="934"/>
      <c r="GLZ14" s="934"/>
      <c r="GMA14" s="934"/>
      <c r="GMB14" s="934"/>
      <c r="GMC14" s="934"/>
      <c r="GMD14" s="934"/>
      <c r="GME14" s="934"/>
      <c r="GMF14" s="934"/>
      <c r="GMG14" s="934"/>
      <c r="GMH14" s="934"/>
      <c r="GMI14" s="934"/>
      <c r="GMJ14" s="934"/>
      <c r="GMK14" s="934"/>
      <c r="GML14" s="934"/>
      <c r="GMM14" s="934"/>
      <c r="GMN14" s="934"/>
      <c r="GMO14" s="934"/>
      <c r="GMP14" s="934"/>
      <c r="GMQ14" s="934"/>
      <c r="GMR14" s="934"/>
      <c r="GMS14" s="934"/>
      <c r="GMT14" s="934"/>
      <c r="GMU14" s="934"/>
      <c r="GMV14" s="934"/>
      <c r="GMW14" s="934"/>
      <c r="GMX14" s="934"/>
      <c r="GMY14" s="934"/>
      <c r="GMZ14" s="934"/>
      <c r="GNA14" s="934"/>
      <c r="GNB14" s="934"/>
      <c r="GNC14" s="934"/>
      <c r="GND14" s="934"/>
      <c r="GNE14" s="934"/>
      <c r="GNF14" s="934"/>
      <c r="GNG14" s="934"/>
      <c r="GNH14" s="934"/>
      <c r="GNI14" s="934"/>
      <c r="GNJ14" s="934"/>
      <c r="GNK14" s="934"/>
      <c r="GNL14" s="934"/>
      <c r="GNM14" s="934"/>
      <c r="GNN14" s="934"/>
      <c r="GNO14" s="934"/>
      <c r="GNP14" s="934"/>
      <c r="GNQ14" s="934"/>
      <c r="GNR14" s="934"/>
      <c r="GNS14" s="934"/>
      <c r="GNT14" s="934"/>
      <c r="GNU14" s="934"/>
      <c r="GNV14" s="934"/>
      <c r="GNW14" s="934"/>
      <c r="GNX14" s="934"/>
      <c r="GNY14" s="934"/>
      <c r="GNZ14" s="934"/>
      <c r="GOA14" s="934"/>
      <c r="GOB14" s="934"/>
      <c r="GOC14" s="934"/>
      <c r="GOD14" s="934"/>
      <c r="GOE14" s="934"/>
      <c r="GOF14" s="934"/>
      <c r="GOG14" s="934"/>
      <c r="GOH14" s="934"/>
      <c r="GOI14" s="934"/>
      <c r="GOJ14" s="934"/>
      <c r="GOK14" s="934"/>
      <c r="GOL14" s="934"/>
      <c r="GOM14" s="934"/>
      <c r="GON14" s="934"/>
      <c r="GOO14" s="934"/>
      <c r="GOP14" s="934"/>
      <c r="GOQ14" s="934"/>
      <c r="GOR14" s="934"/>
      <c r="GOS14" s="934"/>
      <c r="GOT14" s="934"/>
      <c r="GOU14" s="934"/>
      <c r="GOV14" s="934"/>
      <c r="GOW14" s="934"/>
      <c r="GOX14" s="934"/>
      <c r="GOY14" s="934"/>
      <c r="GOZ14" s="934"/>
      <c r="GPA14" s="934"/>
      <c r="GPB14" s="934"/>
      <c r="GPC14" s="934"/>
      <c r="GPD14" s="934"/>
      <c r="GPE14" s="934"/>
      <c r="GPF14" s="934"/>
      <c r="GPG14" s="934"/>
      <c r="GPH14" s="934"/>
      <c r="GPI14" s="934"/>
      <c r="GPJ14" s="934"/>
      <c r="GPK14" s="934"/>
      <c r="GPL14" s="934"/>
      <c r="GPM14" s="934"/>
      <c r="GPN14" s="934"/>
      <c r="GPO14" s="934"/>
      <c r="GPP14" s="934"/>
      <c r="GPQ14" s="934"/>
      <c r="GPR14" s="934"/>
      <c r="GPS14" s="934"/>
      <c r="GPT14" s="934"/>
      <c r="GPU14" s="934"/>
      <c r="GPV14" s="934"/>
      <c r="GPW14" s="934"/>
      <c r="GPX14" s="934"/>
      <c r="GPY14" s="934"/>
      <c r="GPZ14" s="934"/>
      <c r="GQA14" s="934"/>
      <c r="GQB14" s="934"/>
      <c r="GQC14" s="934"/>
      <c r="GQD14" s="934"/>
      <c r="GQE14" s="934"/>
      <c r="GQF14" s="934"/>
      <c r="GQG14" s="934"/>
      <c r="GQH14" s="934"/>
      <c r="GQI14" s="934"/>
      <c r="GQJ14" s="934"/>
      <c r="GQK14" s="934"/>
      <c r="GQL14" s="934"/>
      <c r="GQM14" s="934"/>
      <c r="GQN14" s="934"/>
      <c r="GQO14" s="934"/>
      <c r="GQP14" s="934"/>
      <c r="GQQ14" s="934"/>
      <c r="GQR14" s="934"/>
      <c r="GQS14" s="934"/>
      <c r="GQT14" s="934"/>
      <c r="GQU14" s="934"/>
      <c r="GQV14" s="934"/>
      <c r="GQW14" s="934"/>
      <c r="GQX14" s="934"/>
      <c r="GQY14" s="934"/>
      <c r="GQZ14" s="934"/>
      <c r="GRA14" s="934"/>
      <c r="GRB14" s="934"/>
      <c r="GRC14" s="934"/>
      <c r="GRD14" s="934"/>
      <c r="GRE14" s="934"/>
      <c r="GRF14" s="934"/>
      <c r="GRG14" s="934"/>
      <c r="GRH14" s="934"/>
      <c r="GRI14" s="934"/>
      <c r="GRJ14" s="934"/>
      <c r="GRK14" s="934"/>
      <c r="GRL14" s="934"/>
      <c r="GRM14" s="934"/>
      <c r="GRN14" s="934"/>
      <c r="GRO14" s="934"/>
      <c r="GRP14" s="934"/>
      <c r="GRQ14" s="934"/>
      <c r="GRR14" s="934"/>
      <c r="GRS14" s="934"/>
      <c r="GRT14" s="934"/>
      <c r="GRU14" s="934"/>
      <c r="GRV14" s="934"/>
      <c r="GRW14" s="934"/>
      <c r="GRX14" s="934"/>
      <c r="GRY14" s="934"/>
      <c r="GRZ14" s="934"/>
      <c r="GSA14" s="934"/>
      <c r="GSB14" s="934"/>
      <c r="GSC14" s="934"/>
      <c r="GSD14" s="934"/>
      <c r="GSE14" s="934"/>
      <c r="GSF14" s="934"/>
      <c r="GSG14" s="934"/>
      <c r="GSH14" s="934"/>
      <c r="GSI14" s="934"/>
      <c r="GSJ14" s="934"/>
      <c r="GSK14" s="934"/>
      <c r="GSL14" s="934"/>
      <c r="GSM14" s="934"/>
      <c r="GSN14" s="934"/>
      <c r="GSO14" s="934"/>
      <c r="GSP14" s="934"/>
      <c r="GSQ14" s="934"/>
      <c r="GSR14" s="934"/>
      <c r="GSS14" s="934"/>
      <c r="GST14" s="934"/>
      <c r="GSU14" s="934"/>
      <c r="GSV14" s="934"/>
      <c r="GSW14" s="934"/>
      <c r="GSX14" s="934"/>
      <c r="GSY14" s="934"/>
      <c r="GSZ14" s="934"/>
      <c r="GTA14" s="934"/>
      <c r="GTB14" s="934"/>
      <c r="GTC14" s="934"/>
      <c r="GTD14" s="934"/>
      <c r="GTE14" s="934"/>
      <c r="GTF14" s="934"/>
      <c r="GTG14" s="934"/>
      <c r="GTH14" s="934"/>
      <c r="GTI14" s="934"/>
      <c r="GTJ14" s="934"/>
      <c r="GTK14" s="934"/>
      <c r="GTL14" s="934"/>
      <c r="GTM14" s="934"/>
      <c r="GTN14" s="934"/>
      <c r="GTO14" s="934"/>
      <c r="GTP14" s="934"/>
      <c r="GTQ14" s="934"/>
      <c r="GTR14" s="934"/>
      <c r="GTS14" s="934"/>
      <c r="GTT14" s="934"/>
      <c r="GTU14" s="934"/>
      <c r="GTV14" s="934"/>
      <c r="GTW14" s="934"/>
      <c r="GTX14" s="934"/>
      <c r="GTY14" s="934"/>
      <c r="GTZ14" s="934"/>
      <c r="GUA14" s="934"/>
      <c r="GUB14" s="934"/>
      <c r="GUC14" s="934"/>
      <c r="GUD14" s="934"/>
      <c r="GUE14" s="934"/>
      <c r="GUF14" s="934"/>
      <c r="GUG14" s="934"/>
      <c r="GUH14" s="934"/>
      <c r="GUI14" s="934"/>
      <c r="GUJ14" s="934"/>
      <c r="GUK14" s="934"/>
      <c r="GUL14" s="934"/>
      <c r="GUM14" s="934"/>
      <c r="GUN14" s="934"/>
      <c r="GUO14" s="934"/>
      <c r="GUP14" s="934"/>
      <c r="GUQ14" s="934"/>
      <c r="GUR14" s="934"/>
      <c r="GUS14" s="934"/>
      <c r="GUT14" s="934"/>
      <c r="GUU14" s="934"/>
      <c r="GUV14" s="934"/>
      <c r="GUW14" s="934"/>
      <c r="GUX14" s="934"/>
      <c r="GUY14" s="934"/>
      <c r="GUZ14" s="934"/>
      <c r="GVA14" s="934"/>
      <c r="GVB14" s="934"/>
      <c r="GVC14" s="934"/>
      <c r="GVD14" s="934"/>
      <c r="GVE14" s="934"/>
      <c r="GVF14" s="934"/>
      <c r="GVG14" s="934"/>
      <c r="GVH14" s="934"/>
      <c r="GVI14" s="934"/>
      <c r="GVJ14" s="934"/>
      <c r="GVK14" s="934"/>
      <c r="GVL14" s="934"/>
      <c r="GVM14" s="934"/>
      <c r="GVN14" s="934"/>
      <c r="GVO14" s="934"/>
      <c r="GVP14" s="934"/>
      <c r="GVQ14" s="934"/>
      <c r="GVR14" s="934"/>
      <c r="GVS14" s="934"/>
      <c r="GVT14" s="934"/>
      <c r="GVU14" s="934"/>
      <c r="GVV14" s="934"/>
      <c r="GVW14" s="934"/>
      <c r="GVX14" s="934"/>
      <c r="GVY14" s="934"/>
      <c r="GVZ14" s="934"/>
      <c r="GWA14" s="934"/>
      <c r="GWB14" s="934"/>
      <c r="GWC14" s="934"/>
      <c r="GWD14" s="934"/>
      <c r="GWE14" s="934"/>
      <c r="GWF14" s="934"/>
      <c r="GWG14" s="934"/>
      <c r="GWH14" s="934"/>
      <c r="GWI14" s="934"/>
      <c r="GWJ14" s="934"/>
      <c r="GWK14" s="934"/>
      <c r="GWL14" s="934"/>
      <c r="GWM14" s="934"/>
      <c r="GWN14" s="934"/>
      <c r="GWO14" s="934"/>
      <c r="GWP14" s="934"/>
      <c r="GWQ14" s="934"/>
      <c r="GWR14" s="934"/>
      <c r="GWS14" s="934"/>
      <c r="GWT14" s="934"/>
      <c r="GWU14" s="934"/>
      <c r="GWV14" s="934"/>
      <c r="GWW14" s="934"/>
      <c r="GWX14" s="934"/>
      <c r="GWY14" s="934"/>
      <c r="GWZ14" s="934"/>
      <c r="GXA14" s="934"/>
      <c r="GXB14" s="934"/>
      <c r="GXC14" s="934"/>
      <c r="GXD14" s="934"/>
      <c r="GXE14" s="934"/>
      <c r="GXF14" s="934"/>
      <c r="GXG14" s="934"/>
      <c r="GXH14" s="934"/>
      <c r="GXI14" s="934"/>
      <c r="GXJ14" s="934"/>
      <c r="GXK14" s="934"/>
      <c r="GXL14" s="934"/>
      <c r="GXM14" s="934"/>
      <c r="GXN14" s="934"/>
      <c r="GXO14" s="934"/>
      <c r="GXP14" s="934"/>
      <c r="GXQ14" s="934"/>
      <c r="GXR14" s="934"/>
      <c r="GXS14" s="934"/>
      <c r="GXT14" s="934"/>
      <c r="GXU14" s="934"/>
      <c r="GXV14" s="934"/>
      <c r="GXW14" s="934"/>
      <c r="GXX14" s="934"/>
      <c r="GXY14" s="934"/>
      <c r="GXZ14" s="934"/>
      <c r="GYA14" s="934"/>
      <c r="GYB14" s="934"/>
      <c r="GYC14" s="934"/>
      <c r="GYD14" s="934"/>
      <c r="GYE14" s="934"/>
      <c r="GYF14" s="934"/>
      <c r="GYG14" s="934"/>
      <c r="GYH14" s="934"/>
      <c r="GYI14" s="934"/>
      <c r="GYJ14" s="934"/>
      <c r="GYK14" s="934"/>
      <c r="GYL14" s="934"/>
      <c r="GYM14" s="934"/>
      <c r="GYN14" s="934"/>
      <c r="GYO14" s="934"/>
      <c r="GYP14" s="934"/>
      <c r="GYQ14" s="934"/>
      <c r="GYR14" s="934"/>
      <c r="GYS14" s="934"/>
      <c r="GYT14" s="934"/>
      <c r="GYU14" s="934"/>
      <c r="GYV14" s="934"/>
      <c r="GYW14" s="934"/>
      <c r="GYX14" s="934"/>
      <c r="GYY14" s="934"/>
      <c r="GYZ14" s="934"/>
      <c r="GZA14" s="934"/>
      <c r="GZB14" s="934"/>
      <c r="GZC14" s="934"/>
      <c r="GZD14" s="934"/>
      <c r="GZE14" s="934"/>
      <c r="GZF14" s="934"/>
      <c r="GZG14" s="934"/>
      <c r="GZH14" s="934"/>
      <c r="GZI14" s="934"/>
      <c r="GZJ14" s="934"/>
      <c r="GZK14" s="934"/>
      <c r="GZL14" s="934"/>
      <c r="GZM14" s="934"/>
      <c r="GZN14" s="934"/>
      <c r="GZO14" s="934"/>
      <c r="GZP14" s="934"/>
      <c r="GZQ14" s="934"/>
      <c r="GZR14" s="934"/>
      <c r="GZS14" s="934"/>
      <c r="GZT14" s="934"/>
      <c r="GZU14" s="934"/>
      <c r="GZV14" s="934"/>
      <c r="GZW14" s="934"/>
      <c r="GZX14" s="934"/>
      <c r="GZY14" s="934"/>
      <c r="GZZ14" s="934"/>
      <c r="HAA14" s="934"/>
      <c r="HAB14" s="934"/>
      <c r="HAC14" s="934"/>
      <c r="HAD14" s="934"/>
      <c r="HAE14" s="934"/>
      <c r="HAF14" s="934"/>
      <c r="HAG14" s="934"/>
      <c r="HAH14" s="934"/>
      <c r="HAI14" s="934"/>
      <c r="HAJ14" s="934"/>
      <c r="HAK14" s="934"/>
      <c r="HAL14" s="934"/>
      <c r="HAM14" s="934"/>
      <c r="HAN14" s="934"/>
      <c r="HAO14" s="934"/>
      <c r="HAP14" s="934"/>
      <c r="HAQ14" s="934"/>
      <c r="HAR14" s="934"/>
      <c r="HAS14" s="934"/>
      <c r="HAT14" s="934"/>
      <c r="HAU14" s="934"/>
      <c r="HAV14" s="934"/>
      <c r="HAW14" s="934"/>
      <c r="HAX14" s="934"/>
      <c r="HAY14" s="934"/>
      <c r="HAZ14" s="934"/>
      <c r="HBA14" s="934"/>
      <c r="HBB14" s="934"/>
      <c r="HBC14" s="934"/>
      <c r="HBD14" s="934"/>
      <c r="HBE14" s="934"/>
      <c r="HBF14" s="934"/>
      <c r="HBG14" s="934"/>
      <c r="HBH14" s="934"/>
      <c r="HBI14" s="934"/>
      <c r="HBJ14" s="934"/>
      <c r="HBK14" s="934"/>
      <c r="HBL14" s="934"/>
      <c r="HBM14" s="934"/>
      <c r="HBN14" s="934"/>
      <c r="HBO14" s="934"/>
      <c r="HBP14" s="934"/>
      <c r="HBQ14" s="934"/>
      <c r="HBR14" s="934"/>
      <c r="HBS14" s="934"/>
      <c r="HBT14" s="934"/>
      <c r="HBU14" s="934"/>
      <c r="HBV14" s="934"/>
      <c r="HBW14" s="934"/>
      <c r="HBX14" s="934"/>
      <c r="HBY14" s="934"/>
      <c r="HBZ14" s="934"/>
      <c r="HCA14" s="934"/>
      <c r="HCB14" s="934"/>
      <c r="HCC14" s="934"/>
      <c r="HCD14" s="934"/>
      <c r="HCE14" s="934"/>
      <c r="HCF14" s="934"/>
      <c r="HCG14" s="934"/>
      <c r="HCH14" s="934"/>
      <c r="HCI14" s="934"/>
      <c r="HCJ14" s="934"/>
      <c r="HCK14" s="934"/>
      <c r="HCL14" s="934"/>
      <c r="HCM14" s="934"/>
      <c r="HCN14" s="934"/>
      <c r="HCO14" s="934"/>
      <c r="HCP14" s="934"/>
      <c r="HCQ14" s="934"/>
      <c r="HCR14" s="934"/>
      <c r="HCS14" s="934"/>
      <c r="HCT14" s="934"/>
      <c r="HCU14" s="934"/>
      <c r="HCV14" s="934"/>
      <c r="HCW14" s="934"/>
      <c r="HCX14" s="934"/>
      <c r="HCY14" s="934"/>
      <c r="HCZ14" s="934"/>
      <c r="HDA14" s="934"/>
      <c r="HDB14" s="934"/>
      <c r="HDC14" s="934"/>
      <c r="HDD14" s="934"/>
      <c r="HDE14" s="934"/>
      <c r="HDF14" s="934"/>
      <c r="HDG14" s="934"/>
      <c r="HDH14" s="934"/>
      <c r="HDI14" s="934"/>
      <c r="HDJ14" s="934"/>
      <c r="HDK14" s="934"/>
      <c r="HDL14" s="934"/>
      <c r="HDM14" s="934"/>
      <c r="HDN14" s="934"/>
      <c r="HDO14" s="934"/>
      <c r="HDP14" s="934"/>
      <c r="HDQ14" s="934"/>
      <c r="HDR14" s="934"/>
      <c r="HDS14" s="934"/>
      <c r="HDT14" s="934"/>
      <c r="HDU14" s="934"/>
      <c r="HDV14" s="934"/>
      <c r="HDW14" s="934"/>
      <c r="HDX14" s="934"/>
      <c r="HDY14" s="934"/>
      <c r="HDZ14" s="934"/>
      <c r="HEA14" s="934"/>
      <c r="HEB14" s="934"/>
      <c r="HEC14" s="934"/>
      <c r="HED14" s="934"/>
      <c r="HEE14" s="934"/>
      <c r="HEF14" s="934"/>
      <c r="HEG14" s="934"/>
      <c r="HEH14" s="934"/>
      <c r="HEI14" s="934"/>
      <c r="HEJ14" s="934"/>
      <c r="HEK14" s="934"/>
      <c r="HEL14" s="934"/>
      <c r="HEM14" s="934"/>
      <c r="HEN14" s="934"/>
      <c r="HEO14" s="934"/>
      <c r="HEP14" s="934"/>
      <c r="HEQ14" s="934"/>
      <c r="HER14" s="934"/>
      <c r="HES14" s="934"/>
      <c r="HET14" s="934"/>
      <c r="HEU14" s="934"/>
      <c r="HEV14" s="934"/>
      <c r="HEW14" s="934"/>
      <c r="HEX14" s="934"/>
      <c r="HEY14" s="934"/>
      <c r="HEZ14" s="934"/>
      <c r="HFA14" s="934"/>
      <c r="HFB14" s="934"/>
      <c r="HFC14" s="934"/>
      <c r="HFD14" s="934"/>
      <c r="HFE14" s="934"/>
      <c r="HFF14" s="934"/>
      <c r="HFG14" s="934"/>
      <c r="HFH14" s="934"/>
      <c r="HFI14" s="934"/>
      <c r="HFJ14" s="934"/>
      <c r="HFK14" s="934"/>
      <c r="HFL14" s="934"/>
      <c r="HFM14" s="934"/>
      <c r="HFN14" s="934"/>
      <c r="HFO14" s="934"/>
      <c r="HFP14" s="934"/>
      <c r="HFQ14" s="934"/>
      <c r="HFR14" s="934"/>
      <c r="HFS14" s="934"/>
      <c r="HFT14" s="934"/>
      <c r="HFU14" s="934"/>
      <c r="HFV14" s="934"/>
      <c r="HFW14" s="934"/>
      <c r="HFX14" s="934"/>
      <c r="HFY14" s="934"/>
      <c r="HFZ14" s="934"/>
      <c r="HGA14" s="934"/>
      <c r="HGB14" s="934"/>
      <c r="HGC14" s="934"/>
      <c r="HGD14" s="934"/>
      <c r="HGE14" s="934"/>
      <c r="HGF14" s="934"/>
      <c r="HGG14" s="934"/>
      <c r="HGH14" s="934"/>
      <c r="HGI14" s="934"/>
      <c r="HGJ14" s="934"/>
      <c r="HGK14" s="934"/>
      <c r="HGL14" s="934"/>
      <c r="HGM14" s="934"/>
      <c r="HGN14" s="934"/>
      <c r="HGO14" s="934"/>
      <c r="HGP14" s="934"/>
      <c r="HGQ14" s="934"/>
      <c r="HGR14" s="934"/>
      <c r="HGS14" s="934"/>
      <c r="HGT14" s="934"/>
      <c r="HGU14" s="934"/>
      <c r="HGV14" s="934"/>
      <c r="HGW14" s="934"/>
      <c r="HGX14" s="934"/>
      <c r="HGY14" s="934"/>
      <c r="HGZ14" s="934"/>
      <c r="HHA14" s="934"/>
      <c r="HHB14" s="934"/>
      <c r="HHC14" s="934"/>
      <c r="HHD14" s="934"/>
      <c r="HHE14" s="934"/>
      <c r="HHF14" s="934"/>
      <c r="HHG14" s="934"/>
      <c r="HHH14" s="934"/>
      <c r="HHI14" s="934"/>
      <c r="HHJ14" s="934"/>
      <c r="HHK14" s="934"/>
      <c r="HHL14" s="934"/>
      <c r="HHM14" s="934"/>
      <c r="HHN14" s="934"/>
      <c r="HHO14" s="934"/>
      <c r="HHP14" s="934"/>
      <c r="HHQ14" s="934"/>
      <c r="HHR14" s="934"/>
      <c r="HHS14" s="934"/>
      <c r="HHT14" s="934"/>
      <c r="HHU14" s="934"/>
      <c r="HHV14" s="934"/>
      <c r="HHW14" s="934"/>
      <c r="HHX14" s="934"/>
      <c r="HHY14" s="934"/>
      <c r="HHZ14" s="934"/>
      <c r="HIA14" s="934"/>
      <c r="HIB14" s="934"/>
      <c r="HIC14" s="934"/>
      <c r="HID14" s="934"/>
      <c r="HIE14" s="934"/>
      <c r="HIF14" s="934"/>
      <c r="HIG14" s="934"/>
      <c r="HIH14" s="934"/>
      <c r="HII14" s="934"/>
      <c r="HIJ14" s="934"/>
      <c r="HIK14" s="934"/>
      <c r="HIL14" s="934"/>
      <c r="HIM14" s="934"/>
      <c r="HIN14" s="934"/>
      <c r="HIO14" s="934"/>
      <c r="HIP14" s="934"/>
      <c r="HIQ14" s="934"/>
      <c r="HIR14" s="934"/>
      <c r="HIS14" s="934"/>
      <c r="HIT14" s="934"/>
      <c r="HIU14" s="934"/>
      <c r="HIV14" s="934"/>
      <c r="HIW14" s="934"/>
      <c r="HIX14" s="934"/>
      <c r="HIY14" s="934"/>
      <c r="HIZ14" s="934"/>
      <c r="HJA14" s="934"/>
      <c r="HJB14" s="934"/>
      <c r="HJC14" s="934"/>
      <c r="HJD14" s="934"/>
      <c r="HJE14" s="934"/>
      <c r="HJF14" s="934"/>
      <c r="HJG14" s="934"/>
      <c r="HJH14" s="934"/>
      <c r="HJI14" s="934"/>
      <c r="HJJ14" s="934"/>
      <c r="HJK14" s="934"/>
      <c r="HJL14" s="934"/>
      <c r="HJM14" s="934"/>
      <c r="HJN14" s="934"/>
      <c r="HJO14" s="934"/>
      <c r="HJP14" s="934"/>
      <c r="HJQ14" s="934"/>
      <c r="HJR14" s="934"/>
      <c r="HJS14" s="934"/>
      <c r="HJT14" s="934"/>
      <c r="HJU14" s="934"/>
      <c r="HJV14" s="934"/>
      <c r="HJW14" s="934"/>
      <c r="HJX14" s="934"/>
      <c r="HJY14" s="934"/>
      <c r="HJZ14" s="934"/>
      <c r="HKA14" s="934"/>
      <c r="HKB14" s="934"/>
      <c r="HKC14" s="934"/>
      <c r="HKD14" s="934"/>
      <c r="HKE14" s="934"/>
      <c r="HKF14" s="934"/>
      <c r="HKG14" s="934"/>
      <c r="HKH14" s="934"/>
      <c r="HKI14" s="934"/>
      <c r="HKJ14" s="934"/>
      <c r="HKK14" s="934"/>
      <c r="HKL14" s="934"/>
      <c r="HKM14" s="934"/>
      <c r="HKN14" s="934"/>
      <c r="HKO14" s="934"/>
      <c r="HKP14" s="934"/>
      <c r="HKQ14" s="934"/>
      <c r="HKR14" s="934"/>
      <c r="HKS14" s="934"/>
      <c r="HKT14" s="934"/>
      <c r="HKU14" s="934"/>
      <c r="HKV14" s="934"/>
      <c r="HKW14" s="934"/>
      <c r="HKX14" s="934"/>
      <c r="HKY14" s="934"/>
      <c r="HKZ14" s="934"/>
      <c r="HLA14" s="934"/>
      <c r="HLB14" s="934"/>
      <c r="HLC14" s="934"/>
      <c r="HLD14" s="934"/>
      <c r="HLE14" s="934"/>
      <c r="HLF14" s="934"/>
      <c r="HLG14" s="934"/>
      <c r="HLH14" s="934"/>
      <c r="HLI14" s="934"/>
      <c r="HLJ14" s="934"/>
      <c r="HLK14" s="934"/>
      <c r="HLL14" s="934"/>
      <c r="HLM14" s="934"/>
      <c r="HLN14" s="934"/>
      <c r="HLO14" s="934"/>
      <c r="HLP14" s="934"/>
      <c r="HLQ14" s="934"/>
      <c r="HLR14" s="934"/>
      <c r="HLS14" s="934"/>
      <c r="HLT14" s="934"/>
      <c r="HLU14" s="934"/>
      <c r="HLV14" s="934"/>
      <c r="HLW14" s="934"/>
      <c r="HLX14" s="934"/>
      <c r="HLY14" s="934"/>
      <c r="HLZ14" s="934"/>
      <c r="HMA14" s="934"/>
      <c r="HMB14" s="934"/>
      <c r="HMC14" s="934"/>
      <c r="HMD14" s="934"/>
      <c r="HME14" s="934"/>
      <c r="HMF14" s="934"/>
      <c r="HMG14" s="934"/>
      <c r="HMH14" s="934"/>
      <c r="HMI14" s="934"/>
      <c r="HMJ14" s="934"/>
      <c r="HMK14" s="934"/>
      <c r="HML14" s="934"/>
      <c r="HMM14" s="934"/>
      <c r="HMN14" s="934"/>
      <c r="HMO14" s="934"/>
      <c r="HMP14" s="934"/>
      <c r="HMQ14" s="934"/>
      <c r="HMR14" s="934"/>
      <c r="HMS14" s="934"/>
      <c r="HMT14" s="934"/>
      <c r="HMU14" s="934"/>
      <c r="HMV14" s="934"/>
      <c r="HMW14" s="934"/>
      <c r="HMX14" s="934"/>
      <c r="HMY14" s="934"/>
      <c r="HMZ14" s="934"/>
      <c r="HNA14" s="934"/>
      <c r="HNB14" s="934"/>
      <c r="HNC14" s="934"/>
      <c r="HND14" s="934"/>
      <c r="HNE14" s="934"/>
      <c r="HNF14" s="934"/>
      <c r="HNG14" s="934"/>
      <c r="HNH14" s="934"/>
      <c r="HNI14" s="934"/>
      <c r="HNJ14" s="934"/>
      <c r="HNK14" s="934"/>
      <c r="HNL14" s="934"/>
      <c r="HNM14" s="934"/>
      <c r="HNN14" s="934"/>
      <c r="HNO14" s="934"/>
      <c r="HNP14" s="934"/>
      <c r="HNQ14" s="934"/>
      <c r="HNR14" s="934"/>
      <c r="HNS14" s="934"/>
      <c r="HNT14" s="934"/>
      <c r="HNU14" s="934"/>
      <c r="HNV14" s="934"/>
      <c r="HNW14" s="934"/>
      <c r="HNX14" s="934"/>
      <c r="HNY14" s="934"/>
      <c r="HNZ14" s="934"/>
      <c r="HOA14" s="934"/>
      <c r="HOB14" s="934"/>
      <c r="HOC14" s="934"/>
      <c r="HOD14" s="934"/>
      <c r="HOE14" s="934"/>
      <c r="HOF14" s="934"/>
      <c r="HOG14" s="934"/>
      <c r="HOH14" s="934"/>
      <c r="HOI14" s="934"/>
      <c r="HOJ14" s="934"/>
      <c r="HOK14" s="934"/>
      <c r="HOL14" s="934"/>
      <c r="HOM14" s="934"/>
      <c r="HON14" s="934"/>
      <c r="HOO14" s="934"/>
      <c r="HOP14" s="934"/>
      <c r="HOQ14" s="934"/>
      <c r="HOR14" s="934"/>
      <c r="HOS14" s="934"/>
      <c r="HOT14" s="934"/>
      <c r="HOU14" s="934"/>
      <c r="HOV14" s="934"/>
      <c r="HOW14" s="934"/>
      <c r="HOX14" s="934"/>
      <c r="HOY14" s="934"/>
      <c r="HOZ14" s="934"/>
      <c r="HPA14" s="934"/>
      <c r="HPB14" s="934"/>
      <c r="HPC14" s="934"/>
      <c r="HPD14" s="934"/>
      <c r="HPE14" s="934"/>
      <c r="HPF14" s="934"/>
      <c r="HPG14" s="934"/>
      <c r="HPH14" s="934"/>
      <c r="HPI14" s="934"/>
      <c r="HPJ14" s="934"/>
      <c r="HPK14" s="934"/>
      <c r="HPL14" s="934"/>
      <c r="HPM14" s="934"/>
      <c r="HPN14" s="934"/>
      <c r="HPO14" s="934"/>
      <c r="HPP14" s="934"/>
      <c r="HPQ14" s="934"/>
      <c r="HPR14" s="934"/>
      <c r="HPS14" s="934"/>
      <c r="HPT14" s="934"/>
      <c r="HPU14" s="934"/>
      <c r="HPV14" s="934"/>
      <c r="HPW14" s="934"/>
      <c r="HPX14" s="934"/>
      <c r="HPY14" s="934"/>
      <c r="HPZ14" s="934"/>
      <c r="HQA14" s="934"/>
      <c r="HQB14" s="934"/>
      <c r="HQC14" s="934"/>
      <c r="HQD14" s="934"/>
      <c r="HQE14" s="934"/>
      <c r="HQF14" s="934"/>
      <c r="HQG14" s="934"/>
      <c r="HQH14" s="934"/>
      <c r="HQI14" s="934"/>
      <c r="HQJ14" s="934"/>
      <c r="HQK14" s="934"/>
      <c r="HQL14" s="934"/>
      <c r="HQM14" s="934"/>
      <c r="HQN14" s="934"/>
      <c r="HQO14" s="934"/>
      <c r="HQP14" s="934"/>
      <c r="HQQ14" s="934"/>
      <c r="HQR14" s="934"/>
      <c r="HQS14" s="934"/>
      <c r="HQT14" s="934"/>
      <c r="HQU14" s="934"/>
      <c r="HQV14" s="934"/>
      <c r="HQW14" s="934"/>
      <c r="HQX14" s="934"/>
      <c r="HQY14" s="934"/>
      <c r="HQZ14" s="934"/>
      <c r="HRA14" s="934"/>
      <c r="HRB14" s="934"/>
      <c r="HRC14" s="934"/>
      <c r="HRD14" s="934"/>
      <c r="HRE14" s="934"/>
      <c r="HRF14" s="934"/>
      <c r="HRG14" s="934"/>
      <c r="HRH14" s="934"/>
      <c r="HRI14" s="934"/>
      <c r="HRJ14" s="934"/>
      <c r="HRK14" s="934"/>
      <c r="HRL14" s="934"/>
      <c r="HRM14" s="934"/>
      <c r="HRN14" s="934"/>
      <c r="HRO14" s="934"/>
      <c r="HRP14" s="934"/>
      <c r="HRQ14" s="934"/>
      <c r="HRR14" s="934"/>
      <c r="HRS14" s="934"/>
      <c r="HRT14" s="934"/>
      <c r="HRU14" s="934"/>
      <c r="HRV14" s="934"/>
      <c r="HRW14" s="934"/>
      <c r="HRX14" s="934"/>
      <c r="HRY14" s="934"/>
      <c r="HRZ14" s="934"/>
      <c r="HSA14" s="934"/>
      <c r="HSB14" s="934"/>
      <c r="HSC14" s="934"/>
      <c r="HSD14" s="934"/>
      <c r="HSE14" s="934"/>
      <c r="HSF14" s="934"/>
      <c r="HSG14" s="934"/>
      <c r="HSH14" s="934"/>
      <c r="HSI14" s="934"/>
      <c r="HSJ14" s="934"/>
      <c r="HSK14" s="934"/>
      <c r="HSL14" s="934"/>
      <c r="HSM14" s="934"/>
      <c r="HSN14" s="934"/>
      <c r="HSO14" s="934"/>
      <c r="HSP14" s="934"/>
      <c r="HSQ14" s="934"/>
      <c r="HSR14" s="934"/>
      <c r="HSS14" s="934"/>
      <c r="HST14" s="934"/>
      <c r="HSU14" s="934"/>
      <c r="HSV14" s="934"/>
      <c r="HSW14" s="934"/>
      <c r="HSX14" s="934"/>
      <c r="HSY14" s="934"/>
      <c r="HSZ14" s="934"/>
      <c r="HTA14" s="934"/>
      <c r="HTB14" s="934"/>
      <c r="HTC14" s="934"/>
      <c r="HTD14" s="934"/>
      <c r="HTE14" s="934"/>
      <c r="HTF14" s="934"/>
      <c r="HTG14" s="934"/>
      <c r="HTH14" s="934"/>
      <c r="HTI14" s="934"/>
      <c r="HTJ14" s="934"/>
      <c r="HTK14" s="934"/>
      <c r="HTL14" s="934"/>
      <c r="HTM14" s="934"/>
      <c r="HTN14" s="934"/>
      <c r="HTO14" s="934"/>
      <c r="HTP14" s="934"/>
      <c r="HTQ14" s="934"/>
      <c r="HTR14" s="934"/>
      <c r="HTS14" s="934"/>
      <c r="HTT14" s="934"/>
      <c r="HTU14" s="934"/>
      <c r="HTV14" s="934"/>
      <c r="HTW14" s="934"/>
      <c r="HTX14" s="934"/>
      <c r="HTY14" s="934"/>
      <c r="HTZ14" s="934"/>
      <c r="HUA14" s="934"/>
      <c r="HUB14" s="934"/>
      <c r="HUC14" s="934"/>
      <c r="HUD14" s="934"/>
      <c r="HUE14" s="934"/>
      <c r="HUF14" s="934"/>
      <c r="HUG14" s="934"/>
      <c r="HUH14" s="934"/>
      <c r="HUI14" s="934"/>
      <c r="HUJ14" s="934"/>
      <c r="HUK14" s="934"/>
      <c r="HUL14" s="934"/>
      <c r="HUM14" s="934"/>
      <c r="HUN14" s="934"/>
      <c r="HUO14" s="934"/>
      <c r="HUP14" s="934"/>
      <c r="HUQ14" s="934"/>
      <c r="HUR14" s="934"/>
      <c r="HUS14" s="934"/>
      <c r="HUT14" s="934"/>
      <c r="HUU14" s="934"/>
      <c r="HUV14" s="934"/>
      <c r="HUW14" s="934"/>
      <c r="HUX14" s="934"/>
      <c r="HUY14" s="934"/>
      <c r="HUZ14" s="934"/>
      <c r="HVA14" s="934"/>
      <c r="HVB14" s="934"/>
      <c r="HVC14" s="934"/>
      <c r="HVD14" s="934"/>
      <c r="HVE14" s="934"/>
      <c r="HVF14" s="934"/>
      <c r="HVG14" s="934"/>
      <c r="HVH14" s="934"/>
      <c r="HVI14" s="934"/>
      <c r="HVJ14" s="934"/>
      <c r="HVK14" s="934"/>
      <c r="HVL14" s="934"/>
      <c r="HVM14" s="934"/>
      <c r="HVN14" s="934"/>
      <c r="HVO14" s="934"/>
      <c r="HVP14" s="934"/>
      <c r="HVQ14" s="934"/>
      <c r="HVR14" s="934"/>
      <c r="HVS14" s="934"/>
      <c r="HVT14" s="934"/>
      <c r="HVU14" s="934"/>
      <c r="HVV14" s="934"/>
      <c r="HVW14" s="934"/>
      <c r="HVX14" s="934"/>
      <c r="HVY14" s="934"/>
      <c r="HVZ14" s="934"/>
      <c r="HWA14" s="934"/>
      <c r="HWB14" s="934"/>
      <c r="HWC14" s="934"/>
      <c r="HWD14" s="934"/>
      <c r="HWE14" s="934"/>
      <c r="HWF14" s="934"/>
      <c r="HWG14" s="934"/>
      <c r="HWH14" s="934"/>
      <c r="HWI14" s="934"/>
      <c r="HWJ14" s="934"/>
      <c r="HWK14" s="934"/>
      <c r="HWL14" s="934"/>
      <c r="HWM14" s="934"/>
      <c r="HWN14" s="934"/>
      <c r="HWO14" s="934"/>
      <c r="HWP14" s="934"/>
      <c r="HWQ14" s="934"/>
      <c r="HWR14" s="934"/>
      <c r="HWS14" s="934"/>
      <c r="HWT14" s="934"/>
      <c r="HWU14" s="934"/>
      <c r="HWV14" s="934"/>
      <c r="HWW14" s="934"/>
      <c r="HWX14" s="934"/>
      <c r="HWY14" s="934"/>
      <c r="HWZ14" s="934"/>
      <c r="HXA14" s="934"/>
      <c r="HXB14" s="934"/>
      <c r="HXC14" s="934"/>
      <c r="HXD14" s="934"/>
      <c r="HXE14" s="934"/>
      <c r="HXF14" s="934"/>
      <c r="HXG14" s="934"/>
      <c r="HXH14" s="934"/>
      <c r="HXI14" s="934"/>
      <c r="HXJ14" s="934"/>
      <c r="HXK14" s="934"/>
      <c r="HXL14" s="934"/>
      <c r="HXM14" s="934"/>
      <c r="HXN14" s="934"/>
      <c r="HXO14" s="934"/>
      <c r="HXP14" s="934"/>
      <c r="HXQ14" s="934"/>
      <c r="HXR14" s="934"/>
      <c r="HXS14" s="934"/>
      <c r="HXT14" s="934"/>
      <c r="HXU14" s="934"/>
      <c r="HXV14" s="934"/>
      <c r="HXW14" s="934"/>
      <c r="HXX14" s="934"/>
      <c r="HXY14" s="934"/>
      <c r="HXZ14" s="934"/>
      <c r="HYA14" s="934"/>
      <c r="HYB14" s="934"/>
      <c r="HYC14" s="934"/>
      <c r="HYD14" s="934"/>
      <c r="HYE14" s="934"/>
      <c r="HYF14" s="934"/>
      <c r="HYG14" s="934"/>
      <c r="HYH14" s="934"/>
      <c r="HYI14" s="934"/>
      <c r="HYJ14" s="934"/>
      <c r="HYK14" s="934"/>
      <c r="HYL14" s="934"/>
      <c r="HYM14" s="934"/>
      <c r="HYN14" s="934"/>
      <c r="HYO14" s="934"/>
      <c r="HYP14" s="934"/>
      <c r="HYQ14" s="934"/>
      <c r="HYR14" s="934"/>
      <c r="HYS14" s="934"/>
      <c r="HYT14" s="934"/>
      <c r="HYU14" s="934"/>
      <c r="HYV14" s="934"/>
      <c r="HYW14" s="934"/>
      <c r="HYX14" s="934"/>
      <c r="HYY14" s="934"/>
      <c r="HYZ14" s="934"/>
      <c r="HZA14" s="934"/>
      <c r="HZB14" s="934"/>
      <c r="HZC14" s="934"/>
      <c r="HZD14" s="934"/>
      <c r="HZE14" s="934"/>
      <c r="HZF14" s="934"/>
      <c r="HZG14" s="934"/>
      <c r="HZH14" s="934"/>
      <c r="HZI14" s="934"/>
      <c r="HZJ14" s="934"/>
      <c r="HZK14" s="934"/>
      <c r="HZL14" s="934"/>
      <c r="HZM14" s="934"/>
      <c r="HZN14" s="934"/>
      <c r="HZO14" s="934"/>
      <c r="HZP14" s="934"/>
      <c r="HZQ14" s="934"/>
      <c r="HZR14" s="934"/>
      <c r="HZS14" s="934"/>
      <c r="HZT14" s="934"/>
      <c r="HZU14" s="934"/>
      <c r="HZV14" s="934"/>
      <c r="HZW14" s="934"/>
      <c r="HZX14" s="934"/>
      <c r="HZY14" s="934"/>
      <c r="HZZ14" s="934"/>
      <c r="IAA14" s="934"/>
      <c r="IAB14" s="934"/>
      <c r="IAC14" s="934"/>
      <c r="IAD14" s="934"/>
      <c r="IAE14" s="934"/>
      <c r="IAF14" s="934"/>
      <c r="IAG14" s="934"/>
      <c r="IAH14" s="934"/>
      <c r="IAI14" s="934"/>
      <c r="IAJ14" s="934"/>
      <c r="IAK14" s="934"/>
      <c r="IAL14" s="934"/>
      <c r="IAM14" s="934"/>
      <c r="IAN14" s="934"/>
      <c r="IAO14" s="934"/>
      <c r="IAP14" s="934"/>
      <c r="IAQ14" s="934"/>
      <c r="IAR14" s="934"/>
      <c r="IAS14" s="934"/>
      <c r="IAT14" s="934"/>
      <c r="IAU14" s="934"/>
      <c r="IAV14" s="934"/>
      <c r="IAW14" s="934"/>
      <c r="IAX14" s="934"/>
      <c r="IAY14" s="934"/>
      <c r="IAZ14" s="934"/>
      <c r="IBA14" s="934"/>
      <c r="IBB14" s="934"/>
      <c r="IBC14" s="934"/>
      <c r="IBD14" s="934"/>
      <c r="IBE14" s="934"/>
      <c r="IBF14" s="934"/>
      <c r="IBG14" s="934"/>
      <c r="IBH14" s="934"/>
      <c r="IBI14" s="934"/>
      <c r="IBJ14" s="934"/>
      <c r="IBK14" s="934"/>
      <c r="IBL14" s="934"/>
      <c r="IBM14" s="934"/>
      <c r="IBN14" s="934"/>
      <c r="IBO14" s="934"/>
      <c r="IBP14" s="934"/>
      <c r="IBQ14" s="934"/>
      <c r="IBR14" s="934"/>
      <c r="IBS14" s="934"/>
      <c r="IBT14" s="934"/>
      <c r="IBU14" s="934"/>
      <c r="IBV14" s="934"/>
      <c r="IBW14" s="934"/>
      <c r="IBX14" s="934"/>
      <c r="IBY14" s="934"/>
      <c r="IBZ14" s="934"/>
      <c r="ICA14" s="934"/>
      <c r="ICB14" s="934"/>
      <c r="ICC14" s="934"/>
      <c r="ICD14" s="934"/>
      <c r="ICE14" s="934"/>
      <c r="ICF14" s="934"/>
      <c r="ICG14" s="934"/>
      <c r="ICH14" s="934"/>
      <c r="ICI14" s="934"/>
      <c r="ICJ14" s="934"/>
      <c r="ICK14" s="934"/>
      <c r="ICL14" s="934"/>
      <c r="ICM14" s="934"/>
      <c r="ICN14" s="934"/>
      <c r="ICO14" s="934"/>
      <c r="ICP14" s="934"/>
      <c r="ICQ14" s="934"/>
      <c r="ICR14" s="934"/>
      <c r="ICS14" s="934"/>
      <c r="ICT14" s="934"/>
      <c r="ICU14" s="934"/>
      <c r="ICV14" s="934"/>
      <c r="ICW14" s="934"/>
      <c r="ICX14" s="934"/>
      <c r="ICY14" s="934"/>
      <c r="ICZ14" s="934"/>
      <c r="IDA14" s="934"/>
      <c r="IDB14" s="934"/>
      <c r="IDC14" s="934"/>
      <c r="IDD14" s="934"/>
      <c r="IDE14" s="934"/>
      <c r="IDF14" s="934"/>
      <c r="IDG14" s="934"/>
      <c r="IDH14" s="934"/>
      <c r="IDI14" s="934"/>
      <c r="IDJ14" s="934"/>
      <c r="IDK14" s="934"/>
      <c r="IDL14" s="934"/>
      <c r="IDM14" s="934"/>
      <c r="IDN14" s="934"/>
      <c r="IDO14" s="934"/>
      <c r="IDP14" s="934"/>
      <c r="IDQ14" s="934"/>
      <c r="IDR14" s="934"/>
      <c r="IDS14" s="934"/>
      <c r="IDT14" s="934"/>
      <c r="IDU14" s="934"/>
      <c r="IDV14" s="934"/>
      <c r="IDW14" s="934"/>
      <c r="IDX14" s="934"/>
      <c r="IDY14" s="934"/>
      <c r="IDZ14" s="934"/>
      <c r="IEA14" s="934"/>
      <c r="IEB14" s="934"/>
      <c r="IEC14" s="934"/>
      <c r="IED14" s="934"/>
      <c r="IEE14" s="934"/>
      <c r="IEF14" s="934"/>
      <c r="IEG14" s="934"/>
      <c r="IEH14" s="934"/>
      <c r="IEI14" s="934"/>
      <c r="IEJ14" s="934"/>
      <c r="IEK14" s="934"/>
      <c r="IEL14" s="934"/>
      <c r="IEM14" s="934"/>
      <c r="IEN14" s="934"/>
      <c r="IEO14" s="934"/>
      <c r="IEP14" s="934"/>
      <c r="IEQ14" s="934"/>
      <c r="IER14" s="934"/>
      <c r="IES14" s="934"/>
      <c r="IET14" s="934"/>
      <c r="IEU14" s="934"/>
      <c r="IEV14" s="934"/>
      <c r="IEW14" s="934"/>
      <c r="IEX14" s="934"/>
      <c r="IEY14" s="934"/>
      <c r="IEZ14" s="934"/>
      <c r="IFA14" s="934"/>
      <c r="IFB14" s="934"/>
      <c r="IFC14" s="934"/>
      <c r="IFD14" s="934"/>
      <c r="IFE14" s="934"/>
      <c r="IFF14" s="934"/>
      <c r="IFG14" s="934"/>
      <c r="IFH14" s="934"/>
      <c r="IFI14" s="934"/>
      <c r="IFJ14" s="934"/>
      <c r="IFK14" s="934"/>
      <c r="IFL14" s="934"/>
      <c r="IFM14" s="934"/>
      <c r="IFN14" s="934"/>
      <c r="IFO14" s="934"/>
      <c r="IFP14" s="934"/>
      <c r="IFQ14" s="934"/>
      <c r="IFR14" s="934"/>
      <c r="IFS14" s="934"/>
      <c r="IFT14" s="934"/>
      <c r="IFU14" s="934"/>
      <c r="IFV14" s="934"/>
      <c r="IFW14" s="934"/>
      <c r="IFX14" s="934"/>
      <c r="IFY14" s="934"/>
      <c r="IFZ14" s="934"/>
      <c r="IGA14" s="934"/>
      <c r="IGB14" s="934"/>
      <c r="IGC14" s="934"/>
      <c r="IGD14" s="934"/>
      <c r="IGE14" s="934"/>
      <c r="IGF14" s="934"/>
      <c r="IGG14" s="934"/>
      <c r="IGH14" s="934"/>
      <c r="IGI14" s="934"/>
      <c r="IGJ14" s="934"/>
      <c r="IGK14" s="934"/>
      <c r="IGL14" s="934"/>
      <c r="IGM14" s="934"/>
      <c r="IGN14" s="934"/>
      <c r="IGO14" s="934"/>
      <c r="IGP14" s="934"/>
      <c r="IGQ14" s="934"/>
      <c r="IGR14" s="934"/>
      <c r="IGS14" s="934"/>
      <c r="IGT14" s="934"/>
      <c r="IGU14" s="934"/>
      <c r="IGV14" s="934"/>
      <c r="IGW14" s="934"/>
      <c r="IGX14" s="934"/>
      <c r="IGY14" s="934"/>
      <c r="IGZ14" s="934"/>
      <c r="IHA14" s="934"/>
      <c r="IHB14" s="934"/>
      <c r="IHC14" s="934"/>
      <c r="IHD14" s="934"/>
      <c r="IHE14" s="934"/>
      <c r="IHF14" s="934"/>
      <c r="IHG14" s="934"/>
      <c r="IHH14" s="934"/>
      <c r="IHI14" s="934"/>
      <c r="IHJ14" s="934"/>
      <c r="IHK14" s="934"/>
      <c r="IHL14" s="934"/>
      <c r="IHM14" s="934"/>
      <c r="IHN14" s="934"/>
      <c r="IHO14" s="934"/>
      <c r="IHP14" s="934"/>
      <c r="IHQ14" s="934"/>
      <c r="IHR14" s="934"/>
      <c r="IHS14" s="934"/>
      <c r="IHT14" s="934"/>
      <c r="IHU14" s="934"/>
      <c r="IHV14" s="934"/>
      <c r="IHW14" s="934"/>
      <c r="IHX14" s="934"/>
      <c r="IHY14" s="934"/>
      <c r="IHZ14" s="934"/>
      <c r="IIA14" s="934"/>
      <c r="IIB14" s="934"/>
      <c r="IIC14" s="934"/>
      <c r="IID14" s="934"/>
      <c r="IIE14" s="934"/>
      <c r="IIF14" s="934"/>
      <c r="IIG14" s="934"/>
      <c r="IIH14" s="934"/>
      <c r="III14" s="934"/>
      <c r="IIJ14" s="934"/>
      <c r="IIK14" s="934"/>
      <c r="IIL14" s="934"/>
      <c r="IIM14" s="934"/>
      <c r="IIN14" s="934"/>
      <c r="IIO14" s="934"/>
      <c r="IIP14" s="934"/>
      <c r="IIQ14" s="934"/>
      <c r="IIR14" s="934"/>
      <c r="IIS14" s="934"/>
      <c r="IIT14" s="934"/>
      <c r="IIU14" s="934"/>
      <c r="IIV14" s="934"/>
      <c r="IIW14" s="934"/>
      <c r="IIX14" s="934"/>
      <c r="IIY14" s="934"/>
      <c r="IIZ14" s="934"/>
      <c r="IJA14" s="934"/>
      <c r="IJB14" s="934"/>
      <c r="IJC14" s="934"/>
      <c r="IJD14" s="934"/>
      <c r="IJE14" s="934"/>
      <c r="IJF14" s="934"/>
      <c r="IJG14" s="934"/>
      <c r="IJH14" s="934"/>
      <c r="IJI14" s="934"/>
      <c r="IJJ14" s="934"/>
      <c r="IJK14" s="934"/>
      <c r="IJL14" s="934"/>
      <c r="IJM14" s="934"/>
      <c r="IJN14" s="934"/>
      <c r="IJO14" s="934"/>
      <c r="IJP14" s="934"/>
      <c r="IJQ14" s="934"/>
      <c r="IJR14" s="934"/>
      <c r="IJS14" s="934"/>
      <c r="IJT14" s="934"/>
      <c r="IJU14" s="934"/>
      <c r="IJV14" s="934"/>
      <c r="IJW14" s="934"/>
      <c r="IJX14" s="934"/>
      <c r="IJY14" s="934"/>
      <c r="IJZ14" s="934"/>
      <c r="IKA14" s="934"/>
      <c r="IKB14" s="934"/>
      <c r="IKC14" s="934"/>
      <c r="IKD14" s="934"/>
      <c r="IKE14" s="934"/>
      <c r="IKF14" s="934"/>
      <c r="IKG14" s="934"/>
      <c r="IKH14" s="934"/>
      <c r="IKI14" s="934"/>
      <c r="IKJ14" s="934"/>
      <c r="IKK14" s="934"/>
      <c r="IKL14" s="934"/>
      <c r="IKM14" s="934"/>
      <c r="IKN14" s="934"/>
      <c r="IKO14" s="934"/>
      <c r="IKP14" s="934"/>
      <c r="IKQ14" s="934"/>
      <c r="IKR14" s="934"/>
      <c r="IKS14" s="934"/>
      <c r="IKT14" s="934"/>
      <c r="IKU14" s="934"/>
      <c r="IKV14" s="934"/>
      <c r="IKW14" s="934"/>
      <c r="IKX14" s="934"/>
      <c r="IKY14" s="934"/>
      <c r="IKZ14" s="934"/>
      <c r="ILA14" s="934"/>
      <c r="ILB14" s="934"/>
      <c r="ILC14" s="934"/>
      <c r="ILD14" s="934"/>
      <c r="ILE14" s="934"/>
      <c r="ILF14" s="934"/>
      <c r="ILG14" s="934"/>
      <c r="ILH14" s="934"/>
      <c r="ILI14" s="934"/>
      <c r="ILJ14" s="934"/>
      <c r="ILK14" s="934"/>
      <c r="ILL14" s="934"/>
      <c r="ILM14" s="934"/>
      <c r="ILN14" s="934"/>
      <c r="ILO14" s="934"/>
      <c r="ILP14" s="934"/>
      <c r="ILQ14" s="934"/>
      <c r="ILR14" s="934"/>
      <c r="ILS14" s="934"/>
      <c r="ILT14" s="934"/>
      <c r="ILU14" s="934"/>
      <c r="ILV14" s="934"/>
      <c r="ILW14" s="934"/>
      <c r="ILX14" s="934"/>
      <c r="ILY14" s="934"/>
      <c r="ILZ14" s="934"/>
      <c r="IMA14" s="934"/>
      <c r="IMB14" s="934"/>
      <c r="IMC14" s="934"/>
      <c r="IMD14" s="934"/>
      <c r="IME14" s="934"/>
      <c r="IMF14" s="934"/>
      <c r="IMG14" s="934"/>
      <c r="IMH14" s="934"/>
      <c r="IMI14" s="934"/>
      <c r="IMJ14" s="934"/>
      <c r="IMK14" s="934"/>
      <c r="IML14" s="934"/>
      <c r="IMM14" s="934"/>
      <c r="IMN14" s="934"/>
      <c r="IMO14" s="934"/>
      <c r="IMP14" s="934"/>
      <c r="IMQ14" s="934"/>
      <c r="IMR14" s="934"/>
      <c r="IMS14" s="934"/>
      <c r="IMT14" s="934"/>
      <c r="IMU14" s="934"/>
      <c r="IMV14" s="934"/>
      <c r="IMW14" s="934"/>
      <c r="IMX14" s="934"/>
      <c r="IMY14" s="934"/>
      <c r="IMZ14" s="934"/>
      <c r="INA14" s="934"/>
      <c r="INB14" s="934"/>
      <c r="INC14" s="934"/>
      <c r="IND14" s="934"/>
      <c r="INE14" s="934"/>
      <c r="INF14" s="934"/>
      <c r="ING14" s="934"/>
      <c r="INH14" s="934"/>
      <c r="INI14" s="934"/>
      <c r="INJ14" s="934"/>
      <c r="INK14" s="934"/>
      <c r="INL14" s="934"/>
      <c r="INM14" s="934"/>
      <c r="INN14" s="934"/>
      <c r="INO14" s="934"/>
      <c r="INP14" s="934"/>
      <c r="INQ14" s="934"/>
      <c r="INR14" s="934"/>
      <c r="INS14" s="934"/>
      <c r="INT14" s="934"/>
      <c r="INU14" s="934"/>
      <c r="INV14" s="934"/>
      <c r="INW14" s="934"/>
      <c r="INX14" s="934"/>
      <c r="INY14" s="934"/>
      <c r="INZ14" s="934"/>
      <c r="IOA14" s="934"/>
      <c r="IOB14" s="934"/>
      <c r="IOC14" s="934"/>
      <c r="IOD14" s="934"/>
      <c r="IOE14" s="934"/>
      <c r="IOF14" s="934"/>
      <c r="IOG14" s="934"/>
      <c r="IOH14" s="934"/>
      <c r="IOI14" s="934"/>
      <c r="IOJ14" s="934"/>
      <c r="IOK14" s="934"/>
      <c r="IOL14" s="934"/>
      <c r="IOM14" s="934"/>
      <c r="ION14" s="934"/>
      <c r="IOO14" s="934"/>
      <c r="IOP14" s="934"/>
      <c r="IOQ14" s="934"/>
      <c r="IOR14" s="934"/>
      <c r="IOS14" s="934"/>
      <c r="IOT14" s="934"/>
      <c r="IOU14" s="934"/>
      <c r="IOV14" s="934"/>
      <c r="IOW14" s="934"/>
      <c r="IOX14" s="934"/>
      <c r="IOY14" s="934"/>
      <c r="IOZ14" s="934"/>
      <c r="IPA14" s="934"/>
      <c r="IPB14" s="934"/>
      <c r="IPC14" s="934"/>
      <c r="IPD14" s="934"/>
      <c r="IPE14" s="934"/>
      <c r="IPF14" s="934"/>
      <c r="IPG14" s="934"/>
      <c r="IPH14" s="934"/>
      <c r="IPI14" s="934"/>
      <c r="IPJ14" s="934"/>
      <c r="IPK14" s="934"/>
      <c r="IPL14" s="934"/>
      <c r="IPM14" s="934"/>
      <c r="IPN14" s="934"/>
      <c r="IPO14" s="934"/>
      <c r="IPP14" s="934"/>
      <c r="IPQ14" s="934"/>
      <c r="IPR14" s="934"/>
      <c r="IPS14" s="934"/>
      <c r="IPT14" s="934"/>
      <c r="IPU14" s="934"/>
      <c r="IPV14" s="934"/>
      <c r="IPW14" s="934"/>
      <c r="IPX14" s="934"/>
      <c r="IPY14" s="934"/>
      <c r="IPZ14" s="934"/>
      <c r="IQA14" s="934"/>
      <c r="IQB14" s="934"/>
      <c r="IQC14" s="934"/>
      <c r="IQD14" s="934"/>
      <c r="IQE14" s="934"/>
      <c r="IQF14" s="934"/>
      <c r="IQG14" s="934"/>
      <c r="IQH14" s="934"/>
      <c r="IQI14" s="934"/>
      <c r="IQJ14" s="934"/>
      <c r="IQK14" s="934"/>
      <c r="IQL14" s="934"/>
      <c r="IQM14" s="934"/>
      <c r="IQN14" s="934"/>
      <c r="IQO14" s="934"/>
      <c r="IQP14" s="934"/>
      <c r="IQQ14" s="934"/>
      <c r="IQR14" s="934"/>
      <c r="IQS14" s="934"/>
      <c r="IQT14" s="934"/>
      <c r="IQU14" s="934"/>
      <c r="IQV14" s="934"/>
      <c r="IQW14" s="934"/>
      <c r="IQX14" s="934"/>
      <c r="IQY14" s="934"/>
      <c r="IQZ14" s="934"/>
      <c r="IRA14" s="934"/>
      <c r="IRB14" s="934"/>
      <c r="IRC14" s="934"/>
      <c r="IRD14" s="934"/>
      <c r="IRE14" s="934"/>
      <c r="IRF14" s="934"/>
      <c r="IRG14" s="934"/>
      <c r="IRH14" s="934"/>
      <c r="IRI14" s="934"/>
      <c r="IRJ14" s="934"/>
      <c r="IRK14" s="934"/>
      <c r="IRL14" s="934"/>
      <c r="IRM14" s="934"/>
      <c r="IRN14" s="934"/>
      <c r="IRO14" s="934"/>
      <c r="IRP14" s="934"/>
      <c r="IRQ14" s="934"/>
      <c r="IRR14" s="934"/>
      <c r="IRS14" s="934"/>
      <c r="IRT14" s="934"/>
      <c r="IRU14" s="934"/>
      <c r="IRV14" s="934"/>
      <c r="IRW14" s="934"/>
      <c r="IRX14" s="934"/>
      <c r="IRY14" s="934"/>
      <c r="IRZ14" s="934"/>
      <c r="ISA14" s="934"/>
      <c r="ISB14" s="934"/>
      <c r="ISC14" s="934"/>
      <c r="ISD14" s="934"/>
      <c r="ISE14" s="934"/>
      <c r="ISF14" s="934"/>
      <c r="ISG14" s="934"/>
      <c r="ISH14" s="934"/>
      <c r="ISI14" s="934"/>
      <c r="ISJ14" s="934"/>
      <c r="ISK14" s="934"/>
      <c r="ISL14" s="934"/>
      <c r="ISM14" s="934"/>
      <c r="ISN14" s="934"/>
      <c r="ISO14" s="934"/>
      <c r="ISP14" s="934"/>
      <c r="ISQ14" s="934"/>
      <c r="ISR14" s="934"/>
      <c r="ISS14" s="934"/>
      <c r="IST14" s="934"/>
      <c r="ISU14" s="934"/>
      <c r="ISV14" s="934"/>
      <c r="ISW14" s="934"/>
      <c r="ISX14" s="934"/>
      <c r="ISY14" s="934"/>
      <c r="ISZ14" s="934"/>
      <c r="ITA14" s="934"/>
      <c r="ITB14" s="934"/>
      <c r="ITC14" s="934"/>
      <c r="ITD14" s="934"/>
      <c r="ITE14" s="934"/>
      <c r="ITF14" s="934"/>
      <c r="ITG14" s="934"/>
      <c r="ITH14" s="934"/>
      <c r="ITI14" s="934"/>
      <c r="ITJ14" s="934"/>
      <c r="ITK14" s="934"/>
      <c r="ITL14" s="934"/>
      <c r="ITM14" s="934"/>
      <c r="ITN14" s="934"/>
      <c r="ITO14" s="934"/>
      <c r="ITP14" s="934"/>
      <c r="ITQ14" s="934"/>
      <c r="ITR14" s="934"/>
      <c r="ITS14" s="934"/>
      <c r="ITT14" s="934"/>
      <c r="ITU14" s="934"/>
      <c r="ITV14" s="934"/>
      <c r="ITW14" s="934"/>
      <c r="ITX14" s="934"/>
      <c r="ITY14" s="934"/>
      <c r="ITZ14" s="934"/>
      <c r="IUA14" s="934"/>
      <c r="IUB14" s="934"/>
      <c r="IUC14" s="934"/>
      <c r="IUD14" s="934"/>
      <c r="IUE14" s="934"/>
      <c r="IUF14" s="934"/>
      <c r="IUG14" s="934"/>
      <c r="IUH14" s="934"/>
      <c r="IUI14" s="934"/>
      <c r="IUJ14" s="934"/>
      <c r="IUK14" s="934"/>
      <c r="IUL14" s="934"/>
      <c r="IUM14" s="934"/>
      <c r="IUN14" s="934"/>
      <c r="IUO14" s="934"/>
      <c r="IUP14" s="934"/>
      <c r="IUQ14" s="934"/>
      <c r="IUR14" s="934"/>
      <c r="IUS14" s="934"/>
      <c r="IUT14" s="934"/>
      <c r="IUU14" s="934"/>
      <c r="IUV14" s="934"/>
      <c r="IUW14" s="934"/>
      <c r="IUX14" s="934"/>
      <c r="IUY14" s="934"/>
      <c r="IUZ14" s="934"/>
      <c r="IVA14" s="934"/>
      <c r="IVB14" s="934"/>
      <c r="IVC14" s="934"/>
      <c r="IVD14" s="934"/>
      <c r="IVE14" s="934"/>
      <c r="IVF14" s="934"/>
      <c r="IVG14" s="934"/>
      <c r="IVH14" s="934"/>
      <c r="IVI14" s="934"/>
      <c r="IVJ14" s="934"/>
      <c r="IVK14" s="934"/>
      <c r="IVL14" s="934"/>
      <c r="IVM14" s="934"/>
      <c r="IVN14" s="934"/>
      <c r="IVO14" s="934"/>
      <c r="IVP14" s="934"/>
      <c r="IVQ14" s="934"/>
      <c r="IVR14" s="934"/>
      <c r="IVS14" s="934"/>
      <c r="IVT14" s="934"/>
      <c r="IVU14" s="934"/>
      <c r="IVV14" s="934"/>
      <c r="IVW14" s="934"/>
      <c r="IVX14" s="934"/>
      <c r="IVY14" s="934"/>
      <c r="IVZ14" s="934"/>
      <c r="IWA14" s="934"/>
      <c r="IWB14" s="934"/>
      <c r="IWC14" s="934"/>
      <c r="IWD14" s="934"/>
      <c r="IWE14" s="934"/>
      <c r="IWF14" s="934"/>
      <c r="IWG14" s="934"/>
      <c r="IWH14" s="934"/>
      <c r="IWI14" s="934"/>
      <c r="IWJ14" s="934"/>
      <c r="IWK14" s="934"/>
      <c r="IWL14" s="934"/>
      <c r="IWM14" s="934"/>
      <c r="IWN14" s="934"/>
      <c r="IWO14" s="934"/>
      <c r="IWP14" s="934"/>
      <c r="IWQ14" s="934"/>
      <c r="IWR14" s="934"/>
      <c r="IWS14" s="934"/>
      <c r="IWT14" s="934"/>
      <c r="IWU14" s="934"/>
      <c r="IWV14" s="934"/>
      <c r="IWW14" s="934"/>
      <c r="IWX14" s="934"/>
      <c r="IWY14" s="934"/>
      <c r="IWZ14" s="934"/>
      <c r="IXA14" s="934"/>
      <c r="IXB14" s="934"/>
      <c r="IXC14" s="934"/>
      <c r="IXD14" s="934"/>
      <c r="IXE14" s="934"/>
      <c r="IXF14" s="934"/>
      <c r="IXG14" s="934"/>
      <c r="IXH14" s="934"/>
      <c r="IXI14" s="934"/>
      <c r="IXJ14" s="934"/>
      <c r="IXK14" s="934"/>
      <c r="IXL14" s="934"/>
      <c r="IXM14" s="934"/>
      <c r="IXN14" s="934"/>
      <c r="IXO14" s="934"/>
      <c r="IXP14" s="934"/>
      <c r="IXQ14" s="934"/>
      <c r="IXR14" s="934"/>
      <c r="IXS14" s="934"/>
      <c r="IXT14" s="934"/>
      <c r="IXU14" s="934"/>
      <c r="IXV14" s="934"/>
      <c r="IXW14" s="934"/>
      <c r="IXX14" s="934"/>
      <c r="IXY14" s="934"/>
      <c r="IXZ14" s="934"/>
      <c r="IYA14" s="934"/>
      <c r="IYB14" s="934"/>
      <c r="IYC14" s="934"/>
      <c r="IYD14" s="934"/>
      <c r="IYE14" s="934"/>
      <c r="IYF14" s="934"/>
      <c r="IYG14" s="934"/>
      <c r="IYH14" s="934"/>
      <c r="IYI14" s="934"/>
      <c r="IYJ14" s="934"/>
      <c r="IYK14" s="934"/>
      <c r="IYL14" s="934"/>
      <c r="IYM14" s="934"/>
      <c r="IYN14" s="934"/>
      <c r="IYO14" s="934"/>
      <c r="IYP14" s="934"/>
      <c r="IYQ14" s="934"/>
      <c r="IYR14" s="934"/>
      <c r="IYS14" s="934"/>
      <c r="IYT14" s="934"/>
      <c r="IYU14" s="934"/>
      <c r="IYV14" s="934"/>
      <c r="IYW14" s="934"/>
      <c r="IYX14" s="934"/>
      <c r="IYY14" s="934"/>
      <c r="IYZ14" s="934"/>
      <c r="IZA14" s="934"/>
      <c r="IZB14" s="934"/>
      <c r="IZC14" s="934"/>
      <c r="IZD14" s="934"/>
      <c r="IZE14" s="934"/>
      <c r="IZF14" s="934"/>
      <c r="IZG14" s="934"/>
      <c r="IZH14" s="934"/>
      <c r="IZI14" s="934"/>
      <c r="IZJ14" s="934"/>
      <c r="IZK14" s="934"/>
      <c r="IZL14" s="934"/>
      <c r="IZM14" s="934"/>
      <c r="IZN14" s="934"/>
      <c r="IZO14" s="934"/>
      <c r="IZP14" s="934"/>
      <c r="IZQ14" s="934"/>
      <c r="IZR14" s="934"/>
      <c r="IZS14" s="934"/>
      <c r="IZT14" s="934"/>
      <c r="IZU14" s="934"/>
      <c r="IZV14" s="934"/>
      <c r="IZW14" s="934"/>
      <c r="IZX14" s="934"/>
      <c r="IZY14" s="934"/>
      <c r="IZZ14" s="934"/>
      <c r="JAA14" s="934"/>
      <c r="JAB14" s="934"/>
      <c r="JAC14" s="934"/>
      <c r="JAD14" s="934"/>
      <c r="JAE14" s="934"/>
      <c r="JAF14" s="934"/>
      <c r="JAG14" s="934"/>
      <c r="JAH14" s="934"/>
      <c r="JAI14" s="934"/>
      <c r="JAJ14" s="934"/>
      <c r="JAK14" s="934"/>
      <c r="JAL14" s="934"/>
      <c r="JAM14" s="934"/>
      <c r="JAN14" s="934"/>
      <c r="JAO14" s="934"/>
      <c r="JAP14" s="934"/>
      <c r="JAQ14" s="934"/>
      <c r="JAR14" s="934"/>
      <c r="JAS14" s="934"/>
      <c r="JAT14" s="934"/>
      <c r="JAU14" s="934"/>
      <c r="JAV14" s="934"/>
      <c r="JAW14" s="934"/>
      <c r="JAX14" s="934"/>
      <c r="JAY14" s="934"/>
      <c r="JAZ14" s="934"/>
      <c r="JBA14" s="934"/>
      <c r="JBB14" s="934"/>
      <c r="JBC14" s="934"/>
      <c r="JBD14" s="934"/>
      <c r="JBE14" s="934"/>
      <c r="JBF14" s="934"/>
      <c r="JBG14" s="934"/>
      <c r="JBH14" s="934"/>
      <c r="JBI14" s="934"/>
      <c r="JBJ14" s="934"/>
      <c r="JBK14" s="934"/>
      <c r="JBL14" s="934"/>
      <c r="JBM14" s="934"/>
      <c r="JBN14" s="934"/>
      <c r="JBO14" s="934"/>
      <c r="JBP14" s="934"/>
      <c r="JBQ14" s="934"/>
      <c r="JBR14" s="934"/>
      <c r="JBS14" s="934"/>
      <c r="JBT14" s="934"/>
      <c r="JBU14" s="934"/>
      <c r="JBV14" s="934"/>
      <c r="JBW14" s="934"/>
      <c r="JBX14" s="934"/>
      <c r="JBY14" s="934"/>
      <c r="JBZ14" s="934"/>
      <c r="JCA14" s="934"/>
      <c r="JCB14" s="934"/>
      <c r="JCC14" s="934"/>
      <c r="JCD14" s="934"/>
      <c r="JCE14" s="934"/>
      <c r="JCF14" s="934"/>
      <c r="JCG14" s="934"/>
      <c r="JCH14" s="934"/>
      <c r="JCI14" s="934"/>
      <c r="JCJ14" s="934"/>
      <c r="JCK14" s="934"/>
      <c r="JCL14" s="934"/>
      <c r="JCM14" s="934"/>
      <c r="JCN14" s="934"/>
      <c r="JCO14" s="934"/>
      <c r="JCP14" s="934"/>
      <c r="JCQ14" s="934"/>
      <c r="JCR14" s="934"/>
      <c r="JCS14" s="934"/>
      <c r="JCT14" s="934"/>
      <c r="JCU14" s="934"/>
      <c r="JCV14" s="934"/>
      <c r="JCW14" s="934"/>
      <c r="JCX14" s="934"/>
      <c r="JCY14" s="934"/>
      <c r="JCZ14" s="934"/>
      <c r="JDA14" s="934"/>
      <c r="JDB14" s="934"/>
      <c r="JDC14" s="934"/>
      <c r="JDD14" s="934"/>
      <c r="JDE14" s="934"/>
      <c r="JDF14" s="934"/>
      <c r="JDG14" s="934"/>
      <c r="JDH14" s="934"/>
      <c r="JDI14" s="934"/>
      <c r="JDJ14" s="934"/>
      <c r="JDK14" s="934"/>
      <c r="JDL14" s="934"/>
      <c r="JDM14" s="934"/>
      <c r="JDN14" s="934"/>
      <c r="JDO14" s="934"/>
      <c r="JDP14" s="934"/>
      <c r="JDQ14" s="934"/>
      <c r="JDR14" s="934"/>
      <c r="JDS14" s="934"/>
      <c r="JDT14" s="934"/>
      <c r="JDU14" s="934"/>
      <c r="JDV14" s="934"/>
      <c r="JDW14" s="934"/>
      <c r="JDX14" s="934"/>
      <c r="JDY14" s="934"/>
      <c r="JDZ14" s="934"/>
      <c r="JEA14" s="934"/>
      <c r="JEB14" s="934"/>
      <c r="JEC14" s="934"/>
      <c r="JED14" s="934"/>
      <c r="JEE14" s="934"/>
      <c r="JEF14" s="934"/>
      <c r="JEG14" s="934"/>
      <c r="JEH14" s="934"/>
      <c r="JEI14" s="934"/>
      <c r="JEJ14" s="934"/>
      <c r="JEK14" s="934"/>
      <c r="JEL14" s="934"/>
      <c r="JEM14" s="934"/>
      <c r="JEN14" s="934"/>
      <c r="JEO14" s="934"/>
      <c r="JEP14" s="934"/>
      <c r="JEQ14" s="934"/>
      <c r="JER14" s="934"/>
      <c r="JES14" s="934"/>
      <c r="JET14" s="934"/>
      <c r="JEU14" s="934"/>
      <c r="JEV14" s="934"/>
      <c r="JEW14" s="934"/>
      <c r="JEX14" s="934"/>
      <c r="JEY14" s="934"/>
      <c r="JEZ14" s="934"/>
      <c r="JFA14" s="934"/>
      <c r="JFB14" s="934"/>
      <c r="JFC14" s="934"/>
      <c r="JFD14" s="934"/>
      <c r="JFE14" s="934"/>
      <c r="JFF14" s="934"/>
      <c r="JFG14" s="934"/>
      <c r="JFH14" s="934"/>
      <c r="JFI14" s="934"/>
      <c r="JFJ14" s="934"/>
      <c r="JFK14" s="934"/>
      <c r="JFL14" s="934"/>
      <c r="JFM14" s="934"/>
      <c r="JFN14" s="934"/>
      <c r="JFO14" s="934"/>
      <c r="JFP14" s="934"/>
      <c r="JFQ14" s="934"/>
      <c r="JFR14" s="934"/>
      <c r="JFS14" s="934"/>
      <c r="JFT14" s="934"/>
      <c r="JFU14" s="934"/>
      <c r="JFV14" s="934"/>
      <c r="JFW14" s="934"/>
      <c r="JFX14" s="934"/>
      <c r="JFY14" s="934"/>
      <c r="JFZ14" s="934"/>
      <c r="JGA14" s="934"/>
      <c r="JGB14" s="934"/>
      <c r="JGC14" s="934"/>
      <c r="JGD14" s="934"/>
      <c r="JGE14" s="934"/>
      <c r="JGF14" s="934"/>
      <c r="JGG14" s="934"/>
      <c r="JGH14" s="934"/>
      <c r="JGI14" s="934"/>
      <c r="JGJ14" s="934"/>
      <c r="JGK14" s="934"/>
      <c r="JGL14" s="934"/>
      <c r="JGM14" s="934"/>
      <c r="JGN14" s="934"/>
      <c r="JGO14" s="934"/>
      <c r="JGP14" s="934"/>
      <c r="JGQ14" s="934"/>
      <c r="JGR14" s="934"/>
      <c r="JGS14" s="934"/>
      <c r="JGT14" s="934"/>
      <c r="JGU14" s="934"/>
      <c r="JGV14" s="934"/>
      <c r="JGW14" s="934"/>
      <c r="JGX14" s="934"/>
      <c r="JGY14" s="934"/>
      <c r="JGZ14" s="934"/>
      <c r="JHA14" s="934"/>
      <c r="JHB14" s="934"/>
      <c r="JHC14" s="934"/>
      <c r="JHD14" s="934"/>
      <c r="JHE14" s="934"/>
      <c r="JHF14" s="934"/>
      <c r="JHG14" s="934"/>
      <c r="JHH14" s="934"/>
      <c r="JHI14" s="934"/>
      <c r="JHJ14" s="934"/>
      <c r="JHK14" s="934"/>
      <c r="JHL14" s="934"/>
      <c r="JHM14" s="934"/>
      <c r="JHN14" s="934"/>
      <c r="JHO14" s="934"/>
      <c r="JHP14" s="934"/>
      <c r="JHQ14" s="934"/>
      <c r="JHR14" s="934"/>
      <c r="JHS14" s="934"/>
      <c r="JHT14" s="934"/>
      <c r="JHU14" s="934"/>
      <c r="JHV14" s="934"/>
      <c r="JHW14" s="934"/>
      <c r="JHX14" s="934"/>
      <c r="JHY14" s="934"/>
      <c r="JHZ14" s="934"/>
      <c r="JIA14" s="934"/>
      <c r="JIB14" s="934"/>
      <c r="JIC14" s="934"/>
      <c r="JID14" s="934"/>
      <c r="JIE14" s="934"/>
      <c r="JIF14" s="934"/>
      <c r="JIG14" s="934"/>
      <c r="JIH14" s="934"/>
      <c r="JII14" s="934"/>
      <c r="JIJ14" s="934"/>
      <c r="JIK14" s="934"/>
      <c r="JIL14" s="934"/>
      <c r="JIM14" s="934"/>
      <c r="JIN14" s="934"/>
      <c r="JIO14" s="934"/>
      <c r="JIP14" s="934"/>
      <c r="JIQ14" s="934"/>
      <c r="JIR14" s="934"/>
      <c r="JIS14" s="934"/>
      <c r="JIT14" s="934"/>
      <c r="JIU14" s="934"/>
      <c r="JIV14" s="934"/>
      <c r="JIW14" s="934"/>
      <c r="JIX14" s="934"/>
      <c r="JIY14" s="934"/>
      <c r="JIZ14" s="934"/>
      <c r="JJA14" s="934"/>
      <c r="JJB14" s="934"/>
      <c r="JJC14" s="934"/>
      <c r="JJD14" s="934"/>
      <c r="JJE14" s="934"/>
      <c r="JJF14" s="934"/>
      <c r="JJG14" s="934"/>
      <c r="JJH14" s="934"/>
      <c r="JJI14" s="934"/>
      <c r="JJJ14" s="934"/>
      <c r="JJK14" s="934"/>
      <c r="JJL14" s="934"/>
      <c r="JJM14" s="934"/>
      <c r="JJN14" s="934"/>
      <c r="JJO14" s="934"/>
      <c r="JJP14" s="934"/>
      <c r="JJQ14" s="934"/>
      <c r="JJR14" s="934"/>
      <c r="JJS14" s="934"/>
      <c r="JJT14" s="934"/>
      <c r="JJU14" s="934"/>
      <c r="JJV14" s="934"/>
      <c r="JJW14" s="934"/>
      <c r="JJX14" s="934"/>
      <c r="JJY14" s="934"/>
      <c r="JJZ14" s="934"/>
      <c r="JKA14" s="934"/>
      <c r="JKB14" s="934"/>
      <c r="JKC14" s="934"/>
      <c r="JKD14" s="934"/>
      <c r="JKE14" s="934"/>
      <c r="JKF14" s="934"/>
      <c r="JKG14" s="934"/>
      <c r="JKH14" s="934"/>
      <c r="JKI14" s="934"/>
      <c r="JKJ14" s="934"/>
      <c r="JKK14" s="934"/>
      <c r="JKL14" s="934"/>
      <c r="JKM14" s="934"/>
      <c r="JKN14" s="934"/>
      <c r="JKO14" s="934"/>
      <c r="JKP14" s="934"/>
      <c r="JKQ14" s="934"/>
      <c r="JKR14" s="934"/>
      <c r="JKS14" s="934"/>
      <c r="JKT14" s="934"/>
      <c r="JKU14" s="934"/>
      <c r="JKV14" s="934"/>
      <c r="JKW14" s="934"/>
      <c r="JKX14" s="934"/>
      <c r="JKY14" s="934"/>
      <c r="JKZ14" s="934"/>
      <c r="JLA14" s="934"/>
      <c r="JLB14" s="934"/>
      <c r="JLC14" s="934"/>
      <c r="JLD14" s="934"/>
      <c r="JLE14" s="934"/>
      <c r="JLF14" s="934"/>
      <c r="JLG14" s="934"/>
      <c r="JLH14" s="934"/>
      <c r="JLI14" s="934"/>
      <c r="JLJ14" s="934"/>
      <c r="JLK14" s="934"/>
      <c r="JLL14" s="934"/>
      <c r="JLM14" s="934"/>
      <c r="JLN14" s="934"/>
      <c r="JLO14" s="934"/>
      <c r="JLP14" s="934"/>
      <c r="JLQ14" s="934"/>
      <c r="JLR14" s="934"/>
      <c r="JLS14" s="934"/>
      <c r="JLT14" s="934"/>
      <c r="JLU14" s="934"/>
      <c r="JLV14" s="934"/>
      <c r="JLW14" s="934"/>
      <c r="JLX14" s="934"/>
      <c r="JLY14" s="934"/>
      <c r="JLZ14" s="934"/>
      <c r="JMA14" s="934"/>
      <c r="JMB14" s="934"/>
      <c r="JMC14" s="934"/>
      <c r="JMD14" s="934"/>
      <c r="JME14" s="934"/>
      <c r="JMF14" s="934"/>
      <c r="JMG14" s="934"/>
      <c r="JMH14" s="934"/>
      <c r="JMI14" s="934"/>
      <c r="JMJ14" s="934"/>
      <c r="JMK14" s="934"/>
      <c r="JML14" s="934"/>
      <c r="JMM14" s="934"/>
      <c r="JMN14" s="934"/>
      <c r="JMO14" s="934"/>
      <c r="JMP14" s="934"/>
      <c r="JMQ14" s="934"/>
      <c r="JMR14" s="934"/>
      <c r="JMS14" s="934"/>
      <c r="JMT14" s="934"/>
      <c r="JMU14" s="934"/>
      <c r="JMV14" s="934"/>
      <c r="JMW14" s="934"/>
      <c r="JMX14" s="934"/>
      <c r="JMY14" s="934"/>
      <c r="JMZ14" s="934"/>
      <c r="JNA14" s="934"/>
      <c r="JNB14" s="934"/>
      <c r="JNC14" s="934"/>
      <c r="JND14" s="934"/>
      <c r="JNE14" s="934"/>
      <c r="JNF14" s="934"/>
      <c r="JNG14" s="934"/>
      <c r="JNH14" s="934"/>
      <c r="JNI14" s="934"/>
      <c r="JNJ14" s="934"/>
      <c r="JNK14" s="934"/>
      <c r="JNL14" s="934"/>
      <c r="JNM14" s="934"/>
      <c r="JNN14" s="934"/>
      <c r="JNO14" s="934"/>
      <c r="JNP14" s="934"/>
      <c r="JNQ14" s="934"/>
      <c r="JNR14" s="934"/>
      <c r="JNS14" s="934"/>
      <c r="JNT14" s="934"/>
      <c r="JNU14" s="934"/>
      <c r="JNV14" s="934"/>
      <c r="JNW14" s="934"/>
      <c r="JNX14" s="934"/>
      <c r="JNY14" s="934"/>
      <c r="JNZ14" s="934"/>
      <c r="JOA14" s="934"/>
      <c r="JOB14" s="934"/>
      <c r="JOC14" s="934"/>
      <c r="JOD14" s="934"/>
      <c r="JOE14" s="934"/>
      <c r="JOF14" s="934"/>
      <c r="JOG14" s="934"/>
      <c r="JOH14" s="934"/>
      <c r="JOI14" s="934"/>
      <c r="JOJ14" s="934"/>
      <c r="JOK14" s="934"/>
      <c r="JOL14" s="934"/>
      <c r="JOM14" s="934"/>
      <c r="JON14" s="934"/>
      <c r="JOO14" s="934"/>
      <c r="JOP14" s="934"/>
      <c r="JOQ14" s="934"/>
      <c r="JOR14" s="934"/>
      <c r="JOS14" s="934"/>
      <c r="JOT14" s="934"/>
      <c r="JOU14" s="934"/>
      <c r="JOV14" s="934"/>
      <c r="JOW14" s="934"/>
      <c r="JOX14" s="934"/>
      <c r="JOY14" s="934"/>
      <c r="JOZ14" s="934"/>
      <c r="JPA14" s="934"/>
      <c r="JPB14" s="934"/>
      <c r="JPC14" s="934"/>
      <c r="JPD14" s="934"/>
      <c r="JPE14" s="934"/>
      <c r="JPF14" s="934"/>
      <c r="JPG14" s="934"/>
      <c r="JPH14" s="934"/>
      <c r="JPI14" s="934"/>
      <c r="JPJ14" s="934"/>
      <c r="JPK14" s="934"/>
      <c r="JPL14" s="934"/>
      <c r="JPM14" s="934"/>
      <c r="JPN14" s="934"/>
      <c r="JPO14" s="934"/>
      <c r="JPP14" s="934"/>
      <c r="JPQ14" s="934"/>
      <c r="JPR14" s="934"/>
      <c r="JPS14" s="934"/>
      <c r="JPT14" s="934"/>
      <c r="JPU14" s="934"/>
      <c r="JPV14" s="934"/>
      <c r="JPW14" s="934"/>
      <c r="JPX14" s="934"/>
      <c r="JPY14" s="934"/>
      <c r="JPZ14" s="934"/>
      <c r="JQA14" s="934"/>
      <c r="JQB14" s="934"/>
      <c r="JQC14" s="934"/>
      <c r="JQD14" s="934"/>
      <c r="JQE14" s="934"/>
      <c r="JQF14" s="934"/>
      <c r="JQG14" s="934"/>
      <c r="JQH14" s="934"/>
      <c r="JQI14" s="934"/>
      <c r="JQJ14" s="934"/>
      <c r="JQK14" s="934"/>
      <c r="JQL14" s="934"/>
      <c r="JQM14" s="934"/>
      <c r="JQN14" s="934"/>
      <c r="JQO14" s="934"/>
      <c r="JQP14" s="934"/>
      <c r="JQQ14" s="934"/>
      <c r="JQR14" s="934"/>
      <c r="JQS14" s="934"/>
      <c r="JQT14" s="934"/>
      <c r="JQU14" s="934"/>
      <c r="JQV14" s="934"/>
      <c r="JQW14" s="934"/>
      <c r="JQX14" s="934"/>
      <c r="JQY14" s="934"/>
      <c r="JQZ14" s="934"/>
      <c r="JRA14" s="934"/>
      <c r="JRB14" s="934"/>
      <c r="JRC14" s="934"/>
      <c r="JRD14" s="934"/>
      <c r="JRE14" s="934"/>
      <c r="JRF14" s="934"/>
      <c r="JRG14" s="934"/>
      <c r="JRH14" s="934"/>
      <c r="JRI14" s="934"/>
      <c r="JRJ14" s="934"/>
      <c r="JRK14" s="934"/>
      <c r="JRL14" s="934"/>
      <c r="JRM14" s="934"/>
      <c r="JRN14" s="934"/>
      <c r="JRO14" s="934"/>
      <c r="JRP14" s="934"/>
      <c r="JRQ14" s="934"/>
      <c r="JRR14" s="934"/>
      <c r="JRS14" s="934"/>
      <c r="JRT14" s="934"/>
      <c r="JRU14" s="934"/>
      <c r="JRV14" s="934"/>
      <c r="JRW14" s="934"/>
      <c r="JRX14" s="934"/>
      <c r="JRY14" s="934"/>
      <c r="JRZ14" s="934"/>
      <c r="JSA14" s="934"/>
      <c r="JSB14" s="934"/>
      <c r="JSC14" s="934"/>
      <c r="JSD14" s="934"/>
      <c r="JSE14" s="934"/>
      <c r="JSF14" s="934"/>
      <c r="JSG14" s="934"/>
      <c r="JSH14" s="934"/>
      <c r="JSI14" s="934"/>
      <c r="JSJ14" s="934"/>
      <c r="JSK14" s="934"/>
      <c r="JSL14" s="934"/>
      <c r="JSM14" s="934"/>
      <c r="JSN14" s="934"/>
      <c r="JSO14" s="934"/>
      <c r="JSP14" s="934"/>
      <c r="JSQ14" s="934"/>
      <c r="JSR14" s="934"/>
      <c r="JSS14" s="934"/>
      <c r="JST14" s="934"/>
      <c r="JSU14" s="934"/>
      <c r="JSV14" s="934"/>
      <c r="JSW14" s="934"/>
      <c r="JSX14" s="934"/>
      <c r="JSY14" s="934"/>
      <c r="JSZ14" s="934"/>
      <c r="JTA14" s="934"/>
      <c r="JTB14" s="934"/>
      <c r="JTC14" s="934"/>
      <c r="JTD14" s="934"/>
      <c r="JTE14" s="934"/>
      <c r="JTF14" s="934"/>
      <c r="JTG14" s="934"/>
      <c r="JTH14" s="934"/>
      <c r="JTI14" s="934"/>
      <c r="JTJ14" s="934"/>
      <c r="JTK14" s="934"/>
      <c r="JTL14" s="934"/>
      <c r="JTM14" s="934"/>
      <c r="JTN14" s="934"/>
      <c r="JTO14" s="934"/>
      <c r="JTP14" s="934"/>
      <c r="JTQ14" s="934"/>
      <c r="JTR14" s="934"/>
      <c r="JTS14" s="934"/>
      <c r="JTT14" s="934"/>
      <c r="JTU14" s="934"/>
      <c r="JTV14" s="934"/>
      <c r="JTW14" s="934"/>
      <c r="JTX14" s="934"/>
      <c r="JTY14" s="934"/>
      <c r="JTZ14" s="934"/>
      <c r="JUA14" s="934"/>
      <c r="JUB14" s="934"/>
      <c r="JUC14" s="934"/>
      <c r="JUD14" s="934"/>
      <c r="JUE14" s="934"/>
      <c r="JUF14" s="934"/>
      <c r="JUG14" s="934"/>
      <c r="JUH14" s="934"/>
      <c r="JUI14" s="934"/>
      <c r="JUJ14" s="934"/>
      <c r="JUK14" s="934"/>
      <c r="JUL14" s="934"/>
      <c r="JUM14" s="934"/>
      <c r="JUN14" s="934"/>
      <c r="JUO14" s="934"/>
      <c r="JUP14" s="934"/>
      <c r="JUQ14" s="934"/>
      <c r="JUR14" s="934"/>
      <c r="JUS14" s="934"/>
      <c r="JUT14" s="934"/>
      <c r="JUU14" s="934"/>
      <c r="JUV14" s="934"/>
      <c r="JUW14" s="934"/>
      <c r="JUX14" s="934"/>
      <c r="JUY14" s="934"/>
      <c r="JUZ14" s="934"/>
      <c r="JVA14" s="934"/>
      <c r="JVB14" s="934"/>
      <c r="JVC14" s="934"/>
      <c r="JVD14" s="934"/>
      <c r="JVE14" s="934"/>
      <c r="JVF14" s="934"/>
      <c r="JVG14" s="934"/>
      <c r="JVH14" s="934"/>
      <c r="JVI14" s="934"/>
      <c r="JVJ14" s="934"/>
      <c r="JVK14" s="934"/>
      <c r="JVL14" s="934"/>
      <c r="JVM14" s="934"/>
      <c r="JVN14" s="934"/>
      <c r="JVO14" s="934"/>
      <c r="JVP14" s="934"/>
      <c r="JVQ14" s="934"/>
      <c r="JVR14" s="934"/>
      <c r="JVS14" s="934"/>
      <c r="JVT14" s="934"/>
      <c r="JVU14" s="934"/>
      <c r="JVV14" s="934"/>
      <c r="JVW14" s="934"/>
      <c r="JVX14" s="934"/>
      <c r="JVY14" s="934"/>
      <c r="JVZ14" s="934"/>
      <c r="JWA14" s="934"/>
      <c r="JWB14" s="934"/>
      <c r="JWC14" s="934"/>
      <c r="JWD14" s="934"/>
      <c r="JWE14" s="934"/>
      <c r="JWF14" s="934"/>
      <c r="JWG14" s="934"/>
      <c r="JWH14" s="934"/>
      <c r="JWI14" s="934"/>
      <c r="JWJ14" s="934"/>
      <c r="JWK14" s="934"/>
      <c r="JWL14" s="934"/>
      <c r="JWM14" s="934"/>
      <c r="JWN14" s="934"/>
      <c r="JWO14" s="934"/>
      <c r="JWP14" s="934"/>
      <c r="JWQ14" s="934"/>
      <c r="JWR14" s="934"/>
      <c r="JWS14" s="934"/>
      <c r="JWT14" s="934"/>
      <c r="JWU14" s="934"/>
      <c r="JWV14" s="934"/>
      <c r="JWW14" s="934"/>
      <c r="JWX14" s="934"/>
      <c r="JWY14" s="934"/>
      <c r="JWZ14" s="934"/>
      <c r="JXA14" s="934"/>
      <c r="JXB14" s="934"/>
      <c r="JXC14" s="934"/>
      <c r="JXD14" s="934"/>
      <c r="JXE14" s="934"/>
      <c r="JXF14" s="934"/>
      <c r="JXG14" s="934"/>
      <c r="JXH14" s="934"/>
      <c r="JXI14" s="934"/>
      <c r="JXJ14" s="934"/>
      <c r="JXK14" s="934"/>
      <c r="JXL14" s="934"/>
      <c r="JXM14" s="934"/>
      <c r="JXN14" s="934"/>
      <c r="JXO14" s="934"/>
      <c r="JXP14" s="934"/>
      <c r="JXQ14" s="934"/>
      <c r="JXR14" s="934"/>
      <c r="JXS14" s="934"/>
      <c r="JXT14" s="934"/>
      <c r="JXU14" s="934"/>
      <c r="JXV14" s="934"/>
      <c r="JXW14" s="934"/>
      <c r="JXX14" s="934"/>
      <c r="JXY14" s="934"/>
      <c r="JXZ14" s="934"/>
      <c r="JYA14" s="934"/>
      <c r="JYB14" s="934"/>
      <c r="JYC14" s="934"/>
      <c r="JYD14" s="934"/>
      <c r="JYE14" s="934"/>
      <c r="JYF14" s="934"/>
      <c r="JYG14" s="934"/>
      <c r="JYH14" s="934"/>
      <c r="JYI14" s="934"/>
      <c r="JYJ14" s="934"/>
      <c r="JYK14" s="934"/>
      <c r="JYL14" s="934"/>
      <c r="JYM14" s="934"/>
      <c r="JYN14" s="934"/>
      <c r="JYO14" s="934"/>
      <c r="JYP14" s="934"/>
      <c r="JYQ14" s="934"/>
      <c r="JYR14" s="934"/>
      <c r="JYS14" s="934"/>
      <c r="JYT14" s="934"/>
      <c r="JYU14" s="934"/>
      <c r="JYV14" s="934"/>
      <c r="JYW14" s="934"/>
      <c r="JYX14" s="934"/>
      <c r="JYY14" s="934"/>
      <c r="JYZ14" s="934"/>
      <c r="JZA14" s="934"/>
      <c r="JZB14" s="934"/>
      <c r="JZC14" s="934"/>
      <c r="JZD14" s="934"/>
      <c r="JZE14" s="934"/>
      <c r="JZF14" s="934"/>
      <c r="JZG14" s="934"/>
      <c r="JZH14" s="934"/>
      <c r="JZI14" s="934"/>
      <c r="JZJ14" s="934"/>
      <c r="JZK14" s="934"/>
      <c r="JZL14" s="934"/>
      <c r="JZM14" s="934"/>
      <c r="JZN14" s="934"/>
      <c r="JZO14" s="934"/>
      <c r="JZP14" s="934"/>
      <c r="JZQ14" s="934"/>
      <c r="JZR14" s="934"/>
      <c r="JZS14" s="934"/>
      <c r="JZT14" s="934"/>
      <c r="JZU14" s="934"/>
      <c r="JZV14" s="934"/>
      <c r="JZW14" s="934"/>
      <c r="JZX14" s="934"/>
      <c r="JZY14" s="934"/>
      <c r="JZZ14" s="934"/>
      <c r="KAA14" s="934"/>
      <c r="KAB14" s="934"/>
      <c r="KAC14" s="934"/>
      <c r="KAD14" s="934"/>
      <c r="KAE14" s="934"/>
      <c r="KAF14" s="934"/>
      <c r="KAG14" s="934"/>
      <c r="KAH14" s="934"/>
      <c r="KAI14" s="934"/>
      <c r="KAJ14" s="934"/>
      <c r="KAK14" s="934"/>
      <c r="KAL14" s="934"/>
      <c r="KAM14" s="934"/>
      <c r="KAN14" s="934"/>
      <c r="KAO14" s="934"/>
      <c r="KAP14" s="934"/>
      <c r="KAQ14" s="934"/>
      <c r="KAR14" s="934"/>
      <c r="KAS14" s="934"/>
      <c r="KAT14" s="934"/>
      <c r="KAU14" s="934"/>
      <c r="KAV14" s="934"/>
      <c r="KAW14" s="934"/>
      <c r="KAX14" s="934"/>
      <c r="KAY14" s="934"/>
      <c r="KAZ14" s="934"/>
      <c r="KBA14" s="934"/>
      <c r="KBB14" s="934"/>
      <c r="KBC14" s="934"/>
      <c r="KBD14" s="934"/>
      <c r="KBE14" s="934"/>
      <c r="KBF14" s="934"/>
      <c r="KBG14" s="934"/>
      <c r="KBH14" s="934"/>
      <c r="KBI14" s="934"/>
      <c r="KBJ14" s="934"/>
      <c r="KBK14" s="934"/>
      <c r="KBL14" s="934"/>
      <c r="KBM14" s="934"/>
      <c r="KBN14" s="934"/>
      <c r="KBO14" s="934"/>
      <c r="KBP14" s="934"/>
      <c r="KBQ14" s="934"/>
      <c r="KBR14" s="934"/>
      <c r="KBS14" s="934"/>
      <c r="KBT14" s="934"/>
      <c r="KBU14" s="934"/>
      <c r="KBV14" s="934"/>
      <c r="KBW14" s="934"/>
      <c r="KBX14" s="934"/>
      <c r="KBY14" s="934"/>
      <c r="KBZ14" s="934"/>
      <c r="KCA14" s="934"/>
      <c r="KCB14" s="934"/>
      <c r="KCC14" s="934"/>
      <c r="KCD14" s="934"/>
      <c r="KCE14" s="934"/>
      <c r="KCF14" s="934"/>
      <c r="KCG14" s="934"/>
      <c r="KCH14" s="934"/>
      <c r="KCI14" s="934"/>
      <c r="KCJ14" s="934"/>
      <c r="KCK14" s="934"/>
      <c r="KCL14" s="934"/>
      <c r="KCM14" s="934"/>
      <c r="KCN14" s="934"/>
      <c r="KCO14" s="934"/>
      <c r="KCP14" s="934"/>
      <c r="KCQ14" s="934"/>
      <c r="KCR14" s="934"/>
      <c r="KCS14" s="934"/>
      <c r="KCT14" s="934"/>
      <c r="KCU14" s="934"/>
      <c r="KCV14" s="934"/>
      <c r="KCW14" s="934"/>
      <c r="KCX14" s="934"/>
      <c r="KCY14" s="934"/>
      <c r="KCZ14" s="934"/>
      <c r="KDA14" s="934"/>
      <c r="KDB14" s="934"/>
      <c r="KDC14" s="934"/>
      <c r="KDD14" s="934"/>
      <c r="KDE14" s="934"/>
      <c r="KDF14" s="934"/>
      <c r="KDG14" s="934"/>
      <c r="KDH14" s="934"/>
      <c r="KDI14" s="934"/>
      <c r="KDJ14" s="934"/>
      <c r="KDK14" s="934"/>
      <c r="KDL14" s="934"/>
      <c r="KDM14" s="934"/>
      <c r="KDN14" s="934"/>
      <c r="KDO14" s="934"/>
      <c r="KDP14" s="934"/>
      <c r="KDQ14" s="934"/>
      <c r="KDR14" s="934"/>
      <c r="KDS14" s="934"/>
      <c r="KDT14" s="934"/>
      <c r="KDU14" s="934"/>
      <c r="KDV14" s="934"/>
      <c r="KDW14" s="934"/>
      <c r="KDX14" s="934"/>
      <c r="KDY14" s="934"/>
      <c r="KDZ14" s="934"/>
      <c r="KEA14" s="934"/>
      <c r="KEB14" s="934"/>
      <c r="KEC14" s="934"/>
      <c r="KED14" s="934"/>
      <c r="KEE14" s="934"/>
      <c r="KEF14" s="934"/>
      <c r="KEG14" s="934"/>
      <c r="KEH14" s="934"/>
      <c r="KEI14" s="934"/>
      <c r="KEJ14" s="934"/>
      <c r="KEK14" s="934"/>
      <c r="KEL14" s="934"/>
      <c r="KEM14" s="934"/>
      <c r="KEN14" s="934"/>
      <c r="KEO14" s="934"/>
      <c r="KEP14" s="934"/>
      <c r="KEQ14" s="934"/>
      <c r="KER14" s="934"/>
      <c r="KES14" s="934"/>
      <c r="KET14" s="934"/>
      <c r="KEU14" s="934"/>
      <c r="KEV14" s="934"/>
      <c r="KEW14" s="934"/>
      <c r="KEX14" s="934"/>
      <c r="KEY14" s="934"/>
      <c r="KEZ14" s="934"/>
      <c r="KFA14" s="934"/>
      <c r="KFB14" s="934"/>
      <c r="KFC14" s="934"/>
      <c r="KFD14" s="934"/>
      <c r="KFE14" s="934"/>
      <c r="KFF14" s="934"/>
      <c r="KFG14" s="934"/>
      <c r="KFH14" s="934"/>
      <c r="KFI14" s="934"/>
      <c r="KFJ14" s="934"/>
      <c r="KFK14" s="934"/>
      <c r="KFL14" s="934"/>
      <c r="KFM14" s="934"/>
      <c r="KFN14" s="934"/>
      <c r="KFO14" s="934"/>
      <c r="KFP14" s="934"/>
      <c r="KFQ14" s="934"/>
      <c r="KFR14" s="934"/>
      <c r="KFS14" s="934"/>
      <c r="KFT14" s="934"/>
      <c r="KFU14" s="934"/>
      <c r="KFV14" s="934"/>
      <c r="KFW14" s="934"/>
      <c r="KFX14" s="934"/>
      <c r="KFY14" s="934"/>
      <c r="KFZ14" s="934"/>
      <c r="KGA14" s="934"/>
      <c r="KGB14" s="934"/>
      <c r="KGC14" s="934"/>
      <c r="KGD14" s="934"/>
      <c r="KGE14" s="934"/>
      <c r="KGF14" s="934"/>
      <c r="KGG14" s="934"/>
      <c r="KGH14" s="934"/>
      <c r="KGI14" s="934"/>
      <c r="KGJ14" s="934"/>
      <c r="KGK14" s="934"/>
      <c r="KGL14" s="934"/>
      <c r="KGM14" s="934"/>
      <c r="KGN14" s="934"/>
      <c r="KGO14" s="934"/>
      <c r="KGP14" s="934"/>
      <c r="KGQ14" s="934"/>
      <c r="KGR14" s="934"/>
      <c r="KGS14" s="934"/>
      <c r="KGT14" s="934"/>
      <c r="KGU14" s="934"/>
      <c r="KGV14" s="934"/>
      <c r="KGW14" s="934"/>
      <c r="KGX14" s="934"/>
      <c r="KGY14" s="934"/>
      <c r="KGZ14" s="934"/>
      <c r="KHA14" s="934"/>
      <c r="KHB14" s="934"/>
      <c r="KHC14" s="934"/>
      <c r="KHD14" s="934"/>
      <c r="KHE14" s="934"/>
      <c r="KHF14" s="934"/>
      <c r="KHG14" s="934"/>
      <c r="KHH14" s="934"/>
      <c r="KHI14" s="934"/>
      <c r="KHJ14" s="934"/>
      <c r="KHK14" s="934"/>
      <c r="KHL14" s="934"/>
      <c r="KHM14" s="934"/>
      <c r="KHN14" s="934"/>
      <c r="KHO14" s="934"/>
      <c r="KHP14" s="934"/>
      <c r="KHQ14" s="934"/>
      <c r="KHR14" s="934"/>
      <c r="KHS14" s="934"/>
      <c r="KHT14" s="934"/>
      <c r="KHU14" s="934"/>
      <c r="KHV14" s="934"/>
      <c r="KHW14" s="934"/>
      <c r="KHX14" s="934"/>
      <c r="KHY14" s="934"/>
      <c r="KHZ14" s="934"/>
      <c r="KIA14" s="934"/>
      <c r="KIB14" s="934"/>
      <c r="KIC14" s="934"/>
      <c r="KID14" s="934"/>
      <c r="KIE14" s="934"/>
      <c r="KIF14" s="934"/>
      <c r="KIG14" s="934"/>
      <c r="KIH14" s="934"/>
      <c r="KII14" s="934"/>
      <c r="KIJ14" s="934"/>
      <c r="KIK14" s="934"/>
      <c r="KIL14" s="934"/>
      <c r="KIM14" s="934"/>
      <c r="KIN14" s="934"/>
      <c r="KIO14" s="934"/>
      <c r="KIP14" s="934"/>
      <c r="KIQ14" s="934"/>
      <c r="KIR14" s="934"/>
      <c r="KIS14" s="934"/>
      <c r="KIT14" s="934"/>
      <c r="KIU14" s="934"/>
      <c r="KIV14" s="934"/>
      <c r="KIW14" s="934"/>
      <c r="KIX14" s="934"/>
      <c r="KIY14" s="934"/>
      <c r="KIZ14" s="934"/>
      <c r="KJA14" s="934"/>
      <c r="KJB14" s="934"/>
      <c r="KJC14" s="934"/>
      <c r="KJD14" s="934"/>
      <c r="KJE14" s="934"/>
      <c r="KJF14" s="934"/>
      <c r="KJG14" s="934"/>
      <c r="KJH14" s="934"/>
      <c r="KJI14" s="934"/>
      <c r="KJJ14" s="934"/>
      <c r="KJK14" s="934"/>
      <c r="KJL14" s="934"/>
      <c r="KJM14" s="934"/>
      <c r="KJN14" s="934"/>
      <c r="KJO14" s="934"/>
      <c r="KJP14" s="934"/>
      <c r="KJQ14" s="934"/>
      <c r="KJR14" s="934"/>
      <c r="KJS14" s="934"/>
      <c r="KJT14" s="934"/>
      <c r="KJU14" s="934"/>
      <c r="KJV14" s="934"/>
      <c r="KJW14" s="934"/>
      <c r="KJX14" s="934"/>
      <c r="KJY14" s="934"/>
      <c r="KJZ14" s="934"/>
      <c r="KKA14" s="934"/>
      <c r="KKB14" s="934"/>
      <c r="KKC14" s="934"/>
      <c r="KKD14" s="934"/>
      <c r="KKE14" s="934"/>
      <c r="KKF14" s="934"/>
      <c r="KKG14" s="934"/>
      <c r="KKH14" s="934"/>
      <c r="KKI14" s="934"/>
      <c r="KKJ14" s="934"/>
      <c r="KKK14" s="934"/>
      <c r="KKL14" s="934"/>
      <c r="KKM14" s="934"/>
      <c r="KKN14" s="934"/>
      <c r="KKO14" s="934"/>
      <c r="KKP14" s="934"/>
      <c r="KKQ14" s="934"/>
      <c r="KKR14" s="934"/>
      <c r="KKS14" s="934"/>
      <c r="KKT14" s="934"/>
      <c r="KKU14" s="934"/>
      <c r="KKV14" s="934"/>
      <c r="KKW14" s="934"/>
      <c r="KKX14" s="934"/>
      <c r="KKY14" s="934"/>
      <c r="KKZ14" s="934"/>
      <c r="KLA14" s="934"/>
      <c r="KLB14" s="934"/>
      <c r="KLC14" s="934"/>
      <c r="KLD14" s="934"/>
      <c r="KLE14" s="934"/>
      <c r="KLF14" s="934"/>
      <c r="KLG14" s="934"/>
      <c r="KLH14" s="934"/>
      <c r="KLI14" s="934"/>
      <c r="KLJ14" s="934"/>
      <c r="KLK14" s="934"/>
      <c r="KLL14" s="934"/>
      <c r="KLM14" s="934"/>
      <c r="KLN14" s="934"/>
      <c r="KLO14" s="934"/>
      <c r="KLP14" s="934"/>
      <c r="KLQ14" s="934"/>
      <c r="KLR14" s="934"/>
      <c r="KLS14" s="934"/>
      <c r="KLT14" s="934"/>
      <c r="KLU14" s="934"/>
      <c r="KLV14" s="934"/>
      <c r="KLW14" s="934"/>
      <c r="KLX14" s="934"/>
      <c r="KLY14" s="934"/>
      <c r="KLZ14" s="934"/>
      <c r="KMA14" s="934"/>
      <c r="KMB14" s="934"/>
      <c r="KMC14" s="934"/>
      <c r="KMD14" s="934"/>
      <c r="KME14" s="934"/>
      <c r="KMF14" s="934"/>
      <c r="KMG14" s="934"/>
      <c r="KMH14" s="934"/>
      <c r="KMI14" s="934"/>
      <c r="KMJ14" s="934"/>
      <c r="KMK14" s="934"/>
      <c r="KML14" s="934"/>
      <c r="KMM14" s="934"/>
      <c r="KMN14" s="934"/>
      <c r="KMO14" s="934"/>
      <c r="KMP14" s="934"/>
      <c r="KMQ14" s="934"/>
      <c r="KMR14" s="934"/>
      <c r="KMS14" s="934"/>
      <c r="KMT14" s="934"/>
      <c r="KMU14" s="934"/>
      <c r="KMV14" s="934"/>
      <c r="KMW14" s="934"/>
      <c r="KMX14" s="934"/>
      <c r="KMY14" s="934"/>
      <c r="KMZ14" s="934"/>
      <c r="KNA14" s="934"/>
      <c r="KNB14" s="934"/>
      <c r="KNC14" s="934"/>
      <c r="KND14" s="934"/>
      <c r="KNE14" s="934"/>
      <c r="KNF14" s="934"/>
      <c r="KNG14" s="934"/>
      <c r="KNH14" s="934"/>
      <c r="KNI14" s="934"/>
      <c r="KNJ14" s="934"/>
      <c r="KNK14" s="934"/>
      <c r="KNL14" s="934"/>
      <c r="KNM14" s="934"/>
      <c r="KNN14" s="934"/>
      <c r="KNO14" s="934"/>
      <c r="KNP14" s="934"/>
      <c r="KNQ14" s="934"/>
      <c r="KNR14" s="934"/>
      <c r="KNS14" s="934"/>
      <c r="KNT14" s="934"/>
      <c r="KNU14" s="934"/>
      <c r="KNV14" s="934"/>
      <c r="KNW14" s="934"/>
      <c r="KNX14" s="934"/>
      <c r="KNY14" s="934"/>
      <c r="KNZ14" s="934"/>
      <c r="KOA14" s="934"/>
      <c r="KOB14" s="934"/>
      <c r="KOC14" s="934"/>
      <c r="KOD14" s="934"/>
      <c r="KOE14" s="934"/>
      <c r="KOF14" s="934"/>
      <c r="KOG14" s="934"/>
      <c r="KOH14" s="934"/>
      <c r="KOI14" s="934"/>
      <c r="KOJ14" s="934"/>
      <c r="KOK14" s="934"/>
      <c r="KOL14" s="934"/>
      <c r="KOM14" s="934"/>
      <c r="KON14" s="934"/>
      <c r="KOO14" s="934"/>
      <c r="KOP14" s="934"/>
      <c r="KOQ14" s="934"/>
      <c r="KOR14" s="934"/>
      <c r="KOS14" s="934"/>
      <c r="KOT14" s="934"/>
      <c r="KOU14" s="934"/>
      <c r="KOV14" s="934"/>
      <c r="KOW14" s="934"/>
      <c r="KOX14" s="934"/>
      <c r="KOY14" s="934"/>
      <c r="KOZ14" s="934"/>
      <c r="KPA14" s="934"/>
      <c r="KPB14" s="934"/>
      <c r="KPC14" s="934"/>
      <c r="KPD14" s="934"/>
      <c r="KPE14" s="934"/>
      <c r="KPF14" s="934"/>
      <c r="KPG14" s="934"/>
      <c r="KPH14" s="934"/>
      <c r="KPI14" s="934"/>
      <c r="KPJ14" s="934"/>
      <c r="KPK14" s="934"/>
      <c r="KPL14" s="934"/>
      <c r="KPM14" s="934"/>
      <c r="KPN14" s="934"/>
      <c r="KPO14" s="934"/>
      <c r="KPP14" s="934"/>
      <c r="KPQ14" s="934"/>
      <c r="KPR14" s="934"/>
      <c r="KPS14" s="934"/>
      <c r="KPT14" s="934"/>
      <c r="KPU14" s="934"/>
      <c r="KPV14" s="934"/>
      <c r="KPW14" s="934"/>
      <c r="KPX14" s="934"/>
      <c r="KPY14" s="934"/>
      <c r="KPZ14" s="934"/>
      <c r="KQA14" s="934"/>
      <c r="KQB14" s="934"/>
      <c r="KQC14" s="934"/>
      <c r="KQD14" s="934"/>
      <c r="KQE14" s="934"/>
      <c r="KQF14" s="934"/>
      <c r="KQG14" s="934"/>
      <c r="KQH14" s="934"/>
      <c r="KQI14" s="934"/>
      <c r="KQJ14" s="934"/>
      <c r="KQK14" s="934"/>
      <c r="KQL14" s="934"/>
      <c r="KQM14" s="934"/>
      <c r="KQN14" s="934"/>
      <c r="KQO14" s="934"/>
      <c r="KQP14" s="934"/>
      <c r="KQQ14" s="934"/>
      <c r="KQR14" s="934"/>
      <c r="KQS14" s="934"/>
      <c r="KQT14" s="934"/>
      <c r="KQU14" s="934"/>
      <c r="KQV14" s="934"/>
      <c r="KQW14" s="934"/>
      <c r="KQX14" s="934"/>
      <c r="KQY14" s="934"/>
      <c r="KQZ14" s="934"/>
      <c r="KRA14" s="934"/>
      <c r="KRB14" s="934"/>
      <c r="KRC14" s="934"/>
      <c r="KRD14" s="934"/>
      <c r="KRE14" s="934"/>
      <c r="KRF14" s="934"/>
      <c r="KRG14" s="934"/>
      <c r="KRH14" s="934"/>
      <c r="KRI14" s="934"/>
      <c r="KRJ14" s="934"/>
      <c r="KRK14" s="934"/>
      <c r="KRL14" s="934"/>
      <c r="KRM14" s="934"/>
      <c r="KRN14" s="934"/>
      <c r="KRO14" s="934"/>
      <c r="KRP14" s="934"/>
      <c r="KRQ14" s="934"/>
      <c r="KRR14" s="934"/>
      <c r="KRS14" s="934"/>
      <c r="KRT14" s="934"/>
      <c r="KRU14" s="934"/>
      <c r="KRV14" s="934"/>
      <c r="KRW14" s="934"/>
      <c r="KRX14" s="934"/>
      <c r="KRY14" s="934"/>
      <c r="KRZ14" s="934"/>
      <c r="KSA14" s="934"/>
      <c r="KSB14" s="934"/>
      <c r="KSC14" s="934"/>
      <c r="KSD14" s="934"/>
      <c r="KSE14" s="934"/>
      <c r="KSF14" s="934"/>
      <c r="KSG14" s="934"/>
      <c r="KSH14" s="934"/>
      <c r="KSI14" s="934"/>
      <c r="KSJ14" s="934"/>
      <c r="KSK14" s="934"/>
      <c r="KSL14" s="934"/>
      <c r="KSM14" s="934"/>
      <c r="KSN14" s="934"/>
      <c r="KSO14" s="934"/>
      <c r="KSP14" s="934"/>
      <c r="KSQ14" s="934"/>
      <c r="KSR14" s="934"/>
      <c r="KSS14" s="934"/>
      <c r="KST14" s="934"/>
      <c r="KSU14" s="934"/>
      <c r="KSV14" s="934"/>
      <c r="KSW14" s="934"/>
      <c r="KSX14" s="934"/>
      <c r="KSY14" s="934"/>
      <c r="KSZ14" s="934"/>
      <c r="KTA14" s="934"/>
      <c r="KTB14" s="934"/>
      <c r="KTC14" s="934"/>
      <c r="KTD14" s="934"/>
      <c r="KTE14" s="934"/>
      <c r="KTF14" s="934"/>
      <c r="KTG14" s="934"/>
      <c r="KTH14" s="934"/>
      <c r="KTI14" s="934"/>
      <c r="KTJ14" s="934"/>
      <c r="KTK14" s="934"/>
      <c r="KTL14" s="934"/>
      <c r="KTM14" s="934"/>
      <c r="KTN14" s="934"/>
      <c r="KTO14" s="934"/>
      <c r="KTP14" s="934"/>
      <c r="KTQ14" s="934"/>
      <c r="KTR14" s="934"/>
      <c r="KTS14" s="934"/>
      <c r="KTT14" s="934"/>
      <c r="KTU14" s="934"/>
      <c r="KTV14" s="934"/>
      <c r="KTW14" s="934"/>
      <c r="KTX14" s="934"/>
      <c r="KTY14" s="934"/>
      <c r="KTZ14" s="934"/>
      <c r="KUA14" s="934"/>
      <c r="KUB14" s="934"/>
      <c r="KUC14" s="934"/>
      <c r="KUD14" s="934"/>
      <c r="KUE14" s="934"/>
      <c r="KUF14" s="934"/>
      <c r="KUG14" s="934"/>
      <c r="KUH14" s="934"/>
      <c r="KUI14" s="934"/>
      <c r="KUJ14" s="934"/>
      <c r="KUK14" s="934"/>
      <c r="KUL14" s="934"/>
      <c r="KUM14" s="934"/>
      <c r="KUN14" s="934"/>
      <c r="KUO14" s="934"/>
      <c r="KUP14" s="934"/>
      <c r="KUQ14" s="934"/>
      <c r="KUR14" s="934"/>
      <c r="KUS14" s="934"/>
      <c r="KUT14" s="934"/>
      <c r="KUU14" s="934"/>
      <c r="KUV14" s="934"/>
      <c r="KUW14" s="934"/>
      <c r="KUX14" s="934"/>
      <c r="KUY14" s="934"/>
      <c r="KUZ14" s="934"/>
      <c r="KVA14" s="934"/>
      <c r="KVB14" s="934"/>
      <c r="KVC14" s="934"/>
      <c r="KVD14" s="934"/>
      <c r="KVE14" s="934"/>
      <c r="KVF14" s="934"/>
      <c r="KVG14" s="934"/>
      <c r="KVH14" s="934"/>
      <c r="KVI14" s="934"/>
      <c r="KVJ14" s="934"/>
      <c r="KVK14" s="934"/>
      <c r="KVL14" s="934"/>
      <c r="KVM14" s="934"/>
      <c r="KVN14" s="934"/>
      <c r="KVO14" s="934"/>
      <c r="KVP14" s="934"/>
      <c r="KVQ14" s="934"/>
      <c r="KVR14" s="934"/>
      <c r="KVS14" s="934"/>
      <c r="KVT14" s="934"/>
      <c r="KVU14" s="934"/>
      <c r="KVV14" s="934"/>
      <c r="KVW14" s="934"/>
      <c r="KVX14" s="934"/>
      <c r="KVY14" s="934"/>
      <c r="KVZ14" s="934"/>
      <c r="KWA14" s="934"/>
      <c r="KWB14" s="934"/>
      <c r="KWC14" s="934"/>
      <c r="KWD14" s="934"/>
      <c r="KWE14" s="934"/>
      <c r="KWF14" s="934"/>
      <c r="KWG14" s="934"/>
      <c r="KWH14" s="934"/>
      <c r="KWI14" s="934"/>
      <c r="KWJ14" s="934"/>
      <c r="KWK14" s="934"/>
      <c r="KWL14" s="934"/>
      <c r="KWM14" s="934"/>
      <c r="KWN14" s="934"/>
      <c r="KWO14" s="934"/>
      <c r="KWP14" s="934"/>
      <c r="KWQ14" s="934"/>
      <c r="KWR14" s="934"/>
      <c r="KWS14" s="934"/>
      <c r="KWT14" s="934"/>
      <c r="KWU14" s="934"/>
      <c r="KWV14" s="934"/>
      <c r="KWW14" s="934"/>
      <c r="KWX14" s="934"/>
      <c r="KWY14" s="934"/>
      <c r="KWZ14" s="934"/>
      <c r="KXA14" s="934"/>
      <c r="KXB14" s="934"/>
      <c r="KXC14" s="934"/>
      <c r="KXD14" s="934"/>
      <c r="KXE14" s="934"/>
      <c r="KXF14" s="934"/>
      <c r="KXG14" s="934"/>
      <c r="KXH14" s="934"/>
      <c r="KXI14" s="934"/>
      <c r="KXJ14" s="934"/>
      <c r="KXK14" s="934"/>
      <c r="KXL14" s="934"/>
      <c r="KXM14" s="934"/>
      <c r="KXN14" s="934"/>
      <c r="KXO14" s="934"/>
      <c r="KXP14" s="934"/>
      <c r="KXQ14" s="934"/>
      <c r="KXR14" s="934"/>
      <c r="KXS14" s="934"/>
      <c r="KXT14" s="934"/>
      <c r="KXU14" s="934"/>
      <c r="KXV14" s="934"/>
      <c r="KXW14" s="934"/>
      <c r="KXX14" s="934"/>
      <c r="KXY14" s="934"/>
      <c r="KXZ14" s="934"/>
      <c r="KYA14" s="934"/>
      <c r="KYB14" s="934"/>
      <c r="KYC14" s="934"/>
      <c r="KYD14" s="934"/>
      <c r="KYE14" s="934"/>
      <c r="KYF14" s="934"/>
      <c r="KYG14" s="934"/>
      <c r="KYH14" s="934"/>
      <c r="KYI14" s="934"/>
      <c r="KYJ14" s="934"/>
      <c r="KYK14" s="934"/>
      <c r="KYL14" s="934"/>
      <c r="KYM14" s="934"/>
      <c r="KYN14" s="934"/>
      <c r="KYO14" s="934"/>
      <c r="KYP14" s="934"/>
      <c r="KYQ14" s="934"/>
      <c r="KYR14" s="934"/>
      <c r="KYS14" s="934"/>
      <c r="KYT14" s="934"/>
      <c r="KYU14" s="934"/>
      <c r="KYV14" s="934"/>
      <c r="KYW14" s="934"/>
      <c r="KYX14" s="934"/>
      <c r="KYY14" s="934"/>
      <c r="KYZ14" s="934"/>
      <c r="KZA14" s="934"/>
      <c r="KZB14" s="934"/>
      <c r="KZC14" s="934"/>
      <c r="KZD14" s="934"/>
      <c r="KZE14" s="934"/>
      <c r="KZF14" s="934"/>
      <c r="KZG14" s="934"/>
      <c r="KZH14" s="934"/>
      <c r="KZI14" s="934"/>
      <c r="KZJ14" s="934"/>
      <c r="KZK14" s="934"/>
      <c r="KZL14" s="934"/>
      <c r="KZM14" s="934"/>
      <c r="KZN14" s="934"/>
      <c r="KZO14" s="934"/>
      <c r="KZP14" s="934"/>
      <c r="KZQ14" s="934"/>
      <c r="KZR14" s="934"/>
      <c r="KZS14" s="934"/>
      <c r="KZT14" s="934"/>
      <c r="KZU14" s="934"/>
      <c r="KZV14" s="934"/>
      <c r="KZW14" s="934"/>
      <c r="KZX14" s="934"/>
      <c r="KZY14" s="934"/>
      <c r="KZZ14" s="934"/>
      <c r="LAA14" s="934"/>
      <c r="LAB14" s="934"/>
      <c r="LAC14" s="934"/>
      <c r="LAD14" s="934"/>
      <c r="LAE14" s="934"/>
      <c r="LAF14" s="934"/>
      <c r="LAG14" s="934"/>
      <c r="LAH14" s="934"/>
      <c r="LAI14" s="934"/>
      <c r="LAJ14" s="934"/>
      <c r="LAK14" s="934"/>
      <c r="LAL14" s="934"/>
      <c r="LAM14" s="934"/>
      <c r="LAN14" s="934"/>
      <c r="LAO14" s="934"/>
      <c r="LAP14" s="934"/>
      <c r="LAQ14" s="934"/>
      <c r="LAR14" s="934"/>
      <c r="LAS14" s="934"/>
      <c r="LAT14" s="934"/>
      <c r="LAU14" s="934"/>
      <c r="LAV14" s="934"/>
      <c r="LAW14" s="934"/>
      <c r="LAX14" s="934"/>
      <c r="LAY14" s="934"/>
      <c r="LAZ14" s="934"/>
      <c r="LBA14" s="934"/>
      <c r="LBB14" s="934"/>
      <c r="LBC14" s="934"/>
      <c r="LBD14" s="934"/>
      <c r="LBE14" s="934"/>
      <c r="LBF14" s="934"/>
      <c r="LBG14" s="934"/>
      <c r="LBH14" s="934"/>
      <c r="LBI14" s="934"/>
      <c r="LBJ14" s="934"/>
      <c r="LBK14" s="934"/>
      <c r="LBL14" s="934"/>
      <c r="LBM14" s="934"/>
      <c r="LBN14" s="934"/>
      <c r="LBO14" s="934"/>
      <c r="LBP14" s="934"/>
      <c r="LBQ14" s="934"/>
      <c r="LBR14" s="934"/>
      <c r="LBS14" s="934"/>
      <c r="LBT14" s="934"/>
      <c r="LBU14" s="934"/>
      <c r="LBV14" s="934"/>
      <c r="LBW14" s="934"/>
      <c r="LBX14" s="934"/>
      <c r="LBY14" s="934"/>
      <c r="LBZ14" s="934"/>
      <c r="LCA14" s="934"/>
      <c r="LCB14" s="934"/>
      <c r="LCC14" s="934"/>
      <c r="LCD14" s="934"/>
      <c r="LCE14" s="934"/>
      <c r="LCF14" s="934"/>
      <c r="LCG14" s="934"/>
      <c r="LCH14" s="934"/>
      <c r="LCI14" s="934"/>
      <c r="LCJ14" s="934"/>
      <c r="LCK14" s="934"/>
      <c r="LCL14" s="934"/>
      <c r="LCM14" s="934"/>
      <c r="LCN14" s="934"/>
      <c r="LCO14" s="934"/>
      <c r="LCP14" s="934"/>
      <c r="LCQ14" s="934"/>
      <c r="LCR14" s="934"/>
      <c r="LCS14" s="934"/>
      <c r="LCT14" s="934"/>
      <c r="LCU14" s="934"/>
      <c r="LCV14" s="934"/>
      <c r="LCW14" s="934"/>
      <c r="LCX14" s="934"/>
      <c r="LCY14" s="934"/>
      <c r="LCZ14" s="934"/>
      <c r="LDA14" s="934"/>
      <c r="LDB14" s="934"/>
      <c r="LDC14" s="934"/>
      <c r="LDD14" s="934"/>
      <c r="LDE14" s="934"/>
      <c r="LDF14" s="934"/>
      <c r="LDG14" s="934"/>
      <c r="LDH14" s="934"/>
      <c r="LDI14" s="934"/>
      <c r="LDJ14" s="934"/>
      <c r="LDK14" s="934"/>
      <c r="LDL14" s="934"/>
      <c r="LDM14" s="934"/>
      <c r="LDN14" s="934"/>
      <c r="LDO14" s="934"/>
      <c r="LDP14" s="934"/>
      <c r="LDQ14" s="934"/>
      <c r="LDR14" s="934"/>
      <c r="LDS14" s="934"/>
      <c r="LDT14" s="934"/>
      <c r="LDU14" s="934"/>
      <c r="LDV14" s="934"/>
      <c r="LDW14" s="934"/>
      <c r="LDX14" s="934"/>
      <c r="LDY14" s="934"/>
      <c r="LDZ14" s="934"/>
      <c r="LEA14" s="934"/>
      <c r="LEB14" s="934"/>
      <c r="LEC14" s="934"/>
      <c r="LED14" s="934"/>
      <c r="LEE14" s="934"/>
      <c r="LEF14" s="934"/>
      <c r="LEG14" s="934"/>
      <c r="LEH14" s="934"/>
      <c r="LEI14" s="934"/>
      <c r="LEJ14" s="934"/>
      <c r="LEK14" s="934"/>
      <c r="LEL14" s="934"/>
      <c r="LEM14" s="934"/>
      <c r="LEN14" s="934"/>
      <c r="LEO14" s="934"/>
      <c r="LEP14" s="934"/>
      <c r="LEQ14" s="934"/>
      <c r="LER14" s="934"/>
      <c r="LES14" s="934"/>
      <c r="LET14" s="934"/>
      <c r="LEU14" s="934"/>
      <c r="LEV14" s="934"/>
      <c r="LEW14" s="934"/>
      <c r="LEX14" s="934"/>
      <c r="LEY14" s="934"/>
      <c r="LEZ14" s="934"/>
      <c r="LFA14" s="934"/>
      <c r="LFB14" s="934"/>
      <c r="LFC14" s="934"/>
      <c r="LFD14" s="934"/>
      <c r="LFE14" s="934"/>
      <c r="LFF14" s="934"/>
      <c r="LFG14" s="934"/>
      <c r="LFH14" s="934"/>
      <c r="LFI14" s="934"/>
      <c r="LFJ14" s="934"/>
      <c r="LFK14" s="934"/>
      <c r="LFL14" s="934"/>
      <c r="LFM14" s="934"/>
      <c r="LFN14" s="934"/>
      <c r="LFO14" s="934"/>
      <c r="LFP14" s="934"/>
      <c r="LFQ14" s="934"/>
      <c r="LFR14" s="934"/>
      <c r="LFS14" s="934"/>
      <c r="LFT14" s="934"/>
      <c r="LFU14" s="934"/>
      <c r="LFV14" s="934"/>
      <c r="LFW14" s="934"/>
      <c r="LFX14" s="934"/>
      <c r="LFY14" s="934"/>
      <c r="LFZ14" s="934"/>
      <c r="LGA14" s="934"/>
      <c r="LGB14" s="934"/>
      <c r="LGC14" s="934"/>
      <c r="LGD14" s="934"/>
      <c r="LGE14" s="934"/>
      <c r="LGF14" s="934"/>
      <c r="LGG14" s="934"/>
      <c r="LGH14" s="934"/>
      <c r="LGI14" s="934"/>
      <c r="LGJ14" s="934"/>
      <c r="LGK14" s="934"/>
      <c r="LGL14" s="934"/>
      <c r="LGM14" s="934"/>
      <c r="LGN14" s="934"/>
      <c r="LGO14" s="934"/>
      <c r="LGP14" s="934"/>
      <c r="LGQ14" s="934"/>
      <c r="LGR14" s="934"/>
      <c r="LGS14" s="934"/>
      <c r="LGT14" s="934"/>
      <c r="LGU14" s="934"/>
      <c r="LGV14" s="934"/>
      <c r="LGW14" s="934"/>
      <c r="LGX14" s="934"/>
      <c r="LGY14" s="934"/>
      <c r="LGZ14" s="934"/>
      <c r="LHA14" s="934"/>
      <c r="LHB14" s="934"/>
      <c r="LHC14" s="934"/>
      <c r="LHD14" s="934"/>
      <c r="LHE14" s="934"/>
      <c r="LHF14" s="934"/>
      <c r="LHG14" s="934"/>
      <c r="LHH14" s="934"/>
      <c r="LHI14" s="934"/>
      <c r="LHJ14" s="934"/>
      <c r="LHK14" s="934"/>
      <c r="LHL14" s="934"/>
      <c r="LHM14" s="934"/>
      <c r="LHN14" s="934"/>
      <c r="LHO14" s="934"/>
      <c r="LHP14" s="934"/>
      <c r="LHQ14" s="934"/>
      <c r="LHR14" s="934"/>
      <c r="LHS14" s="934"/>
      <c r="LHT14" s="934"/>
      <c r="LHU14" s="934"/>
      <c r="LHV14" s="934"/>
      <c r="LHW14" s="934"/>
      <c r="LHX14" s="934"/>
      <c r="LHY14" s="934"/>
      <c r="LHZ14" s="934"/>
      <c r="LIA14" s="934"/>
      <c r="LIB14" s="934"/>
      <c r="LIC14" s="934"/>
      <c r="LID14" s="934"/>
      <c r="LIE14" s="934"/>
      <c r="LIF14" s="934"/>
      <c r="LIG14" s="934"/>
      <c r="LIH14" s="934"/>
      <c r="LII14" s="934"/>
      <c r="LIJ14" s="934"/>
      <c r="LIK14" s="934"/>
      <c r="LIL14" s="934"/>
      <c r="LIM14" s="934"/>
      <c r="LIN14" s="934"/>
      <c r="LIO14" s="934"/>
      <c r="LIP14" s="934"/>
      <c r="LIQ14" s="934"/>
      <c r="LIR14" s="934"/>
      <c r="LIS14" s="934"/>
      <c r="LIT14" s="934"/>
      <c r="LIU14" s="934"/>
      <c r="LIV14" s="934"/>
      <c r="LIW14" s="934"/>
      <c r="LIX14" s="934"/>
      <c r="LIY14" s="934"/>
      <c r="LIZ14" s="934"/>
      <c r="LJA14" s="934"/>
      <c r="LJB14" s="934"/>
      <c r="LJC14" s="934"/>
      <c r="LJD14" s="934"/>
      <c r="LJE14" s="934"/>
      <c r="LJF14" s="934"/>
      <c r="LJG14" s="934"/>
      <c r="LJH14" s="934"/>
      <c r="LJI14" s="934"/>
      <c r="LJJ14" s="934"/>
      <c r="LJK14" s="934"/>
      <c r="LJL14" s="934"/>
      <c r="LJM14" s="934"/>
      <c r="LJN14" s="934"/>
      <c r="LJO14" s="934"/>
      <c r="LJP14" s="934"/>
      <c r="LJQ14" s="934"/>
      <c r="LJR14" s="934"/>
      <c r="LJS14" s="934"/>
      <c r="LJT14" s="934"/>
      <c r="LJU14" s="934"/>
      <c r="LJV14" s="934"/>
      <c r="LJW14" s="934"/>
      <c r="LJX14" s="934"/>
      <c r="LJY14" s="934"/>
      <c r="LJZ14" s="934"/>
      <c r="LKA14" s="934"/>
      <c r="LKB14" s="934"/>
      <c r="LKC14" s="934"/>
      <c r="LKD14" s="934"/>
      <c r="LKE14" s="934"/>
      <c r="LKF14" s="934"/>
      <c r="LKG14" s="934"/>
      <c r="LKH14" s="934"/>
      <c r="LKI14" s="934"/>
      <c r="LKJ14" s="934"/>
      <c r="LKK14" s="934"/>
      <c r="LKL14" s="934"/>
      <c r="LKM14" s="934"/>
      <c r="LKN14" s="934"/>
      <c r="LKO14" s="934"/>
      <c r="LKP14" s="934"/>
      <c r="LKQ14" s="934"/>
      <c r="LKR14" s="934"/>
      <c r="LKS14" s="934"/>
      <c r="LKT14" s="934"/>
      <c r="LKU14" s="934"/>
      <c r="LKV14" s="934"/>
      <c r="LKW14" s="934"/>
      <c r="LKX14" s="934"/>
      <c r="LKY14" s="934"/>
      <c r="LKZ14" s="934"/>
      <c r="LLA14" s="934"/>
      <c r="LLB14" s="934"/>
      <c r="LLC14" s="934"/>
      <c r="LLD14" s="934"/>
      <c r="LLE14" s="934"/>
      <c r="LLF14" s="934"/>
      <c r="LLG14" s="934"/>
      <c r="LLH14" s="934"/>
      <c r="LLI14" s="934"/>
      <c r="LLJ14" s="934"/>
      <c r="LLK14" s="934"/>
      <c r="LLL14" s="934"/>
      <c r="LLM14" s="934"/>
      <c r="LLN14" s="934"/>
      <c r="LLO14" s="934"/>
      <c r="LLP14" s="934"/>
      <c r="LLQ14" s="934"/>
      <c r="LLR14" s="934"/>
      <c r="LLS14" s="934"/>
      <c r="LLT14" s="934"/>
      <c r="LLU14" s="934"/>
      <c r="LLV14" s="934"/>
      <c r="LLW14" s="934"/>
      <c r="LLX14" s="934"/>
      <c r="LLY14" s="934"/>
      <c r="LLZ14" s="934"/>
      <c r="LMA14" s="934"/>
      <c r="LMB14" s="934"/>
      <c r="LMC14" s="934"/>
      <c r="LMD14" s="934"/>
      <c r="LME14" s="934"/>
      <c r="LMF14" s="934"/>
      <c r="LMG14" s="934"/>
      <c r="LMH14" s="934"/>
      <c r="LMI14" s="934"/>
      <c r="LMJ14" s="934"/>
      <c r="LMK14" s="934"/>
      <c r="LML14" s="934"/>
      <c r="LMM14" s="934"/>
      <c r="LMN14" s="934"/>
      <c r="LMO14" s="934"/>
      <c r="LMP14" s="934"/>
      <c r="LMQ14" s="934"/>
      <c r="LMR14" s="934"/>
      <c r="LMS14" s="934"/>
      <c r="LMT14" s="934"/>
      <c r="LMU14" s="934"/>
      <c r="LMV14" s="934"/>
      <c r="LMW14" s="934"/>
      <c r="LMX14" s="934"/>
      <c r="LMY14" s="934"/>
      <c r="LMZ14" s="934"/>
      <c r="LNA14" s="934"/>
      <c r="LNB14" s="934"/>
      <c r="LNC14" s="934"/>
      <c r="LND14" s="934"/>
      <c r="LNE14" s="934"/>
      <c r="LNF14" s="934"/>
      <c r="LNG14" s="934"/>
      <c r="LNH14" s="934"/>
      <c r="LNI14" s="934"/>
      <c r="LNJ14" s="934"/>
      <c r="LNK14" s="934"/>
      <c r="LNL14" s="934"/>
      <c r="LNM14" s="934"/>
      <c r="LNN14" s="934"/>
      <c r="LNO14" s="934"/>
      <c r="LNP14" s="934"/>
      <c r="LNQ14" s="934"/>
      <c r="LNR14" s="934"/>
      <c r="LNS14" s="934"/>
      <c r="LNT14" s="934"/>
      <c r="LNU14" s="934"/>
      <c r="LNV14" s="934"/>
      <c r="LNW14" s="934"/>
      <c r="LNX14" s="934"/>
      <c r="LNY14" s="934"/>
      <c r="LNZ14" s="934"/>
      <c r="LOA14" s="934"/>
      <c r="LOB14" s="934"/>
      <c r="LOC14" s="934"/>
      <c r="LOD14" s="934"/>
      <c r="LOE14" s="934"/>
      <c r="LOF14" s="934"/>
      <c r="LOG14" s="934"/>
      <c r="LOH14" s="934"/>
      <c r="LOI14" s="934"/>
      <c r="LOJ14" s="934"/>
      <c r="LOK14" s="934"/>
      <c r="LOL14" s="934"/>
      <c r="LOM14" s="934"/>
      <c r="LON14" s="934"/>
      <c r="LOO14" s="934"/>
      <c r="LOP14" s="934"/>
      <c r="LOQ14" s="934"/>
      <c r="LOR14" s="934"/>
      <c r="LOS14" s="934"/>
      <c r="LOT14" s="934"/>
      <c r="LOU14" s="934"/>
      <c r="LOV14" s="934"/>
      <c r="LOW14" s="934"/>
      <c r="LOX14" s="934"/>
      <c r="LOY14" s="934"/>
      <c r="LOZ14" s="934"/>
      <c r="LPA14" s="934"/>
      <c r="LPB14" s="934"/>
      <c r="LPC14" s="934"/>
      <c r="LPD14" s="934"/>
      <c r="LPE14" s="934"/>
      <c r="LPF14" s="934"/>
      <c r="LPG14" s="934"/>
      <c r="LPH14" s="934"/>
      <c r="LPI14" s="934"/>
      <c r="LPJ14" s="934"/>
      <c r="LPK14" s="934"/>
      <c r="LPL14" s="934"/>
      <c r="LPM14" s="934"/>
      <c r="LPN14" s="934"/>
      <c r="LPO14" s="934"/>
      <c r="LPP14" s="934"/>
      <c r="LPQ14" s="934"/>
      <c r="LPR14" s="934"/>
      <c r="LPS14" s="934"/>
      <c r="LPT14" s="934"/>
      <c r="LPU14" s="934"/>
      <c r="LPV14" s="934"/>
      <c r="LPW14" s="934"/>
      <c r="LPX14" s="934"/>
      <c r="LPY14" s="934"/>
      <c r="LPZ14" s="934"/>
      <c r="LQA14" s="934"/>
      <c r="LQB14" s="934"/>
      <c r="LQC14" s="934"/>
      <c r="LQD14" s="934"/>
      <c r="LQE14" s="934"/>
      <c r="LQF14" s="934"/>
      <c r="LQG14" s="934"/>
      <c r="LQH14" s="934"/>
      <c r="LQI14" s="934"/>
      <c r="LQJ14" s="934"/>
      <c r="LQK14" s="934"/>
      <c r="LQL14" s="934"/>
      <c r="LQM14" s="934"/>
      <c r="LQN14" s="934"/>
      <c r="LQO14" s="934"/>
      <c r="LQP14" s="934"/>
      <c r="LQQ14" s="934"/>
      <c r="LQR14" s="934"/>
      <c r="LQS14" s="934"/>
      <c r="LQT14" s="934"/>
      <c r="LQU14" s="934"/>
      <c r="LQV14" s="934"/>
      <c r="LQW14" s="934"/>
      <c r="LQX14" s="934"/>
      <c r="LQY14" s="934"/>
      <c r="LQZ14" s="934"/>
      <c r="LRA14" s="934"/>
      <c r="LRB14" s="934"/>
      <c r="LRC14" s="934"/>
      <c r="LRD14" s="934"/>
      <c r="LRE14" s="934"/>
      <c r="LRF14" s="934"/>
      <c r="LRG14" s="934"/>
      <c r="LRH14" s="934"/>
      <c r="LRI14" s="934"/>
      <c r="LRJ14" s="934"/>
      <c r="LRK14" s="934"/>
      <c r="LRL14" s="934"/>
      <c r="LRM14" s="934"/>
      <c r="LRN14" s="934"/>
      <c r="LRO14" s="934"/>
      <c r="LRP14" s="934"/>
      <c r="LRQ14" s="934"/>
      <c r="LRR14" s="934"/>
      <c r="LRS14" s="934"/>
      <c r="LRT14" s="934"/>
      <c r="LRU14" s="934"/>
      <c r="LRV14" s="934"/>
      <c r="LRW14" s="934"/>
      <c r="LRX14" s="934"/>
      <c r="LRY14" s="934"/>
      <c r="LRZ14" s="934"/>
      <c r="LSA14" s="934"/>
      <c r="LSB14" s="934"/>
      <c r="LSC14" s="934"/>
      <c r="LSD14" s="934"/>
      <c r="LSE14" s="934"/>
      <c r="LSF14" s="934"/>
      <c r="LSG14" s="934"/>
      <c r="LSH14" s="934"/>
      <c r="LSI14" s="934"/>
      <c r="LSJ14" s="934"/>
      <c r="LSK14" s="934"/>
      <c r="LSL14" s="934"/>
      <c r="LSM14" s="934"/>
      <c r="LSN14" s="934"/>
      <c r="LSO14" s="934"/>
      <c r="LSP14" s="934"/>
      <c r="LSQ14" s="934"/>
      <c r="LSR14" s="934"/>
      <c r="LSS14" s="934"/>
      <c r="LST14" s="934"/>
      <c r="LSU14" s="934"/>
      <c r="LSV14" s="934"/>
      <c r="LSW14" s="934"/>
      <c r="LSX14" s="934"/>
      <c r="LSY14" s="934"/>
      <c r="LSZ14" s="934"/>
      <c r="LTA14" s="934"/>
      <c r="LTB14" s="934"/>
      <c r="LTC14" s="934"/>
      <c r="LTD14" s="934"/>
      <c r="LTE14" s="934"/>
      <c r="LTF14" s="934"/>
      <c r="LTG14" s="934"/>
      <c r="LTH14" s="934"/>
      <c r="LTI14" s="934"/>
      <c r="LTJ14" s="934"/>
      <c r="LTK14" s="934"/>
      <c r="LTL14" s="934"/>
      <c r="LTM14" s="934"/>
      <c r="LTN14" s="934"/>
      <c r="LTO14" s="934"/>
      <c r="LTP14" s="934"/>
      <c r="LTQ14" s="934"/>
      <c r="LTR14" s="934"/>
      <c r="LTS14" s="934"/>
      <c r="LTT14" s="934"/>
      <c r="LTU14" s="934"/>
      <c r="LTV14" s="934"/>
      <c r="LTW14" s="934"/>
      <c r="LTX14" s="934"/>
      <c r="LTY14" s="934"/>
      <c r="LTZ14" s="934"/>
      <c r="LUA14" s="934"/>
      <c r="LUB14" s="934"/>
      <c r="LUC14" s="934"/>
      <c r="LUD14" s="934"/>
      <c r="LUE14" s="934"/>
      <c r="LUF14" s="934"/>
      <c r="LUG14" s="934"/>
      <c r="LUH14" s="934"/>
      <c r="LUI14" s="934"/>
      <c r="LUJ14" s="934"/>
      <c r="LUK14" s="934"/>
      <c r="LUL14" s="934"/>
      <c r="LUM14" s="934"/>
      <c r="LUN14" s="934"/>
      <c r="LUO14" s="934"/>
      <c r="LUP14" s="934"/>
      <c r="LUQ14" s="934"/>
      <c r="LUR14" s="934"/>
      <c r="LUS14" s="934"/>
      <c r="LUT14" s="934"/>
      <c r="LUU14" s="934"/>
      <c r="LUV14" s="934"/>
      <c r="LUW14" s="934"/>
      <c r="LUX14" s="934"/>
      <c r="LUY14" s="934"/>
      <c r="LUZ14" s="934"/>
      <c r="LVA14" s="934"/>
      <c r="LVB14" s="934"/>
      <c r="LVC14" s="934"/>
      <c r="LVD14" s="934"/>
      <c r="LVE14" s="934"/>
      <c r="LVF14" s="934"/>
      <c r="LVG14" s="934"/>
      <c r="LVH14" s="934"/>
      <c r="LVI14" s="934"/>
      <c r="LVJ14" s="934"/>
      <c r="LVK14" s="934"/>
      <c r="LVL14" s="934"/>
      <c r="LVM14" s="934"/>
      <c r="LVN14" s="934"/>
      <c r="LVO14" s="934"/>
      <c r="LVP14" s="934"/>
      <c r="LVQ14" s="934"/>
      <c r="LVR14" s="934"/>
      <c r="LVS14" s="934"/>
      <c r="LVT14" s="934"/>
      <c r="LVU14" s="934"/>
      <c r="LVV14" s="934"/>
      <c r="LVW14" s="934"/>
      <c r="LVX14" s="934"/>
      <c r="LVY14" s="934"/>
      <c r="LVZ14" s="934"/>
      <c r="LWA14" s="934"/>
      <c r="LWB14" s="934"/>
      <c r="LWC14" s="934"/>
      <c r="LWD14" s="934"/>
      <c r="LWE14" s="934"/>
      <c r="LWF14" s="934"/>
      <c r="LWG14" s="934"/>
      <c r="LWH14" s="934"/>
      <c r="LWI14" s="934"/>
      <c r="LWJ14" s="934"/>
      <c r="LWK14" s="934"/>
      <c r="LWL14" s="934"/>
      <c r="LWM14" s="934"/>
      <c r="LWN14" s="934"/>
      <c r="LWO14" s="934"/>
      <c r="LWP14" s="934"/>
      <c r="LWQ14" s="934"/>
      <c r="LWR14" s="934"/>
      <c r="LWS14" s="934"/>
      <c r="LWT14" s="934"/>
      <c r="LWU14" s="934"/>
      <c r="LWV14" s="934"/>
      <c r="LWW14" s="934"/>
      <c r="LWX14" s="934"/>
      <c r="LWY14" s="934"/>
      <c r="LWZ14" s="934"/>
      <c r="LXA14" s="934"/>
      <c r="LXB14" s="934"/>
      <c r="LXC14" s="934"/>
      <c r="LXD14" s="934"/>
      <c r="LXE14" s="934"/>
      <c r="LXF14" s="934"/>
      <c r="LXG14" s="934"/>
      <c r="LXH14" s="934"/>
      <c r="LXI14" s="934"/>
      <c r="LXJ14" s="934"/>
      <c r="LXK14" s="934"/>
      <c r="LXL14" s="934"/>
      <c r="LXM14" s="934"/>
      <c r="LXN14" s="934"/>
      <c r="LXO14" s="934"/>
      <c r="LXP14" s="934"/>
      <c r="LXQ14" s="934"/>
      <c r="LXR14" s="934"/>
      <c r="LXS14" s="934"/>
      <c r="LXT14" s="934"/>
      <c r="LXU14" s="934"/>
      <c r="LXV14" s="934"/>
      <c r="LXW14" s="934"/>
      <c r="LXX14" s="934"/>
      <c r="LXY14" s="934"/>
      <c r="LXZ14" s="934"/>
      <c r="LYA14" s="934"/>
      <c r="LYB14" s="934"/>
      <c r="LYC14" s="934"/>
      <c r="LYD14" s="934"/>
      <c r="LYE14" s="934"/>
      <c r="LYF14" s="934"/>
      <c r="LYG14" s="934"/>
      <c r="LYH14" s="934"/>
      <c r="LYI14" s="934"/>
      <c r="LYJ14" s="934"/>
      <c r="LYK14" s="934"/>
      <c r="LYL14" s="934"/>
      <c r="LYM14" s="934"/>
      <c r="LYN14" s="934"/>
      <c r="LYO14" s="934"/>
      <c r="LYP14" s="934"/>
      <c r="LYQ14" s="934"/>
      <c r="LYR14" s="934"/>
      <c r="LYS14" s="934"/>
      <c r="LYT14" s="934"/>
      <c r="LYU14" s="934"/>
      <c r="LYV14" s="934"/>
      <c r="LYW14" s="934"/>
      <c r="LYX14" s="934"/>
      <c r="LYY14" s="934"/>
      <c r="LYZ14" s="934"/>
      <c r="LZA14" s="934"/>
      <c r="LZB14" s="934"/>
      <c r="LZC14" s="934"/>
      <c r="LZD14" s="934"/>
      <c r="LZE14" s="934"/>
      <c r="LZF14" s="934"/>
      <c r="LZG14" s="934"/>
      <c r="LZH14" s="934"/>
      <c r="LZI14" s="934"/>
      <c r="LZJ14" s="934"/>
      <c r="LZK14" s="934"/>
      <c r="LZL14" s="934"/>
      <c r="LZM14" s="934"/>
      <c r="LZN14" s="934"/>
      <c r="LZO14" s="934"/>
      <c r="LZP14" s="934"/>
      <c r="LZQ14" s="934"/>
      <c r="LZR14" s="934"/>
      <c r="LZS14" s="934"/>
      <c r="LZT14" s="934"/>
      <c r="LZU14" s="934"/>
      <c r="LZV14" s="934"/>
      <c r="LZW14" s="934"/>
      <c r="LZX14" s="934"/>
      <c r="LZY14" s="934"/>
      <c r="LZZ14" s="934"/>
      <c r="MAA14" s="934"/>
      <c r="MAB14" s="934"/>
      <c r="MAC14" s="934"/>
      <c r="MAD14" s="934"/>
      <c r="MAE14" s="934"/>
      <c r="MAF14" s="934"/>
      <c r="MAG14" s="934"/>
      <c r="MAH14" s="934"/>
      <c r="MAI14" s="934"/>
      <c r="MAJ14" s="934"/>
      <c r="MAK14" s="934"/>
      <c r="MAL14" s="934"/>
      <c r="MAM14" s="934"/>
      <c r="MAN14" s="934"/>
      <c r="MAO14" s="934"/>
      <c r="MAP14" s="934"/>
      <c r="MAQ14" s="934"/>
      <c r="MAR14" s="934"/>
      <c r="MAS14" s="934"/>
      <c r="MAT14" s="934"/>
      <c r="MAU14" s="934"/>
      <c r="MAV14" s="934"/>
      <c r="MAW14" s="934"/>
      <c r="MAX14" s="934"/>
      <c r="MAY14" s="934"/>
      <c r="MAZ14" s="934"/>
      <c r="MBA14" s="934"/>
      <c r="MBB14" s="934"/>
      <c r="MBC14" s="934"/>
      <c r="MBD14" s="934"/>
      <c r="MBE14" s="934"/>
      <c r="MBF14" s="934"/>
      <c r="MBG14" s="934"/>
      <c r="MBH14" s="934"/>
      <c r="MBI14" s="934"/>
      <c r="MBJ14" s="934"/>
      <c r="MBK14" s="934"/>
      <c r="MBL14" s="934"/>
      <c r="MBM14" s="934"/>
      <c r="MBN14" s="934"/>
      <c r="MBO14" s="934"/>
      <c r="MBP14" s="934"/>
      <c r="MBQ14" s="934"/>
      <c r="MBR14" s="934"/>
      <c r="MBS14" s="934"/>
      <c r="MBT14" s="934"/>
      <c r="MBU14" s="934"/>
      <c r="MBV14" s="934"/>
      <c r="MBW14" s="934"/>
      <c r="MBX14" s="934"/>
      <c r="MBY14" s="934"/>
      <c r="MBZ14" s="934"/>
      <c r="MCA14" s="934"/>
      <c r="MCB14" s="934"/>
      <c r="MCC14" s="934"/>
      <c r="MCD14" s="934"/>
      <c r="MCE14" s="934"/>
      <c r="MCF14" s="934"/>
      <c r="MCG14" s="934"/>
      <c r="MCH14" s="934"/>
      <c r="MCI14" s="934"/>
      <c r="MCJ14" s="934"/>
      <c r="MCK14" s="934"/>
      <c r="MCL14" s="934"/>
      <c r="MCM14" s="934"/>
      <c r="MCN14" s="934"/>
      <c r="MCO14" s="934"/>
      <c r="MCP14" s="934"/>
      <c r="MCQ14" s="934"/>
      <c r="MCR14" s="934"/>
      <c r="MCS14" s="934"/>
      <c r="MCT14" s="934"/>
      <c r="MCU14" s="934"/>
      <c r="MCV14" s="934"/>
      <c r="MCW14" s="934"/>
      <c r="MCX14" s="934"/>
      <c r="MCY14" s="934"/>
      <c r="MCZ14" s="934"/>
      <c r="MDA14" s="934"/>
      <c r="MDB14" s="934"/>
      <c r="MDC14" s="934"/>
      <c r="MDD14" s="934"/>
      <c r="MDE14" s="934"/>
      <c r="MDF14" s="934"/>
      <c r="MDG14" s="934"/>
      <c r="MDH14" s="934"/>
      <c r="MDI14" s="934"/>
      <c r="MDJ14" s="934"/>
      <c r="MDK14" s="934"/>
      <c r="MDL14" s="934"/>
      <c r="MDM14" s="934"/>
      <c r="MDN14" s="934"/>
      <c r="MDO14" s="934"/>
      <c r="MDP14" s="934"/>
      <c r="MDQ14" s="934"/>
      <c r="MDR14" s="934"/>
      <c r="MDS14" s="934"/>
      <c r="MDT14" s="934"/>
      <c r="MDU14" s="934"/>
      <c r="MDV14" s="934"/>
      <c r="MDW14" s="934"/>
      <c r="MDX14" s="934"/>
      <c r="MDY14" s="934"/>
      <c r="MDZ14" s="934"/>
      <c r="MEA14" s="934"/>
      <c r="MEB14" s="934"/>
      <c r="MEC14" s="934"/>
      <c r="MED14" s="934"/>
      <c r="MEE14" s="934"/>
      <c r="MEF14" s="934"/>
      <c r="MEG14" s="934"/>
      <c r="MEH14" s="934"/>
      <c r="MEI14" s="934"/>
      <c r="MEJ14" s="934"/>
      <c r="MEK14" s="934"/>
      <c r="MEL14" s="934"/>
      <c r="MEM14" s="934"/>
      <c r="MEN14" s="934"/>
      <c r="MEO14" s="934"/>
      <c r="MEP14" s="934"/>
      <c r="MEQ14" s="934"/>
      <c r="MER14" s="934"/>
      <c r="MES14" s="934"/>
      <c r="MET14" s="934"/>
      <c r="MEU14" s="934"/>
      <c r="MEV14" s="934"/>
      <c r="MEW14" s="934"/>
      <c r="MEX14" s="934"/>
      <c r="MEY14" s="934"/>
      <c r="MEZ14" s="934"/>
      <c r="MFA14" s="934"/>
      <c r="MFB14" s="934"/>
      <c r="MFC14" s="934"/>
      <c r="MFD14" s="934"/>
      <c r="MFE14" s="934"/>
      <c r="MFF14" s="934"/>
      <c r="MFG14" s="934"/>
      <c r="MFH14" s="934"/>
      <c r="MFI14" s="934"/>
      <c r="MFJ14" s="934"/>
      <c r="MFK14" s="934"/>
      <c r="MFL14" s="934"/>
      <c r="MFM14" s="934"/>
      <c r="MFN14" s="934"/>
      <c r="MFO14" s="934"/>
      <c r="MFP14" s="934"/>
      <c r="MFQ14" s="934"/>
      <c r="MFR14" s="934"/>
      <c r="MFS14" s="934"/>
      <c r="MFT14" s="934"/>
      <c r="MFU14" s="934"/>
      <c r="MFV14" s="934"/>
      <c r="MFW14" s="934"/>
      <c r="MFX14" s="934"/>
      <c r="MFY14" s="934"/>
      <c r="MFZ14" s="934"/>
      <c r="MGA14" s="934"/>
      <c r="MGB14" s="934"/>
      <c r="MGC14" s="934"/>
      <c r="MGD14" s="934"/>
      <c r="MGE14" s="934"/>
      <c r="MGF14" s="934"/>
      <c r="MGG14" s="934"/>
      <c r="MGH14" s="934"/>
      <c r="MGI14" s="934"/>
      <c r="MGJ14" s="934"/>
      <c r="MGK14" s="934"/>
      <c r="MGL14" s="934"/>
      <c r="MGM14" s="934"/>
      <c r="MGN14" s="934"/>
      <c r="MGO14" s="934"/>
      <c r="MGP14" s="934"/>
      <c r="MGQ14" s="934"/>
      <c r="MGR14" s="934"/>
      <c r="MGS14" s="934"/>
      <c r="MGT14" s="934"/>
      <c r="MGU14" s="934"/>
      <c r="MGV14" s="934"/>
      <c r="MGW14" s="934"/>
      <c r="MGX14" s="934"/>
      <c r="MGY14" s="934"/>
      <c r="MGZ14" s="934"/>
      <c r="MHA14" s="934"/>
      <c r="MHB14" s="934"/>
      <c r="MHC14" s="934"/>
      <c r="MHD14" s="934"/>
      <c r="MHE14" s="934"/>
      <c r="MHF14" s="934"/>
      <c r="MHG14" s="934"/>
      <c r="MHH14" s="934"/>
      <c r="MHI14" s="934"/>
      <c r="MHJ14" s="934"/>
      <c r="MHK14" s="934"/>
      <c r="MHL14" s="934"/>
      <c r="MHM14" s="934"/>
      <c r="MHN14" s="934"/>
      <c r="MHO14" s="934"/>
      <c r="MHP14" s="934"/>
      <c r="MHQ14" s="934"/>
      <c r="MHR14" s="934"/>
      <c r="MHS14" s="934"/>
      <c r="MHT14" s="934"/>
      <c r="MHU14" s="934"/>
      <c r="MHV14" s="934"/>
      <c r="MHW14" s="934"/>
      <c r="MHX14" s="934"/>
      <c r="MHY14" s="934"/>
      <c r="MHZ14" s="934"/>
      <c r="MIA14" s="934"/>
      <c r="MIB14" s="934"/>
      <c r="MIC14" s="934"/>
      <c r="MID14" s="934"/>
      <c r="MIE14" s="934"/>
      <c r="MIF14" s="934"/>
      <c r="MIG14" s="934"/>
      <c r="MIH14" s="934"/>
      <c r="MII14" s="934"/>
      <c r="MIJ14" s="934"/>
      <c r="MIK14" s="934"/>
      <c r="MIL14" s="934"/>
      <c r="MIM14" s="934"/>
      <c r="MIN14" s="934"/>
      <c r="MIO14" s="934"/>
      <c r="MIP14" s="934"/>
      <c r="MIQ14" s="934"/>
      <c r="MIR14" s="934"/>
      <c r="MIS14" s="934"/>
      <c r="MIT14" s="934"/>
      <c r="MIU14" s="934"/>
      <c r="MIV14" s="934"/>
      <c r="MIW14" s="934"/>
      <c r="MIX14" s="934"/>
      <c r="MIY14" s="934"/>
      <c r="MIZ14" s="934"/>
      <c r="MJA14" s="934"/>
      <c r="MJB14" s="934"/>
      <c r="MJC14" s="934"/>
      <c r="MJD14" s="934"/>
      <c r="MJE14" s="934"/>
      <c r="MJF14" s="934"/>
      <c r="MJG14" s="934"/>
      <c r="MJH14" s="934"/>
      <c r="MJI14" s="934"/>
      <c r="MJJ14" s="934"/>
      <c r="MJK14" s="934"/>
      <c r="MJL14" s="934"/>
      <c r="MJM14" s="934"/>
      <c r="MJN14" s="934"/>
      <c r="MJO14" s="934"/>
      <c r="MJP14" s="934"/>
      <c r="MJQ14" s="934"/>
      <c r="MJR14" s="934"/>
      <c r="MJS14" s="934"/>
      <c r="MJT14" s="934"/>
      <c r="MJU14" s="934"/>
      <c r="MJV14" s="934"/>
      <c r="MJW14" s="934"/>
      <c r="MJX14" s="934"/>
      <c r="MJY14" s="934"/>
      <c r="MJZ14" s="934"/>
      <c r="MKA14" s="934"/>
      <c r="MKB14" s="934"/>
      <c r="MKC14" s="934"/>
      <c r="MKD14" s="934"/>
      <c r="MKE14" s="934"/>
      <c r="MKF14" s="934"/>
      <c r="MKG14" s="934"/>
      <c r="MKH14" s="934"/>
      <c r="MKI14" s="934"/>
      <c r="MKJ14" s="934"/>
      <c r="MKK14" s="934"/>
      <c r="MKL14" s="934"/>
      <c r="MKM14" s="934"/>
      <c r="MKN14" s="934"/>
      <c r="MKO14" s="934"/>
      <c r="MKP14" s="934"/>
      <c r="MKQ14" s="934"/>
      <c r="MKR14" s="934"/>
      <c r="MKS14" s="934"/>
      <c r="MKT14" s="934"/>
      <c r="MKU14" s="934"/>
      <c r="MKV14" s="934"/>
      <c r="MKW14" s="934"/>
      <c r="MKX14" s="934"/>
      <c r="MKY14" s="934"/>
      <c r="MKZ14" s="934"/>
      <c r="MLA14" s="934"/>
      <c r="MLB14" s="934"/>
      <c r="MLC14" s="934"/>
      <c r="MLD14" s="934"/>
      <c r="MLE14" s="934"/>
      <c r="MLF14" s="934"/>
      <c r="MLG14" s="934"/>
      <c r="MLH14" s="934"/>
      <c r="MLI14" s="934"/>
      <c r="MLJ14" s="934"/>
      <c r="MLK14" s="934"/>
      <c r="MLL14" s="934"/>
      <c r="MLM14" s="934"/>
      <c r="MLN14" s="934"/>
      <c r="MLO14" s="934"/>
      <c r="MLP14" s="934"/>
      <c r="MLQ14" s="934"/>
      <c r="MLR14" s="934"/>
      <c r="MLS14" s="934"/>
      <c r="MLT14" s="934"/>
      <c r="MLU14" s="934"/>
      <c r="MLV14" s="934"/>
      <c r="MLW14" s="934"/>
      <c r="MLX14" s="934"/>
      <c r="MLY14" s="934"/>
      <c r="MLZ14" s="934"/>
      <c r="MMA14" s="934"/>
      <c r="MMB14" s="934"/>
      <c r="MMC14" s="934"/>
      <c r="MMD14" s="934"/>
      <c r="MME14" s="934"/>
      <c r="MMF14" s="934"/>
      <c r="MMG14" s="934"/>
      <c r="MMH14" s="934"/>
      <c r="MMI14" s="934"/>
      <c r="MMJ14" s="934"/>
      <c r="MMK14" s="934"/>
      <c r="MML14" s="934"/>
      <c r="MMM14" s="934"/>
      <c r="MMN14" s="934"/>
      <c r="MMO14" s="934"/>
      <c r="MMP14" s="934"/>
      <c r="MMQ14" s="934"/>
      <c r="MMR14" s="934"/>
      <c r="MMS14" s="934"/>
      <c r="MMT14" s="934"/>
      <c r="MMU14" s="934"/>
      <c r="MMV14" s="934"/>
      <c r="MMW14" s="934"/>
      <c r="MMX14" s="934"/>
      <c r="MMY14" s="934"/>
      <c r="MMZ14" s="934"/>
      <c r="MNA14" s="934"/>
      <c r="MNB14" s="934"/>
      <c r="MNC14" s="934"/>
      <c r="MND14" s="934"/>
      <c r="MNE14" s="934"/>
      <c r="MNF14" s="934"/>
      <c r="MNG14" s="934"/>
      <c r="MNH14" s="934"/>
      <c r="MNI14" s="934"/>
      <c r="MNJ14" s="934"/>
      <c r="MNK14" s="934"/>
      <c r="MNL14" s="934"/>
      <c r="MNM14" s="934"/>
      <c r="MNN14" s="934"/>
      <c r="MNO14" s="934"/>
      <c r="MNP14" s="934"/>
      <c r="MNQ14" s="934"/>
      <c r="MNR14" s="934"/>
      <c r="MNS14" s="934"/>
      <c r="MNT14" s="934"/>
      <c r="MNU14" s="934"/>
      <c r="MNV14" s="934"/>
      <c r="MNW14" s="934"/>
      <c r="MNX14" s="934"/>
      <c r="MNY14" s="934"/>
      <c r="MNZ14" s="934"/>
      <c r="MOA14" s="934"/>
      <c r="MOB14" s="934"/>
      <c r="MOC14" s="934"/>
      <c r="MOD14" s="934"/>
      <c r="MOE14" s="934"/>
      <c r="MOF14" s="934"/>
      <c r="MOG14" s="934"/>
      <c r="MOH14" s="934"/>
      <c r="MOI14" s="934"/>
      <c r="MOJ14" s="934"/>
      <c r="MOK14" s="934"/>
      <c r="MOL14" s="934"/>
      <c r="MOM14" s="934"/>
      <c r="MON14" s="934"/>
      <c r="MOO14" s="934"/>
      <c r="MOP14" s="934"/>
      <c r="MOQ14" s="934"/>
      <c r="MOR14" s="934"/>
      <c r="MOS14" s="934"/>
      <c r="MOT14" s="934"/>
      <c r="MOU14" s="934"/>
      <c r="MOV14" s="934"/>
      <c r="MOW14" s="934"/>
      <c r="MOX14" s="934"/>
      <c r="MOY14" s="934"/>
      <c r="MOZ14" s="934"/>
      <c r="MPA14" s="934"/>
      <c r="MPB14" s="934"/>
      <c r="MPC14" s="934"/>
      <c r="MPD14" s="934"/>
      <c r="MPE14" s="934"/>
      <c r="MPF14" s="934"/>
      <c r="MPG14" s="934"/>
      <c r="MPH14" s="934"/>
      <c r="MPI14" s="934"/>
      <c r="MPJ14" s="934"/>
      <c r="MPK14" s="934"/>
      <c r="MPL14" s="934"/>
      <c r="MPM14" s="934"/>
      <c r="MPN14" s="934"/>
      <c r="MPO14" s="934"/>
      <c r="MPP14" s="934"/>
      <c r="MPQ14" s="934"/>
      <c r="MPR14" s="934"/>
      <c r="MPS14" s="934"/>
      <c r="MPT14" s="934"/>
      <c r="MPU14" s="934"/>
      <c r="MPV14" s="934"/>
      <c r="MPW14" s="934"/>
      <c r="MPX14" s="934"/>
      <c r="MPY14" s="934"/>
      <c r="MPZ14" s="934"/>
      <c r="MQA14" s="934"/>
      <c r="MQB14" s="934"/>
      <c r="MQC14" s="934"/>
      <c r="MQD14" s="934"/>
      <c r="MQE14" s="934"/>
      <c r="MQF14" s="934"/>
      <c r="MQG14" s="934"/>
      <c r="MQH14" s="934"/>
      <c r="MQI14" s="934"/>
      <c r="MQJ14" s="934"/>
      <c r="MQK14" s="934"/>
      <c r="MQL14" s="934"/>
      <c r="MQM14" s="934"/>
      <c r="MQN14" s="934"/>
      <c r="MQO14" s="934"/>
      <c r="MQP14" s="934"/>
      <c r="MQQ14" s="934"/>
      <c r="MQR14" s="934"/>
      <c r="MQS14" s="934"/>
      <c r="MQT14" s="934"/>
      <c r="MQU14" s="934"/>
      <c r="MQV14" s="934"/>
      <c r="MQW14" s="934"/>
      <c r="MQX14" s="934"/>
      <c r="MQY14" s="934"/>
      <c r="MQZ14" s="934"/>
      <c r="MRA14" s="934"/>
      <c r="MRB14" s="934"/>
      <c r="MRC14" s="934"/>
      <c r="MRD14" s="934"/>
      <c r="MRE14" s="934"/>
      <c r="MRF14" s="934"/>
      <c r="MRG14" s="934"/>
      <c r="MRH14" s="934"/>
      <c r="MRI14" s="934"/>
      <c r="MRJ14" s="934"/>
      <c r="MRK14" s="934"/>
      <c r="MRL14" s="934"/>
      <c r="MRM14" s="934"/>
      <c r="MRN14" s="934"/>
      <c r="MRO14" s="934"/>
      <c r="MRP14" s="934"/>
      <c r="MRQ14" s="934"/>
      <c r="MRR14" s="934"/>
      <c r="MRS14" s="934"/>
      <c r="MRT14" s="934"/>
      <c r="MRU14" s="934"/>
      <c r="MRV14" s="934"/>
      <c r="MRW14" s="934"/>
      <c r="MRX14" s="934"/>
      <c r="MRY14" s="934"/>
      <c r="MRZ14" s="934"/>
      <c r="MSA14" s="934"/>
      <c r="MSB14" s="934"/>
      <c r="MSC14" s="934"/>
      <c r="MSD14" s="934"/>
      <c r="MSE14" s="934"/>
      <c r="MSF14" s="934"/>
      <c r="MSG14" s="934"/>
      <c r="MSH14" s="934"/>
      <c r="MSI14" s="934"/>
      <c r="MSJ14" s="934"/>
      <c r="MSK14" s="934"/>
      <c r="MSL14" s="934"/>
      <c r="MSM14" s="934"/>
      <c r="MSN14" s="934"/>
      <c r="MSO14" s="934"/>
      <c r="MSP14" s="934"/>
      <c r="MSQ14" s="934"/>
      <c r="MSR14" s="934"/>
      <c r="MSS14" s="934"/>
      <c r="MST14" s="934"/>
      <c r="MSU14" s="934"/>
      <c r="MSV14" s="934"/>
      <c r="MSW14" s="934"/>
      <c r="MSX14" s="934"/>
      <c r="MSY14" s="934"/>
      <c r="MSZ14" s="934"/>
      <c r="MTA14" s="934"/>
      <c r="MTB14" s="934"/>
      <c r="MTC14" s="934"/>
      <c r="MTD14" s="934"/>
      <c r="MTE14" s="934"/>
      <c r="MTF14" s="934"/>
      <c r="MTG14" s="934"/>
      <c r="MTH14" s="934"/>
      <c r="MTI14" s="934"/>
      <c r="MTJ14" s="934"/>
      <c r="MTK14" s="934"/>
      <c r="MTL14" s="934"/>
      <c r="MTM14" s="934"/>
      <c r="MTN14" s="934"/>
      <c r="MTO14" s="934"/>
      <c r="MTP14" s="934"/>
      <c r="MTQ14" s="934"/>
      <c r="MTR14" s="934"/>
      <c r="MTS14" s="934"/>
      <c r="MTT14" s="934"/>
      <c r="MTU14" s="934"/>
      <c r="MTV14" s="934"/>
      <c r="MTW14" s="934"/>
      <c r="MTX14" s="934"/>
      <c r="MTY14" s="934"/>
      <c r="MTZ14" s="934"/>
      <c r="MUA14" s="934"/>
      <c r="MUB14" s="934"/>
      <c r="MUC14" s="934"/>
      <c r="MUD14" s="934"/>
      <c r="MUE14" s="934"/>
      <c r="MUF14" s="934"/>
      <c r="MUG14" s="934"/>
      <c r="MUH14" s="934"/>
      <c r="MUI14" s="934"/>
      <c r="MUJ14" s="934"/>
      <c r="MUK14" s="934"/>
      <c r="MUL14" s="934"/>
      <c r="MUM14" s="934"/>
      <c r="MUN14" s="934"/>
      <c r="MUO14" s="934"/>
      <c r="MUP14" s="934"/>
      <c r="MUQ14" s="934"/>
      <c r="MUR14" s="934"/>
      <c r="MUS14" s="934"/>
      <c r="MUT14" s="934"/>
      <c r="MUU14" s="934"/>
      <c r="MUV14" s="934"/>
      <c r="MUW14" s="934"/>
      <c r="MUX14" s="934"/>
      <c r="MUY14" s="934"/>
      <c r="MUZ14" s="934"/>
      <c r="MVA14" s="934"/>
      <c r="MVB14" s="934"/>
      <c r="MVC14" s="934"/>
      <c r="MVD14" s="934"/>
      <c r="MVE14" s="934"/>
      <c r="MVF14" s="934"/>
      <c r="MVG14" s="934"/>
      <c r="MVH14" s="934"/>
      <c r="MVI14" s="934"/>
      <c r="MVJ14" s="934"/>
      <c r="MVK14" s="934"/>
      <c r="MVL14" s="934"/>
      <c r="MVM14" s="934"/>
      <c r="MVN14" s="934"/>
      <c r="MVO14" s="934"/>
      <c r="MVP14" s="934"/>
      <c r="MVQ14" s="934"/>
      <c r="MVR14" s="934"/>
      <c r="MVS14" s="934"/>
      <c r="MVT14" s="934"/>
      <c r="MVU14" s="934"/>
      <c r="MVV14" s="934"/>
      <c r="MVW14" s="934"/>
      <c r="MVX14" s="934"/>
      <c r="MVY14" s="934"/>
      <c r="MVZ14" s="934"/>
      <c r="MWA14" s="934"/>
      <c r="MWB14" s="934"/>
      <c r="MWC14" s="934"/>
      <c r="MWD14" s="934"/>
      <c r="MWE14" s="934"/>
      <c r="MWF14" s="934"/>
      <c r="MWG14" s="934"/>
      <c r="MWH14" s="934"/>
      <c r="MWI14" s="934"/>
      <c r="MWJ14" s="934"/>
      <c r="MWK14" s="934"/>
      <c r="MWL14" s="934"/>
      <c r="MWM14" s="934"/>
      <c r="MWN14" s="934"/>
      <c r="MWO14" s="934"/>
      <c r="MWP14" s="934"/>
      <c r="MWQ14" s="934"/>
      <c r="MWR14" s="934"/>
      <c r="MWS14" s="934"/>
      <c r="MWT14" s="934"/>
      <c r="MWU14" s="934"/>
      <c r="MWV14" s="934"/>
      <c r="MWW14" s="934"/>
      <c r="MWX14" s="934"/>
      <c r="MWY14" s="934"/>
      <c r="MWZ14" s="934"/>
      <c r="MXA14" s="934"/>
      <c r="MXB14" s="934"/>
      <c r="MXC14" s="934"/>
      <c r="MXD14" s="934"/>
      <c r="MXE14" s="934"/>
      <c r="MXF14" s="934"/>
      <c r="MXG14" s="934"/>
      <c r="MXH14" s="934"/>
      <c r="MXI14" s="934"/>
      <c r="MXJ14" s="934"/>
      <c r="MXK14" s="934"/>
      <c r="MXL14" s="934"/>
      <c r="MXM14" s="934"/>
      <c r="MXN14" s="934"/>
      <c r="MXO14" s="934"/>
      <c r="MXP14" s="934"/>
      <c r="MXQ14" s="934"/>
      <c r="MXR14" s="934"/>
      <c r="MXS14" s="934"/>
      <c r="MXT14" s="934"/>
      <c r="MXU14" s="934"/>
      <c r="MXV14" s="934"/>
      <c r="MXW14" s="934"/>
      <c r="MXX14" s="934"/>
      <c r="MXY14" s="934"/>
      <c r="MXZ14" s="934"/>
      <c r="MYA14" s="934"/>
      <c r="MYB14" s="934"/>
      <c r="MYC14" s="934"/>
      <c r="MYD14" s="934"/>
      <c r="MYE14" s="934"/>
      <c r="MYF14" s="934"/>
      <c r="MYG14" s="934"/>
      <c r="MYH14" s="934"/>
      <c r="MYI14" s="934"/>
      <c r="MYJ14" s="934"/>
      <c r="MYK14" s="934"/>
      <c r="MYL14" s="934"/>
      <c r="MYM14" s="934"/>
      <c r="MYN14" s="934"/>
      <c r="MYO14" s="934"/>
      <c r="MYP14" s="934"/>
      <c r="MYQ14" s="934"/>
      <c r="MYR14" s="934"/>
      <c r="MYS14" s="934"/>
      <c r="MYT14" s="934"/>
      <c r="MYU14" s="934"/>
      <c r="MYV14" s="934"/>
      <c r="MYW14" s="934"/>
      <c r="MYX14" s="934"/>
      <c r="MYY14" s="934"/>
      <c r="MYZ14" s="934"/>
      <c r="MZA14" s="934"/>
      <c r="MZB14" s="934"/>
      <c r="MZC14" s="934"/>
      <c r="MZD14" s="934"/>
      <c r="MZE14" s="934"/>
      <c r="MZF14" s="934"/>
      <c r="MZG14" s="934"/>
      <c r="MZH14" s="934"/>
      <c r="MZI14" s="934"/>
      <c r="MZJ14" s="934"/>
      <c r="MZK14" s="934"/>
      <c r="MZL14" s="934"/>
      <c r="MZM14" s="934"/>
      <c r="MZN14" s="934"/>
      <c r="MZO14" s="934"/>
      <c r="MZP14" s="934"/>
      <c r="MZQ14" s="934"/>
      <c r="MZR14" s="934"/>
      <c r="MZS14" s="934"/>
      <c r="MZT14" s="934"/>
      <c r="MZU14" s="934"/>
      <c r="MZV14" s="934"/>
      <c r="MZW14" s="934"/>
      <c r="MZX14" s="934"/>
      <c r="MZY14" s="934"/>
      <c r="MZZ14" s="934"/>
      <c r="NAA14" s="934"/>
      <c r="NAB14" s="934"/>
      <c r="NAC14" s="934"/>
      <c r="NAD14" s="934"/>
      <c r="NAE14" s="934"/>
      <c r="NAF14" s="934"/>
      <c r="NAG14" s="934"/>
      <c r="NAH14" s="934"/>
      <c r="NAI14" s="934"/>
      <c r="NAJ14" s="934"/>
      <c r="NAK14" s="934"/>
      <c r="NAL14" s="934"/>
      <c r="NAM14" s="934"/>
      <c r="NAN14" s="934"/>
      <c r="NAO14" s="934"/>
      <c r="NAP14" s="934"/>
      <c r="NAQ14" s="934"/>
      <c r="NAR14" s="934"/>
      <c r="NAS14" s="934"/>
      <c r="NAT14" s="934"/>
      <c r="NAU14" s="934"/>
      <c r="NAV14" s="934"/>
      <c r="NAW14" s="934"/>
      <c r="NAX14" s="934"/>
      <c r="NAY14" s="934"/>
      <c r="NAZ14" s="934"/>
      <c r="NBA14" s="934"/>
      <c r="NBB14" s="934"/>
      <c r="NBC14" s="934"/>
      <c r="NBD14" s="934"/>
      <c r="NBE14" s="934"/>
      <c r="NBF14" s="934"/>
      <c r="NBG14" s="934"/>
      <c r="NBH14" s="934"/>
      <c r="NBI14" s="934"/>
      <c r="NBJ14" s="934"/>
      <c r="NBK14" s="934"/>
      <c r="NBL14" s="934"/>
      <c r="NBM14" s="934"/>
      <c r="NBN14" s="934"/>
      <c r="NBO14" s="934"/>
      <c r="NBP14" s="934"/>
      <c r="NBQ14" s="934"/>
      <c r="NBR14" s="934"/>
      <c r="NBS14" s="934"/>
      <c r="NBT14" s="934"/>
      <c r="NBU14" s="934"/>
      <c r="NBV14" s="934"/>
      <c r="NBW14" s="934"/>
      <c r="NBX14" s="934"/>
      <c r="NBY14" s="934"/>
      <c r="NBZ14" s="934"/>
      <c r="NCA14" s="934"/>
      <c r="NCB14" s="934"/>
      <c r="NCC14" s="934"/>
      <c r="NCD14" s="934"/>
      <c r="NCE14" s="934"/>
      <c r="NCF14" s="934"/>
      <c r="NCG14" s="934"/>
      <c r="NCH14" s="934"/>
      <c r="NCI14" s="934"/>
      <c r="NCJ14" s="934"/>
      <c r="NCK14" s="934"/>
      <c r="NCL14" s="934"/>
      <c r="NCM14" s="934"/>
      <c r="NCN14" s="934"/>
      <c r="NCO14" s="934"/>
      <c r="NCP14" s="934"/>
      <c r="NCQ14" s="934"/>
      <c r="NCR14" s="934"/>
      <c r="NCS14" s="934"/>
      <c r="NCT14" s="934"/>
      <c r="NCU14" s="934"/>
      <c r="NCV14" s="934"/>
      <c r="NCW14" s="934"/>
      <c r="NCX14" s="934"/>
      <c r="NCY14" s="934"/>
      <c r="NCZ14" s="934"/>
      <c r="NDA14" s="934"/>
      <c r="NDB14" s="934"/>
      <c r="NDC14" s="934"/>
      <c r="NDD14" s="934"/>
      <c r="NDE14" s="934"/>
      <c r="NDF14" s="934"/>
      <c r="NDG14" s="934"/>
      <c r="NDH14" s="934"/>
      <c r="NDI14" s="934"/>
      <c r="NDJ14" s="934"/>
      <c r="NDK14" s="934"/>
      <c r="NDL14" s="934"/>
      <c r="NDM14" s="934"/>
      <c r="NDN14" s="934"/>
      <c r="NDO14" s="934"/>
      <c r="NDP14" s="934"/>
      <c r="NDQ14" s="934"/>
      <c r="NDR14" s="934"/>
      <c r="NDS14" s="934"/>
      <c r="NDT14" s="934"/>
      <c r="NDU14" s="934"/>
      <c r="NDV14" s="934"/>
      <c r="NDW14" s="934"/>
      <c r="NDX14" s="934"/>
      <c r="NDY14" s="934"/>
      <c r="NDZ14" s="934"/>
      <c r="NEA14" s="934"/>
      <c r="NEB14" s="934"/>
      <c r="NEC14" s="934"/>
      <c r="NED14" s="934"/>
      <c r="NEE14" s="934"/>
      <c r="NEF14" s="934"/>
      <c r="NEG14" s="934"/>
      <c r="NEH14" s="934"/>
      <c r="NEI14" s="934"/>
      <c r="NEJ14" s="934"/>
      <c r="NEK14" s="934"/>
      <c r="NEL14" s="934"/>
      <c r="NEM14" s="934"/>
      <c r="NEN14" s="934"/>
      <c r="NEO14" s="934"/>
      <c r="NEP14" s="934"/>
      <c r="NEQ14" s="934"/>
      <c r="NER14" s="934"/>
      <c r="NES14" s="934"/>
      <c r="NET14" s="934"/>
      <c r="NEU14" s="934"/>
      <c r="NEV14" s="934"/>
      <c r="NEW14" s="934"/>
      <c r="NEX14" s="934"/>
      <c r="NEY14" s="934"/>
      <c r="NEZ14" s="934"/>
      <c r="NFA14" s="934"/>
      <c r="NFB14" s="934"/>
      <c r="NFC14" s="934"/>
      <c r="NFD14" s="934"/>
      <c r="NFE14" s="934"/>
      <c r="NFF14" s="934"/>
      <c r="NFG14" s="934"/>
      <c r="NFH14" s="934"/>
      <c r="NFI14" s="934"/>
      <c r="NFJ14" s="934"/>
      <c r="NFK14" s="934"/>
      <c r="NFL14" s="934"/>
      <c r="NFM14" s="934"/>
      <c r="NFN14" s="934"/>
      <c r="NFO14" s="934"/>
      <c r="NFP14" s="934"/>
      <c r="NFQ14" s="934"/>
      <c r="NFR14" s="934"/>
      <c r="NFS14" s="934"/>
      <c r="NFT14" s="934"/>
      <c r="NFU14" s="934"/>
      <c r="NFV14" s="934"/>
      <c r="NFW14" s="934"/>
      <c r="NFX14" s="934"/>
      <c r="NFY14" s="934"/>
      <c r="NFZ14" s="934"/>
      <c r="NGA14" s="934"/>
      <c r="NGB14" s="934"/>
      <c r="NGC14" s="934"/>
      <c r="NGD14" s="934"/>
      <c r="NGE14" s="934"/>
      <c r="NGF14" s="934"/>
      <c r="NGG14" s="934"/>
      <c r="NGH14" s="934"/>
      <c r="NGI14" s="934"/>
      <c r="NGJ14" s="934"/>
      <c r="NGK14" s="934"/>
      <c r="NGL14" s="934"/>
      <c r="NGM14" s="934"/>
      <c r="NGN14" s="934"/>
      <c r="NGO14" s="934"/>
      <c r="NGP14" s="934"/>
      <c r="NGQ14" s="934"/>
      <c r="NGR14" s="934"/>
      <c r="NGS14" s="934"/>
      <c r="NGT14" s="934"/>
      <c r="NGU14" s="934"/>
      <c r="NGV14" s="934"/>
      <c r="NGW14" s="934"/>
      <c r="NGX14" s="934"/>
      <c r="NGY14" s="934"/>
      <c r="NGZ14" s="934"/>
      <c r="NHA14" s="934"/>
      <c r="NHB14" s="934"/>
      <c r="NHC14" s="934"/>
      <c r="NHD14" s="934"/>
      <c r="NHE14" s="934"/>
      <c r="NHF14" s="934"/>
      <c r="NHG14" s="934"/>
      <c r="NHH14" s="934"/>
      <c r="NHI14" s="934"/>
      <c r="NHJ14" s="934"/>
      <c r="NHK14" s="934"/>
      <c r="NHL14" s="934"/>
      <c r="NHM14" s="934"/>
      <c r="NHN14" s="934"/>
      <c r="NHO14" s="934"/>
      <c r="NHP14" s="934"/>
      <c r="NHQ14" s="934"/>
      <c r="NHR14" s="934"/>
      <c r="NHS14" s="934"/>
      <c r="NHT14" s="934"/>
      <c r="NHU14" s="934"/>
      <c r="NHV14" s="934"/>
      <c r="NHW14" s="934"/>
      <c r="NHX14" s="934"/>
      <c r="NHY14" s="934"/>
      <c r="NHZ14" s="934"/>
      <c r="NIA14" s="934"/>
      <c r="NIB14" s="934"/>
      <c r="NIC14" s="934"/>
      <c r="NID14" s="934"/>
      <c r="NIE14" s="934"/>
      <c r="NIF14" s="934"/>
      <c r="NIG14" s="934"/>
      <c r="NIH14" s="934"/>
      <c r="NII14" s="934"/>
      <c r="NIJ14" s="934"/>
      <c r="NIK14" s="934"/>
      <c r="NIL14" s="934"/>
      <c r="NIM14" s="934"/>
      <c r="NIN14" s="934"/>
      <c r="NIO14" s="934"/>
      <c r="NIP14" s="934"/>
      <c r="NIQ14" s="934"/>
      <c r="NIR14" s="934"/>
      <c r="NIS14" s="934"/>
      <c r="NIT14" s="934"/>
      <c r="NIU14" s="934"/>
      <c r="NIV14" s="934"/>
      <c r="NIW14" s="934"/>
      <c r="NIX14" s="934"/>
      <c r="NIY14" s="934"/>
      <c r="NIZ14" s="934"/>
      <c r="NJA14" s="934"/>
      <c r="NJB14" s="934"/>
      <c r="NJC14" s="934"/>
      <c r="NJD14" s="934"/>
      <c r="NJE14" s="934"/>
      <c r="NJF14" s="934"/>
      <c r="NJG14" s="934"/>
      <c r="NJH14" s="934"/>
      <c r="NJI14" s="934"/>
      <c r="NJJ14" s="934"/>
      <c r="NJK14" s="934"/>
      <c r="NJL14" s="934"/>
      <c r="NJM14" s="934"/>
      <c r="NJN14" s="934"/>
      <c r="NJO14" s="934"/>
      <c r="NJP14" s="934"/>
      <c r="NJQ14" s="934"/>
      <c r="NJR14" s="934"/>
      <c r="NJS14" s="934"/>
      <c r="NJT14" s="934"/>
      <c r="NJU14" s="934"/>
      <c r="NJV14" s="934"/>
      <c r="NJW14" s="934"/>
      <c r="NJX14" s="934"/>
      <c r="NJY14" s="934"/>
      <c r="NJZ14" s="934"/>
      <c r="NKA14" s="934"/>
      <c r="NKB14" s="934"/>
      <c r="NKC14" s="934"/>
      <c r="NKD14" s="934"/>
      <c r="NKE14" s="934"/>
      <c r="NKF14" s="934"/>
      <c r="NKG14" s="934"/>
      <c r="NKH14" s="934"/>
      <c r="NKI14" s="934"/>
      <c r="NKJ14" s="934"/>
      <c r="NKK14" s="934"/>
      <c r="NKL14" s="934"/>
      <c r="NKM14" s="934"/>
      <c r="NKN14" s="934"/>
      <c r="NKO14" s="934"/>
      <c r="NKP14" s="934"/>
      <c r="NKQ14" s="934"/>
      <c r="NKR14" s="934"/>
      <c r="NKS14" s="934"/>
      <c r="NKT14" s="934"/>
      <c r="NKU14" s="934"/>
      <c r="NKV14" s="934"/>
      <c r="NKW14" s="934"/>
      <c r="NKX14" s="934"/>
      <c r="NKY14" s="934"/>
      <c r="NKZ14" s="934"/>
      <c r="NLA14" s="934"/>
      <c r="NLB14" s="934"/>
      <c r="NLC14" s="934"/>
      <c r="NLD14" s="934"/>
      <c r="NLE14" s="934"/>
      <c r="NLF14" s="934"/>
      <c r="NLG14" s="934"/>
      <c r="NLH14" s="934"/>
      <c r="NLI14" s="934"/>
      <c r="NLJ14" s="934"/>
      <c r="NLK14" s="934"/>
      <c r="NLL14" s="934"/>
      <c r="NLM14" s="934"/>
      <c r="NLN14" s="934"/>
      <c r="NLO14" s="934"/>
      <c r="NLP14" s="934"/>
      <c r="NLQ14" s="934"/>
      <c r="NLR14" s="934"/>
      <c r="NLS14" s="934"/>
      <c r="NLT14" s="934"/>
      <c r="NLU14" s="934"/>
      <c r="NLV14" s="934"/>
      <c r="NLW14" s="934"/>
      <c r="NLX14" s="934"/>
      <c r="NLY14" s="934"/>
      <c r="NLZ14" s="934"/>
      <c r="NMA14" s="934"/>
      <c r="NMB14" s="934"/>
      <c r="NMC14" s="934"/>
      <c r="NMD14" s="934"/>
      <c r="NME14" s="934"/>
      <c r="NMF14" s="934"/>
      <c r="NMG14" s="934"/>
      <c r="NMH14" s="934"/>
      <c r="NMI14" s="934"/>
      <c r="NMJ14" s="934"/>
      <c r="NMK14" s="934"/>
      <c r="NML14" s="934"/>
      <c r="NMM14" s="934"/>
      <c r="NMN14" s="934"/>
      <c r="NMO14" s="934"/>
      <c r="NMP14" s="934"/>
      <c r="NMQ14" s="934"/>
      <c r="NMR14" s="934"/>
      <c r="NMS14" s="934"/>
      <c r="NMT14" s="934"/>
      <c r="NMU14" s="934"/>
      <c r="NMV14" s="934"/>
      <c r="NMW14" s="934"/>
      <c r="NMX14" s="934"/>
      <c r="NMY14" s="934"/>
      <c r="NMZ14" s="934"/>
      <c r="NNA14" s="934"/>
      <c r="NNB14" s="934"/>
      <c r="NNC14" s="934"/>
      <c r="NND14" s="934"/>
      <c r="NNE14" s="934"/>
      <c r="NNF14" s="934"/>
      <c r="NNG14" s="934"/>
      <c r="NNH14" s="934"/>
      <c r="NNI14" s="934"/>
      <c r="NNJ14" s="934"/>
      <c r="NNK14" s="934"/>
      <c r="NNL14" s="934"/>
      <c r="NNM14" s="934"/>
      <c r="NNN14" s="934"/>
      <c r="NNO14" s="934"/>
      <c r="NNP14" s="934"/>
      <c r="NNQ14" s="934"/>
      <c r="NNR14" s="934"/>
      <c r="NNS14" s="934"/>
      <c r="NNT14" s="934"/>
      <c r="NNU14" s="934"/>
      <c r="NNV14" s="934"/>
      <c r="NNW14" s="934"/>
      <c r="NNX14" s="934"/>
      <c r="NNY14" s="934"/>
      <c r="NNZ14" s="934"/>
      <c r="NOA14" s="934"/>
      <c r="NOB14" s="934"/>
      <c r="NOC14" s="934"/>
      <c r="NOD14" s="934"/>
      <c r="NOE14" s="934"/>
      <c r="NOF14" s="934"/>
      <c r="NOG14" s="934"/>
      <c r="NOH14" s="934"/>
      <c r="NOI14" s="934"/>
      <c r="NOJ14" s="934"/>
      <c r="NOK14" s="934"/>
      <c r="NOL14" s="934"/>
      <c r="NOM14" s="934"/>
      <c r="NON14" s="934"/>
      <c r="NOO14" s="934"/>
      <c r="NOP14" s="934"/>
      <c r="NOQ14" s="934"/>
      <c r="NOR14" s="934"/>
      <c r="NOS14" s="934"/>
      <c r="NOT14" s="934"/>
      <c r="NOU14" s="934"/>
      <c r="NOV14" s="934"/>
      <c r="NOW14" s="934"/>
      <c r="NOX14" s="934"/>
      <c r="NOY14" s="934"/>
      <c r="NOZ14" s="934"/>
      <c r="NPA14" s="934"/>
      <c r="NPB14" s="934"/>
      <c r="NPC14" s="934"/>
      <c r="NPD14" s="934"/>
      <c r="NPE14" s="934"/>
      <c r="NPF14" s="934"/>
      <c r="NPG14" s="934"/>
      <c r="NPH14" s="934"/>
      <c r="NPI14" s="934"/>
      <c r="NPJ14" s="934"/>
      <c r="NPK14" s="934"/>
      <c r="NPL14" s="934"/>
      <c r="NPM14" s="934"/>
      <c r="NPN14" s="934"/>
      <c r="NPO14" s="934"/>
      <c r="NPP14" s="934"/>
      <c r="NPQ14" s="934"/>
      <c r="NPR14" s="934"/>
      <c r="NPS14" s="934"/>
      <c r="NPT14" s="934"/>
      <c r="NPU14" s="934"/>
      <c r="NPV14" s="934"/>
      <c r="NPW14" s="934"/>
      <c r="NPX14" s="934"/>
      <c r="NPY14" s="934"/>
      <c r="NPZ14" s="934"/>
      <c r="NQA14" s="934"/>
      <c r="NQB14" s="934"/>
      <c r="NQC14" s="934"/>
      <c r="NQD14" s="934"/>
      <c r="NQE14" s="934"/>
      <c r="NQF14" s="934"/>
      <c r="NQG14" s="934"/>
      <c r="NQH14" s="934"/>
      <c r="NQI14" s="934"/>
      <c r="NQJ14" s="934"/>
      <c r="NQK14" s="934"/>
      <c r="NQL14" s="934"/>
      <c r="NQM14" s="934"/>
      <c r="NQN14" s="934"/>
      <c r="NQO14" s="934"/>
      <c r="NQP14" s="934"/>
      <c r="NQQ14" s="934"/>
      <c r="NQR14" s="934"/>
      <c r="NQS14" s="934"/>
      <c r="NQT14" s="934"/>
      <c r="NQU14" s="934"/>
      <c r="NQV14" s="934"/>
      <c r="NQW14" s="934"/>
      <c r="NQX14" s="934"/>
      <c r="NQY14" s="934"/>
      <c r="NQZ14" s="934"/>
      <c r="NRA14" s="934"/>
      <c r="NRB14" s="934"/>
      <c r="NRC14" s="934"/>
      <c r="NRD14" s="934"/>
      <c r="NRE14" s="934"/>
      <c r="NRF14" s="934"/>
      <c r="NRG14" s="934"/>
      <c r="NRH14" s="934"/>
      <c r="NRI14" s="934"/>
      <c r="NRJ14" s="934"/>
      <c r="NRK14" s="934"/>
      <c r="NRL14" s="934"/>
      <c r="NRM14" s="934"/>
      <c r="NRN14" s="934"/>
      <c r="NRO14" s="934"/>
      <c r="NRP14" s="934"/>
      <c r="NRQ14" s="934"/>
      <c r="NRR14" s="934"/>
      <c r="NRS14" s="934"/>
      <c r="NRT14" s="934"/>
      <c r="NRU14" s="934"/>
      <c r="NRV14" s="934"/>
      <c r="NRW14" s="934"/>
      <c r="NRX14" s="934"/>
      <c r="NRY14" s="934"/>
      <c r="NRZ14" s="934"/>
      <c r="NSA14" s="934"/>
      <c r="NSB14" s="934"/>
      <c r="NSC14" s="934"/>
      <c r="NSD14" s="934"/>
      <c r="NSE14" s="934"/>
      <c r="NSF14" s="934"/>
      <c r="NSG14" s="934"/>
      <c r="NSH14" s="934"/>
      <c r="NSI14" s="934"/>
      <c r="NSJ14" s="934"/>
      <c r="NSK14" s="934"/>
      <c r="NSL14" s="934"/>
      <c r="NSM14" s="934"/>
      <c r="NSN14" s="934"/>
      <c r="NSO14" s="934"/>
      <c r="NSP14" s="934"/>
      <c r="NSQ14" s="934"/>
      <c r="NSR14" s="934"/>
      <c r="NSS14" s="934"/>
      <c r="NST14" s="934"/>
      <c r="NSU14" s="934"/>
      <c r="NSV14" s="934"/>
      <c r="NSW14" s="934"/>
      <c r="NSX14" s="934"/>
      <c r="NSY14" s="934"/>
      <c r="NSZ14" s="934"/>
      <c r="NTA14" s="934"/>
      <c r="NTB14" s="934"/>
      <c r="NTC14" s="934"/>
      <c r="NTD14" s="934"/>
      <c r="NTE14" s="934"/>
      <c r="NTF14" s="934"/>
      <c r="NTG14" s="934"/>
      <c r="NTH14" s="934"/>
      <c r="NTI14" s="934"/>
      <c r="NTJ14" s="934"/>
      <c r="NTK14" s="934"/>
      <c r="NTL14" s="934"/>
      <c r="NTM14" s="934"/>
      <c r="NTN14" s="934"/>
      <c r="NTO14" s="934"/>
      <c r="NTP14" s="934"/>
      <c r="NTQ14" s="934"/>
      <c r="NTR14" s="934"/>
      <c r="NTS14" s="934"/>
      <c r="NTT14" s="934"/>
      <c r="NTU14" s="934"/>
      <c r="NTV14" s="934"/>
      <c r="NTW14" s="934"/>
      <c r="NTX14" s="934"/>
      <c r="NTY14" s="934"/>
      <c r="NTZ14" s="934"/>
      <c r="NUA14" s="934"/>
      <c r="NUB14" s="934"/>
      <c r="NUC14" s="934"/>
      <c r="NUD14" s="934"/>
      <c r="NUE14" s="934"/>
      <c r="NUF14" s="934"/>
      <c r="NUG14" s="934"/>
      <c r="NUH14" s="934"/>
      <c r="NUI14" s="934"/>
      <c r="NUJ14" s="934"/>
      <c r="NUK14" s="934"/>
      <c r="NUL14" s="934"/>
      <c r="NUM14" s="934"/>
      <c r="NUN14" s="934"/>
      <c r="NUO14" s="934"/>
      <c r="NUP14" s="934"/>
      <c r="NUQ14" s="934"/>
      <c r="NUR14" s="934"/>
      <c r="NUS14" s="934"/>
      <c r="NUT14" s="934"/>
      <c r="NUU14" s="934"/>
      <c r="NUV14" s="934"/>
      <c r="NUW14" s="934"/>
      <c r="NUX14" s="934"/>
      <c r="NUY14" s="934"/>
      <c r="NUZ14" s="934"/>
      <c r="NVA14" s="934"/>
      <c r="NVB14" s="934"/>
      <c r="NVC14" s="934"/>
      <c r="NVD14" s="934"/>
      <c r="NVE14" s="934"/>
      <c r="NVF14" s="934"/>
      <c r="NVG14" s="934"/>
      <c r="NVH14" s="934"/>
      <c r="NVI14" s="934"/>
      <c r="NVJ14" s="934"/>
      <c r="NVK14" s="934"/>
      <c r="NVL14" s="934"/>
      <c r="NVM14" s="934"/>
      <c r="NVN14" s="934"/>
      <c r="NVO14" s="934"/>
      <c r="NVP14" s="934"/>
      <c r="NVQ14" s="934"/>
      <c r="NVR14" s="934"/>
      <c r="NVS14" s="934"/>
      <c r="NVT14" s="934"/>
      <c r="NVU14" s="934"/>
      <c r="NVV14" s="934"/>
      <c r="NVW14" s="934"/>
      <c r="NVX14" s="934"/>
      <c r="NVY14" s="934"/>
      <c r="NVZ14" s="934"/>
      <c r="NWA14" s="934"/>
      <c r="NWB14" s="934"/>
      <c r="NWC14" s="934"/>
      <c r="NWD14" s="934"/>
      <c r="NWE14" s="934"/>
      <c r="NWF14" s="934"/>
      <c r="NWG14" s="934"/>
      <c r="NWH14" s="934"/>
      <c r="NWI14" s="934"/>
      <c r="NWJ14" s="934"/>
      <c r="NWK14" s="934"/>
      <c r="NWL14" s="934"/>
      <c r="NWM14" s="934"/>
      <c r="NWN14" s="934"/>
      <c r="NWO14" s="934"/>
      <c r="NWP14" s="934"/>
      <c r="NWQ14" s="934"/>
      <c r="NWR14" s="934"/>
      <c r="NWS14" s="934"/>
      <c r="NWT14" s="934"/>
      <c r="NWU14" s="934"/>
      <c r="NWV14" s="934"/>
      <c r="NWW14" s="934"/>
      <c r="NWX14" s="934"/>
      <c r="NWY14" s="934"/>
      <c r="NWZ14" s="934"/>
      <c r="NXA14" s="934"/>
      <c r="NXB14" s="934"/>
      <c r="NXC14" s="934"/>
      <c r="NXD14" s="934"/>
      <c r="NXE14" s="934"/>
      <c r="NXF14" s="934"/>
      <c r="NXG14" s="934"/>
      <c r="NXH14" s="934"/>
      <c r="NXI14" s="934"/>
      <c r="NXJ14" s="934"/>
      <c r="NXK14" s="934"/>
      <c r="NXL14" s="934"/>
      <c r="NXM14" s="934"/>
      <c r="NXN14" s="934"/>
      <c r="NXO14" s="934"/>
      <c r="NXP14" s="934"/>
      <c r="NXQ14" s="934"/>
      <c r="NXR14" s="934"/>
      <c r="NXS14" s="934"/>
      <c r="NXT14" s="934"/>
      <c r="NXU14" s="934"/>
      <c r="NXV14" s="934"/>
      <c r="NXW14" s="934"/>
      <c r="NXX14" s="934"/>
      <c r="NXY14" s="934"/>
      <c r="NXZ14" s="934"/>
      <c r="NYA14" s="934"/>
      <c r="NYB14" s="934"/>
      <c r="NYC14" s="934"/>
      <c r="NYD14" s="934"/>
      <c r="NYE14" s="934"/>
      <c r="NYF14" s="934"/>
      <c r="NYG14" s="934"/>
      <c r="NYH14" s="934"/>
      <c r="NYI14" s="934"/>
      <c r="NYJ14" s="934"/>
      <c r="NYK14" s="934"/>
      <c r="NYL14" s="934"/>
      <c r="NYM14" s="934"/>
      <c r="NYN14" s="934"/>
      <c r="NYO14" s="934"/>
      <c r="NYP14" s="934"/>
      <c r="NYQ14" s="934"/>
      <c r="NYR14" s="934"/>
      <c r="NYS14" s="934"/>
      <c r="NYT14" s="934"/>
      <c r="NYU14" s="934"/>
      <c r="NYV14" s="934"/>
      <c r="NYW14" s="934"/>
      <c r="NYX14" s="934"/>
      <c r="NYY14" s="934"/>
      <c r="NYZ14" s="934"/>
      <c r="NZA14" s="934"/>
      <c r="NZB14" s="934"/>
      <c r="NZC14" s="934"/>
      <c r="NZD14" s="934"/>
      <c r="NZE14" s="934"/>
      <c r="NZF14" s="934"/>
      <c r="NZG14" s="934"/>
      <c r="NZH14" s="934"/>
      <c r="NZI14" s="934"/>
      <c r="NZJ14" s="934"/>
      <c r="NZK14" s="934"/>
      <c r="NZL14" s="934"/>
      <c r="NZM14" s="934"/>
      <c r="NZN14" s="934"/>
      <c r="NZO14" s="934"/>
      <c r="NZP14" s="934"/>
      <c r="NZQ14" s="934"/>
      <c r="NZR14" s="934"/>
      <c r="NZS14" s="934"/>
      <c r="NZT14" s="934"/>
      <c r="NZU14" s="934"/>
      <c r="NZV14" s="934"/>
      <c r="NZW14" s="934"/>
      <c r="NZX14" s="934"/>
      <c r="NZY14" s="934"/>
      <c r="NZZ14" s="934"/>
      <c r="OAA14" s="934"/>
      <c r="OAB14" s="934"/>
      <c r="OAC14" s="934"/>
      <c r="OAD14" s="934"/>
      <c r="OAE14" s="934"/>
      <c r="OAF14" s="934"/>
      <c r="OAG14" s="934"/>
      <c r="OAH14" s="934"/>
      <c r="OAI14" s="934"/>
      <c r="OAJ14" s="934"/>
      <c r="OAK14" s="934"/>
      <c r="OAL14" s="934"/>
      <c r="OAM14" s="934"/>
      <c r="OAN14" s="934"/>
      <c r="OAO14" s="934"/>
      <c r="OAP14" s="934"/>
      <c r="OAQ14" s="934"/>
      <c r="OAR14" s="934"/>
      <c r="OAS14" s="934"/>
      <c r="OAT14" s="934"/>
      <c r="OAU14" s="934"/>
      <c r="OAV14" s="934"/>
      <c r="OAW14" s="934"/>
      <c r="OAX14" s="934"/>
      <c r="OAY14" s="934"/>
      <c r="OAZ14" s="934"/>
      <c r="OBA14" s="934"/>
      <c r="OBB14" s="934"/>
      <c r="OBC14" s="934"/>
      <c r="OBD14" s="934"/>
      <c r="OBE14" s="934"/>
      <c r="OBF14" s="934"/>
      <c r="OBG14" s="934"/>
      <c r="OBH14" s="934"/>
      <c r="OBI14" s="934"/>
      <c r="OBJ14" s="934"/>
      <c r="OBK14" s="934"/>
      <c r="OBL14" s="934"/>
      <c r="OBM14" s="934"/>
      <c r="OBN14" s="934"/>
      <c r="OBO14" s="934"/>
      <c r="OBP14" s="934"/>
      <c r="OBQ14" s="934"/>
      <c r="OBR14" s="934"/>
      <c r="OBS14" s="934"/>
      <c r="OBT14" s="934"/>
      <c r="OBU14" s="934"/>
      <c r="OBV14" s="934"/>
      <c r="OBW14" s="934"/>
      <c r="OBX14" s="934"/>
      <c r="OBY14" s="934"/>
      <c r="OBZ14" s="934"/>
      <c r="OCA14" s="934"/>
      <c r="OCB14" s="934"/>
      <c r="OCC14" s="934"/>
      <c r="OCD14" s="934"/>
      <c r="OCE14" s="934"/>
      <c r="OCF14" s="934"/>
      <c r="OCG14" s="934"/>
      <c r="OCH14" s="934"/>
      <c r="OCI14" s="934"/>
      <c r="OCJ14" s="934"/>
      <c r="OCK14" s="934"/>
      <c r="OCL14" s="934"/>
      <c r="OCM14" s="934"/>
      <c r="OCN14" s="934"/>
      <c r="OCO14" s="934"/>
      <c r="OCP14" s="934"/>
      <c r="OCQ14" s="934"/>
      <c r="OCR14" s="934"/>
      <c r="OCS14" s="934"/>
      <c r="OCT14" s="934"/>
      <c r="OCU14" s="934"/>
      <c r="OCV14" s="934"/>
      <c r="OCW14" s="934"/>
      <c r="OCX14" s="934"/>
      <c r="OCY14" s="934"/>
      <c r="OCZ14" s="934"/>
      <c r="ODA14" s="934"/>
      <c r="ODB14" s="934"/>
      <c r="ODC14" s="934"/>
      <c r="ODD14" s="934"/>
      <c r="ODE14" s="934"/>
      <c r="ODF14" s="934"/>
      <c r="ODG14" s="934"/>
      <c r="ODH14" s="934"/>
      <c r="ODI14" s="934"/>
      <c r="ODJ14" s="934"/>
      <c r="ODK14" s="934"/>
      <c r="ODL14" s="934"/>
      <c r="ODM14" s="934"/>
      <c r="ODN14" s="934"/>
      <c r="ODO14" s="934"/>
      <c r="ODP14" s="934"/>
      <c r="ODQ14" s="934"/>
      <c r="ODR14" s="934"/>
      <c r="ODS14" s="934"/>
      <c r="ODT14" s="934"/>
      <c r="ODU14" s="934"/>
      <c r="ODV14" s="934"/>
      <c r="ODW14" s="934"/>
      <c r="ODX14" s="934"/>
      <c r="ODY14" s="934"/>
      <c r="ODZ14" s="934"/>
      <c r="OEA14" s="934"/>
      <c r="OEB14" s="934"/>
      <c r="OEC14" s="934"/>
      <c r="OED14" s="934"/>
      <c r="OEE14" s="934"/>
      <c r="OEF14" s="934"/>
      <c r="OEG14" s="934"/>
      <c r="OEH14" s="934"/>
      <c r="OEI14" s="934"/>
      <c r="OEJ14" s="934"/>
      <c r="OEK14" s="934"/>
      <c r="OEL14" s="934"/>
      <c r="OEM14" s="934"/>
      <c r="OEN14" s="934"/>
      <c r="OEO14" s="934"/>
      <c r="OEP14" s="934"/>
      <c r="OEQ14" s="934"/>
      <c r="OER14" s="934"/>
      <c r="OES14" s="934"/>
      <c r="OET14" s="934"/>
      <c r="OEU14" s="934"/>
      <c r="OEV14" s="934"/>
      <c r="OEW14" s="934"/>
      <c r="OEX14" s="934"/>
      <c r="OEY14" s="934"/>
      <c r="OEZ14" s="934"/>
      <c r="OFA14" s="934"/>
      <c r="OFB14" s="934"/>
      <c r="OFC14" s="934"/>
      <c r="OFD14" s="934"/>
      <c r="OFE14" s="934"/>
      <c r="OFF14" s="934"/>
      <c r="OFG14" s="934"/>
      <c r="OFH14" s="934"/>
      <c r="OFI14" s="934"/>
      <c r="OFJ14" s="934"/>
      <c r="OFK14" s="934"/>
      <c r="OFL14" s="934"/>
      <c r="OFM14" s="934"/>
      <c r="OFN14" s="934"/>
      <c r="OFO14" s="934"/>
      <c r="OFP14" s="934"/>
      <c r="OFQ14" s="934"/>
      <c r="OFR14" s="934"/>
      <c r="OFS14" s="934"/>
      <c r="OFT14" s="934"/>
      <c r="OFU14" s="934"/>
      <c r="OFV14" s="934"/>
      <c r="OFW14" s="934"/>
      <c r="OFX14" s="934"/>
      <c r="OFY14" s="934"/>
      <c r="OFZ14" s="934"/>
      <c r="OGA14" s="934"/>
      <c r="OGB14" s="934"/>
      <c r="OGC14" s="934"/>
      <c r="OGD14" s="934"/>
      <c r="OGE14" s="934"/>
      <c r="OGF14" s="934"/>
      <c r="OGG14" s="934"/>
      <c r="OGH14" s="934"/>
      <c r="OGI14" s="934"/>
      <c r="OGJ14" s="934"/>
      <c r="OGK14" s="934"/>
      <c r="OGL14" s="934"/>
      <c r="OGM14" s="934"/>
      <c r="OGN14" s="934"/>
      <c r="OGO14" s="934"/>
      <c r="OGP14" s="934"/>
      <c r="OGQ14" s="934"/>
      <c r="OGR14" s="934"/>
      <c r="OGS14" s="934"/>
      <c r="OGT14" s="934"/>
      <c r="OGU14" s="934"/>
      <c r="OGV14" s="934"/>
      <c r="OGW14" s="934"/>
      <c r="OGX14" s="934"/>
      <c r="OGY14" s="934"/>
      <c r="OGZ14" s="934"/>
      <c r="OHA14" s="934"/>
      <c r="OHB14" s="934"/>
      <c r="OHC14" s="934"/>
      <c r="OHD14" s="934"/>
      <c r="OHE14" s="934"/>
      <c r="OHF14" s="934"/>
      <c r="OHG14" s="934"/>
      <c r="OHH14" s="934"/>
      <c r="OHI14" s="934"/>
      <c r="OHJ14" s="934"/>
      <c r="OHK14" s="934"/>
      <c r="OHL14" s="934"/>
      <c r="OHM14" s="934"/>
      <c r="OHN14" s="934"/>
      <c r="OHO14" s="934"/>
      <c r="OHP14" s="934"/>
      <c r="OHQ14" s="934"/>
      <c r="OHR14" s="934"/>
      <c r="OHS14" s="934"/>
      <c r="OHT14" s="934"/>
      <c r="OHU14" s="934"/>
      <c r="OHV14" s="934"/>
      <c r="OHW14" s="934"/>
      <c r="OHX14" s="934"/>
      <c r="OHY14" s="934"/>
      <c r="OHZ14" s="934"/>
      <c r="OIA14" s="934"/>
      <c r="OIB14" s="934"/>
      <c r="OIC14" s="934"/>
      <c r="OID14" s="934"/>
      <c r="OIE14" s="934"/>
      <c r="OIF14" s="934"/>
      <c r="OIG14" s="934"/>
      <c r="OIH14" s="934"/>
      <c r="OII14" s="934"/>
      <c r="OIJ14" s="934"/>
      <c r="OIK14" s="934"/>
      <c r="OIL14" s="934"/>
      <c r="OIM14" s="934"/>
      <c r="OIN14" s="934"/>
      <c r="OIO14" s="934"/>
      <c r="OIP14" s="934"/>
      <c r="OIQ14" s="934"/>
      <c r="OIR14" s="934"/>
      <c r="OIS14" s="934"/>
      <c r="OIT14" s="934"/>
      <c r="OIU14" s="934"/>
      <c r="OIV14" s="934"/>
      <c r="OIW14" s="934"/>
      <c r="OIX14" s="934"/>
      <c r="OIY14" s="934"/>
      <c r="OIZ14" s="934"/>
      <c r="OJA14" s="934"/>
      <c r="OJB14" s="934"/>
      <c r="OJC14" s="934"/>
      <c r="OJD14" s="934"/>
      <c r="OJE14" s="934"/>
      <c r="OJF14" s="934"/>
      <c r="OJG14" s="934"/>
      <c r="OJH14" s="934"/>
      <c r="OJI14" s="934"/>
      <c r="OJJ14" s="934"/>
      <c r="OJK14" s="934"/>
      <c r="OJL14" s="934"/>
      <c r="OJM14" s="934"/>
      <c r="OJN14" s="934"/>
      <c r="OJO14" s="934"/>
      <c r="OJP14" s="934"/>
      <c r="OJQ14" s="934"/>
      <c r="OJR14" s="934"/>
      <c r="OJS14" s="934"/>
      <c r="OJT14" s="934"/>
      <c r="OJU14" s="934"/>
      <c r="OJV14" s="934"/>
      <c r="OJW14" s="934"/>
      <c r="OJX14" s="934"/>
      <c r="OJY14" s="934"/>
      <c r="OJZ14" s="934"/>
      <c r="OKA14" s="934"/>
      <c r="OKB14" s="934"/>
      <c r="OKC14" s="934"/>
      <c r="OKD14" s="934"/>
      <c r="OKE14" s="934"/>
      <c r="OKF14" s="934"/>
      <c r="OKG14" s="934"/>
      <c r="OKH14" s="934"/>
      <c r="OKI14" s="934"/>
      <c r="OKJ14" s="934"/>
      <c r="OKK14" s="934"/>
      <c r="OKL14" s="934"/>
      <c r="OKM14" s="934"/>
      <c r="OKN14" s="934"/>
      <c r="OKO14" s="934"/>
      <c r="OKP14" s="934"/>
      <c r="OKQ14" s="934"/>
      <c r="OKR14" s="934"/>
      <c r="OKS14" s="934"/>
      <c r="OKT14" s="934"/>
      <c r="OKU14" s="934"/>
      <c r="OKV14" s="934"/>
      <c r="OKW14" s="934"/>
      <c r="OKX14" s="934"/>
      <c r="OKY14" s="934"/>
      <c r="OKZ14" s="934"/>
      <c r="OLA14" s="934"/>
      <c r="OLB14" s="934"/>
      <c r="OLC14" s="934"/>
      <c r="OLD14" s="934"/>
      <c r="OLE14" s="934"/>
      <c r="OLF14" s="934"/>
      <c r="OLG14" s="934"/>
      <c r="OLH14" s="934"/>
      <c r="OLI14" s="934"/>
      <c r="OLJ14" s="934"/>
      <c r="OLK14" s="934"/>
      <c r="OLL14" s="934"/>
      <c r="OLM14" s="934"/>
      <c r="OLN14" s="934"/>
      <c r="OLO14" s="934"/>
      <c r="OLP14" s="934"/>
      <c r="OLQ14" s="934"/>
      <c r="OLR14" s="934"/>
      <c r="OLS14" s="934"/>
      <c r="OLT14" s="934"/>
      <c r="OLU14" s="934"/>
      <c r="OLV14" s="934"/>
      <c r="OLW14" s="934"/>
      <c r="OLX14" s="934"/>
      <c r="OLY14" s="934"/>
      <c r="OLZ14" s="934"/>
      <c r="OMA14" s="934"/>
      <c r="OMB14" s="934"/>
      <c r="OMC14" s="934"/>
      <c r="OMD14" s="934"/>
      <c r="OME14" s="934"/>
      <c r="OMF14" s="934"/>
      <c r="OMG14" s="934"/>
      <c r="OMH14" s="934"/>
      <c r="OMI14" s="934"/>
      <c r="OMJ14" s="934"/>
      <c r="OMK14" s="934"/>
      <c r="OML14" s="934"/>
      <c r="OMM14" s="934"/>
      <c r="OMN14" s="934"/>
      <c r="OMO14" s="934"/>
      <c r="OMP14" s="934"/>
      <c r="OMQ14" s="934"/>
      <c r="OMR14" s="934"/>
      <c r="OMS14" s="934"/>
      <c r="OMT14" s="934"/>
      <c r="OMU14" s="934"/>
      <c r="OMV14" s="934"/>
      <c r="OMW14" s="934"/>
      <c r="OMX14" s="934"/>
      <c r="OMY14" s="934"/>
      <c r="OMZ14" s="934"/>
      <c r="ONA14" s="934"/>
      <c r="ONB14" s="934"/>
      <c r="ONC14" s="934"/>
      <c r="OND14" s="934"/>
      <c r="ONE14" s="934"/>
      <c r="ONF14" s="934"/>
      <c r="ONG14" s="934"/>
      <c r="ONH14" s="934"/>
      <c r="ONI14" s="934"/>
      <c r="ONJ14" s="934"/>
      <c r="ONK14" s="934"/>
      <c r="ONL14" s="934"/>
      <c r="ONM14" s="934"/>
      <c r="ONN14" s="934"/>
      <c r="ONO14" s="934"/>
      <c r="ONP14" s="934"/>
      <c r="ONQ14" s="934"/>
      <c r="ONR14" s="934"/>
      <c r="ONS14" s="934"/>
      <c r="ONT14" s="934"/>
      <c r="ONU14" s="934"/>
      <c r="ONV14" s="934"/>
      <c r="ONW14" s="934"/>
      <c r="ONX14" s="934"/>
      <c r="ONY14" s="934"/>
      <c r="ONZ14" s="934"/>
      <c r="OOA14" s="934"/>
      <c r="OOB14" s="934"/>
      <c r="OOC14" s="934"/>
      <c r="OOD14" s="934"/>
      <c r="OOE14" s="934"/>
      <c r="OOF14" s="934"/>
      <c r="OOG14" s="934"/>
      <c r="OOH14" s="934"/>
      <c r="OOI14" s="934"/>
      <c r="OOJ14" s="934"/>
      <c r="OOK14" s="934"/>
      <c r="OOL14" s="934"/>
      <c r="OOM14" s="934"/>
      <c r="OON14" s="934"/>
      <c r="OOO14" s="934"/>
      <c r="OOP14" s="934"/>
      <c r="OOQ14" s="934"/>
      <c r="OOR14" s="934"/>
      <c r="OOS14" s="934"/>
      <c r="OOT14" s="934"/>
      <c r="OOU14" s="934"/>
      <c r="OOV14" s="934"/>
      <c r="OOW14" s="934"/>
      <c r="OOX14" s="934"/>
      <c r="OOY14" s="934"/>
      <c r="OOZ14" s="934"/>
      <c r="OPA14" s="934"/>
      <c r="OPB14" s="934"/>
      <c r="OPC14" s="934"/>
      <c r="OPD14" s="934"/>
      <c r="OPE14" s="934"/>
      <c r="OPF14" s="934"/>
      <c r="OPG14" s="934"/>
      <c r="OPH14" s="934"/>
      <c r="OPI14" s="934"/>
      <c r="OPJ14" s="934"/>
      <c r="OPK14" s="934"/>
      <c r="OPL14" s="934"/>
      <c r="OPM14" s="934"/>
      <c r="OPN14" s="934"/>
      <c r="OPO14" s="934"/>
      <c r="OPP14" s="934"/>
      <c r="OPQ14" s="934"/>
      <c r="OPR14" s="934"/>
      <c r="OPS14" s="934"/>
      <c r="OPT14" s="934"/>
      <c r="OPU14" s="934"/>
      <c r="OPV14" s="934"/>
      <c r="OPW14" s="934"/>
      <c r="OPX14" s="934"/>
      <c r="OPY14" s="934"/>
      <c r="OPZ14" s="934"/>
      <c r="OQA14" s="934"/>
      <c r="OQB14" s="934"/>
      <c r="OQC14" s="934"/>
      <c r="OQD14" s="934"/>
      <c r="OQE14" s="934"/>
      <c r="OQF14" s="934"/>
      <c r="OQG14" s="934"/>
      <c r="OQH14" s="934"/>
      <c r="OQI14" s="934"/>
      <c r="OQJ14" s="934"/>
      <c r="OQK14" s="934"/>
      <c r="OQL14" s="934"/>
      <c r="OQM14" s="934"/>
      <c r="OQN14" s="934"/>
      <c r="OQO14" s="934"/>
      <c r="OQP14" s="934"/>
      <c r="OQQ14" s="934"/>
      <c r="OQR14" s="934"/>
      <c r="OQS14" s="934"/>
      <c r="OQT14" s="934"/>
      <c r="OQU14" s="934"/>
      <c r="OQV14" s="934"/>
      <c r="OQW14" s="934"/>
      <c r="OQX14" s="934"/>
      <c r="OQY14" s="934"/>
      <c r="OQZ14" s="934"/>
      <c r="ORA14" s="934"/>
      <c r="ORB14" s="934"/>
      <c r="ORC14" s="934"/>
      <c r="ORD14" s="934"/>
      <c r="ORE14" s="934"/>
      <c r="ORF14" s="934"/>
      <c r="ORG14" s="934"/>
      <c r="ORH14" s="934"/>
      <c r="ORI14" s="934"/>
      <c r="ORJ14" s="934"/>
      <c r="ORK14" s="934"/>
      <c r="ORL14" s="934"/>
      <c r="ORM14" s="934"/>
      <c r="ORN14" s="934"/>
      <c r="ORO14" s="934"/>
      <c r="ORP14" s="934"/>
      <c r="ORQ14" s="934"/>
      <c r="ORR14" s="934"/>
      <c r="ORS14" s="934"/>
      <c r="ORT14" s="934"/>
      <c r="ORU14" s="934"/>
      <c r="ORV14" s="934"/>
      <c r="ORW14" s="934"/>
      <c r="ORX14" s="934"/>
      <c r="ORY14" s="934"/>
      <c r="ORZ14" s="934"/>
      <c r="OSA14" s="934"/>
      <c r="OSB14" s="934"/>
      <c r="OSC14" s="934"/>
      <c r="OSD14" s="934"/>
      <c r="OSE14" s="934"/>
      <c r="OSF14" s="934"/>
      <c r="OSG14" s="934"/>
      <c r="OSH14" s="934"/>
      <c r="OSI14" s="934"/>
      <c r="OSJ14" s="934"/>
      <c r="OSK14" s="934"/>
      <c r="OSL14" s="934"/>
      <c r="OSM14" s="934"/>
      <c r="OSN14" s="934"/>
      <c r="OSO14" s="934"/>
      <c r="OSP14" s="934"/>
      <c r="OSQ14" s="934"/>
      <c r="OSR14" s="934"/>
      <c r="OSS14" s="934"/>
      <c r="OST14" s="934"/>
      <c r="OSU14" s="934"/>
      <c r="OSV14" s="934"/>
      <c r="OSW14" s="934"/>
      <c r="OSX14" s="934"/>
      <c r="OSY14" s="934"/>
      <c r="OSZ14" s="934"/>
      <c r="OTA14" s="934"/>
      <c r="OTB14" s="934"/>
      <c r="OTC14" s="934"/>
      <c r="OTD14" s="934"/>
      <c r="OTE14" s="934"/>
      <c r="OTF14" s="934"/>
      <c r="OTG14" s="934"/>
      <c r="OTH14" s="934"/>
      <c r="OTI14" s="934"/>
      <c r="OTJ14" s="934"/>
      <c r="OTK14" s="934"/>
      <c r="OTL14" s="934"/>
      <c r="OTM14" s="934"/>
      <c r="OTN14" s="934"/>
      <c r="OTO14" s="934"/>
      <c r="OTP14" s="934"/>
      <c r="OTQ14" s="934"/>
      <c r="OTR14" s="934"/>
      <c r="OTS14" s="934"/>
      <c r="OTT14" s="934"/>
      <c r="OTU14" s="934"/>
      <c r="OTV14" s="934"/>
      <c r="OTW14" s="934"/>
      <c r="OTX14" s="934"/>
      <c r="OTY14" s="934"/>
      <c r="OTZ14" s="934"/>
      <c r="OUA14" s="934"/>
      <c r="OUB14" s="934"/>
      <c r="OUC14" s="934"/>
      <c r="OUD14" s="934"/>
      <c r="OUE14" s="934"/>
      <c r="OUF14" s="934"/>
      <c r="OUG14" s="934"/>
      <c r="OUH14" s="934"/>
      <c r="OUI14" s="934"/>
      <c r="OUJ14" s="934"/>
      <c r="OUK14" s="934"/>
      <c r="OUL14" s="934"/>
      <c r="OUM14" s="934"/>
      <c r="OUN14" s="934"/>
      <c r="OUO14" s="934"/>
      <c r="OUP14" s="934"/>
      <c r="OUQ14" s="934"/>
      <c r="OUR14" s="934"/>
      <c r="OUS14" s="934"/>
      <c r="OUT14" s="934"/>
      <c r="OUU14" s="934"/>
      <c r="OUV14" s="934"/>
      <c r="OUW14" s="934"/>
      <c r="OUX14" s="934"/>
      <c r="OUY14" s="934"/>
      <c r="OUZ14" s="934"/>
      <c r="OVA14" s="934"/>
      <c r="OVB14" s="934"/>
      <c r="OVC14" s="934"/>
      <c r="OVD14" s="934"/>
      <c r="OVE14" s="934"/>
      <c r="OVF14" s="934"/>
      <c r="OVG14" s="934"/>
      <c r="OVH14" s="934"/>
      <c r="OVI14" s="934"/>
      <c r="OVJ14" s="934"/>
      <c r="OVK14" s="934"/>
      <c r="OVL14" s="934"/>
      <c r="OVM14" s="934"/>
      <c r="OVN14" s="934"/>
      <c r="OVO14" s="934"/>
      <c r="OVP14" s="934"/>
      <c r="OVQ14" s="934"/>
      <c r="OVR14" s="934"/>
      <c r="OVS14" s="934"/>
      <c r="OVT14" s="934"/>
      <c r="OVU14" s="934"/>
      <c r="OVV14" s="934"/>
      <c r="OVW14" s="934"/>
      <c r="OVX14" s="934"/>
      <c r="OVY14" s="934"/>
      <c r="OVZ14" s="934"/>
      <c r="OWA14" s="934"/>
      <c r="OWB14" s="934"/>
      <c r="OWC14" s="934"/>
      <c r="OWD14" s="934"/>
      <c r="OWE14" s="934"/>
      <c r="OWF14" s="934"/>
      <c r="OWG14" s="934"/>
      <c r="OWH14" s="934"/>
      <c r="OWI14" s="934"/>
      <c r="OWJ14" s="934"/>
      <c r="OWK14" s="934"/>
      <c r="OWL14" s="934"/>
      <c r="OWM14" s="934"/>
      <c r="OWN14" s="934"/>
      <c r="OWO14" s="934"/>
      <c r="OWP14" s="934"/>
      <c r="OWQ14" s="934"/>
      <c r="OWR14" s="934"/>
      <c r="OWS14" s="934"/>
      <c r="OWT14" s="934"/>
      <c r="OWU14" s="934"/>
      <c r="OWV14" s="934"/>
      <c r="OWW14" s="934"/>
      <c r="OWX14" s="934"/>
      <c r="OWY14" s="934"/>
      <c r="OWZ14" s="934"/>
      <c r="OXA14" s="934"/>
      <c r="OXB14" s="934"/>
      <c r="OXC14" s="934"/>
      <c r="OXD14" s="934"/>
      <c r="OXE14" s="934"/>
      <c r="OXF14" s="934"/>
      <c r="OXG14" s="934"/>
      <c r="OXH14" s="934"/>
      <c r="OXI14" s="934"/>
      <c r="OXJ14" s="934"/>
      <c r="OXK14" s="934"/>
      <c r="OXL14" s="934"/>
      <c r="OXM14" s="934"/>
      <c r="OXN14" s="934"/>
      <c r="OXO14" s="934"/>
      <c r="OXP14" s="934"/>
      <c r="OXQ14" s="934"/>
      <c r="OXR14" s="934"/>
      <c r="OXS14" s="934"/>
      <c r="OXT14" s="934"/>
      <c r="OXU14" s="934"/>
      <c r="OXV14" s="934"/>
      <c r="OXW14" s="934"/>
      <c r="OXX14" s="934"/>
      <c r="OXY14" s="934"/>
      <c r="OXZ14" s="934"/>
      <c r="OYA14" s="934"/>
      <c r="OYB14" s="934"/>
      <c r="OYC14" s="934"/>
      <c r="OYD14" s="934"/>
      <c r="OYE14" s="934"/>
      <c r="OYF14" s="934"/>
      <c r="OYG14" s="934"/>
      <c r="OYH14" s="934"/>
      <c r="OYI14" s="934"/>
      <c r="OYJ14" s="934"/>
      <c r="OYK14" s="934"/>
      <c r="OYL14" s="934"/>
      <c r="OYM14" s="934"/>
      <c r="OYN14" s="934"/>
      <c r="OYO14" s="934"/>
      <c r="OYP14" s="934"/>
      <c r="OYQ14" s="934"/>
      <c r="OYR14" s="934"/>
      <c r="OYS14" s="934"/>
      <c r="OYT14" s="934"/>
      <c r="OYU14" s="934"/>
      <c r="OYV14" s="934"/>
      <c r="OYW14" s="934"/>
      <c r="OYX14" s="934"/>
      <c r="OYY14" s="934"/>
      <c r="OYZ14" s="934"/>
      <c r="OZA14" s="934"/>
      <c r="OZB14" s="934"/>
      <c r="OZC14" s="934"/>
      <c r="OZD14" s="934"/>
      <c r="OZE14" s="934"/>
      <c r="OZF14" s="934"/>
      <c r="OZG14" s="934"/>
      <c r="OZH14" s="934"/>
      <c r="OZI14" s="934"/>
      <c r="OZJ14" s="934"/>
      <c r="OZK14" s="934"/>
      <c r="OZL14" s="934"/>
      <c r="OZM14" s="934"/>
      <c r="OZN14" s="934"/>
      <c r="OZO14" s="934"/>
      <c r="OZP14" s="934"/>
      <c r="OZQ14" s="934"/>
      <c r="OZR14" s="934"/>
      <c r="OZS14" s="934"/>
      <c r="OZT14" s="934"/>
      <c r="OZU14" s="934"/>
      <c r="OZV14" s="934"/>
      <c r="OZW14" s="934"/>
      <c r="OZX14" s="934"/>
      <c r="OZY14" s="934"/>
      <c r="OZZ14" s="934"/>
      <c r="PAA14" s="934"/>
      <c r="PAB14" s="934"/>
      <c r="PAC14" s="934"/>
      <c r="PAD14" s="934"/>
      <c r="PAE14" s="934"/>
      <c r="PAF14" s="934"/>
      <c r="PAG14" s="934"/>
      <c r="PAH14" s="934"/>
      <c r="PAI14" s="934"/>
      <c r="PAJ14" s="934"/>
      <c r="PAK14" s="934"/>
      <c r="PAL14" s="934"/>
      <c r="PAM14" s="934"/>
      <c r="PAN14" s="934"/>
      <c r="PAO14" s="934"/>
      <c r="PAP14" s="934"/>
      <c r="PAQ14" s="934"/>
      <c r="PAR14" s="934"/>
      <c r="PAS14" s="934"/>
      <c r="PAT14" s="934"/>
      <c r="PAU14" s="934"/>
      <c r="PAV14" s="934"/>
      <c r="PAW14" s="934"/>
      <c r="PAX14" s="934"/>
      <c r="PAY14" s="934"/>
      <c r="PAZ14" s="934"/>
      <c r="PBA14" s="934"/>
      <c r="PBB14" s="934"/>
      <c r="PBC14" s="934"/>
      <c r="PBD14" s="934"/>
      <c r="PBE14" s="934"/>
      <c r="PBF14" s="934"/>
      <c r="PBG14" s="934"/>
      <c r="PBH14" s="934"/>
      <c r="PBI14" s="934"/>
      <c r="PBJ14" s="934"/>
      <c r="PBK14" s="934"/>
      <c r="PBL14" s="934"/>
      <c r="PBM14" s="934"/>
      <c r="PBN14" s="934"/>
      <c r="PBO14" s="934"/>
      <c r="PBP14" s="934"/>
      <c r="PBQ14" s="934"/>
      <c r="PBR14" s="934"/>
      <c r="PBS14" s="934"/>
      <c r="PBT14" s="934"/>
      <c r="PBU14" s="934"/>
      <c r="PBV14" s="934"/>
      <c r="PBW14" s="934"/>
      <c r="PBX14" s="934"/>
      <c r="PBY14" s="934"/>
      <c r="PBZ14" s="934"/>
      <c r="PCA14" s="934"/>
      <c r="PCB14" s="934"/>
      <c r="PCC14" s="934"/>
      <c r="PCD14" s="934"/>
      <c r="PCE14" s="934"/>
      <c r="PCF14" s="934"/>
      <c r="PCG14" s="934"/>
      <c r="PCH14" s="934"/>
      <c r="PCI14" s="934"/>
      <c r="PCJ14" s="934"/>
      <c r="PCK14" s="934"/>
      <c r="PCL14" s="934"/>
      <c r="PCM14" s="934"/>
      <c r="PCN14" s="934"/>
      <c r="PCO14" s="934"/>
      <c r="PCP14" s="934"/>
      <c r="PCQ14" s="934"/>
      <c r="PCR14" s="934"/>
      <c r="PCS14" s="934"/>
      <c r="PCT14" s="934"/>
      <c r="PCU14" s="934"/>
      <c r="PCV14" s="934"/>
      <c r="PCW14" s="934"/>
      <c r="PCX14" s="934"/>
      <c r="PCY14" s="934"/>
      <c r="PCZ14" s="934"/>
      <c r="PDA14" s="934"/>
      <c r="PDB14" s="934"/>
      <c r="PDC14" s="934"/>
      <c r="PDD14" s="934"/>
      <c r="PDE14" s="934"/>
      <c r="PDF14" s="934"/>
      <c r="PDG14" s="934"/>
      <c r="PDH14" s="934"/>
      <c r="PDI14" s="934"/>
      <c r="PDJ14" s="934"/>
      <c r="PDK14" s="934"/>
      <c r="PDL14" s="934"/>
      <c r="PDM14" s="934"/>
      <c r="PDN14" s="934"/>
      <c r="PDO14" s="934"/>
      <c r="PDP14" s="934"/>
      <c r="PDQ14" s="934"/>
      <c r="PDR14" s="934"/>
      <c r="PDS14" s="934"/>
      <c r="PDT14" s="934"/>
      <c r="PDU14" s="934"/>
      <c r="PDV14" s="934"/>
      <c r="PDW14" s="934"/>
      <c r="PDX14" s="934"/>
      <c r="PDY14" s="934"/>
      <c r="PDZ14" s="934"/>
      <c r="PEA14" s="934"/>
      <c r="PEB14" s="934"/>
      <c r="PEC14" s="934"/>
      <c r="PED14" s="934"/>
      <c r="PEE14" s="934"/>
      <c r="PEF14" s="934"/>
      <c r="PEG14" s="934"/>
      <c r="PEH14" s="934"/>
      <c r="PEI14" s="934"/>
      <c r="PEJ14" s="934"/>
      <c r="PEK14" s="934"/>
      <c r="PEL14" s="934"/>
      <c r="PEM14" s="934"/>
      <c r="PEN14" s="934"/>
      <c r="PEO14" s="934"/>
      <c r="PEP14" s="934"/>
      <c r="PEQ14" s="934"/>
      <c r="PER14" s="934"/>
      <c r="PES14" s="934"/>
      <c r="PET14" s="934"/>
      <c r="PEU14" s="934"/>
      <c r="PEV14" s="934"/>
      <c r="PEW14" s="934"/>
      <c r="PEX14" s="934"/>
      <c r="PEY14" s="934"/>
      <c r="PEZ14" s="934"/>
      <c r="PFA14" s="934"/>
      <c r="PFB14" s="934"/>
      <c r="PFC14" s="934"/>
      <c r="PFD14" s="934"/>
      <c r="PFE14" s="934"/>
      <c r="PFF14" s="934"/>
      <c r="PFG14" s="934"/>
      <c r="PFH14" s="934"/>
      <c r="PFI14" s="934"/>
      <c r="PFJ14" s="934"/>
      <c r="PFK14" s="934"/>
      <c r="PFL14" s="934"/>
      <c r="PFM14" s="934"/>
      <c r="PFN14" s="934"/>
      <c r="PFO14" s="934"/>
      <c r="PFP14" s="934"/>
      <c r="PFQ14" s="934"/>
      <c r="PFR14" s="934"/>
      <c r="PFS14" s="934"/>
      <c r="PFT14" s="934"/>
      <c r="PFU14" s="934"/>
      <c r="PFV14" s="934"/>
      <c r="PFW14" s="934"/>
      <c r="PFX14" s="934"/>
      <c r="PFY14" s="934"/>
      <c r="PFZ14" s="934"/>
      <c r="PGA14" s="934"/>
      <c r="PGB14" s="934"/>
      <c r="PGC14" s="934"/>
      <c r="PGD14" s="934"/>
      <c r="PGE14" s="934"/>
      <c r="PGF14" s="934"/>
      <c r="PGG14" s="934"/>
      <c r="PGH14" s="934"/>
      <c r="PGI14" s="934"/>
      <c r="PGJ14" s="934"/>
      <c r="PGK14" s="934"/>
      <c r="PGL14" s="934"/>
      <c r="PGM14" s="934"/>
      <c r="PGN14" s="934"/>
      <c r="PGO14" s="934"/>
      <c r="PGP14" s="934"/>
      <c r="PGQ14" s="934"/>
      <c r="PGR14" s="934"/>
      <c r="PGS14" s="934"/>
      <c r="PGT14" s="934"/>
      <c r="PGU14" s="934"/>
      <c r="PGV14" s="934"/>
      <c r="PGW14" s="934"/>
      <c r="PGX14" s="934"/>
      <c r="PGY14" s="934"/>
      <c r="PGZ14" s="934"/>
      <c r="PHA14" s="934"/>
      <c r="PHB14" s="934"/>
      <c r="PHC14" s="934"/>
      <c r="PHD14" s="934"/>
      <c r="PHE14" s="934"/>
      <c r="PHF14" s="934"/>
      <c r="PHG14" s="934"/>
      <c r="PHH14" s="934"/>
      <c r="PHI14" s="934"/>
      <c r="PHJ14" s="934"/>
      <c r="PHK14" s="934"/>
      <c r="PHL14" s="934"/>
      <c r="PHM14" s="934"/>
      <c r="PHN14" s="934"/>
      <c r="PHO14" s="934"/>
      <c r="PHP14" s="934"/>
      <c r="PHQ14" s="934"/>
      <c r="PHR14" s="934"/>
      <c r="PHS14" s="934"/>
      <c r="PHT14" s="934"/>
      <c r="PHU14" s="934"/>
      <c r="PHV14" s="934"/>
      <c r="PHW14" s="934"/>
      <c r="PHX14" s="934"/>
      <c r="PHY14" s="934"/>
      <c r="PHZ14" s="934"/>
      <c r="PIA14" s="934"/>
      <c r="PIB14" s="934"/>
      <c r="PIC14" s="934"/>
      <c r="PID14" s="934"/>
      <c r="PIE14" s="934"/>
      <c r="PIF14" s="934"/>
      <c r="PIG14" s="934"/>
      <c r="PIH14" s="934"/>
      <c r="PII14" s="934"/>
      <c r="PIJ14" s="934"/>
      <c r="PIK14" s="934"/>
      <c r="PIL14" s="934"/>
      <c r="PIM14" s="934"/>
      <c r="PIN14" s="934"/>
      <c r="PIO14" s="934"/>
      <c r="PIP14" s="934"/>
      <c r="PIQ14" s="934"/>
      <c r="PIR14" s="934"/>
      <c r="PIS14" s="934"/>
      <c r="PIT14" s="934"/>
      <c r="PIU14" s="934"/>
      <c r="PIV14" s="934"/>
      <c r="PIW14" s="934"/>
      <c r="PIX14" s="934"/>
      <c r="PIY14" s="934"/>
      <c r="PIZ14" s="934"/>
      <c r="PJA14" s="934"/>
      <c r="PJB14" s="934"/>
      <c r="PJC14" s="934"/>
      <c r="PJD14" s="934"/>
      <c r="PJE14" s="934"/>
      <c r="PJF14" s="934"/>
      <c r="PJG14" s="934"/>
      <c r="PJH14" s="934"/>
      <c r="PJI14" s="934"/>
      <c r="PJJ14" s="934"/>
      <c r="PJK14" s="934"/>
      <c r="PJL14" s="934"/>
      <c r="PJM14" s="934"/>
      <c r="PJN14" s="934"/>
      <c r="PJO14" s="934"/>
      <c r="PJP14" s="934"/>
      <c r="PJQ14" s="934"/>
      <c r="PJR14" s="934"/>
      <c r="PJS14" s="934"/>
      <c r="PJT14" s="934"/>
      <c r="PJU14" s="934"/>
      <c r="PJV14" s="934"/>
      <c r="PJW14" s="934"/>
      <c r="PJX14" s="934"/>
      <c r="PJY14" s="934"/>
      <c r="PJZ14" s="934"/>
      <c r="PKA14" s="934"/>
      <c r="PKB14" s="934"/>
      <c r="PKC14" s="934"/>
      <c r="PKD14" s="934"/>
      <c r="PKE14" s="934"/>
      <c r="PKF14" s="934"/>
      <c r="PKG14" s="934"/>
      <c r="PKH14" s="934"/>
      <c r="PKI14" s="934"/>
      <c r="PKJ14" s="934"/>
      <c r="PKK14" s="934"/>
      <c r="PKL14" s="934"/>
      <c r="PKM14" s="934"/>
      <c r="PKN14" s="934"/>
      <c r="PKO14" s="934"/>
      <c r="PKP14" s="934"/>
      <c r="PKQ14" s="934"/>
      <c r="PKR14" s="934"/>
      <c r="PKS14" s="934"/>
      <c r="PKT14" s="934"/>
      <c r="PKU14" s="934"/>
      <c r="PKV14" s="934"/>
      <c r="PKW14" s="934"/>
      <c r="PKX14" s="934"/>
      <c r="PKY14" s="934"/>
      <c r="PKZ14" s="934"/>
      <c r="PLA14" s="934"/>
      <c r="PLB14" s="934"/>
      <c r="PLC14" s="934"/>
      <c r="PLD14" s="934"/>
      <c r="PLE14" s="934"/>
      <c r="PLF14" s="934"/>
      <c r="PLG14" s="934"/>
      <c r="PLH14" s="934"/>
      <c r="PLI14" s="934"/>
      <c r="PLJ14" s="934"/>
      <c r="PLK14" s="934"/>
      <c r="PLL14" s="934"/>
      <c r="PLM14" s="934"/>
      <c r="PLN14" s="934"/>
      <c r="PLO14" s="934"/>
      <c r="PLP14" s="934"/>
      <c r="PLQ14" s="934"/>
      <c r="PLR14" s="934"/>
      <c r="PLS14" s="934"/>
      <c r="PLT14" s="934"/>
      <c r="PLU14" s="934"/>
      <c r="PLV14" s="934"/>
      <c r="PLW14" s="934"/>
      <c r="PLX14" s="934"/>
      <c r="PLY14" s="934"/>
      <c r="PLZ14" s="934"/>
      <c r="PMA14" s="934"/>
      <c r="PMB14" s="934"/>
      <c r="PMC14" s="934"/>
      <c r="PMD14" s="934"/>
      <c r="PME14" s="934"/>
      <c r="PMF14" s="934"/>
      <c r="PMG14" s="934"/>
      <c r="PMH14" s="934"/>
      <c r="PMI14" s="934"/>
      <c r="PMJ14" s="934"/>
      <c r="PMK14" s="934"/>
      <c r="PML14" s="934"/>
      <c r="PMM14" s="934"/>
      <c r="PMN14" s="934"/>
      <c r="PMO14" s="934"/>
      <c r="PMP14" s="934"/>
      <c r="PMQ14" s="934"/>
      <c r="PMR14" s="934"/>
      <c r="PMS14" s="934"/>
      <c r="PMT14" s="934"/>
      <c r="PMU14" s="934"/>
      <c r="PMV14" s="934"/>
      <c r="PMW14" s="934"/>
      <c r="PMX14" s="934"/>
      <c r="PMY14" s="934"/>
      <c r="PMZ14" s="934"/>
      <c r="PNA14" s="934"/>
      <c r="PNB14" s="934"/>
      <c r="PNC14" s="934"/>
      <c r="PND14" s="934"/>
      <c r="PNE14" s="934"/>
      <c r="PNF14" s="934"/>
      <c r="PNG14" s="934"/>
      <c r="PNH14" s="934"/>
      <c r="PNI14" s="934"/>
      <c r="PNJ14" s="934"/>
      <c r="PNK14" s="934"/>
      <c r="PNL14" s="934"/>
      <c r="PNM14" s="934"/>
      <c r="PNN14" s="934"/>
      <c r="PNO14" s="934"/>
      <c r="PNP14" s="934"/>
      <c r="PNQ14" s="934"/>
      <c r="PNR14" s="934"/>
      <c r="PNS14" s="934"/>
      <c r="PNT14" s="934"/>
      <c r="PNU14" s="934"/>
      <c r="PNV14" s="934"/>
      <c r="PNW14" s="934"/>
      <c r="PNX14" s="934"/>
      <c r="PNY14" s="934"/>
      <c r="PNZ14" s="934"/>
      <c r="POA14" s="934"/>
      <c r="POB14" s="934"/>
      <c r="POC14" s="934"/>
      <c r="POD14" s="934"/>
      <c r="POE14" s="934"/>
      <c r="POF14" s="934"/>
      <c r="POG14" s="934"/>
      <c r="POH14" s="934"/>
      <c r="POI14" s="934"/>
      <c r="POJ14" s="934"/>
      <c r="POK14" s="934"/>
      <c r="POL14" s="934"/>
      <c r="POM14" s="934"/>
      <c r="PON14" s="934"/>
      <c r="POO14" s="934"/>
      <c r="POP14" s="934"/>
      <c r="POQ14" s="934"/>
      <c r="POR14" s="934"/>
      <c r="POS14" s="934"/>
      <c r="POT14" s="934"/>
      <c r="POU14" s="934"/>
      <c r="POV14" s="934"/>
      <c r="POW14" s="934"/>
      <c r="POX14" s="934"/>
      <c r="POY14" s="934"/>
      <c r="POZ14" s="934"/>
      <c r="PPA14" s="934"/>
      <c r="PPB14" s="934"/>
      <c r="PPC14" s="934"/>
      <c r="PPD14" s="934"/>
      <c r="PPE14" s="934"/>
      <c r="PPF14" s="934"/>
      <c r="PPG14" s="934"/>
      <c r="PPH14" s="934"/>
      <c r="PPI14" s="934"/>
      <c r="PPJ14" s="934"/>
      <c r="PPK14" s="934"/>
      <c r="PPL14" s="934"/>
      <c r="PPM14" s="934"/>
      <c r="PPN14" s="934"/>
      <c r="PPO14" s="934"/>
      <c r="PPP14" s="934"/>
      <c r="PPQ14" s="934"/>
      <c r="PPR14" s="934"/>
      <c r="PPS14" s="934"/>
      <c r="PPT14" s="934"/>
      <c r="PPU14" s="934"/>
      <c r="PPV14" s="934"/>
      <c r="PPW14" s="934"/>
      <c r="PPX14" s="934"/>
      <c r="PPY14" s="934"/>
      <c r="PPZ14" s="934"/>
      <c r="PQA14" s="934"/>
      <c r="PQB14" s="934"/>
      <c r="PQC14" s="934"/>
      <c r="PQD14" s="934"/>
      <c r="PQE14" s="934"/>
      <c r="PQF14" s="934"/>
      <c r="PQG14" s="934"/>
      <c r="PQH14" s="934"/>
      <c r="PQI14" s="934"/>
      <c r="PQJ14" s="934"/>
      <c r="PQK14" s="934"/>
      <c r="PQL14" s="934"/>
      <c r="PQM14" s="934"/>
      <c r="PQN14" s="934"/>
      <c r="PQO14" s="934"/>
      <c r="PQP14" s="934"/>
      <c r="PQQ14" s="934"/>
      <c r="PQR14" s="934"/>
      <c r="PQS14" s="934"/>
      <c r="PQT14" s="934"/>
      <c r="PQU14" s="934"/>
      <c r="PQV14" s="934"/>
      <c r="PQW14" s="934"/>
      <c r="PQX14" s="934"/>
      <c r="PQY14" s="934"/>
      <c r="PQZ14" s="934"/>
      <c r="PRA14" s="934"/>
      <c r="PRB14" s="934"/>
      <c r="PRC14" s="934"/>
      <c r="PRD14" s="934"/>
      <c r="PRE14" s="934"/>
      <c r="PRF14" s="934"/>
      <c r="PRG14" s="934"/>
      <c r="PRH14" s="934"/>
      <c r="PRI14" s="934"/>
      <c r="PRJ14" s="934"/>
      <c r="PRK14" s="934"/>
      <c r="PRL14" s="934"/>
      <c r="PRM14" s="934"/>
      <c r="PRN14" s="934"/>
      <c r="PRO14" s="934"/>
      <c r="PRP14" s="934"/>
      <c r="PRQ14" s="934"/>
      <c r="PRR14" s="934"/>
      <c r="PRS14" s="934"/>
      <c r="PRT14" s="934"/>
      <c r="PRU14" s="934"/>
      <c r="PRV14" s="934"/>
      <c r="PRW14" s="934"/>
      <c r="PRX14" s="934"/>
      <c r="PRY14" s="934"/>
      <c r="PRZ14" s="934"/>
      <c r="PSA14" s="934"/>
      <c r="PSB14" s="934"/>
      <c r="PSC14" s="934"/>
      <c r="PSD14" s="934"/>
      <c r="PSE14" s="934"/>
      <c r="PSF14" s="934"/>
      <c r="PSG14" s="934"/>
      <c r="PSH14" s="934"/>
      <c r="PSI14" s="934"/>
      <c r="PSJ14" s="934"/>
      <c r="PSK14" s="934"/>
      <c r="PSL14" s="934"/>
      <c r="PSM14" s="934"/>
      <c r="PSN14" s="934"/>
      <c r="PSO14" s="934"/>
      <c r="PSP14" s="934"/>
      <c r="PSQ14" s="934"/>
      <c r="PSR14" s="934"/>
      <c r="PSS14" s="934"/>
      <c r="PST14" s="934"/>
      <c r="PSU14" s="934"/>
      <c r="PSV14" s="934"/>
      <c r="PSW14" s="934"/>
      <c r="PSX14" s="934"/>
      <c r="PSY14" s="934"/>
      <c r="PSZ14" s="934"/>
      <c r="PTA14" s="934"/>
      <c r="PTB14" s="934"/>
      <c r="PTC14" s="934"/>
      <c r="PTD14" s="934"/>
      <c r="PTE14" s="934"/>
      <c r="PTF14" s="934"/>
      <c r="PTG14" s="934"/>
      <c r="PTH14" s="934"/>
      <c r="PTI14" s="934"/>
      <c r="PTJ14" s="934"/>
      <c r="PTK14" s="934"/>
      <c r="PTL14" s="934"/>
      <c r="PTM14" s="934"/>
      <c r="PTN14" s="934"/>
      <c r="PTO14" s="934"/>
      <c r="PTP14" s="934"/>
      <c r="PTQ14" s="934"/>
      <c r="PTR14" s="934"/>
      <c r="PTS14" s="934"/>
      <c r="PTT14" s="934"/>
      <c r="PTU14" s="934"/>
      <c r="PTV14" s="934"/>
      <c r="PTW14" s="934"/>
      <c r="PTX14" s="934"/>
      <c r="PTY14" s="934"/>
      <c r="PTZ14" s="934"/>
      <c r="PUA14" s="934"/>
      <c r="PUB14" s="934"/>
      <c r="PUC14" s="934"/>
      <c r="PUD14" s="934"/>
      <c r="PUE14" s="934"/>
      <c r="PUF14" s="934"/>
      <c r="PUG14" s="934"/>
      <c r="PUH14" s="934"/>
      <c r="PUI14" s="934"/>
      <c r="PUJ14" s="934"/>
      <c r="PUK14" s="934"/>
      <c r="PUL14" s="934"/>
      <c r="PUM14" s="934"/>
      <c r="PUN14" s="934"/>
      <c r="PUO14" s="934"/>
      <c r="PUP14" s="934"/>
      <c r="PUQ14" s="934"/>
      <c r="PUR14" s="934"/>
      <c r="PUS14" s="934"/>
      <c r="PUT14" s="934"/>
      <c r="PUU14" s="934"/>
      <c r="PUV14" s="934"/>
      <c r="PUW14" s="934"/>
      <c r="PUX14" s="934"/>
      <c r="PUY14" s="934"/>
      <c r="PUZ14" s="934"/>
      <c r="PVA14" s="934"/>
      <c r="PVB14" s="934"/>
      <c r="PVC14" s="934"/>
      <c r="PVD14" s="934"/>
      <c r="PVE14" s="934"/>
      <c r="PVF14" s="934"/>
      <c r="PVG14" s="934"/>
      <c r="PVH14" s="934"/>
      <c r="PVI14" s="934"/>
      <c r="PVJ14" s="934"/>
      <c r="PVK14" s="934"/>
      <c r="PVL14" s="934"/>
      <c r="PVM14" s="934"/>
      <c r="PVN14" s="934"/>
      <c r="PVO14" s="934"/>
      <c r="PVP14" s="934"/>
      <c r="PVQ14" s="934"/>
      <c r="PVR14" s="934"/>
      <c r="PVS14" s="934"/>
      <c r="PVT14" s="934"/>
      <c r="PVU14" s="934"/>
      <c r="PVV14" s="934"/>
      <c r="PVW14" s="934"/>
      <c r="PVX14" s="934"/>
      <c r="PVY14" s="934"/>
      <c r="PVZ14" s="934"/>
      <c r="PWA14" s="934"/>
      <c r="PWB14" s="934"/>
      <c r="PWC14" s="934"/>
      <c r="PWD14" s="934"/>
      <c r="PWE14" s="934"/>
      <c r="PWF14" s="934"/>
      <c r="PWG14" s="934"/>
      <c r="PWH14" s="934"/>
      <c r="PWI14" s="934"/>
      <c r="PWJ14" s="934"/>
      <c r="PWK14" s="934"/>
      <c r="PWL14" s="934"/>
      <c r="PWM14" s="934"/>
      <c r="PWN14" s="934"/>
      <c r="PWO14" s="934"/>
      <c r="PWP14" s="934"/>
      <c r="PWQ14" s="934"/>
      <c r="PWR14" s="934"/>
      <c r="PWS14" s="934"/>
      <c r="PWT14" s="934"/>
      <c r="PWU14" s="934"/>
      <c r="PWV14" s="934"/>
      <c r="PWW14" s="934"/>
      <c r="PWX14" s="934"/>
      <c r="PWY14" s="934"/>
      <c r="PWZ14" s="934"/>
      <c r="PXA14" s="934"/>
      <c r="PXB14" s="934"/>
      <c r="PXC14" s="934"/>
      <c r="PXD14" s="934"/>
      <c r="PXE14" s="934"/>
      <c r="PXF14" s="934"/>
      <c r="PXG14" s="934"/>
      <c r="PXH14" s="934"/>
      <c r="PXI14" s="934"/>
      <c r="PXJ14" s="934"/>
      <c r="PXK14" s="934"/>
      <c r="PXL14" s="934"/>
      <c r="PXM14" s="934"/>
      <c r="PXN14" s="934"/>
      <c r="PXO14" s="934"/>
      <c r="PXP14" s="934"/>
      <c r="PXQ14" s="934"/>
      <c r="PXR14" s="934"/>
      <c r="PXS14" s="934"/>
      <c r="PXT14" s="934"/>
      <c r="PXU14" s="934"/>
      <c r="PXV14" s="934"/>
      <c r="PXW14" s="934"/>
      <c r="PXX14" s="934"/>
      <c r="PXY14" s="934"/>
      <c r="PXZ14" s="934"/>
      <c r="PYA14" s="934"/>
      <c r="PYB14" s="934"/>
      <c r="PYC14" s="934"/>
      <c r="PYD14" s="934"/>
      <c r="PYE14" s="934"/>
      <c r="PYF14" s="934"/>
      <c r="PYG14" s="934"/>
      <c r="PYH14" s="934"/>
      <c r="PYI14" s="934"/>
      <c r="PYJ14" s="934"/>
      <c r="PYK14" s="934"/>
      <c r="PYL14" s="934"/>
      <c r="PYM14" s="934"/>
      <c r="PYN14" s="934"/>
      <c r="PYO14" s="934"/>
      <c r="PYP14" s="934"/>
      <c r="PYQ14" s="934"/>
      <c r="PYR14" s="934"/>
      <c r="PYS14" s="934"/>
      <c r="PYT14" s="934"/>
      <c r="PYU14" s="934"/>
      <c r="PYV14" s="934"/>
      <c r="PYW14" s="934"/>
      <c r="PYX14" s="934"/>
      <c r="PYY14" s="934"/>
      <c r="PYZ14" s="934"/>
      <c r="PZA14" s="934"/>
      <c r="PZB14" s="934"/>
      <c r="PZC14" s="934"/>
      <c r="PZD14" s="934"/>
      <c r="PZE14" s="934"/>
      <c r="PZF14" s="934"/>
      <c r="PZG14" s="934"/>
      <c r="PZH14" s="934"/>
      <c r="PZI14" s="934"/>
      <c r="PZJ14" s="934"/>
      <c r="PZK14" s="934"/>
      <c r="PZL14" s="934"/>
      <c r="PZM14" s="934"/>
      <c r="PZN14" s="934"/>
      <c r="PZO14" s="934"/>
      <c r="PZP14" s="934"/>
      <c r="PZQ14" s="934"/>
      <c r="PZR14" s="934"/>
      <c r="PZS14" s="934"/>
      <c r="PZT14" s="934"/>
      <c r="PZU14" s="934"/>
      <c r="PZV14" s="934"/>
      <c r="PZW14" s="934"/>
      <c r="PZX14" s="934"/>
      <c r="PZY14" s="934"/>
      <c r="PZZ14" s="934"/>
      <c r="QAA14" s="934"/>
      <c r="QAB14" s="934"/>
      <c r="QAC14" s="934"/>
      <c r="QAD14" s="934"/>
      <c r="QAE14" s="934"/>
      <c r="QAF14" s="934"/>
      <c r="QAG14" s="934"/>
      <c r="QAH14" s="934"/>
      <c r="QAI14" s="934"/>
      <c r="QAJ14" s="934"/>
      <c r="QAK14" s="934"/>
      <c r="QAL14" s="934"/>
      <c r="QAM14" s="934"/>
      <c r="QAN14" s="934"/>
      <c r="QAO14" s="934"/>
      <c r="QAP14" s="934"/>
      <c r="QAQ14" s="934"/>
      <c r="QAR14" s="934"/>
      <c r="QAS14" s="934"/>
      <c r="QAT14" s="934"/>
      <c r="QAU14" s="934"/>
      <c r="QAV14" s="934"/>
      <c r="QAW14" s="934"/>
      <c r="QAX14" s="934"/>
      <c r="QAY14" s="934"/>
      <c r="QAZ14" s="934"/>
      <c r="QBA14" s="934"/>
      <c r="QBB14" s="934"/>
      <c r="QBC14" s="934"/>
      <c r="QBD14" s="934"/>
      <c r="QBE14" s="934"/>
      <c r="QBF14" s="934"/>
      <c r="QBG14" s="934"/>
      <c r="QBH14" s="934"/>
      <c r="QBI14" s="934"/>
      <c r="QBJ14" s="934"/>
      <c r="QBK14" s="934"/>
      <c r="QBL14" s="934"/>
      <c r="QBM14" s="934"/>
      <c r="QBN14" s="934"/>
      <c r="QBO14" s="934"/>
      <c r="QBP14" s="934"/>
      <c r="QBQ14" s="934"/>
      <c r="QBR14" s="934"/>
      <c r="QBS14" s="934"/>
      <c r="QBT14" s="934"/>
      <c r="QBU14" s="934"/>
      <c r="QBV14" s="934"/>
      <c r="QBW14" s="934"/>
      <c r="QBX14" s="934"/>
      <c r="QBY14" s="934"/>
      <c r="QBZ14" s="934"/>
      <c r="QCA14" s="934"/>
      <c r="QCB14" s="934"/>
      <c r="QCC14" s="934"/>
      <c r="QCD14" s="934"/>
      <c r="QCE14" s="934"/>
      <c r="QCF14" s="934"/>
      <c r="QCG14" s="934"/>
      <c r="QCH14" s="934"/>
      <c r="QCI14" s="934"/>
      <c r="QCJ14" s="934"/>
      <c r="QCK14" s="934"/>
      <c r="QCL14" s="934"/>
      <c r="QCM14" s="934"/>
      <c r="QCN14" s="934"/>
      <c r="QCO14" s="934"/>
      <c r="QCP14" s="934"/>
      <c r="QCQ14" s="934"/>
      <c r="QCR14" s="934"/>
      <c r="QCS14" s="934"/>
      <c r="QCT14" s="934"/>
      <c r="QCU14" s="934"/>
      <c r="QCV14" s="934"/>
      <c r="QCW14" s="934"/>
      <c r="QCX14" s="934"/>
      <c r="QCY14" s="934"/>
      <c r="QCZ14" s="934"/>
      <c r="QDA14" s="934"/>
      <c r="QDB14" s="934"/>
      <c r="QDC14" s="934"/>
      <c r="QDD14" s="934"/>
      <c r="QDE14" s="934"/>
      <c r="QDF14" s="934"/>
      <c r="QDG14" s="934"/>
      <c r="QDH14" s="934"/>
      <c r="QDI14" s="934"/>
      <c r="QDJ14" s="934"/>
      <c r="QDK14" s="934"/>
      <c r="QDL14" s="934"/>
      <c r="QDM14" s="934"/>
      <c r="QDN14" s="934"/>
      <c r="QDO14" s="934"/>
      <c r="QDP14" s="934"/>
      <c r="QDQ14" s="934"/>
      <c r="QDR14" s="934"/>
      <c r="QDS14" s="934"/>
      <c r="QDT14" s="934"/>
      <c r="QDU14" s="934"/>
      <c r="QDV14" s="934"/>
      <c r="QDW14" s="934"/>
      <c r="QDX14" s="934"/>
      <c r="QDY14" s="934"/>
      <c r="QDZ14" s="934"/>
      <c r="QEA14" s="934"/>
      <c r="QEB14" s="934"/>
      <c r="QEC14" s="934"/>
      <c r="QED14" s="934"/>
      <c r="QEE14" s="934"/>
      <c r="QEF14" s="934"/>
      <c r="QEG14" s="934"/>
      <c r="QEH14" s="934"/>
      <c r="QEI14" s="934"/>
      <c r="QEJ14" s="934"/>
      <c r="QEK14" s="934"/>
      <c r="QEL14" s="934"/>
      <c r="QEM14" s="934"/>
      <c r="QEN14" s="934"/>
      <c r="QEO14" s="934"/>
      <c r="QEP14" s="934"/>
      <c r="QEQ14" s="934"/>
      <c r="QER14" s="934"/>
      <c r="QES14" s="934"/>
      <c r="QET14" s="934"/>
      <c r="QEU14" s="934"/>
      <c r="QEV14" s="934"/>
      <c r="QEW14" s="934"/>
      <c r="QEX14" s="934"/>
      <c r="QEY14" s="934"/>
      <c r="QEZ14" s="934"/>
      <c r="QFA14" s="934"/>
      <c r="QFB14" s="934"/>
      <c r="QFC14" s="934"/>
      <c r="QFD14" s="934"/>
      <c r="QFE14" s="934"/>
      <c r="QFF14" s="934"/>
      <c r="QFG14" s="934"/>
      <c r="QFH14" s="934"/>
      <c r="QFI14" s="934"/>
      <c r="QFJ14" s="934"/>
      <c r="QFK14" s="934"/>
      <c r="QFL14" s="934"/>
      <c r="QFM14" s="934"/>
      <c r="QFN14" s="934"/>
      <c r="QFO14" s="934"/>
      <c r="QFP14" s="934"/>
      <c r="QFQ14" s="934"/>
      <c r="QFR14" s="934"/>
      <c r="QFS14" s="934"/>
      <c r="QFT14" s="934"/>
      <c r="QFU14" s="934"/>
      <c r="QFV14" s="934"/>
      <c r="QFW14" s="934"/>
      <c r="QFX14" s="934"/>
      <c r="QFY14" s="934"/>
      <c r="QFZ14" s="934"/>
      <c r="QGA14" s="934"/>
      <c r="QGB14" s="934"/>
      <c r="QGC14" s="934"/>
      <c r="QGD14" s="934"/>
      <c r="QGE14" s="934"/>
      <c r="QGF14" s="934"/>
      <c r="QGG14" s="934"/>
      <c r="QGH14" s="934"/>
      <c r="QGI14" s="934"/>
      <c r="QGJ14" s="934"/>
      <c r="QGK14" s="934"/>
      <c r="QGL14" s="934"/>
      <c r="QGM14" s="934"/>
      <c r="QGN14" s="934"/>
      <c r="QGO14" s="934"/>
      <c r="QGP14" s="934"/>
      <c r="QGQ14" s="934"/>
      <c r="QGR14" s="934"/>
      <c r="QGS14" s="934"/>
      <c r="QGT14" s="934"/>
      <c r="QGU14" s="934"/>
      <c r="QGV14" s="934"/>
      <c r="QGW14" s="934"/>
      <c r="QGX14" s="934"/>
      <c r="QGY14" s="934"/>
      <c r="QGZ14" s="934"/>
      <c r="QHA14" s="934"/>
      <c r="QHB14" s="934"/>
      <c r="QHC14" s="934"/>
      <c r="QHD14" s="934"/>
      <c r="QHE14" s="934"/>
      <c r="QHF14" s="934"/>
      <c r="QHG14" s="934"/>
      <c r="QHH14" s="934"/>
      <c r="QHI14" s="934"/>
      <c r="QHJ14" s="934"/>
      <c r="QHK14" s="934"/>
      <c r="QHL14" s="934"/>
      <c r="QHM14" s="934"/>
      <c r="QHN14" s="934"/>
      <c r="QHO14" s="934"/>
      <c r="QHP14" s="934"/>
      <c r="QHQ14" s="934"/>
      <c r="QHR14" s="934"/>
      <c r="QHS14" s="934"/>
      <c r="QHT14" s="934"/>
      <c r="QHU14" s="934"/>
      <c r="QHV14" s="934"/>
      <c r="QHW14" s="934"/>
      <c r="QHX14" s="934"/>
      <c r="QHY14" s="934"/>
      <c r="QHZ14" s="934"/>
      <c r="QIA14" s="934"/>
      <c r="QIB14" s="934"/>
      <c r="QIC14" s="934"/>
      <c r="QID14" s="934"/>
      <c r="QIE14" s="934"/>
      <c r="QIF14" s="934"/>
      <c r="QIG14" s="934"/>
      <c r="QIH14" s="934"/>
      <c r="QII14" s="934"/>
      <c r="QIJ14" s="934"/>
      <c r="QIK14" s="934"/>
      <c r="QIL14" s="934"/>
      <c r="QIM14" s="934"/>
      <c r="QIN14" s="934"/>
      <c r="QIO14" s="934"/>
      <c r="QIP14" s="934"/>
      <c r="QIQ14" s="934"/>
      <c r="QIR14" s="934"/>
      <c r="QIS14" s="934"/>
      <c r="QIT14" s="934"/>
      <c r="QIU14" s="934"/>
      <c r="QIV14" s="934"/>
      <c r="QIW14" s="934"/>
      <c r="QIX14" s="934"/>
      <c r="QIY14" s="934"/>
      <c r="QIZ14" s="934"/>
      <c r="QJA14" s="934"/>
      <c r="QJB14" s="934"/>
      <c r="QJC14" s="934"/>
      <c r="QJD14" s="934"/>
      <c r="QJE14" s="934"/>
      <c r="QJF14" s="934"/>
      <c r="QJG14" s="934"/>
      <c r="QJH14" s="934"/>
      <c r="QJI14" s="934"/>
      <c r="QJJ14" s="934"/>
      <c r="QJK14" s="934"/>
      <c r="QJL14" s="934"/>
      <c r="QJM14" s="934"/>
      <c r="QJN14" s="934"/>
      <c r="QJO14" s="934"/>
      <c r="QJP14" s="934"/>
      <c r="QJQ14" s="934"/>
      <c r="QJR14" s="934"/>
      <c r="QJS14" s="934"/>
      <c r="QJT14" s="934"/>
      <c r="QJU14" s="934"/>
      <c r="QJV14" s="934"/>
      <c r="QJW14" s="934"/>
      <c r="QJX14" s="934"/>
      <c r="QJY14" s="934"/>
      <c r="QJZ14" s="934"/>
      <c r="QKA14" s="934"/>
      <c r="QKB14" s="934"/>
      <c r="QKC14" s="934"/>
      <c r="QKD14" s="934"/>
      <c r="QKE14" s="934"/>
      <c r="QKF14" s="934"/>
      <c r="QKG14" s="934"/>
      <c r="QKH14" s="934"/>
      <c r="QKI14" s="934"/>
      <c r="QKJ14" s="934"/>
      <c r="QKK14" s="934"/>
      <c r="QKL14" s="934"/>
      <c r="QKM14" s="934"/>
      <c r="QKN14" s="934"/>
      <c r="QKO14" s="934"/>
      <c r="QKP14" s="934"/>
      <c r="QKQ14" s="934"/>
      <c r="QKR14" s="934"/>
      <c r="QKS14" s="934"/>
      <c r="QKT14" s="934"/>
      <c r="QKU14" s="934"/>
      <c r="QKV14" s="934"/>
      <c r="QKW14" s="934"/>
      <c r="QKX14" s="934"/>
      <c r="QKY14" s="934"/>
      <c r="QKZ14" s="934"/>
      <c r="QLA14" s="934"/>
      <c r="QLB14" s="934"/>
      <c r="QLC14" s="934"/>
      <c r="QLD14" s="934"/>
      <c r="QLE14" s="934"/>
      <c r="QLF14" s="934"/>
      <c r="QLG14" s="934"/>
      <c r="QLH14" s="934"/>
      <c r="QLI14" s="934"/>
      <c r="QLJ14" s="934"/>
      <c r="QLK14" s="934"/>
      <c r="QLL14" s="934"/>
      <c r="QLM14" s="934"/>
      <c r="QLN14" s="934"/>
      <c r="QLO14" s="934"/>
      <c r="QLP14" s="934"/>
      <c r="QLQ14" s="934"/>
      <c r="QLR14" s="934"/>
      <c r="QLS14" s="934"/>
      <c r="QLT14" s="934"/>
      <c r="QLU14" s="934"/>
      <c r="QLV14" s="934"/>
      <c r="QLW14" s="934"/>
      <c r="QLX14" s="934"/>
      <c r="QLY14" s="934"/>
      <c r="QLZ14" s="934"/>
      <c r="QMA14" s="934"/>
      <c r="QMB14" s="934"/>
      <c r="QMC14" s="934"/>
      <c r="QMD14" s="934"/>
      <c r="QME14" s="934"/>
      <c r="QMF14" s="934"/>
      <c r="QMG14" s="934"/>
      <c r="QMH14" s="934"/>
      <c r="QMI14" s="934"/>
      <c r="QMJ14" s="934"/>
      <c r="QMK14" s="934"/>
      <c r="QML14" s="934"/>
      <c r="QMM14" s="934"/>
      <c r="QMN14" s="934"/>
      <c r="QMO14" s="934"/>
      <c r="QMP14" s="934"/>
      <c r="QMQ14" s="934"/>
      <c r="QMR14" s="934"/>
      <c r="QMS14" s="934"/>
      <c r="QMT14" s="934"/>
      <c r="QMU14" s="934"/>
      <c r="QMV14" s="934"/>
      <c r="QMW14" s="934"/>
      <c r="QMX14" s="934"/>
      <c r="QMY14" s="934"/>
      <c r="QMZ14" s="934"/>
      <c r="QNA14" s="934"/>
      <c r="QNB14" s="934"/>
      <c r="QNC14" s="934"/>
      <c r="QND14" s="934"/>
      <c r="QNE14" s="934"/>
      <c r="QNF14" s="934"/>
      <c r="QNG14" s="934"/>
      <c r="QNH14" s="934"/>
      <c r="QNI14" s="934"/>
      <c r="QNJ14" s="934"/>
      <c r="QNK14" s="934"/>
      <c r="QNL14" s="934"/>
      <c r="QNM14" s="934"/>
      <c r="QNN14" s="934"/>
      <c r="QNO14" s="934"/>
      <c r="QNP14" s="934"/>
      <c r="QNQ14" s="934"/>
      <c r="QNR14" s="934"/>
      <c r="QNS14" s="934"/>
      <c r="QNT14" s="934"/>
      <c r="QNU14" s="934"/>
      <c r="QNV14" s="934"/>
      <c r="QNW14" s="934"/>
      <c r="QNX14" s="934"/>
      <c r="QNY14" s="934"/>
      <c r="QNZ14" s="934"/>
      <c r="QOA14" s="934"/>
      <c r="QOB14" s="934"/>
      <c r="QOC14" s="934"/>
      <c r="QOD14" s="934"/>
      <c r="QOE14" s="934"/>
      <c r="QOF14" s="934"/>
      <c r="QOG14" s="934"/>
      <c r="QOH14" s="934"/>
      <c r="QOI14" s="934"/>
      <c r="QOJ14" s="934"/>
      <c r="QOK14" s="934"/>
      <c r="QOL14" s="934"/>
      <c r="QOM14" s="934"/>
      <c r="QON14" s="934"/>
      <c r="QOO14" s="934"/>
      <c r="QOP14" s="934"/>
      <c r="QOQ14" s="934"/>
      <c r="QOR14" s="934"/>
      <c r="QOS14" s="934"/>
      <c r="QOT14" s="934"/>
      <c r="QOU14" s="934"/>
      <c r="QOV14" s="934"/>
      <c r="QOW14" s="934"/>
      <c r="QOX14" s="934"/>
      <c r="QOY14" s="934"/>
      <c r="QOZ14" s="934"/>
      <c r="QPA14" s="934"/>
      <c r="QPB14" s="934"/>
      <c r="QPC14" s="934"/>
      <c r="QPD14" s="934"/>
      <c r="QPE14" s="934"/>
      <c r="QPF14" s="934"/>
      <c r="QPG14" s="934"/>
      <c r="QPH14" s="934"/>
      <c r="QPI14" s="934"/>
      <c r="QPJ14" s="934"/>
      <c r="QPK14" s="934"/>
      <c r="QPL14" s="934"/>
      <c r="QPM14" s="934"/>
      <c r="QPN14" s="934"/>
      <c r="QPO14" s="934"/>
      <c r="QPP14" s="934"/>
      <c r="QPQ14" s="934"/>
      <c r="QPR14" s="934"/>
      <c r="QPS14" s="934"/>
      <c r="QPT14" s="934"/>
      <c r="QPU14" s="934"/>
      <c r="QPV14" s="934"/>
      <c r="QPW14" s="934"/>
      <c r="QPX14" s="934"/>
      <c r="QPY14" s="934"/>
      <c r="QPZ14" s="934"/>
      <c r="QQA14" s="934"/>
      <c r="QQB14" s="934"/>
      <c r="QQC14" s="934"/>
      <c r="QQD14" s="934"/>
      <c r="QQE14" s="934"/>
      <c r="QQF14" s="934"/>
      <c r="QQG14" s="934"/>
      <c r="QQH14" s="934"/>
      <c r="QQI14" s="934"/>
      <c r="QQJ14" s="934"/>
      <c r="QQK14" s="934"/>
      <c r="QQL14" s="934"/>
      <c r="QQM14" s="934"/>
      <c r="QQN14" s="934"/>
      <c r="QQO14" s="934"/>
      <c r="QQP14" s="934"/>
      <c r="QQQ14" s="934"/>
      <c r="QQR14" s="934"/>
      <c r="QQS14" s="934"/>
      <c r="QQT14" s="934"/>
      <c r="QQU14" s="934"/>
      <c r="QQV14" s="934"/>
      <c r="QQW14" s="934"/>
      <c r="QQX14" s="934"/>
      <c r="QQY14" s="934"/>
      <c r="QQZ14" s="934"/>
      <c r="QRA14" s="934"/>
      <c r="QRB14" s="934"/>
      <c r="QRC14" s="934"/>
      <c r="QRD14" s="934"/>
      <c r="QRE14" s="934"/>
      <c r="QRF14" s="934"/>
      <c r="QRG14" s="934"/>
      <c r="QRH14" s="934"/>
      <c r="QRI14" s="934"/>
      <c r="QRJ14" s="934"/>
      <c r="QRK14" s="934"/>
      <c r="QRL14" s="934"/>
      <c r="QRM14" s="934"/>
      <c r="QRN14" s="934"/>
      <c r="QRO14" s="934"/>
      <c r="QRP14" s="934"/>
      <c r="QRQ14" s="934"/>
      <c r="QRR14" s="934"/>
      <c r="QRS14" s="934"/>
      <c r="QRT14" s="934"/>
      <c r="QRU14" s="934"/>
      <c r="QRV14" s="934"/>
      <c r="QRW14" s="934"/>
      <c r="QRX14" s="934"/>
      <c r="QRY14" s="934"/>
      <c r="QRZ14" s="934"/>
      <c r="QSA14" s="934"/>
      <c r="QSB14" s="934"/>
      <c r="QSC14" s="934"/>
      <c r="QSD14" s="934"/>
      <c r="QSE14" s="934"/>
      <c r="QSF14" s="934"/>
      <c r="QSG14" s="934"/>
      <c r="QSH14" s="934"/>
      <c r="QSI14" s="934"/>
      <c r="QSJ14" s="934"/>
      <c r="QSK14" s="934"/>
      <c r="QSL14" s="934"/>
      <c r="QSM14" s="934"/>
      <c r="QSN14" s="934"/>
      <c r="QSO14" s="934"/>
      <c r="QSP14" s="934"/>
      <c r="QSQ14" s="934"/>
      <c r="QSR14" s="934"/>
      <c r="QSS14" s="934"/>
      <c r="QST14" s="934"/>
      <c r="QSU14" s="934"/>
      <c r="QSV14" s="934"/>
      <c r="QSW14" s="934"/>
      <c r="QSX14" s="934"/>
      <c r="QSY14" s="934"/>
      <c r="QSZ14" s="934"/>
      <c r="QTA14" s="934"/>
      <c r="QTB14" s="934"/>
      <c r="QTC14" s="934"/>
      <c r="QTD14" s="934"/>
      <c r="QTE14" s="934"/>
      <c r="QTF14" s="934"/>
      <c r="QTG14" s="934"/>
      <c r="QTH14" s="934"/>
      <c r="QTI14" s="934"/>
      <c r="QTJ14" s="934"/>
      <c r="QTK14" s="934"/>
      <c r="QTL14" s="934"/>
      <c r="QTM14" s="934"/>
      <c r="QTN14" s="934"/>
      <c r="QTO14" s="934"/>
      <c r="QTP14" s="934"/>
      <c r="QTQ14" s="934"/>
      <c r="QTR14" s="934"/>
      <c r="QTS14" s="934"/>
      <c r="QTT14" s="934"/>
      <c r="QTU14" s="934"/>
      <c r="QTV14" s="934"/>
      <c r="QTW14" s="934"/>
      <c r="QTX14" s="934"/>
      <c r="QTY14" s="934"/>
      <c r="QTZ14" s="934"/>
      <c r="QUA14" s="934"/>
      <c r="QUB14" s="934"/>
      <c r="QUC14" s="934"/>
      <c r="QUD14" s="934"/>
      <c r="QUE14" s="934"/>
      <c r="QUF14" s="934"/>
      <c r="QUG14" s="934"/>
      <c r="QUH14" s="934"/>
      <c r="QUI14" s="934"/>
      <c r="QUJ14" s="934"/>
      <c r="QUK14" s="934"/>
      <c r="QUL14" s="934"/>
      <c r="QUM14" s="934"/>
      <c r="QUN14" s="934"/>
      <c r="QUO14" s="934"/>
      <c r="QUP14" s="934"/>
      <c r="QUQ14" s="934"/>
      <c r="QUR14" s="934"/>
      <c r="QUS14" s="934"/>
      <c r="QUT14" s="934"/>
      <c r="QUU14" s="934"/>
      <c r="QUV14" s="934"/>
      <c r="QUW14" s="934"/>
      <c r="QUX14" s="934"/>
      <c r="QUY14" s="934"/>
      <c r="QUZ14" s="934"/>
      <c r="QVA14" s="934"/>
      <c r="QVB14" s="934"/>
      <c r="QVC14" s="934"/>
      <c r="QVD14" s="934"/>
      <c r="QVE14" s="934"/>
      <c r="QVF14" s="934"/>
      <c r="QVG14" s="934"/>
      <c r="QVH14" s="934"/>
      <c r="QVI14" s="934"/>
      <c r="QVJ14" s="934"/>
      <c r="QVK14" s="934"/>
      <c r="QVL14" s="934"/>
      <c r="QVM14" s="934"/>
      <c r="QVN14" s="934"/>
      <c r="QVO14" s="934"/>
      <c r="QVP14" s="934"/>
      <c r="QVQ14" s="934"/>
      <c r="QVR14" s="934"/>
      <c r="QVS14" s="934"/>
      <c r="QVT14" s="934"/>
      <c r="QVU14" s="934"/>
      <c r="QVV14" s="934"/>
      <c r="QVW14" s="934"/>
      <c r="QVX14" s="934"/>
      <c r="QVY14" s="934"/>
      <c r="QVZ14" s="934"/>
      <c r="QWA14" s="934"/>
      <c r="QWB14" s="934"/>
      <c r="QWC14" s="934"/>
      <c r="QWD14" s="934"/>
      <c r="QWE14" s="934"/>
      <c r="QWF14" s="934"/>
      <c r="QWG14" s="934"/>
      <c r="QWH14" s="934"/>
      <c r="QWI14" s="934"/>
      <c r="QWJ14" s="934"/>
      <c r="QWK14" s="934"/>
      <c r="QWL14" s="934"/>
      <c r="QWM14" s="934"/>
      <c r="QWN14" s="934"/>
      <c r="QWO14" s="934"/>
      <c r="QWP14" s="934"/>
      <c r="QWQ14" s="934"/>
      <c r="QWR14" s="934"/>
      <c r="QWS14" s="934"/>
      <c r="QWT14" s="934"/>
      <c r="QWU14" s="934"/>
      <c r="QWV14" s="934"/>
      <c r="QWW14" s="934"/>
      <c r="QWX14" s="934"/>
      <c r="QWY14" s="934"/>
      <c r="QWZ14" s="934"/>
      <c r="QXA14" s="934"/>
      <c r="QXB14" s="934"/>
      <c r="QXC14" s="934"/>
      <c r="QXD14" s="934"/>
      <c r="QXE14" s="934"/>
      <c r="QXF14" s="934"/>
      <c r="QXG14" s="934"/>
      <c r="QXH14" s="934"/>
      <c r="QXI14" s="934"/>
      <c r="QXJ14" s="934"/>
      <c r="QXK14" s="934"/>
      <c r="QXL14" s="934"/>
      <c r="QXM14" s="934"/>
      <c r="QXN14" s="934"/>
      <c r="QXO14" s="934"/>
      <c r="QXP14" s="934"/>
      <c r="QXQ14" s="934"/>
      <c r="QXR14" s="934"/>
      <c r="QXS14" s="934"/>
      <c r="QXT14" s="934"/>
      <c r="QXU14" s="934"/>
      <c r="QXV14" s="934"/>
      <c r="QXW14" s="934"/>
      <c r="QXX14" s="934"/>
      <c r="QXY14" s="934"/>
      <c r="QXZ14" s="934"/>
      <c r="QYA14" s="934"/>
      <c r="QYB14" s="934"/>
      <c r="QYC14" s="934"/>
      <c r="QYD14" s="934"/>
      <c r="QYE14" s="934"/>
      <c r="QYF14" s="934"/>
      <c r="QYG14" s="934"/>
      <c r="QYH14" s="934"/>
      <c r="QYI14" s="934"/>
      <c r="QYJ14" s="934"/>
      <c r="QYK14" s="934"/>
      <c r="QYL14" s="934"/>
      <c r="QYM14" s="934"/>
      <c r="QYN14" s="934"/>
      <c r="QYO14" s="934"/>
      <c r="QYP14" s="934"/>
      <c r="QYQ14" s="934"/>
      <c r="QYR14" s="934"/>
      <c r="QYS14" s="934"/>
      <c r="QYT14" s="934"/>
      <c r="QYU14" s="934"/>
      <c r="QYV14" s="934"/>
      <c r="QYW14" s="934"/>
      <c r="QYX14" s="934"/>
      <c r="QYY14" s="934"/>
      <c r="QYZ14" s="934"/>
      <c r="QZA14" s="934"/>
      <c r="QZB14" s="934"/>
      <c r="QZC14" s="934"/>
      <c r="QZD14" s="934"/>
      <c r="QZE14" s="934"/>
      <c r="QZF14" s="934"/>
      <c r="QZG14" s="934"/>
      <c r="QZH14" s="934"/>
      <c r="QZI14" s="934"/>
      <c r="QZJ14" s="934"/>
      <c r="QZK14" s="934"/>
      <c r="QZL14" s="934"/>
      <c r="QZM14" s="934"/>
      <c r="QZN14" s="934"/>
      <c r="QZO14" s="934"/>
      <c r="QZP14" s="934"/>
      <c r="QZQ14" s="934"/>
      <c r="QZR14" s="934"/>
      <c r="QZS14" s="934"/>
      <c r="QZT14" s="934"/>
      <c r="QZU14" s="934"/>
      <c r="QZV14" s="934"/>
      <c r="QZW14" s="934"/>
      <c r="QZX14" s="934"/>
      <c r="QZY14" s="934"/>
      <c r="QZZ14" s="934"/>
      <c r="RAA14" s="934"/>
      <c r="RAB14" s="934"/>
      <c r="RAC14" s="934"/>
      <c r="RAD14" s="934"/>
      <c r="RAE14" s="934"/>
      <c r="RAF14" s="934"/>
      <c r="RAG14" s="934"/>
      <c r="RAH14" s="934"/>
      <c r="RAI14" s="934"/>
      <c r="RAJ14" s="934"/>
      <c r="RAK14" s="934"/>
      <c r="RAL14" s="934"/>
      <c r="RAM14" s="934"/>
      <c r="RAN14" s="934"/>
      <c r="RAO14" s="934"/>
      <c r="RAP14" s="934"/>
      <c r="RAQ14" s="934"/>
      <c r="RAR14" s="934"/>
      <c r="RAS14" s="934"/>
      <c r="RAT14" s="934"/>
      <c r="RAU14" s="934"/>
      <c r="RAV14" s="934"/>
      <c r="RAW14" s="934"/>
      <c r="RAX14" s="934"/>
      <c r="RAY14" s="934"/>
      <c r="RAZ14" s="934"/>
      <c r="RBA14" s="934"/>
      <c r="RBB14" s="934"/>
      <c r="RBC14" s="934"/>
      <c r="RBD14" s="934"/>
      <c r="RBE14" s="934"/>
      <c r="RBF14" s="934"/>
      <c r="RBG14" s="934"/>
      <c r="RBH14" s="934"/>
      <c r="RBI14" s="934"/>
      <c r="RBJ14" s="934"/>
      <c r="RBK14" s="934"/>
      <c r="RBL14" s="934"/>
      <c r="RBM14" s="934"/>
      <c r="RBN14" s="934"/>
      <c r="RBO14" s="934"/>
      <c r="RBP14" s="934"/>
      <c r="RBQ14" s="934"/>
      <c r="RBR14" s="934"/>
      <c r="RBS14" s="934"/>
      <c r="RBT14" s="934"/>
      <c r="RBU14" s="934"/>
      <c r="RBV14" s="934"/>
      <c r="RBW14" s="934"/>
      <c r="RBX14" s="934"/>
      <c r="RBY14" s="934"/>
      <c r="RBZ14" s="934"/>
      <c r="RCA14" s="934"/>
      <c r="RCB14" s="934"/>
      <c r="RCC14" s="934"/>
      <c r="RCD14" s="934"/>
      <c r="RCE14" s="934"/>
      <c r="RCF14" s="934"/>
      <c r="RCG14" s="934"/>
      <c r="RCH14" s="934"/>
      <c r="RCI14" s="934"/>
      <c r="RCJ14" s="934"/>
      <c r="RCK14" s="934"/>
      <c r="RCL14" s="934"/>
      <c r="RCM14" s="934"/>
      <c r="RCN14" s="934"/>
      <c r="RCO14" s="934"/>
      <c r="RCP14" s="934"/>
      <c r="RCQ14" s="934"/>
      <c r="RCR14" s="934"/>
      <c r="RCS14" s="934"/>
      <c r="RCT14" s="934"/>
      <c r="RCU14" s="934"/>
      <c r="RCV14" s="934"/>
      <c r="RCW14" s="934"/>
      <c r="RCX14" s="934"/>
      <c r="RCY14" s="934"/>
      <c r="RCZ14" s="934"/>
      <c r="RDA14" s="934"/>
      <c r="RDB14" s="934"/>
      <c r="RDC14" s="934"/>
      <c r="RDD14" s="934"/>
      <c r="RDE14" s="934"/>
      <c r="RDF14" s="934"/>
      <c r="RDG14" s="934"/>
      <c r="RDH14" s="934"/>
      <c r="RDI14" s="934"/>
      <c r="RDJ14" s="934"/>
      <c r="RDK14" s="934"/>
      <c r="RDL14" s="934"/>
      <c r="RDM14" s="934"/>
      <c r="RDN14" s="934"/>
      <c r="RDO14" s="934"/>
      <c r="RDP14" s="934"/>
      <c r="RDQ14" s="934"/>
      <c r="RDR14" s="934"/>
      <c r="RDS14" s="934"/>
      <c r="RDT14" s="934"/>
      <c r="RDU14" s="934"/>
      <c r="RDV14" s="934"/>
      <c r="RDW14" s="934"/>
      <c r="RDX14" s="934"/>
      <c r="RDY14" s="934"/>
      <c r="RDZ14" s="934"/>
      <c r="REA14" s="934"/>
      <c r="REB14" s="934"/>
      <c r="REC14" s="934"/>
      <c r="RED14" s="934"/>
      <c r="REE14" s="934"/>
      <c r="REF14" s="934"/>
      <c r="REG14" s="934"/>
      <c r="REH14" s="934"/>
      <c r="REI14" s="934"/>
      <c r="REJ14" s="934"/>
      <c r="REK14" s="934"/>
      <c r="REL14" s="934"/>
      <c r="REM14" s="934"/>
      <c r="REN14" s="934"/>
      <c r="REO14" s="934"/>
      <c r="REP14" s="934"/>
      <c r="REQ14" s="934"/>
      <c r="RER14" s="934"/>
      <c r="RES14" s="934"/>
      <c r="RET14" s="934"/>
      <c r="REU14" s="934"/>
      <c r="REV14" s="934"/>
      <c r="REW14" s="934"/>
      <c r="REX14" s="934"/>
      <c r="REY14" s="934"/>
      <c r="REZ14" s="934"/>
      <c r="RFA14" s="934"/>
      <c r="RFB14" s="934"/>
      <c r="RFC14" s="934"/>
      <c r="RFD14" s="934"/>
      <c r="RFE14" s="934"/>
      <c r="RFF14" s="934"/>
      <c r="RFG14" s="934"/>
      <c r="RFH14" s="934"/>
      <c r="RFI14" s="934"/>
      <c r="RFJ14" s="934"/>
      <c r="RFK14" s="934"/>
      <c r="RFL14" s="934"/>
      <c r="RFM14" s="934"/>
      <c r="RFN14" s="934"/>
      <c r="RFO14" s="934"/>
      <c r="RFP14" s="934"/>
      <c r="RFQ14" s="934"/>
      <c r="RFR14" s="934"/>
      <c r="RFS14" s="934"/>
      <c r="RFT14" s="934"/>
      <c r="RFU14" s="934"/>
      <c r="RFV14" s="934"/>
      <c r="RFW14" s="934"/>
      <c r="RFX14" s="934"/>
      <c r="RFY14" s="934"/>
      <c r="RFZ14" s="934"/>
      <c r="RGA14" s="934"/>
      <c r="RGB14" s="934"/>
      <c r="RGC14" s="934"/>
      <c r="RGD14" s="934"/>
      <c r="RGE14" s="934"/>
      <c r="RGF14" s="934"/>
      <c r="RGG14" s="934"/>
      <c r="RGH14" s="934"/>
      <c r="RGI14" s="934"/>
      <c r="RGJ14" s="934"/>
      <c r="RGK14" s="934"/>
      <c r="RGL14" s="934"/>
      <c r="RGM14" s="934"/>
      <c r="RGN14" s="934"/>
      <c r="RGO14" s="934"/>
      <c r="RGP14" s="934"/>
      <c r="RGQ14" s="934"/>
      <c r="RGR14" s="934"/>
      <c r="RGS14" s="934"/>
      <c r="RGT14" s="934"/>
      <c r="RGU14" s="934"/>
      <c r="RGV14" s="934"/>
      <c r="RGW14" s="934"/>
      <c r="RGX14" s="934"/>
      <c r="RGY14" s="934"/>
      <c r="RGZ14" s="934"/>
      <c r="RHA14" s="934"/>
      <c r="RHB14" s="934"/>
      <c r="RHC14" s="934"/>
      <c r="RHD14" s="934"/>
      <c r="RHE14" s="934"/>
      <c r="RHF14" s="934"/>
      <c r="RHG14" s="934"/>
      <c r="RHH14" s="934"/>
      <c r="RHI14" s="934"/>
      <c r="RHJ14" s="934"/>
      <c r="RHK14" s="934"/>
      <c r="RHL14" s="934"/>
      <c r="RHM14" s="934"/>
      <c r="RHN14" s="934"/>
      <c r="RHO14" s="934"/>
      <c r="RHP14" s="934"/>
      <c r="RHQ14" s="934"/>
      <c r="RHR14" s="934"/>
      <c r="RHS14" s="934"/>
      <c r="RHT14" s="934"/>
      <c r="RHU14" s="934"/>
      <c r="RHV14" s="934"/>
      <c r="RHW14" s="934"/>
      <c r="RHX14" s="934"/>
      <c r="RHY14" s="934"/>
      <c r="RHZ14" s="934"/>
      <c r="RIA14" s="934"/>
      <c r="RIB14" s="934"/>
      <c r="RIC14" s="934"/>
      <c r="RID14" s="934"/>
      <c r="RIE14" s="934"/>
      <c r="RIF14" s="934"/>
      <c r="RIG14" s="934"/>
      <c r="RIH14" s="934"/>
      <c r="RII14" s="934"/>
      <c r="RIJ14" s="934"/>
      <c r="RIK14" s="934"/>
      <c r="RIL14" s="934"/>
      <c r="RIM14" s="934"/>
      <c r="RIN14" s="934"/>
      <c r="RIO14" s="934"/>
      <c r="RIP14" s="934"/>
      <c r="RIQ14" s="934"/>
      <c r="RIR14" s="934"/>
      <c r="RIS14" s="934"/>
      <c r="RIT14" s="934"/>
      <c r="RIU14" s="934"/>
      <c r="RIV14" s="934"/>
      <c r="RIW14" s="934"/>
      <c r="RIX14" s="934"/>
      <c r="RIY14" s="934"/>
      <c r="RIZ14" s="934"/>
      <c r="RJA14" s="934"/>
      <c r="RJB14" s="934"/>
      <c r="RJC14" s="934"/>
      <c r="RJD14" s="934"/>
      <c r="RJE14" s="934"/>
      <c r="RJF14" s="934"/>
      <c r="RJG14" s="934"/>
      <c r="RJH14" s="934"/>
      <c r="RJI14" s="934"/>
      <c r="RJJ14" s="934"/>
      <c r="RJK14" s="934"/>
      <c r="RJL14" s="934"/>
      <c r="RJM14" s="934"/>
      <c r="RJN14" s="934"/>
      <c r="RJO14" s="934"/>
      <c r="RJP14" s="934"/>
      <c r="RJQ14" s="934"/>
      <c r="RJR14" s="934"/>
      <c r="RJS14" s="934"/>
      <c r="RJT14" s="934"/>
      <c r="RJU14" s="934"/>
      <c r="RJV14" s="934"/>
      <c r="RJW14" s="934"/>
      <c r="RJX14" s="934"/>
      <c r="RJY14" s="934"/>
      <c r="RJZ14" s="934"/>
      <c r="RKA14" s="934"/>
      <c r="RKB14" s="934"/>
      <c r="RKC14" s="934"/>
      <c r="RKD14" s="934"/>
      <c r="RKE14" s="934"/>
      <c r="RKF14" s="934"/>
      <c r="RKG14" s="934"/>
      <c r="RKH14" s="934"/>
      <c r="RKI14" s="934"/>
      <c r="RKJ14" s="934"/>
      <c r="RKK14" s="934"/>
      <c r="RKL14" s="934"/>
      <c r="RKM14" s="934"/>
      <c r="RKN14" s="934"/>
      <c r="RKO14" s="934"/>
      <c r="RKP14" s="934"/>
      <c r="RKQ14" s="934"/>
      <c r="RKR14" s="934"/>
      <c r="RKS14" s="934"/>
      <c r="RKT14" s="934"/>
      <c r="RKU14" s="934"/>
      <c r="RKV14" s="934"/>
      <c r="RKW14" s="934"/>
      <c r="RKX14" s="934"/>
      <c r="RKY14" s="934"/>
      <c r="RKZ14" s="934"/>
      <c r="RLA14" s="934"/>
      <c r="RLB14" s="934"/>
      <c r="RLC14" s="934"/>
      <c r="RLD14" s="934"/>
      <c r="RLE14" s="934"/>
      <c r="RLF14" s="934"/>
      <c r="RLG14" s="934"/>
      <c r="RLH14" s="934"/>
      <c r="RLI14" s="934"/>
      <c r="RLJ14" s="934"/>
      <c r="RLK14" s="934"/>
      <c r="RLL14" s="934"/>
      <c r="RLM14" s="934"/>
      <c r="RLN14" s="934"/>
      <c r="RLO14" s="934"/>
      <c r="RLP14" s="934"/>
      <c r="RLQ14" s="934"/>
      <c r="RLR14" s="934"/>
      <c r="RLS14" s="934"/>
      <c r="RLT14" s="934"/>
      <c r="RLU14" s="934"/>
      <c r="RLV14" s="934"/>
      <c r="RLW14" s="934"/>
      <c r="RLX14" s="934"/>
      <c r="RLY14" s="934"/>
      <c r="RLZ14" s="934"/>
      <c r="RMA14" s="934"/>
      <c r="RMB14" s="934"/>
      <c r="RMC14" s="934"/>
      <c r="RMD14" s="934"/>
      <c r="RME14" s="934"/>
      <c r="RMF14" s="934"/>
      <c r="RMG14" s="934"/>
      <c r="RMH14" s="934"/>
      <c r="RMI14" s="934"/>
      <c r="RMJ14" s="934"/>
      <c r="RMK14" s="934"/>
      <c r="RML14" s="934"/>
      <c r="RMM14" s="934"/>
      <c r="RMN14" s="934"/>
      <c r="RMO14" s="934"/>
      <c r="RMP14" s="934"/>
      <c r="RMQ14" s="934"/>
      <c r="RMR14" s="934"/>
      <c r="RMS14" s="934"/>
      <c r="RMT14" s="934"/>
      <c r="RMU14" s="934"/>
      <c r="RMV14" s="934"/>
      <c r="RMW14" s="934"/>
      <c r="RMX14" s="934"/>
      <c r="RMY14" s="934"/>
      <c r="RMZ14" s="934"/>
      <c r="RNA14" s="934"/>
      <c r="RNB14" s="934"/>
      <c r="RNC14" s="934"/>
      <c r="RND14" s="934"/>
      <c r="RNE14" s="934"/>
      <c r="RNF14" s="934"/>
      <c r="RNG14" s="934"/>
      <c r="RNH14" s="934"/>
      <c r="RNI14" s="934"/>
      <c r="RNJ14" s="934"/>
      <c r="RNK14" s="934"/>
      <c r="RNL14" s="934"/>
      <c r="RNM14" s="934"/>
      <c r="RNN14" s="934"/>
      <c r="RNO14" s="934"/>
      <c r="RNP14" s="934"/>
      <c r="RNQ14" s="934"/>
      <c r="RNR14" s="934"/>
      <c r="RNS14" s="934"/>
      <c r="RNT14" s="934"/>
      <c r="RNU14" s="934"/>
      <c r="RNV14" s="934"/>
      <c r="RNW14" s="934"/>
      <c r="RNX14" s="934"/>
      <c r="RNY14" s="934"/>
      <c r="RNZ14" s="934"/>
      <c r="ROA14" s="934"/>
      <c r="ROB14" s="934"/>
      <c r="ROC14" s="934"/>
      <c r="ROD14" s="934"/>
      <c r="ROE14" s="934"/>
      <c r="ROF14" s="934"/>
      <c r="ROG14" s="934"/>
      <c r="ROH14" s="934"/>
      <c r="ROI14" s="934"/>
      <c r="ROJ14" s="934"/>
      <c r="ROK14" s="934"/>
      <c r="ROL14" s="934"/>
      <c r="ROM14" s="934"/>
      <c r="RON14" s="934"/>
      <c r="ROO14" s="934"/>
      <c r="ROP14" s="934"/>
      <c r="ROQ14" s="934"/>
      <c r="ROR14" s="934"/>
      <c r="ROS14" s="934"/>
      <c r="ROT14" s="934"/>
      <c r="ROU14" s="934"/>
      <c r="ROV14" s="934"/>
      <c r="ROW14" s="934"/>
      <c r="ROX14" s="934"/>
      <c r="ROY14" s="934"/>
      <c r="ROZ14" s="934"/>
      <c r="RPA14" s="934"/>
      <c r="RPB14" s="934"/>
      <c r="RPC14" s="934"/>
      <c r="RPD14" s="934"/>
      <c r="RPE14" s="934"/>
      <c r="RPF14" s="934"/>
      <c r="RPG14" s="934"/>
      <c r="RPH14" s="934"/>
      <c r="RPI14" s="934"/>
      <c r="RPJ14" s="934"/>
      <c r="RPK14" s="934"/>
      <c r="RPL14" s="934"/>
      <c r="RPM14" s="934"/>
      <c r="RPN14" s="934"/>
      <c r="RPO14" s="934"/>
      <c r="RPP14" s="934"/>
      <c r="RPQ14" s="934"/>
      <c r="RPR14" s="934"/>
      <c r="RPS14" s="934"/>
      <c r="RPT14" s="934"/>
      <c r="RPU14" s="934"/>
      <c r="RPV14" s="934"/>
      <c r="RPW14" s="934"/>
      <c r="RPX14" s="934"/>
      <c r="RPY14" s="934"/>
      <c r="RPZ14" s="934"/>
      <c r="RQA14" s="934"/>
      <c r="RQB14" s="934"/>
      <c r="RQC14" s="934"/>
      <c r="RQD14" s="934"/>
      <c r="RQE14" s="934"/>
      <c r="RQF14" s="934"/>
      <c r="RQG14" s="934"/>
      <c r="RQH14" s="934"/>
      <c r="RQI14" s="934"/>
      <c r="RQJ14" s="934"/>
      <c r="RQK14" s="934"/>
      <c r="RQL14" s="934"/>
      <c r="RQM14" s="934"/>
      <c r="RQN14" s="934"/>
      <c r="RQO14" s="934"/>
      <c r="RQP14" s="934"/>
      <c r="RQQ14" s="934"/>
      <c r="RQR14" s="934"/>
      <c r="RQS14" s="934"/>
      <c r="RQT14" s="934"/>
      <c r="RQU14" s="934"/>
      <c r="RQV14" s="934"/>
      <c r="RQW14" s="934"/>
      <c r="RQX14" s="934"/>
      <c r="RQY14" s="934"/>
      <c r="RQZ14" s="934"/>
      <c r="RRA14" s="934"/>
      <c r="RRB14" s="934"/>
      <c r="RRC14" s="934"/>
      <c r="RRD14" s="934"/>
      <c r="RRE14" s="934"/>
      <c r="RRF14" s="934"/>
      <c r="RRG14" s="934"/>
      <c r="RRH14" s="934"/>
      <c r="RRI14" s="934"/>
      <c r="RRJ14" s="934"/>
      <c r="RRK14" s="934"/>
      <c r="RRL14" s="934"/>
      <c r="RRM14" s="934"/>
      <c r="RRN14" s="934"/>
      <c r="RRO14" s="934"/>
      <c r="RRP14" s="934"/>
      <c r="RRQ14" s="934"/>
      <c r="RRR14" s="934"/>
      <c r="RRS14" s="934"/>
      <c r="RRT14" s="934"/>
      <c r="RRU14" s="934"/>
      <c r="RRV14" s="934"/>
      <c r="RRW14" s="934"/>
      <c r="RRX14" s="934"/>
      <c r="RRY14" s="934"/>
      <c r="RRZ14" s="934"/>
      <c r="RSA14" s="934"/>
      <c r="RSB14" s="934"/>
      <c r="RSC14" s="934"/>
      <c r="RSD14" s="934"/>
      <c r="RSE14" s="934"/>
      <c r="RSF14" s="934"/>
      <c r="RSG14" s="934"/>
      <c r="RSH14" s="934"/>
      <c r="RSI14" s="934"/>
      <c r="RSJ14" s="934"/>
      <c r="RSK14" s="934"/>
      <c r="RSL14" s="934"/>
      <c r="RSM14" s="934"/>
      <c r="RSN14" s="934"/>
      <c r="RSO14" s="934"/>
      <c r="RSP14" s="934"/>
      <c r="RSQ14" s="934"/>
      <c r="RSR14" s="934"/>
      <c r="RSS14" s="934"/>
      <c r="RST14" s="934"/>
      <c r="RSU14" s="934"/>
      <c r="RSV14" s="934"/>
      <c r="RSW14" s="934"/>
      <c r="RSX14" s="934"/>
      <c r="RSY14" s="934"/>
      <c r="RSZ14" s="934"/>
      <c r="RTA14" s="934"/>
      <c r="RTB14" s="934"/>
      <c r="RTC14" s="934"/>
      <c r="RTD14" s="934"/>
      <c r="RTE14" s="934"/>
      <c r="RTF14" s="934"/>
      <c r="RTG14" s="934"/>
      <c r="RTH14" s="934"/>
      <c r="RTI14" s="934"/>
      <c r="RTJ14" s="934"/>
      <c r="RTK14" s="934"/>
      <c r="RTL14" s="934"/>
      <c r="RTM14" s="934"/>
      <c r="RTN14" s="934"/>
      <c r="RTO14" s="934"/>
      <c r="RTP14" s="934"/>
      <c r="RTQ14" s="934"/>
      <c r="RTR14" s="934"/>
      <c r="RTS14" s="934"/>
      <c r="RTT14" s="934"/>
      <c r="RTU14" s="934"/>
      <c r="RTV14" s="934"/>
      <c r="RTW14" s="934"/>
      <c r="RTX14" s="934"/>
      <c r="RTY14" s="934"/>
      <c r="RTZ14" s="934"/>
      <c r="RUA14" s="934"/>
      <c r="RUB14" s="934"/>
      <c r="RUC14" s="934"/>
      <c r="RUD14" s="934"/>
      <c r="RUE14" s="934"/>
      <c r="RUF14" s="934"/>
      <c r="RUG14" s="934"/>
      <c r="RUH14" s="934"/>
      <c r="RUI14" s="934"/>
      <c r="RUJ14" s="934"/>
      <c r="RUK14" s="934"/>
      <c r="RUL14" s="934"/>
      <c r="RUM14" s="934"/>
      <c r="RUN14" s="934"/>
      <c r="RUO14" s="934"/>
      <c r="RUP14" s="934"/>
      <c r="RUQ14" s="934"/>
      <c r="RUR14" s="934"/>
      <c r="RUS14" s="934"/>
      <c r="RUT14" s="934"/>
      <c r="RUU14" s="934"/>
      <c r="RUV14" s="934"/>
      <c r="RUW14" s="934"/>
      <c r="RUX14" s="934"/>
      <c r="RUY14" s="934"/>
      <c r="RUZ14" s="934"/>
      <c r="RVA14" s="934"/>
      <c r="RVB14" s="934"/>
      <c r="RVC14" s="934"/>
      <c r="RVD14" s="934"/>
      <c r="RVE14" s="934"/>
      <c r="RVF14" s="934"/>
      <c r="RVG14" s="934"/>
      <c r="RVH14" s="934"/>
      <c r="RVI14" s="934"/>
      <c r="RVJ14" s="934"/>
      <c r="RVK14" s="934"/>
      <c r="RVL14" s="934"/>
      <c r="RVM14" s="934"/>
      <c r="RVN14" s="934"/>
      <c r="RVO14" s="934"/>
      <c r="RVP14" s="934"/>
      <c r="RVQ14" s="934"/>
      <c r="RVR14" s="934"/>
      <c r="RVS14" s="934"/>
      <c r="RVT14" s="934"/>
      <c r="RVU14" s="934"/>
      <c r="RVV14" s="934"/>
      <c r="RVW14" s="934"/>
      <c r="RVX14" s="934"/>
      <c r="RVY14" s="934"/>
      <c r="RVZ14" s="934"/>
      <c r="RWA14" s="934"/>
      <c r="RWB14" s="934"/>
      <c r="RWC14" s="934"/>
      <c r="RWD14" s="934"/>
      <c r="RWE14" s="934"/>
      <c r="RWF14" s="934"/>
      <c r="RWG14" s="934"/>
      <c r="RWH14" s="934"/>
      <c r="RWI14" s="934"/>
      <c r="RWJ14" s="934"/>
      <c r="RWK14" s="934"/>
      <c r="RWL14" s="934"/>
      <c r="RWM14" s="934"/>
      <c r="RWN14" s="934"/>
      <c r="RWO14" s="934"/>
      <c r="RWP14" s="934"/>
      <c r="RWQ14" s="934"/>
      <c r="RWR14" s="934"/>
      <c r="RWS14" s="934"/>
      <c r="RWT14" s="934"/>
      <c r="RWU14" s="934"/>
      <c r="RWV14" s="934"/>
      <c r="RWW14" s="934"/>
      <c r="RWX14" s="934"/>
      <c r="RWY14" s="934"/>
      <c r="RWZ14" s="934"/>
      <c r="RXA14" s="934"/>
      <c r="RXB14" s="934"/>
      <c r="RXC14" s="934"/>
      <c r="RXD14" s="934"/>
      <c r="RXE14" s="934"/>
      <c r="RXF14" s="934"/>
      <c r="RXG14" s="934"/>
      <c r="RXH14" s="934"/>
      <c r="RXI14" s="934"/>
      <c r="RXJ14" s="934"/>
      <c r="RXK14" s="934"/>
      <c r="RXL14" s="934"/>
      <c r="RXM14" s="934"/>
      <c r="RXN14" s="934"/>
      <c r="RXO14" s="934"/>
      <c r="RXP14" s="934"/>
      <c r="RXQ14" s="934"/>
      <c r="RXR14" s="934"/>
      <c r="RXS14" s="934"/>
      <c r="RXT14" s="934"/>
      <c r="RXU14" s="934"/>
      <c r="RXV14" s="934"/>
      <c r="RXW14" s="934"/>
      <c r="RXX14" s="934"/>
      <c r="RXY14" s="934"/>
      <c r="RXZ14" s="934"/>
      <c r="RYA14" s="934"/>
      <c r="RYB14" s="934"/>
      <c r="RYC14" s="934"/>
      <c r="RYD14" s="934"/>
      <c r="RYE14" s="934"/>
      <c r="RYF14" s="934"/>
      <c r="RYG14" s="934"/>
      <c r="RYH14" s="934"/>
      <c r="RYI14" s="934"/>
      <c r="RYJ14" s="934"/>
      <c r="RYK14" s="934"/>
      <c r="RYL14" s="934"/>
      <c r="RYM14" s="934"/>
      <c r="RYN14" s="934"/>
      <c r="RYO14" s="934"/>
      <c r="RYP14" s="934"/>
      <c r="RYQ14" s="934"/>
      <c r="RYR14" s="934"/>
      <c r="RYS14" s="934"/>
      <c r="RYT14" s="934"/>
      <c r="RYU14" s="934"/>
      <c r="RYV14" s="934"/>
      <c r="RYW14" s="934"/>
      <c r="RYX14" s="934"/>
      <c r="RYY14" s="934"/>
      <c r="RYZ14" s="934"/>
      <c r="RZA14" s="934"/>
      <c r="RZB14" s="934"/>
      <c r="RZC14" s="934"/>
      <c r="RZD14" s="934"/>
      <c r="RZE14" s="934"/>
      <c r="RZF14" s="934"/>
      <c r="RZG14" s="934"/>
      <c r="RZH14" s="934"/>
      <c r="RZI14" s="934"/>
      <c r="RZJ14" s="934"/>
      <c r="RZK14" s="934"/>
      <c r="RZL14" s="934"/>
      <c r="RZM14" s="934"/>
      <c r="RZN14" s="934"/>
      <c r="RZO14" s="934"/>
      <c r="RZP14" s="934"/>
      <c r="RZQ14" s="934"/>
      <c r="RZR14" s="934"/>
      <c r="RZS14" s="934"/>
      <c r="RZT14" s="934"/>
      <c r="RZU14" s="934"/>
      <c r="RZV14" s="934"/>
      <c r="RZW14" s="934"/>
      <c r="RZX14" s="934"/>
      <c r="RZY14" s="934"/>
      <c r="RZZ14" s="934"/>
      <c r="SAA14" s="934"/>
      <c r="SAB14" s="934"/>
      <c r="SAC14" s="934"/>
      <c r="SAD14" s="934"/>
      <c r="SAE14" s="934"/>
      <c r="SAF14" s="934"/>
      <c r="SAG14" s="934"/>
      <c r="SAH14" s="934"/>
      <c r="SAI14" s="934"/>
      <c r="SAJ14" s="934"/>
      <c r="SAK14" s="934"/>
      <c r="SAL14" s="934"/>
      <c r="SAM14" s="934"/>
      <c r="SAN14" s="934"/>
      <c r="SAO14" s="934"/>
      <c r="SAP14" s="934"/>
      <c r="SAQ14" s="934"/>
      <c r="SAR14" s="934"/>
      <c r="SAS14" s="934"/>
      <c r="SAT14" s="934"/>
      <c r="SAU14" s="934"/>
      <c r="SAV14" s="934"/>
      <c r="SAW14" s="934"/>
      <c r="SAX14" s="934"/>
      <c r="SAY14" s="934"/>
      <c r="SAZ14" s="934"/>
      <c r="SBA14" s="934"/>
      <c r="SBB14" s="934"/>
      <c r="SBC14" s="934"/>
      <c r="SBD14" s="934"/>
      <c r="SBE14" s="934"/>
      <c r="SBF14" s="934"/>
      <c r="SBG14" s="934"/>
      <c r="SBH14" s="934"/>
      <c r="SBI14" s="934"/>
      <c r="SBJ14" s="934"/>
      <c r="SBK14" s="934"/>
      <c r="SBL14" s="934"/>
      <c r="SBM14" s="934"/>
      <c r="SBN14" s="934"/>
      <c r="SBO14" s="934"/>
      <c r="SBP14" s="934"/>
      <c r="SBQ14" s="934"/>
      <c r="SBR14" s="934"/>
      <c r="SBS14" s="934"/>
      <c r="SBT14" s="934"/>
      <c r="SBU14" s="934"/>
      <c r="SBV14" s="934"/>
      <c r="SBW14" s="934"/>
      <c r="SBX14" s="934"/>
      <c r="SBY14" s="934"/>
      <c r="SBZ14" s="934"/>
      <c r="SCA14" s="934"/>
      <c r="SCB14" s="934"/>
      <c r="SCC14" s="934"/>
      <c r="SCD14" s="934"/>
      <c r="SCE14" s="934"/>
      <c r="SCF14" s="934"/>
      <c r="SCG14" s="934"/>
      <c r="SCH14" s="934"/>
      <c r="SCI14" s="934"/>
      <c r="SCJ14" s="934"/>
      <c r="SCK14" s="934"/>
      <c r="SCL14" s="934"/>
      <c r="SCM14" s="934"/>
      <c r="SCN14" s="934"/>
      <c r="SCO14" s="934"/>
      <c r="SCP14" s="934"/>
      <c r="SCQ14" s="934"/>
      <c r="SCR14" s="934"/>
      <c r="SCS14" s="934"/>
      <c r="SCT14" s="934"/>
      <c r="SCU14" s="934"/>
      <c r="SCV14" s="934"/>
      <c r="SCW14" s="934"/>
      <c r="SCX14" s="934"/>
      <c r="SCY14" s="934"/>
      <c r="SCZ14" s="934"/>
      <c r="SDA14" s="934"/>
      <c r="SDB14" s="934"/>
      <c r="SDC14" s="934"/>
      <c r="SDD14" s="934"/>
      <c r="SDE14" s="934"/>
      <c r="SDF14" s="934"/>
      <c r="SDG14" s="934"/>
      <c r="SDH14" s="934"/>
      <c r="SDI14" s="934"/>
      <c r="SDJ14" s="934"/>
      <c r="SDK14" s="934"/>
      <c r="SDL14" s="934"/>
      <c r="SDM14" s="934"/>
      <c r="SDN14" s="934"/>
      <c r="SDO14" s="934"/>
      <c r="SDP14" s="934"/>
      <c r="SDQ14" s="934"/>
      <c r="SDR14" s="934"/>
      <c r="SDS14" s="934"/>
      <c r="SDT14" s="934"/>
      <c r="SDU14" s="934"/>
      <c r="SDV14" s="934"/>
      <c r="SDW14" s="934"/>
      <c r="SDX14" s="934"/>
      <c r="SDY14" s="934"/>
      <c r="SDZ14" s="934"/>
      <c r="SEA14" s="934"/>
      <c r="SEB14" s="934"/>
      <c r="SEC14" s="934"/>
      <c r="SED14" s="934"/>
      <c r="SEE14" s="934"/>
      <c r="SEF14" s="934"/>
      <c r="SEG14" s="934"/>
      <c r="SEH14" s="934"/>
      <c r="SEI14" s="934"/>
      <c r="SEJ14" s="934"/>
      <c r="SEK14" s="934"/>
      <c r="SEL14" s="934"/>
      <c r="SEM14" s="934"/>
      <c r="SEN14" s="934"/>
      <c r="SEO14" s="934"/>
      <c r="SEP14" s="934"/>
      <c r="SEQ14" s="934"/>
      <c r="SER14" s="934"/>
      <c r="SES14" s="934"/>
      <c r="SET14" s="934"/>
      <c r="SEU14" s="934"/>
      <c r="SEV14" s="934"/>
      <c r="SEW14" s="934"/>
      <c r="SEX14" s="934"/>
      <c r="SEY14" s="934"/>
      <c r="SEZ14" s="934"/>
      <c r="SFA14" s="934"/>
      <c r="SFB14" s="934"/>
      <c r="SFC14" s="934"/>
      <c r="SFD14" s="934"/>
      <c r="SFE14" s="934"/>
      <c r="SFF14" s="934"/>
      <c r="SFG14" s="934"/>
      <c r="SFH14" s="934"/>
      <c r="SFI14" s="934"/>
      <c r="SFJ14" s="934"/>
      <c r="SFK14" s="934"/>
      <c r="SFL14" s="934"/>
      <c r="SFM14" s="934"/>
      <c r="SFN14" s="934"/>
      <c r="SFO14" s="934"/>
      <c r="SFP14" s="934"/>
      <c r="SFQ14" s="934"/>
      <c r="SFR14" s="934"/>
      <c r="SFS14" s="934"/>
      <c r="SFT14" s="934"/>
      <c r="SFU14" s="934"/>
      <c r="SFV14" s="934"/>
      <c r="SFW14" s="934"/>
      <c r="SFX14" s="934"/>
      <c r="SFY14" s="934"/>
      <c r="SFZ14" s="934"/>
      <c r="SGA14" s="934"/>
      <c r="SGB14" s="934"/>
      <c r="SGC14" s="934"/>
      <c r="SGD14" s="934"/>
      <c r="SGE14" s="934"/>
      <c r="SGF14" s="934"/>
      <c r="SGG14" s="934"/>
      <c r="SGH14" s="934"/>
      <c r="SGI14" s="934"/>
      <c r="SGJ14" s="934"/>
      <c r="SGK14" s="934"/>
      <c r="SGL14" s="934"/>
      <c r="SGM14" s="934"/>
      <c r="SGN14" s="934"/>
      <c r="SGO14" s="934"/>
      <c r="SGP14" s="934"/>
      <c r="SGQ14" s="934"/>
      <c r="SGR14" s="934"/>
      <c r="SGS14" s="934"/>
      <c r="SGT14" s="934"/>
      <c r="SGU14" s="934"/>
      <c r="SGV14" s="934"/>
      <c r="SGW14" s="934"/>
      <c r="SGX14" s="934"/>
      <c r="SGY14" s="934"/>
      <c r="SGZ14" s="934"/>
      <c r="SHA14" s="934"/>
      <c r="SHB14" s="934"/>
      <c r="SHC14" s="934"/>
      <c r="SHD14" s="934"/>
      <c r="SHE14" s="934"/>
      <c r="SHF14" s="934"/>
      <c r="SHG14" s="934"/>
      <c r="SHH14" s="934"/>
      <c r="SHI14" s="934"/>
      <c r="SHJ14" s="934"/>
      <c r="SHK14" s="934"/>
      <c r="SHL14" s="934"/>
      <c r="SHM14" s="934"/>
      <c r="SHN14" s="934"/>
      <c r="SHO14" s="934"/>
      <c r="SHP14" s="934"/>
      <c r="SHQ14" s="934"/>
      <c r="SHR14" s="934"/>
      <c r="SHS14" s="934"/>
      <c r="SHT14" s="934"/>
      <c r="SHU14" s="934"/>
      <c r="SHV14" s="934"/>
      <c r="SHW14" s="934"/>
      <c r="SHX14" s="934"/>
      <c r="SHY14" s="934"/>
      <c r="SHZ14" s="934"/>
      <c r="SIA14" s="934"/>
      <c r="SIB14" s="934"/>
      <c r="SIC14" s="934"/>
      <c r="SID14" s="934"/>
      <c r="SIE14" s="934"/>
      <c r="SIF14" s="934"/>
      <c r="SIG14" s="934"/>
      <c r="SIH14" s="934"/>
      <c r="SII14" s="934"/>
      <c r="SIJ14" s="934"/>
      <c r="SIK14" s="934"/>
      <c r="SIL14" s="934"/>
      <c r="SIM14" s="934"/>
      <c r="SIN14" s="934"/>
      <c r="SIO14" s="934"/>
      <c r="SIP14" s="934"/>
      <c r="SIQ14" s="934"/>
      <c r="SIR14" s="934"/>
      <c r="SIS14" s="934"/>
      <c r="SIT14" s="934"/>
      <c r="SIU14" s="934"/>
      <c r="SIV14" s="934"/>
      <c r="SIW14" s="934"/>
      <c r="SIX14" s="934"/>
      <c r="SIY14" s="934"/>
      <c r="SIZ14" s="934"/>
      <c r="SJA14" s="934"/>
      <c r="SJB14" s="934"/>
      <c r="SJC14" s="934"/>
      <c r="SJD14" s="934"/>
      <c r="SJE14" s="934"/>
      <c r="SJF14" s="934"/>
      <c r="SJG14" s="934"/>
      <c r="SJH14" s="934"/>
      <c r="SJI14" s="934"/>
      <c r="SJJ14" s="934"/>
      <c r="SJK14" s="934"/>
      <c r="SJL14" s="934"/>
      <c r="SJM14" s="934"/>
      <c r="SJN14" s="934"/>
      <c r="SJO14" s="934"/>
      <c r="SJP14" s="934"/>
      <c r="SJQ14" s="934"/>
      <c r="SJR14" s="934"/>
      <c r="SJS14" s="934"/>
      <c r="SJT14" s="934"/>
      <c r="SJU14" s="934"/>
      <c r="SJV14" s="934"/>
      <c r="SJW14" s="934"/>
      <c r="SJX14" s="934"/>
      <c r="SJY14" s="934"/>
      <c r="SJZ14" s="934"/>
      <c r="SKA14" s="934"/>
      <c r="SKB14" s="934"/>
      <c r="SKC14" s="934"/>
      <c r="SKD14" s="934"/>
      <c r="SKE14" s="934"/>
      <c r="SKF14" s="934"/>
      <c r="SKG14" s="934"/>
      <c r="SKH14" s="934"/>
      <c r="SKI14" s="934"/>
      <c r="SKJ14" s="934"/>
      <c r="SKK14" s="934"/>
      <c r="SKL14" s="934"/>
      <c r="SKM14" s="934"/>
      <c r="SKN14" s="934"/>
      <c r="SKO14" s="934"/>
      <c r="SKP14" s="934"/>
      <c r="SKQ14" s="934"/>
      <c r="SKR14" s="934"/>
      <c r="SKS14" s="934"/>
      <c r="SKT14" s="934"/>
      <c r="SKU14" s="934"/>
      <c r="SKV14" s="934"/>
      <c r="SKW14" s="934"/>
      <c r="SKX14" s="934"/>
      <c r="SKY14" s="934"/>
      <c r="SKZ14" s="934"/>
      <c r="SLA14" s="934"/>
      <c r="SLB14" s="934"/>
      <c r="SLC14" s="934"/>
      <c r="SLD14" s="934"/>
      <c r="SLE14" s="934"/>
      <c r="SLF14" s="934"/>
      <c r="SLG14" s="934"/>
      <c r="SLH14" s="934"/>
      <c r="SLI14" s="934"/>
      <c r="SLJ14" s="934"/>
      <c r="SLK14" s="934"/>
      <c r="SLL14" s="934"/>
      <c r="SLM14" s="934"/>
      <c r="SLN14" s="934"/>
      <c r="SLO14" s="934"/>
      <c r="SLP14" s="934"/>
      <c r="SLQ14" s="934"/>
      <c r="SLR14" s="934"/>
      <c r="SLS14" s="934"/>
      <c r="SLT14" s="934"/>
      <c r="SLU14" s="934"/>
      <c r="SLV14" s="934"/>
      <c r="SLW14" s="934"/>
      <c r="SLX14" s="934"/>
      <c r="SLY14" s="934"/>
      <c r="SLZ14" s="934"/>
      <c r="SMA14" s="934"/>
      <c r="SMB14" s="934"/>
      <c r="SMC14" s="934"/>
      <c r="SMD14" s="934"/>
      <c r="SME14" s="934"/>
      <c r="SMF14" s="934"/>
      <c r="SMG14" s="934"/>
      <c r="SMH14" s="934"/>
      <c r="SMI14" s="934"/>
      <c r="SMJ14" s="934"/>
      <c r="SMK14" s="934"/>
      <c r="SML14" s="934"/>
      <c r="SMM14" s="934"/>
      <c r="SMN14" s="934"/>
      <c r="SMO14" s="934"/>
      <c r="SMP14" s="934"/>
      <c r="SMQ14" s="934"/>
      <c r="SMR14" s="934"/>
      <c r="SMS14" s="934"/>
      <c r="SMT14" s="934"/>
      <c r="SMU14" s="934"/>
      <c r="SMV14" s="934"/>
      <c r="SMW14" s="934"/>
      <c r="SMX14" s="934"/>
      <c r="SMY14" s="934"/>
      <c r="SMZ14" s="934"/>
      <c r="SNA14" s="934"/>
      <c r="SNB14" s="934"/>
      <c r="SNC14" s="934"/>
      <c r="SND14" s="934"/>
      <c r="SNE14" s="934"/>
      <c r="SNF14" s="934"/>
      <c r="SNG14" s="934"/>
      <c r="SNH14" s="934"/>
      <c r="SNI14" s="934"/>
      <c r="SNJ14" s="934"/>
      <c r="SNK14" s="934"/>
      <c r="SNL14" s="934"/>
      <c r="SNM14" s="934"/>
      <c r="SNN14" s="934"/>
      <c r="SNO14" s="934"/>
      <c r="SNP14" s="934"/>
      <c r="SNQ14" s="934"/>
      <c r="SNR14" s="934"/>
      <c r="SNS14" s="934"/>
      <c r="SNT14" s="934"/>
      <c r="SNU14" s="934"/>
      <c r="SNV14" s="934"/>
      <c r="SNW14" s="934"/>
      <c r="SNX14" s="934"/>
      <c r="SNY14" s="934"/>
      <c r="SNZ14" s="934"/>
      <c r="SOA14" s="934"/>
      <c r="SOB14" s="934"/>
      <c r="SOC14" s="934"/>
      <c r="SOD14" s="934"/>
      <c r="SOE14" s="934"/>
      <c r="SOF14" s="934"/>
      <c r="SOG14" s="934"/>
      <c r="SOH14" s="934"/>
      <c r="SOI14" s="934"/>
      <c r="SOJ14" s="934"/>
      <c r="SOK14" s="934"/>
      <c r="SOL14" s="934"/>
      <c r="SOM14" s="934"/>
      <c r="SON14" s="934"/>
      <c r="SOO14" s="934"/>
      <c r="SOP14" s="934"/>
      <c r="SOQ14" s="934"/>
      <c r="SOR14" s="934"/>
      <c r="SOS14" s="934"/>
      <c r="SOT14" s="934"/>
      <c r="SOU14" s="934"/>
      <c r="SOV14" s="934"/>
      <c r="SOW14" s="934"/>
      <c r="SOX14" s="934"/>
      <c r="SOY14" s="934"/>
      <c r="SOZ14" s="934"/>
      <c r="SPA14" s="934"/>
      <c r="SPB14" s="934"/>
      <c r="SPC14" s="934"/>
      <c r="SPD14" s="934"/>
      <c r="SPE14" s="934"/>
      <c r="SPF14" s="934"/>
      <c r="SPG14" s="934"/>
      <c r="SPH14" s="934"/>
      <c r="SPI14" s="934"/>
      <c r="SPJ14" s="934"/>
      <c r="SPK14" s="934"/>
      <c r="SPL14" s="934"/>
      <c r="SPM14" s="934"/>
      <c r="SPN14" s="934"/>
      <c r="SPO14" s="934"/>
      <c r="SPP14" s="934"/>
      <c r="SPQ14" s="934"/>
      <c r="SPR14" s="934"/>
      <c r="SPS14" s="934"/>
      <c r="SPT14" s="934"/>
      <c r="SPU14" s="934"/>
      <c r="SPV14" s="934"/>
      <c r="SPW14" s="934"/>
      <c r="SPX14" s="934"/>
      <c r="SPY14" s="934"/>
      <c r="SPZ14" s="934"/>
      <c r="SQA14" s="934"/>
      <c r="SQB14" s="934"/>
      <c r="SQC14" s="934"/>
      <c r="SQD14" s="934"/>
      <c r="SQE14" s="934"/>
      <c r="SQF14" s="934"/>
      <c r="SQG14" s="934"/>
      <c r="SQH14" s="934"/>
      <c r="SQI14" s="934"/>
      <c r="SQJ14" s="934"/>
      <c r="SQK14" s="934"/>
      <c r="SQL14" s="934"/>
      <c r="SQM14" s="934"/>
      <c r="SQN14" s="934"/>
      <c r="SQO14" s="934"/>
      <c r="SQP14" s="934"/>
      <c r="SQQ14" s="934"/>
      <c r="SQR14" s="934"/>
      <c r="SQS14" s="934"/>
      <c r="SQT14" s="934"/>
      <c r="SQU14" s="934"/>
      <c r="SQV14" s="934"/>
      <c r="SQW14" s="934"/>
      <c r="SQX14" s="934"/>
      <c r="SQY14" s="934"/>
      <c r="SQZ14" s="934"/>
      <c r="SRA14" s="934"/>
      <c r="SRB14" s="934"/>
      <c r="SRC14" s="934"/>
      <c r="SRD14" s="934"/>
      <c r="SRE14" s="934"/>
      <c r="SRF14" s="934"/>
      <c r="SRG14" s="934"/>
      <c r="SRH14" s="934"/>
      <c r="SRI14" s="934"/>
      <c r="SRJ14" s="934"/>
      <c r="SRK14" s="934"/>
      <c r="SRL14" s="934"/>
      <c r="SRM14" s="934"/>
      <c r="SRN14" s="934"/>
      <c r="SRO14" s="934"/>
      <c r="SRP14" s="934"/>
      <c r="SRQ14" s="934"/>
      <c r="SRR14" s="934"/>
      <c r="SRS14" s="934"/>
      <c r="SRT14" s="934"/>
      <c r="SRU14" s="934"/>
      <c r="SRV14" s="934"/>
      <c r="SRW14" s="934"/>
      <c r="SRX14" s="934"/>
      <c r="SRY14" s="934"/>
      <c r="SRZ14" s="934"/>
      <c r="SSA14" s="934"/>
      <c r="SSB14" s="934"/>
      <c r="SSC14" s="934"/>
      <c r="SSD14" s="934"/>
      <c r="SSE14" s="934"/>
      <c r="SSF14" s="934"/>
      <c r="SSG14" s="934"/>
      <c r="SSH14" s="934"/>
      <c r="SSI14" s="934"/>
      <c r="SSJ14" s="934"/>
      <c r="SSK14" s="934"/>
      <c r="SSL14" s="934"/>
      <c r="SSM14" s="934"/>
      <c r="SSN14" s="934"/>
      <c r="SSO14" s="934"/>
      <c r="SSP14" s="934"/>
      <c r="SSQ14" s="934"/>
      <c r="SSR14" s="934"/>
      <c r="SSS14" s="934"/>
      <c r="SST14" s="934"/>
      <c r="SSU14" s="934"/>
      <c r="SSV14" s="934"/>
      <c r="SSW14" s="934"/>
      <c r="SSX14" s="934"/>
      <c r="SSY14" s="934"/>
      <c r="SSZ14" s="934"/>
      <c r="STA14" s="934"/>
      <c r="STB14" s="934"/>
      <c r="STC14" s="934"/>
      <c r="STD14" s="934"/>
      <c r="STE14" s="934"/>
      <c r="STF14" s="934"/>
      <c r="STG14" s="934"/>
      <c r="STH14" s="934"/>
      <c r="STI14" s="934"/>
      <c r="STJ14" s="934"/>
      <c r="STK14" s="934"/>
      <c r="STL14" s="934"/>
      <c r="STM14" s="934"/>
      <c r="STN14" s="934"/>
      <c r="STO14" s="934"/>
      <c r="STP14" s="934"/>
      <c r="STQ14" s="934"/>
      <c r="STR14" s="934"/>
      <c r="STS14" s="934"/>
      <c r="STT14" s="934"/>
      <c r="STU14" s="934"/>
      <c r="STV14" s="934"/>
      <c r="STW14" s="934"/>
      <c r="STX14" s="934"/>
      <c r="STY14" s="934"/>
      <c r="STZ14" s="934"/>
      <c r="SUA14" s="934"/>
      <c r="SUB14" s="934"/>
      <c r="SUC14" s="934"/>
      <c r="SUD14" s="934"/>
      <c r="SUE14" s="934"/>
      <c r="SUF14" s="934"/>
      <c r="SUG14" s="934"/>
      <c r="SUH14" s="934"/>
      <c r="SUI14" s="934"/>
      <c r="SUJ14" s="934"/>
      <c r="SUK14" s="934"/>
      <c r="SUL14" s="934"/>
      <c r="SUM14" s="934"/>
      <c r="SUN14" s="934"/>
      <c r="SUO14" s="934"/>
      <c r="SUP14" s="934"/>
      <c r="SUQ14" s="934"/>
      <c r="SUR14" s="934"/>
      <c r="SUS14" s="934"/>
      <c r="SUT14" s="934"/>
      <c r="SUU14" s="934"/>
      <c r="SUV14" s="934"/>
      <c r="SUW14" s="934"/>
      <c r="SUX14" s="934"/>
      <c r="SUY14" s="934"/>
      <c r="SUZ14" s="934"/>
      <c r="SVA14" s="934"/>
      <c r="SVB14" s="934"/>
      <c r="SVC14" s="934"/>
      <c r="SVD14" s="934"/>
      <c r="SVE14" s="934"/>
      <c r="SVF14" s="934"/>
      <c r="SVG14" s="934"/>
      <c r="SVH14" s="934"/>
      <c r="SVI14" s="934"/>
      <c r="SVJ14" s="934"/>
      <c r="SVK14" s="934"/>
      <c r="SVL14" s="934"/>
      <c r="SVM14" s="934"/>
      <c r="SVN14" s="934"/>
      <c r="SVO14" s="934"/>
      <c r="SVP14" s="934"/>
      <c r="SVQ14" s="934"/>
      <c r="SVR14" s="934"/>
      <c r="SVS14" s="934"/>
      <c r="SVT14" s="934"/>
      <c r="SVU14" s="934"/>
      <c r="SVV14" s="934"/>
      <c r="SVW14" s="934"/>
      <c r="SVX14" s="934"/>
      <c r="SVY14" s="934"/>
      <c r="SVZ14" s="934"/>
      <c r="SWA14" s="934"/>
      <c r="SWB14" s="934"/>
      <c r="SWC14" s="934"/>
      <c r="SWD14" s="934"/>
      <c r="SWE14" s="934"/>
      <c r="SWF14" s="934"/>
      <c r="SWG14" s="934"/>
      <c r="SWH14" s="934"/>
      <c r="SWI14" s="934"/>
      <c r="SWJ14" s="934"/>
      <c r="SWK14" s="934"/>
      <c r="SWL14" s="934"/>
      <c r="SWM14" s="934"/>
      <c r="SWN14" s="934"/>
      <c r="SWO14" s="934"/>
      <c r="SWP14" s="934"/>
      <c r="SWQ14" s="934"/>
      <c r="SWR14" s="934"/>
      <c r="SWS14" s="934"/>
      <c r="SWT14" s="934"/>
      <c r="SWU14" s="934"/>
      <c r="SWV14" s="934"/>
      <c r="SWW14" s="934"/>
      <c r="SWX14" s="934"/>
      <c r="SWY14" s="934"/>
      <c r="SWZ14" s="934"/>
      <c r="SXA14" s="934"/>
      <c r="SXB14" s="934"/>
      <c r="SXC14" s="934"/>
      <c r="SXD14" s="934"/>
      <c r="SXE14" s="934"/>
      <c r="SXF14" s="934"/>
      <c r="SXG14" s="934"/>
      <c r="SXH14" s="934"/>
      <c r="SXI14" s="934"/>
      <c r="SXJ14" s="934"/>
      <c r="SXK14" s="934"/>
      <c r="SXL14" s="934"/>
      <c r="SXM14" s="934"/>
      <c r="SXN14" s="934"/>
      <c r="SXO14" s="934"/>
      <c r="SXP14" s="934"/>
      <c r="SXQ14" s="934"/>
      <c r="SXR14" s="934"/>
      <c r="SXS14" s="934"/>
      <c r="SXT14" s="934"/>
      <c r="SXU14" s="934"/>
      <c r="SXV14" s="934"/>
      <c r="SXW14" s="934"/>
      <c r="SXX14" s="934"/>
      <c r="SXY14" s="934"/>
      <c r="SXZ14" s="934"/>
      <c r="SYA14" s="934"/>
      <c r="SYB14" s="934"/>
      <c r="SYC14" s="934"/>
      <c r="SYD14" s="934"/>
      <c r="SYE14" s="934"/>
      <c r="SYF14" s="934"/>
      <c r="SYG14" s="934"/>
      <c r="SYH14" s="934"/>
      <c r="SYI14" s="934"/>
      <c r="SYJ14" s="934"/>
      <c r="SYK14" s="934"/>
      <c r="SYL14" s="934"/>
      <c r="SYM14" s="934"/>
      <c r="SYN14" s="934"/>
      <c r="SYO14" s="934"/>
      <c r="SYP14" s="934"/>
      <c r="SYQ14" s="934"/>
      <c r="SYR14" s="934"/>
      <c r="SYS14" s="934"/>
      <c r="SYT14" s="934"/>
      <c r="SYU14" s="934"/>
      <c r="SYV14" s="934"/>
      <c r="SYW14" s="934"/>
      <c r="SYX14" s="934"/>
      <c r="SYY14" s="934"/>
      <c r="SYZ14" s="934"/>
      <c r="SZA14" s="934"/>
      <c r="SZB14" s="934"/>
      <c r="SZC14" s="934"/>
      <c r="SZD14" s="934"/>
      <c r="SZE14" s="934"/>
      <c r="SZF14" s="934"/>
      <c r="SZG14" s="934"/>
      <c r="SZH14" s="934"/>
      <c r="SZI14" s="934"/>
      <c r="SZJ14" s="934"/>
      <c r="SZK14" s="934"/>
      <c r="SZL14" s="934"/>
      <c r="SZM14" s="934"/>
      <c r="SZN14" s="934"/>
      <c r="SZO14" s="934"/>
      <c r="SZP14" s="934"/>
      <c r="SZQ14" s="934"/>
      <c r="SZR14" s="934"/>
      <c r="SZS14" s="934"/>
      <c r="SZT14" s="934"/>
      <c r="SZU14" s="934"/>
      <c r="SZV14" s="934"/>
      <c r="SZW14" s="934"/>
      <c r="SZX14" s="934"/>
      <c r="SZY14" s="934"/>
      <c r="SZZ14" s="934"/>
      <c r="TAA14" s="934"/>
      <c r="TAB14" s="934"/>
      <c r="TAC14" s="934"/>
      <c r="TAD14" s="934"/>
      <c r="TAE14" s="934"/>
      <c r="TAF14" s="934"/>
      <c r="TAG14" s="934"/>
      <c r="TAH14" s="934"/>
      <c r="TAI14" s="934"/>
      <c r="TAJ14" s="934"/>
      <c r="TAK14" s="934"/>
      <c r="TAL14" s="934"/>
      <c r="TAM14" s="934"/>
      <c r="TAN14" s="934"/>
      <c r="TAO14" s="934"/>
      <c r="TAP14" s="934"/>
      <c r="TAQ14" s="934"/>
      <c r="TAR14" s="934"/>
      <c r="TAS14" s="934"/>
      <c r="TAT14" s="934"/>
      <c r="TAU14" s="934"/>
      <c r="TAV14" s="934"/>
      <c r="TAW14" s="934"/>
      <c r="TAX14" s="934"/>
      <c r="TAY14" s="934"/>
      <c r="TAZ14" s="934"/>
      <c r="TBA14" s="934"/>
      <c r="TBB14" s="934"/>
      <c r="TBC14" s="934"/>
      <c r="TBD14" s="934"/>
      <c r="TBE14" s="934"/>
      <c r="TBF14" s="934"/>
      <c r="TBG14" s="934"/>
      <c r="TBH14" s="934"/>
      <c r="TBI14" s="934"/>
      <c r="TBJ14" s="934"/>
      <c r="TBK14" s="934"/>
      <c r="TBL14" s="934"/>
      <c r="TBM14" s="934"/>
      <c r="TBN14" s="934"/>
      <c r="TBO14" s="934"/>
      <c r="TBP14" s="934"/>
      <c r="TBQ14" s="934"/>
      <c r="TBR14" s="934"/>
      <c r="TBS14" s="934"/>
      <c r="TBT14" s="934"/>
      <c r="TBU14" s="934"/>
      <c r="TBV14" s="934"/>
      <c r="TBW14" s="934"/>
      <c r="TBX14" s="934"/>
      <c r="TBY14" s="934"/>
      <c r="TBZ14" s="934"/>
      <c r="TCA14" s="934"/>
      <c r="TCB14" s="934"/>
      <c r="TCC14" s="934"/>
      <c r="TCD14" s="934"/>
      <c r="TCE14" s="934"/>
      <c r="TCF14" s="934"/>
      <c r="TCG14" s="934"/>
      <c r="TCH14" s="934"/>
      <c r="TCI14" s="934"/>
      <c r="TCJ14" s="934"/>
      <c r="TCK14" s="934"/>
      <c r="TCL14" s="934"/>
      <c r="TCM14" s="934"/>
      <c r="TCN14" s="934"/>
      <c r="TCO14" s="934"/>
      <c r="TCP14" s="934"/>
      <c r="TCQ14" s="934"/>
      <c r="TCR14" s="934"/>
      <c r="TCS14" s="934"/>
      <c r="TCT14" s="934"/>
      <c r="TCU14" s="934"/>
      <c r="TCV14" s="934"/>
      <c r="TCW14" s="934"/>
      <c r="TCX14" s="934"/>
      <c r="TCY14" s="934"/>
      <c r="TCZ14" s="934"/>
      <c r="TDA14" s="934"/>
      <c r="TDB14" s="934"/>
      <c r="TDC14" s="934"/>
      <c r="TDD14" s="934"/>
      <c r="TDE14" s="934"/>
      <c r="TDF14" s="934"/>
      <c r="TDG14" s="934"/>
      <c r="TDH14" s="934"/>
      <c r="TDI14" s="934"/>
      <c r="TDJ14" s="934"/>
      <c r="TDK14" s="934"/>
      <c r="TDL14" s="934"/>
      <c r="TDM14" s="934"/>
      <c r="TDN14" s="934"/>
      <c r="TDO14" s="934"/>
      <c r="TDP14" s="934"/>
      <c r="TDQ14" s="934"/>
      <c r="TDR14" s="934"/>
      <c r="TDS14" s="934"/>
      <c r="TDT14" s="934"/>
      <c r="TDU14" s="934"/>
      <c r="TDV14" s="934"/>
      <c r="TDW14" s="934"/>
      <c r="TDX14" s="934"/>
      <c r="TDY14" s="934"/>
      <c r="TDZ14" s="934"/>
      <c r="TEA14" s="934"/>
      <c r="TEB14" s="934"/>
      <c r="TEC14" s="934"/>
      <c r="TED14" s="934"/>
      <c r="TEE14" s="934"/>
      <c r="TEF14" s="934"/>
      <c r="TEG14" s="934"/>
      <c r="TEH14" s="934"/>
      <c r="TEI14" s="934"/>
      <c r="TEJ14" s="934"/>
      <c r="TEK14" s="934"/>
      <c r="TEL14" s="934"/>
      <c r="TEM14" s="934"/>
      <c r="TEN14" s="934"/>
      <c r="TEO14" s="934"/>
      <c r="TEP14" s="934"/>
      <c r="TEQ14" s="934"/>
      <c r="TER14" s="934"/>
      <c r="TES14" s="934"/>
      <c r="TET14" s="934"/>
      <c r="TEU14" s="934"/>
      <c r="TEV14" s="934"/>
      <c r="TEW14" s="934"/>
      <c r="TEX14" s="934"/>
      <c r="TEY14" s="934"/>
      <c r="TEZ14" s="934"/>
      <c r="TFA14" s="934"/>
      <c r="TFB14" s="934"/>
      <c r="TFC14" s="934"/>
      <c r="TFD14" s="934"/>
      <c r="TFE14" s="934"/>
      <c r="TFF14" s="934"/>
      <c r="TFG14" s="934"/>
      <c r="TFH14" s="934"/>
      <c r="TFI14" s="934"/>
      <c r="TFJ14" s="934"/>
      <c r="TFK14" s="934"/>
      <c r="TFL14" s="934"/>
      <c r="TFM14" s="934"/>
      <c r="TFN14" s="934"/>
      <c r="TFO14" s="934"/>
      <c r="TFP14" s="934"/>
      <c r="TFQ14" s="934"/>
      <c r="TFR14" s="934"/>
      <c r="TFS14" s="934"/>
      <c r="TFT14" s="934"/>
      <c r="TFU14" s="934"/>
      <c r="TFV14" s="934"/>
      <c r="TFW14" s="934"/>
      <c r="TFX14" s="934"/>
      <c r="TFY14" s="934"/>
      <c r="TFZ14" s="934"/>
      <c r="TGA14" s="934"/>
      <c r="TGB14" s="934"/>
      <c r="TGC14" s="934"/>
      <c r="TGD14" s="934"/>
      <c r="TGE14" s="934"/>
      <c r="TGF14" s="934"/>
      <c r="TGG14" s="934"/>
      <c r="TGH14" s="934"/>
      <c r="TGI14" s="934"/>
      <c r="TGJ14" s="934"/>
      <c r="TGK14" s="934"/>
      <c r="TGL14" s="934"/>
      <c r="TGM14" s="934"/>
      <c r="TGN14" s="934"/>
      <c r="TGO14" s="934"/>
      <c r="TGP14" s="934"/>
      <c r="TGQ14" s="934"/>
      <c r="TGR14" s="934"/>
      <c r="TGS14" s="934"/>
      <c r="TGT14" s="934"/>
      <c r="TGU14" s="934"/>
      <c r="TGV14" s="934"/>
      <c r="TGW14" s="934"/>
      <c r="TGX14" s="934"/>
      <c r="TGY14" s="934"/>
      <c r="TGZ14" s="934"/>
      <c r="THA14" s="934"/>
      <c r="THB14" s="934"/>
      <c r="THC14" s="934"/>
      <c r="THD14" s="934"/>
      <c r="THE14" s="934"/>
      <c r="THF14" s="934"/>
      <c r="THG14" s="934"/>
      <c r="THH14" s="934"/>
      <c r="THI14" s="934"/>
      <c r="THJ14" s="934"/>
      <c r="THK14" s="934"/>
      <c r="THL14" s="934"/>
      <c r="THM14" s="934"/>
      <c r="THN14" s="934"/>
      <c r="THO14" s="934"/>
      <c r="THP14" s="934"/>
      <c r="THQ14" s="934"/>
      <c r="THR14" s="934"/>
      <c r="THS14" s="934"/>
      <c r="THT14" s="934"/>
      <c r="THU14" s="934"/>
      <c r="THV14" s="934"/>
      <c r="THW14" s="934"/>
      <c r="THX14" s="934"/>
      <c r="THY14" s="934"/>
      <c r="THZ14" s="934"/>
      <c r="TIA14" s="934"/>
      <c r="TIB14" s="934"/>
      <c r="TIC14" s="934"/>
      <c r="TID14" s="934"/>
      <c r="TIE14" s="934"/>
      <c r="TIF14" s="934"/>
      <c r="TIG14" s="934"/>
      <c r="TIH14" s="934"/>
      <c r="TII14" s="934"/>
      <c r="TIJ14" s="934"/>
      <c r="TIK14" s="934"/>
      <c r="TIL14" s="934"/>
      <c r="TIM14" s="934"/>
      <c r="TIN14" s="934"/>
      <c r="TIO14" s="934"/>
      <c r="TIP14" s="934"/>
      <c r="TIQ14" s="934"/>
      <c r="TIR14" s="934"/>
      <c r="TIS14" s="934"/>
      <c r="TIT14" s="934"/>
      <c r="TIU14" s="934"/>
      <c r="TIV14" s="934"/>
      <c r="TIW14" s="934"/>
      <c r="TIX14" s="934"/>
      <c r="TIY14" s="934"/>
      <c r="TIZ14" s="934"/>
      <c r="TJA14" s="934"/>
      <c r="TJB14" s="934"/>
      <c r="TJC14" s="934"/>
      <c r="TJD14" s="934"/>
      <c r="TJE14" s="934"/>
      <c r="TJF14" s="934"/>
      <c r="TJG14" s="934"/>
      <c r="TJH14" s="934"/>
      <c r="TJI14" s="934"/>
      <c r="TJJ14" s="934"/>
      <c r="TJK14" s="934"/>
      <c r="TJL14" s="934"/>
      <c r="TJM14" s="934"/>
      <c r="TJN14" s="934"/>
      <c r="TJO14" s="934"/>
      <c r="TJP14" s="934"/>
      <c r="TJQ14" s="934"/>
      <c r="TJR14" s="934"/>
      <c r="TJS14" s="934"/>
      <c r="TJT14" s="934"/>
      <c r="TJU14" s="934"/>
      <c r="TJV14" s="934"/>
      <c r="TJW14" s="934"/>
      <c r="TJX14" s="934"/>
      <c r="TJY14" s="934"/>
      <c r="TJZ14" s="934"/>
      <c r="TKA14" s="934"/>
      <c r="TKB14" s="934"/>
      <c r="TKC14" s="934"/>
      <c r="TKD14" s="934"/>
      <c r="TKE14" s="934"/>
      <c r="TKF14" s="934"/>
      <c r="TKG14" s="934"/>
      <c r="TKH14" s="934"/>
      <c r="TKI14" s="934"/>
      <c r="TKJ14" s="934"/>
      <c r="TKK14" s="934"/>
      <c r="TKL14" s="934"/>
      <c r="TKM14" s="934"/>
      <c r="TKN14" s="934"/>
      <c r="TKO14" s="934"/>
      <c r="TKP14" s="934"/>
      <c r="TKQ14" s="934"/>
      <c r="TKR14" s="934"/>
      <c r="TKS14" s="934"/>
      <c r="TKT14" s="934"/>
      <c r="TKU14" s="934"/>
      <c r="TKV14" s="934"/>
      <c r="TKW14" s="934"/>
      <c r="TKX14" s="934"/>
      <c r="TKY14" s="934"/>
      <c r="TKZ14" s="934"/>
      <c r="TLA14" s="934"/>
      <c r="TLB14" s="934"/>
      <c r="TLC14" s="934"/>
      <c r="TLD14" s="934"/>
      <c r="TLE14" s="934"/>
      <c r="TLF14" s="934"/>
      <c r="TLG14" s="934"/>
      <c r="TLH14" s="934"/>
      <c r="TLI14" s="934"/>
      <c r="TLJ14" s="934"/>
      <c r="TLK14" s="934"/>
      <c r="TLL14" s="934"/>
      <c r="TLM14" s="934"/>
      <c r="TLN14" s="934"/>
      <c r="TLO14" s="934"/>
      <c r="TLP14" s="934"/>
      <c r="TLQ14" s="934"/>
      <c r="TLR14" s="934"/>
      <c r="TLS14" s="934"/>
      <c r="TLT14" s="934"/>
      <c r="TLU14" s="934"/>
      <c r="TLV14" s="934"/>
      <c r="TLW14" s="934"/>
      <c r="TLX14" s="934"/>
      <c r="TLY14" s="934"/>
      <c r="TLZ14" s="934"/>
      <c r="TMA14" s="934"/>
      <c r="TMB14" s="934"/>
      <c r="TMC14" s="934"/>
      <c r="TMD14" s="934"/>
      <c r="TME14" s="934"/>
      <c r="TMF14" s="934"/>
      <c r="TMG14" s="934"/>
      <c r="TMH14" s="934"/>
      <c r="TMI14" s="934"/>
      <c r="TMJ14" s="934"/>
      <c r="TMK14" s="934"/>
      <c r="TML14" s="934"/>
      <c r="TMM14" s="934"/>
      <c r="TMN14" s="934"/>
      <c r="TMO14" s="934"/>
      <c r="TMP14" s="934"/>
      <c r="TMQ14" s="934"/>
      <c r="TMR14" s="934"/>
      <c r="TMS14" s="934"/>
      <c r="TMT14" s="934"/>
      <c r="TMU14" s="934"/>
      <c r="TMV14" s="934"/>
      <c r="TMW14" s="934"/>
      <c r="TMX14" s="934"/>
      <c r="TMY14" s="934"/>
      <c r="TMZ14" s="934"/>
      <c r="TNA14" s="934"/>
      <c r="TNB14" s="934"/>
      <c r="TNC14" s="934"/>
      <c r="TND14" s="934"/>
      <c r="TNE14" s="934"/>
      <c r="TNF14" s="934"/>
      <c r="TNG14" s="934"/>
      <c r="TNH14" s="934"/>
      <c r="TNI14" s="934"/>
      <c r="TNJ14" s="934"/>
      <c r="TNK14" s="934"/>
      <c r="TNL14" s="934"/>
      <c r="TNM14" s="934"/>
      <c r="TNN14" s="934"/>
      <c r="TNO14" s="934"/>
      <c r="TNP14" s="934"/>
      <c r="TNQ14" s="934"/>
      <c r="TNR14" s="934"/>
      <c r="TNS14" s="934"/>
      <c r="TNT14" s="934"/>
      <c r="TNU14" s="934"/>
      <c r="TNV14" s="934"/>
      <c r="TNW14" s="934"/>
      <c r="TNX14" s="934"/>
      <c r="TNY14" s="934"/>
      <c r="TNZ14" s="934"/>
      <c r="TOA14" s="934"/>
      <c r="TOB14" s="934"/>
      <c r="TOC14" s="934"/>
      <c r="TOD14" s="934"/>
      <c r="TOE14" s="934"/>
      <c r="TOF14" s="934"/>
      <c r="TOG14" s="934"/>
      <c r="TOH14" s="934"/>
      <c r="TOI14" s="934"/>
      <c r="TOJ14" s="934"/>
      <c r="TOK14" s="934"/>
      <c r="TOL14" s="934"/>
      <c r="TOM14" s="934"/>
      <c r="TON14" s="934"/>
      <c r="TOO14" s="934"/>
      <c r="TOP14" s="934"/>
      <c r="TOQ14" s="934"/>
      <c r="TOR14" s="934"/>
      <c r="TOS14" s="934"/>
      <c r="TOT14" s="934"/>
      <c r="TOU14" s="934"/>
      <c r="TOV14" s="934"/>
      <c r="TOW14" s="934"/>
      <c r="TOX14" s="934"/>
      <c r="TOY14" s="934"/>
      <c r="TOZ14" s="934"/>
      <c r="TPA14" s="934"/>
      <c r="TPB14" s="934"/>
      <c r="TPC14" s="934"/>
      <c r="TPD14" s="934"/>
      <c r="TPE14" s="934"/>
      <c r="TPF14" s="934"/>
      <c r="TPG14" s="934"/>
      <c r="TPH14" s="934"/>
      <c r="TPI14" s="934"/>
      <c r="TPJ14" s="934"/>
      <c r="TPK14" s="934"/>
      <c r="TPL14" s="934"/>
      <c r="TPM14" s="934"/>
      <c r="TPN14" s="934"/>
      <c r="TPO14" s="934"/>
      <c r="TPP14" s="934"/>
      <c r="TPQ14" s="934"/>
      <c r="TPR14" s="934"/>
      <c r="TPS14" s="934"/>
      <c r="TPT14" s="934"/>
      <c r="TPU14" s="934"/>
      <c r="TPV14" s="934"/>
      <c r="TPW14" s="934"/>
      <c r="TPX14" s="934"/>
      <c r="TPY14" s="934"/>
      <c r="TPZ14" s="934"/>
      <c r="TQA14" s="934"/>
      <c r="TQB14" s="934"/>
      <c r="TQC14" s="934"/>
      <c r="TQD14" s="934"/>
      <c r="TQE14" s="934"/>
      <c r="TQF14" s="934"/>
      <c r="TQG14" s="934"/>
      <c r="TQH14" s="934"/>
      <c r="TQI14" s="934"/>
      <c r="TQJ14" s="934"/>
      <c r="TQK14" s="934"/>
      <c r="TQL14" s="934"/>
      <c r="TQM14" s="934"/>
      <c r="TQN14" s="934"/>
      <c r="TQO14" s="934"/>
      <c r="TQP14" s="934"/>
      <c r="TQQ14" s="934"/>
      <c r="TQR14" s="934"/>
      <c r="TQS14" s="934"/>
      <c r="TQT14" s="934"/>
      <c r="TQU14" s="934"/>
      <c r="TQV14" s="934"/>
      <c r="TQW14" s="934"/>
      <c r="TQX14" s="934"/>
      <c r="TQY14" s="934"/>
      <c r="TQZ14" s="934"/>
      <c r="TRA14" s="934"/>
      <c r="TRB14" s="934"/>
      <c r="TRC14" s="934"/>
      <c r="TRD14" s="934"/>
      <c r="TRE14" s="934"/>
      <c r="TRF14" s="934"/>
      <c r="TRG14" s="934"/>
      <c r="TRH14" s="934"/>
      <c r="TRI14" s="934"/>
      <c r="TRJ14" s="934"/>
      <c r="TRK14" s="934"/>
      <c r="TRL14" s="934"/>
      <c r="TRM14" s="934"/>
      <c r="TRN14" s="934"/>
      <c r="TRO14" s="934"/>
      <c r="TRP14" s="934"/>
      <c r="TRQ14" s="934"/>
      <c r="TRR14" s="934"/>
      <c r="TRS14" s="934"/>
      <c r="TRT14" s="934"/>
      <c r="TRU14" s="934"/>
      <c r="TRV14" s="934"/>
      <c r="TRW14" s="934"/>
      <c r="TRX14" s="934"/>
      <c r="TRY14" s="934"/>
      <c r="TRZ14" s="934"/>
      <c r="TSA14" s="934"/>
      <c r="TSB14" s="934"/>
      <c r="TSC14" s="934"/>
      <c r="TSD14" s="934"/>
      <c r="TSE14" s="934"/>
      <c r="TSF14" s="934"/>
      <c r="TSG14" s="934"/>
      <c r="TSH14" s="934"/>
      <c r="TSI14" s="934"/>
      <c r="TSJ14" s="934"/>
      <c r="TSK14" s="934"/>
      <c r="TSL14" s="934"/>
      <c r="TSM14" s="934"/>
      <c r="TSN14" s="934"/>
      <c r="TSO14" s="934"/>
      <c r="TSP14" s="934"/>
      <c r="TSQ14" s="934"/>
      <c r="TSR14" s="934"/>
      <c r="TSS14" s="934"/>
      <c r="TST14" s="934"/>
      <c r="TSU14" s="934"/>
      <c r="TSV14" s="934"/>
      <c r="TSW14" s="934"/>
      <c r="TSX14" s="934"/>
      <c r="TSY14" s="934"/>
      <c r="TSZ14" s="934"/>
      <c r="TTA14" s="934"/>
      <c r="TTB14" s="934"/>
      <c r="TTC14" s="934"/>
      <c r="TTD14" s="934"/>
      <c r="TTE14" s="934"/>
      <c r="TTF14" s="934"/>
      <c r="TTG14" s="934"/>
      <c r="TTH14" s="934"/>
      <c r="TTI14" s="934"/>
      <c r="TTJ14" s="934"/>
      <c r="TTK14" s="934"/>
      <c r="TTL14" s="934"/>
      <c r="TTM14" s="934"/>
      <c r="TTN14" s="934"/>
      <c r="TTO14" s="934"/>
      <c r="TTP14" s="934"/>
      <c r="TTQ14" s="934"/>
      <c r="TTR14" s="934"/>
      <c r="TTS14" s="934"/>
      <c r="TTT14" s="934"/>
      <c r="TTU14" s="934"/>
      <c r="TTV14" s="934"/>
      <c r="TTW14" s="934"/>
      <c r="TTX14" s="934"/>
      <c r="TTY14" s="934"/>
      <c r="TTZ14" s="934"/>
      <c r="TUA14" s="934"/>
      <c r="TUB14" s="934"/>
      <c r="TUC14" s="934"/>
      <c r="TUD14" s="934"/>
      <c r="TUE14" s="934"/>
      <c r="TUF14" s="934"/>
      <c r="TUG14" s="934"/>
      <c r="TUH14" s="934"/>
      <c r="TUI14" s="934"/>
      <c r="TUJ14" s="934"/>
      <c r="TUK14" s="934"/>
      <c r="TUL14" s="934"/>
      <c r="TUM14" s="934"/>
      <c r="TUN14" s="934"/>
      <c r="TUO14" s="934"/>
      <c r="TUP14" s="934"/>
      <c r="TUQ14" s="934"/>
      <c r="TUR14" s="934"/>
      <c r="TUS14" s="934"/>
      <c r="TUT14" s="934"/>
      <c r="TUU14" s="934"/>
      <c r="TUV14" s="934"/>
      <c r="TUW14" s="934"/>
      <c r="TUX14" s="934"/>
      <c r="TUY14" s="934"/>
      <c r="TUZ14" s="934"/>
      <c r="TVA14" s="934"/>
      <c r="TVB14" s="934"/>
      <c r="TVC14" s="934"/>
      <c r="TVD14" s="934"/>
      <c r="TVE14" s="934"/>
      <c r="TVF14" s="934"/>
      <c r="TVG14" s="934"/>
      <c r="TVH14" s="934"/>
      <c r="TVI14" s="934"/>
      <c r="TVJ14" s="934"/>
      <c r="TVK14" s="934"/>
      <c r="TVL14" s="934"/>
      <c r="TVM14" s="934"/>
      <c r="TVN14" s="934"/>
      <c r="TVO14" s="934"/>
      <c r="TVP14" s="934"/>
      <c r="TVQ14" s="934"/>
      <c r="TVR14" s="934"/>
      <c r="TVS14" s="934"/>
      <c r="TVT14" s="934"/>
      <c r="TVU14" s="934"/>
      <c r="TVV14" s="934"/>
      <c r="TVW14" s="934"/>
      <c r="TVX14" s="934"/>
      <c r="TVY14" s="934"/>
      <c r="TVZ14" s="934"/>
      <c r="TWA14" s="934"/>
      <c r="TWB14" s="934"/>
      <c r="TWC14" s="934"/>
      <c r="TWD14" s="934"/>
      <c r="TWE14" s="934"/>
      <c r="TWF14" s="934"/>
      <c r="TWG14" s="934"/>
      <c r="TWH14" s="934"/>
      <c r="TWI14" s="934"/>
      <c r="TWJ14" s="934"/>
      <c r="TWK14" s="934"/>
      <c r="TWL14" s="934"/>
      <c r="TWM14" s="934"/>
      <c r="TWN14" s="934"/>
      <c r="TWO14" s="934"/>
      <c r="TWP14" s="934"/>
      <c r="TWQ14" s="934"/>
      <c r="TWR14" s="934"/>
      <c r="TWS14" s="934"/>
      <c r="TWT14" s="934"/>
      <c r="TWU14" s="934"/>
      <c r="TWV14" s="934"/>
      <c r="TWW14" s="934"/>
      <c r="TWX14" s="934"/>
      <c r="TWY14" s="934"/>
      <c r="TWZ14" s="934"/>
      <c r="TXA14" s="934"/>
      <c r="TXB14" s="934"/>
      <c r="TXC14" s="934"/>
      <c r="TXD14" s="934"/>
      <c r="TXE14" s="934"/>
      <c r="TXF14" s="934"/>
      <c r="TXG14" s="934"/>
      <c r="TXH14" s="934"/>
      <c r="TXI14" s="934"/>
      <c r="TXJ14" s="934"/>
      <c r="TXK14" s="934"/>
      <c r="TXL14" s="934"/>
      <c r="TXM14" s="934"/>
      <c r="TXN14" s="934"/>
      <c r="TXO14" s="934"/>
      <c r="TXP14" s="934"/>
      <c r="TXQ14" s="934"/>
      <c r="TXR14" s="934"/>
      <c r="TXS14" s="934"/>
      <c r="TXT14" s="934"/>
      <c r="TXU14" s="934"/>
      <c r="TXV14" s="934"/>
      <c r="TXW14" s="934"/>
      <c r="TXX14" s="934"/>
      <c r="TXY14" s="934"/>
      <c r="TXZ14" s="934"/>
      <c r="TYA14" s="934"/>
      <c r="TYB14" s="934"/>
      <c r="TYC14" s="934"/>
      <c r="TYD14" s="934"/>
      <c r="TYE14" s="934"/>
      <c r="TYF14" s="934"/>
      <c r="TYG14" s="934"/>
      <c r="TYH14" s="934"/>
      <c r="TYI14" s="934"/>
      <c r="TYJ14" s="934"/>
      <c r="TYK14" s="934"/>
      <c r="TYL14" s="934"/>
      <c r="TYM14" s="934"/>
      <c r="TYN14" s="934"/>
      <c r="TYO14" s="934"/>
      <c r="TYP14" s="934"/>
      <c r="TYQ14" s="934"/>
      <c r="TYR14" s="934"/>
      <c r="TYS14" s="934"/>
      <c r="TYT14" s="934"/>
      <c r="TYU14" s="934"/>
      <c r="TYV14" s="934"/>
      <c r="TYW14" s="934"/>
      <c r="TYX14" s="934"/>
      <c r="TYY14" s="934"/>
      <c r="TYZ14" s="934"/>
      <c r="TZA14" s="934"/>
      <c r="TZB14" s="934"/>
      <c r="TZC14" s="934"/>
      <c r="TZD14" s="934"/>
      <c r="TZE14" s="934"/>
      <c r="TZF14" s="934"/>
      <c r="TZG14" s="934"/>
      <c r="TZH14" s="934"/>
      <c r="TZI14" s="934"/>
      <c r="TZJ14" s="934"/>
      <c r="TZK14" s="934"/>
      <c r="TZL14" s="934"/>
      <c r="TZM14" s="934"/>
      <c r="TZN14" s="934"/>
      <c r="TZO14" s="934"/>
      <c r="TZP14" s="934"/>
      <c r="TZQ14" s="934"/>
      <c r="TZR14" s="934"/>
      <c r="TZS14" s="934"/>
      <c r="TZT14" s="934"/>
      <c r="TZU14" s="934"/>
      <c r="TZV14" s="934"/>
      <c r="TZW14" s="934"/>
      <c r="TZX14" s="934"/>
      <c r="TZY14" s="934"/>
      <c r="TZZ14" s="934"/>
      <c r="UAA14" s="934"/>
      <c r="UAB14" s="934"/>
      <c r="UAC14" s="934"/>
      <c r="UAD14" s="934"/>
      <c r="UAE14" s="934"/>
      <c r="UAF14" s="934"/>
      <c r="UAG14" s="934"/>
      <c r="UAH14" s="934"/>
      <c r="UAI14" s="934"/>
      <c r="UAJ14" s="934"/>
      <c r="UAK14" s="934"/>
      <c r="UAL14" s="934"/>
      <c r="UAM14" s="934"/>
      <c r="UAN14" s="934"/>
      <c r="UAO14" s="934"/>
      <c r="UAP14" s="934"/>
      <c r="UAQ14" s="934"/>
      <c r="UAR14" s="934"/>
      <c r="UAS14" s="934"/>
      <c r="UAT14" s="934"/>
      <c r="UAU14" s="934"/>
      <c r="UAV14" s="934"/>
      <c r="UAW14" s="934"/>
      <c r="UAX14" s="934"/>
      <c r="UAY14" s="934"/>
      <c r="UAZ14" s="934"/>
      <c r="UBA14" s="934"/>
      <c r="UBB14" s="934"/>
      <c r="UBC14" s="934"/>
      <c r="UBD14" s="934"/>
      <c r="UBE14" s="934"/>
      <c r="UBF14" s="934"/>
      <c r="UBG14" s="934"/>
      <c r="UBH14" s="934"/>
      <c r="UBI14" s="934"/>
      <c r="UBJ14" s="934"/>
      <c r="UBK14" s="934"/>
      <c r="UBL14" s="934"/>
      <c r="UBM14" s="934"/>
      <c r="UBN14" s="934"/>
      <c r="UBO14" s="934"/>
      <c r="UBP14" s="934"/>
      <c r="UBQ14" s="934"/>
      <c r="UBR14" s="934"/>
      <c r="UBS14" s="934"/>
      <c r="UBT14" s="934"/>
      <c r="UBU14" s="934"/>
      <c r="UBV14" s="934"/>
      <c r="UBW14" s="934"/>
      <c r="UBX14" s="934"/>
      <c r="UBY14" s="934"/>
      <c r="UBZ14" s="934"/>
      <c r="UCA14" s="934"/>
      <c r="UCB14" s="934"/>
      <c r="UCC14" s="934"/>
      <c r="UCD14" s="934"/>
      <c r="UCE14" s="934"/>
      <c r="UCF14" s="934"/>
      <c r="UCG14" s="934"/>
      <c r="UCH14" s="934"/>
      <c r="UCI14" s="934"/>
      <c r="UCJ14" s="934"/>
      <c r="UCK14" s="934"/>
      <c r="UCL14" s="934"/>
      <c r="UCM14" s="934"/>
      <c r="UCN14" s="934"/>
      <c r="UCO14" s="934"/>
      <c r="UCP14" s="934"/>
      <c r="UCQ14" s="934"/>
      <c r="UCR14" s="934"/>
      <c r="UCS14" s="934"/>
      <c r="UCT14" s="934"/>
      <c r="UCU14" s="934"/>
      <c r="UCV14" s="934"/>
      <c r="UCW14" s="934"/>
      <c r="UCX14" s="934"/>
      <c r="UCY14" s="934"/>
      <c r="UCZ14" s="934"/>
      <c r="UDA14" s="934"/>
      <c r="UDB14" s="934"/>
      <c r="UDC14" s="934"/>
      <c r="UDD14" s="934"/>
      <c r="UDE14" s="934"/>
      <c r="UDF14" s="934"/>
      <c r="UDG14" s="934"/>
      <c r="UDH14" s="934"/>
      <c r="UDI14" s="934"/>
      <c r="UDJ14" s="934"/>
      <c r="UDK14" s="934"/>
      <c r="UDL14" s="934"/>
      <c r="UDM14" s="934"/>
      <c r="UDN14" s="934"/>
      <c r="UDO14" s="934"/>
      <c r="UDP14" s="934"/>
      <c r="UDQ14" s="934"/>
      <c r="UDR14" s="934"/>
      <c r="UDS14" s="934"/>
      <c r="UDT14" s="934"/>
      <c r="UDU14" s="934"/>
      <c r="UDV14" s="934"/>
      <c r="UDW14" s="934"/>
      <c r="UDX14" s="934"/>
      <c r="UDY14" s="934"/>
      <c r="UDZ14" s="934"/>
      <c r="UEA14" s="934"/>
      <c r="UEB14" s="934"/>
      <c r="UEC14" s="934"/>
      <c r="UED14" s="934"/>
      <c r="UEE14" s="934"/>
      <c r="UEF14" s="934"/>
      <c r="UEG14" s="934"/>
      <c r="UEH14" s="934"/>
      <c r="UEI14" s="934"/>
      <c r="UEJ14" s="934"/>
      <c r="UEK14" s="934"/>
      <c r="UEL14" s="934"/>
      <c r="UEM14" s="934"/>
      <c r="UEN14" s="934"/>
      <c r="UEO14" s="934"/>
      <c r="UEP14" s="934"/>
      <c r="UEQ14" s="934"/>
      <c r="UER14" s="934"/>
      <c r="UES14" s="934"/>
      <c r="UET14" s="934"/>
      <c r="UEU14" s="934"/>
      <c r="UEV14" s="934"/>
      <c r="UEW14" s="934"/>
      <c r="UEX14" s="934"/>
      <c r="UEY14" s="934"/>
      <c r="UEZ14" s="934"/>
      <c r="UFA14" s="934"/>
      <c r="UFB14" s="934"/>
      <c r="UFC14" s="934"/>
      <c r="UFD14" s="934"/>
      <c r="UFE14" s="934"/>
      <c r="UFF14" s="934"/>
      <c r="UFG14" s="934"/>
      <c r="UFH14" s="934"/>
      <c r="UFI14" s="934"/>
      <c r="UFJ14" s="934"/>
      <c r="UFK14" s="934"/>
      <c r="UFL14" s="934"/>
      <c r="UFM14" s="934"/>
      <c r="UFN14" s="934"/>
      <c r="UFO14" s="934"/>
      <c r="UFP14" s="934"/>
      <c r="UFQ14" s="934"/>
      <c r="UFR14" s="934"/>
      <c r="UFS14" s="934"/>
      <c r="UFT14" s="934"/>
      <c r="UFU14" s="934"/>
      <c r="UFV14" s="934"/>
      <c r="UFW14" s="934"/>
      <c r="UFX14" s="934"/>
      <c r="UFY14" s="934"/>
      <c r="UFZ14" s="934"/>
      <c r="UGA14" s="934"/>
      <c r="UGB14" s="934"/>
      <c r="UGC14" s="934"/>
      <c r="UGD14" s="934"/>
      <c r="UGE14" s="934"/>
      <c r="UGF14" s="934"/>
      <c r="UGG14" s="934"/>
      <c r="UGH14" s="934"/>
      <c r="UGI14" s="934"/>
      <c r="UGJ14" s="934"/>
      <c r="UGK14" s="934"/>
      <c r="UGL14" s="934"/>
      <c r="UGM14" s="934"/>
      <c r="UGN14" s="934"/>
      <c r="UGO14" s="934"/>
      <c r="UGP14" s="934"/>
      <c r="UGQ14" s="934"/>
      <c r="UGR14" s="934"/>
      <c r="UGS14" s="934"/>
      <c r="UGT14" s="934"/>
      <c r="UGU14" s="934"/>
      <c r="UGV14" s="934"/>
      <c r="UGW14" s="934"/>
      <c r="UGX14" s="934"/>
      <c r="UGY14" s="934"/>
      <c r="UGZ14" s="934"/>
      <c r="UHA14" s="934"/>
      <c r="UHB14" s="934"/>
      <c r="UHC14" s="934"/>
      <c r="UHD14" s="934"/>
      <c r="UHE14" s="934"/>
      <c r="UHF14" s="934"/>
      <c r="UHG14" s="934"/>
      <c r="UHH14" s="934"/>
      <c r="UHI14" s="934"/>
      <c r="UHJ14" s="934"/>
      <c r="UHK14" s="934"/>
      <c r="UHL14" s="934"/>
      <c r="UHM14" s="934"/>
      <c r="UHN14" s="934"/>
      <c r="UHO14" s="934"/>
      <c r="UHP14" s="934"/>
      <c r="UHQ14" s="934"/>
      <c r="UHR14" s="934"/>
      <c r="UHS14" s="934"/>
      <c r="UHT14" s="934"/>
      <c r="UHU14" s="934"/>
      <c r="UHV14" s="934"/>
      <c r="UHW14" s="934"/>
      <c r="UHX14" s="934"/>
      <c r="UHY14" s="934"/>
      <c r="UHZ14" s="934"/>
      <c r="UIA14" s="934"/>
      <c r="UIB14" s="934"/>
      <c r="UIC14" s="934"/>
      <c r="UID14" s="934"/>
      <c r="UIE14" s="934"/>
      <c r="UIF14" s="934"/>
      <c r="UIG14" s="934"/>
      <c r="UIH14" s="934"/>
      <c r="UII14" s="934"/>
      <c r="UIJ14" s="934"/>
      <c r="UIK14" s="934"/>
      <c r="UIL14" s="934"/>
      <c r="UIM14" s="934"/>
      <c r="UIN14" s="934"/>
      <c r="UIO14" s="934"/>
      <c r="UIP14" s="934"/>
      <c r="UIQ14" s="934"/>
      <c r="UIR14" s="934"/>
      <c r="UIS14" s="934"/>
      <c r="UIT14" s="934"/>
      <c r="UIU14" s="934"/>
      <c r="UIV14" s="934"/>
      <c r="UIW14" s="934"/>
      <c r="UIX14" s="934"/>
      <c r="UIY14" s="934"/>
      <c r="UIZ14" s="934"/>
      <c r="UJA14" s="934"/>
      <c r="UJB14" s="934"/>
      <c r="UJC14" s="934"/>
      <c r="UJD14" s="934"/>
      <c r="UJE14" s="934"/>
      <c r="UJF14" s="934"/>
      <c r="UJG14" s="934"/>
      <c r="UJH14" s="934"/>
      <c r="UJI14" s="934"/>
      <c r="UJJ14" s="934"/>
      <c r="UJK14" s="934"/>
      <c r="UJL14" s="934"/>
      <c r="UJM14" s="934"/>
      <c r="UJN14" s="934"/>
      <c r="UJO14" s="934"/>
      <c r="UJP14" s="934"/>
      <c r="UJQ14" s="934"/>
      <c r="UJR14" s="934"/>
      <c r="UJS14" s="934"/>
      <c r="UJT14" s="934"/>
      <c r="UJU14" s="934"/>
      <c r="UJV14" s="934"/>
      <c r="UJW14" s="934"/>
      <c r="UJX14" s="934"/>
      <c r="UJY14" s="934"/>
      <c r="UJZ14" s="934"/>
      <c r="UKA14" s="934"/>
      <c r="UKB14" s="934"/>
      <c r="UKC14" s="934"/>
      <c r="UKD14" s="934"/>
      <c r="UKE14" s="934"/>
      <c r="UKF14" s="934"/>
      <c r="UKG14" s="934"/>
      <c r="UKH14" s="934"/>
      <c r="UKI14" s="934"/>
      <c r="UKJ14" s="934"/>
      <c r="UKK14" s="934"/>
      <c r="UKL14" s="934"/>
      <c r="UKM14" s="934"/>
      <c r="UKN14" s="934"/>
      <c r="UKO14" s="934"/>
      <c r="UKP14" s="934"/>
      <c r="UKQ14" s="934"/>
      <c r="UKR14" s="934"/>
      <c r="UKS14" s="934"/>
      <c r="UKT14" s="934"/>
      <c r="UKU14" s="934"/>
      <c r="UKV14" s="934"/>
      <c r="UKW14" s="934"/>
      <c r="UKX14" s="934"/>
      <c r="UKY14" s="934"/>
      <c r="UKZ14" s="934"/>
      <c r="ULA14" s="934"/>
      <c r="ULB14" s="934"/>
      <c r="ULC14" s="934"/>
      <c r="ULD14" s="934"/>
      <c r="ULE14" s="934"/>
      <c r="ULF14" s="934"/>
      <c r="ULG14" s="934"/>
      <c r="ULH14" s="934"/>
      <c r="ULI14" s="934"/>
      <c r="ULJ14" s="934"/>
      <c r="ULK14" s="934"/>
      <c r="ULL14" s="934"/>
      <c r="ULM14" s="934"/>
      <c r="ULN14" s="934"/>
      <c r="ULO14" s="934"/>
      <c r="ULP14" s="934"/>
      <c r="ULQ14" s="934"/>
      <c r="ULR14" s="934"/>
      <c r="ULS14" s="934"/>
      <c r="ULT14" s="934"/>
      <c r="ULU14" s="934"/>
      <c r="ULV14" s="934"/>
      <c r="ULW14" s="934"/>
      <c r="ULX14" s="934"/>
      <c r="ULY14" s="934"/>
      <c r="ULZ14" s="934"/>
      <c r="UMA14" s="934"/>
      <c r="UMB14" s="934"/>
      <c r="UMC14" s="934"/>
      <c r="UMD14" s="934"/>
      <c r="UME14" s="934"/>
      <c r="UMF14" s="934"/>
      <c r="UMG14" s="934"/>
      <c r="UMH14" s="934"/>
      <c r="UMI14" s="934"/>
      <c r="UMJ14" s="934"/>
      <c r="UMK14" s="934"/>
      <c r="UML14" s="934"/>
      <c r="UMM14" s="934"/>
      <c r="UMN14" s="934"/>
      <c r="UMO14" s="934"/>
      <c r="UMP14" s="934"/>
      <c r="UMQ14" s="934"/>
      <c r="UMR14" s="934"/>
      <c r="UMS14" s="934"/>
      <c r="UMT14" s="934"/>
      <c r="UMU14" s="934"/>
      <c r="UMV14" s="934"/>
      <c r="UMW14" s="934"/>
      <c r="UMX14" s="934"/>
      <c r="UMY14" s="934"/>
      <c r="UMZ14" s="934"/>
      <c r="UNA14" s="934"/>
      <c r="UNB14" s="934"/>
      <c r="UNC14" s="934"/>
      <c r="UND14" s="934"/>
      <c r="UNE14" s="934"/>
      <c r="UNF14" s="934"/>
      <c r="UNG14" s="934"/>
      <c r="UNH14" s="934"/>
      <c r="UNI14" s="934"/>
      <c r="UNJ14" s="934"/>
      <c r="UNK14" s="934"/>
      <c r="UNL14" s="934"/>
      <c r="UNM14" s="934"/>
      <c r="UNN14" s="934"/>
      <c r="UNO14" s="934"/>
      <c r="UNP14" s="934"/>
      <c r="UNQ14" s="934"/>
      <c r="UNR14" s="934"/>
      <c r="UNS14" s="934"/>
      <c r="UNT14" s="934"/>
      <c r="UNU14" s="934"/>
      <c r="UNV14" s="934"/>
      <c r="UNW14" s="934"/>
      <c r="UNX14" s="934"/>
      <c r="UNY14" s="934"/>
      <c r="UNZ14" s="934"/>
      <c r="UOA14" s="934"/>
      <c r="UOB14" s="934"/>
      <c r="UOC14" s="934"/>
      <c r="UOD14" s="934"/>
      <c r="UOE14" s="934"/>
      <c r="UOF14" s="934"/>
      <c r="UOG14" s="934"/>
      <c r="UOH14" s="934"/>
      <c r="UOI14" s="934"/>
      <c r="UOJ14" s="934"/>
      <c r="UOK14" s="934"/>
      <c r="UOL14" s="934"/>
      <c r="UOM14" s="934"/>
      <c r="UON14" s="934"/>
      <c r="UOO14" s="934"/>
      <c r="UOP14" s="934"/>
      <c r="UOQ14" s="934"/>
      <c r="UOR14" s="934"/>
      <c r="UOS14" s="934"/>
      <c r="UOT14" s="934"/>
      <c r="UOU14" s="934"/>
      <c r="UOV14" s="934"/>
      <c r="UOW14" s="934"/>
      <c r="UOX14" s="934"/>
      <c r="UOY14" s="934"/>
      <c r="UOZ14" s="934"/>
      <c r="UPA14" s="934"/>
      <c r="UPB14" s="934"/>
      <c r="UPC14" s="934"/>
      <c r="UPD14" s="934"/>
      <c r="UPE14" s="934"/>
      <c r="UPF14" s="934"/>
      <c r="UPG14" s="934"/>
      <c r="UPH14" s="934"/>
      <c r="UPI14" s="934"/>
      <c r="UPJ14" s="934"/>
      <c r="UPK14" s="934"/>
      <c r="UPL14" s="934"/>
      <c r="UPM14" s="934"/>
      <c r="UPN14" s="934"/>
      <c r="UPO14" s="934"/>
      <c r="UPP14" s="934"/>
      <c r="UPQ14" s="934"/>
      <c r="UPR14" s="934"/>
      <c r="UPS14" s="934"/>
      <c r="UPT14" s="934"/>
      <c r="UPU14" s="934"/>
      <c r="UPV14" s="934"/>
      <c r="UPW14" s="934"/>
      <c r="UPX14" s="934"/>
      <c r="UPY14" s="934"/>
      <c r="UPZ14" s="934"/>
      <c r="UQA14" s="934"/>
      <c r="UQB14" s="934"/>
      <c r="UQC14" s="934"/>
      <c r="UQD14" s="934"/>
      <c r="UQE14" s="934"/>
      <c r="UQF14" s="934"/>
      <c r="UQG14" s="934"/>
      <c r="UQH14" s="934"/>
      <c r="UQI14" s="934"/>
      <c r="UQJ14" s="934"/>
      <c r="UQK14" s="934"/>
      <c r="UQL14" s="934"/>
      <c r="UQM14" s="934"/>
      <c r="UQN14" s="934"/>
      <c r="UQO14" s="934"/>
      <c r="UQP14" s="934"/>
      <c r="UQQ14" s="934"/>
      <c r="UQR14" s="934"/>
      <c r="UQS14" s="934"/>
      <c r="UQT14" s="934"/>
      <c r="UQU14" s="934"/>
      <c r="UQV14" s="934"/>
      <c r="UQW14" s="934"/>
      <c r="UQX14" s="934"/>
      <c r="UQY14" s="934"/>
      <c r="UQZ14" s="934"/>
      <c r="URA14" s="934"/>
      <c r="URB14" s="934"/>
      <c r="URC14" s="934"/>
      <c r="URD14" s="934"/>
      <c r="URE14" s="934"/>
      <c r="URF14" s="934"/>
      <c r="URG14" s="934"/>
      <c r="URH14" s="934"/>
      <c r="URI14" s="934"/>
      <c r="URJ14" s="934"/>
      <c r="URK14" s="934"/>
      <c r="URL14" s="934"/>
      <c r="URM14" s="934"/>
      <c r="URN14" s="934"/>
      <c r="URO14" s="934"/>
      <c r="URP14" s="934"/>
      <c r="URQ14" s="934"/>
      <c r="URR14" s="934"/>
      <c r="URS14" s="934"/>
      <c r="URT14" s="934"/>
      <c r="URU14" s="934"/>
      <c r="URV14" s="934"/>
      <c r="URW14" s="934"/>
      <c r="URX14" s="934"/>
      <c r="URY14" s="934"/>
      <c r="URZ14" s="934"/>
      <c r="USA14" s="934"/>
      <c r="USB14" s="934"/>
      <c r="USC14" s="934"/>
      <c r="USD14" s="934"/>
      <c r="USE14" s="934"/>
      <c r="USF14" s="934"/>
      <c r="USG14" s="934"/>
      <c r="USH14" s="934"/>
      <c r="USI14" s="934"/>
      <c r="USJ14" s="934"/>
      <c r="USK14" s="934"/>
      <c r="USL14" s="934"/>
      <c r="USM14" s="934"/>
      <c r="USN14" s="934"/>
      <c r="USO14" s="934"/>
      <c r="USP14" s="934"/>
      <c r="USQ14" s="934"/>
      <c r="USR14" s="934"/>
      <c r="USS14" s="934"/>
      <c r="UST14" s="934"/>
      <c r="USU14" s="934"/>
      <c r="USV14" s="934"/>
      <c r="USW14" s="934"/>
      <c r="USX14" s="934"/>
      <c r="USY14" s="934"/>
      <c r="USZ14" s="934"/>
      <c r="UTA14" s="934"/>
      <c r="UTB14" s="934"/>
      <c r="UTC14" s="934"/>
      <c r="UTD14" s="934"/>
      <c r="UTE14" s="934"/>
      <c r="UTF14" s="934"/>
      <c r="UTG14" s="934"/>
      <c r="UTH14" s="934"/>
      <c r="UTI14" s="934"/>
      <c r="UTJ14" s="934"/>
      <c r="UTK14" s="934"/>
      <c r="UTL14" s="934"/>
      <c r="UTM14" s="934"/>
      <c r="UTN14" s="934"/>
      <c r="UTO14" s="934"/>
      <c r="UTP14" s="934"/>
      <c r="UTQ14" s="934"/>
      <c r="UTR14" s="934"/>
      <c r="UTS14" s="934"/>
      <c r="UTT14" s="934"/>
      <c r="UTU14" s="934"/>
      <c r="UTV14" s="934"/>
      <c r="UTW14" s="934"/>
      <c r="UTX14" s="934"/>
      <c r="UTY14" s="934"/>
      <c r="UTZ14" s="934"/>
      <c r="UUA14" s="934"/>
      <c r="UUB14" s="934"/>
      <c r="UUC14" s="934"/>
      <c r="UUD14" s="934"/>
      <c r="UUE14" s="934"/>
      <c r="UUF14" s="934"/>
      <c r="UUG14" s="934"/>
      <c r="UUH14" s="934"/>
      <c r="UUI14" s="934"/>
      <c r="UUJ14" s="934"/>
      <c r="UUK14" s="934"/>
      <c r="UUL14" s="934"/>
      <c r="UUM14" s="934"/>
      <c r="UUN14" s="934"/>
      <c r="UUO14" s="934"/>
      <c r="UUP14" s="934"/>
      <c r="UUQ14" s="934"/>
      <c r="UUR14" s="934"/>
      <c r="UUS14" s="934"/>
      <c r="UUT14" s="934"/>
      <c r="UUU14" s="934"/>
      <c r="UUV14" s="934"/>
      <c r="UUW14" s="934"/>
      <c r="UUX14" s="934"/>
      <c r="UUY14" s="934"/>
      <c r="UUZ14" s="934"/>
      <c r="UVA14" s="934"/>
      <c r="UVB14" s="934"/>
      <c r="UVC14" s="934"/>
      <c r="UVD14" s="934"/>
      <c r="UVE14" s="934"/>
      <c r="UVF14" s="934"/>
      <c r="UVG14" s="934"/>
      <c r="UVH14" s="934"/>
      <c r="UVI14" s="934"/>
      <c r="UVJ14" s="934"/>
      <c r="UVK14" s="934"/>
      <c r="UVL14" s="934"/>
      <c r="UVM14" s="934"/>
      <c r="UVN14" s="934"/>
      <c r="UVO14" s="934"/>
      <c r="UVP14" s="934"/>
      <c r="UVQ14" s="934"/>
      <c r="UVR14" s="934"/>
      <c r="UVS14" s="934"/>
      <c r="UVT14" s="934"/>
      <c r="UVU14" s="934"/>
      <c r="UVV14" s="934"/>
      <c r="UVW14" s="934"/>
      <c r="UVX14" s="934"/>
      <c r="UVY14" s="934"/>
      <c r="UVZ14" s="934"/>
      <c r="UWA14" s="934"/>
      <c r="UWB14" s="934"/>
      <c r="UWC14" s="934"/>
      <c r="UWD14" s="934"/>
      <c r="UWE14" s="934"/>
      <c r="UWF14" s="934"/>
      <c r="UWG14" s="934"/>
      <c r="UWH14" s="934"/>
      <c r="UWI14" s="934"/>
      <c r="UWJ14" s="934"/>
      <c r="UWK14" s="934"/>
      <c r="UWL14" s="934"/>
      <c r="UWM14" s="934"/>
      <c r="UWN14" s="934"/>
      <c r="UWO14" s="934"/>
      <c r="UWP14" s="934"/>
      <c r="UWQ14" s="934"/>
      <c r="UWR14" s="934"/>
      <c r="UWS14" s="934"/>
      <c r="UWT14" s="934"/>
      <c r="UWU14" s="934"/>
      <c r="UWV14" s="934"/>
      <c r="UWW14" s="934"/>
      <c r="UWX14" s="934"/>
      <c r="UWY14" s="934"/>
      <c r="UWZ14" s="934"/>
      <c r="UXA14" s="934"/>
      <c r="UXB14" s="934"/>
      <c r="UXC14" s="934"/>
      <c r="UXD14" s="934"/>
      <c r="UXE14" s="934"/>
      <c r="UXF14" s="934"/>
      <c r="UXG14" s="934"/>
      <c r="UXH14" s="934"/>
      <c r="UXI14" s="934"/>
      <c r="UXJ14" s="934"/>
      <c r="UXK14" s="934"/>
      <c r="UXL14" s="934"/>
      <c r="UXM14" s="934"/>
      <c r="UXN14" s="934"/>
      <c r="UXO14" s="934"/>
      <c r="UXP14" s="934"/>
      <c r="UXQ14" s="934"/>
      <c r="UXR14" s="934"/>
      <c r="UXS14" s="934"/>
      <c r="UXT14" s="934"/>
      <c r="UXU14" s="934"/>
      <c r="UXV14" s="934"/>
      <c r="UXW14" s="934"/>
      <c r="UXX14" s="934"/>
      <c r="UXY14" s="934"/>
      <c r="UXZ14" s="934"/>
      <c r="UYA14" s="934"/>
      <c r="UYB14" s="934"/>
      <c r="UYC14" s="934"/>
      <c r="UYD14" s="934"/>
      <c r="UYE14" s="934"/>
      <c r="UYF14" s="934"/>
      <c r="UYG14" s="934"/>
      <c r="UYH14" s="934"/>
      <c r="UYI14" s="934"/>
      <c r="UYJ14" s="934"/>
      <c r="UYK14" s="934"/>
      <c r="UYL14" s="934"/>
      <c r="UYM14" s="934"/>
      <c r="UYN14" s="934"/>
      <c r="UYO14" s="934"/>
      <c r="UYP14" s="934"/>
      <c r="UYQ14" s="934"/>
      <c r="UYR14" s="934"/>
      <c r="UYS14" s="934"/>
      <c r="UYT14" s="934"/>
      <c r="UYU14" s="934"/>
      <c r="UYV14" s="934"/>
      <c r="UYW14" s="934"/>
      <c r="UYX14" s="934"/>
      <c r="UYY14" s="934"/>
      <c r="UYZ14" s="934"/>
      <c r="UZA14" s="934"/>
      <c r="UZB14" s="934"/>
      <c r="UZC14" s="934"/>
      <c r="UZD14" s="934"/>
      <c r="UZE14" s="934"/>
      <c r="UZF14" s="934"/>
      <c r="UZG14" s="934"/>
      <c r="UZH14" s="934"/>
      <c r="UZI14" s="934"/>
      <c r="UZJ14" s="934"/>
      <c r="UZK14" s="934"/>
      <c r="UZL14" s="934"/>
      <c r="UZM14" s="934"/>
      <c r="UZN14" s="934"/>
      <c r="UZO14" s="934"/>
      <c r="UZP14" s="934"/>
      <c r="UZQ14" s="934"/>
      <c r="UZR14" s="934"/>
      <c r="UZS14" s="934"/>
      <c r="UZT14" s="934"/>
      <c r="UZU14" s="934"/>
      <c r="UZV14" s="934"/>
      <c r="UZW14" s="934"/>
      <c r="UZX14" s="934"/>
      <c r="UZY14" s="934"/>
      <c r="UZZ14" s="934"/>
      <c r="VAA14" s="934"/>
      <c r="VAB14" s="934"/>
      <c r="VAC14" s="934"/>
      <c r="VAD14" s="934"/>
      <c r="VAE14" s="934"/>
      <c r="VAF14" s="934"/>
      <c r="VAG14" s="934"/>
      <c r="VAH14" s="934"/>
      <c r="VAI14" s="934"/>
      <c r="VAJ14" s="934"/>
      <c r="VAK14" s="934"/>
      <c r="VAL14" s="934"/>
      <c r="VAM14" s="934"/>
      <c r="VAN14" s="934"/>
      <c r="VAO14" s="934"/>
      <c r="VAP14" s="934"/>
      <c r="VAQ14" s="934"/>
      <c r="VAR14" s="934"/>
      <c r="VAS14" s="934"/>
      <c r="VAT14" s="934"/>
      <c r="VAU14" s="934"/>
      <c r="VAV14" s="934"/>
      <c r="VAW14" s="934"/>
      <c r="VAX14" s="934"/>
      <c r="VAY14" s="934"/>
      <c r="VAZ14" s="934"/>
      <c r="VBA14" s="934"/>
      <c r="VBB14" s="934"/>
      <c r="VBC14" s="934"/>
      <c r="VBD14" s="934"/>
      <c r="VBE14" s="934"/>
      <c r="VBF14" s="934"/>
      <c r="VBG14" s="934"/>
      <c r="VBH14" s="934"/>
      <c r="VBI14" s="934"/>
      <c r="VBJ14" s="934"/>
      <c r="VBK14" s="934"/>
      <c r="VBL14" s="934"/>
      <c r="VBM14" s="934"/>
      <c r="VBN14" s="934"/>
      <c r="VBO14" s="934"/>
      <c r="VBP14" s="934"/>
      <c r="VBQ14" s="934"/>
      <c r="VBR14" s="934"/>
      <c r="VBS14" s="934"/>
      <c r="VBT14" s="934"/>
      <c r="VBU14" s="934"/>
      <c r="VBV14" s="934"/>
      <c r="VBW14" s="934"/>
      <c r="VBX14" s="934"/>
      <c r="VBY14" s="934"/>
      <c r="VBZ14" s="934"/>
      <c r="VCA14" s="934"/>
      <c r="VCB14" s="934"/>
      <c r="VCC14" s="934"/>
      <c r="VCD14" s="934"/>
      <c r="VCE14" s="934"/>
      <c r="VCF14" s="934"/>
      <c r="VCG14" s="934"/>
      <c r="VCH14" s="934"/>
      <c r="VCI14" s="934"/>
      <c r="VCJ14" s="934"/>
      <c r="VCK14" s="934"/>
      <c r="VCL14" s="934"/>
      <c r="VCM14" s="934"/>
      <c r="VCN14" s="934"/>
      <c r="VCO14" s="934"/>
      <c r="VCP14" s="934"/>
      <c r="VCQ14" s="934"/>
      <c r="VCR14" s="934"/>
      <c r="VCS14" s="934"/>
      <c r="VCT14" s="934"/>
      <c r="VCU14" s="934"/>
      <c r="VCV14" s="934"/>
      <c r="VCW14" s="934"/>
      <c r="VCX14" s="934"/>
      <c r="VCY14" s="934"/>
      <c r="VCZ14" s="934"/>
      <c r="VDA14" s="934"/>
      <c r="VDB14" s="934"/>
      <c r="VDC14" s="934"/>
      <c r="VDD14" s="934"/>
      <c r="VDE14" s="934"/>
      <c r="VDF14" s="934"/>
      <c r="VDG14" s="934"/>
      <c r="VDH14" s="934"/>
      <c r="VDI14" s="934"/>
      <c r="VDJ14" s="934"/>
      <c r="VDK14" s="934"/>
      <c r="VDL14" s="934"/>
      <c r="VDM14" s="934"/>
      <c r="VDN14" s="934"/>
      <c r="VDO14" s="934"/>
      <c r="VDP14" s="934"/>
      <c r="VDQ14" s="934"/>
      <c r="VDR14" s="934"/>
      <c r="VDS14" s="934"/>
      <c r="VDT14" s="934"/>
      <c r="VDU14" s="934"/>
      <c r="VDV14" s="934"/>
      <c r="VDW14" s="934"/>
      <c r="VDX14" s="934"/>
      <c r="VDY14" s="934"/>
      <c r="VDZ14" s="934"/>
      <c r="VEA14" s="934"/>
      <c r="VEB14" s="934"/>
      <c r="VEC14" s="934"/>
      <c r="VED14" s="934"/>
      <c r="VEE14" s="934"/>
      <c r="VEF14" s="934"/>
      <c r="VEG14" s="934"/>
      <c r="VEH14" s="934"/>
      <c r="VEI14" s="934"/>
      <c r="VEJ14" s="934"/>
      <c r="VEK14" s="934"/>
      <c r="VEL14" s="934"/>
      <c r="VEM14" s="934"/>
      <c r="VEN14" s="934"/>
      <c r="VEO14" s="934"/>
      <c r="VEP14" s="934"/>
      <c r="VEQ14" s="934"/>
      <c r="VER14" s="934"/>
      <c r="VES14" s="934"/>
      <c r="VET14" s="934"/>
      <c r="VEU14" s="934"/>
      <c r="VEV14" s="934"/>
      <c r="VEW14" s="934"/>
      <c r="VEX14" s="934"/>
      <c r="VEY14" s="934"/>
      <c r="VEZ14" s="934"/>
      <c r="VFA14" s="934"/>
      <c r="VFB14" s="934"/>
      <c r="VFC14" s="934"/>
      <c r="VFD14" s="934"/>
      <c r="VFE14" s="934"/>
      <c r="VFF14" s="934"/>
      <c r="VFG14" s="934"/>
      <c r="VFH14" s="934"/>
      <c r="VFI14" s="934"/>
      <c r="VFJ14" s="934"/>
      <c r="VFK14" s="934"/>
      <c r="VFL14" s="934"/>
      <c r="VFM14" s="934"/>
      <c r="VFN14" s="934"/>
      <c r="VFO14" s="934"/>
      <c r="VFP14" s="934"/>
      <c r="VFQ14" s="934"/>
      <c r="VFR14" s="934"/>
      <c r="VFS14" s="934"/>
      <c r="VFT14" s="934"/>
      <c r="VFU14" s="934"/>
      <c r="VFV14" s="934"/>
      <c r="VFW14" s="934"/>
      <c r="VFX14" s="934"/>
      <c r="VFY14" s="934"/>
      <c r="VFZ14" s="934"/>
      <c r="VGA14" s="934"/>
      <c r="VGB14" s="934"/>
      <c r="VGC14" s="934"/>
      <c r="VGD14" s="934"/>
      <c r="VGE14" s="934"/>
      <c r="VGF14" s="934"/>
      <c r="VGG14" s="934"/>
      <c r="VGH14" s="934"/>
      <c r="VGI14" s="934"/>
      <c r="VGJ14" s="934"/>
      <c r="VGK14" s="934"/>
      <c r="VGL14" s="934"/>
      <c r="VGM14" s="934"/>
      <c r="VGN14" s="934"/>
      <c r="VGO14" s="934"/>
      <c r="VGP14" s="934"/>
      <c r="VGQ14" s="934"/>
      <c r="VGR14" s="934"/>
      <c r="VGS14" s="934"/>
      <c r="VGT14" s="934"/>
      <c r="VGU14" s="934"/>
      <c r="VGV14" s="934"/>
      <c r="VGW14" s="934"/>
      <c r="VGX14" s="934"/>
      <c r="VGY14" s="934"/>
      <c r="VGZ14" s="934"/>
      <c r="VHA14" s="934"/>
      <c r="VHB14" s="934"/>
      <c r="VHC14" s="934"/>
      <c r="VHD14" s="934"/>
      <c r="VHE14" s="934"/>
      <c r="VHF14" s="934"/>
      <c r="VHG14" s="934"/>
      <c r="VHH14" s="934"/>
      <c r="VHI14" s="934"/>
      <c r="VHJ14" s="934"/>
      <c r="VHK14" s="934"/>
      <c r="VHL14" s="934"/>
      <c r="VHM14" s="934"/>
      <c r="VHN14" s="934"/>
      <c r="VHO14" s="934"/>
      <c r="VHP14" s="934"/>
      <c r="VHQ14" s="934"/>
      <c r="VHR14" s="934"/>
      <c r="VHS14" s="934"/>
      <c r="VHT14" s="934"/>
      <c r="VHU14" s="934"/>
      <c r="VHV14" s="934"/>
      <c r="VHW14" s="934"/>
      <c r="VHX14" s="934"/>
      <c r="VHY14" s="934"/>
      <c r="VHZ14" s="934"/>
      <c r="VIA14" s="934"/>
      <c r="VIB14" s="934"/>
      <c r="VIC14" s="934"/>
      <c r="VID14" s="934"/>
      <c r="VIE14" s="934"/>
      <c r="VIF14" s="934"/>
      <c r="VIG14" s="934"/>
      <c r="VIH14" s="934"/>
      <c r="VII14" s="934"/>
      <c r="VIJ14" s="934"/>
      <c r="VIK14" s="934"/>
      <c r="VIL14" s="934"/>
      <c r="VIM14" s="934"/>
      <c r="VIN14" s="934"/>
      <c r="VIO14" s="934"/>
      <c r="VIP14" s="934"/>
      <c r="VIQ14" s="934"/>
      <c r="VIR14" s="934"/>
      <c r="VIS14" s="934"/>
      <c r="VIT14" s="934"/>
      <c r="VIU14" s="934"/>
      <c r="VIV14" s="934"/>
      <c r="VIW14" s="934"/>
      <c r="VIX14" s="934"/>
      <c r="VIY14" s="934"/>
      <c r="VIZ14" s="934"/>
      <c r="VJA14" s="934"/>
      <c r="VJB14" s="934"/>
      <c r="VJC14" s="934"/>
      <c r="VJD14" s="934"/>
      <c r="VJE14" s="934"/>
      <c r="VJF14" s="934"/>
      <c r="VJG14" s="934"/>
      <c r="VJH14" s="934"/>
      <c r="VJI14" s="934"/>
      <c r="VJJ14" s="934"/>
      <c r="VJK14" s="934"/>
      <c r="VJL14" s="934"/>
      <c r="VJM14" s="934"/>
      <c r="VJN14" s="934"/>
      <c r="VJO14" s="934"/>
      <c r="VJP14" s="934"/>
      <c r="VJQ14" s="934"/>
      <c r="VJR14" s="934"/>
      <c r="VJS14" s="934"/>
      <c r="VJT14" s="934"/>
      <c r="VJU14" s="934"/>
      <c r="VJV14" s="934"/>
      <c r="VJW14" s="934"/>
      <c r="VJX14" s="934"/>
      <c r="VJY14" s="934"/>
      <c r="VJZ14" s="934"/>
      <c r="VKA14" s="934"/>
      <c r="VKB14" s="934"/>
      <c r="VKC14" s="934"/>
      <c r="VKD14" s="934"/>
      <c r="VKE14" s="934"/>
      <c r="VKF14" s="934"/>
      <c r="VKG14" s="934"/>
      <c r="VKH14" s="934"/>
      <c r="VKI14" s="934"/>
      <c r="VKJ14" s="934"/>
      <c r="VKK14" s="934"/>
      <c r="VKL14" s="934"/>
      <c r="VKM14" s="934"/>
      <c r="VKN14" s="934"/>
      <c r="VKO14" s="934"/>
      <c r="VKP14" s="934"/>
      <c r="VKQ14" s="934"/>
      <c r="VKR14" s="934"/>
      <c r="VKS14" s="934"/>
      <c r="VKT14" s="934"/>
      <c r="VKU14" s="934"/>
      <c r="VKV14" s="934"/>
      <c r="VKW14" s="934"/>
      <c r="VKX14" s="934"/>
      <c r="VKY14" s="934"/>
      <c r="VKZ14" s="934"/>
      <c r="VLA14" s="934"/>
      <c r="VLB14" s="934"/>
      <c r="VLC14" s="934"/>
      <c r="VLD14" s="934"/>
      <c r="VLE14" s="934"/>
      <c r="VLF14" s="934"/>
      <c r="VLG14" s="934"/>
      <c r="VLH14" s="934"/>
      <c r="VLI14" s="934"/>
      <c r="VLJ14" s="934"/>
      <c r="VLK14" s="934"/>
      <c r="VLL14" s="934"/>
      <c r="VLM14" s="934"/>
      <c r="VLN14" s="934"/>
      <c r="VLO14" s="934"/>
      <c r="VLP14" s="934"/>
      <c r="VLQ14" s="934"/>
      <c r="VLR14" s="934"/>
      <c r="VLS14" s="934"/>
      <c r="VLT14" s="934"/>
      <c r="VLU14" s="934"/>
      <c r="VLV14" s="934"/>
      <c r="VLW14" s="934"/>
      <c r="VLX14" s="934"/>
      <c r="VLY14" s="934"/>
      <c r="VLZ14" s="934"/>
      <c r="VMA14" s="934"/>
      <c r="VMB14" s="934"/>
      <c r="VMC14" s="934"/>
      <c r="VMD14" s="934"/>
      <c r="VME14" s="934"/>
      <c r="VMF14" s="934"/>
      <c r="VMG14" s="934"/>
      <c r="VMH14" s="934"/>
      <c r="VMI14" s="934"/>
      <c r="VMJ14" s="934"/>
      <c r="VMK14" s="934"/>
      <c r="VML14" s="934"/>
      <c r="VMM14" s="934"/>
      <c r="VMN14" s="934"/>
      <c r="VMO14" s="934"/>
      <c r="VMP14" s="934"/>
      <c r="VMQ14" s="934"/>
      <c r="VMR14" s="934"/>
      <c r="VMS14" s="934"/>
      <c r="VMT14" s="934"/>
      <c r="VMU14" s="934"/>
      <c r="VMV14" s="934"/>
      <c r="VMW14" s="934"/>
      <c r="VMX14" s="934"/>
      <c r="VMY14" s="934"/>
      <c r="VMZ14" s="934"/>
      <c r="VNA14" s="934"/>
      <c r="VNB14" s="934"/>
      <c r="VNC14" s="934"/>
      <c r="VND14" s="934"/>
      <c r="VNE14" s="934"/>
      <c r="VNF14" s="934"/>
      <c r="VNG14" s="934"/>
      <c r="VNH14" s="934"/>
      <c r="VNI14" s="934"/>
      <c r="VNJ14" s="934"/>
      <c r="VNK14" s="934"/>
      <c r="VNL14" s="934"/>
      <c r="VNM14" s="934"/>
      <c r="VNN14" s="934"/>
      <c r="VNO14" s="934"/>
      <c r="VNP14" s="934"/>
      <c r="VNQ14" s="934"/>
      <c r="VNR14" s="934"/>
      <c r="VNS14" s="934"/>
      <c r="VNT14" s="934"/>
      <c r="VNU14" s="934"/>
      <c r="VNV14" s="934"/>
      <c r="VNW14" s="934"/>
      <c r="VNX14" s="934"/>
      <c r="VNY14" s="934"/>
      <c r="VNZ14" s="934"/>
      <c r="VOA14" s="934"/>
      <c r="VOB14" s="934"/>
      <c r="VOC14" s="934"/>
      <c r="VOD14" s="934"/>
      <c r="VOE14" s="934"/>
      <c r="VOF14" s="934"/>
      <c r="VOG14" s="934"/>
      <c r="VOH14" s="934"/>
      <c r="VOI14" s="934"/>
      <c r="VOJ14" s="934"/>
      <c r="VOK14" s="934"/>
      <c r="VOL14" s="934"/>
      <c r="VOM14" s="934"/>
      <c r="VON14" s="934"/>
      <c r="VOO14" s="934"/>
      <c r="VOP14" s="934"/>
      <c r="VOQ14" s="934"/>
      <c r="VOR14" s="934"/>
      <c r="VOS14" s="934"/>
      <c r="VOT14" s="934"/>
      <c r="VOU14" s="934"/>
      <c r="VOV14" s="934"/>
      <c r="VOW14" s="934"/>
      <c r="VOX14" s="934"/>
      <c r="VOY14" s="934"/>
      <c r="VOZ14" s="934"/>
      <c r="VPA14" s="934"/>
      <c r="VPB14" s="934"/>
      <c r="VPC14" s="934"/>
      <c r="VPD14" s="934"/>
      <c r="VPE14" s="934"/>
      <c r="VPF14" s="934"/>
      <c r="VPG14" s="934"/>
      <c r="VPH14" s="934"/>
      <c r="VPI14" s="934"/>
      <c r="VPJ14" s="934"/>
      <c r="VPK14" s="934"/>
      <c r="VPL14" s="934"/>
      <c r="VPM14" s="934"/>
      <c r="VPN14" s="934"/>
      <c r="VPO14" s="934"/>
      <c r="VPP14" s="934"/>
      <c r="VPQ14" s="934"/>
      <c r="VPR14" s="934"/>
      <c r="VPS14" s="934"/>
      <c r="VPT14" s="934"/>
      <c r="VPU14" s="934"/>
      <c r="VPV14" s="934"/>
      <c r="VPW14" s="934"/>
      <c r="VPX14" s="934"/>
      <c r="VPY14" s="934"/>
      <c r="VPZ14" s="934"/>
      <c r="VQA14" s="934"/>
      <c r="VQB14" s="934"/>
      <c r="VQC14" s="934"/>
      <c r="VQD14" s="934"/>
      <c r="VQE14" s="934"/>
      <c r="VQF14" s="934"/>
      <c r="VQG14" s="934"/>
      <c r="VQH14" s="934"/>
      <c r="VQI14" s="934"/>
      <c r="VQJ14" s="934"/>
      <c r="VQK14" s="934"/>
      <c r="VQL14" s="934"/>
      <c r="VQM14" s="934"/>
      <c r="VQN14" s="934"/>
      <c r="VQO14" s="934"/>
      <c r="VQP14" s="934"/>
      <c r="VQQ14" s="934"/>
      <c r="VQR14" s="934"/>
      <c r="VQS14" s="934"/>
      <c r="VQT14" s="934"/>
      <c r="VQU14" s="934"/>
      <c r="VQV14" s="934"/>
      <c r="VQW14" s="934"/>
      <c r="VQX14" s="934"/>
      <c r="VQY14" s="934"/>
      <c r="VQZ14" s="934"/>
      <c r="VRA14" s="934"/>
      <c r="VRB14" s="934"/>
      <c r="VRC14" s="934"/>
      <c r="VRD14" s="934"/>
      <c r="VRE14" s="934"/>
      <c r="VRF14" s="934"/>
      <c r="VRG14" s="934"/>
      <c r="VRH14" s="934"/>
      <c r="VRI14" s="934"/>
      <c r="VRJ14" s="934"/>
      <c r="VRK14" s="934"/>
      <c r="VRL14" s="934"/>
      <c r="VRM14" s="934"/>
      <c r="VRN14" s="934"/>
      <c r="VRO14" s="934"/>
      <c r="VRP14" s="934"/>
      <c r="VRQ14" s="934"/>
      <c r="VRR14" s="934"/>
      <c r="VRS14" s="934"/>
      <c r="VRT14" s="934"/>
      <c r="VRU14" s="934"/>
      <c r="VRV14" s="934"/>
      <c r="VRW14" s="934"/>
      <c r="VRX14" s="934"/>
      <c r="VRY14" s="934"/>
      <c r="VRZ14" s="934"/>
      <c r="VSA14" s="934"/>
      <c r="VSB14" s="934"/>
      <c r="VSC14" s="934"/>
      <c r="VSD14" s="934"/>
      <c r="VSE14" s="934"/>
      <c r="VSF14" s="934"/>
      <c r="VSG14" s="934"/>
      <c r="VSH14" s="934"/>
      <c r="VSI14" s="934"/>
      <c r="VSJ14" s="934"/>
      <c r="VSK14" s="934"/>
      <c r="VSL14" s="934"/>
      <c r="VSM14" s="934"/>
      <c r="VSN14" s="934"/>
      <c r="VSO14" s="934"/>
      <c r="VSP14" s="934"/>
      <c r="VSQ14" s="934"/>
      <c r="VSR14" s="934"/>
      <c r="VSS14" s="934"/>
      <c r="VST14" s="934"/>
      <c r="VSU14" s="934"/>
      <c r="VSV14" s="934"/>
      <c r="VSW14" s="934"/>
      <c r="VSX14" s="934"/>
      <c r="VSY14" s="934"/>
      <c r="VSZ14" s="934"/>
      <c r="VTA14" s="934"/>
      <c r="VTB14" s="934"/>
      <c r="VTC14" s="934"/>
      <c r="VTD14" s="934"/>
      <c r="VTE14" s="934"/>
      <c r="VTF14" s="934"/>
      <c r="VTG14" s="934"/>
      <c r="VTH14" s="934"/>
      <c r="VTI14" s="934"/>
      <c r="VTJ14" s="934"/>
      <c r="VTK14" s="934"/>
      <c r="VTL14" s="934"/>
      <c r="VTM14" s="934"/>
      <c r="VTN14" s="934"/>
      <c r="VTO14" s="934"/>
      <c r="VTP14" s="934"/>
      <c r="VTQ14" s="934"/>
      <c r="VTR14" s="934"/>
      <c r="VTS14" s="934"/>
      <c r="VTT14" s="934"/>
      <c r="VTU14" s="934"/>
      <c r="VTV14" s="934"/>
      <c r="VTW14" s="934"/>
      <c r="VTX14" s="934"/>
      <c r="VTY14" s="934"/>
      <c r="VTZ14" s="934"/>
      <c r="VUA14" s="934"/>
      <c r="VUB14" s="934"/>
      <c r="VUC14" s="934"/>
      <c r="VUD14" s="934"/>
      <c r="VUE14" s="934"/>
      <c r="VUF14" s="934"/>
      <c r="VUG14" s="934"/>
      <c r="VUH14" s="934"/>
      <c r="VUI14" s="934"/>
      <c r="VUJ14" s="934"/>
      <c r="VUK14" s="934"/>
      <c r="VUL14" s="934"/>
      <c r="VUM14" s="934"/>
      <c r="VUN14" s="934"/>
      <c r="VUO14" s="934"/>
      <c r="VUP14" s="934"/>
      <c r="VUQ14" s="934"/>
      <c r="VUR14" s="934"/>
      <c r="VUS14" s="934"/>
      <c r="VUT14" s="934"/>
      <c r="VUU14" s="934"/>
      <c r="VUV14" s="934"/>
      <c r="VUW14" s="934"/>
      <c r="VUX14" s="934"/>
      <c r="VUY14" s="934"/>
      <c r="VUZ14" s="934"/>
      <c r="VVA14" s="934"/>
      <c r="VVB14" s="934"/>
      <c r="VVC14" s="934"/>
      <c r="VVD14" s="934"/>
      <c r="VVE14" s="934"/>
      <c r="VVF14" s="934"/>
      <c r="VVG14" s="934"/>
      <c r="VVH14" s="934"/>
      <c r="VVI14" s="934"/>
      <c r="VVJ14" s="934"/>
      <c r="VVK14" s="934"/>
      <c r="VVL14" s="934"/>
      <c r="VVM14" s="934"/>
      <c r="VVN14" s="934"/>
      <c r="VVO14" s="934"/>
      <c r="VVP14" s="934"/>
      <c r="VVQ14" s="934"/>
      <c r="VVR14" s="934"/>
      <c r="VVS14" s="934"/>
      <c r="VVT14" s="934"/>
      <c r="VVU14" s="934"/>
      <c r="VVV14" s="934"/>
      <c r="VVW14" s="934"/>
      <c r="VVX14" s="934"/>
      <c r="VVY14" s="934"/>
      <c r="VVZ14" s="934"/>
      <c r="VWA14" s="934"/>
      <c r="VWB14" s="934"/>
      <c r="VWC14" s="934"/>
      <c r="VWD14" s="934"/>
      <c r="VWE14" s="934"/>
      <c r="VWF14" s="934"/>
      <c r="VWG14" s="934"/>
      <c r="VWH14" s="934"/>
      <c r="VWI14" s="934"/>
      <c r="VWJ14" s="934"/>
      <c r="VWK14" s="934"/>
      <c r="VWL14" s="934"/>
      <c r="VWM14" s="934"/>
      <c r="VWN14" s="934"/>
      <c r="VWO14" s="934"/>
      <c r="VWP14" s="934"/>
      <c r="VWQ14" s="934"/>
      <c r="VWR14" s="934"/>
      <c r="VWS14" s="934"/>
      <c r="VWT14" s="934"/>
      <c r="VWU14" s="934"/>
      <c r="VWV14" s="934"/>
      <c r="VWW14" s="934"/>
      <c r="VWX14" s="934"/>
      <c r="VWY14" s="934"/>
      <c r="VWZ14" s="934"/>
      <c r="VXA14" s="934"/>
      <c r="VXB14" s="934"/>
      <c r="VXC14" s="934"/>
      <c r="VXD14" s="934"/>
      <c r="VXE14" s="934"/>
      <c r="VXF14" s="934"/>
      <c r="VXG14" s="934"/>
      <c r="VXH14" s="934"/>
      <c r="VXI14" s="934"/>
      <c r="VXJ14" s="934"/>
      <c r="VXK14" s="934"/>
      <c r="VXL14" s="934"/>
      <c r="VXM14" s="934"/>
      <c r="VXN14" s="934"/>
      <c r="VXO14" s="934"/>
      <c r="VXP14" s="934"/>
      <c r="VXQ14" s="934"/>
      <c r="VXR14" s="934"/>
      <c r="VXS14" s="934"/>
      <c r="VXT14" s="934"/>
      <c r="VXU14" s="934"/>
      <c r="VXV14" s="934"/>
      <c r="VXW14" s="934"/>
      <c r="VXX14" s="934"/>
      <c r="VXY14" s="934"/>
      <c r="VXZ14" s="934"/>
      <c r="VYA14" s="934"/>
      <c r="VYB14" s="934"/>
      <c r="VYC14" s="934"/>
      <c r="VYD14" s="934"/>
      <c r="VYE14" s="934"/>
      <c r="VYF14" s="934"/>
      <c r="VYG14" s="934"/>
      <c r="VYH14" s="934"/>
      <c r="VYI14" s="934"/>
      <c r="VYJ14" s="934"/>
      <c r="VYK14" s="934"/>
      <c r="VYL14" s="934"/>
      <c r="VYM14" s="934"/>
      <c r="VYN14" s="934"/>
      <c r="VYO14" s="934"/>
      <c r="VYP14" s="934"/>
      <c r="VYQ14" s="934"/>
      <c r="VYR14" s="934"/>
      <c r="VYS14" s="934"/>
      <c r="VYT14" s="934"/>
      <c r="VYU14" s="934"/>
      <c r="VYV14" s="934"/>
      <c r="VYW14" s="934"/>
      <c r="VYX14" s="934"/>
      <c r="VYY14" s="934"/>
      <c r="VYZ14" s="934"/>
      <c r="VZA14" s="934"/>
      <c r="VZB14" s="934"/>
      <c r="VZC14" s="934"/>
      <c r="VZD14" s="934"/>
      <c r="VZE14" s="934"/>
      <c r="VZF14" s="934"/>
      <c r="VZG14" s="934"/>
      <c r="VZH14" s="934"/>
      <c r="VZI14" s="934"/>
      <c r="VZJ14" s="934"/>
      <c r="VZK14" s="934"/>
      <c r="VZL14" s="934"/>
      <c r="VZM14" s="934"/>
      <c r="VZN14" s="934"/>
      <c r="VZO14" s="934"/>
      <c r="VZP14" s="934"/>
      <c r="VZQ14" s="934"/>
      <c r="VZR14" s="934"/>
      <c r="VZS14" s="934"/>
      <c r="VZT14" s="934"/>
      <c r="VZU14" s="934"/>
      <c r="VZV14" s="934"/>
      <c r="VZW14" s="934"/>
      <c r="VZX14" s="934"/>
      <c r="VZY14" s="934"/>
      <c r="VZZ14" s="934"/>
      <c r="WAA14" s="934"/>
      <c r="WAB14" s="934"/>
      <c r="WAC14" s="934"/>
      <c r="WAD14" s="934"/>
      <c r="WAE14" s="934"/>
      <c r="WAF14" s="934"/>
      <c r="WAG14" s="934"/>
      <c r="WAH14" s="934"/>
      <c r="WAI14" s="934"/>
      <c r="WAJ14" s="934"/>
      <c r="WAK14" s="934"/>
      <c r="WAL14" s="934"/>
      <c r="WAM14" s="934"/>
      <c r="WAN14" s="934"/>
      <c r="WAO14" s="934"/>
      <c r="WAP14" s="934"/>
      <c r="WAQ14" s="934"/>
      <c r="WAR14" s="934"/>
      <c r="WAS14" s="934"/>
      <c r="WAT14" s="934"/>
      <c r="WAU14" s="934"/>
      <c r="WAV14" s="934"/>
      <c r="WAW14" s="934"/>
      <c r="WAX14" s="934"/>
      <c r="WAY14" s="934"/>
      <c r="WAZ14" s="934"/>
      <c r="WBA14" s="934"/>
      <c r="WBB14" s="934"/>
      <c r="WBC14" s="934"/>
      <c r="WBD14" s="934"/>
      <c r="WBE14" s="934"/>
      <c r="WBF14" s="934"/>
      <c r="WBG14" s="934"/>
      <c r="WBH14" s="934"/>
      <c r="WBI14" s="934"/>
      <c r="WBJ14" s="934"/>
      <c r="WBK14" s="934"/>
      <c r="WBL14" s="934"/>
      <c r="WBM14" s="934"/>
      <c r="WBN14" s="934"/>
      <c r="WBO14" s="934"/>
      <c r="WBP14" s="934"/>
      <c r="WBQ14" s="934"/>
      <c r="WBR14" s="934"/>
      <c r="WBS14" s="934"/>
      <c r="WBT14" s="934"/>
      <c r="WBU14" s="934"/>
      <c r="WBV14" s="934"/>
      <c r="WBW14" s="934"/>
      <c r="WBX14" s="934"/>
      <c r="WBY14" s="934"/>
      <c r="WBZ14" s="934"/>
      <c r="WCA14" s="934"/>
      <c r="WCB14" s="934"/>
      <c r="WCC14" s="934"/>
      <c r="WCD14" s="934"/>
      <c r="WCE14" s="934"/>
      <c r="WCF14" s="934"/>
      <c r="WCG14" s="934"/>
      <c r="WCH14" s="934"/>
      <c r="WCI14" s="934"/>
      <c r="WCJ14" s="934"/>
      <c r="WCK14" s="934"/>
      <c r="WCL14" s="934"/>
      <c r="WCM14" s="934"/>
      <c r="WCN14" s="934"/>
      <c r="WCO14" s="934"/>
      <c r="WCP14" s="934"/>
      <c r="WCQ14" s="934"/>
      <c r="WCR14" s="934"/>
      <c r="WCS14" s="934"/>
      <c r="WCT14" s="934"/>
      <c r="WCU14" s="934"/>
      <c r="WCV14" s="934"/>
      <c r="WCW14" s="934"/>
      <c r="WCX14" s="934"/>
      <c r="WCY14" s="934"/>
      <c r="WCZ14" s="934"/>
      <c r="WDA14" s="934"/>
      <c r="WDB14" s="934"/>
      <c r="WDC14" s="934"/>
      <c r="WDD14" s="934"/>
      <c r="WDE14" s="934"/>
      <c r="WDF14" s="934"/>
      <c r="WDG14" s="934"/>
      <c r="WDH14" s="934"/>
      <c r="WDI14" s="934"/>
      <c r="WDJ14" s="934"/>
      <c r="WDK14" s="934"/>
      <c r="WDL14" s="934"/>
      <c r="WDM14" s="934"/>
      <c r="WDN14" s="934"/>
      <c r="WDO14" s="934"/>
      <c r="WDP14" s="934"/>
      <c r="WDQ14" s="934"/>
      <c r="WDR14" s="934"/>
      <c r="WDS14" s="934"/>
      <c r="WDT14" s="934"/>
      <c r="WDU14" s="934"/>
      <c r="WDV14" s="934"/>
      <c r="WDW14" s="934"/>
      <c r="WDX14" s="934"/>
      <c r="WDY14" s="934"/>
      <c r="WDZ14" s="934"/>
      <c r="WEA14" s="934"/>
      <c r="WEB14" s="934"/>
      <c r="WEC14" s="934"/>
      <c r="WED14" s="934"/>
      <c r="WEE14" s="934"/>
      <c r="WEF14" s="934"/>
      <c r="WEG14" s="934"/>
      <c r="WEH14" s="934"/>
      <c r="WEI14" s="934"/>
      <c r="WEJ14" s="934"/>
      <c r="WEK14" s="934"/>
      <c r="WEL14" s="934"/>
      <c r="WEM14" s="934"/>
      <c r="WEN14" s="934"/>
      <c r="WEO14" s="934"/>
      <c r="WEP14" s="934"/>
      <c r="WEQ14" s="934"/>
      <c r="WER14" s="934"/>
      <c r="WES14" s="934"/>
      <c r="WET14" s="934"/>
      <c r="WEU14" s="934"/>
      <c r="WEV14" s="934"/>
      <c r="WEW14" s="934"/>
      <c r="WEX14" s="934"/>
      <c r="WEY14" s="934"/>
      <c r="WEZ14" s="934"/>
      <c r="WFA14" s="934"/>
      <c r="WFB14" s="934"/>
      <c r="WFC14" s="934"/>
      <c r="WFD14" s="934"/>
      <c r="WFE14" s="934"/>
      <c r="WFF14" s="934"/>
      <c r="WFG14" s="934"/>
      <c r="WFH14" s="934"/>
      <c r="WFI14" s="934"/>
      <c r="WFJ14" s="934"/>
      <c r="WFK14" s="934"/>
      <c r="WFL14" s="934"/>
      <c r="WFM14" s="934"/>
      <c r="WFN14" s="934"/>
      <c r="WFO14" s="934"/>
      <c r="WFP14" s="934"/>
      <c r="WFQ14" s="934"/>
      <c r="WFR14" s="934"/>
      <c r="WFS14" s="934"/>
      <c r="WFT14" s="934"/>
      <c r="WFU14" s="934"/>
      <c r="WFV14" s="934"/>
      <c r="WFW14" s="934"/>
      <c r="WFX14" s="934"/>
      <c r="WFY14" s="934"/>
      <c r="WFZ14" s="934"/>
      <c r="WGA14" s="934"/>
      <c r="WGB14" s="934"/>
      <c r="WGC14" s="934"/>
      <c r="WGD14" s="934"/>
      <c r="WGE14" s="934"/>
      <c r="WGF14" s="934"/>
      <c r="WGG14" s="934"/>
      <c r="WGH14" s="934"/>
      <c r="WGI14" s="934"/>
      <c r="WGJ14" s="934"/>
      <c r="WGK14" s="934"/>
      <c r="WGL14" s="934"/>
      <c r="WGM14" s="934"/>
      <c r="WGN14" s="934"/>
      <c r="WGO14" s="934"/>
      <c r="WGP14" s="934"/>
      <c r="WGQ14" s="934"/>
      <c r="WGR14" s="934"/>
      <c r="WGS14" s="934"/>
      <c r="WGT14" s="934"/>
      <c r="WGU14" s="934"/>
      <c r="WGV14" s="934"/>
      <c r="WGW14" s="934"/>
      <c r="WGX14" s="934"/>
      <c r="WGY14" s="934"/>
      <c r="WGZ14" s="934"/>
      <c r="WHA14" s="934"/>
      <c r="WHB14" s="934"/>
      <c r="WHC14" s="934"/>
      <c r="WHD14" s="934"/>
      <c r="WHE14" s="934"/>
      <c r="WHF14" s="934"/>
      <c r="WHG14" s="934"/>
      <c r="WHH14" s="934"/>
      <c r="WHI14" s="934"/>
      <c r="WHJ14" s="934"/>
      <c r="WHK14" s="934"/>
      <c r="WHL14" s="934"/>
      <c r="WHM14" s="934"/>
      <c r="WHN14" s="934"/>
      <c r="WHO14" s="934"/>
      <c r="WHP14" s="934"/>
      <c r="WHQ14" s="934"/>
      <c r="WHR14" s="934"/>
      <c r="WHS14" s="934"/>
      <c r="WHT14" s="934"/>
      <c r="WHU14" s="934"/>
      <c r="WHV14" s="934"/>
      <c r="WHW14" s="934"/>
      <c r="WHX14" s="934"/>
      <c r="WHY14" s="934"/>
      <c r="WHZ14" s="934"/>
      <c r="WIA14" s="934"/>
      <c r="WIB14" s="934"/>
      <c r="WIC14" s="934"/>
      <c r="WID14" s="934"/>
      <c r="WIE14" s="934"/>
      <c r="WIF14" s="934"/>
      <c r="WIG14" s="934"/>
      <c r="WIH14" s="934"/>
      <c r="WII14" s="934"/>
      <c r="WIJ14" s="934"/>
      <c r="WIK14" s="934"/>
      <c r="WIL14" s="934"/>
      <c r="WIM14" s="934"/>
      <c r="WIN14" s="934"/>
      <c r="WIO14" s="934"/>
      <c r="WIP14" s="934"/>
      <c r="WIQ14" s="934"/>
      <c r="WIR14" s="934"/>
      <c r="WIS14" s="934"/>
      <c r="WIT14" s="934"/>
      <c r="WIU14" s="934"/>
      <c r="WIV14" s="934"/>
      <c r="WIW14" s="934"/>
      <c r="WIX14" s="934"/>
      <c r="WIY14" s="934"/>
      <c r="WIZ14" s="934"/>
      <c r="WJA14" s="934"/>
      <c r="WJB14" s="934"/>
      <c r="WJC14" s="934"/>
      <c r="WJD14" s="934"/>
      <c r="WJE14" s="934"/>
      <c r="WJF14" s="934"/>
      <c r="WJG14" s="934"/>
      <c r="WJH14" s="934"/>
      <c r="WJI14" s="934"/>
      <c r="WJJ14" s="934"/>
      <c r="WJK14" s="934"/>
      <c r="WJL14" s="934"/>
      <c r="WJM14" s="934"/>
      <c r="WJN14" s="934"/>
      <c r="WJO14" s="934"/>
      <c r="WJP14" s="934"/>
      <c r="WJQ14" s="934"/>
      <c r="WJR14" s="934"/>
      <c r="WJS14" s="934"/>
      <c r="WJT14" s="934"/>
      <c r="WJU14" s="934"/>
      <c r="WJV14" s="934"/>
      <c r="WJW14" s="934"/>
      <c r="WJX14" s="934"/>
      <c r="WJY14" s="934"/>
      <c r="WJZ14" s="934"/>
      <c r="WKA14" s="934"/>
      <c r="WKB14" s="934"/>
      <c r="WKC14" s="934"/>
      <c r="WKD14" s="934"/>
      <c r="WKE14" s="934"/>
      <c r="WKF14" s="934"/>
      <c r="WKG14" s="934"/>
      <c r="WKH14" s="934"/>
      <c r="WKI14" s="934"/>
      <c r="WKJ14" s="934"/>
      <c r="WKK14" s="934"/>
      <c r="WKL14" s="934"/>
      <c r="WKM14" s="934"/>
      <c r="WKN14" s="934"/>
      <c r="WKO14" s="934"/>
      <c r="WKP14" s="934"/>
      <c r="WKQ14" s="934"/>
      <c r="WKR14" s="934"/>
      <c r="WKS14" s="934"/>
      <c r="WKT14" s="934"/>
      <c r="WKU14" s="934"/>
      <c r="WKV14" s="934"/>
      <c r="WKW14" s="934"/>
      <c r="WKX14" s="934"/>
      <c r="WKY14" s="934"/>
      <c r="WKZ14" s="934"/>
      <c r="WLA14" s="934"/>
      <c r="WLB14" s="934"/>
      <c r="WLC14" s="934"/>
      <c r="WLD14" s="934"/>
      <c r="WLE14" s="934"/>
      <c r="WLF14" s="934"/>
      <c r="WLG14" s="934"/>
      <c r="WLH14" s="934"/>
      <c r="WLI14" s="934"/>
      <c r="WLJ14" s="934"/>
      <c r="WLK14" s="934"/>
      <c r="WLL14" s="934"/>
      <c r="WLM14" s="934"/>
      <c r="WLN14" s="934"/>
      <c r="WLO14" s="934"/>
      <c r="WLP14" s="934"/>
      <c r="WLQ14" s="934"/>
      <c r="WLR14" s="934"/>
      <c r="WLS14" s="934"/>
      <c r="WLT14" s="934"/>
      <c r="WLU14" s="934"/>
      <c r="WLV14" s="934"/>
      <c r="WLW14" s="934"/>
      <c r="WLX14" s="934"/>
      <c r="WLY14" s="934"/>
      <c r="WLZ14" s="934"/>
      <c r="WMA14" s="934"/>
      <c r="WMB14" s="934"/>
      <c r="WMC14" s="934"/>
      <c r="WMD14" s="934"/>
      <c r="WME14" s="934"/>
      <c r="WMF14" s="934"/>
      <c r="WMG14" s="934"/>
      <c r="WMH14" s="934"/>
      <c r="WMI14" s="934"/>
      <c r="WMJ14" s="934"/>
      <c r="WMK14" s="934"/>
      <c r="WML14" s="934"/>
      <c r="WMM14" s="934"/>
      <c r="WMN14" s="934"/>
      <c r="WMO14" s="934"/>
      <c r="WMP14" s="934"/>
      <c r="WMQ14" s="934"/>
      <c r="WMR14" s="934"/>
      <c r="WMS14" s="934"/>
      <c r="WMT14" s="934"/>
      <c r="WMU14" s="934"/>
      <c r="WMV14" s="934"/>
      <c r="WMW14" s="934"/>
      <c r="WMX14" s="934"/>
      <c r="WMY14" s="934"/>
      <c r="WMZ14" s="934"/>
      <c r="WNA14" s="934"/>
      <c r="WNB14" s="934"/>
      <c r="WNC14" s="934"/>
      <c r="WND14" s="934"/>
      <c r="WNE14" s="934"/>
      <c r="WNF14" s="934"/>
      <c r="WNG14" s="934"/>
      <c r="WNH14" s="934"/>
      <c r="WNI14" s="934"/>
      <c r="WNJ14" s="934"/>
      <c r="WNK14" s="934"/>
      <c r="WNL14" s="934"/>
      <c r="WNM14" s="934"/>
      <c r="WNN14" s="934"/>
      <c r="WNO14" s="934"/>
      <c r="WNP14" s="934"/>
      <c r="WNQ14" s="934"/>
      <c r="WNR14" s="934"/>
      <c r="WNS14" s="934"/>
      <c r="WNT14" s="934"/>
      <c r="WNU14" s="934"/>
      <c r="WNV14" s="934"/>
      <c r="WNW14" s="934"/>
      <c r="WNX14" s="934"/>
      <c r="WNY14" s="934"/>
      <c r="WNZ14" s="934"/>
      <c r="WOA14" s="934"/>
      <c r="WOB14" s="934"/>
      <c r="WOC14" s="934"/>
      <c r="WOD14" s="934"/>
      <c r="WOE14" s="934"/>
      <c r="WOF14" s="934"/>
      <c r="WOG14" s="934"/>
      <c r="WOH14" s="934"/>
      <c r="WOI14" s="934"/>
      <c r="WOJ14" s="934"/>
      <c r="WOK14" s="934"/>
      <c r="WOL14" s="934"/>
      <c r="WOM14" s="934"/>
      <c r="WON14" s="934"/>
      <c r="WOO14" s="934"/>
      <c r="WOP14" s="934"/>
      <c r="WOQ14" s="934"/>
      <c r="WOR14" s="934"/>
      <c r="WOS14" s="934"/>
      <c r="WOT14" s="934"/>
      <c r="WOU14" s="934"/>
      <c r="WOV14" s="934"/>
      <c r="WOW14" s="934"/>
      <c r="WOX14" s="934"/>
      <c r="WOY14" s="934"/>
      <c r="WOZ14" s="934"/>
      <c r="WPA14" s="934"/>
      <c r="WPB14" s="934"/>
      <c r="WPC14" s="934"/>
      <c r="WPD14" s="934"/>
      <c r="WPE14" s="934"/>
      <c r="WPF14" s="934"/>
      <c r="WPG14" s="934"/>
      <c r="WPH14" s="934"/>
      <c r="WPI14" s="934"/>
      <c r="WPJ14" s="934"/>
      <c r="WPK14" s="934"/>
      <c r="WPL14" s="934"/>
      <c r="WPM14" s="934"/>
      <c r="WPN14" s="934"/>
      <c r="WPO14" s="934"/>
      <c r="WPP14" s="934"/>
      <c r="WPQ14" s="934"/>
      <c r="WPR14" s="934"/>
      <c r="WPS14" s="934"/>
      <c r="WPT14" s="934"/>
      <c r="WPU14" s="934"/>
      <c r="WPV14" s="934"/>
      <c r="WPW14" s="934"/>
      <c r="WPX14" s="934"/>
      <c r="WPY14" s="934"/>
      <c r="WPZ14" s="934"/>
      <c r="WQA14" s="934"/>
      <c r="WQB14" s="934"/>
      <c r="WQC14" s="934"/>
      <c r="WQD14" s="934"/>
      <c r="WQE14" s="934"/>
      <c r="WQF14" s="934"/>
      <c r="WQG14" s="934"/>
      <c r="WQH14" s="934"/>
      <c r="WQI14" s="934"/>
      <c r="WQJ14" s="934"/>
      <c r="WQK14" s="934"/>
      <c r="WQL14" s="934"/>
      <c r="WQM14" s="934"/>
      <c r="WQN14" s="934"/>
      <c r="WQO14" s="934"/>
      <c r="WQP14" s="934"/>
      <c r="WQQ14" s="934"/>
      <c r="WQR14" s="934"/>
      <c r="WQS14" s="934"/>
      <c r="WQT14" s="934"/>
      <c r="WQU14" s="934"/>
      <c r="WQV14" s="934"/>
      <c r="WQW14" s="934"/>
      <c r="WQX14" s="934"/>
      <c r="WQY14" s="934"/>
      <c r="WQZ14" s="934"/>
      <c r="WRA14" s="934"/>
      <c r="WRB14" s="934"/>
      <c r="WRC14" s="934"/>
      <c r="WRD14" s="934"/>
      <c r="WRE14" s="934"/>
      <c r="WRF14" s="934"/>
      <c r="WRG14" s="934"/>
      <c r="WRH14" s="934"/>
      <c r="WRI14" s="934"/>
      <c r="WRJ14" s="934"/>
      <c r="WRK14" s="934"/>
      <c r="WRL14" s="934"/>
      <c r="WRM14" s="934"/>
      <c r="WRN14" s="934"/>
      <c r="WRO14" s="934"/>
      <c r="WRP14" s="934"/>
      <c r="WRQ14" s="934"/>
      <c r="WRR14" s="934"/>
      <c r="WRS14" s="934"/>
      <c r="WRT14" s="934"/>
      <c r="WRU14" s="934"/>
      <c r="WRV14" s="934"/>
      <c r="WRW14" s="934"/>
      <c r="WRX14" s="934"/>
      <c r="WRY14" s="934"/>
      <c r="WRZ14" s="934"/>
      <c r="WSA14" s="934"/>
      <c r="WSB14" s="934"/>
      <c r="WSC14" s="934"/>
      <c r="WSD14" s="934"/>
      <c r="WSE14" s="934"/>
      <c r="WSF14" s="934"/>
      <c r="WSG14" s="934"/>
      <c r="WSH14" s="934"/>
      <c r="WSI14" s="934"/>
      <c r="WSJ14" s="934"/>
      <c r="WSK14" s="934"/>
      <c r="WSL14" s="934"/>
      <c r="WSM14" s="934"/>
      <c r="WSN14" s="934"/>
      <c r="WSO14" s="934"/>
      <c r="WSP14" s="934"/>
      <c r="WSQ14" s="934"/>
      <c r="WSR14" s="934"/>
      <c r="WSS14" s="934"/>
      <c r="WST14" s="934"/>
      <c r="WSU14" s="934"/>
      <c r="WSV14" s="934"/>
      <c r="WSW14" s="934"/>
      <c r="WSX14" s="934"/>
      <c r="WSY14" s="934"/>
      <c r="WSZ14" s="934"/>
      <c r="WTA14" s="934"/>
      <c r="WTB14" s="934"/>
      <c r="WTC14" s="934"/>
      <c r="WTD14" s="934"/>
      <c r="WTE14" s="934"/>
      <c r="WTF14" s="934"/>
      <c r="WTG14" s="934"/>
      <c r="WTH14" s="934"/>
      <c r="WTI14" s="934"/>
      <c r="WTJ14" s="934"/>
      <c r="WTK14" s="934"/>
      <c r="WTL14" s="934"/>
      <c r="WTM14" s="934"/>
      <c r="WTN14" s="934"/>
      <c r="WTO14" s="934"/>
      <c r="WTP14" s="934"/>
      <c r="WTQ14" s="934"/>
      <c r="WTR14" s="934"/>
      <c r="WTS14" s="934"/>
      <c r="WTT14" s="934"/>
      <c r="WTU14" s="934"/>
      <c r="WTV14" s="934"/>
      <c r="WTW14" s="934"/>
      <c r="WTX14" s="934"/>
      <c r="WTY14" s="934"/>
      <c r="WTZ14" s="934"/>
      <c r="WUA14" s="934"/>
      <c r="WUB14" s="934"/>
      <c r="WUC14" s="934"/>
      <c r="WUD14" s="934"/>
      <c r="WUE14" s="934"/>
      <c r="WUF14" s="934"/>
      <c r="WUG14" s="934"/>
      <c r="WUH14" s="934"/>
      <c r="WUI14" s="934"/>
      <c r="WUJ14" s="934"/>
      <c r="WUK14" s="934"/>
      <c r="WUL14" s="934"/>
      <c r="WUM14" s="934"/>
      <c r="WUN14" s="934"/>
      <c r="WUO14" s="934"/>
      <c r="WUP14" s="934"/>
      <c r="WUQ14" s="934"/>
      <c r="WUR14" s="934"/>
      <c r="WUS14" s="934"/>
      <c r="WUT14" s="934"/>
      <c r="WUU14" s="934"/>
      <c r="WUV14" s="934"/>
      <c r="WUW14" s="934"/>
      <c r="WUX14" s="934"/>
      <c r="WUY14" s="934"/>
      <c r="WUZ14" s="934"/>
      <c r="WVA14" s="934"/>
      <c r="WVB14" s="934"/>
      <c r="WVC14" s="934"/>
      <c r="WVD14" s="934"/>
      <c r="WVE14" s="934"/>
    </row>
    <row r="15" spans="1:16125" s="935" customFormat="1">
      <c r="A15" s="1025" t="s">
        <v>139</v>
      </c>
      <c r="B15" s="1026" t="s">
        <v>1015</v>
      </c>
      <c r="C15" s="1027" t="s">
        <v>478</v>
      </c>
      <c r="D15" s="1027" t="s">
        <v>479</v>
      </c>
      <c r="E15" s="1028">
        <v>42552</v>
      </c>
      <c r="F15" s="1029">
        <v>42643</v>
      </c>
      <c r="G15" s="1030">
        <v>593208</v>
      </c>
      <c r="H15" s="1031">
        <f>G15/53.56</f>
        <v>11075.578790141897</v>
      </c>
      <c r="I15" s="1047"/>
      <c r="J15" s="1032"/>
      <c r="K15" s="1033">
        <v>0</v>
      </c>
      <c r="L15" s="983">
        <v>0</v>
      </c>
      <c r="M15" s="985">
        <f t="shared" si="4"/>
        <v>11075.578790141897</v>
      </c>
      <c r="N15" s="1034"/>
      <c r="O15" s="1032"/>
      <c r="P15" s="1044"/>
      <c r="Q15" s="1044">
        <v>6088.32</v>
      </c>
      <c r="R15" s="1045"/>
      <c r="S15" s="1045">
        <v>0</v>
      </c>
      <c r="T15" s="1045">
        <v>0</v>
      </c>
      <c r="U15" s="987">
        <f t="shared" si="0"/>
        <v>6088.32</v>
      </c>
      <c r="V15" s="973">
        <f t="shared" si="1"/>
        <v>6088.32</v>
      </c>
      <c r="W15" s="989">
        <f t="shared" si="2"/>
        <v>4987.2587901418974</v>
      </c>
      <c r="X15" s="1000"/>
      <c r="Y15" s="991">
        <f t="shared" si="5"/>
        <v>3</v>
      </c>
      <c r="Z15" s="991">
        <f t="shared" si="3"/>
        <v>6</v>
      </c>
      <c r="AA15" s="992">
        <f t="shared" si="6"/>
        <v>2</v>
      </c>
      <c r="AB15" s="993">
        <f t="shared" si="7"/>
        <v>0.54970671197960919</v>
      </c>
      <c r="AC15" s="1048" t="s">
        <v>1016</v>
      </c>
      <c r="AD15" s="934"/>
      <c r="AE15" s="934"/>
      <c r="AF15" s="934"/>
      <c r="AG15" s="995"/>
      <c r="AH15" s="934"/>
      <c r="AI15" s="934"/>
      <c r="AJ15" s="934"/>
      <c r="AK15" s="934"/>
      <c r="AL15" s="934"/>
      <c r="AM15" s="934"/>
      <c r="AN15" s="934"/>
      <c r="AO15" s="934"/>
      <c r="AP15" s="934"/>
      <c r="AQ15" s="934"/>
      <c r="AR15" s="934"/>
      <c r="AS15" s="934"/>
      <c r="AT15" s="934"/>
      <c r="AU15" s="934"/>
      <c r="AV15" s="934"/>
      <c r="AW15" s="934"/>
      <c r="AX15" s="934"/>
      <c r="AY15" s="934"/>
      <c r="AZ15" s="934"/>
      <c r="BA15" s="934"/>
      <c r="BB15" s="934"/>
      <c r="BC15" s="934"/>
      <c r="BD15" s="934"/>
      <c r="BE15" s="934"/>
      <c r="BF15" s="934"/>
      <c r="BG15" s="934"/>
      <c r="BH15" s="934"/>
      <c r="BI15" s="934"/>
      <c r="BJ15" s="934"/>
      <c r="BK15" s="934"/>
      <c r="BL15" s="934"/>
      <c r="BM15" s="934"/>
      <c r="BN15" s="934"/>
      <c r="BO15" s="934"/>
      <c r="BP15" s="934"/>
      <c r="BQ15" s="934"/>
      <c r="BR15" s="934"/>
      <c r="BS15" s="934"/>
      <c r="BT15" s="934"/>
      <c r="BU15" s="934"/>
      <c r="BV15" s="934"/>
      <c r="BW15" s="934"/>
      <c r="BX15" s="934"/>
      <c r="BY15" s="934"/>
      <c r="BZ15" s="934"/>
      <c r="CA15" s="934"/>
      <c r="CB15" s="934"/>
      <c r="CC15" s="934"/>
      <c r="CD15" s="934"/>
      <c r="CE15" s="934"/>
      <c r="CF15" s="934"/>
      <c r="CG15" s="934"/>
      <c r="CH15" s="934"/>
      <c r="CI15" s="934"/>
      <c r="CJ15" s="934"/>
      <c r="CK15" s="934"/>
      <c r="CL15" s="934"/>
      <c r="CM15" s="934"/>
      <c r="CN15" s="934"/>
      <c r="CO15" s="934"/>
      <c r="CP15" s="934"/>
      <c r="CQ15" s="934"/>
      <c r="CR15" s="934"/>
      <c r="CS15" s="934"/>
      <c r="CT15" s="934"/>
      <c r="CU15" s="934"/>
      <c r="CV15" s="934"/>
      <c r="CW15" s="934"/>
      <c r="CX15" s="934"/>
      <c r="CY15" s="934"/>
      <c r="CZ15" s="934"/>
      <c r="DA15" s="934"/>
      <c r="DB15" s="934"/>
      <c r="DC15" s="934"/>
      <c r="DD15" s="934"/>
      <c r="DE15" s="934"/>
      <c r="DF15" s="934"/>
      <c r="DG15" s="934"/>
      <c r="DH15" s="934"/>
      <c r="DI15" s="934"/>
      <c r="DJ15" s="934"/>
      <c r="DK15" s="934"/>
      <c r="DL15" s="934"/>
      <c r="DM15" s="934"/>
      <c r="DN15" s="934"/>
      <c r="DO15" s="934"/>
      <c r="DP15" s="934"/>
      <c r="DQ15" s="934"/>
      <c r="DR15" s="934"/>
      <c r="DS15" s="934"/>
      <c r="DT15" s="934"/>
      <c r="DU15" s="934"/>
      <c r="DV15" s="934"/>
      <c r="DW15" s="934"/>
      <c r="DX15" s="934"/>
      <c r="DY15" s="934"/>
      <c r="DZ15" s="934"/>
      <c r="EA15" s="934"/>
      <c r="EB15" s="934"/>
      <c r="EC15" s="934"/>
      <c r="ED15" s="934"/>
      <c r="EE15" s="934"/>
      <c r="EF15" s="934"/>
      <c r="EG15" s="934"/>
      <c r="EH15" s="934"/>
      <c r="EI15" s="934"/>
      <c r="EJ15" s="934"/>
      <c r="EK15" s="934"/>
      <c r="EL15" s="934"/>
      <c r="EM15" s="934"/>
      <c r="EN15" s="934"/>
      <c r="EO15" s="934"/>
      <c r="EP15" s="934"/>
      <c r="EQ15" s="934"/>
      <c r="ER15" s="934"/>
      <c r="ES15" s="934"/>
      <c r="ET15" s="934"/>
      <c r="EU15" s="934"/>
      <c r="EV15" s="934"/>
      <c r="EW15" s="934"/>
      <c r="EX15" s="934"/>
      <c r="EY15" s="934"/>
      <c r="EZ15" s="934"/>
      <c r="FA15" s="934"/>
      <c r="FB15" s="934"/>
      <c r="FC15" s="934"/>
      <c r="FD15" s="934"/>
      <c r="FE15" s="934"/>
      <c r="FF15" s="934"/>
      <c r="FG15" s="934"/>
      <c r="FH15" s="934"/>
      <c r="FI15" s="934"/>
      <c r="FJ15" s="934"/>
      <c r="FK15" s="934"/>
      <c r="FL15" s="934"/>
      <c r="FM15" s="934"/>
      <c r="FN15" s="934"/>
      <c r="FO15" s="934"/>
      <c r="FP15" s="934"/>
      <c r="FQ15" s="934"/>
      <c r="FR15" s="934"/>
      <c r="FS15" s="934"/>
      <c r="FT15" s="934"/>
      <c r="FU15" s="934"/>
      <c r="FV15" s="934"/>
      <c r="FW15" s="934"/>
      <c r="FX15" s="934"/>
      <c r="FY15" s="934"/>
      <c r="FZ15" s="934"/>
      <c r="GA15" s="934"/>
      <c r="GB15" s="934"/>
      <c r="GC15" s="934"/>
      <c r="GD15" s="934"/>
      <c r="GE15" s="934"/>
      <c r="GF15" s="934"/>
      <c r="GG15" s="934"/>
      <c r="GH15" s="934"/>
      <c r="GI15" s="934"/>
      <c r="GJ15" s="934"/>
      <c r="GK15" s="934"/>
      <c r="GL15" s="934"/>
      <c r="GM15" s="934"/>
      <c r="GN15" s="934"/>
      <c r="GO15" s="934"/>
      <c r="GP15" s="934"/>
      <c r="GQ15" s="934"/>
      <c r="GR15" s="934"/>
      <c r="GS15" s="934"/>
      <c r="GT15" s="934"/>
      <c r="GU15" s="934"/>
      <c r="GV15" s="934"/>
      <c r="GW15" s="934"/>
      <c r="GX15" s="934"/>
      <c r="GY15" s="934"/>
      <c r="GZ15" s="934"/>
      <c r="HA15" s="934"/>
      <c r="HB15" s="934"/>
      <c r="HC15" s="934"/>
      <c r="HD15" s="934"/>
      <c r="HE15" s="934"/>
      <c r="HF15" s="934"/>
      <c r="HG15" s="934"/>
      <c r="HH15" s="934"/>
      <c r="HI15" s="934"/>
      <c r="HJ15" s="934"/>
      <c r="HK15" s="934"/>
      <c r="HL15" s="934"/>
      <c r="HM15" s="934"/>
      <c r="HN15" s="934"/>
      <c r="HO15" s="934"/>
      <c r="HP15" s="934"/>
      <c r="HQ15" s="934"/>
      <c r="HR15" s="934"/>
      <c r="HS15" s="934"/>
      <c r="HT15" s="934"/>
      <c r="HU15" s="934"/>
      <c r="HV15" s="934"/>
      <c r="HW15" s="934"/>
      <c r="HX15" s="934"/>
      <c r="HY15" s="934"/>
      <c r="HZ15" s="934"/>
      <c r="IA15" s="934"/>
      <c r="IB15" s="934"/>
      <c r="IC15" s="934"/>
      <c r="ID15" s="934"/>
      <c r="IE15" s="934"/>
      <c r="IF15" s="934"/>
      <c r="IG15" s="934"/>
      <c r="IH15" s="934"/>
      <c r="II15" s="934"/>
      <c r="IJ15" s="934"/>
      <c r="IK15" s="934"/>
      <c r="IL15" s="934"/>
      <c r="IM15" s="934"/>
      <c r="IN15" s="934"/>
      <c r="IO15" s="934"/>
      <c r="IP15" s="934"/>
      <c r="IQ15" s="934"/>
      <c r="IR15" s="934"/>
      <c r="IS15" s="934"/>
      <c r="IT15" s="934"/>
      <c r="IU15" s="934"/>
      <c r="IV15" s="934"/>
      <c r="IW15" s="934"/>
      <c r="IX15" s="934"/>
      <c r="IY15" s="934"/>
      <c r="IZ15" s="934"/>
      <c r="JA15" s="934"/>
      <c r="JB15" s="934"/>
      <c r="JC15" s="934"/>
      <c r="JD15" s="934"/>
      <c r="JE15" s="934"/>
      <c r="JF15" s="934"/>
      <c r="JG15" s="934"/>
      <c r="JH15" s="934"/>
      <c r="JI15" s="934"/>
      <c r="JJ15" s="934"/>
      <c r="JK15" s="934"/>
      <c r="JL15" s="934"/>
      <c r="JM15" s="934"/>
      <c r="JN15" s="934"/>
      <c r="JO15" s="934"/>
      <c r="JP15" s="934"/>
      <c r="JQ15" s="934"/>
      <c r="JR15" s="934"/>
      <c r="JS15" s="934"/>
      <c r="JT15" s="934"/>
      <c r="JU15" s="934"/>
      <c r="JV15" s="934"/>
      <c r="JW15" s="934"/>
      <c r="JX15" s="934"/>
      <c r="JY15" s="934"/>
      <c r="JZ15" s="934"/>
      <c r="KA15" s="934"/>
      <c r="KB15" s="934"/>
      <c r="KC15" s="934"/>
      <c r="KD15" s="934"/>
      <c r="KE15" s="934"/>
      <c r="KF15" s="934"/>
      <c r="KG15" s="934"/>
      <c r="KH15" s="934"/>
      <c r="KI15" s="934"/>
      <c r="KJ15" s="934"/>
      <c r="KK15" s="934"/>
      <c r="KL15" s="934"/>
      <c r="KM15" s="934"/>
      <c r="KN15" s="934"/>
      <c r="KO15" s="934"/>
      <c r="KP15" s="934"/>
      <c r="KQ15" s="934"/>
      <c r="KR15" s="934"/>
      <c r="KS15" s="934"/>
      <c r="KT15" s="934"/>
      <c r="KU15" s="934"/>
      <c r="KV15" s="934"/>
      <c r="KW15" s="934"/>
      <c r="KX15" s="934"/>
      <c r="KY15" s="934"/>
      <c r="KZ15" s="934"/>
      <c r="LA15" s="934"/>
      <c r="LB15" s="934"/>
      <c r="LC15" s="934"/>
      <c r="LD15" s="934"/>
      <c r="LE15" s="934"/>
      <c r="LF15" s="934"/>
      <c r="LG15" s="934"/>
      <c r="LH15" s="934"/>
      <c r="LI15" s="934"/>
      <c r="LJ15" s="934"/>
      <c r="LK15" s="934"/>
      <c r="LL15" s="934"/>
      <c r="LM15" s="934"/>
      <c r="LN15" s="934"/>
      <c r="LO15" s="934"/>
      <c r="LP15" s="934"/>
      <c r="LQ15" s="934"/>
      <c r="LR15" s="934"/>
      <c r="LS15" s="934"/>
      <c r="LT15" s="934"/>
      <c r="LU15" s="934"/>
      <c r="LV15" s="934"/>
      <c r="LW15" s="934"/>
      <c r="LX15" s="934"/>
      <c r="LY15" s="934"/>
      <c r="LZ15" s="934"/>
      <c r="MA15" s="934"/>
      <c r="MB15" s="934"/>
      <c r="MC15" s="934"/>
      <c r="MD15" s="934"/>
      <c r="ME15" s="934"/>
      <c r="MF15" s="934"/>
      <c r="MG15" s="934"/>
      <c r="MH15" s="934"/>
      <c r="MI15" s="934"/>
      <c r="MJ15" s="934"/>
      <c r="MK15" s="934"/>
      <c r="ML15" s="934"/>
      <c r="MM15" s="934"/>
      <c r="MN15" s="934"/>
      <c r="MO15" s="934"/>
      <c r="MP15" s="934"/>
      <c r="MQ15" s="934"/>
      <c r="MR15" s="934"/>
      <c r="MS15" s="934"/>
      <c r="MT15" s="934"/>
      <c r="MU15" s="934"/>
      <c r="MV15" s="934"/>
      <c r="MW15" s="934"/>
      <c r="MX15" s="934"/>
      <c r="MY15" s="934"/>
      <c r="MZ15" s="934"/>
      <c r="NA15" s="934"/>
      <c r="NB15" s="934"/>
      <c r="NC15" s="934"/>
      <c r="ND15" s="934"/>
      <c r="NE15" s="934"/>
      <c r="NF15" s="934"/>
      <c r="NG15" s="934"/>
      <c r="NH15" s="934"/>
      <c r="NI15" s="934"/>
      <c r="NJ15" s="934"/>
      <c r="NK15" s="934"/>
      <c r="NL15" s="934"/>
      <c r="NM15" s="934"/>
      <c r="NN15" s="934"/>
      <c r="NO15" s="934"/>
      <c r="NP15" s="934"/>
      <c r="NQ15" s="934"/>
      <c r="NR15" s="934"/>
      <c r="NS15" s="934"/>
      <c r="NT15" s="934"/>
      <c r="NU15" s="934"/>
      <c r="NV15" s="934"/>
      <c r="NW15" s="934"/>
      <c r="NX15" s="934"/>
      <c r="NY15" s="934"/>
      <c r="NZ15" s="934"/>
      <c r="OA15" s="934"/>
      <c r="OB15" s="934"/>
      <c r="OC15" s="934"/>
      <c r="OD15" s="934"/>
      <c r="OE15" s="934"/>
      <c r="OF15" s="934"/>
      <c r="OG15" s="934"/>
      <c r="OH15" s="934"/>
      <c r="OI15" s="934"/>
      <c r="OJ15" s="934"/>
      <c r="OK15" s="934"/>
      <c r="OL15" s="934"/>
      <c r="OM15" s="934"/>
      <c r="ON15" s="934"/>
      <c r="OO15" s="934"/>
      <c r="OP15" s="934"/>
      <c r="OQ15" s="934"/>
      <c r="OR15" s="934"/>
      <c r="OS15" s="934"/>
      <c r="OT15" s="934"/>
      <c r="OU15" s="934"/>
      <c r="OV15" s="934"/>
      <c r="OW15" s="934"/>
      <c r="OX15" s="934"/>
      <c r="OY15" s="934"/>
      <c r="OZ15" s="934"/>
      <c r="PA15" s="934"/>
      <c r="PB15" s="934"/>
      <c r="PC15" s="934"/>
      <c r="PD15" s="934"/>
      <c r="PE15" s="934"/>
      <c r="PF15" s="934"/>
      <c r="PG15" s="934"/>
      <c r="PH15" s="934"/>
      <c r="PI15" s="934"/>
      <c r="PJ15" s="934"/>
      <c r="PK15" s="934"/>
      <c r="PL15" s="934"/>
      <c r="PM15" s="934"/>
      <c r="PN15" s="934"/>
      <c r="PO15" s="934"/>
      <c r="PP15" s="934"/>
      <c r="PQ15" s="934"/>
      <c r="PR15" s="934"/>
      <c r="PS15" s="934"/>
      <c r="PT15" s="934"/>
      <c r="PU15" s="934"/>
      <c r="PV15" s="934"/>
      <c r="PW15" s="934"/>
      <c r="PX15" s="934"/>
      <c r="PY15" s="934"/>
      <c r="PZ15" s="934"/>
      <c r="QA15" s="934"/>
      <c r="QB15" s="934"/>
      <c r="QC15" s="934"/>
      <c r="QD15" s="934"/>
      <c r="QE15" s="934"/>
      <c r="QF15" s="934"/>
      <c r="QG15" s="934"/>
      <c r="QH15" s="934"/>
      <c r="QI15" s="934"/>
      <c r="QJ15" s="934"/>
      <c r="QK15" s="934"/>
      <c r="QL15" s="934"/>
      <c r="QM15" s="934"/>
      <c r="QN15" s="934"/>
      <c r="QO15" s="934"/>
      <c r="QP15" s="934"/>
      <c r="QQ15" s="934"/>
      <c r="QR15" s="934"/>
      <c r="QS15" s="934"/>
      <c r="QT15" s="934"/>
      <c r="QU15" s="934"/>
      <c r="QV15" s="934"/>
      <c r="QW15" s="934"/>
      <c r="QX15" s="934"/>
      <c r="QY15" s="934"/>
      <c r="QZ15" s="934"/>
      <c r="RA15" s="934"/>
      <c r="RB15" s="934"/>
      <c r="RC15" s="934"/>
      <c r="RD15" s="934"/>
      <c r="RE15" s="934"/>
      <c r="RF15" s="934"/>
      <c r="RG15" s="934"/>
      <c r="RH15" s="934"/>
      <c r="RI15" s="934"/>
      <c r="RJ15" s="934"/>
      <c r="RK15" s="934"/>
      <c r="RL15" s="934"/>
      <c r="RM15" s="934"/>
      <c r="RN15" s="934"/>
      <c r="RO15" s="934"/>
      <c r="RP15" s="934"/>
      <c r="RQ15" s="934"/>
      <c r="RR15" s="934"/>
      <c r="RS15" s="934"/>
      <c r="RT15" s="934"/>
      <c r="RU15" s="934"/>
      <c r="RV15" s="934"/>
      <c r="RW15" s="934"/>
      <c r="RX15" s="934"/>
      <c r="RY15" s="934"/>
      <c r="RZ15" s="934"/>
      <c r="SA15" s="934"/>
      <c r="SB15" s="934"/>
      <c r="SC15" s="934"/>
      <c r="SD15" s="934"/>
      <c r="SE15" s="934"/>
      <c r="SF15" s="934"/>
      <c r="SG15" s="934"/>
      <c r="SH15" s="934"/>
      <c r="SI15" s="934"/>
      <c r="SJ15" s="934"/>
      <c r="SK15" s="934"/>
      <c r="SL15" s="934"/>
      <c r="SM15" s="934"/>
      <c r="SN15" s="934"/>
      <c r="SO15" s="934"/>
      <c r="SP15" s="934"/>
      <c r="SQ15" s="934"/>
      <c r="SR15" s="934"/>
      <c r="SS15" s="934"/>
      <c r="ST15" s="934"/>
      <c r="SU15" s="934"/>
      <c r="SV15" s="934"/>
      <c r="SW15" s="934"/>
      <c r="SX15" s="934"/>
      <c r="SY15" s="934"/>
      <c r="SZ15" s="934"/>
      <c r="TA15" s="934"/>
      <c r="TB15" s="934"/>
      <c r="TC15" s="934"/>
      <c r="TD15" s="934"/>
      <c r="TE15" s="934"/>
      <c r="TF15" s="934"/>
      <c r="TG15" s="934"/>
      <c r="TH15" s="934"/>
      <c r="TI15" s="934"/>
      <c r="TJ15" s="934"/>
      <c r="TK15" s="934"/>
      <c r="TL15" s="934"/>
      <c r="TM15" s="934"/>
      <c r="TN15" s="934"/>
      <c r="TO15" s="934"/>
      <c r="TP15" s="934"/>
      <c r="TQ15" s="934"/>
      <c r="TR15" s="934"/>
      <c r="TS15" s="934"/>
      <c r="TT15" s="934"/>
      <c r="TU15" s="934"/>
      <c r="TV15" s="934"/>
      <c r="TW15" s="934"/>
      <c r="TX15" s="934"/>
      <c r="TY15" s="934"/>
      <c r="TZ15" s="934"/>
      <c r="UA15" s="934"/>
      <c r="UB15" s="934"/>
      <c r="UC15" s="934"/>
      <c r="UD15" s="934"/>
      <c r="UE15" s="934"/>
      <c r="UF15" s="934"/>
      <c r="UG15" s="934"/>
      <c r="UH15" s="934"/>
      <c r="UI15" s="934"/>
      <c r="UJ15" s="934"/>
      <c r="UK15" s="934"/>
      <c r="UL15" s="934"/>
      <c r="UM15" s="934"/>
      <c r="UN15" s="934"/>
      <c r="UO15" s="934"/>
      <c r="UP15" s="934"/>
      <c r="UQ15" s="934"/>
      <c r="UR15" s="934"/>
      <c r="US15" s="934"/>
      <c r="UT15" s="934"/>
      <c r="UU15" s="934"/>
      <c r="UV15" s="934"/>
      <c r="UW15" s="934"/>
      <c r="UX15" s="934"/>
      <c r="UY15" s="934"/>
      <c r="UZ15" s="934"/>
      <c r="VA15" s="934"/>
      <c r="VB15" s="934"/>
      <c r="VC15" s="934"/>
      <c r="VD15" s="934"/>
      <c r="VE15" s="934"/>
      <c r="VF15" s="934"/>
      <c r="VG15" s="934"/>
      <c r="VH15" s="934"/>
      <c r="VI15" s="934"/>
      <c r="VJ15" s="934"/>
      <c r="VK15" s="934"/>
      <c r="VL15" s="934"/>
      <c r="VM15" s="934"/>
      <c r="VN15" s="934"/>
      <c r="VO15" s="934"/>
      <c r="VP15" s="934"/>
      <c r="VQ15" s="934"/>
      <c r="VR15" s="934"/>
      <c r="VS15" s="934"/>
      <c r="VT15" s="934"/>
      <c r="VU15" s="934"/>
      <c r="VV15" s="934"/>
      <c r="VW15" s="934"/>
      <c r="VX15" s="934"/>
      <c r="VY15" s="934"/>
      <c r="VZ15" s="934"/>
      <c r="WA15" s="934"/>
      <c r="WB15" s="934"/>
      <c r="WC15" s="934"/>
      <c r="WD15" s="934"/>
      <c r="WE15" s="934"/>
      <c r="WF15" s="934"/>
      <c r="WG15" s="934"/>
      <c r="WH15" s="934"/>
      <c r="WI15" s="934"/>
      <c r="WJ15" s="934"/>
      <c r="WK15" s="934"/>
      <c r="WL15" s="934"/>
      <c r="WM15" s="934"/>
      <c r="WN15" s="934"/>
      <c r="WO15" s="934"/>
      <c r="WP15" s="934"/>
      <c r="WQ15" s="934"/>
      <c r="WR15" s="934"/>
      <c r="WS15" s="934"/>
      <c r="WT15" s="934"/>
      <c r="WU15" s="934"/>
      <c r="WV15" s="934"/>
      <c r="WW15" s="934"/>
      <c r="WX15" s="934"/>
      <c r="WY15" s="934"/>
      <c r="WZ15" s="934"/>
      <c r="XA15" s="934"/>
      <c r="XB15" s="934"/>
      <c r="XC15" s="934"/>
      <c r="XD15" s="934"/>
      <c r="XE15" s="934"/>
      <c r="XF15" s="934"/>
      <c r="XG15" s="934"/>
      <c r="XH15" s="934"/>
      <c r="XI15" s="934"/>
      <c r="XJ15" s="934"/>
      <c r="XK15" s="934"/>
      <c r="XL15" s="934"/>
      <c r="XM15" s="934"/>
      <c r="XN15" s="934"/>
      <c r="XO15" s="934"/>
      <c r="XP15" s="934"/>
      <c r="XQ15" s="934"/>
      <c r="XR15" s="934"/>
      <c r="XS15" s="934"/>
      <c r="XT15" s="934"/>
      <c r="XU15" s="934"/>
      <c r="XV15" s="934"/>
      <c r="XW15" s="934"/>
      <c r="XX15" s="934"/>
      <c r="XY15" s="934"/>
      <c r="XZ15" s="934"/>
      <c r="YA15" s="934"/>
      <c r="YB15" s="934"/>
      <c r="YC15" s="934"/>
      <c r="YD15" s="934"/>
      <c r="YE15" s="934"/>
      <c r="YF15" s="934"/>
      <c r="YG15" s="934"/>
      <c r="YH15" s="934"/>
      <c r="YI15" s="934"/>
      <c r="YJ15" s="934"/>
      <c r="YK15" s="934"/>
      <c r="YL15" s="934"/>
      <c r="YM15" s="934"/>
      <c r="YN15" s="934"/>
      <c r="YO15" s="934"/>
      <c r="YP15" s="934"/>
      <c r="YQ15" s="934"/>
      <c r="YR15" s="934"/>
      <c r="YS15" s="934"/>
      <c r="YT15" s="934"/>
      <c r="YU15" s="934"/>
      <c r="YV15" s="934"/>
      <c r="YW15" s="934"/>
      <c r="YX15" s="934"/>
      <c r="YY15" s="934"/>
      <c r="YZ15" s="934"/>
      <c r="ZA15" s="934"/>
      <c r="ZB15" s="934"/>
      <c r="ZC15" s="934"/>
      <c r="ZD15" s="934"/>
      <c r="ZE15" s="934"/>
      <c r="ZF15" s="934"/>
      <c r="ZG15" s="934"/>
      <c r="ZH15" s="934"/>
      <c r="ZI15" s="934"/>
      <c r="ZJ15" s="934"/>
      <c r="ZK15" s="934"/>
      <c r="ZL15" s="934"/>
      <c r="ZM15" s="934"/>
      <c r="ZN15" s="934"/>
      <c r="ZO15" s="934"/>
      <c r="ZP15" s="934"/>
      <c r="ZQ15" s="934"/>
      <c r="ZR15" s="934"/>
      <c r="ZS15" s="934"/>
      <c r="ZT15" s="934"/>
      <c r="ZU15" s="934"/>
      <c r="ZV15" s="934"/>
      <c r="ZW15" s="934"/>
      <c r="ZX15" s="934"/>
      <c r="ZY15" s="934"/>
      <c r="ZZ15" s="934"/>
      <c r="AAA15" s="934"/>
      <c r="AAB15" s="934"/>
      <c r="AAC15" s="934"/>
      <c r="AAD15" s="934"/>
      <c r="AAE15" s="934"/>
      <c r="AAF15" s="934"/>
      <c r="AAG15" s="934"/>
      <c r="AAH15" s="934"/>
      <c r="AAI15" s="934"/>
      <c r="AAJ15" s="934"/>
      <c r="AAK15" s="934"/>
      <c r="AAL15" s="934"/>
      <c r="AAM15" s="934"/>
      <c r="AAN15" s="934"/>
      <c r="AAO15" s="934"/>
      <c r="AAP15" s="934"/>
      <c r="AAQ15" s="934"/>
      <c r="AAR15" s="934"/>
      <c r="AAS15" s="934"/>
      <c r="AAT15" s="934"/>
      <c r="AAU15" s="934"/>
      <c r="AAV15" s="934"/>
      <c r="AAW15" s="934"/>
      <c r="AAX15" s="934"/>
      <c r="AAY15" s="934"/>
      <c r="AAZ15" s="934"/>
      <c r="ABA15" s="934"/>
      <c r="ABB15" s="934"/>
      <c r="ABC15" s="934"/>
      <c r="ABD15" s="934"/>
      <c r="ABE15" s="934"/>
      <c r="ABF15" s="934"/>
      <c r="ABG15" s="934"/>
      <c r="ABH15" s="934"/>
      <c r="ABI15" s="934"/>
      <c r="ABJ15" s="934"/>
      <c r="ABK15" s="934"/>
      <c r="ABL15" s="934"/>
      <c r="ABM15" s="934"/>
      <c r="ABN15" s="934"/>
      <c r="ABO15" s="934"/>
      <c r="ABP15" s="934"/>
      <c r="ABQ15" s="934"/>
      <c r="ABR15" s="934"/>
      <c r="ABS15" s="934"/>
      <c r="ABT15" s="934"/>
      <c r="ABU15" s="934"/>
      <c r="ABV15" s="934"/>
      <c r="ABW15" s="934"/>
      <c r="ABX15" s="934"/>
      <c r="ABY15" s="934"/>
      <c r="ABZ15" s="934"/>
      <c r="ACA15" s="934"/>
      <c r="ACB15" s="934"/>
      <c r="ACC15" s="934"/>
      <c r="ACD15" s="934"/>
      <c r="ACE15" s="934"/>
      <c r="ACF15" s="934"/>
      <c r="ACG15" s="934"/>
      <c r="ACH15" s="934"/>
      <c r="ACI15" s="934"/>
      <c r="ACJ15" s="934"/>
      <c r="ACK15" s="934"/>
      <c r="ACL15" s="934"/>
      <c r="ACM15" s="934"/>
      <c r="ACN15" s="934"/>
      <c r="ACO15" s="934"/>
      <c r="ACP15" s="934"/>
      <c r="ACQ15" s="934"/>
      <c r="ACR15" s="934"/>
      <c r="ACS15" s="934"/>
      <c r="ACT15" s="934"/>
      <c r="ACU15" s="934"/>
      <c r="ACV15" s="934"/>
      <c r="ACW15" s="934"/>
      <c r="ACX15" s="934"/>
      <c r="ACY15" s="934"/>
      <c r="ACZ15" s="934"/>
      <c r="ADA15" s="934"/>
      <c r="ADB15" s="934"/>
      <c r="ADC15" s="934"/>
      <c r="ADD15" s="934"/>
      <c r="ADE15" s="934"/>
      <c r="ADF15" s="934"/>
      <c r="ADG15" s="934"/>
      <c r="ADH15" s="934"/>
      <c r="ADI15" s="934"/>
      <c r="ADJ15" s="934"/>
      <c r="ADK15" s="934"/>
      <c r="ADL15" s="934"/>
      <c r="ADM15" s="934"/>
      <c r="ADN15" s="934"/>
      <c r="ADO15" s="934"/>
      <c r="ADP15" s="934"/>
      <c r="ADQ15" s="934"/>
      <c r="ADR15" s="934"/>
      <c r="ADS15" s="934"/>
      <c r="ADT15" s="934"/>
      <c r="ADU15" s="934"/>
      <c r="ADV15" s="934"/>
      <c r="ADW15" s="934"/>
      <c r="ADX15" s="934"/>
      <c r="ADY15" s="934"/>
      <c r="ADZ15" s="934"/>
      <c r="AEA15" s="934"/>
      <c r="AEB15" s="934"/>
      <c r="AEC15" s="934"/>
      <c r="AED15" s="934"/>
      <c r="AEE15" s="934"/>
      <c r="AEF15" s="934"/>
      <c r="AEG15" s="934"/>
      <c r="AEH15" s="934"/>
      <c r="AEI15" s="934"/>
      <c r="AEJ15" s="934"/>
      <c r="AEK15" s="934"/>
      <c r="AEL15" s="934"/>
      <c r="AEM15" s="934"/>
      <c r="AEN15" s="934"/>
      <c r="AEO15" s="934"/>
      <c r="AEP15" s="934"/>
      <c r="AEQ15" s="934"/>
      <c r="AER15" s="934"/>
      <c r="AES15" s="934"/>
      <c r="AET15" s="934"/>
      <c r="AEU15" s="934"/>
      <c r="AEV15" s="934"/>
      <c r="AEW15" s="934"/>
      <c r="AEX15" s="934"/>
      <c r="AEY15" s="934"/>
      <c r="AEZ15" s="934"/>
      <c r="AFA15" s="934"/>
      <c r="AFB15" s="934"/>
      <c r="AFC15" s="934"/>
      <c r="AFD15" s="934"/>
      <c r="AFE15" s="934"/>
      <c r="AFF15" s="934"/>
      <c r="AFG15" s="934"/>
      <c r="AFH15" s="934"/>
      <c r="AFI15" s="934"/>
      <c r="AFJ15" s="934"/>
      <c r="AFK15" s="934"/>
      <c r="AFL15" s="934"/>
      <c r="AFM15" s="934"/>
      <c r="AFN15" s="934"/>
      <c r="AFO15" s="934"/>
      <c r="AFP15" s="934"/>
      <c r="AFQ15" s="934"/>
      <c r="AFR15" s="934"/>
      <c r="AFS15" s="934"/>
      <c r="AFT15" s="934"/>
      <c r="AFU15" s="934"/>
      <c r="AFV15" s="934"/>
      <c r="AFW15" s="934"/>
      <c r="AFX15" s="934"/>
      <c r="AFY15" s="934"/>
      <c r="AFZ15" s="934"/>
      <c r="AGA15" s="934"/>
      <c r="AGB15" s="934"/>
      <c r="AGC15" s="934"/>
      <c r="AGD15" s="934"/>
      <c r="AGE15" s="934"/>
      <c r="AGF15" s="934"/>
      <c r="AGG15" s="934"/>
      <c r="AGH15" s="934"/>
      <c r="AGI15" s="934"/>
      <c r="AGJ15" s="934"/>
      <c r="AGK15" s="934"/>
      <c r="AGL15" s="934"/>
      <c r="AGM15" s="934"/>
      <c r="AGN15" s="934"/>
      <c r="AGO15" s="934"/>
      <c r="AGP15" s="934"/>
      <c r="AGQ15" s="934"/>
      <c r="AGR15" s="934"/>
      <c r="AGS15" s="934"/>
      <c r="AGT15" s="934"/>
      <c r="AGU15" s="934"/>
      <c r="AGV15" s="934"/>
      <c r="AGW15" s="934"/>
      <c r="AGX15" s="934"/>
      <c r="AGY15" s="934"/>
      <c r="AGZ15" s="934"/>
      <c r="AHA15" s="934"/>
      <c r="AHB15" s="934"/>
      <c r="AHC15" s="934"/>
      <c r="AHD15" s="934"/>
      <c r="AHE15" s="934"/>
      <c r="AHF15" s="934"/>
      <c r="AHG15" s="934"/>
      <c r="AHH15" s="934"/>
      <c r="AHI15" s="934"/>
      <c r="AHJ15" s="934"/>
      <c r="AHK15" s="934"/>
      <c r="AHL15" s="934"/>
      <c r="AHM15" s="934"/>
      <c r="AHN15" s="934"/>
      <c r="AHO15" s="934"/>
      <c r="AHP15" s="934"/>
      <c r="AHQ15" s="934"/>
      <c r="AHR15" s="934"/>
      <c r="AHS15" s="934"/>
      <c r="AHT15" s="934"/>
      <c r="AHU15" s="934"/>
      <c r="AHV15" s="934"/>
      <c r="AHW15" s="934"/>
      <c r="AHX15" s="934"/>
      <c r="AHY15" s="934"/>
      <c r="AHZ15" s="934"/>
      <c r="AIA15" s="934"/>
      <c r="AIB15" s="934"/>
      <c r="AIC15" s="934"/>
      <c r="AID15" s="934"/>
      <c r="AIE15" s="934"/>
      <c r="AIF15" s="934"/>
      <c r="AIG15" s="934"/>
      <c r="AIH15" s="934"/>
      <c r="AII15" s="934"/>
      <c r="AIJ15" s="934"/>
      <c r="AIK15" s="934"/>
      <c r="AIL15" s="934"/>
      <c r="AIM15" s="934"/>
      <c r="AIN15" s="934"/>
      <c r="AIO15" s="934"/>
      <c r="AIP15" s="934"/>
      <c r="AIQ15" s="934"/>
      <c r="AIR15" s="934"/>
      <c r="AIS15" s="934"/>
      <c r="AIT15" s="934"/>
      <c r="AIU15" s="934"/>
      <c r="AIV15" s="934"/>
      <c r="AIW15" s="934"/>
      <c r="AIX15" s="934"/>
      <c r="AIY15" s="934"/>
      <c r="AIZ15" s="934"/>
      <c r="AJA15" s="934"/>
      <c r="AJB15" s="934"/>
      <c r="AJC15" s="934"/>
      <c r="AJD15" s="934"/>
      <c r="AJE15" s="934"/>
      <c r="AJF15" s="934"/>
      <c r="AJG15" s="934"/>
      <c r="AJH15" s="934"/>
      <c r="AJI15" s="934"/>
      <c r="AJJ15" s="934"/>
      <c r="AJK15" s="934"/>
      <c r="AJL15" s="934"/>
      <c r="AJM15" s="934"/>
      <c r="AJN15" s="934"/>
      <c r="AJO15" s="934"/>
      <c r="AJP15" s="934"/>
      <c r="AJQ15" s="934"/>
      <c r="AJR15" s="934"/>
      <c r="AJS15" s="934"/>
      <c r="AJT15" s="934"/>
      <c r="AJU15" s="934"/>
      <c r="AJV15" s="934"/>
      <c r="AJW15" s="934"/>
      <c r="AJX15" s="934"/>
      <c r="AJY15" s="934"/>
      <c r="AJZ15" s="934"/>
      <c r="AKA15" s="934"/>
      <c r="AKB15" s="934"/>
      <c r="AKC15" s="934"/>
      <c r="AKD15" s="934"/>
      <c r="AKE15" s="934"/>
      <c r="AKF15" s="934"/>
      <c r="AKG15" s="934"/>
      <c r="AKH15" s="934"/>
      <c r="AKI15" s="934"/>
      <c r="AKJ15" s="934"/>
      <c r="AKK15" s="934"/>
      <c r="AKL15" s="934"/>
      <c r="AKM15" s="934"/>
      <c r="AKN15" s="934"/>
      <c r="AKO15" s="934"/>
      <c r="AKP15" s="934"/>
      <c r="AKQ15" s="934"/>
      <c r="AKR15" s="934"/>
      <c r="AKS15" s="934"/>
      <c r="AKT15" s="934"/>
      <c r="AKU15" s="934"/>
      <c r="AKV15" s="934"/>
      <c r="AKW15" s="934"/>
      <c r="AKX15" s="934"/>
      <c r="AKY15" s="934"/>
      <c r="AKZ15" s="934"/>
      <c r="ALA15" s="934"/>
      <c r="ALB15" s="934"/>
      <c r="ALC15" s="934"/>
      <c r="ALD15" s="934"/>
      <c r="ALE15" s="934"/>
      <c r="ALF15" s="934"/>
      <c r="ALG15" s="934"/>
      <c r="ALH15" s="934"/>
      <c r="ALI15" s="934"/>
      <c r="ALJ15" s="934"/>
      <c r="ALK15" s="934"/>
      <c r="ALL15" s="934"/>
      <c r="ALM15" s="934"/>
      <c r="ALN15" s="934"/>
      <c r="ALO15" s="934"/>
      <c r="ALP15" s="934"/>
      <c r="ALQ15" s="934"/>
      <c r="ALR15" s="934"/>
      <c r="ALS15" s="934"/>
      <c r="ALT15" s="934"/>
      <c r="ALU15" s="934"/>
      <c r="ALV15" s="934"/>
      <c r="ALW15" s="934"/>
      <c r="ALX15" s="934"/>
      <c r="ALY15" s="934"/>
      <c r="ALZ15" s="934"/>
      <c r="AMA15" s="934"/>
      <c r="AMB15" s="934"/>
      <c r="AMC15" s="934"/>
      <c r="AMD15" s="934"/>
      <c r="AME15" s="934"/>
      <c r="AMF15" s="934"/>
      <c r="AMG15" s="934"/>
      <c r="AMH15" s="934"/>
      <c r="AMI15" s="934"/>
      <c r="AMJ15" s="934"/>
      <c r="AMK15" s="934"/>
      <c r="AML15" s="934"/>
      <c r="AMM15" s="934"/>
      <c r="AMN15" s="934"/>
      <c r="AMO15" s="934"/>
      <c r="AMP15" s="934"/>
      <c r="AMQ15" s="934"/>
      <c r="AMR15" s="934"/>
      <c r="AMS15" s="934"/>
      <c r="AMT15" s="934"/>
      <c r="AMU15" s="934"/>
      <c r="AMV15" s="934"/>
      <c r="AMW15" s="934"/>
      <c r="AMX15" s="934"/>
      <c r="AMY15" s="934"/>
      <c r="AMZ15" s="934"/>
      <c r="ANA15" s="934"/>
      <c r="ANB15" s="934"/>
      <c r="ANC15" s="934"/>
      <c r="AND15" s="934"/>
      <c r="ANE15" s="934"/>
      <c r="ANF15" s="934"/>
      <c r="ANG15" s="934"/>
      <c r="ANH15" s="934"/>
      <c r="ANI15" s="934"/>
      <c r="ANJ15" s="934"/>
      <c r="ANK15" s="934"/>
      <c r="ANL15" s="934"/>
      <c r="ANM15" s="934"/>
      <c r="ANN15" s="934"/>
      <c r="ANO15" s="934"/>
      <c r="ANP15" s="934"/>
      <c r="ANQ15" s="934"/>
      <c r="ANR15" s="934"/>
      <c r="ANS15" s="934"/>
      <c r="ANT15" s="934"/>
      <c r="ANU15" s="934"/>
      <c r="ANV15" s="934"/>
      <c r="ANW15" s="934"/>
      <c r="ANX15" s="934"/>
      <c r="ANY15" s="934"/>
      <c r="ANZ15" s="934"/>
      <c r="AOA15" s="934"/>
      <c r="AOB15" s="934"/>
      <c r="AOC15" s="934"/>
      <c r="AOD15" s="934"/>
      <c r="AOE15" s="934"/>
      <c r="AOF15" s="934"/>
      <c r="AOG15" s="934"/>
      <c r="AOH15" s="934"/>
      <c r="AOI15" s="934"/>
      <c r="AOJ15" s="934"/>
      <c r="AOK15" s="934"/>
      <c r="AOL15" s="934"/>
      <c r="AOM15" s="934"/>
      <c r="AON15" s="934"/>
      <c r="AOO15" s="934"/>
      <c r="AOP15" s="934"/>
      <c r="AOQ15" s="934"/>
      <c r="AOR15" s="934"/>
      <c r="AOS15" s="934"/>
      <c r="AOT15" s="934"/>
      <c r="AOU15" s="934"/>
      <c r="AOV15" s="934"/>
      <c r="AOW15" s="934"/>
      <c r="AOX15" s="934"/>
      <c r="AOY15" s="934"/>
      <c r="AOZ15" s="934"/>
      <c r="APA15" s="934"/>
      <c r="APB15" s="934"/>
      <c r="APC15" s="934"/>
      <c r="APD15" s="934"/>
      <c r="APE15" s="934"/>
      <c r="APF15" s="934"/>
      <c r="APG15" s="934"/>
      <c r="APH15" s="934"/>
      <c r="API15" s="934"/>
      <c r="APJ15" s="934"/>
      <c r="APK15" s="934"/>
      <c r="APL15" s="934"/>
      <c r="APM15" s="934"/>
      <c r="APN15" s="934"/>
      <c r="APO15" s="934"/>
      <c r="APP15" s="934"/>
      <c r="APQ15" s="934"/>
      <c r="APR15" s="934"/>
      <c r="APS15" s="934"/>
      <c r="APT15" s="934"/>
      <c r="APU15" s="934"/>
      <c r="APV15" s="934"/>
      <c r="APW15" s="934"/>
      <c r="APX15" s="934"/>
      <c r="APY15" s="934"/>
      <c r="APZ15" s="934"/>
      <c r="AQA15" s="934"/>
      <c r="AQB15" s="934"/>
      <c r="AQC15" s="934"/>
      <c r="AQD15" s="934"/>
      <c r="AQE15" s="934"/>
      <c r="AQF15" s="934"/>
      <c r="AQG15" s="934"/>
      <c r="AQH15" s="934"/>
      <c r="AQI15" s="934"/>
      <c r="AQJ15" s="934"/>
      <c r="AQK15" s="934"/>
      <c r="AQL15" s="934"/>
      <c r="AQM15" s="934"/>
      <c r="AQN15" s="934"/>
      <c r="AQO15" s="934"/>
      <c r="AQP15" s="934"/>
      <c r="AQQ15" s="934"/>
      <c r="AQR15" s="934"/>
      <c r="AQS15" s="934"/>
      <c r="AQT15" s="934"/>
      <c r="AQU15" s="934"/>
      <c r="AQV15" s="934"/>
      <c r="AQW15" s="934"/>
      <c r="AQX15" s="934"/>
      <c r="AQY15" s="934"/>
      <c r="AQZ15" s="934"/>
      <c r="ARA15" s="934"/>
      <c r="ARB15" s="934"/>
      <c r="ARC15" s="934"/>
      <c r="ARD15" s="934"/>
      <c r="ARE15" s="934"/>
      <c r="ARF15" s="934"/>
      <c r="ARG15" s="934"/>
      <c r="ARH15" s="934"/>
      <c r="ARI15" s="934"/>
      <c r="ARJ15" s="934"/>
      <c r="ARK15" s="934"/>
      <c r="ARL15" s="934"/>
      <c r="ARM15" s="934"/>
      <c r="ARN15" s="934"/>
      <c r="ARO15" s="934"/>
      <c r="ARP15" s="934"/>
      <c r="ARQ15" s="934"/>
      <c r="ARR15" s="934"/>
      <c r="ARS15" s="934"/>
      <c r="ART15" s="934"/>
      <c r="ARU15" s="934"/>
      <c r="ARV15" s="934"/>
      <c r="ARW15" s="934"/>
      <c r="ARX15" s="934"/>
      <c r="ARY15" s="934"/>
      <c r="ARZ15" s="934"/>
      <c r="ASA15" s="934"/>
      <c r="ASB15" s="934"/>
      <c r="ASC15" s="934"/>
      <c r="ASD15" s="934"/>
      <c r="ASE15" s="934"/>
      <c r="ASF15" s="934"/>
      <c r="ASG15" s="934"/>
      <c r="ASH15" s="934"/>
      <c r="ASI15" s="934"/>
      <c r="ASJ15" s="934"/>
      <c r="ASK15" s="934"/>
      <c r="ASL15" s="934"/>
      <c r="ASM15" s="934"/>
      <c r="ASN15" s="934"/>
      <c r="ASO15" s="934"/>
      <c r="ASP15" s="934"/>
      <c r="ASQ15" s="934"/>
      <c r="ASR15" s="934"/>
      <c r="ASS15" s="934"/>
      <c r="AST15" s="934"/>
      <c r="ASU15" s="934"/>
      <c r="ASV15" s="934"/>
      <c r="ASW15" s="934"/>
      <c r="ASX15" s="934"/>
      <c r="ASY15" s="934"/>
      <c r="ASZ15" s="934"/>
      <c r="ATA15" s="934"/>
      <c r="ATB15" s="934"/>
      <c r="ATC15" s="934"/>
      <c r="ATD15" s="934"/>
      <c r="ATE15" s="934"/>
      <c r="ATF15" s="934"/>
      <c r="ATG15" s="934"/>
      <c r="ATH15" s="934"/>
      <c r="ATI15" s="934"/>
      <c r="ATJ15" s="934"/>
      <c r="ATK15" s="934"/>
      <c r="ATL15" s="934"/>
      <c r="ATM15" s="934"/>
      <c r="ATN15" s="934"/>
      <c r="ATO15" s="934"/>
      <c r="ATP15" s="934"/>
      <c r="ATQ15" s="934"/>
      <c r="ATR15" s="934"/>
      <c r="ATS15" s="934"/>
      <c r="ATT15" s="934"/>
      <c r="ATU15" s="934"/>
      <c r="ATV15" s="934"/>
      <c r="ATW15" s="934"/>
      <c r="ATX15" s="934"/>
      <c r="ATY15" s="934"/>
      <c r="ATZ15" s="934"/>
      <c r="AUA15" s="934"/>
      <c r="AUB15" s="934"/>
      <c r="AUC15" s="934"/>
      <c r="AUD15" s="934"/>
      <c r="AUE15" s="934"/>
      <c r="AUF15" s="934"/>
      <c r="AUG15" s="934"/>
      <c r="AUH15" s="934"/>
      <c r="AUI15" s="934"/>
      <c r="AUJ15" s="934"/>
      <c r="AUK15" s="934"/>
      <c r="AUL15" s="934"/>
      <c r="AUM15" s="934"/>
      <c r="AUN15" s="934"/>
      <c r="AUO15" s="934"/>
      <c r="AUP15" s="934"/>
      <c r="AUQ15" s="934"/>
      <c r="AUR15" s="934"/>
      <c r="AUS15" s="934"/>
      <c r="AUT15" s="934"/>
      <c r="AUU15" s="934"/>
      <c r="AUV15" s="934"/>
      <c r="AUW15" s="934"/>
      <c r="AUX15" s="934"/>
      <c r="AUY15" s="934"/>
      <c r="AUZ15" s="934"/>
      <c r="AVA15" s="934"/>
      <c r="AVB15" s="934"/>
      <c r="AVC15" s="934"/>
      <c r="AVD15" s="934"/>
      <c r="AVE15" s="934"/>
      <c r="AVF15" s="934"/>
      <c r="AVG15" s="934"/>
      <c r="AVH15" s="934"/>
      <c r="AVI15" s="934"/>
      <c r="AVJ15" s="934"/>
      <c r="AVK15" s="934"/>
      <c r="AVL15" s="934"/>
      <c r="AVM15" s="934"/>
      <c r="AVN15" s="934"/>
      <c r="AVO15" s="934"/>
      <c r="AVP15" s="934"/>
      <c r="AVQ15" s="934"/>
      <c r="AVR15" s="934"/>
      <c r="AVS15" s="934"/>
      <c r="AVT15" s="934"/>
      <c r="AVU15" s="934"/>
      <c r="AVV15" s="934"/>
      <c r="AVW15" s="934"/>
      <c r="AVX15" s="934"/>
      <c r="AVY15" s="934"/>
      <c r="AVZ15" s="934"/>
      <c r="AWA15" s="934"/>
      <c r="AWB15" s="934"/>
      <c r="AWC15" s="934"/>
      <c r="AWD15" s="934"/>
      <c r="AWE15" s="934"/>
      <c r="AWF15" s="934"/>
      <c r="AWG15" s="934"/>
      <c r="AWH15" s="934"/>
      <c r="AWI15" s="934"/>
      <c r="AWJ15" s="934"/>
      <c r="AWK15" s="934"/>
      <c r="AWL15" s="934"/>
      <c r="AWM15" s="934"/>
      <c r="AWN15" s="934"/>
      <c r="AWO15" s="934"/>
      <c r="AWP15" s="934"/>
      <c r="AWQ15" s="934"/>
      <c r="AWR15" s="934"/>
      <c r="AWS15" s="934"/>
      <c r="AWT15" s="934"/>
      <c r="AWU15" s="934"/>
      <c r="AWV15" s="934"/>
      <c r="AWW15" s="934"/>
      <c r="AWX15" s="934"/>
      <c r="AWY15" s="934"/>
      <c r="AWZ15" s="934"/>
      <c r="AXA15" s="934"/>
      <c r="AXB15" s="934"/>
      <c r="AXC15" s="934"/>
      <c r="AXD15" s="934"/>
      <c r="AXE15" s="934"/>
      <c r="AXF15" s="934"/>
      <c r="AXG15" s="934"/>
      <c r="AXH15" s="934"/>
      <c r="AXI15" s="934"/>
      <c r="AXJ15" s="934"/>
      <c r="AXK15" s="934"/>
      <c r="AXL15" s="934"/>
      <c r="AXM15" s="934"/>
      <c r="AXN15" s="934"/>
      <c r="AXO15" s="934"/>
      <c r="AXP15" s="934"/>
      <c r="AXQ15" s="934"/>
      <c r="AXR15" s="934"/>
      <c r="AXS15" s="934"/>
      <c r="AXT15" s="934"/>
      <c r="AXU15" s="934"/>
      <c r="AXV15" s="934"/>
      <c r="AXW15" s="934"/>
      <c r="AXX15" s="934"/>
      <c r="AXY15" s="934"/>
      <c r="AXZ15" s="934"/>
      <c r="AYA15" s="934"/>
      <c r="AYB15" s="934"/>
      <c r="AYC15" s="934"/>
      <c r="AYD15" s="934"/>
      <c r="AYE15" s="934"/>
      <c r="AYF15" s="934"/>
      <c r="AYG15" s="934"/>
      <c r="AYH15" s="934"/>
      <c r="AYI15" s="934"/>
      <c r="AYJ15" s="934"/>
      <c r="AYK15" s="934"/>
      <c r="AYL15" s="934"/>
      <c r="AYM15" s="934"/>
      <c r="AYN15" s="934"/>
      <c r="AYO15" s="934"/>
      <c r="AYP15" s="934"/>
      <c r="AYQ15" s="934"/>
      <c r="AYR15" s="934"/>
      <c r="AYS15" s="934"/>
      <c r="AYT15" s="934"/>
      <c r="AYU15" s="934"/>
      <c r="AYV15" s="934"/>
      <c r="AYW15" s="934"/>
      <c r="AYX15" s="934"/>
      <c r="AYY15" s="934"/>
      <c r="AYZ15" s="934"/>
      <c r="AZA15" s="934"/>
      <c r="AZB15" s="934"/>
      <c r="AZC15" s="934"/>
      <c r="AZD15" s="934"/>
      <c r="AZE15" s="934"/>
      <c r="AZF15" s="934"/>
      <c r="AZG15" s="934"/>
      <c r="AZH15" s="934"/>
      <c r="AZI15" s="934"/>
      <c r="AZJ15" s="934"/>
      <c r="AZK15" s="934"/>
      <c r="AZL15" s="934"/>
      <c r="AZM15" s="934"/>
      <c r="AZN15" s="934"/>
      <c r="AZO15" s="934"/>
      <c r="AZP15" s="934"/>
      <c r="AZQ15" s="934"/>
      <c r="AZR15" s="934"/>
      <c r="AZS15" s="934"/>
      <c r="AZT15" s="934"/>
      <c r="AZU15" s="934"/>
      <c r="AZV15" s="934"/>
      <c r="AZW15" s="934"/>
      <c r="AZX15" s="934"/>
      <c r="AZY15" s="934"/>
      <c r="AZZ15" s="934"/>
      <c r="BAA15" s="934"/>
      <c r="BAB15" s="934"/>
      <c r="BAC15" s="934"/>
      <c r="BAD15" s="934"/>
      <c r="BAE15" s="934"/>
      <c r="BAF15" s="934"/>
      <c r="BAG15" s="934"/>
      <c r="BAH15" s="934"/>
      <c r="BAI15" s="934"/>
      <c r="BAJ15" s="934"/>
      <c r="BAK15" s="934"/>
      <c r="BAL15" s="934"/>
      <c r="BAM15" s="934"/>
      <c r="BAN15" s="934"/>
      <c r="BAO15" s="934"/>
      <c r="BAP15" s="934"/>
      <c r="BAQ15" s="934"/>
      <c r="BAR15" s="934"/>
      <c r="BAS15" s="934"/>
      <c r="BAT15" s="934"/>
      <c r="BAU15" s="934"/>
      <c r="BAV15" s="934"/>
      <c r="BAW15" s="934"/>
      <c r="BAX15" s="934"/>
      <c r="BAY15" s="934"/>
      <c r="BAZ15" s="934"/>
      <c r="BBA15" s="934"/>
      <c r="BBB15" s="934"/>
      <c r="BBC15" s="934"/>
      <c r="BBD15" s="934"/>
      <c r="BBE15" s="934"/>
      <c r="BBF15" s="934"/>
      <c r="BBG15" s="934"/>
      <c r="BBH15" s="934"/>
      <c r="BBI15" s="934"/>
      <c r="BBJ15" s="934"/>
      <c r="BBK15" s="934"/>
      <c r="BBL15" s="934"/>
      <c r="BBM15" s="934"/>
      <c r="BBN15" s="934"/>
      <c r="BBO15" s="934"/>
      <c r="BBP15" s="934"/>
      <c r="BBQ15" s="934"/>
      <c r="BBR15" s="934"/>
      <c r="BBS15" s="934"/>
      <c r="BBT15" s="934"/>
      <c r="BBU15" s="934"/>
      <c r="BBV15" s="934"/>
      <c r="BBW15" s="934"/>
      <c r="BBX15" s="934"/>
      <c r="BBY15" s="934"/>
      <c r="BBZ15" s="934"/>
      <c r="BCA15" s="934"/>
      <c r="BCB15" s="934"/>
      <c r="BCC15" s="934"/>
      <c r="BCD15" s="934"/>
      <c r="BCE15" s="934"/>
      <c r="BCF15" s="934"/>
      <c r="BCG15" s="934"/>
      <c r="BCH15" s="934"/>
      <c r="BCI15" s="934"/>
      <c r="BCJ15" s="934"/>
      <c r="BCK15" s="934"/>
      <c r="BCL15" s="934"/>
      <c r="BCM15" s="934"/>
      <c r="BCN15" s="934"/>
      <c r="BCO15" s="934"/>
      <c r="BCP15" s="934"/>
      <c r="BCQ15" s="934"/>
      <c r="BCR15" s="934"/>
      <c r="BCS15" s="934"/>
      <c r="BCT15" s="934"/>
      <c r="BCU15" s="934"/>
      <c r="BCV15" s="934"/>
      <c r="BCW15" s="934"/>
      <c r="BCX15" s="934"/>
      <c r="BCY15" s="934"/>
      <c r="BCZ15" s="934"/>
      <c r="BDA15" s="934"/>
      <c r="BDB15" s="934"/>
      <c r="BDC15" s="934"/>
      <c r="BDD15" s="934"/>
      <c r="BDE15" s="934"/>
      <c r="BDF15" s="934"/>
      <c r="BDG15" s="934"/>
      <c r="BDH15" s="934"/>
      <c r="BDI15" s="934"/>
      <c r="BDJ15" s="934"/>
      <c r="BDK15" s="934"/>
      <c r="BDL15" s="934"/>
      <c r="BDM15" s="934"/>
      <c r="BDN15" s="934"/>
      <c r="BDO15" s="934"/>
      <c r="BDP15" s="934"/>
      <c r="BDQ15" s="934"/>
      <c r="BDR15" s="934"/>
      <c r="BDS15" s="934"/>
      <c r="BDT15" s="934"/>
      <c r="BDU15" s="934"/>
      <c r="BDV15" s="934"/>
      <c r="BDW15" s="934"/>
      <c r="BDX15" s="934"/>
      <c r="BDY15" s="934"/>
      <c r="BDZ15" s="934"/>
      <c r="BEA15" s="934"/>
      <c r="BEB15" s="934"/>
      <c r="BEC15" s="934"/>
      <c r="BED15" s="934"/>
      <c r="BEE15" s="934"/>
      <c r="BEF15" s="934"/>
      <c r="BEG15" s="934"/>
      <c r="BEH15" s="934"/>
      <c r="BEI15" s="934"/>
      <c r="BEJ15" s="934"/>
      <c r="BEK15" s="934"/>
      <c r="BEL15" s="934"/>
      <c r="BEM15" s="934"/>
      <c r="BEN15" s="934"/>
      <c r="BEO15" s="934"/>
      <c r="BEP15" s="934"/>
      <c r="BEQ15" s="934"/>
      <c r="BER15" s="934"/>
      <c r="BES15" s="934"/>
      <c r="BET15" s="934"/>
      <c r="BEU15" s="934"/>
      <c r="BEV15" s="934"/>
      <c r="BEW15" s="934"/>
      <c r="BEX15" s="934"/>
      <c r="BEY15" s="934"/>
      <c r="BEZ15" s="934"/>
      <c r="BFA15" s="934"/>
      <c r="BFB15" s="934"/>
      <c r="BFC15" s="934"/>
      <c r="BFD15" s="934"/>
      <c r="BFE15" s="934"/>
      <c r="BFF15" s="934"/>
      <c r="BFG15" s="934"/>
      <c r="BFH15" s="934"/>
      <c r="BFI15" s="934"/>
      <c r="BFJ15" s="934"/>
      <c r="BFK15" s="934"/>
      <c r="BFL15" s="934"/>
      <c r="BFM15" s="934"/>
      <c r="BFN15" s="934"/>
      <c r="BFO15" s="934"/>
      <c r="BFP15" s="934"/>
      <c r="BFQ15" s="934"/>
      <c r="BFR15" s="934"/>
      <c r="BFS15" s="934"/>
      <c r="BFT15" s="934"/>
      <c r="BFU15" s="934"/>
      <c r="BFV15" s="934"/>
      <c r="BFW15" s="934"/>
      <c r="BFX15" s="934"/>
      <c r="BFY15" s="934"/>
      <c r="BFZ15" s="934"/>
      <c r="BGA15" s="934"/>
      <c r="BGB15" s="934"/>
      <c r="BGC15" s="934"/>
      <c r="BGD15" s="934"/>
      <c r="BGE15" s="934"/>
      <c r="BGF15" s="934"/>
      <c r="BGG15" s="934"/>
      <c r="BGH15" s="934"/>
      <c r="BGI15" s="934"/>
      <c r="BGJ15" s="934"/>
      <c r="BGK15" s="934"/>
      <c r="BGL15" s="934"/>
      <c r="BGM15" s="934"/>
      <c r="BGN15" s="934"/>
      <c r="BGO15" s="934"/>
      <c r="BGP15" s="934"/>
      <c r="BGQ15" s="934"/>
      <c r="BGR15" s="934"/>
      <c r="BGS15" s="934"/>
      <c r="BGT15" s="934"/>
      <c r="BGU15" s="934"/>
      <c r="BGV15" s="934"/>
      <c r="BGW15" s="934"/>
      <c r="BGX15" s="934"/>
      <c r="BGY15" s="934"/>
      <c r="BGZ15" s="934"/>
      <c r="BHA15" s="934"/>
      <c r="BHB15" s="934"/>
      <c r="BHC15" s="934"/>
      <c r="BHD15" s="934"/>
      <c r="BHE15" s="934"/>
      <c r="BHF15" s="934"/>
      <c r="BHG15" s="934"/>
      <c r="BHH15" s="934"/>
      <c r="BHI15" s="934"/>
      <c r="BHJ15" s="934"/>
      <c r="BHK15" s="934"/>
      <c r="BHL15" s="934"/>
      <c r="BHM15" s="934"/>
      <c r="BHN15" s="934"/>
      <c r="BHO15" s="934"/>
      <c r="BHP15" s="934"/>
      <c r="BHQ15" s="934"/>
      <c r="BHR15" s="934"/>
      <c r="BHS15" s="934"/>
      <c r="BHT15" s="934"/>
      <c r="BHU15" s="934"/>
      <c r="BHV15" s="934"/>
      <c r="BHW15" s="934"/>
      <c r="BHX15" s="934"/>
      <c r="BHY15" s="934"/>
      <c r="BHZ15" s="934"/>
      <c r="BIA15" s="934"/>
      <c r="BIB15" s="934"/>
      <c r="BIC15" s="934"/>
      <c r="BID15" s="934"/>
      <c r="BIE15" s="934"/>
      <c r="BIF15" s="934"/>
      <c r="BIG15" s="934"/>
      <c r="BIH15" s="934"/>
      <c r="BII15" s="934"/>
      <c r="BIJ15" s="934"/>
      <c r="BIK15" s="934"/>
      <c r="BIL15" s="934"/>
      <c r="BIM15" s="934"/>
      <c r="BIN15" s="934"/>
      <c r="BIO15" s="934"/>
      <c r="BIP15" s="934"/>
      <c r="BIQ15" s="934"/>
      <c r="BIR15" s="934"/>
      <c r="BIS15" s="934"/>
      <c r="BIT15" s="934"/>
      <c r="BIU15" s="934"/>
      <c r="BIV15" s="934"/>
      <c r="BIW15" s="934"/>
      <c r="BIX15" s="934"/>
      <c r="BIY15" s="934"/>
      <c r="BIZ15" s="934"/>
      <c r="BJA15" s="934"/>
      <c r="BJB15" s="934"/>
      <c r="BJC15" s="934"/>
      <c r="BJD15" s="934"/>
      <c r="BJE15" s="934"/>
      <c r="BJF15" s="934"/>
      <c r="BJG15" s="934"/>
      <c r="BJH15" s="934"/>
      <c r="BJI15" s="934"/>
      <c r="BJJ15" s="934"/>
      <c r="BJK15" s="934"/>
      <c r="BJL15" s="934"/>
      <c r="BJM15" s="934"/>
      <c r="BJN15" s="934"/>
      <c r="BJO15" s="934"/>
      <c r="BJP15" s="934"/>
      <c r="BJQ15" s="934"/>
      <c r="BJR15" s="934"/>
      <c r="BJS15" s="934"/>
      <c r="BJT15" s="934"/>
      <c r="BJU15" s="934"/>
      <c r="BJV15" s="934"/>
      <c r="BJW15" s="934"/>
      <c r="BJX15" s="934"/>
      <c r="BJY15" s="934"/>
      <c r="BJZ15" s="934"/>
      <c r="BKA15" s="934"/>
      <c r="BKB15" s="934"/>
      <c r="BKC15" s="934"/>
      <c r="BKD15" s="934"/>
      <c r="BKE15" s="934"/>
      <c r="BKF15" s="934"/>
      <c r="BKG15" s="934"/>
      <c r="BKH15" s="934"/>
      <c r="BKI15" s="934"/>
      <c r="BKJ15" s="934"/>
      <c r="BKK15" s="934"/>
      <c r="BKL15" s="934"/>
      <c r="BKM15" s="934"/>
      <c r="BKN15" s="934"/>
      <c r="BKO15" s="934"/>
      <c r="BKP15" s="934"/>
      <c r="BKQ15" s="934"/>
      <c r="BKR15" s="934"/>
      <c r="BKS15" s="934"/>
      <c r="BKT15" s="934"/>
      <c r="BKU15" s="934"/>
      <c r="BKV15" s="934"/>
      <c r="BKW15" s="934"/>
      <c r="BKX15" s="934"/>
      <c r="BKY15" s="934"/>
      <c r="BKZ15" s="934"/>
      <c r="BLA15" s="934"/>
      <c r="BLB15" s="934"/>
      <c r="BLC15" s="934"/>
      <c r="BLD15" s="934"/>
      <c r="BLE15" s="934"/>
      <c r="BLF15" s="934"/>
      <c r="BLG15" s="934"/>
      <c r="BLH15" s="934"/>
      <c r="BLI15" s="934"/>
      <c r="BLJ15" s="934"/>
      <c r="BLK15" s="934"/>
      <c r="BLL15" s="934"/>
      <c r="BLM15" s="934"/>
      <c r="BLN15" s="934"/>
      <c r="BLO15" s="934"/>
      <c r="BLP15" s="934"/>
      <c r="BLQ15" s="934"/>
      <c r="BLR15" s="934"/>
      <c r="BLS15" s="934"/>
      <c r="BLT15" s="934"/>
      <c r="BLU15" s="934"/>
      <c r="BLV15" s="934"/>
      <c r="BLW15" s="934"/>
      <c r="BLX15" s="934"/>
      <c r="BLY15" s="934"/>
      <c r="BLZ15" s="934"/>
      <c r="BMA15" s="934"/>
      <c r="BMB15" s="934"/>
      <c r="BMC15" s="934"/>
      <c r="BMD15" s="934"/>
      <c r="BME15" s="934"/>
      <c r="BMF15" s="934"/>
      <c r="BMG15" s="934"/>
      <c r="BMH15" s="934"/>
      <c r="BMI15" s="934"/>
      <c r="BMJ15" s="934"/>
      <c r="BMK15" s="934"/>
      <c r="BML15" s="934"/>
      <c r="BMM15" s="934"/>
      <c r="BMN15" s="934"/>
      <c r="BMO15" s="934"/>
      <c r="BMP15" s="934"/>
      <c r="BMQ15" s="934"/>
      <c r="BMR15" s="934"/>
      <c r="BMS15" s="934"/>
      <c r="BMT15" s="934"/>
      <c r="BMU15" s="934"/>
      <c r="BMV15" s="934"/>
      <c r="BMW15" s="934"/>
      <c r="BMX15" s="934"/>
      <c r="BMY15" s="934"/>
      <c r="BMZ15" s="934"/>
      <c r="BNA15" s="934"/>
      <c r="BNB15" s="934"/>
      <c r="BNC15" s="934"/>
      <c r="BND15" s="934"/>
      <c r="BNE15" s="934"/>
      <c r="BNF15" s="934"/>
      <c r="BNG15" s="934"/>
      <c r="BNH15" s="934"/>
      <c r="BNI15" s="934"/>
      <c r="BNJ15" s="934"/>
      <c r="BNK15" s="934"/>
      <c r="BNL15" s="934"/>
      <c r="BNM15" s="934"/>
      <c r="BNN15" s="934"/>
      <c r="BNO15" s="934"/>
      <c r="BNP15" s="934"/>
      <c r="BNQ15" s="934"/>
      <c r="BNR15" s="934"/>
      <c r="BNS15" s="934"/>
      <c r="BNT15" s="934"/>
      <c r="BNU15" s="934"/>
      <c r="BNV15" s="934"/>
      <c r="BNW15" s="934"/>
      <c r="BNX15" s="934"/>
      <c r="BNY15" s="934"/>
      <c r="BNZ15" s="934"/>
      <c r="BOA15" s="934"/>
      <c r="BOB15" s="934"/>
      <c r="BOC15" s="934"/>
      <c r="BOD15" s="934"/>
      <c r="BOE15" s="934"/>
      <c r="BOF15" s="934"/>
      <c r="BOG15" s="934"/>
      <c r="BOH15" s="934"/>
      <c r="BOI15" s="934"/>
      <c r="BOJ15" s="934"/>
      <c r="BOK15" s="934"/>
      <c r="BOL15" s="934"/>
      <c r="BOM15" s="934"/>
      <c r="BON15" s="934"/>
      <c r="BOO15" s="934"/>
      <c r="BOP15" s="934"/>
      <c r="BOQ15" s="934"/>
      <c r="BOR15" s="934"/>
      <c r="BOS15" s="934"/>
      <c r="BOT15" s="934"/>
      <c r="BOU15" s="934"/>
      <c r="BOV15" s="934"/>
      <c r="BOW15" s="934"/>
      <c r="BOX15" s="934"/>
      <c r="BOY15" s="934"/>
      <c r="BOZ15" s="934"/>
      <c r="BPA15" s="934"/>
      <c r="BPB15" s="934"/>
      <c r="BPC15" s="934"/>
      <c r="BPD15" s="934"/>
      <c r="BPE15" s="934"/>
      <c r="BPF15" s="934"/>
      <c r="BPG15" s="934"/>
      <c r="BPH15" s="934"/>
      <c r="BPI15" s="934"/>
      <c r="BPJ15" s="934"/>
      <c r="BPK15" s="934"/>
      <c r="BPL15" s="934"/>
      <c r="BPM15" s="934"/>
      <c r="BPN15" s="934"/>
      <c r="BPO15" s="934"/>
      <c r="BPP15" s="934"/>
      <c r="BPQ15" s="934"/>
      <c r="BPR15" s="934"/>
      <c r="BPS15" s="934"/>
      <c r="BPT15" s="934"/>
      <c r="BPU15" s="934"/>
      <c r="BPV15" s="934"/>
      <c r="BPW15" s="934"/>
      <c r="BPX15" s="934"/>
      <c r="BPY15" s="934"/>
      <c r="BPZ15" s="934"/>
      <c r="BQA15" s="934"/>
      <c r="BQB15" s="934"/>
      <c r="BQC15" s="934"/>
      <c r="BQD15" s="934"/>
      <c r="BQE15" s="934"/>
      <c r="BQF15" s="934"/>
      <c r="BQG15" s="934"/>
      <c r="BQH15" s="934"/>
      <c r="BQI15" s="934"/>
      <c r="BQJ15" s="934"/>
      <c r="BQK15" s="934"/>
      <c r="BQL15" s="934"/>
      <c r="BQM15" s="934"/>
      <c r="BQN15" s="934"/>
      <c r="BQO15" s="934"/>
      <c r="BQP15" s="934"/>
      <c r="BQQ15" s="934"/>
      <c r="BQR15" s="934"/>
      <c r="BQS15" s="934"/>
      <c r="BQT15" s="934"/>
      <c r="BQU15" s="934"/>
      <c r="BQV15" s="934"/>
      <c r="BQW15" s="934"/>
      <c r="BQX15" s="934"/>
      <c r="BQY15" s="934"/>
      <c r="BQZ15" s="934"/>
      <c r="BRA15" s="934"/>
      <c r="BRB15" s="934"/>
      <c r="BRC15" s="934"/>
      <c r="BRD15" s="934"/>
      <c r="BRE15" s="934"/>
      <c r="BRF15" s="934"/>
      <c r="BRG15" s="934"/>
      <c r="BRH15" s="934"/>
      <c r="BRI15" s="934"/>
      <c r="BRJ15" s="934"/>
      <c r="BRK15" s="934"/>
      <c r="BRL15" s="934"/>
      <c r="BRM15" s="934"/>
      <c r="BRN15" s="934"/>
      <c r="BRO15" s="934"/>
      <c r="BRP15" s="934"/>
      <c r="BRQ15" s="934"/>
      <c r="BRR15" s="934"/>
      <c r="BRS15" s="934"/>
      <c r="BRT15" s="934"/>
      <c r="BRU15" s="934"/>
      <c r="BRV15" s="934"/>
      <c r="BRW15" s="934"/>
      <c r="BRX15" s="934"/>
      <c r="BRY15" s="934"/>
      <c r="BRZ15" s="934"/>
      <c r="BSA15" s="934"/>
      <c r="BSB15" s="934"/>
      <c r="BSC15" s="934"/>
      <c r="BSD15" s="934"/>
      <c r="BSE15" s="934"/>
      <c r="BSF15" s="934"/>
      <c r="BSG15" s="934"/>
      <c r="BSH15" s="934"/>
      <c r="BSI15" s="934"/>
      <c r="BSJ15" s="934"/>
      <c r="BSK15" s="934"/>
      <c r="BSL15" s="934"/>
      <c r="BSM15" s="934"/>
      <c r="BSN15" s="934"/>
      <c r="BSO15" s="934"/>
      <c r="BSP15" s="934"/>
      <c r="BSQ15" s="934"/>
      <c r="BSR15" s="934"/>
      <c r="BSS15" s="934"/>
      <c r="BST15" s="934"/>
      <c r="BSU15" s="934"/>
      <c r="BSV15" s="934"/>
      <c r="BSW15" s="934"/>
      <c r="BSX15" s="934"/>
      <c r="BSY15" s="934"/>
      <c r="BSZ15" s="934"/>
      <c r="BTA15" s="934"/>
      <c r="BTB15" s="934"/>
      <c r="BTC15" s="934"/>
      <c r="BTD15" s="934"/>
      <c r="BTE15" s="934"/>
      <c r="BTF15" s="934"/>
      <c r="BTG15" s="934"/>
      <c r="BTH15" s="934"/>
      <c r="BTI15" s="934"/>
      <c r="BTJ15" s="934"/>
      <c r="BTK15" s="934"/>
      <c r="BTL15" s="934"/>
      <c r="BTM15" s="934"/>
      <c r="BTN15" s="934"/>
      <c r="BTO15" s="934"/>
      <c r="BTP15" s="934"/>
      <c r="BTQ15" s="934"/>
      <c r="BTR15" s="934"/>
      <c r="BTS15" s="934"/>
      <c r="BTT15" s="934"/>
      <c r="BTU15" s="934"/>
      <c r="BTV15" s="934"/>
      <c r="BTW15" s="934"/>
      <c r="BTX15" s="934"/>
      <c r="BTY15" s="934"/>
      <c r="BTZ15" s="934"/>
      <c r="BUA15" s="934"/>
      <c r="BUB15" s="934"/>
      <c r="BUC15" s="934"/>
      <c r="BUD15" s="934"/>
      <c r="BUE15" s="934"/>
      <c r="BUF15" s="934"/>
      <c r="BUG15" s="934"/>
      <c r="BUH15" s="934"/>
      <c r="BUI15" s="934"/>
      <c r="BUJ15" s="934"/>
      <c r="BUK15" s="934"/>
      <c r="BUL15" s="934"/>
      <c r="BUM15" s="934"/>
      <c r="BUN15" s="934"/>
      <c r="BUO15" s="934"/>
      <c r="BUP15" s="934"/>
      <c r="BUQ15" s="934"/>
      <c r="BUR15" s="934"/>
      <c r="BUS15" s="934"/>
      <c r="BUT15" s="934"/>
      <c r="BUU15" s="934"/>
      <c r="BUV15" s="934"/>
      <c r="BUW15" s="934"/>
      <c r="BUX15" s="934"/>
      <c r="BUY15" s="934"/>
      <c r="BUZ15" s="934"/>
      <c r="BVA15" s="934"/>
      <c r="BVB15" s="934"/>
      <c r="BVC15" s="934"/>
      <c r="BVD15" s="934"/>
      <c r="BVE15" s="934"/>
      <c r="BVF15" s="934"/>
      <c r="BVG15" s="934"/>
      <c r="BVH15" s="934"/>
      <c r="BVI15" s="934"/>
      <c r="BVJ15" s="934"/>
      <c r="BVK15" s="934"/>
      <c r="BVL15" s="934"/>
      <c r="BVM15" s="934"/>
      <c r="BVN15" s="934"/>
      <c r="BVO15" s="934"/>
      <c r="BVP15" s="934"/>
      <c r="BVQ15" s="934"/>
      <c r="BVR15" s="934"/>
      <c r="BVS15" s="934"/>
      <c r="BVT15" s="934"/>
      <c r="BVU15" s="934"/>
      <c r="BVV15" s="934"/>
      <c r="BVW15" s="934"/>
      <c r="BVX15" s="934"/>
      <c r="BVY15" s="934"/>
      <c r="BVZ15" s="934"/>
      <c r="BWA15" s="934"/>
      <c r="BWB15" s="934"/>
      <c r="BWC15" s="934"/>
      <c r="BWD15" s="934"/>
      <c r="BWE15" s="934"/>
      <c r="BWF15" s="934"/>
      <c r="BWG15" s="934"/>
      <c r="BWH15" s="934"/>
      <c r="BWI15" s="934"/>
      <c r="BWJ15" s="934"/>
      <c r="BWK15" s="934"/>
      <c r="BWL15" s="934"/>
      <c r="BWM15" s="934"/>
      <c r="BWN15" s="934"/>
      <c r="BWO15" s="934"/>
      <c r="BWP15" s="934"/>
      <c r="BWQ15" s="934"/>
      <c r="BWR15" s="934"/>
      <c r="BWS15" s="934"/>
      <c r="BWT15" s="934"/>
      <c r="BWU15" s="934"/>
      <c r="BWV15" s="934"/>
      <c r="BWW15" s="934"/>
      <c r="BWX15" s="934"/>
      <c r="BWY15" s="934"/>
      <c r="BWZ15" s="934"/>
      <c r="BXA15" s="934"/>
      <c r="BXB15" s="934"/>
      <c r="BXC15" s="934"/>
      <c r="BXD15" s="934"/>
      <c r="BXE15" s="934"/>
      <c r="BXF15" s="934"/>
      <c r="BXG15" s="934"/>
      <c r="BXH15" s="934"/>
      <c r="BXI15" s="934"/>
      <c r="BXJ15" s="934"/>
      <c r="BXK15" s="934"/>
      <c r="BXL15" s="934"/>
      <c r="BXM15" s="934"/>
      <c r="BXN15" s="934"/>
      <c r="BXO15" s="934"/>
      <c r="BXP15" s="934"/>
      <c r="BXQ15" s="934"/>
      <c r="BXR15" s="934"/>
      <c r="BXS15" s="934"/>
      <c r="BXT15" s="934"/>
      <c r="BXU15" s="934"/>
      <c r="BXV15" s="934"/>
      <c r="BXW15" s="934"/>
      <c r="BXX15" s="934"/>
      <c r="BXY15" s="934"/>
      <c r="BXZ15" s="934"/>
      <c r="BYA15" s="934"/>
      <c r="BYB15" s="934"/>
      <c r="BYC15" s="934"/>
      <c r="BYD15" s="934"/>
      <c r="BYE15" s="934"/>
      <c r="BYF15" s="934"/>
      <c r="BYG15" s="934"/>
      <c r="BYH15" s="934"/>
      <c r="BYI15" s="934"/>
      <c r="BYJ15" s="934"/>
      <c r="BYK15" s="934"/>
      <c r="BYL15" s="934"/>
      <c r="BYM15" s="934"/>
      <c r="BYN15" s="934"/>
      <c r="BYO15" s="934"/>
      <c r="BYP15" s="934"/>
      <c r="BYQ15" s="934"/>
      <c r="BYR15" s="934"/>
      <c r="BYS15" s="934"/>
      <c r="BYT15" s="934"/>
      <c r="BYU15" s="934"/>
      <c r="BYV15" s="934"/>
      <c r="BYW15" s="934"/>
      <c r="BYX15" s="934"/>
      <c r="BYY15" s="934"/>
      <c r="BYZ15" s="934"/>
      <c r="BZA15" s="934"/>
      <c r="BZB15" s="934"/>
      <c r="BZC15" s="934"/>
      <c r="BZD15" s="934"/>
      <c r="BZE15" s="934"/>
      <c r="BZF15" s="934"/>
      <c r="BZG15" s="934"/>
      <c r="BZH15" s="934"/>
      <c r="BZI15" s="934"/>
      <c r="BZJ15" s="934"/>
      <c r="BZK15" s="934"/>
      <c r="BZL15" s="934"/>
      <c r="BZM15" s="934"/>
      <c r="BZN15" s="934"/>
      <c r="BZO15" s="934"/>
      <c r="BZP15" s="934"/>
      <c r="BZQ15" s="934"/>
      <c r="BZR15" s="934"/>
      <c r="BZS15" s="934"/>
      <c r="BZT15" s="934"/>
      <c r="BZU15" s="934"/>
      <c r="BZV15" s="934"/>
      <c r="BZW15" s="934"/>
      <c r="BZX15" s="934"/>
      <c r="BZY15" s="934"/>
      <c r="BZZ15" s="934"/>
      <c r="CAA15" s="934"/>
      <c r="CAB15" s="934"/>
      <c r="CAC15" s="934"/>
      <c r="CAD15" s="934"/>
      <c r="CAE15" s="934"/>
      <c r="CAF15" s="934"/>
      <c r="CAG15" s="934"/>
      <c r="CAH15" s="934"/>
      <c r="CAI15" s="934"/>
      <c r="CAJ15" s="934"/>
      <c r="CAK15" s="934"/>
      <c r="CAL15" s="934"/>
      <c r="CAM15" s="934"/>
      <c r="CAN15" s="934"/>
      <c r="CAO15" s="934"/>
      <c r="CAP15" s="934"/>
      <c r="CAQ15" s="934"/>
      <c r="CAR15" s="934"/>
      <c r="CAS15" s="934"/>
      <c r="CAT15" s="934"/>
      <c r="CAU15" s="934"/>
      <c r="CAV15" s="934"/>
      <c r="CAW15" s="934"/>
      <c r="CAX15" s="934"/>
      <c r="CAY15" s="934"/>
      <c r="CAZ15" s="934"/>
      <c r="CBA15" s="934"/>
      <c r="CBB15" s="934"/>
      <c r="CBC15" s="934"/>
      <c r="CBD15" s="934"/>
      <c r="CBE15" s="934"/>
      <c r="CBF15" s="934"/>
      <c r="CBG15" s="934"/>
      <c r="CBH15" s="934"/>
      <c r="CBI15" s="934"/>
      <c r="CBJ15" s="934"/>
      <c r="CBK15" s="934"/>
      <c r="CBL15" s="934"/>
      <c r="CBM15" s="934"/>
      <c r="CBN15" s="934"/>
      <c r="CBO15" s="934"/>
      <c r="CBP15" s="934"/>
      <c r="CBQ15" s="934"/>
      <c r="CBR15" s="934"/>
      <c r="CBS15" s="934"/>
      <c r="CBT15" s="934"/>
      <c r="CBU15" s="934"/>
      <c r="CBV15" s="934"/>
      <c r="CBW15" s="934"/>
      <c r="CBX15" s="934"/>
      <c r="CBY15" s="934"/>
      <c r="CBZ15" s="934"/>
      <c r="CCA15" s="934"/>
      <c r="CCB15" s="934"/>
      <c r="CCC15" s="934"/>
      <c r="CCD15" s="934"/>
      <c r="CCE15" s="934"/>
      <c r="CCF15" s="934"/>
      <c r="CCG15" s="934"/>
      <c r="CCH15" s="934"/>
      <c r="CCI15" s="934"/>
      <c r="CCJ15" s="934"/>
      <c r="CCK15" s="934"/>
      <c r="CCL15" s="934"/>
      <c r="CCM15" s="934"/>
      <c r="CCN15" s="934"/>
      <c r="CCO15" s="934"/>
      <c r="CCP15" s="934"/>
      <c r="CCQ15" s="934"/>
      <c r="CCR15" s="934"/>
      <c r="CCS15" s="934"/>
      <c r="CCT15" s="934"/>
      <c r="CCU15" s="934"/>
      <c r="CCV15" s="934"/>
      <c r="CCW15" s="934"/>
      <c r="CCX15" s="934"/>
      <c r="CCY15" s="934"/>
      <c r="CCZ15" s="934"/>
      <c r="CDA15" s="934"/>
      <c r="CDB15" s="934"/>
      <c r="CDC15" s="934"/>
      <c r="CDD15" s="934"/>
      <c r="CDE15" s="934"/>
      <c r="CDF15" s="934"/>
      <c r="CDG15" s="934"/>
      <c r="CDH15" s="934"/>
      <c r="CDI15" s="934"/>
      <c r="CDJ15" s="934"/>
      <c r="CDK15" s="934"/>
      <c r="CDL15" s="934"/>
      <c r="CDM15" s="934"/>
      <c r="CDN15" s="934"/>
      <c r="CDO15" s="934"/>
      <c r="CDP15" s="934"/>
      <c r="CDQ15" s="934"/>
      <c r="CDR15" s="934"/>
      <c r="CDS15" s="934"/>
      <c r="CDT15" s="934"/>
      <c r="CDU15" s="934"/>
      <c r="CDV15" s="934"/>
      <c r="CDW15" s="934"/>
      <c r="CDX15" s="934"/>
      <c r="CDY15" s="934"/>
      <c r="CDZ15" s="934"/>
      <c r="CEA15" s="934"/>
      <c r="CEB15" s="934"/>
      <c r="CEC15" s="934"/>
      <c r="CED15" s="934"/>
      <c r="CEE15" s="934"/>
      <c r="CEF15" s="934"/>
      <c r="CEG15" s="934"/>
      <c r="CEH15" s="934"/>
      <c r="CEI15" s="934"/>
      <c r="CEJ15" s="934"/>
      <c r="CEK15" s="934"/>
      <c r="CEL15" s="934"/>
      <c r="CEM15" s="934"/>
      <c r="CEN15" s="934"/>
      <c r="CEO15" s="934"/>
      <c r="CEP15" s="934"/>
      <c r="CEQ15" s="934"/>
      <c r="CER15" s="934"/>
      <c r="CES15" s="934"/>
      <c r="CET15" s="934"/>
      <c r="CEU15" s="934"/>
      <c r="CEV15" s="934"/>
      <c r="CEW15" s="934"/>
      <c r="CEX15" s="934"/>
      <c r="CEY15" s="934"/>
      <c r="CEZ15" s="934"/>
      <c r="CFA15" s="934"/>
      <c r="CFB15" s="934"/>
      <c r="CFC15" s="934"/>
      <c r="CFD15" s="934"/>
      <c r="CFE15" s="934"/>
      <c r="CFF15" s="934"/>
      <c r="CFG15" s="934"/>
      <c r="CFH15" s="934"/>
      <c r="CFI15" s="934"/>
      <c r="CFJ15" s="934"/>
      <c r="CFK15" s="934"/>
      <c r="CFL15" s="934"/>
      <c r="CFM15" s="934"/>
      <c r="CFN15" s="934"/>
      <c r="CFO15" s="934"/>
      <c r="CFP15" s="934"/>
      <c r="CFQ15" s="934"/>
      <c r="CFR15" s="934"/>
      <c r="CFS15" s="934"/>
      <c r="CFT15" s="934"/>
      <c r="CFU15" s="934"/>
      <c r="CFV15" s="934"/>
      <c r="CFW15" s="934"/>
      <c r="CFX15" s="934"/>
      <c r="CFY15" s="934"/>
      <c r="CFZ15" s="934"/>
      <c r="CGA15" s="934"/>
      <c r="CGB15" s="934"/>
      <c r="CGC15" s="934"/>
      <c r="CGD15" s="934"/>
      <c r="CGE15" s="934"/>
      <c r="CGF15" s="934"/>
      <c r="CGG15" s="934"/>
      <c r="CGH15" s="934"/>
      <c r="CGI15" s="934"/>
      <c r="CGJ15" s="934"/>
      <c r="CGK15" s="934"/>
      <c r="CGL15" s="934"/>
      <c r="CGM15" s="934"/>
      <c r="CGN15" s="934"/>
      <c r="CGO15" s="934"/>
      <c r="CGP15" s="934"/>
      <c r="CGQ15" s="934"/>
      <c r="CGR15" s="934"/>
      <c r="CGS15" s="934"/>
      <c r="CGT15" s="934"/>
      <c r="CGU15" s="934"/>
      <c r="CGV15" s="934"/>
      <c r="CGW15" s="934"/>
      <c r="CGX15" s="934"/>
      <c r="CGY15" s="934"/>
      <c r="CGZ15" s="934"/>
      <c r="CHA15" s="934"/>
      <c r="CHB15" s="934"/>
      <c r="CHC15" s="934"/>
      <c r="CHD15" s="934"/>
      <c r="CHE15" s="934"/>
      <c r="CHF15" s="934"/>
      <c r="CHG15" s="934"/>
      <c r="CHH15" s="934"/>
      <c r="CHI15" s="934"/>
      <c r="CHJ15" s="934"/>
      <c r="CHK15" s="934"/>
      <c r="CHL15" s="934"/>
      <c r="CHM15" s="934"/>
      <c r="CHN15" s="934"/>
      <c r="CHO15" s="934"/>
      <c r="CHP15" s="934"/>
      <c r="CHQ15" s="934"/>
      <c r="CHR15" s="934"/>
      <c r="CHS15" s="934"/>
      <c r="CHT15" s="934"/>
      <c r="CHU15" s="934"/>
      <c r="CHV15" s="934"/>
      <c r="CHW15" s="934"/>
      <c r="CHX15" s="934"/>
      <c r="CHY15" s="934"/>
      <c r="CHZ15" s="934"/>
      <c r="CIA15" s="934"/>
      <c r="CIB15" s="934"/>
      <c r="CIC15" s="934"/>
      <c r="CID15" s="934"/>
      <c r="CIE15" s="934"/>
      <c r="CIF15" s="934"/>
      <c r="CIG15" s="934"/>
      <c r="CIH15" s="934"/>
      <c r="CII15" s="934"/>
      <c r="CIJ15" s="934"/>
      <c r="CIK15" s="934"/>
      <c r="CIL15" s="934"/>
      <c r="CIM15" s="934"/>
      <c r="CIN15" s="934"/>
      <c r="CIO15" s="934"/>
      <c r="CIP15" s="934"/>
      <c r="CIQ15" s="934"/>
      <c r="CIR15" s="934"/>
      <c r="CIS15" s="934"/>
      <c r="CIT15" s="934"/>
      <c r="CIU15" s="934"/>
      <c r="CIV15" s="934"/>
      <c r="CIW15" s="934"/>
      <c r="CIX15" s="934"/>
      <c r="CIY15" s="934"/>
      <c r="CIZ15" s="934"/>
      <c r="CJA15" s="934"/>
      <c r="CJB15" s="934"/>
      <c r="CJC15" s="934"/>
      <c r="CJD15" s="934"/>
      <c r="CJE15" s="934"/>
      <c r="CJF15" s="934"/>
      <c r="CJG15" s="934"/>
      <c r="CJH15" s="934"/>
      <c r="CJI15" s="934"/>
      <c r="CJJ15" s="934"/>
      <c r="CJK15" s="934"/>
      <c r="CJL15" s="934"/>
      <c r="CJM15" s="934"/>
      <c r="CJN15" s="934"/>
      <c r="CJO15" s="934"/>
      <c r="CJP15" s="934"/>
      <c r="CJQ15" s="934"/>
      <c r="CJR15" s="934"/>
      <c r="CJS15" s="934"/>
      <c r="CJT15" s="934"/>
      <c r="CJU15" s="934"/>
      <c r="CJV15" s="934"/>
      <c r="CJW15" s="934"/>
      <c r="CJX15" s="934"/>
      <c r="CJY15" s="934"/>
      <c r="CJZ15" s="934"/>
      <c r="CKA15" s="934"/>
      <c r="CKB15" s="934"/>
      <c r="CKC15" s="934"/>
      <c r="CKD15" s="934"/>
      <c r="CKE15" s="934"/>
      <c r="CKF15" s="934"/>
      <c r="CKG15" s="934"/>
      <c r="CKH15" s="934"/>
      <c r="CKI15" s="934"/>
      <c r="CKJ15" s="934"/>
      <c r="CKK15" s="934"/>
      <c r="CKL15" s="934"/>
      <c r="CKM15" s="934"/>
      <c r="CKN15" s="934"/>
      <c r="CKO15" s="934"/>
      <c r="CKP15" s="934"/>
      <c r="CKQ15" s="934"/>
      <c r="CKR15" s="934"/>
      <c r="CKS15" s="934"/>
      <c r="CKT15" s="934"/>
      <c r="CKU15" s="934"/>
      <c r="CKV15" s="934"/>
      <c r="CKW15" s="934"/>
      <c r="CKX15" s="934"/>
      <c r="CKY15" s="934"/>
      <c r="CKZ15" s="934"/>
      <c r="CLA15" s="934"/>
      <c r="CLB15" s="934"/>
      <c r="CLC15" s="934"/>
      <c r="CLD15" s="934"/>
      <c r="CLE15" s="934"/>
      <c r="CLF15" s="934"/>
      <c r="CLG15" s="934"/>
      <c r="CLH15" s="934"/>
      <c r="CLI15" s="934"/>
      <c r="CLJ15" s="934"/>
      <c r="CLK15" s="934"/>
      <c r="CLL15" s="934"/>
      <c r="CLM15" s="934"/>
      <c r="CLN15" s="934"/>
      <c r="CLO15" s="934"/>
      <c r="CLP15" s="934"/>
      <c r="CLQ15" s="934"/>
      <c r="CLR15" s="934"/>
      <c r="CLS15" s="934"/>
      <c r="CLT15" s="934"/>
      <c r="CLU15" s="934"/>
      <c r="CLV15" s="934"/>
      <c r="CLW15" s="934"/>
      <c r="CLX15" s="934"/>
      <c r="CLY15" s="934"/>
      <c r="CLZ15" s="934"/>
      <c r="CMA15" s="934"/>
      <c r="CMB15" s="934"/>
      <c r="CMC15" s="934"/>
      <c r="CMD15" s="934"/>
      <c r="CME15" s="934"/>
      <c r="CMF15" s="934"/>
      <c r="CMG15" s="934"/>
      <c r="CMH15" s="934"/>
      <c r="CMI15" s="934"/>
      <c r="CMJ15" s="934"/>
      <c r="CMK15" s="934"/>
      <c r="CML15" s="934"/>
      <c r="CMM15" s="934"/>
      <c r="CMN15" s="934"/>
      <c r="CMO15" s="934"/>
      <c r="CMP15" s="934"/>
      <c r="CMQ15" s="934"/>
      <c r="CMR15" s="934"/>
      <c r="CMS15" s="934"/>
      <c r="CMT15" s="934"/>
      <c r="CMU15" s="934"/>
      <c r="CMV15" s="934"/>
      <c r="CMW15" s="934"/>
      <c r="CMX15" s="934"/>
      <c r="CMY15" s="934"/>
      <c r="CMZ15" s="934"/>
      <c r="CNA15" s="934"/>
      <c r="CNB15" s="934"/>
      <c r="CNC15" s="934"/>
      <c r="CND15" s="934"/>
      <c r="CNE15" s="934"/>
      <c r="CNF15" s="934"/>
      <c r="CNG15" s="934"/>
      <c r="CNH15" s="934"/>
      <c r="CNI15" s="934"/>
      <c r="CNJ15" s="934"/>
      <c r="CNK15" s="934"/>
      <c r="CNL15" s="934"/>
      <c r="CNM15" s="934"/>
      <c r="CNN15" s="934"/>
      <c r="CNO15" s="934"/>
      <c r="CNP15" s="934"/>
      <c r="CNQ15" s="934"/>
      <c r="CNR15" s="934"/>
      <c r="CNS15" s="934"/>
      <c r="CNT15" s="934"/>
      <c r="CNU15" s="934"/>
      <c r="CNV15" s="934"/>
      <c r="CNW15" s="934"/>
      <c r="CNX15" s="934"/>
      <c r="CNY15" s="934"/>
      <c r="CNZ15" s="934"/>
      <c r="COA15" s="934"/>
      <c r="COB15" s="934"/>
      <c r="COC15" s="934"/>
      <c r="COD15" s="934"/>
      <c r="COE15" s="934"/>
      <c r="COF15" s="934"/>
      <c r="COG15" s="934"/>
      <c r="COH15" s="934"/>
      <c r="COI15" s="934"/>
      <c r="COJ15" s="934"/>
      <c r="COK15" s="934"/>
      <c r="COL15" s="934"/>
      <c r="COM15" s="934"/>
      <c r="CON15" s="934"/>
      <c r="COO15" s="934"/>
      <c r="COP15" s="934"/>
      <c r="COQ15" s="934"/>
      <c r="COR15" s="934"/>
      <c r="COS15" s="934"/>
      <c r="COT15" s="934"/>
      <c r="COU15" s="934"/>
      <c r="COV15" s="934"/>
      <c r="COW15" s="934"/>
      <c r="COX15" s="934"/>
      <c r="COY15" s="934"/>
      <c r="COZ15" s="934"/>
      <c r="CPA15" s="934"/>
      <c r="CPB15" s="934"/>
      <c r="CPC15" s="934"/>
      <c r="CPD15" s="934"/>
      <c r="CPE15" s="934"/>
      <c r="CPF15" s="934"/>
      <c r="CPG15" s="934"/>
      <c r="CPH15" s="934"/>
      <c r="CPI15" s="934"/>
      <c r="CPJ15" s="934"/>
      <c r="CPK15" s="934"/>
      <c r="CPL15" s="934"/>
      <c r="CPM15" s="934"/>
      <c r="CPN15" s="934"/>
      <c r="CPO15" s="934"/>
      <c r="CPP15" s="934"/>
      <c r="CPQ15" s="934"/>
      <c r="CPR15" s="934"/>
      <c r="CPS15" s="934"/>
      <c r="CPT15" s="934"/>
      <c r="CPU15" s="934"/>
      <c r="CPV15" s="934"/>
      <c r="CPW15" s="934"/>
      <c r="CPX15" s="934"/>
      <c r="CPY15" s="934"/>
      <c r="CPZ15" s="934"/>
      <c r="CQA15" s="934"/>
      <c r="CQB15" s="934"/>
      <c r="CQC15" s="934"/>
      <c r="CQD15" s="934"/>
      <c r="CQE15" s="934"/>
      <c r="CQF15" s="934"/>
      <c r="CQG15" s="934"/>
      <c r="CQH15" s="934"/>
      <c r="CQI15" s="934"/>
      <c r="CQJ15" s="934"/>
      <c r="CQK15" s="934"/>
      <c r="CQL15" s="934"/>
      <c r="CQM15" s="934"/>
      <c r="CQN15" s="934"/>
      <c r="CQO15" s="934"/>
      <c r="CQP15" s="934"/>
      <c r="CQQ15" s="934"/>
      <c r="CQR15" s="934"/>
      <c r="CQS15" s="934"/>
      <c r="CQT15" s="934"/>
      <c r="CQU15" s="934"/>
      <c r="CQV15" s="934"/>
      <c r="CQW15" s="934"/>
      <c r="CQX15" s="934"/>
      <c r="CQY15" s="934"/>
      <c r="CQZ15" s="934"/>
      <c r="CRA15" s="934"/>
      <c r="CRB15" s="934"/>
      <c r="CRC15" s="934"/>
      <c r="CRD15" s="934"/>
      <c r="CRE15" s="934"/>
      <c r="CRF15" s="934"/>
      <c r="CRG15" s="934"/>
      <c r="CRH15" s="934"/>
      <c r="CRI15" s="934"/>
      <c r="CRJ15" s="934"/>
      <c r="CRK15" s="934"/>
      <c r="CRL15" s="934"/>
      <c r="CRM15" s="934"/>
      <c r="CRN15" s="934"/>
      <c r="CRO15" s="934"/>
      <c r="CRP15" s="934"/>
      <c r="CRQ15" s="934"/>
      <c r="CRR15" s="934"/>
      <c r="CRS15" s="934"/>
      <c r="CRT15" s="934"/>
      <c r="CRU15" s="934"/>
      <c r="CRV15" s="934"/>
      <c r="CRW15" s="934"/>
      <c r="CRX15" s="934"/>
      <c r="CRY15" s="934"/>
      <c r="CRZ15" s="934"/>
      <c r="CSA15" s="934"/>
      <c r="CSB15" s="934"/>
      <c r="CSC15" s="934"/>
      <c r="CSD15" s="934"/>
      <c r="CSE15" s="934"/>
      <c r="CSF15" s="934"/>
      <c r="CSG15" s="934"/>
      <c r="CSH15" s="934"/>
      <c r="CSI15" s="934"/>
      <c r="CSJ15" s="934"/>
      <c r="CSK15" s="934"/>
      <c r="CSL15" s="934"/>
      <c r="CSM15" s="934"/>
      <c r="CSN15" s="934"/>
      <c r="CSO15" s="934"/>
      <c r="CSP15" s="934"/>
      <c r="CSQ15" s="934"/>
      <c r="CSR15" s="934"/>
      <c r="CSS15" s="934"/>
      <c r="CST15" s="934"/>
      <c r="CSU15" s="934"/>
      <c r="CSV15" s="934"/>
      <c r="CSW15" s="934"/>
      <c r="CSX15" s="934"/>
      <c r="CSY15" s="934"/>
      <c r="CSZ15" s="934"/>
      <c r="CTA15" s="934"/>
      <c r="CTB15" s="934"/>
      <c r="CTC15" s="934"/>
      <c r="CTD15" s="934"/>
      <c r="CTE15" s="934"/>
      <c r="CTF15" s="934"/>
      <c r="CTG15" s="934"/>
      <c r="CTH15" s="934"/>
      <c r="CTI15" s="934"/>
      <c r="CTJ15" s="934"/>
      <c r="CTK15" s="934"/>
      <c r="CTL15" s="934"/>
      <c r="CTM15" s="934"/>
      <c r="CTN15" s="934"/>
      <c r="CTO15" s="934"/>
      <c r="CTP15" s="934"/>
      <c r="CTQ15" s="934"/>
      <c r="CTR15" s="934"/>
      <c r="CTS15" s="934"/>
      <c r="CTT15" s="934"/>
      <c r="CTU15" s="934"/>
      <c r="CTV15" s="934"/>
      <c r="CTW15" s="934"/>
      <c r="CTX15" s="934"/>
      <c r="CTY15" s="934"/>
      <c r="CTZ15" s="934"/>
      <c r="CUA15" s="934"/>
      <c r="CUB15" s="934"/>
      <c r="CUC15" s="934"/>
      <c r="CUD15" s="934"/>
      <c r="CUE15" s="934"/>
      <c r="CUF15" s="934"/>
      <c r="CUG15" s="934"/>
      <c r="CUH15" s="934"/>
      <c r="CUI15" s="934"/>
      <c r="CUJ15" s="934"/>
      <c r="CUK15" s="934"/>
      <c r="CUL15" s="934"/>
      <c r="CUM15" s="934"/>
      <c r="CUN15" s="934"/>
      <c r="CUO15" s="934"/>
      <c r="CUP15" s="934"/>
      <c r="CUQ15" s="934"/>
      <c r="CUR15" s="934"/>
      <c r="CUS15" s="934"/>
      <c r="CUT15" s="934"/>
      <c r="CUU15" s="934"/>
      <c r="CUV15" s="934"/>
      <c r="CUW15" s="934"/>
      <c r="CUX15" s="934"/>
      <c r="CUY15" s="934"/>
      <c r="CUZ15" s="934"/>
      <c r="CVA15" s="934"/>
      <c r="CVB15" s="934"/>
      <c r="CVC15" s="934"/>
      <c r="CVD15" s="934"/>
      <c r="CVE15" s="934"/>
      <c r="CVF15" s="934"/>
      <c r="CVG15" s="934"/>
      <c r="CVH15" s="934"/>
      <c r="CVI15" s="934"/>
      <c r="CVJ15" s="934"/>
      <c r="CVK15" s="934"/>
      <c r="CVL15" s="934"/>
      <c r="CVM15" s="934"/>
      <c r="CVN15" s="934"/>
      <c r="CVO15" s="934"/>
      <c r="CVP15" s="934"/>
      <c r="CVQ15" s="934"/>
      <c r="CVR15" s="934"/>
      <c r="CVS15" s="934"/>
      <c r="CVT15" s="934"/>
      <c r="CVU15" s="934"/>
      <c r="CVV15" s="934"/>
      <c r="CVW15" s="934"/>
      <c r="CVX15" s="934"/>
      <c r="CVY15" s="934"/>
      <c r="CVZ15" s="934"/>
      <c r="CWA15" s="934"/>
      <c r="CWB15" s="934"/>
      <c r="CWC15" s="934"/>
      <c r="CWD15" s="934"/>
      <c r="CWE15" s="934"/>
      <c r="CWF15" s="934"/>
      <c r="CWG15" s="934"/>
      <c r="CWH15" s="934"/>
      <c r="CWI15" s="934"/>
      <c r="CWJ15" s="934"/>
      <c r="CWK15" s="934"/>
      <c r="CWL15" s="934"/>
      <c r="CWM15" s="934"/>
      <c r="CWN15" s="934"/>
      <c r="CWO15" s="934"/>
      <c r="CWP15" s="934"/>
      <c r="CWQ15" s="934"/>
      <c r="CWR15" s="934"/>
      <c r="CWS15" s="934"/>
      <c r="CWT15" s="934"/>
      <c r="CWU15" s="934"/>
      <c r="CWV15" s="934"/>
      <c r="CWW15" s="934"/>
      <c r="CWX15" s="934"/>
      <c r="CWY15" s="934"/>
      <c r="CWZ15" s="934"/>
      <c r="CXA15" s="934"/>
      <c r="CXB15" s="934"/>
      <c r="CXC15" s="934"/>
      <c r="CXD15" s="934"/>
      <c r="CXE15" s="934"/>
      <c r="CXF15" s="934"/>
      <c r="CXG15" s="934"/>
      <c r="CXH15" s="934"/>
      <c r="CXI15" s="934"/>
      <c r="CXJ15" s="934"/>
      <c r="CXK15" s="934"/>
      <c r="CXL15" s="934"/>
      <c r="CXM15" s="934"/>
      <c r="CXN15" s="934"/>
      <c r="CXO15" s="934"/>
      <c r="CXP15" s="934"/>
      <c r="CXQ15" s="934"/>
      <c r="CXR15" s="934"/>
      <c r="CXS15" s="934"/>
      <c r="CXT15" s="934"/>
      <c r="CXU15" s="934"/>
      <c r="CXV15" s="934"/>
      <c r="CXW15" s="934"/>
      <c r="CXX15" s="934"/>
      <c r="CXY15" s="934"/>
      <c r="CXZ15" s="934"/>
      <c r="CYA15" s="934"/>
      <c r="CYB15" s="934"/>
      <c r="CYC15" s="934"/>
      <c r="CYD15" s="934"/>
      <c r="CYE15" s="934"/>
      <c r="CYF15" s="934"/>
      <c r="CYG15" s="934"/>
      <c r="CYH15" s="934"/>
      <c r="CYI15" s="934"/>
      <c r="CYJ15" s="934"/>
      <c r="CYK15" s="934"/>
      <c r="CYL15" s="934"/>
      <c r="CYM15" s="934"/>
      <c r="CYN15" s="934"/>
      <c r="CYO15" s="934"/>
      <c r="CYP15" s="934"/>
      <c r="CYQ15" s="934"/>
      <c r="CYR15" s="934"/>
      <c r="CYS15" s="934"/>
      <c r="CYT15" s="934"/>
      <c r="CYU15" s="934"/>
      <c r="CYV15" s="934"/>
      <c r="CYW15" s="934"/>
      <c r="CYX15" s="934"/>
      <c r="CYY15" s="934"/>
      <c r="CYZ15" s="934"/>
      <c r="CZA15" s="934"/>
      <c r="CZB15" s="934"/>
      <c r="CZC15" s="934"/>
      <c r="CZD15" s="934"/>
      <c r="CZE15" s="934"/>
      <c r="CZF15" s="934"/>
      <c r="CZG15" s="934"/>
      <c r="CZH15" s="934"/>
      <c r="CZI15" s="934"/>
      <c r="CZJ15" s="934"/>
      <c r="CZK15" s="934"/>
      <c r="CZL15" s="934"/>
      <c r="CZM15" s="934"/>
      <c r="CZN15" s="934"/>
      <c r="CZO15" s="934"/>
      <c r="CZP15" s="934"/>
      <c r="CZQ15" s="934"/>
      <c r="CZR15" s="934"/>
      <c r="CZS15" s="934"/>
      <c r="CZT15" s="934"/>
      <c r="CZU15" s="934"/>
      <c r="CZV15" s="934"/>
      <c r="CZW15" s="934"/>
      <c r="CZX15" s="934"/>
      <c r="CZY15" s="934"/>
      <c r="CZZ15" s="934"/>
      <c r="DAA15" s="934"/>
      <c r="DAB15" s="934"/>
      <c r="DAC15" s="934"/>
      <c r="DAD15" s="934"/>
      <c r="DAE15" s="934"/>
      <c r="DAF15" s="934"/>
      <c r="DAG15" s="934"/>
      <c r="DAH15" s="934"/>
      <c r="DAI15" s="934"/>
      <c r="DAJ15" s="934"/>
      <c r="DAK15" s="934"/>
      <c r="DAL15" s="934"/>
      <c r="DAM15" s="934"/>
      <c r="DAN15" s="934"/>
      <c r="DAO15" s="934"/>
      <c r="DAP15" s="934"/>
      <c r="DAQ15" s="934"/>
      <c r="DAR15" s="934"/>
      <c r="DAS15" s="934"/>
      <c r="DAT15" s="934"/>
      <c r="DAU15" s="934"/>
      <c r="DAV15" s="934"/>
      <c r="DAW15" s="934"/>
      <c r="DAX15" s="934"/>
      <c r="DAY15" s="934"/>
      <c r="DAZ15" s="934"/>
      <c r="DBA15" s="934"/>
      <c r="DBB15" s="934"/>
      <c r="DBC15" s="934"/>
      <c r="DBD15" s="934"/>
      <c r="DBE15" s="934"/>
      <c r="DBF15" s="934"/>
      <c r="DBG15" s="934"/>
      <c r="DBH15" s="934"/>
      <c r="DBI15" s="934"/>
      <c r="DBJ15" s="934"/>
      <c r="DBK15" s="934"/>
      <c r="DBL15" s="934"/>
      <c r="DBM15" s="934"/>
      <c r="DBN15" s="934"/>
      <c r="DBO15" s="934"/>
      <c r="DBP15" s="934"/>
      <c r="DBQ15" s="934"/>
      <c r="DBR15" s="934"/>
      <c r="DBS15" s="934"/>
      <c r="DBT15" s="934"/>
      <c r="DBU15" s="934"/>
      <c r="DBV15" s="934"/>
      <c r="DBW15" s="934"/>
      <c r="DBX15" s="934"/>
      <c r="DBY15" s="934"/>
      <c r="DBZ15" s="934"/>
      <c r="DCA15" s="934"/>
      <c r="DCB15" s="934"/>
      <c r="DCC15" s="934"/>
      <c r="DCD15" s="934"/>
      <c r="DCE15" s="934"/>
      <c r="DCF15" s="934"/>
      <c r="DCG15" s="934"/>
      <c r="DCH15" s="934"/>
      <c r="DCI15" s="934"/>
      <c r="DCJ15" s="934"/>
      <c r="DCK15" s="934"/>
      <c r="DCL15" s="934"/>
      <c r="DCM15" s="934"/>
      <c r="DCN15" s="934"/>
      <c r="DCO15" s="934"/>
      <c r="DCP15" s="934"/>
      <c r="DCQ15" s="934"/>
      <c r="DCR15" s="934"/>
      <c r="DCS15" s="934"/>
      <c r="DCT15" s="934"/>
      <c r="DCU15" s="934"/>
      <c r="DCV15" s="934"/>
      <c r="DCW15" s="934"/>
      <c r="DCX15" s="934"/>
      <c r="DCY15" s="934"/>
      <c r="DCZ15" s="934"/>
      <c r="DDA15" s="934"/>
      <c r="DDB15" s="934"/>
      <c r="DDC15" s="934"/>
      <c r="DDD15" s="934"/>
      <c r="DDE15" s="934"/>
      <c r="DDF15" s="934"/>
      <c r="DDG15" s="934"/>
      <c r="DDH15" s="934"/>
      <c r="DDI15" s="934"/>
      <c r="DDJ15" s="934"/>
      <c r="DDK15" s="934"/>
      <c r="DDL15" s="934"/>
      <c r="DDM15" s="934"/>
      <c r="DDN15" s="934"/>
      <c r="DDO15" s="934"/>
      <c r="DDP15" s="934"/>
      <c r="DDQ15" s="934"/>
      <c r="DDR15" s="934"/>
      <c r="DDS15" s="934"/>
      <c r="DDT15" s="934"/>
      <c r="DDU15" s="934"/>
      <c r="DDV15" s="934"/>
      <c r="DDW15" s="934"/>
      <c r="DDX15" s="934"/>
      <c r="DDY15" s="934"/>
      <c r="DDZ15" s="934"/>
      <c r="DEA15" s="934"/>
      <c r="DEB15" s="934"/>
      <c r="DEC15" s="934"/>
      <c r="DED15" s="934"/>
      <c r="DEE15" s="934"/>
      <c r="DEF15" s="934"/>
      <c r="DEG15" s="934"/>
      <c r="DEH15" s="934"/>
      <c r="DEI15" s="934"/>
      <c r="DEJ15" s="934"/>
      <c r="DEK15" s="934"/>
      <c r="DEL15" s="934"/>
      <c r="DEM15" s="934"/>
      <c r="DEN15" s="934"/>
      <c r="DEO15" s="934"/>
      <c r="DEP15" s="934"/>
      <c r="DEQ15" s="934"/>
      <c r="DER15" s="934"/>
      <c r="DES15" s="934"/>
      <c r="DET15" s="934"/>
      <c r="DEU15" s="934"/>
      <c r="DEV15" s="934"/>
      <c r="DEW15" s="934"/>
      <c r="DEX15" s="934"/>
      <c r="DEY15" s="934"/>
      <c r="DEZ15" s="934"/>
      <c r="DFA15" s="934"/>
      <c r="DFB15" s="934"/>
      <c r="DFC15" s="934"/>
      <c r="DFD15" s="934"/>
      <c r="DFE15" s="934"/>
      <c r="DFF15" s="934"/>
      <c r="DFG15" s="934"/>
      <c r="DFH15" s="934"/>
      <c r="DFI15" s="934"/>
      <c r="DFJ15" s="934"/>
      <c r="DFK15" s="934"/>
      <c r="DFL15" s="934"/>
      <c r="DFM15" s="934"/>
      <c r="DFN15" s="934"/>
      <c r="DFO15" s="934"/>
      <c r="DFP15" s="934"/>
      <c r="DFQ15" s="934"/>
      <c r="DFR15" s="934"/>
      <c r="DFS15" s="934"/>
      <c r="DFT15" s="934"/>
      <c r="DFU15" s="934"/>
      <c r="DFV15" s="934"/>
      <c r="DFW15" s="934"/>
      <c r="DFX15" s="934"/>
      <c r="DFY15" s="934"/>
      <c r="DFZ15" s="934"/>
      <c r="DGA15" s="934"/>
      <c r="DGB15" s="934"/>
      <c r="DGC15" s="934"/>
      <c r="DGD15" s="934"/>
      <c r="DGE15" s="934"/>
      <c r="DGF15" s="934"/>
      <c r="DGG15" s="934"/>
      <c r="DGH15" s="934"/>
      <c r="DGI15" s="934"/>
      <c r="DGJ15" s="934"/>
      <c r="DGK15" s="934"/>
      <c r="DGL15" s="934"/>
      <c r="DGM15" s="934"/>
      <c r="DGN15" s="934"/>
      <c r="DGO15" s="934"/>
      <c r="DGP15" s="934"/>
      <c r="DGQ15" s="934"/>
      <c r="DGR15" s="934"/>
      <c r="DGS15" s="934"/>
      <c r="DGT15" s="934"/>
      <c r="DGU15" s="934"/>
      <c r="DGV15" s="934"/>
      <c r="DGW15" s="934"/>
      <c r="DGX15" s="934"/>
      <c r="DGY15" s="934"/>
      <c r="DGZ15" s="934"/>
      <c r="DHA15" s="934"/>
      <c r="DHB15" s="934"/>
      <c r="DHC15" s="934"/>
      <c r="DHD15" s="934"/>
      <c r="DHE15" s="934"/>
      <c r="DHF15" s="934"/>
      <c r="DHG15" s="934"/>
      <c r="DHH15" s="934"/>
      <c r="DHI15" s="934"/>
      <c r="DHJ15" s="934"/>
      <c r="DHK15" s="934"/>
      <c r="DHL15" s="934"/>
      <c r="DHM15" s="934"/>
      <c r="DHN15" s="934"/>
      <c r="DHO15" s="934"/>
      <c r="DHP15" s="934"/>
      <c r="DHQ15" s="934"/>
      <c r="DHR15" s="934"/>
      <c r="DHS15" s="934"/>
      <c r="DHT15" s="934"/>
      <c r="DHU15" s="934"/>
      <c r="DHV15" s="934"/>
      <c r="DHW15" s="934"/>
      <c r="DHX15" s="934"/>
      <c r="DHY15" s="934"/>
      <c r="DHZ15" s="934"/>
      <c r="DIA15" s="934"/>
      <c r="DIB15" s="934"/>
      <c r="DIC15" s="934"/>
      <c r="DID15" s="934"/>
      <c r="DIE15" s="934"/>
      <c r="DIF15" s="934"/>
      <c r="DIG15" s="934"/>
      <c r="DIH15" s="934"/>
      <c r="DII15" s="934"/>
      <c r="DIJ15" s="934"/>
      <c r="DIK15" s="934"/>
      <c r="DIL15" s="934"/>
      <c r="DIM15" s="934"/>
      <c r="DIN15" s="934"/>
      <c r="DIO15" s="934"/>
      <c r="DIP15" s="934"/>
      <c r="DIQ15" s="934"/>
      <c r="DIR15" s="934"/>
      <c r="DIS15" s="934"/>
      <c r="DIT15" s="934"/>
      <c r="DIU15" s="934"/>
      <c r="DIV15" s="934"/>
      <c r="DIW15" s="934"/>
      <c r="DIX15" s="934"/>
      <c r="DIY15" s="934"/>
      <c r="DIZ15" s="934"/>
      <c r="DJA15" s="934"/>
      <c r="DJB15" s="934"/>
      <c r="DJC15" s="934"/>
      <c r="DJD15" s="934"/>
      <c r="DJE15" s="934"/>
      <c r="DJF15" s="934"/>
      <c r="DJG15" s="934"/>
      <c r="DJH15" s="934"/>
      <c r="DJI15" s="934"/>
      <c r="DJJ15" s="934"/>
      <c r="DJK15" s="934"/>
      <c r="DJL15" s="934"/>
      <c r="DJM15" s="934"/>
      <c r="DJN15" s="934"/>
      <c r="DJO15" s="934"/>
      <c r="DJP15" s="934"/>
      <c r="DJQ15" s="934"/>
      <c r="DJR15" s="934"/>
      <c r="DJS15" s="934"/>
      <c r="DJT15" s="934"/>
      <c r="DJU15" s="934"/>
      <c r="DJV15" s="934"/>
      <c r="DJW15" s="934"/>
      <c r="DJX15" s="934"/>
      <c r="DJY15" s="934"/>
      <c r="DJZ15" s="934"/>
      <c r="DKA15" s="934"/>
      <c r="DKB15" s="934"/>
      <c r="DKC15" s="934"/>
      <c r="DKD15" s="934"/>
      <c r="DKE15" s="934"/>
      <c r="DKF15" s="934"/>
      <c r="DKG15" s="934"/>
      <c r="DKH15" s="934"/>
      <c r="DKI15" s="934"/>
      <c r="DKJ15" s="934"/>
      <c r="DKK15" s="934"/>
      <c r="DKL15" s="934"/>
      <c r="DKM15" s="934"/>
      <c r="DKN15" s="934"/>
      <c r="DKO15" s="934"/>
      <c r="DKP15" s="934"/>
      <c r="DKQ15" s="934"/>
      <c r="DKR15" s="934"/>
      <c r="DKS15" s="934"/>
      <c r="DKT15" s="934"/>
      <c r="DKU15" s="934"/>
      <c r="DKV15" s="934"/>
      <c r="DKW15" s="934"/>
      <c r="DKX15" s="934"/>
      <c r="DKY15" s="934"/>
      <c r="DKZ15" s="934"/>
      <c r="DLA15" s="934"/>
      <c r="DLB15" s="934"/>
      <c r="DLC15" s="934"/>
      <c r="DLD15" s="934"/>
      <c r="DLE15" s="934"/>
      <c r="DLF15" s="934"/>
      <c r="DLG15" s="934"/>
      <c r="DLH15" s="934"/>
      <c r="DLI15" s="934"/>
      <c r="DLJ15" s="934"/>
      <c r="DLK15" s="934"/>
      <c r="DLL15" s="934"/>
      <c r="DLM15" s="934"/>
      <c r="DLN15" s="934"/>
      <c r="DLO15" s="934"/>
      <c r="DLP15" s="934"/>
      <c r="DLQ15" s="934"/>
      <c r="DLR15" s="934"/>
      <c r="DLS15" s="934"/>
      <c r="DLT15" s="934"/>
      <c r="DLU15" s="934"/>
      <c r="DLV15" s="934"/>
      <c r="DLW15" s="934"/>
      <c r="DLX15" s="934"/>
      <c r="DLY15" s="934"/>
      <c r="DLZ15" s="934"/>
      <c r="DMA15" s="934"/>
      <c r="DMB15" s="934"/>
      <c r="DMC15" s="934"/>
      <c r="DMD15" s="934"/>
      <c r="DME15" s="934"/>
      <c r="DMF15" s="934"/>
      <c r="DMG15" s="934"/>
      <c r="DMH15" s="934"/>
      <c r="DMI15" s="934"/>
      <c r="DMJ15" s="934"/>
      <c r="DMK15" s="934"/>
      <c r="DML15" s="934"/>
      <c r="DMM15" s="934"/>
      <c r="DMN15" s="934"/>
      <c r="DMO15" s="934"/>
      <c r="DMP15" s="934"/>
      <c r="DMQ15" s="934"/>
      <c r="DMR15" s="934"/>
      <c r="DMS15" s="934"/>
      <c r="DMT15" s="934"/>
      <c r="DMU15" s="934"/>
      <c r="DMV15" s="934"/>
      <c r="DMW15" s="934"/>
      <c r="DMX15" s="934"/>
      <c r="DMY15" s="934"/>
      <c r="DMZ15" s="934"/>
      <c r="DNA15" s="934"/>
      <c r="DNB15" s="934"/>
      <c r="DNC15" s="934"/>
      <c r="DND15" s="934"/>
      <c r="DNE15" s="934"/>
      <c r="DNF15" s="934"/>
      <c r="DNG15" s="934"/>
      <c r="DNH15" s="934"/>
      <c r="DNI15" s="934"/>
      <c r="DNJ15" s="934"/>
      <c r="DNK15" s="934"/>
      <c r="DNL15" s="934"/>
      <c r="DNM15" s="934"/>
      <c r="DNN15" s="934"/>
      <c r="DNO15" s="934"/>
      <c r="DNP15" s="934"/>
      <c r="DNQ15" s="934"/>
      <c r="DNR15" s="934"/>
      <c r="DNS15" s="934"/>
      <c r="DNT15" s="934"/>
      <c r="DNU15" s="934"/>
      <c r="DNV15" s="934"/>
      <c r="DNW15" s="934"/>
      <c r="DNX15" s="934"/>
      <c r="DNY15" s="934"/>
      <c r="DNZ15" s="934"/>
      <c r="DOA15" s="934"/>
      <c r="DOB15" s="934"/>
      <c r="DOC15" s="934"/>
      <c r="DOD15" s="934"/>
      <c r="DOE15" s="934"/>
      <c r="DOF15" s="934"/>
      <c r="DOG15" s="934"/>
      <c r="DOH15" s="934"/>
      <c r="DOI15" s="934"/>
      <c r="DOJ15" s="934"/>
      <c r="DOK15" s="934"/>
      <c r="DOL15" s="934"/>
      <c r="DOM15" s="934"/>
      <c r="DON15" s="934"/>
      <c r="DOO15" s="934"/>
      <c r="DOP15" s="934"/>
      <c r="DOQ15" s="934"/>
      <c r="DOR15" s="934"/>
      <c r="DOS15" s="934"/>
      <c r="DOT15" s="934"/>
      <c r="DOU15" s="934"/>
      <c r="DOV15" s="934"/>
      <c r="DOW15" s="934"/>
      <c r="DOX15" s="934"/>
      <c r="DOY15" s="934"/>
      <c r="DOZ15" s="934"/>
      <c r="DPA15" s="934"/>
      <c r="DPB15" s="934"/>
      <c r="DPC15" s="934"/>
      <c r="DPD15" s="934"/>
      <c r="DPE15" s="934"/>
      <c r="DPF15" s="934"/>
      <c r="DPG15" s="934"/>
      <c r="DPH15" s="934"/>
      <c r="DPI15" s="934"/>
      <c r="DPJ15" s="934"/>
      <c r="DPK15" s="934"/>
      <c r="DPL15" s="934"/>
      <c r="DPM15" s="934"/>
      <c r="DPN15" s="934"/>
      <c r="DPO15" s="934"/>
      <c r="DPP15" s="934"/>
      <c r="DPQ15" s="934"/>
      <c r="DPR15" s="934"/>
      <c r="DPS15" s="934"/>
      <c r="DPT15" s="934"/>
      <c r="DPU15" s="934"/>
      <c r="DPV15" s="934"/>
      <c r="DPW15" s="934"/>
      <c r="DPX15" s="934"/>
      <c r="DPY15" s="934"/>
      <c r="DPZ15" s="934"/>
      <c r="DQA15" s="934"/>
      <c r="DQB15" s="934"/>
      <c r="DQC15" s="934"/>
      <c r="DQD15" s="934"/>
      <c r="DQE15" s="934"/>
      <c r="DQF15" s="934"/>
      <c r="DQG15" s="934"/>
      <c r="DQH15" s="934"/>
      <c r="DQI15" s="934"/>
      <c r="DQJ15" s="934"/>
      <c r="DQK15" s="934"/>
      <c r="DQL15" s="934"/>
      <c r="DQM15" s="934"/>
      <c r="DQN15" s="934"/>
      <c r="DQO15" s="934"/>
      <c r="DQP15" s="934"/>
      <c r="DQQ15" s="934"/>
      <c r="DQR15" s="934"/>
      <c r="DQS15" s="934"/>
      <c r="DQT15" s="934"/>
      <c r="DQU15" s="934"/>
      <c r="DQV15" s="934"/>
      <c r="DQW15" s="934"/>
      <c r="DQX15" s="934"/>
      <c r="DQY15" s="934"/>
      <c r="DQZ15" s="934"/>
      <c r="DRA15" s="934"/>
      <c r="DRB15" s="934"/>
      <c r="DRC15" s="934"/>
      <c r="DRD15" s="934"/>
      <c r="DRE15" s="934"/>
      <c r="DRF15" s="934"/>
      <c r="DRG15" s="934"/>
      <c r="DRH15" s="934"/>
      <c r="DRI15" s="934"/>
      <c r="DRJ15" s="934"/>
      <c r="DRK15" s="934"/>
      <c r="DRL15" s="934"/>
      <c r="DRM15" s="934"/>
      <c r="DRN15" s="934"/>
      <c r="DRO15" s="934"/>
      <c r="DRP15" s="934"/>
      <c r="DRQ15" s="934"/>
      <c r="DRR15" s="934"/>
      <c r="DRS15" s="934"/>
      <c r="DRT15" s="934"/>
      <c r="DRU15" s="934"/>
      <c r="DRV15" s="934"/>
      <c r="DRW15" s="934"/>
      <c r="DRX15" s="934"/>
      <c r="DRY15" s="934"/>
      <c r="DRZ15" s="934"/>
      <c r="DSA15" s="934"/>
      <c r="DSB15" s="934"/>
      <c r="DSC15" s="934"/>
      <c r="DSD15" s="934"/>
      <c r="DSE15" s="934"/>
      <c r="DSF15" s="934"/>
      <c r="DSG15" s="934"/>
      <c r="DSH15" s="934"/>
      <c r="DSI15" s="934"/>
      <c r="DSJ15" s="934"/>
      <c r="DSK15" s="934"/>
      <c r="DSL15" s="934"/>
      <c r="DSM15" s="934"/>
      <c r="DSN15" s="934"/>
      <c r="DSO15" s="934"/>
      <c r="DSP15" s="934"/>
      <c r="DSQ15" s="934"/>
      <c r="DSR15" s="934"/>
      <c r="DSS15" s="934"/>
      <c r="DST15" s="934"/>
      <c r="DSU15" s="934"/>
      <c r="DSV15" s="934"/>
      <c r="DSW15" s="934"/>
      <c r="DSX15" s="934"/>
      <c r="DSY15" s="934"/>
      <c r="DSZ15" s="934"/>
      <c r="DTA15" s="934"/>
      <c r="DTB15" s="934"/>
      <c r="DTC15" s="934"/>
      <c r="DTD15" s="934"/>
      <c r="DTE15" s="934"/>
      <c r="DTF15" s="934"/>
      <c r="DTG15" s="934"/>
      <c r="DTH15" s="934"/>
      <c r="DTI15" s="934"/>
      <c r="DTJ15" s="934"/>
      <c r="DTK15" s="934"/>
      <c r="DTL15" s="934"/>
      <c r="DTM15" s="934"/>
      <c r="DTN15" s="934"/>
      <c r="DTO15" s="934"/>
      <c r="DTP15" s="934"/>
      <c r="DTQ15" s="934"/>
      <c r="DTR15" s="934"/>
      <c r="DTS15" s="934"/>
      <c r="DTT15" s="934"/>
      <c r="DTU15" s="934"/>
      <c r="DTV15" s="934"/>
      <c r="DTW15" s="934"/>
      <c r="DTX15" s="934"/>
      <c r="DTY15" s="934"/>
      <c r="DTZ15" s="934"/>
      <c r="DUA15" s="934"/>
      <c r="DUB15" s="934"/>
      <c r="DUC15" s="934"/>
      <c r="DUD15" s="934"/>
      <c r="DUE15" s="934"/>
      <c r="DUF15" s="934"/>
      <c r="DUG15" s="934"/>
      <c r="DUH15" s="934"/>
      <c r="DUI15" s="934"/>
      <c r="DUJ15" s="934"/>
      <c r="DUK15" s="934"/>
      <c r="DUL15" s="934"/>
      <c r="DUM15" s="934"/>
      <c r="DUN15" s="934"/>
      <c r="DUO15" s="934"/>
      <c r="DUP15" s="934"/>
      <c r="DUQ15" s="934"/>
      <c r="DUR15" s="934"/>
      <c r="DUS15" s="934"/>
      <c r="DUT15" s="934"/>
      <c r="DUU15" s="934"/>
      <c r="DUV15" s="934"/>
      <c r="DUW15" s="934"/>
      <c r="DUX15" s="934"/>
      <c r="DUY15" s="934"/>
      <c r="DUZ15" s="934"/>
      <c r="DVA15" s="934"/>
      <c r="DVB15" s="934"/>
      <c r="DVC15" s="934"/>
      <c r="DVD15" s="934"/>
      <c r="DVE15" s="934"/>
      <c r="DVF15" s="934"/>
      <c r="DVG15" s="934"/>
      <c r="DVH15" s="934"/>
      <c r="DVI15" s="934"/>
      <c r="DVJ15" s="934"/>
      <c r="DVK15" s="934"/>
      <c r="DVL15" s="934"/>
      <c r="DVM15" s="934"/>
      <c r="DVN15" s="934"/>
      <c r="DVO15" s="934"/>
      <c r="DVP15" s="934"/>
      <c r="DVQ15" s="934"/>
      <c r="DVR15" s="934"/>
      <c r="DVS15" s="934"/>
      <c r="DVT15" s="934"/>
      <c r="DVU15" s="934"/>
      <c r="DVV15" s="934"/>
      <c r="DVW15" s="934"/>
      <c r="DVX15" s="934"/>
      <c r="DVY15" s="934"/>
      <c r="DVZ15" s="934"/>
      <c r="DWA15" s="934"/>
      <c r="DWB15" s="934"/>
      <c r="DWC15" s="934"/>
      <c r="DWD15" s="934"/>
      <c r="DWE15" s="934"/>
      <c r="DWF15" s="934"/>
      <c r="DWG15" s="934"/>
      <c r="DWH15" s="934"/>
      <c r="DWI15" s="934"/>
      <c r="DWJ15" s="934"/>
      <c r="DWK15" s="934"/>
      <c r="DWL15" s="934"/>
      <c r="DWM15" s="934"/>
      <c r="DWN15" s="934"/>
      <c r="DWO15" s="934"/>
      <c r="DWP15" s="934"/>
      <c r="DWQ15" s="934"/>
      <c r="DWR15" s="934"/>
      <c r="DWS15" s="934"/>
      <c r="DWT15" s="934"/>
      <c r="DWU15" s="934"/>
      <c r="DWV15" s="934"/>
      <c r="DWW15" s="934"/>
      <c r="DWX15" s="934"/>
      <c r="DWY15" s="934"/>
      <c r="DWZ15" s="934"/>
      <c r="DXA15" s="934"/>
      <c r="DXB15" s="934"/>
      <c r="DXC15" s="934"/>
      <c r="DXD15" s="934"/>
      <c r="DXE15" s="934"/>
      <c r="DXF15" s="934"/>
      <c r="DXG15" s="934"/>
      <c r="DXH15" s="934"/>
      <c r="DXI15" s="934"/>
      <c r="DXJ15" s="934"/>
      <c r="DXK15" s="934"/>
      <c r="DXL15" s="934"/>
      <c r="DXM15" s="934"/>
      <c r="DXN15" s="934"/>
      <c r="DXO15" s="934"/>
      <c r="DXP15" s="934"/>
      <c r="DXQ15" s="934"/>
      <c r="DXR15" s="934"/>
      <c r="DXS15" s="934"/>
      <c r="DXT15" s="934"/>
      <c r="DXU15" s="934"/>
      <c r="DXV15" s="934"/>
      <c r="DXW15" s="934"/>
      <c r="DXX15" s="934"/>
      <c r="DXY15" s="934"/>
      <c r="DXZ15" s="934"/>
      <c r="DYA15" s="934"/>
      <c r="DYB15" s="934"/>
      <c r="DYC15" s="934"/>
      <c r="DYD15" s="934"/>
      <c r="DYE15" s="934"/>
      <c r="DYF15" s="934"/>
      <c r="DYG15" s="934"/>
      <c r="DYH15" s="934"/>
      <c r="DYI15" s="934"/>
      <c r="DYJ15" s="934"/>
      <c r="DYK15" s="934"/>
      <c r="DYL15" s="934"/>
      <c r="DYM15" s="934"/>
      <c r="DYN15" s="934"/>
      <c r="DYO15" s="934"/>
      <c r="DYP15" s="934"/>
      <c r="DYQ15" s="934"/>
      <c r="DYR15" s="934"/>
      <c r="DYS15" s="934"/>
      <c r="DYT15" s="934"/>
      <c r="DYU15" s="934"/>
      <c r="DYV15" s="934"/>
      <c r="DYW15" s="934"/>
      <c r="DYX15" s="934"/>
      <c r="DYY15" s="934"/>
      <c r="DYZ15" s="934"/>
      <c r="DZA15" s="934"/>
      <c r="DZB15" s="934"/>
      <c r="DZC15" s="934"/>
      <c r="DZD15" s="934"/>
      <c r="DZE15" s="934"/>
      <c r="DZF15" s="934"/>
      <c r="DZG15" s="934"/>
      <c r="DZH15" s="934"/>
      <c r="DZI15" s="934"/>
      <c r="DZJ15" s="934"/>
      <c r="DZK15" s="934"/>
      <c r="DZL15" s="934"/>
      <c r="DZM15" s="934"/>
      <c r="DZN15" s="934"/>
      <c r="DZO15" s="934"/>
      <c r="DZP15" s="934"/>
      <c r="DZQ15" s="934"/>
      <c r="DZR15" s="934"/>
      <c r="DZS15" s="934"/>
      <c r="DZT15" s="934"/>
      <c r="DZU15" s="934"/>
      <c r="DZV15" s="934"/>
      <c r="DZW15" s="934"/>
      <c r="DZX15" s="934"/>
      <c r="DZY15" s="934"/>
      <c r="DZZ15" s="934"/>
      <c r="EAA15" s="934"/>
      <c r="EAB15" s="934"/>
      <c r="EAC15" s="934"/>
      <c r="EAD15" s="934"/>
      <c r="EAE15" s="934"/>
      <c r="EAF15" s="934"/>
      <c r="EAG15" s="934"/>
      <c r="EAH15" s="934"/>
      <c r="EAI15" s="934"/>
      <c r="EAJ15" s="934"/>
      <c r="EAK15" s="934"/>
      <c r="EAL15" s="934"/>
      <c r="EAM15" s="934"/>
      <c r="EAN15" s="934"/>
      <c r="EAO15" s="934"/>
      <c r="EAP15" s="934"/>
      <c r="EAQ15" s="934"/>
      <c r="EAR15" s="934"/>
      <c r="EAS15" s="934"/>
      <c r="EAT15" s="934"/>
      <c r="EAU15" s="934"/>
      <c r="EAV15" s="934"/>
      <c r="EAW15" s="934"/>
      <c r="EAX15" s="934"/>
      <c r="EAY15" s="934"/>
      <c r="EAZ15" s="934"/>
      <c r="EBA15" s="934"/>
      <c r="EBB15" s="934"/>
      <c r="EBC15" s="934"/>
      <c r="EBD15" s="934"/>
      <c r="EBE15" s="934"/>
      <c r="EBF15" s="934"/>
      <c r="EBG15" s="934"/>
      <c r="EBH15" s="934"/>
      <c r="EBI15" s="934"/>
      <c r="EBJ15" s="934"/>
      <c r="EBK15" s="934"/>
      <c r="EBL15" s="934"/>
      <c r="EBM15" s="934"/>
      <c r="EBN15" s="934"/>
      <c r="EBO15" s="934"/>
      <c r="EBP15" s="934"/>
      <c r="EBQ15" s="934"/>
      <c r="EBR15" s="934"/>
      <c r="EBS15" s="934"/>
      <c r="EBT15" s="934"/>
      <c r="EBU15" s="934"/>
      <c r="EBV15" s="934"/>
      <c r="EBW15" s="934"/>
      <c r="EBX15" s="934"/>
      <c r="EBY15" s="934"/>
      <c r="EBZ15" s="934"/>
      <c r="ECA15" s="934"/>
      <c r="ECB15" s="934"/>
      <c r="ECC15" s="934"/>
      <c r="ECD15" s="934"/>
      <c r="ECE15" s="934"/>
      <c r="ECF15" s="934"/>
      <c r="ECG15" s="934"/>
      <c r="ECH15" s="934"/>
      <c r="ECI15" s="934"/>
      <c r="ECJ15" s="934"/>
      <c r="ECK15" s="934"/>
      <c r="ECL15" s="934"/>
      <c r="ECM15" s="934"/>
      <c r="ECN15" s="934"/>
      <c r="ECO15" s="934"/>
      <c r="ECP15" s="934"/>
      <c r="ECQ15" s="934"/>
      <c r="ECR15" s="934"/>
      <c r="ECS15" s="934"/>
      <c r="ECT15" s="934"/>
      <c r="ECU15" s="934"/>
      <c r="ECV15" s="934"/>
      <c r="ECW15" s="934"/>
      <c r="ECX15" s="934"/>
      <c r="ECY15" s="934"/>
      <c r="ECZ15" s="934"/>
      <c r="EDA15" s="934"/>
      <c r="EDB15" s="934"/>
      <c r="EDC15" s="934"/>
      <c r="EDD15" s="934"/>
      <c r="EDE15" s="934"/>
      <c r="EDF15" s="934"/>
      <c r="EDG15" s="934"/>
      <c r="EDH15" s="934"/>
      <c r="EDI15" s="934"/>
      <c r="EDJ15" s="934"/>
      <c r="EDK15" s="934"/>
      <c r="EDL15" s="934"/>
      <c r="EDM15" s="934"/>
      <c r="EDN15" s="934"/>
      <c r="EDO15" s="934"/>
      <c r="EDP15" s="934"/>
      <c r="EDQ15" s="934"/>
      <c r="EDR15" s="934"/>
      <c r="EDS15" s="934"/>
      <c r="EDT15" s="934"/>
      <c r="EDU15" s="934"/>
      <c r="EDV15" s="934"/>
      <c r="EDW15" s="934"/>
      <c r="EDX15" s="934"/>
      <c r="EDY15" s="934"/>
      <c r="EDZ15" s="934"/>
      <c r="EEA15" s="934"/>
      <c r="EEB15" s="934"/>
      <c r="EEC15" s="934"/>
      <c r="EED15" s="934"/>
      <c r="EEE15" s="934"/>
      <c r="EEF15" s="934"/>
      <c r="EEG15" s="934"/>
      <c r="EEH15" s="934"/>
      <c r="EEI15" s="934"/>
      <c r="EEJ15" s="934"/>
      <c r="EEK15" s="934"/>
      <c r="EEL15" s="934"/>
      <c r="EEM15" s="934"/>
      <c r="EEN15" s="934"/>
      <c r="EEO15" s="934"/>
      <c r="EEP15" s="934"/>
      <c r="EEQ15" s="934"/>
      <c r="EER15" s="934"/>
      <c r="EES15" s="934"/>
      <c r="EET15" s="934"/>
      <c r="EEU15" s="934"/>
      <c r="EEV15" s="934"/>
      <c r="EEW15" s="934"/>
      <c r="EEX15" s="934"/>
      <c r="EEY15" s="934"/>
      <c r="EEZ15" s="934"/>
      <c r="EFA15" s="934"/>
      <c r="EFB15" s="934"/>
      <c r="EFC15" s="934"/>
      <c r="EFD15" s="934"/>
      <c r="EFE15" s="934"/>
      <c r="EFF15" s="934"/>
      <c r="EFG15" s="934"/>
      <c r="EFH15" s="934"/>
      <c r="EFI15" s="934"/>
      <c r="EFJ15" s="934"/>
      <c r="EFK15" s="934"/>
      <c r="EFL15" s="934"/>
      <c r="EFM15" s="934"/>
      <c r="EFN15" s="934"/>
      <c r="EFO15" s="934"/>
      <c r="EFP15" s="934"/>
      <c r="EFQ15" s="934"/>
      <c r="EFR15" s="934"/>
      <c r="EFS15" s="934"/>
      <c r="EFT15" s="934"/>
      <c r="EFU15" s="934"/>
      <c r="EFV15" s="934"/>
      <c r="EFW15" s="934"/>
      <c r="EFX15" s="934"/>
      <c r="EFY15" s="934"/>
      <c r="EFZ15" s="934"/>
      <c r="EGA15" s="934"/>
      <c r="EGB15" s="934"/>
      <c r="EGC15" s="934"/>
      <c r="EGD15" s="934"/>
      <c r="EGE15" s="934"/>
      <c r="EGF15" s="934"/>
      <c r="EGG15" s="934"/>
      <c r="EGH15" s="934"/>
      <c r="EGI15" s="934"/>
      <c r="EGJ15" s="934"/>
      <c r="EGK15" s="934"/>
      <c r="EGL15" s="934"/>
      <c r="EGM15" s="934"/>
      <c r="EGN15" s="934"/>
      <c r="EGO15" s="934"/>
      <c r="EGP15" s="934"/>
      <c r="EGQ15" s="934"/>
      <c r="EGR15" s="934"/>
      <c r="EGS15" s="934"/>
      <c r="EGT15" s="934"/>
      <c r="EGU15" s="934"/>
      <c r="EGV15" s="934"/>
      <c r="EGW15" s="934"/>
      <c r="EGX15" s="934"/>
      <c r="EGY15" s="934"/>
      <c r="EGZ15" s="934"/>
      <c r="EHA15" s="934"/>
      <c r="EHB15" s="934"/>
      <c r="EHC15" s="934"/>
      <c r="EHD15" s="934"/>
      <c r="EHE15" s="934"/>
      <c r="EHF15" s="934"/>
      <c r="EHG15" s="934"/>
      <c r="EHH15" s="934"/>
      <c r="EHI15" s="934"/>
      <c r="EHJ15" s="934"/>
      <c r="EHK15" s="934"/>
      <c r="EHL15" s="934"/>
      <c r="EHM15" s="934"/>
      <c r="EHN15" s="934"/>
      <c r="EHO15" s="934"/>
      <c r="EHP15" s="934"/>
      <c r="EHQ15" s="934"/>
      <c r="EHR15" s="934"/>
      <c r="EHS15" s="934"/>
      <c r="EHT15" s="934"/>
      <c r="EHU15" s="934"/>
      <c r="EHV15" s="934"/>
      <c r="EHW15" s="934"/>
      <c r="EHX15" s="934"/>
      <c r="EHY15" s="934"/>
      <c r="EHZ15" s="934"/>
      <c r="EIA15" s="934"/>
      <c r="EIB15" s="934"/>
      <c r="EIC15" s="934"/>
      <c r="EID15" s="934"/>
      <c r="EIE15" s="934"/>
      <c r="EIF15" s="934"/>
      <c r="EIG15" s="934"/>
      <c r="EIH15" s="934"/>
      <c r="EII15" s="934"/>
      <c r="EIJ15" s="934"/>
      <c r="EIK15" s="934"/>
      <c r="EIL15" s="934"/>
      <c r="EIM15" s="934"/>
      <c r="EIN15" s="934"/>
      <c r="EIO15" s="934"/>
      <c r="EIP15" s="934"/>
      <c r="EIQ15" s="934"/>
      <c r="EIR15" s="934"/>
      <c r="EIS15" s="934"/>
      <c r="EIT15" s="934"/>
      <c r="EIU15" s="934"/>
      <c r="EIV15" s="934"/>
      <c r="EIW15" s="934"/>
      <c r="EIX15" s="934"/>
      <c r="EIY15" s="934"/>
      <c r="EIZ15" s="934"/>
      <c r="EJA15" s="934"/>
      <c r="EJB15" s="934"/>
      <c r="EJC15" s="934"/>
      <c r="EJD15" s="934"/>
      <c r="EJE15" s="934"/>
      <c r="EJF15" s="934"/>
      <c r="EJG15" s="934"/>
      <c r="EJH15" s="934"/>
      <c r="EJI15" s="934"/>
      <c r="EJJ15" s="934"/>
      <c r="EJK15" s="934"/>
      <c r="EJL15" s="934"/>
      <c r="EJM15" s="934"/>
      <c r="EJN15" s="934"/>
      <c r="EJO15" s="934"/>
      <c r="EJP15" s="934"/>
      <c r="EJQ15" s="934"/>
      <c r="EJR15" s="934"/>
      <c r="EJS15" s="934"/>
      <c r="EJT15" s="934"/>
      <c r="EJU15" s="934"/>
      <c r="EJV15" s="934"/>
      <c r="EJW15" s="934"/>
      <c r="EJX15" s="934"/>
      <c r="EJY15" s="934"/>
      <c r="EJZ15" s="934"/>
      <c r="EKA15" s="934"/>
      <c r="EKB15" s="934"/>
      <c r="EKC15" s="934"/>
      <c r="EKD15" s="934"/>
      <c r="EKE15" s="934"/>
      <c r="EKF15" s="934"/>
      <c r="EKG15" s="934"/>
      <c r="EKH15" s="934"/>
      <c r="EKI15" s="934"/>
      <c r="EKJ15" s="934"/>
      <c r="EKK15" s="934"/>
      <c r="EKL15" s="934"/>
      <c r="EKM15" s="934"/>
      <c r="EKN15" s="934"/>
      <c r="EKO15" s="934"/>
      <c r="EKP15" s="934"/>
      <c r="EKQ15" s="934"/>
      <c r="EKR15" s="934"/>
      <c r="EKS15" s="934"/>
      <c r="EKT15" s="934"/>
      <c r="EKU15" s="934"/>
      <c r="EKV15" s="934"/>
      <c r="EKW15" s="934"/>
      <c r="EKX15" s="934"/>
      <c r="EKY15" s="934"/>
      <c r="EKZ15" s="934"/>
      <c r="ELA15" s="934"/>
      <c r="ELB15" s="934"/>
      <c r="ELC15" s="934"/>
      <c r="ELD15" s="934"/>
      <c r="ELE15" s="934"/>
      <c r="ELF15" s="934"/>
      <c r="ELG15" s="934"/>
      <c r="ELH15" s="934"/>
      <c r="ELI15" s="934"/>
      <c r="ELJ15" s="934"/>
      <c r="ELK15" s="934"/>
      <c r="ELL15" s="934"/>
      <c r="ELM15" s="934"/>
      <c r="ELN15" s="934"/>
      <c r="ELO15" s="934"/>
      <c r="ELP15" s="934"/>
      <c r="ELQ15" s="934"/>
      <c r="ELR15" s="934"/>
      <c r="ELS15" s="934"/>
      <c r="ELT15" s="934"/>
      <c r="ELU15" s="934"/>
      <c r="ELV15" s="934"/>
      <c r="ELW15" s="934"/>
      <c r="ELX15" s="934"/>
      <c r="ELY15" s="934"/>
      <c r="ELZ15" s="934"/>
      <c r="EMA15" s="934"/>
      <c r="EMB15" s="934"/>
      <c r="EMC15" s="934"/>
      <c r="EMD15" s="934"/>
      <c r="EME15" s="934"/>
      <c r="EMF15" s="934"/>
      <c r="EMG15" s="934"/>
      <c r="EMH15" s="934"/>
      <c r="EMI15" s="934"/>
      <c r="EMJ15" s="934"/>
      <c r="EMK15" s="934"/>
      <c r="EML15" s="934"/>
      <c r="EMM15" s="934"/>
      <c r="EMN15" s="934"/>
      <c r="EMO15" s="934"/>
      <c r="EMP15" s="934"/>
      <c r="EMQ15" s="934"/>
      <c r="EMR15" s="934"/>
      <c r="EMS15" s="934"/>
      <c r="EMT15" s="934"/>
      <c r="EMU15" s="934"/>
      <c r="EMV15" s="934"/>
      <c r="EMW15" s="934"/>
      <c r="EMX15" s="934"/>
      <c r="EMY15" s="934"/>
      <c r="EMZ15" s="934"/>
      <c r="ENA15" s="934"/>
      <c r="ENB15" s="934"/>
      <c r="ENC15" s="934"/>
      <c r="END15" s="934"/>
      <c r="ENE15" s="934"/>
      <c r="ENF15" s="934"/>
      <c r="ENG15" s="934"/>
      <c r="ENH15" s="934"/>
      <c r="ENI15" s="934"/>
      <c r="ENJ15" s="934"/>
      <c r="ENK15" s="934"/>
      <c r="ENL15" s="934"/>
      <c r="ENM15" s="934"/>
      <c r="ENN15" s="934"/>
      <c r="ENO15" s="934"/>
      <c r="ENP15" s="934"/>
      <c r="ENQ15" s="934"/>
      <c r="ENR15" s="934"/>
      <c r="ENS15" s="934"/>
      <c r="ENT15" s="934"/>
      <c r="ENU15" s="934"/>
      <c r="ENV15" s="934"/>
      <c r="ENW15" s="934"/>
      <c r="ENX15" s="934"/>
      <c r="ENY15" s="934"/>
      <c r="ENZ15" s="934"/>
      <c r="EOA15" s="934"/>
      <c r="EOB15" s="934"/>
      <c r="EOC15" s="934"/>
      <c r="EOD15" s="934"/>
      <c r="EOE15" s="934"/>
      <c r="EOF15" s="934"/>
      <c r="EOG15" s="934"/>
      <c r="EOH15" s="934"/>
      <c r="EOI15" s="934"/>
      <c r="EOJ15" s="934"/>
      <c r="EOK15" s="934"/>
      <c r="EOL15" s="934"/>
      <c r="EOM15" s="934"/>
      <c r="EON15" s="934"/>
      <c r="EOO15" s="934"/>
      <c r="EOP15" s="934"/>
      <c r="EOQ15" s="934"/>
      <c r="EOR15" s="934"/>
      <c r="EOS15" s="934"/>
      <c r="EOT15" s="934"/>
      <c r="EOU15" s="934"/>
      <c r="EOV15" s="934"/>
      <c r="EOW15" s="934"/>
      <c r="EOX15" s="934"/>
      <c r="EOY15" s="934"/>
      <c r="EOZ15" s="934"/>
      <c r="EPA15" s="934"/>
      <c r="EPB15" s="934"/>
      <c r="EPC15" s="934"/>
      <c r="EPD15" s="934"/>
      <c r="EPE15" s="934"/>
      <c r="EPF15" s="934"/>
      <c r="EPG15" s="934"/>
      <c r="EPH15" s="934"/>
      <c r="EPI15" s="934"/>
      <c r="EPJ15" s="934"/>
      <c r="EPK15" s="934"/>
      <c r="EPL15" s="934"/>
      <c r="EPM15" s="934"/>
      <c r="EPN15" s="934"/>
      <c r="EPO15" s="934"/>
      <c r="EPP15" s="934"/>
      <c r="EPQ15" s="934"/>
      <c r="EPR15" s="934"/>
      <c r="EPS15" s="934"/>
      <c r="EPT15" s="934"/>
      <c r="EPU15" s="934"/>
      <c r="EPV15" s="934"/>
      <c r="EPW15" s="934"/>
      <c r="EPX15" s="934"/>
      <c r="EPY15" s="934"/>
      <c r="EPZ15" s="934"/>
      <c r="EQA15" s="934"/>
      <c r="EQB15" s="934"/>
      <c r="EQC15" s="934"/>
      <c r="EQD15" s="934"/>
      <c r="EQE15" s="934"/>
      <c r="EQF15" s="934"/>
      <c r="EQG15" s="934"/>
      <c r="EQH15" s="934"/>
      <c r="EQI15" s="934"/>
      <c r="EQJ15" s="934"/>
      <c r="EQK15" s="934"/>
      <c r="EQL15" s="934"/>
      <c r="EQM15" s="934"/>
      <c r="EQN15" s="934"/>
      <c r="EQO15" s="934"/>
      <c r="EQP15" s="934"/>
      <c r="EQQ15" s="934"/>
      <c r="EQR15" s="934"/>
      <c r="EQS15" s="934"/>
      <c r="EQT15" s="934"/>
      <c r="EQU15" s="934"/>
      <c r="EQV15" s="934"/>
      <c r="EQW15" s="934"/>
      <c r="EQX15" s="934"/>
      <c r="EQY15" s="934"/>
      <c r="EQZ15" s="934"/>
      <c r="ERA15" s="934"/>
      <c r="ERB15" s="934"/>
      <c r="ERC15" s="934"/>
      <c r="ERD15" s="934"/>
      <c r="ERE15" s="934"/>
      <c r="ERF15" s="934"/>
      <c r="ERG15" s="934"/>
      <c r="ERH15" s="934"/>
      <c r="ERI15" s="934"/>
      <c r="ERJ15" s="934"/>
      <c r="ERK15" s="934"/>
      <c r="ERL15" s="934"/>
      <c r="ERM15" s="934"/>
      <c r="ERN15" s="934"/>
      <c r="ERO15" s="934"/>
      <c r="ERP15" s="934"/>
      <c r="ERQ15" s="934"/>
      <c r="ERR15" s="934"/>
      <c r="ERS15" s="934"/>
      <c r="ERT15" s="934"/>
      <c r="ERU15" s="934"/>
      <c r="ERV15" s="934"/>
      <c r="ERW15" s="934"/>
      <c r="ERX15" s="934"/>
      <c r="ERY15" s="934"/>
      <c r="ERZ15" s="934"/>
      <c r="ESA15" s="934"/>
      <c r="ESB15" s="934"/>
      <c r="ESC15" s="934"/>
      <c r="ESD15" s="934"/>
      <c r="ESE15" s="934"/>
      <c r="ESF15" s="934"/>
      <c r="ESG15" s="934"/>
      <c r="ESH15" s="934"/>
      <c r="ESI15" s="934"/>
      <c r="ESJ15" s="934"/>
      <c r="ESK15" s="934"/>
      <c r="ESL15" s="934"/>
      <c r="ESM15" s="934"/>
      <c r="ESN15" s="934"/>
      <c r="ESO15" s="934"/>
      <c r="ESP15" s="934"/>
      <c r="ESQ15" s="934"/>
      <c r="ESR15" s="934"/>
      <c r="ESS15" s="934"/>
      <c r="EST15" s="934"/>
      <c r="ESU15" s="934"/>
      <c r="ESV15" s="934"/>
      <c r="ESW15" s="934"/>
      <c r="ESX15" s="934"/>
      <c r="ESY15" s="934"/>
      <c r="ESZ15" s="934"/>
      <c r="ETA15" s="934"/>
      <c r="ETB15" s="934"/>
      <c r="ETC15" s="934"/>
      <c r="ETD15" s="934"/>
      <c r="ETE15" s="934"/>
      <c r="ETF15" s="934"/>
      <c r="ETG15" s="934"/>
      <c r="ETH15" s="934"/>
      <c r="ETI15" s="934"/>
      <c r="ETJ15" s="934"/>
      <c r="ETK15" s="934"/>
      <c r="ETL15" s="934"/>
      <c r="ETM15" s="934"/>
      <c r="ETN15" s="934"/>
      <c r="ETO15" s="934"/>
      <c r="ETP15" s="934"/>
      <c r="ETQ15" s="934"/>
      <c r="ETR15" s="934"/>
      <c r="ETS15" s="934"/>
      <c r="ETT15" s="934"/>
      <c r="ETU15" s="934"/>
      <c r="ETV15" s="934"/>
      <c r="ETW15" s="934"/>
      <c r="ETX15" s="934"/>
      <c r="ETY15" s="934"/>
      <c r="ETZ15" s="934"/>
      <c r="EUA15" s="934"/>
      <c r="EUB15" s="934"/>
      <c r="EUC15" s="934"/>
      <c r="EUD15" s="934"/>
      <c r="EUE15" s="934"/>
      <c r="EUF15" s="934"/>
      <c r="EUG15" s="934"/>
      <c r="EUH15" s="934"/>
      <c r="EUI15" s="934"/>
      <c r="EUJ15" s="934"/>
      <c r="EUK15" s="934"/>
      <c r="EUL15" s="934"/>
      <c r="EUM15" s="934"/>
      <c r="EUN15" s="934"/>
      <c r="EUO15" s="934"/>
      <c r="EUP15" s="934"/>
      <c r="EUQ15" s="934"/>
      <c r="EUR15" s="934"/>
      <c r="EUS15" s="934"/>
      <c r="EUT15" s="934"/>
      <c r="EUU15" s="934"/>
      <c r="EUV15" s="934"/>
      <c r="EUW15" s="934"/>
      <c r="EUX15" s="934"/>
      <c r="EUY15" s="934"/>
      <c r="EUZ15" s="934"/>
      <c r="EVA15" s="934"/>
      <c r="EVB15" s="934"/>
      <c r="EVC15" s="934"/>
      <c r="EVD15" s="934"/>
      <c r="EVE15" s="934"/>
      <c r="EVF15" s="934"/>
      <c r="EVG15" s="934"/>
      <c r="EVH15" s="934"/>
      <c r="EVI15" s="934"/>
      <c r="EVJ15" s="934"/>
      <c r="EVK15" s="934"/>
      <c r="EVL15" s="934"/>
      <c r="EVM15" s="934"/>
      <c r="EVN15" s="934"/>
      <c r="EVO15" s="934"/>
      <c r="EVP15" s="934"/>
      <c r="EVQ15" s="934"/>
      <c r="EVR15" s="934"/>
      <c r="EVS15" s="934"/>
      <c r="EVT15" s="934"/>
      <c r="EVU15" s="934"/>
      <c r="EVV15" s="934"/>
      <c r="EVW15" s="934"/>
      <c r="EVX15" s="934"/>
      <c r="EVY15" s="934"/>
      <c r="EVZ15" s="934"/>
      <c r="EWA15" s="934"/>
      <c r="EWB15" s="934"/>
      <c r="EWC15" s="934"/>
      <c r="EWD15" s="934"/>
      <c r="EWE15" s="934"/>
      <c r="EWF15" s="934"/>
      <c r="EWG15" s="934"/>
      <c r="EWH15" s="934"/>
      <c r="EWI15" s="934"/>
      <c r="EWJ15" s="934"/>
      <c r="EWK15" s="934"/>
      <c r="EWL15" s="934"/>
      <c r="EWM15" s="934"/>
      <c r="EWN15" s="934"/>
      <c r="EWO15" s="934"/>
      <c r="EWP15" s="934"/>
      <c r="EWQ15" s="934"/>
      <c r="EWR15" s="934"/>
      <c r="EWS15" s="934"/>
      <c r="EWT15" s="934"/>
      <c r="EWU15" s="934"/>
      <c r="EWV15" s="934"/>
      <c r="EWW15" s="934"/>
      <c r="EWX15" s="934"/>
      <c r="EWY15" s="934"/>
      <c r="EWZ15" s="934"/>
      <c r="EXA15" s="934"/>
      <c r="EXB15" s="934"/>
      <c r="EXC15" s="934"/>
      <c r="EXD15" s="934"/>
      <c r="EXE15" s="934"/>
      <c r="EXF15" s="934"/>
      <c r="EXG15" s="934"/>
      <c r="EXH15" s="934"/>
      <c r="EXI15" s="934"/>
      <c r="EXJ15" s="934"/>
      <c r="EXK15" s="934"/>
      <c r="EXL15" s="934"/>
      <c r="EXM15" s="934"/>
      <c r="EXN15" s="934"/>
      <c r="EXO15" s="934"/>
      <c r="EXP15" s="934"/>
      <c r="EXQ15" s="934"/>
      <c r="EXR15" s="934"/>
      <c r="EXS15" s="934"/>
      <c r="EXT15" s="934"/>
      <c r="EXU15" s="934"/>
      <c r="EXV15" s="934"/>
      <c r="EXW15" s="934"/>
      <c r="EXX15" s="934"/>
      <c r="EXY15" s="934"/>
      <c r="EXZ15" s="934"/>
      <c r="EYA15" s="934"/>
      <c r="EYB15" s="934"/>
      <c r="EYC15" s="934"/>
      <c r="EYD15" s="934"/>
      <c r="EYE15" s="934"/>
      <c r="EYF15" s="934"/>
      <c r="EYG15" s="934"/>
      <c r="EYH15" s="934"/>
      <c r="EYI15" s="934"/>
      <c r="EYJ15" s="934"/>
      <c r="EYK15" s="934"/>
      <c r="EYL15" s="934"/>
      <c r="EYM15" s="934"/>
      <c r="EYN15" s="934"/>
      <c r="EYO15" s="934"/>
      <c r="EYP15" s="934"/>
      <c r="EYQ15" s="934"/>
      <c r="EYR15" s="934"/>
      <c r="EYS15" s="934"/>
      <c r="EYT15" s="934"/>
      <c r="EYU15" s="934"/>
      <c r="EYV15" s="934"/>
      <c r="EYW15" s="934"/>
      <c r="EYX15" s="934"/>
      <c r="EYY15" s="934"/>
      <c r="EYZ15" s="934"/>
      <c r="EZA15" s="934"/>
      <c r="EZB15" s="934"/>
      <c r="EZC15" s="934"/>
      <c r="EZD15" s="934"/>
      <c r="EZE15" s="934"/>
      <c r="EZF15" s="934"/>
      <c r="EZG15" s="934"/>
      <c r="EZH15" s="934"/>
      <c r="EZI15" s="934"/>
      <c r="EZJ15" s="934"/>
      <c r="EZK15" s="934"/>
      <c r="EZL15" s="934"/>
      <c r="EZM15" s="934"/>
      <c r="EZN15" s="934"/>
      <c r="EZO15" s="934"/>
      <c r="EZP15" s="934"/>
      <c r="EZQ15" s="934"/>
      <c r="EZR15" s="934"/>
      <c r="EZS15" s="934"/>
      <c r="EZT15" s="934"/>
      <c r="EZU15" s="934"/>
      <c r="EZV15" s="934"/>
      <c r="EZW15" s="934"/>
      <c r="EZX15" s="934"/>
      <c r="EZY15" s="934"/>
      <c r="EZZ15" s="934"/>
      <c r="FAA15" s="934"/>
      <c r="FAB15" s="934"/>
      <c r="FAC15" s="934"/>
      <c r="FAD15" s="934"/>
      <c r="FAE15" s="934"/>
      <c r="FAF15" s="934"/>
      <c r="FAG15" s="934"/>
      <c r="FAH15" s="934"/>
      <c r="FAI15" s="934"/>
      <c r="FAJ15" s="934"/>
      <c r="FAK15" s="934"/>
      <c r="FAL15" s="934"/>
      <c r="FAM15" s="934"/>
      <c r="FAN15" s="934"/>
      <c r="FAO15" s="934"/>
      <c r="FAP15" s="934"/>
      <c r="FAQ15" s="934"/>
      <c r="FAR15" s="934"/>
      <c r="FAS15" s="934"/>
      <c r="FAT15" s="934"/>
      <c r="FAU15" s="934"/>
      <c r="FAV15" s="934"/>
      <c r="FAW15" s="934"/>
      <c r="FAX15" s="934"/>
      <c r="FAY15" s="934"/>
      <c r="FAZ15" s="934"/>
      <c r="FBA15" s="934"/>
      <c r="FBB15" s="934"/>
      <c r="FBC15" s="934"/>
      <c r="FBD15" s="934"/>
      <c r="FBE15" s="934"/>
      <c r="FBF15" s="934"/>
      <c r="FBG15" s="934"/>
      <c r="FBH15" s="934"/>
      <c r="FBI15" s="934"/>
      <c r="FBJ15" s="934"/>
      <c r="FBK15" s="934"/>
      <c r="FBL15" s="934"/>
      <c r="FBM15" s="934"/>
      <c r="FBN15" s="934"/>
      <c r="FBO15" s="934"/>
      <c r="FBP15" s="934"/>
      <c r="FBQ15" s="934"/>
      <c r="FBR15" s="934"/>
      <c r="FBS15" s="934"/>
      <c r="FBT15" s="934"/>
      <c r="FBU15" s="934"/>
      <c r="FBV15" s="934"/>
      <c r="FBW15" s="934"/>
      <c r="FBX15" s="934"/>
      <c r="FBY15" s="934"/>
      <c r="FBZ15" s="934"/>
      <c r="FCA15" s="934"/>
      <c r="FCB15" s="934"/>
      <c r="FCC15" s="934"/>
      <c r="FCD15" s="934"/>
      <c r="FCE15" s="934"/>
      <c r="FCF15" s="934"/>
      <c r="FCG15" s="934"/>
      <c r="FCH15" s="934"/>
      <c r="FCI15" s="934"/>
      <c r="FCJ15" s="934"/>
      <c r="FCK15" s="934"/>
      <c r="FCL15" s="934"/>
      <c r="FCM15" s="934"/>
      <c r="FCN15" s="934"/>
      <c r="FCO15" s="934"/>
      <c r="FCP15" s="934"/>
      <c r="FCQ15" s="934"/>
      <c r="FCR15" s="934"/>
      <c r="FCS15" s="934"/>
      <c r="FCT15" s="934"/>
      <c r="FCU15" s="934"/>
      <c r="FCV15" s="934"/>
      <c r="FCW15" s="934"/>
      <c r="FCX15" s="934"/>
      <c r="FCY15" s="934"/>
      <c r="FCZ15" s="934"/>
      <c r="FDA15" s="934"/>
      <c r="FDB15" s="934"/>
      <c r="FDC15" s="934"/>
      <c r="FDD15" s="934"/>
      <c r="FDE15" s="934"/>
      <c r="FDF15" s="934"/>
      <c r="FDG15" s="934"/>
      <c r="FDH15" s="934"/>
      <c r="FDI15" s="934"/>
      <c r="FDJ15" s="934"/>
      <c r="FDK15" s="934"/>
      <c r="FDL15" s="934"/>
      <c r="FDM15" s="934"/>
      <c r="FDN15" s="934"/>
      <c r="FDO15" s="934"/>
      <c r="FDP15" s="934"/>
      <c r="FDQ15" s="934"/>
      <c r="FDR15" s="934"/>
      <c r="FDS15" s="934"/>
      <c r="FDT15" s="934"/>
      <c r="FDU15" s="934"/>
      <c r="FDV15" s="934"/>
      <c r="FDW15" s="934"/>
      <c r="FDX15" s="934"/>
      <c r="FDY15" s="934"/>
      <c r="FDZ15" s="934"/>
      <c r="FEA15" s="934"/>
      <c r="FEB15" s="934"/>
      <c r="FEC15" s="934"/>
      <c r="FED15" s="934"/>
      <c r="FEE15" s="934"/>
      <c r="FEF15" s="934"/>
      <c r="FEG15" s="934"/>
      <c r="FEH15" s="934"/>
      <c r="FEI15" s="934"/>
      <c r="FEJ15" s="934"/>
      <c r="FEK15" s="934"/>
      <c r="FEL15" s="934"/>
      <c r="FEM15" s="934"/>
      <c r="FEN15" s="934"/>
      <c r="FEO15" s="934"/>
      <c r="FEP15" s="934"/>
      <c r="FEQ15" s="934"/>
      <c r="FER15" s="934"/>
      <c r="FES15" s="934"/>
      <c r="FET15" s="934"/>
      <c r="FEU15" s="934"/>
      <c r="FEV15" s="934"/>
      <c r="FEW15" s="934"/>
      <c r="FEX15" s="934"/>
      <c r="FEY15" s="934"/>
      <c r="FEZ15" s="934"/>
      <c r="FFA15" s="934"/>
      <c r="FFB15" s="934"/>
      <c r="FFC15" s="934"/>
      <c r="FFD15" s="934"/>
      <c r="FFE15" s="934"/>
      <c r="FFF15" s="934"/>
      <c r="FFG15" s="934"/>
      <c r="FFH15" s="934"/>
      <c r="FFI15" s="934"/>
      <c r="FFJ15" s="934"/>
      <c r="FFK15" s="934"/>
      <c r="FFL15" s="934"/>
      <c r="FFM15" s="934"/>
      <c r="FFN15" s="934"/>
      <c r="FFO15" s="934"/>
      <c r="FFP15" s="934"/>
      <c r="FFQ15" s="934"/>
      <c r="FFR15" s="934"/>
      <c r="FFS15" s="934"/>
      <c r="FFT15" s="934"/>
      <c r="FFU15" s="934"/>
      <c r="FFV15" s="934"/>
      <c r="FFW15" s="934"/>
      <c r="FFX15" s="934"/>
      <c r="FFY15" s="934"/>
      <c r="FFZ15" s="934"/>
      <c r="FGA15" s="934"/>
      <c r="FGB15" s="934"/>
      <c r="FGC15" s="934"/>
      <c r="FGD15" s="934"/>
      <c r="FGE15" s="934"/>
      <c r="FGF15" s="934"/>
      <c r="FGG15" s="934"/>
      <c r="FGH15" s="934"/>
      <c r="FGI15" s="934"/>
      <c r="FGJ15" s="934"/>
      <c r="FGK15" s="934"/>
      <c r="FGL15" s="934"/>
      <c r="FGM15" s="934"/>
      <c r="FGN15" s="934"/>
      <c r="FGO15" s="934"/>
      <c r="FGP15" s="934"/>
      <c r="FGQ15" s="934"/>
      <c r="FGR15" s="934"/>
      <c r="FGS15" s="934"/>
      <c r="FGT15" s="934"/>
      <c r="FGU15" s="934"/>
      <c r="FGV15" s="934"/>
      <c r="FGW15" s="934"/>
      <c r="FGX15" s="934"/>
      <c r="FGY15" s="934"/>
      <c r="FGZ15" s="934"/>
      <c r="FHA15" s="934"/>
      <c r="FHB15" s="934"/>
      <c r="FHC15" s="934"/>
      <c r="FHD15" s="934"/>
      <c r="FHE15" s="934"/>
      <c r="FHF15" s="934"/>
      <c r="FHG15" s="934"/>
      <c r="FHH15" s="934"/>
      <c r="FHI15" s="934"/>
      <c r="FHJ15" s="934"/>
      <c r="FHK15" s="934"/>
      <c r="FHL15" s="934"/>
      <c r="FHM15" s="934"/>
      <c r="FHN15" s="934"/>
      <c r="FHO15" s="934"/>
      <c r="FHP15" s="934"/>
      <c r="FHQ15" s="934"/>
      <c r="FHR15" s="934"/>
      <c r="FHS15" s="934"/>
      <c r="FHT15" s="934"/>
      <c r="FHU15" s="934"/>
      <c r="FHV15" s="934"/>
      <c r="FHW15" s="934"/>
      <c r="FHX15" s="934"/>
      <c r="FHY15" s="934"/>
      <c r="FHZ15" s="934"/>
      <c r="FIA15" s="934"/>
      <c r="FIB15" s="934"/>
      <c r="FIC15" s="934"/>
      <c r="FID15" s="934"/>
      <c r="FIE15" s="934"/>
      <c r="FIF15" s="934"/>
      <c r="FIG15" s="934"/>
      <c r="FIH15" s="934"/>
      <c r="FII15" s="934"/>
      <c r="FIJ15" s="934"/>
      <c r="FIK15" s="934"/>
      <c r="FIL15" s="934"/>
      <c r="FIM15" s="934"/>
      <c r="FIN15" s="934"/>
      <c r="FIO15" s="934"/>
      <c r="FIP15" s="934"/>
      <c r="FIQ15" s="934"/>
      <c r="FIR15" s="934"/>
      <c r="FIS15" s="934"/>
      <c r="FIT15" s="934"/>
      <c r="FIU15" s="934"/>
      <c r="FIV15" s="934"/>
      <c r="FIW15" s="934"/>
      <c r="FIX15" s="934"/>
      <c r="FIY15" s="934"/>
      <c r="FIZ15" s="934"/>
      <c r="FJA15" s="934"/>
      <c r="FJB15" s="934"/>
      <c r="FJC15" s="934"/>
      <c r="FJD15" s="934"/>
      <c r="FJE15" s="934"/>
      <c r="FJF15" s="934"/>
      <c r="FJG15" s="934"/>
      <c r="FJH15" s="934"/>
      <c r="FJI15" s="934"/>
      <c r="FJJ15" s="934"/>
      <c r="FJK15" s="934"/>
      <c r="FJL15" s="934"/>
      <c r="FJM15" s="934"/>
      <c r="FJN15" s="934"/>
      <c r="FJO15" s="934"/>
      <c r="FJP15" s="934"/>
      <c r="FJQ15" s="934"/>
      <c r="FJR15" s="934"/>
      <c r="FJS15" s="934"/>
      <c r="FJT15" s="934"/>
      <c r="FJU15" s="934"/>
      <c r="FJV15" s="934"/>
      <c r="FJW15" s="934"/>
      <c r="FJX15" s="934"/>
      <c r="FJY15" s="934"/>
      <c r="FJZ15" s="934"/>
      <c r="FKA15" s="934"/>
      <c r="FKB15" s="934"/>
      <c r="FKC15" s="934"/>
      <c r="FKD15" s="934"/>
      <c r="FKE15" s="934"/>
      <c r="FKF15" s="934"/>
      <c r="FKG15" s="934"/>
      <c r="FKH15" s="934"/>
      <c r="FKI15" s="934"/>
      <c r="FKJ15" s="934"/>
      <c r="FKK15" s="934"/>
      <c r="FKL15" s="934"/>
      <c r="FKM15" s="934"/>
      <c r="FKN15" s="934"/>
      <c r="FKO15" s="934"/>
      <c r="FKP15" s="934"/>
      <c r="FKQ15" s="934"/>
      <c r="FKR15" s="934"/>
      <c r="FKS15" s="934"/>
      <c r="FKT15" s="934"/>
      <c r="FKU15" s="934"/>
      <c r="FKV15" s="934"/>
      <c r="FKW15" s="934"/>
      <c r="FKX15" s="934"/>
      <c r="FKY15" s="934"/>
      <c r="FKZ15" s="934"/>
      <c r="FLA15" s="934"/>
      <c r="FLB15" s="934"/>
      <c r="FLC15" s="934"/>
      <c r="FLD15" s="934"/>
      <c r="FLE15" s="934"/>
      <c r="FLF15" s="934"/>
      <c r="FLG15" s="934"/>
      <c r="FLH15" s="934"/>
      <c r="FLI15" s="934"/>
      <c r="FLJ15" s="934"/>
      <c r="FLK15" s="934"/>
      <c r="FLL15" s="934"/>
      <c r="FLM15" s="934"/>
      <c r="FLN15" s="934"/>
      <c r="FLO15" s="934"/>
      <c r="FLP15" s="934"/>
      <c r="FLQ15" s="934"/>
      <c r="FLR15" s="934"/>
      <c r="FLS15" s="934"/>
      <c r="FLT15" s="934"/>
      <c r="FLU15" s="934"/>
      <c r="FLV15" s="934"/>
      <c r="FLW15" s="934"/>
      <c r="FLX15" s="934"/>
      <c r="FLY15" s="934"/>
      <c r="FLZ15" s="934"/>
      <c r="FMA15" s="934"/>
      <c r="FMB15" s="934"/>
      <c r="FMC15" s="934"/>
      <c r="FMD15" s="934"/>
      <c r="FME15" s="934"/>
      <c r="FMF15" s="934"/>
      <c r="FMG15" s="934"/>
      <c r="FMH15" s="934"/>
      <c r="FMI15" s="934"/>
      <c r="FMJ15" s="934"/>
      <c r="FMK15" s="934"/>
      <c r="FML15" s="934"/>
      <c r="FMM15" s="934"/>
      <c r="FMN15" s="934"/>
      <c r="FMO15" s="934"/>
      <c r="FMP15" s="934"/>
      <c r="FMQ15" s="934"/>
      <c r="FMR15" s="934"/>
      <c r="FMS15" s="934"/>
      <c r="FMT15" s="934"/>
      <c r="FMU15" s="934"/>
      <c r="FMV15" s="934"/>
      <c r="FMW15" s="934"/>
      <c r="FMX15" s="934"/>
      <c r="FMY15" s="934"/>
      <c r="FMZ15" s="934"/>
      <c r="FNA15" s="934"/>
      <c r="FNB15" s="934"/>
      <c r="FNC15" s="934"/>
      <c r="FND15" s="934"/>
      <c r="FNE15" s="934"/>
      <c r="FNF15" s="934"/>
      <c r="FNG15" s="934"/>
      <c r="FNH15" s="934"/>
      <c r="FNI15" s="934"/>
      <c r="FNJ15" s="934"/>
      <c r="FNK15" s="934"/>
      <c r="FNL15" s="934"/>
      <c r="FNM15" s="934"/>
      <c r="FNN15" s="934"/>
      <c r="FNO15" s="934"/>
      <c r="FNP15" s="934"/>
      <c r="FNQ15" s="934"/>
      <c r="FNR15" s="934"/>
      <c r="FNS15" s="934"/>
      <c r="FNT15" s="934"/>
      <c r="FNU15" s="934"/>
      <c r="FNV15" s="934"/>
      <c r="FNW15" s="934"/>
      <c r="FNX15" s="934"/>
      <c r="FNY15" s="934"/>
      <c r="FNZ15" s="934"/>
      <c r="FOA15" s="934"/>
      <c r="FOB15" s="934"/>
      <c r="FOC15" s="934"/>
      <c r="FOD15" s="934"/>
      <c r="FOE15" s="934"/>
      <c r="FOF15" s="934"/>
      <c r="FOG15" s="934"/>
      <c r="FOH15" s="934"/>
      <c r="FOI15" s="934"/>
      <c r="FOJ15" s="934"/>
      <c r="FOK15" s="934"/>
      <c r="FOL15" s="934"/>
      <c r="FOM15" s="934"/>
      <c r="FON15" s="934"/>
      <c r="FOO15" s="934"/>
      <c r="FOP15" s="934"/>
      <c r="FOQ15" s="934"/>
      <c r="FOR15" s="934"/>
      <c r="FOS15" s="934"/>
      <c r="FOT15" s="934"/>
      <c r="FOU15" s="934"/>
      <c r="FOV15" s="934"/>
      <c r="FOW15" s="934"/>
      <c r="FOX15" s="934"/>
      <c r="FOY15" s="934"/>
      <c r="FOZ15" s="934"/>
      <c r="FPA15" s="934"/>
      <c r="FPB15" s="934"/>
      <c r="FPC15" s="934"/>
      <c r="FPD15" s="934"/>
      <c r="FPE15" s="934"/>
      <c r="FPF15" s="934"/>
      <c r="FPG15" s="934"/>
      <c r="FPH15" s="934"/>
      <c r="FPI15" s="934"/>
      <c r="FPJ15" s="934"/>
      <c r="FPK15" s="934"/>
      <c r="FPL15" s="934"/>
      <c r="FPM15" s="934"/>
      <c r="FPN15" s="934"/>
      <c r="FPO15" s="934"/>
      <c r="FPP15" s="934"/>
      <c r="FPQ15" s="934"/>
      <c r="FPR15" s="934"/>
      <c r="FPS15" s="934"/>
      <c r="FPT15" s="934"/>
      <c r="FPU15" s="934"/>
      <c r="FPV15" s="934"/>
      <c r="FPW15" s="934"/>
      <c r="FPX15" s="934"/>
      <c r="FPY15" s="934"/>
      <c r="FPZ15" s="934"/>
      <c r="FQA15" s="934"/>
      <c r="FQB15" s="934"/>
      <c r="FQC15" s="934"/>
      <c r="FQD15" s="934"/>
      <c r="FQE15" s="934"/>
      <c r="FQF15" s="934"/>
      <c r="FQG15" s="934"/>
      <c r="FQH15" s="934"/>
      <c r="FQI15" s="934"/>
      <c r="FQJ15" s="934"/>
      <c r="FQK15" s="934"/>
      <c r="FQL15" s="934"/>
      <c r="FQM15" s="934"/>
      <c r="FQN15" s="934"/>
      <c r="FQO15" s="934"/>
      <c r="FQP15" s="934"/>
      <c r="FQQ15" s="934"/>
      <c r="FQR15" s="934"/>
      <c r="FQS15" s="934"/>
      <c r="FQT15" s="934"/>
      <c r="FQU15" s="934"/>
      <c r="FQV15" s="934"/>
      <c r="FQW15" s="934"/>
      <c r="FQX15" s="934"/>
      <c r="FQY15" s="934"/>
      <c r="FQZ15" s="934"/>
      <c r="FRA15" s="934"/>
      <c r="FRB15" s="934"/>
      <c r="FRC15" s="934"/>
      <c r="FRD15" s="934"/>
      <c r="FRE15" s="934"/>
      <c r="FRF15" s="934"/>
      <c r="FRG15" s="934"/>
      <c r="FRH15" s="934"/>
      <c r="FRI15" s="934"/>
      <c r="FRJ15" s="934"/>
      <c r="FRK15" s="934"/>
      <c r="FRL15" s="934"/>
      <c r="FRM15" s="934"/>
      <c r="FRN15" s="934"/>
      <c r="FRO15" s="934"/>
      <c r="FRP15" s="934"/>
      <c r="FRQ15" s="934"/>
      <c r="FRR15" s="934"/>
      <c r="FRS15" s="934"/>
      <c r="FRT15" s="934"/>
      <c r="FRU15" s="934"/>
      <c r="FRV15" s="934"/>
      <c r="FRW15" s="934"/>
      <c r="FRX15" s="934"/>
      <c r="FRY15" s="934"/>
      <c r="FRZ15" s="934"/>
      <c r="FSA15" s="934"/>
      <c r="FSB15" s="934"/>
      <c r="FSC15" s="934"/>
      <c r="FSD15" s="934"/>
      <c r="FSE15" s="934"/>
      <c r="FSF15" s="934"/>
      <c r="FSG15" s="934"/>
      <c r="FSH15" s="934"/>
      <c r="FSI15" s="934"/>
      <c r="FSJ15" s="934"/>
      <c r="FSK15" s="934"/>
      <c r="FSL15" s="934"/>
      <c r="FSM15" s="934"/>
      <c r="FSN15" s="934"/>
      <c r="FSO15" s="934"/>
      <c r="FSP15" s="934"/>
      <c r="FSQ15" s="934"/>
      <c r="FSR15" s="934"/>
      <c r="FSS15" s="934"/>
      <c r="FST15" s="934"/>
      <c r="FSU15" s="934"/>
      <c r="FSV15" s="934"/>
      <c r="FSW15" s="934"/>
      <c r="FSX15" s="934"/>
      <c r="FSY15" s="934"/>
      <c r="FSZ15" s="934"/>
      <c r="FTA15" s="934"/>
      <c r="FTB15" s="934"/>
      <c r="FTC15" s="934"/>
      <c r="FTD15" s="934"/>
      <c r="FTE15" s="934"/>
      <c r="FTF15" s="934"/>
      <c r="FTG15" s="934"/>
      <c r="FTH15" s="934"/>
      <c r="FTI15" s="934"/>
      <c r="FTJ15" s="934"/>
      <c r="FTK15" s="934"/>
      <c r="FTL15" s="934"/>
      <c r="FTM15" s="934"/>
      <c r="FTN15" s="934"/>
      <c r="FTO15" s="934"/>
      <c r="FTP15" s="934"/>
      <c r="FTQ15" s="934"/>
      <c r="FTR15" s="934"/>
      <c r="FTS15" s="934"/>
      <c r="FTT15" s="934"/>
      <c r="FTU15" s="934"/>
      <c r="FTV15" s="934"/>
      <c r="FTW15" s="934"/>
      <c r="FTX15" s="934"/>
      <c r="FTY15" s="934"/>
      <c r="FTZ15" s="934"/>
      <c r="FUA15" s="934"/>
      <c r="FUB15" s="934"/>
      <c r="FUC15" s="934"/>
      <c r="FUD15" s="934"/>
      <c r="FUE15" s="934"/>
      <c r="FUF15" s="934"/>
      <c r="FUG15" s="934"/>
      <c r="FUH15" s="934"/>
      <c r="FUI15" s="934"/>
      <c r="FUJ15" s="934"/>
      <c r="FUK15" s="934"/>
      <c r="FUL15" s="934"/>
      <c r="FUM15" s="934"/>
      <c r="FUN15" s="934"/>
      <c r="FUO15" s="934"/>
      <c r="FUP15" s="934"/>
      <c r="FUQ15" s="934"/>
      <c r="FUR15" s="934"/>
      <c r="FUS15" s="934"/>
      <c r="FUT15" s="934"/>
      <c r="FUU15" s="934"/>
      <c r="FUV15" s="934"/>
      <c r="FUW15" s="934"/>
      <c r="FUX15" s="934"/>
      <c r="FUY15" s="934"/>
      <c r="FUZ15" s="934"/>
      <c r="FVA15" s="934"/>
      <c r="FVB15" s="934"/>
      <c r="FVC15" s="934"/>
      <c r="FVD15" s="934"/>
      <c r="FVE15" s="934"/>
      <c r="FVF15" s="934"/>
      <c r="FVG15" s="934"/>
      <c r="FVH15" s="934"/>
      <c r="FVI15" s="934"/>
      <c r="FVJ15" s="934"/>
      <c r="FVK15" s="934"/>
      <c r="FVL15" s="934"/>
      <c r="FVM15" s="934"/>
      <c r="FVN15" s="934"/>
      <c r="FVO15" s="934"/>
      <c r="FVP15" s="934"/>
      <c r="FVQ15" s="934"/>
      <c r="FVR15" s="934"/>
      <c r="FVS15" s="934"/>
      <c r="FVT15" s="934"/>
      <c r="FVU15" s="934"/>
      <c r="FVV15" s="934"/>
      <c r="FVW15" s="934"/>
      <c r="FVX15" s="934"/>
      <c r="FVY15" s="934"/>
      <c r="FVZ15" s="934"/>
      <c r="FWA15" s="934"/>
      <c r="FWB15" s="934"/>
      <c r="FWC15" s="934"/>
      <c r="FWD15" s="934"/>
      <c r="FWE15" s="934"/>
      <c r="FWF15" s="934"/>
      <c r="FWG15" s="934"/>
      <c r="FWH15" s="934"/>
      <c r="FWI15" s="934"/>
      <c r="FWJ15" s="934"/>
      <c r="FWK15" s="934"/>
      <c r="FWL15" s="934"/>
      <c r="FWM15" s="934"/>
      <c r="FWN15" s="934"/>
      <c r="FWO15" s="934"/>
      <c r="FWP15" s="934"/>
      <c r="FWQ15" s="934"/>
      <c r="FWR15" s="934"/>
      <c r="FWS15" s="934"/>
      <c r="FWT15" s="934"/>
      <c r="FWU15" s="934"/>
      <c r="FWV15" s="934"/>
      <c r="FWW15" s="934"/>
      <c r="FWX15" s="934"/>
      <c r="FWY15" s="934"/>
      <c r="FWZ15" s="934"/>
      <c r="FXA15" s="934"/>
      <c r="FXB15" s="934"/>
      <c r="FXC15" s="934"/>
      <c r="FXD15" s="934"/>
      <c r="FXE15" s="934"/>
      <c r="FXF15" s="934"/>
      <c r="FXG15" s="934"/>
      <c r="FXH15" s="934"/>
      <c r="FXI15" s="934"/>
      <c r="FXJ15" s="934"/>
      <c r="FXK15" s="934"/>
      <c r="FXL15" s="934"/>
      <c r="FXM15" s="934"/>
      <c r="FXN15" s="934"/>
      <c r="FXO15" s="934"/>
      <c r="FXP15" s="934"/>
      <c r="FXQ15" s="934"/>
      <c r="FXR15" s="934"/>
      <c r="FXS15" s="934"/>
      <c r="FXT15" s="934"/>
      <c r="FXU15" s="934"/>
      <c r="FXV15" s="934"/>
      <c r="FXW15" s="934"/>
      <c r="FXX15" s="934"/>
      <c r="FXY15" s="934"/>
      <c r="FXZ15" s="934"/>
      <c r="FYA15" s="934"/>
      <c r="FYB15" s="934"/>
      <c r="FYC15" s="934"/>
      <c r="FYD15" s="934"/>
      <c r="FYE15" s="934"/>
      <c r="FYF15" s="934"/>
      <c r="FYG15" s="934"/>
      <c r="FYH15" s="934"/>
      <c r="FYI15" s="934"/>
      <c r="FYJ15" s="934"/>
      <c r="FYK15" s="934"/>
      <c r="FYL15" s="934"/>
      <c r="FYM15" s="934"/>
      <c r="FYN15" s="934"/>
      <c r="FYO15" s="934"/>
      <c r="FYP15" s="934"/>
      <c r="FYQ15" s="934"/>
      <c r="FYR15" s="934"/>
      <c r="FYS15" s="934"/>
      <c r="FYT15" s="934"/>
      <c r="FYU15" s="934"/>
      <c r="FYV15" s="934"/>
      <c r="FYW15" s="934"/>
      <c r="FYX15" s="934"/>
      <c r="FYY15" s="934"/>
      <c r="FYZ15" s="934"/>
      <c r="FZA15" s="934"/>
      <c r="FZB15" s="934"/>
      <c r="FZC15" s="934"/>
      <c r="FZD15" s="934"/>
      <c r="FZE15" s="934"/>
      <c r="FZF15" s="934"/>
      <c r="FZG15" s="934"/>
      <c r="FZH15" s="934"/>
      <c r="FZI15" s="934"/>
      <c r="FZJ15" s="934"/>
      <c r="FZK15" s="934"/>
      <c r="FZL15" s="934"/>
      <c r="FZM15" s="934"/>
      <c r="FZN15" s="934"/>
      <c r="FZO15" s="934"/>
      <c r="FZP15" s="934"/>
      <c r="FZQ15" s="934"/>
      <c r="FZR15" s="934"/>
      <c r="FZS15" s="934"/>
      <c r="FZT15" s="934"/>
      <c r="FZU15" s="934"/>
      <c r="FZV15" s="934"/>
      <c r="FZW15" s="934"/>
      <c r="FZX15" s="934"/>
      <c r="FZY15" s="934"/>
      <c r="FZZ15" s="934"/>
      <c r="GAA15" s="934"/>
      <c r="GAB15" s="934"/>
      <c r="GAC15" s="934"/>
      <c r="GAD15" s="934"/>
      <c r="GAE15" s="934"/>
      <c r="GAF15" s="934"/>
      <c r="GAG15" s="934"/>
      <c r="GAH15" s="934"/>
      <c r="GAI15" s="934"/>
      <c r="GAJ15" s="934"/>
      <c r="GAK15" s="934"/>
      <c r="GAL15" s="934"/>
      <c r="GAM15" s="934"/>
      <c r="GAN15" s="934"/>
      <c r="GAO15" s="934"/>
      <c r="GAP15" s="934"/>
      <c r="GAQ15" s="934"/>
      <c r="GAR15" s="934"/>
      <c r="GAS15" s="934"/>
      <c r="GAT15" s="934"/>
      <c r="GAU15" s="934"/>
      <c r="GAV15" s="934"/>
      <c r="GAW15" s="934"/>
      <c r="GAX15" s="934"/>
      <c r="GAY15" s="934"/>
      <c r="GAZ15" s="934"/>
      <c r="GBA15" s="934"/>
      <c r="GBB15" s="934"/>
      <c r="GBC15" s="934"/>
      <c r="GBD15" s="934"/>
      <c r="GBE15" s="934"/>
      <c r="GBF15" s="934"/>
      <c r="GBG15" s="934"/>
      <c r="GBH15" s="934"/>
      <c r="GBI15" s="934"/>
      <c r="GBJ15" s="934"/>
      <c r="GBK15" s="934"/>
      <c r="GBL15" s="934"/>
      <c r="GBM15" s="934"/>
      <c r="GBN15" s="934"/>
      <c r="GBO15" s="934"/>
      <c r="GBP15" s="934"/>
      <c r="GBQ15" s="934"/>
      <c r="GBR15" s="934"/>
      <c r="GBS15" s="934"/>
      <c r="GBT15" s="934"/>
      <c r="GBU15" s="934"/>
      <c r="GBV15" s="934"/>
      <c r="GBW15" s="934"/>
      <c r="GBX15" s="934"/>
      <c r="GBY15" s="934"/>
      <c r="GBZ15" s="934"/>
      <c r="GCA15" s="934"/>
      <c r="GCB15" s="934"/>
      <c r="GCC15" s="934"/>
      <c r="GCD15" s="934"/>
      <c r="GCE15" s="934"/>
      <c r="GCF15" s="934"/>
      <c r="GCG15" s="934"/>
      <c r="GCH15" s="934"/>
      <c r="GCI15" s="934"/>
      <c r="GCJ15" s="934"/>
      <c r="GCK15" s="934"/>
      <c r="GCL15" s="934"/>
      <c r="GCM15" s="934"/>
      <c r="GCN15" s="934"/>
      <c r="GCO15" s="934"/>
      <c r="GCP15" s="934"/>
      <c r="GCQ15" s="934"/>
      <c r="GCR15" s="934"/>
      <c r="GCS15" s="934"/>
      <c r="GCT15" s="934"/>
      <c r="GCU15" s="934"/>
      <c r="GCV15" s="934"/>
      <c r="GCW15" s="934"/>
      <c r="GCX15" s="934"/>
      <c r="GCY15" s="934"/>
      <c r="GCZ15" s="934"/>
      <c r="GDA15" s="934"/>
      <c r="GDB15" s="934"/>
      <c r="GDC15" s="934"/>
      <c r="GDD15" s="934"/>
      <c r="GDE15" s="934"/>
      <c r="GDF15" s="934"/>
      <c r="GDG15" s="934"/>
      <c r="GDH15" s="934"/>
      <c r="GDI15" s="934"/>
      <c r="GDJ15" s="934"/>
      <c r="GDK15" s="934"/>
      <c r="GDL15" s="934"/>
      <c r="GDM15" s="934"/>
      <c r="GDN15" s="934"/>
      <c r="GDO15" s="934"/>
      <c r="GDP15" s="934"/>
      <c r="GDQ15" s="934"/>
      <c r="GDR15" s="934"/>
      <c r="GDS15" s="934"/>
      <c r="GDT15" s="934"/>
      <c r="GDU15" s="934"/>
      <c r="GDV15" s="934"/>
      <c r="GDW15" s="934"/>
      <c r="GDX15" s="934"/>
      <c r="GDY15" s="934"/>
      <c r="GDZ15" s="934"/>
      <c r="GEA15" s="934"/>
      <c r="GEB15" s="934"/>
      <c r="GEC15" s="934"/>
      <c r="GED15" s="934"/>
      <c r="GEE15" s="934"/>
      <c r="GEF15" s="934"/>
      <c r="GEG15" s="934"/>
      <c r="GEH15" s="934"/>
      <c r="GEI15" s="934"/>
      <c r="GEJ15" s="934"/>
      <c r="GEK15" s="934"/>
      <c r="GEL15" s="934"/>
      <c r="GEM15" s="934"/>
      <c r="GEN15" s="934"/>
      <c r="GEO15" s="934"/>
      <c r="GEP15" s="934"/>
      <c r="GEQ15" s="934"/>
      <c r="GER15" s="934"/>
      <c r="GES15" s="934"/>
      <c r="GET15" s="934"/>
      <c r="GEU15" s="934"/>
      <c r="GEV15" s="934"/>
      <c r="GEW15" s="934"/>
      <c r="GEX15" s="934"/>
      <c r="GEY15" s="934"/>
      <c r="GEZ15" s="934"/>
      <c r="GFA15" s="934"/>
      <c r="GFB15" s="934"/>
      <c r="GFC15" s="934"/>
      <c r="GFD15" s="934"/>
      <c r="GFE15" s="934"/>
      <c r="GFF15" s="934"/>
      <c r="GFG15" s="934"/>
      <c r="GFH15" s="934"/>
      <c r="GFI15" s="934"/>
      <c r="GFJ15" s="934"/>
      <c r="GFK15" s="934"/>
      <c r="GFL15" s="934"/>
      <c r="GFM15" s="934"/>
      <c r="GFN15" s="934"/>
      <c r="GFO15" s="934"/>
      <c r="GFP15" s="934"/>
      <c r="GFQ15" s="934"/>
      <c r="GFR15" s="934"/>
      <c r="GFS15" s="934"/>
      <c r="GFT15" s="934"/>
      <c r="GFU15" s="934"/>
      <c r="GFV15" s="934"/>
      <c r="GFW15" s="934"/>
      <c r="GFX15" s="934"/>
      <c r="GFY15" s="934"/>
      <c r="GFZ15" s="934"/>
      <c r="GGA15" s="934"/>
      <c r="GGB15" s="934"/>
      <c r="GGC15" s="934"/>
      <c r="GGD15" s="934"/>
      <c r="GGE15" s="934"/>
      <c r="GGF15" s="934"/>
      <c r="GGG15" s="934"/>
      <c r="GGH15" s="934"/>
      <c r="GGI15" s="934"/>
      <c r="GGJ15" s="934"/>
      <c r="GGK15" s="934"/>
      <c r="GGL15" s="934"/>
      <c r="GGM15" s="934"/>
      <c r="GGN15" s="934"/>
      <c r="GGO15" s="934"/>
      <c r="GGP15" s="934"/>
      <c r="GGQ15" s="934"/>
      <c r="GGR15" s="934"/>
      <c r="GGS15" s="934"/>
      <c r="GGT15" s="934"/>
      <c r="GGU15" s="934"/>
      <c r="GGV15" s="934"/>
      <c r="GGW15" s="934"/>
      <c r="GGX15" s="934"/>
      <c r="GGY15" s="934"/>
      <c r="GGZ15" s="934"/>
      <c r="GHA15" s="934"/>
      <c r="GHB15" s="934"/>
      <c r="GHC15" s="934"/>
      <c r="GHD15" s="934"/>
      <c r="GHE15" s="934"/>
      <c r="GHF15" s="934"/>
      <c r="GHG15" s="934"/>
      <c r="GHH15" s="934"/>
      <c r="GHI15" s="934"/>
      <c r="GHJ15" s="934"/>
      <c r="GHK15" s="934"/>
      <c r="GHL15" s="934"/>
      <c r="GHM15" s="934"/>
      <c r="GHN15" s="934"/>
      <c r="GHO15" s="934"/>
      <c r="GHP15" s="934"/>
      <c r="GHQ15" s="934"/>
      <c r="GHR15" s="934"/>
      <c r="GHS15" s="934"/>
      <c r="GHT15" s="934"/>
      <c r="GHU15" s="934"/>
      <c r="GHV15" s="934"/>
      <c r="GHW15" s="934"/>
      <c r="GHX15" s="934"/>
      <c r="GHY15" s="934"/>
      <c r="GHZ15" s="934"/>
      <c r="GIA15" s="934"/>
      <c r="GIB15" s="934"/>
      <c r="GIC15" s="934"/>
      <c r="GID15" s="934"/>
      <c r="GIE15" s="934"/>
      <c r="GIF15" s="934"/>
      <c r="GIG15" s="934"/>
      <c r="GIH15" s="934"/>
      <c r="GII15" s="934"/>
      <c r="GIJ15" s="934"/>
      <c r="GIK15" s="934"/>
      <c r="GIL15" s="934"/>
      <c r="GIM15" s="934"/>
      <c r="GIN15" s="934"/>
      <c r="GIO15" s="934"/>
      <c r="GIP15" s="934"/>
      <c r="GIQ15" s="934"/>
      <c r="GIR15" s="934"/>
      <c r="GIS15" s="934"/>
      <c r="GIT15" s="934"/>
      <c r="GIU15" s="934"/>
      <c r="GIV15" s="934"/>
      <c r="GIW15" s="934"/>
      <c r="GIX15" s="934"/>
      <c r="GIY15" s="934"/>
      <c r="GIZ15" s="934"/>
      <c r="GJA15" s="934"/>
      <c r="GJB15" s="934"/>
      <c r="GJC15" s="934"/>
      <c r="GJD15" s="934"/>
      <c r="GJE15" s="934"/>
      <c r="GJF15" s="934"/>
      <c r="GJG15" s="934"/>
      <c r="GJH15" s="934"/>
      <c r="GJI15" s="934"/>
      <c r="GJJ15" s="934"/>
      <c r="GJK15" s="934"/>
      <c r="GJL15" s="934"/>
      <c r="GJM15" s="934"/>
      <c r="GJN15" s="934"/>
      <c r="GJO15" s="934"/>
      <c r="GJP15" s="934"/>
      <c r="GJQ15" s="934"/>
      <c r="GJR15" s="934"/>
      <c r="GJS15" s="934"/>
      <c r="GJT15" s="934"/>
      <c r="GJU15" s="934"/>
      <c r="GJV15" s="934"/>
      <c r="GJW15" s="934"/>
      <c r="GJX15" s="934"/>
      <c r="GJY15" s="934"/>
      <c r="GJZ15" s="934"/>
      <c r="GKA15" s="934"/>
      <c r="GKB15" s="934"/>
      <c r="GKC15" s="934"/>
      <c r="GKD15" s="934"/>
      <c r="GKE15" s="934"/>
      <c r="GKF15" s="934"/>
      <c r="GKG15" s="934"/>
      <c r="GKH15" s="934"/>
      <c r="GKI15" s="934"/>
      <c r="GKJ15" s="934"/>
      <c r="GKK15" s="934"/>
      <c r="GKL15" s="934"/>
      <c r="GKM15" s="934"/>
      <c r="GKN15" s="934"/>
      <c r="GKO15" s="934"/>
      <c r="GKP15" s="934"/>
      <c r="GKQ15" s="934"/>
      <c r="GKR15" s="934"/>
      <c r="GKS15" s="934"/>
      <c r="GKT15" s="934"/>
      <c r="GKU15" s="934"/>
      <c r="GKV15" s="934"/>
      <c r="GKW15" s="934"/>
      <c r="GKX15" s="934"/>
      <c r="GKY15" s="934"/>
      <c r="GKZ15" s="934"/>
      <c r="GLA15" s="934"/>
      <c r="GLB15" s="934"/>
      <c r="GLC15" s="934"/>
      <c r="GLD15" s="934"/>
      <c r="GLE15" s="934"/>
      <c r="GLF15" s="934"/>
      <c r="GLG15" s="934"/>
      <c r="GLH15" s="934"/>
      <c r="GLI15" s="934"/>
      <c r="GLJ15" s="934"/>
      <c r="GLK15" s="934"/>
      <c r="GLL15" s="934"/>
      <c r="GLM15" s="934"/>
      <c r="GLN15" s="934"/>
      <c r="GLO15" s="934"/>
      <c r="GLP15" s="934"/>
      <c r="GLQ15" s="934"/>
      <c r="GLR15" s="934"/>
      <c r="GLS15" s="934"/>
      <c r="GLT15" s="934"/>
      <c r="GLU15" s="934"/>
      <c r="GLV15" s="934"/>
      <c r="GLW15" s="934"/>
      <c r="GLX15" s="934"/>
      <c r="GLY15" s="934"/>
      <c r="GLZ15" s="934"/>
      <c r="GMA15" s="934"/>
      <c r="GMB15" s="934"/>
      <c r="GMC15" s="934"/>
      <c r="GMD15" s="934"/>
      <c r="GME15" s="934"/>
      <c r="GMF15" s="934"/>
      <c r="GMG15" s="934"/>
      <c r="GMH15" s="934"/>
      <c r="GMI15" s="934"/>
      <c r="GMJ15" s="934"/>
      <c r="GMK15" s="934"/>
      <c r="GML15" s="934"/>
      <c r="GMM15" s="934"/>
      <c r="GMN15" s="934"/>
      <c r="GMO15" s="934"/>
      <c r="GMP15" s="934"/>
      <c r="GMQ15" s="934"/>
      <c r="GMR15" s="934"/>
      <c r="GMS15" s="934"/>
      <c r="GMT15" s="934"/>
      <c r="GMU15" s="934"/>
      <c r="GMV15" s="934"/>
      <c r="GMW15" s="934"/>
      <c r="GMX15" s="934"/>
      <c r="GMY15" s="934"/>
      <c r="GMZ15" s="934"/>
      <c r="GNA15" s="934"/>
      <c r="GNB15" s="934"/>
      <c r="GNC15" s="934"/>
      <c r="GND15" s="934"/>
      <c r="GNE15" s="934"/>
      <c r="GNF15" s="934"/>
      <c r="GNG15" s="934"/>
      <c r="GNH15" s="934"/>
      <c r="GNI15" s="934"/>
      <c r="GNJ15" s="934"/>
      <c r="GNK15" s="934"/>
      <c r="GNL15" s="934"/>
      <c r="GNM15" s="934"/>
      <c r="GNN15" s="934"/>
      <c r="GNO15" s="934"/>
      <c r="GNP15" s="934"/>
      <c r="GNQ15" s="934"/>
      <c r="GNR15" s="934"/>
      <c r="GNS15" s="934"/>
      <c r="GNT15" s="934"/>
      <c r="GNU15" s="934"/>
      <c r="GNV15" s="934"/>
      <c r="GNW15" s="934"/>
      <c r="GNX15" s="934"/>
      <c r="GNY15" s="934"/>
      <c r="GNZ15" s="934"/>
      <c r="GOA15" s="934"/>
      <c r="GOB15" s="934"/>
      <c r="GOC15" s="934"/>
      <c r="GOD15" s="934"/>
      <c r="GOE15" s="934"/>
      <c r="GOF15" s="934"/>
      <c r="GOG15" s="934"/>
      <c r="GOH15" s="934"/>
      <c r="GOI15" s="934"/>
      <c r="GOJ15" s="934"/>
      <c r="GOK15" s="934"/>
      <c r="GOL15" s="934"/>
      <c r="GOM15" s="934"/>
      <c r="GON15" s="934"/>
      <c r="GOO15" s="934"/>
      <c r="GOP15" s="934"/>
      <c r="GOQ15" s="934"/>
      <c r="GOR15" s="934"/>
      <c r="GOS15" s="934"/>
      <c r="GOT15" s="934"/>
      <c r="GOU15" s="934"/>
      <c r="GOV15" s="934"/>
      <c r="GOW15" s="934"/>
      <c r="GOX15" s="934"/>
      <c r="GOY15" s="934"/>
      <c r="GOZ15" s="934"/>
      <c r="GPA15" s="934"/>
      <c r="GPB15" s="934"/>
      <c r="GPC15" s="934"/>
      <c r="GPD15" s="934"/>
      <c r="GPE15" s="934"/>
      <c r="GPF15" s="934"/>
      <c r="GPG15" s="934"/>
      <c r="GPH15" s="934"/>
      <c r="GPI15" s="934"/>
      <c r="GPJ15" s="934"/>
      <c r="GPK15" s="934"/>
      <c r="GPL15" s="934"/>
      <c r="GPM15" s="934"/>
      <c r="GPN15" s="934"/>
      <c r="GPO15" s="934"/>
      <c r="GPP15" s="934"/>
      <c r="GPQ15" s="934"/>
      <c r="GPR15" s="934"/>
      <c r="GPS15" s="934"/>
      <c r="GPT15" s="934"/>
      <c r="GPU15" s="934"/>
      <c r="GPV15" s="934"/>
      <c r="GPW15" s="934"/>
      <c r="GPX15" s="934"/>
      <c r="GPY15" s="934"/>
      <c r="GPZ15" s="934"/>
      <c r="GQA15" s="934"/>
      <c r="GQB15" s="934"/>
      <c r="GQC15" s="934"/>
      <c r="GQD15" s="934"/>
      <c r="GQE15" s="934"/>
      <c r="GQF15" s="934"/>
      <c r="GQG15" s="934"/>
      <c r="GQH15" s="934"/>
      <c r="GQI15" s="934"/>
      <c r="GQJ15" s="934"/>
      <c r="GQK15" s="934"/>
      <c r="GQL15" s="934"/>
      <c r="GQM15" s="934"/>
      <c r="GQN15" s="934"/>
      <c r="GQO15" s="934"/>
      <c r="GQP15" s="934"/>
      <c r="GQQ15" s="934"/>
      <c r="GQR15" s="934"/>
      <c r="GQS15" s="934"/>
      <c r="GQT15" s="934"/>
      <c r="GQU15" s="934"/>
      <c r="GQV15" s="934"/>
      <c r="GQW15" s="934"/>
      <c r="GQX15" s="934"/>
      <c r="GQY15" s="934"/>
      <c r="GQZ15" s="934"/>
      <c r="GRA15" s="934"/>
      <c r="GRB15" s="934"/>
      <c r="GRC15" s="934"/>
      <c r="GRD15" s="934"/>
      <c r="GRE15" s="934"/>
      <c r="GRF15" s="934"/>
      <c r="GRG15" s="934"/>
      <c r="GRH15" s="934"/>
      <c r="GRI15" s="934"/>
      <c r="GRJ15" s="934"/>
      <c r="GRK15" s="934"/>
      <c r="GRL15" s="934"/>
      <c r="GRM15" s="934"/>
      <c r="GRN15" s="934"/>
      <c r="GRO15" s="934"/>
      <c r="GRP15" s="934"/>
      <c r="GRQ15" s="934"/>
      <c r="GRR15" s="934"/>
      <c r="GRS15" s="934"/>
      <c r="GRT15" s="934"/>
      <c r="GRU15" s="934"/>
      <c r="GRV15" s="934"/>
      <c r="GRW15" s="934"/>
      <c r="GRX15" s="934"/>
      <c r="GRY15" s="934"/>
      <c r="GRZ15" s="934"/>
      <c r="GSA15" s="934"/>
      <c r="GSB15" s="934"/>
      <c r="GSC15" s="934"/>
      <c r="GSD15" s="934"/>
      <c r="GSE15" s="934"/>
      <c r="GSF15" s="934"/>
      <c r="GSG15" s="934"/>
      <c r="GSH15" s="934"/>
      <c r="GSI15" s="934"/>
      <c r="GSJ15" s="934"/>
      <c r="GSK15" s="934"/>
      <c r="GSL15" s="934"/>
      <c r="GSM15" s="934"/>
      <c r="GSN15" s="934"/>
      <c r="GSO15" s="934"/>
      <c r="GSP15" s="934"/>
      <c r="GSQ15" s="934"/>
      <c r="GSR15" s="934"/>
      <c r="GSS15" s="934"/>
      <c r="GST15" s="934"/>
      <c r="GSU15" s="934"/>
      <c r="GSV15" s="934"/>
      <c r="GSW15" s="934"/>
      <c r="GSX15" s="934"/>
      <c r="GSY15" s="934"/>
      <c r="GSZ15" s="934"/>
      <c r="GTA15" s="934"/>
      <c r="GTB15" s="934"/>
      <c r="GTC15" s="934"/>
      <c r="GTD15" s="934"/>
      <c r="GTE15" s="934"/>
      <c r="GTF15" s="934"/>
      <c r="GTG15" s="934"/>
      <c r="GTH15" s="934"/>
      <c r="GTI15" s="934"/>
      <c r="GTJ15" s="934"/>
      <c r="GTK15" s="934"/>
      <c r="GTL15" s="934"/>
      <c r="GTM15" s="934"/>
      <c r="GTN15" s="934"/>
      <c r="GTO15" s="934"/>
      <c r="GTP15" s="934"/>
      <c r="GTQ15" s="934"/>
      <c r="GTR15" s="934"/>
      <c r="GTS15" s="934"/>
      <c r="GTT15" s="934"/>
      <c r="GTU15" s="934"/>
      <c r="GTV15" s="934"/>
      <c r="GTW15" s="934"/>
      <c r="GTX15" s="934"/>
      <c r="GTY15" s="934"/>
      <c r="GTZ15" s="934"/>
      <c r="GUA15" s="934"/>
      <c r="GUB15" s="934"/>
      <c r="GUC15" s="934"/>
      <c r="GUD15" s="934"/>
      <c r="GUE15" s="934"/>
      <c r="GUF15" s="934"/>
      <c r="GUG15" s="934"/>
      <c r="GUH15" s="934"/>
      <c r="GUI15" s="934"/>
      <c r="GUJ15" s="934"/>
      <c r="GUK15" s="934"/>
      <c r="GUL15" s="934"/>
      <c r="GUM15" s="934"/>
      <c r="GUN15" s="934"/>
      <c r="GUO15" s="934"/>
      <c r="GUP15" s="934"/>
      <c r="GUQ15" s="934"/>
      <c r="GUR15" s="934"/>
      <c r="GUS15" s="934"/>
      <c r="GUT15" s="934"/>
      <c r="GUU15" s="934"/>
      <c r="GUV15" s="934"/>
      <c r="GUW15" s="934"/>
      <c r="GUX15" s="934"/>
      <c r="GUY15" s="934"/>
      <c r="GUZ15" s="934"/>
      <c r="GVA15" s="934"/>
      <c r="GVB15" s="934"/>
      <c r="GVC15" s="934"/>
      <c r="GVD15" s="934"/>
      <c r="GVE15" s="934"/>
      <c r="GVF15" s="934"/>
      <c r="GVG15" s="934"/>
      <c r="GVH15" s="934"/>
      <c r="GVI15" s="934"/>
      <c r="GVJ15" s="934"/>
      <c r="GVK15" s="934"/>
      <c r="GVL15" s="934"/>
      <c r="GVM15" s="934"/>
      <c r="GVN15" s="934"/>
      <c r="GVO15" s="934"/>
      <c r="GVP15" s="934"/>
      <c r="GVQ15" s="934"/>
      <c r="GVR15" s="934"/>
      <c r="GVS15" s="934"/>
      <c r="GVT15" s="934"/>
      <c r="GVU15" s="934"/>
      <c r="GVV15" s="934"/>
      <c r="GVW15" s="934"/>
      <c r="GVX15" s="934"/>
      <c r="GVY15" s="934"/>
      <c r="GVZ15" s="934"/>
      <c r="GWA15" s="934"/>
      <c r="GWB15" s="934"/>
      <c r="GWC15" s="934"/>
      <c r="GWD15" s="934"/>
      <c r="GWE15" s="934"/>
      <c r="GWF15" s="934"/>
      <c r="GWG15" s="934"/>
      <c r="GWH15" s="934"/>
      <c r="GWI15" s="934"/>
      <c r="GWJ15" s="934"/>
      <c r="GWK15" s="934"/>
      <c r="GWL15" s="934"/>
      <c r="GWM15" s="934"/>
      <c r="GWN15" s="934"/>
      <c r="GWO15" s="934"/>
      <c r="GWP15" s="934"/>
      <c r="GWQ15" s="934"/>
      <c r="GWR15" s="934"/>
      <c r="GWS15" s="934"/>
      <c r="GWT15" s="934"/>
      <c r="GWU15" s="934"/>
      <c r="GWV15" s="934"/>
      <c r="GWW15" s="934"/>
      <c r="GWX15" s="934"/>
      <c r="GWY15" s="934"/>
      <c r="GWZ15" s="934"/>
      <c r="GXA15" s="934"/>
      <c r="GXB15" s="934"/>
      <c r="GXC15" s="934"/>
      <c r="GXD15" s="934"/>
      <c r="GXE15" s="934"/>
      <c r="GXF15" s="934"/>
      <c r="GXG15" s="934"/>
      <c r="GXH15" s="934"/>
      <c r="GXI15" s="934"/>
      <c r="GXJ15" s="934"/>
      <c r="GXK15" s="934"/>
      <c r="GXL15" s="934"/>
      <c r="GXM15" s="934"/>
      <c r="GXN15" s="934"/>
      <c r="GXO15" s="934"/>
      <c r="GXP15" s="934"/>
      <c r="GXQ15" s="934"/>
      <c r="GXR15" s="934"/>
      <c r="GXS15" s="934"/>
      <c r="GXT15" s="934"/>
      <c r="GXU15" s="934"/>
      <c r="GXV15" s="934"/>
      <c r="GXW15" s="934"/>
      <c r="GXX15" s="934"/>
      <c r="GXY15" s="934"/>
      <c r="GXZ15" s="934"/>
      <c r="GYA15" s="934"/>
      <c r="GYB15" s="934"/>
      <c r="GYC15" s="934"/>
      <c r="GYD15" s="934"/>
      <c r="GYE15" s="934"/>
      <c r="GYF15" s="934"/>
      <c r="GYG15" s="934"/>
      <c r="GYH15" s="934"/>
      <c r="GYI15" s="934"/>
      <c r="GYJ15" s="934"/>
      <c r="GYK15" s="934"/>
      <c r="GYL15" s="934"/>
      <c r="GYM15" s="934"/>
      <c r="GYN15" s="934"/>
      <c r="GYO15" s="934"/>
      <c r="GYP15" s="934"/>
      <c r="GYQ15" s="934"/>
      <c r="GYR15" s="934"/>
      <c r="GYS15" s="934"/>
      <c r="GYT15" s="934"/>
      <c r="GYU15" s="934"/>
      <c r="GYV15" s="934"/>
      <c r="GYW15" s="934"/>
      <c r="GYX15" s="934"/>
      <c r="GYY15" s="934"/>
      <c r="GYZ15" s="934"/>
      <c r="GZA15" s="934"/>
      <c r="GZB15" s="934"/>
      <c r="GZC15" s="934"/>
      <c r="GZD15" s="934"/>
      <c r="GZE15" s="934"/>
      <c r="GZF15" s="934"/>
      <c r="GZG15" s="934"/>
      <c r="GZH15" s="934"/>
      <c r="GZI15" s="934"/>
      <c r="GZJ15" s="934"/>
      <c r="GZK15" s="934"/>
      <c r="GZL15" s="934"/>
      <c r="GZM15" s="934"/>
      <c r="GZN15" s="934"/>
      <c r="GZO15" s="934"/>
      <c r="GZP15" s="934"/>
      <c r="GZQ15" s="934"/>
      <c r="GZR15" s="934"/>
      <c r="GZS15" s="934"/>
      <c r="GZT15" s="934"/>
      <c r="GZU15" s="934"/>
      <c r="GZV15" s="934"/>
      <c r="GZW15" s="934"/>
      <c r="GZX15" s="934"/>
      <c r="GZY15" s="934"/>
      <c r="GZZ15" s="934"/>
      <c r="HAA15" s="934"/>
      <c r="HAB15" s="934"/>
      <c r="HAC15" s="934"/>
      <c r="HAD15" s="934"/>
      <c r="HAE15" s="934"/>
      <c r="HAF15" s="934"/>
      <c r="HAG15" s="934"/>
      <c r="HAH15" s="934"/>
      <c r="HAI15" s="934"/>
      <c r="HAJ15" s="934"/>
      <c r="HAK15" s="934"/>
      <c r="HAL15" s="934"/>
      <c r="HAM15" s="934"/>
      <c r="HAN15" s="934"/>
      <c r="HAO15" s="934"/>
      <c r="HAP15" s="934"/>
      <c r="HAQ15" s="934"/>
      <c r="HAR15" s="934"/>
      <c r="HAS15" s="934"/>
      <c r="HAT15" s="934"/>
      <c r="HAU15" s="934"/>
      <c r="HAV15" s="934"/>
      <c r="HAW15" s="934"/>
      <c r="HAX15" s="934"/>
      <c r="HAY15" s="934"/>
      <c r="HAZ15" s="934"/>
      <c r="HBA15" s="934"/>
      <c r="HBB15" s="934"/>
      <c r="HBC15" s="934"/>
      <c r="HBD15" s="934"/>
      <c r="HBE15" s="934"/>
      <c r="HBF15" s="934"/>
      <c r="HBG15" s="934"/>
      <c r="HBH15" s="934"/>
      <c r="HBI15" s="934"/>
      <c r="HBJ15" s="934"/>
      <c r="HBK15" s="934"/>
      <c r="HBL15" s="934"/>
      <c r="HBM15" s="934"/>
      <c r="HBN15" s="934"/>
      <c r="HBO15" s="934"/>
      <c r="HBP15" s="934"/>
      <c r="HBQ15" s="934"/>
      <c r="HBR15" s="934"/>
      <c r="HBS15" s="934"/>
      <c r="HBT15" s="934"/>
      <c r="HBU15" s="934"/>
      <c r="HBV15" s="934"/>
      <c r="HBW15" s="934"/>
      <c r="HBX15" s="934"/>
      <c r="HBY15" s="934"/>
      <c r="HBZ15" s="934"/>
      <c r="HCA15" s="934"/>
      <c r="HCB15" s="934"/>
      <c r="HCC15" s="934"/>
      <c r="HCD15" s="934"/>
      <c r="HCE15" s="934"/>
      <c r="HCF15" s="934"/>
      <c r="HCG15" s="934"/>
      <c r="HCH15" s="934"/>
      <c r="HCI15" s="934"/>
      <c r="HCJ15" s="934"/>
      <c r="HCK15" s="934"/>
      <c r="HCL15" s="934"/>
      <c r="HCM15" s="934"/>
      <c r="HCN15" s="934"/>
      <c r="HCO15" s="934"/>
      <c r="HCP15" s="934"/>
      <c r="HCQ15" s="934"/>
      <c r="HCR15" s="934"/>
      <c r="HCS15" s="934"/>
      <c r="HCT15" s="934"/>
      <c r="HCU15" s="934"/>
      <c r="HCV15" s="934"/>
      <c r="HCW15" s="934"/>
      <c r="HCX15" s="934"/>
      <c r="HCY15" s="934"/>
      <c r="HCZ15" s="934"/>
      <c r="HDA15" s="934"/>
      <c r="HDB15" s="934"/>
      <c r="HDC15" s="934"/>
      <c r="HDD15" s="934"/>
      <c r="HDE15" s="934"/>
      <c r="HDF15" s="934"/>
      <c r="HDG15" s="934"/>
      <c r="HDH15" s="934"/>
      <c r="HDI15" s="934"/>
      <c r="HDJ15" s="934"/>
      <c r="HDK15" s="934"/>
      <c r="HDL15" s="934"/>
      <c r="HDM15" s="934"/>
      <c r="HDN15" s="934"/>
      <c r="HDO15" s="934"/>
      <c r="HDP15" s="934"/>
      <c r="HDQ15" s="934"/>
      <c r="HDR15" s="934"/>
      <c r="HDS15" s="934"/>
      <c r="HDT15" s="934"/>
      <c r="HDU15" s="934"/>
      <c r="HDV15" s="934"/>
      <c r="HDW15" s="934"/>
      <c r="HDX15" s="934"/>
      <c r="HDY15" s="934"/>
      <c r="HDZ15" s="934"/>
      <c r="HEA15" s="934"/>
      <c r="HEB15" s="934"/>
      <c r="HEC15" s="934"/>
      <c r="HED15" s="934"/>
      <c r="HEE15" s="934"/>
      <c r="HEF15" s="934"/>
      <c r="HEG15" s="934"/>
      <c r="HEH15" s="934"/>
      <c r="HEI15" s="934"/>
      <c r="HEJ15" s="934"/>
      <c r="HEK15" s="934"/>
      <c r="HEL15" s="934"/>
      <c r="HEM15" s="934"/>
      <c r="HEN15" s="934"/>
      <c r="HEO15" s="934"/>
      <c r="HEP15" s="934"/>
      <c r="HEQ15" s="934"/>
      <c r="HER15" s="934"/>
      <c r="HES15" s="934"/>
      <c r="HET15" s="934"/>
      <c r="HEU15" s="934"/>
      <c r="HEV15" s="934"/>
      <c r="HEW15" s="934"/>
      <c r="HEX15" s="934"/>
      <c r="HEY15" s="934"/>
      <c r="HEZ15" s="934"/>
      <c r="HFA15" s="934"/>
      <c r="HFB15" s="934"/>
      <c r="HFC15" s="934"/>
      <c r="HFD15" s="934"/>
      <c r="HFE15" s="934"/>
      <c r="HFF15" s="934"/>
      <c r="HFG15" s="934"/>
      <c r="HFH15" s="934"/>
      <c r="HFI15" s="934"/>
      <c r="HFJ15" s="934"/>
      <c r="HFK15" s="934"/>
      <c r="HFL15" s="934"/>
      <c r="HFM15" s="934"/>
      <c r="HFN15" s="934"/>
      <c r="HFO15" s="934"/>
      <c r="HFP15" s="934"/>
      <c r="HFQ15" s="934"/>
      <c r="HFR15" s="934"/>
      <c r="HFS15" s="934"/>
      <c r="HFT15" s="934"/>
      <c r="HFU15" s="934"/>
      <c r="HFV15" s="934"/>
      <c r="HFW15" s="934"/>
      <c r="HFX15" s="934"/>
      <c r="HFY15" s="934"/>
      <c r="HFZ15" s="934"/>
      <c r="HGA15" s="934"/>
      <c r="HGB15" s="934"/>
      <c r="HGC15" s="934"/>
      <c r="HGD15" s="934"/>
      <c r="HGE15" s="934"/>
      <c r="HGF15" s="934"/>
      <c r="HGG15" s="934"/>
      <c r="HGH15" s="934"/>
      <c r="HGI15" s="934"/>
      <c r="HGJ15" s="934"/>
      <c r="HGK15" s="934"/>
      <c r="HGL15" s="934"/>
      <c r="HGM15" s="934"/>
      <c r="HGN15" s="934"/>
      <c r="HGO15" s="934"/>
      <c r="HGP15" s="934"/>
      <c r="HGQ15" s="934"/>
      <c r="HGR15" s="934"/>
      <c r="HGS15" s="934"/>
      <c r="HGT15" s="934"/>
      <c r="HGU15" s="934"/>
      <c r="HGV15" s="934"/>
      <c r="HGW15" s="934"/>
      <c r="HGX15" s="934"/>
      <c r="HGY15" s="934"/>
      <c r="HGZ15" s="934"/>
      <c r="HHA15" s="934"/>
      <c r="HHB15" s="934"/>
      <c r="HHC15" s="934"/>
      <c r="HHD15" s="934"/>
      <c r="HHE15" s="934"/>
      <c r="HHF15" s="934"/>
      <c r="HHG15" s="934"/>
      <c r="HHH15" s="934"/>
      <c r="HHI15" s="934"/>
      <c r="HHJ15" s="934"/>
      <c r="HHK15" s="934"/>
      <c r="HHL15" s="934"/>
      <c r="HHM15" s="934"/>
      <c r="HHN15" s="934"/>
      <c r="HHO15" s="934"/>
      <c r="HHP15" s="934"/>
      <c r="HHQ15" s="934"/>
      <c r="HHR15" s="934"/>
      <c r="HHS15" s="934"/>
      <c r="HHT15" s="934"/>
      <c r="HHU15" s="934"/>
      <c r="HHV15" s="934"/>
      <c r="HHW15" s="934"/>
      <c r="HHX15" s="934"/>
      <c r="HHY15" s="934"/>
      <c r="HHZ15" s="934"/>
      <c r="HIA15" s="934"/>
      <c r="HIB15" s="934"/>
      <c r="HIC15" s="934"/>
      <c r="HID15" s="934"/>
      <c r="HIE15" s="934"/>
      <c r="HIF15" s="934"/>
      <c r="HIG15" s="934"/>
      <c r="HIH15" s="934"/>
      <c r="HII15" s="934"/>
      <c r="HIJ15" s="934"/>
      <c r="HIK15" s="934"/>
      <c r="HIL15" s="934"/>
      <c r="HIM15" s="934"/>
      <c r="HIN15" s="934"/>
      <c r="HIO15" s="934"/>
      <c r="HIP15" s="934"/>
      <c r="HIQ15" s="934"/>
      <c r="HIR15" s="934"/>
      <c r="HIS15" s="934"/>
      <c r="HIT15" s="934"/>
      <c r="HIU15" s="934"/>
      <c r="HIV15" s="934"/>
      <c r="HIW15" s="934"/>
      <c r="HIX15" s="934"/>
      <c r="HIY15" s="934"/>
      <c r="HIZ15" s="934"/>
      <c r="HJA15" s="934"/>
      <c r="HJB15" s="934"/>
      <c r="HJC15" s="934"/>
      <c r="HJD15" s="934"/>
      <c r="HJE15" s="934"/>
      <c r="HJF15" s="934"/>
      <c r="HJG15" s="934"/>
      <c r="HJH15" s="934"/>
      <c r="HJI15" s="934"/>
      <c r="HJJ15" s="934"/>
      <c r="HJK15" s="934"/>
      <c r="HJL15" s="934"/>
      <c r="HJM15" s="934"/>
      <c r="HJN15" s="934"/>
      <c r="HJO15" s="934"/>
      <c r="HJP15" s="934"/>
      <c r="HJQ15" s="934"/>
      <c r="HJR15" s="934"/>
      <c r="HJS15" s="934"/>
      <c r="HJT15" s="934"/>
      <c r="HJU15" s="934"/>
      <c r="HJV15" s="934"/>
      <c r="HJW15" s="934"/>
      <c r="HJX15" s="934"/>
      <c r="HJY15" s="934"/>
      <c r="HJZ15" s="934"/>
      <c r="HKA15" s="934"/>
      <c r="HKB15" s="934"/>
      <c r="HKC15" s="934"/>
      <c r="HKD15" s="934"/>
      <c r="HKE15" s="934"/>
      <c r="HKF15" s="934"/>
      <c r="HKG15" s="934"/>
      <c r="HKH15" s="934"/>
      <c r="HKI15" s="934"/>
      <c r="HKJ15" s="934"/>
      <c r="HKK15" s="934"/>
      <c r="HKL15" s="934"/>
      <c r="HKM15" s="934"/>
      <c r="HKN15" s="934"/>
      <c r="HKO15" s="934"/>
      <c r="HKP15" s="934"/>
      <c r="HKQ15" s="934"/>
      <c r="HKR15" s="934"/>
      <c r="HKS15" s="934"/>
      <c r="HKT15" s="934"/>
      <c r="HKU15" s="934"/>
      <c r="HKV15" s="934"/>
      <c r="HKW15" s="934"/>
      <c r="HKX15" s="934"/>
      <c r="HKY15" s="934"/>
      <c r="HKZ15" s="934"/>
      <c r="HLA15" s="934"/>
      <c r="HLB15" s="934"/>
      <c r="HLC15" s="934"/>
      <c r="HLD15" s="934"/>
      <c r="HLE15" s="934"/>
      <c r="HLF15" s="934"/>
      <c r="HLG15" s="934"/>
      <c r="HLH15" s="934"/>
      <c r="HLI15" s="934"/>
      <c r="HLJ15" s="934"/>
      <c r="HLK15" s="934"/>
      <c r="HLL15" s="934"/>
      <c r="HLM15" s="934"/>
      <c r="HLN15" s="934"/>
      <c r="HLO15" s="934"/>
      <c r="HLP15" s="934"/>
      <c r="HLQ15" s="934"/>
      <c r="HLR15" s="934"/>
      <c r="HLS15" s="934"/>
      <c r="HLT15" s="934"/>
      <c r="HLU15" s="934"/>
      <c r="HLV15" s="934"/>
      <c r="HLW15" s="934"/>
      <c r="HLX15" s="934"/>
      <c r="HLY15" s="934"/>
      <c r="HLZ15" s="934"/>
      <c r="HMA15" s="934"/>
      <c r="HMB15" s="934"/>
      <c r="HMC15" s="934"/>
      <c r="HMD15" s="934"/>
      <c r="HME15" s="934"/>
      <c r="HMF15" s="934"/>
      <c r="HMG15" s="934"/>
      <c r="HMH15" s="934"/>
      <c r="HMI15" s="934"/>
      <c r="HMJ15" s="934"/>
      <c r="HMK15" s="934"/>
      <c r="HML15" s="934"/>
      <c r="HMM15" s="934"/>
      <c r="HMN15" s="934"/>
      <c r="HMO15" s="934"/>
      <c r="HMP15" s="934"/>
      <c r="HMQ15" s="934"/>
      <c r="HMR15" s="934"/>
      <c r="HMS15" s="934"/>
      <c r="HMT15" s="934"/>
      <c r="HMU15" s="934"/>
      <c r="HMV15" s="934"/>
      <c r="HMW15" s="934"/>
      <c r="HMX15" s="934"/>
      <c r="HMY15" s="934"/>
      <c r="HMZ15" s="934"/>
      <c r="HNA15" s="934"/>
      <c r="HNB15" s="934"/>
      <c r="HNC15" s="934"/>
      <c r="HND15" s="934"/>
      <c r="HNE15" s="934"/>
      <c r="HNF15" s="934"/>
      <c r="HNG15" s="934"/>
      <c r="HNH15" s="934"/>
      <c r="HNI15" s="934"/>
      <c r="HNJ15" s="934"/>
      <c r="HNK15" s="934"/>
      <c r="HNL15" s="934"/>
      <c r="HNM15" s="934"/>
      <c r="HNN15" s="934"/>
      <c r="HNO15" s="934"/>
      <c r="HNP15" s="934"/>
      <c r="HNQ15" s="934"/>
      <c r="HNR15" s="934"/>
      <c r="HNS15" s="934"/>
      <c r="HNT15" s="934"/>
      <c r="HNU15" s="934"/>
      <c r="HNV15" s="934"/>
      <c r="HNW15" s="934"/>
      <c r="HNX15" s="934"/>
      <c r="HNY15" s="934"/>
      <c r="HNZ15" s="934"/>
      <c r="HOA15" s="934"/>
      <c r="HOB15" s="934"/>
      <c r="HOC15" s="934"/>
      <c r="HOD15" s="934"/>
      <c r="HOE15" s="934"/>
      <c r="HOF15" s="934"/>
      <c r="HOG15" s="934"/>
      <c r="HOH15" s="934"/>
      <c r="HOI15" s="934"/>
      <c r="HOJ15" s="934"/>
      <c r="HOK15" s="934"/>
      <c r="HOL15" s="934"/>
      <c r="HOM15" s="934"/>
      <c r="HON15" s="934"/>
      <c r="HOO15" s="934"/>
      <c r="HOP15" s="934"/>
      <c r="HOQ15" s="934"/>
      <c r="HOR15" s="934"/>
      <c r="HOS15" s="934"/>
      <c r="HOT15" s="934"/>
      <c r="HOU15" s="934"/>
      <c r="HOV15" s="934"/>
      <c r="HOW15" s="934"/>
      <c r="HOX15" s="934"/>
      <c r="HOY15" s="934"/>
      <c r="HOZ15" s="934"/>
      <c r="HPA15" s="934"/>
      <c r="HPB15" s="934"/>
      <c r="HPC15" s="934"/>
      <c r="HPD15" s="934"/>
      <c r="HPE15" s="934"/>
      <c r="HPF15" s="934"/>
      <c r="HPG15" s="934"/>
      <c r="HPH15" s="934"/>
      <c r="HPI15" s="934"/>
      <c r="HPJ15" s="934"/>
      <c r="HPK15" s="934"/>
      <c r="HPL15" s="934"/>
      <c r="HPM15" s="934"/>
      <c r="HPN15" s="934"/>
      <c r="HPO15" s="934"/>
      <c r="HPP15" s="934"/>
      <c r="HPQ15" s="934"/>
      <c r="HPR15" s="934"/>
      <c r="HPS15" s="934"/>
      <c r="HPT15" s="934"/>
      <c r="HPU15" s="934"/>
      <c r="HPV15" s="934"/>
      <c r="HPW15" s="934"/>
      <c r="HPX15" s="934"/>
      <c r="HPY15" s="934"/>
      <c r="HPZ15" s="934"/>
      <c r="HQA15" s="934"/>
      <c r="HQB15" s="934"/>
      <c r="HQC15" s="934"/>
      <c r="HQD15" s="934"/>
      <c r="HQE15" s="934"/>
      <c r="HQF15" s="934"/>
      <c r="HQG15" s="934"/>
      <c r="HQH15" s="934"/>
      <c r="HQI15" s="934"/>
      <c r="HQJ15" s="934"/>
      <c r="HQK15" s="934"/>
      <c r="HQL15" s="934"/>
      <c r="HQM15" s="934"/>
      <c r="HQN15" s="934"/>
      <c r="HQO15" s="934"/>
      <c r="HQP15" s="934"/>
      <c r="HQQ15" s="934"/>
      <c r="HQR15" s="934"/>
      <c r="HQS15" s="934"/>
      <c r="HQT15" s="934"/>
      <c r="HQU15" s="934"/>
      <c r="HQV15" s="934"/>
      <c r="HQW15" s="934"/>
      <c r="HQX15" s="934"/>
      <c r="HQY15" s="934"/>
      <c r="HQZ15" s="934"/>
      <c r="HRA15" s="934"/>
      <c r="HRB15" s="934"/>
      <c r="HRC15" s="934"/>
      <c r="HRD15" s="934"/>
      <c r="HRE15" s="934"/>
      <c r="HRF15" s="934"/>
      <c r="HRG15" s="934"/>
      <c r="HRH15" s="934"/>
      <c r="HRI15" s="934"/>
      <c r="HRJ15" s="934"/>
      <c r="HRK15" s="934"/>
      <c r="HRL15" s="934"/>
      <c r="HRM15" s="934"/>
      <c r="HRN15" s="934"/>
      <c r="HRO15" s="934"/>
      <c r="HRP15" s="934"/>
      <c r="HRQ15" s="934"/>
      <c r="HRR15" s="934"/>
      <c r="HRS15" s="934"/>
      <c r="HRT15" s="934"/>
      <c r="HRU15" s="934"/>
      <c r="HRV15" s="934"/>
      <c r="HRW15" s="934"/>
      <c r="HRX15" s="934"/>
      <c r="HRY15" s="934"/>
      <c r="HRZ15" s="934"/>
      <c r="HSA15" s="934"/>
      <c r="HSB15" s="934"/>
      <c r="HSC15" s="934"/>
      <c r="HSD15" s="934"/>
      <c r="HSE15" s="934"/>
      <c r="HSF15" s="934"/>
      <c r="HSG15" s="934"/>
      <c r="HSH15" s="934"/>
      <c r="HSI15" s="934"/>
      <c r="HSJ15" s="934"/>
      <c r="HSK15" s="934"/>
      <c r="HSL15" s="934"/>
      <c r="HSM15" s="934"/>
      <c r="HSN15" s="934"/>
      <c r="HSO15" s="934"/>
      <c r="HSP15" s="934"/>
      <c r="HSQ15" s="934"/>
      <c r="HSR15" s="934"/>
      <c r="HSS15" s="934"/>
      <c r="HST15" s="934"/>
      <c r="HSU15" s="934"/>
      <c r="HSV15" s="934"/>
      <c r="HSW15" s="934"/>
      <c r="HSX15" s="934"/>
      <c r="HSY15" s="934"/>
      <c r="HSZ15" s="934"/>
      <c r="HTA15" s="934"/>
      <c r="HTB15" s="934"/>
      <c r="HTC15" s="934"/>
      <c r="HTD15" s="934"/>
      <c r="HTE15" s="934"/>
      <c r="HTF15" s="934"/>
      <c r="HTG15" s="934"/>
      <c r="HTH15" s="934"/>
      <c r="HTI15" s="934"/>
      <c r="HTJ15" s="934"/>
      <c r="HTK15" s="934"/>
      <c r="HTL15" s="934"/>
      <c r="HTM15" s="934"/>
      <c r="HTN15" s="934"/>
      <c r="HTO15" s="934"/>
      <c r="HTP15" s="934"/>
      <c r="HTQ15" s="934"/>
      <c r="HTR15" s="934"/>
      <c r="HTS15" s="934"/>
      <c r="HTT15" s="934"/>
      <c r="HTU15" s="934"/>
      <c r="HTV15" s="934"/>
      <c r="HTW15" s="934"/>
      <c r="HTX15" s="934"/>
      <c r="HTY15" s="934"/>
      <c r="HTZ15" s="934"/>
      <c r="HUA15" s="934"/>
      <c r="HUB15" s="934"/>
      <c r="HUC15" s="934"/>
      <c r="HUD15" s="934"/>
      <c r="HUE15" s="934"/>
      <c r="HUF15" s="934"/>
      <c r="HUG15" s="934"/>
      <c r="HUH15" s="934"/>
      <c r="HUI15" s="934"/>
      <c r="HUJ15" s="934"/>
      <c r="HUK15" s="934"/>
      <c r="HUL15" s="934"/>
      <c r="HUM15" s="934"/>
      <c r="HUN15" s="934"/>
      <c r="HUO15" s="934"/>
      <c r="HUP15" s="934"/>
      <c r="HUQ15" s="934"/>
      <c r="HUR15" s="934"/>
      <c r="HUS15" s="934"/>
      <c r="HUT15" s="934"/>
      <c r="HUU15" s="934"/>
      <c r="HUV15" s="934"/>
      <c r="HUW15" s="934"/>
      <c r="HUX15" s="934"/>
      <c r="HUY15" s="934"/>
      <c r="HUZ15" s="934"/>
      <c r="HVA15" s="934"/>
      <c r="HVB15" s="934"/>
      <c r="HVC15" s="934"/>
      <c r="HVD15" s="934"/>
      <c r="HVE15" s="934"/>
      <c r="HVF15" s="934"/>
      <c r="HVG15" s="934"/>
      <c r="HVH15" s="934"/>
      <c r="HVI15" s="934"/>
      <c r="HVJ15" s="934"/>
      <c r="HVK15" s="934"/>
      <c r="HVL15" s="934"/>
      <c r="HVM15" s="934"/>
      <c r="HVN15" s="934"/>
      <c r="HVO15" s="934"/>
      <c r="HVP15" s="934"/>
      <c r="HVQ15" s="934"/>
      <c r="HVR15" s="934"/>
      <c r="HVS15" s="934"/>
      <c r="HVT15" s="934"/>
      <c r="HVU15" s="934"/>
      <c r="HVV15" s="934"/>
      <c r="HVW15" s="934"/>
      <c r="HVX15" s="934"/>
      <c r="HVY15" s="934"/>
      <c r="HVZ15" s="934"/>
      <c r="HWA15" s="934"/>
      <c r="HWB15" s="934"/>
      <c r="HWC15" s="934"/>
      <c r="HWD15" s="934"/>
      <c r="HWE15" s="934"/>
      <c r="HWF15" s="934"/>
      <c r="HWG15" s="934"/>
      <c r="HWH15" s="934"/>
      <c r="HWI15" s="934"/>
      <c r="HWJ15" s="934"/>
      <c r="HWK15" s="934"/>
      <c r="HWL15" s="934"/>
      <c r="HWM15" s="934"/>
      <c r="HWN15" s="934"/>
      <c r="HWO15" s="934"/>
      <c r="HWP15" s="934"/>
      <c r="HWQ15" s="934"/>
      <c r="HWR15" s="934"/>
      <c r="HWS15" s="934"/>
      <c r="HWT15" s="934"/>
      <c r="HWU15" s="934"/>
      <c r="HWV15" s="934"/>
      <c r="HWW15" s="934"/>
      <c r="HWX15" s="934"/>
      <c r="HWY15" s="934"/>
      <c r="HWZ15" s="934"/>
      <c r="HXA15" s="934"/>
      <c r="HXB15" s="934"/>
      <c r="HXC15" s="934"/>
      <c r="HXD15" s="934"/>
      <c r="HXE15" s="934"/>
      <c r="HXF15" s="934"/>
      <c r="HXG15" s="934"/>
      <c r="HXH15" s="934"/>
      <c r="HXI15" s="934"/>
      <c r="HXJ15" s="934"/>
      <c r="HXK15" s="934"/>
      <c r="HXL15" s="934"/>
      <c r="HXM15" s="934"/>
      <c r="HXN15" s="934"/>
      <c r="HXO15" s="934"/>
      <c r="HXP15" s="934"/>
      <c r="HXQ15" s="934"/>
      <c r="HXR15" s="934"/>
      <c r="HXS15" s="934"/>
      <c r="HXT15" s="934"/>
      <c r="HXU15" s="934"/>
      <c r="HXV15" s="934"/>
      <c r="HXW15" s="934"/>
      <c r="HXX15" s="934"/>
      <c r="HXY15" s="934"/>
      <c r="HXZ15" s="934"/>
      <c r="HYA15" s="934"/>
      <c r="HYB15" s="934"/>
      <c r="HYC15" s="934"/>
      <c r="HYD15" s="934"/>
      <c r="HYE15" s="934"/>
      <c r="HYF15" s="934"/>
      <c r="HYG15" s="934"/>
      <c r="HYH15" s="934"/>
      <c r="HYI15" s="934"/>
      <c r="HYJ15" s="934"/>
      <c r="HYK15" s="934"/>
      <c r="HYL15" s="934"/>
      <c r="HYM15" s="934"/>
      <c r="HYN15" s="934"/>
      <c r="HYO15" s="934"/>
      <c r="HYP15" s="934"/>
      <c r="HYQ15" s="934"/>
      <c r="HYR15" s="934"/>
      <c r="HYS15" s="934"/>
      <c r="HYT15" s="934"/>
      <c r="HYU15" s="934"/>
      <c r="HYV15" s="934"/>
      <c r="HYW15" s="934"/>
      <c r="HYX15" s="934"/>
      <c r="HYY15" s="934"/>
      <c r="HYZ15" s="934"/>
      <c r="HZA15" s="934"/>
      <c r="HZB15" s="934"/>
      <c r="HZC15" s="934"/>
      <c r="HZD15" s="934"/>
      <c r="HZE15" s="934"/>
      <c r="HZF15" s="934"/>
      <c r="HZG15" s="934"/>
      <c r="HZH15" s="934"/>
      <c r="HZI15" s="934"/>
      <c r="HZJ15" s="934"/>
      <c r="HZK15" s="934"/>
      <c r="HZL15" s="934"/>
      <c r="HZM15" s="934"/>
      <c r="HZN15" s="934"/>
      <c r="HZO15" s="934"/>
      <c r="HZP15" s="934"/>
      <c r="HZQ15" s="934"/>
      <c r="HZR15" s="934"/>
      <c r="HZS15" s="934"/>
      <c r="HZT15" s="934"/>
      <c r="HZU15" s="934"/>
      <c r="HZV15" s="934"/>
      <c r="HZW15" s="934"/>
      <c r="HZX15" s="934"/>
      <c r="HZY15" s="934"/>
      <c r="HZZ15" s="934"/>
      <c r="IAA15" s="934"/>
      <c r="IAB15" s="934"/>
      <c r="IAC15" s="934"/>
      <c r="IAD15" s="934"/>
      <c r="IAE15" s="934"/>
      <c r="IAF15" s="934"/>
      <c r="IAG15" s="934"/>
      <c r="IAH15" s="934"/>
      <c r="IAI15" s="934"/>
      <c r="IAJ15" s="934"/>
      <c r="IAK15" s="934"/>
      <c r="IAL15" s="934"/>
      <c r="IAM15" s="934"/>
      <c r="IAN15" s="934"/>
      <c r="IAO15" s="934"/>
      <c r="IAP15" s="934"/>
      <c r="IAQ15" s="934"/>
      <c r="IAR15" s="934"/>
      <c r="IAS15" s="934"/>
      <c r="IAT15" s="934"/>
      <c r="IAU15" s="934"/>
      <c r="IAV15" s="934"/>
      <c r="IAW15" s="934"/>
      <c r="IAX15" s="934"/>
      <c r="IAY15" s="934"/>
      <c r="IAZ15" s="934"/>
      <c r="IBA15" s="934"/>
      <c r="IBB15" s="934"/>
      <c r="IBC15" s="934"/>
      <c r="IBD15" s="934"/>
      <c r="IBE15" s="934"/>
      <c r="IBF15" s="934"/>
      <c r="IBG15" s="934"/>
      <c r="IBH15" s="934"/>
      <c r="IBI15" s="934"/>
      <c r="IBJ15" s="934"/>
      <c r="IBK15" s="934"/>
      <c r="IBL15" s="934"/>
      <c r="IBM15" s="934"/>
      <c r="IBN15" s="934"/>
      <c r="IBO15" s="934"/>
      <c r="IBP15" s="934"/>
      <c r="IBQ15" s="934"/>
      <c r="IBR15" s="934"/>
      <c r="IBS15" s="934"/>
      <c r="IBT15" s="934"/>
      <c r="IBU15" s="934"/>
      <c r="IBV15" s="934"/>
      <c r="IBW15" s="934"/>
      <c r="IBX15" s="934"/>
      <c r="IBY15" s="934"/>
      <c r="IBZ15" s="934"/>
      <c r="ICA15" s="934"/>
      <c r="ICB15" s="934"/>
      <c r="ICC15" s="934"/>
      <c r="ICD15" s="934"/>
      <c r="ICE15" s="934"/>
      <c r="ICF15" s="934"/>
      <c r="ICG15" s="934"/>
      <c r="ICH15" s="934"/>
      <c r="ICI15" s="934"/>
      <c r="ICJ15" s="934"/>
      <c r="ICK15" s="934"/>
      <c r="ICL15" s="934"/>
      <c r="ICM15" s="934"/>
      <c r="ICN15" s="934"/>
      <c r="ICO15" s="934"/>
      <c r="ICP15" s="934"/>
      <c r="ICQ15" s="934"/>
      <c r="ICR15" s="934"/>
      <c r="ICS15" s="934"/>
      <c r="ICT15" s="934"/>
      <c r="ICU15" s="934"/>
      <c r="ICV15" s="934"/>
      <c r="ICW15" s="934"/>
      <c r="ICX15" s="934"/>
      <c r="ICY15" s="934"/>
      <c r="ICZ15" s="934"/>
      <c r="IDA15" s="934"/>
      <c r="IDB15" s="934"/>
      <c r="IDC15" s="934"/>
      <c r="IDD15" s="934"/>
      <c r="IDE15" s="934"/>
      <c r="IDF15" s="934"/>
      <c r="IDG15" s="934"/>
      <c r="IDH15" s="934"/>
      <c r="IDI15" s="934"/>
      <c r="IDJ15" s="934"/>
      <c r="IDK15" s="934"/>
      <c r="IDL15" s="934"/>
      <c r="IDM15" s="934"/>
      <c r="IDN15" s="934"/>
      <c r="IDO15" s="934"/>
      <c r="IDP15" s="934"/>
      <c r="IDQ15" s="934"/>
      <c r="IDR15" s="934"/>
      <c r="IDS15" s="934"/>
      <c r="IDT15" s="934"/>
      <c r="IDU15" s="934"/>
      <c r="IDV15" s="934"/>
      <c r="IDW15" s="934"/>
      <c r="IDX15" s="934"/>
      <c r="IDY15" s="934"/>
      <c r="IDZ15" s="934"/>
      <c r="IEA15" s="934"/>
      <c r="IEB15" s="934"/>
      <c r="IEC15" s="934"/>
      <c r="IED15" s="934"/>
      <c r="IEE15" s="934"/>
      <c r="IEF15" s="934"/>
      <c r="IEG15" s="934"/>
      <c r="IEH15" s="934"/>
      <c r="IEI15" s="934"/>
      <c r="IEJ15" s="934"/>
      <c r="IEK15" s="934"/>
      <c r="IEL15" s="934"/>
      <c r="IEM15" s="934"/>
      <c r="IEN15" s="934"/>
      <c r="IEO15" s="934"/>
      <c r="IEP15" s="934"/>
      <c r="IEQ15" s="934"/>
      <c r="IER15" s="934"/>
      <c r="IES15" s="934"/>
      <c r="IET15" s="934"/>
      <c r="IEU15" s="934"/>
      <c r="IEV15" s="934"/>
      <c r="IEW15" s="934"/>
      <c r="IEX15" s="934"/>
      <c r="IEY15" s="934"/>
      <c r="IEZ15" s="934"/>
      <c r="IFA15" s="934"/>
      <c r="IFB15" s="934"/>
      <c r="IFC15" s="934"/>
      <c r="IFD15" s="934"/>
      <c r="IFE15" s="934"/>
      <c r="IFF15" s="934"/>
      <c r="IFG15" s="934"/>
      <c r="IFH15" s="934"/>
      <c r="IFI15" s="934"/>
      <c r="IFJ15" s="934"/>
      <c r="IFK15" s="934"/>
      <c r="IFL15" s="934"/>
      <c r="IFM15" s="934"/>
      <c r="IFN15" s="934"/>
      <c r="IFO15" s="934"/>
      <c r="IFP15" s="934"/>
      <c r="IFQ15" s="934"/>
      <c r="IFR15" s="934"/>
      <c r="IFS15" s="934"/>
      <c r="IFT15" s="934"/>
      <c r="IFU15" s="934"/>
      <c r="IFV15" s="934"/>
      <c r="IFW15" s="934"/>
      <c r="IFX15" s="934"/>
      <c r="IFY15" s="934"/>
      <c r="IFZ15" s="934"/>
      <c r="IGA15" s="934"/>
      <c r="IGB15" s="934"/>
      <c r="IGC15" s="934"/>
      <c r="IGD15" s="934"/>
      <c r="IGE15" s="934"/>
      <c r="IGF15" s="934"/>
      <c r="IGG15" s="934"/>
      <c r="IGH15" s="934"/>
      <c r="IGI15" s="934"/>
      <c r="IGJ15" s="934"/>
      <c r="IGK15" s="934"/>
      <c r="IGL15" s="934"/>
      <c r="IGM15" s="934"/>
      <c r="IGN15" s="934"/>
      <c r="IGO15" s="934"/>
      <c r="IGP15" s="934"/>
      <c r="IGQ15" s="934"/>
      <c r="IGR15" s="934"/>
      <c r="IGS15" s="934"/>
      <c r="IGT15" s="934"/>
      <c r="IGU15" s="934"/>
      <c r="IGV15" s="934"/>
      <c r="IGW15" s="934"/>
      <c r="IGX15" s="934"/>
      <c r="IGY15" s="934"/>
      <c r="IGZ15" s="934"/>
      <c r="IHA15" s="934"/>
      <c r="IHB15" s="934"/>
      <c r="IHC15" s="934"/>
      <c r="IHD15" s="934"/>
      <c r="IHE15" s="934"/>
      <c r="IHF15" s="934"/>
      <c r="IHG15" s="934"/>
      <c r="IHH15" s="934"/>
      <c r="IHI15" s="934"/>
      <c r="IHJ15" s="934"/>
      <c r="IHK15" s="934"/>
      <c r="IHL15" s="934"/>
      <c r="IHM15" s="934"/>
      <c r="IHN15" s="934"/>
      <c r="IHO15" s="934"/>
      <c r="IHP15" s="934"/>
      <c r="IHQ15" s="934"/>
      <c r="IHR15" s="934"/>
      <c r="IHS15" s="934"/>
      <c r="IHT15" s="934"/>
      <c r="IHU15" s="934"/>
      <c r="IHV15" s="934"/>
      <c r="IHW15" s="934"/>
      <c r="IHX15" s="934"/>
      <c r="IHY15" s="934"/>
      <c r="IHZ15" s="934"/>
      <c r="IIA15" s="934"/>
      <c r="IIB15" s="934"/>
      <c r="IIC15" s="934"/>
      <c r="IID15" s="934"/>
      <c r="IIE15" s="934"/>
      <c r="IIF15" s="934"/>
      <c r="IIG15" s="934"/>
      <c r="IIH15" s="934"/>
      <c r="III15" s="934"/>
      <c r="IIJ15" s="934"/>
      <c r="IIK15" s="934"/>
      <c r="IIL15" s="934"/>
      <c r="IIM15" s="934"/>
      <c r="IIN15" s="934"/>
      <c r="IIO15" s="934"/>
      <c r="IIP15" s="934"/>
      <c r="IIQ15" s="934"/>
      <c r="IIR15" s="934"/>
      <c r="IIS15" s="934"/>
      <c r="IIT15" s="934"/>
      <c r="IIU15" s="934"/>
      <c r="IIV15" s="934"/>
      <c r="IIW15" s="934"/>
      <c r="IIX15" s="934"/>
      <c r="IIY15" s="934"/>
      <c r="IIZ15" s="934"/>
      <c r="IJA15" s="934"/>
      <c r="IJB15" s="934"/>
      <c r="IJC15" s="934"/>
      <c r="IJD15" s="934"/>
      <c r="IJE15" s="934"/>
      <c r="IJF15" s="934"/>
      <c r="IJG15" s="934"/>
      <c r="IJH15" s="934"/>
      <c r="IJI15" s="934"/>
      <c r="IJJ15" s="934"/>
      <c r="IJK15" s="934"/>
      <c r="IJL15" s="934"/>
      <c r="IJM15" s="934"/>
      <c r="IJN15" s="934"/>
      <c r="IJO15" s="934"/>
      <c r="IJP15" s="934"/>
      <c r="IJQ15" s="934"/>
      <c r="IJR15" s="934"/>
      <c r="IJS15" s="934"/>
      <c r="IJT15" s="934"/>
      <c r="IJU15" s="934"/>
      <c r="IJV15" s="934"/>
      <c r="IJW15" s="934"/>
      <c r="IJX15" s="934"/>
      <c r="IJY15" s="934"/>
      <c r="IJZ15" s="934"/>
      <c r="IKA15" s="934"/>
      <c r="IKB15" s="934"/>
      <c r="IKC15" s="934"/>
      <c r="IKD15" s="934"/>
      <c r="IKE15" s="934"/>
      <c r="IKF15" s="934"/>
      <c r="IKG15" s="934"/>
      <c r="IKH15" s="934"/>
      <c r="IKI15" s="934"/>
      <c r="IKJ15" s="934"/>
      <c r="IKK15" s="934"/>
      <c r="IKL15" s="934"/>
      <c r="IKM15" s="934"/>
      <c r="IKN15" s="934"/>
      <c r="IKO15" s="934"/>
      <c r="IKP15" s="934"/>
      <c r="IKQ15" s="934"/>
      <c r="IKR15" s="934"/>
      <c r="IKS15" s="934"/>
      <c r="IKT15" s="934"/>
      <c r="IKU15" s="934"/>
      <c r="IKV15" s="934"/>
      <c r="IKW15" s="934"/>
      <c r="IKX15" s="934"/>
      <c r="IKY15" s="934"/>
      <c r="IKZ15" s="934"/>
      <c r="ILA15" s="934"/>
      <c r="ILB15" s="934"/>
      <c r="ILC15" s="934"/>
      <c r="ILD15" s="934"/>
      <c r="ILE15" s="934"/>
      <c r="ILF15" s="934"/>
      <c r="ILG15" s="934"/>
      <c r="ILH15" s="934"/>
      <c r="ILI15" s="934"/>
      <c r="ILJ15" s="934"/>
      <c r="ILK15" s="934"/>
      <c r="ILL15" s="934"/>
      <c r="ILM15" s="934"/>
      <c r="ILN15" s="934"/>
      <c r="ILO15" s="934"/>
      <c r="ILP15" s="934"/>
      <c r="ILQ15" s="934"/>
      <c r="ILR15" s="934"/>
      <c r="ILS15" s="934"/>
      <c r="ILT15" s="934"/>
      <c r="ILU15" s="934"/>
      <c r="ILV15" s="934"/>
      <c r="ILW15" s="934"/>
      <c r="ILX15" s="934"/>
      <c r="ILY15" s="934"/>
      <c r="ILZ15" s="934"/>
      <c r="IMA15" s="934"/>
      <c r="IMB15" s="934"/>
      <c r="IMC15" s="934"/>
      <c r="IMD15" s="934"/>
      <c r="IME15" s="934"/>
      <c r="IMF15" s="934"/>
      <c r="IMG15" s="934"/>
      <c r="IMH15" s="934"/>
      <c r="IMI15" s="934"/>
      <c r="IMJ15" s="934"/>
      <c r="IMK15" s="934"/>
      <c r="IML15" s="934"/>
      <c r="IMM15" s="934"/>
      <c r="IMN15" s="934"/>
      <c r="IMO15" s="934"/>
      <c r="IMP15" s="934"/>
      <c r="IMQ15" s="934"/>
      <c r="IMR15" s="934"/>
      <c r="IMS15" s="934"/>
      <c r="IMT15" s="934"/>
      <c r="IMU15" s="934"/>
      <c r="IMV15" s="934"/>
      <c r="IMW15" s="934"/>
      <c r="IMX15" s="934"/>
      <c r="IMY15" s="934"/>
      <c r="IMZ15" s="934"/>
      <c r="INA15" s="934"/>
      <c r="INB15" s="934"/>
      <c r="INC15" s="934"/>
      <c r="IND15" s="934"/>
      <c r="INE15" s="934"/>
      <c r="INF15" s="934"/>
      <c r="ING15" s="934"/>
      <c r="INH15" s="934"/>
      <c r="INI15" s="934"/>
      <c r="INJ15" s="934"/>
      <c r="INK15" s="934"/>
      <c r="INL15" s="934"/>
      <c r="INM15" s="934"/>
      <c r="INN15" s="934"/>
      <c r="INO15" s="934"/>
      <c r="INP15" s="934"/>
      <c r="INQ15" s="934"/>
      <c r="INR15" s="934"/>
      <c r="INS15" s="934"/>
      <c r="INT15" s="934"/>
      <c r="INU15" s="934"/>
      <c r="INV15" s="934"/>
      <c r="INW15" s="934"/>
      <c r="INX15" s="934"/>
      <c r="INY15" s="934"/>
      <c r="INZ15" s="934"/>
      <c r="IOA15" s="934"/>
      <c r="IOB15" s="934"/>
      <c r="IOC15" s="934"/>
      <c r="IOD15" s="934"/>
      <c r="IOE15" s="934"/>
      <c r="IOF15" s="934"/>
      <c r="IOG15" s="934"/>
      <c r="IOH15" s="934"/>
      <c r="IOI15" s="934"/>
      <c r="IOJ15" s="934"/>
      <c r="IOK15" s="934"/>
      <c r="IOL15" s="934"/>
      <c r="IOM15" s="934"/>
      <c r="ION15" s="934"/>
      <c r="IOO15" s="934"/>
      <c r="IOP15" s="934"/>
      <c r="IOQ15" s="934"/>
      <c r="IOR15" s="934"/>
      <c r="IOS15" s="934"/>
      <c r="IOT15" s="934"/>
      <c r="IOU15" s="934"/>
      <c r="IOV15" s="934"/>
      <c r="IOW15" s="934"/>
      <c r="IOX15" s="934"/>
      <c r="IOY15" s="934"/>
      <c r="IOZ15" s="934"/>
      <c r="IPA15" s="934"/>
      <c r="IPB15" s="934"/>
      <c r="IPC15" s="934"/>
      <c r="IPD15" s="934"/>
      <c r="IPE15" s="934"/>
      <c r="IPF15" s="934"/>
      <c r="IPG15" s="934"/>
      <c r="IPH15" s="934"/>
      <c r="IPI15" s="934"/>
      <c r="IPJ15" s="934"/>
      <c r="IPK15" s="934"/>
      <c r="IPL15" s="934"/>
      <c r="IPM15" s="934"/>
      <c r="IPN15" s="934"/>
      <c r="IPO15" s="934"/>
      <c r="IPP15" s="934"/>
      <c r="IPQ15" s="934"/>
      <c r="IPR15" s="934"/>
      <c r="IPS15" s="934"/>
      <c r="IPT15" s="934"/>
      <c r="IPU15" s="934"/>
      <c r="IPV15" s="934"/>
      <c r="IPW15" s="934"/>
      <c r="IPX15" s="934"/>
      <c r="IPY15" s="934"/>
      <c r="IPZ15" s="934"/>
      <c r="IQA15" s="934"/>
      <c r="IQB15" s="934"/>
      <c r="IQC15" s="934"/>
      <c r="IQD15" s="934"/>
      <c r="IQE15" s="934"/>
      <c r="IQF15" s="934"/>
      <c r="IQG15" s="934"/>
      <c r="IQH15" s="934"/>
      <c r="IQI15" s="934"/>
      <c r="IQJ15" s="934"/>
      <c r="IQK15" s="934"/>
      <c r="IQL15" s="934"/>
      <c r="IQM15" s="934"/>
      <c r="IQN15" s="934"/>
      <c r="IQO15" s="934"/>
      <c r="IQP15" s="934"/>
      <c r="IQQ15" s="934"/>
      <c r="IQR15" s="934"/>
      <c r="IQS15" s="934"/>
      <c r="IQT15" s="934"/>
      <c r="IQU15" s="934"/>
      <c r="IQV15" s="934"/>
      <c r="IQW15" s="934"/>
      <c r="IQX15" s="934"/>
      <c r="IQY15" s="934"/>
      <c r="IQZ15" s="934"/>
      <c r="IRA15" s="934"/>
      <c r="IRB15" s="934"/>
      <c r="IRC15" s="934"/>
      <c r="IRD15" s="934"/>
      <c r="IRE15" s="934"/>
      <c r="IRF15" s="934"/>
      <c r="IRG15" s="934"/>
      <c r="IRH15" s="934"/>
      <c r="IRI15" s="934"/>
      <c r="IRJ15" s="934"/>
      <c r="IRK15" s="934"/>
      <c r="IRL15" s="934"/>
      <c r="IRM15" s="934"/>
      <c r="IRN15" s="934"/>
      <c r="IRO15" s="934"/>
      <c r="IRP15" s="934"/>
      <c r="IRQ15" s="934"/>
      <c r="IRR15" s="934"/>
      <c r="IRS15" s="934"/>
      <c r="IRT15" s="934"/>
      <c r="IRU15" s="934"/>
      <c r="IRV15" s="934"/>
      <c r="IRW15" s="934"/>
      <c r="IRX15" s="934"/>
      <c r="IRY15" s="934"/>
      <c r="IRZ15" s="934"/>
      <c r="ISA15" s="934"/>
      <c r="ISB15" s="934"/>
      <c r="ISC15" s="934"/>
      <c r="ISD15" s="934"/>
      <c r="ISE15" s="934"/>
      <c r="ISF15" s="934"/>
      <c r="ISG15" s="934"/>
      <c r="ISH15" s="934"/>
      <c r="ISI15" s="934"/>
      <c r="ISJ15" s="934"/>
      <c r="ISK15" s="934"/>
      <c r="ISL15" s="934"/>
      <c r="ISM15" s="934"/>
      <c r="ISN15" s="934"/>
      <c r="ISO15" s="934"/>
      <c r="ISP15" s="934"/>
      <c r="ISQ15" s="934"/>
      <c r="ISR15" s="934"/>
      <c r="ISS15" s="934"/>
      <c r="IST15" s="934"/>
      <c r="ISU15" s="934"/>
      <c r="ISV15" s="934"/>
      <c r="ISW15" s="934"/>
      <c r="ISX15" s="934"/>
      <c r="ISY15" s="934"/>
      <c r="ISZ15" s="934"/>
      <c r="ITA15" s="934"/>
      <c r="ITB15" s="934"/>
      <c r="ITC15" s="934"/>
      <c r="ITD15" s="934"/>
      <c r="ITE15" s="934"/>
      <c r="ITF15" s="934"/>
      <c r="ITG15" s="934"/>
      <c r="ITH15" s="934"/>
      <c r="ITI15" s="934"/>
      <c r="ITJ15" s="934"/>
      <c r="ITK15" s="934"/>
      <c r="ITL15" s="934"/>
      <c r="ITM15" s="934"/>
      <c r="ITN15" s="934"/>
      <c r="ITO15" s="934"/>
      <c r="ITP15" s="934"/>
      <c r="ITQ15" s="934"/>
      <c r="ITR15" s="934"/>
      <c r="ITS15" s="934"/>
      <c r="ITT15" s="934"/>
      <c r="ITU15" s="934"/>
      <c r="ITV15" s="934"/>
      <c r="ITW15" s="934"/>
      <c r="ITX15" s="934"/>
      <c r="ITY15" s="934"/>
      <c r="ITZ15" s="934"/>
      <c r="IUA15" s="934"/>
      <c r="IUB15" s="934"/>
      <c r="IUC15" s="934"/>
      <c r="IUD15" s="934"/>
      <c r="IUE15" s="934"/>
      <c r="IUF15" s="934"/>
      <c r="IUG15" s="934"/>
      <c r="IUH15" s="934"/>
      <c r="IUI15" s="934"/>
      <c r="IUJ15" s="934"/>
      <c r="IUK15" s="934"/>
      <c r="IUL15" s="934"/>
      <c r="IUM15" s="934"/>
      <c r="IUN15" s="934"/>
      <c r="IUO15" s="934"/>
      <c r="IUP15" s="934"/>
      <c r="IUQ15" s="934"/>
      <c r="IUR15" s="934"/>
      <c r="IUS15" s="934"/>
      <c r="IUT15" s="934"/>
      <c r="IUU15" s="934"/>
      <c r="IUV15" s="934"/>
      <c r="IUW15" s="934"/>
      <c r="IUX15" s="934"/>
      <c r="IUY15" s="934"/>
      <c r="IUZ15" s="934"/>
      <c r="IVA15" s="934"/>
      <c r="IVB15" s="934"/>
      <c r="IVC15" s="934"/>
      <c r="IVD15" s="934"/>
      <c r="IVE15" s="934"/>
      <c r="IVF15" s="934"/>
      <c r="IVG15" s="934"/>
      <c r="IVH15" s="934"/>
      <c r="IVI15" s="934"/>
      <c r="IVJ15" s="934"/>
      <c r="IVK15" s="934"/>
      <c r="IVL15" s="934"/>
      <c r="IVM15" s="934"/>
      <c r="IVN15" s="934"/>
      <c r="IVO15" s="934"/>
      <c r="IVP15" s="934"/>
      <c r="IVQ15" s="934"/>
      <c r="IVR15" s="934"/>
      <c r="IVS15" s="934"/>
      <c r="IVT15" s="934"/>
      <c r="IVU15" s="934"/>
      <c r="IVV15" s="934"/>
      <c r="IVW15" s="934"/>
      <c r="IVX15" s="934"/>
      <c r="IVY15" s="934"/>
      <c r="IVZ15" s="934"/>
      <c r="IWA15" s="934"/>
      <c r="IWB15" s="934"/>
      <c r="IWC15" s="934"/>
      <c r="IWD15" s="934"/>
      <c r="IWE15" s="934"/>
      <c r="IWF15" s="934"/>
      <c r="IWG15" s="934"/>
      <c r="IWH15" s="934"/>
      <c r="IWI15" s="934"/>
      <c r="IWJ15" s="934"/>
      <c r="IWK15" s="934"/>
      <c r="IWL15" s="934"/>
      <c r="IWM15" s="934"/>
      <c r="IWN15" s="934"/>
      <c r="IWO15" s="934"/>
      <c r="IWP15" s="934"/>
      <c r="IWQ15" s="934"/>
      <c r="IWR15" s="934"/>
      <c r="IWS15" s="934"/>
      <c r="IWT15" s="934"/>
      <c r="IWU15" s="934"/>
      <c r="IWV15" s="934"/>
      <c r="IWW15" s="934"/>
      <c r="IWX15" s="934"/>
      <c r="IWY15" s="934"/>
      <c r="IWZ15" s="934"/>
      <c r="IXA15" s="934"/>
      <c r="IXB15" s="934"/>
      <c r="IXC15" s="934"/>
      <c r="IXD15" s="934"/>
      <c r="IXE15" s="934"/>
      <c r="IXF15" s="934"/>
      <c r="IXG15" s="934"/>
      <c r="IXH15" s="934"/>
      <c r="IXI15" s="934"/>
      <c r="IXJ15" s="934"/>
      <c r="IXK15" s="934"/>
      <c r="IXL15" s="934"/>
      <c r="IXM15" s="934"/>
      <c r="IXN15" s="934"/>
      <c r="IXO15" s="934"/>
      <c r="IXP15" s="934"/>
      <c r="IXQ15" s="934"/>
      <c r="IXR15" s="934"/>
      <c r="IXS15" s="934"/>
      <c r="IXT15" s="934"/>
      <c r="IXU15" s="934"/>
      <c r="IXV15" s="934"/>
      <c r="IXW15" s="934"/>
      <c r="IXX15" s="934"/>
      <c r="IXY15" s="934"/>
      <c r="IXZ15" s="934"/>
      <c r="IYA15" s="934"/>
      <c r="IYB15" s="934"/>
      <c r="IYC15" s="934"/>
      <c r="IYD15" s="934"/>
      <c r="IYE15" s="934"/>
      <c r="IYF15" s="934"/>
      <c r="IYG15" s="934"/>
      <c r="IYH15" s="934"/>
      <c r="IYI15" s="934"/>
      <c r="IYJ15" s="934"/>
      <c r="IYK15" s="934"/>
      <c r="IYL15" s="934"/>
      <c r="IYM15" s="934"/>
      <c r="IYN15" s="934"/>
      <c r="IYO15" s="934"/>
      <c r="IYP15" s="934"/>
      <c r="IYQ15" s="934"/>
      <c r="IYR15" s="934"/>
      <c r="IYS15" s="934"/>
      <c r="IYT15" s="934"/>
      <c r="IYU15" s="934"/>
      <c r="IYV15" s="934"/>
      <c r="IYW15" s="934"/>
      <c r="IYX15" s="934"/>
      <c r="IYY15" s="934"/>
      <c r="IYZ15" s="934"/>
      <c r="IZA15" s="934"/>
      <c r="IZB15" s="934"/>
      <c r="IZC15" s="934"/>
      <c r="IZD15" s="934"/>
      <c r="IZE15" s="934"/>
      <c r="IZF15" s="934"/>
      <c r="IZG15" s="934"/>
      <c r="IZH15" s="934"/>
      <c r="IZI15" s="934"/>
      <c r="IZJ15" s="934"/>
      <c r="IZK15" s="934"/>
      <c r="IZL15" s="934"/>
      <c r="IZM15" s="934"/>
      <c r="IZN15" s="934"/>
      <c r="IZO15" s="934"/>
      <c r="IZP15" s="934"/>
      <c r="IZQ15" s="934"/>
      <c r="IZR15" s="934"/>
      <c r="IZS15" s="934"/>
      <c r="IZT15" s="934"/>
      <c r="IZU15" s="934"/>
      <c r="IZV15" s="934"/>
      <c r="IZW15" s="934"/>
      <c r="IZX15" s="934"/>
      <c r="IZY15" s="934"/>
      <c r="IZZ15" s="934"/>
      <c r="JAA15" s="934"/>
      <c r="JAB15" s="934"/>
      <c r="JAC15" s="934"/>
      <c r="JAD15" s="934"/>
      <c r="JAE15" s="934"/>
      <c r="JAF15" s="934"/>
      <c r="JAG15" s="934"/>
      <c r="JAH15" s="934"/>
      <c r="JAI15" s="934"/>
      <c r="JAJ15" s="934"/>
      <c r="JAK15" s="934"/>
      <c r="JAL15" s="934"/>
      <c r="JAM15" s="934"/>
      <c r="JAN15" s="934"/>
      <c r="JAO15" s="934"/>
      <c r="JAP15" s="934"/>
      <c r="JAQ15" s="934"/>
      <c r="JAR15" s="934"/>
      <c r="JAS15" s="934"/>
      <c r="JAT15" s="934"/>
      <c r="JAU15" s="934"/>
      <c r="JAV15" s="934"/>
      <c r="JAW15" s="934"/>
      <c r="JAX15" s="934"/>
      <c r="JAY15" s="934"/>
      <c r="JAZ15" s="934"/>
      <c r="JBA15" s="934"/>
      <c r="JBB15" s="934"/>
      <c r="JBC15" s="934"/>
      <c r="JBD15" s="934"/>
      <c r="JBE15" s="934"/>
      <c r="JBF15" s="934"/>
      <c r="JBG15" s="934"/>
      <c r="JBH15" s="934"/>
      <c r="JBI15" s="934"/>
      <c r="JBJ15" s="934"/>
      <c r="JBK15" s="934"/>
      <c r="JBL15" s="934"/>
      <c r="JBM15" s="934"/>
      <c r="JBN15" s="934"/>
      <c r="JBO15" s="934"/>
      <c r="JBP15" s="934"/>
      <c r="JBQ15" s="934"/>
      <c r="JBR15" s="934"/>
      <c r="JBS15" s="934"/>
      <c r="JBT15" s="934"/>
      <c r="JBU15" s="934"/>
      <c r="JBV15" s="934"/>
      <c r="JBW15" s="934"/>
      <c r="JBX15" s="934"/>
      <c r="JBY15" s="934"/>
      <c r="JBZ15" s="934"/>
      <c r="JCA15" s="934"/>
      <c r="JCB15" s="934"/>
      <c r="JCC15" s="934"/>
      <c r="JCD15" s="934"/>
      <c r="JCE15" s="934"/>
      <c r="JCF15" s="934"/>
      <c r="JCG15" s="934"/>
      <c r="JCH15" s="934"/>
      <c r="JCI15" s="934"/>
      <c r="JCJ15" s="934"/>
      <c r="JCK15" s="934"/>
      <c r="JCL15" s="934"/>
      <c r="JCM15" s="934"/>
      <c r="JCN15" s="934"/>
      <c r="JCO15" s="934"/>
      <c r="JCP15" s="934"/>
      <c r="JCQ15" s="934"/>
      <c r="JCR15" s="934"/>
      <c r="JCS15" s="934"/>
      <c r="JCT15" s="934"/>
      <c r="JCU15" s="934"/>
      <c r="JCV15" s="934"/>
      <c r="JCW15" s="934"/>
      <c r="JCX15" s="934"/>
      <c r="JCY15" s="934"/>
      <c r="JCZ15" s="934"/>
      <c r="JDA15" s="934"/>
      <c r="JDB15" s="934"/>
      <c r="JDC15" s="934"/>
      <c r="JDD15" s="934"/>
      <c r="JDE15" s="934"/>
      <c r="JDF15" s="934"/>
      <c r="JDG15" s="934"/>
      <c r="JDH15" s="934"/>
      <c r="JDI15" s="934"/>
      <c r="JDJ15" s="934"/>
      <c r="JDK15" s="934"/>
      <c r="JDL15" s="934"/>
      <c r="JDM15" s="934"/>
      <c r="JDN15" s="934"/>
      <c r="JDO15" s="934"/>
      <c r="JDP15" s="934"/>
      <c r="JDQ15" s="934"/>
      <c r="JDR15" s="934"/>
      <c r="JDS15" s="934"/>
      <c r="JDT15" s="934"/>
      <c r="JDU15" s="934"/>
      <c r="JDV15" s="934"/>
      <c r="JDW15" s="934"/>
      <c r="JDX15" s="934"/>
      <c r="JDY15" s="934"/>
      <c r="JDZ15" s="934"/>
      <c r="JEA15" s="934"/>
      <c r="JEB15" s="934"/>
      <c r="JEC15" s="934"/>
      <c r="JED15" s="934"/>
      <c r="JEE15" s="934"/>
      <c r="JEF15" s="934"/>
      <c r="JEG15" s="934"/>
      <c r="JEH15" s="934"/>
      <c r="JEI15" s="934"/>
      <c r="JEJ15" s="934"/>
      <c r="JEK15" s="934"/>
      <c r="JEL15" s="934"/>
      <c r="JEM15" s="934"/>
      <c r="JEN15" s="934"/>
      <c r="JEO15" s="934"/>
      <c r="JEP15" s="934"/>
      <c r="JEQ15" s="934"/>
      <c r="JER15" s="934"/>
      <c r="JES15" s="934"/>
      <c r="JET15" s="934"/>
      <c r="JEU15" s="934"/>
      <c r="JEV15" s="934"/>
      <c r="JEW15" s="934"/>
      <c r="JEX15" s="934"/>
      <c r="JEY15" s="934"/>
      <c r="JEZ15" s="934"/>
      <c r="JFA15" s="934"/>
      <c r="JFB15" s="934"/>
      <c r="JFC15" s="934"/>
      <c r="JFD15" s="934"/>
      <c r="JFE15" s="934"/>
      <c r="JFF15" s="934"/>
      <c r="JFG15" s="934"/>
      <c r="JFH15" s="934"/>
      <c r="JFI15" s="934"/>
      <c r="JFJ15" s="934"/>
      <c r="JFK15" s="934"/>
      <c r="JFL15" s="934"/>
      <c r="JFM15" s="934"/>
      <c r="JFN15" s="934"/>
      <c r="JFO15" s="934"/>
      <c r="JFP15" s="934"/>
      <c r="JFQ15" s="934"/>
      <c r="JFR15" s="934"/>
      <c r="JFS15" s="934"/>
      <c r="JFT15" s="934"/>
      <c r="JFU15" s="934"/>
      <c r="JFV15" s="934"/>
      <c r="JFW15" s="934"/>
      <c r="JFX15" s="934"/>
      <c r="JFY15" s="934"/>
      <c r="JFZ15" s="934"/>
      <c r="JGA15" s="934"/>
      <c r="JGB15" s="934"/>
      <c r="JGC15" s="934"/>
      <c r="JGD15" s="934"/>
      <c r="JGE15" s="934"/>
      <c r="JGF15" s="934"/>
      <c r="JGG15" s="934"/>
      <c r="JGH15" s="934"/>
      <c r="JGI15" s="934"/>
      <c r="JGJ15" s="934"/>
      <c r="JGK15" s="934"/>
      <c r="JGL15" s="934"/>
      <c r="JGM15" s="934"/>
      <c r="JGN15" s="934"/>
      <c r="JGO15" s="934"/>
      <c r="JGP15" s="934"/>
      <c r="JGQ15" s="934"/>
      <c r="JGR15" s="934"/>
      <c r="JGS15" s="934"/>
      <c r="JGT15" s="934"/>
      <c r="JGU15" s="934"/>
      <c r="JGV15" s="934"/>
      <c r="JGW15" s="934"/>
      <c r="JGX15" s="934"/>
      <c r="JGY15" s="934"/>
      <c r="JGZ15" s="934"/>
      <c r="JHA15" s="934"/>
      <c r="JHB15" s="934"/>
      <c r="JHC15" s="934"/>
      <c r="JHD15" s="934"/>
      <c r="JHE15" s="934"/>
      <c r="JHF15" s="934"/>
      <c r="JHG15" s="934"/>
      <c r="JHH15" s="934"/>
      <c r="JHI15" s="934"/>
      <c r="JHJ15" s="934"/>
      <c r="JHK15" s="934"/>
      <c r="JHL15" s="934"/>
      <c r="JHM15" s="934"/>
      <c r="JHN15" s="934"/>
      <c r="JHO15" s="934"/>
      <c r="JHP15" s="934"/>
      <c r="JHQ15" s="934"/>
      <c r="JHR15" s="934"/>
      <c r="JHS15" s="934"/>
      <c r="JHT15" s="934"/>
      <c r="JHU15" s="934"/>
      <c r="JHV15" s="934"/>
      <c r="JHW15" s="934"/>
      <c r="JHX15" s="934"/>
      <c r="JHY15" s="934"/>
      <c r="JHZ15" s="934"/>
      <c r="JIA15" s="934"/>
      <c r="JIB15" s="934"/>
      <c r="JIC15" s="934"/>
      <c r="JID15" s="934"/>
      <c r="JIE15" s="934"/>
      <c r="JIF15" s="934"/>
      <c r="JIG15" s="934"/>
      <c r="JIH15" s="934"/>
      <c r="JII15" s="934"/>
      <c r="JIJ15" s="934"/>
      <c r="JIK15" s="934"/>
      <c r="JIL15" s="934"/>
      <c r="JIM15" s="934"/>
      <c r="JIN15" s="934"/>
      <c r="JIO15" s="934"/>
      <c r="JIP15" s="934"/>
      <c r="JIQ15" s="934"/>
      <c r="JIR15" s="934"/>
      <c r="JIS15" s="934"/>
      <c r="JIT15" s="934"/>
      <c r="JIU15" s="934"/>
      <c r="JIV15" s="934"/>
      <c r="JIW15" s="934"/>
      <c r="JIX15" s="934"/>
      <c r="JIY15" s="934"/>
      <c r="JIZ15" s="934"/>
      <c r="JJA15" s="934"/>
      <c r="JJB15" s="934"/>
      <c r="JJC15" s="934"/>
      <c r="JJD15" s="934"/>
      <c r="JJE15" s="934"/>
      <c r="JJF15" s="934"/>
      <c r="JJG15" s="934"/>
      <c r="JJH15" s="934"/>
      <c r="JJI15" s="934"/>
      <c r="JJJ15" s="934"/>
      <c r="JJK15" s="934"/>
      <c r="JJL15" s="934"/>
      <c r="JJM15" s="934"/>
      <c r="JJN15" s="934"/>
      <c r="JJO15" s="934"/>
      <c r="JJP15" s="934"/>
      <c r="JJQ15" s="934"/>
      <c r="JJR15" s="934"/>
      <c r="JJS15" s="934"/>
      <c r="JJT15" s="934"/>
      <c r="JJU15" s="934"/>
      <c r="JJV15" s="934"/>
      <c r="JJW15" s="934"/>
      <c r="JJX15" s="934"/>
      <c r="JJY15" s="934"/>
      <c r="JJZ15" s="934"/>
      <c r="JKA15" s="934"/>
      <c r="JKB15" s="934"/>
      <c r="JKC15" s="934"/>
      <c r="JKD15" s="934"/>
      <c r="JKE15" s="934"/>
      <c r="JKF15" s="934"/>
      <c r="JKG15" s="934"/>
      <c r="JKH15" s="934"/>
      <c r="JKI15" s="934"/>
      <c r="JKJ15" s="934"/>
      <c r="JKK15" s="934"/>
      <c r="JKL15" s="934"/>
      <c r="JKM15" s="934"/>
      <c r="JKN15" s="934"/>
      <c r="JKO15" s="934"/>
      <c r="JKP15" s="934"/>
      <c r="JKQ15" s="934"/>
      <c r="JKR15" s="934"/>
      <c r="JKS15" s="934"/>
      <c r="JKT15" s="934"/>
      <c r="JKU15" s="934"/>
      <c r="JKV15" s="934"/>
      <c r="JKW15" s="934"/>
      <c r="JKX15" s="934"/>
      <c r="JKY15" s="934"/>
      <c r="JKZ15" s="934"/>
      <c r="JLA15" s="934"/>
      <c r="JLB15" s="934"/>
      <c r="JLC15" s="934"/>
      <c r="JLD15" s="934"/>
      <c r="JLE15" s="934"/>
      <c r="JLF15" s="934"/>
      <c r="JLG15" s="934"/>
      <c r="JLH15" s="934"/>
      <c r="JLI15" s="934"/>
      <c r="JLJ15" s="934"/>
      <c r="JLK15" s="934"/>
      <c r="JLL15" s="934"/>
      <c r="JLM15" s="934"/>
      <c r="JLN15" s="934"/>
      <c r="JLO15" s="934"/>
      <c r="JLP15" s="934"/>
      <c r="JLQ15" s="934"/>
      <c r="JLR15" s="934"/>
      <c r="JLS15" s="934"/>
      <c r="JLT15" s="934"/>
      <c r="JLU15" s="934"/>
      <c r="JLV15" s="934"/>
      <c r="JLW15" s="934"/>
      <c r="JLX15" s="934"/>
      <c r="JLY15" s="934"/>
      <c r="JLZ15" s="934"/>
      <c r="JMA15" s="934"/>
      <c r="JMB15" s="934"/>
      <c r="JMC15" s="934"/>
      <c r="JMD15" s="934"/>
      <c r="JME15" s="934"/>
      <c r="JMF15" s="934"/>
      <c r="JMG15" s="934"/>
      <c r="JMH15" s="934"/>
      <c r="JMI15" s="934"/>
      <c r="JMJ15" s="934"/>
      <c r="JMK15" s="934"/>
      <c r="JML15" s="934"/>
      <c r="JMM15" s="934"/>
      <c r="JMN15" s="934"/>
      <c r="JMO15" s="934"/>
      <c r="JMP15" s="934"/>
      <c r="JMQ15" s="934"/>
      <c r="JMR15" s="934"/>
      <c r="JMS15" s="934"/>
      <c r="JMT15" s="934"/>
      <c r="JMU15" s="934"/>
      <c r="JMV15" s="934"/>
      <c r="JMW15" s="934"/>
      <c r="JMX15" s="934"/>
      <c r="JMY15" s="934"/>
      <c r="JMZ15" s="934"/>
      <c r="JNA15" s="934"/>
      <c r="JNB15" s="934"/>
      <c r="JNC15" s="934"/>
      <c r="JND15" s="934"/>
      <c r="JNE15" s="934"/>
      <c r="JNF15" s="934"/>
      <c r="JNG15" s="934"/>
      <c r="JNH15" s="934"/>
      <c r="JNI15" s="934"/>
      <c r="JNJ15" s="934"/>
      <c r="JNK15" s="934"/>
      <c r="JNL15" s="934"/>
      <c r="JNM15" s="934"/>
      <c r="JNN15" s="934"/>
      <c r="JNO15" s="934"/>
      <c r="JNP15" s="934"/>
      <c r="JNQ15" s="934"/>
      <c r="JNR15" s="934"/>
      <c r="JNS15" s="934"/>
      <c r="JNT15" s="934"/>
      <c r="JNU15" s="934"/>
      <c r="JNV15" s="934"/>
      <c r="JNW15" s="934"/>
      <c r="JNX15" s="934"/>
      <c r="JNY15" s="934"/>
      <c r="JNZ15" s="934"/>
      <c r="JOA15" s="934"/>
      <c r="JOB15" s="934"/>
      <c r="JOC15" s="934"/>
      <c r="JOD15" s="934"/>
      <c r="JOE15" s="934"/>
      <c r="JOF15" s="934"/>
      <c r="JOG15" s="934"/>
      <c r="JOH15" s="934"/>
      <c r="JOI15" s="934"/>
      <c r="JOJ15" s="934"/>
      <c r="JOK15" s="934"/>
      <c r="JOL15" s="934"/>
      <c r="JOM15" s="934"/>
      <c r="JON15" s="934"/>
      <c r="JOO15" s="934"/>
      <c r="JOP15" s="934"/>
      <c r="JOQ15" s="934"/>
      <c r="JOR15" s="934"/>
      <c r="JOS15" s="934"/>
      <c r="JOT15" s="934"/>
      <c r="JOU15" s="934"/>
      <c r="JOV15" s="934"/>
      <c r="JOW15" s="934"/>
      <c r="JOX15" s="934"/>
      <c r="JOY15" s="934"/>
      <c r="JOZ15" s="934"/>
      <c r="JPA15" s="934"/>
      <c r="JPB15" s="934"/>
      <c r="JPC15" s="934"/>
      <c r="JPD15" s="934"/>
      <c r="JPE15" s="934"/>
      <c r="JPF15" s="934"/>
      <c r="JPG15" s="934"/>
      <c r="JPH15" s="934"/>
      <c r="JPI15" s="934"/>
      <c r="JPJ15" s="934"/>
      <c r="JPK15" s="934"/>
      <c r="JPL15" s="934"/>
      <c r="JPM15" s="934"/>
      <c r="JPN15" s="934"/>
      <c r="JPO15" s="934"/>
      <c r="JPP15" s="934"/>
      <c r="JPQ15" s="934"/>
      <c r="JPR15" s="934"/>
      <c r="JPS15" s="934"/>
      <c r="JPT15" s="934"/>
      <c r="JPU15" s="934"/>
      <c r="JPV15" s="934"/>
      <c r="JPW15" s="934"/>
      <c r="JPX15" s="934"/>
      <c r="JPY15" s="934"/>
      <c r="JPZ15" s="934"/>
      <c r="JQA15" s="934"/>
      <c r="JQB15" s="934"/>
      <c r="JQC15" s="934"/>
      <c r="JQD15" s="934"/>
      <c r="JQE15" s="934"/>
      <c r="JQF15" s="934"/>
      <c r="JQG15" s="934"/>
      <c r="JQH15" s="934"/>
      <c r="JQI15" s="934"/>
      <c r="JQJ15" s="934"/>
      <c r="JQK15" s="934"/>
      <c r="JQL15" s="934"/>
      <c r="JQM15" s="934"/>
      <c r="JQN15" s="934"/>
      <c r="JQO15" s="934"/>
      <c r="JQP15" s="934"/>
      <c r="JQQ15" s="934"/>
      <c r="JQR15" s="934"/>
      <c r="JQS15" s="934"/>
      <c r="JQT15" s="934"/>
      <c r="JQU15" s="934"/>
      <c r="JQV15" s="934"/>
      <c r="JQW15" s="934"/>
      <c r="JQX15" s="934"/>
      <c r="JQY15" s="934"/>
      <c r="JQZ15" s="934"/>
      <c r="JRA15" s="934"/>
      <c r="JRB15" s="934"/>
      <c r="JRC15" s="934"/>
      <c r="JRD15" s="934"/>
      <c r="JRE15" s="934"/>
      <c r="JRF15" s="934"/>
      <c r="JRG15" s="934"/>
      <c r="JRH15" s="934"/>
      <c r="JRI15" s="934"/>
      <c r="JRJ15" s="934"/>
      <c r="JRK15" s="934"/>
      <c r="JRL15" s="934"/>
      <c r="JRM15" s="934"/>
      <c r="JRN15" s="934"/>
      <c r="JRO15" s="934"/>
      <c r="JRP15" s="934"/>
      <c r="JRQ15" s="934"/>
      <c r="JRR15" s="934"/>
      <c r="JRS15" s="934"/>
      <c r="JRT15" s="934"/>
      <c r="JRU15" s="934"/>
      <c r="JRV15" s="934"/>
      <c r="JRW15" s="934"/>
      <c r="JRX15" s="934"/>
      <c r="JRY15" s="934"/>
      <c r="JRZ15" s="934"/>
      <c r="JSA15" s="934"/>
      <c r="JSB15" s="934"/>
      <c r="JSC15" s="934"/>
      <c r="JSD15" s="934"/>
      <c r="JSE15" s="934"/>
      <c r="JSF15" s="934"/>
      <c r="JSG15" s="934"/>
      <c r="JSH15" s="934"/>
      <c r="JSI15" s="934"/>
      <c r="JSJ15" s="934"/>
      <c r="JSK15" s="934"/>
      <c r="JSL15" s="934"/>
      <c r="JSM15" s="934"/>
      <c r="JSN15" s="934"/>
      <c r="JSO15" s="934"/>
      <c r="JSP15" s="934"/>
      <c r="JSQ15" s="934"/>
      <c r="JSR15" s="934"/>
      <c r="JSS15" s="934"/>
      <c r="JST15" s="934"/>
      <c r="JSU15" s="934"/>
      <c r="JSV15" s="934"/>
      <c r="JSW15" s="934"/>
      <c r="JSX15" s="934"/>
      <c r="JSY15" s="934"/>
      <c r="JSZ15" s="934"/>
      <c r="JTA15" s="934"/>
      <c r="JTB15" s="934"/>
      <c r="JTC15" s="934"/>
      <c r="JTD15" s="934"/>
      <c r="JTE15" s="934"/>
      <c r="JTF15" s="934"/>
      <c r="JTG15" s="934"/>
      <c r="JTH15" s="934"/>
      <c r="JTI15" s="934"/>
      <c r="JTJ15" s="934"/>
      <c r="JTK15" s="934"/>
      <c r="JTL15" s="934"/>
      <c r="JTM15" s="934"/>
      <c r="JTN15" s="934"/>
      <c r="JTO15" s="934"/>
      <c r="JTP15" s="934"/>
      <c r="JTQ15" s="934"/>
      <c r="JTR15" s="934"/>
      <c r="JTS15" s="934"/>
      <c r="JTT15" s="934"/>
      <c r="JTU15" s="934"/>
      <c r="JTV15" s="934"/>
      <c r="JTW15" s="934"/>
      <c r="JTX15" s="934"/>
      <c r="JTY15" s="934"/>
      <c r="JTZ15" s="934"/>
      <c r="JUA15" s="934"/>
      <c r="JUB15" s="934"/>
      <c r="JUC15" s="934"/>
      <c r="JUD15" s="934"/>
      <c r="JUE15" s="934"/>
      <c r="JUF15" s="934"/>
      <c r="JUG15" s="934"/>
      <c r="JUH15" s="934"/>
      <c r="JUI15" s="934"/>
      <c r="JUJ15" s="934"/>
      <c r="JUK15" s="934"/>
      <c r="JUL15" s="934"/>
      <c r="JUM15" s="934"/>
      <c r="JUN15" s="934"/>
      <c r="JUO15" s="934"/>
      <c r="JUP15" s="934"/>
      <c r="JUQ15" s="934"/>
      <c r="JUR15" s="934"/>
      <c r="JUS15" s="934"/>
      <c r="JUT15" s="934"/>
      <c r="JUU15" s="934"/>
      <c r="JUV15" s="934"/>
      <c r="JUW15" s="934"/>
      <c r="JUX15" s="934"/>
      <c r="JUY15" s="934"/>
      <c r="JUZ15" s="934"/>
      <c r="JVA15" s="934"/>
      <c r="JVB15" s="934"/>
      <c r="JVC15" s="934"/>
      <c r="JVD15" s="934"/>
      <c r="JVE15" s="934"/>
      <c r="JVF15" s="934"/>
      <c r="JVG15" s="934"/>
      <c r="JVH15" s="934"/>
      <c r="JVI15" s="934"/>
      <c r="JVJ15" s="934"/>
      <c r="JVK15" s="934"/>
      <c r="JVL15" s="934"/>
      <c r="JVM15" s="934"/>
      <c r="JVN15" s="934"/>
      <c r="JVO15" s="934"/>
      <c r="JVP15" s="934"/>
      <c r="JVQ15" s="934"/>
      <c r="JVR15" s="934"/>
      <c r="JVS15" s="934"/>
      <c r="JVT15" s="934"/>
      <c r="JVU15" s="934"/>
      <c r="JVV15" s="934"/>
      <c r="JVW15" s="934"/>
      <c r="JVX15" s="934"/>
      <c r="JVY15" s="934"/>
      <c r="JVZ15" s="934"/>
      <c r="JWA15" s="934"/>
      <c r="JWB15" s="934"/>
      <c r="JWC15" s="934"/>
      <c r="JWD15" s="934"/>
      <c r="JWE15" s="934"/>
      <c r="JWF15" s="934"/>
      <c r="JWG15" s="934"/>
      <c r="JWH15" s="934"/>
      <c r="JWI15" s="934"/>
      <c r="JWJ15" s="934"/>
      <c r="JWK15" s="934"/>
      <c r="JWL15" s="934"/>
      <c r="JWM15" s="934"/>
      <c r="JWN15" s="934"/>
      <c r="JWO15" s="934"/>
      <c r="JWP15" s="934"/>
      <c r="JWQ15" s="934"/>
      <c r="JWR15" s="934"/>
      <c r="JWS15" s="934"/>
      <c r="JWT15" s="934"/>
      <c r="JWU15" s="934"/>
      <c r="JWV15" s="934"/>
      <c r="JWW15" s="934"/>
      <c r="JWX15" s="934"/>
      <c r="JWY15" s="934"/>
      <c r="JWZ15" s="934"/>
      <c r="JXA15" s="934"/>
      <c r="JXB15" s="934"/>
      <c r="JXC15" s="934"/>
      <c r="JXD15" s="934"/>
      <c r="JXE15" s="934"/>
      <c r="JXF15" s="934"/>
      <c r="JXG15" s="934"/>
      <c r="JXH15" s="934"/>
      <c r="JXI15" s="934"/>
      <c r="JXJ15" s="934"/>
      <c r="JXK15" s="934"/>
      <c r="JXL15" s="934"/>
      <c r="JXM15" s="934"/>
      <c r="JXN15" s="934"/>
      <c r="JXO15" s="934"/>
      <c r="JXP15" s="934"/>
      <c r="JXQ15" s="934"/>
      <c r="JXR15" s="934"/>
      <c r="JXS15" s="934"/>
      <c r="JXT15" s="934"/>
      <c r="JXU15" s="934"/>
      <c r="JXV15" s="934"/>
      <c r="JXW15" s="934"/>
      <c r="JXX15" s="934"/>
      <c r="JXY15" s="934"/>
      <c r="JXZ15" s="934"/>
      <c r="JYA15" s="934"/>
      <c r="JYB15" s="934"/>
      <c r="JYC15" s="934"/>
      <c r="JYD15" s="934"/>
      <c r="JYE15" s="934"/>
      <c r="JYF15" s="934"/>
      <c r="JYG15" s="934"/>
      <c r="JYH15" s="934"/>
      <c r="JYI15" s="934"/>
      <c r="JYJ15" s="934"/>
      <c r="JYK15" s="934"/>
      <c r="JYL15" s="934"/>
      <c r="JYM15" s="934"/>
      <c r="JYN15" s="934"/>
      <c r="JYO15" s="934"/>
      <c r="JYP15" s="934"/>
      <c r="JYQ15" s="934"/>
      <c r="JYR15" s="934"/>
      <c r="JYS15" s="934"/>
      <c r="JYT15" s="934"/>
      <c r="JYU15" s="934"/>
      <c r="JYV15" s="934"/>
      <c r="JYW15" s="934"/>
      <c r="JYX15" s="934"/>
      <c r="JYY15" s="934"/>
      <c r="JYZ15" s="934"/>
      <c r="JZA15" s="934"/>
      <c r="JZB15" s="934"/>
      <c r="JZC15" s="934"/>
      <c r="JZD15" s="934"/>
      <c r="JZE15" s="934"/>
      <c r="JZF15" s="934"/>
      <c r="JZG15" s="934"/>
      <c r="JZH15" s="934"/>
      <c r="JZI15" s="934"/>
      <c r="JZJ15" s="934"/>
      <c r="JZK15" s="934"/>
      <c r="JZL15" s="934"/>
      <c r="JZM15" s="934"/>
      <c r="JZN15" s="934"/>
      <c r="JZO15" s="934"/>
      <c r="JZP15" s="934"/>
      <c r="JZQ15" s="934"/>
      <c r="JZR15" s="934"/>
      <c r="JZS15" s="934"/>
      <c r="JZT15" s="934"/>
      <c r="JZU15" s="934"/>
      <c r="JZV15" s="934"/>
      <c r="JZW15" s="934"/>
      <c r="JZX15" s="934"/>
      <c r="JZY15" s="934"/>
      <c r="JZZ15" s="934"/>
      <c r="KAA15" s="934"/>
      <c r="KAB15" s="934"/>
      <c r="KAC15" s="934"/>
      <c r="KAD15" s="934"/>
      <c r="KAE15" s="934"/>
      <c r="KAF15" s="934"/>
      <c r="KAG15" s="934"/>
      <c r="KAH15" s="934"/>
      <c r="KAI15" s="934"/>
      <c r="KAJ15" s="934"/>
      <c r="KAK15" s="934"/>
      <c r="KAL15" s="934"/>
      <c r="KAM15" s="934"/>
      <c r="KAN15" s="934"/>
      <c r="KAO15" s="934"/>
      <c r="KAP15" s="934"/>
      <c r="KAQ15" s="934"/>
      <c r="KAR15" s="934"/>
      <c r="KAS15" s="934"/>
      <c r="KAT15" s="934"/>
      <c r="KAU15" s="934"/>
      <c r="KAV15" s="934"/>
      <c r="KAW15" s="934"/>
      <c r="KAX15" s="934"/>
      <c r="KAY15" s="934"/>
      <c r="KAZ15" s="934"/>
      <c r="KBA15" s="934"/>
      <c r="KBB15" s="934"/>
      <c r="KBC15" s="934"/>
      <c r="KBD15" s="934"/>
      <c r="KBE15" s="934"/>
      <c r="KBF15" s="934"/>
      <c r="KBG15" s="934"/>
      <c r="KBH15" s="934"/>
      <c r="KBI15" s="934"/>
      <c r="KBJ15" s="934"/>
      <c r="KBK15" s="934"/>
      <c r="KBL15" s="934"/>
      <c r="KBM15" s="934"/>
      <c r="KBN15" s="934"/>
      <c r="KBO15" s="934"/>
      <c r="KBP15" s="934"/>
      <c r="KBQ15" s="934"/>
      <c r="KBR15" s="934"/>
      <c r="KBS15" s="934"/>
      <c r="KBT15" s="934"/>
      <c r="KBU15" s="934"/>
      <c r="KBV15" s="934"/>
      <c r="KBW15" s="934"/>
      <c r="KBX15" s="934"/>
      <c r="KBY15" s="934"/>
      <c r="KBZ15" s="934"/>
      <c r="KCA15" s="934"/>
      <c r="KCB15" s="934"/>
      <c r="KCC15" s="934"/>
      <c r="KCD15" s="934"/>
      <c r="KCE15" s="934"/>
      <c r="KCF15" s="934"/>
      <c r="KCG15" s="934"/>
      <c r="KCH15" s="934"/>
      <c r="KCI15" s="934"/>
      <c r="KCJ15" s="934"/>
      <c r="KCK15" s="934"/>
      <c r="KCL15" s="934"/>
      <c r="KCM15" s="934"/>
      <c r="KCN15" s="934"/>
      <c r="KCO15" s="934"/>
      <c r="KCP15" s="934"/>
      <c r="KCQ15" s="934"/>
      <c r="KCR15" s="934"/>
      <c r="KCS15" s="934"/>
      <c r="KCT15" s="934"/>
      <c r="KCU15" s="934"/>
      <c r="KCV15" s="934"/>
      <c r="KCW15" s="934"/>
      <c r="KCX15" s="934"/>
      <c r="KCY15" s="934"/>
      <c r="KCZ15" s="934"/>
      <c r="KDA15" s="934"/>
      <c r="KDB15" s="934"/>
      <c r="KDC15" s="934"/>
      <c r="KDD15" s="934"/>
      <c r="KDE15" s="934"/>
      <c r="KDF15" s="934"/>
      <c r="KDG15" s="934"/>
      <c r="KDH15" s="934"/>
      <c r="KDI15" s="934"/>
      <c r="KDJ15" s="934"/>
      <c r="KDK15" s="934"/>
      <c r="KDL15" s="934"/>
      <c r="KDM15" s="934"/>
      <c r="KDN15" s="934"/>
      <c r="KDO15" s="934"/>
      <c r="KDP15" s="934"/>
      <c r="KDQ15" s="934"/>
      <c r="KDR15" s="934"/>
      <c r="KDS15" s="934"/>
      <c r="KDT15" s="934"/>
      <c r="KDU15" s="934"/>
      <c r="KDV15" s="934"/>
      <c r="KDW15" s="934"/>
      <c r="KDX15" s="934"/>
      <c r="KDY15" s="934"/>
      <c r="KDZ15" s="934"/>
      <c r="KEA15" s="934"/>
      <c r="KEB15" s="934"/>
      <c r="KEC15" s="934"/>
      <c r="KED15" s="934"/>
      <c r="KEE15" s="934"/>
      <c r="KEF15" s="934"/>
      <c r="KEG15" s="934"/>
      <c r="KEH15" s="934"/>
      <c r="KEI15" s="934"/>
      <c r="KEJ15" s="934"/>
      <c r="KEK15" s="934"/>
      <c r="KEL15" s="934"/>
      <c r="KEM15" s="934"/>
      <c r="KEN15" s="934"/>
      <c r="KEO15" s="934"/>
      <c r="KEP15" s="934"/>
      <c r="KEQ15" s="934"/>
      <c r="KER15" s="934"/>
      <c r="KES15" s="934"/>
      <c r="KET15" s="934"/>
      <c r="KEU15" s="934"/>
      <c r="KEV15" s="934"/>
      <c r="KEW15" s="934"/>
      <c r="KEX15" s="934"/>
      <c r="KEY15" s="934"/>
      <c r="KEZ15" s="934"/>
      <c r="KFA15" s="934"/>
      <c r="KFB15" s="934"/>
      <c r="KFC15" s="934"/>
      <c r="KFD15" s="934"/>
      <c r="KFE15" s="934"/>
      <c r="KFF15" s="934"/>
      <c r="KFG15" s="934"/>
      <c r="KFH15" s="934"/>
      <c r="KFI15" s="934"/>
      <c r="KFJ15" s="934"/>
      <c r="KFK15" s="934"/>
      <c r="KFL15" s="934"/>
      <c r="KFM15" s="934"/>
      <c r="KFN15" s="934"/>
      <c r="KFO15" s="934"/>
      <c r="KFP15" s="934"/>
      <c r="KFQ15" s="934"/>
      <c r="KFR15" s="934"/>
      <c r="KFS15" s="934"/>
      <c r="KFT15" s="934"/>
      <c r="KFU15" s="934"/>
      <c r="KFV15" s="934"/>
      <c r="KFW15" s="934"/>
      <c r="KFX15" s="934"/>
      <c r="KFY15" s="934"/>
      <c r="KFZ15" s="934"/>
      <c r="KGA15" s="934"/>
      <c r="KGB15" s="934"/>
      <c r="KGC15" s="934"/>
      <c r="KGD15" s="934"/>
      <c r="KGE15" s="934"/>
      <c r="KGF15" s="934"/>
      <c r="KGG15" s="934"/>
      <c r="KGH15" s="934"/>
      <c r="KGI15" s="934"/>
      <c r="KGJ15" s="934"/>
      <c r="KGK15" s="934"/>
      <c r="KGL15" s="934"/>
      <c r="KGM15" s="934"/>
      <c r="KGN15" s="934"/>
      <c r="KGO15" s="934"/>
      <c r="KGP15" s="934"/>
      <c r="KGQ15" s="934"/>
      <c r="KGR15" s="934"/>
      <c r="KGS15" s="934"/>
      <c r="KGT15" s="934"/>
      <c r="KGU15" s="934"/>
      <c r="KGV15" s="934"/>
      <c r="KGW15" s="934"/>
      <c r="KGX15" s="934"/>
      <c r="KGY15" s="934"/>
      <c r="KGZ15" s="934"/>
      <c r="KHA15" s="934"/>
      <c r="KHB15" s="934"/>
      <c r="KHC15" s="934"/>
      <c r="KHD15" s="934"/>
      <c r="KHE15" s="934"/>
      <c r="KHF15" s="934"/>
      <c r="KHG15" s="934"/>
      <c r="KHH15" s="934"/>
      <c r="KHI15" s="934"/>
      <c r="KHJ15" s="934"/>
      <c r="KHK15" s="934"/>
      <c r="KHL15" s="934"/>
      <c r="KHM15" s="934"/>
      <c r="KHN15" s="934"/>
      <c r="KHO15" s="934"/>
      <c r="KHP15" s="934"/>
      <c r="KHQ15" s="934"/>
      <c r="KHR15" s="934"/>
      <c r="KHS15" s="934"/>
      <c r="KHT15" s="934"/>
      <c r="KHU15" s="934"/>
      <c r="KHV15" s="934"/>
      <c r="KHW15" s="934"/>
      <c r="KHX15" s="934"/>
      <c r="KHY15" s="934"/>
      <c r="KHZ15" s="934"/>
      <c r="KIA15" s="934"/>
      <c r="KIB15" s="934"/>
      <c r="KIC15" s="934"/>
      <c r="KID15" s="934"/>
      <c r="KIE15" s="934"/>
      <c r="KIF15" s="934"/>
      <c r="KIG15" s="934"/>
      <c r="KIH15" s="934"/>
      <c r="KII15" s="934"/>
      <c r="KIJ15" s="934"/>
      <c r="KIK15" s="934"/>
      <c r="KIL15" s="934"/>
      <c r="KIM15" s="934"/>
      <c r="KIN15" s="934"/>
      <c r="KIO15" s="934"/>
      <c r="KIP15" s="934"/>
      <c r="KIQ15" s="934"/>
      <c r="KIR15" s="934"/>
      <c r="KIS15" s="934"/>
      <c r="KIT15" s="934"/>
      <c r="KIU15" s="934"/>
      <c r="KIV15" s="934"/>
      <c r="KIW15" s="934"/>
      <c r="KIX15" s="934"/>
      <c r="KIY15" s="934"/>
      <c r="KIZ15" s="934"/>
      <c r="KJA15" s="934"/>
      <c r="KJB15" s="934"/>
      <c r="KJC15" s="934"/>
      <c r="KJD15" s="934"/>
      <c r="KJE15" s="934"/>
      <c r="KJF15" s="934"/>
      <c r="KJG15" s="934"/>
      <c r="KJH15" s="934"/>
      <c r="KJI15" s="934"/>
      <c r="KJJ15" s="934"/>
      <c r="KJK15" s="934"/>
      <c r="KJL15" s="934"/>
      <c r="KJM15" s="934"/>
      <c r="KJN15" s="934"/>
      <c r="KJO15" s="934"/>
      <c r="KJP15" s="934"/>
      <c r="KJQ15" s="934"/>
      <c r="KJR15" s="934"/>
      <c r="KJS15" s="934"/>
      <c r="KJT15" s="934"/>
      <c r="KJU15" s="934"/>
      <c r="KJV15" s="934"/>
      <c r="KJW15" s="934"/>
      <c r="KJX15" s="934"/>
      <c r="KJY15" s="934"/>
      <c r="KJZ15" s="934"/>
      <c r="KKA15" s="934"/>
      <c r="KKB15" s="934"/>
      <c r="KKC15" s="934"/>
      <c r="KKD15" s="934"/>
      <c r="KKE15" s="934"/>
      <c r="KKF15" s="934"/>
      <c r="KKG15" s="934"/>
      <c r="KKH15" s="934"/>
      <c r="KKI15" s="934"/>
      <c r="KKJ15" s="934"/>
      <c r="KKK15" s="934"/>
      <c r="KKL15" s="934"/>
      <c r="KKM15" s="934"/>
      <c r="KKN15" s="934"/>
      <c r="KKO15" s="934"/>
      <c r="KKP15" s="934"/>
      <c r="KKQ15" s="934"/>
      <c r="KKR15" s="934"/>
      <c r="KKS15" s="934"/>
      <c r="KKT15" s="934"/>
      <c r="KKU15" s="934"/>
      <c r="KKV15" s="934"/>
      <c r="KKW15" s="934"/>
      <c r="KKX15" s="934"/>
      <c r="KKY15" s="934"/>
      <c r="KKZ15" s="934"/>
      <c r="KLA15" s="934"/>
      <c r="KLB15" s="934"/>
      <c r="KLC15" s="934"/>
      <c r="KLD15" s="934"/>
      <c r="KLE15" s="934"/>
      <c r="KLF15" s="934"/>
      <c r="KLG15" s="934"/>
      <c r="KLH15" s="934"/>
      <c r="KLI15" s="934"/>
      <c r="KLJ15" s="934"/>
      <c r="KLK15" s="934"/>
      <c r="KLL15" s="934"/>
      <c r="KLM15" s="934"/>
      <c r="KLN15" s="934"/>
      <c r="KLO15" s="934"/>
      <c r="KLP15" s="934"/>
      <c r="KLQ15" s="934"/>
      <c r="KLR15" s="934"/>
      <c r="KLS15" s="934"/>
      <c r="KLT15" s="934"/>
      <c r="KLU15" s="934"/>
      <c r="KLV15" s="934"/>
      <c r="KLW15" s="934"/>
      <c r="KLX15" s="934"/>
      <c r="KLY15" s="934"/>
      <c r="KLZ15" s="934"/>
      <c r="KMA15" s="934"/>
      <c r="KMB15" s="934"/>
      <c r="KMC15" s="934"/>
      <c r="KMD15" s="934"/>
      <c r="KME15" s="934"/>
      <c r="KMF15" s="934"/>
      <c r="KMG15" s="934"/>
      <c r="KMH15" s="934"/>
      <c r="KMI15" s="934"/>
      <c r="KMJ15" s="934"/>
      <c r="KMK15" s="934"/>
      <c r="KML15" s="934"/>
      <c r="KMM15" s="934"/>
      <c r="KMN15" s="934"/>
      <c r="KMO15" s="934"/>
      <c r="KMP15" s="934"/>
      <c r="KMQ15" s="934"/>
      <c r="KMR15" s="934"/>
      <c r="KMS15" s="934"/>
      <c r="KMT15" s="934"/>
      <c r="KMU15" s="934"/>
      <c r="KMV15" s="934"/>
      <c r="KMW15" s="934"/>
      <c r="KMX15" s="934"/>
      <c r="KMY15" s="934"/>
      <c r="KMZ15" s="934"/>
      <c r="KNA15" s="934"/>
      <c r="KNB15" s="934"/>
      <c r="KNC15" s="934"/>
      <c r="KND15" s="934"/>
      <c r="KNE15" s="934"/>
      <c r="KNF15" s="934"/>
      <c r="KNG15" s="934"/>
      <c r="KNH15" s="934"/>
      <c r="KNI15" s="934"/>
      <c r="KNJ15" s="934"/>
      <c r="KNK15" s="934"/>
      <c r="KNL15" s="934"/>
      <c r="KNM15" s="934"/>
      <c r="KNN15" s="934"/>
      <c r="KNO15" s="934"/>
      <c r="KNP15" s="934"/>
      <c r="KNQ15" s="934"/>
      <c r="KNR15" s="934"/>
      <c r="KNS15" s="934"/>
      <c r="KNT15" s="934"/>
      <c r="KNU15" s="934"/>
      <c r="KNV15" s="934"/>
      <c r="KNW15" s="934"/>
      <c r="KNX15" s="934"/>
      <c r="KNY15" s="934"/>
      <c r="KNZ15" s="934"/>
      <c r="KOA15" s="934"/>
      <c r="KOB15" s="934"/>
      <c r="KOC15" s="934"/>
      <c r="KOD15" s="934"/>
      <c r="KOE15" s="934"/>
      <c r="KOF15" s="934"/>
      <c r="KOG15" s="934"/>
      <c r="KOH15" s="934"/>
      <c r="KOI15" s="934"/>
      <c r="KOJ15" s="934"/>
      <c r="KOK15" s="934"/>
      <c r="KOL15" s="934"/>
      <c r="KOM15" s="934"/>
      <c r="KON15" s="934"/>
      <c r="KOO15" s="934"/>
      <c r="KOP15" s="934"/>
      <c r="KOQ15" s="934"/>
      <c r="KOR15" s="934"/>
      <c r="KOS15" s="934"/>
      <c r="KOT15" s="934"/>
      <c r="KOU15" s="934"/>
      <c r="KOV15" s="934"/>
      <c r="KOW15" s="934"/>
      <c r="KOX15" s="934"/>
      <c r="KOY15" s="934"/>
      <c r="KOZ15" s="934"/>
      <c r="KPA15" s="934"/>
      <c r="KPB15" s="934"/>
      <c r="KPC15" s="934"/>
      <c r="KPD15" s="934"/>
      <c r="KPE15" s="934"/>
      <c r="KPF15" s="934"/>
      <c r="KPG15" s="934"/>
      <c r="KPH15" s="934"/>
      <c r="KPI15" s="934"/>
      <c r="KPJ15" s="934"/>
      <c r="KPK15" s="934"/>
      <c r="KPL15" s="934"/>
      <c r="KPM15" s="934"/>
      <c r="KPN15" s="934"/>
      <c r="KPO15" s="934"/>
      <c r="KPP15" s="934"/>
      <c r="KPQ15" s="934"/>
      <c r="KPR15" s="934"/>
      <c r="KPS15" s="934"/>
      <c r="KPT15" s="934"/>
      <c r="KPU15" s="934"/>
      <c r="KPV15" s="934"/>
      <c r="KPW15" s="934"/>
      <c r="KPX15" s="934"/>
      <c r="KPY15" s="934"/>
      <c r="KPZ15" s="934"/>
      <c r="KQA15" s="934"/>
      <c r="KQB15" s="934"/>
      <c r="KQC15" s="934"/>
      <c r="KQD15" s="934"/>
      <c r="KQE15" s="934"/>
      <c r="KQF15" s="934"/>
      <c r="KQG15" s="934"/>
      <c r="KQH15" s="934"/>
      <c r="KQI15" s="934"/>
      <c r="KQJ15" s="934"/>
      <c r="KQK15" s="934"/>
      <c r="KQL15" s="934"/>
      <c r="KQM15" s="934"/>
      <c r="KQN15" s="934"/>
      <c r="KQO15" s="934"/>
      <c r="KQP15" s="934"/>
      <c r="KQQ15" s="934"/>
      <c r="KQR15" s="934"/>
      <c r="KQS15" s="934"/>
      <c r="KQT15" s="934"/>
      <c r="KQU15" s="934"/>
      <c r="KQV15" s="934"/>
      <c r="KQW15" s="934"/>
      <c r="KQX15" s="934"/>
      <c r="KQY15" s="934"/>
      <c r="KQZ15" s="934"/>
      <c r="KRA15" s="934"/>
      <c r="KRB15" s="934"/>
      <c r="KRC15" s="934"/>
      <c r="KRD15" s="934"/>
      <c r="KRE15" s="934"/>
      <c r="KRF15" s="934"/>
      <c r="KRG15" s="934"/>
      <c r="KRH15" s="934"/>
      <c r="KRI15" s="934"/>
      <c r="KRJ15" s="934"/>
      <c r="KRK15" s="934"/>
      <c r="KRL15" s="934"/>
      <c r="KRM15" s="934"/>
      <c r="KRN15" s="934"/>
      <c r="KRO15" s="934"/>
      <c r="KRP15" s="934"/>
      <c r="KRQ15" s="934"/>
      <c r="KRR15" s="934"/>
      <c r="KRS15" s="934"/>
      <c r="KRT15" s="934"/>
      <c r="KRU15" s="934"/>
      <c r="KRV15" s="934"/>
      <c r="KRW15" s="934"/>
      <c r="KRX15" s="934"/>
      <c r="KRY15" s="934"/>
      <c r="KRZ15" s="934"/>
      <c r="KSA15" s="934"/>
      <c r="KSB15" s="934"/>
      <c r="KSC15" s="934"/>
      <c r="KSD15" s="934"/>
      <c r="KSE15" s="934"/>
      <c r="KSF15" s="934"/>
      <c r="KSG15" s="934"/>
      <c r="KSH15" s="934"/>
      <c r="KSI15" s="934"/>
      <c r="KSJ15" s="934"/>
      <c r="KSK15" s="934"/>
      <c r="KSL15" s="934"/>
      <c r="KSM15" s="934"/>
      <c r="KSN15" s="934"/>
      <c r="KSO15" s="934"/>
      <c r="KSP15" s="934"/>
      <c r="KSQ15" s="934"/>
      <c r="KSR15" s="934"/>
      <c r="KSS15" s="934"/>
      <c r="KST15" s="934"/>
      <c r="KSU15" s="934"/>
      <c r="KSV15" s="934"/>
      <c r="KSW15" s="934"/>
      <c r="KSX15" s="934"/>
      <c r="KSY15" s="934"/>
      <c r="KSZ15" s="934"/>
      <c r="KTA15" s="934"/>
      <c r="KTB15" s="934"/>
      <c r="KTC15" s="934"/>
      <c r="KTD15" s="934"/>
      <c r="KTE15" s="934"/>
      <c r="KTF15" s="934"/>
      <c r="KTG15" s="934"/>
      <c r="KTH15" s="934"/>
      <c r="KTI15" s="934"/>
      <c r="KTJ15" s="934"/>
      <c r="KTK15" s="934"/>
      <c r="KTL15" s="934"/>
      <c r="KTM15" s="934"/>
      <c r="KTN15" s="934"/>
      <c r="KTO15" s="934"/>
      <c r="KTP15" s="934"/>
      <c r="KTQ15" s="934"/>
      <c r="KTR15" s="934"/>
      <c r="KTS15" s="934"/>
      <c r="KTT15" s="934"/>
      <c r="KTU15" s="934"/>
      <c r="KTV15" s="934"/>
      <c r="KTW15" s="934"/>
      <c r="KTX15" s="934"/>
      <c r="KTY15" s="934"/>
      <c r="KTZ15" s="934"/>
      <c r="KUA15" s="934"/>
      <c r="KUB15" s="934"/>
      <c r="KUC15" s="934"/>
      <c r="KUD15" s="934"/>
      <c r="KUE15" s="934"/>
      <c r="KUF15" s="934"/>
      <c r="KUG15" s="934"/>
      <c r="KUH15" s="934"/>
      <c r="KUI15" s="934"/>
      <c r="KUJ15" s="934"/>
      <c r="KUK15" s="934"/>
      <c r="KUL15" s="934"/>
      <c r="KUM15" s="934"/>
      <c r="KUN15" s="934"/>
      <c r="KUO15" s="934"/>
      <c r="KUP15" s="934"/>
      <c r="KUQ15" s="934"/>
      <c r="KUR15" s="934"/>
      <c r="KUS15" s="934"/>
      <c r="KUT15" s="934"/>
      <c r="KUU15" s="934"/>
      <c r="KUV15" s="934"/>
      <c r="KUW15" s="934"/>
      <c r="KUX15" s="934"/>
      <c r="KUY15" s="934"/>
      <c r="KUZ15" s="934"/>
      <c r="KVA15" s="934"/>
      <c r="KVB15" s="934"/>
      <c r="KVC15" s="934"/>
      <c r="KVD15" s="934"/>
      <c r="KVE15" s="934"/>
      <c r="KVF15" s="934"/>
      <c r="KVG15" s="934"/>
      <c r="KVH15" s="934"/>
      <c r="KVI15" s="934"/>
      <c r="KVJ15" s="934"/>
      <c r="KVK15" s="934"/>
      <c r="KVL15" s="934"/>
      <c r="KVM15" s="934"/>
      <c r="KVN15" s="934"/>
      <c r="KVO15" s="934"/>
      <c r="KVP15" s="934"/>
      <c r="KVQ15" s="934"/>
      <c r="KVR15" s="934"/>
      <c r="KVS15" s="934"/>
      <c r="KVT15" s="934"/>
      <c r="KVU15" s="934"/>
      <c r="KVV15" s="934"/>
      <c r="KVW15" s="934"/>
      <c r="KVX15" s="934"/>
      <c r="KVY15" s="934"/>
      <c r="KVZ15" s="934"/>
      <c r="KWA15" s="934"/>
      <c r="KWB15" s="934"/>
      <c r="KWC15" s="934"/>
      <c r="KWD15" s="934"/>
      <c r="KWE15" s="934"/>
      <c r="KWF15" s="934"/>
      <c r="KWG15" s="934"/>
      <c r="KWH15" s="934"/>
      <c r="KWI15" s="934"/>
      <c r="KWJ15" s="934"/>
      <c r="KWK15" s="934"/>
      <c r="KWL15" s="934"/>
      <c r="KWM15" s="934"/>
      <c r="KWN15" s="934"/>
      <c r="KWO15" s="934"/>
      <c r="KWP15" s="934"/>
      <c r="KWQ15" s="934"/>
      <c r="KWR15" s="934"/>
      <c r="KWS15" s="934"/>
      <c r="KWT15" s="934"/>
      <c r="KWU15" s="934"/>
      <c r="KWV15" s="934"/>
      <c r="KWW15" s="934"/>
      <c r="KWX15" s="934"/>
      <c r="KWY15" s="934"/>
      <c r="KWZ15" s="934"/>
      <c r="KXA15" s="934"/>
      <c r="KXB15" s="934"/>
      <c r="KXC15" s="934"/>
      <c r="KXD15" s="934"/>
      <c r="KXE15" s="934"/>
      <c r="KXF15" s="934"/>
      <c r="KXG15" s="934"/>
      <c r="KXH15" s="934"/>
      <c r="KXI15" s="934"/>
      <c r="KXJ15" s="934"/>
      <c r="KXK15" s="934"/>
      <c r="KXL15" s="934"/>
      <c r="KXM15" s="934"/>
      <c r="KXN15" s="934"/>
      <c r="KXO15" s="934"/>
      <c r="KXP15" s="934"/>
      <c r="KXQ15" s="934"/>
      <c r="KXR15" s="934"/>
      <c r="KXS15" s="934"/>
      <c r="KXT15" s="934"/>
      <c r="KXU15" s="934"/>
      <c r="KXV15" s="934"/>
      <c r="KXW15" s="934"/>
      <c r="KXX15" s="934"/>
      <c r="KXY15" s="934"/>
      <c r="KXZ15" s="934"/>
      <c r="KYA15" s="934"/>
      <c r="KYB15" s="934"/>
      <c r="KYC15" s="934"/>
      <c r="KYD15" s="934"/>
      <c r="KYE15" s="934"/>
      <c r="KYF15" s="934"/>
      <c r="KYG15" s="934"/>
      <c r="KYH15" s="934"/>
      <c r="KYI15" s="934"/>
      <c r="KYJ15" s="934"/>
      <c r="KYK15" s="934"/>
      <c r="KYL15" s="934"/>
      <c r="KYM15" s="934"/>
      <c r="KYN15" s="934"/>
      <c r="KYO15" s="934"/>
      <c r="KYP15" s="934"/>
      <c r="KYQ15" s="934"/>
      <c r="KYR15" s="934"/>
      <c r="KYS15" s="934"/>
      <c r="KYT15" s="934"/>
      <c r="KYU15" s="934"/>
      <c r="KYV15" s="934"/>
      <c r="KYW15" s="934"/>
      <c r="KYX15" s="934"/>
      <c r="KYY15" s="934"/>
      <c r="KYZ15" s="934"/>
      <c r="KZA15" s="934"/>
      <c r="KZB15" s="934"/>
      <c r="KZC15" s="934"/>
      <c r="KZD15" s="934"/>
      <c r="KZE15" s="934"/>
      <c r="KZF15" s="934"/>
      <c r="KZG15" s="934"/>
      <c r="KZH15" s="934"/>
      <c r="KZI15" s="934"/>
      <c r="KZJ15" s="934"/>
      <c r="KZK15" s="934"/>
      <c r="KZL15" s="934"/>
      <c r="KZM15" s="934"/>
      <c r="KZN15" s="934"/>
      <c r="KZO15" s="934"/>
      <c r="KZP15" s="934"/>
      <c r="KZQ15" s="934"/>
      <c r="KZR15" s="934"/>
      <c r="KZS15" s="934"/>
      <c r="KZT15" s="934"/>
      <c r="KZU15" s="934"/>
      <c r="KZV15" s="934"/>
      <c r="KZW15" s="934"/>
      <c r="KZX15" s="934"/>
      <c r="KZY15" s="934"/>
      <c r="KZZ15" s="934"/>
      <c r="LAA15" s="934"/>
      <c r="LAB15" s="934"/>
      <c r="LAC15" s="934"/>
      <c r="LAD15" s="934"/>
      <c r="LAE15" s="934"/>
      <c r="LAF15" s="934"/>
      <c r="LAG15" s="934"/>
      <c r="LAH15" s="934"/>
      <c r="LAI15" s="934"/>
      <c r="LAJ15" s="934"/>
      <c r="LAK15" s="934"/>
      <c r="LAL15" s="934"/>
      <c r="LAM15" s="934"/>
      <c r="LAN15" s="934"/>
      <c r="LAO15" s="934"/>
      <c r="LAP15" s="934"/>
      <c r="LAQ15" s="934"/>
      <c r="LAR15" s="934"/>
      <c r="LAS15" s="934"/>
      <c r="LAT15" s="934"/>
      <c r="LAU15" s="934"/>
      <c r="LAV15" s="934"/>
      <c r="LAW15" s="934"/>
      <c r="LAX15" s="934"/>
      <c r="LAY15" s="934"/>
      <c r="LAZ15" s="934"/>
      <c r="LBA15" s="934"/>
      <c r="LBB15" s="934"/>
      <c r="LBC15" s="934"/>
      <c r="LBD15" s="934"/>
      <c r="LBE15" s="934"/>
      <c r="LBF15" s="934"/>
      <c r="LBG15" s="934"/>
      <c r="LBH15" s="934"/>
      <c r="LBI15" s="934"/>
      <c r="LBJ15" s="934"/>
      <c r="LBK15" s="934"/>
      <c r="LBL15" s="934"/>
      <c r="LBM15" s="934"/>
      <c r="LBN15" s="934"/>
      <c r="LBO15" s="934"/>
      <c r="LBP15" s="934"/>
      <c r="LBQ15" s="934"/>
      <c r="LBR15" s="934"/>
      <c r="LBS15" s="934"/>
      <c r="LBT15" s="934"/>
      <c r="LBU15" s="934"/>
      <c r="LBV15" s="934"/>
      <c r="LBW15" s="934"/>
      <c r="LBX15" s="934"/>
      <c r="LBY15" s="934"/>
      <c r="LBZ15" s="934"/>
      <c r="LCA15" s="934"/>
      <c r="LCB15" s="934"/>
      <c r="LCC15" s="934"/>
      <c r="LCD15" s="934"/>
      <c r="LCE15" s="934"/>
      <c r="LCF15" s="934"/>
      <c r="LCG15" s="934"/>
      <c r="LCH15" s="934"/>
      <c r="LCI15" s="934"/>
      <c r="LCJ15" s="934"/>
      <c r="LCK15" s="934"/>
      <c r="LCL15" s="934"/>
      <c r="LCM15" s="934"/>
      <c r="LCN15" s="934"/>
      <c r="LCO15" s="934"/>
      <c r="LCP15" s="934"/>
      <c r="LCQ15" s="934"/>
      <c r="LCR15" s="934"/>
      <c r="LCS15" s="934"/>
      <c r="LCT15" s="934"/>
      <c r="LCU15" s="934"/>
      <c r="LCV15" s="934"/>
      <c r="LCW15" s="934"/>
      <c r="LCX15" s="934"/>
      <c r="LCY15" s="934"/>
      <c r="LCZ15" s="934"/>
      <c r="LDA15" s="934"/>
      <c r="LDB15" s="934"/>
      <c r="LDC15" s="934"/>
      <c r="LDD15" s="934"/>
      <c r="LDE15" s="934"/>
      <c r="LDF15" s="934"/>
      <c r="LDG15" s="934"/>
      <c r="LDH15" s="934"/>
      <c r="LDI15" s="934"/>
      <c r="LDJ15" s="934"/>
      <c r="LDK15" s="934"/>
      <c r="LDL15" s="934"/>
      <c r="LDM15" s="934"/>
      <c r="LDN15" s="934"/>
      <c r="LDO15" s="934"/>
      <c r="LDP15" s="934"/>
      <c r="LDQ15" s="934"/>
      <c r="LDR15" s="934"/>
      <c r="LDS15" s="934"/>
      <c r="LDT15" s="934"/>
      <c r="LDU15" s="934"/>
      <c r="LDV15" s="934"/>
      <c r="LDW15" s="934"/>
      <c r="LDX15" s="934"/>
      <c r="LDY15" s="934"/>
      <c r="LDZ15" s="934"/>
      <c r="LEA15" s="934"/>
      <c r="LEB15" s="934"/>
      <c r="LEC15" s="934"/>
      <c r="LED15" s="934"/>
      <c r="LEE15" s="934"/>
      <c r="LEF15" s="934"/>
      <c r="LEG15" s="934"/>
      <c r="LEH15" s="934"/>
      <c r="LEI15" s="934"/>
      <c r="LEJ15" s="934"/>
      <c r="LEK15" s="934"/>
      <c r="LEL15" s="934"/>
      <c r="LEM15" s="934"/>
      <c r="LEN15" s="934"/>
      <c r="LEO15" s="934"/>
      <c r="LEP15" s="934"/>
      <c r="LEQ15" s="934"/>
      <c r="LER15" s="934"/>
      <c r="LES15" s="934"/>
      <c r="LET15" s="934"/>
      <c r="LEU15" s="934"/>
      <c r="LEV15" s="934"/>
      <c r="LEW15" s="934"/>
      <c r="LEX15" s="934"/>
      <c r="LEY15" s="934"/>
      <c r="LEZ15" s="934"/>
      <c r="LFA15" s="934"/>
      <c r="LFB15" s="934"/>
      <c r="LFC15" s="934"/>
      <c r="LFD15" s="934"/>
      <c r="LFE15" s="934"/>
      <c r="LFF15" s="934"/>
      <c r="LFG15" s="934"/>
      <c r="LFH15" s="934"/>
      <c r="LFI15" s="934"/>
      <c r="LFJ15" s="934"/>
      <c r="LFK15" s="934"/>
      <c r="LFL15" s="934"/>
      <c r="LFM15" s="934"/>
      <c r="LFN15" s="934"/>
      <c r="LFO15" s="934"/>
      <c r="LFP15" s="934"/>
      <c r="LFQ15" s="934"/>
      <c r="LFR15" s="934"/>
      <c r="LFS15" s="934"/>
      <c r="LFT15" s="934"/>
      <c r="LFU15" s="934"/>
      <c r="LFV15" s="934"/>
      <c r="LFW15" s="934"/>
      <c r="LFX15" s="934"/>
      <c r="LFY15" s="934"/>
      <c r="LFZ15" s="934"/>
      <c r="LGA15" s="934"/>
      <c r="LGB15" s="934"/>
      <c r="LGC15" s="934"/>
      <c r="LGD15" s="934"/>
      <c r="LGE15" s="934"/>
      <c r="LGF15" s="934"/>
      <c r="LGG15" s="934"/>
      <c r="LGH15" s="934"/>
      <c r="LGI15" s="934"/>
      <c r="LGJ15" s="934"/>
      <c r="LGK15" s="934"/>
      <c r="LGL15" s="934"/>
      <c r="LGM15" s="934"/>
      <c r="LGN15" s="934"/>
      <c r="LGO15" s="934"/>
      <c r="LGP15" s="934"/>
      <c r="LGQ15" s="934"/>
      <c r="LGR15" s="934"/>
      <c r="LGS15" s="934"/>
      <c r="LGT15" s="934"/>
      <c r="LGU15" s="934"/>
      <c r="LGV15" s="934"/>
      <c r="LGW15" s="934"/>
      <c r="LGX15" s="934"/>
      <c r="LGY15" s="934"/>
      <c r="LGZ15" s="934"/>
      <c r="LHA15" s="934"/>
      <c r="LHB15" s="934"/>
      <c r="LHC15" s="934"/>
      <c r="LHD15" s="934"/>
      <c r="LHE15" s="934"/>
      <c r="LHF15" s="934"/>
      <c r="LHG15" s="934"/>
      <c r="LHH15" s="934"/>
      <c r="LHI15" s="934"/>
      <c r="LHJ15" s="934"/>
      <c r="LHK15" s="934"/>
      <c r="LHL15" s="934"/>
      <c r="LHM15" s="934"/>
      <c r="LHN15" s="934"/>
      <c r="LHO15" s="934"/>
      <c r="LHP15" s="934"/>
      <c r="LHQ15" s="934"/>
      <c r="LHR15" s="934"/>
      <c r="LHS15" s="934"/>
      <c r="LHT15" s="934"/>
      <c r="LHU15" s="934"/>
      <c r="LHV15" s="934"/>
      <c r="LHW15" s="934"/>
      <c r="LHX15" s="934"/>
      <c r="LHY15" s="934"/>
      <c r="LHZ15" s="934"/>
      <c r="LIA15" s="934"/>
      <c r="LIB15" s="934"/>
      <c r="LIC15" s="934"/>
      <c r="LID15" s="934"/>
      <c r="LIE15" s="934"/>
      <c r="LIF15" s="934"/>
      <c r="LIG15" s="934"/>
      <c r="LIH15" s="934"/>
      <c r="LII15" s="934"/>
      <c r="LIJ15" s="934"/>
      <c r="LIK15" s="934"/>
      <c r="LIL15" s="934"/>
      <c r="LIM15" s="934"/>
      <c r="LIN15" s="934"/>
      <c r="LIO15" s="934"/>
      <c r="LIP15" s="934"/>
      <c r="LIQ15" s="934"/>
      <c r="LIR15" s="934"/>
      <c r="LIS15" s="934"/>
      <c r="LIT15" s="934"/>
      <c r="LIU15" s="934"/>
      <c r="LIV15" s="934"/>
      <c r="LIW15" s="934"/>
      <c r="LIX15" s="934"/>
      <c r="LIY15" s="934"/>
      <c r="LIZ15" s="934"/>
      <c r="LJA15" s="934"/>
      <c r="LJB15" s="934"/>
      <c r="LJC15" s="934"/>
      <c r="LJD15" s="934"/>
      <c r="LJE15" s="934"/>
      <c r="LJF15" s="934"/>
      <c r="LJG15" s="934"/>
      <c r="LJH15" s="934"/>
      <c r="LJI15" s="934"/>
      <c r="LJJ15" s="934"/>
      <c r="LJK15" s="934"/>
      <c r="LJL15" s="934"/>
      <c r="LJM15" s="934"/>
      <c r="LJN15" s="934"/>
      <c r="LJO15" s="934"/>
      <c r="LJP15" s="934"/>
      <c r="LJQ15" s="934"/>
      <c r="LJR15" s="934"/>
      <c r="LJS15" s="934"/>
      <c r="LJT15" s="934"/>
      <c r="LJU15" s="934"/>
      <c r="LJV15" s="934"/>
      <c r="LJW15" s="934"/>
      <c r="LJX15" s="934"/>
      <c r="LJY15" s="934"/>
      <c r="LJZ15" s="934"/>
      <c r="LKA15" s="934"/>
      <c r="LKB15" s="934"/>
      <c r="LKC15" s="934"/>
      <c r="LKD15" s="934"/>
      <c r="LKE15" s="934"/>
      <c r="LKF15" s="934"/>
      <c r="LKG15" s="934"/>
      <c r="LKH15" s="934"/>
      <c r="LKI15" s="934"/>
      <c r="LKJ15" s="934"/>
      <c r="LKK15" s="934"/>
      <c r="LKL15" s="934"/>
      <c r="LKM15" s="934"/>
      <c r="LKN15" s="934"/>
      <c r="LKO15" s="934"/>
      <c r="LKP15" s="934"/>
      <c r="LKQ15" s="934"/>
      <c r="LKR15" s="934"/>
      <c r="LKS15" s="934"/>
      <c r="LKT15" s="934"/>
      <c r="LKU15" s="934"/>
      <c r="LKV15" s="934"/>
      <c r="LKW15" s="934"/>
      <c r="LKX15" s="934"/>
      <c r="LKY15" s="934"/>
      <c r="LKZ15" s="934"/>
      <c r="LLA15" s="934"/>
      <c r="LLB15" s="934"/>
      <c r="LLC15" s="934"/>
      <c r="LLD15" s="934"/>
      <c r="LLE15" s="934"/>
      <c r="LLF15" s="934"/>
      <c r="LLG15" s="934"/>
      <c r="LLH15" s="934"/>
      <c r="LLI15" s="934"/>
      <c r="LLJ15" s="934"/>
      <c r="LLK15" s="934"/>
      <c r="LLL15" s="934"/>
      <c r="LLM15" s="934"/>
      <c r="LLN15" s="934"/>
      <c r="LLO15" s="934"/>
      <c r="LLP15" s="934"/>
      <c r="LLQ15" s="934"/>
      <c r="LLR15" s="934"/>
      <c r="LLS15" s="934"/>
      <c r="LLT15" s="934"/>
      <c r="LLU15" s="934"/>
      <c r="LLV15" s="934"/>
      <c r="LLW15" s="934"/>
      <c r="LLX15" s="934"/>
      <c r="LLY15" s="934"/>
      <c r="LLZ15" s="934"/>
      <c r="LMA15" s="934"/>
      <c r="LMB15" s="934"/>
      <c r="LMC15" s="934"/>
      <c r="LMD15" s="934"/>
      <c r="LME15" s="934"/>
      <c r="LMF15" s="934"/>
      <c r="LMG15" s="934"/>
      <c r="LMH15" s="934"/>
      <c r="LMI15" s="934"/>
      <c r="LMJ15" s="934"/>
      <c r="LMK15" s="934"/>
      <c r="LML15" s="934"/>
      <c r="LMM15" s="934"/>
      <c r="LMN15" s="934"/>
      <c r="LMO15" s="934"/>
      <c r="LMP15" s="934"/>
      <c r="LMQ15" s="934"/>
      <c r="LMR15" s="934"/>
      <c r="LMS15" s="934"/>
      <c r="LMT15" s="934"/>
      <c r="LMU15" s="934"/>
      <c r="LMV15" s="934"/>
      <c r="LMW15" s="934"/>
      <c r="LMX15" s="934"/>
      <c r="LMY15" s="934"/>
      <c r="LMZ15" s="934"/>
      <c r="LNA15" s="934"/>
      <c r="LNB15" s="934"/>
      <c r="LNC15" s="934"/>
      <c r="LND15" s="934"/>
      <c r="LNE15" s="934"/>
      <c r="LNF15" s="934"/>
      <c r="LNG15" s="934"/>
      <c r="LNH15" s="934"/>
      <c r="LNI15" s="934"/>
      <c r="LNJ15" s="934"/>
      <c r="LNK15" s="934"/>
      <c r="LNL15" s="934"/>
      <c r="LNM15" s="934"/>
      <c r="LNN15" s="934"/>
      <c r="LNO15" s="934"/>
      <c r="LNP15" s="934"/>
      <c r="LNQ15" s="934"/>
      <c r="LNR15" s="934"/>
      <c r="LNS15" s="934"/>
      <c r="LNT15" s="934"/>
      <c r="LNU15" s="934"/>
      <c r="LNV15" s="934"/>
      <c r="LNW15" s="934"/>
      <c r="LNX15" s="934"/>
      <c r="LNY15" s="934"/>
      <c r="LNZ15" s="934"/>
      <c r="LOA15" s="934"/>
      <c r="LOB15" s="934"/>
      <c r="LOC15" s="934"/>
      <c r="LOD15" s="934"/>
      <c r="LOE15" s="934"/>
      <c r="LOF15" s="934"/>
      <c r="LOG15" s="934"/>
      <c r="LOH15" s="934"/>
      <c r="LOI15" s="934"/>
      <c r="LOJ15" s="934"/>
      <c r="LOK15" s="934"/>
      <c r="LOL15" s="934"/>
      <c r="LOM15" s="934"/>
      <c r="LON15" s="934"/>
      <c r="LOO15" s="934"/>
      <c r="LOP15" s="934"/>
      <c r="LOQ15" s="934"/>
      <c r="LOR15" s="934"/>
      <c r="LOS15" s="934"/>
      <c r="LOT15" s="934"/>
      <c r="LOU15" s="934"/>
      <c r="LOV15" s="934"/>
      <c r="LOW15" s="934"/>
      <c r="LOX15" s="934"/>
      <c r="LOY15" s="934"/>
      <c r="LOZ15" s="934"/>
      <c r="LPA15" s="934"/>
      <c r="LPB15" s="934"/>
      <c r="LPC15" s="934"/>
      <c r="LPD15" s="934"/>
      <c r="LPE15" s="934"/>
      <c r="LPF15" s="934"/>
      <c r="LPG15" s="934"/>
      <c r="LPH15" s="934"/>
      <c r="LPI15" s="934"/>
      <c r="LPJ15" s="934"/>
      <c r="LPK15" s="934"/>
      <c r="LPL15" s="934"/>
      <c r="LPM15" s="934"/>
      <c r="LPN15" s="934"/>
      <c r="LPO15" s="934"/>
      <c r="LPP15" s="934"/>
      <c r="LPQ15" s="934"/>
      <c r="LPR15" s="934"/>
      <c r="LPS15" s="934"/>
      <c r="LPT15" s="934"/>
      <c r="LPU15" s="934"/>
      <c r="LPV15" s="934"/>
      <c r="LPW15" s="934"/>
      <c r="LPX15" s="934"/>
      <c r="LPY15" s="934"/>
      <c r="LPZ15" s="934"/>
      <c r="LQA15" s="934"/>
      <c r="LQB15" s="934"/>
      <c r="LQC15" s="934"/>
      <c r="LQD15" s="934"/>
      <c r="LQE15" s="934"/>
      <c r="LQF15" s="934"/>
      <c r="LQG15" s="934"/>
      <c r="LQH15" s="934"/>
      <c r="LQI15" s="934"/>
      <c r="LQJ15" s="934"/>
      <c r="LQK15" s="934"/>
      <c r="LQL15" s="934"/>
      <c r="LQM15" s="934"/>
      <c r="LQN15" s="934"/>
      <c r="LQO15" s="934"/>
      <c r="LQP15" s="934"/>
      <c r="LQQ15" s="934"/>
      <c r="LQR15" s="934"/>
      <c r="LQS15" s="934"/>
      <c r="LQT15" s="934"/>
      <c r="LQU15" s="934"/>
      <c r="LQV15" s="934"/>
      <c r="LQW15" s="934"/>
      <c r="LQX15" s="934"/>
      <c r="LQY15" s="934"/>
      <c r="LQZ15" s="934"/>
      <c r="LRA15" s="934"/>
      <c r="LRB15" s="934"/>
      <c r="LRC15" s="934"/>
      <c r="LRD15" s="934"/>
      <c r="LRE15" s="934"/>
      <c r="LRF15" s="934"/>
      <c r="LRG15" s="934"/>
      <c r="LRH15" s="934"/>
      <c r="LRI15" s="934"/>
      <c r="LRJ15" s="934"/>
      <c r="LRK15" s="934"/>
      <c r="LRL15" s="934"/>
      <c r="LRM15" s="934"/>
      <c r="LRN15" s="934"/>
      <c r="LRO15" s="934"/>
      <c r="LRP15" s="934"/>
      <c r="LRQ15" s="934"/>
      <c r="LRR15" s="934"/>
      <c r="LRS15" s="934"/>
      <c r="LRT15" s="934"/>
      <c r="LRU15" s="934"/>
      <c r="LRV15" s="934"/>
      <c r="LRW15" s="934"/>
      <c r="LRX15" s="934"/>
      <c r="LRY15" s="934"/>
      <c r="LRZ15" s="934"/>
      <c r="LSA15" s="934"/>
      <c r="LSB15" s="934"/>
      <c r="LSC15" s="934"/>
      <c r="LSD15" s="934"/>
      <c r="LSE15" s="934"/>
      <c r="LSF15" s="934"/>
      <c r="LSG15" s="934"/>
      <c r="LSH15" s="934"/>
      <c r="LSI15" s="934"/>
      <c r="LSJ15" s="934"/>
      <c r="LSK15" s="934"/>
      <c r="LSL15" s="934"/>
      <c r="LSM15" s="934"/>
      <c r="LSN15" s="934"/>
      <c r="LSO15" s="934"/>
      <c r="LSP15" s="934"/>
      <c r="LSQ15" s="934"/>
      <c r="LSR15" s="934"/>
      <c r="LSS15" s="934"/>
      <c r="LST15" s="934"/>
      <c r="LSU15" s="934"/>
      <c r="LSV15" s="934"/>
      <c r="LSW15" s="934"/>
      <c r="LSX15" s="934"/>
      <c r="LSY15" s="934"/>
      <c r="LSZ15" s="934"/>
      <c r="LTA15" s="934"/>
      <c r="LTB15" s="934"/>
      <c r="LTC15" s="934"/>
      <c r="LTD15" s="934"/>
      <c r="LTE15" s="934"/>
      <c r="LTF15" s="934"/>
      <c r="LTG15" s="934"/>
      <c r="LTH15" s="934"/>
      <c r="LTI15" s="934"/>
      <c r="LTJ15" s="934"/>
      <c r="LTK15" s="934"/>
      <c r="LTL15" s="934"/>
      <c r="LTM15" s="934"/>
      <c r="LTN15" s="934"/>
      <c r="LTO15" s="934"/>
      <c r="LTP15" s="934"/>
      <c r="LTQ15" s="934"/>
      <c r="LTR15" s="934"/>
      <c r="LTS15" s="934"/>
      <c r="LTT15" s="934"/>
      <c r="LTU15" s="934"/>
      <c r="LTV15" s="934"/>
      <c r="LTW15" s="934"/>
      <c r="LTX15" s="934"/>
      <c r="LTY15" s="934"/>
      <c r="LTZ15" s="934"/>
      <c r="LUA15" s="934"/>
      <c r="LUB15" s="934"/>
      <c r="LUC15" s="934"/>
      <c r="LUD15" s="934"/>
      <c r="LUE15" s="934"/>
      <c r="LUF15" s="934"/>
      <c r="LUG15" s="934"/>
      <c r="LUH15" s="934"/>
      <c r="LUI15" s="934"/>
      <c r="LUJ15" s="934"/>
      <c r="LUK15" s="934"/>
      <c r="LUL15" s="934"/>
      <c r="LUM15" s="934"/>
      <c r="LUN15" s="934"/>
      <c r="LUO15" s="934"/>
      <c r="LUP15" s="934"/>
      <c r="LUQ15" s="934"/>
      <c r="LUR15" s="934"/>
      <c r="LUS15" s="934"/>
      <c r="LUT15" s="934"/>
      <c r="LUU15" s="934"/>
      <c r="LUV15" s="934"/>
      <c r="LUW15" s="934"/>
      <c r="LUX15" s="934"/>
      <c r="LUY15" s="934"/>
      <c r="LUZ15" s="934"/>
      <c r="LVA15" s="934"/>
      <c r="LVB15" s="934"/>
      <c r="LVC15" s="934"/>
      <c r="LVD15" s="934"/>
      <c r="LVE15" s="934"/>
      <c r="LVF15" s="934"/>
      <c r="LVG15" s="934"/>
      <c r="LVH15" s="934"/>
      <c r="LVI15" s="934"/>
      <c r="LVJ15" s="934"/>
      <c r="LVK15" s="934"/>
      <c r="LVL15" s="934"/>
      <c r="LVM15" s="934"/>
      <c r="LVN15" s="934"/>
      <c r="LVO15" s="934"/>
      <c r="LVP15" s="934"/>
      <c r="LVQ15" s="934"/>
      <c r="LVR15" s="934"/>
      <c r="LVS15" s="934"/>
      <c r="LVT15" s="934"/>
      <c r="LVU15" s="934"/>
      <c r="LVV15" s="934"/>
      <c r="LVW15" s="934"/>
      <c r="LVX15" s="934"/>
      <c r="LVY15" s="934"/>
      <c r="LVZ15" s="934"/>
      <c r="LWA15" s="934"/>
      <c r="LWB15" s="934"/>
      <c r="LWC15" s="934"/>
      <c r="LWD15" s="934"/>
      <c r="LWE15" s="934"/>
      <c r="LWF15" s="934"/>
      <c r="LWG15" s="934"/>
      <c r="LWH15" s="934"/>
      <c r="LWI15" s="934"/>
      <c r="LWJ15" s="934"/>
      <c r="LWK15" s="934"/>
      <c r="LWL15" s="934"/>
      <c r="LWM15" s="934"/>
      <c r="LWN15" s="934"/>
      <c r="LWO15" s="934"/>
      <c r="LWP15" s="934"/>
      <c r="LWQ15" s="934"/>
      <c r="LWR15" s="934"/>
      <c r="LWS15" s="934"/>
      <c r="LWT15" s="934"/>
      <c r="LWU15" s="934"/>
      <c r="LWV15" s="934"/>
      <c r="LWW15" s="934"/>
      <c r="LWX15" s="934"/>
      <c r="LWY15" s="934"/>
      <c r="LWZ15" s="934"/>
      <c r="LXA15" s="934"/>
      <c r="LXB15" s="934"/>
      <c r="LXC15" s="934"/>
      <c r="LXD15" s="934"/>
      <c r="LXE15" s="934"/>
      <c r="LXF15" s="934"/>
      <c r="LXG15" s="934"/>
      <c r="LXH15" s="934"/>
      <c r="LXI15" s="934"/>
      <c r="LXJ15" s="934"/>
      <c r="LXK15" s="934"/>
      <c r="LXL15" s="934"/>
      <c r="LXM15" s="934"/>
      <c r="LXN15" s="934"/>
      <c r="LXO15" s="934"/>
      <c r="LXP15" s="934"/>
      <c r="LXQ15" s="934"/>
      <c r="LXR15" s="934"/>
      <c r="LXS15" s="934"/>
      <c r="LXT15" s="934"/>
      <c r="LXU15" s="934"/>
      <c r="LXV15" s="934"/>
      <c r="LXW15" s="934"/>
      <c r="LXX15" s="934"/>
      <c r="LXY15" s="934"/>
      <c r="LXZ15" s="934"/>
      <c r="LYA15" s="934"/>
      <c r="LYB15" s="934"/>
      <c r="LYC15" s="934"/>
      <c r="LYD15" s="934"/>
      <c r="LYE15" s="934"/>
      <c r="LYF15" s="934"/>
      <c r="LYG15" s="934"/>
      <c r="LYH15" s="934"/>
      <c r="LYI15" s="934"/>
      <c r="LYJ15" s="934"/>
      <c r="LYK15" s="934"/>
      <c r="LYL15" s="934"/>
      <c r="LYM15" s="934"/>
      <c r="LYN15" s="934"/>
      <c r="LYO15" s="934"/>
      <c r="LYP15" s="934"/>
      <c r="LYQ15" s="934"/>
      <c r="LYR15" s="934"/>
      <c r="LYS15" s="934"/>
      <c r="LYT15" s="934"/>
      <c r="LYU15" s="934"/>
      <c r="LYV15" s="934"/>
      <c r="LYW15" s="934"/>
      <c r="LYX15" s="934"/>
      <c r="LYY15" s="934"/>
      <c r="LYZ15" s="934"/>
      <c r="LZA15" s="934"/>
      <c r="LZB15" s="934"/>
      <c r="LZC15" s="934"/>
      <c r="LZD15" s="934"/>
      <c r="LZE15" s="934"/>
      <c r="LZF15" s="934"/>
      <c r="LZG15" s="934"/>
      <c r="LZH15" s="934"/>
      <c r="LZI15" s="934"/>
      <c r="LZJ15" s="934"/>
      <c r="LZK15" s="934"/>
      <c r="LZL15" s="934"/>
      <c r="LZM15" s="934"/>
      <c r="LZN15" s="934"/>
      <c r="LZO15" s="934"/>
      <c r="LZP15" s="934"/>
      <c r="LZQ15" s="934"/>
      <c r="LZR15" s="934"/>
      <c r="LZS15" s="934"/>
      <c r="LZT15" s="934"/>
      <c r="LZU15" s="934"/>
      <c r="LZV15" s="934"/>
      <c r="LZW15" s="934"/>
      <c r="LZX15" s="934"/>
      <c r="LZY15" s="934"/>
      <c r="LZZ15" s="934"/>
      <c r="MAA15" s="934"/>
      <c r="MAB15" s="934"/>
      <c r="MAC15" s="934"/>
      <c r="MAD15" s="934"/>
      <c r="MAE15" s="934"/>
      <c r="MAF15" s="934"/>
      <c r="MAG15" s="934"/>
      <c r="MAH15" s="934"/>
      <c r="MAI15" s="934"/>
      <c r="MAJ15" s="934"/>
      <c r="MAK15" s="934"/>
      <c r="MAL15" s="934"/>
      <c r="MAM15" s="934"/>
      <c r="MAN15" s="934"/>
      <c r="MAO15" s="934"/>
      <c r="MAP15" s="934"/>
      <c r="MAQ15" s="934"/>
      <c r="MAR15" s="934"/>
      <c r="MAS15" s="934"/>
      <c r="MAT15" s="934"/>
      <c r="MAU15" s="934"/>
      <c r="MAV15" s="934"/>
      <c r="MAW15" s="934"/>
      <c r="MAX15" s="934"/>
      <c r="MAY15" s="934"/>
      <c r="MAZ15" s="934"/>
      <c r="MBA15" s="934"/>
      <c r="MBB15" s="934"/>
      <c r="MBC15" s="934"/>
      <c r="MBD15" s="934"/>
      <c r="MBE15" s="934"/>
      <c r="MBF15" s="934"/>
      <c r="MBG15" s="934"/>
      <c r="MBH15" s="934"/>
      <c r="MBI15" s="934"/>
      <c r="MBJ15" s="934"/>
      <c r="MBK15" s="934"/>
      <c r="MBL15" s="934"/>
      <c r="MBM15" s="934"/>
      <c r="MBN15" s="934"/>
      <c r="MBO15" s="934"/>
      <c r="MBP15" s="934"/>
      <c r="MBQ15" s="934"/>
      <c r="MBR15" s="934"/>
      <c r="MBS15" s="934"/>
      <c r="MBT15" s="934"/>
      <c r="MBU15" s="934"/>
      <c r="MBV15" s="934"/>
      <c r="MBW15" s="934"/>
      <c r="MBX15" s="934"/>
      <c r="MBY15" s="934"/>
      <c r="MBZ15" s="934"/>
      <c r="MCA15" s="934"/>
      <c r="MCB15" s="934"/>
      <c r="MCC15" s="934"/>
      <c r="MCD15" s="934"/>
      <c r="MCE15" s="934"/>
      <c r="MCF15" s="934"/>
      <c r="MCG15" s="934"/>
      <c r="MCH15" s="934"/>
      <c r="MCI15" s="934"/>
      <c r="MCJ15" s="934"/>
      <c r="MCK15" s="934"/>
      <c r="MCL15" s="934"/>
      <c r="MCM15" s="934"/>
      <c r="MCN15" s="934"/>
      <c r="MCO15" s="934"/>
      <c r="MCP15" s="934"/>
      <c r="MCQ15" s="934"/>
      <c r="MCR15" s="934"/>
      <c r="MCS15" s="934"/>
      <c r="MCT15" s="934"/>
      <c r="MCU15" s="934"/>
      <c r="MCV15" s="934"/>
      <c r="MCW15" s="934"/>
      <c r="MCX15" s="934"/>
      <c r="MCY15" s="934"/>
      <c r="MCZ15" s="934"/>
      <c r="MDA15" s="934"/>
      <c r="MDB15" s="934"/>
      <c r="MDC15" s="934"/>
      <c r="MDD15" s="934"/>
      <c r="MDE15" s="934"/>
      <c r="MDF15" s="934"/>
      <c r="MDG15" s="934"/>
      <c r="MDH15" s="934"/>
      <c r="MDI15" s="934"/>
      <c r="MDJ15" s="934"/>
      <c r="MDK15" s="934"/>
      <c r="MDL15" s="934"/>
      <c r="MDM15" s="934"/>
      <c r="MDN15" s="934"/>
      <c r="MDO15" s="934"/>
      <c r="MDP15" s="934"/>
      <c r="MDQ15" s="934"/>
      <c r="MDR15" s="934"/>
      <c r="MDS15" s="934"/>
      <c r="MDT15" s="934"/>
      <c r="MDU15" s="934"/>
      <c r="MDV15" s="934"/>
      <c r="MDW15" s="934"/>
      <c r="MDX15" s="934"/>
      <c r="MDY15" s="934"/>
      <c r="MDZ15" s="934"/>
      <c r="MEA15" s="934"/>
      <c r="MEB15" s="934"/>
      <c r="MEC15" s="934"/>
      <c r="MED15" s="934"/>
      <c r="MEE15" s="934"/>
      <c r="MEF15" s="934"/>
      <c r="MEG15" s="934"/>
      <c r="MEH15" s="934"/>
      <c r="MEI15" s="934"/>
      <c r="MEJ15" s="934"/>
      <c r="MEK15" s="934"/>
      <c r="MEL15" s="934"/>
      <c r="MEM15" s="934"/>
      <c r="MEN15" s="934"/>
      <c r="MEO15" s="934"/>
      <c r="MEP15" s="934"/>
      <c r="MEQ15" s="934"/>
      <c r="MER15" s="934"/>
      <c r="MES15" s="934"/>
      <c r="MET15" s="934"/>
      <c r="MEU15" s="934"/>
      <c r="MEV15" s="934"/>
      <c r="MEW15" s="934"/>
      <c r="MEX15" s="934"/>
      <c r="MEY15" s="934"/>
      <c r="MEZ15" s="934"/>
      <c r="MFA15" s="934"/>
      <c r="MFB15" s="934"/>
      <c r="MFC15" s="934"/>
      <c r="MFD15" s="934"/>
      <c r="MFE15" s="934"/>
      <c r="MFF15" s="934"/>
      <c r="MFG15" s="934"/>
      <c r="MFH15" s="934"/>
      <c r="MFI15" s="934"/>
      <c r="MFJ15" s="934"/>
      <c r="MFK15" s="934"/>
      <c r="MFL15" s="934"/>
      <c r="MFM15" s="934"/>
      <c r="MFN15" s="934"/>
      <c r="MFO15" s="934"/>
      <c r="MFP15" s="934"/>
      <c r="MFQ15" s="934"/>
      <c r="MFR15" s="934"/>
      <c r="MFS15" s="934"/>
      <c r="MFT15" s="934"/>
      <c r="MFU15" s="934"/>
      <c r="MFV15" s="934"/>
      <c r="MFW15" s="934"/>
      <c r="MFX15" s="934"/>
      <c r="MFY15" s="934"/>
      <c r="MFZ15" s="934"/>
      <c r="MGA15" s="934"/>
      <c r="MGB15" s="934"/>
      <c r="MGC15" s="934"/>
      <c r="MGD15" s="934"/>
      <c r="MGE15" s="934"/>
      <c r="MGF15" s="934"/>
      <c r="MGG15" s="934"/>
      <c r="MGH15" s="934"/>
      <c r="MGI15" s="934"/>
      <c r="MGJ15" s="934"/>
      <c r="MGK15" s="934"/>
      <c r="MGL15" s="934"/>
      <c r="MGM15" s="934"/>
      <c r="MGN15" s="934"/>
      <c r="MGO15" s="934"/>
      <c r="MGP15" s="934"/>
      <c r="MGQ15" s="934"/>
      <c r="MGR15" s="934"/>
      <c r="MGS15" s="934"/>
      <c r="MGT15" s="934"/>
      <c r="MGU15" s="934"/>
      <c r="MGV15" s="934"/>
      <c r="MGW15" s="934"/>
      <c r="MGX15" s="934"/>
      <c r="MGY15" s="934"/>
      <c r="MGZ15" s="934"/>
      <c r="MHA15" s="934"/>
      <c r="MHB15" s="934"/>
      <c r="MHC15" s="934"/>
      <c r="MHD15" s="934"/>
      <c r="MHE15" s="934"/>
      <c r="MHF15" s="934"/>
      <c r="MHG15" s="934"/>
      <c r="MHH15" s="934"/>
      <c r="MHI15" s="934"/>
      <c r="MHJ15" s="934"/>
      <c r="MHK15" s="934"/>
      <c r="MHL15" s="934"/>
      <c r="MHM15" s="934"/>
      <c r="MHN15" s="934"/>
      <c r="MHO15" s="934"/>
      <c r="MHP15" s="934"/>
      <c r="MHQ15" s="934"/>
      <c r="MHR15" s="934"/>
      <c r="MHS15" s="934"/>
      <c r="MHT15" s="934"/>
      <c r="MHU15" s="934"/>
      <c r="MHV15" s="934"/>
      <c r="MHW15" s="934"/>
      <c r="MHX15" s="934"/>
      <c r="MHY15" s="934"/>
      <c r="MHZ15" s="934"/>
      <c r="MIA15" s="934"/>
      <c r="MIB15" s="934"/>
      <c r="MIC15" s="934"/>
      <c r="MID15" s="934"/>
      <c r="MIE15" s="934"/>
      <c r="MIF15" s="934"/>
      <c r="MIG15" s="934"/>
      <c r="MIH15" s="934"/>
      <c r="MII15" s="934"/>
      <c r="MIJ15" s="934"/>
      <c r="MIK15" s="934"/>
      <c r="MIL15" s="934"/>
      <c r="MIM15" s="934"/>
      <c r="MIN15" s="934"/>
      <c r="MIO15" s="934"/>
      <c r="MIP15" s="934"/>
      <c r="MIQ15" s="934"/>
      <c r="MIR15" s="934"/>
      <c r="MIS15" s="934"/>
      <c r="MIT15" s="934"/>
      <c r="MIU15" s="934"/>
      <c r="MIV15" s="934"/>
      <c r="MIW15" s="934"/>
      <c r="MIX15" s="934"/>
      <c r="MIY15" s="934"/>
      <c r="MIZ15" s="934"/>
      <c r="MJA15" s="934"/>
      <c r="MJB15" s="934"/>
      <c r="MJC15" s="934"/>
      <c r="MJD15" s="934"/>
      <c r="MJE15" s="934"/>
      <c r="MJF15" s="934"/>
      <c r="MJG15" s="934"/>
      <c r="MJH15" s="934"/>
      <c r="MJI15" s="934"/>
      <c r="MJJ15" s="934"/>
      <c r="MJK15" s="934"/>
      <c r="MJL15" s="934"/>
      <c r="MJM15" s="934"/>
      <c r="MJN15" s="934"/>
      <c r="MJO15" s="934"/>
      <c r="MJP15" s="934"/>
      <c r="MJQ15" s="934"/>
      <c r="MJR15" s="934"/>
      <c r="MJS15" s="934"/>
      <c r="MJT15" s="934"/>
      <c r="MJU15" s="934"/>
      <c r="MJV15" s="934"/>
      <c r="MJW15" s="934"/>
      <c r="MJX15" s="934"/>
      <c r="MJY15" s="934"/>
      <c r="MJZ15" s="934"/>
      <c r="MKA15" s="934"/>
      <c r="MKB15" s="934"/>
      <c r="MKC15" s="934"/>
      <c r="MKD15" s="934"/>
      <c r="MKE15" s="934"/>
      <c r="MKF15" s="934"/>
      <c r="MKG15" s="934"/>
      <c r="MKH15" s="934"/>
      <c r="MKI15" s="934"/>
      <c r="MKJ15" s="934"/>
      <c r="MKK15" s="934"/>
      <c r="MKL15" s="934"/>
      <c r="MKM15" s="934"/>
      <c r="MKN15" s="934"/>
      <c r="MKO15" s="934"/>
      <c r="MKP15" s="934"/>
      <c r="MKQ15" s="934"/>
      <c r="MKR15" s="934"/>
      <c r="MKS15" s="934"/>
      <c r="MKT15" s="934"/>
      <c r="MKU15" s="934"/>
      <c r="MKV15" s="934"/>
      <c r="MKW15" s="934"/>
      <c r="MKX15" s="934"/>
      <c r="MKY15" s="934"/>
      <c r="MKZ15" s="934"/>
      <c r="MLA15" s="934"/>
      <c r="MLB15" s="934"/>
      <c r="MLC15" s="934"/>
      <c r="MLD15" s="934"/>
      <c r="MLE15" s="934"/>
      <c r="MLF15" s="934"/>
      <c r="MLG15" s="934"/>
      <c r="MLH15" s="934"/>
      <c r="MLI15" s="934"/>
      <c r="MLJ15" s="934"/>
      <c r="MLK15" s="934"/>
      <c r="MLL15" s="934"/>
      <c r="MLM15" s="934"/>
      <c r="MLN15" s="934"/>
      <c r="MLO15" s="934"/>
      <c r="MLP15" s="934"/>
      <c r="MLQ15" s="934"/>
      <c r="MLR15" s="934"/>
      <c r="MLS15" s="934"/>
      <c r="MLT15" s="934"/>
      <c r="MLU15" s="934"/>
      <c r="MLV15" s="934"/>
      <c r="MLW15" s="934"/>
      <c r="MLX15" s="934"/>
      <c r="MLY15" s="934"/>
      <c r="MLZ15" s="934"/>
      <c r="MMA15" s="934"/>
      <c r="MMB15" s="934"/>
      <c r="MMC15" s="934"/>
      <c r="MMD15" s="934"/>
      <c r="MME15" s="934"/>
      <c r="MMF15" s="934"/>
      <c r="MMG15" s="934"/>
      <c r="MMH15" s="934"/>
      <c r="MMI15" s="934"/>
      <c r="MMJ15" s="934"/>
      <c r="MMK15" s="934"/>
      <c r="MML15" s="934"/>
      <c r="MMM15" s="934"/>
      <c r="MMN15" s="934"/>
      <c r="MMO15" s="934"/>
      <c r="MMP15" s="934"/>
      <c r="MMQ15" s="934"/>
      <c r="MMR15" s="934"/>
      <c r="MMS15" s="934"/>
      <c r="MMT15" s="934"/>
      <c r="MMU15" s="934"/>
      <c r="MMV15" s="934"/>
      <c r="MMW15" s="934"/>
      <c r="MMX15" s="934"/>
      <c r="MMY15" s="934"/>
      <c r="MMZ15" s="934"/>
      <c r="MNA15" s="934"/>
      <c r="MNB15" s="934"/>
      <c r="MNC15" s="934"/>
      <c r="MND15" s="934"/>
      <c r="MNE15" s="934"/>
      <c r="MNF15" s="934"/>
      <c r="MNG15" s="934"/>
      <c r="MNH15" s="934"/>
      <c r="MNI15" s="934"/>
      <c r="MNJ15" s="934"/>
      <c r="MNK15" s="934"/>
      <c r="MNL15" s="934"/>
      <c r="MNM15" s="934"/>
      <c r="MNN15" s="934"/>
      <c r="MNO15" s="934"/>
      <c r="MNP15" s="934"/>
      <c r="MNQ15" s="934"/>
      <c r="MNR15" s="934"/>
      <c r="MNS15" s="934"/>
      <c r="MNT15" s="934"/>
      <c r="MNU15" s="934"/>
      <c r="MNV15" s="934"/>
      <c r="MNW15" s="934"/>
      <c r="MNX15" s="934"/>
      <c r="MNY15" s="934"/>
      <c r="MNZ15" s="934"/>
      <c r="MOA15" s="934"/>
      <c r="MOB15" s="934"/>
      <c r="MOC15" s="934"/>
      <c r="MOD15" s="934"/>
      <c r="MOE15" s="934"/>
      <c r="MOF15" s="934"/>
      <c r="MOG15" s="934"/>
      <c r="MOH15" s="934"/>
      <c r="MOI15" s="934"/>
      <c r="MOJ15" s="934"/>
      <c r="MOK15" s="934"/>
      <c r="MOL15" s="934"/>
      <c r="MOM15" s="934"/>
      <c r="MON15" s="934"/>
      <c r="MOO15" s="934"/>
      <c r="MOP15" s="934"/>
      <c r="MOQ15" s="934"/>
      <c r="MOR15" s="934"/>
      <c r="MOS15" s="934"/>
      <c r="MOT15" s="934"/>
      <c r="MOU15" s="934"/>
      <c r="MOV15" s="934"/>
      <c r="MOW15" s="934"/>
      <c r="MOX15" s="934"/>
      <c r="MOY15" s="934"/>
      <c r="MOZ15" s="934"/>
      <c r="MPA15" s="934"/>
      <c r="MPB15" s="934"/>
      <c r="MPC15" s="934"/>
      <c r="MPD15" s="934"/>
      <c r="MPE15" s="934"/>
      <c r="MPF15" s="934"/>
      <c r="MPG15" s="934"/>
      <c r="MPH15" s="934"/>
      <c r="MPI15" s="934"/>
      <c r="MPJ15" s="934"/>
      <c r="MPK15" s="934"/>
      <c r="MPL15" s="934"/>
      <c r="MPM15" s="934"/>
      <c r="MPN15" s="934"/>
      <c r="MPO15" s="934"/>
      <c r="MPP15" s="934"/>
      <c r="MPQ15" s="934"/>
      <c r="MPR15" s="934"/>
      <c r="MPS15" s="934"/>
      <c r="MPT15" s="934"/>
      <c r="MPU15" s="934"/>
      <c r="MPV15" s="934"/>
      <c r="MPW15" s="934"/>
      <c r="MPX15" s="934"/>
      <c r="MPY15" s="934"/>
      <c r="MPZ15" s="934"/>
      <c r="MQA15" s="934"/>
      <c r="MQB15" s="934"/>
      <c r="MQC15" s="934"/>
      <c r="MQD15" s="934"/>
      <c r="MQE15" s="934"/>
      <c r="MQF15" s="934"/>
      <c r="MQG15" s="934"/>
      <c r="MQH15" s="934"/>
      <c r="MQI15" s="934"/>
      <c r="MQJ15" s="934"/>
      <c r="MQK15" s="934"/>
      <c r="MQL15" s="934"/>
      <c r="MQM15" s="934"/>
      <c r="MQN15" s="934"/>
      <c r="MQO15" s="934"/>
      <c r="MQP15" s="934"/>
      <c r="MQQ15" s="934"/>
      <c r="MQR15" s="934"/>
      <c r="MQS15" s="934"/>
      <c r="MQT15" s="934"/>
      <c r="MQU15" s="934"/>
      <c r="MQV15" s="934"/>
      <c r="MQW15" s="934"/>
      <c r="MQX15" s="934"/>
      <c r="MQY15" s="934"/>
      <c r="MQZ15" s="934"/>
      <c r="MRA15" s="934"/>
      <c r="MRB15" s="934"/>
      <c r="MRC15" s="934"/>
      <c r="MRD15" s="934"/>
      <c r="MRE15" s="934"/>
      <c r="MRF15" s="934"/>
      <c r="MRG15" s="934"/>
      <c r="MRH15" s="934"/>
      <c r="MRI15" s="934"/>
      <c r="MRJ15" s="934"/>
      <c r="MRK15" s="934"/>
      <c r="MRL15" s="934"/>
      <c r="MRM15" s="934"/>
      <c r="MRN15" s="934"/>
      <c r="MRO15" s="934"/>
      <c r="MRP15" s="934"/>
      <c r="MRQ15" s="934"/>
      <c r="MRR15" s="934"/>
      <c r="MRS15" s="934"/>
      <c r="MRT15" s="934"/>
      <c r="MRU15" s="934"/>
      <c r="MRV15" s="934"/>
      <c r="MRW15" s="934"/>
      <c r="MRX15" s="934"/>
      <c r="MRY15" s="934"/>
      <c r="MRZ15" s="934"/>
      <c r="MSA15" s="934"/>
      <c r="MSB15" s="934"/>
      <c r="MSC15" s="934"/>
      <c r="MSD15" s="934"/>
      <c r="MSE15" s="934"/>
      <c r="MSF15" s="934"/>
      <c r="MSG15" s="934"/>
      <c r="MSH15" s="934"/>
      <c r="MSI15" s="934"/>
      <c r="MSJ15" s="934"/>
      <c r="MSK15" s="934"/>
      <c r="MSL15" s="934"/>
      <c r="MSM15" s="934"/>
      <c r="MSN15" s="934"/>
      <c r="MSO15" s="934"/>
      <c r="MSP15" s="934"/>
      <c r="MSQ15" s="934"/>
      <c r="MSR15" s="934"/>
      <c r="MSS15" s="934"/>
      <c r="MST15" s="934"/>
      <c r="MSU15" s="934"/>
      <c r="MSV15" s="934"/>
      <c r="MSW15" s="934"/>
      <c r="MSX15" s="934"/>
      <c r="MSY15" s="934"/>
      <c r="MSZ15" s="934"/>
      <c r="MTA15" s="934"/>
      <c r="MTB15" s="934"/>
      <c r="MTC15" s="934"/>
      <c r="MTD15" s="934"/>
      <c r="MTE15" s="934"/>
      <c r="MTF15" s="934"/>
      <c r="MTG15" s="934"/>
      <c r="MTH15" s="934"/>
      <c r="MTI15" s="934"/>
      <c r="MTJ15" s="934"/>
      <c r="MTK15" s="934"/>
      <c r="MTL15" s="934"/>
      <c r="MTM15" s="934"/>
      <c r="MTN15" s="934"/>
      <c r="MTO15" s="934"/>
      <c r="MTP15" s="934"/>
      <c r="MTQ15" s="934"/>
      <c r="MTR15" s="934"/>
      <c r="MTS15" s="934"/>
      <c r="MTT15" s="934"/>
      <c r="MTU15" s="934"/>
      <c r="MTV15" s="934"/>
      <c r="MTW15" s="934"/>
      <c r="MTX15" s="934"/>
      <c r="MTY15" s="934"/>
      <c r="MTZ15" s="934"/>
      <c r="MUA15" s="934"/>
      <c r="MUB15" s="934"/>
      <c r="MUC15" s="934"/>
      <c r="MUD15" s="934"/>
      <c r="MUE15" s="934"/>
      <c r="MUF15" s="934"/>
      <c r="MUG15" s="934"/>
      <c r="MUH15" s="934"/>
      <c r="MUI15" s="934"/>
      <c r="MUJ15" s="934"/>
      <c r="MUK15" s="934"/>
      <c r="MUL15" s="934"/>
      <c r="MUM15" s="934"/>
      <c r="MUN15" s="934"/>
      <c r="MUO15" s="934"/>
      <c r="MUP15" s="934"/>
      <c r="MUQ15" s="934"/>
      <c r="MUR15" s="934"/>
      <c r="MUS15" s="934"/>
      <c r="MUT15" s="934"/>
      <c r="MUU15" s="934"/>
      <c r="MUV15" s="934"/>
      <c r="MUW15" s="934"/>
      <c r="MUX15" s="934"/>
      <c r="MUY15" s="934"/>
      <c r="MUZ15" s="934"/>
      <c r="MVA15" s="934"/>
      <c r="MVB15" s="934"/>
      <c r="MVC15" s="934"/>
      <c r="MVD15" s="934"/>
      <c r="MVE15" s="934"/>
      <c r="MVF15" s="934"/>
      <c r="MVG15" s="934"/>
      <c r="MVH15" s="934"/>
      <c r="MVI15" s="934"/>
      <c r="MVJ15" s="934"/>
      <c r="MVK15" s="934"/>
      <c r="MVL15" s="934"/>
      <c r="MVM15" s="934"/>
      <c r="MVN15" s="934"/>
      <c r="MVO15" s="934"/>
      <c r="MVP15" s="934"/>
      <c r="MVQ15" s="934"/>
      <c r="MVR15" s="934"/>
      <c r="MVS15" s="934"/>
      <c r="MVT15" s="934"/>
      <c r="MVU15" s="934"/>
      <c r="MVV15" s="934"/>
      <c r="MVW15" s="934"/>
      <c r="MVX15" s="934"/>
      <c r="MVY15" s="934"/>
      <c r="MVZ15" s="934"/>
      <c r="MWA15" s="934"/>
      <c r="MWB15" s="934"/>
      <c r="MWC15" s="934"/>
      <c r="MWD15" s="934"/>
      <c r="MWE15" s="934"/>
      <c r="MWF15" s="934"/>
      <c r="MWG15" s="934"/>
      <c r="MWH15" s="934"/>
      <c r="MWI15" s="934"/>
      <c r="MWJ15" s="934"/>
      <c r="MWK15" s="934"/>
      <c r="MWL15" s="934"/>
      <c r="MWM15" s="934"/>
      <c r="MWN15" s="934"/>
      <c r="MWO15" s="934"/>
      <c r="MWP15" s="934"/>
      <c r="MWQ15" s="934"/>
      <c r="MWR15" s="934"/>
      <c r="MWS15" s="934"/>
      <c r="MWT15" s="934"/>
      <c r="MWU15" s="934"/>
      <c r="MWV15" s="934"/>
      <c r="MWW15" s="934"/>
      <c r="MWX15" s="934"/>
      <c r="MWY15" s="934"/>
      <c r="MWZ15" s="934"/>
      <c r="MXA15" s="934"/>
      <c r="MXB15" s="934"/>
      <c r="MXC15" s="934"/>
      <c r="MXD15" s="934"/>
      <c r="MXE15" s="934"/>
      <c r="MXF15" s="934"/>
      <c r="MXG15" s="934"/>
      <c r="MXH15" s="934"/>
      <c r="MXI15" s="934"/>
      <c r="MXJ15" s="934"/>
      <c r="MXK15" s="934"/>
      <c r="MXL15" s="934"/>
      <c r="MXM15" s="934"/>
      <c r="MXN15" s="934"/>
      <c r="MXO15" s="934"/>
      <c r="MXP15" s="934"/>
      <c r="MXQ15" s="934"/>
      <c r="MXR15" s="934"/>
      <c r="MXS15" s="934"/>
      <c r="MXT15" s="934"/>
      <c r="MXU15" s="934"/>
      <c r="MXV15" s="934"/>
      <c r="MXW15" s="934"/>
      <c r="MXX15" s="934"/>
      <c r="MXY15" s="934"/>
      <c r="MXZ15" s="934"/>
      <c r="MYA15" s="934"/>
      <c r="MYB15" s="934"/>
      <c r="MYC15" s="934"/>
      <c r="MYD15" s="934"/>
      <c r="MYE15" s="934"/>
      <c r="MYF15" s="934"/>
      <c r="MYG15" s="934"/>
      <c r="MYH15" s="934"/>
      <c r="MYI15" s="934"/>
      <c r="MYJ15" s="934"/>
      <c r="MYK15" s="934"/>
      <c r="MYL15" s="934"/>
      <c r="MYM15" s="934"/>
      <c r="MYN15" s="934"/>
      <c r="MYO15" s="934"/>
      <c r="MYP15" s="934"/>
      <c r="MYQ15" s="934"/>
      <c r="MYR15" s="934"/>
      <c r="MYS15" s="934"/>
      <c r="MYT15" s="934"/>
      <c r="MYU15" s="934"/>
      <c r="MYV15" s="934"/>
      <c r="MYW15" s="934"/>
      <c r="MYX15" s="934"/>
      <c r="MYY15" s="934"/>
      <c r="MYZ15" s="934"/>
      <c r="MZA15" s="934"/>
      <c r="MZB15" s="934"/>
      <c r="MZC15" s="934"/>
      <c r="MZD15" s="934"/>
      <c r="MZE15" s="934"/>
      <c r="MZF15" s="934"/>
      <c r="MZG15" s="934"/>
      <c r="MZH15" s="934"/>
      <c r="MZI15" s="934"/>
      <c r="MZJ15" s="934"/>
      <c r="MZK15" s="934"/>
      <c r="MZL15" s="934"/>
      <c r="MZM15" s="934"/>
      <c r="MZN15" s="934"/>
      <c r="MZO15" s="934"/>
      <c r="MZP15" s="934"/>
      <c r="MZQ15" s="934"/>
      <c r="MZR15" s="934"/>
      <c r="MZS15" s="934"/>
      <c r="MZT15" s="934"/>
      <c r="MZU15" s="934"/>
      <c r="MZV15" s="934"/>
      <c r="MZW15" s="934"/>
      <c r="MZX15" s="934"/>
      <c r="MZY15" s="934"/>
      <c r="MZZ15" s="934"/>
      <c r="NAA15" s="934"/>
      <c r="NAB15" s="934"/>
      <c r="NAC15" s="934"/>
      <c r="NAD15" s="934"/>
      <c r="NAE15" s="934"/>
      <c r="NAF15" s="934"/>
      <c r="NAG15" s="934"/>
      <c r="NAH15" s="934"/>
      <c r="NAI15" s="934"/>
      <c r="NAJ15" s="934"/>
      <c r="NAK15" s="934"/>
      <c r="NAL15" s="934"/>
      <c r="NAM15" s="934"/>
      <c r="NAN15" s="934"/>
      <c r="NAO15" s="934"/>
      <c r="NAP15" s="934"/>
      <c r="NAQ15" s="934"/>
      <c r="NAR15" s="934"/>
      <c r="NAS15" s="934"/>
      <c r="NAT15" s="934"/>
      <c r="NAU15" s="934"/>
      <c r="NAV15" s="934"/>
      <c r="NAW15" s="934"/>
      <c r="NAX15" s="934"/>
      <c r="NAY15" s="934"/>
      <c r="NAZ15" s="934"/>
      <c r="NBA15" s="934"/>
      <c r="NBB15" s="934"/>
      <c r="NBC15" s="934"/>
      <c r="NBD15" s="934"/>
      <c r="NBE15" s="934"/>
      <c r="NBF15" s="934"/>
      <c r="NBG15" s="934"/>
      <c r="NBH15" s="934"/>
      <c r="NBI15" s="934"/>
      <c r="NBJ15" s="934"/>
      <c r="NBK15" s="934"/>
      <c r="NBL15" s="934"/>
      <c r="NBM15" s="934"/>
      <c r="NBN15" s="934"/>
      <c r="NBO15" s="934"/>
      <c r="NBP15" s="934"/>
      <c r="NBQ15" s="934"/>
      <c r="NBR15" s="934"/>
      <c r="NBS15" s="934"/>
      <c r="NBT15" s="934"/>
      <c r="NBU15" s="934"/>
      <c r="NBV15" s="934"/>
      <c r="NBW15" s="934"/>
      <c r="NBX15" s="934"/>
      <c r="NBY15" s="934"/>
      <c r="NBZ15" s="934"/>
      <c r="NCA15" s="934"/>
      <c r="NCB15" s="934"/>
      <c r="NCC15" s="934"/>
      <c r="NCD15" s="934"/>
      <c r="NCE15" s="934"/>
      <c r="NCF15" s="934"/>
      <c r="NCG15" s="934"/>
      <c r="NCH15" s="934"/>
      <c r="NCI15" s="934"/>
      <c r="NCJ15" s="934"/>
      <c r="NCK15" s="934"/>
      <c r="NCL15" s="934"/>
      <c r="NCM15" s="934"/>
      <c r="NCN15" s="934"/>
      <c r="NCO15" s="934"/>
      <c r="NCP15" s="934"/>
      <c r="NCQ15" s="934"/>
      <c r="NCR15" s="934"/>
      <c r="NCS15" s="934"/>
      <c r="NCT15" s="934"/>
      <c r="NCU15" s="934"/>
      <c r="NCV15" s="934"/>
      <c r="NCW15" s="934"/>
      <c r="NCX15" s="934"/>
      <c r="NCY15" s="934"/>
      <c r="NCZ15" s="934"/>
      <c r="NDA15" s="934"/>
      <c r="NDB15" s="934"/>
      <c r="NDC15" s="934"/>
      <c r="NDD15" s="934"/>
      <c r="NDE15" s="934"/>
      <c r="NDF15" s="934"/>
      <c r="NDG15" s="934"/>
      <c r="NDH15" s="934"/>
      <c r="NDI15" s="934"/>
      <c r="NDJ15" s="934"/>
      <c r="NDK15" s="934"/>
      <c r="NDL15" s="934"/>
      <c r="NDM15" s="934"/>
      <c r="NDN15" s="934"/>
      <c r="NDO15" s="934"/>
      <c r="NDP15" s="934"/>
      <c r="NDQ15" s="934"/>
      <c r="NDR15" s="934"/>
      <c r="NDS15" s="934"/>
      <c r="NDT15" s="934"/>
      <c r="NDU15" s="934"/>
      <c r="NDV15" s="934"/>
      <c r="NDW15" s="934"/>
      <c r="NDX15" s="934"/>
      <c r="NDY15" s="934"/>
      <c r="NDZ15" s="934"/>
      <c r="NEA15" s="934"/>
      <c r="NEB15" s="934"/>
      <c r="NEC15" s="934"/>
      <c r="NED15" s="934"/>
      <c r="NEE15" s="934"/>
      <c r="NEF15" s="934"/>
      <c r="NEG15" s="934"/>
      <c r="NEH15" s="934"/>
      <c r="NEI15" s="934"/>
      <c r="NEJ15" s="934"/>
      <c r="NEK15" s="934"/>
      <c r="NEL15" s="934"/>
      <c r="NEM15" s="934"/>
      <c r="NEN15" s="934"/>
      <c r="NEO15" s="934"/>
      <c r="NEP15" s="934"/>
      <c r="NEQ15" s="934"/>
      <c r="NER15" s="934"/>
      <c r="NES15" s="934"/>
      <c r="NET15" s="934"/>
      <c r="NEU15" s="934"/>
      <c r="NEV15" s="934"/>
      <c r="NEW15" s="934"/>
      <c r="NEX15" s="934"/>
      <c r="NEY15" s="934"/>
      <c r="NEZ15" s="934"/>
      <c r="NFA15" s="934"/>
      <c r="NFB15" s="934"/>
      <c r="NFC15" s="934"/>
      <c r="NFD15" s="934"/>
      <c r="NFE15" s="934"/>
      <c r="NFF15" s="934"/>
      <c r="NFG15" s="934"/>
      <c r="NFH15" s="934"/>
      <c r="NFI15" s="934"/>
      <c r="NFJ15" s="934"/>
      <c r="NFK15" s="934"/>
      <c r="NFL15" s="934"/>
      <c r="NFM15" s="934"/>
      <c r="NFN15" s="934"/>
      <c r="NFO15" s="934"/>
      <c r="NFP15" s="934"/>
      <c r="NFQ15" s="934"/>
      <c r="NFR15" s="934"/>
      <c r="NFS15" s="934"/>
      <c r="NFT15" s="934"/>
      <c r="NFU15" s="934"/>
      <c r="NFV15" s="934"/>
      <c r="NFW15" s="934"/>
      <c r="NFX15" s="934"/>
      <c r="NFY15" s="934"/>
      <c r="NFZ15" s="934"/>
      <c r="NGA15" s="934"/>
      <c r="NGB15" s="934"/>
      <c r="NGC15" s="934"/>
      <c r="NGD15" s="934"/>
      <c r="NGE15" s="934"/>
      <c r="NGF15" s="934"/>
      <c r="NGG15" s="934"/>
      <c r="NGH15" s="934"/>
      <c r="NGI15" s="934"/>
      <c r="NGJ15" s="934"/>
      <c r="NGK15" s="934"/>
      <c r="NGL15" s="934"/>
      <c r="NGM15" s="934"/>
      <c r="NGN15" s="934"/>
      <c r="NGO15" s="934"/>
      <c r="NGP15" s="934"/>
      <c r="NGQ15" s="934"/>
      <c r="NGR15" s="934"/>
      <c r="NGS15" s="934"/>
      <c r="NGT15" s="934"/>
      <c r="NGU15" s="934"/>
      <c r="NGV15" s="934"/>
      <c r="NGW15" s="934"/>
      <c r="NGX15" s="934"/>
      <c r="NGY15" s="934"/>
      <c r="NGZ15" s="934"/>
      <c r="NHA15" s="934"/>
      <c r="NHB15" s="934"/>
      <c r="NHC15" s="934"/>
      <c r="NHD15" s="934"/>
      <c r="NHE15" s="934"/>
      <c r="NHF15" s="934"/>
      <c r="NHG15" s="934"/>
      <c r="NHH15" s="934"/>
      <c r="NHI15" s="934"/>
      <c r="NHJ15" s="934"/>
      <c r="NHK15" s="934"/>
      <c r="NHL15" s="934"/>
      <c r="NHM15" s="934"/>
      <c r="NHN15" s="934"/>
      <c r="NHO15" s="934"/>
      <c r="NHP15" s="934"/>
      <c r="NHQ15" s="934"/>
      <c r="NHR15" s="934"/>
      <c r="NHS15" s="934"/>
      <c r="NHT15" s="934"/>
      <c r="NHU15" s="934"/>
      <c r="NHV15" s="934"/>
      <c r="NHW15" s="934"/>
      <c r="NHX15" s="934"/>
      <c r="NHY15" s="934"/>
      <c r="NHZ15" s="934"/>
      <c r="NIA15" s="934"/>
      <c r="NIB15" s="934"/>
      <c r="NIC15" s="934"/>
      <c r="NID15" s="934"/>
      <c r="NIE15" s="934"/>
      <c r="NIF15" s="934"/>
      <c r="NIG15" s="934"/>
      <c r="NIH15" s="934"/>
      <c r="NII15" s="934"/>
      <c r="NIJ15" s="934"/>
      <c r="NIK15" s="934"/>
      <c r="NIL15" s="934"/>
      <c r="NIM15" s="934"/>
      <c r="NIN15" s="934"/>
      <c r="NIO15" s="934"/>
      <c r="NIP15" s="934"/>
      <c r="NIQ15" s="934"/>
      <c r="NIR15" s="934"/>
      <c r="NIS15" s="934"/>
      <c r="NIT15" s="934"/>
      <c r="NIU15" s="934"/>
      <c r="NIV15" s="934"/>
      <c r="NIW15" s="934"/>
      <c r="NIX15" s="934"/>
      <c r="NIY15" s="934"/>
      <c r="NIZ15" s="934"/>
      <c r="NJA15" s="934"/>
      <c r="NJB15" s="934"/>
      <c r="NJC15" s="934"/>
      <c r="NJD15" s="934"/>
      <c r="NJE15" s="934"/>
      <c r="NJF15" s="934"/>
      <c r="NJG15" s="934"/>
      <c r="NJH15" s="934"/>
      <c r="NJI15" s="934"/>
      <c r="NJJ15" s="934"/>
      <c r="NJK15" s="934"/>
      <c r="NJL15" s="934"/>
      <c r="NJM15" s="934"/>
      <c r="NJN15" s="934"/>
      <c r="NJO15" s="934"/>
      <c r="NJP15" s="934"/>
      <c r="NJQ15" s="934"/>
      <c r="NJR15" s="934"/>
      <c r="NJS15" s="934"/>
      <c r="NJT15" s="934"/>
      <c r="NJU15" s="934"/>
      <c r="NJV15" s="934"/>
      <c r="NJW15" s="934"/>
      <c r="NJX15" s="934"/>
      <c r="NJY15" s="934"/>
      <c r="NJZ15" s="934"/>
      <c r="NKA15" s="934"/>
      <c r="NKB15" s="934"/>
      <c r="NKC15" s="934"/>
      <c r="NKD15" s="934"/>
      <c r="NKE15" s="934"/>
      <c r="NKF15" s="934"/>
      <c r="NKG15" s="934"/>
      <c r="NKH15" s="934"/>
      <c r="NKI15" s="934"/>
      <c r="NKJ15" s="934"/>
      <c r="NKK15" s="934"/>
      <c r="NKL15" s="934"/>
      <c r="NKM15" s="934"/>
      <c r="NKN15" s="934"/>
      <c r="NKO15" s="934"/>
      <c r="NKP15" s="934"/>
      <c r="NKQ15" s="934"/>
      <c r="NKR15" s="934"/>
      <c r="NKS15" s="934"/>
      <c r="NKT15" s="934"/>
      <c r="NKU15" s="934"/>
      <c r="NKV15" s="934"/>
      <c r="NKW15" s="934"/>
      <c r="NKX15" s="934"/>
      <c r="NKY15" s="934"/>
      <c r="NKZ15" s="934"/>
      <c r="NLA15" s="934"/>
      <c r="NLB15" s="934"/>
      <c r="NLC15" s="934"/>
      <c r="NLD15" s="934"/>
      <c r="NLE15" s="934"/>
      <c r="NLF15" s="934"/>
      <c r="NLG15" s="934"/>
      <c r="NLH15" s="934"/>
      <c r="NLI15" s="934"/>
      <c r="NLJ15" s="934"/>
      <c r="NLK15" s="934"/>
      <c r="NLL15" s="934"/>
      <c r="NLM15" s="934"/>
      <c r="NLN15" s="934"/>
      <c r="NLO15" s="934"/>
      <c r="NLP15" s="934"/>
      <c r="NLQ15" s="934"/>
      <c r="NLR15" s="934"/>
      <c r="NLS15" s="934"/>
      <c r="NLT15" s="934"/>
      <c r="NLU15" s="934"/>
      <c r="NLV15" s="934"/>
      <c r="NLW15" s="934"/>
      <c r="NLX15" s="934"/>
      <c r="NLY15" s="934"/>
      <c r="NLZ15" s="934"/>
      <c r="NMA15" s="934"/>
      <c r="NMB15" s="934"/>
      <c r="NMC15" s="934"/>
      <c r="NMD15" s="934"/>
      <c r="NME15" s="934"/>
      <c r="NMF15" s="934"/>
      <c r="NMG15" s="934"/>
      <c r="NMH15" s="934"/>
      <c r="NMI15" s="934"/>
      <c r="NMJ15" s="934"/>
      <c r="NMK15" s="934"/>
      <c r="NML15" s="934"/>
      <c r="NMM15" s="934"/>
      <c r="NMN15" s="934"/>
      <c r="NMO15" s="934"/>
      <c r="NMP15" s="934"/>
      <c r="NMQ15" s="934"/>
      <c r="NMR15" s="934"/>
      <c r="NMS15" s="934"/>
      <c r="NMT15" s="934"/>
      <c r="NMU15" s="934"/>
      <c r="NMV15" s="934"/>
      <c r="NMW15" s="934"/>
      <c r="NMX15" s="934"/>
      <c r="NMY15" s="934"/>
      <c r="NMZ15" s="934"/>
      <c r="NNA15" s="934"/>
      <c r="NNB15" s="934"/>
      <c r="NNC15" s="934"/>
      <c r="NND15" s="934"/>
      <c r="NNE15" s="934"/>
      <c r="NNF15" s="934"/>
      <c r="NNG15" s="934"/>
      <c r="NNH15" s="934"/>
      <c r="NNI15" s="934"/>
      <c r="NNJ15" s="934"/>
      <c r="NNK15" s="934"/>
      <c r="NNL15" s="934"/>
      <c r="NNM15" s="934"/>
      <c r="NNN15" s="934"/>
      <c r="NNO15" s="934"/>
      <c r="NNP15" s="934"/>
      <c r="NNQ15" s="934"/>
      <c r="NNR15" s="934"/>
      <c r="NNS15" s="934"/>
      <c r="NNT15" s="934"/>
      <c r="NNU15" s="934"/>
      <c r="NNV15" s="934"/>
      <c r="NNW15" s="934"/>
      <c r="NNX15" s="934"/>
      <c r="NNY15" s="934"/>
      <c r="NNZ15" s="934"/>
      <c r="NOA15" s="934"/>
      <c r="NOB15" s="934"/>
      <c r="NOC15" s="934"/>
      <c r="NOD15" s="934"/>
      <c r="NOE15" s="934"/>
      <c r="NOF15" s="934"/>
      <c r="NOG15" s="934"/>
      <c r="NOH15" s="934"/>
      <c r="NOI15" s="934"/>
      <c r="NOJ15" s="934"/>
      <c r="NOK15" s="934"/>
      <c r="NOL15" s="934"/>
      <c r="NOM15" s="934"/>
      <c r="NON15" s="934"/>
      <c r="NOO15" s="934"/>
      <c r="NOP15" s="934"/>
      <c r="NOQ15" s="934"/>
      <c r="NOR15" s="934"/>
      <c r="NOS15" s="934"/>
      <c r="NOT15" s="934"/>
      <c r="NOU15" s="934"/>
      <c r="NOV15" s="934"/>
      <c r="NOW15" s="934"/>
      <c r="NOX15" s="934"/>
      <c r="NOY15" s="934"/>
      <c r="NOZ15" s="934"/>
      <c r="NPA15" s="934"/>
      <c r="NPB15" s="934"/>
      <c r="NPC15" s="934"/>
      <c r="NPD15" s="934"/>
      <c r="NPE15" s="934"/>
      <c r="NPF15" s="934"/>
      <c r="NPG15" s="934"/>
      <c r="NPH15" s="934"/>
      <c r="NPI15" s="934"/>
      <c r="NPJ15" s="934"/>
      <c r="NPK15" s="934"/>
      <c r="NPL15" s="934"/>
      <c r="NPM15" s="934"/>
      <c r="NPN15" s="934"/>
      <c r="NPO15" s="934"/>
      <c r="NPP15" s="934"/>
      <c r="NPQ15" s="934"/>
      <c r="NPR15" s="934"/>
      <c r="NPS15" s="934"/>
      <c r="NPT15" s="934"/>
      <c r="NPU15" s="934"/>
      <c r="NPV15" s="934"/>
      <c r="NPW15" s="934"/>
      <c r="NPX15" s="934"/>
      <c r="NPY15" s="934"/>
      <c r="NPZ15" s="934"/>
      <c r="NQA15" s="934"/>
      <c r="NQB15" s="934"/>
      <c r="NQC15" s="934"/>
      <c r="NQD15" s="934"/>
      <c r="NQE15" s="934"/>
      <c r="NQF15" s="934"/>
      <c r="NQG15" s="934"/>
      <c r="NQH15" s="934"/>
      <c r="NQI15" s="934"/>
      <c r="NQJ15" s="934"/>
      <c r="NQK15" s="934"/>
      <c r="NQL15" s="934"/>
      <c r="NQM15" s="934"/>
      <c r="NQN15" s="934"/>
      <c r="NQO15" s="934"/>
      <c r="NQP15" s="934"/>
      <c r="NQQ15" s="934"/>
      <c r="NQR15" s="934"/>
      <c r="NQS15" s="934"/>
      <c r="NQT15" s="934"/>
      <c r="NQU15" s="934"/>
      <c r="NQV15" s="934"/>
      <c r="NQW15" s="934"/>
      <c r="NQX15" s="934"/>
      <c r="NQY15" s="934"/>
      <c r="NQZ15" s="934"/>
      <c r="NRA15" s="934"/>
      <c r="NRB15" s="934"/>
      <c r="NRC15" s="934"/>
      <c r="NRD15" s="934"/>
      <c r="NRE15" s="934"/>
      <c r="NRF15" s="934"/>
      <c r="NRG15" s="934"/>
      <c r="NRH15" s="934"/>
      <c r="NRI15" s="934"/>
      <c r="NRJ15" s="934"/>
      <c r="NRK15" s="934"/>
      <c r="NRL15" s="934"/>
      <c r="NRM15" s="934"/>
      <c r="NRN15" s="934"/>
      <c r="NRO15" s="934"/>
      <c r="NRP15" s="934"/>
      <c r="NRQ15" s="934"/>
      <c r="NRR15" s="934"/>
      <c r="NRS15" s="934"/>
      <c r="NRT15" s="934"/>
      <c r="NRU15" s="934"/>
      <c r="NRV15" s="934"/>
      <c r="NRW15" s="934"/>
      <c r="NRX15" s="934"/>
      <c r="NRY15" s="934"/>
      <c r="NRZ15" s="934"/>
      <c r="NSA15" s="934"/>
      <c r="NSB15" s="934"/>
      <c r="NSC15" s="934"/>
      <c r="NSD15" s="934"/>
      <c r="NSE15" s="934"/>
      <c r="NSF15" s="934"/>
      <c r="NSG15" s="934"/>
      <c r="NSH15" s="934"/>
      <c r="NSI15" s="934"/>
      <c r="NSJ15" s="934"/>
      <c r="NSK15" s="934"/>
      <c r="NSL15" s="934"/>
      <c r="NSM15" s="934"/>
      <c r="NSN15" s="934"/>
      <c r="NSO15" s="934"/>
      <c r="NSP15" s="934"/>
      <c r="NSQ15" s="934"/>
      <c r="NSR15" s="934"/>
      <c r="NSS15" s="934"/>
      <c r="NST15" s="934"/>
      <c r="NSU15" s="934"/>
      <c r="NSV15" s="934"/>
      <c r="NSW15" s="934"/>
      <c r="NSX15" s="934"/>
      <c r="NSY15" s="934"/>
      <c r="NSZ15" s="934"/>
      <c r="NTA15" s="934"/>
      <c r="NTB15" s="934"/>
      <c r="NTC15" s="934"/>
      <c r="NTD15" s="934"/>
      <c r="NTE15" s="934"/>
      <c r="NTF15" s="934"/>
      <c r="NTG15" s="934"/>
      <c r="NTH15" s="934"/>
      <c r="NTI15" s="934"/>
      <c r="NTJ15" s="934"/>
      <c r="NTK15" s="934"/>
      <c r="NTL15" s="934"/>
      <c r="NTM15" s="934"/>
      <c r="NTN15" s="934"/>
      <c r="NTO15" s="934"/>
      <c r="NTP15" s="934"/>
      <c r="NTQ15" s="934"/>
      <c r="NTR15" s="934"/>
      <c r="NTS15" s="934"/>
      <c r="NTT15" s="934"/>
      <c r="NTU15" s="934"/>
      <c r="NTV15" s="934"/>
      <c r="NTW15" s="934"/>
      <c r="NTX15" s="934"/>
      <c r="NTY15" s="934"/>
      <c r="NTZ15" s="934"/>
      <c r="NUA15" s="934"/>
      <c r="NUB15" s="934"/>
      <c r="NUC15" s="934"/>
      <c r="NUD15" s="934"/>
      <c r="NUE15" s="934"/>
      <c r="NUF15" s="934"/>
      <c r="NUG15" s="934"/>
      <c r="NUH15" s="934"/>
      <c r="NUI15" s="934"/>
      <c r="NUJ15" s="934"/>
      <c r="NUK15" s="934"/>
      <c r="NUL15" s="934"/>
      <c r="NUM15" s="934"/>
      <c r="NUN15" s="934"/>
      <c r="NUO15" s="934"/>
      <c r="NUP15" s="934"/>
      <c r="NUQ15" s="934"/>
      <c r="NUR15" s="934"/>
      <c r="NUS15" s="934"/>
      <c r="NUT15" s="934"/>
      <c r="NUU15" s="934"/>
      <c r="NUV15" s="934"/>
      <c r="NUW15" s="934"/>
      <c r="NUX15" s="934"/>
      <c r="NUY15" s="934"/>
      <c r="NUZ15" s="934"/>
      <c r="NVA15" s="934"/>
      <c r="NVB15" s="934"/>
      <c r="NVC15" s="934"/>
      <c r="NVD15" s="934"/>
      <c r="NVE15" s="934"/>
      <c r="NVF15" s="934"/>
      <c r="NVG15" s="934"/>
      <c r="NVH15" s="934"/>
      <c r="NVI15" s="934"/>
      <c r="NVJ15" s="934"/>
      <c r="NVK15" s="934"/>
      <c r="NVL15" s="934"/>
      <c r="NVM15" s="934"/>
      <c r="NVN15" s="934"/>
      <c r="NVO15" s="934"/>
      <c r="NVP15" s="934"/>
      <c r="NVQ15" s="934"/>
      <c r="NVR15" s="934"/>
      <c r="NVS15" s="934"/>
      <c r="NVT15" s="934"/>
      <c r="NVU15" s="934"/>
      <c r="NVV15" s="934"/>
      <c r="NVW15" s="934"/>
      <c r="NVX15" s="934"/>
      <c r="NVY15" s="934"/>
      <c r="NVZ15" s="934"/>
      <c r="NWA15" s="934"/>
      <c r="NWB15" s="934"/>
      <c r="NWC15" s="934"/>
      <c r="NWD15" s="934"/>
      <c r="NWE15" s="934"/>
      <c r="NWF15" s="934"/>
      <c r="NWG15" s="934"/>
      <c r="NWH15" s="934"/>
      <c r="NWI15" s="934"/>
      <c r="NWJ15" s="934"/>
      <c r="NWK15" s="934"/>
      <c r="NWL15" s="934"/>
      <c r="NWM15" s="934"/>
      <c r="NWN15" s="934"/>
      <c r="NWO15" s="934"/>
      <c r="NWP15" s="934"/>
      <c r="NWQ15" s="934"/>
      <c r="NWR15" s="934"/>
      <c r="NWS15" s="934"/>
      <c r="NWT15" s="934"/>
      <c r="NWU15" s="934"/>
      <c r="NWV15" s="934"/>
      <c r="NWW15" s="934"/>
      <c r="NWX15" s="934"/>
      <c r="NWY15" s="934"/>
      <c r="NWZ15" s="934"/>
      <c r="NXA15" s="934"/>
      <c r="NXB15" s="934"/>
      <c r="NXC15" s="934"/>
      <c r="NXD15" s="934"/>
      <c r="NXE15" s="934"/>
      <c r="NXF15" s="934"/>
      <c r="NXG15" s="934"/>
      <c r="NXH15" s="934"/>
      <c r="NXI15" s="934"/>
      <c r="NXJ15" s="934"/>
      <c r="NXK15" s="934"/>
      <c r="NXL15" s="934"/>
      <c r="NXM15" s="934"/>
      <c r="NXN15" s="934"/>
      <c r="NXO15" s="934"/>
      <c r="NXP15" s="934"/>
      <c r="NXQ15" s="934"/>
      <c r="NXR15" s="934"/>
      <c r="NXS15" s="934"/>
      <c r="NXT15" s="934"/>
      <c r="NXU15" s="934"/>
      <c r="NXV15" s="934"/>
      <c r="NXW15" s="934"/>
      <c r="NXX15" s="934"/>
      <c r="NXY15" s="934"/>
      <c r="NXZ15" s="934"/>
      <c r="NYA15" s="934"/>
      <c r="NYB15" s="934"/>
      <c r="NYC15" s="934"/>
      <c r="NYD15" s="934"/>
      <c r="NYE15" s="934"/>
      <c r="NYF15" s="934"/>
      <c r="NYG15" s="934"/>
      <c r="NYH15" s="934"/>
      <c r="NYI15" s="934"/>
      <c r="NYJ15" s="934"/>
      <c r="NYK15" s="934"/>
      <c r="NYL15" s="934"/>
      <c r="NYM15" s="934"/>
      <c r="NYN15" s="934"/>
      <c r="NYO15" s="934"/>
      <c r="NYP15" s="934"/>
      <c r="NYQ15" s="934"/>
      <c r="NYR15" s="934"/>
      <c r="NYS15" s="934"/>
      <c r="NYT15" s="934"/>
      <c r="NYU15" s="934"/>
      <c r="NYV15" s="934"/>
      <c r="NYW15" s="934"/>
      <c r="NYX15" s="934"/>
      <c r="NYY15" s="934"/>
      <c r="NYZ15" s="934"/>
      <c r="NZA15" s="934"/>
      <c r="NZB15" s="934"/>
      <c r="NZC15" s="934"/>
      <c r="NZD15" s="934"/>
      <c r="NZE15" s="934"/>
      <c r="NZF15" s="934"/>
      <c r="NZG15" s="934"/>
      <c r="NZH15" s="934"/>
      <c r="NZI15" s="934"/>
      <c r="NZJ15" s="934"/>
      <c r="NZK15" s="934"/>
      <c r="NZL15" s="934"/>
      <c r="NZM15" s="934"/>
      <c r="NZN15" s="934"/>
      <c r="NZO15" s="934"/>
      <c r="NZP15" s="934"/>
      <c r="NZQ15" s="934"/>
      <c r="NZR15" s="934"/>
      <c r="NZS15" s="934"/>
      <c r="NZT15" s="934"/>
      <c r="NZU15" s="934"/>
      <c r="NZV15" s="934"/>
      <c r="NZW15" s="934"/>
      <c r="NZX15" s="934"/>
      <c r="NZY15" s="934"/>
      <c r="NZZ15" s="934"/>
      <c r="OAA15" s="934"/>
      <c r="OAB15" s="934"/>
      <c r="OAC15" s="934"/>
      <c r="OAD15" s="934"/>
      <c r="OAE15" s="934"/>
      <c r="OAF15" s="934"/>
      <c r="OAG15" s="934"/>
      <c r="OAH15" s="934"/>
      <c r="OAI15" s="934"/>
      <c r="OAJ15" s="934"/>
      <c r="OAK15" s="934"/>
      <c r="OAL15" s="934"/>
      <c r="OAM15" s="934"/>
      <c r="OAN15" s="934"/>
      <c r="OAO15" s="934"/>
      <c r="OAP15" s="934"/>
      <c r="OAQ15" s="934"/>
      <c r="OAR15" s="934"/>
      <c r="OAS15" s="934"/>
      <c r="OAT15" s="934"/>
      <c r="OAU15" s="934"/>
      <c r="OAV15" s="934"/>
      <c r="OAW15" s="934"/>
      <c r="OAX15" s="934"/>
      <c r="OAY15" s="934"/>
      <c r="OAZ15" s="934"/>
      <c r="OBA15" s="934"/>
      <c r="OBB15" s="934"/>
      <c r="OBC15" s="934"/>
      <c r="OBD15" s="934"/>
      <c r="OBE15" s="934"/>
      <c r="OBF15" s="934"/>
      <c r="OBG15" s="934"/>
      <c r="OBH15" s="934"/>
      <c r="OBI15" s="934"/>
      <c r="OBJ15" s="934"/>
      <c r="OBK15" s="934"/>
      <c r="OBL15" s="934"/>
      <c r="OBM15" s="934"/>
      <c r="OBN15" s="934"/>
      <c r="OBO15" s="934"/>
      <c r="OBP15" s="934"/>
      <c r="OBQ15" s="934"/>
      <c r="OBR15" s="934"/>
      <c r="OBS15" s="934"/>
      <c r="OBT15" s="934"/>
      <c r="OBU15" s="934"/>
      <c r="OBV15" s="934"/>
      <c r="OBW15" s="934"/>
      <c r="OBX15" s="934"/>
      <c r="OBY15" s="934"/>
      <c r="OBZ15" s="934"/>
      <c r="OCA15" s="934"/>
      <c r="OCB15" s="934"/>
      <c r="OCC15" s="934"/>
      <c r="OCD15" s="934"/>
      <c r="OCE15" s="934"/>
      <c r="OCF15" s="934"/>
      <c r="OCG15" s="934"/>
      <c r="OCH15" s="934"/>
      <c r="OCI15" s="934"/>
      <c r="OCJ15" s="934"/>
      <c r="OCK15" s="934"/>
      <c r="OCL15" s="934"/>
      <c r="OCM15" s="934"/>
      <c r="OCN15" s="934"/>
      <c r="OCO15" s="934"/>
      <c r="OCP15" s="934"/>
      <c r="OCQ15" s="934"/>
      <c r="OCR15" s="934"/>
      <c r="OCS15" s="934"/>
      <c r="OCT15" s="934"/>
      <c r="OCU15" s="934"/>
      <c r="OCV15" s="934"/>
      <c r="OCW15" s="934"/>
      <c r="OCX15" s="934"/>
      <c r="OCY15" s="934"/>
      <c r="OCZ15" s="934"/>
      <c r="ODA15" s="934"/>
      <c r="ODB15" s="934"/>
      <c r="ODC15" s="934"/>
      <c r="ODD15" s="934"/>
      <c r="ODE15" s="934"/>
      <c r="ODF15" s="934"/>
      <c r="ODG15" s="934"/>
      <c r="ODH15" s="934"/>
      <c r="ODI15" s="934"/>
      <c r="ODJ15" s="934"/>
      <c r="ODK15" s="934"/>
      <c r="ODL15" s="934"/>
      <c r="ODM15" s="934"/>
      <c r="ODN15" s="934"/>
      <c r="ODO15" s="934"/>
      <c r="ODP15" s="934"/>
      <c r="ODQ15" s="934"/>
      <c r="ODR15" s="934"/>
      <c r="ODS15" s="934"/>
      <c r="ODT15" s="934"/>
      <c r="ODU15" s="934"/>
      <c r="ODV15" s="934"/>
      <c r="ODW15" s="934"/>
      <c r="ODX15" s="934"/>
      <c r="ODY15" s="934"/>
      <c r="ODZ15" s="934"/>
      <c r="OEA15" s="934"/>
      <c r="OEB15" s="934"/>
      <c r="OEC15" s="934"/>
      <c r="OED15" s="934"/>
      <c r="OEE15" s="934"/>
      <c r="OEF15" s="934"/>
      <c r="OEG15" s="934"/>
      <c r="OEH15" s="934"/>
      <c r="OEI15" s="934"/>
      <c r="OEJ15" s="934"/>
      <c r="OEK15" s="934"/>
      <c r="OEL15" s="934"/>
      <c r="OEM15" s="934"/>
      <c r="OEN15" s="934"/>
      <c r="OEO15" s="934"/>
      <c r="OEP15" s="934"/>
      <c r="OEQ15" s="934"/>
      <c r="OER15" s="934"/>
      <c r="OES15" s="934"/>
      <c r="OET15" s="934"/>
      <c r="OEU15" s="934"/>
      <c r="OEV15" s="934"/>
      <c r="OEW15" s="934"/>
      <c r="OEX15" s="934"/>
      <c r="OEY15" s="934"/>
      <c r="OEZ15" s="934"/>
      <c r="OFA15" s="934"/>
      <c r="OFB15" s="934"/>
      <c r="OFC15" s="934"/>
      <c r="OFD15" s="934"/>
      <c r="OFE15" s="934"/>
      <c r="OFF15" s="934"/>
      <c r="OFG15" s="934"/>
      <c r="OFH15" s="934"/>
      <c r="OFI15" s="934"/>
      <c r="OFJ15" s="934"/>
      <c r="OFK15" s="934"/>
      <c r="OFL15" s="934"/>
      <c r="OFM15" s="934"/>
      <c r="OFN15" s="934"/>
      <c r="OFO15" s="934"/>
      <c r="OFP15" s="934"/>
      <c r="OFQ15" s="934"/>
      <c r="OFR15" s="934"/>
      <c r="OFS15" s="934"/>
      <c r="OFT15" s="934"/>
      <c r="OFU15" s="934"/>
      <c r="OFV15" s="934"/>
      <c r="OFW15" s="934"/>
      <c r="OFX15" s="934"/>
      <c r="OFY15" s="934"/>
      <c r="OFZ15" s="934"/>
      <c r="OGA15" s="934"/>
      <c r="OGB15" s="934"/>
      <c r="OGC15" s="934"/>
      <c r="OGD15" s="934"/>
      <c r="OGE15" s="934"/>
      <c r="OGF15" s="934"/>
      <c r="OGG15" s="934"/>
      <c r="OGH15" s="934"/>
      <c r="OGI15" s="934"/>
      <c r="OGJ15" s="934"/>
      <c r="OGK15" s="934"/>
      <c r="OGL15" s="934"/>
      <c r="OGM15" s="934"/>
      <c r="OGN15" s="934"/>
      <c r="OGO15" s="934"/>
      <c r="OGP15" s="934"/>
      <c r="OGQ15" s="934"/>
      <c r="OGR15" s="934"/>
      <c r="OGS15" s="934"/>
      <c r="OGT15" s="934"/>
      <c r="OGU15" s="934"/>
      <c r="OGV15" s="934"/>
      <c r="OGW15" s="934"/>
      <c r="OGX15" s="934"/>
      <c r="OGY15" s="934"/>
      <c r="OGZ15" s="934"/>
      <c r="OHA15" s="934"/>
      <c r="OHB15" s="934"/>
      <c r="OHC15" s="934"/>
      <c r="OHD15" s="934"/>
      <c r="OHE15" s="934"/>
      <c r="OHF15" s="934"/>
      <c r="OHG15" s="934"/>
      <c r="OHH15" s="934"/>
      <c r="OHI15" s="934"/>
      <c r="OHJ15" s="934"/>
      <c r="OHK15" s="934"/>
      <c r="OHL15" s="934"/>
      <c r="OHM15" s="934"/>
      <c r="OHN15" s="934"/>
      <c r="OHO15" s="934"/>
      <c r="OHP15" s="934"/>
      <c r="OHQ15" s="934"/>
      <c r="OHR15" s="934"/>
      <c r="OHS15" s="934"/>
      <c r="OHT15" s="934"/>
      <c r="OHU15" s="934"/>
      <c r="OHV15" s="934"/>
      <c r="OHW15" s="934"/>
      <c r="OHX15" s="934"/>
      <c r="OHY15" s="934"/>
      <c r="OHZ15" s="934"/>
      <c r="OIA15" s="934"/>
      <c r="OIB15" s="934"/>
      <c r="OIC15" s="934"/>
      <c r="OID15" s="934"/>
      <c r="OIE15" s="934"/>
      <c r="OIF15" s="934"/>
      <c r="OIG15" s="934"/>
      <c r="OIH15" s="934"/>
      <c r="OII15" s="934"/>
      <c r="OIJ15" s="934"/>
      <c r="OIK15" s="934"/>
      <c r="OIL15" s="934"/>
      <c r="OIM15" s="934"/>
      <c r="OIN15" s="934"/>
      <c r="OIO15" s="934"/>
      <c r="OIP15" s="934"/>
      <c r="OIQ15" s="934"/>
      <c r="OIR15" s="934"/>
      <c r="OIS15" s="934"/>
      <c r="OIT15" s="934"/>
      <c r="OIU15" s="934"/>
      <c r="OIV15" s="934"/>
      <c r="OIW15" s="934"/>
      <c r="OIX15" s="934"/>
      <c r="OIY15" s="934"/>
      <c r="OIZ15" s="934"/>
      <c r="OJA15" s="934"/>
      <c r="OJB15" s="934"/>
      <c r="OJC15" s="934"/>
      <c r="OJD15" s="934"/>
      <c r="OJE15" s="934"/>
      <c r="OJF15" s="934"/>
      <c r="OJG15" s="934"/>
      <c r="OJH15" s="934"/>
      <c r="OJI15" s="934"/>
      <c r="OJJ15" s="934"/>
      <c r="OJK15" s="934"/>
      <c r="OJL15" s="934"/>
      <c r="OJM15" s="934"/>
      <c r="OJN15" s="934"/>
      <c r="OJO15" s="934"/>
      <c r="OJP15" s="934"/>
      <c r="OJQ15" s="934"/>
      <c r="OJR15" s="934"/>
      <c r="OJS15" s="934"/>
      <c r="OJT15" s="934"/>
      <c r="OJU15" s="934"/>
      <c r="OJV15" s="934"/>
      <c r="OJW15" s="934"/>
      <c r="OJX15" s="934"/>
      <c r="OJY15" s="934"/>
      <c r="OJZ15" s="934"/>
      <c r="OKA15" s="934"/>
      <c r="OKB15" s="934"/>
      <c r="OKC15" s="934"/>
      <c r="OKD15" s="934"/>
      <c r="OKE15" s="934"/>
      <c r="OKF15" s="934"/>
      <c r="OKG15" s="934"/>
      <c r="OKH15" s="934"/>
      <c r="OKI15" s="934"/>
      <c r="OKJ15" s="934"/>
      <c r="OKK15" s="934"/>
      <c r="OKL15" s="934"/>
      <c r="OKM15" s="934"/>
      <c r="OKN15" s="934"/>
      <c r="OKO15" s="934"/>
      <c r="OKP15" s="934"/>
      <c r="OKQ15" s="934"/>
      <c r="OKR15" s="934"/>
      <c r="OKS15" s="934"/>
      <c r="OKT15" s="934"/>
      <c r="OKU15" s="934"/>
      <c r="OKV15" s="934"/>
      <c r="OKW15" s="934"/>
      <c r="OKX15" s="934"/>
      <c r="OKY15" s="934"/>
      <c r="OKZ15" s="934"/>
      <c r="OLA15" s="934"/>
      <c r="OLB15" s="934"/>
      <c r="OLC15" s="934"/>
      <c r="OLD15" s="934"/>
      <c r="OLE15" s="934"/>
      <c r="OLF15" s="934"/>
      <c r="OLG15" s="934"/>
      <c r="OLH15" s="934"/>
      <c r="OLI15" s="934"/>
      <c r="OLJ15" s="934"/>
      <c r="OLK15" s="934"/>
      <c r="OLL15" s="934"/>
      <c r="OLM15" s="934"/>
      <c r="OLN15" s="934"/>
      <c r="OLO15" s="934"/>
      <c r="OLP15" s="934"/>
      <c r="OLQ15" s="934"/>
      <c r="OLR15" s="934"/>
      <c r="OLS15" s="934"/>
      <c r="OLT15" s="934"/>
      <c r="OLU15" s="934"/>
      <c r="OLV15" s="934"/>
      <c r="OLW15" s="934"/>
      <c r="OLX15" s="934"/>
      <c r="OLY15" s="934"/>
      <c r="OLZ15" s="934"/>
      <c r="OMA15" s="934"/>
      <c r="OMB15" s="934"/>
      <c r="OMC15" s="934"/>
      <c r="OMD15" s="934"/>
      <c r="OME15" s="934"/>
      <c r="OMF15" s="934"/>
      <c r="OMG15" s="934"/>
      <c r="OMH15" s="934"/>
      <c r="OMI15" s="934"/>
      <c r="OMJ15" s="934"/>
      <c r="OMK15" s="934"/>
      <c r="OML15" s="934"/>
      <c r="OMM15" s="934"/>
      <c r="OMN15" s="934"/>
      <c r="OMO15" s="934"/>
      <c r="OMP15" s="934"/>
      <c r="OMQ15" s="934"/>
      <c r="OMR15" s="934"/>
      <c r="OMS15" s="934"/>
      <c r="OMT15" s="934"/>
      <c r="OMU15" s="934"/>
      <c r="OMV15" s="934"/>
      <c r="OMW15" s="934"/>
      <c r="OMX15" s="934"/>
      <c r="OMY15" s="934"/>
      <c r="OMZ15" s="934"/>
      <c r="ONA15" s="934"/>
      <c r="ONB15" s="934"/>
      <c r="ONC15" s="934"/>
      <c r="OND15" s="934"/>
      <c r="ONE15" s="934"/>
      <c r="ONF15" s="934"/>
      <c r="ONG15" s="934"/>
      <c r="ONH15" s="934"/>
      <c r="ONI15" s="934"/>
      <c r="ONJ15" s="934"/>
      <c r="ONK15" s="934"/>
      <c r="ONL15" s="934"/>
      <c r="ONM15" s="934"/>
      <c r="ONN15" s="934"/>
      <c r="ONO15" s="934"/>
      <c r="ONP15" s="934"/>
      <c r="ONQ15" s="934"/>
      <c r="ONR15" s="934"/>
      <c r="ONS15" s="934"/>
      <c r="ONT15" s="934"/>
      <c r="ONU15" s="934"/>
      <c r="ONV15" s="934"/>
      <c r="ONW15" s="934"/>
      <c r="ONX15" s="934"/>
      <c r="ONY15" s="934"/>
      <c r="ONZ15" s="934"/>
      <c r="OOA15" s="934"/>
      <c r="OOB15" s="934"/>
      <c r="OOC15" s="934"/>
      <c r="OOD15" s="934"/>
      <c r="OOE15" s="934"/>
      <c r="OOF15" s="934"/>
      <c r="OOG15" s="934"/>
      <c r="OOH15" s="934"/>
      <c r="OOI15" s="934"/>
      <c r="OOJ15" s="934"/>
      <c r="OOK15" s="934"/>
      <c r="OOL15" s="934"/>
      <c r="OOM15" s="934"/>
      <c r="OON15" s="934"/>
      <c r="OOO15" s="934"/>
      <c r="OOP15" s="934"/>
      <c r="OOQ15" s="934"/>
      <c r="OOR15" s="934"/>
      <c r="OOS15" s="934"/>
      <c r="OOT15" s="934"/>
      <c r="OOU15" s="934"/>
      <c r="OOV15" s="934"/>
      <c r="OOW15" s="934"/>
      <c r="OOX15" s="934"/>
      <c r="OOY15" s="934"/>
      <c r="OOZ15" s="934"/>
      <c r="OPA15" s="934"/>
      <c r="OPB15" s="934"/>
      <c r="OPC15" s="934"/>
      <c r="OPD15" s="934"/>
      <c r="OPE15" s="934"/>
      <c r="OPF15" s="934"/>
      <c r="OPG15" s="934"/>
      <c r="OPH15" s="934"/>
      <c r="OPI15" s="934"/>
      <c r="OPJ15" s="934"/>
      <c r="OPK15" s="934"/>
      <c r="OPL15" s="934"/>
      <c r="OPM15" s="934"/>
      <c r="OPN15" s="934"/>
      <c r="OPO15" s="934"/>
      <c r="OPP15" s="934"/>
      <c r="OPQ15" s="934"/>
      <c r="OPR15" s="934"/>
      <c r="OPS15" s="934"/>
      <c r="OPT15" s="934"/>
      <c r="OPU15" s="934"/>
      <c r="OPV15" s="934"/>
      <c r="OPW15" s="934"/>
      <c r="OPX15" s="934"/>
      <c r="OPY15" s="934"/>
      <c r="OPZ15" s="934"/>
      <c r="OQA15" s="934"/>
      <c r="OQB15" s="934"/>
      <c r="OQC15" s="934"/>
      <c r="OQD15" s="934"/>
      <c r="OQE15" s="934"/>
      <c r="OQF15" s="934"/>
      <c r="OQG15" s="934"/>
      <c r="OQH15" s="934"/>
      <c r="OQI15" s="934"/>
      <c r="OQJ15" s="934"/>
      <c r="OQK15" s="934"/>
      <c r="OQL15" s="934"/>
      <c r="OQM15" s="934"/>
      <c r="OQN15" s="934"/>
      <c r="OQO15" s="934"/>
      <c r="OQP15" s="934"/>
      <c r="OQQ15" s="934"/>
      <c r="OQR15" s="934"/>
      <c r="OQS15" s="934"/>
      <c r="OQT15" s="934"/>
      <c r="OQU15" s="934"/>
      <c r="OQV15" s="934"/>
      <c r="OQW15" s="934"/>
      <c r="OQX15" s="934"/>
      <c r="OQY15" s="934"/>
      <c r="OQZ15" s="934"/>
      <c r="ORA15" s="934"/>
      <c r="ORB15" s="934"/>
      <c r="ORC15" s="934"/>
      <c r="ORD15" s="934"/>
      <c r="ORE15" s="934"/>
      <c r="ORF15" s="934"/>
      <c r="ORG15" s="934"/>
      <c r="ORH15" s="934"/>
      <c r="ORI15" s="934"/>
      <c r="ORJ15" s="934"/>
      <c r="ORK15" s="934"/>
      <c r="ORL15" s="934"/>
      <c r="ORM15" s="934"/>
      <c r="ORN15" s="934"/>
      <c r="ORO15" s="934"/>
      <c r="ORP15" s="934"/>
      <c r="ORQ15" s="934"/>
      <c r="ORR15" s="934"/>
      <c r="ORS15" s="934"/>
      <c r="ORT15" s="934"/>
      <c r="ORU15" s="934"/>
      <c r="ORV15" s="934"/>
      <c r="ORW15" s="934"/>
      <c r="ORX15" s="934"/>
      <c r="ORY15" s="934"/>
      <c r="ORZ15" s="934"/>
      <c r="OSA15" s="934"/>
      <c r="OSB15" s="934"/>
      <c r="OSC15" s="934"/>
      <c r="OSD15" s="934"/>
      <c r="OSE15" s="934"/>
      <c r="OSF15" s="934"/>
      <c r="OSG15" s="934"/>
      <c r="OSH15" s="934"/>
      <c r="OSI15" s="934"/>
      <c r="OSJ15" s="934"/>
      <c r="OSK15" s="934"/>
      <c r="OSL15" s="934"/>
      <c r="OSM15" s="934"/>
      <c r="OSN15" s="934"/>
      <c r="OSO15" s="934"/>
      <c r="OSP15" s="934"/>
      <c r="OSQ15" s="934"/>
      <c r="OSR15" s="934"/>
      <c r="OSS15" s="934"/>
      <c r="OST15" s="934"/>
      <c r="OSU15" s="934"/>
      <c r="OSV15" s="934"/>
      <c r="OSW15" s="934"/>
      <c r="OSX15" s="934"/>
      <c r="OSY15" s="934"/>
      <c r="OSZ15" s="934"/>
      <c r="OTA15" s="934"/>
      <c r="OTB15" s="934"/>
      <c r="OTC15" s="934"/>
      <c r="OTD15" s="934"/>
      <c r="OTE15" s="934"/>
      <c r="OTF15" s="934"/>
      <c r="OTG15" s="934"/>
      <c r="OTH15" s="934"/>
      <c r="OTI15" s="934"/>
      <c r="OTJ15" s="934"/>
      <c r="OTK15" s="934"/>
      <c r="OTL15" s="934"/>
      <c r="OTM15" s="934"/>
      <c r="OTN15" s="934"/>
      <c r="OTO15" s="934"/>
      <c r="OTP15" s="934"/>
      <c r="OTQ15" s="934"/>
      <c r="OTR15" s="934"/>
      <c r="OTS15" s="934"/>
      <c r="OTT15" s="934"/>
      <c r="OTU15" s="934"/>
      <c r="OTV15" s="934"/>
      <c r="OTW15" s="934"/>
      <c r="OTX15" s="934"/>
      <c r="OTY15" s="934"/>
      <c r="OTZ15" s="934"/>
      <c r="OUA15" s="934"/>
      <c r="OUB15" s="934"/>
      <c r="OUC15" s="934"/>
      <c r="OUD15" s="934"/>
      <c r="OUE15" s="934"/>
      <c r="OUF15" s="934"/>
      <c r="OUG15" s="934"/>
      <c r="OUH15" s="934"/>
      <c r="OUI15" s="934"/>
      <c r="OUJ15" s="934"/>
      <c r="OUK15" s="934"/>
      <c r="OUL15" s="934"/>
      <c r="OUM15" s="934"/>
      <c r="OUN15" s="934"/>
      <c r="OUO15" s="934"/>
      <c r="OUP15" s="934"/>
      <c r="OUQ15" s="934"/>
      <c r="OUR15" s="934"/>
      <c r="OUS15" s="934"/>
      <c r="OUT15" s="934"/>
      <c r="OUU15" s="934"/>
      <c r="OUV15" s="934"/>
      <c r="OUW15" s="934"/>
      <c r="OUX15" s="934"/>
      <c r="OUY15" s="934"/>
      <c r="OUZ15" s="934"/>
      <c r="OVA15" s="934"/>
      <c r="OVB15" s="934"/>
      <c r="OVC15" s="934"/>
      <c r="OVD15" s="934"/>
      <c r="OVE15" s="934"/>
      <c r="OVF15" s="934"/>
      <c r="OVG15" s="934"/>
      <c r="OVH15" s="934"/>
      <c r="OVI15" s="934"/>
      <c r="OVJ15" s="934"/>
      <c r="OVK15" s="934"/>
      <c r="OVL15" s="934"/>
      <c r="OVM15" s="934"/>
      <c r="OVN15" s="934"/>
      <c r="OVO15" s="934"/>
      <c r="OVP15" s="934"/>
      <c r="OVQ15" s="934"/>
      <c r="OVR15" s="934"/>
      <c r="OVS15" s="934"/>
      <c r="OVT15" s="934"/>
      <c r="OVU15" s="934"/>
      <c r="OVV15" s="934"/>
      <c r="OVW15" s="934"/>
      <c r="OVX15" s="934"/>
      <c r="OVY15" s="934"/>
      <c r="OVZ15" s="934"/>
      <c r="OWA15" s="934"/>
      <c r="OWB15" s="934"/>
      <c r="OWC15" s="934"/>
      <c r="OWD15" s="934"/>
      <c r="OWE15" s="934"/>
      <c r="OWF15" s="934"/>
      <c r="OWG15" s="934"/>
      <c r="OWH15" s="934"/>
      <c r="OWI15" s="934"/>
      <c r="OWJ15" s="934"/>
      <c r="OWK15" s="934"/>
      <c r="OWL15" s="934"/>
      <c r="OWM15" s="934"/>
      <c r="OWN15" s="934"/>
      <c r="OWO15" s="934"/>
      <c r="OWP15" s="934"/>
      <c r="OWQ15" s="934"/>
      <c r="OWR15" s="934"/>
      <c r="OWS15" s="934"/>
      <c r="OWT15" s="934"/>
      <c r="OWU15" s="934"/>
      <c r="OWV15" s="934"/>
      <c r="OWW15" s="934"/>
      <c r="OWX15" s="934"/>
      <c r="OWY15" s="934"/>
      <c r="OWZ15" s="934"/>
      <c r="OXA15" s="934"/>
      <c r="OXB15" s="934"/>
      <c r="OXC15" s="934"/>
      <c r="OXD15" s="934"/>
      <c r="OXE15" s="934"/>
      <c r="OXF15" s="934"/>
      <c r="OXG15" s="934"/>
      <c r="OXH15" s="934"/>
      <c r="OXI15" s="934"/>
      <c r="OXJ15" s="934"/>
      <c r="OXK15" s="934"/>
      <c r="OXL15" s="934"/>
      <c r="OXM15" s="934"/>
      <c r="OXN15" s="934"/>
      <c r="OXO15" s="934"/>
      <c r="OXP15" s="934"/>
      <c r="OXQ15" s="934"/>
      <c r="OXR15" s="934"/>
      <c r="OXS15" s="934"/>
      <c r="OXT15" s="934"/>
      <c r="OXU15" s="934"/>
      <c r="OXV15" s="934"/>
      <c r="OXW15" s="934"/>
      <c r="OXX15" s="934"/>
      <c r="OXY15" s="934"/>
      <c r="OXZ15" s="934"/>
      <c r="OYA15" s="934"/>
      <c r="OYB15" s="934"/>
      <c r="OYC15" s="934"/>
      <c r="OYD15" s="934"/>
      <c r="OYE15" s="934"/>
      <c r="OYF15" s="934"/>
      <c r="OYG15" s="934"/>
      <c r="OYH15" s="934"/>
      <c r="OYI15" s="934"/>
      <c r="OYJ15" s="934"/>
      <c r="OYK15" s="934"/>
      <c r="OYL15" s="934"/>
      <c r="OYM15" s="934"/>
      <c r="OYN15" s="934"/>
      <c r="OYO15" s="934"/>
      <c r="OYP15" s="934"/>
      <c r="OYQ15" s="934"/>
      <c r="OYR15" s="934"/>
      <c r="OYS15" s="934"/>
      <c r="OYT15" s="934"/>
      <c r="OYU15" s="934"/>
      <c r="OYV15" s="934"/>
      <c r="OYW15" s="934"/>
      <c r="OYX15" s="934"/>
      <c r="OYY15" s="934"/>
      <c r="OYZ15" s="934"/>
      <c r="OZA15" s="934"/>
      <c r="OZB15" s="934"/>
      <c r="OZC15" s="934"/>
      <c r="OZD15" s="934"/>
      <c r="OZE15" s="934"/>
      <c r="OZF15" s="934"/>
      <c r="OZG15" s="934"/>
      <c r="OZH15" s="934"/>
      <c r="OZI15" s="934"/>
      <c r="OZJ15" s="934"/>
      <c r="OZK15" s="934"/>
      <c r="OZL15" s="934"/>
      <c r="OZM15" s="934"/>
      <c r="OZN15" s="934"/>
      <c r="OZO15" s="934"/>
      <c r="OZP15" s="934"/>
      <c r="OZQ15" s="934"/>
      <c r="OZR15" s="934"/>
      <c r="OZS15" s="934"/>
      <c r="OZT15" s="934"/>
      <c r="OZU15" s="934"/>
      <c r="OZV15" s="934"/>
      <c r="OZW15" s="934"/>
      <c r="OZX15" s="934"/>
      <c r="OZY15" s="934"/>
      <c r="OZZ15" s="934"/>
      <c r="PAA15" s="934"/>
      <c r="PAB15" s="934"/>
      <c r="PAC15" s="934"/>
      <c r="PAD15" s="934"/>
      <c r="PAE15" s="934"/>
      <c r="PAF15" s="934"/>
      <c r="PAG15" s="934"/>
      <c r="PAH15" s="934"/>
      <c r="PAI15" s="934"/>
      <c r="PAJ15" s="934"/>
      <c r="PAK15" s="934"/>
      <c r="PAL15" s="934"/>
      <c r="PAM15" s="934"/>
      <c r="PAN15" s="934"/>
      <c r="PAO15" s="934"/>
      <c r="PAP15" s="934"/>
      <c r="PAQ15" s="934"/>
      <c r="PAR15" s="934"/>
      <c r="PAS15" s="934"/>
      <c r="PAT15" s="934"/>
      <c r="PAU15" s="934"/>
      <c r="PAV15" s="934"/>
      <c r="PAW15" s="934"/>
      <c r="PAX15" s="934"/>
      <c r="PAY15" s="934"/>
      <c r="PAZ15" s="934"/>
      <c r="PBA15" s="934"/>
      <c r="PBB15" s="934"/>
      <c r="PBC15" s="934"/>
      <c r="PBD15" s="934"/>
      <c r="PBE15" s="934"/>
      <c r="PBF15" s="934"/>
      <c r="PBG15" s="934"/>
      <c r="PBH15" s="934"/>
      <c r="PBI15" s="934"/>
      <c r="PBJ15" s="934"/>
      <c r="PBK15" s="934"/>
      <c r="PBL15" s="934"/>
      <c r="PBM15" s="934"/>
      <c r="PBN15" s="934"/>
      <c r="PBO15" s="934"/>
      <c r="PBP15" s="934"/>
      <c r="PBQ15" s="934"/>
      <c r="PBR15" s="934"/>
      <c r="PBS15" s="934"/>
      <c r="PBT15" s="934"/>
      <c r="PBU15" s="934"/>
      <c r="PBV15" s="934"/>
      <c r="PBW15" s="934"/>
      <c r="PBX15" s="934"/>
      <c r="PBY15" s="934"/>
      <c r="PBZ15" s="934"/>
      <c r="PCA15" s="934"/>
      <c r="PCB15" s="934"/>
      <c r="PCC15" s="934"/>
      <c r="PCD15" s="934"/>
      <c r="PCE15" s="934"/>
      <c r="PCF15" s="934"/>
      <c r="PCG15" s="934"/>
      <c r="PCH15" s="934"/>
      <c r="PCI15" s="934"/>
      <c r="PCJ15" s="934"/>
      <c r="PCK15" s="934"/>
      <c r="PCL15" s="934"/>
      <c r="PCM15" s="934"/>
      <c r="PCN15" s="934"/>
      <c r="PCO15" s="934"/>
      <c r="PCP15" s="934"/>
      <c r="PCQ15" s="934"/>
      <c r="PCR15" s="934"/>
      <c r="PCS15" s="934"/>
      <c r="PCT15" s="934"/>
      <c r="PCU15" s="934"/>
      <c r="PCV15" s="934"/>
      <c r="PCW15" s="934"/>
      <c r="PCX15" s="934"/>
      <c r="PCY15" s="934"/>
      <c r="PCZ15" s="934"/>
      <c r="PDA15" s="934"/>
      <c r="PDB15" s="934"/>
      <c r="PDC15" s="934"/>
      <c r="PDD15" s="934"/>
      <c r="PDE15" s="934"/>
      <c r="PDF15" s="934"/>
      <c r="PDG15" s="934"/>
      <c r="PDH15" s="934"/>
      <c r="PDI15" s="934"/>
      <c r="PDJ15" s="934"/>
      <c r="PDK15" s="934"/>
      <c r="PDL15" s="934"/>
      <c r="PDM15" s="934"/>
      <c r="PDN15" s="934"/>
      <c r="PDO15" s="934"/>
      <c r="PDP15" s="934"/>
      <c r="PDQ15" s="934"/>
      <c r="PDR15" s="934"/>
      <c r="PDS15" s="934"/>
      <c r="PDT15" s="934"/>
      <c r="PDU15" s="934"/>
      <c r="PDV15" s="934"/>
      <c r="PDW15" s="934"/>
      <c r="PDX15" s="934"/>
      <c r="PDY15" s="934"/>
      <c r="PDZ15" s="934"/>
      <c r="PEA15" s="934"/>
      <c r="PEB15" s="934"/>
      <c r="PEC15" s="934"/>
      <c r="PED15" s="934"/>
      <c r="PEE15" s="934"/>
      <c r="PEF15" s="934"/>
      <c r="PEG15" s="934"/>
      <c r="PEH15" s="934"/>
      <c r="PEI15" s="934"/>
      <c r="PEJ15" s="934"/>
      <c r="PEK15" s="934"/>
      <c r="PEL15" s="934"/>
      <c r="PEM15" s="934"/>
      <c r="PEN15" s="934"/>
      <c r="PEO15" s="934"/>
      <c r="PEP15" s="934"/>
      <c r="PEQ15" s="934"/>
      <c r="PER15" s="934"/>
      <c r="PES15" s="934"/>
      <c r="PET15" s="934"/>
      <c r="PEU15" s="934"/>
      <c r="PEV15" s="934"/>
      <c r="PEW15" s="934"/>
      <c r="PEX15" s="934"/>
      <c r="PEY15" s="934"/>
      <c r="PEZ15" s="934"/>
      <c r="PFA15" s="934"/>
      <c r="PFB15" s="934"/>
      <c r="PFC15" s="934"/>
      <c r="PFD15" s="934"/>
      <c r="PFE15" s="934"/>
      <c r="PFF15" s="934"/>
      <c r="PFG15" s="934"/>
      <c r="PFH15" s="934"/>
      <c r="PFI15" s="934"/>
      <c r="PFJ15" s="934"/>
      <c r="PFK15" s="934"/>
      <c r="PFL15" s="934"/>
      <c r="PFM15" s="934"/>
      <c r="PFN15" s="934"/>
      <c r="PFO15" s="934"/>
      <c r="PFP15" s="934"/>
      <c r="PFQ15" s="934"/>
      <c r="PFR15" s="934"/>
      <c r="PFS15" s="934"/>
      <c r="PFT15" s="934"/>
      <c r="PFU15" s="934"/>
      <c r="PFV15" s="934"/>
      <c r="PFW15" s="934"/>
      <c r="PFX15" s="934"/>
      <c r="PFY15" s="934"/>
      <c r="PFZ15" s="934"/>
      <c r="PGA15" s="934"/>
      <c r="PGB15" s="934"/>
      <c r="PGC15" s="934"/>
      <c r="PGD15" s="934"/>
      <c r="PGE15" s="934"/>
      <c r="PGF15" s="934"/>
      <c r="PGG15" s="934"/>
      <c r="PGH15" s="934"/>
      <c r="PGI15" s="934"/>
      <c r="PGJ15" s="934"/>
      <c r="PGK15" s="934"/>
      <c r="PGL15" s="934"/>
      <c r="PGM15" s="934"/>
      <c r="PGN15" s="934"/>
      <c r="PGO15" s="934"/>
      <c r="PGP15" s="934"/>
      <c r="PGQ15" s="934"/>
      <c r="PGR15" s="934"/>
      <c r="PGS15" s="934"/>
      <c r="PGT15" s="934"/>
      <c r="PGU15" s="934"/>
      <c r="PGV15" s="934"/>
      <c r="PGW15" s="934"/>
      <c r="PGX15" s="934"/>
      <c r="PGY15" s="934"/>
      <c r="PGZ15" s="934"/>
      <c r="PHA15" s="934"/>
      <c r="PHB15" s="934"/>
      <c r="PHC15" s="934"/>
      <c r="PHD15" s="934"/>
      <c r="PHE15" s="934"/>
      <c r="PHF15" s="934"/>
      <c r="PHG15" s="934"/>
      <c r="PHH15" s="934"/>
      <c r="PHI15" s="934"/>
      <c r="PHJ15" s="934"/>
      <c r="PHK15" s="934"/>
      <c r="PHL15" s="934"/>
      <c r="PHM15" s="934"/>
      <c r="PHN15" s="934"/>
      <c r="PHO15" s="934"/>
      <c r="PHP15" s="934"/>
      <c r="PHQ15" s="934"/>
      <c r="PHR15" s="934"/>
      <c r="PHS15" s="934"/>
      <c r="PHT15" s="934"/>
      <c r="PHU15" s="934"/>
      <c r="PHV15" s="934"/>
      <c r="PHW15" s="934"/>
      <c r="PHX15" s="934"/>
      <c r="PHY15" s="934"/>
      <c r="PHZ15" s="934"/>
      <c r="PIA15" s="934"/>
      <c r="PIB15" s="934"/>
      <c r="PIC15" s="934"/>
      <c r="PID15" s="934"/>
      <c r="PIE15" s="934"/>
      <c r="PIF15" s="934"/>
      <c r="PIG15" s="934"/>
      <c r="PIH15" s="934"/>
      <c r="PII15" s="934"/>
      <c r="PIJ15" s="934"/>
      <c r="PIK15" s="934"/>
      <c r="PIL15" s="934"/>
      <c r="PIM15" s="934"/>
      <c r="PIN15" s="934"/>
      <c r="PIO15" s="934"/>
      <c r="PIP15" s="934"/>
      <c r="PIQ15" s="934"/>
      <c r="PIR15" s="934"/>
      <c r="PIS15" s="934"/>
      <c r="PIT15" s="934"/>
      <c r="PIU15" s="934"/>
      <c r="PIV15" s="934"/>
      <c r="PIW15" s="934"/>
      <c r="PIX15" s="934"/>
      <c r="PIY15" s="934"/>
      <c r="PIZ15" s="934"/>
      <c r="PJA15" s="934"/>
      <c r="PJB15" s="934"/>
      <c r="PJC15" s="934"/>
      <c r="PJD15" s="934"/>
      <c r="PJE15" s="934"/>
      <c r="PJF15" s="934"/>
      <c r="PJG15" s="934"/>
      <c r="PJH15" s="934"/>
      <c r="PJI15" s="934"/>
      <c r="PJJ15" s="934"/>
      <c r="PJK15" s="934"/>
      <c r="PJL15" s="934"/>
      <c r="PJM15" s="934"/>
      <c r="PJN15" s="934"/>
      <c r="PJO15" s="934"/>
      <c r="PJP15" s="934"/>
      <c r="PJQ15" s="934"/>
      <c r="PJR15" s="934"/>
      <c r="PJS15" s="934"/>
      <c r="PJT15" s="934"/>
      <c r="PJU15" s="934"/>
      <c r="PJV15" s="934"/>
      <c r="PJW15" s="934"/>
      <c r="PJX15" s="934"/>
      <c r="PJY15" s="934"/>
      <c r="PJZ15" s="934"/>
      <c r="PKA15" s="934"/>
      <c r="PKB15" s="934"/>
      <c r="PKC15" s="934"/>
      <c r="PKD15" s="934"/>
      <c r="PKE15" s="934"/>
      <c r="PKF15" s="934"/>
      <c r="PKG15" s="934"/>
      <c r="PKH15" s="934"/>
      <c r="PKI15" s="934"/>
      <c r="PKJ15" s="934"/>
      <c r="PKK15" s="934"/>
      <c r="PKL15" s="934"/>
      <c r="PKM15" s="934"/>
      <c r="PKN15" s="934"/>
      <c r="PKO15" s="934"/>
      <c r="PKP15" s="934"/>
      <c r="PKQ15" s="934"/>
      <c r="PKR15" s="934"/>
      <c r="PKS15" s="934"/>
      <c r="PKT15" s="934"/>
      <c r="PKU15" s="934"/>
      <c r="PKV15" s="934"/>
      <c r="PKW15" s="934"/>
      <c r="PKX15" s="934"/>
      <c r="PKY15" s="934"/>
      <c r="PKZ15" s="934"/>
      <c r="PLA15" s="934"/>
      <c r="PLB15" s="934"/>
      <c r="PLC15" s="934"/>
      <c r="PLD15" s="934"/>
      <c r="PLE15" s="934"/>
      <c r="PLF15" s="934"/>
      <c r="PLG15" s="934"/>
      <c r="PLH15" s="934"/>
      <c r="PLI15" s="934"/>
      <c r="PLJ15" s="934"/>
      <c r="PLK15" s="934"/>
      <c r="PLL15" s="934"/>
      <c r="PLM15" s="934"/>
      <c r="PLN15" s="934"/>
      <c r="PLO15" s="934"/>
      <c r="PLP15" s="934"/>
      <c r="PLQ15" s="934"/>
      <c r="PLR15" s="934"/>
      <c r="PLS15" s="934"/>
      <c r="PLT15" s="934"/>
      <c r="PLU15" s="934"/>
      <c r="PLV15" s="934"/>
      <c r="PLW15" s="934"/>
      <c r="PLX15" s="934"/>
      <c r="PLY15" s="934"/>
      <c r="PLZ15" s="934"/>
      <c r="PMA15" s="934"/>
      <c r="PMB15" s="934"/>
      <c r="PMC15" s="934"/>
      <c r="PMD15" s="934"/>
      <c r="PME15" s="934"/>
      <c r="PMF15" s="934"/>
      <c r="PMG15" s="934"/>
      <c r="PMH15" s="934"/>
      <c r="PMI15" s="934"/>
      <c r="PMJ15" s="934"/>
      <c r="PMK15" s="934"/>
      <c r="PML15" s="934"/>
      <c r="PMM15" s="934"/>
      <c r="PMN15" s="934"/>
      <c r="PMO15" s="934"/>
      <c r="PMP15" s="934"/>
      <c r="PMQ15" s="934"/>
      <c r="PMR15" s="934"/>
      <c r="PMS15" s="934"/>
      <c r="PMT15" s="934"/>
      <c r="PMU15" s="934"/>
      <c r="PMV15" s="934"/>
      <c r="PMW15" s="934"/>
      <c r="PMX15" s="934"/>
      <c r="PMY15" s="934"/>
      <c r="PMZ15" s="934"/>
      <c r="PNA15" s="934"/>
      <c r="PNB15" s="934"/>
      <c r="PNC15" s="934"/>
      <c r="PND15" s="934"/>
      <c r="PNE15" s="934"/>
      <c r="PNF15" s="934"/>
      <c r="PNG15" s="934"/>
      <c r="PNH15" s="934"/>
      <c r="PNI15" s="934"/>
      <c r="PNJ15" s="934"/>
      <c r="PNK15" s="934"/>
      <c r="PNL15" s="934"/>
      <c r="PNM15" s="934"/>
      <c r="PNN15" s="934"/>
      <c r="PNO15" s="934"/>
      <c r="PNP15" s="934"/>
      <c r="PNQ15" s="934"/>
      <c r="PNR15" s="934"/>
      <c r="PNS15" s="934"/>
      <c r="PNT15" s="934"/>
      <c r="PNU15" s="934"/>
      <c r="PNV15" s="934"/>
      <c r="PNW15" s="934"/>
      <c r="PNX15" s="934"/>
      <c r="PNY15" s="934"/>
      <c r="PNZ15" s="934"/>
      <c r="POA15" s="934"/>
      <c r="POB15" s="934"/>
      <c r="POC15" s="934"/>
      <c r="POD15" s="934"/>
      <c r="POE15" s="934"/>
      <c r="POF15" s="934"/>
      <c r="POG15" s="934"/>
      <c r="POH15" s="934"/>
      <c r="POI15" s="934"/>
      <c r="POJ15" s="934"/>
      <c r="POK15" s="934"/>
      <c r="POL15" s="934"/>
      <c r="POM15" s="934"/>
      <c r="PON15" s="934"/>
      <c r="POO15" s="934"/>
      <c r="POP15" s="934"/>
      <c r="POQ15" s="934"/>
      <c r="POR15" s="934"/>
      <c r="POS15" s="934"/>
      <c r="POT15" s="934"/>
      <c r="POU15" s="934"/>
      <c r="POV15" s="934"/>
      <c r="POW15" s="934"/>
      <c r="POX15" s="934"/>
      <c r="POY15" s="934"/>
      <c r="POZ15" s="934"/>
      <c r="PPA15" s="934"/>
      <c r="PPB15" s="934"/>
      <c r="PPC15" s="934"/>
      <c r="PPD15" s="934"/>
      <c r="PPE15" s="934"/>
      <c r="PPF15" s="934"/>
      <c r="PPG15" s="934"/>
      <c r="PPH15" s="934"/>
      <c r="PPI15" s="934"/>
      <c r="PPJ15" s="934"/>
      <c r="PPK15" s="934"/>
      <c r="PPL15" s="934"/>
      <c r="PPM15" s="934"/>
      <c r="PPN15" s="934"/>
      <c r="PPO15" s="934"/>
      <c r="PPP15" s="934"/>
      <c r="PPQ15" s="934"/>
      <c r="PPR15" s="934"/>
      <c r="PPS15" s="934"/>
      <c r="PPT15" s="934"/>
      <c r="PPU15" s="934"/>
      <c r="PPV15" s="934"/>
      <c r="PPW15" s="934"/>
      <c r="PPX15" s="934"/>
      <c r="PPY15" s="934"/>
      <c r="PPZ15" s="934"/>
      <c r="PQA15" s="934"/>
      <c r="PQB15" s="934"/>
      <c r="PQC15" s="934"/>
      <c r="PQD15" s="934"/>
      <c r="PQE15" s="934"/>
      <c r="PQF15" s="934"/>
      <c r="PQG15" s="934"/>
      <c r="PQH15" s="934"/>
      <c r="PQI15" s="934"/>
      <c r="PQJ15" s="934"/>
      <c r="PQK15" s="934"/>
      <c r="PQL15" s="934"/>
      <c r="PQM15" s="934"/>
      <c r="PQN15" s="934"/>
      <c r="PQO15" s="934"/>
      <c r="PQP15" s="934"/>
      <c r="PQQ15" s="934"/>
      <c r="PQR15" s="934"/>
      <c r="PQS15" s="934"/>
      <c r="PQT15" s="934"/>
      <c r="PQU15" s="934"/>
      <c r="PQV15" s="934"/>
      <c r="PQW15" s="934"/>
      <c r="PQX15" s="934"/>
      <c r="PQY15" s="934"/>
      <c r="PQZ15" s="934"/>
      <c r="PRA15" s="934"/>
      <c r="PRB15" s="934"/>
      <c r="PRC15" s="934"/>
      <c r="PRD15" s="934"/>
      <c r="PRE15" s="934"/>
      <c r="PRF15" s="934"/>
      <c r="PRG15" s="934"/>
      <c r="PRH15" s="934"/>
      <c r="PRI15" s="934"/>
      <c r="PRJ15" s="934"/>
      <c r="PRK15" s="934"/>
      <c r="PRL15" s="934"/>
      <c r="PRM15" s="934"/>
      <c r="PRN15" s="934"/>
      <c r="PRO15" s="934"/>
      <c r="PRP15" s="934"/>
      <c r="PRQ15" s="934"/>
      <c r="PRR15" s="934"/>
      <c r="PRS15" s="934"/>
      <c r="PRT15" s="934"/>
      <c r="PRU15" s="934"/>
      <c r="PRV15" s="934"/>
      <c r="PRW15" s="934"/>
      <c r="PRX15" s="934"/>
      <c r="PRY15" s="934"/>
      <c r="PRZ15" s="934"/>
      <c r="PSA15" s="934"/>
      <c r="PSB15" s="934"/>
      <c r="PSC15" s="934"/>
      <c r="PSD15" s="934"/>
      <c r="PSE15" s="934"/>
      <c r="PSF15" s="934"/>
      <c r="PSG15" s="934"/>
      <c r="PSH15" s="934"/>
      <c r="PSI15" s="934"/>
      <c r="PSJ15" s="934"/>
      <c r="PSK15" s="934"/>
      <c r="PSL15" s="934"/>
      <c r="PSM15" s="934"/>
      <c r="PSN15" s="934"/>
      <c r="PSO15" s="934"/>
      <c r="PSP15" s="934"/>
      <c r="PSQ15" s="934"/>
      <c r="PSR15" s="934"/>
      <c r="PSS15" s="934"/>
      <c r="PST15" s="934"/>
      <c r="PSU15" s="934"/>
      <c r="PSV15" s="934"/>
      <c r="PSW15" s="934"/>
      <c r="PSX15" s="934"/>
      <c r="PSY15" s="934"/>
      <c r="PSZ15" s="934"/>
      <c r="PTA15" s="934"/>
      <c r="PTB15" s="934"/>
      <c r="PTC15" s="934"/>
      <c r="PTD15" s="934"/>
      <c r="PTE15" s="934"/>
      <c r="PTF15" s="934"/>
      <c r="PTG15" s="934"/>
      <c r="PTH15" s="934"/>
      <c r="PTI15" s="934"/>
      <c r="PTJ15" s="934"/>
      <c r="PTK15" s="934"/>
      <c r="PTL15" s="934"/>
      <c r="PTM15" s="934"/>
      <c r="PTN15" s="934"/>
      <c r="PTO15" s="934"/>
      <c r="PTP15" s="934"/>
      <c r="PTQ15" s="934"/>
      <c r="PTR15" s="934"/>
      <c r="PTS15" s="934"/>
      <c r="PTT15" s="934"/>
      <c r="PTU15" s="934"/>
      <c r="PTV15" s="934"/>
      <c r="PTW15" s="934"/>
      <c r="PTX15" s="934"/>
      <c r="PTY15" s="934"/>
      <c r="PTZ15" s="934"/>
      <c r="PUA15" s="934"/>
      <c r="PUB15" s="934"/>
      <c r="PUC15" s="934"/>
      <c r="PUD15" s="934"/>
      <c r="PUE15" s="934"/>
      <c r="PUF15" s="934"/>
      <c r="PUG15" s="934"/>
      <c r="PUH15" s="934"/>
      <c r="PUI15" s="934"/>
      <c r="PUJ15" s="934"/>
      <c r="PUK15" s="934"/>
      <c r="PUL15" s="934"/>
      <c r="PUM15" s="934"/>
      <c r="PUN15" s="934"/>
      <c r="PUO15" s="934"/>
      <c r="PUP15" s="934"/>
      <c r="PUQ15" s="934"/>
      <c r="PUR15" s="934"/>
      <c r="PUS15" s="934"/>
      <c r="PUT15" s="934"/>
      <c r="PUU15" s="934"/>
      <c r="PUV15" s="934"/>
      <c r="PUW15" s="934"/>
      <c r="PUX15" s="934"/>
      <c r="PUY15" s="934"/>
      <c r="PUZ15" s="934"/>
      <c r="PVA15" s="934"/>
      <c r="PVB15" s="934"/>
      <c r="PVC15" s="934"/>
      <c r="PVD15" s="934"/>
      <c r="PVE15" s="934"/>
      <c r="PVF15" s="934"/>
      <c r="PVG15" s="934"/>
      <c r="PVH15" s="934"/>
      <c r="PVI15" s="934"/>
      <c r="PVJ15" s="934"/>
      <c r="PVK15" s="934"/>
      <c r="PVL15" s="934"/>
      <c r="PVM15" s="934"/>
      <c r="PVN15" s="934"/>
      <c r="PVO15" s="934"/>
      <c r="PVP15" s="934"/>
      <c r="PVQ15" s="934"/>
      <c r="PVR15" s="934"/>
      <c r="PVS15" s="934"/>
      <c r="PVT15" s="934"/>
      <c r="PVU15" s="934"/>
      <c r="PVV15" s="934"/>
      <c r="PVW15" s="934"/>
      <c r="PVX15" s="934"/>
      <c r="PVY15" s="934"/>
      <c r="PVZ15" s="934"/>
      <c r="PWA15" s="934"/>
      <c r="PWB15" s="934"/>
      <c r="PWC15" s="934"/>
      <c r="PWD15" s="934"/>
      <c r="PWE15" s="934"/>
      <c r="PWF15" s="934"/>
      <c r="PWG15" s="934"/>
      <c r="PWH15" s="934"/>
      <c r="PWI15" s="934"/>
      <c r="PWJ15" s="934"/>
      <c r="PWK15" s="934"/>
      <c r="PWL15" s="934"/>
      <c r="PWM15" s="934"/>
      <c r="PWN15" s="934"/>
      <c r="PWO15" s="934"/>
      <c r="PWP15" s="934"/>
      <c r="PWQ15" s="934"/>
      <c r="PWR15" s="934"/>
      <c r="PWS15" s="934"/>
      <c r="PWT15" s="934"/>
      <c r="PWU15" s="934"/>
      <c r="PWV15" s="934"/>
      <c r="PWW15" s="934"/>
      <c r="PWX15" s="934"/>
      <c r="PWY15" s="934"/>
      <c r="PWZ15" s="934"/>
      <c r="PXA15" s="934"/>
      <c r="PXB15" s="934"/>
      <c r="PXC15" s="934"/>
      <c r="PXD15" s="934"/>
      <c r="PXE15" s="934"/>
      <c r="PXF15" s="934"/>
      <c r="PXG15" s="934"/>
      <c r="PXH15" s="934"/>
      <c r="PXI15" s="934"/>
      <c r="PXJ15" s="934"/>
      <c r="PXK15" s="934"/>
      <c r="PXL15" s="934"/>
      <c r="PXM15" s="934"/>
      <c r="PXN15" s="934"/>
      <c r="PXO15" s="934"/>
      <c r="PXP15" s="934"/>
      <c r="PXQ15" s="934"/>
      <c r="PXR15" s="934"/>
      <c r="PXS15" s="934"/>
      <c r="PXT15" s="934"/>
      <c r="PXU15" s="934"/>
      <c r="PXV15" s="934"/>
      <c r="PXW15" s="934"/>
      <c r="PXX15" s="934"/>
      <c r="PXY15" s="934"/>
      <c r="PXZ15" s="934"/>
      <c r="PYA15" s="934"/>
      <c r="PYB15" s="934"/>
      <c r="PYC15" s="934"/>
      <c r="PYD15" s="934"/>
      <c r="PYE15" s="934"/>
      <c r="PYF15" s="934"/>
      <c r="PYG15" s="934"/>
      <c r="PYH15" s="934"/>
      <c r="PYI15" s="934"/>
      <c r="PYJ15" s="934"/>
      <c r="PYK15" s="934"/>
      <c r="PYL15" s="934"/>
      <c r="PYM15" s="934"/>
      <c r="PYN15" s="934"/>
      <c r="PYO15" s="934"/>
      <c r="PYP15" s="934"/>
      <c r="PYQ15" s="934"/>
      <c r="PYR15" s="934"/>
      <c r="PYS15" s="934"/>
      <c r="PYT15" s="934"/>
      <c r="PYU15" s="934"/>
      <c r="PYV15" s="934"/>
      <c r="PYW15" s="934"/>
      <c r="PYX15" s="934"/>
      <c r="PYY15" s="934"/>
      <c r="PYZ15" s="934"/>
      <c r="PZA15" s="934"/>
      <c r="PZB15" s="934"/>
      <c r="PZC15" s="934"/>
      <c r="PZD15" s="934"/>
      <c r="PZE15" s="934"/>
      <c r="PZF15" s="934"/>
      <c r="PZG15" s="934"/>
      <c r="PZH15" s="934"/>
      <c r="PZI15" s="934"/>
      <c r="PZJ15" s="934"/>
      <c r="PZK15" s="934"/>
      <c r="PZL15" s="934"/>
      <c r="PZM15" s="934"/>
      <c r="PZN15" s="934"/>
      <c r="PZO15" s="934"/>
      <c r="PZP15" s="934"/>
      <c r="PZQ15" s="934"/>
      <c r="PZR15" s="934"/>
      <c r="PZS15" s="934"/>
      <c r="PZT15" s="934"/>
      <c r="PZU15" s="934"/>
      <c r="PZV15" s="934"/>
      <c r="PZW15" s="934"/>
      <c r="PZX15" s="934"/>
      <c r="PZY15" s="934"/>
      <c r="PZZ15" s="934"/>
      <c r="QAA15" s="934"/>
      <c r="QAB15" s="934"/>
      <c r="QAC15" s="934"/>
      <c r="QAD15" s="934"/>
      <c r="QAE15" s="934"/>
      <c r="QAF15" s="934"/>
      <c r="QAG15" s="934"/>
      <c r="QAH15" s="934"/>
      <c r="QAI15" s="934"/>
      <c r="QAJ15" s="934"/>
      <c r="QAK15" s="934"/>
      <c r="QAL15" s="934"/>
      <c r="QAM15" s="934"/>
      <c r="QAN15" s="934"/>
      <c r="QAO15" s="934"/>
      <c r="QAP15" s="934"/>
      <c r="QAQ15" s="934"/>
      <c r="QAR15" s="934"/>
      <c r="QAS15" s="934"/>
      <c r="QAT15" s="934"/>
      <c r="QAU15" s="934"/>
      <c r="QAV15" s="934"/>
      <c r="QAW15" s="934"/>
      <c r="QAX15" s="934"/>
      <c r="QAY15" s="934"/>
      <c r="QAZ15" s="934"/>
      <c r="QBA15" s="934"/>
      <c r="QBB15" s="934"/>
      <c r="QBC15" s="934"/>
      <c r="QBD15" s="934"/>
      <c r="QBE15" s="934"/>
      <c r="QBF15" s="934"/>
      <c r="QBG15" s="934"/>
      <c r="QBH15" s="934"/>
      <c r="QBI15" s="934"/>
      <c r="QBJ15" s="934"/>
      <c r="QBK15" s="934"/>
      <c r="QBL15" s="934"/>
      <c r="QBM15" s="934"/>
      <c r="QBN15" s="934"/>
      <c r="QBO15" s="934"/>
      <c r="QBP15" s="934"/>
      <c r="QBQ15" s="934"/>
      <c r="QBR15" s="934"/>
      <c r="QBS15" s="934"/>
      <c r="QBT15" s="934"/>
      <c r="QBU15" s="934"/>
      <c r="QBV15" s="934"/>
      <c r="QBW15" s="934"/>
      <c r="QBX15" s="934"/>
      <c r="QBY15" s="934"/>
      <c r="QBZ15" s="934"/>
      <c r="QCA15" s="934"/>
      <c r="QCB15" s="934"/>
      <c r="QCC15" s="934"/>
      <c r="QCD15" s="934"/>
      <c r="QCE15" s="934"/>
      <c r="QCF15" s="934"/>
      <c r="QCG15" s="934"/>
      <c r="QCH15" s="934"/>
      <c r="QCI15" s="934"/>
      <c r="QCJ15" s="934"/>
      <c r="QCK15" s="934"/>
      <c r="QCL15" s="934"/>
      <c r="QCM15" s="934"/>
      <c r="QCN15" s="934"/>
      <c r="QCO15" s="934"/>
      <c r="QCP15" s="934"/>
      <c r="QCQ15" s="934"/>
      <c r="QCR15" s="934"/>
      <c r="QCS15" s="934"/>
      <c r="QCT15" s="934"/>
      <c r="QCU15" s="934"/>
      <c r="QCV15" s="934"/>
      <c r="QCW15" s="934"/>
      <c r="QCX15" s="934"/>
      <c r="QCY15" s="934"/>
      <c r="QCZ15" s="934"/>
      <c r="QDA15" s="934"/>
      <c r="QDB15" s="934"/>
      <c r="QDC15" s="934"/>
      <c r="QDD15" s="934"/>
      <c r="QDE15" s="934"/>
      <c r="QDF15" s="934"/>
      <c r="QDG15" s="934"/>
      <c r="QDH15" s="934"/>
      <c r="QDI15" s="934"/>
      <c r="QDJ15" s="934"/>
      <c r="QDK15" s="934"/>
      <c r="QDL15" s="934"/>
      <c r="QDM15" s="934"/>
      <c r="QDN15" s="934"/>
      <c r="QDO15" s="934"/>
      <c r="QDP15" s="934"/>
      <c r="QDQ15" s="934"/>
      <c r="QDR15" s="934"/>
      <c r="QDS15" s="934"/>
      <c r="QDT15" s="934"/>
      <c r="QDU15" s="934"/>
      <c r="QDV15" s="934"/>
      <c r="QDW15" s="934"/>
      <c r="QDX15" s="934"/>
      <c r="QDY15" s="934"/>
      <c r="QDZ15" s="934"/>
      <c r="QEA15" s="934"/>
      <c r="QEB15" s="934"/>
      <c r="QEC15" s="934"/>
      <c r="QED15" s="934"/>
      <c r="QEE15" s="934"/>
      <c r="QEF15" s="934"/>
      <c r="QEG15" s="934"/>
      <c r="QEH15" s="934"/>
      <c r="QEI15" s="934"/>
      <c r="QEJ15" s="934"/>
      <c r="QEK15" s="934"/>
      <c r="QEL15" s="934"/>
      <c r="QEM15" s="934"/>
      <c r="QEN15" s="934"/>
      <c r="QEO15" s="934"/>
      <c r="QEP15" s="934"/>
      <c r="QEQ15" s="934"/>
      <c r="QER15" s="934"/>
      <c r="QES15" s="934"/>
      <c r="QET15" s="934"/>
      <c r="QEU15" s="934"/>
      <c r="QEV15" s="934"/>
      <c r="QEW15" s="934"/>
      <c r="QEX15" s="934"/>
      <c r="QEY15" s="934"/>
      <c r="QEZ15" s="934"/>
      <c r="QFA15" s="934"/>
      <c r="QFB15" s="934"/>
      <c r="QFC15" s="934"/>
      <c r="QFD15" s="934"/>
      <c r="QFE15" s="934"/>
      <c r="QFF15" s="934"/>
      <c r="QFG15" s="934"/>
      <c r="QFH15" s="934"/>
      <c r="QFI15" s="934"/>
      <c r="QFJ15" s="934"/>
      <c r="QFK15" s="934"/>
      <c r="QFL15" s="934"/>
      <c r="QFM15" s="934"/>
      <c r="QFN15" s="934"/>
      <c r="QFO15" s="934"/>
      <c r="QFP15" s="934"/>
      <c r="QFQ15" s="934"/>
      <c r="QFR15" s="934"/>
      <c r="QFS15" s="934"/>
      <c r="QFT15" s="934"/>
      <c r="QFU15" s="934"/>
      <c r="QFV15" s="934"/>
      <c r="QFW15" s="934"/>
      <c r="QFX15" s="934"/>
      <c r="QFY15" s="934"/>
      <c r="QFZ15" s="934"/>
      <c r="QGA15" s="934"/>
      <c r="QGB15" s="934"/>
      <c r="QGC15" s="934"/>
      <c r="QGD15" s="934"/>
      <c r="QGE15" s="934"/>
      <c r="QGF15" s="934"/>
      <c r="QGG15" s="934"/>
      <c r="QGH15" s="934"/>
      <c r="QGI15" s="934"/>
      <c r="QGJ15" s="934"/>
      <c r="QGK15" s="934"/>
      <c r="QGL15" s="934"/>
      <c r="QGM15" s="934"/>
      <c r="QGN15" s="934"/>
      <c r="QGO15" s="934"/>
      <c r="QGP15" s="934"/>
      <c r="QGQ15" s="934"/>
      <c r="QGR15" s="934"/>
      <c r="QGS15" s="934"/>
      <c r="QGT15" s="934"/>
      <c r="QGU15" s="934"/>
      <c r="QGV15" s="934"/>
      <c r="QGW15" s="934"/>
      <c r="QGX15" s="934"/>
      <c r="QGY15" s="934"/>
      <c r="QGZ15" s="934"/>
      <c r="QHA15" s="934"/>
      <c r="QHB15" s="934"/>
      <c r="QHC15" s="934"/>
      <c r="QHD15" s="934"/>
      <c r="QHE15" s="934"/>
      <c r="QHF15" s="934"/>
      <c r="QHG15" s="934"/>
      <c r="QHH15" s="934"/>
      <c r="QHI15" s="934"/>
      <c r="QHJ15" s="934"/>
      <c r="QHK15" s="934"/>
      <c r="QHL15" s="934"/>
      <c r="QHM15" s="934"/>
      <c r="QHN15" s="934"/>
      <c r="QHO15" s="934"/>
      <c r="QHP15" s="934"/>
      <c r="QHQ15" s="934"/>
      <c r="QHR15" s="934"/>
      <c r="QHS15" s="934"/>
      <c r="QHT15" s="934"/>
      <c r="QHU15" s="934"/>
      <c r="QHV15" s="934"/>
      <c r="QHW15" s="934"/>
      <c r="QHX15" s="934"/>
      <c r="QHY15" s="934"/>
      <c r="QHZ15" s="934"/>
      <c r="QIA15" s="934"/>
      <c r="QIB15" s="934"/>
      <c r="QIC15" s="934"/>
      <c r="QID15" s="934"/>
      <c r="QIE15" s="934"/>
      <c r="QIF15" s="934"/>
      <c r="QIG15" s="934"/>
      <c r="QIH15" s="934"/>
      <c r="QII15" s="934"/>
      <c r="QIJ15" s="934"/>
      <c r="QIK15" s="934"/>
      <c r="QIL15" s="934"/>
      <c r="QIM15" s="934"/>
      <c r="QIN15" s="934"/>
      <c r="QIO15" s="934"/>
      <c r="QIP15" s="934"/>
      <c r="QIQ15" s="934"/>
      <c r="QIR15" s="934"/>
      <c r="QIS15" s="934"/>
      <c r="QIT15" s="934"/>
      <c r="QIU15" s="934"/>
      <c r="QIV15" s="934"/>
      <c r="QIW15" s="934"/>
      <c r="QIX15" s="934"/>
      <c r="QIY15" s="934"/>
      <c r="QIZ15" s="934"/>
      <c r="QJA15" s="934"/>
      <c r="QJB15" s="934"/>
      <c r="QJC15" s="934"/>
      <c r="QJD15" s="934"/>
      <c r="QJE15" s="934"/>
      <c r="QJF15" s="934"/>
      <c r="QJG15" s="934"/>
      <c r="QJH15" s="934"/>
      <c r="QJI15" s="934"/>
      <c r="QJJ15" s="934"/>
      <c r="QJK15" s="934"/>
      <c r="QJL15" s="934"/>
      <c r="QJM15" s="934"/>
      <c r="QJN15" s="934"/>
      <c r="QJO15" s="934"/>
      <c r="QJP15" s="934"/>
      <c r="QJQ15" s="934"/>
      <c r="QJR15" s="934"/>
      <c r="QJS15" s="934"/>
      <c r="QJT15" s="934"/>
      <c r="QJU15" s="934"/>
      <c r="QJV15" s="934"/>
      <c r="QJW15" s="934"/>
      <c r="QJX15" s="934"/>
      <c r="QJY15" s="934"/>
      <c r="QJZ15" s="934"/>
      <c r="QKA15" s="934"/>
      <c r="QKB15" s="934"/>
      <c r="QKC15" s="934"/>
      <c r="QKD15" s="934"/>
      <c r="QKE15" s="934"/>
      <c r="QKF15" s="934"/>
      <c r="QKG15" s="934"/>
      <c r="QKH15" s="934"/>
      <c r="QKI15" s="934"/>
      <c r="QKJ15" s="934"/>
      <c r="QKK15" s="934"/>
      <c r="QKL15" s="934"/>
      <c r="QKM15" s="934"/>
      <c r="QKN15" s="934"/>
      <c r="QKO15" s="934"/>
      <c r="QKP15" s="934"/>
      <c r="QKQ15" s="934"/>
      <c r="QKR15" s="934"/>
      <c r="QKS15" s="934"/>
      <c r="QKT15" s="934"/>
      <c r="QKU15" s="934"/>
      <c r="QKV15" s="934"/>
      <c r="QKW15" s="934"/>
      <c r="QKX15" s="934"/>
      <c r="QKY15" s="934"/>
      <c r="QKZ15" s="934"/>
      <c r="QLA15" s="934"/>
      <c r="QLB15" s="934"/>
      <c r="QLC15" s="934"/>
      <c r="QLD15" s="934"/>
      <c r="QLE15" s="934"/>
      <c r="QLF15" s="934"/>
      <c r="QLG15" s="934"/>
      <c r="QLH15" s="934"/>
      <c r="QLI15" s="934"/>
      <c r="QLJ15" s="934"/>
      <c r="QLK15" s="934"/>
      <c r="QLL15" s="934"/>
      <c r="QLM15" s="934"/>
      <c r="QLN15" s="934"/>
      <c r="QLO15" s="934"/>
      <c r="QLP15" s="934"/>
      <c r="QLQ15" s="934"/>
      <c r="QLR15" s="934"/>
      <c r="QLS15" s="934"/>
      <c r="QLT15" s="934"/>
      <c r="QLU15" s="934"/>
      <c r="QLV15" s="934"/>
      <c r="QLW15" s="934"/>
      <c r="QLX15" s="934"/>
      <c r="QLY15" s="934"/>
      <c r="QLZ15" s="934"/>
      <c r="QMA15" s="934"/>
      <c r="QMB15" s="934"/>
      <c r="QMC15" s="934"/>
      <c r="QMD15" s="934"/>
      <c r="QME15" s="934"/>
      <c r="QMF15" s="934"/>
      <c r="QMG15" s="934"/>
      <c r="QMH15" s="934"/>
      <c r="QMI15" s="934"/>
      <c r="QMJ15" s="934"/>
      <c r="QMK15" s="934"/>
      <c r="QML15" s="934"/>
      <c r="QMM15" s="934"/>
      <c r="QMN15" s="934"/>
      <c r="QMO15" s="934"/>
      <c r="QMP15" s="934"/>
      <c r="QMQ15" s="934"/>
      <c r="QMR15" s="934"/>
      <c r="QMS15" s="934"/>
      <c r="QMT15" s="934"/>
      <c r="QMU15" s="934"/>
      <c r="QMV15" s="934"/>
      <c r="QMW15" s="934"/>
      <c r="QMX15" s="934"/>
      <c r="QMY15" s="934"/>
      <c r="QMZ15" s="934"/>
      <c r="QNA15" s="934"/>
      <c r="QNB15" s="934"/>
      <c r="QNC15" s="934"/>
      <c r="QND15" s="934"/>
      <c r="QNE15" s="934"/>
      <c r="QNF15" s="934"/>
      <c r="QNG15" s="934"/>
      <c r="QNH15" s="934"/>
      <c r="QNI15" s="934"/>
      <c r="QNJ15" s="934"/>
      <c r="QNK15" s="934"/>
      <c r="QNL15" s="934"/>
      <c r="QNM15" s="934"/>
      <c r="QNN15" s="934"/>
      <c r="QNO15" s="934"/>
      <c r="QNP15" s="934"/>
      <c r="QNQ15" s="934"/>
      <c r="QNR15" s="934"/>
      <c r="QNS15" s="934"/>
      <c r="QNT15" s="934"/>
      <c r="QNU15" s="934"/>
      <c r="QNV15" s="934"/>
      <c r="QNW15" s="934"/>
      <c r="QNX15" s="934"/>
      <c r="QNY15" s="934"/>
      <c r="QNZ15" s="934"/>
      <c r="QOA15" s="934"/>
      <c r="QOB15" s="934"/>
      <c r="QOC15" s="934"/>
      <c r="QOD15" s="934"/>
      <c r="QOE15" s="934"/>
      <c r="QOF15" s="934"/>
      <c r="QOG15" s="934"/>
      <c r="QOH15" s="934"/>
      <c r="QOI15" s="934"/>
      <c r="QOJ15" s="934"/>
      <c r="QOK15" s="934"/>
      <c r="QOL15" s="934"/>
      <c r="QOM15" s="934"/>
      <c r="QON15" s="934"/>
      <c r="QOO15" s="934"/>
      <c r="QOP15" s="934"/>
      <c r="QOQ15" s="934"/>
      <c r="QOR15" s="934"/>
      <c r="QOS15" s="934"/>
      <c r="QOT15" s="934"/>
      <c r="QOU15" s="934"/>
      <c r="QOV15" s="934"/>
      <c r="QOW15" s="934"/>
      <c r="QOX15" s="934"/>
      <c r="QOY15" s="934"/>
      <c r="QOZ15" s="934"/>
      <c r="QPA15" s="934"/>
      <c r="QPB15" s="934"/>
      <c r="QPC15" s="934"/>
      <c r="QPD15" s="934"/>
      <c r="QPE15" s="934"/>
      <c r="QPF15" s="934"/>
      <c r="QPG15" s="934"/>
      <c r="QPH15" s="934"/>
      <c r="QPI15" s="934"/>
      <c r="QPJ15" s="934"/>
      <c r="QPK15" s="934"/>
      <c r="QPL15" s="934"/>
      <c r="QPM15" s="934"/>
      <c r="QPN15" s="934"/>
      <c r="QPO15" s="934"/>
      <c r="QPP15" s="934"/>
      <c r="QPQ15" s="934"/>
      <c r="QPR15" s="934"/>
      <c r="QPS15" s="934"/>
      <c r="QPT15" s="934"/>
      <c r="QPU15" s="934"/>
      <c r="QPV15" s="934"/>
      <c r="QPW15" s="934"/>
      <c r="QPX15" s="934"/>
      <c r="QPY15" s="934"/>
      <c r="QPZ15" s="934"/>
      <c r="QQA15" s="934"/>
      <c r="QQB15" s="934"/>
      <c r="QQC15" s="934"/>
      <c r="QQD15" s="934"/>
      <c r="QQE15" s="934"/>
      <c r="QQF15" s="934"/>
      <c r="QQG15" s="934"/>
      <c r="QQH15" s="934"/>
      <c r="QQI15" s="934"/>
      <c r="QQJ15" s="934"/>
      <c r="QQK15" s="934"/>
      <c r="QQL15" s="934"/>
      <c r="QQM15" s="934"/>
      <c r="QQN15" s="934"/>
      <c r="QQO15" s="934"/>
      <c r="QQP15" s="934"/>
      <c r="QQQ15" s="934"/>
      <c r="QQR15" s="934"/>
      <c r="QQS15" s="934"/>
      <c r="QQT15" s="934"/>
      <c r="QQU15" s="934"/>
      <c r="QQV15" s="934"/>
      <c r="QQW15" s="934"/>
      <c r="QQX15" s="934"/>
      <c r="QQY15" s="934"/>
      <c r="QQZ15" s="934"/>
      <c r="QRA15" s="934"/>
      <c r="QRB15" s="934"/>
      <c r="QRC15" s="934"/>
      <c r="QRD15" s="934"/>
      <c r="QRE15" s="934"/>
      <c r="QRF15" s="934"/>
      <c r="QRG15" s="934"/>
      <c r="QRH15" s="934"/>
      <c r="QRI15" s="934"/>
      <c r="QRJ15" s="934"/>
      <c r="QRK15" s="934"/>
      <c r="QRL15" s="934"/>
      <c r="QRM15" s="934"/>
      <c r="QRN15" s="934"/>
      <c r="QRO15" s="934"/>
      <c r="QRP15" s="934"/>
      <c r="QRQ15" s="934"/>
      <c r="QRR15" s="934"/>
      <c r="QRS15" s="934"/>
      <c r="QRT15" s="934"/>
      <c r="QRU15" s="934"/>
      <c r="QRV15" s="934"/>
      <c r="QRW15" s="934"/>
      <c r="QRX15" s="934"/>
      <c r="QRY15" s="934"/>
      <c r="QRZ15" s="934"/>
      <c r="QSA15" s="934"/>
      <c r="QSB15" s="934"/>
      <c r="QSC15" s="934"/>
      <c r="QSD15" s="934"/>
      <c r="QSE15" s="934"/>
      <c r="QSF15" s="934"/>
      <c r="QSG15" s="934"/>
      <c r="QSH15" s="934"/>
      <c r="QSI15" s="934"/>
      <c r="QSJ15" s="934"/>
      <c r="QSK15" s="934"/>
      <c r="QSL15" s="934"/>
      <c r="QSM15" s="934"/>
      <c r="QSN15" s="934"/>
      <c r="QSO15" s="934"/>
      <c r="QSP15" s="934"/>
      <c r="QSQ15" s="934"/>
      <c r="QSR15" s="934"/>
      <c r="QSS15" s="934"/>
      <c r="QST15" s="934"/>
      <c r="QSU15" s="934"/>
      <c r="QSV15" s="934"/>
      <c r="QSW15" s="934"/>
      <c r="QSX15" s="934"/>
      <c r="QSY15" s="934"/>
      <c r="QSZ15" s="934"/>
      <c r="QTA15" s="934"/>
      <c r="QTB15" s="934"/>
      <c r="QTC15" s="934"/>
      <c r="QTD15" s="934"/>
      <c r="QTE15" s="934"/>
      <c r="QTF15" s="934"/>
      <c r="QTG15" s="934"/>
      <c r="QTH15" s="934"/>
      <c r="QTI15" s="934"/>
      <c r="QTJ15" s="934"/>
      <c r="QTK15" s="934"/>
      <c r="QTL15" s="934"/>
      <c r="QTM15" s="934"/>
      <c r="QTN15" s="934"/>
      <c r="QTO15" s="934"/>
      <c r="QTP15" s="934"/>
      <c r="QTQ15" s="934"/>
      <c r="QTR15" s="934"/>
      <c r="QTS15" s="934"/>
      <c r="QTT15" s="934"/>
      <c r="QTU15" s="934"/>
      <c r="QTV15" s="934"/>
      <c r="QTW15" s="934"/>
      <c r="QTX15" s="934"/>
      <c r="QTY15" s="934"/>
      <c r="QTZ15" s="934"/>
      <c r="QUA15" s="934"/>
      <c r="QUB15" s="934"/>
      <c r="QUC15" s="934"/>
      <c r="QUD15" s="934"/>
      <c r="QUE15" s="934"/>
      <c r="QUF15" s="934"/>
      <c r="QUG15" s="934"/>
      <c r="QUH15" s="934"/>
      <c r="QUI15" s="934"/>
      <c r="QUJ15" s="934"/>
      <c r="QUK15" s="934"/>
      <c r="QUL15" s="934"/>
      <c r="QUM15" s="934"/>
      <c r="QUN15" s="934"/>
      <c r="QUO15" s="934"/>
      <c r="QUP15" s="934"/>
      <c r="QUQ15" s="934"/>
      <c r="QUR15" s="934"/>
      <c r="QUS15" s="934"/>
      <c r="QUT15" s="934"/>
      <c r="QUU15" s="934"/>
      <c r="QUV15" s="934"/>
      <c r="QUW15" s="934"/>
      <c r="QUX15" s="934"/>
      <c r="QUY15" s="934"/>
      <c r="QUZ15" s="934"/>
      <c r="QVA15" s="934"/>
      <c r="QVB15" s="934"/>
      <c r="QVC15" s="934"/>
      <c r="QVD15" s="934"/>
      <c r="QVE15" s="934"/>
      <c r="QVF15" s="934"/>
      <c r="QVG15" s="934"/>
      <c r="QVH15" s="934"/>
      <c r="QVI15" s="934"/>
      <c r="QVJ15" s="934"/>
      <c r="QVK15" s="934"/>
      <c r="QVL15" s="934"/>
      <c r="QVM15" s="934"/>
      <c r="QVN15" s="934"/>
      <c r="QVO15" s="934"/>
      <c r="QVP15" s="934"/>
      <c r="QVQ15" s="934"/>
      <c r="QVR15" s="934"/>
      <c r="QVS15" s="934"/>
      <c r="QVT15" s="934"/>
      <c r="QVU15" s="934"/>
      <c r="QVV15" s="934"/>
      <c r="QVW15" s="934"/>
      <c r="QVX15" s="934"/>
      <c r="QVY15" s="934"/>
      <c r="QVZ15" s="934"/>
      <c r="QWA15" s="934"/>
      <c r="QWB15" s="934"/>
      <c r="QWC15" s="934"/>
      <c r="QWD15" s="934"/>
      <c r="QWE15" s="934"/>
      <c r="QWF15" s="934"/>
      <c r="QWG15" s="934"/>
      <c r="QWH15" s="934"/>
      <c r="QWI15" s="934"/>
      <c r="QWJ15" s="934"/>
      <c r="QWK15" s="934"/>
      <c r="QWL15" s="934"/>
      <c r="QWM15" s="934"/>
      <c r="QWN15" s="934"/>
      <c r="QWO15" s="934"/>
      <c r="QWP15" s="934"/>
      <c r="QWQ15" s="934"/>
      <c r="QWR15" s="934"/>
      <c r="QWS15" s="934"/>
      <c r="QWT15" s="934"/>
      <c r="QWU15" s="934"/>
      <c r="QWV15" s="934"/>
      <c r="QWW15" s="934"/>
      <c r="QWX15" s="934"/>
      <c r="QWY15" s="934"/>
      <c r="QWZ15" s="934"/>
      <c r="QXA15" s="934"/>
      <c r="QXB15" s="934"/>
      <c r="QXC15" s="934"/>
      <c r="QXD15" s="934"/>
      <c r="QXE15" s="934"/>
      <c r="QXF15" s="934"/>
      <c r="QXG15" s="934"/>
      <c r="QXH15" s="934"/>
      <c r="QXI15" s="934"/>
      <c r="QXJ15" s="934"/>
      <c r="QXK15" s="934"/>
      <c r="QXL15" s="934"/>
      <c r="QXM15" s="934"/>
      <c r="QXN15" s="934"/>
      <c r="QXO15" s="934"/>
      <c r="QXP15" s="934"/>
      <c r="QXQ15" s="934"/>
      <c r="QXR15" s="934"/>
      <c r="QXS15" s="934"/>
      <c r="QXT15" s="934"/>
      <c r="QXU15" s="934"/>
      <c r="QXV15" s="934"/>
      <c r="QXW15" s="934"/>
      <c r="QXX15" s="934"/>
      <c r="QXY15" s="934"/>
      <c r="QXZ15" s="934"/>
      <c r="QYA15" s="934"/>
      <c r="QYB15" s="934"/>
      <c r="QYC15" s="934"/>
      <c r="QYD15" s="934"/>
      <c r="QYE15" s="934"/>
      <c r="QYF15" s="934"/>
      <c r="QYG15" s="934"/>
      <c r="QYH15" s="934"/>
      <c r="QYI15" s="934"/>
      <c r="QYJ15" s="934"/>
      <c r="QYK15" s="934"/>
      <c r="QYL15" s="934"/>
      <c r="QYM15" s="934"/>
      <c r="QYN15" s="934"/>
      <c r="QYO15" s="934"/>
      <c r="QYP15" s="934"/>
      <c r="QYQ15" s="934"/>
      <c r="QYR15" s="934"/>
      <c r="QYS15" s="934"/>
      <c r="QYT15" s="934"/>
      <c r="QYU15" s="934"/>
      <c r="QYV15" s="934"/>
      <c r="QYW15" s="934"/>
      <c r="QYX15" s="934"/>
      <c r="QYY15" s="934"/>
      <c r="QYZ15" s="934"/>
      <c r="QZA15" s="934"/>
      <c r="QZB15" s="934"/>
      <c r="QZC15" s="934"/>
      <c r="QZD15" s="934"/>
      <c r="QZE15" s="934"/>
      <c r="QZF15" s="934"/>
      <c r="QZG15" s="934"/>
      <c r="QZH15" s="934"/>
      <c r="QZI15" s="934"/>
      <c r="QZJ15" s="934"/>
      <c r="QZK15" s="934"/>
      <c r="QZL15" s="934"/>
      <c r="QZM15" s="934"/>
      <c r="QZN15" s="934"/>
      <c r="QZO15" s="934"/>
      <c r="QZP15" s="934"/>
      <c r="QZQ15" s="934"/>
      <c r="QZR15" s="934"/>
      <c r="QZS15" s="934"/>
      <c r="QZT15" s="934"/>
      <c r="QZU15" s="934"/>
      <c r="QZV15" s="934"/>
      <c r="QZW15" s="934"/>
      <c r="QZX15" s="934"/>
      <c r="QZY15" s="934"/>
      <c r="QZZ15" s="934"/>
      <c r="RAA15" s="934"/>
      <c r="RAB15" s="934"/>
      <c r="RAC15" s="934"/>
      <c r="RAD15" s="934"/>
      <c r="RAE15" s="934"/>
      <c r="RAF15" s="934"/>
      <c r="RAG15" s="934"/>
      <c r="RAH15" s="934"/>
      <c r="RAI15" s="934"/>
      <c r="RAJ15" s="934"/>
      <c r="RAK15" s="934"/>
      <c r="RAL15" s="934"/>
      <c r="RAM15" s="934"/>
      <c r="RAN15" s="934"/>
      <c r="RAO15" s="934"/>
      <c r="RAP15" s="934"/>
      <c r="RAQ15" s="934"/>
      <c r="RAR15" s="934"/>
      <c r="RAS15" s="934"/>
      <c r="RAT15" s="934"/>
      <c r="RAU15" s="934"/>
      <c r="RAV15" s="934"/>
      <c r="RAW15" s="934"/>
      <c r="RAX15" s="934"/>
      <c r="RAY15" s="934"/>
      <c r="RAZ15" s="934"/>
      <c r="RBA15" s="934"/>
      <c r="RBB15" s="934"/>
      <c r="RBC15" s="934"/>
      <c r="RBD15" s="934"/>
      <c r="RBE15" s="934"/>
      <c r="RBF15" s="934"/>
      <c r="RBG15" s="934"/>
      <c r="RBH15" s="934"/>
      <c r="RBI15" s="934"/>
      <c r="RBJ15" s="934"/>
      <c r="RBK15" s="934"/>
      <c r="RBL15" s="934"/>
      <c r="RBM15" s="934"/>
      <c r="RBN15" s="934"/>
      <c r="RBO15" s="934"/>
      <c r="RBP15" s="934"/>
      <c r="RBQ15" s="934"/>
      <c r="RBR15" s="934"/>
      <c r="RBS15" s="934"/>
      <c r="RBT15" s="934"/>
      <c r="RBU15" s="934"/>
      <c r="RBV15" s="934"/>
      <c r="RBW15" s="934"/>
      <c r="RBX15" s="934"/>
      <c r="RBY15" s="934"/>
      <c r="RBZ15" s="934"/>
      <c r="RCA15" s="934"/>
      <c r="RCB15" s="934"/>
      <c r="RCC15" s="934"/>
      <c r="RCD15" s="934"/>
      <c r="RCE15" s="934"/>
      <c r="RCF15" s="934"/>
      <c r="RCG15" s="934"/>
      <c r="RCH15" s="934"/>
      <c r="RCI15" s="934"/>
      <c r="RCJ15" s="934"/>
      <c r="RCK15" s="934"/>
      <c r="RCL15" s="934"/>
      <c r="RCM15" s="934"/>
      <c r="RCN15" s="934"/>
      <c r="RCO15" s="934"/>
      <c r="RCP15" s="934"/>
      <c r="RCQ15" s="934"/>
      <c r="RCR15" s="934"/>
      <c r="RCS15" s="934"/>
      <c r="RCT15" s="934"/>
      <c r="RCU15" s="934"/>
      <c r="RCV15" s="934"/>
      <c r="RCW15" s="934"/>
      <c r="RCX15" s="934"/>
      <c r="RCY15" s="934"/>
      <c r="RCZ15" s="934"/>
      <c r="RDA15" s="934"/>
      <c r="RDB15" s="934"/>
      <c r="RDC15" s="934"/>
      <c r="RDD15" s="934"/>
      <c r="RDE15" s="934"/>
      <c r="RDF15" s="934"/>
      <c r="RDG15" s="934"/>
      <c r="RDH15" s="934"/>
      <c r="RDI15" s="934"/>
      <c r="RDJ15" s="934"/>
      <c r="RDK15" s="934"/>
      <c r="RDL15" s="934"/>
      <c r="RDM15" s="934"/>
      <c r="RDN15" s="934"/>
      <c r="RDO15" s="934"/>
      <c r="RDP15" s="934"/>
      <c r="RDQ15" s="934"/>
      <c r="RDR15" s="934"/>
      <c r="RDS15" s="934"/>
      <c r="RDT15" s="934"/>
      <c r="RDU15" s="934"/>
      <c r="RDV15" s="934"/>
      <c r="RDW15" s="934"/>
      <c r="RDX15" s="934"/>
      <c r="RDY15" s="934"/>
      <c r="RDZ15" s="934"/>
      <c r="REA15" s="934"/>
      <c r="REB15" s="934"/>
      <c r="REC15" s="934"/>
      <c r="RED15" s="934"/>
      <c r="REE15" s="934"/>
      <c r="REF15" s="934"/>
      <c r="REG15" s="934"/>
      <c r="REH15" s="934"/>
      <c r="REI15" s="934"/>
      <c r="REJ15" s="934"/>
      <c r="REK15" s="934"/>
      <c r="REL15" s="934"/>
      <c r="REM15" s="934"/>
      <c r="REN15" s="934"/>
      <c r="REO15" s="934"/>
      <c r="REP15" s="934"/>
      <c r="REQ15" s="934"/>
      <c r="RER15" s="934"/>
      <c r="RES15" s="934"/>
      <c r="RET15" s="934"/>
      <c r="REU15" s="934"/>
      <c r="REV15" s="934"/>
      <c r="REW15" s="934"/>
      <c r="REX15" s="934"/>
      <c r="REY15" s="934"/>
      <c r="REZ15" s="934"/>
      <c r="RFA15" s="934"/>
      <c r="RFB15" s="934"/>
      <c r="RFC15" s="934"/>
      <c r="RFD15" s="934"/>
      <c r="RFE15" s="934"/>
      <c r="RFF15" s="934"/>
      <c r="RFG15" s="934"/>
      <c r="RFH15" s="934"/>
      <c r="RFI15" s="934"/>
      <c r="RFJ15" s="934"/>
      <c r="RFK15" s="934"/>
      <c r="RFL15" s="934"/>
      <c r="RFM15" s="934"/>
      <c r="RFN15" s="934"/>
      <c r="RFO15" s="934"/>
      <c r="RFP15" s="934"/>
      <c r="RFQ15" s="934"/>
      <c r="RFR15" s="934"/>
      <c r="RFS15" s="934"/>
      <c r="RFT15" s="934"/>
      <c r="RFU15" s="934"/>
      <c r="RFV15" s="934"/>
      <c r="RFW15" s="934"/>
      <c r="RFX15" s="934"/>
      <c r="RFY15" s="934"/>
      <c r="RFZ15" s="934"/>
      <c r="RGA15" s="934"/>
      <c r="RGB15" s="934"/>
      <c r="RGC15" s="934"/>
      <c r="RGD15" s="934"/>
      <c r="RGE15" s="934"/>
      <c r="RGF15" s="934"/>
      <c r="RGG15" s="934"/>
      <c r="RGH15" s="934"/>
      <c r="RGI15" s="934"/>
      <c r="RGJ15" s="934"/>
      <c r="RGK15" s="934"/>
      <c r="RGL15" s="934"/>
      <c r="RGM15" s="934"/>
      <c r="RGN15" s="934"/>
      <c r="RGO15" s="934"/>
      <c r="RGP15" s="934"/>
      <c r="RGQ15" s="934"/>
      <c r="RGR15" s="934"/>
      <c r="RGS15" s="934"/>
      <c r="RGT15" s="934"/>
      <c r="RGU15" s="934"/>
      <c r="RGV15" s="934"/>
      <c r="RGW15" s="934"/>
      <c r="RGX15" s="934"/>
      <c r="RGY15" s="934"/>
      <c r="RGZ15" s="934"/>
      <c r="RHA15" s="934"/>
      <c r="RHB15" s="934"/>
      <c r="RHC15" s="934"/>
      <c r="RHD15" s="934"/>
      <c r="RHE15" s="934"/>
      <c r="RHF15" s="934"/>
      <c r="RHG15" s="934"/>
      <c r="RHH15" s="934"/>
      <c r="RHI15" s="934"/>
      <c r="RHJ15" s="934"/>
      <c r="RHK15" s="934"/>
      <c r="RHL15" s="934"/>
      <c r="RHM15" s="934"/>
      <c r="RHN15" s="934"/>
      <c r="RHO15" s="934"/>
      <c r="RHP15" s="934"/>
      <c r="RHQ15" s="934"/>
      <c r="RHR15" s="934"/>
      <c r="RHS15" s="934"/>
      <c r="RHT15" s="934"/>
      <c r="RHU15" s="934"/>
      <c r="RHV15" s="934"/>
      <c r="RHW15" s="934"/>
      <c r="RHX15" s="934"/>
      <c r="RHY15" s="934"/>
      <c r="RHZ15" s="934"/>
      <c r="RIA15" s="934"/>
      <c r="RIB15" s="934"/>
      <c r="RIC15" s="934"/>
      <c r="RID15" s="934"/>
      <c r="RIE15" s="934"/>
      <c r="RIF15" s="934"/>
      <c r="RIG15" s="934"/>
      <c r="RIH15" s="934"/>
      <c r="RII15" s="934"/>
      <c r="RIJ15" s="934"/>
      <c r="RIK15" s="934"/>
      <c r="RIL15" s="934"/>
      <c r="RIM15" s="934"/>
      <c r="RIN15" s="934"/>
      <c r="RIO15" s="934"/>
      <c r="RIP15" s="934"/>
      <c r="RIQ15" s="934"/>
      <c r="RIR15" s="934"/>
      <c r="RIS15" s="934"/>
      <c r="RIT15" s="934"/>
      <c r="RIU15" s="934"/>
      <c r="RIV15" s="934"/>
      <c r="RIW15" s="934"/>
      <c r="RIX15" s="934"/>
      <c r="RIY15" s="934"/>
      <c r="RIZ15" s="934"/>
      <c r="RJA15" s="934"/>
      <c r="RJB15" s="934"/>
      <c r="RJC15" s="934"/>
      <c r="RJD15" s="934"/>
      <c r="RJE15" s="934"/>
      <c r="RJF15" s="934"/>
      <c r="RJG15" s="934"/>
      <c r="RJH15" s="934"/>
      <c r="RJI15" s="934"/>
      <c r="RJJ15" s="934"/>
      <c r="RJK15" s="934"/>
      <c r="RJL15" s="934"/>
      <c r="RJM15" s="934"/>
      <c r="RJN15" s="934"/>
      <c r="RJO15" s="934"/>
      <c r="RJP15" s="934"/>
      <c r="RJQ15" s="934"/>
      <c r="RJR15" s="934"/>
      <c r="RJS15" s="934"/>
      <c r="RJT15" s="934"/>
      <c r="RJU15" s="934"/>
      <c r="RJV15" s="934"/>
      <c r="RJW15" s="934"/>
      <c r="RJX15" s="934"/>
      <c r="RJY15" s="934"/>
      <c r="RJZ15" s="934"/>
      <c r="RKA15" s="934"/>
      <c r="RKB15" s="934"/>
      <c r="RKC15" s="934"/>
      <c r="RKD15" s="934"/>
      <c r="RKE15" s="934"/>
      <c r="RKF15" s="934"/>
      <c r="RKG15" s="934"/>
      <c r="RKH15" s="934"/>
      <c r="RKI15" s="934"/>
      <c r="RKJ15" s="934"/>
      <c r="RKK15" s="934"/>
      <c r="RKL15" s="934"/>
      <c r="RKM15" s="934"/>
      <c r="RKN15" s="934"/>
      <c r="RKO15" s="934"/>
      <c r="RKP15" s="934"/>
      <c r="RKQ15" s="934"/>
      <c r="RKR15" s="934"/>
      <c r="RKS15" s="934"/>
      <c r="RKT15" s="934"/>
      <c r="RKU15" s="934"/>
      <c r="RKV15" s="934"/>
      <c r="RKW15" s="934"/>
      <c r="RKX15" s="934"/>
      <c r="RKY15" s="934"/>
      <c r="RKZ15" s="934"/>
      <c r="RLA15" s="934"/>
      <c r="RLB15" s="934"/>
      <c r="RLC15" s="934"/>
      <c r="RLD15" s="934"/>
      <c r="RLE15" s="934"/>
      <c r="RLF15" s="934"/>
      <c r="RLG15" s="934"/>
      <c r="RLH15" s="934"/>
      <c r="RLI15" s="934"/>
      <c r="RLJ15" s="934"/>
      <c r="RLK15" s="934"/>
      <c r="RLL15" s="934"/>
      <c r="RLM15" s="934"/>
      <c r="RLN15" s="934"/>
      <c r="RLO15" s="934"/>
      <c r="RLP15" s="934"/>
      <c r="RLQ15" s="934"/>
      <c r="RLR15" s="934"/>
      <c r="RLS15" s="934"/>
      <c r="RLT15" s="934"/>
      <c r="RLU15" s="934"/>
      <c r="RLV15" s="934"/>
      <c r="RLW15" s="934"/>
      <c r="RLX15" s="934"/>
      <c r="RLY15" s="934"/>
      <c r="RLZ15" s="934"/>
      <c r="RMA15" s="934"/>
      <c r="RMB15" s="934"/>
      <c r="RMC15" s="934"/>
      <c r="RMD15" s="934"/>
      <c r="RME15" s="934"/>
      <c r="RMF15" s="934"/>
      <c r="RMG15" s="934"/>
      <c r="RMH15" s="934"/>
      <c r="RMI15" s="934"/>
      <c r="RMJ15" s="934"/>
      <c r="RMK15" s="934"/>
      <c r="RML15" s="934"/>
      <c r="RMM15" s="934"/>
      <c r="RMN15" s="934"/>
      <c r="RMO15" s="934"/>
      <c r="RMP15" s="934"/>
      <c r="RMQ15" s="934"/>
      <c r="RMR15" s="934"/>
      <c r="RMS15" s="934"/>
      <c r="RMT15" s="934"/>
      <c r="RMU15" s="934"/>
      <c r="RMV15" s="934"/>
      <c r="RMW15" s="934"/>
      <c r="RMX15" s="934"/>
      <c r="RMY15" s="934"/>
      <c r="RMZ15" s="934"/>
      <c r="RNA15" s="934"/>
      <c r="RNB15" s="934"/>
      <c r="RNC15" s="934"/>
      <c r="RND15" s="934"/>
      <c r="RNE15" s="934"/>
      <c r="RNF15" s="934"/>
      <c r="RNG15" s="934"/>
      <c r="RNH15" s="934"/>
      <c r="RNI15" s="934"/>
      <c r="RNJ15" s="934"/>
      <c r="RNK15" s="934"/>
      <c r="RNL15" s="934"/>
      <c r="RNM15" s="934"/>
      <c r="RNN15" s="934"/>
      <c r="RNO15" s="934"/>
      <c r="RNP15" s="934"/>
      <c r="RNQ15" s="934"/>
      <c r="RNR15" s="934"/>
      <c r="RNS15" s="934"/>
      <c r="RNT15" s="934"/>
      <c r="RNU15" s="934"/>
      <c r="RNV15" s="934"/>
      <c r="RNW15" s="934"/>
      <c r="RNX15" s="934"/>
      <c r="RNY15" s="934"/>
      <c r="RNZ15" s="934"/>
      <c r="ROA15" s="934"/>
      <c r="ROB15" s="934"/>
      <c r="ROC15" s="934"/>
      <c r="ROD15" s="934"/>
      <c r="ROE15" s="934"/>
      <c r="ROF15" s="934"/>
      <c r="ROG15" s="934"/>
      <c r="ROH15" s="934"/>
      <c r="ROI15" s="934"/>
      <c r="ROJ15" s="934"/>
      <c r="ROK15" s="934"/>
      <c r="ROL15" s="934"/>
      <c r="ROM15" s="934"/>
      <c r="RON15" s="934"/>
      <c r="ROO15" s="934"/>
      <c r="ROP15" s="934"/>
      <c r="ROQ15" s="934"/>
      <c r="ROR15" s="934"/>
      <c r="ROS15" s="934"/>
      <c r="ROT15" s="934"/>
      <c r="ROU15" s="934"/>
      <c r="ROV15" s="934"/>
      <c r="ROW15" s="934"/>
      <c r="ROX15" s="934"/>
      <c r="ROY15" s="934"/>
      <c r="ROZ15" s="934"/>
      <c r="RPA15" s="934"/>
      <c r="RPB15" s="934"/>
      <c r="RPC15" s="934"/>
      <c r="RPD15" s="934"/>
      <c r="RPE15" s="934"/>
      <c r="RPF15" s="934"/>
      <c r="RPG15" s="934"/>
      <c r="RPH15" s="934"/>
      <c r="RPI15" s="934"/>
      <c r="RPJ15" s="934"/>
      <c r="RPK15" s="934"/>
      <c r="RPL15" s="934"/>
      <c r="RPM15" s="934"/>
      <c r="RPN15" s="934"/>
      <c r="RPO15" s="934"/>
      <c r="RPP15" s="934"/>
      <c r="RPQ15" s="934"/>
      <c r="RPR15" s="934"/>
      <c r="RPS15" s="934"/>
      <c r="RPT15" s="934"/>
      <c r="RPU15" s="934"/>
      <c r="RPV15" s="934"/>
      <c r="RPW15" s="934"/>
      <c r="RPX15" s="934"/>
      <c r="RPY15" s="934"/>
      <c r="RPZ15" s="934"/>
      <c r="RQA15" s="934"/>
      <c r="RQB15" s="934"/>
      <c r="RQC15" s="934"/>
      <c r="RQD15" s="934"/>
      <c r="RQE15" s="934"/>
      <c r="RQF15" s="934"/>
      <c r="RQG15" s="934"/>
      <c r="RQH15" s="934"/>
      <c r="RQI15" s="934"/>
      <c r="RQJ15" s="934"/>
      <c r="RQK15" s="934"/>
      <c r="RQL15" s="934"/>
      <c r="RQM15" s="934"/>
      <c r="RQN15" s="934"/>
      <c r="RQO15" s="934"/>
      <c r="RQP15" s="934"/>
      <c r="RQQ15" s="934"/>
      <c r="RQR15" s="934"/>
      <c r="RQS15" s="934"/>
      <c r="RQT15" s="934"/>
      <c r="RQU15" s="934"/>
      <c r="RQV15" s="934"/>
      <c r="RQW15" s="934"/>
      <c r="RQX15" s="934"/>
      <c r="RQY15" s="934"/>
      <c r="RQZ15" s="934"/>
      <c r="RRA15" s="934"/>
      <c r="RRB15" s="934"/>
      <c r="RRC15" s="934"/>
      <c r="RRD15" s="934"/>
      <c r="RRE15" s="934"/>
      <c r="RRF15" s="934"/>
      <c r="RRG15" s="934"/>
      <c r="RRH15" s="934"/>
      <c r="RRI15" s="934"/>
      <c r="RRJ15" s="934"/>
      <c r="RRK15" s="934"/>
      <c r="RRL15" s="934"/>
      <c r="RRM15" s="934"/>
      <c r="RRN15" s="934"/>
      <c r="RRO15" s="934"/>
      <c r="RRP15" s="934"/>
      <c r="RRQ15" s="934"/>
      <c r="RRR15" s="934"/>
      <c r="RRS15" s="934"/>
      <c r="RRT15" s="934"/>
      <c r="RRU15" s="934"/>
      <c r="RRV15" s="934"/>
      <c r="RRW15" s="934"/>
      <c r="RRX15" s="934"/>
      <c r="RRY15" s="934"/>
      <c r="RRZ15" s="934"/>
      <c r="RSA15" s="934"/>
      <c r="RSB15" s="934"/>
      <c r="RSC15" s="934"/>
      <c r="RSD15" s="934"/>
      <c r="RSE15" s="934"/>
      <c r="RSF15" s="934"/>
      <c r="RSG15" s="934"/>
      <c r="RSH15" s="934"/>
      <c r="RSI15" s="934"/>
      <c r="RSJ15" s="934"/>
      <c r="RSK15" s="934"/>
      <c r="RSL15" s="934"/>
      <c r="RSM15" s="934"/>
      <c r="RSN15" s="934"/>
      <c r="RSO15" s="934"/>
      <c r="RSP15" s="934"/>
      <c r="RSQ15" s="934"/>
      <c r="RSR15" s="934"/>
      <c r="RSS15" s="934"/>
      <c r="RST15" s="934"/>
      <c r="RSU15" s="934"/>
      <c r="RSV15" s="934"/>
      <c r="RSW15" s="934"/>
      <c r="RSX15" s="934"/>
      <c r="RSY15" s="934"/>
      <c r="RSZ15" s="934"/>
      <c r="RTA15" s="934"/>
      <c r="RTB15" s="934"/>
      <c r="RTC15" s="934"/>
      <c r="RTD15" s="934"/>
      <c r="RTE15" s="934"/>
      <c r="RTF15" s="934"/>
      <c r="RTG15" s="934"/>
      <c r="RTH15" s="934"/>
      <c r="RTI15" s="934"/>
      <c r="RTJ15" s="934"/>
      <c r="RTK15" s="934"/>
      <c r="RTL15" s="934"/>
      <c r="RTM15" s="934"/>
      <c r="RTN15" s="934"/>
      <c r="RTO15" s="934"/>
      <c r="RTP15" s="934"/>
      <c r="RTQ15" s="934"/>
      <c r="RTR15" s="934"/>
      <c r="RTS15" s="934"/>
      <c r="RTT15" s="934"/>
      <c r="RTU15" s="934"/>
      <c r="RTV15" s="934"/>
      <c r="RTW15" s="934"/>
      <c r="RTX15" s="934"/>
      <c r="RTY15" s="934"/>
      <c r="RTZ15" s="934"/>
      <c r="RUA15" s="934"/>
      <c r="RUB15" s="934"/>
      <c r="RUC15" s="934"/>
      <c r="RUD15" s="934"/>
      <c r="RUE15" s="934"/>
      <c r="RUF15" s="934"/>
      <c r="RUG15" s="934"/>
      <c r="RUH15" s="934"/>
      <c r="RUI15" s="934"/>
      <c r="RUJ15" s="934"/>
      <c r="RUK15" s="934"/>
      <c r="RUL15" s="934"/>
      <c r="RUM15" s="934"/>
      <c r="RUN15" s="934"/>
      <c r="RUO15" s="934"/>
      <c r="RUP15" s="934"/>
      <c r="RUQ15" s="934"/>
      <c r="RUR15" s="934"/>
      <c r="RUS15" s="934"/>
      <c r="RUT15" s="934"/>
      <c r="RUU15" s="934"/>
      <c r="RUV15" s="934"/>
      <c r="RUW15" s="934"/>
      <c r="RUX15" s="934"/>
      <c r="RUY15" s="934"/>
      <c r="RUZ15" s="934"/>
      <c r="RVA15" s="934"/>
      <c r="RVB15" s="934"/>
      <c r="RVC15" s="934"/>
      <c r="RVD15" s="934"/>
      <c r="RVE15" s="934"/>
      <c r="RVF15" s="934"/>
      <c r="RVG15" s="934"/>
      <c r="RVH15" s="934"/>
      <c r="RVI15" s="934"/>
      <c r="RVJ15" s="934"/>
      <c r="RVK15" s="934"/>
      <c r="RVL15" s="934"/>
      <c r="RVM15" s="934"/>
      <c r="RVN15" s="934"/>
      <c r="RVO15" s="934"/>
      <c r="RVP15" s="934"/>
      <c r="RVQ15" s="934"/>
      <c r="RVR15" s="934"/>
      <c r="RVS15" s="934"/>
      <c r="RVT15" s="934"/>
      <c r="RVU15" s="934"/>
      <c r="RVV15" s="934"/>
      <c r="RVW15" s="934"/>
      <c r="RVX15" s="934"/>
      <c r="RVY15" s="934"/>
      <c r="RVZ15" s="934"/>
      <c r="RWA15" s="934"/>
      <c r="RWB15" s="934"/>
      <c r="RWC15" s="934"/>
      <c r="RWD15" s="934"/>
      <c r="RWE15" s="934"/>
      <c r="RWF15" s="934"/>
      <c r="RWG15" s="934"/>
      <c r="RWH15" s="934"/>
      <c r="RWI15" s="934"/>
      <c r="RWJ15" s="934"/>
      <c r="RWK15" s="934"/>
      <c r="RWL15" s="934"/>
      <c r="RWM15" s="934"/>
      <c r="RWN15" s="934"/>
      <c r="RWO15" s="934"/>
      <c r="RWP15" s="934"/>
      <c r="RWQ15" s="934"/>
      <c r="RWR15" s="934"/>
      <c r="RWS15" s="934"/>
      <c r="RWT15" s="934"/>
      <c r="RWU15" s="934"/>
      <c r="RWV15" s="934"/>
      <c r="RWW15" s="934"/>
      <c r="RWX15" s="934"/>
      <c r="RWY15" s="934"/>
      <c r="RWZ15" s="934"/>
      <c r="RXA15" s="934"/>
      <c r="RXB15" s="934"/>
      <c r="RXC15" s="934"/>
      <c r="RXD15" s="934"/>
      <c r="RXE15" s="934"/>
      <c r="RXF15" s="934"/>
      <c r="RXG15" s="934"/>
      <c r="RXH15" s="934"/>
      <c r="RXI15" s="934"/>
      <c r="RXJ15" s="934"/>
      <c r="RXK15" s="934"/>
      <c r="RXL15" s="934"/>
      <c r="RXM15" s="934"/>
      <c r="RXN15" s="934"/>
      <c r="RXO15" s="934"/>
      <c r="RXP15" s="934"/>
      <c r="RXQ15" s="934"/>
      <c r="RXR15" s="934"/>
      <c r="RXS15" s="934"/>
      <c r="RXT15" s="934"/>
      <c r="RXU15" s="934"/>
      <c r="RXV15" s="934"/>
      <c r="RXW15" s="934"/>
      <c r="RXX15" s="934"/>
      <c r="RXY15" s="934"/>
      <c r="RXZ15" s="934"/>
      <c r="RYA15" s="934"/>
      <c r="RYB15" s="934"/>
      <c r="RYC15" s="934"/>
      <c r="RYD15" s="934"/>
      <c r="RYE15" s="934"/>
      <c r="RYF15" s="934"/>
      <c r="RYG15" s="934"/>
      <c r="RYH15" s="934"/>
      <c r="RYI15" s="934"/>
      <c r="RYJ15" s="934"/>
      <c r="RYK15" s="934"/>
      <c r="RYL15" s="934"/>
      <c r="RYM15" s="934"/>
      <c r="RYN15" s="934"/>
      <c r="RYO15" s="934"/>
      <c r="RYP15" s="934"/>
      <c r="RYQ15" s="934"/>
      <c r="RYR15" s="934"/>
      <c r="RYS15" s="934"/>
      <c r="RYT15" s="934"/>
      <c r="RYU15" s="934"/>
      <c r="RYV15" s="934"/>
      <c r="RYW15" s="934"/>
      <c r="RYX15" s="934"/>
      <c r="RYY15" s="934"/>
      <c r="RYZ15" s="934"/>
      <c r="RZA15" s="934"/>
      <c r="RZB15" s="934"/>
      <c r="RZC15" s="934"/>
      <c r="RZD15" s="934"/>
      <c r="RZE15" s="934"/>
      <c r="RZF15" s="934"/>
      <c r="RZG15" s="934"/>
      <c r="RZH15" s="934"/>
      <c r="RZI15" s="934"/>
      <c r="RZJ15" s="934"/>
      <c r="RZK15" s="934"/>
      <c r="RZL15" s="934"/>
      <c r="RZM15" s="934"/>
      <c r="RZN15" s="934"/>
      <c r="RZO15" s="934"/>
      <c r="RZP15" s="934"/>
      <c r="RZQ15" s="934"/>
      <c r="RZR15" s="934"/>
      <c r="RZS15" s="934"/>
      <c r="RZT15" s="934"/>
      <c r="RZU15" s="934"/>
      <c r="RZV15" s="934"/>
      <c r="RZW15" s="934"/>
      <c r="RZX15" s="934"/>
      <c r="RZY15" s="934"/>
      <c r="RZZ15" s="934"/>
      <c r="SAA15" s="934"/>
      <c r="SAB15" s="934"/>
      <c r="SAC15" s="934"/>
      <c r="SAD15" s="934"/>
      <c r="SAE15" s="934"/>
      <c r="SAF15" s="934"/>
      <c r="SAG15" s="934"/>
      <c r="SAH15" s="934"/>
      <c r="SAI15" s="934"/>
      <c r="SAJ15" s="934"/>
      <c r="SAK15" s="934"/>
      <c r="SAL15" s="934"/>
      <c r="SAM15" s="934"/>
      <c r="SAN15" s="934"/>
      <c r="SAO15" s="934"/>
      <c r="SAP15" s="934"/>
      <c r="SAQ15" s="934"/>
      <c r="SAR15" s="934"/>
      <c r="SAS15" s="934"/>
      <c r="SAT15" s="934"/>
      <c r="SAU15" s="934"/>
      <c r="SAV15" s="934"/>
      <c r="SAW15" s="934"/>
      <c r="SAX15" s="934"/>
      <c r="SAY15" s="934"/>
      <c r="SAZ15" s="934"/>
      <c r="SBA15" s="934"/>
      <c r="SBB15" s="934"/>
      <c r="SBC15" s="934"/>
      <c r="SBD15" s="934"/>
      <c r="SBE15" s="934"/>
      <c r="SBF15" s="934"/>
      <c r="SBG15" s="934"/>
      <c r="SBH15" s="934"/>
      <c r="SBI15" s="934"/>
      <c r="SBJ15" s="934"/>
      <c r="SBK15" s="934"/>
      <c r="SBL15" s="934"/>
      <c r="SBM15" s="934"/>
      <c r="SBN15" s="934"/>
      <c r="SBO15" s="934"/>
      <c r="SBP15" s="934"/>
      <c r="SBQ15" s="934"/>
      <c r="SBR15" s="934"/>
      <c r="SBS15" s="934"/>
      <c r="SBT15" s="934"/>
      <c r="SBU15" s="934"/>
      <c r="SBV15" s="934"/>
      <c r="SBW15" s="934"/>
      <c r="SBX15" s="934"/>
      <c r="SBY15" s="934"/>
      <c r="SBZ15" s="934"/>
      <c r="SCA15" s="934"/>
      <c r="SCB15" s="934"/>
      <c r="SCC15" s="934"/>
      <c r="SCD15" s="934"/>
      <c r="SCE15" s="934"/>
      <c r="SCF15" s="934"/>
      <c r="SCG15" s="934"/>
      <c r="SCH15" s="934"/>
      <c r="SCI15" s="934"/>
      <c r="SCJ15" s="934"/>
      <c r="SCK15" s="934"/>
      <c r="SCL15" s="934"/>
      <c r="SCM15" s="934"/>
      <c r="SCN15" s="934"/>
      <c r="SCO15" s="934"/>
      <c r="SCP15" s="934"/>
      <c r="SCQ15" s="934"/>
      <c r="SCR15" s="934"/>
      <c r="SCS15" s="934"/>
      <c r="SCT15" s="934"/>
      <c r="SCU15" s="934"/>
      <c r="SCV15" s="934"/>
      <c r="SCW15" s="934"/>
      <c r="SCX15" s="934"/>
      <c r="SCY15" s="934"/>
      <c r="SCZ15" s="934"/>
      <c r="SDA15" s="934"/>
      <c r="SDB15" s="934"/>
      <c r="SDC15" s="934"/>
      <c r="SDD15" s="934"/>
      <c r="SDE15" s="934"/>
      <c r="SDF15" s="934"/>
      <c r="SDG15" s="934"/>
      <c r="SDH15" s="934"/>
      <c r="SDI15" s="934"/>
      <c r="SDJ15" s="934"/>
      <c r="SDK15" s="934"/>
      <c r="SDL15" s="934"/>
      <c r="SDM15" s="934"/>
      <c r="SDN15" s="934"/>
      <c r="SDO15" s="934"/>
      <c r="SDP15" s="934"/>
      <c r="SDQ15" s="934"/>
      <c r="SDR15" s="934"/>
      <c r="SDS15" s="934"/>
      <c r="SDT15" s="934"/>
      <c r="SDU15" s="934"/>
      <c r="SDV15" s="934"/>
      <c r="SDW15" s="934"/>
      <c r="SDX15" s="934"/>
      <c r="SDY15" s="934"/>
      <c r="SDZ15" s="934"/>
      <c r="SEA15" s="934"/>
      <c r="SEB15" s="934"/>
      <c r="SEC15" s="934"/>
      <c r="SED15" s="934"/>
      <c r="SEE15" s="934"/>
      <c r="SEF15" s="934"/>
      <c r="SEG15" s="934"/>
      <c r="SEH15" s="934"/>
      <c r="SEI15" s="934"/>
      <c r="SEJ15" s="934"/>
      <c r="SEK15" s="934"/>
      <c r="SEL15" s="934"/>
      <c r="SEM15" s="934"/>
      <c r="SEN15" s="934"/>
      <c r="SEO15" s="934"/>
      <c r="SEP15" s="934"/>
      <c r="SEQ15" s="934"/>
      <c r="SER15" s="934"/>
      <c r="SES15" s="934"/>
      <c r="SET15" s="934"/>
      <c r="SEU15" s="934"/>
      <c r="SEV15" s="934"/>
      <c r="SEW15" s="934"/>
      <c r="SEX15" s="934"/>
      <c r="SEY15" s="934"/>
      <c r="SEZ15" s="934"/>
      <c r="SFA15" s="934"/>
      <c r="SFB15" s="934"/>
      <c r="SFC15" s="934"/>
      <c r="SFD15" s="934"/>
      <c r="SFE15" s="934"/>
      <c r="SFF15" s="934"/>
      <c r="SFG15" s="934"/>
      <c r="SFH15" s="934"/>
      <c r="SFI15" s="934"/>
      <c r="SFJ15" s="934"/>
      <c r="SFK15" s="934"/>
      <c r="SFL15" s="934"/>
      <c r="SFM15" s="934"/>
      <c r="SFN15" s="934"/>
      <c r="SFO15" s="934"/>
      <c r="SFP15" s="934"/>
      <c r="SFQ15" s="934"/>
      <c r="SFR15" s="934"/>
      <c r="SFS15" s="934"/>
      <c r="SFT15" s="934"/>
      <c r="SFU15" s="934"/>
      <c r="SFV15" s="934"/>
      <c r="SFW15" s="934"/>
      <c r="SFX15" s="934"/>
      <c r="SFY15" s="934"/>
      <c r="SFZ15" s="934"/>
      <c r="SGA15" s="934"/>
      <c r="SGB15" s="934"/>
      <c r="SGC15" s="934"/>
      <c r="SGD15" s="934"/>
      <c r="SGE15" s="934"/>
      <c r="SGF15" s="934"/>
      <c r="SGG15" s="934"/>
      <c r="SGH15" s="934"/>
      <c r="SGI15" s="934"/>
      <c r="SGJ15" s="934"/>
      <c r="SGK15" s="934"/>
      <c r="SGL15" s="934"/>
      <c r="SGM15" s="934"/>
      <c r="SGN15" s="934"/>
      <c r="SGO15" s="934"/>
      <c r="SGP15" s="934"/>
      <c r="SGQ15" s="934"/>
      <c r="SGR15" s="934"/>
      <c r="SGS15" s="934"/>
      <c r="SGT15" s="934"/>
      <c r="SGU15" s="934"/>
      <c r="SGV15" s="934"/>
      <c r="SGW15" s="934"/>
      <c r="SGX15" s="934"/>
      <c r="SGY15" s="934"/>
      <c r="SGZ15" s="934"/>
      <c r="SHA15" s="934"/>
      <c r="SHB15" s="934"/>
      <c r="SHC15" s="934"/>
      <c r="SHD15" s="934"/>
      <c r="SHE15" s="934"/>
      <c r="SHF15" s="934"/>
      <c r="SHG15" s="934"/>
      <c r="SHH15" s="934"/>
      <c r="SHI15" s="934"/>
      <c r="SHJ15" s="934"/>
      <c r="SHK15" s="934"/>
      <c r="SHL15" s="934"/>
      <c r="SHM15" s="934"/>
      <c r="SHN15" s="934"/>
      <c r="SHO15" s="934"/>
      <c r="SHP15" s="934"/>
      <c r="SHQ15" s="934"/>
      <c r="SHR15" s="934"/>
      <c r="SHS15" s="934"/>
      <c r="SHT15" s="934"/>
      <c r="SHU15" s="934"/>
      <c r="SHV15" s="934"/>
      <c r="SHW15" s="934"/>
      <c r="SHX15" s="934"/>
      <c r="SHY15" s="934"/>
      <c r="SHZ15" s="934"/>
      <c r="SIA15" s="934"/>
      <c r="SIB15" s="934"/>
      <c r="SIC15" s="934"/>
      <c r="SID15" s="934"/>
      <c r="SIE15" s="934"/>
      <c r="SIF15" s="934"/>
      <c r="SIG15" s="934"/>
      <c r="SIH15" s="934"/>
      <c r="SII15" s="934"/>
      <c r="SIJ15" s="934"/>
      <c r="SIK15" s="934"/>
      <c r="SIL15" s="934"/>
      <c r="SIM15" s="934"/>
      <c r="SIN15" s="934"/>
      <c r="SIO15" s="934"/>
      <c r="SIP15" s="934"/>
      <c r="SIQ15" s="934"/>
      <c r="SIR15" s="934"/>
      <c r="SIS15" s="934"/>
      <c r="SIT15" s="934"/>
      <c r="SIU15" s="934"/>
      <c r="SIV15" s="934"/>
      <c r="SIW15" s="934"/>
      <c r="SIX15" s="934"/>
      <c r="SIY15" s="934"/>
      <c r="SIZ15" s="934"/>
      <c r="SJA15" s="934"/>
      <c r="SJB15" s="934"/>
      <c r="SJC15" s="934"/>
      <c r="SJD15" s="934"/>
      <c r="SJE15" s="934"/>
      <c r="SJF15" s="934"/>
      <c r="SJG15" s="934"/>
      <c r="SJH15" s="934"/>
      <c r="SJI15" s="934"/>
      <c r="SJJ15" s="934"/>
      <c r="SJK15" s="934"/>
      <c r="SJL15" s="934"/>
      <c r="SJM15" s="934"/>
      <c r="SJN15" s="934"/>
      <c r="SJO15" s="934"/>
      <c r="SJP15" s="934"/>
      <c r="SJQ15" s="934"/>
      <c r="SJR15" s="934"/>
      <c r="SJS15" s="934"/>
      <c r="SJT15" s="934"/>
      <c r="SJU15" s="934"/>
      <c r="SJV15" s="934"/>
      <c r="SJW15" s="934"/>
      <c r="SJX15" s="934"/>
      <c r="SJY15" s="934"/>
      <c r="SJZ15" s="934"/>
      <c r="SKA15" s="934"/>
      <c r="SKB15" s="934"/>
      <c r="SKC15" s="934"/>
      <c r="SKD15" s="934"/>
      <c r="SKE15" s="934"/>
      <c r="SKF15" s="934"/>
      <c r="SKG15" s="934"/>
      <c r="SKH15" s="934"/>
      <c r="SKI15" s="934"/>
      <c r="SKJ15" s="934"/>
      <c r="SKK15" s="934"/>
      <c r="SKL15" s="934"/>
      <c r="SKM15" s="934"/>
      <c r="SKN15" s="934"/>
      <c r="SKO15" s="934"/>
      <c r="SKP15" s="934"/>
      <c r="SKQ15" s="934"/>
      <c r="SKR15" s="934"/>
      <c r="SKS15" s="934"/>
      <c r="SKT15" s="934"/>
      <c r="SKU15" s="934"/>
      <c r="SKV15" s="934"/>
      <c r="SKW15" s="934"/>
      <c r="SKX15" s="934"/>
      <c r="SKY15" s="934"/>
      <c r="SKZ15" s="934"/>
      <c r="SLA15" s="934"/>
      <c r="SLB15" s="934"/>
      <c r="SLC15" s="934"/>
      <c r="SLD15" s="934"/>
      <c r="SLE15" s="934"/>
      <c r="SLF15" s="934"/>
      <c r="SLG15" s="934"/>
      <c r="SLH15" s="934"/>
      <c r="SLI15" s="934"/>
      <c r="SLJ15" s="934"/>
      <c r="SLK15" s="934"/>
      <c r="SLL15" s="934"/>
      <c r="SLM15" s="934"/>
      <c r="SLN15" s="934"/>
      <c r="SLO15" s="934"/>
      <c r="SLP15" s="934"/>
      <c r="SLQ15" s="934"/>
      <c r="SLR15" s="934"/>
      <c r="SLS15" s="934"/>
      <c r="SLT15" s="934"/>
      <c r="SLU15" s="934"/>
      <c r="SLV15" s="934"/>
      <c r="SLW15" s="934"/>
      <c r="SLX15" s="934"/>
      <c r="SLY15" s="934"/>
      <c r="SLZ15" s="934"/>
      <c r="SMA15" s="934"/>
      <c r="SMB15" s="934"/>
      <c r="SMC15" s="934"/>
      <c r="SMD15" s="934"/>
      <c r="SME15" s="934"/>
      <c r="SMF15" s="934"/>
      <c r="SMG15" s="934"/>
      <c r="SMH15" s="934"/>
      <c r="SMI15" s="934"/>
      <c r="SMJ15" s="934"/>
      <c r="SMK15" s="934"/>
      <c r="SML15" s="934"/>
      <c r="SMM15" s="934"/>
      <c r="SMN15" s="934"/>
      <c r="SMO15" s="934"/>
      <c r="SMP15" s="934"/>
      <c r="SMQ15" s="934"/>
      <c r="SMR15" s="934"/>
      <c r="SMS15" s="934"/>
      <c r="SMT15" s="934"/>
      <c r="SMU15" s="934"/>
      <c r="SMV15" s="934"/>
      <c r="SMW15" s="934"/>
      <c r="SMX15" s="934"/>
      <c r="SMY15" s="934"/>
      <c r="SMZ15" s="934"/>
      <c r="SNA15" s="934"/>
      <c r="SNB15" s="934"/>
      <c r="SNC15" s="934"/>
      <c r="SND15" s="934"/>
      <c r="SNE15" s="934"/>
      <c r="SNF15" s="934"/>
      <c r="SNG15" s="934"/>
      <c r="SNH15" s="934"/>
      <c r="SNI15" s="934"/>
      <c r="SNJ15" s="934"/>
      <c r="SNK15" s="934"/>
      <c r="SNL15" s="934"/>
      <c r="SNM15" s="934"/>
      <c r="SNN15" s="934"/>
      <c r="SNO15" s="934"/>
      <c r="SNP15" s="934"/>
      <c r="SNQ15" s="934"/>
      <c r="SNR15" s="934"/>
      <c r="SNS15" s="934"/>
      <c r="SNT15" s="934"/>
      <c r="SNU15" s="934"/>
      <c r="SNV15" s="934"/>
      <c r="SNW15" s="934"/>
      <c r="SNX15" s="934"/>
      <c r="SNY15" s="934"/>
      <c r="SNZ15" s="934"/>
      <c r="SOA15" s="934"/>
      <c r="SOB15" s="934"/>
      <c r="SOC15" s="934"/>
      <c r="SOD15" s="934"/>
      <c r="SOE15" s="934"/>
      <c r="SOF15" s="934"/>
      <c r="SOG15" s="934"/>
      <c r="SOH15" s="934"/>
      <c r="SOI15" s="934"/>
      <c r="SOJ15" s="934"/>
      <c r="SOK15" s="934"/>
      <c r="SOL15" s="934"/>
      <c r="SOM15" s="934"/>
      <c r="SON15" s="934"/>
      <c r="SOO15" s="934"/>
      <c r="SOP15" s="934"/>
      <c r="SOQ15" s="934"/>
      <c r="SOR15" s="934"/>
      <c r="SOS15" s="934"/>
      <c r="SOT15" s="934"/>
      <c r="SOU15" s="934"/>
      <c r="SOV15" s="934"/>
      <c r="SOW15" s="934"/>
      <c r="SOX15" s="934"/>
      <c r="SOY15" s="934"/>
      <c r="SOZ15" s="934"/>
      <c r="SPA15" s="934"/>
      <c r="SPB15" s="934"/>
      <c r="SPC15" s="934"/>
      <c r="SPD15" s="934"/>
      <c r="SPE15" s="934"/>
      <c r="SPF15" s="934"/>
      <c r="SPG15" s="934"/>
      <c r="SPH15" s="934"/>
      <c r="SPI15" s="934"/>
      <c r="SPJ15" s="934"/>
      <c r="SPK15" s="934"/>
      <c r="SPL15" s="934"/>
      <c r="SPM15" s="934"/>
      <c r="SPN15" s="934"/>
      <c r="SPO15" s="934"/>
      <c r="SPP15" s="934"/>
      <c r="SPQ15" s="934"/>
      <c r="SPR15" s="934"/>
      <c r="SPS15" s="934"/>
      <c r="SPT15" s="934"/>
      <c r="SPU15" s="934"/>
      <c r="SPV15" s="934"/>
      <c r="SPW15" s="934"/>
      <c r="SPX15" s="934"/>
      <c r="SPY15" s="934"/>
      <c r="SPZ15" s="934"/>
      <c r="SQA15" s="934"/>
      <c r="SQB15" s="934"/>
      <c r="SQC15" s="934"/>
      <c r="SQD15" s="934"/>
      <c r="SQE15" s="934"/>
      <c r="SQF15" s="934"/>
      <c r="SQG15" s="934"/>
      <c r="SQH15" s="934"/>
      <c r="SQI15" s="934"/>
      <c r="SQJ15" s="934"/>
      <c r="SQK15" s="934"/>
      <c r="SQL15" s="934"/>
      <c r="SQM15" s="934"/>
      <c r="SQN15" s="934"/>
      <c r="SQO15" s="934"/>
      <c r="SQP15" s="934"/>
      <c r="SQQ15" s="934"/>
      <c r="SQR15" s="934"/>
      <c r="SQS15" s="934"/>
      <c r="SQT15" s="934"/>
      <c r="SQU15" s="934"/>
      <c r="SQV15" s="934"/>
      <c r="SQW15" s="934"/>
      <c r="SQX15" s="934"/>
      <c r="SQY15" s="934"/>
      <c r="SQZ15" s="934"/>
      <c r="SRA15" s="934"/>
      <c r="SRB15" s="934"/>
      <c r="SRC15" s="934"/>
      <c r="SRD15" s="934"/>
      <c r="SRE15" s="934"/>
      <c r="SRF15" s="934"/>
      <c r="SRG15" s="934"/>
      <c r="SRH15" s="934"/>
      <c r="SRI15" s="934"/>
      <c r="SRJ15" s="934"/>
      <c r="SRK15" s="934"/>
      <c r="SRL15" s="934"/>
      <c r="SRM15" s="934"/>
      <c r="SRN15" s="934"/>
      <c r="SRO15" s="934"/>
      <c r="SRP15" s="934"/>
      <c r="SRQ15" s="934"/>
      <c r="SRR15" s="934"/>
      <c r="SRS15" s="934"/>
      <c r="SRT15" s="934"/>
      <c r="SRU15" s="934"/>
      <c r="SRV15" s="934"/>
      <c r="SRW15" s="934"/>
      <c r="SRX15" s="934"/>
      <c r="SRY15" s="934"/>
      <c r="SRZ15" s="934"/>
      <c r="SSA15" s="934"/>
      <c r="SSB15" s="934"/>
      <c r="SSC15" s="934"/>
      <c r="SSD15" s="934"/>
      <c r="SSE15" s="934"/>
      <c r="SSF15" s="934"/>
      <c r="SSG15" s="934"/>
      <c r="SSH15" s="934"/>
      <c r="SSI15" s="934"/>
      <c r="SSJ15" s="934"/>
      <c r="SSK15" s="934"/>
      <c r="SSL15" s="934"/>
      <c r="SSM15" s="934"/>
      <c r="SSN15" s="934"/>
      <c r="SSO15" s="934"/>
      <c r="SSP15" s="934"/>
      <c r="SSQ15" s="934"/>
      <c r="SSR15" s="934"/>
      <c r="SSS15" s="934"/>
      <c r="SST15" s="934"/>
      <c r="SSU15" s="934"/>
      <c r="SSV15" s="934"/>
      <c r="SSW15" s="934"/>
      <c r="SSX15" s="934"/>
      <c r="SSY15" s="934"/>
      <c r="SSZ15" s="934"/>
      <c r="STA15" s="934"/>
      <c r="STB15" s="934"/>
      <c r="STC15" s="934"/>
      <c r="STD15" s="934"/>
      <c r="STE15" s="934"/>
      <c r="STF15" s="934"/>
      <c r="STG15" s="934"/>
      <c r="STH15" s="934"/>
      <c r="STI15" s="934"/>
      <c r="STJ15" s="934"/>
      <c r="STK15" s="934"/>
      <c r="STL15" s="934"/>
      <c r="STM15" s="934"/>
      <c r="STN15" s="934"/>
      <c r="STO15" s="934"/>
      <c r="STP15" s="934"/>
      <c r="STQ15" s="934"/>
      <c r="STR15" s="934"/>
      <c r="STS15" s="934"/>
      <c r="STT15" s="934"/>
      <c r="STU15" s="934"/>
      <c r="STV15" s="934"/>
      <c r="STW15" s="934"/>
      <c r="STX15" s="934"/>
      <c r="STY15" s="934"/>
      <c r="STZ15" s="934"/>
      <c r="SUA15" s="934"/>
      <c r="SUB15" s="934"/>
      <c r="SUC15" s="934"/>
      <c r="SUD15" s="934"/>
      <c r="SUE15" s="934"/>
      <c r="SUF15" s="934"/>
      <c r="SUG15" s="934"/>
      <c r="SUH15" s="934"/>
      <c r="SUI15" s="934"/>
      <c r="SUJ15" s="934"/>
      <c r="SUK15" s="934"/>
      <c r="SUL15" s="934"/>
      <c r="SUM15" s="934"/>
      <c r="SUN15" s="934"/>
      <c r="SUO15" s="934"/>
      <c r="SUP15" s="934"/>
      <c r="SUQ15" s="934"/>
      <c r="SUR15" s="934"/>
      <c r="SUS15" s="934"/>
      <c r="SUT15" s="934"/>
      <c r="SUU15" s="934"/>
      <c r="SUV15" s="934"/>
      <c r="SUW15" s="934"/>
      <c r="SUX15" s="934"/>
      <c r="SUY15" s="934"/>
      <c r="SUZ15" s="934"/>
      <c r="SVA15" s="934"/>
      <c r="SVB15" s="934"/>
      <c r="SVC15" s="934"/>
      <c r="SVD15" s="934"/>
      <c r="SVE15" s="934"/>
      <c r="SVF15" s="934"/>
      <c r="SVG15" s="934"/>
      <c r="SVH15" s="934"/>
      <c r="SVI15" s="934"/>
      <c r="SVJ15" s="934"/>
      <c r="SVK15" s="934"/>
      <c r="SVL15" s="934"/>
      <c r="SVM15" s="934"/>
      <c r="SVN15" s="934"/>
      <c r="SVO15" s="934"/>
      <c r="SVP15" s="934"/>
      <c r="SVQ15" s="934"/>
      <c r="SVR15" s="934"/>
      <c r="SVS15" s="934"/>
      <c r="SVT15" s="934"/>
      <c r="SVU15" s="934"/>
      <c r="SVV15" s="934"/>
      <c r="SVW15" s="934"/>
      <c r="SVX15" s="934"/>
      <c r="SVY15" s="934"/>
      <c r="SVZ15" s="934"/>
      <c r="SWA15" s="934"/>
      <c r="SWB15" s="934"/>
      <c r="SWC15" s="934"/>
      <c r="SWD15" s="934"/>
      <c r="SWE15" s="934"/>
      <c r="SWF15" s="934"/>
      <c r="SWG15" s="934"/>
      <c r="SWH15" s="934"/>
      <c r="SWI15" s="934"/>
      <c r="SWJ15" s="934"/>
      <c r="SWK15" s="934"/>
      <c r="SWL15" s="934"/>
      <c r="SWM15" s="934"/>
      <c r="SWN15" s="934"/>
      <c r="SWO15" s="934"/>
      <c r="SWP15" s="934"/>
      <c r="SWQ15" s="934"/>
      <c r="SWR15" s="934"/>
      <c r="SWS15" s="934"/>
      <c r="SWT15" s="934"/>
      <c r="SWU15" s="934"/>
      <c r="SWV15" s="934"/>
      <c r="SWW15" s="934"/>
      <c r="SWX15" s="934"/>
      <c r="SWY15" s="934"/>
      <c r="SWZ15" s="934"/>
      <c r="SXA15" s="934"/>
      <c r="SXB15" s="934"/>
      <c r="SXC15" s="934"/>
      <c r="SXD15" s="934"/>
      <c r="SXE15" s="934"/>
      <c r="SXF15" s="934"/>
      <c r="SXG15" s="934"/>
      <c r="SXH15" s="934"/>
      <c r="SXI15" s="934"/>
      <c r="SXJ15" s="934"/>
      <c r="SXK15" s="934"/>
      <c r="SXL15" s="934"/>
      <c r="SXM15" s="934"/>
      <c r="SXN15" s="934"/>
      <c r="SXO15" s="934"/>
      <c r="SXP15" s="934"/>
      <c r="SXQ15" s="934"/>
      <c r="SXR15" s="934"/>
      <c r="SXS15" s="934"/>
      <c r="SXT15" s="934"/>
      <c r="SXU15" s="934"/>
      <c r="SXV15" s="934"/>
      <c r="SXW15" s="934"/>
      <c r="SXX15" s="934"/>
      <c r="SXY15" s="934"/>
      <c r="SXZ15" s="934"/>
      <c r="SYA15" s="934"/>
      <c r="SYB15" s="934"/>
      <c r="SYC15" s="934"/>
      <c r="SYD15" s="934"/>
      <c r="SYE15" s="934"/>
      <c r="SYF15" s="934"/>
      <c r="SYG15" s="934"/>
      <c r="SYH15" s="934"/>
      <c r="SYI15" s="934"/>
      <c r="SYJ15" s="934"/>
      <c r="SYK15" s="934"/>
      <c r="SYL15" s="934"/>
      <c r="SYM15" s="934"/>
      <c r="SYN15" s="934"/>
      <c r="SYO15" s="934"/>
      <c r="SYP15" s="934"/>
      <c r="SYQ15" s="934"/>
      <c r="SYR15" s="934"/>
      <c r="SYS15" s="934"/>
      <c r="SYT15" s="934"/>
      <c r="SYU15" s="934"/>
      <c r="SYV15" s="934"/>
      <c r="SYW15" s="934"/>
      <c r="SYX15" s="934"/>
      <c r="SYY15" s="934"/>
      <c r="SYZ15" s="934"/>
      <c r="SZA15" s="934"/>
      <c r="SZB15" s="934"/>
      <c r="SZC15" s="934"/>
      <c r="SZD15" s="934"/>
      <c r="SZE15" s="934"/>
      <c r="SZF15" s="934"/>
      <c r="SZG15" s="934"/>
      <c r="SZH15" s="934"/>
      <c r="SZI15" s="934"/>
      <c r="SZJ15" s="934"/>
      <c r="SZK15" s="934"/>
      <c r="SZL15" s="934"/>
      <c r="SZM15" s="934"/>
      <c r="SZN15" s="934"/>
      <c r="SZO15" s="934"/>
      <c r="SZP15" s="934"/>
      <c r="SZQ15" s="934"/>
      <c r="SZR15" s="934"/>
      <c r="SZS15" s="934"/>
      <c r="SZT15" s="934"/>
      <c r="SZU15" s="934"/>
      <c r="SZV15" s="934"/>
      <c r="SZW15" s="934"/>
      <c r="SZX15" s="934"/>
      <c r="SZY15" s="934"/>
      <c r="SZZ15" s="934"/>
      <c r="TAA15" s="934"/>
      <c r="TAB15" s="934"/>
      <c r="TAC15" s="934"/>
      <c r="TAD15" s="934"/>
      <c r="TAE15" s="934"/>
      <c r="TAF15" s="934"/>
      <c r="TAG15" s="934"/>
      <c r="TAH15" s="934"/>
      <c r="TAI15" s="934"/>
      <c r="TAJ15" s="934"/>
      <c r="TAK15" s="934"/>
      <c r="TAL15" s="934"/>
      <c r="TAM15" s="934"/>
      <c r="TAN15" s="934"/>
      <c r="TAO15" s="934"/>
      <c r="TAP15" s="934"/>
      <c r="TAQ15" s="934"/>
      <c r="TAR15" s="934"/>
      <c r="TAS15" s="934"/>
      <c r="TAT15" s="934"/>
      <c r="TAU15" s="934"/>
      <c r="TAV15" s="934"/>
      <c r="TAW15" s="934"/>
      <c r="TAX15" s="934"/>
      <c r="TAY15" s="934"/>
      <c r="TAZ15" s="934"/>
      <c r="TBA15" s="934"/>
      <c r="TBB15" s="934"/>
      <c r="TBC15" s="934"/>
      <c r="TBD15" s="934"/>
      <c r="TBE15" s="934"/>
      <c r="TBF15" s="934"/>
      <c r="TBG15" s="934"/>
      <c r="TBH15" s="934"/>
      <c r="TBI15" s="934"/>
      <c r="TBJ15" s="934"/>
      <c r="TBK15" s="934"/>
      <c r="TBL15" s="934"/>
      <c r="TBM15" s="934"/>
      <c r="TBN15" s="934"/>
      <c r="TBO15" s="934"/>
      <c r="TBP15" s="934"/>
      <c r="TBQ15" s="934"/>
      <c r="TBR15" s="934"/>
      <c r="TBS15" s="934"/>
      <c r="TBT15" s="934"/>
      <c r="TBU15" s="934"/>
      <c r="TBV15" s="934"/>
      <c r="TBW15" s="934"/>
      <c r="TBX15" s="934"/>
      <c r="TBY15" s="934"/>
      <c r="TBZ15" s="934"/>
      <c r="TCA15" s="934"/>
      <c r="TCB15" s="934"/>
      <c r="TCC15" s="934"/>
      <c r="TCD15" s="934"/>
      <c r="TCE15" s="934"/>
      <c r="TCF15" s="934"/>
      <c r="TCG15" s="934"/>
      <c r="TCH15" s="934"/>
      <c r="TCI15" s="934"/>
      <c r="TCJ15" s="934"/>
      <c r="TCK15" s="934"/>
      <c r="TCL15" s="934"/>
      <c r="TCM15" s="934"/>
      <c r="TCN15" s="934"/>
      <c r="TCO15" s="934"/>
      <c r="TCP15" s="934"/>
      <c r="TCQ15" s="934"/>
      <c r="TCR15" s="934"/>
      <c r="TCS15" s="934"/>
      <c r="TCT15" s="934"/>
      <c r="TCU15" s="934"/>
      <c r="TCV15" s="934"/>
      <c r="TCW15" s="934"/>
      <c r="TCX15" s="934"/>
      <c r="TCY15" s="934"/>
      <c r="TCZ15" s="934"/>
      <c r="TDA15" s="934"/>
      <c r="TDB15" s="934"/>
      <c r="TDC15" s="934"/>
      <c r="TDD15" s="934"/>
      <c r="TDE15" s="934"/>
      <c r="TDF15" s="934"/>
      <c r="TDG15" s="934"/>
      <c r="TDH15" s="934"/>
      <c r="TDI15" s="934"/>
      <c r="TDJ15" s="934"/>
      <c r="TDK15" s="934"/>
      <c r="TDL15" s="934"/>
      <c r="TDM15" s="934"/>
      <c r="TDN15" s="934"/>
      <c r="TDO15" s="934"/>
      <c r="TDP15" s="934"/>
      <c r="TDQ15" s="934"/>
      <c r="TDR15" s="934"/>
      <c r="TDS15" s="934"/>
      <c r="TDT15" s="934"/>
      <c r="TDU15" s="934"/>
      <c r="TDV15" s="934"/>
      <c r="TDW15" s="934"/>
      <c r="TDX15" s="934"/>
      <c r="TDY15" s="934"/>
      <c r="TDZ15" s="934"/>
      <c r="TEA15" s="934"/>
      <c r="TEB15" s="934"/>
      <c r="TEC15" s="934"/>
      <c r="TED15" s="934"/>
      <c r="TEE15" s="934"/>
      <c r="TEF15" s="934"/>
      <c r="TEG15" s="934"/>
      <c r="TEH15" s="934"/>
      <c r="TEI15" s="934"/>
      <c r="TEJ15" s="934"/>
      <c r="TEK15" s="934"/>
      <c r="TEL15" s="934"/>
      <c r="TEM15" s="934"/>
      <c r="TEN15" s="934"/>
      <c r="TEO15" s="934"/>
      <c r="TEP15" s="934"/>
      <c r="TEQ15" s="934"/>
      <c r="TER15" s="934"/>
      <c r="TES15" s="934"/>
      <c r="TET15" s="934"/>
      <c r="TEU15" s="934"/>
      <c r="TEV15" s="934"/>
      <c r="TEW15" s="934"/>
      <c r="TEX15" s="934"/>
      <c r="TEY15" s="934"/>
      <c r="TEZ15" s="934"/>
      <c r="TFA15" s="934"/>
      <c r="TFB15" s="934"/>
      <c r="TFC15" s="934"/>
      <c r="TFD15" s="934"/>
      <c r="TFE15" s="934"/>
      <c r="TFF15" s="934"/>
      <c r="TFG15" s="934"/>
      <c r="TFH15" s="934"/>
      <c r="TFI15" s="934"/>
      <c r="TFJ15" s="934"/>
      <c r="TFK15" s="934"/>
      <c r="TFL15" s="934"/>
      <c r="TFM15" s="934"/>
      <c r="TFN15" s="934"/>
      <c r="TFO15" s="934"/>
      <c r="TFP15" s="934"/>
      <c r="TFQ15" s="934"/>
      <c r="TFR15" s="934"/>
      <c r="TFS15" s="934"/>
      <c r="TFT15" s="934"/>
      <c r="TFU15" s="934"/>
      <c r="TFV15" s="934"/>
      <c r="TFW15" s="934"/>
      <c r="TFX15" s="934"/>
      <c r="TFY15" s="934"/>
      <c r="TFZ15" s="934"/>
      <c r="TGA15" s="934"/>
      <c r="TGB15" s="934"/>
      <c r="TGC15" s="934"/>
      <c r="TGD15" s="934"/>
      <c r="TGE15" s="934"/>
      <c r="TGF15" s="934"/>
      <c r="TGG15" s="934"/>
      <c r="TGH15" s="934"/>
      <c r="TGI15" s="934"/>
      <c r="TGJ15" s="934"/>
      <c r="TGK15" s="934"/>
      <c r="TGL15" s="934"/>
      <c r="TGM15" s="934"/>
      <c r="TGN15" s="934"/>
      <c r="TGO15" s="934"/>
      <c r="TGP15" s="934"/>
      <c r="TGQ15" s="934"/>
      <c r="TGR15" s="934"/>
      <c r="TGS15" s="934"/>
      <c r="TGT15" s="934"/>
      <c r="TGU15" s="934"/>
      <c r="TGV15" s="934"/>
      <c r="TGW15" s="934"/>
      <c r="TGX15" s="934"/>
      <c r="TGY15" s="934"/>
      <c r="TGZ15" s="934"/>
      <c r="THA15" s="934"/>
      <c r="THB15" s="934"/>
      <c r="THC15" s="934"/>
      <c r="THD15" s="934"/>
      <c r="THE15" s="934"/>
      <c r="THF15" s="934"/>
      <c r="THG15" s="934"/>
      <c r="THH15" s="934"/>
      <c r="THI15" s="934"/>
      <c r="THJ15" s="934"/>
      <c r="THK15" s="934"/>
      <c r="THL15" s="934"/>
      <c r="THM15" s="934"/>
      <c r="THN15" s="934"/>
      <c r="THO15" s="934"/>
      <c r="THP15" s="934"/>
      <c r="THQ15" s="934"/>
      <c r="THR15" s="934"/>
      <c r="THS15" s="934"/>
      <c r="THT15" s="934"/>
      <c r="THU15" s="934"/>
      <c r="THV15" s="934"/>
      <c r="THW15" s="934"/>
      <c r="THX15" s="934"/>
      <c r="THY15" s="934"/>
      <c r="THZ15" s="934"/>
      <c r="TIA15" s="934"/>
      <c r="TIB15" s="934"/>
      <c r="TIC15" s="934"/>
      <c r="TID15" s="934"/>
      <c r="TIE15" s="934"/>
      <c r="TIF15" s="934"/>
      <c r="TIG15" s="934"/>
      <c r="TIH15" s="934"/>
      <c r="TII15" s="934"/>
      <c r="TIJ15" s="934"/>
      <c r="TIK15" s="934"/>
      <c r="TIL15" s="934"/>
      <c r="TIM15" s="934"/>
      <c r="TIN15" s="934"/>
      <c r="TIO15" s="934"/>
      <c r="TIP15" s="934"/>
      <c r="TIQ15" s="934"/>
      <c r="TIR15" s="934"/>
      <c r="TIS15" s="934"/>
      <c r="TIT15" s="934"/>
      <c r="TIU15" s="934"/>
      <c r="TIV15" s="934"/>
      <c r="TIW15" s="934"/>
      <c r="TIX15" s="934"/>
      <c r="TIY15" s="934"/>
      <c r="TIZ15" s="934"/>
      <c r="TJA15" s="934"/>
      <c r="TJB15" s="934"/>
      <c r="TJC15" s="934"/>
      <c r="TJD15" s="934"/>
      <c r="TJE15" s="934"/>
      <c r="TJF15" s="934"/>
      <c r="TJG15" s="934"/>
      <c r="TJH15" s="934"/>
      <c r="TJI15" s="934"/>
      <c r="TJJ15" s="934"/>
      <c r="TJK15" s="934"/>
      <c r="TJL15" s="934"/>
      <c r="TJM15" s="934"/>
      <c r="TJN15" s="934"/>
      <c r="TJO15" s="934"/>
      <c r="TJP15" s="934"/>
      <c r="TJQ15" s="934"/>
      <c r="TJR15" s="934"/>
      <c r="TJS15" s="934"/>
      <c r="TJT15" s="934"/>
      <c r="TJU15" s="934"/>
      <c r="TJV15" s="934"/>
      <c r="TJW15" s="934"/>
      <c r="TJX15" s="934"/>
      <c r="TJY15" s="934"/>
      <c r="TJZ15" s="934"/>
      <c r="TKA15" s="934"/>
      <c r="TKB15" s="934"/>
      <c r="TKC15" s="934"/>
      <c r="TKD15" s="934"/>
      <c r="TKE15" s="934"/>
      <c r="TKF15" s="934"/>
      <c r="TKG15" s="934"/>
      <c r="TKH15" s="934"/>
      <c r="TKI15" s="934"/>
      <c r="TKJ15" s="934"/>
      <c r="TKK15" s="934"/>
      <c r="TKL15" s="934"/>
      <c r="TKM15" s="934"/>
      <c r="TKN15" s="934"/>
      <c r="TKO15" s="934"/>
      <c r="TKP15" s="934"/>
      <c r="TKQ15" s="934"/>
      <c r="TKR15" s="934"/>
      <c r="TKS15" s="934"/>
      <c r="TKT15" s="934"/>
      <c r="TKU15" s="934"/>
      <c r="TKV15" s="934"/>
      <c r="TKW15" s="934"/>
      <c r="TKX15" s="934"/>
      <c r="TKY15" s="934"/>
      <c r="TKZ15" s="934"/>
      <c r="TLA15" s="934"/>
      <c r="TLB15" s="934"/>
      <c r="TLC15" s="934"/>
      <c r="TLD15" s="934"/>
      <c r="TLE15" s="934"/>
      <c r="TLF15" s="934"/>
      <c r="TLG15" s="934"/>
      <c r="TLH15" s="934"/>
      <c r="TLI15" s="934"/>
      <c r="TLJ15" s="934"/>
      <c r="TLK15" s="934"/>
      <c r="TLL15" s="934"/>
      <c r="TLM15" s="934"/>
      <c r="TLN15" s="934"/>
      <c r="TLO15" s="934"/>
      <c r="TLP15" s="934"/>
      <c r="TLQ15" s="934"/>
      <c r="TLR15" s="934"/>
      <c r="TLS15" s="934"/>
      <c r="TLT15" s="934"/>
      <c r="TLU15" s="934"/>
      <c r="TLV15" s="934"/>
      <c r="TLW15" s="934"/>
      <c r="TLX15" s="934"/>
      <c r="TLY15" s="934"/>
      <c r="TLZ15" s="934"/>
      <c r="TMA15" s="934"/>
      <c r="TMB15" s="934"/>
      <c r="TMC15" s="934"/>
      <c r="TMD15" s="934"/>
      <c r="TME15" s="934"/>
      <c r="TMF15" s="934"/>
      <c r="TMG15" s="934"/>
      <c r="TMH15" s="934"/>
      <c r="TMI15" s="934"/>
      <c r="TMJ15" s="934"/>
      <c r="TMK15" s="934"/>
      <c r="TML15" s="934"/>
      <c r="TMM15" s="934"/>
      <c r="TMN15" s="934"/>
      <c r="TMO15" s="934"/>
      <c r="TMP15" s="934"/>
      <c r="TMQ15" s="934"/>
      <c r="TMR15" s="934"/>
      <c r="TMS15" s="934"/>
      <c r="TMT15" s="934"/>
      <c r="TMU15" s="934"/>
      <c r="TMV15" s="934"/>
      <c r="TMW15" s="934"/>
      <c r="TMX15" s="934"/>
      <c r="TMY15" s="934"/>
      <c r="TMZ15" s="934"/>
      <c r="TNA15" s="934"/>
      <c r="TNB15" s="934"/>
      <c r="TNC15" s="934"/>
      <c r="TND15" s="934"/>
      <c r="TNE15" s="934"/>
      <c r="TNF15" s="934"/>
      <c r="TNG15" s="934"/>
      <c r="TNH15" s="934"/>
      <c r="TNI15" s="934"/>
      <c r="TNJ15" s="934"/>
      <c r="TNK15" s="934"/>
      <c r="TNL15" s="934"/>
      <c r="TNM15" s="934"/>
      <c r="TNN15" s="934"/>
      <c r="TNO15" s="934"/>
      <c r="TNP15" s="934"/>
      <c r="TNQ15" s="934"/>
      <c r="TNR15" s="934"/>
      <c r="TNS15" s="934"/>
      <c r="TNT15" s="934"/>
      <c r="TNU15" s="934"/>
      <c r="TNV15" s="934"/>
      <c r="TNW15" s="934"/>
      <c r="TNX15" s="934"/>
      <c r="TNY15" s="934"/>
      <c r="TNZ15" s="934"/>
      <c r="TOA15" s="934"/>
      <c r="TOB15" s="934"/>
      <c r="TOC15" s="934"/>
      <c r="TOD15" s="934"/>
      <c r="TOE15" s="934"/>
      <c r="TOF15" s="934"/>
      <c r="TOG15" s="934"/>
      <c r="TOH15" s="934"/>
      <c r="TOI15" s="934"/>
      <c r="TOJ15" s="934"/>
      <c r="TOK15" s="934"/>
      <c r="TOL15" s="934"/>
      <c r="TOM15" s="934"/>
      <c r="TON15" s="934"/>
      <c r="TOO15" s="934"/>
      <c r="TOP15" s="934"/>
      <c r="TOQ15" s="934"/>
      <c r="TOR15" s="934"/>
      <c r="TOS15" s="934"/>
      <c r="TOT15" s="934"/>
      <c r="TOU15" s="934"/>
      <c r="TOV15" s="934"/>
      <c r="TOW15" s="934"/>
      <c r="TOX15" s="934"/>
      <c r="TOY15" s="934"/>
      <c r="TOZ15" s="934"/>
      <c r="TPA15" s="934"/>
      <c r="TPB15" s="934"/>
      <c r="TPC15" s="934"/>
      <c r="TPD15" s="934"/>
      <c r="TPE15" s="934"/>
      <c r="TPF15" s="934"/>
      <c r="TPG15" s="934"/>
      <c r="TPH15" s="934"/>
      <c r="TPI15" s="934"/>
      <c r="TPJ15" s="934"/>
      <c r="TPK15" s="934"/>
      <c r="TPL15" s="934"/>
      <c r="TPM15" s="934"/>
      <c r="TPN15" s="934"/>
      <c r="TPO15" s="934"/>
      <c r="TPP15" s="934"/>
      <c r="TPQ15" s="934"/>
      <c r="TPR15" s="934"/>
      <c r="TPS15" s="934"/>
      <c r="TPT15" s="934"/>
      <c r="TPU15" s="934"/>
      <c r="TPV15" s="934"/>
      <c r="TPW15" s="934"/>
      <c r="TPX15" s="934"/>
      <c r="TPY15" s="934"/>
      <c r="TPZ15" s="934"/>
      <c r="TQA15" s="934"/>
      <c r="TQB15" s="934"/>
      <c r="TQC15" s="934"/>
      <c r="TQD15" s="934"/>
      <c r="TQE15" s="934"/>
      <c r="TQF15" s="934"/>
      <c r="TQG15" s="934"/>
      <c r="TQH15" s="934"/>
      <c r="TQI15" s="934"/>
      <c r="TQJ15" s="934"/>
      <c r="TQK15" s="934"/>
      <c r="TQL15" s="934"/>
      <c r="TQM15" s="934"/>
      <c r="TQN15" s="934"/>
      <c r="TQO15" s="934"/>
      <c r="TQP15" s="934"/>
      <c r="TQQ15" s="934"/>
      <c r="TQR15" s="934"/>
      <c r="TQS15" s="934"/>
      <c r="TQT15" s="934"/>
      <c r="TQU15" s="934"/>
      <c r="TQV15" s="934"/>
      <c r="TQW15" s="934"/>
      <c r="TQX15" s="934"/>
      <c r="TQY15" s="934"/>
      <c r="TQZ15" s="934"/>
      <c r="TRA15" s="934"/>
      <c r="TRB15" s="934"/>
      <c r="TRC15" s="934"/>
      <c r="TRD15" s="934"/>
      <c r="TRE15" s="934"/>
      <c r="TRF15" s="934"/>
      <c r="TRG15" s="934"/>
      <c r="TRH15" s="934"/>
      <c r="TRI15" s="934"/>
      <c r="TRJ15" s="934"/>
      <c r="TRK15" s="934"/>
      <c r="TRL15" s="934"/>
      <c r="TRM15" s="934"/>
      <c r="TRN15" s="934"/>
      <c r="TRO15" s="934"/>
      <c r="TRP15" s="934"/>
      <c r="TRQ15" s="934"/>
      <c r="TRR15" s="934"/>
      <c r="TRS15" s="934"/>
      <c r="TRT15" s="934"/>
      <c r="TRU15" s="934"/>
      <c r="TRV15" s="934"/>
      <c r="TRW15" s="934"/>
      <c r="TRX15" s="934"/>
      <c r="TRY15" s="934"/>
      <c r="TRZ15" s="934"/>
      <c r="TSA15" s="934"/>
      <c r="TSB15" s="934"/>
      <c r="TSC15" s="934"/>
      <c r="TSD15" s="934"/>
      <c r="TSE15" s="934"/>
      <c r="TSF15" s="934"/>
      <c r="TSG15" s="934"/>
      <c r="TSH15" s="934"/>
      <c r="TSI15" s="934"/>
      <c r="TSJ15" s="934"/>
      <c r="TSK15" s="934"/>
      <c r="TSL15" s="934"/>
      <c r="TSM15" s="934"/>
      <c r="TSN15" s="934"/>
      <c r="TSO15" s="934"/>
      <c r="TSP15" s="934"/>
      <c r="TSQ15" s="934"/>
      <c r="TSR15" s="934"/>
      <c r="TSS15" s="934"/>
      <c r="TST15" s="934"/>
      <c r="TSU15" s="934"/>
      <c r="TSV15" s="934"/>
      <c r="TSW15" s="934"/>
      <c r="TSX15" s="934"/>
      <c r="TSY15" s="934"/>
      <c r="TSZ15" s="934"/>
      <c r="TTA15" s="934"/>
      <c r="TTB15" s="934"/>
      <c r="TTC15" s="934"/>
      <c r="TTD15" s="934"/>
      <c r="TTE15" s="934"/>
      <c r="TTF15" s="934"/>
      <c r="TTG15" s="934"/>
      <c r="TTH15" s="934"/>
      <c r="TTI15" s="934"/>
      <c r="TTJ15" s="934"/>
      <c r="TTK15" s="934"/>
      <c r="TTL15" s="934"/>
      <c r="TTM15" s="934"/>
      <c r="TTN15" s="934"/>
      <c r="TTO15" s="934"/>
      <c r="TTP15" s="934"/>
      <c r="TTQ15" s="934"/>
      <c r="TTR15" s="934"/>
      <c r="TTS15" s="934"/>
      <c r="TTT15" s="934"/>
      <c r="TTU15" s="934"/>
      <c r="TTV15" s="934"/>
      <c r="TTW15" s="934"/>
      <c r="TTX15" s="934"/>
      <c r="TTY15" s="934"/>
      <c r="TTZ15" s="934"/>
      <c r="TUA15" s="934"/>
      <c r="TUB15" s="934"/>
      <c r="TUC15" s="934"/>
      <c r="TUD15" s="934"/>
      <c r="TUE15" s="934"/>
      <c r="TUF15" s="934"/>
      <c r="TUG15" s="934"/>
      <c r="TUH15" s="934"/>
      <c r="TUI15" s="934"/>
      <c r="TUJ15" s="934"/>
      <c r="TUK15" s="934"/>
      <c r="TUL15" s="934"/>
      <c r="TUM15" s="934"/>
      <c r="TUN15" s="934"/>
      <c r="TUO15" s="934"/>
      <c r="TUP15" s="934"/>
      <c r="TUQ15" s="934"/>
      <c r="TUR15" s="934"/>
      <c r="TUS15" s="934"/>
      <c r="TUT15" s="934"/>
      <c r="TUU15" s="934"/>
      <c r="TUV15" s="934"/>
      <c r="TUW15" s="934"/>
      <c r="TUX15" s="934"/>
      <c r="TUY15" s="934"/>
      <c r="TUZ15" s="934"/>
      <c r="TVA15" s="934"/>
      <c r="TVB15" s="934"/>
      <c r="TVC15" s="934"/>
      <c r="TVD15" s="934"/>
      <c r="TVE15" s="934"/>
      <c r="TVF15" s="934"/>
      <c r="TVG15" s="934"/>
      <c r="TVH15" s="934"/>
      <c r="TVI15" s="934"/>
      <c r="TVJ15" s="934"/>
      <c r="TVK15" s="934"/>
      <c r="TVL15" s="934"/>
      <c r="TVM15" s="934"/>
      <c r="TVN15" s="934"/>
      <c r="TVO15" s="934"/>
      <c r="TVP15" s="934"/>
      <c r="TVQ15" s="934"/>
      <c r="TVR15" s="934"/>
      <c r="TVS15" s="934"/>
      <c r="TVT15" s="934"/>
      <c r="TVU15" s="934"/>
      <c r="TVV15" s="934"/>
      <c r="TVW15" s="934"/>
      <c r="TVX15" s="934"/>
      <c r="TVY15" s="934"/>
      <c r="TVZ15" s="934"/>
      <c r="TWA15" s="934"/>
      <c r="TWB15" s="934"/>
      <c r="TWC15" s="934"/>
      <c r="TWD15" s="934"/>
      <c r="TWE15" s="934"/>
      <c r="TWF15" s="934"/>
      <c r="TWG15" s="934"/>
      <c r="TWH15" s="934"/>
      <c r="TWI15" s="934"/>
      <c r="TWJ15" s="934"/>
      <c r="TWK15" s="934"/>
      <c r="TWL15" s="934"/>
      <c r="TWM15" s="934"/>
      <c r="TWN15" s="934"/>
      <c r="TWO15" s="934"/>
      <c r="TWP15" s="934"/>
      <c r="TWQ15" s="934"/>
      <c r="TWR15" s="934"/>
      <c r="TWS15" s="934"/>
      <c r="TWT15" s="934"/>
      <c r="TWU15" s="934"/>
      <c r="TWV15" s="934"/>
      <c r="TWW15" s="934"/>
      <c r="TWX15" s="934"/>
      <c r="TWY15" s="934"/>
      <c r="TWZ15" s="934"/>
      <c r="TXA15" s="934"/>
      <c r="TXB15" s="934"/>
      <c r="TXC15" s="934"/>
      <c r="TXD15" s="934"/>
      <c r="TXE15" s="934"/>
      <c r="TXF15" s="934"/>
      <c r="TXG15" s="934"/>
      <c r="TXH15" s="934"/>
      <c r="TXI15" s="934"/>
      <c r="TXJ15" s="934"/>
      <c r="TXK15" s="934"/>
      <c r="TXL15" s="934"/>
      <c r="TXM15" s="934"/>
      <c r="TXN15" s="934"/>
      <c r="TXO15" s="934"/>
      <c r="TXP15" s="934"/>
      <c r="TXQ15" s="934"/>
      <c r="TXR15" s="934"/>
      <c r="TXS15" s="934"/>
      <c r="TXT15" s="934"/>
      <c r="TXU15" s="934"/>
      <c r="TXV15" s="934"/>
      <c r="TXW15" s="934"/>
      <c r="TXX15" s="934"/>
      <c r="TXY15" s="934"/>
      <c r="TXZ15" s="934"/>
      <c r="TYA15" s="934"/>
      <c r="TYB15" s="934"/>
      <c r="TYC15" s="934"/>
      <c r="TYD15" s="934"/>
      <c r="TYE15" s="934"/>
      <c r="TYF15" s="934"/>
      <c r="TYG15" s="934"/>
      <c r="TYH15" s="934"/>
      <c r="TYI15" s="934"/>
      <c r="TYJ15" s="934"/>
      <c r="TYK15" s="934"/>
      <c r="TYL15" s="934"/>
      <c r="TYM15" s="934"/>
      <c r="TYN15" s="934"/>
      <c r="TYO15" s="934"/>
      <c r="TYP15" s="934"/>
      <c r="TYQ15" s="934"/>
      <c r="TYR15" s="934"/>
      <c r="TYS15" s="934"/>
      <c r="TYT15" s="934"/>
      <c r="TYU15" s="934"/>
      <c r="TYV15" s="934"/>
      <c r="TYW15" s="934"/>
      <c r="TYX15" s="934"/>
      <c r="TYY15" s="934"/>
      <c r="TYZ15" s="934"/>
      <c r="TZA15" s="934"/>
      <c r="TZB15" s="934"/>
      <c r="TZC15" s="934"/>
      <c r="TZD15" s="934"/>
      <c r="TZE15" s="934"/>
      <c r="TZF15" s="934"/>
      <c r="TZG15" s="934"/>
      <c r="TZH15" s="934"/>
      <c r="TZI15" s="934"/>
      <c r="TZJ15" s="934"/>
      <c r="TZK15" s="934"/>
      <c r="TZL15" s="934"/>
      <c r="TZM15" s="934"/>
      <c r="TZN15" s="934"/>
      <c r="TZO15" s="934"/>
      <c r="TZP15" s="934"/>
      <c r="TZQ15" s="934"/>
      <c r="TZR15" s="934"/>
      <c r="TZS15" s="934"/>
      <c r="TZT15" s="934"/>
      <c r="TZU15" s="934"/>
      <c r="TZV15" s="934"/>
      <c r="TZW15" s="934"/>
      <c r="TZX15" s="934"/>
      <c r="TZY15" s="934"/>
      <c r="TZZ15" s="934"/>
      <c r="UAA15" s="934"/>
      <c r="UAB15" s="934"/>
      <c r="UAC15" s="934"/>
      <c r="UAD15" s="934"/>
      <c r="UAE15" s="934"/>
      <c r="UAF15" s="934"/>
      <c r="UAG15" s="934"/>
      <c r="UAH15" s="934"/>
      <c r="UAI15" s="934"/>
      <c r="UAJ15" s="934"/>
      <c r="UAK15" s="934"/>
      <c r="UAL15" s="934"/>
      <c r="UAM15" s="934"/>
      <c r="UAN15" s="934"/>
      <c r="UAO15" s="934"/>
      <c r="UAP15" s="934"/>
      <c r="UAQ15" s="934"/>
      <c r="UAR15" s="934"/>
      <c r="UAS15" s="934"/>
      <c r="UAT15" s="934"/>
      <c r="UAU15" s="934"/>
      <c r="UAV15" s="934"/>
      <c r="UAW15" s="934"/>
      <c r="UAX15" s="934"/>
      <c r="UAY15" s="934"/>
      <c r="UAZ15" s="934"/>
      <c r="UBA15" s="934"/>
      <c r="UBB15" s="934"/>
      <c r="UBC15" s="934"/>
      <c r="UBD15" s="934"/>
      <c r="UBE15" s="934"/>
      <c r="UBF15" s="934"/>
      <c r="UBG15" s="934"/>
      <c r="UBH15" s="934"/>
      <c r="UBI15" s="934"/>
      <c r="UBJ15" s="934"/>
      <c r="UBK15" s="934"/>
      <c r="UBL15" s="934"/>
      <c r="UBM15" s="934"/>
      <c r="UBN15" s="934"/>
      <c r="UBO15" s="934"/>
      <c r="UBP15" s="934"/>
      <c r="UBQ15" s="934"/>
      <c r="UBR15" s="934"/>
      <c r="UBS15" s="934"/>
      <c r="UBT15" s="934"/>
      <c r="UBU15" s="934"/>
      <c r="UBV15" s="934"/>
      <c r="UBW15" s="934"/>
      <c r="UBX15" s="934"/>
      <c r="UBY15" s="934"/>
      <c r="UBZ15" s="934"/>
      <c r="UCA15" s="934"/>
      <c r="UCB15" s="934"/>
      <c r="UCC15" s="934"/>
      <c r="UCD15" s="934"/>
      <c r="UCE15" s="934"/>
      <c r="UCF15" s="934"/>
      <c r="UCG15" s="934"/>
      <c r="UCH15" s="934"/>
      <c r="UCI15" s="934"/>
      <c r="UCJ15" s="934"/>
      <c r="UCK15" s="934"/>
      <c r="UCL15" s="934"/>
      <c r="UCM15" s="934"/>
      <c r="UCN15" s="934"/>
      <c r="UCO15" s="934"/>
      <c r="UCP15" s="934"/>
      <c r="UCQ15" s="934"/>
      <c r="UCR15" s="934"/>
      <c r="UCS15" s="934"/>
      <c r="UCT15" s="934"/>
      <c r="UCU15" s="934"/>
      <c r="UCV15" s="934"/>
      <c r="UCW15" s="934"/>
      <c r="UCX15" s="934"/>
      <c r="UCY15" s="934"/>
      <c r="UCZ15" s="934"/>
      <c r="UDA15" s="934"/>
      <c r="UDB15" s="934"/>
      <c r="UDC15" s="934"/>
      <c r="UDD15" s="934"/>
      <c r="UDE15" s="934"/>
      <c r="UDF15" s="934"/>
      <c r="UDG15" s="934"/>
      <c r="UDH15" s="934"/>
      <c r="UDI15" s="934"/>
      <c r="UDJ15" s="934"/>
      <c r="UDK15" s="934"/>
      <c r="UDL15" s="934"/>
      <c r="UDM15" s="934"/>
      <c r="UDN15" s="934"/>
      <c r="UDO15" s="934"/>
      <c r="UDP15" s="934"/>
      <c r="UDQ15" s="934"/>
      <c r="UDR15" s="934"/>
      <c r="UDS15" s="934"/>
      <c r="UDT15" s="934"/>
      <c r="UDU15" s="934"/>
      <c r="UDV15" s="934"/>
      <c r="UDW15" s="934"/>
      <c r="UDX15" s="934"/>
      <c r="UDY15" s="934"/>
      <c r="UDZ15" s="934"/>
      <c r="UEA15" s="934"/>
      <c r="UEB15" s="934"/>
      <c r="UEC15" s="934"/>
      <c r="UED15" s="934"/>
      <c r="UEE15" s="934"/>
      <c r="UEF15" s="934"/>
      <c r="UEG15" s="934"/>
      <c r="UEH15" s="934"/>
      <c r="UEI15" s="934"/>
      <c r="UEJ15" s="934"/>
      <c r="UEK15" s="934"/>
      <c r="UEL15" s="934"/>
      <c r="UEM15" s="934"/>
      <c r="UEN15" s="934"/>
      <c r="UEO15" s="934"/>
      <c r="UEP15" s="934"/>
      <c r="UEQ15" s="934"/>
      <c r="UER15" s="934"/>
      <c r="UES15" s="934"/>
      <c r="UET15" s="934"/>
      <c r="UEU15" s="934"/>
      <c r="UEV15" s="934"/>
      <c r="UEW15" s="934"/>
      <c r="UEX15" s="934"/>
      <c r="UEY15" s="934"/>
      <c r="UEZ15" s="934"/>
      <c r="UFA15" s="934"/>
      <c r="UFB15" s="934"/>
      <c r="UFC15" s="934"/>
      <c r="UFD15" s="934"/>
      <c r="UFE15" s="934"/>
      <c r="UFF15" s="934"/>
      <c r="UFG15" s="934"/>
      <c r="UFH15" s="934"/>
      <c r="UFI15" s="934"/>
      <c r="UFJ15" s="934"/>
      <c r="UFK15" s="934"/>
      <c r="UFL15" s="934"/>
      <c r="UFM15" s="934"/>
      <c r="UFN15" s="934"/>
      <c r="UFO15" s="934"/>
      <c r="UFP15" s="934"/>
      <c r="UFQ15" s="934"/>
      <c r="UFR15" s="934"/>
      <c r="UFS15" s="934"/>
      <c r="UFT15" s="934"/>
      <c r="UFU15" s="934"/>
      <c r="UFV15" s="934"/>
      <c r="UFW15" s="934"/>
      <c r="UFX15" s="934"/>
      <c r="UFY15" s="934"/>
      <c r="UFZ15" s="934"/>
      <c r="UGA15" s="934"/>
      <c r="UGB15" s="934"/>
      <c r="UGC15" s="934"/>
      <c r="UGD15" s="934"/>
      <c r="UGE15" s="934"/>
      <c r="UGF15" s="934"/>
      <c r="UGG15" s="934"/>
      <c r="UGH15" s="934"/>
      <c r="UGI15" s="934"/>
      <c r="UGJ15" s="934"/>
      <c r="UGK15" s="934"/>
      <c r="UGL15" s="934"/>
      <c r="UGM15" s="934"/>
      <c r="UGN15" s="934"/>
      <c r="UGO15" s="934"/>
      <c r="UGP15" s="934"/>
      <c r="UGQ15" s="934"/>
      <c r="UGR15" s="934"/>
      <c r="UGS15" s="934"/>
      <c r="UGT15" s="934"/>
      <c r="UGU15" s="934"/>
      <c r="UGV15" s="934"/>
      <c r="UGW15" s="934"/>
      <c r="UGX15" s="934"/>
      <c r="UGY15" s="934"/>
      <c r="UGZ15" s="934"/>
      <c r="UHA15" s="934"/>
      <c r="UHB15" s="934"/>
      <c r="UHC15" s="934"/>
      <c r="UHD15" s="934"/>
      <c r="UHE15" s="934"/>
      <c r="UHF15" s="934"/>
      <c r="UHG15" s="934"/>
      <c r="UHH15" s="934"/>
      <c r="UHI15" s="934"/>
      <c r="UHJ15" s="934"/>
      <c r="UHK15" s="934"/>
      <c r="UHL15" s="934"/>
      <c r="UHM15" s="934"/>
      <c r="UHN15" s="934"/>
      <c r="UHO15" s="934"/>
      <c r="UHP15" s="934"/>
      <c r="UHQ15" s="934"/>
      <c r="UHR15" s="934"/>
      <c r="UHS15" s="934"/>
      <c r="UHT15" s="934"/>
      <c r="UHU15" s="934"/>
      <c r="UHV15" s="934"/>
      <c r="UHW15" s="934"/>
      <c r="UHX15" s="934"/>
      <c r="UHY15" s="934"/>
      <c r="UHZ15" s="934"/>
      <c r="UIA15" s="934"/>
      <c r="UIB15" s="934"/>
      <c r="UIC15" s="934"/>
      <c r="UID15" s="934"/>
      <c r="UIE15" s="934"/>
      <c r="UIF15" s="934"/>
      <c r="UIG15" s="934"/>
      <c r="UIH15" s="934"/>
      <c r="UII15" s="934"/>
      <c r="UIJ15" s="934"/>
      <c r="UIK15" s="934"/>
      <c r="UIL15" s="934"/>
      <c r="UIM15" s="934"/>
      <c r="UIN15" s="934"/>
      <c r="UIO15" s="934"/>
      <c r="UIP15" s="934"/>
      <c r="UIQ15" s="934"/>
      <c r="UIR15" s="934"/>
      <c r="UIS15" s="934"/>
      <c r="UIT15" s="934"/>
      <c r="UIU15" s="934"/>
      <c r="UIV15" s="934"/>
      <c r="UIW15" s="934"/>
      <c r="UIX15" s="934"/>
      <c r="UIY15" s="934"/>
      <c r="UIZ15" s="934"/>
      <c r="UJA15" s="934"/>
      <c r="UJB15" s="934"/>
      <c r="UJC15" s="934"/>
      <c r="UJD15" s="934"/>
      <c r="UJE15" s="934"/>
      <c r="UJF15" s="934"/>
      <c r="UJG15" s="934"/>
      <c r="UJH15" s="934"/>
      <c r="UJI15" s="934"/>
      <c r="UJJ15" s="934"/>
      <c r="UJK15" s="934"/>
      <c r="UJL15" s="934"/>
      <c r="UJM15" s="934"/>
      <c r="UJN15" s="934"/>
      <c r="UJO15" s="934"/>
      <c r="UJP15" s="934"/>
      <c r="UJQ15" s="934"/>
      <c r="UJR15" s="934"/>
      <c r="UJS15" s="934"/>
      <c r="UJT15" s="934"/>
      <c r="UJU15" s="934"/>
      <c r="UJV15" s="934"/>
      <c r="UJW15" s="934"/>
      <c r="UJX15" s="934"/>
      <c r="UJY15" s="934"/>
      <c r="UJZ15" s="934"/>
      <c r="UKA15" s="934"/>
      <c r="UKB15" s="934"/>
      <c r="UKC15" s="934"/>
      <c r="UKD15" s="934"/>
      <c r="UKE15" s="934"/>
      <c r="UKF15" s="934"/>
      <c r="UKG15" s="934"/>
      <c r="UKH15" s="934"/>
      <c r="UKI15" s="934"/>
      <c r="UKJ15" s="934"/>
      <c r="UKK15" s="934"/>
      <c r="UKL15" s="934"/>
      <c r="UKM15" s="934"/>
      <c r="UKN15" s="934"/>
      <c r="UKO15" s="934"/>
      <c r="UKP15" s="934"/>
      <c r="UKQ15" s="934"/>
      <c r="UKR15" s="934"/>
      <c r="UKS15" s="934"/>
      <c r="UKT15" s="934"/>
      <c r="UKU15" s="934"/>
      <c r="UKV15" s="934"/>
      <c r="UKW15" s="934"/>
      <c r="UKX15" s="934"/>
      <c r="UKY15" s="934"/>
      <c r="UKZ15" s="934"/>
      <c r="ULA15" s="934"/>
      <c r="ULB15" s="934"/>
      <c r="ULC15" s="934"/>
      <c r="ULD15" s="934"/>
      <c r="ULE15" s="934"/>
      <c r="ULF15" s="934"/>
      <c r="ULG15" s="934"/>
      <c r="ULH15" s="934"/>
      <c r="ULI15" s="934"/>
      <c r="ULJ15" s="934"/>
      <c r="ULK15" s="934"/>
      <c r="ULL15" s="934"/>
      <c r="ULM15" s="934"/>
      <c r="ULN15" s="934"/>
      <c r="ULO15" s="934"/>
      <c r="ULP15" s="934"/>
      <c r="ULQ15" s="934"/>
      <c r="ULR15" s="934"/>
      <c r="ULS15" s="934"/>
      <c r="ULT15" s="934"/>
      <c r="ULU15" s="934"/>
      <c r="ULV15" s="934"/>
      <c r="ULW15" s="934"/>
      <c r="ULX15" s="934"/>
      <c r="ULY15" s="934"/>
      <c r="ULZ15" s="934"/>
      <c r="UMA15" s="934"/>
      <c r="UMB15" s="934"/>
      <c r="UMC15" s="934"/>
      <c r="UMD15" s="934"/>
      <c r="UME15" s="934"/>
      <c r="UMF15" s="934"/>
      <c r="UMG15" s="934"/>
      <c r="UMH15" s="934"/>
      <c r="UMI15" s="934"/>
      <c r="UMJ15" s="934"/>
      <c r="UMK15" s="934"/>
      <c r="UML15" s="934"/>
      <c r="UMM15" s="934"/>
      <c r="UMN15" s="934"/>
      <c r="UMO15" s="934"/>
      <c r="UMP15" s="934"/>
      <c r="UMQ15" s="934"/>
      <c r="UMR15" s="934"/>
      <c r="UMS15" s="934"/>
      <c r="UMT15" s="934"/>
      <c r="UMU15" s="934"/>
      <c r="UMV15" s="934"/>
      <c r="UMW15" s="934"/>
      <c r="UMX15" s="934"/>
      <c r="UMY15" s="934"/>
      <c r="UMZ15" s="934"/>
      <c r="UNA15" s="934"/>
      <c r="UNB15" s="934"/>
      <c r="UNC15" s="934"/>
      <c r="UND15" s="934"/>
      <c r="UNE15" s="934"/>
      <c r="UNF15" s="934"/>
      <c r="UNG15" s="934"/>
      <c r="UNH15" s="934"/>
      <c r="UNI15" s="934"/>
      <c r="UNJ15" s="934"/>
      <c r="UNK15" s="934"/>
      <c r="UNL15" s="934"/>
      <c r="UNM15" s="934"/>
      <c r="UNN15" s="934"/>
      <c r="UNO15" s="934"/>
      <c r="UNP15" s="934"/>
      <c r="UNQ15" s="934"/>
      <c r="UNR15" s="934"/>
      <c r="UNS15" s="934"/>
      <c r="UNT15" s="934"/>
      <c r="UNU15" s="934"/>
      <c r="UNV15" s="934"/>
      <c r="UNW15" s="934"/>
      <c r="UNX15" s="934"/>
      <c r="UNY15" s="934"/>
      <c r="UNZ15" s="934"/>
      <c r="UOA15" s="934"/>
      <c r="UOB15" s="934"/>
      <c r="UOC15" s="934"/>
      <c r="UOD15" s="934"/>
      <c r="UOE15" s="934"/>
      <c r="UOF15" s="934"/>
      <c r="UOG15" s="934"/>
      <c r="UOH15" s="934"/>
      <c r="UOI15" s="934"/>
      <c r="UOJ15" s="934"/>
      <c r="UOK15" s="934"/>
      <c r="UOL15" s="934"/>
      <c r="UOM15" s="934"/>
      <c r="UON15" s="934"/>
      <c r="UOO15" s="934"/>
      <c r="UOP15" s="934"/>
      <c r="UOQ15" s="934"/>
      <c r="UOR15" s="934"/>
      <c r="UOS15" s="934"/>
      <c r="UOT15" s="934"/>
      <c r="UOU15" s="934"/>
      <c r="UOV15" s="934"/>
      <c r="UOW15" s="934"/>
      <c r="UOX15" s="934"/>
      <c r="UOY15" s="934"/>
      <c r="UOZ15" s="934"/>
      <c r="UPA15" s="934"/>
      <c r="UPB15" s="934"/>
      <c r="UPC15" s="934"/>
      <c r="UPD15" s="934"/>
      <c r="UPE15" s="934"/>
      <c r="UPF15" s="934"/>
      <c r="UPG15" s="934"/>
      <c r="UPH15" s="934"/>
      <c r="UPI15" s="934"/>
      <c r="UPJ15" s="934"/>
      <c r="UPK15" s="934"/>
      <c r="UPL15" s="934"/>
      <c r="UPM15" s="934"/>
      <c r="UPN15" s="934"/>
      <c r="UPO15" s="934"/>
      <c r="UPP15" s="934"/>
      <c r="UPQ15" s="934"/>
      <c r="UPR15" s="934"/>
      <c r="UPS15" s="934"/>
      <c r="UPT15" s="934"/>
      <c r="UPU15" s="934"/>
      <c r="UPV15" s="934"/>
      <c r="UPW15" s="934"/>
      <c r="UPX15" s="934"/>
      <c r="UPY15" s="934"/>
      <c r="UPZ15" s="934"/>
      <c r="UQA15" s="934"/>
      <c r="UQB15" s="934"/>
      <c r="UQC15" s="934"/>
      <c r="UQD15" s="934"/>
      <c r="UQE15" s="934"/>
      <c r="UQF15" s="934"/>
      <c r="UQG15" s="934"/>
      <c r="UQH15" s="934"/>
      <c r="UQI15" s="934"/>
      <c r="UQJ15" s="934"/>
      <c r="UQK15" s="934"/>
      <c r="UQL15" s="934"/>
      <c r="UQM15" s="934"/>
      <c r="UQN15" s="934"/>
      <c r="UQO15" s="934"/>
      <c r="UQP15" s="934"/>
      <c r="UQQ15" s="934"/>
      <c r="UQR15" s="934"/>
      <c r="UQS15" s="934"/>
      <c r="UQT15" s="934"/>
      <c r="UQU15" s="934"/>
      <c r="UQV15" s="934"/>
      <c r="UQW15" s="934"/>
      <c r="UQX15" s="934"/>
      <c r="UQY15" s="934"/>
      <c r="UQZ15" s="934"/>
      <c r="URA15" s="934"/>
      <c r="URB15" s="934"/>
      <c r="URC15" s="934"/>
      <c r="URD15" s="934"/>
      <c r="URE15" s="934"/>
      <c r="URF15" s="934"/>
      <c r="URG15" s="934"/>
      <c r="URH15" s="934"/>
      <c r="URI15" s="934"/>
      <c r="URJ15" s="934"/>
      <c r="URK15" s="934"/>
      <c r="URL15" s="934"/>
      <c r="URM15" s="934"/>
      <c r="URN15" s="934"/>
      <c r="URO15" s="934"/>
      <c r="URP15" s="934"/>
      <c r="URQ15" s="934"/>
      <c r="URR15" s="934"/>
      <c r="URS15" s="934"/>
      <c r="URT15" s="934"/>
      <c r="URU15" s="934"/>
      <c r="URV15" s="934"/>
      <c r="URW15" s="934"/>
      <c r="URX15" s="934"/>
      <c r="URY15" s="934"/>
      <c r="URZ15" s="934"/>
      <c r="USA15" s="934"/>
      <c r="USB15" s="934"/>
      <c r="USC15" s="934"/>
      <c r="USD15" s="934"/>
      <c r="USE15" s="934"/>
      <c r="USF15" s="934"/>
      <c r="USG15" s="934"/>
      <c r="USH15" s="934"/>
      <c r="USI15" s="934"/>
      <c r="USJ15" s="934"/>
      <c r="USK15" s="934"/>
      <c r="USL15" s="934"/>
      <c r="USM15" s="934"/>
      <c r="USN15" s="934"/>
      <c r="USO15" s="934"/>
      <c r="USP15" s="934"/>
      <c r="USQ15" s="934"/>
      <c r="USR15" s="934"/>
      <c r="USS15" s="934"/>
      <c r="UST15" s="934"/>
      <c r="USU15" s="934"/>
      <c r="USV15" s="934"/>
      <c r="USW15" s="934"/>
      <c r="USX15" s="934"/>
      <c r="USY15" s="934"/>
      <c r="USZ15" s="934"/>
      <c r="UTA15" s="934"/>
      <c r="UTB15" s="934"/>
      <c r="UTC15" s="934"/>
      <c r="UTD15" s="934"/>
      <c r="UTE15" s="934"/>
      <c r="UTF15" s="934"/>
      <c r="UTG15" s="934"/>
      <c r="UTH15" s="934"/>
      <c r="UTI15" s="934"/>
      <c r="UTJ15" s="934"/>
      <c r="UTK15" s="934"/>
      <c r="UTL15" s="934"/>
      <c r="UTM15" s="934"/>
      <c r="UTN15" s="934"/>
      <c r="UTO15" s="934"/>
      <c r="UTP15" s="934"/>
      <c r="UTQ15" s="934"/>
      <c r="UTR15" s="934"/>
      <c r="UTS15" s="934"/>
      <c r="UTT15" s="934"/>
      <c r="UTU15" s="934"/>
      <c r="UTV15" s="934"/>
      <c r="UTW15" s="934"/>
      <c r="UTX15" s="934"/>
      <c r="UTY15" s="934"/>
      <c r="UTZ15" s="934"/>
      <c r="UUA15" s="934"/>
      <c r="UUB15" s="934"/>
      <c r="UUC15" s="934"/>
      <c r="UUD15" s="934"/>
      <c r="UUE15" s="934"/>
      <c r="UUF15" s="934"/>
      <c r="UUG15" s="934"/>
      <c r="UUH15" s="934"/>
      <c r="UUI15" s="934"/>
      <c r="UUJ15" s="934"/>
      <c r="UUK15" s="934"/>
      <c r="UUL15" s="934"/>
      <c r="UUM15" s="934"/>
      <c r="UUN15" s="934"/>
      <c r="UUO15" s="934"/>
      <c r="UUP15" s="934"/>
      <c r="UUQ15" s="934"/>
      <c r="UUR15" s="934"/>
      <c r="UUS15" s="934"/>
      <c r="UUT15" s="934"/>
      <c r="UUU15" s="934"/>
      <c r="UUV15" s="934"/>
      <c r="UUW15" s="934"/>
      <c r="UUX15" s="934"/>
      <c r="UUY15" s="934"/>
      <c r="UUZ15" s="934"/>
      <c r="UVA15" s="934"/>
      <c r="UVB15" s="934"/>
      <c r="UVC15" s="934"/>
      <c r="UVD15" s="934"/>
      <c r="UVE15" s="934"/>
      <c r="UVF15" s="934"/>
      <c r="UVG15" s="934"/>
      <c r="UVH15" s="934"/>
      <c r="UVI15" s="934"/>
      <c r="UVJ15" s="934"/>
      <c r="UVK15" s="934"/>
      <c r="UVL15" s="934"/>
      <c r="UVM15" s="934"/>
      <c r="UVN15" s="934"/>
      <c r="UVO15" s="934"/>
      <c r="UVP15" s="934"/>
      <c r="UVQ15" s="934"/>
      <c r="UVR15" s="934"/>
      <c r="UVS15" s="934"/>
      <c r="UVT15" s="934"/>
      <c r="UVU15" s="934"/>
      <c r="UVV15" s="934"/>
      <c r="UVW15" s="934"/>
      <c r="UVX15" s="934"/>
      <c r="UVY15" s="934"/>
      <c r="UVZ15" s="934"/>
      <c r="UWA15" s="934"/>
      <c r="UWB15" s="934"/>
      <c r="UWC15" s="934"/>
      <c r="UWD15" s="934"/>
      <c r="UWE15" s="934"/>
      <c r="UWF15" s="934"/>
      <c r="UWG15" s="934"/>
      <c r="UWH15" s="934"/>
      <c r="UWI15" s="934"/>
      <c r="UWJ15" s="934"/>
      <c r="UWK15" s="934"/>
      <c r="UWL15" s="934"/>
      <c r="UWM15" s="934"/>
      <c r="UWN15" s="934"/>
      <c r="UWO15" s="934"/>
      <c r="UWP15" s="934"/>
      <c r="UWQ15" s="934"/>
      <c r="UWR15" s="934"/>
      <c r="UWS15" s="934"/>
      <c r="UWT15" s="934"/>
      <c r="UWU15" s="934"/>
      <c r="UWV15" s="934"/>
      <c r="UWW15" s="934"/>
      <c r="UWX15" s="934"/>
      <c r="UWY15" s="934"/>
      <c r="UWZ15" s="934"/>
      <c r="UXA15" s="934"/>
      <c r="UXB15" s="934"/>
      <c r="UXC15" s="934"/>
      <c r="UXD15" s="934"/>
      <c r="UXE15" s="934"/>
      <c r="UXF15" s="934"/>
      <c r="UXG15" s="934"/>
      <c r="UXH15" s="934"/>
      <c r="UXI15" s="934"/>
      <c r="UXJ15" s="934"/>
      <c r="UXK15" s="934"/>
      <c r="UXL15" s="934"/>
      <c r="UXM15" s="934"/>
      <c r="UXN15" s="934"/>
      <c r="UXO15" s="934"/>
      <c r="UXP15" s="934"/>
      <c r="UXQ15" s="934"/>
      <c r="UXR15" s="934"/>
      <c r="UXS15" s="934"/>
      <c r="UXT15" s="934"/>
      <c r="UXU15" s="934"/>
      <c r="UXV15" s="934"/>
      <c r="UXW15" s="934"/>
      <c r="UXX15" s="934"/>
      <c r="UXY15" s="934"/>
      <c r="UXZ15" s="934"/>
      <c r="UYA15" s="934"/>
      <c r="UYB15" s="934"/>
      <c r="UYC15" s="934"/>
      <c r="UYD15" s="934"/>
      <c r="UYE15" s="934"/>
      <c r="UYF15" s="934"/>
      <c r="UYG15" s="934"/>
      <c r="UYH15" s="934"/>
      <c r="UYI15" s="934"/>
      <c r="UYJ15" s="934"/>
      <c r="UYK15" s="934"/>
      <c r="UYL15" s="934"/>
      <c r="UYM15" s="934"/>
      <c r="UYN15" s="934"/>
      <c r="UYO15" s="934"/>
      <c r="UYP15" s="934"/>
      <c r="UYQ15" s="934"/>
      <c r="UYR15" s="934"/>
      <c r="UYS15" s="934"/>
      <c r="UYT15" s="934"/>
      <c r="UYU15" s="934"/>
      <c r="UYV15" s="934"/>
      <c r="UYW15" s="934"/>
      <c r="UYX15" s="934"/>
      <c r="UYY15" s="934"/>
      <c r="UYZ15" s="934"/>
      <c r="UZA15" s="934"/>
      <c r="UZB15" s="934"/>
      <c r="UZC15" s="934"/>
      <c r="UZD15" s="934"/>
      <c r="UZE15" s="934"/>
      <c r="UZF15" s="934"/>
      <c r="UZG15" s="934"/>
      <c r="UZH15" s="934"/>
      <c r="UZI15" s="934"/>
      <c r="UZJ15" s="934"/>
      <c r="UZK15" s="934"/>
      <c r="UZL15" s="934"/>
      <c r="UZM15" s="934"/>
      <c r="UZN15" s="934"/>
      <c r="UZO15" s="934"/>
      <c r="UZP15" s="934"/>
      <c r="UZQ15" s="934"/>
      <c r="UZR15" s="934"/>
      <c r="UZS15" s="934"/>
      <c r="UZT15" s="934"/>
      <c r="UZU15" s="934"/>
      <c r="UZV15" s="934"/>
      <c r="UZW15" s="934"/>
      <c r="UZX15" s="934"/>
      <c r="UZY15" s="934"/>
      <c r="UZZ15" s="934"/>
      <c r="VAA15" s="934"/>
      <c r="VAB15" s="934"/>
      <c r="VAC15" s="934"/>
      <c r="VAD15" s="934"/>
      <c r="VAE15" s="934"/>
      <c r="VAF15" s="934"/>
      <c r="VAG15" s="934"/>
      <c r="VAH15" s="934"/>
      <c r="VAI15" s="934"/>
      <c r="VAJ15" s="934"/>
      <c r="VAK15" s="934"/>
      <c r="VAL15" s="934"/>
      <c r="VAM15" s="934"/>
      <c r="VAN15" s="934"/>
      <c r="VAO15" s="934"/>
      <c r="VAP15" s="934"/>
      <c r="VAQ15" s="934"/>
      <c r="VAR15" s="934"/>
      <c r="VAS15" s="934"/>
      <c r="VAT15" s="934"/>
      <c r="VAU15" s="934"/>
      <c r="VAV15" s="934"/>
      <c r="VAW15" s="934"/>
      <c r="VAX15" s="934"/>
      <c r="VAY15" s="934"/>
      <c r="VAZ15" s="934"/>
      <c r="VBA15" s="934"/>
      <c r="VBB15" s="934"/>
      <c r="VBC15" s="934"/>
      <c r="VBD15" s="934"/>
      <c r="VBE15" s="934"/>
      <c r="VBF15" s="934"/>
      <c r="VBG15" s="934"/>
      <c r="VBH15" s="934"/>
      <c r="VBI15" s="934"/>
      <c r="VBJ15" s="934"/>
      <c r="VBK15" s="934"/>
      <c r="VBL15" s="934"/>
      <c r="VBM15" s="934"/>
      <c r="VBN15" s="934"/>
      <c r="VBO15" s="934"/>
      <c r="VBP15" s="934"/>
      <c r="VBQ15" s="934"/>
      <c r="VBR15" s="934"/>
      <c r="VBS15" s="934"/>
      <c r="VBT15" s="934"/>
      <c r="VBU15" s="934"/>
      <c r="VBV15" s="934"/>
      <c r="VBW15" s="934"/>
      <c r="VBX15" s="934"/>
      <c r="VBY15" s="934"/>
      <c r="VBZ15" s="934"/>
      <c r="VCA15" s="934"/>
      <c r="VCB15" s="934"/>
      <c r="VCC15" s="934"/>
      <c r="VCD15" s="934"/>
      <c r="VCE15" s="934"/>
      <c r="VCF15" s="934"/>
      <c r="VCG15" s="934"/>
      <c r="VCH15" s="934"/>
      <c r="VCI15" s="934"/>
      <c r="VCJ15" s="934"/>
      <c r="VCK15" s="934"/>
      <c r="VCL15" s="934"/>
      <c r="VCM15" s="934"/>
      <c r="VCN15" s="934"/>
      <c r="VCO15" s="934"/>
      <c r="VCP15" s="934"/>
      <c r="VCQ15" s="934"/>
      <c r="VCR15" s="934"/>
      <c r="VCS15" s="934"/>
      <c r="VCT15" s="934"/>
      <c r="VCU15" s="934"/>
      <c r="VCV15" s="934"/>
      <c r="VCW15" s="934"/>
      <c r="VCX15" s="934"/>
      <c r="VCY15" s="934"/>
      <c r="VCZ15" s="934"/>
      <c r="VDA15" s="934"/>
      <c r="VDB15" s="934"/>
      <c r="VDC15" s="934"/>
      <c r="VDD15" s="934"/>
      <c r="VDE15" s="934"/>
      <c r="VDF15" s="934"/>
      <c r="VDG15" s="934"/>
      <c r="VDH15" s="934"/>
      <c r="VDI15" s="934"/>
      <c r="VDJ15" s="934"/>
      <c r="VDK15" s="934"/>
      <c r="VDL15" s="934"/>
      <c r="VDM15" s="934"/>
      <c r="VDN15" s="934"/>
      <c r="VDO15" s="934"/>
      <c r="VDP15" s="934"/>
      <c r="VDQ15" s="934"/>
      <c r="VDR15" s="934"/>
      <c r="VDS15" s="934"/>
      <c r="VDT15" s="934"/>
      <c r="VDU15" s="934"/>
      <c r="VDV15" s="934"/>
      <c r="VDW15" s="934"/>
      <c r="VDX15" s="934"/>
      <c r="VDY15" s="934"/>
      <c r="VDZ15" s="934"/>
      <c r="VEA15" s="934"/>
      <c r="VEB15" s="934"/>
      <c r="VEC15" s="934"/>
      <c r="VED15" s="934"/>
      <c r="VEE15" s="934"/>
      <c r="VEF15" s="934"/>
      <c r="VEG15" s="934"/>
      <c r="VEH15" s="934"/>
      <c r="VEI15" s="934"/>
      <c r="VEJ15" s="934"/>
      <c r="VEK15" s="934"/>
      <c r="VEL15" s="934"/>
      <c r="VEM15" s="934"/>
      <c r="VEN15" s="934"/>
      <c r="VEO15" s="934"/>
      <c r="VEP15" s="934"/>
      <c r="VEQ15" s="934"/>
      <c r="VER15" s="934"/>
      <c r="VES15" s="934"/>
      <c r="VET15" s="934"/>
      <c r="VEU15" s="934"/>
      <c r="VEV15" s="934"/>
      <c r="VEW15" s="934"/>
      <c r="VEX15" s="934"/>
      <c r="VEY15" s="934"/>
      <c r="VEZ15" s="934"/>
      <c r="VFA15" s="934"/>
      <c r="VFB15" s="934"/>
      <c r="VFC15" s="934"/>
      <c r="VFD15" s="934"/>
      <c r="VFE15" s="934"/>
      <c r="VFF15" s="934"/>
      <c r="VFG15" s="934"/>
      <c r="VFH15" s="934"/>
      <c r="VFI15" s="934"/>
      <c r="VFJ15" s="934"/>
      <c r="VFK15" s="934"/>
      <c r="VFL15" s="934"/>
      <c r="VFM15" s="934"/>
      <c r="VFN15" s="934"/>
      <c r="VFO15" s="934"/>
      <c r="VFP15" s="934"/>
      <c r="VFQ15" s="934"/>
      <c r="VFR15" s="934"/>
      <c r="VFS15" s="934"/>
      <c r="VFT15" s="934"/>
      <c r="VFU15" s="934"/>
      <c r="VFV15" s="934"/>
      <c r="VFW15" s="934"/>
      <c r="VFX15" s="934"/>
      <c r="VFY15" s="934"/>
      <c r="VFZ15" s="934"/>
      <c r="VGA15" s="934"/>
      <c r="VGB15" s="934"/>
      <c r="VGC15" s="934"/>
      <c r="VGD15" s="934"/>
      <c r="VGE15" s="934"/>
      <c r="VGF15" s="934"/>
      <c r="VGG15" s="934"/>
      <c r="VGH15" s="934"/>
      <c r="VGI15" s="934"/>
      <c r="VGJ15" s="934"/>
      <c r="VGK15" s="934"/>
      <c r="VGL15" s="934"/>
      <c r="VGM15" s="934"/>
      <c r="VGN15" s="934"/>
      <c r="VGO15" s="934"/>
      <c r="VGP15" s="934"/>
      <c r="VGQ15" s="934"/>
      <c r="VGR15" s="934"/>
      <c r="VGS15" s="934"/>
      <c r="VGT15" s="934"/>
      <c r="VGU15" s="934"/>
      <c r="VGV15" s="934"/>
      <c r="VGW15" s="934"/>
      <c r="VGX15" s="934"/>
      <c r="VGY15" s="934"/>
      <c r="VGZ15" s="934"/>
      <c r="VHA15" s="934"/>
      <c r="VHB15" s="934"/>
      <c r="VHC15" s="934"/>
      <c r="VHD15" s="934"/>
      <c r="VHE15" s="934"/>
      <c r="VHF15" s="934"/>
      <c r="VHG15" s="934"/>
      <c r="VHH15" s="934"/>
      <c r="VHI15" s="934"/>
      <c r="VHJ15" s="934"/>
      <c r="VHK15" s="934"/>
      <c r="VHL15" s="934"/>
      <c r="VHM15" s="934"/>
      <c r="VHN15" s="934"/>
      <c r="VHO15" s="934"/>
      <c r="VHP15" s="934"/>
      <c r="VHQ15" s="934"/>
      <c r="VHR15" s="934"/>
      <c r="VHS15" s="934"/>
      <c r="VHT15" s="934"/>
      <c r="VHU15" s="934"/>
      <c r="VHV15" s="934"/>
      <c r="VHW15" s="934"/>
      <c r="VHX15" s="934"/>
      <c r="VHY15" s="934"/>
      <c r="VHZ15" s="934"/>
      <c r="VIA15" s="934"/>
      <c r="VIB15" s="934"/>
      <c r="VIC15" s="934"/>
      <c r="VID15" s="934"/>
      <c r="VIE15" s="934"/>
      <c r="VIF15" s="934"/>
      <c r="VIG15" s="934"/>
      <c r="VIH15" s="934"/>
      <c r="VII15" s="934"/>
      <c r="VIJ15" s="934"/>
      <c r="VIK15" s="934"/>
      <c r="VIL15" s="934"/>
      <c r="VIM15" s="934"/>
      <c r="VIN15" s="934"/>
      <c r="VIO15" s="934"/>
      <c r="VIP15" s="934"/>
      <c r="VIQ15" s="934"/>
      <c r="VIR15" s="934"/>
      <c r="VIS15" s="934"/>
      <c r="VIT15" s="934"/>
      <c r="VIU15" s="934"/>
      <c r="VIV15" s="934"/>
      <c r="VIW15" s="934"/>
      <c r="VIX15" s="934"/>
      <c r="VIY15" s="934"/>
      <c r="VIZ15" s="934"/>
      <c r="VJA15" s="934"/>
      <c r="VJB15" s="934"/>
      <c r="VJC15" s="934"/>
      <c r="VJD15" s="934"/>
      <c r="VJE15" s="934"/>
      <c r="VJF15" s="934"/>
      <c r="VJG15" s="934"/>
      <c r="VJH15" s="934"/>
      <c r="VJI15" s="934"/>
      <c r="VJJ15" s="934"/>
      <c r="VJK15" s="934"/>
      <c r="VJL15" s="934"/>
      <c r="VJM15" s="934"/>
      <c r="VJN15" s="934"/>
      <c r="VJO15" s="934"/>
      <c r="VJP15" s="934"/>
      <c r="VJQ15" s="934"/>
      <c r="VJR15" s="934"/>
      <c r="VJS15" s="934"/>
      <c r="VJT15" s="934"/>
      <c r="VJU15" s="934"/>
      <c r="VJV15" s="934"/>
      <c r="VJW15" s="934"/>
      <c r="VJX15" s="934"/>
      <c r="VJY15" s="934"/>
      <c r="VJZ15" s="934"/>
      <c r="VKA15" s="934"/>
      <c r="VKB15" s="934"/>
      <c r="VKC15" s="934"/>
      <c r="VKD15" s="934"/>
      <c r="VKE15" s="934"/>
      <c r="VKF15" s="934"/>
      <c r="VKG15" s="934"/>
      <c r="VKH15" s="934"/>
      <c r="VKI15" s="934"/>
      <c r="VKJ15" s="934"/>
      <c r="VKK15" s="934"/>
      <c r="VKL15" s="934"/>
      <c r="VKM15" s="934"/>
      <c r="VKN15" s="934"/>
      <c r="VKO15" s="934"/>
      <c r="VKP15" s="934"/>
      <c r="VKQ15" s="934"/>
      <c r="VKR15" s="934"/>
      <c r="VKS15" s="934"/>
      <c r="VKT15" s="934"/>
      <c r="VKU15" s="934"/>
      <c r="VKV15" s="934"/>
      <c r="VKW15" s="934"/>
      <c r="VKX15" s="934"/>
      <c r="VKY15" s="934"/>
      <c r="VKZ15" s="934"/>
      <c r="VLA15" s="934"/>
      <c r="VLB15" s="934"/>
      <c r="VLC15" s="934"/>
      <c r="VLD15" s="934"/>
      <c r="VLE15" s="934"/>
      <c r="VLF15" s="934"/>
      <c r="VLG15" s="934"/>
      <c r="VLH15" s="934"/>
      <c r="VLI15" s="934"/>
      <c r="VLJ15" s="934"/>
      <c r="VLK15" s="934"/>
      <c r="VLL15" s="934"/>
      <c r="VLM15" s="934"/>
      <c r="VLN15" s="934"/>
      <c r="VLO15" s="934"/>
      <c r="VLP15" s="934"/>
      <c r="VLQ15" s="934"/>
      <c r="VLR15" s="934"/>
      <c r="VLS15" s="934"/>
      <c r="VLT15" s="934"/>
      <c r="VLU15" s="934"/>
      <c r="VLV15" s="934"/>
      <c r="VLW15" s="934"/>
      <c r="VLX15" s="934"/>
      <c r="VLY15" s="934"/>
      <c r="VLZ15" s="934"/>
      <c r="VMA15" s="934"/>
      <c r="VMB15" s="934"/>
      <c r="VMC15" s="934"/>
      <c r="VMD15" s="934"/>
      <c r="VME15" s="934"/>
      <c r="VMF15" s="934"/>
      <c r="VMG15" s="934"/>
      <c r="VMH15" s="934"/>
      <c r="VMI15" s="934"/>
      <c r="VMJ15" s="934"/>
      <c r="VMK15" s="934"/>
      <c r="VML15" s="934"/>
      <c r="VMM15" s="934"/>
      <c r="VMN15" s="934"/>
      <c r="VMO15" s="934"/>
      <c r="VMP15" s="934"/>
      <c r="VMQ15" s="934"/>
      <c r="VMR15" s="934"/>
      <c r="VMS15" s="934"/>
      <c r="VMT15" s="934"/>
      <c r="VMU15" s="934"/>
      <c r="VMV15" s="934"/>
      <c r="VMW15" s="934"/>
      <c r="VMX15" s="934"/>
      <c r="VMY15" s="934"/>
      <c r="VMZ15" s="934"/>
      <c r="VNA15" s="934"/>
      <c r="VNB15" s="934"/>
      <c r="VNC15" s="934"/>
      <c r="VND15" s="934"/>
      <c r="VNE15" s="934"/>
      <c r="VNF15" s="934"/>
      <c r="VNG15" s="934"/>
      <c r="VNH15" s="934"/>
      <c r="VNI15" s="934"/>
      <c r="VNJ15" s="934"/>
      <c r="VNK15" s="934"/>
      <c r="VNL15" s="934"/>
      <c r="VNM15" s="934"/>
      <c r="VNN15" s="934"/>
      <c r="VNO15" s="934"/>
      <c r="VNP15" s="934"/>
      <c r="VNQ15" s="934"/>
      <c r="VNR15" s="934"/>
      <c r="VNS15" s="934"/>
      <c r="VNT15" s="934"/>
      <c r="VNU15" s="934"/>
      <c r="VNV15" s="934"/>
      <c r="VNW15" s="934"/>
      <c r="VNX15" s="934"/>
      <c r="VNY15" s="934"/>
      <c r="VNZ15" s="934"/>
      <c r="VOA15" s="934"/>
      <c r="VOB15" s="934"/>
      <c r="VOC15" s="934"/>
      <c r="VOD15" s="934"/>
      <c r="VOE15" s="934"/>
      <c r="VOF15" s="934"/>
      <c r="VOG15" s="934"/>
      <c r="VOH15" s="934"/>
      <c r="VOI15" s="934"/>
      <c r="VOJ15" s="934"/>
      <c r="VOK15" s="934"/>
      <c r="VOL15" s="934"/>
      <c r="VOM15" s="934"/>
      <c r="VON15" s="934"/>
      <c r="VOO15" s="934"/>
      <c r="VOP15" s="934"/>
      <c r="VOQ15" s="934"/>
      <c r="VOR15" s="934"/>
      <c r="VOS15" s="934"/>
      <c r="VOT15" s="934"/>
      <c r="VOU15" s="934"/>
      <c r="VOV15" s="934"/>
      <c r="VOW15" s="934"/>
      <c r="VOX15" s="934"/>
      <c r="VOY15" s="934"/>
      <c r="VOZ15" s="934"/>
      <c r="VPA15" s="934"/>
      <c r="VPB15" s="934"/>
      <c r="VPC15" s="934"/>
      <c r="VPD15" s="934"/>
      <c r="VPE15" s="934"/>
      <c r="VPF15" s="934"/>
      <c r="VPG15" s="934"/>
      <c r="VPH15" s="934"/>
      <c r="VPI15" s="934"/>
      <c r="VPJ15" s="934"/>
      <c r="VPK15" s="934"/>
      <c r="VPL15" s="934"/>
      <c r="VPM15" s="934"/>
      <c r="VPN15" s="934"/>
      <c r="VPO15" s="934"/>
      <c r="VPP15" s="934"/>
      <c r="VPQ15" s="934"/>
      <c r="VPR15" s="934"/>
      <c r="VPS15" s="934"/>
      <c r="VPT15" s="934"/>
      <c r="VPU15" s="934"/>
      <c r="VPV15" s="934"/>
      <c r="VPW15" s="934"/>
      <c r="VPX15" s="934"/>
      <c r="VPY15" s="934"/>
      <c r="VPZ15" s="934"/>
      <c r="VQA15" s="934"/>
      <c r="VQB15" s="934"/>
      <c r="VQC15" s="934"/>
      <c r="VQD15" s="934"/>
      <c r="VQE15" s="934"/>
      <c r="VQF15" s="934"/>
      <c r="VQG15" s="934"/>
      <c r="VQH15" s="934"/>
      <c r="VQI15" s="934"/>
      <c r="VQJ15" s="934"/>
      <c r="VQK15" s="934"/>
      <c r="VQL15" s="934"/>
      <c r="VQM15" s="934"/>
      <c r="VQN15" s="934"/>
      <c r="VQO15" s="934"/>
      <c r="VQP15" s="934"/>
      <c r="VQQ15" s="934"/>
      <c r="VQR15" s="934"/>
      <c r="VQS15" s="934"/>
      <c r="VQT15" s="934"/>
      <c r="VQU15" s="934"/>
      <c r="VQV15" s="934"/>
      <c r="VQW15" s="934"/>
      <c r="VQX15" s="934"/>
      <c r="VQY15" s="934"/>
      <c r="VQZ15" s="934"/>
      <c r="VRA15" s="934"/>
      <c r="VRB15" s="934"/>
      <c r="VRC15" s="934"/>
      <c r="VRD15" s="934"/>
      <c r="VRE15" s="934"/>
      <c r="VRF15" s="934"/>
      <c r="VRG15" s="934"/>
      <c r="VRH15" s="934"/>
      <c r="VRI15" s="934"/>
      <c r="VRJ15" s="934"/>
      <c r="VRK15" s="934"/>
      <c r="VRL15" s="934"/>
      <c r="VRM15" s="934"/>
      <c r="VRN15" s="934"/>
      <c r="VRO15" s="934"/>
      <c r="VRP15" s="934"/>
      <c r="VRQ15" s="934"/>
      <c r="VRR15" s="934"/>
      <c r="VRS15" s="934"/>
      <c r="VRT15" s="934"/>
      <c r="VRU15" s="934"/>
      <c r="VRV15" s="934"/>
      <c r="VRW15" s="934"/>
      <c r="VRX15" s="934"/>
      <c r="VRY15" s="934"/>
      <c r="VRZ15" s="934"/>
      <c r="VSA15" s="934"/>
      <c r="VSB15" s="934"/>
      <c r="VSC15" s="934"/>
      <c r="VSD15" s="934"/>
      <c r="VSE15" s="934"/>
      <c r="VSF15" s="934"/>
      <c r="VSG15" s="934"/>
      <c r="VSH15" s="934"/>
      <c r="VSI15" s="934"/>
      <c r="VSJ15" s="934"/>
      <c r="VSK15" s="934"/>
      <c r="VSL15" s="934"/>
      <c r="VSM15" s="934"/>
      <c r="VSN15" s="934"/>
      <c r="VSO15" s="934"/>
      <c r="VSP15" s="934"/>
      <c r="VSQ15" s="934"/>
      <c r="VSR15" s="934"/>
      <c r="VSS15" s="934"/>
      <c r="VST15" s="934"/>
      <c r="VSU15" s="934"/>
      <c r="VSV15" s="934"/>
      <c r="VSW15" s="934"/>
      <c r="VSX15" s="934"/>
      <c r="VSY15" s="934"/>
      <c r="VSZ15" s="934"/>
      <c r="VTA15" s="934"/>
      <c r="VTB15" s="934"/>
      <c r="VTC15" s="934"/>
      <c r="VTD15" s="934"/>
      <c r="VTE15" s="934"/>
      <c r="VTF15" s="934"/>
      <c r="VTG15" s="934"/>
      <c r="VTH15" s="934"/>
      <c r="VTI15" s="934"/>
      <c r="VTJ15" s="934"/>
      <c r="VTK15" s="934"/>
      <c r="VTL15" s="934"/>
      <c r="VTM15" s="934"/>
      <c r="VTN15" s="934"/>
      <c r="VTO15" s="934"/>
      <c r="VTP15" s="934"/>
      <c r="VTQ15" s="934"/>
      <c r="VTR15" s="934"/>
      <c r="VTS15" s="934"/>
      <c r="VTT15" s="934"/>
      <c r="VTU15" s="934"/>
      <c r="VTV15" s="934"/>
      <c r="VTW15" s="934"/>
      <c r="VTX15" s="934"/>
      <c r="VTY15" s="934"/>
      <c r="VTZ15" s="934"/>
      <c r="VUA15" s="934"/>
      <c r="VUB15" s="934"/>
      <c r="VUC15" s="934"/>
      <c r="VUD15" s="934"/>
      <c r="VUE15" s="934"/>
      <c r="VUF15" s="934"/>
      <c r="VUG15" s="934"/>
      <c r="VUH15" s="934"/>
      <c r="VUI15" s="934"/>
      <c r="VUJ15" s="934"/>
      <c r="VUK15" s="934"/>
      <c r="VUL15" s="934"/>
      <c r="VUM15" s="934"/>
      <c r="VUN15" s="934"/>
      <c r="VUO15" s="934"/>
      <c r="VUP15" s="934"/>
      <c r="VUQ15" s="934"/>
      <c r="VUR15" s="934"/>
      <c r="VUS15" s="934"/>
      <c r="VUT15" s="934"/>
      <c r="VUU15" s="934"/>
      <c r="VUV15" s="934"/>
      <c r="VUW15" s="934"/>
      <c r="VUX15" s="934"/>
      <c r="VUY15" s="934"/>
      <c r="VUZ15" s="934"/>
      <c r="VVA15" s="934"/>
      <c r="VVB15" s="934"/>
      <c r="VVC15" s="934"/>
      <c r="VVD15" s="934"/>
      <c r="VVE15" s="934"/>
      <c r="VVF15" s="934"/>
      <c r="VVG15" s="934"/>
      <c r="VVH15" s="934"/>
      <c r="VVI15" s="934"/>
      <c r="VVJ15" s="934"/>
      <c r="VVK15" s="934"/>
      <c r="VVL15" s="934"/>
      <c r="VVM15" s="934"/>
      <c r="VVN15" s="934"/>
      <c r="VVO15" s="934"/>
      <c r="VVP15" s="934"/>
      <c r="VVQ15" s="934"/>
      <c r="VVR15" s="934"/>
      <c r="VVS15" s="934"/>
      <c r="VVT15" s="934"/>
      <c r="VVU15" s="934"/>
      <c r="VVV15" s="934"/>
      <c r="VVW15" s="934"/>
      <c r="VVX15" s="934"/>
      <c r="VVY15" s="934"/>
      <c r="VVZ15" s="934"/>
      <c r="VWA15" s="934"/>
      <c r="VWB15" s="934"/>
      <c r="VWC15" s="934"/>
      <c r="VWD15" s="934"/>
      <c r="VWE15" s="934"/>
      <c r="VWF15" s="934"/>
      <c r="VWG15" s="934"/>
      <c r="VWH15" s="934"/>
      <c r="VWI15" s="934"/>
      <c r="VWJ15" s="934"/>
      <c r="VWK15" s="934"/>
      <c r="VWL15" s="934"/>
      <c r="VWM15" s="934"/>
      <c r="VWN15" s="934"/>
      <c r="VWO15" s="934"/>
      <c r="VWP15" s="934"/>
      <c r="VWQ15" s="934"/>
      <c r="VWR15" s="934"/>
      <c r="VWS15" s="934"/>
      <c r="VWT15" s="934"/>
      <c r="VWU15" s="934"/>
      <c r="VWV15" s="934"/>
      <c r="VWW15" s="934"/>
      <c r="VWX15" s="934"/>
      <c r="VWY15" s="934"/>
      <c r="VWZ15" s="934"/>
      <c r="VXA15" s="934"/>
      <c r="VXB15" s="934"/>
      <c r="VXC15" s="934"/>
      <c r="VXD15" s="934"/>
      <c r="VXE15" s="934"/>
      <c r="VXF15" s="934"/>
      <c r="VXG15" s="934"/>
      <c r="VXH15" s="934"/>
      <c r="VXI15" s="934"/>
      <c r="VXJ15" s="934"/>
      <c r="VXK15" s="934"/>
      <c r="VXL15" s="934"/>
      <c r="VXM15" s="934"/>
      <c r="VXN15" s="934"/>
      <c r="VXO15" s="934"/>
      <c r="VXP15" s="934"/>
      <c r="VXQ15" s="934"/>
      <c r="VXR15" s="934"/>
      <c r="VXS15" s="934"/>
      <c r="VXT15" s="934"/>
      <c r="VXU15" s="934"/>
      <c r="VXV15" s="934"/>
      <c r="VXW15" s="934"/>
      <c r="VXX15" s="934"/>
      <c r="VXY15" s="934"/>
      <c r="VXZ15" s="934"/>
      <c r="VYA15" s="934"/>
      <c r="VYB15" s="934"/>
      <c r="VYC15" s="934"/>
      <c r="VYD15" s="934"/>
      <c r="VYE15" s="934"/>
      <c r="VYF15" s="934"/>
      <c r="VYG15" s="934"/>
      <c r="VYH15" s="934"/>
      <c r="VYI15" s="934"/>
      <c r="VYJ15" s="934"/>
      <c r="VYK15" s="934"/>
      <c r="VYL15" s="934"/>
      <c r="VYM15" s="934"/>
      <c r="VYN15" s="934"/>
      <c r="VYO15" s="934"/>
      <c r="VYP15" s="934"/>
      <c r="VYQ15" s="934"/>
      <c r="VYR15" s="934"/>
      <c r="VYS15" s="934"/>
      <c r="VYT15" s="934"/>
      <c r="VYU15" s="934"/>
      <c r="VYV15" s="934"/>
      <c r="VYW15" s="934"/>
      <c r="VYX15" s="934"/>
      <c r="VYY15" s="934"/>
      <c r="VYZ15" s="934"/>
      <c r="VZA15" s="934"/>
      <c r="VZB15" s="934"/>
      <c r="VZC15" s="934"/>
      <c r="VZD15" s="934"/>
      <c r="VZE15" s="934"/>
      <c r="VZF15" s="934"/>
      <c r="VZG15" s="934"/>
      <c r="VZH15" s="934"/>
      <c r="VZI15" s="934"/>
      <c r="VZJ15" s="934"/>
      <c r="VZK15" s="934"/>
      <c r="VZL15" s="934"/>
      <c r="VZM15" s="934"/>
      <c r="VZN15" s="934"/>
      <c r="VZO15" s="934"/>
      <c r="VZP15" s="934"/>
      <c r="VZQ15" s="934"/>
      <c r="VZR15" s="934"/>
      <c r="VZS15" s="934"/>
      <c r="VZT15" s="934"/>
      <c r="VZU15" s="934"/>
      <c r="VZV15" s="934"/>
      <c r="VZW15" s="934"/>
      <c r="VZX15" s="934"/>
      <c r="VZY15" s="934"/>
      <c r="VZZ15" s="934"/>
      <c r="WAA15" s="934"/>
      <c r="WAB15" s="934"/>
      <c r="WAC15" s="934"/>
      <c r="WAD15" s="934"/>
      <c r="WAE15" s="934"/>
      <c r="WAF15" s="934"/>
      <c r="WAG15" s="934"/>
      <c r="WAH15" s="934"/>
      <c r="WAI15" s="934"/>
      <c r="WAJ15" s="934"/>
      <c r="WAK15" s="934"/>
      <c r="WAL15" s="934"/>
      <c r="WAM15" s="934"/>
      <c r="WAN15" s="934"/>
      <c r="WAO15" s="934"/>
      <c r="WAP15" s="934"/>
      <c r="WAQ15" s="934"/>
      <c r="WAR15" s="934"/>
      <c r="WAS15" s="934"/>
      <c r="WAT15" s="934"/>
      <c r="WAU15" s="934"/>
      <c r="WAV15" s="934"/>
      <c r="WAW15" s="934"/>
      <c r="WAX15" s="934"/>
      <c r="WAY15" s="934"/>
      <c r="WAZ15" s="934"/>
      <c r="WBA15" s="934"/>
      <c r="WBB15" s="934"/>
      <c r="WBC15" s="934"/>
      <c r="WBD15" s="934"/>
      <c r="WBE15" s="934"/>
      <c r="WBF15" s="934"/>
      <c r="WBG15" s="934"/>
      <c r="WBH15" s="934"/>
      <c r="WBI15" s="934"/>
      <c r="WBJ15" s="934"/>
      <c r="WBK15" s="934"/>
      <c r="WBL15" s="934"/>
      <c r="WBM15" s="934"/>
      <c r="WBN15" s="934"/>
      <c r="WBO15" s="934"/>
      <c r="WBP15" s="934"/>
      <c r="WBQ15" s="934"/>
      <c r="WBR15" s="934"/>
      <c r="WBS15" s="934"/>
      <c r="WBT15" s="934"/>
      <c r="WBU15" s="934"/>
      <c r="WBV15" s="934"/>
      <c r="WBW15" s="934"/>
      <c r="WBX15" s="934"/>
      <c r="WBY15" s="934"/>
      <c r="WBZ15" s="934"/>
      <c r="WCA15" s="934"/>
      <c r="WCB15" s="934"/>
      <c r="WCC15" s="934"/>
      <c r="WCD15" s="934"/>
      <c r="WCE15" s="934"/>
      <c r="WCF15" s="934"/>
      <c r="WCG15" s="934"/>
      <c r="WCH15" s="934"/>
      <c r="WCI15" s="934"/>
      <c r="WCJ15" s="934"/>
      <c r="WCK15" s="934"/>
      <c r="WCL15" s="934"/>
      <c r="WCM15" s="934"/>
      <c r="WCN15" s="934"/>
      <c r="WCO15" s="934"/>
      <c r="WCP15" s="934"/>
      <c r="WCQ15" s="934"/>
      <c r="WCR15" s="934"/>
      <c r="WCS15" s="934"/>
      <c r="WCT15" s="934"/>
      <c r="WCU15" s="934"/>
      <c r="WCV15" s="934"/>
      <c r="WCW15" s="934"/>
      <c r="WCX15" s="934"/>
      <c r="WCY15" s="934"/>
      <c r="WCZ15" s="934"/>
      <c r="WDA15" s="934"/>
      <c r="WDB15" s="934"/>
      <c r="WDC15" s="934"/>
      <c r="WDD15" s="934"/>
      <c r="WDE15" s="934"/>
      <c r="WDF15" s="934"/>
      <c r="WDG15" s="934"/>
      <c r="WDH15" s="934"/>
      <c r="WDI15" s="934"/>
      <c r="WDJ15" s="934"/>
      <c r="WDK15" s="934"/>
      <c r="WDL15" s="934"/>
      <c r="WDM15" s="934"/>
      <c r="WDN15" s="934"/>
      <c r="WDO15" s="934"/>
      <c r="WDP15" s="934"/>
      <c r="WDQ15" s="934"/>
      <c r="WDR15" s="934"/>
      <c r="WDS15" s="934"/>
      <c r="WDT15" s="934"/>
      <c r="WDU15" s="934"/>
      <c r="WDV15" s="934"/>
      <c r="WDW15" s="934"/>
      <c r="WDX15" s="934"/>
      <c r="WDY15" s="934"/>
      <c r="WDZ15" s="934"/>
      <c r="WEA15" s="934"/>
      <c r="WEB15" s="934"/>
      <c r="WEC15" s="934"/>
      <c r="WED15" s="934"/>
      <c r="WEE15" s="934"/>
      <c r="WEF15" s="934"/>
      <c r="WEG15" s="934"/>
      <c r="WEH15" s="934"/>
      <c r="WEI15" s="934"/>
      <c r="WEJ15" s="934"/>
      <c r="WEK15" s="934"/>
      <c r="WEL15" s="934"/>
      <c r="WEM15" s="934"/>
      <c r="WEN15" s="934"/>
      <c r="WEO15" s="934"/>
      <c r="WEP15" s="934"/>
      <c r="WEQ15" s="934"/>
      <c r="WER15" s="934"/>
      <c r="WES15" s="934"/>
      <c r="WET15" s="934"/>
      <c r="WEU15" s="934"/>
      <c r="WEV15" s="934"/>
      <c r="WEW15" s="934"/>
      <c r="WEX15" s="934"/>
      <c r="WEY15" s="934"/>
      <c r="WEZ15" s="934"/>
      <c r="WFA15" s="934"/>
      <c r="WFB15" s="934"/>
      <c r="WFC15" s="934"/>
      <c r="WFD15" s="934"/>
      <c r="WFE15" s="934"/>
      <c r="WFF15" s="934"/>
      <c r="WFG15" s="934"/>
      <c r="WFH15" s="934"/>
      <c r="WFI15" s="934"/>
      <c r="WFJ15" s="934"/>
      <c r="WFK15" s="934"/>
      <c r="WFL15" s="934"/>
      <c r="WFM15" s="934"/>
      <c r="WFN15" s="934"/>
      <c r="WFO15" s="934"/>
      <c r="WFP15" s="934"/>
      <c r="WFQ15" s="934"/>
      <c r="WFR15" s="934"/>
      <c r="WFS15" s="934"/>
      <c r="WFT15" s="934"/>
      <c r="WFU15" s="934"/>
      <c r="WFV15" s="934"/>
      <c r="WFW15" s="934"/>
      <c r="WFX15" s="934"/>
      <c r="WFY15" s="934"/>
      <c r="WFZ15" s="934"/>
      <c r="WGA15" s="934"/>
      <c r="WGB15" s="934"/>
      <c r="WGC15" s="934"/>
      <c r="WGD15" s="934"/>
      <c r="WGE15" s="934"/>
      <c r="WGF15" s="934"/>
      <c r="WGG15" s="934"/>
      <c r="WGH15" s="934"/>
      <c r="WGI15" s="934"/>
      <c r="WGJ15" s="934"/>
      <c r="WGK15" s="934"/>
      <c r="WGL15" s="934"/>
      <c r="WGM15" s="934"/>
      <c r="WGN15" s="934"/>
      <c r="WGO15" s="934"/>
      <c r="WGP15" s="934"/>
      <c r="WGQ15" s="934"/>
      <c r="WGR15" s="934"/>
      <c r="WGS15" s="934"/>
      <c r="WGT15" s="934"/>
      <c r="WGU15" s="934"/>
      <c r="WGV15" s="934"/>
      <c r="WGW15" s="934"/>
      <c r="WGX15" s="934"/>
      <c r="WGY15" s="934"/>
      <c r="WGZ15" s="934"/>
      <c r="WHA15" s="934"/>
      <c r="WHB15" s="934"/>
      <c r="WHC15" s="934"/>
      <c r="WHD15" s="934"/>
      <c r="WHE15" s="934"/>
      <c r="WHF15" s="934"/>
      <c r="WHG15" s="934"/>
      <c r="WHH15" s="934"/>
      <c r="WHI15" s="934"/>
      <c r="WHJ15" s="934"/>
      <c r="WHK15" s="934"/>
      <c r="WHL15" s="934"/>
      <c r="WHM15" s="934"/>
      <c r="WHN15" s="934"/>
      <c r="WHO15" s="934"/>
      <c r="WHP15" s="934"/>
      <c r="WHQ15" s="934"/>
      <c r="WHR15" s="934"/>
      <c r="WHS15" s="934"/>
      <c r="WHT15" s="934"/>
      <c r="WHU15" s="934"/>
      <c r="WHV15" s="934"/>
      <c r="WHW15" s="934"/>
      <c r="WHX15" s="934"/>
      <c r="WHY15" s="934"/>
      <c r="WHZ15" s="934"/>
      <c r="WIA15" s="934"/>
      <c r="WIB15" s="934"/>
      <c r="WIC15" s="934"/>
      <c r="WID15" s="934"/>
      <c r="WIE15" s="934"/>
      <c r="WIF15" s="934"/>
      <c r="WIG15" s="934"/>
      <c r="WIH15" s="934"/>
      <c r="WII15" s="934"/>
      <c r="WIJ15" s="934"/>
      <c r="WIK15" s="934"/>
      <c r="WIL15" s="934"/>
      <c r="WIM15" s="934"/>
      <c r="WIN15" s="934"/>
      <c r="WIO15" s="934"/>
      <c r="WIP15" s="934"/>
      <c r="WIQ15" s="934"/>
      <c r="WIR15" s="934"/>
      <c r="WIS15" s="934"/>
      <c r="WIT15" s="934"/>
      <c r="WIU15" s="934"/>
      <c r="WIV15" s="934"/>
      <c r="WIW15" s="934"/>
      <c r="WIX15" s="934"/>
      <c r="WIY15" s="934"/>
      <c r="WIZ15" s="934"/>
      <c r="WJA15" s="934"/>
      <c r="WJB15" s="934"/>
      <c r="WJC15" s="934"/>
      <c r="WJD15" s="934"/>
      <c r="WJE15" s="934"/>
      <c r="WJF15" s="934"/>
      <c r="WJG15" s="934"/>
      <c r="WJH15" s="934"/>
      <c r="WJI15" s="934"/>
      <c r="WJJ15" s="934"/>
      <c r="WJK15" s="934"/>
      <c r="WJL15" s="934"/>
      <c r="WJM15" s="934"/>
      <c r="WJN15" s="934"/>
      <c r="WJO15" s="934"/>
      <c r="WJP15" s="934"/>
      <c r="WJQ15" s="934"/>
      <c r="WJR15" s="934"/>
      <c r="WJS15" s="934"/>
      <c r="WJT15" s="934"/>
      <c r="WJU15" s="934"/>
      <c r="WJV15" s="934"/>
      <c r="WJW15" s="934"/>
      <c r="WJX15" s="934"/>
      <c r="WJY15" s="934"/>
      <c r="WJZ15" s="934"/>
      <c r="WKA15" s="934"/>
      <c r="WKB15" s="934"/>
      <c r="WKC15" s="934"/>
      <c r="WKD15" s="934"/>
      <c r="WKE15" s="934"/>
      <c r="WKF15" s="934"/>
      <c r="WKG15" s="934"/>
      <c r="WKH15" s="934"/>
      <c r="WKI15" s="934"/>
      <c r="WKJ15" s="934"/>
      <c r="WKK15" s="934"/>
      <c r="WKL15" s="934"/>
      <c r="WKM15" s="934"/>
      <c r="WKN15" s="934"/>
      <c r="WKO15" s="934"/>
      <c r="WKP15" s="934"/>
      <c r="WKQ15" s="934"/>
      <c r="WKR15" s="934"/>
      <c r="WKS15" s="934"/>
      <c r="WKT15" s="934"/>
      <c r="WKU15" s="934"/>
      <c r="WKV15" s="934"/>
      <c r="WKW15" s="934"/>
      <c r="WKX15" s="934"/>
      <c r="WKY15" s="934"/>
      <c r="WKZ15" s="934"/>
      <c r="WLA15" s="934"/>
      <c r="WLB15" s="934"/>
      <c r="WLC15" s="934"/>
      <c r="WLD15" s="934"/>
      <c r="WLE15" s="934"/>
      <c r="WLF15" s="934"/>
      <c r="WLG15" s="934"/>
      <c r="WLH15" s="934"/>
      <c r="WLI15" s="934"/>
      <c r="WLJ15" s="934"/>
      <c r="WLK15" s="934"/>
      <c r="WLL15" s="934"/>
      <c r="WLM15" s="934"/>
      <c r="WLN15" s="934"/>
      <c r="WLO15" s="934"/>
      <c r="WLP15" s="934"/>
      <c r="WLQ15" s="934"/>
      <c r="WLR15" s="934"/>
      <c r="WLS15" s="934"/>
      <c r="WLT15" s="934"/>
      <c r="WLU15" s="934"/>
      <c r="WLV15" s="934"/>
      <c r="WLW15" s="934"/>
      <c r="WLX15" s="934"/>
      <c r="WLY15" s="934"/>
      <c r="WLZ15" s="934"/>
      <c r="WMA15" s="934"/>
      <c r="WMB15" s="934"/>
      <c r="WMC15" s="934"/>
      <c r="WMD15" s="934"/>
      <c r="WME15" s="934"/>
      <c r="WMF15" s="934"/>
      <c r="WMG15" s="934"/>
      <c r="WMH15" s="934"/>
      <c r="WMI15" s="934"/>
      <c r="WMJ15" s="934"/>
      <c r="WMK15" s="934"/>
      <c r="WML15" s="934"/>
      <c r="WMM15" s="934"/>
      <c r="WMN15" s="934"/>
      <c r="WMO15" s="934"/>
      <c r="WMP15" s="934"/>
      <c r="WMQ15" s="934"/>
      <c r="WMR15" s="934"/>
      <c r="WMS15" s="934"/>
      <c r="WMT15" s="934"/>
      <c r="WMU15" s="934"/>
      <c r="WMV15" s="934"/>
      <c r="WMW15" s="934"/>
      <c r="WMX15" s="934"/>
      <c r="WMY15" s="934"/>
      <c r="WMZ15" s="934"/>
      <c r="WNA15" s="934"/>
      <c r="WNB15" s="934"/>
      <c r="WNC15" s="934"/>
      <c r="WND15" s="934"/>
      <c r="WNE15" s="934"/>
      <c r="WNF15" s="934"/>
      <c r="WNG15" s="934"/>
      <c r="WNH15" s="934"/>
      <c r="WNI15" s="934"/>
      <c r="WNJ15" s="934"/>
      <c r="WNK15" s="934"/>
      <c r="WNL15" s="934"/>
      <c r="WNM15" s="934"/>
      <c r="WNN15" s="934"/>
      <c r="WNO15" s="934"/>
      <c r="WNP15" s="934"/>
      <c r="WNQ15" s="934"/>
      <c r="WNR15" s="934"/>
      <c r="WNS15" s="934"/>
      <c r="WNT15" s="934"/>
      <c r="WNU15" s="934"/>
      <c r="WNV15" s="934"/>
      <c r="WNW15" s="934"/>
      <c r="WNX15" s="934"/>
      <c r="WNY15" s="934"/>
      <c r="WNZ15" s="934"/>
      <c r="WOA15" s="934"/>
      <c r="WOB15" s="934"/>
      <c r="WOC15" s="934"/>
      <c r="WOD15" s="934"/>
      <c r="WOE15" s="934"/>
      <c r="WOF15" s="934"/>
      <c r="WOG15" s="934"/>
      <c r="WOH15" s="934"/>
      <c r="WOI15" s="934"/>
      <c r="WOJ15" s="934"/>
      <c r="WOK15" s="934"/>
      <c r="WOL15" s="934"/>
      <c r="WOM15" s="934"/>
      <c r="WON15" s="934"/>
      <c r="WOO15" s="934"/>
      <c r="WOP15" s="934"/>
      <c r="WOQ15" s="934"/>
      <c r="WOR15" s="934"/>
      <c r="WOS15" s="934"/>
      <c r="WOT15" s="934"/>
      <c r="WOU15" s="934"/>
      <c r="WOV15" s="934"/>
      <c r="WOW15" s="934"/>
      <c r="WOX15" s="934"/>
      <c r="WOY15" s="934"/>
      <c r="WOZ15" s="934"/>
      <c r="WPA15" s="934"/>
      <c r="WPB15" s="934"/>
      <c r="WPC15" s="934"/>
      <c r="WPD15" s="934"/>
      <c r="WPE15" s="934"/>
      <c r="WPF15" s="934"/>
      <c r="WPG15" s="934"/>
      <c r="WPH15" s="934"/>
      <c r="WPI15" s="934"/>
      <c r="WPJ15" s="934"/>
      <c r="WPK15" s="934"/>
      <c r="WPL15" s="934"/>
      <c r="WPM15" s="934"/>
      <c r="WPN15" s="934"/>
      <c r="WPO15" s="934"/>
      <c r="WPP15" s="934"/>
      <c r="WPQ15" s="934"/>
      <c r="WPR15" s="934"/>
      <c r="WPS15" s="934"/>
      <c r="WPT15" s="934"/>
      <c r="WPU15" s="934"/>
      <c r="WPV15" s="934"/>
      <c r="WPW15" s="934"/>
      <c r="WPX15" s="934"/>
      <c r="WPY15" s="934"/>
      <c r="WPZ15" s="934"/>
      <c r="WQA15" s="934"/>
      <c r="WQB15" s="934"/>
      <c r="WQC15" s="934"/>
      <c r="WQD15" s="934"/>
      <c r="WQE15" s="934"/>
      <c r="WQF15" s="934"/>
      <c r="WQG15" s="934"/>
      <c r="WQH15" s="934"/>
      <c r="WQI15" s="934"/>
      <c r="WQJ15" s="934"/>
      <c r="WQK15" s="934"/>
      <c r="WQL15" s="934"/>
      <c r="WQM15" s="934"/>
      <c r="WQN15" s="934"/>
      <c r="WQO15" s="934"/>
      <c r="WQP15" s="934"/>
      <c r="WQQ15" s="934"/>
      <c r="WQR15" s="934"/>
      <c r="WQS15" s="934"/>
      <c r="WQT15" s="934"/>
      <c r="WQU15" s="934"/>
      <c r="WQV15" s="934"/>
      <c r="WQW15" s="934"/>
      <c r="WQX15" s="934"/>
      <c r="WQY15" s="934"/>
      <c r="WQZ15" s="934"/>
      <c r="WRA15" s="934"/>
      <c r="WRB15" s="934"/>
      <c r="WRC15" s="934"/>
      <c r="WRD15" s="934"/>
      <c r="WRE15" s="934"/>
      <c r="WRF15" s="934"/>
      <c r="WRG15" s="934"/>
      <c r="WRH15" s="934"/>
      <c r="WRI15" s="934"/>
      <c r="WRJ15" s="934"/>
      <c r="WRK15" s="934"/>
      <c r="WRL15" s="934"/>
      <c r="WRM15" s="934"/>
      <c r="WRN15" s="934"/>
      <c r="WRO15" s="934"/>
      <c r="WRP15" s="934"/>
      <c r="WRQ15" s="934"/>
      <c r="WRR15" s="934"/>
      <c r="WRS15" s="934"/>
      <c r="WRT15" s="934"/>
      <c r="WRU15" s="934"/>
      <c r="WRV15" s="934"/>
      <c r="WRW15" s="934"/>
      <c r="WRX15" s="934"/>
      <c r="WRY15" s="934"/>
      <c r="WRZ15" s="934"/>
      <c r="WSA15" s="934"/>
      <c r="WSB15" s="934"/>
      <c r="WSC15" s="934"/>
      <c r="WSD15" s="934"/>
      <c r="WSE15" s="934"/>
      <c r="WSF15" s="934"/>
      <c r="WSG15" s="934"/>
      <c r="WSH15" s="934"/>
      <c r="WSI15" s="934"/>
      <c r="WSJ15" s="934"/>
      <c r="WSK15" s="934"/>
      <c r="WSL15" s="934"/>
      <c r="WSM15" s="934"/>
      <c r="WSN15" s="934"/>
      <c r="WSO15" s="934"/>
      <c r="WSP15" s="934"/>
      <c r="WSQ15" s="934"/>
      <c r="WSR15" s="934"/>
      <c r="WSS15" s="934"/>
      <c r="WST15" s="934"/>
      <c r="WSU15" s="934"/>
      <c r="WSV15" s="934"/>
      <c r="WSW15" s="934"/>
      <c r="WSX15" s="934"/>
      <c r="WSY15" s="934"/>
      <c r="WSZ15" s="934"/>
      <c r="WTA15" s="934"/>
      <c r="WTB15" s="934"/>
      <c r="WTC15" s="934"/>
      <c r="WTD15" s="934"/>
      <c r="WTE15" s="934"/>
      <c r="WTF15" s="934"/>
      <c r="WTG15" s="934"/>
      <c r="WTH15" s="934"/>
      <c r="WTI15" s="934"/>
      <c r="WTJ15" s="934"/>
      <c r="WTK15" s="934"/>
      <c r="WTL15" s="934"/>
      <c r="WTM15" s="934"/>
      <c r="WTN15" s="934"/>
      <c r="WTO15" s="934"/>
      <c r="WTP15" s="934"/>
      <c r="WTQ15" s="934"/>
      <c r="WTR15" s="934"/>
      <c r="WTS15" s="934"/>
      <c r="WTT15" s="934"/>
      <c r="WTU15" s="934"/>
      <c r="WTV15" s="934"/>
      <c r="WTW15" s="934"/>
      <c r="WTX15" s="934"/>
      <c r="WTY15" s="934"/>
      <c r="WTZ15" s="934"/>
      <c r="WUA15" s="934"/>
      <c r="WUB15" s="934"/>
      <c r="WUC15" s="934"/>
      <c r="WUD15" s="934"/>
      <c r="WUE15" s="934"/>
      <c r="WUF15" s="934"/>
      <c r="WUG15" s="934"/>
      <c r="WUH15" s="934"/>
      <c r="WUI15" s="934"/>
      <c r="WUJ15" s="934"/>
      <c r="WUK15" s="934"/>
      <c r="WUL15" s="934"/>
      <c r="WUM15" s="934"/>
      <c r="WUN15" s="934"/>
      <c r="WUO15" s="934"/>
      <c r="WUP15" s="934"/>
      <c r="WUQ15" s="934"/>
      <c r="WUR15" s="934"/>
      <c r="WUS15" s="934"/>
      <c r="WUT15" s="934"/>
      <c r="WUU15" s="934"/>
      <c r="WUV15" s="934"/>
      <c r="WUW15" s="934"/>
      <c r="WUX15" s="934"/>
      <c r="WUY15" s="934"/>
      <c r="WUZ15" s="934"/>
      <c r="WVA15" s="934"/>
      <c r="WVB15" s="934"/>
      <c r="WVC15" s="934"/>
      <c r="WVD15" s="934"/>
      <c r="WVE15" s="934"/>
    </row>
    <row r="16" spans="1:16125" s="935" customFormat="1">
      <c r="A16" s="1025" t="s">
        <v>139</v>
      </c>
      <c r="B16" s="1026" t="s">
        <v>1015</v>
      </c>
      <c r="C16" s="1027" t="s">
        <v>480</v>
      </c>
      <c r="D16" s="1027" t="s">
        <v>481</v>
      </c>
      <c r="E16" s="1028">
        <v>42552</v>
      </c>
      <c r="F16" s="1029">
        <v>42643</v>
      </c>
      <c r="G16" s="1030" t="s">
        <v>1017</v>
      </c>
      <c r="H16" s="1031">
        <v>66056.920800000007</v>
      </c>
      <c r="I16" s="1032"/>
      <c r="J16" s="1032"/>
      <c r="K16" s="1033">
        <v>0</v>
      </c>
      <c r="L16" s="983">
        <v>0</v>
      </c>
      <c r="M16" s="985">
        <f t="shared" si="4"/>
        <v>66056.920800000007</v>
      </c>
      <c r="N16" s="1034"/>
      <c r="O16" s="1032"/>
      <c r="P16" s="1044"/>
      <c r="Q16" s="1044">
        <v>146330.70000000001</v>
      </c>
      <c r="R16" s="1045"/>
      <c r="S16" s="1045">
        <v>0</v>
      </c>
      <c r="T16" s="1045">
        <v>0</v>
      </c>
      <c r="U16" s="987">
        <f t="shared" si="0"/>
        <v>146330.70000000001</v>
      </c>
      <c r="V16" s="973">
        <f t="shared" si="1"/>
        <v>146330.70000000001</v>
      </c>
      <c r="W16" s="989">
        <f t="shared" si="2"/>
        <v>-80273.779200000004</v>
      </c>
      <c r="X16" s="1000"/>
      <c r="Y16" s="991">
        <f t="shared" si="5"/>
        <v>3</v>
      </c>
      <c r="Z16" s="991">
        <f t="shared" si="3"/>
        <v>6</v>
      </c>
      <c r="AA16" s="992">
        <f t="shared" si="6"/>
        <v>2</v>
      </c>
      <c r="AB16" s="1001">
        <f t="shared" si="7"/>
        <v>2.2152213307526742</v>
      </c>
      <c r="AC16" s="1002" t="s">
        <v>989</v>
      </c>
      <c r="AD16" s="934"/>
      <c r="AE16" s="934"/>
      <c r="AF16" s="934"/>
      <c r="AG16" s="995"/>
      <c r="AH16" s="934"/>
      <c r="AI16" s="934"/>
      <c r="AJ16" s="934"/>
      <c r="AK16" s="934"/>
      <c r="AL16" s="934"/>
      <c r="AM16" s="934"/>
      <c r="AN16" s="934"/>
      <c r="AO16" s="934"/>
      <c r="AP16" s="934"/>
      <c r="AQ16" s="934"/>
      <c r="AR16" s="934"/>
      <c r="AS16" s="934"/>
      <c r="AT16" s="934"/>
      <c r="AU16" s="934"/>
      <c r="AV16" s="934"/>
      <c r="AW16" s="934"/>
      <c r="AX16" s="934"/>
      <c r="AY16" s="934"/>
      <c r="AZ16" s="934"/>
      <c r="BA16" s="934"/>
      <c r="BB16" s="934"/>
      <c r="BC16" s="934"/>
      <c r="BD16" s="934"/>
      <c r="BE16" s="934"/>
      <c r="BF16" s="934"/>
      <c r="BG16" s="934"/>
      <c r="BH16" s="934"/>
      <c r="BI16" s="934"/>
      <c r="BJ16" s="934"/>
      <c r="BK16" s="934"/>
      <c r="BL16" s="934"/>
      <c r="BM16" s="934"/>
      <c r="BN16" s="934"/>
      <c r="BO16" s="934"/>
      <c r="BP16" s="934"/>
      <c r="BQ16" s="934"/>
      <c r="BR16" s="934"/>
      <c r="BS16" s="934"/>
      <c r="BT16" s="934"/>
      <c r="BU16" s="934"/>
      <c r="BV16" s="934"/>
      <c r="BW16" s="934"/>
      <c r="BX16" s="934"/>
      <c r="BY16" s="934"/>
      <c r="BZ16" s="934"/>
      <c r="CA16" s="934"/>
      <c r="CB16" s="934"/>
      <c r="CC16" s="934"/>
      <c r="CD16" s="934"/>
      <c r="CE16" s="934"/>
      <c r="CF16" s="934"/>
      <c r="CG16" s="934"/>
      <c r="CH16" s="934"/>
      <c r="CI16" s="934"/>
      <c r="CJ16" s="934"/>
      <c r="CK16" s="934"/>
      <c r="CL16" s="934"/>
      <c r="CM16" s="934"/>
      <c r="CN16" s="934"/>
      <c r="CO16" s="934"/>
      <c r="CP16" s="934"/>
      <c r="CQ16" s="934"/>
      <c r="CR16" s="934"/>
      <c r="CS16" s="934"/>
      <c r="CT16" s="934"/>
      <c r="CU16" s="934"/>
      <c r="CV16" s="934"/>
      <c r="CW16" s="934"/>
      <c r="CX16" s="934"/>
      <c r="CY16" s="934"/>
      <c r="CZ16" s="934"/>
      <c r="DA16" s="934"/>
      <c r="DB16" s="934"/>
      <c r="DC16" s="934"/>
      <c r="DD16" s="934"/>
      <c r="DE16" s="934"/>
      <c r="DF16" s="934"/>
      <c r="DG16" s="934"/>
      <c r="DH16" s="934"/>
      <c r="DI16" s="934"/>
      <c r="DJ16" s="934"/>
      <c r="DK16" s="934"/>
      <c r="DL16" s="934"/>
      <c r="DM16" s="934"/>
      <c r="DN16" s="934"/>
      <c r="DO16" s="934"/>
      <c r="DP16" s="934"/>
      <c r="DQ16" s="934"/>
      <c r="DR16" s="934"/>
      <c r="DS16" s="934"/>
      <c r="DT16" s="934"/>
      <c r="DU16" s="934"/>
      <c r="DV16" s="934"/>
      <c r="DW16" s="934"/>
      <c r="DX16" s="934"/>
      <c r="DY16" s="934"/>
      <c r="DZ16" s="934"/>
      <c r="EA16" s="934"/>
      <c r="EB16" s="934"/>
      <c r="EC16" s="934"/>
      <c r="ED16" s="934"/>
      <c r="EE16" s="934"/>
      <c r="EF16" s="934"/>
      <c r="EG16" s="934"/>
      <c r="EH16" s="934"/>
      <c r="EI16" s="934"/>
      <c r="EJ16" s="934"/>
      <c r="EK16" s="934"/>
      <c r="EL16" s="934"/>
      <c r="EM16" s="934"/>
      <c r="EN16" s="934"/>
      <c r="EO16" s="934"/>
      <c r="EP16" s="934"/>
      <c r="EQ16" s="934"/>
      <c r="ER16" s="934"/>
      <c r="ES16" s="934"/>
      <c r="ET16" s="934"/>
      <c r="EU16" s="934"/>
      <c r="EV16" s="934"/>
      <c r="EW16" s="934"/>
      <c r="EX16" s="934"/>
      <c r="EY16" s="934"/>
      <c r="EZ16" s="934"/>
      <c r="FA16" s="934"/>
      <c r="FB16" s="934"/>
      <c r="FC16" s="934"/>
      <c r="FD16" s="934"/>
      <c r="FE16" s="934"/>
      <c r="FF16" s="934"/>
      <c r="FG16" s="934"/>
      <c r="FH16" s="934"/>
      <c r="FI16" s="934"/>
      <c r="FJ16" s="934"/>
      <c r="FK16" s="934"/>
      <c r="FL16" s="934"/>
      <c r="FM16" s="934"/>
      <c r="FN16" s="934"/>
      <c r="FO16" s="934"/>
      <c r="FP16" s="934"/>
      <c r="FQ16" s="934"/>
      <c r="FR16" s="934"/>
      <c r="FS16" s="934"/>
      <c r="FT16" s="934"/>
      <c r="FU16" s="934"/>
      <c r="FV16" s="934"/>
      <c r="FW16" s="934"/>
      <c r="FX16" s="934"/>
      <c r="FY16" s="934"/>
      <c r="FZ16" s="934"/>
      <c r="GA16" s="934"/>
      <c r="GB16" s="934"/>
      <c r="GC16" s="934"/>
      <c r="GD16" s="934"/>
      <c r="GE16" s="934"/>
      <c r="GF16" s="934"/>
      <c r="GG16" s="934"/>
      <c r="GH16" s="934"/>
      <c r="GI16" s="934"/>
      <c r="GJ16" s="934"/>
      <c r="GK16" s="934"/>
      <c r="GL16" s="934"/>
      <c r="GM16" s="934"/>
      <c r="GN16" s="934"/>
      <c r="GO16" s="934"/>
      <c r="GP16" s="934"/>
      <c r="GQ16" s="934"/>
      <c r="GR16" s="934"/>
      <c r="GS16" s="934"/>
      <c r="GT16" s="934"/>
      <c r="GU16" s="934"/>
      <c r="GV16" s="934"/>
      <c r="GW16" s="934"/>
      <c r="GX16" s="934"/>
      <c r="GY16" s="934"/>
      <c r="GZ16" s="934"/>
      <c r="HA16" s="934"/>
      <c r="HB16" s="934"/>
      <c r="HC16" s="934"/>
      <c r="HD16" s="934"/>
      <c r="HE16" s="934"/>
      <c r="HF16" s="934"/>
      <c r="HG16" s="934"/>
      <c r="HH16" s="934"/>
      <c r="HI16" s="934"/>
      <c r="HJ16" s="934"/>
      <c r="HK16" s="934"/>
      <c r="HL16" s="934"/>
      <c r="HM16" s="934"/>
      <c r="HN16" s="934"/>
      <c r="HO16" s="934"/>
      <c r="HP16" s="934"/>
      <c r="HQ16" s="934"/>
      <c r="HR16" s="934"/>
      <c r="HS16" s="934"/>
      <c r="HT16" s="934"/>
      <c r="HU16" s="934"/>
      <c r="HV16" s="934"/>
      <c r="HW16" s="934"/>
      <c r="HX16" s="934"/>
      <c r="HY16" s="934"/>
      <c r="HZ16" s="934"/>
      <c r="IA16" s="934"/>
      <c r="IB16" s="934"/>
      <c r="IC16" s="934"/>
      <c r="ID16" s="934"/>
      <c r="IE16" s="934"/>
      <c r="IF16" s="934"/>
      <c r="IG16" s="934"/>
      <c r="IH16" s="934"/>
      <c r="II16" s="934"/>
      <c r="IJ16" s="934"/>
      <c r="IK16" s="934"/>
      <c r="IL16" s="934"/>
      <c r="IM16" s="934"/>
      <c r="IN16" s="934"/>
      <c r="IO16" s="934"/>
      <c r="IP16" s="934"/>
      <c r="IQ16" s="934"/>
      <c r="IR16" s="934"/>
      <c r="IS16" s="934"/>
      <c r="IT16" s="934"/>
      <c r="IU16" s="934"/>
      <c r="IV16" s="934"/>
      <c r="IW16" s="934"/>
      <c r="IX16" s="934"/>
      <c r="IY16" s="934"/>
      <c r="IZ16" s="934"/>
      <c r="JA16" s="934"/>
      <c r="JB16" s="934"/>
      <c r="JC16" s="934"/>
      <c r="JD16" s="934"/>
      <c r="JE16" s="934"/>
      <c r="JF16" s="934"/>
      <c r="JG16" s="934"/>
      <c r="JH16" s="934"/>
      <c r="JI16" s="934"/>
      <c r="JJ16" s="934"/>
      <c r="JK16" s="934"/>
      <c r="JL16" s="934"/>
      <c r="JM16" s="934"/>
      <c r="JN16" s="934"/>
      <c r="JO16" s="934"/>
      <c r="JP16" s="934"/>
      <c r="JQ16" s="934"/>
      <c r="JR16" s="934"/>
      <c r="JS16" s="934"/>
      <c r="JT16" s="934"/>
      <c r="JU16" s="934"/>
      <c r="JV16" s="934"/>
      <c r="JW16" s="934"/>
      <c r="JX16" s="934"/>
      <c r="JY16" s="934"/>
      <c r="JZ16" s="934"/>
      <c r="KA16" s="934"/>
      <c r="KB16" s="934"/>
      <c r="KC16" s="934"/>
      <c r="KD16" s="934"/>
      <c r="KE16" s="934"/>
      <c r="KF16" s="934"/>
      <c r="KG16" s="934"/>
      <c r="KH16" s="934"/>
      <c r="KI16" s="934"/>
      <c r="KJ16" s="934"/>
      <c r="KK16" s="934"/>
      <c r="KL16" s="934"/>
      <c r="KM16" s="934"/>
      <c r="KN16" s="934"/>
      <c r="KO16" s="934"/>
      <c r="KP16" s="934"/>
      <c r="KQ16" s="934"/>
      <c r="KR16" s="934"/>
      <c r="KS16" s="934"/>
      <c r="KT16" s="934"/>
      <c r="KU16" s="934"/>
      <c r="KV16" s="934"/>
      <c r="KW16" s="934"/>
      <c r="KX16" s="934"/>
      <c r="KY16" s="934"/>
      <c r="KZ16" s="934"/>
      <c r="LA16" s="934"/>
      <c r="LB16" s="934"/>
      <c r="LC16" s="934"/>
      <c r="LD16" s="934"/>
      <c r="LE16" s="934"/>
      <c r="LF16" s="934"/>
      <c r="LG16" s="934"/>
      <c r="LH16" s="934"/>
      <c r="LI16" s="934"/>
      <c r="LJ16" s="934"/>
      <c r="LK16" s="934"/>
      <c r="LL16" s="934"/>
      <c r="LM16" s="934"/>
      <c r="LN16" s="934"/>
      <c r="LO16" s="934"/>
      <c r="LP16" s="934"/>
      <c r="LQ16" s="934"/>
      <c r="LR16" s="934"/>
      <c r="LS16" s="934"/>
      <c r="LT16" s="934"/>
      <c r="LU16" s="934"/>
      <c r="LV16" s="934"/>
      <c r="LW16" s="934"/>
      <c r="LX16" s="934"/>
      <c r="LY16" s="934"/>
      <c r="LZ16" s="934"/>
      <c r="MA16" s="934"/>
      <c r="MB16" s="934"/>
      <c r="MC16" s="934"/>
      <c r="MD16" s="934"/>
      <c r="ME16" s="934"/>
      <c r="MF16" s="934"/>
      <c r="MG16" s="934"/>
      <c r="MH16" s="934"/>
      <c r="MI16" s="934"/>
      <c r="MJ16" s="934"/>
      <c r="MK16" s="934"/>
      <c r="ML16" s="934"/>
      <c r="MM16" s="934"/>
      <c r="MN16" s="934"/>
      <c r="MO16" s="934"/>
      <c r="MP16" s="934"/>
      <c r="MQ16" s="934"/>
      <c r="MR16" s="934"/>
      <c r="MS16" s="934"/>
      <c r="MT16" s="934"/>
      <c r="MU16" s="934"/>
      <c r="MV16" s="934"/>
      <c r="MW16" s="934"/>
      <c r="MX16" s="934"/>
      <c r="MY16" s="934"/>
      <c r="MZ16" s="934"/>
      <c r="NA16" s="934"/>
      <c r="NB16" s="934"/>
      <c r="NC16" s="934"/>
      <c r="ND16" s="934"/>
      <c r="NE16" s="934"/>
      <c r="NF16" s="934"/>
      <c r="NG16" s="934"/>
      <c r="NH16" s="934"/>
      <c r="NI16" s="934"/>
      <c r="NJ16" s="934"/>
      <c r="NK16" s="934"/>
      <c r="NL16" s="934"/>
      <c r="NM16" s="934"/>
      <c r="NN16" s="934"/>
      <c r="NO16" s="934"/>
      <c r="NP16" s="934"/>
      <c r="NQ16" s="934"/>
      <c r="NR16" s="934"/>
      <c r="NS16" s="934"/>
      <c r="NT16" s="934"/>
      <c r="NU16" s="934"/>
      <c r="NV16" s="934"/>
      <c r="NW16" s="934"/>
      <c r="NX16" s="934"/>
      <c r="NY16" s="934"/>
      <c r="NZ16" s="934"/>
      <c r="OA16" s="934"/>
      <c r="OB16" s="934"/>
      <c r="OC16" s="934"/>
      <c r="OD16" s="934"/>
      <c r="OE16" s="934"/>
      <c r="OF16" s="934"/>
      <c r="OG16" s="934"/>
      <c r="OH16" s="934"/>
      <c r="OI16" s="934"/>
      <c r="OJ16" s="934"/>
      <c r="OK16" s="934"/>
      <c r="OL16" s="934"/>
      <c r="OM16" s="934"/>
      <c r="ON16" s="934"/>
      <c r="OO16" s="934"/>
      <c r="OP16" s="934"/>
      <c r="OQ16" s="934"/>
      <c r="OR16" s="934"/>
      <c r="OS16" s="934"/>
      <c r="OT16" s="934"/>
      <c r="OU16" s="934"/>
      <c r="OV16" s="934"/>
      <c r="OW16" s="934"/>
      <c r="OX16" s="934"/>
      <c r="OY16" s="934"/>
      <c r="OZ16" s="934"/>
      <c r="PA16" s="934"/>
      <c r="PB16" s="934"/>
      <c r="PC16" s="934"/>
      <c r="PD16" s="934"/>
      <c r="PE16" s="934"/>
      <c r="PF16" s="934"/>
      <c r="PG16" s="934"/>
      <c r="PH16" s="934"/>
      <c r="PI16" s="934"/>
      <c r="PJ16" s="934"/>
      <c r="PK16" s="934"/>
      <c r="PL16" s="934"/>
      <c r="PM16" s="934"/>
      <c r="PN16" s="934"/>
      <c r="PO16" s="934"/>
      <c r="PP16" s="934"/>
      <c r="PQ16" s="934"/>
      <c r="PR16" s="934"/>
      <c r="PS16" s="934"/>
      <c r="PT16" s="934"/>
      <c r="PU16" s="934"/>
      <c r="PV16" s="934"/>
      <c r="PW16" s="934"/>
      <c r="PX16" s="934"/>
      <c r="PY16" s="934"/>
      <c r="PZ16" s="934"/>
      <c r="QA16" s="934"/>
      <c r="QB16" s="934"/>
      <c r="QC16" s="934"/>
      <c r="QD16" s="934"/>
      <c r="QE16" s="934"/>
      <c r="QF16" s="934"/>
      <c r="QG16" s="934"/>
      <c r="QH16" s="934"/>
      <c r="QI16" s="934"/>
      <c r="QJ16" s="934"/>
      <c r="QK16" s="934"/>
      <c r="QL16" s="934"/>
      <c r="QM16" s="934"/>
      <c r="QN16" s="934"/>
      <c r="QO16" s="934"/>
      <c r="QP16" s="934"/>
      <c r="QQ16" s="934"/>
      <c r="QR16" s="934"/>
      <c r="QS16" s="934"/>
      <c r="QT16" s="934"/>
      <c r="QU16" s="934"/>
      <c r="QV16" s="934"/>
      <c r="QW16" s="934"/>
      <c r="QX16" s="934"/>
      <c r="QY16" s="934"/>
      <c r="QZ16" s="934"/>
      <c r="RA16" s="934"/>
      <c r="RB16" s="934"/>
      <c r="RC16" s="934"/>
      <c r="RD16" s="934"/>
      <c r="RE16" s="934"/>
      <c r="RF16" s="934"/>
      <c r="RG16" s="934"/>
      <c r="RH16" s="934"/>
      <c r="RI16" s="934"/>
      <c r="RJ16" s="934"/>
      <c r="RK16" s="934"/>
      <c r="RL16" s="934"/>
      <c r="RM16" s="934"/>
      <c r="RN16" s="934"/>
      <c r="RO16" s="934"/>
      <c r="RP16" s="934"/>
      <c r="RQ16" s="934"/>
      <c r="RR16" s="934"/>
      <c r="RS16" s="934"/>
      <c r="RT16" s="934"/>
      <c r="RU16" s="934"/>
      <c r="RV16" s="934"/>
      <c r="RW16" s="934"/>
      <c r="RX16" s="934"/>
      <c r="RY16" s="934"/>
      <c r="RZ16" s="934"/>
      <c r="SA16" s="934"/>
      <c r="SB16" s="934"/>
      <c r="SC16" s="934"/>
      <c r="SD16" s="934"/>
      <c r="SE16" s="934"/>
      <c r="SF16" s="934"/>
      <c r="SG16" s="934"/>
      <c r="SH16" s="934"/>
      <c r="SI16" s="934"/>
      <c r="SJ16" s="934"/>
      <c r="SK16" s="934"/>
      <c r="SL16" s="934"/>
      <c r="SM16" s="934"/>
      <c r="SN16" s="934"/>
      <c r="SO16" s="934"/>
      <c r="SP16" s="934"/>
      <c r="SQ16" s="934"/>
      <c r="SR16" s="934"/>
      <c r="SS16" s="934"/>
      <c r="ST16" s="934"/>
      <c r="SU16" s="934"/>
      <c r="SV16" s="934"/>
      <c r="SW16" s="934"/>
      <c r="SX16" s="934"/>
      <c r="SY16" s="934"/>
      <c r="SZ16" s="934"/>
      <c r="TA16" s="934"/>
      <c r="TB16" s="934"/>
      <c r="TC16" s="934"/>
      <c r="TD16" s="934"/>
      <c r="TE16" s="934"/>
      <c r="TF16" s="934"/>
      <c r="TG16" s="934"/>
      <c r="TH16" s="934"/>
      <c r="TI16" s="934"/>
      <c r="TJ16" s="934"/>
      <c r="TK16" s="934"/>
      <c r="TL16" s="934"/>
      <c r="TM16" s="934"/>
      <c r="TN16" s="934"/>
      <c r="TO16" s="934"/>
      <c r="TP16" s="934"/>
      <c r="TQ16" s="934"/>
      <c r="TR16" s="934"/>
      <c r="TS16" s="934"/>
      <c r="TT16" s="934"/>
      <c r="TU16" s="934"/>
      <c r="TV16" s="934"/>
      <c r="TW16" s="934"/>
      <c r="TX16" s="934"/>
      <c r="TY16" s="934"/>
      <c r="TZ16" s="934"/>
      <c r="UA16" s="934"/>
      <c r="UB16" s="934"/>
      <c r="UC16" s="934"/>
      <c r="UD16" s="934"/>
      <c r="UE16" s="934"/>
      <c r="UF16" s="934"/>
      <c r="UG16" s="934"/>
      <c r="UH16" s="934"/>
      <c r="UI16" s="934"/>
      <c r="UJ16" s="934"/>
      <c r="UK16" s="934"/>
      <c r="UL16" s="934"/>
      <c r="UM16" s="934"/>
      <c r="UN16" s="934"/>
      <c r="UO16" s="934"/>
      <c r="UP16" s="934"/>
      <c r="UQ16" s="934"/>
      <c r="UR16" s="934"/>
      <c r="US16" s="934"/>
      <c r="UT16" s="934"/>
      <c r="UU16" s="934"/>
      <c r="UV16" s="934"/>
      <c r="UW16" s="934"/>
      <c r="UX16" s="934"/>
      <c r="UY16" s="934"/>
      <c r="UZ16" s="934"/>
      <c r="VA16" s="934"/>
      <c r="VB16" s="934"/>
      <c r="VC16" s="934"/>
      <c r="VD16" s="934"/>
      <c r="VE16" s="934"/>
      <c r="VF16" s="934"/>
      <c r="VG16" s="934"/>
      <c r="VH16" s="934"/>
      <c r="VI16" s="934"/>
      <c r="VJ16" s="934"/>
      <c r="VK16" s="934"/>
      <c r="VL16" s="934"/>
      <c r="VM16" s="934"/>
      <c r="VN16" s="934"/>
      <c r="VO16" s="934"/>
      <c r="VP16" s="934"/>
      <c r="VQ16" s="934"/>
      <c r="VR16" s="934"/>
      <c r="VS16" s="934"/>
      <c r="VT16" s="934"/>
      <c r="VU16" s="934"/>
      <c r="VV16" s="934"/>
      <c r="VW16" s="934"/>
      <c r="VX16" s="934"/>
      <c r="VY16" s="934"/>
      <c r="VZ16" s="934"/>
      <c r="WA16" s="934"/>
      <c r="WB16" s="934"/>
      <c r="WC16" s="934"/>
      <c r="WD16" s="934"/>
      <c r="WE16" s="934"/>
      <c r="WF16" s="934"/>
      <c r="WG16" s="934"/>
      <c r="WH16" s="934"/>
      <c r="WI16" s="934"/>
      <c r="WJ16" s="934"/>
      <c r="WK16" s="934"/>
      <c r="WL16" s="934"/>
      <c r="WM16" s="934"/>
      <c r="WN16" s="934"/>
      <c r="WO16" s="934"/>
      <c r="WP16" s="934"/>
      <c r="WQ16" s="934"/>
      <c r="WR16" s="934"/>
      <c r="WS16" s="934"/>
      <c r="WT16" s="934"/>
      <c r="WU16" s="934"/>
      <c r="WV16" s="934"/>
      <c r="WW16" s="934"/>
      <c r="WX16" s="934"/>
      <c r="WY16" s="934"/>
      <c r="WZ16" s="934"/>
      <c r="XA16" s="934"/>
      <c r="XB16" s="934"/>
      <c r="XC16" s="934"/>
      <c r="XD16" s="934"/>
      <c r="XE16" s="934"/>
      <c r="XF16" s="934"/>
      <c r="XG16" s="934"/>
      <c r="XH16" s="934"/>
      <c r="XI16" s="934"/>
      <c r="XJ16" s="934"/>
      <c r="XK16" s="934"/>
      <c r="XL16" s="934"/>
      <c r="XM16" s="934"/>
      <c r="XN16" s="934"/>
      <c r="XO16" s="934"/>
      <c r="XP16" s="934"/>
      <c r="XQ16" s="934"/>
      <c r="XR16" s="934"/>
      <c r="XS16" s="934"/>
      <c r="XT16" s="934"/>
      <c r="XU16" s="934"/>
      <c r="XV16" s="934"/>
      <c r="XW16" s="934"/>
      <c r="XX16" s="934"/>
      <c r="XY16" s="934"/>
      <c r="XZ16" s="934"/>
      <c r="YA16" s="934"/>
      <c r="YB16" s="934"/>
      <c r="YC16" s="934"/>
      <c r="YD16" s="934"/>
      <c r="YE16" s="934"/>
      <c r="YF16" s="934"/>
      <c r="YG16" s="934"/>
      <c r="YH16" s="934"/>
      <c r="YI16" s="934"/>
      <c r="YJ16" s="934"/>
      <c r="YK16" s="934"/>
      <c r="YL16" s="934"/>
      <c r="YM16" s="934"/>
      <c r="YN16" s="934"/>
      <c r="YO16" s="934"/>
      <c r="YP16" s="934"/>
      <c r="YQ16" s="934"/>
      <c r="YR16" s="934"/>
      <c r="YS16" s="934"/>
      <c r="YT16" s="934"/>
      <c r="YU16" s="934"/>
      <c r="YV16" s="934"/>
      <c r="YW16" s="934"/>
      <c r="YX16" s="934"/>
      <c r="YY16" s="934"/>
      <c r="YZ16" s="934"/>
      <c r="ZA16" s="934"/>
      <c r="ZB16" s="934"/>
      <c r="ZC16" s="934"/>
      <c r="ZD16" s="934"/>
      <c r="ZE16" s="934"/>
      <c r="ZF16" s="934"/>
      <c r="ZG16" s="934"/>
      <c r="ZH16" s="934"/>
      <c r="ZI16" s="934"/>
      <c r="ZJ16" s="934"/>
      <c r="ZK16" s="934"/>
      <c r="ZL16" s="934"/>
      <c r="ZM16" s="934"/>
      <c r="ZN16" s="934"/>
      <c r="ZO16" s="934"/>
      <c r="ZP16" s="934"/>
      <c r="ZQ16" s="934"/>
      <c r="ZR16" s="934"/>
      <c r="ZS16" s="934"/>
      <c r="ZT16" s="934"/>
      <c r="ZU16" s="934"/>
      <c r="ZV16" s="934"/>
      <c r="ZW16" s="934"/>
      <c r="ZX16" s="934"/>
      <c r="ZY16" s="934"/>
      <c r="ZZ16" s="934"/>
      <c r="AAA16" s="934"/>
      <c r="AAB16" s="934"/>
      <c r="AAC16" s="934"/>
      <c r="AAD16" s="934"/>
      <c r="AAE16" s="934"/>
      <c r="AAF16" s="934"/>
      <c r="AAG16" s="934"/>
      <c r="AAH16" s="934"/>
      <c r="AAI16" s="934"/>
      <c r="AAJ16" s="934"/>
      <c r="AAK16" s="934"/>
      <c r="AAL16" s="934"/>
      <c r="AAM16" s="934"/>
      <c r="AAN16" s="934"/>
      <c r="AAO16" s="934"/>
      <c r="AAP16" s="934"/>
      <c r="AAQ16" s="934"/>
      <c r="AAR16" s="934"/>
      <c r="AAS16" s="934"/>
      <c r="AAT16" s="934"/>
      <c r="AAU16" s="934"/>
      <c r="AAV16" s="934"/>
      <c r="AAW16" s="934"/>
      <c r="AAX16" s="934"/>
      <c r="AAY16" s="934"/>
      <c r="AAZ16" s="934"/>
      <c r="ABA16" s="934"/>
      <c r="ABB16" s="934"/>
      <c r="ABC16" s="934"/>
      <c r="ABD16" s="934"/>
      <c r="ABE16" s="934"/>
      <c r="ABF16" s="934"/>
      <c r="ABG16" s="934"/>
      <c r="ABH16" s="934"/>
      <c r="ABI16" s="934"/>
      <c r="ABJ16" s="934"/>
      <c r="ABK16" s="934"/>
      <c r="ABL16" s="934"/>
      <c r="ABM16" s="934"/>
      <c r="ABN16" s="934"/>
      <c r="ABO16" s="934"/>
      <c r="ABP16" s="934"/>
      <c r="ABQ16" s="934"/>
      <c r="ABR16" s="934"/>
      <c r="ABS16" s="934"/>
      <c r="ABT16" s="934"/>
      <c r="ABU16" s="934"/>
      <c r="ABV16" s="934"/>
      <c r="ABW16" s="934"/>
      <c r="ABX16" s="934"/>
      <c r="ABY16" s="934"/>
      <c r="ABZ16" s="934"/>
      <c r="ACA16" s="934"/>
      <c r="ACB16" s="934"/>
      <c r="ACC16" s="934"/>
      <c r="ACD16" s="934"/>
      <c r="ACE16" s="934"/>
      <c r="ACF16" s="934"/>
      <c r="ACG16" s="934"/>
      <c r="ACH16" s="934"/>
      <c r="ACI16" s="934"/>
      <c r="ACJ16" s="934"/>
      <c r="ACK16" s="934"/>
      <c r="ACL16" s="934"/>
      <c r="ACM16" s="934"/>
      <c r="ACN16" s="934"/>
      <c r="ACO16" s="934"/>
      <c r="ACP16" s="934"/>
      <c r="ACQ16" s="934"/>
      <c r="ACR16" s="934"/>
      <c r="ACS16" s="934"/>
      <c r="ACT16" s="934"/>
      <c r="ACU16" s="934"/>
      <c r="ACV16" s="934"/>
      <c r="ACW16" s="934"/>
      <c r="ACX16" s="934"/>
      <c r="ACY16" s="934"/>
      <c r="ACZ16" s="934"/>
      <c r="ADA16" s="934"/>
      <c r="ADB16" s="934"/>
      <c r="ADC16" s="934"/>
      <c r="ADD16" s="934"/>
      <c r="ADE16" s="934"/>
      <c r="ADF16" s="934"/>
      <c r="ADG16" s="934"/>
      <c r="ADH16" s="934"/>
      <c r="ADI16" s="934"/>
      <c r="ADJ16" s="934"/>
      <c r="ADK16" s="934"/>
      <c r="ADL16" s="934"/>
      <c r="ADM16" s="934"/>
      <c r="ADN16" s="934"/>
      <c r="ADO16" s="934"/>
      <c r="ADP16" s="934"/>
      <c r="ADQ16" s="934"/>
      <c r="ADR16" s="934"/>
      <c r="ADS16" s="934"/>
      <c r="ADT16" s="934"/>
      <c r="ADU16" s="934"/>
      <c r="ADV16" s="934"/>
      <c r="ADW16" s="934"/>
      <c r="ADX16" s="934"/>
      <c r="ADY16" s="934"/>
      <c r="ADZ16" s="934"/>
      <c r="AEA16" s="934"/>
      <c r="AEB16" s="934"/>
      <c r="AEC16" s="934"/>
      <c r="AED16" s="934"/>
      <c r="AEE16" s="934"/>
      <c r="AEF16" s="934"/>
      <c r="AEG16" s="934"/>
      <c r="AEH16" s="934"/>
      <c r="AEI16" s="934"/>
      <c r="AEJ16" s="934"/>
      <c r="AEK16" s="934"/>
      <c r="AEL16" s="934"/>
      <c r="AEM16" s="934"/>
      <c r="AEN16" s="934"/>
      <c r="AEO16" s="934"/>
      <c r="AEP16" s="934"/>
      <c r="AEQ16" s="934"/>
      <c r="AER16" s="934"/>
      <c r="AES16" s="934"/>
      <c r="AET16" s="934"/>
      <c r="AEU16" s="934"/>
      <c r="AEV16" s="934"/>
      <c r="AEW16" s="934"/>
      <c r="AEX16" s="934"/>
      <c r="AEY16" s="934"/>
      <c r="AEZ16" s="934"/>
      <c r="AFA16" s="934"/>
      <c r="AFB16" s="934"/>
      <c r="AFC16" s="934"/>
      <c r="AFD16" s="934"/>
      <c r="AFE16" s="934"/>
      <c r="AFF16" s="934"/>
      <c r="AFG16" s="934"/>
      <c r="AFH16" s="934"/>
      <c r="AFI16" s="934"/>
      <c r="AFJ16" s="934"/>
      <c r="AFK16" s="934"/>
      <c r="AFL16" s="934"/>
      <c r="AFM16" s="934"/>
      <c r="AFN16" s="934"/>
      <c r="AFO16" s="934"/>
      <c r="AFP16" s="934"/>
      <c r="AFQ16" s="934"/>
      <c r="AFR16" s="934"/>
      <c r="AFS16" s="934"/>
      <c r="AFT16" s="934"/>
      <c r="AFU16" s="934"/>
      <c r="AFV16" s="934"/>
      <c r="AFW16" s="934"/>
      <c r="AFX16" s="934"/>
      <c r="AFY16" s="934"/>
      <c r="AFZ16" s="934"/>
      <c r="AGA16" s="934"/>
      <c r="AGB16" s="934"/>
      <c r="AGC16" s="934"/>
      <c r="AGD16" s="934"/>
      <c r="AGE16" s="934"/>
      <c r="AGF16" s="934"/>
      <c r="AGG16" s="934"/>
      <c r="AGH16" s="934"/>
      <c r="AGI16" s="934"/>
      <c r="AGJ16" s="934"/>
      <c r="AGK16" s="934"/>
      <c r="AGL16" s="934"/>
      <c r="AGM16" s="934"/>
      <c r="AGN16" s="934"/>
      <c r="AGO16" s="934"/>
      <c r="AGP16" s="934"/>
      <c r="AGQ16" s="934"/>
      <c r="AGR16" s="934"/>
      <c r="AGS16" s="934"/>
      <c r="AGT16" s="934"/>
      <c r="AGU16" s="934"/>
      <c r="AGV16" s="934"/>
      <c r="AGW16" s="934"/>
      <c r="AGX16" s="934"/>
      <c r="AGY16" s="934"/>
      <c r="AGZ16" s="934"/>
      <c r="AHA16" s="934"/>
      <c r="AHB16" s="934"/>
      <c r="AHC16" s="934"/>
      <c r="AHD16" s="934"/>
      <c r="AHE16" s="934"/>
      <c r="AHF16" s="934"/>
      <c r="AHG16" s="934"/>
      <c r="AHH16" s="934"/>
      <c r="AHI16" s="934"/>
      <c r="AHJ16" s="934"/>
      <c r="AHK16" s="934"/>
      <c r="AHL16" s="934"/>
      <c r="AHM16" s="934"/>
      <c r="AHN16" s="934"/>
      <c r="AHO16" s="934"/>
      <c r="AHP16" s="934"/>
      <c r="AHQ16" s="934"/>
      <c r="AHR16" s="934"/>
      <c r="AHS16" s="934"/>
      <c r="AHT16" s="934"/>
      <c r="AHU16" s="934"/>
      <c r="AHV16" s="934"/>
      <c r="AHW16" s="934"/>
      <c r="AHX16" s="934"/>
      <c r="AHY16" s="934"/>
      <c r="AHZ16" s="934"/>
      <c r="AIA16" s="934"/>
      <c r="AIB16" s="934"/>
      <c r="AIC16" s="934"/>
      <c r="AID16" s="934"/>
      <c r="AIE16" s="934"/>
      <c r="AIF16" s="934"/>
      <c r="AIG16" s="934"/>
      <c r="AIH16" s="934"/>
      <c r="AII16" s="934"/>
      <c r="AIJ16" s="934"/>
      <c r="AIK16" s="934"/>
      <c r="AIL16" s="934"/>
      <c r="AIM16" s="934"/>
      <c r="AIN16" s="934"/>
      <c r="AIO16" s="934"/>
      <c r="AIP16" s="934"/>
      <c r="AIQ16" s="934"/>
      <c r="AIR16" s="934"/>
      <c r="AIS16" s="934"/>
      <c r="AIT16" s="934"/>
      <c r="AIU16" s="934"/>
      <c r="AIV16" s="934"/>
      <c r="AIW16" s="934"/>
      <c r="AIX16" s="934"/>
      <c r="AIY16" s="934"/>
      <c r="AIZ16" s="934"/>
      <c r="AJA16" s="934"/>
      <c r="AJB16" s="934"/>
      <c r="AJC16" s="934"/>
      <c r="AJD16" s="934"/>
      <c r="AJE16" s="934"/>
      <c r="AJF16" s="934"/>
      <c r="AJG16" s="934"/>
      <c r="AJH16" s="934"/>
      <c r="AJI16" s="934"/>
      <c r="AJJ16" s="934"/>
      <c r="AJK16" s="934"/>
      <c r="AJL16" s="934"/>
      <c r="AJM16" s="934"/>
      <c r="AJN16" s="934"/>
      <c r="AJO16" s="934"/>
      <c r="AJP16" s="934"/>
      <c r="AJQ16" s="934"/>
      <c r="AJR16" s="934"/>
      <c r="AJS16" s="934"/>
      <c r="AJT16" s="934"/>
      <c r="AJU16" s="934"/>
      <c r="AJV16" s="934"/>
      <c r="AJW16" s="934"/>
      <c r="AJX16" s="934"/>
      <c r="AJY16" s="934"/>
      <c r="AJZ16" s="934"/>
      <c r="AKA16" s="934"/>
      <c r="AKB16" s="934"/>
      <c r="AKC16" s="934"/>
      <c r="AKD16" s="934"/>
      <c r="AKE16" s="934"/>
      <c r="AKF16" s="934"/>
      <c r="AKG16" s="934"/>
      <c r="AKH16" s="934"/>
      <c r="AKI16" s="934"/>
      <c r="AKJ16" s="934"/>
      <c r="AKK16" s="934"/>
      <c r="AKL16" s="934"/>
      <c r="AKM16" s="934"/>
      <c r="AKN16" s="934"/>
      <c r="AKO16" s="934"/>
      <c r="AKP16" s="934"/>
      <c r="AKQ16" s="934"/>
      <c r="AKR16" s="934"/>
      <c r="AKS16" s="934"/>
      <c r="AKT16" s="934"/>
      <c r="AKU16" s="934"/>
      <c r="AKV16" s="934"/>
      <c r="AKW16" s="934"/>
      <c r="AKX16" s="934"/>
      <c r="AKY16" s="934"/>
      <c r="AKZ16" s="934"/>
      <c r="ALA16" s="934"/>
      <c r="ALB16" s="934"/>
      <c r="ALC16" s="934"/>
      <c r="ALD16" s="934"/>
      <c r="ALE16" s="934"/>
      <c r="ALF16" s="934"/>
      <c r="ALG16" s="934"/>
      <c r="ALH16" s="934"/>
      <c r="ALI16" s="934"/>
      <c r="ALJ16" s="934"/>
      <c r="ALK16" s="934"/>
      <c r="ALL16" s="934"/>
      <c r="ALM16" s="934"/>
      <c r="ALN16" s="934"/>
      <c r="ALO16" s="934"/>
      <c r="ALP16" s="934"/>
      <c r="ALQ16" s="934"/>
      <c r="ALR16" s="934"/>
      <c r="ALS16" s="934"/>
      <c r="ALT16" s="934"/>
      <c r="ALU16" s="934"/>
      <c r="ALV16" s="934"/>
      <c r="ALW16" s="934"/>
      <c r="ALX16" s="934"/>
      <c r="ALY16" s="934"/>
      <c r="ALZ16" s="934"/>
      <c r="AMA16" s="934"/>
      <c r="AMB16" s="934"/>
      <c r="AMC16" s="934"/>
      <c r="AMD16" s="934"/>
      <c r="AME16" s="934"/>
      <c r="AMF16" s="934"/>
      <c r="AMG16" s="934"/>
      <c r="AMH16" s="934"/>
      <c r="AMI16" s="934"/>
      <c r="AMJ16" s="934"/>
      <c r="AMK16" s="934"/>
      <c r="AML16" s="934"/>
      <c r="AMM16" s="934"/>
      <c r="AMN16" s="934"/>
      <c r="AMO16" s="934"/>
      <c r="AMP16" s="934"/>
      <c r="AMQ16" s="934"/>
      <c r="AMR16" s="934"/>
      <c r="AMS16" s="934"/>
      <c r="AMT16" s="934"/>
      <c r="AMU16" s="934"/>
      <c r="AMV16" s="934"/>
      <c r="AMW16" s="934"/>
      <c r="AMX16" s="934"/>
      <c r="AMY16" s="934"/>
      <c r="AMZ16" s="934"/>
      <c r="ANA16" s="934"/>
      <c r="ANB16" s="934"/>
      <c r="ANC16" s="934"/>
      <c r="AND16" s="934"/>
      <c r="ANE16" s="934"/>
      <c r="ANF16" s="934"/>
      <c r="ANG16" s="934"/>
      <c r="ANH16" s="934"/>
      <c r="ANI16" s="934"/>
      <c r="ANJ16" s="934"/>
      <c r="ANK16" s="934"/>
      <c r="ANL16" s="934"/>
      <c r="ANM16" s="934"/>
      <c r="ANN16" s="934"/>
      <c r="ANO16" s="934"/>
      <c r="ANP16" s="934"/>
      <c r="ANQ16" s="934"/>
      <c r="ANR16" s="934"/>
      <c r="ANS16" s="934"/>
      <c r="ANT16" s="934"/>
      <c r="ANU16" s="934"/>
      <c r="ANV16" s="934"/>
      <c r="ANW16" s="934"/>
      <c r="ANX16" s="934"/>
      <c r="ANY16" s="934"/>
      <c r="ANZ16" s="934"/>
      <c r="AOA16" s="934"/>
      <c r="AOB16" s="934"/>
      <c r="AOC16" s="934"/>
      <c r="AOD16" s="934"/>
      <c r="AOE16" s="934"/>
      <c r="AOF16" s="934"/>
      <c r="AOG16" s="934"/>
      <c r="AOH16" s="934"/>
      <c r="AOI16" s="934"/>
      <c r="AOJ16" s="934"/>
      <c r="AOK16" s="934"/>
      <c r="AOL16" s="934"/>
      <c r="AOM16" s="934"/>
      <c r="AON16" s="934"/>
      <c r="AOO16" s="934"/>
      <c r="AOP16" s="934"/>
      <c r="AOQ16" s="934"/>
      <c r="AOR16" s="934"/>
      <c r="AOS16" s="934"/>
      <c r="AOT16" s="934"/>
      <c r="AOU16" s="934"/>
      <c r="AOV16" s="934"/>
      <c r="AOW16" s="934"/>
      <c r="AOX16" s="934"/>
      <c r="AOY16" s="934"/>
      <c r="AOZ16" s="934"/>
      <c r="APA16" s="934"/>
      <c r="APB16" s="934"/>
      <c r="APC16" s="934"/>
      <c r="APD16" s="934"/>
      <c r="APE16" s="934"/>
      <c r="APF16" s="934"/>
      <c r="APG16" s="934"/>
      <c r="APH16" s="934"/>
      <c r="API16" s="934"/>
      <c r="APJ16" s="934"/>
      <c r="APK16" s="934"/>
      <c r="APL16" s="934"/>
      <c r="APM16" s="934"/>
      <c r="APN16" s="934"/>
      <c r="APO16" s="934"/>
      <c r="APP16" s="934"/>
      <c r="APQ16" s="934"/>
      <c r="APR16" s="934"/>
      <c r="APS16" s="934"/>
      <c r="APT16" s="934"/>
      <c r="APU16" s="934"/>
      <c r="APV16" s="934"/>
      <c r="APW16" s="934"/>
      <c r="APX16" s="934"/>
      <c r="APY16" s="934"/>
      <c r="APZ16" s="934"/>
      <c r="AQA16" s="934"/>
      <c r="AQB16" s="934"/>
      <c r="AQC16" s="934"/>
      <c r="AQD16" s="934"/>
      <c r="AQE16" s="934"/>
      <c r="AQF16" s="934"/>
      <c r="AQG16" s="934"/>
      <c r="AQH16" s="934"/>
      <c r="AQI16" s="934"/>
      <c r="AQJ16" s="934"/>
      <c r="AQK16" s="934"/>
      <c r="AQL16" s="934"/>
      <c r="AQM16" s="934"/>
      <c r="AQN16" s="934"/>
      <c r="AQO16" s="934"/>
      <c r="AQP16" s="934"/>
      <c r="AQQ16" s="934"/>
      <c r="AQR16" s="934"/>
      <c r="AQS16" s="934"/>
      <c r="AQT16" s="934"/>
      <c r="AQU16" s="934"/>
      <c r="AQV16" s="934"/>
      <c r="AQW16" s="934"/>
      <c r="AQX16" s="934"/>
      <c r="AQY16" s="934"/>
      <c r="AQZ16" s="934"/>
      <c r="ARA16" s="934"/>
      <c r="ARB16" s="934"/>
      <c r="ARC16" s="934"/>
      <c r="ARD16" s="934"/>
      <c r="ARE16" s="934"/>
      <c r="ARF16" s="934"/>
      <c r="ARG16" s="934"/>
      <c r="ARH16" s="934"/>
      <c r="ARI16" s="934"/>
      <c r="ARJ16" s="934"/>
      <c r="ARK16" s="934"/>
      <c r="ARL16" s="934"/>
      <c r="ARM16" s="934"/>
      <c r="ARN16" s="934"/>
      <c r="ARO16" s="934"/>
      <c r="ARP16" s="934"/>
      <c r="ARQ16" s="934"/>
      <c r="ARR16" s="934"/>
      <c r="ARS16" s="934"/>
      <c r="ART16" s="934"/>
      <c r="ARU16" s="934"/>
      <c r="ARV16" s="934"/>
      <c r="ARW16" s="934"/>
      <c r="ARX16" s="934"/>
      <c r="ARY16" s="934"/>
      <c r="ARZ16" s="934"/>
      <c r="ASA16" s="934"/>
      <c r="ASB16" s="934"/>
      <c r="ASC16" s="934"/>
      <c r="ASD16" s="934"/>
      <c r="ASE16" s="934"/>
      <c r="ASF16" s="934"/>
      <c r="ASG16" s="934"/>
      <c r="ASH16" s="934"/>
      <c r="ASI16" s="934"/>
      <c r="ASJ16" s="934"/>
      <c r="ASK16" s="934"/>
      <c r="ASL16" s="934"/>
      <c r="ASM16" s="934"/>
      <c r="ASN16" s="934"/>
      <c r="ASO16" s="934"/>
      <c r="ASP16" s="934"/>
      <c r="ASQ16" s="934"/>
      <c r="ASR16" s="934"/>
      <c r="ASS16" s="934"/>
      <c r="AST16" s="934"/>
      <c r="ASU16" s="934"/>
      <c r="ASV16" s="934"/>
      <c r="ASW16" s="934"/>
      <c r="ASX16" s="934"/>
      <c r="ASY16" s="934"/>
      <c r="ASZ16" s="934"/>
      <c r="ATA16" s="934"/>
      <c r="ATB16" s="934"/>
      <c r="ATC16" s="934"/>
      <c r="ATD16" s="934"/>
      <c r="ATE16" s="934"/>
      <c r="ATF16" s="934"/>
      <c r="ATG16" s="934"/>
      <c r="ATH16" s="934"/>
      <c r="ATI16" s="934"/>
      <c r="ATJ16" s="934"/>
      <c r="ATK16" s="934"/>
      <c r="ATL16" s="934"/>
      <c r="ATM16" s="934"/>
      <c r="ATN16" s="934"/>
      <c r="ATO16" s="934"/>
      <c r="ATP16" s="934"/>
      <c r="ATQ16" s="934"/>
      <c r="ATR16" s="934"/>
      <c r="ATS16" s="934"/>
      <c r="ATT16" s="934"/>
      <c r="ATU16" s="934"/>
      <c r="ATV16" s="934"/>
      <c r="ATW16" s="934"/>
      <c r="ATX16" s="934"/>
      <c r="ATY16" s="934"/>
      <c r="ATZ16" s="934"/>
      <c r="AUA16" s="934"/>
      <c r="AUB16" s="934"/>
      <c r="AUC16" s="934"/>
      <c r="AUD16" s="934"/>
      <c r="AUE16" s="934"/>
      <c r="AUF16" s="934"/>
      <c r="AUG16" s="934"/>
      <c r="AUH16" s="934"/>
      <c r="AUI16" s="934"/>
      <c r="AUJ16" s="934"/>
      <c r="AUK16" s="934"/>
      <c r="AUL16" s="934"/>
      <c r="AUM16" s="934"/>
      <c r="AUN16" s="934"/>
      <c r="AUO16" s="934"/>
      <c r="AUP16" s="934"/>
      <c r="AUQ16" s="934"/>
      <c r="AUR16" s="934"/>
      <c r="AUS16" s="934"/>
      <c r="AUT16" s="934"/>
      <c r="AUU16" s="934"/>
      <c r="AUV16" s="934"/>
      <c r="AUW16" s="934"/>
      <c r="AUX16" s="934"/>
      <c r="AUY16" s="934"/>
      <c r="AUZ16" s="934"/>
      <c r="AVA16" s="934"/>
      <c r="AVB16" s="934"/>
      <c r="AVC16" s="934"/>
      <c r="AVD16" s="934"/>
      <c r="AVE16" s="934"/>
      <c r="AVF16" s="934"/>
      <c r="AVG16" s="934"/>
      <c r="AVH16" s="934"/>
      <c r="AVI16" s="934"/>
      <c r="AVJ16" s="934"/>
      <c r="AVK16" s="934"/>
      <c r="AVL16" s="934"/>
      <c r="AVM16" s="934"/>
      <c r="AVN16" s="934"/>
      <c r="AVO16" s="934"/>
      <c r="AVP16" s="934"/>
      <c r="AVQ16" s="934"/>
      <c r="AVR16" s="934"/>
      <c r="AVS16" s="934"/>
      <c r="AVT16" s="934"/>
      <c r="AVU16" s="934"/>
      <c r="AVV16" s="934"/>
      <c r="AVW16" s="934"/>
      <c r="AVX16" s="934"/>
      <c r="AVY16" s="934"/>
      <c r="AVZ16" s="934"/>
      <c r="AWA16" s="934"/>
      <c r="AWB16" s="934"/>
      <c r="AWC16" s="934"/>
      <c r="AWD16" s="934"/>
      <c r="AWE16" s="934"/>
      <c r="AWF16" s="934"/>
      <c r="AWG16" s="934"/>
      <c r="AWH16" s="934"/>
      <c r="AWI16" s="934"/>
      <c r="AWJ16" s="934"/>
      <c r="AWK16" s="934"/>
      <c r="AWL16" s="934"/>
      <c r="AWM16" s="934"/>
      <c r="AWN16" s="934"/>
      <c r="AWO16" s="934"/>
      <c r="AWP16" s="934"/>
      <c r="AWQ16" s="934"/>
      <c r="AWR16" s="934"/>
      <c r="AWS16" s="934"/>
      <c r="AWT16" s="934"/>
      <c r="AWU16" s="934"/>
      <c r="AWV16" s="934"/>
      <c r="AWW16" s="934"/>
      <c r="AWX16" s="934"/>
      <c r="AWY16" s="934"/>
      <c r="AWZ16" s="934"/>
      <c r="AXA16" s="934"/>
      <c r="AXB16" s="934"/>
      <c r="AXC16" s="934"/>
      <c r="AXD16" s="934"/>
      <c r="AXE16" s="934"/>
      <c r="AXF16" s="934"/>
      <c r="AXG16" s="934"/>
      <c r="AXH16" s="934"/>
      <c r="AXI16" s="934"/>
      <c r="AXJ16" s="934"/>
      <c r="AXK16" s="934"/>
      <c r="AXL16" s="934"/>
      <c r="AXM16" s="934"/>
      <c r="AXN16" s="934"/>
      <c r="AXO16" s="934"/>
      <c r="AXP16" s="934"/>
      <c r="AXQ16" s="934"/>
      <c r="AXR16" s="934"/>
      <c r="AXS16" s="934"/>
      <c r="AXT16" s="934"/>
      <c r="AXU16" s="934"/>
      <c r="AXV16" s="934"/>
      <c r="AXW16" s="934"/>
      <c r="AXX16" s="934"/>
      <c r="AXY16" s="934"/>
      <c r="AXZ16" s="934"/>
      <c r="AYA16" s="934"/>
      <c r="AYB16" s="934"/>
      <c r="AYC16" s="934"/>
      <c r="AYD16" s="934"/>
      <c r="AYE16" s="934"/>
      <c r="AYF16" s="934"/>
      <c r="AYG16" s="934"/>
      <c r="AYH16" s="934"/>
      <c r="AYI16" s="934"/>
      <c r="AYJ16" s="934"/>
      <c r="AYK16" s="934"/>
      <c r="AYL16" s="934"/>
      <c r="AYM16" s="934"/>
      <c r="AYN16" s="934"/>
      <c r="AYO16" s="934"/>
      <c r="AYP16" s="934"/>
      <c r="AYQ16" s="934"/>
      <c r="AYR16" s="934"/>
      <c r="AYS16" s="934"/>
      <c r="AYT16" s="934"/>
      <c r="AYU16" s="934"/>
      <c r="AYV16" s="934"/>
      <c r="AYW16" s="934"/>
      <c r="AYX16" s="934"/>
      <c r="AYY16" s="934"/>
      <c r="AYZ16" s="934"/>
      <c r="AZA16" s="934"/>
      <c r="AZB16" s="934"/>
      <c r="AZC16" s="934"/>
      <c r="AZD16" s="934"/>
      <c r="AZE16" s="934"/>
      <c r="AZF16" s="934"/>
      <c r="AZG16" s="934"/>
      <c r="AZH16" s="934"/>
      <c r="AZI16" s="934"/>
      <c r="AZJ16" s="934"/>
      <c r="AZK16" s="934"/>
      <c r="AZL16" s="934"/>
      <c r="AZM16" s="934"/>
      <c r="AZN16" s="934"/>
      <c r="AZO16" s="934"/>
      <c r="AZP16" s="934"/>
      <c r="AZQ16" s="934"/>
      <c r="AZR16" s="934"/>
      <c r="AZS16" s="934"/>
      <c r="AZT16" s="934"/>
      <c r="AZU16" s="934"/>
      <c r="AZV16" s="934"/>
      <c r="AZW16" s="934"/>
      <c r="AZX16" s="934"/>
      <c r="AZY16" s="934"/>
      <c r="AZZ16" s="934"/>
      <c r="BAA16" s="934"/>
      <c r="BAB16" s="934"/>
      <c r="BAC16" s="934"/>
      <c r="BAD16" s="934"/>
      <c r="BAE16" s="934"/>
      <c r="BAF16" s="934"/>
      <c r="BAG16" s="934"/>
      <c r="BAH16" s="934"/>
      <c r="BAI16" s="934"/>
      <c r="BAJ16" s="934"/>
      <c r="BAK16" s="934"/>
      <c r="BAL16" s="934"/>
      <c r="BAM16" s="934"/>
      <c r="BAN16" s="934"/>
      <c r="BAO16" s="934"/>
      <c r="BAP16" s="934"/>
      <c r="BAQ16" s="934"/>
      <c r="BAR16" s="934"/>
      <c r="BAS16" s="934"/>
      <c r="BAT16" s="934"/>
      <c r="BAU16" s="934"/>
      <c r="BAV16" s="934"/>
      <c r="BAW16" s="934"/>
      <c r="BAX16" s="934"/>
      <c r="BAY16" s="934"/>
      <c r="BAZ16" s="934"/>
      <c r="BBA16" s="934"/>
      <c r="BBB16" s="934"/>
      <c r="BBC16" s="934"/>
      <c r="BBD16" s="934"/>
      <c r="BBE16" s="934"/>
      <c r="BBF16" s="934"/>
      <c r="BBG16" s="934"/>
      <c r="BBH16" s="934"/>
      <c r="BBI16" s="934"/>
      <c r="BBJ16" s="934"/>
      <c r="BBK16" s="934"/>
      <c r="BBL16" s="934"/>
      <c r="BBM16" s="934"/>
      <c r="BBN16" s="934"/>
      <c r="BBO16" s="934"/>
      <c r="BBP16" s="934"/>
      <c r="BBQ16" s="934"/>
      <c r="BBR16" s="934"/>
      <c r="BBS16" s="934"/>
      <c r="BBT16" s="934"/>
      <c r="BBU16" s="934"/>
      <c r="BBV16" s="934"/>
      <c r="BBW16" s="934"/>
      <c r="BBX16" s="934"/>
      <c r="BBY16" s="934"/>
      <c r="BBZ16" s="934"/>
      <c r="BCA16" s="934"/>
      <c r="BCB16" s="934"/>
      <c r="BCC16" s="934"/>
      <c r="BCD16" s="934"/>
      <c r="BCE16" s="934"/>
      <c r="BCF16" s="934"/>
      <c r="BCG16" s="934"/>
      <c r="BCH16" s="934"/>
      <c r="BCI16" s="934"/>
      <c r="BCJ16" s="934"/>
      <c r="BCK16" s="934"/>
      <c r="BCL16" s="934"/>
      <c r="BCM16" s="934"/>
      <c r="BCN16" s="934"/>
      <c r="BCO16" s="934"/>
      <c r="BCP16" s="934"/>
      <c r="BCQ16" s="934"/>
      <c r="BCR16" s="934"/>
      <c r="BCS16" s="934"/>
      <c r="BCT16" s="934"/>
      <c r="BCU16" s="934"/>
      <c r="BCV16" s="934"/>
      <c r="BCW16" s="934"/>
      <c r="BCX16" s="934"/>
      <c r="BCY16" s="934"/>
      <c r="BCZ16" s="934"/>
      <c r="BDA16" s="934"/>
      <c r="BDB16" s="934"/>
      <c r="BDC16" s="934"/>
      <c r="BDD16" s="934"/>
      <c r="BDE16" s="934"/>
      <c r="BDF16" s="934"/>
      <c r="BDG16" s="934"/>
      <c r="BDH16" s="934"/>
      <c r="BDI16" s="934"/>
      <c r="BDJ16" s="934"/>
      <c r="BDK16" s="934"/>
      <c r="BDL16" s="934"/>
      <c r="BDM16" s="934"/>
      <c r="BDN16" s="934"/>
      <c r="BDO16" s="934"/>
      <c r="BDP16" s="934"/>
      <c r="BDQ16" s="934"/>
      <c r="BDR16" s="934"/>
      <c r="BDS16" s="934"/>
      <c r="BDT16" s="934"/>
      <c r="BDU16" s="934"/>
      <c r="BDV16" s="934"/>
      <c r="BDW16" s="934"/>
      <c r="BDX16" s="934"/>
      <c r="BDY16" s="934"/>
      <c r="BDZ16" s="934"/>
      <c r="BEA16" s="934"/>
      <c r="BEB16" s="934"/>
      <c r="BEC16" s="934"/>
      <c r="BED16" s="934"/>
      <c r="BEE16" s="934"/>
      <c r="BEF16" s="934"/>
      <c r="BEG16" s="934"/>
      <c r="BEH16" s="934"/>
      <c r="BEI16" s="934"/>
      <c r="BEJ16" s="934"/>
      <c r="BEK16" s="934"/>
      <c r="BEL16" s="934"/>
      <c r="BEM16" s="934"/>
      <c r="BEN16" s="934"/>
      <c r="BEO16" s="934"/>
      <c r="BEP16" s="934"/>
      <c r="BEQ16" s="934"/>
      <c r="BER16" s="934"/>
      <c r="BES16" s="934"/>
      <c r="BET16" s="934"/>
      <c r="BEU16" s="934"/>
      <c r="BEV16" s="934"/>
      <c r="BEW16" s="934"/>
      <c r="BEX16" s="934"/>
      <c r="BEY16" s="934"/>
      <c r="BEZ16" s="934"/>
      <c r="BFA16" s="934"/>
      <c r="BFB16" s="934"/>
      <c r="BFC16" s="934"/>
      <c r="BFD16" s="934"/>
      <c r="BFE16" s="934"/>
      <c r="BFF16" s="934"/>
      <c r="BFG16" s="934"/>
      <c r="BFH16" s="934"/>
      <c r="BFI16" s="934"/>
      <c r="BFJ16" s="934"/>
      <c r="BFK16" s="934"/>
      <c r="BFL16" s="934"/>
      <c r="BFM16" s="934"/>
      <c r="BFN16" s="934"/>
      <c r="BFO16" s="934"/>
      <c r="BFP16" s="934"/>
      <c r="BFQ16" s="934"/>
      <c r="BFR16" s="934"/>
      <c r="BFS16" s="934"/>
      <c r="BFT16" s="934"/>
      <c r="BFU16" s="934"/>
      <c r="BFV16" s="934"/>
      <c r="BFW16" s="934"/>
      <c r="BFX16" s="934"/>
      <c r="BFY16" s="934"/>
      <c r="BFZ16" s="934"/>
      <c r="BGA16" s="934"/>
      <c r="BGB16" s="934"/>
      <c r="BGC16" s="934"/>
      <c r="BGD16" s="934"/>
      <c r="BGE16" s="934"/>
      <c r="BGF16" s="934"/>
      <c r="BGG16" s="934"/>
      <c r="BGH16" s="934"/>
      <c r="BGI16" s="934"/>
      <c r="BGJ16" s="934"/>
      <c r="BGK16" s="934"/>
      <c r="BGL16" s="934"/>
      <c r="BGM16" s="934"/>
      <c r="BGN16" s="934"/>
      <c r="BGO16" s="934"/>
      <c r="BGP16" s="934"/>
      <c r="BGQ16" s="934"/>
      <c r="BGR16" s="934"/>
      <c r="BGS16" s="934"/>
      <c r="BGT16" s="934"/>
      <c r="BGU16" s="934"/>
      <c r="BGV16" s="934"/>
      <c r="BGW16" s="934"/>
      <c r="BGX16" s="934"/>
      <c r="BGY16" s="934"/>
      <c r="BGZ16" s="934"/>
      <c r="BHA16" s="934"/>
      <c r="BHB16" s="934"/>
      <c r="BHC16" s="934"/>
      <c r="BHD16" s="934"/>
      <c r="BHE16" s="934"/>
      <c r="BHF16" s="934"/>
      <c r="BHG16" s="934"/>
      <c r="BHH16" s="934"/>
      <c r="BHI16" s="934"/>
      <c r="BHJ16" s="934"/>
      <c r="BHK16" s="934"/>
      <c r="BHL16" s="934"/>
      <c r="BHM16" s="934"/>
      <c r="BHN16" s="934"/>
      <c r="BHO16" s="934"/>
      <c r="BHP16" s="934"/>
      <c r="BHQ16" s="934"/>
      <c r="BHR16" s="934"/>
      <c r="BHS16" s="934"/>
      <c r="BHT16" s="934"/>
      <c r="BHU16" s="934"/>
      <c r="BHV16" s="934"/>
      <c r="BHW16" s="934"/>
      <c r="BHX16" s="934"/>
      <c r="BHY16" s="934"/>
      <c r="BHZ16" s="934"/>
      <c r="BIA16" s="934"/>
      <c r="BIB16" s="934"/>
      <c r="BIC16" s="934"/>
      <c r="BID16" s="934"/>
      <c r="BIE16" s="934"/>
      <c r="BIF16" s="934"/>
      <c r="BIG16" s="934"/>
      <c r="BIH16" s="934"/>
      <c r="BII16" s="934"/>
      <c r="BIJ16" s="934"/>
      <c r="BIK16" s="934"/>
      <c r="BIL16" s="934"/>
      <c r="BIM16" s="934"/>
      <c r="BIN16" s="934"/>
      <c r="BIO16" s="934"/>
      <c r="BIP16" s="934"/>
      <c r="BIQ16" s="934"/>
      <c r="BIR16" s="934"/>
      <c r="BIS16" s="934"/>
      <c r="BIT16" s="934"/>
      <c r="BIU16" s="934"/>
      <c r="BIV16" s="934"/>
      <c r="BIW16" s="934"/>
      <c r="BIX16" s="934"/>
      <c r="BIY16" s="934"/>
      <c r="BIZ16" s="934"/>
      <c r="BJA16" s="934"/>
      <c r="BJB16" s="934"/>
      <c r="BJC16" s="934"/>
      <c r="BJD16" s="934"/>
      <c r="BJE16" s="934"/>
      <c r="BJF16" s="934"/>
      <c r="BJG16" s="934"/>
      <c r="BJH16" s="934"/>
      <c r="BJI16" s="934"/>
      <c r="BJJ16" s="934"/>
      <c r="BJK16" s="934"/>
      <c r="BJL16" s="934"/>
      <c r="BJM16" s="934"/>
      <c r="BJN16" s="934"/>
      <c r="BJO16" s="934"/>
      <c r="BJP16" s="934"/>
      <c r="BJQ16" s="934"/>
      <c r="BJR16" s="934"/>
      <c r="BJS16" s="934"/>
      <c r="BJT16" s="934"/>
      <c r="BJU16" s="934"/>
      <c r="BJV16" s="934"/>
      <c r="BJW16" s="934"/>
      <c r="BJX16" s="934"/>
      <c r="BJY16" s="934"/>
      <c r="BJZ16" s="934"/>
      <c r="BKA16" s="934"/>
      <c r="BKB16" s="934"/>
      <c r="BKC16" s="934"/>
      <c r="BKD16" s="934"/>
      <c r="BKE16" s="934"/>
      <c r="BKF16" s="934"/>
      <c r="BKG16" s="934"/>
      <c r="BKH16" s="934"/>
      <c r="BKI16" s="934"/>
      <c r="BKJ16" s="934"/>
      <c r="BKK16" s="934"/>
      <c r="BKL16" s="934"/>
      <c r="BKM16" s="934"/>
      <c r="BKN16" s="934"/>
      <c r="BKO16" s="934"/>
      <c r="BKP16" s="934"/>
      <c r="BKQ16" s="934"/>
      <c r="BKR16" s="934"/>
      <c r="BKS16" s="934"/>
      <c r="BKT16" s="934"/>
      <c r="BKU16" s="934"/>
      <c r="BKV16" s="934"/>
      <c r="BKW16" s="934"/>
      <c r="BKX16" s="934"/>
      <c r="BKY16" s="934"/>
      <c r="BKZ16" s="934"/>
      <c r="BLA16" s="934"/>
      <c r="BLB16" s="934"/>
      <c r="BLC16" s="934"/>
      <c r="BLD16" s="934"/>
      <c r="BLE16" s="934"/>
      <c r="BLF16" s="934"/>
      <c r="BLG16" s="934"/>
      <c r="BLH16" s="934"/>
      <c r="BLI16" s="934"/>
      <c r="BLJ16" s="934"/>
      <c r="BLK16" s="934"/>
      <c r="BLL16" s="934"/>
      <c r="BLM16" s="934"/>
      <c r="BLN16" s="934"/>
      <c r="BLO16" s="934"/>
      <c r="BLP16" s="934"/>
      <c r="BLQ16" s="934"/>
      <c r="BLR16" s="934"/>
      <c r="BLS16" s="934"/>
      <c r="BLT16" s="934"/>
      <c r="BLU16" s="934"/>
      <c r="BLV16" s="934"/>
      <c r="BLW16" s="934"/>
      <c r="BLX16" s="934"/>
      <c r="BLY16" s="934"/>
      <c r="BLZ16" s="934"/>
      <c r="BMA16" s="934"/>
      <c r="BMB16" s="934"/>
      <c r="BMC16" s="934"/>
      <c r="BMD16" s="934"/>
      <c r="BME16" s="934"/>
      <c r="BMF16" s="934"/>
      <c r="BMG16" s="934"/>
      <c r="BMH16" s="934"/>
      <c r="BMI16" s="934"/>
      <c r="BMJ16" s="934"/>
      <c r="BMK16" s="934"/>
      <c r="BML16" s="934"/>
      <c r="BMM16" s="934"/>
      <c r="BMN16" s="934"/>
      <c r="BMO16" s="934"/>
      <c r="BMP16" s="934"/>
      <c r="BMQ16" s="934"/>
      <c r="BMR16" s="934"/>
      <c r="BMS16" s="934"/>
      <c r="BMT16" s="934"/>
      <c r="BMU16" s="934"/>
      <c r="BMV16" s="934"/>
      <c r="BMW16" s="934"/>
      <c r="BMX16" s="934"/>
      <c r="BMY16" s="934"/>
      <c r="BMZ16" s="934"/>
      <c r="BNA16" s="934"/>
      <c r="BNB16" s="934"/>
      <c r="BNC16" s="934"/>
      <c r="BND16" s="934"/>
      <c r="BNE16" s="934"/>
      <c r="BNF16" s="934"/>
      <c r="BNG16" s="934"/>
      <c r="BNH16" s="934"/>
      <c r="BNI16" s="934"/>
      <c r="BNJ16" s="934"/>
      <c r="BNK16" s="934"/>
      <c r="BNL16" s="934"/>
      <c r="BNM16" s="934"/>
      <c r="BNN16" s="934"/>
      <c r="BNO16" s="934"/>
      <c r="BNP16" s="934"/>
      <c r="BNQ16" s="934"/>
      <c r="BNR16" s="934"/>
      <c r="BNS16" s="934"/>
      <c r="BNT16" s="934"/>
      <c r="BNU16" s="934"/>
      <c r="BNV16" s="934"/>
      <c r="BNW16" s="934"/>
      <c r="BNX16" s="934"/>
      <c r="BNY16" s="934"/>
      <c r="BNZ16" s="934"/>
      <c r="BOA16" s="934"/>
      <c r="BOB16" s="934"/>
      <c r="BOC16" s="934"/>
      <c r="BOD16" s="934"/>
      <c r="BOE16" s="934"/>
      <c r="BOF16" s="934"/>
      <c r="BOG16" s="934"/>
      <c r="BOH16" s="934"/>
      <c r="BOI16" s="934"/>
      <c r="BOJ16" s="934"/>
      <c r="BOK16" s="934"/>
      <c r="BOL16" s="934"/>
      <c r="BOM16" s="934"/>
      <c r="BON16" s="934"/>
      <c r="BOO16" s="934"/>
      <c r="BOP16" s="934"/>
      <c r="BOQ16" s="934"/>
      <c r="BOR16" s="934"/>
      <c r="BOS16" s="934"/>
      <c r="BOT16" s="934"/>
      <c r="BOU16" s="934"/>
      <c r="BOV16" s="934"/>
      <c r="BOW16" s="934"/>
      <c r="BOX16" s="934"/>
      <c r="BOY16" s="934"/>
      <c r="BOZ16" s="934"/>
      <c r="BPA16" s="934"/>
      <c r="BPB16" s="934"/>
      <c r="BPC16" s="934"/>
      <c r="BPD16" s="934"/>
      <c r="BPE16" s="934"/>
      <c r="BPF16" s="934"/>
      <c r="BPG16" s="934"/>
      <c r="BPH16" s="934"/>
      <c r="BPI16" s="934"/>
      <c r="BPJ16" s="934"/>
      <c r="BPK16" s="934"/>
      <c r="BPL16" s="934"/>
      <c r="BPM16" s="934"/>
      <c r="BPN16" s="934"/>
      <c r="BPO16" s="934"/>
      <c r="BPP16" s="934"/>
      <c r="BPQ16" s="934"/>
      <c r="BPR16" s="934"/>
      <c r="BPS16" s="934"/>
      <c r="BPT16" s="934"/>
      <c r="BPU16" s="934"/>
      <c r="BPV16" s="934"/>
      <c r="BPW16" s="934"/>
      <c r="BPX16" s="934"/>
      <c r="BPY16" s="934"/>
      <c r="BPZ16" s="934"/>
      <c r="BQA16" s="934"/>
      <c r="BQB16" s="934"/>
      <c r="BQC16" s="934"/>
      <c r="BQD16" s="934"/>
      <c r="BQE16" s="934"/>
      <c r="BQF16" s="934"/>
      <c r="BQG16" s="934"/>
      <c r="BQH16" s="934"/>
      <c r="BQI16" s="934"/>
      <c r="BQJ16" s="934"/>
      <c r="BQK16" s="934"/>
      <c r="BQL16" s="934"/>
      <c r="BQM16" s="934"/>
      <c r="BQN16" s="934"/>
      <c r="BQO16" s="934"/>
      <c r="BQP16" s="934"/>
      <c r="BQQ16" s="934"/>
      <c r="BQR16" s="934"/>
      <c r="BQS16" s="934"/>
      <c r="BQT16" s="934"/>
      <c r="BQU16" s="934"/>
      <c r="BQV16" s="934"/>
      <c r="BQW16" s="934"/>
      <c r="BQX16" s="934"/>
      <c r="BQY16" s="934"/>
      <c r="BQZ16" s="934"/>
      <c r="BRA16" s="934"/>
      <c r="BRB16" s="934"/>
      <c r="BRC16" s="934"/>
      <c r="BRD16" s="934"/>
      <c r="BRE16" s="934"/>
      <c r="BRF16" s="934"/>
      <c r="BRG16" s="934"/>
      <c r="BRH16" s="934"/>
      <c r="BRI16" s="934"/>
      <c r="BRJ16" s="934"/>
      <c r="BRK16" s="934"/>
      <c r="BRL16" s="934"/>
      <c r="BRM16" s="934"/>
      <c r="BRN16" s="934"/>
      <c r="BRO16" s="934"/>
      <c r="BRP16" s="934"/>
      <c r="BRQ16" s="934"/>
      <c r="BRR16" s="934"/>
      <c r="BRS16" s="934"/>
      <c r="BRT16" s="934"/>
      <c r="BRU16" s="934"/>
      <c r="BRV16" s="934"/>
      <c r="BRW16" s="934"/>
      <c r="BRX16" s="934"/>
      <c r="BRY16" s="934"/>
      <c r="BRZ16" s="934"/>
      <c r="BSA16" s="934"/>
      <c r="BSB16" s="934"/>
      <c r="BSC16" s="934"/>
      <c r="BSD16" s="934"/>
      <c r="BSE16" s="934"/>
      <c r="BSF16" s="934"/>
      <c r="BSG16" s="934"/>
      <c r="BSH16" s="934"/>
      <c r="BSI16" s="934"/>
      <c r="BSJ16" s="934"/>
      <c r="BSK16" s="934"/>
      <c r="BSL16" s="934"/>
      <c r="BSM16" s="934"/>
      <c r="BSN16" s="934"/>
      <c r="BSO16" s="934"/>
      <c r="BSP16" s="934"/>
      <c r="BSQ16" s="934"/>
      <c r="BSR16" s="934"/>
      <c r="BSS16" s="934"/>
      <c r="BST16" s="934"/>
      <c r="BSU16" s="934"/>
      <c r="BSV16" s="934"/>
      <c r="BSW16" s="934"/>
      <c r="BSX16" s="934"/>
      <c r="BSY16" s="934"/>
      <c r="BSZ16" s="934"/>
      <c r="BTA16" s="934"/>
      <c r="BTB16" s="934"/>
      <c r="BTC16" s="934"/>
      <c r="BTD16" s="934"/>
      <c r="BTE16" s="934"/>
      <c r="BTF16" s="934"/>
      <c r="BTG16" s="934"/>
      <c r="BTH16" s="934"/>
      <c r="BTI16" s="934"/>
      <c r="BTJ16" s="934"/>
      <c r="BTK16" s="934"/>
      <c r="BTL16" s="934"/>
      <c r="BTM16" s="934"/>
      <c r="BTN16" s="934"/>
      <c r="BTO16" s="934"/>
      <c r="BTP16" s="934"/>
      <c r="BTQ16" s="934"/>
      <c r="BTR16" s="934"/>
      <c r="BTS16" s="934"/>
      <c r="BTT16" s="934"/>
      <c r="BTU16" s="934"/>
      <c r="BTV16" s="934"/>
      <c r="BTW16" s="934"/>
      <c r="BTX16" s="934"/>
      <c r="BTY16" s="934"/>
      <c r="BTZ16" s="934"/>
      <c r="BUA16" s="934"/>
      <c r="BUB16" s="934"/>
      <c r="BUC16" s="934"/>
      <c r="BUD16" s="934"/>
      <c r="BUE16" s="934"/>
      <c r="BUF16" s="934"/>
      <c r="BUG16" s="934"/>
      <c r="BUH16" s="934"/>
      <c r="BUI16" s="934"/>
      <c r="BUJ16" s="934"/>
      <c r="BUK16" s="934"/>
      <c r="BUL16" s="934"/>
      <c r="BUM16" s="934"/>
      <c r="BUN16" s="934"/>
      <c r="BUO16" s="934"/>
      <c r="BUP16" s="934"/>
      <c r="BUQ16" s="934"/>
      <c r="BUR16" s="934"/>
      <c r="BUS16" s="934"/>
      <c r="BUT16" s="934"/>
      <c r="BUU16" s="934"/>
      <c r="BUV16" s="934"/>
      <c r="BUW16" s="934"/>
      <c r="BUX16" s="934"/>
      <c r="BUY16" s="934"/>
      <c r="BUZ16" s="934"/>
      <c r="BVA16" s="934"/>
      <c r="BVB16" s="934"/>
      <c r="BVC16" s="934"/>
      <c r="BVD16" s="934"/>
      <c r="BVE16" s="934"/>
      <c r="BVF16" s="934"/>
      <c r="BVG16" s="934"/>
      <c r="BVH16" s="934"/>
      <c r="BVI16" s="934"/>
      <c r="BVJ16" s="934"/>
      <c r="BVK16" s="934"/>
      <c r="BVL16" s="934"/>
      <c r="BVM16" s="934"/>
      <c r="BVN16" s="934"/>
      <c r="BVO16" s="934"/>
      <c r="BVP16" s="934"/>
      <c r="BVQ16" s="934"/>
      <c r="BVR16" s="934"/>
      <c r="BVS16" s="934"/>
      <c r="BVT16" s="934"/>
      <c r="BVU16" s="934"/>
      <c r="BVV16" s="934"/>
      <c r="BVW16" s="934"/>
      <c r="BVX16" s="934"/>
      <c r="BVY16" s="934"/>
      <c r="BVZ16" s="934"/>
      <c r="BWA16" s="934"/>
      <c r="BWB16" s="934"/>
      <c r="BWC16" s="934"/>
      <c r="BWD16" s="934"/>
      <c r="BWE16" s="934"/>
      <c r="BWF16" s="934"/>
      <c r="BWG16" s="934"/>
      <c r="BWH16" s="934"/>
      <c r="BWI16" s="934"/>
      <c r="BWJ16" s="934"/>
      <c r="BWK16" s="934"/>
      <c r="BWL16" s="934"/>
      <c r="BWM16" s="934"/>
      <c r="BWN16" s="934"/>
      <c r="BWO16" s="934"/>
      <c r="BWP16" s="934"/>
      <c r="BWQ16" s="934"/>
      <c r="BWR16" s="934"/>
      <c r="BWS16" s="934"/>
      <c r="BWT16" s="934"/>
      <c r="BWU16" s="934"/>
      <c r="BWV16" s="934"/>
      <c r="BWW16" s="934"/>
      <c r="BWX16" s="934"/>
      <c r="BWY16" s="934"/>
      <c r="BWZ16" s="934"/>
      <c r="BXA16" s="934"/>
      <c r="BXB16" s="934"/>
      <c r="BXC16" s="934"/>
      <c r="BXD16" s="934"/>
      <c r="BXE16" s="934"/>
      <c r="BXF16" s="934"/>
      <c r="BXG16" s="934"/>
      <c r="BXH16" s="934"/>
      <c r="BXI16" s="934"/>
      <c r="BXJ16" s="934"/>
      <c r="BXK16" s="934"/>
      <c r="BXL16" s="934"/>
      <c r="BXM16" s="934"/>
      <c r="BXN16" s="934"/>
      <c r="BXO16" s="934"/>
      <c r="BXP16" s="934"/>
      <c r="BXQ16" s="934"/>
      <c r="BXR16" s="934"/>
      <c r="BXS16" s="934"/>
      <c r="BXT16" s="934"/>
      <c r="BXU16" s="934"/>
      <c r="BXV16" s="934"/>
      <c r="BXW16" s="934"/>
      <c r="BXX16" s="934"/>
      <c r="BXY16" s="934"/>
      <c r="BXZ16" s="934"/>
      <c r="BYA16" s="934"/>
      <c r="BYB16" s="934"/>
      <c r="BYC16" s="934"/>
      <c r="BYD16" s="934"/>
      <c r="BYE16" s="934"/>
      <c r="BYF16" s="934"/>
      <c r="BYG16" s="934"/>
      <c r="BYH16" s="934"/>
      <c r="BYI16" s="934"/>
      <c r="BYJ16" s="934"/>
      <c r="BYK16" s="934"/>
      <c r="BYL16" s="934"/>
      <c r="BYM16" s="934"/>
      <c r="BYN16" s="934"/>
      <c r="BYO16" s="934"/>
      <c r="BYP16" s="934"/>
      <c r="BYQ16" s="934"/>
      <c r="BYR16" s="934"/>
      <c r="BYS16" s="934"/>
      <c r="BYT16" s="934"/>
      <c r="BYU16" s="934"/>
      <c r="BYV16" s="934"/>
      <c r="BYW16" s="934"/>
      <c r="BYX16" s="934"/>
      <c r="BYY16" s="934"/>
      <c r="BYZ16" s="934"/>
      <c r="BZA16" s="934"/>
      <c r="BZB16" s="934"/>
      <c r="BZC16" s="934"/>
      <c r="BZD16" s="934"/>
      <c r="BZE16" s="934"/>
      <c r="BZF16" s="934"/>
      <c r="BZG16" s="934"/>
      <c r="BZH16" s="934"/>
      <c r="BZI16" s="934"/>
      <c r="BZJ16" s="934"/>
      <c r="BZK16" s="934"/>
      <c r="BZL16" s="934"/>
      <c r="BZM16" s="934"/>
      <c r="BZN16" s="934"/>
      <c r="BZO16" s="934"/>
      <c r="BZP16" s="934"/>
      <c r="BZQ16" s="934"/>
      <c r="BZR16" s="934"/>
      <c r="BZS16" s="934"/>
      <c r="BZT16" s="934"/>
      <c r="BZU16" s="934"/>
      <c r="BZV16" s="934"/>
      <c r="BZW16" s="934"/>
      <c r="BZX16" s="934"/>
      <c r="BZY16" s="934"/>
      <c r="BZZ16" s="934"/>
      <c r="CAA16" s="934"/>
      <c r="CAB16" s="934"/>
      <c r="CAC16" s="934"/>
      <c r="CAD16" s="934"/>
      <c r="CAE16" s="934"/>
      <c r="CAF16" s="934"/>
      <c r="CAG16" s="934"/>
      <c r="CAH16" s="934"/>
      <c r="CAI16" s="934"/>
      <c r="CAJ16" s="934"/>
      <c r="CAK16" s="934"/>
      <c r="CAL16" s="934"/>
      <c r="CAM16" s="934"/>
      <c r="CAN16" s="934"/>
      <c r="CAO16" s="934"/>
      <c r="CAP16" s="934"/>
      <c r="CAQ16" s="934"/>
      <c r="CAR16" s="934"/>
      <c r="CAS16" s="934"/>
      <c r="CAT16" s="934"/>
      <c r="CAU16" s="934"/>
      <c r="CAV16" s="934"/>
      <c r="CAW16" s="934"/>
      <c r="CAX16" s="934"/>
      <c r="CAY16" s="934"/>
      <c r="CAZ16" s="934"/>
      <c r="CBA16" s="934"/>
      <c r="CBB16" s="934"/>
      <c r="CBC16" s="934"/>
      <c r="CBD16" s="934"/>
      <c r="CBE16" s="934"/>
      <c r="CBF16" s="934"/>
      <c r="CBG16" s="934"/>
      <c r="CBH16" s="934"/>
      <c r="CBI16" s="934"/>
      <c r="CBJ16" s="934"/>
      <c r="CBK16" s="934"/>
      <c r="CBL16" s="934"/>
      <c r="CBM16" s="934"/>
      <c r="CBN16" s="934"/>
      <c r="CBO16" s="934"/>
      <c r="CBP16" s="934"/>
      <c r="CBQ16" s="934"/>
      <c r="CBR16" s="934"/>
      <c r="CBS16" s="934"/>
      <c r="CBT16" s="934"/>
      <c r="CBU16" s="934"/>
      <c r="CBV16" s="934"/>
      <c r="CBW16" s="934"/>
      <c r="CBX16" s="934"/>
      <c r="CBY16" s="934"/>
      <c r="CBZ16" s="934"/>
      <c r="CCA16" s="934"/>
      <c r="CCB16" s="934"/>
      <c r="CCC16" s="934"/>
      <c r="CCD16" s="934"/>
      <c r="CCE16" s="934"/>
      <c r="CCF16" s="934"/>
      <c r="CCG16" s="934"/>
      <c r="CCH16" s="934"/>
      <c r="CCI16" s="934"/>
      <c r="CCJ16" s="934"/>
      <c r="CCK16" s="934"/>
      <c r="CCL16" s="934"/>
      <c r="CCM16" s="934"/>
      <c r="CCN16" s="934"/>
      <c r="CCO16" s="934"/>
      <c r="CCP16" s="934"/>
      <c r="CCQ16" s="934"/>
      <c r="CCR16" s="934"/>
      <c r="CCS16" s="934"/>
      <c r="CCT16" s="934"/>
      <c r="CCU16" s="934"/>
      <c r="CCV16" s="934"/>
      <c r="CCW16" s="934"/>
      <c r="CCX16" s="934"/>
      <c r="CCY16" s="934"/>
      <c r="CCZ16" s="934"/>
      <c r="CDA16" s="934"/>
      <c r="CDB16" s="934"/>
      <c r="CDC16" s="934"/>
      <c r="CDD16" s="934"/>
      <c r="CDE16" s="934"/>
      <c r="CDF16" s="934"/>
      <c r="CDG16" s="934"/>
      <c r="CDH16" s="934"/>
      <c r="CDI16" s="934"/>
      <c r="CDJ16" s="934"/>
      <c r="CDK16" s="934"/>
      <c r="CDL16" s="934"/>
      <c r="CDM16" s="934"/>
      <c r="CDN16" s="934"/>
      <c r="CDO16" s="934"/>
      <c r="CDP16" s="934"/>
      <c r="CDQ16" s="934"/>
      <c r="CDR16" s="934"/>
      <c r="CDS16" s="934"/>
      <c r="CDT16" s="934"/>
      <c r="CDU16" s="934"/>
      <c r="CDV16" s="934"/>
      <c r="CDW16" s="934"/>
      <c r="CDX16" s="934"/>
      <c r="CDY16" s="934"/>
      <c r="CDZ16" s="934"/>
      <c r="CEA16" s="934"/>
      <c r="CEB16" s="934"/>
      <c r="CEC16" s="934"/>
      <c r="CED16" s="934"/>
      <c r="CEE16" s="934"/>
      <c r="CEF16" s="934"/>
      <c r="CEG16" s="934"/>
      <c r="CEH16" s="934"/>
      <c r="CEI16" s="934"/>
      <c r="CEJ16" s="934"/>
      <c r="CEK16" s="934"/>
      <c r="CEL16" s="934"/>
      <c r="CEM16" s="934"/>
      <c r="CEN16" s="934"/>
      <c r="CEO16" s="934"/>
      <c r="CEP16" s="934"/>
      <c r="CEQ16" s="934"/>
      <c r="CER16" s="934"/>
      <c r="CES16" s="934"/>
      <c r="CET16" s="934"/>
      <c r="CEU16" s="934"/>
      <c r="CEV16" s="934"/>
      <c r="CEW16" s="934"/>
      <c r="CEX16" s="934"/>
      <c r="CEY16" s="934"/>
      <c r="CEZ16" s="934"/>
      <c r="CFA16" s="934"/>
      <c r="CFB16" s="934"/>
      <c r="CFC16" s="934"/>
      <c r="CFD16" s="934"/>
      <c r="CFE16" s="934"/>
      <c r="CFF16" s="934"/>
      <c r="CFG16" s="934"/>
      <c r="CFH16" s="934"/>
      <c r="CFI16" s="934"/>
      <c r="CFJ16" s="934"/>
      <c r="CFK16" s="934"/>
      <c r="CFL16" s="934"/>
      <c r="CFM16" s="934"/>
      <c r="CFN16" s="934"/>
      <c r="CFO16" s="934"/>
      <c r="CFP16" s="934"/>
      <c r="CFQ16" s="934"/>
      <c r="CFR16" s="934"/>
      <c r="CFS16" s="934"/>
      <c r="CFT16" s="934"/>
      <c r="CFU16" s="934"/>
      <c r="CFV16" s="934"/>
      <c r="CFW16" s="934"/>
      <c r="CFX16" s="934"/>
      <c r="CFY16" s="934"/>
      <c r="CFZ16" s="934"/>
      <c r="CGA16" s="934"/>
      <c r="CGB16" s="934"/>
      <c r="CGC16" s="934"/>
      <c r="CGD16" s="934"/>
      <c r="CGE16" s="934"/>
      <c r="CGF16" s="934"/>
      <c r="CGG16" s="934"/>
      <c r="CGH16" s="934"/>
      <c r="CGI16" s="934"/>
      <c r="CGJ16" s="934"/>
      <c r="CGK16" s="934"/>
      <c r="CGL16" s="934"/>
      <c r="CGM16" s="934"/>
      <c r="CGN16" s="934"/>
      <c r="CGO16" s="934"/>
      <c r="CGP16" s="934"/>
      <c r="CGQ16" s="934"/>
      <c r="CGR16" s="934"/>
      <c r="CGS16" s="934"/>
      <c r="CGT16" s="934"/>
      <c r="CGU16" s="934"/>
      <c r="CGV16" s="934"/>
      <c r="CGW16" s="934"/>
      <c r="CGX16" s="934"/>
      <c r="CGY16" s="934"/>
      <c r="CGZ16" s="934"/>
      <c r="CHA16" s="934"/>
      <c r="CHB16" s="934"/>
      <c r="CHC16" s="934"/>
      <c r="CHD16" s="934"/>
      <c r="CHE16" s="934"/>
      <c r="CHF16" s="934"/>
      <c r="CHG16" s="934"/>
      <c r="CHH16" s="934"/>
      <c r="CHI16" s="934"/>
      <c r="CHJ16" s="934"/>
      <c r="CHK16" s="934"/>
      <c r="CHL16" s="934"/>
      <c r="CHM16" s="934"/>
      <c r="CHN16" s="934"/>
      <c r="CHO16" s="934"/>
      <c r="CHP16" s="934"/>
      <c r="CHQ16" s="934"/>
      <c r="CHR16" s="934"/>
      <c r="CHS16" s="934"/>
      <c r="CHT16" s="934"/>
      <c r="CHU16" s="934"/>
      <c r="CHV16" s="934"/>
      <c r="CHW16" s="934"/>
      <c r="CHX16" s="934"/>
      <c r="CHY16" s="934"/>
      <c r="CHZ16" s="934"/>
      <c r="CIA16" s="934"/>
      <c r="CIB16" s="934"/>
      <c r="CIC16" s="934"/>
      <c r="CID16" s="934"/>
      <c r="CIE16" s="934"/>
      <c r="CIF16" s="934"/>
      <c r="CIG16" s="934"/>
      <c r="CIH16" s="934"/>
      <c r="CII16" s="934"/>
      <c r="CIJ16" s="934"/>
      <c r="CIK16" s="934"/>
      <c r="CIL16" s="934"/>
      <c r="CIM16" s="934"/>
      <c r="CIN16" s="934"/>
      <c r="CIO16" s="934"/>
      <c r="CIP16" s="934"/>
      <c r="CIQ16" s="934"/>
      <c r="CIR16" s="934"/>
      <c r="CIS16" s="934"/>
      <c r="CIT16" s="934"/>
      <c r="CIU16" s="934"/>
      <c r="CIV16" s="934"/>
      <c r="CIW16" s="934"/>
      <c r="CIX16" s="934"/>
      <c r="CIY16" s="934"/>
      <c r="CIZ16" s="934"/>
      <c r="CJA16" s="934"/>
      <c r="CJB16" s="934"/>
      <c r="CJC16" s="934"/>
      <c r="CJD16" s="934"/>
      <c r="CJE16" s="934"/>
      <c r="CJF16" s="934"/>
      <c r="CJG16" s="934"/>
      <c r="CJH16" s="934"/>
      <c r="CJI16" s="934"/>
      <c r="CJJ16" s="934"/>
      <c r="CJK16" s="934"/>
      <c r="CJL16" s="934"/>
      <c r="CJM16" s="934"/>
      <c r="CJN16" s="934"/>
      <c r="CJO16" s="934"/>
      <c r="CJP16" s="934"/>
      <c r="CJQ16" s="934"/>
      <c r="CJR16" s="934"/>
      <c r="CJS16" s="934"/>
      <c r="CJT16" s="934"/>
      <c r="CJU16" s="934"/>
      <c r="CJV16" s="934"/>
      <c r="CJW16" s="934"/>
      <c r="CJX16" s="934"/>
      <c r="CJY16" s="934"/>
      <c r="CJZ16" s="934"/>
      <c r="CKA16" s="934"/>
      <c r="CKB16" s="934"/>
      <c r="CKC16" s="934"/>
      <c r="CKD16" s="934"/>
      <c r="CKE16" s="934"/>
      <c r="CKF16" s="934"/>
      <c r="CKG16" s="934"/>
      <c r="CKH16" s="934"/>
      <c r="CKI16" s="934"/>
      <c r="CKJ16" s="934"/>
      <c r="CKK16" s="934"/>
      <c r="CKL16" s="934"/>
      <c r="CKM16" s="934"/>
      <c r="CKN16" s="934"/>
      <c r="CKO16" s="934"/>
      <c r="CKP16" s="934"/>
      <c r="CKQ16" s="934"/>
      <c r="CKR16" s="934"/>
      <c r="CKS16" s="934"/>
      <c r="CKT16" s="934"/>
      <c r="CKU16" s="934"/>
      <c r="CKV16" s="934"/>
      <c r="CKW16" s="934"/>
      <c r="CKX16" s="934"/>
      <c r="CKY16" s="934"/>
      <c r="CKZ16" s="934"/>
      <c r="CLA16" s="934"/>
      <c r="CLB16" s="934"/>
      <c r="CLC16" s="934"/>
      <c r="CLD16" s="934"/>
      <c r="CLE16" s="934"/>
      <c r="CLF16" s="934"/>
      <c r="CLG16" s="934"/>
      <c r="CLH16" s="934"/>
      <c r="CLI16" s="934"/>
      <c r="CLJ16" s="934"/>
      <c r="CLK16" s="934"/>
      <c r="CLL16" s="934"/>
      <c r="CLM16" s="934"/>
      <c r="CLN16" s="934"/>
      <c r="CLO16" s="934"/>
      <c r="CLP16" s="934"/>
      <c r="CLQ16" s="934"/>
      <c r="CLR16" s="934"/>
      <c r="CLS16" s="934"/>
      <c r="CLT16" s="934"/>
      <c r="CLU16" s="934"/>
      <c r="CLV16" s="934"/>
      <c r="CLW16" s="934"/>
      <c r="CLX16" s="934"/>
      <c r="CLY16" s="934"/>
      <c r="CLZ16" s="934"/>
      <c r="CMA16" s="934"/>
      <c r="CMB16" s="934"/>
      <c r="CMC16" s="934"/>
      <c r="CMD16" s="934"/>
      <c r="CME16" s="934"/>
      <c r="CMF16" s="934"/>
      <c r="CMG16" s="934"/>
      <c r="CMH16" s="934"/>
      <c r="CMI16" s="934"/>
      <c r="CMJ16" s="934"/>
      <c r="CMK16" s="934"/>
      <c r="CML16" s="934"/>
      <c r="CMM16" s="934"/>
      <c r="CMN16" s="934"/>
      <c r="CMO16" s="934"/>
      <c r="CMP16" s="934"/>
      <c r="CMQ16" s="934"/>
      <c r="CMR16" s="934"/>
      <c r="CMS16" s="934"/>
      <c r="CMT16" s="934"/>
      <c r="CMU16" s="934"/>
      <c r="CMV16" s="934"/>
      <c r="CMW16" s="934"/>
      <c r="CMX16" s="934"/>
      <c r="CMY16" s="934"/>
      <c r="CMZ16" s="934"/>
      <c r="CNA16" s="934"/>
      <c r="CNB16" s="934"/>
      <c r="CNC16" s="934"/>
      <c r="CND16" s="934"/>
      <c r="CNE16" s="934"/>
      <c r="CNF16" s="934"/>
      <c r="CNG16" s="934"/>
      <c r="CNH16" s="934"/>
      <c r="CNI16" s="934"/>
      <c r="CNJ16" s="934"/>
      <c r="CNK16" s="934"/>
      <c r="CNL16" s="934"/>
      <c r="CNM16" s="934"/>
      <c r="CNN16" s="934"/>
      <c r="CNO16" s="934"/>
      <c r="CNP16" s="934"/>
      <c r="CNQ16" s="934"/>
      <c r="CNR16" s="934"/>
      <c r="CNS16" s="934"/>
      <c r="CNT16" s="934"/>
      <c r="CNU16" s="934"/>
      <c r="CNV16" s="934"/>
      <c r="CNW16" s="934"/>
      <c r="CNX16" s="934"/>
      <c r="CNY16" s="934"/>
      <c r="CNZ16" s="934"/>
      <c r="COA16" s="934"/>
      <c r="COB16" s="934"/>
      <c r="COC16" s="934"/>
      <c r="COD16" s="934"/>
      <c r="COE16" s="934"/>
      <c r="COF16" s="934"/>
      <c r="COG16" s="934"/>
      <c r="COH16" s="934"/>
      <c r="COI16" s="934"/>
      <c r="COJ16" s="934"/>
      <c r="COK16" s="934"/>
      <c r="COL16" s="934"/>
      <c r="COM16" s="934"/>
      <c r="CON16" s="934"/>
      <c r="COO16" s="934"/>
      <c r="COP16" s="934"/>
      <c r="COQ16" s="934"/>
      <c r="COR16" s="934"/>
      <c r="COS16" s="934"/>
      <c r="COT16" s="934"/>
      <c r="COU16" s="934"/>
      <c r="COV16" s="934"/>
      <c r="COW16" s="934"/>
      <c r="COX16" s="934"/>
      <c r="COY16" s="934"/>
      <c r="COZ16" s="934"/>
      <c r="CPA16" s="934"/>
      <c r="CPB16" s="934"/>
      <c r="CPC16" s="934"/>
      <c r="CPD16" s="934"/>
      <c r="CPE16" s="934"/>
      <c r="CPF16" s="934"/>
      <c r="CPG16" s="934"/>
      <c r="CPH16" s="934"/>
      <c r="CPI16" s="934"/>
      <c r="CPJ16" s="934"/>
      <c r="CPK16" s="934"/>
      <c r="CPL16" s="934"/>
      <c r="CPM16" s="934"/>
      <c r="CPN16" s="934"/>
      <c r="CPO16" s="934"/>
      <c r="CPP16" s="934"/>
      <c r="CPQ16" s="934"/>
      <c r="CPR16" s="934"/>
      <c r="CPS16" s="934"/>
      <c r="CPT16" s="934"/>
      <c r="CPU16" s="934"/>
      <c r="CPV16" s="934"/>
      <c r="CPW16" s="934"/>
      <c r="CPX16" s="934"/>
      <c r="CPY16" s="934"/>
      <c r="CPZ16" s="934"/>
      <c r="CQA16" s="934"/>
      <c r="CQB16" s="934"/>
      <c r="CQC16" s="934"/>
      <c r="CQD16" s="934"/>
      <c r="CQE16" s="934"/>
      <c r="CQF16" s="934"/>
      <c r="CQG16" s="934"/>
      <c r="CQH16" s="934"/>
      <c r="CQI16" s="934"/>
      <c r="CQJ16" s="934"/>
      <c r="CQK16" s="934"/>
      <c r="CQL16" s="934"/>
      <c r="CQM16" s="934"/>
      <c r="CQN16" s="934"/>
      <c r="CQO16" s="934"/>
      <c r="CQP16" s="934"/>
      <c r="CQQ16" s="934"/>
      <c r="CQR16" s="934"/>
      <c r="CQS16" s="934"/>
      <c r="CQT16" s="934"/>
      <c r="CQU16" s="934"/>
      <c r="CQV16" s="934"/>
      <c r="CQW16" s="934"/>
      <c r="CQX16" s="934"/>
      <c r="CQY16" s="934"/>
      <c r="CQZ16" s="934"/>
      <c r="CRA16" s="934"/>
      <c r="CRB16" s="934"/>
      <c r="CRC16" s="934"/>
      <c r="CRD16" s="934"/>
      <c r="CRE16" s="934"/>
      <c r="CRF16" s="934"/>
      <c r="CRG16" s="934"/>
      <c r="CRH16" s="934"/>
      <c r="CRI16" s="934"/>
      <c r="CRJ16" s="934"/>
      <c r="CRK16" s="934"/>
      <c r="CRL16" s="934"/>
      <c r="CRM16" s="934"/>
      <c r="CRN16" s="934"/>
      <c r="CRO16" s="934"/>
      <c r="CRP16" s="934"/>
      <c r="CRQ16" s="934"/>
      <c r="CRR16" s="934"/>
      <c r="CRS16" s="934"/>
      <c r="CRT16" s="934"/>
      <c r="CRU16" s="934"/>
      <c r="CRV16" s="934"/>
      <c r="CRW16" s="934"/>
      <c r="CRX16" s="934"/>
      <c r="CRY16" s="934"/>
      <c r="CRZ16" s="934"/>
      <c r="CSA16" s="934"/>
      <c r="CSB16" s="934"/>
      <c r="CSC16" s="934"/>
      <c r="CSD16" s="934"/>
      <c r="CSE16" s="934"/>
      <c r="CSF16" s="934"/>
      <c r="CSG16" s="934"/>
      <c r="CSH16" s="934"/>
      <c r="CSI16" s="934"/>
      <c r="CSJ16" s="934"/>
      <c r="CSK16" s="934"/>
      <c r="CSL16" s="934"/>
      <c r="CSM16" s="934"/>
      <c r="CSN16" s="934"/>
      <c r="CSO16" s="934"/>
      <c r="CSP16" s="934"/>
      <c r="CSQ16" s="934"/>
      <c r="CSR16" s="934"/>
      <c r="CSS16" s="934"/>
      <c r="CST16" s="934"/>
      <c r="CSU16" s="934"/>
      <c r="CSV16" s="934"/>
      <c r="CSW16" s="934"/>
      <c r="CSX16" s="934"/>
      <c r="CSY16" s="934"/>
      <c r="CSZ16" s="934"/>
      <c r="CTA16" s="934"/>
      <c r="CTB16" s="934"/>
      <c r="CTC16" s="934"/>
      <c r="CTD16" s="934"/>
      <c r="CTE16" s="934"/>
      <c r="CTF16" s="934"/>
      <c r="CTG16" s="934"/>
      <c r="CTH16" s="934"/>
      <c r="CTI16" s="934"/>
      <c r="CTJ16" s="934"/>
      <c r="CTK16" s="934"/>
      <c r="CTL16" s="934"/>
      <c r="CTM16" s="934"/>
      <c r="CTN16" s="934"/>
      <c r="CTO16" s="934"/>
      <c r="CTP16" s="934"/>
      <c r="CTQ16" s="934"/>
      <c r="CTR16" s="934"/>
      <c r="CTS16" s="934"/>
      <c r="CTT16" s="934"/>
      <c r="CTU16" s="934"/>
      <c r="CTV16" s="934"/>
      <c r="CTW16" s="934"/>
      <c r="CTX16" s="934"/>
      <c r="CTY16" s="934"/>
      <c r="CTZ16" s="934"/>
      <c r="CUA16" s="934"/>
      <c r="CUB16" s="934"/>
      <c r="CUC16" s="934"/>
      <c r="CUD16" s="934"/>
      <c r="CUE16" s="934"/>
      <c r="CUF16" s="934"/>
      <c r="CUG16" s="934"/>
      <c r="CUH16" s="934"/>
      <c r="CUI16" s="934"/>
      <c r="CUJ16" s="934"/>
      <c r="CUK16" s="934"/>
      <c r="CUL16" s="934"/>
      <c r="CUM16" s="934"/>
      <c r="CUN16" s="934"/>
      <c r="CUO16" s="934"/>
      <c r="CUP16" s="934"/>
      <c r="CUQ16" s="934"/>
      <c r="CUR16" s="934"/>
      <c r="CUS16" s="934"/>
      <c r="CUT16" s="934"/>
      <c r="CUU16" s="934"/>
      <c r="CUV16" s="934"/>
      <c r="CUW16" s="934"/>
      <c r="CUX16" s="934"/>
      <c r="CUY16" s="934"/>
      <c r="CUZ16" s="934"/>
      <c r="CVA16" s="934"/>
      <c r="CVB16" s="934"/>
      <c r="CVC16" s="934"/>
      <c r="CVD16" s="934"/>
      <c r="CVE16" s="934"/>
      <c r="CVF16" s="934"/>
      <c r="CVG16" s="934"/>
      <c r="CVH16" s="934"/>
      <c r="CVI16" s="934"/>
      <c r="CVJ16" s="934"/>
      <c r="CVK16" s="934"/>
      <c r="CVL16" s="934"/>
      <c r="CVM16" s="934"/>
      <c r="CVN16" s="934"/>
      <c r="CVO16" s="934"/>
      <c r="CVP16" s="934"/>
      <c r="CVQ16" s="934"/>
      <c r="CVR16" s="934"/>
      <c r="CVS16" s="934"/>
      <c r="CVT16" s="934"/>
      <c r="CVU16" s="934"/>
      <c r="CVV16" s="934"/>
      <c r="CVW16" s="934"/>
      <c r="CVX16" s="934"/>
      <c r="CVY16" s="934"/>
      <c r="CVZ16" s="934"/>
      <c r="CWA16" s="934"/>
      <c r="CWB16" s="934"/>
      <c r="CWC16" s="934"/>
      <c r="CWD16" s="934"/>
      <c r="CWE16" s="934"/>
      <c r="CWF16" s="934"/>
      <c r="CWG16" s="934"/>
      <c r="CWH16" s="934"/>
      <c r="CWI16" s="934"/>
      <c r="CWJ16" s="934"/>
      <c r="CWK16" s="934"/>
      <c r="CWL16" s="934"/>
      <c r="CWM16" s="934"/>
      <c r="CWN16" s="934"/>
      <c r="CWO16" s="934"/>
      <c r="CWP16" s="934"/>
      <c r="CWQ16" s="934"/>
      <c r="CWR16" s="934"/>
      <c r="CWS16" s="934"/>
      <c r="CWT16" s="934"/>
      <c r="CWU16" s="934"/>
      <c r="CWV16" s="934"/>
      <c r="CWW16" s="934"/>
      <c r="CWX16" s="934"/>
      <c r="CWY16" s="934"/>
      <c r="CWZ16" s="934"/>
      <c r="CXA16" s="934"/>
      <c r="CXB16" s="934"/>
      <c r="CXC16" s="934"/>
      <c r="CXD16" s="934"/>
      <c r="CXE16" s="934"/>
      <c r="CXF16" s="934"/>
      <c r="CXG16" s="934"/>
      <c r="CXH16" s="934"/>
      <c r="CXI16" s="934"/>
      <c r="CXJ16" s="934"/>
      <c r="CXK16" s="934"/>
      <c r="CXL16" s="934"/>
      <c r="CXM16" s="934"/>
      <c r="CXN16" s="934"/>
      <c r="CXO16" s="934"/>
      <c r="CXP16" s="934"/>
      <c r="CXQ16" s="934"/>
      <c r="CXR16" s="934"/>
      <c r="CXS16" s="934"/>
      <c r="CXT16" s="934"/>
      <c r="CXU16" s="934"/>
      <c r="CXV16" s="934"/>
      <c r="CXW16" s="934"/>
      <c r="CXX16" s="934"/>
      <c r="CXY16" s="934"/>
      <c r="CXZ16" s="934"/>
      <c r="CYA16" s="934"/>
      <c r="CYB16" s="934"/>
      <c r="CYC16" s="934"/>
      <c r="CYD16" s="934"/>
      <c r="CYE16" s="934"/>
      <c r="CYF16" s="934"/>
      <c r="CYG16" s="934"/>
      <c r="CYH16" s="934"/>
      <c r="CYI16" s="934"/>
      <c r="CYJ16" s="934"/>
      <c r="CYK16" s="934"/>
      <c r="CYL16" s="934"/>
      <c r="CYM16" s="934"/>
      <c r="CYN16" s="934"/>
      <c r="CYO16" s="934"/>
      <c r="CYP16" s="934"/>
      <c r="CYQ16" s="934"/>
      <c r="CYR16" s="934"/>
      <c r="CYS16" s="934"/>
      <c r="CYT16" s="934"/>
      <c r="CYU16" s="934"/>
      <c r="CYV16" s="934"/>
      <c r="CYW16" s="934"/>
      <c r="CYX16" s="934"/>
      <c r="CYY16" s="934"/>
      <c r="CYZ16" s="934"/>
      <c r="CZA16" s="934"/>
      <c r="CZB16" s="934"/>
      <c r="CZC16" s="934"/>
      <c r="CZD16" s="934"/>
      <c r="CZE16" s="934"/>
      <c r="CZF16" s="934"/>
      <c r="CZG16" s="934"/>
      <c r="CZH16" s="934"/>
      <c r="CZI16" s="934"/>
      <c r="CZJ16" s="934"/>
      <c r="CZK16" s="934"/>
      <c r="CZL16" s="934"/>
      <c r="CZM16" s="934"/>
      <c r="CZN16" s="934"/>
      <c r="CZO16" s="934"/>
      <c r="CZP16" s="934"/>
      <c r="CZQ16" s="934"/>
      <c r="CZR16" s="934"/>
      <c r="CZS16" s="934"/>
      <c r="CZT16" s="934"/>
      <c r="CZU16" s="934"/>
      <c r="CZV16" s="934"/>
      <c r="CZW16" s="934"/>
      <c r="CZX16" s="934"/>
      <c r="CZY16" s="934"/>
      <c r="CZZ16" s="934"/>
      <c r="DAA16" s="934"/>
      <c r="DAB16" s="934"/>
      <c r="DAC16" s="934"/>
      <c r="DAD16" s="934"/>
      <c r="DAE16" s="934"/>
      <c r="DAF16" s="934"/>
      <c r="DAG16" s="934"/>
      <c r="DAH16" s="934"/>
      <c r="DAI16" s="934"/>
      <c r="DAJ16" s="934"/>
      <c r="DAK16" s="934"/>
      <c r="DAL16" s="934"/>
      <c r="DAM16" s="934"/>
      <c r="DAN16" s="934"/>
      <c r="DAO16" s="934"/>
      <c r="DAP16" s="934"/>
      <c r="DAQ16" s="934"/>
      <c r="DAR16" s="934"/>
      <c r="DAS16" s="934"/>
      <c r="DAT16" s="934"/>
      <c r="DAU16" s="934"/>
      <c r="DAV16" s="934"/>
      <c r="DAW16" s="934"/>
      <c r="DAX16" s="934"/>
      <c r="DAY16" s="934"/>
      <c r="DAZ16" s="934"/>
      <c r="DBA16" s="934"/>
      <c r="DBB16" s="934"/>
      <c r="DBC16" s="934"/>
      <c r="DBD16" s="934"/>
      <c r="DBE16" s="934"/>
      <c r="DBF16" s="934"/>
      <c r="DBG16" s="934"/>
      <c r="DBH16" s="934"/>
      <c r="DBI16" s="934"/>
      <c r="DBJ16" s="934"/>
      <c r="DBK16" s="934"/>
      <c r="DBL16" s="934"/>
      <c r="DBM16" s="934"/>
      <c r="DBN16" s="934"/>
      <c r="DBO16" s="934"/>
      <c r="DBP16" s="934"/>
      <c r="DBQ16" s="934"/>
      <c r="DBR16" s="934"/>
      <c r="DBS16" s="934"/>
      <c r="DBT16" s="934"/>
      <c r="DBU16" s="934"/>
      <c r="DBV16" s="934"/>
      <c r="DBW16" s="934"/>
      <c r="DBX16" s="934"/>
      <c r="DBY16" s="934"/>
      <c r="DBZ16" s="934"/>
      <c r="DCA16" s="934"/>
      <c r="DCB16" s="934"/>
      <c r="DCC16" s="934"/>
      <c r="DCD16" s="934"/>
      <c r="DCE16" s="934"/>
      <c r="DCF16" s="934"/>
      <c r="DCG16" s="934"/>
      <c r="DCH16" s="934"/>
      <c r="DCI16" s="934"/>
      <c r="DCJ16" s="934"/>
      <c r="DCK16" s="934"/>
      <c r="DCL16" s="934"/>
      <c r="DCM16" s="934"/>
      <c r="DCN16" s="934"/>
      <c r="DCO16" s="934"/>
      <c r="DCP16" s="934"/>
      <c r="DCQ16" s="934"/>
      <c r="DCR16" s="934"/>
      <c r="DCS16" s="934"/>
      <c r="DCT16" s="934"/>
      <c r="DCU16" s="934"/>
      <c r="DCV16" s="934"/>
      <c r="DCW16" s="934"/>
      <c r="DCX16" s="934"/>
      <c r="DCY16" s="934"/>
      <c r="DCZ16" s="934"/>
      <c r="DDA16" s="934"/>
      <c r="DDB16" s="934"/>
      <c r="DDC16" s="934"/>
      <c r="DDD16" s="934"/>
      <c r="DDE16" s="934"/>
      <c r="DDF16" s="934"/>
      <c r="DDG16" s="934"/>
      <c r="DDH16" s="934"/>
      <c r="DDI16" s="934"/>
      <c r="DDJ16" s="934"/>
      <c r="DDK16" s="934"/>
      <c r="DDL16" s="934"/>
      <c r="DDM16" s="934"/>
      <c r="DDN16" s="934"/>
      <c r="DDO16" s="934"/>
      <c r="DDP16" s="934"/>
      <c r="DDQ16" s="934"/>
      <c r="DDR16" s="934"/>
      <c r="DDS16" s="934"/>
      <c r="DDT16" s="934"/>
      <c r="DDU16" s="934"/>
      <c r="DDV16" s="934"/>
      <c r="DDW16" s="934"/>
      <c r="DDX16" s="934"/>
      <c r="DDY16" s="934"/>
      <c r="DDZ16" s="934"/>
      <c r="DEA16" s="934"/>
      <c r="DEB16" s="934"/>
      <c r="DEC16" s="934"/>
      <c r="DED16" s="934"/>
      <c r="DEE16" s="934"/>
      <c r="DEF16" s="934"/>
      <c r="DEG16" s="934"/>
      <c r="DEH16" s="934"/>
      <c r="DEI16" s="934"/>
      <c r="DEJ16" s="934"/>
      <c r="DEK16" s="934"/>
      <c r="DEL16" s="934"/>
      <c r="DEM16" s="934"/>
      <c r="DEN16" s="934"/>
      <c r="DEO16" s="934"/>
      <c r="DEP16" s="934"/>
      <c r="DEQ16" s="934"/>
      <c r="DER16" s="934"/>
      <c r="DES16" s="934"/>
      <c r="DET16" s="934"/>
      <c r="DEU16" s="934"/>
      <c r="DEV16" s="934"/>
      <c r="DEW16" s="934"/>
      <c r="DEX16" s="934"/>
      <c r="DEY16" s="934"/>
      <c r="DEZ16" s="934"/>
      <c r="DFA16" s="934"/>
      <c r="DFB16" s="934"/>
      <c r="DFC16" s="934"/>
      <c r="DFD16" s="934"/>
      <c r="DFE16" s="934"/>
      <c r="DFF16" s="934"/>
      <c r="DFG16" s="934"/>
      <c r="DFH16" s="934"/>
      <c r="DFI16" s="934"/>
      <c r="DFJ16" s="934"/>
      <c r="DFK16" s="934"/>
      <c r="DFL16" s="934"/>
      <c r="DFM16" s="934"/>
      <c r="DFN16" s="934"/>
      <c r="DFO16" s="934"/>
      <c r="DFP16" s="934"/>
      <c r="DFQ16" s="934"/>
      <c r="DFR16" s="934"/>
      <c r="DFS16" s="934"/>
      <c r="DFT16" s="934"/>
      <c r="DFU16" s="934"/>
      <c r="DFV16" s="934"/>
      <c r="DFW16" s="934"/>
      <c r="DFX16" s="934"/>
      <c r="DFY16" s="934"/>
      <c r="DFZ16" s="934"/>
      <c r="DGA16" s="934"/>
      <c r="DGB16" s="934"/>
      <c r="DGC16" s="934"/>
      <c r="DGD16" s="934"/>
      <c r="DGE16" s="934"/>
      <c r="DGF16" s="934"/>
      <c r="DGG16" s="934"/>
      <c r="DGH16" s="934"/>
      <c r="DGI16" s="934"/>
      <c r="DGJ16" s="934"/>
      <c r="DGK16" s="934"/>
      <c r="DGL16" s="934"/>
      <c r="DGM16" s="934"/>
      <c r="DGN16" s="934"/>
      <c r="DGO16" s="934"/>
      <c r="DGP16" s="934"/>
      <c r="DGQ16" s="934"/>
      <c r="DGR16" s="934"/>
      <c r="DGS16" s="934"/>
      <c r="DGT16" s="934"/>
      <c r="DGU16" s="934"/>
      <c r="DGV16" s="934"/>
      <c r="DGW16" s="934"/>
      <c r="DGX16" s="934"/>
      <c r="DGY16" s="934"/>
      <c r="DGZ16" s="934"/>
      <c r="DHA16" s="934"/>
      <c r="DHB16" s="934"/>
      <c r="DHC16" s="934"/>
      <c r="DHD16" s="934"/>
      <c r="DHE16" s="934"/>
      <c r="DHF16" s="934"/>
      <c r="DHG16" s="934"/>
      <c r="DHH16" s="934"/>
      <c r="DHI16" s="934"/>
      <c r="DHJ16" s="934"/>
      <c r="DHK16" s="934"/>
      <c r="DHL16" s="934"/>
      <c r="DHM16" s="934"/>
      <c r="DHN16" s="934"/>
      <c r="DHO16" s="934"/>
      <c r="DHP16" s="934"/>
      <c r="DHQ16" s="934"/>
      <c r="DHR16" s="934"/>
      <c r="DHS16" s="934"/>
      <c r="DHT16" s="934"/>
      <c r="DHU16" s="934"/>
      <c r="DHV16" s="934"/>
      <c r="DHW16" s="934"/>
      <c r="DHX16" s="934"/>
      <c r="DHY16" s="934"/>
      <c r="DHZ16" s="934"/>
      <c r="DIA16" s="934"/>
      <c r="DIB16" s="934"/>
      <c r="DIC16" s="934"/>
      <c r="DID16" s="934"/>
      <c r="DIE16" s="934"/>
      <c r="DIF16" s="934"/>
      <c r="DIG16" s="934"/>
      <c r="DIH16" s="934"/>
      <c r="DII16" s="934"/>
      <c r="DIJ16" s="934"/>
      <c r="DIK16" s="934"/>
      <c r="DIL16" s="934"/>
      <c r="DIM16" s="934"/>
      <c r="DIN16" s="934"/>
      <c r="DIO16" s="934"/>
      <c r="DIP16" s="934"/>
      <c r="DIQ16" s="934"/>
      <c r="DIR16" s="934"/>
      <c r="DIS16" s="934"/>
      <c r="DIT16" s="934"/>
      <c r="DIU16" s="934"/>
      <c r="DIV16" s="934"/>
      <c r="DIW16" s="934"/>
      <c r="DIX16" s="934"/>
      <c r="DIY16" s="934"/>
      <c r="DIZ16" s="934"/>
      <c r="DJA16" s="934"/>
      <c r="DJB16" s="934"/>
      <c r="DJC16" s="934"/>
      <c r="DJD16" s="934"/>
      <c r="DJE16" s="934"/>
      <c r="DJF16" s="934"/>
      <c r="DJG16" s="934"/>
      <c r="DJH16" s="934"/>
      <c r="DJI16" s="934"/>
      <c r="DJJ16" s="934"/>
      <c r="DJK16" s="934"/>
      <c r="DJL16" s="934"/>
      <c r="DJM16" s="934"/>
      <c r="DJN16" s="934"/>
      <c r="DJO16" s="934"/>
      <c r="DJP16" s="934"/>
      <c r="DJQ16" s="934"/>
      <c r="DJR16" s="934"/>
      <c r="DJS16" s="934"/>
      <c r="DJT16" s="934"/>
      <c r="DJU16" s="934"/>
      <c r="DJV16" s="934"/>
      <c r="DJW16" s="934"/>
      <c r="DJX16" s="934"/>
      <c r="DJY16" s="934"/>
      <c r="DJZ16" s="934"/>
      <c r="DKA16" s="934"/>
      <c r="DKB16" s="934"/>
      <c r="DKC16" s="934"/>
      <c r="DKD16" s="934"/>
      <c r="DKE16" s="934"/>
      <c r="DKF16" s="934"/>
      <c r="DKG16" s="934"/>
      <c r="DKH16" s="934"/>
      <c r="DKI16" s="934"/>
      <c r="DKJ16" s="934"/>
      <c r="DKK16" s="934"/>
      <c r="DKL16" s="934"/>
      <c r="DKM16" s="934"/>
      <c r="DKN16" s="934"/>
      <c r="DKO16" s="934"/>
      <c r="DKP16" s="934"/>
      <c r="DKQ16" s="934"/>
      <c r="DKR16" s="934"/>
      <c r="DKS16" s="934"/>
      <c r="DKT16" s="934"/>
      <c r="DKU16" s="934"/>
      <c r="DKV16" s="934"/>
      <c r="DKW16" s="934"/>
      <c r="DKX16" s="934"/>
      <c r="DKY16" s="934"/>
      <c r="DKZ16" s="934"/>
      <c r="DLA16" s="934"/>
      <c r="DLB16" s="934"/>
      <c r="DLC16" s="934"/>
      <c r="DLD16" s="934"/>
      <c r="DLE16" s="934"/>
      <c r="DLF16" s="934"/>
      <c r="DLG16" s="934"/>
      <c r="DLH16" s="934"/>
      <c r="DLI16" s="934"/>
      <c r="DLJ16" s="934"/>
      <c r="DLK16" s="934"/>
      <c r="DLL16" s="934"/>
      <c r="DLM16" s="934"/>
      <c r="DLN16" s="934"/>
      <c r="DLO16" s="934"/>
      <c r="DLP16" s="934"/>
      <c r="DLQ16" s="934"/>
      <c r="DLR16" s="934"/>
      <c r="DLS16" s="934"/>
      <c r="DLT16" s="934"/>
      <c r="DLU16" s="934"/>
      <c r="DLV16" s="934"/>
      <c r="DLW16" s="934"/>
      <c r="DLX16" s="934"/>
      <c r="DLY16" s="934"/>
      <c r="DLZ16" s="934"/>
      <c r="DMA16" s="934"/>
      <c r="DMB16" s="934"/>
      <c r="DMC16" s="934"/>
      <c r="DMD16" s="934"/>
      <c r="DME16" s="934"/>
      <c r="DMF16" s="934"/>
      <c r="DMG16" s="934"/>
      <c r="DMH16" s="934"/>
      <c r="DMI16" s="934"/>
      <c r="DMJ16" s="934"/>
      <c r="DMK16" s="934"/>
      <c r="DML16" s="934"/>
      <c r="DMM16" s="934"/>
      <c r="DMN16" s="934"/>
      <c r="DMO16" s="934"/>
      <c r="DMP16" s="934"/>
      <c r="DMQ16" s="934"/>
      <c r="DMR16" s="934"/>
      <c r="DMS16" s="934"/>
      <c r="DMT16" s="934"/>
      <c r="DMU16" s="934"/>
      <c r="DMV16" s="934"/>
      <c r="DMW16" s="934"/>
      <c r="DMX16" s="934"/>
      <c r="DMY16" s="934"/>
      <c r="DMZ16" s="934"/>
      <c r="DNA16" s="934"/>
      <c r="DNB16" s="934"/>
      <c r="DNC16" s="934"/>
      <c r="DND16" s="934"/>
      <c r="DNE16" s="934"/>
      <c r="DNF16" s="934"/>
      <c r="DNG16" s="934"/>
      <c r="DNH16" s="934"/>
      <c r="DNI16" s="934"/>
      <c r="DNJ16" s="934"/>
      <c r="DNK16" s="934"/>
      <c r="DNL16" s="934"/>
      <c r="DNM16" s="934"/>
      <c r="DNN16" s="934"/>
      <c r="DNO16" s="934"/>
      <c r="DNP16" s="934"/>
      <c r="DNQ16" s="934"/>
      <c r="DNR16" s="934"/>
      <c r="DNS16" s="934"/>
      <c r="DNT16" s="934"/>
      <c r="DNU16" s="934"/>
      <c r="DNV16" s="934"/>
      <c r="DNW16" s="934"/>
      <c r="DNX16" s="934"/>
      <c r="DNY16" s="934"/>
      <c r="DNZ16" s="934"/>
      <c r="DOA16" s="934"/>
      <c r="DOB16" s="934"/>
      <c r="DOC16" s="934"/>
      <c r="DOD16" s="934"/>
      <c r="DOE16" s="934"/>
      <c r="DOF16" s="934"/>
      <c r="DOG16" s="934"/>
      <c r="DOH16" s="934"/>
      <c r="DOI16" s="934"/>
      <c r="DOJ16" s="934"/>
      <c r="DOK16" s="934"/>
      <c r="DOL16" s="934"/>
      <c r="DOM16" s="934"/>
      <c r="DON16" s="934"/>
      <c r="DOO16" s="934"/>
      <c r="DOP16" s="934"/>
      <c r="DOQ16" s="934"/>
      <c r="DOR16" s="934"/>
      <c r="DOS16" s="934"/>
      <c r="DOT16" s="934"/>
      <c r="DOU16" s="934"/>
      <c r="DOV16" s="934"/>
      <c r="DOW16" s="934"/>
      <c r="DOX16" s="934"/>
      <c r="DOY16" s="934"/>
      <c r="DOZ16" s="934"/>
      <c r="DPA16" s="934"/>
      <c r="DPB16" s="934"/>
      <c r="DPC16" s="934"/>
      <c r="DPD16" s="934"/>
      <c r="DPE16" s="934"/>
      <c r="DPF16" s="934"/>
      <c r="DPG16" s="934"/>
      <c r="DPH16" s="934"/>
      <c r="DPI16" s="934"/>
      <c r="DPJ16" s="934"/>
      <c r="DPK16" s="934"/>
      <c r="DPL16" s="934"/>
      <c r="DPM16" s="934"/>
      <c r="DPN16" s="934"/>
      <c r="DPO16" s="934"/>
      <c r="DPP16" s="934"/>
      <c r="DPQ16" s="934"/>
      <c r="DPR16" s="934"/>
      <c r="DPS16" s="934"/>
      <c r="DPT16" s="934"/>
      <c r="DPU16" s="934"/>
      <c r="DPV16" s="934"/>
      <c r="DPW16" s="934"/>
      <c r="DPX16" s="934"/>
      <c r="DPY16" s="934"/>
      <c r="DPZ16" s="934"/>
      <c r="DQA16" s="934"/>
      <c r="DQB16" s="934"/>
      <c r="DQC16" s="934"/>
      <c r="DQD16" s="934"/>
      <c r="DQE16" s="934"/>
      <c r="DQF16" s="934"/>
      <c r="DQG16" s="934"/>
      <c r="DQH16" s="934"/>
      <c r="DQI16" s="934"/>
      <c r="DQJ16" s="934"/>
      <c r="DQK16" s="934"/>
      <c r="DQL16" s="934"/>
      <c r="DQM16" s="934"/>
      <c r="DQN16" s="934"/>
      <c r="DQO16" s="934"/>
      <c r="DQP16" s="934"/>
      <c r="DQQ16" s="934"/>
      <c r="DQR16" s="934"/>
      <c r="DQS16" s="934"/>
      <c r="DQT16" s="934"/>
      <c r="DQU16" s="934"/>
      <c r="DQV16" s="934"/>
      <c r="DQW16" s="934"/>
      <c r="DQX16" s="934"/>
      <c r="DQY16" s="934"/>
      <c r="DQZ16" s="934"/>
      <c r="DRA16" s="934"/>
      <c r="DRB16" s="934"/>
      <c r="DRC16" s="934"/>
      <c r="DRD16" s="934"/>
      <c r="DRE16" s="934"/>
      <c r="DRF16" s="934"/>
      <c r="DRG16" s="934"/>
      <c r="DRH16" s="934"/>
      <c r="DRI16" s="934"/>
      <c r="DRJ16" s="934"/>
      <c r="DRK16" s="934"/>
      <c r="DRL16" s="934"/>
      <c r="DRM16" s="934"/>
      <c r="DRN16" s="934"/>
      <c r="DRO16" s="934"/>
      <c r="DRP16" s="934"/>
      <c r="DRQ16" s="934"/>
      <c r="DRR16" s="934"/>
      <c r="DRS16" s="934"/>
      <c r="DRT16" s="934"/>
      <c r="DRU16" s="934"/>
      <c r="DRV16" s="934"/>
      <c r="DRW16" s="934"/>
      <c r="DRX16" s="934"/>
      <c r="DRY16" s="934"/>
      <c r="DRZ16" s="934"/>
      <c r="DSA16" s="934"/>
      <c r="DSB16" s="934"/>
      <c r="DSC16" s="934"/>
      <c r="DSD16" s="934"/>
      <c r="DSE16" s="934"/>
      <c r="DSF16" s="934"/>
      <c r="DSG16" s="934"/>
      <c r="DSH16" s="934"/>
      <c r="DSI16" s="934"/>
      <c r="DSJ16" s="934"/>
      <c r="DSK16" s="934"/>
      <c r="DSL16" s="934"/>
      <c r="DSM16" s="934"/>
      <c r="DSN16" s="934"/>
      <c r="DSO16" s="934"/>
      <c r="DSP16" s="934"/>
      <c r="DSQ16" s="934"/>
      <c r="DSR16" s="934"/>
      <c r="DSS16" s="934"/>
      <c r="DST16" s="934"/>
      <c r="DSU16" s="934"/>
      <c r="DSV16" s="934"/>
      <c r="DSW16" s="934"/>
      <c r="DSX16" s="934"/>
      <c r="DSY16" s="934"/>
      <c r="DSZ16" s="934"/>
      <c r="DTA16" s="934"/>
      <c r="DTB16" s="934"/>
      <c r="DTC16" s="934"/>
      <c r="DTD16" s="934"/>
      <c r="DTE16" s="934"/>
      <c r="DTF16" s="934"/>
      <c r="DTG16" s="934"/>
      <c r="DTH16" s="934"/>
      <c r="DTI16" s="934"/>
      <c r="DTJ16" s="934"/>
      <c r="DTK16" s="934"/>
      <c r="DTL16" s="934"/>
      <c r="DTM16" s="934"/>
      <c r="DTN16" s="934"/>
      <c r="DTO16" s="934"/>
      <c r="DTP16" s="934"/>
      <c r="DTQ16" s="934"/>
      <c r="DTR16" s="934"/>
      <c r="DTS16" s="934"/>
      <c r="DTT16" s="934"/>
      <c r="DTU16" s="934"/>
      <c r="DTV16" s="934"/>
      <c r="DTW16" s="934"/>
      <c r="DTX16" s="934"/>
      <c r="DTY16" s="934"/>
      <c r="DTZ16" s="934"/>
      <c r="DUA16" s="934"/>
      <c r="DUB16" s="934"/>
      <c r="DUC16" s="934"/>
      <c r="DUD16" s="934"/>
      <c r="DUE16" s="934"/>
      <c r="DUF16" s="934"/>
      <c r="DUG16" s="934"/>
      <c r="DUH16" s="934"/>
      <c r="DUI16" s="934"/>
      <c r="DUJ16" s="934"/>
      <c r="DUK16" s="934"/>
      <c r="DUL16" s="934"/>
      <c r="DUM16" s="934"/>
      <c r="DUN16" s="934"/>
      <c r="DUO16" s="934"/>
      <c r="DUP16" s="934"/>
      <c r="DUQ16" s="934"/>
      <c r="DUR16" s="934"/>
      <c r="DUS16" s="934"/>
      <c r="DUT16" s="934"/>
      <c r="DUU16" s="934"/>
      <c r="DUV16" s="934"/>
      <c r="DUW16" s="934"/>
      <c r="DUX16" s="934"/>
      <c r="DUY16" s="934"/>
      <c r="DUZ16" s="934"/>
      <c r="DVA16" s="934"/>
      <c r="DVB16" s="934"/>
      <c r="DVC16" s="934"/>
      <c r="DVD16" s="934"/>
      <c r="DVE16" s="934"/>
      <c r="DVF16" s="934"/>
      <c r="DVG16" s="934"/>
      <c r="DVH16" s="934"/>
      <c r="DVI16" s="934"/>
      <c r="DVJ16" s="934"/>
      <c r="DVK16" s="934"/>
      <c r="DVL16" s="934"/>
      <c r="DVM16" s="934"/>
      <c r="DVN16" s="934"/>
      <c r="DVO16" s="934"/>
      <c r="DVP16" s="934"/>
      <c r="DVQ16" s="934"/>
      <c r="DVR16" s="934"/>
      <c r="DVS16" s="934"/>
      <c r="DVT16" s="934"/>
      <c r="DVU16" s="934"/>
      <c r="DVV16" s="934"/>
      <c r="DVW16" s="934"/>
      <c r="DVX16" s="934"/>
      <c r="DVY16" s="934"/>
      <c r="DVZ16" s="934"/>
      <c r="DWA16" s="934"/>
      <c r="DWB16" s="934"/>
      <c r="DWC16" s="934"/>
      <c r="DWD16" s="934"/>
      <c r="DWE16" s="934"/>
      <c r="DWF16" s="934"/>
      <c r="DWG16" s="934"/>
      <c r="DWH16" s="934"/>
      <c r="DWI16" s="934"/>
      <c r="DWJ16" s="934"/>
      <c r="DWK16" s="934"/>
      <c r="DWL16" s="934"/>
      <c r="DWM16" s="934"/>
      <c r="DWN16" s="934"/>
      <c r="DWO16" s="934"/>
      <c r="DWP16" s="934"/>
      <c r="DWQ16" s="934"/>
      <c r="DWR16" s="934"/>
      <c r="DWS16" s="934"/>
      <c r="DWT16" s="934"/>
      <c r="DWU16" s="934"/>
      <c r="DWV16" s="934"/>
      <c r="DWW16" s="934"/>
      <c r="DWX16" s="934"/>
      <c r="DWY16" s="934"/>
      <c r="DWZ16" s="934"/>
      <c r="DXA16" s="934"/>
      <c r="DXB16" s="934"/>
      <c r="DXC16" s="934"/>
      <c r="DXD16" s="934"/>
      <c r="DXE16" s="934"/>
      <c r="DXF16" s="934"/>
      <c r="DXG16" s="934"/>
      <c r="DXH16" s="934"/>
      <c r="DXI16" s="934"/>
      <c r="DXJ16" s="934"/>
      <c r="DXK16" s="934"/>
      <c r="DXL16" s="934"/>
      <c r="DXM16" s="934"/>
      <c r="DXN16" s="934"/>
      <c r="DXO16" s="934"/>
      <c r="DXP16" s="934"/>
      <c r="DXQ16" s="934"/>
      <c r="DXR16" s="934"/>
      <c r="DXS16" s="934"/>
      <c r="DXT16" s="934"/>
      <c r="DXU16" s="934"/>
      <c r="DXV16" s="934"/>
      <c r="DXW16" s="934"/>
      <c r="DXX16" s="934"/>
      <c r="DXY16" s="934"/>
      <c r="DXZ16" s="934"/>
      <c r="DYA16" s="934"/>
      <c r="DYB16" s="934"/>
      <c r="DYC16" s="934"/>
      <c r="DYD16" s="934"/>
      <c r="DYE16" s="934"/>
      <c r="DYF16" s="934"/>
      <c r="DYG16" s="934"/>
      <c r="DYH16" s="934"/>
      <c r="DYI16" s="934"/>
      <c r="DYJ16" s="934"/>
      <c r="DYK16" s="934"/>
      <c r="DYL16" s="934"/>
      <c r="DYM16" s="934"/>
      <c r="DYN16" s="934"/>
      <c r="DYO16" s="934"/>
      <c r="DYP16" s="934"/>
      <c r="DYQ16" s="934"/>
      <c r="DYR16" s="934"/>
      <c r="DYS16" s="934"/>
      <c r="DYT16" s="934"/>
      <c r="DYU16" s="934"/>
      <c r="DYV16" s="934"/>
      <c r="DYW16" s="934"/>
      <c r="DYX16" s="934"/>
      <c r="DYY16" s="934"/>
      <c r="DYZ16" s="934"/>
      <c r="DZA16" s="934"/>
      <c r="DZB16" s="934"/>
      <c r="DZC16" s="934"/>
      <c r="DZD16" s="934"/>
      <c r="DZE16" s="934"/>
      <c r="DZF16" s="934"/>
      <c r="DZG16" s="934"/>
      <c r="DZH16" s="934"/>
      <c r="DZI16" s="934"/>
      <c r="DZJ16" s="934"/>
      <c r="DZK16" s="934"/>
      <c r="DZL16" s="934"/>
      <c r="DZM16" s="934"/>
      <c r="DZN16" s="934"/>
      <c r="DZO16" s="934"/>
      <c r="DZP16" s="934"/>
      <c r="DZQ16" s="934"/>
      <c r="DZR16" s="934"/>
      <c r="DZS16" s="934"/>
      <c r="DZT16" s="934"/>
      <c r="DZU16" s="934"/>
      <c r="DZV16" s="934"/>
      <c r="DZW16" s="934"/>
      <c r="DZX16" s="934"/>
      <c r="DZY16" s="934"/>
      <c r="DZZ16" s="934"/>
      <c r="EAA16" s="934"/>
      <c r="EAB16" s="934"/>
      <c r="EAC16" s="934"/>
      <c r="EAD16" s="934"/>
      <c r="EAE16" s="934"/>
      <c r="EAF16" s="934"/>
      <c r="EAG16" s="934"/>
      <c r="EAH16" s="934"/>
      <c r="EAI16" s="934"/>
      <c r="EAJ16" s="934"/>
      <c r="EAK16" s="934"/>
      <c r="EAL16" s="934"/>
      <c r="EAM16" s="934"/>
      <c r="EAN16" s="934"/>
      <c r="EAO16" s="934"/>
      <c r="EAP16" s="934"/>
      <c r="EAQ16" s="934"/>
      <c r="EAR16" s="934"/>
      <c r="EAS16" s="934"/>
      <c r="EAT16" s="934"/>
      <c r="EAU16" s="934"/>
      <c r="EAV16" s="934"/>
      <c r="EAW16" s="934"/>
      <c r="EAX16" s="934"/>
      <c r="EAY16" s="934"/>
      <c r="EAZ16" s="934"/>
      <c r="EBA16" s="934"/>
      <c r="EBB16" s="934"/>
      <c r="EBC16" s="934"/>
      <c r="EBD16" s="934"/>
      <c r="EBE16" s="934"/>
      <c r="EBF16" s="934"/>
      <c r="EBG16" s="934"/>
      <c r="EBH16" s="934"/>
      <c r="EBI16" s="934"/>
      <c r="EBJ16" s="934"/>
      <c r="EBK16" s="934"/>
      <c r="EBL16" s="934"/>
      <c r="EBM16" s="934"/>
      <c r="EBN16" s="934"/>
      <c r="EBO16" s="934"/>
      <c r="EBP16" s="934"/>
      <c r="EBQ16" s="934"/>
      <c r="EBR16" s="934"/>
      <c r="EBS16" s="934"/>
      <c r="EBT16" s="934"/>
      <c r="EBU16" s="934"/>
      <c r="EBV16" s="934"/>
      <c r="EBW16" s="934"/>
      <c r="EBX16" s="934"/>
      <c r="EBY16" s="934"/>
      <c r="EBZ16" s="934"/>
      <c r="ECA16" s="934"/>
      <c r="ECB16" s="934"/>
      <c r="ECC16" s="934"/>
      <c r="ECD16" s="934"/>
      <c r="ECE16" s="934"/>
      <c r="ECF16" s="934"/>
      <c r="ECG16" s="934"/>
      <c r="ECH16" s="934"/>
      <c r="ECI16" s="934"/>
      <c r="ECJ16" s="934"/>
      <c r="ECK16" s="934"/>
      <c r="ECL16" s="934"/>
      <c r="ECM16" s="934"/>
      <c r="ECN16" s="934"/>
      <c r="ECO16" s="934"/>
      <c r="ECP16" s="934"/>
      <c r="ECQ16" s="934"/>
      <c r="ECR16" s="934"/>
      <c r="ECS16" s="934"/>
      <c r="ECT16" s="934"/>
      <c r="ECU16" s="934"/>
      <c r="ECV16" s="934"/>
      <c r="ECW16" s="934"/>
      <c r="ECX16" s="934"/>
      <c r="ECY16" s="934"/>
      <c r="ECZ16" s="934"/>
      <c r="EDA16" s="934"/>
      <c r="EDB16" s="934"/>
      <c r="EDC16" s="934"/>
      <c r="EDD16" s="934"/>
      <c r="EDE16" s="934"/>
      <c r="EDF16" s="934"/>
      <c r="EDG16" s="934"/>
      <c r="EDH16" s="934"/>
      <c r="EDI16" s="934"/>
      <c r="EDJ16" s="934"/>
      <c r="EDK16" s="934"/>
      <c r="EDL16" s="934"/>
      <c r="EDM16" s="934"/>
      <c r="EDN16" s="934"/>
      <c r="EDO16" s="934"/>
      <c r="EDP16" s="934"/>
      <c r="EDQ16" s="934"/>
      <c r="EDR16" s="934"/>
      <c r="EDS16" s="934"/>
      <c r="EDT16" s="934"/>
      <c r="EDU16" s="934"/>
      <c r="EDV16" s="934"/>
      <c r="EDW16" s="934"/>
      <c r="EDX16" s="934"/>
      <c r="EDY16" s="934"/>
      <c r="EDZ16" s="934"/>
      <c r="EEA16" s="934"/>
      <c r="EEB16" s="934"/>
      <c r="EEC16" s="934"/>
      <c r="EED16" s="934"/>
      <c r="EEE16" s="934"/>
      <c r="EEF16" s="934"/>
      <c r="EEG16" s="934"/>
      <c r="EEH16" s="934"/>
      <c r="EEI16" s="934"/>
      <c r="EEJ16" s="934"/>
      <c r="EEK16" s="934"/>
      <c r="EEL16" s="934"/>
      <c r="EEM16" s="934"/>
      <c r="EEN16" s="934"/>
      <c r="EEO16" s="934"/>
      <c r="EEP16" s="934"/>
      <c r="EEQ16" s="934"/>
      <c r="EER16" s="934"/>
      <c r="EES16" s="934"/>
      <c r="EET16" s="934"/>
      <c r="EEU16" s="934"/>
      <c r="EEV16" s="934"/>
      <c r="EEW16" s="934"/>
      <c r="EEX16" s="934"/>
      <c r="EEY16" s="934"/>
      <c r="EEZ16" s="934"/>
      <c r="EFA16" s="934"/>
      <c r="EFB16" s="934"/>
      <c r="EFC16" s="934"/>
      <c r="EFD16" s="934"/>
      <c r="EFE16" s="934"/>
      <c r="EFF16" s="934"/>
      <c r="EFG16" s="934"/>
      <c r="EFH16" s="934"/>
      <c r="EFI16" s="934"/>
      <c r="EFJ16" s="934"/>
      <c r="EFK16" s="934"/>
      <c r="EFL16" s="934"/>
      <c r="EFM16" s="934"/>
      <c r="EFN16" s="934"/>
      <c r="EFO16" s="934"/>
      <c r="EFP16" s="934"/>
      <c r="EFQ16" s="934"/>
      <c r="EFR16" s="934"/>
      <c r="EFS16" s="934"/>
      <c r="EFT16" s="934"/>
      <c r="EFU16" s="934"/>
      <c r="EFV16" s="934"/>
      <c r="EFW16" s="934"/>
      <c r="EFX16" s="934"/>
      <c r="EFY16" s="934"/>
      <c r="EFZ16" s="934"/>
      <c r="EGA16" s="934"/>
      <c r="EGB16" s="934"/>
      <c r="EGC16" s="934"/>
      <c r="EGD16" s="934"/>
      <c r="EGE16" s="934"/>
      <c r="EGF16" s="934"/>
      <c r="EGG16" s="934"/>
      <c r="EGH16" s="934"/>
      <c r="EGI16" s="934"/>
      <c r="EGJ16" s="934"/>
      <c r="EGK16" s="934"/>
      <c r="EGL16" s="934"/>
      <c r="EGM16" s="934"/>
      <c r="EGN16" s="934"/>
      <c r="EGO16" s="934"/>
      <c r="EGP16" s="934"/>
      <c r="EGQ16" s="934"/>
      <c r="EGR16" s="934"/>
      <c r="EGS16" s="934"/>
      <c r="EGT16" s="934"/>
      <c r="EGU16" s="934"/>
      <c r="EGV16" s="934"/>
      <c r="EGW16" s="934"/>
      <c r="EGX16" s="934"/>
      <c r="EGY16" s="934"/>
      <c r="EGZ16" s="934"/>
      <c r="EHA16" s="934"/>
      <c r="EHB16" s="934"/>
      <c r="EHC16" s="934"/>
      <c r="EHD16" s="934"/>
      <c r="EHE16" s="934"/>
      <c r="EHF16" s="934"/>
      <c r="EHG16" s="934"/>
      <c r="EHH16" s="934"/>
      <c r="EHI16" s="934"/>
      <c r="EHJ16" s="934"/>
      <c r="EHK16" s="934"/>
      <c r="EHL16" s="934"/>
      <c r="EHM16" s="934"/>
      <c r="EHN16" s="934"/>
      <c r="EHO16" s="934"/>
      <c r="EHP16" s="934"/>
      <c r="EHQ16" s="934"/>
      <c r="EHR16" s="934"/>
      <c r="EHS16" s="934"/>
      <c r="EHT16" s="934"/>
      <c r="EHU16" s="934"/>
      <c r="EHV16" s="934"/>
      <c r="EHW16" s="934"/>
      <c r="EHX16" s="934"/>
      <c r="EHY16" s="934"/>
      <c r="EHZ16" s="934"/>
      <c r="EIA16" s="934"/>
      <c r="EIB16" s="934"/>
      <c r="EIC16" s="934"/>
      <c r="EID16" s="934"/>
      <c r="EIE16" s="934"/>
      <c r="EIF16" s="934"/>
      <c r="EIG16" s="934"/>
      <c r="EIH16" s="934"/>
      <c r="EII16" s="934"/>
      <c r="EIJ16" s="934"/>
      <c r="EIK16" s="934"/>
      <c r="EIL16" s="934"/>
      <c r="EIM16" s="934"/>
      <c r="EIN16" s="934"/>
      <c r="EIO16" s="934"/>
      <c r="EIP16" s="934"/>
      <c r="EIQ16" s="934"/>
      <c r="EIR16" s="934"/>
      <c r="EIS16" s="934"/>
      <c r="EIT16" s="934"/>
      <c r="EIU16" s="934"/>
      <c r="EIV16" s="934"/>
      <c r="EIW16" s="934"/>
      <c r="EIX16" s="934"/>
      <c r="EIY16" s="934"/>
      <c r="EIZ16" s="934"/>
      <c r="EJA16" s="934"/>
      <c r="EJB16" s="934"/>
      <c r="EJC16" s="934"/>
      <c r="EJD16" s="934"/>
      <c r="EJE16" s="934"/>
      <c r="EJF16" s="934"/>
      <c r="EJG16" s="934"/>
      <c r="EJH16" s="934"/>
      <c r="EJI16" s="934"/>
      <c r="EJJ16" s="934"/>
      <c r="EJK16" s="934"/>
      <c r="EJL16" s="934"/>
      <c r="EJM16" s="934"/>
      <c r="EJN16" s="934"/>
      <c r="EJO16" s="934"/>
      <c r="EJP16" s="934"/>
      <c r="EJQ16" s="934"/>
      <c r="EJR16" s="934"/>
      <c r="EJS16" s="934"/>
      <c r="EJT16" s="934"/>
      <c r="EJU16" s="934"/>
      <c r="EJV16" s="934"/>
      <c r="EJW16" s="934"/>
      <c r="EJX16" s="934"/>
      <c r="EJY16" s="934"/>
      <c r="EJZ16" s="934"/>
      <c r="EKA16" s="934"/>
      <c r="EKB16" s="934"/>
      <c r="EKC16" s="934"/>
      <c r="EKD16" s="934"/>
      <c r="EKE16" s="934"/>
      <c r="EKF16" s="934"/>
      <c r="EKG16" s="934"/>
      <c r="EKH16" s="934"/>
      <c r="EKI16" s="934"/>
      <c r="EKJ16" s="934"/>
      <c r="EKK16" s="934"/>
      <c r="EKL16" s="934"/>
      <c r="EKM16" s="934"/>
      <c r="EKN16" s="934"/>
      <c r="EKO16" s="934"/>
      <c r="EKP16" s="934"/>
      <c r="EKQ16" s="934"/>
      <c r="EKR16" s="934"/>
      <c r="EKS16" s="934"/>
      <c r="EKT16" s="934"/>
      <c r="EKU16" s="934"/>
      <c r="EKV16" s="934"/>
      <c r="EKW16" s="934"/>
      <c r="EKX16" s="934"/>
      <c r="EKY16" s="934"/>
      <c r="EKZ16" s="934"/>
      <c r="ELA16" s="934"/>
      <c r="ELB16" s="934"/>
      <c r="ELC16" s="934"/>
      <c r="ELD16" s="934"/>
      <c r="ELE16" s="934"/>
      <c r="ELF16" s="934"/>
      <c r="ELG16" s="934"/>
      <c r="ELH16" s="934"/>
      <c r="ELI16" s="934"/>
      <c r="ELJ16" s="934"/>
      <c r="ELK16" s="934"/>
      <c r="ELL16" s="934"/>
      <c r="ELM16" s="934"/>
      <c r="ELN16" s="934"/>
      <c r="ELO16" s="934"/>
      <c r="ELP16" s="934"/>
      <c r="ELQ16" s="934"/>
      <c r="ELR16" s="934"/>
      <c r="ELS16" s="934"/>
      <c r="ELT16" s="934"/>
      <c r="ELU16" s="934"/>
      <c r="ELV16" s="934"/>
      <c r="ELW16" s="934"/>
      <c r="ELX16" s="934"/>
      <c r="ELY16" s="934"/>
      <c r="ELZ16" s="934"/>
      <c r="EMA16" s="934"/>
      <c r="EMB16" s="934"/>
      <c r="EMC16" s="934"/>
      <c r="EMD16" s="934"/>
      <c r="EME16" s="934"/>
      <c r="EMF16" s="934"/>
      <c r="EMG16" s="934"/>
      <c r="EMH16" s="934"/>
      <c r="EMI16" s="934"/>
      <c r="EMJ16" s="934"/>
      <c r="EMK16" s="934"/>
      <c r="EML16" s="934"/>
      <c r="EMM16" s="934"/>
      <c r="EMN16" s="934"/>
      <c r="EMO16" s="934"/>
      <c r="EMP16" s="934"/>
      <c r="EMQ16" s="934"/>
      <c r="EMR16" s="934"/>
      <c r="EMS16" s="934"/>
      <c r="EMT16" s="934"/>
      <c r="EMU16" s="934"/>
      <c r="EMV16" s="934"/>
      <c r="EMW16" s="934"/>
      <c r="EMX16" s="934"/>
      <c r="EMY16" s="934"/>
      <c r="EMZ16" s="934"/>
      <c r="ENA16" s="934"/>
      <c r="ENB16" s="934"/>
      <c r="ENC16" s="934"/>
      <c r="END16" s="934"/>
      <c r="ENE16" s="934"/>
      <c r="ENF16" s="934"/>
      <c r="ENG16" s="934"/>
      <c r="ENH16" s="934"/>
      <c r="ENI16" s="934"/>
      <c r="ENJ16" s="934"/>
      <c r="ENK16" s="934"/>
      <c r="ENL16" s="934"/>
      <c r="ENM16" s="934"/>
      <c r="ENN16" s="934"/>
      <c r="ENO16" s="934"/>
      <c r="ENP16" s="934"/>
      <c r="ENQ16" s="934"/>
      <c r="ENR16" s="934"/>
      <c r="ENS16" s="934"/>
      <c r="ENT16" s="934"/>
      <c r="ENU16" s="934"/>
      <c r="ENV16" s="934"/>
      <c r="ENW16" s="934"/>
      <c r="ENX16" s="934"/>
      <c r="ENY16" s="934"/>
      <c r="ENZ16" s="934"/>
      <c r="EOA16" s="934"/>
      <c r="EOB16" s="934"/>
      <c r="EOC16" s="934"/>
      <c r="EOD16" s="934"/>
      <c r="EOE16" s="934"/>
      <c r="EOF16" s="934"/>
      <c r="EOG16" s="934"/>
      <c r="EOH16" s="934"/>
      <c r="EOI16" s="934"/>
      <c r="EOJ16" s="934"/>
      <c r="EOK16" s="934"/>
      <c r="EOL16" s="934"/>
      <c r="EOM16" s="934"/>
      <c r="EON16" s="934"/>
      <c r="EOO16" s="934"/>
      <c r="EOP16" s="934"/>
      <c r="EOQ16" s="934"/>
      <c r="EOR16" s="934"/>
      <c r="EOS16" s="934"/>
      <c r="EOT16" s="934"/>
      <c r="EOU16" s="934"/>
      <c r="EOV16" s="934"/>
      <c r="EOW16" s="934"/>
      <c r="EOX16" s="934"/>
      <c r="EOY16" s="934"/>
      <c r="EOZ16" s="934"/>
      <c r="EPA16" s="934"/>
      <c r="EPB16" s="934"/>
      <c r="EPC16" s="934"/>
      <c r="EPD16" s="934"/>
      <c r="EPE16" s="934"/>
      <c r="EPF16" s="934"/>
      <c r="EPG16" s="934"/>
      <c r="EPH16" s="934"/>
      <c r="EPI16" s="934"/>
      <c r="EPJ16" s="934"/>
      <c r="EPK16" s="934"/>
      <c r="EPL16" s="934"/>
      <c r="EPM16" s="934"/>
      <c r="EPN16" s="934"/>
      <c r="EPO16" s="934"/>
      <c r="EPP16" s="934"/>
      <c r="EPQ16" s="934"/>
      <c r="EPR16" s="934"/>
      <c r="EPS16" s="934"/>
      <c r="EPT16" s="934"/>
      <c r="EPU16" s="934"/>
      <c r="EPV16" s="934"/>
      <c r="EPW16" s="934"/>
      <c r="EPX16" s="934"/>
      <c r="EPY16" s="934"/>
      <c r="EPZ16" s="934"/>
      <c r="EQA16" s="934"/>
      <c r="EQB16" s="934"/>
      <c r="EQC16" s="934"/>
      <c r="EQD16" s="934"/>
      <c r="EQE16" s="934"/>
      <c r="EQF16" s="934"/>
      <c r="EQG16" s="934"/>
      <c r="EQH16" s="934"/>
      <c r="EQI16" s="934"/>
      <c r="EQJ16" s="934"/>
      <c r="EQK16" s="934"/>
      <c r="EQL16" s="934"/>
      <c r="EQM16" s="934"/>
      <c r="EQN16" s="934"/>
      <c r="EQO16" s="934"/>
      <c r="EQP16" s="934"/>
      <c r="EQQ16" s="934"/>
      <c r="EQR16" s="934"/>
      <c r="EQS16" s="934"/>
      <c r="EQT16" s="934"/>
      <c r="EQU16" s="934"/>
      <c r="EQV16" s="934"/>
      <c r="EQW16" s="934"/>
      <c r="EQX16" s="934"/>
      <c r="EQY16" s="934"/>
      <c r="EQZ16" s="934"/>
      <c r="ERA16" s="934"/>
      <c r="ERB16" s="934"/>
      <c r="ERC16" s="934"/>
      <c r="ERD16" s="934"/>
      <c r="ERE16" s="934"/>
      <c r="ERF16" s="934"/>
      <c r="ERG16" s="934"/>
      <c r="ERH16" s="934"/>
      <c r="ERI16" s="934"/>
      <c r="ERJ16" s="934"/>
      <c r="ERK16" s="934"/>
      <c r="ERL16" s="934"/>
      <c r="ERM16" s="934"/>
      <c r="ERN16" s="934"/>
      <c r="ERO16" s="934"/>
      <c r="ERP16" s="934"/>
      <c r="ERQ16" s="934"/>
      <c r="ERR16" s="934"/>
      <c r="ERS16" s="934"/>
      <c r="ERT16" s="934"/>
      <c r="ERU16" s="934"/>
      <c r="ERV16" s="934"/>
      <c r="ERW16" s="934"/>
      <c r="ERX16" s="934"/>
      <c r="ERY16" s="934"/>
      <c r="ERZ16" s="934"/>
      <c r="ESA16" s="934"/>
      <c r="ESB16" s="934"/>
      <c r="ESC16" s="934"/>
      <c r="ESD16" s="934"/>
      <c r="ESE16" s="934"/>
      <c r="ESF16" s="934"/>
      <c r="ESG16" s="934"/>
      <c r="ESH16" s="934"/>
      <c r="ESI16" s="934"/>
      <c r="ESJ16" s="934"/>
      <c r="ESK16" s="934"/>
      <c r="ESL16" s="934"/>
      <c r="ESM16" s="934"/>
      <c r="ESN16" s="934"/>
      <c r="ESO16" s="934"/>
      <c r="ESP16" s="934"/>
      <c r="ESQ16" s="934"/>
      <c r="ESR16" s="934"/>
      <c r="ESS16" s="934"/>
      <c r="EST16" s="934"/>
      <c r="ESU16" s="934"/>
      <c r="ESV16" s="934"/>
      <c r="ESW16" s="934"/>
      <c r="ESX16" s="934"/>
      <c r="ESY16" s="934"/>
      <c r="ESZ16" s="934"/>
      <c r="ETA16" s="934"/>
      <c r="ETB16" s="934"/>
      <c r="ETC16" s="934"/>
      <c r="ETD16" s="934"/>
      <c r="ETE16" s="934"/>
      <c r="ETF16" s="934"/>
      <c r="ETG16" s="934"/>
      <c r="ETH16" s="934"/>
      <c r="ETI16" s="934"/>
      <c r="ETJ16" s="934"/>
      <c r="ETK16" s="934"/>
      <c r="ETL16" s="934"/>
      <c r="ETM16" s="934"/>
      <c r="ETN16" s="934"/>
      <c r="ETO16" s="934"/>
      <c r="ETP16" s="934"/>
      <c r="ETQ16" s="934"/>
      <c r="ETR16" s="934"/>
      <c r="ETS16" s="934"/>
      <c r="ETT16" s="934"/>
      <c r="ETU16" s="934"/>
      <c r="ETV16" s="934"/>
      <c r="ETW16" s="934"/>
      <c r="ETX16" s="934"/>
      <c r="ETY16" s="934"/>
      <c r="ETZ16" s="934"/>
      <c r="EUA16" s="934"/>
      <c r="EUB16" s="934"/>
      <c r="EUC16" s="934"/>
      <c r="EUD16" s="934"/>
      <c r="EUE16" s="934"/>
      <c r="EUF16" s="934"/>
      <c r="EUG16" s="934"/>
      <c r="EUH16" s="934"/>
      <c r="EUI16" s="934"/>
      <c r="EUJ16" s="934"/>
      <c r="EUK16" s="934"/>
      <c r="EUL16" s="934"/>
      <c r="EUM16" s="934"/>
      <c r="EUN16" s="934"/>
      <c r="EUO16" s="934"/>
      <c r="EUP16" s="934"/>
      <c r="EUQ16" s="934"/>
      <c r="EUR16" s="934"/>
      <c r="EUS16" s="934"/>
      <c r="EUT16" s="934"/>
      <c r="EUU16" s="934"/>
      <c r="EUV16" s="934"/>
      <c r="EUW16" s="934"/>
      <c r="EUX16" s="934"/>
      <c r="EUY16" s="934"/>
      <c r="EUZ16" s="934"/>
      <c r="EVA16" s="934"/>
      <c r="EVB16" s="934"/>
      <c r="EVC16" s="934"/>
      <c r="EVD16" s="934"/>
      <c r="EVE16" s="934"/>
      <c r="EVF16" s="934"/>
      <c r="EVG16" s="934"/>
      <c r="EVH16" s="934"/>
      <c r="EVI16" s="934"/>
      <c r="EVJ16" s="934"/>
      <c r="EVK16" s="934"/>
      <c r="EVL16" s="934"/>
      <c r="EVM16" s="934"/>
      <c r="EVN16" s="934"/>
      <c r="EVO16" s="934"/>
      <c r="EVP16" s="934"/>
      <c r="EVQ16" s="934"/>
      <c r="EVR16" s="934"/>
      <c r="EVS16" s="934"/>
      <c r="EVT16" s="934"/>
      <c r="EVU16" s="934"/>
      <c r="EVV16" s="934"/>
      <c r="EVW16" s="934"/>
      <c r="EVX16" s="934"/>
      <c r="EVY16" s="934"/>
      <c r="EVZ16" s="934"/>
      <c r="EWA16" s="934"/>
      <c r="EWB16" s="934"/>
      <c r="EWC16" s="934"/>
      <c r="EWD16" s="934"/>
      <c r="EWE16" s="934"/>
      <c r="EWF16" s="934"/>
      <c r="EWG16" s="934"/>
      <c r="EWH16" s="934"/>
      <c r="EWI16" s="934"/>
      <c r="EWJ16" s="934"/>
      <c r="EWK16" s="934"/>
      <c r="EWL16" s="934"/>
      <c r="EWM16" s="934"/>
      <c r="EWN16" s="934"/>
      <c r="EWO16" s="934"/>
      <c r="EWP16" s="934"/>
      <c r="EWQ16" s="934"/>
      <c r="EWR16" s="934"/>
      <c r="EWS16" s="934"/>
      <c r="EWT16" s="934"/>
      <c r="EWU16" s="934"/>
      <c r="EWV16" s="934"/>
      <c r="EWW16" s="934"/>
      <c r="EWX16" s="934"/>
      <c r="EWY16" s="934"/>
      <c r="EWZ16" s="934"/>
      <c r="EXA16" s="934"/>
      <c r="EXB16" s="934"/>
      <c r="EXC16" s="934"/>
      <c r="EXD16" s="934"/>
      <c r="EXE16" s="934"/>
      <c r="EXF16" s="934"/>
      <c r="EXG16" s="934"/>
      <c r="EXH16" s="934"/>
      <c r="EXI16" s="934"/>
      <c r="EXJ16" s="934"/>
      <c r="EXK16" s="934"/>
      <c r="EXL16" s="934"/>
      <c r="EXM16" s="934"/>
      <c r="EXN16" s="934"/>
      <c r="EXO16" s="934"/>
      <c r="EXP16" s="934"/>
      <c r="EXQ16" s="934"/>
      <c r="EXR16" s="934"/>
      <c r="EXS16" s="934"/>
      <c r="EXT16" s="934"/>
      <c r="EXU16" s="934"/>
      <c r="EXV16" s="934"/>
      <c r="EXW16" s="934"/>
      <c r="EXX16" s="934"/>
      <c r="EXY16" s="934"/>
      <c r="EXZ16" s="934"/>
      <c r="EYA16" s="934"/>
      <c r="EYB16" s="934"/>
      <c r="EYC16" s="934"/>
      <c r="EYD16" s="934"/>
      <c r="EYE16" s="934"/>
      <c r="EYF16" s="934"/>
      <c r="EYG16" s="934"/>
      <c r="EYH16" s="934"/>
      <c r="EYI16" s="934"/>
      <c r="EYJ16" s="934"/>
      <c r="EYK16" s="934"/>
      <c r="EYL16" s="934"/>
      <c r="EYM16" s="934"/>
      <c r="EYN16" s="934"/>
      <c r="EYO16" s="934"/>
      <c r="EYP16" s="934"/>
      <c r="EYQ16" s="934"/>
      <c r="EYR16" s="934"/>
      <c r="EYS16" s="934"/>
      <c r="EYT16" s="934"/>
      <c r="EYU16" s="934"/>
      <c r="EYV16" s="934"/>
      <c r="EYW16" s="934"/>
      <c r="EYX16" s="934"/>
      <c r="EYY16" s="934"/>
      <c r="EYZ16" s="934"/>
      <c r="EZA16" s="934"/>
      <c r="EZB16" s="934"/>
      <c r="EZC16" s="934"/>
      <c r="EZD16" s="934"/>
      <c r="EZE16" s="934"/>
      <c r="EZF16" s="934"/>
      <c r="EZG16" s="934"/>
      <c r="EZH16" s="934"/>
      <c r="EZI16" s="934"/>
      <c r="EZJ16" s="934"/>
      <c r="EZK16" s="934"/>
      <c r="EZL16" s="934"/>
      <c r="EZM16" s="934"/>
      <c r="EZN16" s="934"/>
      <c r="EZO16" s="934"/>
      <c r="EZP16" s="934"/>
      <c r="EZQ16" s="934"/>
      <c r="EZR16" s="934"/>
      <c r="EZS16" s="934"/>
      <c r="EZT16" s="934"/>
      <c r="EZU16" s="934"/>
      <c r="EZV16" s="934"/>
      <c r="EZW16" s="934"/>
      <c r="EZX16" s="934"/>
      <c r="EZY16" s="934"/>
      <c r="EZZ16" s="934"/>
      <c r="FAA16" s="934"/>
      <c r="FAB16" s="934"/>
      <c r="FAC16" s="934"/>
      <c r="FAD16" s="934"/>
      <c r="FAE16" s="934"/>
      <c r="FAF16" s="934"/>
      <c r="FAG16" s="934"/>
      <c r="FAH16" s="934"/>
      <c r="FAI16" s="934"/>
      <c r="FAJ16" s="934"/>
      <c r="FAK16" s="934"/>
      <c r="FAL16" s="934"/>
      <c r="FAM16" s="934"/>
      <c r="FAN16" s="934"/>
      <c r="FAO16" s="934"/>
      <c r="FAP16" s="934"/>
      <c r="FAQ16" s="934"/>
      <c r="FAR16" s="934"/>
      <c r="FAS16" s="934"/>
      <c r="FAT16" s="934"/>
      <c r="FAU16" s="934"/>
      <c r="FAV16" s="934"/>
      <c r="FAW16" s="934"/>
      <c r="FAX16" s="934"/>
      <c r="FAY16" s="934"/>
      <c r="FAZ16" s="934"/>
      <c r="FBA16" s="934"/>
      <c r="FBB16" s="934"/>
      <c r="FBC16" s="934"/>
      <c r="FBD16" s="934"/>
      <c r="FBE16" s="934"/>
      <c r="FBF16" s="934"/>
      <c r="FBG16" s="934"/>
      <c r="FBH16" s="934"/>
      <c r="FBI16" s="934"/>
      <c r="FBJ16" s="934"/>
      <c r="FBK16" s="934"/>
      <c r="FBL16" s="934"/>
      <c r="FBM16" s="934"/>
      <c r="FBN16" s="934"/>
      <c r="FBO16" s="934"/>
      <c r="FBP16" s="934"/>
      <c r="FBQ16" s="934"/>
      <c r="FBR16" s="934"/>
      <c r="FBS16" s="934"/>
      <c r="FBT16" s="934"/>
      <c r="FBU16" s="934"/>
      <c r="FBV16" s="934"/>
      <c r="FBW16" s="934"/>
      <c r="FBX16" s="934"/>
      <c r="FBY16" s="934"/>
      <c r="FBZ16" s="934"/>
      <c r="FCA16" s="934"/>
      <c r="FCB16" s="934"/>
      <c r="FCC16" s="934"/>
      <c r="FCD16" s="934"/>
      <c r="FCE16" s="934"/>
      <c r="FCF16" s="934"/>
      <c r="FCG16" s="934"/>
      <c r="FCH16" s="934"/>
      <c r="FCI16" s="934"/>
      <c r="FCJ16" s="934"/>
      <c r="FCK16" s="934"/>
      <c r="FCL16" s="934"/>
      <c r="FCM16" s="934"/>
      <c r="FCN16" s="934"/>
      <c r="FCO16" s="934"/>
      <c r="FCP16" s="934"/>
      <c r="FCQ16" s="934"/>
      <c r="FCR16" s="934"/>
      <c r="FCS16" s="934"/>
      <c r="FCT16" s="934"/>
      <c r="FCU16" s="934"/>
      <c r="FCV16" s="934"/>
      <c r="FCW16" s="934"/>
      <c r="FCX16" s="934"/>
      <c r="FCY16" s="934"/>
      <c r="FCZ16" s="934"/>
      <c r="FDA16" s="934"/>
      <c r="FDB16" s="934"/>
      <c r="FDC16" s="934"/>
      <c r="FDD16" s="934"/>
      <c r="FDE16" s="934"/>
      <c r="FDF16" s="934"/>
      <c r="FDG16" s="934"/>
      <c r="FDH16" s="934"/>
      <c r="FDI16" s="934"/>
      <c r="FDJ16" s="934"/>
      <c r="FDK16" s="934"/>
      <c r="FDL16" s="934"/>
      <c r="FDM16" s="934"/>
      <c r="FDN16" s="934"/>
      <c r="FDO16" s="934"/>
      <c r="FDP16" s="934"/>
      <c r="FDQ16" s="934"/>
      <c r="FDR16" s="934"/>
      <c r="FDS16" s="934"/>
      <c r="FDT16" s="934"/>
      <c r="FDU16" s="934"/>
      <c r="FDV16" s="934"/>
      <c r="FDW16" s="934"/>
      <c r="FDX16" s="934"/>
      <c r="FDY16" s="934"/>
      <c r="FDZ16" s="934"/>
      <c r="FEA16" s="934"/>
      <c r="FEB16" s="934"/>
      <c r="FEC16" s="934"/>
      <c r="FED16" s="934"/>
      <c r="FEE16" s="934"/>
      <c r="FEF16" s="934"/>
      <c r="FEG16" s="934"/>
      <c r="FEH16" s="934"/>
      <c r="FEI16" s="934"/>
      <c r="FEJ16" s="934"/>
      <c r="FEK16" s="934"/>
      <c r="FEL16" s="934"/>
      <c r="FEM16" s="934"/>
      <c r="FEN16" s="934"/>
      <c r="FEO16" s="934"/>
      <c r="FEP16" s="934"/>
      <c r="FEQ16" s="934"/>
      <c r="FER16" s="934"/>
      <c r="FES16" s="934"/>
      <c r="FET16" s="934"/>
      <c r="FEU16" s="934"/>
      <c r="FEV16" s="934"/>
      <c r="FEW16" s="934"/>
      <c r="FEX16" s="934"/>
      <c r="FEY16" s="934"/>
      <c r="FEZ16" s="934"/>
      <c r="FFA16" s="934"/>
      <c r="FFB16" s="934"/>
      <c r="FFC16" s="934"/>
      <c r="FFD16" s="934"/>
      <c r="FFE16" s="934"/>
      <c r="FFF16" s="934"/>
      <c r="FFG16" s="934"/>
      <c r="FFH16" s="934"/>
      <c r="FFI16" s="934"/>
      <c r="FFJ16" s="934"/>
      <c r="FFK16" s="934"/>
      <c r="FFL16" s="934"/>
      <c r="FFM16" s="934"/>
      <c r="FFN16" s="934"/>
      <c r="FFO16" s="934"/>
      <c r="FFP16" s="934"/>
      <c r="FFQ16" s="934"/>
      <c r="FFR16" s="934"/>
      <c r="FFS16" s="934"/>
      <c r="FFT16" s="934"/>
      <c r="FFU16" s="934"/>
      <c r="FFV16" s="934"/>
      <c r="FFW16" s="934"/>
      <c r="FFX16" s="934"/>
      <c r="FFY16" s="934"/>
      <c r="FFZ16" s="934"/>
      <c r="FGA16" s="934"/>
      <c r="FGB16" s="934"/>
      <c r="FGC16" s="934"/>
      <c r="FGD16" s="934"/>
      <c r="FGE16" s="934"/>
      <c r="FGF16" s="934"/>
      <c r="FGG16" s="934"/>
      <c r="FGH16" s="934"/>
      <c r="FGI16" s="934"/>
      <c r="FGJ16" s="934"/>
      <c r="FGK16" s="934"/>
      <c r="FGL16" s="934"/>
      <c r="FGM16" s="934"/>
      <c r="FGN16" s="934"/>
      <c r="FGO16" s="934"/>
      <c r="FGP16" s="934"/>
      <c r="FGQ16" s="934"/>
      <c r="FGR16" s="934"/>
      <c r="FGS16" s="934"/>
      <c r="FGT16" s="934"/>
      <c r="FGU16" s="934"/>
      <c r="FGV16" s="934"/>
      <c r="FGW16" s="934"/>
      <c r="FGX16" s="934"/>
      <c r="FGY16" s="934"/>
      <c r="FGZ16" s="934"/>
      <c r="FHA16" s="934"/>
      <c r="FHB16" s="934"/>
      <c r="FHC16" s="934"/>
      <c r="FHD16" s="934"/>
      <c r="FHE16" s="934"/>
      <c r="FHF16" s="934"/>
      <c r="FHG16" s="934"/>
      <c r="FHH16" s="934"/>
      <c r="FHI16" s="934"/>
      <c r="FHJ16" s="934"/>
      <c r="FHK16" s="934"/>
      <c r="FHL16" s="934"/>
      <c r="FHM16" s="934"/>
      <c r="FHN16" s="934"/>
      <c r="FHO16" s="934"/>
      <c r="FHP16" s="934"/>
      <c r="FHQ16" s="934"/>
      <c r="FHR16" s="934"/>
      <c r="FHS16" s="934"/>
      <c r="FHT16" s="934"/>
      <c r="FHU16" s="934"/>
      <c r="FHV16" s="934"/>
      <c r="FHW16" s="934"/>
      <c r="FHX16" s="934"/>
      <c r="FHY16" s="934"/>
      <c r="FHZ16" s="934"/>
      <c r="FIA16" s="934"/>
      <c r="FIB16" s="934"/>
      <c r="FIC16" s="934"/>
      <c r="FID16" s="934"/>
      <c r="FIE16" s="934"/>
      <c r="FIF16" s="934"/>
      <c r="FIG16" s="934"/>
      <c r="FIH16" s="934"/>
      <c r="FII16" s="934"/>
      <c r="FIJ16" s="934"/>
      <c r="FIK16" s="934"/>
      <c r="FIL16" s="934"/>
      <c r="FIM16" s="934"/>
      <c r="FIN16" s="934"/>
      <c r="FIO16" s="934"/>
      <c r="FIP16" s="934"/>
      <c r="FIQ16" s="934"/>
      <c r="FIR16" s="934"/>
      <c r="FIS16" s="934"/>
      <c r="FIT16" s="934"/>
      <c r="FIU16" s="934"/>
      <c r="FIV16" s="934"/>
      <c r="FIW16" s="934"/>
      <c r="FIX16" s="934"/>
      <c r="FIY16" s="934"/>
      <c r="FIZ16" s="934"/>
      <c r="FJA16" s="934"/>
      <c r="FJB16" s="934"/>
      <c r="FJC16" s="934"/>
      <c r="FJD16" s="934"/>
      <c r="FJE16" s="934"/>
      <c r="FJF16" s="934"/>
      <c r="FJG16" s="934"/>
      <c r="FJH16" s="934"/>
      <c r="FJI16" s="934"/>
      <c r="FJJ16" s="934"/>
      <c r="FJK16" s="934"/>
      <c r="FJL16" s="934"/>
      <c r="FJM16" s="934"/>
      <c r="FJN16" s="934"/>
      <c r="FJO16" s="934"/>
      <c r="FJP16" s="934"/>
      <c r="FJQ16" s="934"/>
      <c r="FJR16" s="934"/>
      <c r="FJS16" s="934"/>
      <c r="FJT16" s="934"/>
      <c r="FJU16" s="934"/>
      <c r="FJV16" s="934"/>
      <c r="FJW16" s="934"/>
      <c r="FJX16" s="934"/>
      <c r="FJY16" s="934"/>
      <c r="FJZ16" s="934"/>
      <c r="FKA16" s="934"/>
      <c r="FKB16" s="934"/>
      <c r="FKC16" s="934"/>
      <c r="FKD16" s="934"/>
      <c r="FKE16" s="934"/>
      <c r="FKF16" s="934"/>
      <c r="FKG16" s="934"/>
      <c r="FKH16" s="934"/>
      <c r="FKI16" s="934"/>
      <c r="FKJ16" s="934"/>
      <c r="FKK16" s="934"/>
      <c r="FKL16" s="934"/>
      <c r="FKM16" s="934"/>
      <c r="FKN16" s="934"/>
      <c r="FKO16" s="934"/>
      <c r="FKP16" s="934"/>
      <c r="FKQ16" s="934"/>
      <c r="FKR16" s="934"/>
      <c r="FKS16" s="934"/>
      <c r="FKT16" s="934"/>
      <c r="FKU16" s="934"/>
      <c r="FKV16" s="934"/>
      <c r="FKW16" s="934"/>
      <c r="FKX16" s="934"/>
      <c r="FKY16" s="934"/>
      <c r="FKZ16" s="934"/>
      <c r="FLA16" s="934"/>
      <c r="FLB16" s="934"/>
      <c r="FLC16" s="934"/>
      <c r="FLD16" s="934"/>
      <c r="FLE16" s="934"/>
      <c r="FLF16" s="934"/>
      <c r="FLG16" s="934"/>
      <c r="FLH16" s="934"/>
      <c r="FLI16" s="934"/>
      <c r="FLJ16" s="934"/>
      <c r="FLK16" s="934"/>
      <c r="FLL16" s="934"/>
      <c r="FLM16" s="934"/>
      <c r="FLN16" s="934"/>
      <c r="FLO16" s="934"/>
      <c r="FLP16" s="934"/>
      <c r="FLQ16" s="934"/>
      <c r="FLR16" s="934"/>
      <c r="FLS16" s="934"/>
      <c r="FLT16" s="934"/>
      <c r="FLU16" s="934"/>
      <c r="FLV16" s="934"/>
      <c r="FLW16" s="934"/>
      <c r="FLX16" s="934"/>
      <c r="FLY16" s="934"/>
      <c r="FLZ16" s="934"/>
      <c r="FMA16" s="934"/>
      <c r="FMB16" s="934"/>
      <c r="FMC16" s="934"/>
      <c r="FMD16" s="934"/>
      <c r="FME16" s="934"/>
      <c r="FMF16" s="934"/>
      <c r="FMG16" s="934"/>
      <c r="FMH16" s="934"/>
      <c r="FMI16" s="934"/>
      <c r="FMJ16" s="934"/>
      <c r="FMK16" s="934"/>
      <c r="FML16" s="934"/>
      <c r="FMM16" s="934"/>
      <c r="FMN16" s="934"/>
      <c r="FMO16" s="934"/>
      <c r="FMP16" s="934"/>
      <c r="FMQ16" s="934"/>
      <c r="FMR16" s="934"/>
      <c r="FMS16" s="934"/>
      <c r="FMT16" s="934"/>
      <c r="FMU16" s="934"/>
      <c r="FMV16" s="934"/>
      <c r="FMW16" s="934"/>
      <c r="FMX16" s="934"/>
      <c r="FMY16" s="934"/>
      <c r="FMZ16" s="934"/>
      <c r="FNA16" s="934"/>
      <c r="FNB16" s="934"/>
      <c r="FNC16" s="934"/>
      <c r="FND16" s="934"/>
      <c r="FNE16" s="934"/>
      <c r="FNF16" s="934"/>
      <c r="FNG16" s="934"/>
      <c r="FNH16" s="934"/>
      <c r="FNI16" s="934"/>
      <c r="FNJ16" s="934"/>
      <c r="FNK16" s="934"/>
      <c r="FNL16" s="934"/>
      <c r="FNM16" s="934"/>
      <c r="FNN16" s="934"/>
      <c r="FNO16" s="934"/>
      <c r="FNP16" s="934"/>
      <c r="FNQ16" s="934"/>
      <c r="FNR16" s="934"/>
      <c r="FNS16" s="934"/>
      <c r="FNT16" s="934"/>
      <c r="FNU16" s="934"/>
      <c r="FNV16" s="934"/>
      <c r="FNW16" s="934"/>
      <c r="FNX16" s="934"/>
      <c r="FNY16" s="934"/>
      <c r="FNZ16" s="934"/>
      <c r="FOA16" s="934"/>
      <c r="FOB16" s="934"/>
      <c r="FOC16" s="934"/>
      <c r="FOD16" s="934"/>
      <c r="FOE16" s="934"/>
      <c r="FOF16" s="934"/>
      <c r="FOG16" s="934"/>
      <c r="FOH16" s="934"/>
      <c r="FOI16" s="934"/>
      <c r="FOJ16" s="934"/>
      <c r="FOK16" s="934"/>
      <c r="FOL16" s="934"/>
      <c r="FOM16" s="934"/>
      <c r="FON16" s="934"/>
      <c r="FOO16" s="934"/>
      <c r="FOP16" s="934"/>
      <c r="FOQ16" s="934"/>
      <c r="FOR16" s="934"/>
      <c r="FOS16" s="934"/>
      <c r="FOT16" s="934"/>
      <c r="FOU16" s="934"/>
      <c r="FOV16" s="934"/>
      <c r="FOW16" s="934"/>
      <c r="FOX16" s="934"/>
      <c r="FOY16" s="934"/>
      <c r="FOZ16" s="934"/>
      <c r="FPA16" s="934"/>
      <c r="FPB16" s="934"/>
      <c r="FPC16" s="934"/>
      <c r="FPD16" s="934"/>
      <c r="FPE16" s="934"/>
      <c r="FPF16" s="934"/>
      <c r="FPG16" s="934"/>
      <c r="FPH16" s="934"/>
      <c r="FPI16" s="934"/>
      <c r="FPJ16" s="934"/>
      <c r="FPK16" s="934"/>
      <c r="FPL16" s="934"/>
      <c r="FPM16" s="934"/>
      <c r="FPN16" s="934"/>
      <c r="FPO16" s="934"/>
      <c r="FPP16" s="934"/>
      <c r="FPQ16" s="934"/>
      <c r="FPR16" s="934"/>
      <c r="FPS16" s="934"/>
      <c r="FPT16" s="934"/>
      <c r="FPU16" s="934"/>
      <c r="FPV16" s="934"/>
      <c r="FPW16" s="934"/>
      <c r="FPX16" s="934"/>
      <c r="FPY16" s="934"/>
      <c r="FPZ16" s="934"/>
      <c r="FQA16" s="934"/>
      <c r="FQB16" s="934"/>
      <c r="FQC16" s="934"/>
      <c r="FQD16" s="934"/>
      <c r="FQE16" s="934"/>
      <c r="FQF16" s="934"/>
      <c r="FQG16" s="934"/>
      <c r="FQH16" s="934"/>
      <c r="FQI16" s="934"/>
      <c r="FQJ16" s="934"/>
      <c r="FQK16" s="934"/>
      <c r="FQL16" s="934"/>
      <c r="FQM16" s="934"/>
      <c r="FQN16" s="934"/>
      <c r="FQO16" s="934"/>
      <c r="FQP16" s="934"/>
      <c r="FQQ16" s="934"/>
      <c r="FQR16" s="934"/>
      <c r="FQS16" s="934"/>
      <c r="FQT16" s="934"/>
      <c r="FQU16" s="934"/>
      <c r="FQV16" s="934"/>
      <c r="FQW16" s="934"/>
      <c r="FQX16" s="934"/>
      <c r="FQY16" s="934"/>
      <c r="FQZ16" s="934"/>
      <c r="FRA16" s="934"/>
      <c r="FRB16" s="934"/>
      <c r="FRC16" s="934"/>
      <c r="FRD16" s="934"/>
      <c r="FRE16" s="934"/>
      <c r="FRF16" s="934"/>
      <c r="FRG16" s="934"/>
      <c r="FRH16" s="934"/>
      <c r="FRI16" s="934"/>
      <c r="FRJ16" s="934"/>
      <c r="FRK16" s="934"/>
      <c r="FRL16" s="934"/>
      <c r="FRM16" s="934"/>
      <c r="FRN16" s="934"/>
      <c r="FRO16" s="934"/>
      <c r="FRP16" s="934"/>
      <c r="FRQ16" s="934"/>
      <c r="FRR16" s="934"/>
      <c r="FRS16" s="934"/>
      <c r="FRT16" s="934"/>
      <c r="FRU16" s="934"/>
      <c r="FRV16" s="934"/>
      <c r="FRW16" s="934"/>
      <c r="FRX16" s="934"/>
      <c r="FRY16" s="934"/>
      <c r="FRZ16" s="934"/>
      <c r="FSA16" s="934"/>
      <c r="FSB16" s="934"/>
      <c r="FSC16" s="934"/>
      <c r="FSD16" s="934"/>
      <c r="FSE16" s="934"/>
      <c r="FSF16" s="934"/>
      <c r="FSG16" s="934"/>
      <c r="FSH16" s="934"/>
      <c r="FSI16" s="934"/>
      <c r="FSJ16" s="934"/>
      <c r="FSK16" s="934"/>
      <c r="FSL16" s="934"/>
      <c r="FSM16" s="934"/>
      <c r="FSN16" s="934"/>
      <c r="FSO16" s="934"/>
      <c r="FSP16" s="934"/>
      <c r="FSQ16" s="934"/>
      <c r="FSR16" s="934"/>
      <c r="FSS16" s="934"/>
      <c r="FST16" s="934"/>
      <c r="FSU16" s="934"/>
      <c r="FSV16" s="934"/>
      <c r="FSW16" s="934"/>
      <c r="FSX16" s="934"/>
      <c r="FSY16" s="934"/>
      <c r="FSZ16" s="934"/>
      <c r="FTA16" s="934"/>
      <c r="FTB16" s="934"/>
      <c r="FTC16" s="934"/>
      <c r="FTD16" s="934"/>
      <c r="FTE16" s="934"/>
      <c r="FTF16" s="934"/>
      <c r="FTG16" s="934"/>
      <c r="FTH16" s="934"/>
      <c r="FTI16" s="934"/>
      <c r="FTJ16" s="934"/>
      <c r="FTK16" s="934"/>
      <c r="FTL16" s="934"/>
      <c r="FTM16" s="934"/>
      <c r="FTN16" s="934"/>
      <c r="FTO16" s="934"/>
      <c r="FTP16" s="934"/>
      <c r="FTQ16" s="934"/>
      <c r="FTR16" s="934"/>
      <c r="FTS16" s="934"/>
      <c r="FTT16" s="934"/>
      <c r="FTU16" s="934"/>
      <c r="FTV16" s="934"/>
      <c r="FTW16" s="934"/>
      <c r="FTX16" s="934"/>
      <c r="FTY16" s="934"/>
      <c r="FTZ16" s="934"/>
      <c r="FUA16" s="934"/>
      <c r="FUB16" s="934"/>
      <c r="FUC16" s="934"/>
      <c r="FUD16" s="934"/>
      <c r="FUE16" s="934"/>
      <c r="FUF16" s="934"/>
      <c r="FUG16" s="934"/>
      <c r="FUH16" s="934"/>
      <c r="FUI16" s="934"/>
      <c r="FUJ16" s="934"/>
      <c r="FUK16" s="934"/>
      <c r="FUL16" s="934"/>
      <c r="FUM16" s="934"/>
      <c r="FUN16" s="934"/>
      <c r="FUO16" s="934"/>
      <c r="FUP16" s="934"/>
      <c r="FUQ16" s="934"/>
      <c r="FUR16" s="934"/>
      <c r="FUS16" s="934"/>
      <c r="FUT16" s="934"/>
      <c r="FUU16" s="934"/>
      <c r="FUV16" s="934"/>
      <c r="FUW16" s="934"/>
      <c r="FUX16" s="934"/>
      <c r="FUY16" s="934"/>
      <c r="FUZ16" s="934"/>
      <c r="FVA16" s="934"/>
      <c r="FVB16" s="934"/>
      <c r="FVC16" s="934"/>
      <c r="FVD16" s="934"/>
      <c r="FVE16" s="934"/>
      <c r="FVF16" s="934"/>
      <c r="FVG16" s="934"/>
      <c r="FVH16" s="934"/>
      <c r="FVI16" s="934"/>
      <c r="FVJ16" s="934"/>
      <c r="FVK16" s="934"/>
      <c r="FVL16" s="934"/>
      <c r="FVM16" s="934"/>
      <c r="FVN16" s="934"/>
      <c r="FVO16" s="934"/>
      <c r="FVP16" s="934"/>
      <c r="FVQ16" s="934"/>
      <c r="FVR16" s="934"/>
      <c r="FVS16" s="934"/>
      <c r="FVT16" s="934"/>
      <c r="FVU16" s="934"/>
      <c r="FVV16" s="934"/>
      <c r="FVW16" s="934"/>
      <c r="FVX16" s="934"/>
      <c r="FVY16" s="934"/>
      <c r="FVZ16" s="934"/>
      <c r="FWA16" s="934"/>
      <c r="FWB16" s="934"/>
      <c r="FWC16" s="934"/>
      <c r="FWD16" s="934"/>
      <c r="FWE16" s="934"/>
      <c r="FWF16" s="934"/>
      <c r="FWG16" s="934"/>
      <c r="FWH16" s="934"/>
      <c r="FWI16" s="934"/>
      <c r="FWJ16" s="934"/>
      <c r="FWK16" s="934"/>
      <c r="FWL16" s="934"/>
      <c r="FWM16" s="934"/>
      <c r="FWN16" s="934"/>
      <c r="FWO16" s="934"/>
      <c r="FWP16" s="934"/>
      <c r="FWQ16" s="934"/>
      <c r="FWR16" s="934"/>
      <c r="FWS16" s="934"/>
      <c r="FWT16" s="934"/>
      <c r="FWU16" s="934"/>
      <c r="FWV16" s="934"/>
      <c r="FWW16" s="934"/>
      <c r="FWX16" s="934"/>
      <c r="FWY16" s="934"/>
      <c r="FWZ16" s="934"/>
      <c r="FXA16" s="934"/>
      <c r="FXB16" s="934"/>
      <c r="FXC16" s="934"/>
      <c r="FXD16" s="934"/>
      <c r="FXE16" s="934"/>
      <c r="FXF16" s="934"/>
      <c r="FXG16" s="934"/>
      <c r="FXH16" s="934"/>
      <c r="FXI16" s="934"/>
      <c r="FXJ16" s="934"/>
      <c r="FXK16" s="934"/>
      <c r="FXL16" s="934"/>
      <c r="FXM16" s="934"/>
      <c r="FXN16" s="934"/>
      <c r="FXO16" s="934"/>
      <c r="FXP16" s="934"/>
      <c r="FXQ16" s="934"/>
      <c r="FXR16" s="934"/>
      <c r="FXS16" s="934"/>
      <c r="FXT16" s="934"/>
      <c r="FXU16" s="934"/>
      <c r="FXV16" s="934"/>
      <c r="FXW16" s="934"/>
      <c r="FXX16" s="934"/>
      <c r="FXY16" s="934"/>
      <c r="FXZ16" s="934"/>
      <c r="FYA16" s="934"/>
      <c r="FYB16" s="934"/>
      <c r="FYC16" s="934"/>
      <c r="FYD16" s="934"/>
      <c r="FYE16" s="934"/>
      <c r="FYF16" s="934"/>
      <c r="FYG16" s="934"/>
      <c r="FYH16" s="934"/>
      <c r="FYI16" s="934"/>
      <c r="FYJ16" s="934"/>
      <c r="FYK16" s="934"/>
      <c r="FYL16" s="934"/>
      <c r="FYM16" s="934"/>
      <c r="FYN16" s="934"/>
      <c r="FYO16" s="934"/>
      <c r="FYP16" s="934"/>
      <c r="FYQ16" s="934"/>
      <c r="FYR16" s="934"/>
      <c r="FYS16" s="934"/>
      <c r="FYT16" s="934"/>
      <c r="FYU16" s="934"/>
      <c r="FYV16" s="934"/>
      <c r="FYW16" s="934"/>
      <c r="FYX16" s="934"/>
      <c r="FYY16" s="934"/>
      <c r="FYZ16" s="934"/>
      <c r="FZA16" s="934"/>
      <c r="FZB16" s="934"/>
      <c r="FZC16" s="934"/>
      <c r="FZD16" s="934"/>
      <c r="FZE16" s="934"/>
      <c r="FZF16" s="934"/>
      <c r="FZG16" s="934"/>
      <c r="FZH16" s="934"/>
      <c r="FZI16" s="934"/>
      <c r="FZJ16" s="934"/>
      <c r="FZK16" s="934"/>
      <c r="FZL16" s="934"/>
      <c r="FZM16" s="934"/>
      <c r="FZN16" s="934"/>
      <c r="FZO16" s="934"/>
      <c r="FZP16" s="934"/>
      <c r="FZQ16" s="934"/>
      <c r="FZR16" s="934"/>
      <c r="FZS16" s="934"/>
      <c r="FZT16" s="934"/>
      <c r="FZU16" s="934"/>
      <c r="FZV16" s="934"/>
      <c r="FZW16" s="934"/>
      <c r="FZX16" s="934"/>
      <c r="FZY16" s="934"/>
      <c r="FZZ16" s="934"/>
      <c r="GAA16" s="934"/>
      <c r="GAB16" s="934"/>
      <c r="GAC16" s="934"/>
      <c r="GAD16" s="934"/>
      <c r="GAE16" s="934"/>
      <c r="GAF16" s="934"/>
      <c r="GAG16" s="934"/>
      <c r="GAH16" s="934"/>
      <c r="GAI16" s="934"/>
      <c r="GAJ16" s="934"/>
      <c r="GAK16" s="934"/>
      <c r="GAL16" s="934"/>
      <c r="GAM16" s="934"/>
      <c r="GAN16" s="934"/>
      <c r="GAO16" s="934"/>
      <c r="GAP16" s="934"/>
      <c r="GAQ16" s="934"/>
      <c r="GAR16" s="934"/>
      <c r="GAS16" s="934"/>
      <c r="GAT16" s="934"/>
      <c r="GAU16" s="934"/>
      <c r="GAV16" s="934"/>
      <c r="GAW16" s="934"/>
      <c r="GAX16" s="934"/>
      <c r="GAY16" s="934"/>
      <c r="GAZ16" s="934"/>
      <c r="GBA16" s="934"/>
      <c r="GBB16" s="934"/>
      <c r="GBC16" s="934"/>
      <c r="GBD16" s="934"/>
      <c r="GBE16" s="934"/>
      <c r="GBF16" s="934"/>
      <c r="GBG16" s="934"/>
      <c r="GBH16" s="934"/>
      <c r="GBI16" s="934"/>
      <c r="GBJ16" s="934"/>
      <c r="GBK16" s="934"/>
      <c r="GBL16" s="934"/>
      <c r="GBM16" s="934"/>
      <c r="GBN16" s="934"/>
      <c r="GBO16" s="934"/>
      <c r="GBP16" s="934"/>
      <c r="GBQ16" s="934"/>
      <c r="GBR16" s="934"/>
      <c r="GBS16" s="934"/>
      <c r="GBT16" s="934"/>
      <c r="GBU16" s="934"/>
      <c r="GBV16" s="934"/>
      <c r="GBW16" s="934"/>
      <c r="GBX16" s="934"/>
      <c r="GBY16" s="934"/>
      <c r="GBZ16" s="934"/>
      <c r="GCA16" s="934"/>
      <c r="GCB16" s="934"/>
      <c r="GCC16" s="934"/>
      <c r="GCD16" s="934"/>
      <c r="GCE16" s="934"/>
      <c r="GCF16" s="934"/>
      <c r="GCG16" s="934"/>
      <c r="GCH16" s="934"/>
      <c r="GCI16" s="934"/>
      <c r="GCJ16" s="934"/>
      <c r="GCK16" s="934"/>
      <c r="GCL16" s="934"/>
      <c r="GCM16" s="934"/>
      <c r="GCN16" s="934"/>
      <c r="GCO16" s="934"/>
      <c r="GCP16" s="934"/>
      <c r="GCQ16" s="934"/>
      <c r="GCR16" s="934"/>
      <c r="GCS16" s="934"/>
      <c r="GCT16" s="934"/>
      <c r="GCU16" s="934"/>
      <c r="GCV16" s="934"/>
      <c r="GCW16" s="934"/>
      <c r="GCX16" s="934"/>
      <c r="GCY16" s="934"/>
      <c r="GCZ16" s="934"/>
      <c r="GDA16" s="934"/>
      <c r="GDB16" s="934"/>
      <c r="GDC16" s="934"/>
      <c r="GDD16" s="934"/>
      <c r="GDE16" s="934"/>
      <c r="GDF16" s="934"/>
      <c r="GDG16" s="934"/>
      <c r="GDH16" s="934"/>
      <c r="GDI16" s="934"/>
      <c r="GDJ16" s="934"/>
      <c r="GDK16" s="934"/>
      <c r="GDL16" s="934"/>
      <c r="GDM16" s="934"/>
      <c r="GDN16" s="934"/>
      <c r="GDO16" s="934"/>
      <c r="GDP16" s="934"/>
      <c r="GDQ16" s="934"/>
      <c r="GDR16" s="934"/>
      <c r="GDS16" s="934"/>
      <c r="GDT16" s="934"/>
      <c r="GDU16" s="934"/>
      <c r="GDV16" s="934"/>
      <c r="GDW16" s="934"/>
      <c r="GDX16" s="934"/>
      <c r="GDY16" s="934"/>
      <c r="GDZ16" s="934"/>
      <c r="GEA16" s="934"/>
      <c r="GEB16" s="934"/>
      <c r="GEC16" s="934"/>
      <c r="GED16" s="934"/>
      <c r="GEE16" s="934"/>
      <c r="GEF16" s="934"/>
      <c r="GEG16" s="934"/>
      <c r="GEH16" s="934"/>
      <c r="GEI16" s="934"/>
      <c r="GEJ16" s="934"/>
      <c r="GEK16" s="934"/>
      <c r="GEL16" s="934"/>
      <c r="GEM16" s="934"/>
      <c r="GEN16" s="934"/>
      <c r="GEO16" s="934"/>
      <c r="GEP16" s="934"/>
      <c r="GEQ16" s="934"/>
      <c r="GER16" s="934"/>
      <c r="GES16" s="934"/>
      <c r="GET16" s="934"/>
      <c r="GEU16" s="934"/>
      <c r="GEV16" s="934"/>
      <c r="GEW16" s="934"/>
      <c r="GEX16" s="934"/>
      <c r="GEY16" s="934"/>
      <c r="GEZ16" s="934"/>
      <c r="GFA16" s="934"/>
      <c r="GFB16" s="934"/>
      <c r="GFC16" s="934"/>
      <c r="GFD16" s="934"/>
      <c r="GFE16" s="934"/>
      <c r="GFF16" s="934"/>
      <c r="GFG16" s="934"/>
      <c r="GFH16" s="934"/>
      <c r="GFI16" s="934"/>
      <c r="GFJ16" s="934"/>
      <c r="GFK16" s="934"/>
      <c r="GFL16" s="934"/>
      <c r="GFM16" s="934"/>
      <c r="GFN16" s="934"/>
      <c r="GFO16" s="934"/>
      <c r="GFP16" s="934"/>
      <c r="GFQ16" s="934"/>
      <c r="GFR16" s="934"/>
      <c r="GFS16" s="934"/>
      <c r="GFT16" s="934"/>
      <c r="GFU16" s="934"/>
      <c r="GFV16" s="934"/>
      <c r="GFW16" s="934"/>
      <c r="GFX16" s="934"/>
      <c r="GFY16" s="934"/>
      <c r="GFZ16" s="934"/>
      <c r="GGA16" s="934"/>
      <c r="GGB16" s="934"/>
      <c r="GGC16" s="934"/>
      <c r="GGD16" s="934"/>
      <c r="GGE16" s="934"/>
      <c r="GGF16" s="934"/>
      <c r="GGG16" s="934"/>
      <c r="GGH16" s="934"/>
      <c r="GGI16" s="934"/>
      <c r="GGJ16" s="934"/>
      <c r="GGK16" s="934"/>
      <c r="GGL16" s="934"/>
      <c r="GGM16" s="934"/>
      <c r="GGN16" s="934"/>
      <c r="GGO16" s="934"/>
      <c r="GGP16" s="934"/>
      <c r="GGQ16" s="934"/>
      <c r="GGR16" s="934"/>
      <c r="GGS16" s="934"/>
      <c r="GGT16" s="934"/>
      <c r="GGU16" s="934"/>
      <c r="GGV16" s="934"/>
      <c r="GGW16" s="934"/>
      <c r="GGX16" s="934"/>
      <c r="GGY16" s="934"/>
      <c r="GGZ16" s="934"/>
      <c r="GHA16" s="934"/>
      <c r="GHB16" s="934"/>
      <c r="GHC16" s="934"/>
      <c r="GHD16" s="934"/>
      <c r="GHE16" s="934"/>
      <c r="GHF16" s="934"/>
      <c r="GHG16" s="934"/>
      <c r="GHH16" s="934"/>
      <c r="GHI16" s="934"/>
      <c r="GHJ16" s="934"/>
      <c r="GHK16" s="934"/>
      <c r="GHL16" s="934"/>
      <c r="GHM16" s="934"/>
      <c r="GHN16" s="934"/>
      <c r="GHO16" s="934"/>
      <c r="GHP16" s="934"/>
      <c r="GHQ16" s="934"/>
      <c r="GHR16" s="934"/>
      <c r="GHS16" s="934"/>
      <c r="GHT16" s="934"/>
      <c r="GHU16" s="934"/>
      <c r="GHV16" s="934"/>
      <c r="GHW16" s="934"/>
      <c r="GHX16" s="934"/>
      <c r="GHY16" s="934"/>
      <c r="GHZ16" s="934"/>
      <c r="GIA16" s="934"/>
      <c r="GIB16" s="934"/>
      <c r="GIC16" s="934"/>
      <c r="GID16" s="934"/>
      <c r="GIE16" s="934"/>
      <c r="GIF16" s="934"/>
      <c r="GIG16" s="934"/>
      <c r="GIH16" s="934"/>
      <c r="GII16" s="934"/>
      <c r="GIJ16" s="934"/>
      <c r="GIK16" s="934"/>
      <c r="GIL16" s="934"/>
      <c r="GIM16" s="934"/>
      <c r="GIN16" s="934"/>
      <c r="GIO16" s="934"/>
      <c r="GIP16" s="934"/>
      <c r="GIQ16" s="934"/>
      <c r="GIR16" s="934"/>
      <c r="GIS16" s="934"/>
      <c r="GIT16" s="934"/>
      <c r="GIU16" s="934"/>
      <c r="GIV16" s="934"/>
      <c r="GIW16" s="934"/>
      <c r="GIX16" s="934"/>
      <c r="GIY16" s="934"/>
      <c r="GIZ16" s="934"/>
      <c r="GJA16" s="934"/>
      <c r="GJB16" s="934"/>
      <c r="GJC16" s="934"/>
      <c r="GJD16" s="934"/>
      <c r="GJE16" s="934"/>
      <c r="GJF16" s="934"/>
      <c r="GJG16" s="934"/>
      <c r="GJH16" s="934"/>
      <c r="GJI16" s="934"/>
      <c r="GJJ16" s="934"/>
      <c r="GJK16" s="934"/>
      <c r="GJL16" s="934"/>
      <c r="GJM16" s="934"/>
      <c r="GJN16" s="934"/>
      <c r="GJO16" s="934"/>
      <c r="GJP16" s="934"/>
      <c r="GJQ16" s="934"/>
      <c r="GJR16" s="934"/>
      <c r="GJS16" s="934"/>
      <c r="GJT16" s="934"/>
      <c r="GJU16" s="934"/>
      <c r="GJV16" s="934"/>
      <c r="GJW16" s="934"/>
      <c r="GJX16" s="934"/>
      <c r="GJY16" s="934"/>
      <c r="GJZ16" s="934"/>
      <c r="GKA16" s="934"/>
      <c r="GKB16" s="934"/>
      <c r="GKC16" s="934"/>
      <c r="GKD16" s="934"/>
      <c r="GKE16" s="934"/>
      <c r="GKF16" s="934"/>
      <c r="GKG16" s="934"/>
      <c r="GKH16" s="934"/>
      <c r="GKI16" s="934"/>
      <c r="GKJ16" s="934"/>
      <c r="GKK16" s="934"/>
      <c r="GKL16" s="934"/>
      <c r="GKM16" s="934"/>
      <c r="GKN16" s="934"/>
      <c r="GKO16" s="934"/>
      <c r="GKP16" s="934"/>
      <c r="GKQ16" s="934"/>
      <c r="GKR16" s="934"/>
      <c r="GKS16" s="934"/>
      <c r="GKT16" s="934"/>
      <c r="GKU16" s="934"/>
      <c r="GKV16" s="934"/>
      <c r="GKW16" s="934"/>
      <c r="GKX16" s="934"/>
      <c r="GKY16" s="934"/>
      <c r="GKZ16" s="934"/>
      <c r="GLA16" s="934"/>
      <c r="GLB16" s="934"/>
      <c r="GLC16" s="934"/>
      <c r="GLD16" s="934"/>
      <c r="GLE16" s="934"/>
      <c r="GLF16" s="934"/>
      <c r="GLG16" s="934"/>
      <c r="GLH16" s="934"/>
      <c r="GLI16" s="934"/>
      <c r="GLJ16" s="934"/>
      <c r="GLK16" s="934"/>
      <c r="GLL16" s="934"/>
      <c r="GLM16" s="934"/>
      <c r="GLN16" s="934"/>
      <c r="GLO16" s="934"/>
      <c r="GLP16" s="934"/>
      <c r="GLQ16" s="934"/>
      <c r="GLR16" s="934"/>
      <c r="GLS16" s="934"/>
      <c r="GLT16" s="934"/>
      <c r="GLU16" s="934"/>
      <c r="GLV16" s="934"/>
      <c r="GLW16" s="934"/>
      <c r="GLX16" s="934"/>
      <c r="GLY16" s="934"/>
      <c r="GLZ16" s="934"/>
      <c r="GMA16" s="934"/>
      <c r="GMB16" s="934"/>
      <c r="GMC16" s="934"/>
      <c r="GMD16" s="934"/>
      <c r="GME16" s="934"/>
      <c r="GMF16" s="934"/>
      <c r="GMG16" s="934"/>
      <c r="GMH16" s="934"/>
      <c r="GMI16" s="934"/>
      <c r="GMJ16" s="934"/>
      <c r="GMK16" s="934"/>
      <c r="GML16" s="934"/>
      <c r="GMM16" s="934"/>
      <c r="GMN16" s="934"/>
      <c r="GMO16" s="934"/>
      <c r="GMP16" s="934"/>
      <c r="GMQ16" s="934"/>
      <c r="GMR16" s="934"/>
      <c r="GMS16" s="934"/>
      <c r="GMT16" s="934"/>
      <c r="GMU16" s="934"/>
      <c r="GMV16" s="934"/>
      <c r="GMW16" s="934"/>
      <c r="GMX16" s="934"/>
      <c r="GMY16" s="934"/>
      <c r="GMZ16" s="934"/>
      <c r="GNA16" s="934"/>
      <c r="GNB16" s="934"/>
      <c r="GNC16" s="934"/>
      <c r="GND16" s="934"/>
      <c r="GNE16" s="934"/>
      <c r="GNF16" s="934"/>
      <c r="GNG16" s="934"/>
      <c r="GNH16" s="934"/>
      <c r="GNI16" s="934"/>
      <c r="GNJ16" s="934"/>
      <c r="GNK16" s="934"/>
      <c r="GNL16" s="934"/>
      <c r="GNM16" s="934"/>
      <c r="GNN16" s="934"/>
      <c r="GNO16" s="934"/>
      <c r="GNP16" s="934"/>
      <c r="GNQ16" s="934"/>
      <c r="GNR16" s="934"/>
      <c r="GNS16" s="934"/>
      <c r="GNT16" s="934"/>
      <c r="GNU16" s="934"/>
      <c r="GNV16" s="934"/>
      <c r="GNW16" s="934"/>
      <c r="GNX16" s="934"/>
      <c r="GNY16" s="934"/>
      <c r="GNZ16" s="934"/>
      <c r="GOA16" s="934"/>
      <c r="GOB16" s="934"/>
      <c r="GOC16" s="934"/>
      <c r="GOD16" s="934"/>
      <c r="GOE16" s="934"/>
      <c r="GOF16" s="934"/>
      <c r="GOG16" s="934"/>
      <c r="GOH16" s="934"/>
      <c r="GOI16" s="934"/>
      <c r="GOJ16" s="934"/>
      <c r="GOK16" s="934"/>
      <c r="GOL16" s="934"/>
      <c r="GOM16" s="934"/>
      <c r="GON16" s="934"/>
      <c r="GOO16" s="934"/>
      <c r="GOP16" s="934"/>
      <c r="GOQ16" s="934"/>
      <c r="GOR16" s="934"/>
      <c r="GOS16" s="934"/>
      <c r="GOT16" s="934"/>
      <c r="GOU16" s="934"/>
      <c r="GOV16" s="934"/>
      <c r="GOW16" s="934"/>
      <c r="GOX16" s="934"/>
      <c r="GOY16" s="934"/>
      <c r="GOZ16" s="934"/>
      <c r="GPA16" s="934"/>
      <c r="GPB16" s="934"/>
      <c r="GPC16" s="934"/>
      <c r="GPD16" s="934"/>
      <c r="GPE16" s="934"/>
      <c r="GPF16" s="934"/>
      <c r="GPG16" s="934"/>
      <c r="GPH16" s="934"/>
      <c r="GPI16" s="934"/>
      <c r="GPJ16" s="934"/>
      <c r="GPK16" s="934"/>
      <c r="GPL16" s="934"/>
      <c r="GPM16" s="934"/>
      <c r="GPN16" s="934"/>
      <c r="GPO16" s="934"/>
      <c r="GPP16" s="934"/>
      <c r="GPQ16" s="934"/>
      <c r="GPR16" s="934"/>
      <c r="GPS16" s="934"/>
      <c r="GPT16" s="934"/>
      <c r="GPU16" s="934"/>
      <c r="GPV16" s="934"/>
      <c r="GPW16" s="934"/>
      <c r="GPX16" s="934"/>
      <c r="GPY16" s="934"/>
      <c r="GPZ16" s="934"/>
      <c r="GQA16" s="934"/>
      <c r="GQB16" s="934"/>
      <c r="GQC16" s="934"/>
      <c r="GQD16" s="934"/>
      <c r="GQE16" s="934"/>
      <c r="GQF16" s="934"/>
      <c r="GQG16" s="934"/>
      <c r="GQH16" s="934"/>
      <c r="GQI16" s="934"/>
      <c r="GQJ16" s="934"/>
      <c r="GQK16" s="934"/>
      <c r="GQL16" s="934"/>
      <c r="GQM16" s="934"/>
      <c r="GQN16" s="934"/>
      <c r="GQO16" s="934"/>
      <c r="GQP16" s="934"/>
      <c r="GQQ16" s="934"/>
      <c r="GQR16" s="934"/>
      <c r="GQS16" s="934"/>
      <c r="GQT16" s="934"/>
      <c r="GQU16" s="934"/>
      <c r="GQV16" s="934"/>
      <c r="GQW16" s="934"/>
      <c r="GQX16" s="934"/>
      <c r="GQY16" s="934"/>
      <c r="GQZ16" s="934"/>
      <c r="GRA16" s="934"/>
      <c r="GRB16" s="934"/>
      <c r="GRC16" s="934"/>
      <c r="GRD16" s="934"/>
      <c r="GRE16" s="934"/>
      <c r="GRF16" s="934"/>
      <c r="GRG16" s="934"/>
      <c r="GRH16" s="934"/>
      <c r="GRI16" s="934"/>
      <c r="GRJ16" s="934"/>
      <c r="GRK16" s="934"/>
      <c r="GRL16" s="934"/>
      <c r="GRM16" s="934"/>
      <c r="GRN16" s="934"/>
      <c r="GRO16" s="934"/>
      <c r="GRP16" s="934"/>
      <c r="GRQ16" s="934"/>
      <c r="GRR16" s="934"/>
      <c r="GRS16" s="934"/>
      <c r="GRT16" s="934"/>
      <c r="GRU16" s="934"/>
      <c r="GRV16" s="934"/>
      <c r="GRW16" s="934"/>
      <c r="GRX16" s="934"/>
      <c r="GRY16" s="934"/>
      <c r="GRZ16" s="934"/>
      <c r="GSA16" s="934"/>
      <c r="GSB16" s="934"/>
      <c r="GSC16" s="934"/>
      <c r="GSD16" s="934"/>
      <c r="GSE16" s="934"/>
      <c r="GSF16" s="934"/>
      <c r="GSG16" s="934"/>
      <c r="GSH16" s="934"/>
      <c r="GSI16" s="934"/>
      <c r="GSJ16" s="934"/>
      <c r="GSK16" s="934"/>
      <c r="GSL16" s="934"/>
      <c r="GSM16" s="934"/>
      <c r="GSN16" s="934"/>
      <c r="GSO16" s="934"/>
      <c r="GSP16" s="934"/>
      <c r="GSQ16" s="934"/>
      <c r="GSR16" s="934"/>
      <c r="GSS16" s="934"/>
      <c r="GST16" s="934"/>
      <c r="GSU16" s="934"/>
      <c r="GSV16" s="934"/>
      <c r="GSW16" s="934"/>
      <c r="GSX16" s="934"/>
      <c r="GSY16" s="934"/>
      <c r="GSZ16" s="934"/>
      <c r="GTA16" s="934"/>
      <c r="GTB16" s="934"/>
      <c r="GTC16" s="934"/>
      <c r="GTD16" s="934"/>
      <c r="GTE16" s="934"/>
      <c r="GTF16" s="934"/>
      <c r="GTG16" s="934"/>
      <c r="GTH16" s="934"/>
      <c r="GTI16" s="934"/>
      <c r="GTJ16" s="934"/>
      <c r="GTK16" s="934"/>
      <c r="GTL16" s="934"/>
      <c r="GTM16" s="934"/>
      <c r="GTN16" s="934"/>
      <c r="GTO16" s="934"/>
      <c r="GTP16" s="934"/>
      <c r="GTQ16" s="934"/>
      <c r="GTR16" s="934"/>
      <c r="GTS16" s="934"/>
      <c r="GTT16" s="934"/>
      <c r="GTU16" s="934"/>
      <c r="GTV16" s="934"/>
      <c r="GTW16" s="934"/>
      <c r="GTX16" s="934"/>
      <c r="GTY16" s="934"/>
      <c r="GTZ16" s="934"/>
      <c r="GUA16" s="934"/>
      <c r="GUB16" s="934"/>
      <c r="GUC16" s="934"/>
      <c r="GUD16" s="934"/>
      <c r="GUE16" s="934"/>
      <c r="GUF16" s="934"/>
      <c r="GUG16" s="934"/>
      <c r="GUH16" s="934"/>
      <c r="GUI16" s="934"/>
      <c r="GUJ16" s="934"/>
      <c r="GUK16" s="934"/>
      <c r="GUL16" s="934"/>
      <c r="GUM16" s="934"/>
      <c r="GUN16" s="934"/>
      <c r="GUO16" s="934"/>
      <c r="GUP16" s="934"/>
      <c r="GUQ16" s="934"/>
      <c r="GUR16" s="934"/>
      <c r="GUS16" s="934"/>
      <c r="GUT16" s="934"/>
      <c r="GUU16" s="934"/>
      <c r="GUV16" s="934"/>
      <c r="GUW16" s="934"/>
      <c r="GUX16" s="934"/>
      <c r="GUY16" s="934"/>
      <c r="GUZ16" s="934"/>
      <c r="GVA16" s="934"/>
      <c r="GVB16" s="934"/>
      <c r="GVC16" s="934"/>
      <c r="GVD16" s="934"/>
      <c r="GVE16" s="934"/>
      <c r="GVF16" s="934"/>
      <c r="GVG16" s="934"/>
      <c r="GVH16" s="934"/>
      <c r="GVI16" s="934"/>
      <c r="GVJ16" s="934"/>
      <c r="GVK16" s="934"/>
      <c r="GVL16" s="934"/>
      <c r="GVM16" s="934"/>
      <c r="GVN16" s="934"/>
      <c r="GVO16" s="934"/>
      <c r="GVP16" s="934"/>
      <c r="GVQ16" s="934"/>
      <c r="GVR16" s="934"/>
      <c r="GVS16" s="934"/>
      <c r="GVT16" s="934"/>
      <c r="GVU16" s="934"/>
      <c r="GVV16" s="934"/>
      <c r="GVW16" s="934"/>
      <c r="GVX16" s="934"/>
      <c r="GVY16" s="934"/>
      <c r="GVZ16" s="934"/>
      <c r="GWA16" s="934"/>
      <c r="GWB16" s="934"/>
      <c r="GWC16" s="934"/>
      <c r="GWD16" s="934"/>
      <c r="GWE16" s="934"/>
      <c r="GWF16" s="934"/>
      <c r="GWG16" s="934"/>
      <c r="GWH16" s="934"/>
      <c r="GWI16" s="934"/>
      <c r="GWJ16" s="934"/>
      <c r="GWK16" s="934"/>
      <c r="GWL16" s="934"/>
      <c r="GWM16" s="934"/>
      <c r="GWN16" s="934"/>
      <c r="GWO16" s="934"/>
      <c r="GWP16" s="934"/>
      <c r="GWQ16" s="934"/>
      <c r="GWR16" s="934"/>
      <c r="GWS16" s="934"/>
      <c r="GWT16" s="934"/>
      <c r="GWU16" s="934"/>
      <c r="GWV16" s="934"/>
      <c r="GWW16" s="934"/>
      <c r="GWX16" s="934"/>
      <c r="GWY16" s="934"/>
      <c r="GWZ16" s="934"/>
      <c r="GXA16" s="934"/>
      <c r="GXB16" s="934"/>
      <c r="GXC16" s="934"/>
      <c r="GXD16" s="934"/>
      <c r="GXE16" s="934"/>
      <c r="GXF16" s="934"/>
      <c r="GXG16" s="934"/>
      <c r="GXH16" s="934"/>
      <c r="GXI16" s="934"/>
      <c r="GXJ16" s="934"/>
      <c r="GXK16" s="934"/>
      <c r="GXL16" s="934"/>
      <c r="GXM16" s="934"/>
      <c r="GXN16" s="934"/>
      <c r="GXO16" s="934"/>
      <c r="GXP16" s="934"/>
      <c r="GXQ16" s="934"/>
      <c r="GXR16" s="934"/>
      <c r="GXS16" s="934"/>
      <c r="GXT16" s="934"/>
      <c r="GXU16" s="934"/>
      <c r="GXV16" s="934"/>
      <c r="GXW16" s="934"/>
      <c r="GXX16" s="934"/>
      <c r="GXY16" s="934"/>
      <c r="GXZ16" s="934"/>
      <c r="GYA16" s="934"/>
      <c r="GYB16" s="934"/>
      <c r="GYC16" s="934"/>
      <c r="GYD16" s="934"/>
      <c r="GYE16" s="934"/>
      <c r="GYF16" s="934"/>
      <c r="GYG16" s="934"/>
      <c r="GYH16" s="934"/>
      <c r="GYI16" s="934"/>
      <c r="GYJ16" s="934"/>
      <c r="GYK16" s="934"/>
      <c r="GYL16" s="934"/>
      <c r="GYM16" s="934"/>
      <c r="GYN16" s="934"/>
      <c r="GYO16" s="934"/>
      <c r="GYP16" s="934"/>
      <c r="GYQ16" s="934"/>
      <c r="GYR16" s="934"/>
      <c r="GYS16" s="934"/>
      <c r="GYT16" s="934"/>
      <c r="GYU16" s="934"/>
      <c r="GYV16" s="934"/>
      <c r="GYW16" s="934"/>
      <c r="GYX16" s="934"/>
      <c r="GYY16" s="934"/>
      <c r="GYZ16" s="934"/>
      <c r="GZA16" s="934"/>
      <c r="GZB16" s="934"/>
      <c r="GZC16" s="934"/>
      <c r="GZD16" s="934"/>
      <c r="GZE16" s="934"/>
      <c r="GZF16" s="934"/>
      <c r="GZG16" s="934"/>
      <c r="GZH16" s="934"/>
      <c r="GZI16" s="934"/>
      <c r="GZJ16" s="934"/>
      <c r="GZK16" s="934"/>
      <c r="GZL16" s="934"/>
      <c r="GZM16" s="934"/>
      <c r="GZN16" s="934"/>
      <c r="GZO16" s="934"/>
      <c r="GZP16" s="934"/>
      <c r="GZQ16" s="934"/>
      <c r="GZR16" s="934"/>
      <c r="GZS16" s="934"/>
      <c r="GZT16" s="934"/>
      <c r="GZU16" s="934"/>
      <c r="GZV16" s="934"/>
      <c r="GZW16" s="934"/>
      <c r="GZX16" s="934"/>
      <c r="GZY16" s="934"/>
      <c r="GZZ16" s="934"/>
      <c r="HAA16" s="934"/>
      <c r="HAB16" s="934"/>
      <c r="HAC16" s="934"/>
      <c r="HAD16" s="934"/>
      <c r="HAE16" s="934"/>
      <c r="HAF16" s="934"/>
      <c r="HAG16" s="934"/>
      <c r="HAH16" s="934"/>
      <c r="HAI16" s="934"/>
      <c r="HAJ16" s="934"/>
      <c r="HAK16" s="934"/>
      <c r="HAL16" s="934"/>
      <c r="HAM16" s="934"/>
      <c r="HAN16" s="934"/>
      <c r="HAO16" s="934"/>
      <c r="HAP16" s="934"/>
      <c r="HAQ16" s="934"/>
      <c r="HAR16" s="934"/>
      <c r="HAS16" s="934"/>
      <c r="HAT16" s="934"/>
      <c r="HAU16" s="934"/>
      <c r="HAV16" s="934"/>
      <c r="HAW16" s="934"/>
      <c r="HAX16" s="934"/>
      <c r="HAY16" s="934"/>
      <c r="HAZ16" s="934"/>
      <c r="HBA16" s="934"/>
      <c r="HBB16" s="934"/>
      <c r="HBC16" s="934"/>
      <c r="HBD16" s="934"/>
      <c r="HBE16" s="934"/>
      <c r="HBF16" s="934"/>
      <c r="HBG16" s="934"/>
      <c r="HBH16" s="934"/>
      <c r="HBI16" s="934"/>
      <c r="HBJ16" s="934"/>
      <c r="HBK16" s="934"/>
      <c r="HBL16" s="934"/>
      <c r="HBM16" s="934"/>
      <c r="HBN16" s="934"/>
      <c r="HBO16" s="934"/>
      <c r="HBP16" s="934"/>
      <c r="HBQ16" s="934"/>
      <c r="HBR16" s="934"/>
      <c r="HBS16" s="934"/>
      <c r="HBT16" s="934"/>
      <c r="HBU16" s="934"/>
      <c r="HBV16" s="934"/>
      <c r="HBW16" s="934"/>
      <c r="HBX16" s="934"/>
      <c r="HBY16" s="934"/>
      <c r="HBZ16" s="934"/>
      <c r="HCA16" s="934"/>
      <c r="HCB16" s="934"/>
      <c r="HCC16" s="934"/>
      <c r="HCD16" s="934"/>
      <c r="HCE16" s="934"/>
      <c r="HCF16" s="934"/>
      <c r="HCG16" s="934"/>
      <c r="HCH16" s="934"/>
      <c r="HCI16" s="934"/>
      <c r="HCJ16" s="934"/>
      <c r="HCK16" s="934"/>
      <c r="HCL16" s="934"/>
      <c r="HCM16" s="934"/>
      <c r="HCN16" s="934"/>
      <c r="HCO16" s="934"/>
      <c r="HCP16" s="934"/>
      <c r="HCQ16" s="934"/>
      <c r="HCR16" s="934"/>
      <c r="HCS16" s="934"/>
      <c r="HCT16" s="934"/>
      <c r="HCU16" s="934"/>
      <c r="HCV16" s="934"/>
      <c r="HCW16" s="934"/>
      <c r="HCX16" s="934"/>
      <c r="HCY16" s="934"/>
      <c r="HCZ16" s="934"/>
      <c r="HDA16" s="934"/>
      <c r="HDB16" s="934"/>
      <c r="HDC16" s="934"/>
      <c r="HDD16" s="934"/>
      <c r="HDE16" s="934"/>
      <c r="HDF16" s="934"/>
      <c r="HDG16" s="934"/>
      <c r="HDH16" s="934"/>
      <c r="HDI16" s="934"/>
      <c r="HDJ16" s="934"/>
      <c r="HDK16" s="934"/>
      <c r="HDL16" s="934"/>
      <c r="HDM16" s="934"/>
      <c r="HDN16" s="934"/>
      <c r="HDO16" s="934"/>
      <c r="HDP16" s="934"/>
      <c r="HDQ16" s="934"/>
      <c r="HDR16" s="934"/>
      <c r="HDS16" s="934"/>
      <c r="HDT16" s="934"/>
      <c r="HDU16" s="934"/>
      <c r="HDV16" s="934"/>
      <c r="HDW16" s="934"/>
      <c r="HDX16" s="934"/>
      <c r="HDY16" s="934"/>
      <c r="HDZ16" s="934"/>
      <c r="HEA16" s="934"/>
      <c r="HEB16" s="934"/>
      <c r="HEC16" s="934"/>
      <c r="HED16" s="934"/>
      <c r="HEE16" s="934"/>
      <c r="HEF16" s="934"/>
      <c r="HEG16" s="934"/>
      <c r="HEH16" s="934"/>
      <c r="HEI16" s="934"/>
      <c r="HEJ16" s="934"/>
      <c r="HEK16" s="934"/>
      <c r="HEL16" s="934"/>
      <c r="HEM16" s="934"/>
      <c r="HEN16" s="934"/>
      <c r="HEO16" s="934"/>
      <c r="HEP16" s="934"/>
      <c r="HEQ16" s="934"/>
      <c r="HER16" s="934"/>
      <c r="HES16" s="934"/>
      <c r="HET16" s="934"/>
      <c r="HEU16" s="934"/>
      <c r="HEV16" s="934"/>
      <c r="HEW16" s="934"/>
      <c r="HEX16" s="934"/>
      <c r="HEY16" s="934"/>
      <c r="HEZ16" s="934"/>
      <c r="HFA16" s="934"/>
      <c r="HFB16" s="934"/>
      <c r="HFC16" s="934"/>
      <c r="HFD16" s="934"/>
      <c r="HFE16" s="934"/>
      <c r="HFF16" s="934"/>
      <c r="HFG16" s="934"/>
      <c r="HFH16" s="934"/>
      <c r="HFI16" s="934"/>
      <c r="HFJ16" s="934"/>
      <c r="HFK16" s="934"/>
      <c r="HFL16" s="934"/>
      <c r="HFM16" s="934"/>
      <c r="HFN16" s="934"/>
      <c r="HFO16" s="934"/>
      <c r="HFP16" s="934"/>
      <c r="HFQ16" s="934"/>
      <c r="HFR16" s="934"/>
      <c r="HFS16" s="934"/>
      <c r="HFT16" s="934"/>
      <c r="HFU16" s="934"/>
      <c r="HFV16" s="934"/>
      <c r="HFW16" s="934"/>
      <c r="HFX16" s="934"/>
      <c r="HFY16" s="934"/>
      <c r="HFZ16" s="934"/>
      <c r="HGA16" s="934"/>
      <c r="HGB16" s="934"/>
      <c r="HGC16" s="934"/>
      <c r="HGD16" s="934"/>
      <c r="HGE16" s="934"/>
      <c r="HGF16" s="934"/>
      <c r="HGG16" s="934"/>
      <c r="HGH16" s="934"/>
      <c r="HGI16" s="934"/>
      <c r="HGJ16" s="934"/>
      <c r="HGK16" s="934"/>
      <c r="HGL16" s="934"/>
      <c r="HGM16" s="934"/>
      <c r="HGN16" s="934"/>
      <c r="HGO16" s="934"/>
      <c r="HGP16" s="934"/>
      <c r="HGQ16" s="934"/>
      <c r="HGR16" s="934"/>
      <c r="HGS16" s="934"/>
      <c r="HGT16" s="934"/>
      <c r="HGU16" s="934"/>
      <c r="HGV16" s="934"/>
      <c r="HGW16" s="934"/>
      <c r="HGX16" s="934"/>
      <c r="HGY16" s="934"/>
      <c r="HGZ16" s="934"/>
      <c r="HHA16" s="934"/>
      <c r="HHB16" s="934"/>
      <c r="HHC16" s="934"/>
      <c r="HHD16" s="934"/>
      <c r="HHE16" s="934"/>
      <c r="HHF16" s="934"/>
      <c r="HHG16" s="934"/>
      <c r="HHH16" s="934"/>
      <c r="HHI16" s="934"/>
      <c r="HHJ16" s="934"/>
      <c r="HHK16" s="934"/>
      <c r="HHL16" s="934"/>
      <c r="HHM16" s="934"/>
      <c r="HHN16" s="934"/>
      <c r="HHO16" s="934"/>
      <c r="HHP16" s="934"/>
      <c r="HHQ16" s="934"/>
      <c r="HHR16" s="934"/>
      <c r="HHS16" s="934"/>
      <c r="HHT16" s="934"/>
      <c r="HHU16" s="934"/>
      <c r="HHV16" s="934"/>
      <c r="HHW16" s="934"/>
      <c r="HHX16" s="934"/>
      <c r="HHY16" s="934"/>
      <c r="HHZ16" s="934"/>
      <c r="HIA16" s="934"/>
      <c r="HIB16" s="934"/>
      <c r="HIC16" s="934"/>
      <c r="HID16" s="934"/>
      <c r="HIE16" s="934"/>
      <c r="HIF16" s="934"/>
      <c r="HIG16" s="934"/>
      <c r="HIH16" s="934"/>
      <c r="HII16" s="934"/>
      <c r="HIJ16" s="934"/>
      <c r="HIK16" s="934"/>
      <c r="HIL16" s="934"/>
      <c r="HIM16" s="934"/>
      <c r="HIN16" s="934"/>
      <c r="HIO16" s="934"/>
      <c r="HIP16" s="934"/>
      <c r="HIQ16" s="934"/>
      <c r="HIR16" s="934"/>
      <c r="HIS16" s="934"/>
      <c r="HIT16" s="934"/>
      <c r="HIU16" s="934"/>
      <c r="HIV16" s="934"/>
      <c r="HIW16" s="934"/>
      <c r="HIX16" s="934"/>
      <c r="HIY16" s="934"/>
      <c r="HIZ16" s="934"/>
      <c r="HJA16" s="934"/>
      <c r="HJB16" s="934"/>
      <c r="HJC16" s="934"/>
      <c r="HJD16" s="934"/>
      <c r="HJE16" s="934"/>
      <c r="HJF16" s="934"/>
      <c r="HJG16" s="934"/>
      <c r="HJH16" s="934"/>
      <c r="HJI16" s="934"/>
      <c r="HJJ16" s="934"/>
      <c r="HJK16" s="934"/>
      <c r="HJL16" s="934"/>
      <c r="HJM16" s="934"/>
      <c r="HJN16" s="934"/>
      <c r="HJO16" s="934"/>
      <c r="HJP16" s="934"/>
      <c r="HJQ16" s="934"/>
      <c r="HJR16" s="934"/>
      <c r="HJS16" s="934"/>
      <c r="HJT16" s="934"/>
      <c r="HJU16" s="934"/>
      <c r="HJV16" s="934"/>
      <c r="HJW16" s="934"/>
      <c r="HJX16" s="934"/>
      <c r="HJY16" s="934"/>
      <c r="HJZ16" s="934"/>
      <c r="HKA16" s="934"/>
      <c r="HKB16" s="934"/>
      <c r="HKC16" s="934"/>
      <c r="HKD16" s="934"/>
      <c r="HKE16" s="934"/>
      <c r="HKF16" s="934"/>
      <c r="HKG16" s="934"/>
      <c r="HKH16" s="934"/>
      <c r="HKI16" s="934"/>
      <c r="HKJ16" s="934"/>
      <c r="HKK16" s="934"/>
      <c r="HKL16" s="934"/>
      <c r="HKM16" s="934"/>
      <c r="HKN16" s="934"/>
      <c r="HKO16" s="934"/>
      <c r="HKP16" s="934"/>
      <c r="HKQ16" s="934"/>
      <c r="HKR16" s="934"/>
      <c r="HKS16" s="934"/>
      <c r="HKT16" s="934"/>
      <c r="HKU16" s="934"/>
      <c r="HKV16" s="934"/>
      <c r="HKW16" s="934"/>
      <c r="HKX16" s="934"/>
      <c r="HKY16" s="934"/>
      <c r="HKZ16" s="934"/>
      <c r="HLA16" s="934"/>
      <c r="HLB16" s="934"/>
      <c r="HLC16" s="934"/>
      <c r="HLD16" s="934"/>
      <c r="HLE16" s="934"/>
      <c r="HLF16" s="934"/>
      <c r="HLG16" s="934"/>
      <c r="HLH16" s="934"/>
      <c r="HLI16" s="934"/>
      <c r="HLJ16" s="934"/>
      <c r="HLK16" s="934"/>
      <c r="HLL16" s="934"/>
      <c r="HLM16" s="934"/>
      <c r="HLN16" s="934"/>
      <c r="HLO16" s="934"/>
      <c r="HLP16" s="934"/>
      <c r="HLQ16" s="934"/>
      <c r="HLR16" s="934"/>
      <c r="HLS16" s="934"/>
      <c r="HLT16" s="934"/>
      <c r="HLU16" s="934"/>
      <c r="HLV16" s="934"/>
      <c r="HLW16" s="934"/>
      <c r="HLX16" s="934"/>
      <c r="HLY16" s="934"/>
      <c r="HLZ16" s="934"/>
      <c r="HMA16" s="934"/>
      <c r="HMB16" s="934"/>
      <c r="HMC16" s="934"/>
      <c r="HMD16" s="934"/>
      <c r="HME16" s="934"/>
      <c r="HMF16" s="934"/>
      <c r="HMG16" s="934"/>
      <c r="HMH16" s="934"/>
      <c r="HMI16" s="934"/>
      <c r="HMJ16" s="934"/>
      <c r="HMK16" s="934"/>
      <c r="HML16" s="934"/>
      <c r="HMM16" s="934"/>
      <c r="HMN16" s="934"/>
      <c r="HMO16" s="934"/>
      <c r="HMP16" s="934"/>
      <c r="HMQ16" s="934"/>
      <c r="HMR16" s="934"/>
      <c r="HMS16" s="934"/>
      <c r="HMT16" s="934"/>
      <c r="HMU16" s="934"/>
      <c r="HMV16" s="934"/>
      <c r="HMW16" s="934"/>
      <c r="HMX16" s="934"/>
      <c r="HMY16" s="934"/>
      <c r="HMZ16" s="934"/>
      <c r="HNA16" s="934"/>
      <c r="HNB16" s="934"/>
      <c r="HNC16" s="934"/>
      <c r="HND16" s="934"/>
      <c r="HNE16" s="934"/>
      <c r="HNF16" s="934"/>
      <c r="HNG16" s="934"/>
      <c r="HNH16" s="934"/>
      <c r="HNI16" s="934"/>
      <c r="HNJ16" s="934"/>
      <c r="HNK16" s="934"/>
      <c r="HNL16" s="934"/>
      <c r="HNM16" s="934"/>
      <c r="HNN16" s="934"/>
      <c r="HNO16" s="934"/>
      <c r="HNP16" s="934"/>
      <c r="HNQ16" s="934"/>
      <c r="HNR16" s="934"/>
      <c r="HNS16" s="934"/>
      <c r="HNT16" s="934"/>
      <c r="HNU16" s="934"/>
      <c r="HNV16" s="934"/>
      <c r="HNW16" s="934"/>
      <c r="HNX16" s="934"/>
      <c r="HNY16" s="934"/>
      <c r="HNZ16" s="934"/>
      <c r="HOA16" s="934"/>
      <c r="HOB16" s="934"/>
      <c r="HOC16" s="934"/>
      <c r="HOD16" s="934"/>
      <c r="HOE16" s="934"/>
      <c r="HOF16" s="934"/>
      <c r="HOG16" s="934"/>
      <c r="HOH16" s="934"/>
      <c r="HOI16" s="934"/>
      <c r="HOJ16" s="934"/>
      <c r="HOK16" s="934"/>
      <c r="HOL16" s="934"/>
      <c r="HOM16" s="934"/>
      <c r="HON16" s="934"/>
      <c r="HOO16" s="934"/>
      <c r="HOP16" s="934"/>
      <c r="HOQ16" s="934"/>
      <c r="HOR16" s="934"/>
      <c r="HOS16" s="934"/>
      <c r="HOT16" s="934"/>
      <c r="HOU16" s="934"/>
      <c r="HOV16" s="934"/>
      <c r="HOW16" s="934"/>
      <c r="HOX16" s="934"/>
      <c r="HOY16" s="934"/>
      <c r="HOZ16" s="934"/>
      <c r="HPA16" s="934"/>
      <c r="HPB16" s="934"/>
      <c r="HPC16" s="934"/>
      <c r="HPD16" s="934"/>
      <c r="HPE16" s="934"/>
      <c r="HPF16" s="934"/>
      <c r="HPG16" s="934"/>
      <c r="HPH16" s="934"/>
      <c r="HPI16" s="934"/>
      <c r="HPJ16" s="934"/>
      <c r="HPK16" s="934"/>
      <c r="HPL16" s="934"/>
      <c r="HPM16" s="934"/>
      <c r="HPN16" s="934"/>
      <c r="HPO16" s="934"/>
      <c r="HPP16" s="934"/>
      <c r="HPQ16" s="934"/>
      <c r="HPR16" s="934"/>
      <c r="HPS16" s="934"/>
      <c r="HPT16" s="934"/>
      <c r="HPU16" s="934"/>
      <c r="HPV16" s="934"/>
      <c r="HPW16" s="934"/>
      <c r="HPX16" s="934"/>
      <c r="HPY16" s="934"/>
      <c r="HPZ16" s="934"/>
      <c r="HQA16" s="934"/>
      <c r="HQB16" s="934"/>
      <c r="HQC16" s="934"/>
      <c r="HQD16" s="934"/>
      <c r="HQE16" s="934"/>
      <c r="HQF16" s="934"/>
      <c r="HQG16" s="934"/>
      <c r="HQH16" s="934"/>
      <c r="HQI16" s="934"/>
      <c r="HQJ16" s="934"/>
      <c r="HQK16" s="934"/>
      <c r="HQL16" s="934"/>
      <c r="HQM16" s="934"/>
      <c r="HQN16" s="934"/>
      <c r="HQO16" s="934"/>
      <c r="HQP16" s="934"/>
      <c r="HQQ16" s="934"/>
      <c r="HQR16" s="934"/>
      <c r="HQS16" s="934"/>
      <c r="HQT16" s="934"/>
      <c r="HQU16" s="934"/>
      <c r="HQV16" s="934"/>
      <c r="HQW16" s="934"/>
      <c r="HQX16" s="934"/>
      <c r="HQY16" s="934"/>
      <c r="HQZ16" s="934"/>
      <c r="HRA16" s="934"/>
      <c r="HRB16" s="934"/>
      <c r="HRC16" s="934"/>
      <c r="HRD16" s="934"/>
      <c r="HRE16" s="934"/>
      <c r="HRF16" s="934"/>
      <c r="HRG16" s="934"/>
      <c r="HRH16" s="934"/>
      <c r="HRI16" s="934"/>
      <c r="HRJ16" s="934"/>
      <c r="HRK16" s="934"/>
      <c r="HRL16" s="934"/>
      <c r="HRM16" s="934"/>
      <c r="HRN16" s="934"/>
      <c r="HRO16" s="934"/>
      <c r="HRP16" s="934"/>
      <c r="HRQ16" s="934"/>
      <c r="HRR16" s="934"/>
      <c r="HRS16" s="934"/>
      <c r="HRT16" s="934"/>
      <c r="HRU16" s="934"/>
      <c r="HRV16" s="934"/>
      <c r="HRW16" s="934"/>
      <c r="HRX16" s="934"/>
      <c r="HRY16" s="934"/>
      <c r="HRZ16" s="934"/>
      <c r="HSA16" s="934"/>
      <c r="HSB16" s="934"/>
      <c r="HSC16" s="934"/>
      <c r="HSD16" s="934"/>
      <c r="HSE16" s="934"/>
      <c r="HSF16" s="934"/>
      <c r="HSG16" s="934"/>
      <c r="HSH16" s="934"/>
      <c r="HSI16" s="934"/>
      <c r="HSJ16" s="934"/>
      <c r="HSK16" s="934"/>
      <c r="HSL16" s="934"/>
      <c r="HSM16" s="934"/>
      <c r="HSN16" s="934"/>
      <c r="HSO16" s="934"/>
      <c r="HSP16" s="934"/>
      <c r="HSQ16" s="934"/>
      <c r="HSR16" s="934"/>
      <c r="HSS16" s="934"/>
      <c r="HST16" s="934"/>
      <c r="HSU16" s="934"/>
      <c r="HSV16" s="934"/>
      <c r="HSW16" s="934"/>
      <c r="HSX16" s="934"/>
      <c r="HSY16" s="934"/>
      <c r="HSZ16" s="934"/>
      <c r="HTA16" s="934"/>
      <c r="HTB16" s="934"/>
      <c r="HTC16" s="934"/>
      <c r="HTD16" s="934"/>
      <c r="HTE16" s="934"/>
      <c r="HTF16" s="934"/>
      <c r="HTG16" s="934"/>
      <c r="HTH16" s="934"/>
      <c r="HTI16" s="934"/>
      <c r="HTJ16" s="934"/>
      <c r="HTK16" s="934"/>
      <c r="HTL16" s="934"/>
      <c r="HTM16" s="934"/>
      <c r="HTN16" s="934"/>
      <c r="HTO16" s="934"/>
      <c r="HTP16" s="934"/>
      <c r="HTQ16" s="934"/>
      <c r="HTR16" s="934"/>
      <c r="HTS16" s="934"/>
      <c r="HTT16" s="934"/>
      <c r="HTU16" s="934"/>
      <c r="HTV16" s="934"/>
      <c r="HTW16" s="934"/>
      <c r="HTX16" s="934"/>
      <c r="HTY16" s="934"/>
      <c r="HTZ16" s="934"/>
      <c r="HUA16" s="934"/>
      <c r="HUB16" s="934"/>
      <c r="HUC16" s="934"/>
      <c r="HUD16" s="934"/>
      <c r="HUE16" s="934"/>
      <c r="HUF16" s="934"/>
      <c r="HUG16" s="934"/>
      <c r="HUH16" s="934"/>
      <c r="HUI16" s="934"/>
      <c r="HUJ16" s="934"/>
      <c r="HUK16" s="934"/>
      <c r="HUL16" s="934"/>
      <c r="HUM16" s="934"/>
      <c r="HUN16" s="934"/>
      <c r="HUO16" s="934"/>
      <c r="HUP16" s="934"/>
      <c r="HUQ16" s="934"/>
      <c r="HUR16" s="934"/>
      <c r="HUS16" s="934"/>
      <c r="HUT16" s="934"/>
      <c r="HUU16" s="934"/>
      <c r="HUV16" s="934"/>
      <c r="HUW16" s="934"/>
      <c r="HUX16" s="934"/>
      <c r="HUY16" s="934"/>
      <c r="HUZ16" s="934"/>
      <c r="HVA16" s="934"/>
      <c r="HVB16" s="934"/>
      <c r="HVC16" s="934"/>
      <c r="HVD16" s="934"/>
      <c r="HVE16" s="934"/>
      <c r="HVF16" s="934"/>
      <c r="HVG16" s="934"/>
      <c r="HVH16" s="934"/>
      <c r="HVI16" s="934"/>
      <c r="HVJ16" s="934"/>
      <c r="HVK16" s="934"/>
      <c r="HVL16" s="934"/>
      <c r="HVM16" s="934"/>
      <c r="HVN16" s="934"/>
      <c r="HVO16" s="934"/>
      <c r="HVP16" s="934"/>
      <c r="HVQ16" s="934"/>
      <c r="HVR16" s="934"/>
      <c r="HVS16" s="934"/>
      <c r="HVT16" s="934"/>
      <c r="HVU16" s="934"/>
      <c r="HVV16" s="934"/>
      <c r="HVW16" s="934"/>
      <c r="HVX16" s="934"/>
      <c r="HVY16" s="934"/>
      <c r="HVZ16" s="934"/>
      <c r="HWA16" s="934"/>
      <c r="HWB16" s="934"/>
      <c r="HWC16" s="934"/>
      <c r="HWD16" s="934"/>
      <c r="HWE16" s="934"/>
      <c r="HWF16" s="934"/>
      <c r="HWG16" s="934"/>
      <c r="HWH16" s="934"/>
      <c r="HWI16" s="934"/>
      <c r="HWJ16" s="934"/>
      <c r="HWK16" s="934"/>
      <c r="HWL16" s="934"/>
      <c r="HWM16" s="934"/>
      <c r="HWN16" s="934"/>
      <c r="HWO16" s="934"/>
      <c r="HWP16" s="934"/>
      <c r="HWQ16" s="934"/>
      <c r="HWR16" s="934"/>
      <c r="HWS16" s="934"/>
      <c r="HWT16" s="934"/>
      <c r="HWU16" s="934"/>
      <c r="HWV16" s="934"/>
      <c r="HWW16" s="934"/>
      <c r="HWX16" s="934"/>
      <c r="HWY16" s="934"/>
      <c r="HWZ16" s="934"/>
      <c r="HXA16" s="934"/>
      <c r="HXB16" s="934"/>
      <c r="HXC16" s="934"/>
      <c r="HXD16" s="934"/>
      <c r="HXE16" s="934"/>
      <c r="HXF16" s="934"/>
      <c r="HXG16" s="934"/>
      <c r="HXH16" s="934"/>
      <c r="HXI16" s="934"/>
      <c r="HXJ16" s="934"/>
      <c r="HXK16" s="934"/>
      <c r="HXL16" s="934"/>
      <c r="HXM16" s="934"/>
      <c r="HXN16" s="934"/>
      <c r="HXO16" s="934"/>
      <c r="HXP16" s="934"/>
      <c r="HXQ16" s="934"/>
      <c r="HXR16" s="934"/>
      <c r="HXS16" s="934"/>
      <c r="HXT16" s="934"/>
      <c r="HXU16" s="934"/>
      <c r="HXV16" s="934"/>
      <c r="HXW16" s="934"/>
      <c r="HXX16" s="934"/>
      <c r="HXY16" s="934"/>
      <c r="HXZ16" s="934"/>
      <c r="HYA16" s="934"/>
      <c r="HYB16" s="934"/>
      <c r="HYC16" s="934"/>
      <c r="HYD16" s="934"/>
      <c r="HYE16" s="934"/>
      <c r="HYF16" s="934"/>
      <c r="HYG16" s="934"/>
      <c r="HYH16" s="934"/>
      <c r="HYI16" s="934"/>
      <c r="HYJ16" s="934"/>
      <c r="HYK16" s="934"/>
      <c r="HYL16" s="934"/>
      <c r="HYM16" s="934"/>
      <c r="HYN16" s="934"/>
      <c r="HYO16" s="934"/>
      <c r="HYP16" s="934"/>
      <c r="HYQ16" s="934"/>
      <c r="HYR16" s="934"/>
      <c r="HYS16" s="934"/>
      <c r="HYT16" s="934"/>
      <c r="HYU16" s="934"/>
      <c r="HYV16" s="934"/>
      <c r="HYW16" s="934"/>
      <c r="HYX16" s="934"/>
      <c r="HYY16" s="934"/>
      <c r="HYZ16" s="934"/>
      <c r="HZA16" s="934"/>
      <c r="HZB16" s="934"/>
      <c r="HZC16" s="934"/>
      <c r="HZD16" s="934"/>
      <c r="HZE16" s="934"/>
      <c r="HZF16" s="934"/>
      <c r="HZG16" s="934"/>
      <c r="HZH16" s="934"/>
      <c r="HZI16" s="934"/>
      <c r="HZJ16" s="934"/>
      <c r="HZK16" s="934"/>
      <c r="HZL16" s="934"/>
      <c r="HZM16" s="934"/>
      <c r="HZN16" s="934"/>
      <c r="HZO16" s="934"/>
      <c r="HZP16" s="934"/>
      <c r="HZQ16" s="934"/>
      <c r="HZR16" s="934"/>
      <c r="HZS16" s="934"/>
      <c r="HZT16" s="934"/>
      <c r="HZU16" s="934"/>
      <c r="HZV16" s="934"/>
      <c r="HZW16" s="934"/>
      <c r="HZX16" s="934"/>
      <c r="HZY16" s="934"/>
      <c r="HZZ16" s="934"/>
      <c r="IAA16" s="934"/>
      <c r="IAB16" s="934"/>
      <c r="IAC16" s="934"/>
      <c r="IAD16" s="934"/>
      <c r="IAE16" s="934"/>
      <c r="IAF16" s="934"/>
      <c r="IAG16" s="934"/>
      <c r="IAH16" s="934"/>
      <c r="IAI16" s="934"/>
      <c r="IAJ16" s="934"/>
      <c r="IAK16" s="934"/>
      <c r="IAL16" s="934"/>
      <c r="IAM16" s="934"/>
      <c r="IAN16" s="934"/>
      <c r="IAO16" s="934"/>
      <c r="IAP16" s="934"/>
      <c r="IAQ16" s="934"/>
      <c r="IAR16" s="934"/>
      <c r="IAS16" s="934"/>
      <c r="IAT16" s="934"/>
      <c r="IAU16" s="934"/>
      <c r="IAV16" s="934"/>
      <c r="IAW16" s="934"/>
      <c r="IAX16" s="934"/>
      <c r="IAY16" s="934"/>
      <c r="IAZ16" s="934"/>
      <c r="IBA16" s="934"/>
      <c r="IBB16" s="934"/>
      <c r="IBC16" s="934"/>
      <c r="IBD16" s="934"/>
      <c r="IBE16" s="934"/>
      <c r="IBF16" s="934"/>
      <c r="IBG16" s="934"/>
      <c r="IBH16" s="934"/>
      <c r="IBI16" s="934"/>
      <c r="IBJ16" s="934"/>
      <c r="IBK16" s="934"/>
      <c r="IBL16" s="934"/>
      <c r="IBM16" s="934"/>
      <c r="IBN16" s="934"/>
      <c r="IBO16" s="934"/>
      <c r="IBP16" s="934"/>
      <c r="IBQ16" s="934"/>
      <c r="IBR16" s="934"/>
      <c r="IBS16" s="934"/>
      <c r="IBT16" s="934"/>
      <c r="IBU16" s="934"/>
      <c r="IBV16" s="934"/>
      <c r="IBW16" s="934"/>
      <c r="IBX16" s="934"/>
      <c r="IBY16" s="934"/>
      <c r="IBZ16" s="934"/>
      <c r="ICA16" s="934"/>
      <c r="ICB16" s="934"/>
      <c r="ICC16" s="934"/>
      <c r="ICD16" s="934"/>
      <c r="ICE16" s="934"/>
      <c r="ICF16" s="934"/>
      <c r="ICG16" s="934"/>
      <c r="ICH16" s="934"/>
      <c r="ICI16" s="934"/>
      <c r="ICJ16" s="934"/>
      <c r="ICK16" s="934"/>
      <c r="ICL16" s="934"/>
      <c r="ICM16" s="934"/>
      <c r="ICN16" s="934"/>
      <c r="ICO16" s="934"/>
      <c r="ICP16" s="934"/>
      <c r="ICQ16" s="934"/>
      <c r="ICR16" s="934"/>
      <c r="ICS16" s="934"/>
      <c r="ICT16" s="934"/>
      <c r="ICU16" s="934"/>
      <c r="ICV16" s="934"/>
      <c r="ICW16" s="934"/>
      <c r="ICX16" s="934"/>
      <c r="ICY16" s="934"/>
      <c r="ICZ16" s="934"/>
      <c r="IDA16" s="934"/>
      <c r="IDB16" s="934"/>
      <c r="IDC16" s="934"/>
      <c r="IDD16" s="934"/>
      <c r="IDE16" s="934"/>
      <c r="IDF16" s="934"/>
      <c r="IDG16" s="934"/>
      <c r="IDH16" s="934"/>
      <c r="IDI16" s="934"/>
      <c r="IDJ16" s="934"/>
      <c r="IDK16" s="934"/>
      <c r="IDL16" s="934"/>
      <c r="IDM16" s="934"/>
      <c r="IDN16" s="934"/>
      <c r="IDO16" s="934"/>
      <c r="IDP16" s="934"/>
      <c r="IDQ16" s="934"/>
      <c r="IDR16" s="934"/>
      <c r="IDS16" s="934"/>
      <c r="IDT16" s="934"/>
      <c r="IDU16" s="934"/>
      <c r="IDV16" s="934"/>
      <c r="IDW16" s="934"/>
      <c r="IDX16" s="934"/>
      <c r="IDY16" s="934"/>
      <c r="IDZ16" s="934"/>
      <c r="IEA16" s="934"/>
      <c r="IEB16" s="934"/>
      <c r="IEC16" s="934"/>
      <c r="IED16" s="934"/>
      <c r="IEE16" s="934"/>
      <c r="IEF16" s="934"/>
      <c r="IEG16" s="934"/>
      <c r="IEH16" s="934"/>
      <c r="IEI16" s="934"/>
      <c r="IEJ16" s="934"/>
      <c r="IEK16" s="934"/>
      <c r="IEL16" s="934"/>
      <c r="IEM16" s="934"/>
      <c r="IEN16" s="934"/>
      <c r="IEO16" s="934"/>
      <c r="IEP16" s="934"/>
      <c r="IEQ16" s="934"/>
      <c r="IER16" s="934"/>
      <c r="IES16" s="934"/>
      <c r="IET16" s="934"/>
      <c r="IEU16" s="934"/>
      <c r="IEV16" s="934"/>
      <c r="IEW16" s="934"/>
      <c r="IEX16" s="934"/>
      <c r="IEY16" s="934"/>
      <c r="IEZ16" s="934"/>
      <c r="IFA16" s="934"/>
      <c r="IFB16" s="934"/>
      <c r="IFC16" s="934"/>
      <c r="IFD16" s="934"/>
      <c r="IFE16" s="934"/>
      <c r="IFF16" s="934"/>
      <c r="IFG16" s="934"/>
      <c r="IFH16" s="934"/>
      <c r="IFI16" s="934"/>
      <c r="IFJ16" s="934"/>
      <c r="IFK16" s="934"/>
      <c r="IFL16" s="934"/>
      <c r="IFM16" s="934"/>
      <c r="IFN16" s="934"/>
      <c r="IFO16" s="934"/>
      <c r="IFP16" s="934"/>
      <c r="IFQ16" s="934"/>
      <c r="IFR16" s="934"/>
      <c r="IFS16" s="934"/>
      <c r="IFT16" s="934"/>
      <c r="IFU16" s="934"/>
      <c r="IFV16" s="934"/>
      <c r="IFW16" s="934"/>
      <c r="IFX16" s="934"/>
      <c r="IFY16" s="934"/>
      <c r="IFZ16" s="934"/>
      <c r="IGA16" s="934"/>
      <c r="IGB16" s="934"/>
      <c r="IGC16" s="934"/>
      <c r="IGD16" s="934"/>
      <c r="IGE16" s="934"/>
      <c r="IGF16" s="934"/>
      <c r="IGG16" s="934"/>
      <c r="IGH16" s="934"/>
      <c r="IGI16" s="934"/>
      <c r="IGJ16" s="934"/>
      <c r="IGK16" s="934"/>
      <c r="IGL16" s="934"/>
      <c r="IGM16" s="934"/>
      <c r="IGN16" s="934"/>
      <c r="IGO16" s="934"/>
      <c r="IGP16" s="934"/>
      <c r="IGQ16" s="934"/>
      <c r="IGR16" s="934"/>
      <c r="IGS16" s="934"/>
      <c r="IGT16" s="934"/>
      <c r="IGU16" s="934"/>
      <c r="IGV16" s="934"/>
      <c r="IGW16" s="934"/>
      <c r="IGX16" s="934"/>
      <c r="IGY16" s="934"/>
      <c r="IGZ16" s="934"/>
      <c r="IHA16" s="934"/>
      <c r="IHB16" s="934"/>
      <c r="IHC16" s="934"/>
      <c r="IHD16" s="934"/>
      <c r="IHE16" s="934"/>
      <c r="IHF16" s="934"/>
      <c r="IHG16" s="934"/>
      <c r="IHH16" s="934"/>
      <c r="IHI16" s="934"/>
      <c r="IHJ16" s="934"/>
      <c r="IHK16" s="934"/>
      <c r="IHL16" s="934"/>
      <c r="IHM16" s="934"/>
      <c r="IHN16" s="934"/>
      <c r="IHO16" s="934"/>
      <c r="IHP16" s="934"/>
      <c r="IHQ16" s="934"/>
      <c r="IHR16" s="934"/>
      <c r="IHS16" s="934"/>
      <c r="IHT16" s="934"/>
      <c r="IHU16" s="934"/>
      <c r="IHV16" s="934"/>
      <c r="IHW16" s="934"/>
      <c r="IHX16" s="934"/>
      <c r="IHY16" s="934"/>
      <c r="IHZ16" s="934"/>
      <c r="IIA16" s="934"/>
      <c r="IIB16" s="934"/>
      <c r="IIC16" s="934"/>
      <c r="IID16" s="934"/>
      <c r="IIE16" s="934"/>
      <c r="IIF16" s="934"/>
      <c r="IIG16" s="934"/>
      <c r="IIH16" s="934"/>
      <c r="III16" s="934"/>
      <c r="IIJ16" s="934"/>
      <c r="IIK16" s="934"/>
      <c r="IIL16" s="934"/>
      <c r="IIM16" s="934"/>
      <c r="IIN16" s="934"/>
      <c r="IIO16" s="934"/>
      <c r="IIP16" s="934"/>
      <c r="IIQ16" s="934"/>
      <c r="IIR16" s="934"/>
      <c r="IIS16" s="934"/>
      <c r="IIT16" s="934"/>
      <c r="IIU16" s="934"/>
      <c r="IIV16" s="934"/>
      <c r="IIW16" s="934"/>
      <c r="IIX16" s="934"/>
      <c r="IIY16" s="934"/>
      <c r="IIZ16" s="934"/>
      <c r="IJA16" s="934"/>
      <c r="IJB16" s="934"/>
      <c r="IJC16" s="934"/>
      <c r="IJD16" s="934"/>
      <c r="IJE16" s="934"/>
      <c r="IJF16" s="934"/>
      <c r="IJG16" s="934"/>
      <c r="IJH16" s="934"/>
      <c r="IJI16" s="934"/>
      <c r="IJJ16" s="934"/>
      <c r="IJK16" s="934"/>
      <c r="IJL16" s="934"/>
      <c r="IJM16" s="934"/>
      <c r="IJN16" s="934"/>
      <c r="IJO16" s="934"/>
      <c r="IJP16" s="934"/>
      <c r="IJQ16" s="934"/>
      <c r="IJR16" s="934"/>
      <c r="IJS16" s="934"/>
      <c r="IJT16" s="934"/>
      <c r="IJU16" s="934"/>
      <c r="IJV16" s="934"/>
      <c r="IJW16" s="934"/>
      <c r="IJX16" s="934"/>
      <c r="IJY16" s="934"/>
      <c r="IJZ16" s="934"/>
      <c r="IKA16" s="934"/>
      <c r="IKB16" s="934"/>
      <c r="IKC16" s="934"/>
      <c r="IKD16" s="934"/>
      <c r="IKE16" s="934"/>
      <c r="IKF16" s="934"/>
      <c r="IKG16" s="934"/>
      <c r="IKH16" s="934"/>
      <c r="IKI16" s="934"/>
      <c r="IKJ16" s="934"/>
      <c r="IKK16" s="934"/>
      <c r="IKL16" s="934"/>
      <c r="IKM16" s="934"/>
      <c r="IKN16" s="934"/>
      <c r="IKO16" s="934"/>
      <c r="IKP16" s="934"/>
      <c r="IKQ16" s="934"/>
      <c r="IKR16" s="934"/>
      <c r="IKS16" s="934"/>
      <c r="IKT16" s="934"/>
      <c r="IKU16" s="934"/>
      <c r="IKV16" s="934"/>
      <c r="IKW16" s="934"/>
      <c r="IKX16" s="934"/>
      <c r="IKY16" s="934"/>
      <c r="IKZ16" s="934"/>
      <c r="ILA16" s="934"/>
      <c r="ILB16" s="934"/>
      <c r="ILC16" s="934"/>
      <c r="ILD16" s="934"/>
      <c r="ILE16" s="934"/>
      <c r="ILF16" s="934"/>
      <c r="ILG16" s="934"/>
      <c r="ILH16" s="934"/>
      <c r="ILI16" s="934"/>
      <c r="ILJ16" s="934"/>
      <c r="ILK16" s="934"/>
      <c r="ILL16" s="934"/>
      <c r="ILM16" s="934"/>
      <c r="ILN16" s="934"/>
      <c r="ILO16" s="934"/>
      <c r="ILP16" s="934"/>
      <c r="ILQ16" s="934"/>
      <c r="ILR16" s="934"/>
      <c r="ILS16" s="934"/>
      <c r="ILT16" s="934"/>
      <c r="ILU16" s="934"/>
      <c r="ILV16" s="934"/>
      <c r="ILW16" s="934"/>
      <c r="ILX16" s="934"/>
      <c r="ILY16" s="934"/>
      <c r="ILZ16" s="934"/>
      <c r="IMA16" s="934"/>
      <c r="IMB16" s="934"/>
      <c r="IMC16" s="934"/>
      <c r="IMD16" s="934"/>
      <c r="IME16" s="934"/>
      <c r="IMF16" s="934"/>
      <c r="IMG16" s="934"/>
      <c r="IMH16" s="934"/>
      <c r="IMI16" s="934"/>
      <c r="IMJ16" s="934"/>
      <c r="IMK16" s="934"/>
      <c r="IML16" s="934"/>
      <c r="IMM16" s="934"/>
      <c r="IMN16" s="934"/>
      <c r="IMO16" s="934"/>
      <c r="IMP16" s="934"/>
      <c r="IMQ16" s="934"/>
      <c r="IMR16" s="934"/>
      <c r="IMS16" s="934"/>
      <c r="IMT16" s="934"/>
      <c r="IMU16" s="934"/>
      <c r="IMV16" s="934"/>
      <c r="IMW16" s="934"/>
      <c r="IMX16" s="934"/>
      <c r="IMY16" s="934"/>
      <c r="IMZ16" s="934"/>
      <c r="INA16" s="934"/>
      <c r="INB16" s="934"/>
      <c r="INC16" s="934"/>
      <c r="IND16" s="934"/>
      <c r="INE16" s="934"/>
      <c r="INF16" s="934"/>
      <c r="ING16" s="934"/>
      <c r="INH16" s="934"/>
      <c r="INI16" s="934"/>
      <c r="INJ16" s="934"/>
      <c r="INK16" s="934"/>
      <c r="INL16" s="934"/>
      <c r="INM16" s="934"/>
      <c r="INN16" s="934"/>
      <c r="INO16" s="934"/>
      <c r="INP16" s="934"/>
      <c r="INQ16" s="934"/>
      <c r="INR16" s="934"/>
      <c r="INS16" s="934"/>
      <c r="INT16" s="934"/>
      <c r="INU16" s="934"/>
      <c r="INV16" s="934"/>
      <c r="INW16" s="934"/>
      <c r="INX16" s="934"/>
      <c r="INY16" s="934"/>
      <c r="INZ16" s="934"/>
      <c r="IOA16" s="934"/>
      <c r="IOB16" s="934"/>
      <c r="IOC16" s="934"/>
      <c r="IOD16" s="934"/>
      <c r="IOE16" s="934"/>
      <c r="IOF16" s="934"/>
      <c r="IOG16" s="934"/>
      <c r="IOH16" s="934"/>
      <c r="IOI16" s="934"/>
      <c r="IOJ16" s="934"/>
      <c r="IOK16" s="934"/>
      <c r="IOL16" s="934"/>
      <c r="IOM16" s="934"/>
      <c r="ION16" s="934"/>
      <c r="IOO16" s="934"/>
      <c r="IOP16" s="934"/>
      <c r="IOQ16" s="934"/>
      <c r="IOR16" s="934"/>
      <c r="IOS16" s="934"/>
      <c r="IOT16" s="934"/>
      <c r="IOU16" s="934"/>
      <c r="IOV16" s="934"/>
      <c r="IOW16" s="934"/>
      <c r="IOX16" s="934"/>
      <c r="IOY16" s="934"/>
      <c r="IOZ16" s="934"/>
      <c r="IPA16" s="934"/>
      <c r="IPB16" s="934"/>
      <c r="IPC16" s="934"/>
      <c r="IPD16" s="934"/>
      <c r="IPE16" s="934"/>
      <c r="IPF16" s="934"/>
      <c r="IPG16" s="934"/>
      <c r="IPH16" s="934"/>
      <c r="IPI16" s="934"/>
      <c r="IPJ16" s="934"/>
      <c r="IPK16" s="934"/>
      <c r="IPL16" s="934"/>
      <c r="IPM16" s="934"/>
      <c r="IPN16" s="934"/>
      <c r="IPO16" s="934"/>
      <c r="IPP16" s="934"/>
      <c r="IPQ16" s="934"/>
      <c r="IPR16" s="934"/>
      <c r="IPS16" s="934"/>
      <c r="IPT16" s="934"/>
      <c r="IPU16" s="934"/>
      <c r="IPV16" s="934"/>
      <c r="IPW16" s="934"/>
      <c r="IPX16" s="934"/>
      <c r="IPY16" s="934"/>
      <c r="IPZ16" s="934"/>
      <c r="IQA16" s="934"/>
      <c r="IQB16" s="934"/>
      <c r="IQC16" s="934"/>
      <c r="IQD16" s="934"/>
      <c r="IQE16" s="934"/>
      <c r="IQF16" s="934"/>
      <c r="IQG16" s="934"/>
      <c r="IQH16" s="934"/>
      <c r="IQI16" s="934"/>
      <c r="IQJ16" s="934"/>
      <c r="IQK16" s="934"/>
      <c r="IQL16" s="934"/>
      <c r="IQM16" s="934"/>
      <c r="IQN16" s="934"/>
      <c r="IQO16" s="934"/>
      <c r="IQP16" s="934"/>
      <c r="IQQ16" s="934"/>
      <c r="IQR16" s="934"/>
      <c r="IQS16" s="934"/>
      <c r="IQT16" s="934"/>
      <c r="IQU16" s="934"/>
      <c r="IQV16" s="934"/>
      <c r="IQW16" s="934"/>
      <c r="IQX16" s="934"/>
      <c r="IQY16" s="934"/>
      <c r="IQZ16" s="934"/>
      <c r="IRA16" s="934"/>
      <c r="IRB16" s="934"/>
      <c r="IRC16" s="934"/>
      <c r="IRD16" s="934"/>
      <c r="IRE16" s="934"/>
      <c r="IRF16" s="934"/>
      <c r="IRG16" s="934"/>
      <c r="IRH16" s="934"/>
      <c r="IRI16" s="934"/>
      <c r="IRJ16" s="934"/>
      <c r="IRK16" s="934"/>
      <c r="IRL16" s="934"/>
      <c r="IRM16" s="934"/>
      <c r="IRN16" s="934"/>
      <c r="IRO16" s="934"/>
      <c r="IRP16" s="934"/>
      <c r="IRQ16" s="934"/>
      <c r="IRR16" s="934"/>
      <c r="IRS16" s="934"/>
      <c r="IRT16" s="934"/>
      <c r="IRU16" s="934"/>
      <c r="IRV16" s="934"/>
      <c r="IRW16" s="934"/>
      <c r="IRX16" s="934"/>
      <c r="IRY16" s="934"/>
      <c r="IRZ16" s="934"/>
      <c r="ISA16" s="934"/>
      <c r="ISB16" s="934"/>
      <c r="ISC16" s="934"/>
      <c r="ISD16" s="934"/>
      <c r="ISE16" s="934"/>
      <c r="ISF16" s="934"/>
      <c r="ISG16" s="934"/>
      <c r="ISH16" s="934"/>
      <c r="ISI16" s="934"/>
      <c r="ISJ16" s="934"/>
      <c r="ISK16" s="934"/>
      <c r="ISL16" s="934"/>
      <c r="ISM16" s="934"/>
      <c r="ISN16" s="934"/>
      <c r="ISO16" s="934"/>
      <c r="ISP16" s="934"/>
      <c r="ISQ16" s="934"/>
      <c r="ISR16" s="934"/>
      <c r="ISS16" s="934"/>
      <c r="IST16" s="934"/>
      <c r="ISU16" s="934"/>
      <c r="ISV16" s="934"/>
      <c r="ISW16" s="934"/>
      <c r="ISX16" s="934"/>
      <c r="ISY16" s="934"/>
      <c r="ISZ16" s="934"/>
      <c r="ITA16" s="934"/>
      <c r="ITB16" s="934"/>
      <c r="ITC16" s="934"/>
      <c r="ITD16" s="934"/>
      <c r="ITE16" s="934"/>
      <c r="ITF16" s="934"/>
      <c r="ITG16" s="934"/>
      <c r="ITH16" s="934"/>
      <c r="ITI16" s="934"/>
      <c r="ITJ16" s="934"/>
      <c r="ITK16" s="934"/>
      <c r="ITL16" s="934"/>
      <c r="ITM16" s="934"/>
      <c r="ITN16" s="934"/>
      <c r="ITO16" s="934"/>
      <c r="ITP16" s="934"/>
      <c r="ITQ16" s="934"/>
      <c r="ITR16" s="934"/>
      <c r="ITS16" s="934"/>
      <c r="ITT16" s="934"/>
      <c r="ITU16" s="934"/>
      <c r="ITV16" s="934"/>
      <c r="ITW16" s="934"/>
      <c r="ITX16" s="934"/>
      <c r="ITY16" s="934"/>
      <c r="ITZ16" s="934"/>
      <c r="IUA16" s="934"/>
      <c r="IUB16" s="934"/>
      <c r="IUC16" s="934"/>
      <c r="IUD16" s="934"/>
      <c r="IUE16" s="934"/>
      <c r="IUF16" s="934"/>
      <c r="IUG16" s="934"/>
      <c r="IUH16" s="934"/>
      <c r="IUI16" s="934"/>
      <c r="IUJ16" s="934"/>
      <c r="IUK16" s="934"/>
      <c r="IUL16" s="934"/>
      <c r="IUM16" s="934"/>
      <c r="IUN16" s="934"/>
      <c r="IUO16" s="934"/>
      <c r="IUP16" s="934"/>
      <c r="IUQ16" s="934"/>
      <c r="IUR16" s="934"/>
      <c r="IUS16" s="934"/>
      <c r="IUT16" s="934"/>
      <c r="IUU16" s="934"/>
      <c r="IUV16" s="934"/>
      <c r="IUW16" s="934"/>
      <c r="IUX16" s="934"/>
      <c r="IUY16" s="934"/>
      <c r="IUZ16" s="934"/>
      <c r="IVA16" s="934"/>
      <c r="IVB16" s="934"/>
      <c r="IVC16" s="934"/>
      <c r="IVD16" s="934"/>
      <c r="IVE16" s="934"/>
      <c r="IVF16" s="934"/>
      <c r="IVG16" s="934"/>
      <c r="IVH16" s="934"/>
      <c r="IVI16" s="934"/>
      <c r="IVJ16" s="934"/>
      <c r="IVK16" s="934"/>
      <c r="IVL16" s="934"/>
      <c r="IVM16" s="934"/>
      <c r="IVN16" s="934"/>
      <c r="IVO16" s="934"/>
      <c r="IVP16" s="934"/>
      <c r="IVQ16" s="934"/>
      <c r="IVR16" s="934"/>
      <c r="IVS16" s="934"/>
      <c r="IVT16" s="934"/>
      <c r="IVU16" s="934"/>
      <c r="IVV16" s="934"/>
      <c r="IVW16" s="934"/>
      <c r="IVX16" s="934"/>
      <c r="IVY16" s="934"/>
      <c r="IVZ16" s="934"/>
      <c r="IWA16" s="934"/>
      <c r="IWB16" s="934"/>
      <c r="IWC16" s="934"/>
      <c r="IWD16" s="934"/>
      <c r="IWE16" s="934"/>
      <c r="IWF16" s="934"/>
      <c r="IWG16" s="934"/>
      <c r="IWH16" s="934"/>
      <c r="IWI16" s="934"/>
      <c r="IWJ16" s="934"/>
      <c r="IWK16" s="934"/>
      <c r="IWL16" s="934"/>
      <c r="IWM16" s="934"/>
      <c r="IWN16" s="934"/>
      <c r="IWO16" s="934"/>
      <c r="IWP16" s="934"/>
      <c r="IWQ16" s="934"/>
      <c r="IWR16" s="934"/>
      <c r="IWS16" s="934"/>
      <c r="IWT16" s="934"/>
      <c r="IWU16" s="934"/>
      <c r="IWV16" s="934"/>
      <c r="IWW16" s="934"/>
      <c r="IWX16" s="934"/>
      <c r="IWY16" s="934"/>
      <c r="IWZ16" s="934"/>
      <c r="IXA16" s="934"/>
      <c r="IXB16" s="934"/>
      <c r="IXC16" s="934"/>
      <c r="IXD16" s="934"/>
      <c r="IXE16" s="934"/>
      <c r="IXF16" s="934"/>
      <c r="IXG16" s="934"/>
      <c r="IXH16" s="934"/>
      <c r="IXI16" s="934"/>
      <c r="IXJ16" s="934"/>
      <c r="IXK16" s="934"/>
      <c r="IXL16" s="934"/>
      <c r="IXM16" s="934"/>
      <c r="IXN16" s="934"/>
      <c r="IXO16" s="934"/>
      <c r="IXP16" s="934"/>
      <c r="IXQ16" s="934"/>
      <c r="IXR16" s="934"/>
      <c r="IXS16" s="934"/>
      <c r="IXT16" s="934"/>
      <c r="IXU16" s="934"/>
      <c r="IXV16" s="934"/>
      <c r="IXW16" s="934"/>
      <c r="IXX16" s="934"/>
      <c r="IXY16" s="934"/>
      <c r="IXZ16" s="934"/>
      <c r="IYA16" s="934"/>
      <c r="IYB16" s="934"/>
      <c r="IYC16" s="934"/>
      <c r="IYD16" s="934"/>
      <c r="IYE16" s="934"/>
      <c r="IYF16" s="934"/>
      <c r="IYG16" s="934"/>
      <c r="IYH16" s="934"/>
      <c r="IYI16" s="934"/>
      <c r="IYJ16" s="934"/>
      <c r="IYK16" s="934"/>
      <c r="IYL16" s="934"/>
      <c r="IYM16" s="934"/>
      <c r="IYN16" s="934"/>
      <c r="IYO16" s="934"/>
      <c r="IYP16" s="934"/>
      <c r="IYQ16" s="934"/>
      <c r="IYR16" s="934"/>
      <c r="IYS16" s="934"/>
      <c r="IYT16" s="934"/>
      <c r="IYU16" s="934"/>
      <c r="IYV16" s="934"/>
      <c r="IYW16" s="934"/>
      <c r="IYX16" s="934"/>
      <c r="IYY16" s="934"/>
      <c r="IYZ16" s="934"/>
      <c r="IZA16" s="934"/>
      <c r="IZB16" s="934"/>
      <c r="IZC16" s="934"/>
      <c r="IZD16" s="934"/>
      <c r="IZE16" s="934"/>
      <c r="IZF16" s="934"/>
      <c r="IZG16" s="934"/>
      <c r="IZH16" s="934"/>
      <c r="IZI16" s="934"/>
      <c r="IZJ16" s="934"/>
      <c r="IZK16" s="934"/>
      <c r="IZL16" s="934"/>
      <c r="IZM16" s="934"/>
      <c r="IZN16" s="934"/>
      <c r="IZO16" s="934"/>
      <c r="IZP16" s="934"/>
      <c r="IZQ16" s="934"/>
      <c r="IZR16" s="934"/>
      <c r="IZS16" s="934"/>
      <c r="IZT16" s="934"/>
      <c r="IZU16" s="934"/>
      <c r="IZV16" s="934"/>
      <c r="IZW16" s="934"/>
      <c r="IZX16" s="934"/>
      <c r="IZY16" s="934"/>
      <c r="IZZ16" s="934"/>
      <c r="JAA16" s="934"/>
      <c r="JAB16" s="934"/>
      <c r="JAC16" s="934"/>
      <c r="JAD16" s="934"/>
      <c r="JAE16" s="934"/>
      <c r="JAF16" s="934"/>
      <c r="JAG16" s="934"/>
      <c r="JAH16" s="934"/>
      <c r="JAI16" s="934"/>
      <c r="JAJ16" s="934"/>
      <c r="JAK16" s="934"/>
      <c r="JAL16" s="934"/>
      <c r="JAM16" s="934"/>
      <c r="JAN16" s="934"/>
      <c r="JAO16" s="934"/>
      <c r="JAP16" s="934"/>
      <c r="JAQ16" s="934"/>
      <c r="JAR16" s="934"/>
      <c r="JAS16" s="934"/>
      <c r="JAT16" s="934"/>
      <c r="JAU16" s="934"/>
      <c r="JAV16" s="934"/>
      <c r="JAW16" s="934"/>
      <c r="JAX16" s="934"/>
      <c r="JAY16" s="934"/>
      <c r="JAZ16" s="934"/>
      <c r="JBA16" s="934"/>
      <c r="JBB16" s="934"/>
      <c r="JBC16" s="934"/>
      <c r="JBD16" s="934"/>
      <c r="JBE16" s="934"/>
      <c r="JBF16" s="934"/>
      <c r="JBG16" s="934"/>
      <c r="JBH16" s="934"/>
      <c r="JBI16" s="934"/>
      <c r="JBJ16" s="934"/>
      <c r="JBK16" s="934"/>
      <c r="JBL16" s="934"/>
      <c r="JBM16" s="934"/>
      <c r="JBN16" s="934"/>
      <c r="JBO16" s="934"/>
      <c r="JBP16" s="934"/>
      <c r="JBQ16" s="934"/>
      <c r="JBR16" s="934"/>
      <c r="JBS16" s="934"/>
      <c r="JBT16" s="934"/>
      <c r="JBU16" s="934"/>
      <c r="JBV16" s="934"/>
      <c r="JBW16" s="934"/>
      <c r="JBX16" s="934"/>
      <c r="JBY16" s="934"/>
      <c r="JBZ16" s="934"/>
      <c r="JCA16" s="934"/>
      <c r="JCB16" s="934"/>
      <c r="JCC16" s="934"/>
      <c r="JCD16" s="934"/>
      <c r="JCE16" s="934"/>
      <c r="JCF16" s="934"/>
      <c r="JCG16" s="934"/>
      <c r="JCH16" s="934"/>
      <c r="JCI16" s="934"/>
      <c r="JCJ16" s="934"/>
      <c r="JCK16" s="934"/>
      <c r="JCL16" s="934"/>
      <c r="JCM16" s="934"/>
      <c r="JCN16" s="934"/>
      <c r="JCO16" s="934"/>
      <c r="JCP16" s="934"/>
      <c r="JCQ16" s="934"/>
      <c r="JCR16" s="934"/>
      <c r="JCS16" s="934"/>
      <c r="JCT16" s="934"/>
      <c r="JCU16" s="934"/>
      <c r="JCV16" s="934"/>
      <c r="JCW16" s="934"/>
      <c r="JCX16" s="934"/>
      <c r="JCY16" s="934"/>
      <c r="JCZ16" s="934"/>
      <c r="JDA16" s="934"/>
      <c r="JDB16" s="934"/>
      <c r="JDC16" s="934"/>
      <c r="JDD16" s="934"/>
      <c r="JDE16" s="934"/>
      <c r="JDF16" s="934"/>
      <c r="JDG16" s="934"/>
      <c r="JDH16" s="934"/>
      <c r="JDI16" s="934"/>
      <c r="JDJ16" s="934"/>
      <c r="JDK16" s="934"/>
      <c r="JDL16" s="934"/>
      <c r="JDM16" s="934"/>
      <c r="JDN16" s="934"/>
      <c r="JDO16" s="934"/>
      <c r="JDP16" s="934"/>
      <c r="JDQ16" s="934"/>
      <c r="JDR16" s="934"/>
      <c r="JDS16" s="934"/>
      <c r="JDT16" s="934"/>
      <c r="JDU16" s="934"/>
      <c r="JDV16" s="934"/>
      <c r="JDW16" s="934"/>
      <c r="JDX16" s="934"/>
      <c r="JDY16" s="934"/>
      <c r="JDZ16" s="934"/>
      <c r="JEA16" s="934"/>
      <c r="JEB16" s="934"/>
      <c r="JEC16" s="934"/>
      <c r="JED16" s="934"/>
      <c r="JEE16" s="934"/>
      <c r="JEF16" s="934"/>
      <c r="JEG16" s="934"/>
      <c r="JEH16" s="934"/>
      <c r="JEI16" s="934"/>
      <c r="JEJ16" s="934"/>
      <c r="JEK16" s="934"/>
      <c r="JEL16" s="934"/>
      <c r="JEM16" s="934"/>
      <c r="JEN16" s="934"/>
      <c r="JEO16" s="934"/>
      <c r="JEP16" s="934"/>
      <c r="JEQ16" s="934"/>
      <c r="JER16" s="934"/>
      <c r="JES16" s="934"/>
      <c r="JET16" s="934"/>
      <c r="JEU16" s="934"/>
      <c r="JEV16" s="934"/>
      <c r="JEW16" s="934"/>
      <c r="JEX16" s="934"/>
      <c r="JEY16" s="934"/>
      <c r="JEZ16" s="934"/>
      <c r="JFA16" s="934"/>
      <c r="JFB16" s="934"/>
      <c r="JFC16" s="934"/>
      <c r="JFD16" s="934"/>
      <c r="JFE16" s="934"/>
      <c r="JFF16" s="934"/>
      <c r="JFG16" s="934"/>
      <c r="JFH16" s="934"/>
      <c r="JFI16" s="934"/>
      <c r="JFJ16" s="934"/>
      <c r="JFK16" s="934"/>
      <c r="JFL16" s="934"/>
      <c r="JFM16" s="934"/>
      <c r="JFN16" s="934"/>
      <c r="JFO16" s="934"/>
      <c r="JFP16" s="934"/>
      <c r="JFQ16" s="934"/>
      <c r="JFR16" s="934"/>
      <c r="JFS16" s="934"/>
      <c r="JFT16" s="934"/>
      <c r="JFU16" s="934"/>
      <c r="JFV16" s="934"/>
      <c r="JFW16" s="934"/>
      <c r="JFX16" s="934"/>
      <c r="JFY16" s="934"/>
      <c r="JFZ16" s="934"/>
      <c r="JGA16" s="934"/>
      <c r="JGB16" s="934"/>
      <c r="JGC16" s="934"/>
      <c r="JGD16" s="934"/>
      <c r="JGE16" s="934"/>
      <c r="JGF16" s="934"/>
      <c r="JGG16" s="934"/>
      <c r="JGH16" s="934"/>
      <c r="JGI16" s="934"/>
      <c r="JGJ16" s="934"/>
      <c r="JGK16" s="934"/>
      <c r="JGL16" s="934"/>
      <c r="JGM16" s="934"/>
      <c r="JGN16" s="934"/>
      <c r="JGO16" s="934"/>
      <c r="JGP16" s="934"/>
      <c r="JGQ16" s="934"/>
      <c r="JGR16" s="934"/>
      <c r="JGS16" s="934"/>
      <c r="JGT16" s="934"/>
      <c r="JGU16" s="934"/>
      <c r="JGV16" s="934"/>
      <c r="JGW16" s="934"/>
      <c r="JGX16" s="934"/>
      <c r="JGY16" s="934"/>
      <c r="JGZ16" s="934"/>
      <c r="JHA16" s="934"/>
      <c r="JHB16" s="934"/>
      <c r="JHC16" s="934"/>
      <c r="JHD16" s="934"/>
      <c r="JHE16" s="934"/>
      <c r="JHF16" s="934"/>
      <c r="JHG16" s="934"/>
      <c r="JHH16" s="934"/>
      <c r="JHI16" s="934"/>
      <c r="JHJ16" s="934"/>
      <c r="JHK16" s="934"/>
      <c r="JHL16" s="934"/>
      <c r="JHM16" s="934"/>
      <c r="JHN16" s="934"/>
      <c r="JHO16" s="934"/>
      <c r="JHP16" s="934"/>
      <c r="JHQ16" s="934"/>
      <c r="JHR16" s="934"/>
      <c r="JHS16" s="934"/>
      <c r="JHT16" s="934"/>
      <c r="JHU16" s="934"/>
      <c r="JHV16" s="934"/>
      <c r="JHW16" s="934"/>
      <c r="JHX16" s="934"/>
      <c r="JHY16" s="934"/>
      <c r="JHZ16" s="934"/>
      <c r="JIA16" s="934"/>
      <c r="JIB16" s="934"/>
      <c r="JIC16" s="934"/>
      <c r="JID16" s="934"/>
      <c r="JIE16" s="934"/>
      <c r="JIF16" s="934"/>
      <c r="JIG16" s="934"/>
      <c r="JIH16" s="934"/>
      <c r="JII16" s="934"/>
      <c r="JIJ16" s="934"/>
      <c r="JIK16" s="934"/>
      <c r="JIL16" s="934"/>
      <c r="JIM16" s="934"/>
      <c r="JIN16" s="934"/>
      <c r="JIO16" s="934"/>
      <c r="JIP16" s="934"/>
      <c r="JIQ16" s="934"/>
      <c r="JIR16" s="934"/>
      <c r="JIS16" s="934"/>
      <c r="JIT16" s="934"/>
      <c r="JIU16" s="934"/>
      <c r="JIV16" s="934"/>
      <c r="JIW16" s="934"/>
      <c r="JIX16" s="934"/>
      <c r="JIY16" s="934"/>
      <c r="JIZ16" s="934"/>
      <c r="JJA16" s="934"/>
      <c r="JJB16" s="934"/>
      <c r="JJC16" s="934"/>
      <c r="JJD16" s="934"/>
      <c r="JJE16" s="934"/>
      <c r="JJF16" s="934"/>
      <c r="JJG16" s="934"/>
      <c r="JJH16" s="934"/>
      <c r="JJI16" s="934"/>
      <c r="JJJ16" s="934"/>
      <c r="JJK16" s="934"/>
      <c r="JJL16" s="934"/>
      <c r="JJM16" s="934"/>
      <c r="JJN16" s="934"/>
      <c r="JJO16" s="934"/>
      <c r="JJP16" s="934"/>
      <c r="JJQ16" s="934"/>
      <c r="JJR16" s="934"/>
      <c r="JJS16" s="934"/>
      <c r="JJT16" s="934"/>
      <c r="JJU16" s="934"/>
      <c r="JJV16" s="934"/>
      <c r="JJW16" s="934"/>
      <c r="JJX16" s="934"/>
      <c r="JJY16" s="934"/>
      <c r="JJZ16" s="934"/>
      <c r="JKA16" s="934"/>
      <c r="JKB16" s="934"/>
      <c r="JKC16" s="934"/>
      <c r="JKD16" s="934"/>
      <c r="JKE16" s="934"/>
      <c r="JKF16" s="934"/>
      <c r="JKG16" s="934"/>
      <c r="JKH16" s="934"/>
      <c r="JKI16" s="934"/>
      <c r="JKJ16" s="934"/>
      <c r="JKK16" s="934"/>
      <c r="JKL16" s="934"/>
      <c r="JKM16" s="934"/>
      <c r="JKN16" s="934"/>
      <c r="JKO16" s="934"/>
      <c r="JKP16" s="934"/>
      <c r="JKQ16" s="934"/>
      <c r="JKR16" s="934"/>
      <c r="JKS16" s="934"/>
      <c r="JKT16" s="934"/>
      <c r="JKU16" s="934"/>
      <c r="JKV16" s="934"/>
      <c r="JKW16" s="934"/>
      <c r="JKX16" s="934"/>
      <c r="JKY16" s="934"/>
      <c r="JKZ16" s="934"/>
      <c r="JLA16" s="934"/>
      <c r="JLB16" s="934"/>
      <c r="JLC16" s="934"/>
      <c r="JLD16" s="934"/>
      <c r="JLE16" s="934"/>
      <c r="JLF16" s="934"/>
      <c r="JLG16" s="934"/>
      <c r="JLH16" s="934"/>
      <c r="JLI16" s="934"/>
      <c r="JLJ16" s="934"/>
      <c r="JLK16" s="934"/>
      <c r="JLL16" s="934"/>
      <c r="JLM16" s="934"/>
      <c r="JLN16" s="934"/>
      <c r="JLO16" s="934"/>
      <c r="JLP16" s="934"/>
      <c r="JLQ16" s="934"/>
      <c r="JLR16" s="934"/>
      <c r="JLS16" s="934"/>
      <c r="JLT16" s="934"/>
      <c r="JLU16" s="934"/>
      <c r="JLV16" s="934"/>
      <c r="JLW16" s="934"/>
      <c r="JLX16" s="934"/>
      <c r="JLY16" s="934"/>
      <c r="JLZ16" s="934"/>
      <c r="JMA16" s="934"/>
      <c r="JMB16" s="934"/>
      <c r="JMC16" s="934"/>
      <c r="JMD16" s="934"/>
      <c r="JME16" s="934"/>
      <c r="JMF16" s="934"/>
      <c r="JMG16" s="934"/>
      <c r="JMH16" s="934"/>
      <c r="JMI16" s="934"/>
      <c r="JMJ16" s="934"/>
      <c r="JMK16" s="934"/>
      <c r="JML16" s="934"/>
      <c r="JMM16" s="934"/>
      <c r="JMN16" s="934"/>
      <c r="JMO16" s="934"/>
      <c r="JMP16" s="934"/>
      <c r="JMQ16" s="934"/>
      <c r="JMR16" s="934"/>
      <c r="JMS16" s="934"/>
      <c r="JMT16" s="934"/>
      <c r="JMU16" s="934"/>
      <c r="JMV16" s="934"/>
      <c r="JMW16" s="934"/>
      <c r="JMX16" s="934"/>
      <c r="JMY16" s="934"/>
      <c r="JMZ16" s="934"/>
      <c r="JNA16" s="934"/>
      <c r="JNB16" s="934"/>
      <c r="JNC16" s="934"/>
      <c r="JND16" s="934"/>
      <c r="JNE16" s="934"/>
      <c r="JNF16" s="934"/>
      <c r="JNG16" s="934"/>
      <c r="JNH16" s="934"/>
      <c r="JNI16" s="934"/>
      <c r="JNJ16" s="934"/>
      <c r="JNK16" s="934"/>
      <c r="JNL16" s="934"/>
      <c r="JNM16" s="934"/>
      <c r="JNN16" s="934"/>
      <c r="JNO16" s="934"/>
      <c r="JNP16" s="934"/>
      <c r="JNQ16" s="934"/>
      <c r="JNR16" s="934"/>
      <c r="JNS16" s="934"/>
      <c r="JNT16" s="934"/>
      <c r="JNU16" s="934"/>
      <c r="JNV16" s="934"/>
      <c r="JNW16" s="934"/>
      <c r="JNX16" s="934"/>
      <c r="JNY16" s="934"/>
      <c r="JNZ16" s="934"/>
      <c r="JOA16" s="934"/>
      <c r="JOB16" s="934"/>
      <c r="JOC16" s="934"/>
      <c r="JOD16" s="934"/>
      <c r="JOE16" s="934"/>
      <c r="JOF16" s="934"/>
      <c r="JOG16" s="934"/>
      <c r="JOH16" s="934"/>
      <c r="JOI16" s="934"/>
      <c r="JOJ16" s="934"/>
      <c r="JOK16" s="934"/>
      <c r="JOL16" s="934"/>
      <c r="JOM16" s="934"/>
      <c r="JON16" s="934"/>
      <c r="JOO16" s="934"/>
      <c r="JOP16" s="934"/>
      <c r="JOQ16" s="934"/>
      <c r="JOR16" s="934"/>
      <c r="JOS16" s="934"/>
      <c r="JOT16" s="934"/>
      <c r="JOU16" s="934"/>
      <c r="JOV16" s="934"/>
      <c r="JOW16" s="934"/>
      <c r="JOX16" s="934"/>
      <c r="JOY16" s="934"/>
      <c r="JOZ16" s="934"/>
      <c r="JPA16" s="934"/>
      <c r="JPB16" s="934"/>
      <c r="JPC16" s="934"/>
      <c r="JPD16" s="934"/>
      <c r="JPE16" s="934"/>
      <c r="JPF16" s="934"/>
      <c r="JPG16" s="934"/>
      <c r="JPH16" s="934"/>
      <c r="JPI16" s="934"/>
      <c r="JPJ16" s="934"/>
      <c r="JPK16" s="934"/>
      <c r="JPL16" s="934"/>
      <c r="JPM16" s="934"/>
      <c r="JPN16" s="934"/>
      <c r="JPO16" s="934"/>
      <c r="JPP16" s="934"/>
      <c r="JPQ16" s="934"/>
      <c r="JPR16" s="934"/>
      <c r="JPS16" s="934"/>
      <c r="JPT16" s="934"/>
      <c r="JPU16" s="934"/>
      <c r="JPV16" s="934"/>
      <c r="JPW16" s="934"/>
      <c r="JPX16" s="934"/>
      <c r="JPY16" s="934"/>
      <c r="JPZ16" s="934"/>
      <c r="JQA16" s="934"/>
      <c r="JQB16" s="934"/>
      <c r="JQC16" s="934"/>
      <c r="JQD16" s="934"/>
      <c r="JQE16" s="934"/>
      <c r="JQF16" s="934"/>
      <c r="JQG16" s="934"/>
      <c r="JQH16" s="934"/>
      <c r="JQI16" s="934"/>
      <c r="JQJ16" s="934"/>
      <c r="JQK16" s="934"/>
      <c r="JQL16" s="934"/>
      <c r="JQM16" s="934"/>
      <c r="JQN16" s="934"/>
      <c r="JQO16" s="934"/>
      <c r="JQP16" s="934"/>
      <c r="JQQ16" s="934"/>
      <c r="JQR16" s="934"/>
      <c r="JQS16" s="934"/>
      <c r="JQT16" s="934"/>
      <c r="JQU16" s="934"/>
      <c r="JQV16" s="934"/>
      <c r="JQW16" s="934"/>
      <c r="JQX16" s="934"/>
      <c r="JQY16" s="934"/>
      <c r="JQZ16" s="934"/>
      <c r="JRA16" s="934"/>
      <c r="JRB16" s="934"/>
      <c r="JRC16" s="934"/>
      <c r="JRD16" s="934"/>
      <c r="JRE16" s="934"/>
      <c r="JRF16" s="934"/>
      <c r="JRG16" s="934"/>
      <c r="JRH16" s="934"/>
      <c r="JRI16" s="934"/>
      <c r="JRJ16" s="934"/>
      <c r="JRK16" s="934"/>
      <c r="JRL16" s="934"/>
      <c r="JRM16" s="934"/>
      <c r="JRN16" s="934"/>
      <c r="JRO16" s="934"/>
      <c r="JRP16" s="934"/>
      <c r="JRQ16" s="934"/>
      <c r="JRR16" s="934"/>
      <c r="JRS16" s="934"/>
      <c r="JRT16" s="934"/>
      <c r="JRU16" s="934"/>
      <c r="JRV16" s="934"/>
      <c r="JRW16" s="934"/>
      <c r="JRX16" s="934"/>
      <c r="JRY16" s="934"/>
      <c r="JRZ16" s="934"/>
      <c r="JSA16" s="934"/>
      <c r="JSB16" s="934"/>
      <c r="JSC16" s="934"/>
      <c r="JSD16" s="934"/>
      <c r="JSE16" s="934"/>
      <c r="JSF16" s="934"/>
      <c r="JSG16" s="934"/>
      <c r="JSH16" s="934"/>
      <c r="JSI16" s="934"/>
      <c r="JSJ16" s="934"/>
      <c r="JSK16" s="934"/>
      <c r="JSL16" s="934"/>
      <c r="JSM16" s="934"/>
      <c r="JSN16" s="934"/>
      <c r="JSO16" s="934"/>
      <c r="JSP16" s="934"/>
      <c r="JSQ16" s="934"/>
      <c r="JSR16" s="934"/>
      <c r="JSS16" s="934"/>
      <c r="JST16" s="934"/>
      <c r="JSU16" s="934"/>
      <c r="JSV16" s="934"/>
      <c r="JSW16" s="934"/>
      <c r="JSX16" s="934"/>
      <c r="JSY16" s="934"/>
      <c r="JSZ16" s="934"/>
      <c r="JTA16" s="934"/>
      <c r="JTB16" s="934"/>
      <c r="JTC16" s="934"/>
      <c r="JTD16" s="934"/>
      <c r="JTE16" s="934"/>
      <c r="JTF16" s="934"/>
      <c r="JTG16" s="934"/>
      <c r="JTH16" s="934"/>
      <c r="JTI16" s="934"/>
      <c r="JTJ16" s="934"/>
      <c r="JTK16" s="934"/>
      <c r="JTL16" s="934"/>
      <c r="JTM16" s="934"/>
      <c r="JTN16" s="934"/>
      <c r="JTO16" s="934"/>
      <c r="JTP16" s="934"/>
      <c r="JTQ16" s="934"/>
      <c r="JTR16" s="934"/>
      <c r="JTS16" s="934"/>
      <c r="JTT16" s="934"/>
      <c r="JTU16" s="934"/>
      <c r="JTV16" s="934"/>
      <c r="JTW16" s="934"/>
      <c r="JTX16" s="934"/>
      <c r="JTY16" s="934"/>
      <c r="JTZ16" s="934"/>
      <c r="JUA16" s="934"/>
      <c r="JUB16" s="934"/>
      <c r="JUC16" s="934"/>
      <c r="JUD16" s="934"/>
      <c r="JUE16" s="934"/>
      <c r="JUF16" s="934"/>
      <c r="JUG16" s="934"/>
      <c r="JUH16" s="934"/>
      <c r="JUI16" s="934"/>
      <c r="JUJ16" s="934"/>
      <c r="JUK16" s="934"/>
      <c r="JUL16" s="934"/>
      <c r="JUM16" s="934"/>
      <c r="JUN16" s="934"/>
      <c r="JUO16" s="934"/>
      <c r="JUP16" s="934"/>
      <c r="JUQ16" s="934"/>
      <c r="JUR16" s="934"/>
      <c r="JUS16" s="934"/>
      <c r="JUT16" s="934"/>
      <c r="JUU16" s="934"/>
      <c r="JUV16" s="934"/>
      <c r="JUW16" s="934"/>
      <c r="JUX16" s="934"/>
      <c r="JUY16" s="934"/>
      <c r="JUZ16" s="934"/>
      <c r="JVA16" s="934"/>
      <c r="JVB16" s="934"/>
      <c r="JVC16" s="934"/>
      <c r="JVD16" s="934"/>
      <c r="JVE16" s="934"/>
      <c r="JVF16" s="934"/>
      <c r="JVG16" s="934"/>
      <c r="JVH16" s="934"/>
      <c r="JVI16" s="934"/>
      <c r="JVJ16" s="934"/>
      <c r="JVK16" s="934"/>
      <c r="JVL16" s="934"/>
      <c r="JVM16" s="934"/>
      <c r="JVN16" s="934"/>
      <c r="JVO16" s="934"/>
      <c r="JVP16" s="934"/>
      <c r="JVQ16" s="934"/>
      <c r="JVR16" s="934"/>
      <c r="JVS16" s="934"/>
      <c r="JVT16" s="934"/>
      <c r="JVU16" s="934"/>
      <c r="JVV16" s="934"/>
      <c r="JVW16" s="934"/>
      <c r="JVX16" s="934"/>
      <c r="JVY16" s="934"/>
      <c r="JVZ16" s="934"/>
      <c r="JWA16" s="934"/>
      <c r="JWB16" s="934"/>
      <c r="JWC16" s="934"/>
      <c r="JWD16" s="934"/>
      <c r="JWE16" s="934"/>
      <c r="JWF16" s="934"/>
      <c r="JWG16" s="934"/>
      <c r="JWH16" s="934"/>
      <c r="JWI16" s="934"/>
      <c r="JWJ16" s="934"/>
      <c r="JWK16" s="934"/>
      <c r="JWL16" s="934"/>
      <c r="JWM16" s="934"/>
      <c r="JWN16" s="934"/>
      <c r="JWO16" s="934"/>
      <c r="JWP16" s="934"/>
      <c r="JWQ16" s="934"/>
      <c r="JWR16" s="934"/>
      <c r="JWS16" s="934"/>
      <c r="JWT16" s="934"/>
      <c r="JWU16" s="934"/>
      <c r="JWV16" s="934"/>
      <c r="JWW16" s="934"/>
      <c r="JWX16" s="934"/>
      <c r="JWY16" s="934"/>
      <c r="JWZ16" s="934"/>
      <c r="JXA16" s="934"/>
      <c r="JXB16" s="934"/>
      <c r="JXC16" s="934"/>
      <c r="JXD16" s="934"/>
      <c r="JXE16" s="934"/>
      <c r="JXF16" s="934"/>
      <c r="JXG16" s="934"/>
      <c r="JXH16" s="934"/>
      <c r="JXI16" s="934"/>
      <c r="JXJ16" s="934"/>
      <c r="JXK16" s="934"/>
      <c r="JXL16" s="934"/>
      <c r="JXM16" s="934"/>
      <c r="JXN16" s="934"/>
      <c r="JXO16" s="934"/>
      <c r="JXP16" s="934"/>
      <c r="JXQ16" s="934"/>
      <c r="JXR16" s="934"/>
      <c r="JXS16" s="934"/>
      <c r="JXT16" s="934"/>
      <c r="JXU16" s="934"/>
      <c r="JXV16" s="934"/>
      <c r="JXW16" s="934"/>
      <c r="JXX16" s="934"/>
      <c r="JXY16" s="934"/>
      <c r="JXZ16" s="934"/>
      <c r="JYA16" s="934"/>
      <c r="JYB16" s="934"/>
      <c r="JYC16" s="934"/>
      <c r="JYD16" s="934"/>
      <c r="JYE16" s="934"/>
      <c r="JYF16" s="934"/>
      <c r="JYG16" s="934"/>
      <c r="JYH16" s="934"/>
      <c r="JYI16" s="934"/>
      <c r="JYJ16" s="934"/>
      <c r="JYK16" s="934"/>
      <c r="JYL16" s="934"/>
      <c r="JYM16" s="934"/>
      <c r="JYN16" s="934"/>
      <c r="JYO16" s="934"/>
      <c r="JYP16" s="934"/>
      <c r="JYQ16" s="934"/>
      <c r="JYR16" s="934"/>
      <c r="JYS16" s="934"/>
      <c r="JYT16" s="934"/>
      <c r="JYU16" s="934"/>
      <c r="JYV16" s="934"/>
      <c r="JYW16" s="934"/>
      <c r="JYX16" s="934"/>
      <c r="JYY16" s="934"/>
      <c r="JYZ16" s="934"/>
      <c r="JZA16" s="934"/>
      <c r="JZB16" s="934"/>
      <c r="JZC16" s="934"/>
      <c r="JZD16" s="934"/>
      <c r="JZE16" s="934"/>
      <c r="JZF16" s="934"/>
      <c r="JZG16" s="934"/>
      <c r="JZH16" s="934"/>
      <c r="JZI16" s="934"/>
      <c r="JZJ16" s="934"/>
      <c r="JZK16" s="934"/>
      <c r="JZL16" s="934"/>
      <c r="JZM16" s="934"/>
      <c r="JZN16" s="934"/>
      <c r="JZO16" s="934"/>
      <c r="JZP16" s="934"/>
      <c r="JZQ16" s="934"/>
      <c r="JZR16" s="934"/>
      <c r="JZS16" s="934"/>
      <c r="JZT16" s="934"/>
      <c r="JZU16" s="934"/>
      <c r="JZV16" s="934"/>
      <c r="JZW16" s="934"/>
      <c r="JZX16" s="934"/>
      <c r="JZY16" s="934"/>
      <c r="JZZ16" s="934"/>
      <c r="KAA16" s="934"/>
      <c r="KAB16" s="934"/>
      <c r="KAC16" s="934"/>
      <c r="KAD16" s="934"/>
      <c r="KAE16" s="934"/>
      <c r="KAF16" s="934"/>
      <c r="KAG16" s="934"/>
      <c r="KAH16" s="934"/>
      <c r="KAI16" s="934"/>
      <c r="KAJ16" s="934"/>
      <c r="KAK16" s="934"/>
      <c r="KAL16" s="934"/>
      <c r="KAM16" s="934"/>
      <c r="KAN16" s="934"/>
      <c r="KAO16" s="934"/>
      <c r="KAP16" s="934"/>
      <c r="KAQ16" s="934"/>
      <c r="KAR16" s="934"/>
      <c r="KAS16" s="934"/>
      <c r="KAT16" s="934"/>
      <c r="KAU16" s="934"/>
      <c r="KAV16" s="934"/>
      <c r="KAW16" s="934"/>
      <c r="KAX16" s="934"/>
      <c r="KAY16" s="934"/>
      <c r="KAZ16" s="934"/>
      <c r="KBA16" s="934"/>
      <c r="KBB16" s="934"/>
      <c r="KBC16" s="934"/>
      <c r="KBD16" s="934"/>
      <c r="KBE16" s="934"/>
      <c r="KBF16" s="934"/>
      <c r="KBG16" s="934"/>
      <c r="KBH16" s="934"/>
      <c r="KBI16" s="934"/>
      <c r="KBJ16" s="934"/>
      <c r="KBK16" s="934"/>
      <c r="KBL16" s="934"/>
      <c r="KBM16" s="934"/>
      <c r="KBN16" s="934"/>
      <c r="KBO16" s="934"/>
      <c r="KBP16" s="934"/>
      <c r="KBQ16" s="934"/>
      <c r="KBR16" s="934"/>
      <c r="KBS16" s="934"/>
      <c r="KBT16" s="934"/>
      <c r="KBU16" s="934"/>
      <c r="KBV16" s="934"/>
      <c r="KBW16" s="934"/>
      <c r="KBX16" s="934"/>
      <c r="KBY16" s="934"/>
      <c r="KBZ16" s="934"/>
      <c r="KCA16" s="934"/>
      <c r="KCB16" s="934"/>
      <c r="KCC16" s="934"/>
      <c r="KCD16" s="934"/>
      <c r="KCE16" s="934"/>
      <c r="KCF16" s="934"/>
      <c r="KCG16" s="934"/>
      <c r="KCH16" s="934"/>
      <c r="KCI16" s="934"/>
      <c r="KCJ16" s="934"/>
      <c r="KCK16" s="934"/>
      <c r="KCL16" s="934"/>
      <c r="KCM16" s="934"/>
      <c r="KCN16" s="934"/>
      <c r="KCO16" s="934"/>
      <c r="KCP16" s="934"/>
      <c r="KCQ16" s="934"/>
      <c r="KCR16" s="934"/>
      <c r="KCS16" s="934"/>
      <c r="KCT16" s="934"/>
      <c r="KCU16" s="934"/>
      <c r="KCV16" s="934"/>
      <c r="KCW16" s="934"/>
      <c r="KCX16" s="934"/>
      <c r="KCY16" s="934"/>
      <c r="KCZ16" s="934"/>
      <c r="KDA16" s="934"/>
      <c r="KDB16" s="934"/>
      <c r="KDC16" s="934"/>
      <c r="KDD16" s="934"/>
      <c r="KDE16" s="934"/>
      <c r="KDF16" s="934"/>
      <c r="KDG16" s="934"/>
      <c r="KDH16" s="934"/>
      <c r="KDI16" s="934"/>
      <c r="KDJ16" s="934"/>
      <c r="KDK16" s="934"/>
      <c r="KDL16" s="934"/>
      <c r="KDM16" s="934"/>
      <c r="KDN16" s="934"/>
      <c r="KDO16" s="934"/>
      <c r="KDP16" s="934"/>
      <c r="KDQ16" s="934"/>
      <c r="KDR16" s="934"/>
      <c r="KDS16" s="934"/>
      <c r="KDT16" s="934"/>
      <c r="KDU16" s="934"/>
      <c r="KDV16" s="934"/>
      <c r="KDW16" s="934"/>
      <c r="KDX16" s="934"/>
      <c r="KDY16" s="934"/>
      <c r="KDZ16" s="934"/>
      <c r="KEA16" s="934"/>
      <c r="KEB16" s="934"/>
      <c r="KEC16" s="934"/>
      <c r="KED16" s="934"/>
      <c r="KEE16" s="934"/>
      <c r="KEF16" s="934"/>
      <c r="KEG16" s="934"/>
      <c r="KEH16" s="934"/>
      <c r="KEI16" s="934"/>
      <c r="KEJ16" s="934"/>
      <c r="KEK16" s="934"/>
      <c r="KEL16" s="934"/>
      <c r="KEM16" s="934"/>
      <c r="KEN16" s="934"/>
      <c r="KEO16" s="934"/>
      <c r="KEP16" s="934"/>
      <c r="KEQ16" s="934"/>
      <c r="KER16" s="934"/>
      <c r="KES16" s="934"/>
      <c r="KET16" s="934"/>
      <c r="KEU16" s="934"/>
      <c r="KEV16" s="934"/>
      <c r="KEW16" s="934"/>
      <c r="KEX16" s="934"/>
      <c r="KEY16" s="934"/>
      <c r="KEZ16" s="934"/>
      <c r="KFA16" s="934"/>
      <c r="KFB16" s="934"/>
      <c r="KFC16" s="934"/>
      <c r="KFD16" s="934"/>
      <c r="KFE16" s="934"/>
      <c r="KFF16" s="934"/>
      <c r="KFG16" s="934"/>
      <c r="KFH16" s="934"/>
      <c r="KFI16" s="934"/>
      <c r="KFJ16" s="934"/>
      <c r="KFK16" s="934"/>
      <c r="KFL16" s="934"/>
      <c r="KFM16" s="934"/>
      <c r="KFN16" s="934"/>
      <c r="KFO16" s="934"/>
      <c r="KFP16" s="934"/>
      <c r="KFQ16" s="934"/>
      <c r="KFR16" s="934"/>
      <c r="KFS16" s="934"/>
      <c r="KFT16" s="934"/>
      <c r="KFU16" s="934"/>
      <c r="KFV16" s="934"/>
      <c r="KFW16" s="934"/>
      <c r="KFX16" s="934"/>
      <c r="KFY16" s="934"/>
      <c r="KFZ16" s="934"/>
      <c r="KGA16" s="934"/>
      <c r="KGB16" s="934"/>
      <c r="KGC16" s="934"/>
      <c r="KGD16" s="934"/>
      <c r="KGE16" s="934"/>
      <c r="KGF16" s="934"/>
      <c r="KGG16" s="934"/>
      <c r="KGH16" s="934"/>
      <c r="KGI16" s="934"/>
      <c r="KGJ16" s="934"/>
      <c r="KGK16" s="934"/>
      <c r="KGL16" s="934"/>
      <c r="KGM16" s="934"/>
      <c r="KGN16" s="934"/>
      <c r="KGO16" s="934"/>
      <c r="KGP16" s="934"/>
      <c r="KGQ16" s="934"/>
      <c r="KGR16" s="934"/>
      <c r="KGS16" s="934"/>
      <c r="KGT16" s="934"/>
      <c r="KGU16" s="934"/>
      <c r="KGV16" s="934"/>
      <c r="KGW16" s="934"/>
      <c r="KGX16" s="934"/>
      <c r="KGY16" s="934"/>
      <c r="KGZ16" s="934"/>
      <c r="KHA16" s="934"/>
      <c r="KHB16" s="934"/>
      <c r="KHC16" s="934"/>
      <c r="KHD16" s="934"/>
      <c r="KHE16" s="934"/>
      <c r="KHF16" s="934"/>
      <c r="KHG16" s="934"/>
      <c r="KHH16" s="934"/>
      <c r="KHI16" s="934"/>
      <c r="KHJ16" s="934"/>
      <c r="KHK16" s="934"/>
      <c r="KHL16" s="934"/>
      <c r="KHM16" s="934"/>
      <c r="KHN16" s="934"/>
      <c r="KHO16" s="934"/>
      <c r="KHP16" s="934"/>
      <c r="KHQ16" s="934"/>
      <c r="KHR16" s="934"/>
      <c r="KHS16" s="934"/>
      <c r="KHT16" s="934"/>
      <c r="KHU16" s="934"/>
      <c r="KHV16" s="934"/>
      <c r="KHW16" s="934"/>
      <c r="KHX16" s="934"/>
      <c r="KHY16" s="934"/>
      <c r="KHZ16" s="934"/>
      <c r="KIA16" s="934"/>
      <c r="KIB16" s="934"/>
      <c r="KIC16" s="934"/>
      <c r="KID16" s="934"/>
      <c r="KIE16" s="934"/>
      <c r="KIF16" s="934"/>
      <c r="KIG16" s="934"/>
      <c r="KIH16" s="934"/>
      <c r="KII16" s="934"/>
      <c r="KIJ16" s="934"/>
      <c r="KIK16" s="934"/>
      <c r="KIL16" s="934"/>
      <c r="KIM16" s="934"/>
      <c r="KIN16" s="934"/>
      <c r="KIO16" s="934"/>
      <c r="KIP16" s="934"/>
      <c r="KIQ16" s="934"/>
      <c r="KIR16" s="934"/>
      <c r="KIS16" s="934"/>
      <c r="KIT16" s="934"/>
      <c r="KIU16" s="934"/>
      <c r="KIV16" s="934"/>
      <c r="KIW16" s="934"/>
      <c r="KIX16" s="934"/>
      <c r="KIY16" s="934"/>
      <c r="KIZ16" s="934"/>
      <c r="KJA16" s="934"/>
      <c r="KJB16" s="934"/>
      <c r="KJC16" s="934"/>
      <c r="KJD16" s="934"/>
      <c r="KJE16" s="934"/>
      <c r="KJF16" s="934"/>
      <c r="KJG16" s="934"/>
      <c r="KJH16" s="934"/>
      <c r="KJI16" s="934"/>
      <c r="KJJ16" s="934"/>
      <c r="KJK16" s="934"/>
      <c r="KJL16" s="934"/>
      <c r="KJM16" s="934"/>
      <c r="KJN16" s="934"/>
      <c r="KJO16" s="934"/>
      <c r="KJP16" s="934"/>
      <c r="KJQ16" s="934"/>
      <c r="KJR16" s="934"/>
      <c r="KJS16" s="934"/>
      <c r="KJT16" s="934"/>
      <c r="KJU16" s="934"/>
      <c r="KJV16" s="934"/>
      <c r="KJW16" s="934"/>
      <c r="KJX16" s="934"/>
      <c r="KJY16" s="934"/>
      <c r="KJZ16" s="934"/>
      <c r="KKA16" s="934"/>
      <c r="KKB16" s="934"/>
      <c r="KKC16" s="934"/>
      <c r="KKD16" s="934"/>
      <c r="KKE16" s="934"/>
      <c r="KKF16" s="934"/>
      <c r="KKG16" s="934"/>
      <c r="KKH16" s="934"/>
      <c r="KKI16" s="934"/>
      <c r="KKJ16" s="934"/>
      <c r="KKK16" s="934"/>
      <c r="KKL16" s="934"/>
      <c r="KKM16" s="934"/>
      <c r="KKN16" s="934"/>
      <c r="KKO16" s="934"/>
      <c r="KKP16" s="934"/>
      <c r="KKQ16" s="934"/>
      <c r="KKR16" s="934"/>
      <c r="KKS16" s="934"/>
      <c r="KKT16" s="934"/>
      <c r="KKU16" s="934"/>
      <c r="KKV16" s="934"/>
      <c r="KKW16" s="934"/>
      <c r="KKX16" s="934"/>
      <c r="KKY16" s="934"/>
      <c r="KKZ16" s="934"/>
      <c r="KLA16" s="934"/>
      <c r="KLB16" s="934"/>
      <c r="KLC16" s="934"/>
      <c r="KLD16" s="934"/>
      <c r="KLE16" s="934"/>
      <c r="KLF16" s="934"/>
      <c r="KLG16" s="934"/>
      <c r="KLH16" s="934"/>
      <c r="KLI16" s="934"/>
      <c r="KLJ16" s="934"/>
      <c r="KLK16" s="934"/>
      <c r="KLL16" s="934"/>
      <c r="KLM16" s="934"/>
      <c r="KLN16" s="934"/>
      <c r="KLO16" s="934"/>
      <c r="KLP16" s="934"/>
      <c r="KLQ16" s="934"/>
      <c r="KLR16" s="934"/>
      <c r="KLS16" s="934"/>
      <c r="KLT16" s="934"/>
      <c r="KLU16" s="934"/>
      <c r="KLV16" s="934"/>
      <c r="KLW16" s="934"/>
      <c r="KLX16" s="934"/>
      <c r="KLY16" s="934"/>
      <c r="KLZ16" s="934"/>
      <c r="KMA16" s="934"/>
      <c r="KMB16" s="934"/>
      <c r="KMC16" s="934"/>
      <c r="KMD16" s="934"/>
      <c r="KME16" s="934"/>
      <c r="KMF16" s="934"/>
      <c r="KMG16" s="934"/>
      <c r="KMH16" s="934"/>
      <c r="KMI16" s="934"/>
      <c r="KMJ16" s="934"/>
      <c r="KMK16" s="934"/>
      <c r="KML16" s="934"/>
      <c r="KMM16" s="934"/>
      <c r="KMN16" s="934"/>
      <c r="KMO16" s="934"/>
      <c r="KMP16" s="934"/>
      <c r="KMQ16" s="934"/>
      <c r="KMR16" s="934"/>
      <c r="KMS16" s="934"/>
      <c r="KMT16" s="934"/>
      <c r="KMU16" s="934"/>
      <c r="KMV16" s="934"/>
      <c r="KMW16" s="934"/>
      <c r="KMX16" s="934"/>
      <c r="KMY16" s="934"/>
      <c r="KMZ16" s="934"/>
      <c r="KNA16" s="934"/>
      <c r="KNB16" s="934"/>
      <c r="KNC16" s="934"/>
      <c r="KND16" s="934"/>
      <c r="KNE16" s="934"/>
      <c r="KNF16" s="934"/>
      <c r="KNG16" s="934"/>
      <c r="KNH16" s="934"/>
      <c r="KNI16" s="934"/>
      <c r="KNJ16" s="934"/>
      <c r="KNK16" s="934"/>
      <c r="KNL16" s="934"/>
      <c r="KNM16" s="934"/>
      <c r="KNN16" s="934"/>
      <c r="KNO16" s="934"/>
      <c r="KNP16" s="934"/>
      <c r="KNQ16" s="934"/>
      <c r="KNR16" s="934"/>
      <c r="KNS16" s="934"/>
      <c r="KNT16" s="934"/>
      <c r="KNU16" s="934"/>
      <c r="KNV16" s="934"/>
      <c r="KNW16" s="934"/>
      <c r="KNX16" s="934"/>
      <c r="KNY16" s="934"/>
      <c r="KNZ16" s="934"/>
      <c r="KOA16" s="934"/>
      <c r="KOB16" s="934"/>
      <c r="KOC16" s="934"/>
      <c r="KOD16" s="934"/>
      <c r="KOE16" s="934"/>
      <c r="KOF16" s="934"/>
      <c r="KOG16" s="934"/>
      <c r="KOH16" s="934"/>
      <c r="KOI16" s="934"/>
      <c r="KOJ16" s="934"/>
      <c r="KOK16" s="934"/>
      <c r="KOL16" s="934"/>
      <c r="KOM16" s="934"/>
      <c r="KON16" s="934"/>
      <c r="KOO16" s="934"/>
      <c r="KOP16" s="934"/>
      <c r="KOQ16" s="934"/>
      <c r="KOR16" s="934"/>
      <c r="KOS16" s="934"/>
      <c r="KOT16" s="934"/>
      <c r="KOU16" s="934"/>
      <c r="KOV16" s="934"/>
      <c r="KOW16" s="934"/>
      <c r="KOX16" s="934"/>
      <c r="KOY16" s="934"/>
      <c r="KOZ16" s="934"/>
      <c r="KPA16" s="934"/>
      <c r="KPB16" s="934"/>
      <c r="KPC16" s="934"/>
      <c r="KPD16" s="934"/>
      <c r="KPE16" s="934"/>
      <c r="KPF16" s="934"/>
      <c r="KPG16" s="934"/>
      <c r="KPH16" s="934"/>
      <c r="KPI16" s="934"/>
      <c r="KPJ16" s="934"/>
      <c r="KPK16" s="934"/>
      <c r="KPL16" s="934"/>
      <c r="KPM16" s="934"/>
      <c r="KPN16" s="934"/>
      <c r="KPO16" s="934"/>
      <c r="KPP16" s="934"/>
      <c r="KPQ16" s="934"/>
      <c r="KPR16" s="934"/>
      <c r="KPS16" s="934"/>
      <c r="KPT16" s="934"/>
      <c r="KPU16" s="934"/>
      <c r="KPV16" s="934"/>
      <c r="KPW16" s="934"/>
      <c r="KPX16" s="934"/>
      <c r="KPY16" s="934"/>
      <c r="KPZ16" s="934"/>
      <c r="KQA16" s="934"/>
      <c r="KQB16" s="934"/>
      <c r="KQC16" s="934"/>
      <c r="KQD16" s="934"/>
      <c r="KQE16" s="934"/>
      <c r="KQF16" s="934"/>
      <c r="KQG16" s="934"/>
      <c r="KQH16" s="934"/>
      <c r="KQI16" s="934"/>
      <c r="KQJ16" s="934"/>
      <c r="KQK16" s="934"/>
      <c r="KQL16" s="934"/>
      <c r="KQM16" s="934"/>
      <c r="KQN16" s="934"/>
      <c r="KQO16" s="934"/>
      <c r="KQP16" s="934"/>
      <c r="KQQ16" s="934"/>
      <c r="KQR16" s="934"/>
      <c r="KQS16" s="934"/>
      <c r="KQT16" s="934"/>
      <c r="KQU16" s="934"/>
      <c r="KQV16" s="934"/>
      <c r="KQW16" s="934"/>
      <c r="KQX16" s="934"/>
      <c r="KQY16" s="934"/>
      <c r="KQZ16" s="934"/>
      <c r="KRA16" s="934"/>
      <c r="KRB16" s="934"/>
      <c r="KRC16" s="934"/>
      <c r="KRD16" s="934"/>
      <c r="KRE16" s="934"/>
      <c r="KRF16" s="934"/>
      <c r="KRG16" s="934"/>
      <c r="KRH16" s="934"/>
      <c r="KRI16" s="934"/>
      <c r="KRJ16" s="934"/>
      <c r="KRK16" s="934"/>
      <c r="KRL16" s="934"/>
      <c r="KRM16" s="934"/>
      <c r="KRN16" s="934"/>
      <c r="KRO16" s="934"/>
      <c r="KRP16" s="934"/>
      <c r="KRQ16" s="934"/>
      <c r="KRR16" s="934"/>
      <c r="KRS16" s="934"/>
      <c r="KRT16" s="934"/>
      <c r="KRU16" s="934"/>
      <c r="KRV16" s="934"/>
      <c r="KRW16" s="934"/>
      <c r="KRX16" s="934"/>
      <c r="KRY16" s="934"/>
      <c r="KRZ16" s="934"/>
      <c r="KSA16" s="934"/>
      <c r="KSB16" s="934"/>
      <c r="KSC16" s="934"/>
      <c r="KSD16" s="934"/>
      <c r="KSE16" s="934"/>
      <c r="KSF16" s="934"/>
      <c r="KSG16" s="934"/>
      <c r="KSH16" s="934"/>
      <c r="KSI16" s="934"/>
      <c r="KSJ16" s="934"/>
      <c r="KSK16" s="934"/>
      <c r="KSL16" s="934"/>
      <c r="KSM16" s="934"/>
      <c r="KSN16" s="934"/>
      <c r="KSO16" s="934"/>
      <c r="KSP16" s="934"/>
      <c r="KSQ16" s="934"/>
      <c r="KSR16" s="934"/>
      <c r="KSS16" s="934"/>
      <c r="KST16" s="934"/>
      <c r="KSU16" s="934"/>
      <c r="KSV16" s="934"/>
      <c r="KSW16" s="934"/>
      <c r="KSX16" s="934"/>
      <c r="KSY16" s="934"/>
      <c r="KSZ16" s="934"/>
      <c r="KTA16" s="934"/>
      <c r="KTB16" s="934"/>
      <c r="KTC16" s="934"/>
      <c r="KTD16" s="934"/>
      <c r="KTE16" s="934"/>
      <c r="KTF16" s="934"/>
      <c r="KTG16" s="934"/>
      <c r="KTH16" s="934"/>
      <c r="KTI16" s="934"/>
      <c r="KTJ16" s="934"/>
      <c r="KTK16" s="934"/>
      <c r="KTL16" s="934"/>
      <c r="KTM16" s="934"/>
      <c r="KTN16" s="934"/>
      <c r="KTO16" s="934"/>
      <c r="KTP16" s="934"/>
      <c r="KTQ16" s="934"/>
      <c r="KTR16" s="934"/>
      <c r="KTS16" s="934"/>
      <c r="KTT16" s="934"/>
      <c r="KTU16" s="934"/>
      <c r="KTV16" s="934"/>
      <c r="KTW16" s="934"/>
      <c r="KTX16" s="934"/>
      <c r="KTY16" s="934"/>
      <c r="KTZ16" s="934"/>
      <c r="KUA16" s="934"/>
      <c r="KUB16" s="934"/>
      <c r="KUC16" s="934"/>
      <c r="KUD16" s="934"/>
      <c r="KUE16" s="934"/>
      <c r="KUF16" s="934"/>
      <c r="KUG16" s="934"/>
      <c r="KUH16" s="934"/>
      <c r="KUI16" s="934"/>
      <c r="KUJ16" s="934"/>
      <c r="KUK16" s="934"/>
      <c r="KUL16" s="934"/>
      <c r="KUM16" s="934"/>
      <c r="KUN16" s="934"/>
      <c r="KUO16" s="934"/>
      <c r="KUP16" s="934"/>
      <c r="KUQ16" s="934"/>
      <c r="KUR16" s="934"/>
      <c r="KUS16" s="934"/>
      <c r="KUT16" s="934"/>
      <c r="KUU16" s="934"/>
      <c r="KUV16" s="934"/>
      <c r="KUW16" s="934"/>
      <c r="KUX16" s="934"/>
      <c r="KUY16" s="934"/>
      <c r="KUZ16" s="934"/>
      <c r="KVA16" s="934"/>
      <c r="KVB16" s="934"/>
      <c r="KVC16" s="934"/>
      <c r="KVD16" s="934"/>
      <c r="KVE16" s="934"/>
      <c r="KVF16" s="934"/>
      <c r="KVG16" s="934"/>
      <c r="KVH16" s="934"/>
      <c r="KVI16" s="934"/>
      <c r="KVJ16" s="934"/>
      <c r="KVK16" s="934"/>
      <c r="KVL16" s="934"/>
      <c r="KVM16" s="934"/>
      <c r="KVN16" s="934"/>
      <c r="KVO16" s="934"/>
      <c r="KVP16" s="934"/>
      <c r="KVQ16" s="934"/>
      <c r="KVR16" s="934"/>
      <c r="KVS16" s="934"/>
      <c r="KVT16" s="934"/>
      <c r="KVU16" s="934"/>
      <c r="KVV16" s="934"/>
      <c r="KVW16" s="934"/>
      <c r="KVX16" s="934"/>
      <c r="KVY16" s="934"/>
      <c r="KVZ16" s="934"/>
      <c r="KWA16" s="934"/>
      <c r="KWB16" s="934"/>
      <c r="KWC16" s="934"/>
      <c r="KWD16" s="934"/>
      <c r="KWE16" s="934"/>
      <c r="KWF16" s="934"/>
      <c r="KWG16" s="934"/>
      <c r="KWH16" s="934"/>
      <c r="KWI16" s="934"/>
      <c r="KWJ16" s="934"/>
      <c r="KWK16" s="934"/>
      <c r="KWL16" s="934"/>
      <c r="KWM16" s="934"/>
      <c r="KWN16" s="934"/>
      <c r="KWO16" s="934"/>
      <c r="KWP16" s="934"/>
      <c r="KWQ16" s="934"/>
      <c r="KWR16" s="934"/>
      <c r="KWS16" s="934"/>
      <c r="KWT16" s="934"/>
      <c r="KWU16" s="934"/>
      <c r="KWV16" s="934"/>
      <c r="KWW16" s="934"/>
      <c r="KWX16" s="934"/>
      <c r="KWY16" s="934"/>
      <c r="KWZ16" s="934"/>
      <c r="KXA16" s="934"/>
      <c r="KXB16" s="934"/>
      <c r="KXC16" s="934"/>
      <c r="KXD16" s="934"/>
      <c r="KXE16" s="934"/>
      <c r="KXF16" s="934"/>
      <c r="KXG16" s="934"/>
      <c r="KXH16" s="934"/>
      <c r="KXI16" s="934"/>
      <c r="KXJ16" s="934"/>
      <c r="KXK16" s="934"/>
      <c r="KXL16" s="934"/>
      <c r="KXM16" s="934"/>
      <c r="KXN16" s="934"/>
      <c r="KXO16" s="934"/>
      <c r="KXP16" s="934"/>
      <c r="KXQ16" s="934"/>
      <c r="KXR16" s="934"/>
      <c r="KXS16" s="934"/>
      <c r="KXT16" s="934"/>
      <c r="KXU16" s="934"/>
      <c r="KXV16" s="934"/>
      <c r="KXW16" s="934"/>
      <c r="KXX16" s="934"/>
      <c r="KXY16" s="934"/>
      <c r="KXZ16" s="934"/>
      <c r="KYA16" s="934"/>
      <c r="KYB16" s="934"/>
      <c r="KYC16" s="934"/>
      <c r="KYD16" s="934"/>
      <c r="KYE16" s="934"/>
      <c r="KYF16" s="934"/>
      <c r="KYG16" s="934"/>
      <c r="KYH16" s="934"/>
      <c r="KYI16" s="934"/>
      <c r="KYJ16" s="934"/>
      <c r="KYK16" s="934"/>
      <c r="KYL16" s="934"/>
      <c r="KYM16" s="934"/>
      <c r="KYN16" s="934"/>
      <c r="KYO16" s="934"/>
      <c r="KYP16" s="934"/>
      <c r="KYQ16" s="934"/>
      <c r="KYR16" s="934"/>
      <c r="KYS16" s="934"/>
      <c r="KYT16" s="934"/>
      <c r="KYU16" s="934"/>
      <c r="KYV16" s="934"/>
      <c r="KYW16" s="934"/>
      <c r="KYX16" s="934"/>
      <c r="KYY16" s="934"/>
      <c r="KYZ16" s="934"/>
      <c r="KZA16" s="934"/>
      <c r="KZB16" s="934"/>
      <c r="KZC16" s="934"/>
      <c r="KZD16" s="934"/>
      <c r="KZE16" s="934"/>
      <c r="KZF16" s="934"/>
      <c r="KZG16" s="934"/>
      <c r="KZH16" s="934"/>
      <c r="KZI16" s="934"/>
      <c r="KZJ16" s="934"/>
      <c r="KZK16" s="934"/>
      <c r="KZL16" s="934"/>
      <c r="KZM16" s="934"/>
      <c r="KZN16" s="934"/>
      <c r="KZO16" s="934"/>
      <c r="KZP16" s="934"/>
      <c r="KZQ16" s="934"/>
      <c r="KZR16" s="934"/>
      <c r="KZS16" s="934"/>
      <c r="KZT16" s="934"/>
      <c r="KZU16" s="934"/>
      <c r="KZV16" s="934"/>
      <c r="KZW16" s="934"/>
      <c r="KZX16" s="934"/>
      <c r="KZY16" s="934"/>
      <c r="KZZ16" s="934"/>
      <c r="LAA16" s="934"/>
      <c r="LAB16" s="934"/>
      <c r="LAC16" s="934"/>
      <c r="LAD16" s="934"/>
      <c r="LAE16" s="934"/>
      <c r="LAF16" s="934"/>
      <c r="LAG16" s="934"/>
      <c r="LAH16" s="934"/>
      <c r="LAI16" s="934"/>
      <c r="LAJ16" s="934"/>
      <c r="LAK16" s="934"/>
      <c r="LAL16" s="934"/>
      <c r="LAM16" s="934"/>
      <c r="LAN16" s="934"/>
      <c r="LAO16" s="934"/>
      <c r="LAP16" s="934"/>
      <c r="LAQ16" s="934"/>
      <c r="LAR16" s="934"/>
      <c r="LAS16" s="934"/>
      <c r="LAT16" s="934"/>
      <c r="LAU16" s="934"/>
      <c r="LAV16" s="934"/>
      <c r="LAW16" s="934"/>
      <c r="LAX16" s="934"/>
      <c r="LAY16" s="934"/>
      <c r="LAZ16" s="934"/>
      <c r="LBA16" s="934"/>
      <c r="LBB16" s="934"/>
      <c r="LBC16" s="934"/>
      <c r="LBD16" s="934"/>
      <c r="LBE16" s="934"/>
      <c r="LBF16" s="934"/>
      <c r="LBG16" s="934"/>
      <c r="LBH16" s="934"/>
      <c r="LBI16" s="934"/>
      <c r="LBJ16" s="934"/>
      <c r="LBK16" s="934"/>
      <c r="LBL16" s="934"/>
      <c r="LBM16" s="934"/>
      <c r="LBN16" s="934"/>
      <c r="LBO16" s="934"/>
      <c r="LBP16" s="934"/>
      <c r="LBQ16" s="934"/>
      <c r="LBR16" s="934"/>
      <c r="LBS16" s="934"/>
      <c r="LBT16" s="934"/>
      <c r="LBU16" s="934"/>
      <c r="LBV16" s="934"/>
      <c r="LBW16" s="934"/>
      <c r="LBX16" s="934"/>
      <c r="LBY16" s="934"/>
      <c r="LBZ16" s="934"/>
      <c r="LCA16" s="934"/>
      <c r="LCB16" s="934"/>
      <c r="LCC16" s="934"/>
      <c r="LCD16" s="934"/>
      <c r="LCE16" s="934"/>
      <c r="LCF16" s="934"/>
      <c r="LCG16" s="934"/>
      <c r="LCH16" s="934"/>
      <c r="LCI16" s="934"/>
      <c r="LCJ16" s="934"/>
      <c r="LCK16" s="934"/>
      <c r="LCL16" s="934"/>
      <c r="LCM16" s="934"/>
      <c r="LCN16" s="934"/>
      <c r="LCO16" s="934"/>
      <c r="LCP16" s="934"/>
      <c r="LCQ16" s="934"/>
      <c r="LCR16" s="934"/>
      <c r="LCS16" s="934"/>
      <c r="LCT16" s="934"/>
      <c r="LCU16" s="934"/>
      <c r="LCV16" s="934"/>
      <c r="LCW16" s="934"/>
      <c r="LCX16" s="934"/>
      <c r="LCY16" s="934"/>
      <c r="LCZ16" s="934"/>
      <c r="LDA16" s="934"/>
      <c r="LDB16" s="934"/>
      <c r="LDC16" s="934"/>
      <c r="LDD16" s="934"/>
      <c r="LDE16" s="934"/>
      <c r="LDF16" s="934"/>
      <c r="LDG16" s="934"/>
      <c r="LDH16" s="934"/>
      <c r="LDI16" s="934"/>
      <c r="LDJ16" s="934"/>
      <c r="LDK16" s="934"/>
      <c r="LDL16" s="934"/>
      <c r="LDM16" s="934"/>
      <c r="LDN16" s="934"/>
      <c r="LDO16" s="934"/>
      <c r="LDP16" s="934"/>
      <c r="LDQ16" s="934"/>
      <c r="LDR16" s="934"/>
      <c r="LDS16" s="934"/>
      <c r="LDT16" s="934"/>
      <c r="LDU16" s="934"/>
      <c r="LDV16" s="934"/>
      <c r="LDW16" s="934"/>
      <c r="LDX16" s="934"/>
      <c r="LDY16" s="934"/>
      <c r="LDZ16" s="934"/>
      <c r="LEA16" s="934"/>
      <c r="LEB16" s="934"/>
      <c r="LEC16" s="934"/>
      <c r="LED16" s="934"/>
      <c r="LEE16" s="934"/>
      <c r="LEF16" s="934"/>
      <c r="LEG16" s="934"/>
      <c r="LEH16" s="934"/>
      <c r="LEI16" s="934"/>
      <c r="LEJ16" s="934"/>
      <c r="LEK16" s="934"/>
      <c r="LEL16" s="934"/>
      <c r="LEM16" s="934"/>
      <c r="LEN16" s="934"/>
      <c r="LEO16" s="934"/>
      <c r="LEP16" s="934"/>
      <c r="LEQ16" s="934"/>
      <c r="LER16" s="934"/>
      <c r="LES16" s="934"/>
      <c r="LET16" s="934"/>
      <c r="LEU16" s="934"/>
      <c r="LEV16" s="934"/>
      <c r="LEW16" s="934"/>
      <c r="LEX16" s="934"/>
      <c r="LEY16" s="934"/>
      <c r="LEZ16" s="934"/>
      <c r="LFA16" s="934"/>
      <c r="LFB16" s="934"/>
      <c r="LFC16" s="934"/>
      <c r="LFD16" s="934"/>
      <c r="LFE16" s="934"/>
      <c r="LFF16" s="934"/>
      <c r="LFG16" s="934"/>
      <c r="LFH16" s="934"/>
      <c r="LFI16" s="934"/>
      <c r="LFJ16" s="934"/>
      <c r="LFK16" s="934"/>
      <c r="LFL16" s="934"/>
      <c r="LFM16" s="934"/>
      <c r="LFN16" s="934"/>
      <c r="LFO16" s="934"/>
      <c r="LFP16" s="934"/>
      <c r="LFQ16" s="934"/>
      <c r="LFR16" s="934"/>
      <c r="LFS16" s="934"/>
      <c r="LFT16" s="934"/>
      <c r="LFU16" s="934"/>
      <c r="LFV16" s="934"/>
      <c r="LFW16" s="934"/>
      <c r="LFX16" s="934"/>
      <c r="LFY16" s="934"/>
      <c r="LFZ16" s="934"/>
      <c r="LGA16" s="934"/>
      <c r="LGB16" s="934"/>
      <c r="LGC16" s="934"/>
      <c r="LGD16" s="934"/>
      <c r="LGE16" s="934"/>
      <c r="LGF16" s="934"/>
      <c r="LGG16" s="934"/>
      <c r="LGH16" s="934"/>
      <c r="LGI16" s="934"/>
      <c r="LGJ16" s="934"/>
      <c r="LGK16" s="934"/>
      <c r="LGL16" s="934"/>
      <c r="LGM16" s="934"/>
      <c r="LGN16" s="934"/>
      <c r="LGO16" s="934"/>
      <c r="LGP16" s="934"/>
      <c r="LGQ16" s="934"/>
      <c r="LGR16" s="934"/>
      <c r="LGS16" s="934"/>
      <c r="LGT16" s="934"/>
      <c r="LGU16" s="934"/>
      <c r="LGV16" s="934"/>
      <c r="LGW16" s="934"/>
      <c r="LGX16" s="934"/>
      <c r="LGY16" s="934"/>
      <c r="LGZ16" s="934"/>
      <c r="LHA16" s="934"/>
      <c r="LHB16" s="934"/>
      <c r="LHC16" s="934"/>
      <c r="LHD16" s="934"/>
      <c r="LHE16" s="934"/>
      <c r="LHF16" s="934"/>
      <c r="LHG16" s="934"/>
      <c r="LHH16" s="934"/>
      <c r="LHI16" s="934"/>
      <c r="LHJ16" s="934"/>
      <c r="LHK16" s="934"/>
      <c r="LHL16" s="934"/>
      <c r="LHM16" s="934"/>
      <c r="LHN16" s="934"/>
      <c r="LHO16" s="934"/>
      <c r="LHP16" s="934"/>
      <c r="LHQ16" s="934"/>
      <c r="LHR16" s="934"/>
      <c r="LHS16" s="934"/>
      <c r="LHT16" s="934"/>
      <c r="LHU16" s="934"/>
      <c r="LHV16" s="934"/>
      <c r="LHW16" s="934"/>
      <c r="LHX16" s="934"/>
      <c r="LHY16" s="934"/>
      <c r="LHZ16" s="934"/>
      <c r="LIA16" s="934"/>
      <c r="LIB16" s="934"/>
      <c r="LIC16" s="934"/>
      <c r="LID16" s="934"/>
      <c r="LIE16" s="934"/>
      <c r="LIF16" s="934"/>
      <c r="LIG16" s="934"/>
      <c r="LIH16" s="934"/>
      <c r="LII16" s="934"/>
      <c r="LIJ16" s="934"/>
      <c r="LIK16" s="934"/>
      <c r="LIL16" s="934"/>
      <c r="LIM16" s="934"/>
      <c r="LIN16" s="934"/>
      <c r="LIO16" s="934"/>
      <c r="LIP16" s="934"/>
      <c r="LIQ16" s="934"/>
      <c r="LIR16" s="934"/>
      <c r="LIS16" s="934"/>
      <c r="LIT16" s="934"/>
      <c r="LIU16" s="934"/>
      <c r="LIV16" s="934"/>
      <c r="LIW16" s="934"/>
      <c r="LIX16" s="934"/>
      <c r="LIY16" s="934"/>
      <c r="LIZ16" s="934"/>
      <c r="LJA16" s="934"/>
      <c r="LJB16" s="934"/>
      <c r="LJC16" s="934"/>
      <c r="LJD16" s="934"/>
      <c r="LJE16" s="934"/>
      <c r="LJF16" s="934"/>
      <c r="LJG16" s="934"/>
      <c r="LJH16" s="934"/>
      <c r="LJI16" s="934"/>
      <c r="LJJ16" s="934"/>
      <c r="LJK16" s="934"/>
      <c r="LJL16" s="934"/>
      <c r="LJM16" s="934"/>
      <c r="LJN16" s="934"/>
      <c r="LJO16" s="934"/>
      <c r="LJP16" s="934"/>
      <c r="LJQ16" s="934"/>
      <c r="LJR16" s="934"/>
      <c r="LJS16" s="934"/>
      <c r="LJT16" s="934"/>
      <c r="LJU16" s="934"/>
      <c r="LJV16" s="934"/>
      <c r="LJW16" s="934"/>
      <c r="LJX16" s="934"/>
      <c r="LJY16" s="934"/>
      <c r="LJZ16" s="934"/>
      <c r="LKA16" s="934"/>
      <c r="LKB16" s="934"/>
      <c r="LKC16" s="934"/>
      <c r="LKD16" s="934"/>
      <c r="LKE16" s="934"/>
      <c r="LKF16" s="934"/>
      <c r="LKG16" s="934"/>
      <c r="LKH16" s="934"/>
      <c r="LKI16" s="934"/>
      <c r="LKJ16" s="934"/>
      <c r="LKK16" s="934"/>
      <c r="LKL16" s="934"/>
      <c r="LKM16" s="934"/>
      <c r="LKN16" s="934"/>
      <c r="LKO16" s="934"/>
      <c r="LKP16" s="934"/>
      <c r="LKQ16" s="934"/>
      <c r="LKR16" s="934"/>
      <c r="LKS16" s="934"/>
      <c r="LKT16" s="934"/>
      <c r="LKU16" s="934"/>
      <c r="LKV16" s="934"/>
      <c r="LKW16" s="934"/>
      <c r="LKX16" s="934"/>
      <c r="LKY16" s="934"/>
      <c r="LKZ16" s="934"/>
      <c r="LLA16" s="934"/>
      <c r="LLB16" s="934"/>
      <c r="LLC16" s="934"/>
      <c r="LLD16" s="934"/>
      <c r="LLE16" s="934"/>
      <c r="LLF16" s="934"/>
      <c r="LLG16" s="934"/>
      <c r="LLH16" s="934"/>
      <c r="LLI16" s="934"/>
      <c r="LLJ16" s="934"/>
      <c r="LLK16" s="934"/>
      <c r="LLL16" s="934"/>
      <c r="LLM16" s="934"/>
      <c r="LLN16" s="934"/>
      <c r="LLO16" s="934"/>
      <c r="LLP16" s="934"/>
      <c r="LLQ16" s="934"/>
      <c r="LLR16" s="934"/>
      <c r="LLS16" s="934"/>
      <c r="LLT16" s="934"/>
      <c r="LLU16" s="934"/>
      <c r="LLV16" s="934"/>
      <c r="LLW16" s="934"/>
      <c r="LLX16" s="934"/>
      <c r="LLY16" s="934"/>
      <c r="LLZ16" s="934"/>
      <c r="LMA16" s="934"/>
      <c r="LMB16" s="934"/>
      <c r="LMC16" s="934"/>
      <c r="LMD16" s="934"/>
      <c r="LME16" s="934"/>
      <c r="LMF16" s="934"/>
      <c r="LMG16" s="934"/>
      <c r="LMH16" s="934"/>
      <c r="LMI16" s="934"/>
      <c r="LMJ16" s="934"/>
      <c r="LMK16" s="934"/>
      <c r="LML16" s="934"/>
      <c r="LMM16" s="934"/>
      <c r="LMN16" s="934"/>
      <c r="LMO16" s="934"/>
      <c r="LMP16" s="934"/>
      <c r="LMQ16" s="934"/>
      <c r="LMR16" s="934"/>
      <c r="LMS16" s="934"/>
      <c r="LMT16" s="934"/>
      <c r="LMU16" s="934"/>
      <c r="LMV16" s="934"/>
      <c r="LMW16" s="934"/>
      <c r="LMX16" s="934"/>
      <c r="LMY16" s="934"/>
      <c r="LMZ16" s="934"/>
      <c r="LNA16" s="934"/>
      <c r="LNB16" s="934"/>
      <c r="LNC16" s="934"/>
      <c r="LND16" s="934"/>
      <c r="LNE16" s="934"/>
      <c r="LNF16" s="934"/>
      <c r="LNG16" s="934"/>
      <c r="LNH16" s="934"/>
      <c r="LNI16" s="934"/>
      <c r="LNJ16" s="934"/>
      <c r="LNK16" s="934"/>
      <c r="LNL16" s="934"/>
      <c r="LNM16" s="934"/>
      <c r="LNN16" s="934"/>
      <c r="LNO16" s="934"/>
      <c r="LNP16" s="934"/>
      <c r="LNQ16" s="934"/>
      <c r="LNR16" s="934"/>
      <c r="LNS16" s="934"/>
      <c r="LNT16" s="934"/>
      <c r="LNU16" s="934"/>
      <c r="LNV16" s="934"/>
      <c r="LNW16" s="934"/>
      <c r="LNX16" s="934"/>
      <c r="LNY16" s="934"/>
      <c r="LNZ16" s="934"/>
      <c r="LOA16" s="934"/>
      <c r="LOB16" s="934"/>
      <c r="LOC16" s="934"/>
      <c r="LOD16" s="934"/>
      <c r="LOE16" s="934"/>
      <c r="LOF16" s="934"/>
      <c r="LOG16" s="934"/>
      <c r="LOH16" s="934"/>
      <c r="LOI16" s="934"/>
      <c r="LOJ16" s="934"/>
      <c r="LOK16" s="934"/>
      <c r="LOL16" s="934"/>
      <c r="LOM16" s="934"/>
      <c r="LON16" s="934"/>
      <c r="LOO16" s="934"/>
      <c r="LOP16" s="934"/>
      <c r="LOQ16" s="934"/>
      <c r="LOR16" s="934"/>
      <c r="LOS16" s="934"/>
      <c r="LOT16" s="934"/>
      <c r="LOU16" s="934"/>
      <c r="LOV16" s="934"/>
      <c r="LOW16" s="934"/>
      <c r="LOX16" s="934"/>
      <c r="LOY16" s="934"/>
      <c r="LOZ16" s="934"/>
      <c r="LPA16" s="934"/>
      <c r="LPB16" s="934"/>
      <c r="LPC16" s="934"/>
      <c r="LPD16" s="934"/>
      <c r="LPE16" s="934"/>
      <c r="LPF16" s="934"/>
      <c r="LPG16" s="934"/>
      <c r="LPH16" s="934"/>
      <c r="LPI16" s="934"/>
      <c r="LPJ16" s="934"/>
      <c r="LPK16" s="934"/>
      <c r="LPL16" s="934"/>
      <c r="LPM16" s="934"/>
      <c r="LPN16" s="934"/>
      <c r="LPO16" s="934"/>
      <c r="LPP16" s="934"/>
      <c r="LPQ16" s="934"/>
      <c r="LPR16" s="934"/>
      <c r="LPS16" s="934"/>
      <c r="LPT16" s="934"/>
      <c r="LPU16" s="934"/>
      <c r="LPV16" s="934"/>
      <c r="LPW16" s="934"/>
      <c r="LPX16" s="934"/>
      <c r="LPY16" s="934"/>
      <c r="LPZ16" s="934"/>
      <c r="LQA16" s="934"/>
      <c r="LQB16" s="934"/>
      <c r="LQC16" s="934"/>
      <c r="LQD16" s="934"/>
      <c r="LQE16" s="934"/>
      <c r="LQF16" s="934"/>
      <c r="LQG16" s="934"/>
      <c r="LQH16" s="934"/>
      <c r="LQI16" s="934"/>
      <c r="LQJ16" s="934"/>
      <c r="LQK16" s="934"/>
      <c r="LQL16" s="934"/>
      <c r="LQM16" s="934"/>
      <c r="LQN16" s="934"/>
      <c r="LQO16" s="934"/>
      <c r="LQP16" s="934"/>
      <c r="LQQ16" s="934"/>
      <c r="LQR16" s="934"/>
      <c r="LQS16" s="934"/>
      <c r="LQT16" s="934"/>
      <c r="LQU16" s="934"/>
      <c r="LQV16" s="934"/>
      <c r="LQW16" s="934"/>
      <c r="LQX16" s="934"/>
      <c r="LQY16" s="934"/>
      <c r="LQZ16" s="934"/>
      <c r="LRA16" s="934"/>
      <c r="LRB16" s="934"/>
      <c r="LRC16" s="934"/>
      <c r="LRD16" s="934"/>
      <c r="LRE16" s="934"/>
      <c r="LRF16" s="934"/>
      <c r="LRG16" s="934"/>
      <c r="LRH16" s="934"/>
      <c r="LRI16" s="934"/>
      <c r="LRJ16" s="934"/>
      <c r="LRK16" s="934"/>
      <c r="LRL16" s="934"/>
      <c r="LRM16" s="934"/>
      <c r="LRN16" s="934"/>
      <c r="LRO16" s="934"/>
      <c r="LRP16" s="934"/>
      <c r="LRQ16" s="934"/>
      <c r="LRR16" s="934"/>
      <c r="LRS16" s="934"/>
      <c r="LRT16" s="934"/>
      <c r="LRU16" s="934"/>
      <c r="LRV16" s="934"/>
      <c r="LRW16" s="934"/>
      <c r="LRX16" s="934"/>
      <c r="LRY16" s="934"/>
      <c r="LRZ16" s="934"/>
      <c r="LSA16" s="934"/>
      <c r="LSB16" s="934"/>
      <c r="LSC16" s="934"/>
      <c r="LSD16" s="934"/>
      <c r="LSE16" s="934"/>
      <c r="LSF16" s="934"/>
      <c r="LSG16" s="934"/>
      <c r="LSH16" s="934"/>
      <c r="LSI16" s="934"/>
      <c r="LSJ16" s="934"/>
      <c r="LSK16" s="934"/>
      <c r="LSL16" s="934"/>
      <c r="LSM16" s="934"/>
      <c r="LSN16" s="934"/>
      <c r="LSO16" s="934"/>
      <c r="LSP16" s="934"/>
      <c r="LSQ16" s="934"/>
      <c r="LSR16" s="934"/>
      <c r="LSS16" s="934"/>
      <c r="LST16" s="934"/>
      <c r="LSU16" s="934"/>
      <c r="LSV16" s="934"/>
      <c r="LSW16" s="934"/>
      <c r="LSX16" s="934"/>
      <c r="LSY16" s="934"/>
      <c r="LSZ16" s="934"/>
      <c r="LTA16" s="934"/>
      <c r="LTB16" s="934"/>
      <c r="LTC16" s="934"/>
      <c r="LTD16" s="934"/>
      <c r="LTE16" s="934"/>
      <c r="LTF16" s="934"/>
      <c r="LTG16" s="934"/>
      <c r="LTH16" s="934"/>
      <c r="LTI16" s="934"/>
      <c r="LTJ16" s="934"/>
      <c r="LTK16" s="934"/>
      <c r="LTL16" s="934"/>
      <c r="LTM16" s="934"/>
      <c r="LTN16" s="934"/>
      <c r="LTO16" s="934"/>
      <c r="LTP16" s="934"/>
      <c r="LTQ16" s="934"/>
      <c r="LTR16" s="934"/>
      <c r="LTS16" s="934"/>
      <c r="LTT16" s="934"/>
      <c r="LTU16" s="934"/>
      <c r="LTV16" s="934"/>
      <c r="LTW16" s="934"/>
      <c r="LTX16" s="934"/>
      <c r="LTY16" s="934"/>
      <c r="LTZ16" s="934"/>
      <c r="LUA16" s="934"/>
      <c r="LUB16" s="934"/>
      <c r="LUC16" s="934"/>
      <c r="LUD16" s="934"/>
      <c r="LUE16" s="934"/>
      <c r="LUF16" s="934"/>
      <c r="LUG16" s="934"/>
      <c r="LUH16" s="934"/>
      <c r="LUI16" s="934"/>
      <c r="LUJ16" s="934"/>
      <c r="LUK16" s="934"/>
      <c r="LUL16" s="934"/>
      <c r="LUM16" s="934"/>
      <c r="LUN16" s="934"/>
      <c r="LUO16" s="934"/>
      <c r="LUP16" s="934"/>
      <c r="LUQ16" s="934"/>
      <c r="LUR16" s="934"/>
      <c r="LUS16" s="934"/>
      <c r="LUT16" s="934"/>
      <c r="LUU16" s="934"/>
      <c r="LUV16" s="934"/>
      <c r="LUW16" s="934"/>
      <c r="LUX16" s="934"/>
      <c r="LUY16" s="934"/>
      <c r="LUZ16" s="934"/>
      <c r="LVA16" s="934"/>
      <c r="LVB16" s="934"/>
      <c r="LVC16" s="934"/>
      <c r="LVD16" s="934"/>
      <c r="LVE16" s="934"/>
      <c r="LVF16" s="934"/>
      <c r="LVG16" s="934"/>
      <c r="LVH16" s="934"/>
      <c r="LVI16" s="934"/>
      <c r="LVJ16" s="934"/>
      <c r="LVK16" s="934"/>
      <c r="LVL16" s="934"/>
      <c r="LVM16" s="934"/>
      <c r="LVN16" s="934"/>
      <c r="LVO16" s="934"/>
      <c r="LVP16" s="934"/>
      <c r="LVQ16" s="934"/>
      <c r="LVR16" s="934"/>
      <c r="LVS16" s="934"/>
      <c r="LVT16" s="934"/>
      <c r="LVU16" s="934"/>
      <c r="LVV16" s="934"/>
      <c r="LVW16" s="934"/>
      <c r="LVX16" s="934"/>
      <c r="LVY16" s="934"/>
      <c r="LVZ16" s="934"/>
      <c r="LWA16" s="934"/>
      <c r="LWB16" s="934"/>
      <c r="LWC16" s="934"/>
      <c r="LWD16" s="934"/>
      <c r="LWE16" s="934"/>
      <c r="LWF16" s="934"/>
      <c r="LWG16" s="934"/>
      <c r="LWH16" s="934"/>
      <c r="LWI16" s="934"/>
      <c r="LWJ16" s="934"/>
      <c r="LWK16" s="934"/>
      <c r="LWL16" s="934"/>
      <c r="LWM16" s="934"/>
      <c r="LWN16" s="934"/>
      <c r="LWO16" s="934"/>
      <c r="LWP16" s="934"/>
      <c r="LWQ16" s="934"/>
      <c r="LWR16" s="934"/>
      <c r="LWS16" s="934"/>
      <c r="LWT16" s="934"/>
      <c r="LWU16" s="934"/>
      <c r="LWV16" s="934"/>
      <c r="LWW16" s="934"/>
      <c r="LWX16" s="934"/>
      <c r="LWY16" s="934"/>
      <c r="LWZ16" s="934"/>
      <c r="LXA16" s="934"/>
      <c r="LXB16" s="934"/>
      <c r="LXC16" s="934"/>
      <c r="LXD16" s="934"/>
      <c r="LXE16" s="934"/>
      <c r="LXF16" s="934"/>
      <c r="LXG16" s="934"/>
      <c r="LXH16" s="934"/>
      <c r="LXI16" s="934"/>
      <c r="LXJ16" s="934"/>
      <c r="LXK16" s="934"/>
      <c r="LXL16" s="934"/>
      <c r="LXM16" s="934"/>
      <c r="LXN16" s="934"/>
      <c r="LXO16" s="934"/>
      <c r="LXP16" s="934"/>
      <c r="LXQ16" s="934"/>
      <c r="LXR16" s="934"/>
      <c r="LXS16" s="934"/>
      <c r="LXT16" s="934"/>
      <c r="LXU16" s="934"/>
      <c r="LXV16" s="934"/>
      <c r="LXW16" s="934"/>
      <c r="LXX16" s="934"/>
      <c r="LXY16" s="934"/>
      <c r="LXZ16" s="934"/>
      <c r="LYA16" s="934"/>
      <c r="LYB16" s="934"/>
      <c r="LYC16" s="934"/>
      <c r="LYD16" s="934"/>
      <c r="LYE16" s="934"/>
      <c r="LYF16" s="934"/>
      <c r="LYG16" s="934"/>
      <c r="LYH16" s="934"/>
      <c r="LYI16" s="934"/>
      <c r="LYJ16" s="934"/>
      <c r="LYK16" s="934"/>
      <c r="LYL16" s="934"/>
      <c r="LYM16" s="934"/>
      <c r="LYN16" s="934"/>
      <c r="LYO16" s="934"/>
      <c r="LYP16" s="934"/>
      <c r="LYQ16" s="934"/>
      <c r="LYR16" s="934"/>
      <c r="LYS16" s="934"/>
      <c r="LYT16" s="934"/>
      <c r="LYU16" s="934"/>
      <c r="LYV16" s="934"/>
      <c r="LYW16" s="934"/>
      <c r="LYX16" s="934"/>
      <c r="LYY16" s="934"/>
      <c r="LYZ16" s="934"/>
      <c r="LZA16" s="934"/>
      <c r="LZB16" s="934"/>
      <c r="LZC16" s="934"/>
      <c r="LZD16" s="934"/>
      <c r="LZE16" s="934"/>
      <c r="LZF16" s="934"/>
      <c r="LZG16" s="934"/>
      <c r="LZH16" s="934"/>
      <c r="LZI16" s="934"/>
      <c r="LZJ16" s="934"/>
      <c r="LZK16" s="934"/>
      <c r="LZL16" s="934"/>
      <c r="LZM16" s="934"/>
      <c r="LZN16" s="934"/>
      <c r="LZO16" s="934"/>
      <c r="LZP16" s="934"/>
      <c r="LZQ16" s="934"/>
      <c r="LZR16" s="934"/>
      <c r="LZS16" s="934"/>
      <c r="LZT16" s="934"/>
      <c r="LZU16" s="934"/>
      <c r="LZV16" s="934"/>
      <c r="LZW16" s="934"/>
      <c r="LZX16" s="934"/>
      <c r="LZY16" s="934"/>
      <c r="LZZ16" s="934"/>
      <c r="MAA16" s="934"/>
      <c r="MAB16" s="934"/>
      <c r="MAC16" s="934"/>
      <c r="MAD16" s="934"/>
      <c r="MAE16" s="934"/>
      <c r="MAF16" s="934"/>
      <c r="MAG16" s="934"/>
      <c r="MAH16" s="934"/>
      <c r="MAI16" s="934"/>
      <c r="MAJ16" s="934"/>
      <c r="MAK16" s="934"/>
      <c r="MAL16" s="934"/>
      <c r="MAM16" s="934"/>
      <c r="MAN16" s="934"/>
      <c r="MAO16" s="934"/>
      <c r="MAP16" s="934"/>
      <c r="MAQ16" s="934"/>
      <c r="MAR16" s="934"/>
      <c r="MAS16" s="934"/>
      <c r="MAT16" s="934"/>
      <c r="MAU16" s="934"/>
      <c r="MAV16" s="934"/>
      <c r="MAW16" s="934"/>
      <c r="MAX16" s="934"/>
      <c r="MAY16" s="934"/>
      <c r="MAZ16" s="934"/>
      <c r="MBA16" s="934"/>
      <c r="MBB16" s="934"/>
      <c r="MBC16" s="934"/>
      <c r="MBD16" s="934"/>
      <c r="MBE16" s="934"/>
      <c r="MBF16" s="934"/>
      <c r="MBG16" s="934"/>
      <c r="MBH16" s="934"/>
      <c r="MBI16" s="934"/>
      <c r="MBJ16" s="934"/>
      <c r="MBK16" s="934"/>
      <c r="MBL16" s="934"/>
      <c r="MBM16" s="934"/>
      <c r="MBN16" s="934"/>
      <c r="MBO16" s="934"/>
      <c r="MBP16" s="934"/>
      <c r="MBQ16" s="934"/>
      <c r="MBR16" s="934"/>
      <c r="MBS16" s="934"/>
      <c r="MBT16" s="934"/>
      <c r="MBU16" s="934"/>
      <c r="MBV16" s="934"/>
      <c r="MBW16" s="934"/>
      <c r="MBX16" s="934"/>
      <c r="MBY16" s="934"/>
      <c r="MBZ16" s="934"/>
      <c r="MCA16" s="934"/>
      <c r="MCB16" s="934"/>
      <c r="MCC16" s="934"/>
      <c r="MCD16" s="934"/>
      <c r="MCE16" s="934"/>
      <c r="MCF16" s="934"/>
      <c r="MCG16" s="934"/>
      <c r="MCH16" s="934"/>
      <c r="MCI16" s="934"/>
      <c r="MCJ16" s="934"/>
      <c r="MCK16" s="934"/>
      <c r="MCL16" s="934"/>
      <c r="MCM16" s="934"/>
      <c r="MCN16" s="934"/>
      <c r="MCO16" s="934"/>
      <c r="MCP16" s="934"/>
      <c r="MCQ16" s="934"/>
      <c r="MCR16" s="934"/>
      <c r="MCS16" s="934"/>
      <c r="MCT16" s="934"/>
      <c r="MCU16" s="934"/>
      <c r="MCV16" s="934"/>
      <c r="MCW16" s="934"/>
      <c r="MCX16" s="934"/>
      <c r="MCY16" s="934"/>
      <c r="MCZ16" s="934"/>
      <c r="MDA16" s="934"/>
      <c r="MDB16" s="934"/>
      <c r="MDC16" s="934"/>
      <c r="MDD16" s="934"/>
      <c r="MDE16" s="934"/>
      <c r="MDF16" s="934"/>
      <c r="MDG16" s="934"/>
      <c r="MDH16" s="934"/>
      <c r="MDI16" s="934"/>
      <c r="MDJ16" s="934"/>
      <c r="MDK16" s="934"/>
      <c r="MDL16" s="934"/>
      <c r="MDM16" s="934"/>
      <c r="MDN16" s="934"/>
      <c r="MDO16" s="934"/>
      <c r="MDP16" s="934"/>
      <c r="MDQ16" s="934"/>
      <c r="MDR16" s="934"/>
      <c r="MDS16" s="934"/>
      <c r="MDT16" s="934"/>
      <c r="MDU16" s="934"/>
      <c r="MDV16" s="934"/>
      <c r="MDW16" s="934"/>
      <c r="MDX16" s="934"/>
      <c r="MDY16" s="934"/>
      <c r="MDZ16" s="934"/>
      <c r="MEA16" s="934"/>
      <c r="MEB16" s="934"/>
      <c r="MEC16" s="934"/>
      <c r="MED16" s="934"/>
      <c r="MEE16" s="934"/>
      <c r="MEF16" s="934"/>
      <c r="MEG16" s="934"/>
      <c r="MEH16" s="934"/>
      <c r="MEI16" s="934"/>
      <c r="MEJ16" s="934"/>
      <c r="MEK16" s="934"/>
      <c r="MEL16" s="934"/>
      <c r="MEM16" s="934"/>
      <c r="MEN16" s="934"/>
      <c r="MEO16" s="934"/>
      <c r="MEP16" s="934"/>
      <c r="MEQ16" s="934"/>
      <c r="MER16" s="934"/>
      <c r="MES16" s="934"/>
      <c r="MET16" s="934"/>
      <c r="MEU16" s="934"/>
      <c r="MEV16" s="934"/>
      <c r="MEW16" s="934"/>
      <c r="MEX16" s="934"/>
      <c r="MEY16" s="934"/>
      <c r="MEZ16" s="934"/>
      <c r="MFA16" s="934"/>
      <c r="MFB16" s="934"/>
      <c r="MFC16" s="934"/>
      <c r="MFD16" s="934"/>
      <c r="MFE16" s="934"/>
      <c r="MFF16" s="934"/>
      <c r="MFG16" s="934"/>
      <c r="MFH16" s="934"/>
      <c r="MFI16" s="934"/>
      <c r="MFJ16" s="934"/>
      <c r="MFK16" s="934"/>
      <c r="MFL16" s="934"/>
      <c r="MFM16" s="934"/>
      <c r="MFN16" s="934"/>
      <c r="MFO16" s="934"/>
      <c r="MFP16" s="934"/>
      <c r="MFQ16" s="934"/>
      <c r="MFR16" s="934"/>
      <c r="MFS16" s="934"/>
      <c r="MFT16" s="934"/>
      <c r="MFU16" s="934"/>
      <c r="MFV16" s="934"/>
      <c r="MFW16" s="934"/>
      <c r="MFX16" s="934"/>
      <c r="MFY16" s="934"/>
      <c r="MFZ16" s="934"/>
      <c r="MGA16" s="934"/>
      <c r="MGB16" s="934"/>
      <c r="MGC16" s="934"/>
      <c r="MGD16" s="934"/>
      <c r="MGE16" s="934"/>
      <c r="MGF16" s="934"/>
      <c r="MGG16" s="934"/>
      <c r="MGH16" s="934"/>
      <c r="MGI16" s="934"/>
      <c r="MGJ16" s="934"/>
      <c r="MGK16" s="934"/>
      <c r="MGL16" s="934"/>
      <c r="MGM16" s="934"/>
      <c r="MGN16" s="934"/>
      <c r="MGO16" s="934"/>
      <c r="MGP16" s="934"/>
      <c r="MGQ16" s="934"/>
      <c r="MGR16" s="934"/>
      <c r="MGS16" s="934"/>
      <c r="MGT16" s="934"/>
      <c r="MGU16" s="934"/>
      <c r="MGV16" s="934"/>
      <c r="MGW16" s="934"/>
      <c r="MGX16" s="934"/>
      <c r="MGY16" s="934"/>
      <c r="MGZ16" s="934"/>
      <c r="MHA16" s="934"/>
      <c r="MHB16" s="934"/>
      <c r="MHC16" s="934"/>
      <c r="MHD16" s="934"/>
      <c r="MHE16" s="934"/>
      <c r="MHF16" s="934"/>
      <c r="MHG16" s="934"/>
      <c r="MHH16" s="934"/>
      <c r="MHI16" s="934"/>
      <c r="MHJ16" s="934"/>
      <c r="MHK16" s="934"/>
      <c r="MHL16" s="934"/>
      <c r="MHM16" s="934"/>
      <c r="MHN16" s="934"/>
      <c r="MHO16" s="934"/>
      <c r="MHP16" s="934"/>
      <c r="MHQ16" s="934"/>
      <c r="MHR16" s="934"/>
      <c r="MHS16" s="934"/>
      <c r="MHT16" s="934"/>
      <c r="MHU16" s="934"/>
      <c r="MHV16" s="934"/>
      <c r="MHW16" s="934"/>
      <c r="MHX16" s="934"/>
      <c r="MHY16" s="934"/>
      <c r="MHZ16" s="934"/>
      <c r="MIA16" s="934"/>
      <c r="MIB16" s="934"/>
      <c r="MIC16" s="934"/>
      <c r="MID16" s="934"/>
      <c r="MIE16" s="934"/>
      <c r="MIF16" s="934"/>
      <c r="MIG16" s="934"/>
      <c r="MIH16" s="934"/>
      <c r="MII16" s="934"/>
      <c r="MIJ16" s="934"/>
      <c r="MIK16" s="934"/>
      <c r="MIL16" s="934"/>
      <c r="MIM16" s="934"/>
      <c r="MIN16" s="934"/>
      <c r="MIO16" s="934"/>
      <c r="MIP16" s="934"/>
      <c r="MIQ16" s="934"/>
      <c r="MIR16" s="934"/>
      <c r="MIS16" s="934"/>
      <c r="MIT16" s="934"/>
      <c r="MIU16" s="934"/>
      <c r="MIV16" s="934"/>
      <c r="MIW16" s="934"/>
      <c r="MIX16" s="934"/>
      <c r="MIY16" s="934"/>
      <c r="MIZ16" s="934"/>
      <c r="MJA16" s="934"/>
      <c r="MJB16" s="934"/>
      <c r="MJC16" s="934"/>
      <c r="MJD16" s="934"/>
      <c r="MJE16" s="934"/>
      <c r="MJF16" s="934"/>
      <c r="MJG16" s="934"/>
      <c r="MJH16" s="934"/>
      <c r="MJI16" s="934"/>
      <c r="MJJ16" s="934"/>
      <c r="MJK16" s="934"/>
      <c r="MJL16" s="934"/>
      <c r="MJM16" s="934"/>
      <c r="MJN16" s="934"/>
      <c r="MJO16" s="934"/>
      <c r="MJP16" s="934"/>
      <c r="MJQ16" s="934"/>
      <c r="MJR16" s="934"/>
      <c r="MJS16" s="934"/>
      <c r="MJT16" s="934"/>
      <c r="MJU16" s="934"/>
      <c r="MJV16" s="934"/>
      <c r="MJW16" s="934"/>
      <c r="MJX16" s="934"/>
      <c r="MJY16" s="934"/>
      <c r="MJZ16" s="934"/>
      <c r="MKA16" s="934"/>
      <c r="MKB16" s="934"/>
      <c r="MKC16" s="934"/>
      <c r="MKD16" s="934"/>
      <c r="MKE16" s="934"/>
      <c r="MKF16" s="934"/>
      <c r="MKG16" s="934"/>
      <c r="MKH16" s="934"/>
      <c r="MKI16" s="934"/>
      <c r="MKJ16" s="934"/>
      <c r="MKK16" s="934"/>
      <c r="MKL16" s="934"/>
      <c r="MKM16" s="934"/>
      <c r="MKN16" s="934"/>
      <c r="MKO16" s="934"/>
      <c r="MKP16" s="934"/>
      <c r="MKQ16" s="934"/>
      <c r="MKR16" s="934"/>
      <c r="MKS16" s="934"/>
      <c r="MKT16" s="934"/>
      <c r="MKU16" s="934"/>
      <c r="MKV16" s="934"/>
      <c r="MKW16" s="934"/>
      <c r="MKX16" s="934"/>
      <c r="MKY16" s="934"/>
      <c r="MKZ16" s="934"/>
      <c r="MLA16" s="934"/>
      <c r="MLB16" s="934"/>
      <c r="MLC16" s="934"/>
      <c r="MLD16" s="934"/>
      <c r="MLE16" s="934"/>
      <c r="MLF16" s="934"/>
      <c r="MLG16" s="934"/>
      <c r="MLH16" s="934"/>
      <c r="MLI16" s="934"/>
      <c r="MLJ16" s="934"/>
      <c r="MLK16" s="934"/>
      <c r="MLL16" s="934"/>
      <c r="MLM16" s="934"/>
      <c r="MLN16" s="934"/>
      <c r="MLO16" s="934"/>
      <c r="MLP16" s="934"/>
      <c r="MLQ16" s="934"/>
      <c r="MLR16" s="934"/>
      <c r="MLS16" s="934"/>
      <c r="MLT16" s="934"/>
      <c r="MLU16" s="934"/>
      <c r="MLV16" s="934"/>
      <c r="MLW16" s="934"/>
      <c r="MLX16" s="934"/>
      <c r="MLY16" s="934"/>
      <c r="MLZ16" s="934"/>
      <c r="MMA16" s="934"/>
      <c r="MMB16" s="934"/>
      <c r="MMC16" s="934"/>
      <c r="MMD16" s="934"/>
      <c r="MME16" s="934"/>
      <c r="MMF16" s="934"/>
      <c r="MMG16" s="934"/>
      <c r="MMH16" s="934"/>
      <c r="MMI16" s="934"/>
      <c r="MMJ16" s="934"/>
      <c r="MMK16" s="934"/>
      <c r="MML16" s="934"/>
      <c r="MMM16" s="934"/>
      <c r="MMN16" s="934"/>
      <c r="MMO16" s="934"/>
      <c r="MMP16" s="934"/>
      <c r="MMQ16" s="934"/>
      <c r="MMR16" s="934"/>
      <c r="MMS16" s="934"/>
      <c r="MMT16" s="934"/>
      <c r="MMU16" s="934"/>
      <c r="MMV16" s="934"/>
      <c r="MMW16" s="934"/>
      <c r="MMX16" s="934"/>
      <c r="MMY16" s="934"/>
      <c r="MMZ16" s="934"/>
      <c r="MNA16" s="934"/>
      <c r="MNB16" s="934"/>
      <c r="MNC16" s="934"/>
      <c r="MND16" s="934"/>
      <c r="MNE16" s="934"/>
      <c r="MNF16" s="934"/>
      <c r="MNG16" s="934"/>
      <c r="MNH16" s="934"/>
      <c r="MNI16" s="934"/>
      <c r="MNJ16" s="934"/>
      <c r="MNK16" s="934"/>
      <c r="MNL16" s="934"/>
      <c r="MNM16" s="934"/>
      <c r="MNN16" s="934"/>
      <c r="MNO16" s="934"/>
      <c r="MNP16" s="934"/>
      <c r="MNQ16" s="934"/>
      <c r="MNR16" s="934"/>
      <c r="MNS16" s="934"/>
      <c r="MNT16" s="934"/>
      <c r="MNU16" s="934"/>
      <c r="MNV16" s="934"/>
      <c r="MNW16" s="934"/>
      <c r="MNX16" s="934"/>
      <c r="MNY16" s="934"/>
      <c r="MNZ16" s="934"/>
      <c r="MOA16" s="934"/>
      <c r="MOB16" s="934"/>
      <c r="MOC16" s="934"/>
      <c r="MOD16" s="934"/>
      <c r="MOE16" s="934"/>
      <c r="MOF16" s="934"/>
      <c r="MOG16" s="934"/>
      <c r="MOH16" s="934"/>
      <c r="MOI16" s="934"/>
      <c r="MOJ16" s="934"/>
      <c r="MOK16" s="934"/>
      <c r="MOL16" s="934"/>
      <c r="MOM16" s="934"/>
      <c r="MON16" s="934"/>
      <c r="MOO16" s="934"/>
      <c r="MOP16" s="934"/>
      <c r="MOQ16" s="934"/>
      <c r="MOR16" s="934"/>
      <c r="MOS16" s="934"/>
      <c r="MOT16" s="934"/>
      <c r="MOU16" s="934"/>
      <c r="MOV16" s="934"/>
      <c r="MOW16" s="934"/>
      <c r="MOX16" s="934"/>
      <c r="MOY16" s="934"/>
      <c r="MOZ16" s="934"/>
      <c r="MPA16" s="934"/>
      <c r="MPB16" s="934"/>
      <c r="MPC16" s="934"/>
      <c r="MPD16" s="934"/>
      <c r="MPE16" s="934"/>
      <c r="MPF16" s="934"/>
      <c r="MPG16" s="934"/>
      <c r="MPH16" s="934"/>
      <c r="MPI16" s="934"/>
      <c r="MPJ16" s="934"/>
      <c r="MPK16" s="934"/>
      <c r="MPL16" s="934"/>
      <c r="MPM16" s="934"/>
      <c r="MPN16" s="934"/>
      <c r="MPO16" s="934"/>
      <c r="MPP16" s="934"/>
      <c r="MPQ16" s="934"/>
      <c r="MPR16" s="934"/>
      <c r="MPS16" s="934"/>
      <c r="MPT16" s="934"/>
      <c r="MPU16" s="934"/>
      <c r="MPV16" s="934"/>
      <c r="MPW16" s="934"/>
      <c r="MPX16" s="934"/>
      <c r="MPY16" s="934"/>
      <c r="MPZ16" s="934"/>
      <c r="MQA16" s="934"/>
      <c r="MQB16" s="934"/>
      <c r="MQC16" s="934"/>
      <c r="MQD16" s="934"/>
      <c r="MQE16" s="934"/>
      <c r="MQF16" s="934"/>
      <c r="MQG16" s="934"/>
      <c r="MQH16" s="934"/>
      <c r="MQI16" s="934"/>
      <c r="MQJ16" s="934"/>
      <c r="MQK16" s="934"/>
      <c r="MQL16" s="934"/>
      <c r="MQM16" s="934"/>
      <c r="MQN16" s="934"/>
      <c r="MQO16" s="934"/>
      <c r="MQP16" s="934"/>
      <c r="MQQ16" s="934"/>
      <c r="MQR16" s="934"/>
      <c r="MQS16" s="934"/>
      <c r="MQT16" s="934"/>
      <c r="MQU16" s="934"/>
      <c r="MQV16" s="934"/>
      <c r="MQW16" s="934"/>
      <c r="MQX16" s="934"/>
      <c r="MQY16" s="934"/>
      <c r="MQZ16" s="934"/>
      <c r="MRA16" s="934"/>
      <c r="MRB16" s="934"/>
      <c r="MRC16" s="934"/>
      <c r="MRD16" s="934"/>
      <c r="MRE16" s="934"/>
      <c r="MRF16" s="934"/>
      <c r="MRG16" s="934"/>
      <c r="MRH16" s="934"/>
      <c r="MRI16" s="934"/>
      <c r="MRJ16" s="934"/>
      <c r="MRK16" s="934"/>
      <c r="MRL16" s="934"/>
      <c r="MRM16" s="934"/>
      <c r="MRN16" s="934"/>
      <c r="MRO16" s="934"/>
      <c r="MRP16" s="934"/>
      <c r="MRQ16" s="934"/>
      <c r="MRR16" s="934"/>
      <c r="MRS16" s="934"/>
      <c r="MRT16" s="934"/>
      <c r="MRU16" s="934"/>
      <c r="MRV16" s="934"/>
      <c r="MRW16" s="934"/>
      <c r="MRX16" s="934"/>
      <c r="MRY16" s="934"/>
      <c r="MRZ16" s="934"/>
      <c r="MSA16" s="934"/>
      <c r="MSB16" s="934"/>
      <c r="MSC16" s="934"/>
      <c r="MSD16" s="934"/>
      <c r="MSE16" s="934"/>
      <c r="MSF16" s="934"/>
      <c r="MSG16" s="934"/>
      <c r="MSH16" s="934"/>
      <c r="MSI16" s="934"/>
      <c r="MSJ16" s="934"/>
      <c r="MSK16" s="934"/>
      <c r="MSL16" s="934"/>
      <c r="MSM16" s="934"/>
      <c r="MSN16" s="934"/>
      <c r="MSO16" s="934"/>
      <c r="MSP16" s="934"/>
      <c r="MSQ16" s="934"/>
      <c r="MSR16" s="934"/>
      <c r="MSS16" s="934"/>
      <c r="MST16" s="934"/>
      <c r="MSU16" s="934"/>
      <c r="MSV16" s="934"/>
      <c r="MSW16" s="934"/>
      <c r="MSX16" s="934"/>
      <c r="MSY16" s="934"/>
      <c r="MSZ16" s="934"/>
      <c r="MTA16" s="934"/>
      <c r="MTB16" s="934"/>
      <c r="MTC16" s="934"/>
      <c r="MTD16" s="934"/>
      <c r="MTE16" s="934"/>
      <c r="MTF16" s="934"/>
      <c r="MTG16" s="934"/>
      <c r="MTH16" s="934"/>
      <c r="MTI16" s="934"/>
      <c r="MTJ16" s="934"/>
      <c r="MTK16" s="934"/>
      <c r="MTL16" s="934"/>
      <c r="MTM16" s="934"/>
      <c r="MTN16" s="934"/>
      <c r="MTO16" s="934"/>
      <c r="MTP16" s="934"/>
      <c r="MTQ16" s="934"/>
      <c r="MTR16" s="934"/>
      <c r="MTS16" s="934"/>
      <c r="MTT16" s="934"/>
      <c r="MTU16" s="934"/>
      <c r="MTV16" s="934"/>
      <c r="MTW16" s="934"/>
      <c r="MTX16" s="934"/>
      <c r="MTY16" s="934"/>
      <c r="MTZ16" s="934"/>
      <c r="MUA16" s="934"/>
      <c r="MUB16" s="934"/>
      <c r="MUC16" s="934"/>
      <c r="MUD16" s="934"/>
      <c r="MUE16" s="934"/>
      <c r="MUF16" s="934"/>
      <c r="MUG16" s="934"/>
      <c r="MUH16" s="934"/>
      <c r="MUI16" s="934"/>
      <c r="MUJ16" s="934"/>
      <c r="MUK16" s="934"/>
      <c r="MUL16" s="934"/>
      <c r="MUM16" s="934"/>
      <c r="MUN16" s="934"/>
      <c r="MUO16" s="934"/>
      <c r="MUP16" s="934"/>
      <c r="MUQ16" s="934"/>
      <c r="MUR16" s="934"/>
      <c r="MUS16" s="934"/>
      <c r="MUT16" s="934"/>
      <c r="MUU16" s="934"/>
      <c r="MUV16" s="934"/>
      <c r="MUW16" s="934"/>
      <c r="MUX16" s="934"/>
      <c r="MUY16" s="934"/>
      <c r="MUZ16" s="934"/>
      <c r="MVA16" s="934"/>
      <c r="MVB16" s="934"/>
      <c r="MVC16" s="934"/>
      <c r="MVD16" s="934"/>
      <c r="MVE16" s="934"/>
      <c r="MVF16" s="934"/>
      <c r="MVG16" s="934"/>
      <c r="MVH16" s="934"/>
      <c r="MVI16" s="934"/>
      <c r="MVJ16" s="934"/>
      <c r="MVK16" s="934"/>
      <c r="MVL16" s="934"/>
      <c r="MVM16" s="934"/>
      <c r="MVN16" s="934"/>
      <c r="MVO16" s="934"/>
      <c r="MVP16" s="934"/>
      <c r="MVQ16" s="934"/>
      <c r="MVR16" s="934"/>
      <c r="MVS16" s="934"/>
      <c r="MVT16" s="934"/>
      <c r="MVU16" s="934"/>
      <c r="MVV16" s="934"/>
      <c r="MVW16" s="934"/>
      <c r="MVX16" s="934"/>
      <c r="MVY16" s="934"/>
      <c r="MVZ16" s="934"/>
      <c r="MWA16" s="934"/>
      <c r="MWB16" s="934"/>
      <c r="MWC16" s="934"/>
      <c r="MWD16" s="934"/>
      <c r="MWE16" s="934"/>
      <c r="MWF16" s="934"/>
      <c r="MWG16" s="934"/>
      <c r="MWH16" s="934"/>
      <c r="MWI16" s="934"/>
      <c r="MWJ16" s="934"/>
      <c r="MWK16" s="934"/>
      <c r="MWL16" s="934"/>
      <c r="MWM16" s="934"/>
      <c r="MWN16" s="934"/>
      <c r="MWO16" s="934"/>
      <c r="MWP16" s="934"/>
      <c r="MWQ16" s="934"/>
      <c r="MWR16" s="934"/>
      <c r="MWS16" s="934"/>
      <c r="MWT16" s="934"/>
      <c r="MWU16" s="934"/>
      <c r="MWV16" s="934"/>
      <c r="MWW16" s="934"/>
      <c r="MWX16" s="934"/>
      <c r="MWY16" s="934"/>
      <c r="MWZ16" s="934"/>
      <c r="MXA16" s="934"/>
      <c r="MXB16" s="934"/>
      <c r="MXC16" s="934"/>
      <c r="MXD16" s="934"/>
      <c r="MXE16" s="934"/>
      <c r="MXF16" s="934"/>
      <c r="MXG16" s="934"/>
      <c r="MXH16" s="934"/>
      <c r="MXI16" s="934"/>
      <c r="MXJ16" s="934"/>
      <c r="MXK16" s="934"/>
      <c r="MXL16" s="934"/>
      <c r="MXM16" s="934"/>
      <c r="MXN16" s="934"/>
      <c r="MXO16" s="934"/>
      <c r="MXP16" s="934"/>
      <c r="MXQ16" s="934"/>
      <c r="MXR16" s="934"/>
      <c r="MXS16" s="934"/>
      <c r="MXT16" s="934"/>
      <c r="MXU16" s="934"/>
      <c r="MXV16" s="934"/>
      <c r="MXW16" s="934"/>
      <c r="MXX16" s="934"/>
      <c r="MXY16" s="934"/>
      <c r="MXZ16" s="934"/>
      <c r="MYA16" s="934"/>
      <c r="MYB16" s="934"/>
      <c r="MYC16" s="934"/>
      <c r="MYD16" s="934"/>
      <c r="MYE16" s="934"/>
      <c r="MYF16" s="934"/>
      <c r="MYG16" s="934"/>
      <c r="MYH16" s="934"/>
      <c r="MYI16" s="934"/>
      <c r="MYJ16" s="934"/>
      <c r="MYK16" s="934"/>
      <c r="MYL16" s="934"/>
      <c r="MYM16" s="934"/>
      <c r="MYN16" s="934"/>
      <c r="MYO16" s="934"/>
      <c r="MYP16" s="934"/>
      <c r="MYQ16" s="934"/>
      <c r="MYR16" s="934"/>
      <c r="MYS16" s="934"/>
      <c r="MYT16" s="934"/>
      <c r="MYU16" s="934"/>
      <c r="MYV16" s="934"/>
      <c r="MYW16" s="934"/>
      <c r="MYX16" s="934"/>
      <c r="MYY16" s="934"/>
      <c r="MYZ16" s="934"/>
      <c r="MZA16" s="934"/>
      <c r="MZB16" s="934"/>
      <c r="MZC16" s="934"/>
      <c r="MZD16" s="934"/>
      <c r="MZE16" s="934"/>
      <c r="MZF16" s="934"/>
      <c r="MZG16" s="934"/>
      <c r="MZH16" s="934"/>
      <c r="MZI16" s="934"/>
      <c r="MZJ16" s="934"/>
      <c r="MZK16" s="934"/>
      <c r="MZL16" s="934"/>
      <c r="MZM16" s="934"/>
      <c r="MZN16" s="934"/>
      <c r="MZO16" s="934"/>
      <c r="MZP16" s="934"/>
      <c r="MZQ16" s="934"/>
      <c r="MZR16" s="934"/>
      <c r="MZS16" s="934"/>
      <c r="MZT16" s="934"/>
      <c r="MZU16" s="934"/>
      <c r="MZV16" s="934"/>
      <c r="MZW16" s="934"/>
      <c r="MZX16" s="934"/>
      <c r="MZY16" s="934"/>
      <c r="MZZ16" s="934"/>
      <c r="NAA16" s="934"/>
      <c r="NAB16" s="934"/>
      <c r="NAC16" s="934"/>
      <c r="NAD16" s="934"/>
      <c r="NAE16" s="934"/>
      <c r="NAF16" s="934"/>
      <c r="NAG16" s="934"/>
      <c r="NAH16" s="934"/>
      <c r="NAI16" s="934"/>
      <c r="NAJ16" s="934"/>
      <c r="NAK16" s="934"/>
      <c r="NAL16" s="934"/>
      <c r="NAM16" s="934"/>
      <c r="NAN16" s="934"/>
      <c r="NAO16" s="934"/>
      <c r="NAP16" s="934"/>
      <c r="NAQ16" s="934"/>
      <c r="NAR16" s="934"/>
      <c r="NAS16" s="934"/>
      <c r="NAT16" s="934"/>
      <c r="NAU16" s="934"/>
      <c r="NAV16" s="934"/>
      <c r="NAW16" s="934"/>
      <c r="NAX16" s="934"/>
      <c r="NAY16" s="934"/>
      <c r="NAZ16" s="934"/>
      <c r="NBA16" s="934"/>
      <c r="NBB16" s="934"/>
      <c r="NBC16" s="934"/>
      <c r="NBD16" s="934"/>
      <c r="NBE16" s="934"/>
      <c r="NBF16" s="934"/>
      <c r="NBG16" s="934"/>
      <c r="NBH16" s="934"/>
      <c r="NBI16" s="934"/>
      <c r="NBJ16" s="934"/>
      <c r="NBK16" s="934"/>
      <c r="NBL16" s="934"/>
      <c r="NBM16" s="934"/>
      <c r="NBN16" s="934"/>
      <c r="NBO16" s="934"/>
      <c r="NBP16" s="934"/>
      <c r="NBQ16" s="934"/>
      <c r="NBR16" s="934"/>
      <c r="NBS16" s="934"/>
      <c r="NBT16" s="934"/>
      <c r="NBU16" s="934"/>
      <c r="NBV16" s="934"/>
      <c r="NBW16" s="934"/>
      <c r="NBX16" s="934"/>
      <c r="NBY16" s="934"/>
      <c r="NBZ16" s="934"/>
      <c r="NCA16" s="934"/>
      <c r="NCB16" s="934"/>
      <c r="NCC16" s="934"/>
      <c r="NCD16" s="934"/>
      <c r="NCE16" s="934"/>
      <c r="NCF16" s="934"/>
      <c r="NCG16" s="934"/>
      <c r="NCH16" s="934"/>
      <c r="NCI16" s="934"/>
      <c r="NCJ16" s="934"/>
      <c r="NCK16" s="934"/>
      <c r="NCL16" s="934"/>
      <c r="NCM16" s="934"/>
      <c r="NCN16" s="934"/>
      <c r="NCO16" s="934"/>
      <c r="NCP16" s="934"/>
      <c r="NCQ16" s="934"/>
      <c r="NCR16" s="934"/>
      <c r="NCS16" s="934"/>
      <c r="NCT16" s="934"/>
      <c r="NCU16" s="934"/>
      <c r="NCV16" s="934"/>
      <c r="NCW16" s="934"/>
      <c r="NCX16" s="934"/>
      <c r="NCY16" s="934"/>
      <c r="NCZ16" s="934"/>
      <c r="NDA16" s="934"/>
      <c r="NDB16" s="934"/>
      <c r="NDC16" s="934"/>
      <c r="NDD16" s="934"/>
      <c r="NDE16" s="934"/>
      <c r="NDF16" s="934"/>
      <c r="NDG16" s="934"/>
      <c r="NDH16" s="934"/>
      <c r="NDI16" s="934"/>
      <c r="NDJ16" s="934"/>
      <c r="NDK16" s="934"/>
      <c r="NDL16" s="934"/>
      <c r="NDM16" s="934"/>
      <c r="NDN16" s="934"/>
      <c r="NDO16" s="934"/>
      <c r="NDP16" s="934"/>
      <c r="NDQ16" s="934"/>
      <c r="NDR16" s="934"/>
      <c r="NDS16" s="934"/>
      <c r="NDT16" s="934"/>
      <c r="NDU16" s="934"/>
      <c r="NDV16" s="934"/>
      <c r="NDW16" s="934"/>
      <c r="NDX16" s="934"/>
      <c r="NDY16" s="934"/>
      <c r="NDZ16" s="934"/>
      <c r="NEA16" s="934"/>
      <c r="NEB16" s="934"/>
      <c r="NEC16" s="934"/>
      <c r="NED16" s="934"/>
      <c r="NEE16" s="934"/>
      <c r="NEF16" s="934"/>
      <c r="NEG16" s="934"/>
      <c r="NEH16" s="934"/>
      <c r="NEI16" s="934"/>
      <c r="NEJ16" s="934"/>
      <c r="NEK16" s="934"/>
      <c r="NEL16" s="934"/>
      <c r="NEM16" s="934"/>
      <c r="NEN16" s="934"/>
      <c r="NEO16" s="934"/>
      <c r="NEP16" s="934"/>
      <c r="NEQ16" s="934"/>
      <c r="NER16" s="934"/>
      <c r="NES16" s="934"/>
      <c r="NET16" s="934"/>
      <c r="NEU16" s="934"/>
      <c r="NEV16" s="934"/>
      <c r="NEW16" s="934"/>
      <c r="NEX16" s="934"/>
      <c r="NEY16" s="934"/>
      <c r="NEZ16" s="934"/>
      <c r="NFA16" s="934"/>
      <c r="NFB16" s="934"/>
      <c r="NFC16" s="934"/>
      <c r="NFD16" s="934"/>
      <c r="NFE16" s="934"/>
      <c r="NFF16" s="934"/>
      <c r="NFG16" s="934"/>
      <c r="NFH16" s="934"/>
      <c r="NFI16" s="934"/>
      <c r="NFJ16" s="934"/>
      <c r="NFK16" s="934"/>
      <c r="NFL16" s="934"/>
      <c r="NFM16" s="934"/>
      <c r="NFN16" s="934"/>
      <c r="NFO16" s="934"/>
      <c r="NFP16" s="934"/>
      <c r="NFQ16" s="934"/>
      <c r="NFR16" s="934"/>
      <c r="NFS16" s="934"/>
      <c r="NFT16" s="934"/>
      <c r="NFU16" s="934"/>
      <c r="NFV16" s="934"/>
      <c r="NFW16" s="934"/>
      <c r="NFX16" s="934"/>
      <c r="NFY16" s="934"/>
      <c r="NFZ16" s="934"/>
      <c r="NGA16" s="934"/>
      <c r="NGB16" s="934"/>
      <c r="NGC16" s="934"/>
      <c r="NGD16" s="934"/>
      <c r="NGE16" s="934"/>
      <c r="NGF16" s="934"/>
      <c r="NGG16" s="934"/>
      <c r="NGH16" s="934"/>
      <c r="NGI16" s="934"/>
      <c r="NGJ16" s="934"/>
      <c r="NGK16" s="934"/>
      <c r="NGL16" s="934"/>
      <c r="NGM16" s="934"/>
      <c r="NGN16" s="934"/>
      <c r="NGO16" s="934"/>
      <c r="NGP16" s="934"/>
      <c r="NGQ16" s="934"/>
      <c r="NGR16" s="934"/>
      <c r="NGS16" s="934"/>
      <c r="NGT16" s="934"/>
      <c r="NGU16" s="934"/>
      <c r="NGV16" s="934"/>
      <c r="NGW16" s="934"/>
      <c r="NGX16" s="934"/>
      <c r="NGY16" s="934"/>
      <c r="NGZ16" s="934"/>
      <c r="NHA16" s="934"/>
      <c r="NHB16" s="934"/>
      <c r="NHC16" s="934"/>
      <c r="NHD16" s="934"/>
      <c r="NHE16" s="934"/>
      <c r="NHF16" s="934"/>
      <c r="NHG16" s="934"/>
      <c r="NHH16" s="934"/>
      <c r="NHI16" s="934"/>
      <c r="NHJ16" s="934"/>
      <c r="NHK16" s="934"/>
      <c r="NHL16" s="934"/>
      <c r="NHM16" s="934"/>
      <c r="NHN16" s="934"/>
      <c r="NHO16" s="934"/>
      <c r="NHP16" s="934"/>
      <c r="NHQ16" s="934"/>
      <c r="NHR16" s="934"/>
      <c r="NHS16" s="934"/>
      <c r="NHT16" s="934"/>
      <c r="NHU16" s="934"/>
      <c r="NHV16" s="934"/>
      <c r="NHW16" s="934"/>
      <c r="NHX16" s="934"/>
      <c r="NHY16" s="934"/>
      <c r="NHZ16" s="934"/>
      <c r="NIA16" s="934"/>
      <c r="NIB16" s="934"/>
      <c r="NIC16" s="934"/>
      <c r="NID16" s="934"/>
      <c r="NIE16" s="934"/>
      <c r="NIF16" s="934"/>
      <c r="NIG16" s="934"/>
      <c r="NIH16" s="934"/>
      <c r="NII16" s="934"/>
      <c r="NIJ16" s="934"/>
      <c r="NIK16" s="934"/>
      <c r="NIL16" s="934"/>
      <c r="NIM16" s="934"/>
      <c r="NIN16" s="934"/>
      <c r="NIO16" s="934"/>
      <c r="NIP16" s="934"/>
      <c r="NIQ16" s="934"/>
      <c r="NIR16" s="934"/>
      <c r="NIS16" s="934"/>
      <c r="NIT16" s="934"/>
      <c r="NIU16" s="934"/>
      <c r="NIV16" s="934"/>
      <c r="NIW16" s="934"/>
      <c r="NIX16" s="934"/>
      <c r="NIY16" s="934"/>
      <c r="NIZ16" s="934"/>
      <c r="NJA16" s="934"/>
      <c r="NJB16" s="934"/>
      <c r="NJC16" s="934"/>
      <c r="NJD16" s="934"/>
      <c r="NJE16" s="934"/>
      <c r="NJF16" s="934"/>
      <c r="NJG16" s="934"/>
      <c r="NJH16" s="934"/>
      <c r="NJI16" s="934"/>
      <c r="NJJ16" s="934"/>
      <c r="NJK16" s="934"/>
      <c r="NJL16" s="934"/>
      <c r="NJM16" s="934"/>
      <c r="NJN16" s="934"/>
      <c r="NJO16" s="934"/>
      <c r="NJP16" s="934"/>
      <c r="NJQ16" s="934"/>
      <c r="NJR16" s="934"/>
      <c r="NJS16" s="934"/>
      <c r="NJT16" s="934"/>
      <c r="NJU16" s="934"/>
      <c r="NJV16" s="934"/>
      <c r="NJW16" s="934"/>
      <c r="NJX16" s="934"/>
      <c r="NJY16" s="934"/>
      <c r="NJZ16" s="934"/>
      <c r="NKA16" s="934"/>
      <c r="NKB16" s="934"/>
      <c r="NKC16" s="934"/>
      <c r="NKD16" s="934"/>
      <c r="NKE16" s="934"/>
      <c r="NKF16" s="934"/>
      <c r="NKG16" s="934"/>
      <c r="NKH16" s="934"/>
      <c r="NKI16" s="934"/>
      <c r="NKJ16" s="934"/>
      <c r="NKK16" s="934"/>
      <c r="NKL16" s="934"/>
      <c r="NKM16" s="934"/>
      <c r="NKN16" s="934"/>
      <c r="NKO16" s="934"/>
      <c r="NKP16" s="934"/>
      <c r="NKQ16" s="934"/>
      <c r="NKR16" s="934"/>
      <c r="NKS16" s="934"/>
      <c r="NKT16" s="934"/>
      <c r="NKU16" s="934"/>
      <c r="NKV16" s="934"/>
      <c r="NKW16" s="934"/>
      <c r="NKX16" s="934"/>
      <c r="NKY16" s="934"/>
      <c r="NKZ16" s="934"/>
      <c r="NLA16" s="934"/>
      <c r="NLB16" s="934"/>
      <c r="NLC16" s="934"/>
      <c r="NLD16" s="934"/>
      <c r="NLE16" s="934"/>
      <c r="NLF16" s="934"/>
      <c r="NLG16" s="934"/>
      <c r="NLH16" s="934"/>
      <c r="NLI16" s="934"/>
      <c r="NLJ16" s="934"/>
      <c r="NLK16" s="934"/>
      <c r="NLL16" s="934"/>
      <c r="NLM16" s="934"/>
      <c r="NLN16" s="934"/>
      <c r="NLO16" s="934"/>
      <c r="NLP16" s="934"/>
      <c r="NLQ16" s="934"/>
      <c r="NLR16" s="934"/>
      <c r="NLS16" s="934"/>
      <c r="NLT16" s="934"/>
      <c r="NLU16" s="934"/>
      <c r="NLV16" s="934"/>
      <c r="NLW16" s="934"/>
      <c r="NLX16" s="934"/>
      <c r="NLY16" s="934"/>
      <c r="NLZ16" s="934"/>
      <c r="NMA16" s="934"/>
      <c r="NMB16" s="934"/>
      <c r="NMC16" s="934"/>
      <c r="NMD16" s="934"/>
      <c r="NME16" s="934"/>
      <c r="NMF16" s="934"/>
      <c r="NMG16" s="934"/>
      <c r="NMH16" s="934"/>
      <c r="NMI16" s="934"/>
      <c r="NMJ16" s="934"/>
      <c r="NMK16" s="934"/>
      <c r="NML16" s="934"/>
      <c r="NMM16" s="934"/>
      <c r="NMN16" s="934"/>
      <c r="NMO16" s="934"/>
      <c r="NMP16" s="934"/>
      <c r="NMQ16" s="934"/>
      <c r="NMR16" s="934"/>
      <c r="NMS16" s="934"/>
      <c r="NMT16" s="934"/>
      <c r="NMU16" s="934"/>
      <c r="NMV16" s="934"/>
      <c r="NMW16" s="934"/>
      <c r="NMX16" s="934"/>
      <c r="NMY16" s="934"/>
      <c r="NMZ16" s="934"/>
      <c r="NNA16" s="934"/>
      <c r="NNB16" s="934"/>
      <c r="NNC16" s="934"/>
      <c r="NND16" s="934"/>
      <c r="NNE16" s="934"/>
      <c r="NNF16" s="934"/>
      <c r="NNG16" s="934"/>
      <c r="NNH16" s="934"/>
      <c r="NNI16" s="934"/>
      <c r="NNJ16" s="934"/>
      <c r="NNK16" s="934"/>
      <c r="NNL16" s="934"/>
      <c r="NNM16" s="934"/>
      <c r="NNN16" s="934"/>
      <c r="NNO16" s="934"/>
      <c r="NNP16" s="934"/>
      <c r="NNQ16" s="934"/>
      <c r="NNR16" s="934"/>
      <c r="NNS16" s="934"/>
      <c r="NNT16" s="934"/>
      <c r="NNU16" s="934"/>
      <c r="NNV16" s="934"/>
      <c r="NNW16" s="934"/>
      <c r="NNX16" s="934"/>
      <c r="NNY16" s="934"/>
      <c r="NNZ16" s="934"/>
      <c r="NOA16" s="934"/>
      <c r="NOB16" s="934"/>
      <c r="NOC16" s="934"/>
      <c r="NOD16" s="934"/>
      <c r="NOE16" s="934"/>
      <c r="NOF16" s="934"/>
      <c r="NOG16" s="934"/>
      <c r="NOH16" s="934"/>
      <c r="NOI16" s="934"/>
      <c r="NOJ16" s="934"/>
      <c r="NOK16" s="934"/>
      <c r="NOL16" s="934"/>
      <c r="NOM16" s="934"/>
      <c r="NON16" s="934"/>
      <c r="NOO16" s="934"/>
      <c r="NOP16" s="934"/>
      <c r="NOQ16" s="934"/>
      <c r="NOR16" s="934"/>
      <c r="NOS16" s="934"/>
      <c r="NOT16" s="934"/>
      <c r="NOU16" s="934"/>
      <c r="NOV16" s="934"/>
      <c r="NOW16" s="934"/>
      <c r="NOX16" s="934"/>
      <c r="NOY16" s="934"/>
      <c r="NOZ16" s="934"/>
      <c r="NPA16" s="934"/>
      <c r="NPB16" s="934"/>
      <c r="NPC16" s="934"/>
      <c r="NPD16" s="934"/>
      <c r="NPE16" s="934"/>
      <c r="NPF16" s="934"/>
      <c r="NPG16" s="934"/>
      <c r="NPH16" s="934"/>
      <c r="NPI16" s="934"/>
      <c r="NPJ16" s="934"/>
      <c r="NPK16" s="934"/>
      <c r="NPL16" s="934"/>
      <c r="NPM16" s="934"/>
      <c r="NPN16" s="934"/>
      <c r="NPO16" s="934"/>
      <c r="NPP16" s="934"/>
      <c r="NPQ16" s="934"/>
      <c r="NPR16" s="934"/>
      <c r="NPS16" s="934"/>
      <c r="NPT16" s="934"/>
      <c r="NPU16" s="934"/>
      <c r="NPV16" s="934"/>
      <c r="NPW16" s="934"/>
      <c r="NPX16" s="934"/>
      <c r="NPY16" s="934"/>
      <c r="NPZ16" s="934"/>
      <c r="NQA16" s="934"/>
      <c r="NQB16" s="934"/>
      <c r="NQC16" s="934"/>
      <c r="NQD16" s="934"/>
      <c r="NQE16" s="934"/>
      <c r="NQF16" s="934"/>
      <c r="NQG16" s="934"/>
      <c r="NQH16" s="934"/>
      <c r="NQI16" s="934"/>
      <c r="NQJ16" s="934"/>
      <c r="NQK16" s="934"/>
      <c r="NQL16" s="934"/>
      <c r="NQM16" s="934"/>
      <c r="NQN16" s="934"/>
      <c r="NQO16" s="934"/>
      <c r="NQP16" s="934"/>
      <c r="NQQ16" s="934"/>
      <c r="NQR16" s="934"/>
      <c r="NQS16" s="934"/>
      <c r="NQT16" s="934"/>
      <c r="NQU16" s="934"/>
      <c r="NQV16" s="934"/>
      <c r="NQW16" s="934"/>
      <c r="NQX16" s="934"/>
      <c r="NQY16" s="934"/>
      <c r="NQZ16" s="934"/>
      <c r="NRA16" s="934"/>
      <c r="NRB16" s="934"/>
      <c r="NRC16" s="934"/>
      <c r="NRD16" s="934"/>
      <c r="NRE16" s="934"/>
      <c r="NRF16" s="934"/>
      <c r="NRG16" s="934"/>
      <c r="NRH16" s="934"/>
      <c r="NRI16" s="934"/>
      <c r="NRJ16" s="934"/>
      <c r="NRK16" s="934"/>
      <c r="NRL16" s="934"/>
      <c r="NRM16" s="934"/>
      <c r="NRN16" s="934"/>
      <c r="NRO16" s="934"/>
      <c r="NRP16" s="934"/>
      <c r="NRQ16" s="934"/>
      <c r="NRR16" s="934"/>
      <c r="NRS16" s="934"/>
      <c r="NRT16" s="934"/>
      <c r="NRU16" s="934"/>
      <c r="NRV16" s="934"/>
      <c r="NRW16" s="934"/>
      <c r="NRX16" s="934"/>
      <c r="NRY16" s="934"/>
      <c r="NRZ16" s="934"/>
      <c r="NSA16" s="934"/>
      <c r="NSB16" s="934"/>
      <c r="NSC16" s="934"/>
      <c r="NSD16" s="934"/>
      <c r="NSE16" s="934"/>
      <c r="NSF16" s="934"/>
      <c r="NSG16" s="934"/>
      <c r="NSH16" s="934"/>
      <c r="NSI16" s="934"/>
      <c r="NSJ16" s="934"/>
      <c r="NSK16" s="934"/>
      <c r="NSL16" s="934"/>
      <c r="NSM16" s="934"/>
      <c r="NSN16" s="934"/>
      <c r="NSO16" s="934"/>
      <c r="NSP16" s="934"/>
      <c r="NSQ16" s="934"/>
      <c r="NSR16" s="934"/>
      <c r="NSS16" s="934"/>
      <c r="NST16" s="934"/>
      <c r="NSU16" s="934"/>
      <c r="NSV16" s="934"/>
      <c r="NSW16" s="934"/>
      <c r="NSX16" s="934"/>
      <c r="NSY16" s="934"/>
      <c r="NSZ16" s="934"/>
      <c r="NTA16" s="934"/>
      <c r="NTB16" s="934"/>
      <c r="NTC16" s="934"/>
      <c r="NTD16" s="934"/>
      <c r="NTE16" s="934"/>
      <c r="NTF16" s="934"/>
      <c r="NTG16" s="934"/>
      <c r="NTH16" s="934"/>
      <c r="NTI16" s="934"/>
      <c r="NTJ16" s="934"/>
      <c r="NTK16" s="934"/>
      <c r="NTL16" s="934"/>
      <c r="NTM16" s="934"/>
      <c r="NTN16" s="934"/>
      <c r="NTO16" s="934"/>
      <c r="NTP16" s="934"/>
      <c r="NTQ16" s="934"/>
      <c r="NTR16" s="934"/>
      <c r="NTS16" s="934"/>
      <c r="NTT16" s="934"/>
      <c r="NTU16" s="934"/>
      <c r="NTV16" s="934"/>
      <c r="NTW16" s="934"/>
      <c r="NTX16" s="934"/>
      <c r="NTY16" s="934"/>
      <c r="NTZ16" s="934"/>
      <c r="NUA16" s="934"/>
      <c r="NUB16" s="934"/>
      <c r="NUC16" s="934"/>
      <c r="NUD16" s="934"/>
      <c r="NUE16" s="934"/>
      <c r="NUF16" s="934"/>
      <c r="NUG16" s="934"/>
      <c r="NUH16" s="934"/>
      <c r="NUI16" s="934"/>
      <c r="NUJ16" s="934"/>
      <c r="NUK16" s="934"/>
      <c r="NUL16" s="934"/>
      <c r="NUM16" s="934"/>
      <c r="NUN16" s="934"/>
      <c r="NUO16" s="934"/>
      <c r="NUP16" s="934"/>
      <c r="NUQ16" s="934"/>
      <c r="NUR16" s="934"/>
      <c r="NUS16" s="934"/>
      <c r="NUT16" s="934"/>
      <c r="NUU16" s="934"/>
      <c r="NUV16" s="934"/>
      <c r="NUW16" s="934"/>
      <c r="NUX16" s="934"/>
      <c r="NUY16" s="934"/>
      <c r="NUZ16" s="934"/>
      <c r="NVA16" s="934"/>
      <c r="NVB16" s="934"/>
      <c r="NVC16" s="934"/>
      <c r="NVD16" s="934"/>
      <c r="NVE16" s="934"/>
      <c r="NVF16" s="934"/>
      <c r="NVG16" s="934"/>
      <c r="NVH16" s="934"/>
      <c r="NVI16" s="934"/>
      <c r="NVJ16" s="934"/>
      <c r="NVK16" s="934"/>
      <c r="NVL16" s="934"/>
      <c r="NVM16" s="934"/>
      <c r="NVN16" s="934"/>
      <c r="NVO16" s="934"/>
      <c r="NVP16" s="934"/>
      <c r="NVQ16" s="934"/>
      <c r="NVR16" s="934"/>
      <c r="NVS16" s="934"/>
      <c r="NVT16" s="934"/>
      <c r="NVU16" s="934"/>
      <c r="NVV16" s="934"/>
      <c r="NVW16" s="934"/>
      <c r="NVX16" s="934"/>
      <c r="NVY16" s="934"/>
      <c r="NVZ16" s="934"/>
      <c r="NWA16" s="934"/>
      <c r="NWB16" s="934"/>
      <c r="NWC16" s="934"/>
      <c r="NWD16" s="934"/>
      <c r="NWE16" s="934"/>
      <c r="NWF16" s="934"/>
      <c r="NWG16" s="934"/>
      <c r="NWH16" s="934"/>
      <c r="NWI16" s="934"/>
      <c r="NWJ16" s="934"/>
      <c r="NWK16" s="934"/>
      <c r="NWL16" s="934"/>
      <c r="NWM16" s="934"/>
      <c r="NWN16" s="934"/>
      <c r="NWO16" s="934"/>
      <c r="NWP16" s="934"/>
      <c r="NWQ16" s="934"/>
      <c r="NWR16" s="934"/>
      <c r="NWS16" s="934"/>
      <c r="NWT16" s="934"/>
      <c r="NWU16" s="934"/>
      <c r="NWV16" s="934"/>
      <c r="NWW16" s="934"/>
      <c r="NWX16" s="934"/>
      <c r="NWY16" s="934"/>
      <c r="NWZ16" s="934"/>
      <c r="NXA16" s="934"/>
      <c r="NXB16" s="934"/>
      <c r="NXC16" s="934"/>
      <c r="NXD16" s="934"/>
      <c r="NXE16" s="934"/>
      <c r="NXF16" s="934"/>
      <c r="NXG16" s="934"/>
      <c r="NXH16" s="934"/>
      <c r="NXI16" s="934"/>
      <c r="NXJ16" s="934"/>
      <c r="NXK16" s="934"/>
      <c r="NXL16" s="934"/>
      <c r="NXM16" s="934"/>
      <c r="NXN16" s="934"/>
      <c r="NXO16" s="934"/>
      <c r="NXP16" s="934"/>
      <c r="NXQ16" s="934"/>
      <c r="NXR16" s="934"/>
      <c r="NXS16" s="934"/>
      <c r="NXT16" s="934"/>
      <c r="NXU16" s="934"/>
      <c r="NXV16" s="934"/>
      <c r="NXW16" s="934"/>
      <c r="NXX16" s="934"/>
      <c r="NXY16" s="934"/>
      <c r="NXZ16" s="934"/>
      <c r="NYA16" s="934"/>
      <c r="NYB16" s="934"/>
      <c r="NYC16" s="934"/>
      <c r="NYD16" s="934"/>
      <c r="NYE16" s="934"/>
      <c r="NYF16" s="934"/>
      <c r="NYG16" s="934"/>
      <c r="NYH16" s="934"/>
      <c r="NYI16" s="934"/>
      <c r="NYJ16" s="934"/>
      <c r="NYK16" s="934"/>
      <c r="NYL16" s="934"/>
      <c r="NYM16" s="934"/>
      <c r="NYN16" s="934"/>
      <c r="NYO16" s="934"/>
      <c r="NYP16" s="934"/>
      <c r="NYQ16" s="934"/>
      <c r="NYR16" s="934"/>
      <c r="NYS16" s="934"/>
      <c r="NYT16" s="934"/>
      <c r="NYU16" s="934"/>
      <c r="NYV16" s="934"/>
      <c r="NYW16" s="934"/>
      <c r="NYX16" s="934"/>
      <c r="NYY16" s="934"/>
      <c r="NYZ16" s="934"/>
      <c r="NZA16" s="934"/>
      <c r="NZB16" s="934"/>
      <c r="NZC16" s="934"/>
      <c r="NZD16" s="934"/>
      <c r="NZE16" s="934"/>
      <c r="NZF16" s="934"/>
      <c r="NZG16" s="934"/>
      <c r="NZH16" s="934"/>
      <c r="NZI16" s="934"/>
      <c r="NZJ16" s="934"/>
      <c r="NZK16" s="934"/>
      <c r="NZL16" s="934"/>
      <c r="NZM16" s="934"/>
      <c r="NZN16" s="934"/>
      <c r="NZO16" s="934"/>
      <c r="NZP16" s="934"/>
      <c r="NZQ16" s="934"/>
      <c r="NZR16" s="934"/>
      <c r="NZS16" s="934"/>
      <c r="NZT16" s="934"/>
      <c r="NZU16" s="934"/>
      <c r="NZV16" s="934"/>
      <c r="NZW16" s="934"/>
      <c r="NZX16" s="934"/>
      <c r="NZY16" s="934"/>
      <c r="NZZ16" s="934"/>
      <c r="OAA16" s="934"/>
      <c r="OAB16" s="934"/>
      <c r="OAC16" s="934"/>
      <c r="OAD16" s="934"/>
      <c r="OAE16" s="934"/>
      <c r="OAF16" s="934"/>
      <c r="OAG16" s="934"/>
      <c r="OAH16" s="934"/>
      <c r="OAI16" s="934"/>
      <c r="OAJ16" s="934"/>
      <c r="OAK16" s="934"/>
      <c r="OAL16" s="934"/>
      <c r="OAM16" s="934"/>
      <c r="OAN16" s="934"/>
      <c r="OAO16" s="934"/>
      <c r="OAP16" s="934"/>
      <c r="OAQ16" s="934"/>
      <c r="OAR16" s="934"/>
      <c r="OAS16" s="934"/>
      <c r="OAT16" s="934"/>
      <c r="OAU16" s="934"/>
      <c r="OAV16" s="934"/>
      <c r="OAW16" s="934"/>
      <c r="OAX16" s="934"/>
      <c r="OAY16" s="934"/>
      <c r="OAZ16" s="934"/>
      <c r="OBA16" s="934"/>
      <c r="OBB16" s="934"/>
      <c r="OBC16" s="934"/>
      <c r="OBD16" s="934"/>
      <c r="OBE16" s="934"/>
      <c r="OBF16" s="934"/>
      <c r="OBG16" s="934"/>
      <c r="OBH16" s="934"/>
      <c r="OBI16" s="934"/>
      <c r="OBJ16" s="934"/>
      <c r="OBK16" s="934"/>
      <c r="OBL16" s="934"/>
      <c r="OBM16" s="934"/>
      <c r="OBN16" s="934"/>
      <c r="OBO16" s="934"/>
      <c r="OBP16" s="934"/>
      <c r="OBQ16" s="934"/>
      <c r="OBR16" s="934"/>
      <c r="OBS16" s="934"/>
      <c r="OBT16" s="934"/>
      <c r="OBU16" s="934"/>
      <c r="OBV16" s="934"/>
      <c r="OBW16" s="934"/>
      <c r="OBX16" s="934"/>
      <c r="OBY16" s="934"/>
      <c r="OBZ16" s="934"/>
      <c r="OCA16" s="934"/>
      <c r="OCB16" s="934"/>
      <c r="OCC16" s="934"/>
      <c r="OCD16" s="934"/>
      <c r="OCE16" s="934"/>
      <c r="OCF16" s="934"/>
      <c r="OCG16" s="934"/>
      <c r="OCH16" s="934"/>
      <c r="OCI16" s="934"/>
      <c r="OCJ16" s="934"/>
      <c r="OCK16" s="934"/>
      <c r="OCL16" s="934"/>
      <c r="OCM16" s="934"/>
      <c r="OCN16" s="934"/>
      <c r="OCO16" s="934"/>
      <c r="OCP16" s="934"/>
      <c r="OCQ16" s="934"/>
      <c r="OCR16" s="934"/>
      <c r="OCS16" s="934"/>
      <c r="OCT16" s="934"/>
      <c r="OCU16" s="934"/>
      <c r="OCV16" s="934"/>
      <c r="OCW16" s="934"/>
      <c r="OCX16" s="934"/>
      <c r="OCY16" s="934"/>
      <c r="OCZ16" s="934"/>
      <c r="ODA16" s="934"/>
      <c r="ODB16" s="934"/>
      <c r="ODC16" s="934"/>
      <c r="ODD16" s="934"/>
      <c r="ODE16" s="934"/>
      <c r="ODF16" s="934"/>
      <c r="ODG16" s="934"/>
      <c r="ODH16" s="934"/>
      <c r="ODI16" s="934"/>
      <c r="ODJ16" s="934"/>
      <c r="ODK16" s="934"/>
      <c r="ODL16" s="934"/>
      <c r="ODM16" s="934"/>
      <c r="ODN16" s="934"/>
      <c r="ODO16" s="934"/>
      <c r="ODP16" s="934"/>
      <c r="ODQ16" s="934"/>
      <c r="ODR16" s="934"/>
      <c r="ODS16" s="934"/>
      <c r="ODT16" s="934"/>
      <c r="ODU16" s="934"/>
      <c r="ODV16" s="934"/>
      <c r="ODW16" s="934"/>
      <c r="ODX16" s="934"/>
      <c r="ODY16" s="934"/>
      <c r="ODZ16" s="934"/>
      <c r="OEA16" s="934"/>
      <c r="OEB16" s="934"/>
      <c r="OEC16" s="934"/>
      <c r="OED16" s="934"/>
      <c r="OEE16" s="934"/>
      <c r="OEF16" s="934"/>
      <c r="OEG16" s="934"/>
      <c r="OEH16" s="934"/>
      <c r="OEI16" s="934"/>
      <c r="OEJ16" s="934"/>
      <c r="OEK16" s="934"/>
      <c r="OEL16" s="934"/>
      <c r="OEM16" s="934"/>
      <c r="OEN16" s="934"/>
      <c r="OEO16" s="934"/>
      <c r="OEP16" s="934"/>
      <c r="OEQ16" s="934"/>
      <c r="OER16" s="934"/>
      <c r="OES16" s="934"/>
      <c r="OET16" s="934"/>
      <c r="OEU16" s="934"/>
      <c r="OEV16" s="934"/>
      <c r="OEW16" s="934"/>
      <c r="OEX16" s="934"/>
      <c r="OEY16" s="934"/>
      <c r="OEZ16" s="934"/>
      <c r="OFA16" s="934"/>
      <c r="OFB16" s="934"/>
      <c r="OFC16" s="934"/>
      <c r="OFD16" s="934"/>
      <c r="OFE16" s="934"/>
      <c r="OFF16" s="934"/>
      <c r="OFG16" s="934"/>
      <c r="OFH16" s="934"/>
      <c r="OFI16" s="934"/>
      <c r="OFJ16" s="934"/>
      <c r="OFK16" s="934"/>
      <c r="OFL16" s="934"/>
      <c r="OFM16" s="934"/>
      <c r="OFN16" s="934"/>
      <c r="OFO16" s="934"/>
      <c r="OFP16" s="934"/>
      <c r="OFQ16" s="934"/>
      <c r="OFR16" s="934"/>
      <c r="OFS16" s="934"/>
      <c r="OFT16" s="934"/>
      <c r="OFU16" s="934"/>
      <c r="OFV16" s="934"/>
      <c r="OFW16" s="934"/>
      <c r="OFX16" s="934"/>
      <c r="OFY16" s="934"/>
      <c r="OFZ16" s="934"/>
      <c r="OGA16" s="934"/>
      <c r="OGB16" s="934"/>
      <c r="OGC16" s="934"/>
      <c r="OGD16" s="934"/>
      <c r="OGE16" s="934"/>
      <c r="OGF16" s="934"/>
      <c r="OGG16" s="934"/>
      <c r="OGH16" s="934"/>
      <c r="OGI16" s="934"/>
      <c r="OGJ16" s="934"/>
      <c r="OGK16" s="934"/>
      <c r="OGL16" s="934"/>
      <c r="OGM16" s="934"/>
      <c r="OGN16" s="934"/>
      <c r="OGO16" s="934"/>
      <c r="OGP16" s="934"/>
      <c r="OGQ16" s="934"/>
      <c r="OGR16" s="934"/>
      <c r="OGS16" s="934"/>
      <c r="OGT16" s="934"/>
      <c r="OGU16" s="934"/>
      <c r="OGV16" s="934"/>
      <c r="OGW16" s="934"/>
      <c r="OGX16" s="934"/>
      <c r="OGY16" s="934"/>
      <c r="OGZ16" s="934"/>
      <c r="OHA16" s="934"/>
      <c r="OHB16" s="934"/>
      <c r="OHC16" s="934"/>
      <c r="OHD16" s="934"/>
      <c r="OHE16" s="934"/>
      <c r="OHF16" s="934"/>
      <c r="OHG16" s="934"/>
      <c r="OHH16" s="934"/>
      <c r="OHI16" s="934"/>
      <c r="OHJ16" s="934"/>
      <c r="OHK16" s="934"/>
      <c r="OHL16" s="934"/>
      <c r="OHM16" s="934"/>
      <c r="OHN16" s="934"/>
      <c r="OHO16" s="934"/>
      <c r="OHP16" s="934"/>
      <c r="OHQ16" s="934"/>
      <c r="OHR16" s="934"/>
      <c r="OHS16" s="934"/>
      <c r="OHT16" s="934"/>
      <c r="OHU16" s="934"/>
      <c r="OHV16" s="934"/>
      <c r="OHW16" s="934"/>
      <c r="OHX16" s="934"/>
      <c r="OHY16" s="934"/>
      <c r="OHZ16" s="934"/>
      <c r="OIA16" s="934"/>
      <c r="OIB16" s="934"/>
      <c r="OIC16" s="934"/>
      <c r="OID16" s="934"/>
      <c r="OIE16" s="934"/>
      <c r="OIF16" s="934"/>
      <c r="OIG16" s="934"/>
      <c r="OIH16" s="934"/>
      <c r="OII16" s="934"/>
      <c r="OIJ16" s="934"/>
      <c r="OIK16" s="934"/>
      <c r="OIL16" s="934"/>
      <c r="OIM16" s="934"/>
      <c r="OIN16" s="934"/>
      <c r="OIO16" s="934"/>
      <c r="OIP16" s="934"/>
      <c r="OIQ16" s="934"/>
      <c r="OIR16" s="934"/>
      <c r="OIS16" s="934"/>
      <c r="OIT16" s="934"/>
      <c r="OIU16" s="934"/>
      <c r="OIV16" s="934"/>
      <c r="OIW16" s="934"/>
      <c r="OIX16" s="934"/>
      <c r="OIY16" s="934"/>
      <c r="OIZ16" s="934"/>
      <c r="OJA16" s="934"/>
      <c r="OJB16" s="934"/>
      <c r="OJC16" s="934"/>
      <c r="OJD16" s="934"/>
      <c r="OJE16" s="934"/>
      <c r="OJF16" s="934"/>
      <c r="OJG16" s="934"/>
      <c r="OJH16" s="934"/>
      <c r="OJI16" s="934"/>
      <c r="OJJ16" s="934"/>
      <c r="OJK16" s="934"/>
      <c r="OJL16" s="934"/>
      <c r="OJM16" s="934"/>
      <c r="OJN16" s="934"/>
      <c r="OJO16" s="934"/>
      <c r="OJP16" s="934"/>
      <c r="OJQ16" s="934"/>
      <c r="OJR16" s="934"/>
      <c r="OJS16" s="934"/>
      <c r="OJT16" s="934"/>
      <c r="OJU16" s="934"/>
      <c r="OJV16" s="934"/>
      <c r="OJW16" s="934"/>
      <c r="OJX16" s="934"/>
      <c r="OJY16" s="934"/>
      <c r="OJZ16" s="934"/>
      <c r="OKA16" s="934"/>
      <c r="OKB16" s="934"/>
      <c r="OKC16" s="934"/>
      <c r="OKD16" s="934"/>
      <c r="OKE16" s="934"/>
      <c r="OKF16" s="934"/>
      <c r="OKG16" s="934"/>
      <c r="OKH16" s="934"/>
      <c r="OKI16" s="934"/>
      <c r="OKJ16" s="934"/>
      <c r="OKK16" s="934"/>
      <c r="OKL16" s="934"/>
      <c r="OKM16" s="934"/>
      <c r="OKN16" s="934"/>
      <c r="OKO16" s="934"/>
      <c r="OKP16" s="934"/>
      <c r="OKQ16" s="934"/>
      <c r="OKR16" s="934"/>
      <c r="OKS16" s="934"/>
      <c r="OKT16" s="934"/>
      <c r="OKU16" s="934"/>
      <c r="OKV16" s="934"/>
      <c r="OKW16" s="934"/>
      <c r="OKX16" s="934"/>
      <c r="OKY16" s="934"/>
      <c r="OKZ16" s="934"/>
      <c r="OLA16" s="934"/>
      <c r="OLB16" s="934"/>
      <c r="OLC16" s="934"/>
      <c r="OLD16" s="934"/>
      <c r="OLE16" s="934"/>
      <c r="OLF16" s="934"/>
      <c r="OLG16" s="934"/>
      <c r="OLH16" s="934"/>
      <c r="OLI16" s="934"/>
      <c r="OLJ16" s="934"/>
      <c r="OLK16" s="934"/>
      <c r="OLL16" s="934"/>
      <c r="OLM16" s="934"/>
      <c r="OLN16" s="934"/>
      <c r="OLO16" s="934"/>
      <c r="OLP16" s="934"/>
      <c r="OLQ16" s="934"/>
      <c r="OLR16" s="934"/>
      <c r="OLS16" s="934"/>
      <c r="OLT16" s="934"/>
      <c r="OLU16" s="934"/>
      <c r="OLV16" s="934"/>
      <c r="OLW16" s="934"/>
      <c r="OLX16" s="934"/>
      <c r="OLY16" s="934"/>
      <c r="OLZ16" s="934"/>
      <c r="OMA16" s="934"/>
      <c r="OMB16" s="934"/>
      <c r="OMC16" s="934"/>
      <c r="OMD16" s="934"/>
      <c r="OME16" s="934"/>
      <c r="OMF16" s="934"/>
      <c r="OMG16" s="934"/>
      <c r="OMH16" s="934"/>
      <c r="OMI16" s="934"/>
      <c r="OMJ16" s="934"/>
      <c r="OMK16" s="934"/>
      <c r="OML16" s="934"/>
      <c r="OMM16" s="934"/>
      <c r="OMN16" s="934"/>
      <c r="OMO16" s="934"/>
      <c r="OMP16" s="934"/>
      <c r="OMQ16" s="934"/>
      <c r="OMR16" s="934"/>
      <c r="OMS16" s="934"/>
      <c r="OMT16" s="934"/>
      <c r="OMU16" s="934"/>
      <c r="OMV16" s="934"/>
      <c r="OMW16" s="934"/>
      <c r="OMX16" s="934"/>
      <c r="OMY16" s="934"/>
      <c r="OMZ16" s="934"/>
      <c r="ONA16" s="934"/>
      <c r="ONB16" s="934"/>
      <c r="ONC16" s="934"/>
      <c r="OND16" s="934"/>
      <c r="ONE16" s="934"/>
      <c r="ONF16" s="934"/>
      <c r="ONG16" s="934"/>
      <c r="ONH16" s="934"/>
      <c r="ONI16" s="934"/>
      <c r="ONJ16" s="934"/>
      <c r="ONK16" s="934"/>
      <c r="ONL16" s="934"/>
      <c r="ONM16" s="934"/>
      <c r="ONN16" s="934"/>
      <c r="ONO16" s="934"/>
      <c r="ONP16" s="934"/>
      <c r="ONQ16" s="934"/>
      <c r="ONR16" s="934"/>
      <c r="ONS16" s="934"/>
      <c r="ONT16" s="934"/>
      <c r="ONU16" s="934"/>
      <c r="ONV16" s="934"/>
      <c r="ONW16" s="934"/>
      <c r="ONX16" s="934"/>
      <c r="ONY16" s="934"/>
      <c r="ONZ16" s="934"/>
      <c r="OOA16" s="934"/>
      <c r="OOB16" s="934"/>
      <c r="OOC16" s="934"/>
      <c r="OOD16" s="934"/>
      <c r="OOE16" s="934"/>
      <c r="OOF16" s="934"/>
      <c r="OOG16" s="934"/>
      <c r="OOH16" s="934"/>
      <c r="OOI16" s="934"/>
      <c r="OOJ16" s="934"/>
      <c r="OOK16" s="934"/>
      <c r="OOL16" s="934"/>
      <c r="OOM16" s="934"/>
      <c r="OON16" s="934"/>
      <c r="OOO16" s="934"/>
      <c r="OOP16" s="934"/>
      <c r="OOQ16" s="934"/>
      <c r="OOR16" s="934"/>
      <c r="OOS16" s="934"/>
      <c r="OOT16" s="934"/>
      <c r="OOU16" s="934"/>
      <c r="OOV16" s="934"/>
      <c r="OOW16" s="934"/>
      <c r="OOX16" s="934"/>
      <c r="OOY16" s="934"/>
      <c r="OOZ16" s="934"/>
      <c r="OPA16" s="934"/>
      <c r="OPB16" s="934"/>
      <c r="OPC16" s="934"/>
      <c r="OPD16" s="934"/>
      <c r="OPE16" s="934"/>
      <c r="OPF16" s="934"/>
      <c r="OPG16" s="934"/>
      <c r="OPH16" s="934"/>
      <c r="OPI16" s="934"/>
      <c r="OPJ16" s="934"/>
      <c r="OPK16" s="934"/>
      <c r="OPL16" s="934"/>
      <c r="OPM16" s="934"/>
      <c r="OPN16" s="934"/>
      <c r="OPO16" s="934"/>
      <c r="OPP16" s="934"/>
      <c r="OPQ16" s="934"/>
      <c r="OPR16" s="934"/>
      <c r="OPS16" s="934"/>
      <c r="OPT16" s="934"/>
      <c r="OPU16" s="934"/>
      <c r="OPV16" s="934"/>
      <c r="OPW16" s="934"/>
      <c r="OPX16" s="934"/>
      <c r="OPY16" s="934"/>
      <c r="OPZ16" s="934"/>
      <c r="OQA16" s="934"/>
      <c r="OQB16" s="934"/>
      <c r="OQC16" s="934"/>
      <c r="OQD16" s="934"/>
      <c r="OQE16" s="934"/>
      <c r="OQF16" s="934"/>
      <c r="OQG16" s="934"/>
      <c r="OQH16" s="934"/>
      <c r="OQI16" s="934"/>
      <c r="OQJ16" s="934"/>
      <c r="OQK16" s="934"/>
      <c r="OQL16" s="934"/>
      <c r="OQM16" s="934"/>
      <c r="OQN16" s="934"/>
      <c r="OQO16" s="934"/>
      <c r="OQP16" s="934"/>
      <c r="OQQ16" s="934"/>
      <c r="OQR16" s="934"/>
      <c r="OQS16" s="934"/>
      <c r="OQT16" s="934"/>
      <c r="OQU16" s="934"/>
      <c r="OQV16" s="934"/>
      <c r="OQW16" s="934"/>
      <c r="OQX16" s="934"/>
      <c r="OQY16" s="934"/>
      <c r="OQZ16" s="934"/>
      <c r="ORA16" s="934"/>
      <c r="ORB16" s="934"/>
      <c r="ORC16" s="934"/>
      <c r="ORD16" s="934"/>
      <c r="ORE16" s="934"/>
      <c r="ORF16" s="934"/>
      <c r="ORG16" s="934"/>
      <c r="ORH16" s="934"/>
      <c r="ORI16" s="934"/>
      <c r="ORJ16" s="934"/>
      <c r="ORK16" s="934"/>
      <c r="ORL16" s="934"/>
      <c r="ORM16" s="934"/>
      <c r="ORN16" s="934"/>
      <c r="ORO16" s="934"/>
      <c r="ORP16" s="934"/>
      <c r="ORQ16" s="934"/>
      <c r="ORR16" s="934"/>
      <c r="ORS16" s="934"/>
      <c r="ORT16" s="934"/>
      <c r="ORU16" s="934"/>
      <c r="ORV16" s="934"/>
      <c r="ORW16" s="934"/>
      <c r="ORX16" s="934"/>
      <c r="ORY16" s="934"/>
      <c r="ORZ16" s="934"/>
      <c r="OSA16" s="934"/>
      <c r="OSB16" s="934"/>
      <c r="OSC16" s="934"/>
      <c r="OSD16" s="934"/>
      <c r="OSE16" s="934"/>
      <c r="OSF16" s="934"/>
      <c r="OSG16" s="934"/>
      <c r="OSH16" s="934"/>
      <c r="OSI16" s="934"/>
      <c r="OSJ16" s="934"/>
      <c r="OSK16" s="934"/>
      <c r="OSL16" s="934"/>
      <c r="OSM16" s="934"/>
      <c r="OSN16" s="934"/>
      <c r="OSO16" s="934"/>
      <c r="OSP16" s="934"/>
      <c r="OSQ16" s="934"/>
      <c r="OSR16" s="934"/>
      <c r="OSS16" s="934"/>
      <c r="OST16" s="934"/>
      <c r="OSU16" s="934"/>
      <c r="OSV16" s="934"/>
      <c r="OSW16" s="934"/>
      <c r="OSX16" s="934"/>
      <c r="OSY16" s="934"/>
      <c r="OSZ16" s="934"/>
      <c r="OTA16" s="934"/>
      <c r="OTB16" s="934"/>
      <c r="OTC16" s="934"/>
      <c r="OTD16" s="934"/>
      <c r="OTE16" s="934"/>
      <c r="OTF16" s="934"/>
      <c r="OTG16" s="934"/>
      <c r="OTH16" s="934"/>
      <c r="OTI16" s="934"/>
      <c r="OTJ16" s="934"/>
      <c r="OTK16" s="934"/>
      <c r="OTL16" s="934"/>
      <c r="OTM16" s="934"/>
      <c r="OTN16" s="934"/>
      <c r="OTO16" s="934"/>
      <c r="OTP16" s="934"/>
      <c r="OTQ16" s="934"/>
      <c r="OTR16" s="934"/>
      <c r="OTS16" s="934"/>
      <c r="OTT16" s="934"/>
      <c r="OTU16" s="934"/>
      <c r="OTV16" s="934"/>
      <c r="OTW16" s="934"/>
      <c r="OTX16" s="934"/>
      <c r="OTY16" s="934"/>
      <c r="OTZ16" s="934"/>
      <c r="OUA16" s="934"/>
      <c r="OUB16" s="934"/>
      <c r="OUC16" s="934"/>
      <c r="OUD16" s="934"/>
      <c r="OUE16" s="934"/>
      <c r="OUF16" s="934"/>
      <c r="OUG16" s="934"/>
      <c r="OUH16" s="934"/>
      <c r="OUI16" s="934"/>
      <c r="OUJ16" s="934"/>
      <c r="OUK16" s="934"/>
      <c r="OUL16" s="934"/>
      <c r="OUM16" s="934"/>
      <c r="OUN16" s="934"/>
      <c r="OUO16" s="934"/>
      <c r="OUP16" s="934"/>
      <c r="OUQ16" s="934"/>
      <c r="OUR16" s="934"/>
      <c r="OUS16" s="934"/>
      <c r="OUT16" s="934"/>
      <c r="OUU16" s="934"/>
      <c r="OUV16" s="934"/>
      <c r="OUW16" s="934"/>
      <c r="OUX16" s="934"/>
      <c r="OUY16" s="934"/>
      <c r="OUZ16" s="934"/>
      <c r="OVA16" s="934"/>
      <c r="OVB16" s="934"/>
      <c r="OVC16" s="934"/>
      <c r="OVD16" s="934"/>
      <c r="OVE16" s="934"/>
      <c r="OVF16" s="934"/>
      <c r="OVG16" s="934"/>
      <c r="OVH16" s="934"/>
      <c r="OVI16" s="934"/>
      <c r="OVJ16" s="934"/>
      <c r="OVK16" s="934"/>
      <c r="OVL16" s="934"/>
      <c r="OVM16" s="934"/>
      <c r="OVN16" s="934"/>
      <c r="OVO16" s="934"/>
      <c r="OVP16" s="934"/>
      <c r="OVQ16" s="934"/>
      <c r="OVR16" s="934"/>
      <c r="OVS16" s="934"/>
      <c r="OVT16" s="934"/>
      <c r="OVU16" s="934"/>
      <c r="OVV16" s="934"/>
      <c r="OVW16" s="934"/>
      <c r="OVX16" s="934"/>
      <c r="OVY16" s="934"/>
      <c r="OVZ16" s="934"/>
      <c r="OWA16" s="934"/>
      <c r="OWB16" s="934"/>
      <c r="OWC16" s="934"/>
      <c r="OWD16" s="934"/>
      <c r="OWE16" s="934"/>
      <c r="OWF16" s="934"/>
      <c r="OWG16" s="934"/>
      <c r="OWH16" s="934"/>
      <c r="OWI16" s="934"/>
      <c r="OWJ16" s="934"/>
      <c r="OWK16" s="934"/>
      <c r="OWL16" s="934"/>
      <c r="OWM16" s="934"/>
      <c r="OWN16" s="934"/>
      <c r="OWO16" s="934"/>
      <c r="OWP16" s="934"/>
      <c r="OWQ16" s="934"/>
      <c r="OWR16" s="934"/>
      <c r="OWS16" s="934"/>
      <c r="OWT16" s="934"/>
      <c r="OWU16" s="934"/>
      <c r="OWV16" s="934"/>
      <c r="OWW16" s="934"/>
      <c r="OWX16" s="934"/>
      <c r="OWY16" s="934"/>
      <c r="OWZ16" s="934"/>
      <c r="OXA16" s="934"/>
      <c r="OXB16" s="934"/>
      <c r="OXC16" s="934"/>
      <c r="OXD16" s="934"/>
      <c r="OXE16" s="934"/>
      <c r="OXF16" s="934"/>
      <c r="OXG16" s="934"/>
      <c r="OXH16" s="934"/>
      <c r="OXI16" s="934"/>
      <c r="OXJ16" s="934"/>
      <c r="OXK16" s="934"/>
      <c r="OXL16" s="934"/>
      <c r="OXM16" s="934"/>
      <c r="OXN16" s="934"/>
      <c r="OXO16" s="934"/>
      <c r="OXP16" s="934"/>
      <c r="OXQ16" s="934"/>
      <c r="OXR16" s="934"/>
      <c r="OXS16" s="934"/>
      <c r="OXT16" s="934"/>
      <c r="OXU16" s="934"/>
      <c r="OXV16" s="934"/>
      <c r="OXW16" s="934"/>
      <c r="OXX16" s="934"/>
      <c r="OXY16" s="934"/>
      <c r="OXZ16" s="934"/>
      <c r="OYA16" s="934"/>
      <c r="OYB16" s="934"/>
      <c r="OYC16" s="934"/>
      <c r="OYD16" s="934"/>
      <c r="OYE16" s="934"/>
      <c r="OYF16" s="934"/>
      <c r="OYG16" s="934"/>
      <c r="OYH16" s="934"/>
      <c r="OYI16" s="934"/>
      <c r="OYJ16" s="934"/>
      <c r="OYK16" s="934"/>
      <c r="OYL16" s="934"/>
      <c r="OYM16" s="934"/>
      <c r="OYN16" s="934"/>
      <c r="OYO16" s="934"/>
      <c r="OYP16" s="934"/>
      <c r="OYQ16" s="934"/>
      <c r="OYR16" s="934"/>
      <c r="OYS16" s="934"/>
      <c r="OYT16" s="934"/>
      <c r="OYU16" s="934"/>
      <c r="OYV16" s="934"/>
      <c r="OYW16" s="934"/>
      <c r="OYX16" s="934"/>
      <c r="OYY16" s="934"/>
      <c r="OYZ16" s="934"/>
      <c r="OZA16" s="934"/>
      <c r="OZB16" s="934"/>
      <c r="OZC16" s="934"/>
      <c r="OZD16" s="934"/>
      <c r="OZE16" s="934"/>
      <c r="OZF16" s="934"/>
      <c r="OZG16" s="934"/>
      <c r="OZH16" s="934"/>
      <c r="OZI16" s="934"/>
      <c r="OZJ16" s="934"/>
      <c r="OZK16" s="934"/>
      <c r="OZL16" s="934"/>
      <c r="OZM16" s="934"/>
      <c r="OZN16" s="934"/>
      <c r="OZO16" s="934"/>
      <c r="OZP16" s="934"/>
      <c r="OZQ16" s="934"/>
      <c r="OZR16" s="934"/>
      <c r="OZS16" s="934"/>
      <c r="OZT16" s="934"/>
      <c r="OZU16" s="934"/>
      <c r="OZV16" s="934"/>
      <c r="OZW16" s="934"/>
      <c r="OZX16" s="934"/>
      <c r="OZY16" s="934"/>
      <c r="OZZ16" s="934"/>
      <c r="PAA16" s="934"/>
      <c r="PAB16" s="934"/>
      <c r="PAC16" s="934"/>
      <c r="PAD16" s="934"/>
      <c r="PAE16" s="934"/>
      <c r="PAF16" s="934"/>
      <c r="PAG16" s="934"/>
      <c r="PAH16" s="934"/>
      <c r="PAI16" s="934"/>
      <c r="PAJ16" s="934"/>
      <c r="PAK16" s="934"/>
      <c r="PAL16" s="934"/>
      <c r="PAM16" s="934"/>
      <c r="PAN16" s="934"/>
      <c r="PAO16" s="934"/>
      <c r="PAP16" s="934"/>
      <c r="PAQ16" s="934"/>
      <c r="PAR16" s="934"/>
      <c r="PAS16" s="934"/>
      <c r="PAT16" s="934"/>
      <c r="PAU16" s="934"/>
      <c r="PAV16" s="934"/>
      <c r="PAW16" s="934"/>
      <c r="PAX16" s="934"/>
      <c r="PAY16" s="934"/>
      <c r="PAZ16" s="934"/>
      <c r="PBA16" s="934"/>
      <c r="PBB16" s="934"/>
      <c r="PBC16" s="934"/>
      <c r="PBD16" s="934"/>
      <c r="PBE16" s="934"/>
      <c r="PBF16" s="934"/>
      <c r="PBG16" s="934"/>
      <c r="PBH16" s="934"/>
      <c r="PBI16" s="934"/>
      <c r="PBJ16" s="934"/>
      <c r="PBK16" s="934"/>
      <c r="PBL16" s="934"/>
      <c r="PBM16" s="934"/>
      <c r="PBN16" s="934"/>
      <c r="PBO16" s="934"/>
      <c r="PBP16" s="934"/>
      <c r="PBQ16" s="934"/>
      <c r="PBR16" s="934"/>
      <c r="PBS16" s="934"/>
      <c r="PBT16" s="934"/>
      <c r="PBU16" s="934"/>
      <c r="PBV16" s="934"/>
      <c r="PBW16" s="934"/>
      <c r="PBX16" s="934"/>
      <c r="PBY16" s="934"/>
      <c r="PBZ16" s="934"/>
      <c r="PCA16" s="934"/>
      <c r="PCB16" s="934"/>
      <c r="PCC16" s="934"/>
      <c r="PCD16" s="934"/>
      <c r="PCE16" s="934"/>
      <c r="PCF16" s="934"/>
      <c r="PCG16" s="934"/>
      <c r="PCH16" s="934"/>
      <c r="PCI16" s="934"/>
      <c r="PCJ16" s="934"/>
      <c r="PCK16" s="934"/>
      <c r="PCL16" s="934"/>
      <c r="PCM16" s="934"/>
      <c r="PCN16" s="934"/>
      <c r="PCO16" s="934"/>
      <c r="PCP16" s="934"/>
      <c r="PCQ16" s="934"/>
      <c r="PCR16" s="934"/>
      <c r="PCS16" s="934"/>
      <c r="PCT16" s="934"/>
      <c r="PCU16" s="934"/>
      <c r="PCV16" s="934"/>
      <c r="PCW16" s="934"/>
      <c r="PCX16" s="934"/>
      <c r="PCY16" s="934"/>
      <c r="PCZ16" s="934"/>
      <c r="PDA16" s="934"/>
      <c r="PDB16" s="934"/>
      <c r="PDC16" s="934"/>
      <c r="PDD16" s="934"/>
      <c r="PDE16" s="934"/>
      <c r="PDF16" s="934"/>
      <c r="PDG16" s="934"/>
      <c r="PDH16" s="934"/>
      <c r="PDI16" s="934"/>
      <c r="PDJ16" s="934"/>
      <c r="PDK16" s="934"/>
      <c r="PDL16" s="934"/>
      <c r="PDM16" s="934"/>
      <c r="PDN16" s="934"/>
      <c r="PDO16" s="934"/>
      <c r="PDP16" s="934"/>
      <c r="PDQ16" s="934"/>
      <c r="PDR16" s="934"/>
      <c r="PDS16" s="934"/>
      <c r="PDT16" s="934"/>
      <c r="PDU16" s="934"/>
      <c r="PDV16" s="934"/>
      <c r="PDW16" s="934"/>
      <c r="PDX16" s="934"/>
      <c r="PDY16" s="934"/>
      <c r="PDZ16" s="934"/>
      <c r="PEA16" s="934"/>
      <c r="PEB16" s="934"/>
      <c r="PEC16" s="934"/>
      <c r="PED16" s="934"/>
      <c r="PEE16" s="934"/>
      <c r="PEF16" s="934"/>
      <c r="PEG16" s="934"/>
      <c r="PEH16" s="934"/>
      <c r="PEI16" s="934"/>
      <c r="PEJ16" s="934"/>
      <c r="PEK16" s="934"/>
      <c r="PEL16" s="934"/>
      <c r="PEM16" s="934"/>
      <c r="PEN16" s="934"/>
      <c r="PEO16" s="934"/>
      <c r="PEP16" s="934"/>
      <c r="PEQ16" s="934"/>
      <c r="PER16" s="934"/>
      <c r="PES16" s="934"/>
      <c r="PET16" s="934"/>
      <c r="PEU16" s="934"/>
      <c r="PEV16" s="934"/>
      <c r="PEW16" s="934"/>
      <c r="PEX16" s="934"/>
      <c r="PEY16" s="934"/>
      <c r="PEZ16" s="934"/>
      <c r="PFA16" s="934"/>
      <c r="PFB16" s="934"/>
      <c r="PFC16" s="934"/>
      <c r="PFD16" s="934"/>
      <c r="PFE16" s="934"/>
      <c r="PFF16" s="934"/>
      <c r="PFG16" s="934"/>
      <c r="PFH16" s="934"/>
      <c r="PFI16" s="934"/>
      <c r="PFJ16" s="934"/>
      <c r="PFK16" s="934"/>
      <c r="PFL16" s="934"/>
      <c r="PFM16" s="934"/>
      <c r="PFN16" s="934"/>
      <c r="PFO16" s="934"/>
      <c r="PFP16" s="934"/>
      <c r="PFQ16" s="934"/>
      <c r="PFR16" s="934"/>
      <c r="PFS16" s="934"/>
      <c r="PFT16" s="934"/>
      <c r="PFU16" s="934"/>
      <c r="PFV16" s="934"/>
      <c r="PFW16" s="934"/>
      <c r="PFX16" s="934"/>
      <c r="PFY16" s="934"/>
      <c r="PFZ16" s="934"/>
      <c r="PGA16" s="934"/>
      <c r="PGB16" s="934"/>
      <c r="PGC16" s="934"/>
      <c r="PGD16" s="934"/>
      <c r="PGE16" s="934"/>
      <c r="PGF16" s="934"/>
      <c r="PGG16" s="934"/>
      <c r="PGH16" s="934"/>
      <c r="PGI16" s="934"/>
      <c r="PGJ16" s="934"/>
      <c r="PGK16" s="934"/>
      <c r="PGL16" s="934"/>
      <c r="PGM16" s="934"/>
      <c r="PGN16" s="934"/>
      <c r="PGO16" s="934"/>
      <c r="PGP16" s="934"/>
      <c r="PGQ16" s="934"/>
      <c r="PGR16" s="934"/>
      <c r="PGS16" s="934"/>
      <c r="PGT16" s="934"/>
      <c r="PGU16" s="934"/>
      <c r="PGV16" s="934"/>
      <c r="PGW16" s="934"/>
      <c r="PGX16" s="934"/>
      <c r="PGY16" s="934"/>
      <c r="PGZ16" s="934"/>
      <c r="PHA16" s="934"/>
      <c r="PHB16" s="934"/>
      <c r="PHC16" s="934"/>
      <c r="PHD16" s="934"/>
      <c r="PHE16" s="934"/>
      <c r="PHF16" s="934"/>
      <c r="PHG16" s="934"/>
      <c r="PHH16" s="934"/>
      <c r="PHI16" s="934"/>
      <c r="PHJ16" s="934"/>
      <c r="PHK16" s="934"/>
      <c r="PHL16" s="934"/>
      <c r="PHM16" s="934"/>
      <c r="PHN16" s="934"/>
      <c r="PHO16" s="934"/>
      <c r="PHP16" s="934"/>
      <c r="PHQ16" s="934"/>
      <c r="PHR16" s="934"/>
      <c r="PHS16" s="934"/>
      <c r="PHT16" s="934"/>
      <c r="PHU16" s="934"/>
      <c r="PHV16" s="934"/>
      <c r="PHW16" s="934"/>
      <c r="PHX16" s="934"/>
      <c r="PHY16" s="934"/>
      <c r="PHZ16" s="934"/>
      <c r="PIA16" s="934"/>
      <c r="PIB16" s="934"/>
      <c r="PIC16" s="934"/>
      <c r="PID16" s="934"/>
      <c r="PIE16" s="934"/>
      <c r="PIF16" s="934"/>
      <c r="PIG16" s="934"/>
      <c r="PIH16" s="934"/>
      <c r="PII16" s="934"/>
      <c r="PIJ16" s="934"/>
      <c r="PIK16" s="934"/>
      <c r="PIL16" s="934"/>
      <c r="PIM16" s="934"/>
      <c r="PIN16" s="934"/>
      <c r="PIO16" s="934"/>
      <c r="PIP16" s="934"/>
      <c r="PIQ16" s="934"/>
      <c r="PIR16" s="934"/>
      <c r="PIS16" s="934"/>
      <c r="PIT16" s="934"/>
      <c r="PIU16" s="934"/>
      <c r="PIV16" s="934"/>
      <c r="PIW16" s="934"/>
      <c r="PIX16" s="934"/>
      <c r="PIY16" s="934"/>
      <c r="PIZ16" s="934"/>
      <c r="PJA16" s="934"/>
      <c r="PJB16" s="934"/>
      <c r="PJC16" s="934"/>
      <c r="PJD16" s="934"/>
      <c r="PJE16" s="934"/>
      <c r="PJF16" s="934"/>
      <c r="PJG16" s="934"/>
      <c r="PJH16" s="934"/>
      <c r="PJI16" s="934"/>
      <c r="PJJ16" s="934"/>
      <c r="PJK16" s="934"/>
      <c r="PJL16" s="934"/>
      <c r="PJM16" s="934"/>
      <c r="PJN16" s="934"/>
      <c r="PJO16" s="934"/>
      <c r="PJP16" s="934"/>
      <c r="PJQ16" s="934"/>
      <c r="PJR16" s="934"/>
      <c r="PJS16" s="934"/>
      <c r="PJT16" s="934"/>
      <c r="PJU16" s="934"/>
      <c r="PJV16" s="934"/>
      <c r="PJW16" s="934"/>
      <c r="PJX16" s="934"/>
      <c r="PJY16" s="934"/>
      <c r="PJZ16" s="934"/>
      <c r="PKA16" s="934"/>
      <c r="PKB16" s="934"/>
      <c r="PKC16" s="934"/>
      <c r="PKD16" s="934"/>
      <c r="PKE16" s="934"/>
      <c r="PKF16" s="934"/>
      <c r="PKG16" s="934"/>
      <c r="PKH16" s="934"/>
      <c r="PKI16" s="934"/>
      <c r="PKJ16" s="934"/>
      <c r="PKK16" s="934"/>
      <c r="PKL16" s="934"/>
      <c r="PKM16" s="934"/>
      <c r="PKN16" s="934"/>
      <c r="PKO16" s="934"/>
      <c r="PKP16" s="934"/>
      <c r="PKQ16" s="934"/>
      <c r="PKR16" s="934"/>
      <c r="PKS16" s="934"/>
      <c r="PKT16" s="934"/>
      <c r="PKU16" s="934"/>
      <c r="PKV16" s="934"/>
      <c r="PKW16" s="934"/>
      <c r="PKX16" s="934"/>
      <c r="PKY16" s="934"/>
      <c r="PKZ16" s="934"/>
      <c r="PLA16" s="934"/>
      <c r="PLB16" s="934"/>
      <c r="PLC16" s="934"/>
      <c r="PLD16" s="934"/>
      <c r="PLE16" s="934"/>
      <c r="PLF16" s="934"/>
      <c r="PLG16" s="934"/>
      <c r="PLH16" s="934"/>
      <c r="PLI16" s="934"/>
      <c r="PLJ16" s="934"/>
      <c r="PLK16" s="934"/>
      <c r="PLL16" s="934"/>
      <c r="PLM16" s="934"/>
      <c r="PLN16" s="934"/>
      <c r="PLO16" s="934"/>
      <c r="PLP16" s="934"/>
      <c r="PLQ16" s="934"/>
      <c r="PLR16" s="934"/>
      <c r="PLS16" s="934"/>
      <c r="PLT16" s="934"/>
      <c r="PLU16" s="934"/>
      <c r="PLV16" s="934"/>
      <c r="PLW16" s="934"/>
      <c r="PLX16" s="934"/>
      <c r="PLY16" s="934"/>
      <c r="PLZ16" s="934"/>
      <c r="PMA16" s="934"/>
      <c r="PMB16" s="934"/>
      <c r="PMC16" s="934"/>
      <c r="PMD16" s="934"/>
      <c r="PME16" s="934"/>
      <c r="PMF16" s="934"/>
      <c r="PMG16" s="934"/>
      <c r="PMH16" s="934"/>
      <c r="PMI16" s="934"/>
      <c r="PMJ16" s="934"/>
      <c r="PMK16" s="934"/>
      <c r="PML16" s="934"/>
      <c r="PMM16" s="934"/>
      <c r="PMN16" s="934"/>
      <c r="PMO16" s="934"/>
      <c r="PMP16" s="934"/>
      <c r="PMQ16" s="934"/>
      <c r="PMR16" s="934"/>
      <c r="PMS16" s="934"/>
      <c r="PMT16" s="934"/>
      <c r="PMU16" s="934"/>
      <c r="PMV16" s="934"/>
      <c r="PMW16" s="934"/>
      <c r="PMX16" s="934"/>
      <c r="PMY16" s="934"/>
      <c r="PMZ16" s="934"/>
      <c r="PNA16" s="934"/>
      <c r="PNB16" s="934"/>
      <c r="PNC16" s="934"/>
      <c r="PND16" s="934"/>
      <c r="PNE16" s="934"/>
      <c r="PNF16" s="934"/>
      <c r="PNG16" s="934"/>
      <c r="PNH16" s="934"/>
      <c r="PNI16" s="934"/>
      <c r="PNJ16" s="934"/>
      <c r="PNK16" s="934"/>
      <c r="PNL16" s="934"/>
      <c r="PNM16" s="934"/>
      <c r="PNN16" s="934"/>
      <c r="PNO16" s="934"/>
      <c r="PNP16" s="934"/>
      <c r="PNQ16" s="934"/>
      <c r="PNR16" s="934"/>
      <c r="PNS16" s="934"/>
      <c r="PNT16" s="934"/>
      <c r="PNU16" s="934"/>
      <c r="PNV16" s="934"/>
      <c r="PNW16" s="934"/>
      <c r="PNX16" s="934"/>
      <c r="PNY16" s="934"/>
      <c r="PNZ16" s="934"/>
      <c r="POA16" s="934"/>
      <c r="POB16" s="934"/>
      <c r="POC16" s="934"/>
      <c r="POD16" s="934"/>
      <c r="POE16" s="934"/>
      <c r="POF16" s="934"/>
      <c r="POG16" s="934"/>
      <c r="POH16" s="934"/>
      <c r="POI16" s="934"/>
      <c r="POJ16" s="934"/>
      <c r="POK16" s="934"/>
      <c r="POL16" s="934"/>
      <c r="POM16" s="934"/>
      <c r="PON16" s="934"/>
      <c r="POO16" s="934"/>
      <c r="POP16" s="934"/>
      <c r="POQ16" s="934"/>
      <c r="POR16" s="934"/>
      <c r="POS16" s="934"/>
      <c r="POT16" s="934"/>
      <c r="POU16" s="934"/>
      <c r="POV16" s="934"/>
      <c r="POW16" s="934"/>
      <c r="POX16" s="934"/>
      <c r="POY16" s="934"/>
      <c r="POZ16" s="934"/>
      <c r="PPA16" s="934"/>
      <c r="PPB16" s="934"/>
      <c r="PPC16" s="934"/>
      <c r="PPD16" s="934"/>
      <c r="PPE16" s="934"/>
      <c r="PPF16" s="934"/>
      <c r="PPG16" s="934"/>
      <c r="PPH16" s="934"/>
      <c r="PPI16" s="934"/>
      <c r="PPJ16" s="934"/>
      <c r="PPK16" s="934"/>
      <c r="PPL16" s="934"/>
      <c r="PPM16" s="934"/>
      <c r="PPN16" s="934"/>
      <c r="PPO16" s="934"/>
      <c r="PPP16" s="934"/>
      <c r="PPQ16" s="934"/>
      <c r="PPR16" s="934"/>
      <c r="PPS16" s="934"/>
      <c r="PPT16" s="934"/>
      <c r="PPU16" s="934"/>
      <c r="PPV16" s="934"/>
      <c r="PPW16" s="934"/>
      <c r="PPX16" s="934"/>
      <c r="PPY16" s="934"/>
      <c r="PPZ16" s="934"/>
      <c r="PQA16" s="934"/>
      <c r="PQB16" s="934"/>
      <c r="PQC16" s="934"/>
      <c r="PQD16" s="934"/>
      <c r="PQE16" s="934"/>
      <c r="PQF16" s="934"/>
      <c r="PQG16" s="934"/>
      <c r="PQH16" s="934"/>
      <c r="PQI16" s="934"/>
      <c r="PQJ16" s="934"/>
      <c r="PQK16" s="934"/>
      <c r="PQL16" s="934"/>
      <c r="PQM16" s="934"/>
      <c r="PQN16" s="934"/>
      <c r="PQO16" s="934"/>
      <c r="PQP16" s="934"/>
      <c r="PQQ16" s="934"/>
      <c r="PQR16" s="934"/>
      <c r="PQS16" s="934"/>
      <c r="PQT16" s="934"/>
      <c r="PQU16" s="934"/>
      <c r="PQV16" s="934"/>
      <c r="PQW16" s="934"/>
      <c r="PQX16" s="934"/>
      <c r="PQY16" s="934"/>
      <c r="PQZ16" s="934"/>
      <c r="PRA16" s="934"/>
      <c r="PRB16" s="934"/>
      <c r="PRC16" s="934"/>
      <c r="PRD16" s="934"/>
      <c r="PRE16" s="934"/>
      <c r="PRF16" s="934"/>
      <c r="PRG16" s="934"/>
      <c r="PRH16" s="934"/>
      <c r="PRI16" s="934"/>
      <c r="PRJ16" s="934"/>
      <c r="PRK16" s="934"/>
      <c r="PRL16" s="934"/>
      <c r="PRM16" s="934"/>
      <c r="PRN16" s="934"/>
      <c r="PRO16" s="934"/>
      <c r="PRP16" s="934"/>
      <c r="PRQ16" s="934"/>
      <c r="PRR16" s="934"/>
      <c r="PRS16" s="934"/>
      <c r="PRT16" s="934"/>
      <c r="PRU16" s="934"/>
      <c r="PRV16" s="934"/>
      <c r="PRW16" s="934"/>
      <c r="PRX16" s="934"/>
      <c r="PRY16" s="934"/>
      <c r="PRZ16" s="934"/>
      <c r="PSA16" s="934"/>
      <c r="PSB16" s="934"/>
      <c r="PSC16" s="934"/>
      <c r="PSD16" s="934"/>
      <c r="PSE16" s="934"/>
      <c r="PSF16" s="934"/>
      <c r="PSG16" s="934"/>
      <c r="PSH16" s="934"/>
      <c r="PSI16" s="934"/>
      <c r="PSJ16" s="934"/>
      <c r="PSK16" s="934"/>
      <c r="PSL16" s="934"/>
      <c r="PSM16" s="934"/>
      <c r="PSN16" s="934"/>
      <c r="PSO16" s="934"/>
      <c r="PSP16" s="934"/>
      <c r="PSQ16" s="934"/>
      <c r="PSR16" s="934"/>
      <c r="PSS16" s="934"/>
      <c r="PST16" s="934"/>
      <c r="PSU16" s="934"/>
      <c r="PSV16" s="934"/>
      <c r="PSW16" s="934"/>
      <c r="PSX16" s="934"/>
      <c r="PSY16" s="934"/>
      <c r="PSZ16" s="934"/>
      <c r="PTA16" s="934"/>
      <c r="PTB16" s="934"/>
      <c r="PTC16" s="934"/>
      <c r="PTD16" s="934"/>
      <c r="PTE16" s="934"/>
      <c r="PTF16" s="934"/>
      <c r="PTG16" s="934"/>
      <c r="PTH16" s="934"/>
      <c r="PTI16" s="934"/>
      <c r="PTJ16" s="934"/>
      <c r="PTK16" s="934"/>
      <c r="PTL16" s="934"/>
      <c r="PTM16" s="934"/>
      <c r="PTN16" s="934"/>
      <c r="PTO16" s="934"/>
      <c r="PTP16" s="934"/>
      <c r="PTQ16" s="934"/>
      <c r="PTR16" s="934"/>
      <c r="PTS16" s="934"/>
      <c r="PTT16" s="934"/>
      <c r="PTU16" s="934"/>
      <c r="PTV16" s="934"/>
      <c r="PTW16" s="934"/>
      <c r="PTX16" s="934"/>
      <c r="PTY16" s="934"/>
      <c r="PTZ16" s="934"/>
      <c r="PUA16" s="934"/>
      <c r="PUB16" s="934"/>
      <c r="PUC16" s="934"/>
      <c r="PUD16" s="934"/>
      <c r="PUE16" s="934"/>
      <c r="PUF16" s="934"/>
      <c r="PUG16" s="934"/>
      <c r="PUH16" s="934"/>
      <c r="PUI16" s="934"/>
      <c r="PUJ16" s="934"/>
      <c r="PUK16" s="934"/>
      <c r="PUL16" s="934"/>
      <c r="PUM16" s="934"/>
      <c r="PUN16" s="934"/>
      <c r="PUO16" s="934"/>
      <c r="PUP16" s="934"/>
      <c r="PUQ16" s="934"/>
      <c r="PUR16" s="934"/>
      <c r="PUS16" s="934"/>
      <c r="PUT16" s="934"/>
      <c r="PUU16" s="934"/>
      <c r="PUV16" s="934"/>
      <c r="PUW16" s="934"/>
      <c r="PUX16" s="934"/>
      <c r="PUY16" s="934"/>
      <c r="PUZ16" s="934"/>
      <c r="PVA16" s="934"/>
      <c r="PVB16" s="934"/>
      <c r="PVC16" s="934"/>
      <c r="PVD16" s="934"/>
      <c r="PVE16" s="934"/>
      <c r="PVF16" s="934"/>
      <c r="PVG16" s="934"/>
      <c r="PVH16" s="934"/>
      <c r="PVI16" s="934"/>
      <c r="PVJ16" s="934"/>
      <c r="PVK16" s="934"/>
      <c r="PVL16" s="934"/>
      <c r="PVM16" s="934"/>
      <c r="PVN16" s="934"/>
      <c r="PVO16" s="934"/>
      <c r="PVP16" s="934"/>
      <c r="PVQ16" s="934"/>
      <c r="PVR16" s="934"/>
      <c r="PVS16" s="934"/>
      <c r="PVT16" s="934"/>
      <c r="PVU16" s="934"/>
      <c r="PVV16" s="934"/>
      <c r="PVW16" s="934"/>
      <c r="PVX16" s="934"/>
      <c r="PVY16" s="934"/>
      <c r="PVZ16" s="934"/>
      <c r="PWA16" s="934"/>
      <c r="PWB16" s="934"/>
      <c r="PWC16" s="934"/>
      <c r="PWD16" s="934"/>
      <c r="PWE16" s="934"/>
      <c r="PWF16" s="934"/>
      <c r="PWG16" s="934"/>
      <c r="PWH16" s="934"/>
      <c r="PWI16" s="934"/>
      <c r="PWJ16" s="934"/>
      <c r="PWK16" s="934"/>
      <c r="PWL16" s="934"/>
      <c r="PWM16" s="934"/>
      <c r="PWN16" s="934"/>
      <c r="PWO16" s="934"/>
      <c r="PWP16" s="934"/>
      <c r="PWQ16" s="934"/>
      <c r="PWR16" s="934"/>
      <c r="PWS16" s="934"/>
      <c r="PWT16" s="934"/>
      <c r="PWU16" s="934"/>
      <c r="PWV16" s="934"/>
      <c r="PWW16" s="934"/>
      <c r="PWX16" s="934"/>
      <c r="PWY16" s="934"/>
      <c r="PWZ16" s="934"/>
      <c r="PXA16" s="934"/>
      <c r="PXB16" s="934"/>
      <c r="PXC16" s="934"/>
      <c r="PXD16" s="934"/>
      <c r="PXE16" s="934"/>
      <c r="PXF16" s="934"/>
      <c r="PXG16" s="934"/>
      <c r="PXH16" s="934"/>
      <c r="PXI16" s="934"/>
      <c r="PXJ16" s="934"/>
      <c r="PXK16" s="934"/>
      <c r="PXL16" s="934"/>
      <c r="PXM16" s="934"/>
      <c r="PXN16" s="934"/>
      <c r="PXO16" s="934"/>
      <c r="PXP16" s="934"/>
      <c r="PXQ16" s="934"/>
      <c r="PXR16" s="934"/>
      <c r="PXS16" s="934"/>
      <c r="PXT16" s="934"/>
      <c r="PXU16" s="934"/>
      <c r="PXV16" s="934"/>
      <c r="PXW16" s="934"/>
      <c r="PXX16" s="934"/>
      <c r="PXY16" s="934"/>
      <c r="PXZ16" s="934"/>
      <c r="PYA16" s="934"/>
      <c r="PYB16" s="934"/>
      <c r="PYC16" s="934"/>
      <c r="PYD16" s="934"/>
      <c r="PYE16" s="934"/>
      <c r="PYF16" s="934"/>
      <c r="PYG16" s="934"/>
      <c r="PYH16" s="934"/>
      <c r="PYI16" s="934"/>
      <c r="PYJ16" s="934"/>
      <c r="PYK16" s="934"/>
      <c r="PYL16" s="934"/>
      <c r="PYM16" s="934"/>
      <c r="PYN16" s="934"/>
      <c r="PYO16" s="934"/>
      <c r="PYP16" s="934"/>
      <c r="PYQ16" s="934"/>
      <c r="PYR16" s="934"/>
      <c r="PYS16" s="934"/>
      <c r="PYT16" s="934"/>
      <c r="PYU16" s="934"/>
      <c r="PYV16" s="934"/>
      <c r="PYW16" s="934"/>
      <c r="PYX16" s="934"/>
      <c r="PYY16" s="934"/>
      <c r="PYZ16" s="934"/>
      <c r="PZA16" s="934"/>
      <c r="PZB16" s="934"/>
      <c r="PZC16" s="934"/>
      <c r="PZD16" s="934"/>
      <c r="PZE16" s="934"/>
      <c r="PZF16" s="934"/>
      <c r="PZG16" s="934"/>
      <c r="PZH16" s="934"/>
      <c r="PZI16" s="934"/>
      <c r="PZJ16" s="934"/>
      <c r="PZK16" s="934"/>
      <c r="PZL16" s="934"/>
      <c r="PZM16" s="934"/>
      <c r="PZN16" s="934"/>
      <c r="PZO16" s="934"/>
      <c r="PZP16" s="934"/>
      <c r="PZQ16" s="934"/>
      <c r="PZR16" s="934"/>
      <c r="PZS16" s="934"/>
      <c r="PZT16" s="934"/>
      <c r="PZU16" s="934"/>
      <c r="PZV16" s="934"/>
      <c r="PZW16" s="934"/>
      <c r="PZX16" s="934"/>
      <c r="PZY16" s="934"/>
      <c r="PZZ16" s="934"/>
      <c r="QAA16" s="934"/>
      <c r="QAB16" s="934"/>
      <c r="QAC16" s="934"/>
      <c r="QAD16" s="934"/>
      <c r="QAE16" s="934"/>
      <c r="QAF16" s="934"/>
      <c r="QAG16" s="934"/>
      <c r="QAH16" s="934"/>
      <c r="QAI16" s="934"/>
      <c r="QAJ16" s="934"/>
      <c r="QAK16" s="934"/>
      <c r="QAL16" s="934"/>
      <c r="QAM16" s="934"/>
      <c r="QAN16" s="934"/>
      <c r="QAO16" s="934"/>
      <c r="QAP16" s="934"/>
      <c r="QAQ16" s="934"/>
      <c r="QAR16" s="934"/>
      <c r="QAS16" s="934"/>
      <c r="QAT16" s="934"/>
      <c r="QAU16" s="934"/>
      <c r="QAV16" s="934"/>
      <c r="QAW16" s="934"/>
      <c r="QAX16" s="934"/>
      <c r="QAY16" s="934"/>
      <c r="QAZ16" s="934"/>
      <c r="QBA16" s="934"/>
      <c r="QBB16" s="934"/>
      <c r="QBC16" s="934"/>
      <c r="QBD16" s="934"/>
      <c r="QBE16" s="934"/>
      <c r="QBF16" s="934"/>
      <c r="QBG16" s="934"/>
      <c r="QBH16" s="934"/>
      <c r="QBI16" s="934"/>
      <c r="QBJ16" s="934"/>
      <c r="QBK16" s="934"/>
      <c r="QBL16" s="934"/>
      <c r="QBM16" s="934"/>
      <c r="QBN16" s="934"/>
      <c r="QBO16" s="934"/>
      <c r="QBP16" s="934"/>
      <c r="QBQ16" s="934"/>
      <c r="QBR16" s="934"/>
      <c r="QBS16" s="934"/>
      <c r="QBT16" s="934"/>
      <c r="QBU16" s="934"/>
      <c r="QBV16" s="934"/>
      <c r="QBW16" s="934"/>
      <c r="QBX16" s="934"/>
      <c r="QBY16" s="934"/>
      <c r="QBZ16" s="934"/>
      <c r="QCA16" s="934"/>
      <c r="QCB16" s="934"/>
      <c r="QCC16" s="934"/>
      <c r="QCD16" s="934"/>
      <c r="QCE16" s="934"/>
      <c r="QCF16" s="934"/>
      <c r="QCG16" s="934"/>
      <c r="QCH16" s="934"/>
      <c r="QCI16" s="934"/>
      <c r="QCJ16" s="934"/>
      <c r="QCK16" s="934"/>
      <c r="QCL16" s="934"/>
      <c r="QCM16" s="934"/>
      <c r="QCN16" s="934"/>
      <c r="QCO16" s="934"/>
      <c r="QCP16" s="934"/>
      <c r="QCQ16" s="934"/>
      <c r="QCR16" s="934"/>
      <c r="QCS16" s="934"/>
      <c r="QCT16" s="934"/>
      <c r="QCU16" s="934"/>
      <c r="QCV16" s="934"/>
      <c r="QCW16" s="934"/>
      <c r="QCX16" s="934"/>
      <c r="QCY16" s="934"/>
      <c r="QCZ16" s="934"/>
      <c r="QDA16" s="934"/>
      <c r="QDB16" s="934"/>
      <c r="QDC16" s="934"/>
      <c r="QDD16" s="934"/>
      <c r="QDE16" s="934"/>
      <c r="QDF16" s="934"/>
      <c r="QDG16" s="934"/>
      <c r="QDH16" s="934"/>
      <c r="QDI16" s="934"/>
      <c r="QDJ16" s="934"/>
      <c r="QDK16" s="934"/>
      <c r="QDL16" s="934"/>
      <c r="QDM16" s="934"/>
      <c r="QDN16" s="934"/>
      <c r="QDO16" s="934"/>
      <c r="QDP16" s="934"/>
      <c r="QDQ16" s="934"/>
      <c r="QDR16" s="934"/>
      <c r="QDS16" s="934"/>
      <c r="QDT16" s="934"/>
      <c r="QDU16" s="934"/>
      <c r="QDV16" s="934"/>
      <c r="QDW16" s="934"/>
      <c r="QDX16" s="934"/>
      <c r="QDY16" s="934"/>
      <c r="QDZ16" s="934"/>
      <c r="QEA16" s="934"/>
      <c r="QEB16" s="934"/>
      <c r="QEC16" s="934"/>
      <c r="QED16" s="934"/>
      <c r="QEE16" s="934"/>
      <c r="QEF16" s="934"/>
      <c r="QEG16" s="934"/>
      <c r="QEH16" s="934"/>
      <c r="QEI16" s="934"/>
      <c r="QEJ16" s="934"/>
      <c r="QEK16" s="934"/>
      <c r="QEL16" s="934"/>
      <c r="QEM16" s="934"/>
      <c r="QEN16" s="934"/>
      <c r="QEO16" s="934"/>
      <c r="QEP16" s="934"/>
      <c r="QEQ16" s="934"/>
      <c r="QER16" s="934"/>
      <c r="QES16" s="934"/>
      <c r="QET16" s="934"/>
      <c r="QEU16" s="934"/>
      <c r="QEV16" s="934"/>
      <c r="QEW16" s="934"/>
      <c r="QEX16" s="934"/>
      <c r="QEY16" s="934"/>
      <c r="QEZ16" s="934"/>
      <c r="QFA16" s="934"/>
      <c r="QFB16" s="934"/>
      <c r="QFC16" s="934"/>
      <c r="QFD16" s="934"/>
      <c r="QFE16" s="934"/>
      <c r="QFF16" s="934"/>
      <c r="QFG16" s="934"/>
      <c r="QFH16" s="934"/>
      <c r="QFI16" s="934"/>
      <c r="QFJ16" s="934"/>
      <c r="QFK16" s="934"/>
      <c r="QFL16" s="934"/>
      <c r="QFM16" s="934"/>
      <c r="QFN16" s="934"/>
      <c r="QFO16" s="934"/>
      <c r="QFP16" s="934"/>
      <c r="QFQ16" s="934"/>
      <c r="QFR16" s="934"/>
      <c r="QFS16" s="934"/>
      <c r="QFT16" s="934"/>
      <c r="QFU16" s="934"/>
      <c r="QFV16" s="934"/>
      <c r="QFW16" s="934"/>
      <c r="QFX16" s="934"/>
      <c r="QFY16" s="934"/>
      <c r="QFZ16" s="934"/>
      <c r="QGA16" s="934"/>
      <c r="QGB16" s="934"/>
      <c r="QGC16" s="934"/>
      <c r="QGD16" s="934"/>
      <c r="QGE16" s="934"/>
      <c r="QGF16" s="934"/>
      <c r="QGG16" s="934"/>
      <c r="QGH16" s="934"/>
      <c r="QGI16" s="934"/>
      <c r="QGJ16" s="934"/>
      <c r="QGK16" s="934"/>
      <c r="QGL16" s="934"/>
      <c r="QGM16" s="934"/>
      <c r="QGN16" s="934"/>
      <c r="QGO16" s="934"/>
      <c r="QGP16" s="934"/>
      <c r="QGQ16" s="934"/>
      <c r="QGR16" s="934"/>
      <c r="QGS16" s="934"/>
      <c r="QGT16" s="934"/>
      <c r="QGU16" s="934"/>
      <c r="QGV16" s="934"/>
      <c r="QGW16" s="934"/>
      <c r="QGX16" s="934"/>
      <c r="QGY16" s="934"/>
      <c r="QGZ16" s="934"/>
      <c r="QHA16" s="934"/>
      <c r="QHB16" s="934"/>
      <c r="QHC16" s="934"/>
      <c r="QHD16" s="934"/>
      <c r="QHE16" s="934"/>
      <c r="QHF16" s="934"/>
      <c r="QHG16" s="934"/>
      <c r="QHH16" s="934"/>
      <c r="QHI16" s="934"/>
      <c r="QHJ16" s="934"/>
      <c r="QHK16" s="934"/>
      <c r="QHL16" s="934"/>
      <c r="QHM16" s="934"/>
      <c r="QHN16" s="934"/>
      <c r="QHO16" s="934"/>
      <c r="QHP16" s="934"/>
      <c r="QHQ16" s="934"/>
      <c r="QHR16" s="934"/>
      <c r="QHS16" s="934"/>
      <c r="QHT16" s="934"/>
      <c r="QHU16" s="934"/>
      <c r="QHV16" s="934"/>
      <c r="QHW16" s="934"/>
      <c r="QHX16" s="934"/>
      <c r="QHY16" s="934"/>
      <c r="QHZ16" s="934"/>
      <c r="QIA16" s="934"/>
      <c r="QIB16" s="934"/>
      <c r="QIC16" s="934"/>
      <c r="QID16" s="934"/>
      <c r="QIE16" s="934"/>
      <c r="QIF16" s="934"/>
      <c r="QIG16" s="934"/>
      <c r="QIH16" s="934"/>
      <c r="QII16" s="934"/>
      <c r="QIJ16" s="934"/>
      <c r="QIK16" s="934"/>
      <c r="QIL16" s="934"/>
      <c r="QIM16" s="934"/>
      <c r="QIN16" s="934"/>
      <c r="QIO16" s="934"/>
      <c r="QIP16" s="934"/>
      <c r="QIQ16" s="934"/>
      <c r="QIR16" s="934"/>
      <c r="QIS16" s="934"/>
      <c r="QIT16" s="934"/>
      <c r="QIU16" s="934"/>
      <c r="QIV16" s="934"/>
      <c r="QIW16" s="934"/>
      <c r="QIX16" s="934"/>
      <c r="QIY16" s="934"/>
      <c r="QIZ16" s="934"/>
      <c r="QJA16" s="934"/>
      <c r="QJB16" s="934"/>
      <c r="QJC16" s="934"/>
      <c r="QJD16" s="934"/>
      <c r="QJE16" s="934"/>
      <c r="QJF16" s="934"/>
      <c r="QJG16" s="934"/>
      <c r="QJH16" s="934"/>
      <c r="QJI16" s="934"/>
      <c r="QJJ16" s="934"/>
      <c r="QJK16" s="934"/>
      <c r="QJL16" s="934"/>
      <c r="QJM16" s="934"/>
      <c r="QJN16" s="934"/>
      <c r="QJO16" s="934"/>
      <c r="QJP16" s="934"/>
      <c r="QJQ16" s="934"/>
      <c r="QJR16" s="934"/>
      <c r="QJS16" s="934"/>
      <c r="QJT16" s="934"/>
      <c r="QJU16" s="934"/>
      <c r="QJV16" s="934"/>
      <c r="QJW16" s="934"/>
      <c r="QJX16" s="934"/>
      <c r="QJY16" s="934"/>
      <c r="QJZ16" s="934"/>
      <c r="QKA16" s="934"/>
      <c r="QKB16" s="934"/>
      <c r="QKC16" s="934"/>
      <c r="QKD16" s="934"/>
      <c r="QKE16" s="934"/>
      <c r="QKF16" s="934"/>
      <c r="QKG16" s="934"/>
      <c r="QKH16" s="934"/>
      <c r="QKI16" s="934"/>
      <c r="QKJ16" s="934"/>
      <c r="QKK16" s="934"/>
      <c r="QKL16" s="934"/>
      <c r="QKM16" s="934"/>
      <c r="QKN16" s="934"/>
      <c r="QKO16" s="934"/>
      <c r="QKP16" s="934"/>
      <c r="QKQ16" s="934"/>
      <c r="QKR16" s="934"/>
      <c r="QKS16" s="934"/>
      <c r="QKT16" s="934"/>
      <c r="QKU16" s="934"/>
      <c r="QKV16" s="934"/>
      <c r="QKW16" s="934"/>
      <c r="QKX16" s="934"/>
      <c r="QKY16" s="934"/>
      <c r="QKZ16" s="934"/>
      <c r="QLA16" s="934"/>
      <c r="QLB16" s="934"/>
      <c r="QLC16" s="934"/>
      <c r="QLD16" s="934"/>
      <c r="QLE16" s="934"/>
      <c r="QLF16" s="934"/>
      <c r="QLG16" s="934"/>
      <c r="QLH16" s="934"/>
      <c r="QLI16" s="934"/>
      <c r="QLJ16" s="934"/>
      <c r="QLK16" s="934"/>
      <c r="QLL16" s="934"/>
      <c r="QLM16" s="934"/>
      <c r="QLN16" s="934"/>
      <c r="QLO16" s="934"/>
      <c r="QLP16" s="934"/>
      <c r="QLQ16" s="934"/>
      <c r="QLR16" s="934"/>
      <c r="QLS16" s="934"/>
      <c r="QLT16" s="934"/>
      <c r="QLU16" s="934"/>
      <c r="QLV16" s="934"/>
      <c r="QLW16" s="934"/>
      <c r="QLX16" s="934"/>
      <c r="QLY16" s="934"/>
      <c r="QLZ16" s="934"/>
      <c r="QMA16" s="934"/>
      <c r="QMB16" s="934"/>
      <c r="QMC16" s="934"/>
      <c r="QMD16" s="934"/>
      <c r="QME16" s="934"/>
      <c r="QMF16" s="934"/>
      <c r="QMG16" s="934"/>
      <c r="QMH16" s="934"/>
      <c r="QMI16" s="934"/>
      <c r="QMJ16" s="934"/>
      <c r="QMK16" s="934"/>
      <c r="QML16" s="934"/>
      <c r="QMM16" s="934"/>
      <c r="QMN16" s="934"/>
      <c r="QMO16" s="934"/>
      <c r="QMP16" s="934"/>
      <c r="QMQ16" s="934"/>
      <c r="QMR16" s="934"/>
      <c r="QMS16" s="934"/>
      <c r="QMT16" s="934"/>
      <c r="QMU16" s="934"/>
      <c r="QMV16" s="934"/>
      <c r="QMW16" s="934"/>
      <c r="QMX16" s="934"/>
      <c r="QMY16" s="934"/>
      <c r="QMZ16" s="934"/>
      <c r="QNA16" s="934"/>
      <c r="QNB16" s="934"/>
      <c r="QNC16" s="934"/>
      <c r="QND16" s="934"/>
      <c r="QNE16" s="934"/>
      <c r="QNF16" s="934"/>
      <c r="QNG16" s="934"/>
      <c r="QNH16" s="934"/>
      <c r="QNI16" s="934"/>
      <c r="QNJ16" s="934"/>
      <c r="QNK16" s="934"/>
      <c r="QNL16" s="934"/>
      <c r="QNM16" s="934"/>
      <c r="QNN16" s="934"/>
      <c r="QNO16" s="934"/>
      <c r="QNP16" s="934"/>
      <c r="QNQ16" s="934"/>
      <c r="QNR16" s="934"/>
      <c r="QNS16" s="934"/>
      <c r="QNT16" s="934"/>
      <c r="QNU16" s="934"/>
      <c r="QNV16" s="934"/>
      <c r="QNW16" s="934"/>
      <c r="QNX16" s="934"/>
      <c r="QNY16" s="934"/>
      <c r="QNZ16" s="934"/>
      <c r="QOA16" s="934"/>
      <c r="QOB16" s="934"/>
      <c r="QOC16" s="934"/>
      <c r="QOD16" s="934"/>
      <c r="QOE16" s="934"/>
      <c r="QOF16" s="934"/>
      <c r="QOG16" s="934"/>
      <c r="QOH16" s="934"/>
      <c r="QOI16" s="934"/>
      <c r="QOJ16" s="934"/>
      <c r="QOK16" s="934"/>
      <c r="QOL16" s="934"/>
      <c r="QOM16" s="934"/>
      <c r="QON16" s="934"/>
      <c r="QOO16" s="934"/>
      <c r="QOP16" s="934"/>
      <c r="QOQ16" s="934"/>
      <c r="QOR16" s="934"/>
      <c r="QOS16" s="934"/>
      <c r="QOT16" s="934"/>
      <c r="QOU16" s="934"/>
      <c r="QOV16" s="934"/>
      <c r="QOW16" s="934"/>
      <c r="QOX16" s="934"/>
      <c r="QOY16" s="934"/>
      <c r="QOZ16" s="934"/>
      <c r="QPA16" s="934"/>
      <c r="QPB16" s="934"/>
      <c r="QPC16" s="934"/>
      <c r="QPD16" s="934"/>
      <c r="QPE16" s="934"/>
      <c r="QPF16" s="934"/>
      <c r="QPG16" s="934"/>
      <c r="QPH16" s="934"/>
      <c r="QPI16" s="934"/>
      <c r="QPJ16" s="934"/>
      <c r="QPK16" s="934"/>
      <c r="QPL16" s="934"/>
      <c r="QPM16" s="934"/>
      <c r="QPN16" s="934"/>
      <c r="QPO16" s="934"/>
      <c r="QPP16" s="934"/>
      <c r="QPQ16" s="934"/>
      <c r="QPR16" s="934"/>
      <c r="QPS16" s="934"/>
      <c r="QPT16" s="934"/>
      <c r="QPU16" s="934"/>
      <c r="QPV16" s="934"/>
      <c r="QPW16" s="934"/>
      <c r="QPX16" s="934"/>
      <c r="QPY16" s="934"/>
      <c r="QPZ16" s="934"/>
      <c r="QQA16" s="934"/>
      <c r="QQB16" s="934"/>
      <c r="QQC16" s="934"/>
      <c r="QQD16" s="934"/>
      <c r="QQE16" s="934"/>
      <c r="QQF16" s="934"/>
      <c r="QQG16" s="934"/>
      <c r="QQH16" s="934"/>
      <c r="QQI16" s="934"/>
      <c r="QQJ16" s="934"/>
      <c r="QQK16" s="934"/>
      <c r="QQL16" s="934"/>
      <c r="QQM16" s="934"/>
      <c r="QQN16" s="934"/>
      <c r="QQO16" s="934"/>
      <c r="QQP16" s="934"/>
      <c r="QQQ16" s="934"/>
      <c r="QQR16" s="934"/>
      <c r="QQS16" s="934"/>
      <c r="QQT16" s="934"/>
      <c r="QQU16" s="934"/>
      <c r="QQV16" s="934"/>
      <c r="QQW16" s="934"/>
      <c r="QQX16" s="934"/>
      <c r="QQY16" s="934"/>
      <c r="QQZ16" s="934"/>
      <c r="QRA16" s="934"/>
      <c r="QRB16" s="934"/>
      <c r="QRC16" s="934"/>
      <c r="QRD16" s="934"/>
      <c r="QRE16" s="934"/>
      <c r="QRF16" s="934"/>
      <c r="QRG16" s="934"/>
      <c r="QRH16" s="934"/>
      <c r="QRI16" s="934"/>
      <c r="QRJ16" s="934"/>
      <c r="QRK16" s="934"/>
      <c r="QRL16" s="934"/>
      <c r="QRM16" s="934"/>
      <c r="QRN16" s="934"/>
      <c r="QRO16" s="934"/>
      <c r="QRP16" s="934"/>
      <c r="QRQ16" s="934"/>
      <c r="QRR16" s="934"/>
      <c r="QRS16" s="934"/>
      <c r="QRT16" s="934"/>
      <c r="QRU16" s="934"/>
      <c r="QRV16" s="934"/>
      <c r="QRW16" s="934"/>
      <c r="QRX16" s="934"/>
      <c r="QRY16" s="934"/>
      <c r="QRZ16" s="934"/>
      <c r="QSA16" s="934"/>
      <c r="QSB16" s="934"/>
      <c r="QSC16" s="934"/>
      <c r="QSD16" s="934"/>
      <c r="QSE16" s="934"/>
      <c r="QSF16" s="934"/>
      <c r="QSG16" s="934"/>
      <c r="QSH16" s="934"/>
      <c r="QSI16" s="934"/>
      <c r="QSJ16" s="934"/>
      <c r="QSK16" s="934"/>
      <c r="QSL16" s="934"/>
      <c r="QSM16" s="934"/>
      <c r="QSN16" s="934"/>
      <c r="QSO16" s="934"/>
      <c r="QSP16" s="934"/>
      <c r="QSQ16" s="934"/>
      <c r="QSR16" s="934"/>
      <c r="QSS16" s="934"/>
      <c r="QST16" s="934"/>
      <c r="QSU16" s="934"/>
      <c r="QSV16" s="934"/>
      <c r="QSW16" s="934"/>
      <c r="QSX16" s="934"/>
      <c r="QSY16" s="934"/>
      <c r="QSZ16" s="934"/>
      <c r="QTA16" s="934"/>
      <c r="QTB16" s="934"/>
      <c r="QTC16" s="934"/>
      <c r="QTD16" s="934"/>
      <c r="QTE16" s="934"/>
      <c r="QTF16" s="934"/>
      <c r="QTG16" s="934"/>
      <c r="QTH16" s="934"/>
      <c r="QTI16" s="934"/>
      <c r="QTJ16" s="934"/>
      <c r="QTK16" s="934"/>
      <c r="QTL16" s="934"/>
      <c r="QTM16" s="934"/>
      <c r="QTN16" s="934"/>
      <c r="QTO16" s="934"/>
      <c r="QTP16" s="934"/>
      <c r="QTQ16" s="934"/>
      <c r="QTR16" s="934"/>
      <c r="QTS16" s="934"/>
      <c r="QTT16" s="934"/>
      <c r="QTU16" s="934"/>
      <c r="QTV16" s="934"/>
      <c r="QTW16" s="934"/>
      <c r="QTX16" s="934"/>
      <c r="QTY16" s="934"/>
      <c r="QTZ16" s="934"/>
      <c r="QUA16" s="934"/>
      <c r="QUB16" s="934"/>
      <c r="QUC16" s="934"/>
      <c r="QUD16" s="934"/>
      <c r="QUE16" s="934"/>
      <c r="QUF16" s="934"/>
      <c r="QUG16" s="934"/>
      <c r="QUH16" s="934"/>
      <c r="QUI16" s="934"/>
      <c r="QUJ16" s="934"/>
      <c r="QUK16" s="934"/>
      <c r="QUL16" s="934"/>
      <c r="QUM16" s="934"/>
      <c r="QUN16" s="934"/>
      <c r="QUO16" s="934"/>
      <c r="QUP16" s="934"/>
      <c r="QUQ16" s="934"/>
      <c r="QUR16" s="934"/>
      <c r="QUS16" s="934"/>
      <c r="QUT16" s="934"/>
      <c r="QUU16" s="934"/>
      <c r="QUV16" s="934"/>
      <c r="QUW16" s="934"/>
      <c r="QUX16" s="934"/>
      <c r="QUY16" s="934"/>
      <c r="QUZ16" s="934"/>
      <c r="QVA16" s="934"/>
      <c r="QVB16" s="934"/>
      <c r="QVC16" s="934"/>
      <c r="QVD16" s="934"/>
      <c r="QVE16" s="934"/>
      <c r="QVF16" s="934"/>
      <c r="QVG16" s="934"/>
      <c r="QVH16" s="934"/>
      <c r="QVI16" s="934"/>
      <c r="QVJ16" s="934"/>
      <c r="QVK16" s="934"/>
      <c r="QVL16" s="934"/>
      <c r="QVM16" s="934"/>
      <c r="QVN16" s="934"/>
      <c r="QVO16" s="934"/>
      <c r="QVP16" s="934"/>
      <c r="QVQ16" s="934"/>
      <c r="QVR16" s="934"/>
      <c r="QVS16" s="934"/>
      <c r="QVT16" s="934"/>
      <c r="QVU16" s="934"/>
      <c r="QVV16" s="934"/>
      <c r="QVW16" s="934"/>
      <c r="QVX16" s="934"/>
      <c r="QVY16" s="934"/>
      <c r="QVZ16" s="934"/>
      <c r="QWA16" s="934"/>
      <c r="QWB16" s="934"/>
      <c r="QWC16" s="934"/>
      <c r="QWD16" s="934"/>
      <c r="QWE16" s="934"/>
      <c r="QWF16" s="934"/>
      <c r="QWG16" s="934"/>
      <c r="QWH16" s="934"/>
      <c r="QWI16" s="934"/>
      <c r="QWJ16" s="934"/>
      <c r="QWK16" s="934"/>
      <c r="QWL16" s="934"/>
      <c r="QWM16" s="934"/>
      <c r="QWN16" s="934"/>
      <c r="QWO16" s="934"/>
      <c r="QWP16" s="934"/>
      <c r="QWQ16" s="934"/>
      <c r="QWR16" s="934"/>
      <c r="QWS16" s="934"/>
      <c r="QWT16" s="934"/>
      <c r="QWU16" s="934"/>
      <c r="QWV16" s="934"/>
      <c r="QWW16" s="934"/>
      <c r="QWX16" s="934"/>
      <c r="QWY16" s="934"/>
      <c r="QWZ16" s="934"/>
      <c r="QXA16" s="934"/>
      <c r="QXB16" s="934"/>
      <c r="QXC16" s="934"/>
      <c r="QXD16" s="934"/>
      <c r="QXE16" s="934"/>
      <c r="QXF16" s="934"/>
      <c r="QXG16" s="934"/>
      <c r="QXH16" s="934"/>
      <c r="QXI16" s="934"/>
      <c r="QXJ16" s="934"/>
      <c r="QXK16" s="934"/>
      <c r="QXL16" s="934"/>
      <c r="QXM16" s="934"/>
      <c r="QXN16" s="934"/>
      <c r="QXO16" s="934"/>
      <c r="QXP16" s="934"/>
      <c r="QXQ16" s="934"/>
      <c r="QXR16" s="934"/>
      <c r="QXS16" s="934"/>
      <c r="QXT16" s="934"/>
      <c r="QXU16" s="934"/>
      <c r="QXV16" s="934"/>
      <c r="QXW16" s="934"/>
      <c r="QXX16" s="934"/>
      <c r="QXY16" s="934"/>
      <c r="QXZ16" s="934"/>
      <c r="QYA16" s="934"/>
      <c r="QYB16" s="934"/>
      <c r="QYC16" s="934"/>
      <c r="QYD16" s="934"/>
      <c r="QYE16" s="934"/>
      <c r="QYF16" s="934"/>
      <c r="QYG16" s="934"/>
      <c r="QYH16" s="934"/>
      <c r="QYI16" s="934"/>
      <c r="QYJ16" s="934"/>
      <c r="QYK16" s="934"/>
      <c r="QYL16" s="934"/>
      <c r="QYM16" s="934"/>
      <c r="QYN16" s="934"/>
      <c r="QYO16" s="934"/>
      <c r="QYP16" s="934"/>
      <c r="QYQ16" s="934"/>
      <c r="QYR16" s="934"/>
      <c r="QYS16" s="934"/>
      <c r="QYT16" s="934"/>
      <c r="QYU16" s="934"/>
      <c r="QYV16" s="934"/>
      <c r="QYW16" s="934"/>
      <c r="QYX16" s="934"/>
      <c r="QYY16" s="934"/>
      <c r="QYZ16" s="934"/>
      <c r="QZA16" s="934"/>
      <c r="QZB16" s="934"/>
      <c r="QZC16" s="934"/>
      <c r="QZD16" s="934"/>
      <c r="QZE16" s="934"/>
      <c r="QZF16" s="934"/>
      <c r="QZG16" s="934"/>
      <c r="QZH16" s="934"/>
      <c r="QZI16" s="934"/>
      <c r="QZJ16" s="934"/>
      <c r="QZK16" s="934"/>
      <c r="QZL16" s="934"/>
      <c r="QZM16" s="934"/>
      <c r="QZN16" s="934"/>
      <c r="QZO16" s="934"/>
      <c r="QZP16" s="934"/>
      <c r="QZQ16" s="934"/>
      <c r="QZR16" s="934"/>
      <c r="QZS16" s="934"/>
      <c r="QZT16" s="934"/>
      <c r="QZU16" s="934"/>
      <c r="QZV16" s="934"/>
      <c r="QZW16" s="934"/>
      <c r="QZX16" s="934"/>
      <c r="QZY16" s="934"/>
      <c r="QZZ16" s="934"/>
      <c r="RAA16" s="934"/>
      <c r="RAB16" s="934"/>
      <c r="RAC16" s="934"/>
      <c r="RAD16" s="934"/>
      <c r="RAE16" s="934"/>
      <c r="RAF16" s="934"/>
      <c r="RAG16" s="934"/>
      <c r="RAH16" s="934"/>
      <c r="RAI16" s="934"/>
      <c r="RAJ16" s="934"/>
      <c r="RAK16" s="934"/>
      <c r="RAL16" s="934"/>
      <c r="RAM16" s="934"/>
      <c r="RAN16" s="934"/>
      <c r="RAO16" s="934"/>
      <c r="RAP16" s="934"/>
      <c r="RAQ16" s="934"/>
      <c r="RAR16" s="934"/>
      <c r="RAS16" s="934"/>
      <c r="RAT16" s="934"/>
      <c r="RAU16" s="934"/>
      <c r="RAV16" s="934"/>
      <c r="RAW16" s="934"/>
      <c r="RAX16" s="934"/>
      <c r="RAY16" s="934"/>
      <c r="RAZ16" s="934"/>
      <c r="RBA16" s="934"/>
      <c r="RBB16" s="934"/>
      <c r="RBC16" s="934"/>
      <c r="RBD16" s="934"/>
      <c r="RBE16" s="934"/>
      <c r="RBF16" s="934"/>
      <c r="RBG16" s="934"/>
      <c r="RBH16" s="934"/>
      <c r="RBI16" s="934"/>
      <c r="RBJ16" s="934"/>
      <c r="RBK16" s="934"/>
      <c r="RBL16" s="934"/>
      <c r="RBM16" s="934"/>
      <c r="RBN16" s="934"/>
      <c r="RBO16" s="934"/>
      <c r="RBP16" s="934"/>
      <c r="RBQ16" s="934"/>
      <c r="RBR16" s="934"/>
      <c r="RBS16" s="934"/>
      <c r="RBT16" s="934"/>
      <c r="RBU16" s="934"/>
      <c r="RBV16" s="934"/>
      <c r="RBW16" s="934"/>
      <c r="RBX16" s="934"/>
      <c r="RBY16" s="934"/>
      <c r="RBZ16" s="934"/>
      <c r="RCA16" s="934"/>
      <c r="RCB16" s="934"/>
      <c r="RCC16" s="934"/>
      <c r="RCD16" s="934"/>
      <c r="RCE16" s="934"/>
      <c r="RCF16" s="934"/>
      <c r="RCG16" s="934"/>
      <c r="RCH16" s="934"/>
      <c r="RCI16" s="934"/>
      <c r="RCJ16" s="934"/>
      <c r="RCK16" s="934"/>
      <c r="RCL16" s="934"/>
      <c r="RCM16" s="934"/>
      <c r="RCN16" s="934"/>
      <c r="RCO16" s="934"/>
      <c r="RCP16" s="934"/>
      <c r="RCQ16" s="934"/>
      <c r="RCR16" s="934"/>
      <c r="RCS16" s="934"/>
      <c r="RCT16" s="934"/>
      <c r="RCU16" s="934"/>
      <c r="RCV16" s="934"/>
      <c r="RCW16" s="934"/>
      <c r="RCX16" s="934"/>
      <c r="RCY16" s="934"/>
      <c r="RCZ16" s="934"/>
      <c r="RDA16" s="934"/>
      <c r="RDB16" s="934"/>
      <c r="RDC16" s="934"/>
      <c r="RDD16" s="934"/>
      <c r="RDE16" s="934"/>
      <c r="RDF16" s="934"/>
      <c r="RDG16" s="934"/>
      <c r="RDH16" s="934"/>
      <c r="RDI16" s="934"/>
      <c r="RDJ16" s="934"/>
      <c r="RDK16" s="934"/>
      <c r="RDL16" s="934"/>
      <c r="RDM16" s="934"/>
      <c r="RDN16" s="934"/>
      <c r="RDO16" s="934"/>
      <c r="RDP16" s="934"/>
      <c r="RDQ16" s="934"/>
      <c r="RDR16" s="934"/>
      <c r="RDS16" s="934"/>
      <c r="RDT16" s="934"/>
      <c r="RDU16" s="934"/>
      <c r="RDV16" s="934"/>
      <c r="RDW16" s="934"/>
      <c r="RDX16" s="934"/>
      <c r="RDY16" s="934"/>
      <c r="RDZ16" s="934"/>
      <c r="REA16" s="934"/>
      <c r="REB16" s="934"/>
      <c r="REC16" s="934"/>
      <c r="RED16" s="934"/>
      <c r="REE16" s="934"/>
      <c r="REF16" s="934"/>
      <c r="REG16" s="934"/>
      <c r="REH16" s="934"/>
      <c r="REI16" s="934"/>
      <c r="REJ16" s="934"/>
      <c r="REK16" s="934"/>
      <c r="REL16" s="934"/>
      <c r="REM16" s="934"/>
      <c r="REN16" s="934"/>
      <c r="REO16" s="934"/>
      <c r="REP16" s="934"/>
      <c r="REQ16" s="934"/>
      <c r="RER16" s="934"/>
      <c r="RES16" s="934"/>
      <c r="RET16" s="934"/>
      <c r="REU16" s="934"/>
      <c r="REV16" s="934"/>
      <c r="REW16" s="934"/>
      <c r="REX16" s="934"/>
      <c r="REY16" s="934"/>
      <c r="REZ16" s="934"/>
      <c r="RFA16" s="934"/>
      <c r="RFB16" s="934"/>
      <c r="RFC16" s="934"/>
      <c r="RFD16" s="934"/>
      <c r="RFE16" s="934"/>
      <c r="RFF16" s="934"/>
      <c r="RFG16" s="934"/>
      <c r="RFH16" s="934"/>
      <c r="RFI16" s="934"/>
      <c r="RFJ16" s="934"/>
      <c r="RFK16" s="934"/>
      <c r="RFL16" s="934"/>
      <c r="RFM16" s="934"/>
      <c r="RFN16" s="934"/>
      <c r="RFO16" s="934"/>
      <c r="RFP16" s="934"/>
      <c r="RFQ16" s="934"/>
      <c r="RFR16" s="934"/>
      <c r="RFS16" s="934"/>
      <c r="RFT16" s="934"/>
      <c r="RFU16" s="934"/>
      <c r="RFV16" s="934"/>
      <c r="RFW16" s="934"/>
      <c r="RFX16" s="934"/>
      <c r="RFY16" s="934"/>
      <c r="RFZ16" s="934"/>
      <c r="RGA16" s="934"/>
      <c r="RGB16" s="934"/>
      <c r="RGC16" s="934"/>
      <c r="RGD16" s="934"/>
      <c r="RGE16" s="934"/>
      <c r="RGF16" s="934"/>
      <c r="RGG16" s="934"/>
      <c r="RGH16" s="934"/>
      <c r="RGI16" s="934"/>
      <c r="RGJ16" s="934"/>
      <c r="RGK16" s="934"/>
      <c r="RGL16" s="934"/>
      <c r="RGM16" s="934"/>
      <c r="RGN16" s="934"/>
      <c r="RGO16" s="934"/>
      <c r="RGP16" s="934"/>
      <c r="RGQ16" s="934"/>
      <c r="RGR16" s="934"/>
      <c r="RGS16" s="934"/>
      <c r="RGT16" s="934"/>
      <c r="RGU16" s="934"/>
      <c r="RGV16" s="934"/>
      <c r="RGW16" s="934"/>
      <c r="RGX16" s="934"/>
      <c r="RGY16" s="934"/>
      <c r="RGZ16" s="934"/>
      <c r="RHA16" s="934"/>
      <c r="RHB16" s="934"/>
      <c r="RHC16" s="934"/>
      <c r="RHD16" s="934"/>
      <c r="RHE16" s="934"/>
      <c r="RHF16" s="934"/>
      <c r="RHG16" s="934"/>
      <c r="RHH16" s="934"/>
      <c r="RHI16" s="934"/>
      <c r="RHJ16" s="934"/>
      <c r="RHK16" s="934"/>
      <c r="RHL16" s="934"/>
      <c r="RHM16" s="934"/>
      <c r="RHN16" s="934"/>
      <c r="RHO16" s="934"/>
      <c r="RHP16" s="934"/>
      <c r="RHQ16" s="934"/>
      <c r="RHR16" s="934"/>
      <c r="RHS16" s="934"/>
      <c r="RHT16" s="934"/>
      <c r="RHU16" s="934"/>
      <c r="RHV16" s="934"/>
      <c r="RHW16" s="934"/>
      <c r="RHX16" s="934"/>
      <c r="RHY16" s="934"/>
      <c r="RHZ16" s="934"/>
      <c r="RIA16" s="934"/>
      <c r="RIB16" s="934"/>
      <c r="RIC16" s="934"/>
      <c r="RID16" s="934"/>
      <c r="RIE16" s="934"/>
      <c r="RIF16" s="934"/>
      <c r="RIG16" s="934"/>
      <c r="RIH16" s="934"/>
      <c r="RII16" s="934"/>
      <c r="RIJ16" s="934"/>
      <c r="RIK16" s="934"/>
      <c r="RIL16" s="934"/>
      <c r="RIM16" s="934"/>
      <c r="RIN16" s="934"/>
      <c r="RIO16" s="934"/>
      <c r="RIP16" s="934"/>
      <c r="RIQ16" s="934"/>
      <c r="RIR16" s="934"/>
      <c r="RIS16" s="934"/>
      <c r="RIT16" s="934"/>
      <c r="RIU16" s="934"/>
      <c r="RIV16" s="934"/>
      <c r="RIW16" s="934"/>
      <c r="RIX16" s="934"/>
      <c r="RIY16" s="934"/>
      <c r="RIZ16" s="934"/>
      <c r="RJA16" s="934"/>
      <c r="RJB16" s="934"/>
      <c r="RJC16" s="934"/>
      <c r="RJD16" s="934"/>
      <c r="RJE16" s="934"/>
      <c r="RJF16" s="934"/>
      <c r="RJG16" s="934"/>
      <c r="RJH16" s="934"/>
      <c r="RJI16" s="934"/>
      <c r="RJJ16" s="934"/>
      <c r="RJK16" s="934"/>
      <c r="RJL16" s="934"/>
      <c r="RJM16" s="934"/>
      <c r="RJN16" s="934"/>
      <c r="RJO16" s="934"/>
      <c r="RJP16" s="934"/>
      <c r="RJQ16" s="934"/>
      <c r="RJR16" s="934"/>
      <c r="RJS16" s="934"/>
      <c r="RJT16" s="934"/>
      <c r="RJU16" s="934"/>
      <c r="RJV16" s="934"/>
      <c r="RJW16" s="934"/>
      <c r="RJX16" s="934"/>
      <c r="RJY16" s="934"/>
      <c r="RJZ16" s="934"/>
      <c r="RKA16" s="934"/>
      <c r="RKB16" s="934"/>
      <c r="RKC16" s="934"/>
      <c r="RKD16" s="934"/>
      <c r="RKE16" s="934"/>
      <c r="RKF16" s="934"/>
      <c r="RKG16" s="934"/>
      <c r="RKH16" s="934"/>
      <c r="RKI16" s="934"/>
      <c r="RKJ16" s="934"/>
      <c r="RKK16" s="934"/>
      <c r="RKL16" s="934"/>
      <c r="RKM16" s="934"/>
      <c r="RKN16" s="934"/>
      <c r="RKO16" s="934"/>
      <c r="RKP16" s="934"/>
      <c r="RKQ16" s="934"/>
      <c r="RKR16" s="934"/>
      <c r="RKS16" s="934"/>
      <c r="RKT16" s="934"/>
      <c r="RKU16" s="934"/>
      <c r="RKV16" s="934"/>
      <c r="RKW16" s="934"/>
      <c r="RKX16" s="934"/>
      <c r="RKY16" s="934"/>
      <c r="RKZ16" s="934"/>
      <c r="RLA16" s="934"/>
      <c r="RLB16" s="934"/>
      <c r="RLC16" s="934"/>
      <c r="RLD16" s="934"/>
      <c r="RLE16" s="934"/>
      <c r="RLF16" s="934"/>
      <c r="RLG16" s="934"/>
      <c r="RLH16" s="934"/>
      <c r="RLI16" s="934"/>
      <c r="RLJ16" s="934"/>
      <c r="RLK16" s="934"/>
      <c r="RLL16" s="934"/>
      <c r="RLM16" s="934"/>
      <c r="RLN16" s="934"/>
      <c r="RLO16" s="934"/>
      <c r="RLP16" s="934"/>
      <c r="RLQ16" s="934"/>
      <c r="RLR16" s="934"/>
      <c r="RLS16" s="934"/>
      <c r="RLT16" s="934"/>
      <c r="RLU16" s="934"/>
      <c r="RLV16" s="934"/>
      <c r="RLW16" s="934"/>
      <c r="RLX16" s="934"/>
      <c r="RLY16" s="934"/>
      <c r="RLZ16" s="934"/>
      <c r="RMA16" s="934"/>
      <c r="RMB16" s="934"/>
      <c r="RMC16" s="934"/>
      <c r="RMD16" s="934"/>
      <c r="RME16" s="934"/>
      <c r="RMF16" s="934"/>
      <c r="RMG16" s="934"/>
      <c r="RMH16" s="934"/>
      <c r="RMI16" s="934"/>
      <c r="RMJ16" s="934"/>
      <c r="RMK16" s="934"/>
      <c r="RML16" s="934"/>
      <c r="RMM16" s="934"/>
      <c r="RMN16" s="934"/>
      <c r="RMO16" s="934"/>
      <c r="RMP16" s="934"/>
      <c r="RMQ16" s="934"/>
      <c r="RMR16" s="934"/>
      <c r="RMS16" s="934"/>
      <c r="RMT16" s="934"/>
      <c r="RMU16" s="934"/>
      <c r="RMV16" s="934"/>
      <c r="RMW16" s="934"/>
      <c r="RMX16" s="934"/>
      <c r="RMY16" s="934"/>
      <c r="RMZ16" s="934"/>
      <c r="RNA16" s="934"/>
      <c r="RNB16" s="934"/>
      <c r="RNC16" s="934"/>
      <c r="RND16" s="934"/>
      <c r="RNE16" s="934"/>
      <c r="RNF16" s="934"/>
      <c r="RNG16" s="934"/>
      <c r="RNH16" s="934"/>
      <c r="RNI16" s="934"/>
      <c r="RNJ16" s="934"/>
      <c r="RNK16" s="934"/>
      <c r="RNL16" s="934"/>
      <c r="RNM16" s="934"/>
      <c r="RNN16" s="934"/>
      <c r="RNO16" s="934"/>
      <c r="RNP16" s="934"/>
      <c r="RNQ16" s="934"/>
      <c r="RNR16" s="934"/>
      <c r="RNS16" s="934"/>
      <c r="RNT16" s="934"/>
      <c r="RNU16" s="934"/>
      <c r="RNV16" s="934"/>
      <c r="RNW16" s="934"/>
      <c r="RNX16" s="934"/>
      <c r="RNY16" s="934"/>
      <c r="RNZ16" s="934"/>
      <c r="ROA16" s="934"/>
      <c r="ROB16" s="934"/>
      <c r="ROC16" s="934"/>
      <c r="ROD16" s="934"/>
      <c r="ROE16" s="934"/>
      <c r="ROF16" s="934"/>
      <c r="ROG16" s="934"/>
      <c r="ROH16" s="934"/>
      <c r="ROI16" s="934"/>
      <c r="ROJ16" s="934"/>
      <c r="ROK16" s="934"/>
      <c r="ROL16" s="934"/>
      <c r="ROM16" s="934"/>
      <c r="RON16" s="934"/>
      <c r="ROO16" s="934"/>
      <c r="ROP16" s="934"/>
      <c r="ROQ16" s="934"/>
      <c r="ROR16" s="934"/>
      <c r="ROS16" s="934"/>
      <c r="ROT16" s="934"/>
      <c r="ROU16" s="934"/>
      <c r="ROV16" s="934"/>
      <c r="ROW16" s="934"/>
      <c r="ROX16" s="934"/>
      <c r="ROY16" s="934"/>
      <c r="ROZ16" s="934"/>
      <c r="RPA16" s="934"/>
      <c r="RPB16" s="934"/>
      <c r="RPC16" s="934"/>
      <c r="RPD16" s="934"/>
      <c r="RPE16" s="934"/>
      <c r="RPF16" s="934"/>
      <c r="RPG16" s="934"/>
      <c r="RPH16" s="934"/>
      <c r="RPI16" s="934"/>
      <c r="RPJ16" s="934"/>
      <c r="RPK16" s="934"/>
      <c r="RPL16" s="934"/>
      <c r="RPM16" s="934"/>
      <c r="RPN16" s="934"/>
      <c r="RPO16" s="934"/>
      <c r="RPP16" s="934"/>
      <c r="RPQ16" s="934"/>
      <c r="RPR16" s="934"/>
      <c r="RPS16" s="934"/>
      <c r="RPT16" s="934"/>
      <c r="RPU16" s="934"/>
      <c r="RPV16" s="934"/>
      <c r="RPW16" s="934"/>
      <c r="RPX16" s="934"/>
      <c r="RPY16" s="934"/>
      <c r="RPZ16" s="934"/>
      <c r="RQA16" s="934"/>
      <c r="RQB16" s="934"/>
      <c r="RQC16" s="934"/>
      <c r="RQD16" s="934"/>
      <c r="RQE16" s="934"/>
      <c r="RQF16" s="934"/>
      <c r="RQG16" s="934"/>
      <c r="RQH16" s="934"/>
      <c r="RQI16" s="934"/>
      <c r="RQJ16" s="934"/>
      <c r="RQK16" s="934"/>
      <c r="RQL16" s="934"/>
      <c r="RQM16" s="934"/>
      <c r="RQN16" s="934"/>
      <c r="RQO16" s="934"/>
      <c r="RQP16" s="934"/>
      <c r="RQQ16" s="934"/>
      <c r="RQR16" s="934"/>
      <c r="RQS16" s="934"/>
      <c r="RQT16" s="934"/>
      <c r="RQU16" s="934"/>
      <c r="RQV16" s="934"/>
      <c r="RQW16" s="934"/>
      <c r="RQX16" s="934"/>
      <c r="RQY16" s="934"/>
      <c r="RQZ16" s="934"/>
      <c r="RRA16" s="934"/>
      <c r="RRB16" s="934"/>
      <c r="RRC16" s="934"/>
      <c r="RRD16" s="934"/>
      <c r="RRE16" s="934"/>
      <c r="RRF16" s="934"/>
      <c r="RRG16" s="934"/>
      <c r="RRH16" s="934"/>
      <c r="RRI16" s="934"/>
      <c r="RRJ16" s="934"/>
      <c r="RRK16" s="934"/>
      <c r="RRL16" s="934"/>
      <c r="RRM16" s="934"/>
      <c r="RRN16" s="934"/>
      <c r="RRO16" s="934"/>
      <c r="RRP16" s="934"/>
      <c r="RRQ16" s="934"/>
      <c r="RRR16" s="934"/>
      <c r="RRS16" s="934"/>
      <c r="RRT16" s="934"/>
      <c r="RRU16" s="934"/>
      <c r="RRV16" s="934"/>
      <c r="RRW16" s="934"/>
      <c r="RRX16" s="934"/>
      <c r="RRY16" s="934"/>
      <c r="RRZ16" s="934"/>
      <c r="RSA16" s="934"/>
      <c r="RSB16" s="934"/>
      <c r="RSC16" s="934"/>
      <c r="RSD16" s="934"/>
      <c r="RSE16" s="934"/>
      <c r="RSF16" s="934"/>
      <c r="RSG16" s="934"/>
      <c r="RSH16" s="934"/>
      <c r="RSI16" s="934"/>
      <c r="RSJ16" s="934"/>
      <c r="RSK16" s="934"/>
      <c r="RSL16" s="934"/>
      <c r="RSM16" s="934"/>
      <c r="RSN16" s="934"/>
      <c r="RSO16" s="934"/>
      <c r="RSP16" s="934"/>
      <c r="RSQ16" s="934"/>
      <c r="RSR16" s="934"/>
      <c r="RSS16" s="934"/>
      <c r="RST16" s="934"/>
      <c r="RSU16" s="934"/>
      <c r="RSV16" s="934"/>
      <c r="RSW16" s="934"/>
      <c r="RSX16" s="934"/>
      <c r="RSY16" s="934"/>
      <c r="RSZ16" s="934"/>
      <c r="RTA16" s="934"/>
      <c r="RTB16" s="934"/>
      <c r="RTC16" s="934"/>
      <c r="RTD16" s="934"/>
      <c r="RTE16" s="934"/>
      <c r="RTF16" s="934"/>
      <c r="RTG16" s="934"/>
      <c r="RTH16" s="934"/>
      <c r="RTI16" s="934"/>
      <c r="RTJ16" s="934"/>
      <c r="RTK16" s="934"/>
      <c r="RTL16" s="934"/>
      <c r="RTM16" s="934"/>
      <c r="RTN16" s="934"/>
      <c r="RTO16" s="934"/>
      <c r="RTP16" s="934"/>
      <c r="RTQ16" s="934"/>
      <c r="RTR16" s="934"/>
      <c r="RTS16" s="934"/>
      <c r="RTT16" s="934"/>
      <c r="RTU16" s="934"/>
      <c r="RTV16" s="934"/>
      <c r="RTW16" s="934"/>
      <c r="RTX16" s="934"/>
      <c r="RTY16" s="934"/>
      <c r="RTZ16" s="934"/>
      <c r="RUA16" s="934"/>
      <c r="RUB16" s="934"/>
      <c r="RUC16" s="934"/>
      <c r="RUD16" s="934"/>
      <c r="RUE16" s="934"/>
      <c r="RUF16" s="934"/>
      <c r="RUG16" s="934"/>
      <c r="RUH16" s="934"/>
      <c r="RUI16" s="934"/>
      <c r="RUJ16" s="934"/>
      <c r="RUK16" s="934"/>
      <c r="RUL16" s="934"/>
      <c r="RUM16" s="934"/>
      <c r="RUN16" s="934"/>
      <c r="RUO16" s="934"/>
      <c r="RUP16" s="934"/>
      <c r="RUQ16" s="934"/>
      <c r="RUR16" s="934"/>
      <c r="RUS16" s="934"/>
      <c r="RUT16" s="934"/>
      <c r="RUU16" s="934"/>
      <c r="RUV16" s="934"/>
      <c r="RUW16" s="934"/>
      <c r="RUX16" s="934"/>
      <c r="RUY16" s="934"/>
      <c r="RUZ16" s="934"/>
      <c r="RVA16" s="934"/>
      <c r="RVB16" s="934"/>
      <c r="RVC16" s="934"/>
      <c r="RVD16" s="934"/>
      <c r="RVE16" s="934"/>
      <c r="RVF16" s="934"/>
      <c r="RVG16" s="934"/>
      <c r="RVH16" s="934"/>
      <c r="RVI16" s="934"/>
      <c r="RVJ16" s="934"/>
      <c r="RVK16" s="934"/>
      <c r="RVL16" s="934"/>
      <c r="RVM16" s="934"/>
      <c r="RVN16" s="934"/>
      <c r="RVO16" s="934"/>
      <c r="RVP16" s="934"/>
      <c r="RVQ16" s="934"/>
      <c r="RVR16" s="934"/>
      <c r="RVS16" s="934"/>
      <c r="RVT16" s="934"/>
      <c r="RVU16" s="934"/>
      <c r="RVV16" s="934"/>
      <c r="RVW16" s="934"/>
      <c r="RVX16" s="934"/>
      <c r="RVY16" s="934"/>
      <c r="RVZ16" s="934"/>
      <c r="RWA16" s="934"/>
      <c r="RWB16" s="934"/>
      <c r="RWC16" s="934"/>
      <c r="RWD16" s="934"/>
      <c r="RWE16" s="934"/>
      <c r="RWF16" s="934"/>
      <c r="RWG16" s="934"/>
      <c r="RWH16" s="934"/>
      <c r="RWI16" s="934"/>
      <c r="RWJ16" s="934"/>
      <c r="RWK16" s="934"/>
      <c r="RWL16" s="934"/>
      <c r="RWM16" s="934"/>
      <c r="RWN16" s="934"/>
      <c r="RWO16" s="934"/>
      <c r="RWP16" s="934"/>
      <c r="RWQ16" s="934"/>
      <c r="RWR16" s="934"/>
      <c r="RWS16" s="934"/>
      <c r="RWT16" s="934"/>
      <c r="RWU16" s="934"/>
      <c r="RWV16" s="934"/>
      <c r="RWW16" s="934"/>
      <c r="RWX16" s="934"/>
      <c r="RWY16" s="934"/>
      <c r="RWZ16" s="934"/>
      <c r="RXA16" s="934"/>
      <c r="RXB16" s="934"/>
      <c r="RXC16" s="934"/>
      <c r="RXD16" s="934"/>
      <c r="RXE16" s="934"/>
      <c r="RXF16" s="934"/>
      <c r="RXG16" s="934"/>
      <c r="RXH16" s="934"/>
      <c r="RXI16" s="934"/>
      <c r="RXJ16" s="934"/>
      <c r="RXK16" s="934"/>
      <c r="RXL16" s="934"/>
      <c r="RXM16" s="934"/>
      <c r="RXN16" s="934"/>
      <c r="RXO16" s="934"/>
      <c r="RXP16" s="934"/>
      <c r="RXQ16" s="934"/>
      <c r="RXR16" s="934"/>
      <c r="RXS16" s="934"/>
      <c r="RXT16" s="934"/>
      <c r="RXU16" s="934"/>
      <c r="RXV16" s="934"/>
      <c r="RXW16" s="934"/>
      <c r="RXX16" s="934"/>
      <c r="RXY16" s="934"/>
      <c r="RXZ16" s="934"/>
      <c r="RYA16" s="934"/>
      <c r="RYB16" s="934"/>
      <c r="RYC16" s="934"/>
      <c r="RYD16" s="934"/>
      <c r="RYE16" s="934"/>
      <c r="RYF16" s="934"/>
      <c r="RYG16" s="934"/>
      <c r="RYH16" s="934"/>
      <c r="RYI16" s="934"/>
      <c r="RYJ16" s="934"/>
      <c r="RYK16" s="934"/>
      <c r="RYL16" s="934"/>
      <c r="RYM16" s="934"/>
      <c r="RYN16" s="934"/>
      <c r="RYO16" s="934"/>
      <c r="RYP16" s="934"/>
      <c r="RYQ16" s="934"/>
      <c r="RYR16" s="934"/>
      <c r="RYS16" s="934"/>
      <c r="RYT16" s="934"/>
      <c r="RYU16" s="934"/>
      <c r="RYV16" s="934"/>
      <c r="RYW16" s="934"/>
      <c r="RYX16" s="934"/>
      <c r="RYY16" s="934"/>
      <c r="RYZ16" s="934"/>
      <c r="RZA16" s="934"/>
      <c r="RZB16" s="934"/>
      <c r="RZC16" s="934"/>
      <c r="RZD16" s="934"/>
      <c r="RZE16" s="934"/>
      <c r="RZF16" s="934"/>
      <c r="RZG16" s="934"/>
      <c r="RZH16" s="934"/>
      <c r="RZI16" s="934"/>
      <c r="RZJ16" s="934"/>
      <c r="RZK16" s="934"/>
      <c r="RZL16" s="934"/>
      <c r="RZM16" s="934"/>
      <c r="RZN16" s="934"/>
      <c r="RZO16" s="934"/>
      <c r="RZP16" s="934"/>
      <c r="RZQ16" s="934"/>
      <c r="RZR16" s="934"/>
      <c r="RZS16" s="934"/>
      <c r="RZT16" s="934"/>
      <c r="RZU16" s="934"/>
      <c r="RZV16" s="934"/>
      <c r="RZW16" s="934"/>
      <c r="RZX16" s="934"/>
      <c r="RZY16" s="934"/>
      <c r="RZZ16" s="934"/>
      <c r="SAA16" s="934"/>
      <c r="SAB16" s="934"/>
      <c r="SAC16" s="934"/>
      <c r="SAD16" s="934"/>
      <c r="SAE16" s="934"/>
      <c r="SAF16" s="934"/>
      <c r="SAG16" s="934"/>
      <c r="SAH16" s="934"/>
      <c r="SAI16" s="934"/>
      <c r="SAJ16" s="934"/>
      <c r="SAK16" s="934"/>
      <c r="SAL16" s="934"/>
      <c r="SAM16" s="934"/>
      <c r="SAN16" s="934"/>
      <c r="SAO16" s="934"/>
      <c r="SAP16" s="934"/>
      <c r="SAQ16" s="934"/>
      <c r="SAR16" s="934"/>
      <c r="SAS16" s="934"/>
      <c r="SAT16" s="934"/>
      <c r="SAU16" s="934"/>
      <c r="SAV16" s="934"/>
      <c r="SAW16" s="934"/>
      <c r="SAX16" s="934"/>
      <c r="SAY16" s="934"/>
      <c r="SAZ16" s="934"/>
      <c r="SBA16" s="934"/>
      <c r="SBB16" s="934"/>
      <c r="SBC16" s="934"/>
      <c r="SBD16" s="934"/>
      <c r="SBE16" s="934"/>
      <c r="SBF16" s="934"/>
      <c r="SBG16" s="934"/>
      <c r="SBH16" s="934"/>
      <c r="SBI16" s="934"/>
      <c r="SBJ16" s="934"/>
      <c r="SBK16" s="934"/>
      <c r="SBL16" s="934"/>
      <c r="SBM16" s="934"/>
      <c r="SBN16" s="934"/>
      <c r="SBO16" s="934"/>
      <c r="SBP16" s="934"/>
      <c r="SBQ16" s="934"/>
      <c r="SBR16" s="934"/>
      <c r="SBS16" s="934"/>
      <c r="SBT16" s="934"/>
      <c r="SBU16" s="934"/>
      <c r="SBV16" s="934"/>
      <c r="SBW16" s="934"/>
      <c r="SBX16" s="934"/>
      <c r="SBY16" s="934"/>
      <c r="SBZ16" s="934"/>
      <c r="SCA16" s="934"/>
      <c r="SCB16" s="934"/>
      <c r="SCC16" s="934"/>
      <c r="SCD16" s="934"/>
      <c r="SCE16" s="934"/>
      <c r="SCF16" s="934"/>
      <c r="SCG16" s="934"/>
      <c r="SCH16" s="934"/>
      <c r="SCI16" s="934"/>
      <c r="SCJ16" s="934"/>
      <c r="SCK16" s="934"/>
      <c r="SCL16" s="934"/>
      <c r="SCM16" s="934"/>
      <c r="SCN16" s="934"/>
      <c r="SCO16" s="934"/>
      <c r="SCP16" s="934"/>
      <c r="SCQ16" s="934"/>
      <c r="SCR16" s="934"/>
      <c r="SCS16" s="934"/>
      <c r="SCT16" s="934"/>
      <c r="SCU16" s="934"/>
      <c r="SCV16" s="934"/>
      <c r="SCW16" s="934"/>
      <c r="SCX16" s="934"/>
      <c r="SCY16" s="934"/>
      <c r="SCZ16" s="934"/>
      <c r="SDA16" s="934"/>
      <c r="SDB16" s="934"/>
      <c r="SDC16" s="934"/>
      <c r="SDD16" s="934"/>
      <c r="SDE16" s="934"/>
      <c r="SDF16" s="934"/>
      <c r="SDG16" s="934"/>
      <c r="SDH16" s="934"/>
      <c r="SDI16" s="934"/>
      <c r="SDJ16" s="934"/>
      <c r="SDK16" s="934"/>
      <c r="SDL16" s="934"/>
      <c r="SDM16" s="934"/>
      <c r="SDN16" s="934"/>
      <c r="SDO16" s="934"/>
      <c r="SDP16" s="934"/>
      <c r="SDQ16" s="934"/>
      <c r="SDR16" s="934"/>
      <c r="SDS16" s="934"/>
      <c r="SDT16" s="934"/>
      <c r="SDU16" s="934"/>
      <c r="SDV16" s="934"/>
      <c r="SDW16" s="934"/>
      <c r="SDX16" s="934"/>
      <c r="SDY16" s="934"/>
      <c r="SDZ16" s="934"/>
      <c r="SEA16" s="934"/>
      <c r="SEB16" s="934"/>
      <c r="SEC16" s="934"/>
      <c r="SED16" s="934"/>
      <c r="SEE16" s="934"/>
      <c r="SEF16" s="934"/>
      <c r="SEG16" s="934"/>
      <c r="SEH16" s="934"/>
      <c r="SEI16" s="934"/>
      <c r="SEJ16" s="934"/>
      <c r="SEK16" s="934"/>
      <c r="SEL16" s="934"/>
      <c r="SEM16" s="934"/>
      <c r="SEN16" s="934"/>
      <c r="SEO16" s="934"/>
      <c r="SEP16" s="934"/>
      <c r="SEQ16" s="934"/>
      <c r="SER16" s="934"/>
      <c r="SES16" s="934"/>
      <c r="SET16" s="934"/>
      <c r="SEU16" s="934"/>
      <c r="SEV16" s="934"/>
      <c r="SEW16" s="934"/>
      <c r="SEX16" s="934"/>
      <c r="SEY16" s="934"/>
      <c r="SEZ16" s="934"/>
      <c r="SFA16" s="934"/>
      <c r="SFB16" s="934"/>
      <c r="SFC16" s="934"/>
      <c r="SFD16" s="934"/>
      <c r="SFE16" s="934"/>
      <c r="SFF16" s="934"/>
      <c r="SFG16" s="934"/>
      <c r="SFH16" s="934"/>
      <c r="SFI16" s="934"/>
      <c r="SFJ16" s="934"/>
      <c r="SFK16" s="934"/>
      <c r="SFL16" s="934"/>
      <c r="SFM16" s="934"/>
      <c r="SFN16" s="934"/>
      <c r="SFO16" s="934"/>
      <c r="SFP16" s="934"/>
      <c r="SFQ16" s="934"/>
      <c r="SFR16" s="934"/>
      <c r="SFS16" s="934"/>
      <c r="SFT16" s="934"/>
      <c r="SFU16" s="934"/>
      <c r="SFV16" s="934"/>
      <c r="SFW16" s="934"/>
      <c r="SFX16" s="934"/>
      <c r="SFY16" s="934"/>
      <c r="SFZ16" s="934"/>
      <c r="SGA16" s="934"/>
      <c r="SGB16" s="934"/>
      <c r="SGC16" s="934"/>
      <c r="SGD16" s="934"/>
      <c r="SGE16" s="934"/>
      <c r="SGF16" s="934"/>
      <c r="SGG16" s="934"/>
      <c r="SGH16" s="934"/>
      <c r="SGI16" s="934"/>
      <c r="SGJ16" s="934"/>
      <c r="SGK16" s="934"/>
      <c r="SGL16" s="934"/>
      <c r="SGM16" s="934"/>
      <c r="SGN16" s="934"/>
      <c r="SGO16" s="934"/>
      <c r="SGP16" s="934"/>
      <c r="SGQ16" s="934"/>
      <c r="SGR16" s="934"/>
      <c r="SGS16" s="934"/>
      <c r="SGT16" s="934"/>
      <c r="SGU16" s="934"/>
      <c r="SGV16" s="934"/>
      <c r="SGW16" s="934"/>
      <c r="SGX16" s="934"/>
      <c r="SGY16" s="934"/>
      <c r="SGZ16" s="934"/>
      <c r="SHA16" s="934"/>
      <c r="SHB16" s="934"/>
      <c r="SHC16" s="934"/>
      <c r="SHD16" s="934"/>
      <c r="SHE16" s="934"/>
      <c r="SHF16" s="934"/>
      <c r="SHG16" s="934"/>
      <c r="SHH16" s="934"/>
      <c r="SHI16" s="934"/>
      <c r="SHJ16" s="934"/>
      <c r="SHK16" s="934"/>
      <c r="SHL16" s="934"/>
      <c r="SHM16" s="934"/>
      <c r="SHN16" s="934"/>
      <c r="SHO16" s="934"/>
      <c r="SHP16" s="934"/>
      <c r="SHQ16" s="934"/>
      <c r="SHR16" s="934"/>
      <c r="SHS16" s="934"/>
      <c r="SHT16" s="934"/>
      <c r="SHU16" s="934"/>
      <c r="SHV16" s="934"/>
      <c r="SHW16" s="934"/>
      <c r="SHX16" s="934"/>
      <c r="SHY16" s="934"/>
      <c r="SHZ16" s="934"/>
      <c r="SIA16" s="934"/>
      <c r="SIB16" s="934"/>
      <c r="SIC16" s="934"/>
      <c r="SID16" s="934"/>
      <c r="SIE16" s="934"/>
      <c r="SIF16" s="934"/>
      <c r="SIG16" s="934"/>
      <c r="SIH16" s="934"/>
      <c r="SII16" s="934"/>
      <c r="SIJ16" s="934"/>
      <c r="SIK16" s="934"/>
      <c r="SIL16" s="934"/>
      <c r="SIM16" s="934"/>
      <c r="SIN16" s="934"/>
      <c r="SIO16" s="934"/>
      <c r="SIP16" s="934"/>
      <c r="SIQ16" s="934"/>
      <c r="SIR16" s="934"/>
      <c r="SIS16" s="934"/>
      <c r="SIT16" s="934"/>
      <c r="SIU16" s="934"/>
      <c r="SIV16" s="934"/>
      <c r="SIW16" s="934"/>
      <c r="SIX16" s="934"/>
      <c r="SIY16" s="934"/>
      <c r="SIZ16" s="934"/>
      <c r="SJA16" s="934"/>
      <c r="SJB16" s="934"/>
      <c r="SJC16" s="934"/>
      <c r="SJD16" s="934"/>
      <c r="SJE16" s="934"/>
      <c r="SJF16" s="934"/>
      <c r="SJG16" s="934"/>
      <c r="SJH16" s="934"/>
      <c r="SJI16" s="934"/>
      <c r="SJJ16" s="934"/>
      <c r="SJK16" s="934"/>
      <c r="SJL16" s="934"/>
      <c r="SJM16" s="934"/>
      <c r="SJN16" s="934"/>
      <c r="SJO16" s="934"/>
      <c r="SJP16" s="934"/>
      <c r="SJQ16" s="934"/>
      <c r="SJR16" s="934"/>
      <c r="SJS16" s="934"/>
      <c r="SJT16" s="934"/>
      <c r="SJU16" s="934"/>
      <c r="SJV16" s="934"/>
      <c r="SJW16" s="934"/>
      <c r="SJX16" s="934"/>
      <c r="SJY16" s="934"/>
      <c r="SJZ16" s="934"/>
      <c r="SKA16" s="934"/>
      <c r="SKB16" s="934"/>
      <c r="SKC16" s="934"/>
      <c r="SKD16" s="934"/>
      <c r="SKE16" s="934"/>
      <c r="SKF16" s="934"/>
      <c r="SKG16" s="934"/>
      <c r="SKH16" s="934"/>
      <c r="SKI16" s="934"/>
      <c r="SKJ16" s="934"/>
      <c r="SKK16" s="934"/>
      <c r="SKL16" s="934"/>
      <c r="SKM16" s="934"/>
      <c r="SKN16" s="934"/>
      <c r="SKO16" s="934"/>
      <c r="SKP16" s="934"/>
      <c r="SKQ16" s="934"/>
      <c r="SKR16" s="934"/>
      <c r="SKS16" s="934"/>
      <c r="SKT16" s="934"/>
      <c r="SKU16" s="934"/>
      <c r="SKV16" s="934"/>
      <c r="SKW16" s="934"/>
      <c r="SKX16" s="934"/>
      <c r="SKY16" s="934"/>
      <c r="SKZ16" s="934"/>
      <c r="SLA16" s="934"/>
      <c r="SLB16" s="934"/>
      <c r="SLC16" s="934"/>
      <c r="SLD16" s="934"/>
      <c r="SLE16" s="934"/>
      <c r="SLF16" s="934"/>
      <c r="SLG16" s="934"/>
      <c r="SLH16" s="934"/>
      <c r="SLI16" s="934"/>
      <c r="SLJ16" s="934"/>
      <c r="SLK16" s="934"/>
      <c r="SLL16" s="934"/>
      <c r="SLM16" s="934"/>
      <c r="SLN16" s="934"/>
      <c r="SLO16" s="934"/>
      <c r="SLP16" s="934"/>
      <c r="SLQ16" s="934"/>
      <c r="SLR16" s="934"/>
      <c r="SLS16" s="934"/>
      <c r="SLT16" s="934"/>
      <c r="SLU16" s="934"/>
      <c r="SLV16" s="934"/>
      <c r="SLW16" s="934"/>
      <c r="SLX16" s="934"/>
      <c r="SLY16" s="934"/>
      <c r="SLZ16" s="934"/>
      <c r="SMA16" s="934"/>
      <c r="SMB16" s="934"/>
      <c r="SMC16" s="934"/>
      <c r="SMD16" s="934"/>
      <c r="SME16" s="934"/>
      <c r="SMF16" s="934"/>
      <c r="SMG16" s="934"/>
      <c r="SMH16" s="934"/>
      <c r="SMI16" s="934"/>
      <c r="SMJ16" s="934"/>
      <c r="SMK16" s="934"/>
      <c r="SML16" s="934"/>
      <c r="SMM16" s="934"/>
      <c r="SMN16" s="934"/>
      <c r="SMO16" s="934"/>
      <c r="SMP16" s="934"/>
      <c r="SMQ16" s="934"/>
      <c r="SMR16" s="934"/>
      <c r="SMS16" s="934"/>
      <c r="SMT16" s="934"/>
      <c r="SMU16" s="934"/>
      <c r="SMV16" s="934"/>
      <c r="SMW16" s="934"/>
      <c r="SMX16" s="934"/>
      <c r="SMY16" s="934"/>
      <c r="SMZ16" s="934"/>
      <c r="SNA16" s="934"/>
      <c r="SNB16" s="934"/>
      <c r="SNC16" s="934"/>
      <c r="SND16" s="934"/>
      <c r="SNE16" s="934"/>
      <c r="SNF16" s="934"/>
      <c r="SNG16" s="934"/>
      <c r="SNH16" s="934"/>
      <c r="SNI16" s="934"/>
      <c r="SNJ16" s="934"/>
      <c r="SNK16" s="934"/>
      <c r="SNL16" s="934"/>
      <c r="SNM16" s="934"/>
      <c r="SNN16" s="934"/>
      <c r="SNO16" s="934"/>
      <c r="SNP16" s="934"/>
      <c r="SNQ16" s="934"/>
      <c r="SNR16" s="934"/>
      <c r="SNS16" s="934"/>
      <c r="SNT16" s="934"/>
      <c r="SNU16" s="934"/>
      <c r="SNV16" s="934"/>
      <c r="SNW16" s="934"/>
      <c r="SNX16" s="934"/>
      <c r="SNY16" s="934"/>
      <c r="SNZ16" s="934"/>
      <c r="SOA16" s="934"/>
      <c r="SOB16" s="934"/>
      <c r="SOC16" s="934"/>
      <c r="SOD16" s="934"/>
      <c r="SOE16" s="934"/>
      <c r="SOF16" s="934"/>
      <c r="SOG16" s="934"/>
      <c r="SOH16" s="934"/>
      <c r="SOI16" s="934"/>
      <c r="SOJ16" s="934"/>
      <c r="SOK16" s="934"/>
      <c r="SOL16" s="934"/>
      <c r="SOM16" s="934"/>
      <c r="SON16" s="934"/>
      <c r="SOO16" s="934"/>
      <c r="SOP16" s="934"/>
      <c r="SOQ16" s="934"/>
      <c r="SOR16" s="934"/>
      <c r="SOS16" s="934"/>
      <c r="SOT16" s="934"/>
      <c r="SOU16" s="934"/>
      <c r="SOV16" s="934"/>
      <c r="SOW16" s="934"/>
      <c r="SOX16" s="934"/>
      <c r="SOY16" s="934"/>
      <c r="SOZ16" s="934"/>
      <c r="SPA16" s="934"/>
      <c r="SPB16" s="934"/>
      <c r="SPC16" s="934"/>
      <c r="SPD16" s="934"/>
      <c r="SPE16" s="934"/>
      <c r="SPF16" s="934"/>
      <c r="SPG16" s="934"/>
      <c r="SPH16" s="934"/>
      <c r="SPI16" s="934"/>
      <c r="SPJ16" s="934"/>
      <c r="SPK16" s="934"/>
      <c r="SPL16" s="934"/>
      <c r="SPM16" s="934"/>
      <c r="SPN16" s="934"/>
      <c r="SPO16" s="934"/>
      <c r="SPP16" s="934"/>
      <c r="SPQ16" s="934"/>
      <c r="SPR16" s="934"/>
      <c r="SPS16" s="934"/>
      <c r="SPT16" s="934"/>
      <c r="SPU16" s="934"/>
      <c r="SPV16" s="934"/>
      <c r="SPW16" s="934"/>
      <c r="SPX16" s="934"/>
      <c r="SPY16" s="934"/>
      <c r="SPZ16" s="934"/>
      <c r="SQA16" s="934"/>
      <c r="SQB16" s="934"/>
      <c r="SQC16" s="934"/>
      <c r="SQD16" s="934"/>
      <c r="SQE16" s="934"/>
      <c r="SQF16" s="934"/>
      <c r="SQG16" s="934"/>
      <c r="SQH16" s="934"/>
      <c r="SQI16" s="934"/>
      <c r="SQJ16" s="934"/>
      <c r="SQK16" s="934"/>
      <c r="SQL16" s="934"/>
      <c r="SQM16" s="934"/>
      <c r="SQN16" s="934"/>
      <c r="SQO16" s="934"/>
      <c r="SQP16" s="934"/>
      <c r="SQQ16" s="934"/>
      <c r="SQR16" s="934"/>
      <c r="SQS16" s="934"/>
      <c r="SQT16" s="934"/>
      <c r="SQU16" s="934"/>
      <c r="SQV16" s="934"/>
      <c r="SQW16" s="934"/>
      <c r="SQX16" s="934"/>
      <c r="SQY16" s="934"/>
      <c r="SQZ16" s="934"/>
      <c r="SRA16" s="934"/>
      <c r="SRB16" s="934"/>
      <c r="SRC16" s="934"/>
      <c r="SRD16" s="934"/>
      <c r="SRE16" s="934"/>
      <c r="SRF16" s="934"/>
      <c r="SRG16" s="934"/>
      <c r="SRH16" s="934"/>
      <c r="SRI16" s="934"/>
      <c r="SRJ16" s="934"/>
      <c r="SRK16" s="934"/>
      <c r="SRL16" s="934"/>
      <c r="SRM16" s="934"/>
      <c r="SRN16" s="934"/>
      <c r="SRO16" s="934"/>
      <c r="SRP16" s="934"/>
      <c r="SRQ16" s="934"/>
      <c r="SRR16" s="934"/>
      <c r="SRS16" s="934"/>
      <c r="SRT16" s="934"/>
      <c r="SRU16" s="934"/>
      <c r="SRV16" s="934"/>
      <c r="SRW16" s="934"/>
      <c r="SRX16" s="934"/>
      <c r="SRY16" s="934"/>
      <c r="SRZ16" s="934"/>
      <c r="SSA16" s="934"/>
      <c r="SSB16" s="934"/>
      <c r="SSC16" s="934"/>
      <c r="SSD16" s="934"/>
      <c r="SSE16" s="934"/>
      <c r="SSF16" s="934"/>
      <c r="SSG16" s="934"/>
      <c r="SSH16" s="934"/>
      <c r="SSI16" s="934"/>
      <c r="SSJ16" s="934"/>
      <c r="SSK16" s="934"/>
      <c r="SSL16" s="934"/>
      <c r="SSM16" s="934"/>
      <c r="SSN16" s="934"/>
      <c r="SSO16" s="934"/>
      <c r="SSP16" s="934"/>
      <c r="SSQ16" s="934"/>
      <c r="SSR16" s="934"/>
      <c r="SSS16" s="934"/>
      <c r="SST16" s="934"/>
      <c r="SSU16" s="934"/>
      <c r="SSV16" s="934"/>
      <c r="SSW16" s="934"/>
      <c r="SSX16" s="934"/>
      <c r="SSY16" s="934"/>
      <c r="SSZ16" s="934"/>
      <c r="STA16" s="934"/>
      <c r="STB16" s="934"/>
      <c r="STC16" s="934"/>
      <c r="STD16" s="934"/>
      <c r="STE16" s="934"/>
      <c r="STF16" s="934"/>
      <c r="STG16" s="934"/>
      <c r="STH16" s="934"/>
      <c r="STI16" s="934"/>
      <c r="STJ16" s="934"/>
      <c r="STK16" s="934"/>
      <c r="STL16" s="934"/>
      <c r="STM16" s="934"/>
      <c r="STN16" s="934"/>
      <c r="STO16" s="934"/>
      <c r="STP16" s="934"/>
      <c r="STQ16" s="934"/>
      <c r="STR16" s="934"/>
      <c r="STS16" s="934"/>
      <c r="STT16" s="934"/>
      <c r="STU16" s="934"/>
      <c r="STV16" s="934"/>
      <c r="STW16" s="934"/>
      <c r="STX16" s="934"/>
      <c r="STY16" s="934"/>
      <c r="STZ16" s="934"/>
      <c r="SUA16" s="934"/>
      <c r="SUB16" s="934"/>
      <c r="SUC16" s="934"/>
      <c r="SUD16" s="934"/>
      <c r="SUE16" s="934"/>
      <c r="SUF16" s="934"/>
      <c r="SUG16" s="934"/>
      <c r="SUH16" s="934"/>
      <c r="SUI16" s="934"/>
      <c r="SUJ16" s="934"/>
      <c r="SUK16" s="934"/>
      <c r="SUL16" s="934"/>
      <c r="SUM16" s="934"/>
      <c r="SUN16" s="934"/>
      <c r="SUO16" s="934"/>
      <c r="SUP16" s="934"/>
      <c r="SUQ16" s="934"/>
      <c r="SUR16" s="934"/>
      <c r="SUS16" s="934"/>
      <c r="SUT16" s="934"/>
      <c r="SUU16" s="934"/>
      <c r="SUV16" s="934"/>
      <c r="SUW16" s="934"/>
      <c r="SUX16" s="934"/>
      <c r="SUY16" s="934"/>
      <c r="SUZ16" s="934"/>
      <c r="SVA16" s="934"/>
      <c r="SVB16" s="934"/>
      <c r="SVC16" s="934"/>
      <c r="SVD16" s="934"/>
      <c r="SVE16" s="934"/>
      <c r="SVF16" s="934"/>
      <c r="SVG16" s="934"/>
      <c r="SVH16" s="934"/>
      <c r="SVI16" s="934"/>
      <c r="SVJ16" s="934"/>
      <c r="SVK16" s="934"/>
      <c r="SVL16" s="934"/>
      <c r="SVM16" s="934"/>
      <c r="SVN16" s="934"/>
      <c r="SVO16" s="934"/>
      <c r="SVP16" s="934"/>
      <c r="SVQ16" s="934"/>
      <c r="SVR16" s="934"/>
      <c r="SVS16" s="934"/>
      <c r="SVT16" s="934"/>
      <c r="SVU16" s="934"/>
      <c r="SVV16" s="934"/>
      <c r="SVW16" s="934"/>
      <c r="SVX16" s="934"/>
      <c r="SVY16" s="934"/>
      <c r="SVZ16" s="934"/>
      <c r="SWA16" s="934"/>
      <c r="SWB16" s="934"/>
      <c r="SWC16" s="934"/>
      <c r="SWD16" s="934"/>
      <c r="SWE16" s="934"/>
      <c r="SWF16" s="934"/>
      <c r="SWG16" s="934"/>
      <c r="SWH16" s="934"/>
      <c r="SWI16" s="934"/>
      <c r="SWJ16" s="934"/>
      <c r="SWK16" s="934"/>
      <c r="SWL16" s="934"/>
      <c r="SWM16" s="934"/>
      <c r="SWN16" s="934"/>
      <c r="SWO16" s="934"/>
      <c r="SWP16" s="934"/>
      <c r="SWQ16" s="934"/>
      <c r="SWR16" s="934"/>
      <c r="SWS16" s="934"/>
      <c r="SWT16" s="934"/>
      <c r="SWU16" s="934"/>
      <c r="SWV16" s="934"/>
      <c r="SWW16" s="934"/>
      <c r="SWX16" s="934"/>
      <c r="SWY16" s="934"/>
      <c r="SWZ16" s="934"/>
      <c r="SXA16" s="934"/>
      <c r="SXB16" s="934"/>
      <c r="SXC16" s="934"/>
      <c r="SXD16" s="934"/>
      <c r="SXE16" s="934"/>
      <c r="SXF16" s="934"/>
      <c r="SXG16" s="934"/>
      <c r="SXH16" s="934"/>
      <c r="SXI16" s="934"/>
      <c r="SXJ16" s="934"/>
      <c r="SXK16" s="934"/>
      <c r="SXL16" s="934"/>
      <c r="SXM16" s="934"/>
      <c r="SXN16" s="934"/>
      <c r="SXO16" s="934"/>
      <c r="SXP16" s="934"/>
      <c r="SXQ16" s="934"/>
      <c r="SXR16" s="934"/>
      <c r="SXS16" s="934"/>
      <c r="SXT16" s="934"/>
      <c r="SXU16" s="934"/>
      <c r="SXV16" s="934"/>
      <c r="SXW16" s="934"/>
      <c r="SXX16" s="934"/>
      <c r="SXY16" s="934"/>
      <c r="SXZ16" s="934"/>
      <c r="SYA16" s="934"/>
      <c r="SYB16" s="934"/>
      <c r="SYC16" s="934"/>
      <c r="SYD16" s="934"/>
      <c r="SYE16" s="934"/>
      <c r="SYF16" s="934"/>
      <c r="SYG16" s="934"/>
      <c r="SYH16" s="934"/>
      <c r="SYI16" s="934"/>
      <c r="SYJ16" s="934"/>
      <c r="SYK16" s="934"/>
      <c r="SYL16" s="934"/>
      <c r="SYM16" s="934"/>
      <c r="SYN16" s="934"/>
      <c r="SYO16" s="934"/>
      <c r="SYP16" s="934"/>
      <c r="SYQ16" s="934"/>
      <c r="SYR16" s="934"/>
      <c r="SYS16" s="934"/>
      <c r="SYT16" s="934"/>
      <c r="SYU16" s="934"/>
      <c r="SYV16" s="934"/>
      <c r="SYW16" s="934"/>
      <c r="SYX16" s="934"/>
      <c r="SYY16" s="934"/>
      <c r="SYZ16" s="934"/>
      <c r="SZA16" s="934"/>
      <c r="SZB16" s="934"/>
      <c r="SZC16" s="934"/>
      <c r="SZD16" s="934"/>
      <c r="SZE16" s="934"/>
      <c r="SZF16" s="934"/>
      <c r="SZG16" s="934"/>
      <c r="SZH16" s="934"/>
      <c r="SZI16" s="934"/>
      <c r="SZJ16" s="934"/>
      <c r="SZK16" s="934"/>
      <c r="SZL16" s="934"/>
      <c r="SZM16" s="934"/>
      <c r="SZN16" s="934"/>
      <c r="SZO16" s="934"/>
      <c r="SZP16" s="934"/>
      <c r="SZQ16" s="934"/>
      <c r="SZR16" s="934"/>
      <c r="SZS16" s="934"/>
      <c r="SZT16" s="934"/>
      <c r="SZU16" s="934"/>
      <c r="SZV16" s="934"/>
      <c r="SZW16" s="934"/>
      <c r="SZX16" s="934"/>
      <c r="SZY16" s="934"/>
      <c r="SZZ16" s="934"/>
      <c r="TAA16" s="934"/>
      <c r="TAB16" s="934"/>
      <c r="TAC16" s="934"/>
      <c r="TAD16" s="934"/>
      <c r="TAE16" s="934"/>
      <c r="TAF16" s="934"/>
      <c r="TAG16" s="934"/>
      <c r="TAH16" s="934"/>
      <c r="TAI16" s="934"/>
      <c r="TAJ16" s="934"/>
      <c r="TAK16" s="934"/>
      <c r="TAL16" s="934"/>
      <c r="TAM16" s="934"/>
      <c r="TAN16" s="934"/>
      <c r="TAO16" s="934"/>
      <c r="TAP16" s="934"/>
      <c r="TAQ16" s="934"/>
      <c r="TAR16" s="934"/>
      <c r="TAS16" s="934"/>
      <c r="TAT16" s="934"/>
      <c r="TAU16" s="934"/>
      <c r="TAV16" s="934"/>
      <c r="TAW16" s="934"/>
      <c r="TAX16" s="934"/>
      <c r="TAY16" s="934"/>
      <c r="TAZ16" s="934"/>
      <c r="TBA16" s="934"/>
      <c r="TBB16" s="934"/>
      <c r="TBC16" s="934"/>
      <c r="TBD16" s="934"/>
      <c r="TBE16" s="934"/>
      <c r="TBF16" s="934"/>
      <c r="TBG16" s="934"/>
      <c r="TBH16" s="934"/>
      <c r="TBI16" s="934"/>
      <c r="TBJ16" s="934"/>
      <c r="TBK16" s="934"/>
      <c r="TBL16" s="934"/>
      <c r="TBM16" s="934"/>
      <c r="TBN16" s="934"/>
      <c r="TBO16" s="934"/>
      <c r="TBP16" s="934"/>
      <c r="TBQ16" s="934"/>
      <c r="TBR16" s="934"/>
      <c r="TBS16" s="934"/>
      <c r="TBT16" s="934"/>
      <c r="TBU16" s="934"/>
      <c r="TBV16" s="934"/>
      <c r="TBW16" s="934"/>
      <c r="TBX16" s="934"/>
      <c r="TBY16" s="934"/>
      <c r="TBZ16" s="934"/>
      <c r="TCA16" s="934"/>
      <c r="TCB16" s="934"/>
      <c r="TCC16" s="934"/>
      <c r="TCD16" s="934"/>
      <c r="TCE16" s="934"/>
      <c r="TCF16" s="934"/>
      <c r="TCG16" s="934"/>
      <c r="TCH16" s="934"/>
      <c r="TCI16" s="934"/>
      <c r="TCJ16" s="934"/>
      <c r="TCK16" s="934"/>
      <c r="TCL16" s="934"/>
      <c r="TCM16" s="934"/>
      <c r="TCN16" s="934"/>
      <c r="TCO16" s="934"/>
      <c r="TCP16" s="934"/>
      <c r="TCQ16" s="934"/>
      <c r="TCR16" s="934"/>
      <c r="TCS16" s="934"/>
      <c r="TCT16" s="934"/>
      <c r="TCU16" s="934"/>
      <c r="TCV16" s="934"/>
      <c r="TCW16" s="934"/>
      <c r="TCX16" s="934"/>
      <c r="TCY16" s="934"/>
      <c r="TCZ16" s="934"/>
      <c r="TDA16" s="934"/>
      <c r="TDB16" s="934"/>
      <c r="TDC16" s="934"/>
      <c r="TDD16" s="934"/>
      <c r="TDE16" s="934"/>
      <c r="TDF16" s="934"/>
      <c r="TDG16" s="934"/>
      <c r="TDH16" s="934"/>
      <c r="TDI16" s="934"/>
      <c r="TDJ16" s="934"/>
      <c r="TDK16" s="934"/>
      <c r="TDL16" s="934"/>
      <c r="TDM16" s="934"/>
      <c r="TDN16" s="934"/>
      <c r="TDO16" s="934"/>
      <c r="TDP16" s="934"/>
      <c r="TDQ16" s="934"/>
      <c r="TDR16" s="934"/>
      <c r="TDS16" s="934"/>
      <c r="TDT16" s="934"/>
      <c r="TDU16" s="934"/>
      <c r="TDV16" s="934"/>
      <c r="TDW16" s="934"/>
      <c r="TDX16" s="934"/>
      <c r="TDY16" s="934"/>
      <c r="TDZ16" s="934"/>
      <c r="TEA16" s="934"/>
      <c r="TEB16" s="934"/>
      <c r="TEC16" s="934"/>
      <c r="TED16" s="934"/>
      <c r="TEE16" s="934"/>
      <c r="TEF16" s="934"/>
      <c r="TEG16" s="934"/>
      <c r="TEH16" s="934"/>
      <c r="TEI16" s="934"/>
      <c r="TEJ16" s="934"/>
      <c r="TEK16" s="934"/>
      <c r="TEL16" s="934"/>
      <c r="TEM16" s="934"/>
      <c r="TEN16" s="934"/>
      <c r="TEO16" s="934"/>
      <c r="TEP16" s="934"/>
      <c r="TEQ16" s="934"/>
      <c r="TER16" s="934"/>
      <c r="TES16" s="934"/>
      <c r="TET16" s="934"/>
      <c r="TEU16" s="934"/>
      <c r="TEV16" s="934"/>
      <c r="TEW16" s="934"/>
      <c r="TEX16" s="934"/>
      <c r="TEY16" s="934"/>
      <c r="TEZ16" s="934"/>
      <c r="TFA16" s="934"/>
      <c r="TFB16" s="934"/>
      <c r="TFC16" s="934"/>
      <c r="TFD16" s="934"/>
      <c r="TFE16" s="934"/>
      <c r="TFF16" s="934"/>
      <c r="TFG16" s="934"/>
      <c r="TFH16" s="934"/>
      <c r="TFI16" s="934"/>
      <c r="TFJ16" s="934"/>
      <c r="TFK16" s="934"/>
      <c r="TFL16" s="934"/>
      <c r="TFM16" s="934"/>
      <c r="TFN16" s="934"/>
      <c r="TFO16" s="934"/>
      <c r="TFP16" s="934"/>
      <c r="TFQ16" s="934"/>
      <c r="TFR16" s="934"/>
      <c r="TFS16" s="934"/>
      <c r="TFT16" s="934"/>
      <c r="TFU16" s="934"/>
      <c r="TFV16" s="934"/>
      <c r="TFW16" s="934"/>
      <c r="TFX16" s="934"/>
      <c r="TFY16" s="934"/>
      <c r="TFZ16" s="934"/>
      <c r="TGA16" s="934"/>
      <c r="TGB16" s="934"/>
      <c r="TGC16" s="934"/>
      <c r="TGD16" s="934"/>
      <c r="TGE16" s="934"/>
      <c r="TGF16" s="934"/>
      <c r="TGG16" s="934"/>
      <c r="TGH16" s="934"/>
      <c r="TGI16" s="934"/>
      <c r="TGJ16" s="934"/>
      <c r="TGK16" s="934"/>
      <c r="TGL16" s="934"/>
      <c r="TGM16" s="934"/>
      <c r="TGN16" s="934"/>
      <c r="TGO16" s="934"/>
      <c r="TGP16" s="934"/>
      <c r="TGQ16" s="934"/>
      <c r="TGR16" s="934"/>
      <c r="TGS16" s="934"/>
      <c r="TGT16" s="934"/>
      <c r="TGU16" s="934"/>
      <c r="TGV16" s="934"/>
      <c r="TGW16" s="934"/>
      <c r="TGX16" s="934"/>
      <c r="TGY16" s="934"/>
      <c r="TGZ16" s="934"/>
      <c r="THA16" s="934"/>
      <c r="THB16" s="934"/>
      <c r="THC16" s="934"/>
      <c r="THD16" s="934"/>
      <c r="THE16" s="934"/>
      <c r="THF16" s="934"/>
      <c r="THG16" s="934"/>
      <c r="THH16" s="934"/>
      <c r="THI16" s="934"/>
      <c r="THJ16" s="934"/>
      <c r="THK16" s="934"/>
      <c r="THL16" s="934"/>
      <c r="THM16" s="934"/>
      <c r="THN16" s="934"/>
      <c r="THO16" s="934"/>
      <c r="THP16" s="934"/>
      <c r="THQ16" s="934"/>
      <c r="THR16" s="934"/>
      <c r="THS16" s="934"/>
      <c r="THT16" s="934"/>
      <c r="THU16" s="934"/>
      <c r="THV16" s="934"/>
      <c r="THW16" s="934"/>
      <c r="THX16" s="934"/>
      <c r="THY16" s="934"/>
      <c r="THZ16" s="934"/>
      <c r="TIA16" s="934"/>
      <c r="TIB16" s="934"/>
      <c r="TIC16" s="934"/>
      <c r="TID16" s="934"/>
      <c r="TIE16" s="934"/>
      <c r="TIF16" s="934"/>
      <c r="TIG16" s="934"/>
      <c r="TIH16" s="934"/>
      <c r="TII16" s="934"/>
      <c r="TIJ16" s="934"/>
      <c r="TIK16" s="934"/>
      <c r="TIL16" s="934"/>
      <c r="TIM16" s="934"/>
      <c r="TIN16" s="934"/>
      <c r="TIO16" s="934"/>
      <c r="TIP16" s="934"/>
      <c r="TIQ16" s="934"/>
      <c r="TIR16" s="934"/>
      <c r="TIS16" s="934"/>
      <c r="TIT16" s="934"/>
      <c r="TIU16" s="934"/>
      <c r="TIV16" s="934"/>
      <c r="TIW16" s="934"/>
      <c r="TIX16" s="934"/>
      <c r="TIY16" s="934"/>
      <c r="TIZ16" s="934"/>
      <c r="TJA16" s="934"/>
      <c r="TJB16" s="934"/>
      <c r="TJC16" s="934"/>
      <c r="TJD16" s="934"/>
      <c r="TJE16" s="934"/>
      <c r="TJF16" s="934"/>
      <c r="TJG16" s="934"/>
      <c r="TJH16" s="934"/>
      <c r="TJI16" s="934"/>
      <c r="TJJ16" s="934"/>
      <c r="TJK16" s="934"/>
      <c r="TJL16" s="934"/>
      <c r="TJM16" s="934"/>
      <c r="TJN16" s="934"/>
      <c r="TJO16" s="934"/>
      <c r="TJP16" s="934"/>
      <c r="TJQ16" s="934"/>
      <c r="TJR16" s="934"/>
      <c r="TJS16" s="934"/>
      <c r="TJT16" s="934"/>
      <c r="TJU16" s="934"/>
      <c r="TJV16" s="934"/>
      <c r="TJW16" s="934"/>
      <c r="TJX16" s="934"/>
      <c r="TJY16" s="934"/>
      <c r="TJZ16" s="934"/>
      <c r="TKA16" s="934"/>
      <c r="TKB16" s="934"/>
      <c r="TKC16" s="934"/>
      <c r="TKD16" s="934"/>
      <c r="TKE16" s="934"/>
      <c r="TKF16" s="934"/>
      <c r="TKG16" s="934"/>
      <c r="TKH16" s="934"/>
      <c r="TKI16" s="934"/>
      <c r="TKJ16" s="934"/>
      <c r="TKK16" s="934"/>
      <c r="TKL16" s="934"/>
      <c r="TKM16" s="934"/>
      <c r="TKN16" s="934"/>
      <c r="TKO16" s="934"/>
      <c r="TKP16" s="934"/>
      <c r="TKQ16" s="934"/>
      <c r="TKR16" s="934"/>
      <c r="TKS16" s="934"/>
      <c r="TKT16" s="934"/>
      <c r="TKU16" s="934"/>
      <c r="TKV16" s="934"/>
      <c r="TKW16" s="934"/>
      <c r="TKX16" s="934"/>
      <c r="TKY16" s="934"/>
      <c r="TKZ16" s="934"/>
      <c r="TLA16" s="934"/>
      <c r="TLB16" s="934"/>
      <c r="TLC16" s="934"/>
      <c r="TLD16" s="934"/>
      <c r="TLE16" s="934"/>
      <c r="TLF16" s="934"/>
      <c r="TLG16" s="934"/>
      <c r="TLH16" s="934"/>
      <c r="TLI16" s="934"/>
      <c r="TLJ16" s="934"/>
      <c r="TLK16" s="934"/>
      <c r="TLL16" s="934"/>
      <c r="TLM16" s="934"/>
      <c r="TLN16" s="934"/>
      <c r="TLO16" s="934"/>
      <c r="TLP16" s="934"/>
      <c r="TLQ16" s="934"/>
      <c r="TLR16" s="934"/>
      <c r="TLS16" s="934"/>
      <c r="TLT16" s="934"/>
      <c r="TLU16" s="934"/>
      <c r="TLV16" s="934"/>
      <c r="TLW16" s="934"/>
      <c r="TLX16" s="934"/>
      <c r="TLY16" s="934"/>
      <c r="TLZ16" s="934"/>
      <c r="TMA16" s="934"/>
      <c r="TMB16" s="934"/>
      <c r="TMC16" s="934"/>
      <c r="TMD16" s="934"/>
      <c r="TME16" s="934"/>
      <c r="TMF16" s="934"/>
      <c r="TMG16" s="934"/>
      <c r="TMH16" s="934"/>
      <c r="TMI16" s="934"/>
      <c r="TMJ16" s="934"/>
      <c r="TMK16" s="934"/>
      <c r="TML16" s="934"/>
      <c r="TMM16" s="934"/>
      <c r="TMN16" s="934"/>
      <c r="TMO16" s="934"/>
      <c r="TMP16" s="934"/>
      <c r="TMQ16" s="934"/>
      <c r="TMR16" s="934"/>
      <c r="TMS16" s="934"/>
      <c r="TMT16" s="934"/>
      <c r="TMU16" s="934"/>
      <c r="TMV16" s="934"/>
      <c r="TMW16" s="934"/>
      <c r="TMX16" s="934"/>
      <c r="TMY16" s="934"/>
      <c r="TMZ16" s="934"/>
      <c r="TNA16" s="934"/>
      <c r="TNB16" s="934"/>
      <c r="TNC16" s="934"/>
      <c r="TND16" s="934"/>
      <c r="TNE16" s="934"/>
      <c r="TNF16" s="934"/>
      <c r="TNG16" s="934"/>
      <c r="TNH16" s="934"/>
      <c r="TNI16" s="934"/>
      <c r="TNJ16" s="934"/>
      <c r="TNK16" s="934"/>
      <c r="TNL16" s="934"/>
      <c r="TNM16" s="934"/>
      <c r="TNN16" s="934"/>
      <c r="TNO16" s="934"/>
      <c r="TNP16" s="934"/>
      <c r="TNQ16" s="934"/>
      <c r="TNR16" s="934"/>
      <c r="TNS16" s="934"/>
      <c r="TNT16" s="934"/>
      <c r="TNU16" s="934"/>
      <c r="TNV16" s="934"/>
      <c r="TNW16" s="934"/>
      <c r="TNX16" s="934"/>
      <c r="TNY16" s="934"/>
      <c r="TNZ16" s="934"/>
      <c r="TOA16" s="934"/>
      <c r="TOB16" s="934"/>
      <c r="TOC16" s="934"/>
      <c r="TOD16" s="934"/>
      <c r="TOE16" s="934"/>
      <c r="TOF16" s="934"/>
      <c r="TOG16" s="934"/>
      <c r="TOH16" s="934"/>
      <c r="TOI16" s="934"/>
      <c r="TOJ16" s="934"/>
      <c r="TOK16" s="934"/>
      <c r="TOL16" s="934"/>
      <c r="TOM16" s="934"/>
      <c r="TON16" s="934"/>
      <c r="TOO16" s="934"/>
      <c r="TOP16" s="934"/>
      <c r="TOQ16" s="934"/>
      <c r="TOR16" s="934"/>
      <c r="TOS16" s="934"/>
      <c r="TOT16" s="934"/>
      <c r="TOU16" s="934"/>
      <c r="TOV16" s="934"/>
      <c r="TOW16" s="934"/>
      <c r="TOX16" s="934"/>
      <c r="TOY16" s="934"/>
      <c r="TOZ16" s="934"/>
      <c r="TPA16" s="934"/>
      <c r="TPB16" s="934"/>
      <c r="TPC16" s="934"/>
      <c r="TPD16" s="934"/>
      <c r="TPE16" s="934"/>
      <c r="TPF16" s="934"/>
      <c r="TPG16" s="934"/>
      <c r="TPH16" s="934"/>
      <c r="TPI16" s="934"/>
      <c r="TPJ16" s="934"/>
      <c r="TPK16" s="934"/>
      <c r="TPL16" s="934"/>
      <c r="TPM16" s="934"/>
      <c r="TPN16" s="934"/>
      <c r="TPO16" s="934"/>
      <c r="TPP16" s="934"/>
      <c r="TPQ16" s="934"/>
      <c r="TPR16" s="934"/>
      <c r="TPS16" s="934"/>
      <c r="TPT16" s="934"/>
      <c r="TPU16" s="934"/>
      <c r="TPV16" s="934"/>
      <c r="TPW16" s="934"/>
      <c r="TPX16" s="934"/>
      <c r="TPY16" s="934"/>
      <c r="TPZ16" s="934"/>
      <c r="TQA16" s="934"/>
      <c r="TQB16" s="934"/>
      <c r="TQC16" s="934"/>
      <c r="TQD16" s="934"/>
      <c r="TQE16" s="934"/>
      <c r="TQF16" s="934"/>
      <c r="TQG16" s="934"/>
      <c r="TQH16" s="934"/>
      <c r="TQI16" s="934"/>
      <c r="TQJ16" s="934"/>
      <c r="TQK16" s="934"/>
      <c r="TQL16" s="934"/>
      <c r="TQM16" s="934"/>
      <c r="TQN16" s="934"/>
      <c r="TQO16" s="934"/>
      <c r="TQP16" s="934"/>
      <c r="TQQ16" s="934"/>
      <c r="TQR16" s="934"/>
      <c r="TQS16" s="934"/>
      <c r="TQT16" s="934"/>
      <c r="TQU16" s="934"/>
      <c r="TQV16" s="934"/>
      <c r="TQW16" s="934"/>
      <c r="TQX16" s="934"/>
      <c r="TQY16" s="934"/>
      <c r="TQZ16" s="934"/>
      <c r="TRA16" s="934"/>
      <c r="TRB16" s="934"/>
      <c r="TRC16" s="934"/>
      <c r="TRD16" s="934"/>
      <c r="TRE16" s="934"/>
      <c r="TRF16" s="934"/>
      <c r="TRG16" s="934"/>
      <c r="TRH16" s="934"/>
      <c r="TRI16" s="934"/>
      <c r="TRJ16" s="934"/>
      <c r="TRK16" s="934"/>
      <c r="TRL16" s="934"/>
      <c r="TRM16" s="934"/>
      <c r="TRN16" s="934"/>
      <c r="TRO16" s="934"/>
      <c r="TRP16" s="934"/>
      <c r="TRQ16" s="934"/>
      <c r="TRR16" s="934"/>
      <c r="TRS16" s="934"/>
      <c r="TRT16" s="934"/>
      <c r="TRU16" s="934"/>
      <c r="TRV16" s="934"/>
      <c r="TRW16" s="934"/>
      <c r="TRX16" s="934"/>
      <c r="TRY16" s="934"/>
      <c r="TRZ16" s="934"/>
      <c r="TSA16" s="934"/>
      <c r="TSB16" s="934"/>
      <c r="TSC16" s="934"/>
      <c r="TSD16" s="934"/>
      <c r="TSE16" s="934"/>
      <c r="TSF16" s="934"/>
      <c r="TSG16" s="934"/>
      <c r="TSH16" s="934"/>
      <c r="TSI16" s="934"/>
      <c r="TSJ16" s="934"/>
      <c r="TSK16" s="934"/>
      <c r="TSL16" s="934"/>
      <c r="TSM16" s="934"/>
      <c r="TSN16" s="934"/>
      <c r="TSO16" s="934"/>
      <c r="TSP16" s="934"/>
      <c r="TSQ16" s="934"/>
      <c r="TSR16" s="934"/>
      <c r="TSS16" s="934"/>
      <c r="TST16" s="934"/>
      <c r="TSU16" s="934"/>
      <c r="TSV16" s="934"/>
      <c r="TSW16" s="934"/>
      <c r="TSX16" s="934"/>
      <c r="TSY16" s="934"/>
      <c r="TSZ16" s="934"/>
      <c r="TTA16" s="934"/>
      <c r="TTB16" s="934"/>
      <c r="TTC16" s="934"/>
      <c r="TTD16" s="934"/>
      <c r="TTE16" s="934"/>
      <c r="TTF16" s="934"/>
      <c r="TTG16" s="934"/>
      <c r="TTH16" s="934"/>
      <c r="TTI16" s="934"/>
      <c r="TTJ16" s="934"/>
      <c r="TTK16" s="934"/>
      <c r="TTL16" s="934"/>
      <c r="TTM16" s="934"/>
      <c r="TTN16" s="934"/>
      <c r="TTO16" s="934"/>
      <c r="TTP16" s="934"/>
      <c r="TTQ16" s="934"/>
      <c r="TTR16" s="934"/>
      <c r="TTS16" s="934"/>
      <c r="TTT16" s="934"/>
      <c r="TTU16" s="934"/>
      <c r="TTV16" s="934"/>
      <c r="TTW16" s="934"/>
      <c r="TTX16" s="934"/>
      <c r="TTY16" s="934"/>
      <c r="TTZ16" s="934"/>
      <c r="TUA16" s="934"/>
      <c r="TUB16" s="934"/>
      <c r="TUC16" s="934"/>
      <c r="TUD16" s="934"/>
      <c r="TUE16" s="934"/>
      <c r="TUF16" s="934"/>
      <c r="TUG16" s="934"/>
      <c r="TUH16" s="934"/>
      <c r="TUI16" s="934"/>
      <c r="TUJ16" s="934"/>
      <c r="TUK16" s="934"/>
      <c r="TUL16" s="934"/>
      <c r="TUM16" s="934"/>
      <c r="TUN16" s="934"/>
      <c r="TUO16" s="934"/>
      <c r="TUP16" s="934"/>
      <c r="TUQ16" s="934"/>
      <c r="TUR16" s="934"/>
      <c r="TUS16" s="934"/>
      <c r="TUT16" s="934"/>
      <c r="TUU16" s="934"/>
      <c r="TUV16" s="934"/>
      <c r="TUW16" s="934"/>
      <c r="TUX16" s="934"/>
      <c r="TUY16" s="934"/>
      <c r="TUZ16" s="934"/>
      <c r="TVA16" s="934"/>
      <c r="TVB16" s="934"/>
      <c r="TVC16" s="934"/>
      <c r="TVD16" s="934"/>
      <c r="TVE16" s="934"/>
      <c r="TVF16" s="934"/>
      <c r="TVG16" s="934"/>
      <c r="TVH16" s="934"/>
      <c r="TVI16" s="934"/>
      <c r="TVJ16" s="934"/>
      <c r="TVK16" s="934"/>
      <c r="TVL16" s="934"/>
      <c r="TVM16" s="934"/>
      <c r="TVN16" s="934"/>
      <c r="TVO16" s="934"/>
      <c r="TVP16" s="934"/>
      <c r="TVQ16" s="934"/>
      <c r="TVR16" s="934"/>
      <c r="TVS16" s="934"/>
      <c r="TVT16" s="934"/>
      <c r="TVU16" s="934"/>
      <c r="TVV16" s="934"/>
      <c r="TVW16" s="934"/>
      <c r="TVX16" s="934"/>
      <c r="TVY16" s="934"/>
      <c r="TVZ16" s="934"/>
      <c r="TWA16" s="934"/>
      <c r="TWB16" s="934"/>
      <c r="TWC16" s="934"/>
      <c r="TWD16" s="934"/>
      <c r="TWE16" s="934"/>
      <c r="TWF16" s="934"/>
      <c r="TWG16" s="934"/>
      <c r="TWH16" s="934"/>
      <c r="TWI16" s="934"/>
      <c r="TWJ16" s="934"/>
      <c r="TWK16" s="934"/>
      <c r="TWL16" s="934"/>
      <c r="TWM16" s="934"/>
      <c r="TWN16" s="934"/>
      <c r="TWO16" s="934"/>
      <c r="TWP16" s="934"/>
      <c r="TWQ16" s="934"/>
      <c r="TWR16" s="934"/>
      <c r="TWS16" s="934"/>
      <c r="TWT16" s="934"/>
      <c r="TWU16" s="934"/>
      <c r="TWV16" s="934"/>
      <c r="TWW16" s="934"/>
      <c r="TWX16" s="934"/>
      <c r="TWY16" s="934"/>
      <c r="TWZ16" s="934"/>
      <c r="TXA16" s="934"/>
      <c r="TXB16" s="934"/>
      <c r="TXC16" s="934"/>
      <c r="TXD16" s="934"/>
      <c r="TXE16" s="934"/>
      <c r="TXF16" s="934"/>
      <c r="TXG16" s="934"/>
      <c r="TXH16" s="934"/>
      <c r="TXI16" s="934"/>
      <c r="TXJ16" s="934"/>
      <c r="TXK16" s="934"/>
      <c r="TXL16" s="934"/>
      <c r="TXM16" s="934"/>
      <c r="TXN16" s="934"/>
      <c r="TXO16" s="934"/>
      <c r="TXP16" s="934"/>
      <c r="TXQ16" s="934"/>
      <c r="TXR16" s="934"/>
      <c r="TXS16" s="934"/>
      <c r="TXT16" s="934"/>
      <c r="TXU16" s="934"/>
      <c r="TXV16" s="934"/>
      <c r="TXW16" s="934"/>
      <c r="TXX16" s="934"/>
      <c r="TXY16" s="934"/>
      <c r="TXZ16" s="934"/>
      <c r="TYA16" s="934"/>
      <c r="TYB16" s="934"/>
      <c r="TYC16" s="934"/>
      <c r="TYD16" s="934"/>
      <c r="TYE16" s="934"/>
      <c r="TYF16" s="934"/>
      <c r="TYG16" s="934"/>
      <c r="TYH16" s="934"/>
      <c r="TYI16" s="934"/>
      <c r="TYJ16" s="934"/>
      <c r="TYK16" s="934"/>
      <c r="TYL16" s="934"/>
      <c r="TYM16" s="934"/>
      <c r="TYN16" s="934"/>
      <c r="TYO16" s="934"/>
      <c r="TYP16" s="934"/>
      <c r="TYQ16" s="934"/>
      <c r="TYR16" s="934"/>
      <c r="TYS16" s="934"/>
      <c r="TYT16" s="934"/>
      <c r="TYU16" s="934"/>
      <c r="TYV16" s="934"/>
      <c r="TYW16" s="934"/>
      <c r="TYX16" s="934"/>
      <c r="TYY16" s="934"/>
      <c r="TYZ16" s="934"/>
      <c r="TZA16" s="934"/>
      <c r="TZB16" s="934"/>
      <c r="TZC16" s="934"/>
      <c r="TZD16" s="934"/>
      <c r="TZE16" s="934"/>
      <c r="TZF16" s="934"/>
      <c r="TZG16" s="934"/>
      <c r="TZH16" s="934"/>
      <c r="TZI16" s="934"/>
      <c r="TZJ16" s="934"/>
      <c r="TZK16" s="934"/>
      <c r="TZL16" s="934"/>
      <c r="TZM16" s="934"/>
      <c r="TZN16" s="934"/>
      <c r="TZO16" s="934"/>
      <c r="TZP16" s="934"/>
      <c r="TZQ16" s="934"/>
      <c r="TZR16" s="934"/>
      <c r="TZS16" s="934"/>
      <c r="TZT16" s="934"/>
      <c r="TZU16" s="934"/>
      <c r="TZV16" s="934"/>
      <c r="TZW16" s="934"/>
      <c r="TZX16" s="934"/>
      <c r="TZY16" s="934"/>
      <c r="TZZ16" s="934"/>
      <c r="UAA16" s="934"/>
      <c r="UAB16" s="934"/>
      <c r="UAC16" s="934"/>
      <c r="UAD16" s="934"/>
      <c r="UAE16" s="934"/>
      <c r="UAF16" s="934"/>
      <c r="UAG16" s="934"/>
      <c r="UAH16" s="934"/>
      <c r="UAI16" s="934"/>
      <c r="UAJ16" s="934"/>
      <c r="UAK16" s="934"/>
      <c r="UAL16" s="934"/>
      <c r="UAM16" s="934"/>
      <c r="UAN16" s="934"/>
      <c r="UAO16" s="934"/>
      <c r="UAP16" s="934"/>
      <c r="UAQ16" s="934"/>
      <c r="UAR16" s="934"/>
      <c r="UAS16" s="934"/>
      <c r="UAT16" s="934"/>
      <c r="UAU16" s="934"/>
      <c r="UAV16" s="934"/>
      <c r="UAW16" s="934"/>
      <c r="UAX16" s="934"/>
      <c r="UAY16" s="934"/>
      <c r="UAZ16" s="934"/>
      <c r="UBA16" s="934"/>
      <c r="UBB16" s="934"/>
      <c r="UBC16" s="934"/>
      <c r="UBD16" s="934"/>
      <c r="UBE16" s="934"/>
      <c r="UBF16" s="934"/>
      <c r="UBG16" s="934"/>
      <c r="UBH16" s="934"/>
      <c r="UBI16" s="934"/>
      <c r="UBJ16" s="934"/>
      <c r="UBK16" s="934"/>
      <c r="UBL16" s="934"/>
      <c r="UBM16" s="934"/>
      <c r="UBN16" s="934"/>
      <c r="UBO16" s="934"/>
      <c r="UBP16" s="934"/>
      <c r="UBQ16" s="934"/>
      <c r="UBR16" s="934"/>
      <c r="UBS16" s="934"/>
      <c r="UBT16" s="934"/>
      <c r="UBU16" s="934"/>
      <c r="UBV16" s="934"/>
      <c r="UBW16" s="934"/>
      <c r="UBX16" s="934"/>
      <c r="UBY16" s="934"/>
      <c r="UBZ16" s="934"/>
      <c r="UCA16" s="934"/>
      <c r="UCB16" s="934"/>
      <c r="UCC16" s="934"/>
      <c r="UCD16" s="934"/>
      <c r="UCE16" s="934"/>
      <c r="UCF16" s="934"/>
      <c r="UCG16" s="934"/>
      <c r="UCH16" s="934"/>
      <c r="UCI16" s="934"/>
      <c r="UCJ16" s="934"/>
      <c r="UCK16" s="934"/>
      <c r="UCL16" s="934"/>
      <c r="UCM16" s="934"/>
      <c r="UCN16" s="934"/>
      <c r="UCO16" s="934"/>
      <c r="UCP16" s="934"/>
      <c r="UCQ16" s="934"/>
      <c r="UCR16" s="934"/>
      <c r="UCS16" s="934"/>
      <c r="UCT16" s="934"/>
      <c r="UCU16" s="934"/>
      <c r="UCV16" s="934"/>
      <c r="UCW16" s="934"/>
      <c r="UCX16" s="934"/>
      <c r="UCY16" s="934"/>
      <c r="UCZ16" s="934"/>
      <c r="UDA16" s="934"/>
      <c r="UDB16" s="934"/>
      <c r="UDC16" s="934"/>
      <c r="UDD16" s="934"/>
      <c r="UDE16" s="934"/>
      <c r="UDF16" s="934"/>
      <c r="UDG16" s="934"/>
      <c r="UDH16" s="934"/>
      <c r="UDI16" s="934"/>
      <c r="UDJ16" s="934"/>
      <c r="UDK16" s="934"/>
      <c r="UDL16" s="934"/>
      <c r="UDM16" s="934"/>
      <c r="UDN16" s="934"/>
      <c r="UDO16" s="934"/>
      <c r="UDP16" s="934"/>
      <c r="UDQ16" s="934"/>
      <c r="UDR16" s="934"/>
      <c r="UDS16" s="934"/>
      <c r="UDT16" s="934"/>
      <c r="UDU16" s="934"/>
      <c r="UDV16" s="934"/>
      <c r="UDW16" s="934"/>
      <c r="UDX16" s="934"/>
      <c r="UDY16" s="934"/>
      <c r="UDZ16" s="934"/>
      <c r="UEA16" s="934"/>
      <c r="UEB16" s="934"/>
      <c r="UEC16" s="934"/>
      <c r="UED16" s="934"/>
      <c r="UEE16" s="934"/>
      <c r="UEF16" s="934"/>
      <c r="UEG16" s="934"/>
      <c r="UEH16" s="934"/>
      <c r="UEI16" s="934"/>
      <c r="UEJ16" s="934"/>
      <c r="UEK16" s="934"/>
      <c r="UEL16" s="934"/>
      <c r="UEM16" s="934"/>
      <c r="UEN16" s="934"/>
      <c r="UEO16" s="934"/>
      <c r="UEP16" s="934"/>
      <c r="UEQ16" s="934"/>
      <c r="UER16" s="934"/>
      <c r="UES16" s="934"/>
      <c r="UET16" s="934"/>
      <c r="UEU16" s="934"/>
      <c r="UEV16" s="934"/>
      <c r="UEW16" s="934"/>
      <c r="UEX16" s="934"/>
      <c r="UEY16" s="934"/>
      <c r="UEZ16" s="934"/>
      <c r="UFA16" s="934"/>
      <c r="UFB16" s="934"/>
      <c r="UFC16" s="934"/>
      <c r="UFD16" s="934"/>
      <c r="UFE16" s="934"/>
      <c r="UFF16" s="934"/>
      <c r="UFG16" s="934"/>
      <c r="UFH16" s="934"/>
      <c r="UFI16" s="934"/>
      <c r="UFJ16" s="934"/>
      <c r="UFK16" s="934"/>
      <c r="UFL16" s="934"/>
      <c r="UFM16" s="934"/>
      <c r="UFN16" s="934"/>
      <c r="UFO16" s="934"/>
      <c r="UFP16" s="934"/>
      <c r="UFQ16" s="934"/>
      <c r="UFR16" s="934"/>
      <c r="UFS16" s="934"/>
      <c r="UFT16" s="934"/>
      <c r="UFU16" s="934"/>
      <c r="UFV16" s="934"/>
      <c r="UFW16" s="934"/>
      <c r="UFX16" s="934"/>
      <c r="UFY16" s="934"/>
      <c r="UFZ16" s="934"/>
      <c r="UGA16" s="934"/>
      <c r="UGB16" s="934"/>
      <c r="UGC16" s="934"/>
      <c r="UGD16" s="934"/>
      <c r="UGE16" s="934"/>
      <c r="UGF16" s="934"/>
      <c r="UGG16" s="934"/>
      <c r="UGH16" s="934"/>
      <c r="UGI16" s="934"/>
      <c r="UGJ16" s="934"/>
      <c r="UGK16" s="934"/>
      <c r="UGL16" s="934"/>
      <c r="UGM16" s="934"/>
      <c r="UGN16" s="934"/>
      <c r="UGO16" s="934"/>
      <c r="UGP16" s="934"/>
      <c r="UGQ16" s="934"/>
      <c r="UGR16" s="934"/>
      <c r="UGS16" s="934"/>
      <c r="UGT16" s="934"/>
      <c r="UGU16" s="934"/>
      <c r="UGV16" s="934"/>
      <c r="UGW16" s="934"/>
      <c r="UGX16" s="934"/>
      <c r="UGY16" s="934"/>
      <c r="UGZ16" s="934"/>
      <c r="UHA16" s="934"/>
      <c r="UHB16" s="934"/>
      <c r="UHC16" s="934"/>
      <c r="UHD16" s="934"/>
      <c r="UHE16" s="934"/>
      <c r="UHF16" s="934"/>
      <c r="UHG16" s="934"/>
      <c r="UHH16" s="934"/>
      <c r="UHI16" s="934"/>
      <c r="UHJ16" s="934"/>
      <c r="UHK16" s="934"/>
      <c r="UHL16" s="934"/>
      <c r="UHM16" s="934"/>
      <c r="UHN16" s="934"/>
      <c r="UHO16" s="934"/>
      <c r="UHP16" s="934"/>
      <c r="UHQ16" s="934"/>
      <c r="UHR16" s="934"/>
      <c r="UHS16" s="934"/>
      <c r="UHT16" s="934"/>
      <c r="UHU16" s="934"/>
      <c r="UHV16" s="934"/>
      <c r="UHW16" s="934"/>
      <c r="UHX16" s="934"/>
      <c r="UHY16" s="934"/>
      <c r="UHZ16" s="934"/>
      <c r="UIA16" s="934"/>
      <c r="UIB16" s="934"/>
      <c r="UIC16" s="934"/>
      <c r="UID16" s="934"/>
      <c r="UIE16" s="934"/>
      <c r="UIF16" s="934"/>
      <c r="UIG16" s="934"/>
      <c r="UIH16" s="934"/>
      <c r="UII16" s="934"/>
      <c r="UIJ16" s="934"/>
      <c r="UIK16" s="934"/>
      <c r="UIL16" s="934"/>
      <c r="UIM16" s="934"/>
      <c r="UIN16" s="934"/>
      <c r="UIO16" s="934"/>
      <c r="UIP16" s="934"/>
      <c r="UIQ16" s="934"/>
      <c r="UIR16" s="934"/>
      <c r="UIS16" s="934"/>
      <c r="UIT16" s="934"/>
      <c r="UIU16" s="934"/>
      <c r="UIV16" s="934"/>
      <c r="UIW16" s="934"/>
      <c r="UIX16" s="934"/>
      <c r="UIY16" s="934"/>
      <c r="UIZ16" s="934"/>
      <c r="UJA16" s="934"/>
      <c r="UJB16" s="934"/>
      <c r="UJC16" s="934"/>
      <c r="UJD16" s="934"/>
      <c r="UJE16" s="934"/>
      <c r="UJF16" s="934"/>
      <c r="UJG16" s="934"/>
      <c r="UJH16" s="934"/>
      <c r="UJI16" s="934"/>
      <c r="UJJ16" s="934"/>
      <c r="UJK16" s="934"/>
      <c r="UJL16" s="934"/>
      <c r="UJM16" s="934"/>
      <c r="UJN16" s="934"/>
      <c r="UJO16" s="934"/>
      <c r="UJP16" s="934"/>
      <c r="UJQ16" s="934"/>
      <c r="UJR16" s="934"/>
      <c r="UJS16" s="934"/>
      <c r="UJT16" s="934"/>
      <c r="UJU16" s="934"/>
      <c r="UJV16" s="934"/>
      <c r="UJW16" s="934"/>
      <c r="UJX16" s="934"/>
      <c r="UJY16" s="934"/>
      <c r="UJZ16" s="934"/>
      <c r="UKA16" s="934"/>
      <c r="UKB16" s="934"/>
      <c r="UKC16" s="934"/>
      <c r="UKD16" s="934"/>
      <c r="UKE16" s="934"/>
      <c r="UKF16" s="934"/>
      <c r="UKG16" s="934"/>
      <c r="UKH16" s="934"/>
      <c r="UKI16" s="934"/>
      <c r="UKJ16" s="934"/>
      <c r="UKK16" s="934"/>
      <c r="UKL16" s="934"/>
      <c r="UKM16" s="934"/>
      <c r="UKN16" s="934"/>
      <c r="UKO16" s="934"/>
      <c r="UKP16" s="934"/>
      <c r="UKQ16" s="934"/>
      <c r="UKR16" s="934"/>
      <c r="UKS16" s="934"/>
      <c r="UKT16" s="934"/>
      <c r="UKU16" s="934"/>
      <c r="UKV16" s="934"/>
      <c r="UKW16" s="934"/>
      <c r="UKX16" s="934"/>
      <c r="UKY16" s="934"/>
      <c r="UKZ16" s="934"/>
      <c r="ULA16" s="934"/>
      <c r="ULB16" s="934"/>
      <c r="ULC16" s="934"/>
      <c r="ULD16" s="934"/>
      <c r="ULE16" s="934"/>
      <c r="ULF16" s="934"/>
      <c r="ULG16" s="934"/>
      <c r="ULH16" s="934"/>
      <c r="ULI16" s="934"/>
      <c r="ULJ16" s="934"/>
      <c r="ULK16" s="934"/>
      <c r="ULL16" s="934"/>
      <c r="ULM16" s="934"/>
      <c r="ULN16" s="934"/>
      <c r="ULO16" s="934"/>
      <c r="ULP16" s="934"/>
      <c r="ULQ16" s="934"/>
      <c r="ULR16" s="934"/>
      <c r="ULS16" s="934"/>
      <c r="ULT16" s="934"/>
      <c r="ULU16" s="934"/>
      <c r="ULV16" s="934"/>
      <c r="ULW16" s="934"/>
      <c r="ULX16" s="934"/>
      <c r="ULY16" s="934"/>
      <c r="ULZ16" s="934"/>
      <c r="UMA16" s="934"/>
      <c r="UMB16" s="934"/>
      <c r="UMC16" s="934"/>
      <c r="UMD16" s="934"/>
      <c r="UME16" s="934"/>
      <c r="UMF16" s="934"/>
      <c r="UMG16" s="934"/>
      <c r="UMH16" s="934"/>
      <c r="UMI16" s="934"/>
      <c r="UMJ16" s="934"/>
      <c r="UMK16" s="934"/>
      <c r="UML16" s="934"/>
      <c r="UMM16" s="934"/>
      <c r="UMN16" s="934"/>
      <c r="UMO16" s="934"/>
      <c r="UMP16" s="934"/>
      <c r="UMQ16" s="934"/>
      <c r="UMR16" s="934"/>
      <c r="UMS16" s="934"/>
      <c r="UMT16" s="934"/>
      <c r="UMU16" s="934"/>
      <c r="UMV16" s="934"/>
      <c r="UMW16" s="934"/>
      <c r="UMX16" s="934"/>
      <c r="UMY16" s="934"/>
      <c r="UMZ16" s="934"/>
      <c r="UNA16" s="934"/>
      <c r="UNB16" s="934"/>
      <c r="UNC16" s="934"/>
      <c r="UND16" s="934"/>
      <c r="UNE16" s="934"/>
      <c r="UNF16" s="934"/>
      <c r="UNG16" s="934"/>
      <c r="UNH16" s="934"/>
      <c r="UNI16" s="934"/>
      <c r="UNJ16" s="934"/>
      <c r="UNK16" s="934"/>
      <c r="UNL16" s="934"/>
      <c r="UNM16" s="934"/>
      <c r="UNN16" s="934"/>
      <c r="UNO16" s="934"/>
      <c r="UNP16" s="934"/>
      <c r="UNQ16" s="934"/>
      <c r="UNR16" s="934"/>
      <c r="UNS16" s="934"/>
      <c r="UNT16" s="934"/>
      <c r="UNU16" s="934"/>
      <c r="UNV16" s="934"/>
      <c r="UNW16" s="934"/>
      <c r="UNX16" s="934"/>
      <c r="UNY16" s="934"/>
      <c r="UNZ16" s="934"/>
      <c r="UOA16" s="934"/>
      <c r="UOB16" s="934"/>
      <c r="UOC16" s="934"/>
      <c r="UOD16" s="934"/>
      <c r="UOE16" s="934"/>
      <c r="UOF16" s="934"/>
      <c r="UOG16" s="934"/>
      <c r="UOH16" s="934"/>
      <c r="UOI16" s="934"/>
      <c r="UOJ16" s="934"/>
      <c r="UOK16" s="934"/>
      <c r="UOL16" s="934"/>
      <c r="UOM16" s="934"/>
      <c r="UON16" s="934"/>
      <c r="UOO16" s="934"/>
      <c r="UOP16" s="934"/>
      <c r="UOQ16" s="934"/>
      <c r="UOR16" s="934"/>
      <c r="UOS16" s="934"/>
      <c r="UOT16" s="934"/>
      <c r="UOU16" s="934"/>
      <c r="UOV16" s="934"/>
      <c r="UOW16" s="934"/>
      <c r="UOX16" s="934"/>
      <c r="UOY16" s="934"/>
      <c r="UOZ16" s="934"/>
      <c r="UPA16" s="934"/>
      <c r="UPB16" s="934"/>
      <c r="UPC16" s="934"/>
      <c r="UPD16" s="934"/>
      <c r="UPE16" s="934"/>
      <c r="UPF16" s="934"/>
      <c r="UPG16" s="934"/>
      <c r="UPH16" s="934"/>
      <c r="UPI16" s="934"/>
      <c r="UPJ16" s="934"/>
      <c r="UPK16" s="934"/>
      <c r="UPL16" s="934"/>
      <c r="UPM16" s="934"/>
      <c r="UPN16" s="934"/>
      <c r="UPO16" s="934"/>
      <c r="UPP16" s="934"/>
      <c r="UPQ16" s="934"/>
      <c r="UPR16" s="934"/>
      <c r="UPS16" s="934"/>
      <c r="UPT16" s="934"/>
      <c r="UPU16" s="934"/>
      <c r="UPV16" s="934"/>
      <c r="UPW16" s="934"/>
      <c r="UPX16" s="934"/>
      <c r="UPY16" s="934"/>
      <c r="UPZ16" s="934"/>
      <c r="UQA16" s="934"/>
      <c r="UQB16" s="934"/>
      <c r="UQC16" s="934"/>
      <c r="UQD16" s="934"/>
      <c r="UQE16" s="934"/>
      <c r="UQF16" s="934"/>
      <c r="UQG16" s="934"/>
      <c r="UQH16" s="934"/>
      <c r="UQI16" s="934"/>
      <c r="UQJ16" s="934"/>
      <c r="UQK16" s="934"/>
      <c r="UQL16" s="934"/>
      <c r="UQM16" s="934"/>
      <c r="UQN16" s="934"/>
      <c r="UQO16" s="934"/>
      <c r="UQP16" s="934"/>
      <c r="UQQ16" s="934"/>
      <c r="UQR16" s="934"/>
      <c r="UQS16" s="934"/>
      <c r="UQT16" s="934"/>
      <c r="UQU16" s="934"/>
      <c r="UQV16" s="934"/>
      <c r="UQW16" s="934"/>
      <c r="UQX16" s="934"/>
      <c r="UQY16" s="934"/>
      <c r="UQZ16" s="934"/>
      <c r="URA16" s="934"/>
      <c r="URB16" s="934"/>
      <c r="URC16" s="934"/>
      <c r="URD16" s="934"/>
      <c r="URE16" s="934"/>
      <c r="URF16" s="934"/>
      <c r="URG16" s="934"/>
      <c r="URH16" s="934"/>
      <c r="URI16" s="934"/>
      <c r="URJ16" s="934"/>
      <c r="URK16" s="934"/>
      <c r="URL16" s="934"/>
      <c r="URM16" s="934"/>
      <c r="URN16" s="934"/>
      <c r="URO16" s="934"/>
      <c r="URP16" s="934"/>
      <c r="URQ16" s="934"/>
      <c r="URR16" s="934"/>
      <c r="URS16" s="934"/>
      <c r="URT16" s="934"/>
      <c r="URU16" s="934"/>
      <c r="URV16" s="934"/>
      <c r="URW16" s="934"/>
      <c r="URX16" s="934"/>
      <c r="URY16" s="934"/>
      <c r="URZ16" s="934"/>
      <c r="USA16" s="934"/>
      <c r="USB16" s="934"/>
      <c r="USC16" s="934"/>
      <c r="USD16" s="934"/>
      <c r="USE16" s="934"/>
      <c r="USF16" s="934"/>
      <c r="USG16" s="934"/>
      <c r="USH16" s="934"/>
      <c r="USI16" s="934"/>
      <c r="USJ16" s="934"/>
      <c r="USK16" s="934"/>
      <c r="USL16" s="934"/>
      <c r="USM16" s="934"/>
      <c r="USN16" s="934"/>
      <c r="USO16" s="934"/>
      <c r="USP16" s="934"/>
      <c r="USQ16" s="934"/>
      <c r="USR16" s="934"/>
      <c r="USS16" s="934"/>
      <c r="UST16" s="934"/>
      <c r="USU16" s="934"/>
      <c r="USV16" s="934"/>
      <c r="USW16" s="934"/>
      <c r="USX16" s="934"/>
      <c r="USY16" s="934"/>
      <c r="USZ16" s="934"/>
      <c r="UTA16" s="934"/>
      <c r="UTB16" s="934"/>
      <c r="UTC16" s="934"/>
      <c r="UTD16" s="934"/>
      <c r="UTE16" s="934"/>
      <c r="UTF16" s="934"/>
      <c r="UTG16" s="934"/>
      <c r="UTH16" s="934"/>
      <c r="UTI16" s="934"/>
      <c r="UTJ16" s="934"/>
      <c r="UTK16" s="934"/>
      <c r="UTL16" s="934"/>
      <c r="UTM16" s="934"/>
      <c r="UTN16" s="934"/>
      <c r="UTO16" s="934"/>
      <c r="UTP16" s="934"/>
      <c r="UTQ16" s="934"/>
      <c r="UTR16" s="934"/>
      <c r="UTS16" s="934"/>
      <c r="UTT16" s="934"/>
      <c r="UTU16" s="934"/>
      <c r="UTV16" s="934"/>
      <c r="UTW16" s="934"/>
      <c r="UTX16" s="934"/>
      <c r="UTY16" s="934"/>
      <c r="UTZ16" s="934"/>
      <c r="UUA16" s="934"/>
      <c r="UUB16" s="934"/>
      <c r="UUC16" s="934"/>
      <c r="UUD16" s="934"/>
      <c r="UUE16" s="934"/>
      <c r="UUF16" s="934"/>
      <c r="UUG16" s="934"/>
      <c r="UUH16" s="934"/>
      <c r="UUI16" s="934"/>
      <c r="UUJ16" s="934"/>
      <c r="UUK16" s="934"/>
      <c r="UUL16" s="934"/>
      <c r="UUM16" s="934"/>
      <c r="UUN16" s="934"/>
      <c r="UUO16" s="934"/>
      <c r="UUP16" s="934"/>
      <c r="UUQ16" s="934"/>
      <c r="UUR16" s="934"/>
      <c r="UUS16" s="934"/>
      <c r="UUT16" s="934"/>
      <c r="UUU16" s="934"/>
      <c r="UUV16" s="934"/>
      <c r="UUW16" s="934"/>
      <c r="UUX16" s="934"/>
      <c r="UUY16" s="934"/>
      <c r="UUZ16" s="934"/>
      <c r="UVA16" s="934"/>
      <c r="UVB16" s="934"/>
      <c r="UVC16" s="934"/>
      <c r="UVD16" s="934"/>
      <c r="UVE16" s="934"/>
      <c r="UVF16" s="934"/>
      <c r="UVG16" s="934"/>
      <c r="UVH16" s="934"/>
      <c r="UVI16" s="934"/>
      <c r="UVJ16" s="934"/>
      <c r="UVK16" s="934"/>
      <c r="UVL16" s="934"/>
      <c r="UVM16" s="934"/>
      <c r="UVN16" s="934"/>
      <c r="UVO16" s="934"/>
      <c r="UVP16" s="934"/>
      <c r="UVQ16" s="934"/>
      <c r="UVR16" s="934"/>
      <c r="UVS16" s="934"/>
      <c r="UVT16" s="934"/>
      <c r="UVU16" s="934"/>
      <c r="UVV16" s="934"/>
      <c r="UVW16" s="934"/>
      <c r="UVX16" s="934"/>
      <c r="UVY16" s="934"/>
      <c r="UVZ16" s="934"/>
      <c r="UWA16" s="934"/>
      <c r="UWB16" s="934"/>
      <c r="UWC16" s="934"/>
      <c r="UWD16" s="934"/>
      <c r="UWE16" s="934"/>
      <c r="UWF16" s="934"/>
      <c r="UWG16" s="934"/>
      <c r="UWH16" s="934"/>
      <c r="UWI16" s="934"/>
      <c r="UWJ16" s="934"/>
      <c r="UWK16" s="934"/>
      <c r="UWL16" s="934"/>
      <c r="UWM16" s="934"/>
      <c r="UWN16" s="934"/>
      <c r="UWO16" s="934"/>
      <c r="UWP16" s="934"/>
      <c r="UWQ16" s="934"/>
      <c r="UWR16" s="934"/>
      <c r="UWS16" s="934"/>
      <c r="UWT16" s="934"/>
      <c r="UWU16" s="934"/>
      <c r="UWV16" s="934"/>
      <c r="UWW16" s="934"/>
      <c r="UWX16" s="934"/>
      <c r="UWY16" s="934"/>
      <c r="UWZ16" s="934"/>
      <c r="UXA16" s="934"/>
      <c r="UXB16" s="934"/>
      <c r="UXC16" s="934"/>
      <c r="UXD16" s="934"/>
      <c r="UXE16" s="934"/>
      <c r="UXF16" s="934"/>
      <c r="UXG16" s="934"/>
      <c r="UXH16" s="934"/>
      <c r="UXI16" s="934"/>
      <c r="UXJ16" s="934"/>
      <c r="UXK16" s="934"/>
      <c r="UXL16" s="934"/>
      <c r="UXM16" s="934"/>
      <c r="UXN16" s="934"/>
      <c r="UXO16" s="934"/>
      <c r="UXP16" s="934"/>
      <c r="UXQ16" s="934"/>
      <c r="UXR16" s="934"/>
      <c r="UXS16" s="934"/>
      <c r="UXT16" s="934"/>
      <c r="UXU16" s="934"/>
      <c r="UXV16" s="934"/>
      <c r="UXW16" s="934"/>
      <c r="UXX16" s="934"/>
      <c r="UXY16" s="934"/>
      <c r="UXZ16" s="934"/>
      <c r="UYA16" s="934"/>
      <c r="UYB16" s="934"/>
      <c r="UYC16" s="934"/>
      <c r="UYD16" s="934"/>
      <c r="UYE16" s="934"/>
      <c r="UYF16" s="934"/>
      <c r="UYG16" s="934"/>
      <c r="UYH16" s="934"/>
      <c r="UYI16" s="934"/>
      <c r="UYJ16" s="934"/>
      <c r="UYK16" s="934"/>
      <c r="UYL16" s="934"/>
      <c r="UYM16" s="934"/>
      <c r="UYN16" s="934"/>
      <c r="UYO16" s="934"/>
      <c r="UYP16" s="934"/>
      <c r="UYQ16" s="934"/>
      <c r="UYR16" s="934"/>
      <c r="UYS16" s="934"/>
      <c r="UYT16" s="934"/>
      <c r="UYU16" s="934"/>
      <c r="UYV16" s="934"/>
      <c r="UYW16" s="934"/>
      <c r="UYX16" s="934"/>
      <c r="UYY16" s="934"/>
      <c r="UYZ16" s="934"/>
      <c r="UZA16" s="934"/>
      <c r="UZB16" s="934"/>
      <c r="UZC16" s="934"/>
      <c r="UZD16" s="934"/>
      <c r="UZE16" s="934"/>
      <c r="UZF16" s="934"/>
      <c r="UZG16" s="934"/>
      <c r="UZH16" s="934"/>
      <c r="UZI16" s="934"/>
      <c r="UZJ16" s="934"/>
      <c r="UZK16" s="934"/>
      <c r="UZL16" s="934"/>
      <c r="UZM16" s="934"/>
      <c r="UZN16" s="934"/>
      <c r="UZO16" s="934"/>
      <c r="UZP16" s="934"/>
      <c r="UZQ16" s="934"/>
      <c r="UZR16" s="934"/>
      <c r="UZS16" s="934"/>
      <c r="UZT16" s="934"/>
      <c r="UZU16" s="934"/>
      <c r="UZV16" s="934"/>
      <c r="UZW16" s="934"/>
      <c r="UZX16" s="934"/>
      <c r="UZY16" s="934"/>
      <c r="UZZ16" s="934"/>
      <c r="VAA16" s="934"/>
      <c r="VAB16" s="934"/>
      <c r="VAC16" s="934"/>
      <c r="VAD16" s="934"/>
      <c r="VAE16" s="934"/>
      <c r="VAF16" s="934"/>
      <c r="VAG16" s="934"/>
      <c r="VAH16" s="934"/>
      <c r="VAI16" s="934"/>
      <c r="VAJ16" s="934"/>
      <c r="VAK16" s="934"/>
      <c r="VAL16" s="934"/>
      <c r="VAM16" s="934"/>
      <c r="VAN16" s="934"/>
      <c r="VAO16" s="934"/>
      <c r="VAP16" s="934"/>
      <c r="VAQ16" s="934"/>
      <c r="VAR16" s="934"/>
      <c r="VAS16" s="934"/>
      <c r="VAT16" s="934"/>
      <c r="VAU16" s="934"/>
      <c r="VAV16" s="934"/>
      <c r="VAW16" s="934"/>
      <c r="VAX16" s="934"/>
      <c r="VAY16" s="934"/>
      <c r="VAZ16" s="934"/>
      <c r="VBA16" s="934"/>
      <c r="VBB16" s="934"/>
      <c r="VBC16" s="934"/>
      <c r="VBD16" s="934"/>
      <c r="VBE16" s="934"/>
      <c r="VBF16" s="934"/>
      <c r="VBG16" s="934"/>
      <c r="VBH16" s="934"/>
      <c r="VBI16" s="934"/>
      <c r="VBJ16" s="934"/>
      <c r="VBK16" s="934"/>
      <c r="VBL16" s="934"/>
      <c r="VBM16" s="934"/>
      <c r="VBN16" s="934"/>
      <c r="VBO16" s="934"/>
      <c r="VBP16" s="934"/>
      <c r="VBQ16" s="934"/>
      <c r="VBR16" s="934"/>
      <c r="VBS16" s="934"/>
      <c r="VBT16" s="934"/>
      <c r="VBU16" s="934"/>
      <c r="VBV16" s="934"/>
      <c r="VBW16" s="934"/>
      <c r="VBX16" s="934"/>
      <c r="VBY16" s="934"/>
      <c r="VBZ16" s="934"/>
      <c r="VCA16" s="934"/>
      <c r="VCB16" s="934"/>
      <c r="VCC16" s="934"/>
      <c r="VCD16" s="934"/>
      <c r="VCE16" s="934"/>
      <c r="VCF16" s="934"/>
      <c r="VCG16" s="934"/>
      <c r="VCH16" s="934"/>
      <c r="VCI16" s="934"/>
      <c r="VCJ16" s="934"/>
      <c r="VCK16" s="934"/>
      <c r="VCL16" s="934"/>
      <c r="VCM16" s="934"/>
      <c r="VCN16" s="934"/>
      <c r="VCO16" s="934"/>
      <c r="VCP16" s="934"/>
      <c r="VCQ16" s="934"/>
      <c r="VCR16" s="934"/>
      <c r="VCS16" s="934"/>
      <c r="VCT16" s="934"/>
      <c r="VCU16" s="934"/>
      <c r="VCV16" s="934"/>
      <c r="VCW16" s="934"/>
      <c r="VCX16" s="934"/>
      <c r="VCY16" s="934"/>
      <c r="VCZ16" s="934"/>
      <c r="VDA16" s="934"/>
      <c r="VDB16" s="934"/>
      <c r="VDC16" s="934"/>
      <c r="VDD16" s="934"/>
      <c r="VDE16" s="934"/>
      <c r="VDF16" s="934"/>
      <c r="VDG16" s="934"/>
      <c r="VDH16" s="934"/>
      <c r="VDI16" s="934"/>
      <c r="VDJ16" s="934"/>
      <c r="VDK16" s="934"/>
      <c r="VDL16" s="934"/>
      <c r="VDM16" s="934"/>
      <c r="VDN16" s="934"/>
      <c r="VDO16" s="934"/>
      <c r="VDP16" s="934"/>
      <c r="VDQ16" s="934"/>
      <c r="VDR16" s="934"/>
      <c r="VDS16" s="934"/>
      <c r="VDT16" s="934"/>
      <c r="VDU16" s="934"/>
      <c r="VDV16" s="934"/>
      <c r="VDW16" s="934"/>
      <c r="VDX16" s="934"/>
      <c r="VDY16" s="934"/>
      <c r="VDZ16" s="934"/>
      <c r="VEA16" s="934"/>
      <c r="VEB16" s="934"/>
      <c r="VEC16" s="934"/>
      <c r="VED16" s="934"/>
      <c r="VEE16" s="934"/>
      <c r="VEF16" s="934"/>
      <c r="VEG16" s="934"/>
      <c r="VEH16" s="934"/>
      <c r="VEI16" s="934"/>
      <c r="VEJ16" s="934"/>
      <c r="VEK16" s="934"/>
      <c r="VEL16" s="934"/>
      <c r="VEM16" s="934"/>
      <c r="VEN16" s="934"/>
      <c r="VEO16" s="934"/>
      <c r="VEP16" s="934"/>
      <c r="VEQ16" s="934"/>
      <c r="VER16" s="934"/>
      <c r="VES16" s="934"/>
      <c r="VET16" s="934"/>
      <c r="VEU16" s="934"/>
      <c r="VEV16" s="934"/>
      <c r="VEW16" s="934"/>
      <c r="VEX16" s="934"/>
      <c r="VEY16" s="934"/>
      <c r="VEZ16" s="934"/>
      <c r="VFA16" s="934"/>
      <c r="VFB16" s="934"/>
      <c r="VFC16" s="934"/>
      <c r="VFD16" s="934"/>
      <c r="VFE16" s="934"/>
      <c r="VFF16" s="934"/>
      <c r="VFG16" s="934"/>
      <c r="VFH16" s="934"/>
      <c r="VFI16" s="934"/>
      <c r="VFJ16" s="934"/>
      <c r="VFK16" s="934"/>
      <c r="VFL16" s="934"/>
      <c r="VFM16" s="934"/>
      <c r="VFN16" s="934"/>
      <c r="VFO16" s="934"/>
      <c r="VFP16" s="934"/>
      <c r="VFQ16" s="934"/>
      <c r="VFR16" s="934"/>
      <c r="VFS16" s="934"/>
      <c r="VFT16" s="934"/>
      <c r="VFU16" s="934"/>
      <c r="VFV16" s="934"/>
      <c r="VFW16" s="934"/>
      <c r="VFX16" s="934"/>
      <c r="VFY16" s="934"/>
      <c r="VFZ16" s="934"/>
      <c r="VGA16" s="934"/>
      <c r="VGB16" s="934"/>
      <c r="VGC16" s="934"/>
      <c r="VGD16" s="934"/>
      <c r="VGE16" s="934"/>
      <c r="VGF16" s="934"/>
      <c r="VGG16" s="934"/>
      <c r="VGH16" s="934"/>
      <c r="VGI16" s="934"/>
      <c r="VGJ16" s="934"/>
      <c r="VGK16" s="934"/>
      <c r="VGL16" s="934"/>
      <c r="VGM16" s="934"/>
      <c r="VGN16" s="934"/>
      <c r="VGO16" s="934"/>
      <c r="VGP16" s="934"/>
      <c r="VGQ16" s="934"/>
      <c r="VGR16" s="934"/>
      <c r="VGS16" s="934"/>
      <c r="VGT16" s="934"/>
      <c r="VGU16" s="934"/>
      <c r="VGV16" s="934"/>
      <c r="VGW16" s="934"/>
      <c r="VGX16" s="934"/>
      <c r="VGY16" s="934"/>
      <c r="VGZ16" s="934"/>
      <c r="VHA16" s="934"/>
      <c r="VHB16" s="934"/>
      <c r="VHC16" s="934"/>
      <c r="VHD16" s="934"/>
      <c r="VHE16" s="934"/>
      <c r="VHF16" s="934"/>
      <c r="VHG16" s="934"/>
      <c r="VHH16" s="934"/>
      <c r="VHI16" s="934"/>
      <c r="VHJ16" s="934"/>
      <c r="VHK16" s="934"/>
      <c r="VHL16" s="934"/>
      <c r="VHM16" s="934"/>
      <c r="VHN16" s="934"/>
      <c r="VHO16" s="934"/>
      <c r="VHP16" s="934"/>
      <c r="VHQ16" s="934"/>
      <c r="VHR16" s="934"/>
      <c r="VHS16" s="934"/>
      <c r="VHT16" s="934"/>
      <c r="VHU16" s="934"/>
      <c r="VHV16" s="934"/>
      <c r="VHW16" s="934"/>
      <c r="VHX16" s="934"/>
      <c r="VHY16" s="934"/>
      <c r="VHZ16" s="934"/>
      <c r="VIA16" s="934"/>
      <c r="VIB16" s="934"/>
      <c r="VIC16" s="934"/>
      <c r="VID16" s="934"/>
      <c r="VIE16" s="934"/>
      <c r="VIF16" s="934"/>
      <c r="VIG16" s="934"/>
      <c r="VIH16" s="934"/>
      <c r="VII16" s="934"/>
      <c r="VIJ16" s="934"/>
      <c r="VIK16" s="934"/>
      <c r="VIL16" s="934"/>
      <c r="VIM16" s="934"/>
      <c r="VIN16" s="934"/>
      <c r="VIO16" s="934"/>
      <c r="VIP16" s="934"/>
      <c r="VIQ16" s="934"/>
      <c r="VIR16" s="934"/>
      <c r="VIS16" s="934"/>
      <c r="VIT16" s="934"/>
      <c r="VIU16" s="934"/>
      <c r="VIV16" s="934"/>
      <c r="VIW16" s="934"/>
      <c r="VIX16" s="934"/>
      <c r="VIY16" s="934"/>
      <c r="VIZ16" s="934"/>
      <c r="VJA16" s="934"/>
      <c r="VJB16" s="934"/>
      <c r="VJC16" s="934"/>
      <c r="VJD16" s="934"/>
      <c r="VJE16" s="934"/>
      <c r="VJF16" s="934"/>
      <c r="VJG16" s="934"/>
      <c r="VJH16" s="934"/>
      <c r="VJI16" s="934"/>
      <c r="VJJ16" s="934"/>
      <c r="VJK16" s="934"/>
      <c r="VJL16" s="934"/>
      <c r="VJM16" s="934"/>
      <c r="VJN16" s="934"/>
      <c r="VJO16" s="934"/>
      <c r="VJP16" s="934"/>
      <c r="VJQ16" s="934"/>
      <c r="VJR16" s="934"/>
      <c r="VJS16" s="934"/>
      <c r="VJT16" s="934"/>
      <c r="VJU16" s="934"/>
      <c r="VJV16" s="934"/>
      <c r="VJW16" s="934"/>
      <c r="VJX16" s="934"/>
      <c r="VJY16" s="934"/>
      <c r="VJZ16" s="934"/>
      <c r="VKA16" s="934"/>
      <c r="VKB16" s="934"/>
      <c r="VKC16" s="934"/>
      <c r="VKD16" s="934"/>
      <c r="VKE16" s="934"/>
      <c r="VKF16" s="934"/>
      <c r="VKG16" s="934"/>
      <c r="VKH16" s="934"/>
      <c r="VKI16" s="934"/>
      <c r="VKJ16" s="934"/>
      <c r="VKK16" s="934"/>
      <c r="VKL16" s="934"/>
      <c r="VKM16" s="934"/>
      <c r="VKN16" s="934"/>
      <c r="VKO16" s="934"/>
      <c r="VKP16" s="934"/>
      <c r="VKQ16" s="934"/>
      <c r="VKR16" s="934"/>
      <c r="VKS16" s="934"/>
      <c r="VKT16" s="934"/>
      <c r="VKU16" s="934"/>
      <c r="VKV16" s="934"/>
      <c r="VKW16" s="934"/>
      <c r="VKX16" s="934"/>
      <c r="VKY16" s="934"/>
      <c r="VKZ16" s="934"/>
      <c r="VLA16" s="934"/>
      <c r="VLB16" s="934"/>
      <c r="VLC16" s="934"/>
      <c r="VLD16" s="934"/>
      <c r="VLE16" s="934"/>
      <c r="VLF16" s="934"/>
      <c r="VLG16" s="934"/>
      <c r="VLH16" s="934"/>
      <c r="VLI16" s="934"/>
      <c r="VLJ16" s="934"/>
      <c r="VLK16" s="934"/>
      <c r="VLL16" s="934"/>
      <c r="VLM16" s="934"/>
      <c r="VLN16" s="934"/>
      <c r="VLO16" s="934"/>
      <c r="VLP16" s="934"/>
      <c r="VLQ16" s="934"/>
      <c r="VLR16" s="934"/>
      <c r="VLS16" s="934"/>
      <c r="VLT16" s="934"/>
      <c r="VLU16" s="934"/>
      <c r="VLV16" s="934"/>
      <c r="VLW16" s="934"/>
      <c r="VLX16" s="934"/>
      <c r="VLY16" s="934"/>
      <c r="VLZ16" s="934"/>
      <c r="VMA16" s="934"/>
      <c r="VMB16" s="934"/>
      <c r="VMC16" s="934"/>
      <c r="VMD16" s="934"/>
      <c r="VME16" s="934"/>
      <c r="VMF16" s="934"/>
      <c r="VMG16" s="934"/>
      <c r="VMH16" s="934"/>
      <c r="VMI16" s="934"/>
      <c r="VMJ16" s="934"/>
      <c r="VMK16" s="934"/>
      <c r="VML16" s="934"/>
      <c r="VMM16" s="934"/>
      <c r="VMN16" s="934"/>
      <c r="VMO16" s="934"/>
      <c r="VMP16" s="934"/>
      <c r="VMQ16" s="934"/>
      <c r="VMR16" s="934"/>
      <c r="VMS16" s="934"/>
      <c r="VMT16" s="934"/>
      <c r="VMU16" s="934"/>
      <c r="VMV16" s="934"/>
      <c r="VMW16" s="934"/>
      <c r="VMX16" s="934"/>
      <c r="VMY16" s="934"/>
      <c r="VMZ16" s="934"/>
      <c r="VNA16" s="934"/>
      <c r="VNB16" s="934"/>
      <c r="VNC16" s="934"/>
      <c r="VND16" s="934"/>
      <c r="VNE16" s="934"/>
      <c r="VNF16" s="934"/>
      <c r="VNG16" s="934"/>
      <c r="VNH16" s="934"/>
      <c r="VNI16" s="934"/>
      <c r="VNJ16" s="934"/>
      <c r="VNK16" s="934"/>
      <c r="VNL16" s="934"/>
      <c r="VNM16" s="934"/>
      <c r="VNN16" s="934"/>
      <c r="VNO16" s="934"/>
      <c r="VNP16" s="934"/>
      <c r="VNQ16" s="934"/>
      <c r="VNR16" s="934"/>
      <c r="VNS16" s="934"/>
      <c r="VNT16" s="934"/>
      <c r="VNU16" s="934"/>
      <c r="VNV16" s="934"/>
      <c r="VNW16" s="934"/>
      <c r="VNX16" s="934"/>
      <c r="VNY16" s="934"/>
      <c r="VNZ16" s="934"/>
      <c r="VOA16" s="934"/>
      <c r="VOB16" s="934"/>
      <c r="VOC16" s="934"/>
      <c r="VOD16" s="934"/>
      <c r="VOE16" s="934"/>
      <c r="VOF16" s="934"/>
      <c r="VOG16" s="934"/>
      <c r="VOH16" s="934"/>
      <c r="VOI16" s="934"/>
      <c r="VOJ16" s="934"/>
      <c r="VOK16" s="934"/>
      <c r="VOL16" s="934"/>
      <c r="VOM16" s="934"/>
      <c r="VON16" s="934"/>
      <c r="VOO16" s="934"/>
      <c r="VOP16" s="934"/>
      <c r="VOQ16" s="934"/>
      <c r="VOR16" s="934"/>
      <c r="VOS16" s="934"/>
      <c r="VOT16" s="934"/>
      <c r="VOU16" s="934"/>
      <c r="VOV16" s="934"/>
      <c r="VOW16" s="934"/>
      <c r="VOX16" s="934"/>
      <c r="VOY16" s="934"/>
      <c r="VOZ16" s="934"/>
      <c r="VPA16" s="934"/>
      <c r="VPB16" s="934"/>
      <c r="VPC16" s="934"/>
      <c r="VPD16" s="934"/>
      <c r="VPE16" s="934"/>
      <c r="VPF16" s="934"/>
      <c r="VPG16" s="934"/>
      <c r="VPH16" s="934"/>
      <c r="VPI16" s="934"/>
      <c r="VPJ16" s="934"/>
      <c r="VPK16" s="934"/>
      <c r="VPL16" s="934"/>
      <c r="VPM16" s="934"/>
      <c r="VPN16" s="934"/>
      <c r="VPO16" s="934"/>
      <c r="VPP16" s="934"/>
      <c r="VPQ16" s="934"/>
      <c r="VPR16" s="934"/>
      <c r="VPS16" s="934"/>
      <c r="VPT16" s="934"/>
      <c r="VPU16" s="934"/>
      <c r="VPV16" s="934"/>
      <c r="VPW16" s="934"/>
      <c r="VPX16" s="934"/>
      <c r="VPY16" s="934"/>
      <c r="VPZ16" s="934"/>
      <c r="VQA16" s="934"/>
      <c r="VQB16" s="934"/>
      <c r="VQC16" s="934"/>
      <c r="VQD16" s="934"/>
      <c r="VQE16" s="934"/>
      <c r="VQF16" s="934"/>
      <c r="VQG16" s="934"/>
      <c r="VQH16" s="934"/>
      <c r="VQI16" s="934"/>
      <c r="VQJ16" s="934"/>
      <c r="VQK16" s="934"/>
      <c r="VQL16" s="934"/>
      <c r="VQM16" s="934"/>
      <c r="VQN16" s="934"/>
      <c r="VQO16" s="934"/>
      <c r="VQP16" s="934"/>
      <c r="VQQ16" s="934"/>
      <c r="VQR16" s="934"/>
      <c r="VQS16" s="934"/>
      <c r="VQT16" s="934"/>
      <c r="VQU16" s="934"/>
      <c r="VQV16" s="934"/>
      <c r="VQW16" s="934"/>
      <c r="VQX16" s="934"/>
      <c r="VQY16" s="934"/>
      <c r="VQZ16" s="934"/>
      <c r="VRA16" s="934"/>
      <c r="VRB16" s="934"/>
      <c r="VRC16" s="934"/>
      <c r="VRD16" s="934"/>
      <c r="VRE16" s="934"/>
      <c r="VRF16" s="934"/>
      <c r="VRG16" s="934"/>
      <c r="VRH16" s="934"/>
      <c r="VRI16" s="934"/>
      <c r="VRJ16" s="934"/>
      <c r="VRK16" s="934"/>
      <c r="VRL16" s="934"/>
      <c r="VRM16" s="934"/>
      <c r="VRN16" s="934"/>
      <c r="VRO16" s="934"/>
      <c r="VRP16" s="934"/>
      <c r="VRQ16" s="934"/>
      <c r="VRR16" s="934"/>
      <c r="VRS16" s="934"/>
      <c r="VRT16" s="934"/>
      <c r="VRU16" s="934"/>
      <c r="VRV16" s="934"/>
      <c r="VRW16" s="934"/>
      <c r="VRX16" s="934"/>
      <c r="VRY16" s="934"/>
      <c r="VRZ16" s="934"/>
      <c r="VSA16" s="934"/>
      <c r="VSB16" s="934"/>
      <c r="VSC16" s="934"/>
      <c r="VSD16" s="934"/>
      <c r="VSE16" s="934"/>
      <c r="VSF16" s="934"/>
      <c r="VSG16" s="934"/>
      <c r="VSH16" s="934"/>
      <c r="VSI16" s="934"/>
      <c r="VSJ16" s="934"/>
      <c r="VSK16" s="934"/>
      <c r="VSL16" s="934"/>
      <c r="VSM16" s="934"/>
      <c r="VSN16" s="934"/>
      <c r="VSO16" s="934"/>
      <c r="VSP16" s="934"/>
      <c r="VSQ16" s="934"/>
      <c r="VSR16" s="934"/>
      <c r="VSS16" s="934"/>
      <c r="VST16" s="934"/>
      <c r="VSU16" s="934"/>
      <c r="VSV16" s="934"/>
      <c r="VSW16" s="934"/>
      <c r="VSX16" s="934"/>
      <c r="VSY16" s="934"/>
      <c r="VSZ16" s="934"/>
      <c r="VTA16" s="934"/>
      <c r="VTB16" s="934"/>
      <c r="VTC16" s="934"/>
      <c r="VTD16" s="934"/>
      <c r="VTE16" s="934"/>
      <c r="VTF16" s="934"/>
      <c r="VTG16" s="934"/>
      <c r="VTH16" s="934"/>
      <c r="VTI16" s="934"/>
      <c r="VTJ16" s="934"/>
      <c r="VTK16" s="934"/>
      <c r="VTL16" s="934"/>
      <c r="VTM16" s="934"/>
      <c r="VTN16" s="934"/>
      <c r="VTO16" s="934"/>
      <c r="VTP16" s="934"/>
      <c r="VTQ16" s="934"/>
      <c r="VTR16" s="934"/>
      <c r="VTS16" s="934"/>
      <c r="VTT16" s="934"/>
      <c r="VTU16" s="934"/>
      <c r="VTV16" s="934"/>
      <c r="VTW16" s="934"/>
      <c r="VTX16" s="934"/>
      <c r="VTY16" s="934"/>
      <c r="VTZ16" s="934"/>
      <c r="VUA16" s="934"/>
      <c r="VUB16" s="934"/>
      <c r="VUC16" s="934"/>
      <c r="VUD16" s="934"/>
      <c r="VUE16" s="934"/>
      <c r="VUF16" s="934"/>
      <c r="VUG16" s="934"/>
      <c r="VUH16" s="934"/>
      <c r="VUI16" s="934"/>
      <c r="VUJ16" s="934"/>
      <c r="VUK16" s="934"/>
      <c r="VUL16" s="934"/>
      <c r="VUM16" s="934"/>
      <c r="VUN16" s="934"/>
      <c r="VUO16" s="934"/>
      <c r="VUP16" s="934"/>
      <c r="VUQ16" s="934"/>
      <c r="VUR16" s="934"/>
      <c r="VUS16" s="934"/>
      <c r="VUT16" s="934"/>
      <c r="VUU16" s="934"/>
      <c r="VUV16" s="934"/>
      <c r="VUW16" s="934"/>
      <c r="VUX16" s="934"/>
      <c r="VUY16" s="934"/>
      <c r="VUZ16" s="934"/>
      <c r="VVA16" s="934"/>
      <c r="VVB16" s="934"/>
      <c r="VVC16" s="934"/>
      <c r="VVD16" s="934"/>
      <c r="VVE16" s="934"/>
      <c r="VVF16" s="934"/>
      <c r="VVG16" s="934"/>
      <c r="VVH16" s="934"/>
      <c r="VVI16" s="934"/>
      <c r="VVJ16" s="934"/>
      <c r="VVK16" s="934"/>
      <c r="VVL16" s="934"/>
      <c r="VVM16" s="934"/>
      <c r="VVN16" s="934"/>
      <c r="VVO16" s="934"/>
      <c r="VVP16" s="934"/>
      <c r="VVQ16" s="934"/>
      <c r="VVR16" s="934"/>
      <c r="VVS16" s="934"/>
      <c r="VVT16" s="934"/>
      <c r="VVU16" s="934"/>
      <c r="VVV16" s="934"/>
      <c r="VVW16" s="934"/>
      <c r="VVX16" s="934"/>
      <c r="VVY16" s="934"/>
      <c r="VVZ16" s="934"/>
      <c r="VWA16" s="934"/>
      <c r="VWB16" s="934"/>
      <c r="VWC16" s="934"/>
      <c r="VWD16" s="934"/>
      <c r="VWE16" s="934"/>
      <c r="VWF16" s="934"/>
      <c r="VWG16" s="934"/>
      <c r="VWH16" s="934"/>
      <c r="VWI16" s="934"/>
      <c r="VWJ16" s="934"/>
      <c r="VWK16" s="934"/>
      <c r="VWL16" s="934"/>
      <c r="VWM16" s="934"/>
      <c r="VWN16" s="934"/>
      <c r="VWO16" s="934"/>
      <c r="VWP16" s="934"/>
      <c r="VWQ16" s="934"/>
      <c r="VWR16" s="934"/>
      <c r="VWS16" s="934"/>
      <c r="VWT16" s="934"/>
      <c r="VWU16" s="934"/>
      <c r="VWV16" s="934"/>
      <c r="VWW16" s="934"/>
      <c r="VWX16" s="934"/>
      <c r="VWY16" s="934"/>
      <c r="VWZ16" s="934"/>
      <c r="VXA16" s="934"/>
      <c r="VXB16" s="934"/>
      <c r="VXC16" s="934"/>
      <c r="VXD16" s="934"/>
      <c r="VXE16" s="934"/>
      <c r="VXF16" s="934"/>
      <c r="VXG16" s="934"/>
      <c r="VXH16" s="934"/>
      <c r="VXI16" s="934"/>
      <c r="VXJ16" s="934"/>
      <c r="VXK16" s="934"/>
      <c r="VXL16" s="934"/>
      <c r="VXM16" s="934"/>
      <c r="VXN16" s="934"/>
      <c r="VXO16" s="934"/>
      <c r="VXP16" s="934"/>
      <c r="VXQ16" s="934"/>
      <c r="VXR16" s="934"/>
      <c r="VXS16" s="934"/>
      <c r="VXT16" s="934"/>
      <c r="VXU16" s="934"/>
      <c r="VXV16" s="934"/>
      <c r="VXW16" s="934"/>
      <c r="VXX16" s="934"/>
      <c r="VXY16" s="934"/>
      <c r="VXZ16" s="934"/>
      <c r="VYA16" s="934"/>
      <c r="VYB16" s="934"/>
      <c r="VYC16" s="934"/>
      <c r="VYD16" s="934"/>
      <c r="VYE16" s="934"/>
      <c r="VYF16" s="934"/>
      <c r="VYG16" s="934"/>
      <c r="VYH16" s="934"/>
      <c r="VYI16" s="934"/>
      <c r="VYJ16" s="934"/>
      <c r="VYK16" s="934"/>
      <c r="VYL16" s="934"/>
      <c r="VYM16" s="934"/>
      <c r="VYN16" s="934"/>
      <c r="VYO16" s="934"/>
      <c r="VYP16" s="934"/>
      <c r="VYQ16" s="934"/>
      <c r="VYR16" s="934"/>
      <c r="VYS16" s="934"/>
      <c r="VYT16" s="934"/>
      <c r="VYU16" s="934"/>
      <c r="VYV16" s="934"/>
      <c r="VYW16" s="934"/>
      <c r="VYX16" s="934"/>
      <c r="VYY16" s="934"/>
      <c r="VYZ16" s="934"/>
      <c r="VZA16" s="934"/>
      <c r="VZB16" s="934"/>
      <c r="VZC16" s="934"/>
      <c r="VZD16" s="934"/>
      <c r="VZE16" s="934"/>
      <c r="VZF16" s="934"/>
      <c r="VZG16" s="934"/>
      <c r="VZH16" s="934"/>
      <c r="VZI16" s="934"/>
      <c r="VZJ16" s="934"/>
      <c r="VZK16" s="934"/>
      <c r="VZL16" s="934"/>
      <c r="VZM16" s="934"/>
      <c r="VZN16" s="934"/>
      <c r="VZO16" s="934"/>
      <c r="VZP16" s="934"/>
      <c r="VZQ16" s="934"/>
      <c r="VZR16" s="934"/>
      <c r="VZS16" s="934"/>
      <c r="VZT16" s="934"/>
      <c r="VZU16" s="934"/>
      <c r="VZV16" s="934"/>
      <c r="VZW16" s="934"/>
      <c r="VZX16" s="934"/>
      <c r="VZY16" s="934"/>
      <c r="VZZ16" s="934"/>
      <c r="WAA16" s="934"/>
      <c r="WAB16" s="934"/>
      <c r="WAC16" s="934"/>
      <c r="WAD16" s="934"/>
      <c r="WAE16" s="934"/>
      <c r="WAF16" s="934"/>
      <c r="WAG16" s="934"/>
      <c r="WAH16" s="934"/>
      <c r="WAI16" s="934"/>
      <c r="WAJ16" s="934"/>
      <c r="WAK16" s="934"/>
      <c r="WAL16" s="934"/>
      <c r="WAM16" s="934"/>
      <c r="WAN16" s="934"/>
      <c r="WAO16" s="934"/>
      <c r="WAP16" s="934"/>
      <c r="WAQ16" s="934"/>
      <c r="WAR16" s="934"/>
      <c r="WAS16" s="934"/>
      <c r="WAT16" s="934"/>
      <c r="WAU16" s="934"/>
      <c r="WAV16" s="934"/>
      <c r="WAW16" s="934"/>
      <c r="WAX16" s="934"/>
      <c r="WAY16" s="934"/>
      <c r="WAZ16" s="934"/>
      <c r="WBA16" s="934"/>
      <c r="WBB16" s="934"/>
      <c r="WBC16" s="934"/>
      <c r="WBD16" s="934"/>
      <c r="WBE16" s="934"/>
      <c r="WBF16" s="934"/>
      <c r="WBG16" s="934"/>
      <c r="WBH16" s="934"/>
      <c r="WBI16" s="934"/>
      <c r="WBJ16" s="934"/>
      <c r="WBK16" s="934"/>
      <c r="WBL16" s="934"/>
      <c r="WBM16" s="934"/>
      <c r="WBN16" s="934"/>
      <c r="WBO16" s="934"/>
      <c r="WBP16" s="934"/>
      <c r="WBQ16" s="934"/>
      <c r="WBR16" s="934"/>
      <c r="WBS16" s="934"/>
      <c r="WBT16" s="934"/>
      <c r="WBU16" s="934"/>
      <c r="WBV16" s="934"/>
      <c r="WBW16" s="934"/>
      <c r="WBX16" s="934"/>
      <c r="WBY16" s="934"/>
      <c r="WBZ16" s="934"/>
      <c r="WCA16" s="934"/>
      <c r="WCB16" s="934"/>
      <c r="WCC16" s="934"/>
      <c r="WCD16" s="934"/>
      <c r="WCE16" s="934"/>
      <c r="WCF16" s="934"/>
      <c r="WCG16" s="934"/>
      <c r="WCH16" s="934"/>
      <c r="WCI16" s="934"/>
      <c r="WCJ16" s="934"/>
      <c r="WCK16" s="934"/>
      <c r="WCL16" s="934"/>
      <c r="WCM16" s="934"/>
      <c r="WCN16" s="934"/>
      <c r="WCO16" s="934"/>
      <c r="WCP16" s="934"/>
      <c r="WCQ16" s="934"/>
      <c r="WCR16" s="934"/>
      <c r="WCS16" s="934"/>
      <c r="WCT16" s="934"/>
      <c r="WCU16" s="934"/>
      <c r="WCV16" s="934"/>
      <c r="WCW16" s="934"/>
      <c r="WCX16" s="934"/>
      <c r="WCY16" s="934"/>
      <c r="WCZ16" s="934"/>
      <c r="WDA16" s="934"/>
      <c r="WDB16" s="934"/>
      <c r="WDC16" s="934"/>
      <c r="WDD16" s="934"/>
      <c r="WDE16" s="934"/>
      <c r="WDF16" s="934"/>
      <c r="WDG16" s="934"/>
      <c r="WDH16" s="934"/>
      <c r="WDI16" s="934"/>
      <c r="WDJ16" s="934"/>
      <c r="WDK16" s="934"/>
      <c r="WDL16" s="934"/>
      <c r="WDM16" s="934"/>
      <c r="WDN16" s="934"/>
      <c r="WDO16" s="934"/>
      <c r="WDP16" s="934"/>
      <c r="WDQ16" s="934"/>
      <c r="WDR16" s="934"/>
      <c r="WDS16" s="934"/>
      <c r="WDT16" s="934"/>
      <c r="WDU16" s="934"/>
      <c r="WDV16" s="934"/>
      <c r="WDW16" s="934"/>
      <c r="WDX16" s="934"/>
      <c r="WDY16" s="934"/>
      <c r="WDZ16" s="934"/>
      <c r="WEA16" s="934"/>
      <c r="WEB16" s="934"/>
      <c r="WEC16" s="934"/>
      <c r="WED16" s="934"/>
      <c r="WEE16" s="934"/>
      <c r="WEF16" s="934"/>
      <c r="WEG16" s="934"/>
      <c r="WEH16" s="934"/>
      <c r="WEI16" s="934"/>
      <c r="WEJ16" s="934"/>
      <c r="WEK16" s="934"/>
      <c r="WEL16" s="934"/>
      <c r="WEM16" s="934"/>
      <c r="WEN16" s="934"/>
      <c r="WEO16" s="934"/>
      <c r="WEP16" s="934"/>
      <c r="WEQ16" s="934"/>
      <c r="WER16" s="934"/>
      <c r="WES16" s="934"/>
      <c r="WET16" s="934"/>
      <c r="WEU16" s="934"/>
      <c r="WEV16" s="934"/>
      <c r="WEW16" s="934"/>
      <c r="WEX16" s="934"/>
      <c r="WEY16" s="934"/>
      <c r="WEZ16" s="934"/>
      <c r="WFA16" s="934"/>
      <c r="WFB16" s="934"/>
      <c r="WFC16" s="934"/>
      <c r="WFD16" s="934"/>
      <c r="WFE16" s="934"/>
      <c r="WFF16" s="934"/>
      <c r="WFG16" s="934"/>
      <c r="WFH16" s="934"/>
      <c r="WFI16" s="934"/>
      <c r="WFJ16" s="934"/>
      <c r="WFK16" s="934"/>
      <c r="WFL16" s="934"/>
      <c r="WFM16" s="934"/>
      <c r="WFN16" s="934"/>
      <c r="WFO16" s="934"/>
      <c r="WFP16" s="934"/>
      <c r="WFQ16" s="934"/>
      <c r="WFR16" s="934"/>
      <c r="WFS16" s="934"/>
      <c r="WFT16" s="934"/>
      <c r="WFU16" s="934"/>
      <c r="WFV16" s="934"/>
      <c r="WFW16" s="934"/>
      <c r="WFX16" s="934"/>
      <c r="WFY16" s="934"/>
      <c r="WFZ16" s="934"/>
      <c r="WGA16" s="934"/>
      <c r="WGB16" s="934"/>
      <c r="WGC16" s="934"/>
      <c r="WGD16" s="934"/>
      <c r="WGE16" s="934"/>
      <c r="WGF16" s="934"/>
      <c r="WGG16" s="934"/>
      <c r="WGH16" s="934"/>
      <c r="WGI16" s="934"/>
      <c r="WGJ16" s="934"/>
      <c r="WGK16" s="934"/>
      <c r="WGL16" s="934"/>
      <c r="WGM16" s="934"/>
      <c r="WGN16" s="934"/>
      <c r="WGO16" s="934"/>
      <c r="WGP16" s="934"/>
      <c r="WGQ16" s="934"/>
      <c r="WGR16" s="934"/>
      <c r="WGS16" s="934"/>
      <c r="WGT16" s="934"/>
      <c r="WGU16" s="934"/>
      <c r="WGV16" s="934"/>
      <c r="WGW16" s="934"/>
      <c r="WGX16" s="934"/>
      <c r="WGY16" s="934"/>
      <c r="WGZ16" s="934"/>
      <c r="WHA16" s="934"/>
      <c r="WHB16" s="934"/>
      <c r="WHC16" s="934"/>
      <c r="WHD16" s="934"/>
      <c r="WHE16" s="934"/>
      <c r="WHF16" s="934"/>
      <c r="WHG16" s="934"/>
      <c r="WHH16" s="934"/>
      <c r="WHI16" s="934"/>
      <c r="WHJ16" s="934"/>
      <c r="WHK16" s="934"/>
      <c r="WHL16" s="934"/>
      <c r="WHM16" s="934"/>
      <c r="WHN16" s="934"/>
      <c r="WHO16" s="934"/>
      <c r="WHP16" s="934"/>
      <c r="WHQ16" s="934"/>
      <c r="WHR16" s="934"/>
      <c r="WHS16" s="934"/>
      <c r="WHT16" s="934"/>
      <c r="WHU16" s="934"/>
      <c r="WHV16" s="934"/>
      <c r="WHW16" s="934"/>
      <c r="WHX16" s="934"/>
      <c r="WHY16" s="934"/>
      <c r="WHZ16" s="934"/>
      <c r="WIA16" s="934"/>
      <c r="WIB16" s="934"/>
      <c r="WIC16" s="934"/>
      <c r="WID16" s="934"/>
      <c r="WIE16" s="934"/>
      <c r="WIF16" s="934"/>
      <c r="WIG16" s="934"/>
      <c r="WIH16" s="934"/>
      <c r="WII16" s="934"/>
      <c r="WIJ16" s="934"/>
      <c r="WIK16" s="934"/>
      <c r="WIL16" s="934"/>
      <c r="WIM16" s="934"/>
      <c r="WIN16" s="934"/>
      <c r="WIO16" s="934"/>
      <c r="WIP16" s="934"/>
      <c r="WIQ16" s="934"/>
      <c r="WIR16" s="934"/>
      <c r="WIS16" s="934"/>
      <c r="WIT16" s="934"/>
      <c r="WIU16" s="934"/>
      <c r="WIV16" s="934"/>
      <c r="WIW16" s="934"/>
      <c r="WIX16" s="934"/>
      <c r="WIY16" s="934"/>
      <c r="WIZ16" s="934"/>
      <c r="WJA16" s="934"/>
      <c r="WJB16" s="934"/>
      <c r="WJC16" s="934"/>
      <c r="WJD16" s="934"/>
      <c r="WJE16" s="934"/>
      <c r="WJF16" s="934"/>
      <c r="WJG16" s="934"/>
      <c r="WJH16" s="934"/>
      <c r="WJI16" s="934"/>
      <c r="WJJ16" s="934"/>
      <c r="WJK16" s="934"/>
      <c r="WJL16" s="934"/>
      <c r="WJM16" s="934"/>
      <c r="WJN16" s="934"/>
      <c r="WJO16" s="934"/>
      <c r="WJP16" s="934"/>
      <c r="WJQ16" s="934"/>
      <c r="WJR16" s="934"/>
      <c r="WJS16" s="934"/>
      <c r="WJT16" s="934"/>
      <c r="WJU16" s="934"/>
      <c r="WJV16" s="934"/>
      <c r="WJW16" s="934"/>
      <c r="WJX16" s="934"/>
      <c r="WJY16" s="934"/>
      <c r="WJZ16" s="934"/>
      <c r="WKA16" s="934"/>
      <c r="WKB16" s="934"/>
      <c r="WKC16" s="934"/>
      <c r="WKD16" s="934"/>
      <c r="WKE16" s="934"/>
      <c r="WKF16" s="934"/>
      <c r="WKG16" s="934"/>
      <c r="WKH16" s="934"/>
      <c r="WKI16" s="934"/>
      <c r="WKJ16" s="934"/>
      <c r="WKK16" s="934"/>
      <c r="WKL16" s="934"/>
      <c r="WKM16" s="934"/>
      <c r="WKN16" s="934"/>
      <c r="WKO16" s="934"/>
      <c r="WKP16" s="934"/>
      <c r="WKQ16" s="934"/>
      <c r="WKR16" s="934"/>
      <c r="WKS16" s="934"/>
      <c r="WKT16" s="934"/>
      <c r="WKU16" s="934"/>
      <c r="WKV16" s="934"/>
      <c r="WKW16" s="934"/>
      <c r="WKX16" s="934"/>
      <c r="WKY16" s="934"/>
      <c r="WKZ16" s="934"/>
      <c r="WLA16" s="934"/>
      <c r="WLB16" s="934"/>
      <c r="WLC16" s="934"/>
      <c r="WLD16" s="934"/>
      <c r="WLE16" s="934"/>
      <c r="WLF16" s="934"/>
      <c r="WLG16" s="934"/>
      <c r="WLH16" s="934"/>
      <c r="WLI16" s="934"/>
      <c r="WLJ16" s="934"/>
      <c r="WLK16" s="934"/>
      <c r="WLL16" s="934"/>
      <c r="WLM16" s="934"/>
      <c r="WLN16" s="934"/>
      <c r="WLO16" s="934"/>
      <c r="WLP16" s="934"/>
      <c r="WLQ16" s="934"/>
      <c r="WLR16" s="934"/>
      <c r="WLS16" s="934"/>
      <c r="WLT16" s="934"/>
      <c r="WLU16" s="934"/>
      <c r="WLV16" s="934"/>
      <c r="WLW16" s="934"/>
      <c r="WLX16" s="934"/>
      <c r="WLY16" s="934"/>
      <c r="WLZ16" s="934"/>
      <c r="WMA16" s="934"/>
      <c r="WMB16" s="934"/>
      <c r="WMC16" s="934"/>
      <c r="WMD16" s="934"/>
      <c r="WME16" s="934"/>
      <c r="WMF16" s="934"/>
      <c r="WMG16" s="934"/>
      <c r="WMH16" s="934"/>
      <c r="WMI16" s="934"/>
      <c r="WMJ16" s="934"/>
      <c r="WMK16" s="934"/>
      <c r="WML16" s="934"/>
      <c r="WMM16" s="934"/>
      <c r="WMN16" s="934"/>
      <c r="WMO16" s="934"/>
      <c r="WMP16" s="934"/>
      <c r="WMQ16" s="934"/>
      <c r="WMR16" s="934"/>
      <c r="WMS16" s="934"/>
      <c r="WMT16" s="934"/>
      <c r="WMU16" s="934"/>
      <c r="WMV16" s="934"/>
      <c r="WMW16" s="934"/>
      <c r="WMX16" s="934"/>
      <c r="WMY16" s="934"/>
      <c r="WMZ16" s="934"/>
      <c r="WNA16" s="934"/>
      <c r="WNB16" s="934"/>
      <c r="WNC16" s="934"/>
      <c r="WND16" s="934"/>
      <c r="WNE16" s="934"/>
      <c r="WNF16" s="934"/>
      <c r="WNG16" s="934"/>
      <c r="WNH16" s="934"/>
      <c r="WNI16" s="934"/>
      <c r="WNJ16" s="934"/>
      <c r="WNK16" s="934"/>
      <c r="WNL16" s="934"/>
      <c r="WNM16" s="934"/>
      <c r="WNN16" s="934"/>
      <c r="WNO16" s="934"/>
      <c r="WNP16" s="934"/>
      <c r="WNQ16" s="934"/>
      <c r="WNR16" s="934"/>
      <c r="WNS16" s="934"/>
      <c r="WNT16" s="934"/>
      <c r="WNU16" s="934"/>
      <c r="WNV16" s="934"/>
      <c r="WNW16" s="934"/>
      <c r="WNX16" s="934"/>
      <c r="WNY16" s="934"/>
      <c r="WNZ16" s="934"/>
      <c r="WOA16" s="934"/>
      <c r="WOB16" s="934"/>
      <c r="WOC16" s="934"/>
      <c r="WOD16" s="934"/>
      <c r="WOE16" s="934"/>
      <c r="WOF16" s="934"/>
      <c r="WOG16" s="934"/>
      <c r="WOH16" s="934"/>
      <c r="WOI16" s="934"/>
      <c r="WOJ16" s="934"/>
      <c r="WOK16" s="934"/>
      <c r="WOL16" s="934"/>
      <c r="WOM16" s="934"/>
      <c r="WON16" s="934"/>
      <c r="WOO16" s="934"/>
      <c r="WOP16" s="934"/>
      <c r="WOQ16" s="934"/>
      <c r="WOR16" s="934"/>
      <c r="WOS16" s="934"/>
      <c r="WOT16" s="934"/>
      <c r="WOU16" s="934"/>
      <c r="WOV16" s="934"/>
      <c r="WOW16" s="934"/>
      <c r="WOX16" s="934"/>
      <c r="WOY16" s="934"/>
      <c r="WOZ16" s="934"/>
      <c r="WPA16" s="934"/>
      <c r="WPB16" s="934"/>
      <c r="WPC16" s="934"/>
      <c r="WPD16" s="934"/>
      <c r="WPE16" s="934"/>
      <c r="WPF16" s="934"/>
      <c r="WPG16" s="934"/>
      <c r="WPH16" s="934"/>
      <c r="WPI16" s="934"/>
      <c r="WPJ16" s="934"/>
      <c r="WPK16" s="934"/>
      <c r="WPL16" s="934"/>
      <c r="WPM16" s="934"/>
      <c r="WPN16" s="934"/>
      <c r="WPO16" s="934"/>
      <c r="WPP16" s="934"/>
      <c r="WPQ16" s="934"/>
      <c r="WPR16" s="934"/>
      <c r="WPS16" s="934"/>
      <c r="WPT16" s="934"/>
      <c r="WPU16" s="934"/>
      <c r="WPV16" s="934"/>
      <c r="WPW16" s="934"/>
      <c r="WPX16" s="934"/>
      <c r="WPY16" s="934"/>
      <c r="WPZ16" s="934"/>
      <c r="WQA16" s="934"/>
      <c r="WQB16" s="934"/>
      <c r="WQC16" s="934"/>
      <c r="WQD16" s="934"/>
      <c r="WQE16" s="934"/>
      <c r="WQF16" s="934"/>
      <c r="WQG16" s="934"/>
      <c r="WQH16" s="934"/>
      <c r="WQI16" s="934"/>
      <c r="WQJ16" s="934"/>
      <c r="WQK16" s="934"/>
      <c r="WQL16" s="934"/>
      <c r="WQM16" s="934"/>
      <c r="WQN16" s="934"/>
      <c r="WQO16" s="934"/>
      <c r="WQP16" s="934"/>
      <c r="WQQ16" s="934"/>
      <c r="WQR16" s="934"/>
      <c r="WQS16" s="934"/>
      <c r="WQT16" s="934"/>
      <c r="WQU16" s="934"/>
      <c r="WQV16" s="934"/>
      <c r="WQW16" s="934"/>
      <c r="WQX16" s="934"/>
      <c r="WQY16" s="934"/>
      <c r="WQZ16" s="934"/>
      <c r="WRA16" s="934"/>
      <c r="WRB16" s="934"/>
      <c r="WRC16" s="934"/>
      <c r="WRD16" s="934"/>
      <c r="WRE16" s="934"/>
      <c r="WRF16" s="934"/>
      <c r="WRG16" s="934"/>
      <c r="WRH16" s="934"/>
      <c r="WRI16" s="934"/>
      <c r="WRJ16" s="934"/>
      <c r="WRK16" s="934"/>
      <c r="WRL16" s="934"/>
      <c r="WRM16" s="934"/>
      <c r="WRN16" s="934"/>
      <c r="WRO16" s="934"/>
      <c r="WRP16" s="934"/>
      <c r="WRQ16" s="934"/>
      <c r="WRR16" s="934"/>
      <c r="WRS16" s="934"/>
      <c r="WRT16" s="934"/>
      <c r="WRU16" s="934"/>
      <c r="WRV16" s="934"/>
      <c r="WRW16" s="934"/>
      <c r="WRX16" s="934"/>
      <c r="WRY16" s="934"/>
      <c r="WRZ16" s="934"/>
      <c r="WSA16" s="934"/>
      <c r="WSB16" s="934"/>
      <c r="WSC16" s="934"/>
      <c r="WSD16" s="934"/>
      <c r="WSE16" s="934"/>
      <c r="WSF16" s="934"/>
      <c r="WSG16" s="934"/>
      <c r="WSH16" s="934"/>
      <c r="WSI16" s="934"/>
      <c r="WSJ16" s="934"/>
      <c r="WSK16" s="934"/>
      <c r="WSL16" s="934"/>
      <c r="WSM16" s="934"/>
      <c r="WSN16" s="934"/>
      <c r="WSO16" s="934"/>
      <c r="WSP16" s="934"/>
      <c r="WSQ16" s="934"/>
      <c r="WSR16" s="934"/>
      <c r="WSS16" s="934"/>
      <c r="WST16" s="934"/>
      <c r="WSU16" s="934"/>
      <c r="WSV16" s="934"/>
      <c r="WSW16" s="934"/>
      <c r="WSX16" s="934"/>
      <c r="WSY16" s="934"/>
      <c r="WSZ16" s="934"/>
      <c r="WTA16" s="934"/>
      <c r="WTB16" s="934"/>
      <c r="WTC16" s="934"/>
      <c r="WTD16" s="934"/>
      <c r="WTE16" s="934"/>
      <c r="WTF16" s="934"/>
      <c r="WTG16" s="934"/>
      <c r="WTH16" s="934"/>
      <c r="WTI16" s="934"/>
      <c r="WTJ16" s="934"/>
      <c r="WTK16" s="934"/>
      <c r="WTL16" s="934"/>
      <c r="WTM16" s="934"/>
      <c r="WTN16" s="934"/>
      <c r="WTO16" s="934"/>
      <c r="WTP16" s="934"/>
      <c r="WTQ16" s="934"/>
      <c r="WTR16" s="934"/>
      <c r="WTS16" s="934"/>
      <c r="WTT16" s="934"/>
      <c r="WTU16" s="934"/>
      <c r="WTV16" s="934"/>
      <c r="WTW16" s="934"/>
      <c r="WTX16" s="934"/>
      <c r="WTY16" s="934"/>
      <c r="WTZ16" s="934"/>
      <c r="WUA16" s="934"/>
      <c r="WUB16" s="934"/>
      <c r="WUC16" s="934"/>
      <c r="WUD16" s="934"/>
      <c r="WUE16" s="934"/>
      <c r="WUF16" s="934"/>
      <c r="WUG16" s="934"/>
      <c r="WUH16" s="934"/>
      <c r="WUI16" s="934"/>
      <c r="WUJ16" s="934"/>
      <c r="WUK16" s="934"/>
      <c r="WUL16" s="934"/>
      <c r="WUM16" s="934"/>
      <c r="WUN16" s="934"/>
      <c r="WUO16" s="934"/>
      <c r="WUP16" s="934"/>
      <c r="WUQ16" s="934"/>
      <c r="WUR16" s="934"/>
      <c r="WUS16" s="934"/>
      <c r="WUT16" s="934"/>
      <c r="WUU16" s="934"/>
      <c r="WUV16" s="934"/>
      <c r="WUW16" s="934"/>
      <c r="WUX16" s="934"/>
      <c r="WUY16" s="934"/>
      <c r="WUZ16" s="934"/>
      <c r="WVA16" s="934"/>
      <c r="WVB16" s="934"/>
      <c r="WVC16" s="934"/>
      <c r="WVD16" s="934"/>
      <c r="WVE16" s="934"/>
    </row>
    <row r="17" spans="1:16125" s="935" customFormat="1">
      <c r="A17" s="1025" t="s">
        <v>1011</v>
      </c>
      <c r="B17" s="1026" t="s">
        <v>42</v>
      </c>
      <c r="C17" s="1027" t="s">
        <v>1018</v>
      </c>
      <c r="D17" s="1027" t="s">
        <v>1019</v>
      </c>
      <c r="E17" s="1028">
        <v>42614</v>
      </c>
      <c r="F17" s="1029">
        <v>42766</v>
      </c>
      <c r="G17" s="1030" t="s">
        <v>1020</v>
      </c>
      <c r="H17" s="1031">
        <v>581996.5</v>
      </c>
      <c r="I17" s="1032"/>
      <c r="J17" s="1032"/>
      <c r="K17" s="1033">
        <v>0</v>
      </c>
      <c r="L17" s="983">
        <v>0</v>
      </c>
      <c r="M17" s="985">
        <f t="shared" si="4"/>
        <v>581996.5</v>
      </c>
      <c r="N17" s="1034"/>
      <c r="O17" s="1032"/>
      <c r="P17" s="1044"/>
      <c r="Q17" s="1044"/>
      <c r="R17" s="1049">
        <v>98988.54</v>
      </c>
      <c r="S17" s="1049">
        <v>118757.24</v>
      </c>
      <c r="T17" s="1049">
        <v>156346.19</v>
      </c>
      <c r="U17" s="987">
        <f t="shared" si="0"/>
        <v>374091.97</v>
      </c>
      <c r="V17" s="973">
        <f t="shared" si="1"/>
        <v>374091.97</v>
      </c>
      <c r="W17" s="989">
        <f t="shared" si="2"/>
        <v>207904.53000000003</v>
      </c>
      <c r="X17" s="1000"/>
      <c r="Y17" s="991">
        <f t="shared" si="5"/>
        <v>5</v>
      </c>
      <c r="Z17" s="991">
        <f t="shared" si="3"/>
        <v>4</v>
      </c>
      <c r="AA17" s="992">
        <f t="shared" si="6"/>
        <v>0.8</v>
      </c>
      <c r="AB17" s="1001">
        <f t="shared" si="7"/>
        <v>0.64277357338059593</v>
      </c>
      <c r="AC17" s="1048" t="s">
        <v>1021</v>
      </c>
      <c r="AD17" s="934"/>
      <c r="AE17" s="934"/>
      <c r="AF17" s="934"/>
      <c r="AG17" s="995"/>
      <c r="AH17" s="934"/>
      <c r="AI17" s="934"/>
      <c r="AJ17" s="934"/>
      <c r="AK17" s="934"/>
      <c r="AL17" s="934"/>
      <c r="AM17" s="934"/>
      <c r="AN17" s="934"/>
      <c r="AO17" s="934"/>
      <c r="AP17" s="934"/>
      <c r="AQ17" s="934"/>
      <c r="AR17" s="934"/>
      <c r="AS17" s="934"/>
      <c r="AT17" s="934"/>
      <c r="AU17" s="934"/>
      <c r="AV17" s="934"/>
      <c r="AW17" s="934"/>
      <c r="AX17" s="934"/>
      <c r="AY17" s="934"/>
      <c r="AZ17" s="934"/>
      <c r="BA17" s="934"/>
      <c r="BB17" s="934"/>
      <c r="BC17" s="934"/>
      <c r="BD17" s="934"/>
      <c r="BE17" s="934"/>
      <c r="BF17" s="934"/>
      <c r="BG17" s="934"/>
      <c r="BH17" s="934"/>
      <c r="BI17" s="934"/>
      <c r="BJ17" s="934"/>
      <c r="BK17" s="934"/>
      <c r="BL17" s="934"/>
      <c r="BM17" s="934"/>
      <c r="BN17" s="934"/>
      <c r="BO17" s="934"/>
      <c r="BP17" s="934"/>
      <c r="BQ17" s="934"/>
      <c r="BR17" s="934"/>
      <c r="BS17" s="934"/>
      <c r="BT17" s="934"/>
      <c r="BU17" s="934"/>
      <c r="BV17" s="934"/>
      <c r="BW17" s="934"/>
      <c r="BX17" s="934"/>
      <c r="BY17" s="934"/>
      <c r="BZ17" s="934"/>
      <c r="CA17" s="934"/>
      <c r="CB17" s="934"/>
      <c r="CC17" s="934"/>
      <c r="CD17" s="934"/>
      <c r="CE17" s="934"/>
      <c r="CF17" s="934"/>
      <c r="CG17" s="934"/>
      <c r="CH17" s="934"/>
      <c r="CI17" s="934"/>
      <c r="CJ17" s="934"/>
      <c r="CK17" s="934"/>
      <c r="CL17" s="934"/>
      <c r="CM17" s="934"/>
      <c r="CN17" s="934"/>
      <c r="CO17" s="934"/>
      <c r="CP17" s="934"/>
      <c r="CQ17" s="934"/>
      <c r="CR17" s="934"/>
      <c r="CS17" s="934"/>
      <c r="CT17" s="934"/>
      <c r="CU17" s="934"/>
      <c r="CV17" s="934"/>
      <c r="CW17" s="934"/>
      <c r="CX17" s="934"/>
      <c r="CY17" s="934"/>
      <c r="CZ17" s="934"/>
      <c r="DA17" s="934"/>
      <c r="DB17" s="934"/>
      <c r="DC17" s="934"/>
      <c r="DD17" s="934"/>
      <c r="DE17" s="934"/>
      <c r="DF17" s="934"/>
      <c r="DG17" s="934"/>
      <c r="DH17" s="934"/>
      <c r="DI17" s="934"/>
      <c r="DJ17" s="934"/>
      <c r="DK17" s="934"/>
      <c r="DL17" s="934"/>
      <c r="DM17" s="934"/>
      <c r="DN17" s="934"/>
      <c r="DO17" s="934"/>
      <c r="DP17" s="934"/>
      <c r="DQ17" s="934"/>
      <c r="DR17" s="934"/>
      <c r="DS17" s="934"/>
      <c r="DT17" s="934"/>
      <c r="DU17" s="934"/>
      <c r="DV17" s="934"/>
      <c r="DW17" s="934"/>
      <c r="DX17" s="934"/>
      <c r="DY17" s="934"/>
      <c r="DZ17" s="934"/>
      <c r="EA17" s="934"/>
      <c r="EB17" s="934"/>
      <c r="EC17" s="934"/>
      <c r="ED17" s="934"/>
      <c r="EE17" s="934"/>
      <c r="EF17" s="934"/>
      <c r="EG17" s="934"/>
      <c r="EH17" s="934"/>
      <c r="EI17" s="934"/>
      <c r="EJ17" s="934"/>
      <c r="EK17" s="934"/>
      <c r="EL17" s="934"/>
      <c r="EM17" s="934"/>
      <c r="EN17" s="934"/>
      <c r="EO17" s="934"/>
      <c r="EP17" s="934"/>
      <c r="EQ17" s="934"/>
      <c r="ER17" s="934"/>
      <c r="ES17" s="934"/>
      <c r="ET17" s="934"/>
      <c r="EU17" s="934"/>
      <c r="EV17" s="934"/>
      <c r="EW17" s="934"/>
      <c r="EX17" s="934"/>
      <c r="EY17" s="934"/>
      <c r="EZ17" s="934"/>
      <c r="FA17" s="934"/>
      <c r="FB17" s="934"/>
      <c r="FC17" s="934"/>
      <c r="FD17" s="934"/>
      <c r="FE17" s="934"/>
      <c r="FF17" s="934"/>
      <c r="FG17" s="934"/>
      <c r="FH17" s="934"/>
      <c r="FI17" s="934"/>
      <c r="FJ17" s="934"/>
      <c r="FK17" s="934"/>
      <c r="FL17" s="934"/>
      <c r="FM17" s="934"/>
      <c r="FN17" s="934"/>
      <c r="FO17" s="934"/>
      <c r="FP17" s="934"/>
      <c r="FQ17" s="934"/>
      <c r="FR17" s="934"/>
      <c r="FS17" s="934"/>
      <c r="FT17" s="934"/>
      <c r="FU17" s="934"/>
      <c r="FV17" s="934"/>
      <c r="FW17" s="934"/>
      <c r="FX17" s="934"/>
      <c r="FY17" s="934"/>
      <c r="FZ17" s="934"/>
      <c r="GA17" s="934"/>
      <c r="GB17" s="934"/>
      <c r="GC17" s="934"/>
      <c r="GD17" s="934"/>
      <c r="GE17" s="934"/>
      <c r="GF17" s="934"/>
      <c r="GG17" s="934"/>
      <c r="GH17" s="934"/>
      <c r="GI17" s="934"/>
      <c r="GJ17" s="934"/>
      <c r="GK17" s="934"/>
      <c r="GL17" s="934"/>
      <c r="GM17" s="934"/>
      <c r="GN17" s="934"/>
      <c r="GO17" s="934"/>
      <c r="GP17" s="934"/>
      <c r="GQ17" s="934"/>
      <c r="GR17" s="934"/>
      <c r="GS17" s="934"/>
      <c r="GT17" s="934"/>
      <c r="GU17" s="934"/>
      <c r="GV17" s="934"/>
      <c r="GW17" s="934"/>
      <c r="GX17" s="934"/>
      <c r="GY17" s="934"/>
      <c r="GZ17" s="934"/>
      <c r="HA17" s="934"/>
      <c r="HB17" s="934"/>
      <c r="HC17" s="934"/>
      <c r="HD17" s="934"/>
      <c r="HE17" s="934"/>
      <c r="HF17" s="934"/>
      <c r="HG17" s="934"/>
      <c r="HH17" s="934"/>
      <c r="HI17" s="934"/>
      <c r="HJ17" s="934"/>
      <c r="HK17" s="934"/>
      <c r="HL17" s="934"/>
      <c r="HM17" s="934"/>
      <c r="HN17" s="934"/>
      <c r="HO17" s="934"/>
      <c r="HP17" s="934"/>
      <c r="HQ17" s="934"/>
      <c r="HR17" s="934"/>
      <c r="HS17" s="934"/>
      <c r="HT17" s="934"/>
      <c r="HU17" s="934"/>
      <c r="HV17" s="934"/>
      <c r="HW17" s="934"/>
      <c r="HX17" s="934"/>
      <c r="HY17" s="934"/>
      <c r="HZ17" s="934"/>
      <c r="IA17" s="934"/>
      <c r="IB17" s="934"/>
      <c r="IC17" s="934"/>
      <c r="ID17" s="934"/>
      <c r="IE17" s="934"/>
      <c r="IF17" s="934"/>
      <c r="IG17" s="934"/>
      <c r="IH17" s="934"/>
      <c r="II17" s="934"/>
      <c r="IJ17" s="934"/>
      <c r="IK17" s="934"/>
      <c r="IL17" s="934"/>
      <c r="IM17" s="934"/>
      <c r="IN17" s="934"/>
      <c r="IO17" s="934"/>
      <c r="IP17" s="934"/>
      <c r="IQ17" s="934"/>
      <c r="IR17" s="934"/>
      <c r="IS17" s="934"/>
      <c r="IT17" s="934"/>
      <c r="IU17" s="934"/>
      <c r="IV17" s="934"/>
      <c r="IW17" s="934"/>
      <c r="IX17" s="934"/>
      <c r="IY17" s="934"/>
      <c r="IZ17" s="934"/>
      <c r="JA17" s="934"/>
      <c r="JB17" s="934"/>
      <c r="JC17" s="934"/>
      <c r="JD17" s="934"/>
      <c r="JE17" s="934"/>
      <c r="JF17" s="934"/>
      <c r="JG17" s="934"/>
      <c r="JH17" s="934"/>
      <c r="JI17" s="934"/>
      <c r="JJ17" s="934"/>
      <c r="JK17" s="934"/>
      <c r="JL17" s="934"/>
      <c r="JM17" s="934"/>
      <c r="JN17" s="934"/>
      <c r="JO17" s="934"/>
      <c r="JP17" s="934"/>
      <c r="JQ17" s="934"/>
      <c r="JR17" s="934"/>
      <c r="JS17" s="934"/>
      <c r="JT17" s="934"/>
      <c r="JU17" s="934"/>
      <c r="JV17" s="934"/>
      <c r="JW17" s="934"/>
      <c r="JX17" s="934"/>
      <c r="JY17" s="934"/>
      <c r="JZ17" s="934"/>
      <c r="KA17" s="934"/>
      <c r="KB17" s="934"/>
      <c r="KC17" s="934"/>
      <c r="KD17" s="934"/>
      <c r="KE17" s="934"/>
      <c r="KF17" s="934"/>
      <c r="KG17" s="934"/>
      <c r="KH17" s="934"/>
      <c r="KI17" s="934"/>
      <c r="KJ17" s="934"/>
      <c r="KK17" s="934"/>
      <c r="KL17" s="934"/>
      <c r="KM17" s="934"/>
      <c r="KN17" s="934"/>
      <c r="KO17" s="934"/>
      <c r="KP17" s="934"/>
      <c r="KQ17" s="934"/>
      <c r="KR17" s="934"/>
      <c r="KS17" s="934"/>
      <c r="KT17" s="934"/>
      <c r="KU17" s="934"/>
      <c r="KV17" s="934"/>
      <c r="KW17" s="934"/>
      <c r="KX17" s="934"/>
      <c r="KY17" s="934"/>
      <c r="KZ17" s="934"/>
      <c r="LA17" s="934"/>
      <c r="LB17" s="934"/>
      <c r="LC17" s="934"/>
      <c r="LD17" s="934"/>
      <c r="LE17" s="934"/>
      <c r="LF17" s="934"/>
      <c r="LG17" s="934"/>
      <c r="LH17" s="934"/>
      <c r="LI17" s="934"/>
      <c r="LJ17" s="934"/>
      <c r="LK17" s="934"/>
      <c r="LL17" s="934"/>
      <c r="LM17" s="934"/>
      <c r="LN17" s="934"/>
      <c r="LO17" s="934"/>
      <c r="LP17" s="934"/>
      <c r="LQ17" s="934"/>
      <c r="LR17" s="934"/>
      <c r="LS17" s="934"/>
      <c r="LT17" s="934"/>
      <c r="LU17" s="934"/>
      <c r="LV17" s="934"/>
      <c r="LW17" s="934"/>
      <c r="LX17" s="934"/>
      <c r="LY17" s="934"/>
      <c r="LZ17" s="934"/>
      <c r="MA17" s="934"/>
      <c r="MB17" s="934"/>
      <c r="MC17" s="934"/>
      <c r="MD17" s="934"/>
      <c r="ME17" s="934"/>
      <c r="MF17" s="934"/>
      <c r="MG17" s="934"/>
      <c r="MH17" s="934"/>
      <c r="MI17" s="934"/>
      <c r="MJ17" s="934"/>
      <c r="MK17" s="934"/>
      <c r="ML17" s="934"/>
      <c r="MM17" s="934"/>
      <c r="MN17" s="934"/>
      <c r="MO17" s="934"/>
      <c r="MP17" s="934"/>
      <c r="MQ17" s="934"/>
      <c r="MR17" s="934"/>
      <c r="MS17" s="934"/>
      <c r="MT17" s="934"/>
      <c r="MU17" s="934"/>
      <c r="MV17" s="934"/>
      <c r="MW17" s="934"/>
      <c r="MX17" s="934"/>
      <c r="MY17" s="934"/>
      <c r="MZ17" s="934"/>
      <c r="NA17" s="934"/>
      <c r="NB17" s="934"/>
      <c r="NC17" s="934"/>
      <c r="ND17" s="934"/>
      <c r="NE17" s="934"/>
      <c r="NF17" s="934"/>
      <c r="NG17" s="934"/>
      <c r="NH17" s="934"/>
      <c r="NI17" s="934"/>
      <c r="NJ17" s="934"/>
      <c r="NK17" s="934"/>
      <c r="NL17" s="934"/>
      <c r="NM17" s="934"/>
      <c r="NN17" s="934"/>
      <c r="NO17" s="934"/>
      <c r="NP17" s="934"/>
      <c r="NQ17" s="934"/>
      <c r="NR17" s="934"/>
      <c r="NS17" s="934"/>
      <c r="NT17" s="934"/>
      <c r="NU17" s="934"/>
      <c r="NV17" s="934"/>
      <c r="NW17" s="934"/>
      <c r="NX17" s="934"/>
      <c r="NY17" s="934"/>
      <c r="NZ17" s="934"/>
      <c r="OA17" s="934"/>
      <c r="OB17" s="934"/>
      <c r="OC17" s="934"/>
      <c r="OD17" s="934"/>
      <c r="OE17" s="934"/>
      <c r="OF17" s="934"/>
      <c r="OG17" s="934"/>
      <c r="OH17" s="934"/>
      <c r="OI17" s="934"/>
      <c r="OJ17" s="934"/>
      <c r="OK17" s="934"/>
      <c r="OL17" s="934"/>
      <c r="OM17" s="934"/>
      <c r="ON17" s="934"/>
      <c r="OO17" s="934"/>
      <c r="OP17" s="934"/>
      <c r="OQ17" s="934"/>
      <c r="OR17" s="934"/>
      <c r="OS17" s="934"/>
      <c r="OT17" s="934"/>
      <c r="OU17" s="934"/>
      <c r="OV17" s="934"/>
      <c r="OW17" s="934"/>
      <c r="OX17" s="934"/>
      <c r="OY17" s="934"/>
      <c r="OZ17" s="934"/>
      <c r="PA17" s="934"/>
      <c r="PB17" s="934"/>
      <c r="PC17" s="934"/>
      <c r="PD17" s="934"/>
      <c r="PE17" s="934"/>
      <c r="PF17" s="934"/>
      <c r="PG17" s="934"/>
      <c r="PH17" s="934"/>
      <c r="PI17" s="934"/>
      <c r="PJ17" s="934"/>
      <c r="PK17" s="934"/>
      <c r="PL17" s="934"/>
      <c r="PM17" s="934"/>
      <c r="PN17" s="934"/>
      <c r="PO17" s="934"/>
      <c r="PP17" s="934"/>
      <c r="PQ17" s="934"/>
      <c r="PR17" s="934"/>
      <c r="PS17" s="934"/>
      <c r="PT17" s="934"/>
      <c r="PU17" s="934"/>
      <c r="PV17" s="934"/>
      <c r="PW17" s="934"/>
      <c r="PX17" s="934"/>
      <c r="PY17" s="934"/>
      <c r="PZ17" s="934"/>
      <c r="QA17" s="934"/>
      <c r="QB17" s="934"/>
      <c r="QC17" s="934"/>
      <c r="QD17" s="934"/>
      <c r="QE17" s="934"/>
      <c r="QF17" s="934"/>
      <c r="QG17" s="934"/>
      <c r="QH17" s="934"/>
      <c r="QI17" s="934"/>
      <c r="QJ17" s="934"/>
      <c r="QK17" s="934"/>
      <c r="QL17" s="934"/>
      <c r="QM17" s="934"/>
      <c r="QN17" s="934"/>
      <c r="QO17" s="934"/>
      <c r="QP17" s="934"/>
      <c r="QQ17" s="934"/>
      <c r="QR17" s="934"/>
      <c r="QS17" s="934"/>
      <c r="QT17" s="934"/>
      <c r="QU17" s="934"/>
      <c r="QV17" s="934"/>
      <c r="QW17" s="934"/>
      <c r="QX17" s="934"/>
      <c r="QY17" s="934"/>
      <c r="QZ17" s="934"/>
      <c r="RA17" s="934"/>
      <c r="RB17" s="934"/>
      <c r="RC17" s="934"/>
      <c r="RD17" s="934"/>
      <c r="RE17" s="934"/>
      <c r="RF17" s="934"/>
      <c r="RG17" s="934"/>
      <c r="RH17" s="934"/>
      <c r="RI17" s="934"/>
      <c r="RJ17" s="934"/>
      <c r="RK17" s="934"/>
      <c r="RL17" s="934"/>
      <c r="RM17" s="934"/>
      <c r="RN17" s="934"/>
      <c r="RO17" s="934"/>
      <c r="RP17" s="934"/>
      <c r="RQ17" s="934"/>
      <c r="RR17" s="934"/>
      <c r="RS17" s="934"/>
      <c r="RT17" s="934"/>
      <c r="RU17" s="934"/>
      <c r="RV17" s="934"/>
      <c r="RW17" s="934"/>
      <c r="RX17" s="934"/>
      <c r="RY17" s="934"/>
      <c r="RZ17" s="934"/>
      <c r="SA17" s="934"/>
      <c r="SB17" s="934"/>
      <c r="SC17" s="934"/>
      <c r="SD17" s="934"/>
      <c r="SE17" s="934"/>
      <c r="SF17" s="934"/>
      <c r="SG17" s="934"/>
      <c r="SH17" s="934"/>
      <c r="SI17" s="934"/>
      <c r="SJ17" s="934"/>
      <c r="SK17" s="934"/>
      <c r="SL17" s="934"/>
      <c r="SM17" s="934"/>
      <c r="SN17" s="934"/>
      <c r="SO17" s="934"/>
      <c r="SP17" s="934"/>
      <c r="SQ17" s="934"/>
      <c r="SR17" s="934"/>
      <c r="SS17" s="934"/>
      <c r="ST17" s="934"/>
      <c r="SU17" s="934"/>
      <c r="SV17" s="934"/>
      <c r="SW17" s="934"/>
      <c r="SX17" s="934"/>
      <c r="SY17" s="934"/>
      <c r="SZ17" s="934"/>
      <c r="TA17" s="934"/>
      <c r="TB17" s="934"/>
      <c r="TC17" s="934"/>
      <c r="TD17" s="934"/>
      <c r="TE17" s="934"/>
      <c r="TF17" s="934"/>
      <c r="TG17" s="934"/>
      <c r="TH17" s="934"/>
      <c r="TI17" s="934"/>
      <c r="TJ17" s="934"/>
      <c r="TK17" s="934"/>
      <c r="TL17" s="934"/>
      <c r="TM17" s="934"/>
      <c r="TN17" s="934"/>
      <c r="TO17" s="934"/>
      <c r="TP17" s="934"/>
      <c r="TQ17" s="934"/>
      <c r="TR17" s="934"/>
      <c r="TS17" s="934"/>
      <c r="TT17" s="934"/>
      <c r="TU17" s="934"/>
      <c r="TV17" s="934"/>
      <c r="TW17" s="934"/>
      <c r="TX17" s="934"/>
      <c r="TY17" s="934"/>
      <c r="TZ17" s="934"/>
      <c r="UA17" s="934"/>
      <c r="UB17" s="934"/>
      <c r="UC17" s="934"/>
      <c r="UD17" s="934"/>
      <c r="UE17" s="934"/>
      <c r="UF17" s="934"/>
      <c r="UG17" s="934"/>
      <c r="UH17" s="934"/>
      <c r="UI17" s="934"/>
      <c r="UJ17" s="934"/>
      <c r="UK17" s="934"/>
      <c r="UL17" s="934"/>
      <c r="UM17" s="934"/>
      <c r="UN17" s="934"/>
      <c r="UO17" s="934"/>
      <c r="UP17" s="934"/>
      <c r="UQ17" s="934"/>
      <c r="UR17" s="934"/>
      <c r="US17" s="934"/>
      <c r="UT17" s="934"/>
      <c r="UU17" s="934"/>
      <c r="UV17" s="934"/>
      <c r="UW17" s="934"/>
      <c r="UX17" s="934"/>
      <c r="UY17" s="934"/>
      <c r="UZ17" s="934"/>
      <c r="VA17" s="934"/>
      <c r="VB17" s="934"/>
      <c r="VC17" s="934"/>
      <c r="VD17" s="934"/>
      <c r="VE17" s="934"/>
      <c r="VF17" s="934"/>
      <c r="VG17" s="934"/>
      <c r="VH17" s="934"/>
      <c r="VI17" s="934"/>
      <c r="VJ17" s="934"/>
      <c r="VK17" s="934"/>
      <c r="VL17" s="934"/>
      <c r="VM17" s="934"/>
      <c r="VN17" s="934"/>
      <c r="VO17" s="934"/>
      <c r="VP17" s="934"/>
      <c r="VQ17" s="934"/>
      <c r="VR17" s="934"/>
      <c r="VS17" s="934"/>
      <c r="VT17" s="934"/>
      <c r="VU17" s="934"/>
      <c r="VV17" s="934"/>
      <c r="VW17" s="934"/>
      <c r="VX17" s="934"/>
      <c r="VY17" s="934"/>
      <c r="VZ17" s="934"/>
      <c r="WA17" s="934"/>
      <c r="WB17" s="934"/>
      <c r="WC17" s="934"/>
      <c r="WD17" s="934"/>
      <c r="WE17" s="934"/>
      <c r="WF17" s="934"/>
      <c r="WG17" s="934"/>
      <c r="WH17" s="934"/>
      <c r="WI17" s="934"/>
      <c r="WJ17" s="934"/>
      <c r="WK17" s="934"/>
      <c r="WL17" s="934"/>
      <c r="WM17" s="934"/>
      <c r="WN17" s="934"/>
      <c r="WO17" s="934"/>
      <c r="WP17" s="934"/>
      <c r="WQ17" s="934"/>
      <c r="WR17" s="934"/>
      <c r="WS17" s="934"/>
      <c r="WT17" s="934"/>
      <c r="WU17" s="934"/>
      <c r="WV17" s="934"/>
      <c r="WW17" s="934"/>
      <c r="WX17" s="934"/>
      <c r="WY17" s="934"/>
      <c r="WZ17" s="934"/>
      <c r="XA17" s="934"/>
      <c r="XB17" s="934"/>
      <c r="XC17" s="934"/>
      <c r="XD17" s="934"/>
      <c r="XE17" s="934"/>
      <c r="XF17" s="934"/>
      <c r="XG17" s="934"/>
      <c r="XH17" s="934"/>
      <c r="XI17" s="934"/>
      <c r="XJ17" s="934"/>
      <c r="XK17" s="934"/>
      <c r="XL17" s="934"/>
      <c r="XM17" s="934"/>
      <c r="XN17" s="934"/>
      <c r="XO17" s="934"/>
      <c r="XP17" s="934"/>
      <c r="XQ17" s="934"/>
      <c r="XR17" s="934"/>
      <c r="XS17" s="934"/>
      <c r="XT17" s="934"/>
      <c r="XU17" s="934"/>
      <c r="XV17" s="934"/>
      <c r="XW17" s="934"/>
      <c r="XX17" s="934"/>
      <c r="XY17" s="934"/>
      <c r="XZ17" s="934"/>
      <c r="YA17" s="934"/>
      <c r="YB17" s="934"/>
      <c r="YC17" s="934"/>
      <c r="YD17" s="934"/>
      <c r="YE17" s="934"/>
      <c r="YF17" s="934"/>
      <c r="YG17" s="934"/>
      <c r="YH17" s="934"/>
      <c r="YI17" s="934"/>
      <c r="YJ17" s="934"/>
      <c r="YK17" s="934"/>
      <c r="YL17" s="934"/>
      <c r="YM17" s="934"/>
      <c r="YN17" s="934"/>
      <c r="YO17" s="934"/>
      <c r="YP17" s="934"/>
      <c r="YQ17" s="934"/>
      <c r="YR17" s="934"/>
      <c r="YS17" s="934"/>
      <c r="YT17" s="934"/>
      <c r="YU17" s="934"/>
      <c r="YV17" s="934"/>
      <c r="YW17" s="934"/>
      <c r="YX17" s="934"/>
      <c r="YY17" s="934"/>
      <c r="YZ17" s="934"/>
      <c r="ZA17" s="934"/>
      <c r="ZB17" s="934"/>
      <c r="ZC17" s="934"/>
      <c r="ZD17" s="934"/>
      <c r="ZE17" s="934"/>
      <c r="ZF17" s="934"/>
      <c r="ZG17" s="934"/>
      <c r="ZH17" s="934"/>
      <c r="ZI17" s="934"/>
      <c r="ZJ17" s="934"/>
      <c r="ZK17" s="934"/>
      <c r="ZL17" s="934"/>
      <c r="ZM17" s="934"/>
      <c r="ZN17" s="934"/>
      <c r="ZO17" s="934"/>
      <c r="ZP17" s="934"/>
      <c r="ZQ17" s="934"/>
      <c r="ZR17" s="934"/>
      <c r="ZS17" s="934"/>
      <c r="ZT17" s="934"/>
      <c r="ZU17" s="934"/>
      <c r="ZV17" s="934"/>
      <c r="ZW17" s="934"/>
      <c r="ZX17" s="934"/>
      <c r="ZY17" s="934"/>
      <c r="ZZ17" s="934"/>
      <c r="AAA17" s="934"/>
      <c r="AAB17" s="934"/>
      <c r="AAC17" s="934"/>
      <c r="AAD17" s="934"/>
      <c r="AAE17" s="934"/>
      <c r="AAF17" s="934"/>
      <c r="AAG17" s="934"/>
      <c r="AAH17" s="934"/>
      <c r="AAI17" s="934"/>
      <c r="AAJ17" s="934"/>
      <c r="AAK17" s="934"/>
      <c r="AAL17" s="934"/>
      <c r="AAM17" s="934"/>
      <c r="AAN17" s="934"/>
      <c r="AAO17" s="934"/>
      <c r="AAP17" s="934"/>
      <c r="AAQ17" s="934"/>
      <c r="AAR17" s="934"/>
      <c r="AAS17" s="934"/>
      <c r="AAT17" s="934"/>
      <c r="AAU17" s="934"/>
      <c r="AAV17" s="934"/>
      <c r="AAW17" s="934"/>
      <c r="AAX17" s="934"/>
      <c r="AAY17" s="934"/>
      <c r="AAZ17" s="934"/>
      <c r="ABA17" s="934"/>
      <c r="ABB17" s="934"/>
      <c r="ABC17" s="934"/>
      <c r="ABD17" s="934"/>
      <c r="ABE17" s="934"/>
      <c r="ABF17" s="934"/>
      <c r="ABG17" s="934"/>
      <c r="ABH17" s="934"/>
      <c r="ABI17" s="934"/>
      <c r="ABJ17" s="934"/>
      <c r="ABK17" s="934"/>
      <c r="ABL17" s="934"/>
      <c r="ABM17" s="934"/>
      <c r="ABN17" s="934"/>
      <c r="ABO17" s="934"/>
      <c r="ABP17" s="934"/>
      <c r="ABQ17" s="934"/>
      <c r="ABR17" s="934"/>
      <c r="ABS17" s="934"/>
      <c r="ABT17" s="934"/>
      <c r="ABU17" s="934"/>
      <c r="ABV17" s="934"/>
      <c r="ABW17" s="934"/>
      <c r="ABX17" s="934"/>
      <c r="ABY17" s="934"/>
      <c r="ABZ17" s="934"/>
      <c r="ACA17" s="934"/>
      <c r="ACB17" s="934"/>
      <c r="ACC17" s="934"/>
      <c r="ACD17" s="934"/>
      <c r="ACE17" s="934"/>
      <c r="ACF17" s="934"/>
      <c r="ACG17" s="934"/>
      <c r="ACH17" s="934"/>
      <c r="ACI17" s="934"/>
      <c r="ACJ17" s="934"/>
      <c r="ACK17" s="934"/>
      <c r="ACL17" s="934"/>
      <c r="ACM17" s="934"/>
      <c r="ACN17" s="934"/>
      <c r="ACO17" s="934"/>
      <c r="ACP17" s="934"/>
      <c r="ACQ17" s="934"/>
      <c r="ACR17" s="934"/>
      <c r="ACS17" s="934"/>
      <c r="ACT17" s="934"/>
      <c r="ACU17" s="934"/>
      <c r="ACV17" s="934"/>
      <c r="ACW17" s="934"/>
      <c r="ACX17" s="934"/>
      <c r="ACY17" s="934"/>
      <c r="ACZ17" s="934"/>
      <c r="ADA17" s="934"/>
      <c r="ADB17" s="934"/>
      <c r="ADC17" s="934"/>
      <c r="ADD17" s="934"/>
      <c r="ADE17" s="934"/>
      <c r="ADF17" s="934"/>
      <c r="ADG17" s="934"/>
      <c r="ADH17" s="934"/>
      <c r="ADI17" s="934"/>
      <c r="ADJ17" s="934"/>
      <c r="ADK17" s="934"/>
      <c r="ADL17" s="934"/>
      <c r="ADM17" s="934"/>
      <c r="ADN17" s="934"/>
      <c r="ADO17" s="934"/>
      <c r="ADP17" s="934"/>
      <c r="ADQ17" s="934"/>
      <c r="ADR17" s="934"/>
      <c r="ADS17" s="934"/>
      <c r="ADT17" s="934"/>
      <c r="ADU17" s="934"/>
      <c r="ADV17" s="934"/>
      <c r="ADW17" s="934"/>
      <c r="ADX17" s="934"/>
      <c r="ADY17" s="934"/>
      <c r="ADZ17" s="934"/>
      <c r="AEA17" s="934"/>
      <c r="AEB17" s="934"/>
      <c r="AEC17" s="934"/>
      <c r="AED17" s="934"/>
      <c r="AEE17" s="934"/>
      <c r="AEF17" s="934"/>
      <c r="AEG17" s="934"/>
      <c r="AEH17" s="934"/>
      <c r="AEI17" s="934"/>
      <c r="AEJ17" s="934"/>
      <c r="AEK17" s="934"/>
      <c r="AEL17" s="934"/>
      <c r="AEM17" s="934"/>
      <c r="AEN17" s="934"/>
      <c r="AEO17" s="934"/>
      <c r="AEP17" s="934"/>
      <c r="AEQ17" s="934"/>
      <c r="AER17" s="934"/>
      <c r="AES17" s="934"/>
      <c r="AET17" s="934"/>
      <c r="AEU17" s="934"/>
      <c r="AEV17" s="934"/>
      <c r="AEW17" s="934"/>
      <c r="AEX17" s="934"/>
      <c r="AEY17" s="934"/>
      <c r="AEZ17" s="934"/>
      <c r="AFA17" s="934"/>
      <c r="AFB17" s="934"/>
      <c r="AFC17" s="934"/>
      <c r="AFD17" s="934"/>
      <c r="AFE17" s="934"/>
      <c r="AFF17" s="934"/>
      <c r="AFG17" s="934"/>
      <c r="AFH17" s="934"/>
      <c r="AFI17" s="934"/>
      <c r="AFJ17" s="934"/>
      <c r="AFK17" s="934"/>
      <c r="AFL17" s="934"/>
      <c r="AFM17" s="934"/>
      <c r="AFN17" s="934"/>
      <c r="AFO17" s="934"/>
      <c r="AFP17" s="934"/>
      <c r="AFQ17" s="934"/>
      <c r="AFR17" s="934"/>
      <c r="AFS17" s="934"/>
      <c r="AFT17" s="934"/>
      <c r="AFU17" s="934"/>
      <c r="AFV17" s="934"/>
      <c r="AFW17" s="934"/>
      <c r="AFX17" s="934"/>
      <c r="AFY17" s="934"/>
      <c r="AFZ17" s="934"/>
      <c r="AGA17" s="934"/>
      <c r="AGB17" s="934"/>
      <c r="AGC17" s="934"/>
      <c r="AGD17" s="934"/>
      <c r="AGE17" s="934"/>
      <c r="AGF17" s="934"/>
      <c r="AGG17" s="934"/>
      <c r="AGH17" s="934"/>
      <c r="AGI17" s="934"/>
      <c r="AGJ17" s="934"/>
      <c r="AGK17" s="934"/>
      <c r="AGL17" s="934"/>
      <c r="AGM17" s="934"/>
      <c r="AGN17" s="934"/>
      <c r="AGO17" s="934"/>
      <c r="AGP17" s="934"/>
      <c r="AGQ17" s="934"/>
      <c r="AGR17" s="934"/>
      <c r="AGS17" s="934"/>
      <c r="AGT17" s="934"/>
      <c r="AGU17" s="934"/>
      <c r="AGV17" s="934"/>
      <c r="AGW17" s="934"/>
      <c r="AGX17" s="934"/>
      <c r="AGY17" s="934"/>
      <c r="AGZ17" s="934"/>
      <c r="AHA17" s="934"/>
      <c r="AHB17" s="934"/>
      <c r="AHC17" s="934"/>
      <c r="AHD17" s="934"/>
      <c r="AHE17" s="934"/>
      <c r="AHF17" s="934"/>
      <c r="AHG17" s="934"/>
      <c r="AHH17" s="934"/>
      <c r="AHI17" s="934"/>
      <c r="AHJ17" s="934"/>
      <c r="AHK17" s="934"/>
      <c r="AHL17" s="934"/>
      <c r="AHM17" s="934"/>
      <c r="AHN17" s="934"/>
      <c r="AHO17" s="934"/>
      <c r="AHP17" s="934"/>
      <c r="AHQ17" s="934"/>
      <c r="AHR17" s="934"/>
      <c r="AHS17" s="934"/>
      <c r="AHT17" s="934"/>
      <c r="AHU17" s="934"/>
      <c r="AHV17" s="934"/>
      <c r="AHW17" s="934"/>
      <c r="AHX17" s="934"/>
      <c r="AHY17" s="934"/>
      <c r="AHZ17" s="934"/>
      <c r="AIA17" s="934"/>
      <c r="AIB17" s="934"/>
      <c r="AIC17" s="934"/>
      <c r="AID17" s="934"/>
      <c r="AIE17" s="934"/>
      <c r="AIF17" s="934"/>
      <c r="AIG17" s="934"/>
      <c r="AIH17" s="934"/>
      <c r="AII17" s="934"/>
      <c r="AIJ17" s="934"/>
      <c r="AIK17" s="934"/>
      <c r="AIL17" s="934"/>
      <c r="AIM17" s="934"/>
      <c r="AIN17" s="934"/>
      <c r="AIO17" s="934"/>
      <c r="AIP17" s="934"/>
      <c r="AIQ17" s="934"/>
      <c r="AIR17" s="934"/>
      <c r="AIS17" s="934"/>
      <c r="AIT17" s="934"/>
      <c r="AIU17" s="934"/>
      <c r="AIV17" s="934"/>
      <c r="AIW17" s="934"/>
      <c r="AIX17" s="934"/>
      <c r="AIY17" s="934"/>
      <c r="AIZ17" s="934"/>
      <c r="AJA17" s="934"/>
      <c r="AJB17" s="934"/>
      <c r="AJC17" s="934"/>
      <c r="AJD17" s="934"/>
      <c r="AJE17" s="934"/>
      <c r="AJF17" s="934"/>
      <c r="AJG17" s="934"/>
      <c r="AJH17" s="934"/>
      <c r="AJI17" s="934"/>
      <c r="AJJ17" s="934"/>
      <c r="AJK17" s="934"/>
      <c r="AJL17" s="934"/>
      <c r="AJM17" s="934"/>
      <c r="AJN17" s="934"/>
      <c r="AJO17" s="934"/>
      <c r="AJP17" s="934"/>
      <c r="AJQ17" s="934"/>
      <c r="AJR17" s="934"/>
      <c r="AJS17" s="934"/>
      <c r="AJT17" s="934"/>
      <c r="AJU17" s="934"/>
      <c r="AJV17" s="934"/>
      <c r="AJW17" s="934"/>
      <c r="AJX17" s="934"/>
      <c r="AJY17" s="934"/>
      <c r="AJZ17" s="934"/>
      <c r="AKA17" s="934"/>
      <c r="AKB17" s="934"/>
      <c r="AKC17" s="934"/>
      <c r="AKD17" s="934"/>
      <c r="AKE17" s="934"/>
      <c r="AKF17" s="934"/>
      <c r="AKG17" s="934"/>
      <c r="AKH17" s="934"/>
      <c r="AKI17" s="934"/>
      <c r="AKJ17" s="934"/>
      <c r="AKK17" s="934"/>
      <c r="AKL17" s="934"/>
      <c r="AKM17" s="934"/>
      <c r="AKN17" s="934"/>
      <c r="AKO17" s="934"/>
      <c r="AKP17" s="934"/>
      <c r="AKQ17" s="934"/>
      <c r="AKR17" s="934"/>
      <c r="AKS17" s="934"/>
      <c r="AKT17" s="934"/>
      <c r="AKU17" s="934"/>
      <c r="AKV17" s="934"/>
      <c r="AKW17" s="934"/>
      <c r="AKX17" s="934"/>
      <c r="AKY17" s="934"/>
      <c r="AKZ17" s="934"/>
      <c r="ALA17" s="934"/>
      <c r="ALB17" s="934"/>
      <c r="ALC17" s="934"/>
      <c r="ALD17" s="934"/>
      <c r="ALE17" s="934"/>
      <c r="ALF17" s="934"/>
      <c r="ALG17" s="934"/>
      <c r="ALH17" s="934"/>
      <c r="ALI17" s="934"/>
      <c r="ALJ17" s="934"/>
      <c r="ALK17" s="934"/>
      <c r="ALL17" s="934"/>
      <c r="ALM17" s="934"/>
      <c r="ALN17" s="934"/>
      <c r="ALO17" s="934"/>
      <c r="ALP17" s="934"/>
      <c r="ALQ17" s="934"/>
      <c r="ALR17" s="934"/>
      <c r="ALS17" s="934"/>
      <c r="ALT17" s="934"/>
      <c r="ALU17" s="934"/>
      <c r="ALV17" s="934"/>
      <c r="ALW17" s="934"/>
      <c r="ALX17" s="934"/>
      <c r="ALY17" s="934"/>
      <c r="ALZ17" s="934"/>
      <c r="AMA17" s="934"/>
      <c r="AMB17" s="934"/>
      <c r="AMC17" s="934"/>
      <c r="AMD17" s="934"/>
      <c r="AME17" s="934"/>
      <c r="AMF17" s="934"/>
      <c r="AMG17" s="934"/>
      <c r="AMH17" s="934"/>
      <c r="AMI17" s="934"/>
      <c r="AMJ17" s="934"/>
      <c r="AMK17" s="934"/>
      <c r="AML17" s="934"/>
      <c r="AMM17" s="934"/>
      <c r="AMN17" s="934"/>
      <c r="AMO17" s="934"/>
      <c r="AMP17" s="934"/>
      <c r="AMQ17" s="934"/>
      <c r="AMR17" s="934"/>
      <c r="AMS17" s="934"/>
      <c r="AMT17" s="934"/>
      <c r="AMU17" s="934"/>
      <c r="AMV17" s="934"/>
      <c r="AMW17" s="934"/>
      <c r="AMX17" s="934"/>
      <c r="AMY17" s="934"/>
      <c r="AMZ17" s="934"/>
      <c r="ANA17" s="934"/>
      <c r="ANB17" s="934"/>
      <c r="ANC17" s="934"/>
      <c r="AND17" s="934"/>
      <c r="ANE17" s="934"/>
      <c r="ANF17" s="934"/>
      <c r="ANG17" s="934"/>
      <c r="ANH17" s="934"/>
      <c r="ANI17" s="934"/>
      <c r="ANJ17" s="934"/>
      <c r="ANK17" s="934"/>
      <c r="ANL17" s="934"/>
      <c r="ANM17" s="934"/>
      <c r="ANN17" s="934"/>
      <c r="ANO17" s="934"/>
      <c r="ANP17" s="934"/>
      <c r="ANQ17" s="934"/>
      <c r="ANR17" s="934"/>
      <c r="ANS17" s="934"/>
      <c r="ANT17" s="934"/>
      <c r="ANU17" s="934"/>
      <c r="ANV17" s="934"/>
      <c r="ANW17" s="934"/>
      <c r="ANX17" s="934"/>
      <c r="ANY17" s="934"/>
      <c r="ANZ17" s="934"/>
      <c r="AOA17" s="934"/>
      <c r="AOB17" s="934"/>
      <c r="AOC17" s="934"/>
      <c r="AOD17" s="934"/>
      <c r="AOE17" s="934"/>
      <c r="AOF17" s="934"/>
      <c r="AOG17" s="934"/>
      <c r="AOH17" s="934"/>
      <c r="AOI17" s="934"/>
      <c r="AOJ17" s="934"/>
      <c r="AOK17" s="934"/>
      <c r="AOL17" s="934"/>
      <c r="AOM17" s="934"/>
      <c r="AON17" s="934"/>
      <c r="AOO17" s="934"/>
      <c r="AOP17" s="934"/>
      <c r="AOQ17" s="934"/>
      <c r="AOR17" s="934"/>
      <c r="AOS17" s="934"/>
      <c r="AOT17" s="934"/>
      <c r="AOU17" s="934"/>
      <c r="AOV17" s="934"/>
      <c r="AOW17" s="934"/>
      <c r="AOX17" s="934"/>
      <c r="AOY17" s="934"/>
      <c r="AOZ17" s="934"/>
      <c r="APA17" s="934"/>
      <c r="APB17" s="934"/>
      <c r="APC17" s="934"/>
      <c r="APD17" s="934"/>
      <c r="APE17" s="934"/>
      <c r="APF17" s="934"/>
      <c r="APG17" s="934"/>
      <c r="APH17" s="934"/>
      <c r="API17" s="934"/>
      <c r="APJ17" s="934"/>
      <c r="APK17" s="934"/>
      <c r="APL17" s="934"/>
      <c r="APM17" s="934"/>
      <c r="APN17" s="934"/>
      <c r="APO17" s="934"/>
      <c r="APP17" s="934"/>
      <c r="APQ17" s="934"/>
      <c r="APR17" s="934"/>
      <c r="APS17" s="934"/>
      <c r="APT17" s="934"/>
      <c r="APU17" s="934"/>
      <c r="APV17" s="934"/>
      <c r="APW17" s="934"/>
      <c r="APX17" s="934"/>
      <c r="APY17" s="934"/>
      <c r="APZ17" s="934"/>
      <c r="AQA17" s="934"/>
      <c r="AQB17" s="934"/>
      <c r="AQC17" s="934"/>
      <c r="AQD17" s="934"/>
      <c r="AQE17" s="934"/>
      <c r="AQF17" s="934"/>
      <c r="AQG17" s="934"/>
      <c r="AQH17" s="934"/>
      <c r="AQI17" s="934"/>
      <c r="AQJ17" s="934"/>
      <c r="AQK17" s="934"/>
      <c r="AQL17" s="934"/>
      <c r="AQM17" s="934"/>
      <c r="AQN17" s="934"/>
      <c r="AQO17" s="934"/>
      <c r="AQP17" s="934"/>
      <c r="AQQ17" s="934"/>
      <c r="AQR17" s="934"/>
      <c r="AQS17" s="934"/>
      <c r="AQT17" s="934"/>
      <c r="AQU17" s="934"/>
      <c r="AQV17" s="934"/>
      <c r="AQW17" s="934"/>
      <c r="AQX17" s="934"/>
      <c r="AQY17" s="934"/>
      <c r="AQZ17" s="934"/>
      <c r="ARA17" s="934"/>
      <c r="ARB17" s="934"/>
      <c r="ARC17" s="934"/>
      <c r="ARD17" s="934"/>
      <c r="ARE17" s="934"/>
      <c r="ARF17" s="934"/>
      <c r="ARG17" s="934"/>
      <c r="ARH17" s="934"/>
      <c r="ARI17" s="934"/>
      <c r="ARJ17" s="934"/>
      <c r="ARK17" s="934"/>
      <c r="ARL17" s="934"/>
      <c r="ARM17" s="934"/>
      <c r="ARN17" s="934"/>
      <c r="ARO17" s="934"/>
      <c r="ARP17" s="934"/>
      <c r="ARQ17" s="934"/>
      <c r="ARR17" s="934"/>
      <c r="ARS17" s="934"/>
      <c r="ART17" s="934"/>
      <c r="ARU17" s="934"/>
      <c r="ARV17" s="934"/>
      <c r="ARW17" s="934"/>
      <c r="ARX17" s="934"/>
      <c r="ARY17" s="934"/>
      <c r="ARZ17" s="934"/>
      <c r="ASA17" s="934"/>
      <c r="ASB17" s="934"/>
      <c r="ASC17" s="934"/>
      <c r="ASD17" s="934"/>
      <c r="ASE17" s="934"/>
      <c r="ASF17" s="934"/>
      <c r="ASG17" s="934"/>
      <c r="ASH17" s="934"/>
      <c r="ASI17" s="934"/>
      <c r="ASJ17" s="934"/>
      <c r="ASK17" s="934"/>
      <c r="ASL17" s="934"/>
      <c r="ASM17" s="934"/>
      <c r="ASN17" s="934"/>
      <c r="ASO17" s="934"/>
      <c r="ASP17" s="934"/>
      <c r="ASQ17" s="934"/>
      <c r="ASR17" s="934"/>
      <c r="ASS17" s="934"/>
      <c r="AST17" s="934"/>
      <c r="ASU17" s="934"/>
      <c r="ASV17" s="934"/>
      <c r="ASW17" s="934"/>
      <c r="ASX17" s="934"/>
      <c r="ASY17" s="934"/>
      <c r="ASZ17" s="934"/>
      <c r="ATA17" s="934"/>
      <c r="ATB17" s="934"/>
      <c r="ATC17" s="934"/>
      <c r="ATD17" s="934"/>
      <c r="ATE17" s="934"/>
      <c r="ATF17" s="934"/>
      <c r="ATG17" s="934"/>
      <c r="ATH17" s="934"/>
      <c r="ATI17" s="934"/>
      <c r="ATJ17" s="934"/>
      <c r="ATK17" s="934"/>
      <c r="ATL17" s="934"/>
      <c r="ATM17" s="934"/>
      <c r="ATN17" s="934"/>
      <c r="ATO17" s="934"/>
      <c r="ATP17" s="934"/>
      <c r="ATQ17" s="934"/>
      <c r="ATR17" s="934"/>
      <c r="ATS17" s="934"/>
      <c r="ATT17" s="934"/>
      <c r="ATU17" s="934"/>
      <c r="ATV17" s="934"/>
      <c r="ATW17" s="934"/>
      <c r="ATX17" s="934"/>
      <c r="ATY17" s="934"/>
      <c r="ATZ17" s="934"/>
      <c r="AUA17" s="934"/>
      <c r="AUB17" s="934"/>
      <c r="AUC17" s="934"/>
      <c r="AUD17" s="934"/>
      <c r="AUE17" s="934"/>
      <c r="AUF17" s="934"/>
      <c r="AUG17" s="934"/>
      <c r="AUH17" s="934"/>
      <c r="AUI17" s="934"/>
      <c r="AUJ17" s="934"/>
      <c r="AUK17" s="934"/>
      <c r="AUL17" s="934"/>
      <c r="AUM17" s="934"/>
      <c r="AUN17" s="934"/>
      <c r="AUO17" s="934"/>
      <c r="AUP17" s="934"/>
      <c r="AUQ17" s="934"/>
      <c r="AUR17" s="934"/>
      <c r="AUS17" s="934"/>
      <c r="AUT17" s="934"/>
      <c r="AUU17" s="934"/>
      <c r="AUV17" s="934"/>
      <c r="AUW17" s="934"/>
      <c r="AUX17" s="934"/>
      <c r="AUY17" s="934"/>
      <c r="AUZ17" s="934"/>
      <c r="AVA17" s="934"/>
      <c r="AVB17" s="934"/>
      <c r="AVC17" s="934"/>
      <c r="AVD17" s="934"/>
      <c r="AVE17" s="934"/>
      <c r="AVF17" s="934"/>
      <c r="AVG17" s="934"/>
      <c r="AVH17" s="934"/>
      <c r="AVI17" s="934"/>
      <c r="AVJ17" s="934"/>
      <c r="AVK17" s="934"/>
      <c r="AVL17" s="934"/>
      <c r="AVM17" s="934"/>
      <c r="AVN17" s="934"/>
      <c r="AVO17" s="934"/>
      <c r="AVP17" s="934"/>
      <c r="AVQ17" s="934"/>
      <c r="AVR17" s="934"/>
      <c r="AVS17" s="934"/>
      <c r="AVT17" s="934"/>
      <c r="AVU17" s="934"/>
      <c r="AVV17" s="934"/>
      <c r="AVW17" s="934"/>
      <c r="AVX17" s="934"/>
      <c r="AVY17" s="934"/>
      <c r="AVZ17" s="934"/>
      <c r="AWA17" s="934"/>
      <c r="AWB17" s="934"/>
      <c r="AWC17" s="934"/>
      <c r="AWD17" s="934"/>
      <c r="AWE17" s="934"/>
      <c r="AWF17" s="934"/>
      <c r="AWG17" s="934"/>
      <c r="AWH17" s="934"/>
      <c r="AWI17" s="934"/>
      <c r="AWJ17" s="934"/>
      <c r="AWK17" s="934"/>
      <c r="AWL17" s="934"/>
      <c r="AWM17" s="934"/>
      <c r="AWN17" s="934"/>
      <c r="AWO17" s="934"/>
      <c r="AWP17" s="934"/>
      <c r="AWQ17" s="934"/>
      <c r="AWR17" s="934"/>
      <c r="AWS17" s="934"/>
      <c r="AWT17" s="934"/>
      <c r="AWU17" s="934"/>
      <c r="AWV17" s="934"/>
      <c r="AWW17" s="934"/>
      <c r="AWX17" s="934"/>
      <c r="AWY17" s="934"/>
      <c r="AWZ17" s="934"/>
      <c r="AXA17" s="934"/>
      <c r="AXB17" s="934"/>
      <c r="AXC17" s="934"/>
      <c r="AXD17" s="934"/>
      <c r="AXE17" s="934"/>
      <c r="AXF17" s="934"/>
      <c r="AXG17" s="934"/>
      <c r="AXH17" s="934"/>
      <c r="AXI17" s="934"/>
      <c r="AXJ17" s="934"/>
      <c r="AXK17" s="934"/>
      <c r="AXL17" s="934"/>
      <c r="AXM17" s="934"/>
      <c r="AXN17" s="934"/>
      <c r="AXO17" s="934"/>
      <c r="AXP17" s="934"/>
      <c r="AXQ17" s="934"/>
      <c r="AXR17" s="934"/>
      <c r="AXS17" s="934"/>
      <c r="AXT17" s="934"/>
      <c r="AXU17" s="934"/>
      <c r="AXV17" s="934"/>
      <c r="AXW17" s="934"/>
      <c r="AXX17" s="934"/>
      <c r="AXY17" s="934"/>
      <c r="AXZ17" s="934"/>
      <c r="AYA17" s="934"/>
      <c r="AYB17" s="934"/>
      <c r="AYC17" s="934"/>
      <c r="AYD17" s="934"/>
      <c r="AYE17" s="934"/>
      <c r="AYF17" s="934"/>
      <c r="AYG17" s="934"/>
      <c r="AYH17" s="934"/>
      <c r="AYI17" s="934"/>
      <c r="AYJ17" s="934"/>
      <c r="AYK17" s="934"/>
      <c r="AYL17" s="934"/>
      <c r="AYM17" s="934"/>
      <c r="AYN17" s="934"/>
      <c r="AYO17" s="934"/>
      <c r="AYP17" s="934"/>
      <c r="AYQ17" s="934"/>
      <c r="AYR17" s="934"/>
      <c r="AYS17" s="934"/>
      <c r="AYT17" s="934"/>
      <c r="AYU17" s="934"/>
      <c r="AYV17" s="934"/>
      <c r="AYW17" s="934"/>
      <c r="AYX17" s="934"/>
      <c r="AYY17" s="934"/>
      <c r="AYZ17" s="934"/>
      <c r="AZA17" s="934"/>
      <c r="AZB17" s="934"/>
      <c r="AZC17" s="934"/>
      <c r="AZD17" s="934"/>
      <c r="AZE17" s="934"/>
      <c r="AZF17" s="934"/>
      <c r="AZG17" s="934"/>
      <c r="AZH17" s="934"/>
      <c r="AZI17" s="934"/>
      <c r="AZJ17" s="934"/>
      <c r="AZK17" s="934"/>
      <c r="AZL17" s="934"/>
      <c r="AZM17" s="934"/>
      <c r="AZN17" s="934"/>
      <c r="AZO17" s="934"/>
      <c r="AZP17" s="934"/>
      <c r="AZQ17" s="934"/>
      <c r="AZR17" s="934"/>
      <c r="AZS17" s="934"/>
      <c r="AZT17" s="934"/>
      <c r="AZU17" s="934"/>
      <c r="AZV17" s="934"/>
      <c r="AZW17" s="934"/>
      <c r="AZX17" s="934"/>
      <c r="AZY17" s="934"/>
      <c r="AZZ17" s="934"/>
      <c r="BAA17" s="934"/>
      <c r="BAB17" s="934"/>
      <c r="BAC17" s="934"/>
      <c r="BAD17" s="934"/>
      <c r="BAE17" s="934"/>
      <c r="BAF17" s="934"/>
      <c r="BAG17" s="934"/>
      <c r="BAH17" s="934"/>
      <c r="BAI17" s="934"/>
      <c r="BAJ17" s="934"/>
      <c r="BAK17" s="934"/>
      <c r="BAL17" s="934"/>
      <c r="BAM17" s="934"/>
      <c r="BAN17" s="934"/>
      <c r="BAO17" s="934"/>
      <c r="BAP17" s="934"/>
      <c r="BAQ17" s="934"/>
      <c r="BAR17" s="934"/>
      <c r="BAS17" s="934"/>
      <c r="BAT17" s="934"/>
      <c r="BAU17" s="934"/>
      <c r="BAV17" s="934"/>
      <c r="BAW17" s="934"/>
      <c r="BAX17" s="934"/>
      <c r="BAY17" s="934"/>
      <c r="BAZ17" s="934"/>
      <c r="BBA17" s="934"/>
      <c r="BBB17" s="934"/>
      <c r="BBC17" s="934"/>
      <c r="BBD17" s="934"/>
      <c r="BBE17" s="934"/>
      <c r="BBF17" s="934"/>
      <c r="BBG17" s="934"/>
      <c r="BBH17" s="934"/>
      <c r="BBI17" s="934"/>
      <c r="BBJ17" s="934"/>
      <c r="BBK17" s="934"/>
      <c r="BBL17" s="934"/>
      <c r="BBM17" s="934"/>
      <c r="BBN17" s="934"/>
      <c r="BBO17" s="934"/>
      <c r="BBP17" s="934"/>
      <c r="BBQ17" s="934"/>
      <c r="BBR17" s="934"/>
      <c r="BBS17" s="934"/>
      <c r="BBT17" s="934"/>
      <c r="BBU17" s="934"/>
      <c r="BBV17" s="934"/>
      <c r="BBW17" s="934"/>
      <c r="BBX17" s="934"/>
      <c r="BBY17" s="934"/>
      <c r="BBZ17" s="934"/>
      <c r="BCA17" s="934"/>
      <c r="BCB17" s="934"/>
      <c r="BCC17" s="934"/>
      <c r="BCD17" s="934"/>
      <c r="BCE17" s="934"/>
      <c r="BCF17" s="934"/>
      <c r="BCG17" s="934"/>
      <c r="BCH17" s="934"/>
      <c r="BCI17" s="934"/>
      <c r="BCJ17" s="934"/>
      <c r="BCK17" s="934"/>
      <c r="BCL17" s="934"/>
      <c r="BCM17" s="934"/>
      <c r="BCN17" s="934"/>
      <c r="BCO17" s="934"/>
      <c r="BCP17" s="934"/>
      <c r="BCQ17" s="934"/>
      <c r="BCR17" s="934"/>
      <c r="BCS17" s="934"/>
      <c r="BCT17" s="934"/>
      <c r="BCU17" s="934"/>
      <c r="BCV17" s="934"/>
      <c r="BCW17" s="934"/>
      <c r="BCX17" s="934"/>
      <c r="BCY17" s="934"/>
      <c r="BCZ17" s="934"/>
      <c r="BDA17" s="934"/>
      <c r="BDB17" s="934"/>
      <c r="BDC17" s="934"/>
      <c r="BDD17" s="934"/>
      <c r="BDE17" s="934"/>
      <c r="BDF17" s="934"/>
      <c r="BDG17" s="934"/>
      <c r="BDH17" s="934"/>
      <c r="BDI17" s="934"/>
      <c r="BDJ17" s="934"/>
      <c r="BDK17" s="934"/>
      <c r="BDL17" s="934"/>
      <c r="BDM17" s="934"/>
      <c r="BDN17" s="934"/>
      <c r="BDO17" s="934"/>
      <c r="BDP17" s="934"/>
      <c r="BDQ17" s="934"/>
      <c r="BDR17" s="934"/>
      <c r="BDS17" s="934"/>
      <c r="BDT17" s="934"/>
      <c r="BDU17" s="934"/>
      <c r="BDV17" s="934"/>
      <c r="BDW17" s="934"/>
      <c r="BDX17" s="934"/>
      <c r="BDY17" s="934"/>
      <c r="BDZ17" s="934"/>
      <c r="BEA17" s="934"/>
      <c r="BEB17" s="934"/>
      <c r="BEC17" s="934"/>
      <c r="BED17" s="934"/>
      <c r="BEE17" s="934"/>
      <c r="BEF17" s="934"/>
      <c r="BEG17" s="934"/>
      <c r="BEH17" s="934"/>
      <c r="BEI17" s="934"/>
      <c r="BEJ17" s="934"/>
      <c r="BEK17" s="934"/>
      <c r="BEL17" s="934"/>
      <c r="BEM17" s="934"/>
      <c r="BEN17" s="934"/>
      <c r="BEO17" s="934"/>
      <c r="BEP17" s="934"/>
      <c r="BEQ17" s="934"/>
      <c r="BER17" s="934"/>
      <c r="BES17" s="934"/>
      <c r="BET17" s="934"/>
      <c r="BEU17" s="934"/>
      <c r="BEV17" s="934"/>
      <c r="BEW17" s="934"/>
      <c r="BEX17" s="934"/>
      <c r="BEY17" s="934"/>
      <c r="BEZ17" s="934"/>
      <c r="BFA17" s="934"/>
      <c r="BFB17" s="934"/>
      <c r="BFC17" s="934"/>
      <c r="BFD17" s="934"/>
      <c r="BFE17" s="934"/>
      <c r="BFF17" s="934"/>
      <c r="BFG17" s="934"/>
      <c r="BFH17" s="934"/>
      <c r="BFI17" s="934"/>
      <c r="BFJ17" s="934"/>
      <c r="BFK17" s="934"/>
      <c r="BFL17" s="934"/>
      <c r="BFM17" s="934"/>
      <c r="BFN17" s="934"/>
      <c r="BFO17" s="934"/>
      <c r="BFP17" s="934"/>
      <c r="BFQ17" s="934"/>
      <c r="BFR17" s="934"/>
      <c r="BFS17" s="934"/>
      <c r="BFT17" s="934"/>
      <c r="BFU17" s="934"/>
      <c r="BFV17" s="934"/>
      <c r="BFW17" s="934"/>
      <c r="BFX17" s="934"/>
      <c r="BFY17" s="934"/>
      <c r="BFZ17" s="934"/>
      <c r="BGA17" s="934"/>
      <c r="BGB17" s="934"/>
      <c r="BGC17" s="934"/>
      <c r="BGD17" s="934"/>
      <c r="BGE17" s="934"/>
      <c r="BGF17" s="934"/>
      <c r="BGG17" s="934"/>
      <c r="BGH17" s="934"/>
      <c r="BGI17" s="934"/>
      <c r="BGJ17" s="934"/>
      <c r="BGK17" s="934"/>
      <c r="BGL17" s="934"/>
      <c r="BGM17" s="934"/>
      <c r="BGN17" s="934"/>
      <c r="BGO17" s="934"/>
      <c r="BGP17" s="934"/>
      <c r="BGQ17" s="934"/>
      <c r="BGR17" s="934"/>
      <c r="BGS17" s="934"/>
      <c r="BGT17" s="934"/>
      <c r="BGU17" s="934"/>
      <c r="BGV17" s="934"/>
      <c r="BGW17" s="934"/>
      <c r="BGX17" s="934"/>
      <c r="BGY17" s="934"/>
      <c r="BGZ17" s="934"/>
      <c r="BHA17" s="934"/>
      <c r="BHB17" s="934"/>
      <c r="BHC17" s="934"/>
      <c r="BHD17" s="934"/>
      <c r="BHE17" s="934"/>
      <c r="BHF17" s="934"/>
      <c r="BHG17" s="934"/>
      <c r="BHH17" s="934"/>
      <c r="BHI17" s="934"/>
      <c r="BHJ17" s="934"/>
      <c r="BHK17" s="934"/>
      <c r="BHL17" s="934"/>
      <c r="BHM17" s="934"/>
      <c r="BHN17" s="934"/>
      <c r="BHO17" s="934"/>
      <c r="BHP17" s="934"/>
      <c r="BHQ17" s="934"/>
      <c r="BHR17" s="934"/>
      <c r="BHS17" s="934"/>
      <c r="BHT17" s="934"/>
      <c r="BHU17" s="934"/>
      <c r="BHV17" s="934"/>
      <c r="BHW17" s="934"/>
      <c r="BHX17" s="934"/>
      <c r="BHY17" s="934"/>
      <c r="BHZ17" s="934"/>
      <c r="BIA17" s="934"/>
      <c r="BIB17" s="934"/>
      <c r="BIC17" s="934"/>
      <c r="BID17" s="934"/>
      <c r="BIE17" s="934"/>
      <c r="BIF17" s="934"/>
      <c r="BIG17" s="934"/>
      <c r="BIH17" s="934"/>
      <c r="BII17" s="934"/>
      <c r="BIJ17" s="934"/>
      <c r="BIK17" s="934"/>
      <c r="BIL17" s="934"/>
      <c r="BIM17" s="934"/>
      <c r="BIN17" s="934"/>
      <c r="BIO17" s="934"/>
      <c r="BIP17" s="934"/>
      <c r="BIQ17" s="934"/>
      <c r="BIR17" s="934"/>
      <c r="BIS17" s="934"/>
      <c r="BIT17" s="934"/>
      <c r="BIU17" s="934"/>
      <c r="BIV17" s="934"/>
      <c r="BIW17" s="934"/>
      <c r="BIX17" s="934"/>
      <c r="BIY17" s="934"/>
      <c r="BIZ17" s="934"/>
      <c r="BJA17" s="934"/>
      <c r="BJB17" s="934"/>
      <c r="BJC17" s="934"/>
      <c r="BJD17" s="934"/>
      <c r="BJE17" s="934"/>
      <c r="BJF17" s="934"/>
      <c r="BJG17" s="934"/>
      <c r="BJH17" s="934"/>
      <c r="BJI17" s="934"/>
      <c r="BJJ17" s="934"/>
      <c r="BJK17" s="934"/>
      <c r="BJL17" s="934"/>
      <c r="BJM17" s="934"/>
      <c r="BJN17" s="934"/>
      <c r="BJO17" s="934"/>
      <c r="BJP17" s="934"/>
      <c r="BJQ17" s="934"/>
      <c r="BJR17" s="934"/>
      <c r="BJS17" s="934"/>
      <c r="BJT17" s="934"/>
      <c r="BJU17" s="934"/>
      <c r="BJV17" s="934"/>
      <c r="BJW17" s="934"/>
      <c r="BJX17" s="934"/>
      <c r="BJY17" s="934"/>
      <c r="BJZ17" s="934"/>
      <c r="BKA17" s="934"/>
      <c r="BKB17" s="934"/>
      <c r="BKC17" s="934"/>
      <c r="BKD17" s="934"/>
      <c r="BKE17" s="934"/>
      <c r="BKF17" s="934"/>
      <c r="BKG17" s="934"/>
      <c r="BKH17" s="934"/>
      <c r="BKI17" s="934"/>
      <c r="BKJ17" s="934"/>
      <c r="BKK17" s="934"/>
      <c r="BKL17" s="934"/>
      <c r="BKM17" s="934"/>
      <c r="BKN17" s="934"/>
      <c r="BKO17" s="934"/>
      <c r="BKP17" s="934"/>
      <c r="BKQ17" s="934"/>
      <c r="BKR17" s="934"/>
      <c r="BKS17" s="934"/>
      <c r="BKT17" s="934"/>
      <c r="BKU17" s="934"/>
      <c r="BKV17" s="934"/>
      <c r="BKW17" s="934"/>
      <c r="BKX17" s="934"/>
      <c r="BKY17" s="934"/>
      <c r="BKZ17" s="934"/>
      <c r="BLA17" s="934"/>
      <c r="BLB17" s="934"/>
      <c r="BLC17" s="934"/>
      <c r="BLD17" s="934"/>
      <c r="BLE17" s="934"/>
      <c r="BLF17" s="934"/>
      <c r="BLG17" s="934"/>
      <c r="BLH17" s="934"/>
      <c r="BLI17" s="934"/>
      <c r="BLJ17" s="934"/>
      <c r="BLK17" s="934"/>
      <c r="BLL17" s="934"/>
      <c r="BLM17" s="934"/>
      <c r="BLN17" s="934"/>
      <c r="BLO17" s="934"/>
      <c r="BLP17" s="934"/>
      <c r="BLQ17" s="934"/>
      <c r="BLR17" s="934"/>
      <c r="BLS17" s="934"/>
      <c r="BLT17" s="934"/>
      <c r="BLU17" s="934"/>
      <c r="BLV17" s="934"/>
      <c r="BLW17" s="934"/>
      <c r="BLX17" s="934"/>
      <c r="BLY17" s="934"/>
      <c r="BLZ17" s="934"/>
      <c r="BMA17" s="934"/>
      <c r="BMB17" s="934"/>
      <c r="BMC17" s="934"/>
      <c r="BMD17" s="934"/>
      <c r="BME17" s="934"/>
      <c r="BMF17" s="934"/>
      <c r="BMG17" s="934"/>
      <c r="BMH17" s="934"/>
      <c r="BMI17" s="934"/>
      <c r="BMJ17" s="934"/>
      <c r="BMK17" s="934"/>
      <c r="BML17" s="934"/>
      <c r="BMM17" s="934"/>
      <c r="BMN17" s="934"/>
      <c r="BMO17" s="934"/>
      <c r="BMP17" s="934"/>
      <c r="BMQ17" s="934"/>
      <c r="BMR17" s="934"/>
      <c r="BMS17" s="934"/>
      <c r="BMT17" s="934"/>
      <c r="BMU17" s="934"/>
      <c r="BMV17" s="934"/>
      <c r="BMW17" s="934"/>
      <c r="BMX17" s="934"/>
      <c r="BMY17" s="934"/>
      <c r="BMZ17" s="934"/>
      <c r="BNA17" s="934"/>
      <c r="BNB17" s="934"/>
      <c r="BNC17" s="934"/>
      <c r="BND17" s="934"/>
      <c r="BNE17" s="934"/>
      <c r="BNF17" s="934"/>
      <c r="BNG17" s="934"/>
      <c r="BNH17" s="934"/>
      <c r="BNI17" s="934"/>
      <c r="BNJ17" s="934"/>
      <c r="BNK17" s="934"/>
      <c r="BNL17" s="934"/>
      <c r="BNM17" s="934"/>
      <c r="BNN17" s="934"/>
      <c r="BNO17" s="934"/>
      <c r="BNP17" s="934"/>
      <c r="BNQ17" s="934"/>
      <c r="BNR17" s="934"/>
      <c r="BNS17" s="934"/>
      <c r="BNT17" s="934"/>
      <c r="BNU17" s="934"/>
      <c r="BNV17" s="934"/>
      <c r="BNW17" s="934"/>
      <c r="BNX17" s="934"/>
      <c r="BNY17" s="934"/>
      <c r="BNZ17" s="934"/>
      <c r="BOA17" s="934"/>
      <c r="BOB17" s="934"/>
      <c r="BOC17" s="934"/>
      <c r="BOD17" s="934"/>
      <c r="BOE17" s="934"/>
      <c r="BOF17" s="934"/>
      <c r="BOG17" s="934"/>
      <c r="BOH17" s="934"/>
      <c r="BOI17" s="934"/>
      <c r="BOJ17" s="934"/>
      <c r="BOK17" s="934"/>
      <c r="BOL17" s="934"/>
      <c r="BOM17" s="934"/>
      <c r="BON17" s="934"/>
      <c r="BOO17" s="934"/>
      <c r="BOP17" s="934"/>
      <c r="BOQ17" s="934"/>
      <c r="BOR17" s="934"/>
      <c r="BOS17" s="934"/>
      <c r="BOT17" s="934"/>
      <c r="BOU17" s="934"/>
      <c r="BOV17" s="934"/>
      <c r="BOW17" s="934"/>
      <c r="BOX17" s="934"/>
      <c r="BOY17" s="934"/>
      <c r="BOZ17" s="934"/>
      <c r="BPA17" s="934"/>
      <c r="BPB17" s="934"/>
      <c r="BPC17" s="934"/>
      <c r="BPD17" s="934"/>
      <c r="BPE17" s="934"/>
      <c r="BPF17" s="934"/>
      <c r="BPG17" s="934"/>
      <c r="BPH17" s="934"/>
      <c r="BPI17" s="934"/>
      <c r="BPJ17" s="934"/>
      <c r="BPK17" s="934"/>
      <c r="BPL17" s="934"/>
      <c r="BPM17" s="934"/>
      <c r="BPN17" s="934"/>
      <c r="BPO17" s="934"/>
      <c r="BPP17" s="934"/>
      <c r="BPQ17" s="934"/>
      <c r="BPR17" s="934"/>
      <c r="BPS17" s="934"/>
      <c r="BPT17" s="934"/>
      <c r="BPU17" s="934"/>
      <c r="BPV17" s="934"/>
      <c r="BPW17" s="934"/>
      <c r="BPX17" s="934"/>
      <c r="BPY17" s="934"/>
      <c r="BPZ17" s="934"/>
      <c r="BQA17" s="934"/>
      <c r="BQB17" s="934"/>
      <c r="BQC17" s="934"/>
      <c r="BQD17" s="934"/>
      <c r="BQE17" s="934"/>
      <c r="BQF17" s="934"/>
      <c r="BQG17" s="934"/>
      <c r="BQH17" s="934"/>
      <c r="BQI17" s="934"/>
      <c r="BQJ17" s="934"/>
      <c r="BQK17" s="934"/>
      <c r="BQL17" s="934"/>
      <c r="BQM17" s="934"/>
      <c r="BQN17" s="934"/>
      <c r="BQO17" s="934"/>
      <c r="BQP17" s="934"/>
      <c r="BQQ17" s="934"/>
      <c r="BQR17" s="934"/>
      <c r="BQS17" s="934"/>
      <c r="BQT17" s="934"/>
      <c r="BQU17" s="934"/>
      <c r="BQV17" s="934"/>
      <c r="BQW17" s="934"/>
      <c r="BQX17" s="934"/>
      <c r="BQY17" s="934"/>
      <c r="BQZ17" s="934"/>
      <c r="BRA17" s="934"/>
      <c r="BRB17" s="934"/>
      <c r="BRC17" s="934"/>
      <c r="BRD17" s="934"/>
      <c r="BRE17" s="934"/>
      <c r="BRF17" s="934"/>
      <c r="BRG17" s="934"/>
      <c r="BRH17" s="934"/>
      <c r="BRI17" s="934"/>
      <c r="BRJ17" s="934"/>
      <c r="BRK17" s="934"/>
      <c r="BRL17" s="934"/>
      <c r="BRM17" s="934"/>
      <c r="BRN17" s="934"/>
      <c r="BRO17" s="934"/>
      <c r="BRP17" s="934"/>
      <c r="BRQ17" s="934"/>
      <c r="BRR17" s="934"/>
      <c r="BRS17" s="934"/>
      <c r="BRT17" s="934"/>
      <c r="BRU17" s="934"/>
      <c r="BRV17" s="934"/>
      <c r="BRW17" s="934"/>
      <c r="BRX17" s="934"/>
      <c r="BRY17" s="934"/>
      <c r="BRZ17" s="934"/>
      <c r="BSA17" s="934"/>
      <c r="BSB17" s="934"/>
      <c r="BSC17" s="934"/>
      <c r="BSD17" s="934"/>
      <c r="BSE17" s="934"/>
      <c r="BSF17" s="934"/>
      <c r="BSG17" s="934"/>
      <c r="BSH17" s="934"/>
      <c r="BSI17" s="934"/>
      <c r="BSJ17" s="934"/>
      <c r="BSK17" s="934"/>
      <c r="BSL17" s="934"/>
      <c r="BSM17" s="934"/>
      <c r="BSN17" s="934"/>
      <c r="BSO17" s="934"/>
      <c r="BSP17" s="934"/>
      <c r="BSQ17" s="934"/>
      <c r="BSR17" s="934"/>
      <c r="BSS17" s="934"/>
      <c r="BST17" s="934"/>
      <c r="BSU17" s="934"/>
      <c r="BSV17" s="934"/>
      <c r="BSW17" s="934"/>
      <c r="BSX17" s="934"/>
      <c r="BSY17" s="934"/>
      <c r="BSZ17" s="934"/>
      <c r="BTA17" s="934"/>
      <c r="BTB17" s="934"/>
      <c r="BTC17" s="934"/>
      <c r="BTD17" s="934"/>
      <c r="BTE17" s="934"/>
      <c r="BTF17" s="934"/>
      <c r="BTG17" s="934"/>
      <c r="BTH17" s="934"/>
      <c r="BTI17" s="934"/>
      <c r="BTJ17" s="934"/>
      <c r="BTK17" s="934"/>
      <c r="BTL17" s="934"/>
      <c r="BTM17" s="934"/>
      <c r="BTN17" s="934"/>
      <c r="BTO17" s="934"/>
      <c r="BTP17" s="934"/>
      <c r="BTQ17" s="934"/>
      <c r="BTR17" s="934"/>
      <c r="BTS17" s="934"/>
      <c r="BTT17" s="934"/>
      <c r="BTU17" s="934"/>
      <c r="BTV17" s="934"/>
      <c r="BTW17" s="934"/>
      <c r="BTX17" s="934"/>
      <c r="BTY17" s="934"/>
      <c r="BTZ17" s="934"/>
      <c r="BUA17" s="934"/>
      <c r="BUB17" s="934"/>
      <c r="BUC17" s="934"/>
      <c r="BUD17" s="934"/>
      <c r="BUE17" s="934"/>
      <c r="BUF17" s="934"/>
      <c r="BUG17" s="934"/>
      <c r="BUH17" s="934"/>
      <c r="BUI17" s="934"/>
      <c r="BUJ17" s="934"/>
      <c r="BUK17" s="934"/>
      <c r="BUL17" s="934"/>
      <c r="BUM17" s="934"/>
      <c r="BUN17" s="934"/>
      <c r="BUO17" s="934"/>
      <c r="BUP17" s="934"/>
      <c r="BUQ17" s="934"/>
      <c r="BUR17" s="934"/>
      <c r="BUS17" s="934"/>
      <c r="BUT17" s="934"/>
      <c r="BUU17" s="934"/>
      <c r="BUV17" s="934"/>
      <c r="BUW17" s="934"/>
      <c r="BUX17" s="934"/>
      <c r="BUY17" s="934"/>
      <c r="BUZ17" s="934"/>
      <c r="BVA17" s="934"/>
      <c r="BVB17" s="934"/>
      <c r="BVC17" s="934"/>
      <c r="BVD17" s="934"/>
      <c r="BVE17" s="934"/>
      <c r="BVF17" s="934"/>
      <c r="BVG17" s="934"/>
      <c r="BVH17" s="934"/>
      <c r="BVI17" s="934"/>
      <c r="BVJ17" s="934"/>
      <c r="BVK17" s="934"/>
      <c r="BVL17" s="934"/>
      <c r="BVM17" s="934"/>
      <c r="BVN17" s="934"/>
      <c r="BVO17" s="934"/>
      <c r="BVP17" s="934"/>
      <c r="BVQ17" s="934"/>
      <c r="BVR17" s="934"/>
      <c r="BVS17" s="934"/>
      <c r="BVT17" s="934"/>
      <c r="BVU17" s="934"/>
      <c r="BVV17" s="934"/>
      <c r="BVW17" s="934"/>
      <c r="BVX17" s="934"/>
      <c r="BVY17" s="934"/>
      <c r="BVZ17" s="934"/>
      <c r="BWA17" s="934"/>
      <c r="BWB17" s="934"/>
      <c r="BWC17" s="934"/>
      <c r="BWD17" s="934"/>
      <c r="BWE17" s="934"/>
      <c r="BWF17" s="934"/>
      <c r="BWG17" s="934"/>
      <c r="BWH17" s="934"/>
      <c r="BWI17" s="934"/>
      <c r="BWJ17" s="934"/>
      <c r="BWK17" s="934"/>
      <c r="BWL17" s="934"/>
      <c r="BWM17" s="934"/>
      <c r="BWN17" s="934"/>
      <c r="BWO17" s="934"/>
      <c r="BWP17" s="934"/>
      <c r="BWQ17" s="934"/>
      <c r="BWR17" s="934"/>
      <c r="BWS17" s="934"/>
      <c r="BWT17" s="934"/>
      <c r="BWU17" s="934"/>
      <c r="BWV17" s="934"/>
      <c r="BWW17" s="934"/>
      <c r="BWX17" s="934"/>
      <c r="BWY17" s="934"/>
      <c r="BWZ17" s="934"/>
      <c r="BXA17" s="934"/>
      <c r="BXB17" s="934"/>
      <c r="BXC17" s="934"/>
      <c r="BXD17" s="934"/>
      <c r="BXE17" s="934"/>
      <c r="BXF17" s="934"/>
      <c r="BXG17" s="934"/>
      <c r="BXH17" s="934"/>
      <c r="BXI17" s="934"/>
      <c r="BXJ17" s="934"/>
      <c r="BXK17" s="934"/>
      <c r="BXL17" s="934"/>
      <c r="BXM17" s="934"/>
      <c r="BXN17" s="934"/>
      <c r="BXO17" s="934"/>
      <c r="BXP17" s="934"/>
      <c r="BXQ17" s="934"/>
      <c r="BXR17" s="934"/>
      <c r="BXS17" s="934"/>
      <c r="BXT17" s="934"/>
      <c r="BXU17" s="934"/>
      <c r="BXV17" s="934"/>
      <c r="BXW17" s="934"/>
      <c r="BXX17" s="934"/>
      <c r="BXY17" s="934"/>
      <c r="BXZ17" s="934"/>
      <c r="BYA17" s="934"/>
      <c r="BYB17" s="934"/>
      <c r="BYC17" s="934"/>
      <c r="BYD17" s="934"/>
      <c r="BYE17" s="934"/>
      <c r="BYF17" s="934"/>
      <c r="BYG17" s="934"/>
      <c r="BYH17" s="934"/>
      <c r="BYI17" s="934"/>
      <c r="BYJ17" s="934"/>
      <c r="BYK17" s="934"/>
      <c r="BYL17" s="934"/>
      <c r="BYM17" s="934"/>
      <c r="BYN17" s="934"/>
      <c r="BYO17" s="934"/>
      <c r="BYP17" s="934"/>
      <c r="BYQ17" s="934"/>
      <c r="BYR17" s="934"/>
      <c r="BYS17" s="934"/>
      <c r="BYT17" s="934"/>
      <c r="BYU17" s="934"/>
      <c r="BYV17" s="934"/>
      <c r="BYW17" s="934"/>
      <c r="BYX17" s="934"/>
      <c r="BYY17" s="934"/>
      <c r="BYZ17" s="934"/>
      <c r="BZA17" s="934"/>
      <c r="BZB17" s="934"/>
      <c r="BZC17" s="934"/>
      <c r="BZD17" s="934"/>
      <c r="BZE17" s="934"/>
      <c r="BZF17" s="934"/>
      <c r="BZG17" s="934"/>
      <c r="BZH17" s="934"/>
      <c r="BZI17" s="934"/>
      <c r="BZJ17" s="934"/>
      <c r="BZK17" s="934"/>
      <c r="BZL17" s="934"/>
      <c r="BZM17" s="934"/>
      <c r="BZN17" s="934"/>
      <c r="BZO17" s="934"/>
      <c r="BZP17" s="934"/>
      <c r="BZQ17" s="934"/>
      <c r="BZR17" s="934"/>
      <c r="BZS17" s="934"/>
      <c r="BZT17" s="934"/>
      <c r="BZU17" s="934"/>
      <c r="BZV17" s="934"/>
      <c r="BZW17" s="934"/>
      <c r="BZX17" s="934"/>
      <c r="BZY17" s="934"/>
      <c r="BZZ17" s="934"/>
      <c r="CAA17" s="934"/>
      <c r="CAB17" s="934"/>
      <c r="CAC17" s="934"/>
      <c r="CAD17" s="934"/>
      <c r="CAE17" s="934"/>
      <c r="CAF17" s="934"/>
      <c r="CAG17" s="934"/>
      <c r="CAH17" s="934"/>
      <c r="CAI17" s="934"/>
      <c r="CAJ17" s="934"/>
      <c r="CAK17" s="934"/>
      <c r="CAL17" s="934"/>
      <c r="CAM17" s="934"/>
      <c r="CAN17" s="934"/>
      <c r="CAO17" s="934"/>
      <c r="CAP17" s="934"/>
      <c r="CAQ17" s="934"/>
      <c r="CAR17" s="934"/>
      <c r="CAS17" s="934"/>
      <c r="CAT17" s="934"/>
      <c r="CAU17" s="934"/>
      <c r="CAV17" s="934"/>
      <c r="CAW17" s="934"/>
      <c r="CAX17" s="934"/>
      <c r="CAY17" s="934"/>
      <c r="CAZ17" s="934"/>
      <c r="CBA17" s="934"/>
      <c r="CBB17" s="934"/>
      <c r="CBC17" s="934"/>
      <c r="CBD17" s="934"/>
      <c r="CBE17" s="934"/>
      <c r="CBF17" s="934"/>
      <c r="CBG17" s="934"/>
      <c r="CBH17" s="934"/>
      <c r="CBI17" s="934"/>
      <c r="CBJ17" s="934"/>
      <c r="CBK17" s="934"/>
      <c r="CBL17" s="934"/>
      <c r="CBM17" s="934"/>
      <c r="CBN17" s="934"/>
      <c r="CBO17" s="934"/>
      <c r="CBP17" s="934"/>
      <c r="CBQ17" s="934"/>
      <c r="CBR17" s="934"/>
      <c r="CBS17" s="934"/>
      <c r="CBT17" s="934"/>
      <c r="CBU17" s="934"/>
      <c r="CBV17" s="934"/>
      <c r="CBW17" s="934"/>
      <c r="CBX17" s="934"/>
      <c r="CBY17" s="934"/>
      <c r="CBZ17" s="934"/>
      <c r="CCA17" s="934"/>
      <c r="CCB17" s="934"/>
      <c r="CCC17" s="934"/>
      <c r="CCD17" s="934"/>
      <c r="CCE17" s="934"/>
      <c r="CCF17" s="934"/>
      <c r="CCG17" s="934"/>
      <c r="CCH17" s="934"/>
      <c r="CCI17" s="934"/>
      <c r="CCJ17" s="934"/>
      <c r="CCK17" s="934"/>
      <c r="CCL17" s="934"/>
      <c r="CCM17" s="934"/>
      <c r="CCN17" s="934"/>
      <c r="CCO17" s="934"/>
      <c r="CCP17" s="934"/>
      <c r="CCQ17" s="934"/>
      <c r="CCR17" s="934"/>
      <c r="CCS17" s="934"/>
      <c r="CCT17" s="934"/>
      <c r="CCU17" s="934"/>
      <c r="CCV17" s="934"/>
      <c r="CCW17" s="934"/>
      <c r="CCX17" s="934"/>
      <c r="CCY17" s="934"/>
      <c r="CCZ17" s="934"/>
      <c r="CDA17" s="934"/>
      <c r="CDB17" s="934"/>
      <c r="CDC17" s="934"/>
      <c r="CDD17" s="934"/>
      <c r="CDE17" s="934"/>
      <c r="CDF17" s="934"/>
      <c r="CDG17" s="934"/>
      <c r="CDH17" s="934"/>
      <c r="CDI17" s="934"/>
      <c r="CDJ17" s="934"/>
      <c r="CDK17" s="934"/>
      <c r="CDL17" s="934"/>
      <c r="CDM17" s="934"/>
      <c r="CDN17" s="934"/>
      <c r="CDO17" s="934"/>
      <c r="CDP17" s="934"/>
      <c r="CDQ17" s="934"/>
      <c r="CDR17" s="934"/>
      <c r="CDS17" s="934"/>
      <c r="CDT17" s="934"/>
      <c r="CDU17" s="934"/>
      <c r="CDV17" s="934"/>
      <c r="CDW17" s="934"/>
      <c r="CDX17" s="934"/>
      <c r="CDY17" s="934"/>
      <c r="CDZ17" s="934"/>
      <c r="CEA17" s="934"/>
      <c r="CEB17" s="934"/>
      <c r="CEC17" s="934"/>
      <c r="CED17" s="934"/>
      <c r="CEE17" s="934"/>
      <c r="CEF17" s="934"/>
      <c r="CEG17" s="934"/>
      <c r="CEH17" s="934"/>
      <c r="CEI17" s="934"/>
      <c r="CEJ17" s="934"/>
      <c r="CEK17" s="934"/>
      <c r="CEL17" s="934"/>
      <c r="CEM17" s="934"/>
      <c r="CEN17" s="934"/>
      <c r="CEO17" s="934"/>
      <c r="CEP17" s="934"/>
      <c r="CEQ17" s="934"/>
      <c r="CER17" s="934"/>
      <c r="CES17" s="934"/>
      <c r="CET17" s="934"/>
      <c r="CEU17" s="934"/>
      <c r="CEV17" s="934"/>
      <c r="CEW17" s="934"/>
      <c r="CEX17" s="934"/>
      <c r="CEY17" s="934"/>
      <c r="CEZ17" s="934"/>
      <c r="CFA17" s="934"/>
      <c r="CFB17" s="934"/>
      <c r="CFC17" s="934"/>
      <c r="CFD17" s="934"/>
      <c r="CFE17" s="934"/>
      <c r="CFF17" s="934"/>
      <c r="CFG17" s="934"/>
      <c r="CFH17" s="934"/>
      <c r="CFI17" s="934"/>
      <c r="CFJ17" s="934"/>
      <c r="CFK17" s="934"/>
      <c r="CFL17" s="934"/>
      <c r="CFM17" s="934"/>
      <c r="CFN17" s="934"/>
      <c r="CFO17" s="934"/>
      <c r="CFP17" s="934"/>
      <c r="CFQ17" s="934"/>
      <c r="CFR17" s="934"/>
      <c r="CFS17" s="934"/>
      <c r="CFT17" s="934"/>
      <c r="CFU17" s="934"/>
      <c r="CFV17" s="934"/>
      <c r="CFW17" s="934"/>
      <c r="CFX17" s="934"/>
      <c r="CFY17" s="934"/>
      <c r="CFZ17" s="934"/>
      <c r="CGA17" s="934"/>
      <c r="CGB17" s="934"/>
      <c r="CGC17" s="934"/>
      <c r="CGD17" s="934"/>
      <c r="CGE17" s="934"/>
      <c r="CGF17" s="934"/>
      <c r="CGG17" s="934"/>
      <c r="CGH17" s="934"/>
      <c r="CGI17" s="934"/>
      <c r="CGJ17" s="934"/>
      <c r="CGK17" s="934"/>
      <c r="CGL17" s="934"/>
      <c r="CGM17" s="934"/>
      <c r="CGN17" s="934"/>
      <c r="CGO17" s="934"/>
      <c r="CGP17" s="934"/>
      <c r="CGQ17" s="934"/>
      <c r="CGR17" s="934"/>
      <c r="CGS17" s="934"/>
      <c r="CGT17" s="934"/>
      <c r="CGU17" s="934"/>
      <c r="CGV17" s="934"/>
      <c r="CGW17" s="934"/>
      <c r="CGX17" s="934"/>
      <c r="CGY17" s="934"/>
      <c r="CGZ17" s="934"/>
      <c r="CHA17" s="934"/>
      <c r="CHB17" s="934"/>
      <c r="CHC17" s="934"/>
      <c r="CHD17" s="934"/>
      <c r="CHE17" s="934"/>
      <c r="CHF17" s="934"/>
      <c r="CHG17" s="934"/>
      <c r="CHH17" s="934"/>
      <c r="CHI17" s="934"/>
      <c r="CHJ17" s="934"/>
      <c r="CHK17" s="934"/>
      <c r="CHL17" s="934"/>
      <c r="CHM17" s="934"/>
      <c r="CHN17" s="934"/>
      <c r="CHO17" s="934"/>
      <c r="CHP17" s="934"/>
      <c r="CHQ17" s="934"/>
      <c r="CHR17" s="934"/>
      <c r="CHS17" s="934"/>
      <c r="CHT17" s="934"/>
      <c r="CHU17" s="934"/>
      <c r="CHV17" s="934"/>
      <c r="CHW17" s="934"/>
      <c r="CHX17" s="934"/>
      <c r="CHY17" s="934"/>
      <c r="CHZ17" s="934"/>
      <c r="CIA17" s="934"/>
      <c r="CIB17" s="934"/>
      <c r="CIC17" s="934"/>
      <c r="CID17" s="934"/>
      <c r="CIE17" s="934"/>
      <c r="CIF17" s="934"/>
      <c r="CIG17" s="934"/>
      <c r="CIH17" s="934"/>
      <c r="CII17" s="934"/>
      <c r="CIJ17" s="934"/>
      <c r="CIK17" s="934"/>
      <c r="CIL17" s="934"/>
      <c r="CIM17" s="934"/>
      <c r="CIN17" s="934"/>
      <c r="CIO17" s="934"/>
      <c r="CIP17" s="934"/>
      <c r="CIQ17" s="934"/>
      <c r="CIR17" s="934"/>
      <c r="CIS17" s="934"/>
      <c r="CIT17" s="934"/>
      <c r="CIU17" s="934"/>
      <c r="CIV17" s="934"/>
      <c r="CIW17" s="934"/>
      <c r="CIX17" s="934"/>
      <c r="CIY17" s="934"/>
      <c r="CIZ17" s="934"/>
      <c r="CJA17" s="934"/>
      <c r="CJB17" s="934"/>
      <c r="CJC17" s="934"/>
      <c r="CJD17" s="934"/>
      <c r="CJE17" s="934"/>
      <c r="CJF17" s="934"/>
      <c r="CJG17" s="934"/>
      <c r="CJH17" s="934"/>
      <c r="CJI17" s="934"/>
      <c r="CJJ17" s="934"/>
      <c r="CJK17" s="934"/>
      <c r="CJL17" s="934"/>
      <c r="CJM17" s="934"/>
      <c r="CJN17" s="934"/>
      <c r="CJO17" s="934"/>
      <c r="CJP17" s="934"/>
      <c r="CJQ17" s="934"/>
      <c r="CJR17" s="934"/>
      <c r="CJS17" s="934"/>
      <c r="CJT17" s="934"/>
      <c r="CJU17" s="934"/>
      <c r="CJV17" s="934"/>
      <c r="CJW17" s="934"/>
      <c r="CJX17" s="934"/>
      <c r="CJY17" s="934"/>
      <c r="CJZ17" s="934"/>
      <c r="CKA17" s="934"/>
      <c r="CKB17" s="934"/>
      <c r="CKC17" s="934"/>
      <c r="CKD17" s="934"/>
      <c r="CKE17" s="934"/>
      <c r="CKF17" s="934"/>
      <c r="CKG17" s="934"/>
      <c r="CKH17" s="934"/>
      <c r="CKI17" s="934"/>
      <c r="CKJ17" s="934"/>
      <c r="CKK17" s="934"/>
      <c r="CKL17" s="934"/>
      <c r="CKM17" s="934"/>
      <c r="CKN17" s="934"/>
      <c r="CKO17" s="934"/>
      <c r="CKP17" s="934"/>
      <c r="CKQ17" s="934"/>
      <c r="CKR17" s="934"/>
      <c r="CKS17" s="934"/>
      <c r="CKT17" s="934"/>
      <c r="CKU17" s="934"/>
      <c r="CKV17" s="934"/>
      <c r="CKW17" s="934"/>
      <c r="CKX17" s="934"/>
      <c r="CKY17" s="934"/>
      <c r="CKZ17" s="934"/>
      <c r="CLA17" s="934"/>
      <c r="CLB17" s="934"/>
      <c r="CLC17" s="934"/>
      <c r="CLD17" s="934"/>
      <c r="CLE17" s="934"/>
      <c r="CLF17" s="934"/>
      <c r="CLG17" s="934"/>
      <c r="CLH17" s="934"/>
      <c r="CLI17" s="934"/>
      <c r="CLJ17" s="934"/>
      <c r="CLK17" s="934"/>
      <c r="CLL17" s="934"/>
      <c r="CLM17" s="934"/>
      <c r="CLN17" s="934"/>
      <c r="CLO17" s="934"/>
      <c r="CLP17" s="934"/>
      <c r="CLQ17" s="934"/>
      <c r="CLR17" s="934"/>
      <c r="CLS17" s="934"/>
      <c r="CLT17" s="934"/>
      <c r="CLU17" s="934"/>
      <c r="CLV17" s="934"/>
      <c r="CLW17" s="934"/>
      <c r="CLX17" s="934"/>
      <c r="CLY17" s="934"/>
      <c r="CLZ17" s="934"/>
      <c r="CMA17" s="934"/>
      <c r="CMB17" s="934"/>
      <c r="CMC17" s="934"/>
      <c r="CMD17" s="934"/>
      <c r="CME17" s="934"/>
      <c r="CMF17" s="934"/>
      <c r="CMG17" s="934"/>
      <c r="CMH17" s="934"/>
      <c r="CMI17" s="934"/>
      <c r="CMJ17" s="934"/>
      <c r="CMK17" s="934"/>
      <c r="CML17" s="934"/>
      <c r="CMM17" s="934"/>
      <c r="CMN17" s="934"/>
      <c r="CMO17" s="934"/>
      <c r="CMP17" s="934"/>
      <c r="CMQ17" s="934"/>
      <c r="CMR17" s="934"/>
      <c r="CMS17" s="934"/>
      <c r="CMT17" s="934"/>
      <c r="CMU17" s="934"/>
      <c r="CMV17" s="934"/>
      <c r="CMW17" s="934"/>
      <c r="CMX17" s="934"/>
      <c r="CMY17" s="934"/>
      <c r="CMZ17" s="934"/>
      <c r="CNA17" s="934"/>
      <c r="CNB17" s="934"/>
      <c r="CNC17" s="934"/>
      <c r="CND17" s="934"/>
      <c r="CNE17" s="934"/>
      <c r="CNF17" s="934"/>
      <c r="CNG17" s="934"/>
      <c r="CNH17" s="934"/>
      <c r="CNI17" s="934"/>
      <c r="CNJ17" s="934"/>
      <c r="CNK17" s="934"/>
      <c r="CNL17" s="934"/>
      <c r="CNM17" s="934"/>
      <c r="CNN17" s="934"/>
      <c r="CNO17" s="934"/>
      <c r="CNP17" s="934"/>
      <c r="CNQ17" s="934"/>
      <c r="CNR17" s="934"/>
      <c r="CNS17" s="934"/>
      <c r="CNT17" s="934"/>
      <c r="CNU17" s="934"/>
      <c r="CNV17" s="934"/>
      <c r="CNW17" s="934"/>
      <c r="CNX17" s="934"/>
      <c r="CNY17" s="934"/>
      <c r="CNZ17" s="934"/>
      <c r="COA17" s="934"/>
      <c r="COB17" s="934"/>
      <c r="COC17" s="934"/>
      <c r="COD17" s="934"/>
      <c r="COE17" s="934"/>
      <c r="COF17" s="934"/>
      <c r="COG17" s="934"/>
      <c r="COH17" s="934"/>
      <c r="COI17" s="934"/>
      <c r="COJ17" s="934"/>
      <c r="COK17" s="934"/>
      <c r="COL17" s="934"/>
      <c r="COM17" s="934"/>
      <c r="CON17" s="934"/>
      <c r="COO17" s="934"/>
      <c r="COP17" s="934"/>
      <c r="COQ17" s="934"/>
      <c r="COR17" s="934"/>
      <c r="COS17" s="934"/>
      <c r="COT17" s="934"/>
      <c r="COU17" s="934"/>
      <c r="COV17" s="934"/>
      <c r="COW17" s="934"/>
      <c r="COX17" s="934"/>
      <c r="COY17" s="934"/>
      <c r="COZ17" s="934"/>
      <c r="CPA17" s="934"/>
      <c r="CPB17" s="934"/>
      <c r="CPC17" s="934"/>
      <c r="CPD17" s="934"/>
      <c r="CPE17" s="934"/>
      <c r="CPF17" s="934"/>
      <c r="CPG17" s="934"/>
      <c r="CPH17" s="934"/>
      <c r="CPI17" s="934"/>
      <c r="CPJ17" s="934"/>
      <c r="CPK17" s="934"/>
      <c r="CPL17" s="934"/>
      <c r="CPM17" s="934"/>
      <c r="CPN17" s="934"/>
      <c r="CPO17" s="934"/>
      <c r="CPP17" s="934"/>
      <c r="CPQ17" s="934"/>
      <c r="CPR17" s="934"/>
      <c r="CPS17" s="934"/>
      <c r="CPT17" s="934"/>
      <c r="CPU17" s="934"/>
      <c r="CPV17" s="934"/>
      <c r="CPW17" s="934"/>
      <c r="CPX17" s="934"/>
      <c r="CPY17" s="934"/>
      <c r="CPZ17" s="934"/>
      <c r="CQA17" s="934"/>
      <c r="CQB17" s="934"/>
      <c r="CQC17" s="934"/>
      <c r="CQD17" s="934"/>
      <c r="CQE17" s="934"/>
      <c r="CQF17" s="934"/>
      <c r="CQG17" s="934"/>
      <c r="CQH17" s="934"/>
      <c r="CQI17" s="934"/>
      <c r="CQJ17" s="934"/>
      <c r="CQK17" s="934"/>
      <c r="CQL17" s="934"/>
      <c r="CQM17" s="934"/>
      <c r="CQN17" s="934"/>
      <c r="CQO17" s="934"/>
      <c r="CQP17" s="934"/>
      <c r="CQQ17" s="934"/>
      <c r="CQR17" s="934"/>
      <c r="CQS17" s="934"/>
      <c r="CQT17" s="934"/>
      <c r="CQU17" s="934"/>
      <c r="CQV17" s="934"/>
      <c r="CQW17" s="934"/>
      <c r="CQX17" s="934"/>
      <c r="CQY17" s="934"/>
      <c r="CQZ17" s="934"/>
      <c r="CRA17" s="934"/>
      <c r="CRB17" s="934"/>
      <c r="CRC17" s="934"/>
      <c r="CRD17" s="934"/>
      <c r="CRE17" s="934"/>
      <c r="CRF17" s="934"/>
      <c r="CRG17" s="934"/>
      <c r="CRH17" s="934"/>
      <c r="CRI17" s="934"/>
      <c r="CRJ17" s="934"/>
      <c r="CRK17" s="934"/>
      <c r="CRL17" s="934"/>
      <c r="CRM17" s="934"/>
      <c r="CRN17" s="934"/>
      <c r="CRO17" s="934"/>
      <c r="CRP17" s="934"/>
      <c r="CRQ17" s="934"/>
      <c r="CRR17" s="934"/>
      <c r="CRS17" s="934"/>
      <c r="CRT17" s="934"/>
      <c r="CRU17" s="934"/>
      <c r="CRV17" s="934"/>
      <c r="CRW17" s="934"/>
      <c r="CRX17" s="934"/>
      <c r="CRY17" s="934"/>
      <c r="CRZ17" s="934"/>
      <c r="CSA17" s="934"/>
      <c r="CSB17" s="934"/>
      <c r="CSC17" s="934"/>
      <c r="CSD17" s="934"/>
      <c r="CSE17" s="934"/>
      <c r="CSF17" s="934"/>
      <c r="CSG17" s="934"/>
      <c r="CSH17" s="934"/>
      <c r="CSI17" s="934"/>
      <c r="CSJ17" s="934"/>
      <c r="CSK17" s="934"/>
      <c r="CSL17" s="934"/>
      <c r="CSM17" s="934"/>
      <c r="CSN17" s="934"/>
      <c r="CSO17" s="934"/>
      <c r="CSP17" s="934"/>
      <c r="CSQ17" s="934"/>
      <c r="CSR17" s="934"/>
      <c r="CSS17" s="934"/>
      <c r="CST17" s="934"/>
      <c r="CSU17" s="934"/>
      <c r="CSV17" s="934"/>
      <c r="CSW17" s="934"/>
      <c r="CSX17" s="934"/>
      <c r="CSY17" s="934"/>
      <c r="CSZ17" s="934"/>
      <c r="CTA17" s="934"/>
      <c r="CTB17" s="934"/>
      <c r="CTC17" s="934"/>
      <c r="CTD17" s="934"/>
      <c r="CTE17" s="934"/>
      <c r="CTF17" s="934"/>
      <c r="CTG17" s="934"/>
      <c r="CTH17" s="934"/>
      <c r="CTI17" s="934"/>
      <c r="CTJ17" s="934"/>
      <c r="CTK17" s="934"/>
      <c r="CTL17" s="934"/>
      <c r="CTM17" s="934"/>
      <c r="CTN17" s="934"/>
      <c r="CTO17" s="934"/>
      <c r="CTP17" s="934"/>
      <c r="CTQ17" s="934"/>
      <c r="CTR17" s="934"/>
      <c r="CTS17" s="934"/>
      <c r="CTT17" s="934"/>
      <c r="CTU17" s="934"/>
      <c r="CTV17" s="934"/>
      <c r="CTW17" s="934"/>
      <c r="CTX17" s="934"/>
      <c r="CTY17" s="934"/>
      <c r="CTZ17" s="934"/>
      <c r="CUA17" s="934"/>
      <c r="CUB17" s="934"/>
      <c r="CUC17" s="934"/>
      <c r="CUD17" s="934"/>
      <c r="CUE17" s="934"/>
      <c r="CUF17" s="934"/>
      <c r="CUG17" s="934"/>
      <c r="CUH17" s="934"/>
      <c r="CUI17" s="934"/>
      <c r="CUJ17" s="934"/>
      <c r="CUK17" s="934"/>
      <c r="CUL17" s="934"/>
      <c r="CUM17" s="934"/>
      <c r="CUN17" s="934"/>
      <c r="CUO17" s="934"/>
      <c r="CUP17" s="934"/>
      <c r="CUQ17" s="934"/>
      <c r="CUR17" s="934"/>
      <c r="CUS17" s="934"/>
      <c r="CUT17" s="934"/>
      <c r="CUU17" s="934"/>
      <c r="CUV17" s="934"/>
      <c r="CUW17" s="934"/>
      <c r="CUX17" s="934"/>
      <c r="CUY17" s="934"/>
      <c r="CUZ17" s="934"/>
      <c r="CVA17" s="934"/>
      <c r="CVB17" s="934"/>
      <c r="CVC17" s="934"/>
      <c r="CVD17" s="934"/>
      <c r="CVE17" s="934"/>
      <c r="CVF17" s="934"/>
      <c r="CVG17" s="934"/>
      <c r="CVH17" s="934"/>
      <c r="CVI17" s="934"/>
      <c r="CVJ17" s="934"/>
      <c r="CVK17" s="934"/>
      <c r="CVL17" s="934"/>
      <c r="CVM17" s="934"/>
      <c r="CVN17" s="934"/>
      <c r="CVO17" s="934"/>
      <c r="CVP17" s="934"/>
      <c r="CVQ17" s="934"/>
      <c r="CVR17" s="934"/>
      <c r="CVS17" s="934"/>
      <c r="CVT17" s="934"/>
      <c r="CVU17" s="934"/>
      <c r="CVV17" s="934"/>
      <c r="CVW17" s="934"/>
      <c r="CVX17" s="934"/>
      <c r="CVY17" s="934"/>
      <c r="CVZ17" s="934"/>
      <c r="CWA17" s="934"/>
      <c r="CWB17" s="934"/>
      <c r="CWC17" s="934"/>
      <c r="CWD17" s="934"/>
      <c r="CWE17" s="934"/>
      <c r="CWF17" s="934"/>
      <c r="CWG17" s="934"/>
      <c r="CWH17" s="934"/>
      <c r="CWI17" s="934"/>
      <c r="CWJ17" s="934"/>
      <c r="CWK17" s="934"/>
      <c r="CWL17" s="934"/>
      <c r="CWM17" s="934"/>
      <c r="CWN17" s="934"/>
      <c r="CWO17" s="934"/>
      <c r="CWP17" s="934"/>
      <c r="CWQ17" s="934"/>
      <c r="CWR17" s="934"/>
      <c r="CWS17" s="934"/>
      <c r="CWT17" s="934"/>
      <c r="CWU17" s="934"/>
      <c r="CWV17" s="934"/>
      <c r="CWW17" s="934"/>
      <c r="CWX17" s="934"/>
      <c r="CWY17" s="934"/>
      <c r="CWZ17" s="934"/>
      <c r="CXA17" s="934"/>
      <c r="CXB17" s="934"/>
      <c r="CXC17" s="934"/>
      <c r="CXD17" s="934"/>
      <c r="CXE17" s="934"/>
      <c r="CXF17" s="934"/>
      <c r="CXG17" s="934"/>
      <c r="CXH17" s="934"/>
      <c r="CXI17" s="934"/>
      <c r="CXJ17" s="934"/>
      <c r="CXK17" s="934"/>
      <c r="CXL17" s="934"/>
      <c r="CXM17" s="934"/>
      <c r="CXN17" s="934"/>
      <c r="CXO17" s="934"/>
      <c r="CXP17" s="934"/>
      <c r="CXQ17" s="934"/>
      <c r="CXR17" s="934"/>
      <c r="CXS17" s="934"/>
      <c r="CXT17" s="934"/>
      <c r="CXU17" s="934"/>
      <c r="CXV17" s="934"/>
      <c r="CXW17" s="934"/>
      <c r="CXX17" s="934"/>
      <c r="CXY17" s="934"/>
      <c r="CXZ17" s="934"/>
      <c r="CYA17" s="934"/>
      <c r="CYB17" s="934"/>
      <c r="CYC17" s="934"/>
      <c r="CYD17" s="934"/>
      <c r="CYE17" s="934"/>
      <c r="CYF17" s="934"/>
      <c r="CYG17" s="934"/>
      <c r="CYH17" s="934"/>
      <c r="CYI17" s="934"/>
      <c r="CYJ17" s="934"/>
      <c r="CYK17" s="934"/>
      <c r="CYL17" s="934"/>
      <c r="CYM17" s="934"/>
      <c r="CYN17" s="934"/>
      <c r="CYO17" s="934"/>
      <c r="CYP17" s="934"/>
      <c r="CYQ17" s="934"/>
      <c r="CYR17" s="934"/>
      <c r="CYS17" s="934"/>
      <c r="CYT17" s="934"/>
      <c r="CYU17" s="934"/>
      <c r="CYV17" s="934"/>
      <c r="CYW17" s="934"/>
      <c r="CYX17" s="934"/>
      <c r="CYY17" s="934"/>
      <c r="CYZ17" s="934"/>
      <c r="CZA17" s="934"/>
      <c r="CZB17" s="934"/>
      <c r="CZC17" s="934"/>
      <c r="CZD17" s="934"/>
      <c r="CZE17" s="934"/>
      <c r="CZF17" s="934"/>
      <c r="CZG17" s="934"/>
      <c r="CZH17" s="934"/>
      <c r="CZI17" s="934"/>
      <c r="CZJ17" s="934"/>
      <c r="CZK17" s="934"/>
      <c r="CZL17" s="934"/>
      <c r="CZM17" s="934"/>
      <c r="CZN17" s="934"/>
      <c r="CZO17" s="934"/>
      <c r="CZP17" s="934"/>
      <c r="CZQ17" s="934"/>
      <c r="CZR17" s="934"/>
      <c r="CZS17" s="934"/>
      <c r="CZT17" s="934"/>
      <c r="CZU17" s="934"/>
      <c r="CZV17" s="934"/>
      <c r="CZW17" s="934"/>
      <c r="CZX17" s="934"/>
      <c r="CZY17" s="934"/>
      <c r="CZZ17" s="934"/>
      <c r="DAA17" s="934"/>
      <c r="DAB17" s="934"/>
      <c r="DAC17" s="934"/>
      <c r="DAD17" s="934"/>
      <c r="DAE17" s="934"/>
      <c r="DAF17" s="934"/>
      <c r="DAG17" s="934"/>
      <c r="DAH17" s="934"/>
      <c r="DAI17" s="934"/>
      <c r="DAJ17" s="934"/>
      <c r="DAK17" s="934"/>
      <c r="DAL17" s="934"/>
      <c r="DAM17" s="934"/>
      <c r="DAN17" s="934"/>
      <c r="DAO17" s="934"/>
      <c r="DAP17" s="934"/>
      <c r="DAQ17" s="934"/>
      <c r="DAR17" s="934"/>
      <c r="DAS17" s="934"/>
      <c r="DAT17" s="934"/>
      <c r="DAU17" s="934"/>
      <c r="DAV17" s="934"/>
      <c r="DAW17" s="934"/>
      <c r="DAX17" s="934"/>
      <c r="DAY17" s="934"/>
      <c r="DAZ17" s="934"/>
      <c r="DBA17" s="934"/>
      <c r="DBB17" s="934"/>
      <c r="DBC17" s="934"/>
      <c r="DBD17" s="934"/>
      <c r="DBE17" s="934"/>
      <c r="DBF17" s="934"/>
      <c r="DBG17" s="934"/>
      <c r="DBH17" s="934"/>
      <c r="DBI17" s="934"/>
      <c r="DBJ17" s="934"/>
      <c r="DBK17" s="934"/>
      <c r="DBL17" s="934"/>
      <c r="DBM17" s="934"/>
      <c r="DBN17" s="934"/>
      <c r="DBO17" s="934"/>
      <c r="DBP17" s="934"/>
      <c r="DBQ17" s="934"/>
      <c r="DBR17" s="934"/>
      <c r="DBS17" s="934"/>
      <c r="DBT17" s="934"/>
      <c r="DBU17" s="934"/>
      <c r="DBV17" s="934"/>
      <c r="DBW17" s="934"/>
      <c r="DBX17" s="934"/>
      <c r="DBY17" s="934"/>
      <c r="DBZ17" s="934"/>
      <c r="DCA17" s="934"/>
      <c r="DCB17" s="934"/>
      <c r="DCC17" s="934"/>
      <c r="DCD17" s="934"/>
      <c r="DCE17" s="934"/>
      <c r="DCF17" s="934"/>
      <c r="DCG17" s="934"/>
      <c r="DCH17" s="934"/>
      <c r="DCI17" s="934"/>
      <c r="DCJ17" s="934"/>
      <c r="DCK17" s="934"/>
      <c r="DCL17" s="934"/>
      <c r="DCM17" s="934"/>
      <c r="DCN17" s="934"/>
      <c r="DCO17" s="934"/>
      <c r="DCP17" s="934"/>
      <c r="DCQ17" s="934"/>
      <c r="DCR17" s="934"/>
      <c r="DCS17" s="934"/>
      <c r="DCT17" s="934"/>
      <c r="DCU17" s="934"/>
      <c r="DCV17" s="934"/>
      <c r="DCW17" s="934"/>
      <c r="DCX17" s="934"/>
      <c r="DCY17" s="934"/>
      <c r="DCZ17" s="934"/>
      <c r="DDA17" s="934"/>
      <c r="DDB17" s="934"/>
      <c r="DDC17" s="934"/>
      <c r="DDD17" s="934"/>
      <c r="DDE17" s="934"/>
      <c r="DDF17" s="934"/>
      <c r="DDG17" s="934"/>
      <c r="DDH17" s="934"/>
      <c r="DDI17" s="934"/>
      <c r="DDJ17" s="934"/>
      <c r="DDK17" s="934"/>
      <c r="DDL17" s="934"/>
      <c r="DDM17" s="934"/>
      <c r="DDN17" s="934"/>
      <c r="DDO17" s="934"/>
      <c r="DDP17" s="934"/>
      <c r="DDQ17" s="934"/>
      <c r="DDR17" s="934"/>
      <c r="DDS17" s="934"/>
      <c r="DDT17" s="934"/>
      <c r="DDU17" s="934"/>
      <c r="DDV17" s="934"/>
      <c r="DDW17" s="934"/>
      <c r="DDX17" s="934"/>
      <c r="DDY17" s="934"/>
      <c r="DDZ17" s="934"/>
      <c r="DEA17" s="934"/>
      <c r="DEB17" s="934"/>
      <c r="DEC17" s="934"/>
      <c r="DED17" s="934"/>
      <c r="DEE17" s="934"/>
      <c r="DEF17" s="934"/>
      <c r="DEG17" s="934"/>
      <c r="DEH17" s="934"/>
      <c r="DEI17" s="934"/>
      <c r="DEJ17" s="934"/>
      <c r="DEK17" s="934"/>
      <c r="DEL17" s="934"/>
      <c r="DEM17" s="934"/>
      <c r="DEN17" s="934"/>
      <c r="DEO17" s="934"/>
      <c r="DEP17" s="934"/>
      <c r="DEQ17" s="934"/>
      <c r="DER17" s="934"/>
      <c r="DES17" s="934"/>
      <c r="DET17" s="934"/>
      <c r="DEU17" s="934"/>
      <c r="DEV17" s="934"/>
      <c r="DEW17" s="934"/>
      <c r="DEX17" s="934"/>
      <c r="DEY17" s="934"/>
      <c r="DEZ17" s="934"/>
      <c r="DFA17" s="934"/>
      <c r="DFB17" s="934"/>
      <c r="DFC17" s="934"/>
      <c r="DFD17" s="934"/>
      <c r="DFE17" s="934"/>
      <c r="DFF17" s="934"/>
      <c r="DFG17" s="934"/>
      <c r="DFH17" s="934"/>
      <c r="DFI17" s="934"/>
      <c r="DFJ17" s="934"/>
      <c r="DFK17" s="934"/>
      <c r="DFL17" s="934"/>
      <c r="DFM17" s="934"/>
      <c r="DFN17" s="934"/>
      <c r="DFO17" s="934"/>
      <c r="DFP17" s="934"/>
      <c r="DFQ17" s="934"/>
      <c r="DFR17" s="934"/>
      <c r="DFS17" s="934"/>
      <c r="DFT17" s="934"/>
      <c r="DFU17" s="934"/>
      <c r="DFV17" s="934"/>
      <c r="DFW17" s="934"/>
      <c r="DFX17" s="934"/>
      <c r="DFY17" s="934"/>
      <c r="DFZ17" s="934"/>
      <c r="DGA17" s="934"/>
      <c r="DGB17" s="934"/>
      <c r="DGC17" s="934"/>
      <c r="DGD17" s="934"/>
      <c r="DGE17" s="934"/>
      <c r="DGF17" s="934"/>
      <c r="DGG17" s="934"/>
      <c r="DGH17" s="934"/>
      <c r="DGI17" s="934"/>
      <c r="DGJ17" s="934"/>
      <c r="DGK17" s="934"/>
      <c r="DGL17" s="934"/>
      <c r="DGM17" s="934"/>
      <c r="DGN17" s="934"/>
      <c r="DGO17" s="934"/>
      <c r="DGP17" s="934"/>
      <c r="DGQ17" s="934"/>
      <c r="DGR17" s="934"/>
      <c r="DGS17" s="934"/>
      <c r="DGT17" s="934"/>
      <c r="DGU17" s="934"/>
      <c r="DGV17" s="934"/>
      <c r="DGW17" s="934"/>
      <c r="DGX17" s="934"/>
      <c r="DGY17" s="934"/>
      <c r="DGZ17" s="934"/>
      <c r="DHA17" s="934"/>
      <c r="DHB17" s="934"/>
      <c r="DHC17" s="934"/>
      <c r="DHD17" s="934"/>
      <c r="DHE17" s="934"/>
      <c r="DHF17" s="934"/>
      <c r="DHG17" s="934"/>
      <c r="DHH17" s="934"/>
      <c r="DHI17" s="934"/>
      <c r="DHJ17" s="934"/>
      <c r="DHK17" s="934"/>
      <c r="DHL17" s="934"/>
      <c r="DHM17" s="934"/>
      <c r="DHN17" s="934"/>
      <c r="DHO17" s="934"/>
      <c r="DHP17" s="934"/>
      <c r="DHQ17" s="934"/>
      <c r="DHR17" s="934"/>
      <c r="DHS17" s="934"/>
      <c r="DHT17" s="934"/>
      <c r="DHU17" s="934"/>
      <c r="DHV17" s="934"/>
      <c r="DHW17" s="934"/>
      <c r="DHX17" s="934"/>
      <c r="DHY17" s="934"/>
      <c r="DHZ17" s="934"/>
      <c r="DIA17" s="934"/>
      <c r="DIB17" s="934"/>
      <c r="DIC17" s="934"/>
      <c r="DID17" s="934"/>
      <c r="DIE17" s="934"/>
      <c r="DIF17" s="934"/>
      <c r="DIG17" s="934"/>
      <c r="DIH17" s="934"/>
      <c r="DII17" s="934"/>
      <c r="DIJ17" s="934"/>
      <c r="DIK17" s="934"/>
      <c r="DIL17" s="934"/>
      <c r="DIM17" s="934"/>
      <c r="DIN17" s="934"/>
      <c r="DIO17" s="934"/>
      <c r="DIP17" s="934"/>
      <c r="DIQ17" s="934"/>
      <c r="DIR17" s="934"/>
      <c r="DIS17" s="934"/>
      <c r="DIT17" s="934"/>
      <c r="DIU17" s="934"/>
      <c r="DIV17" s="934"/>
      <c r="DIW17" s="934"/>
      <c r="DIX17" s="934"/>
      <c r="DIY17" s="934"/>
      <c r="DIZ17" s="934"/>
      <c r="DJA17" s="934"/>
      <c r="DJB17" s="934"/>
      <c r="DJC17" s="934"/>
      <c r="DJD17" s="934"/>
      <c r="DJE17" s="934"/>
      <c r="DJF17" s="934"/>
      <c r="DJG17" s="934"/>
      <c r="DJH17" s="934"/>
      <c r="DJI17" s="934"/>
      <c r="DJJ17" s="934"/>
      <c r="DJK17" s="934"/>
      <c r="DJL17" s="934"/>
      <c r="DJM17" s="934"/>
      <c r="DJN17" s="934"/>
      <c r="DJO17" s="934"/>
      <c r="DJP17" s="934"/>
      <c r="DJQ17" s="934"/>
      <c r="DJR17" s="934"/>
      <c r="DJS17" s="934"/>
      <c r="DJT17" s="934"/>
      <c r="DJU17" s="934"/>
      <c r="DJV17" s="934"/>
      <c r="DJW17" s="934"/>
      <c r="DJX17" s="934"/>
      <c r="DJY17" s="934"/>
      <c r="DJZ17" s="934"/>
      <c r="DKA17" s="934"/>
      <c r="DKB17" s="934"/>
      <c r="DKC17" s="934"/>
      <c r="DKD17" s="934"/>
      <c r="DKE17" s="934"/>
      <c r="DKF17" s="934"/>
      <c r="DKG17" s="934"/>
      <c r="DKH17" s="934"/>
      <c r="DKI17" s="934"/>
      <c r="DKJ17" s="934"/>
      <c r="DKK17" s="934"/>
      <c r="DKL17" s="934"/>
      <c r="DKM17" s="934"/>
      <c r="DKN17" s="934"/>
      <c r="DKO17" s="934"/>
      <c r="DKP17" s="934"/>
      <c r="DKQ17" s="934"/>
      <c r="DKR17" s="934"/>
      <c r="DKS17" s="934"/>
      <c r="DKT17" s="934"/>
      <c r="DKU17" s="934"/>
      <c r="DKV17" s="934"/>
      <c r="DKW17" s="934"/>
      <c r="DKX17" s="934"/>
      <c r="DKY17" s="934"/>
      <c r="DKZ17" s="934"/>
      <c r="DLA17" s="934"/>
      <c r="DLB17" s="934"/>
      <c r="DLC17" s="934"/>
      <c r="DLD17" s="934"/>
      <c r="DLE17" s="934"/>
      <c r="DLF17" s="934"/>
      <c r="DLG17" s="934"/>
      <c r="DLH17" s="934"/>
      <c r="DLI17" s="934"/>
      <c r="DLJ17" s="934"/>
      <c r="DLK17" s="934"/>
      <c r="DLL17" s="934"/>
      <c r="DLM17" s="934"/>
      <c r="DLN17" s="934"/>
      <c r="DLO17" s="934"/>
      <c r="DLP17" s="934"/>
      <c r="DLQ17" s="934"/>
      <c r="DLR17" s="934"/>
      <c r="DLS17" s="934"/>
      <c r="DLT17" s="934"/>
      <c r="DLU17" s="934"/>
      <c r="DLV17" s="934"/>
      <c r="DLW17" s="934"/>
      <c r="DLX17" s="934"/>
      <c r="DLY17" s="934"/>
      <c r="DLZ17" s="934"/>
      <c r="DMA17" s="934"/>
      <c r="DMB17" s="934"/>
      <c r="DMC17" s="934"/>
      <c r="DMD17" s="934"/>
      <c r="DME17" s="934"/>
      <c r="DMF17" s="934"/>
      <c r="DMG17" s="934"/>
      <c r="DMH17" s="934"/>
      <c r="DMI17" s="934"/>
      <c r="DMJ17" s="934"/>
      <c r="DMK17" s="934"/>
      <c r="DML17" s="934"/>
      <c r="DMM17" s="934"/>
      <c r="DMN17" s="934"/>
      <c r="DMO17" s="934"/>
      <c r="DMP17" s="934"/>
      <c r="DMQ17" s="934"/>
      <c r="DMR17" s="934"/>
      <c r="DMS17" s="934"/>
      <c r="DMT17" s="934"/>
      <c r="DMU17" s="934"/>
      <c r="DMV17" s="934"/>
      <c r="DMW17" s="934"/>
      <c r="DMX17" s="934"/>
      <c r="DMY17" s="934"/>
      <c r="DMZ17" s="934"/>
      <c r="DNA17" s="934"/>
      <c r="DNB17" s="934"/>
      <c r="DNC17" s="934"/>
      <c r="DND17" s="934"/>
      <c r="DNE17" s="934"/>
      <c r="DNF17" s="934"/>
      <c r="DNG17" s="934"/>
      <c r="DNH17" s="934"/>
      <c r="DNI17" s="934"/>
      <c r="DNJ17" s="934"/>
      <c r="DNK17" s="934"/>
      <c r="DNL17" s="934"/>
      <c r="DNM17" s="934"/>
      <c r="DNN17" s="934"/>
      <c r="DNO17" s="934"/>
      <c r="DNP17" s="934"/>
      <c r="DNQ17" s="934"/>
      <c r="DNR17" s="934"/>
      <c r="DNS17" s="934"/>
      <c r="DNT17" s="934"/>
      <c r="DNU17" s="934"/>
      <c r="DNV17" s="934"/>
      <c r="DNW17" s="934"/>
      <c r="DNX17" s="934"/>
      <c r="DNY17" s="934"/>
      <c r="DNZ17" s="934"/>
      <c r="DOA17" s="934"/>
      <c r="DOB17" s="934"/>
      <c r="DOC17" s="934"/>
      <c r="DOD17" s="934"/>
      <c r="DOE17" s="934"/>
      <c r="DOF17" s="934"/>
      <c r="DOG17" s="934"/>
      <c r="DOH17" s="934"/>
      <c r="DOI17" s="934"/>
      <c r="DOJ17" s="934"/>
      <c r="DOK17" s="934"/>
      <c r="DOL17" s="934"/>
      <c r="DOM17" s="934"/>
      <c r="DON17" s="934"/>
      <c r="DOO17" s="934"/>
      <c r="DOP17" s="934"/>
      <c r="DOQ17" s="934"/>
      <c r="DOR17" s="934"/>
      <c r="DOS17" s="934"/>
      <c r="DOT17" s="934"/>
      <c r="DOU17" s="934"/>
      <c r="DOV17" s="934"/>
      <c r="DOW17" s="934"/>
      <c r="DOX17" s="934"/>
      <c r="DOY17" s="934"/>
      <c r="DOZ17" s="934"/>
      <c r="DPA17" s="934"/>
      <c r="DPB17" s="934"/>
      <c r="DPC17" s="934"/>
      <c r="DPD17" s="934"/>
      <c r="DPE17" s="934"/>
      <c r="DPF17" s="934"/>
      <c r="DPG17" s="934"/>
      <c r="DPH17" s="934"/>
      <c r="DPI17" s="934"/>
      <c r="DPJ17" s="934"/>
      <c r="DPK17" s="934"/>
      <c r="DPL17" s="934"/>
      <c r="DPM17" s="934"/>
      <c r="DPN17" s="934"/>
      <c r="DPO17" s="934"/>
      <c r="DPP17" s="934"/>
      <c r="DPQ17" s="934"/>
      <c r="DPR17" s="934"/>
      <c r="DPS17" s="934"/>
      <c r="DPT17" s="934"/>
      <c r="DPU17" s="934"/>
      <c r="DPV17" s="934"/>
      <c r="DPW17" s="934"/>
      <c r="DPX17" s="934"/>
      <c r="DPY17" s="934"/>
      <c r="DPZ17" s="934"/>
      <c r="DQA17" s="934"/>
      <c r="DQB17" s="934"/>
      <c r="DQC17" s="934"/>
      <c r="DQD17" s="934"/>
      <c r="DQE17" s="934"/>
      <c r="DQF17" s="934"/>
      <c r="DQG17" s="934"/>
      <c r="DQH17" s="934"/>
      <c r="DQI17" s="934"/>
      <c r="DQJ17" s="934"/>
      <c r="DQK17" s="934"/>
      <c r="DQL17" s="934"/>
      <c r="DQM17" s="934"/>
      <c r="DQN17" s="934"/>
      <c r="DQO17" s="934"/>
      <c r="DQP17" s="934"/>
      <c r="DQQ17" s="934"/>
      <c r="DQR17" s="934"/>
      <c r="DQS17" s="934"/>
      <c r="DQT17" s="934"/>
      <c r="DQU17" s="934"/>
      <c r="DQV17" s="934"/>
      <c r="DQW17" s="934"/>
      <c r="DQX17" s="934"/>
      <c r="DQY17" s="934"/>
      <c r="DQZ17" s="934"/>
      <c r="DRA17" s="934"/>
      <c r="DRB17" s="934"/>
      <c r="DRC17" s="934"/>
      <c r="DRD17" s="934"/>
      <c r="DRE17" s="934"/>
      <c r="DRF17" s="934"/>
      <c r="DRG17" s="934"/>
      <c r="DRH17" s="934"/>
      <c r="DRI17" s="934"/>
      <c r="DRJ17" s="934"/>
      <c r="DRK17" s="934"/>
      <c r="DRL17" s="934"/>
      <c r="DRM17" s="934"/>
      <c r="DRN17" s="934"/>
      <c r="DRO17" s="934"/>
      <c r="DRP17" s="934"/>
      <c r="DRQ17" s="934"/>
      <c r="DRR17" s="934"/>
      <c r="DRS17" s="934"/>
      <c r="DRT17" s="934"/>
      <c r="DRU17" s="934"/>
      <c r="DRV17" s="934"/>
      <c r="DRW17" s="934"/>
      <c r="DRX17" s="934"/>
      <c r="DRY17" s="934"/>
      <c r="DRZ17" s="934"/>
      <c r="DSA17" s="934"/>
      <c r="DSB17" s="934"/>
      <c r="DSC17" s="934"/>
      <c r="DSD17" s="934"/>
      <c r="DSE17" s="934"/>
      <c r="DSF17" s="934"/>
      <c r="DSG17" s="934"/>
      <c r="DSH17" s="934"/>
      <c r="DSI17" s="934"/>
      <c r="DSJ17" s="934"/>
      <c r="DSK17" s="934"/>
      <c r="DSL17" s="934"/>
      <c r="DSM17" s="934"/>
      <c r="DSN17" s="934"/>
      <c r="DSO17" s="934"/>
      <c r="DSP17" s="934"/>
      <c r="DSQ17" s="934"/>
      <c r="DSR17" s="934"/>
      <c r="DSS17" s="934"/>
      <c r="DST17" s="934"/>
      <c r="DSU17" s="934"/>
      <c r="DSV17" s="934"/>
      <c r="DSW17" s="934"/>
      <c r="DSX17" s="934"/>
      <c r="DSY17" s="934"/>
      <c r="DSZ17" s="934"/>
      <c r="DTA17" s="934"/>
      <c r="DTB17" s="934"/>
      <c r="DTC17" s="934"/>
      <c r="DTD17" s="934"/>
      <c r="DTE17" s="934"/>
      <c r="DTF17" s="934"/>
      <c r="DTG17" s="934"/>
      <c r="DTH17" s="934"/>
      <c r="DTI17" s="934"/>
      <c r="DTJ17" s="934"/>
      <c r="DTK17" s="934"/>
      <c r="DTL17" s="934"/>
      <c r="DTM17" s="934"/>
      <c r="DTN17" s="934"/>
      <c r="DTO17" s="934"/>
      <c r="DTP17" s="934"/>
      <c r="DTQ17" s="934"/>
      <c r="DTR17" s="934"/>
      <c r="DTS17" s="934"/>
      <c r="DTT17" s="934"/>
      <c r="DTU17" s="934"/>
      <c r="DTV17" s="934"/>
      <c r="DTW17" s="934"/>
      <c r="DTX17" s="934"/>
      <c r="DTY17" s="934"/>
      <c r="DTZ17" s="934"/>
      <c r="DUA17" s="934"/>
      <c r="DUB17" s="934"/>
      <c r="DUC17" s="934"/>
      <c r="DUD17" s="934"/>
      <c r="DUE17" s="934"/>
      <c r="DUF17" s="934"/>
      <c r="DUG17" s="934"/>
      <c r="DUH17" s="934"/>
      <c r="DUI17" s="934"/>
      <c r="DUJ17" s="934"/>
      <c r="DUK17" s="934"/>
      <c r="DUL17" s="934"/>
      <c r="DUM17" s="934"/>
      <c r="DUN17" s="934"/>
      <c r="DUO17" s="934"/>
      <c r="DUP17" s="934"/>
      <c r="DUQ17" s="934"/>
      <c r="DUR17" s="934"/>
      <c r="DUS17" s="934"/>
      <c r="DUT17" s="934"/>
      <c r="DUU17" s="934"/>
      <c r="DUV17" s="934"/>
      <c r="DUW17" s="934"/>
      <c r="DUX17" s="934"/>
      <c r="DUY17" s="934"/>
      <c r="DUZ17" s="934"/>
      <c r="DVA17" s="934"/>
      <c r="DVB17" s="934"/>
      <c r="DVC17" s="934"/>
      <c r="DVD17" s="934"/>
      <c r="DVE17" s="934"/>
      <c r="DVF17" s="934"/>
      <c r="DVG17" s="934"/>
      <c r="DVH17" s="934"/>
      <c r="DVI17" s="934"/>
      <c r="DVJ17" s="934"/>
      <c r="DVK17" s="934"/>
      <c r="DVL17" s="934"/>
      <c r="DVM17" s="934"/>
      <c r="DVN17" s="934"/>
      <c r="DVO17" s="934"/>
      <c r="DVP17" s="934"/>
      <c r="DVQ17" s="934"/>
      <c r="DVR17" s="934"/>
      <c r="DVS17" s="934"/>
      <c r="DVT17" s="934"/>
      <c r="DVU17" s="934"/>
      <c r="DVV17" s="934"/>
      <c r="DVW17" s="934"/>
      <c r="DVX17" s="934"/>
      <c r="DVY17" s="934"/>
      <c r="DVZ17" s="934"/>
      <c r="DWA17" s="934"/>
      <c r="DWB17" s="934"/>
      <c r="DWC17" s="934"/>
      <c r="DWD17" s="934"/>
      <c r="DWE17" s="934"/>
      <c r="DWF17" s="934"/>
      <c r="DWG17" s="934"/>
      <c r="DWH17" s="934"/>
      <c r="DWI17" s="934"/>
      <c r="DWJ17" s="934"/>
      <c r="DWK17" s="934"/>
      <c r="DWL17" s="934"/>
      <c r="DWM17" s="934"/>
      <c r="DWN17" s="934"/>
      <c r="DWO17" s="934"/>
      <c r="DWP17" s="934"/>
      <c r="DWQ17" s="934"/>
      <c r="DWR17" s="934"/>
      <c r="DWS17" s="934"/>
      <c r="DWT17" s="934"/>
      <c r="DWU17" s="934"/>
      <c r="DWV17" s="934"/>
      <c r="DWW17" s="934"/>
      <c r="DWX17" s="934"/>
      <c r="DWY17" s="934"/>
      <c r="DWZ17" s="934"/>
      <c r="DXA17" s="934"/>
      <c r="DXB17" s="934"/>
      <c r="DXC17" s="934"/>
      <c r="DXD17" s="934"/>
      <c r="DXE17" s="934"/>
      <c r="DXF17" s="934"/>
      <c r="DXG17" s="934"/>
      <c r="DXH17" s="934"/>
      <c r="DXI17" s="934"/>
      <c r="DXJ17" s="934"/>
      <c r="DXK17" s="934"/>
      <c r="DXL17" s="934"/>
      <c r="DXM17" s="934"/>
      <c r="DXN17" s="934"/>
      <c r="DXO17" s="934"/>
      <c r="DXP17" s="934"/>
      <c r="DXQ17" s="934"/>
      <c r="DXR17" s="934"/>
      <c r="DXS17" s="934"/>
      <c r="DXT17" s="934"/>
      <c r="DXU17" s="934"/>
      <c r="DXV17" s="934"/>
      <c r="DXW17" s="934"/>
      <c r="DXX17" s="934"/>
      <c r="DXY17" s="934"/>
      <c r="DXZ17" s="934"/>
      <c r="DYA17" s="934"/>
      <c r="DYB17" s="934"/>
      <c r="DYC17" s="934"/>
      <c r="DYD17" s="934"/>
      <c r="DYE17" s="934"/>
      <c r="DYF17" s="934"/>
      <c r="DYG17" s="934"/>
      <c r="DYH17" s="934"/>
      <c r="DYI17" s="934"/>
      <c r="DYJ17" s="934"/>
      <c r="DYK17" s="934"/>
      <c r="DYL17" s="934"/>
      <c r="DYM17" s="934"/>
      <c r="DYN17" s="934"/>
      <c r="DYO17" s="934"/>
      <c r="DYP17" s="934"/>
      <c r="DYQ17" s="934"/>
      <c r="DYR17" s="934"/>
      <c r="DYS17" s="934"/>
      <c r="DYT17" s="934"/>
      <c r="DYU17" s="934"/>
      <c r="DYV17" s="934"/>
      <c r="DYW17" s="934"/>
      <c r="DYX17" s="934"/>
      <c r="DYY17" s="934"/>
      <c r="DYZ17" s="934"/>
      <c r="DZA17" s="934"/>
      <c r="DZB17" s="934"/>
      <c r="DZC17" s="934"/>
      <c r="DZD17" s="934"/>
      <c r="DZE17" s="934"/>
      <c r="DZF17" s="934"/>
      <c r="DZG17" s="934"/>
      <c r="DZH17" s="934"/>
      <c r="DZI17" s="934"/>
      <c r="DZJ17" s="934"/>
      <c r="DZK17" s="934"/>
      <c r="DZL17" s="934"/>
      <c r="DZM17" s="934"/>
      <c r="DZN17" s="934"/>
      <c r="DZO17" s="934"/>
      <c r="DZP17" s="934"/>
      <c r="DZQ17" s="934"/>
      <c r="DZR17" s="934"/>
      <c r="DZS17" s="934"/>
      <c r="DZT17" s="934"/>
      <c r="DZU17" s="934"/>
      <c r="DZV17" s="934"/>
      <c r="DZW17" s="934"/>
      <c r="DZX17" s="934"/>
      <c r="DZY17" s="934"/>
      <c r="DZZ17" s="934"/>
      <c r="EAA17" s="934"/>
      <c r="EAB17" s="934"/>
      <c r="EAC17" s="934"/>
      <c r="EAD17" s="934"/>
      <c r="EAE17" s="934"/>
      <c r="EAF17" s="934"/>
      <c r="EAG17" s="934"/>
      <c r="EAH17" s="934"/>
      <c r="EAI17" s="934"/>
      <c r="EAJ17" s="934"/>
      <c r="EAK17" s="934"/>
      <c r="EAL17" s="934"/>
      <c r="EAM17" s="934"/>
      <c r="EAN17" s="934"/>
      <c r="EAO17" s="934"/>
      <c r="EAP17" s="934"/>
      <c r="EAQ17" s="934"/>
      <c r="EAR17" s="934"/>
      <c r="EAS17" s="934"/>
      <c r="EAT17" s="934"/>
      <c r="EAU17" s="934"/>
      <c r="EAV17" s="934"/>
      <c r="EAW17" s="934"/>
      <c r="EAX17" s="934"/>
      <c r="EAY17" s="934"/>
      <c r="EAZ17" s="934"/>
      <c r="EBA17" s="934"/>
      <c r="EBB17" s="934"/>
      <c r="EBC17" s="934"/>
      <c r="EBD17" s="934"/>
      <c r="EBE17" s="934"/>
      <c r="EBF17" s="934"/>
      <c r="EBG17" s="934"/>
      <c r="EBH17" s="934"/>
      <c r="EBI17" s="934"/>
      <c r="EBJ17" s="934"/>
      <c r="EBK17" s="934"/>
      <c r="EBL17" s="934"/>
      <c r="EBM17" s="934"/>
      <c r="EBN17" s="934"/>
      <c r="EBO17" s="934"/>
      <c r="EBP17" s="934"/>
      <c r="EBQ17" s="934"/>
      <c r="EBR17" s="934"/>
      <c r="EBS17" s="934"/>
      <c r="EBT17" s="934"/>
      <c r="EBU17" s="934"/>
      <c r="EBV17" s="934"/>
      <c r="EBW17" s="934"/>
      <c r="EBX17" s="934"/>
      <c r="EBY17" s="934"/>
      <c r="EBZ17" s="934"/>
      <c r="ECA17" s="934"/>
      <c r="ECB17" s="934"/>
      <c r="ECC17" s="934"/>
      <c r="ECD17" s="934"/>
      <c r="ECE17" s="934"/>
      <c r="ECF17" s="934"/>
      <c r="ECG17" s="934"/>
      <c r="ECH17" s="934"/>
      <c r="ECI17" s="934"/>
      <c r="ECJ17" s="934"/>
      <c r="ECK17" s="934"/>
      <c r="ECL17" s="934"/>
      <c r="ECM17" s="934"/>
      <c r="ECN17" s="934"/>
      <c r="ECO17" s="934"/>
      <c r="ECP17" s="934"/>
      <c r="ECQ17" s="934"/>
      <c r="ECR17" s="934"/>
      <c r="ECS17" s="934"/>
      <c r="ECT17" s="934"/>
      <c r="ECU17" s="934"/>
      <c r="ECV17" s="934"/>
      <c r="ECW17" s="934"/>
      <c r="ECX17" s="934"/>
      <c r="ECY17" s="934"/>
      <c r="ECZ17" s="934"/>
      <c r="EDA17" s="934"/>
      <c r="EDB17" s="934"/>
      <c r="EDC17" s="934"/>
      <c r="EDD17" s="934"/>
      <c r="EDE17" s="934"/>
      <c r="EDF17" s="934"/>
      <c r="EDG17" s="934"/>
      <c r="EDH17" s="934"/>
      <c r="EDI17" s="934"/>
      <c r="EDJ17" s="934"/>
      <c r="EDK17" s="934"/>
      <c r="EDL17" s="934"/>
      <c r="EDM17" s="934"/>
      <c r="EDN17" s="934"/>
      <c r="EDO17" s="934"/>
      <c r="EDP17" s="934"/>
      <c r="EDQ17" s="934"/>
      <c r="EDR17" s="934"/>
      <c r="EDS17" s="934"/>
      <c r="EDT17" s="934"/>
      <c r="EDU17" s="934"/>
      <c r="EDV17" s="934"/>
      <c r="EDW17" s="934"/>
      <c r="EDX17" s="934"/>
      <c r="EDY17" s="934"/>
      <c r="EDZ17" s="934"/>
      <c r="EEA17" s="934"/>
      <c r="EEB17" s="934"/>
      <c r="EEC17" s="934"/>
      <c r="EED17" s="934"/>
      <c r="EEE17" s="934"/>
      <c r="EEF17" s="934"/>
      <c r="EEG17" s="934"/>
      <c r="EEH17" s="934"/>
      <c r="EEI17" s="934"/>
      <c r="EEJ17" s="934"/>
      <c r="EEK17" s="934"/>
      <c r="EEL17" s="934"/>
      <c r="EEM17" s="934"/>
      <c r="EEN17" s="934"/>
      <c r="EEO17" s="934"/>
      <c r="EEP17" s="934"/>
      <c r="EEQ17" s="934"/>
      <c r="EER17" s="934"/>
      <c r="EES17" s="934"/>
      <c r="EET17" s="934"/>
      <c r="EEU17" s="934"/>
      <c r="EEV17" s="934"/>
      <c r="EEW17" s="934"/>
      <c r="EEX17" s="934"/>
      <c r="EEY17" s="934"/>
      <c r="EEZ17" s="934"/>
      <c r="EFA17" s="934"/>
      <c r="EFB17" s="934"/>
      <c r="EFC17" s="934"/>
      <c r="EFD17" s="934"/>
      <c r="EFE17" s="934"/>
      <c r="EFF17" s="934"/>
      <c r="EFG17" s="934"/>
      <c r="EFH17" s="934"/>
      <c r="EFI17" s="934"/>
      <c r="EFJ17" s="934"/>
      <c r="EFK17" s="934"/>
      <c r="EFL17" s="934"/>
      <c r="EFM17" s="934"/>
      <c r="EFN17" s="934"/>
      <c r="EFO17" s="934"/>
      <c r="EFP17" s="934"/>
      <c r="EFQ17" s="934"/>
      <c r="EFR17" s="934"/>
      <c r="EFS17" s="934"/>
      <c r="EFT17" s="934"/>
      <c r="EFU17" s="934"/>
      <c r="EFV17" s="934"/>
      <c r="EFW17" s="934"/>
      <c r="EFX17" s="934"/>
      <c r="EFY17" s="934"/>
      <c r="EFZ17" s="934"/>
      <c r="EGA17" s="934"/>
      <c r="EGB17" s="934"/>
      <c r="EGC17" s="934"/>
      <c r="EGD17" s="934"/>
      <c r="EGE17" s="934"/>
      <c r="EGF17" s="934"/>
      <c r="EGG17" s="934"/>
      <c r="EGH17" s="934"/>
      <c r="EGI17" s="934"/>
      <c r="EGJ17" s="934"/>
      <c r="EGK17" s="934"/>
      <c r="EGL17" s="934"/>
      <c r="EGM17" s="934"/>
      <c r="EGN17" s="934"/>
      <c r="EGO17" s="934"/>
      <c r="EGP17" s="934"/>
      <c r="EGQ17" s="934"/>
      <c r="EGR17" s="934"/>
      <c r="EGS17" s="934"/>
      <c r="EGT17" s="934"/>
      <c r="EGU17" s="934"/>
      <c r="EGV17" s="934"/>
      <c r="EGW17" s="934"/>
      <c r="EGX17" s="934"/>
      <c r="EGY17" s="934"/>
      <c r="EGZ17" s="934"/>
      <c r="EHA17" s="934"/>
      <c r="EHB17" s="934"/>
      <c r="EHC17" s="934"/>
      <c r="EHD17" s="934"/>
      <c r="EHE17" s="934"/>
      <c r="EHF17" s="934"/>
      <c r="EHG17" s="934"/>
      <c r="EHH17" s="934"/>
      <c r="EHI17" s="934"/>
      <c r="EHJ17" s="934"/>
      <c r="EHK17" s="934"/>
      <c r="EHL17" s="934"/>
      <c r="EHM17" s="934"/>
      <c r="EHN17" s="934"/>
      <c r="EHO17" s="934"/>
      <c r="EHP17" s="934"/>
      <c r="EHQ17" s="934"/>
      <c r="EHR17" s="934"/>
      <c r="EHS17" s="934"/>
      <c r="EHT17" s="934"/>
      <c r="EHU17" s="934"/>
      <c r="EHV17" s="934"/>
      <c r="EHW17" s="934"/>
      <c r="EHX17" s="934"/>
      <c r="EHY17" s="934"/>
      <c r="EHZ17" s="934"/>
      <c r="EIA17" s="934"/>
      <c r="EIB17" s="934"/>
      <c r="EIC17" s="934"/>
      <c r="EID17" s="934"/>
      <c r="EIE17" s="934"/>
      <c r="EIF17" s="934"/>
      <c r="EIG17" s="934"/>
      <c r="EIH17" s="934"/>
      <c r="EII17" s="934"/>
      <c r="EIJ17" s="934"/>
      <c r="EIK17" s="934"/>
      <c r="EIL17" s="934"/>
      <c r="EIM17" s="934"/>
      <c r="EIN17" s="934"/>
      <c r="EIO17" s="934"/>
      <c r="EIP17" s="934"/>
      <c r="EIQ17" s="934"/>
      <c r="EIR17" s="934"/>
      <c r="EIS17" s="934"/>
      <c r="EIT17" s="934"/>
      <c r="EIU17" s="934"/>
      <c r="EIV17" s="934"/>
      <c r="EIW17" s="934"/>
      <c r="EIX17" s="934"/>
      <c r="EIY17" s="934"/>
      <c r="EIZ17" s="934"/>
      <c r="EJA17" s="934"/>
      <c r="EJB17" s="934"/>
      <c r="EJC17" s="934"/>
      <c r="EJD17" s="934"/>
      <c r="EJE17" s="934"/>
      <c r="EJF17" s="934"/>
      <c r="EJG17" s="934"/>
      <c r="EJH17" s="934"/>
      <c r="EJI17" s="934"/>
      <c r="EJJ17" s="934"/>
      <c r="EJK17" s="934"/>
      <c r="EJL17" s="934"/>
      <c r="EJM17" s="934"/>
      <c r="EJN17" s="934"/>
      <c r="EJO17" s="934"/>
      <c r="EJP17" s="934"/>
      <c r="EJQ17" s="934"/>
      <c r="EJR17" s="934"/>
      <c r="EJS17" s="934"/>
      <c r="EJT17" s="934"/>
      <c r="EJU17" s="934"/>
      <c r="EJV17" s="934"/>
      <c r="EJW17" s="934"/>
      <c r="EJX17" s="934"/>
      <c r="EJY17" s="934"/>
      <c r="EJZ17" s="934"/>
      <c r="EKA17" s="934"/>
      <c r="EKB17" s="934"/>
      <c r="EKC17" s="934"/>
      <c r="EKD17" s="934"/>
      <c r="EKE17" s="934"/>
      <c r="EKF17" s="934"/>
      <c r="EKG17" s="934"/>
      <c r="EKH17" s="934"/>
      <c r="EKI17" s="934"/>
      <c r="EKJ17" s="934"/>
      <c r="EKK17" s="934"/>
      <c r="EKL17" s="934"/>
      <c r="EKM17" s="934"/>
      <c r="EKN17" s="934"/>
      <c r="EKO17" s="934"/>
      <c r="EKP17" s="934"/>
      <c r="EKQ17" s="934"/>
      <c r="EKR17" s="934"/>
      <c r="EKS17" s="934"/>
      <c r="EKT17" s="934"/>
      <c r="EKU17" s="934"/>
      <c r="EKV17" s="934"/>
      <c r="EKW17" s="934"/>
      <c r="EKX17" s="934"/>
      <c r="EKY17" s="934"/>
      <c r="EKZ17" s="934"/>
      <c r="ELA17" s="934"/>
      <c r="ELB17" s="934"/>
      <c r="ELC17" s="934"/>
      <c r="ELD17" s="934"/>
      <c r="ELE17" s="934"/>
      <c r="ELF17" s="934"/>
      <c r="ELG17" s="934"/>
      <c r="ELH17" s="934"/>
      <c r="ELI17" s="934"/>
      <c r="ELJ17" s="934"/>
      <c r="ELK17" s="934"/>
      <c r="ELL17" s="934"/>
      <c r="ELM17" s="934"/>
      <c r="ELN17" s="934"/>
      <c r="ELO17" s="934"/>
      <c r="ELP17" s="934"/>
      <c r="ELQ17" s="934"/>
      <c r="ELR17" s="934"/>
      <c r="ELS17" s="934"/>
      <c r="ELT17" s="934"/>
      <c r="ELU17" s="934"/>
      <c r="ELV17" s="934"/>
      <c r="ELW17" s="934"/>
      <c r="ELX17" s="934"/>
      <c r="ELY17" s="934"/>
      <c r="ELZ17" s="934"/>
      <c r="EMA17" s="934"/>
      <c r="EMB17" s="934"/>
      <c r="EMC17" s="934"/>
      <c r="EMD17" s="934"/>
      <c r="EME17" s="934"/>
      <c r="EMF17" s="934"/>
      <c r="EMG17" s="934"/>
      <c r="EMH17" s="934"/>
      <c r="EMI17" s="934"/>
      <c r="EMJ17" s="934"/>
      <c r="EMK17" s="934"/>
      <c r="EML17" s="934"/>
      <c r="EMM17" s="934"/>
      <c r="EMN17" s="934"/>
      <c r="EMO17" s="934"/>
      <c r="EMP17" s="934"/>
      <c r="EMQ17" s="934"/>
      <c r="EMR17" s="934"/>
      <c r="EMS17" s="934"/>
      <c r="EMT17" s="934"/>
      <c r="EMU17" s="934"/>
      <c r="EMV17" s="934"/>
      <c r="EMW17" s="934"/>
      <c r="EMX17" s="934"/>
      <c r="EMY17" s="934"/>
      <c r="EMZ17" s="934"/>
      <c r="ENA17" s="934"/>
      <c r="ENB17" s="934"/>
      <c r="ENC17" s="934"/>
      <c r="END17" s="934"/>
      <c r="ENE17" s="934"/>
      <c r="ENF17" s="934"/>
      <c r="ENG17" s="934"/>
      <c r="ENH17" s="934"/>
      <c r="ENI17" s="934"/>
      <c r="ENJ17" s="934"/>
      <c r="ENK17" s="934"/>
      <c r="ENL17" s="934"/>
      <c r="ENM17" s="934"/>
      <c r="ENN17" s="934"/>
      <c r="ENO17" s="934"/>
      <c r="ENP17" s="934"/>
      <c r="ENQ17" s="934"/>
      <c r="ENR17" s="934"/>
      <c r="ENS17" s="934"/>
      <c r="ENT17" s="934"/>
      <c r="ENU17" s="934"/>
      <c r="ENV17" s="934"/>
      <c r="ENW17" s="934"/>
      <c r="ENX17" s="934"/>
      <c r="ENY17" s="934"/>
      <c r="ENZ17" s="934"/>
      <c r="EOA17" s="934"/>
      <c r="EOB17" s="934"/>
      <c r="EOC17" s="934"/>
      <c r="EOD17" s="934"/>
      <c r="EOE17" s="934"/>
      <c r="EOF17" s="934"/>
      <c r="EOG17" s="934"/>
      <c r="EOH17" s="934"/>
      <c r="EOI17" s="934"/>
      <c r="EOJ17" s="934"/>
      <c r="EOK17" s="934"/>
      <c r="EOL17" s="934"/>
      <c r="EOM17" s="934"/>
      <c r="EON17" s="934"/>
      <c r="EOO17" s="934"/>
      <c r="EOP17" s="934"/>
      <c r="EOQ17" s="934"/>
      <c r="EOR17" s="934"/>
      <c r="EOS17" s="934"/>
      <c r="EOT17" s="934"/>
      <c r="EOU17" s="934"/>
      <c r="EOV17" s="934"/>
      <c r="EOW17" s="934"/>
      <c r="EOX17" s="934"/>
      <c r="EOY17" s="934"/>
      <c r="EOZ17" s="934"/>
      <c r="EPA17" s="934"/>
      <c r="EPB17" s="934"/>
      <c r="EPC17" s="934"/>
      <c r="EPD17" s="934"/>
      <c r="EPE17" s="934"/>
      <c r="EPF17" s="934"/>
      <c r="EPG17" s="934"/>
      <c r="EPH17" s="934"/>
      <c r="EPI17" s="934"/>
      <c r="EPJ17" s="934"/>
      <c r="EPK17" s="934"/>
      <c r="EPL17" s="934"/>
      <c r="EPM17" s="934"/>
      <c r="EPN17" s="934"/>
      <c r="EPO17" s="934"/>
      <c r="EPP17" s="934"/>
      <c r="EPQ17" s="934"/>
      <c r="EPR17" s="934"/>
      <c r="EPS17" s="934"/>
      <c r="EPT17" s="934"/>
      <c r="EPU17" s="934"/>
      <c r="EPV17" s="934"/>
      <c r="EPW17" s="934"/>
      <c r="EPX17" s="934"/>
      <c r="EPY17" s="934"/>
      <c r="EPZ17" s="934"/>
      <c r="EQA17" s="934"/>
      <c r="EQB17" s="934"/>
      <c r="EQC17" s="934"/>
      <c r="EQD17" s="934"/>
      <c r="EQE17" s="934"/>
      <c r="EQF17" s="934"/>
      <c r="EQG17" s="934"/>
      <c r="EQH17" s="934"/>
      <c r="EQI17" s="934"/>
      <c r="EQJ17" s="934"/>
      <c r="EQK17" s="934"/>
      <c r="EQL17" s="934"/>
      <c r="EQM17" s="934"/>
      <c r="EQN17" s="934"/>
      <c r="EQO17" s="934"/>
      <c r="EQP17" s="934"/>
      <c r="EQQ17" s="934"/>
      <c r="EQR17" s="934"/>
      <c r="EQS17" s="934"/>
      <c r="EQT17" s="934"/>
      <c r="EQU17" s="934"/>
      <c r="EQV17" s="934"/>
      <c r="EQW17" s="934"/>
      <c r="EQX17" s="934"/>
      <c r="EQY17" s="934"/>
      <c r="EQZ17" s="934"/>
      <c r="ERA17" s="934"/>
      <c r="ERB17" s="934"/>
      <c r="ERC17" s="934"/>
      <c r="ERD17" s="934"/>
      <c r="ERE17" s="934"/>
      <c r="ERF17" s="934"/>
      <c r="ERG17" s="934"/>
      <c r="ERH17" s="934"/>
      <c r="ERI17" s="934"/>
      <c r="ERJ17" s="934"/>
      <c r="ERK17" s="934"/>
      <c r="ERL17" s="934"/>
      <c r="ERM17" s="934"/>
      <c r="ERN17" s="934"/>
      <c r="ERO17" s="934"/>
      <c r="ERP17" s="934"/>
      <c r="ERQ17" s="934"/>
      <c r="ERR17" s="934"/>
      <c r="ERS17" s="934"/>
      <c r="ERT17" s="934"/>
      <c r="ERU17" s="934"/>
      <c r="ERV17" s="934"/>
      <c r="ERW17" s="934"/>
      <c r="ERX17" s="934"/>
      <c r="ERY17" s="934"/>
      <c r="ERZ17" s="934"/>
      <c r="ESA17" s="934"/>
      <c r="ESB17" s="934"/>
      <c r="ESC17" s="934"/>
      <c r="ESD17" s="934"/>
      <c r="ESE17" s="934"/>
      <c r="ESF17" s="934"/>
      <c r="ESG17" s="934"/>
      <c r="ESH17" s="934"/>
      <c r="ESI17" s="934"/>
      <c r="ESJ17" s="934"/>
      <c r="ESK17" s="934"/>
      <c r="ESL17" s="934"/>
      <c r="ESM17" s="934"/>
      <c r="ESN17" s="934"/>
      <c r="ESO17" s="934"/>
      <c r="ESP17" s="934"/>
      <c r="ESQ17" s="934"/>
      <c r="ESR17" s="934"/>
      <c r="ESS17" s="934"/>
      <c r="EST17" s="934"/>
      <c r="ESU17" s="934"/>
      <c r="ESV17" s="934"/>
      <c r="ESW17" s="934"/>
      <c r="ESX17" s="934"/>
      <c r="ESY17" s="934"/>
      <c r="ESZ17" s="934"/>
      <c r="ETA17" s="934"/>
      <c r="ETB17" s="934"/>
      <c r="ETC17" s="934"/>
      <c r="ETD17" s="934"/>
      <c r="ETE17" s="934"/>
      <c r="ETF17" s="934"/>
      <c r="ETG17" s="934"/>
      <c r="ETH17" s="934"/>
      <c r="ETI17" s="934"/>
      <c r="ETJ17" s="934"/>
      <c r="ETK17" s="934"/>
      <c r="ETL17" s="934"/>
      <c r="ETM17" s="934"/>
      <c r="ETN17" s="934"/>
      <c r="ETO17" s="934"/>
      <c r="ETP17" s="934"/>
      <c r="ETQ17" s="934"/>
      <c r="ETR17" s="934"/>
      <c r="ETS17" s="934"/>
      <c r="ETT17" s="934"/>
      <c r="ETU17" s="934"/>
      <c r="ETV17" s="934"/>
      <c r="ETW17" s="934"/>
      <c r="ETX17" s="934"/>
      <c r="ETY17" s="934"/>
      <c r="ETZ17" s="934"/>
      <c r="EUA17" s="934"/>
      <c r="EUB17" s="934"/>
      <c r="EUC17" s="934"/>
      <c r="EUD17" s="934"/>
      <c r="EUE17" s="934"/>
      <c r="EUF17" s="934"/>
      <c r="EUG17" s="934"/>
      <c r="EUH17" s="934"/>
      <c r="EUI17" s="934"/>
      <c r="EUJ17" s="934"/>
      <c r="EUK17" s="934"/>
      <c r="EUL17" s="934"/>
      <c r="EUM17" s="934"/>
      <c r="EUN17" s="934"/>
      <c r="EUO17" s="934"/>
      <c r="EUP17" s="934"/>
      <c r="EUQ17" s="934"/>
      <c r="EUR17" s="934"/>
      <c r="EUS17" s="934"/>
      <c r="EUT17" s="934"/>
      <c r="EUU17" s="934"/>
      <c r="EUV17" s="934"/>
      <c r="EUW17" s="934"/>
      <c r="EUX17" s="934"/>
      <c r="EUY17" s="934"/>
      <c r="EUZ17" s="934"/>
      <c r="EVA17" s="934"/>
      <c r="EVB17" s="934"/>
      <c r="EVC17" s="934"/>
      <c r="EVD17" s="934"/>
      <c r="EVE17" s="934"/>
      <c r="EVF17" s="934"/>
      <c r="EVG17" s="934"/>
      <c r="EVH17" s="934"/>
      <c r="EVI17" s="934"/>
      <c r="EVJ17" s="934"/>
      <c r="EVK17" s="934"/>
      <c r="EVL17" s="934"/>
      <c r="EVM17" s="934"/>
      <c r="EVN17" s="934"/>
      <c r="EVO17" s="934"/>
      <c r="EVP17" s="934"/>
      <c r="EVQ17" s="934"/>
      <c r="EVR17" s="934"/>
      <c r="EVS17" s="934"/>
      <c r="EVT17" s="934"/>
      <c r="EVU17" s="934"/>
      <c r="EVV17" s="934"/>
      <c r="EVW17" s="934"/>
      <c r="EVX17" s="934"/>
      <c r="EVY17" s="934"/>
      <c r="EVZ17" s="934"/>
      <c r="EWA17" s="934"/>
      <c r="EWB17" s="934"/>
      <c r="EWC17" s="934"/>
      <c r="EWD17" s="934"/>
      <c r="EWE17" s="934"/>
      <c r="EWF17" s="934"/>
      <c r="EWG17" s="934"/>
      <c r="EWH17" s="934"/>
      <c r="EWI17" s="934"/>
      <c r="EWJ17" s="934"/>
      <c r="EWK17" s="934"/>
      <c r="EWL17" s="934"/>
      <c r="EWM17" s="934"/>
      <c r="EWN17" s="934"/>
      <c r="EWO17" s="934"/>
      <c r="EWP17" s="934"/>
      <c r="EWQ17" s="934"/>
      <c r="EWR17" s="934"/>
      <c r="EWS17" s="934"/>
      <c r="EWT17" s="934"/>
      <c r="EWU17" s="934"/>
      <c r="EWV17" s="934"/>
      <c r="EWW17" s="934"/>
      <c r="EWX17" s="934"/>
      <c r="EWY17" s="934"/>
      <c r="EWZ17" s="934"/>
      <c r="EXA17" s="934"/>
      <c r="EXB17" s="934"/>
      <c r="EXC17" s="934"/>
      <c r="EXD17" s="934"/>
      <c r="EXE17" s="934"/>
      <c r="EXF17" s="934"/>
      <c r="EXG17" s="934"/>
      <c r="EXH17" s="934"/>
      <c r="EXI17" s="934"/>
      <c r="EXJ17" s="934"/>
      <c r="EXK17" s="934"/>
      <c r="EXL17" s="934"/>
      <c r="EXM17" s="934"/>
      <c r="EXN17" s="934"/>
      <c r="EXO17" s="934"/>
      <c r="EXP17" s="934"/>
      <c r="EXQ17" s="934"/>
      <c r="EXR17" s="934"/>
      <c r="EXS17" s="934"/>
      <c r="EXT17" s="934"/>
      <c r="EXU17" s="934"/>
      <c r="EXV17" s="934"/>
      <c r="EXW17" s="934"/>
      <c r="EXX17" s="934"/>
      <c r="EXY17" s="934"/>
      <c r="EXZ17" s="934"/>
      <c r="EYA17" s="934"/>
      <c r="EYB17" s="934"/>
      <c r="EYC17" s="934"/>
      <c r="EYD17" s="934"/>
      <c r="EYE17" s="934"/>
      <c r="EYF17" s="934"/>
      <c r="EYG17" s="934"/>
      <c r="EYH17" s="934"/>
      <c r="EYI17" s="934"/>
      <c r="EYJ17" s="934"/>
      <c r="EYK17" s="934"/>
      <c r="EYL17" s="934"/>
      <c r="EYM17" s="934"/>
      <c r="EYN17" s="934"/>
      <c r="EYO17" s="934"/>
      <c r="EYP17" s="934"/>
      <c r="EYQ17" s="934"/>
      <c r="EYR17" s="934"/>
      <c r="EYS17" s="934"/>
      <c r="EYT17" s="934"/>
      <c r="EYU17" s="934"/>
      <c r="EYV17" s="934"/>
      <c r="EYW17" s="934"/>
      <c r="EYX17" s="934"/>
      <c r="EYY17" s="934"/>
      <c r="EYZ17" s="934"/>
      <c r="EZA17" s="934"/>
      <c r="EZB17" s="934"/>
      <c r="EZC17" s="934"/>
      <c r="EZD17" s="934"/>
      <c r="EZE17" s="934"/>
      <c r="EZF17" s="934"/>
      <c r="EZG17" s="934"/>
      <c r="EZH17" s="934"/>
      <c r="EZI17" s="934"/>
      <c r="EZJ17" s="934"/>
      <c r="EZK17" s="934"/>
      <c r="EZL17" s="934"/>
      <c r="EZM17" s="934"/>
      <c r="EZN17" s="934"/>
      <c r="EZO17" s="934"/>
      <c r="EZP17" s="934"/>
      <c r="EZQ17" s="934"/>
      <c r="EZR17" s="934"/>
      <c r="EZS17" s="934"/>
      <c r="EZT17" s="934"/>
      <c r="EZU17" s="934"/>
      <c r="EZV17" s="934"/>
      <c r="EZW17" s="934"/>
      <c r="EZX17" s="934"/>
      <c r="EZY17" s="934"/>
      <c r="EZZ17" s="934"/>
      <c r="FAA17" s="934"/>
      <c r="FAB17" s="934"/>
      <c r="FAC17" s="934"/>
      <c r="FAD17" s="934"/>
      <c r="FAE17" s="934"/>
      <c r="FAF17" s="934"/>
      <c r="FAG17" s="934"/>
      <c r="FAH17" s="934"/>
      <c r="FAI17" s="934"/>
      <c r="FAJ17" s="934"/>
      <c r="FAK17" s="934"/>
      <c r="FAL17" s="934"/>
      <c r="FAM17" s="934"/>
      <c r="FAN17" s="934"/>
      <c r="FAO17" s="934"/>
      <c r="FAP17" s="934"/>
      <c r="FAQ17" s="934"/>
      <c r="FAR17" s="934"/>
      <c r="FAS17" s="934"/>
      <c r="FAT17" s="934"/>
      <c r="FAU17" s="934"/>
      <c r="FAV17" s="934"/>
      <c r="FAW17" s="934"/>
      <c r="FAX17" s="934"/>
      <c r="FAY17" s="934"/>
      <c r="FAZ17" s="934"/>
      <c r="FBA17" s="934"/>
      <c r="FBB17" s="934"/>
      <c r="FBC17" s="934"/>
      <c r="FBD17" s="934"/>
      <c r="FBE17" s="934"/>
      <c r="FBF17" s="934"/>
      <c r="FBG17" s="934"/>
      <c r="FBH17" s="934"/>
      <c r="FBI17" s="934"/>
      <c r="FBJ17" s="934"/>
      <c r="FBK17" s="934"/>
      <c r="FBL17" s="934"/>
      <c r="FBM17" s="934"/>
      <c r="FBN17" s="934"/>
      <c r="FBO17" s="934"/>
      <c r="FBP17" s="934"/>
      <c r="FBQ17" s="934"/>
      <c r="FBR17" s="934"/>
      <c r="FBS17" s="934"/>
      <c r="FBT17" s="934"/>
      <c r="FBU17" s="934"/>
      <c r="FBV17" s="934"/>
      <c r="FBW17" s="934"/>
      <c r="FBX17" s="934"/>
      <c r="FBY17" s="934"/>
      <c r="FBZ17" s="934"/>
      <c r="FCA17" s="934"/>
      <c r="FCB17" s="934"/>
      <c r="FCC17" s="934"/>
      <c r="FCD17" s="934"/>
      <c r="FCE17" s="934"/>
      <c r="FCF17" s="934"/>
      <c r="FCG17" s="934"/>
      <c r="FCH17" s="934"/>
      <c r="FCI17" s="934"/>
      <c r="FCJ17" s="934"/>
      <c r="FCK17" s="934"/>
      <c r="FCL17" s="934"/>
      <c r="FCM17" s="934"/>
      <c r="FCN17" s="934"/>
      <c r="FCO17" s="934"/>
      <c r="FCP17" s="934"/>
      <c r="FCQ17" s="934"/>
      <c r="FCR17" s="934"/>
      <c r="FCS17" s="934"/>
      <c r="FCT17" s="934"/>
      <c r="FCU17" s="934"/>
      <c r="FCV17" s="934"/>
      <c r="FCW17" s="934"/>
      <c r="FCX17" s="934"/>
      <c r="FCY17" s="934"/>
      <c r="FCZ17" s="934"/>
      <c r="FDA17" s="934"/>
      <c r="FDB17" s="934"/>
      <c r="FDC17" s="934"/>
      <c r="FDD17" s="934"/>
      <c r="FDE17" s="934"/>
      <c r="FDF17" s="934"/>
      <c r="FDG17" s="934"/>
      <c r="FDH17" s="934"/>
      <c r="FDI17" s="934"/>
      <c r="FDJ17" s="934"/>
      <c r="FDK17" s="934"/>
      <c r="FDL17" s="934"/>
      <c r="FDM17" s="934"/>
      <c r="FDN17" s="934"/>
      <c r="FDO17" s="934"/>
      <c r="FDP17" s="934"/>
      <c r="FDQ17" s="934"/>
      <c r="FDR17" s="934"/>
      <c r="FDS17" s="934"/>
      <c r="FDT17" s="934"/>
      <c r="FDU17" s="934"/>
      <c r="FDV17" s="934"/>
      <c r="FDW17" s="934"/>
      <c r="FDX17" s="934"/>
      <c r="FDY17" s="934"/>
      <c r="FDZ17" s="934"/>
      <c r="FEA17" s="934"/>
      <c r="FEB17" s="934"/>
      <c r="FEC17" s="934"/>
      <c r="FED17" s="934"/>
      <c r="FEE17" s="934"/>
      <c r="FEF17" s="934"/>
      <c r="FEG17" s="934"/>
      <c r="FEH17" s="934"/>
      <c r="FEI17" s="934"/>
      <c r="FEJ17" s="934"/>
      <c r="FEK17" s="934"/>
      <c r="FEL17" s="934"/>
      <c r="FEM17" s="934"/>
      <c r="FEN17" s="934"/>
      <c r="FEO17" s="934"/>
      <c r="FEP17" s="934"/>
      <c r="FEQ17" s="934"/>
      <c r="FER17" s="934"/>
      <c r="FES17" s="934"/>
      <c r="FET17" s="934"/>
      <c r="FEU17" s="934"/>
      <c r="FEV17" s="934"/>
      <c r="FEW17" s="934"/>
      <c r="FEX17" s="934"/>
      <c r="FEY17" s="934"/>
      <c r="FEZ17" s="934"/>
      <c r="FFA17" s="934"/>
      <c r="FFB17" s="934"/>
      <c r="FFC17" s="934"/>
      <c r="FFD17" s="934"/>
      <c r="FFE17" s="934"/>
      <c r="FFF17" s="934"/>
      <c r="FFG17" s="934"/>
      <c r="FFH17" s="934"/>
      <c r="FFI17" s="934"/>
      <c r="FFJ17" s="934"/>
      <c r="FFK17" s="934"/>
      <c r="FFL17" s="934"/>
      <c r="FFM17" s="934"/>
      <c r="FFN17" s="934"/>
      <c r="FFO17" s="934"/>
      <c r="FFP17" s="934"/>
      <c r="FFQ17" s="934"/>
      <c r="FFR17" s="934"/>
      <c r="FFS17" s="934"/>
      <c r="FFT17" s="934"/>
      <c r="FFU17" s="934"/>
      <c r="FFV17" s="934"/>
      <c r="FFW17" s="934"/>
      <c r="FFX17" s="934"/>
      <c r="FFY17" s="934"/>
      <c r="FFZ17" s="934"/>
      <c r="FGA17" s="934"/>
      <c r="FGB17" s="934"/>
      <c r="FGC17" s="934"/>
      <c r="FGD17" s="934"/>
      <c r="FGE17" s="934"/>
      <c r="FGF17" s="934"/>
      <c r="FGG17" s="934"/>
      <c r="FGH17" s="934"/>
      <c r="FGI17" s="934"/>
      <c r="FGJ17" s="934"/>
      <c r="FGK17" s="934"/>
      <c r="FGL17" s="934"/>
      <c r="FGM17" s="934"/>
      <c r="FGN17" s="934"/>
      <c r="FGO17" s="934"/>
      <c r="FGP17" s="934"/>
      <c r="FGQ17" s="934"/>
      <c r="FGR17" s="934"/>
      <c r="FGS17" s="934"/>
      <c r="FGT17" s="934"/>
      <c r="FGU17" s="934"/>
      <c r="FGV17" s="934"/>
      <c r="FGW17" s="934"/>
      <c r="FGX17" s="934"/>
      <c r="FGY17" s="934"/>
      <c r="FGZ17" s="934"/>
      <c r="FHA17" s="934"/>
      <c r="FHB17" s="934"/>
      <c r="FHC17" s="934"/>
      <c r="FHD17" s="934"/>
      <c r="FHE17" s="934"/>
      <c r="FHF17" s="934"/>
      <c r="FHG17" s="934"/>
      <c r="FHH17" s="934"/>
      <c r="FHI17" s="934"/>
      <c r="FHJ17" s="934"/>
      <c r="FHK17" s="934"/>
      <c r="FHL17" s="934"/>
      <c r="FHM17" s="934"/>
      <c r="FHN17" s="934"/>
      <c r="FHO17" s="934"/>
      <c r="FHP17" s="934"/>
      <c r="FHQ17" s="934"/>
      <c r="FHR17" s="934"/>
      <c r="FHS17" s="934"/>
      <c r="FHT17" s="934"/>
      <c r="FHU17" s="934"/>
      <c r="FHV17" s="934"/>
      <c r="FHW17" s="934"/>
      <c r="FHX17" s="934"/>
      <c r="FHY17" s="934"/>
      <c r="FHZ17" s="934"/>
      <c r="FIA17" s="934"/>
      <c r="FIB17" s="934"/>
      <c r="FIC17" s="934"/>
      <c r="FID17" s="934"/>
      <c r="FIE17" s="934"/>
      <c r="FIF17" s="934"/>
      <c r="FIG17" s="934"/>
      <c r="FIH17" s="934"/>
      <c r="FII17" s="934"/>
      <c r="FIJ17" s="934"/>
      <c r="FIK17" s="934"/>
      <c r="FIL17" s="934"/>
      <c r="FIM17" s="934"/>
      <c r="FIN17" s="934"/>
      <c r="FIO17" s="934"/>
      <c r="FIP17" s="934"/>
      <c r="FIQ17" s="934"/>
      <c r="FIR17" s="934"/>
      <c r="FIS17" s="934"/>
      <c r="FIT17" s="934"/>
      <c r="FIU17" s="934"/>
      <c r="FIV17" s="934"/>
      <c r="FIW17" s="934"/>
      <c r="FIX17" s="934"/>
      <c r="FIY17" s="934"/>
      <c r="FIZ17" s="934"/>
      <c r="FJA17" s="934"/>
      <c r="FJB17" s="934"/>
      <c r="FJC17" s="934"/>
      <c r="FJD17" s="934"/>
      <c r="FJE17" s="934"/>
      <c r="FJF17" s="934"/>
      <c r="FJG17" s="934"/>
      <c r="FJH17" s="934"/>
      <c r="FJI17" s="934"/>
      <c r="FJJ17" s="934"/>
      <c r="FJK17" s="934"/>
      <c r="FJL17" s="934"/>
      <c r="FJM17" s="934"/>
      <c r="FJN17" s="934"/>
      <c r="FJO17" s="934"/>
      <c r="FJP17" s="934"/>
      <c r="FJQ17" s="934"/>
      <c r="FJR17" s="934"/>
      <c r="FJS17" s="934"/>
      <c r="FJT17" s="934"/>
      <c r="FJU17" s="934"/>
      <c r="FJV17" s="934"/>
      <c r="FJW17" s="934"/>
      <c r="FJX17" s="934"/>
      <c r="FJY17" s="934"/>
      <c r="FJZ17" s="934"/>
      <c r="FKA17" s="934"/>
      <c r="FKB17" s="934"/>
      <c r="FKC17" s="934"/>
      <c r="FKD17" s="934"/>
      <c r="FKE17" s="934"/>
      <c r="FKF17" s="934"/>
      <c r="FKG17" s="934"/>
      <c r="FKH17" s="934"/>
      <c r="FKI17" s="934"/>
      <c r="FKJ17" s="934"/>
      <c r="FKK17" s="934"/>
      <c r="FKL17" s="934"/>
      <c r="FKM17" s="934"/>
      <c r="FKN17" s="934"/>
      <c r="FKO17" s="934"/>
      <c r="FKP17" s="934"/>
      <c r="FKQ17" s="934"/>
      <c r="FKR17" s="934"/>
      <c r="FKS17" s="934"/>
      <c r="FKT17" s="934"/>
      <c r="FKU17" s="934"/>
      <c r="FKV17" s="934"/>
      <c r="FKW17" s="934"/>
      <c r="FKX17" s="934"/>
      <c r="FKY17" s="934"/>
      <c r="FKZ17" s="934"/>
      <c r="FLA17" s="934"/>
      <c r="FLB17" s="934"/>
      <c r="FLC17" s="934"/>
      <c r="FLD17" s="934"/>
      <c r="FLE17" s="934"/>
      <c r="FLF17" s="934"/>
      <c r="FLG17" s="934"/>
      <c r="FLH17" s="934"/>
      <c r="FLI17" s="934"/>
      <c r="FLJ17" s="934"/>
      <c r="FLK17" s="934"/>
      <c r="FLL17" s="934"/>
      <c r="FLM17" s="934"/>
      <c r="FLN17" s="934"/>
      <c r="FLO17" s="934"/>
      <c r="FLP17" s="934"/>
      <c r="FLQ17" s="934"/>
      <c r="FLR17" s="934"/>
      <c r="FLS17" s="934"/>
      <c r="FLT17" s="934"/>
      <c r="FLU17" s="934"/>
      <c r="FLV17" s="934"/>
      <c r="FLW17" s="934"/>
      <c r="FLX17" s="934"/>
      <c r="FLY17" s="934"/>
      <c r="FLZ17" s="934"/>
      <c r="FMA17" s="934"/>
      <c r="FMB17" s="934"/>
      <c r="FMC17" s="934"/>
      <c r="FMD17" s="934"/>
      <c r="FME17" s="934"/>
      <c r="FMF17" s="934"/>
      <c r="FMG17" s="934"/>
      <c r="FMH17" s="934"/>
      <c r="FMI17" s="934"/>
      <c r="FMJ17" s="934"/>
      <c r="FMK17" s="934"/>
      <c r="FML17" s="934"/>
      <c r="FMM17" s="934"/>
      <c r="FMN17" s="934"/>
      <c r="FMO17" s="934"/>
      <c r="FMP17" s="934"/>
      <c r="FMQ17" s="934"/>
      <c r="FMR17" s="934"/>
      <c r="FMS17" s="934"/>
      <c r="FMT17" s="934"/>
      <c r="FMU17" s="934"/>
      <c r="FMV17" s="934"/>
      <c r="FMW17" s="934"/>
      <c r="FMX17" s="934"/>
      <c r="FMY17" s="934"/>
      <c r="FMZ17" s="934"/>
      <c r="FNA17" s="934"/>
      <c r="FNB17" s="934"/>
      <c r="FNC17" s="934"/>
      <c r="FND17" s="934"/>
      <c r="FNE17" s="934"/>
      <c r="FNF17" s="934"/>
      <c r="FNG17" s="934"/>
      <c r="FNH17" s="934"/>
      <c r="FNI17" s="934"/>
      <c r="FNJ17" s="934"/>
      <c r="FNK17" s="934"/>
      <c r="FNL17" s="934"/>
      <c r="FNM17" s="934"/>
      <c r="FNN17" s="934"/>
      <c r="FNO17" s="934"/>
      <c r="FNP17" s="934"/>
      <c r="FNQ17" s="934"/>
      <c r="FNR17" s="934"/>
      <c r="FNS17" s="934"/>
      <c r="FNT17" s="934"/>
      <c r="FNU17" s="934"/>
      <c r="FNV17" s="934"/>
      <c r="FNW17" s="934"/>
      <c r="FNX17" s="934"/>
      <c r="FNY17" s="934"/>
      <c r="FNZ17" s="934"/>
      <c r="FOA17" s="934"/>
      <c r="FOB17" s="934"/>
      <c r="FOC17" s="934"/>
      <c r="FOD17" s="934"/>
      <c r="FOE17" s="934"/>
      <c r="FOF17" s="934"/>
      <c r="FOG17" s="934"/>
      <c r="FOH17" s="934"/>
      <c r="FOI17" s="934"/>
      <c r="FOJ17" s="934"/>
      <c r="FOK17" s="934"/>
      <c r="FOL17" s="934"/>
      <c r="FOM17" s="934"/>
      <c r="FON17" s="934"/>
      <c r="FOO17" s="934"/>
      <c r="FOP17" s="934"/>
      <c r="FOQ17" s="934"/>
      <c r="FOR17" s="934"/>
      <c r="FOS17" s="934"/>
      <c r="FOT17" s="934"/>
      <c r="FOU17" s="934"/>
      <c r="FOV17" s="934"/>
      <c r="FOW17" s="934"/>
      <c r="FOX17" s="934"/>
      <c r="FOY17" s="934"/>
      <c r="FOZ17" s="934"/>
      <c r="FPA17" s="934"/>
      <c r="FPB17" s="934"/>
      <c r="FPC17" s="934"/>
      <c r="FPD17" s="934"/>
      <c r="FPE17" s="934"/>
      <c r="FPF17" s="934"/>
      <c r="FPG17" s="934"/>
      <c r="FPH17" s="934"/>
      <c r="FPI17" s="934"/>
      <c r="FPJ17" s="934"/>
      <c r="FPK17" s="934"/>
      <c r="FPL17" s="934"/>
      <c r="FPM17" s="934"/>
      <c r="FPN17" s="934"/>
      <c r="FPO17" s="934"/>
      <c r="FPP17" s="934"/>
      <c r="FPQ17" s="934"/>
      <c r="FPR17" s="934"/>
      <c r="FPS17" s="934"/>
      <c r="FPT17" s="934"/>
      <c r="FPU17" s="934"/>
      <c r="FPV17" s="934"/>
      <c r="FPW17" s="934"/>
      <c r="FPX17" s="934"/>
      <c r="FPY17" s="934"/>
      <c r="FPZ17" s="934"/>
      <c r="FQA17" s="934"/>
      <c r="FQB17" s="934"/>
      <c r="FQC17" s="934"/>
      <c r="FQD17" s="934"/>
      <c r="FQE17" s="934"/>
      <c r="FQF17" s="934"/>
      <c r="FQG17" s="934"/>
      <c r="FQH17" s="934"/>
      <c r="FQI17" s="934"/>
      <c r="FQJ17" s="934"/>
      <c r="FQK17" s="934"/>
      <c r="FQL17" s="934"/>
      <c r="FQM17" s="934"/>
      <c r="FQN17" s="934"/>
      <c r="FQO17" s="934"/>
      <c r="FQP17" s="934"/>
      <c r="FQQ17" s="934"/>
      <c r="FQR17" s="934"/>
      <c r="FQS17" s="934"/>
      <c r="FQT17" s="934"/>
      <c r="FQU17" s="934"/>
      <c r="FQV17" s="934"/>
      <c r="FQW17" s="934"/>
      <c r="FQX17" s="934"/>
      <c r="FQY17" s="934"/>
      <c r="FQZ17" s="934"/>
      <c r="FRA17" s="934"/>
      <c r="FRB17" s="934"/>
      <c r="FRC17" s="934"/>
      <c r="FRD17" s="934"/>
      <c r="FRE17" s="934"/>
      <c r="FRF17" s="934"/>
      <c r="FRG17" s="934"/>
      <c r="FRH17" s="934"/>
      <c r="FRI17" s="934"/>
      <c r="FRJ17" s="934"/>
      <c r="FRK17" s="934"/>
      <c r="FRL17" s="934"/>
      <c r="FRM17" s="934"/>
      <c r="FRN17" s="934"/>
      <c r="FRO17" s="934"/>
      <c r="FRP17" s="934"/>
      <c r="FRQ17" s="934"/>
      <c r="FRR17" s="934"/>
      <c r="FRS17" s="934"/>
      <c r="FRT17" s="934"/>
      <c r="FRU17" s="934"/>
      <c r="FRV17" s="934"/>
      <c r="FRW17" s="934"/>
      <c r="FRX17" s="934"/>
      <c r="FRY17" s="934"/>
      <c r="FRZ17" s="934"/>
      <c r="FSA17" s="934"/>
      <c r="FSB17" s="934"/>
      <c r="FSC17" s="934"/>
      <c r="FSD17" s="934"/>
      <c r="FSE17" s="934"/>
      <c r="FSF17" s="934"/>
      <c r="FSG17" s="934"/>
      <c r="FSH17" s="934"/>
      <c r="FSI17" s="934"/>
      <c r="FSJ17" s="934"/>
      <c r="FSK17" s="934"/>
      <c r="FSL17" s="934"/>
      <c r="FSM17" s="934"/>
      <c r="FSN17" s="934"/>
      <c r="FSO17" s="934"/>
      <c r="FSP17" s="934"/>
      <c r="FSQ17" s="934"/>
      <c r="FSR17" s="934"/>
      <c r="FSS17" s="934"/>
      <c r="FST17" s="934"/>
      <c r="FSU17" s="934"/>
      <c r="FSV17" s="934"/>
      <c r="FSW17" s="934"/>
      <c r="FSX17" s="934"/>
      <c r="FSY17" s="934"/>
      <c r="FSZ17" s="934"/>
      <c r="FTA17" s="934"/>
      <c r="FTB17" s="934"/>
      <c r="FTC17" s="934"/>
      <c r="FTD17" s="934"/>
      <c r="FTE17" s="934"/>
      <c r="FTF17" s="934"/>
      <c r="FTG17" s="934"/>
      <c r="FTH17" s="934"/>
      <c r="FTI17" s="934"/>
      <c r="FTJ17" s="934"/>
      <c r="FTK17" s="934"/>
      <c r="FTL17" s="934"/>
      <c r="FTM17" s="934"/>
      <c r="FTN17" s="934"/>
      <c r="FTO17" s="934"/>
      <c r="FTP17" s="934"/>
      <c r="FTQ17" s="934"/>
      <c r="FTR17" s="934"/>
      <c r="FTS17" s="934"/>
      <c r="FTT17" s="934"/>
      <c r="FTU17" s="934"/>
      <c r="FTV17" s="934"/>
      <c r="FTW17" s="934"/>
      <c r="FTX17" s="934"/>
      <c r="FTY17" s="934"/>
      <c r="FTZ17" s="934"/>
      <c r="FUA17" s="934"/>
      <c r="FUB17" s="934"/>
      <c r="FUC17" s="934"/>
      <c r="FUD17" s="934"/>
      <c r="FUE17" s="934"/>
      <c r="FUF17" s="934"/>
      <c r="FUG17" s="934"/>
      <c r="FUH17" s="934"/>
      <c r="FUI17" s="934"/>
      <c r="FUJ17" s="934"/>
      <c r="FUK17" s="934"/>
      <c r="FUL17" s="934"/>
      <c r="FUM17" s="934"/>
      <c r="FUN17" s="934"/>
      <c r="FUO17" s="934"/>
      <c r="FUP17" s="934"/>
      <c r="FUQ17" s="934"/>
      <c r="FUR17" s="934"/>
      <c r="FUS17" s="934"/>
      <c r="FUT17" s="934"/>
      <c r="FUU17" s="934"/>
      <c r="FUV17" s="934"/>
      <c r="FUW17" s="934"/>
      <c r="FUX17" s="934"/>
      <c r="FUY17" s="934"/>
      <c r="FUZ17" s="934"/>
      <c r="FVA17" s="934"/>
      <c r="FVB17" s="934"/>
      <c r="FVC17" s="934"/>
      <c r="FVD17" s="934"/>
      <c r="FVE17" s="934"/>
      <c r="FVF17" s="934"/>
      <c r="FVG17" s="934"/>
      <c r="FVH17" s="934"/>
      <c r="FVI17" s="934"/>
      <c r="FVJ17" s="934"/>
      <c r="FVK17" s="934"/>
      <c r="FVL17" s="934"/>
      <c r="FVM17" s="934"/>
      <c r="FVN17" s="934"/>
      <c r="FVO17" s="934"/>
      <c r="FVP17" s="934"/>
      <c r="FVQ17" s="934"/>
      <c r="FVR17" s="934"/>
      <c r="FVS17" s="934"/>
      <c r="FVT17" s="934"/>
      <c r="FVU17" s="934"/>
      <c r="FVV17" s="934"/>
      <c r="FVW17" s="934"/>
      <c r="FVX17" s="934"/>
      <c r="FVY17" s="934"/>
      <c r="FVZ17" s="934"/>
      <c r="FWA17" s="934"/>
      <c r="FWB17" s="934"/>
      <c r="FWC17" s="934"/>
      <c r="FWD17" s="934"/>
      <c r="FWE17" s="934"/>
      <c r="FWF17" s="934"/>
      <c r="FWG17" s="934"/>
      <c r="FWH17" s="934"/>
      <c r="FWI17" s="934"/>
      <c r="FWJ17" s="934"/>
      <c r="FWK17" s="934"/>
      <c r="FWL17" s="934"/>
      <c r="FWM17" s="934"/>
      <c r="FWN17" s="934"/>
      <c r="FWO17" s="934"/>
      <c r="FWP17" s="934"/>
      <c r="FWQ17" s="934"/>
      <c r="FWR17" s="934"/>
      <c r="FWS17" s="934"/>
      <c r="FWT17" s="934"/>
      <c r="FWU17" s="934"/>
      <c r="FWV17" s="934"/>
      <c r="FWW17" s="934"/>
      <c r="FWX17" s="934"/>
      <c r="FWY17" s="934"/>
      <c r="FWZ17" s="934"/>
      <c r="FXA17" s="934"/>
      <c r="FXB17" s="934"/>
      <c r="FXC17" s="934"/>
      <c r="FXD17" s="934"/>
      <c r="FXE17" s="934"/>
      <c r="FXF17" s="934"/>
      <c r="FXG17" s="934"/>
      <c r="FXH17" s="934"/>
      <c r="FXI17" s="934"/>
      <c r="FXJ17" s="934"/>
      <c r="FXK17" s="934"/>
      <c r="FXL17" s="934"/>
      <c r="FXM17" s="934"/>
      <c r="FXN17" s="934"/>
      <c r="FXO17" s="934"/>
      <c r="FXP17" s="934"/>
      <c r="FXQ17" s="934"/>
      <c r="FXR17" s="934"/>
      <c r="FXS17" s="934"/>
      <c r="FXT17" s="934"/>
      <c r="FXU17" s="934"/>
      <c r="FXV17" s="934"/>
      <c r="FXW17" s="934"/>
      <c r="FXX17" s="934"/>
      <c r="FXY17" s="934"/>
      <c r="FXZ17" s="934"/>
      <c r="FYA17" s="934"/>
      <c r="FYB17" s="934"/>
      <c r="FYC17" s="934"/>
      <c r="FYD17" s="934"/>
      <c r="FYE17" s="934"/>
      <c r="FYF17" s="934"/>
      <c r="FYG17" s="934"/>
      <c r="FYH17" s="934"/>
      <c r="FYI17" s="934"/>
      <c r="FYJ17" s="934"/>
      <c r="FYK17" s="934"/>
      <c r="FYL17" s="934"/>
      <c r="FYM17" s="934"/>
      <c r="FYN17" s="934"/>
      <c r="FYO17" s="934"/>
      <c r="FYP17" s="934"/>
      <c r="FYQ17" s="934"/>
      <c r="FYR17" s="934"/>
      <c r="FYS17" s="934"/>
      <c r="FYT17" s="934"/>
      <c r="FYU17" s="934"/>
      <c r="FYV17" s="934"/>
      <c r="FYW17" s="934"/>
      <c r="FYX17" s="934"/>
      <c r="FYY17" s="934"/>
      <c r="FYZ17" s="934"/>
      <c r="FZA17" s="934"/>
      <c r="FZB17" s="934"/>
      <c r="FZC17" s="934"/>
      <c r="FZD17" s="934"/>
      <c r="FZE17" s="934"/>
      <c r="FZF17" s="934"/>
      <c r="FZG17" s="934"/>
      <c r="FZH17" s="934"/>
      <c r="FZI17" s="934"/>
      <c r="FZJ17" s="934"/>
      <c r="FZK17" s="934"/>
      <c r="FZL17" s="934"/>
      <c r="FZM17" s="934"/>
      <c r="FZN17" s="934"/>
      <c r="FZO17" s="934"/>
      <c r="FZP17" s="934"/>
      <c r="FZQ17" s="934"/>
      <c r="FZR17" s="934"/>
      <c r="FZS17" s="934"/>
      <c r="FZT17" s="934"/>
      <c r="FZU17" s="934"/>
      <c r="FZV17" s="934"/>
      <c r="FZW17" s="934"/>
      <c r="FZX17" s="934"/>
      <c r="FZY17" s="934"/>
      <c r="FZZ17" s="934"/>
      <c r="GAA17" s="934"/>
      <c r="GAB17" s="934"/>
      <c r="GAC17" s="934"/>
      <c r="GAD17" s="934"/>
      <c r="GAE17" s="934"/>
      <c r="GAF17" s="934"/>
      <c r="GAG17" s="934"/>
      <c r="GAH17" s="934"/>
      <c r="GAI17" s="934"/>
      <c r="GAJ17" s="934"/>
      <c r="GAK17" s="934"/>
      <c r="GAL17" s="934"/>
      <c r="GAM17" s="934"/>
      <c r="GAN17" s="934"/>
      <c r="GAO17" s="934"/>
      <c r="GAP17" s="934"/>
      <c r="GAQ17" s="934"/>
      <c r="GAR17" s="934"/>
      <c r="GAS17" s="934"/>
      <c r="GAT17" s="934"/>
      <c r="GAU17" s="934"/>
      <c r="GAV17" s="934"/>
      <c r="GAW17" s="934"/>
      <c r="GAX17" s="934"/>
      <c r="GAY17" s="934"/>
      <c r="GAZ17" s="934"/>
      <c r="GBA17" s="934"/>
      <c r="GBB17" s="934"/>
      <c r="GBC17" s="934"/>
      <c r="GBD17" s="934"/>
      <c r="GBE17" s="934"/>
      <c r="GBF17" s="934"/>
      <c r="GBG17" s="934"/>
      <c r="GBH17" s="934"/>
      <c r="GBI17" s="934"/>
      <c r="GBJ17" s="934"/>
      <c r="GBK17" s="934"/>
      <c r="GBL17" s="934"/>
      <c r="GBM17" s="934"/>
      <c r="GBN17" s="934"/>
      <c r="GBO17" s="934"/>
      <c r="GBP17" s="934"/>
      <c r="GBQ17" s="934"/>
      <c r="GBR17" s="934"/>
      <c r="GBS17" s="934"/>
      <c r="GBT17" s="934"/>
      <c r="GBU17" s="934"/>
      <c r="GBV17" s="934"/>
      <c r="GBW17" s="934"/>
      <c r="GBX17" s="934"/>
      <c r="GBY17" s="934"/>
      <c r="GBZ17" s="934"/>
      <c r="GCA17" s="934"/>
      <c r="GCB17" s="934"/>
      <c r="GCC17" s="934"/>
      <c r="GCD17" s="934"/>
      <c r="GCE17" s="934"/>
      <c r="GCF17" s="934"/>
      <c r="GCG17" s="934"/>
      <c r="GCH17" s="934"/>
      <c r="GCI17" s="934"/>
      <c r="GCJ17" s="934"/>
      <c r="GCK17" s="934"/>
      <c r="GCL17" s="934"/>
      <c r="GCM17" s="934"/>
      <c r="GCN17" s="934"/>
      <c r="GCO17" s="934"/>
      <c r="GCP17" s="934"/>
      <c r="GCQ17" s="934"/>
      <c r="GCR17" s="934"/>
      <c r="GCS17" s="934"/>
      <c r="GCT17" s="934"/>
      <c r="GCU17" s="934"/>
      <c r="GCV17" s="934"/>
      <c r="GCW17" s="934"/>
      <c r="GCX17" s="934"/>
      <c r="GCY17" s="934"/>
      <c r="GCZ17" s="934"/>
      <c r="GDA17" s="934"/>
      <c r="GDB17" s="934"/>
      <c r="GDC17" s="934"/>
      <c r="GDD17" s="934"/>
      <c r="GDE17" s="934"/>
      <c r="GDF17" s="934"/>
      <c r="GDG17" s="934"/>
      <c r="GDH17" s="934"/>
      <c r="GDI17" s="934"/>
      <c r="GDJ17" s="934"/>
      <c r="GDK17" s="934"/>
      <c r="GDL17" s="934"/>
      <c r="GDM17" s="934"/>
      <c r="GDN17" s="934"/>
      <c r="GDO17" s="934"/>
      <c r="GDP17" s="934"/>
      <c r="GDQ17" s="934"/>
      <c r="GDR17" s="934"/>
      <c r="GDS17" s="934"/>
      <c r="GDT17" s="934"/>
      <c r="GDU17" s="934"/>
      <c r="GDV17" s="934"/>
      <c r="GDW17" s="934"/>
      <c r="GDX17" s="934"/>
      <c r="GDY17" s="934"/>
      <c r="GDZ17" s="934"/>
      <c r="GEA17" s="934"/>
      <c r="GEB17" s="934"/>
      <c r="GEC17" s="934"/>
      <c r="GED17" s="934"/>
      <c r="GEE17" s="934"/>
      <c r="GEF17" s="934"/>
      <c r="GEG17" s="934"/>
      <c r="GEH17" s="934"/>
      <c r="GEI17" s="934"/>
      <c r="GEJ17" s="934"/>
      <c r="GEK17" s="934"/>
      <c r="GEL17" s="934"/>
      <c r="GEM17" s="934"/>
      <c r="GEN17" s="934"/>
      <c r="GEO17" s="934"/>
      <c r="GEP17" s="934"/>
      <c r="GEQ17" s="934"/>
      <c r="GER17" s="934"/>
      <c r="GES17" s="934"/>
      <c r="GET17" s="934"/>
      <c r="GEU17" s="934"/>
      <c r="GEV17" s="934"/>
      <c r="GEW17" s="934"/>
      <c r="GEX17" s="934"/>
      <c r="GEY17" s="934"/>
      <c r="GEZ17" s="934"/>
      <c r="GFA17" s="934"/>
      <c r="GFB17" s="934"/>
      <c r="GFC17" s="934"/>
      <c r="GFD17" s="934"/>
      <c r="GFE17" s="934"/>
      <c r="GFF17" s="934"/>
      <c r="GFG17" s="934"/>
      <c r="GFH17" s="934"/>
      <c r="GFI17" s="934"/>
      <c r="GFJ17" s="934"/>
      <c r="GFK17" s="934"/>
      <c r="GFL17" s="934"/>
      <c r="GFM17" s="934"/>
      <c r="GFN17" s="934"/>
      <c r="GFO17" s="934"/>
      <c r="GFP17" s="934"/>
      <c r="GFQ17" s="934"/>
      <c r="GFR17" s="934"/>
      <c r="GFS17" s="934"/>
      <c r="GFT17" s="934"/>
      <c r="GFU17" s="934"/>
      <c r="GFV17" s="934"/>
      <c r="GFW17" s="934"/>
      <c r="GFX17" s="934"/>
      <c r="GFY17" s="934"/>
      <c r="GFZ17" s="934"/>
      <c r="GGA17" s="934"/>
      <c r="GGB17" s="934"/>
      <c r="GGC17" s="934"/>
      <c r="GGD17" s="934"/>
      <c r="GGE17" s="934"/>
      <c r="GGF17" s="934"/>
      <c r="GGG17" s="934"/>
      <c r="GGH17" s="934"/>
      <c r="GGI17" s="934"/>
      <c r="GGJ17" s="934"/>
      <c r="GGK17" s="934"/>
      <c r="GGL17" s="934"/>
      <c r="GGM17" s="934"/>
      <c r="GGN17" s="934"/>
      <c r="GGO17" s="934"/>
      <c r="GGP17" s="934"/>
      <c r="GGQ17" s="934"/>
      <c r="GGR17" s="934"/>
      <c r="GGS17" s="934"/>
      <c r="GGT17" s="934"/>
      <c r="GGU17" s="934"/>
      <c r="GGV17" s="934"/>
      <c r="GGW17" s="934"/>
      <c r="GGX17" s="934"/>
      <c r="GGY17" s="934"/>
      <c r="GGZ17" s="934"/>
      <c r="GHA17" s="934"/>
      <c r="GHB17" s="934"/>
      <c r="GHC17" s="934"/>
      <c r="GHD17" s="934"/>
      <c r="GHE17" s="934"/>
      <c r="GHF17" s="934"/>
      <c r="GHG17" s="934"/>
      <c r="GHH17" s="934"/>
      <c r="GHI17" s="934"/>
      <c r="GHJ17" s="934"/>
      <c r="GHK17" s="934"/>
      <c r="GHL17" s="934"/>
      <c r="GHM17" s="934"/>
      <c r="GHN17" s="934"/>
      <c r="GHO17" s="934"/>
      <c r="GHP17" s="934"/>
      <c r="GHQ17" s="934"/>
      <c r="GHR17" s="934"/>
      <c r="GHS17" s="934"/>
      <c r="GHT17" s="934"/>
      <c r="GHU17" s="934"/>
      <c r="GHV17" s="934"/>
      <c r="GHW17" s="934"/>
      <c r="GHX17" s="934"/>
      <c r="GHY17" s="934"/>
      <c r="GHZ17" s="934"/>
      <c r="GIA17" s="934"/>
      <c r="GIB17" s="934"/>
      <c r="GIC17" s="934"/>
      <c r="GID17" s="934"/>
      <c r="GIE17" s="934"/>
      <c r="GIF17" s="934"/>
      <c r="GIG17" s="934"/>
      <c r="GIH17" s="934"/>
      <c r="GII17" s="934"/>
      <c r="GIJ17" s="934"/>
      <c r="GIK17" s="934"/>
      <c r="GIL17" s="934"/>
      <c r="GIM17" s="934"/>
      <c r="GIN17" s="934"/>
      <c r="GIO17" s="934"/>
      <c r="GIP17" s="934"/>
      <c r="GIQ17" s="934"/>
      <c r="GIR17" s="934"/>
      <c r="GIS17" s="934"/>
      <c r="GIT17" s="934"/>
      <c r="GIU17" s="934"/>
      <c r="GIV17" s="934"/>
      <c r="GIW17" s="934"/>
      <c r="GIX17" s="934"/>
      <c r="GIY17" s="934"/>
      <c r="GIZ17" s="934"/>
      <c r="GJA17" s="934"/>
      <c r="GJB17" s="934"/>
      <c r="GJC17" s="934"/>
      <c r="GJD17" s="934"/>
      <c r="GJE17" s="934"/>
      <c r="GJF17" s="934"/>
      <c r="GJG17" s="934"/>
      <c r="GJH17" s="934"/>
      <c r="GJI17" s="934"/>
      <c r="GJJ17" s="934"/>
      <c r="GJK17" s="934"/>
      <c r="GJL17" s="934"/>
      <c r="GJM17" s="934"/>
      <c r="GJN17" s="934"/>
      <c r="GJO17" s="934"/>
      <c r="GJP17" s="934"/>
      <c r="GJQ17" s="934"/>
      <c r="GJR17" s="934"/>
      <c r="GJS17" s="934"/>
      <c r="GJT17" s="934"/>
      <c r="GJU17" s="934"/>
      <c r="GJV17" s="934"/>
      <c r="GJW17" s="934"/>
      <c r="GJX17" s="934"/>
      <c r="GJY17" s="934"/>
      <c r="GJZ17" s="934"/>
      <c r="GKA17" s="934"/>
      <c r="GKB17" s="934"/>
      <c r="GKC17" s="934"/>
      <c r="GKD17" s="934"/>
      <c r="GKE17" s="934"/>
      <c r="GKF17" s="934"/>
      <c r="GKG17" s="934"/>
      <c r="GKH17" s="934"/>
      <c r="GKI17" s="934"/>
      <c r="GKJ17" s="934"/>
      <c r="GKK17" s="934"/>
      <c r="GKL17" s="934"/>
      <c r="GKM17" s="934"/>
      <c r="GKN17" s="934"/>
      <c r="GKO17" s="934"/>
      <c r="GKP17" s="934"/>
      <c r="GKQ17" s="934"/>
      <c r="GKR17" s="934"/>
      <c r="GKS17" s="934"/>
      <c r="GKT17" s="934"/>
      <c r="GKU17" s="934"/>
      <c r="GKV17" s="934"/>
      <c r="GKW17" s="934"/>
      <c r="GKX17" s="934"/>
      <c r="GKY17" s="934"/>
      <c r="GKZ17" s="934"/>
      <c r="GLA17" s="934"/>
      <c r="GLB17" s="934"/>
      <c r="GLC17" s="934"/>
      <c r="GLD17" s="934"/>
      <c r="GLE17" s="934"/>
      <c r="GLF17" s="934"/>
      <c r="GLG17" s="934"/>
      <c r="GLH17" s="934"/>
      <c r="GLI17" s="934"/>
      <c r="GLJ17" s="934"/>
      <c r="GLK17" s="934"/>
      <c r="GLL17" s="934"/>
      <c r="GLM17" s="934"/>
      <c r="GLN17" s="934"/>
      <c r="GLO17" s="934"/>
      <c r="GLP17" s="934"/>
      <c r="GLQ17" s="934"/>
      <c r="GLR17" s="934"/>
      <c r="GLS17" s="934"/>
      <c r="GLT17" s="934"/>
      <c r="GLU17" s="934"/>
      <c r="GLV17" s="934"/>
      <c r="GLW17" s="934"/>
      <c r="GLX17" s="934"/>
      <c r="GLY17" s="934"/>
      <c r="GLZ17" s="934"/>
      <c r="GMA17" s="934"/>
      <c r="GMB17" s="934"/>
      <c r="GMC17" s="934"/>
      <c r="GMD17" s="934"/>
      <c r="GME17" s="934"/>
      <c r="GMF17" s="934"/>
      <c r="GMG17" s="934"/>
      <c r="GMH17" s="934"/>
      <c r="GMI17" s="934"/>
      <c r="GMJ17" s="934"/>
      <c r="GMK17" s="934"/>
      <c r="GML17" s="934"/>
      <c r="GMM17" s="934"/>
      <c r="GMN17" s="934"/>
      <c r="GMO17" s="934"/>
      <c r="GMP17" s="934"/>
      <c r="GMQ17" s="934"/>
      <c r="GMR17" s="934"/>
      <c r="GMS17" s="934"/>
      <c r="GMT17" s="934"/>
      <c r="GMU17" s="934"/>
      <c r="GMV17" s="934"/>
      <c r="GMW17" s="934"/>
      <c r="GMX17" s="934"/>
      <c r="GMY17" s="934"/>
      <c r="GMZ17" s="934"/>
      <c r="GNA17" s="934"/>
      <c r="GNB17" s="934"/>
      <c r="GNC17" s="934"/>
      <c r="GND17" s="934"/>
      <c r="GNE17" s="934"/>
      <c r="GNF17" s="934"/>
      <c r="GNG17" s="934"/>
      <c r="GNH17" s="934"/>
      <c r="GNI17" s="934"/>
      <c r="GNJ17" s="934"/>
      <c r="GNK17" s="934"/>
      <c r="GNL17" s="934"/>
      <c r="GNM17" s="934"/>
      <c r="GNN17" s="934"/>
      <c r="GNO17" s="934"/>
      <c r="GNP17" s="934"/>
      <c r="GNQ17" s="934"/>
      <c r="GNR17" s="934"/>
      <c r="GNS17" s="934"/>
      <c r="GNT17" s="934"/>
      <c r="GNU17" s="934"/>
      <c r="GNV17" s="934"/>
      <c r="GNW17" s="934"/>
      <c r="GNX17" s="934"/>
      <c r="GNY17" s="934"/>
      <c r="GNZ17" s="934"/>
      <c r="GOA17" s="934"/>
      <c r="GOB17" s="934"/>
      <c r="GOC17" s="934"/>
      <c r="GOD17" s="934"/>
      <c r="GOE17" s="934"/>
      <c r="GOF17" s="934"/>
      <c r="GOG17" s="934"/>
      <c r="GOH17" s="934"/>
      <c r="GOI17" s="934"/>
      <c r="GOJ17" s="934"/>
      <c r="GOK17" s="934"/>
      <c r="GOL17" s="934"/>
      <c r="GOM17" s="934"/>
      <c r="GON17" s="934"/>
      <c r="GOO17" s="934"/>
      <c r="GOP17" s="934"/>
      <c r="GOQ17" s="934"/>
      <c r="GOR17" s="934"/>
      <c r="GOS17" s="934"/>
      <c r="GOT17" s="934"/>
      <c r="GOU17" s="934"/>
      <c r="GOV17" s="934"/>
      <c r="GOW17" s="934"/>
      <c r="GOX17" s="934"/>
      <c r="GOY17" s="934"/>
      <c r="GOZ17" s="934"/>
      <c r="GPA17" s="934"/>
      <c r="GPB17" s="934"/>
      <c r="GPC17" s="934"/>
      <c r="GPD17" s="934"/>
      <c r="GPE17" s="934"/>
      <c r="GPF17" s="934"/>
      <c r="GPG17" s="934"/>
      <c r="GPH17" s="934"/>
      <c r="GPI17" s="934"/>
      <c r="GPJ17" s="934"/>
      <c r="GPK17" s="934"/>
      <c r="GPL17" s="934"/>
      <c r="GPM17" s="934"/>
      <c r="GPN17" s="934"/>
      <c r="GPO17" s="934"/>
      <c r="GPP17" s="934"/>
      <c r="GPQ17" s="934"/>
      <c r="GPR17" s="934"/>
      <c r="GPS17" s="934"/>
      <c r="GPT17" s="934"/>
      <c r="GPU17" s="934"/>
      <c r="GPV17" s="934"/>
      <c r="GPW17" s="934"/>
      <c r="GPX17" s="934"/>
      <c r="GPY17" s="934"/>
      <c r="GPZ17" s="934"/>
      <c r="GQA17" s="934"/>
      <c r="GQB17" s="934"/>
      <c r="GQC17" s="934"/>
      <c r="GQD17" s="934"/>
      <c r="GQE17" s="934"/>
      <c r="GQF17" s="934"/>
      <c r="GQG17" s="934"/>
      <c r="GQH17" s="934"/>
      <c r="GQI17" s="934"/>
      <c r="GQJ17" s="934"/>
      <c r="GQK17" s="934"/>
      <c r="GQL17" s="934"/>
      <c r="GQM17" s="934"/>
      <c r="GQN17" s="934"/>
      <c r="GQO17" s="934"/>
      <c r="GQP17" s="934"/>
      <c r="GQQ17" s="934"/>
      <c r="GQR17" s="934"/>
      <c r="GQS17" s="934"/>
      <c r="GQT17" s="934"/>
      <c r="GQU17" s="934"/>
      <c r="GQV17" s="934"/>
      <c r="GQW17" s="934"/>
      <c r="GQX17" s="934"/>
      <c r="GQY17" s="934"/>
      <c r="GQZ17" s="934"/>
      <c r="GRA17" s="934"/>
      <c r="GRB17" s="934"/>
      <c r="GRC17" s="934"/>
      <c r="GRD17" s="934"/>
      <c r="GRE17" s="934"/>
      <c r="GRF17" s="934"/>
      <c r="GRG17" s="934"/>
      <c r="GRH17" s="934"/>
      <c r="GRI17" s="934"/>
      <c r="GRJ17" s="934"/>
      <c r="GRK17" s="934"/>
      <c r="GRL17" s="934"/>
      <c r="GRM17" s="934"/>
      <c r="GRN17" s="934"/>
      <c r="GRO17" s="934"/>
      <c r="GRP17" s="934"/>
      <c r="GRQ17" s="934"/>
      <c r="GRR17" s="934"/>
      <c r="GRS17" s="934"/>
      <c r="GRT17" s="934"/>
      <c r="GRU17" s="934"/>
      <c r="GRV17" s="934"/>
      <c r="GRW17" s="934"/>
      <c r="GRX17" s="934"/>
      <c r="GRY17" s="934"/>
      <c r="GRZ17" s="934"/>
      <c r="GSA17" s="934"/>
      <c r="GSB17" s="934"/>
      <c r="GSC17" s="934"/>
      <c r="GSD17" s="934"/>
      <c r="GSE17" s="934"/>
      <c r="GSF17" s="934"/>
      <c r="GSG17" s="934"/>
      <c r="GSH17" s="934"/>
      <c r="GSI17" s="934"/>
      <c r="GSJ17" s="934"/>
      <c r="GSK17" s="934"/>
      <c r="GSL17" s="934"/>
      <c r="GSM17" s="934"/>
      <c r="GSN17" s="934"/>
      <c r="GSO17" s="934"/>
      <c r="GSP17" s="934"/>
      <c r="GSQ17" s="934"/>
      <c r="GSR17" s="934"/>
      <c r="GSS17" s="934"/>
      <c r="GST17" s="934"/>
      <c r="GSU17" s="934"/>
      <c r="GSV17" s="934"/>
      <c r="GSW17" s="934"/>
      <c r="GSX17" s="934"/>
      <c r="GSY17" s="934"/>
      <c r="GSZ17" s="934"/>
      <c r="GTA17" s="934"/>
      <c r="GTB17" s="934"/>
      <c r="GTC17" s="934"/>
      <c r="GTD17" s="934"/>
      <c r="GTE17" s="934"/>
      <c r="GTF17" s="934"/>
      <c r="GTG17" s="934"/>
      <c r="GTH17" s="934"/>
      <c r="GTI17" s="934"/>
      <c r="GTJ17" s="934"/>
      <c r="GTK17" s="934"/>
      <c r="GTL17" s="934"/>
      <c r="GTM17" s="934"/>
      <c r="GTN17" s="934"/>
      <c r="GTO17" s="934"/>
      <c r="GTP17" s="934"/>
      <c r="GTQ17" s="934"/>
      <c r="GTR17" s="934"/>
      <c r="GTS17" s="934"/>
      <c r="GTT17" s="934"/>
      <c r="GTU17" s="934"/>
      <c r="GTV17" s="934"/>
      <c r="GTW17" s="934"/>
      <c r="GTX17" s="934"/>
      <c r="GTY17" s="934"/>
      <c r="GTZ17" s="934"/>
      <c r="GUA17" s="934"/>
      <c r="GUB17" s="934"/>
      <c r="GUC17" s="934"/>
      <c r="GUD17" s="934"/>
      <c r="GUE17" s="934"/>
      <c r="GUF17" s="934"/>
      <c r="GUG17" s="934"/>
      <c r="GUH17" s="934"/>
      <c r="GUI17" s="934"/>
      <c r="GUJ17" s="934"/>
      <c r="GUK17" s="934"/>
      <c r="GUL17" s="934"/>
      <c r="GUM17" s="934"/>
      <c r="GUN17" s="934"/>
      <c r="GUO17" s="934"/>
      <c r="GUP17" s="934"/>
      <c r="GUQ17" s="934"/>
      <c r="GUR17" s="934"/>
      <c r="GUS17" s="934"/>
      <c r="GUT17" s="934"/>
      <c r="GUU17" s="934"/>
      <c r="GUV17" s="934"/>
      <c r="GUW17" s="934"/>
      <c r="GUX17" s="934"/>
      <c r="GUY17" s="934"/>
      <c r="GUZ17" s="934"/>
      <c r="GVA17" s="934"/>
      <c r="GVB17" s="934"/>
      <c r="GVC17" s="934"/>
      <c r="GVD17" s="934"/>
      <c r="GVE17" s="934"/>
      <c r="GVF17" s="934"/>
      <c r="GVG17" s="934"/>
      <c r="GVH17" s="934"/>
      <c r="GVI17" s="934"/>
      <c r="GVJ17" s="934"/>
      <c r="GVK17" s="934"/>
      <c r="GVL17" s="934"/>
      <c r="GVM17" s="934"/>
      <c r="GVN17" s="934"/>
      <c r="GVO17" s="934"/>
      <c r="GVP17" s="934"/>
      <c r="GVQ17" s="934"/>
      <c r="GVR17" s="934"/>
      <c r="GVS17" s="934"/>
      <c r="GVT17" s="934"/>
      <c r="GVU17" s="934"/>
      <c r="GVV17" s="934"/>
      <c r="GVW17" s="934"/>
      <c r="GVX17" s="934"/>
      <c r="GVY17" s="934"/>
      <c r="GVZ17" s="934"/>
      <c r="GWA17" s="934"/>
      <c r="GWB17" s="934"/>
      <c r="GWC17" s="934"/>
      <c r="GWD17" s="934"/>
      <c r="GWE17" s="934"/>
      <c r="GWF17" s="934"/>
      <c r="GWG17" s="934"/>
      <c r="GWH17" s="934"/>
      <c r="GWI17" s="934"/>
      <c r="GWJ17" s="934"/>
      <c r="GWK17" s="934"/>
      <c r="GWL17" s="934"/>
      <c r="GWM17" s="934"/>
      <c r="GWN17" s="934"/>
      <c r="GWO17" s="934"/>
      <c r="GWP17" s="934"/>
      <c r="GWQ17" s="934"/>
      <c r="GWR17" s="934"/>
      <c r="GWS17" s="934"/>
      <c r="GWT17" s="934"/>
      <c r="GWU17" s="934"/>
      <c r="GWV17" s="934"/>
      <c r="GWW17" s="934"/>
      <c r="GWX17" s="934"/>
      <c r="GWY17" s="934"/>
      <c r="GWZ17" s="934"/>
      <c r="GXA17" s="934"/>
      <c r="GXB17" s="934"/>
      <c r="GXC17" s="934"/>
      <c r="GXD17" s="934"/>
      <c r="GXE17" s="934"/>
      <c r="GXF17" s="934"/>
      <c r="GXG17" s="934"/>
      <c r="GXH17" s="934"/>
      <c r="GXI17" s="934"/>
      <c r="GXJ17" s="934"/>
      <c r="GXK17" s="934"/>
      <c r="GXL17" s="934"/>
      <c r="GXM17" s="934"/>
      <c r="GXN17" s="934"/>
      <c r="GXO17" s="934"/>
      <c r="GXP17" s="934"/>
      <c r="GXQ17" s="934"/>
      <c r="GXR17" s="934"/>
      <c r="GXS17" s="934"/>
      <c r="GXT17" s="934"/>
      <c r="GXU17" s="934"/>
      <c r="GXV17" s="934"/>
      <c r="GXW17" s="934"/>
      <c r="GXX17" s="934"/>
      <c r="GXY17" s="934"/>
      <c r="GXZ17" s="934"/>
      <c r="GYA17" s="934"/>
      <c r="GYB17" s="934"/>
      <c r="GYC17" s="934"/>
      <c r="GYD17" s="934"/>
      <c r="GYE17" s="934"/>
      <c r="GYF17" s="934"/>
      <c r="GYG17" s="934"/>
      <c r="GYH17" s="934"/>
      <c r="GYI17" s="934"/>
      <c r="GYJ17" s="934"/>
      <c r="GYK17" s="934"/>
      <c r="GYL17" s="934"/>
      <c r="GYM17" s="934"/>
      <c r="GYN17" s="934"/>
      <c r="GYO17" s="934"/>
      <c r="GYP17" s="934"/>
      <c r="GYQ17" s="934"/>
      <c r="GYR17" s="934"/>
      <c r="GYS17" s="934"/>
      <c r="GYT17" s="934"/>
      <c r="GYU17" s="934"/>
      <c r="GYV17" s="934"/>
      <c r="GYW17" s="934"/>
      <c r="GYX17" s="934"/>
      <c r="GYY17" s="934"/>
      <c r="GYZ17" s="934"/>
      <c r="GZA17" s="934"/>
      <c r="GZB17" s="934"/>
      <c r="GZC17" s="934"/>
      <c r="GZD17" s="934"/>
      <c r="GZE17" s="934"/>
      <c r="GZF17" s="934"/>
      <c r="GZG17" s="934"/>
      <c r="GZH17" s="934"/>
      <c r="GZI17" s="934"/>
      <c r="GZJ17" s="934"/>
      <c r="GZK17" s="934"/>
      <c r="GZL17" s="934"/>
      <c r="GZM17" s="934"/>
      <c r="GZN17" s="934"/>
      <c r="GZO17" s="934"/>
      <c r="GZP17" s="934"/>
      <c r="GZQ17" s="934"/>
      <c r="GZR17" s="934"/>
      <c r="GZS17" s="934"/>
      <c r="GZT17" s="934"/>
      <c r="GZU17" s="934"/>
      <c r="GZV17" s="934"/>
      <c r="GZW17" s="934"/>
      <c r="GZX17" s="934"/>
      <c r="GZY17" s="934"/>
      <c r="GZZ17" s="934"/>
      <c r="HAA17" s="934"/>
      <c r="HAB17" s="934"/>
      <c r="HAC17" s="934"/>
      <c r="HAD17" s="934"/>
      <c r="HAE17" s="934"/>
      <c r="HAF17" s="934"/>
      <c r="HAG17" s="934"/>
      <c r="HAH17" s="934"/>
      <c r="HAI17" s="934"/>
      <c r="HAJ17" s="934"/>
      <c r="HAK17" s="934"/>
      <c r="HAL17" s="934"/>
      <c r="HAM17" s="934"/>
      <c r="HAN17" s="934"/>
      <c r="HAO17" s="934"/>
      <c r="HAP17" s="934"/>
      <c r="HAQ17" s="934"/>
      <c r="HAR17" s="934"/>
      <c r="HAS17" s="934"/>
      <c r="HAT17" s="934"/>
      <c r="HAU17" s="934"/>
      <c r="HAV17" s="934"/>
      <c r="HAW17" s="934"/>
      <c r="HAX17" s="934"/>
      <c r="HAY17" s="934"/>
      <c r="HAZ17" s="934"/>
      <c r="HBA17" s="934"/>
      <c r="HBB17" s="934"/>
      <c r="HBC17" s="934"/>
      <c r="HBD17" s="934"/>
      <c r="HBE17" s="934"/>
      <c r="HBF17" s="934"/>
      <c r="HBG17" s="934"/>
      <c r="HBH17" s="934"/>
      <c r="HBI17" s="934"/>
      <c r="HBJ17" s="934"/>
      <c r="HBK17" s="934"/>
      <c r="HBL17" s="934"/>
      <c r="HBM17" s="934"/>
      <c r="HBN17" s="934"/>
      <c r="HBO17" s="934"/>
      <c r="HBP17" s="934"/>
      <c r="HBQ17" s="934"/>
      <c r="HBR17" s="934"/>
      <c r="HBS17" s="934"/>
      <c r="HBT17" s="934"/>
      <c r="HBU17" s="934"/>
      <c r="HBV17" s="934"/>
      <c r="HBW17" s="934"/>
      <c r="HBX17" s="934"/>
      <c r="HBY17" s="934"/>
      <c r="HBZ17" s="934"/>
      <c r="HCA17" s="934"/>
      <c r="HCB17" s="934"/>
      <c r="HCC17" s="934"/>
      <c r="HCD17" s="934"/>
      <c r="HCE17" s="934"/>
      <c r="HCF17" s="934"/>
      <c r="HCG17" s="934"/>
      <c r="HCH17" s="934"/>
      <c r="HCI17" s="934"/>
      <c r="HCJ17" s="934"/>
      <c r="HCK17" s="934"/>
      <c r="HCL17" s="934"/>
      <c r="HCM17" s="934"/>
      <c r="HCN17" s="934"/>
      <c r="HCO17" s="934"/>
      <c r="HCP17" s="934"/>
      <c r="HCQ17" s="934"/>
      <c r="HCR17" s="934"/>
      <c r="HCS17" s="934"/>
      <c r="HCT17" s="934"/>
      <c r="HCU17" s="934"/>
      <c r="HCV17" s="934"/>
      <c r="HCW17" s="934"/>
      <c r="HCX17" s="934"/>
      <c r="HCY17" s="934"/>
      <c r="HCZ17" s="934"/>
      <c r="HDA17" s="934"/>
      <c r="HDB17" s="934"/>
      <c r="HDC17" s="934"/>
      <c r="HDD17" s="934"/>
      <c r="HDE17" s="934"/>
      <c r="HDF17" s="934"/>
      <c r="HDG17" s="934"/>
      <c r="HDH17" s="934"/>
      <c r="HDI17" s="934"/>
      <c r="HDJ17" s="934"/>
      <c r="HDK17" s="934"/>
      <c r="HDL17" s="934"/>
      <c r="HDM17" s="934"/>
      <c r="HDN17" s="934"/>
      <c r="HDO17" s="934"/>
      <c r="HDP17" s="934"/>
      <c r="HDQ17" s="934"/>
      <c r="HDR17" s="934"/>
      <c r="HDS17" s="934"/>
      <c r="HDT17" s="934"/>
      <c r="HDU17" s="934"/>
      <c r="HDV17" s="934"/>
      <c r="HDW17" s="934"/>
      <c r="HDX17" s="934"/>
      <c r="HDY17" s="934"/>
      <c r="HDZ17" s="934"/>
      <c r="HEA17" s="934"/>
      <c r="HEB17" s="934"/>
      <c r="HEC17" s="934"/>
      <c r="HED17" s="934"/>
      <c r="HEE17" s="934"/>
      <c r="HEF17" s="934"/>
      <c r="HEG17" s="934"/>
      <c r="HEH17" s="934"/>
      <c r="HEI17" s="934"/>
      <c r="HEJ17" s="934"/>
      <c r="HEK17" s="934"/>
      <c r="HEL17" s="934"/>
      <c r="HEM17" s="934"/>
      <c r="HEN17" s="934"/>
      <c r="HEO17" s="934"/>
      <c r="HEP17" s="934"/>
      <c r="HEQ17" s="934"/>
      <c r="HER17" s="934"/>
      <c r="HES17" s="934"/>
      <c r="HET17" s="934"/>
      <c r="HEU17" s="934"/>
      <c r="HEV17" s="934"/>
      <c r="HEW17" s="934"/>
      <c r="HEX17" s="934"/>
      <c r="HEY17" s="934"/>
      <c r="HEZ17" s="934"/>
      <c r="HFA17" s="934"/>
      <c r="HFB17" s="934"/>
      <c r="HFC17" s="934"/>
      <c r="HFD17" s="934"/>
      <c r="HFE17" s="934"/>
      <c r="HFF17" s="934"/>
      <c r="HFG17" s="934"/>
      <c r="HFH17" s="934"/>
      <c r="HFI17" s="934"/>
      <c r="HFJ17" s="934"/>
      <c r="HFK17" s="934"/>
      <c r="HFL17" s="934"/>
      <c r="HFM17" s="934"/>
      <c r="HFN17" s="934"/>
      <c r="HFO17" s="934"/>
      <c r="HFP17" s="934"/>
      <c r="HFQ17" s="934"/>
      <c r="HFR17" s="934"/>
      <c r="HFS17" s="934"/>
      <c r="HFT17" s="934"/>
      <c r="HFU17" s="934"/>
      <c r="HFV17" s="934"/>
      <c r="HFW17" s="934"/>
      <c r="HFX17" s="934"/>
      <c r="HFY17" s="934"/>
      <c r="HFZ17" s="934"/>
      <c r="HGA17" s="934"/>
      <c r="HGB17" s="934"/>
      <c r="HGC17" s="934"/>
      <c r="HGD17" s="934"/>
      <c r="HGE17" s="934"/>
      <c r="HGF17" s="934"/>
      <c r="HGG17" s="934"/>
      <c r="HGH17" s="934"/>
      <c r="HGI17" s="934"/>
      <c r="HGJ17" s="934"/>
      <c r="HGK17" s="934"/>
      <c r="HGL17" s="934"/>
      <c r="HGM17" s="934"/>
      <c r="HGN17" s="934"/>
      <c r="HGO17" s="934"/>
      <c r="HGP17" s="934"/>
      <c r="HGQ17" s="934"/>
      <c r="HGR17" s="934"/>
      <c r="HGS17" s="934"/>
      <c r="HGT17" s="934"/>
      <c r="HGU17" s="934"/>
      <c r="HGV17" s="934"/>
      <c r="HGW17" s="934"/>
      <c r="HGX17" s="934"/>
      <c r="HGY17" s="934"/>
      <c r="HGZ17" s="934"/>
      <c r="HHA17" s="934"/>
      <c r="HHB17" s="934"/>
      <c r="HHC17" s="934"/>
      <c r="HHD17" s="934"/>
      <c r="HHE17" s="934"/>
      <c r="HHF17" s="934"/>
      <c r="HHG17" s="934"/>
      <c r="HHH17" s="934"/>
      <c r="HHI17" s="934"/>
      <c r="HHJ17" s="934"/>
      <c r="HHK17" s="934"/>
      <c r="HHL17" s="934"/>
      <c r="HHM17" s="934"/>
      <c r="HHN17" s="934"/>
      <c r="HHO17" s="934"/>
      <c r="HHP17" s="934"/>
      <c r="HHQ17" s="934"/>
      <c r="HHR17" s="934"/>
      <c r="HHS17" s="934"/>
      <c r="HHT17" s="934"/>
      <c r="HHU17" s="934"/>
      <c r="HHV17" s="934"/>
      <c r="HHW17" s="934"/>
      <c r="HHX17" s="934"/>
      <c r="HHY17" s="934"/>
      <c r="HHZ17" s="934"/>
      <c r="HIA17" s="934"/>
      <c r="HIB17" s="934"/>
      <c r="HIC17" s="934"/>
      <c r="HID17" s="934"/>
      <c r="HIE17" s="934"/>
      <c r="HIF17" s="934"/>
      <c r="HIG17" s="934"/>
      <c r="HIH17" s="934"/>
      <c r="HII17" s="934"/>
      <c r="HIJ17" s="934"/>
      <c r="HIK17" s="934"/>
      <c r="HIL17" s="934"/>
      <c r="HIM17" s="934"/>
      <c r="HIN17" s="934"/>
      <c r="HIO17" s="934"/>
      <c r="HIP17" s="934"/>
      <c r="HIQ17" s="934"/>
      <c r="HIR17" s="934"/>
      <c r="HIS17" s="934"/>
      <c r="HIT17" s="934"/>
      <c r="HIU17" s="934"/>
      <c r="HIV17" s="934"/>
      <c r="HIW17" s="934"/>
      <c r="HIX17" s="934"/>
      <c r="HIY17" s="934"/>
      <c r="HIZ17" s="934"/>
      <c r="HJA17" s="934"/>
      <c r="HJB17" s="934"/>
      <c r="HJC17" s="934"/>
      <c r="HJD17" s="934"/>
      <c r="HJE17" s="934"/>
      <c r="HJF17" s="934"/>
      <c r="HJG17" s="934"/>
      <c r="HJH17" s="934"/>
      <c r="HJI17" s="934"/>
      <c r="HJJ17" s="934"/>
      <c r="HJK17" s="934"/>
      <c r="HJL17" s="934"/>
      <c r="HJM17" s="934"/>
      <c r="HJN17" s="934"/>
      <c r="HJO17" s="934"/>
      <c r="HJP17" s="934"/>
      <c r="HJQ17" s="934"/>
      <c r="HJR17" s="934"/>
      <c r="HJS17" s="934"/>
      <c r="HJT17" s="934"/>
      <c r="HJU17" s="934"/>
      <c r="HJV17" s="934"/>
      <c r="HJW17" s="934"/>
      <c r="HJX17" s="934"/>
      <c r="HJY17" s="934"/>
      <c r="HJZ17" s="934"/>
      <c r="HKA17" s="934"/>
      <c r="HKB17" s="934"/>
      <c r="HKC17" s="934"/>
      <c r="HKD17" s="934"/>
      <c r="HKE17" s="934"/>
      <c r="HKF17" s="934"/>
      <c r="HKG17" s="934"/>
      <c r="HKH17" s="934"/>
      <c r="HKI17" s="934"/>
      <c r="HKJ17" s="934"/>
      <c r="HKK17" s="934"/>
      <c r="HKL17" s="934"/>
      <c r="HKM17" s="934"/>
      <c r="HKN17" s="934"/>
      <c r="HKO17" s="934"/>
      <c r="HKP17" s="934"/>
      <c r="HKQ17" s="934"/>
      <c r="HKR17" s="934"/>
      <c r="HKS17" s="934"/>
      <c r="HKT17" s="934"/>
      <c r="HKU17" s="934"/>
      <c r="HKV17" s="934"/>
      <c r="HKW17" s="934"/>
      <c r="HKX17" s="934"/>
      <c r="HKY17" s="934"/>
      <c r="HKZ17" s="934"/>
      <c r="HLA17" s="934"/>
      <c r="HLB17" s="934"/>
      <c r="HLC17" s="934"/>
      <c r="HLD17" s="934"/>
      <c r="HLE17" s="934"/>
      <c r="HLF17" s="934"/>
      <c r="HLG17" s="934"/>
      <c r="HLH17" s="934"/>
      <c r="HLI17" s="934"/>
      <c r="HLJ17" s="934"/>
      <c r="HLK17" s="934"/>
      <c r="HLL17" s="934"/>
      <c r="HLM17" s="934"/>
      <c r="HLN17" s="934"/>
      <c r="HLO17" s="934"/>
      <c r="HLP17" s="934"/>
      <c r="HLQ17" s="934"/>
      <c r="HLR17" s="934"/>
      <c r="HLS17" s="934"/>
      <c r="HLT17" s="934"/>
      <c r="HLU17" s="934"/>
      <c r="HLV17" s="934"/>
      <c r="HLW17" s="934"/>
      <c r="HLX17" s="934"/>
      <c r="HLY17" s="934"/>
      <c r="HLZ17" s="934"/>
      <c r="HMA17" s="934"/>
      <c r="HMB17" s="934"/>
      <c r="HMC17" s="934"/>
      <c r="HMD17" s="934"/>
      <c r="HME17" s="934"/>
      <c r="HMF17" s="934"/>
      <c r="HMG17" s="934"/>
      <c r="HMH17" s="934"/>
      <c r="HMI17" s="934"/>
      <c r="HMJ17" s="934"/>
      <c r="HMK17" s="934"/>
      <c r="HML17" s="934"/>
      <c r="HMM17" s="934"/>
      <c r="HMN17" s="934"/>
      <c r="HMO17" s="934"/>
      <c r="HMP17" s="934"/>
      <c r="HMQ17" s="934"/>
      <c r="HMR17" s="934"/>
      <c r="HMS17" s="934"/>
      <c r="HMT17" s="934"/>
      <c r="HMU17" s="934"/>
      <c r="HMV17" s="934"/>
      <c r="HMW17" s="934"/>
      <c r="HMX17" s="934"/>
      <c r="HMY17" s="934"/>
      <c r="HMZ17" s="934"/>
      <c r="HNA17" s="934"/>
      <c r="HNB17" s="934"/>
      <c r="HNC17" s="934"/>
      <c r="HND17" s="934"/>
      <c r="HNE17" s="934"/>
      <c r="HNF17" s="934"/>
      <c r="HNG17" s="934"/>
      <c r="HNH17" s="934"/>
      <c r="HNI17" s="934"/>
      <c r="HNJ17" s="934"/>
      <c r="HNK17" s="934"/>
      <c r="HNL17" s="934"/>
      <c r="HNM17" s="934"/>
      <c r="HNN17" s="934"/>
      <c r="HNO17" s="934"/>
      <c r="HNP17" s="934"/>
      <c r="HNQ17" s="934"/>
      <c r="HNR17" s="934"/>
      <c r="HNS17" s="934"/>
      <c r="HNT17" s="934"/>
      <c r="HNU17" s="934"/>
      <c r="HNV17" s="934"/>
      <c r="HNW17" s="934"/>
      <c r="HNX17" s="934"/>
      <c r="HNY17" s="934"/>
      <c r="HNZ17" s="934"/>
      <c r="HOA17" s="934"/>
      <c r="HOB17" s="934"/>
      <c r="HOC17" s="934"/>
      <c r="HOD17" s="934"/>
      <c r="HOE17" s="934"/>
      <c r="HOF17" s="934"/>
      <c r="HOG17" s="934"/>
      <c r="HOH17" s="934"/>
      <c r="HOI17" s="934"/>
      <c r="HOJ17" s="934"/>
      <c r="HOK17" s="934"/>
      <c r="HOL17" s="934"/>
      <c r="HOM17" s="934"/>
      <c r="HON17" s="934"/>
      <c r="HOO17" s="934"/>
      <c r="HOP17" s="934"/>
      <c r="HOQ17" s="934"/>
      <c r="HOR17" s="934"/>
      <c r="HOS17" s="934"/>
      <c r="HOT17" s="934"/>
      <c r="HOU17" s="934"/>
      <c r="HOV17" s="934"/>
      <c r="HOW17" s="934"/>
      <c r="HOX17" s="934"/>
      <c r="HOY17" s="934"/>
      <c r="HOZ17" s="934"/>
      <c r="HPA17" s="934"/>
      <c r="HPB17" s="934"/>
      <c r="HPC17" s="934"/>
      <c r="HPD17" s="934"/>
      <c r="HPE17" s="934"/>
      <c r="HPF17" s="934"/>
      <c r="HPG17" s="934"/>
      <c r="HPH17" s="934"/>
      <c r="HPI17" s="934"/>
      <c r="HPJ17" s="934"/>
      <c r="HPK17" s="934"/>
      <c r="HPL17" s="934"/>
      <c r="HPM17" s="934"/>
      <c r="HPN17" s="934"/>
      <c r="HPO17" s="934"/>
      <c r="HPP17" s="934"/>
      <c r="HPQ17" s="934"/>
      <c r="HPR17" s="934"/>
      <c r="HPS17" s="934"/>
      <c r="HPT17" s="934"/>
      <c r="HPU17" s="934"/>
      <c r="HPV17" s="934"/>
      <c r="HPW17" s="934"/>
      <c r="HPX17" s="934"/>
      <c r="HPY17" s="934"/>
      <c r="HPZ17" s="934"/>
      <c r="HQA17" s="934"/>
      <c r="HQB17" s="934"/>
      <c r="HQC17" s="934"/>
      <c r="HQD17" s="934"/>
      <c r="HQE17" s="934"/>
      <c r="HQF17" s="934"/>
      <c r="HQG17" s="934"/>
      <c r="HQH17" s="934"/>
      <c r="HQI17" s="934"/>
      <c r="HQJ17" s="934"/>
      <c r="HQK17" s="934"/>
      <c r="HQL17" s="934"/>
      <c r="HQM17" s="934"/>
      <c r="HQN17" s="934"/>
      <c r="HQO17" s="934"/>
      <c r="HQP17" s="934"/>
      <c r="HQQ17" s="934"/>
      <c r="HQR17" s="934"/>
      <c r="HQS17" s="934"/>
      <c r="HQT17" s="934"/>
      <c r="HQU17" s="934"/>
      <c r="HQV17" s="934"/>
      <c r="HQW17" s="934"/>
      <c r="HQX17" s="934"/>
      <c r="HQY17" s="934"/>
      <c r="HQZ17" s="934"/>
      <c r="HRA17" s="934"/>
      <c r="HRB17" s="934"/>
      <c r="HRC17" s="934"/>
      <c r="HRD17" s="934"/>
      <c r="HRE17" s="934"/>
      <c r="HRF17" s="934"/>
      <c r="HRG17" s="934"/>
      <c r="HRH17" s="934"/>
      <c r="HRI17" s="934"/>
      <c r="HRJ17" s="934"/>
      <c r="HRK17" s="934"/>
      <c r="HRL17" s="934"/>
      <c r="HRM17" s="934"/>
      <c r="HRN17" s="934"/>
      <c r="HRO17" s="934"/>
      <c r="HRP17" s="934"/>
      <c r="HRQ17" s="934"/>
      <c r="HRR17" s="934"/>
      <c r="HRS17" s="934"/>
      <c r="HRT17" s="934"/>
      <c r="HRU17" s="934"/>
      <c r="HRV17" s="934"/>
      <c r="HRW17" s="934"/>
      <c r="HRX17" s="934"/>
      <c r="HRY17" s="934"/>
      <c r="HRZ17" s="934"/>
      <c r="HSA17" s="934"/>
      <c r="HSB17" s="934"/>
      <c r="HSC17" s="934"/>
      <c r="HSD17" s="934"/>
      <c r="HSE17" s="934"/>
      <c r="HSF17" s="934"/>
      <c r="HSG17" s="934"/>
      <c r="HSH17" s="934"/>
      <c r="HSI17" s="934"/>
      <c r="HSJ17" s="934"/>
      <c r="HSK17" s="934"/>
      <c r="HSL17" s="934"/>
      <c r="HSM17" s="934"/>
      <c r="HSN17" s="934"/>
      <c r="HSO17" s="934"/>
      <c r="HSP17" s="934"/>
      <c r="HSQ17" s="934"/>
      <c r="HSR17" s="934"/>
      <c r="HSS17" s="934"/>
      <c r="HST17" s="934"/>
      <c r="HSU17" s="934"/>
      <c r="HSV17" s="934"/>
      <c r="HSW17" s="934"/>
      <c r="HSX17" s="934"/>
      <c r="HSY17" s="934"/>
      <c r="HSZ17" s="934"/>
      <c r="HTA17" s="934"/>
      <c r="HTB17" s="934"/>
      <c r="HTC17" s="934"/>
      <c r="HTD17" s="934"/>
      <c r="HTE17" s="934"/>
      <c r="HTF17" s="934"/>
      <c r="HTG17" s="934"/>
      <c r="HTH17" s="934"/>
      <c r="HTI17" s="934"/>
      <c r="HTJ17" s="934"/>
      <c r="HTK17" s="934"/>
      <c r="HTL17" s="934"/>
      <c r="HTM17" s="934"/>
      <c r="HTN17" s="934"/>
      <c r="HTO17" s="934"/>
      <c r="HTP17" s="934"/>
      <c r="HTQ17" s="934"/>
      <c r="HTR17" s="934"/>
      <c r="HTS17" s="934"/>
      <c r="HTT17" s="934"/>
      <c r="HTU17" s="934"/>
      <c r="HTV17" s="934"/>
      <c r="HTW17" s="934"/>
      <c r="HTX17" s="934"/>
      <c r="HTY17" s="934"/>
      <c r="HTZ17" s="934"/>
      <c r="HUA17" s="934"/>
      <c r="HUB17" s="934"/>
      <c r="HUC17" s="934"/>
      <c r="HUD17" s="934"/>
      <c r="HUE17" s="934"/>
      <c r="HUF17" s="934"/>
      <c r="HUG17" s="934"/>
      <c r="HUH17" s="934"/>
      <c r="HUI17" s="934"/>
      <c r="HUJ17" s="934"/>
      <c r="HUK17" s="934"/>
      <c r="HUL17" s="934"/>
      <c r="HUM17" s="934"/>
      <c r="HUN17" s="934"/>
      <c r="HUO17" s="934"/>
      <c r="HUP17" s="934"/>
      <c r="HUQ17" s="934"/>
      <c r="HUR17" s="934"/>
      <c r="HUS17" s="934"/>
      <c r="HUT17" s="934"/>
      <c r="HUU17" s="934"/>
      <c r="HUV17" s="934"/>
      <c r="HUW17" s="934"/>
      <c r="HUX17" s="934"/>
      <c r="HUY17" s="934"/>
      <c r="HUZ17" s="934"/>
      <c r="HVA17" s="934"/>
      <c r="HVB17" s="934"/>
      <c r="HVC17" s="934"/>
      <c r="HVD17" s="934"/>
      <c r="HVE17" s="934"/>
      <c r="HVF17" s="934"/>
      <c r="HVG17" s="934"/>
      <c r="HVH17" s="934"/>
      <c r="HVI17" s="934"/>
      <c r="HVJ17" s="934"/>
      <c r="HVK17" s="934"/>
      <c r="HVL17" s="934"/>
      <c r="HVM17" s="934"/>
      <c r="HVN17" s="934"/>
      <c r="HVO17" s="934"/>
      <c r="HVP17" s="934"/>
      <c r="HVQ17" s="934"/>
      <c r="HVR17" s="934"/>
      <c r="HVS17" s="934"/>
      <c r="HVT17" s="934"/>
      <c r="HVU17" s="934"/>
      <c r="HVV17" s="934"/>
      <c r="HVW17" s="934"/>
      <c r="HVX17" s="934"/>
      <c r="HVY17" s="934"/>
      <c r="HVZ17" s="934"/>
      <c r="HWA17" s="934"/>
      <c r="HWB17" s="934"/>
      <c r="HWC17" s="934"/>
      <c r="HWD17" s="934"/>
      <c r="HWE17" s="934"/>
      <c r="HWF17" s="934"/>
      <c r="HWG17" s="934"/>
      <c r="HWH17" s="934"/>
      <c r="HWI17" s="934"/>
      <c r="HWJ17" s="934"/>
      <c r="HWK17" s="934"/>
      <c r="HWL17" s="934"/>
      <c r="HWM17" s="934"/>
      <c r="HWN17" s="934"/>
      <c r="HWO17" s="934"/>
      <c r="HWP17" s="934"/>
      <c r="HWQ17" s="934"/>
      <c r="HWR17" s="934"/>
      <c r="HWS17" s="934"/>
      <c r="HWT17" s="934"/>
      <c r="HWU17" s="934"/>
      <c r="HWV17" s="934"/>
      <c r="HWW17" s="934"/>
      <c r="HWX17" s="934"/>
      <c r="HWY17" s="934"/>
      <c r="HWZ17" s="934"/>
      <c r="HXA17" s="934"/>
      <c r="HXB17" s="934"/>
      <c r="HXC17" s="934"/>
      <c r="HXD17" s="934"/>
      <c r="HXE17" s="934"/>
      <c r="HXF17" s="934"/>
      <c r="HXG17" s="934"/>
      <c r="HXH17" s="934"/>
      <c r="HXI17" s="934"/>
      <c r="HXJ17" s="934"/>
      <c r="HXK17" s="934"/>
      <c r="HXL17" s="934"/>
      <c r="HXM17" s="934"/>
      <c r="HXN17" s="934"/>
      <c r="HXO17" s="934"/>
      <c r="HXP17" s="934"/>
      <c r="HXQ17" s="934"/>
      <c r="HXR17" s="934"/>
      <c r="HXS17" s="934"/>
      <c r="HXT17" s="934"/>
      <c r="HXU17" s="934"/>
      <c r="HXV17" s="934"/>
      <c r="HXW17" s="934"/>
      <c r="HXX17" s="934"/>
      <c r="HXY17" s="934"/>
      <c r="HXZ17" s="934"/>
      <c r="HYA17" s="934"/>
      <c r="HYB17" s="934"/>
      <c r="HYC17" s="934"/>
      <c r="HYD17" s="934"/>
      <c r="HYE17" s="934"/>
      <c r="HYF17" s="934"/>
      <c r="HYG17" s="934"/>
      <c r="HYH17" s="934"/>
      <c r="HYI17" s="934"/>
      <c r="HYJ17" s="934"/>
      <c r="HYK17" s="934"/>
      <c r="HYL17" s="934"/>
      <c r="HYM17" s="934"/>
      <c r="HYN17" s="934"/>
      <c r="HYO17" s="934"/>
      <c r="HYP17" s="934"/>
      <c r="HYQ17" s="934"/>
      <c r="HYR17" s="934"/>
      <c r="HYS17" s="934"/>
      <c r="HYT17" s="934"/>
      <c r="HYU17" s="934"/>
      <c r="HYV17" s="934"/>
      <c r="HYW17" s="934"/>
      <c r="HYX17" s="934"/>
      <c r="HYY17" s="934"/>
      <c r="HYZ17" s="934"/>
      <c r="HZA17" s="934"/>
      <c r="HZB17" s="934"/>
      <c r="HZC17" s="934"/>
      <c r="HZD17" s="934"/>
      <c r="HZE17" s="934"/>
      <c r="HZF17" s="934"/>
      <c r="HZG17" s="934"/>
      <c r="HZH17" s="934"/>
      <c r="HZI17" s="934"/>
      <c r="HZJ17" s="934"/>
      <c r="HZK17" s="934"/>
      <c r="HZL17" s="934"/>
      <c r="HZM17" s="934"/>
      <c r="HZN17" s="934"/>
      <c r="HZO17" s="934"/>
      <c r="HZP17" s="934"/>
      <c r="HZQ17" s="934"/>
      <c r="HZR17" s="934"/>
      <c r="HZS17" s="934"/>
      <c r="HZT17" s="934"/>
      <c r="HZU17" s="934"/>
      <c r="HZV17" s="934"/>
      <c r="HZW17" s="934"/>
      <c r="HZX17" s="934"/>
      <c r="HZY17" s="934"/>
      <c r="HZZ17" s="934"/>
      <c r="IAA17" s="934"/>
      <c r="IAB17" s="934"/>
      <c r="IAC17" s="934"/>
      <c r="IAD17" s="934"/>
      <c r="IAE17" s="934"/>
      <c r="IAF17" s="934"/>
      <c r="IAG17" s="934"/>
      <c r="IAH17" s="934"/>
      <c r="IAI17" s="934"/>
      <c r="IAJ17" s="934"/>
      <c r="IAK17" s="934"/>
      <c r="IAL17" s="934"/>
      <c r="IAM17" s="934"/>
      <c r="IAN17" s="934"/>
      <c r="IAO17" s="934"/>
      <c r="IAP17" s="934"/>
      <c r="IAQ17" s="934"/>
      <c r="IAR17" s="934"/>
      <c r="IAS17" s="934"/>
      <c r="IAT17" s="934"/>
      <c r="IAU17" s="934"/>
      <c r="IAV17" s="934"/>
      <c r="IAW17" s="934"/>
      <c r="IAX17" s="934"/>
      <c r="IAY17" s="934"/>
      <c r="IAZ17" s="934"/>
      <c r="IBA17" s="934"/>
      <c r="IBB17" s="934"/>
      <c r="IBC17" s="934"/>
      <c r="IBD17" s="934"/>
      <c r="IBE17" s="934"/>
      <c r="IBF17" s="934"/>
      <c r="IBG17" s="934"/>
      <c r="IBH17" s="934"/>
      <c r="IBI17" s="934"/>
      <c r="IBJ17" s="934"/>
      <c r="IBK17" s="934"/>
      <c r="IBL17" s="934"/>
      <c r="IBM17" s="934"/>
      <c r="IBN17" s="934"/>
      <c r="IBO17" s="934"/>
      <c r="IBP17" s="934"/>
      <c r="IBQ17" s="934"/>
      <c r="IBR17" s="934"/>
      <c r="IBS17" s="934"/>
      <c r="IBT17" s="934"/>
      <c r="IBU17" s="934"/>
      <c r="IBV17" s="934"/>
      <c r="IBW17" s="934"/>
      <c r="IBX17" s="934"/>
      <c r="IBY17" s="934"/>
      <c r="IBZ17" s="934"/>
      <c r="ICA17" s="934"/>
      <c r="ICB17" s="934"/>
      <c r="ICC17" s="934"/>
      <c r="ICD17" s="934"/>
      <c r="ICE17" s="934"/>
      <c r="ICF17" s="934"/>
      <c r="ICG17" s="934"/>
      <c r="ICH17" s="934"/>
      <c r="ICI17" s="934"/>
      <c r="ICJ17" s="934"/>
      <c r="ICK17" s="934"/>
      <c r="ICL17" s="934"/>
      <c r="ICM17" s="934"/>
      <c r="ICN17" s="934"/>
      <c r="ICO17" s="934"/>
      <c r="ICP17" s="934"/>
      <c r="ICQ17" s="934"/>
      <c r="ICR17" s="934"/>
      <c r="ICS17" s="934"/>
      <c r="ICT17" s="934"/>
      <c r="ICU17" s="934"/>
      <c r="ICV17" s="934"/>
      <c r="ICW17" s="934"/>
      <c r="ICX17" s="934"/>
      <c r="ICY17" s="934"/>
      <c r="ICZ17" s="934"/>
      <c r="IDA17" s="934"/>
      <c r="IDB17" s="934"/>
      <c r="IDC17" s="934"/>
      <c r="IDD17" s="934"/>
      <c r="IDE17" s="934"/>
      <c r="IDF17" s="934"/>
      <c r="IDG17" s="934"/>
      <c r="IDH17" s="934"/>
      <c r="IDI17" s="934"/>
      <c r="IDJ17" s="934"/>
      <c r="IDK17" s="934"/>
      <c r="IDL17" s="934"/>
      <c r="IDM17" s="934"/>
      <c r="IDN17" s="934"/>
      <c r="IDO17" s="934"/>
      <c r="IDP17" s="934"/>
      <c r="IDQ17" s="934"/>
      <c r="IDR17" s="934"/>
      <c r="IDS17" s="934"/>
      <c r="IDT17" s="934"/>
      <c r="IDU17" s="934"/>
      <c r="IDV17" s="934"/>
      <c r="IDW17" s="934"/>
      <c r="IDX17" s="934"/>
      <c r="IDY17" s="934"/>
      <c r="IDZ17" s="934"/>
      <c r="IEA17" s="934"/>
      <c r="IEB17" s="934"/>
      <c r="IEC17" s="934"/>
      <c r="IED17" s="934"/>
      <c r="IEE17" s="934"/>
      <c r="IEF17" s="934"/>
      <c r="IEG17" s="934"/>
      <c r="IEH17" s="934"/>
      <c r="IEI17" s="934"/>
      <c r="IEJ17" s="934"/>
      <c r="IEK17" s="934"/>
      <c r="IEL17" s="934"/>
      <c r="IEM17" s="934"/>
      <c r="IEN17" s="934"/>
      <c r="IEO17" s="934"/>
      <c r="IEP17" s="934"/>
      <c r="IEQ17" s="934"/>
      <c r="IER17" s="934"/>
      <c r="IES17" s="934"/>
      <c r="IET17" s="934"/>
      <c r="IEU17" s="934"/>
      <c r="IEV17" s="934"/>
      <c r="IEW17" s="934"/>
      <c r="IEX17" s="934"/>
      <c r="IEY17" s="934"/>
      <c r="IEZ17" s="934"/>
      <c r="IFA17" s="934"/>
      <c r="IFB17" s="934"/>
      <c r="IFC17" s="934"/>
      <c r="IFD17" s="934"/>
      <c r="IFE17" s="934"/>
      <c r="IFF17" s="934"/>
      <c r="IFG17" s="934"/>
      <c r="IFH17" s="934"/>
      <c r="IFI17" s="934"/>
      <c r="IFJ17" s="934"/>
      <c r="IFK17" s="934"/>
      <c r="IFL17" s="934"/>
      <c r="IFM17" s="934"/>
      <c r="IFN17" s="934"/>
      <c r="IFO17" s="934"/>
      <c r="IFP17" s="934"/>
      <c r="IFQ17" s="934"/>
      <c r="IFR17" s="934"/>
      <c r="IFS17" s="934"/>
      <c r="IFT17" s="934"/>
      <c r="IFU17" s="934"/>
      <c r="IFV17" s="934"/>
      <c r="IFW17" s="934"/>
      <c r="IFX17" s="934"/>
      <c r="IFY17" s="934"/>
      <c r="IFZ17" s="934"/>
      <c r="IGA17" s="934"/>
      <c r="IGB17" s="934"/>
      <c r="IGC17" s="934"/>
      <c r="IGD17" s="934"/>
      <c r="IGE17" s="934"/>
      <c r="IGF17" s="934"/>
      <c r="IGG17" s="934"/>
      <c r="IGH17" s="934"/>
      <c r="IGI17" s="934"/>
      <c r="IGJ17" s="934"/>
      <c r="IGK17" s="934"/>
      <c r="IGL17" s="934"/>
      <c r="IGM17" s="934"/>
      <c r="IGN17" s="934"/>
      <c r="IGO17" s="934"/>
      <c r="IGP17" s="934"/>
      <c r="IGQ17" s="934"/>
      <c r="IGR17" s="934"/>
      <c r="IGS17" s="934"/>
      <c r="IGT17" s="934"/>
      <c r="IGU17" s="934"/>
      <c r="IGV17" s="934"/>
      <c r="IGW17" s="934"/>
      <c r="IGX17" s="934"/>
      <c r="IGY17" s="934"/>
      <c r="IGZ17" s="934"/>
      <c r="IHA17" s="934"/>
      <c r="IHB17" s="934"/>
      <c r="IHC17" s="934"/>
      <c r="IHD17" s="934"/>
      <c r="IHE17" s="934"/>
      <c r="IHF17" s="934"/>
      <c r="IHG17" s="934"/>
      <c r="IHH17" s="934"/>
      <c r="IHI17" s="934"/>
      <c r="IHJ17" s="934"/>
      <c r="IHK17" s="934"/>
      <c r="IHL17" s="934"/>
      <c r="IHM17" s="934"/>
      <c r="IHN17" s="934"/>
      <c r="IHO17" s="934"/>
      <c r="IHP17" s="934"/>
      <c r="IHQ17" s="934"/>
      <c r="IHR17" s="934"/>
      <c r="IHS17" s="934"/>
      <c r="IHT17" s="934"/>
      <c r="IHU17" s="934"/>
      <c r="IHV17" s="934"/>
      <c r="IHW17" s="934"/>
      <c r="IHX17" s="934"/>
      <c r="IHY17" s="934"/>
      <c r="IHZ17" s="934"/>
      <c r="IIA17" s="934"/>
      <c r="IIB17" s="934"/>
      <c r="IIC17" s="934"/>
      <c r="IID17" s="934"/>
      <c r="IIE17" s="934"/>
      <c r="IIF17" s="934"/>
      <c r="IIG17" s="934"/>
      <c r="IIH17" s="934"/>
      <c r="III17" s="934"/>
      <c r="IIJ17" s="934"/>
      <c r="IIK17" s="934"/>
      <c r="IIL17" s="934"/>
      <c r="IIM17" s="934"/>
      <c r="IIN17" s="934"/>
      <c r="IIO17" s="934"/>
      <c r="IIP17" s="934"/>
      <c r="IIQ17" s="934"/>
      <c r="IIR17" s="934"/>
      <c r="IIS17" s="934"/>
      <c r="IIT17" s="934"/>
      <c r="IIU17" s="934"/>
      <c r="IIV17" s="934"/>
      <c r="IIW17" s="934"/>
      <c r="IIX17" s="934"/>
      <c r="IIY17" s="934"/>
      <c r="IIZ17" s="934"/>
      <c r="IJA17" s="934"/>
      <c r="IJB17" s="934"/>
      <c r="IJC17" s="934"/>
      <c r="IJD17" s="934"/>
      <c r="IJE17" s="934"/>
      <c r="IJF17" s="934"/>
      <c r="IJG17" s="934"/>
      <c r="IJH17" s="934"/>
      <c r="IJI17" s="934"/>
      <c r="IJJ17" s="934"/>
      <c r="IJK17" s="934"/>
      <c r="IJL17" s="934"/>
      <c r="IJM17" s="934"/>
      <c r="IJN17" s="934"/>
      <c r="IJO17" s="934"/>
      <c r="IJP17" s="934"/>
      <c r="IJQ17" s="934"/>
      <c r="IJR17" s="934"/>
      <c r="IJS17" s="934"/>
      <c r="IJT17" s="934"/>
      <c r="IJU17" s="934"/>
      <c r="IJV17" s="934"/>
      <c r="IJW17" s="934"/>
      <c r="IJX17" s="934"/>
      <c r="IJY17" s="934"/>
      <c r="IJZ17" s="934"/>
      <c r="IKA17" s="934"/>
      <c r="IKB17" s="934"/>
      <c r="IKC17" s="934"/>
      <c r="IKD17" s="934"/>
      <c r="IKE17" s="934"/>
      <c r="IKF17" s="934"/>
      <c r="IKG17" s="934"/>
      <c r="IKH17" s="934"/>
      <c r="IKI17" s="934"/>
      <c r="IKJ17" s="934"/>
      <c r="IKK17" s="934"/>
      <c r="IKL17" s="934"/>
      <c r="IKM17" s="934"/>
      <c r="IKN17" s="934"/>
      <c r="IKO17" s="934"/>
      <c r="IKP17" s="934"/>
      <c r="IKQ17" s="934"/>
      <c r="IKR17" s="934"/>
      <c r="IKS17" s="934"/>
      <c r="IKT17" s="934"/>
      <c r="IKU17" s="934"/>
      <c r="IKV17" s="934"/>
      <c r="IKW17" s="934"/>
      <c r="IKX17" s="934"/>
      <c r="IKY17" s="934"/>
      <c r="IKZ17" s="934"/>
      <c r="ILA17" s="934"/>
      <c r="ILB17" s="934"/>
      <c r="ILC17" s="934"/>
      <c r="ILD17" s="934"/>
      <c r="ILE17" s="934"/>
      <c r="ILF17" s="934"/>
      <c r="ILG17" s="934"/>
      <c r="ILH17" s="934"/>
      <c r="ILI17" s="934"/>
      <c r="ILJ17" s="934"/>
      <c r="ILK17" s="934"/>
      <c r="ILL17" s="934"/>
      <c r="ILM17" s="934"/>
      <c r="ILN17" s="934"/>
      <c r="ILO17" s="934"/>
      <c r="ILP17" s="934"/>
      <c r="ILQ17" s="934"/>
      <c r="ILR17" s="934"/>
      <c r="ILS17" s="934"/>
      <c r="ILT17" s="934"/>
      <c r="ILU17" s="934"/>
      <c r="ILV17" s="934"/>
      <c r="ILW17" s="934"/>
      <c r="ILX17" s="934"/>
      <c r="ILY17" s="934"/>
      <c r="ILZ17" s="934"/>
      <c r="IMA17" s="934"/>
      <c r="IMB17" s="934"/>
      <c r="IMC17" s="934"/>
      <c r="IMD17" s="934"/>
      <c r="IME17" s="934"/>
      <c r="IMF17" s="934"/>
      <c r="IMG17" s="934"/>
      <c r="IMH17" s="934"/>
      <c r="IMI17" s="934"/>
      <c r="IMJ17" s="934"/>
      <c r="IMK17" s="934"/>
      <c r="IML17" s="934"/>
      <c r="IMM17" s="934"/>
      <c r="IMN17" s="934"/>
      <c r="IMO17" s="934"/>
      <c r="IMP17" s="934"/>
      <c r="IMQ17" s="934"/>
      <c r="IMR17" s="934"/>
      <c r="IMS17" s="934"/>
      <c r="IMT17" s="934"/>
      <c r="IMU17" s="934"/>
      <c r="IMV17" s="934"/>
      <c r="IMW17" s="934"/>
      <c r="IMX17" s="934"/>
      <c r="IMY17" s="934"/>
      <c r="IMZ17" s="934"/>
      <c r="INA17" s="934"/>
      <c r="INB17" s="934"/>
      <c r="INC17" s="934"/>
      <c r="IND17" s="934"/>
      <c r="INE17" s="934"/>
      <c r="INF17" s="934"/>
      <c r="ING17" s="934"/>
      <c r="INH17" s="934"/>
      <c r="INI17" s="934"/>
      <c r="INJ17" s="934"/>
      <c r="INK17" s="934"/>
      <c r="INL17" s="934"/>
      <c r="INM17" s="934"/>
      <c r="INN17" s="934"/>
      <c r="INO17" s="934"/>
      <c r="INP17" s="934"/>
      <c r="INQ17" s="934"/>
      <c r="INR17" s="934"/>
      <c r="INS17" s="934"/>
      <c r="INT17" s="934"/>
      <c r="INU17" s="934"/>
      <c r="INV17" s="934"/>
      <c r="INW17" s="934"/>
      <c r="INX17" s="934"/>
      <c r="INY17" s="934"/>
      <c r="INZ17" s="934"/>
      <c r="IOA17" s="934"/>
      <c r="IOB17" s="934"/>
      <c r="IOC17" s="934"/>
      <c r="IOD17" s="934"/>
      <c r="IOE17" s="934"/>
      <c r="IOF17" s="934"/>
      <c r="IOG17" s="934"/>
      <c r="IOH17" s="934"/>
      <c r="IOI17" s="934"/>
      <c r="IOJ17" s="934"/>
      <c r="IOK17" s="934"/>
      <c r="IOL17" s="934"/>
      <c r="IOM17" s="934"/>
      <c r="ION17" s="934"/>
      <c r="IOO17" s="934"/>
      <c r="IOP17" s="934"/>
      <c r="IOQ17" s="934"/>
      <c r="IOR17" s="934"/>
      <c r="IOS17" s="934"/>
      <c r="IOT17" s="934"/>
      <c r="IOU17" s="934"/>
      <c r="IOV17" s="934"/>
      <c r="IOW17" s="934"/>
      <c r="IOX17" s="934"/>
      <c r="IOY17" s="934"/>
      <c r="IOZ17" s="934"/>
      <c r="IPA17" s="934"/>
      <c r="IPB17" s="934"/>
      <c r="IPC17" s="934"/>
      <c r="IPD17" s="934"/>
      <c r="IPE17" s="934"/>
      <c r="IPF17" s="934"/>
      <c r="IPG17" s="934"/>
      <c r="IPH17" s="934"/>
      <c r="IPI17" s="934"/>
      <c r="IPJ17" s="934"/>
      <c r="IPK17" s="934"/>
      <c r="IPL17" s="934"/>
      <c r="IPM17" s="934"/>
      <c r="IPN17" s="934"/>
      <c r="IPO17" s="934"/>
      <c r="IPP17" s="934"/>
      <c r="IPQ17" s="934"/>
      <c r="IPR17" s="934"/>
      <c r="IPS17" s="934"/>
      <c r="IPT17" s="934"/>
      <c r="IPU17" s="934"/>
      <c r="IPV17" s="934"/>
      <c r="IPW17" s="934"/>
      <c r="IPX17" s="934"/>
      <c r="IPY17" s="934"/>
      <c r="IPZ17" s="934"/>
      <c r="IQA17" s="934"/>
      <c r="IQB17" s="934"/>
      <c r="IQC17" s="934"/>
      <c r="IQD17" s="934"/>
      <c r="IQE17" s="934"/>
      <c r="IQF17" s="934"/>
      <c r="IQG17" s="934"/>
      <c r="IQH17" s="934"/>
      <c r="IQI17" s="934"/>
      <c r="IQJ17" s="934"/>
      <c r="IQK17" s="934"/>
      <c r="IQL17" s="934"/>
      <c r="IQM17" s="934"/>
      <c r="IQN17" s="934"/>
      <c r="IQO17" s="934"/>
      <c r="IQP17" s="934"/>
      <c r="IQQ17" s="934"/>
      <c r="IQR17" s="934"/>
      <c r="IQS17" s="934"/>
      <c r="IQT17" s="934"/>
      <c r="IQU17" s="934"/>
      <c r="IQV17" s="934"/>
      <c r="IQW17" s="934"/>
      <c r="IQX17" s="934"/>
      <c r="IQY17" s="934"/>
      <c r="IQZ17" s="934"/>
      <c r="IRA17" s="934"/>
      <c r="IRB17" s="934"/>
      <c r="IRC17" s="934"/>
      <c r="IRD17" s="934"/>
      <c r="IRE17" s="934"/>
      <c r="IRF17" s="934"/>
      <c r="IRG17" s="934"/>
      <c r="IRH17" s="934"/>
      <c r="IRI17" s="934"/>
      <c r="IRJ17" s="934"/>
      <c r="IRK17" s="934"/>
      <c r="IRL17" s="934"/>
      <c r="IRM17" s="934"/>
      <c r="IRN17" s="934"/>
      <c r="IRO17" s="934"/>
      <c r="IRP17" s="934"/>
      <c r="IRQ17" s="934"/>
      <c r="IRR17" s="934"/>
      <c r="IRS17" s="934"/>
      <c r="IRT17" s="934"/>
      <c r="IRU17" s="934"/>
      <c r="IRV17" s="934"/>
      <c r="IRW17" s="934"/>
      <c r="IRX17" s="934"/>
      <c r="IRY17" s="934"/>
      <c r="IRZ17" s="934"/>
      <c r="ISA17" s="934"/>
      <c r="ISB17" s="934"/>
      <c r="ISC17" s="934"/>
      <c r="ISD17" s="934"/>
      <c r="ISE17" s="934"/>
      <c r="ISF17" s="934"/>
      <c r="ISG17" s="934"/>
      <c r="ISH17" s="934"/>
      <c r="ISI17" s="934"/>
      <c r="ISJ17" s="934"/>
      <c r="ISK17" s="934"/>
      <c r="ISL17" s="934"/>
      <c r="ISM17" s="934"/>
      <c r="ISN17" s="934"/>
      <c r="ISO17" s="934"/>
      <c r="ISP17" s="934"/>
      <c r="ISQ17" s="934"/>
      <c r="ISR17" s="934"/>
      <c r="ISS17" s="934"/>
      <c r="IST17" s="934"/>
      <c r="ISU17" s="934"/>
      <c r="ISV17" s="934"/>
      <c r="ISW17" s="934"/>
      <c r="ISX17" s="934"/>
      <c r="ISY17" s="934"/>
      <c r="ISZ17" s="934"/>
      <c r="ITA17" s="934"/>
      <c r="ITB17" s="934"/>
      <c r="ITC17" s="934"/>
      <c r="ITD17" s="934"/>
      <c r="ITE17" s="934"/>
      <c r="ITF17" s="934"/>
      <c r="ITG17" s="934"/>
      <c r="ITH17" s="934"/>
      <c r="ITI17" s="934"/>
      <c r="ITJ17" s="934"/>
      <c r="ITK17" s="934"/>
      <c r="ITL17" s="934"/>
      <c r="ITM17" s="934"/>
      <c r="ITN17" s="934"/>
      <c r="ITO17" s="934"/>
      <c r="ITP17" s="934"/>
      <c r="ITQ17" s="934"/>
      <c r="ITR17" s="934"/>
      <c r="ITS17" s="934"/>
      <c r="ITT17" s="934"/>
      <c r="ITU17" s="934"/>
      <c r="ITV17" s="934"/>
      <c r="ITW17" s="934"/>
      <c r="ITX17" s="934"/>
      <c r="ITY17" s="934"/>
      <c r="ITZ17" s="934"/>
      <c r="IUA17" s="934"/>
      <c r="IUB17" s="934"/>
      <c r="IUC17" s="934"/>
      <c r="IUD17" s="934"/>
      <c r="IUE17" s="934"/>
      <c r="IUF17" s="934"/>
      <c r="IUG17" s="934"/>
      <c r="IUH17" s="934"/>
      <c r="IUI17" s="934"/>
      <c r="IUJ17" s="934"/>
      <c r="IUK17" s="934"/>
      <c r="IUL17" s="934"/>
      <c r="IUM17" s="934"/>
      <c r="IUN17" s="934"/>
      <c r="IUO17" s="934"/>
      <c r="IUP17" s="934"/>
      <c r="IUQ17" s="934"/>
      <c r="IUR17" s="934"/>
      <c r="IUS17" s="934"/>
      <c r="IUT17" s="934"/>
      <c r="IUU17" s="934"/>
      <c r="IUV17" s="934"/>
      <c r="IUW17" s="934"/>
      <c r="IUX17" s="934"/>
      <c r="IUY17" s="934"/>
      <c r="IUZ17" s="934"/>
      <c r="IVA17" s="934"/>
      <c r="IVB17" s="934"/>
      <c r="IVC17" s="934"/>
      <c r="IVD17" s="934"/>
      <c r="IVE17" s="934"/>
      <c r="IVF17" s="934"/>
      <c r="IVG17" s="934"/>
      <c r="IVH17" s="934"/>
      <c r="IVI17" s="934"/>
      <c r="IVJ17" s="934"/>
      <c r="IVK17" s="934"/>
      <c r="IVL17" s="934"/>
      <c r="IVM17" s="934"/>
      <c r="IVN17" s="934"/>
      <c r="IVO17" s="934"/>
      <c r="IVP17" s="934"/>
      <c r="IVQ17" s="934"/>
      <c r="IVR17" s="934"/>
      <c r="IVS17" s="934"/>
      <c r="IVT17" s="934"/>
      <c r="IVU17" s="934"/>
      <c r="IVV17" s="934"/>
      <c r="IVW17" s="934"/>
      <c r="IVX17" s="934"/>
      <c r="IVY17" s="934"/>
      <c r="IVZ17" s="934"/>
      <c r="IWA17" s="934"/>
      <c r="IWB17" s="934"/>
      <c r="IWC17" s="934"/>
      <c r="IWD17" s="934"/>
      <c r="IWE17" s="934"/>
      <c r="IWF17" s="934"/>
      <c r="IWG17" s="934"/>
      <c r="IWH17" s="934"/>
      <c r="IWI17" s="934"/>
      <c r="IWJ17" s="934"/>
      <c r="IWK17" s="934"/>
      <c r="IWL17" s="934"/>
      <c r="IWM17" s="934"/>
      <c r="IWN17" s="934"/>
      <c r="IWO17" s="934"/>
      <c r="IWP17" s="934"/>
      <c r="IWQ17" s="934"/>
      <c r="IWR17" s="934"/>
      <c r="IWS17" s="934"/>
      <c r="IWT17" s="934"/>
      <c r="IWU17" s="934"/>
      <c r="IWV17" s="934"/>
      <c r="IWW17" s="934"/>
      <c r="IWX17" s="934"/>
      <c r="IWY17" s="934"/>
      <c r="IWZ17" s="934"/>
      <c r="IXA17" s="934"/>
      <c r="IXB17" s="934"/>
      <c r="IXC17" s="934"/>
      <c r="IXD17" s="934"/>
      <c r="IXE17" s="934"/>
      <c r="IXF17" s="934"/>
      <c r="IXG17" s="934"/>
      <c r="IXH17" s="934"/>
      <c r="IXI17" s="934"/>
      <c r="IXJ17" s="934"/>
      <c r="IXK17" s="934"/>
      <c r="IXL17" s="934"/>
      <c r="IXM17" s="934"/>
      <c r="IXN17" s="934"/>
      <c r="IXO17" s="934"/>
      <c r="IXP17" s="934"/>
      <c r="IXQ17" s="934"/>
      <c r="IXR17" s="934"/>
      <c r="IXS17" s="934"/>
      <c r="IXT17" s="934"/>
      <c r="IXU17" s="934"/>
      <c r="IXV17" s="934"/>
      <c r="IXW17" s="934"/>
      <c r="IXX17" s="934"/>
      <c r="IXY17" s="934"/>
      <c r="IXZ17" s="934"/>
      <c r="IYA17" s="934"/>
      <c r="IYB17" s="934"/>
      <c r="IYC17" s="934"/>
      <c r="IYD17" s="934"/>
      <c r="IYE17" s="934"/>
      <c r="IYF17" s="934"/>
      <c r="IYG17" s="934"/>
      <c r="IYH17" s="934"/>
      <c r="IYI17" s="934"/>
      <c r="IYJ17" s="934"/>
      <c r="IYK17" s="934"/>
      <c r="IYL17" s="934"/>
      <c r="IYM17" s="934"/>
      <c r="IYN17" s="934"/>
      <c r="IYO17" s="934"/>
      <c r="IYP17" s="934"/>
      <c r="IYQ17" s="934"/>
      <c r="IYR17" s="934"/>
      <c r="IYS17" s="934"/>
      <c r="IYT17" s="934"/>
      <c r="IYU17" s="934"/>
      <c r="IYV17" s="934"/>
      <c r="IYW17" s="934"/>
      <c r="IYX17" s="934"/>
      <c r="IYY17" s="934"/>
      <c r="IYZ17" s="934"/>
      <c r="IZA17" s="934"/>
      <c r="IZB17" s="934"/>
      <c r="IZC17" s="934"/>
      <c r="IZD17" s="934"/>
      <c r="IZE17" s="934"/>
      <c r="IZF17" s="934"/>
      <c r="IZG17" s="934"/>
      <c r="IZH17" s="934"/>
      <c r="IZI17" s="934"/>
      <c r="IZJ17" s="934"/>
      <c r="IZK17" s="934"/>
      <c r="IZL17" s="934"/>
      <c r="IZM17" s="934"/>
      <c r="IZN17" s="934"/>
      <c r="IZO17" s="934"/>
      <c r="IZP17" s="934"/>
      <c r="IZQ17" s="934"/>
      <c r="IZR17" s="934"/>
      <c r="IZS17" s="934"/>
      <c r="IZT17" s="934"/>
      <c r="IZU17" s="934"/>
      <c r="IZV17" s="934"/>
      <c r="IZW17" s="934"/>
      <c r="IZX17" s="934"/>
      <c r="IZY17" s="934"/>
      <c r="IZZ17" s="934"/>
      <c r="JAA17" s="934"/>
      <c r="JAB17" s="934"/>
      <c r="JAC17" s="934"/>
      <c r="JAD17" s="934"/>
      <c r="JAE17" s="934"/>
      <c r="JAF17" s="934"/>
      <c r="JAG17" s="934"/>
      <c r="JAH17" s="934"/>
      <c r="JAI17" s="934"/>
      <c r="JAJ17" s="934"/>
      <c r="JAK17" s="934"/>
      <c r="JAL17" s="934"/>
      <c r="JAM17" s="934"/>
      <c r="JAN17" s="934"/>
      <c r="JAO17" s="934"/>
      <c r="JAP17" s="934"/>
      <c r="JAQ17" s="934"/>
      <c r="JAR17" s="934"/>
      <c r="JAS17" s="934"/>
      <c r="JAT17" s="934"/>
      <c r="JAU17" s="934"/>
      <c r="JAV17" s="934"/>
      <c r="JAW17" s="934"/>
      <c r="JAX17" s="934"/>
      <c r="JAY17" s="934"/>
      <c r="JAZ17" s="934"/>
      <c r="JBA17" s="934"/>
      <c r="JBB17" s="934"/>
      <c r="JBC17" s="934"/>
      <c r="JBD17" s="934"/>
      <c r="JBE17" s="934"/>
      <c r="JBF17" s="934"/>
      <c r="JBG17" s="934"/>
      <c r="JBH17" s="934"/>
      <c r="JBI17" s="934"/>
      <c r="JBJ17" s="934"/>
      <c r="JBK17" s="934"/>
      <c r="JBL17" s="934"/>
      <c r="JBM17" s="934"/>
      <c r="JBN17" s="934"/>
      <c r="JBO17" s="934"/>
      <c r="JBP17" s="934"/>
      <c r="JBQ17" s="934"/>
      <c r="JBR17" s="934"/>
      <c r="JBS17" s="934"/>
      <c r="JBT17" s="934"/>
      <c r="JBU17" s="934"/>
      <c r="JBV17" s="934"/>
      <c r="JBW17" s="934"/>
      <c r="JBX17" s="934"/>
      <c r="JBY17" s="934"/>
      <c r="JBZ17" s="934"/>
      <c r="JCA17" s="934"/>
      <c r="JCB17" s="934"/>
      <c r="JCC17" s="934"/>
      <c r="JCD17" s="934"/>
      <c r="JCE17" s="934"/>
      <c r="JCF17" s="934"/>
      <c r="JCG17" s="934"/>
      <c r="JCH17" s="934"/>
      <c r="JCI17" s="934"/>
      <c r="JCJ17" s="934"/>
      <c r="JCK17" s="934"/>
      <c r="JCL17" s="934"/>
      <c r="JCM17" s="934"/>
      <c r="JCN17" s="934"/>
      <c r="JCO17" s="934"/>
      <c r="JCP17" s="934"/>
      <c r="JCQ17" s="934"/>
      <c r="JCR17" s="934"/>
      <c r="JCS17" s="934"/>
      <c r="JCT17" s="934"/>
      <c r="JCU17" s="934"/>
      <c r="JCV17" s="934"/>
      <c r="JCW17" s="934"/>
      <c r="JCX17" s="934"/>
      <c r="JCY17" s="934"/>
      <c r="JCZ17" s="934"/>
      <c r="JDA17" s="934"/>
      <c r="JDB17" s="934"/>
      <c r="JDC17" s="934"/>
      <c r="JDD17" s="934"/>
      <c r="JDE17" s="934"/>
      <c r="JDF17" s="934"/>
      <c r="JDG17" s="934"/>
      <c r="JDH17" s="934"/>
      <c r="JDI17" s="934"/>
      <c r="JDJ17" s="934"/>
      <c r="JDK17" s="934"/>
      <c r="JDL17" s="934"/>
      <c r="JDM17" s="934"/>
      <c r="JDN17" s="934"/>
      <c r="JDO17" s="934"/>
      <c r="JDP17" s="934"/>
      <c r="JDQ17" s="934"/>
      <c r="JDR17" s="934"/>
      <c r="JDS17" s="934"/>
      <c r="JDT17" s="934"/>
      <c r="JDU17" s="934"/>
      <c r="JDV17" s="934"/>
      <c r="JDW17" s="934"/>
      <c r="JDX17" s="934"/>
      <c r="JDY17" s="934"/>
      <c r="JDZ17" s="934"/>
      <c r="JEA17" s="934"/>
      <c r="JEB17" s="934"/>
      <c r="JEC17" s="934"/>
      <c r="JED17" s="934"/>
      <c r="JEE17" s="934"/>
      <c r="JEF17" s="934"/>
      <c r="JEG17" s="934"/>
      <c r="JEH17" s="934"/>
      <c r="JEI17" s="934"/>
      <c r="JEJ17" s="934"/>
      <c r="JEK17" s="934"/>
      <c r="JEL17" s="934"/>
      <c r="JEM17" s="934"/>
      <c r="JEN17" s="934"/>
      <c r="JEO17" s="934"/>
      <c r="JEP17" s="934"/>
      <c r="JEQ17" s="934"/>
      <c r="JER17" s="934"/>
      <c r="JES17" s="934"/>
      <c r="JET17" s="934"/>
      <c r="JEU17" s="934"/>
      <c r="JEV17" s="934"/>
      <c r="JEW17" s="934"/>
      <c r="JEX17" s="934"/>
      <c r="JEY17" s="934"/>
      <c r="JEZ17" s="934"/>
      <c r="JFA17" s="934"/>
      <c r="JFB17" s="934"/>
      <c r="JFC17" s="934"/>
      <c r="JFD17" s="934"/>
      <c r="JFE17" s="934"/>
      <c r="JFF17" s="934"/>
      <c r="JFG17" s="934"/>
      <c r="JFH17" s="934"/>
      <c r="JFI17" s="934"/>
      <c r="JFJ17" s="934"/>
      <c r="JFK17" s="934"/>
      <c r="JFL17" s="934"/>
      <c r="JFM17" s="934"/>
      <c r="JFN17" s="934"/>
      <c r="JFO17" s="934"/>
      <c r="JFP17" s="934"/>
      <c r="JFQ17" s="934"/>
      <c r="JFR17" s="934"/>
      <c r="JFS17" s="934"/>
      <c r="JFT17" s="934"/>
      <c r="JFU17" s="934"/>
      <c r="JFV17" s="934"/>
      <c r="JFW17" s="934"/>
      <c r="JFX17" s="934"/>
      <c r="JFY17" s="934"/>
      <c r="JFZ17" s="934"/>
      <c r="JGA17" s="934"/>
      <c r="JGB17" s="934"/>
      <c r="JGC17" s="934"/>
      <c r="JGD17" s="934"/>
      <c r="JGE17" s="934"/>
      <c r="JGF17" s="934"/>
      <c r="JGG17" s="934"/>
      <c r="JGH17" s="934"/>
      <c r="JGI17" s="934"/>
      <c r="JGJ17" s="934"/>
      <c r="JGK17" s="934"/>
      <c r="JGL17" s="934"/>
      <c r="JGM17" s="934"/>
      <c r="JGN17" s="934"/>
      <c r="JGO17" s="934"/>
      <c r="JGP17" s="934"/>
      <c r="JGQ17" s="934"/>
      <c r="JGR17" s="934"/>
      <c r="JGS17" s="934"/>
      <c r="JGT17" s="934"/>
      <c r="JGU17" s="934"/>
      <c r="JGV17" s="934"/>
      <c r="JGW17" s="934"/>
      <c r="JGX17" s="934"/>
      <c r="JGY17" s="934"/>
      <c r="JGZ17" s="934"/>
      <c r="JHA17" s="934"/>
      <c r="JHB17" s="934"/>
      <c r="JHC17" s="934"/>
      <c r="JHD17" s="934"/>
      <c r="JHE17" s="934"/>
      <c r="JHF17" s="934"/>
      <c r="JHG17" s="934"/>
      <c r="JHH17" s="934"/>
      <c r="JHI17" s="934"/>
      <c r="JHJ17" s="934"/>
      <c r="JHK17" s="934"/>
      <c r="JHL17" s="934"/>
      <c r="JHM17" s="934"/>
      <c r="JHN17" s="934"/>
      <c r="JHO17" s="934"/>
      <c r="JHP17" s="934"/>
      <c r="JHQ17" s="934"/>
      <c r="JHR17" s="934"/>
      <c r="JHS17" s="934"/>
      <c r="JHT17" s="934"/>
      <c r="JHU17" s="934"/>
      <c r="JHV17" s="934"/>
      <c r="JHW17" s="934"/>
      <c r="JHX17" s="934"/>
      <c r="JHY17" s="934"/>
      <c r="JHZ17" s="934"/>
      <c r="JIA17" s="934"/>
      <c r="JIB17" s="934"/>
      <c r="JIC17" s="934"/>
      <c r="JID17" s="934"/>
      <c r="JIE17" s="934"/>
      <c r="JIF17" s="934"/>
      <c r="JIG17" s="934"/>
      <c r="JIH17" s="934"/>
      <c r="JII17" s="934"/>
      <c r="JIJ17" s="934"/>
      <c r="JIK17" s="934"/>
      <c r="JIL17" s="934"/>
      <c r="JIM17" s="934"/>
      <c r="JIN17" s="934"/>
      <c r="JIO17" s="934"/>
      <c r="JIP17" s="934"/>
      <c r="JIQ17" s="934"/>
      <c r="JIR17" s="934"/>
      <c r="JIS17" s="934"/>
      <c r="JIT17" s="934"/>
      <c r="JIU17" s="934"/>
      <c r="JIV17" s="934"/>
      <c r="JIW17" s="934"/>
      <c r="JIX17" s="934"/>
      <c r="JIY17" s="934"/>
      <c r="JIZ17" s="934"/>
      <c r="JJA17" s="934"/>
      <c r="JJB17" s="934"/>
      <c r="JJC17" s="934"/>
      <c r="JJD17" s="934"/>
      <c r="JJE17" s="934"/>
      <c r="JJF17" s="934"/>
      <c r="JJG17" s="934"/>
      <c r="JJH17" s="934"/>
      <c r="JJI17" s="934"/>
      <c r="JJJ17" s="934"/>
      <c r="JJK17" s="934"/>
      <c r="JJL17" s="934"/>
      <c r="JJM17" s="934"/>
      <c r="JJN17" s="934"/>
      <c r="JJO17" s="934"/>
      <c r="JJP17" s="934"/>
      <c r="JJQ17" s="934"/>
      <c r="JJR17" s="934"/>
      <c r="JJS17" s="934"/>
      <c r="JJT17" s="934"/>
      <c r="JJU17" s="934"/>
      <c r="JJV17" s="934"/>
      <c r="JJW17" s="934"/>
      <c r="JJX17" s="934"/>
      <c r="JJY17" s="934"/>
      <c r="JJZ17" s="934"/>
      <c r="JKA17" s="934"/>
      <c r="JKB17" s="934"/>
      <c r="JKC17" s="934"/>
      <c r="JKD17" s="934"/>
      <c r="JKE17" s="934"/>
      <c r="JKF17" s="934"/>
      <c r="JKG17" s="934"/>
      <c r="JKH17" s="934"/>
      <c r="JKI17" s="934"/>
      <c r="JKJ17" s="934"/>
      <c r="JKK17" s="934"/>
      <c r="JKL17" s="934"/>
      <c r="JKM17" s="934"/>
      <c r="JKN17" s="934"/>
      <c r="JKO17" s="934"/>
      <c r="JKP17" s="934"/>
      <c r="JKQ17" s="934"/>
      <c r="JKR17" s="934"/>
      <c r="JKS17" s="934"/>
      <c r="JKT17" s="934"/>
      <c r="JKU17" s="934"/>
      <c r="JKV17" s="934"/>
      <c r="JKW17" s="934"/>
      <c r="JKX17" s="934"/>
      <c r="JKY17" s="934"/>
      <c r="JKZ17" s="934"/>
      <c r="JLA17" s="934"/>
      <c r="JLB17" s="934"/>
      <c r="JLC17" s="934"/>
      <c r="JLD17" s="934"/>
      <c r="JLE17" s="934"/>
      <c r="JLF17" s="934"/>
      <c r="JLG17" s="934"/>
      <c r="JLH17" s="934"/>
      <c r="JLI17" s="934"/>
      <c r="JLJ17" s="934"/>
      <c r="JLK17" s="934"/>
      <c r="JLL17" s="934"/>
      <c r="JLM17" s="934"/>
      <c r="JLN17" s="934"/>
      <c r="JLO17" s="934"/>
      <c r="JLP17" s="934"/>
      <c r="JLQ17" s="934"/>
      <c r="JLR17" s="934"/>
      <c r="JLS17" s="934"/>
      <c r="JLT17" s="934"/>
      <c r="JLU17" s="934"/>
      <c r="JLV17" s="934"/>
      <c r="JLW17" s="934"/>
      <c r="JLX17" s="934"/>
      <c r="JLY17" s="934"/>
      <c r="JLZ17" s="934"/>
      <c r="JMA17" s="934"/>
      <c r="JMB17" s="934"/>
      <c r="JMC17" s="934"/>
      <c r="JMD17" s="934"/>
      <c r="JME17" s="934"/>
      <c r="JMF17" s="934"/>
      <c r="JMG17" s="934"/>
      <c r="JMH17" s="934"/>
      <c r="JMI17" s="934"/>
      <c r="JMJ17" s="934"/>
      <c r="JMK17" s="934"/>
      <c r="JML17" s="934"/>
      <c r="JMM17" s="934"/>
      <c r="JMN17" s="934"/>
      <c r="JMO17" s="934"/>
      <c r="JMP17" s="934"/>
      <c r="JMQ17" s="934"/>
      <c r="JMR17" s="934"/>
      <c r="JMS17" s="934"/>
      <c r="JMT17" s="934"/>
      <c r="JMU17" s="934"/>
      <c r="JMV17" s="934"/>
      <c r="JMW17" s="934"/>
      <c r="JMX17" s="934"/>
      <c r="JMY17" s="934"/>
      <c r="JMZ17" s="934"/>
      <c r="JNA17" s="934"/>
      <c r="JNB17" s="934"/>
      <c r="JNC17" s="934"/>
      <c r="JND17" s="934"/>
      <c r="JNE17" s="934"/>
      <c r="JNF17" s="934"/>
      <c r="JNG17" s="934"/>
      <c r="JNH17" s="934"/>
      <c r="JNI17" s="934"/>
      <c r="JNJ17" s="934"/>
      <c r="JNK17" s="934"/>
      <c r="JNL17" s="934"/>
      <c r="JNM17" s="934"/>
      <c r="JNN17" s="934"/>
      <c r="JNO17" s="934"/>
      <c r="JNP17" s="934"/>
      <c r="JNQ17" s="934"/>
      <c r="JNR17" s="934"/>
      <c r="JNS17" s="934"/>
      <c r="JNT17" s="934"/>
      <c r="JNU17" s="934"/>
      <c r="JNV17" s="934"/>
      <c r="JNW17" s="934"/>
      <c r="JNX17" s="934"/>
      <c r="JNY17" s="934"/>
      <c r="JNZ17" s="934"/>
      <c r="JOA17" s="934"/>
      <c r="JOB17" s="934"/>
      <c r="JOC17" s="934"/>
      <c r="JOD17" s="934"/>
      <c r="JOE17" s="934"/>
      <c r="JOF17" s="934"/>
      <c r="JOG17" s="934"/>
      <c r="JOH17" s="934"/>
      <c r="JOI17" s="934"/>
      <c r="JOJ17" s="934"/>
      <c r="JOK17" s="934"/>
      <c r="JOL17" s="934"/>
      <c r="JOM17" s="934"/>
      <c r="JON17" s="934"/>
      <c r="JOO17" s="934"/>
      <c r="JOP17" s="934"/>
      <c r="JOQ17" s="934"/>
      <c r="JOR17" s="934"/>
      <c r="JOS17" s="934"/>
      <c r="JOT17" s="934"/>
      <c r="JOU17" s="934"/>
      <c r="JOV17" s="934"/>
      <c r="JOW17" s="934"/>
      <c r="JOX17" s="934"/>
      <c r="JOY17" s="934"/>
      <c r="JOZ17" s="934"/>
      <c r="JPA17" s="934"/>
      <c r="JPB17" s="934"/>
      <c r="JPC17" s="934"/>
      <c r="JPD17" s="934"/>
      <c r="JPE17" s="934"/>
      <c r="JPF17" s="934"/>
      <c r="JPG17" s="934"/>
      <c r="JPH17" s="934"/>
      <c r="JPI17" s="934"/>
      <c r="JPJ17" s="934"/>
      <c r="JPK17" s="934"/>
      <c r="JPL17" s="934"/>
      <c r="JPM17" s="934"/>
      <c r="JPN17" s="934"/>
      <c r="JPO17" s="934"/>
      <c r="JPP17" s="934"/>
      <c r="JPQ17" s="934"/>
      <c r="JPR17" s="934"/>
      <c r="JPS17" s="934"/>
      <c r="JPT17" s="934"/>
      <c r="JPU17" s="934"/>
      <c r="JPV17" s="934"/>
      <c r="JPW17" s="934"/>
      <c r="JPX17" s="934"/>
      <c r="JPY17" s="934"/>
      <c r="JPZ17" s="934"/>
      <c r="JQA17" s="934"/>
      <c r="JQB17" s="934"/>
      <c r="JQC17" s="934"/>
      <c r="JQD17" s="934"/>
      <c r="JQE17" s="934"/>
      <c r="JQF17" s="934"/>
      <c r="JQG17" s="934"/>
      <c r="JQH17" s="934"/>
      <c r="JQI17" s="934"/>
      <c r="JQJ17" s="934"/>
      <c r="JQK17" s="934"/>
      <c r="JQL17" s="934"/>
      <c r="JQM17" s="934"/>
      <c r="JQN17" s="934"/>
      <c r="JQO17" s="934"/>
      <c r="JQP17" s="934"/>
      <c r="JQQ17" s="934"/>
      <c r="JQR17" s="934"/>
      <c r="JQS17" s="934"/>
      <c r="JQT17" s="934"/>
      <c r="JQU17" s="934"/>
      <c r="JQV17" s="934"/>
      <c r="JQW17" s="934"/>
      <c r="JQX17" s="934"/>
      <c r="JQY17" s="934"/>
      <c r="JQZ17" s="934"/>
      <c r="JRA17" s="934"/>
      <c r="JRB17" s="934"/>
      <c r="JRC17" s="934"/>
      <c r="JRD17" s="934"/>
      <c r="JRE17" s="934"/>
      <c r="JRF17" s="934"/>
      <c r="JRG17" s="934"/>
      <c r="JRH17" s="934"/>
      <c r="JRI17" s="934"/>
      <c r="JRJ17" s="934"/>
      <c r="JRK17" s="934"/>
      <c r="JRL17" s="934"/>
      <c r="JRM17" s="934"/>
      <c r="JRN17" s="934"/>
      <c r="JRO17" s="934"/>
      <c r="JRP17" s="934"/>
      <c r="JRQ17" s="934"/>
      <c r="JRR17" s="934"/>
      <c r="JRS17" s="934"/>
      <c r="JRT17" s="934"/>
      <c r="JRU17" s="934"/>
      <c r="JRV17" s="934"/>
      <c r="JRW17" s="934"/>
      <c r="JRX17" s="934"/>
      <c r="JRY17" s="934"/>
      <c r="JRZ17" s="934"/>
      <c r="JSA17" s="934"/>
      <c r="JSB17" s="934"/>
      <c r="JSC17" s="934"/>
      <c r="JSD17" s="934"/>
      <c r="JSE17" s="934"/>
      <c r="JSF17" s="934"/>
      <c r="JSG17" s="934"/>
      <c r="JSH17" s="934"/>
      <c r="JSI17" s="934"/>
      <c r="JSJ17" s="934"/>
      <c r="JSK17" s="934"/>
      <c r="JSL17" s="934"/>
      <c r="JSM17" s="934"/>
      <c r="JSN17" s="934"/>
      <c r="JSO17" s="934"/>
      <c r="JSP17" s="934"/>
      <c r="JSQ17" s="934"/>
      <c r="JSR17" s="934"/>
      <c r="JSS17" s="934"/>
      <c r="JST17" s="934"/>
      <c r="JSU17" s="934"/>
      <c r="JSV17" s="934"/>
      <c r="JSW17" s="934"/>
      <c r="JSX17" s="934"/>
      <c r="JSY17" s="934"/>
      <c r="JSZ17" s="934"/>
      <c r="JTA17" s="934"/>
      <c r="JTB17" s="934"/>
      <c r="JTC17" s="934"/>
      <c r="JTD17" s="934"/>
      <c r="JTE17" s="934"/>
      <c r="JTF17" s="934"/>
      <c r="JTG17" s="934"/>
      <c r="JTH17" s="934"/>
      <c r="JTI17" s="934"/>
      <c r="JTJ17" s="934"/>
      <c r="JTK17" s="934"/>
      <c r="JTL17" s="934"/>
      <c r="JTM17" s="934"/>
      <c r="JTN17" s="934"/>
      <c r="JTO17" s="934"/>
      <c r="JTP17" s="934"/>
      <c r="JTQ17" s="934"/>
      <c r="JTR17" s="934"/>
      <c r="JTS17" s="934"/>
      <c r="JTT17" s="934"/>
      <c r="JTU17" s="934"/>
      <c r="JTV17" s="934"/>
      <c r="JTW17" s="934"/>
      <c r="JTX17" s="934"/>
      <c r="JTY17" s="934"/>
      <c r="JTZ17" s="934"/>
      <c r="JUA17" s="934"/>
      <c r="JUB17" s="934"/>
      <c r="JUC17" s="934"/>
      <c r="JUD17" s="934"/>
      <c r="JUE17" s="934"/>
      <c r="JUF17" s="934"/>
      <c r="JUG17" s="934"/>
      <c r="JUH17" s="934"/>
      <c r="JUI17" s="934"/>
      <c r="JUJ17" s="934"/>
      <c r="JUK17" s="934"/>
      <c r="JUL17" s="934"/>
      <c r="JUM17" s="934"/>
      <c r="JUN17" s="934"/>
      <c r="JUO17" s="934"/>
      <c r="JUP17" s="934"/>
      <c r="JUQ17" s="934"/>
      <c r="JUR17" s="934"/>
      <c r="JUS17" s="934"/>
      <c r="JUT17" s="934"/>
      <c r="JUU17" s="934"/>
      <c r="JUV17" s="934"/>
      <c r="JUW17" s="934"/>
      <c r="JUX17" s="934"/>
      <c r="JUY17" s="934"/>
      <c r="JUZ17" s="934"/>
      <c r="JVA17" s="934"/>
      <c r="JVB17" s="934"/>
      <c r="JVC17" s="934"/>
      <c r="JVD17" s="934"/>
      <c r="JVE17" s="934"/>
      <c r="JVF17" s="934"/>
      <c r="JVG17" s="934"/>
      <c r="JVH17" s="934"/>
      <c r="JVI17" s="934"/>
      <c r="JVJ17" s="934"/>
      <c r="JVK17" s="934"/>
      <c r="JVL17" s="934"/>
      <c r="JVM17" s="934"/>
      <c r="JVN17" s="934"/>
      <c r="JVO17" s="934"/>
      <c r="JVP17" s="934"/>
      <c r="JVQ17" s="934"/>
      <c r="JVR17" s="934"/>
      <c r="JVS17" s="934"/>
      <c r="JVT17" s="934"/>
      <c r="JVU17" s="934"/>
      <c r="JVV17" s="934"/>
      <c r="JVW17" s="934"/>
      <c r="JVX17" s="934"/>
      <c r="JVY17" s="934"/>
      <c r="JVZ17" s="934"/>
      <c r="JWA17" s="934"/>
      <c r="JWB17" s="934"/>
      <c r="JWC17" s="934"/>
      <c r="JWD17" s="934"/>
      <c r="JWE17" s="934"/>
      <c r="JWF17" s="934"/>
      <c r="JWG17" s="934"/>
      <c r="JWH17" s="934"/>
      <c r="JWI17" s="934"/>
      <c r="JWJ17" s="934"/>
      <c r="JWK17" s="934"/>
      <c r="JWL17" s="934"/>
      <c r="JWM17" s="934"/>
      <c r="JWN17" s="934"/>
      <c r="JWO17" s="934"/>
      <c r="JWP17" s="934"/>
      <c r="JWQ17" s="934"/>
      <c r="JWR17" s="934"/>
      <c r="JWS17" s="934"/>
      <c r="JWT17" s="934"/>
      <c r="JWU17" s="934"/>
      <c r="JWV17" s="934"/>
      <c r="JWW17" s="934"/>
      <c r="JWX17" s="934"/>
      <c r="JWY17" s="934"/>
      <c r="JWZ17" s="934"/>
      <c r="JXA17" s="934"/>
      <c r="JXB17" s="934"/>
      <c r="JXC17" s="934"/>
      <c r="JXD17" s="934"/>
      <c r="JXE17" s="934"/>
      <c r="JXF17" s="934"/>
      <c r="JXG17" s="934"/>
      <c r="JXH17" s="934"/>
      <c r="JXI17" s="934"/>
      <c r="JXJ17" s="934"/>
      <c r="JXK17" s="934"/>
      <c r="JXL17" s="934"/>
      <c r="JXM17" s="934"/>
      <c r="JXN17" s="934"/>
      <c r="JXO17" s="934"/>
      <c r="JXP17" s="934"/>
      <c r="JXQ17" s="934"/>
      <c r="JXR17" s="934"/>
      <c r="JXS17" s="934"/>
      <c r="JXT17" s="934"/>
      <c r="JXU17" s="934"/>
      <c r="JXV17" s="934"/>
      <c r="JXW17" s="934"/>
      <c r="JXX17" s="934"/>
      <c r="JXY17" s="934"/>
      <c r="JXZ17" s="934"/>
      <c r="JYA17" s="934"/>
      <c r="JYB17" s="934"/>
      <c r="JYC17" s="934"/>
      <c r="JYD17" s="934"/>
      <c r="JYE17" s="934"/>
      <c r="JYF17" s="934"/>
      <c r="JYG17" s="934"/>
      <c r="JYH17" s="934"/>
      <c r="JYI17" s="934"/>
      <c r="JYJ17" s="934"/>
      <c r="JYK17" s="934"/>
      <c r="JYL17" s="934"/>
      <c r="JYM17" s="934"/>
      <c r="JYN17" s="934"/>
      <c r="JYO17" s="934"/>
      <c r="JYP17" s="934"/>
      <c r="JYQ17" s="934"/>
      <c r="JYR17" s="934"/>
      <c r="JYS17" s="934"/>
      <c r="JYT17" s="934"/>
      <c r="JYU17" s="934"/>
      <c r="JYV17" s="934"/>
      <c r="JYW17" s="934"/>
      <c r="JYX17" s="934"/>
      <c r="JYY17" s="934"/>
      <c r="JYZ17" s="934"/>
      <c r="JZA17" s="934"/>
      <c r="JZB17" s="934"/>
      <c r="JZC17" s="934"/>
      <c r="JZD17" s="934"/>
      <c r="JZE17" s="934"/>
      <c r="JZF17" s="934"/>
      <c r="JZG17" s="934"/>
      <c r="JZH17" s="934"/>
      <c r="JZI17" s="934"/>
      <c r="JZJ17" s="934"/>
      <c r="JZK17" s="934"/>
      <c r="JZL17" s="934"/>
      <c r="JZM17" s="934"/>
      <c r="JZN17" s="934"/>
      <c r="JZO17" s="934"/>
      <c r="JZP17" s="934"/>
      <c r="JZQ17" s="934"/>
      <c r="JZR17" s="934"/>
      <c r="JZS17" s="934"/>
      <c r="JZT17" s="934"/>
      <c r="JZU17" s="934"/>
      <c r="JZV17" s="934"/>
      <c r="JZW17" s="934"/>
      <c r="JZX17" s="934"/>
      <c r="JZY17" s="934"/>
      <c r="JZZ17" s="934"/>
      <c r="KAA17" s="934"/>
      <c r="KAB17" s="934"/>
      <c r="KAC17" s="934"/>
      <c r="KAD17" s="934"/>
      <c r="KAE17" s="934"/>
      <c r="KAF17" s="934"/>
      <c r="KAG17" s="934"/>
      <c r="KAH17" s="934"/>
      <c r="KAI17" s="934"/>
      <c r="KAJ17" s="934"/>
      <c r="KAK17" s="934"/>
      <c r="KAL17" s="934"/>
      <c r="KAM17" s="934"/>
      <c r="KAN17" s="934"/>
      <c r="KAO17" s="934"/>
      <c r="KAP17" s="934"/>
      <c r="KAQ17" s="934"/>
      <c r="KAR17" s="934"/>
      <c r="KAS17" s="934"/>
      <c r="KAT17" s="934"/>
      <c r="KAU17" s="934"/>
      <c r="KAV17" s="934"/>
      <c r="KAW17" s="934"/>
      <c r="KAX17" s="934"/>
      <c r="KAY17" s="934"/>
      <c r="KAZ17" s="934"/>
      <c r="KBA17" s="934"/>
      <c r="KBB17" s="934"/>
      <c r="KBC17" s="934"/>
      <c r="KBD17" s="934"/>
      <c r="KBE17" s="934"/>
      <c r="KBF17" s="934"/>
      <c r="KBG17" s="934"/>
      <c r="KBH17" s="934"/>
      <c r="KBI17" s="934"/>
      <c r="KBJ17" s="934"/>
      <c r="KBK17" s="934"/>
      <c r="KBL17" s="934"/>
      <c r="KBM17" s="934"/>
      <c r="KBN17" s="934"/>
      <c r="KBO17" s="934"/>
      <c r="KBP17" s="934"/>
      <c r="KBQ17" s="934"/>
      <c r="KBR17" s="934"/>
      <c r="KBS17" s="934"/>
      <c r="KBT17" s="934"/>
      <c r="KBU17" s="934"/>
      <c r="KBV17" s="934"/>
      <c r="KBW17" s="934"/>
      <c r="KBX17" s="934"/>
      <c r="KBY17" s="934"/>
      <c r="KBZ17" s="934"/>
      <c r="KCA17" s="934"/>
      <c r="KCB17" s="934"/>
      <c r="KCC17" s="934"/>
      <c r="KCD17" s="934"/>
      <c r="KCE17" s="934"/>
      <c r="KCF17" s="934"/>
      <c r="KCG17" s="934"/>
      <c r="KCH17" s="934"/>
      <c r="KCI17" s="934"/>
      <c r="KCJ17" s="934"/>
      <c r="KCK17" s="934"/>
      <c r="KCL17" s="934"/>
      <c r="KCM17" s="934"/>
      <c r="KCN17" s="934"/>
      <c r="KCO17" s="934"/>
      <c r="KCP17" s="934"/>
      <c r="KCQ17" s="934"/>
      <c r="KCR17" s="934"/>
      <c r="KCS17" s="934"/>
      <c r="KCT17" s="934"/>
      <c r="KCU17" s="934"/>
      <c r="KCV17" s="934"/>
      <c r="KCW17" s="934"/>
      <c r="KCX17" s="934"/>
      <c r="KCY17" s="934"/>
      <c r="KCZ17" s="934"/>
      <c r="KDA17" s="934"/>
      <c r="KDB17" s="934"/>
      <c r="KDC17" s="934"/>
      <c r="KDD17" s="934"/>
      <c r="KDE17" s="934"/>
      <c r="KDF17" s="934"/>
      <c r="KDG17" s="934"/>
      <c r="KDH17" s="934"/>
      <c r="KDI17" s="934"/>
      <c r="KDJ17" s="934"/>
      <c r="KDK17" s="934"/>
      <c r="KDL17" s="934"/>
      <c r="KDM17" s="934"/>
      <c r="KDN17" s="934"/>
      <c r="KDO17" s="934"/>
      <c r="KDP17" s="934"/>
      <c r="KDQ17" s="934"/>
      <c r="KDR17" s="934"/>
      <c r="KDS17" s="934"/>
      <c r="KDT17" s="934"/>
      <c r="KDU17" s="934"/>
      <c r="KDV17" s="934"/>
      <c r="KDW17" s="934"/>
      <c r="KDX17" s="934"/>
      <c r="KDY17" s="934"/>
      <c r="KDZ17" s="934"/>
      <c r="KEA17" s="934"/>
      <c r="KEB17" s="934"/>
      <c r="KEC17" s="934"/>
      <c r="KED17" s="934"/>
      <c r="KEE17" s="934"/>
      <c r="KEF17" s="934"/>
      <c r="KEG17" s="934"/>
      <c r="KEH17" s="934"/>
      <c r="KEI17" s="934"/>
      <c r="KEJ17" s="934"/>
      <c r="KEK17" s="934"/>
      <c r="KEL17" s="934"/>
      <c r="KEM17" s="934"/>
      <c r="KEN17" s="934"/>
      <c r="KEO17" s="934"/>
      <c r="KEP17" s="934"/>
      <c r="KEQ17" s="934"/>
      <c r="KER17" s="934"/>
      <c r="KES17" s="934"/>
      <c r="KET17" s="934"/>
      <c r="KEU17" s="934"/>
      <c r="KEV17" s="934"/>
      <c r="KEW17" s="934"/>
      <c r="KEX17" s="934"/>
      <c r="KEY17" s="934"/>
      <c r="KEZ17" s="934"/>
      <c r="KFA17" s="934"/>
      <c r="KFB17" s="934"/>
      <c r="KFC17" s="934"/>
      <c r="KFD17" s="934"/>
      <c r="KFE17" s="934"/>
      <c r="KFF17" s="934"/>
      <c r="KFG17" s="934"/>
      <c r="KFH17" s="934"/>
      <c r="KFI17" s="934"/>
      <c r="KFJ17" s="934"/>
      <c r="KFK17" s="934"/>
      <c r="KFL17" s="934"/>
      <c r="KFM17" s="934"/>
      <c r="KFN17" s="934"/>
      <c r="KFO17" s="934"/>
      <c r="KFP17" s="934"/>
      <c r="KFQ17" s="934"/>
      <c r="KFR17" s="934"/>
      <c r="KFS17" s="934"/>
      <c r="KFT17" s="934"/>
      <c r="KFU17" s="934"/>
      <c r="KFV17" s="934"/>
      <c r="KFW17" s="934"/>
      <c r="KFX17" s="934"/>
      <c r="KFY17" s="934"/>
      <c r="KFZ17" s="934"/>
      <c r="KGA17" s="934"/>
      <c r="KGB17" s="934"/>
      <c r="KGC17" s="934"/>
      <c r="KGD17" s="934"/>
      <c r="KGE17" s="934"/>
      <c r="KGF17" s="934"/>
      <c r="KGG17" s="934"/>
      <c r="KGH17" s="934"/>
      <c r="KGI17" s="934"/>
      <c r="KGJ17" s="934"/>
      <c r="KGK17" s="934"/>
      <c r="KGL17" s="934"/>
      <c r="KGM17" s="934"/>
      <c r="KGN17" s="934"/>
      <c r="KGO17" s="934"/>
      <c r="KGP17" s="934"/>
      <c r="KGQ17" s="934"/>
      <c r="KGR17" s="934"/>
      <c r="KGS17" s="934"/>
      <c r="KGT17" s="934"/>
      <c r="KGU17" s="934"/>
      <c r="KGV17" s="934"/>
      <c r="KGW17" s="934"/>
      <c r="KGX17" s="934"/>
      <c r="KGY17" s="934"/>
      <c r="KGZ17" s="934"/>
      <c r="KHA17" s="934"/>
      <c r="KHB17" s="934"/>
      <c r="KHC17" s="934"/>
      <c r="KHD17" s="934"/>
      <c r="KHE17" s="934"/>
      <c r="KHF17" s="934"/>
      <c r="KHG17" s="934"/>
      <c r="KHH17" s="934"/>
      <c r="KHI17" s="934"/>
      <c r="KHJ17" s="934"/>
      <c r="KHK17" s="934"/>
      <c r="KHL17" s="934"/>
      <c r="KHM17" s="934"/>
      <c r="KHN17" s="934"/>
      <c r="KHO17" s="934"/>
      <c r="KHP17" s="934"/>
      <c r="KHQ17" s="934"/>
      <c r="KHR17" s="934"/>
      <c r="KHS17" s="934"/>
      <c r="KHT17" s="934"/>
      <c r="KHU17" s="934"/>
      <c r="KHV17" s="934"/>
      <c r="KHW17" s="934"/>
      <c r="KHX17" s="934"/>
      <c r="KHY17" s="934"/>
      <c r="KHZ17" s="934"/>
      <c r="KIA17" s="934"/>
      <c r="KIB17" s="934"/>
      <c r="KIC17" s="934"/>
      <c r="KID17" s="934"/>
      <c r="KIE17" s="934"/>
      <c r="KIF17" s="934"/>
      <c r="KIG17" s="934"/>
      <c r="KIH17" s="934"/>
      <c r="KII17" s="934"/>
      <c r="KIJ17" s="934"/>
      <c r="KIK17" s="934"/>
      <c r="KIL17" s="934"/>
      <c r="KIM17" s="934"/>
      <c r="KIN17" s="934"/>
      <c r="KIO17" s="934"/>
      <c r="KIP17" s="934"/>
      <c r="KIQ17" s="934"/>
      <c r="KIR17" s="934"/>
      <c r="KIS17" s="934"/>
      <c r="KIT17" s="934"/>
      <c r="KIU17" s="934"/>
      <c r="KIV17" s="934"/>
      <c r="KIW17" s="934"/>
      <c r="KIX17" s="934"/>
      <c r="KIY17" s="934"/>
      <c r="KIZ17" s="934"/>
      <c r="KJA17" s="934"/>
      <c r="KJB17" s="934"/>
      <c r="KJC17" s="934"/>
      <c r="KJD17" s="934"/>
      <c r="KJE17" s="934"/>
      <c r="KJF17" s="934"/>
      <c r="KJG17" s="934"/>
      <c r="KJH17" s="934"/>
      <c r="KJI17" s="934"/>
      <c r="KJJ17" s="934"/>
      <c r="KJK17" s="934"/>
      <c r="KJL17" s="934"/>
      <c r="KJM17" s="934"/>
      <c r="KJN17" s="934"/>
      <c r="KJO17" s="934"/>
      <c r="KJP17" s="934"/>
      <c r="KJQ17" s="934"/>
      <c r="KJR17" s="934"/>
      <c r="KJS17" s="934"/>
      <c r="KJT17" s="934"/>
      <c r="KJU17" s="934"/>
      <c r="KJV17" s="934"/>
      <c r="KJW17" s="934"/>
      <c r="KJX17" s="934"/>
      <c r="KJY17" s="934"/>
      <c r="KJZ17" s="934"/>
      <c r="KKA17" s="934"/>
      <c r="KKB17" s="934"/>
      <c r="KKC17" s="934"/>
      <c r="KKD17" s="934"/>
      <c r="KKE17" s="934"/>
      <c r="KKF17" s="934"/>
      <c r="KKG17" s="934"/>
      <c r="KKH17" s="934"/>
      <c r="KKI17" s="934"/>
      <c r="KKJ17" s="934"/>
      <c r="KKK17" s="934"/>
      <c r="KKL17" s="934"/>
      <c r="KKM17" s="934"/>
      <c r="KKN17" s="934"/>
      <c r="KKO17" s="934"/>
      <c r="KKP17" s="934"/>
      <c r="KKQ17" s="934"/>
      <c r="KKR17" s="934"/>
      <c r="KKS17" s="934"/>
      <c r="KKT17" s="934"/>
      <c r="KKU17" s="934"/>
      <c r="KKV17" s="934"/>
      <c r="KKW17" s="934"/>
      <c r="KKX17" s="934"/>
      <c r="KKY17" s="934"/>
      <c r="KKZ17" s="934"/>
      <c r="KLA17" s="934"/>
      <c r="KLB17" s="934"/>
      <c r="KLC17" s="934"/>
      <c r="KLD17" s="934"/>
      <c r="KLE17" s="934"/>
      <c r="KLF17" s="934"/>
      <c r="KLG17" s="934"/>
      <c r="KLH17" s="934"/>
      <c r="KLI17" s="934"/>
      <c r="KLJ17" s="934"/>
      <c r="KLK17" s="934"/>
      <c r="KLL17" s="934"/>
      <c r="KLM17" s="934"/>
      <c r="KLN17" s="934"/>
      <c r="KLO17" s="934"/>
      <c r="KLP17" s="934"/>
      <c r="KLQ17" s="934"/>
      <c r="KLR17" s="934"/>
      <c r="KLS17" s="934"/>
      <c r="KLT17" s="934"/>
      <c r="KLU17" s="934"/>
      <c r="KLV17" s="934"/>
      <c r="KLW17" s="934"/>
      <c r="KLX17" s="934"/>
      <c r="KLY17" s="934"/>
      <c r="KLZ17" s="934"/>
      <c r="KMA17" s="934"/>
      <c r="KMB17" s="934"/>
      <c r="KMC17" s="934"/>
      <c r="KMD17" s="934"/>
      <c r="KME17" s="934"/>
      <c r="KMF17" s="934"/>
      <c r="KMG17" s="934"/>
      <c r="KMH17" s="934"/>
      <c r="KMI17" s="934"/>
      <c r="KMJ17" s="934"/>
      <c r="KMK17" s="934"/>
      <c r="KML17" s="934"/>
      <c r="KMM17" s="934"/>
      <c r="KMN17" s="934"/>
      <c r="KMO17" s="934"/>
      <c r="KMP17" s="934"/>
      <c r="KMQ17" s="934"/>
      <c r="KMR17" s="934"/>
      <c r="KMS17" s="934"/>
      <c r="KMT17" s="934"/>
      <c r="KMU17" s="934"/>
      <c r="KMV17" s="934"/>
      <c r="KMW17" s="934"/>
      <c r="KMX17" s="934"/>
      <c r="KMY17" s="934"/>
      <c r="KMZ17" s="934"/>
      <c r="KNA17" s="934"/>
      <c r="KNB17" s="934"/>
      <c r="KNC17" s="934"/>
      <c r="KND17" s="934"/>
      <c r="KNE17" s="934"/>
      <c r="KNF17" s="934"/>
      <c r="KNG17" s="934"/>
      <c r="KNH17" s="934"/>
      <c r="KNI17" s="934"/>
      <c r="KNJ17" s="934"/>
      <c r="KNK17" s="934"/>
      <c r="KNL17" s="934"/>
      <c r="KNM17" s="934"/>
      <c r="KNN17" s="934"/>
      <c r="KNO17" s="934"/>
      <c r="KNP17" s="934"/>
      <c r="KNQ17" s="934"/>
      <c r="KNR17" s="934"/>
      <c r="KNS17" s="934"/>
      <c r="KNT17" s="934"/>
      <c r="KNU17" s="934"/>
      <c r="KNV17" s="934"/>
      <c r="KNW17" s="934"/>
      <c r="KNX17" s="934"/>
      <c r="KNY17" s="934"/>
      <c r="KNZ17" s="934"/>
      <c r="KOA17" s="934"/>
      <c r="KOB17" s="934"/>
      <c r="KOC17" s="934"/>
      <c r="KOD17" s="934"/>
      <c r="KOE17" s="934"/>
      <c r="KOF17" s="934"/>
      <c r="KOG17" s="934"/>
      <c r="KOH17" s="934"/>
      <c r="KOI17" s="934"/>
      <c r="KOJ17" s="934"/>
      <c r="KOK17" s="934"/>
      <c r="KOL17" s="934"/>
      <c r="KOM17" s="934"/>
      <c r="KON17" s="934"/>
      <c r="KOO17" s="934"/>
      <c r="KOP17" s="934"/>
      <c r="KOQ17" s="934"/>
      <c r="KOR17" s="934"/>
      <c r="KOS17" s="934"/>
      <c r="KOT17" s="934"/>
      <c r="KOU17" s="934"/>
      <c r="KOV17" s="934"/>
      <c r="KOW17" s="934"/>
      <c r="KOX17" s="934"/>
      <c r="KOY17" s="934"/>
      <c r="KOZ17" s="934"/>
      <c r="KPA17" s="934"/>
      <c r="KPB17" s="934"/>
      <c r="KPC17" s="934"/>
      <c r="KPD17" s="934"/>
      <c r="KPE17" s="934"/>
      <c r="KPF17" s="934"/>
      <c r="KPG17" s="934"/>
      <c r="KPH17" s="934"/>
      <c r="KPI17" s="934"/>
      <c r="KPJ17" s="934"/>
      <c r="KPK17" s="934"/>
      <c r="KPL17" s="934"/>
      <c r="KPM17" s="934"/>
      <c r="KPN17" s="934"/>
      <c r="KPO17" s="934"/>
      <c r="KPP17" s="934"/>
      <c r="KPQ17" s="934"/>
      <c r="KPR17" s="934"/>
      <c r="KPS17" s="934"/>
      <c r="KPT17" s="934"/>
      <c r="KPU17" s="934"/>
      <c r="KPV17" s="934"/>
      <c r="KPW17" s="934"/>
      <c r="KPX17" s="934"/>
      <c r="KPY17" s="934"/>
      <c r="KPZ17" s="934"/>
      <c r="KQA17" s="934"/>
      <c r="KQB17" s="934"/>
      <c r="KQC17" s="934"/>
      <c r="KQD17" s="934"/>
      <c r="KQE17" s="934"/>
      <c r="KQF17" s="934"/>
      <c r="KQG17" s="934"/>
      <c r="KQH17" s="934"/>
      <c r="KQI17" s="934"/>
      <c r="KQJ17" s="934"/>
      <c r="KQK17" s="934"/>
      <c r="KQL17" s="934"/>
      <c r="KQM17" s="934"/>
      <c r="KQN17" s="934"/>
      <c r="KQO17" s="934"/>
      <c r="KQP17" s="934"/>
      <c r="KQQ17" s="934"/>
      <c r="KQR17" s="934"/>
      <c r="KQS17" s="934"/>
      <c r="KQT17" s="934"/>
      <c r="KQU17" s="934"/>
      <c r="KQV17" s="934"/>
      <c r="KQW17" s="934"/>
      <c r="KQX17" s="934"/>
      <c r="KQY17" s="934"/>
      <c r="KQZ17" s="934"/>
      <c r="KRA17" s="934"/>
      <c r="KRB17" s="934"/>
      <c r="KRC17" s="934"/>
      <c r="KRD17" s="934"/>
      <c r="KRE17" s="934"/>
      <c r="KRF17" s="934"/>
      <c r="KRG17" s="934"/>
      <c r="KRH17" s="934"/>
      <c r="KRI17" s="934"/>
      <c r="KRJ17" s="934"/>
      <c r="KRK17" s="934"/>
      <c r="KRL17" s="934"/>
      <c r="KRM17" s="934"/>
      <c r="KRN17" s="934"/>
      <c r="KRO17" s="934"/>
      <c r="KRP17" s="934"/>
      <c r="KRQ17" s="934"/>
      <c r="KRR17" s="934"/>
      <c r="KRS17" s="934"/>
      <c r="KRT17" s="934"/>
      <c r="KRU17" s="934"/>
      <c r="KRV17" s="934"/>
      <c r="KRW17" s="934"/>
      <c r="KRX17" s="934"/>
      <c r="KRY17" s="934"/>
      <c r="KRZ17" s="934"/>
      <c r="KSA17" s="934"/>
      <c r="KSB17" s="934"/>
      <c r="KSC17" s="934"/>
      <c r="KSD17" s="934"/>
      <c r="KSE17" s="934"/>
      <c r="KSF17" s="934"/>
      <c r="KSG17" s="934"/>
      <c r="KSH17" s="934"/>
      <c r="KSI17" s="934"/>
      <c r="KSJ17" s="934"/>
      <c r="KSK17" s="934"/>
      <c r="KSL17" s="934"/>
      <c r="KSM17" s="934"/>
      <c r="KSN17" s="934"/>
      <c r="KSO17" s="934"/>
      <c r="KSP17" s="934"/>
      <c r="KSQ17" s="934"/>
      <c r="KSR17" s="934"/>
      <c r="KSS17" s="934"/>
      <c r="KST17" s="934"/>
      <c r="KSU17" s="934"/>
      <c r="KSV17" s="934"/>
      <c r="KSW17" s="934"/>
      <c r="KSX17" s="934"/>
      <c r="KSY17" s="934"/>
      <c r="KSZ17" s="934"/>
      <c r="KTA17" s="934"/>
      <c r="KTB17" s="934"/>
      <c r="KTC17" s="934"/>
      <c r="KTD17" s="934"/>
      <c r="KTE17" s="934"/>
      <c r="KTF17" s="934"/>
      <c r="KTG17" s="934"/>
      <c r="KTH17" s="934"/>
      <c r="KTI17" s="934"/>
      <c r="KTJ17" s="934"/>
      <c r="KTK17" s="934"/>
      <c r="KTL17" s="934"/>
      <c r="KTM17" s="934"/>
      <c r="KTN17" s="934"/>
      <c r="KTO17" s="934"/>
      <c r="KTP17" s="934"/>
      <c r="KTQ17" s="934"/>
      <c r="KTR17" s="934"/>
      <c r="KTS17" s="934"/>
      <c r="KTT17" s="934"/>
      <c r="KTU17" s="934"/>
      <c r="KTV17" s="934"/>
      <c r="KTW17" s="934"/>
      <c r="KTX17" s="934"/>
      <c r="KTY17" s="934"/>
      <c r="KTZ17" s="934"/>
      <c r="KUA17" s="934"/>
      <c r="KUB17" s="934"/>
      <c r="KUC17" s="934"/>
      <c r="KUD17" s="934"/>
      <c r="KUE17" s="934"/>
      <c r="KUF17" s="934"/>
      <c r="KUG17" s="934"/>
      <c r="KUH17" s="934"/>
      <c r="KUI17" s="934"/>
      <c r="KUJ17" s="934"/>
      <c r="KUK17" s="934"/>
      <c r="KUL17" s="934"/>
      <c r="KUM17" s="934"/>
      <c r="KUN17" s="934"/>
      <c r="KUO17" s="934"/>
      <c r="KUP17" s="934"/>
      <c r="KUQ17" s="934"/>
      <c r="KUR17" s="934"/>
      <c r="KUS17" s="934"/>
      <c r="KUT17" s="934"/>
      <c r="KUU17" s="934"/>
      <c r="KUV17" s="934"/>
      <c r="KUW17" s="934"/>
      <c r="KUX17" s="934"/>
      <c r="KUY17" s="934"/>
      <c r="KUZ17" s="934"/>
      <c r="KVA17" s="934"/>
      <c r="KVB17" s="934"/>
      <c r="KVC17" s="934"/>
      <c r="KVD17" s="934"/>
      <c r="KVE17" s="934"/>
      <c r="KVF17" s="934"/>
      <c r="KVG17" s="934"/>
      <c r="KVH17" s="934"/>
      <c r="KVI17" s="934"/>
      <c r="KVJ17" s="934"/>
      <c r="KVK17" s="934"/>
      <c r="KVL17" s="934"/>
      <c r="KVM17" s="934"/>
      <c r="KVN17" s="934"/>
      <c r="KVO17" s="934"/>
      <c r="KVP17" s="934"/>
      <c r="KVQ17" s="934"/>
      <c r="KVR17" s="934"/>
      <c r="KVS17" s="934"/>
      <c r="KVT17" s="934"/>
      <c r="KVU17" s="934"/>
      <c r="KVV17" s="934"/>
      <c r="KVW17" s="934"/>
      <c r="KVX17" s="934"/>
      <c r="KVY17" s="934"/>
      <c r="KVZ17" s="934"/>
      <c r="KWA17" s="934"/>
      <c r="KWB17" s="934"/>
      <c r="KWC17" s="934"/>
      <c r="KWD17" s="934"/>
      <c r="KWE17" s="934"/>
      <c r="KWF17" s="934"/>
      <c r="KWG17" s="934"/>
      <c r="KWH17" s="934"/>
      <c r="KWI17" s="934"/>
      <c r="KWJ17" s="934"/>
      <c r="KWK17" s="934"/>
      <c r="KWL17" s="934"/>
      <c r="KWM17" s="934"/>
      <c r="KWN17" s="934"/>
      <c r="KWO17" s="934"/>
      <c r="KWP17" s="934"/>
      <c r="KWQ17" s="934"/>
      <c r="KWR17" s="934"/>
      <c r="KWS17" s="934"/>
      <c r="KWT17" s="934"/>
      <c r="KWU17" s="934"/>
      <c r="KWV17" s="934"/>
      <c r="KWW17" s="934"/>
      <c r="KWX17" s="934"/>
      <c r="KWY17" s="934"/>
      <c r="KWZ17" s="934"/>
      <c r="KXA17" s="934"/>
      <c r="KXB17" s="934"/>
      <c r="KXC17" s="934"/>
      <c r="KXD17" s="934"/>
      <c r="KXE17" s="934"/>
      <c r="KXF17" s="934"/>
      <c r="KXG17" s="934"/>
      <c r="KXH17" s="934"/>
      <c r="KXI17" s="934"/>
      <c r="KXJ17" s="934"/>
      <c r="KXK17" s="934"/>
      <c r="KXL17" s="934"/>
      <c r="KXM17" s="934"/>
      <c r="KXN17" s="934"/>
      <c r="KXO17" s="934"/>
      <c r="KXP17" s="934"/>
      <c r="KXQ17" s="934"/>
      <c r="KXR17" s="934"/>
      <c r="KXS17" s="934"/>
      <c r="KXT17" s="934"/>
      <c r="KXU17" s="934"/>
      <c r="KXV17" s="934"/>
      <c r="KXW17" s="934"/>
      <c r="KXX17" s="934"/>
      <c r="KXY17" s="934"/>
      <c r="KXZ17" s="934"/>
      <c r="KYA17" s="934"/>
      <c r="KYB17" s="934"/>
      <c r="KYC17" s="934"/>
      <c r="KYD17" s="934"/>
      <c r="KYE17" s="934"/>
      <c r="KYF17" s="934"/>
      <c r="KYG17" s="934"/>
      <c r="KYH17" s="934"/>
      <c r="KYI17" s="934"/>
      <c r="KYJ17" s="934"/>
      <c r="KYK17" s="934"/>
      <c r="KYL17" s="934"/>
      <c r="KYM17" s="934"/>
      <c r="KYN17" s="934"/>
      <c r="KYO17" s="934"/>
      <c r="KYP17" s="934"/>
      <c r="KYQ17" s="934"/>
      <c r="KYR17" s="934"/>
      <c r="KYS17" s="934"/>
      <c r="KYT17" s="934"/>
      <c r="KYU17" s="934"/>
      <c r="KYV17" s="934"/>
      <c r="KYW17" s="934"/>
      <c r="KYX17" s="934"/>
      <c r="KYY17" s="934"/>
      <c r="KYZ17" s="934"/>
      <c r="KZA17" s="934"/>
      <c r="KZB17" s="934"/>
      <c r="KZC17" s="934"/>
      <c r="KZD17" s="934"/>
      <c r="KZE17" s="934"/>
      <c r="KZF17" s="934"/>
      <c r="KZG17" s="934"/>
      <c r="KZH17" s="934"/>
      <c r="KZI17" s="934"/>
      <c r="KZJ17" s="934"/>
      <c r="KZK17" s="934"/>
      <c r="KZL17" s="934"/>
      <c r="KZM17" s="934"/>
      <c r="KZN17" s="934"/>
      <c r="KZO17" s="934"/>
      <c r="KZP17" s="934"/>
      <c r="KZQ17" s="934"/>
      <c r="KZR17" s="934"/>
      <c r="KZS17" s="934"/>
      <c r="KZT17" s="934"/>
      <c r="KZU17" s="934"/>
      <c r="KZV17" s="934"/>
      <c r="KZW17" s="934"/>
      <c r="KZX17" s="934"/>
      <c r="KZY17" s="934"/>
      <c r="KZZ17" s="934"/>
      <c r="LAA17" s="934"/>
      <c r="LAB17" s="934"/>
      <c r="LAC17" s="934"/>
      <c r="LAD17" s="934"/>
      <c r="LAE17" s="934"/>
      <c r="LAF17" s="934"/>
      <c r="LAG17" s="934"/>
      <c r="LAH17" s="934"/>
      <c r="LAI17" s="934"/>
      <c r="LAJ17" s="934"/>
      <c r="LAK17" s="934"/>
      <c r="LAL17" s="934"/>
      <c r="LAM17" s="934"/>
      <c r="LAN17" s="934"/>
      <c r="LAO17" s="934"/>
      <c r="LAP17" s="934"/>
      <c r="LAQ17" s="934"/>
      <c r="LAR17" s="934"/>
      <c r="LAS17" s="934"/>
      <c r="LAT17" s="934"/>
      <c r="LAU17" s="934"/>
      <c r="LAV17" s="934"/>
      <c r="LAW17" s="934"/>
      <c r="LAX17" s="934"/>
      <c r="LAY17" s="934"/>
      <c r="LAZ17" s="934"/>
      <c r="LBA17" s="934"/>
      <c r="LBB17" s="934"/>
      <c r="LBC17" s="934"/>
      <c r="LBD17" s="934"/>
      <c r="LBE17" s="934"/>
      <c r="LBF17" s="934"/>
      <c r="LBG17" s="934"/>
      <c r="LBH17" s="934"/>
      <c r="LBI17" s="934"/>
      <c r="LBJ17" s="934"/>
      <c r="LBK17" s="934"/>
      <c r="LBL17" s="934"/>
      <c r="LBM17" s="934"/>
      <c r="LBN17" s="934"/>
      <c r="LBO17" s="934"/>
      <c r="LBP17" s="934"/>
      <c r="LBQ17" s="934"/>
      <c r="LBR17" s="934"/>
      <c r="LBS17" s="934"/>
      <c r="LBT17" s="934"/>
      <c r="LBU17" s="934"/>
      <c r="LBV17" s="934"/>
      <c r="LBW17" s="934"/>
      <c r="LBX17" s="934"/>
      <c r="LBY17" s="934"/>
      <c r="LBZ17" s="934"/>
      <c r="LCA17" s="934"/>
      <c r="LCB17" s="934"/>
      <c r="LCC17" s="934"/>
      <c r="LCD17" s="934"/>
      <c r="LCE17" s="934"/>
      <c r="LCF17" s="934"/>
      <c r="LCG17" s="934"/>
      <c r="LCH17" s="934"/>
      <c r="LCI17" s="934"/>
      <c r="LCJ17" s="934"/>
      <c r="LCK17" s="934"/>
      <c r="LCL17" s="934"/>
      <c r="LCM17" s="934"/>
      <c r="LCN17" s="934"/>
      <c r="LCO17" s="934"/>
      <c r="LCP17" s="934"/>
      <c r="LCQ17" s="934"/>
      <c r="LCR17" s="934"/>
      <c r="LCS17" s="934"/>
      <c r="LCT17" s="934"/>
      <c r="LCU17" s="934"/>
      <c r="LCV17" s="934"/>
      <c r="LCW17" s="934"/>
      <c r="LCX17" s="934"/>
      <c r="LCY17" s="934"/>
      <c r="LCZ17" s="934"/>
      <c r="LDA17" s="934"/>
      <c r="LDB17" s="934"/>
      <c r="LDC17" s="934"/>
      <c r="LDD17" s="934"/>
      <c r="LDE17" s="934"/>
      <c r="LDF17" s="934"/>
      <c r="LDG17" s="934"/>
      <c r="LDH17" s="934"/>
      <c r="LDI17" s="934"/>
      <c r="LDJ17" s="934"/>
      <c r="LDK17" s="934"/>
      <c r="LDL17" s="934"/>
      <c r="LDM17" s="934"/>
      <c r="LDN17" s="934"/>
      <c r="LDO17" s="934"/>
      <c r="LDP17" s="934"/>
      <c r="LDQ17" s="934"/>
      <c r="LDR17" s="934"/>
      <c r="LDS17" s="934"/>
      <c r="LDT17" s="934"/>
      <c r="LDU17" s="934"/>
      <c r="LDV17" s="934"/>
      <c r="LDW17" s="934"/>
      <c r="LDX17" s="934"/>
      <c r="LDY17" s="934"/>
      <c r="LDZ17" s="934"/>
      <c r="LEA17" s="934"/>
      <c r="LEB17" s="934"/>
      <c r="LEC17" s="934"/>
      <c r="LED17" s="934"/>
      <c r="LEE17" s="934"/>
      <c r="LEF17" s="934"/>
      <c r="LEG17" s="934"/>
      <c r="LEH17" s="934"/>
      <c r="LEI17" s="934"/>
      <c r="LEJ17" s="934"/>
      <c r="LEK17" s="934"/>
      <c r="LEL17" s="934"/>
      <c r="LEM17" s="934"/>
      <c r="LEN17" s="934"/>
      <c r="LEO17" s="934"/>
      <c r="LEP17" s="934"/>
      <c r="LEQ17" s="934"/>
      <c r="LER17" s="934"/>
      <c r="LES17" s="934"/>
      <c r="LET17" s="934"/>
      <c r="LEU17" s="934"/>
      <c r="LEV17" s="934"/>
      <c r="LEW17" s="934"/>
      <c r="LEX17" s="934"/>
      <c r="LEY17" s="934"/>
      <c r="LEZ17" s="934"/>
      <c r="LFA17" s="934"/>
      <c r="LFB17" s="934"/>
      <c r="LFC17" s="934"/>
      <c r="LFD17" s="934"/>
      <c r="LFE17" s="934"/>
      <c r="LFF17" s="934"/>
      <c r="LFG17" s="934"/>
      <c r="LFH17" s="934"/>
      <c r="LFI17" s="934"/>
      <c r="LFJ17" s="934"/>
      <c r="LFK17" s="934"/>
      <c r="LFL17" s="934"/>
      <c r="LFM17" s="934"/>
      <c r="LFN17" s="934"/>
      <c r="LFO17" s="934"/>
      <c r="LFP17" s="934"/>
      <c r="LFQ17" s="934"/>
      <c r="LFR17" s="934"/>
      <c r="LFS17" s="934"/>
      <c r="LFT17" s="934"/>
      <c r="LFU17" s="934"/>
      <c r="LFV17" s="934"/>
      <c r="LFW17" s="934"/>
      <c r="LFX17" s="934"/>
      <c r="LFY17" s="934"/>
      <c r="LFZ17" s="934"/>
      <c r="LGA17" s="934"/>
      <c r="LGB17" s="934"/>
      <c r="LGC17" s="934"/>
      <c r="LGD17" s="934"/>
      <c r="LGE17" s="934"/>
      <c r="LGF17" s="934"/>
      <c r="LGG17" s="934"/>
      <c r="LGH17" s="934"/>
      <c r="LGI17" s="934"/>
      <c r="LGJ17" s="934"/>
      <c r="LGK17" s="934"/>
      <c r="LGL17" s="934"/>
      <c r="LGM17" s="934"/>
      <c r="LGN17" s="934"/>
      <c r="LGO17" s="934"/>
      <c r="LGP17" s="934"/>
      <c r="LGQ17" s="934"/>
      <c r="LGR17" s="934"/>
      <c r="LGS17" s="934"/>
      <c r="LGT17" s="934"/>
      <c r="LGU17" s="934"/>
      <c r="LGV17" s="934"/>
      <c r="LGW17" s="934"/>
      <c r="LGX17" s="934"/>
      <c r="LGY17" s="934"/>
      <c r="LGZ17" s="934"/>
      <c r="LHA17" s="934"/>
      <c r="LHB17" s="934"/>
      <c r="LHC17" s="934"/>
      <c r="LHD17" s="934"/>
      <c r="LHE17" s="934"/>
      <c r="LHF17" s="934"/>
      <c r="LHG17" s="934"/>
      <c r="LHH17" s="934"/>
      <c r="LHI17" s="934"/>
      <c r="LHJ17" s="934"/>
      <c r="LHK17" s="934"/>
      <c r="LHL17" s="934"/>
      <c r="LHM17" s="934"/>
      <c r="LHN17" s="934"/>
      <c r="LHO17" s="934"/>
      <c r="LHP17" s="934"/>
      <c r="LHQ17" s="934"/>
      <c r="LHR17" s="934"/>
      <c r="LHS17" s="934"/>
      <c r="LHT17" s="934"/>
      <c r="LHU17" s="934"/>
      <c r="LHV17" s="934"/>
      <c r="LHW17" s="934"/>
      <c r="LHX17" s="934"/>
      <c r="LHY17" s="934"/>
      <c r="LHZ17" s="934"/>
      <c r="LIA17" s="934"/>
      <c r="LIB17" s="934"/>
      <c r="LIC17" s="934"/>
      <c r="LID17" s="934"/>
      <c r="LIE17" s="934"/>
      <c r="LIF17" s="934"/>
      <c r="LIG17" s="934"/>
      <c r="LIH17" s="934"/>
      <c r="LII17" s="934"/>
      <c r="LIJ17" s="934"/>
      <c r="LIK17" s="934"/>
      <c r="LIL17" s="934"/>
      <c r="LIM17" s="934"/>
      <c r="LIN17" s="934"/>
      <c r="LIO17" s="934"/>
      <c r="LIP17" s="934"/>
      <c r="LIQ17" s="934"/>
      <c r="LIR17" s="934"/>
      <c r="LIS17" s="934"/>
      <c r="LIT17" s="934"/>
      <c r="LIU17" s="934"/>
      <c r="LIV17" s="934"/>
      <c r="LIW17" s="934"/>
      <c r="LIX17" s="934"/>
      <c r="LIY17" s="934"/>
      <c r="LIZ17" s="934"/>
      <c r="LJA17" s="934"/>
      <c r="LJB17" s="934"/>
      <c r="LJC17" s="934"/>
      <c r="LJD17" s="934"/>
      <c r="LJE17" s="934"/>
      <c r="LJF17" s="934"/>
      <c r="LJG17" s="934"/>
      <c r="LJH17" s="934"/>
      <c r="LJI17" s="934"/>
      <c r="LJJ17" s="934"/>
      <c r="LJK17" s="934"/>
      <c r="LJL17" s="934"/>
      <c r="LJM17" s="934"/>
      <c r="LJN17" s="934"/>
      <c r="LJO17" s="934"/>
      <c r="LJP17" s="934"/>
      <c r="LJQ17" s="934"/>
      <c r="LJR17" s="934"/>
      <c r="LJS17" s="934"/>
      <c r="LJT17" s="934"/>
      <c r="LJU17" s="934"/>
      <c r="LJV17" s="934"/>
      <c r="LJW17" s="934"/>
      <c r="LJX17" s="934"/>
      <c r="LJY17" s="934"/>
      <c r="LJZ17" s="934"/>
      <c r="LKA17" s="934"/>
      <c r="LKB17" s="934"/>
      <c r="LKC17" s="934"/>
      <c r="LKD17" s="934"/>
      <c r="LKE17" s="934"/>
      <c r="LKF17" s="934"/>
      <c r="LKG17" s="934"/>
      <c r="LKH17" s="934"/>
      <c r="LKI17" s="934"/>
      <c r="LKJ17" s="934"/>
      <c r="LKK17" s="934"/>
      <c r="LKL17" s="934"/>
      <c r="LKM17" s="934"/>
      <c r="LKN17" s="934"/>
      <c r="LKO17" s="934"/>
      <c r="LKP17" s="934"/>
      <c r="LKQ17" s="934"/>
      <c r="LKR17" s="934"/>
      <c r="LKS17" s="934"/>
      <c r="LKT17" s="934"/>
      <c r="LKU17" s="934"/>
      <c r="LKV17" s="934"/>
      <c r="LKW17" s="934"/>
      <c r="LKX17" s="934"/>
      <c r="LKY17" s="934"/>
      <c r="LKZ17" s="934"/>
      <c r="LLA17" s="934"/>
      <c r="LLB17" s="934"/>
      <c r="LLC17" s="934"/>
      <c r="LLD17" s="934"/>
      <c r="LLE17" s="934"/>
      <c r="LLF17" s="934"/>
      <c r="LLG17" s="934"/>
      <c r="LLH17" s="934"/>
      <c r="LLI17" s="934"/>
      <c r="LLJ17" s="934"/>
      <c r="LLK17" s="934"/>
      <c r="LLL17" s="934"/>
      <c r="LLM17" s="934"/>
      <c r="LLN17" s="934"/>
      <c r="LLO17" s="934"/>
      <c r="LLP17" s="934"/>
      <c r="LLQ17" s="934"/>
      <c r="LLR17" s="934"/>
      <c r="LLS17" s="934"/>
      <c r="LLT17" s="934"/>
      <c r="LLU17" s="934"/>
      <c r="LLV17" s="934"/>
      <c r="LLW17" s="934"/>
      <c r="LLX17" s="934"/>
      <c r="LLY17" s="934"/>
      <c r="LLZ17" s="934"/>
      <c r="LMA17" s="934"/>
      <c r="LMB17" s="934"/>
      <c r="LMC17" s="934"/>
      <c r="LMD17" s="934"/>
      <c r="LME17" s="934"/>
      <c r="LMF17" s="934"/>
      <c r="LMG17" s="934"/>
      <c r="LMH17" s="934"/>
      <c r="LMI17" s="934"/>
      <c r="LMJ17" s="934"/>
      <c r="LMK17" s="934"/>
      <c r="LML17" s="934"/>
      <c r="LMM17" s="934"/>
      <c r="LMN17" s="934"/>
      <c r="LMO17" s="934"/>
      <c r="LMP17" s="934"/>
      <c r="LMQ17" s="934"/>
      <c r="LMR17" s="934"/>
      <c r="LMS17" s="934"/>
      <c r="LMT17" s="934"/>
      <c r="LMU17" s="934"/>
      <c r="LMV17" s="934"/>
      <c r="LMW17" s="934"/>
      <c r="LMX17" s="934"/>
      <c r="LMY17" s="934"/>
      <c r="LMZ17" s="934"/>
      <c r="LNA17" s="934"/>
      <c r="LNB17" s="934"/>
      <c r="LNC17" s="934"/>
      <c r="LND17" s="934"/>
      <c r="LNE17" s="934"/>
      <c r="LNF17" s="934"/>
      <c r="LNG17" s="934"/>
      <c r="LNH17" s="934"/>
      <c r="LNI17" s="934"/>
      <c r="LNJ17" s="934"/>
      <c r="LNK17" s="934"/>
      <c r="LNL17" s="934"/>
      <c r="LNM17" s="934"/>
      <c r="LNN17" s="934"/>
      <c r="LNO17" s="934"/>
      <c r="LNP17" s="934"/>
      <c r="LNQ17" s="934"/>
      <c r="LNR17" s="934"/>
      <c r="LNS17" s="934"/>
      <c r="LNT17" s="934"/>
      <c r="LNU17" s="934"/>
      <c r="LNV17" s="934"/>
      <c r="LNW17" s="934"/>
      <c r="LNX17" s="934"/>
      <c r="LNY17" s="934"/>
      <c r="LNZ17" s="934"/>
      <c r="LOA17" s="934"/>
      <c r="LOB17" s="934"/>
      <c r="LOC17" s="934"/>
      <c r="LOD17" s="934"/>
      <c r="LOE17" s="934"/>
      <c r="LOF17" s="934"/>
      <c r="LOG17" s="934"/>
      <c r="LOH17" s="934"/>
      <c r="LOI17" s="934"/>
      <c r="LOJ17" s="934"/>
      <c r="LOK17" s="934"/>
      <c r="LOL17" s="934"/>
      <c r="LOM17" s="934"/>
      <c r="LON17" s="934"/>
      <c r="LOO17" s="934"/>
      <c r="LOP17" s="934"/>
      <c r="LOQ17" s="934"/>
      <c r="LOR17" s="934"/>
      <c r="LOS17" s="934"/>
      <c r="LOT17" s="934"/>
      <c r="LOU17" s="934"/>
      <c r="LOV17" s="934"/>
      <c r="LOW17" s="934"/>
      <c r="LOX17" s="934"/>
      <c r="LOY17" s="934"/>
      <c r="LOZ17" s="934"/>
      <c r="LPA17" s="934"/>
      <c r="LPB17" s="934"/>
      <c r="LPC17" s="934"/>
      <c r="LPD17" s="934"/>
      <c r="LPE17" s="934"/>
      <c r="LPF17" s="934"/>
      <c r="LPG17" s="934"/>
      <c r="LPH17" s="934"/>
      <c r="LPI17" s="934"/>
      <c r="LPJ17" s="934"/>
      <c r="LPK17" s="934"/>
      <c r="LPL17" s="934"/>
      <c r="LPM17" s="934"/>
      <c r="LPN17" s="934"/>
      <c r="LPO17" s="934"/>
      <c r="LPP17" s="934"/>
      <c r="LPQ17" s="934"/>
      <c r="LPR17" s="934"/>
      <c r="LPS17" s="934"/>
      <c r="LPT17" s="934"/>
      <c r="LPU17" s="934"/>
      <c r="LPV17" s="934"/>
      <c r="LPW17" s="934"/>
      <c r="LPX17" s="934"/>
      <c r="LPY17" s="934"/>
      <c r="LPZ17" s="934"/>
      <c r="LQA17" s="934"/>
      <c r="LQB17" s="934"/>
      <c r="LQC17" s="934"/>
      <c r="LQD17" s="934"/>
      <c r="LQE17" s="934"/>
      <c r="LQF17" s="934"/>
      <c r="LQG17" s="934"/>
      <c r="LQH17" s="934"/>
      <c r="LQI17" s="934"/>
      <c r="LQJ17" s="934"/>
      <c r="LQK17" s="934"/>
      <c r="LQL17" s="934"/>
      <c r="LQM17" s="934"/>
      <c r="LQN17" s="934"/>
      <c r="LQO17" s="934"/>
      <c r="LQP17" s="934"/>
      <c r="LQQ17" s="934"/>
      <c r="LQR17" s="934"/>
      <c r="LQS17" s="934"/>
      <c r="LQT17" s="934"/>
      <c r="LQU17" s="934"/>
      <c r="LQV17" s="934"/>
      <c r="LQW17" s="934"/>
      <c r="LQX17" s="934"/>
      <c r="LQY17" s="934"/>
      <c r="LQZ17" s="934"/>
      <c r="LRA17" s="934"/>
      <c r="LRB17" s="934"/>
      <c r="LRC17" s="934"/>
      <c r="LRD17" s="934"/>
      <c r="LRE17" s="934"/>
      <c r="LRF17" s="934"/>
      <c r="LRG17" s="934"/>
      <c r="LRH17" s="934"/>
      <c r="LRI17" s="934"/>
      <c r="LRJ17" s="934"/>
      <c r="LRK17" s="934"/>
      <c r="LRL17" s="934"/>
      <c r="LRM17" s="934"/>
      <c r="LRN17" s="934"/>
      <c r="LRO17" s="934"/>
      <c r="LRP17" s="934"/>
      <c r="LRQ17" s="934"/>
      <c r="LRR17" s="934"/>
      <c r="LRS17" s="934"/>
      <c r="LRT17" s="934"/>
      <c r="LRU17" s="934"/>
      <c r="LRV17" s="934"/>
      <c r="LRW17" s="934"/>
      <c r="LRX17" s="934"/>
      <c r="LRY17" s="934"/>
      <c r="LRZ17" s="934"/>
      <c r="LSA17" s="934"/>
      <c r="LSB17" s="934"/>
      <c r="LSC17" s="934"/>
      <c r="LSD17" s="934"/>
      <c r="LSE17" s="934"/>
      <c r="LSF17" s="934"/>
      <c r="LSG17" s="934"/>
      <c r="LSH17" s="934"/>
      <c r="LSI17" s="934"/>
      <c r="LSJ17" s="934"/>
      <c r="LSK17" s="934"/>
      <c r="LSL17" s="934"/>
      <c r="LSM17" s="934"/>
      <c r="LSN17" s="934"/>
      <c r="LSO17" s="934"/>
      <c r="LSP17" s="934"/>
      <c r="LSQ17" s="934"/>
      <c r="LSR17" s="934"/>
      <c r="LSS17" s="934"/>
      <c r="LST17" s="934"/>
      <c r="LSU17" s="934"/>
      <c r="LSV17" s="934"/>
      <c r="LSW17" s="934"/>
      <c r="LSX17" s="934"/>
      <c r="LSY17" s="934"/>
      <c r="LSZ17" s="934"/>
      <c r="LTA17" s="934"/>
      <c r="LTB17" s="934"/>
      <c r="LTC17" s="934"/>
      <c r="LTD17" s="934"/>
      <c r="LTE17" s="934"/>
      <c r="LTF17" s="934"/>
      <c r="LTG17" s="934"/>
      <c r="LTH17" s="934"/>
      <c r="LTI17" s="934"/>
      <c r="LTJ17" s="934"/>
      <c r="LTK17" s="934"/>
      <c r="LTL17" s="934"/>
      <c r="LTM17" s="934"/>
      <c r="LTN17" s="934"/>
      <c r="LTO17" s="934"/>
      <c r="LTP17" s="934"/>
      <c r="LTQ17" s="934"/>
      <c r="LTR17" s="934"/>
      <c r="LTS17" s="934"/>
      <c r="LTT17" s="934"/>
      <c r="LTU17" s="934"/>
      <c r="LTV17" s="934"/>
      <c r="LTW17" s="934"/>
      <c r="LTX17" s="934"/>
      <c r="LTY17" s="934"/>
      <c r="LTZ17" s="934"/>
      <c r="LUA17" s="934"/>
      <c r="LUB17" s="934"/>
      <c r="LUC17" s="934"/>
      <c r="LUD17" s="934"/>
      <c r="LUE17" s="934"/>
      <c r="LUF17" s="934"/>
      <c r="LUG17" s="934"/>
      <c r="LUH17" s="934"/>
      <c r="LUI17" s="934"/>
      <c r="LUJ17" s="934"/>
      <c r="LUK17" s="934"/>
      <c r="LUL17" s="934"/>
      <c r="LUM17" s="934"/>
      <c r="LUN17" s="934"/>
      <c r="LUO17" s="934"/>
      <c r="LUP17" s="934"/>
      <c r="LUQ17" s="934"/>
      <c r="LUR17" s="934"/>
      <c r="LUS17" s="934"/>
      <c r="LUT17" s="934"/>
      <c r="LUU17" s="934"/>
      <c r="LUV17" s="934"/>
      <c r="LUW17" s="934"/>
      <c r="LUX17" s="934"/>
      <c r="LUY17" s="934"/>
      <c r="LUZ17" s="934"/>
      <c r="LVA17" s="934"/>
      <c r="LVB17" s="934"/>
      <c r="LVC17" s="934"/>
      <c r="LVD17" s="934"/>
      <c r="LVE17" s="934"/>
      <c r="LVF17" s="934"/>
      <c r="LVG17" s="934"/>
      <c r="LVH17" s="934"/>
      <c r="LVI17" s="934"/>
      <c r="LVJ17" s="934"/>
      <c r="LVK17" s="934"/>
      <c r="LVL17" s="934"/>
      <c r="LVM17" s="934"/>
      <c r="LVN17" s="934"/>
      <c r="LVO17" s="934"/>
      <c r="LVP17" s="934"/>
      <c r="LVQ17" s="934"/>
      <c r="LVR17" s="934"/>
      <c r="LVS17" s="934"/>
      <c r="LVT17" s="934"/>
      <c r="LVU17" s="934"/>
      <c r="LVV17" s="934"/>
      <c r="LVW17" s="934"/>
      <c r="LVX17" s="934"/>
      <c r="LVY17" s="934"/>
      <c r="LVZ17" s="934"/>
      <c r="LWA17" s="934"/>
      <c r="LWB17" s="934"/>
      <c r="LWC17" s="934"/>
      <c r="LWD17" s="934"/>
      <c r="LWE17" s="934"/>
      <c r="LWF17" s="934"/>
      <c r="LWG17" s="934"/>
      <c r="LWH17" s="934"/>
      <c r="LWI17" s="934"/>
      <c r="LWJ17" s="934"/>
      <c r="LWK17" s="934"/>
      <c r="LWL17" s="934"/>
      <c r="LWM17" s="934"/>
      <c r="LWN17" s="934"/>
      <c r="LWO17" s="934"/>
      <c r="LWP17" s="934"/>
      <c r="LWQ17" s="934"/>
      <c r="LWR17" s="934"/>
      <c r="LWS17" s="934"/>
      <c r="LWT17" s="934"/>
      <c r="LWU17" s="934"/>
      <c r="LWV17" s="934"/>
      <c r="LWW17" s="934"/>
      <c r="LWX17" s="934"/>
      <c r="LWY17" s="934"/>
      <c r="LWZ17" s="934"/>
      <c r="LXA17" s="934"/>
      <c r="LXB17" s="934"/>
      <c r="LXC17" s="934"/>
      <c r="LXD17" s="934"/>
      <c r="LXE17" s="934"/>
      <c r="LXF17" s="934"/>
      <c r="LXG17" s="934"/>
      <c r="LXH17" s="934"/>
      <c r="LXI17" s="934"/>
      <c r="LXJ17" s="934"/>
      <c r="LXK17" s="934"/>
      <c r="LXL17" s="934"/>
      <c r="LXM17" s="934"/>
      <c r="LXN17" s="934"/>
      <c r="LXO17" s="934"/>
      <c r="LXP17" s="934"/>
      <c r="LXQ17" s="934"/>
      <c r="LXR17" s="934"/>
      <c r="LXS17" s="934"/>
      <c r="LXT17" s="934"/>
      <c r="LXU17" s="934"/>
      <c r="LXV17" s="934"/>
      <c r="LXW17" s="934"/>
      <c r="LXX17" s="934"/>
      <c r="LXY17" s="934"/>
      <c r="LXZ17" s="934"/>
      <c r="LYA17" s="934"/>
      <c r="LYB17" s="934"/>
      <c r="LYC17" s="934"/>
      <c r="LYD17" s="934"/>
      <c r="LYE17" s="934"/>
      <c r="LYF17" s="934"/>
      <c r="LYG17" s="934"/>
      <c r="LYH17" s="934"/>
      <c r="LYI17" s="934"/>
      <c r="LYJ17" s="934"/>
      <c r="LYK17" s="934"/>
      <c r="LYL17" s="934"/>
      <c r="LYM17" s="934"/>
      <c r="LYN17" s="934"/>
      <c r="LYO17" s="934"/>
      <c r="LYP17" s="934"/>
      <c r="LYQ17" s="934"/>
      <c r="LYR17" s="934"/>
      <c r="LYS17" s="934"/>
      <c r="LYT17" s="934"/>
      <c r="LYU17" s="934"/>
      <c r="LYV17" s="934"/>
      <c r="LYW17" s="934"/>
      <c r="LYX17" s="934"/>
      <c r="LYY17" s="934"/>
      <c r="LYZ17" s="934"/>
      <c r="LZA17" s="934"/>
      <c r="LZB17" s="934"/>
      <c r="LZC17" s="934"/>
      <c r="LZD17" s="934"/>
      <c r="LZE17" s="934"/>
      <c r="LZF17" s="934"/>
      <c r="LZG17" s="934"/>
      <c r="LZH17" s="934"/>
      <c r="LZI17" s="934"/>
      <c r="LZJ17" s="934"/>
      <c r="LZK17" s="934"/>
      <c r="LZL17" s="934"/>
      <c r="LZM17" s="934"/>
      <c r="LZN17" s="934"/>
      <c r="LZO17" s="934"/>
      <c r="LZP17" s="934"/>
      <c r="LZQ17" s="934"/>
      <c r="LZR17" s="934"/>
      <c r="LZS17" s="934"/>
      <c r="LZT17" s="934"/>
      <c r="LZU17" s="934"/>
      <c r="LZV17" s="934"/>
      <c r="LZW17" s="934"/>
      <c r="LZX17" s="934"/>
      <c r="LZY17" s="934"/>
      <c r="LZZ17" s="934"/>
      <c r="MAA17" s="934"/>
      <c r="MAB17" s="934"/>
      <c r="MAC17" s="934"/>
      <c r="MAD17" s="934"/>
      <c r="MAE17" s="934"/>
      <c r="MAF17" s="934"/>
      <c r="MAG17" s="934"/>
      <c r="MAH17" s="934"/>
      <c r="MAI17" s="934"/>
      <c r="MAJ17" s="934"/>
      <c r="MAK17" s="934"/>
      <c r="MAL17" s="934"/>
      <c r="MAM17" s="934"/>
      <c r="MAN17" s="934"/>
      <c r="MAO17" s="934"/>
      <c r="MAP17" s="934"/>
      <c r="MAQ17" s="934"/>
      <c r="MAR17" s="934"/>
      <c r="MAS17" s="934"/>
      <c r="MAT17" s="934"/>
      <c r="MAU17" s="934"/>
      <c r="MAV17" s="934"/>
      <c r="MAW17" s="934"/>
      <c r="MAX17" s="934"/>
      <c r="MAY17" s="934"/>
      <c r="MAZ17" s="934"/>
      <c r="MBA17" s="934"/>
      <c r="MBB17" s="934"/>
      <c r="MBC17" s="934"/>
      <c r="MBD17" s="934"/>
      <c r="MBE17" s="934"/>
      <c r="MBF17" s="934"/>
      <c r="MBG17" s="934"/>
      <c r="MBH17" s="934"/>
      <c r="MBI17" s="934"/>
      <c r="MBJ17" s="934"/>
      <c r="MBK17" s="934"/>
      <c r="MBL17" s="934"/>
      <c r="MBM17" s="934"/>
      <c r="MBN17" s="934"/>
      <c r="MBO17" s="934"/>
      <c r="MBP17" s="934"/>
      <c r="MBQ17" s="934"/>
      <c r="MBR17" s="934"/>
      <c r="MBS17" s="934"/>
      <c r="MBT17" s="934"/>
      <c r="MBU17" s="934"/>
      <c r="MBV17" s="934"/>
      <c r="MBW17" s="934"/>
      <c r="MBX17" s="934"/>
      <c r="MBY17" s="934"/>
      <c r="MBZ17" s="934"/>
      <c r="MCA17" s="934"/>
      <c r="MCB17" s="934"/>
      <c r="MCC17" s="934"/>
      <c r="MCD17" s="934"/>
      <c r="MCE17" s="934"/>
      <c r="MCF17" s="934"/>
      <c r="MCG17" s="934"/>
      <c r="MCH17" s="934"/>
      <c r="MCI17" s="934"/>
      <c r="MCJ17" s="934"/>
      <c r="MCK17" s="934"/>
      <c r="MCL17" s="934"/>
      <c r="MCM17" s="934"/>
      <c r="MCN17" s="934"/>
      <c r="MCO17" s="934"/>
      <c r="MCP17" s="934"/>
      <c r="MCQ17" s="934"/>
      <c r="MCR17" s="934"/>
      <c r="MCS17" s="934"/>
      <c r="MCT17" s="934"/>
      <c r="MCU17" s="934"/>
      <c r="MCV17" s="934"/>
      <c r="MCW17" s="934"/>
      <c r="MCX17" s="934"/>
      <c r="MCY17" s="934"/>
      <c r="MCZ17" s="934"/>
      <c r="MDA17" s="934"/>
      <c r="MDB17" s="934"/>
      <c r="MDC17" s="934"/>
      <c r="MDD17" s="934"/>
      <c r="MDE17" s="934"/>
      <c r="MDF17" s="934"/>
      <c r="MDG17" s="934"/>
      <c r="MDH17" s="934"/>
      <c r="MDI17" s="934"/>
      <c r="MDJ17" s="934"/>
      <c r="MDK17" s="934"/>
      <c r="MDL17" s="934"/>
      <c r="MDM17" s="934"/>
      <c r="MDN17" s="934"/>
      <c r="MDO17" s="934"/>
      <c r="MDP17" s="934"/>
      <c r="MDQ17" s="934"/>
      <c r="MDR17" s="934"/>
      <c r="MDS17" s="934"/>
      <c r="MDT17" s="934"/>
      <c r="MDU17" s="934"/>
      <c r="MDV17" s="934"/>
      <c r="MDW17" s="934"/>
      <c r="MDX17" s="934"/>
      <c r="MDY17" s="934"/>
      <c r="MDZ17" s="934"/>
      <c r="MEA17" s="934"/>
      <c r="MEB17" s="934"/>
      <c r="MEC17" s="934"/>
      <c r="MED17" s="934"/>
      <c r="MEE17" s="934"/>
      <c r="MEF17" s="934"/>
      <c r="MEG17" s="934"/>
      <c r="MEH17" s="934"/>
      <c r="MEI17" s="934"/>
      <c r="MEJ17" s="934"/>
      <c r="MEK17" s="934"/>
      <c r="MEL17" s="934"/>
      <c r="MEM17" s="934"/>
      <c r="MEN17" s="934"/>
      <c r="MEO17" s="934"/>
      <c r="MEP17" s="934"/>
      <c r="MEQ17" s="934"/>
      <c r="MER17" s="934"/>
      <c r="MES17" s="934"/>
      <c r="MET17" s="934"/>
      <c r="MEU17" s="934"/>
      <c r="MEV17" s="934"/>
      <c r="MEW17" s="934"/>
      <c r="MEX17" s="934"/>
      <c r="MEY17" s="934"/>
      <c r="MEZ17" s="934"/>
      <c r="MFA17" s="934"/>
      <c r="MFB17" s="934"/>
      <c r="MFC17" s="934"/>
      <c r="MFD17" s="934"/>
      <c r="MFE17" s="934"/>
      <c r="MFF17" s="934"/>
      <c r="MFG17" s="934"/>
      <c r="MFH17" s="934"/>
      <c r="MFI17" s="934"/>
      <c r="MFJ17" s="934"/>
      <c r="MFK17" s="934"/>
      <c r="MFL17" s="934"/>
      <c r="MFM17" s="934"/>
      <c r="MFN17" s="934"/>
      <c r="MFO17" s="934"/>
      <c r="MFP17" s="934"/>
      <c r="MFQ17" s="934"/>
      <c r="MFR17" s="934"/>
      <c r="MFS17" s="934"/>
      <c r="MFT17" s="934"/>
      <c r="MFU17" s="934"/>
      <c r="MFV17" s="934"/>
      <c r="MFW17" s="934"/>
      <c r="MFX17" s="934"/>
      <c r="MFY17" s="934"/>
      <c r="MFZ17" s="934"/>
      <c r="MGA17" s="934"/>
      <c r="MGB17" s="934"/>
      <c r="MGC17" s="934"/>
      <c r="MGD17" s="934"/>
      <c r="MGE17" s="934"/>
      <c r="MGF17" s="934"/>
      <c r="MGG17" s="934"/>
      <c r="MGH17" s="934"/>
      <c r="MGI17" s="934"/>
      <c r="MGJ17" s="934"/>
      <c r="MGK17" s="934"/>
      <c r="MGL17" s="934"/>
      <c r="MGM17" s="934"/>
      <c r="MGN17" s="934"/>
      <c r="MGO17" s="934"/>
      <c r="MGP17" s="934"/>
      <c r="MGQ17" s="934"/>
      <c r="MGR17" s="934"/>
      <c r="MGS17" s="934"/>
      <c r="MGT17" s="934"/>
      <c r="MGU17" s="934"/>
      <c r="MGV17" s="934"/>
      <c r="MGW17" s="934"/>
      <c r="MGX17" s="934"/>
      <c r="MGY17" s="934"/>
      <c r="MGZ17" s="934"/>
      <c r="MHA17" s="934"/>
      <c r="MHB17" s="934"/>
      <c r="MHC17" s="934"/>
      <c r="MHD17" s="934"/>
      <c r="MHE17" s="934"/>
      <c r="MHF17" s="934"/>
      <c r="MHG17" s="934"/>
      <c r="MHH17" s="934"/>
      <c r="MHI17" s="934"/>
      <c r="MHJ17" s="934"/>
      <c r="MHK17" s="934"/>
      <c r="MHL17" s="934"/>
      <c r="MHM17" s="934"/>
      <c r="MHN17" s="934"/>
      <c r="MHO17" s="934"/>
      <c r="MHP17" s="934"/>
      <c r="MHQ17" s="934"/>
      <c r="MHR17" s="934"/>
      <c r="MHS17" s="934"/>
      <c r="MHT17" s="934"/>
      <c r="MHU17" s="934"/>
      <c r="MHV17" s="934"/>
      <c r="MHW17" s="934"/>
      <c r="MHX17" s="934"/>
      <c r="MHY17" s="934"/>
      <c r="MHZ17" s="934"/>
      <c r="MIA17" s="934"/>
      <c r="MIB17" s="934"/>
      <c r="MIC17" s="934"/>
      <c r="MID17" s="934"/>
      <c r="MIE17" s="934"/>
      <c r="MIF17" s="934"/>
      <c r="MIG17" s="934"/>
      <c r="MIH17" s="934"/>
      <c r="MII17" s="934"/>
      <c r="MIJ17" s="934"/>
      <c r="MIK17" s="934"/>
      <c r="MIL17" s="934"/>
      <c r="MIM17" s="934"/>
      <c r="MIN17" s="934"/>
      <c r="MIO17" s="934"/>
      <c r="MIP17" s="934"/>
      <c r="MIQ17" s="934"/>
      <c r="MIR17" s="934"/>
      <c r="MIS17" s="934"/>
      <c r="MIT17" s="934"/>
      <c r="MIU17" s="934"/>
      <c r="MIV17" s="934"/>
      <c r="MIW17" s="934"/>
      <c r="MIX17" s="934"/>
      <c r="MIY17" s="934"/>
      <c r="MIZ17" s="934"/>
      <c r="MJA17" s="934"/>
      <c r="MJB17" s="934"/>
      <c r="MJC17" s="934"/>
      <c r="MJD17" s="934"/>
      <c r="MJE17" s="934"/>
      <c r="MJF17" s="934"/>
      <c r="MJG17" s="934"/>
      <c r="MJH17" s="934"/>
      <c r="MJI17" s="934"/>
      <c r="MJJ17" s="934"/>
      <c r="MJK17" s="934"/>
      <c r="MJL17" s="934"/>
      <c r="MJM17" s="934"/>
      <c r="MJN17" s="934"/>
      <c r="MJO17" s="934"/>
      <c r="MJP17" s="934"/>
      <c r="MJQ17" s="934"/>
      <c r="MJR17" s="934"/>
      <c r="MJS17" s="934"/>
      <c r="MJT17" s="934"/>
      <c r="MJU17" s="934"/>
      <c r="MJV17" s="934"/>
      <c r="MJW17" s="934"/>
      <c r="MJX17" s="934"/>
      <c r="MJY17" s="934"/>
      <c r="MJZ17" s="934"/>
      <c r="MKA17" s="934"/>
      <c r="MKB17" s="934"/>
      <c r="MKC17" s="934"/>
      <c r="MKD17" s="934"/>
      <c r="MKE17" s="934"/>
      <c r="MKF17" s="934"/>
      <c r="MKG17" s="934"/>
      <c r="MKH17" s="934"/>
      <c r="MKI17" s="934"/>
      <c r="MKJ17" s="934"/>
      <c r="MKK17" s="934"/>
      <c r="MKL17" s="934"/>
      <c r="MKM17" s="934"/>
      <c r="MKN17" s="934"/>
      <c r="MKO17" s="934"/>
      <c r="MKP17" s="934"/>
      <c r="MKQ17" s="934"/>
      <c r="MKR17" s="934"/>
      <c r="MKS17" s="934"/>
      <c r="MKT17" s="934"/>
      <c r="MKU17" s="934"/>
      <c r="MKV17" s="934"/>
      <c r="MKW17" s="934"/>
      <c r="MKX17" s="934"/>
      <c r="MKY17" s="934"/>
      <c r="MKZ17" s="934"/>
      <c r="MLA17" s="934"/>
      <c r="MLB17" s="934"/>
      <c r="MLC17" s="934"/>
      <c r="MLD17" s="934"/>
      <c r="MLE17" s="934"/>
      <c r="MLF17" s="934"/>
      <c r="MLG17" s="934"/>
      <c r="MLH17" s="934"/>
      <c r="MLI17" s="934"/>
      <c r="MLJ17" s="934"/>
      <c r="MLK17" s="934"/>
      <c r="MLL17" s="934"/>
      <c r="MLM17" s="934"/>
      <c r="MLN17" s="934"/>
      <c r="MLO17" s="934"/>
      <c r="MLP17" s="934"/>
      <c r="MLQ17" s="934"/>
      <c r="MLR17" s="934"/>
      <c r="MLS17" s="934"/>
      <c r="MLT17" s="934"/>
      <c r="MLU17" s="934"/>
      <c r="MLV17" s="934"/>
      <c r="MLW17" s="934"/>
      <c r="MLX17" s="934"/>
      <c r="MLY17" s="934"/>
      <c r="MLZ17" s="934"/>
      <c r="MMA17" s="934"/>
      <c r="MMB17" s="934"/>
      <c r="MMC17" s="934"/>
      <c r="MMD17" s="934"/>
      <c r="MME17" s="934"/>
      <c r="MMF17" s="934"/>
      <c r="MMG17" s="934"/>
      <c r="MMH17" s="934"/>
      <c r="MMI17" s="934"/>
      <c r="MMJ17" s="934"/>
      <c r="MMK17" s="934"/>
      <c r="MML17" s="934"/>
      <c r="MMM17" s="934"/>
      <c r="MMN17" s="934"/>
      <c r="MMO17" s="934"/>
      <c r="MMP17" s="934"/>
      <c r="MMQ17" s="934"/>
      <c r="MMR17" s="934"/>
      <c r="MMS17" s="934"/>
      <c r="MMT17" s="934"/>
      <c r="MMU17" s="934"/>
      <c r="MMV17" s="934"/>
      <c r="MMW17" s="934"/>
      <c r="MMX17" s="934"/>
      <c r="MMY17" s="934"/>
      <c r="MMZ17" s="934"/>
      <c r="MNA17" s="934"/>
      <c r="MNB17" s="934"/>
      <c r="MNC17" s="934"/>
      <c r="MND17" s="934"/>
      <c r="MNE17" s="934"/>
      <c r="MNF17" s="934"/>
      <c r="MNG17" s="934"/>
      <c r="MNH17" s="934"/>
      <c r="MNI17" s="934"/>
      <c r="MNJ17" s="934"/>
      <c r="MNK17" s="934"/>
      <c r="MNL17" s="934"/>
      <c r="MNM17" s="934"/>
      <c r="MNN17" s="934"/>
      <c r="MNO17" s="934"/>
      <c r="MNP17" s="934"/>
      <c r="MNQ17" s="934"/>
      <c r="MNR17" s="934"/>
      <c r="MNS17" s="934"/>
      <c r="MNT17" s="934"/>
      <c r="MNU17" s="934"/>
      <c r="MNV17" s="934"/>
      <c r="MNW17" s="934"/>
      <c r="MNX17" s="934"/>
      <c r="MNY17" s="934"/>
      <c r="MNZ17" s="934"/>
      <c r="MOA17" s="934"/>
      <c r="MOB17" s="934"/>
      <c r="MOC17" s="934"/>
      <c r="MOD17" s="934"/>
      <c r="MOE17" s="934"/>
      <c r="MOF17" s="934"/>
      <c r="MOG17" s="934"/>
      <c r="MOH17" s="934"/>
      <c r="MOI17" s="934"/>
      <c r="MOJ17" s="934"/>
      <c r="MOK17" s="934"/>
      <c r="MOL17" s="934"/>
      <c r="MOM17" s="934"/>
      <c r="MON17" s="934"/>
      <c r="MOO17" s="934"/>
      <c r="MOP17" s="934"/>
      <c r="MOQ17" s="934"/>
      <c r="MOR17" s="934"/>
      <c r="MOS17" s="934"/>
      <c r="MOT17" s="934"/>
      <c r="MOU17" s="934"/>
      <c r="MOV17" s="934"/>
      <c r="MOW17" s="934"/>
      <c r="MOX17" s="934"/>
      <c r="MOY17" s="934"/>
      <c r="MOZ17" s="934"/>
      <c r="MPA17" s="934"/>
      <c r="MPB17" s="934"/>
      <c r="MPC17" s="934"/>
      <c r="MPD17" s="934"/>
      <c r="MPE17" s="934"/>
      <c r="MPF17" s="934"/>
      <c r="MPG17" s="934"/>
      <c r="MPH17" s="934"/>
      <c r="MPI17" s="934"/>
      <c r="MPJ17" s="934"/>
      <c r="MPK17" s="934"/>
      <c r="MPL17" s="934"/>
      <c r="MPM17" s="934"/>
      <c r="MPN17" s="934"/>
      <c r="MPO17" s="934"/>
      <c r="MPP17" s="934"/>
      <c r="MPQ17" s="934"/>
      <c r="MPR17" s="934"/>
      <c r="MPS17" s="934"/>
      <c r="MPT17" s="934"/>
      <c r="MPU17" s="934"/>
      <c r="MPV17" s="934"/>
      <c r="MPW17" s="934"/>
      <c r="MPX17" s="934"/>
      <c r="MPY17" s="934"/>
      <c r="MPZ17" s="934"/>
      <c r="MQA17" s="934"/>
      <c r="MQB17" s="934"/>
      <c r="MQC17" s="934"/>
      <c r="MQD17" s="934"/>
      <c r="MQE17" s="934"/>
      <c r="MQF17" s="934"/>
      <c r="MQG17" s="934"/>
      <c r="MQH17" s="934"/>
      <c r="MQI17" s="934"/>
      <c r="MQJ17" s="934"/>
      <c r="MQK17" s="934"/>
      <c r="MQL17" s="934"/>
      <c r="MQM17" s="934"/>
      <c r="MQN17" s="934"/>
      <c r="MQO17" s="934"/>
      <c r="MQP17" s="934"/>
      <c r="MQQ17" s="934"/>
      <c r="MQR17" s="934"/>
      <c r="MQS17" s="934"/>
      <c r="MQT17" s="934"/>
      <c r="MQU17" s="934"/>
      <c r="MQV17" s="934"/>
      <c r="MQW17" s="934"/>
      <c r="MQX17" s="934"/>
      <c r="MQY17" s="934"/>
      <c r="MQZ17" s="934"/>
      <c r="MRA17" s="934"/>
      <c r="MRB17" s="934"/>
      <c r="MRC17" s="934"/>
      <c r="MRD17" s="934"/>
      <c r="MRE17" s="934"/>
      <c r="MRF17" s="934"/>
      <c r="MRG17" s="934"/>
      <c r="MRH17" s="934"/>
      <c r="MRI17" s="934"/>
      <c r="MRJ17" s="934"/>
      <c r="MRK17" s="934"/>
      <c r="MRL17" s="934"/>
      <c r="MRM17" s="934"/>
      <c r="MRN17" s="934"/>
      <c r="MRO17" s="934"/>
      <c r="MRP17" s="934"/>
      <c r="MRQ17" s="934"/>
      <c r="MRR17" s="934"/>
      <c r="MRS17" s="934"/>
      <c r="MRT17" s="934"/>
      <c r="MRU17" s="934"/>
      <c r="MRV17" s="934"/>
      <c r="MRW17" s="934"/>
      <c r="MRX17" s="934"/>
      <c r="MRY17" s="934"/>
      <c r="MRZ17" s="934"/>
      <c r="MSA17" s="934"/>
      <c r="MSB17" s="934"/>
      <c r="MSC17" s="934"/>
      <c r="MSD17" s="934"/>
      <c r="MSE17" s="934"/>
      <c r="MSF17" s="934"/>
      <c r="MSG17" s="934"/>
      <c r="MSH17" s="934"/>
      <c r="MSI17" s="934"/>
      <c r="MSJ17" s="934"/>
      <c r="MSK17" s="934"/>
      <c r="MSL17" s="934"/>
      <c r="MSM17" s="934"/>
      <c r="MSN17" s="934"/>
      <c r="MSO17" s="934"/>
      <c r="MSP17" s="934"/>
      <c r="MSQ17" s="934"/>
      <c r="MSR17" s="934"/>
      <c r="MSS17" s="934"/>
      <c r="MST17" s="934"/>
      <c r="MSU17" s="934"/>
      <c r="MSV17" s="934"/>
      <c r="MSW17" s="934"/>
      <c r="MSX17" s="934"/>
      <c r="MSY17" s="934"/>
      <c r="MSZ17" s="934"/>
      <c r="MTA17" s="934"/>
      <c r="MTB17" s="934"/>
      <c r="MTC17" s="934"/>
      <c r="MTD17" s="934"/>
      <c r="MTE17" s="934"/>
      <c r="MTF17" s="934"/>
      <c r="MTG17" s="934"/>
      <c r="MTH17" s="934"/>
      <c r="MTI17" s="934"/>
      <c r="MTJ17" s="934"/>
      <c r="MTK17" s="934"/>
      <c r="MTL17" s="934"/>
      <c r="MTM17" s="934"/>
      <c r="MTN17" s="934"/>
      <c r="MTO17" s="934"/>
      <c r="MTP17" s="934"/>
      <c r="MTQ17" s="934"/>
      <c r="MTR17" s="934"/>
      <c r="MTS17" s="934"/>
      <c r="MTT17" s="934"/>
      <c r="MTU17" s="934"/>
      <c r="MTV17" s="934"/>
      <c r="MTW17" s="934"/>
      <c r="MTX17" s="934"/>
      <c r="MTY17" s="934"/>
      <c r="MTZ17" s="934"/>
      <c r="MUA17" s="934"/>
      <c r="MUB17" s="934"/>
      <c r="MUC17" s="934"/>
      <c r="MUD17" s="934"/>
      <c r="MUE17" s="934"/>
      <c r="MUF17" s="934"/>
      <c r="MUG17" s="934"/>
      <c r="MUH17" s="934"/>
      <c r="MUI17" s="934"/>
      <c r="MUJ17" s="934"/>
      <c r="MUK17" s="934"/>
      <c r="MUL17" s="934"/>
      <c r="MUM17" s="934"/>
      <c r="MUN17" s="934"/>
      <c r="MUO17" s="934"/>
      <c r="MUP17" s="934"/>
      <c r="MUQ17" s="934"/>
      <c r="MUR17" s="934"/>
      <c r="MUS17" s="934"/>
      <c r="MUT17" s="934"/>
      <c r="MUU17" s="934"/>
      <c r="MUV17" s="934"/>
      <c r="MUW17" s="934"/>
      <c r="MUX17" s="934"/>
      <c r="MUY17" s="934"/>
      <c r="MUZ17" s="934"/>
      <c r="MVA17" s="934"/>
      <c r="MVB17" s="934"/>
      <c r="MVC17" s="934"/>
      <c r="MVD17" s="934"/>
      <c r="MVE17" s="934"/>
      <c r="MVF17" s="934"/>
      <c r="MVG17" s="934"/>
      <c r="MVH17" s="934"/>
      <c r="MVI17" s="934"/>
      <c r="MVJ17" s="934"/>
      <c r="MVK17" s="934"/>
      <c r="MVL17" s="934"/>
      <c r="MVM17" s="934"/>
      <c r="MVN17" s="934"/>
      <c r="MVO17" s="934"/>
      <c r="MVP17" s="934"/>
      <c r="MVQ17" s="934"/>
      <c r="MVR17" s="934"/>
      <c r="MVS17" s="934"/>
      <c r="MVT17" s="934"/>
      <c r="MVU17" s="934"/>
      <c r="MVV17" s="934"/>
      <c r="MVW17" s="934"/>
      <c r="MVX17" s="934"/>
      <c r="MVY17" s="934"/>
      <c r="MVZ17" s="934"/>
      <c r="MWA17" s="934"/>
      <c r="MWB17" s="934"/>
      <c r="MWC17" s="934"/>
      <c r="MWD17" s="934"/>
      <c r="MWE17" s="934"/>
      <c r="MWF17" s="934"/>
      <c r="MWG17" s="934"/>
      <c r="MWH17" s="934"/>
      <c r="MWI17" s="934"/>
      <c r="MWJ17" s="934"/>
      <c r="MWK17" s="934"/>
      <c r="MWL17" s="934"/>
      <c r="MWM17" s="934"/>
      <c r="MWN17" s="934"/>
      <c r="MWO17" s="934"/>
      <c r="MWP17" s="934"/>
      <c r="MWQ17" s="934"/>
      <c r="MWR17" s="934"/>
      <c r="MWS17" s="934"/>
      <c r="MWT17" s="934"/>
      <c r="MWU17" s="934"/>
      <c r="MWV17" s="934"/>
      <c r="MWW17" s="934"/>
      <c r="MWX17" s="934"/>
      <c r="MWY17" s="934"/>
      <c r="MWZ17" s="934"/>
      <c r="MXA17" s="934"/>
      <c r="MXB17" s="934"/>
      <c r="MXC17" s="934"/>
      <c r="MXD17" s="934"/>
      <c r="MXE17" s="934"/>
      <c r="MXF17" s="934"/>
      <c r="MXG17" s="934"/>
      <c r="MXH17" s="934"/>
      <c r="MXI17" s="934"/>
      <c r="MXJ17" s="934"/>
      <c r="MXK17" s="934"/>
      <c r="MXL17" s="934"/>
      <c r="MXM17" s="934"/>
      <c r="MXN17" s="934"/>
      <c r="MXO17" s="934"/>
      <c r="MXP17" s="934"/>
      <c r="MXQ17" s="934"/>
      <c r="MXR17" s="934"/>
      <c r="MXS17" s="934"/>
      <c r="MXT17" s="934"/>
      <c r="MXU17" s="934"/>
      <c r="MXV17" s="934"/>
      <c r="MXW17" s="934"/>
      <c r="MXX17" s="934"/>
      <c r="MXY17" s="934"/>
      <c r="MXZ17" s="934"/>
      <c r="MYA17" s="934"/>
      <c r="MYB17" s="934"/>
      <c r="MYC17" s="934"/>
      <c r="MYD17" s="934"/>
      <c r="MYE17" s="934"/>
      <c r="MYF17" s="934"/>
      <c r="MYG17" s="934"/>
      <c r="MYH17" s="934"/>
      <c r="MYI17" s="934"/>
      <c r="MYJ17" s="934"/>
      <c r="MYK17" s="934"/>
      <c r="MYL17" s="934"/>
      <c r="MYM17" s="934"/>
      <c r="MYN17" s="934"/>
      <c r="MYO17" s="934"/>
      <c r="MYP17" s="934"/>
      <c r="MYQ17" s="934"/>
      <c r="MYR17" s="934"/>
      <c r="MYS17" s="934"/>
      <c r="MYT17" s="934"/>
      <c r="MYU17" s="934"/>
      <c r="MYV17" s="934"/>
      <c r="MYW17" s="934"/>
      <c r="MYX17" s="934"/>
      <c r="MYY17" s="934"/>
      <c r="MYZ17" s="934"/>
      <c r="MZA17" s="934"/>
      <c r="MZB17" s="934"/>
      <c r="MZC17" s="934"/>
      <c r="MZD17" s="934"/>
      <c r="MZE17" s="934"/>
      <c r="MZF17" s="934"/>
      <c r="MZG17" s="934"/>
      <c r="MZH17" s="934"/>
      <c r="MZI17" s="934"/>
      <c r="MZJ17" s="934"/>
      <c r="MZK17" s="934"/>
      <c r="MZL17" s="934"/>
      <c r="MZM17" s="934"/>
      <c r="MZN17" s="934"/>
      <c r="MZO17" s="934"/>
      <c r="MZP17" s="934"/>
      <c r="MZQ17" s="934"/>
      <c r="MZR17" s="934"/>
      <c r="MZS17" s="934"/>
      <c r="MZT17" s="934"/>
      <c r="MZU17" s="934"/>
      <c r="MZV17" s="934"/>
      <c r="MZW17" s="934"/>
      <c r="MZX17" s="934"/>
      <c r="MZY17" s="934"/>
      <c r="MZZ17" s="934"/>
      <c r="NAA17" s="934"/>
      <c r="NAB17" s="934"/>
      <c r="NAC17" s="934"/>
      <c r="NAD17" s="934"/>
      <c r="NAE17" s="934"/>
      <c r="NAF17" s="934"/>
      <c r="NAG17" s="934"/>
      <c r="NAH17" s="934"/>
      <c r="NAI17" s="934"/>
      <c r="NAJ17" s="934"/>
      <c r="NAK17" s="934"/>
      <c r="NAL17" s="934"/>
      <c r="NAM17" s="934"/>
      <c r="NAN17" s="934"/>
      <c r="NAO17" s="934"/>
      <c r="NAP17" s="934"/>
      <c r="NAQ17" s="934"/>
      <c r="NAR17" s="934"/>
      <c r="NAS17" s="934"/>
      <c r="NAT17" s="934"/>
      <c r="NAU17" s="934"/>
      <c r="NAV17" s="934"/>
      <c r="NAW17" s="934"/>
      <c r="NAX17" s="934"/>
      <c r="NAY17" s="934"/>
      <c r="NAZ17" s="934"/>
      <c r="NBA17" s="934"/>
      <c r="NBB17" s="934"/>
      <c r="NBC17" s="934"/>
      <c r="NBD17" s="934"/>
      <c r="NBE17" s="934"/>
      <c r="NBF17" s="934"/>
      <c r="NBG17" s="934"/>
      <c r="NBH17" s="934"/>
      <c r="NBI17" s="934"/>
      <c r="NBJ17" s="934"/>
      <c r="NBK17" s="934"/>
      <c r="NBL17" s="934"/>
      <c r="NBM17" s="934"/>
      <c r="NBN17" s="934"/>
      <c r="NBO17" s="934"/>
      <c r="NBP17" s="934"/>
      <c r="NBQ17" s="934"/>
      <c r="NBR17" s="934"/>
      <c r="NBS17" s="934"/>
      <c r="NBT17" s="934"/>
      <c r="NBU17" s="934"/>
      <c r="NBV17" s="934"/>
      <c r="NBW17" s="934"/>
      <c r="NBX17" s="934"/>
      <c r="NBY17" s="934"/>
      <c r="NBZ17" s="934"/>
      <c r="NCA17" s="934"/>
      <c r="NCB17" s="934"/>
      <c r="NCC17" s="934"/>
      <c r="NCD17" s="934"/>
      <c r="NCE17" s="934"/>
      <c r="NCF17" s="934"/>
      <c r="NCG17" s="934"/>
      <c r="NCH17" s="934"/>
      <c r="NCI17" s="934"/>
      <c r="NCJ17" s="934"/>
      <c r="NCK17" s="934"/>
      <c r="NCL17" s="934"/>
      <c r="NCM17" s="934"/>
      <c r="NCN17" s="934"/>
      <c r="NCO17" s="934"/>
      <c r="NCP17" s="934"/>
      <c r="NCQ17" s="934"/>
      <c r="NCR17" s="934"/>
      <c r="NCS17" s="934"/>
      <c r="NCT17" s="934"/>
      <c r="NCU17" s="934"/>
      <c r="NCV17" s="934"/>
      <c r="NCW17" s="934"/>
      <c r="NCX17" s="934"/>
      <c r="NCY17" s="934"/>
      <c r="NCZ17" s="934"/>
      <c r="NDA17" s="934"/>
      <c r="NDB17" s="934"/>
      <c r="NDC17" s="934"/>
      <c r="NDD17" s="934"/>
      <c r="NDE17" s="934"/>
      <c r="NDF17" s="934"/>
      <c r="NDG17" s="934"/>
      <c r="NDH17" s="934"/>
      <c r="NDI17" s="934"/>
      <c r="NDJ17" s="934"/>
      <c r="NDK17" s="934"/>
      <c r="NDL17" s="934"/>
      <c r="NDM17" s="934"/>
      <c r="NDN17" s="934"/>
      <c r="NDO17" s="934"/>
      <c r="NDP17" s="934"/>
      <c r="NDQ17" s="934"/>
      <c r="NDR17" s="934"/>
      <c r="NDS17" s="934"/>
      <c r="NDT17" s="934"/>
      <c r="NDU17" s="934"/>
      <c r="NDV17" s="934"/>
      <c r="NDW17" s="934"/>
      <c r="NDX17" s="934"/>
      <c r="NDY17" s="934"/>
      <c r="NDZ17" s="934"/>
      <c r="NEA17" s="934"/>
      <c r="NEB17" s="934"/>
      <c r="NEC17" s="934"/>
      <c r="NED17" s="934"/>
      <c r="NEE17" s="934"/>
      <c r="NEF17" s="934"/>
      <c r="NEG17" s="934"/>
      <c r="NEH17" s="934"/>
      <c r="NEI17" s="934"/>
      <c r="NEJ17" s="934"/>
      <c r="NEK17" s="934"/>
      <c r="NEL17" s="934"/>
      <c r="NEM17" s="934"/>
      <c r="NEN17" s="934"/>
      <c r="NEO17" s="934"/>
      <c r="NEP17" s="934"/>
      <c r="NEQ17" s="934"/>
      <c r="NER17" s="934"/>
      <c r="NES17" s="934"/>
      <c r="NET17" s="934"/>
      <c r="NEU17" s="934"/>
      <c r="NEV17" s="934"/>
      <c r="NEW17" s="934"/>
      <c r="NEX17" s="934"/>
      <c r="NEY17" s="934"/>
      <c r="NEZ17" s="934"/>
      <c r="NFA17" s="934"/>
      <c r="NFB17" s="934"/>
      <c r="NFC17" s="934"/>
      <c r="NFD17" s="934"/>
      <c r="NFE17" s="934"/>
      <c r="NFF17" s="934"/>
      <c r="NFG17" s="934"/>
      <c r="NFH17" s="934"/>
      <c r="NFI17" s="934"/>
      <c r="NFJ17" s="934"/>
      <c r="NFK17" s="934"/>
      <c r="NFL17" s="934"/>
      <c r="NFM17" s="934"/>
      <c r="NFN17" s="934"/>
      <c r="NFO17" s="934"/>
      <c r="NFP17" s="934"/>
      <c r="NFQ17" s="934"/>
      <c r="NFR17" s="934"/>
      <c r="NFS17" s="934"/>
      <c r="NFT17" s="934"/>
      <c r="NFU17" s="934"/>
      <c r="NFV17" s="934"/>
      <c r="NFW17" s="934"/>
      <c r="NFX17" s="934"/>
      <c r="NFY17" s="934"/>
      <c r="NFZ17" s="934"/>
      <c r="NGA17" s="934"/>
      <c r="NGB17" s="934"/>
      <c r="NGC17" s="934"/>
      <c r="NGD17" s="934"/>
      <c r="NGE17" s="934"/>
      <c r="NGF17" s="934"/>
      <c r="NGG17" s="934"/>
      <c r="NGH17" s="934"/>
      <c r="NGI17" s="934"/>
      <c r="NGJ17" s="934"/>
      <c r="NGK17" s="934"/>
      <c r="NGL17" s="934"/>
      <c r="NGM17" s="934"/>
      <c r="NGN17" s="934"/>
      <c r="NGO17" s="934"/>
      <c r="NGP17" s="934"/>
      <c r="NGQ17" s="934"/>
      <c r="NGR17" s="934"/>
      <c r="NGS17" s="934"/>
      <c r="NGT17" s="934"/>
      <c r="NGU17" s="934"/>
      <c r="NGV17" s="934"/>
      <c r="NGW17" s="934"/>
      <c r="NGX17" s="934"/>
      <c r="NGY17" s="934"/>
      <c r="NGZ17" s="934"/>
      <c r="NHA17" s="934"/>
      <c r="NHB17" s="934"/>
      <c r="NHC17" s="934"/>
      <c r="NHD17" s="934"/>
      <c r="NHE17" s="934"/>
      <c r="NHF17" s="934"/>
      <c r="NHG17" s="934"/>
      <c r="NHH17" s="934"/>
      <c r="NHI17" s="934"/>
      <c r="NHJ17" s="934"/>
      <c r="NHK17" s="934"/>
      <c r="NHL17" s="934"/>
      <c r="NHM17" s="934"/>
      <c r="NHN17" s="934"/>
      <c r="NHO17" s="934"/>
      <c r="NHP17" s="934"/>
      <c r="NHQ17" s="934"/>
      <c r="NHR17" s="934"/>
      <c r="NHS17" s="934"/>
      <c r="NHT17" s="934"/>
      <c r="NHU17" s="934"/>
      <c r="NHV17" s="934"/>
      <c r="NHW17" s="934"/>
      <c r="NHX17" s="934"/>
      <c r="NHY17" s="934"/>
      <c r="NHZ17" s="934"/>
      <c r="NIA17" s="934"/>
      <c r="NIB17" s="934"/>
      <c r="NIC17" s="934"/>
      <c r="NID17" s="934"/>
      <c r="NIE17" s="934"/>
      <c r="NIF17" s="934"/>
      <c r="NIG17" s="934"/>
      <c r="NIH17" s="934"/>
      <c r="NII17" s="934"/>
      <c r="NIJ17" s="934"/>
      <c r="NIK17" s="934"/>
      <c r="NIL17" s="934"/>
      <c r="NIM17" s="934"/>
      <c r="NIN17" s="934"/>
      <c r="NIO17" s="934"/>
      <c r="NIP17" s="934"/>
      <c r="NIQ17" s="934"/>
      <c r="NIR17" s="934"/>
      <c r="NIS17" s="934"/>
      <c r="NIT17" s="934"/>
      <c r="NIU17" s="934"/>
      <c r="NIV17" s="934"/>
      <c r="NIW17" s="934"/>
      <c r="NIX17" s="934"/>
      <c r="NIY17" s="934"/>
      <c r="NIZ17" s="934"/>
      <c r="NJA17" s="934"/>
      <c r="NJB17" s="934"/>
      <c r="NJC17" s="934"/>
      <c r="NJD17" s="934"/>
      <c r="NJE17" s="934"/>
      <c r="NJF17" s="934"/>
      <c r="NJG17" s="934"/>
      <c r="NJH17" s="934"/>
      <c r="NJI17" s="934"/>
      <c r="NJJ17" s="934"/>
      <c r="NJK17" s="934"/>
      <c r="NJL17" s="934"/>
      <c r="NJM17" s="934"/>
      <c r="NJN17" s="934"/>
      <c r="NJO17" s="934"/>
      <c r="NJP17" s="934"/>
      <c r="NJQ17" s="934"/>
      <c r="NJR17" s="934"/>
      <c r="NJS17" s="934"/>
      <c r="NJT17" s="934"/>
      <c r="NJU17" s="934"/>
      <c r="NJV17" s="934"/>
      <c r="NJW17" s="934"/>
      <c r="NJX17" s="934"/>
      <c r="NJY17" s="934"/>
      <c r="NJZ17" s="934"/>
      <c r="NKA17" s="934"/>
      <c r="NKB17" s="934"/>
      <c r="NKC17" s="934"/>
      <c r="NKD17" s="934"/>
      <c r="NKE17" s="934"/>
      <c r="NKF17" s="934"/>
      <c r="NKG17" s="934"/>
      <c r="NKH17" s="934"/>
      <c r="NKI17" s="934"/>
      <c r="NKJ17" s="934"/>
      <c r="NKK17" s="934"/>
      <c r="NKL17" s="934"/>
      <c r="NKM17" s="934"/>
      <c r="NKN17" s="934"/>
      <c r="NKO17" s="934"/>
      <c r="NKP17" s="934"/>
      <c r="NKQ17" s="934"/>
      <c r="NKR17" s="934"/>
      <c r="NKS17" s="934"/>
      <c r="NKT17" s="934"/>
      <c r="NKU17" s="934"/>
      <c r="NKV17" s="934"/>
      <c r="NKW17" s="934"/>
      <c r="NKX17" s="934"/>
      <c r="NKY17" s="934"/>
      <c r="NKZ17" s="934"/>
      <c r="NLA17" s="934"/>
      <c r="NLB17" s="934"/>
      <c r="NLC17" s="934"/>
      <c r="NLD17" s="934"/>
      <c r="NLE17" s="934"/>
      <c r="NLF17" s="934"/>
      <c r="NLG17" s="934"/>
      <c r="NLH17" s="934"/>
      <c r="NLI17" s="934"/>
      <c r="NLJ17" s="934"/>
      <c r="NLK17" s="934"/>
      <c r="NLL17" s="934"/>
      <c r="NLM17" s="934"/>
      <c r="NLN17" s="934"/>
      <c r="NLO17" s="934"/>
      <c r="NLP17" s="934"/>
      <c r="NLQ17" s="934"/>
      <c r="NLR17" s="934"/>
      <c r="NLS17" s="934"/>
      <c r="NLT17" s="934"/>
      <c r="NLU17" s="934"/>
      <c r="NLV17" s="934"/>
      <c r="NLW17" s="934"/>
      <c r="NLX17" s="934"/>
      <c r="NLY17" s="934"/>
      <c r="NLZ17" s="934"/>
      <c r="NMA17" s="934"/>
      <c r="NMB17" s="934"/>
      <c r="NMC17" s="934"/>
      <c r="NMD17" s="934"/>
      <c r="NME17" s="934"/>
      <c r="NMF17" s="934"/>
      <c r="NMG17" s="934"/>
      <c r="NMH17" s="934"/>
      <c r="NMI17" s="934"/>
      <c r="NMJ17" s="934"/>
      <c r="NMK17" s="934"/>
      <c r="NML17" s="934"/>
      <c r="NMM17" s="934"/>
      <c r="NMN17" s="934"/>
      <c r="NMO17" s="934"/>
      <c r="NMP17" s="934"/>
      <c r="NMQ17" s="934"/>
      <c r="NMR17" s="934"/>
      <c r="NMS17" s="934"/>
      <c r="NMT17" s="934"/>
      <c r="NMU17" s="934"/>
      <c r="NMV17" s="934"/>
      <c r="NMW17" s="934"/>
      <c r="NMX17" s="934"/>
      <c r="NMY17" s="934"/>
      <c r="NMZ17" s="934"/>
      <c r="NNA17" s="934"/>
      <c r="NNB17" s="934"/>
      <c r="NNC17" s="934"/>
      <c r="NND17" s="934"/>
      <c r="NNE17" s="934"/>
      <c r="NNF17" s="934"/>
      <c r="NNG17" s="934"/>
      <c r="NNH17" s="934"/>
      <c r="NNI17" s="934"/>
      <c r="NNJ17" s="934"/>
      <c r="NNK17" s="934"/>
      <c r="NNL17" s="934"/>
      <c r="NNM17" s="934"/>
      <c r="NNN17" s="934"/>
      <c r="NNO17" s="934"/>
      <c r="NNP17" s="934"/>
      <c r="NNQ17" s="934"/>
      <c r="NNR17" s="934"/>
      <c r="NNS17" s="934"/>
      <c r="NNT17" s="934"/>
      <c r="NNU17" s="934"/>
      <c r="NNV17" s="934"/>
      <c r="NNW17" s="934"/>
      <c r="NNX17" s="934"/>
      <c r="NNY17" s="934"/>
      <c r="NNZ17" s="934"/>
      <c r="NOA17" s="934"/>
      <c r="NOB17" s="934"/>
      <c r="NOC17" s="934"/>
      <c r="NOD17" s="934"/>
      <c r="NOE17" s="934"/>
      <c r="NOF17" s="934"/>
      <c r="NOG17" s="934"/>
      <c r="NOH17" s="934"/>
      <c r="NOI17" s="934"/>
      <c r="NOJ17" s="934"/>
      <c r="NOK17" s="934"/>
      <c r="NOL17" s="934"/>
      <c r="NOM17" s="934"/>
      <c r="NON17" s="934"/>
      <c r="NOO17" s="934"/>
      <c r="NOP17" s="934"/>
      <c r="NOQ17" s="934"/>
      <c r="NOR17" s="934"/>
      <c r="NOS17" s="934"/>
      <c r="NOT17" s="934"/>
      <c r="NOU17" s="934"/>
      <c r="NOV17" s="934"/>
      <c r="NOW17" s="934"/>
      <c r="NOX17" s="934"/>
      <c r="NOY17" s="934"/>
      <c r="NOZ17" s="934"/>
      <c r="NPA17" s="934"/>
      <c r="NPB17" s="934"/>
      <c r="NPC17" s="934"/>
      <c r="NPD17" s="934"/>
      <c r="NPE17" s="934"/>
      <c r="NPF17" s="934"/>
      <c r="NPG17" s="934"/>
      <c r="NPH17" s="934"/>
      <c r="NPI17" s="934"/>
      <c r="NPJ17" s="934"/>
      <c r="NPK17" s="934"/>
      <c r="NPL17" s="934"/>
      <c r="NPM17" s="934"/>
      <c r="NPN17" s="934"/>
      <c r="NPO17" s="934"/>
      <c r="NPP17" s="934"/>
      <c r="NPQ17" s="934"/>
      <c r="NPR17" s="934"/>
      <c r="NPS17" s="934"/>
      <c r="NPT17" s="934"/>
      <c r="NPU17" s="934"/>
      <c r="NPV17" s="934"/>
      <c r="NPW17" s="934"/>
      <c r="NPX17" s="934"/>
      <c r="NPY17" s="934"/>
      <c r="NPZ17" s="934"/>
      <c r="NQA17" s="934"/>
      <c r="NQB17" s="934"/>
      <c r="NQC17" s="934"/>
      <c r="NQD17" s="934"/>
      <c r="NQE17" s="934"/>
      <c r="NQF17" s="934"/>
      <c r="NQG17" s="934"/>
      <c r="NQH17" s="934"/>
      <c r="NQI17" s="934"/>
      <c r="NQJ17" s="934"/>
      <c r="NQK17" s="934"/>
      <c r="NQL17" s="934"/>
      <c r="NQM17" s="934"/>
      <c r="NQN17" s="934"/>
      <c r="NQO17" s="934"/>
      <c r="NQP17" s="934"/>
      <c r="NQQ17" s="934"/>
      <c r="NQR17" s="934"/>
      <c r="NQS17" s="934"/>
      <c r="NQT17" s="934"/>
      <c r="NQU17" s="934"/>
      <c r="NQV17" s="934"/>
      <c r="NQW17" s="934"/>
      <c r="NQX17" s="934"/>
      <c r="NQY17" s="934"/>
      <c r="NQZ17" s="934"/>
      <c r="NRA17" s="934"/>
      <c r="NRB17" s="934"/>
      <c r="NRC17" s="934"/>
      <c r="NRD17" s="934"/>
      <c r="NRE17" s="934"/>
      <c r="NRF17" s="934"/>
      <c r="NRG17" s="934"/>
      <c r="NRH17" s="934"/>
      <c r="NRI17" s="934"/>
      <c r="NRJ17" s="934"/>
      <c r="NRK17" s="934"/>
      <c r="NRL17" s="934"/>
      <c r="NRM17" s="934"/>
      <c r="NRN17" s="934"/>
      <c r="NRO17" s="934"/>
      <c r="NRP17" s="934"/>
      <c r="NRQ17" s="934"/>
      <c r="NRR17" s="934"/>
      <c r="NRS17" s="934"/>
      <c r="NRT17" s="934"/>
      <c r="NRU17" s="934"/>
      <c r="NRV17" s="934"/>
      <c r="NRW17" s="934"/>
      <c r="NRX17" s="934"/>
      <c r="NRY17" s="934"/>
      <c r="NRZ17" s="934"/>
      <c r="NSA17" s="934"/>
      <c r="NSB17" s="934"/>
      <c r="NSC17" s="934"/>
      <c r="NSD17" s="934"/>
      <c r="NSE17" s="934"/>
      <c r="NSF17" s="934"/>
      <c r="NSG17" s="934"/>
      <c r="NSH17" s="934"/>
      <c r="NSI17" s="934"/>
      <c r="NSJ17" s="934"/>
      <c r="NSK17" s="934"/>
      <c r="NSL17" s="934"/>
      <c r="NSM17" s="934"/>
      <c r="NSN17" s="934"/>
      <c r="NSO17" s="934"/>
      <c r="NSP17" s="934"/>
      <c r="NSQ17" s="934"/>
      <c r="NSR17" s="934"/>
      <c r="NSS17" s="934"/>
      <c r="NST17" s="934"/>
      <c r="NSU17" s="934"/>
      <c r="NSV17" s="934"/>
      <c r="NSW17" s="934"/>
      <c r="NSX17" s="934"/>
      <c r="NSY17" s="934"/>
      <c r="NSZ17" s="934"/>
      <c r="NTA17" s="934"/>
      <c r="NTB17" s="934"/>
      <c r="NTC17" s="934"/>
      <c r="NTD17" s="934"/>
      <c r="NTE17" s="934"/>
      <c r="NTF17" s="934"/>
      <c r="NTG17" s="934"/>
      <c r="NTH17" s="934"/>
      <c r="NTI17" s="934"/>
      <c r="NTJ17" s="934"/>
      <c r="NTK17" s="934"/>
      <c r="NTL17" s="934"/>
      <c r="NTM17" s="934"/>
      <c r="NTN17" s="934"/>
      <c r="NTO17" s="934"/>
      <c r="NTP17" s="934"/>
      <c r="NTQ17" s="934"/>
      <c r="NTR17" s="934"/>
      <c r="NTS17" s="934"/>
      <c r="NTT17" s="934"/>
      <c r="NTU17" s="934"/>
      <c r="NTV17" s="934"/>
      <c r="NTW17" s="934"/>
      <c r="NTX17" s="934"/>
      <c r="NTY17" s="934"/>
      <c r="NTZ17" s="934"/>
      <c r="NUA17" s="934"/>
      <c r="NUB17" s="934"/>
      <c r="NUC17" s="934"/>
      <c r="NUD17" s="934"/>
      <c r="NUE17" s="934"/>
      <c r="NUF17" s="934"/>
      <c r="NUG17" s="934"/>
      <c r="NUH17" s="934"/>
      <c r="NUI17" s="934"/>
      <c r="NUJ17" s="934"/>
      <c r="NUK17" s="934"/>
      <c r="NUL17" s="934"/>
      <c r="NUM17" s="934"/>
      <c r="NUN17" s="934"/>
      <c r="NUO17" s="934"/>
      <c r="NUP17" s="934"/>
      <c r="NUQ17" s="934"/>
      <c r="NUR17" s="934"/>
      <c r="NUS17" s="934"/>
      <c r="NUT17" s="934"/>
      <c r="NUU17" s="934"/>
      <c r="NUV17" s="934"/>
      <c r="NUW17" s="934"/>
      <c r="NUX17" s="934"/>
      <c r="NUY17" s="934"/>
      <c r="NUZ17" s="934"/>
      <c r="NVA17" s="934"/>
      <c r="NVB17" s="934"/>
      <c r="NVC17" s="934"/>
      <c r="NVD17" s="934"/>
      <c r="NVE17" s="934"/>
      <c r="NVF17" s="934"/>
      <c r="NVG17" s="934"/>
      <c r="NVH17" s="934"/>
      <c r="NVI17" s="934"/>
      <c r="NVJ17" s="934"/>
      <c r="NVK17" s="934"/>
      <c r="NVL17" s="934"/>
      <c r="NVM17" s="934"/>
      <c r="NVN17" s="934"/>
      <c r="NVO17" s="934"/>
      <c r="NVP17" s="934"/>
      <c r="NVQ17" s="934"/>
      <c r="NVR17" s="934"/>
      <c r="NVS17" s="934"/>
      <c r="NVT17" s="934"/>
      <c r="NVU17" s="934"/>
      <c r="NVV17" s="934"/>
      <c r="NVW17" s="934"/>
      <c r="NVX17" s="934"/>
      <c r="NVY17" s="934"/>
      <c r="NVZ17" s="934"/>
      <c r="NWA17" s="934"/>
      <c r="NWB17" s="934"/>
      <c r="NWC17" s="934"/>
      <c r="NWD17" s="934"/>
      <c r="NWE17" s="934"/>
      <c r="NWF17" s="934"/>
      <c r="NWG17" s="934"/>
      <c r="NWH17" s="934"/>
      <c r="NWI17" s="934"/>
      <c r="NWJ17" s="934"/>
      <c r="NWK17" s="934"/>
      <c r="NWL17" s="934"/>
      <c r="NWM17" s="934"/>
      <c r="NWN17" s="934"/>
      <c r="NWO17" s="934"/>
      <c r="NWP17" s="934"/>
      <c r="NWQ17" s="934"/>
      <c r="NWR17" s="934"/>
      <c r="NWS17" s="934"/>
      <c r="NWT17" s="934"/>
      <c r="NWU17" s="934"/>
      <c r="NWV17" s="934"/>
      <c r="NWW17" s="934"/>
      <c r="NWX17" s="934"/>
      <c r="NWY17" s="934"/>
      <c r="NWZ17" s="934"/>
      <c r="NXA17" s="934"/>
      <c r="NXB17" s="934"/>
      <c r="NXC17" s="934"/>
      <c r="NXD17" s="934"/>
      <c r="NXE17" s="934"/>
      <c r="NXF17" s="934"/>
      <c r="NXG17" s="934"/>
      <c r="NXH17" s="934"/>
      <c r="NXI17" s="934"/>
      <c r="NXJ17" s="934"/>
      <c r="NXK17" s="934"/>
      <c r="NXL17" s="934"/>
      <c r="NXM17" s="934"/>
      <c r="NXN17" s="934"/>
      <c r="NXO17" s="934"/>
      <c r="NXP17" s="934"/>
      <c r="NXQ17" s="934"/>
      <c r="NXR17" s="934"/>
      <c r="NXS17" s="934"/>
      <c r="NXT17" s="934"/>
      <c r="NXU17" s="934"/>
      <c r="NXV17" s="934"/>
      <c r="NXW17" s="934"/>
      <c r="NXX17" s="934"/>
      <c r="NXY17" s="934"/>
      <c r="NXZ17" s="934"/>
      <c r="NYA17" s="934"/>
      <c r="NYB17" s="934"/>
      <c r="NYC17" s="934"/>
      <c r="NYD17" s="934"/>
      <c r="NYE17" s="934"/>
      <c r="NYF17" s="934"/>
      <c r="NYG17" s="934"/>
      <c r="NYH17" s="934"/>
      <c r="NYI17" s="934"/>
      <c r="NYJ17" s="934"/>
      <c r="NYK17" s="934"/>
      <c r="NYL17" s="934"/>
      <c r="NYM17" s="934"/>
      <c r="NYN17" s="934"/>
      <c r="NYO17" s="934"/>
      <c r="NYP17" s="934"/>
      <c r="NYQ17" s="934"/>
      <c r="NYR17" s="934"/>
      <c r="NYS17" s="934"/>
      <c r="NYT17" s="934"/>
      <c r="NYU17" s="934"/>
      <c r="NYV17" s="934"/>
      <c r="NYW17" s="934"/>
      <c r="NYX17" s="934"/>
      <c r="NYY17" s="934"/>
      <c r="NYZ17" s="934"/>
      <c r="NZA17" s="934"/>
      <c r="NZB17" s="934"/>
      <c r="NZC17" s="934"/>
      <c r="NZD17" s="934"/>
      <c r="NZE17" s="934"/>
      <c r="NZF17" s="934"/>
      <c r="NZG17" s="934"/>
      <c r="NZH17" s="934"/>
      <c r="NZI17" s="934"/>
      <c r="NZJ17" s="934"/>
      <c r="NZK17" s="934"/>
      <c r="NZL17" s="934"/>
      <c r="NZM17" s="934"/>
      <c r="NZN17" s="934"/>
      <c r="NZO17" s="934"/>
      <c r="NZP17" s="934"/>
      <c r="NZQ17" s="934"/>
      <c r="NZR17" s="934"/>
      <c r="NZS17" s="934"/>
      <c r="NZT17" s="934"/>
      <c r="NZU17" s="934"/>
      <c r="NZV17" s="934"/>
      <c r="NZW17" s="934"/>
      <c r="NZX17" s="934"/>
      <c r="NZY17" s="934"/>
      <c r="NZZ17" s="934"/>
      <c r="OAA17" s="934"/>
      <c r="OAB17" s="934"/>
      <c r="OAC17" s="934"/>
      <c r="OAD17" s="934"/>
      <c r="OAE17" s="934"/>
      <c r="OAF17" s="934"/>
      <c r="OAG17" s="934"/>
      <c r="OAH17" s="934"/>
      <c r="OAI17" s="934"/>
      <c r="OAJ17" s="934"/>
      <c r="OAK17" s="934"/>
      <c r="OAL17" s="934"/>
      <c r="OAM17" s="934"/>
      <c r="OAN17" s="934"/>
      <c r="OAO17" s="934"/>
      <c r="OAP17" s="934"/>
      <c r="OAQ17" s="934"/>
      <c r="OAR17" s="934"/>
      <c r="OAS17" s="934"/>
      <c r="OAT17" s="934"/>
      <c r="OAU17" s="934"/>
      <c r="OAV17" s="934"/>
      <c r="OAW17" s="934"/>
      <c r="OAX17" s="934"/>
      <c r="OAY17" s="934"/>
      <c r="OAZ17" s="934"/>
      <c r="OBA17" s="934"/>
      <c r="OBB17" s="934"/>
      <c r="OBC17" s="934"/>
      <c r="OBD17" s="934"/>
      <c r="OBE17" s="934"/>
      <c r="OBF17" s="934"/>
      <c r="OBG17" s="934"/>
      <c r="OBH17" s="934"/>
      <c r="OBI17" s="934"/>
      <c r="OBJ17" s="934"/>
      <c r="OBK17" s="934"/>
      <c r="OBL17" s="934"/>
      <c r="OBM17" s="934"/>
      <c r="OBN17" s="934"/>
      <c r="OBO17" s="934"/>
      <c r="OBP17" s="934"/>
      <c r="OBQ17" s="934"/>
      <c r="OBR17" s="934"/>
      <c r="OBS17" s="934"/>
      <c r="OBT17" s="934"/>
      <c r="OBU17" s="934"/>
      <c r="OBV17" s="934"/>
      <c r="OBW17" s="934"/>
      <c r="OBX17" s="934"/>
      <c r="OBY17" s="934"/>
      <c r="OBZ17" s="934"/>
      <c r="OCA17" s="934"/>
      <c r="OCB17" s="934"/>
      <c r="OCC17" s="934"/>
      <c r="OCD17" s="934"/>
      <c r="OCE17" s="934"/>
      <c r="OCF17" s="934"/>
      <c r="OCG17" s="934"/>
      <c r="OCH17" s="934"/>
      <c r="OCI17" s="934"/>
      <c r="OCJ17" s="934"/>
      <c r="OCK17" s="934"/>
      <c r="OCL17" s="934"/>
      <c r="OCM17" s="934"/>
      <c r="OCN17" s="934"/>
      <c r="OCO17" s="934"/>
      <c r="OCP17" s="934"/>
      <c r="OCQ17" s="934"/>
      <c r="OCR17" s="934"/>
      <c r="OCS17" s="934"/>
      <c r="OCT17" s="934"/>
      <c r="OCU17" s="934"/>
      <c r="OCV17" s="934"/>
      <c r="OCW17" s="934"/>
      <c r="OCX17" s="934"/>
      <c r="OCY17" s="934"/>
      <c r="OCZ17" s="934"/>
      <c r="ODA17" s="934"/>
      <c r="ODB17" s="934"/>
      <c r="ODC17" s="934"/>
      <c r="ODD17" s="934"/>
      <c r="ODE17" s="934"/>
      <c r="ODF17" s="934"/>
      <c r="ODG17" s="934"/>
      <c r="ODH17" s="934"/>
      <c r="ODI17" s="934"/>
      <c r="ODJ17" s="934"/>
      <c r="ODK17" s="934"/>
      <c r="ODL17" s="934"/>
      <c r="ODM17" s="934"/>
      <c r="ODN17" s="934"/>
      <c r="ODO17" s="934"/>
      <c r="ODP17" s="934"/>
      <c r="ODQ17" s="934"/>
      <c r="ODR17" s="934"/>
      <c r="ODS17" s="934"/>
      <c r="ODT17" s="934"/>
      <c r="ODU17" s="934"/>
      <c r="ODV17" s="934"/>
      <c r="ODW17" s="934"/>
      <c r="ODX17" s="934"/>
      <c r="ODY17" s="934"/>
      <c r="ODZ17" s="934"/>
      <c r="OEA17" s="934"/>
      <c r="OEB17" s="934"/>
      <c r="OEC17" s="934"/>
      <c r="OED17" s="934"/>
      <c r="OEE17" s="934"/>
      <c r="OEF17" s="934"/>
      <c r="OEG17" s="934"/>
      <c r="OEH17" s="934"/>
      <c r="OEI17" s="934"/>
      <c r="OEJ17" s="934"/>
      <c r="OEK17" s="934"/>
      <c r="OEL17" s="934"/>
      <c r="OEM17" s="934"/>
      <c r="OEN17" s="934"/>
      <c r="OEO17" s="934"/>
      <c r="OEP17" s="934"/>
      <c r="OEQ17" s="934"/>
      <c r="OER17" s="934"/>
      <c r="OES17" s="934"/>
      <c r="OET17" s="934"/>
      <c r="OEU17" s="934"/>
      <c r="OEV17" s="934"/>
      <c r="OEW17" s="934"/>
      <c r="OEX17" s="934"/>
      <c r="OEY17" s="934"/>
      <c r="OEZ17" s="934"/>
      <c r="OFA17" s="934"/>
      <c r="OFB17" s="934"/>
      <c r="OFC17" s="934"/>
      <c r="OFD17" s="934"/>
      <c r="OFE17" s="934"/>
      <c r="OFF17" s="934"/>
      <c r="OFG17" s="934"/>
      <c r="OFH17" s="934"/>
      <c r="OFI17" s="934"/>
      <c r="OFJ17" s="934"/>
      <c r="OFK17" s="934"/>
      <c r="OFL17" s="934"/>
      <c r="OFM17" s="934"/>
      <c r="OFN17" s="934"/>
      <c r="OFO17" s="934"/>
      <c r="OFP17" s="934"/>
      <c r="OFQ17" s="934"/>
      <c r="OFR17" s="934"/>
      <c r="OFS17" s="934"/>
      <c r="OFT17" s="934"/>
      <c r="OFU17" s="934"/>
      <c r="OFV17" s="934"/>
      <c r="OFW17" s="934"/>
      <c r="OFX17" s="934"/>
      <c r="OFY17" s="934"/>
      <c r="OFZ17" s="934"/>
      <c r="OGA17" s="934"/>
      <c r="OGB17" s="934"/>
      <c r="OGC17" s="934"/>
      <c r="OGD17" s="934"/>
      <c r="OGE17" s="934"/>
      <c r="OGF17" s="934"/>
      <c r="OGG17" s="934"/>
      <c r="OGH17" s="934"/>
      <c r="OGI17" s="934"/>
      <c r="OGJ17" s="934"/>
      <c r="OGK17" s="934"/>
      <c r="OGL17" s="934"/>
      <c r="OGM17" s="934"/>
      <c r="OGN17" s="934"/>
      <c r="OGO17" s="934"/>
      <c r="OGP17" s="934"/>
      <c r="OGQ17" s="934"/>
      <c r="OGR17" s="934"/>
      <c r="OGS17" s="934"/>
      <c r="OGT17" s="934"/>
      <c r="OGU17" s="934"/>
      <c r="OGV17" s="934"/>
      <c r="OGW17" s="934"/>
      <c r="OGX17" s="934"/>
      <c r="OGY17" s="934"/>
      <c r="OGZ17" s="934"/>
      <c r="OHA17" s="934"/>
      <c r="OHB17" s="934"/>
      <c r="OHC17" s="934"/>
      <c r="OHD17" s="934"/>
      <c r="OHE17" s="934"/>
      <c r="OHF17" s="934"/>
      <c r="OHG17" s="934"/>
      <c r="OHH17" s="934"/>
      <c r="OHI17" s="934"/>
      <c r="OHJ17" s="934"/>
      <c r="OHK17" s="934"/>
      <c r="OHL17" s="934"/>
      <c r="OHM17" s="934"/>
      <c r="OHN17" s="934"/>
      <c r="OHO17" s="934"/>
      <c r="OHP17" s="934"/>
      <c r="OHQ17" s="934"/>
      <c r="OHR17" s="934"/>
      <c r="OHS17" s="934"/>
      <c r="OHT17" s="934"/>
      <c r="OHU17" s="934"/>
      <c r="OHV17" s="934"/>
      <c r="OHW17" s="934"/>
      <c r="OHX17" s="934"/>
      <c r="OHY17" s="934"/>
      <c r="OHZ17" s="934"/>
      <c r="OIA17" s="934"/>
      <c r="OIB17" s="934"/>
      <c r="OIC17" s="934"/>
      <c r="OID17" s="934"/>
      <c r="OIE17" s="934"/>
      <c r="OIF17" s="934"/>
      <c r="OIG17" s="934"/>
      <c r="OIH17" s="934"/>
      <c r="OII17" s="934"/>
      <c r="OIJ17" s="934"/>
      <c r="OIK17" s="934"/>
      <c r="OIL17" s="934"/>
      <c r="OIM17" s="934"/>
      <c r="OIN17" s="934"/>
      <c r="OIO17" s="934"/>
      <c r="OIP17" s="934"/>
      <c r="OIQ17" s="934"/>
      <c r="OIR17" s="934"/>
      <c r="OIS17" s="934"/>
      <c r="OIT17" s="934"/>
      <c r="OIU17" s="934"/>
      <c r="OIV17" s="934"/>
      <c r="OIW17" s="934"/>
      <c r="OIX17" s="934"/>
      <c r="OIY17" s="934"/>
      <c r="OIZ17" s="934"/>
      <c r="OJA17" s="934"/>
      <c r="OJB17" s="934"/>
      <c r="OJC17" s="934"/>
      <c r="OJD17" s="934"/>
      <c r="OJE17" s="934"/>
      <c r="OJF17" s="934"/>
      <c r="OJG17" s="934"/>
      <c r="OJH17" s="934"/>
      <c r="OJI17" s="934"/>
      <c r="OJJ17" s="934"/>
      <c r="OJK17" s="934"/>
      <c r="OJL17" s="934"/>
      <c r="OJM17" s="934"/>
      <c r="OJN17" s="934"/>
      <c r="OJO17" s="934"/>
      <c r="OJP17" s="934"/>
      <c r="OJQ17" s="934"/>
      <c r="OJR17" s="934"/>
      <c r="OJS17" s="934"/>
      <c r="OJT17" s="934"/>
      <c r="OJU17" s="934"/>
      <c r="OJV17" s="934"/>
      <c r="OJW17" s="934"/>
      <c r="OJX17" s="934"/>
      <c r="OJY17" s="934"/>
      <c r="OJZ17" s="934"/>
      <c r="OKA17" s="934"/>
      <c r="OKB17" s="934"/>
      <c r="OKC17" s="934"/>
      <c r="OKD17" s="934"/>
      <c r="OKE17" s="934"/>
      <c r="OKF17" s="934"/>
      <c r="OKG17" s="934"/>
      <c r="OKH17" s="934"/>
      <c r="OKI17" s="934"/>
      <c r="OKJ17" s="934"/>
      <c r="OKK17" s="934"/>
      <c r="OKL17" s="934"/>
      <c r="OKM17" s="934"/>
      <c r="OKN17" s="934"/>
      <c r="OKO17" s="934"/>
      <c r="OKP17" s="934"/>
      <c r="OKQ17" s="934"/>
      <c r="OKR17" s="934"/>
      <c r="OKS17" s="934"/>
      <c r="OKT17" s="934"/>
      <c r="OKU17" s="934"/>
      <c r="OKV17" s="934"/>
      <c r="OKW17" s="934"/>
      <c r="OKX17" s="934"/>
      <c r="OKY17" s="934"/>
      <c r="OKZ17" s="934"/>
      <c r="OLA17" s="934"/>
      <c r="OLB17" s="934"/>
      <c r="OLC17" s="934"/>
      <c r="OLD17" s="934"/>
      <c r="OLE17" s="934"/>
      <c r="OLF17" s="934"/>
      <c r="OLG17" s="934"/>
      <c r="OLH17" s="934"/>
      <c r="OLI17" s="934"/>
      <c r="OLJ17" s="934"/>
      <c r="OLK17" s="934"/>
      <c r="OLL17" s="934"/>
      <c r="OLM17" s="934"/>
      <c r="OLN17" s="934"/>
      <c r="OLO17" s="934"/>
      <c r="OLP17" s="934"/>
      <c r="OLQ17" s="934"/>
      <c r="OLR17" s="934"/>
      <c r="OLS17" s="934"/>
      <c r="OLT17" s="934"/>
      <c r="OLU17" s="934"/>
      <c r="OLV17" s="934"/>
      <c r="OLW17" s="934"/>
      <c r="OLX17" s="934"/>
      <c r="OLY17" s="934"/>
      <c r="OLZ17" s="934"/>
      <c r="OMA17" s="934"/>
      <c r="OMB17" s="934"/>
      <c r="OMC17" s="934"/>
      <c r="OMD17" s="934"/>
      <c r="OME17" s="934"/>
      <c r="OMF17" s="934"/>
      <c r="OMG17" s="934"/>
      <c r="OMH17" s="934"/>
      <c r="OMI17" s="934"/>
      <c r="OMJ17" s="934"/>
      <c r="OMK17" s="934"/>
      <c r="OML17" s="934"/>
      <c r="OMM17" s="934"/>
      <c r="OMN17" s="934"/>
      <c r="OMO17" s="934"/>
      <c r="OMP17" s="934"/>
      <c r="OMQ17" s="934"/>
      <c r="OMR17" s="934"/>
      <c r="OMS17" s="934"/>
      <c r="OMT17" s="934"/>
      <c r="OMU17" s="934"/>
      <c r="OMV17" s="934"/>
      <c r="OMW17" s="934"/>
      <c r="OMX17" s="934"/>
      <c r="OMY17" s="934"/>
      <c r="OMZ17" s="934"/>
      <c r="ONA17" s="934"/>
      <c r="ONB17" s="934"/>
      <c r="ONC17" s="934"/>
      <c r="OND17" s="934"/>
      <c r="ONE17" s="934"/>
      <c r="ONF17" s="934"/>
      <c r="ONG17" s="934"/>
      <c r="ONH17" s="934"/>
      <c r="ONI17" s="934"/>
      <c r="ONJ17" s="934"/>
      <c r="ONK17" s="934"/>
      <c r="ONL17" s="934"/>
      <c r="ONM17" s="934"/>
      <c r="ONN17" s="934"/>
      <c r="ONO17" s="934"/>
      <c r="ONP17" s="934"/>
      <c r="ONQ17" s="934"/>
      <c r="ONR17" s="934"/>
      <c r="ONS17" s="934"/>
      <c r="ONT17" s="934"/>
      <c r="ONU17" s="934"/>
      <c r="ONV17" s="934"/>
      <c r="ONW17" s="934"/>
      <c r="ONX17" s="934"/>
      <c r="ONY17" s="934"/>
      <c r="ONZ17" s="934"/>
      <c r="OOA17" s="934"/>
      <c r="OOB17" s="934"/>
      <c r="OOC17" s="934"/>
      <c r="OOD17" s="934"/>
      <c r="OOE17" s="934"/>
      <c r="OOF17" s="934"/>
      <c r="OOG17" s="934"/>
      <c r="OOH17" s="934"/>
      <c r="OOI17" s="934"/>
      <c r="OOJ17" s="934"/>
      <c r="OOK17" s="934"/>
      <c r="OOL17" s="934"/>
      <c r="OOM17" s="934"/>
      <c r="OON17" s="934"/>
      <c r="OOO17" s="934"/>
      <c r="OOP17" s="934"/>
      <c r="OOQ17" s="934"/>
      <c r="OOR17" s="934"/>
      <c r="OOS17" s="934"/>
      <c r="OOT17" s="934"/>
      <c r="OOU17" s="934"/>
      <c r="OOV17" s="934"/>
      <c r="OOW17" s="934"/>
      <c r="OOX17" s="934"/>
      <c r="OOY17" s="934"/>
      <c r="OOZ17" s="934"/>
      <c r="OPA17" s="934"/>
      <c r="OPB17" s="934"/>
      <c r="OPC17" s="934"/>
      <c r="OPD17" s="934"/>
      <c r="OPE17" s="934"/>
      <c r="OPF17" s="934"/>
      <c r="OPG17" s="934"/>
      <c r="OPH17" s="934"/>
      <c r="OPI17" s="934"/>
      <c r="OPJ17" s="934"/>
      <c r="OPK17" s="934"/>
      <c r="OPL17" s="934"/>
      <c r="OPM17" s="934"/>
      <c r="OPN17" s="934"/>
      <c r="OPO17" s="934"/>
      <c r="OPP17" s="934"/>
      <c r="OPQ17" s="934"/>
      <c r="OPR17" s="934"/>
      <c r="OPS17" s="934"/>
      <c r="OPT17" s="934"/>
      <c r="OPU17" s="934"/>
      <c r="OPV17" s="934"/>
      <c r="OPW17" s="934"/>
      <c r="OPX17" s="934"/>
      <c r="OPY17" s="934"/>
      <c r="OPZ17" s="934"/>
      <c r="OQA17" s="934"/>
      <c r="OQB17" s="934"/>
      <c r="OQC17" s="934"/>
      <c r="OQD17" s="934"/>
      <c r="OQE17" s="934"/>
      <c r="OQF17" s="934"/>
      <c r="OQG17" s="934"/>
      <c r="OQH17" s="934"/>
      <c r="OQI17" s="934"/>
      <c r="OQJ17" s="934"/>
      <c r="OQK17" s="934"/>
      <c r="OQL17" s="934"/>
      <c r="OQM17" s="934"/>
      <c r="OQN17" s="934"/>
      <c r="OQO17" s="934"/>
      <c r="OQP17" s="934"/>
      <c r="OQQ17" s="934"/>
      <c r="OQR17" s="934"/>
      <c r="OQS17" s="934"/>
      <c r="OQT17" s="934"/>
      <c r="OQU17" s="934"/>
      <c r="OQV17" s="934"/>
      <c r="OQW17" s="934"/>
      <c r="OQX17" s="934"/>
      <c r="OQY17" s="934"/>
      <c r="OQZ17" s="934"/>
      <c r="ORA17" s="934"/>
      <c r="ORB17" s="934"/>
      <c r="ORC17" s="934"/>
      <c r="ORD17" s="934"/>
      <c r="ORE17" s="934"/>
      <c r="ORF17" s="934"/>
      <c r="ORG17" s="934"/>
      <c r="ORH17" s="934"/>
      <c r="ORI17" s="934"/>
      <c r="ORJ17" s="934"/>
      <c r="ORK17" s="934"/>
      <c r="ORL17" s="934"/>
      <c r="ORM17" s="934"/>
      <c r="ORN17" s="934"/>
      <c r="ORO17" s="934"/>
      <c r="ORP17" s="934"/>
      <c r="ORQ17" s="934"/>
      <c r="ORR17" s="934"/>
      <c r="ORS17" s="934"/>
      <c r="ORT17" s="934"/>
      <c r="ORU17" s="934"/>
      <c r="ORV17" s="934"/>
      <c r="ORW17" s="934"/>
      <c r="ORX17" s="934"/>
      <c r="ORY17" s="934"/>
      <c r="ORZ17" s="934"/>
      <c r="OSA17" s="934"/>
      <c r="OSB17" s="934"/>
      <c r="OSC17" s="934"/>
      <c r="OSD17" s="934"/>
      <c r="OSE17" s="934"/>
      <c r="OSF17" s="934"/>
      <c r="OSG17" s="934"/>
      <c r="OSH17" s="934"/>
      <c r="OSI17" s="934"/>
      <c r="OSJ17" s="934"/>
      <c r="OSK17" s="934"/>
      <c r="OSL17" s="934"/>
      <c r="OSM17" s="934"/>
      <c r="OSN17" s="934"/>
      <c r="OSO17" s="934"/>
      <c r="OSP17" s="934"/>
      <c r="OSQ17" s="934"/>
      <c r="OSR17" s="934"/>
      <c r="OSS17" s="934"/>
      <c r="OST17" s="934"/>
      <c r="OSU17" s="934"/>
      <c r="OSV17" s="934"/>
      <c r="OSW17" s="934"/>
      <c r="OSX17" s="934"/>
      <c r="OSY17" s="934"/>
      <c r="OSZ17" s="934"/>
      <c r="OTA17" s="934"/>
      <c r="OTB17" s="934"/>
      <c r="OTC17" s="934"/>
      <c r="OTD17" s="934"/>
      <c r="OTE17" s="934"/>
      <c r="OTF17" s="934"/>
      <c r="OTG17" s="934"/>
      <c r="OTH17" s="934"/>
      <c r="OTI17" s="934"/>
      <c r="OTJ17" s="934"/>
      <c r="OTK17" s="934"/>
      <c r="OTL17" s="934"/>
      <c r="OTM17" s="934"/>
      <c r="OTN17" s="934"/>
      <c r="OTO17" s="934"/>
      <c r="OTP17" s="934"/>
      <c r="OTQ17" s="934"/>
      <c r="OTR17" s="934"/>
      <c r="OTS17" s="934"/>
      <c r="OTT17" s="934"/>
      <c r="OTU17" s="934"/>
      <c r="OTV17" s="934"/>
      <c r="OTW17" s="934"/>
      <c r="OTX17" s="934"/>
      <c r="OTY17" s="934"/>
      <c r="OTZ17" s="934"/>
      <c r="OUA17" s="934"/>
      <c r="OUB17" s="934"/>
      <c r="OUC17" s="934"/>
      <c r="OUD17" s="934"/>
      <c r="OUE17" s="934"/>
      <c r="OUF17" s="934"/>
      <c r="OUG17" s="934"/>
      <c r="OUH17" s="934"/>
      <c r="OUI17" s="934"/>
      <c r="OUJ17" s="934"/>
      <c r="OUK17" s="934"/>
      <c r="OUL17" s="934"/>
      <c r="OUM17" s="934"/>
      <c r="OUN17" s="934"/>
      <c r="OUO17" s="934"/>
      <c r="OUP17" s="934"/>
      <c r="OUQ17" s="934"/>
      <c r="OUR17" s="934"/>
      <c r="OUS17" s="934"/>
      <c r="OUT17" s="934"/>
      <c r="OUU17" s="934"/>
      <c r="OUV17" s="934"/>
      <c r="OUW17" s="934"/>
      <c r="OUX17" s="934"/>
      <c r="OUY17" s="934"/>
      <c r="OUZ17" s="934"/>
      <c r="OVA17" s="934"/>
      <c r="OVB17" s="934"/>
      <c r="OVC17" s="934"/>
      <c r="OVD17" s="934"/>
      <c r="OVE17" s="934"/>
      <c r="OVF17" s="934"/>
      <c r="OVG17" s="934"/>
      <c r="OVH17" s="934"/>
      <c r="OVI17" s="934"/>
      <c r="OVJ17" s="934"/>
      <c r="OVK17" s="934"/>
      <c r="OVL17" s="934"/>
      <c r="OVM17" s="934"/>
      <c r="OVN17" s="934"/>
      <c r="OVO17" s="934"/>
      <c r="OVP17" s="934"/>
      <c r="OVQ17" s="934"/>
      <c r="OVR17" s="934"/>
      <c r="OVS17" s="934"/>
      <c r="OVT17" s="934"/>
      <c r="OVU17" s="934"/>
      <c r="OVV17" s="934"/>
      <c r="OVW17" s="934"/>
      <c r="OVX17" s="934"/>
      <c r="OVY17" s="934"/>
      <c r="OVZ17" s="934"/>
      <c r="OWA17" s="934"/>
      <c r="OWB17" s="934"/>
      <c r="OWC17" s="934"/>
      <c r="OWD17" s="934"/>
      <c r="OWE17" s="934"/>
      <c r="OWF17" s="934"/>
      <c r="OWG17" s="934"/>
      <c r="OWH17" s="934"/>
      <c r="OWI17" s="934"/>
      <c r="OWJ17" s="934"/>
      <c r="OWK17" s="934"/>
      <c r="OWL17" s="934"/>
      <c r="OWM17" s="934"/>
      <c r="OWN17" s="934"/>
      <c r="OWO17" s="934"/>
      <c r="OWP17" s="934"/>
      <c r="OWQ17" s="934"/>
      <c r="OWR17" s="934"/>
      <c r="OWS17" s="934"/>
      <c r="OWT17" s="934"/>
      <c r="OWU17" s="934"/>
      <c r="OWV17" s="934"/>
      <c r="OWW17" s="934"/>
      <c r="OWX17" s="934"/>
      <c r="OWY17" s="934"/>
      <c r="OWZ17" s="934"/>
      <c r="OXA17" s="934"/>
      <c r="OXB17" s="934"/>
      <c r="OXC17" s="934"/>
      <c r="OXD17" s="934"/>
      <c r="OXE17" s="934"/>
      <c r="OXF17" s="934"/>
      <c r="OXG17" s="934"/>
      <c r="OXH17" s="934"/>
      <c r="OXI17" s="934"/>
      <c r="OXJ17" s="934"/>
      <c r="OXK17" s="934"/>
      <c r="OXL17" s="934"/>
      <c r="OXM17" s="934"/>
      <c r="OXN17" s="934"/>
      <c r="OXO17" s="934"/>
      <c r="OXP17" s="934"/>
      <c r="OXQ17" s="934"/>
      <c r="OXR17" s="934"/>
      <c r="OXS17" s="934"/>
      <c r="OXT17" s="934"/>
      <c r="OXU17" s="934"/>
      <c r="OXV17" s="934"/>
      <c r="OXW17" s="934"/>
      <c r="OXX17" s="934"/>
      <c r="OXY17" s="934"/>
      <c r="OXZ17" s="934"/>
      <c r="OYA17" s="934"/>
      <c r="OYB17" s="934"/>
      <c r="OYC17" s="934"/>
      <c r="OYD17" s="934"/>
      <c r="OYE17" s="934"/>
      <c r="OYF17" s="934"/>
      <c r="OYG17" s="934"/>
      <c r="OYH17" s="934"/>
      <c r="OYI17" s="934"/>
      <c r="OYJ17" s="934"/>
      <c r="OYK17" s="934"/>
      <c r="OYL17" s="934"/>
      <c r="OYM17" s="934"/>
      <c r="OYN17" s="934"/>
      <c r="OYO17" s="934"/>
      <c r="OYP17" s="934"/>
      <c r="OYQ17" s="934"/>
      <c r="OYR17" s="934"/>
      <c r="OYS17" s="934"/>
      <c r="OYT17" s="934"/>
      <c r="OYU17" s="934"/>
      <c r="OYV17" s="934"/>
      <c r="OYW17" s="934"/>
      <c r="OYX17" s="934"/>
      <c r="OYY17" s="934"/>
      <c r="OYZ17" s="934"/>
      <c r="OZA17" s="934"/>
      <c r="OZB17" s="934"/>
      <c r="OZC17" s="934"/>
      <c r="OZD17" s="934"/>
      <c r="OZE17" s="934"/>
      <c r="OZF17" s="934"/>
      <c r="OZG17" s="934"/>
      <c r="OZH17" s="934"/>
      <c r="OZI17" s="934"/>
      <c r="OZJ17" s="934"/>
      <c r="OZK17" s="934"/>
      <c r="OZL17" s="934"/>
      <c r="OZM17" s="934"/>
      <c r="OZN17" s="934"/>
      <c r="OZO17" s="934"/>
      <c r="OZP17" s="934"/>
      <c r="OZQ17" s="934"/>
      <c r="OZR17" s="934"/>
      <c r="OZS17" s="934"/>
      <c r="OZT17" s="934"/>
      <c r="OZU17" s="934"/>
      <c r="OZV17" s="934"/>
      <c r="OZW17" s="934"/>
      <c r="OZX17" s="934"/>
      <c r="OZY17" s="934"/>
      <c r="OZZ17" s="934"/>
      <c r="PAA17" s="934"/>
      <c r="PAB17" s="934"/>
      <c r="PAC17" s="934"/>
      <c r="PAD17" s="934"/>
      <c r="PAE17" s="934"/>
      <c r="PAF17" s="934"/>
      <c r="PAG17" s="934"/>
      <c r="PAH17" s="934"/>
      <c r="PAI17" s="934"/>
      <c r="PAJ17" s="934"/>
      <c r="PAK17" s="934"/>
      <c r="PAL17" s="934"/>
      <c r="PAM17" s="934"/>
      <c r="PAN17" s="934"/>
      <c r="PAO17" s="934"/>
      <c r="PAP17" s="934"/>
      <c r="PAQ17" s="934"/>
      <c r="PAR17" s="934"/>
      <c r="PAS17" s="934"/>
      <c r="PAT17" s="934"/>
      <c r="PAU17" s="934"/>
      <c r="PAV17" s="934"/>
      <c r="PAW17" s="934"/>
      <c r="PAX17" s="934"/>
      <c r="PAY17" s="934"/>
      <c r="PAZ17" s="934"/>
      <c r="PBA17" s="934"/>
      <c r="PBB17" s="934"/>
      <c r="PBC17" s="934"/>
      <c r="PBD17" s="934"/>
      <c r="PBE17" s="934"/>
      <c r="PBF17" s="934"/>
      <c r="PBG17" s="934"/>
      <c r="PBH17" s="934"/>
      <c r="PBI17" s="934"/>
      <c r="PBJ17" s="934"/>
      <c r="PBK17" s="934"/>
      <c r="PBL17" s="934"/>
      <c r="PBM17" s="934"/>
      <c r="PBN17" s="934"/>
      <c r="PBO17" s="934"/>
      <c r="PBP17" s="934"/>
      <c r="PBQ17" s="934"/>
      <c r="PBR17" s="934"/>
      <c r="PBS17" s="934"/>
      <c r="PBT17" s="934"/>
      <c r="PBU17" s="934"/>
      <c r="PBV17" s="934"/>
      <c r="PBW17" s="934"/>
      <c r="PBX17" s="934"/>
      <c r="PBY17" s="934"/>
      <c r="PBZ17" s="934"/>
      <c r="PCA17" s="934"/>
      <c r="PCB17" s="934"/>
      <c r="PCC17" s="934"/>
      <c r="PCD17" s="934"/>
      <c r="PCE17" s="934"/>
      <c r="PCF17" s="934"/>
      <c r="PCG17" s="934"/>
      <c r="PCH17" s="934"/>
      <c r="PCI17" s="934"/>
      <c r="PCJ17" s="934"/>
      <c r="PCK17" s="934"/>
      <c r="PCL17" s="934"/>
      <c r="PCM17" s="934"/>
      <c r="PCN17" s="934"/>
      <c r="PCO17" s="934"/>
      <c r="PCP17" s="934"/>
      <c r="PCQ17" s="934"/>
      <c r="PCR17" s="934"/>
      <c r="PCS17" s="934"/>
      <c r="PCT17" s="934"/>
      <c r="PCU17" s="934"/>
      <c r="PCV17" s="934"/>
      <c r="PCW17" s="934"/>
      <c r="PCX17" s="934"/>
      <c r="PCY17" s="934"/>
      <c r="PCZ17" s="934"/>
      <c r="PDA17" s="934"/>
      <c r="PDB17" s="934"/>
      <c r="PDC17" s="934"/>
      <c r="PDD17" s="934"/>
      <c r="PDE17" s="934"/>
      <c r="PDF17" s="934"/>
      <c r="PDG17" s="934"/>
      <c r="PDH17" s="934"/>
      <c r="PDI17" s="934"/>
      <c r="PDJ17" s="934"/>
      <c r="PDK17" s="934"/>
      <c r="PDL17" s="934"/>
      <c r="PDM17" s="934"/>
      <c r="PDN17" s="934"/>
      <c r="PDO17" s="934"/>
      <c r="PDP17" s="934"/>
      <c r="PDQ17" s="934"/>
      <c r="PDR17" s="934"/>
      <c r="PDS17" s="934"/>
      <c r="PDT17" s="934"/>
      <c r="PDU17" s="934"/>
      <c r="PDV17" s="934"/>
      <c r="PDW17" s="934"/>
      <c r="PDX17" s="934"/>
      <c r="PDY17" s="934"/>
      <c r="PDZ17" s="934"/>
      <c r="PEA17" s="934"/>
      <c r="PEB17" s="934"/>
      <c r="PEC17" s="934"/>
      <c r="PED17" s="934"/>
      <c r="PEE17" s="934"/>
      <c r="PEF17" s="934"/>
      <c r="PEG17" s="934"/>
      <c r="PEH17" s="934"/>
      <c r="PEI17" s="934"/>
      <c r="PEJ17" s="934"/>
      <c r="PEK17" s="934"/>
      <c r="PEL17" s="934"/>
      <c r="PEM17" s="934"/>
      <c r="PEN17" s="934"/>
      <c r="PEO17" s="934"/>
      <c r="PEP17" s="934"/>
      <c r="PEQ17" s="934"/>
      <c r="PER17" s="934"/>
      <c r="PES17" s="934"/>
      <c r="PET17" s="934"/>
      <c r="PEU17" s="934"/>
      <c r="PEV17" s="934"/>
      <c r="PEW17" s="934"/>
      <c r="PEX17" s="934"/>
      <c r="PEY17" s="934"/>
      <c r="PEZ17" s="934"/>
      <c r="PFA17" s="934"/>
      <c r="PFB17" s="934"/>
      <c r="PFC17" s="934"/>
      <c r="PFD17" s="934"/>
      <c r="PFE17" s="934"/>
      <c r="PFF17" s="934"/>
      <c r="PFG17" s="934"/>
      <c r="PFH17" s="934"/>
      <c r="PFI17" s="934"/>
      <c r="PFJ17" s="934"/>
      <c r="PFK17" s="934"/>
      <c r="PFL17" s="934"/>
      <c r="PFM17" s="934"/>
      <c r="PFN17" s="934"/>
      <c r="PFO17" s="934"/>
      <c r="PFP17" s="934"/>
      <c r="PFQ17" s="934"/>
      <c r="PFR17" s="934"/>
      <c r="PFS17" s="934"/>
      <c r="PFT17" s="934"/>
      <c r="PFU17" s="934"/>
      <c r="PFV17" s="934"/>
      <c r="PFW17" s="934"/>
      <c r="PFX17" s="934"/>
      <c r="PFY17" s="934"/>
      <c r="PFZ17" s="934"/>
      <c r="PGA17" s="934"/>
      <c r="PGB17" s="934"/>
      <c r="PGC17" s="934"/>
      <c r="PGD17" s="934"/>
      <c r="PGE17" s="934"/>
      <c r="PGF17" s="934"/>
      <c r="PGG17" s="934"/>
      <c r="PGH17" s="934"/>
      <c r="PGI17" s="934"/>
      <c r="PGJ17" s="934"/>
      <c r="PGK17" s="934"/>
      <c r="PGL17" s="934"/>
      <c r="PGM17" s="934"/>
      <c r="PGN17" s="934"/>
      <c r="PGO17" s="934"/>
      <c r="PGP17" s="934"/>
      <c r="PGQ17" s="934"/>
      <c r="PGR17" s="934"/>
      <c r="PGS17" s="934"/>
      <c r="PGT17" s="934"/>
      <c r="PGU17" s="934"/>
      <c r="PGV17" s="934"/>
      <c r="PGW17" s="934"/>
      <c r="PGX17" s="934"/>
      <c r="PGY17" s="934"/>
      <c r="PGZ17" s="934"/>
      <c r="PHA17" s="934"/>
      <c r="PHB17" s="934"/>
      <c r="PHC17" s="934"/>
      <c r="PHD17" s="934"/>
      <c r="PHE17" s="934"/>
      <c r="PHF17" s="934"/>
      <c r="PHG17" s="934"/>
      <c r="PHH17" s="934"/>
      <c r="PHI17" s="934"/>
      <c r="PHJ17" s="934"/>
      <c r="PHK17" s="934"/>
      <c r="PHL17" s="934"/>
      <c r="PHM17" s="934"/>
      <c r="PHN17" s="934"/>
      <c r="PHO17" s="934"/>
      <c r="PHP17" s="934"/>
      <c r="PHQ17" s="934"/>
      <c r="PHR17" s="934"/>
      <c r="PHS17" s="934"/>
      <c r="PHT17" s="934"/>
      <c r="PHU17" s="934"/>
      <c r="PHV17" s="934"/>
      <c r="PHW17" s="934"/>
      <c r="PHX17" s="934"/>
      <c r="PHY17" s="934"/>
      <c r="PHZ17" s="934"/>
      <c r="PIA17" s="934"/>
      <c r="PIB17" s="934"/>
      <c r="PIC17" s="934"/>
      <c r="PID17" s="934"/>
      <c r="PIE17" s="934"/>
      <c r="PIF17" s="934"/>
      <c r="PIG17" s="934"/>
      <c r="PIH17" s="934"/>
      <c r="PII17" s="934"/>
      <c r="PIJ17" s="934"/>
      <c r="PIK17" s="934"/>
      <c r="PIL17" s="934"/>
      <c r="PIM17" s="934"/>
      <c r="PIN17" s="934"/>
      <c r="PIO17" s="934"/>
      <c r="PIP17" s="934"/>
      <c r="PIQ17" s="934"/>
      <c r="PIR17" s="934"/>
      <c r="PIS17" s="934"/>
      <c r="PIT17" s="934"/>
      <c r="PIU17" s="934"/>
      <c r="PIV17" s="934"/>
      <c r="PIW17" s="934"/>
      <c r="PIX17" s="934"/>
      <c r="PIY17" s="934"/>
      <c r="PIZ17" s="934"/>
      <c r="PJA17" s="934"/>
      <c r="PJB17" s="934"/>
      <c r="PJC17" s="934"/>
      <c r="PJD17" s="934"/>
      <c r="PJE17" s="934"/>
      <c r="PJF17" s="934"/>
      <c r="PJG17" s="934"/>
      <c r="PJH17" s="934"/>
      <c r="PJI17" s="934"/>
      <c r="PJJ17" s="934"/>
      <c r="PJK17" s="934"/>
      <c r="PJL17" s="934"/>
      <c r="PJM17" s="934"/>
      <c r="PJN17" s="934"/>
      <c r="PJO17" s="934"/>
      <c r="PJP17" s="934"/>
      <c r="PJQ17" s="934"/>
      <c r="PJR17" s="934"/>
      <c r="PJS17" s="934"/>
      <c r="PJT17" s="934"/>
      <c r="PJU17" s="934"/>
      <c r="PJV17" s="934"/>
      <c r="PJW17" s="934"/>
      <c r="PJX17" s="934"/>
      <c r="PJY17" s="934"/>
      <c r="PJZ17" s="934"/>
      <c r="PKA17" s="934"/>
      <c r="PKB17" s="934"/>
      <c r="PKC17" s="934"/>
      <c r="PKD17" s="934"/>
      <c r="PKE17" s="934"/>
      <c r="PKF17" s="934"/>
      <c r="PKG17" s="934"/>
      <c r="PKH17" s="934"/>
      <c r="PKI17" s="934"/>
      <c r="PKJ17" s="934"/>
      <c r="PKK17" s="934"/>
      <c r="PKL17" s="934"/>
      <c r="PKM17" s="934"/>
      <c r="PKN17" s="934"/>
      <c r="PKO17" s="934"/>
      <c r="PKP17" s="934"/>
      <c r="PKQ17" s="934"/>
      <c r="PKR17" s="934"/>
      <c r="PKS17" s="934"/>
      <c r="PKT17" s="934"/>
      <c r="PKU17" s="934"/>
      <c r="PKV17" s="934"/>
      <c r="PKW17" s="934"/>
      <c r="PKX17" s="934"/>
      <c r="PKY17" s="934"/>
      <c r="PKZ17" s="934"/>
      <c r="PLA17" s="934"/>
      <c r="PLB17" s="934"/>
      <c r="PLC17" s="934"/>
      <c r="PLD17" s="934"/>
      <c r="PLE17" s="934"/>
      <c r="PLF17" s="934"/>
      <c r="PLG17" s="934"/>
      <c r="PLH17" s="934"/>
      <c r="PLI17" s="934"/>
      <c r="PLJ17" s="934"/>
      <c r="PLK17" s="934"/>
      <c r="PLL17" s="934"/>
      <c r="PLM17" s="934"/>
      <c r="PLN17" s="934"/>
      <c r="PLO17" s="934"/>
      <c r="PLP17" s="934"/>
      <c r="PLQ17" s="934"/>
      <c r="PLR17" s="934"/>
      <c r="PLS17" s="934"/>
      <c r="PLT17" s="934"/>
      <c r="PLU17" s="934"/>
      <c r="PLV17" s="934"/>
      <c r="PLW17" s="934"/>
      <c r="PLX17" s="934"/>
      <c r="PLY17" s="934"/>
      <c r="PLZ17" s="934"/>
      <c r="PMA17" s="934"/>
      <c r="PMB17" s="934"/>
      <c r="PMC17" s="934"/>
      <c r="PMD17" s="934"/>
      <c r="PME17" s="934"/>
      <c r="PMF17" s="934"/>
      <c r="PMG17" s="934"/>
      <c r="PMH17" s="934"/>
      <c r="PMI17" s="934"/>
      <c r="PMJ17" s="934"/>
      <c r="PMK17" s="934"/>
      <c r="PML17" s="934"/>
      <c r="PMM17" s="934"/>
      <c r="PMN17" s="934"/>
      <c r="PMO17" s="934"/>
      <c r="PMP17" s="934"/>
      <c r="PMQ17" s="934"/>
      <c r="PMR17" s="934"/>
      <c r="PMS17" s="934"/>
      <c r="PMT17" s="934"/>
      <c r="PMU17" s="934"/>
      <c r="PMV17" s="934"/>
      <c r="PMW17" s="934"/>
      <c r="PMX17" s="934"/>
      <c r="PMY17" s="934"/>
      <c r="PMZ17" s="934"/>
      <c r="PNA17" s="934"/>
      <c r="PNB17" s="934"/>
      <c r="PNC17" s="934"/>
      <c r="PND17" s="934"/>
      <c r="PNE17" s="934"/>
      <c r="PNF17" s="934"/>
      <c r="PNG17" s="934"/>
      <c r="PNH17" s="934"/>
      <c r="PNI17" s="934"/>
      <c r="PNJ17" s="934"/>
      <c r="PNK17" s="934"/>
      <c r="PNL17" s="934"/>
      <c r="PNM17" s="934"/>
      <c r="PNN17" s="934"/>
      <c r="PNO17" s="934"/>
      <c r="PNP17" s="934"/>
      <c r="PNQ17" s="934"/>
      <c r="PNR17" s="934"/>
      <c r="PNS17" s="934"/>
      <c r="PNT17" s="934"/>
      <c r="PNU17" s="934"/>
      <c r="PNV17" s="934"/>
      <c r="PNW17" s="934"/>
      <c r="PNX17" s="934"/>
      <c r="PNY17" s="934"/>
      <c r="PNZ17" s="934"/>
      <c r="POA17" s="934"/>
      <c r="POB17" s="934"/>
      <c r="POC17" s="934"/>
      <c r="POD17" s="934"/>
      <c r="POE17" s="934"/>
      <c r="POF17" s="934"/>
      <c r="POG17" s="934"/>
      <c r="POH17" s="934"/>
      <c r="POI17" s="934"/>
      <c r="POJ17" s="934"/>
      <c r="POK17" s="934"/>
      <c r="POL17" s="934"/>
      <c r="POM17" s="934"/>
      <c r="PON17" s="934"/>
      <c r="POO17" s="934"/>
      <c r="POP17" s="934"/>
      <c r="POQ17" s="934"/>
      <c r="POR17" s="934"/>
      <c r="POS17" s="934"/>
      <c r="POT17" s="934"/>
      <c r="POU17" s="934"/>
      <c r="POV17" s="934"/>
      <c r="POW17" s="934"/>
      <c r="POX17" s="934"/>
      <c r="POY17" s="934"/>
      <c r="POZ17" s="934"/>
      <c r="PPA17" s="934"/>
      <c r="PPB17" s="934"/>
      <c r="PPC17" s="934"/>
      <c r="PPD17" s="934"/>
      <c r="PPE17" s="934"/>
      <c r="PPF17" s="934"/>
      <c r="PPG17" s="934"/>
      <c r="PPH17" s="934"/>
      <c r="PPI17" s="934"/>
      <c r="PPJ17" s="934"/>
      <c r="PPK17" s="934"/>
      <c r="PPL17" s="934"/>
      <c r="PPM17" s="934"/>
      <c r="PPN17" s="934"/>
      <c r="PPO17" s="934"/>
      <c r="PPP17" s="934"/>
      <c r="PPQ17" s="934"/>
      <c r="PPR17" s="934"/>
      <c r="PPS17" s="934"/>
      <c r="PPT17" s="934"/>
      <c r="PPU17" s="934"/>
      <c r="PPV17" s="934"/>
      <c r="PPW17" s="934"/>
      <c r="PPX17" s="934"/>
      <c r="PPY17" s="934"/>
      <c r="PPZ17" s="934"/>
      <c r="PQA17" s="934"/>
      <c r="PQB17" s="934"/>
      <c r="PQC17" s="934"/>
      <c r="PQD17" s="934"/>
      <c r="PQE17" s="934"/>
      <c r="PQF17" s="934"/>
      <c r="PQG17" s="934"/>
      <c r="PQH17" s="934"/>
      <c r="PQI17" s="934"/>
      <c r="PQJ17" s="934"/>
      <c r="PQK17" s="934"/>
      <c r="PQL17" s="934"/>
      <c r="PQM17" s="934"/>
      <c r="PQN17" s="934"/>
      <c r="PQO17" s="934"/>
      <c r="PQP17" s="934"/>
      <c r="PQQ17" s="934"/>
      <c r="PQR17" s="934"/>
      <c r="PQS17" s="934"/>
      <c r="PQT17" s="934"/>
      <c r="PQU17" s="934"/>
      <c r="PQV17" s="934"/>
      <c r="PQW17" s="934"/>
      <c r="PQX17" s="934"/>
      <c r="PQY17" s="934"/>
      <c r="PQZ17" s="934"/>
      <c r="PRA17" s="934"/>
      <c r="PRB17" s="934"/>
      <c r="PRC17" s="934"/>
      <c r="PRD17" s="934"/>
      <c r="PRE17" s="934"/>
      <c r="PRF17" s="934"/>
      <c r="PRG17" s="934"/>
      <c r="PRH17" s="934"/>
      <c r="PRI17" s="934"/>
      <c r="PRJ17" s="934"/>
      <c r="PRK17" s="934"/>
      <c r="PRL17" s="934"/>
      <c r="PRM17" s="934"/>
      <c r="PRN17" s="934"/>
      <c r="PRO17" s="934"/>
      <c r="PRP17" s="934"/>
      <c r="PRQ17" s="934"/>
      <c r="PRR17" s="934"/>
      <c r="PRS17" s="934"/>
      <c r="PRT17" s="934"/>
      <c r="PRU17" s="934"/>
      <c r="PRV17" s="934"/>
      <c r="PRW17" s="934"/>
      <c r="PRX17" s="934"/>
      <c r="PRY17" s="934"/>
      <c r="PRZ17" s="934"/>
      <c r="PSA17" s="934"/>
      <c r="PSB17" s="934"/>
      <c r="PSC17" s="934"/>
      <c r="PSD17" s="934"/>
      <c r="PSE17" s="934"/>
      <c r="PSF17" s="934"/>
      <c r="PSG17" s="934"/>
      <c r="PSH17" s="934"/>
      <c r="PSI17" s="934"/>
      <c r="PSJ17" s="934"/>
      <c r="PSK17" s="934"/>
      <c r="PSL17" s="934"/>
      <c r="PSM17" s="934"/>
      <c r="PSN17" s="934"/>
      <c r="PSO17" s="934"/>
      <c r="PSP17" s="934"/>
      <c r="PSQ17" s="934"/>
      <c r="PSR17" s="934"/>
      <c r="PSS17" s="934"/>
      <c r="PST17" s="934"/>
      <c r="PSU17" s="934"/>
      <c r="PSV17" s="934"/>
      <c r="PSW17" s="934"/>
      <c r="PSX17" s="934"/>
      <c r="PSY17" s="934"/>
      <c r="PSZ17" s="934"/>
      <c r="PTA17" s="934"/>
      <c r="PTB17" s="934"/>
      <c r="PTC17" s="934"/>
      <c r="PTD17" s="934"/>
      <c r="PTE17" s="934"/>
      <c r="PTF17" s="934"/>
      <c r="PTG17" s="934"/>
      <c r="PTH17" s="934"/>
      <c r="PTI17" s="934"/>
      <c r="PTJ17" s="934"/>
      <c r="PTK17" s="934"/>
      <c r="PTL17" s="934"/>
      <c r="PTM17" s="934"/>
      <c r="PTN17" s="934"/>
      <c r="PTO17" s="934"/>
      <c r="PTP17" s="934"/>
      <c r="PTQ17" s="934"/>
      <c r="PTR17" s="934"/>
      <c r="PTS17" s="934"/>
      <c r="PTT17" s="934"/>
      <c r="PTU17" s="934"/>
      <c r="PTV17" s="934"/>
      <c r="PTW17" s="934"/>
      <c r="PTX17" s="934"/>
      <c r="PTY17" s="934"/>
      <c r="PTZ17" s="934"/>
      <c r="PUA17" s="934"/>
      <c r="PUB17" s="934"/>
      <c r="PUC17" s="934"/>
      <c r="PUD17" s="934"/>
      <c r="PUE17" s="934"/>
      <c r="PUF17" s="934"/>
      <c r="PUG17" s="934"/>
      <c r="PUH17" s="934"/>
      <c r="PUI17" s="934"/>
      <c r="PUJ17" s="934"/>
      <c r="PUK17" s="934"/>
      <c r="PUL17" s="934"/>
      <c r="PUM17" s="934"/>
      <c r="PUN17" s="934"/>
      <c r="PUO17" s="934"/>
      <c r="PUP17" s="934"/>
      <c r="PUQ17" s="934"/>
      <c r="PUR17" s="934"/>
      <c r="PUS17" s="934"/>
      <c r="PUT17" s="934"/>
      <c r="PUU17" s="934"/>
      <c r="PUV17" s="934"/>
      <c r="PUW17" s="934"/>
      <c r="PUX17" s="934"/>
      <c r="PUY17" s="934"/>
      <c r="PUZ17" s="934"/>
      <c r="PVA17" s="934"/>
      <c r="PVB17" s="934"/>
      <c r="PVC17" s="934"/>
      <c r="PVD17" s="934"/>
      <c r="PVE17" s="934"/>
      <c r="PVF17" s="934"/>
      <c r="PVG17" s="934"/>
      <c r="PVH17" s="934"/>
      <c r="PVI17" s="934"/>
      <c r="PVJ17" s="934"/>
      <c r="PVK17" s="934"/>
      <c r="PVL17" s="934"/>
      <c r="PVM17" s="934"/>
      <c r="PVN17" s="934"/>
      <c r="PVO17" s="934"/>
      <c r="PVP17" s="934"/>
      <c r="PVQ17" s="934"/>
      <c r="PVR17" s="934"/>
      <c r="PVS17" s="934"/>
      <c r="PVT17" s="934"/>
      <c r="PVU17" s="934"/>
      <c r="PVV17" s="934"/>
      <c r="PVW17" s="934"/>
      <c r="PVX17" s="934"/>
      <c r="PVY17" s="934"/>
      <c r="PVZ17" s="934"/>
      <c r="PWA17" s="934"/>
      <c r="PWB17" s="934"/>
      <c r="PWC17" s="934"/>
      <c r="PWD17" s="934"/>
      <c r="PWE17" s="934"/>
      <c r="PWF17" s="934"/>
      <c r="PWG17" s="934"/>
      <c r="PWH17" s="934"/>
      <c r="PWI17" s="934"/>
      <c r="PWJ17" s="934"/>
      <c r="PWK17" s="934"/>
      <c r="PWL17" s="934"/>
      <c r="PWM17" s="934"/>
      <c r="PWN17" s="934"/>
      <c r="PWO17" s="934"/>
      <c r="PWP17" s="934"/>
      <c r="PWQ17" s="934"/>
      <c r="PWR17" s="934"/>
      <c r="PWS17" s="934"/>
      <c r="PWT17" s="934"/>
      <c r="PWU17" s="934"/>
      <c r="PWV17" s="934"/>
      <c r="PWW17" s="934"/>
      <c r="PWX17" s="934"/>
      <c r="PWY17" s="934"/>
      <c r="PWZ17" s="934"/>
      <c r="PXA17" s="934"/>
      <c r="PXB17" s="934"/>
      <c r="PXC17" s="934"/>
      <c r="PXD17" s="934"/>
      <c r="PXE17" s="934"/>
      <c r="PXF17" s="934"/>
      <c r="PXG17" s="934"/>
      <c r="PXH17" s="934"/>
      <c r="PXI17" s="934"/>
      <c r="PXJ17" s="934"/>
      <c r="PXK17" s="934"/>
      <c r="PXL17" s="934"/>
      <c r="PXM17" s="934"/>
      <c r="PXN17" s="934"/>
      <c r="PXO17" s="934"/>
      <c r="PXP17" s="934"/>
      <c r="PXQ17" s="934"/>
      <c r="PXR17" s="934"/>
      <c r="PXS17" s="934"/>
      <c r="PXT17" s="934"/>
      <c r="PXU17" s="934"/>
      <c r="PXV17" s="934"/>
      <c r="PXW17" s="934"/>
      <c r="PXX17" s="934"/>
      <c r="PXY17" s="934"/>
      <c r="PXZ17" s="934"/>
      <c r="PYA17" s="934"/>
      <c r="PYB17" s="934"/>
      <c r="PYC17" s="934"/>
      <c r="PYD17" s="934"/>
      <c r="PYE17" s="934"/>
      <c r="PYF17" s="934"/>
      <c r="PYG17" s="934"/>
      <c r="PYH17" s="934"/>
      <c r="PYI17" s="934"/>
      <c r="PYJ17" s="934"/>
      <c r="PYK17" s="934"/>
      <c r="PYL17" s="934"/>
      <c r="PYM17" s="934"/>
      <c r="PYN17" s="934"/>
      <c r="PYO17" s="934"/>
      <c r="PYP17" s="934"/>
      <c r="PYQ17" s="934"/>
      <c r="PYR17" s="934"/>
      <c r="PYS17" s="934"/>
      <c r="PYT17" s="934"/>
      <c r="PYU17" s="934"/>
      <c r="PYV17" s="934"/>
      <c r="PYW17" s="934"/>
      <c r="PYX17" s="934"/>
      <c r="PYY17" s="934"/>
      <c r="PYZ17" s="934"/>
      <c r="PZA17" s="934"/>
      <c r="PZB17" s="934"/>
      <c r="PZC17" s="934"/>
      <c r="PZD17" s="934"/>
      <c r="PZE17" s="934"/>
      <c r="PZF17" s="934"/>
      <c r="PZG17" s="934"/>
      <c r="PZH17" s="934"/>
      <c r="PZI17" s="934"/>
      <c r="PZJ17" s="934"/>
      <c r="PZK17" s="934"/>
      <c r="PZL17" s="934"/>
      <c r="PZM17" s="934"/>
      <c r="PZN17" s="934"/>
      <c r="PZO17" s="934"/>
      <c r="PZP17" s="934"/>
      <c r="PZQ17" s="934"/>
      <c r="PZR17" s="934"/>
      <c r="PZS17" s="934"/>
      <c r="PZT17" s="934"/>
      <c r="PZU17" s="934"/>
      <c r="PZV17" s="934"/>
      <c r="PZW17" s="934"/>
      <c r="PZX17" s="934"/>
      <c r="PZY17" s="934"/>
      <c r="PZZ17" s="934"/>
      <c r="QAA17" s="934"/>
      <c r="QAB17" s="934"/>
      <c r="QAC17" s="934"/>
      <c r="QAD17" s="934"/>
      <c r="QAE17" s="934"/>
      <c r="QAF17" s="934"/>
      <c r="QAG17" s="934"/>
      <c r="QAH17" s="934"/>
      <c r="QAI17" s="934"/>
      <c r="QAJ17" s="934"/>
      <c r="QAK17" s="934"/>
      <c r="QAL17" s="934"/>
      <c r="QAM17" s="934"/>
      <c r="QAN17" s="934"/>
      <c r="QAO17" s="934"/>
      <c r="QAP17" s="934"/>
      <c r="QAQ17" s="934"/>
      <c r="QAR17" s="934"/>
      <c r="QAS17" s="934"/>
      <c r="QAT17" s="934"/>
      <c r="QAU17" s="934"/>
      <c r="QAV17" s="934"/>
      <c r="QAW17" s="934"/>
      <c r="QAX17" s="934"/>
      <c r="QAY17" s="934"/>
      <c r="QAZ17" s="934"/>
      <c r="QBA17" s="934"/>
      <c r="QBB17" s="934"/>
      <c r="QBC17" s="934"/>
      <c r="QBD17" s="934"/>
      <c r="QBE17" s="934"/>
      <c r="QBF17" s="934"/>
      <c r="QBG17" s="934"/>
      <c r="QBH17" s="934"/>
      <c r="QBI17" s="934"/>
      <c r="QBJ17" s="934"/>
      <c r="QBK17" s="934"/>
      <c r="QBL17" s="934"/>
      <c r="QBM17" s="934"/>
      <c r="QBN17" s="934"/>
      <c r="QBO17" s="934"/>
      <c r="QBP17" s="934"/>
      <c r="QBQ17" s="934"/>
      <c r="QBR17" s="934"/>
      <c r="QBS17" s="934"/>
      <c r="QBT17" s="934"/>
      <c r="QBU17" s="934"/>
      <c r="QBV17" s="934"/>
      <c r="QBW17" s="934"/>
      <c r="QBX17" s="934"/>
      <c r="QBY17" s="934"/>
      <c r="QBZ17" s="934"/>
      <c r="QCA17" s="934"/>
      <c r="QCB17" s="934"/>
      <c r="QCC17" s="934"/>
      <c r="QCD17" s="934"/>
      <c r="QCE17" s="934"/>
      <c r="QCF17" s="934"/>
      <c r="QCG17" s="934"/>
      <c r="QCH17" s="934"/>
      <c r="QCI17" s="934"/>
      <c r="QCJ17" s="934"/>
      <c r="QCK17" s="934"/>
      <c r="QCL17" s="934"/>
      <c r="QCM17" s="934"/>
      <c r="QCN17" s="934"/>
      <c r="QCO17" s="934"/>
      <c r="QCP17" s="934"/>
      <c r="QCQ17" s="934"/>
      <c r="QCR17" s="934"/>
      <c r="QCS17" s="934"/>
      <c r="QCT17" s="934"/>
      <c r="QCU17" s="934"/>
      <c r="QCV17" s="934"/>
      <c r="QCW17" s="934"/>
      <c r="QCX17" s="934"/>
      <c r="QCY17" s="934"/>
      <c r="QCZ17" s="934"/>
      <c r="QDA17" s="934"/>
      <c r="QDB17" s="934"/>
      <c r="QDC17" s="934"/>
      <c r="QDD17" s="934"/>
      <c r="QDE17" s="934"/>
      <c r="QDF17" s="934"/>
      <c r="QDG17" s="934"/>
      <c r="QDH17" s="934"/>
      <c r="QDI17" s="934"/>
      <c r="QDJ17" s="934"/>
      <c r="QDK17" s="934"/>
      <c r="QDL17" s="934"/>
      <c r="QDM17" s="934"/>
      <c r="QDN17" s="934"/>
      <c r="QDO17" s="934"/>
      <c r="QDP17" s="934"/>
      <c r="QDQ17" s="934"/>
      <c r="QDR17" s="934"/>
      <c r="QDS17" s="934"/>
      <c r="QDT17" s="934"/>
      <c r="QDU17" s="934"/>
      <c r="QDV17" s="934"/>
      <c r="QDW17" s="934"/>
      <c r="QDX17" s="934"/>
      <c r="QDY17" s="934"/>
      <c r="QDZ17" s="934"/>
      <c r="QEA17" s="934"/>
      <c r="QEB17" s="934"/>
      <c r="QEC17" s="934"/>
      <c r="QED17" s="934"/>
      <c r="QEE17" s="934"/>
      <c r="QEF17" s="934"/>
      <c r="QEG17" s="934"/>
      <c r="QEH17" s="934"/>
      <c r="QEI17" s="934"/>
      <c r="QEJ17" s="934"/>
      <c r="QEK17" s="934"/>
      <c r="QEL17" s="934"/>
      <c r="QEM17" s="934"/>
      <c r="QEN17" s="934"/>
      <c r="QEO17" s="934"/>
      <c r="QEP17" s="934"/>
      <c r="QEQ17" s="934"/>
      <c r="QER17" s="934"/>
      <c r="QES17" s="934"/>
      <c r="QET17" s="934"/>
      <c r="QEU17" s="934"/>
      <c r="QEV17" s="934"/>
      <c r="QEW17" s="934"/>
      <c r="QEX17" s="934"/>
      <c r="QEY17" s="934"/>
      <c r="QEZ17" s="934"/>
      <c r="QFA17" s="934"/>
      <c r="QFB17" s="934"/>
      <c r="QFC17" s="934"/>
      <c r="QFD17" s="934"/>
      <c r="QFE17" s="934"/>
      <c r="QFF17" s="934"/>
      <c r="QFG17" s="934"/>
      <c r="QFH17" s="934"/>
      <c r="QFI17" s="934"/>
      <c r="QFJ17" s="934"/>
      <c r="QFK17" s="934"/>
      <c r="QFL17" s="934"/>
      <c r="QFM17" s="934"/>
      <c r="QFN17" s="934"/>
      <c r="QFO17" s="934"/>
      <c r="QFP17" s="934"/>
      <c r="QFQ17" s="934"/>
      <c r="QFR17" s="934"/>
      <c r="QFS17" s="934"/>
      <c r="QFT17" s="934"/>
      <c r="QFU17" s="934"/>
      <c r="QFV17" s="934"/>
      <c r="QFW17" s="934"/>
      <c r="QFX17" s="934"/>
      <c r="QFY17" s="934"/>
      <c r="QFZ17" s="934"/>
      <c r="QGA17" s="934"/>
      <c r="QGB17" s="934"/>
      <c r="QGC17" s="934"/>
      <c r="QGD17" s="934"/>
      <c r="QGE17" s="934"/>
      <c r="QGF17" s="934"/>
      <c r="QGG17" s="934"/>
      <c r="QGH17" s="934"/>
      <c r="QGI17" s="934"/>
      <c r="QGJ17" s="934"/>
      <c r="QGK17" s="934"/>
      <c r="QGL17" s="934"/>
      <c r="QGM17" s="934"/>
      <c r="QGN17" s="934"/>
      <c r="QGO17" s="934"/>
      <c r="QGP17" s="934"/>
      <c r="QGQ17" s="934"/>
      <c r="QGR17" s="934"/>
      <c r="QGS17" s="934"/>
      <c r="QGT17" s="934"/>
      <c r="QGU17" s="934"/>
      <c r="QGV17" s="934"/>
      <c r="QGW17" s="934"/>
      <c r="QGX17" s="934"/>
      <c r="QGY17" s="934"/>
      <c r="QGZ17" s="934"/>
      <c r="QHA17" s="934"/>
      <c r="QHB17" s="934"/>
      <c r="QHC17" s="934"/>
      <c r="QHD17" s="934"/>
      <c r="QHE17" s="934"/>
      <c r="QHF17" s="934"/>
      <c r="QHG17" s="934"/>
      <c r="QHH17" s="934"/>
      <c r="QHI17" s="934"/>
      <c r="QHJ17" s="934"/>
      <c r="QHK17" s="934"/>
      <c r="QHL17" s="934"/>
      <c r="QHM17" s="934"/>
      <c r="QHN17" s="934"/>
      <c r="QHO17" s="934"/>
      <c r="QHP17" s="934"/>
      <c r="QHQ17" s="934"/>
      <c r="QHR17" s="934"/>
      <c r="QHS17" s="934"/>
      <c r="QHT17" s="934"/>
      <c r="QHU17" s="934"/>
      <c r="QHV17" s="934"/>
      <c r="QHW17" s="934"/>
      <c r="QHX17" s="934"/>
      <c r="QHY17" s="934"/>
      <c r="QHZ17" s="934"/>
      <c r="QIA17" s="934"/>
      <c r="QIB17" s="934"/>
      <c r="QIC17" s="934"/>
      <c r="QID17" s="934"/>
      <c r="QIE17" s="934"/>
      <c r="QIF17" s="934"/>
      <c r="QIG17" s="934"/>
      <c r="QIH17" s="934"/>
      <c r="QII17" s="934"/>
      <c r="QIJ17" s="934"/>
      <c r="QIK17" s="934"/>
      <c r="QIL17" s="934"/>
      <c r="QIM17" s="934"/>
      <c r="QIN17" s="934"/>
      <c r="QIO17" s="934"/>
      <c r="QIP17" s="934"/>
      <c r="QIQ17" s="934"/>
      <c r="QIR17" s="934"/>
      <c r="QIS17" s="934"/>
      <c r="QIT17" s="934"/>
      <c r="QIU17" s="934"/>
      <c r="QIV17" s="934"/>
      <c r="QIW17" s="934"/>
      <c r="QIX17" s="934"/>
      <c r="QIY17" s="934"/>
      <c r="QIZ17" s="934"/>
      <c r="QJA17" s="934"/>
      <c r="QJB17" s="934"/>
      <c r="QJC17" s="934"/>
      <c r="QJD17" s="934"/>
      <c r="QJE17" s="934"/>
      <c r="QJF17" s="934"/>
      <c r="QJG17" s="934"/>
      <c r="QJH17" s="934"/>
      <c r="QJI17" s="934"/>
      <c r="QJJ17" s="934"/>
      <c r="QJK17" s="934"/>
      <c r="QJL17" s="934"/>
      <c r="QJM17" s="934"/>
      <c r="QJN17" s="934"/>
      <c r="QJO17" s="934"/>
      <c r="QJP17" s="934"/>
      <c r="QJQ17" s="934"/>
      <c r="QJR17" s="934"/>
      <c r="QJS17" s="934"/>
      <c r="QJT17" s="934"/>
      <c r="QJU17" s="934"/>
      <c r="QJV17" s="934"/>
      <c r="QJW17" s="934"/>
      <c r="QJX17" s="934"/>
      <c r="QJY17" s="934"/>
      <c r="QJZ17" s="934"/>
      <c r="QKA17" s="934"/>
      <c r="QKB17" s="934"/>
      <c r="QKC17" s="934"/>
      <c r="QKD17" s="934"/>
      <c r="QKE17" s="934"/>
      <c r="QKF17" s="934"/>
      <c r="QKG17" s="934"/>
      <c r="QKH17" s="934"/>
      <c r="QKI17" s="934"/>
      <c r="QKJ17" s="934"/>
      <c r="QKK17" s="934"/>
      <c r="QKL17" s="934"/>
      <c r="QKM17" s="934"/>
      <c r="QKN17" s="934"/>
      <c r="QKO17" s="934"/>
      <c r="QKP17" s="934"/>
      <c r="QKQ17" s="934"/>
      <c r="QKR17" s="934"/>
      <c r="QKS17" s="934"/>
      <c r="QKT17" s="934"/>
      <c r="QKU17" s="934"/>
      <c r="QKV17" s="934"/>
      <c r="QKW17" s="934"/>
      <c r="QKX17" s="934"/>
      <c r="QKY17" s="934"/>
      <c r="QKZ17" s="934"/>
      <c r="QLA17" s="934"/>
      <c r="QLB17" s="934"/>
      <c r="QLC17" s="934"/>
      <c r="QLD17" s="934"/>
      <c r="QLE17" s="934"/>
      <c r="QLF17" s="934"/>
      <c r="QLG17" s="934"/>
      <c r="QLH17" s="934"/>
      <c r="QLI17" s="934"/>
      <c r="QLJ17" s="934"/>
      <c r="QLK17" s="934"/>
      <c r="QLL17" s="934"/>
      <c r="QLM17" s="934"/>
      <c r="QLN17" s="934"/>
      <c r="QLO17" s="934"/>
      <c r="QLP17" s="934"/>
      <c r="QLQ17" s="934"/>
      <c r="QLR17" s="934"/>
      <c r="QLS17" s="934"/>
      <c r="QLT17" s="934"/>
      <c r="QLU17" s="934"/>
      <c r="QLV17" s="934"/>
      <c r="QLW17" s="934"/>
      <c r="QLX17" s="934"/>
      <c r="QLY17" s="934"/>
      <c r="QLZ17" s="934"/>
      <c r="QMA17" s="934"/>
      <c r="QMB17" s="934"/>
      <c r="QMC17" s="934"/>
      <c r="QMD17" s="934"/>
      <c r="QME17" s="934"/>
      <c r="QMF17" s="934"/>
      <c r="QMG17" s="934"/>
      <c r="QMH17" s="934"/>
      <c r="QMI17" s="934"/>
      <c r="QMJ17" s="934"/>
      <c r="QMK17" s="934"/>
      <c r="QML17" s="934"/>
      <c r="QMM17" s="934"/>
      <c r="QMN17" s="934"/>
      <c r="QMO17" s="934"/>
      <c r="QMP17" s="934"/>
      <c r="QMQ17" s="934"/>
      <c r="QMR17" s="934"/>
      <c r="QMS17" s="934"/>
      <c r="QMT17" s="934"/>
      <c r="QMU17" s="934"/>
      <c r="QMV17" s="934"/>
      <c r="QMW17" s="934"/>
      <c r="QMX17" s="934"/>
      <c r="QMY17" s="934"/>
      <c r="QMZ17" s="934"/>
      <c r="QNA17" s="934"/>
      <c r="QNB17" s="934"/>
      <c r="QNC17" s="934"/>
      <c r="QND17" s="934"/>
      <c r="QNE17" s="934"/>
      <c r="QNF17" s="934"/>
      <c r="QNG17" s="934"/>
      <c r="QNH17" s="934"/>
      <c r="QNI17" s="934"/>
      <c r="QNJ17" s="934"/>
      <c r="QNK17" s="934"/>
      <c r="QNL17" s="934"/>
      <c r="QNM17" s="934"/>
      <c r="QNN17" s="934"/>
      <c r="QNO17" s="934"/>
      <c r="QNP17" s="934"/>
      <c r="QNQ17" s="934"/>
      <c r="QNR17" s="934"/>
      <c r="QNS17" s="934"/>
      <c r="QNT17" s="934"/>
      <c r="QNU17" s="934"/>
      <c r="QNV17" s="934"/>
      <c r="QNW17" s="934"/>
      <c r="QNX17" s="934"/>
      <c r="QNY17" s="934"/>
      <c r="QNZ17" s="934"/>
      <c r="QOA17" s="934"/>
      <c r="QOB17" s="934"/>
      <c r="QOC17" s="934"/>
      <c r="QOD17" s="934"/>
      <c r="QOE17" s="934"/>
      <c r="QOF17" s="934"/>
      <c r="QOG17" s="934"/>
      <c r="QOH17" s="934"/>
      <c r="QOI17" s="934"/>
      <c r="QOJ17" s="934"/>
      <c r="QOK17" s="934"/>
      <c r="QOL17" s="934"/>
      <c r="QOM17" s="934"/>
      <c r="QON17" s="934"/>
      <c r="QOO17" s="934"/>
      <c r="QOP17" s="934"/>
      <c r="QOQ17" s="934"/>
      <c r="QOR17" s="934"/>
      <c r="QOS17" s="934"/>
      <c r="QOT17" s="934"/>
      <c r="QOU17" s="934"/>
      <c r="QOV17" s="934"/>
      <c r="QOW17" s="934"/>
      <c r="QOX17" s="934"/>
      <c r="QOY17" s="934"/>
      <c r="QOZ17" s="934"/>
      <c r="QPA17" s="934"/>
      <c r="QPB17" s="934"/>
      <c r="QPC17" s="934"/>
      <c r="QPD17" s="934"/>
      <c r="QPE17" s="934"/>
      <c r="QPF17" s="934"/>
      <c r="QPG17" s="934"/>
      <c r="QPH17" s="934"/>
      <c r="QPI17" s="934"/>
      <c r="QPJ17" s="934"/>
      <c r="QPK17" s="934"/>
      <c r="QPL17" s="934"/>
      <c r="QPM17" s="934"/>
      <c r="QPN17" s="934"/>
      <c r="QPO17" s="934"/>
      <c r="QPP17" s="934"/>
      <c r="QPQ17" s="934"/>
      <c r="QPR17" s="934"/>
      <c r="QPS17" s="934"/>
      <c r="QPT17" s="934"/>
      <c r="QPU17" s="934"/>
      <c r="QPV17" s="934"/>
      <c r="QPW17" s="934"/>
      <c r="QPX17" s="934"/>
      <c r="QPY17" s="934"/>
      <c r="QPZ17" s="934"/>
      <c r="QQA17" s="934"/>
      <c r="QQB17" s="934"/>
      <c r="QQC17" s="934"/>
      <c r="QQD17" s="934"/>
      <c r="QQE17" s="934"/>
      <c r="QQF17" s="934"/>
      <c r="QQG17" s="934"/>
      <c r="QQH17" s="934"/>
      <c r="QQI17" s="934"/>
      <c r="QQJ17" s="934"/>
      <c r="QQK17" s="934"/>
      <c r="QQL17" s="934"/>
      <c r="QQM17" s="934"/>
      <c r="QQN17" s="934"/>
      <c r="QQO17" s="934"/>
      <c r="QQP17" s="934"/>
      <c r="QQQ17" s="934"/>
      <c r="QQR17" s="934"/>
      <c r="QQS17" s="934"/>
      <c r="QQT17" s="934"/>
      <c r="QQU17" s="934"/>
      <c r="QQV17" s="934"/>
      <c r="QQW17" s="934"/>
      <c r="QQX17" s="934"/>
      <c r="QQY17" s="934"/>
      <c r="QQZ17" s="934"/>
      <c r="QRA17" s="934"/>
      <c r="QRB17" s="934"/>
      <c r="QRC17" s="934"/>
      <c r="QRD17" s="934"/>
      <c r="QRE17" s="934"/>
      <c r="QRF17" s="934"/>
      <c r="QRG17" s="934"/>
      <c r="QRH17" s="934"/>
      <c r="QRI17" s="934"/>
      <c r="QRJ17" s="934"/>
      <c r="QRK17" s="934"/>
      <c r="QRL17" s="934"/>
      <c r="QRM17" s="934"/>
      <c r="QRN17" s="934"/>
      <c r="QRO17" s="934"/>
      <c r="QRP17" s="934"/>
      <c r="QRQ17" s="934"/>
      <c r="QRR17" s="934"/>
      <c r="QRS17" s="934"/>
      <c r="QRT17" s="934"/>
      <c r="QRU17" s="934"/>
      <c r="QRV17" s="934"/>
      <c r="QRW17" s="934"/>
      <c r="QRX17" s="934"/>
      <c r="QRY17" s="934"/>
      <c r="QRZ17" s="934"/>
      <c r="QSA17" s="934"/>
      <c r="QSB17" s="934"/>
      <c r="QSC17" s="934"/>
      <c r="QSD17" s="934"/>
      <c r="QSE17" s="934"/>
      <c r="QSF17" s="934"/>
      <c r="QSG17" s="934"/>
      <c r="QSH17" s="934"/>
      <c r="QSI17" s="934"/>
      <c r="QSJ17" s="934"/>
      <c r="QSK17" s="934"/>
      <c r="QSL17" s="934"/>
      <c r="QSM17" s="934"/>
      <c r="QSN17" s="934"/>
      <c r="QSO17" s="934"/>
      <c r="QSP17" s="934"/>
      <c r="QSQ17" s="934"/>
      <c r="QSR17" s="934"/>
      <c r="QSS17" s="934"/>
      <c r="QST17" s="934"/>
      <c r="QSU17" s="934"/>
      <c r="QSV17" s="934"/>
      <c r="QSW17" s="934"/>
      <c r="QSX17" s="934"/>
      <c r="QSY17" s="934"/>
      <c r="QSZ17" s="934"/>
      <c r="QTA17" s="934"/>
      <c r="QTB17" s="934"/>
      <c r="QTC17" s="934"/>
      <c r="QTD17" s="934"/>
      <c r="QTE17" s="934"/>
      <c r="QTF17" s="934"/>
      <c r="QTG17" s="934"/>
      <c r="QTH17" s="934"/>
      <c r="QTI17" s="934"/>
      <c r="QTJ17" s="934"/>
      <c r="QTK17" s="934"/>
      <c r="QTL17" s="934"/>
      <c r="QTM17" s="934"/>
      <c r="QTN17" s="934"/>
      <c r="QTO17" s="934"/>
      <c r="QTP17" s="934"/>
      <c r="QTQ17" s="934"/>
      <c r="QTR17" s="934"/>
      <c r="QTS17" s="934"/>
      <c r="QTT17" s="934"/>
      <c r="QTU17" s="934"/>
      <c r="QTV17" s="934"/>
      <c r="QTW17" s="934"/>
      <c r="QTX17" s="934"/>
      <c r="QTY17" s="934"/>
      <c r="QTZ17" s="934"/>
      <c r="QUA17" s="934"/>
      <c r="QUB17" s="934"/>
      <c r="QUC17" s="934"/>
      <c r="QUD17" s="934"/>
      <c r="QUE17" s="934"/>
      <c r="QUF17" s="934"/>
      <c r="QUG17" s="934"/>
      <c r="QUH17" s="934"/>
      <c r="QUI17" s="934"/>
      <c r="QUJ17" s="934"/>
      <c r="QUK17" s="934"/>
      <c r="QUL17" s="934"/>
      <c r="QUM17" s="934"/>
      <c r="QUN17" s="934"/>
      <c r="QUO17" s="934"/>
      <c r="QUP17" s="934"/>
      <c r="QUQ17" s="934"/>
      <c r="QUR17" s="934"/>
      <c r="QUS17" s="934"/>
      <c r="QUT17" s="934"/>
      <c r="QUU17" s="934"/>
      <c r="QUV17" s="934"/>
      <c r="QUW17" s="934"/>
      <c r="QUX17" s="934"/>
      <c r="QUY17" s="934"/>
      <c r="QUZ17" s="934"/>
      <c r="QVA17" s="934"/>
      <c r="QVB17" s="934"/>
      <c r="QVC17" s="934"/>
      <c r="QVD17" s="934"/>
      <c r="QVE17" s="934"/>
      <c r="QVF17" s="934"/>
      <c r="QVG17" s="934"/>
      <c r="QVH17" s="934"/>
      <c r="QVI17" s="934"/>
      <c r="QVJ17" s="934"/>
      <c r="QVK17" s="934"/>
      <c r="QVL17" s="934"/>
      <c r="QVM17" s="934"/>
      <c r="QVN17" s="934"/>
      <c r="QVO17" s="934"/>
      <c r="QVP17" s="934"/>
      <c r="QVQ17" s="934"/>
      <c r="QVR17" s="934"/>
      <c r="QVS17" s="934"/>
      <c r="QVT17" s="934"/>
      <c r="QVU17" s="934"/>
      <c r="QVV17" s="934"/>
      <c r="QVW17" s="934"/>
      <c r="QVX17" s="934"/>
      <c r="QVY17" s="934"/>
      <c r="QVZ17" s="934"/>
      <c r="QWA17" s="934"/>
      <c r="QWB17" s="934"/>
      <c r="QWC17" s="934"/>
      <c r="QWD17" s="934"/>
      <c r="QWE17" s="934"/>
      <c r="QWF17" s="934"/>
      <c r="QWG17" s="934"/>
      <c r="QWH17" s="934"/>
      <c r="QWI17" s="934"/>
      <c r="QWJ17" s="934"/>
      <c r="QWK17" s="934"/>
      <c r="QWL17" s="934"/>
      <c r="QWM17" s="934"/>
      <c r="QWN17" s="934"/>
      <c r="QWO17" s="934"/>
      <c r="QWP17" s="934"/>
      <c r="QWQ17" s="934"/>
      <c r="QWR17" s="934"/>
      <c r="QWS17" s="934"/>
      <c r="QWT17" s="934"/>
      <c r="QWU17" s="934"/>
      <c r="QWV17" s="934"/>
      <c r="QWW17" s="934"/>
      <c r="QWX17" s="934"/>
      <c r="QWY17" s="934"/>
      <c r="QWZ17" s="934"/>
      <c r="QXA17" s="934"/>
      <c r="QXB17" s="934"/>
      <c r="QXC17" s="934"/>
      <c r="QXD17" s="934"/>
      <c r="QXE17" s="934"/>
      <c r="QXF17" s="934"/>
      <c r="QXG17" s="934"/>
      <c r="QXH17" s="934"/>
      <c r="QXI17" s="934"/>
      <c r="QXJ17" s="934"/>
      <c r="QXK17" s="934"/>
      <c r="QXL17" s="934"/>
      <c r="QXM17" s="934"/>
      <c r="QXN17" s="934"/>
      <c r="QXO17" s="934"/>
      <c r="QXP17" s="934"/>
      <c r="QXQ17" s="934"/>
      <c r="QXR17" s="934"/>
      <c r="QXS17" s="934"/>
      <c r="QXT17" s="934"/>
      <c r="QXU17" s="934"/>
      <c r="QXV17" s="934"/>
      <c r="QXW17" s="934"/>
      <c r="QXX17" s="934"/>
      <c r="QXY17" s="934"/>
      <c r="QXZ17" s="934"/>
      <c r="QYA17" s="934"/>
      <c r="QYB17" s="934"/>
      <c r="QYC17" s="934"/>
      <c r="QYD17" s="934"/>
      <c r="QYE17" s="934"/>
      <c r="QYF17" s="934"/>
      <c r="QYG17" s="934"/>
      <c r="QYH17" s="934"/>
      <c r="QYI17" s="934"/>
      <c r="QYJ17" s="934"/>
      <c r="QYK17" s="934"/>
      <c r="QYL17" s="934"/>
      <c r="QYM17" s="934"/>
      <c r="QYN17" s="934"/>
      <c r="QYO17" s="934"/>
      <c r="QYP17" s="934"/>
      <c r="QYQ17" s="934"/>
      <c r="QYR17" s="934"/>
      <c r="QYS17" s="934"/>
      <c r="QYT17" s="934"/>
      <c r="QYU17" s="934"/>
      <c r="QYV17" s="934"/>
      <c r="QYW17" s="934"/>
      <c r="QYX17" s="934"/>
      <c r="QYY17" s="934"/>
      <c r="QYZ17" s="934"/>
      <c r="QZA17" s="934"/>
      <c r="QZB17" s="934"/>
      <c r="QZC17" s="934"/>
      <c r="QZD17" s="934"/>
      <c r="QZE17" s="934"/>
      <c r="QZF17" s="934"/>
      <c r="QZG17" s="934"/>
      <c r="QZH17" s="934"/>
      <c r="QZI17" s="934"/>
      <c r="QZJ17" s="934"/>
      <c r="QZK17" s="934"/>
      <c r="QZL17" s="934"/>
      <c r="QZM17" s="934"/>
      <c r="QZN17" s="934"/>
      <c r="QZO17" s="934"/>
      <c r="QZP17" s="934"/>
      <c r="QZQ17" s="934"/>
      <c r="QZR17" s="934"/>
      <c r="QZS17" s="934"/>
      <c r="QZT17" s="934"/>
      <c r="QZU17" s="934"/>
      <c r="QZV17" s="934"/>
      <c r="QZW17" s="934"/>
      <c r="QZX17" s="934"/>
      <c r="QZY17" s="934"/>
      <c r="QZZ17" s="934"/>
      <c r="RAA17" s="934"/>
      <c r="RAB17" s="934"/>
      <c r="RAC17" s="934"/>
      <c r="RAD17" s="934"/>
      <c r="RAE17" s="934"/>
      <c r="RAF17" s="934"/>
      <c r="RAG17" s="934"/>
      <c r="RAH17" s="934"/>
      <c r="RAI17" s="934"/>
      <c r="RAJ17" s="934"/>
      <c r="RAK17" s="934"/>
      <c r="RAL17" s="934"/>
      <c r="RAM17" s="934"/>
      <c r="RAN17" s="934"/>
      <c r="RAO17" s="934"/>
      <c r="RAP17" s="934"/>
      <c r="RAQ17" s="934"/>
      <c r="RAR17" s="934"/>
      <c r="RAS17" s="934"/>
      <c r="RAT17" s="934"/>
      <c r="RAU17" s="934"/>
      <c r="RAV17" s="934"/>
      <c r="RAW17" s="934"/>
      <c r="RAX17" s="934"/>
      <c r="RAY17" s="934"/>
      <c r="RAZ17" s="934"/>
      <c r="RBA17" s="934"/>
      <c r="RBB17" s="934"/>
      <c r="RBC17" s="934"/>
      <c r="RBD17" s="934"/>
      <c r="RBE17" s="934"/>
      <c r="RBF17" s="934"/>
      <c r="RBG17" s="934"/>
      <c r="RBH17" s="934"/>
      <c r="RBI17" s="934"/>
      <c r="RBJ17" s="934"/>
      <c r="RBK17" s="934"/>
      <c r="RBL17" s="934"/>
      <c r="RBM17" s="934"/>
      <c r="RBN17" s="934"/>
      <c r="RBO17" s="934"/>
      <c r="RBP17" s="934"/>
      <c r="RBQ17" s="934"/>
      <c r="RBR17" s="934"/>
      <c r="RBS17" s="934"/>
      <c r="RBT17" s="934"/>
      <c r="RBU17" s="934"/>
      <c r="RBV17" s="934"/>
      <c r="RBW17" s="934"/>
      <c r="RBX17" s="934"/>
      <c r="RBY17" s="934"/>
      <c r="RBZ17" s="934"/>
      <c r="RCA17" s="934"/>
      <c r="RCB17" s="934"/>
      <c r="RCC17" s="934"/>
      <c r="RCD17" s="934"/>
      <c r="RCE17" s="934"/>
      <c r="RCF17" s="934"/>
      <c r="RCG17" s="934"/>
      <c r="RCH17" s="934"/>
      <c r="RCI17" s="934"/>
      <c r="RCJ17" s="934"/>
      <c r="RCK17" s="934"/>
      <c r="RCL17" s="934"/>
      <c r="RCM17" s="934"/>
      <c r="RCN17" s="934"/>
      <c r="RCO17" s="934"/>
      <c r="RCP17" s="934"/>
      <c r="RCQ17" s="934"/>
      <c r="RCR17" s="934"/>
      <c r="RCS17" s="934"/>
      <c r="RCT17" s="934"/>
      <c r="RCU17" s="934"/>
      <c r="RCV17" s="934"/>
      <c r="RCW17" s="934"/>
      <c r="RCX17" s="934"/>
      <c r="RCY17" s="934"/>
      <c r="RCZ17" s="934"/>
      <c r="RDA17" s="934"/>
      <c r="RDB17" s="934"/>
      <c r="RDC17" s="934"/>
      <c r="RDD17" s="934"/>
      <c r="RDE17" s="934"/>
      <c r="RDF17" s="934"/>
      <c r="RDG17" s="934"/>
      <c r="RDH17" s="934"/>
      <c r="RDI17" s="934"/>
      <c r="RDJ17" s="934"/>
      <c r="RDK17" s="934"/>
      <c r="RDL17" s="934"/>
      <c r="RDM17" s="934"/>
      <c r="RDN17" s="934"/>
      <c r="RDO17" s="934"/>
      <c r="RDP17" s="934"/>
      <c r="RDQ17" s="934"/>
      <c r="RDR17" s="934"/>
      <c r="RDS17" s="934"/>
      <c r="RDT17" s="934"/>
      <c r="RDU17" s="934"/>
      <c r="RDV17" s="934"/>
      <c r="RDW17" s="934"/>
      <c r="RDX17" s="934"/>
      <c r="RDY17" s="934"/>
      <c r="RDZ17" s="934"/>
      <c r="REA17" s="934"/>
      <c r="REB17" s="934"/>
      <c r="REC17" s="934"/>
      <c r="RED17" s="934"/>
      <c r="REE17" s="934"/>
      <c r="REF17" s="934"/>
      <c r="REG17" s="934"/>
      <c r="REH17" s="934"/>
      <c r="REI17" s="934"/>
      <c r="REJ17" s="934"/>
      <c r="REK17" s="934"/>
      <c r="REL17" s="934"/>
      <c r="REM17" s="934"/>
      <c r="REN17" s="934"/>
      <c r="REO17" s="934"/>
      <c r="REP17" s="934"/>
      <c r="REQ17" s="934"/>
      <c r="RER17" s="934"/>
      <c r="RES17" s="934"/>
      <c r="RET17" s="934"/>
      <c r="REU17" s="934"/>
      <c r="REV17" s="934"/>
      <c r="REW17" s="934"/>
      <c r="REX17" s="934"/>
      <c r="REY17" s="934"/>
      <c r="REZ17" s="934"/>
      <c r="RFA17" s="934"/>
      <c r="RFB17" s="934"/>
      <c r="RFC17" s="934"/>
      <c r="RFD17" s="934"/>
      <c r="RFE17" s="934"/>
      <c r="RFF17" s="934"/>
      <c r="RFG17" s="934"/>
      <c r="RFH17" s="934"/>
      <c r="RFI17" s="934"/>
      <c r="RFJ17" s="934"/>
      <c r="RFK17" s="934"/>
      <c r="RFL17" s="934"/>
      <c r="RFM17" s="934"/>
      <c r="RFN17" s="934"/>
      <c r="RFO17" s="934"/>
      <c r="RFP17" s="934"/>
      <c r="RFQ17" s="934"/>
      <c r="RFR17" s="934"/>
      <c r="RFS17" s="934"/>
      <c r="RFT17" s="934"/>
      <c r="RFU17" s="934"/>
      <c r="RFV17" s="934"/>
      <c r="RFW17" s="934"/>
      <c r="RFX17" s="934"/>
      <c r="RFY17" s="934"/>
      <c r="RFZ17" s="934"/>
      <c r="RGA17" s="934"/>
      <c r="RGB17" s="934"/>
      <c r="RGC17" s="934"/>
      <c r="RGD17" s="934"/>
      <c r="RGE17" s="934"/>
      <c r="RGF17" s="934"/>
      <c r="RGG17" s="934"/>
      <c r="RGH17" s="934"/>
      <c r="RGI17" s="934"/>
      <c r="RGJ17" s="934"/>
      <c r="RGK17" s="934"/>
      <c r="RGL17" s="934"/>
      <c r="RGM17" s="934"/>
      <c r="RGN17" s="934"/>
      <c r="RGO17" s="934"/>
      <c r="RGP17" s="934"/>
      <c r="RGQ17" s="934"/>
      <c r="RGR17" s="934"/>
      <c r="RGS17" s="934"/>
      <c r="RGT17" s="934"/>
      <c r="RGU17" s="934"/>
      <c r="RGV17" s="934"/>
      <c r="RGW17" s="934"/>
      <c r="RGX17" s="934"/>
      <c r="RGY17" s="934"/>
      <c r="RGZ17" s="934"/>
      <c r="RHA17" s="934"/>
      <c r="RHB17" s="934"/>
      <c r="RHC17" s="934"/>
      <c r="RHD17" s="934"/>
      <c r="RHE17" s="934"/>
      <c r="RHF17" s="934"/>
      <c r="RHG17" s="934"/>
      <c r="RHH17" s="934"/>
      <c r="RHI17" s="934"/>
      <c r="RHJ17" s="934"/>
      <c r="RHK17" s="934"/>
      <c r="RHL17" s="934"/>
      <c r="RHM17" s="934"/>
      <c r="RHN17" s="934"/>
      <c r="RHO17" s="934"/>
      <c r="RHP17" s="934"/>
      <c r="RHQ17" s="934"/>
      <c r="RHR17" s="934"/>
      <c r="RHS17" s="934"/>
      <c r="RHT17" s="934"/>
      <c r="RHU17" s="934"/>
      <c r="RHV17" s="934"/>
      <c r="RHW17" s="934"/>
      <c r="RHX17" s="934"/>
      <c r="RHY17" s="934"/>
      <c r="RHZ17" s="934"/>
      <c r="RIA17" s="934"/>
      <c r="RIB17" s="934"/>
      <c r="RIC17" s="934"/>
      <c r="RID17" s="934"/>
      <c r="RIE17" s="934"/>
      <c r="RIF17" s="934"/>
      <c r="RIG17" s="934"/>
      <c r="RIH17" s="934"/>
      <c r="RII17" s="934"/>
      <c r="RIJ17" s="934"/>
      <c r="RIK17" s="934"/>
      <c r="RIL17" s="934"/>
      <c r="RIM17" s="934"/>
      <c r="RIN17" s="934"/>
      <c r="RIO17" s="934"/>
      <c r="RIP17" s="934"/>
      <c r="RIQ17" s="934"/>
      <c r="RIR17" s="934"/>
      <c r="RIS17" s="934"/>
      <c r="RIT17" s="934"/>
      <c r="RIU17" s="934"/>
      <c r="RIV17" s="934"/>
      <c r="RIW17" s="934"/>
      <c r="RIX17" s="934"/>
      <c r="RIY17" s="934"/>
      <c r="RIZ17" s="934"/>
      <c r="RJA17" s="934"/>
      <c r="RJB17" s="934"/>
      <c r="RJC17" s="934"/>
      <c r="RJD17" s="934"/>
      <c r="RJE17" s="934"/>
      <c r="RJF17" s="934"/>
      <c r="RJG17" s="934"/>
      <c r="RJH17" s="934"/>
      <c r="RJI17" s="934"/>
      <c r="RJJ17" s="934"/>
      <c r="RJK17" s="934"/>
      <c r="RJL17" s="934"/>
      <c r="RJM17" s="934"/>
      <c r="RJN17" s="934"/>
      <c r="RJO17" s="934"/>
      <c r="RJP17" s="934"/>
      <c r="RJQ17" s="934"/>
      <c r="RJR17" s="934"/>
      <c r="RJS17" s="934"/>
      <c r="RJT17" s="934"/>
      <c r="RJU17" s="934"/>
      <c r="RJV17" s="934"/>
      <c r="RJW17" s="934"/>
      <c r="RJX17" s="934"/>
      <c r="RJY17" s="934"/>
      <c r="RJZ17" s="934"/>
      <c r="RKA17" s="934"/>
      <c r="RKB17" s="934"/>
      <c r="RKC17" s="934"/>
      <c r="RKD17" s="934"/>
      <c r="RKE17" s="934"/>
      <c r="RKF17" s="934"/>
      <c r="RKG17" s="934"/>
      <c r="RKH17" s="934"/>
      <c r="RKI17" s="934"/>
      <c r="RKJ17" s="934"/>
      <c r="RKK17" s="934"/>
      <c r="RKL17" s="934"/>
      <c r="RKM17" s="934"/>
      <c r="RKN17" s="934"/>
      <c r="RKO17" s="934"/>
      <c r="RKP17" s="934"/>
      <c r="RKQ17" s="934"/>
      <c r="RKR17" s="934"/>
      <c r="RKS17" s="934"/>
      <c r="RKT17" s="934"/>
      <c r="RKU17" s="934"/>
      <c r="RKV17" s="934"/>
      <c r="RKW17" s="934"/>
      <c r="RKX17" s="934"/>
      <c r="RKY17" s="934"/>
      <c r="RKZ17" s="934"/>
      <c r="RLA17" s="934"/>
      <c r="RLB17" s="934"/>
      <c r="RLC17" s="934"/>
      <c r="RLD17" s="934"/>
      <c r="RLE17" s="934"/>
      <c r="RLF17" s="934"/>
      <c r="RLG17" s="934"/>
      <c r="RLH17" s="934"/>
      <c r="RLI17" s="934"/>
      <c r="RLJ17" s="934"/>
      <c r="RLK17" s="934"/>
      <c r="RLL17" s="934"/>
      <c r="RLM17" s="934"/>
      <c r="RLN17" s="934"/>
      <c r="RLO17" s="934"/>
      <c r="RLP17" s="934"/>
      <c r="RLQ17" s="934"/>
      <c r="RLR17" s="934"/>
      <c r="RLS17" s="934"/>
      <c r="RLT17" s="934"/>
      <c r="RLU17" s="934"/>
      <c r="RLV17" s="934"/>
      <c r="RLW17" s="934"/>
      <c r="RLX17" s="934"/>
      <c r="RLY17" s="934"/>
      <c r="RLZ17" s="934"/>
      <c r="RMA17" s="934"/>
      <c r="RMB17" s="934"/>
      <c r="RMC17" s="934"/>
      <c r="RMD17" s="934"/>
      <c r="RME17" s="934"/>
      <c r="RMF17" s="934"/>
      <c r="RMG17" s="934"/>
      <c r="RMH17" s="934"/>
      <c r="RMI17" s="934"/>
      <c r="RMJ17" s="934"/>
      <c r="RMK17" s="934"/>
      <c r="RML17" s="934"/>
      <c r="RMM17" s="934"/>
      <c r="RMN17" s="934"/>
      <c r="RMO17" s="934"/>
      <c r="RMP17" s="934"/>
      <c r="RMQ17" s="934"/>
      <c r="RMR17" s="934"/>
      <c r="RMS17" s="934"/>
      <c r="RMT17" s="934"/>
      <c r="RMU17" s="934"/>
      <c r="RMV17" s="934"/>
      <c r="RMW17" s="934"/>
      <c r="RMX17" s="934"/>
      <c r="RMY17" s="934"/>
      <c r="RMZ17" s="934"/>
      <c r="RNA17" s="934"/>
      <c r="RNB17" s="934"/>
      <c r="RNC17" s="934"/>
      <c r="RND17" s="934"/>
      <c r="RNE17" s="934"/>
      <c r="RNF17" s="934"/>
      <c r="RNG17" s="934"/>
      <c r="RNH17" s="934"/>
      <c r="RNI17" s="934"/>
      <c r="RNJ17" s="934"/>
      <c r="RNK17" s="934"/>
      <c r="RNL17" s="934"/>
      <c r="RNM17" s="934"/>
      <c r="RNN17" s="934"/>
      <c r="RNO17" s="934"/>
      <c r="RNP17" s="934"/>
      <c r="RNQ17" s="934"/>
      <c r="RNR17" s="934"/>
      <c r="RNS17" s="934"/>
      <c r="RNT17" s="934"/>
      <c r="RNU17" s="934"/>
      <c r="RNV17" s="934"/>
      <c r="RNW17" s="934"/>
      <c r="RNX17" s="934"/>
      <c r="RNY17" s="934"/>
      <c r="RNZ17" s="934"/>
      <c r="ROA17" s="934"/>
      <c r="ROB17" s="934"/>
      <c r="ROC17" s="934"/>
      <c r="ROD17" s="934"/>
      <c r="ROE17" s="934"/>
      <c r="ROF17" s="934"/>
      <c r="ROG17" s="934"/>
      <c r="ROH17" s="934"/>
      <c r="ROI17" s="934"/>
      <c r="ROJ17" s="934"/>
      <c r="ROK17" s="934"/>
      <c r="ROL17" s="934"/>
      <c r="ROM17" s="934"/>
      <c r="RON17" s="934"/>
      <c r="ROO17" s="934"/>
      <c r="ROP17" s="934"/>
      <c r="ROQ17" s="934"/>
      <c r="ROR17" s="934"/>
      <c r="ROS17" s="934"/>
      <c r="ROT17" s="934"/>
      <c r="ROU17" s="934"/>
      <c r="ROV17" s="934"/>
      <c r="ROW17" s="934"/>
      <c r="ROX17" s="934"/>
      <c r="ROY17" s="934"/>
      <c r="ROZ17" s="934"/>
      <c r="RPA17" s="934"/>
      <c r="RPB17" s="934"/>
      <c r="RPC17" s="934"/>
      <c r="RPD17" s="934"/>
      <c r="RPE17" s="934"/>
      <c r="RPF17" s="934"/>
      <c r="RPG17" s="934"/>
      <c r="RPH17" s="934"/>
      <c r="RPI17" s="934"/>
      <c r="RPJ17" s="934"/>
      <c r="RPK17" s="934"/>
      <c r="RPL17" s="934"/>
      <c r="RPM17" s="934"/>
      <c r="RPN17" s="934"/>
      <c r="RPO17" s="934"/>
      <c r="RPP17" s="934"/>
      <c r="RPQ17" s="934"/>
      <c r="RPR17" s="934"/>
      <c r="RPS17" s="934"/>
      <c r="RPT17" s="934"/>
      <c r="RPU17" s="934"/>
      <c r="RPV17" s="934"/>
      <c r="RPW17" s="934"/>
      <c r="RPX17" s="934"/>
      <c r="RPY17" s="934"/>
      <c r="RPZ17" s="934"/>
      <c r="RQA17" s="934"/>
      <c r="RQB17" s="934"/>
      <c r="RQC17" s="934"/>
      <c r="RQD17" s="934"/>
      <c r="RQE17" s="934"/>
      <c r="RQF17" s="934"/>
      <c r="RQG17" s="934"/>
      <c r="RQH17" s="934"/>
      <c r="RQI17" s="934"/>
      <c r="RQJ17" s="934"/>
      <c r="RQK17" s="934"/>
      <c r="RQL17" s="934"/>
      <c r="RQM17" s="934"/>
      <c r="RQN17" s="934"/>
      <c r="RQO17" s="934"/>
      <c r="RQP17" s="934"/>
      <c r="RQQ17" s="934"/>
      <c r="RQR17" s="934"/>
      <c r="RQS17" s="934"/>
      <c r="RQT17" s="934"/>
      <c r="RQU17" s="934"/>
      <c r="RQV17" s="934"/>
      <c r="RQW17" s="934"/>
      <c r="RQX17" s="934"/>
      <c r="RQY17" s="934"/>
      <c r="RQZ17" s="934"/>
      <c r="RRA17" s="934"/>
      <c r="RRB17" s="934"/>
      <c r="RRC17" s="934"/>
      <c r="RRD17" s="934"/>
      <c r="RRE17" s="934"/>
      <c r="RRF17" s="934"/>
      <c r="RRG17" s="934"/>
      <c r="RRH17" s="934"/>
      <c r="RRI17" s="934"/>
      <c r="RRJ17" s="934"/>
      <c r="RRK17" s="934"/>
      <c r="RRL17" s="934"/>
      <c r="RRM17" s="934"/>
      <c r="RRN17" s="934"/>
      <c r="RRO17" s="934"/>
      <c r="RRP17" s="934"/>
      <c r="RRQ17" s="934"/>
      <c r="RRR17" s="934"/>
      <c r="RRS17" s="934"/>
      <c r="RRT17" s="934"/>
      <c r="RRU17" s="934"/>
      <c r="RRV17" s="934"/>
      <c r="RRW17" s="934"/>
      <c r="RRX17" s="934"/>
      <c r="RRY17" s="934"/>
      <c r="RRZ17" s="934"/>
      <c r="RSA17" s="934"/>
      <c r="RSB17" s="934"/>
      <c r="RSC17" s="934"/>
      <c r="RSD17" s="934"/>
      <c r="RSE17" s="934"/>
      <c r="RSF17" s="934"/>
      <c r="RSG17" s="934"/>
      <c r="RSH17" s="934"/>
      <c r="RSI17" s="934"/>
      <c r="RSJ17" s="934"/>
      <c r="RSK17" s="934"/>
      <c r="RSL17" s="934"/>
      <c r="RSM17" s="934"/>
      <c r="RSN17" s="934"/>
      <c r="RSO17" s="934"/>
      <c r="RSP17" s="934"/>
      <c r="RSQ17" s="934"/>
      <c r="RSR17" s="934"/>
      <c r="RSS17" s="934"/>
      <c r="RST17" s="934"/>
      <c r="RSU17" s="934"/>
      <c r="RSV17" s="934"/>
      <c r="RSW17" s="934"/>
      <c r="RSX17" s="934"/>
      <c r="RSY17" s="934"/>
      <c r="RSZ17" s="934"/>
      <c r="RTA17" s="934"/>
      <c r="RTB17" s="934"/>
      <c r="RTC17" s="934"/>
      <c r="RTD17" s="934"/>
      <c r="RTE17" s="934"/>
      <c r="RTF17" s="934"/>
      <c r="RTG17" s="934"/>
      <c r="RTH17" s="934"/>
      <c r="RTI17" s="934"/>
      <c r="RTJ17" s="934"/>
      <c r="RTK17" s="934"/>
      <c r="RTL17" s="934"/>
      <c r="RTM17" s="934"/>
      <c r="RTN17" s="934"/>
      <c r="RTO17" s="934"/>
      <c r="RTP17" s="934"/>
      <c r="RTQ17" s="934"/>
      <c r="RTR17" s="934"/>
      <c r="RTS17" s="934"/>
      <c r="RTT17" s="934"/>
      <c r="RTU17" s="934"/>
      <c r="RTV17" s="934"/>
      <c r="RTW17" s="934"/>
      <c r="RTX17" s="934"/>
      <c r="RTY17" s="934"/>
      <c r="RTZ17" s="934"/>
      <c r="RUA17" s="934"/>
      <c r="RUB17" s="934"/>
      <c r="RUC17" s="934"/>
      <c r="RUD17" s="934"/>
      <c r="RUE17" s="934"/>
      <c r="RUF17" s="934"/>
      <c r="RUG17" s="934"/>
      <c r="RUH17" s="934"/>
      <c r="RUI17" s="934"/>
      <c r="RUJ17" s="934"/>
      <c r="RUK17" s="934"/>
      <c r="RUL17" s="934"/>
      <c r="RUM17" s="934"/>
      <c r="RUN17" s="934"/>
      <c r="RUO17" s="934"/>
      <c r="RUP17" s="934"/>
      <c r="RUQ17" s="934"/>
      <c r="RUR17" s="934"/>
      <c r="RUS17" s="934"/>
      <c r="RUT17" s="934"/>
      <c r="RUU17" s="934"/>
      <c r="RUV17" s="934"/>
      <c r="RUW17" s="934"/>
      <c r="RUX17" s="934"/>
      <c r="RUY17" s="934"/>
      <c r="RUZ17" s="934"/>
      <c r="RVA17" s="934"/>
      <c r="RVB17" s="934"/>
      <c r="RVC17" s="934"/>
      <c r="RVD17" s="934"/>
      <c r="RVE17" s="934"/>
      <c r="RVF17" s="934"/>
      <c r="RVG17" s="934"/>
      <c r="RVH17" s="934"/>
      <c r="RVI17" s="934"/>
      <c r="RVJ17" s="934"/>
      <c r="RVK17" s="934"/>
      <c r="RVL17" s="934"/>
      <c r="RVM17" s="934"/>
      <c r="RVN17" s="934"/>
      <c r="RVO17" s="934"/>
      <c r="RVP17" s="934"/>
      <c r="RVQ17" s="934"/>
      <c r="RVR17" s="934"/>
      <c r="RVS17" s="934"/>
      <c r="RVT17" s="934"/>
      <c r="RVU17" s="934"/>
      <c r="RVV17" s="934"/>
      <c r="RVW17" s="934"/>
      <c r="RVX17" s="934"/>
      <c r="RVY17" s="934"/>
      <c r="RVZ17" s="934"/>
      <c r="RWA17" s="934"/>
      <c r="RWB17" s="934"/>
      <c r="RWC17" s="934"/>
      <c r="RWD17" s="934"/>
      <c r="RWE17" s="934"/>
      <c r="RWF17" s="934"/>
      <c r="RWG17" s="934"/>
      <c r="RWH17" s="934"/>
      <c r="RWI17" s="934"/>
      <c r="RWJ17" s="934"/>
      <c r="RWK17" s="934"/>
      <c r="RWL17" s="934"/>
      <c r="RWM17" s="934"/>
      <c r="RWN17" s="934"/>
      <c r="RWO17" s="934"/>
      <c r="RWP17" s="934"/>
      <c r="RWQ17" s="934"/>
      <c r="RWR17" s="934"/>
      <c r="RWS17" s="934"/>
      <c r="RWT17" s="934"/>
      <c r="RWU17" s="934"/>
      <c r="RWV17" s="934"/>
      <c r="RWW17" s="934"/>
      <c r="RWX17" s="934"/>
      <c r="RWY17" s="934"/>
      <c r="RWZ17" s="934"/>
      <c r="RXA17" s="934"/>
      <c r="RXB17" s="934"/>
      <c r="RXC17" s="934"/>
      <c r="RXD17" s="934"/>
      <c r="RXE17" s="934"/>
      <c r="RXF17" s="934"/>
      <c r="RXG17" s="934"/>
      <c r="RXH17" s="934"/>
      <c r="RXI17" s="934"/>
      <c r="RXJ17" s="934"/>
      <c r="RXK17" s="934"/>
      <c r="RXL17" s="934"/>
      <c r="RXM17" s="934"/>
      <c r="RXN17" s="934"/>
      <c r="RXO17" s="934"/>
      <c r="RXP17" s="934"/>
      <c r="RXQ17" s="934"/>
      <c r="RXR17" s="934"/>
      <c r="RXS17" s="934"/>
      <c r="RXT17" s="934"/>
      <c r="RXU17" s="934"/>
      <c r="RXV17" s="934"/>
      <c r="RXW17" s="934"/>
      <c r="RXX17" s="934"/>
      <c r="RXY17" s="934"/>
      <c r="RXZ17" s="934"/>
      <c r="RYA17" s="934"/>
      <c r="RYB17" s="934"/>
      <c r="RYC17" s="934"/>
      <c r="RYD17" s="934"/>
      <c r="RYE17" s="934"/>
      <c r="RYF17" s="934"/>
      <c r="RYG17" s="934"/>
      <c r="RYH17" s="934"/>
      <c r="RYI17" s="934"/>
      <c r="RYJ17" s="934"/>
      <c r="RYK17" s="934"/>
      <c r="RYL17" s="934"/>
      <c r="RYM17" s="934"/>
      <c r="RYN17" s="934"/>
      <c r="RYO17" s="934"/>
      <c r="RYP17" s="934"/>
      <c r="RYQ17" s="934"/>
      <c r="RYR17" s="934"/>
      <c r="RYS17" s="934"/>
      <c r="RYT17" s="934"/>
      <c r="RYU17" s="934"/>
      <c r="RYV17" s="934"/>
      <c r="RYW17" s="934"/>
      <c r="RYX17" s="934"/>
      <c r="RYY17" s="934"/>
      <c r="RYZ17" s="934"/>
      <c r="RZA17" s="934"/>
      <c r="RZB17" s="934"/>
      <c r="RZC17" s="934"/>
      <c r="RZD17" s="934"/>
      <c r="RZE17" s="934"/>
      <c r="RZF17" s="934"/>
      <c r="RZG17" s="934"/>
      <c r="RZH17" s="934"/>
      <c r="RZI17" s="934"/>
      <c r="RZJ17" s="934"/>
      <c r="RZK17" s="934"/>
      <c r="RZL17" s="934"/>
      <c r="RZM17" s="934"/>
      <c r="RZN17" s="934"/>
      <c r="RZO17" s="934"/>
      <c r="RZP17" s="934"/>
      <c r="RZQ17" s="934"/>
      <c r="RZR17" s="934"/>
      <c r="RZS17" s="934"/>
      <c r="RZT17" s="934"/>
      <c r="RZU17" s="934"/>
      <c r="RZV17" s="934"/>
      <c r="RZW17" s="934"/>
      <c r="RZX17" s="934"/>
      <c r="RZY17" s="934"/>
      <c r="RZZ17" s="934"/>
      <c r="SAA17" s="934"/>
      <c r="SAB17" s="934"/>
      <c r="SAC17" s="934"/>
      <c r="SAD17" s="934"/>
      <c r="SAE17" s="934"/>
      <c r="SAF17" s="934"/>
      <c r="SAG17" s="934"/>
      <c r="SAH17" s="934"/>
      <c r="SAI17" s="934"/>
      <c r="SAJ17" s="934"/>
      <c r="SAK17" s="934"/>
      <c r="SAL17" s="934"/>
      <c r="SAM17" s="934"/>
      <c r="SAN17" s="934"/>
      <c r="SAO17" s="934"/>
      <c r="SAP17" s="934"/>
      <c r="SAQ17" s="934"/>
      <c r="SAR17" s="934"/>
      <c r="SAS17" s="934"/>
      <c r="SAT17" s="934"/>
      <c r="SAU17" s="934"/>
      <c r="SAV17" s="934"/>
      <c r="SAW17" s="934"/>
      <c r="SAX17" s="934"/>
      <c r="SAY17" s="934"/>
      <c r="SAZ17" s="934"/>
      <c r="SBA17" s="934"/>
      <c r="SBB17" s="934"/>
      <c r="SBC17" s="934"/>
      <c r="SBD17" s="934"/>
      <c r="SBE17" s="934"/>
      <c r="SBF17" s="934"/>
      <c r="SBG17" s="934"/>
      <c r="SBH17" s="934"/>
      <c r="SBI17" s="934"/>
      <c r="SBJ17" s="934"/>
      <c r="SBK17" s="934"/>
      <c r="SBL17" s="934"/>
      <c r="SBM17" s="934"/>
      <c r="SBN17" s="934"/>
      <c r="SBO17" s="934"/>
      <c r="SBP17" s="934"/>
      <c r="SBQ17" s="934"/>
      <c r="SBR17" s="934"/>
      <c r="SBS17" s="934"/>
      <c r="SBT17" s="934"/>
      <c r="SBU17" s="934"/>
      <c r="SBV17" s="934"/>
      <c r="SBW17" s="934"/>
      <c r="SBX17" s="934"/>
      <c r="SBY17" s="934"/>
      <c r="SBZ17" s="934"/>
      <c r="SCA17" s="934"/>
      <c r="SCB17" s="934"/>
      <c r="SCC17" s="934"/>
      <c r="SCD17" s="934"/>
      <c r="SCE17" s="934"/>
      <c r="SCF17" s="934"/>
      <c r="SCG17" s="934"/>
      <c r="SCH17" s="934"/>
      <c r="SCI17" s="934"/>
      <c r="SCJ17" s="934"/>
      <c r="SCK17" s="934"/>
      <c r="SCL17" s="934"/>
      <c r="SCM17" s="934"/>
      <c r="SCN17" s="934"/>
      <c r="SCO17" s="934"/>
      <c r="SCP17" s="934"/>
      <c r="SCQ17" s="934"/>
      <c r="SCR17" s="934"/>
      <c r="SCS17" s="934"/>
      <c r="SCT17" s="934"/>
      <c r="SCU17" s="934"/>
      <c r="SCV17" s="934"/>
      <c r="SCW17" s="934"/>
      <c r="SCX17" s="934"/>
      <c r="SCY17" s="934"/>
      <c r="SCZ17" s="934"/>
      <c r="SDA17" s="934"/>
      <c r="SDB17" s="934"/>
      <c r="SDC17" s="934"/>
      <c r="SDD17" s="934"/>
      <c r="SDE17" s="934"/>
      <c r="SDF17" s="934"/>
      <c r="SDG17" s="934"/>
      <c r="SDH17" s="934"/>
      <c r="SDI17" s="934"/>
      <c r="SDJ17" s="934"/>
      <c r="SDK17" s="934"/>
      <c r="SDL17" s="934"/>
      <c r="SDM17" s="934"/>
      <c r="SDN17" s="934"/>
      <c r="SDO17" s="934"/>
      <c r="SDP17" s="934"/>
      <c r="SDQ17" s="934"/>
      <c r="SDR17" s="934"/>
      <c r="SDS17" s="934"/>
      <c r="SDT17" s="934"/>
      <c r="SDU17" s="934"/>
      <c r="SDV17" s="934"/>
      <c r="SDW17" s="934"/>
      <c r="SDX17" s="934"/>
      <c r="SDY17" s="934"/>
      <c r="SDZ17" s="934"/>
      <c r="SEA17" s="934"/>
      <c r="SEB17" s="934"/>
      <c r="SEC17" s="934"/>
      <c r="SED17" s="934"/>
      <c r="SEE17" s="934"/>
      <c r="SEF17" s="934"/>
      <c r="SEG17" s="934"/>
      <c r="SEH17" s="934"/>
      <c r="SEI17" s="934"/>
      <c r="SEJ17" s="934"/>
      <c r="SEK17" s="934"/>
      <c r="SEL17" s="934"/>
      <c r="SEM17" s="934"/>
      <c r="SEN17" s="934"/>
      <c r="SEO17" s="934"/>
      <c r="SEP17" s="934"/>
      <c r="SEQ17" s="934"/>
      <c r="SER17" s="934"/>
      <c r="SES17" s="934"/>
      <c r="SET17" s="934"/>
      <c r="SEU17" s="934"/>
      <c r="SEV17" s="934"/>
      <c r="SEW17" s="934"/>
      <c r="SEX17" s="934"/>
      <c r="SEY17" s="934"/>
      <c r="SEZ17" s="934"/>
      <c r="SFA17" s="934"/>
      <c r="SFB17" s="934"/>
      <c r="SFC17" s="934"/>
      <c r="SFD17" s="934"/>
      <c r="SFE17" s="934"/>
      <c r="SFF17" s="934"/>
      <c r="SFG17" s="934"/>
      <c r="SFH17" s="934"/>
      <c r="SFI17" s="934"/>
      <c r="SFJ17" s="934"/>
      <c r="SFK17" s="934"/>
      <c r="SFL17" s="934"/>
      <c r="SFM17" s="934"/>
      <c r="SFN17" s="934"/>
      <c r="SFO17" s="934"/>
      <c r="SFP17" s="934"/>
      <c r="SFQ17" s="934"/>
      <c r="SFR17" s="934"/>
      <c r="SFS17" s="934"/>
      <c r="SFT17" s="934"/>
      <c r="SFU17" s="934"/>
      <c r="SFV17" s="934"/>
      <c r="SFW17" s="934"/>
      <c r="SFX17" s="934"/>
      <c r="SFY17" s="934"/>
      <c r="SFZ17" s="934"/>
      <c r="SGA17" s="934"/>
      <c r="SGB17" s="934"/>
      <c r="SGC17" s="934"/>
      <c r="SGD17" s="934"/>
      <c r="SGE17" s="934"/>
      <c r="SGF17" s="934"/>
      <c r="SGG17" s="934"/>
      <c r="SGH17" s="934"/>
      <c r="SGI17" s="934"/>
      <c r="SGJ17" s="934"/>
      <c r="SGK17" s="934"/>
      <c r="SGL17" s="934"/>
      <c r="SGM17" s="934"/>
      <c r="SGN17" s="934"/>
      <c r="SGO17" s="934"/>
      <c r="SGP17" s="934"/>
      <c r="SGQ17" s="934"/>
      <c r="SGR17" s="934"/>
      <c r="SGS17" s="934"/>
      <c r="SGT17" s="934"/>
      <c r="SGU17" s="934"/>
      <c r="SGV17" s="934"/>
      <c r="SGW17" s="934"/>
      <c r="SGX17" s="934"/>
      <c r="SGY17" s="934"/>
      <c r="SGZ17" s="934"/>
      <c r="SHA17" s="934"/>
      <c r="SHB17" s="934"/>
      <c r="SHC17" s="934"/>
      <c r="SHD17" s="934"/>
      <c r="SHE17" s="934"/>
      <c r="SHF17" s="934"/>
      <c r="SHG17" s="934"/>
      <c r="SHH17" s="934"/>
      <c r="SHI17" s="934"/>
      <c r="SHJ17" s="934"/>
      <c r="SHK17" s="934"/>
      <c r="SHL17" s="934"/>
      <c r="SHM17" s="934"/>
      <c r="SHN17" s="934"/>
      <c r="SHO17" s="934"/>
      <c r="SHP17" s="934"/>
      <c r="SHQ17" s="934"/>
      <c r="SHR17" s="934"/>
      <c r="SHS17" s="934"/>
      <c r="SHT17" s="934"/>
      <c r="SHU17" s="934"/>
      <c r="SHV17" s="934"/>
      <c r="SHW17" s="934"/>
      <c r="SHX17" s="934"/>
      <c r="SHY17" s="934"/>
      <c r="SHZ17" s="934"/>
      <c r="SIA17" s="934"/>
      <c r="SIB17" s="934"/>
      <c r="SIC17" s="934"/>
      <c r="SID17" s="934"/>
      <c r="SIE17" s="934"/>
      <c r="SIF17" s="934"/>
      <c r="SIG17" s="934"/>
      <c r="SIH17" s="934"/>
      <c r="SII17" s="934"/>
      <c r="SIJ17" s="934"/>
      <c r="SIK17" s="934"/>
      <c r="SIL17" s="934"/>
      <c r="SIM17" s="934"/>
      <c r="SIN17" s="934"/>
      <c r="SIO17" s="934"/>
      <c r="SIP17" s="934"/>
      <c r="SIQ17" s="934"/>
      <c r="SIR17" s="934"/>
      <c r="SIS17" s="934"/>
      <c r="SIT17" s="934"/>
      <c r="SIU17" s="934"/>
      <c r="SIV17" s="934"/>
      <c r="SIW17" s="934"/>
      <c r="SIX17" s="934"/>
      <c r="SIY17" s="934"/>
      <c r="SIZ17" s="934"/>
      <c r="SJA17" s="934"/>
      <c r="SJB17" s="934"/>
      <c r="SJC17" s="934"/>
      <c r="SJD17" s="934"/>
      <c r="SJE17" s="934"/>
      <c r="SJF17" s="934"/>
      <c r="SJG17" s="934"/>
      <c r="SJH17" s="934"/>
      <c r="SJI17" s="934"/>
      <c r="SJJ17" s="934"/>
      <c r="SJK17" s="934"/>
      <c r="SJL17" s="934"/>
      <c r="SJM17" s="934"/>
      <c r="SJN17" s="934"/>
      <c r="SJO17" s="934"/>
      <c r="SJP17" s="934"/>
      <c r="SJQ17" s="934"/>
      <c r="SJR17" s="934"/>
      <c r="SJS17" s="934"/>
      <c r="SJT17" s="934"/>
      <c r="SJU17" s="934"/>
      <c r="SJV17" s="934"/>
      <c r="SJW17" s="934"/>
      <c r="SJX17" s="934"/>
      <c r="SJY17" s="934"/>
      <c r="SJZ17" s="934"/>
      <c r="SKA17" s="934"/>
      <c r="SKB17" s="934"/>
      <c r="SKC17" s="934"/>
      <c r="SKD17" s="934"/>
      <c r="SKE17" s="934"/>
      <c r="SKF17" s="934"/>
      <c r="SKG17" s="934"/>
      <c r="SKH17" s="934"/>
      <c r="SKI17" s="934"/>
      <c r="SKJ17" s="934"/>
      <c r="SKK17" s="934"/>
      <c r="SKL17" s="934"/>
      <c r="SKM17" s="934"/>
      <c r="SKN17" s="934"/>
      <c r="SKO17" s="934"/>
      <c r="SKP17" s="934"/>
      <c r="SKQ17" s="934"/>
      <c r="SKR17" s="934"/>
      <c r="SKS17" s="934"/>
      <c r="SKT17" s="934"/>
      <c r="SKU17" s="934"/>
      <c r="SKV17" s="934"/>
      <c r="SKW17" s="934"/>
      <c r="SKX17" s="934"/>
      <c r="SKY17" s="934"/>
      <c r="SKZ17" s="934"/>
      <c r="SLA17" s="934"/>
      <c r="SLB17" s="934"/>
      <c r="SLC17" s="934"/>
      <c r="SLD17" s="934"/>
      <c r="SLE17" s="934"/>
      <c r="SLF17" s="934"/>
      <c r="SLG17" s="934"/>
      <c r="SLH17" s="934"/>
      <c r="SLI17" s="934"/>
      <c r="SLJ17" s="934"/>
      <c r="SLK17" s="934"/>
      <c r="SLL17" s="934"/>
      <c r="SLM17" s="934"/>
      <c r="SLN17" s="934"/>
      <c r="SLO17" s="934"/>
      <c r="SLP17" s="934"/>
      <c r="SLQ17" s="934"/>
      <c r="SLR17" s="934"/>
      <c r="SLS17" s="934"/>
      <c r="SLT17" s="934"/>
      <c r="SLU17" s="934"/>
      <c r="SLV17" s="934"/>
      <c r="SLW17" s="934"/>
      <c r="SLX17" s="934"/>
      <c r="SLY17" s="934"/>
      <c r="SLZ17" s="934"/>
      <c r="SMA17" s="934"/>
      <c r="SMB17" s="934"/>
      <c r="SMC17" s="934"/>
      <c r="SMD17" s="934"/>
      <c r="SME17" s="934"/>
      <c r="SMF17" s="934"/>
      <c r="SMG17" s="934"/>
      <c r="SMH17" s="934"/>
      <c r="SMI17" s="934"/>
      <c r="SMJ17" s="934"/>
      <c r="SMK17" s="934"/>
      <c r="SML17" s="934"/>
      <c r="SMM17" s="934"/>
      <c r="SMN17" s="934"/>
      <c r="SMO17" s="934"/>
      <c r="SMP17" s="934"/>
      <c r="SMQ17" s="934"/>
      <c r="SMR17" s="934"/>
      <c r="SMS17" s="934"/>
      <c r="SMT17" s="934"/>
      <c r="SMU17" s="934"/>
      <c r="SMV17" s="934"/>
      <c r="SMW17" s="934"/>
      <c r="SMX17" s="934"/>
      <c r="SMY17" s="934"/>
      <c r="SMZ17" s="934"/>
      <c r="SNA17" s="934"/>
      <c r="SNB17" s="934"/>
      <c r="SNC17" s="934"/>
      <c r="SND17" s="934"/>
      <c r="SNE17" s="934"/>
      <c r="SNF17" s="934"/>
      <c r="SNG17" s="934"/>
      <c r="SNH17" s="934"/>
      <c r="SNI17" s="934"/>
      <c r="SNJ17" s="934"/>
      <c r="SNK17" s="934"/>
      <c r="SNL17" s="934"/>
      <c r="SNM17" s="934"/>
      <c r="SNN17" s="934"/>
      <c r="SNO17" s="934"/>
      <c r="SNP17" s="934"/>
      <c r="SNQ17" s="934"/>
      <c r="SNR17" s="934"/>
      <c r="SNS17" s="934"/>
      <c r="SNT17" s="934"/>
      <c r="SNU17" s="934"/>
      <c r="SNV17" s="934"/>
      <c r="SNW17" s="934"/>
      <c r="SNX17" s="934"/>
      <c r="SNY17" s="934"/>
      <c r="SNZ17" s="934"/>
      <c r="SOA17" s="934"/>
      <c r="SOB17" s="934"/>
      <c r="SOC17" s="934"/>
      <c r="SOD17" s="934"/>
      <c r="SOE17" s="934"/>
      <c r="SOF17" s="934"/>
      <c r="SOG17" s="934"/>
      <c r="SOH17" s="934"/>
      <c r="SOI17" s="934"/>
      <c r="SOJ17" s="934"/>
      <c r="SOK17" s="934"/>
      <c r="SOL17" s="934"/>
      <c r="SOM17" s="934"/>
      <c r="SON17" s="934"/>
      <c r="SOO17" s="934"/>
      <c r="SOP17" s="934"/>
      <c r="SOQ17" s="934"/>
      <c r="SOR17" s="934"/>
      <c r="SOS17" s="934"/>
      <c r="SOT17" s="934"/>
      <c r="SOU17" s="934"/>
      <c r="SOV17" s="934"/>
      <c r="SOW17" s="934"/>
      <c r="SOX17" s="934"/>
      <c r="SOY17" s="934"/>
      <c r="SOZ17" s="934"/>
      <c r="SPA17" s="934"/>
      <c r="SPB17" s="934"/>
      <c r="SPC17" s="934"/>
      <c r="SPD17" s="934"/>
      <c r="SPE17" s="934"/>
      <c r="SPF17" s="934"/>
      <c r="SPG17" s="934"/>
      <c r="SPH17" s="934"/>
      <c r="SPI17" s="934"/>
      <c r="SPJ17" s="934"/>
      <c r="SPK17" s="934"/>
      <c r="SPL17" s="934"/>
      <c r="SPM17" s="934"/>
      <c r="SPN17" s="934"/>
      <c r="SPO17" s="934"/>
      <c r="SPP17" s="934"/>
      <c r="SPQ17" s="934"/>
      <c r="SPR17" s="934"/>
      <c r="SPS17" s="934"/>
      <c r="SPT17" s="934"/>
      <c r="SPU17" s="934"/>
      <c r="SPV17" s="934"/>
      <c r="SPW17" s="934"/>
      <c r="SPX17" s="934"/>
      <c r="SPY17" s="934"/>
      <c r="SPZ17" s="934"/>
      <c r="SQA17" s="934"/>
      <c r="SQB17" s="934"/>
      <c r="SQC17" s="934"/>
      <c r="SQD17" s="934"/>
      <c r="SQE17" s="934"/>
      <c r="SQF17" s="934"/>
      <c r="SQG17" s="934"/>
      <c r="SQH17" s="934"/>
      <c r="SQI17" s="934"/>
      <c r="SQJ17" s="934"/>
      <c r="SQK17" s="934"/>
      <c r="SQL17" s="934"/>
      <c r="SQM17" s="934"/>
      <c r="SQN17" s="934"/>
      <c r="SQO17" s="934"/>
      <c r="SQP17" s="934"/>
      <c r="SQQ17" s="934"/>
      <c r="SQR17" s="934"/>
      <c r="SQS17" s="934"/>
      <c r="SQT17" s="934"/>
      <c r="SQU17" s="934"/>
      <c r="SQV17" s="934"/>
      <c r="SQW17" s="934"/>
      <c r="SQX17" s="934"/>
      <c r="SQY17" s="934"/>
      <c r="SQZ17" s="934"/>
      <c r="SRA17" s="934"/>
      <c r="SRB17" s="934"/>
      <c r="SRC17" s="934"/>
      <c r="SRD17" s="934"/>
      <c r="SRE17" s="934"/>
      <c r="SRF17" s="934"/>
      <c r="SRG17" s="934"/>
      <c r="SRH17" s="934"/>
      <c r="SRI17" s="934"/>
      <c r="SRJ17" s="934"/>
      <c r="SRK17" s="934"/>
      <c r="SRL17" s="934"/>
      <c r="SRM17" s="934"/>
      <c r="SRN17" s="934"/>
      <c r="SRO17" s="934"/>
      <c r="SRP17" s="934"/>
      <c r="SRQ17" s="934"/>
      <c r="SRR17" s="934"/>
      <c r="SRS17" s="934"/>
      <c r="SRT17" s="934"/>
      <c r="SRU17" s="934"/>
      <c r="SRV17" s="934"/>
      <c r="SRW17" s="934"/>
      <c r="SRX17" s="934"/>
      <c r="SRY17" s="934"/>
      <c r="SRZ17" s="934"/>
      <c r="SSA17" s="934"/>
      <c r="SSB17" s="934"/>
      <c r="SSC17" s="934"/>
      <c r="SSD17" s="934"/>
      <c r="SSE17" s="934"/>
      <c r="SSF17" s="934"/>
      <c r="SSG17" s="934"/>
      <c r="SSH17" s="934"/>
      <c r="SSI17" s="934"/>
      <c r="SSJ17" s="934"/>
      <c r="SSK17" s="934"/>
      <c r="SSL17" s="934"/>
      <c r="SSM17" s="934"/>
      <c r="SSN17" s="934"/>
      <c r="SSO17" s="934"/>
      <c r="SSP17" s="934"/>
      <c r="SSQ17" s="934"/>
      <c r="SSR17" s="934"/>
      <c r="SSS17" s="934"/>
      <c r="SST17" s="934"/>
      <c r="SSU17" s="934"/>
      <c r="SSV17" s="934"/>
      <c r="SSW17" s="934"/>
      <c r="SSX17" s="934"/>
      <c r="SSY17" s="934"/>
      <c r="SSZ17" s="934"/>
      <c r="STA17" s="934"/>
      <c r="STB17" s="934"/>
      <c r="STC17" s="934"/>
      <c r="STD17" s="934"/>
      <c r="STE17" s="934"/>
      <c r="STF17" s="934"/>
      <c r="STG17" s="934"/>
      <c r="STH17" s="934"/>
      <c r="STI17" s="934"/>
      <c r="STJ17" s="934"/>
      <c r="STK17" s="934"/>
      <c r="STL17" s="934"/>
      <c r="STM17" s="934"/>
      <c r="STN17" s="934"/>
      <c r="STO17" s="934"/>
      <c r="STP17" s="934"/>
      <c r="STQ17" s="934"/>
      <c r="STR17" s="934"/>
      <c r="STS17" s="934"/>
      <c r="STT17" s="934"/>
      <c r="STU17" s="934"/>
      <c r="STV17" s="934"/>
      <c r="STW17" s="934"/>
      <c r="STX17" s="934"/>
      <c r="STY17" s="934"/>
      <c r="STZ17" s="934"/>
      <c r="SUA17" s="934"/>
      <c r="SUB17" s="934"/>
      <c r="SUC17" s="934"/>
      <c r="SUD17" s="934"/>
      <c r="SUE17" s="934"/>
      <c r="SUF17" s="934"/>
      <c r="SUG17" s="934"/>
      <c r="SUH17" s="934"/>
      <c r="SUI17" s="934"/>
      <c r="SUJ17" s="934"/>
      <c r="SUK17" s="934"/>
      <c r="SUL17" s="934"/>
      <c r="SUM17" s="934"/>
      <c r="SUN17" s="934"/>
      <c r="SUO17" s="934"/>
      <c r="SUP17" s="934"/>
      <c r="SUQ17" s="934"/>
      <c r="SUR17" s="934"/>
      <c r="SUS17" s="934"/>
      <c r="SUT17" s="934"/>
      <c r="SUU17" s="934"/>
      <c r="SUV17" s="934"/>
      <c r="SUW17" s="934"/>
      <c r="SUX17" s="934"/>
      <c r="SUY17" s="934"/>
      <c r="SUZ17" s="934"/>
      <c r="SVA17" s="934"/>
      <c r="SVB17" s="934"/>
      <c r="SVC17" s="934"/>
      <c r="SVD17" s="934"/>
      <c r="SVE17" s="934"/>
      <c r="SVF17" s="934"/>
      <c r="SVG17" s="934"/>
      <c r="SVH17" s="934"/>
      <c r="SVI17" s="934"/>
      <c r="SVJ17" s="934"/>
      <c r="SVK17" s="934"/>
      <c r="SVL17" s="934"/>
      <c r="SVM17" s="934"/>
      <c r="SVN17" s="934"/>
      <c r="SVO17" s="934"/>
      <c r="SVP17" s="934"/>
      <c r="SVQ17" s="934"/>
      <c r="SVR17" s="934"/>
      <c r="SVS17" s="934"/>
      <c r="SVT17" s="934"/>
      <c r="SVU17" s="934"/>
      <c r="SVV17" s="934"/>
      <c r="SVW17" s="934"/>
      <c r="SVX17" s="934"/>
      <c r="SVY17" s="934"/>
      <c r="SVZ17" s="934"/>
      <c r="SWA17" s="934"/>
      <c r="SWB17" s="934"/>
      <c r="SWC17" s="934"/>
      <c r="SWD17" s="934"/>
      <c r="SWE17" s="934"/>
      <c r="SWF17" s="934"/>
      <c r="SWG17" s="934"/>
      <c r="SWH17" s="934"/>
      <c r="SWI17" s="934"/>
      <c r="SWJ17" s="934"/>
      <c r="SWK17" s="934"/>
      <c r="SWL17" s="934"/>
      <c r="SWM17" s="934"/>
      <c r="SWN17" s="934"/>
      <c r="SWO17" s="934"/>
      <c r="SWP17" s="934"/>
      <c r="SWQ17" s="934"/>
      <c r="SWR17" s="934"/>
      <c r="SWS17" s="934"/>
      <c r="SWT17" s="934"/>
      <c r="SWU17" s="934"/>
      <c r="SWV17" s="934"/>
      <c r="SWW17" s="934"/>
      <c r="SWX17" s="934"/>
      <c r="SWY17" s="934"/>
      <c r="SWZ17" s="934"/>
      <c r="SXA17" s="934"/>
      <c r="SXB17" s="934"/>
      <c r="SXC17" s="934"/>
      <c r="SXD17" s="934"/>
      <c r="SXE17" s="934"/>
      <c r="SXF17" s="934"/>
      <c r="SXG17" s="934"/>
      <c r="SXH17" s="934"/>
      <c r="SXI17" s="934"/>
      <c r="SXJ17" s="934"/>
      <c r="SXK17" s="934"/>
      <c r="SXL17" s="934"/>
      <c r="SXM17" s="934"/>
      <c r="SXN17" s="934"/>
      <c r="SXO17" s="934"/>
      <c r="SXP17" s="934"/>
      <c r="SXQ17" s="934"/>
      <c r="SXR17" s="934"/>
      <c r="SXS17" s="934"/>
      <c r="SXT17" s="934"/>
      <c r="SXU17" s="934"/>
      <c r="SXV17" s="934"/>
      <c r="SXW17" s="934"/>
      <c r="SXX17" s="934"/>
      <c r="SXY17" s="934"/>
      <c r="SXZ17" s="934"/>
      <c r="SYA17" s="934"/>
      <c r="SYB17" s="934"/>
      <c r="SYC17" s="934"/>
      <c r="SYD17" s="934"/>
      <c r="SYE17" s="934"/>
      <c r="SYF17" s="934"/>
      <c r="SYG17" s="934"/>
      <c r="SYH17" s="934"/>
      <c r="SYI17" s="934"/>
      <c r="SYJ17" s="934"/>
      <c r="SYK17" s="934"/>
      <c r="SYL17" s="934"/>
      <c r="SYM17" s="934"/>
      <c r="SYN17" s="934"/>
      <c r="SYO17" s="934"/>
      <c r="SYP17" s="934"/>
      <c r="SYQ17" s="934"/>
      <c r="SYR17" s="934"/>
      <c r="SYS17" s="934"/>
      <c r="SYT17" s="934"/>
      <c r="SYU17" s="934"/>
      <c r="SYV17" s="934"/>
      <c r="SYW17" s="934"/>
      <c r="SYX17" s="934"/>
      <c r="SYY17" s="934"/>
      <c r="SYZ17" s="934"/>
      <c r="SZA17" s="934"/>
      <c r="SZB17" s="934"/>
      <c r="SZC17" s="934"/>
      <c r="SZD17" s="934"/>
      <c r="SZE17" s="934"/>
      <c r="SZF17" s="934"/>
      <c r="SZG17" s="934"/>
      <c r="SZH17" s="934"/>
      <c r="SZI17" s="934"/>
      <c r="SZJ17" s="934"/>
      <c r="SZK17" s="934"/>
      <c r="SZL17" s="934"/>
      <c r="SZM17" s="934"/>
      <c r="SZN17" s="934"/>
      <c r="SZO17" s="934"/>
      <c r="SZP17" s="934"/>
      <c r="SZQ17" s="934"/>
      <c r="SZR17" s="934"/>
      <c r="SZS17" s="934"/>
      <c r="SZT17" s="934"/>
      <c r="SZU17" s="934"/>
      <c r="SZV17" s="934"/>
      <c r="SZW17" s="934"/>
      <c r="SZX17" s="934"/>
      <c r="SZY17" s="934"/>
      <c r="SZZ17" s="934"/>
      <c r="TAA17" s="934"/>
      <c r="TAB17" s="934"/>
      <c r="TAC17" s="934"/>
      <c r="TAD17" s="934"/>
      <c r="TAE17" s="934"/>
      <c r="TAF17" s="934"/>
      <c r="TAG17" s="934"/>
      <c r="TAH17" s="934"/>
      <c r="TAI17" s="934"/>
      <c r="TAJ17" s="934"/>
      <c r="TAK17" s="934"/>
      <c r="TAL17" s="934"/>
      <c r="TAM17" s="934"/>
      <c r="TAN17" s="934"/>
      <c r="TAO17" s="934"/>
      <c r="TAP17" s="934"/>
      <c r="TAQ17" s="934"/>
      <c r="TAR17" s="934"/>
      <c r="TAS17" s="934"/>
      <c r="TAT17" s="934"/>
      <c r="TAU17" s="934"/>
      <c r="TAV17" s="934"/>
      <c r="TAW17" s="934"/>
      <c r="TAX17" s="934"/>
      <c r="TAY17" s="934"/>
      <c r="TAZ17" s="934"/>
      <c r="TBA17" s="934"/>
      <c r="TBB17" s="934"/>
      <c r="TBC17" s="934"/>
      <c r="TBD17" s="934"/>
      <c r="TBE17" s="934"/>
      <c r="TBF17" s="934"/>
      <c r="TBG17" s="934"/>
      <c r="TBH17" s="934"/>
      <c r="TBI17" s="934"/>
      <c r="TBJ17" s="934"/>
      <c r="TBK17" s="934"/>
      <c r="TBL17" s="934"/>
      <c r="TBM17" s="934"/>
      <c r="TBN17" s="934"/>
      <c r="TBO17" s="934"/>
      <c r="TBP17" s="934"/>
      <c r="TBQ17" s="934"/>
      <c r="TBR17" s="934"/>
      <c r="TBS17" s="934"/>
      <c r="TBT17" s="934"/>
      <c r="TBU17" s="934"/>
      <c r="TBV17" s="934"/>
      <c r="TBW17" s="934"/>
      <c r="TBX17" s="934"/>
      <c r="TBY17" s="934"/>
      <c r="TBZ17" s="934"/>
      <c r="TCA17" s="934"/>
      <c r="TCB17" s="934"/>
      <c r="TCC17" s="934"/>
      <c r="TCD17" s="934"/>
      <c r="TCE17" s="934"/>
      <c r="TCF17" s="934"/>
      <c r="TCG17" s="934"/>
      <c r="TCH17" s="934"/>
      <c r="TCI17" s="934"/>
      <c r="TCJ17" s="934"/>
      <c r="TCK17" s="934"/>
      <c r="TCL17" s="934"/>
      <c r="TCM17" s="934"/>
      <c r="TCN17" s="934"/>
      <c r="TCO17" s="934"/>
      <c r="TCP17" s="934"/>
      <c r="TCQ17" s="934"/>
      <c r="TCR17" s="934"/>
      <c r="TCS17" s="934"/>
      <c r="TCT17" s="934"/>
      <c r="TCU17" s="934"/>
      <c r="TCV17" s="934"/>
      <c r="TCW17" s="934"/>
      <c r="TCX17" s="934"/>
      <c r="TCY17" s="934"/>
      <c r="TCZ17" s="934"/>
      <c r="TDA17" s="934"/>
      <c r="TDB17" s="934"/>
      <c r="TDC17" s="934"/>
      <c r="TDD17" s="934"/>
      <c r="TDE17" s="934"/>
      <c r="TDF17" s="934"/>
      <c r="TDG17" s="934"/>
      <c r="TDH17" s="934"/>
      <c r="TDI17" s="934"/>
      <c r="TDJ17" s="934"/>
      <c r="TDK17" s="934"/>
      <c r="TDL17" s="934"/>
      <c r="TDM17" s="934"/>
      <c r="TDN17" s="934"/>
      <c r="TDO17" s="934"/>
      <c r="TDP17" s="934"/>
      <c r="TDQ17" s="934"/>
      <c r="TDR17" s="934"/>
      <c r="TDS17" s="934"/>
      <c r="TDT17" s="934"/>
      <c r="TDU17" s="934"/>
      <c r="TDV17" s="934"/>
      <c r="TDW17" s="934"/>
      <c r="TDX17" s="934"/>
      <c r="TDY17" s="934"/>
      <c r="TDZ17" s="934"/>
      <c r="TEA17" s="934"/>
      <c r="TEB17" s="934"/>
      <c r="TEC17" s="934"/>
      <c r="TED17" s="934"/>
      <c r="TEE17" s="934"/>
      <c r="TEF17" s="934"/>
      <c r="TEG17" s="934"/>
      <c r="TEH17" s="934"/>
      <c r="TEI17" s="934"/>
      <c r="TEJ17" s="934"/>
      <c r="TEK17" s="934"/>
      <c r="TEL17" s="934"/>
      <c r="TEM17" s="934"/>
      <c r="TEN17" s="934"/>
      <c r="TEO17" s="934"/>
      <c r="TEP17" s="934"/>
      <c r="TEQ17" s="934"/>
      <c r="TER17" s="934"/>
      <c r="TES17" s="934"/>
      <c r="TET17" s="934"/>
      <c r="TEU17" s="934"/>
      <c r="TEV17" s="934"/>
      <c r="TEW17" s="934"/>
      <c r="TEX17" s="934"/>
      <c r="TEY17" s="934"/>
      <c r="TEZ17" s="934"/>
      <c r="TFA17" s="934"/>
      <c r="TFB17" s="934"/>
      <c r="TFC17" s="934"/>
      <c r="TFD17" s="934"/>
      <c r="TFE17" s="934"/>
      <c r="TFF17" s="934"/>
      <c r="TFG17" s="934"/>
      <c r="TFH17" s="934"/>
      <c r="TFI17" s="934"/>
      <c r="TFJ17" s="934"/>
      <c r="TFK17" s="934"/>
      <c r="TFL17" s="934"/>
      <c r="TFM17" s="934"/>
      <c r="TFN17" s="934"/>
      <c r="TFO17" s="934"/>
      <c r="TFP17" s="934"/>
      <c r="TFQ17" s="934"/>
      <c r="TFR17" s="934"/>
      <c r="TFS17" s="934"/>
      <c r="TFT17" s="934"/>
      <c r="TFU17" s="934"/>
      <c r="TFV17" s="934"/>
      <c r="TFW17" s="934"/>
      <c r="TFX17" s="934"/>
      <c r="TFY17" s="934"/>
      <c r="TFZ17" s="934"/>
      <c r="TGA17" s="934"/>
      <c r="TGB17" s="934"/>
      <c r="TGC17" s="934"/>
      <c r="TGD17" s="934"/>
      <c r="TGE17" s="934"/>
      <c r="TGF17" s="934"/>
      <c r="TGG17" s="934"/>
      <c r="TGH17" s="934"/>
      <c r="TGI17" s="934"/>
      <c r="TGJ17" s="934"/>
      <c r="TGK17" s="934"/>
      <c r="TGL17" s="934"/>
      <c r="TGM17" s="934"/>
      <c r="TGN17" s="934"/>
      <c r="TGO17" s="934"/>
      <c r="TGP17" s="934"/>
      <c r="TGQ17" s="934"/>
      <c r="TGR17" s="934"/>
      <c r="TGS17" s="934"/>
      <c r="TGT17" s="934"/>
      <c r="TGU17" s="934"/>
      <c r="TGV17" s="934"/>
      <c r="TGW17" s="934"/>
      <c r="TGX17" s="934"/>
      <c r="TGY17" s="934"/>
      <c r="TGZ17" s="934"/>
      <c r="THA17" s="934"/>
      <c r="THB17" s="934"/>
      <c r="THC17" s="934"/>
      <c r="THD17" s="934"/>
      <c r="THE17" s="934"/>
      <c r="THF17" s="934"/>
      <c r="THG17" s="934"/>
      <c r="THH17" s="934"/>
      <c r="THI17" s="934"/>
      <c r="THJ17" s="934"/>
      <c r="THK17" s="934"/>
      <c r="THL17" s="934"/>
      <c r="THM17" s="934"/>
      <c r="THN17" s="934"/>
      <c r="THO17" s="934"/>
      <c r="THP17" s="934"/>
      <c r="THQ17" s="934"/>
      <c r="THR17" s="934"/>
      <c r="THS17" s="934"/>
      <c r="THT17" s="934"/>
      <c r="THU17" s="934"/>
      <c r="THV17" s="934"/>
      <c r="THW17" s="934"/>
      <c r="THX17" s="934"/>
      <c r="THY17" s="934"/>
      <c r="THZ17" s="934"/>
      <c r="TIA17" s="934"/>
      <c r="TIB17" s="934"/>
      <c r="TIC17" s="934"/>
      <c r="TID17" s="934"/>
      <c r="TIE17" s="934"/>
      <c r="TIF17" s="934"/>
      <c r="TIG17" s="934"/>
      <c r="TIH17" s="934"/>
      <c r="TII17" s="934"/>
      <c r="TIJ17" s="934"/>
      <c r="TIK17" s="934"/>
      <c r="TIL17" s="934"/>
      <c r="TIM17" s="934"/>
      <c r="TIN17" s="934"/>
      <c r="TIO17" s="934"/>
      <c r="TIP17" s="934"/>
      <c r="TIQ17" s="934"/>
      <c r="TIR17" s="934"/>
      <c r="TIS17" s="934"/>
      <c r="TIT17" s="934"/>
      <c r="TIU17" s="934"/>
      <c r="TIV17" s="934"/>
      <c r="TIW17" s="934"/>
      <c r="TIX17" s="934"/>
      <c r="TIY17" s="934"/>
      <c r="TIZ17" s="934"/>
      <c r="TJA17" s="934"/>
      <c r="TJB17" s="934"/>
      <c r="TJC17" s="934"/>
      <c r="TJD17" s="934"/>
      <c r="TJE17" s="934"/>
      <c r="TJF17" s="934"/>
      <c r="TJG17" s="934"/>
      <c r="TJH17" s="934"/>
      <c r="TJI17" s="934"/>
      <c r="TJJ17" s="934"/>
      <c r="TJK17" s="934"/>
      <c r="TJL17" s="934"/>
      <c r="TJM17" s="934"/>
      <c r="TJN17" s="934"/>
      <c r="TJO17" s="934"/>
      <c r="TJP17" s="934"/>
      <c r="TJQ17" s="934"/>
      <c r="TJR17" s="934"/>
      <c r="TJS17" s="934"/>
      <c r="TJT17" s="934"/>
      <c r="TJU17" s="934"/>
      <c r="TJV17" s="934"/>
      <c r="TJW17" s="934"/>
      <c r="TJX17" s="934"/>
      <c r="TJY17" s="934"/>
      <c r="TJZ17" s="934"/>
      <c r="TKA17" s="934"/>
      <c r="TKB17" s="934"/>
      <c r="TKC17" s="934"/>
      <c r="TKD17" s="934"/>
      <c r="TKE17" s="934"/>
      <c r="TKF17" s="934"/>
      <c r="TKG17" s="934"/>
      <c r="TKH17" s="934"/>
      <c r="TKI17" s="934"/>
      <c r="TKJ17" s="934"/>
      <c r="TKK17" s="934"/>
      <c r="TKL17" s="934"/>
      <c r="TKM17" s="934"/>
      <c r="TKN17" s="934"/>
      <c r="TKO17" s="934"/>
      <c r="TKP17" s="934"/>
      <c r="TKQ17" s="934"/>
      <c r="TKR17" s="934"/>
      <c r="TKS17" s="934"/>
      <c r="TKT17" s="934"/>
      <c r="TKU17" s="934"/>
      <c r="TKV17" s="934"/>
      <c r="TKW17" s="934"/>
      <c r="TKX17" s="934"/>
      <c r="TKY17" s="934"/>
      <c r="TKZ17" s="934"/>
      <c r="TLA17" s="934"/>
      <c r="TLB17" s="934"/>
      <c r="TLC17" s="934"/>
      <c r="TLD17" s="934"/>
      <c r="TLE17" s="934"/>
      <c r="TLF17" s="934"/>
      <c r="TLG17" s="934"/>
      <c r="TLH17" s="934"/>
      <c r="TLI17" s="934"/>
      <c r="TLJ17" s="934"/>
      <c r="TLK17" s="934"/>
      <c r="TLL17" s="934"/>
      <c r="TLM17" s="934"/>
      <c r="TLN17" s="934"/>
      <c r="TLO17" s="934"/>
      <c r="TLP17" s="934"/>
      <c r="TLQ17" s="934"/>
      <c r="TLR17" s="934"/>
      <c r="TLS17" s="934"/>
      <c r="TLT17" s="934"/>
      <c r="TLU17" s="934"/>
      <c r="TLV17" s="934"/>
      <c r="TLW17" s="934"/>
      <c r="TLX17" s="934"/>
      <c r="TLY17" s="934"/>
      <c r="TLZ17" s="934"/>
      <c r="TMA17" s="934"/>
      <c r="TMB17" s="934"/>
      <c r="TMC17" s="934"/>
      <c r="TMD17" s="934"/>
      <c r="TME17" s="934"/>
      <c r="TMF17" s="934"/>
      <c r="TMG17" s="934"/>
      <c r="TMH17" s="934"/>
      <c r="TMI17" s="934"/>
      <c r="TMJ17" s="934"/>
      <c r="TMK17" s="934"/>
      <c r="TML17" s="934"/>
      <c r="TMM17" s="934"/>
      <c r="TMN17" s="934"/>
      <c r="TMO17" s="934"/>
      <c r="TMP17" s="934"/>
      <c r="TMQ17" s="934"/>
      <c r="TMR17" s="934"/>
      <c r="TMS17" s="934"/>
      <c r="TMT17" s="934"/>
      <c r="TMU17" s="934"/>
      <c r="TMV17" s="934"/>
      <c r="TMW17" s="934"/>
      <c r="TMX17" s="934"/>
      <c r="TMY17" s="934"/>
      <c r="TMZ17" s="934"/>
      <c r="TNA17" s="934"/>
      <c r="TNB17" s="934"/>
      <c r="TNC17" s="934"/>
      <c r="TND17" s="934"/>
      <c r="TNE17" s="934"/>
      <c r="TNF17" s="934"/>
      <c r="TNG17" s="934"/>
      <c r="TNH17" s="934"/>
      <c r="TNI17" s="934"/>
      <c r="TNJ17" s="934"/>
      <c r="TNK17" s="934"/>
      <c r="TNL17" s="934"/>
      <c r="TNM17" s="934"/>
      <c r="TNN17" s="934"/>
      <c r="TNO17" s="934"/>
      <c r="TNP17" s="934"/>
      <c r="TNQ17" s="934"/>
      <c r="TNR17" s="934"/>
      <c r="TNS17" s="934"/>
      <c r="TNT17" s="934"/>
      <c r="TNU17" s="934"/>
      <c r="TNV17" s="934"/>
      <c r="TNW17" s="934"/>
      <c r="TNX17" s="934"/>
      <c r="TNY17" s="934"/>
      <c r="TNZ17" s="934"/>
      <c r="TOA17" s="934"/>
      <c r="TOB17" s="934"/>
      <c r="TOC17" s="934"/>
      <c r="TOD17" s="934"/>
      <c r="TOE17" s="934"/>
      <c r="TOF17" s="934"/>
      <c r="TOG17" s="934"/>
      <c r="TOH17" s="934"/>
      <c r="TOI17" s="934"/>
      <c r="TOJ17" s="934"/>
      <c r="TOK17" s="934"/>
      <c r="TOL17" s="934"/>
      <c r="TOM17" s="934"/>
      <c r="TON17" s="934"/>
      <c r="TOO17" s="934"/>
      <c r="TOP17" s="934"/>
      <c r="TOQ17" s="934"/>
      <c r="TOR17" s="934"/>
      <c r="TOS17" s="934"/>
      <c r="TOT17" s="934"/>
      <c r="TOU17" s="934"/>
      <c r="TOV17" s="934"/>
      <c r="TOW17" s="934"/>
      <c r="TOX17" s="934"/>
      <c r="TOY17" s="934"/>
      <c r="TOZ17" s="934"/>
      <c r="TPA17" s="934"/>
      <c r="TPB17" s="934"/>
      <c r="TPC17" s="934"/>
      <c r="TPD17" s="934"/>
      <c r="TPE17" s="934"/>
      <c r="TPF17" s="934"/>
      <c r="TPG17" s="934"/>
      <c r="TPH17" s="934"/>
      <c r="TPI17" s="934"/>
      <c r="TPJ17" s="934"/>
      <c r="TPK17" s="934"/>
      <c r="TPL17" s="934"/>
      <c r="TPM17" s="934"/>
      <c r="TPN17" s="934"/>
      <c r="TPO17" s="934"/>
      <c r="TPP17" s="934"/>
      <c r="TPQ17" s="934"/>
      <c r="TPR17" s="934"/>
      <c r="TPS17" s="934"/>
      <c r="TPT17" s="934"/>
      <c r="TPU17" s="934"/>
      <c r="TPV17" s="934"/>
      <c r="TPW17" s="934"/>
      <c r="TPX17" s="934"/>
      <c r="TPY17" s="934"/>
      <c r="TPZ17" s="934"/>
      <c r="TQA17" s="934"/>
      <c r="TQB17" s="934"/>
      <c r="TQC17" s="934"/>
      <c r="TQD17" s="934"/>
      <c r="TQE17" s="934"/>
      <c r="TQF17" s="934"/>
      <c r="TQG17" s="934"/>
      <c r="TQH17" s="934"/>
      <c r="TQI17" s="934"/>
      <c r="TQJ17" s="934"/>
      <c r="TQK17" s="934"/>
      <c r="TQL17" s="934"/>
      <c r="TQM17" s="934"/>
      <c r="TQN17" s="934"/>
      <c r="TQO17" s="934"/>
      <c r="TQP17" s="934"/>
      <c r="TQQ17" s="934"/>
      <c r="TQR17" s="934"/>
      <c r="TQS17" s="934"/>
      <c r="TQT17" s="934"/>
      <c r="TQU17" s="934"/>
      <c r="TQV17" s="934"/>
      <c r="TQW17" s="934"/>
      <c r="TQX17" s="934"/>
      <c r="TQY17" s="934"/>
      <c r="TQZ17" s="934"/>
      <c r="TRA17" s="934"/>
      <c r="TRB17" s="934"/>
      <c r="TRC17" s="934"/>
      <c r="TRD17" s="934"/>
      <c r="TRE17" s="934"/>
      <c r="TRF17" s="934"/>
      <c r="TRG17" s="934"/>
      <c r="TRH17" s="934"/>
      <c r="TRI17" s="934"/>
      <c r="TRJ17" s="934"/>
      <c r="TRK17" s="934"/>
      <c r="TRL17" s="934"/>
      <c r="TRM17" s="934"/>
      <c r="TRN17" s="934"/>
      <c r="TRO17" s="934"/>
      <c r="TRP17" s="934"/>
      <c r="TRQ17" s="934"/>
      <c r="TRR17" s="934"/>
      <c r="TRS17" s="934"/>
      <c r="TRT17" s="934"/>
      <c r="TRU17" s="934"/>
      <c r="TRV17" s="934"/>
      <c r="TRW17" s="934"/>
      <c r="TRX17" s="934"/>
      <c r="TRY17" s="934"/>
      <c r="TRZ17" s="934"/>
      <c r="TSA17" s="934"/>
      <c r="TSB17" s="934"/>
      <c r="TSC17" s="934"/>
      <c r="TSD17" s="934"/>
      <c r="TSE17" s="934"/>
      <c r="TSF17" s="934"/>
      <c r="TSG17" s="934"/>
      <c r="TSH17" s="934"/>
      <c r="TSI17" s="934"/>
      <c r="TSJ17" s="934"/>
      <c r="TSK17" s="934"/>
      <c r="TSL17" s="934"/>
      <c r="TSM17" s="934"/>
      <c r="TSN17" s="934"/>
      <c r="TSO17" s="934"/>
      <c r="TSP17" s="934"/>
      <c r="TSQ17" s="934"/>
      <c r="TSR17" s="934"/>
      <c r="TSS17" s="934"/>
      <c r="TST17" s="934"/>
      <c r="TSU17" s="934"/>
      <c r="TSV17" s="934"/>
      <c r="TSW17" s="934"/>
      <c r="TSX17" s="934"/>
      <c r="TSY17" s="934"/>
      <c r="TSZ17" s="934"/>
      <c r="TTA17" s="934"/>
      <c r="TTB17" s="934"/>
      <c r="TTC17" s="934"/>
      <c r="TTD17" s="934"/>
      <c r="TTE17" s="934"/>
      <c r="TTF17" s="934"/>
      <c r="TTG17" s="934"/>
      <c r="TTH17" s="934"/>
      <c r="TTI17" s="934"/>
      <c r="TTJ17" s="934"/>
      <c r="TTK17" s="934"/>
      <c r="TTL17" s="934"/>
      <c r="TTM17" s="934"/>
      <c r="TTN17" s="934"/>
      <c r="TTO17" s="934"/>
      <c r="TTP17" s="934"/>
      <c r="TTQ17" s="934"/>
      <c r="TTR17" s="934"/>
      <c r="TTS17" s="934"/>
      <c r="TTT17" s="934"/>
      <c r="TTU17" s="934"/>
      <c r="TTV17" s="934"/>
      <c r="TTW17" s="934"/>
      <c r="TTX17" s="934"/>
      <c r="TTY17" s="934"/>
      <c r="TTZ17" s="934"/>
      <c r="TUA17" s="934"/>
      <c r="TUB17" s="934"/>
      <c r="TUC17" s="934"/>
      <c r="TUD17" s="934"/>
      <c r="TUE17" s="934"/>
      <c r="TUF17" s="934"/>
      <c r="TUG17" s="934"/>
      <c r="TUH17" s="934"/>
      <c r="TUI17" s="934"/>
      <c r="TUJ17" s="934"/>
      <c r="TUK17" s="934"/>
      <c r="TUL17" s="934"/>
      <c r="TUM17" s="934"/>
      <c r="TUN17" s="934"/>
      <c r="TUO17" s="934"/>
      <c r="TUP17" s="934"/>
      <c r="TUQ17" s="934"/>
      <c r="TUR17" s="934"/>
      <c r="TUS17" s="934"/>
      <c r="TUT17" s="934"/>
      <c r="TUU17" s="934"/>
      <c r="TUV17" s="934"/>
      <c r="TUW17" s="934"/>
      <c r="TUX17" s="934"/>
      <c r="TUY17" s="934"/>
      <c r="TUZ17" s="934"/>
      <c r="TVA17" s="934"/>
      <c r="TVB17" s="934"/>
      <c r="TVC17" s="934"/>
      <c r="TVD17" s="934"/>
      <c r="TVE17" s="934"/>
      <c r="TVF17" s="934"/>
      <c r="TVG17" s="934"/>
      <c r="TVH17" s="934"/>
      <c r="TVI17" s="934"/>
      <c r="TVJ17" s="934"/>
      <c r="TVK17" s="934"/>
      <c r="TVL17" s="934"/>
      <c r="TVM17" s="934"/>
      <c r="TVN17" s="934"/>
      <c r="TVO17" s="934"/>
      <c r="TVP17" s="934"/>
      <c r="TVQ17" s="934"/>
      <c r="TVR17" s="934"/>
      <c r="TVS17" s="934"/>
      <c r="TVT17" s="934"/>
      <c r="TVU17" s="934"/>
      <c r="TVV17" s="934"/>
      <c r="TVW17" s="934"/>
      <c r="TVX17" s="934"/>
      <c r="TVY17" s="934"/>
      <c r="TVZ17" s="934"/>
      <c r="TWA17" s="934"/>
      <c r="TWB17" s="934"/>
      <c r="TWC17" s="934"/>
      <c r="TWD17" s="934"/>
      <c r="TWE17" s="934"/>
      <c r="TWF17" s="934"/>
      <c r="TWG17" s="934"/>
      <c r="TWH17" s="934"/>
      <c r="TWI17" s="934"/>
      <c r="TWJ17" s="934"/>
      <c r="TWK17" s="934"/>
      <c r="TWL17" s="934"/>
      <c r="TWM17" s="934"/>
      <c r="TWN17" s="934"/>
      <c r="TWO17" s="934"/>
      <c r="TWP17" s="934"/>
      <c r="TWQ17" s="934"/>
      <c r="TWR17" s="934"/>
      <c r="TWS17" s="934"/>
      <c r="TWT17" s="934"/>
      <c r="TWU17" s="934"/>
      <c r="TWV17" s="934"/>
      <c r="TWW17" s="934"/>
      <c r="TWX17" s="934"/>
      <c r="TWY17" s="934"/>
      <c r="TWZ17" s="934"/>
      <c r="TXA17" s="934"/>
      <c r="TXB17" s="934"/>
      <c r="TXC17" s="934"/>
      <c r="TXD17" s="934"/>
      <c r="TXE17" s="934"/>
      <c r="TXF17" s="934"/>
      <c r="TXG17" s="934"/>
      <c r="TXH17" s="934"/>
      <c r="TXI17" s="934"/>
      <c r="TXJ17" s="934"/>
      <c r="TXK17" s="934"/>
      <c r="TXL17" s="934"/>
      <c r="TXM17" s="934"/>
      <c r="TXN17" s="934"/>
      <c r="TXO17" s="934"/>
      <c r="TXP17" s="934"/>
      <c r="TXQ17" s="934"/>
      <c r="TXR17" s="934"/>
      <c r="TXS17" s="934"/>
      <c r="TXT17" s="934"/>
      <c r="TXU17" s="934"/>
      <c r="TXV17" s="934"/>
      <c r="TXW17" s="934"/>
      <c r="TXX17" s="934"/>
      <c r="TXY17" s="934"/>
      <c r="TXZ17" s="934"/>
      <c r="TYA17" s="934"/>
      <c r="TYB17" s="934"/>
      <c r="TYC17" s="934"/>
      <c r="TYD17" s="934"/>
      <c r="TYE17" s="934"/>
      <c r="TYF17" s="934"/>
      <c r="TYG17" s="934"/>
      <c r="TYH17" s="934"/>
      <c r="TYI17" s="934"/>
      <c r="TYJ17" s="934"/>
      <c r="TYK17" s="934"/>
      <c r="TYL17" s="934"/>
      <c r="TYM17" s="934"/>
      <c r="TYN17" s="934"/>
      <c r="TYO17" s="934"/>
      <c r="TYP17" s="934"/>
      <c r="TYQ17" s="934"/>
      <c r="TYR17" s="934"/>
      <c r="TYS17" s="934"/>
      <c r="TYT17" s="934"/>
      <c r="TYU17" s="934"/>
      <c r="TYV17" s="934"/>
      <c r="TYW17" s="934"/>
      <c r="TYX17" s="934"/>
      <c r="TYY17" s="934"/>
      <c r="TYZ17" s="934"/>
      <c r="TZA17" s="934"/>
      <c r="TZB17" s="934"/>
      <c r="TZC17" s="934"/>
      <c r="TZD17" s="934"/>
      <c r="TZE17" s="934"/>
      <c r="TZF17" s="934"/>
      <c r="TZG17" s="934"/>
      <c r="TZH17" s="934"/>
      <c r="TZI17" s="934"/>
      <c r="TZJ17" s="934"/>
      <c r="TZK17" s="934"/>
      <c r="TZL17" s="934"/>
      <c r="TZM17" s="934"/>
      <c r="TZN17" s="934"/>
      <c r="TZO17" s="934"/>
      <c r="TZP17" s="934"/>
      <c r="TZQ17" s="934"/>
      <c r="TZR17" s="934"/>
      <c r="TZS17" s="934"/>
      <c r="TZT17" s="934"/>
      <c r="TZU17" s="934"/>
      <c r="TZV17" s="934"/>
      <c r="TZW17" s="934"/>
      <c r="TZX17" s="934"/>
      <c r="TZY17" s="934"/>
      <c r="TZZ17" s="934"/>
      <c r="UAA17" s="934"/>
      <c r="UAB17" s="934"/>
      <c r="UAC17" s="934"/>
      <c r="UAD17" s="934"/>
      <c r="UAE17" s="934"/>
      <c r="UAF17" s="934"/>
      <c r="UAG17" s="934"/>
      <c r="UAH17" s="934"/>
      <c r="UAI17" s="934"/>
      <c r="UAJ17" s="934"/>
      <c r="UAK17" s="934"/>
      <c r="UAL17" s="934"/>
      <c r="UAM17" s="934"/>
      <c r="UAN17" s="934"/>
      <c r="UAO17" s="934"/>
      <c r="UAP17" s="934"/>
      <c r="UAQ17" s="934"/>
      <c r="UAR17" s="934"/>
      <c r="UAS17" s="934"/>
      <c r="UAT17" s="934"/>
      <c r="UAU17" s="934"/>
      <c r="UAV17" s="934"/>
      <c r="UAW17" s="934"/>
      <c r="UAX17" s="934"/>
      <c r="UAY17" s="934"/>
      <c r="UAZ17" s="934"/>
      <c r="UBA17" s="934"/>
      <c r="UBB17" s="934"/>
      <c r="UBC17" s="934"/>
      <c r="UBD17" s="934"/>
      <c r="UBE17" s="934"/>
      <c r="UBF17" s="934"/>
      <c r="UBG17" s="934"/>
      <c r="UBH17" s="934"/>
      <c r="UBI17" s="934"/>
      <c r="UBJ17" s="934"/>
      <c r="UBK17" s="934"/>
      <c r="UBL17" s="934"/>
      <c r="UBM17" s="934"/>
      <c r="UBN17" s="934"/>
      <c r="UBO17" s="934"/>
      <c r="UBP17" s="934"/>
      <c r="UBQ17" s="934"/>
      <c r="UBR17" s="934"/>
      <c r="UBS17" s="934"/>
      <c r="UBT17" s="934"/>
      <c r="UBU17" s="934"/>
      <c r="UBV17" s="934"/>
      <c r="UBW17" s="934"/>
      <c r="UBX17" s="934"/>
      <c r="UBY17" s="934"/>
      <c r="UBZ17" s="934"/>
      <c r="UCA17" s="934"/>
      <c r="UCB17" s="934"/>
      <c r="UCC17" s="934"/>
      <c r="UCD17" s="934"/>
      <c r="UCE17" s="934"/>
      <c r="UCF17" s="934"/>
      <c r="UCG17" s="934"/>
      <c r="UCH17" s="934"/>
      <c r="UCI17" s="934"/>
      <c r="UCJ17" s="934"/>
      <c r="UCK17" s="934"/>
      <c r="UCL17" s="934"/>
      <c r="UCM17" s="934"/>
      <c r="UCN17" s="934"/>
      <c r="UCO17" s="934"/>
      <c r="UCP17" s="934"/>
      <c r="UCQ17" s="934"/>
      <c r="UCR17" s="934"/>
      <c r="UCS17" s="934"/>
      <c r="UCT17" s="934"/>
      <c r="UCU17" s="934"/>
      <c r="UCV17" s="934"/>
      <c r="UCW17" s="934"/>
      <c r="UCX17" s="934"/>
      <c r="UCY17" s="934"/>
      <c r="UCZ17" s="934"/>
      <c r="UDA17" s="934"/>
      <c r="UDB17" s="934"/>
      <c r="UDC17" s="934"/>
      <c r="UDD17" s="934"/>
      <c r="UDE17" s="934"/>
      <c r="UDF17" s="934"/>
      <c r="UDG17" s="934"/>
      <c r="UDH17" s="934"/>
      <c r="UDI17" s="934"/>
      <c r="UDJ17" s="934"/>
      <c r="UDK17" s="934"/>
      <c r="UDL17" s="934"/>
      <c r="UDM17" s="934"/>
      <c r="UDN17" s="934"/>
      <c r="UDO17" s="934"/>
      <c r="UDP17" s="934"/>
      <c r="UDQ17" s="934"/>
      <c r="UDR17" s="934"/>
      <c r="UDS17" s="934"/>
      <c r="UDT17" s="934"/>
      <c r="UDU17" s="934"/>
      <c r="UDV17" s="934"/>
      <c r="UDW17" s="934"/>
      <c r="UDX17" s="934"/>
      <c r="UDY17" s="934"/>
      <c r="UDZ17" s="934"/>
      <c r="UEA17" s="934"/>
      <c r="UEB17" s="934"/>
      <c r="UEC17" s="934"/>
      <c r="UED17" s="934"/>
      <c r="UEE17" s="934"/>
      <c r="UEF17" s="934"/>
      <c r="UEG17" s="934"/>
      <c r="UEH17" s="934"/>
      <c r="UEI17" s="934"/>
      <c r="UEJ17" s="934"/>
      <c r="UEK17" s="934"/>
      <c r="UEL17" s="934"/>
      <c r="UEM17" s="934"/>
      <c r="UEN17" s="934"/>
      <c r="UEO17" s="934"/>
      <c r="UEP17" s="934"/>
      <c r="UEQ17" s="934"/>
      <c r="UER17" s="934"/>
      <c r="UES17" s="934"/>
      <c r="UET17" s="934"/>
      <c r="UEU17" s="934"/>
      <c r="UEV17" s="934"/>
      <c r="UEW17" s="934"/>
      <c r="UEX17" s="934"/>
      <c r="UEY17" s="934"/>
      <c r="UEZ17" s="934"/>
      <c r="UFA17" s="934"/>
      <c r="UFB17" s="934"/>
      <c r="UFC17" s="934"/>
      <c r="UFD17" s="934"/>
      <c r="UFE17" s="934"/>
      <c r="UFF17" s="934"/>
      <c r="UFG17" s="934"/>
      <c r="UFH17" s="934"/>
      <c r="UFI17" s="934"/>
      <c r="UFJ17" s="934"/>
      <c r="UFK17" s="934"/>
      <c r="UFL17" s="934"/>
      <c r="UFM17" s="934"/>
      <c r="UFN17" s="934"/>
      <c r="UFO17" s="934"/>
      <c r="UFP17" s="934"/>
      <c r="UFQ17" s="934"/>
      <c r="UFR17" s="934"/>
      <c r="UFS17" s="934"/>
      <c r="UFT17" s="934"/>
      <c r="UFU17" s="934"/>
      <c r="UFV17" s="934"/>
      <c r="UFW17" s="934"/>
      <c r="UFX17" s="934"/>
      <c r="UFY17" s="934"/>
      <c r="UFZ17" s="934"/>
      <c r="UGA17" s="934"/>
      <c r="UGB17" s="934"/>
      <c r="UGC17" s="934"/>
      <c r="UGD17" s="934"/>
      <c r="UGE17" s="934"/>
      <c r="UGF17" s="934"/>
      <c r="UGG17" s="934"/>
      <c r="UGH17" s="934"/>
      <c r="UGI17" s="934"/>
      <c r="UGJ17" s="934"/>
      <c r="UGK17" s="934"/>
      <c r="UGL17" s="934"/>
      <c r="UGM17" s="934"/>
      <c r="UGN17" s="934"/>
      <c r="UGO17" s="934"/>
      <c r="UGP17" s="934"/>
      <c r="UGQ17" s="934"/>
      <c r="UGR17" s="934"/>
      <c r="UGS17" s="934"/>
      <c r="UGT17" s="934"/>
      <c r="UGU17" s="934"/>
      <c r="UGV17" s="934"/>
      <c r="UGW17" s="934"/>
      <c r="UGX17" s="934"/>
      <c r="UGY17" s="934"/>
      <c r="UGZ17" s="934"/>
      <c r="UHA17" s="934"/>
      <c r="UHB17" s="934"/>
      <c r="UHC17" s="934"/>
      <c r="UHD17" s="934"/>
      <c r="UHE17" s="934"/>
      <c r="UHF17" s="934"/>
      <c r="UHG17" s="934"/>
      <c r="UHH17" s="934"/>
      <c r="UHI17" s="934"/>
      <c r="UHJ17" s="934"/>
      <c r="UHK17" s="934"/>
      <c r="UHL17" s="934"/>
      <c r="UHM17" s="934"/>
      <c r="UHN17" s="934"/>
      <c r="UHO17" s="934"/>
      <c r="UHP17" s="934"/>
      <c r="UHQ17" s="934"/>
      <c r="UHR17" s="934"/>
      <c r="UHS17" s="934"/>
      <c r="UHT17" s="934"/>
      <c r="UHU17" s="934"/>
      <c r="UHV17" s="934"/>
      <c r="UHW17" s="934"/>
      <c r="UHX17" s="934"/>
      <c r="UHY17" s="934"/>
      <c r="UHZ17" s="934"/>
      <c r="UIA17" s="934"/>
      <c r="UIB17" s="934"/>
      <c r="UIC17" s="934"/>
      <c r="UID17" s="934"/>
      <c r="UIE17" s="934"/>
      <c r="UIF17" s="934"/>
      <c r="UIG17" s="934"/>
      <c r="UIH17" s="934"/>
      <c r="UII17" s="934"/>
      <c r="UIJ17" s="934"/>
      <c r="UIK17" s="934"/>
      <c r="UIL17" s="934"/>
      <c r="UIM17" s="934"/>
      <c r="UIN17" s="934"/>
      <c r="UIO17" s="934"/>
      <c r="UIP17" s="934"/>
      <c r="UIQ17" s="934"/>
      <c r="UIR17" s="934"/>
      <c r="UIS17" s="934"/>
      <c r="UIT17" s="934"/>
      <c r="UIU17" s="934"/>
      <c r="UIV17" s="934"/>
      <c r="UIW17" s="934"/>
      <c r="UIX17" s="934"/>
      <c r="UIY17" s="934"/>
      <c r="UIZ17" s="934"/>
      <c r="UJA17" s="934"/>
      <c r="UJB17" s="934"/>
      <c r="UJC17" s="934"/>
      <c r="UJD17" s="934"/>
      <c r="UJE17" s="934"/>
      <c r="UJF17" s="934"/>
      <c r="UJG17" s="934"/>
      <c r="UJH17" s="934"/>
      <c r="UJI17" s="934"/>
      <c r="UJJ17" s="934"/>
      <c r="UJK17" s="934"/>
      <c r="UJL17" s="934"/>
      <c r="UJM17" s="934"/>
      <c r="UJN17" s="934"/>
      <c r="UJO17" s="934"/>
      <c r="UJP17" s="934"/>
      <c r="UJQ17" s="934"/>
      <c r="UJR17" s="934"/>
      <c r="UJS17" s="934"/>
      <c r="UJT17" s="934"/>
      <c r="UJU17" s="934"/>
      <c r="UJV17" s="934"/>
      <c r="UJW17" s="934"/>
      <c r="UJX17" s="934"/>
      <c r="UJY17" s="934"/>
      <c r="UJZ17" s="934"/>
      <c r="UKA17" s="934"/>
      <c r="UKB17" s="934"/>
      <c r="UKC17" s="934"/>
      <c r="UKD17" s="934"/>
      <c r="UKE17" s="934"/>
      <c r="UKF17" s="934"/>
      <c r="UKG17" s="934"/>
      <c r="UKH17" s="934"/>
      <c r="UKI17" s="934"/>
      <c r="UKJ17" s="934"/>
      <c r="UKK17" s="934"/>
      <c r="UKL17" s="934"/>
      <c r="UKM17" s="934"/>
      <c r="UKN17" s="934"/>
      <c r="UKO17" s="934"/>
      <c r="UKP17" s="934"/>
      <c r="UKQ17" s="934"/>
      <c r="UKR17" s="934"/>
      <c r="UKS17" s="934"/>
      <c r="UKT17" s="934"/>
      <c r="UKU17" s="934"/>
      <c r="UKV17" s="934"/>
      <c r="UKW17" s="934"/>
      <c r="UKX17" s="934"/>
      <c r="UKY17" s="934"/>
      <c r="UKZ17" s="934"/>
      <c r="ULA17" s="934"/>
      <c r="ULB17" s="934"/>
      <c r="ULC17" s="934"/>
      <c r="ULD17" s="934"/>
      <c r="ULE17" s="934"/>
      <c r="ULF17" s="934"/>
      <c r="ULG17" s="934"/>
      <c r="ULH17" s="934"/>
      <c r="ULI17" s="934"/>
      <c r="ULJ17" s="934"/>
      <c r="ULK17" s="934"/>
      <c r="ULL17" s="934"/>
      <c r="ULM17" s="934"/>
      <c r="ULN17" s="934"/>
      <c r="ULO17" s="934"/>
      <c r="ULP17" s="934"/>
      <c r="ULQ17" s="934"/>
      <c r="ULR17" s="934"/>
      <c r="ULS17" s="934"/>
      <c r="ULT17" s="934"/>
      <c r="ULU17" s="934"/>
      <c r="ULV17" s="934"/>
      <c r="ULW17" s="934"/>
      <c r="ULX17" s="934"/>
      <c r="ULY17" s="934"/>
      <c r="ULZ17" s="934"/>
      <c r="UMA17" s="934"/>
      <c r="UMB17" s="934"/>
      <c r="UMC17" s="934"/>
      <c r="UMD17" s="934"/>
      <c r="UME17" s="934"/>
      <c r="UMF17" s="934"/>
      <c r="UMG17" s="934"/>
      <c r="UMH17" s="934"/>
      <c r="UMI17" s="934"/>
      <c r="UMJ17" s="934"/>
      <c r="UMK17" s="934"/>
      <c r="UML17" s="934"/>
      <c r="UMM17" s="934"/>
      <c r="UMN17" s="934"/>
      <c r="UMO17" s="934"/>
      <c r="UMP17" s="934"/>
      <c r="UMQ17" s="934"/>
      <c r="UMR17" s="934"/>
      <c r="UMS17" s="934"/>
      <c r="UMT17" s="934"/>
      <c r="UMU17" s="934"/>
      <c r="UMV17" s="934"/>
      <c r="UMW17" s="934"/>
      <c r="UMX17" s="934"/>
      <c r="UMY17" s="934"/>
      <c r="UMZ17" s="934"/>
      <c r="UNA17" s="934"/>
      <c r="UNB17" s="934"/>
      <c r="UNC17" s="934"/>
      <c r="UND17" s="934"/>
      <c r="UNE17" s="934"/>
      <c r="UNF17" s="934"/>
      <c r="UNG17" s="934"/>
      <c r="UNH17" s="934"/>
      <c r="UNI17" s="934"/>
      <c r="UNJ17" s="934"/>
      <c r="UNK17" s="934"/>
      <c r="UNL17" s="934"/>
      <c r="UNM17" s="934"/>
      <c r="UNN17" s="934"/>
      <c r="UNO17" s="934"/>
      <c r="UNP17" s="934"/>
      <c r="UNQ17" s="934"/>
      <c r="UNR17" s="934"/>
      <c r="UNS17" s="934"/>
      <c r="UNT17" s="934"/>
      <c r="UNU17" s="934"/>
      <c r="UNV17" s="934"/>
      <c r="UNW17" s="934"/>
      <c r="UNX17" s="934"/>
      <c r="UNY17" s="934"/>
      <c r="UNZ17" s="934"/>
      <c r="UOA17" s="934"/>
      <c r="UOB17" s="934"/>
      <c r="UOC17" s="934"/>
      <c r="UOD17" s="934"/>
      <c r="UOE17" s="934"/>
      <c r="UOF17" s="934"/>
      <c r="UOG17" s="934"/>
      <c r="UOH17" s="934"/>
      <c r="UOI17" s="934"/>
      <c r="UOJ17" s="934"/>
      <c r="UOK17" s="934"/>
      <c r="UOL17" s="934"/>
      <c r="UOM17" s="934"/>
      <c r="UON17" s="934"/>
      <c r="UOO17" s="934"/>
      <c r="UOP17" s="934"/>
      <c r="UOQ17" s="934"/>
      <c r="UOR17" s="934"/>
      <c r="UOS17" s="934"/>
      <c r="UOT17" s="934"/>
      <c r="UOU17" s="934"/>
      <c r="UOV17" s="934"/>
      <c r="UOW17" s="934"/>
      <c r="UOX17" s="934"/>
      <c r="UOY17" s="934"/>
      <c r="UOZ17" s="934"/>
      <c r="UPA17" s="934"/>
      <c r="UPB17" s="934"/>
      <c r="UPC17" s="934"/>
      <c r="UPD17" s="934"/>
      <c r="UPE17" s="934"/>
      <c r="UPF17" s="934"/>
      <c r="UPG17" s="934"/>
      <c r="UPH17" s="934"/>
      <c r="UPI17" s="934"/>
      <c r="UPJ17" s="934"/>
      <c r="UPK17" s="934"/>
      <c r="UPL17" s="934"/>
      <c r="UPM17" s="934"/>
      <c r="UPN17" s="934"/>
      <c r="UPO17" s="934"/>
      <c r="UPP17" s="934"/>
      <c r="UPQ17" s="934"/>
      <c r="UPR17" s="934"/>
      <c r="UPS17" s="934"/>
      <c r="UPT17" s="934"/>
      <c r="UPU17" s="934"/>
      <c r="UPV17" s="934"/>
      <c r="UPW17" s="934"/>
      <c r="UPX17" s="934"/>
      <c r="UPY17" s="934"/>
      <c r="UPZ17" s="934"/>
      <c r="UQA17" s="934"/>
      <c r="UQB17" s="934"/>
      <c r="UQC17" s="934"/>
      <c r="UQD17" s="934"/>
      <c r="UQE17" s="934"/>
      <c r="UQF17" s="934"/>
      <c r="UQG17" s="934"/>
      <c r="UQH17" s="934"/>
      <c r="UQI17" s="934"/>
      <c r="UQJ17" s="934"/>
      <c r="UQK17" s="934"/>
      <c r="UQL17" s="934"/>
      <c r="UQM17" s="934"/>
      <c r="UQN17" s="934"/>
      <c r="UQO17" s="934"/>
      <c r="UQP17" s="934"/>
      <c r="UQQ17" s="934"/>
      <c r="UQR17" s="934"/>
      <c r="UQS17" s="934"/>
      <c r="UQT17" s="934"/>
      <c r="UQU17" s="934"/>
      <c r="UQV17" s="934"/>
      <c r="UQW17" s="934"/>
      <c r="UQX17" s="934"/>
      <c r="UQY17" s="934"/>
      <c r="UQZ17" s="934"/>
      <c r="URA17" s="934"/>
      <c r="URB17" s="934"/>
      <c r="URC17" s="934"/>
      <c r="URD17" s="934"/>
      <c r="URE17" s="934"/>
      <c r="URF17" s="934"/>
      <c r="URG17" s="934"/>
      <c r="URH17" s="934"/>
      <c r="URI17" s="934"/>
      <c r="URJ17" s="934"/>
      <c r="URK17" s="934"/>
      <c r="URL17" s="934"/>
      <c r="URM17" s="934"/>
      <c r="URN17" s="934"/>
      <c r="URO17" s="934"/>
      <c r="URP17" s="934"/>
      <c r="URQ17" s="934"/>
      <c r="URR17" s="934"/>
      <c r="URS17" s="934"/>
      <c r="URT17" s="934"/>
      <c r="URU17" s="934"/>
      <c r="URV17" s="934"/>
      <c r="URW17" s="934"/>
      <c r="URX17" s="934"/>
      <c r="URY17" s="934"/>
      <c r="URZ17" s="934"/>
      <c r="USA17" s="934"/>
      <c r="USB17" s="934"/>
      <c r="USC17" s="934"/>
      <c r="USD17" s="934"/>
      <c r="USE17" s="934"/>
      <c r="USF17" s="934"/>
      <c r="USG17" s="934"/>
      <c r="USH17" s="934"/>
      <c r="USI17" s="934"/>
      <c r="USJ17" s="934"/>
      <c r="USK17" s="934"/>
      <c r="USL17" s="934"/>
      <c r="USM17" s="934"/>
      <c r="USN17" s="934"/>
      <c r="USO17" s="934"/>
      <c r="USP17" s="934"/>
      <c r="USQ17" s="934"/>
      <c r="USR17" s="934"/>
      <c r="USS17" s="934"/>
      <c r="UST17" s="934"/>
      <c r="USU17" s="934"/>
      <c r="USV17" s="934"/>
      <c r="USW17" s="934"/>
      <c r="USX17" s="934"/>
      <c r="USY17" s="934"/>
      <c r="USZ17" s="934"/>
      <c r="UTA17" s="934"/>
      <c r="UTB17" s="934"/>
      <c r="UTC17" s="934"/>
      <c r="UTD17" s="934"/>
      <c r="UTE17" s="934"/>
      <c r="UTF17" s="934"/>
      <c r="UTG17" s="934"/>
      <c r="UTH17" s="934"/>
      <c r="UTI17" s="934"/>
      <c r="UTJ17" s="934"/>
      <c r="UTK17" s="934"/>
      <c r="UTL17" s="934"/>
      <c r="UTM17" s="934"/>
      <c r="UTN17" s="934"/>
      <c r="UTO17" s="934"/>
      <c r="UTP17" s="934"/>
      <c r="UTQ17" s="934"/>
      <c r="UTR17" s="934"/>
      <c r="UTS17" s="934"/>
      <c r="UTT17" s="934"/>
      <c r="UTU17" s="934"/>
      <c r="UTV17" s="934"/>
      <c r="UTW17" s="934"/>
      <c r="UTX17" s="934"/>
      <c r="UTY17" s="934"/>
      <c r="UTZ17" s="934"/>
      <c r="UUA17" s="934"/>
      <c r="UUB17" s="934"/>
      <c r="UUC17" s="934"/>
      <c r="UUD17" s="934"/>
      <c r="UUE17" s="934"/>
      <c r="UUF17" s="934"/>
      <c r="UUG17" s="934"/>
      <c r="UUH17" s="934"/>
      <c r="UUI17" s="934"/>
      <c r="UUJ17" s="934"/>
      <c r="UUK17" s="934"/>
      <c r="UUL17" s="934"/>
      <c r="UUM17" s="934"/>
      <c r="UUN17" s="934"/>
      <c r="UUO17" s="934"/>
      <c r="UUP17" s="934"/>
      <c r="UUQ17" s="934"/>
      <c r="UUR17" s="934"/>
      <c r="UUS17" s="934"/>
      <c r="UUT17" s="934"/>
      <c r="UUU17" s="934"/>
      <c r="UUV17" s="934"/>
      <c r="UUW17" s="934"/>
      <c r="UUX17" s="934"/>
      <c r="UUY17" s="934"/>
      <c r="UUZ17" s="934"/>
      <c r="UVA17" s="934"/>
      <c r="UVB17" s="934"/>
      <c r="UVC17" s="934"/>
      <c r="UVD17" s="934"/>
      <c r="UVE17" s="934"/>
      <c r="UVF17" s="934"/>
      <c r="UVG17" s="934"/>
      <c r="UVH17" s="934"/>
      <c r="UVI17" s="934"/>
      <c r="UVJ17" s="934"/>
      <c r="UVK17" s="934"/>
      <c r="UVL17" s="934"/>
      <c r="UVM17" s="934"/>
      <c r="UVN17" s="934"/>
      <c r="UVO17" s="934"/>
      <c r="UVP17" s="934"/>
      <c r="UVQ17" s="934"/>
      <c r="UVR17" s="934"/>
      <c r="UVS17" s="934"/>
      <c r="UVT17" s="934"/>
      <c r="UVU17" s="934"/>
      <c r="UVV17" s="934"/>
      <c r="UVW17" s="934"/>
      <c r="UVX17" s="934"/>
      <c r="UVY17" s="934"/>
      <c r="UVZ17" s="934"/>
      <c r="UWA17" s="934"/>
      <c r="UWB17" s="934"/>
      <c r="UWC17" s="934"/>
      <c r="UWD17" s="934"/>
      <c r="UWE17" s="934"/>
      <c r="UWF17" s="934"/>
      <c r="UWG17" s="934"/>
      <c r="UWH17" s="934"/>
      <c r="UWI17" s="934"/>
      <c r="UWJ17" s="934"/>
      <c r="UWK17" s="934"/>
      <c r="UWL17" s="934"/>
      <c r="UWM17" s="934"/>
      <c r="UWN17" s="934"/>
      <c r="UWO17" s="934"/>
      <c r="UWP17" s="934"/>
      <c r="UWQ17" s="934"/>
      <c r="UWR17" s="934"/>
      <c r="UWS17" s="934"/>
      <c r="UWT17" s="934"/>
      <c r="UWU17" s="934"/>
      <c r="UWV17" s="934"/>
      <c r="UWW17" s="934"/>
      <c r="UWX17" s="934"/>
      <c r="UWY17" s="934"/>
      <c r="UWZ17" s="934"/>
      <c r="UXA17" s="934"/>
      <c r="UXB17" s="934"/>
      <c r="UXC17" s="934"/>
      <c r="UXD17" s="934"/>
      <c r="UXE17" s="934"/>
      <c r="UXF17" s="934"/>
      <c r="UXG17" s="934"/>
      <c r="UXH17" s="934"/>
      <c r="UXI17" s="934"/>
      <c r="UXJ17" s="934"/>
      <c r="UXK17" s="934"/>
      <c r="UXL17" s="934"/>
      <c r="UXM17" s="934"/>
      <c r="UXN17" s="934"/>
      <c r="UXO17" s="934"/>
      <c r="UXP17" s="934"/>
      <c r="UXQ17" s="934"/>
      <c r="UXR17" s="934"/>
      <c r="UXS17" s="934"/>
      <c r="UXT17" s="934"/>
      <c r="UXU17" s="934"/>
      <c r="UXV17" s="934"/>
      <c r="UXW17" s="934"/>
      <c r="UXX17" s="934"/>
      <c r="UXY17" s="934"/>
      <c r="UXZ17" s="934"/>
      <c r="UYA17" s="934"/>
      <c r="UYB17" s="934"/>
      <c r="UYC17" s="934"/>
      <c r="UYD17" s="934"/>
      <c r="UYE17" s="934"/>
      <c r="UYF17" s="934"/>
      <c r="UYG17" s="934"/>
      <c r="UYH17" s="934"/>
      <c r="UYI17" s="934"/>
      <c r="UYJ17" s="934"/>
      <c r="UYK17" s="934"/>
      <c r="UYL17" s="934"/>
      <c r="UYM17" s="934"/>
      <c r="UYN17" s="934"/>
      <c r="UYO17" s="934"/>
      <c r="UYP17" s="934"/>
      <c r="UYQ17" s="934"/>
      <c r="UYR17" s="934"/>
      <c r="UYS17" s="934"/>
      <c r="UYT17" s="934"/>
      <c r="UYU17" s="934"/>
      <c r="UYV17" s="934"/>
      <c r="UYW17" s="934"/>
      <c r="UYX17" s="934"/>
      <c r="UYY17" s="934"/>
      <c r="UYZ17" s="934"/>
      <c r="UZA17" s="934"/>
      <c r="UZB17" s="934"/>
      <c r="UZC17" s="934"/>
      <c r="UZD17" s="934"/>
      <c r="UZE17" s="934"/>
      <c r="UZF17" s="934"/>
      <c r="UZG17" s="934"/>
      <c r="UZH17" s="934"/>
      <c r="UZI17" s="934"/>
      <c r="UZJ17" s="934"/>
      <c r="UZK17" s="934"/>
      <c r="UZL17" s="934"/>
      <c r="UZM17" s="934"/>
      <c r="UZN17" s="934"/>
      <c r="UZO17" s="934"/>
      <c r="UZP17" s="934"/>
      <c r="UZQ17" s="934"/>
      <c r="UZR17" s="934"/>
      <c r="UZS17" s="934"/>
      <c r="UZT17" s="934"/>
      <c r="UZU17" s="934"/>
      <c r="UZV17" s="934"/>
      <c r="UZW17" s="934"/>
      <c r="UZX17" s="934"/>
      <c r="UZY17" s="934"/>
      <c r="UZZ17" s="934"/>
      <c r="VAA17" s="934"/>
      <c r="VAB17" s="934"/>
      <c r="VAC17" s="934"/>
      <c r="VAD17" s="934"/>
      <c r="VAE17" s="934"/>
      <c r="VAF17" s="934"/>
      <c r="VAG17" s="934"/>
      <c r="VAH17" s="934"/>
      <c r="VAI17" s="934"/>
      <c r="VAJ17" s="934"/>
      <c r="VAK17" s="934"/>
      <c r="VAL17" s="934"/>
      <c r="VAM17" s="934"/>
      <c r="VAN17" s="934"/>
      <c r="VAO17" s="934"/>
      <c r="VAP17" s="934"/>
      <c r="VAQ17" s="934"/>
      <c r="VAR17" s="934"/>
      <c r="VAS17" s="934"/>
      <c r="VAT17" s="934"/>
      <c r="VAU17" s="934"/>
      <c r="VAV17" s="934"/>
      <c r="VAW17" s="934"/>
      <c r="VAX17" s="934"/>
      <c r="VAY17" s="934"/>
      <c r="VAZ17" s="934"/>
      <c r="VBA17" s="934"/>
      <c r="VBB17" s="934"/>
      <c r="VBC17" s="934"/>
      <c r="VBD17" s="934"/>
      <c r="VBE17" s="934"/>
      <c r="VBF17" s="934"/>
      <c r="VBG17" s="934"/>
      <c r="VBH17" s="934"/>
      <c r="VBI17" s="934"/>
      <c r="VBJ17" s="934"/>
      <c r="VBK17" s="934"/>
      <c r="VBL17" s="934"/>
      <c r="VBM17" s="934"/>
      <c r="VBN17" s="934"/>
      <c r="VBO17" s="934"/>
      <c r="VBP17" s="934"/>
      <c r="VBQ17" s="934"/>
      <c r="VBR17" s="934"/>
      <c r="VBS17" s="934"/>
      <c r="VBT17" s="934"/>
      <c r="VBU17" s="934"/>
      <c r="VBV17" s="934"/>
      <c r="VBW17" s="934"/>
      <c r="VBX17" s="934"/>
      <c r="VBY17" s="934"/>
      <c r="VBZ17" s="934"/>
      <c r="VCA17" s="934"/>
      <c r="VCB17" s="934"/>
      <c r="VCC17" s="934"/>
      <c r="VCD17" s="934"/>
      <c r="VCE17" s="934"/>
      <c r="VCF17" s="934"/>
      <c r="VCG17" s="934"/>
      <c r="VCH17" s="934"/>
      <c r="VCI17" s="934"/>
      <c r="VCJ17" s="934"/>
      <c r="VCK17" s="934"/>
      <c r="VCL17" s="934"/>
      <c r="VCM17" s="934"/>
      <c r="VCN17" s="934"/>
      <c r="VCO17" s="934"/>
      <c r="VCP17" s="934"/>
      <c r="VCQ17" s="934"/>
      <c r="VCR17" s="934"/>
      <c r="VCS17" s="934"/>
      <c r="VCT17" s="934"/>
      <c r="VCU17" s="934"/>
      <c r="VCV17" s="934"/>
      <c r="VCW17" s="934"/>
      <c r="VCX17" s="934"/>
      <c r="VCY17" s="934"/>
      <c r="VCZ17" s="934"/>
      <c r="VDA17" s="934"/>
      <c r="VDB17" s="934"/>
      <c r="VDC17" s="934"/>
      <c r="VDD17" s="934"/>
      <c r="VDE17" s="934"/>
      <c r="VDF17" s="934"/>
      <c r="VDG17" s="934"/>
      <c r="VDH17" s="934"/>
      <c r="VDI17" s="934"/>
      <c r="VDJ17" s="934"/>
      <c r="VDK17" s="934"/>
      <c r="VDL17" s="934"/>
      <c r="VDM17" s="934"/>
      <c r="VDN17" s="934"/>
      <c r="VDO17" s="934"/>
      <c r="VDP17" s="934"/>
      <c r="VDQ17" s="934"/>
      <c r="VDR17" s="934"/>
      <c r="VDS17" s="934"/>
      <c r="VDT17" s="934"/>
      <c r="VDU17" s="934"/>
      <c r="VDV17" s="934"/>
      <c r="VDW17" s="934"/>
      <c r="VDX17" s="934"/>
      <c r="VDY17" s="934"/>
      <c r="VDZ17" s="934"/>
      <c r="VEA17" s="934"/>
      <c r="VEB17" s="934"/>
      <c r="VEC17" s="934"/>
      <c r="VED17" s="934"/>
      <c r="VEE17" s="934"/>
      <c r="VEF17" s="934"/>
      <c r="VEG17" s="934"/>
      <c r="VEH17" s="934"/>
      <c r="VEI17" s="934"/>
      <c r="VEJ17" s="934"/>
      <c r="VEK17" s="934"/>
      <c r="VEL17" s="934"/>
      <c r="VEM17" s="934"/>
      <c r="VEN17" s="934"/>
      <c r="VEO17" s="934"/>
      <c r="VEP17" s="934"/>
      <c r="VEQ17" s="934"/>
      <c r="VER17" s="934"/>
      <c r="VES17" s="934"/>
      <c r="VET17" s="934"/>
      <c r="VEU17" s="934"/>
      <c r="VEV17" s="934"/>
      <c r="VEW17" s="934"/>
      <c r="VEX17" s="934"/>
      <c r="VEY17" s="934"/>
      <c r="VEZ17" s="934"/>
      <c r="VFA17" s="934"/>
      <c r="VFB17" s="934"/>
      <c r="VFC17" s="934"/>
      <c r="VFD17" s="934"/>
      <c r="VFE17" s="934"/>
      <c r="VFF17" s="934"/>
      <c r="VFG17" s="934"/>
      <c r="VFH17" s="934"/>
      <c r="VFI17" s="934"/>
      <c r="VFJ17" s="934"/>
      <c r="VFK17" s="934"/>
      <c r="VFL17" s="934"/>
      <c r="VFM17" s="934"/>
      <c r="VFN17" s="934"/>
      <c r="VFO17" s="934"/>
      <c r="VFP17" s="934"/>
      <c r="VFQ17" s="934"/>
      <c r="VFR17" s="934"/>
      <c r="VFS17" s="934"/>
      <c r="VFT17" s="934"/>
      <c r="VFU17" s="934"/>
      <c r="VFV17" s="934"/>
      <c r="VFW17" s="934"/>
      <c r="VFX17" s="934"/>
      <c r="VFY17" s="934"/>
      <c r="VFZ17" s="934"/>
      <c r="VGA17" s="934"/>
      <c r="VGB17" s="934"/>
      <c r="VGC17" s="934"/>
      <c r="VGD17" s="934"/>
      <c r="VGE17" s="934"/>
      <c r="VGF17" s="934"/>
      <c r="VGG17" s="934"/>
      <c r="VGH17" s="934"/>
      <c r="VGI17" s="934"/>
      <c r="VGJ17" s="934"/>
      <c r="VGK17" s="934"/>
      <c r="VGL17" s="934"/>
      <c r="VGM17" s="934"/>
      <c r="VGN17" s="934"/>
      <c r="VGO17" s="934"/>
      <c r="VGP17" s="934"/>
      <c r="VGQ17" s="934"/>
      <c r="VGR17" s="934"/>
      <c r="VGS17" s="934"/>
      <c r="VGT17" s="934"/>
      <c r="VGU17" s="934"/>
      <c r="VGV17" s="934"/>
      <c r="VGW17" s="934"/>
      <c r="VGX17" s="934"/>
      <c r="VGY17" s="934"/>
      <c r="VGZ17" s="934"/>
      <c r="VHA17" s="934"/>
      <c r="VHB17" s="934"/>
      <c r="VHC17" s="934"/>
      <c r="VHD17" s="934"/>
      <c r="VHE17" s="934"/>
      <c r="VHF17" s="934"/>
      <c r="VHG17" s="934"/>
      <c r="VHH17" s="934"/>
      <c r="VHI17" s="934"/>
      <c r="VHJ17" s="934"/>
      <c r="VHK17" s="934"/>
      <c r="VHL17" s="934"/>
      <c r="VHM17" s="934"/>
      <c r="VHN17" s="934"/>
      <c r="VHO17" s="934"/>
      <c r="VHP17" s="934"/>
      <c r="VHQ17" s="934"/>
      <c r="VHR17" s="934"/>
      <c r="VHS17" s="934"/>
      <c r="VHT17" s="934"/>
      <c r="VHU17" s="934"/>
      <c r="VHV17" s="934"/>
      <c r="VHW17" s="934"/>
      <c r="VHX17" s="934"/>
      <c r="VHY17" s="934"/>
      <c r="VHZ17" s="934"/>
      <c r="VIA17" s="934"/>
      <c r="VIB17" s="934"/>
      <c r="VIC17" s="934"/>
      <c r="VID17" s="934"/>
      <c r="VIE17" s="934"/>
      <c r="VIF17" s="934"/>
      <c r="VIG17" s="934"/>
      <c r="VIH17" s="934"/>
      <c r="VII17" s="934"/>
      <c r="VIJ17" s="934"/>
      <c r="VIK17" s="934"/>
      <c r="VIL17" s="934"/>
      <c r="VIM17" s="934"/>
      <c r="VIN17" s="934"/>
      <c r="VIO17" s="934"/>
      <c r="VIP17" s="934"/>
      <c r="VIQ17" s="934"/>
      <c r="VIR17" s="934"/>
      <c r="VIS17" s="934"/>
      <c r="VIT17" s="934"/>
      <c r="VIU17" s="934"/>
      <c r="VIV17" s="934"/>
      <c r="VIW17" s="934"/>
      <c r="VIX17" s="934"/>
      <c r="VIY17" s="934"/>
      <c r="VIZ17" s="934"/>
      <c r="VJA17" s="934"/>
      <c r="VJB17" s="934"/>
      <c r="VJC17" s="934"/>
      <c r="VJD17" s="934"/>
      <c r="VJE17" s="934"/>
      <c r="VJF17" s="934"/>
      <c r="VJG17" s="934"/>
      <c r="VJH17" s="934"/>
      <c r="VJI17" s="934"/>
      <c r="VJJ17" s="934"/>
      <c r="VJK17" s="934"/>
      <c r="VJL17" s="934"/>
      <c r="VJM17" s="934"/>
      <c r="VJN17" s="934"/>
      <c r="VJO17" s="934"/>
      <c r="VJP17" s="934"/>
      <c r="VJQ17" s="934"/>
      <c r="VJR17" s="934"/>
      <c r="VJS17" s="934"/>
      <c r="VJT17" s="934"/>
      <c r="VJU17" s="934"/>
      <c r="VJV17" s="934"/>
      <c r="VJW17" s="934"/>
      <c r="VJX17" s="934"/>
      <c r="VJY17" s="934"/>
      <c r="VJZ17" s="934"/>
      <c r="VKA17" s="934"/>
      <c r="VKB17" s="934"/>
      <c r="VKC17" s="934"/>
      <c r="VKD17" s="934"/>
      <c r="VKE17" s="934"/>
      <c r="VKF17" s="934"/>
      <c r="VKG17" s="934"/>
      <c r="VKH17" s="934"/>
      <c r="VKI17" s="934"/>
      <c r="VKJ17" s="934"/>
      <c r="VKK17" s="934"/>
      <c r="VKL17" s="934"/>
      <c r="VKM17" s="934"/>
      <c r="VKN17" s="934"/>
      <c r="VKO17" s="934"/>
      <c r="VKP17" s="934"/>
      <c r="VKQ17" s="934"/>
      <c r="VKR17" s="934"/>
      <c r="VKS17" s="934"/>
      <c r="VKT17" s="934"/>
      <c r="VKU17" s="934"/>
      <c r="VKV17" s="934"/>
      <c r="VKW17" s="934"/>
      <c r="VKX17" s="934"/>
      <c r="VKY17" s="934"/>
      <c r="VKZ17" s="934"/>
      <c r="VLA17" s="934"/>
      <c r="VLB17" s="934"/>
      <c r="VLC17" s="934"/>
      <c r="VLD17" s="934"/>
      <c r="VLE17" s="934"/>
      <c r="VLF17" s="934"/>
      <c r="VLG17" s="934"/>
      <c r="VLH17" s="934"/>
      <c r="VLI17" s="934"/>
      <c r="VLJ17" s="934"/>
      <c r="VLK17" s="934"/>
      <c r="VLL17" s="934"/>
      <c r="VLM17" s="934"/>
      <c r="VLN17" s="934"/>
      <c r="VLO17" s="934"/>
      <c r="VLP17" s="934"/>
      <c r="VLQ17" s="934"/>
      <c r="VLR17" s="934"/>
      <c r="VLS17" s="934"/>
      <c r="VLT17" s="934"/>
      <c r="VLU17" s="934"/>
      <c r="VLV17" s="934"/>
      <c r="VLW17" s="934"/>
      <c r="VLX17" s="934"/>
      <c r="VLY17" s="934"/>
      <c r="VLZ17" s="934"/>
      <c r="VMA17" s="934"/>
      <c r="VMB17" s="934"/>
      <c r="VMC17" s="934"/>
      <c r="VMD17" s="934"/>
      <c r="VME17" s="934"/>
      <c r="VMF17" s="934"/>
      <c r="VMG17" s="934"/>
      <c r="VMH17" s="934"/>
      <c r="VMI17" s="934"/>
      <c r="VMJ17" s="934"/>
      <c r="VMK17" s="934"/>
      <c r="VML17" s="934"/>
      <c r="VMM17" s="934"/>
      <c r="VMN17" s="934"/>
      <c r="VMO17" s="934"/>
      <c r="VMP17" s="934"/>
      <c r="VMQ17" s="934"/>
      <c r="VMR17" s="934"/>
      <c r="VMS17" s="934"/>
      <c r="VMT17" s="934"/>
      <c r="VMU17" s="934"/>
      <c r="VMV17" s="934"/>
      <c r="VMW17" s="934"/>
      <c r="VMX17" s="934"/>
      <c r="VMY17" s="934"/>
      <c r="VMZ17" s="934"/>
      <c r="VNA17" s="934"/>
      <c r="VNB17" s="934"/>
      <c r="VNC17" s="934"/>
      <c r="VND17" s="934"/>
      <c r="VNE17" s="934"/>
      <c r="VNF17" s="934"/>
      <c r="VNG17" s="934"/>
      <c r="VNH17" s="934"/>
      <c r="VNI17" s="934"/>
      <c r="VNJ17" s="934"/>
      <c r="VNK17" s="934"/>
      <c r="VNL17" s="934"/>
      <c r="VNM17" s="934"/>
      <c r="VNN17" s="934"/>
      <c r="VNO17" s="934"/>
      <c r="VNP17" s="934"/>
      <c r="VNQ17" s="934"/>
      <c r="VNR17" s="934"/>
      <c r="VNS17" s="934"/>
      <c r="VNT17" s="934"/>
      <c r="VNU17" s="934"/>
      <c r="VNV17" s="934"/>
      <c r="VNW17" s="934"/>
      <c r="VNX17" s="934"/>
      <c r="VNY17" s="934"/>
      <c r="VNZ17" s="934"/>
      <c r="VOA17" s="934"/>
      <c r="VOB17" s="934"/>
      <c r="VOC17" s="934"/>
      <c r="VOD17" s="934"/>
      <c r="VOE17" s="934"/>
      <c r="VOF17" s="934"/>
      <c r="VOG17" s="934"/>
      <c r="VOH17" s="934"/>
      <c r="VOI17" s="934"/>
      <c r="VOJ17" s="934"/>
      <c r="VOK17" s="934"/>
      <c r="VOL17" s="934"/>
      <c r="VOM17" s="934"/>
      <c r="VON17" s="934"/>
      <c r="VOO17" s="934"/>
      <c r="VOP17" s="934"/>
      <c r="VOQ17" s="934"/>
      <c r="VOR17" s="934"/>
      <c r="VOS17" s="934"/>
      <c r="VOT17" s="934"/>
      <c r="VOU17" s="934"/>
      <c r="VOV17" s="934"/>
      <c r="VOW17" s="934"/>
      <c r="VOX17" s="934"/>
      <c r="VOY17" s="934"/>
      <c r="VOZ17" s="934"/>
      <c r="VPA17" s="934"/>
      <c r="VPB17" s="934"/>
      <c r="VPC17" s="934"/>
      <c r="VPD17" s="934"/>
      <c r="VPE17" s="934"/>
      <c r="VPF17" s="934"/>
      <c r="VPG17" s="934"/>
      <c r="VPH17" s="934"/>
      <c r="VPI17" s="934"/>
      <c r="VPJ17" s="934"/>
      <c r="VPK17" s="934"/>
      <c r="VPL17" s="934"/>
      <c r="VPM17" s="934"/>
      <c r="VPN17" s="934"/>
      <c r="VPO17" s="934"/>
      <c r="VPP17" s="934"/>
      <c r="VPQ17" s="934"/>
      <c r="VPR17" s="934"/>
      <c r="VPS17" s="934"/>
      <c r="VPT17" s="934"/>
      <c r="VPU17" s="934"/>
      <c r="VPV17" s="934"/>
      <c r="VPW17" s="934"/>
      <c r="VPX17" s="934"/>
      <c r="VPY17" s="934"/>
      <c r="VPZ17" s="934"/>
      <c r="VQA17" s="934"/>
      <c r="VQB17" s="934"/>
      <c r="VQC17" s="934"/>
      <c r="VQD17" s="934"/>
      <c r="VQE17" s="934"/>
      <c r="VQF17" s="934"/>
      <c r="VQG17" s="934"/>
      <c r="VQH17" s="934"/>
      <c r="VQI17" s="934"/>
      <c r="VQJ17" s="934"/>
      <c r="VQK17" s="934"/>
      <c r="VQL17" s="934"/>
      <c r="VQM17" s="934"/>
      <c r="VQN17" s="934"/>
      <c r="VQO17" s="934"/>
      <c r="VQP17" s="934"/>
      <c r="VQQ17" s="934"/>
      <c r="VQR17" s="934"/>
      <c r="VQS17" s="934"/>
      <c r="VQT17" s="934"/>
      <c r="VQU17" s="934"/>
      <c r="VQV17" s="934"/>
      <c r="VQW17" s="934"/>
      <c r="VQX17" s="934"/>
      <c r="VQY17" s="934"/>
      <c r="VQZ17" s="934"/>
      <c r="VRA17" s="934"/>
      <c r="VRB17" s="934"/>
      <c r="VRC17" s="934"/>
      <c r="VRD17" s="934"/>
      <c r="VRE17" s="934"/>
      <c r="VRF17" s="934"/>
      <c r="VRG17" s="934"/>
      <c r="VRH17" s="934"/>
      <c r="VRI17" s="934"/>
      <c r="VRJ17" s="934"/>
      <c r="VRK17" s="934"/>
      <c r="VRL17" s="934"/>
      <c r="VRM17" s="934"/>
      <c r="VRN17" s="934"/>
      <c r="VRO17" s="934"/>
      <c r="VRP17" s="934"/>
      <c r="VRQ17" s="934"/>
      <c r="VRR17" s="934"/>
      <c r="VRS17" s="934"/>
      <c r="VRT17" s="934"/>
      <c r="VRU17" s="934"/>
      <c r="VRV17" s="934"/>
      <c r="VRW17" s="934"/>
      <c r="VRX17" s="934"/>
      <c r="VRY17" s="934"/>
      <c r="VRZ17" s="934"/>
      <c r="VSA17" s="934"/>
      <c r="VSB17" s="934"/>
      <c r="VSC17" s="934"/>
      <c r="VSD17" s="934"/>
      <c r="VSE17" s="934"/>
      <c r="VSF17" s="934"/>
      <c r="VSG17" s="934"/>
      <c r="VSH17" s="934"/>
      <c r="VSI17" s="934"/>
      <c r="VSJ17" s="934"/>
      <c r="VSK17" s="934"/>
      <c r="VSL17" s="934"/>
      <c r="VSM17" s="934"/>
      <c r="VSN17" s="934"/>
      <c r="VSO17" s="934"/>
      <c r="VSP17" s="934"/>
      <c r="VSQ17" s="934"/>
      <c r="VSR17" s="934"/>
      <c r="VSS17" s="934"/>
      <c r="VST17" s="934"/>
      <c r="VSU17" s="934"/>
      <c r="VSV17" s="934"/>
      <c r="VSW17" s="934"/>
      <c r="VSX17" s="934"/>
      <c r="VSY17" s="934"/>
      <c r="VSZ17" s="934"/>
      <c r="VTA17" s="934"/>
      <c r="VTB17" s="934"/>
      <c r="VTC17" s="934"/>
      <c r="VTD17" s="934"/>
      <c r="VTE17" s="934"/>
      <c r="VTF17" s="934"/>
      <c r="VTG17" s="934"/>
      <c r="VTH17" s="934"/>
      <c r="VTI17" s="934"/>
      <c r="VTJ17" s="934"/>
      <c r="VTK17" s="934"/>
      <c r="VTL17" s="934"/>
      <c r="VTM17" s="934"/>
      <c r="VTN17" s="934"/>
      <c r="VTO17" s="934"/>
      <c r="VTP17" s="934"/>
      <c r="VTQ17" s="934"/>
      <c r="VTR17" s="934"/>
      <c r="VTS17" s="934"/>
      <c r="VTT17" s="934"/>
      <c r="VTU17" s="934"/>
      <c r="VTV17" s="934"/>
      <c r="VTW17" s="934"/>
      <c r="VTX17" s="934"/>
      <c r="VTY17" s="934"/>
      <c r="VTZ17" s="934"/>
      <c r="VUA17" s="934"/>
      <c r="VUB17" s="934"/>
      <c r="VUC17" s="934"/>
      <c r="VUD17" s="934"/>
      <c r="VUE17" s="934"/>
      <c r="VUF17" s="934"/>
      <c r="VUG17" s="934"/>
      <c r="VUH17" s="934"/>
      <c r="VUI17" s="934"/>
      <c r="VUJ17" s="934"/>
      <c r="VUK17" s="934"/>
      <c r="VUL17" s="934"/>
      <c r="VUM17" s="934"/>
      <c r="VUN17" s="934"/>
      <c r="VUO17" s="934"/>
      <c r="VUP17" s="934"/>
      <c r="VUQ17" s="934"/>
      <c r="VUR17" s="934"/>
      <c r="VUS17" s="934"/>
      <c r="VUT17" s="934"/>
      <c r="VUU17" s="934"/>
      <c r="VUV17" s="934"/>
      <c r="VUW17" s="934"/>
      <c r="VUX17" s="934"/>
      <c r="VUY17" s="934"/>
      <c r="VUZ17" s="934"/>
      <c r="VVA17" s="934"/>
      <c r="VVB17" s="934"/>
      <c r="VVC17" s="934"/>
      <c r="VVD17" s="934"/>
      <c r="VVE17" s="934"/>
      <c r="VVF17" s="934"/>
      <c r="VVG17" s="934"/>
      <c r="VVH17" s="934"/>
      <c r="VVI17" s="934"/>
      <c r="VVJ17" s="934"/>
      <c r="VVK17" s="934"/>
      <c r="VVL17" s="934"/>
      <c r="VVM17" s="934"/>
      <c r="VVN17" s="934"/>
      <c r="VVO17" s="934"/>
      <c r="VVP17" s="934"/>
      <c r="VVQ17" s="934"/>
      <c r="VVR17" s="934"/>
      <c r="VVS17" s="934"/>
      <c r="VVT17" s="934"/>
      <c r="VVU17" s="934"/>
      <c r="VVV17" s="934"/>
      <c r="VVW17" s="934"/>
      <c r="VVX17" s="934"/>
      <c r="VVY17" s="934"/>
      <c r="VVZ17" s="934"/>
      <c r="VWA17" s="934"/>
      <c r="VWB17" s="934"/>
      <c r="VWC17" s="934"/>
      <c r="VWD17" s="934"/>
      <c r="VWE17" s="934"/>
      <c r="VWF17" s="934"/>
      <c r="VWG17" s="934"/>
      <c r="VWH17" s="934"/>
      <c r="VWI17" s="934"/>
      <c r="VWJ17" s="934"/>
      <c r="VWK17" s="934"/>
      <c r="VWL17" s="934"/>
      <c r="VWM17" s="934"/>
      <c r="VWN17" s="934"/>
      <c r="VWO17" s="934"/>
      <c r="VWP17" s="934"/>
      <c r="VWQ17" s="934"/>
      <c r="VWR17" s="934"/>
      <c r="VWS17" s="934"/>
      <c r="VWT17" s="934"/>
      <c r="VWU17" s="934"/>
      <c r="VWV17" s="934"/>
      <c r="VWW17" s="934"/>
      <c r="VWX17" s="934"/>
      <c r="VWY17" s="934"/>
      <c r="VWZ17" s="934"/>
      <c r="VXA17" s="934"/>
      <c r="VXB17" s="934"/>
      <c r="VXC17" s="934"/>
      <c r="VXD17" s="934"/>
      <c r="VXE17" s="934"/>
      <c r="VXF17" s="934"/>
      <c r="VXG17" s="934"/>
      <c r="VXH17" s="934"/>
      <c r="VXI17" s="934"/>
      <c r="VXJ17" s="934"/>
      <c r="VXK17" s="934"/>
      <c r="VXL17" s="934"/>
      <c r="VXM17" s="934"/>
      <c r="VXN17" s="934"/>
      <c r="VXO17" s="934"/>
      <c r="VXP17" s="934"/>
      <c r="VXQ17" s="934"/>
      <c r="VXR17" s="934"/>
      <c r="VXS17" s="934"/>
      <c r="VXT17" s="934"/>
      <c r="VXU17" s="934"/>
      <c r="VXV17" s="934"/>
      <c r="VXW17" s="934"/>
      <c r="VXX17" s="934"/>
      <c r="VXY17" s="934"/>
      <c r="VXZ17" s="934"/>
      <c r="VYA17" s="934"/>
      <c r="VYB17" s="934"/>
      <c r="VYC17" s="934"/>
      <c r="VYD17" s="934"/>
      <c r="VYE17" s="934"/>
      <c r="VYF17" s="934"/>
      <c r="VYG17" s="934"/>
      <c r="VYH17" s="934"/>
      <c r="VYI17" s="934"/>
      <c r="VYJ17" s="934"/>
      <c r="VYK17" s="934"/>
      <c r="VYL17" s="934"/>
      <c r="VYM17" s="934"/>
      <c r="VYN17" s="934"/>
      <c r="VYO17" s="934"/>
      <c r="VYP17" s="934"/>
      <c r="VYQ17" s="934"/>
      <c r="VYR17" s="934"/>
      <c r="VYS17" s="934"/>
      <c r="VYT17" s="934"/>
      <c r="VYU17" s="934"/>
      <c r="VYV17" s="934"/>
      <c r="VYW17" s="934"/>
      <c r="VYX17" s="934"/>
      <c r="VYY17" s="934"/>
      <c r="VYZ17" s="934"/>
      <c r="VZA17" s="934"/>
      <c r="VZB17" s="934"/>
      <c r="VZC17" s="934"/>
      <c r="VZD17" s="934"/>
      <c r="VZE17" s="934"/>
      <c r="VZF17" s="934"/>
      <c r="VZG17" s="934"/>
      <c r="VZH17" s="934"/>
      <c r="VZI17" s="934"/>
      <c r="VZJ17" s="934"/>
      <c r="VZK17" s="934"/>
      <c r="VZL17" s="934"/>
      <c r="VZM17" s="934"/>
      <c r="VZN17" s="934"/>
      <c r="VZO17" s="934"/>
      <c r="VZP17" s="934"/>
      <c r="VZQ17" s="934"/>
      <c r="VZR17" s="934"/>
      <c r="VZS17" s="934"/>
      <c r="VZT17" s="934"/>
      <c r="VZU17" s="934"/>
      <c r="VZV17" s="934"/>
      <c r="VZW17" s="934"/>
      <c r="VZX17" s="934"/>
      <c r="VZY17" s="934"/>
      <c r="VZZ17" s="934"/>
      <c r="WAA17" s="934"/>
      <c r="WAB17" s="934"/>
      <c r="WAC17" s="934"/>
      <c r="WAD17" s="934"/>
      <c r="WAE17" s="934"/>
      <c r="WAF17" s="934"/>
      <c r="WAG17" s="934"/>
      <c r="WAH17" s="934"/>
      <c r="WAI17" s="934"/>
      <c r="WAJ17" s="934"/>
      <c r="WAK17" s="934"/>
      <c r="WAL17" s="934"/>
      <c r="WAM17" s="934"/>
      <c r="WAN17" s="934"/>
      <c r="WAO17" s="934"/>
      <c r="WAP17" s="934"/>
      <c r="WAQ17" s="934"/>
      <c r="WAR17" s="934"/>
      <c r="WAS17" s="934"/>
      <c r="WAT17" s="934"/>
      <c r="WAU17" s="934"/>
      <c r="WAV17" s="934"/>
      <c r="WAW17" s="934"/>
      <c r="WAX17" s="934"/>
      <c r="WAY17" s="934"/>
      <c r="WAZ17" s="934"/>
      <c r="WBA17" s="934"/>
      <c r="WBB17" s="934"/>
      <c r="WBC17" s="934"/>
      <c r="WBD17" s="934"/>
      <c r="WBE17" s="934"/>
      <c r="WBF17" s="934"/>
      <c r="WBG17" s="934"/>
      <c r="WBH17" s="934"/>
      <c r="WBI17" s="934"/>
      <c r="WBJ17" s="934"/>
      <c r="WBK17" s="934"/>
      <c r="WBL17" s="934"/>
      <c r="WBM17" s="934"/>
      <c r="WBN17" s="934"/>
      <c r="WBO17" s="934"/>
      <c r="WBP17" s="934"/>
      <c r="WBQ17" s="934"/>
      <c r="WBR17" s="934"/>
      <c r="WBS17" s="934"/>
      <c r="WBT17" s="934"/>
      <c r="WBU17" s="934"/>
      <c r="WBV17" s="934"/>
      <c r="WBW17" s="934"/>
      <c r="WBX17" s="934"/>
      <c r="WBY17" s="934"/>
      <c r="WBZ17" s="934"/>
      <c r="WCA17" s="934"/>
      <c r="WCB17" s="934"/>
      <c r="WCC17" s="934"/>
      <c r="WCD17" s="934"/>
      <c r="WCE17" s="934"/>
      <c r="WCF17" s="934"/>
      <c r="WCG17" s="934"/>
      <c r="WCH17" s="934"/>
      <c r="WCI17" s="934"/>
      <c r="WCJ17" s="934"/>
      <c r="WCK17" s="934"/>
      <c r="WCL17" s="934"/>
      <c r="WCM17" s="934"/>
      <c r="WCN17" s="934"/>
      <c r="WCO17" s="934"/>
      <c r="WCP17" s="934"/>
      <c r="WCQ17" s="934"/>
      <c r="WCR17" s="934"/>
      <c r="WCS17" s="934"/>
      <c r="WCT17" s="934"/>
      <c r="WCU17" s="934"/>
      <c r="WCV17" s="934"/>
      <c r="WCW17" s="934"/>
      <c r="WCX17" s="934"/>
      <c r="WCY17" s="934"/>
      <c r="WCZ17" s="934"/>
      <c r="WDA17" s="934"/>
      <c r="WDB17" s="934"/>
      <c r="WDC17" s="934"/>
      <c r="WDD17" s="934"/>
      <c r="WDE17" s="934"/>
      <c r="WDF17" s="934"/>
      <c r="WDG17" s="934"/>
      <c r="WDH17" s="934"/>
      <c r="WDI17" s="934"/>
      <c r="WDJ17" s="934"/>
      <c r="WDK17" s="934"/>
      <c r="WDL17" s="934"/>
      <c r="WDM17" s="934"/>
      <c r="WDN17" s="934"/>
      <c r="WDO17" s="934"/>
      <c r="WDP17" s="934"/>
      <c r="WDQ17" s="934"/>
      <c r="WDR17" s="934"/>
      <c r="WDS17" s="934"/>
      <c r="WDT17" s="934"/>
      <c r="WDU17" s="934"/>
      <c r="WDV17" s="934"/>
      <c r="WDW17" s="934"/>
      <c r="WDX17" s="934"/>
      <c r="WDY17" s="934"/>
      <c r="WDZ17" s="934"/>
      <c r="WEA17" s="934"/>
      <c r="WEB17" s="934"/>
      <c r="WEC17" s="934"/>
      <c r="WED17" s="934"/>
      <c r="WEE17" s="934"/>
      <c r="WEF17" s="934"/>
      <c r="WEG17" s="934"/>
      <c r="WEH17" s="934"/>
      <c r="WEI17" s="934"/>
      <c r="WEJ17" s="934"/>
      <c r="WEK17" s="934"/>
      <c r="WEL17" s="934"/>
      <c r="WEM17" s="934"/>
      <c r="WEN17" s="934"/>
      <c r="WEO17" s="934"/>
      <c r="WEP17" s="934"/>
      <c r="WEQ17" s="934"/>
      <c r="WER17" s="934"/>
      <c r="WES17" s="934"/>
      <c r="WET17" s="934"/>
      <c r="WEU17" s="934"/>
      <c r="WEV17" s="934"/>
      <c r="WEW17" s="934"/>
      <c r="WEX17" s="934"/>
      <c r="WEY17" s="934"/>
      <c r="WEZ17" s="934"/>
      <c r="WFA17" s="934"/>
      <c r="WFB17" s="934"/>
      <c r="WFC17" s="934"/>
      <c r="WFD17" s="934"/>
      <c r="WFE17" s="934"/>
      <c r="WFF17" s="934"/>
      <c r="WFG17" s="934"/>
      <c r="WFH17" s="934"/>
      <c r="WFI17" s="934"/>
      <c r="WFJ17" s="934"/>
      <c r="WFK17" s="934"/>
      <c r="WFL17" s="934"/>
      <c r="WFM17" s="934"/>
      <c r="WFN17" s="934"/>
      <c r="WFO17" s="934"/>
      <c r="WFP17" s="934"/>
      <c r="WFQ17" s="934"/>
      <c r="WFR17" s="934"/>
      <c r="WFS17" s="934"/>
      <c r="WFT17" s="934"/>
      <c r="WFU17" s="934"/>
      <c r="WFV17" s="934"/>
      <c r="WFW17" s="934"/>
      <c r="WFX17" s="934"/>
      <c r="WFY17" s="934"/>
      <c r="WFZ17" s="934"/>
      <c r="WGA17" s="934"/>
      <c r="WGB17" s="934"/>
      <c r="WGC17" s="934"/>
      <c r="WGD17" s="934"/>
      <c r="WGE17" s="934"/>
      <c r="WGF17" s="934"/>
      <c r="WGG17" s="934"/>
      <c r="WGH17" s="934"/>
      <c r="WGI17" s="934"/>
      <c r="WGJ17" s="934"/>
      <c r="WGK17" s="934"/>
      <c r="WGL17" s="934"/>
      <c r="WGM17" s="934"/>
      <c r="WGN17" s="934"/>
      <c r="WGO17" s="934"/>
      <c r="WGP17" s="934"/>
      <c r="WGQ17" s="934"/>
      <c r="WGR17" s="934"/>
      <c r="WGS17" s="934"/>
      <c r="WGT17" s="934"/>
      <c r="WGU17" s="934"/>
      <c r="WGV17" s="934"/>
      <c r="WGW17" s="934"/>
      <c r="WGX17" s="934"/>
      <c r="WGY17" s="934"/>
      <c r="WGZ17" s="934"/>
      <c r="WHA17" s="934"/>
      <c r="WHB17" s="934"/>
      <c r="WHC17" s="934"/>
      <c r="WHD17" s="934"/>
      <c r="WHE17" s="934"/>
      <c r="WHF17" s="934"/>
      <c r="WHG17" s="934"/>
      <c r="WHH17" s="934"/>
      <c r="WHI17" s="934"/>
      <c r="WHJ17" s="934"/>
      <c r="WHK17" s="934"/>
      <c r="WHL17" s="934"/>
      <c r="WHM17" s="934"/>
      <c r="WHN17" s="934"/>
      <c r="WHO17" s="934"/>
      <c r="WHP17" s="934"/>
      <c r="WHQ17" s="934"/>
      <c r="WHR17" s="934"/>
      <c r="WHS17" s="934"/>
      <c r="WHT17" s="934"/>
      <c r="WHU17" s="934"/>
      <c r="WHV17" s="934"/>
      <c r="WHW17" s="934"/>
      <c r="WHX17" s="934"/>
      <c r="WHY17" s="934"/>
      <c r="WHZ17" s="934"/>
      <c r="WIA17" s="934"/>
      <c r="WIB17" s="934"/>
      <c r="WIC17" s="934"/>
      <c r="WID17" s="934"/>
      <c r="WIE17" s="934"/>
      <c r="WIF17" s="934"/>
      <c r="WIG17" s="934"/>
      <c r="WIH17" s="934"/>
      <c r="WII17" s="934"/>
      <c r="WIJ17" s="934"/>
      <c r="WIK17" s="934"/>
      <c r="WIL17" s="934"/>
      <c r="WIM17" s="934"/>
      <c r="WIN17" s="934"/>
      <c r="WIO17" s="934"/>
      <c r="WIP17" s="934"/>
      <c r="WIQ17" s="934"/>
      <c r="WIR17" s="934"/>
      <c r="WIS17" s="934"/>
      <c r="WIT17" s="934"/>
      <c r="WIU17" s="934"/>
      <c r="WIV17" s="934"/>
      <c r="WIW17" s="934"/>
      <c r="WIX17" s="934"/>
      <c r="WIY17" s="934"/>
      <c r="WIZ17" s="934"/>
      <c r="WJA17" s="934"/>
      <c r="WJB17" s="934"/>
      <c r="WJC17" s="934"/>
      <c r="WJD17" s="934"/>
      <c r="WJE17" s="934"/>
      <c r="WJF17" s="934"/>
      <c r="WJG17" s="934"/>
      <c r="WJH17" s="934"/>
      <c r="WJI17" s="934"/>
      <c r="WJJ17" s="934"/>
      <c r="WJK17" s="934"/>
      <c r="WJL17" s="934"/>
      <c r="WJM17" s="934"/>
      <c r="WJN17" s="934"/>
      <c r="WJO17" s="934"/>
      <c r="WJP17" s="934"/>
      <c r="WJQ17" s="934"/>
      <c r="WJR17" s="934"/>
      <c r="WJS17" s="934"/>
      <c r="WJT17" s="934"/>
      <c r="WJU17" s="934"/>
      <c r="WJV17" s="934"/>
      <c r="WJW17" s="934"/>
      <c r="WJX17" s="934"/>
      <c r="WJY17" s="934"/>
      <c r="WJZ17" s="934"/>
      <c r="WKA17" s="934"/>
      <c r="WKB17" s="934"/>
      <c r="WKC17" s="934"/>
      <c r="WKD17" s="934"/>
      <c r="WKE17" s="934"/>
      <c r="WKF17" s="934"/>
      <c r="WKG17" s="934"/>
      <c r="WKH17" s="934"/>
      <c r="WKI17" s="934"/>
      <c r="WKJ17" s="934"/>
      <c r="WKK17" s="934"/>
      <c r="WKL17" s="934"/>
      <c r="WKM17" s="934"/>
      <c r="WKN17" s="934"/>
      <c r="WKO17" s="934"/>
      <c r="WKP17" s="934"/>
      <c r="WKQ17" s="934"/>
      <c r="WKR17" s="934"/>
      <c r="WKS17" s="934"/>
      <c r="WKT17" s="934"/>
      <c r="WKU17" s="934"/>
      <c r="WKV17" s="934"/>
      <c r="WKW17" s="934"/>
      <c r="WKX17" s="934"/>
      <c r="WKY17" s="934"/>
      <c r="WKZ17" s="934"/>
      <c r="WLA17" s="934"/>
      <c r="WLB17" s="934"/>
      <c r="WLC17" s="934"/>
      <c r="WLD17" s="934"/>
      <c r="WLE17" s="934"/>
      <c r="WLF17" s="934"/>
      <c r="WLG17" s="934"/>
      <c r="WLH17" s="934"/>
      <c r="WLI17" s="934"/>
      <c r="WLJ17" s="934"/>
      <c r="WLK17" s="934"/>
      <c r="WLL17" s="934"/>
      <c r="WLM17" s="934"/>
      <c r="WLN17" s="934"/>
      <c r="WLO17" s="934"/>
      <c r="WLP17" s="934"/>
      <c r="WLQ17" s="934"/>
      <c r="WLR17" s="934"/>
      <c r="WLS17" s="934"/>
      <c r="WLT17" s="934"/>
      <c r="WLU17" s="934"/>
      <c r="WLV17" s="934"/>
      <c r="WLW17" s="934"/>
      <c r="WLX17" s="934"/>
      <c r="WLY17" s="934"/>
      <c r="WLZ17" s="934"/>
      <c r="WMA17" s="934"/>
      <c r="WMB17" s="934"/>
      <c r="WMC17" s="934"/>
      <c r="WMD17" s="934"/>
      <c r="WME17" s="934"/>
      <c r="WMF17" s="934"/>
      <c r="WMG17" s="934"/>
      <c r="WMH17" s="934"/>
      <c r="WMI17" s="934"/>
      <c r="WMJ17" s="934"/>
      <c r="WMK17" s="934"/>
      <c r="WML17" s="934"/>
      <c r="WMM17" s="934"/>
      <c r="WMN17" s="934"/>
      <c r="WMO17" s="934"/>
      <c r="WMP17" s="934"/>
      <c r="WMQ17" s="934"/>
      <c r="WMR17" s="934"/>
      <c r="WMS17" s="934"/>
      <c r="WMT17" s="934"/>
      <c r="WMU17" s="934"/>
      <c r="WMV17" s="934"/>
      <c r="WMW17" s="934"/>
      <c r="WMX17" s="934"/>
      <c r="WMY17" s="934"/>
      <c r="WMZ17" s="934"/>
      <c r="WNA17" s="934"/>
      <c r="WNB17" s="934"/>
      <c r="WNC17" s="934"/>
      <c r="WND17" s="934"/>
      <c r="WNE17" s="934"/>
      <c r="WNF17" s="934"/>
      <c r="WNG17" s="934"/>
      <c r="WNH17" s="934"/>
      <c r="WNI17" s="934"/>
      <c r="WNJ17" s="934"/>
      <c r="WNK17" s="934"/>
      <c r="WNL17" s="934"/>
      <c r="WNM17" s="934"/>
      <c r="WNN17" s="934"/>
      <c r="WNO17" s="934"/>
      <c r="WNP17" s="934"/>
      <c r="WNQ17" s="934"/>
      <c r="WNR17" s="934"/>
      <c r="WNS17" s="934"/>
      <c r="WNT17" s="934"/>
      <c r="WNU17" s="934"/>
      <c r="WNV17" s="934"/>
      <c r="WNW17" s="934"/>
      <c r="WNX17" s="934"/>
      <c r="WNY17" s="934"/>
      <c r="WNZ17" s="934"/>
      <c r="WOA17" s="934"/>
      <c r="WOB17" s="934"/>
      <c r="WOC17" s="934"/>
      <c r="WOD17" s="934"/>
      <c r="WOE17" s="934"/>
      <c r="WOF17" s="934"/>
      <c r="WOG17" s="934"/>
      <c r="WOH17" s="934"/>
      <c r="WOI17" s="934"/>
      <c r="WOJ17" s="934"/>
      <c r="WOK17" s="934"/>
      <c r="WOL17" s="934"/>
      <c r="WOM17" s="934"/>
      <c r="WON17" s="934"/>
      <c r="WOO17" s="934"/>
      <c r="WOP17" s="934"/>
      <c r="WOQ17" s="934"/>
      <c r="WOR17" s="934"/>
      <c r="WOS17" s="934"/>
      <c r="WOT17" s="934"/>
      <c r="WOU17" s="934"/>
      <c r="WOV17" s="934"/>
      <c r="WOW17" s="934"/>
      <c r="WOX17" s="934"/>
      <c r="WOY17" s="934"/>
      <c r="WOZ17" s="934"/>
      <c r="WPA17" s="934"/>
      <c r="WPB17" s="934"/>
      <c r="WPC17" s="934"/>
      <c r="WPD17" s="934"/>
      <c r="WPE17" s="934"/>
      <c r="WPF17" s="934"/>
      <c r="WPG17" s="934"/>
      <c r="WPH17" s="934"/>
      <c r="WPI17" s="934"/>
      <c r="WPJ17" s="934"/>
      <c r="WPK17" s="934"/>
      <c r="WPL17" s="934"/>
      <c r="WPM17" s="934"/>
      <c r="WPN17" s="934"/>
      <c r="WPO17" s="934"/>
      <c r="WPP17" s="934"/>
      <c r="WPQ17" s="934"/>
      <c r="WPR17" s="934"/>
      <c r="WPS17" s="934"/>
      <c r="WPT17" s="934"/>
      <c r="WPU17" s="934"/>
      <c r="WPV17" s="934"/>
      <c r="WPW17" s="934"/>
      <c r="WPX17" s="934"/>
      <c r="WPY17" s="934"/>
      <c r="WPZ17" s="934"/>
      <c r="WQA17" s="934"/>
      <c r="WQB17" s="934"/>
      <c r="WQC17" s="934"/>
      <c r="WQD17" s="934"/>
      <c r="WQE17" s="934"/>
      <c r="WQF17" s="934"/>
      <c r="WQG17" s="934"/>
      <c r="WQH17" s="934"/>
      <c r="WQI17" s="934"/>
      <c r="WQJ17" s="934"/>
      <c r="WQK17" s="934"/>
      <c r="WQL17" s="934"/>
      <c r="WQM17" s="934"/>
      <c r="WQN17" s="934"/>
      <c r="WQO17" s="934"/>
      <c r="WQP17" s="934"/>
      <c r="WQQ17" s="934"/>
      <c r="WQR17" s="934"/>
      <c r="WQS17" s="934"/>
      <c r="WQT17" s="934"/>
      <c r="WQU17" s="934"/>
      <c r="WQV17" s="934"/>
      <c r="WQW17" s="934"/>
      <c r="WQX17" s="934"/>
      <c r="WQY17" s="934"/>
      <c r="WQZ17" s="934"/>
      <c r="WRA17" s="934"/>
      <c r="WRB17" s="934"/>
      <c r="WRC17" s="934"/>
      <c r="WRD17" s="934"/>
      <c r="WRE17" s="934"/>
      <c r="WRF17" s="934"/>
      <c r="WRG17" s="934"/>
      <c r="WRH17" s="934"/>
      <c r="WRI17" s="934"/>
      <c r="WRJ17" s="934"/>
      <c r="WRK17" s="934"/>
      <c r="WRL17" s="934"/>
      <c r="WRM17" s="934"/>
      <c r="WRN17" s="934"/>
      <c r="WRO17" s="934"/>
      <c r="WRP17" s="934"/>
      <c r="WRQ17" s="934"/>
      <c r="WRR17" s="934"/>
      <c r="WRS17" s="934"/>
      <c r="WRT17" s="934"/>
      <c r="WRU17" s="934"/>
      <c r="WRV17" s="934"/>
      <c r="WRW17" s="934"/>
      <c r="WRX17" s="934"/>
      <c r="WRY17" s="934"/>
      <c r="WRZ17" s="934"/>
      <c r="WSA17" s="934"/>
      <c r="WSB17" s="934"/>
      <c r="WSC17" s="934"/>
      <c r="WSD17" s="934"/>
      <c r="WSE17" s="934"/>
      <c r="WSF17" s="934"/>
      <c r="WSG17" s="934"/>
      <c r="WSH17" s="934"/>
      <c r="WSI17" s="934"/>
      <c r="WSJ17" s="934"/>
      <c r="WSK17" s="934"/>
      <c r="WSL17" s="934"/>
      <c r="WSM17" s="934"/>
      <c r="WSN17" s="934"/>
      <c r="WSO17" s="934"/>
      <c r="WSP17" s="934"/>
      <c r="WSQ17" s="934"/>
      <c r="WSR17" s="934"/>
      <c r="WSS17" s="934"/>
      <c r="WST17" s="934"/>
      <c r="WSU17" s="934"/>
      <c r="WSV17" s="934"/>
      <c r="WSW17" s="934"/>
      <c r="WSX17" s="934"/>
      <c r="WSY17" s="934"/>
      <c r="WSZ17" s="934"/>
      <c r="WTA17" s="934"/>
      <c r="WTB17" s="934"/>
      <c r="WTC17" s="934"/>
      <c r="WTD17" s="934"/>
      <c r="WTE17" s="934"/>
      <c r="WTF17" s="934"/>
      <c r="WTG17" s="934"/>
      <c r="WTH17" s="934"/>
      <c r="WTI17" s="934"/>
      <c r="WTJ17" s="934"/>
      <c r="WTK17" s="934"/>
      <c r="WTL17" s="934"/>
      <c r="WTM17" s="934"/>
      <c r="WTN17" s="934"/>
      <c r="WTO17" s="934"/>
      <c r="WTP17" s="934"/>
      <c r="WTQ17" s="934"/>
      <c r="WTR17" s="934"/>
      <c r="WTS17" s="934"/>
      <c r="WTT17" s="934"/>
      <c r="WTU17" s="934"/>
      <c r="WTV17" s="934"/>
      <c r="WTW17" s="934"/>
      <c r="WTX17" s="934"/>
      <c r="WTY17" s="934"/>
      <c r="WTZ17" s="934"/>
      <c r="WUA17" s="934"/>
      <c r="WUB17" s="934"/>
      <c r="WUC17" s="934"/>
      <c r="WUD17" s="934"/>
      <c r="WUE17" s="934"/>
      <c r="WUF17" s="934"/>
      <c r="WUG17" s="934"/>
      <c r="WUH17" s="934"/>
      <c r="WUI17" s="934"/>
      <c r="WUJ17" s="934"/>
      <c r="WUK17" s="934"/>
      <c r="WUL17" s="934"/>
      <c r="WUM17" s="934"/>
      <c r="WUN17" s="934"/>
      <c r="WUO17" s="934"/>
      <c r="WUP17" s="934"/>
      <c r="WUQ17" s="934"/>
      <c r="WUR17" s="934"/>
      <c r="WUS17" s="934"/>
      <c r="WUT17" s="934"/>
      <c r="WUU17" s="934"/>
      <c r="WUV17" s="934"/>
      <c r="WUW17" s="934"/>
      <c r="WUX17" s="934"/>
      <c r="WUY17" s="934"/>
      <c r="WUZ17" s="934"/>
      <c r="WVA17" s="934"/>
      <c r="WVB17" s="934"/>
      <c r="WVC17" s="934"/>
      <c r="WVD17" s="934"/>
      <c r="WVE17" s="934"/>
    </row>
    <row r="18" spans="1:16125" s="935" customFormat="1" ht="30">
      <c r="A18" s="1025" t="s">
        <v>978</v>
      </c>
      <c r="B18" s="1026" t="s">
        <v>1022</v>
      </c>
      <c r="C18" s="1027" t="s">
        <v>1023</v>
      </c>
      <c r="D18" s="1027" t="s">
        <v>1024</v>
      </c>
      <c r="E18" s="1028">
        <v>42614</v>
      </c>
      <c r="F18" s="1029">
        <v>42735</v>
      </c>
      <c r="G18" s="1030" t="s">
        <v>1025</v>
      </c>
      <c r="H18" s="1044">
        <v>264568.9855751064</v>
      </c>
      <c r="I18" s="1032"/>
      <c r="J18" s="1032"/>
      <c r="K18" s="1033">
        <v>0</v>
      </c>
      <c r="L18" s="983">
        <v>0</v>
      </c>
      <c r="M18" s="985">
        <f t="shared" si="4"/>
        <v>264568.9855751064</v>
      </c>
      <c r="N18" s="1034"/>
      <c r="O18" s="1032"/>
      <c r="P18" s="1044"/>
      <c r="Q18" s="1044"/>
      <c r="R18" s="1045">
        <v>14123.04</v>
      </c>
      <c r="S18" s="1045">
        <v>44544.28</v>
      </c>
      <c r="T18" s="1045">
        <v>24274.38</v>
      </c>
      <c r="U18" s="987">
        <f t="shared" si="0"/>
        <v>82941.7</v>
      </c>
      <c r="V18" s="973">
        <f t="shared" si="1"/>
        <v>82941.7</v>
      </c>
      <c r="W18" s="989">
        <f t="shared" si="2"/>
        <v>181627.28557510639</v>
      </c>
      <c r="X18" s="1000"/>
      <c r="Y18" s="991">
        <f t="shared" si="5"/>
        <v>4</v>
      </c>
      <c r="Z18" s="991">
        <f t="shared" si="3"/>
        <v>4</v>
      </c>
      <c r="AA18" s="992">
        <f t="shared" si="6"/>
        <v>1</v>
      </c>
      <c r="AB18" s="1001">
        <f t="shared" si="7"/>
        <v>0.313497441205006</v>
      </c>
      <c r="AC18" s="1037" t="s">
        <v>1026</v>
      </c>
      <c r="AD18" s="934"/>
      <c r="AE18" s="934"/>
      <c r="AF18" s="934"/>
      <c r="AG18" s="995"/>
      <c r="AH18" s="934"/>
      <c r="AI18" s="934"/>
      <c r="AJ18" s="934"/>
      <c r="AK18" s="934"/>
      <c r="AL18" s="934"/>
      <c r="AM18" s="934"/>
      <c r="AN18" s="934"/>
      <c r="AO18" s="934"/>
      <c r="AP18" s="934"/>
      <c r="AQ18" s="934"/>
      <c r="AR18" s="934"/>
      <c r="AS18" s="934"/>
      <c r="AT18" s="934"/>
      <c r="AU18" s="934"/>
      <c r="AV18" s="934"/>
      <c r="AW18" s="934"/>
      <c r="AX18" s="934"/>
      <c r="AY18" s="934"/>
      <c r="AZ18" s="934"/>
      <c r="BA18" s="934"/>
      <c r="BB18" s="934"/>
      <c r="BC18" s="934"/>
      <c r="BD18" s="934"/>
      <c r="BE18" s="934"/>
      <c r="BF18" s="934"/>
      <c r="BG18" s="934"/>
      <c r="BH18" s="934"/>
      <c r="BI18" s="934"/>
      <c r="BJ18" s="934"/>
      <c r="BK18" s="934"/>
      <c r="BL18" s="934"/>
      <c r="BM18" s="934"/>
      <c r="BN18" s="934"/>
      <c r="BO18" s="934"/>
      <c r="BP18" s="934"/>
      <c r="BQ18" s="934"/>
      <c r="BR18" s="934"/>
      <c r="BS18" s="934"/>
      <c r="BT18" s="934"/>
      <c r="BU18" s="934"/>
      <c r="BV18" s="934"/>
      <c r="BW18" s="934"/>
      <c r="BX18" s="934"/>
      <c r="BY18" s="934"/>
      <c r="BZ18" s="934"/>
      <c r="CA18" s="934"/>
      <c r="CB18" s="934"/>
      <c r="CC18" s="934"/>
      <c r="CD18" s="934"/>
      <c r="CE18" s="934"/>
      <c r="CF18" s="934"/>
      <c r="CG18" s="934"/>
      <c r="CH18" s="934"/>
      <c r="CI18" s="934"/>
      <c r="CJ18" s="934"/>
      <c r="CK18" s="934"/>
      <c r="CL18" s="934"/>
      <c r="CM18" s="934"/>
      <c r="CN18" s="934"/>
      <c r="CO18" s="934"/>
      <c r="CP18" s="934"/>
      <c r="CQ18" s="934"/>
      <c r="CR18" s="934"/>
      <c r="CS18" s="934"/>
      <c r="CT18" s="934"/>
      <c r="CU18" s="934"/>
      <c r="CV18" s="934"/>
      <c r="CW18" s="934"/>
      <c r="CX18" s="934"/>
      <c r="CY18" s="934"/>
      <c r="CZ18" s="934"/>
      <c r="DA18" s="934"/>
      <c r="DB18" s="934"/>
      <c r="DC18" s="934"/>
      <c r="DD18" s="934"/>
      <c r="DE18" s="934"/>
      <c r="DF18" s="934"/>
      <c r="DG18" s="934"/>
      <c r="DH18" s="934"/>
      <c r="DI18" s="934"/>
      <c r="DJ18" s="934"/>
      <c r="DK18" s="934"/>
      <c r="DL18" s="934"/>
      <c r="DM18" s="934"/>
      <c r="DN18" s="934"/>
      <c r="DO18" s="934"/>
      <c r="DP18" s="934"/>
      <c r="DQ18" s="934"/>
      <c r="DR18" s="934"/>
      <c r="DS18" s="934"/>
      <c r="DT18" s="934"/>
      <c r="DU18" s="934"/>
      <c r="DV18" s="934"/>
      <c r="DW18" s="934"/>
      <c r="DX18" s="934"/>
      <c r="DY18" s="934"/>
      <c r="DZ18" s="934"/>
      <c r="EA18" s="934"/>
      <c r="EB18" s="934"/>
      <c r="EC18" s="934"/>
      <c r="ED18" s="934"/>
      <c r="EE18" s="934"/>
      <c r="EF18" s="934"/>
      <c r="EG18" s="934"/>
      <c r="EH18" s="934"/>
      <c r="EI18" s="934"/>
      <c r="EJ18" s="934"/>
      <c r="EK18" s="934"/>
      <c r="EL18" s="934"/>
      <c r="EM18" s="934"/>
      <c r="EN18" s="934"/>
      <c r="EO18" s="934"/>
      <c r="EP18" s="934"/>
      <c r="EQ18" s="934"/>
      <c r="ER18" s="934"/>
      <c r="ES18" s="934"/>
      <c r="ET18" s="934"/>
      <c r="EU18" s="934"/>
      <c r="EV18" s="934"/>
      <c r="EW18" s="934"/>
      <c r="EX18" s="934"/>
      <c r="EY18" s="934"/>
      <c r="EZ18" s="934"/>
      <c r="FA18" s="934"/>
      <c r="FB18" s="934"/>
      <c r="FC18" s="934"/>
      <c r="FD18" s="934"/>
      <c r="FE18" s="934"/>
      <c r="FF18" s="934"/>
      <c r="FG18" s="934"/>
      <c r="FH18" s="934"/>
      <c r="FI18" s="934"/>
      <c r="FJ18" s="934"/>
      <c r="FK18" s="934"/>
      <c r="FL18" s="934"/>
      <c r="FM18" s="934"/>
      <c r="FN18" s="934"/>
      <c r="FO18" s="934"/>
      <c r="FP18" s="934"/>
      <c r="FQ18" s="934"/>
      <c r="FR18" s="934"/>
      <c r="FS18" s="934"/>
      <c r="FT18" s="934"/>
      <c r="FU18" s="934"/>
      <c r="FV18" s="934"/>
      <c r="FW18" s="934"/>
      <c r="FX18" s="934"/>
      <c r="FY18" s="934"/>
      <c r="FZ18" s="934"/>
      <c r="GA18" s="934"/>
      <c r="GB18" s="934"/>
      <c r="GC18" s="934"/>
      <c r="GD18" s="934"/>
      <c r="GE18" s="934"/>
      <c r="GF18" s="934"/>
      <c r="GG18" s="934"/>
      <c r="GH18" s="934"/>
      <c r="GI18" s="934"/>
      <c r="GJ18" s="934"/>
      <c r="GK18" s="934"/>
      <c r="GL18" s="934"/>
      <c r="GM18" s="934"/>
      <c r="GN18" s="934"/>
      <c r="GO18" s="934"/>
      <c r="GP18" s="934"/>
      <c r="GQ18" s="934"/>
      <c r="GR18" s="934"/>
      <c r="GS18" s="934"/>
      <c r="GT18" s="934"/>
      <c r="GU18" s="934"/>
      <c r="GV18" s="934"/>
      <c r="GW18" s="934"/>
      <c r="GX18" s="934"/>
      <c r="GY18" s="934"/>
      <c r="GZ18" s="934"/>
      <c r="HA18" s="934"/>
      <c r="HB18" s="934"/>
      <c r="HC18" s="934"/>
      <c r="HD18" s="934"/>
      <c r="HE18" s="934"/>
      <c r="HF18" s="934"/>
      <c r="HG18" s="934"/>
      <c r="HH18" s="934"/>
      <c r="HI18" s="934"/>
      <c r="HJ18" s="934"/>
      <c r="HK18" s="934"/>
      <c r="HL18" s="934"/>
      <c r="HM18" s="934"/>
      <c r="HN18" s="934"/>
      <c r="HO18" s="934"/>
      <c r="HP18" s="934"/>
      <c r="HQ18" s="934"/>
      <c r="HR18" s="934"/>
      <c r="HS18" s="934"/>
      <c r="HT18" s="934"/>
      <c r="HU18" s="934"/>
      <c r="HV18" s="934"/>
      <c r="HW18" s="934"/>
      <c r="HX18" s="934"/>
      <c r="HY18" s="934"/>
      <c r="HZ18" s="934"/>
      <c r="IA18" s="934"/>
      <c r="IB18" s="934"/>
      <c r="IC18" s="934"/>
      <c r="ID18" s="934"/>
      <c r="IE18" s="934"/>
      <c r="IF18" s="934"/>
      <c r="IG18" s="934"/>
      <c r="IH18" s="934"/>
      <c r="II18" s="934"/>
      <c r="IJ18" s="934"/>
      <c r="IK18" s="934"/>
      <c r="IL18" s="934"/>
      <c r="IM18" s="934"/>
      <c r="IN18" s="934"/>
      <c r="IO18" s="934"/>
      <c r="IP18" s="934"/>
      <c r="IQ18" s="934"/>
      <c r="IR18" s="934"/>
      <c r="IS18" s="934"/>
      <c r="IT18" s="934"/>
      <c r="IU18" s="934"/>
      <c r="IV18" s="934"/>
      <c r="IW18" s="934"/>
      <c r="IX18" s="934"/>
      <c r="IY18" s="934"/>
      <c r="IZ18" s="934"/>
      <c r="JA18" s="934"/>
      <c r="JB18" s="934"/>
      <c r="JC18" s="934"/>
      <c r="JD18" s="934"/>
      <c r="JE18" s="934"/>
      <c r="JF18" s="934"/>
      <c r="JG18" s="934"/>
      <c r="JH18" s="934"/>
      <c r="JI18" s="934"/>
      <c r="JJ18" s="934"/>
      <c r="JK18" s="934"/>
      <c r="JL18" s="934"/>
      <c r="JM18" s="934"/>
      <c r="JN18" s="934"/>
      <c r="JO18" s="934"/>
      <c r="JP18" s="934"/>
      <c r="JQ18" s="934"/>
      <c r="JR18" s="934"/>
      <c r="JS18" s="934"/>
      <c r="JT18" s="934"/>
      <c r="JU18" s="934"/>
      <c r="JV18" s="934"/>
      <c r="JW18" s="934"/>
      <c r="JX18" s="934"/>
      <c r="JY18" s="934"/>
      <c r="JZ18" s="934"/>
      <c r="KA18" s="934"/>
      <c r="KB18" s="934"/>
      <c r="KC18" s="934"/>
      <c r="KD18" s="934"/>
      <c r="KE18" s="934"/>
      <c r="KF18" s="934"/>
      <c r="KG18" s="934"/>
      <c r="KH18" s="934"/>
      <c r="KI18" s="934"/>
      <c r="KJ18" s="934"/>
      <c r="KK18" s="934"/>
      <c r="KL18" s="934"/>
      <c r="KM18" s="934"/>
      <c r="KN18" s="934"/>
      <c r="KO18" s="934"/>
      <c r="KP18" s="934"/>
      <c r="KQ18" s="934"/>
      <c r="KR18" s="934"/>
      <c r="KS18" s="934"/>
      <c r="KT18" s="934"/>
      <c r="KU18" s="934"/>
      <c r="KV18" s="934"/>
      <c r="KW18" s="934"/>
      <c r="KX18" s="934"/>
      <c r="KY18" s="934"/>
      <c r="KZ18" s="934"/>
      <c r="LA18" s="934"/>
      <c r="LB18" s="934"/>
      <c r="LC18" s="934"/>
      <c r="LD18" s="934"/>
      <c r="LE18" s="934"/>
      <c r="LF18" s="934"/>
      <c r="LG18" s="934"/>
      <c r="LH18" s="934"/>
      <c r="LI18" s="934"/>
      <c r="LJ18" s="934"/>
      <c r="LK18" s="934"/>
      <c r="LL18" s="934"/>
      <c r="LM18" s="934"/>
      <c r="LN18" s="934"/>
      <c r="LO18" s="934"/>
      <c r="LP18" s="934"/>
      <c r="LQ18" s="934"/>
      <c r="LR18" s="934"/>
      <c r="LS18" s="934"/>
      <c r="LT18" s="934"/>
      <c r="LU18" s="934"/>
      <c r="LV18" s="934"/>
      <c r="LW18" s="934"/>
      <c r="LX18" s="934"/>
      <c r="LY18" s="934"/>
      <c r="LZ18" s="934"/>
      <c r="MA18" s="934"/>
      <c r="MB18" s="934"/>
      <c r="MC18" s="934"/>
      <c r="MD18" s="934"/>
      <c r="ME18" s="934"/>
      <c r="MF18" s="934"/>
      <c r="MG18" s="934"/>
      <c r="MH18" s="934"/>
      <c r="MI18" s="934"/>
      <c r="MJ18" s="934"/>
      <c r="MK18" s="934"/>
      <c r="ML18" s="934"/>
      <c r="MM18" s="934"/>
      <c r="MN18" s="934"/>
      <c r="MO18" s="934"/>
      <c r="MP18" s="934"/>
      <c r="MQ18" s="934"/>
      <c r="MR18" s="934"/>
      <c r="MS18" s="934"/>
      <c r="MT18" s="934"/>
      <c r="MU18" s="934"/>
      <c r="MV18" s="934"/>
      <c r="MW18" s="934"/>
      <c r="MX18" s="934"/>
      <c r="MY18" s="934"/>
      <c r="MZ18" s="934"/>
      <c r="NA18" s="934"/>
      <c r="NB18" s="934"/>
      <c r="NC18" s="934"/>
      <c r="ND18" s="934"/>
      <c r="NE18" s="934"/>
      <c r="NF18" s="934"/>
      <c r="NG18" s="934"/>
      <c r="NH18" s="934"/>
      <c r="NI18" s="934"/>
      <c r="NJ18" s="934"/>
      <c r="NK18" s="934"/>
      <c r="NL18" s="934"/>
      <c r="NM18" s="934"/>
      <c r="NN18" s="934"/>
      <c r="NO18" s="934"/>
      <c r="NP18" s="934"/>
      <c r="NQ18" s="934"/>
      <c r="NR18" s="934"/>
      <c r="NS18" s="934"/>
      <c r="NT18" s="934"/>
      <c r="NU18" s="934"/>
      <c r="NV18" s="934"/>
      <c r="NW18" s="934"/>
      <c r="NX18" s="934"/>
      <c r="NY18" s="934"/>
      <c r="NZ18" s="934"/>
      <c r="OA18" s="934"/>
      <c r="OB18" s="934"/>
      <c r="OC18" s="934"/>
      <c r="OD18" s="934"/>
      <c r="OE18" s="934"/>
      <c r="OF18" s="934"/>
      <c r="OG18" s="934"/>
      <c r="OH18" s="934"/>
      <c r="OI18" s="934"/>
      <c r="OJ18" s="934"/>
      <c r="OK18" s="934"/>
      <c r="OL18" s="934"/>
      <c r="OM18" s="934"/>
      <c r="ON18" s="934"/>
      <c r="OO18" s="934"/>
      <c r="OP18" s="934"/>
      <c r="OQ18" s="934"/>
      <c r="OR18" s="934"/>
      <c r="OS18" s="934"/>
      <c r="OT18" s="934"/>
      <c r="OU18" s="934"/>
      <c r="OV18" s="934"/>
      <c r="OW18" s="934"/>
      <c r="OX18" s="934"/>
      <c r="OY18" s="934"/>
      <c r="OZ18" s="934"/>
      <c r="PA18" s="934"/>
      <c r="PB18" s="934"/>
      <c r="PC18" s="934"/>
      <c r="PD18" s="934"/>
      <c r="PE18" s="934"/>
      <c r="PF18" s="934"/>
      <c r="PG18" s="934"/>
      <c r="PH18" s="934"/>
      <c r="PI18" s="934"/>
      <c r="PJ18" s="934"/>
      <c r="PK18" s="934"/>
      <c r="PL18" s="934"/>
      <c r="PM18" s="934"/>
      <c r="PN18" s="934"/>
      <c r="PO18" s="934"/>
      <c r="PP18" s="934"/>
      <c r="PQ18" s="934"/>
      <c r="PR18" s="934"/>
      <c r="PS18" s="934"/>
      <c r="PT18" s="934"/>
      <c r="PU18" s="934"/>
      <c r="PV18" s="934"/>
      <c r="PW18" s="934"/>
      <c r="PX18" s="934"/>
      <c r="PY18" s="934"/>
      <c r="PZ18" s="934"/>
      <c r="QA18" s="934"/>
      <c r="QB18" s="934"/>
      <c r="QC18" s="934"/>
      <c r="QD18" s="934"/>
      <c r="QE18" s="934"/>
      <c r="QF18" s="934"/>
      <c r="QG18" s="934"/>
      <c r="QH18" s="934"/>
      <c r="QI18" s="934"/>
      <c r="QJ18" s="934"/>
      <c r="QK18" s="934"/>
      <c r="QL18" s="934"/>
      <c r="QM18" s="934"/>
      <c r="QN18" s="934"/>
      <c r="QO18" s="934"/>
      <c r="QP18" s="934"/>
      <c r="QQ18" s="934"/>
      <c r="QR18" s="934"/>
      <c r="QS18" s="934"/>
      <c r="QT18" s="934"/>
      <c r="QU18" s="934"/>
      <c r="QV18" s="934"/>
      <c r="QW18" s="934"/>
      <c r="QX18" s="934"/>
      <c r="QY18" s="934"/>
      <c r="QZ18" s="934"/>
      <c r="RA18" s="934"/>
      <c r="RB18" s="934"/>
      <c r="RC18" s="934"/>
      <c r="RD18" s="934"/>
      <c r="RE18" s="934"/>
      <c r="RF18" s="934"/>
      <c r="RG18" s="934"/>
      <c r="RH18" s="934"/>
      <c r="RI18" s="934"/>
      <c r="RJ18" s="934"/>
      <c r="RK18" s="934"/>
      <c r="RL18" s="934"/>
      <c r="RM18" s="934"/>
      <c r="RN18" s="934"/>
      <c r="RO18" s="934"/>
      <c r="RP18" s="934"/>
      <c r="RQ18" s="934"/>
      <c r="RR18" s="934"/>
      <c r="RS18" s="934"/>
      <c r="RT18" s="934"/>
      <c r="RU18" s="934"/>
      <c r="RV18" s="934"/>
      <c r="RW18" s="934"/>
      <c r="RX18" s="934"/>
      <c r="RY18" s="934"/>
      <c r="RZ18" s="934"/>
      <c r="SA18" s="934"/>
      <c r="SB18" s="934"/>
      <c r="SC18" s="934"/>
      <c r="SD18" s="934"/>
      <c r="SE18" s="934"/>
      <c r="SF18" s="934"/>
      <c r="SG18" s="934"/>
      <c r="SH18" s="934"/>
      <c r="SI18" s="934"/>
      <c r="SJ18" s="934"/>
      <c r="SK18" s="934"/>
      <c r="SL18" s="934"/>
      <c r="SM18" s="934"/>
      <c r="SN18" s="934"/>
      <c r="SO18" s="934"/>
      <c r="SP18" s="934"/>
      <c r="SQ18" s="934"/>
      <c r="SR18" s="934"/>
      <c r="SS18" s="934"/>
      <c r="ST18" s="934"/>
      <c r="SU18" s="934"/>
      <c r="SV18" s="934"/>
      <c r="SW18" s="934"/>
      <c r="SX18" s="934"/>
      <c r="SY18" s="934"/>
      <c r="SZ18" s="934"/>
      <c r="TA18" s="934"/>
      <c r="TB18" s="934"/>
      <c r="TC18" s="934"/>
      <c r="TD18" s="934"/>
      <c r="TE18" s="934"/>
      <c r="TF18" s="934"/>
      <c r="TG18" s="934"/>
      <c r="TH18" s="934"/>
      <c r="TI18" s="934"/>
      <c r="TJ18" s="934"/>
      <c r="TK18" s="934"/>
      <c r="TL18" s="934"/>
      <c r="TM18" s="934"/>
      <c r="TN18" s="934"/>
      <c r="TO18" s="934"/>
      <c r="TP18" s="934"/>
      <c r="TQ18" s="934"/>
      <c r="TR18" s="934"/>
      <c r="TS18" s="934"/>
      <c r="TT18" s="934"/>
      <c r="TU18" s="934"/>
      <c r="TV18" s="934"/>
      <c r="TW18" s="934"/>
      <c r="TX18" s="934"/>
      <c r="TY18" s="934"/>
      <c r="TZ18" s="934"/>
      <c r="UA18" s="934"/>
      <c r="UB18" s="934"/>
      <c r="UC18" s="934"/>
      <c r="UD18" s="934"/>
      <c r="UE18" s="934"/>
      <c r="UF18" s="934"/>
      <c r="UG18" s="934"/>
      <c r="UH18" s="934"/>
      <c r="UI18" s="934"/>
      <c r="UJ18" s="934"/>
      <c r="UK18" s="934"/>
      <c r="UL18" s="934"/>
      <c r="UM18" s="934"/>
      <c r="UN18" s="934"/>
      <c r="UO18" s="934"/>
      <c r="UP18" s="934"/>
      <c r="UQ18" s="934"/>
      <c r="UR18" s="934"/>
      <c r="US18" s="934"/>
      <c r="UT18" s="934"/>
      <c r="UU18" s="934"/>
      <c r="UV18" s="934"/>
      <c r="UW18" s="934"/>
      <c r="UX18" s="934"/>
      <c r="UY18" s="934"/>
      <c r="UZ18" s="934"/>
      <c r="VA18" s="934"/>
      <c r="VB18" s="934"/>
      <c r="VC18" s="934"/>
      <c r="VD18" s="934"/>
      <c r="VE18" s="934"/>
      <c r="VF18" s="934"/>
      <c r="VG18" s="934"/>
      <c r="VH18" s="934"/>
      <c r="VI18" s="934"/>
      <c r="VJ18" s="934"/>
      <c r="VK18" s="934"/>
      <c r="VL18" s="934"/>
      <c r="VM18" s="934"/>
      <c r="VN18" s="934"/>
      <c r="VO18" s="934"/>
      <c r="VP18" s="934"/>
      <c r="VQ18" s="934"/>
      <c r="VR18" s="934"/>
      <c r="VS18" s="934"/>
      <c r="VT18" s="934"/>
      <c r="VU18" s="934"/>
      <c r="VV18" s="934"/>
      <c r="VW18" s="934"/>
      <c r="VX18" s="934"/>
      <c r="VY18" s="934"/>
      <c r="VZ18" s="934"/>
      <c r="WA18" s="934"/>
      <c r="WB18" s="934"/>
      <c r="WC18" s="934"/>
      <c r="WD18" s="934"/>
      <c r="WE18" s="934"/>
      <c r="WF18" s="934"/>
      <c r="WG18" s="934"/>
      <c r="WH18" s="934"/>
      <c r="WI18" s="934"/>
      <c r="WJ18" s="934"/>
      <c r="WK18" s="934"/>
      <c r="WL18" s="934"/>
      <c r="WM18" s="934"/>
      <c r="WN18" s="934"/>
      <c r="WO18" s="934"/>
      <c r="WP18" s="934"/>
      <c r="WQ18" s="934"/>
      <c r="WR18" s="934"/>
      <c r="WS18" s="934"/>
      <c r="WT18" s="934"/>
      <c r="WU18" s="934"/>
      <c r="WV18" s="934"/>
      <c r="WW18" s="934"/>
      <c r="WX18" s="934"/>
      <c r="WY18" s="934"/>
      <c r="WZ18" s="934"/>
      <c r="XA18" s="934"/>
      <c r="XB18" s="934"/>
      <c r="XC18" s="934"/>
      <c r="XD18" s="934"/>
      <c r="XE18" s="934"/>
      <c r="XF18" s="934"/>
      <c r="XG18" s="934"/>
      <c r="XH18" s="934"/>
      <c r="XI18" s="934"/>
      <c r="XJ18" s="934"/>
      <c r="XK18" s="934"/>
      <c r="XL18" s="934"/>
      <c r="XM18" s="934"/>
      <c r="XN18" s="934"/>
      <c r="XO18" s="934"/>
      <c r="XP18" s="934"/>
      <c r="XQ18" s="934"/>
      <c r="XR18" s="934"/>
      <c r="XS18" s="934"/>
      <c r="XT18" s="934"/>
      <c r="XU18" s="934"/>
      <c r="XV18" s="934"/>
      <c r="XW18" s="934"/>
      <c r="XX18" s="934"/>
      <c r="XY18" s="934"/>
      <c r="XZ18" s="934"/>
      <c r="YA18" s="934"/>
      <c r="YB18" s="934"/>
      <c r="YC18" s="934"/>
      <c r="YD18" s="934"/>
      <c r="YE18" s="934"/>
      <c r="YF18" s="934"/>
      <c r="YG18" s="934"/>
      <c r="YH18" s="934"/>
      <c r="YI18" s="934"/>
      <c r="YJ18" s="934"/>
      <c r="YK18" s="934"/>
      <c r="YL18" s="934"/>
      <c r="YM18" s="934"/>
      <c r="YN18" s="934"/>
      <c r="YO18" s="934"/>
      <c r="YP18" s="934"/>
      <c r="YQ18" s="934"/>
      <c r="YR18" s="934"/>
      <c r="YS18" s="934"/>
      <c r="YT18" s="934"/>
      <c r="YU18" s="934"/>
      <c r="YV18" s="934"/>
      <c r="YW18" s="934"/>
      <c r="YX18" s="934"/>
      <c r="YY18" s="934"/>
      <c r="YZ18" s="934"/>
      <c r="ZA18" s="934"/>
      <c r="ZB18" s="934"/>
      <c r="ZC18" s="934"/>
      <c r="ZD18" s="934"/>
      <c r="ZE18" s="934"/>
      <c r="ZF18" s="934"/>
      <c r="ZG18" s="934"/>
      <c r="ZH18" s="934"/>
      <c r="ZI18" s="934"/>
      <c r="ZJ18" s="934"/>
      <c r="ZK18" s="934"/>
      <c r="ZL18" s="934"/>
      <c r="ZM18" s="934"/>
      <c r="ZN18" s="934"/>
      <c r="ZO18" s="934"/>
      <c r="ZP18" s="934"/>
      <c r="ZQ18" s="934"/>
      <c r="ZR18" s="934"/>
      <c r="ZS18" s="934"/>
      <c r="ZT18" s="934"/>
      <c r="ZU18" s="934"/>
      <c r="ZV18" s="934"/>
      <c r="ZW18" s="934"/>
      <c r="ZX18" s="934"/>
      <c r="ZY18" s="934"/>
      <c r="ZZ18" s="934"/>
      <c r="AAA18" s="934"/>
      <c r="AAB18" s="934"/>
      <c r="AAC18" s="934"/>
      <c r="AAD18" s="934"/>
      <c r="AAE18" s="934"/>
      <c r="AAF18" s="934"/>
      <c r="AAG18" s="934"/>
      <c r="AAH18" s="934"/>
      <c r="AAI18" s="934"/>
      <c r="AAJ18" s="934"/>
      <c r="AAK18" s="934"/>
      <c r="AAL18" s="934"/>
      <c r="AAM18" s="934"/>
      <c r="AAN18" s="934"/>
      <c r="AAO18" s="934"/>
      <c r="AAP18" s="934"/>
      <c r="AAQ18" s="934"/>
      <c r="AAR18" s="934"/>
      <c r="AAS18" s="934"/>
      <c r="AAT18" s="934"/>
      <c r="AAU18" s="934"/>
      <c r="AAV18" s="934"/>
      <c r="AAW18" s="934"/>
      <c r="AAX18" s="934"/>
      <c r="AAY18" s="934"/>
      <c r="AAZ18" s="934"/>
      <c r="ABA18" s="934"/>
      <c r="ABB18" s="934"/>
      <c r="ABC18" s="934"/>
      <c r="ABD18" s="934"/>
      <c r="ABE18" s="934"/>
      <c r="ABF18" s="934"/>
      <c r="ABG18" s="934"/>
      <c r="ABH18" s="934"/>
      <c r="ABI18" s="934"/>
      <c r="ABJ18" s="934"/>
      <c r="ABK18" s="934"/>
      <c r="ABL18" s="934"/>
      <c r="ABM18" s="934"/>
      <c r="ABN18" s="934"/>
      <c r="ABO18" s="934"/>
      <c r="ABP18" s="934"/>
      <c r="ABQ18" s="934"/>
      <c r="ABR18" s="934"/>
      <c r="ABS18" s="934"/>
      <c r="ABT18" s="934"/>
      <c r="ABU18" s="934"/>
      <c r="ABV18" s="934"/>
      <c r="ABW18" s="934"/>
      <c r="ABX18" s="934"/>
      <c r="ABY18" s="934"/>
      <c r="ABZ18" s="934"/>
      <c r="ACA18" s="934"/>
      <c r="ACB18" s="934"/>
      <c r="ACC18" s="934"/>
      <c r="ACD18" s="934"/>
      <c r="ACE18" s="934"/>
      <c r="ACF18" s="934"/>
      <c r="ACG18" s="934"/>
      <c r="ACH18" s="934"/>
      <c r="ACI18" s="934"/>
      <c r="ACJ18" s="934"/>
      <c r="ACK18" s="934"/>
      <c r="ACL18" s="934"/>
      <c r="ACM18" s="934"/>
      <c r="ACN18" s="934"/>
      <c r="ACO18" s="934"/>
      <c r="ACP18" s="934"/>
      <c r="ACQ18" s="934"/>
      <c r="ACR18" s="934"/>
      <c r="ACS18" s="934"/>
      <c r="ACT18" s="934"/>
      <c r="ACU18" s="934"/>
      <c r="ACV18" s="934"/>
      <c r="ACW18" s="934"/>
      <c r="ACX18" s="934"/>
      <c r="ACY18" s="934"/>
      <c r="ACZ18" s="934"/>
      <c r="ADA18" s="934"/>
      <c r="ADB18" s="934"/>
      <c r="ADC18" s="934"/>
      <c r="ADD18" s="934"/>
      <c r="ADE18" s="934"/>
      <c r="ADF18" s="934"/>
      <c r="ADG18" s="934"/>
      <c r="ADH18" s="934"/>
      <c r="ADI18" s="934"/>
      <c r="ADJ18" s="934"/>
      <c r="ADK18" s="934"/>
      <c r="ADL18" s="934"/>
      <c r="ADM18" s="934"/>
      <c r="ADN18" s="934"/>
      <c r="ADO18" s="934"/>
      <c r="ADP18" s="934"/>
      <c r="ADQ18" s="934"/>
      <c r="ADR18" s="934"/>
      <c r="ADS18" s="934"/>
      <c r="ADT18" s="934"/>
      <c r="ADU18" s="934"/>
      <c r="ADV18" s="934"/>
      <c r="ADW18" s="934"/>
      <c r="ADX18" s="934"/>
      <c r="ADY18" s="934"/>
      <c r="ADZ18" s="934"/>
      <c r="AEA18" s="934"/>
      <c r="AEB18" s="934"/>
      <c r="AEC18" s="934"/>
      <c r="AED18" s="934"/>
      <c r="AEE18" s="934"/>
      <c r="AEF18" s="934"/>
      <c r="AEG18" s="934"/>
      <c r="AEH18" s="934"/>
      <c r="AEI18" s="934"/>
      <c r="AEJ18" s="934"/>
      <c r="AEK18" s="934"/>
      <c r="AEL18" s="934"/>
      <c r="AEM18" s="934"/>
      <c r="AEN18" s="934"/>
      <c r="AEO18" s="934"/>
      <c r="AEP18" s="934"/>
      <c r="AEQ18" s="934"/>
      <c r="AER18" s="934"/>
      <c r="AES18" s="934"/>
      <c r="AET18" s="934"/>
      <c r="AEU18" s="934"/>
      <c r="AEV18" s="934"/>
      <c r="AEW18" s="934"/>
      <c r="AEX18" s="934"/>
      <c r="AEY18" s="934"/>
      <c r="AEZ18" s="934"/>
      <c r="AFA18" s="934"/>
      <c r="AFB18" s="934"/>
      <c r="AFC18" s="934"/>
      <c r="AFD18" s="934"/>
      <c r="AFE18" s="934"/>
      <c r="AFF18" s="934"/>
      <c r="AFG18" s="934"/>
      <c r="AFH18" s="934"/>
      <c r="AFI18" s="934"/>
      <c r="AFJ18" s="934"/>
      <c r="AFK18" s="934"/>
      <c r="AFL18" s="934"/>
      <c r="AFM18" s="934"/>
      <c r="AFN18" s="934"/>
      <c r="AFO18" s="934"/>
      <c r="AFP18" s="934"/>
      <c r="AFQ18" s="934"/>
      <c r="AFR18" s="934"/>
      <c r="AFS18" s="934"/>
      <c r="AFT18" s="934"/>
      <c r="AFU18" s="934"/>
      <c r="AFV18" s="934"/>
      <c r="AFW18" s="934"/>
      <c r="AFX18" s="934"/>
      <c r="AFY18" s="934"/>
      <c r="AFZ18" s="934"/>
      <c r="AGA18" s="934"/>
      <c r="AGB18" s="934"/>
      <c r="AGC18" s="934"/>
      <c r="AGD18" s="934"/>
      <c r="AGE18" s="934"/>
      <c r="AGF18" s="934"/>
      <c r="AGG18" s="934"/>
      <c r="AGH18" s="934"/>
      <c r="AGI18" s="934"/>
      <c r="AGJ18" s="934"/>
      <c r="AGK18" s="934"/>
      <c r="AGL18" s="934"/>
      <c r="AGM18" s="934"/>
      <c r="AGN18" s="934"/>
      <c r="AGO18" s="934"/>
      <c r="AGP18" s="934"/>
      <c r="AGQ18" s="934"/>
      <c r="AGR18" s="934"/>
      <c r="AGS18" s="934"/>
      <c r="AGT18" s="934"/>
      <c r="AGU18" s="934"/>
      <c r="AGV18" s="934"/>
      <c r="AGW18" s="934"/>
      <c r="AGX18" s="934"/>
      <c r="AGY18" s="934"/>
      <c r="AGZ18" s="934"/>
      <c r="AHA18" s="934"/>
      <c r="AHB18" s="934"/>
      <c r="AHC18" s="934"/>
      <c r="AHD18" s="934"/>
      <c r="AHE18" s="934"/>
      <c r="AHF18" s="934"/>
      <c r="AHG18" s="934"/>
      <c r="AHH18" s="934"/>
      <c r="AHI18" s="934"/>
      <c r="AHJ18" s="934"/>
      <c r="AHK18" s="934"/>
      <c r="AHL18" s="934"/>
      <c r="AHM18" s="934"/>
      <c r="AHN18" s="934"/>
      <c r="AHO18" s="934"/>
      <c r="AHP18" s="934"/>
      <c r="AHQ18" s="934"/>
      <c r="AHR18" s="934"/>
      <c r="AHS18" s="934"/>
      <c r="AHT18" s="934"/>
      <c r="AHU18" s="934"/>
      <c r="AHV18" s="934"/>
      <c r="AHW18" s="934"/>
      <c r="AHX18" s="934"/>
      <c r="AHY18" s="934"/>
      <c r="AHZ18" s="934"/>
      <c r="AIA18" s="934"/>
      <c r="AIB18" s="934"/>
      <c r="AIC18" s="934"/>
      <c r="AID18" s="934"/>
      <c r="AIE18" s="934"/>
      <c r="AIF18" s="934"/>
      <c r="AIG18" s="934"/>
      <c r="AIH18" s="934"/>
      <c r="AII18" s="934"/>
      <c r="AIJ18" s="934"/>
      <c r="AIK18" s="934"/>
      <c r="AIL18" s="934"/>
      <c r="AIM18" s="934"/>
      <c r="AIN18" s="934"/>
      <c r="AIO18" s="934"/>
      <c r="AIP18" s="934"/>
      <c r="AIQ18" s="934"/>
      <c r="AIR18" s="934"/>
      <c r="AIS18" s="934"/>
      <c r="AIT18" s="934"/>
      <c r="AIU18" s="934"/>
      <c r="AIV18" s="934"/>
      <c r="AIW18" s="934"/>
      <c r="AIX18" s="934"/>
      <c r="AIY18" s="934"/>
      <c r="AIZ18" s="934"/>
      <c r="AJA18" s="934"/>
      <c r="AJB18" s="934"/>
      <c r="AJC18" s="934"/>
      <c r="AJD18" s="934"/>
      <c r="AJE18" s="934"/>
      <c r="AJF18" s="934"/>
      <c r="AJG18" s="934"/>
      <c r="AJH18" s="934"/>
      <c r="AJI18" s="934"/>
      <c r="AJJ18" s="934"/>
      <c r="AJK18" s="934"/>
      <c r="AJL18" s="934"/>
      <c r="AJM18" s="934"/>
      <c r="AJN18" s="934"/>
      <c r="AJO18" s="934"/>
      <c r="AJP18" s="934"/>
      <c r="AJQ18" s="934"/>
      <c r="AJR18" s="934"/>
      <c r="AJS18" s="934"/>
      <c r="AJT18" s="934"/>
      <c r="AJU18" s="934"/>
      <c r="AJV18" s="934"/>
      <c r="AJW18" s="934"/>
      <c r="AJX18" s="934"/>
      <c r="AJY18" s="934"/>
      <c r="AJZ18" s="934"/>
      <c r="AKA18" s="934"/>
      <c r="AKB18" s="934"/>
      <c r="AKC18" s="934"/>
      <c r="AKD18" s="934"/>
      <c r="AKE18" s="934"/>
      <c r="AKF18" s="934"/>
      <c r="AKG18" s="934"/>
      <c r="AKH18" s="934"/>
      <c r="AKI18" s="934"/>
      <c r="AKJ18" s="934"/>
      <c r="AKK18" s="934"/>
      <c r="AKL18" s="934"/>
      <c r="AKM18" s="934"/>
      <c r="AKN18" s="934"/>
      <c r="AKO18" s="934"/>
      <c r="AKP18" s="934"/>
      <c r="AKQ18" s="934"/>
      <c r="AKR18" s="934"/>
      <c r="AKS18" s="934"/>
      <c r="AKT18" s="934"/>
      <c r="AKU18" s="934"/>
      <c r="AKV18" s="934"/>
      <c r="AKW18" s="934"/>
      <c r="AKX18" s="934"/>
      <c r="AKY18" s="934"/>
      <c r="AKZ18" s="934"/>
      <c r="ALA18" s="934"/>
      <c r="ALB18" s="934"/>
      <c r="ALC18" s="934"/>
      <c r="ALD18" s="934"/>
      <c r="ALE18" s="934"/>
      <c r="ALF18" s="934"/>
      <c r="ALG18" s="934"/>
      <c r="ALH18" s="934"/>
      <c r="ALI18" s="934"/>
      <c r="ALJ18" s="934"/>
      <c r="ALK18" s="934"/>
      <c r="ALL18" s="934"/>
      <c r="ALM18" s="934"/>
      <c r="ALN18" s="934"/>
      <c r="ALO18" s="934"/>
      <c r="ALP18" s="934"/>
      <c r="ALQ18" s="934"/>
      <c r="ALR18" s="934"/>
      <c r="ALS18" s="934"/>
      <c r="ALT18" s="934"/>
      <c r="ALU18" s="934"/>
      <c r="ALV18" s="934"/>
      <c r="ALW18" s="934"/>
      <c r="ALX18" s="934"/>
      <c r="ALY18" s="934"/>
      <c r="ALZ18" s="934"/>
      <c r="AMA18" s="934"/>
      <c r="AMB18" s="934"/>
      <c r="AMC18" s="934"/>
      <c r="AMD18" s="934"/>
      <c r="AME18" s="934"/>
      <c r="AMF18" s="934"/>
      <c r="AMG18" s="934"/>
      <c r="AMH18" s="934"/>
      <c r="AMI18" s="934"/>
      <c r="AMJ18" s="934"/>
      <c r="AMK18" s="934"/>
      <c r="AML18" s="934"/>
      <c r="AMM18" s="934"/>
      <c r="AMN18" s="934"/>
      <c r="AMO18" s="934"/>
      <c r="AMP18" s="934"/>
      <c r="AMQ18" s="934"/>
      <c r="AMR18" s="934"/>
      <c r="AMS18" s="934"/>
      <c r="AMT18" s="934"/>
      <c r="AMU18" s="934"/>
      <c r="AMV18" s="934"/>
      <c r="AMW18" s="934"/>
      <c r="AMX18" s="934"/>
      <c r="AMY18" s="934"/>
      <c r="AMZ18" s="934"/>
      <c r="ANA18" s="934"/>
      <c r="ANB18" s="934"/>
      <c r="ANC18" s="934"/>
      <c r="AND18" s="934"/>
      <c r="ANE18" s="934"/>
      <c r="ANF18" s="934"/>
      <c r="ANG18" s="934"/>
      <c r="ANH18" s="934"/>
      <c r="ANI18" s="934"/>
      <c r="ANJ18" s="934"/>
      <c r="ANK18" s="934"/>
      <c r="ANL18" s="934"/>
      <c r="ANM18" s="934"/>
      <c r="ANN18" s="934"/>
      <c r="ANO18" s="934"/>
      <c r="ANP18" s="934"/>
      <c r="ANQ18" s="934"/>
      <c r="ANR18" s="934"/>
      <c r="ANS18" s="934"/>
      <c r="ANT18" s="934"/>
      <c r="ANU18" s="934"/>
      <c r="ANV18" s="934"/>
      <c r="ANW18" s="934"/>
      <c r="ANX18" s="934"/>
      <c r="ANY18" s="934"/>
      <c r="ANZ18" s="934"/>
      <c r="AOA18" s="934"/>
      <c r="AOB18" s="934"/>
      <c r="AOC18" s="934"/>
      <c r="AOD18" s="934"/>
      <c r="AOE18" s="934"/>
      <c r="AOF18" s="934"/>
      <c r="AOG18" s="934"/>
      <c r="AOH18" s="934"/>
      <c r="AOI18" s="934"/>
      <c r="AOJ18" s="934"/>
      <c r="AOK18" s="934"/>
      <c r="AOL18" s="934"/>
      <c r="AOM18" s="934"/>
      <c r="AON18" s="934"/>
      <c r="AOO18" s="934"/>
      <c r="AOP18" s="934"/>
      <c r="AOQ18" s="934"/>
      <c r="AOR18" s="934"/>
      <c r="AOS18" s="934"/>
      <c r="AOT18" s="934"/>
      <c r="AOU18" s="934"/>
      <c r="AOV18" s="934"/>
      <c r="AOW18" s="934"/>
      <c r="AOX18" s="934"/>
      <c r="AOY18" s="934"/>
      <c r="AOZ18" s="934"/>
      <c r="APA18" s="934"/>
      <c r="APB18" s="934"/>
      <c r="APC18" s="934"/>
      <c r="APD18" s="934"/>
      <c r="APE18" s="934"/>
      <c r="APF18" s="934"/>
      <c r="APG18" s="934"/>
      <c r="APH18" s="934"/>
      <c r="API18" s="934"/>
      <c r="APJ18" s="934"/>
      <c r="APK18" s="934"/>
      <c r="APL18" s="934"/>
      <c r="APM18" s="934"/>
      <c r="APN18" s="934"/>
      <c r="APO18" s="934"/>
      <c r="APP18" s="934"/>
      <c r="APQ18" s="934"/>
      <c r="APR18" s="934"/>
      <c r="APS18" s="934"/>
      <c r="APT18" s="934"/>
      <c r="APU18" s="934"/>
      <c r="APV18" s="934"/>
      <c r="APW18" s="934"/>
      <c r="APX18" s="934"/>
      <c r="APY18" s="934"/>
      <c r="APZ18" s="934"/>
      <c r="AQA18" s="934"/>
      <c r="AQB18" s="934"/>
      <c r="AQC18" s="934"/>
      <c r="AQD18" s="934"/>
      <c r="AQE18" s="934"/>
      <c r="AQF18" s="934"/>
      <c r="AQG18" s="934"/>
      <c r="AQH18" s="934"/>
      <c r="AQI18" s="934"/>
      <c r="AQJ18" s="934"/>
      <c r="AQK18" s="934"/>
      <c r="AQL18" s="934"/>
      <c r="AQM18" s="934"/>
      <c r="AQN18" s="934"/>
      <c r="AQO18" s="934"/>
      <c r="AQP18" s="934"/>
      <c r="AQQ18" s="934"/>
      <c r="AQR18" s="934"/>
      <c r="AQS18" s="934"/>
      <c r="AQT18" s="934"/>
      <c r="AQU18" s="934"/>
      <c r="AQV18" s="934"/>
      <c r="AQW18" s="934"/>
      <c r="AQX18" s="934"/>
      <c r="AQY18" s="934"/>
      <c r="AQZ18" s="934"/>
      <c r="ARA18" s="934"/>
      <c r="ARB18" s="934"/>
      <c r="ARC18" s="934"/>
      <c r="ARD18" s="934"/>
      <c r="ARE18" s="934"/>
      <c r="ARF18" s="934"/>
      <c r="ARG18" s="934"/>
      <c r="ARH18" s="934"/>
      <c r="ARI18" s="934"/>
      <c r="ARJ18" s="934"/>
      <c r="ARK18" s="934"/>
      <c r="ARL18" s="934"/>
      <c r="ARM18" s="934"/>
      <c r="ARN18" s="934"/>
      <c r="ARO18" s="934"/>
      <c r="ARP18" s="934"/>
      <c r="ARQ18" s="934"/>
      <c r="ARR18" s="934"/>
      <c r="ARS18" s="934"/>
      <c r="ART18" s="934"/>
      <c r="ARU18" s="934"/>
      <c r="ARV18" s="934"/>
      <c r="ARW18" s="934"/>
      <c r="ARX18" s="934"/>
      <c r="ARY18" s="934"/>
      <c r="ARZ18" s="934"/>
      <c r="ASA18" s="934"/>
      <c r="ASB18" s="934"/>
      <c r="ASC18" s="934"/>
      <c r="ASD18" s="934"/>
      <c r="ASE18" s="934"/>
      <c r="ASF18" s="934"/>
      <c r="ASG18" s="934"/>
      <c r="ASH18" s="934"/>
      <c r="ASI18" s="934"/>
      <c r="ASJ18" s="934"/>
      <c r="ASK18" s="934"/>
      <c r="ASL18" s="934"/>
      <c r="ASM18" s="934"/>
      <c r="ASN18" s="934"/>
      <c r="ASO18" s="934"/>
      <c r="ASP18" s="934"/>
      <c r="ASQ18" s="934"/>
      <c r="ASR18" s="934"/>
      <c r="ASS18" s="934"/>
      <c r="AST18" s="934"/>
      <c r="ASU18" s="934"/>
      <c r="ASV18" s="934"/>
      <c r="ASW18" s="934"/>
      <c r="ASX18" s="934"/>
      <c r="ASY18" s="934"/>
      <c r="ASZ18" s="934"/>
      <c r="ATA18" s="934"/>
      <c r="ATB18" s="934"/>
      <c r="ATC18" s="934"/>
      <c r="ATD18" s="934"/>
      <c r="ATE18" s="934"/>
      <c r="ATF18" s="934"/>
      <c r="ATG18" s="934"/>
      <c r="ATH18" s="934"/>
      <c r="ATI18" s="934"/>
      <c r="ATJ18" s="934"/>
      <c r="ATK18" s="934"/>
      <c r="ATL18" s="934"/>
      <c r="ATM18" s="934"/>
      <c r="ATN18" s="934"/>
      <c r="ATO18" s="934"/>
      <c r="ATP18" s="934"/>
      <c r="ATQ18" s="934"/>
      <c r="ATR18" s="934"/>
      <c r="ATS18" s="934"/>
      <c r="ATT18" s="934"/>
      <c r="ATU18" s="934"/>
      <c r="ATV18" s="934"/>
      <c r="ATW18" s="934"/>
      <c r="ATX18" s="934"/>
      <c r="ATY18" s="934"/>
      <c r="ATZ18" s="934"/>
      <c r="AUA18" s="934"/>
      <c r="AUB18" s="934"/>
      <c r="AUC18" s="934"/>
      <c r="AUD18" s="934"/>
      <c r="AUE18" s="934"/>
      <c r="AUF18" s="934"/>
      <c r="AUG18" s="934"/>
      <c r="AUH18" s="934"/>
      <c r="AUI18" s="934"/>
      <c r="AUJ18" s="934"/>
      <c r="AUK18" s="934"/>
      <c r="AUL18" s="934"/>
      <c r="AUM18" s="934"/>
      <c r="AUN18" s="934"/>
      <c r="AUO18" s="934"/>
      <c r="AUP18" s="934"/>
      <c r="AUQ18" s="934"/>
      <c r="AUR18" s="934"/>
      <c r="AUS18" s="934"/>
      <c r="AUT18" s="934"/>
      <c r="AUU18" s="934"/>
      <c r="AUV18" s="934"/>
      <c r="AUW18" s="934"/>
      <c r="AUX18" s="934"/>
      <c r="AUY18" s="934"/>
      <c r="AUZ18" s="934"/>
      <c r="AVA18" s="934"/>
      <c r="AVB18" s="934"/>
      <c r="AVC18" s="934"/>
      <c r="AVD18" s="934"/>
      <c r="AVE18" s="934"/>
      <c r="AVF18" s="934"/>
      <c r="AVG18" s="934"/>
      <c r="AVH18" s="934"/>
      <c r="AVI18" s="934"/>
      <c r="AVJ18" s="934"/>
      <c r="AVK18" s="934"/>
      <c r="AVL18" s="934"/>
      <c r="AVM18" s="934"/>
      <c r="AVN18" s="934"/>
      <c r="AVO18" s="934"/>
      <c r="AVP18" s="934"/>
      <c r="AVQ18" s="934"/>
      <c r="AVR18" s="934"/>
      <c r="AVS18" s="934"/>
      <c r="AVT18" s="934"/>
      <c r="AVU18" s="934"/>
      <c r="AVV18" s="934"/>
      <c r="AVW18" s="934"/>
      <c r="AVX18" s="934"/>
      <c r="AVY18" s="934"/>
      <c r="AVZ18" s="934"/>
      <c r="AWA18" s="934"/>
      <c r="AWB18" s="934"/>
      <c r="AWC18" s="934"/>
      <c r="AWD18" s="934"/>
      <c r="AWE18" s="934"/>
      <c r="AWF18" s="934"/>
      <c r="AWG18" s="934"/>
      <c r="AWH18" s="934"/>
      <c r="AWI18" s="934"/>
      <c r="AWJ18" s="934"/>
      <c r="AWK18" s="934"/>
      <c r="AWL18" s="934"/>
      <c r="AWM18" s="934"/>
      <c r="AWN18" s="934"/>
      <c r="AWO18" s="934"/>
      <c r="AWP18" s="934"/>
      <c r="AWQ18" s="934"/>
      <c r="AWR18" s="934"/>
      <c r="AWS18" s="934"/>
      <c r="AWT18" s="934"/>
      <c r="AWU18" s="934"/>
      <c r="AWV18" s="934"/>
      <c r="AWW18" s="934"/>
      <c r="AWX18" s="934"/>
      <c r="AWY18" s="934"/>
      <c r="AWZ18" s="934"/>
      <c r="AXA18" s="934"/>
      <c r="AXB18" s="934"/>
      <c r="AXC18" s="934"/>
      <c r="AXD18" s="934"/>
      <c r="AXE18" s="934"/>
      <c r="AXF18" s="934"/>
      <c r="AXG18" s="934"/>
      <c r="AXH18" s="934"/>
      <c r="AXI18" s="934"/>
      <c r="AXJ18" s="934"/>
      <c r="AXK18" s="934"/>
      <c r="AXL18" s="934"/>
      <c r="AXM18" s="934"/>
      <c r="AXN18" s="934"/>
      <c r="AXO18" s="934"/>
      <c r="AXP18" s="934"/>
      <c r="AXQ18" s="934"/>
      <c r="AXR18" s="934"/>
      <c r="AXS18" s="934"/>
      <c r="AXT18" s="934"/>
      <c r="AXU18" s="934"/>
      <c r="AXV18" s="934"/>
      <c r="AXW18" s="934"/>
      <c r="AXX18" s="934"/>
      <c r="AXY18" s="934"/>
      <c r="AXZ18" s="934"/>
      <c r="AYA18" s="934"/>
      <c r="AYB18" s="934"/>
      <c r="AYC18" s="934"/>
      <c r="AYD18" s="934"/>
      <c r="AYE18" s="934"/>
      <c r="AYF18" s="934"/>
      <c r="AYG18" s="934"/>
      <c r="AYH18" s="934"/>
      <c r="AYI18" s="934"/>
      <c r="AYJ18" s="934"/>
      <c r="AYK18" s="934"/>
      <c r="AYL18" s="934"/>
      <c r="AYM18" s="934"/>
      <c r="AYN18" s="934"/>
      <c r="AYO18" s="934"/>
      <c r="AYP18" s="934"/>
      <c r="AYQ18" s="934"/>
      <c r="AYR18" s="934"/>
      <c r="AYS18" s="934"/>
      <c r="AYT18" s="934"/>
      <c r="AYU18" s="934"/>
      <c r="AYV18" s="934"/>
      <c r="AYW18" s="934"/>
      <c r="AYX18" s="934"/>
      <c r="AYY18" s="934"/>
      <c r="AYZ18" s="934"/>
      <c r="AZA18" s="934"/>
      <c r="AZB18" s="934"/>
      <c r="AZC18" s="934"/>
      <c r="AZD18" s="934"/>
      <c r="AZE18" s="934"/>
      <c r="AZF18" s="934"/>
      <c r="AZG18" s="934"/>
      <c r="AZH18" s="934"/>
      <c r="AZI18" s="934"/>
      <c r="AZJ18" s="934"/>
      <c r="AZK18" s="934"/>
      <c r="AZL18" s="934"/>
      <c r="AZM18" s="934"/>
      <c r="AZN18" s="934"/>
      <c r="AZO18" s="934"/>
      <c r="AZP18" s="934"/>
      <c r="AZQ18" s="934"/>
      <c r="AZR18" s="934"/>
      <c r="AZS18" s="934"/>
      <c r="AZT18" s="934"/>
      <c r="AZU18" s="934"/>
      <c r="AZV18" s="934"/>
      <c r="AZW18" s="934"/>
      <c r="AZX18" s="934"/>
      <c r="AZY18" s="934"/>
      <c r="AZZ18" s="934"/>
      <c r="BAA18" s="934"/>
      <c r="BAB18" s="934"/>
      <c r="BAC18" s="934"/>
      <c r="BAD18" s="934"/>
      <c r="BAE18" s="934"/>
      <c r="BAF18" s="934"/>
      <c r="BAG18" s="934"/>
      <c r="BAH18" s="934"/>
      <c r="BAI18" s="934"/>
      <c r="BAJ18" s="934"/>
      <c r="BAK18" s="934"/>
      <c r="BAL18" s="934"/>
      <c r="BAM18" s="934"/>
      <c r="BAN18" s="934"/>
      <c r="BAO18" s="934"/>
      <c r="BAP18" s="934"/>
      <c r="BAQ18" s="934"/>
      <c r="BAR18" s="934"/>
      <c r="BAS18" s="934"/>
      <c r="BAT18" s="934"/>
      <c r="BAU18" s="934"/>
      <c r="BAV18" s="934"/>
      <c r="BAW18" s="934"/>
      <c r="BAX18" s="934"/>
      <c r="BAY18" s="934"/>
      <c r="BAZ18" s="934"/>
      <c r="BBA18" s="934"/>
      <c r="BBB18" s="934"/>
      <c r="BBC18" s="934"/>
      <c r="BBD18" s="934"/>
      <c r="BBE18" s="934"/>
      <c r="BBF18" s="934"/>
      <c r="BBG18" s="934"/>
      <c r="BBH18" s="934"/>
      <c r="BBI18" s="934"/>
      <c r="BBJ18" s="934"/>
      <c r="BBK18" s="934"/>
      <c r="BBL18" s="934"/>
      <c r="BBM18" s="934"/>
      <c r="BBN18" s="934"/>
      <c r="BBO18" s="934"/>
      <c r="BBP18" s="934"/>
      <c r="BBQ18" s="934"/>
      <c r="BBR18" s="934"/>
      <c r="BBS18" s="934"/>
      <c r="BBT18" s="934"/>
      <c r="BBU18" s="934"/>
      <c r="BBV18" s="934"/>
      <c r="BBW18" s="934"/>
      <c r="BBX18" s="934"/>
      <c r="BBY18" s="934"/>
      <c r="BBZ18" s="934"/>
      <c r="BCA18" s="934"/>
      <c r="BCB18" s="934"/>
      <c r="BCC18" s="934"/>
      <c r="BCD18" s="934"/>
      <c r="BCE18" s="934"/>
      <c r="BCF18" s="934"/>
      <c r="BCG18" s="934"/>
      <c r="BCH18" s="934"/>
      <c r="BCI18" s="934"/>
      <c r="BCJ18" s="934"/>
      <c r="BCK18" s="934"/>
      <c r="BCL18" s="934"/>
      <c r="BCM18" s="934"/>
      <c r="BCN18" s="934"/>
      <c r="BCO18" s="934"/>
      <c r="BCP18" s="934"/>
      <c r="BCQ18" s="934"/>
      <c r="BCR18" s="934"/>
      <c r="BCS18" s="934"/>
      <c r="BCT18" s="934"/>
      <c r="BCU18" s="934"/>
      <c r="BCV18" s="934"/>
      <c r="BCW18" s="934"/>
      <c r="BCX18" s="934"/>
      <c r="BCY18" s="934"/>
      <c r="BCZ18" s="934"/>
      <c r="BDA18" s="934"/>
      <c r="BDB18" s="934"/>
      <c r="BDC18" s="934"/>
      <c r="BDD18" s="934"/>
      <c r="BDE18" s="934"/>
      <c r="BDF18" s="934"/>
      <c r="BDG18" s="934"/>
      <c r="BDH18" s="934"/>
      <c r="BDI18" s="934"/>
      <c r="BDJ18" s="934"/>
      <c r="BDK18" s="934"/>
      <c r="BDL18" s="934"/>
      <c r="BDM18" s="934"/>
      <c r="BDN18" s="934"/>
      <c r="BDO18" s="934"/>
      <c r="BDP18" s="934"/>
      <c r="BDQ18" s="934"/>
      <c r="BDR18" s="934"/>
      <c r="BDS18" s="934"/>
      <c r="BDT18" s="934"/>
      <c r="BDU18" s="934"/>
      <c r="BDV18" s="934"/>
      <c r="BDW18" s="934"/>
      <c r="BDX18" s="934"/>
      <c r="BDY18" s="934"/>
      <c r="BDZ18" s="934"/>
      <c r="BEA18" s="934"/>
      <c r="BEB18" s="934"/>
      <c r="BEC18" s="934"/>
      <c r="BED18" s="934"/>
      <c r="BEE18" s="934"/>
      <c r="BEF18" s="934"/>
      <c r="BEG18" s="934"/>
      <c r="BEH18" s="934"/>
      <c r="BEI18" s="934"/>
      <c r="BEJ18" s="934"/>
      <c r="BEK18" s="934"/>
      <c r="BEL18" s="934"/>
      <c r="BEM18" s="934"/>
      <c r="BEN18" s="934"/>
      <c r="BEO18" s="934"/>
      <c r="BEP18" s="934"/>
      <c r="BEQ18" s="934"/>
      <c r="BER18" s="934"/>
      <c r="BES18" s="934"/>
      <c r="BET18" s="934"/>
      <c r="BEU18" s="934"/>
      <c r="BEV18" s="934"/>
      <c r="BEW18" s="934"/>
      <c r="BEX18" s="934"/>
      <c r="BEY18" s="934"/>
      <c r="BEZ18" s="934"/>
      <c r="BFA18" s="934"/>
      <c r="BFB18" s="934"/>
      <c r="BFC18" s="934"/>
      <c r="BFD18" s="934"/>
      <c r="BFE18" s="934"/>
      <c r="BFF18" s="934"/>
      <c r="BFG18" s="934"/>
      <c r="BFH18" s="934"/>
      <c r="BFI18" s="934"/>
      <c r="BFJ18" s="934"/>
      <c r="BFK18" s="934"/>
      <c r="BFL18" s="934"/>
      <c r="BFM18" s="934"/>
      <c r="BFN18" s="934"/>
      <c r="BFO18" s="934"/>
      <c r="BFP18" s="934"/>
      <c r="BFQ18" s="934"/>
      <c r="BFR18" s="934"/>
      <c r="BFS18" s="934"/>
      <c r="BFT18" s="934"/>
      <c r="BFU18" s="934"/>
      <c r="BFV18" s="934"/>
      <c r="BFW18" s="934"/>
      <c r="BFX18" s="934"/>
      <c r="BFY18" s="934"/>
      <c r="BFZ18" s="934"/>
      <c r="BGA18" s="934"/>
      <c r="BGB18" s="934"/>
      <c r="BGC18" s="934"/>
      <c r="BGD18" s="934"/>
      <c r="BGE18" s="934"/>
      <c r="BGF18" s="934"/>
      <c r="BGG18" s="934"/>
      <c r="BGH18" s="934"/>
      <c r="BGI18" s="934"/>
      <c r="BGJ18" s="934"/>
      <c r="BGK18" s="934"/>
      <c r="BGL18" s="934"/>
      <c r="BGM18" s="934"/>
      <c r="BGN18" s="934"/>
      <c r="BGO18" s="934"/>
      <c r="BGP18" s="934"/>
      <c r="BGQ18" s="934"/>
      <c r="BGR18" s="934"/>
      <c r="BGS18" s="934"/>
      <c r="BGT18" s="934"/>
      <c r="BGU18" s="934"/>
      <c r="BGV18" s="934"/>
      <c r="BGW18" s="934"/>
      <c r="BGX18" s="934"/>
      <c r="BGY18" s="934"/>
      <c r="BGZ18" s="934"/>
      <c r="BHA18" s="934"/>
      <c r="BHB18" s="934"/>
      <c r="BHC18" s="934"/>
      <c r="BHD18" s="934"/>
      <c r="BHE18" s="934"/>
      <c r="BHF18" s="934"/>
      <c r="BHG18" s="934"/>
      <c r="BHH18" s="934"/>
      <c r="BHI18" s="934"/>
      <c r="BHJ18" s="934"/>
      <c r="BHK18" s="934"/>
      <c r="BHL18" s="934"/>
      <c r="BHM18" s="934"/>
      <c r="BHN18" s="934"/>
      <c r="BHO18" s="934"/>
      <c r="BHP18" s="934"/>
      <c r="BHQ18" s="934"/>
      <c r="BHR18" s="934"/>
      <c r="BHS18" s="934"/>
      <c r="BHT18" s="934"/>
      <c r="BHU18" s="934"/>
      <c r="BHV18" s="934"/>
      <c r="BHW18" s="934"/>
      <c r="BHX18" s="934"/>
      <c r="BHY18" s="934"/>
      <c r="BHZ18" s="934"/>
      <c r="BIA18" s="934"/>
      <c r="BIB18" s="934"/>
      <c r="BIC18" s="934"/>
      <c r="BID18" s="934"/>
      <c r="BIE18" s="934"/>
      <c r="BIF18" s="934"/>
      <c r="BIG18" s="934"/>
      <c r="BIH18" s="934"/>
      <c r="BII18" s="934"/>
      <c r="BIJ18" s="934"/>
      <c r="BIK18" s="934"/>
      <c r="BIL18" s="934"/>
      <c r="BIM18" s="934"/>
      <c r="BIN18" s="934"/>
      <c r="BIO18" s="934"/>
      <c r="BIP18" s="934"/>
      <c r="BIQ18" s="934"/>
      <c r="BIR18" s="934"/>
      <c r="BIS18" s="934"/>
      <c r="BIT18" s="934"/>
      <c r="BIU18" s="934"/>
      <c r="BIV18" s="934"/>
      <c r="BIW18" s="934"/>
      <c r="BIX18" s="934"/>
      <c r="BIY18" s="934"/>
      <c r="BIZ18" s="934"/>
      <c r="BJA18" s="934"/>
      <c r="BJB18" s="934"/>
      <c r="BJC18" s="934"/>
      <c r="BJD18" s="934"/>
      <c r="BJE18" s="934"/>
      <c r="BJF18" s="934"/>
      <c r="BJG18" s="934"/>
      <c r="BJH18" s="934"/>
      <c r="BJI18" s="934"/>
      <c r="BJJ18" s="934"/>
      <c r="BJK18" s="934"/>
      <c r="BJL18" s="934"/>
      <c r="BJM18" s="934"/>
      <c r="BJN18" s="934"/>
      <c r="BJO18" s="934"/>
      <c r="BJP18" s="934"/>
      <c r="BJQ18" s="934"/>
      <c r="BJR18" s="934"/>
      <c r="BJS18" s="934"/>
      <c r="BJT18" s="934"/>
      <c r="BJU18" s="934"/>
      <c r="BJV18" s="934"/>
      <c r="BJW18" s="934"/>
      <c r="BJX18" s="934"/>
      <c r="BJY18" s="934"/>
      <c r="BJZ18" s="934"/>
      <c r="BKA18" s="934"/>
      <c r="BKB18" s="934"/>
      <c r="BKC18" s="934"/>
      <c r="BKD18" s="934"/>
      <c r="BKE18" s="934"/>
      <c r="BKF18" s="934"/>
      <c r="BKG18" s="934"/>
      <c r="BKH18" s="934"/>
      <c r="BKI18" s="934"/>
      <c r="BKJ18" s="934"/>
      <c r="BKK18" s="934"/>
      <c r="BKL18" s="934"/>
      <c r="BKM18" s="934"/>
      <c r="BKN18" s="934"/>
      <c r="BKO18" s="934"/>
      <c r="BKP18" s="934"/>
      <c r="BKQ18" s="934"/>
      <c r="BKR18" s="934"/>
      <c r="BKS18" s="934"/>
      <c r="BKT18" s="934"/>
      <c r="BKU18" s="934"/>
      <c r="BKV18" s="934"/>
      <c r="BKW18" s="934"/>
      <c r="BKX18" s="934"/>
      <c r="BKY18" s="934"/>
      <c r="BKZ18" s="934"/>
      <c r="BLA18" s="934"/>
      <c r="BLB18" s="934"/>
      <c r="BLC18" s="934"/>
      <c r="BLD18" s="934"/>
      <c r="BLE18" s="934"/>
      <c r="BLF18" s="934"/>
      <c r="BLG18" s="934"/>
      <c r="BLH18" s="934"/>
      <c r="BLI18" s="934"/>
      <c r="BLJ18" s="934"/>
      <c r="BLK18" s="934"/>
      <c r="BLL18" s="934"/>
      <c r="BLM18" s="934"/>
      <c r="BLN18" s="934"/>
      <c r="BLO18" s="934"/>
      <c r="BLP18" s="934"/>
      <c r="BLQ18" s="934"/>
      <c r="BLR18" s="934"/>
      <c r="BLS18" s="934"/>
      <c r="BLT18" s="934"/>
      <c r="BLU18" s="934"/>
      <c r="BLV18" s="934"/>
      <c r="BLW18" s="934"/>
      <c r="BLX18" s="934"/>
      <c r="BLY18" s="934"/>
      <c r="BLZ18" s="934"/>
      <c r="BMA18" s="934"/>
      <c r="BMB18" s="934"/>
      <c r="BMC18" s="934"/>
      <c r="BMD18" s="934"/>
      <c r="BME18" s="934"/>
      <c r="BMF18" s="934"/>
      <c r="BMG18" s="934"/>
      <c r="BMH18" s="934"/>
      <c r="BMI18" s="934"/>
      <c r="BMJ18" s="934"/>
      <c r="BMK18" s="934"/>
      <c r="BML18" s="934"/>
      <c r="BMM18" s="934"/>
      <c r="BMN18" s="934"/>
      <c r="BMO18" s="934"/>
      <c r="BMP18" s="934"/>
      <c r="BMQ18" s="934"/>
      <c r="BMR18" s="934"/>
      <c r="BMS18" s="934"/>
      <c r="BMT18" s="934"/>
      <c r="BMU18" s="934"/>
      <c r="BMV18" s="934"/>
      <c r="BMW18" s="934"/>
      <c r="BMX18" s="934"/>
      <c r="BMY18" s="934"/>
      <c r="BMZ18" s="934"/>
      <c r="BNA18" s="934"/>
      <c r="BNB18" s="934"/>
      <c r="BNC18" s="934"/>
      <c r="BND18" s="934"/>
      <c r="BNE18" s="934"/>
      <c r="BNF18" s="934"/>
      <c r="BNG18" s="934"/>
      <c r="BNH18" s="934"/>
      <c r="BNI18" s="934"/>
      <c r="BNJ18" s="934"/>
      <c r="BNK18" s="934"/>
      <c r="BNL18" s="934"/>
      <c r="BNM18" s="934"/>
      <c r="BNN18" s="934"/>
      <c r="BNO18" s="934"/>
      <c r="BNP18" s="934"/>
      <c r="BNQ18" s="934"/>
      <c r="BNR18" s="934"/>
      <c r="BNS18" s="934"/>
      <c r="BNT18" s="934"/>
      <c r="BNU18" s="934"/>
      <c r="BNV18" s="934"/>
      <c r="BNW18" s="934"/>
      <c r="BNX18" s="934"/>
      <c r="BNY18" s="934"/>
      <c r="BNZ18" s="934"/>
      <c r="BOA18" s="934"/>
      <c r="BOB18" s="934"/>
      <c r="BOC18" s="934"/>
      <c r="BOD18" s="934"/>
      <c r="BOE18" s="934"/>
      <c r="BOF18" s="934"/>
      <c r="BOG18" s="934"/>
      <c r="BOH18" s="934"/>
      <c r="BOI18" s="934"/>
      <c r="BOJ18" s="934"/>
      <c r="BOK18" s="934"/>
      <c r="BOL18" s="934"/>
      <c r="BOM18" s="934"/>
      <c r="BON18" s="934"/>
      <c r="BOO18" s="934"/>
      <c r="BOP18" s="934"/>
      <c r="BOQ18" s="934"/>
      <c r="BOR18" s="934"/>
      <c r="BOS18" s="934"/>
      <c r="BOT18" s="934"/>
      <c r="BOU18" s="934"/>
      <c r="BOV18" s="934"/>
      <c r="BOW18" s="934"/>
      <c r="BOX18" s="934"/>
      <c r="BOY18" s="934"/>
      <c r="BOZ18" s="934"/>
      <c r="BPA18" s="934"/>
      <c r="BPB18" s="934"/>
      <c r="BPC18" s="934"/>
      <c r="BPD18" s="934"/>
      <c r="BPE18" s="934"/>
      <c r="BPF18" s="934"/>
      <c r="BPG18" s="934"/>
      <c r="BPH18" s="934"/>
      <c r="BPI18" s="934"/>
      <c r="BPJ18" s="934"/>
      <c r="BPK18" s="934"/>
      <c r="BPL18" s="934"/>
      <c r="BPM18" s="934"/>
      <c r="BPN18" s="934"/>
      <c r="BPO18" s="934"/>
      <c r="BPP18" s="934"/>
      <c r="BPQ18" s="934"/>
      <c r="BPR18" s="934"/>
      <c r="BPS18" s="934"/>
      <c r="BPT18" s="934"/>
      <c r="BPU18" s="934"/>
      <c r="BPV18" s="934"/>
      <c r="BPW18" s="934"/>
      <c r="BPX18" s="934"/>
      <c r="BPY18" s="934"/>
      <c r="BPZ18" s="934"/>
      <c r="BQA18" s="934"/>
      <c r="BQB18" s="934"/>
      <c r="BQC18" s="934"/>
      <c r="BQD18" s="934"/>
      <c r="BQE18" s="934"/>
      <c r="BQF18" s="934"/>
      <c r="BQG18" s="934"/>
      <c r="BQH18" s="934"/>
      <c r="BQI18" s="934"/>
      <c r="BQJ18" s="934"/>
      <c r="BQK18" s="934"/>
      <c r="BQL18" s="934"/>
      <c r="BQM18" s="934"/>
      <c r="BQN18" s="934"/>
      <c r="BQO18" s="934"/>
      <c r="BQP18" s="934"/>
      <c r="BQQ18" s="934"/>
      <c r="BQR18" s="934"/>
      <c r="BQS18" s="934"/>
      <c r="BQT18" s="934"/>
      <c r="BQU18" s="934"/>
      <c r="BQV18" s="934"/>
      <c r="BQW18" s="934"/>
      <c r="BQX18" s="934"/>
      <c r="BQY18" s="934"/>
      <c r="BQZ18" s="934"/>
      <c r="BRA18" s="934"/>
      <c r="BRB18" s="934"/>
      <c r="BRC18" s="934"/>
      <c r="BRD18" s="934"/>
      <c r="BRE18" s="934"/>
      <c r="BRF18" s="934"/>
      <c r="BRG18" s="934"/>
      <c r="BRH18" s="934"/>
      <c r="BRI18" s="934"/>
      <c r="BRJ18" s="934"/>
      <c r="BRK18" s="934"/>
      <c r="BRL18" s="934"/>
      <c r="BRM18" s="934"/>
      <c r="BRN18" s="934"/>
      <c r="BRO18" s="934"/>
      <c r="BRP18" s="934"/>
      <c r="BRQ18" s="934"/>
      <c r="BRR18" s="934"/>
      <c r="BRS18" s="934"/>
      <c r="BRT18" s="934"/>
      <c r="BRU18" s="934"/>
      <c r="BRV18" s="934"/>
      <c r="BRW18" s="934"/>
      <c r="BRX18" s="934"/>
      <c r="BRY18" s="934"/>
      <c r="BRZ18" s="934"/>
      <c r="BSA18" s="934"/>
      <c r="BSB18" s="934"/>
      <c r="BSC18" s="934"/>
      <c r="BSD18" s="934"/>
      <c r="BSE18" s="934"/>
      <c r="BSF18" s="934"/>
      <c r="BSG18" s="934"/>
      <c r="BSH18" s="934"/>
      <c r="BSI18" s="934"/>
      <c r="BSJ18" s="934"/>
      <c r="BSK18" s="934"/>
      <c r="BSL18" s="934"/>
      <c r="BSM18" s="934"/>
      <c r="BSN18" s="934"/>
      <c r="BSO18" s="934"/>
      <c r="BSP18" s="934"/>
      <c r="BSQ18" s="934"/>
      <c r="BSR18" s="934"/>
      <c r="BSS18" s="934"/>
      <c r="BST18" s="934"/>
      <c r="BSU18" s="934"/>
      <c r="BSV18" s="934"/>
      <c r="BSW18" s="934"/>
      <c r="BSX18" s="934"/>
      <c r="BSY18" s="934"/>
      <c r="BSZ18" s="934"/>
      <c r="BTA18" s="934"/>
      <c r="BTB18" s="934"/>
      <c r="BTC18" s="934"/>
      <c r="BTD18" s="934"/>
      <c r="BTE18" s="934"/>
      <c r="BTF18" s="934"/>
      <c r="BTG18" s="934"/>
      <c r="BTH18" s="934"/>
      <c r="BTI18" s="934"/>
      <c r="BTJ18" s="934"/>
      <c r="BTK18" s="934"/>
      <c r="BTL18" s="934"/>
      <c r="BTM18" s="934"/>
      <c r="BTN18" s="934"/>
      <c r="BTO18" s="934"/>
      <c r="BTP18" s="934"/>
      <c r="BTQ18" s="934"/>
      <c r="BTR18" s="934"/>
      <c r="BTS18" s="934"/>
      <c r="BTT18" s="934"/>
      <c r="BTU18" s="934"/>
      <c r="BTV18" s="934"/>
      <c r="BTW18" s="934"/>
      <c r="BTX18" s="934"/>
      <c r="BTY18" s="934"/>
      <c r="BTZ18" s="934"/>
      <c r="BUA18" s="934"/>
      <c r="BUB18" s="934"/>
      <c r="BUC18" s="934"/>
      <c r="BUD18" s="934"/>
      <c r="BUE18" s="934"/>
      <c r="BUF18" s="934"/>
      <c r="BUG18" s="934"/>
      <c r="BUH18" s="934"/>
      <c r="BUI18" s="934"/>
      <c r="BUJ18" s="934"/>
      <c r="BUK18" s="934"/>
      <c r="BUL18" s="934"/>
      <c r="BUM18" s="934"/>
      <c r="BUN18" s="934"/>
      <c r="BUO18" s="934"/>
      <c r="BUP18" s="934"/>
      <c r="BUQ18" s="934"/>
      <c r="BUR18" s="934"/>
      <c r="BUS18" s="934"/>
      <c r="BUT18" s="934"/>
      <c r="BUU18" s="934"/>
      <c r="BUV18" s="934"/>
      <c r="BUW18" s="934"/>
      <c r="BUX18" s="934"/>
      <c r="BUY18" s="934"/>
      <c r="BUZ18" s="934"/>
      <c r="BVA18" s="934"/>
      <c r="BVB18" s="934"/>
      <c r="BVC18" s="934"/>
      <c r="BVD18" s="934"/>
      <c r="BVE18" s="934"/>
      <c r="BVF18" s="934"/>
      <c r="BVG18" s="934"/>
      <c r="BVH18" s="934"/>
      <c r="BVI18" s="934"/>
      <c r="BVJ18" s="934"/>
      <c r="BVK18" s="934"/>
      <c r="BVL18" s="934"/>
      <c r="BVM18" s="934"/>
      <c r="BVN18" s="934"/>
      <c r="BVO18" s="934"/>
      <c r="BVP18" s="934"/>
      <c r="BVQ18" s="934"/>
      <c r="BVR18" s="934"/>
      <c r="BVS18" s="934"/>
      <c r="BVT18" s="934"/>
      <c r="BVU18" s="934"/>
      <c r="BVV18" s="934"/>
      <c r="BVW18" s="934"/>
      <c r="BVX18" s="934"/>
      <c r="BVY18" s="934"/>
      <c r="BVZ18" s="934"/>
      <c r="BWA18" s="934"/>
      <c r="BWB18" s="934"/>
      <c r="BWC18" s="934"/>
      <c r="BWD18" s="934"/>
      <c r="BWE18" s="934"/>
      <c r="BWF18" s="934"/>
      <c r="BWG18" s="934"/>
      <c r="BWH18" s="934"/>
      <c r="BWI18" s="934"/>
      <c r="BWJ18" s="934"/>
      <c r="BWK18" s="934"/>
      <c r="BWL18" s="934"/>
      <c r="BWM18" s="934"/>
      <c r="BWN18" s="934"/>
      <c r="BWO18" s="934"/>
      <c r="BWP18" s="934"/>
      <c r="BWQ18" s="934"/>
      <c r="BWR18" s="934"/>
      <c r="BWS18" s="934"/>
      <c r="BWT18" s="934"/>
      <c r="BWU18" s="934"/>
      <c r="BWV18" s="934"/>
      <c r="BWW18" s="934"/>
      <c r="BWX18" s="934"/>
      <c r="BWY18" s="934"/>
      <c r="BWZ18" s="934"/>
      <c r="BXA18" s="934"/>
      <c r="BXB18" s="934"/>
      <c r="BXC18" s="934"/>
      <c r="BXD18" s="934"/>
      <c r="BXE18" s="934"/>
      <c r="BXF18" s="934"/>
      <c r="BXG18" s="934"/>
      <c r="BXH18" s="934"/>
      <c r="BXI18" s="934"/>
      <c r="BXJ18" s="934"/>
      <c r="BXK18" s="934"/>
      <c r="BXL18" s="934"/>
      <c r="BXM18" s="934"/>
      <c r="BXN18" s="934"/>
      <c r="BXO18" s="934"/>
      <c r="BXP18" s="934"/>
      <c r="BXQ18" s="934"/>
      <c r="BXR18" s="934"/>
      <c r="BXS18" s="934"/>
      <c r="BXT18" s="934"/>
      <c r="BXU18" s="934"/>
      <c r="BXV18" s="934"/>
      <c r="BXW18" s="934"/>
      <c r="BXX18" s="934"/>
      <c r="BXY18" s="934"/>
      <c r="BXZ18" s="934"/>
      <c r="BYA18" s="934"/>
      <c r="BYB18" s="934"/>
      <c r="BYC18" s="934"/>
      <c r="BYD18" s="934"/>
      <c r="BYE18" s="934"/>
      <c r="BYF18" s="934"/>
      <c r="BYG18" s="934"/>
      <c r="BYH18" s="934"/>
      <c r="BYI18" s="934"/>
      <c r="BYJ18" s="934"/>
      <c r="BYK18" s="934"/>
      <c r="BYL18" s="934"/>
      <c r="BYM18" s="934"/>
      <c r="BYN18" s="934"/>
      <c r="BYO18" s="934"/>
      <c r="BYP18" s="934"/>
      <c r="BYQ18" s="934"/>
      <c r="BYR18" s="934"/>
      <c r="BYS18" s="934"/>
      <c r="BYT18" s="934"/>
      <c r="BYU18" s="934"/>
      <c r="BYV18" s="934"/>
      <c r="BYW18" s="934"/>
      <c r="BYX18" s="934"/>
      <c r="BYY18" s="934"/>
      <c r="BYZ18" s="934"/>
      <c r="BZA18" s="934"/>
      <c r="BZB18" s="934"/>
      <c r="BZC18" s="934"/>
      <c r="BZD18" s="934"/>
      <c r="BZE18" s="934"/>
      <c r="BZF18" s="934"/>
      <c r="BZG18" s="934"/>
      <c r="BZH18" s="934"/>
      <c r="BZI18" s="934"/>
      <c r="BZJ18" s="934"/>
      <c r="BZK18" s="934"/>
      <c r="BZL18" s="934"/>
      <c r="BZM18" s="934"/>
      <c r="BZN18" s="934"/>
      <c r="BZO18" s="934"/>
      <c r="BZP18" s="934"/>
      <c r="BZQ18" s="934"/>
      <c r="BZR18" s="934"/>
      <c r="BZS18" s="934"/>
      <c r="BZT18" s="934"/>
      <c r="BZU18" s="934"/>
      <c r="BZV18" s="934"/>
      <c r="BZW18" s="934"/>
      <c r="BZX18" s="934"/>
      <c r="BZY18" s="934"/>
      <c r="BZZ18" s="934"/>
      <c r="CAA18" s="934"/>
      <c r="CAB18" s="934"/>
      <c r="CAC18" s="934"/>
      <c r="CAD18" s="934"/>
      <c r="CAE18" s="934"/>
      <c r="CAF18" s="934"/>
      <c r="CAG18" s="934"/>
      <c r="CAH18" s="934"/>
      <c r="CAI18" s="934"/>
      <c r="CAJ18" s="934"/>
      <c r="CAK18" s="934"/>
      <c r="CAL18" s="934"/>
      <c r="CAM18" s="934"/>
      <c r="CAN18" s="934"/>
      <c r="CAO18" s="934"/>
      <c r="CAP18" s="934"/>
      <c r="CAQ18" s="934"/>
      <c r="CAR18" s="934"/>
      <c r="CAS18" s="934"/>
      <c r="CAT18" s="934"/>
      <c r="CAU18" s="934"/>
      <c r="CAV18" s="934"/>
      <c r="CAW18" s="934"/>
      <c r="CAX18" s="934"/>
      <c r="CAY18" s="934"/>
      <c r="CAZ18" s="934"/>
      <c r="CBA18" s="934"/>
      <c r="CBB18" s="934"/>
      <c r="CBC18" s="934"/>
      <c r="CBD18" s="934"/>
      <c r="CBE18" s="934"/>
      <c r="CBF18" s="934"/>
      <c r="CBG18" s="934"/>
      <c r="CBH18" s="934"/>
      <c r="CBI18" s="934"/>
      <c r="CBJ18" s="934"/>
      <c r="CBK18" s="934"/>
      <c r="CBL18" s="934"/>
      <c r="CBM18" s="934"/>
      <c r="CBN18" s="934"/>
      <c r="CBO18" s="934"/>
      <c r="CBP18" s="934"/>
      <c r="CBQ18" s="934"/>
      <c r="CBR18" s="934"/>
      <c r="CBS18" s="934"/>
      <c r="CBT18" s="934"/>
      <c r="CBU18" s="934"/>
      <c r="CBV18" s="934"/>
      <c r="CBW18" s="934"/>
      <c r="CBX18" s="934"/>
      <c r="CBY18" s="934"/>
      <c r="CBZ18" s="934"/>
      <c r="CCA18" s="934"/>
      <c r="CCB18" s="934"/>
      <c r="CCC18" s="934"/>
      <c r="CCD18" s="934"/>
      <c r="CCE18" s="934"/>
      <c r="CCF18" s="934"/>
      <c r="CCG18" s="934"/>
      <c r="CCH18" s="934"/>
      <c r="CCI18" s="934"/>
      <c r="CCJ18" s="934"/>
      <c r="CCK18" s="934"/>
      <c r="CCL18" s="934"/>
      <c r="CCM18" s="934"/>
      <c r="CCN18" s="934"/>
      <c r="CCO18" s="934"/>
      <c r="CCP18" s="934"/>
      <c r="CCQ18" s="934"/>
      <c r="CCR18" s="934"/>
      <c r="CCS18" s="934"/>
      <c r="CCT18" s="934"/>
      <c r="CCU18" s="934"/>
      <c r="CCV18" s="934"/>
      <c r="CCW18" s="934"/>
      <c r="CCX18" s="934"/>
      <c r="CCY18" s="934"/>
      <c r="CCZ18" s="934"/>
      <c r="CDA18" s="934"/>
      <c r="CDB18" s="934"/>
      <c r="CDC18" s="934"/>
      <c r="CDD18" s="934"/>
      <c r="CDE18" s="934"/>
      <c r="CDF18" s="934"/>
      <c r="CDG18" s="934"/>
      <c r="CDH18" s="934"/>
      <c r="CDI18" s="934"/>
      <c r="CDJ18" s="934"/>
      <c r="CDK18" s="934"/>
      <c r="CDL18" s="934"/>
      <c r="CDM18" s="934"/>
      <c r="CDN18" s="934"/>
      <c r="CDO18" s="934"/>
      <c r="CDP18" s="934"/>
      <c r="CDQ18" s="934"/>
      <c r="CDR18" s="934"/>
      <c r="CDS18" s="934"/>
      <c r="CDT18" s="934"/>
      <c r="CDU18" s="934"/>
      <c r="CDV18" s="934"/>
      <c r="CDW18" s="934"/>
      <c r="CDX18" s="934"/>
      <c r="CDY18" s="934"/>
      <c r="CDZ18" s="934"/>
      <c r="CEA18" s="934"/>
      <c r="CEB18" s="934"/>
      <c r="CEC18" s="934"/>
      <c r="CED18" s="934"/>
      <c r="CEE18" s="934"/>
      <c r="CEF18" s="934"/>
      <c r="CEG18" s="934"/>
      <c r="CEH18" s="934"/>
      <c r="CEI18" s="934"/>
      <c r="CEJ18" s="934"/>
      <c r="CEK18" s="934"/>
      <c r="CEL18" s="934"/>
      <c r="CEM18" s="934"/>
      <c r="CEN18" s="934"/>
      <c r="CEO18" s="934"/>
      <c r="CEP18" s="934"/>
      <c r="CEQ18" s="934"/>
      <c r="CER18" s="934"/>
      <c r="CES18" s="934"/>
      <c r="CET18" s="934"/>
      <c r="CEU18" s="934"/>
      <c r="CEV18" s="934"/>
      <c r="CEW18" s="934"/>
      <c r="CEX18" s="934"/>
      <c r="CEY18" s="934"/>
      <c r="CEZ18" s="934"/>
      <c r="CFA18" s="934"/>
      <c r="CFB18" s="934"/>
      <c r="CFC18" s="934"/>
      <c r="CFD18" s="934"/>
      <c r="CFE18" s="934"/>
      <c r="CFF18" s="934"/>
      <c r="CFG18" s="934"/>
      <c r="CFH18" s="934"/>
      <c r="CFI18" s="934"/>
      <c r="CFJ18" s="934"/>
      <c r="CFK18" s="934"/>
      <c r="CFL18" s="934"/>
      <c r="CFM18" s="934"/>
      <c r="CFN18" s="934"/>
      <c r="CFO18" s="934"/>
      <c r="CFP18" s="934"/>
      <c r="CFQ18" s="934"/>
      <c r="CFR18" s="934"/>
      <c r="CFS18" s="934"/>
      <c r="CFT18" s="934"/>
      <c r="CFU18" s="934"/>
      <c r="CFV18" s="934"/>
      <c r="CFW18" s="934"/>
      <c r="CFX18" s="934"/>
      <c r="CFY18" s="934"/>
      <c r="CFZ18" s="934"/>
      <c r="CGA18" s="934"/>
      <c r="CGB18" s="934"/>
      <c r="CGC18" s="934"/>
      <c r="CGD18" s="934"/>
      <c r="CGE18" s="934"/>
      <c r="CGF18" s="934"/>
      <c r="CGG18" s="934"/>
      <c r="CGH18" s="934"/>
      <c r="CGI18" s="934"/>
      <c r="CGJ18" s="934"/>
      <c r="CGK18" s="934"/>
      <c r="CGL18" s="934"/>
      <c r="CGM18" s="934"/>
      <c r="CGN18" s="934"/>
      <c r="CGO18" s="934"/>
      <c r="CGP18" s="934"/>
      <c r="CGQ18" s="934"/>
      <c r="CGR18" s="934"/>
      <c r="CGS18" s="934"/>
      <c r="CGT18" s="934"/>
      <c r="CGU18" s="934"/>
      <c r="CGV18" s="934"/>
      <c r="CGW18" s="934"/>
      <c r="CGX18" s="934"/>
      <c r="CGY18" s="934"/>
      <c r="CGZ18" s="934"/>
      <c r="CHA18" s="934"/>
      <c r="CHB18" s="934"/>
      <c r="CHC18" s="934"/>
      <c r="CHD18" s="934"/>
      <c r="CHE18" s="934"/>
      <c r="CHF18" s="934"/>
      <c r="CHG18" s="934"/>
      <c r="CHH18" s="934"/>
      <c r="CHI18" s="934"/>
      <c r="CHJ18" s="934"/>
      <c r="CHK18" s="934"/>
      <c r="CHL18" s="934"/>
      <c r="CHM18" s="934"/>
      <c r="CHN18" s="934"/>
      <c r="CHO18" s="934"/>
      <c r="CHP18" s="934"/>
      <c r="CHQ18" s="934"/>
      <c r="CHR18" s="934"/>
      <c r="CHS18" s="934"/>
      <c r="CHT18" s="934"/>
      <c r="CHU18" s="934"/>
      <c r="CHV18" s="934"/>
      <c r="CHW18" s="934"/>
      <c r="CHX18" s="934"/>
      <c r="CHY18" s="934"/>
      <c r="CHZ18" s="934"/>
      <c r="CIA18" s="934"/>
      <c r="CIB18" s="934"/>
      <c r="CIC18" s="934"/>
      <c r="CID18" s="934"/>
      <c r="CIE18" s="934"/>
      <c r="CIF18" s="934"/>
      <c r="CIG18" s="934"/>
      <c r="CIH18" s="934"/>
      <c r="CII18" s="934"/>
      <c r="CIJ18" s="934"/>
      <c r="CIK18" s="934"/>
      <c r="CIL18" s="934"/>
      <c r="CIM18" s="934"/>
      <c r="CIN18" s="934"/>
      <c r="CIO18" s="934"/>
      <c r="CIP18" s="934"/>
      <c r="CIQ18" s="934"/>
      <c r="CIR18" s="934"/>
      <c r="CIS18" s="934"/>
      <c r="CIT18" s="934"/>
      <c r="CIU18" s="934"/>
      <c r="CIV18" s="934"/>
      <c r="CIW18" s="934"/>
      <c r="CIX18" s="934"/>
      <c r="CIY18" s="934"/>
      <c r="CIZ18" s="934"/>
      <c r="CJA18" s="934"/>
      <c r="CJB18" s="934"/>
      <c r="CJC18" s="934"/>
      <c r="CJD18" s="934"/>
      <c r="CJE18" s="934"/>
      <c r="CJF18" s="934"/>
      <c r="CJG18" s="934"/>
      <c r="CJH18" s="934"/>
      <c r="CJI18" s="934"/>
      <c r="CJJ18" s="934"/>
      <c r="CJK18" s="934"/>
      <c r="CJL18" s="934"/>
      <c r="CJM18" s="934"/>
      <c r="CJN18" s="934"/>
      <c r="CJO18" s="934"/>
      <c r="CJP18" s="934"/>
      <c r="CJQ18" s="934"/>
      <c r="CJR18" s="934"/>
      <c r="CJS18" s="934"/>
      <c r="CJT18" s="934"/>
      <c r="CJU18" s="934"/>
      <c r="CJV18" s="934"/>
      <c r="CJW18" s="934"/>
      <c r="CJX18" s="934"/>
      <c r="CJY18" s="934"/>
      <c r="CJZ18" s="934"/>
      <c r="CKA18" s="934"/>
      <c r="CKB18" s="934"/>
      <c r="CKC18" s="934"/>
      <c r="CKD18" s="934"/>
      <c r="CKE18" s="934"/>
      <c r="CKF18" s="934"/>
      <c r="CKG18" s="934"/>
      <c r="CKH18" s="934"/>
      <c r="CKI18" s="934"/>
      <c r="CKJ18" s="934"/>
      <c r="CKK18" s="934"/>
      <c r="CKL18" s="934"/>
      <c r="CKM18" s="934"/>
      <c r="CKN18" s="934"/>
      <c r="CKO18" s="934"/>
      <c r="CKP18" s="934"/>
      <c r="CKQ18" s="934"/>
      <c r="CKR18" s="934"/>
      <c r="CKS18" s="934"/>
      <c r="CKT18" s="934"/>
      <c r="CKU18" s="934"/>
      <c r="CKV18" s="934"/>
      <c r="CKW18" s="934"/>
      <c r="CKX18" s="934"/>
      <c r="CKY18" s="934"/>
      <c r="CKZ18" s="934"/>
      <c r="CLA18" s="934"/>
      <c r="CLB18" s="934"/>
      <c r="CLC18" s="934"/>
      <c r="CLD18" s="934"/>
      <c r="CLE18" s="934"/>
      <c r="CLF18" s="934"/>
      <c r="CLG18" s="934"/>
      <c r="CLH18" s="934"/>
      <c r="CLI18" s="934"/>
      <c r="CLJ18" s="934"/>
      <c r="CLK18" s="934"/>
      <c r="CLL18" s="934"/>
      <c r="CLM18" s="934"/>
      <c r="CLN18" s="934"/>
      <c r="CLO18" s="934"/>
      <c r="CLP18" s="934"/>
      <c r="CLQ18" s="934"/>
      <c r="CLR18" s="934"/>
      <c r="CLS18" s="934"/>
      <c r="CLT18" s="934"/>
      <c r="CLU18" s="934"/>
      <c r="CLV18" s="934"/>
      <c r="CLW18" s="934"/>
      <c r="CLX18" s="934"/>
      <c r="CLY18" s="934"/>
      <c r="CLZ18" s="934"/>
      <c r="CMA18" s="934"/>
      <c r="CMB18" s="934"/>
      <c r="CMC18" s="934"/>
      <c r="CMD18" s="934"/>
      <c r="CME18" s="934"/>
      <c r="CMF18" s="934"/>
      <c r="CMG18" s="934"/>
      <c r="CMH18" s="934"/>
      <c r="CMI18" s="934"/>
      <c r="CMJ18" s="934"/>
      <c r="CMK18" s="934"/>
      <c r="CML18" s="934"/>
      <c r="CMM18" s="934"/>
      <c r="CMN18" s="934"/>
      <c r="CMO18" s="934"/>
      <c r="CMP18" s="934"/>
      <c r="CMQ18" s="934"/>
      <c r="CMR18" s="934"/>
      <c r="CMS18" s="934"/>
      <c r="CMT18" s="934"/>
      <c r="CMU18" s="934"/>
      <c r="CMV18" s="934"/>
      <c r="CMW18" s="934"/>
      <c r="CMX18" s="934"/>
      <c r="CMY18" s="934"/>
      <c r="CMZ18" s="934"/>
      <c r="CNA18" s="934"/>
      <c r="CNB18" s="934"/>
      <c r="CNC18" s="934"/>
      <c r="CND18" s="934"/>
      <c r="CNE18" s="934"/>
      <c r="CNF18" s="934"/>
      <c r="CNG18" s="934"/>
      <c r="CNH18" s="934"/>
      <c r="CNI18" s="934"/>
      <c r="CNJ18" s="934"/>
      <c r="CNK18" s="934"/>
      <c r="CNL18" s="934"/>
      <c r="CNM18" s="934"/>
      <c r="CNN18" s="934"/>
      <c r="CNO18" s="934"/>
      <c r="CNP18" s="934"/>
      <c r="CNQ18" s="934"/>
      <c r="CNR18" s="934"/>
      <c r="CNS18" s="934"/>
      <c r="CNT18" s="934"/>
      <c r="CNU18" s="934"/>
      <c r="CNV18" s="934"/>
      <c r="CNW18" s="934"/>
      <c r="CNX18" s="934"/>
      <c r="CNY18" s="934"/>
      <c r="CNZ18" s="934"/>
      <c r="COA18" s="934"/>
      <c r="COB18" s="934"/>
      <c r="COC18" s="934"/>
      <c r="COD18" s="934"/>
      <c r="COE18" s="934"/>
      <c r="COF18" s="934"/>
      <c r="COG18" s="934"/>
      <c r="COH18" s="934"/>
      <c r="COI18" s="934"/>
      <c r="COJ18" s="934"/>
      <c r="COK18" s="934"/>
      <c r="COL18" s="934"/>
      <c r="COM18" s="934"/>
      <c r="CON18" s="934"/>
      <c r="COO18" s="934"/>
      <c r="COP18" s="934"/>
      <c r="COQ18" s="934"/>
      <c r="COR18" s="934"/>
      <c r="COS18" s="934"/>
      <c r="COT18" s="934"/>
      <c r="COU18" s="934"/>
      <c r="COV18" s="934"/>
      <c r="COW18" s="934"/>
      <c r="COX18" s="934"/>
      <c r="COY18" s="934"/>
      <c r="COZ18" s="934"/>
      <c r="CPA18" s="934"/>
      <c r="CPB18" s="934"/>
      <c r="CPC18" s="934"/>
      <c r="CPD18" s="934"/>
      <c r="CPE18" s="934"/>
      <c r="CPF18" s="934"/>
      <c r="CPG18" s="934"/>
      <c r="CPH18" s="934"/>
      <c r="CPI18" s="934"/>
      <c r="CPJ18" s="934"/>
      <c r="CPK18" s="934"/>
      <c r="CPL18" s="934"/>
      <c r="CPM18" s="934"/>
      <c r="CPN18" s="934"/>
      <c r="CPO18" s="934"/>
      <c r="CPP18" s="934"/>
      <c r="CPQ18" s="934"/>
      <c r="CPR18" s="934"/>
      <c r="CPS18" s="934"/>
      <c r="CPT18" s="934"/>
      <c r="CPU18" s="934"/>
      <c r="CPV18" s="934"/>
      <c r="CPW18" s="934"/>
      <c r="CPX18" s="934"/>
      <c r="CPY18" s="934"/>
      <c r="CPZ18" s="934"/>
      <c r="CQA18" s="934"/>
      <c r="CQB18" s="934"/>
      <c r="CQC18" s="934"/>
      <c r="CQD18" s="934"/>
      <c r="CQE18" s="934"/>
      <c r="CQF18" s="934"/>
      <c r="CQG18" s="934"/>
      <c r="CQH18" s="934"/>
      <c r="CQI18" s="934"/>
      <c r="CQJ18" s="934"/>
      <c r="CQK18" s="934"/>
      <c r="CQL18" s="934"/>
      <c r="CQM18" s="934"/>
      <c r="CQN18" s="934"/>
      <c r="CQO18" s="934"/>
      <c r="CQP18" s="934"/>
      <c r="CQQ18" s="934"/>
      <c r="CQR18" s="934"/>
      <c r="CQS18" s="934"/>
      <c r="CQT18" s="934"/>
      <c r="CQU18" s="934"/>
      <c r="CQV18" s="934"/>
      <c r="CQW18" s="934"/>
      <c r="CQX18" s="934"/>
      <c r="CQY18" s="934"/>
      <c r="CQZ18" s="934"/>
      <c r="CRA18" s="934"/>
      <c r="CRB18" s="934"/>
      <c r="CRC18" s="934"/>
      <c r="CRD18" s="934"/>
      <c r="CRE18" s="934"/>
      <c r="CRF18" s="934"/>
      <c r="CRG18" s="934"/>
      <c r="CRH18" s="934"/>
      <c r="CRI18" s="934"/>
      <c r="CRJ18" s="934"/>
      <c r="CRK18" s="934"/>
      <c r="CRL18" s="934"/>
      <c r="CRM18" s="934"/>
      <c r="CRN18" s="934"/>
      <c r="CRO18" s="934"/>
      <c r="CRP18" s="934"/>
      <c r="CRQ18" s="934"/>
      <c r="CRR18" s="934"/>
      <c r="CRS18" s="934"/>
      <c r="CRT18" s="934"/>
      <c r="CRU18" s="934"/>
      <c r="CRV18" s="934"/>
      <c r="CRW18" s="934"/>
      <c r="CRX18" s="934"/>
      <c r="CRY18" s="934"/>
      <c r="CRZ18" s="934"/>
      <c r="CSA18" s="934"/>
      <c r="CSB18" s="934"/>
      <c r="CSC18" s="934"/>
      <c r="CSD18" s="934"/>
      <c r="CSE18" s="934"/>
      <c r="CSF18" s="934"/>
      <c r="CSG18" s="934"/>
      <c r="CSH18" s="934"/>
      <c r="CSI18" s="934"/>
      <c r="CSJ18" s="934"/>
      <c r="CSK18" s="934"/>
      <c r="CSL18" s="934"/>
      <c r="CSM18" s="934"/>
      <c r="CSN18" s="934"/>
      <c r="CSO18" s="934"/>
      <c r="CSP18" s="934"/>
      <c r="CSQ18" s="934"/>
      <c r="CSR18" s="934"/>
      <c r="CSS18" s="934"/>
      <c r="CST18" s="934"/>
      <c r="CSU18" s="934"/>
      <c r="CSV18" s="934"/>
      <c r="CSW18" s="934"/>
      <c r="CSX18" s="934"/>
      <c r="CSY18" s="934"/>
      <c r="CSZ18" s="934"/>
      <c r="CTA18" s="934"/>
      <c r="CTB18" s="934"/>
      <c r="CTC18" s="934"/>
      <c r="CTD18" s="934"/>
      <c r="CTE18" s="934"/>
      <c r="CTF18" s="934"/>
      <c r="CTG18" s="934"/>
      <c r="CTH18" s="934"/>
      <c r="CTI18" s="934"/>
      <c r="CTJ18" s="934"/>
      <c r="CTK18" s="934"/>
      <c r="CTL18" s="934"/>
      <c r="CTM18" s="934"/>
      <c r="CTN18" s="934"/>
      <c r="CTO18" s="934"/>
      <c r="CTP18" s="934"/>
      <c r="CTQ18" s="934"/>
      <c r="CTR18" s="934"/>
      <c r="CTS18" s="934"/>
      <c r="CTT18" s="934"/>
      <c r="CTU18" s="934"/>
      <c r="CTV18" s="934"/>
      <c r="CTW18" s="934"/>
      <c r="CTX18" s="934"/>
      <c r="CTY18" s="934"/>
      <c r="CTZ18" s="934"/>
      <c r="CUA18" s="934"/>
      <c r="CUB18" s="934"/>
      <c r="CUC18" s="934"/>
      <c r="CUD18" s="934"/>
      <c r="CUE18" s="934"/>
      <c r="CUF18" s="934"/>
      <c r="CUG18" s="934"/>
      <c r="CUH18" s="934"/>
      <c r="CUI18" s="934"/>
      <c r="CUJ18" s="934"/>
      <c r="CUK18" s="934"/>
      <c r="CUL18" s="934"/>
      <c r="CUM18" s="934"/>
      <c r="CUN18" s="934"/>
      <c r="CUO18" s="934"/>
      <c r="CUP18" s="934"/>
      <c r="CUQ18" s="934"/>
      <c r="CUR18" s="934"/>
      <c r="CUS18" s="934"/>
      <c r="CUT18" s="934"/>
      <c r="CUU18" s="934"/>
      <c r="CUV18" s="934"/>
      <c r="CUW18" s="934"/>
      <c r="CUX18" s="934"/>
      <c r="CUY18" s="934"/>
      <c r="CUZ18" s="934"/>
      <c r="CVA18" s="934"/>
      <c r="CVB18" s="934"/>
      <c r="CVC18" s="934"/>
      <c r="CVD18" s="934"/>
      <c r="CVE18" s="934"/>
      <c r="CVF18" s="934"/>
      <c r="CVG18" s="934"/>
      <c r="CVH18" s="934"/>
      <c r="CVI18" s="934"/>
      <c r="CVJ18" s="934"/>
      <c r="CVK18" s="934"/>
      <c r="CVL18" s="934"/>
      <c r="CVM18" s="934"/>
      <c r="CVN18" s="934"/>
      <c r="CVO18" s="934"/>
      <c r="CVP18" s="934"/>
      <c r="CVQ18" s="934"/>
      <c r="CVR18" s="934"/>
      <c r="CVS18" s="934"/>
      <c r="CVT18" s="934"/>
      <c r="CVU18" s="934"/>
      <c r="CVV18" s="934"/>
      <c r="CVW18" s="934"/>
      <c r="CVX18" s="934"/>
      <c r="CVY18" s="934"/>
      <c r="CVZ18" s="934"/>
      <c r="CWA18" s="934"/>
      <c r="CWB18" s="934"/>
      <c r="CWC18" s="934"/>
      <c r="CWD18" s="934"/>
      <c r="CWE18" s="934"/>
      <c r="CWF18" s="934"/>
      <c r="CWG18" s="934"/>
      <c r="CWH18" s="934"/>
      <c r="CWI18" s="934"/>
      <c r="CWJ18" s="934"/>
      <c r="CWK18" s="934"/>
      <c r="CWL18" s="934"/>
      <c r="CWM18" s="934"/>
      <c r="CWN18" s="934"/>
      <c r="CWO18" s="934"/>
      <c r="CWP18" s="934"/>
      <c r="CWQ18" s="934"/>
      <c r="CWR18" s="934"/>
      <c r="CWS18" s="934"/>
      <c r="CWT18" s="934"/>
      <c r="CWU18" s="934"/>
      <c r="CWV18" s="934"/>
      <c r="CWW18" s="934"/>
      <c r="CWX18" s="934"/>
      <c r="CWY18" s="934"/>
      <c r="CWZ18" s="934"/>
      <c r="CXA18" s="934"/>
      <c r="CXB18" s="934"/>
      <c r="CXC18" s="934"/>
      <c r="CXD18" s="934"/>
      <c r="CXE18" s="934"/>
      <c r="CXF18" s="934"/>
      <c r="CXG18" s="934"/>
      <c r="CXH18" s="934"/>
      <c r="CXI18" s="934"/>
      <c r="CXJ18" s="934"/>
      <c r="CXK18" s="934"/>
      <c r="CXL18" s="934"/>
      <c r="CXM18" s="934"/>
      <c r="CXN18" s="934"/>
      <c r="CXO18" s="934"/>
      <c r="CXP18" s="934"/>
      <c r="CXQ18" s="934"/>
      <c r="CXR18" s="934"/>
      <c r="CXS18" s="934"/>
      <c r="CXT18" s="934"/>
      <c r="CXU18" s="934"/>
      <c r="CXV18" s="934"/>
      <c r="CXW18" s="934"/>
      <c r="CXX18" s="934"/>
      <c r="CXY18" s="934"/>
      <c r="CXZ18" s="934"/>
      <c r="CYA18" s="934"/>
      <c r="CYB18" s="934"/>
      <c r="CYC18" s="934"/>
      <c r="CYD18" s="934"/>
      <c r="CYE18" s="934"/>
      <c r="CYF18" s="934"/>
      <c r="CYG18" s="934"/>
      <c r="CYH18" s="934"/>
      <c r="CYI18" s="934"/>
      <c r="CYJ18" s="934"/>
      <c r="CYK18" s="934"/>
      <c r="CYL18" s="934"/>
      <c r="CYM18" s="934"/>
      <c r="CYN18" s="934"/>
      <c r="CYO18" s="934"/>
      <c r="CYP18" s="934"/>
      <c r="CYQ18" s="934"/>
      <c r="CYR18" s="934"/>
      <c r="CYS18" s="934"/>
      <c r="CYT18" s="934"/>
      <c r="CYU18" s="934"/>
      <c r="CYV18" s="934"/>
      <c r="CYW18" s="934"/>
      <c r="CYX18" s="934"/>
      <c r="CYY18" s="934"/>
      <c r="CYZ18" s="934"/>
      <c r="CZA18" s="934"/>
      <c r="CZB18" s="934"/>
      <c r="CZC18" s="934"/>
      <c r="CZD18" s="934"/>
      <c r="CZE18" s="934"/>
      <c r="CZF18" s="934"/>
      <c r="CZG18" s="934"/>
      <c r="CZH18" s="934"/>
      <c r="CZI18" s="934"/>
      <c r="CZJ18" s="934"/>
      <c r="CZK18" s="934"/>
      <c r="CZL18" s="934"/>
      <c r="CZM18" s="934"/>
      <c r="CZN18" s="934"/>
      <c r="CZO18" s="934"/>
      <c r="CZP18" s="934"/>
      <c r="CZQ18" s="934"/>
      <c r="CZR18" s="934"/>
      <c r="CZS18" s="934"/>
      <c r="CZT18" s="934"/>
      <c r="CZU18" s="934"/>
      <c r="CZV18" s="934"/>
      <c r="CZW18" s="934"/>
      <c r="CZX18" s="934"/>
      <c r="CZY18" s="934"/>
      <c r="CZZ18" s="934"/>
      <c r="DAA18" s="934"/>
      <c r="DAB18" s="934"/>
      <c r="DAC18" s="934"/>
      <c r="DAD18" s="934"/>
      <c r="DAE18" s="934"/>
      <c r="DAF18" s="934"/>
      <c r="DAG18" s="934"/>
      <c r="DAH18" s="934"/>
      <c r="DAI18" s="934"/>
      <c r="DAJ18" s="934"/>
      <c r="DAK18" s="934"/>
      <c r="DAL18" s="934"/>
      <c r="DAM18" s="934"/>
      <c r="DAN18" s="934"/>
      <c r="DAO18" s="934"/>
      <c r="DAP18" s="934"/>
      <c r="DAQ18" s="934"/>
      <c r="DAR18" s="934"/>
      <c r="DAS18" s="934"/>
      <c r="DAT18" s="934"/>
      <c r="DAU18" s="934"/>
      <c r="DAV18" s="934"/>
      <c r="DAW18" s="934"/>
      <c r="DAX18" s="934"/>
      <c r="DAY18" s="934"/>
      <c r="DAZ18" s="934"/>
      <c r="DBA18" s="934"/>
      <c r="DBB18" s="934"/>
      <c r="DBC18" s="934"/>
      <c r="DBD18" s="934"/>
      <c r="DBE18" s="934"/>
      <c r="DBF18" s="934"/>
      <c r="DBG18" s="934"/>
      <c r="DBH18" s="934"/>
      <c r="DBI18" s="934"/>
      <c r="DBJ18" s="934"/>
      <c r="DBK18" s="934"/>
      <c r="DBL18" s="934"/>
      <c r="DBM18" s="934"/>
      <c r="DBN18" s="934"/>
      <c r="DBO18" s="934"/>
      <c r="DBP18" s="934"/>
      <c r="DBQ18" s="934"/>
      <c r="DBR18" s="934"/>
      <c r="DBS18" s="934"/>
      <c r="DBT18" s="934"/>
      <c r="DBU18" s="934"/>
      <c r="DBV18" s="934"/>
      <c r="DBW18" s="934"/>
      <c r="DBX18" s="934"/>
      <c r="DBY18" s="934"/>
      <c r="DBZ18" s="934"/>
      <c r="DCA18" s="934"/>
      <c r="DCB18" s="934"/>
      <c r="DCC18" s="934"/>
      <c r="DCD18" s="934"/>
      <c r="DCE18" s="934"/>
      <c r="DCF18" s="934"/>
      <c r="DCG18" s="934"/>
      <c r="DCH18" s="934"/>
      <c r="DCI18" s="934"/>
      <c r="DCJ18" s="934"/>
      <c r="DCK18" s="934"/>
      <c r="DCL18" s="934"/>
      <c r="DCM18" s="934"/>
      <c r="DCN18" s="934"/>
      <c r="DCO18" s="934"/>
      <c r="DCP18" s="934"/>
      <c r="DCQ18" s="934"/>
      <c r="DCR18" s="934"/>
      <c r="DCS18" s="934"/>
      <c r="DCT18" s="934"/>
      <c r="DCU18" s="934"/>
      <c r="DCV18" s="934"/>
      <c r="DCW18" s="934"/>
      <c r="DCX18" s="934"/>
      <c r="DCY18" s="934"/>
      <c r="DCZ18" s="934"/>
      <c r="DDA18" s="934"/>
      <c r="DDB18" s="934"/>
      <c r="DDC18" s="934"/>
      <c r="DDD18" s="934"/>
      <c r="DDE18" s="934"/>
      <c r="DDF18" s="934"/>
      <c r="DDG18" s="934"/>
      <c r="DDH18" s="934"/>
      <c r="DDI18" s="934"/>
      <c r="DDJ18" s="934"/>
      <c r="DDK18" s="934"/>
      <c r="DDL18" s="934"/>
      <c r="DDM18" s="934"/>
      <c r="DDN18" s="934"/>
      <c r="DDO18" s="934"/>
      <c r="DDP18" s="934"/>
      <c r="DDQ18" s="934"/>
      <c r="DDR18" s="934"/>
      <c r="DDS18" s="934"/>
      <c r="DDT18" s="934"/>
      <c r="DDU18" s="934"/>
      <c r="DDV18" s="934"/>
      <c r="DDW18" s="934"/>
      <c r="DDX18" s="934"/>
      <c r="DDY18" s="934"/>
      <c r="DDZ18" s="934"/>
      <c r="DEA18" s="934"/>
      <c r="DEB18" s="934"/>
      <c r="DEC18" s="934"/>
      <c r="DED18" s="934"/>
      <c r="DEE18" s="934"/>
      <c r="DEF18" s="934"/>
      <c r="DEG18" s="934"/>
      <c r="DEH18" s="934"/>
      <c r="DEI18" s="934"/>
      <c r="DEJ18" s="934"/>
      <c r="DEK18" s="934"/>
      <c r="DEL18" s="934"/>
      <c r="DEM18" s="934"/>
      <c r="DEN18" s="934"/>
      <c r="DEO18" s="934"/>
      <c r="DEP18" s="934"/>
      <c r="DEQ18" s="934"/>
      <c r="DER18" s="934"/>
      <c r="DES18" s="934"/>
      <c r="DET18" s="934"/>
      <c r="DEU18" s="934"/>
      <c r="DEV18" s="934"/>
      <c r="DEW18" s="934"/>
      <c r="DEX18" s="934"/>
      <c r="DEY18" s="934"/>
      <c r="DEZ18" s="934"/>
      <c r="DFA18" s="934"/>
      <c r="DFB18" s="934"/>
      <c r="DFC18" s="934"/>
      <c r="DFD18" s="934"/>
      <c r="DFE18" s="934"/>
      <c r="DFF18" s="934"/>
      <c r="DFG18" s="934"/>
      <c r="DFH18" s="934"/>
      <c r="DFI18" s="934"/>
      <c r="DFJ18" s="934"/>
      <c r="DFK18" s="934"/>
      <c r="DFL18" s="934"/>
      <c r="DFM18" s="934"/>
      <c r="DFN18" s="934"/>
      <c r="DFO18" s="934"/>
      <c r="DFP18" s="934"/>
      <c r="DFQ18" s="934"/>
      <c r="DFR18" s="934"/>
      <c r="DFS18" s="934"/>
      <c r="DFT18" s="934"/>
      <c r="DFU18" s="934"/>
      <c r="DFV18" s="934"/>
      <c r="DFW18" s="934"/>
      <c r="DFX18" s="934"/>
      <c r="DFY18" s="934"/>
      <c r="DFZ18" s="934"/>
      <c r="DGA18" s="934"/>
      <c r="DGB18" s="934"/>
      <c r="DGC18" s="934"/>
      <c r="DGD18" s="934"/>
      <c r="DGE18" s="934"/>
      <c r="DGF18" s="934"/>
      <c r="DGG18" s="934"/>
      <c r="DGH18" s="934"/>
      <c r="DGI18" s="934"/>
      <c r="DGJ18" s="934"/>
      <c r="DGK18" s="934"/>
      <c r="DGL18" s="934"/>
      <c r="DGM18" s="934"/>
      <c r="DGN18" s="934"/>
      <c r="DGO18" s="934"/>
      <c r="DGP18" s="934"/>
      <c r="DGQ18" s="934"/>
      <c r="DGR18" s="934"/>
      <c r="DGS18" s="934"/>
      <c r="DGT18" s="934"/>
      <c r="DGU18" s="934"/>
      <c r="DGV18" s="934"/>
      <c r="DGW18" s="934"/>
      <c r="DGX18" s="934"/>
      <c r="DGY18" s="934"/>
      <c r="DGZ18" s="934"/>
      <c r="DHA18" s="934"/>
      <c r="DHB18" s="934"/>
      <c r="DHC18" s="934"/>
      <c r="DHD18" s="934"/>
      <c r="DHE18" s="934"/>
      <c r="DHF18" s="934"/>
      <c r="DHG18" s="934"/>
      <c r="DHH18" s="934"/>
      <c r="DHI18" s="934"/>
      <c r="DHJ18" s="934"/>
      <c r="DHK18" s="934"/>
      <c r="DHL18" s="934"/>
      <c r="DHM18" s="934"/>
      <c r="DHN18" s="934"/>
      <c r="DHO18" s="934"/>
      <c r="DHP18" s="934"/>
      <c r="DHQ18" s="934"/>
      <c r="DHR18" s="934"/>
      <c r="DHS18" s="934"/>
      <c r="DHT18" s="934"/>
      <c r="DHU18" s="934"/>
      <c r="DHV18" s="934"/>
      <c r="DHW18" s="934"/>
      <c r="DHX18" s="934"/>
      <c r="DHY18" s="934"/>
      <c r="DHZ18" s="934"/>
      <c r="DIA18" s="934"/>
      <c r="DIB18" s="934"/>
      <c r="DIC18" s="934"/>
      <c r="DID18" s="934"/>
      <c r="DIE18" s="934"/>
      <c r="DIF18" s="934"/>
      <c r="DIG18" s="934"/>
      <c r="DIH18" s="934"/>
      <c r="DII18" s="934"/>
      <c r="DIJ18" s="934"/>
      <c r="DIK18" s="934"/>
      <c r="DIL18" s="934"/>
      <c r="DIM18" s="934"/>
      <c r="DIN18" s="934"/>
      <c r="DIO18" s="934"/>
      <c r="DIP18" s="934"/>
      <c r="DIQ18" s="934"/>
      <c r="DIR18" s="934"/>
      <c r="DIS18" s="934"/>
      <c r="DIT18" s="934"/>
      <c r="DIU18" s="934"/>
      <c r="DIV18" s="934"/>
      <c r="DIW18" s="934"/>
      <c r="DIX18" s="934"/>
      <c r="DIY18" s="934"/>
      <c r="DIZ18" s="934"/>
      <c r="DJA18" s="934"/>
      <c r="DJB18" s="934"/>
      <c r="DJC18" s="934"/>
      <c r="DJD18" s="934"/>
      <c r="DJE18" s="934"/>
      <c r="DJF18" s="934"/>
      <c r="DJG18" s="934"/>
      <c r="DJH18" s="934"/>
      <c r="DJI18" s="934"/>
      <c r="DJJ18" s="934"/>
      <c r="DJK18" s="934"/>
      <c r="DJL18" s="934"/>
      <c r="DJM18" s="934"/>
      <c r="DJN18" s="934"/>
      <c r="DJO18" s="934"/>
      <c r="DJP18" s="934"/>
      <c r="DJQ18" s="934"/>
      <c r="DJR18" s="934"/>
      <c r="DJS18" s="934"/>
      <c r="DJT18" s="934"/>
      <c r="DJU18" s="934"/>
      <c r="DJV18" s="934"/>
      <c r="DJW18" s="934"/>
      <c r="DJX18" s="934"/>
      <c r="DJY18" s="934"/>
      <c r="DJZ18" s="934"/>
      <c r="DKA18" s="934"/>
      <c r="DKB18" s="934"/>
      <c r="DKC18" s="934"/>
      <c r="DKD18" s="934"/>
      <c r="DKE18" s="934"/>
      <c r="DKF18" s="934"/>
      <c r="DKG18" s="934"/>
      <c r="DKH18" s="934"/>
      <c r="DKI18" s="934"/>
      <c r="DKJ18" s="934"/>
      <c r="DKK18" s="934"/>
      <c r="DKL18" s="934"/>
      <c r="DKM18" s="934"/>
      <c r="DKN18" s="934"/>
      <c r="DKO18" s="934"/>
      <c r="DKP18" s="934"/>
      <c r="DKQ18" s="934"/>
      <c r="DKR18" s="934"/>
      <c r="DKS18" s="934"/>
      <c r="DKT18" s="934"/>
      <c r="DKU18" s="934"/>
      <c r="DKV18" s="934"/>
      <c r="DKW18" s="934"/>
      <c r="DKX18" s="934"/>
      <c r="DKY18" s="934"/>
      <c r="DKZ18" s="934"/>
      <c r="DLA18" s="934"/>
      <c r="DLB18" s="934"/>
      <c r="DLC18" s="934"/>
      <c r="DLD18" s="934"/>
      <c r="DLE18" s="934"/>
      <c r="DLF18" s="934"/>
      <c r="DLG18" s="934"/>
      <c r="DLH18" s="934"/>
      <c r="DLI18" s="934"/>
      <c r="DLJ18" s="934"/>
      <c r="DLK18" s="934"/>
      <c r="DLL18" s="934"/>
      <c r="DLM18" s="934"/>
      <c r="DLN18" s="934"/>
      <c r="DLO18" s="934"/>
      <c r="DLP18" s="934"/>
      <c r="DLQ18" s="934"/>
      <c r="DLR18" s="934"/>
      <c r="DLS18" s="934"/>
      <c r="DLT18" s="934"/>
      <c r="DLU18" s="934"/>
      <c r="DLV18" s="934"/>
      <c r="DLW18" s="934"/>
      <c r="DLX18" s="934"/>
      <c r="DLY18" s="934"/>
      <c r="DLZ18" s="934"/>
      <c r="DMA18" s="934"/>
      <c r="DMB18" s="934"/>
      <c r="DMC18" s="934"/>
      <c r="DMD18" s="934"/>
      <c r="DME18" s="934"/>
      <c r="DMF18" s="934"/>
      <c r="DMG18" s="934"/>
      <c r="DMH18" s="934"/>
      <c r="DMI18" s="934"/>
      <c r="DMJ18" s="934"/>
      <c r="DMK18" s="934"/>
      <c r="DML18" s="934"/>
      <c r="DMM18" s="934"/>
      <c r="DMN18" s="934"/>
      <c r="DMO18" s="934"/>
      <c r="DMP18" s="934"/>
      <c r="DMQ18" s="934"/>
      <c r="DMR18" s="934"/>
      <c r="DMS18" s="934"/>
      <c r="DMT18" s="934"/>
      <c r="DMU18" s="934"/>
      <c r="DMV18" s="934"/>
      <c r="DMW18" s="934"/>
      <c r="DMX18" s="934"/>
      <c r="DMY18" s="934"/>
      <c r="DMZ18" s="934"/>
      <c r="DNA18" s="934"/>
      <c r="DNB18" s="934"/>
      <c r="DNC18" s="934"/>
      <c r="DND18" s="934"/>
      <c r="DNE18" s="934"/>
      <c r="DNF18" s="934"/>
      <c r="DNG18" s="934"/>
      <c r="DNH18" s="934"/>
      <c r="DNI18" s="934"/>
      <c r="DNJ18" s="934"/>
      <c r="DNK18" s="934"/>
      <c r="DNL18" s="934"/>
      <c r="DNM18" s="934"/>
      <c r="DNN18" s="934"/>
      <c r="DNO18" s="934"/>
      <c r="DNP18" s="934"/>
      <c r="DNQ18" s="934"/>
      <c r="DNR18" s="934"/>
      <c r="DNS18" s="934"/>
      <c r="DNT18" s="934"/>
      <c r="DNU18" s="934"/>
      <c r="DNV18" s="934"/>
      <c r="DNW18" s="934"/>
      <c r="DNX18" s="934"/>
      <c r="DNY18" s="934"/>
      <c r="DNZ18" s="934"/>
      <c r="DOA18" s="934"/>
      <c r="DOB18" s="934"/>
      <c r="DOC18" s="934"/>
      <c r="DOD18" s="934"/>
      <c r="DOE18" s="934"/>
      <c r="DOF18" s="934"/>
      <c r="DOG18" s="934"/>
      <c r="DOH18" s="934"/>
      <c r="DOI18" s="934"/>
      <c r="DOJ18" s="934"/>
      <c r="DOK18" s="934"/>
      <c r="DOL18" s="934"/>
      <c r="DOM18" s="934"/>
      <c r="DON18" s="934"/>
      <c r="DOO18" s="934"/>
      <c r="DOP18" s="934"/>
      <c r="DOQ18" s="934"/>
      <c r="DOR18" s="934"/>
      <c r="DOS18" s="934"/>
      <c r="DOT18" s="934"/>
      <c r="DOU18" s="934"/>
      <c r="DOV18" s="934"/>
      <c r="DOW18" s="934"/>
      <c r="DOX18" s="934"/>
      <c r="DOY18" s="934"/>
      <c r="DOZ18" s="934"/>
      <c r="DPA18" s="934"/>
      <c r="DPB18" s="934"/>
      <c r="DPC18" s="934"/>
      <c r="DPD18" s="934"/>
      <c r="DPE18" s="934"/>
      <c r="DPF18" s="934"/>
      <c r="DPG18" s="934"/>
      <c r="DPH18" s="934"/>
      <c r="DPI18" s="934"/>
      <c r="DPJ18" s="934"/>
      <c r="DPK18" s="934"/>
      <c r="DPL18" s="934"/>
      <c r="DPM18" s="934"/>
      <c r="DPN18" s="934"/>
      <c r="DPO18" s="934"/>
      <c r="DPP18" s="934"/>
      <c r="DPQ18" s="934"/>
      <c r="DPR18" s="934"/>
      <c r="DPS18" s="934"/>
      <c r="DPT18" s="934"/>
      <c r="DPU18" s="934"/>
      <c r="DPV18" s="934"/>
      <c r="DPW18" s="934"/>
      <c r="DPX18" s="934"/>
      <c r="DPY18" s="934"/>
      <c r="DPZ18" s="934"/>
      <c r="DQA18" s="934"/>
      <c r="DQB18" s="934"/>
      <c r="DQC18" s="934"/>
      <c r="DQD18" s="934"/>
      <c r="DQE18" s="934"/>
      <c r="DQF18" s="934"/>
      <c r="DQG18" s="934"/>
      <c r="DQH18" s="934"/>
      <c r="DQI18" s="934"/>
      <c r="DQJ18" s="934"/>
      <c r="DQK18" s="934"/>
      <c r="DQL18" s="934"/>
      <c r="DQM18" s="934"/>
      <c r="DQN18" s="934"/>
      <c r="DQO18" s="934"/>
      <c r="DQP18" s="934"/>
      <c r="DQQ18" s="934"/>
      <c r="DQR18" s="934"/>
      <c r="DQS18" s="934"/>
      <c r="DQT18" s="934"/>
      <c r="DQU18" s="934"/>
      <c r="DQV18" s="934"/>
      <c r="DQW18" s="934"/>
      <c r="DQX18" s="934"/>
      <c r="DQY18" s="934"/>
      <c r="DQZ18" s="934"/>
      <c r="DRA18" s="934"/>
      <c r="DRB18" s="934"/>
      <c r="DRC18" s="934"/>
      <c r="DRD18" s="934"/>
      <c r="DRE18" s="934"/>
      <c r="DRF18" s="934"/>
      <c r="DRG18" s="934"/>
      <c r="DRH18" s="934"/>
      <c r="DRI18" s="934"/>
      <c r="DRJ18" s="934"/>
      <c r="DRK18" s="934"/>
      <c r="DRL18" s="934"/>
      <c r="DRM18" s="934"/>
      <c r="DRN18" s="934"/>
      <c r="DRO18" s="934"/>
      <c r="DRP18" s="934"/>
      <c r="DRQ18" s="934"/>
      <c r="DRR18" s="934"/>
      <c r="DRS18" s="934"/>
      <c r="DRT18" s="934"/>
      <c r="DRU18" s="934"/>
      <c r="DRV18" s="934"/>
      <c r="DRW18" s="934"/>
      <c r="DRX18" s="934"/>
      <c r="DRY18" s="934"/>
      <c r="DRZ18" s="934"/>
      <c r="DSA18" s="934"/>
      <c r="DSB18" s="934"/>
      <c r="DSC18" s="934"/>
      <c r="DSD18" s="934"/>
      <c r="DSE18" s="934"/>
      <c r="DSF18" s="934"/>
      <c r="DSG18" s="934"/>
      <c r="DSH18" s="934"/>
      <c r="DSI18" s="934"/>
      <c r="DSJ18" s="934"/>
      <c r="DSK18" s="934"/>
      <c r="DSL18" s="934"/>
      <c r="DSM18" s="934"/>
      <c r="DSN18" s="934"/>
      <c r="DSO18" s="934"/>
      <c r="DSP18" s="934"/>
      <c r="DSQ18" s="934"/>
      <c r="DSR18" s="934"/>
      <c r="DSS18" s="934"/>
      <c r="DST18" s="934"/>
      <c r="DSU18" s="934"/>
      <c r="DSV18" s="934"/>
      <c r="DSW18" s="934"/>
      <c r="DSX18" s="934"/>
      <c r="DSY18" s="934"/>
      <c r="DSZ18" s="934"/>
      <c r="DTA18" s="934"/>
      <c r="DTB18" s="934"/>
      <c r="DTC18" s="934"/>
      <c r="DTD18" s="934"/>
      <c r="DTE18" s="934"/>
      <c r="DTF18" s="934"/>
      <c r="DTG18" s="934"/>
      <c r="DTH18" s="934"/>
      <c r="DTI18" s="934"/>
      <c r="DTJ18" s="934"/>
      <c r="DTK18" s="934"/>
      <c r="DTL18" s="934"/>
      <c r="DTM18" s="934"/>
      <c r="DTN18" s="934"/>
      <c r="DTO18" s="934"/>
      <c r="DTP18" s="934"/>
      <c r="DTQ18" s="934"/>
      <c r="DTR18" s="934"/>
      <c r="DTS18" s="934"/>
      <c r="DTT18" s="934"/>
      <c r="DTU18" s="934"/>
      <c r="DTV18" s="934"/>
      <c r="DTW18" s="934"/>
      <c r="DTX18" s="934"/>
      <c r="DTY18" s="934"/>
      <c r="DTZ18" s="934"/>
      <c r="DUA18" s="934"/>
      <c r="DUB18" s="934"/>
      <c r="DUC18" s="934"/>
      <c r="DUD18" s="934"/>
      <c r="DUE18" s="934"/>
      <c r="DUF18" s="934"/>
      <c r="DUG18" s="934"/>
      <c r="DUH18" s="934"/>
      <c r="DUI18" s="934"/>
      <c r="DUJ18" s="934"/>
      <c r="DUK18" s="934"/>
      <c r="DUL18" s="934"/>
      <c r="DUM18" s="934"/>
      <c r="DUN18" s="934"/>
      <c r="DUO18" s="934"/>
      <c r="DUP18" s="934"/>
      <c r="DUQ18" s="934"/>
      <c r="DUR18" s="934"/>
      <c r="DUS18" s="934"/>
      <c r="DUT18" s="934"/>
      <c r="DUU18" s="934"/>
      <c r="DUV18" s="934"/>
      <c r="DUW18" s="934"/>
      <c r="DUX18" s="934"/>
      <c r="DUY18" s="934"/>
      <c r="DUZ18" s="934"/>
      <c r="DVA18" s="934"/>
      <c r="DVB18" s="934"/>
      <c r="DVC18" s="934"/>
      <c r="DVD18" s="934"/>
      <c r="DVE18" s="934"/>
      <c r="DVF18" s="934"/>
      <c r="DVG18" s="934"/>
      <c r="DVH18" s="934"/>
      <c r="DVI18" s="934"/>
      <c r="DVJ18" s="934"/>
      <c r="DVK18" s="934"/>
      <c r="DVL18" s="934"/>
      <c r="DVM18" s="934"/>
      <c r="DVN18" s="934"/>
      <c r="DVO18" s="934"/>
      <c r="DVP18" s="934"/>
      <c r="DVQ18" s="934"/>
      <c r="DVR18" s="934"/>
      <c r="DVS18" s="934"/>
      <c r="DVT18" s="934"/>
      <c r="DVU18" s="934"/>
      <c r="DVV18" s="934"/>
      <c r="DVW18" s="934"/>
      <c r="DVX18" s="934"/>
      <c r="DVY18" s="934"/>
      <c r="DVZ18" s="934"/>
      <c r="DWA18" s="934"/>
      <c r="DWB18" s="934"/>
      <c r="DWC18" s="934"/>
      <c r="DWD18" s="934"/>
      <c r="DWE18" s="934"/>
      <c r="DWF18" s="934"/>
      <c r="DWG18" s="934"/>
      <c r="DWH18" s="934"/>
      <c r="DWI18" s="934"/>
      <c r="DWJ18" s="934"/>
      <c r="DWK18" s="934"/>
      <c r="DWL18" s="934"/>
      <c r="DWM18" s="934"/>
      <c r="DWN18" s="934"/>
      <c r="DWO18" s="934"/>
      <c r="DWP18" s="934"/>
      <c r="DWQ18" s="934"/>
      <c r="DWR18" s="934"/>
      <c r="DWS18" s="934"/>
      <c r="DWT18" s="934"/>
      <c r="DWU18" s="934"/>
      <c r="DWV18" s="934"/>
      <c r="DWW18" s="934"/>
      <c r="DWX18" s="934"/>
      <c r="DWY18" s="934"/>
      <c r="DWZ18" s="934"/>
      <c r="DXA18" s="934"/>
      <c r="DXB18" s="934"/>
      <c r="DXC18" s="934"/>
      <c r="DXD18" s="934"/>
      <c r="DXE18" s="934"/>
      <c r="DXF18" s="934"/>
      <c r="DXG18" s="934"/>
      <c r="DXH18" s="934"/>
      <c r="DXI18" s="934"/>
      <c r="DXJ18" s="934"/>
      <c r="DXK18" s="934"/>
      <c r="DXL18" s="934"/>
      <c r="DXM18" s="934"/>
      <c r="DXN18" s="934"/>
      <c r="DXO18" s="934"/>
      <c r="DXP18" s="934"/>
      <c r="DXQ18" s="934"/>
      <c r="DXR18" s="934"/>
      <c r="DXS18" s="934"/>
      <c r="DXT18" s="934"/>
      <c r="DXU18" s="934"/>
      <c r="DXV18" s="934"/>
      <c r="DXW18" s="934"/>
      <c r="DXX18" s="934"/>
      <c r="DXY18" s="934"/>
      <c r="DXZ18" s="934"/>
      <c r="DYA18" s="934"/>
      <c r="DYB18" s="934"/>
      <c r="DYC18" s="934"/>
      <c r="DYD18" s="934"/>
      <c r="DYE18" s="934"/>
      <c r="DYF18" s="934"/>
      <c r="DYG18" s="934"/>
      <c r="DYH18" s="934"/>
      <c r="DYI18" s="934"/>
      <c r="DYJ18" s="934"/>
      <c r="DYK18" s="934"/>
      <c r="DYL18" s="934"/>
      <c r="DYM18" s="934"/>
      <c r="DYN18" s="934"/>
      <c r="DYO18" s="934"/>
      <c r="DYP18" s="934"/>
      <c r="DYQ18" s="934"/>
      <c r="DYR18" s="934"/>
      <c r="DYS18" s="934"/>
      <c r="DYT18" s="934"/>
      <c r="DYU18" s="934"/>
      <c r="DYV18" s="934"/>
      <c r="DYW18" s="934"/>
      <c r="DYX18" s="934"/>
      <c r="DYY18" s="934"/>
      <c r="DYZ18" s="934"/>
      <c r="DZA18" s="934"/>
      <c r="DZB18" s="934"/>
      <c r="DZC18" s="934"/>
      <c r="DZD18" s="934"/>
      <c r="DZE18" s="934"/>
      <c r="DZF18" s="934"/>
      <c r="DZG18" s="934"/>
      <c r="DZH18" s="934"/>
      <c r="DZI18" s="934"/>
      <c r="DZJ18" s="934"/>
      <c r="DZK18" s="934"/>
      <c r="DZL18" s="934"/>
      <c r="DZM18" s="934"/>
      <c r="DZN18" s="934"/>
      <c r="DZO18" s="934"/>
      <c r="DZP18" s="934"/>
      <c r="DZQ18" s="934"/>
      <c r="DZR18" s="934"/>
      <c r="DZS18" s="934"/>
      <c r="DZT18" s="934"/>
      <c r="DZU18" s="934"/>
      <c r="DZV18" s="934"/>
      <c r="DZW18" s="934"/>
      <c r="DZX18" s="934"/>
      <c r="DZY18" s="934"/>
      <c r="DZZ18" s="934"/>
      <c r="EAA18" s="934"/>
      <c r="EAB18" s="934"/>
      <c r="EAC18" s="934"/>
      <c r="EAD18" s="934"/>
      <c r="EAE18" s="934"/>
      <c r="EAF18" s="934"/>
      <c r="EAG18" s="934"/>
      <c r="EAH18" s="934"/>
      <c r="EAI18" s="934"/>
      <c r="EAJ18" s="934"/>
      <c r="EAK18" s="934"/>
      <c r="EAL18" s="934"/>
      <c r="EAM18" s="934"/>
      <c r="EAN18" s="934"/>
      <c r="EAO18" s="934"/>
      <c r="EAP18" s="934"/>
      <c r="EAQ18" s="934"/>
      <c r="EAR18" s="934"/>
      <c r="EAS18" s="934"/>
      <c r="EAT18" s="934"/>
      <c r="EAU18" s="934"/>
      <c r="EAV18" s="934"/>
      <c r="EAW18" s="934"/>
      <c r="EAX18" s="934"/>
      <c r="EAY18" s="934"/>
      <c r="EAZ18" s="934"/>
      <c r="EBA18" s="934"/>
      <c r="EBB18" s="934"/>
      <c r="EBC18" s="934"/>
      <c r="EBD18" s="934"/>
      <c r="EBE18" s="934"/>
      <c r="EBF18" s="934"/>
      <c r="EBG18" s="934"/>
      <c r="EBH18" s="934"/>
      <c r="EBI18" s="934"/>
      <c r="EBJ18" s="934"/>
      <c r="EBK18" s="934"/>
      <c r="EBL18" s="934"/>
      <c r="EBM18" s="934"/>
      <c r="EBN18" s="934"/>
      <c r="EBO18" s="934"/>
      <c r="EBP18" s="934"/>
      <c r="EBQ18" s="934"/>
      <c r="EBR18" s="934"/>
      <c r="EBS18" s="934"/>
      <c r="EBT18" s="934"/>
      <c r="EBU18" s="934"/>
      <c r="EBV18" s="934"/>
      <c r="EBW18" s="934"/>
      <c r="EBX18" s="934"/>
      <c r="EBY18" s="934"/>
      <c r="EBZ18" s="934"/>
      <c r="ECA18" s="934"/>
      <c r="ECB18" s="934"/>
      <c r="ECC18" s="934"/>
      <c r="ECD18" s="934"/>
      <c r="ECE18" s="934"/>
      <c r="ECF18" s="934"/>
      <c r="ECG18" s="934"/>
      <c r="ECH18" s="934"/>
      <c r="ECI18" s="934"/>
      <c r="ECJ18" s="934"/>
      <c r="ECK18" s="934"/>
      <c r="ECL18" s="934"/>
      <c r="ECM18" s="934"/>
      <c r="ECN18" s="934"/>
      <c r="ECO18" s="934"/>
      <c r="ECP18" s="934"/>
      <c r="ECQ18" s="934"/>
      <c r="ECR18" s="934"/>
      <c r="ECS18" s="934"/>
      <c r="ECT18" s="934"/>
      <c r="ECU18" s="934"/>
      <c r="ECV18" s="934"/>
      <c r="ECW18" s="934"/>
      <c r="ECX18" s="934"/>
      <c r="ECY18" s="934"/>
      <c r="ECZ18" s="934"/>
      <c r="EDA18" s="934"/>
      <c r="EDB18" s="934"/>
      <c r="EDC18" s="934"/>
      <c r="EDD18" s="934"/>
      <c r="EDE18" s="934"/>
      <c r="EDF18" s="934"/>
      <c r="EDG18" s="934"/>
      <c r="EDH18" s="934"/>
      <c r="EDI18" s="934"/>
      <c r="EDJ18" s="934"/>
      <c r="EDK18" s="934"/>
      <c r="EDL18" s="934"/>
      <c r="EDM18" s="934"/>
      <c r="EDN18" s="934"/>
      <c r="EDO18" s="934"/>
      <c r="EDP18" s="934"/>
      <c r="EDQ18" s="934"/>
      <c r="EDR18" s="934"/>
      <c r="EDS18" s="934"/>
      <c r="EDT18" s="934"/>
      <c r="EDU18" s="934"/>
      <c r="EDV18" s="934"/>
      <c r="EDW18" s="934"/>
      <c r="EDX18" s="934"/>
      <c r="EDY18" s="934"/>
      <c r="EDZ18" s="934"/>
      <c r="EEA18" s="934"/>
      <c r="EEB18" s="934"/>
      <c r="EEC18" s="934"/>
      <c r="EED18" s="934"/>
      <c r="EEE18" s="934"/>
      <c r="EEF18" s="934"/>
      <c r="EEG18" s="934"/>
      <c r="EEH18" s="934"/>
      <c r="EEI18" s="934"/>
      <c r="EEJ18" s="934"/>
      <c r="EEK18" s="934"/>
      <c r="EEL18" s="934"/>
      <c r="EEM18" s="934"/>
      <c r="EEN18" s="934"/>
      <c r="EEO18" s="934"/>
      <c r="EEP18" s="934"/>
      <c r="EEQ18" s="934"/>
      <c r="EER18" s="934"/>
      <c r="EES18" s="934"/>
      <c r="EET18" s="934"/>
      <c r="EEU18" s="934"/>
      <c r="EEV18" s="934"/>
      <c r="EEW18" s="934"/>
      <c r="EEX18" s="934"/>
      <c r="EEY18" s="934"/>
      <c r="EEZ18" s="934"/>
      <c r="EFA18" s="934"/>
      <c r="EFB18" s="934"/>
      <c r="EFC18" s="934"/>
      <c r="EFD18" s="934"/>
      <c r="EFE18" s="934"/>
      <c r="EFF18" s="934"/>
      <c r="EFG18" s="934"/>
      <c r="EFH18" s="934"/>
      <c r="EFI18" s="934"/>
      <c r="EFJ18" s="934"/>
      <c r="EFK18" s="934"/>
      <c r="EFL18" s="934"/>
      <c r="EFM18" s="934"/>
      <c r="EFN18" s="934"/>
      <c r="EFO18" s="934"/>
      <c r="EFP18" s="934"/>
      <c r="EFQ18" s="934"/>
      <c r="EFR18" s="934"/>
      <c r="EFS18" s="934"/>
      <c r="EFT18" s="934"/>
      <c r="EFU18" s="934"/>
      <c r="EFV18" s="934"/>
      <c r="EFW18" s="934"/>
      <c r="EFX18" s="934"/>
      <c r="EFY18" s="934"/>
      <c r="EFZ18" s="934"/>
      <c r="EGA18" s="934"/>
      <c r="EGB18" s="934"/>
      <c r="EGC18" s="934"/>
      <c r="EGD18" s="934"/>
      <c r="EGE18" s="934"/>
      <c r="EGF18" s="934"/>
      <c r="EGG18" s="934"/>
      <c r="EGH18" s="934"/>
      <c r="EGI18" s="934"/>
      <c r="EGJ18" s="934"/>
      <c r="EGK18" s="934"/>
      <c r="EGL18" s="934"/>
      <c r="EGM18" s="934"/>
      <c r="EGN18" s="934"/>
      <c r="EGO18" s="934"/>
      <c r="EGP18" s="934"/>
      <c r="EGQ18" s="934"/>
      <c r="EGR18" s="934"/>
      <c r="EGS18" s="934"/>
      <c r="EGT18" s="934"/>
      <c r="EGU18" s="934"/>
      <c r="EGV18" s="934"/>
      <c r="EGW18" s="934"/>
      <c r="EGX18" s="934"/>
      <c r="EGY18" s="934"/>
      <c r="EGZ18" s="934"/>
      <c r="EHA18" s="934"/>
      <c r="EHB18" s="934"/>
      <c r="EHC18" s="934"/>
      <c r="EHD18" s="934"/>
      <c r="EHE18" s="934"/>
      <c r="EHF18" s="934"/>
      <c r="EHG18" s="934"/>
      <c r="EHH18" s="934"/>
      <c r="EHI18" s="934"/>
      <c r="EHJ18" s="934"/>
      <c r="EHK18" s="934"/>
      <c r="EHL18" s="934"/>
      <c r="EHM18" s="934"/>
      <c r="EHN18" s="934"/>
      <c r="EHO18" s="934"/>
      <c r="EHP18" s="934"/>
      <c r="EHQ18" s="934"/>
      <c r="EHR18" s="934"/>
      <c r="EHS18" s="934"/>
      <c r="EHT18" s="934"/>
      <c r="EHU18" s="934"/>
      <c r="EHV18" s="934"/>
      <c r="EHW18" s="934"/>
      <c r="EHX18" s="934"/>
      <c r="EHY18" s="934"/>
      <c r="EHZ18" s="934"/>
      <c r="EIA18" s="934"/>
      <c r="EIB18" s="934"/>
      <c r="EIC18" s="934"/>
      <c r="EID18" s="934"/>
      <c r="EIE18" s="934"/>
      <c r="EIF18" s="934"/>
      <c r="EIG18" s="934"/>
      <c r="EIH18" s="934"/>
      <c r="EII18" s="934"/>
      <c r="EIJ18" s="934"/>
      <c r="EIK18" s="934"/>
      <c r="EIL18" s="934"/>
      <c r="EIM18" s="934"/>
      <c r="EIN18" s="934"/>
      <c r="EIO18" s="934"/>
      <c r="EIP18" s="934"/>
      <c r="EIQ18" s="934"/>
      <c r="EIR18" s="934"/>
      <c r="EIS18" s="934"/>
      <c r="EIT18" s="934"/>
      <c r="EIU18" s="934"/>
      <c r="EIV18" s="934"/>
      <c r="EIW18" s="934"/>
      <c r="EIX18" s="934"/>
      <c r="EIY18" s="934"/>
      <c r="EIZ18" s="934"/>
      <c r="EJA18" s="934"/>
      <c r="EJB18" s="934"/>
      <c r="EJC18" s="934"/>
      <c r="EJD18" s="934"/>
      <c r="EJE18" s="934"/>
      <c r="EJF18" s="934"/>
      <c r="EJG18" s="934"/>
      <c r="EJH18" s="934"/>
      <c r="EJI18" s="934"/>
      <c r="EJJ18" s="934"/>
      <c r="EJK18" s="934"/>
      <c r="EJL18" s="934"/>
      <c r="EJM18" s="934"/>
      <c r="EJN18" s="934"/>
      <c r="EJO18" s="934"/>
      <c r="EJP18" s="934"/>
      <c r="EJQ18" s="934"/>
      <c r="EJR18" s="934"/>
      <c r="EJS18" s="934"/>
      <c r="EJT18" s="934"/>
      <c r="EJU18" s="934"/>
      <c r="EJV18" s="934"/>
      <c r="EJW18" s="934"/>
      <c r="EJX18" s="934"/>
      <c r="EJY18" s="934"/>
      <c r="EJZ18" s="934"/>
      <c r="EKA18" s="934"/>
      <c r="EKB18" s="934"/>
      <c r="EKC18" s="934"/>
      <c r="EKD18" s="934"/>
      <c r="EKE18" s="934"/>
      <c r="EKF18" s="934"/>
      <c r="EKG18" s="934"/>
      <c r="EKH18" s="934"/>
      <c r="EKI18" s="934"/>
      <c r="EKJ18" s="934"/>
      <c r="EKK18" s="934"/>
      <c r="EKL18" s="934"/>
      <c r="EKM18" s="934"/>
      <c r="EKN18" s="934"/>
      <c r="EKO18" s="934"/>
      <c r="EKP18" s="934"/>
      <c r="EKQ18" s="934"/>
      <c r="EKR18" s="934"/>
      <c r="EKS18" s="934"/>
      <c r="EKT18" s="934"/>
      <c r="EKU18" s="934"/>
      <c r="EKV18" s="934"/>
      <c r="EKW18" s="934"/>
      <c r="EKX18" s="934"/>
      <c r="EKY18" s="934"/>
      <c r="EKZ18" s="934"/>
      <c r="ELA18" s="934"/>
      <c r="ELB18" s="934"/>
      <c r="ELC18" s="934"/>
      <c r="ELD18" s="934"/>
      <c r="ELE18" s="934"/>
      <c r="ELF18" s="934"/>
      <c r="ELG18" s="934"/>
      <c r="ELH18" s="934"/>
      <c r="ELI18" s="934"/>
      <c r="ELJ18" s="934"/>
      <c r="ELK18" s="934"/>
      <c r="ELL18" s="934"/>
      <c r="ELM18" s="934"/>
      <c r="ELN18" s="934"/>
      <c r="ELO18" s="934"/>
      <c r="ELP18" s="934"/>
      <c r="ELQ18" s="934"/>
      <c r="ELR18" s="934"/>
      <c r="ELS18" s="934"/>
      <c r="ELT18" s="934"/>
      <c r="ELU18" s="934"/>
      <c r="ELV18" s="934"/>
      <c r="ELW18" s="934"/>
      <c r="ELX18" s="934"/>
      <c r="ELY18" s="934"/>
      <c r="ELZ18" s="934"/>
      <c r="EMA18" s="934"/>
      <c r="EMB18" s="934"/>
      <c r="EMC18" s="934"/>
      <c r="EMD18" s="934"/>
      <c r="EME18" s="934"/>
      <c r="EMF18" s="934"/>
      <c r="EMG18" s="934"/>
      <c r="EMH18" s="934"/>
      <c r="EMI18" s="934"/>
      <c r="EMJ18" s="934"/>
      <c r="EMK18" s="934"/>
      <c r="EML18" s="934"/>
      <c r="EMM18" s="934"/>
      <c r="EMN18" s="934"/>
      <c r="EMO18" s="934"/>
      <c r="EMP18" s="934"/>
      <c r="EMQ18" s="934"/>
      <c r="EMR18" s="934"/>
      <c r="EMS18" s="934"/>
      <c r="EMT18" s="934"/>
      <c r="EMU18" s="934"/>
      <c r="EMV18" s="934"/>
      <c r="EMW18" s="934"/>
      <c r="EMX18" s="934"/>
      <c r="EMY18" s="934"/>
      <c r="EMZ18" s="934"/>
      <c r="ENA18" s="934"/>
      <c r="ENB18" s="934"/>
      <c r="ENC18" s="934"/>
      <c r="END18" s="934"/>
      <c r="ENE18" s="934"/>
      <c r="ENF18" s="934"/>
      <c r="ENG18" s="934"/>
      <c r="ENH18" s="934"/>
      <c r="ENI18" s="934"/>
      <c r="ENJ18" s="934"/>
      <c r="ENK18" s="934"/>
      <c r="ENL18" s="934"/>
      <c r="ENM18" s="934"/>
      <c r="ENN18" s="934"/>
      <c r="ENO18" s="934"/>
      <c r="ENP18" s="934"/>
      <c r="ENQ18" s="934"/>
      <c r="ENR18" s="934"/>
      <c r="ENS18" s="934"/>
      <c r="ENT18" s="934"/>
      <c r="ENU18" s="934"/>
      <c r="ENV18" s="934"/>
      <c r="ENW18" s="934"/>
      <c r="ENX18" s="934"/>
      <c r="ENY18" s="934"/>
      <c r="ENZ18" s="934"/>
      <c r="EOA18" s="934"/>
      <c r="EOB18" s="934"/>
      <c r="EOC18" s="934"/>
      <c r="EOD18" s="934"/>
      <c r="EOE18" s="934"/>
      <c r="EOF18" s="934"/>
      <c r="EOG18" s="934"/>
      <c r="EOH18" s="934"/>
      <c r="EOI18" s="934"/>
      <c r="EOJ18" s="934"/>
      <c r="EOK18" s="934"/>
      <c r="EOL18" s="934"/>
      <c r="EOM18" s="934"/>
      <c r="EON18" s="934"/>
      <c r="EOO18" s="934"/>
      <c r="EOP18" s="934"/>
      <c r="EOQ18" s="934"/>
      <c r="EOR18" s="934"/>
      <c r="EOS18" s="934"/>
      <c r="EOT18" s="934"/>
      <c r="EOU18" s="934"/>
      <c r="EOV18" s="934"/>
      <c r="EOW18" s="934"/>
      <c r="EOX18" s="934"/>
      <c r="EOY18" s="934"/>
      <c r="EOZ18" s="934"/>
      <c r="EPA18" s="934"/>
      <c r="EPB18" s="934"/>
      <c r="EPC18" s="934"/>
      <c r="EPD18" s="934"/>
      <c r="EPE18" s="934"/>
      <c r="EPF18" s="934"/>
      <c r="EPG18" s="934"/>
      <c r="EPH18" s="934"/>
      <c r="EPI18" s="934"/>
      <c r="EPJ18" s="934"/>
      <c r="EPK18" s="934"/>
      <c r="EPL18" s="934"/>
      <c r="EPM18" s="934"/>
      <c r="EPN18" s="934"/>
      <c r="EPO18" s="934"/>
      <c r="EPP18" s="934"/>
      <c r="EPQ18" s="934"/>
      <c r="EPR18" s="934"/>
      <c r="EPS18" s="934"/>
      <c r="EPT18" s="934"/>
      <c r="EPU18" s="934"/>
      <c r="EPV18" s="934"/>
      <c r="EPW18" s="934"/>
      <c r="EPX18" s="934"/>
      <c r="EPY18" s="934"/>
      <c r="EPZ18" s="934"/>
      <c r="EQA18" s="934"/>
      <c r="EQB18" s="934"/>
      <c r="EQC18" s="934"/>
      <c r="EQD18" s="934"/>
      <c r="EQE18" s="934"/>
      <c r="EQF18" s="934"/>
      <c r="EQG18" s="934"/>
      <c r="EQH18" s="934"/>
      <c r="EQI18" s="934"/>
      <c r="EQJ18" s="934"/>
      <c r="EQK18" s="934"/>
      <c r="EQL18" s="934"/>
      <c r="EQM18" s="934"/>
      <c r="EQN18" s="934"/>
      <c r="EQO18" s="934"/>
      <c r="EQP18" s="934"/>
      <c r="EQQ18" s="934"/>
      <c r="EQR18" s="934"/>
      <c r="EQS18" s="934"/>
      <c r="EQT18" s="934"/>
      <c r="EQU18" s="934"/>
      <c r="EQV18" s="934"/>
      <c r="EQW18" s="934"/>
      <c r="EQX18" s="934"/>
      <c r="EQY18" s="934"/>
      <c r="EQZ18" s="934"/>
      <c r="ERA18" s="934"/>
      <c r="ERB18" s="934"/>
      <c r="ERC18" s="934"/>
      <c r="ERD18" s="934"/>
      <c r="ERE18" s="934"/>
      <c r="ERF18" s="934"/>
      <c r="ERG18" s="934"/>
      <c r="ERH18" s="934"/>
      <c r="ERI18" s="934"/>
      <c r="ERJ18" s="934"/>
      <c r="ERK18" s="934"/>
      <c r="ERL18" s="934"/>
      <c r="ERM18" s="934"/>
      <c r="ERN18" s="934"/>
      <c r="ERO18" s="934"/>
      <c r="ERP18" s="934"/>
      <c r="ERQ18" s="934"/>
      <c r="ERR18" s="934"/>
      <c r="ERS18" s="934"/>
      <c r="ERT18" s="934"/>
      <c r="ERU18" s="934"/>
      <c r="ERV18" s="934"/>
      <c r="ERW18" s="934"/>
      <c r="ERX18" s="934"/>
      <c r="ERY18" s="934"/>
      <c r="ERZ18" s="934"/>
      <c r="ESA18" s="934"/>
      <c r="ESB18" s="934"/>
      <c r="ESC18" s="934"/>
      <c r="ESD18" s="934"/>
      <c r="ESE18" s="934"/>
      <c r="ESF18" s="934"/>
      <c r="ESG18" s="934"/>
      <c r="ESH18" s="934"/>
      <c r="ESI18" s="934"/>
      <c r="ESJ18" s="934"/>
      <c r="ESK18" s="934"/>
      <c r="ESL18" s="934"/>
      <c r="ESM18" s="934"/>
      <c r="ESN18" s="934"/>
      <c r="ESO18" s="934"/>
      <c r="ESP18" s="934"/>
      <c r="ESQ18" s="934"/>
      <c r="ESR18" s="934"/>
      <c r="ESS18" s="934"/>
      <c r="EST18" s="934"/>
      <c r="ESU18" s="934"/>
      <c r="ESV18" s="934"/>
      <c r="ESW18" s="934"/>
      <c r="ESX18" s="934"/>
      <c r="ESY18" s="934"/>
      <c r="ESZ18" s="934"/>
      <c r="ETA18" s="934"/>
      <c r="ETB18" s="934"/>
      <c r="ETC18" s="934"/>
      <c r="ETD18" s="934"/>
      <c r="ETE18" s="934"/>
      <c r="ETF18" s="934"/>
      <c r="ETG18" s="934"/>
      <c r="ETH18" s="934"/>
      <c r="ETI18" s="934"/>
      <c r="ETJ18" s="934"/>
      <c r="ETK18" s="934"/>
      <c r="ETL18" s="934"/>
      <c r="ETM18" s="934"/>
      <c r="ETN18" s="934"/>
      <c r="ETO18" s="934"/>
      <c r="ETP18" s="934"/>
      <c r="ETQ18" s="934"/>
      <c r="ETR18" s="934"/>
      <c r="ETS18" s="934"/>
      <c r="ETT18" s="934"/>
      <c r="ETU18" s="934"/>
      <c r="ETV18" s="934"/>
      <c r="ETW18" s="934"/>
      <c r="ETX18" s="934"/>
      <c r="ETY18" s="934"/>
      <c r="ETZ18" s="934"/>
      <c r="EUA18" s="934"/>
      <c r="EUB18" s="934"/>
      <c r="EUC18" s="934"/>
      <c r="EUD18" s="934"/>
      <c r="EUE18" s="934"/>
      <c r="EUF18" s="934"/>
      <c r="EUG18" s="934"/>
      <c r="EUH18" s="934"/>
      <c r="EUI18" s="934"/>
      <c r="EUJ18" s="934"/>
      <c r="EUK18" s="934"/>
      <c r="EUL18" s="934"/>
      <c r="EUM18" s="934"/>
      <c r="EUN18" s="934"/>
      <c r="EUO18" s="934"/>
      <c r="EUP18" s="934"/>
      <c r="EUQ18" s="934"/>
      <c r="EUR18" s="934"/>
      <c r="EUS18" s="934"/>
      <c r="EUT18" s="934"/>
      <c r="EUU18" s="934"/>
      <c r="EUV18" s="934"/>
      <c r="EUW18" s="934"/>
      <c r="EUX18" s="934"/>
      <c r="EUY18" s="934"/>
      <c r="EUZ18" s="934"/>
      <c r="EVA18" s="934"/>
      <c r="EVB18" s="934"/>
      <c r="EVC18" s="934"/>
      <c r="EVD18" s="934"/>
      <c r="EVE18" s="934"/>
      <c r="EVF18" s="934"/>
      <c r="EVG18" s="934"/>
      <c r="EVH18" s="934"/>
      <c r="EVI18" s="934"/>
      <c r="EVJ18" s="934"/>
      <c r="EVK18" s="934"/>
      <c r="EVL18" s="934"/>
      <c r="EVM18" s="934"/>
      <c r="EVN18" s="934"/>
      <c r="EVO18" s="934"/>
      <c r="EVP18" s="934"/>
      <c r="EVQ18" s="934"/>
      <c r="EVR18" s="934"/>
      <c r="EVS18" s="934"/>
      <c r="EVT18" s="934"/>
      <c r="EVU18" s="934"/>
      <c r="EVV18" s="934"/>
      <c r="EVW18" s="934"/>
      <c r="EVX18" s="934"/>
      <c r="EVY18" s="934"/>
      <c r="EVZ18" s="934"/>
      <c r="EWA18" s="934"/>
      <c r="EWB18" s="934"/>
      <c r="EWC18" s="934"/>
      <c r="EWD18" s="934"/>
      <c r="EWE18" s="934"/>
      <c r="EWF18" s="934"/>
      <c r="EWG18" s="934"/>
      <c r="EWH18" s="934"/>
      <c r="EWI18" s="934"/>
      <c r="EWJ18" s="934"/>
      <c r="EWK18" s="934"/>
      <c r="EWL18" s="934"/>
      <c r="EWM18" s="934"/>
      <c r="EWN18" s="934"/>
      <c r="EWO18" s="934"/>
      <c r="EWP18" s="934"/>
      <c r="EWQ18" s="934"/>
      <c r="EWR18" s="934"/>
      <c r="EWS18" s="934"/>
      <c r="EWT18" s="934"/>
      <c r="EWU18" s="934"/>
      <c r="EWV18" s="934"/>
      <c r="EWW18" s="934"/>
      <c r="EWX18" s="934"/>
      <c r="EWY18" s="934"/>
      <c r="EWZ18" s="934"/>
      <c r="EXA18" s="934"/>
      <c r="EXB18" s="934"/>
      <c r="EXC18" s="934"/>
      <c r="EXD18" s="934"/>
      <c r="EXE18" s="934"/>
      <c r="EXF18" s="934"/>
      <c r="EXG18" s="934"/>
      <c r="EXH18" s="934"/>
      <c r="EXI18" s="934"/>
      <c r="EXJ18" s="934"/>
      <c r="EXK18" s="934"/>
      <c r="EXL18" s="934"/>
      <c r="EXM18" s="934"/>
      <c r="EXN18" s="934"/>
      <c r="EXO18" s="934"/>
      <c r="EXP18" s="934"/>
      <c r="EXQ18" s="934"/>
      <c r="EXR18" s="934"/>
      <c r="EXS18" s="934"/>
      <c r="EXT18" s="934"/>
      <c r="EXU18" s="934"/>
      <c r="EXV18" s="934"/>
      <c r="EXW18" s="934"/>
      <c r="EXX18" s="934"/>
      <c r="EXY18" s="934"/>
      <c r="EXZ18" s="934"/>
      <c r="EYA18" s="934"/>
      <c r="EYB18" s="934"/>
      <c r="EYC18" s="934"/>
      <c r="EYD18" s="934"/>
      <c r="EYE18" s="934"/>
      <c r="EYF18" s="934"/>
      <c r="EYG18" s="934"/>
      <c r="EYH18" s="934"/>
      <c r="EYI18" s="934"/>
      <c r="EYJ18" s="934"/>
      <c r="EYK18" s="934"/>
      <c r="EYL18" s="934"/>
      <c r="EYM18" s="934"/>
      <c r="EYN18" s="934"/>
      <c r="EYO18" s="934"/>
      <c r="EYP18" s="934"/>
      <c r="EYQ18" s="934"/>
      <c r="EYR18" s="934"/>
      <c r="EYS18" s="934"/>
      <c r="EYT18" s="934"/>
      <c r="EYU18" s="934"/>
      <c r="EYV18" s="934"/>
      <c r="EYW18" s="934"/>
      <c r="EYX18" s="934"/>
      <c r="EYY18" s="934"/>
      <c r="EYZ18" s="934"/>
      <c r="EZA18" s="934"/>
      <c r="EZB18" s="934"/>
      <c r="EZC18" s="934"/>
      <c r="EZD18" s="934"/>
      <c r="EZE18" s="934"/>
      <c r="EZF18" s="934"/>
      <c r="EZG18" s="934"/>
      <c r="EZH18" s="934"/>
      <c r="EZI18" s="934"/>
      <c r="EZJ18" s="934"/>
      <c r="EZK18" s="934"/>
      <c r="EZL18" s="934"/>
      <c r="EZM18" s="934"/>
      <c r="EZN18" s="934"/>
      <c r="EZO18" s="934"/>
      <c r="EZP18" s="934"/>
      <c r="EZQ18" s="934"/>
      <c r="EZR18" s="934"/>
      <c r="EZS18" s="934"/>
      <c r="EZT18" s="934"/>
      <c r="EZU18" s="934"/>
      <c r="EZV18" s="934"/>
      <c r="EZW18" s="934"/>
      <c r="EZX18" s="934"/>
      <c r="EZY18" s="934"/>
      <c r="EZZ18" s="934"/>
      <c r="FAA18" s="934"/>
      <c r="FAB18" s="934"/>
      <c r="FAC18" s="934"/>
      <c r="FAD18" s="934"/>
      <c r="FAE18" s="934"/>
      <c r="FAF18" s="934"/>
      <c r="FAG18" s="934"/>
      <c r="FAH18" s="934"/>
      <c r="FAI18" s="934"/>
      <c r="FAJ18" s="934"/>
      <c r="FAK18" s="934"/>
      <c r="FAL18" s="934"/>
      <c r="FAM18" s="934"/>
      <c r="FAN18" s="934"/>
      <c r="FAO18" s="934"/>
      <c r="FAP18" s="934"/>
      <c r="FAQ18" s="934"/>
      <c r="FAR18" s="934"/>
      <c r="FAS18" s="934"/>
      <c r="FAT18" s="934"/>
      <c r="FAU18" s="934"/>
      <c r="FAV18" s="934"/>
      <c r="FAW18" s="934"/>
      <c r="FAX18" s="934"/>
      <c r="FAY18" s="934"/>
      <c r="FAZ18" s="934"/>
      <c r="FBA18" s="934"/>
      <c r="FBB18" s="934"/>
      <c r="FBC18" s="934"/>
      <c r="FBD18" s="934"/>
      <c r="FBE18" s="934"/>
      <c r="FBF18" s="934"/>
      <c r="FBG18" s="934"/>
      <c r="FBH18" s="934"/>
      <c r="FBI18" s="934"/>
      <c r="FBJ18" s="934"/>
      <c r="FBK18" s="934"/>
      <c r="FBL18" s="934"/>
      <c r="FBM18" s="934"/>
      <c r="FBN18" s="934"/>
      <c r="FBO18" s="934"/>
      <c r="FBP18" s="934"/>
      <c r="FBQ18" s="934"/>
      <c r="FBR18" s="934"/>
      <c r="FBS18" s="934"/>
      <c r="FBT18" s="934"/>
      <c r="FBU18" s="934"/>
      <c r="FBV18" s="934"/>
      <c r="FBW18" s="934"/>
      <c r="FBX18" s="934"/>
      <c r="FBY18" s="934"/>
      <c r="FBZ18" s="934"/>
      <c r="FCA18" s="934"/>
      <c r="FCB18" s="934"/>
      <c r="FCC18" s="934"/>
      <c r="FCD18" s="934"/>
      <c r="FCE18" s="934"/>
      <c r="FCF18" s="934"/>
      <c r="FCG18" s="934"/>
      <c r="FCH18" s="934"/>
      <c r="FCI18" s="934"/>
      <c r="FCJ18" s="934"/>
      <c r="FCK18" s="934"/>
      <c r="FCL18" s="934"/>
      <c r="FCM18" s="934"/>
      <c r="FCN18" s="934"/>
      <c r="FCO18" s="934"/>
      <c r="FCP18" s="934"/>
      <c r="FCQ18" s="934"/>
      <c r="FCR18" s="934"/>
      <c r="FCS18" s="934"/>
      <c r="FCT18" s="934"/>
      <c r="FCU18" s="934"/>
      <c r="FCV18" s="934"/>
      <c r="FCW18" s="934"/>
      <c r="FCX18" s="934"/>
      <c r="FCY18" s="934"/>
      <c r="FCZ18" s="934"/>
      <c r="FDA18" s="934"/>
      <c r="FDB18" s="934"/>
      <c r="FDC18" s="934"/>
      <c r="FDD18" s="934"/>
      <c r="FDE18" s="934"/>
      <c r="FDF18" s="934"/>
      <c r="FDG18" s="934"/>
      <c r="FDH18" s="934"/>
      <c r="FDI18" s="934"/>
      <c r="FDJ18" s="934"/>
      <c r="FDK18" s="934"/>
      <c r="FDL18" s="934"/>
      <c r="FDM18" s="934"/>
      <c r="FDN18" s="934"/>
      <c r="FDO18" s="934"/>
      <c r="FDP18" s="934"/>
      <c r="FDQ18" s="934"/>
      <c r="FDR18" s="934"/>
      <c r="FDS18" s="934"/>
      <c r="FDT18" s="934"/>
      <c r="FDU18" s="934"/>
      <c r="FDV18" s="934"/>
      <c r="FDW18" s="934"/>
      <c r="FDX18" s="934"/>
      <c r="FDY18" s="934"/>
      <c r="FDZ18" s="934"/>
      <c r="FEA18" s="934"/>
      <c r="FEB18" s="934"/>
      <c r="FEC18" s="934"/>
      <c r="FED18" s="934"/>
      <c r="FEE18" s="934"/>
      <c r="FEF18" s="934"/>
      <c r="FEG18" s="934"/>
      <c r="FEH18" s="934"/>
      <c r="FEI18" s="934"/>
      <c r="FEJ18" s="934"/>
      <c r="FEK18" s="934"/>
      <c r="FEL18" s="934"/>
      <c r="FEM18" s="934"/>
      <c r="FEN18" s="934"/>
      <c r="FEO18" s="934"/>
      <c r="FEP18" s="934"/>
      <c r="FEQ18" s="934"/>
      <c r="FER18" s="934"/>
      <c r="FES18" s="934"/>
      <c r="FET18" s="934"/>
      <c r="FEU18" s="934"/>
      <c r="FEV18" s="934"/>
      <c r="FEW18" s="934"/>
      <c r="FEX18" s="934"/>
      <c r="FEY18" s="934"/>
      <c r="FEZ18" s="934"/>
      <c r="FFA18" s="934"/>
      <c r="FFB18" s="934"/>
      <c r="FFC18" s="934"/>
      <c r="FFD18" s="934"/>
      <c r="FFE18" s="934"/>
      <c r="FFF18" s="934"/>
      <c r="FFG18" s="934"/>
      <c r="FFH18" s="934"/>
      <c r="FFI18" s="934"/>
      <c r="FFJ18" s="934"/>
      <c r="FFK18" s="934"/>
      <c r="FFL18" s="934"/>
      <c r="FFM18" s="934"/>
      <c r="FFN18" s="934"/>
      <c r="FFO18" s="934"/>
      <c r="FFP18" s="934"/>
      <c r="FFQ18" s="934"/>
      <c r="FFR18" s="934"/>
      <c r="FFS18" s="934"/>
      <c r="FFT18" s="934"/>
      <c r="FFU18" s="934"/>
      <c r="FFV18" s="934"/>
      <c r="FFW18" s="934"/>
      <c r="FFX18" s="934"/>
      <c r="FFY18" s="934"/>
      <c r="FFZ18" s="934"/>
      <c r="FGA18" s="934"/>
      <c r="FGB18" s="934"/>
      <c r="FGC18" s="934"/>
      <c r="FGD18" s="934"/>
      <c r="FGE18" s="934"/>
      <c r="FGF18" s="934"/>
      <c r="FGG18" s="934"/>
      <c r="FGH18" s="934"/>
      <c r="FGI18" s="934"/>
      <c r="FGJ18" s="934"/>
      <c r="FGK18" s="934"/>
      <c r="FGL18" s="934"/>
      <c r="FGM18" s="934"/>
      <c r="FGN18" s="934"/>
      <c r="FGO18" s="934"/>
      <c r="FGP18" s="934"/>
      <c r="FGQ18" s="934"/>
      <c r="FGR18" s="934"/>
      <c r="FGS18" s="934"/>
      <c r="FGT18" s="934"/>
      <c r="FGU18" s="934"/>
      <c r="FGV18" s="934"/>
      <c r="FGW18" s="934"/>
      <c r="FGX18" s="934"/>
      <c r="FGY18" s="934"/>
      <c r="FGZ18" s="934"/>
      <c r="FHA18" s="934"/>
      <c r="FHB18" s="934"/>
      <c r="FHC18" s="934"/>
      <c r="FHD18" s="934"/>
      <c r="FHE18" s="934"/>
      <c r="FHF18" s="934"/>
      <c r="FHG18" s="934"/>
      <c r="FHH18" s="934"/>
      <c r="FHI18" s="934"/>
      <c r="FHJ18" s="934"/>
      <c r="FHK18" s="934"/>
      <c r="FHL18" s="934"/>
      <c r="FHM18" s="934"/>
      <c r="FHN18" s="934"/>
      <c r="FHO18" s="934"/>
      <c r="FHP18" s="934"/>
      <c r="FHQ18" s="934"/>
      <c r="FHR18" s="934"/>
      <c r="FHS18" s="934"/>
      <c r="FHT18" s="934"/>
      <c r="FHU18" s="934"/>
      <c r="FHV18" s="934"/>
      <c r="FHW18" s="934"/>
      <c r="FHX18" s="934"/>
      <c r="FHY18" s="934"/>
      <c r="FHZ18" s="934"/>
      <c r="FIA18" s="934"/>
      <c r="FIB18" s="934"/>
      <c r="FIC18" s="934"/>
      <c r="FID18" s="934"/>
      <c r="FIE18" s="934"/>
      <c r="FIF18" s="934"/>
      <c r="FIG18" s="934"/>
      <c r="FIH18" s="934"/>
      <c r="FII18" s="934"/>
      <c r="FIJ18" s="934"/>
      <c r="FIK18" s="934"/>
      <c r="FIL18" s="934"/>
      <c r="FIM18" s="934"/>
      <c r="FIN18" s="934"/>
      <c r="FIO18" s="934"/>
      <c r="FIP18" s="934"/>
      <c r="FIQ18" s="934"/>
      <c r="FIR18" s="934"/>
      <c r="FIS18" s="934"/>
      <c r="FIT18" s="934"/>
      <c r="FIU18" s="934"/>
      <c r="FIV18" s="934"/>
      <c r="FIW18" s="934"/>
      <c r="FIX18" s="934"/>
      <c r="FIY18" s="934"/>
      <c r="FIZ18" s="934"/>
      <c r="FJA18" s="934"/>
      <c r="FJB18" s="934"/>
      <c r="FJC18" s="934"/>
      <c r="FJD18" s="934"/>
      <c r="FJE18" s="934"/>
      <c r="FJF18" s="934"/>
      <c r="FJG18" s="934"/>
      <c r="FJH18" s="934"/>
      <c r="FJI18" s="934"/>
      <c r="FJJ18" s="934"/>
      <c r="FJK18" s="934"/>
      <c r="FJL18" s="934"/>
      <c r="FJM18" s="934"/>
      <c r="FJN18" s="934"/>
      <c r="FJO18" s="934"/>
      <c r="FJP18" s="934"/>
      <c r="FJQ18" s="934"/>
      <c r="FJR18" s="934"/>
      <c r="FJS18" s="934"/>
      <c r="FJT18" s="934"/>
      <c r="FJU18" s="934"/>
      <c r="FJV18" s="934"/>
      <c r="FJW18" s="934"/>
      <c r="FJX18" s="934"/>
      <c r="FJY18" s="934"/>
      <c r="FJZ18" s="934"/>
      <c r="FKA18" s="934"/>
      <c r="FKB18" s="934"/>
      <c r="FKC18" s="934"/>
      <c r="FKD18" s="934"/>
      <c r="FKE18" s="934"/>
      <c r="FKF18" s="934"/>
      <c r="FKG18" s="934"/>
      <c r="FKH18" s="934"/>
      <c r="FKI18" s="934"/>
      <c r="FKJ18" s="934"/>
      <c r="FKK18" s="934"/>
      <c r="FKL18" s="934"/>
      <c r="FKM18" s="934"/>
      <c r="FKN18" s="934"/>
      <c r="FKO18" s="934"/>
      <c r="FKP18" s="934"/>
      <c r="FKQ18" s="934"/>
      <c r="FKR18" s="934"/>
      <c r="FKS18" s="934"/>
      <c r="FKT18" s="934"/>
      <c r="FKU18" s="934"/>
      <c r="FKV18" s="934"/>
      <c r="FKW18" s="934"/>
      <c r="FKX18" s="934"/>
      <c r="FKY18" s="934"/>
      <c r="FKZ18" s="934"/>
      <c r="FLA18" s="934"/>
      <c r="FLB18" s="934"/>
      <c r="FLC18" s="934"/>
      <c r="FLD18" s="934"/>
      <c r="FLE18" s="934"/>
      <c r="FLF18" s="934"/>
      <c r="FLG18" s="934"/>
      <c r="FLH18" s="934"/>
      <c r="FLI18" s="934"/>
      <c r="FLJ18" s="934"/>
      <c r="FLK18" s="934"/>
      <c r="FLL18" s="934"/>
      <c r="FLM18" s="934"/>
      <c r="FLN18" s="934"/>
      <c r="FLO18" s="934"/>
      <c r="FLP18" s="934"/>
      <c r="FLQ18" s="934"/>
      <c r="FLR18" s="934"/>
      <c r="FLS18" s="934"/>
      <c r="FLT18" s="934"/>
      <c r="FLU18" s="934"/>
      <c r="FLV18" s="934"/>
      <c r="FLW18" s="934"/>
      <c r="FLX18" s="934"/>
      <c r="FLY18" s="934"/>
      <c r="FLZ18" s="934"/>
      <c r="FMA18" s="934"/>
      <c r="FMB18" s="934"/>
      <c r="FMC18" s="934"/>
      <c r="FMD18" s="934"/>
      <c r="FME18" s="934"/>
      <c r="FMF18" s="934"/>
      <c r="FMG18" s="934"/>
      <c r="FMH18" s="934"/>
      <c r="FMI18" s="934"/>
      <c r="FMJ18" s="934"/>
      <c r="FMK18" s="934"/>
      <c r="FML18" s="934"/>
      <c r="FMM18" s="934"/>
      <c r="FMN18" s="934"/>
      <c r="FMO18" s="934"/>
      <c r="FMP18" s="934"/>
      <c r="FMQ18" s="934"/>
      <c r="FMR18" s="934"/>
      <c r="FMS18" s="934"/>
      <c r="FMT18" s="934"/>
      <c r="FMU18" s="934"/>
      <c r="FMV18" s="934"/>
      <c r="FMW18" s="934"/>
      <c r="FMX18" s="934"/>
      <c r="FMY18" s="934"/>
      <c r="FMZ18" s="934"/>
      <c r="FNA18" s="934"/>
      <c r="FNB18" s="934"/>
      <c r="FNC18" s="934"/>
      <c r="FND18" s="934"/>
      <c r="FNE18" s="934"/>
      <c r="FNF18" s="934"/>
      <c r="FNG18" s="934"/>
      <c r="FNH18" s="934"/>
      <c r="FNI18" s="934"/>
      <c r="FNJ18" s="934"/>
      <c r="FNK18" s="934"/>
      <c r="FNL18" s="934"/>
      <c r="FNM18" s="934"/>
      <c r="FNN18" s="934"/>
      <c r="FNO18" s="934"/>
      <c r="FNP18" s="934"/>
      <c r="FNQ18" s="934"/>
      <c r="FNR18" s="934"/>
      <c r="FNS18" s="934"/>
      <c r="FNT18" s="934"/>
      <c r="FNU18" s="934"/>
      <c r="FNV18" s="934"/>
      <c r="FNW18" s="934"/>
      <c r="FNX18" s="934"/>
      <c r="FNY18" s="934"/>
      <c r="FNZ18" s="934"/>
      <c r="FOA18" s="934"/>
      <c r="FOB18" s="934"/>
      <c r="FOC18" s="934"/>
      <c r="FOD18" s="934"/>
      <c r="FOE18" s="934"/>
      <c r="FOF18" s="934"/>
      <c r="FOG18" s="934"/>
      <c r="FOH18" s="934"/>
      <c r="FOI18" s="934"/>
      <c r="FOJ18" s="934"/>
      <c r="FOK18" s="934"/>
      <c r="FOL18" s="934"/>
      <c r="FOM18" s="934"/>
      <c r="FON18" s="934"/>
      <c r="FOO18" s="934"/>
      <c r="FOP18" s="934"/>
      <c r="FOQ18" s="934"/>
      <c r="FOR18" s="934"/>
      <c r="FOS18" s="934"/>
      <c r="FOT18" s="934"/>
      <c r="FOU18" s="934"/>
      <c r="FOV18" s="934"/>
      <c r="FOW18" s="934"/>
      <c r="FOX18" s="934"/>
      <c r="FOY18" s="934"/>
      <c r="FOZ18" s="934"/>
      <c r="FPA18" s="934"/>
      <c r="FPB18" s="934"/>
      <c r="FPC18" s="934"/>
      <c r="FPD18" s="934"/>
      <c r="FPE18" s="934"/>
      <c r="FPF18" s="934"/>
      <c r="FPG18" s="934"/>
      <c r="FPH18" s="934"/>
      <c r="FPI18" s="934"/>
      <c r="FPJ18" s="934"/>
      <c r="FPK18" s="934"/>
      <c r="FPL18" s="934"/>
      <c r="FPM18" s="934"/>
      <c r="FPN18" s="934"/>
      <c r="FPO18" s="934"/>
      <c r="FPP18" s="934"/>
      <c r="FPQ18" s="934"/>
      <c r="FPR18" s="934"/>
      <c r="FPS18" s="934"/>
      <c r="FPT18" s="934"/>
      <c r="FPU18" s="934"/>
      <c r="FPV18" s="934"/>
      <c r="FPW18" s="934"/>
      <c r="FPX18" s="934"/>
      <c r="FPY18" s="934"/>
      <c r="FPZ18" s="934"/>
      <c r="FQA18" s="934"/>
      <c r="FQB18" s="934"/>
      <c r="FQC18" s="934"/>
      <c r="FQD18" s="934"/>
      <c r="FQE18" s="934"/>
      <c r="FQF18" s="934"/>
      <c r="FQG18" s="934"/>
      <c r="FQH18" s="934"/>
      <c r="FQI18" s="934"/>
      <c r="FQJ18" s="934"/>
      <c r="FQK18" s="934"/>
      <c r="FQL18" s="934"/>
      <c r="FQM18" s="934"/>
      <c r="FQN18" s="934"/>
      <c r="FQO18" s="934"/>
      <c r="FQP18" s="934"/>
      <c r="FQQ18" s="934"/>
      <c r="FQR18" s="934"/>
      <c r="FQS18" s="934"/>
      <c r="FQT18" s="934"/>
      <c r="FQU18" s="934"/>
      <c r="FQV18" s="934"/>
      <c r="FQW18" s="934"/>
      <c r="FQX18" s="934"/>
      <c r="FQY18" s="934"/>
      <c r="FQZ18" s="934"/>
      <c r="FRA18" s="934"/>
      <c r="FRB18" s="934"/>
      <c r="FRC18" s="934"/>
      <c r="FRD18" s="934"/>
      <c r="FRE18" s="934"/>
      <c r="FRF18" s="934"/>
      <c r="FRG18" s="934"/>
      <c r="FRH18" s="934"/>
      <c r="FRI18" s="934"/>
      <c r="FRJ18" s="934"/>
      <c r="FRK18" s="934"/>
      <c r="FRL18" s="934"/>
      <c r="FRM18" s="934"/>
      <c r="FRN18" s="934"/>
      <c r="FRO18" s="934"/>
      <c r="FRP18" s="934"/>
      <c r="FRQ18" s="934"/>
      <c r="FRR18" s="934"/>
      <c r="FRS18" s="934"/>
      <c r="FRT18" s="934"/>
      <c r="FRU18" s="934"/>
      <c r="FRV18" s="934"/>
      <c r="FRW18" s="934"/>
      <c r="FRX18" s="934"/>
      <c r="FRY18" s="934"/>
      <c r="FRZ18" s="934"/>
      <c r="FSA18" s="934"/>
      <c r="FSB18" s="934"/>
      <c r="FSC18" s="934"/>
      <c r="FSD18" s="934"/>
      <c r="FSE18" s="934"/>
      <c r="FSF18" s="934"/>
      <c r="FSG18" s="934"/>
      <c r="FSH18" s="934"/>
      <c r="FSI18" s="934"/>
      <c r="FSJ18" s="934"/>
      <c r="FSK18" s="934"/>
      <c r="FSL18" s="934"/>
      <c r="FSM18" s="934"/>
      <c r="FSN18" s="934"/>
      <c r="FSO18" s="934"/>
      <c r="FSP18" s="934"/>
      <c r="FSQ18" s="934"/>
      <c r="FSR18" s="934"/>
      <c r="FSS18" s="934"/>
      <c r="FST18" s="934"/>
      <c r="FSU18" s="934"/>
      <c r="FSV18" s="934"/>
      <c r="FSW18" s="934"/>
      <c r="FSX18" s="934"/>
      <c r="FSY18" s="934"/>
      <c r="FSZ18" s="934"/>
      <c r="FTA18" s="934"/>
      <c r="FTB18" s="934"/>
      <c r="FTC18" s="934"/>
      <c r="FTD18" s="934"/>
      <c r="FTE18" s="934"/>
      <c r="FTF18" s="934"/>
      <c r="FTG18" s="934"/>
      <c r="FTH18" s="934"/>
      <c r="FTI18" s="934"/>
      <c r="FTJ18" s="934"/>
      <c r="FTK18" s="934"/>
      <c r="FTL18" s="934"/>
      <c r="FTM18" s="934"/>
      <c r="FTN18" s="934"/>
      <c r="FTO18" s="934"/>
      <c r="FTP18" s="934"/>
      <c r="FTQ18" s="934"/>
      <c r="FTR18" s="934"/>
      <c r="FTS18" s="934"/>
      <c r="FTT18" s="934"/>
      <c r="FTU18" s="934"/>
      <c r="FTV18" s="934"/>
      <c r="FTW18" s="934"/>
      <c r="FTX18" s="934"/>
      <c r="FTY18" s="934"/>
      <c r="FTZ18" s="934"/>
      <c r="FUA18" s="934"/>
      <c r="FUB18" s="934"/>
      <c r="FUC18" s="934"/>
      <c r="FUD18" s="934"/>
      <c r="FUE18" s="934"/>
      <c r="FUF18" s="934"/>
      <c r="FUG18" s="934"/>
      <c r="FUH18" s="934"/>
      <c r="FUI18" s="934"/>
      <c r="FUJ18" s="934"/>
      <c r="FUK18" s="934"/>
      <c r="FUL18" s="934"/>
      <c r="FUM18" s="934"/>
      <c r="FUN18" s="934"/>
      <c r="FUO18" s="934"/>
      <c r="FUP18" s="934"/>
      <c r="FUQ18" s="934"/>
      <c r="FUR18" s="934"/>
      <c r="FUS18" s="934"/>
      <c r="FUT18" s="934"/>
      <c r="FUU18" s="934"/>
      <c r="FUV18" s="934"/>
      <c r="FUW18" s="934"/>
      <c r="FUX18" s="934"/>
      <c r="FUY18" s="934"/>
      <c r="FUZ18" s="934"/>
      <c r="FVA18" s="934"/>
      <c r="FVB18" s="934"/>
      <c r="FVC18" s="934"/>
      <c r="FVD18" s="934"/>
      <c r="FVE18" s="934"/>
      <c r="FVF18" s="934"/>
      <c r="FVG18" s="934"/>
      <c r="FVH18" s="934"/>
      <c r="FVI18" s="934"/>
      <c r="FVJ18" s="934"/>
      <c r="FVK18" s="934"/>
      <c r="FVL18" s="934"/>
      <c r="FVM18" s="934"/>
      <c r="FVN18" s="934"/>
      <c r="FVO18" s="934"/>
      <c r="FVP18" s="934"/>
      <c r="FVQ18" s="934"/>
      <c r="FVR18" s="934"/>
      <c r="FVS18" s="934"/>
      <c r="FVT18" s="934"/>
      <c r="FVU18" s="934"/>
      <c r="FVV18" s="934"/>
      <c r="FVW18" s="934"/>
      <c r="FVX18" s="934"/>
      <c r="FVY18" s="934"/>
      <c r="FVZ18" s="934"/>
      <c r="FWA18" s="934"/>
      <c r="FWB18" s="934"/>
      <c r="FWC18" s="934"/>
      <c r="FWD18" s="934"/>
      <c r="FWE18" s="934"/>
      <c r="FWF18" s="934"/>
      <c r="FWG18" s="934"/>
      <c r="FWH18" s="934"/>
      <c r="FWI18" s="934"/>
      <c r="FWJ18" s="934"/>
      <c r="FWK18" s="934"/>
      <c r="FWL18" s="934"/>
      <c r="FWM18" s="934"/>
      <c r="FWN18" s="934"/>
      <c r="FWO18" s="934"/>
      <c r="FWP18" s="934"/>
      <c r="FWQ18" s="934"/>
      <c r="FWR18" s="934"/>
      <c r="FWS18" s="934"/>
      <c r="FWT18" s="934"/>
      <c r="FWU18" s="934"/>
      <c r="FWV18" s="934"/>
      <c r="FWW18" s="934"/>
      <c r="FWX18" s="934"/>
      <c r="FWY18" s="934"/>
      <c r="FWZ18" s="934"/>
      <c r="FXA18" s="934"/>
      <c r="FXB18" s="934"/>
      <c r="FXC18" s="934"/>
      <c r="FXD18" s="934"/>
      <c r="FXE18" s="934"/>
      <c r="FXF18" s="934"/>
      <c r="FXG18" s="934"/>
      <c r="FXH18" s="934"/>
      <c r="FXI18" s="934"/>
      <c r="FXJ18" s="934"/>
      <c r="FXK18" s="934"/>
      <c r="FXL18" s="934"/>
      <c r="FXM18" s="934"/>
      <c r="FXN18" s="934"/>
      <c r="FXO18" s="934"/>
      <c r="FXP18" s="934"/>
      <c r="FXQ18" s="934"/>
      <c r="FXR18" s="934"/>
      <c r="FXS18" s="934"/>
      <c r="FXT18" s="934"/>
      <c r="FXU18" s="934"/>
      <c r="FXV18" s="934"/>
      <c r="FXW18" s="934"/>
      <c r="FXX18" s="934"/>
      <c r="FXY18" s="934"/>
      <c r="FXZ18" s="934"/>
      <c r="FYA18" s="934"/>
      <c r="FYB18" s="934"/>
      <c r="FYC18" s="934"/>
      <c r="FYD18" s="934"/>
      <c r="FYE18" s="934"/>
      <c r="FYF18" s="934"/>
      <c r="FYG18" s="934"/>
      <c r="FYH18" s="934"/>
      <c r="FYI18" s="934"/>
      <c r="FYJ18" s="934"/>
      <c r="FYK18" s="934"/>
      <c r="FYL18" s="934"/>
      <c r="FYM18" s="934"/>
      <c r="FYN18" s="934"/>
      <c r="FYO18" s="934"/>
      <c r="FYP18" s="934"/>
      <c r="FYQ18" s="934"/>
      <c r="FYR18" s="934"/>
      <c r="FYS18" s="934"/>
      <c r="FYT18" s="934"/>
      <c r="FYU18" s="934"/>
      <c r="FYV18" s="934"/>
      <c r="FYW18" s="934"/>
      <c r="FYX18" s="934"/>
      <c r="FYY18" s="934"/>
      <c r="FYZ18" s="934"/>
      <c r="FZA18" s="934"/>
      <c r="FZB18" s="934"/>
      <c r="FZC18" s="934"/>
      <c r="FZD18" s="934"/>
      <c r="FZE18" s="934"/>
      <c r="FZF18" s="934"/>
      <c r="FZG18" s="934"/>
      <c r="FZH18" s="934"/>
      <c r="FZI18" s="934"/>
      <c r="FZJ18" s="934"/>
      <c r="FZK18" s="934"/>
      <c r="FZL18" s="934"/>
      <c r="FZM18" s="934"/>
      <c r="FZN18" s="934"/>
      <c r="FZO18" s="934"/>
      <c r="FZP18" s="934"/>
      <c r="FZQ18" s="934"/>
      <c r="FZR18" s="934"/>
      <c r="FZS18" s="934"/>
      <c r="FZT18" s="934"/>
      <c r="FZU18" s="934"/>
      <c r="FZV18" s="934"/>
      <c r="FZW18" s="934"/>
      <c r="FZX18" s="934"/>
      <c r="FZY18" s="934"/>
      <c r="FZZ18" s="934"/>
      <c r="GAA18" s="934"/>
      <c r="GAB18" s="934"/>
      <c r="GAC18" s="934"/>
      <c r="GAD18" s="934"/>
      <c r="GAE18" s="934"/>
      <c r="GAF18" s="934"/>
      <c r="GAG18" s="934"/>
      <c r="GAH18" s="934"/>
      <c r="GAI18" s="934"/>
      <c r="GAJ18" s="934"/>
      <c r="GAK18" s="934"/>
      <c r="GAL18" s="934"/>
      <c r="GAM18" s="934"/>
      <c r="GAN18" s="934"/>
      <c r="GAO18" s="934"/>
      <c r="GAP18" s="934"/>
      <c r="GAQ18" s="934"/>
      <c r="GAR18" s="934"/>
      <c r="GAS18" s="934"/>
      <c r="GAT18" s="934"/>
      <c r="GAU18" s="934"/>
      <c r="GAV18" s="934"/>
      <c r="GAW18" s="934"/>
      <c r="GAX18" s="934"/>
      <c r="GAY18" s="934"/>
      <c r="GAZ18" s="934"/>
      <c r="GBA18" s="934"/>
      <c r="GBB18" s="934"/>
      <c r="GBC18" s="934"/>
      <c r="GBD18" s="934"/>
      <c r="GBE18" s="934"/>
      <c r="GBF18" s="934"/>
      <c r="GBG18" s="934"/>
      <c r="GBH18" s="934"/>
      <c r="GBI18" s="934"/>
      <c r="GBJ18" s="934"/>
      <c r="GBK18" s="934"/>
      <c r="GBL18" s="934"/>
      <c r="GBM18" s="934"/>
      <c r="GBN18" s="934"/>
      <c r="GBO18" s="934"/>
      <c r="GBP18" s="934"/>
      <c r="GBQ18" s="934"/>
      <c r="GBR18" s="934"/>
      <c r="GBS18" s="934"/>
      <c r="GBT18" s="934"/>
      <c r="GBU18" s="934"/>
      <c r="GBV18" s="934"/>
      <c r="GBW18" s="934"/>
      <c r="GBX18" s="934"/>
      <c r="GBY18" s="934"/>
      <c r="GBZ18" s="934"/>
      <c r="GCA18" s="934"/>
      <c r="GCB18" s="934"/>
      <c r="GCC18" s="934"/>
      <c r="GCD18" s="934"/>
      <c r="GCE18" s="934"/>
      <c r="GCF18" s="934"/>
      <c r="GCG18" s="934"/>
      <c r="GCH18" s="934"/>
      <c r="GCI18" s="934"/>
      <c r="GCJ18" s="934"/>
      <c r="GCK18" s="934"/>
      <c r="GCL18" s="934"/>
      <c r="GCM18" s="934"/>
      <c r="GCN18" s="934"/>
      <c r="GCO18" s="934"/>
      <c r="GCP18" s="934"/>
      <c r="GCQ18" s="934"/>
      <c r="GCR18" s="934"/>
      <c r="GCS18" s="934"/>
      <c r="GCT18" s="934"/>
      <c r="GCU18" s="934"/>
      <c r="GCV18" s="934"/>
      <c r="GCW18" s="934"/>
      <c r="GCX18" s="934"/>
      <c r="GCY18" s="934"/>
      <c r="GCZ18" s="934"/>
      <c r="GDA18" s="934"/>
      <c r="GDB18" s="934"/>
      <c r="GDC18" s="934"/>
      <c r="GDD18" s="934"/>
      <c r="GDE18" s="934"/>
      <c r="GDF18" s="934"/>
      <c r="GDG18" s="934"/>
      <c r="GDH18" s="934"/>
      <c r="GDI18" s="934"/>
      <c r="GDJ18" s="934"/>
      <c r="GDK18" s="934"/>
      <c r="GDL18" s="934"/>
      <c r="GDM18" s="934"/>
      <c r="GDN18" s="934"/>
      <c r="GDO18" s="934"/>
      <c r="GDP18" s="934"/>
      <c r="GDQ18" s="934"/>
      <c r="GDR18" s="934"/>
      <c r="GDS18" s="934"/>
      <c r="GDT18" s="934"/>
      <c r="GDU18" s="934"/>
      <c r="GDV18" s="934"/>
      <c r="GDW18" s="934"/>
      <c r="GDX18" s="934"/>
      <c r="GDY18" s="934"/>
      <c r="GDZ18" s="934"/>
      <c r="GEA18" s="934"/>
      <c r="GEB18" s="934"/>
      <c r="GEC18" s="934"/>
      <c r="GED18" s="934"/>
      <c r="GEE18" s="934"/>
      <c r="GEF18" s="934"/>
      <c r="GEG18" s="934"/>
      <c r="GEH18" s="934"/>
      <c r="GEI18" s="934"/>
      <c r="GEJ18" s="934"/>
      <c r="GEK18" s="934"/>
      <c r="GEL18" s="934"/>
      <c r="GEM18" s="934"/>
      <c r="GEN18" s="934"/>
      <c r="GEO18" s="934"/>
      <c r="GEP18" s="934"/>
      <c r="GEQ18" s="934"/>
      <c r="GER18" s="934"/>
      <c r="GES18" s="934"/>
      <c r="GET18" s="934"/>
      <c r="GEU18" s="934"/>
      <c r="GEV18" s="934"/>
      <c r="GEW18" s="934"/>
      <c r="GEX18" s="934"/>
      <c r="GEY18" s="934"/>
      <c r="GEZ18" s="934"/>
      <c r="GFA18" s="934"/>
      <c r="GFB18" s="934"/>
      <c r="GFC18" s="934"/>
      <c r="GFD18" s="934"/>
      <c r="GFE18" s="934"/>
      <c r="GFF18" s="934"/>
      <c r="GFG18" s="934"/>
      <c r="GFH18" s="934"/>
      <c r="GFI18" s="934"/>
      <c r="GFJ18" s="934"/>
      <c r="GFK18" s="934"/>
      <c r="GFL18" s="934"/>
      <c r="GFM18" s="934"/>
      <c r="GFN18" s="934"/>
      <c r="GFO18" s="934"/>
      <c r="GFP18" s="934"/>
      <c r="GFQ18" s="934"/>
      <c r="GFR18" s="934"/>
      <c r="GFS18" s="934"/>
      <c r="GFT18" s="934"/>
      <c r="GFU18" s="934"/>
      <c r="GFV18" s="934"/>
      <c r="GFW18" s="934"/>
      <c r="GFX18" s="934"/>
      <c r="GFY18" s="934"/>
      <c r="GFZ18" s="934"/>
      <c r="GGA18" s="934"/>
      <c r="GGB18" s="934"/>
      <c r="GGC18" s="934"/>
      <c r="GGD18" s="934"/>
      <c r="GGE18" s="934"/>
      <c r="GGF18" s="934"/>
      <c r="GGG18" s="934"/>
      <c r="GGH18" s="934"/>
      <c r="GGI18" s="934"/>
      <c r="GGJ18" s="934"/>
      <c r="GGK18" s="934"/>
      <c r="GGL18" s="934"/>
      <c r="GGM18" s="934"/>
      <c r="GGN18" s="934"/>
      <c r="GGO18" s="934"/>
      <c r="GGP18" s="934"/>
      <c r="GGQ18" s="934"/>
      <c r="GGR18" s="934"/>
      <c r="GGS18" s="934"/>
      <c r="GGT18" s="934"/>
      <c r="GGU18" s="934"/>
      <c r="GGV18" s="934"/>
      <c r="GGW18" s="934"/>
      <c r="GGX18" s="934"/>
      <c r="GGY18" s="934"/>
      <c r="GGZ18" s="934"/>
      <c r="GHA18" s="934"/>
      <c r="GHB18" s="934"/>
      <c r="GHC18" s="934"/>
      <c r="GHD18" s="934"/>
      <c r="GHE18" s="934"/>
      <c r="GHF18" s="934"/>
      <c r="GHG18" s="934"/>
      <c r="GHH18" s="934"/>
      <c r="GHI18" s="934"/>
      <c r="GHJ18" s="934"/>
      <c r="GHK18" s="934"/>
      <c r="GHL18" s="934"/>
      <c r="GHM18" s="934"/>
      <c r="GHN18" s="934"/>
      <c r="GHO18" s="934"/>
      <c r="GHP18" s="934"/>
      <c r="GHQ18" s="934"/>
      <c r="GHR18" s="934"/>
      <c r="GHS18" s="934"/>
      <c r="GHT18" s="934"/>
      <c r="GHU18" s="934"/>
      <c r="GHV18" s="934"/>
      <c r="GHW18" s="934"/>
      <c r="GHX18" s="934"/>
      <c r="GHY18" s="934"/>
      <c r="GHZ18" s="934"/>
      <c r="GIA18" s="934"/>
      <c r="GIB18" s="934"/>
      <c r="GIC18" s="934"/>
      <c r="GID18" s="934"/>
      <c r="GIE18" s="934"/>
      <c r="GIF18" s="934"/>
      <c r="GIG18" s="934"/>
      <c r="GIH18" s="934"/>
      <c r="GII18" s="934"/>
      <c r="GIJ18" s="934"/>
      <c r="GIK18" s="934"/>
      <c r="GIL18" s="934"/>
      <c r="GIM18" s="934"/>
      <c r="GIN18" s="934"/>
      <c r="GIO18" s="934"/>
      <c r="GIP18" s="934"/>
      <c r="GIQ18" s="934"/>
      <c r="GIR18" s="934"/>
      <c r="GIS18" s="934"/>
      <c r="GIT18" s="934"/>
      <c r="GIU18" s="934"/>
      <c r="GIV18" s="934"/>
      <c r="GIW18" s="934"/>
      <c r="GIX18" s="934"/>
      <c r="GIY18" s="934"/>
      <c r="GIZ18" s="934"/>
      <c r="GJA18" s="934"/>
      <c r="GJB18" s="934"/>
      <c r="GJC18" s="934"/>
      <c r="GJD18" s="934"/>
      <c r="GJE18" s="934"/>
      <c r="GJF18" s="934"/>
      <c r="GJG18" s="934"/>
      <c r="GJH18" s="934"/>
      <c r="GJI18" s="934"/>
      <c r="GJJ18" s="934"/>
      <c r="GJK18" s="934"/>
      <c r="GJL18" s="934"/>
      <c r="GJM18" s="934"/>
      <c r="GJN18" s="934"/>
      <c r="GJO18" s="934"/>
      <c r="GJP18" s="934"/>
      <c r="GJQ18" s="934"/>
      <c r="GJR18" s="934"/>
      <c r="GJS18" s="934"/>
      <c r="GJT18" s="934"/>
      <c r="GJU18" s="934"/>
      <c r="GJV18" s="934"/>
      <c r="GJW18" s="934"/>
      <c r="GJX18" s="934"/>
      <c r="GJY18" s="934"/>
      <c r="GJZ18" s="934"/>
      <c r="GKA18" s="934"/>
      <c r="GKB18" s="934"/>
      <c r="GKC18" s="934"/>
      <c r="GKD18" s="934"/>
      <c r="GKE18" s="934"/>
      <c r="GKF18" s="934"/>
      <c r="GKG18" s="934"/>
      <c r="GKH18" s="934"/>
      <c r="GKI18" s="934"/>
      <c r="GKJ18" s="934"/>
      <c r="GKK18" s="934"/>
      <c r="GKL18" s="934"/>
      <c r="GKM18" s="934"/>
      <c r="GKN18" s="934"/>
      <c r="GKO18" s="934"/>
      <c r="GKP18" s="934"/>
      <c r="GKQ18" s="934"/>
      <c r="GKR18" s="934"/>
      <c r="GKS18" s="934"/>
      <c r="GKT18" s="934"/>
      <c r="GKU18" s="934"/>
      <c r="GKV18" s="934"/>
      <c r="GKW18" s="934"/>
      <c r="GKX18" s="934"/>
      <c r="GKY18" s="934"/>
      <c r="GKZ18" s="934"/>
      <c r="GLA18" s="934"/>
      <c r="GLB18" s="934"/>
      <c r="GLC18" s="934"/>
      <c r="GLD18" s="934"/>
      <c r="GLE18" s="934"/>
      <c r="GLF18" s="934"/>
      <c r="GLG18" s="934"/>
      <c r="GLH18" s="934"/>
      <c r="GLI18" s="934"/>
      <c r="GLJ18" s="934"/>
      <c r="GLK18" s="934"/>
      <c r="GLL18" s="934"/>
      <c r="GLM18" s="934"/>
      <c r="GLN18" s="934"/>
      <c r="GLO18" s="934"/>
      <c r="GLP18" s="934"/>
      <c r="GLQ18" s="934"/>
      <c r="GLR18" s="934"/>
      <c r="GLS18" s="934"/>
      <c r="GLT18" s="934"/>
      <c r="GLU18" s="934"/>
      <c r="GLV18" s="934"/>
      <c r="GLW18" s="934"/>
      <c r="GLX18" s="934"/>
      <c r="GLY18" s="934"/>
      <c r="GLZ18" s="934"/>
      <c r="GMA18" s="934"/>
      <c r="GMB18" s="934"/>
      <c r="GMC18" s="934"/>
      <c r="GMD18" s="934"/>
      <c r="GME18" s="934"/>
      <c r="GMF18" s="934"/>
      <c r="GMG18" s="934"/>
      <c r="GMH18" s="934"/>
      <c r="GMI18" s="934"/>
      <c r="GMJ18" s="934"/>
      <c r="GMK18" s="934"/>
      <c r="GML18" s="934"/>
      <c r="GMM18" s="934"/>
      <c r="GMN18" s="934"/>
      <c r="GMO18" s="934"/>
      <c r="GMP18" s="934"/>
      <c r="GMQ18" s="934"/>
      <c r="GMR18" s="934"/>
      <c r="GMS18" s="934"/>
      <c r="GMT18" s="934"/>
      <c r="GMU18" s="934"/>
      <c r="GMV18" s="934"/>
      <c r="GMW18" s="934"/>
      <c r="GMX18" s="934"/>
      <c r="GMY18" s="934"/>
      <c r="GMZ18" s="934"/>
      <c r="GNA18" s="934"/>
      <c r="GNB18" s="934"/>
      <c r="GNC18" s="934"/>
      <c r="GND18" s="934"/>
      <c r="GNE18" s="934"/>
      <c r="GNF18" s="934"/>
      <c r="GNG18" s="934"/>
      <c r="GNH18" s="934"/>
      <c r="GNI18" s="934"/>
      <c r="GNJ18" s="934"/>
      <c r="GNK18" s="934"/>
      <c r="GNL18" s="934"/>
      <c r="GNM18" s="934"/>
      <c r="GNN18" s="934"/>
      <c r="GNO18" s="934"/>
      <c r="GNP18" s="934"/>
      <c r="GNQ18" s="934"/>
      <c r="GNR18" s="934"/>
      <c r="GNS18" s="934"/>
      <c r="GNT18" s="934"/>
      <c r="GNU18" s="934"/>
      <c r="GNV18" s="934"/>
      <c r="GNW18" s="934"/>
      <c r="GNX18" s="934"/>
      <c r="GNY18" s="934"/>
      <c r="GNZ18" s="934"/>
      <c r="GOA18" s="934"/>
      <c r="GOB18" s="934"/>
      <c r="GOC18" s="934"/>
      <c r="GOD18" s="934"/>
      <c r="GOE18" s="934"/>
      <c r="GOF18" s="934"/>
      <c r="GOG18" s="934"/>
      <c r="GOH18" s="934"/>
      <c r="GOI18" s="934"/>
      <c r="GOJ18" s="934"/>
      <c r="GOK18" s="934"/>
      <c r="GOL18" s="934"/>
      <c r="GOM18" s="934"/>
      <c r="GON18" s="934"/>
      <c r="GOO18" s="934"/>
      <c r="GOP18" s="934"/>
      <c r="GOQ18" s="934"/>
      <c r="GOR18" s="934"/>
      <c r="GOS18" s="934"/>
      <c r="GOT18" s="934"/>
      <c r="GOU18" s="934"/>
      <c r="GOV18" s="934"/>
      <c r="GOW18" s="934"/>
      <c r="GOX18" s="934"/>
      <c r="GOY18" s="934"/>
      <c r="GOZ18" s="934"/>
      <c r="GPA18" s="934"/>
      <c r="GPB18" s="934"/>
      <c r="GPC18" s="934"/>
      <c r="GPD18" s="934"/>
      <c r="GPE18" s="934"/>
      <c r="GPF18" s="934"/>
      <c r="GPG18" s="934"/>
      <c r="GPH18" s="934"/>
      <c r="GPI18" s="934"/>
      <c r="GPJ18" s="934"/>
      <c r="GPK18" s="934"/>
      <c r="GPL18" s="934"/>
      <c r="GPM18" s="934"/>
      <c r="GPN18" s="934"/>
      <c r="GPO18" s="934"/>
      <c r="GPP18" s="934"/>
      <c r="GPQ18" s="934"/>
      <c r="GPR18" s="934"/>
      <c r="GPS18" s="934"/>
      <c r="GPT18" s="934"/>
      <c r="GPU18" s="934"/>
      <c r="GPV18" s="934"/>
      <c r="GPW18" s="934"/>
      <c r="GPX18" s="934"/>
      <c r="GPY18" s="934"/>
      <c r="GPZ18" s="934"/>
      <c r="GQA18" s="934"/>
      <c r="GQB18" s="934"/>
      <c r="GQC18" s="934"/>
      <c r="GQD18" s="934"/>
      <c r="GQE18" s="934"/>
      <c r="GQF18" s="934"/>
      <c r="GQG18" s="934"/>
      <c r="GQH18" s="934"/>
      <c r="GQI18" s="934"/>
      <c r="GQJ18" s="934"/>
      <c r="GQK18" s="934"/>
      <c r="GQL18" s="934"/>
      <c r="GQM18" s="934"/>
      <c r="GQN18" s="934"/>
      <c r="GQO18" s="934"/>
      <c r="GQP18" s="934"/>
      <c r="GQQ18" s="934"/>
      <c r="GQR18" s="934"/>
      <c r="GQS18" s="934"/>
      <c r="GQT18" s="934"/>
      <c r="GQU18" s="934"/>
      <c r="GQV18" s="934"/>
      <c r="GQW18" s="934"/>
      <c r="GQX18" s="934"/>
      <c r="GQY18" s="934"/>
      <c r="GQZ18" s="934"/>
      <c r="GRA18" s="934"/>
      <c r="GRB18" s="934"/>
      <c r="GRC18" s="934"/>
      <c r="GRD18" s="934"/>
      <c r="GRE18" s="934"/>
      <c r="GRF18" s="934"/>
      <c r="GRG18" s="934"/>
      <c r="GRH18" s="934"/>
      <c r="GRI18" s="934"/>
      <c r="GRJ18" s="934"/>
      <c r="GRK18" s="934"/>
      <c r="GRL18" s="934"/>
      <c r="GRM18" s="934"/>
      <c r="GRN18" s="934"/>
      <c r="GRO18" s="934"/>
      <c r="GRP18" s="934"/>
      <c r="GRQ18" s="934"/>
      <c r="GRR18" s="934"/>
      <c r="GRS18" s="934"/>
      <c r="GRT18" s="934"/>
      <c r="GRU18" s="934"/>
      <c r="GRV18" s="934"/>
      <c r="GRW18" s="934"/>
      <c r="GRX18" s="934"/>
      <c r="GRY18" s="934"/>
      <c r="GRZ18" s="934"/>
      <c r="GSA18" s="934"/>
      <c r="GSB18" s="934"/>
      <c r="GSC18" s="934"/>
      <c r="GSD18" s="934"/>
      <c r="GSE18" s="934"/>
      <c r="GSF18" s="934"/>
      <c r="GSG18" s="934"/>
      <c r="GSH18" s="934"/>
      <c r="GSI18" s="934"/>
      <c r="GSJ18" s="934"/>
      <c r="GSK18" s="934"/>
      <c r="GSL18" s="934"/>
      <c r="GSM18" s="934"/>
      <c r="GSN18" s="934"/>
      <c r="GSO18" s="934"/>
      <c r="GSP18" s="934"/>
      <c r="GSQ18" s="934"/>
      <c r="GSR18" s="934"/>
      <c r="GSS18" s="934"/>
      <c r="GST18" s="934"/>
      <c r="GSU18" s="934"/>
      <c r="GSV18" s="934"/>
      <c r="GSW18" s="934"/>
      <c r="GSX18" s="934"/>
      <c r="GSY18" s="934"/>
      <c r="GSZ18" s="934"/>
      <c r="GTA18" s="934"/>
      <c r="GTB18" s="934"/>
      <c r="GTC18" s="934"/>
      <c r="GTD18" s="934"/>
      <c r="GTE18" s="934"/>
      <c r="GTF18" s="934"/>
      <c r="GTG18" s="934"/>
      <c r="GTH18" s="934"/>
      <c r="GTI18" s="934"/>
      <c r="GTJ18" s="934"/>
      <c r="GTK18" s="934"/>
      <c r="GTL18" s="934"/>
      <c r="GTM18" s="934"/>
      <c r="GTN18" s="934"/>
      <c r="GTO18" s="934"/>
      <c r="GTP18" s="934"/>
      <c r="GTQ18" s="934"/>
      <c r="GTR18" s="934"/>
      <c r="GTS18" s="934"/>
      <c r="GTT18" s="934"/>
      <c r="GTU18" s="934"/>
      <c r="GTV18" s="934"/>
      <c r="GTW18" s="934"/>
      <c r="GTX18" s="934"/>
      <c r="GTY18" s="934"/>
      <c r="GTZ18" s="934"/>
      <c r="GUA18" s="934"/>
      <c r="GUB18" s="934"/>
      <c r="GUC18" s="934"/>
      <c r="GUD18" s="934"/>
      <c r="GUE18" s="934"/>
      <c r="GUF18" s="934"/>
      <c r="GUG18" s="934"/>
      <c r="GUH18" s="934"/>
      <c r="GUI18" s="934"/>
      <c r="GUJ18" s="934"/>
      <c r="GUK18" s="934"/>
      <c r="GUL18" s="934"/>
      <c r="GUM18" s="934"/>
      <c r="GUN18" s="934"/>
      <c r="GUO18" s="934"/>
      <c r="GUP18" s="934"/>
      <c r="GUQ18" s="934"/>
      <c r="GUR18" s="934"/>
      <c r="GUS18" s="934"/>
      <c r="GUT18" s="934"/>
      <c r="GUU18" s="934"/>
      <c r="GUV18" s="934"/>
      <c r="GUW18" s="934"/>
      <c r="GUX18" s="934"/>
      <c r="GUY18" s="934"/>
      <c r="GUZ18" s="934"/>
      <c r="GVA18" s="934"/>
      <c r="GVB18" s="934"/>
      <c r="GVC18" s="934"/>
      <c r="GVD18" s="934"/>
      <c r="GVE18" s="934"/>
      <c r="GVF18" s="934"/>
      <c r="GVG18" s="934"/>
      <c r="GVH18" s="934"/>
      <c r="GVI18" s="934"/>
      <c r="GVJ18" s="934"/>
      <c r="GVK18" s="934"/>
      <c r="GVL18" s="934"/>
      <c r="GVM18" s="934"/>
      <c r="GVN18" s="934"/>
      <c r="GVO18" s="934"/>
      <c r="GVP18" s="934"/>
      <c r="GVQ18" s="934"/>
      <c r="GVR18" s="934"/>
      <c r="GVS18" s="934"/>
      <c r="GVT18" s="934"/>
      <c r="GVU18" s="934"/>
      <c r="GVV18" s="934"/>
      <c r="GVW18" s="934"/>
      <c r="GVX18" s="934"/>
      <c r="GVY18" s="934"/>
      <c r="GVZ18" s="934"/>
      <c r="GWA18" s="934"/>
      <c r="GWB18" s="934"/>
      <c r="GWC18" s="934"/>
      <c r="GWD18" s="934"/>
      <c r="GWE18" s="934"/>
      <c r="GWF18" s="934"/>
      <c r="GWG18" s="934"/>
      <c r="GWH18" s="934"/>
      <c r="GWI18" s="934"/>
      <c r="GWJ18" s="934"/>
      <c r="GWK18" s="934"/>
      <c r="GWL18" s="934"/>
      <c r="GWM18" s="934"/>
      <c r="GWN18" s="934"/>
      <c r="GWO18" s="934"/>
      <c r="GWP18" s="934"/>
      <c r="GWQ18" s="934"/>
      <c r="GWR18" s="934"/>
      <c r="GWS18" s="934"/>
      <c r="GWT18" s="934"/>
      <c r="GWU18" s="934"/>
      <c r="GWV18" s="934"/>
      <c r="GWW18" s="934"/>
      <c r="GWX18" s="934"/>
      <c r="GWY18" s="934"/>
      <c r="GWZ18" s="934"/>
      <c r="GXA18" s="934"/>
      <c r="GXB18" s="934"/>
      <c r="GXC18" s="934"/>
      <c r="GXD18" s="934"/>
      <c r="GXE18" s="934"/>
      <c r="GXF18" s="934"/>
      <c r="GXG18" s="934"/>
      <c r="GXH18" s="934"/>
      <c r="GXI18" s="934"/>
      <c r="GXJ18" s="934"/>
      <c r="GXK18" s="934"/>
      <c r="GXL18" s="934"/>
      <c r="GXM18" s="934"/>
      <c r="GXN18" s="934"/>
      <c r="GXO18" s="934"/>
      <c r="GXP18" s="934"/>
      <c r="GXQ18" s="934"/>
      <c r="GXR18" s="934"/>
      <c r="GXS18" s="934"/>
      <c r="GXT18" s="934"/>
      <c r="GXU18" s="934"/>
      <c r="GXV18" s="934"/>
      <c r="GXW18" s="934"/>
      <c r="GXX18" s="934"/>
      <c r="GXY18" s="934"/>
      <c r="GXZ18" s="934"/>
      <c r="GYA18" s="934"/>
      <c r="GYB18" s="934"/>
      <c r="GYC18" s="934"/>
      <c r="GYD18" s="934"/>
      <c r="GYE18" s="934"/>
      <c r="GYF18" s="934"/>
      <c r="GYG18" s="934"/>
      <c r="GYH18" s="934"/>
      <c r="GYI18" s="934"/>
      <c r="GYJ18" s="934"/>
      <c r="GYK18" s="934"/>
      <c r="GYL18" s="934"/>
      <c r="GYM18" s="934"/>
      <c r="GYN18" s="934"/>
      <c r="GYO18" s="934"/>
      <c r="GYP18" s="934"/>
      <c r="GYQ18" s="934"/>
      <c r="GYR18" s="934"/>
      <c r="GYS18" s="934"/>
      <c r="GYT18" s="934"/>
      <c r="GYU18" s="934"/>
      <c r="GYV18" s="934"/>
      <c r="GYW18" s="934"/>
      <c r="GYX18" s="934"/>
      <c r="GYY18" s="934"/>
      <c r="GYZ18" s="934"/>
      <c r="GZA18" s="934"/>
      <c r="GZB18" s="934"/>
      <c r="GZC18" s="934"/>
      <c r="GZD18" s="934"/>
      <c r="GZE18" s="934"/>
      <c r="GZF18" s="934"/>
      <c r="GZG18" s="934"/>
      <c r="GZH18" s="934"/>
      <c r="GZI18" s="934"/>
      <c r="GZJ18" s="934"/>
      <c r="GZK18" s="934"/>
      <c r="GZL18" s="934"/>
      <c r="GZM18" s="934"/>
      <c r="GZN18" s="934"/>
      <c r="GZO18" s="934"/>
      <c r="GZP18" s="934"/>
      <c r="GZQ18" s="934"/>
      <c r="GZR18" s="934"/>
      <c r="GZS18" s="934"/>
      <c r="GZT18" s="934"/>
      <c r="GZU18" s="934"/>
      <c r="GZV18" s="934"/>
      <c r="GZW18" s="934"/>
      <c r="GZX18" s="934"/>
      <c r="GZY18" s="934"/>
      <c r="GZZ18" s="934"/>
      <c r="HAA18" s="934"/>
      <c r="HAB18" s="934"/>
      <c r="HAC18" s="934"/>
      <c r="HAD18" s="934"/>
      <c r="HAE18" s="934"/>
      <c r="HAF18" s="934"/>
      <c r="HAG18" s="934"/>
      <c r="HAH18" s="934"/>
      <c r="HAI18" s="934"/>
      <c r="HAJ18" s="934"/>
      <c r="HAK18" s="934"/>
      <c r="HAL18" s="934"/>
      <c r="HAM18" s="934"/>
      <c r="HAN18" s="934"/>
      <c r="HAO18" s="934"/>
      <c r="HAP18" s="934"/>
      <c r="HAQ18" s="934"/>
      <c r="HAR18" s="934"/>
      <c r="HAS18" s="934"/>
      <c r="HAT18" s="934"/>
      <c r="HAU18" s="934"/>
      <c r="HAV18" s="934"/>
      <c r="HAW18" s="934"/>
      <c r="HAX18" s="934"/>
      <c r="HAY18" s="934"/>
      <c r="HAZ18" s="934"/>
      <c r="HBA18" s="934"/>
      <c r="HBB18" s="934"/>
      <c r="HBC18" s="934"/>
      <c r="HBD18" s="934"/>
      <c r="HBE18" s="934"/>
      <c r="HBF18" s="934"/>
      <c r="HBG18" s="934"/>
      <c r="HBH18" s="934"/>
      <c r="HBI18" s="934"/>
      <c r="HBJ18" s="934"/>
      <c r="HBK18" s="934"/>
      <c r="HBL18" s="934"/>
      <c r="HBM18" s="934"/>
      <c r="HBN18" s="934"/>
      <c r="HBO18" s="934"/>
      <c r="HBP18" s="934"/>
      <c r="HBQ18" s="934"/>
      <c r="HBR18" s="934"/>
      <c r="HBS18" s="934"/>
      <c r="HBT18" s="934"/>
      <c r="HBU18" s="934"/>
      <c r="HBV18" s="934"/>
      <c r="HBW18" s="934"/>
      <c r="HBX18" s="934"/>
      <c r="HBY18" s="934"/>
      <c r="HBZ18" s="934"/>
      <c r="HCA18" s="934"/>
      <c r="HCB18" s="934"/>
      <c r="HCC18" s="934"/>
      <c r="HCD18" s="934"/>
      <c r="HCE18" s="934"/>
      <c r="HCF18" s="934"/>
      <c r="HCG18" s="934"/>
      <c r="HCH18" s="934"/>
      <c r="HCI18" s="934"/>
      <c r="HCJ18" s="934"/>
      <c r="HCK18" s="934"/>
      <c r="HCL18" s="934"/>
      <c r="HCM18" s="934"/>
      <c r="HCN18" s="934"/>
      <c r="HCO18" s="934"/>
      <c r="HCP18" s="934"/>
      <c r="HCQ18" s="934"/>
      <c r="HCR18" s="934"/>
      <c r="HCS18" s="934"/>
      <c r="HCT18" s="934"/>
      <c r="HCU18" s="934"/>
      <c r="HCV18" s="934"/>
      <c r="HCW18" s="934"/>
      <c r="HCX18" s="934"/>
      <c r="HCY18" s="934"/>
      <c r="HCZ18" s="934"/>
      <c r="HDA18" s="934"/>
      <c r="HDB18" s="934"/>
      <c r="HDC18" s="934"/>
      <c r="HDD18" s="934"/>
      <c r="HDE18" s="934"/>
      <c r="HDF18" s="934"/>
      <c r="HDG18" s="934"/>
      <c r="HDH18" s="934"/>
      <c r="HDI18" s="934"/>
      <c r="HDJ18" s="934"/>
      <c r="HDK18" s="934"/>
      <c r="HDL18" s="934"/>
      <c r="HDM18" s="934"/>
      <c r="HDN18" s="934"/>
      <c r="HDO18" s="934"/>
      <c r="HDP18" s="934"/>
      <c r="HDQ18" s="934"/>
      <c r="HDR18" s="934"/>
      <c r="HDS18" s="934"/>
      <c r="HDT18" s="934"/>
      <c r="HDU18" s="934"/>
      <c r="HDV18" s="934"/>
      <c r="HDW18" s="934"/>
      <c r="HDX18" s="934"/>
      <c r="HDY18" s="934"/>
      <c r="HDZ18" s="934"/>
      <c r="HEA18" s="934"/>
      <c r="HEB18" s="934"/>
      <c r="HEC18" s="934"/>
      <c r="HED18" s="934"/>
      <c r="HEE18" s="934"/>
      <c r="HEF18" s="934"/>
      <c r="HEG18" s="934"/>
      <c r="HEH18" s="934"/>
      <c r="HEI18" s="934"/>
      <c r="HEJ18" s="934"/>
      <c r="HEK18" s="934"/>
      <c r="HEL18" s="934"/>
      <c r="HEM18" s="934"/>
      <c r="HEN18" s="934"/>
      <c r="HEO18" s="934"/>
      <c r="HEP18" s="934"/>
      <c r="HEQ18" s="934"/>
      <c r="HER18" s="934"/>
      <c r="HES18" s="934"/>
      <c r="HET18" s="934"/>
      <c r="HEU18" s="934"/>
      <c r="HEV18" s="934"/>
      <c r="HEW18" s="934"/>
      <c r="HEX18" s="934"/>
      <c r="HEY18" s="934"/>
      <c r="HEZ18" s="934"/>
      <c r="HFA18" s="934"/>
      <c r="HFB18" s="934"/>
      <c r="HFC18" s="934"/>
      <c r="HFD18" s="934"/>
      <c r="HFE18" s="934"/>
      <c r="HFF18" s="934"/>
      <c r="HFG18" s="934"/>
      <c r="HFH18" s="934"/>
      <c r="HFI18" s="934"/>
      <c r="HFJ18" s="934"/>
      <c r="HFK18" s="934"/>
      <c r="HFL18" s="934"/>
      <c r="HFM18" s="934"/>
      <c r="HFN18" s="934"/>
      <c r="HFO18" s="934"/>
      <c r="HFP18" s="934"/>
      <c r="HFQ18" s="934"/>
      <c r="HFR18" s="934"/>
      <c r="HFS18" s="934"/>
      <c r="HFT18" s="934"/>
      <c r="HFU18" s="934"/>
      <c r="HFV18" s="934"/>
      <c r="HFW18" s="934"/>
      <c r="HFX18" s="934"/>
      <c r="HFY18" s="934"/>
      <c r="HFZ18" s="934"/>
      <c r="HGA18" s="934"/>
      <c r="HGB18" s="934"/>
      <c r="HGC18" s="934"/>
      <c r="HGD18" s="934"/>
      <c r="HGE18" s="934"/>
      <c r="HGF18" s="934"/>
      <c r="HGG18" s="934"/>
      <c r="HGH18" s="934"/>
      <c r="HGI18" s="934"/>
      <c r="HGJ18" s="934"/>
      <c r="HGK18" s="934"/>
      <c r="HGL18" s="934"/>
      <c r="HGM18" s="934"/>
      <c r="HGN18" s="934"/>
      <c r="HGO18" s="934"/>
      <c r="HGP18" s="934"/>
      <c r="HGQ18" s="934"/>
      <c r="HGR18" s="934"/>
      <c r="HGS18" s="934"/>
      <c r="HGT18" s="934"/>
      <c r="HGU18" s="934"/>
      <c r="HGV18" s="934"/>
      <c r="HGW18" s="934"/>
      <c r="HGX18" s="934"/>
      <c r="HGY18" s="934"/>
      <c r="HGZ18" s="934"/>
      <c r="HHA18" s="934"/>
      <c r="HHB18" s="934"/>
      <c r="HHC18" s="934"/>
      <c r="HHD18" s="934"/>
      <c r="HHE18" s="934"/>
      <c r="HHF18" s="934"/>
      <c r="HHG18" s="934"/>
      <c r="HHH18" s="934"/>
      <c r="HHI18" s="934"/>
      <c r="HHJ18" s="934"/>
      <c r="HHK18" s="934"/>
      <c r="HHL18" s="934"/>
      <c r="HHM18" s="934"/>
      <c r="HHN18" s="934"/>
      <c r="HHO18" s="934"/>
      <c r="HHP18" s="934"/>
      <c r="HHQ18" s="934"/>
      <c r="HHR18" s="934"/>
      <c r="HHS18" s="934"/>
      <c r="HHT18" s="934"/>
      <c r="HHU18" s="934"/>
      <c r="HHV18" s="934"/>
      <c r="HHW18" s="934"/>
      <c r="HHX18" s="934"/>
      <c r="HHY18" s="934"/>
      <c r="HHZ18" s="934"/>
      <c r="HIA18" s="934"/>
      <c r="HIB18" s="934"/>
      <c r="HIC18" s="934"/>
      <c r="HID18" s="934"/>
      <c r="HIE18" s="934"/>
      <c r="HIF18" s="934"/>
      <c r="HIG18" s="934"/>
      <c r="HIH18" s="934"/>
      <c r="HII18" s="934"/>
      <c r="HIJ18" s="934"/>
      <c r="HIK18" s="934"/>
      <c r="HIL18" s="934"/>
      <c r="HIM18" s="934"/>
      <c r="HIN18" s="934"/>
      <c r="HIO18" s="934"/>
      <c r="HIP18" s="934"/>
      <c r="HIQ18" s="934"/>
      <c r="HIR18" s="934"/>
      <c r="HIS18" s="934"/>
      <c r="HIT18" s="934"/>
      <c r="HIU18" s="934"/>
      <c r="HIV18" s="934"/>
      <c r="HIW18" s="934"/>
      <c r="HIX18" s="934"/>
      <c r="HIY18" s="934"/>
      <c r="HIZ18" s="934"/>
      <c r="HJA18" s="934"/>
      <c r="HJB18" s="934"/>
      <c r="HJC18" s="934"/>
      <c r="HJD18" s="934"/>
      <c r="HJE18" s="934"/>
      <c r="HJF18" s="934"/>
      <c r="HJG18" s="934"/>
      <c r="HJH18" s="934"/>
      <c r="HJI18" s="934"/>
      <c r="HJJ18" s="934"/>
      <c r="HJK18" s="934"/>
      <c r="HJL18" s="934"/>
      <c r="HJM18" s="934"/>
      <c r="HJN18" s="934"/>
      <c r="HJO18" s="934"/>
      <c r="HJP18" s="934"/>
      <c r="HJQ18" s="934"/>
      <c r="HJR18" s="934"/>
      <c r="HJS18" s="934"/>
      <c r="HJT18" s="934"/>
      <c r="HJU18" s="934"/>
      <c r="HJV18" s="934"/>
      <c r="HJW18" s="934"/>
      <c r="HJX18" s="934"/>
      <c r="HJY18" s="934"/>
      <c r="HJZ18" s="934"/>
      <c r="HKA18" s="934"/>
      <c r="HKB18" s="934"/>
      <c r="HKC18" s="934"/>
      <c r="HKD18" s="934"/>
      <c r="HKE18" s="934"/>
      <c r="HKF18" s="934"/>
      <c r="HKG18" s="934"/>
      <c r="HKH18" s="934"/>
      <c r="HKI18" s="934"/>
      <c r="HKJ18" s="934"/>
      <c r="HKK18" s="934"/>
      <c r="HKL18" s="934"/>
      <c r="HKM18" s="934"/>
      <c r="HKN18" s="934"/>
      <c r="HKO18" s="934"/>
      <c r="HKP18" s="934"/>
      <c r="HKQ18" s="934"/>
      <c r="HKR18" s="934"/>
      <c r="HKS18" s="934"/>
      <c r="HKT18" s="934"/>
      <c r="HKU18" s="934"/>
      <c r="HKV18" s="934"/>
      <c r="HKW18" s="934"/>
      <c r="HKX18" s="934"/>
      <c r="HKY18" s="934"/>
      <c r="HKZ18" s="934"/>
      <c r="HLA18" s="934"/>
      <c r="HLB18" s="934"/>
      <c r="HLC18" s="934"/>
      <c r="HLD18" s="934"/>
      <c r="HLE18" s="934"/>
      <c r="HLF18" s="934"/>
      <c r="HLG18" s="934"/>
      <c r="HLH18" s="934"/>
      <c r="HLI18" s="934"/>
      <c r="HLJ18" s="934"/>
      <c r="HLK18" s="934"/>
      <c r="HLL18" s="934"/>
      <c r="HLM18" s="934"/>
      <c r="HLN18" s="934"/>
      <c r="HLO18" s="934"/>
      <c r="HLP18" s="934"/>
      <c r="HLQ18" s="934"/>
      <c r="HLR18" s="934"/>
      <c r="HLS18" s="934"/>
      <c r="HLT18" s="934"/>
      <c r="HLU18" s="934"/>
      <c r="HLV18" s="934"/>
      <c r="HLW18" s="934"/>
      <c r="HLX18" s="934"/>
      <c r="HLY18" s="934"/>
      <c r="HLZ18" s="934"/>
      <c r="HMA18" s="934"/>
      <c r="HMB18" s="934"/>
      <c r="HMC18" s="934"/>
      <c r="HMD18" s="934"/>
      <c r="HME18" s="934"/>
      <c r="HMF18" s="934"/>
      <c r="HMG18" s="934"/>
      <c r="HMH18" s="934"/>
      <c r="HMI18" s="934"/>
      <c r="HMJ18" s="934"/>
      <c r="HMK18" s="934"/>
      <c r="HML18" s="934"/>
      <c r="HMM18" s="934"/>
      <c r="HMN18" s="934"/>
      <c r="HMO18" s="934"/>
      <c r="HMP18" s="934"/>
      <c r="HMQ18" s="934"/>
      <c r="HMR18" s="934"/>
      <c r="HMS18" s="934"/>
      <c r="HMT18" s="934"/>
      <c r="HMU18" s="934"/>
      <c r="HMV18" s="934"/>
      <c r="HMW18" s="934"/>
      <c r="HMX18" s="934"/>
      <c r="HMY18" s="934"/>
      <c r="HMZ18" s="934"/>
      <c r="HNA18" s="934"/>
      <c r="HNB18" s="934"/>
      <c r="HNC18" s="934"/>
      <c r="HND18" s="934"/>
      <c r="HNE18" s="934"/>
      <c r="HNF18" s="934"/>
      <c r="HNG18" s="934"/>
      <c r="HNH18" s="934"/>
      <c r="HNI18" s="934"/>
      <c r="HNJ18" s="934"/>
      <c r="HNK18" s="934"/>
      <c r="HNL18" s="934"/>
      <c r="HNM18" s="934"/>
      <c r="HNN18" s="934"/>
      <c r="HNO18" s="934"/>
      <c r="HNP18" s="934"/>
      <c r="HNQ18" s="934"/>
      <c r="HNR18" s="934"/>
      <c r="HNS18" s="934"/>
      <c r="HNT18" s="934"/>
      <c r="HNU18" s="934"/>
      <c r="HNV18" s="934"/>
      <c r="HNW18" s="934"/>
      <c r="HNX18" s="934"/>
      <c r="HNY18" s="934"/>
      <c r="HNZ18" s="934"/>
      <c r="HOA18" s="934"/>
      <c r="HOB18" s="934"/>
      <c r="HOC18" s="934"/>
      <c r="HOD18" s="934"/>
      <c r="HOE18" s="934"/>
      <c r="HOF18" s="934"/>
      <c r="HOG18" s="934"/>
      <c r="HOH18" s="934"/>
      <c r="HOI18" s="934"/>
      <c r="HOJ18" s="934"/>
      <c r="HOK18" s="934"/>
      <c r="HOL18" s="934"/>
      <c r="HOM18" s="934"/>
      <c r="HON18" s="934"/>
      <c r="HOO18" s="934"/>
      <c r="HOP18" s="934"/>
      <c r="HOQ18" s="934"/>
      <c r="HOR18" s="934"/>
      <c r="HOS18" s="934"/>
      <c r="HOT18" s="934"/>
      <c r="HOU18" s="934"/>
      <c r="HOV18" s="934"/>
      <c r="HOW18" s="934"/>
      <c r="HOX18" s="934"/>
      <c r="HOY18" s="934"/>
      <c r="HOZ18" s="934"/>
      <c r="HPA18" s="934"/>
      <c r="HPB18" s="934"/>
      <c r="HPC18" s="934"/>
      <c r="HPD18" s="934"/>
      <c r="HPE18" s="934"/>
      <c r="HPF18" s="934"/>
      <c r="HPG18" s="934"/>
      <c r="HPH18" s="934"/>
      <c r="HPI18" s="934"/>
      <c r="HPJ18" s="934"/>
      <c r="HPK18" s="934"/>
      <c r="HPL18" s="934"/>
      <c r="HPM18" s="934"/>
      <c r="HPN18" s="934"/>
      <c r="HPO18" s="934"/>
      <c r="HPP18" s="934"/>
      <c r="HPQ18" s="934"/>
      <c r="HPR18" s="934"/>
      <c r="HPS18" s="934"/>
      <c r="HPT18" s="934"/>
      <c r="HPU18" s="934"/>
      <c r="HPV18" s="934"/>
      <c r="HPW18" s="934"/>
      <c r="HPX18" s="934"/>
      <c r="HPY18" s="934"/>
      <c r="HPZ18" s="934"/>
      <c r="HQA18" s="934"/>
      <c r="HQB18" s="934"/>
      <c r="HQC18" s="934"/>
      <c r="HQD18" s="934"/>
      <c r="HQE18" s="934"/>
      <c r="HQF18" s="934"/>
      <c r="HQG18" s="934"/>
      <c r="HQH18" s="934"/>
      <c r="HQI18" s="934"/>
      <c r="HQJ18" s="934"/>
      <c r="HQK18" s="934"/>
      <c r="HQL18" s="934"/>
      <c r="HQM18" s="934"/>
      <c r="HQN18" s="934"/>
      <c r="HQO18" s="934"/>
      <c r="HQP18" s="934"/>
      <c r="HQQ18" s="934"/>
      <c r="HQR18" s="934"/>
      <c r="HQS18" s="934"/>
      <c r="HQT18" s="934"/>
      <c r="HQU18" s="934"/>
      <c r="HQV18" s="934"/>
      <c r="HQW18" s="934"/>
      <c r="HQX18" s="934"/>
      <c r="HQY18" s="934"/>
      <c r="HQZ18" s="934"/>
      <c r="HRA18" s="934"/>
      <c r="HRB18" s="934"/>
      <c r="HRC18" s="934"/>
      <c r="HRD18" s="934"/>
      <c r="HRE18" s="934"/>
      <c r="HRF18" s="934"/>
      <c r="HRG18" s="934"/>
      <c r="HRH18" s="934"/>
      <c r="HRI18" s="934"/>
      <c r="HRJ18" s="934"/>
      <c r="HRK18" s="934"/>
      <c r="HRL18" s="934"/>
      <c r="HRM18" s="934"/>
      <c r="HRN18" s="934"/>
      <c r="HRO18" s="934"/>
      <c r="HRP18" s="934"/>
      <c r="HRQ18" s="934"/>
      <c r="HRR18" s="934"/>
      <c r="HRS18" s="934"/>
      <c r="HRT18" s="934"/>
      <c r="HRU18" s="934"/>
      <c r="HRV18" s="934"/>
      <c r="HRW18" s="934"/>
      <c r="HRX18" s="934"/>
      <c r="HRY18" s="934"/>
      <c r="HRZ18" s="934"/>
      <c r="HSA18" s="934"/>
      <c r="HSB18" s="934"/>
      <c r="HSC18" s="934"/>
      <c r="HSD18" s="934"/>
      <c r="HSE18" s="934"/>
      <c r="HSF18" s="934"/>
      <c r="HSG18" s="934"/>
      <c r="HSH18" s="934"/>
      <c r="HSI18" s="934"/>
      <c r="HSJ18" s="934"/>
      <c r="HSK18" s="934"/>
      <c r="HSL18" s="934"/>
      <c r="HSM18" s="934"/>
      <c r="HSN18" s="934"/>
      <c r="HSO18" s="934"/>
      <c r="HSP18" s="934"/>
      <c r="HSQ18" s="934"/>
      <c r="HSR18" s="934"/>
      <c r="HSS18" s="934"/>
      <c r="HST18" s="934"/>
      <c r="HSU18" s="934"/>
      <c r="HSV18" s="934"/>
      <c r="HSW18" s="934"/>
      <c r="HSX18" s="934"/>
      <c r="HSY18" s="934"/>
      <c r="HSZ18" s="934"/>
      <c r="HTA18" s="934"/>
      <c r="HTB18" s="934"/>
      <c r="HTC18" s="934"/>
      <c r="HTD18" s="934"/>
      <c r="HTE18" s="934"/>
      <c r="HTF18" s="934"/>
      <c r="HTG18" s="934"/>
      <c r="HTH18" s="934"/>
      <c r="HTI18" s="934"/>
      <c r="HTJ18" s="934"/>
      <c r="HTK18" s="934"/>
      <c r="HTL18" s="934"/>
      <c r="HTM18" s="934"/>
      <c r="HTN18" s="934"/>
      <c r="HTO18" s="934"/>
      <c r="HTP18" s="934"/>
      <c r="HTQ18" s="934"/>
      <c r="HTR18" s="934"/>
      <c r="HTS18" s="934"/>
      <c r="HTT18" s="934"/>
      <c r="HTU18" s="934"/>
      <c r="HTV18" s="934"/>
      <c r="HTW18" s="934"/>
      <c r="HTX18" s="934"/>
      <c r="HTY18" s="934"/>
      <c r="HTZ18" s="934"/>
      <c r="HUA18" s="934"/>
      <c r="HUB18" s="934"/>
      <c r="HUC18" s="934"/>
      <c r="HUD18" s="934"/>
      <c r="HUE18" s="934"/>
      <c r="HUF18" s="934"/>
      <c r="HUG18" s="934"/>
      <c r="HUH18" s="934"/>
      <c r="HUI18" s="934"/>
      <c r="HUJ18" s="934"/>
      <c r="HUK18" s="934"/>
      <c r="HUL18" s="934"/>
      <c r="HUM18" s="934"/>
      <c r="HUN18" s="934"/>
      <c r="HUO18" s="934"/>
      <c r="HUP18" s="934"/>
      <c r="HUQ18" s="934"/>
      <c r="HUR18" s="934"/>
      <c r="HUS18" s="934"/>
      <c r="HUT18" s="934"/>
      <c r="HUU18" s="934"/>
      <c r="HUV18" s="934"/>
      <c r="HUW18" s="934"/>
      <c r="HUX18" s="934"/>
      <c r="HUY18" s="934"/>
      <c r="HUZ18" s="934"/>
      <c r="HVA18" s="934"/>
      <c r="HVB18" s="934"/>
      <c r="HVC18" s="934"/>
      <c r="HVD18" s="934"/>
      <c r="HVE18" s="934"/>
      <c r="HVF18" s="934"/>
      <c r="HVG18" s="934"/>
      <c r="HVH18" s="934"/>
      <c r="HVI18" s="934"/>
      <c r="HVJ18" s="934"/>
      <c r="HVK18" s="934"/>
      <c r="HVL18" s="934"/>
      <c r="HVM18" s="934"/>
      <c r="HVN18" s="934"/>
      <c r="HVO18" s="934"/>
      <c r="HVP18" s="934"/>
      <c r="HVQ18" s="934"/>
      <c r="HVR18" s="934"/>
      <c r="HVS18" s="934"/>
      <c r="HVT18" s="934"/>
      <c r="HVU18" s="934"/>
      <c r="HVV18" s="934"/>
      <c r="HVW18" s="934"/>
      <c r="HVX18" s="934"/>
      <c r="HVY18" s="934"/>
      <c r="HVZ18" s="934"/>
      <c r="HWA18" s="934"/>
      <c r="HWB18" s="934"/>
      <c r="HWC18" s="934"/>
      <c r="HWD18" s="934"/>
      <c r="HWE18" s="934"/>
      <c r="HWF18" s="934"/>
      <c r="HWG18" s="934"/>
      <c r="HWH18" s="934"/>
      <c r="HWI18" s="934"/>
      <c r="HWJ18" s="934"/>
      <c r="HWK18" s="934"/>
      <c r="HWL18" s="934"/>
      <c r="HWM18" s="934"/>
      <c r="HWN18" s="934"/>
      <c r="HWO18" s="934"/>
      <c r="HWP18" s="934"/>
      <c r="HWQ18" s="934"/>
      <c r="HWR18" s="934"/>
      <c r="HWS18" s="934"/>
      <c r="HWT18" s="934"/>
      <c r="HWU18" s="934"/>
      <c r="HWV18" s="934"/>
      <c r="HWW18" s="934"/>
      <c r="HWX18" s="934"/>
      <c r="HWY18" s="934"/>
      <c r="HWZ18" s="934"/>
      <c r="HXA18" s="934"/>
      <c r="HXB18" s="934"/>
      <c r="HXC18" s="934"/>
      <c r="HXD18" s="934"/>
      <c r="HXE18" s="934"/>
      <c r="HXF18" s="934"/>
      <c r="HXG18" s="934"/>
      <c r="HXH18" s="934"/>
      <c r="HXI18" s="934"/>
      <c r="HXJ18" s="934"/>
      <c r="HXK18" s="934"/>
      <c r="HXL18" s="934"/>
      <c r="HXM18" s="934"/>
      <c r="HXN18" s="934"/>
      <c r="HXO18" s="934"/>
      <c r="HXP18" s="934"/>
      <c r="HXQ18" s="934"/>
      <c r="HXR18" s="934"/>
      <c r="HXS18" s="934"/>
      <c r="HXT18" s="934"/>
      <c r="HXU18" s="934"/>
      <c r="HXV18" s="934"/>
      <c r="HXW18" s="934"/>
      <c r="HXX18" s="934"/>
      <c r="HXY18" s="934"/>
      <c r="HXZ18" s="934"/>
      <c r="HYA18" s="934"/>
      <c r="HYB18" s="934"/>
      <c r="HYC18" s="934"/>
      <c r="HYD18" s="934"/>
      <c r="HYE18" s="934"/>
      <c r="HYF18" s="934"/>
      <c r="HYG18" s="934"/>
      <c r="HYH18" s="934"/>
      <c r="HYI18" s="934"/>
      <c r="HYJ18" s="934"/>
      <c r="HYK18" s="934"/>
      <c r="HYL18" s="934"/>
      <c r="HYM18" s="934"/>
      <c r="HYN18" s="934"/>
      <c r="HYO18" s="934"/>
      <c r="HYP18" s="934"/>
      <c r="HYQ18" s="934"/>
      <c r="HYR18" s="934"/>
      <c r="HYS18" s="934"/>
      <c r="HYT18" s="934"/>
      <c r="HYU18" s="934"/>
      <c r="HYV18" s="934"/>
      <c r="HYW18" s="934"/>
      <c r="HYX18" s="934"/>
      <c r="HYY18" s="934"/>
      <c r="HYZ18" s="934"/>
      <c r="HZA18" s="934"/>
      <c r="HZB18" s="934"/>
      <c r="HZC18" s="934"/>
      <c r="HZD18" s="934"/>
      <c r="HZE18" s="934"/>
      <c r="HZF18" s="934"/>
      <c r="HZG18" s="934"/>
      <c r="HZH18" s="934"/>
      <c r="HZI18" s="934"/>
      <c r="HZJ18" s="934"/>
      <c r="HZK18" s="934"/>
      <c r="HZL18" s="934"/>
      <c r="HZM18" s="934"/>
      <c r="HZN18" s="934"/>
      <c r="HZO18" s="934"/>
      <c r="HZP18" s="934"/>
      <c r="HZQ18" s="934"/>
      <c r="HZR18" s="934"/>
      <c r="HZS18" s="934"/>
      <c r="HZT18" s="934"/>
      <c r="HZU18" s="934"/>
      <c r="HZV18" s="934"/>
      <c r="HZW18" s="934"/>
      <c r="HZX18" s="934"/>
      <c r="HZY18" s="934"/>
      <c r="HZZ18" s="934"/>
      <c r="IAA18" s="934"/>
      <c r="IAB18" s="934"/>
      <c r="IAC18" s="934"/>
      <c r="IAD18" s="934"/>
      <c r="IAE18" s="934"/>
      <c r="IAF18" s="934"/>
      <c r="IAG18" s="934"/>
      <c r="IAH18" s="934"/>
      <c r="IAI18" s="934"/>
      <c r="IAJ18" s="934"/>
      <c r="IAK18" s="934"/>
      <c r="IAL18" s="934"/>
      <c r="IAM18" s="934"/>
      <c r="IAN18" s="934"/>
      <c r="IAO18" s="934"/>
      <c r="IAP18" s="934"/>
      <c r="IAQ18" s="934"/>
      <c r="IAR18" s="934"/>
      <c r="IAS18" s="934"/>
      <c r="IAT18" s="934"/>
      <c r="IAU18" s="934"/>
      <c r="IAV18" s="934"/>
      <c r="IAW18" s="934"/>
      <c r="IAX18" s="934"/>
      <c r="IAY18" s="934"/>
      <c r="IAZ18" s="934"/>
      <c r="IBA18" s="934"/>
      <c r="IBB18" s="934"/>
      <c r="IBC18" s="934"/>
      <c r="IBD18" s="934"/>
      <c r="IBE18" s="934"/>
      <c r="IBF18" s="934"/>
      <c r="IBG18" s="934"/>
      <c r="IBH18" s="934"/>
      <c r="IBI18" s="934"/>
      <c r="IBJ18" s="934"/>
      <c r="IBK18" s="934"/>
      <c r="IBL18" s="934"/>
      <c r="IBM18" s="934"/>
      <c r="IBN18" s="934"/>
      <c r="IBO18" s="934"/>
      <c r="IBP18" s="934"/>
      <c r="IBQ18" s="934"/>
      <c r="IBR18" s="934"/>
      <c r="IBS18" s="934"/>
      <c r="IBT18" s="934"/>
      <c r="IBU18" s="934"/>
      <c r="IBV18" s="934"/>
      <c r="IBW18" s="934"/>
      <c r="IBX18" s="934"/>
      <c r="IBY18" s="934"/>
      <c r="IBZ18" s="934"/>
      <c r="ICA18" s="934"/>
      <c r="ICB18" s="934"/>
      <c r="ICC18" s="934"/>
      <c r="ICD18" s="934"/>
      <c r="ICE18" s="934"/>
      <c r="ICF18" s="934"/>
      <c r="ICG18" s="934"/>
      <c r="ICH18" s="934"/>
      <c r="ICI18" s="934"/>
      <c r="ICJ18" s="934"/>
      <c r="ICK18" s="934"/>
      <c r="ICL18" s="934"/>
      <c r="ICM18" s="934"/>
      <c r="ICN18" s="934"/>
      <c r="ICO18" s="934"/>
      <c r="ICP18" s="934"/>
      <c r="ICQ18" s="934"/>
      <c r="ICR18" s="934"/>
      <c r="ICS18" s="934"/>
      <c r="ICT18" s="934"/>
      <c r="ICU18" s="934"/>
      <c r="ICV18" s="934"/>
      <c r="ICW18" s="934"/>
      <c r="ICX18" s="934"/>
      <c r="ICY18" s="934"/>
      <c r="ICZ18" s="934"/>
      <c r="IDA18" s="934"/>
      <c r="IDB18" s="934"/>
      <c r="IDC18" s="934"/>
      <c r="IDD18" s="934"/>
      <c r="IDE18" s="934"/>
      <c r="IDF18" s="934"/>
      <c r="IDG18" s="934"/>
      <c r="IDH18" s="934"/>
      <c r="IDI18" s="934"/>
      <c r="IDJ18" s="934"/>
      <c r="IDK18" s="934"/>
      <c r="IDL18" s="934"/>
      <c r="IDM18" s="934"/>
      <c r="IDN18" s="934"/>
      <c r="IDO18" s="934"/>
      <c r="IDP18" s="934"/>
      <c r="IDQ18" s="934"/>
      <c r="IDR18" s="934"/>
      <c r="IDS18" s="934"/>
      <c r="IDT18" s="934"/>
      <c r="IDU18" s="934"/>
      <c r="IDV18" s="934"/>
      <c r="IDW18" s="934"/>
      <c r="IDX18" s="934"/>
      <c r="IDY18" s="934"/>
      <c r="IDZ18" s="934"/>
      <c r="IEA18" s="934"/>
      <c r="IEB18" s="934"/>
      <c r="IEC18" s="934"/>
      <c r="IED18" s="934"/>
      <c r="IEE18" s="934"/>
      <c r="IEF18" s="934"/>
      <c r="IEG18" s="934"/>
      <c r="IEH18" s="934"/>
      <c r="IEI18" s="934"/>
      <c r="IEJ18" s="934"/>
      <c r="IEK18" s="934"/>
      <c r="IEL18" s="934"/>
      <c r="IEM18" s="934"/>
      <c r="IEN18" s="934"/>
      <c r="IEO18" s="934"/>
      <c r="IEP18" s="934"/>
      <c r="IEQ18" s="934"/>
      <c r="IER18" s="934"/>
      <c r="IES18" s="934"/>
      <c r="IET18" s="934"/>
      <c r="IEU18" s="934"/>
      <c r="IEV18" s="934"/>
      <c r="IEW18" s="934"/>
      <c r="IEX18" s="934"/>
      <c r="IEY18" s="934"/>
      <c r="IEZ18" s="934"/>
      <c r="IFA18" s="934"/>
      <c r="IFB18" s="934"/>
      <c r="IFC18" s="934"/>
      <c r="IFD18" s="934"/>
      <c r="IFE18" s="934"/>
      <c r="IFF18" s="934"/>
      <c r="IFG18" s="934"/>
      <c r="IFH18" s="934"/>
      <c r="IFI18" s="934"/>
      <c r="IFJ18" s="934"/>
      <c r="IFK18" s="934"/>
      <c r="IFL18" s="934"/>
      <c r="IFM18" s="934"/>
      <c r="IFN18" s="934"/>
      <c r="IFO18" s="934"/>
      <c r="IFP18" s="934"/>
      <c r="IFQ18" s="934"/>
      <c r="IFR18" s="934"/>
      <c r="IFS18" s="934"/>
      <c r="IFT18" s="934"/>
      <c r="IFU18" s="934"/>
      <c r="IFV18" s="934"/>
      <c r="IFW18" s="934"/>
      <c r="IFX18" s="934"/>
      <c r="IFY18" s="934"/>
      <c r="IFZ18" s="934"/>
      <c r="IGA18" s="934"/>
      <c r="IGB18" s="934"/>
      <c r="IGC18" s="934"/>
      <c r="IGD18" s="934"/>
      <c r="IGE18" s="934"/>
      <c r="IGF18" s="934"/>
      <c r="IGG18" s="934"/>
      <c r="IGH18" s="934"/>
      <c r="IGI18" s="934"/>
      <c r="IGJ18" s="934"/>
      <c r="IGK18" s="934"/>
      <c r="IGL18" s="934"/>
      <c r="IGM18" s="934"/>
      <c r="IGN18" s="934"/>
      <c r="IGO18" s="934"/>
      <c r="IGP18" s="934"/>
      <c r="IGQ18" s="934"/>
      <c r="IGR18" s="934"/>
      <c r="IGS18" s="934"/>
      <c r="IGT18" s="934"/>
      <c r="IGU18" s="934"/>
      <c r="IGV18" s="934"/>
      <c r="IGW18" s="934"/>
      <c r="IGX18" s="934"/>
      <c r="IGY18" s="934"/>
      <c r="IGZ18" s="934"/>
      <c r="IHA18" s="934"/>
      <c r="IHB18" s="934"/>
      <c r="IHC18" s="934"/>
      <c r="IHD18" s="934"/>
      <c r="IHE18" s="934"/>
      <c r="IHF18" s="934"/>
      <c r="IHG18" s="934"/>
      <c r="IHH18" s="934"/>
      <c r="IHI18" s="934"/>
      <c r="IHJ18" s="934"/>
      <c r="IHK18" s="934"/>
      <c r="IHL18" s="934"/>
      <c r="IHM18" s="934"/>
      <c r="IHN18" s="934"/>
      <c r="IHO18" s="934"/>
      <c r="IHP18" s="934"/>
      <c r="IHQ18" s="934"/>
      <c r="IHR18" s="934"/>
      <c r="IHS18" s="934"/>
      <c r="IHT18" s="934"/>
      <c r="IHU18" s="934"/>
      <c r="IHV18" s="934"/>
      <c r="IHW18" s="934"/>
      <c r="IHX18" s="934"/>
      <c r="IHY18" s="934"/>
      <c r="IHZ18" s="934"/>
      <c r="IIA18" s="934"/>
      <c r="IIB18" s="934"/>
      <c r="IIC18" s="934"/>
      <c r="IID18" s="934"/>
      <c r="IIE18" s="934"/>
      <c r="IIF18" s="934"/>
      <c r="IIG18" s="934"/>
      <c r="IIH18" s="934"/>
      <c r="III18" s="934"/>
      <c r="IIJ18" s="934"/>
      <c r="IIK18" s="934"/>
      <c r="IIL18" s="934"/>
      <c r="IIM18" s="934"/>
      <c r="IIN18" s="934"/>
      <c r="IIO18" s="934"/>
      <c r="IIP18" s="934"/>
      <c r="IIQ18" s="934"/>
      <c r="IIR18" s="934"/>
      <c r="IIS18" s="934"/>
      <c r="IIT18" s="934"/>
      <c r="IIU18" s="934"/>
      <c r="IIV18" s="934"/>
      <c r="IIW18" s="934"/>
      <c r="IIX18" s="934"/>
      <c r="IIY18" s="934"/>
      <c r="IIZ18" s="934"/>
      <c r="IJA18" s="934"/>
      <c r="IJB18" s="934"/>
      <c r="IJC18" s="934"/>
      <c r="IJD18" s="934"/>
      <c r="IJE18" s="934"/>
      <c r="IJF18" s="934"/>
      <c r="IJG18" s="934"/>
      <c r="IJH18" s="934"/>
      <c r="IJI18" s="934"/>
      <c r="IJJ18" s="934"/>
      <c r="IJK18" s="934"/>
      <c r="IJL18" s="934"/>
      <c r="IJM18" s="934"/>
      <c r="IJN18" s="934"/>
      <c r="IJO18" s="934"/>
      <c r="IJP18" s="934"/>
      <c r="IJQ18" s="934"/>
      <c r="IJR18" s="934"/>
      <c r="IJS18" s="934"/>
      <c r="IJT18" s="934"/>
      <c r="IJU18" s="934"/>
      <c r="IJV18" s="934"/>
      <c r="IJW18" s="934"/>
      <c r="IJX18" s="934"/>
      <c r="IJY18" s="934"/>
      <c r="IJZ18" s="934"/>
      <c r="IKA18" s="934"/>
      <c r="IKB18" s="934"/>
      <c r="IKC18" s="934"/>
      <c r="IKD18" s="934"/>
      <c r="IKE18" s="934"/>
      <c r="IKF18" s="934"/>
      <c r="IKG18" s="934"/>
      <c r="IKH18" s="934"/>
      <c r="IKI18" s="934"/>
      <c r="IKJ18" s="934"/>
      <c r="IKK18" s="934"/>
      <c r="IKL18" s="934"/>
      <c r="IKM18" s="934"/>
      <c r="IKN18" s="934"/>
      <c r="IKO18" s="934"/>
      <c r="IKP18" s="934"/>
      <c r="IKQ18" s="934"/>
      <c r="IKR18" s="934"/>
      <c r="IKS18" s="934"/>
      <c r="IKT18" s="934"/>
      <c r="IKU18" s="934"/>
      <c r="IKV18" s="934"/>
      <c r="IKW18" s="934"/>
      <c r="IKX18" s="934"/>
      <c r="IKY18" s="934"/>
      <c r="IKZ18" s="934"/>
      <c r="ILA18" s="934"/>
      <c r="ILB18" s="934"/>
      <c r="ILC18" s="934"/>
      <c r="ILD18" s="934"/>
      <c r="ILE18" s="934"/>
      <c r="ILF18" s="934"/>
      <c r="ILG18" s="934"/>
      <c r="ILH18" s="934"/>
      <c r="ILI18" s="934"/>
      <c r="ILJ18" s="934"/>
      <c r="ILK18" s="934"/>
      <c r="ILL18" s="934"/>
      <c r="ILM18" s="934"/>
      <c r="ILN18" s="934"/>
      <c r="ILO18" s="934"/>
      <c r="ILP18" s="934"/>
      <c r="ILQ18" s="934"/>
      <c r="ILR18" s="934"/>
      <c r="ILS18" s="934"/>
      <c r="ILT18" s="934"/>
      <c r="ILU18" s="934"/>
      <c r="ILV18" s="934"/>
      <c r="ILW18" s="934"/>
      <c r="ILX18" s="934"/>
      <c r="ILY18" s="934"/>
      <c r="ILZ18" s="934"/>
      <c r="IMA18" s="934"/>
      <c r="IMB18" s="934"/>
      <c r="IMC18" s="934"/>
      <c r="IMD18" s="934"/>
      <c r="IME18" s="934"/>
      <c r="IMF18" s="934"/>
      <c r="IMG18" s="934"/>
      <c r="IMH18" s="934"/>
      <c r="IMI18" s="934"/>
      <c r="IMJ18" s="934"/>
      <c r="IMK18" s="934"/>
      <c r="IML18" s="934"/>
      <c r="IMM18" s="934"/>
      <c r="IMN18" s="934"/>
      <c r="IMO18" s="934"/>
      <c r="IMP18" s="934"/>
      <c r="IMQ18" s="934"/>
      <c r="IMR18" s="934"/>
      <c r="IMS18" s="934"/>
      <c r="IMT18" s="934"/>
      <c r="IMU18" s="934"/>
      <c r="IMV18" s="934"/>
      <c r="IMW18" s="934"/>
      <c r="IMX18" s="934"/>
      <c r="IMY18" s="934"/>
      <c r="IMZ18" s="934"/>
      <c r="INA18" s="934"/>
      <c r="INB18" s="934"/>
      <c r="INC18" s="934"/>
      <c r="IND18" s="934"/>
      <c r="INE18" s="934"/>
      <c r="INF18" s="934"/>
      <c r="ING18" s="934"/>
      <c r="INH18" s="934"/>
      <c r="INI18" s="934"/>
      <c r="INJ18" s="934"/>
      <c r="INK18" s="934"/>
      <c r="INL18" s="934"/>
      <c r="INM18" s="934"/>
      <c r="INN18" s="934"/>
      <c r="INO18" s="934"/>
      <c r="INP18" s="934"/>
      <c r="INQ18" s="934"/>
      <c r="INR18" s="934"/>
      <c r="INS18" s="934"/>
      <c r="INT18" s="934"/>
      <c r="INU18" s="934"/>
      <c r="INV18" s="934"/>
      <c r="INW18" s="934"/>
      <c r="INX18" s="934"/>
      <c r="INY18" s="934"/>
      <c r="INZ18" s="934"/>
      <c r="IOA18" s="934"/>
      <c r="IOB18" s="934"/>
      <c r="IOC18" s="934"/>
      <c r="IOD18" s="934"/>
      <c r="IOE18" s="934"/>
      <c r="IOF18" s="934"/>
      <c r="IOG18" s="934"/>
      <c r="IOH18" s="934"/>
      <c r="IOI18" s="934"/>
      <c r="IOJ18" s="934"/>
      <c r="IOK18" s="934"/>
      <c r="IOL18" s="934"/>
      <c r="IOM18" s="934"/>
      <c r="ION18" s="934"/>
      <c r="IOO18" s="934"/>
      <c r="IOP18" s="934"/>
      <c r="IOQ18" s="934"/>
      <c r="IOR18" s="934"/>
      <c r="IOS18" s="934"/>
      <c r="IOT18" s="934"/>
      <c r="IOU18" s="934"/>
      <c r="IOV18" s="934"/>
      <c r="IOW18" s="934"/>
      <c r="IOX18" s="934"/>
      <c r="IOY18" s="934"/>
      <c r="IOZ18" s="934"/>
      <c r="IPA18" s="934"/>
      <c r="IPB18" s="934"/>
      <c r="IPC18" s="934"/>
      <c r="IPD18" s="934"/>
      <c r="IPE18" s="934"/>
      <c r="IPF18" s="934"/>
      <c r="IPG18" s="934"/>
      <c r="IPH18" s="934"/>
      <c r="IPI18" s="934"/>
      <c r="IPJ18" s="934"/>
      <c r="IPK18" s="934"/>
      <c r="IPL18" s="934"/>
      <c r="IPM18" s="934"/>
      <c r="IPN18" s="934"/>
      <c r="IPO18" s="934"/>
      <c r="IPP18" s="934"/>
      <c r="IPQ18" s="934"/>
      <c r="IPR18" s="934"/>
      <c r="IPS18" s="934"/>
      <c r="IPT18" s="934"/>
      <c r="IPU18" s="934"/>
      <c r="IPV18" s="934"/>
      <c r="IPW18" s="934"/>
      <c r="IPX18" s="934"/>
      <c r="IPY18" s="934"/>
      <c r="IPZ18" s="934"/>
      <c r="IQA18" s="934"/>
      <c r="IQB18" s="934"/>
      <c r="IQC18" s="934"/>
      <c r="IQD18" s="934"/>
      <c r="IQE18" s="934"/>
      <c r="IQF18" s="934"/>
      <c r="IQG18" s="934"/>
      <c r="IQH18" s="934"/>
      <c r="IQI18" s="934"/>
      <c r="IQJ18" s="934"/>
      <c r="IQK18" s="934"/>
      <c r="IQL18" s="934"/>
      <c r="IQM18" s="934"/>
      <c r="IQN18" s="934"/>
      <c r="IQO18" s="934"/>
      <c r="IQP18" s="934"/>
      <c r="IQQ18" s="934"/>
      <c r="IQR18" s="934"/>
      <c r="IQS18" s="934"/>
      <c r="IQT18" s="934"/>
      <c r="IQU18" s="934"/>
      <c r="IQV18" s="934"/>
      <c r="IQW18" s="934"/>
      <c r="IQX18" s="934"/>
      <c r="IQY18" s="934"/>
      <c r="IQZ18" s="934"/>
      <c r="IRA18" s="934"/>
      <c r="IRB18" s="934"/>
      <c r="IRC18" s="934"/>
      <c r="IRD18" s="934"/>
      <c r="IRE18" s="934"/>
      <c r="IRF18" s="934"/>
      <c r="IRG18" s="934"/>
      <c r="IRH18" s="934"/>
      <c r="IRI18" s="934"/>
      <c r="IRJ18" s="934"/>
      <c r="IRK18" s="934"/>
      <c r="IRL18" s="934"/>
      <c r="IRM18" s="934"/>
      <c r="IRN18" s="934"/>
      <c r="IRO18" s="934"/>
      <c r="IRP18" s="934"/>
      <c r="IRQ18" s="934"/>
      <c r="IRR18" s="934"/>
      <c r="IRS18" s="934"/>
      <c r="IRT18" s="934"/>
      <c r="IRU18" s="934"/>
      <c r="IRV18" s="934"/>
      <c r="IRW18" s="934"/>
      <c r="IRX18" s="934"/>
      <c r="IRY18" s="934"/>
      <c r="IRZ18" s="934"/>
      <c r="ISA18" s="934"/>
      <c r="ISB18" s="934"/>
      <c r="ISC18" s="934"/>
      <c r="ISD18" s="934"/>
      <c r="ISE18" s="934"/>
      <c r="ISF18" s="934"/>
      <c r="ISG18" s="934"/>
      <c r="ISH18" s="934"/>
      <c r="ISI18" s="934"/>
      <c r="ISJ18" s="934"/>
      <c r="ISK18" s="934"/>
      <c r="ISL18" s="934"/>
      <c r="ISM18" s="934"/>
      <c r="ISN18" s="934"/>
      <c r="ISO18" s="934"/>
      <c r="ISP18" s="934"/>
      <c r="ISQ18" s="934"/>
      <c r="ISR18" s="934"/>
      <c r="ISS18" s="934"/>
      <c r="IST18" s="934"/>
      <c r="ISU18" s="934"/>
      <c r="ISV18" s="934"/>
      <c r="ISW18" s="934"/>
      <c r="ISX18" s="934"/>
      <c r="ISY18" s="934"/>
      <c r="ISZ18" s="934"/>
      <c r="ITA18" s="934"/>
      <c r="ITB18" s="934"/>
      <c r="ITC18" s="934"/>
      <c r="ITD18" s="934"/>
      <c r="ITE18" s="934"/>
      <c r="ITF18" s="934"/>
      <c r="ITG18" s="934"/>
      <c r="ITH18" s="934"/>
      <c r="ITI18" s="934"/>
      <c r="ITJ18" s="934"/>
      <c r="ITK18" s="934"/>
      <c r="ITL18" s="934"/>
      <c r="ITM18" s="934"/>
      <c r="ITN18" s="934"/>
      <c r="ITO18" s="934"/>
      <c r="ITP18" s="934"/>
      <c r="ITQ18" s="934"/>
      <c r="ITR18" s="934"/>
      <c r="ITS18" s="934"/>
      <c r="ITT18" s="934"/>
      <c r="ITU18" s="934"/>
      <c r="ITV18" s="934"/>
      <c r="ITW18" s="934"/>
      <c r="ITX18" s="934"/>
      <c r="ITY18" s="934"/>
      <c r="ITZ18" s="934"/>
      <c r="IUA18" s="934"/>
      <c r="IUB18" s="934"/>
      <c r="IUC18" s="934"/>
      <c r="IUD18" s="934"/>
      <c r="IUE18" s="934"/>
      <c r="IUF18" s="934"/>
      <c r="IUG18" s="934"/>
      <c r="IUH18" s="934"/>
      <c r="IUI18" s="934"/>
      <c r="IUJ18" s="934"/>
      <c r="IUK18" s="934"/>
      <c r="IUL18" s="934"/>
      <c r="IUM18" s="934"/>
      <c r="IUN18" s="934"/>
      <c r="IUO18" s="934"/>
      <c r="IUP18" s="934"/>
      <c r="IUQ18" s="934"/>
      <c r="IUR18" s="934"/>
      <c r="IUS18" s="934"/>
      <c r="IUT18" s="934"/>
      <c r="IUU18" s="934"/>
      <c r="IUV18" s="934"/>
      <c r="IUW18" s="934"/>
      <c r="IUX18" s="934"/>
      <c r="IUY18" s="934"/>
      <c r="IUZ18" s="934"/>
      <c r="IVA18" s="934"/>
      <c r="IVB18" s="934"/>
      <c r="IVC18" s="934"/>
      <c r="IVD18" s="934"/>
      <c r="IVE18" s="934"/>
      <c r="IVF18" s="934"/>
      <c r="IVG18" s="934"/>
      <c r="IVH18" s="934"/>
      <c r="IVI18" s="934"/>
      <c r="IVJ18" s="934"/>
      <c r="IVK18" s="934"/>
      <c r="IVL18" s="934"/>
      <c r="IVM18" s="934"/>
      <c r="IVN18" s="934"/>
      <c r="IVO18" s="934"/>
      <c r="IVP18" s="934"/>
      <c r="IVQ18" s="934"/>
      <c r="IVR18" s="934"/>
      <c r="IVS18" s="934"/>
      <c r="IVT18" s="934"/>
      <c r="IVU18" s="934"/>
      <c r="IVV18" s="934"/>
      <c r="IVW18" s="934"/>
      <c r="IVX18" s="934"/>
      <c r="IVY18" s="934"/>
      <c r="IVZ18" s="934"/>
      <c r="IWA18" s="934"/>
      <c r="IWB18" s="934"/>
      <c r="IWC18" s="934"/>
      <c r="IWD18" s="934"/>
      <c r="IWE18" s="934"/>
      <c r="IWF18" s="934"/>
      <c r="IWG18" s="934"/>
      <c r="IWH18" s="934"/>
      <c r="IWI18" s="934"/>
      <c r="IWJ18" s="934"/>
      <c r="IWK18" s="934"/>
      <c r="IWL18" s="934"/>
      <c r="IWM18" s="934"/>
      <c r="IWN18" s="934"/>
      <c r="IWO18" s="934"/>
      <c r="IWP18" s="934"/>
      <c r="IWQ18" s="934"/>
      <c r="IWR18" s="934"/>
      <c r="IWS18" s="934"/>
      <c r="IWT18" s="934"/>
      <c r="IWU18" s="934"/>
      <c r="IWV18" s="934"/>
      <c r="IWW18" s="934"/>
      <c r="IWX18" s="934"/>
      <c r="IWY18" s="934"/>
      <c r="IWZ18" s="934"/>
      <c r="IXA18" s="934"/>
      <c r="IXB18" s="934"/>
      <c r="IXC18" s="934"/>
      <c r="IXD18" s="934"/>
      <c r="IXE18" s="934"/>
      <c r="IXF18" s="934"/>
      <c r="IXG18" s="934"/>
      <c r="IXH18" s="934"/>
      <c r="IXI18" s="934"/>
      <c r="IXJ18" s="934"/>
      <c r="IXK18" s="934"/>
      <c r="IXL18" s="934"/>
      <c r="IXM18" s="934"/>
      <c r="IXN18" s="934"/>
      <c r="IXO18" s="934"/>
      <c r="IXP18" s="934"/>
      <c r="IXQ18" s="934"/>
      <c r="IXR18" s="934"/>
      <c r="IXS18" s="934"/>
      <c r="IXT18" s="934"/>
      <c r="IXU18" s="934"/>
      <c r="IXV18" s="934"/>
      <c r="IXW18" s="934"/>
      <c r="IXX18" s="934"/>
      <c r="IXY18" s="934"/>
      <c r="IXZ18" s="934"/>
      <c r="IYA18" s="934"/>
      <c r="IYB18" s="934"/>
      <c r="IYC18" s="934"/>
      <c r="IYD18" s="934"/>
      <c r="IYE18" s="934"/>
      <c r="IYF18" s="934"/>
      <c r="IYG18" s="934"/>
      <c r="IYH18" s="934"/>
      <c r="IYI18" s="934"/>
      <c r="IYJ18" s="934"/>
      <c r="IYK18" s="934"/>
      <c r="IYL18" s="934"/>
      <c r="IYM18" s="934"/>
      <c r="IYN18" s="934"/>
      <c r="IYO18" s="934"/>
      <c r="IYP18" s="934"/>
      <c r="IYQ18" s="934"/>
      <c r="IYR18" s="934"/>
      <c r="IYS18" s="934"/>
      <c r="IYT18" s="934"/>
      <c r="IYU18" s="934"/>
      <c r="IYV18" s="934"/>
      <c r="IYW18" s="934"/>
      <c r="IYX18" s="934"/>
      <c r="IYY18" s="934"/>
      <c r="IYZ18" s="934"/>
      <c r="IZA18" s="934"/>
      <c r="IZB18" s="934"/>
      <c r="IZC18" s="934"/>
      <c r="IZD18" s="934"/>
      <c r="IZE18" s="934"/>
      <c r="IZF18" s="934"/>
      <c r="IZG18" s="934"/>
      <c r="IZH18" s="934"/>
      <c r="IZI18" s="934"/>
      <c r="IZJ18" s="934"/>
      <c r="IZK18" s="934"/>
      <c r="IZL18" s="934"/>
      <c r="IZM18" s="934"/>
      <c r="IZN18" s="934"/>
      <c r="IZO18" s="934"/>
      <c r="IZP18" s="934"/>
      <c r="IZQ18" s="934"/>
      <c r="IZR18" s="934"/>
      <c r="IZS18" s="934"/>
      <c r="IZT18" s="934"/>
      <c r="IZU18" s="934"/>
      <c r="IZV18" s="934"/>
      <c r="IZW18" s="934"/>
      <c r="IZX18" s="934"/>
      <c r="IZY18" s="934"/>
      <c r="IZZ18" s="934"/>
      <c r="JAA18" s="934"/>
      <c r="JAB18" s="934"/>
      <c r="JAC18" s="934"/>
      <c r="JAD18" s="934"/>
      <c r="JAE18" s="934"/>
      <c r="JAF18" s="934"/>
      <c r="JAG18" s="934"/>
      <c r="JAH18" s="934"/>
      <c r="JAI18" s="934"/>
      <c r="JAJ18" s="934"/>
      <c r="JAK18" s="934"/>
      <c r="JAL18" s="934"/>
      <c r="JAM18" s="934"/>
      <c r="JAN18" s="934"/>
      <c r="JAO18" s="934"/>
      <c r="JAP18" s="934"/>
      <c r="JAQ18" s="934"/>
      <c r="JAR18" s="934"/>
      <c r="JAS18" s="934"/>
      <c r="JAT18" s="934"/>
      <c r="JAU18" s="934"/>
      <c r="JAV18" s="934"/>
      <c r="JAW18" s="934"/>
      <c r="JAX18" s="934"/>
      <c r="JAY18" s="934"/>
      <c r="JAZ18" s="934"/>
      <c r="JBA18" s="934"/>
      <c r="JBB18" s="934"/>
      <c r="JBC18" s="934"/>
      <c r="JBD18" s="934"/>
      <c r="JBE18" s="934"/>
      <c r="JBF18" s="934"/>
      <c r="JBG18" s="934"/>
      <c r="JBH18" s="934"/>
      <c r="JBI18" s="934"/>
      <c r="JBJ18" s="934"/>
      <c r="JBK18" s="934"/>
      <c r="JBL18" s="934"/>
      <c r="JBM18" s="934"/>
      <c r="JBN18" s="934"/>
      <c r="JBO18" s="934"/>
      <c r="JBP18" s="934"/>
      <c r="JBQ18" s="934"/>
      <c r="JBR18" s="934"/>
      <c r="JBS18" s="934"/>
      <c r="JBT18" s="934"/>
      <c r="JBU18" s="934"/>
      <c r="JBV18" s="934"/>
      <c r="JBW18" s="934"/>
      <c r="JBX18" s="934"/>
      <c r="JBY18" s="934"/>
      <c r="JBZ18" s="934"/>
      <c r="JCA18" s="934"/>
      <c r="JCB18" s="934"/>
      <c r="JCC18" s="934"/>
      <c r="JCD18" s="934"/>
      <c r="JCE18" s="934"/>
      <c r="JCF18" s="934"/>
      <c r="JCG18" s="934"/>
      <c r="JCH18" s="934"/>
      <c r="JCI18" s="934"/>
      <c r="JCJ18" s="934"/>
      <c r="JCK18" s="934"/>
      <c r="JCL18" s="934"/>
      <c r="JCM18" s="934"/>
      <c r="JCN18" s="934"/>
      <c r="JCO18" s="934"/>
      <c r="JCP18" s="934"/>
      <c r="JCQ18" s="934"/>
      <c r="JCR18" s="934"/>
      <c r="JCS18" s="934"/>
      <c r="JCT18" s="934"/>
      <c r="JCU18" s="934"/>
      <c r="JCV18" s="934"/>
      <c r="JCW18" s="934"/>
      <c r="JCX18" s="934"/>
      <c r="JCY18" s="934"/>
      <c r="JCZ18" s="934"/>
      <c r="JDA18" s="934"/>
      <c r="JDB18" s="934"/>
      <c r="JDC18" s="934"/>
      <c r="JDD18" s="934"/>
      <c r="JDE18" s="934"/>
      <c r="JDF18" s="934"/>
      <c r="JDG18" s="934"/>
      <c r="JDH18" s="934"/>
      <c r="JDI18" s="934"/>
      <c r="JDJ18" s="934"/>
      <c r="JDK18" s="934"/>
      <c r="JDL18" s="934"/>
      <c r="JDM18" s="934"/>
      <c r="JDN18" s="934"/>
      <c r="JDO18" s="934"/>
      <c r="JDP18" s="934"/>
      <c r="JDQ18" s="934"/>
      <c r="JDR18" s="934"/>
      <c r="JDS18" s="934"/>
      <c r="JDT18" s="934"/>
      <c r="JDU18" s="934"/>
      <c r="JDV18" s="934"/>
      <c r="JDW18" s="934"/>
      <c r="JDX18" s="934"/>
      <c r="JDY18" s="934"/>
      <c r="JDZ18" s="934"/>
      <c r="JEA18" s="934"/>
      <c r="JEB18" s="934"/>
      <c r="JEC18" s="934"/>
      <c r="JED18" s="934"/>
      <c r="JEE18" s="934"/>
      <c r="JEF18" s="934"/>
      <c r="JEG18" s="934"/>
      <c r="JEH18" s="934"/>
      <c r="JEI18" s="934"/>
      <c r="JEJ18" s="934"/>
      <c r="JEK18" s="934"/>
      <c r="JEL18" s="934"/>
      <c r="JEM18" s="934"/>
      <c r="JEN18" s="934"/>
      <c r="JEO18" s="934"/>
      <c r="JEP18" s="934"/>
      <c r="JEQ18" s="934"/>
      <c r="JER18" s="934"/>
      <c r="JES18" s="934"/>
      <c r="JET18" s="934"/>
      <c r="JEU18" s="934"/>
      <c r="JEV18" s="934"/>
      <c r="JEW18" s="934"/>
      <c r="JEX18" s="934"/>
      <c r="JEY18" s="934"/>
      <c r="JEZ18" s="934"/>
      <c r="JFA18" s="934"/>
      <c r="JFB18" s="934"/>
      <c r="JFC18" s="934"/>
      <c r="JFD18" s="934"/>
      <c r="JFE18" s="934"/>
      <c r="JFF18" s="934"/>
      <c r="JFG18" s="934"/>
      <c r="JFH18" s="934"/>
      <c r="JFI18" s="934"/>
      <c r="JFJ18" s="934"/>
      <c r="JFK18" s="934"/>
      <c r="JFL18" s="934"/>
      <c r="JFM18" s="934"/>
      <c r="JFN18" s="934"/>
      <c r="JFO18" s="934"/>
      <c r="JFP18" s="934"/>
      <c r="JFQ18" s="934"/>
      <c r="JFR18" s="934"/>
      <c r="JFS18" s="934"/>
      <c r="JFT18" s="934"/>
      <c r="JFU18" s="934"/>
      <c r="JFV18" s="934"/>
      <c r="JFW18" s="934"/>
      <c r="JFX18" s="934"/>
      <c r="JFY18" s="934"/>
      <c r="JFZ18" s="934"/>
      <c r="JGA18" s="934"/>
      <c r="JGB18" s="934"/>
      <c r="JGC18" s="934"/>
      <c r="JGD18" s="934"/>
      <c r="JGE18" s="934"/>
      <c r="JGF18" s="934"/>
      <c r="JGG18" s="934"/>
      <c r="JGH18" s="934"/>
      <c r="JGI18" s="934"/>
      <c r="JGJ18" s="934"/>
      <c r="JGK18" s="934"/>
      <c r="JGL18" s="934"/>
      <c r="JGM18" s="934"/>
      <c r="JGN18" s="934"/>
      <c r="JGO18" s="934"/>
      <c r="JGP18" s="934"/>
      <c r="JGQ18" s="934"/>
      <c r="JGR18" s="934"/>
      <c r="JGS18" s="934"/>
      <c r="JGT18" s="934"/>
      <c r="JGU18" s="934"/>
      <c r="JGV18" s="934"/>
      <c r="JGW18" s="934"/>
      <c r="JGX18" s="934"/>
      <c r="JGY18" s="934"/>
      <c r="JGZ18" s="934"/>
      <c r="JHA18" s="934"/>
      <c r="JHB18" s="934"/>
      <c r="JHC18" s="934"/>
      <c r="JHD18" s="934"/>
      <c r="JHE18" s="934"/>
      <c r="JHF18" s="934"/>
      <c r="JHG18" s="934"/>
      <c r="JHH18" s="934"/>
      <c r="JHI18" s="934"/>
      <c r="JHJ18" s="934"/>
      <c r="JHK18" s="934"/>
      <c r="JHL18" s="934"/>
      <c r="JHM18" s="934"/>
      <c r="JHN18" s="934"/>
      <c r="JHO18" s="934"/>
      <c r="JHP18" s="934"/>
      <c r="JHQ18" s="934"/>
      <c r="JHR18" s="934"/>
      <c r="JHS18" s="934"/>
      <c r="JHT18" s="934"/>
      <c r="JHU18" s="934"/>
      <c r="JHV18" s="934"/>
      <c r="JHW18" s="934"/>
      <c r="JHX18" s="934"/>
      <c r="JHY18" s="934"/>
      <c r="JHZ18" s="934"/>
      <c r="JIA18" s="934"/>
      <c r="JIB18" s="934"/>
      <c r="JIC18" s="934"/>
      <c r="JID18" s="934"/>
      <c r="JIE18" s="934"/>
      <c r="JIF18" s="934"/>
      <c r="JIG18" s="934"/>
      <c r="JIH18" s="934"/>
      <c r="JII18" s="934"/>
      <c r="JIJ18" s="934"/>
      <c r="JIK18" s="934"/>
      <c r="JIL18" s="934"/>
      <c r="JIM18" s="934"/>
      <c r="JIN18" s="934"/>
      <c r="JIO18" s="934"/>
      <c r="JIP18" s="934"/>
      <c r="JIQ18" s="934"/>
      <c r="JIR18" s="934"/>
      <c r="JIS18" s="934"/>
      <c r="JIT18" s="934"/>
      <c r="JIU18" s="934"/>
      <c r="JIV18" s="934"/>
      <c r="JIW18" s="934"/>
      <c r="JIX18" s="934"/>
      <c r="JIY18" s="934"/>
      <c r="JIZ18" s="934"/>
      <c r="JJA18" s="934"/>
      <c r="JJB18" s="934"/>
      <c r="JJC18" s="934"/>
      <c r="JJD18" s="934"/>
      <c r="JJE18" s="934"/>
      <c r="JJF18" s="934"/>
      <c r="JJG18" s="934"/>
      <c r="JJH18" s="934"/>
      <c r="JJI18" s="934"/>
      <c r="JJJ18" s="934"/>
      <c r="JJK18" s="934"/>
      <c r="JJL18" s="934"/>
      <c r="JJM18" s="934"/>
      <c r="JJN18" s="934"/>
      <c r="JJO18" s="934"/>
      <c r="JJP18" s="934"/>
      <c r="JJQ18" s="934"/>
      <c r="JJR18" s="934"/>
      <c r="JJS18" s="934"/>
      <c r="JJT18" s="934"/>
      <c r="JJU18" s="934"/>
      <c r="JJV18" s="934"/>
      <c r="JJW18" s="934"/>
      <c r="JJX18" s="934"/>
      <c r="JJY18" s="934"/>
      <c r="JJZ18" s="934"/>
      <c r="JKA18" s="934"/>
      <c r="JKB18" s="934"/>
      <c r="JKC18" s="934"/>
      <c r="JKD18" s="934"/>
      <c r="JKE18" s="934"/>
      <c r="JKF18" s="934"/>
      <c r="JKG18" s="934"/>
      <c r="JKH18" s="934"/>
      <c r="JKI18" s="934"/>
      <c r="JKJ18" s="934"/>
      <c r="JKK18" s="934"/>
      <c r="JKL18" s="934"/>
      <c r="JKM18" s="934"/>
      <c r="JKN18" s="934"/>
      <c r="JKO18" s="934"/>
      <c r="JKP18" s="934"/>
      <c r="JKQ18" s="934"/>
      <c r="JKR18" s="934"/>
      <c r="JKS18" s="934"/>
      <c r="JKT18" s="934"/>
      <c r="JKU18" s="934"/>
      <c r="JKV18" s="934"/>
      <c r="JKW18" s="934"/>
      <c r="JKX18" s="934"/>
      <c r="JKY18" s="934"/>
      <c r="JKZ18" s="934"/>
      <c r="JLA18" s="934"/>
      <c r="JLB18" s="934"/>
      <c r="JLC18" s="934"/>
      <c r="JLD18" s="934"/>
      <c r="JLE18" s="934"/>
      <c r="JLF18" s="934"/>
      <c r="JLG18" s="934"/>
      <c r="JLH18" s="934"/>
      <c r="JLI18" s="934"/>
      <c r="JLJ18" s="934"/>
      <c r="JLK18" s="934"/>
      <c r="JLL18" s="934"/>
      <c r="JLM18" s="934"/>
      <c r="JLN18" s="934"/>
      <c r="JLO18" s="934"/>
      <c r="JLP18" s="934"/>
      <c r="JLQ18" s="934"/>
      <c r="JLR18" s="934"/>
      <c r="JLS18" s="934"/>
      <c r="JLT18" s="934"/>
      <c r="JLU18" s="934"/>
      <c r="JLV18" s="934"/>
      <c r="JLW18" s="934"/>
      <c r="JLX18" s="934"/>
      <c r="JLY18" s="934"/>
      <c r="JLZ18" s="934"/>
      <c r="JMA18" s="934"/>
      <c r="JMB18" s="934"/>
      <c r="JMC18" s="934"/>
      <c r="JMD18" s="934"/>
      <c r="JME18" s="934"/>
      <c r="JMF18" s="934"/>
      <c r="JMG18" s="934"/>
      <c r="JMH18" s="934"/>
      <c r="JMI18" s="934"/>
      <c r="JMJ18" s="934"/>
      <c r="JMK18" s="934"/>
      <c r="JML18" s="934"/>
      <c r="JMM18" s="934"/>
      <c r="JMN18" s="934"/>
      <c r="JMO18" s="934"/>
      <c r="JMP18" s="934"/>
      <c r="JMQ18" s="934"/>
      <c r="JMR18" s="934"/>
      <c r="JMS18" s="934"/>
      <c r="JMT18" s="934"/>
      <c r="JMU18" s="934"/>
      <c r="JMV18" s="934"/>
      <c r="JMW18" s="934"/>
      <c r="JMX18" s="934"/>
      <c r="JMY18" s="934"/>
      <c r="JMZ18" s="934"/>
      <c r="JNA18" s="934"/>
      <c r="JNB18" s="934"/>
      <c r="JNC18" s="934"/>
      <c r="JND18" s="934"/>
      <c r="JNE18" s="934"/>
      <c r="JNF18" s="934"/>
      <c r="JNG18" s="934"/>
      <c r="JNH18" s="934"/>
      <c r="JNI18" s="934"/>
      <c r="JNJ18" s="934"/>
      <c r="JNK18" s="934"/>
      <c r="JNL18" s="934"/>
      <c r="JNM18" s="934"/>
      <c r="JNN18" s="934"/>
      <c r="JNO18" s="934"/>
      <c r="JNP18" s="934"/>
      <c r="JNQ18" s="934"/>
      <c r="JNR18" s="934"/>
      <c r="JNS18" s="934"/>
      <c r="JNT18" s="934"/>
      <c r="JNU18" s="934"/>
      <c r="JNV18" s="934"/>
      <c r="JNW18" s="934"/>
      <c r="JNX18" s="934"/>
      <c r="JNY18" s="934"/>
      <c r="JNZ18" s="934"/>
      <c r="JOA18" s="934"/>
      <c r="JOB18" s="934"/>
      <c r="JOC18" s="934"/>
      <c r="JOD18" s="934"/>
      <c r="JOE18" s="934"/>
      <c r="JOF18" s="934"/>
      <c r="JOG18" s="934"/>
      <c r="JOH18" s="934"/>
      <c r="JOI18" s="934"/>
      <c r="JOJ18" s="934"/>
      <c r="JOK18" s="934"/>
      <c r="JOL18" s="934"/>
      <c r="JOM18" s="934"/>
      <c r="JON18" s="934"/>
      <c r="JOO18" s="934"/>
      <c r="JOP18" s="934"/>
      <c r="JOQ18" s="934"/>
      <c r="JOR18" s="934"/>
      <c r="JOS18" s="934"/>
      <c r="JOT18" s="934"/>
      <c r="JOU18" s="934"/>
      <c r="JOV18" s="934"/>
      <c r="JOW18" s="934"/>
      <c r="JOX18" s="934"/>
      <c r="JOY18" s="934"/>
      <c r="JOZ18" s="934"/>
      <c r="JPA18" s="934"/>
      <c r="JPB18" s="934"/>
      <c r="JPC18" s="934"/>
      <c r="JPD18" s="934"/>
      <c r="JPE18" s="934"/>
      <c r="JPF18" s="934"/>
      <c r="JPG18" s="934"/>
      <c r="JPH18" s="934"/>
      <c r="JPI18" s="934"/>
      <c r="JPJ18" s="934"/>
      <c r="JPK18" s="934"/>
      <c r="JPL18" s="934"/>
      <c r="JPM18" s="934"/>
      <c r="JPN18" s="934"/>
      <c r="JPO18" s="934"/>
      <c r="JPP18" s="934"/>
      <c r="JPQ18" s="934"/>
      <c r="JPR18" s="934"/>
      <c r="JPS18" s="934"/>
      <c r="JPT18" s="934"/>
      <c r="JPU18" s="934"/>
      <c r="JPV18" s="934"/>
      <c r="JPW18" s="934"/>
      <c r="JPX18" s="934"/>
      <c r="JPY18" s="934"/>
      <c r="JPZ18" s="934"/>
      <c r="JQA18" s="934"/>
      <c r="JQB18" s="934"/>
      <c r="JQC18" s="934"/>
      <c r="JQD18" s="934"/>
      <c r="JQE18" s="934"/>
      <c r="JQF18" s="934"/>
      <c r="JQG18" s="934"/>
      <c r="JQH18" s="934"/>
      <c r="JQI18" s="934"/>
      <c r="JQJ18" s="934"/>
      <c r="JQK18" s="934"/>
      <c r="JQL18" s="934"/>
      <c r="JQM18" s="934"/>
      <c r="JQN18" s="934"/>
      <c r="JQO18" s="934"/>
      <c r="JQP18" s="934"/>
      <c r="JQQ18" s="934"/>
      <c r="JQR18" s="934"/>
      <c r="JQS18" s="934"/>
      <c r="JQT18" s="934"/>
      <c r="JQU18" s="934"/>
      <c r="JQV18" s="934"/>
      <c r="JQW18" s="934"/>
      <c r="JQX18" s="934"/>
      <c r="JQY18" s="934"/>
      <c r="JQZ18" s="934"/>
      <c r="JRA18" s="934"/>
      <c r="JRB18" s="934"/>
      <c r="JRC18" s="934"/>
      <c r="JRD18" s="934"/>
      <c r="JRE18" s="934"/>
      <c r="JRF18" s="934"/>
      <c r="JRG18" s="934"/>
      <c r="JRH18" s="934"/>
      <c r="JRI18" s="934"/>
      <c r="JRJ18" s="934"/>
      <c r="JRK18" s="934"/>
      <c r="JRL18" s="934"/>
      <c r="JRM18" s="934"/>
      <c r="JRN18" s="934"/>
      <c r="JRO18" s="934"/>
      <c r="JRP18" s="934"/>
      <c r="JRQ18" s="934"/>
      <c r="JRR18" s="934"/>
      <c r="JRS18" s="934"/>
      <c r="JRT18" s="934"/>
      <c r="JRU18" s="934"/>
      <c r="JRV18" s="934"/>
      <c r="JRW18" s="934"/>
      <c r="JRX18" s="934"/>
      <c r="JRY18" s="934"/>
      <c r="JRZ18" s="934"/>
      <c r="JSA18" s="934"/>
      <c r="JSB18" s="934"/>
      <c r="JSC18" s="934"/>
      <c r="JSD18" s="934"/>
      <c r="JSE18" s="934"/>
      <c r="JSF18" s="934"/>
      <c r="JSG18" s="934"/>
      <c r="JSH18" s="934"/>
      <c r="JSI18" s="934"/>
      <c r="JSJ18" s="934"/>
      <c r="JSK18" s="934"/>
      <c r="JSL18" s="934"/>
      <c r="JSM18" s="934"/>
      <c r="JSN18" s="934"/>
      <c r="JSO18" s="934"/>
      <c r="JSP18" s="934"/>
      <c r="JSQ18" s="934"/>
      <c r="JSR18" s="934"/>
      <c r="JSS18" s="934"/>
      <c r="JST18" s="934"/>
      <c r="JSU18" s="934"/>
      <c r="JSV18" s="934"/>
      <c r="JSW18" s="934"/>
      <c r="JSX18" s="934"/>
      <c r="JSY18" s="934"/>
      <c r="JSZ18" s="934"/>
      <c r="JTA18" s="934"/>
      <c r="JTB18" s="934"/>
      <c r="JTC18" s="934"/>
      <c r="JTD18" s="934"/>
      <c r="JTE18" s="934"/>
      <c r="JTF18" s="934"/>
      <c r="JTG18" s="934"/>
      <c r="JTH18" s="934"/>
      <c r="JTI18" s="934"/>
      <c r="JTJ18" s="934"/>
      <c r="JTK18" s="934"/>
      <c r="JTL18" s="934"/>
      <c r="JTM18" s="934"/>
      <c r="JTN18" s="934"/>
      <c r="JTO18" s="934"/>
      <c r="JTP18" s="934"/>
      <c r="JTQ18" s="934"/>
      <c r="JTR18" s="934"/>
      <c r="JTS18" s="934"/>
      <c r="JTT18" s="934"/>
      <c r="JTU18" s="934"/>
      <c r="JTV18" s="934"/>
      <c r="JTW18" s="934"/>
      <c r="JTX18" s="934"/>
      <c r="JTY18" s="934"/>
      <c r="JTZ18" s="934"/>
      <c r="JUA18" s="934"/>
      <c r="JUB18" s="934"/>
      <c r="JUC18" s="934"/>
      <c r="JUD18" s="934"/>
      <c r="JUE18" s="934"/>
      <c r="JUF18" s="934"/>
      <c r="JUG18" s="934"/>
      <c r="JUH18" s="934"/>
      <c r="JUI18" s="934"/>
      <c r="JUJ18" s="934"/>
      <c r="JUK18" s="934"/>
      <c r="JUL18" s="934"/>
      <c r="JUM18" s="934"/>
      <c r="JUN18" s="934"/>
      <c r="JUO18" s="934"/>
      <c r="JUP18" s="934"/>
      <c r="JUQ18" s="934"/>
      <c r="JUR18" s="934"/>
      <c r="JUS18" s="934"/>
      <c r="JUT18" s="934"/>
      <c r="JUU18" s="934"/>
      <c r="JUV18" s="934"/>
      <c r="JUW18" s="934"/>
      <c r="JUX18" s="934"/>
      <c r="JUY18" s="934"/>
      <c r="JUZ18" s="934"/>
      <c r="JVA18" s="934"/>
      <c r="JVB18" s="934"/>
      <c r="JVC18" s="934"/>
      <c r="JVD18" s="934"/>
      <c r="JVE18" s="934"/>
      <c r="JVF18" s="934"/>
      <c r="JVG18" s="934"/>
      <c r="JVH18" s="934"/>
      <c r="JVI18" s="934"/>
      <c r="JVJ18" s="934"/>
      <c r="JVK18" s="934"/>
      <c r="JVL18" s="934"/>
      <c r="JVM18" s="934"/>
      <c r="JVN18" s="934"/>
      <c r="JVO18" s="934"/>
      <c r="JVP18" s="934"/>
      <c r="JVQ18" s="934"/>
      <c r="JVR18" s="934"/>
      <c r="JVS18" s="934"/>
      <c r="JVT18" s="934"/>
      <c r="JVU18" s="934"/>
      <c r="JVV18" s="934"/>
      <c r="JVW18" s="934"/>
      <c r="JVX18" s="934"/>
      <c r="JVY18" s="934"/>
      <c r="JVZ18" s="934"/>
      <c r="JWA18" s="934"/>
      <c r="JWB18" s="934"/>
      <c r="JWC18" s="934"/>
      <c r="JWD18" s="934"/>
      <c r="JWE18" s="934"/>
      <c r="JWF18" s="934"/>
      <c r="JWG18" s="934"/>
      <c r="JWH18" s="934"/>
      <c r="JWI18" s="934"/>
      <c r="JWJ18" s="934"/>
      <c r="JWK18" s="934"/>
      <c r="JWL18" s="934"/>
      <c r="JWM18" s="934"/>
      <c r="JWN18" s="934"/>
      <c r="JWO18" s="934"/>
      <c r="JWP18" s="934"/>
      <c r="JWQ18" s="934"/>
      <c r="JWR18" s="934"/>
      <c r="JWS18" s="934"/>
      <c r="JWT18" s="934"/>
      <c r="JWU18" s="934"/>
      <c r="JWV18" s="934"/>
      <c r="JWW18" s="934"/>
      <c r="JWX18" s="934"/>
      <c r="JWY18" s="934"/>
      <c r="JWZ18" s="934"/>
      <c r="JXA18" s="934"/>
      <c r="JXB18" s="934"/>
      <c r="JXC18" s="934"/>
      <c r="JXD18" s="934"/>
      <c r="JXE18" s="934"/>
      <c r="JXF18" s="934"/>
      <c r="JXG18" s="934"/>
      <c r="JXH18" s="934"/>
      <c r="JXI18" s="934"/>
      <c r="JXJ18" s="934"/>
      <c r="JXK18" s="934"/>
      <c r="JXL18" s="934"/>
      <c r="JXM18" s="934"/>
      <c r="JXN18" s="934"/>
      <c r="JXO18" s="934"/>
      <c r="JXP18" s="934"/>
      <c r="JXQ18" s="934"/>
      <c r="JXR18" s="934"/>
      <c r="JXS18" s="934"/>
      <c r="JXT18" s="934"/>
      <c r="JXU18" s="934"/>
      <c r="JXV18" s="934"/>
      <c r="JXW18" s="934"/>
      <c r="JXX18" s="934"/>
      <c r="JXY18" s="934"/>
      <c r="JXZ18" s="934"/>
      <c r="JYA18" s="934"/>
      <c r="JYB18" s="934"/>
      <c r="JYC18" s="934"/>
      <c r="JYD18" s="934"/>
      <c r="JYE18" s="934"/>
      <c r="JYF18" s="934"/>
      <c r="JYG18" s="934"/>
      <c r="JYH18" s="934"/>
      <c r="JYI18" s="934"/>
      <c r="JYJ18" s="934"/>
      <c r="JYK18" s="934"/>
      <c r="JYL18" s="934"/>
      <c r="JYM18" s="934"/>
      <c r="JYN18" s="934"/>
      <c r="JYO18" s="934"/>
      <c r="JYP18" s="934"/>
      <c r="JYQ18" s="934"/>
      <c r="JYR18" s="934"/>
      <c r="JYS18" s="934"/>
      <c r="JYT18" s="934"/>
      <c r="JYU18" s="934"/>
      <c r="JYV18" s="934"/>
      <c r="JYW18" s="934"/>
      <c r="JYX18" s="934"/>
      <c r="JYY18" s="934"/>
      <c r="JYZ18" s="934"/>
      <c r="JZA18" s="934"/>
      <c r="JZB18" s="934"/>
      <c r="JZC18" s="934"/>
      <c r="JZD18" s="934"/>
      <c r="JZE18" s="934"/>
      <c r="JZF18" s="934"/>
      <c r="JZG18" s="934"/>
      <c r="JZH18" s="934"/>
      <c r="JZI18" s="934"/>
      <c r="JZJ18" s="934"/>
      <c r="JZK18" s="934"/>
      <c r="JZL18" s="934"/>
      <c r="JZM18" s="934"/>
      <c r="JZN18" s="934"/>
      <c r="JZO18" s="934"/>
      <c r="JZP18" s="934"/>
      <c r="JZQ18" s="934"/>
      <c r="JZR18" s="934"/>
      <c r="JZS18" s="934"/>
      <c r="JZT18" s="934"/>
      <c r="JZU18" s="934"/>
      <c r="JZV18" s="934"/>
      <c r="JZW18" s="934"/>
      <c r="JZX18" s="934"/>
      <c r="JZY18" s="934"/>
      <c r="JZZ18" s="934"/>
      <c r="KAA18" s="934"/>
      <c r="KAB18" s="934"/>
      <c r="KAC18" s="934"/>
      <c r="KAD18" s="934"/>
      <c r="KAE18" s="934"/>
      <c r="KAF18" s="934"/>
      <c r="KAG18" s="934"/>
      <c r="KAH18" s="934"/>
      <c r="KAI18" s="934"/>
      <c r="KAJ18" s="934"/>
      <c r="KAK18" s="934"/>
      <c r="KAL18" s="934"/>
      <c r="KAM18" s="934"/>
      <c r="KAN18" s="934"/>
      <c r="KAO18" s="934"/>
      <c r="KAP18" s="934"/>
      <c r="KAQ18" s="934"/>
      <c r="KAR18" s="934"/>
      <c r="KAS18" s="934"/>
      <c r="KAT18" s="934"/>
      <c r="KAU18" s="934"/>
      <c r="KAV18" s="934"/>
      <c r="KAW18" s="934"/>
      <c r="KAX18" s="934"/>
      <c r="KAY18" s="934"/>
      <c r="KAZ18" s="934"/>
      <c r="KBA18" s="934"/>
      <c r="KBB18" s="934"/>
      <c r="KBC18" s="934"/>
      <c r="KBD18" s="934"/>
      <c r="KBE18" s="934"/>
      <c r="KBF18" s="934"/>
      <c r="KBG18" s="934"/>
      <c r="KBH18" s="934"/>
      <c r="KBI18" s="934"/>
      <c r="KBJ18" s="934"/>
      <c r="KBK18" s="934"/>
      <c r="KBL18" s="934"/>
      <c r="KBM18" s="934"/>
      <c r="KBN18" s="934"/>
      <c r="KBO18" s="934"/>
      <c r="KBP18" s="934"/>
      <c r="KBQ18" s="934"/>
      <c r="KBR18" s="934"/>
      <c r="KBS18" s="934"/>
      <c r="KBT18" s="934"/>
      <c r="KBU18" s="934"/>
      <c r="KBV18" s="934"/>
      <c r="KBW18" s="934"/>
      <c r="KBX18" s="934"/>
      <c r="KBY18" s="934"/>
      <c r="KBZ18" s="934"/>
      <c r="KCA18" s="934"/>
      <c r="KCB18" s="934"/>
      <c r="KCC18" s="934"/>
      <c r="KCD18" s="934"/>
      <c r="KCE18" s="934"/>
      <c r="KCF18" s="934"/>
      <c r="KCG18" s="934"/>
      <c r="KCH18" s="934"/>
      <c r="KCI18" s="934"/>
      <c r="KCJ18" s="934"/>
      <c r="KCK18" s="934"/>
      <c r="KCL18" s="934"/>
      <c r="KCM18" s="934"/>
      <c r="KCN18" s="934"/>
      <c r="KCO18" s="934"/>
      <c r="KCP18" s="934"/>
      <c r="KCQ18" s="934"/>
      <c r="KCR18" s="934"/>
      <c r="KCS18" s="934"/>
      <c r="KCT18" s="934"/>
      <c r="KCU18" s="934"/>
      <c r="KCV18" s="934"/>
      <c r="KCW18" s="934"/>
      <c r="KCX18" s="934"/>
      <c r="KCY18" s="934"/>
      <c r="KCZ18" s="934"/>
      <c r="KDA18" s="934"/>
      <c r="KDB18" s="934"/>
      <c r="KDC18" s="934"/>
      <c r="KDD18" s="934"/>
      <c r="KDE18" s="934"/>
      <c r="KDF18" s="934"/>
      <c r="KDG18" s="934"/>
      <c r="KDH18" s="934"/>
      <c r="KDI18" s="934"/>
      <c r="KDJ18" s="934"/>
      <c r="KDK18" s="934"/>
      <c r="KDL18" s="934"/>
      <c r="KDM18" s="934"/>
      <c r="KDN18" s="934"/>
      <c r="KDO18" s="934"/>
      <c r="KDP18" s="934"/>
      <c r="KDQ18" s="934"/>
      <c r="KDR18" s="934"/>
      <c r="KDS18" s="934"/>
      <c r="KDT18" s="934"/>
      <c r="KDU18" s="934"/>
      <c r="KDV18" s="934"/>
      <c r="KDW18" s="934"/>
      <c r="KDX18" s="934"/>
      <c r="KDY18" s="934"/>
      <c r="KDZ18" s="934"/>
      <c r="KEA18" s="934"/>
      <c r="KEB18" s="934"/>
      <c r="KEC18" s="934"/>
      <c r="KED18" s="934"/>
      <c r="KEE18" s="934"/>
      <c r="KEF18" s="934"/>
      <c r="KEG18" s="934"/>
      <c r="KEH18" s="934"/>
      <c r="KEI18" s="934"/>
      <c r="KEJ18" s="934"/>
      <c r="KEK18" s="934"/>
      <c r="KEL18" s="934"/>
      <c r="KEM18" s="934"/>
      <c r="KEN18" s="934"/>
      <c r="KEO18" s="934"/>
      <c r="KEP18" s="934"/>
      <c r="KEQ18" s="934"/>
      <c r="KER18" s="934"/>
      <c r="KES18" s="934"/>
      <c r="KET18" s="934"/>
      <c r="KEU18" s="934"/>
      <c r="KEV18" s="934"/>
      <c r="KEW18" s="934"/>
      <c r="KEX18" s="934"/>
      <c r="KEY18" s="934"/>
      <c r="KEZ18" s="934"/>
      <c r="KFA18" s="934"/>
      <c r="KFB18" s="934"/>
      <c r="KFC18" s="934"/>
      <c r="KFD18" s="934"/>
      <c r="KFE18" s="934"/>
      <c r="KFF18" s="934"/>
      <c r="KFG18" s="934"/>
      <c r="KFH18" s="934"/>
      <c r="KFI18" s="934"/>
      <c r="KFJ18" s="934"/>
      <c r="KFK18" s="934"/>
      <c r="KFL18" s="934"/>
      <c r="KFM18" s="934"/>
      <c r="KFN18" s="934"/>
      <c r="KFO18" s="934"/>
      <c r="KFP18" s="934"/>
      <c r="KFQ18" s="934"/>
      <c r="KFR18" s="934"/>
      <c r="KFS18" s="934"/>
      <c r="KFT18" s="934"/>
      <c r="KFU18" s="934"/>
      <c r="KFV18" s="934"/>
      <c r="KFW18" s="934"/>
      <c r="KFX18" s="934"/>
      <c r="KFY18" s="934"/>
      <c r="KFZ18" s="934"/>
      <c r="KGA18" s="934"/>
      <c r="KGB18" s="934"/>
      <c r="KGC18" s="934"/>
      <c r="KGD18" s="934"/>
      <c r="KGE18" s="934"/>
      <c r="KGF18" s="934"/>
      <c r="KGG18" s="934"/>
      <c r="KGH18" s="934"/>
      <c r="KGI18" s="934"/>
      <c r="KGJ18" s="934"/>
      <c r="KGK18" s="934"/>
      <c r="KGL18" s="934"/>
      <c r="KGM18" s="934"/>
      <c r="KGN18" s="934"/>
      <c r="KGO18" s="934"/>
      <c r="KGP18" s="934"/>
      <c r="KGQ18" s="934"/>
      <c r="KGR18" s="934"/>
      <c r="KGS18" s="934"/>
      <c r="KGT18" s="934"/>
      <c r="KGU18" s="934"/>
      <c r="KGV18" s="934"/>
      <c r="KGW18" s="934"/>
      <c r="KGX18" s="934"/>
      <c r="KGY18" s="934"/>
      <c r="KGZ18" s="934"/>
      <c r="KHA18" s="934"/>
      <c r="KHB18" s="934"/>
      <c r="KHC18" s="934"/>
      <c r="KHD18" s="934"/>
      <c r="KHE18" s="934"/>
      <c r="KHF18" s="934"/>
      <c r="KHG18" s="934"/>
      <c r="KHH18" s="934"/>
      <c r="KHI18" s="934"/>
      <c r="KHJ18" s="934"/>
      <c r="KHK18" s="934"/>
      <c r="KHL18" s="934"/>
      <c r="KHM18" s="934"/>
      <c r="KHN18" s="934"/>
      <c r="KHO18" s="934"/>
      <c r="KHP18" s="934"/>
      <c r="KHQ18" s="934"/>
      <c r="KHR18" s="934"/>
      <c r="KHS18" s="934"/>
      <c r="KHT18" s="934"/>
      <c r="KHU18" s="934"/>
      <c r="KHV18" s="934"/>
      <c r="KHW18" s="934"/>
      <c r="KHX18" s="934"/>
      <c r="KHY18" s="934"/>
      <c r="KHZ18" s="934"/>
      <c r="KIA18" s="934"/>
      <c r="KIB18" s="934"/>
      <c r="KIC18" s="934"/>
      <c r="KID18" s="934"/>
      <c r="KIE18" s="934"/>
      <c r="KIF18" s="934"/>
      <c r="KIG18" s="934"/>
      <c r="KIH18" s="934"/>
      <c r="KII18" s="934"/>
      <c r="KIJ18" s="934"/>
      <c r="KIK18" s="934"/>
      <c r="KIL18" s="934"/>
      <c r="KIM18" s="934"/>
      <c r="KIN18" s="934"/>
      <c r="KIO18" s="934"/>
      <c r="KIP18" s="934"/>
      <c r="KIQ18" s="934"/>
      <c r="KIR18" s="934"/>
      <c r="KIS18" s="934"/>
      <c r="KIT18" s="934"/>
      <c r="KIU18" s="934"/>
      <c r="KIV18" s="934"/>
      <c r="KIW18" s="934"/>
      <c r="KIX18" s="934"/>
      <c r="KIY18" s="934"/>
      <c r="KIZ18" s="934"/>
      <c r="KJA18" s="934"/>
      <c r="KJB18" s="934"/>
      <c r="KJC18" s="934"/>
      <c r="KJD18" s="934"/>
      <c r="KJE18" s="934"/>
      <c r="KJF18" s="934"/>
      <c r="KJG18" s="934"/>
      <c r="KJH18" s="934"/>
      <c r="KJI18" s="934"/>
      <c r="KJJ18" s="934"/>
      <c r="KJK18" s="934"/>
      <c r="KJL18" s="934"/>
      <c r="KJM18" s="934"/>
      <c r="KJN18" s="934"/>
      <c r="KJO18" s="934"/>
      <c r="KJP18" s="934"/>
      <c r="KJQ18" s="934"/>
      <c r="KJR18" s="934"/>
      <c r="KJS18" s="934"/>
      <c r="KJT18" s="934"/>
      <c r="KJU18" s="934"/>
      <c r="KJV18" s="934"/>
      <c r="KJW18" s="934"/>
      <c r="KJX18" s="934"/>
      <c r="KJY18" s="934"/>
      <c r="KJZ18" s="934"/>
      <c r="KKA18" s="934"/>
      <c r="KKB18" s="934"/>
      <c r="KKC18" s="934"/>
      <c r="KKD18" s="934"/>
      <c r="KKE18" s="934"/>
      <c r="KKF18" s="934"/>
      <c r="KKG18" s="934"/>
      <c r="KKH18" s="934"/>
      <c r="KKI18" s="934"/>
      <c r="KKJ18" s="934"/>
      <c r="KKK18" s="934"/>
      <c r="KKL18" s="934"/>
      <c r="KKM18" s="934"/>
      <c r="KKN18" s="934"/>
      <c r="KKO18" s="934"/>
      <c r="KKP18" s="934"/>
      <c r="KKQ18" s="934"/>
      <c r="KKR18" s="934"/>
      <c r="KKS18" s="934"/>
      <c r="KKT18" s="934"/>
      <c r="KKU18" s="934"/>
      <c r="KKV18" s="934"/>
      <c r="KKW18" s="934"/>
      <c r="KKX18" s="934"/>
      <c r="KKY18" s="934"/>
      <c r="KKZ18" s="934"/>
      <c r="KLA18" s="934"/>
      <c r="KLB18" s="934"/>
      <c r="KLC18" s="934"/>
      <c r="KLD18" s="934"/>
      <c r="KLE18" s="934"/>
      <c r="KLF18" s="934"/>
      <c r="KLG18" s="934"/>
      <c r="KLH18" s="934"/>
      <c r="KLI18" s="934"/>
      <c r="KLJ18" s="934"/>
      <c r="KLK18" s="934"/>
      <c r="KLL18" s="934"/>
      <c r="KLM18" s="934"/>
      <c r="KLN18" s="934"/>
      <c r="KLO18" s="934"/>
      <c r="KLP18" s="934"/>
      <c r="KLQ18" s="934"/>
      <c r="KLR18" s="934"/>
      <c r="KLS18" s="934"/>
      <c r="KLT18" s="934"/>
      <c r="KLU18" s="934"/>
      <c r="KLV18" s="934"/>
      <c r="KLW18" s="934"/>
      <c r="KLX18" s="934"/>
      <c r="KLY18" s="934"/>
      <c r="KLZ18" s="934"/>
      <c r="KMA18" s="934"/>
      <c r="KMB18" s="934"/>
      <c r="KMC18" s="934"/>
      <c r="KMD18" s="934"/>
      <c r="KME18" s="934"/>
      <c r="KMF18" s="934"/>
      <c r="KMG18" s="934"/>
      <c r="KMH18" s="934"/>
      <c r="KMI18" s="934"/>
      <c r="KMJ18" s="934"/>
      <c r="KMK18" s="934"/>
      <c r="KML18" s="934"/>
      <c r="KMM18" s="934"/>
      <c r="KMN18" s="934"/>
      <c r="KMO18" s="934"/>
      <c r="KMP18" s="934"/>
      <c r="KMQ18" s="934"/>
      <c r="KMR18" s="934"/>
      <c r="KMS18" s="934"/>
      <c r="KMT18" s="934"/>
      <c r="KMU18" s="934"/>
      <c r="KMV18" s="934"/>
      <c r="KMW18" s="934"/>
      <c r="KMX18" s="934"/>
      <c r="KMY18" s="934"/>
      <c r="KMZ18" s="934"/>
      <c r="KNA18" s="934"/>
      <c r="KNB18" s="934"/>
      <c r="KNC18" s="934"/>
      <c r="KND18" s="934"/>
      <c r="KNE18" s="934"/>
      <c r="KNF18" s="934"/>
      <c r="KNG18" s="934"/>
      <c r="KNH18" s="934"/>
      <c r="KNI18" s="934"/>
      <c r="KNJ18" s="934"/>
      <c r="KNK18" s="934"/>
      <c r="KNL18" s="934"/>
      <c r="KNM18" s="934"/>
      <c r="KNN18" s="934"/>
      <c r="KNO18" s="934"/>
      <c r="KNP18" s="934"/>
      <c r="KNQ18" s="934"/>
      <c r="KNR18" s="934"/>
      <c r="KNS18" s="934"/>
      <c r="KNT18" s="934"/>
      <c r="KNU18" s="934"/>
      <c r="KNV18" s="934"/>
      <c r="KNW18" s="934"/>
      <c r="KNX18" s="934"/>
      <c r="KNY18" s="934"/>
      <c r="KNZ18" s="934"/>
      <c r="KOA18" s="934"/>
      <c r="KOB18" s="934"/>
      <c r="KOC18" s="934"/>
      <c r="KOD18" s="934"/>
      <c r="KOE18" s="934"/>
      <c r="KOF18" s="934"/>
      <c r="KOG18" s="934"/>
      <c r="KOH18" s="934"/>
      <c r="KOI18" s="934"/>
      <c r="KOJ18" s="934"/>
      <c r="KOK18" s="934"/>
      <c r="KOL18" s="934"/>
      <c r="KOM18" s="934"/>
      <c r="KON18" s="934"/>
      <c r="KOO18" s="934"/>
      <c r="KOP18" s="934"/>
      <c r="KOQ18" s="934"/>
      <c r="KOR18" s="934"/>
      <c r="KOS18" s="934"/>
      <c r="KOT18" s="934"/>
      <c r="KOU18" s="934"/>
      <c r="KOV18" s="934"/>
      <c r="KOW18" s="934"/>
      <c r="KOX18" s="934"/>
      <c r="KOY18" s="934"/>
      <c r="KOZ18" s="934"/>
      <c r="KPA18" s="934"/>
      <c r="KPB18" s="934"/>
      <c r="KPC18" s="934"/>
      <c r="KPD18" s="934"/>
      <c r="KPE18" s="934"/>
      <c r="KPF18" s="934"/>
      <c r="KPG18" s="934"/>
      <c r="KPH18" s="934"/>
      <c r="KPI18" s="934"/>
      <c r="KPJ18" s="934"/>
      <c r="KPK18" s="934"/>
      <c r="KPL18" s="934"/>
      <c r="KPM18" s="934"/>
      <c r="KPN18" s="934"/>
      <c r="KPO18" s="934"/>
      <c r="KPP18" s="934"/>
      <c r="KPQ18" s="934"/>
      <c r="KPR18" s="934"/>
      <c r="KPS18" s="934"/>
      <c r="KPT18" s="934"/>
      <c r="KPU18" s="934"/>
      <c r="KPV18" s="934"/>
      <c r="KPW18" s="934"/>
      <c r="KPX18" s="934"/>
      <c r="KPY18" s="934"/>
      <c r="KPZ18" s="934"/>
      <c r="KQA18" s="934"/>
      <c r="KQB18" s="934"/>
      <c r="KQC18" s="934"/>
      <c r="KQD18" s="934"/>
      <c r="KQE18" s="934"/>
      <c r="KQF18" s="934"/>
      <c r="KQG18" s="934"/>
      <c r="KQH18" s="934"/>
      <c r="KQI18" s="934"/>
      <c r="KQJ18" s="934"/>
      <c r="KQK18" s="934"/>
      <c r="KQL18" s="934"/>
      <c r="KQM18" s="934"/>
      <c r="KQN18" s="934"/>
      <c r="KQO18" s="934"/>
      <c r="KQP18" s="934"/>
      <c r="KQQ18" s="934"/>
      <c r="KQR18" s="934"/>
      <c r="KQS18" s="934"/>
      <c r="KQT18" s="934"/>
      <c r="KQU18" s="934"/>
      <c r="KQV18" s="934"/>
      <c r="KQW18" s="934"/>
      <c r="KQX18" s="934"/>
      <c r="KQY18" s="934"/>
      <c r="KQZ18" s="934"/>
      <c r="KRA18" s="934"/>
      <c r="KRB18" s="934"/>
      <c r="KRC18" s="934"/>
      <c r="KRD18" s="934"/>
      <c r="KRE18" s="934"/>
      <c r="KRF18" s="934"/>
      <c r="KRG18" s="934"/>
      <c r="KRH18" s="934"/>
      <c r="KRI18" s="934"/>
      <c r="KRJ18" s="934"/>
      <c r="KRK18" s="934"/>
      <c r="KRL18" s="934"/>
      <c r="KRM18" s="934"/>
      <c r="KRN18" s="934"/>
      <c r="KRO18" s="934"/>
      <c r="KRP18" s="934"/>
      <c r="KRQ18" s="934"/>
      <c r="KRR18" s="934"/>
      <c r="KRS18" s="934"/>
      <c r="KRT18" s="934"/>
      <c r="KRU18" s="934"/>
      <c r="KRV18" s="934"/>
      <c r="KRW18" s="934"/>
      <c r="KRX18" s="934"/>
      <c r="KRY18" s="934"/>
      <c r="KRZ18" s="934"/>
      <c r="KSA18" s="934"/>
      <c r="KSB18" s="934"/>
      <c r="KSC18" s="934"/>
      <c r="KSD18" s="934"/>
      <c r="KSE18" s="934"/>
      <c r="KSF18" s="934"/>
      <c r="KSG18" s="934"/>
      <c r="KSH18" s="934"/>
      <c r="KSI18" s="934"/>
      <c r="KSJ18" s="934"/>
      <c r="KSK18" s="934"/>
      <c r="KSL18" s="934"/>
      <c r="KSM18" s="934"/>
      <c r="KSN18" s="934"/>
      <c r="KSO18" s="934"/>
      <c r="KSP18" s="934"/>
      <c r="KSQ18" s="934"/>
      <c r="KSR18" s="934"/>
      <c r="KSS18" s="934"/>
      <c r="KST18" s="934"/>
      <c r="KSU18" s="934"/>
      <c r="KSV18" s="934"/>
      <c r="KSW18" s="934"/>
      <c r="KSX18" s="934"/>
      <c r="KSY18" s="934"/>
      <c r="KSZ18" s="934"/>
      <c r="KTA18" s="934"/>
      <c r="KTB18" s="934"/>
      <c r="KTC18" s="934"/>
      <c r="KTD18" s="934"/>
      <c r="KTE18" s="934"/>
      <c r="KTF18" s="934"/>
      <c r="KTG18" s="934"/>
      <c r="KTH18" s="934"/>
      <c r="KTI18" s="934"/>
      <c r="KTJ18" s="934"/>
      <c r="KTK18" s="934"/>
      <c r="KTL18" s="934"/>
      <c r="KTM18" s="934"/>
      <c r="KTN18" s="934"/>
      <c r="KTO18" s="934"/>
      <c r="KTP18" s="934"/>
      <c r="KTQ18" s="934"/>
      <c r="KTR18" s="934"/>
      <c r="KTS18" s="934"/>
      <c r="KTT18" s="934"/>
      <c r="KTU18" s="934"/>
      <c r="KTV18" s="934"/>
      <c r="KTW18" s="934"/>
      <c r="KTX18" s="934"/>
      <c r="KTY18" s="934"/>
      <c r="KTZ18" s="934"/>
      <c r="KUA18" s="934"/>
      <c r="KUB18" s="934"/>
      <c r="KUC18" s="934"/>
      <c r="KUD18" s="934"/>
      <c r="KUE18" s="934"/>
      <c r="KUF18" s="934"/>
      <c r="KUG18" s="934"/>
      <c r="KUH18" s="934"/>
      <c r="KUI18" s="934"/>
      <c r="KUJ18" s="934"/>
      <c r="KUK18" s="934"/>
      <c r="KUL18" s="934"/>
      <c r="KUM18" s="934"/>
      <c r="KUN18" s="934"/>
      <c r="KUO18" s="934"/>
      <c r="KUP18" s="934"/>
      <c r="KUQ18" s="934"/>
      <c r="KUR18" s="934"/>
      <c r="KUS18" s="934"/>
      <c r="KUT18" s="934"/>
      <c r="KUU18" s="934"/>
      <c r="KUV18" s="934"/>
      <c r="KUW18" s="934"/>
      <c r="KUX18" s="934"/>
      <c r="KUY18" s="934"/>
      <c r="KUZ18" s="934"/>
      <c r="KVA18" s="934"/>
      <c r="KVB18" s="934"/>
      <c r="KVC18" s="934"/>
      <c r="KVD18" s="934"/>
      <c r="KVE18" s="934"/>
      <c r="KVF18" s="934"/>
      <c r="KVG18" s="934"/>
      <c r="KVH18" s="934"/>
      <c r="KVI18" s="934"/>
      <c r="KVJ18" s="934"/>
      <c r="KVK18" s="934"/>
      <c r="KVL18" s="934"/>
      <c r="KVM18" s="934"/>
      <c r="KVN18" s="934"/>
      <c r="KVO18" s="934"/>
      <c r="KVP18" s="934"/>
      <c r="KVQ18" s="934"/>
      <c r="KVR18" s="934"/>
      <c r="KVS18" s="934"/>
      <c r="KVT18" s="934"/>
      <c r="KVU18" s="934"/>
      <c r="KVV18" s="934"/>
      <c r="KVW18" s="934"/>
      <c r="KVX18" s="934"/>
      <c r="KVY18" s="934"/>
      <c r="KVZ18" s="934"/>
      <c r="KWA18" s="934"/>
      <c r="KWB18" s="934"/>
      <c r="KWC18" s="934"/>
      <c r="KWD18" s="934"/>
      <c r="KWE18" s="934"/>
      <c r="KWF18" s="934"/>
      <c r="KWG18" s="934"/>
      <c r="KWH18" s="934"/>
      <c r="KWI18" s="934"/>
      <c r="KWJ18" s="934"/>
      <c r="KWK18" s="934"/>
      <c r="KWL18" s="934"/>
      <c r="KWM18" s="934"/>
      <c r="KWN18" s="934"/>
      <c r="KWO18" s="934"/>
      <c r="KWP18" s="934"/>
      <c r="KWQ18" s="934"/>
      <c r="KWR18" s="934"/>
      <c r="KWS18" s="934"/>
      <c r="KWT18" s="934"/>
      <c r="KWU18" s="934"/>
      <c r="KWV18" s="934"/>
      <c r="KWW18" s="934"/>
      <c r="KWX18" s="934"/>
      <c r="KWY18" s="934"/>
      <c r="KWZ18" s="934"/>
      <c r="KXA18" s="934"/>
      <c r="KXB18" s="934"/>
      <c r="KXC18" s="934"/>
      <c r="KXD18" s="934"/>
      <c r="KXE18" s="934"/>
      <c r="KXF18" s="934"/>
      <c r="KXG18" s="934"/>
      <c r="KXH18" s="934"/>
      <c r="KXI18" s="934"/>
      <c r="KXJ18" s="934"/>
      <c r="KXK18" s="934"/>
      <c r="KXL18" s="934"/>
      <c r="KXM18" s="934"/>
      <c r="KXN18" s="934"/>
      <c r="KXO18" s="934"/>
      <c r="KXP18" s="934"/>
      <c r="KXQ18" s="934"/>
      <c r="KXR18" s="934"/>
      <c r="KXS18" s="934"/>
      <c r="KXT18" s="934"/>
      <c r="KXU18" s="934"/>
      <c r="KXV18" s="934"/>
      <c r="KXW18" s="934"/>
      <c r="KXX18" s="934"/>
      <c r="KXY18" s="934"/>
      <c r="KXZ18" s="934"/>
      <c r="KYA18" s="934"/>
      <c r="KYB18" s="934"/>
      <c r="KYC18" s="934"/>
      <c r="KYD18" s="934"/>
      <c r="KYE18" s="934"/>
      <c r="KYF18" s="934"/>
      <c r="KYG18" s="934"/>
      <c r="KYH18" s="934"/>
      <c r="KYI18" s="934"/>
      <c r="KYJ18" s="934"/>
      <c r="KYK18" s="934"/>
      <c r="KYL18" s="934"/>
      <c r="KYM18" s="934"/>
      <c r="KYN18" s="934"/>
      <c r="KYO18" s="934"/>
      <c r="KYP18" s="934"/>
      <c r="KYQ18" s="934"/>
      <c r="KYR18" s="934"/>
      <c r="KYS18" s="934"/>
      <c r="KYT18" s="934"/>
      <c r="KYU18" s="934"/>
      <c r="KYV18" s="934"/>
      <c r="KYW18" s="934"/>
      <c r="KYX18" s="934"/>
      <c r="KYY18" s="934"/>
      <c r="KYZ18" s="934"/>
      <c r="KZA18" s="934"/>
      <c r="KZB18" s="934"/>
      <c r="KZC18" s="934"/>
      <c r="KZD18" s="934"/>
      <c r="KZE18" s="934"/>
      <c r="KZF18" s="934"/>
      <c r="KZG18" s="934"/>
      <c r="KZH18" s="934"/>
      <c r="KZI18" s="934"/>
      <c r="KZJ18" s="934"/>
      <c r="KZK18" s="934"/>
      <c r="KZL18" s="934"/>
      <c r="KZM18" s="934"/>
      <c r="KZN18" s="934"/>
      <c r="KZO18" s="934"/>
      <c r="KZP18" s="934"/>
      <c r="KZQ18" s="934"/>
      <c r="KZR18" s="934"/>
      <c r="KZS18" s="934"/>
      <c r="KZT18" s="934"/>
      <c r="KZU18" s="934"/>
      <c r="KZV18" s="934"/>
      <c r="KZW18" s="934"/>
      <c r="KZX18" s="934"/>
      <c r="KZY18" s="934"/>
      <c r="KZZ18" s="934"/>
      <c r="LAA18" s="934"/>
      <c r="LAB18" s="934"/>
      <c r="LAC18" s="934"/>
      <c r="LAD18" s="934"/>
      <c r="LAE18" s="934"/>
      <c r="LAF18" s="934"/>
      <c r="LAG18" s="934"/>
      <c r="LAH18" s="934"/>
      <c r="LAI18" s="934"/>
      <c r="LAJ18" s="934"/>
      <c r="LAK18" s="934"/>
      <c r="LAL18" s="934"/>
      <c r="LAM18" s="934"/>
      <c r="LAN18" s="934"/>
      <c r="LAO18" s="934"/>
      <c r="LAP18" s="934"/>
      <c r="LAQ18" s="934"/>
      <c r="LAR18" s="934"/>
      <c r="LAS18" s="934"/>
      <c r="LAT18" s="934"/>
      <c r="LAU18" s="934"/>
      <c r="LAV18" s="934"/>
      <c r="LAW18" s="934"/>
      <c r="LAX18" s="934"/>
      <c r="LAY18" s="934"/>
      <c r="LAZ18" s="934"/>
      <c r="LBA18" s="934"/>
      <c r="LBB18" s="934"/>
      <c r="LBC18" s="934"/>
      <c r="LBD18" s="934"/>
      <c r="LBE18" s="934"/>
      <c r="LBF18" s="934"/>
      <c r="LBG18" s="934"/>
      <c r="LBH18" s="934"/>
      <c r="LBI18" s="934"/>
      <c r="LBJ18" s="934"/>
      <c r="LBK18" s="934"/>
      <c r="LBL18" s="934"/>
      <c r="LBM18" s="934"/>
      <c r="LBN18" s="934"/>
      <c r="LBO18" s="934"/>
      <c r="LBP18" s="934"/>
      <c r="LBQ18" s="934"/>
      <c r="LBR18" s="934"/>
      <c r="LBS18" s="934"/>
      <c r="LBT18" s="934"/>
      <c r="LBU18" s="934"/>
      <c r="LBV18" s="934"/>
      <c r="LBW18" s="934"/>
      <c r="LBX18" s="934"/>
      <c r="LBY18" s="934"/>
      <c r="LBZ18" s="934"/>
      <c r="LCA18" s="934"/>
      <c r="LCB18" s="934"/>
      <c r="LCC18" s="934"/>
      <c r="LCD18" s="934"/>
      <c r="LCE18" s="934"/>
      <c r="LCF18" s="934"/>
      <c r="LCG18" s="934"/>
      <c r="LCH18" s="934"/>
      <c r="LCI18" s="934"/>
      <c r="LCJ18" s="934"/>
      <c r="LCK18" s="934"/>
      <c r="LCL18" s="934"/>
      <c r="LCM18" s="934"/>
      <c r="LCN18" s="934"/>
      <c r="LCO18" s="934"/>
      <c r="LCP18" s="934"/>
      <c r="LCQ18" s="934"/>
      <c r="LCR18" s="934"/>
      <c r="LCS18" s="934"/>
      <c r="LCT18" s="934"/>
      <c r="LCU18" s="934"/>
      <c r="LCV18" s="934"/>
      <c r="LCW18" s="934"/>
      <c r="LCX18" s="934"/>
      <c r="LCY18" s="934"/>
      <c r="LCZ18" s="934"/>
      <c r="LDA18" s="934"/>
      <c r="LDB18" s="934"/>
      <c r="LDC18" s="934"/>
      <c r="LDD18" s="934"/>
      <c r="LDE18" s="934"/>
      <c r="LDF18" s="934"/>
      <c r="LDG18" s="934"/>
      <c r="LDH18" s="934"/>
      <c r="LDI18" s="934"/>
      <c r="LDJ18" s="934"/>
      <c r="LDK18" s="934"/>
      <c r="LDL18" s="934"/>
      <c r="LDM18" s="934"/>
      <c r="LDN18" s="934"/>
      <c r="LDO18" s="934"/>
      <c r="LDP18" s="934"/>
      <c r="LDQ18" s="934"/>
      <c r="LDR18" s="934"/>
      <c r="LDS18" s="934"/>
      <c r="LDT18" s="934"/>
      <c r="LDU18" s="934"/>
      <c r="LDV18" s="934"/>
      <c r="LDW18" s="934"/>
      <c r="LDX18" s="934"/>
      <c r="LDY18" s="934"/>
      <c r="LDZ18" s="934"/>
      <c r="LEA18" s="934"/>
      <c r="LEB18" s="934"/>
      <c r="LEC18" s="934"/>
      <c r="LED18" s="934"/>
      <c r="LEE18" s="934"/>
      <c r="LEF18" s="934"/>
      <c r="LEG18" s="934"/>
      <c r="LEH18" s="934"/>
      <c r="LEI18" s="934"/>
      <c r="LEJ18" s="934"/>
      <c r="LEK18" s="934"/>
      <c r="LEL18" s="934"/>
      <c r="LEM18" s="934"/>
      <c r="LEN18" s="934"/>
      <c r="LEO18" s="934"/>
      <c r="LEP18" s="934"/>
      <c r="LEQ18" s="934"/>
      <c r="LER18" s="934"/>
      <c r="LES18" s="934"/>
      <c r="LET18" s="934"/>
      <c r="LEU18" s="934"/>
      <c r="LEV18" s="934"/>
      <c r="LEW18" s="934"/>
      <c r="LEX18" s="934"/>
      <c r="LEY18" s="934"/>
      <c r="LEZ18" s="934"/>
      <c r="LFA18" s="934"/>
      <c r="LFB18" s="934"/>
      <c r="LFC18" s="934"/>
      <c r="LFD18" s="934"/>
      <c r="LFE18" s="934"/>
      <c r="LFF18" s="934"/>
      <c r="LFG18" s="934"/>
      <c r="LFH18" s="934"/>
      <c r="LFI18" s="934"/>
      <c r="LFJ18" s="934"/>
      <c r="LFK18" s="934"/>
      <c r="LFL18" s="934"/>
      <c r="LFM18" s="934"/>
      <c r="LFN18" s="934"/>
      <c r="LFO18" s="934"/>
      <c r="LFP18" s="934"/>
      <c r="LFQ18" s="934"/>
      <c r="LFR18" s="934"/>
      <c r="LFS18" s="934"/>
      <c r="LFT18" s="934"/>
      <c r="LFU18" s="934"/>
      <c r="LFV18" s="934"/>
      <c r="LFW18" s="934"/>
      <c r="LFX18" s="934"/>
      <c r="LFY18" s="934"/>
      <c r="LFZ18" s="934"/>
      <c r="LGA18" s="934"/>
      <c r="LGB18" s="934"/>
      <c r="LGC18" s="934"/>
      <c r="LGD18" s="934"/>
      <c r="LGE18" s="934"/>
      <c r="LGF18" s="934"/>
      <c r="LGG18" s="934"/>
      <c r="LGH18" s="934"/>
      <c r="LGI18" s="934"/>
      <c r="LGJ18" s="934"/>
      <c r="LGK18" s="934"/>
      <c r="LGL18" s="934"/>
      <c r="LGM18" s="934"/>
      <c r="LGN18" s="934"/>
      <c r="LGO18" s="934"/>
      <c r="LGP18" s="934"/>
      <c r="LGQ18" s="934"/>
      <c r="LGR18" s="934"/>
      <c r="LGS18" s="934"/>
      <c r="LGT18" s="934"/>
      <c r="LGU18" s="934"/>
      <c r="LGV18" s="934"/>
      <c r="LGW18" s="934"/>
      <c r="LGX18" s="934"/>
      <c r="LGY18" s="934"/>
      <c r="LGZ18" s="934"/>
      <c r="LHA18" s="934"/>
      <c r="LHB18" s="934"/>
      <c r="LHC18" s="934"/>
      <c r="LHD18" s="934"/>
      <c r="LHE18" s="934"/>
      <c r="LHF18" s="934"/>
      <c r="LHG18" s="934"/>
      <c r="LHH18" s="934"/>
      <c r="LHI18" s="934"/>
      <c r="LHJ18" s="934"/>
      <c r="LHK18" s="934"/>
      <c r="LHL18" s="934"/>
      <c r="LHM18" s="934"/>
      <c r="LHN18" s="934"/>
      <c r="LHO18" s="934"/>
      <c r="LHP18" s="934"/>
      <c r="LHQ18" s="934"/>
      <c r="LHR18" s="934"/>
      <c r="LHS18" s="934"/>
      <c r="LHT18" s="934"/>
      <c r="LHU18" s="934"/>
      <c r="LHV18" s="934"/>
      <c r="LHW18" s="934"/>
      <c r="LHX18" s="934"/>
      <c r="LHY18" s="934"/>
      <c r="LHZ18" s="934"/>
      <c r="LIA18" s="934"/>
      <c r="LIB18" s="934"/>
      <c r="LIC18" s="934"/>
      <c r="LID18" s="934"/>
      <c r="LIE18" s="934"/>
      <c r="LIF18" s="934"/>
      <c r="LIG18" s="934"/>
      <c r="LIH18" s="934"/>
      <c r="LII18" s="934"/>
      <c r="LIJ18" s="934"/>
      <c r="LIK18" s="934"/>
      <c r="LIL18" s="934"/>
      <c r="LIM18" s="934"/>
      <c r="LIN18" s="934"/>
      <c r="LIO18" s="934"/>
      <c r="LIP18" s="934"/>
      <c r="LIQ18" s="934"/>
      <c r="LIR18" s="934"/>
      <c r="LIS18" s="934"/>
      <c r="LIT18" s="934"/>
      <c r="LIU18" s="934"/>
      <c r="LIV18" s="934"/>
      <c r="LIW18" s="934"/>
      <c r="LIX18" s="934"/>
      <c r="LIY18" s="934"/>
      <c r="LIZ18" s="934"/>
      <c r="LJA18" s="934"/>
      <c r="LJB18" s="934"/>
      <c r="LJC18" s="934"/>
      <c r="LJD18" s="934"/>
      <c r="LJE18" s="934"/>
      <c r="LJF18" s="934"/>
      <c r="LJG18" s="934"/>
      <c r="LJH18" s="934"/>
      <c r="LJI18" s="934"/>
      <c r="LJJ18" s="934"/>
      <c r="LJK18" s="934"/>
      <c r="LJL18" s="934"/>
      <c r="LJM18" s="934"/>
      <c r="LJN18" s="934"/>
      <c r="LJO18" s="934"/>
      <c r="LJP18" s="934"/>
      <c r="LJQ18" s="934"/>
      <c r="LJR18" s="934"/>
      <c r="LJS18" s="934"/>
      <c r="LJT18" s="934"/>
      <c r="LJU18" s="934"/>
      <c r="LJV18" s="934"/>
      <c r="LJW18" s="934"/>
      <c r="LJX18" s="934"/>
      <c r="LJY18" s="934"/>
      <c r="LJZ18" s="934"/>
      <c r="LKA18" s="934"/>
      <c r="LKB18" s="934"/>
      <c r="LKC18" s="934"/>
      <c r="LKD18" s="934"/>
      <c r="LKE18" s="934"/>
      <c r="LKF18" s="934"/>
      <c r="LKG18" s="934"/>
      <c r="LKH18" s="934"/>
      <c r="LKI18" s="934"/>
      <c r="LKJ18" s="934"/>
      <c r="LKK18" s="934"/>
      <c r="LKL18" s="934"/>
      <c r="LKM18" s="934"/>
      <c r="LKN18" s="934"/>
      <c r="LKO18" s="934"/>
      <c r="LKP18" s="934"/>
      <c r="LKQ18" s="934"/>
      <c r="LKR18" s="934"/>
      <c r="LKS18" s="934"/>
      <c r="LKT18" s="934"/>
      <c r="LKU18" s="934"/>
      <c r="LKV18" s="934"/>
      <c r="LKW18" s="934"/>
      <c r="LKX18" s="934"/>
      <c r="LKY18" s="934"/>
      <c r="LKZ18" s="934"/>
      <c r="LLA18" s="934"/>
      <c r="LLB18" s="934"/>
      <c r="LLC18" s="934"/>
      <c r="LLD18" s="934"/>
      <c r="LLE18" s="934"/>
      <c r="LLF18" s="934"/>
      <c r="LLG18" s="934"/>
      <c r="LLH18" s="934"/>
      <c r="LLI18" s="934"/>
      <c r="LLJ18" s="934"/>
      <c r="LLK18" s="934"/>
      <c r="LLL18" s="934"/>
      <c r="LLM18" s="934"/>
      <c r="LLN18" s="934"/>
      <c r="LLO18" s="934"/>
      <c r="LLP18" s="934"/>
      <c r="LLQ18" s="934"/>
      <c r="LLR18" s="934"/>
      <c r="LLS18" s="934"/>
      <c r="LLT18" s="934"/>
      <c r="LLU18" s="934"/>
      <c r="LLV18" s="934"/>
      <c r="LLW18" s="934"/>
      <c r="LLX18" s="934"/>
      <c r="LLY18" s="934"/>
      <c r="LLZ18" s="934"/>
      <c r="LMA18" s="934"/>
      <c r="LMB18" s="934"/>
      <c r="LMC18" s="934"/>
      <c r="LMD18" s="934"/>
      <c r="LME18" s="934"/>
      <c r="LMF18" s="934"/>
      <c r="LMG18" s="934"/>
      <c r="LMH18" s="934"/>
      <c r="LMI18" s="934"/>
      <c r="LMJ18" s="934"/>
      <c r="LMK18" s="934"/>
      <c r="LML18" s="934"/>
      <c r="LMM18" s="934"/>
      <c r="LMN18" s="934"/>
      <c r="LMO18" s="934"/>
      <c r="LMP18" s="934"/>
      <c r="LMQ18" s="934"/>
      <c r="LMR18" s="934"/>
      <c r="LMS18" s="934"/>
      <c r="LMT18" s="934"/>
      <c r="LMU18" s="934"/>
      <c r="LMV18" s="934"/>
      <c r="LMW18" s="934"/>
      <c r="LMX18" s="934"/>
      <c r="LMY18" s="934"/>
      <c r="LMZ18" s="934"/>
      <c r="LNA18" s="934"/>
      <c r="LNB18" s="934"/>
      <c r="LNC18" s="934"/>
      <c r="LND18" s="934"/>
      <c r="LNE18" s="934"/>
      <c r="LNF18" s="934"/>
      <c r="LNG18" s="934"/>
      <c r="LNH18" s="934"/>
      <c r="LNI18" s="934"/>
      <c r="LNJ18" s="934"/>
      <c r="LNK18" s="934"/>
      <c r="LNL18" s="934"/>
      <c r="LNM18" s="934"/>
      <c r="LNN18" s="934"/>
      <c r="LNO18" s="934"/>
      <c r="LNP18" s="934"/>
      <c r="LNQ18" s="934"/>
      <c r="LNR18" s="934"/>
      <c r="LNS18" s="934"/>
      <c r="LNT18" s="934"/>
      <c r="LNU18" s="934"/>
      <c r="LNV18" s="934"/>
      <c r="LNW18" s="934"/>
      <c r="LNX18" s="934"/>
      <c r="LNY18" s="934"/>
      <c r="LNZ18" s="934"/>
      <c r="LOA18" s="934"/>
      <c r="LOB18" s="934"/>
      <c r="LOC18" s="934"/>
      <c r="LOD18" s="934"/>
      <c r="LOE18" s="934"/>
      <c r="LOF18" s="934"/>
      <c r="LOG18" s="934"/>
      <c r="LOH18" s="934"/>
      <c r="LOI18" s="934"/>
      <c r="LOJ18" s="934"/>
      <c r="LOK18" s="934"/>
      <c r="LOL18" s="934"/>
      <c r="LOM18" s="934"/>
      <c r="LON18" s="934"/>
      <c r="LOO18" s="934"/>
      <c r="LOP18" s="934"/>
      <c r="LOQ18" s="934"/>
      <c r="LOR18" s="934"/>
      <c r="LOS18" s="934"/>
      <c r="LOT18" s="934"/>
      <c r="LOU18" s="934"/>
      <c r="LOV18" s="934"/>
      <c r="LOW18" s="934"/>
      <c r="LOX18" s="934"/>
      <c r="LOY18" s="934"/>
      <c r="LOZ18" s="934"/>
      <c r="LPA18" s="934"/>
      <c r="LPB18" s="934"/>
      <c r="LPC18" s="934"/>
      <c r="LPD18" s="934"/>
      <c r="LPE18" s="934"/>
      <c r="LPF18" s="934"/>
      <c r="LPG18" s="934"/>
      <c r="LPH18" s="934"/>
      <c r="LPI18" s="934"/>
      <c r="LPJ18" s="934"/>
      <c r="LPK18" s="934"/>
      <c r="LPL18" s="934"/>
      <c r="LPM18" s="934"/>
      <c r="LPN18" s="934"/>
      <c r="LPO18" s="934"/>
      <c r="LPP18" s="934"/>
      <c r="LPQ18" s="934"/>
      <c r="LPR18" s="934"/>
      <c r="LPS18" s="934"/>
      <c r="LPT18" s="934"/>
      <c r="LPU18" s="934"/>
      <c r="LPV18" s="934"/>
      <c r="LPW18" s="934"/>
      <c r="LPX18" s="934"/>
      <c r="LPY18" s="934"/>
      <c r="LPZ18" s="934"/>
      <c r="LQA18" s="934"/>
      <c r="LQB18" s="934"/>
      <c r="LQC18" s="934"/>
      <c r="LQD18" s="934"/>
      <c r="LQE18" s="934"/>
      <c r="LQF18" s="934"/>
      <c r="LQG18" s="934"/>
      <c r="LQH18" s="934"/>
      <c r="LQI18" s="934"/>
      <c r="LQJ18" s="934"/>
      <c r="LQK18" s="934"/>
      <c r="LQL18" s="934"/>
      <c r="LQM18" s="934"/>
      <c r="LQN18" s="934"/>
      <c r="LQO18" s="934"/>
      <c r="LQP18" s="934"/>
      <c r="LQQ18" s="934"/>
      <c r="LQR18" s="934"/>
      <c r="LQS18" s="934"/>
      <c r="LQT18" s="934"/>
      <c r="LQU18" s="934"/>
      <c r="LQV18" s="934"/>
      <c r="LQW18" s="934"/>
      <c r="LQX18" s="934"/>
      <c r="LQY18" s="934"/>
      <c r="LQZ18" s="934"/>
      <c r="LRA18" s="934"/>
      <c r="LRB18" s="934"/>
      <c r="LRC18" s="934"/>
      <c r="LRD18" s="934"/>
      <c r="LRE18" s="934"/>
      <c r="LRF18" s="934"/>
      <c r="LRG18" s="934"/>
      <c r="LRH18" s="934"/>
      <c r="LRI18" s="934"/>
      <c r="LRJ18" s="934"/>
      <c r="LRK18" s="934"/>
      <c r="LRL18" s="934"/>
      <c r="LRM18" s="934"/>
      <c r="LRN18" s="934"/>
      <c r="LRO18" s="934"/>
      <c r="LRP18" s="934"/>
      <c r="LRQ18" s="934"/>
      <c r="LRR18" s="934"/>
      <c r="LRS18" s="934"/>
      <c r="LRT18" s="934"/>
      <c r="LRU18" s="934"/>
      <c r="LRV18" s="934"/>
      <c r="LRW18" s="934"/>
      <c r="LRX18" s="934"/>
      <c r="LRY18" s="934"/>
      <c r="LRZ18" s="934"/>
      <c r="LSA18" s="934"/>
      <c r="LSB18" s="934"/>
      <c r="LSC18" s="934"/>
      <c r="LSD18" s="934"/>
      <c r="LSE18" s="934"/>
      <c r="LSF18" s="934"/>
      <c r="LSG18" s="934"/>
      <c r="LSH18" s="934"/>
      <c r="LSI18" s="934"/>
      <c r="LSJ18" s="934"/>
      <c r="LSK18" s="934"/>
      <c r="LSL18" s="934"/>
      <c r="LSM18" s="934"/>
      <c r="LSN18" s="934"/>
      <c r="LSO18" s="934"/>
      <c r="LSP18" s="934"/>
      <c r="LSQ18" s="934"/>
      <c r="LSR18" s="934"/>
      <c r="LSS18" s="934"/>
      <c r="LST18" s="934"/>
      <c r="LSU18" s="934"/>
      <c r="LSV18" s="934"/>
      <c r="LSW18" s="934"/>
      <c r="LSX18" s="934"/>
      <c r="LSY18" s="934"/>
      <c r="LSZ18" s="934"/>
      <c r="LTA18" s="934"/>
      <c r="LTB18" s="934"/>
      <c r="LTC18" s="934"/>
      <c r="LTD18" s="934"/>
      <c r="LTE18" s="934"/>
      <c r="LTF18" s="934"/>
      <c r="LTG18" s="934"/>
      <c r="LTH18" s="934"/>
      <c r="LTI18" s="934"/>
      <c r="LTJ18" s="934"/>
      <c r="LTK18" s="934"/>
      <c r="LTL18" s="934"/>
      <c r="LTM18" s="934"/>
      <c r="LTN18" s="934"/>
      <c r="LTO18" s="934"/>
      <c r="LTP18" s="934"/>
      <c r="LTQ18" s="934"/>
      <c r="LTR18" s="934"/>
      <c r="LTS18" s="934"/>
      <c r="LTT18" s="934"/>
      <c r="LTU18" s="934"/>
      <c r="LTV18" s="934"/>
      <c r="LTW18" s="934"/>
      <c r="LTX18" s="934"/>
      <c r="LTY18" s="934"/>
      <c r="LTZ18" s="934"/>
      <c r="LUA18" s="934"/>
      <c r="LUB18" s="934"/>
      <c r="LUC18" s="934"/>
      <c r="LUD18" s="934"/>
      <c r="LUE18" s="934"/>
      <c r="LUF18" s="934"/>
      <c r="LUG18" s="934"/>
      <c r="LUH18" s="934"/>
      <c r="LUI18" s="934"/>
      <c r="LUJ18" s="934"/>
      <c r="LUK18" s="934"/>
      <c r="LUL18" s="934"/>
      <c r="LUM18" s="934"/>
      <c r="LUN18" s="934"/>
      <c r="LUO18" s="934"/>
      <c r="LUP18" s="934"/>
      <c r="LUQ18" s="934"/>
      <c r="LUR18" s="934"/>
      <c r="LUS18" s="934"/>
      <c r="LUT18" s="934"/>
      <c r="LUU18" s="934"/>
      <c r="LUV18" s="934"/>
      <c r="LUW18" s="934"/>
      <c r="LUX18" s="934"/>
      <c r="LUY18" s="934"/>
      <c r="LUZ18" s="934"/>
      <c r="LVA18" s="934"/>
      <c r="LVB18" s="934"/>
      <c r="LVC18" s="934"/>
      <c r="LVD18" s="934"/>
      <c r="LVE18" s="934"/>
      <c r="LVF18" s="934"/>
      <c r="LVG18" s="934"/>
      <c r="LVH18" s="934"/>
      <c r="LVI18" s="934"/>
      <c r="LVJ18" s="934"/>
      <c r="LVK18" s="934"/>
      <c r="LVL18" s="934"/>
      <c r="LVM18" s="934"/>
      <c r="LVN18" s="934"/>
      <c r="LVO18" s="934"/>
      <c r="LVP18" s="934"/>
      <c r="LVQ18" s="934"/>
      <c r="LVR18" s="934"/>
      <c r="LVS18" s="934"/>
      <c r="LVT18" s="934"/>
      <c r="LVU18" s="934"/>
      <c r="LVV18" s="934"/>
      <c r="LVW18" s="934"/>
      <c r="LVX18" s="934"/>
      <c r="LVY18" s="934"/>
      <c r="LVZ18" s="934"/>
      <c r="LWA18" s="934"/>
      <c r="LWB18" s="934"/>
      <c r="LWC18" s="934"/>
      <c r="LWD18" s="934"/>
      <c r="LWE18" s="934"/>
      <c r="LWF18" s="934"/>
      <c r="LWG18" s="934"/>
      <c r="LWH18" s="934"/>
      <c r="LWI18" s="934"/>
      <c r="LWJ18" s="934"/>
      <c r="LWK18" s="934"/>
      <c r="LWL18" s="934"/>
      <c r="LWM18" s="934"/>
      <c r="LWN18" s="934"/>
      <c r="LWO18" s="934"/>
      <c r="LWP18" s="934"/>
      <c r="LWQ18" s="934"/>
      <c r="LWR18" s="934"/>
      <c r="LWS18" s="934"/>
      <c r="LWT18" s="934"/>
      <c r="LWU18" s="934"/>
      <c r="LWV18" s="934"/>
      <c r="LWW18" s="934"/>
      <c r="LWX18" s="934"/>
      <c r="LWY18" s="934"/>
      <c r="LWZ18" s="934"/>
      <c r="LXA18" s="934"/>
      <c r="LXB18" s="934"/>
      <c r="LXC18" s="934"/>
      <c r="LXD18" s="934"/>
      <c r="LXE18" s="934"/>
      <c r="LXF18" s="934"/>
      <c r="LXG18" s="934"/>
      <c r="LXH18" s="934"/>
      <c r="LXI18" s="934"/>
      <c r="LXJ18" s="934"/>
      <c r="LXK18" s="934"/>
      <c r="LXL18" s="934"/>
      <c r="LXM18" s="934"/>
      <c r="LXN18" s="934"/>
      <c r="LXO18" s="934"/>
      <c r="LXP18" s="934"/>
      <c r="LXQ18" s="934"/>
      <c r="LXR18" s="934"/>
      <c r="LXS18" s="934"/>
      <c r="LXT18" s="934"/>
      <c r="LXU18" s="934"/>
      <c r="LXV18" s="934"/>
      <c r="LXW18" s="934"/>
      <c r="LXX18" s="934"/>
      <c r="LXY18" s="934"/>
      <c r="LXZ18" s="934"/>
      <c r="LYA18" s="934"/>
      <c r="LYB18" s="934"/>
      <c r="LYC18" s="934"/>
      <c r="LYD18" s="934"/>
      <c r="LYE18" s="934"/>
      <c r="LYF18" s="934"/>
      <c r="LYG18" s="934"/>
      <c r="LYH18" s="934"/>
      <c r="LYI18" s="934"/>
      <c r="LYJ18" s="934"/>
      <c r="LYK18" s="934"/>
      <c r="LYL18" s="934"/>
      <c r="LYM18" s="934"/>
      <c r="LYN18" s="934"/>
      <c r="LYO18" s="934"/>
      <c r="LYP18" s="934"/>
      <c r="LYQ18" s="934"/>
      <c r="LYR18" s="934"/>
      <c r="LYS18" s="934"/>
      <c r="LYT18" s="934"/>
      <c r="LYU18" s="934"/>
      <c r="LYV18" s="934"/>
      <c r="LYW18" s="934"/>
      <c r="LYX18" s="934"/>
      <c r="LYY18" s="934"/>
      <c r="LYZ18" s="934"/>
      <c r="LZA18" s="934"/>
      <c r="LZB18" s="934"/>
      <c r="LZC18" s="934"/>
      <c r="LZD18" s="934"/>
      <c r="LZE18" s="934"/>
      <c r="LZF18" s="934"/>
      <c r="LZG18" s="934"/>
      <c r="LZH18" s="934"/>
      <c r="LZI18" s="934"/>
      <c r="LZJ18" s="934"/>
      <c r="LZK18" s="934"/>
      <c r="LZL18" s="934"/>
      <c r="LZM18" s="934"/>
      <c r="LZN18" s="934"/>
      <c r="LZO18" s="934"/>
      <c r="LZP18" s="934"/>
      <c r="LZQ18" s="934"/>
      <c r="LZR18" s="934"/>
      <c r="LZS18" s="934"/>
      <c r="LZT18" s="934"/>
      <c r="LZU18" s="934"/>
      <c r="LZV18" s="934"/>
      <c r="LZW18" s="934"/>
      <c r="LZX18" s="934"/>
      <c r="LZY18" s="934"/>
      <c r="LZZ18" s="934"/>
      <c r="MAA18" s="934"/>
      <c r="MAB18" s="934"/>
      <c r="MAC18" s="934"/>
      <c r="MAD18" s="934"/>
      <c r="MAE18" s="934"/>
      <c r="MAF18" s="934"/>
      <c r="MAG18" s="934"/>
      <c r="MAH18" s="934"/>
      <c r="MAI18" s="934"/>
      <c r="MAJ18" s="934"/>
      <c r="MAK18" s="934"/>
      <c r="MAL18" s="934"/>
      <c r="MAM18" s="934"/>
      <c r="MAN18" s="934"/>
      <c r="MAO18" s="934"/>
      <c r="MAP18" s="934"/>
      <c r="MAQ18" s="934"/>
      <c r="MAR18" s="934"/>
      <c r="MAS18" s="934"/>
      <c r="MAT18" s="934"/>
      <c r="MAU18" s="934"/>
      <c r="MAV18" s="934"/>
      <c r="MAW18" s="934"/>
      <c r="MAX18" s="934"/>
      <c r="MAY18" s="934"/>
      <c r="MAZ18" s="934"/>
      <c r="MBA18" s="934"/>
      <c r="MBB18" s="934"/>
      <c r="MBC18" s="934"/>
      <c r="MBD18" s="934"/>
      <c r="MBE18" s="934"/>
      <c r="MBF18" s="934"/>
      <c r="MBG18" s="934"/>
      <c r="MBH18" s="934"/>
      <c r="MBI18" s="934"/>
      <c r="MBJ18" s="934"/>
      <c r="MBK18" s="934"/>
      <c r="MBL18" s="934"/>
      <c r="MBM18" s="934"/>
      <c r="MBN18" s="934"/>
      <c r="MBO18" s="934"/>
      <c r="MBP18" s="934"/>
      <c r="MBQ18" s="934"/>
      <c r="MBR18" s="934"/>
      <c r="MBS18" s="934"/>
      <c r="MBT18" s="934"/>
      <c r="MBU18" s="934"/>
      <c r="MBV18" s="934"/>
      <c r="MBW18" s="934"/>
      <c r="MBX18" s="934"/>
      <c r="MBY18" s="934"/>
      <c r="MBZ18" s="934"/>
      <c r="MCA18" s="934"/>
      <c r="MCB18" s="934"/>
      <c r="MCC18" s="934"/>
      <c r="MCD18" s="934"/>
      <c r="MCE18" s="934"/>
      <c r="MCF18" s="934"/>
      <c r="MCG18" s="934"/>
      <c r="MCH18" s="934"/>
      <c r="MCI18" s="934"/>
      <c r="MCJ18" s="934"/>
      <c r="MCK18" s="934"/>
      <c r="MCL18" s="934"/>
      <c r="MCM18" s="934"/>
      <c r="MCN18" s="934"/>
      <c r="MCO18" s="934"/>
      <c r="MCP18" s="934"/>
      <c r="MCQ18" s="934"/>
      <c r="MCR18" s="934"/>
      <c r="MCS18" s="934"/>
      <c r="MCT18" s="934"/>
      <c r="MCU18" s="934"/>
      <c r="MCV18" s="934"/>
      <c r="MCW18" s="934"/>
      <c r="MCX18" s="934"/>
      <c r="MCY18" s="934"/>
      <c r="MCZ18" s="934"/>
      <c r="MDA18" s="934"/>
      <c r="MDB18" s="934"/>
      <c r="MDC18" s="934"/>
      <c r="MDD18" s="934"/>
      <c r="MDE18" s="934"/>
      <c r="MDF18" s="934"/>
      <c r="MDG18" s="934"/>
      <c r="MDH18" s="934"/>
      <c r="MDI18" s="934"/>
      <c r="MDJ18" s="934"/>
      <c r="MDK18" s="934"/>
      <c r="MDL18" s="934"/>
      <c r="MDM18" s="934"/>
      <c r="MDN18" s="934"/>
      <c r="MDO18" s="934"/>
      <c r="MDP18" s="934"/>
      <c r="MDQ18" s="934"/>
      <c r="MDR18" s="934"/>
      <c r="MDS18" s="934"/>
      <c r="MDT18" s="934"/>
      <c r="MDU18" s="934"/>
      <c r="MDV18" s="934"/>
      <c r="MDW18" s="934"/>
      <c r="MDX18" s="934"/>
      <c r="MDY18" s="934"/>
      <c r="MDZ18" s="934"/>
      <c r="MEA18" s="934"/>
      <c r="MEB18" s="934"/>
      <c r="MEC18" s="934"/>
      <c r="MED18" s="934"/>
      <c r="MEE18" s="934"/>
      <c r="MEF18" s="934"/>
      <c r="MEG18" s="934"/>
      <c r="MEH18" s="934"/>
      <c r="MEI18" s="934"/>
      <c r="MEJ18" s="934"/>
      <c r="MEK18" s="934"/>
      <c r="MEL18" s="934"/>
      <c r="MEM18" s="934"/>
      <c r="MEN18" s="934"/>
      <c r="MEO18" s="934"/>
      <c r="MEP18" s="934"/>
      <c r="MEQ18" s="934"/>
      <c r="MER18" s="934"/>
      <c r="MES18" s="934"/>
      <c r="MET18" s="934"/>
      <c r="MEU18" s="934"/>
      <c r="MEV18" s="934"/>
      <c r="MEW18" s="934"/>
      <c r="MEX18" s="934"/>
      <c r="MEY18" s="934"/>
      <c r="MEZ18" s="934"/>
      <c r="MFA18" s="934"/>
      <c r="MFB18" s="934"/>
      <c r="MFC18" s="934"/>
      <c r="MFD18" s="934"/>
      <c r="MFE18" s="934"/>
      <c r="MFF18" s="934"/>
      <c r="MFG18" s="934"/>
      <c r="MFH18" s="934"/>
      <c r="MFI18" s="934"/>
      <c r="MFJ18" s="934"/>
      <c r="MFK18" s="934"/>
      <c r="MFL18" s="934"/>
      <c r="MFM18" s="934"/>
      <c r="MFN18" s="934"/>
      <c r="MFO18" s="934"/>
      <c r="MFP18" s="934"/>
      <c r="MFQ18" s="934"/>
      <c r="MFR18" s="934"/>
      <c r="MFS18" s="934"/>
      <c r="MFT18" s="934"/>
      <c r="MFU18" s="934"/>
      <c r="MFV18" s="934"/>
      <c r="MFW18" s="934"/>
      <c r="MFX18" s="934"/>
      <c r="MFY18" s="934"/>
      <c r="MFZ18" s="934"/>
      <c r="MGA18" s="934"/>
      <c r="MGB18" s="934"/>
      <c r="MGC18" s="934"/>
      <c r="MGD18" s="934"/>
      <c r="MGE18" s="934"/>
      <c r="MGF18" s="934"/>
      <c r="MGG18" s="934"/>
      <c r="MGH18" s="934"/>
      <c r="MGI18" s="934"/>
      <c r="MGJ18" s="934"/>
      <c r="MGK18" s="934"/>
      <c r="MGL18" s="934"/>
      <c r="MGM18" s="934"/>
      <c r="MGN18" s="934"/>
      <c r="MGO18" s="934"/>
      <c r="MGP18" s="934"/>
      <c r="MGQ18" s="934"/>
      <c r="MGR18" s="934"/>
      <c r="MGS18" s="934"/>
      <c r="MGT18" s="934"/>
      <c r="MGU18" s="934"/>
      <c r="MGV18" s="934"/>
      <c r="MGW18" s="934"/>
      <c r="MGX18" s="934"/>
      <c r="MGY18" s="934"/>
      <c r="MGZ18" s="934"/>
      <c r="MHA18" s="934"/>
      <c r="MHB18" s="934"/>
      <c r="MHC18" s="934"/>
      <c r="MHD18" s="934"/>
      <c r="MHE18" s="934"/>
      <c r="MHF18" s="934"/>
      <c r="MHG18" s="934"/>
      <c r="MHH18" s="934"/>
      <c r="MHI18" s="934"/>
      <c r="MHJ18" s="934"/>
      <c r="MHK18" s="934"/>
      <c r="MHL18" s="934"/>
      <c r="MHM18" s="934"/>
      <c r="MHN18" s="934"/>
      <c r="MHO18" s="934"/>
      <c r="MHP18" s="934"/>
      <c r="MHQ18" s="934"/>
      <c r="MHR18" s="934"/>
      <c r="MHS18" s="934"/>
      <c r="MHT18" s="934"/>
      <c r="MHU18" s="934"/>
      <c r="MHV18" s="934"/>
      <c r="MHW18" s="934"/>
      <c r="MHX18" s="934"/>
      <c r="MHY18" s="934"/>
      <c r="MHZ18" s="934"/>
      <c r="MIA18" s="934"/>
      <c r="MIB18" s="934"/>
      <c r="MIC18" s="934"/>
      <c r="MID18" s="934"/>
      <c r="MIE18" s="934"/>
      <c r="MIF18" s="934"/>
      <c r="MIG18" s="934"/>
      <c r="MIH18" s="934"/>
      <c r="MII18" s="934"/>
      <c r="MIJ18" s="934"/>
      <c r="MIK18" s="934"/>
      <c r="MIL18" s="934"/>
      <c r="MIM18" s="934"/>
      <c r="MIN18" s="934"/>
      <c r="MIO18" s="934"/>
      <c r="MIP18" s="934"/>
      <c r="MIQ18" s="934"/>
      <c r="MIR18" s="934"/>
      <c r="MIS18" s="934"/>
      <c r="MIT18" s="934"/>
      <c r="MIU18" s="934"/>
      <c r="MIV18" s="934"/>
      <c r="MIW18" s="934"/>
      <c r="MIX18" s="934"/>
      <c r="MIY18" s="934"/>
      <c r="MIZ18" s="934"/>
      <c r="MJA18" s="934"/>
      <c r="MJB18" s="934"/>
      <c r="MJC18" s="934"/>
      <c r="MJD18" s="934"/>
      <c r="MJE18" s="934"/>
      <c r="MJF18" s="934"/>
      <c r="MJG18" s="934"/>
      <c r="MJH18" s="934"/>
      <c r="MJI18" s="934"/>
      <c r="MJJ18" s="934"/>
      <c r="MJK18" s="934"/>
      <c r="MJL18" s="934"/>
      <c r="MJM18" s="934"/>
      <c r="MJN18" s="934"/>
      <c r="MJO18" s="934"/>
      <c r="MJP18" s="934"/>
      <c r="MJQ18" s="934"/>
      <c r="MJR18" s="934"/>
      <c r="MJS18" s="934"/>
      <c r="MJT18" s="934"/>
      <c r="MJU18" s="934"/>
      <c r="MJV18" s="934"/>
      <c r="MJW18" s="934"/>
      <c r="MJX18" s="934"/>
      <c r="MJY18" s="934"/>
      <c r="MJZ18" s="934"/>
      <c r="MKA18" s="934"/>
      <c r="MKB18" s="934"/>
      <c r="MKC18" s="934"/>
      <c r="MKD18" s="934"/>
      <c r="MKE18" s="934"/>
      <c r="MKF18" s="934"/>
      <c r="MKG18" s="934"/>
      <c r="MKH18" s="934"/>
      <c r="MKI18" s="934"/>
      <c r="MKJ18" s="934"/>
      <c r="MKK18" s="934"/>
      <c r="MKL18" s="934"/>
      <c r="MKM18" s="934"/>
      <c r="MKN18" s="934"/>
      <c r="MKO18" s="934"/>
      <c r="MKP18" s="934"/>
      <c r="MKQ18" s="934"/>
      <c r="MKR18" s="934"/>
      <c r="MKS18" s="934"/>
      <c r="MKT18" s="934"/>
      <c r="MKU18" s="934"/>
      <c r="MKV18" s="934"/>
      <c r="MKW18" s="934"/>
      <c r="MKX18" s="934"/>
      <c r="MKY18" s="934"/>
      <c r="MKZ18" s="934"/>
      <c r="MLA18" s="934"/>
      <c r="MLB18" s="934"/>
      <c r="MLC18" s="934"/>
      <c r="MLD18" s="934"/>
      <c r="MLE18" s="934"/>
      <c r="MLF18" s="934"/>
      <c r="MLG18" s="934"/>
      <c r="MLH18" s="934"/>
      <c r="MLI18" s="934"/>
      <c r="MLJ18" s="934"/>
      <c r="MLK18" s="934"/>
      <c r="MLL18" s="934"/>
      <c r="MLM18" s="934"/>
      <c r="MLN18" s="934"/>
      <c r="MLO18" s="934"/>
      <c r="MLP18" s="934"/>
      <c r="MLQ18" s="934"/>
      <c r="MLR18" s="934"/>
      <c r="MLS18" s="934"/>
      <c r="MLT18" s="934"/>
      <c r="MLU18" s="934"/>
      <c r="MLV18" s="934"/>
      <c r="MLW18" s="934"/>
      <c r="MLX18" s="934"/>
      <c r="MLY18" s="934"/>
      <c r="MLZ18" s="934"/>
      <c r="MMA18" s="934"/>
      <c r="MMB18" s="934"/>
      <c r="MMC18" s="934"/>
      <c r="MMD18" s="934"/>
      <c r="MME18" s="934"/>
      <c r="MMF18" s="934"/>
      <c r="MMG18" s="934"/>
      <c r="MMH18" s="934"/>
      <c r="MMI18" s="934"/>
      <c r="MMJ18" s="934"/>
      <c r="MMK18" s="934"/>
      <c r="MML18" s="934"/>
      <c r="MMM18" s="934"/>
      <c r="MMN18" s="934"/>
      <c r="MMO18" s="934"/>
      <c r="MMP18" s="934"/>
      <c r="MMQ18" s="934"/>
      <c r="MMR18" s="934"/>
      <c r="MMS18" s="934"/>
      <c r="MMT18" s="934"/>
      <c r="MMU18" s="934"/>
      <c r="MMV18" s="934"/>
      <c r="MMW18" s="934"/>
      <c r="MMX18" s="934"/>
      <c r="MMY18" s="934"/>
      <c r="MMZ18" s="934"/>
      <c r="MNA18" s="934"/>
      <c r="MNB18" s="934"/>
      <c r="MNC18" s="934"/>
      <c r="MND18" s="934"/>
      <c r="MNE18" s="934"/>
      <c r="MNF18" s="934"/>
      <c r="MNG18" s="934"/>
      <c r="MNH18" s="934"/>
      <c r="MNI18" s="934"/>
      <c r="MNJ18" s="934"/>
      <c r="MNK18" s="934"/>
      <c r="MNL18" s="934"/>
      <c r="MNM18" s="934"/>
      <c r="MNN18" s="934"/>
      <c r="MNO18" s="934"/>
      <c r="MNP18" s="934"/>
      <c r="MNQ18" s="934"/>
      <c r="MNR18" s="934"/>
      <c r="MNS18" s="934"/>
      <c r="MNT18" s="934"/>
      <c r="MNU18" s="934"/>
      <c r="MNV18" s="934"/>
      <c r="MNW18" s="934"/>
      <c r="MNX18" s="934"/>
      <c r="MNY18" s="934"/>
      <c r="MNZ18" s="934"/>
      <c r="MOA18" s="934"/>
      <c r="MOB18" s="934"/>
      <c r="MOC18" s="934"/>
      <c r="MOD18" s="934"/>
      <c r="MOE18" s="934"/>
      <c r="MOF18" s="934"/>
      <c r="MOG18" s="934"/>
      <c r="MOH18" s="934"/>
      <c r="MOI18" s="934"/>
      <c r="MOJ18" s="934"/>
      <c r="MOK18" s="934"/>
      <c r="MOL18" s="934"/>
      <c r="MOM18" s="934"/>
      <c r="MON18" s="934"/>
      <c r="MOO18" s="934"/>
      <c r="MOP18" s="934"/>
      <c r="MOQ18" s="934"/>
      <c r="MOR18" s="934"/>
      <c r="MOS18" s="934"/>
      <c r="MOT18" s="934"/>
      <c r="MOU18" s="934"/>
      <c r="MOV18" s="934"/>
      <c r="MOW18" s="934"/>
      <c r="MOX18" s="934"/>
      <c r="MOY18" s="934"/>
      <c r="MOZ18" s="934"/>
      <c r="MPA18" s="934"/>
      <c r="MPB18" s="934"/>
      <c r="MPC18" s="934"/>
      <c r="MPD18" s="934"/>
      <c r="MPE18" s="934"/>
      <c r="MPF18" s="934"/>
      <c r="MPG18" s="934"/>
      <c r="MPH18" s="934"/>
      <c r="MPI18" s="934"/>
      <c r="MPJ18" s="934"/>
      <c r="MPK18" s="934"/>
      <c r="MPL18" s="934"/>
      <c r="MPM18" s="934"/>
      <c r="MPN18" s="934"/>
      <c r="MPO18" s="934"/>
      <c r="MPP18" s="934"/>
      <c r="MPQ18" s="934"/>
      <c r="MPR18" s="934"/>
      <c r="MPS18" s="934"/>
      <c r="MPT18" s="934"/>
      <c r="MPU18" s="934"/>
      <c r="MPV18" s="934"/>
      <c r="MPW18" s="934"/>
      <c r="MPX18" s="934"/>
      <c r="MPY18" s="934"/>
      <c r="MPZ18" s="934"/>
      <c r="MQA18" s="934"/>
      <c r="MQB18" s="934"/>
      <c r="MQC18" s="934"/>
      <c r="MQD18" s="934"/>
      <c r="MQE18" s="934"/>
      <c r="MQF18" s="934"/>
      <c r="MQG18" s="934"/>
      <c r="MQH18" s="934"/>
      <c r="MQI18" s="934"/>
      <c r="MQJ18" s="934"/>
      <c r="MQK18" s="934"/>
      <c r="MQL18" s="934"/>
      <c r="MQM18" s="934"/>
      <c r="MQN18" s="934"/>
      <c r="MQO18" s="934"/>
      <c r="MQP18" s="934"/>
      <c r="MQQ18" s="934"/>
      <c r="MQR18" s="934"/>
      <c r="MQS18" s="934"/>
      <c r="MQT18" s="934"/>
      <c r="MQU18" s="934"/>
      <c r="MQV18" s="934"/>
      <c r="MQW18" s="934"/>
      <c r="MQX18" s="934"/>
      <c r="MQY18" s="934"/>
      <c r="MQZ18" s="934"/>
      <c r="MRA18" s="934"/>
      <c r="MRB18" s="934"/>
      <c r="MRC18" s="934"/>
      <c r="MRD18" s="934"/>
      <c r="MRE18" s="934"/>
      <c r="MRF18" s="934"/>
      <c r="MRG18" s="934"/>
      <c r="MRH18" s="934"/>
      <c r="MRI18" s="934"/>
      <c r="MRJ18" s="934"/>
      <c r="MRK18" s="934"/>
      <c r="MRL18" s="934"/>
      <c r="MRM18" s="934"/>
      <c r="MRN18" s="934"/>
      <c r="MRO18" s="934"/>
      <c r="MRP18" s="934"/>
      <c r="MRQ18" s="934"/>
      <c r="MRR18" s="934"/>
      <c r="MRS18" s="934"/>
      <c r="MRT18" s="934"/>
      <c r="MRU18" s="934"/>
      <c r="MRV18" s="934"/>
      <c r="MRW18" s="934"/>
      <c r="MRX18" s="934"/>
      <c r="MRY18" s="934"/>
      <c r="MRZ18" s="934"/>
      <c r="MSA18" s="934"/>
      <c r="MSB18" s="934"/>
      <c r="MSC18" s="934"/>
      <c r="MSD18" s="934"/>
      <c r="MSE18" s="934"/>
      <c r="MSF18" s="934"/>
      <c r="MSG18" s="934"/>
      <c r="MSH18" s="934"/>
      <c r="MSI18" s="934"/>
      <c r="MSJ18" s="934"/>
      <c r="MSK18" s="934"/>
      <c r="MSL18" s="934"/>
      <c r="MSM18" s="934"/>
      <c r="MSN18" s="934"/>
      <c r="MSO18" s="934"/>
      <c r="MSP18" s="934"/>
      <c r="MSQ18" s="934"/>
      <c r="MSR18" s="934"/>
      <c r="MSS18" s="934"/>
      <c r="MST18" s="934"/>
      <c r="MSU18" s="934"/>
      <c r="MSV18" s="934"/>
      <c r="MSW18" s="934"/>
      <c r="MSX18" s="934"/>
      <c r="MSY18" s="934"/>
      <c r="MSZ18" s="934"/>
      <c r="MTA18" s="934"/>
      <c r="MTB18" s="934"/>
      <c r="MTC18" s="934"/>
      <c r="MTD18" s="934"/>
      <c r="MTE18" s="934"/>
      <c r="MTF18" s="934"/>
      <c r="MTG18" s="934"/>
      <c r="MTH18" s="934"/>
      <c r="MTI18" s="934"/>
      <c r="MTJ18" s="934"/>
      <c r="MTK18" s="934"/>
      <c r="MTL18" s="934"/>
      <c r="MTM18" s="934"/>
      <c r="MTN18" s="934"/>
      <c r="MTO18" s="934"/>
      <c r="MTP18" s="934"/>
      <c r="MTQ18" s="934"/>
      <c r="MTR18" s="934"/>
      <c r="MTS18" s="934"/>
      <c r="MTT18" s="934"/>
      <c r="MTU18" s="934"/>
      <c r="MTV18" s="934"/>
      <c r="MTW18" s="934"/>
      <c r="MTX18" s="934"/>
      <c r="MTY18" s="934"/>
      <c r="MTZ18" s="934"/>
      <c r="MUA18" s="934"/>
      <c r="MUB18" s="934"/>
      <c r="MUC18" s="934"/>
      <c r="MUD18" s="934"/>
      <c r="MUE18" s="934"/>
      <c r="MUF18" s="934"/>
      <c r="MUG18" s="934"/>
      <c r="MUH18" s="934"/>
      <c r="MUI18" s="934"/>
      <c r="MUJ18" s="934"/>
      <c r="MUK18" s="934"/>
      <c r="MUL18" s="934"/>
      <c r="MUM18" s="934"/>
      <c r="MUN18" s="934"/>
      <c r="MUO18" s="934"/>
      <c r="MUP18" s="934"/>
      <c r="MUQ18" s="934"/>
      <c r="MUR18" s="934"/>
      <c r="MUS18" s="934"/>
      <c r="MUT18" s="934"/>
      <c r="MUU18" s="934"/>
      <c r="MUV18" s="934"/>
      <c r="MUW18" s="934"/>
      <c r="MUX18" s="934"/>
      <c r="MUY18" s="934"/>
      <c r="MUZ18" s="934"/>
      <c r="MVA18" s="934"/>
      <c r="MVB18" s="934"/>
      <c r="MVC18" s="934"/>
      <c r="MVD18" s="934"/>
      <c r="MVE18" s="934"/>
      <c r="MVF18" s="934"/>
      <c r="MVG18" s="934"/>
      <c r="MVH18" s="934"/>
      <c r="MVI18" s="934"/>
      <c r="MVJ18" s="934"/>
      <c r="MVK18" s="934"/>
      <c r="MVL18" s="934"/>
      <c r="MVM18" s="934"/>
      <c r="MVN18" s="934"/>
      <c r="MVO18" s="934"/>
      <c r="MVP18" s="934"/>
      <c r="MVQ18" s="934"/>
      <c r="MVR18" s="934"/>
      <c r="MVS18" s="934"/>
      <c r="MVT18" s="934"/>
      <c r="MVU18" s="934"/>
      <c r="MVV18" s="934"/>
      <c r="MVW18" s="934"/>
      <c r="MVX18" s="934"/>
      <c r="MVY18" s="934"/>
      <c r="MVZ18" s="934"/>
      <c r="MWA18" s="934"/>
      <c r="MWB18" s="934"/>
      <c r="MWC18" s="934"/>
      <c r="MWD18" s="934"/>
      <c r="MWE18" s="934"/>
      <c r="MWF18" s="934"/>
      <c r="MWG18" s="934"/>
      <c r="MWH18" s="934"/>
      <c r="MWI18" s="934"/>
      <c r="MWJ18" s="934"/>
      <c r="MWK18" s="934"/>
      <c r="MWL18" s="934"/>
      <c r="MWM18" s="934"/>
      <c r="MWN18" s="934"/>
      <c r="MWO18" s="934"/>
      <c r="MWP18" s="934"/>
      <c r="MWQ18" s="934"/>
      <c r="MWR18" s="934"/>
      <c r="MWS18" s="934"/>
      <c r="MWT18" s="934"/>
      <c r="MWU18" s="934"/>
      <c r="MWV18" s="934"/>
      <c r="MWW18" s="934"/>
      <c r="MWX18" s="934"/>
      <c r="MWY18" s="934"/>
      <c r="MWZ18" s="934"/>
      <c r="MXA18" s="934"/>
      <c r="MXB18" s="934"/>
      <c r="MXC18" s="934"/>
      <c r="MXD18" s="934"/>
      <c r="MXE18" s="934"/>
      <c r="MXF18" s="934"/>
      <c r="MXG18" s="934"/>
      <c r="MXH18" s="934"/>
      <c r="MXI18" s="934"/>
      <c r="MXJ18" s="934"/>
      <c r="MXK18" s="934"/>
      <c r="MXL18" s="934"/>
      <c r="MXM18" s="934"/>
      <c r="MXN18" s="934"/>
      <c r="MXO18" s="934"/>
      <c r="MXP18" s="934"/>
      <c r="MXQ18" s="934"/>
      <c r="MXR18" s="934"/>
      <c r="MXS18" s="934"/>
      <c r="MXT18" s="934"/>
      <c r="MXU18" s="934"/>
      <c r="MXV18" s="934"/>
      <c r="MXW18" s="934"/>
      <c r="MXX18" s="934"/>
      <c r="MXY18" s="934"/>
      <c r="MXZ18" s="934"/>
      <c r="MYA18" s="934"/>
      <c r="MYB18" s="934"/>
      <c r="MYC18" s="934"/>
      <c r="MYD18" s="934"/>
      <c r="MYE18" s="934"/>
      <c r="MYF18" s="934"/>
      <c r="MYG18" s="934"/>
      <c r="MYH18" s="934"/>
      <c r="MYI18" s="934"/>
      <c r="MYJ18" s="934"/>
      <c r="MYK18" s="934"/>
      <c r="MYL18" s="934"/>
      <c r="MYM18" s="934"/>
      <c r="MYN18" s="934"/>
      <c r="MYO18" s="934"/>
      <c r="MYP18" s="934"/>
      <c r="MYQ18" s="934"/>
      <c r="MYR18" s="934"/>
      <c r="MYS18" s="934"/>
      <c r="MYT18" s="934"/>
      <c r="MYU18" s="934"/>
      <c r="MYV18" s="934"/>
      <c r="MYW18" s="934"/>
      <c r="MYX18" s="934"/>
      <c r="MYY18" s="934"/>
      <c r="MYZ18" s="934"/>
      <c r="MZA18" s="934"/>
      <c r="MZB18" s="934"/>
      <c r="MZC18" s="934"/>
      <c r="MZD18" s="934"/>
      <c r="MZE18" s="934"/>
      <c r="MZF18" s="934"/>
      <c r="MZG18" s="934"/>
      <c r="MZH18" s="934"/>
      <c r="MZI18" s="934"/>
      <c r="MZJ18" s="934"/>
      <c r="MZK18" s="934"/>
      <c r="MZL18" s="934"/>
      <c r="MZM18" s="934"/>
      <c r="MZN18" s="934"/>
      <c r="MZO18" s="934"/>
      <c r="MZP18" s="934"/>
      <c r="MZQ18" s="934"/>
      <c r="MZR18" s="934"/>
      <c r="MZS18" s="934"/>
      <c r="MZT18" s="934"/>
      <c r="MZU18" s="934"/>
      <c r="MZV18" s="934"/>
      <c r="MZW18" s="934"/>
      <c r="MZX18" s="934"/>
      <c r="MZY18" s="934"/>
      <c r="MZZ18" s="934"/>
      <c r="NAA18" s="934"/>
      <c r="NAB18" s="934"/>
      <c r="NAC18" s="934"/>
      <c r="NAD18" s="934"/>
      <c r="NAE18" s="934"/>
      <c r="NAF18" s="934"/>
      <c r="NAG18" s="934"/>
      <c r="NAH18" s="934"/>
      <c r="NAI18" s="934"/>
      <c r="NAJ18" s="934"/>
      <c r="NAK18" s="934"/>
      <c r="NAL18" s="934"/>
      <c r="NAM18" s="934"/>
      <c r="NAN18" s="934"/>
      <c r="NAO18" s="934"/>
      <c r="NAP18" s="934"/>
      <c r="NAQ18" s="934"/>
      <c r="NAR18" s="934"/>
      <c r="NAS18" s="934"/>
      <c r="NAT18" s="934"/>
      <c r="NAU18" s="934"/>
      <c r="NAV18" s="934"/>
      <c r="NAW18" s="934"/>
      <c r="NAX18" s="934"/>
      <c r="NAY18" s="934"/>
      <c r="NAZ18" s="934"/>
      <c r="NBA18" s="934"/>
      <c r="NBB18" s="934"/>
      <c r="NBC18" s="934"/>
      <c r="NBD18" s="934"/>
      <c r="NBE18" s="934"/>
      <c r="NBF18" s="934"/>
      <c r="NBG18" s="934"/>
      <c r="NBH18" s="934"/>
      <c r="NBI18" s="934"/>
      <c r="NBJ18" s="934"/>
      <c r="NBK18" s="934"/>
      <c r="NBL18" s="934"/>
      <c r="NBM18" s="934"/>
      <c r="NBN18" s="934"/>
      <c r="NBO18" s="934"/>
      <c r="NBP18" s="934"/>
      <c r="NBQ18" s="934"/>
      <c r="NBR18" s="934"/>
      <c r="NBS18" s="934"/>
      <c r="NBT18" s="934"/>
      <c r="NBU18" s="934"/>
      <c r="NBV18" s="934"/>
      <c r="NBW18" s="934"/>
      <c r="NBX18" s="934"/>
      <c r="NBY18" s="934"/>
      <c r="NBZ18" s="934"/>
      <c r="NCA18" s="934"/>
      <c r="NCB18" s="934"/>
      <c r="NCC18" s="934"/>
      <c r="NCD18" s="934"/>
      <c r="NCE18" s="934"/>
      <c r="NCF18" s="934"/>
      <c r="NCG18" s="934"/>
      <c r="NCH18" s="934"/>
      <c r="NCI18" s="934"/>
      <c r="NCJ18" s="934"/>
      <c r="NCK18" s="934"/>
      <c r="NCL18" s="934"/>
      <c r="NCM18" s="934"/>
      <c r="NCN18" s="934"/>
      <c r="NCO18" s="934"/>
      <c r="NCP18" s="934"/>
      <c r="NCQ18" s="934"/>
      <c r="NCR18" s="934"/>
      <c r="NCS18" s="934"/>
      <c r="NCT18" s="934"/>
      <c r="NCU18" s="934"/>
      <c r="NCV18" s="934"/>
      <c r="NCW18" s="934"/>
      <c r="NCX18" s="934"/>
      <c r="NCY18" s="934"/>
      <c r="NCZ18" s="934"/>
      <c r="NDA18" s="934"/>
      <c r="NDB18" s="934"/>
      <c r="NDC18" s="934"/>
      <c r="NDD18" s="934"/>
      <c r="NDE18" s="934"/>
      <c r="NDF18" s="934"/>
      <c r="NDG18" s="934"/>
      <c r="NDH18" s="934"/>
      <c r="NDI18" s="934"/>
      <c r="NDJ18" s="934"/>
      <c r="NDK18" s="934"/>
      <c r="NDL18" s="934"/>
      <c r="NDM18" s="934"/>
      <c r="NDN18" s="934"/>
      <c r="NDO18" s="934"/>
      <c r="NDP18" s="934"/>
      <c r="NDQ18" s="934"/>
      <c r="NDR18" s="934"/>
      <c r="NDS18" s="934"/>
      <c r="NDT18" s="934"/>
      <c r="NDU18" s="934"/>
      <c r="NDV18" s="934"/>
      <c r="NDW18" s="934"/>
      <c r="NDX18" s="934"/>
      <c r="NDY18" s="934"/>
      <c r="NDZ18" s="934"/>
      <c r="NEA18" s="934"/>
      <c r="NEB18" s="934"/>
      <c r="NEC18" s="934"/>
      <c r="NED18" s="934"/>
      <c r="NEE18" s="934"/>
      <c r="NEF18" s="934"/>
      <c r="NEG18" s="934"/>
      <c r="NEH18" s="934"/>
      <c r="NEI18" s="934"/>
      <c r="NEJ18" s="934"/>
      <c r="NEK18" s="934"/>
      <c r="NEL18" s="934"/>
      <c r="NEM18" s="934"/>
      <c r="NEN18" s="934"/>
      <c r="NEO18" s="934"/>
      <c r="NEP18" s="934"/>
      <c r="NEQ18" s="934"/>
      <c r="NER18" s="934"/>
      <c r="NES18" s="934"/>
      <c r="NET18" s="934"/>
      <c r="NEU18" s="934"/>
      <c r="NEV18" s="934"/>
      <c r="NEW18" s="934"/>
      <c r="NEX18" s="934"/>
      <c r="NEY18" s="934"/>
      <c r="NEZ18" s="934"/>
      <c r="NFA18" s="934"/>
      <c r="NFB18" s="934"/>
      <c r="NFC18" s="934"/>
      <c r="NFD18" s="934"/>
      <c r="NFE18" s="934"/>
      <c r="NFF18" s="934"/>
      <c r="NFG18" s="934"/>
      <c r="NFH18" s="934"/>
      <c r="NFI18" s="934"/>
      <c r="NFJ18" s="934"/>
      <c r="NFK18" s="934"/>
      <c r="NFL18" s="934"/>
      <c r="NFM18" s="934"/>
      <c r="NFN18" s="934"/>
      <c r="NFO18" s="934"/>
      <c r="NFP18" s="934"/>
      <c r="NFQ18" s="934"/>
      <c r="NFR18" s="934"/>
      <c r="NFS18" s="934"/>
      <c r="NFT18" s="934"/>
      <c r="NFU18" s="934"/>
      <c r="NFV18" s="934"/>
      <c r="NFW18" s="934"/>
      <c r="NFX18" s="934"/>
      <c r="NFY18" s="934"/>
      <c r="NFZ18" s="934"/>
      <c r="NGA18" s="934"/>
      <c r="NGB18" s="934"/>
      <c r="NGC18" s="934"/>
      <c r="NGD18" s="934"/>
      <c r="NGE18" s="934"/>
      <c r="NGF18" s="934"/>
      <c r="NGG18" s="934"/>
      <c r="NGH18" s="934"/>
      <c r="NGI18" s="934"/>
      <c r="NGJ18" s="934"/>
      <c r="NGK18" s="934"/>
      <c r="NGL18" s="934"/>
      <c r="NGM18" s="934"/>
      <c r="NGN18" s="934"/>
      <c r="NGO18" s="934"/>
      <c r="NGP18" s="934"/>
      <c r="NGQ18" s="934"/>
      <c r="NGR18" s="934"/>
      <c r="NGS18" s="934"/>
      <c r="NGT18" s="934"/>
      <c r="NGU18" s="934"/>
      <c r="NGV18" s="934"/>
      <c r="NGW18" s="934"/>
      <c r="NGX18" s="934"/>
      <c r="NGY18" s="934"/>
      <c r="NGZ18" s="934"/>
      <c r="NHA18" s="934"/>
      <c r="NHB18" s="934"/>
      <c r="NHC18" s="934"/>
      <c r="NHD18" s="934"/>
      <c r="NHE18" s="934"/>
      <c r="NHF18" s="934"/>
      <c r="NHG18" s="934"/>
      <c r="NHH18" s="934"/>
      <c r="NHI18" s="934"/>
      <c r="NHJ18" s="934"/>
      <c r="NHK18" s="934"/>
      <c r="NHL18" s="934"/>
      <c r="NHM18" s="934"/>
      <c r="NHN18" s="934"/>
      <c r="NHO18" s="934"/>
      <c r="NHP18" s="934"/>
      <c r="NHQ18" s="934"/>
      <c r="NHR18" s="934"/>
      <c r="NHS18" s="934"/>
      <c r="NHT18" s="934"/>
      <c r="NHU18" s="934"/>
      <c r="NHV18" s="934"/>
      <c r="NHW18" s="934"/>
      <c r="NHX18" s="934"/>
      <c r="NHY18" s="934"/>
      <c r="NHZ18" s="934"/>
      <c r="NIA18" s="934"/>
      <c r="NIB18" s="934"/>
      <c r="NIC18" s="934"/>
      <c r="NID18" s="934"/>
      <c r="NIE18" s="934"/>
      <c r="NIF18" s="934"/>
      <c r="NIG18" s="934"/>
      <c r="NIH18" s="934"/>
      <c r="NII18" s="934"/>
      <c r="NIJ18" s="934"/>
      <c r="NIK18" s="934"/>
      <c r="NIL18" s="934"/>
      <c r="NIM18" s="934"/>
      <c r="NIN18" s="934"/>
      <c r="NIO18" s="934"/>
      <c r="NIP18" s="934"/>
      <c r="NIQ18" s="934"/>
      <c r="NIR18" s="934"/>
      <c r="NIS18" s="934"/>
      <c r="NIT18" s="934"/>
      <c r="NIU18" s="934"/>
      <c r="NIV18" s="934"/>
      <c r="NIW18" s="934"/>
      <c r="NIX18" s="934"/>
      <c r="NIY18" s="934"/>
      <c r="NIZ18" s="934"/>
      <c r="NJA18" s="934"/>
      <c r="NJB18" s="934"/>
      <c r="NJC18" s="934"/>
      <c r="NJD18" s="934"/>
      <c r="NJE18" s="934"/>
      <c r="NJF18" s="934"/>
      <c r="NJG18" s="934"/>
      <c r="NJH18" s="934"/>
      <c r="NJI18" s="934"/>
      <c r="NJJ18" s="934"/>
      <c r="NJK18" s="934"/>
      <c r="NJL18" s="934"/>
      <c r="NJM18" s="934"/>
      <c r="NJN18" s="934"/>
      <c r="NJO18" s="934"/>
      <c r="NJP18" s="934"/>
      <c r="NJQ18" s="934"/>
      <c r="NJR18" s="934"/>
      <c r="NJS18" s="934"/>
      <c r="NJT18" s="934"/>
      <c r="NJU18" s="934"/>
      <c r="NJV18" s="934"/>
      <c r="NJW18" s="934"/>
      <c r="NJX18" s="934"/>
      <c r="NJY18" s="934"/>
      <c r="NJZ18" s="934"/>
      <c r="NKA18" s="934"/>
      <c r="NKB18" s="934"/>
      <c r="NKC18" s="934"/>
      <c r="NKD18" s="934"/>
      <c r="NKE18" s="934"/>
      <c r="NKF18" s="934"/>
      <c r="NKG18" s="934"/>
      <c r="NKH18" s="934"/>
      <c r="NKI18" s="934"/>
      <c r="NKJ18" s="934"/>
      <c r="NKK18" s="934"/>
      <c r="NKL18" s="934"/>
      <c r="NKM18" s="934"/>
      <c r="NKN18" s="934"/>
      <c r="NKO18" s="934"/>
      <c r="NKP18" s="934"/>
      <c r="NKQ18" s="934"/>
      <c r="NKR18" s="934"/>
      <c r="NKS18" s="934"/>
      <c r="NKT18" s="934"/>
      <c r="NKU18" s="934"/>
      <c r="NKV18" s="934"/>
      <c r="NKW18" s="934"/>
      <c r="NKX18" s="934"/>
      <c r="NKY18" s="934"/>
      <c r="NKZ18" s="934"/>
      <c r="NLA18" s="934"/>
      <c r="NLB18" s="934"/>
      <c r="NLC18" s="934"/>
      <c r="NLD18" s="934"/>
      <c r="NLE18" s="934"/>
      <c r="NLF18" s="934"/>
      <c r="NLG18" s="934"/>
      <c r="NLH18" s="934"/>
      <c r="NLI18" s="934"/>
      <c r="NLJ18" s="934"/>
      <c r="NLK18" s="934"/>
      <c r="NLL18" s="934"/>
      <c r="NLM18" s="934"/>
      <c r="NLN18" s="934"/>
      <c r="NLO18" s="934"/>
      <c r="NLP18" s="934"/>
      <c r="NLQ18" s="934"/>
      <c r="NLR18" s="934"/>
      <c r="NLS18" s="934"/>
      <c r="NLT18" s="934"/>
      <c r="NLU18" s="934"/>
      <c r="NLV18" s="934"/>
      <c r="NLW18" s="934"/>
      <c r="NLX18" s="934"/>
      <c r="NLY18" s="934"/>
      <c r="NLZ18" s="934"/>
      <c r="NMA18" s="934"/>
      <c r="NMB18" s="934"/>
      <c r="NMC18" s="934"/>
      <c r="NMD18" s="934"/>
      <c r="NME18" s="934"/>
      <c r="NMF18" s="934"/>
      <c r="NMG18" s="934"/>
      <c r="NMH18" s="934"/>
      <c r="NMI18" s="934"/>
      <c r="NMJ18" s="934"/>
      <c r="NMK18" s="934"/>
      <c r="NML18" s="934"/>
      <c r="NMM18" s="934"/>
      <c r="NMN18" s="934"/>
      <c r="NMO18" s="934"/>
      <c r="NMP18" s="934"/>
      <c r="NMQ18" s="934"/>
      <c r="NMR18" s="934"/>
      <c r="NMS18" s="934"/>
      <c r="NMT18" s="934"/>
      <c r="NMU18" s="934"/>
      <c r="NMV18" s="934"/>
      <c r="NMW18" s="934"/>
      <c r="NMX18" s="934"/>
      <c r="NMY18" s="934"/>
      <c r="NMZ18" s="934"/>
      <c r="NNA18" s="934"/>
      <c r="NNB18" s="934"/>
      <c r="NNC18" s="934"/>
      <c r="NND18" s="934"/>
      <c r="NNE18" s="934"/>
      <c r="NNF18" s="934"/>
      <c r="NNG18" s="934"/>
      <c r="NNH18" s="934"/>
      <c r="NNI18" s="934"/>
      <c r="NNJ18" s="934"/>
      <c r="NNK18" s="934"/>
      <c r="NNL18" s="934"/>
      <c r="NNM18" s="934"/>
      <c r="NNN18" s="934"/>
      <c r="NNO18" s="934"/>
      <c r="NNP18" s="934"/>
      <c r="NNQ18" s="934"/>
      <c r="NNR18" s="934"/>
      <c r="NNS18" s="934"/>
      <c r="NNT18" s="934"/>
      <c r="NNU18" s="934"/>
      <c r="NNV18" s="934"/>
      <c r="NNW18" s="934"/>
      <c r="NNX18" s="934"/>
      <c r="NNY18" s="934"/>
      <c r="NNZ18" s="934"/>
      <c r="NOA18" s="934"/>
      <c r="NOB18" s="934"/>
      <c r="NOC18" s="934"/>
      <c r="NOD18" s="934"/>
      <c r="NOE18" s="934"/>
      <c r="NOF18" s="934"/>
      <c r="NOG18" s="934"/>
      <c r="NOH18" s="934"/>
      <c r="NOI18" s="934"/>
      <c r="NOJ18" s="934"/>
      <c r="NOK18" s="934"/>
      <c r="NOL18" s="934"/>
      <c r="NOM18" s="934"/>
      <c r="NON18" s="934"/>
      <c r="NOO18" s="934"/>
      <c r="NOP18" s="934"/>
      <c r="NOQ18" s="934"/>
      <c r="NOR18" s="934"/>
      <c r="NOS18" s="934"/>
      <c r="NOT18" s="934"/>
      <c r="NOU18" s="934"/>
      <c r="NOV18" s="934"/>
      <c r="NOW18" s="934"/>
      <c r="NOX18" s="934"/>
      <c r="NOY18" s="934"/>
      <c r="NOZ18" s="934"/>
      <c r="NPA18" s="934"/>
      <c r="NPB18" s="934"/>
      <c r="NPC18" s="934"/>
      <c r="NPD18" s="934"/>
      <c r="NPE18" s="934"/>
      <c r="NPF18" s="934"/>
      <c r="NPG18" s="934"/>
      <c r="NPH18" s="934"/>
      <c r="NPI18" s="934"/>
      <c r="NPJ18" s="934"/>
      <c r="NPK18" s="934"/>
      <c r="NPL18" s="934"/>
      <c r="NPM18" s="934"/>
      <c r="NPN18" s="934"/>
      <c r="NPO18" s="934"/>
      <c r="NPP18" s="934"/>
      <c r="NPQ18" s="934"/>
      <c r="NPR18" s="934"/>
      <c r="NPS18" s="934"/>
      <c r="NPT18" s="934"/>
      <c r="NPU18" s="934"/>
      <c r="NPV18" s="934"/>
      <c r="NPW18" s="934"/>
      <c r="NPX18" s="934"/>
      <c r="NPY18" s="934"/>
      <c r="NPZ18" s="934"/>
      <c r="NQA18" s="934"/>
      <c r="NQB18" s="934"/>
      <c r="NQC18" s="934"/>
      <c r="NQD18" s="934"/>
      <c r="NQE18" s="934"/>
      <c r="NQF18" s="934"/>
      <c r="NQG18" s="934"/>
      <c r="NQH18" s="934"/>
      <c r="NQI18" s="934"/>
      <c r="NQJ18" s="934"/>
      <c r="NQK18" s="934"/>
      <c r="NQL18" s="934"/>
      <c r="NQM18" s="934"/>
      <c r="NQN18" s="934"/>
      <c r="NQO18" s="934"/>
      <c r="NQP18" s="934"/>
      <c r="NQQ18" s="934"/>
      <c r="NQR18" s="934"/>
      <c r="NQS18" s="934"/>
      <c r="NQT18" s="934"/>
      <c r="NQU18" s="934"/>
      <c r="NQV18" s="934"/>
      <c r="NQW18" s="934"/>
      <c r="NQX18" s="934"/>
      <c r="NQY18" s="934"/>
      <c r="NQZ18" s="934"/>
      <c r="NRA18" s="934"/>
      <c r="NRB18" s="934"/>
      <c r="NRC18" s="934"/>
      <c r="NRD18" s="934"/>
      <c r="NRE18" s="934"/>
      <c r="NRF18" s="934"/>
      <c r="NRG18" s="934"/>
      <c r="NRH18" s="934"/>
      <c r="NRI18" s="934"/>
      <c r="NRJ18" s="934"/>
      <c r="NRK18" s="934"/>
      <c r="NRL18" s="934"/>
      <c r="NRM18" s="934"/>
      <c r="NRN18" s="934"/>
      <c r="NRO18" s="934"/>
      <c r="NRP18" s="934"/>
      <c r="NRQ18" s="934"/>
      <c r="NRR18" s="934"/>
      <c r="NRS18" s="934"/>
      <c r="NRT18" s="934"/>
      <c r="NRU18" s="934"/>
      <c r="NRV18" s="934"/>
      <c r="NRW18" s="934"/>
      <c r="NRX18" s="934"/>
      <c r="NRY18" s="934"/>
      <c r="NRZ18" s="934"/>
      <c r="NSA18" s="934"/>
      <c r="NSB18" s="934"/>
      <c r="NSC18" s="934"/>
      <c r="NSD18" s="934"/>
      <c r="NSE18" s="934"/>
      <c r="NSF18" s="934"/>
      <c r="NSG18" s="934"/>
      <c r="NSH18" s="934"/>
      <c r="NSI18" s="934"/>
      <c r="NSJ18" s="934"/>
      <c r="NSK18" s="934"/>
      <c r="NSL18" s="934"/>
      <c r="NSM18" s="934"/>
      <c r="NSN18" s="934"/>
      <c r="NSO18" s="934"/>
      <c r="NSP18" s="934"/>
      <c r="NSQ18" s="934"/>
      <c r="NSR18" s="934"/>
      <c r="NSS18" s="934"/>
      <c r="NST18" s="934"/>
      <c r="NSU18" s="934"/>
      <c r="NSV18" s="934"/>
      <c r="NSW18" s="934"/>
      <c r="NSX18" s="934"/>
      <c r="NSY18" s="934"/>
      <c r="NSZ18" s="934"/>
      <c r="NTA18" s="934"/>
      <c r="NTB18" s="934"/>
      <c r="NTC18" s="934"/>
      <c r="NTD18" s="934"/>
      <c r="NTE18" s="934"/>
      <c r="NTF18" s="934"/>
      <c r="NTG18" s="934"/>
      <c r="NTH18" s="934"/>
      <c r="NTI18" s="934"/>
      <c r="NTJ18" s="934"/>
      <c r="NTK18" s="934"/>
      <c r="NTL18" s="934"/>
      <c r="NTM18" s="934"/>
      <c r="NTN18" s="934"/>
      <c r="NTO18" s="934"/>
      <c r="NTP18" s="934"/>
      <c r="NTQ18" s="934"/>
      <c r="NTR18" s="934"/>
      <c r="NTS18" s="934"/>
      <c r="NTT18" s="934"/>
      <c r="NTU18" s="934"/>
      <c r="NTV18" s="934"/>
      <c r="NTW18" s="934"/>
      <c r="NTX18" s="934"/>
      <c r="NTY18" s="934"/>
      <c r="NTZ18" s="934"/>
      <c r="NUA18" s="934"/>
      <c r="NUB18" s="934"/>
      <c r="NUC18" s="934"/>
      <c r="NUD18" s="934"/>
      <c r="NUE18" s="934"/>
      <c r="NUF18" s="934"/>
      <c r="NUG18" s="934"/>
      <c r="NUH18" s="934"/>
      <c r="NUI18" s="934"/>
      <c r="NUJ18" s="934"/>
      <c r="NUK18" s="934"/>
      <c r="NUL18" s="934"/>
      <c r="NUM18" s="934"/>
      <c r="NUN18" s="934"/>
      <c r="NUO18" s="934"/>
      <c r="NUP18" s="934"/>
      <c r="NUQ18" s="934"/>
      <c r="NUR18" s="934"/>
      <c r="NUS18" s="934"/>
      <c r="NUT18" s="934"/>
      <c r="NUU18" s="934"/>
      <c r="NUV18" s="934"/>
      <c r="NUW18" s="934"/>
      <c r="NUX18" s="934"/>
      <c r="NUY18" s="934"/>
      <c r="NUZ18" s="934"/>
      <c r="NVA18" s="934"/>
      <c r="NVB18" s="934"/>
      <c r="NVC18" s="934"/>
      <c r="NVD18" s="934"/>
      <c r="NVE18" s="934"/>
      <c r="NVF18" s="934"/>
      <c r="NVG18" s="934"/>
      <c r="NVH18" s="934"/>
      <c r="NVI18" s="934"/>
      <c r="NVJ18" s="934"/>
      <c r="NVK18" s="934"/>
      <c r="NVL18" s="934"/>
      <c r="NVM18" s="934"/>
      <c r="NVN18" s="934"/>
      <c r="NVO18" s="934"/>
      <c r="NVP18" s="934"/>
      <c r="NVQ18" s="934"/>
      <c r="NVR18" s="934"/>
      <c r="NVS18" s="934"/>
      <c r="NVT18" s="934"/>
      <c r="NVU18" s="934"/>
      <c r="NVV18" s="934"/>
      <c r="NVW18" s="934"/>
      <c r="NVX18" s="934"/>
      <c r="NVY18" s="934"/>
      <c r="NVZ18" s="934"/>
      <c r="NWA18" s="934"/>
      <c r="NWB18" s="934"/>
      <c r="NWC18" s="934"/>
      <c r="NWD18" s="934"/>
      <c r="NWE18" s="934"/>
      <c r="NWF18" s="934"/>
      <c r="NWG18" s="934"/>
      <c r="NWH18" s="934"/>
      <c r="NWI18" s="934"/>
      <c r="NWJ18" s="934"/>
      <c r="NWK18" s="934"/>
      <c r="NWL18" s="934"/>
      <c r="NWM18" s="934"/>
      <c r="NWN18" s="934"/>
      <c r="NWO18" s="934"/>
      <c r="NWP18" s="934"/>
      <c r="NWQ18" s="934"/>
      <c r="NWR18" s="934"/>
      <c r="NWS18" s="934"/>
      <c r="NWT18" s="934"/>
      <c r="NWU18" s="934"/>
      <c r="NWV18" s="934"/>
      <c r="NWW18" s="934"/>
      <c r="NWX18" s="934"/>
      <c r="NWY18" s="934"/>
      <c r="NWZ18" s="934"/>
      <c r="NXA18" s="934"/>
      <c r="NXB18" s="934"/>
      <c r="NXC18" s="934"/>
      <c r="NXD18" s="934"/>
      <c r="NXE18" s="934"/>
      <c r="NXF18" s="934"/>
      <c r="NXG18" s="934"/>
      <c r="NXH18" s="934"/>
      <c r="NXI18" s="934"/>
      <c r="NXJ18" s="934"/>
      <c r="NXK18" s="934"/>
      <c r="NXL18" s="934"/>
      <c r="NXM18" s="934"/>
      <c r="NXN18" s="934"/>
      <c r="NXO18" s="934"/>
      <c r="NXP18" s="934"/>
      <c r="NXQ18" s="934"/>
      <c r="NXR18" s="934"/>
      <c r="NXS18" s="934"/>
      <c r="NXT18" s="934"/>
      <c r="NXU18" s="934"/>
      <c r="NXV18" s="934"/>
      <c r="NXW18" s="934"/>
      <c r="NXX18" s="934"/>
      <c r="NXY18" s="934"/>
      <c r="NXZ18" s="934"/>
      <c r="NYA18" s="934"/>
      <c r="NYB18" s="934"/>
      <c r="NYC18" s="934"/>
      <c r="NYD18" s="934"/>
      <c r="NYE18" s="934"/>
      <c r="NYF18" s="934"/>
      <c r="NYG18" s="934"/>
      <c r="NYH18" s="934"/>
      <c r="NYI18" s="934"/>
      <c r="NYJ18" s="934"/>
      <c r="NYK18" s="934"/>
      <c r="NYL18" s="934"/>
      <c r="NYM18" s="934"/>
      <c r="NYN18" s="934"/>
      <c r="NYO18" s="934"/>
      <c r="NYP18" s="934"/>
      <c r="NYQ18" s="934"/>
      <c r="NYR18" s="934"/>
      <c r="NYS18" s="934"/>
      <c r="NYT18" s="934"/>
      <c r="NYU18" s="934"/>
      <c r="NYV18" s="934"/>
      <c r="NYW18" s="934"/>
      <c r="NYX18" s="934"/>
      <c r="NYY18" s="934"/>
      <c r="NYZ18" s="934"/>
      <c r="NZA18" s="934"/>
      <c r="NZB18" s="934"/>
      <c r="NZC18" s="934"/>
      <c r="NZD18" s="934"/>
      <c r="NZE18" s="934"/>
      <c r="NZF18" s="934"/>
      <c r="NZG18" s="934"/>
      <c r="NZH18" s="934"/>
      <c r="NZI18" s="934"/>
      <c r="NZJ18" s="934"/>
      <c r="NZK18" s="934"/>
      <c r="NZL18" s="934"/>
      <c r="NZM18" s="934"/>
      <c r="NZN18" s="934"/>
      <c r="NZO18" s="934"/>
      <c r="NZP18" s="934"/>
      <c r="NZQ18" s="934"/>
      <c r="NZR18" s="934"/>
      <c r="NZS18" s="934"/>
      <c r="NZT18" s="934"/>
      <c r="NZU18" s="934"/>
      <c r="NZV18" s="934"/>
      <c r="NZW18" s="934"/>
      <c r="NZX18" s="934"/>
      <c r="NZY18" s="934"/>
      <c r="NZZ18" s="934"/>
      <c r="OAA18" s="934"/>
      <c r="OAB18" s="934"/>
      <c r="OAC18" s="934"/>
      <c r="OAD18" s="934"/>
      <c r="OAE18" s="934"/>
      <c r="OAF18" s="934"/>
      <c r="OAG18" s="934"/>
      <c r="OAH18" s="934"/>
      <c r="OAI18" s="934"/>
      <c r="OAJ18" s="934"/>
      <c r="OAK18" s="934"/>
      <c r="OAL18" s="934"/>
      <c r="OAM18" s="934"/>
      <c r="OAN18" s="934"/>
      <c r="OAO18" s="934"/>
      <c r="OAP18" s="934"/>
      <c r="OAQ18" s="934"/>
      <c r="OAR18" s="934"/>
      <c r="OAS18" s="934"/>
      <c r="OAT18" s="934"/>
      <c r="OAU18" s="934"/>
      <c r="OAV18" s="934"/>
      <c r="OAW18" s="934"/>
      <c r="OAX18" s="934"/>
      <c r="OAY18" s="934"/>
      <c r="OAZ18" s="934"/>
      <c r="OBA18" s="934"/>
      <c r="OBB18" s="934"/>
      <c r="OBC18" s="934"/>
      <c r="OBD18" s="934"/>
      <c r="OBE18" s="934"/>
      <c r="OBF18" s="934"/>
      <c r="OBG18" s="934"/>
      <c r="OBH18" s="934"/>
      <c r="OBI18" s="934"/>
      <c r="OBJ18" s="934"/>
      <c r="OBK18" s="934"/>
      <c r="OBL18" s="934"/>
      <c r="OBM18" s="934"/>
      <c r="OBN18" s="934"/>
      <c r="OBO18" s="934"/>
      <c r="OBP18" s="934"/>
      <c r="OBQ18" s="934"/>
      <c r="OBR18" s="934"/>
      <c r="OBS18" s="934"/>
      <c r="OBT18" s="934"/>
      <c r="OBU18" s="934"/>
      <c r="OBV18" s="934"/>
      <c r="OBW18" s="934"/>
      <c r="OBX18" s="934"/>
      <c r="OBY18" s="934"/>
      <c r="OBZ18" s="934"/>
      <c r="OCA18" s="934"/>
      <c r="OCB18" s="934"/>
      <c r="OCC18" s="934"/>
      <c r="OCD18" s="934"/>
      <c r="OCE18" s="934"/>
      <c r="OCF18" s="934"/>
      <c r="OCG18" s="934"/>
      <c r="OCH18" s="934"/>
      <c r="OCI18" s="934"/>
      <c r="OCJ18" s="934"/>
      <c r="OCK18" s="934"/>
      <c r="OCL18" s="934"/>
      <c r="OCM18" s="934"/>
      <c r="OCN18" s="934"/>
      <c r="OCO18" s="934"/>
      <c r="OCP18" s="934"/>
      <c r="OCQ18" s="934"/>
      <c r="OCR18" s="934"/>
      <c r="OCS18" s="934"/>
      <c r="OCT18" s="934"/>
      <c r="OCU18" s="934"/>
      <c r="OCV18" s="934"/>
      <c r="OCW18" s="934"/>
      <c r="OCX18" s="934"/>
      <c r="OCY18" s="934"/>
      <c r="OCZ18" s="934"/>
      <c r="ODA18" s="934"/>
      <c r="ODB18" s="934"/>
      <c r="ODC18" s="934"/>
      <c r="ODD18" s="934"/>
      <c r="ODE18" s="934"/>
      <c r="ODF18" s="934"/>
      <c r="ODG18" s="934"/>
      <c r="ODH18" s="934"/>
      <c r="ODI18" s="934"/>
      <c r="ODJ18" s="934"/>
      <c r="ODK18" s="934"/>
      <c r="ODL18" s="934"/>
      <c r="ODM18" s="934"/>
      <c r="ODN18" s="934"/>
      <c r="ODO18" s="934"/>
      <c r="ODP18" s="934"/>
      <c r="ODQ18" s="934"/>
      <c r="ODR18" s="934"/>
      <c r="ODS18" s="934"/>
      <c r="ODT18" s="934"/>
      <c r="ODU18" s="934"/>
      <c r="ODV18" s="934"/>
      <c r="ODW18" s="934"/>
      <c r="ODX18" s="934"/>
      <c r="ODY18" s="934"/>
      <c r="ODZ18" s="934"/>
      <c r="OEA18" s="934"/>
      <c r="OEB18" s="934"/>
      <c r="OEC18" s="934"/>
      <c r="OED18" s="934"/>
      <c r="OEE18" s="934"/>
      <c r="OEF18" s="934"/>
      <c r="OEG18" s="934"/>
      <c r="OEH18" s="934"/>
      <c r="OEI18" s="934"/>
      <c r="OEJ18" s="934"/>
      <c r="OEK18" s="934"/>
      <c r="OEL18" s="934"/>
      <c r="OEM18" s="934"/>
      <c r="OEN18" s="934"/>
      <c r="OEO18" s="934"/>
      <c r="OEP18" s="934"/>
      <c r="OEQ18" s="934"/>
      <c r="OER18" s="934"/>
      <c r="OES18" s="934"/>
      <c r="OET18" s="934"/>
      <c r="OEU18" s="934"/>
      <c r="OEV18" s="934"/>
      <c r="OEW18" s="934"/>
      <c r="OEX18" s="934"/>
      <c r="OEY18" s="934"/>
      <c r="OEZ18" s="934"/>
      <c r="OFA18" s="934"/>
      <c r="OFB18" s="934"/>
      <c r="OFC18" s="934"/>
      <c r="OFD18" s="934"/>
      <c r="OFE18" s="934"/>
      <c r="OFF18" s="934"/>
      <c r="OFG18" s="934"/>
      <c r="OFH18" s="934"/>
      <c r="OFI18" s="934"/>
      <c r="OFJ18" s="934"/>
      <c r="OFK18" s="934"/>
      <c r="OFL18" s="934"/>
      <c r="OFM18" s="934"/>
      <c r="OFN18" s="934"/>
      <c r="OFO18" s="934"/>
      <c r="OFP18" s="934"/>
      <c r="OFQ18" s="934"/>
      <c r="OFR18" s="934"/>
      <c r="OFS18" s="934"/>
      <c r="OFT18" s="934"/>
      <c r="OFU18" s="934"/>
      <c r="OFV18" s="934"/>
      <c r="OFW18" s="934"/>
      <c r="OFX18" s="934"/>
      <c r="OFY18" s="934"/>
      <c r="OFZ18" s="934"/>
      <c r="OGA18" s="934"/>
      <c r="OGB18" s="934"/>
      <c r="OGC18" s="934"/>
      <c r="OGD18" s="934"/>
      <c r="OGE18" s="934"/>
      <c r="OGF18" s="934"/>
      <c r="OGG18" s="934"/>
      <c r="OGH18" s="934"/>
      <c r="OGI18" s="934"/>
      <c r="OGJ18" s="934"/>
      <c r="OGK18" s="934"/>
      <c r="OGL18" s="934"/>
      <c r="OGM18" s="934"/>
      <c r="OGN18" s="934"/>
      <c r="OGO18" s="934"/>
      <c r="OGP18" s="934"/>
      <c r="OGQ18" s="934"/>
      <c r="OGR18" s="934"/>
      <c r="OGS18" s="934"/>
      <c r="OGT18" s="934"/>
      <c r="OGU18" s="934"/>
      <c r="OGV18" s="934"/>
      <c r="OGW18" s="934"/>
      <c r="OGX18" s="934"/>
      <c r="OGY18" s="934"/>
      <c r="OGZ18" s="934"/>
      <c r="OHA18" s="934"/>
      <c r="OHB18" s="934"/>
      <c r="OHC18" s="934"/>
      <c r="OHD18" s="934"/>
      <c r="OHE18" s="934"/>
      <c r="OHF18" s="934"/>
      <c r="OHG18" s="934"/>
      <c r="OHH18" s="934"/>
      <c r="OHI18" s="934"/>
      <c r="OHJ18" s="934"/>
      <c r="OHK18" s="934"/>
      <c r="OHL18" s="934"/>
      <c r="OHM18" s="934"/>
      <c r="OHN18" s="934"/>
      <c r="OHO18" s="934"/>
      <c r="OHP18" s="934"/>
      <c r="OHQ18" s="934"/>
      <c r="OHR18" s="934"/>
      <c r="OHS18" s="934"/>
      <c r="OHT18" s="934"/>
      <c r="OHU18" s="934"/>
      <c r="OHV18" s="934"/>
      <c r="OHW18" s="934"/>
      <c r="OHX18" s="934"/>
      <c r="OHY18" s="934"/>
      <c r="OHZ18" s="934"/>
      <c r="OIA18" s="934"/>
      <c r="OIB18" s="934"/>
      <c r="OIC18" s="934"/>
      <c r="OID18" s="934"/>
      <c r="OIE18" s="934"/>
      <c r="OIF18" s="934"/>
      <c r="OIG18" s="934"/>
      <c r="OIH18" s="934"/>
      <c r="OII18" s="934"/>
      <c r="OIJ18" s="934"/>
      <c r="OIK18" s="934"/>
      <c r="OIL18" s="934"/>
      <c r="OIM18" s="934"/>
      <c r="OIN18" s="934"/>
      <c r="OIO18" s="934"/>
      <c r="OIP18" s="934"/>
      <c r="OIQ18" s="934"/>
      <c r="OIR18" s="934"/>
      <c r="OIS18" s="934"/>
      <c r="OIT18" s="934"/>
      <c r="OIU18" s="934"/>
      <c r="OIV18" s="934"/>
      <c r="OIW18" s="934"/>
      <c r="OIX18" s="934"/>
      <c r="OIY18" s="934"/>
      <c r="OIZ18" s="934"/>
      <c r="OJA18" s="934"/>
      <c r="OJB18" s="934"/>
      <c r="OJC18" s="934"/>
      <c r="OJD18" s="934"/>
      <c r="OJE18" s="934"/>
      <c r="OJF18" s="934"/>
      <c r="OJG18" s="934"/>
      <c r="OJH18" s="934"/>
      <c r="OJI18" s="934"/>
      <c r="OJJ18" s="934"/>
      <c r="OJK18" s="934"/>
      <c r="OJL18" s="934"/>
      <c r="OJM18" s="934"/>
      <c r="OJN18" s="934"/>
      <c r="OJO18" s="934"/>
      <c r="OJP18" s="934"/>
      <c r="OJQ18" s="934"/>
      <c r="OJR18" s="934"/>
      <c r="OJS18" s="934"/>
      <c r="OJT18" s="934"/>
      <c r="OJU18" s="934"/>
      <c r="OJV18" s="934"/>
      <c r="OJW18" s="934"/>
      <c r="OJX18" s="934"/>
      <c r="OJY18" s="934"/>
      <c r="OJZ18" s="934"/>
      <c r="OKA18" s="934"/>
      <c r="OKB18" s="934"/>
      <c r="OKC18" s="934"/>
      <c r="OKD18" s="934"/>
      <c r="OKE18" s="934"/>
      <c r="OKF18" s="934"/>
      <c r="OKG18" s="934"/>
      <c r="OKH18" s="934"/>
      <c r="OKI18" s="934"/>
      <c r="OKJ18" s="934"/>
      <c r="OKK18" s="934"/>
      <c r="OKL18" s="934"/>
      <c r="OKM18" s="934"/>
      <c r="OKN18" s="934"/>
      <c r="OKO18" s="934"/>
      <c r="OKP18" s="934"/>
      <c r="OKQ18" s="934"/>
      <c r="OKR18" s="934"/>
      <c r="OKS18" s="934"/>
      <c r="OKT18" s="934"/>
      <c r="OKU18" s="934"/>
      <c r="OKV18" s="934"/>
      <c r="OKW18" s="934"/>
      <c r="OKX18" s="934"/>
      <c r="OKY18" s="934"/>
      <c r="OKZ18" s="934"/>
      <c r="OLA18" s="934"/>
      <c r="OLB18" s="934"/>
      <c r="OLC18" s="934"/>
      <c r="OLD18" s="934"/>
      <c r="OLE18" s="934"/>
      <c r="OLF18" s="934"/>
      <c r="OLG18" s="934"/>
      <c r="OLH18" s="934"/>
      <c r="OLI18" s="934"/>
      <c r="OLJ18" s="934"/>
      <c r="OLK18" s="934"/>
      <c r="OLL18" s="934"/>
      <c r="OLM18" s="934"/>
      <c r="OLN18" s="934"/>
      <c r="OLO18" s="934"/>
      <c r="OLP18" s="934"/>
      <c r="OLQ18" s="934"/>
      <c r="OLR18" s="934"/>
      <c r="OLS18" s="934"/>
      <c r="OLT18" s="934"/>
      <c r="OLU18" s="934"/>
      <c r="OLV18" s="934"/>
      <c r="OLW18" s="934"/>
      <c r="OLX18" s="934"/>
      <c r="OLY18" s="934"/>
      <c r="OLZ18" s="934"/>
      <c r="OMA18" s="934"/>
      <c r="OMB18" s="934"/>
      <c r="OMC18" s="934"/>
      <c r="OMD18" s="934"/>
      <c r="OME18" s="934"/>
      <c r="OMF18" s="934"/>
      <c r="OMG18" s="934"/>
      <c r="OMH18" s="934"/>
      <c r="OMI18" s="934"/>
      <c r="OMJ18" s="934"/>
      <c r="OMK18" s="934"/>
      <c r="OML18" s="934"/>
      <c r="OMM18" s="934"/>
      <c r="OMN18" s="934"/>
      <c r="OMO18" s="934"/>
      <c r="OMP18" s="934"/>
      <c r="OMQ18" s="934"/>
      <c r="OMR18" s="934"/>
      <c r="OMS18" s="934"/>
      <c r="OMT18" s="934"/>
      <c r="OMU18" s="934"/>
      <c r="OMV18" s="934"/>
      <c r="OMW18" s="934"/>
      <c r="OMX18" s="934"/>
      <c r="OMY18" s="934"/>
      <c r="OMZ18" s="934"/>
      <c r="ONA18" s="934"/>
      <c r="ONB18" s="934"/>
      <c r="ONC18" s="934"/>
      <c r="OND18" s="934"/>
      <c r="ONE18" s="934"/>
      <c r="ONF18" s="934"/>
      <c r="ONG18" s="934"/>
      <c r="ONH18" s="934"/>
      <c r="ONI18" s="934"/>
      <c r="ONJ18" s="934"/>
      <c r="ONK18" s="934"/>
      <c r="ONL18" s="934"/>
      <c r="ONM18" s="934"/>
      <c r="ONN18" s="934"/>
      <c r="ONO18" s="934"/>
      <c r="ONP18" s="934"/>
      <c r="ONQ18" s="934"/>
      <c r="ONR18" s="934"/>
      <c r="ONS18" s="934"/>
      <c r="ONT18" s="934"/>
      <c r="ONU18" s="934"/>
      <c r="ONV18" s="934"/>
      <c r="ONW18" s="934"/>
      <c r="ONX18" s="934"/>
      <c r="ONY18" s="934"/>
      <c r="ONZ18" s="934"/>
      <c r="OOA18" s="934"/>
      <c r="OOB18" s="934"/>
      <c r="OOC18" s="934"/>
      <c r="OOD18" s="934"/>
      <c r="OOE18" s="934"/>
      <c r="OOF18" s="934"/>
      <c r="OOG18" s="934"/>
      <c r="OOH18" s="934"/>
      <c r="OOI18" s="934"/>
      <c r="OOJ18" s="934"/>
      <c r="OOK18" s="934"/>
      <c r="OOL18" s="934"/>
      <c r="OOM18" s="934"/>
      <c r="OON18" s="934"/>
      <c r="OOO18" s="934"/>
      <c r="OOP18" s="934"/>
      <c r="OOQ18" s="934"/>
      <c r="OOR18" s="934"/>
      <c r="OOS18" s="934"/>
      <c r="OOT18" s="934"/>
      <c r="OOU18" s="934"/>
      <c r="OOV18" s="934"/>
      <c r="OOW18" s="934"/>
      <c r="OOX18" s="934"/>
      <c r="OOY18" s="934"/>
      <c r="OOZ18" s="934"/>
      <c r="OPA18" s="934"/>
      <c r="OPB18" s="934"/>
      <c r="OPC18" s="934"/>
      <c r="OPD18" s="934"/>
      <c r="OPE18" s="934"/>
      <c r="OPF18" s="934"/>
      <c r="OPG18" s="934"/>
      <c r="OPH18" s="934"/>
      <c r="OPI18" s="934"/>
      <c r="OPJ18" s="934"/>
      <c r="OPK18" s="934"/>
      <c r="OPL18" s="934"/>
      <c r="OPM18" s="934"/>
      <c r="OPN18" s="934"/>
      <c r="OPO18" s="934"/>
      <c r="OPP18" s="934"/>
      <c r="OPQ18" s="934"/>
      <c r="OPR18" s="934"/>
      <c r="OPS18" s="934"/>
      <c r="OPT18" s="934"/>
      <c r="OPU18" s="934"/>
      <c r="OPV18" s="934"/>
      <c r="OPW18" s="934"/>
      <c r="OPX18" s="934"/>
      <c r="OPY18" s="934"/>
      <c r="OPZ18" s="934"/>
      <c r="OQA18" s="934"/>
      <c r="OQB18" s="934"/>
      <c r="OQC18" s="934"/>
      <c r="OQD18" s="934"/>
      <c r="OQE18" s="934"/>
      <c r="OQF18" s="934"/>
      <c r="OQG18" s="934"/>
      <c r="OQH18" s="934"/>
      <c r="OQI18" s="934"/>
      <c r="OQJ18" s="934"/>
      <c r="OQK18" s="934"/>
      <c r="OQL18" s="934"/>
      <c r="OQM18" s="934"/>
      <c r="OQN18" s="934"/>
      <c r="OQO18" s="934"/>
      <c r="OQP18" s="934"/>
      <c r="OQQ18" s="934"/>
      <c r="OQR18" s="934"/>
      <c r="OQS18" s="934"/>
      <c r="OQT18" s="934"/>
      <c r="OQU18" s="934"/>
      <c r="OQV18" s="934"/>
      <c r="OQW18" s="934"/>
      <c r="OQX18" s="934"/>
      <c r="OQY18" s="934"/>
      <c r="OQZ18" s="934"/>
      <c r="ORA18" s="934"/>
      <c r="ORB18" s="934"/>
      <c r="ORC18" s="934"/>
      <c r="ORD18" s="934"/>
      <c r="ORE18" s="934"/>
      <c r="ORF18" s="934"/>
      <c r="ORG18" s="934"/>
      <c r="ORH18" s="934"/>
      <c r="ORI18" s="934"/>
      <c r="ORJ18" s="934"/>
      <c r="ORK18" s="934"/>
      <c r="ORL18" s="934"/>
      <c r="ORM18" s="934"/>
      <c r="ORN18" s="934"/>
      <c r="ORO18" s="934"/>
      <c r="ORP18" s="934"/>
      <c r="ORQ18" s="934"/>
      <c r="ORR18" s="934"/>
      <c r="ORS18" s="934"/>
      <c r="ORT18" s="934"/>
      <c r="ORU18" s="934"/>
      <c r="ORV18" s="934"/>
      <c r="ORW18" s="934"/>
      <c r="ORX18" s="934"/>
      <c r="ORY18" s="934"/>
      <c r="ORZ18" s="934"/>
      <c r="OSA18" s="934"/>
      <c r="OSB18" s="934"/>
      <c r="OSC18" s="934"/>
      <c r="OSD18" s="934"/>
      <c r="OSE18" s="934"/>
      <c r="OSF18" s="934"/>
      <c r="OSG18" s="934"/>
      <c r="OSH18" s="934"/>
      <c r="OSI18" s="934"/>
      <c r="OSJ18" s="934"/>
      <c r="OSK18" s="934"/>
      <c r="OSL18" s="934"/>
      <c r="OSM18" s="934"/>
      <c r="OSN18" s="934"/>
      <c r="OSO18" s="934"/>
      <c r="OSP18" s="934"/>
      <c r="OSQ18" s="934"/>
      <c r="OSR18" s="934"/>
      <c r="OSS18" s="934"/>
      <c r="OST18" s="934"/>
      <c r="OSU18" s="934"/>
      <c r="OSV18" s="934"/>
      <c r="OSW18" s="934"/>
      <c r="OSX18" s="934"/>
      <c r="OSY18" s="934"/>
      <c r="OSZ18" s="934"/>
      <c r="OTA18" s="934"/>
      <c r="OTB18" s="934"/>
      <c r="OTC18" s="934"/>
      <c r="OTD18" s="934"/>
      <c r="OTE18" s="934"/>
      <c r="OTF18" s="934"/>
      <c r="OTG18" s="934"/>
      <c r="OTH18" s="934"/>
      <c r="OTI18" s="934"/>
      <c r="OTJ18" s="934"/>
      <c r="OTK18" s="934"/>
      <c r="OTL18" s="934"/>
      <c r="OTM18" s="934"/>
      <c r="OTN18" s="934"/>
      <c r="OTO18" s="934"/>
      <c r="OTP18" s="934"/>
      <c r="OTQ18" s="934"/>
      <c r="OTR18" s="934"/>
      <c r="OTS18" s="934"/>
      <c r="OTT18" s="934"/>
      <c r="OTU18" s="934"/>
      <c r="OTV18" s="934"/>
      <c r="OTW18" s="934"/>
      <c r="OTX18" s="934"/>
      <c r="OTY18" s="934"/>
      <c r="OTZ18" s="934"/>
      <c r="OUA18" s="934"/>
      <c r="OUB18" s="934"/>
      <c r="OUC18" s="934"/>
      <c r="OUD18" s="934"/>
      <c r="OUE18" s="934"/>
      <c r="OUF18" s="934"/>
      <c r="OUG18" s="934"/>
      <c r="OUH18" s="934"/>
      <c r="OUI18" s="934"/>
      <c r="OUJ18" s="934"/>
      <c r="OUK18" s="934"/>
      <c r="OUL18" s="934"/>
      <c r="OUM18" s="934"/>
      <c r="OUN18" s="934"/>
      <c r="OUO18" s="934"/>
      <c r="OUP18" s="934"/>
      <c r="OUQ18" s="934"/>
      <c r="OUR18" s="934"/>
      <c r="OUS18" s="934"/>
      <c r="OUT18" s="934"/>
      <c r="OUU18" s="934"/>
      <c r="OUV18" s="934"/>
      <c r="OUW18" s="934"/>
      <c r="OUX18" s="934"/>
      <c r="OUY18" s="934"/>
      <c r="OUZ18" s="934"/>
      <c r="OVA18" s="934"/>
      <c r="OVB18" s="934"/>
      <c r="OVC18" s="934"/>
      <c r="OVD18" s="934"/>
      <c r="OVE18" s="934"/>
      <c r="OVF18" s="934"/>
      <c r="OVG18" s="934"/>
      <c r="OVH18" s="934"/>
      <c r="OVI18" s="934"/>
      <c r="OVJ18" s="934"/>
      <c r="OVK18" s="934"/>
      <c r="OVL18" s="934"/>
      <c r="OVM18" s="934"/>
      <c r="OVN18" s="934"/>
      <c r="OVO18" s="934"/>
      <c r="OVP18" s="934"/>
      <c r="OVQ18" s="934"/>
      <c r="OVR18" s="934"/>
      <c r="OVS18" s="934"/>
      <c r="OVT18" s="934"/>
      <c r="OVU18" s="934"/>
      <c r="OVV18" s="934"/>
      <c r="OVW18" s="934"/>
      <c r="OVX18" s="934"/>
      <c r="OVY18" s="934"/>
      <c r="OVZ18" s="934"/>
      <c r="OWA18" s="934"/>
      <c r="OWB18" s="934"/>
      <c r="OWC18" s="934"/>
      <c r="OWD18" s="934"/>
      <c r="OWE18" s="934"/>
      <c r="OWF18" s="934"/>
      <c r="OWG18" s="934"/>
      <c r="OWH18" s="934"/>
      <c r="OWI18" s="934"/>
      <c r="OWJ18" s="934"/>
      <c r="OWK18" s="934"/>
      <c r="OWL18" s="934"/>
      <c r="OWM18" s="934"/>
      <c r="OWN18" s="934"/>
      <c r="OWO18" s="934"/>
      <c r="OWP18" s="934"/>
      <c r="OWQ18" s="934"/>
      <c r="OWR18" s="934"/>
      <c r="OWS18" s="934"/>
      <c r="OWT18" s="934"/>
      <c r="OWU18" s="934"/>
      <c r="OWV18" s="934"/>
      <c r="OWW18" s="934"/>
      <c r="OWX18" s="934"/>
      <c r="OWY18" s="934"/>
      <c r="OWZ18" s="934"/>
      <c r="OXA18" s="934"/>
      <c r="OXB18" s="934"/>
      <c r="OXC18" s="934"/>
      <c r="OXD18" s="934"/>
      <c r="OXE18" s="934"/>
      <c r="OXF18" s="934"/>
      <c r="OXG18" s="934"/>
      <c r="OXH18" s="934"/>
      <c r="OXI18" s="934"/>
      <c r="OXJ18" s="934"/>
      <c r="OXK18" s="934"/>
      <c r="OXL18" s="934"/>
      <c r="OXM18" s="934"/>
      <c r="OXN18" s="934"/>
      <c r="OXO18" s="934"/>
      <c r="OXP18" s="934"/>
      <c r="OXQ18" s="934"/>
      <c r="OXR18" s="934"/>
      <c r="OXS18" s="934"/>
      <c r="OXT18" s="934"/>
      <c r="OXU18" s="934"/>
      <c r="OXV18" s="934"/>
      <c r="OXW18" s="934"/>
      <c r="OXX18" s="934"/>
      <c r="OXY18" s="934"/>
      <c r="OXZ18" s="934"/>
      <c r="OYA18" s="934"/>
      <c r="OYB18" s="934"/>
      <c r="OYC18" s="934"/>
      <c r="OYD18" s="934"/>
      <c r="OYE18" s="934"/>
      <c r="OYF18" s="934"/>
      <c r="OYG18" s="934"/>
      <c r="OYH18" s="934"/>
      <c r="OYI18" s="934"/>
      <c r="OYJ18" s="934"/>
      <c r="OYK18" s="934"/>
      <c r="OYL18" s="934"/>
      <c r="OYM18" s="934"/>
      <c r="OYN18" s="934"/>
      <c r="OYO18" s="934"/>
      <c r="OYP18" s="934"/>
      <c r="OYQ18" s="934"/>
      <c r="OYR18" s="934"/>
      <c r="OYS18" s="934"/>
      <c r="OYT18" s="934"/>
      <c r="OYU18" s="934"/>
      <c r="OYV18" s="934"/>
      <c r="OYW18" s="934"/>
      <c r="OYX18" s="934"/>
      <c r="OYY18" s="934"/>
      <c r="OYZ18" s="934"/>
      <c r="OZA18" s="934"/>
      <c r="OZB18" s="934"/>
      <c r="OZC18" s="934"/>
      <c r="OZD18" s="934"/>
      <c r="OZE18" s="934"/>
      <c r="OZF18" s="934"/>
      <c r="OZG18" s="934"/>
      <c r="OZH18" s="934"/>
      <c r="OZI18" s="934"/>
      <c r="OZJ18" s="934"/>
      <c r="OZK18" s="934"/>
      <c r="OZL18" s="934"/>
      <c r="OZM18" s="934"/>
      <c r="OZN18" s="934"/>
      <c r="OZO18" s="934"/>
      <c r="OZP18" s="934"/>
      <c r="OZQ18" s="934"/>
      <c r="OZR18" s="934"/>
      <c r="OZS18" s="934"/>
      <c r="OZT18" s="934"/>
      <c r="OZU18" s="934"/>
      <c r="OZV18" s="934"/>
      <c r="OZW18" s="934"/>
      <c r="OZX18" s="934"/>
      <c r="OZY18" s="934"/>
      <c r="OZZ18" s="934"/>
      <c r="PAA18" s="934"/>
      <c r="PAB18" s="934"/>
      <c r="PAC18" s="934"/>
      <c r="PAD18" s="934"/>
      <c r="PAE18" s="934"/>
      <c r="PAF18" s="934"/>
      <c r="PAG18" s="934"/>
      <c r="PAH18" s="934"/>
      <c r="PAI18" s="934"/>
      <c r="PAJ18" s="934"/>
      <c r="PAK18" s="934"/>
      <c r="PAL18" s="934"/>
      <c r="PAM18" s="934"/>
      <c r="PAN18" s="934"/>
      <c r="PAO18" s="934"/>
      <c r="PAP18" s="934"/>
      <c r="PAQ18" s="934"/>
      <c r="PAR18" s="934"/>
      <c r="PAS18" s="934"/>
      <c r="PAT18" s="934"/>
      <c r="PAU18" s="934"/>
      <c r="PAV18" s="934"/>
      <c r="PAW18" s="934"/>
      <c r="PAX18" s="934"/>
      <c r="PAY18" s="934"/>
      <c r="PAZ18" s="934"/>
      <c r="PBA18" s="934"/>
      <c r="PBB18" s="934"/>
      <c r="PBC18" s="934"/>
      <c r="PBD18" s="934"/>
      <c r="PBE18" s="934"/>
      <c r="PBF18" s="934"/>
      <c r="PBG18" s="934"/>
      <c r="PBH18" s="934"/>
      <c r="PBI18" s="934"/>
      <c r="PBJ18" s="934"/>
      <c r="PBK18" s="934"/>
      <c r="PBL18" s="934"/>
      <c r="PBM18" s="934"/>
      <c r="PBN18" s="934"/>
      <c r="PBO18" s="934"/>
      <c r="PBP18" s="934"/>
      <c r="PBQ18" s="934"/>
      <c r="PBR18" s="934"/>
      <c r="PBS18" s="934"/>
      <c r="PBT18" s="934"/>
      <c r="PBU18" s="934"/>
      <c r="PBV18" s="934"/>
      <c r="PBW18" s="934"/>
      <c r="PBX18" s="934"/>
      <c r="PBY18" s="934"/>
      <c r="PBZ18" s="934"/>
      <c r="PCA18" s="934"/>
      <c r="PCB18" s="934"/>
      <c r="PCC18" s="934"/>
      <c r="PCD18" s="934"/>
      <c r="PCE18" s="934"/>
      <c r="PCF18" s="934"/>
      <c r="PCG18" s="934"/>
      <c r="PCH18" s="934"/>
      <c r="PCI18" s="934"/>
      <c r="PCJ18" s="934"/>
      <c r="PCK18" s="934"/>
      <c r="PCL18" s="934"/>
      <c r="PCM18" s="934"/>
      <c r="PCN18" s="934"/>
      <c r="PCO18" s="934"/>
      <c r="PCP18" s="934"/>
      <c r="PCQ18" s="934"/>
      <c r="PCR18" s="934"/>
      <c r="PCS18" s="934"/>
      <c r="PCT18" s="934"/>
      <c r="PCU18" s="934"/>
      <c r="PCV18" s="934"/>
      <c r="PCW18" s="934"/>
      <c r="PCX18" s="934"/>
      <c r="PCY18" s="934"/>
      <c r="PCZ18" s="934"/>
      <c r="PDA18" s="934"/>
      <c r="PDB18" s="934"/>
      <c r="PDC18" s="934"/>
      <c r="PDD18" s="934"/>
      <c r="PDE18" s="934"/>
      <c r="PDF18" s="934"/>
      <c r="PDG18" s="934"/>
      <c r="PDH18" s="934"/>
      <c r="PDI18" s="934"/>
      <c r="PDJ18" s="934"/>
      <c r="PDK18" s="934"/>
      <c r="PDL18" s="934"/>
      <c r="PDM18" s="934"/>
      <c r="PDN18" s="934"/>
      <c r="PDO18" s="934"/>
      <c r="PDP18" s="934"/>
      <c r="PDQ18" s="934"/>
      <c r="PDR18" s="934"/>
      <c r="PDS18" s="934"/>
      <c r="PDT18" s="934"/>
      <c r="PDU18" s="934"/>
      <c r="PDV18" s="934"/>
      <c r="PDW18" s="934"/>
      <c r="PDX18" s="934"/>
      <c r="PDY18" s="934"/>
      <c r="PDZ18" s="934"/>
      <c r="PEA18" s="934"/>
      <c r="PEB18" s="934"/>
      <c r="PEC18" s="934"/>
      <c r="PED18" s="934"/>
      <c r="PEE18" s="934"/>
      <c r="PEF18" s="934"/>
      <c r="PEG18" s="934"/>
      <c r="PEH18" s="934"/>
      <c r="PEI18" s="934"/>
      <c r="PEJ18" s="934"/>
      <c r="PEK18" s="934"/>
      <c r="PEL18" s="934"/>
      <c r="PEM18" s="934"/>
      <c r="PEN18" s="934"/>
      <c r="PEO18" s="934"/>
      <c r="PEP18" s="934"/>
      <c r="PEQ18" s="934"/>
      <c r="PER18" s="934"/>
      <c r="PES18" s="934"/>
      <c r="PET18" s="934"/>
      <c r="PEU18" s="934"/>
      <c r="PEV18" s="934"/>
      <c r="PEW18" s="934"/>
      <c r="PEX18" s="934"/>
      <c r="PEY18" s="934"/>
      <c r="PEZ18" s="934"/>
      <c r="PFA18" s="934"/>
      <c r="PFB18" s="934"/>
      <c r="PFC18" s="934"/>
      <c r="PFD18" s="934"/>
      <c r="PFE18" s="934"/>
      <c r="PFF18" s="934"/>
      <c r="PFG18" s="934"/>
      <c r="PFH18" s="934"/>
      <c r="PFI18" s="934"/>
      <c r="PFJ18" s="934"/>
      <c r="PFK18" s="934"/>
      <c r="PFL18" s="934"/>
      <c r="PFM18" s="934"/>
      <c r="PFN18" s="934"/>
      <c r="PFO18" s="934"/>
      <c r="PFP18" s="934"/>
      <c r="PFQ18" s="934"/>
      <c r="PFR18" s="934"/>
      <c r="PFS18" s="934"/>
      <c r="PFT18" s="934"/>
      <c r="PFU18" s="934"/>
      <c r="PFV18" s="934"/>
      <c r="PFW18" s="934"/>
      <c r="PFX18" s="934"/>
      <c r="PFY18" s="934"/>
      <c r="PFZ18" s="934"/>
      <c r="PGA18" s="934"/>
      <c r="PGB18" s="934"/>
      <c r="PGC18" s="934"/>
      <c r="PGD18" s="934"/>
      <c r="PGE18" s="934"/>
      <c r="PGF18" s="934"/>
      <c r="PGG18" s="934"/>
      <c r="PGH18" s="934"/>
      <c r="PGI18" s="934"/>
      <c r="PGJ18" s="934"/>
      <c r="PGK18" s="934"/>
      <c r="PGL18" s="934"/>
      <c r="PGM18" s="934"/>
      <c r="PGN18" s="934"/>
      <c r="PGO18" s="934"/>
      <c r="PGP18" s="934"/>
      <c r="PGQ18" s="934"/>
      <c r="PGR18" s="934"/>
      <c r="PGS18" s="934"/>
      <c r="PGT18" s="934"/>
      <c r="PGU18" s="934"/>
      <c r="PGV18" s="934"/>
      <c r="PGW18" s="934"/>
      <c r="PGX18" s="934"/>
      <c r="PGY18" s="934"/>
      <c r="PGZ18" s="934"/>
      <c r="PHA18" s="934"/>
      <c r="PHB18" s="934"/>
      <c r="PHC18" s="934"/>
      <c r="PHD18" s="934"/>
      <c r="PHE18" s="934"/>
      <c r="PHF18" s="934"/>
      <c r="PHG18" s="934"/>
      <c r="PHH18" s="934"/>
      <c r="PHI18" s="934"/>
      <c r="PHJ18" s="934"/>
      <c r="PHK18" s="934"/>
      <c r="PHL18" s="934"/>
      <c r="PHM18" s="934"/>
      <c r="PHN18" s="934"/>
      <c r="PHO18" s="934"/>
      <c r="PHP18" s="934"/>
      <c r="PHQ18" s="934"/>
      <c r="PHR18" s="934"/>
      <c r="PHS18" s="934"/>
      <c r="PHT18" s="934"/>
      <c r="PHU18" s="934"/>
      <c r="PHV18" s="934"/>
      <c r="PHW18" s="934"/>
      <c r="PHX18" s="934"/>
      <c r="PHY18" s="934"/>
      <c r="PHZ18" s="934"/>
      <c r="PIA18" s="934"/>
      <c r="PIB18" s="934"/>
      <c r="PIC18" s="934"/>
      <c r="PID18" s="934"/>
      <c r="PIE18" s="934"/>
      <c r="PIF18" s="934"/>
      <c r="PIG18" s="934"/>
      <c r="PIH18" s="934"/>
      <c r="PII18" s="934"/>
      <c r="PIJ18" s="934"/>
      <c r="PIK18" s="934"/>
      <c r="PIL18" s="934"/>
      <c r="PIM18" s="934"/>
      <c r="PIN18" s="934"/>
      <c r="PIO18" s="934"/>
      <c r="PIP18" s="934"/>
      <c r="PIQ18" s="934"/>
      <c r="PIR18" s="934"/>
      <c r="PIS18" s="934"/>
      <c r="PIT18" s="934"/>
      <c r="PIU18" s="934"/>
      <c r="PIV18" s="934"/>
      <c r="PIW18" s="934"/>
      <c r="PIX18" s="934"/>
      <c r="PIY18" s="934"/>
      <c r="PIZ18" s="934"/>
      <c r="PJA18" s="934"/>
      <c r="PJB18" s="934"/>
      <c r="PJC18" s="934"/>
      <c r="PJD18" s="934"/>
      <c r="PJE18" s="934"/>
      <c r="PJF18" s="934"/>
      <c r="PJG18" s="934"/>
      <c r="PJH18" s="934"/>
      <c r="PJI18" s="934"/>
      <c r="PJJ18" s="934"/>
      <c r="PJK18" s="934"/>
      <c r="PJL18" s="934"/>
      <c r="PJM18" s="934"/>
      <c r="PJN18" s="934"/>
      <c r="PJO18" s="934"/>
      <c r="PJP18" s="934"/>
      <c r="PJQ18" s="934"/>
      <c r="PJR18" s="934"/>
      <c r="PJS18" s="934"/>
      <c r="PJT18" s="934"/>
      <c r="PJU18" s="934"/>
      <c r="PJV18" s="934"/>
      <c r="PJW18" s="934"/>
      <c r="PJX18" s="934"/>
      <c r="PJY18" s="934"/>
      <c r="PJZ18" s="934"/>
      <c r="PKA18" s="934"/>
      <c r="PKB18" s="934"/>
      <c r="PKC18" s="934"/>
      <c r="PKD18" s="934"/>
      <c r="PKE18" s="934"/>
      <c r="PKF18" s="934"/>
      <c r="PKG18" s="934"/>
      <c r="PKH18" s="934"/>
      <c r="PKI18" s="934"/>
      <c r="PKJ18" s="934"/>
      <c r="PKK18" s="934"/>
      <c r="PKL18" s="934"/>
      <c r="PKM18" s="934"/>
      <c r="PKN18" s="934"/>
      <c r="PKO18" s="934"/>
      <c r="PKP18" s="934"/>
      <c r="PKQ18" s="934"/>
      <c r="PKR18" s="934"/>
      <c r="PKS18" s="934"/>
      <c r="PKT18" s="934"/>
      <c r="PKU18" s="934"/>
      <c r="PKV18" s="934"/>
      <c r="PKW18" s="934"/>
      <c r="PKX18" s="934"/>
      <c r="PKY18" s="934"/>
      <c r="PKZ18" s="934"/>
      <c r="PLA18" s="934"/>
      <c r="PLB18" s="934"/>
      <c r="PLC18" s="934"/>
      <c r="PLD18" s="934"/>
      <c r="PLE18" s="934"/>
      <c r="PLF18" s="934"/>
      <c r="PLG18" s="934"/>
      <c r="PLH18" s="934"/>
      <c r="PLI18" s="934"/>
      <c r="PLJ18" s="934"/>
      <c r="PLK18" s="934"/>
      <c r="PLL18" s="934"/>
      <c r="PLM18" s="934"/>
      <c r="PLN18" s="934"/>
      <c r="PLO18" s="934"/>
      <c r="PLP18" s="934"/>
      <c r="PLQ18" s="934"/>
      <c r="PLR18" s="934"/>
      <c r="PLS18" s="934"/>
      <c r="PLT18" s="934"/>
      <c r="PLU18" s="934"/>
      <c r="PLV18" s="934"/>
      <c r="PLW18" s="934"/>
      <c r="PLX18" s="934"/>
      <c r="PLY18" s="934"/>
      <c r="PLZ18" s="934"/>
      <c r="PMA18" s="934"/>
      <c r="PMB18" s="934"/>
      <c r="PMC18" s="934"/>
      <c r="PMD18" s="934"/>
      <c r="PME18" s="934"/>
      <c r="PMF18" s="934"/>
      <c r="PMG18" s="934"/>
      <c r="PMH18" s="934"/>
      <c r="PMI18" s="934"/>
      <c r="PMJ18" s="934"/>
      <c r="PMK18" s="934"/>
      <c r="PML18" s="934"/>
      <c r="PMM18" s="934"/>
      <c r="PMN18" s="934"/>
      <c r="PMO18" s="934"/>
      <c r="PMP18" s="934"/>
      <c r="PMQ18" s="934"/>
      <c r="PMR18" s="934"/>
      <c r="PMS18" s="934"/>
      <c r="PMT18" s="934"/>
      <c r="PMU18" s="934"/>
      <c r="PMV18" s="934"/>
      <c r="PMW18" s="934"/>
      <c r="PMX18" s="934"/>
      <c r="PMY18" s="934"/>
      <c r="PMZ18" s="934"/>
      <c r="PNA18" s="934"/>
      <c r="PNB18" s="934"/>
      <c r="PNC18" s="934"/>
      <c r="PND18" s="934"/>
      <c r="PNE18" s="934"/>
      <c r="PNF18" s="934"/>
      <c r="PNG18" s="934"/>
      <c r="PNH18" s="934"/>
      <c r="PNI18" s="934"/>
      <c r="PNJ18" s="934"/>
      <c r="PNK18" s="934"/>
      <c r="PNL18" s="934"/>
      <c r="PNM18" s="934"/>
      <c r="PNN18" s="934"/>
      <c r="PNO18" s="934"/>
      <c r="PNP18" s="934"/>
      <c r="PNQ18" s="934"/>
      <c r="PNR18" s="934"/>
      <c r="PNS18" s="934"/>
      <c r="PNT18" s="934"/>
      <c r="PNU18" s="934"/>
      <c r="PNV18" s="934"/>
      <c r="PNW18" s="934"/>
      <c r="PNX18" s="934"/>
      <c r="PNY18" s="934"/>
      <c r="PNZ18" s="934"/>
      <c r="POA18" s="934"/>
      <c r="POB18" s="934"/>
      <c r="POC18" s="934"/>
      <c r="POD18" s="934"/>
      <c r="POE18" s="934"/>
      <c r="POF18" s="934"/>
      <c r="POG18" s="934"/>
      <c r="POH18" s="934"/>
      <c r="POI18" s="934"/>
      <c r="POJ18" s="934"/>
      <c r="POK18" s="934"/>
      <c r="POL18" s="934"/>
      <c r="POM18" s="934"/>
      <c r="PON18" s="934"/>
      <c r="POO18" s="934"/>
      <c r="POP18" s="934"/>
      <c r="POQ18" s="934"/>
      <c r="POR18" s="934"/>
      <c r="POS18" s="934"/>
      <c r="POT18" s="934"/>
      <c r="POU18" s="934"/>
      <c r="POV18" s="934"/>
      <c r="POW18" s="934"/>
      <c r="POX18" s="934"/>
      <c r="POY18" s="934"/>
      <c r="POZ18" s="934"/>
      <c r="PPA18" s="934"/>
      <c r="PPB18" s="934"/>
      <c r="PPC18" s="934"/>
      <c r="PPD18" s="934"/>
      <c r="PPE18" s="934"/>
      <c r="PPF18" s="934"/>
      <c r="PPG18" s="934"/>
      <c r="PPH18" s="934"/>
      <c r="PPI18" s="934"/>
      <c r="PPJ18" s="934"/>
      <c r="PPK18" s="934"/>
      <c r="PPL18" s="934"/>
      <c r="PPM18" s="934"/>
      <c r="PPN18" s="934"/>
      <c r="PPO18" s="934"/>
      <c r="PPP18" s="934"/>
      <c r="PPQ18" s="934"/>
      <c r="PPR18" s="934"/>
      <c r="PPS18" s="934"/>
      <c r="PPT18" s="934"/>
      <c r="PPU18" s="934"/>
      <c r="PPV18" s="934"/>
      <c r="PPW18" s="934"/>
      <c r="PPX18" s="934"/>
      <c r="PPY18" s="934"/>
      <c r="PPZ18" s="934"/>
      <c r="PQA18" s="934"/>
      <c r="PQB18" s="934"/>
      <c r="PQC18" s="934"/>
      <c r="PQD18" s="934"/>
      <c r="PQE18" s="934"/>
      <c r="PQF18" s="934"/>
      <c r="PQG18" s="934"/>
      <c r="PQH18" s="934"/>
      <c r="PQI18" s="934"/>
      <c r="PQJ18" s="934"/>
      <c r="PQK18" s="934"/>
      <c r="PQL18" s="934"/>
      <c r="PQM18" s="934"/>
      <c r="PQN18" s="934"/>
      <c r="PQO18" s="934"/>
      <c r="PQP18" s="934"/>
      <c r="PQQ18" s="934"/>
      <c r="PQR18" s="934"/>
      <c r="PQS18" s="934"/>
      <c r="PQT18" s="934"/>
      <c r="PQU18" s="934"/>
      <c r="PQV18" s="934"/>
      <c r="PQW18" s="934"/>
      <c r="PQX18" s="934"/>
      <c r="PQY18" s="934"/>
      <c r="PQZ18" s="934"/>
      <c r="PRA18" s="934"/>
      <c r="PRB18" s="934"/>
      <c r="PRC18" s="934"/>
      <c r="PRD18" s="934"/>
      <c r="PRE18" s="934"/>
      <c r="PRF18" s="934"/>
      <c r="PRG18" s="934"/>
      <c r="PRH18" s="934"/>
      <c r="PRI18" s="934"/>
      <c r="PRJ18" s="934"/>
      <c r="PRK18" s="934"/>
      <c r="PRL18" s="934"/>
      <c r="PRM18" s="934"/>
      <c r="PRN18" s="934"/>
      <c r="PRO18" s="934"/>
      <c r="PRP18" s="934"/>
      <c r="PRQ18" s="934"/>
      <c r="PRR18" s="934"/>
      <c r="PRS18" s="934"/>
      <c r="PRT18" s="934"/>
      <c r="PRU18" s="934"/>
      <c r="PRV18" s="934"/>
      <c r="PRW18" s="934"/>
      <c r="PRX18" s="934"/>
      <c r="PRY18" s="934"/>
      <c r="PRZ18" s="934"/>
      <c r="PSA18" s="934"/>
      <c r="PSB18" s="934"/>
      <c r="PSC18" s="934"/>
      <c r="PSD18" s="934"/>
      <c r="PSE18" s="934"/>
      <c r="PSF18" s="934"/>
      <c r="PSG18" s="934"/>
      <c r="PSH18" s="934"/>
      <c r="PSI18" s="934"/>
      <c r="PSJ18" s="934"/>
      <c r="PSK18" s="934"/>
      <c r="PSL18" s="934"/>
      <c r="PSM18" s="934"/>
      <c r="PSN18" s="934"/>
      <c r="PSO18" s="934"/>
      <c r="PSP18" s="934"/>
      <c r="PSQ18" s="934"/>
      <c r="PSR18" s="934"/>
      <c r="PSS18" s="934"/>
      <c r="PST18" s="934"/>
      <c r="PSU18" s="934"/>
      <c r="PSV18" s="934"/>
      <c r="PSW18" s="934"/>
      <c r="PSX18" s="934"/>
      <c r="PSY18" s="934"/>
      <c r="PSZ18" s="934"/>
      <c r="PTA18" s="934"/>
      <c r="PTB18" s="934"/>
      <c r="PTC18" s="934"/>
      <c r="PTD18" s="934"/>
      <c r="PTE18" s="934"/>
      <c r="PTF18" s="934"/>
      <c r="PTG18" s="934"/>
      <c r="PTH18" s="934"/>
      <c r="PTI18" s="934"/>
      <c r="PTJ18" s="934"/>
      <c r="PTK18" s="934"/>
      <c r="PTL18" s="934"/>
      <c r="PTM18" s="934"/>
      <c r="PTN18" s="934"/>
      <c r="PTO18" s="934"/>
      <c r="PTP18" s="934"/>
      <c r="PTQ18" s="934"/>
      <c r="PTR18" s="934"/>
      <c r="PTS18" s="934"/>
      <c r="PTT18" s="934"/>
      <c r="PTU18" s="934"/>
      <c r="PTV18" s="934"/>
      <c r="PTW18" s="934"/>
      <c r="PTX18" s="934"/>
      <c r="PTY18" s="934"/>
      <c r="PTZ18" s="934"/>
      <c r="PUA18" s="934"/>
      <c r="PUB18" s="934"/>
      <c r="PUC18" s="934"/>
      <c r="PUD18" s="934"/>
      <c r="PUE18" s="934"/>
      <c r="PUF18" s="934"/>
      <c r="PUG18" s="934"/>
      <c r="PUH18" s="934"/>
      <c r="PUI18" s="934"/>
      <c r="PUJ18" s="934"/>
      <c r="PUK18" s="934"/>
      <c r="PUL18" s="934"/>
      <c r="PUM18" s="934"/>
      <c r="PUN18" s="934"/>
      <c r="PUO18" s="934"/>
      <c r="PUP18" s="934"/>
      <c r="PUQ18" s="934"/>
      <c r="PUR18" s="934"/>
      <c r="PUS18" s="934"/>
      <c r="PUT18" s="934"/>
      <c r="PUU18" s="934"/>
      <c r="PUV18" s="934"/>
      <c r="PUW18" s="934"/>
      <c r="PUX18" s="934"/>
      <c r="PUY18" s="934"/>
      <c r="PUZ18" s="934"/>
      <c r="PVA18" s="934"/>
      <c r="PVB18" s="934"/>
      <c r="PVC18" s="934"/>
      <c r="PVD18" s="934"/>
      <c r="PVE18" s="934"/>
      <c r="PVF18" s="934"/>
      <c r="PVG18" s="934"/>
      <c r="PVH18" s="934"/>
      <c r="PVI18" s="934"/>
      <c r="PVJ18" s="934"/>
      <c r="PVK18" s="934"/>
      <c r="PVL18" s="934"/>
      <c r="PVM18" s="934"/>
      <c r="PVN18" s="934"/>
      <c r="PVO18" s="934"/>
      <c r="PVP18" s="934"/>
      <c r="PVQ18" s="934"/>
      <c r="PVR18" s="934"/>
      <c r="PVS18" s="934"/>
      <c r="PVT18" s="934"/>
      <c r="PVU18" s="934"/>
      <c r="PVV18" s="934"/>
      <c r="PVW18" s="934"/>
      <c r="PVX18" s="934"/>
      <c r="PVY18" s="934"/>
      <c r="PVZ18" s="934"/>
      <c r="PWA18" s="934"/>
      <c r="PWB18" s="934"/>
      <c r="PWC18" s="934"/>
      <c r="PWD18" s="934"/>
      <c r="PWE18" s="934"/>
      <c r="PWF18" s="934"/>
      <c r="PWG18" s="934"/>
      <c r="PWH18" s="934"/>
      <c r="PWI18" s="934"/>
      <c r="PWJ18" s="934"/>
      <c r="PWK18" s="934"/>
      <c r="PWL18" s="934"/>
      <c r="PWM18" s="934"/>
      <c r="PWN18" s="934"/>
      <c r="PWO18" s="934"/>
      <c r="PWP18" s="934"/>
      <c r="PWQ18" s="934"/>
      <c r="PWR18" s="934"/>
      <c r="PWS18" s="934"/>
      <c r="PWT18" s="934"/>
      <c r="PWU18" s="934"/>
      <c r="PWV18" s="934"/>
      <c r="PWW18" s="934"/>
      <c r="PWX18" s="934"/>
      <c r="PWY18" s="934"/>
      <c r="PWZ18" s="934"/>
      <c r="PXA18" s="934"/>
      <c r="PXB18" s="934"/>
      <c r="PXC18" s="934"/>
      <c r="PXD18" s="934"/>
      <c r="PXE18" s="934"/>
      <c r="PXF18" s="934"/>
      <c r="PXG18" s="934"/>
      <c r="PXH18" s="934"/>
      <c r="PXI18" s="934"/>
      <c r="PXJ18" s="934"/>
      <c r="PXK18" s="934"/>
      <c r="PXL18" s="934"/>
      <c r="PXM18" s="934"/>
      <c r="PXN18" s="934"/>
      <c r="PXO18" s="934"/>
      <c r="PXP18" s="934"/>
      <c r="PXQ18" s="934"/>
      <c r="PXR18" s="934"/>
      <c r="PXS18" s="934"/>
      <c r="PXT18" s="934"/>
      <c r="PXU18" s="934"/>
      <c r="PXV18" s="934"/>
      <c r="PXW18" s="934"/>
      <c r="PXX18" s="934"/>
      <c r="PXY18" s="934"/>
      <c r="PXZ18" s="934"/>
      <c r="PYA18" s="934"/>
      <c r="PYB18" s="934"/>
      <c r="PYC18" s="934"/>
      <c r="PYD18" s="934"/>
      <c r="PYE18" s="934"/>
      <c r="PYF18" s="934"/>
      <c r="PYG18" s="934"/>
      <c r="PYH18" s="934"/>
      <c r="PYI18" s="934"/>
      <c r="PYJ18" s="934"/>
      <c r="PYK18" s="934"/>
      <c r="PYL18" s="934"/>
      <c r="PYM18" s="934"/>
      <c r="PYN18" s="934"/>
      <c r="PYO18" s="934"/>
      <c r="PYP18" s="934"/>
      <c r="PYQ18" s="934"/>
      <c r="PYR18" s="934"/>
      <c r="PYS18" s="934"/>
      <c r="PYT18" s="934"/>
      <c r="PYU18" s="934"/>
      <c r="PYV18" s="934"/>
      <c r="PYW18" s="934"/>
      <c r="PYX18" s="934"/>
      <c r="PYY18" s="934"/>
      <c r="PYZ18" s="934"/>
      <c r="PZA18" s="934"/>
      <c r="PZB18" s="934"/>
      <c r="PZC18" s="934"/>
      <c r="PZD18" s="934"/>
      <c r="PZE18" s="934"/>
      <c r="PZF18" s="934"/>
      <c r="PZG18" s="934"/>
      <c r="PZH18" s="934"/>
      <c r="PZI18" s="934"/>
      <c r="PZJ18" s="934"/>
      <c r="PZK18" s="934"/>
      <c r="PZL18" s="934"/>
      <c r="PZM18" s="934"/>
      <c r="PZN18" s="934"/>
      <c r="PZO18" s="934"/>
      <c r="PZP18" s="934"/>
      <c r="PZQ18" s="934"/>
      <c r="PZR18" s="934"/>
      <c r="PZS18" s="934"/>
      <c r="PZT18" s="934"/>
      <c r="PZU18" s="934"/>
      <c r="PZV18" s="934"/>
      <c r="PZW18" s="934"/>
      <c r="PZX18" s="934"/>
      <c r="PZY18" s="934"/>
      <c r="PZZ18" s="934"/>
      <c r="QAA18" s="934"/>
      <c r="QAB18" s="934"/>
      <c r="QAC18" s="934"/>
      <c r="QAD18" s="934"/>
      <c r="QAE18" s="934"/>
      <c r="QAF18" s="934"/>
      <c r="QAG18" s="934"/>
      <c r="QAH18" s="934"/>
      <c r="QAI18" s="934"/>
      <c r="QAJ18" s="934"/>
      <c r="QAK18" s="934"/>
      <c r="QAL18" s="934"/>
      <c r="QAM18" s="934"/>
      <c r="QAN18" s="934"/>
      <c r="QAO18" s="934"/>
      <c r="QAP18" s="934"/>
      <c r="QAQ18" s="934"/>
      <c r="QAR18" s="934"/>
      <c r="QAS18" s="934"/>
      <c r="QAT18" s="934"/>
      <c r="QAU18" s="934"/>
      <c r="QAV18" s="934"/>
      <c r="QAW18" s="934"/>
      <c r="QAX18" s="934"/>
      <c r="QAY18" s="934"/>
      <c r="QAZ18" s="934"/>
      <c r="QBA18" s="934"/>
      <c r="QBB18" s="934"/>
      <c r="QBC18" s="934"/>
      <c r="QBD18" s="934"/>
      <c r="QBE18" s="934"/>
      <c r="QBF18" s="934"/>
      <c r="QBG18" s="934"/>
      <c r="QBH18" s="934"/>
      <c r="QBI18" s="934"/>
      <c r="QBJ18" s="934"/>
      <c r="QBK18" s="934"/>
      <c r="QBL18" s="934"/>
      <c r="QBM18" s="934"/>
      <c r="QBN18" s="934"/>
      <c r="QBO18" s="934"/>
      <c r="QBP18" s="934"/>
      <c r="QBQ18" s="934"/>
      <c r="QBR18" s="934"/>
      <c r="QBS18" s="934"/>
      <c r="QBT18" s="934"/>
      <c r="QBU18" s="934"/>
      <c r="QBV18" s="934"/>
      <c r="QBW18" s="934"/>
      <c r="QBX18" s="934"/>
      <c r="QBY18" s="934"/>
      <c r="QBZ18" s="934"/>
      <c r="QCA18" s="934"/>
      <c r="QCB18" s="934"/>
      <c r="QCC18" s="934"/>
      <c r="QCD18" s="934"/>
      <c r="QCE18" s="934"/>
      <c r="QCF18" s="934"/>
      <c r="QCG18" s="934"/>
      <c r="QCH18" s="934"/>
      <c r="QCI18" s="934"/>
      <c r="QCJ18" s="934"/>
      <c r="QCK18" s="934"/>
      <c r="QCL18" s="934"/>
      <c r="QCM18" s="934"/>
      <c r="QCN18" s="934"/>
      <c r="QCO18" s="934"/>
      <c r="QCP18" s="934"/>
      <c r="QCQ18" s="934"/>
      <c r="QCR18" s="934"/>
      <c r="QCS18" s="934"/>
      <c r="QCT18" s="934"/>
      <c r="QCU18" s="934"/>
      <c r="QCV18" s="934"/>
      <c r="QCW18" s="934"/>
      <c r="QCX18" s="934"/>
      <c r="QCY18" s="934"/>
      <c r="QCZ18" s="934"/>
      <c r="QDA18" s="934"/>
      <c r="QDB18" s="934"/>
      <c r="QDC18" s="934"/>
      <c r="QDD18" s="934"/>
      <c r="QDE18" s="934"/>
      <c r="QDF18" s="934"/>
      <c r="QDG18" s="934"/>
      <c r="QDH18" s="934"/>
      <c r="QDI18" s="934"/>
      <c r="QDJ18" s="934"/>
      <c r="QDK18" s="934"/>
      <c r="QDL18" s="934"/>
      <c r="QDM18" s="934"/>
      <c r="QDN18" s="934"/>
      <c r="QDO18" s="934"/>
      <c r="QDP18" s="934"/>
      <c r="QDQ18" s="934"/>
      <c r="QDR18" s="934"/>
      <c r="QDS18" s="934"/>
      <c r="QDT18" s="934"/>
      <c r="QDU18" s="934"/>
      <c r="QDV18" s="934"/>
      <c r="QDW18" s="934"/>
      <c r="QDX18" s="934"/>
      <c r="QDY18" s="934"/>
      <c r="QDZ18" s="934"/>
      <c r="QEA18" s="934"/>
      <c r="QEB18" s="934"/>
      <c r="QEC18" s="934"/>
      <c r="QED18" s="934"/>
      <c r="QEE18" s="934"/>
      <c r="QEF18" s="934"/>
      <c r="QEG18" s="934"/>
      <c r="QEH18" s="934"/>
      <c r="QEI18" s="934"/>
      <c r="QEJ18" s="934"/>
      <c r="QEK18" s="934"/>
      <c r="QEL18" s="934"/>
      <c r="QEM18" s="934"/>
      <c r="QEN18" s="934"/>
      <c r="QEO18" s="934"/>
      <c r="QEP18" s="934"/>
      <c r="QEQ18" s="934"/>
      <c r="QER18" s="934"/>
      <c r="QES18" s="934"/>
      <c r="QET18" s="934"/>
      <c r="QEU18" s="934"/>
      <c r="QEV18" s="934"/>
      <c r="QEW18" s="934"/>
      <c r="QEX18" s="934"/>
      <c r="QEY18" s="934"/>
      <c r="QEZ18" s="934"/>
      <c r="QFA18" s="934"/>
      <c r="QFB18" s="934"/>
      <c r="QFC18" s="934"/>
      <c r="QFD18" s="934"/>
      <c r="QFE18" s="934"/>
      <c r="QFF18" s="934"/>
      <c r="QFG18" s="934"/>
      <c r="QFH18" s="934"/>
      <c r="QFI18" s="934"/>
      <c r="QFJ18" s="934"/>
      <c r="QFK18" s="934"/>
      <c r="QFL18" s="934"/>
      <c r="QFM18" s="934"/>
      <c r="QFN18" s="934"/>
      <c r="QFO18" s="934"/>
      <c r="QFP18" s="934"/>
      <c r="QFQ18" s="934"/>
      <c r="QFR18" s="934"/>
      <c r="QFS18" s="934"/>
      <c r="QFT18" s="934"/>
      <c r="QFU18" s="934"/>
      <c r="QFV18" s="934"/>
      <c r="QFW18" s="934"/>
      <c r="QFX18" s="934"/>
      <c r="QFY18" s="934"/>
      <c r="QFZ18" s="934"/>
      <c r="QGA18" s="934"/>
      <c r="QGB18" s="934"/>
      <c r="QGC18" s="934"/>
      <c r="QGD18" s="934"/>
      <c r="QGE18" s="934"/>
      <c r="QGF18" s="934"/>
      <c r="QGG18" s="934"/>
      <c r="QGH18" s="934"/>
      <c r="QGI18" s="934"/>
      <c r="QGJ18" s="934"/>
      <c r="QGK18" s="934"/>
      <c r="QGL18" s="934"/>
      <c r="QGM18" s="934"/>
      <c r="QGN18" s="934"/>
      <c r="QGO18" s="934"/>
      <c r="QGP18" s="934"/>
      <c r="QGQ18" s="934"/>
      <c r="QGR18" s="934"/>
      <c r="QGS18" s="934"/>
      <c r="QGT18" s="934"/>
      <c r="QGU18" s="934"/>
      <c r="QGV18" s="934"/>
      <c r="QGW18" s="934"/>
      <c r="QGX18" s="934"/>
      <c r="QGY18" s="934"/>
      <c r="QGZ18" s="934"/>
      <c r="QHA18" s="934"/>
      <c r="QHB18" s="934"/>
      <c r="QHC18" s="934"/>
      <c r="QHD18" s="934"/>
      <c r="QHE18" s="934"/>
      <c r="QHF18" s="934"/>
      <c r="QHG18" s="934"/>
      <c r="QHH18" s="934"/>
      <c r="QHI18" s="934"/>
      <c r="QHJ18" s="934"/>
      <c r="QHK18" s="934"/>
      <c r="QHL18" s="934"/>
      <c r="QHM18" s="934"/>
      <c r="QHN18" s="934"/>
      <c r="QHO18" s="934"/>
      <c r="QHP18" s="934"/>
      <c r="QHQ18" s="934"/>
      <c r="QHR18" s="934"/>
      <c r="QHS18" s="934"/>
      <c r="QHT18" s="934"/>
      <c r="QHU18" s="934"/>
      <c r="QHV18" s="934"/>
      <c r="QHW18" s="934"/>
      <c r="QHX18" s="934"/>
      <c r="QHY18" s="934"/>
      <c r="QHZ18" s="934"/>
      <c r="QIA18" s="934"/>
      <c r="QIB18" s="934"/>
      <c r="QIC18" s="934"/>
      <c r="QID18" s="934"/>
      <c r="QIE18" s="934"/>
      <c r="QIF18" s="934"/>
      <c r="QIG18" s="934"/>
      <c r="QIH18" s="934"/>
      <c r="QII18" s="934"/>
      <c r="QIJ18" s="934"/>
      <c r="QIK18" s="934"/>
      <c r="QIL18" s="934"/>
      <c r="QIM18" s="934"/>
      <c r="QIN18" s="934"/>
      <c r="QIO18" s="934"/>
      <c r="QIP18" s="934"/>
      <c r="QIQ18" s="934"/>
      <c r="QIR18" s="934"/>
      <c r="QIS18" s="934"/>
      <c r="QIT18" s="934"/>
      <c r="QIU18" s="934"/>
      <c r="QIV18" s="934"/>
      <c r="QIW18" s="934"/>
      <c r="QIX18" s="934"/>
      <c r="QIY18" s="934"/>
      <c r="QIZ18" s="934"/>
      <c r="QJA18" s="934"/>
      <c r="QJB18" s="934"/>
      <c r="QJC18" s="934"/>
      <c r="QJD18" s="934"/>
      <c r="QJE18" s="934"/>
      <c r="QJF18" s="934"/>
      <c r="QJG18" s="934"/>
      <c r="QJH18" s="934"/>
      <c r="QJI18" s="934"/>
      <c r="QJJ18" s="934"/>
      <c r="QJK18" s="934"/>
      <c r="QJL18" s="934"/>
      <c r="QJM18" s="934"/>
      <c r="QJN18" s="934"/>
      <c r="QJO18" s="934"/>
      <c r="QJP18" s="934"/>
      <c r="QJQ18" s="934"/>
      <c r="QJR18" s="934"/>
      <c r="QJS18" s="934"/>
      <c r="QJT18" s="934"/>
      <c r="QJU18" s="934"/>
      <c r="QJV18" s="934"/>
      <c r="QJW18" s="934"/>
      <c r="QJX18" s="934"/>
      <c r="QJY18" s="934"/>
      <c r="QJZ18" s="934"/>
      <c r="QKA18" s="934"/>
      <c r="QKB18" s="934"/>
      <c r="QKC18" s="934"/>
      <c r="QKD18" s="934"/>
      <c r="QKE18" s="934"/>
      <c r="QKF18" s="934"/>
      <c r="QKG18" s="934"/>
      <c r="QKH18" s="934"/>
      <c r="QKI18" s="934"/>
      <c r="QKJ18" s="934"/>
      <c r="QKK18" s="934"/>
      <c r="QKL18" s="934"/>
      <c r="QKM18" s="934"/>
      <c r="QKN18" s="934"/>
      <c r="QKO18" s="934"/>
      <c r="QKP18" s="934"/>
      <c r="QKQ18" s="934"/>
      <c r="QKR18" s="934"/>
      <c r="QKS18" s="934"/>
      <c r="QKT18" s="934"/>
      <c r="QKU18" s="934"/>
      <c r="QKV18" s="934"/>
      <c r="QKW18" s="934"/>
      <c r="QKX18" s="934"/>
      <c r="QKY18" s="934"/>
      <c r="QKZ18" s="934"/>
      <c r="QLA18" s="934"/>
      <c r="QLB18" s="934"/>
      <c r="QLC18" s="934"/>
      <c r="QLD18" s="934"/>
      <c r="QLE18" s="934"/>
      <c r="QLF18" s="934"/>
      <c r="QLG18" s="934"/>
      <c r="QLH18" s="934"/>
      <c r="QLI18" s="934"/>
      <c r="QLJ18" s="934"/>
      <c r="QLK18" s="934"/>
      <c r="QLL18" s="934"/>
      <c r="QLM18" s="934"/>
      <c r="QLN18" s="934"/>
      <c r="QLO18" s="934"/>
      <c r="QLP18" s="934"/>
      <c r="QLQ18" s="934"/>
      <c r="QLR18" s="934"/>
      <c r="QLS18" s="934"/>
      <c r="QLT18" s="934"/>
      <c r="QLU18" s="934"/>
      <c r="QLV18" s="934"/>
      <c r="QLW18" s="934"/>
      <c r="QLX18" s="934"/>
      <c r="QLY18" s="934"/>
      <c r="QLZ18" s="934"/>
      <c r="QMA18" s="934"/>
      <c r="QMB18" s="934"/>
      <c r="QMC18" s="934"/>
      <c r="QMD18" s="934"/>
      <c r="QME18" s="934"/>
      <c r="QMF18" s="934"/>
      <c r="QMG18" s="934"/>
      <c r="QMH18" s="934"/>
      <c r="QMI18" s="934"/>
      <c r="QMJ18" s="934"/>
      <c r="QMK18" s="934"/>
      <c r="QML18" s="934"/>
      <c r="QMM18" s="934"/>
      <c r="QMN18" s="934"/>
      <c r="QMO18" s="934"/>
      <c r="QMP18" s="934"/>
      <c r="QMQ18" s="934"/>
      <c r="QMR18" s="934"/>
      <c r="QMS18" s="934"/>
      <c r="QMT18" s="934"/>
      <c r="QMU18" s="934"/>
      <c r="QMV18" s="934"/>
      <c r="QMW18" s="934"/>
      <c r="QMX18" s="934"/>
      <c r="QMY18" s="934"/>
      <c r="QMZ18" s="934"/>
      <c r="QNA18" s="934"/>
      <c r="QNB18" s="934"/>
      <c r="QNC18" s="934"/>
      <c r="QND18" s="934"/>
      <c r="QNE18" s="934"/>
      <c r="QNF18" s="934"/>
      <c r="QNG18" s="934"/>
      <c r="QNH18" s="934"/>
      <c r="QNI18" s="934"/>
      <c r="QNJ18" s="934"/>
      <c r="QNK18" s="934"/>
      <c r="QNL18" s="934"/>
      <c r="QNM18" s="934"/>
      <c r="QNN18" s="934"/>
      <c r="QNO18" s="934"/>
      <c r="QNP18" s="934"/>
      <c r="QNQ18" s="934"/>
      <c r="QNR18" s="934"/>
      <c r="QNS18" s="934"/>
      <c r="QNT18" s="934"/>
      <c r="QNU18" s="934"/>
      <c r="QNV18" s="934"/>
      <c r="QNW18" s="934"/>
      <c r="QNX18" s="934"/>
      <c r="QNY18" s="934"/>
      <c r="QNZ18" s="934"/>
      <c r="QOA18" s="934"/>
      <c r="QOB18" s="934"/>
      <c r="QOC18" s="934"/>
      <c r="QOD18" s="934"/>
      <c r="QOE18" s="934"/>
      <c r="QOF18" s="934"/>
      <c r="QOG18" s="934"/>
      <c r="QOH18" s="934"/>
      <c r="QOI18" s="934"/>
      <c r="QOJ18" s="934"/>
      <c r="QOK18" s="934"/>
      <c r="QOL18" s="934"/>
      <c r="QOM18" s="934"/>
      <c r="QON18" s="934"/>
      <c r="QOO18" s="934"/>
      <c r="QOP18" s="934"/>
      <c r="QOQ18" s="934"/>
      <c r="QOR18" s="934"/>
      <c r="QOS18" s="934"/>
      <c r="QOT18" s="934"/>
      <c r="QOU18" s="934"/>
      <c r="QOV18" s="934"/>
      <c r="QOW18" s="934"/>
      <c r="QOX18" s="934"/>
      <c r="QOY18" s="934"/>
      <c r="QOZ18" s="934"/>
      <c r="QPA18" s="934"/>
      <c r="QPB18" s="934"/>
      <c r="QPC18" s="934"/>
      <c r="QPD18" s="934"/>
      <c r="QPE18" s="934"/>
      <c r="QPF18" s="934"/>
      <c r="QPG18" s="934"/>
      <c r="QPH18" s="934"/>
      <c r="QPI18" s="934"/>
      <c r="QPJ18" s="934"/>
      <c r="QPK18" s="934"/>
      <c r="QPL18" s="934"/>
      <c r="QPM18" s="934"/>
      <c r="QPN18" s="934"/>
      <c r="QPO18" s="934"/>
      <c r="QPP18" s="934"/>
      <c r="QPQ18" s="934"/>
      <c r="QPR18" s="934"/>
      <c r="QPS18" s="934"/>
      <c r="QPT18" s="934"/>
      <c r="QPU18" s="934"/>
      <c r="QPV18" s="934"/>
      <c r="QPW18" s="934"/>
      <c r="QPX18" s="934"/>
      <c r="QPY18" s="934"/>
      <c r="QPZ18" s="934"/>
      <c r="QQA18" s="934"/>
      <c r="QQB18" s="934"/>
      <c r="QQC18" s="934"/>
      <c r="QQD18" s="934"/>
      <c r="QQE18" s="934"/>
      <c r="QQF18" s="934"/>
      <c r="QQG18" s="934"/>
      <c r="QQH18" s="934"/>
      <c r="QQI18" s="934"/>
      <c r="QQJ18" s="934"/>
      <c r="QQK18" s="934"/>
      <c r="QQL18" s="934"/>
      <c r="QQM18" s="934"/>
      <c r="QQN18" s="934"/>
      <c r="QQO18" s="934"/>
      <c r="QQP18" s="934"/>
      <c r="QQQ18" s="934"/>
      <c r="QQR18" s="934"/>
      <c r="QQS18" s="934"/>
      <c r="QQT18" s="934"/>
      <c r="QQU18" s="934"/>
      <c r="QQV18" s="934"/>
      <c r="QQW18" s="934"/>
      <c r="QQX18" s="934"/>
      <c r="QQY18" s="934"/>
      <c r="QQZ18" s="934"/>
      <c r="QRA18" s="934"/>
      <c r="QRB18" s="934"/>
      <c r="QRC18" s="934"/>
      <c r="QRD18" s="934"/>
      <c r="QRE18" s="934"/>
      <c r="QRF18" s="934"/>
      <c r="QRG18" s="934"/>
      <c r="QRH18" s="934"/>
      <c r="QRI18" s="934"/>
      <c r="QRJ18" s="934"/>
      <c r="QRK18" s="934"/>
      <c r="QRL18" s="934"/>
      <c r="QRM18" s="934"/>
      <c r="QRN18" s="934"/>
      <c r="QRO18" s="934"/>
      <c r="QRP18" s="934"/>
      <c r="QRQ18" s="934"/>
      <c r="QRR18" s="934"/>
      <c r="QRS18" s="934"/>
      <c r="QRT18" s="934"/>
      <c r="QRU18" s="934"/>
      <c r="QRV18" s="934"/>
      <c r="QRW18" s="934"/>
      <c r="QRX18" s="934"/>
      <c r="QRY18" s="934"/>
      <c r="QRZ18" s="934"/>
      <c r="QSA18" s="934"/>
      <c r="QSB18" s="934"/>
      <c r="QSC18" s="934"/>
      <c r="QSD18" s="934"/>
      <c r="QSE18" s="934"/>
      <c r="QSF18" s="934"/>
      <c r="QSG18" s="934"/>
      <c r="QSH18" s="934"/>
      <c r="QSI18" s="934"/>
      <c r="QSJ18" s="934"/>
      <c r="QSK18" s="934"/>
      <c r="QSL18" s="934"/>
      <c r="QSM18" s="934"/>
      <c r="QSN18" s="934"/>
      <c r="QSO18" s="934"/>
      <c r="QSP18" s="934"/>
      <c r="QSQ18" s="934"/>
      <c r="QSR18" s="934"/>
      <c r="QSS18" s="934"/>
      <c r="QST18" s="934"/>
      <c r="QSU18" s="934"/>
      <c r="QSV18" s="934"/>
      <c r="QSW18" s="934"/>
      <c r="QSX18" s="934"/>
      <c r="QSY18" s="934"/>
      <c r="QSZ18" s="934"/>
      <c r="QTA18" s="934"/>
      <c r="QTB18" s="934"/>
      <c r="QTC18" s="934"/>
      <c r="QTD18" s="934"/>
      <c r="QTE18" s="934"/>
      <c r="QTF18" s="934"/>
      <c r="QTG18" s="934"/>
      <c r="QTH18" s="934"/>
      <c r="QTI18" s="934"/>
      <c r="QTJ18" s="934"/>
      <c r="QTK18" s="934"/>
      <c r="QTL18" s="934"/>
      <c r="QTM18" s="934"/>
      <c r="QTN18" s="934"/>
      <c r="QTO18" s="934"/>
      <c r="QTP18" s="934"/>
      <c r="QTQ18" s="934"/>
      <c r="QTR18" s="934"/>
      <c r="QTS18" s="934"/>
      <c r="QTT18" s="934"/>
      <c r="QTU18" s="934"/>
      <c r="QTV18" s="934"/>
      <c r="QTW18" s="934"/>
      <c r="QTX18" s="934"/>
      <c r="QTY18" s="934"/>
      <c r="QTZ18" s="934"/>
      <c r="QUA18" s="934"/>
      <c r="QUB18" s="934"/>
      <c r="QUC18" s="934"/>
      <c r="QUD18" s="934"/>
      <c r="QUE18" s="934"/>
      <c r="QUF18" s="934"/>
      <c r="QUG18" s="934"/>
      <c r="QUH18" s="934"/>
      <c r="QUI18" s="934"/>
      <c r="QUJ18" s="934"/>
      <c r="QUK18" s="934"/>
      <c r="QUL18" s="934"/>
      <c r="QUM18" s="934"/>
      <c r="QUN18" s="934"/>
      <c r="QUO18" s="934"/>
      <c r="QUP18" s="934"/>
      <c r="QUQ18" s="934"/>
      <c r="QUR18" s="934"/>
      <c r="QUS18" s="934"/>
      <c r="QUT18" s="934"/>
      <c r="QUU18" s="934"/>
      <c r="QUV18" s="934"/>
      <c r="QUW18" s="934"/>
      <c r="QUX18" s="934"/>
      <c r="QUY18" s="934"/>
      <c r="QUZ18" s="934"/>
      <c r="QVA18" s="934"/>
      <c r="QVB18" s="934"/>
      <c r="QVC18" s="934"/>
      <c r="QVD18" s="934"/>
      <c r="QVE18" s="934"/>
      <c r="QVF18" s="934"/>
      <c r="QVG18" s="934"/>
      <c r="QVH18" s="934"/>
      <c r="QVI18" s="934"/>
      <c r="QVJ18" s="934"/>
      <c r="QVK18" s="934"/>
      <c r="QVL18" s="934"/>
      <c r="QVM18" s="934"/>
      <c r="QVN18" s="934"/>
      <c r="QVO18" s="934"/>
      <c r="QVP18" s="934"/>
      <c r="QVQ18" s="934"/>
      <c r="QVR18" s="934"/>
      <c r="QVS18" s="934"/>
      <c r="QVT18" s="934"/>
      <c r="QVU18" s="934"/>
      <c r="QVV18" s="934"/>
      <c r="QVW18" s="934"/>
      <c r="QVX18" s="934"/>
      <c r="QVY18" s="934"/>
      <c r="QVZ18" s="934"/>
      <c r="QWA18" s="934"/>
      <c r="QWB18" s="934"/>
      <c r="QWC18" s="934"/>
      <c r="QWD18" s="934"/>
      <c r="QWE18" s="934"/>
      <c r="QWF18" s="934"/>
      <c r="QWG18" s="934"/>
      <c r="QWH18" s="934"/>
      <c r="QWI18" s="934"/>
      <c r="QWJ18" s="934"/>
      <c r="QWK18" s="934"/>
      <c r="QWL18" s="934"/>
      <c r="QWM18" s="934"/>
      <c r="QWN18" s="934"/>
      <c r="QWO18" s="934"/>
      <c r="QWP18" s="934"/>
      <c r="QWQ18" s="934"/>
      <c r="QWR18" s="934"/>
      <c r="QWS18" s="934"/>
      <c r="QWT18" s="934"/>
      <c r="QWU18" s="934"/>
      <c r="QWV18" s="934"/>
      <c r="QWW18" s="934"/>
      <c r="QWX18" s="934"/>
      <c r="QWY18" s="934"/>
      <c r="QWZ18" s="934"/>
      <c r="QXA18" s="934"/>
      <c r="QXB18" s="934"/>
      <c r="QXC18" s="934"/>
      <c r="QXD18" s="934"/>
      <c r="QXE18" s="934"/>
      <c r="QXF18" s="934"/>
      <c r="QXG18" s="934"/>
      <c r="QXH18" s="934"/>
      <c r="QXI18" s="934"/>
      <c r="QXJ18" s="934"/>
      <c r="QXK18" s="934"/>
      <c r="QXL18" s="934"/>
      <c r="QXM18" s="934"/>
      <c r="QXN18" s="934"/>
      <c r="QXO18" s="934"/>
      <c r="QXP18" s="934"/>
      <c r="QXQ18" s="934"/>
      <c r="QXR18" s="934"/>
      <c r="QXS18" s="934"/>
      <c r="QXT18" s="934"/>
      <c r="QXU18" s="934"/>
      <c r="QXV18" s="934"/>
      <c r="QXW18" s="934"/>
      <c r="QXX18" s="934"/>
      <c r="QXY18" s="934"/>
      <c r="QXZ18" s="934"/>
      <c r="QYA18" s="934"/>
      <c r="QYB18" s="934"/>
      <c r="QYC18" s="934"/>
      <c r="QYD18" s="934"/>
      <c r="QYE18" s="934"/>
      <c r="QYF18" s="934"/>
      <c r="QYG18" s="934"/>
      <c r="QYH18" s="934"/>
      <c r="QYI18" s="934"/>
      <c r="QYJ18" s="934"/>
      <c r="QYK18" s="934"/>
      <c r="QYL18" s="934"/>
      <c r="QYM18" s="934"/>
      <c r="QYN18" s="934"/>
      <c r="QYO18" s="934"/>
      <c r="QYP18" s="934"/>
      <c r="QYQ18" s="934"/>
      <c r="QYR18" s="934"/>
      <c r="QYS18" s="934"/>
      <c r="QYT18" s="934"/>
      <c r="QYU18" s="934"/>
      <c r="QYV18" s="934"/>
      <c r="QYW18" s="934"/>
      <c r="QYX18" s="934"/>
      <c r="QYY18" s="934"/>
      <c r="QYZ18" s="934"/>
      <c r="QZA18" s="934"/>
      <c r="QZB18" s="934"/>
      <c r="QZC18" s="934"/>
      <c r="QZD18" s="934"/>
      <c r="QZE18" s="934"/>
      <c r="QZF18" s="934"/>
      <c r="QZG18" s="934"/>
      <c r="QZH18" s="934"/>
      <c r="QZI18" s="934"/>
      <c r="QZJ18" s="934"/>
      <c r="QZK18" s="934"/>
      <c r="QZL18" s="934"/>
      <c r="QZM18" s="934"/>
      <c r="QZN18" s="934"/>
      <c r="QZO18" s="934"/>
      <c r="QZP18" s="934"/>
      <c r="QZQ18" s="934"/>
      <c r="QZR18" s="934"/>
      <c r="QZS18" s="934"/>
      <c r="QZT18" s="934"/>
      <c r="QZU18" s="934"/>
      <c r="QZV18" s="934"/>
      <c r="QZW18" s="934"/>
      <c r="QZX18" s="934"/>
      <c r="QZY18" s="934"/>
      <c r="QZZ18" s="934"/>
      <c r="RAA18" s="934"/>
      <c r="RAB18" s="934"/>
      <c r="RAC18" s="934"/>
      <c r="RAD18" s="934"/>
      <c r="RAE18" s="934"/>
      <c r="RAF18" s="934"/>
      <c r="RAG18" s="934"/>
      <c r="RAH18" s="934"/>
      <c r="RAI18" s="934"/>
      <c r="RAJ18" s="934"/>
      <c r="RAK18" s="934"/>
      <c r="RAL18" s="934"/>
      <c r="RAM18" s="934"/>
      <c r="RAN18" s="934"/>
      <c r="RAO18" s="934"/>
      <c r="RAP18" s="934"/>
      <c r="RAQ18" s="934"/>
      <c r="RAR18" s="934"/>
      <c r="RAS18" s="934"/>
      <c r="RAT18" s="934"/>
      <c r="RAU18" s="934"/>
      <c r="RAV18" s="934"/>
      <c r="RAW18" s="934"/>
      <c r="RAX18" s="934"/>
      <c r="RAY18" s="934"/>
      <c r="RAZ18" s="934"/>
      <c r="RBA18" s="934"/>
      <c r="RBB18" s="934"/>
      <c r="RBC18" s="934"/>
      <c r="RBD18" s="934"/>
      <c r="RBE18" s="934"/>
      <c r="RBF18" s="934"/>
      <c r="RBG18" s="934"/>
      <c r="RBH18" s="934"/>
      <c r="RBI18" s="934"/>
      <c r="RBJ18" s="934"/>
      <c r="RBK18" s="934"/>
      <c r="RBL18" s="934"/>
      <c r="RBM18" s="934"/>
      <c r="RBN18" s="934"/>
      <c r="RBO18" s="934"/>
      <c r="RBP18" s="934"/>
      <c r="RBQ18" s="934"/>
      <c r="RBR18" s="934"/>
      <c r="RBS18" s="934"/>
      <c r="RBT18" s="934"/>
      <c r="RBU18" s="934"/>
      <c r="RBV18" s="934"/>
      <c r="RBW18" s="934"/>
      <c r="RBX18" s="934"/>
      <c r="RBY18" s="934"/>
      <c r="RBZ18" s="934"/>
      <c r="RCA18" s="934"/>
      <c r="RCB18" s="934"/>
      <c r="RCC18" s="934"/>
      <c r="RCD18" s="934"/>
      <c r="RCE18" s="934"/>
      <c r="RCF18" s="934"/>
      <c r="RCG18" s="934"/>
      <c r="RCH18" s="934"/>
      <c r="RCI18" s="934"/>
      <c r="RCJ18" s="934"/>
      <c r="RCK18" s="934"/>
      <c r="RCL18" s="934"/>
      <c r="RCM18" s="934"/>
      <c r="RCN18" s="934"/>
      <c r="RCO18" s="934"/>
      <c r="RCP18" s="934"/>
      <c r="RCQ18" s="934"/>
      <c r="RCR18" s="934"/>
      <c r="RCS18" s="934"/>
      <c r="RCT18" s="934"/>
      <c r="RCU18" s="934"/>
      <c r="RCV18" s="934"/>
      <c r="RCW18" s="934"/>
      <c r="RCX18" s="934"/>
      <c r="RCY18" s="934"/>
      <c r="RCZ18" s="934"/>
      <c r="RDA18" s="934"/>
      <c r="RDB18" s="934"/>
      <c r="RDC18" s="934"/>
      <c r="RDD18" s="934"/>
      <c r="RDE18" s="934"/>
      <c r="RDF18" s="934"/>
      <c r="RDG18" s="934"/>
      <c r="RDH18" s="934"/>
      <c r="RDI18" s="934"/>
      <c r="RDJ18" s="934"/>
      <c r="RDK18" s="934"/>
      <c r="RDL18" s="934"/>
      <c r="RDM18" s="934"/>
      <c r="RDN18" s="934"/>
      <c r="RDO18" s="934"/>
      <c r="RDP18" s="934"/>
      <c r="RDQ18" s="934"/>
      <c r="RDR18" s="934"/>
      <c r="RDS18" s="934"/>
      <c r="RDT18" s="934"/>
      <c r="RDU18" s="934"/>
      <c r="RDV18" s="934"/>
      <c r="RDW18" s="934"/>
      <c r="RDX18" s="934"/>
      <c r="RDY18" s="934"/>
      <c r="RDZ18" s="934"/>
      <c r="REA18" s="934"/>
      <c r="REB18" s="934"/>
      <c r="REC18" s="934"/>
      <c r="RED18" s="934"/>
      <c r="REE18" s="934"/>
      <c r="REF18" s="934"/>
      <c r="REG18" s="934"/>
      <c r="REH18" s="934"/>
      <c r="REI18" s="934"/>
      <c r="REJ18" s="934"/>
      <c r="REK18" s="934"/>
      <c r="REL18" s="934"/>
      <c r="REM18" s="934"/>
      <c r="REN18" s="934"/>
      <c r="REO18" s="934"/>
      <c r="REP18" s="934"/>
      <c r="REQ18" s="934"/>
      <c r="RER18" s="934"/>
      <c r="RES18" s="934"/>
      <c r="RET18" s="934"/>
      <c r="REU18" s="934"/>
      <c r="REV18" s="934"/>
      <c r="REW18" s="934"/>
      <c r="REX18" s="934"/>
      <c r="REY18" s="934"/>
      <c r="REZ18" s="934"/>
      <c r="RFA18" s="934"/>
      <c r="RFB18" s="934"/>
      <c r="RFC18" s="934"/>
      <c r="RFD18" s="934"/>
      <c r="RFE18" s="934"/>
      <c r="RFF18" s="934"/>
      <c r="RFG18" s="934"/>
      <c r="RFH18" s="934"/>
      <c r="RFI18" s="934"/>
      <c r="RFJ18" s="934"/>
      <c r="RFK18" s="934"/>
      <c r="RFL18" s="934"/>
      <c r="RFM18" s="934"/>
      <c r="RFN18" s="934"/>
      <c r="RFO18" s="934"/>
      <c r="RFP18" s="934"/>
      <c r="RFQ18" s="934"/>
      <c r="RFR18" s="934"/>
      <c r="RFS18" s="934"/>
      <c r="RFT18" s="934"/>
      <c r="RFU18" s="934"/>
      <c r="RFV18" s="934"/>
      <c r="RFW18" s="934"/>
      <c r="RFX18" s="934"/>
      <c r="RFY18" s="934"/>
      <c r="RFZ18" s="934"/>
      <c r="RGA18" s="934"/>
      <c r="RGB18" s="934"/>
      <c r="RGC18" s="934"/>
      <c r="RGD18" s="934"/>
      <c r="RGE18" s="934"/>
      <c r="RGF18" s="934"/>
      <c r="RGG18" s="934"/>
      <c r="RGH18" s="934"/>
      <c r="RGI18" s="934"/>
      <c r="RGJ18" s="934"/>
      <c r="RGK18" s="934"/>
      <c r="RGL18" s="934"/>
      <c r="RGM18" s="934"/>
      <c r="RGN18" s="934"/>
      <c r="RGO18" s="934"/>
      <c r="RGP18" s="934"/>
      <c r="RGQ18" s="934"/>
      <c r="RGR18" s="934"/>
      <c r="RGS18" s="934"/>
      <c r="RGT18" s="934"/>
      <c r="RGU18" s="934"/>
      <c r="RGV18" s="934"/>
      <c r="RGW18" s="934"/>
      <c r="RGX18" s="934"/>
      <c r="RGY18" s="934"/>
      <c r="RGZ18" s="934"/>
      <c r="RHA18" s="934"/>
      <c r="RHB18" s="934"/>
      <c r="RHC18" s="934"/>
      <c r="RHD18" s="934"/>
      <c r="RHE18" s="934"/>
      <c r="RHF18" s="934"/>
      <c r="RHG18" s="934"/>
      <c r="RHH18" s="934"/>
      <c r="RHI18" s="934"/>
      <c r="RHJ18" s="934"/>
      <c r="RHK18" s="934"/>
      <c r="RHL18" s="934"/>
      <c r="RHM18" s="934"/>
      <c r="RHN18" s="934"/>
      <c r="RHO18" s="934"/>
      <c r="RHP18" s="934"/>
      <c r="RHQ18" s="934"/>
      <c r="RHR18" s="934"/>
      <c r="RHS18" s="934"/>
      <c r="RHT18" s="934"/>
      <c r="RHU18" s="934"/>
      <c r="RHV18" s="934"/>
      <c r="RHW18" s="934"/>
      <c r="RHX18" s="934"/>
      <c r="RHY18" s="934"/>
      <c r="RHZ18" s="934"/>
      <c r="RIA18" s="934"/>
      <c r="RIB18" s="934"/>
      <c r="RIC18" s="934"/>
      <c r="RID18" s="934"/>
      <c r="RIE18" s="934"/>
      <c r="RIF18" s="934"/>
      <c r="RIG18" s="934"/>
      <c r="RIH18" s="934"/>
      <c r="RII18" s="934"/>
      <c r="RIJ18" s="934"/>
      <c r="RIK18" s="934"/>
      <c r="RIL18" s="934"/>
      <c r="RIM18" s="934"/>
      <c r="RIN18" s="934"/>
      <c r="RIO18" s="934"/>
      <c r="RIP18" s="934"/>
      <c r="RIQ18" s="934"/>
      <c r="RIR18" s="934"/>
      <c r="RIS18" s="934"/>
      <c r="RIT18" s="934"/>
      <c r="RIU18" s="934"/>
      <c r="RIV18" s="934"/>
      <c r="RIW18" s="934"/>
      <c r="RIX18" s="934"/>
      <c r="RIY18" s="934"/>
      <c r="RIZ18" s="934"/>
      <c r="RJA18" s="934"/>
      <c r="RJB18" s="934"/>
      <c r="RJC18" s="934"/>
      <c r="RJD18" s="934"/>
      <c r="RJE18" s="934"/>
      <c r="RJF18" s="934"/>
      <c r="RJG18" s="934"/>
      <c r="RJH18" s="934"/>
      <c r="RJI18" s="934"/>
      <c r="RJJ18" s="934"/>
      <c r="RJK18" s="934"/>
      <c r="RJL18" s="934"/>
      <c r="RJM18" s="934"/>
      <c r="RJN18" s="934"/>
      <c r="RJO18" s="934"/>
      <c r="RJP18" s="934"/>
      <c r="RJQ18" s="934"/>
      <c r="RJR18" s="934"/>
      <c r="RJS18" s="934"/>
      <c r="RJT18" s="934"/>
      <c r="RJU18" s="934"/>
      <c r="RJV18" s="934"/>
      <c r="RJW18" s="934"/>
      <c r="RJX18" s="934"/>
      <c r="RJY18" s="934"/>
      <c r="RJZ18" s="934"/>
      <c r="RKA18" s="934"/>
      <c r="RKB18" s="934"/>
      <c r="RKC18" s="934"/>
      <c r="RKD18" s="934"/>
      <c r="RKE18" s="934"/>
      <c r="RKF18" s="934"/>
      <c r="RKG18" s="934"/>
      <c r="RKH18" s="934"/>
      <c r="RKI18" s="934"/>
      <c r="RKJ18" s="934"/>
      <c r="RKK18" s="934"/>
      <c r="RKL18" s="934"/>
      <c r="RKM18" s="934"/>
      <c r="RKN18" s="934"/>
      <c r="RKO18" s="934"/>
      <c r="RKP18" s="934"/>
      <c r="RKQ18" s="934"/>
      <c r="RKR18" s="934"/>
      <c r="RKS18" s="934"/>
      <c r="RKT18" s="934"/>
      <c r="RKU18" s="934"/>
      <c r="RKV18" s="934"/>
      <c r="RKW18" s="934"/>
      <c r="RKX18" s="934"/>
      <c r="RKY18" s="934"/>
      <c r="RKZ18" s="934"/>
      <c r="RLA18" s="934"/>
      <c r="RLB18" s="934"/>
      <c r="RLC18" s="934"/>
      <c r="RLD18" s="934"/>
      <c r="RLE18" s="934"/>
      <c r="RLF18" s="934"/>
      <c r="RLG18" s="934"/>
      <c r="RLH18" s="934"/>
      <c r="RLI18" s="934"/>
      <c r="RLJ18" s="934"/>
      <c r="RLK18" s="934"/>
      <c r="RLL18" s="934"/>
      <c r="RLM18" s="934"/>
      <c r="RLN18" s="934"/>
      <c r="RLO18" s="934"/>
      <c r="RLP18" s="934"/>
      <c r="RLQ18" s="934"/>
      <c r="RLR18" s="934"/>
      <c r="RLS18" s="934"/>
      <c r="RLT18" s="934"/>
      <c r="RLU18" s="934"/>
      <c r="RLV18" s="934"/>
      <c r="RLW18" s="934"/>
      <c r="RLX18" s="934"/>
      <c r="RLY18" s="934"/>
      <c r="RLZ18" s="934"/>
      <c r="RMA18" s="934"/>
      <c r="RMB18" s="934"/>
      <c r="RMC18" s="934"/>
      <c r="RMD18" s="934"/>
      <c r="RME18" s="934"/>
      <c r="RMF18" s="934"/>
      <c r="RMG18" s="934"/>
      <c r="RMH18" s="934"/>
      <c r="RMI18" s="934"/>
      <c r="RMJ18" s="934"/>
      <c r="RMK18" s="934"/>
      <c r="RML18" s="934"/>
      <c r="RMM18" s="934"/>
      <c r="RMN18" s="934"/>
      <c r="RMO18" s="934"/>
      <c r="RMP18" s="934"/>
      <c r="RMQ18" s="934"/>
      <c r="RMR18" s="934"/>
      <c r="RMS18" s="934"/>
      <c r="RMT18" s="934"/>
      <c r="RMU18" s="934"/>
      <c r="RMV18" s="934"/>
      <c r="RMW18" s="934"/>
      <c r="RMX18" s="934"/>
      <c r="RMY18" s="934"/>
      <c r="RMZ18" s="934"/>
      <c r="RNA18" s="934"/>
      <c r="RNB18" s="934"/>
      <c r="RNC18" s="934"/>
      <c r="RND18" s="934"/>
      <c r="RNE18" s="934"/>
      <c r="RNF18" s="934"/>
      <c r="RNG18" s="934"/>
      <c r="RNH18" s="934"/>
      <c r="RNI18" s="934"/>
      <c r="RNJ18" s="934"/>
      <c r="RNK18" s="934"/>
      <c r="RNL18" s="934"/>
      <c r="RNM18" s="934"/>
      <c r="RNN18" s="934"/>
      <c r="RNO18" s="934"/>
      <c r="RNP18" s="934"/>
      <c r="RNQ18" s="934"/>
      <c r="RNR18" s="934"/>
      <c r="RNS18" s="934"/>
      <c r="RNT18" s="934"/>
      <c r="RNU18" s="934"/>
      <c r="RNV18" s="934"/>
      <c r="RNW18" s="934"/>
      <c r="RNX18" s="934"/>
      <c r="RNY18" s="934"/>
      <c r="RNZ18" s="934"/>
      <c r="ROA18" s="934"/>
      <c r="ROB18" s="934"/>
      <c r="ROC18" s="934"/>
      <c r="ROD18" s="934"/>
      <c r="ROE18" s="934"/>
      <c r="ROF18" s="934"/>
      <c r="ROG18" s="934"/>
      <c r="ROH18" s="934"/>
      <c r="ROI18" s="934"/>
      <c r="ROJ18" s="934"/>
      <c r="ROK18" s="934"/>
      <c r="ROL18" s="934"/>
      <c r="ROM18" s="934"/>
      <c r="RON18" s="934"/>
      <c r="ROO18" s="934"/>
      <c r="ROP18" s="934"/>
      <c r="ROQ18" s="934"/>
      <c r="ROR18" s="934"/>
      <c r="ROS18" s="934"/>
      <c r="ROT18" s="934"/>
      <c r="ROU18" s="934"/>
      <c r="ROV18" s="934"/>
      <c r="ROW18" s="934"/>
      <c r="ROX18" s="934"/>
      <c r="ROY18" s="934"/>
      <c r="ROZ18" s="934"/>
      <c r="RPA18" s="934"/>
      <c r="RPB18" s="934"/>
      <c r="RPC18" s="934"/>
      <c r="RPD18" s="934"/>
      <c r="RPE18" s="934"/>
      <c r="RPF18" s="934"/>
      <c r="RPG18" s="934"/>
      <c r="RPH18" s="934"/>
      <c r="RPI18" s="934"/>
      <c r="RPJ18" s="934"/>
      <c r="RPK18" s="934"/>
      <c r="RPL18" s="934"/>
      <c r="RPM18" s="934"/>
      <c r="RPN18" s="934"/>
      <c r="RPO18" s="934"/>
      <c r="RPP18" s="934"/>
      <c r="RPQ18" s="934"/>
      <c r="RPR18" s="934"/>
      <c r="RPS18" s="934"/>
      <c r="RPT18" s="934"/>
      <c r="RPU18" s="934"/>
      <c r="RPV18" s="934"/>
      <c r="RPW18" s="934"/>
      <c r="RPX18" s="934"/>
      <c r="RPY18" s="934"/>
      <c r="RPZ18" s="934"/>
      <c r="RQA18" s="934"/>
      <c r="RQB18" s="934"/>
      <c r="RQC18" s="934"/>
      <c r="RQD18" s="934"/>
      <c r="RQE18" s="934"/>
      <c r="RQF18" s="934"/>
      <c r="RQG18" s="934"/>
      <c r="RQH18" s="934"/>
      <c r="RQI18" s="934"/>
      <c r="RQJ18" s="934"/>
      <c r="RQK18" s="934"/>
      <c r="RQL18" s="934"/>
      <c r="RQM18" s="934"/>
      <c r="RQN18" s="934"/>
      <c r="RQO18" s="934"/>
      <c r="RQP18" s="934"/>
      <c r="RQQ18" s="934"/>
      <c r="RQR18" s="934"/>
      <c r="RQS18" s="934"/>
      <c r="RQT18" s="934"/>
      <c r="RQU18" s="934"/>
      <c r="RQV18" s="934"/>
      <c r="RQW18" s="934"/>
      <c r="RQX18" s="934"/>
      <c r="RQY18" s="934"/>
      <c r="RQZ18" s="934"/>
      <c r="RRA18" s="934"/>
      <c r="RRB18" s="934"/>
      <c r="RRC18" s="934"/>
      <c r="RRD18" s="934"/>
      <c r="RRE18" s="934"/>
      <c r="RRF18" s="934"/>
      <c r="RRG18" s="934"/>
      <c r="RRH18" s="934"/>
      <c r="RRI18" s="934"/>
      <c r="RRJ18" s="934"/>
      <c r="RRK18" s="934"/>
      <c r="RRL18" s="934"/>
      <c r="RRM18" s="934"/>
      <c r="RRN18" s="934"/>
      <c r="RRO18" s="934"/>
      <c r="RRP18" s="934"/>
      <c r="RRQ18" s="934"/>
      <c r="RRR18" s="934"/>
      <c r="RRS18" s="934"/>
      <c r="RRT18" s="934"/>
      <c r="RRU18" s="934"/>
      <c r="RRV18" s="934"/>
      <c r="RRW18" s="934"/>
      <c r="RRX18" s="934"/>
      <c r="RRY18" s="934"/>
      <c r="RRZ18" s="934"/>
      <c r="RSA18" s="934"/>
      <c r="RSB18" s="934"/>
      <c r="RSC18" s="934"/>
      <c r="RSD18" s="934"/>
      <c r="RSE18" s="934"/>
      <c r="RSF18" s="934"/>
      <c r="RSG18" s="934"/>
      <c r="RSH18" s="934"/>
      <c r="RSI18" s="934"/>
      <c r="RSJ18" s="934"/>
      <c r="RSK18" s="934"/>
      <c r="RSL18" s="934"/>
      <c r="RSM18" s="934"/>
      <c r="RSN18" s="934"/>
      <c r="RSO18" s="934"/>
      <c r="RSP18" s="934"/>
      <c r="RSQ18" s="934"/>
      <c r="RSR18" s="934"/>
      <c r="RSS18" s="934"/>
      <c r="RST18" s="934"/>
      <c r="RSU18" s="934"/>
      <c r="RSV18" s="934"/>
      <c r="RSW18" s="934"/>
      <c r="RSX18" s="934"/>
      <c r="RSY18" s="934"/>
      <c r="RSZ18" s="934"/>
      <c r="RTA18" s="934"/>
      <c r="RTB18" s="934"/>
      <c r="RTC18" s="934"/>
      <c r="RTD18" s="934"/>
      <c r="RTE18" s="934"/>
      <c r="RTF18" s="934"/>
      <c r="RTG18" s="934"/>
      <c r="RTH18" s="934"/>
      <c r="RTI18" s="934"/>
      <c r="RTJ18" s="934"/>
      <c r="RTK18" s="934"/>
      <c r="RTL18" s="934"/>
      <c r="RTM18" s="934"/>
      <c r="RTN18" s="934"/>
      <c r="RTO18" s="934"/>
      <c r="RTP18" s="934"/>
      <c r="RTQ18" s="934"/>
      <c r="RTR18" s="934"/>
      <c r="RTS18" s="934"/>
      <c r="RTT18" s="934"/>
      <c r="RTU18" s="934"/>
      <c r="RTV18" s="934"/>
      <c r="RTW18" s="934"/>
      <c r="RTX18" s="934"/>
      <c r="RTY18" s="934"/>
      <c r="RTZ18" s="934"/>
      <c r="RUA18" s="934"/>
      <c r="RUB18" s="934"/>
      <c r="RUC18" s="934"/>
      <c r="RUD18" s="934"/>
      <c r="RUE18" s="934"/>
      <c r="RUF18" s="934"/>
      <c r="RUG18" s="934"/>
      <c r="RUH18" s="934"/>
      <c r="RUI18" s="934"/>
      <c r="RUJ18" s="934"/>
      <c r="RUK18" s="934"/>
      <c r="RUL18" s="934"/>
      <c r="RUM18" s="934"/>
      <c r="RUN18" s="934"/>
      <c r="RUO18" s="934"/>
      <c r="RUP18" s="934"/>
      <c r="RUQ18" s="934"/>
      <c r="RUR18" s="934"/>
      <c r="RUS18" s="934"/>
      <c r="RUT18" s="934"/>
      <c r="RUU18" s="934"/>
      <c r="RUV18" s="934"/>
      <c r="RUW18" s="934"/>
      <c r="RUX18" s="934"/>
      <c r="RUY18" s="934"/>
      <c r="RUZ18" s="934"/>
      <c r="RVA18" s="934"/>
      <c r="RVB18" s="934"/>
      <c r="RVC18" s="934"/>
      <c r="RVD18" s="934"/>
      <c r="RVE18" s="934"/>
      <c r="RVF18" s="934"/>
      <c r="RVG18" s="934"/>
      <c r="RVH18" s="934"/>
      <c r="RVI18" s="934"/>
      <c r="RVJ18" s="934"/>
      <c r="RVK18" s="934"/>
      <c r="RVL18" s="934"/>
      <c r="RVM18" s="934"/>
      <c r="RVN18" s="934"/>
      <c r="RVO18" s="934"/>
      <c r="RVP18" s="934"/>
      <c r="RVQ18" s="934"/>
      <c r="RVR18" s="934"/>
      <c r="RVS18" s="934"/>
      <c r="RVT18" s="934"/>
      <c r="RVU18" s="934"/>
      <c r="RVV18" s="934"/>
      <c r="RVW18" s="934"/>
      <c r="RVX18" s="934"/>
      <c r="RVY18" s="934"/>
      <c r="RVZ18" s="934"/>
      <c r="RWA18" s="934"/>
      <c r="RWB18" s="934"/>
      <c r="RWC18" s="934"/>
      <c r="RWD18" s="934"/>
      <c r="RWE18" s="934"/>
      <c r="RWF18" s="934"/>
      <c r="RWG18" s="934"/>
      <c r="RWH18" s="934"/>
      <c r="RWI18" s="934"/>
      <c r="RWJ18" s="934"/>
      <c r="RWK18" s="934"/>
      <c r="RWL18" s="934"/>
      <c r="RWM18" s="934"/>
      <c r="RWN18" s="934"/>
      <c r="RWO18" s="934"/>
      <c r="RWP18" s="934"/>
      <c r="RWQ18" s="934"/>
      <c r="RWR18" s="934"/>
      <c r="RWS18" s="934"/>
      <c r="RWT18" s="934"/>
      <c r="RWU18" s="934"/>
      <c r="RWV18" s="934"/>
      <c r="RWW18" s="934"/>
      <c r="RWX18" s="934"/>
      <c r="RWY18" s="934"/>
      <c r="RWZ18" s="934"/>
      <c r="RXA18" s="934"/>
      <c r="RXB18" s="934"/>
      <c r="RXC18" s="934"/>
      <c r="RXD18" s="934"/>
      <c r="RXE18" s="934"/>
      <c r="RXF18" s="934"/>
      <c r="RXG18" s="934"/>
      <c r="RXH18" s="934"/>
      <c r="RXI18" s="934"/>
      <c r="RXJ18" s="934"/>
      <c r="RXK18" s="934"/>
      <c r="RXL18" s="934"/>
      <c r="RXM18" s="934"/>
      <c r="RXN18" s="934"/>
      <c r="RXO18" s="934"/>
      <c r="RXP18" s="934"/>
      <c r="RXQ18" s="934"/>
      <c r="RXR18" s="934"/>
      <c r="RXS18" s="934"/>
      <c r="RXT18" s="934"/>
      <c r="RXU18" s="934"/>
      <c r="RXV18" s="934"/>
      <c r="RXW18" s="934"/>
      <c r="RXX18" s="934"/>
      <c r="RXY18" s="934"/>
      <c r="RXZ18" s="934"/>
      <c r="RYA18" s="934"/>
      <c r="RYB18" s="934"/>
      <c r="RYC18" s="934"/>
      <c r="RYD18" s="934"/>
      <c r="RYE18" s="934"/>
      <c r="RYF18" s="934"/>
      <c r="RYG18" s="934"/>
      <c r="RYH18" s="934"/>
      <c r="RYI18" s="934"/>
      <c r="RYJ18" s="934"/>
      <c r="RYK18" s="934"/>
      <c r="RYL18" s="934"/>
      <c r="RYM18" s="934"/>
      <c r="RYN18" s="934"/>
      <c r="RYO18" s="934"/>
      <c r="RYP18" s="934"/>
      <c r="RYQ18" s="934"/>
      <c r="RYR18" s="934"/>
      <c r="RYS18" s="934"/>
      <c r="RYT18" s="934"/>
      <c r="RYU18" s="934"/>
      <c r="RYV18" s="934"/>
      <c r="RYW18" s="934"/>
      <c r="RYX18" s="934"/>
      <c r="RYY18" s="934"/>
      <c r="RYZ18" s="934"/>
      <c r="RZA18" s="934"/>
      <c r="RZB18" s="934"/>
      <c r="RZC18" s="934"/>
      <c r="RZD18" s="934"/>
      <c r="RZE18" s="934"/>
      <c r="RZF18" s="934"/>
      <c r="RZG18" s="934"/>
      <c r="RZH18" s="934"/>
      <c r="RZI18" s="934"/>
      <c r="RZJ18" s="934"/>
      <c r="RZK18" s="934"/>
      <c r="RZL18" s="934"/>
      <c r="RZM18" s="934"/>
      <c r="RZN18" s="934"/>
      <c r="RZO18" s="934"/>
      <c r="RZP18" s="934"/>
      <c r="RZQ18" s="934"/>
      <c r="RZR18" s="934"/>
      <c r="RZS18" s="934"/>
      <c r="RZT18" s="934"/>
      <c r="RZU18" s="934"/>
      <c r="RZV18" s="934"/>
      <c r="RZW18" s="934"/>
      <c r="RZX18" s="934"/>
      <c r="RZY18" s="934"/>
      <c r="RZZ18" s="934"/>
      <c r="SAA18" s="934"/>
      <c r="SAB18" s="934"/>
      <c r="SAC18" s="934"/>
      <c r="SAD18" s="934"/>
      <c r="SAE18" s="934"/>
      <c r="SAF18" s="934"/>
      <c r="SAG18" s="934"/>
      <c r="SAH18" s="934"/>
      <c r="SAI18" s="934"/>
      <c r="SAJ18" s="934"/>
      <c r="SAK18" s="934"/>
      <c r="SAL18" s="934"/>
      <c r="SAM18" s="934"/>
      <c r="SAN18" s="934"/>
      <c r="SAO18" s="934"/>
      <c r="SAP18" s="934"/>
      <c r="SAQ18" s="934"/>
      <c r="SAR18" s="934"/>
      <c r="SAS18" s="934"/>
      <c r="SAT18" s="934"/>
      <c r="SAU18" s="934"/>
      <c r="SAV18" s="934"/>
      <c r="SAW18" s="934"/>
      <c r="SAX18" s="934"/>
      <c r="SAY18" s="934"/>
      <c r="SAZ18" s="934"/>
      <c r="SBA18" s="934"/>
      <c r="SBB18" s="934"/>
      <c r="SBC18" s="934"/>
      <c r="SBD18" s="934"/>
      <c r="SBE18" s="934"/>
      <c r="SBF18" s="934"/>
      <c r="SBG18" s="934"/>
      <c r="SBH18" s="934"/>
      <c r="SBI18" s="934"/>
      <c r="SBJ18" s="934"/>
      <c r="SBK18" s="934"/>
      <c r="SBL18" s="934"/>
      <c r="SBM18" s="934"/>
      <c r="SBN18" s="934"/>
      <c r="SBO18" s="934"/>
      <c r="SBP18" s="934"/>
      <c r="SBQ18" s="934"/>
      <c r="SBR18" s="934"/>
      <c r="SBS18" s="934"/>
      <c r="SBT18" s="934"/>
      <c r="SBU18" s="934"/>
      <c r="SBV18" s="934"/>
      <c r="SBW18" s="934"/>
      <c r="SBX18" s="934"/>
      <c r="SBY18" s="934"/>
      <c r="SBZ18" s="934"/>
      <c r="SCA18" s="934"/>
      <c r="SCB18" s="934"/>
      <c r="SCC18" s="934"/>
      <c r="SCD18" s="934"/>
      <c r="SCE18" s="934"/>
      <c r="SCF18" s="934"/>
      <c r="SCG18" s="934"/>
      <c r="SCH18" s="934"/>
      <c r="SCI18" s="934"/>
      <c r="SCJ18" s="934"/>
      <c r="SCK18" s="934"/>
      <c r="SCL18" s="934"/>
      <c r="SCM18" s="934"/>
      <c r="SCN18" s="934"/>
      <c r="SCO18" s="934"/>
      <c r="SCP18" s="934"/>
      <c r="SCQ18" s="934"/>
      <c r="SCR18" s="934"/>
      <c r="SCS18" s="934"/>
      <c r="SCT18" s="934"/>
      <c r="SCU18" s="934"/>
      <c r="SCV18" s="934"/>
      <c r="SCW18" s="934"/>
      <c r="SCX18" s="934"/>
      <c r="SCY18" s="934"/>
      <c r="SCZ18" s="934"/>
      <c r="SDA18" s="934"/>
      <c r="SDB18" s="934"/>
      <c r="SDC18" s="934"/>
      <c r="SDD18" s="934"/>
      <c r="SDE18" s="934"/>
      <c r="SDF18" s="934"/>
      <c r="SDG18" s="934"/>
      <c r="SDH18" s="934"/>
      <c r="SDI18" s="934"/>
      <c r="SDJ18" s="934"/>
      <c r="SDK18" s="934"/>
      <c r="SDL18" s="934"/>
      <c r="SDM18" s="934"/>
      <c r="SDN18" s="934"/>
      <c r="SDO18" s="934"/>
      <c r="SDP18" s="934"/>
      <c r="SDQ18" s="934"/>
      <c r="SDR18" s="934"/>
      <c r="SDS18" s="934"/>
      <c r="SDT18" s="934"/>
      <c r="SDU18" s="934"/>
      <c r="SDV18" s="934"/>
      <c r="SDW18" s="934"/>
      <c r="SDX18" s="934"/>
      <c r="SDY18" s="934"/>
      <c r="SDZ18" s="934"/>
      <c r="SEA18" s="934"/>
      <c r="SEB18" s="934"/>
      <c r="SEC18" s="934"/>
      <c r="SED18" s="934"/>
      <c r="SEE18" s="934"/>
      <c r="SEF18" s="934"/>
      <c r="SEG18" s="934"/>
      <c r="SEH18" s="934"/>
      <c r="SEI18" s="934"/>
      <c r="SEJ18" s="934"/>
      <c r="SEK18" s="934"/>
      <c r="SEL18" s="934"/>
      <c r="SEM18" s="934"/>
      <c r="SEN18" s="934"/>
      <c r="SEO18" s="934"/>
      <c r="SEP18" s="934"/>
      <c r="SEQ18" s="934"/>
      <c r="SER18" s="934"/>
      <c r="SES18" s="934"/>
      <c r="SET18" s="934"/>
      <c r="SEU18" s="934"/>
      <c r="SEV18" s="934"/>
      <c r="SEW18" s="934"/>
      <c r="SEX18" s="934"/>
      <c r="SEY18" s="934"/>
      <c r="SEZ18" s="934"/>
      <c r="SFA18" s="934"/>
      <c r="SFB18" s="934"/>
      <c r="SFC18" s="934"/>
      <c r="SFD18" s="934"/>
      <c r="SFE18" s="934"/>
      <c r="SFF18" s="934"/>
      <c r="SFG18" s="934"/>
      <c r="SFH18" s="934"/>
      <c r="SFI18" s="934"/>
      <c r="SFJ18" s="934"/>
      <c r="SFK18" s="934"/>
      <c r="SFL18" s="934"/>
      <c r="SFM18" s="934"/>
      <c r="SFN18" s="934"/>
      <c r="SFO18" s="934"/>
      <c r="SFP18" s="934"/>
      <c r="SFQ18" s="934"/>
      <c r="SFR18" s="934"/>
      <c r="SFS18" s="934"/>
      <c r="SFT18" s="934"/>
      <c r="SFU18" s="934"/>
      <c r="SFV18" s="934"/>
      <c r="SFW18" s="934"/>
      <c r="SFX18" s="934"/>
      <c r="SFY18" s="934"/>
      <c r="SFZ18" s="934"/>
      <c r="SGA18" s="934"/>
      <c r="SGB18" s="934"/>
      <c r="SGC18" s="934"/>
      <c r="SGD18" s="934"/>
      <c r="SGE18" s="934"/>
      <c r="SGF18" s="934"/>
      <c r="SGG18" s="934"/>
      <c r="SGH18" s="934"/>
      <c r="SGI18" s="934"/>
      <c r="SGJ18" s="934"/>
      <c r="SGK18" s="934"/>
      <c r="SGL18" s="934"/>
      <c r="SGM18" s="934"/>
      <c r="SGN18" s="934"/>
      <c r="SGO18" s="934"/>
      <c r="SGP18" s="934"/>
      <c r="SGQ18" s="934"/>
      <c r="SGR18" s="934"/>
      <c r="SGS18" s="934"/>
      <c r="SGT18" s="934"/>
      <c r="SGU18" s="934"/>
      <c r="SGV18" s="934"/>
      <c r="SGW18" s="934"/>
      <c r="SGX18" s="934"/>
      <c r="SGY18" s="934"/>
      <c r="SGZ18" s="934"/>
      <c r="SHA18" s="934"/>
      <c r="SHB18" s="934"/>
      <c r="SHC18" s="934"/>
      <c r="SHD18" s="934"/>
      <c r="SHE18" s="934"/>
      <c r="SHF18" s="934"/>
      <c r="SHG18" s="934"/>
      <c r="SHH18" s="934"/>
      <c r="SHI18" s="934"/>
      <c r="SHJ18" s="934"/>
      <c r="SHK18" s="934"/>
      <c r="SHL18" s="934"/>
      <c r="SHM18" s="934"/>
      <c r="SHN18" s="934"/>
      <c r="SHO18" s="934"/>
      <c r="SHP18" s="934"/>
      <c r="SHQ18" s="934"/>
      <c r="SHR18" s="934"/>
      <c r="SHS18" s="934"/>
      <c r="SHT18" s="934"/>
      <c r="SHU18" s="934"/>
      <c r="SHV18" s="934"/>
      <c r="SHW18" s="934"/>
      <c r="SHX18" s="934"/>
      <c r="SHY18" s="934"/>
      <c r="SHZ18" s="934"/>
      <c r="SIA18" s="934"/>
      <c r="SIB18" s="934"/>
      <c r="SIC18" s="934"/>
      <c r="SID18" s="934"/>
      <c r="SIE18" s="934"/>
      <c r="SIF18" s="934"/>
      <c r="SIG18" s="934"/>
      <c r="SIH18" s="934"/>
      <c r="SII18" s="934"/>
      <c r="SIJ18" s="934"/>
      <c r="SIK18" s="934"/>
      <c r="SIL18" s="934"/>
      <c r="SIM18" s="934"/>
      <c r="SIN18" s="934"/>
      <c r="SIO18" s="934"/>
      <c r="SIP18" s="934"/>
      <c r="SIQ18" s="934"/>
      <c r="SIR18" s="934"/>
      <c r="SIS18" s="934"/>
      <c r="SIT18" s="934"/>
      <c r="SIU18" s="934"/>
      <c r="SIV18" s="934"/>
      <c r="SIW18" s="934"/>
      <c r="SIX18" s="934"/>
      <c r="SIY18" s="934"/>
      <c r="SIZ18" s="934"/>
      <c r="SJA18" s="934"/>
      <c r="SJB18" s="934"/>
      <c r="SJC18" s="934"/>
      <c r="SJD18" s="934"/>
      <c r="SJE18" s="934"/>
      <c r="SJF18" s="934"/>
      <c r="SJG18" s="934"/>
      <c r="SJH18" s="934"/>
      <c r="SJI18" s="934"/>
      <c r="SJJ18" s="934"/>
      <c r="SJK18" s="934"/>
      <c r="SJL18" s="934"/>
      <c r="SJM18" s="934"/>
      <c r="SJN18" s="934"/>
      <c r="SJO18" s="934"/>
      <c r="SJP18" s="934"/>
      <c r="SJQ18" s="934"/>
      <c r="SJR18" s="934"/>
      <c r="SJS18" s="934"/>
      <c r="SJT18" s="934"/>
      <c r="SJU18" s="934"/>
      <c r="SJV18" s="934"/>
      <c r="SJW18" s="934"/>
      <c r="SJX18" s="934"/>
      <c r="SJY18" s="934"/>
      <c r="SJZ18" s="934"/>
      <c r="SKA18" s="934"/>
      <c r="SKB18" s="934"/>
      <c r="SKC18" s="934"/>
      <c r="SKD18" s="934"/>
      <c r="SKE18" s="934"/>
      <c r="SKF18" s="934"/>
      <c r="SKG18" s="934"/>
      <c r="SKH18" s="934"/>
      <c r="SKI18" s="934"/>
      <c r="SKJ18" s="934"/>
      <c r="SKK18" s="934"/>
      <c r="SKL18" s="934"/>
      <c r="SKM18" s="934"/>
      <c r="SKN18" s="934"/>
      <c r="SKO18" s="934"/>
      <c r="SKP18" s="934"/>
      <c r="SKQ18" s="934"/>
      <c r="SKR18" s="934"/>
      <c r="SKS18" s="934"/>
      <c r="SKT18" s="934"/>
      <c r="SKU18" s="934"/>
      <c r="SKV18" s="934"/>
      <c r="SKW18" s="934"/>
      <c r="SKX18" s="934"/>
      <c r="SKY18" s="934"/>
      <c r="SKZ18" s="934"/>
      <c r="SLA18" s="934"/>
      <c r="SLB18" s="934"/>
      <c r="SLC18" s="934"/>
      <c r="SLD18" s="934"/>
      <c r="SLE18" s="934"/>
      <c r="SLF18" s="934"/>
      <c r="SLG18" s="934"/>
      <c r="SLH18" s="934"/>
      <c r="SLI18" s="934"/>
      <c r="SLJ18" s="934"/>
      <c r="SLK18" s="934"/>
      <c r="SLL18" s="934"/>
      <c r="SLM18" s="934"/>
      <c r="SLN18" s="934"/>
      <c r="SLO18" s="934"/>
      <c r="SLP18" s="934"/>
      <c r="SLQ18" s="934"/>
      <c r="SLR18" s="934"/>
      <c r="SLS18" s="934"/>
      <c r="SLT18" s="934"/>
      <c r="SLU18" s="934"/>
      <c r="SLV18" s="934"/>
      <c r="SLW18" s="934"/>
      <c r="SLX18" s="934"/>
      <c r="SLY18" s="934"/>
      <c r="SLZ18" s="934"/>
      <c r="SMA18" s="934"/>
      <c r="SMB18" s="934"/>
      <c r="SMC18" s="934"/>
      <c r="SMD18" s="934"/>
      <c r="SME18" s="934"/>
      <c r="SMF18" s="934"/>
      <c r="SMG18" s="934"/>
      <c r="SMH18" s="934"/>
      <c r="SMI18" s="934"/>
      <c r="SMJ18" s="934"/>
      <c r="SMK18" s="934"/>
      <c r="SML18" s="934"/>
      <c r="SMM18" s="934"/>
      <c r="SMN18" s="934"/>
      <c r="SMO18" s="934"/>
      <c r="SMP18" s="934"/>
      <c r="SMQ18" s="934"/>
      <c r="SMR18" s="934"/>
      <c r="SMS18" s="934"/>
      <c r="SMT18" s="934"/>
      <c r="SMU18" s="934"/>
      <c r="SMV18" s="934"/>
      <c r="SMW18" s="934"/>
      <c r="SMX18" s="934"/>
      <c r="SMY18" s="934"/>
      <c r="SMZ18" s="934"/>
      <c r="SNA18" s="934"/>
      <c r="SNB18" s="934"/>
      <c r="SNC18" s="934"/>
      <c r="SND18" s="934"/>
      <c r="SNE18" s="934"/>
      <c r="SNF18" s="934"/>
      <c r="SNG18" s="934"/>
      <c r="SNH18" s="934"/>
      <c r="SNI18" s="934"/>
      <c r="SNJ18" s="934"/>
      <c r="SNK18" s="934"/>
      <c r="SNL18" s="934"/>
      <c r="SNM18" s="934"/>
      <c r="SNN18" s="934"/>
      <c r="SNO18" s="934"/>
      <c r="SNP18" s="934"/>
      <c r="SNQ18" s="934"/>
      <c r="SNR18" s="934"/>
      <c r="SNS18" s="934"/>
      <c r="SNT18" s="934"/>
      <c r="SNU18" s="934"/>
      <c r="SNV18" s="934"/>
      <c r="SNW18" s="934"/>
      <c r="SNX18" s="934"/>
      <c r="SNY18" s="934"/>
      <c r="SNZ18" s="934"/>
      <c r="SOA18" s="934"/>
      <c r="SOB18" s="934"/>
      <c r="SOC18" s="934"/>
      <c r="SOD18" s="934"/>
      <c r="SOE18" s="934"/>
      <c r="SOF18" s="934"/>
      <c r="SOG18" s="934"/>
      <c r="SOH18" s="934"/>
      <c r="SOI18" s="934"/>
      <c r="SOJ18" s="934"/>
      <c r="SOK18" s="934"/>
      <c r="SOL18" s="934"/>
      <c r="SOM18" s="934"/>
      <c r="SON18" s="934"/>
      <c r="SOO18" s="934"/>
      <c r="SOP18" s="934"/>
      <c r="SOQ18" s="934"/>
      <c r="SOR18" s="934"/>
      <c r="SOS18" s="934"/>
      <c r="SOT18" s="934"/>
      <c r="SOU18" s="934"/>
      <c r="SOV18" s="934"/>
      <c r="SOW18" s="934"/>
      <c r="SOX18" s="934"/>
      <c r="SOY18" s="934"/>
      <c r="SOZ18" s="934"/>
      <c r="SPA18" s="934"/>
      <c r="SPB18" s="934"/>
      <c r="SPC18" s="934"/>
      <c r="SPD18" s="934"/>
      <c r="SPE18" s="934"/>
      <c r="SPF18" s="934"/>
      <c r="SPG18" s="934"/>
      <c r="SPH18" s="934"/>
      <c r="SPI18" s="934"/>
      <c r="SPJ18" s="934"/>
      <c r="SPK18" s="934"/>
      <c r="SPL18" s="934"/>
      <c r="SPM18" s="934"/>
      <c r="SPN18" s="934"/>
      <c r="SPO18" s="934"/>
      <c r="SPP18" s="934"/>
      <c r="SPQ18" s="934"/>
      <c r="SPR18" s="934"/>
      <c r="SPS18" s="934"/>
      <c r="SPT18" s="934"/>
      <c r="SPU18" s="934"/>
      <c r="SPV18" s="934"/>
      <c r="SPW18" s="934"/>
      <c r="SPX18" s="934"/>
      <c r="SPY18" s="934"/>
      <c r="SPZ18" s="934"/>
      <c r="SQA18" s="934"/>
      <c r="SQB18" s="934"/>
      <c r="SQC18" s="934"/>
      <c r="SQD18" s="934"/>
      <c r="SQE18" s="934"/>
      <c r="SQF18" s="934"/>
      <c r="SQG18" s="934"/>
      <c r="SQH18" s="934"/>
      <c r="SQI18" s="934"/>
      <c r="SQJ18" s="934"/>
      <c r="SQK18" s="934"/>
      <c r="SQL18" s="934"/>
      <c r="SQM18" s="934"/>
      <c r="SQN18" s="934"/>
      <c r="SQO18" s="934"/>
      <c r="SQP18" s="934"/>
      <c r="SQQ18" s="934"/>
      <c r="SQR18" s="934"/>
      <c r="SQS18" s="934"/>
      <c r="SQT18" s="934"/>
      <c r="SQU18" s="934"/>
      <c r="SQV18" s="934"/>
      <c r="SQW18" s="934"/>
      <c r="SQX18" s="934"/>
      <c r="SQY18" s="934"/>
      <c r="SQZ18" s="934"/>
      <c r="SRA18" s="934"/>
      <c r="SRB18" s="934"/>
      <c r="SRC18" s="934"/>
      <c r="SRD18" s="934"/>
      <c r="SRE18" s="934"/>
      <c r="SRF18" s="934"/>
      <c r="SRG18" s="934"/>
      <c r="SRH18" s="934"/>
      <c r="SRI18" s="934"/>
      <c r="SRJ18" s="934"/>
      <c r="SRK18" s="934"/>
      <c r="SRL18" s="934"/>
      <c r="SRM18" s="934"/>
      <c r="SRN18" s="934"/>
      <c r="SRO18" s="934"/>
      <c r="SRP18" s="934"/>
      <c r="SRQ18" s="934"/>
      <c r="SRR18" s="934"/>
      <c r="SRS18" s="934"/>
      <c r="SRT18" s="934"/>
      <c r="SRU18" s="934"/>
      <c r="SRV18" s="934"/>
      <c r="SRW18" s="934"/>
      <c r="SRX18" s="934"/>
      <c r="SRY18" s="934"/>
      <c r="SRZ18" s="934"/>
      <c r="SSA18" s="934"/>
      <c r="SSB18" s="934"/>
      <c r="SSC18" s="934"/>
      <c r="SSD18" s="934"/>
      <c r="SSE18" s="934"/>
      <c r="SSF18" s="934"/>
      <c r="SSG18" s="934"/>
      <c r="SSH18" s="934"/>
      <c r="SSI18" s="934"/>
      <c r="SSJ18" s="934"/>
      <c r="SSK18" s="934"/>
      <c r="SSL18" s="934"/>
      <c r="SSM18" s="934"/>
      <c r="SSN18" s="934"/>
      <c r="SSO18" s="934"/>
      <c r="SSP18" s="934"/>
      <c r="SSQ18" s="934"/>
      <c r="SSR18" s="934"/>
      <c r="SSS18" s="934"/>
      <c r="SST18" s="934"/>
      <c r="SSU18" s="934"/>
      <c r="SSV18" s="934"/>
      <c r="SSW18" s="934"/>
      <c r="SSX18" s="934"/>
      <c r="SSY18" s="934"/>
      <c r="SSZ18" s="934"/>
      <c r="STA18" s="934"/>
      <c r="STB18" s="934"/>
      <c r="STC18" s="934"/>
      <c r="STD18" s="934"/>
      <c r="STE18" s="934"/>
      <c r="STF18" s="934"/>
      <c r="STG18" s="934"/>
      <c r="STH18" s="934"/>
      <c r="STI18" s="934"/>
      <c r="STJ18" s="934"/>
      <c r="STK18" s="934"/>
      <c r="STL18" s="934"/>
      <c r="STM18" s="934"/>
      <c r="STN18" s="934"/>
      <c r="STO18" s="934"/>
      <c r="STP18" s="934"/>
      <c r="STQ18" s="934"/>
      <c r="STR18" s="934"/>
      <c r="STS18" s="934"/>
      <c r="STT18" s="934"/>
      <c r="STU18" s="934"/>
      <c r="STV18" s="934"/>
      <c r="STW18" s="934"/>
      <c r="STX18" s="934"/>
      <c r="STY18" s="934"/>
      <c r="STZ18" s="934"/>
      <c r="SUA18" s="934"/>
      <c r="SUB18" s="934"/>
      <c r="SUC18" s="934"/>
      <c r="SUD18" s="934"/>
      <c r="SUE18" s="934"/>
      <c r="SUF18" s="934"/>
      <c r="SUG18" s="934"/>
      <c r="SUH18" s="934"/>
      <c r="SUI18" s="934"/>
      <c r="SUJ18" s="934"/>
      <c r="SUK18" s="934"/>
      <c r="SUL18" s="934"/>
      <c r="SUM18" s="934"/>
      <c r="SUN18" s="934"/>
      <c r="SUO18" s="934"/>
      <c r="SUP18" s="934"/>
      <c r="SUQ18" s="934"/>
      <c r="SUR18" s="934"/>
      <c r="SUS18" s="934"/>
      <c r="SUT18" s="934"/>
      <c r="SUU18" s="934"/>
      <c r="SUV18" s="934"/>
      <c r="SUW18" s="934"/>
      <c r="SUX18" s="934"/>
      <c r="SUY18" s="934"/>
      <c r="SUZ18" s="934"/>
      <c r="SVA18" s="934"/>
      <c r="SVB18" s="934"/>
      <c r="SVC18" s="934"/>
      <c r="SVD18" s="934"/>
      <c r="SVE18" s="934"/>
      <c r="SVF18" s="934"/>
      <c r="SVG18" s="934"/>
      <c r="SVH18" s="934"/>
      <c r="SVI18" s="934"/>
      <c r="SVJ18" s="934"/>
      <c r="SVK18" s="934"/>
      <c r="SVL18" s="934"/>
      <c r="SVM18" s="934"/>
      <c r="SVN18" s="934"/>
      <c r="SVO18" s="934"/>
      <c r="SVP18" s="934"/>
      <c r="SVQ18" s="934"/>
      <c r="SVR18" s="934"/>
      <c r="SVS18" s="934"/>
      <c r="SVT18" s="934"/>
      <c r="SVU18" s="934"/>
      <c r="SVV18" s="934"/>
      <c r="SVW18" s="934"/>
      <c r="SVX18" s="934"/>
      <c r="SVY18" s="934"/>
      <c r="SVZ18" s="934"/>
      <c r="SWA18" s="934"/>
      <c r="SWB18" s="934"/>
      <c r="SWC18" s="934"/>
      <c r="SWD18" s="934"/>
      <c r="SWE18" s="934"/>
      <c r="SWF18" s="934"/>
      <c r="SWG18" s="934"/>
      <c r="SWH18" s="934"/>
      <c r="SWI18" s="934"/>
      <c r="SWJ18" s="934"/>
      <c r="SWK18" s="934"/>
      <c r="SWL18" s="934"/>
      <c r="SWM18" s="934"/>
      <c r="SWN18" s="934"/>
      <c r="SWO18" s="934"/>
      <c r="SWP18" s="934"/>
      <c r="SWQ18" s="934"/>
      <c r="SWR18" s="934"/>
      <c r="SWS18" s="934"/>
      <c r="SWT18" s="934"/>
      <c r="SWU18" s="934"/>
      <c r="SWV18" s="934"/>
      <c r="SWW18" s="934"/>
      <c r="SWX18" s="934"/>
      <c r="SWY18" s="934"/>
      <c r="SWZ18" s="934"/>
      <c r="SXA18" s="934"/>
      <c r="SXB18" s="934"/>
      <c r="SXC18" s="934"/>
      <c r="SXD18" s="934"/>
      <c r="SXE18" s="934"/>
      <c r="SXF18" s="934"/>
      <c r="SXG18" s="934"/>
      <c r="SXH18" s="934"/>
      <c r="SXI18" s="934"/>
      <c r="SXJ18" s="934"/>
      <c r="SXK18" s="934"/>
      <c r="SXL18" s="934"/>
      <c r="SXM18" s="934"/>
      <c r="SXN18" s="934"/>
      <c r="SXO18" s="934"/>
      <c r="SXP18" s="934"/>
      <c r="SXQ18" s="934"/>
      <c r="SXR18" s="934"/>
      <c r="SXS18" s="934"/>
      <c r="SXT18" s="934"/>
      <c r="SXU18" s="934"/>
      <c r="SXV18" s="934"/>
      <c r="SXW18" s="934"/>
      <c r="SXX18" s="934"/>
      <c r="SXY18" s="934"/>
      <c r="SXZ18" s="934"/>
      <c r="SYA18" s="934"/>
      <c r="SYB18" s="934"/>
      <c r="SYC18" s="934"/>
      <c r="SYD18" s="934"/>
      <c r="SYE18" s="934"/>
      <c r="SYF18" s="934"/>
      <c r="SYG18" s="934"/>
      <c r="SYH18" s="934"/>
      <c r="SYI18" s="934"/>
      <c r="SYJ18" s="934"/>
      <c r="SYK18" s="934"/>
      <c r="SYL18" s="934"/>
      <c r="SYM18" s="934"/>
      <c r="SYN18" s="934"/>
      <c r="SYO18" s="934"/>
      <c r="SYP18" s="934"/>
      <c r="SYQ18" s="934"/>
      <c r="SYR18" s="934"/>
      <c r="SYS18" s="934"/>
      <c r="SYT18" s="934"/>
      <c r="SYU18" s="934"/>
      <c r="SYV18" s="934"/>
      <c r="SYW18" s="934"/>
      <c r="SYX18" s="934"/>
      <c r="SYY18" s="934"/>
      <c r="SYZ18" s="934"/>
      <c r="SZA18" s="934"/>
      <c r="SZB18" s="934"/>
      <c r="SZC18" s="934"/>
      <c r="SZD18" s="934"/>
      <c r="SZE18" s="934"/>
      <c r="SZF18" s="934"/>
      <c r="SZG18" s="934"/>
      <c r="SZH18" s="934"/>
      <c r="SZI18" s="934"/>
      <c r="SZJ18" s="934"/>
      <c r="SZK18" s="934"/>
      <c r="SZL18" s="934"/>
      <c r="SZM18" s="934"/>
      <c r="SZN18" s="934"/>
      <c r="SZO18" s="934"/>
      <c r="SZP18" s="934"/>
      <c r="SZQ18" s="934"/>
      <c r="SZR18" s="934"/>
      <c r="SZS18" s="934"/>
      <c r="SZT18" s="934"/>
      <c r="SZU18" s="934"/>
      <c r="SZV18" s="934"/>
      <c r="SZW18" s="934"/>
      <c r="SZX18" s="934"/>
      <c r="SZY18" s="934"/>
      <c r="SZZ18" s="934"/>
      <c r="TAA18" s="934"/>
      <c r="TAB18" s="934"/>
      <c r="TAC18" s="934"/>
      <c r="TAD18" s="934"/>
      <c r="TAE18" s="934"/>
      <c r="TAF18" s="934"/>
      <c r="TAG18" s="934"/>
      <c r="TAH18" s="934"/>
      <c r="TAI18" s="934"/>
      <c r="TAJ18" s="934"/>
      <c r="TAK18" s="934"/>
      <c r="TAL18" s="934"/>
      <c r="TAM18" s="934"/>
      <c r="TAN18" s="934"/>
      <c r="TAO18" s="934"/>
      <c r="TAP18" s="934"/>
      <c r="TAQ18" s="934"/>
      <c r="TAR18" s="934"/>
      <c r="TAS18" s="934"/>
      <c r="TAT18" s="934"/>
      <c r="TAU18" s="934"/>
      <c r="TAV18" s="934"/>
      <c r="TAW18" s="934"/>
      <c r="TAX18" s="934"/>
      <c r="TAY18" s="934"/>
      <c r="TAZ18" s="934"/>
      <c r="TBA18" s="934"/>
      <c r="TBB18" s="934"/>
      <c r="TBC18" s="934"/>
      <c r="TBD18" s="934"/>
      <c r="TBE18" s="934"/>
      <c r="TBF18" s="934"/>
      <c r="TBG18" s="934"/>
      <c r="TBH18" s="934"/>
      <c r="TBI18" s="934"/>
      <c r="TBJ18" s="934"/>
      <c r="TBK18" s="934"/>
      <c r="TBL18" s="934"/>
      <c r="TBM18" s="934"/>
      <c r="TBN18" s="934"/>
      <c r="TBO18" s="934"/>
      <c r="TBP18" s="934"/>
      <c r="TBQ18" s="934"/>
      <c r="TBR18" s="934"/>
      <c r="TBS18" s="934"/>
      <c r="TBT18" s="934"/>
      <c r="TBU18" s="934"/>
      <c r="TBV18" s="934"/>
      <c r="TBW18" s="934"/>
      <c r="TBX18" s="934"/>
      <c r="TBY18" s="934"/>
      <c r="TBZ18" s="934"/>
      <c r="TCA18" s="934"/>
      <c r="TCB18" s="934"/>
      <c r="TCC18" s="934"/>
      <c r="TCD18" s="934"/>
      <c r="TCE18" s="934"/>
      <c r="TCF18" s="934"/>
      <c r="TCG18" s="934"/>
      <c r="TCH18" s="934"/>
      <c r="TCI18" s="934"/>
      <c r="TCJ18" s="934"/>
      <c r="TCK18" s="934"/>
      <c r="TCL18" s="934"/>
      <c r="TCM18" s="934"/>
      <c r="TCN18" s="934"/>
      <c r="TCO18" s="934"/>
      <c r="TCP18" s="934"/>
      <c r="TCQ18" s="934"/>
      <c r="TCR18" s="934"/>
      <c r="TCS18" s="934"/>
      <c r="TCT18" s="934"/>
      <c r="TCU18" s="934"/>
      <c r="TCV18" s="934"/>
      <c r="TCW18" s="934"/>
      <c r="TCX18" s="934"/>
      <c r="TCY18" s="934"/>
      <c r="TCZ18" s="934"/>
      <c r="TDA18" s="934"/>
      <c r="TDB18" s="934"/>
      <c r="TDC18" s="934"/>
      <c r="TDD18" s="934"/>
      <c r="TDE18" s="934"/>
      <c r="TDF18" s="934"/>
      <c r="TDG18" s="934"/>
      <c r="TDH18" s="934"/>
      <c r="TDI18" s="934"/>
      <c r="TDJ18" s="934"/>
      <c r="TDK18" s="934"/>
      <c r="TDL18" s="934"/>
      <c r="TDM18" s="934"/>
      <c r="TDN18" s="934"/>
      <c r="TDO18" s="934"/>
      <c r="TDP18" s="934"/>
      <c r="TDQ18" s="934"/>
      <c r="TDR18" s="934"/>
      <c r="TDS18" s="934"/>
      <c r="TDT18" s="934"/>
      <c r="TDU18" s="934"/>
      <c r="TDV18" s="934"/>
      <c r="TDW18" s="934"/>
      <c r="TDX18" s="934"/>
      <c r="TDY18" s="934"/>
      <c r="TDZ18" s="934"/>
      <c r="TEA18" s="934"/>
      <c r="TEB18" s="934"/>
      <c r="TEC18" s="934"/>
      <c r="TED18" s="934"/>
      <c r="TEE18" s="934"/>
      <c r="TEF18" s="934"/>
      <c r="TEG18" s="934"/>
      <c r="TEH18" s="934"/>
      <c r="TEI18" s="934"/>
      <c r="TEJ18" s="934"/>
      <c r="TEK18" s="934"/>
      <c r="TEL18" s="934"/>
      <c r="TEM18" s="934"/>
      <c r="TEN18" s="934"/>
      <c r="TEO18" s="934"/>
      <c r="TEP18" s="934"/>
      <c r="TEQ18" s="934"/>
      <c r="TER18" s="934"/>
      <c r="TES18" s="934"/>
      <c r="TET18" s="934"/>
      <c r="TEU18" s="934"/>
      <c r="TEV18" s="934"/>
      <c r="TEW18" s="934"/>
      <c r="TEX18" s="934"/>
      <c r="TEY18" s="934"/>
      <c r="TEZ18" s="934"/>
      <c r="TFA18" s="934"/>
      <c r="TFB18" s="934"/>
      <c r="TFC18" s="934"/>
      <c r="TFD18" s="934"/>
      <c r="TFE18" s="934"/>
      <c r="TFF18" s="934"/>
      <c r="TFG18" s="934"/>
      <c r="TFH18" s="934"/>
      <c r="TFI18" s="934"/>
      <c r="TFJ18" s="934"/>
      <c r="TFK18" s="934"/>
      <c r="TFL18" s="934"/>
      <c r="TFM18" s="934"/>
      <c r="TFN18" s="934"/>
      <c r="TFO18" s="934"/>
      <c r="TFP18" s="934"/>
      <c r="TFQ18" s="934"/>
      <c r="TFR18" s="934"/>
      <c r="TFS18" s="934"/>
      <c r="TFT18" s="934"/>
      <c r="TFU18" s="934"/>
      <c r="TFV18" s="934"/>
      <c r="TFW18" s="934"/>
      <c r="TFX18" s="934"/>
      <c r="TFY18" s="934"/>
      <c r="TFZ18" s="934"/>
      <c r="TGA18" s="934"/>
      <c r="TGB18" s="934"/>
      <c r="TGC18" s="934"/>
      <c r="TGD18" s="934"/>
      <c r="TGE18" s="934"/>
      <c r="TGF18" s="934"/>
      <c r="TGG18" s="934"/>
      <c r="TGH18" s="934"/>
      <c r="TGI18" s="934"/>
      <c r="TGJ18" s="934"/>
      <c r="TGK18" s="934"/>
      <c r="TGL18" s="934"/>
      <c r="TGM18" s="934"/>
      <c r="TGN18" s="934"/>
      <c r="TGO18" s="934"/>
      <c r="TGP18" s="934"/>
      <c r="TGQ18" s="934"/>
      <c r="TGR18" s="934"/>
      <c r="TGS18" s="934"/>
      <c r="TGT18" s="934"/>
      <c r="TGU18" s="934"/>
      <c r="TGV18" s="934"/>
      <c r="TGW18" s="934"/>
      <c r="TGX18" s="934"/>
      <c r="TGY18" s="934"/>
      <c r="TGZ18" s="934"/>
      <c r="THA18" s="934"/>
      <c r="THB18" s="934"/>
      <c r="THC18" s="934"/>
      <c r="THD18" s="934"/>
      <c r="THE18" s="934"/>
      <c r="THF18" s="934"/>
      <c r="THG18" s="934"/>
      <c r="THH18" s="934"/>
      <c r="THI18" s="934"/>
      <c r="THJ18" s="934"/>
      <c r="THK18" s="934"/>
      <c r="THL18" s="934"/>
      <c r="THM18" s="934"/>
      <c r="THN18" s="934"/>
      <c r="THO18" s="934"/>
      <c r="THP18" s="934"/>
      <c r="THQ18" s="934"/>
      <c r="THR18" s="934"/>
      <c r="THS18" s="934"/>
      <c r="THT18" s="934"/>
      <c r="THU18" s="934"/>
      <c r="THV18" s="934"/>
      <c r="THW18" s="934"/>
      <c r="THX18" s="934"/>
      <c r="THY18" s="934"/>
      <c r="THZ18" s="934"/>
      <c r="TIA18" s="934"/>
      <c r="TIB18" s="934"/>
      <c r="TIC18" s="934"/>
      <c r="TID18" s="934"/>
      <c r="TIE18" s="934"/>
      <c r="TIF18" s="934"/>
      <c r="TIG18" s="934"/>
      <c r="TIH18" s="934"/>
      <c r="TII18" s="934"/>
      <c r="TIJ18" s="934"/>
      <c r="TIK18" s="934"/>
      <c r="TIL18" s="934"/>
      <c r="TIM18" s="934"/>
      <c r="TIN18" s="934"/>
      <c r="TIO18" s="934"/>
      <c r="TIP18" s="934"/>
      <c r="TIQ18" s="934"/>
      <c r="TIR18" s="934"/>
      <c r="TIS18" s="934"/>
      <c r="TIT18" s="934"/>
      <c r="TIU18" s="934"/>
      <c r="TIV18" s="934"/>
      <c r="TIW18" s="934"/>
      <c r="TIX18" s="934"/>
      <c r="TIY18" s="934"/>
      <c r="TIZ18" s="934"/>
      <c r="TJA18" s="934"/>
      <c r="TJB18" s="934"/>
      <c r="TJC18" s="934"/>
      <c r="TJD18" s="934"/>
      <c r="TJE18" s="934"/>
      <c r="TJF18" s="934"/>
      <c r="TJG18" s="934"/>
      <c r="TJH18" s="934"/>
      <c r="TJI18" s="934"/>
      <c r="TJJ18" s="934"/>
      <c r="TJK18" s="934"/>
      <c r="TJL18" s="934"/>
      <c r="TJM18" s="934"/>
      <c r="TJN18" s="934"/>
      <c r="TJO18" s="934"/>
      <c r="TJP18" s="934"/>
      <c r="TJQ18" s="934"/>
      <c r="TJR18" s="934"/>
      <c r="TJS18" s="934"/>
      <c r="TJT18" s="934"/>
      <c r="TJU18" s="934"/>
      <c r="TJV18" s="934"/>
      <c r="TJW18" s="934"/>
      <c r="TJX18" s="934"/>
      <c r="TJY18" s="934"/>
      <c r="TJZ18" s="934"/>
      <c r="TKA18" s="934"/>
      <c r="TKB18" s="934"/>
      <c r="TKC18" s="934"/>
      <c r="TKD18" s="934"/>
      <c r="TKE18" s="934"/>
      <c r="TKF18" s="934"/>
      <c r="TKG18" s="934"/>
      <c r="TKH18" s="934"/>
      <c r="TKI18" s="934"/>
      <c r="TKJ18" s="934"/>
      <c r="TKK18" s="934"/>
      <c r="TKL18" s="934"/>
      <c r="TKM18" s="934"/>
      <c r="TKN18" s="934"/>
      <c r="TKO18" s="934"/>
      <c r="TKP18" s="934"/>
      <c r="TKQ18" s="934"/>
      <c r="TKR18" s="934"/>
      <c r="TKS18" s="934"/>
      <c r="TKT18" s="934"/>
      <c r="TKU18" s="934"/>
      <c r="TKV18" s="934"/>
      <c r="TKW18" s="934"/>
      <c r="TKX18" s="934"/>
      <c r="TKY18" s="934"/>
      <c r="TKZ18" s="934"/>
      <c r="TLA18" s="934"/>
      <c r="TLB18" s="934"/>
      <c r="TLC18" s="934"/>
      <c r="TLD18" s="934"/>
      <c r="TLE18" s="934"/>
      <c r="TLF18" s="934"/>
      <c r="TLG18" s="934"/>
      <c r="TLH18" s="934"/>
      <c r="TLI18" s="934"/>
      <c r="TLJ18" s="934"/>
      <c r="TLK18" s="934"/>
      <c r="TLL18" s="934"/>
      <c r="TLM18" s="934"/>
      <c r="TLN18" s="934"/>
      <c r="TLO18" s="934"/>
      <c r="TLP18" s="934"/>
      <c r="TLQ18" s="934"/>
      <c r="TLR18" s="934"/>
      <c r="TLS18" s="934"/>
      <c r="TLT18" s="934"/>
      <c r="TLU18" s="934"/>
      <c r="TLV18" s="934"/>
      <c r="TLW18" s="934"/>
      <c r="TLX18" s="934"/>
      <c r="TLY18" s="934"/>
      <c r="TLZ18" s="934"/>
      <c r="TMA18" s="934"/>
      <c r="TMB18" s="934"/>
      <c r="TMC18" s="934"/>
      <c r="TMD18" s="934"/>
      <c r="TME18" s="934"/>
      <c r="TMF18" s="934"/>
      <c r="TMG18" s="934"/>
      <c r="TMH18" s="934"/>
      <c r="TMI18" s="934"/>
      <c r="TMJ18" s="934"/>
      <c r="TMK18" s="934"/>
      <c r="TML18" s="934"/>
      <c r="TMM18" s="934"/>
      <c r="TMN18" s="934"/>
      <c r="TMO18" s="934"/>
      <c r="TMP18" s="934"/>
      <c r="TMQ18" s="934"/>
      <c r="TMR18" s="934"/>
      <c r="TMS18" s="934"/>
      <c r="TMT18" s="934"/>
      <c r="TMU18" s="934"/>
      <c r="TMV18" s="934"/>
      <c r="TMW18" s="934"/>
      <c r="TMX18" s="934"/>
      <c r="TMY18" s="934"/>
      <c r="TMZ18" s="934"/>
      <c r="TNA18" s="934"/>
      <c r="TNB18" s="934"/>
      <c r="TNC18" s="934"/>
      <c r="TND18" s="934"/>
      <c r="TNE18" s="934"/>
      <c r="TNF18" s="934"/>
      <c r="TNG18" s="934"/>
      <c r="TNH18" s="934"/>
      <c r="TNI18" s="934"/>
      <c r="TNJ18" s="934"/>
      <c r="TNK18" s="934"/>
      <c r="TNL18" s="934"/>
      <c r="TNM18" s="934"/>
      <c r="TNN18" s="934"/>
      <c r="TNO18" s="934"/>
      <c r="TNP18" s="934"/>
      <c r="TNQ18" s="934"/>
      <c r="TNR18" s="934"/>
      <c r="TNS18" s="934"/>
      <c r="TNT18" s="934"/>
      <c r="TNU18" s="934"/>
      <c r="TNV18" s="934"/>
      <c r="TNW18" s="934"/>
      <c r="TNX18" s="934"/>
      <c r="TNY18" s="934"/>
      <c r="TNZ18" s="934"/>
      <c r="TOA18" s="934"/>
      <c r="TOB18" s="934"/>
      <c r="TOC18" s="934"/>
      <c r="TOD18" s="934"/>
      <c r="TOE18" s="934"/>
      <c r="TOF18" s="934"/>
      <c r="TOG18" s="934"/>
      <c r="TOH18" s="934"/>
      <c r="TOI18" s="934"/>
      <c r="TOJ18" s="934"/>
      <c r="TOK18" s="934"/>
      <c r="TOL18" s="934"/>
      <c r="TOM18" s="934"/>
      <c r="TON18" s="934"/>
      <c r="TOO18" s="934"/>
      <c r="TOP18" s="934"/>
      <c r="TOQ18" s="934"/>
      <c r="TOR18" s="934"/>
      <c r="TOS18" s="934"/>
      <c r="TOT18" s="934"/>
      <c r="TOU18" s="934"/>
      <c r="TOV18" s="934"/>
      <c r="TOW18" s="934"/>
      <c r="TOX18" s="934"/>
      <c r="TOY18" s="934"/>
      <c r="TOZ18" s="934"/>
      <c r="TPA18" s="934"/>
      <c r="TPB18" s="934"/>
      <c r="TPC18" s="934"/>
      <c r="TPD18" s="934"/>
      <c r="TPE18" s="934"/>
      <c r="TPF18" s="934"/>
      <c r="TPG18" s="934"/>
      <c r="TPH18" s="934"/>
      <c r="TPI18" s="934"/>
      <c r="TPJ18" s="934"/>
      <c r="TPK18" s="934"/>
      <c r="TPL18" s="934"/>
      <c r="TPM18" s="934"/>
      <c r="TPN18" s="934"/>
      <c r="TPO18" s="934"/>
      <c r="TPP18" s="934"/>
      <c r="TPQ18" s="934"/>
      <c r="TPR18" s="934"/>
      <c r="TPS18" s="934"/>
      <c r="TPT18" s="934"/>
      <c r="TPU18" s="934"/>
      <c r="TPV18" s="934"/>
      <c r="TPW18" s="934"/>
      <c r="TPX18" s="934"/>
      <c r="TPY18" s="934"/>
      <c r="TPZ18" s="934"/>
      <c r="TQA18" s="934"/>
      <c r="TQB18" s="934"/>
      <c r="TQC18" s="934"/>
      <c r="TQD18" s="934"/>
      <c r="TQE18" s="934"/>
      <c r="TQF18" s="934"/>
      <c r="TQG18" s="934"/>
      <c r="TQH18" s="934"/>
      <c r="TQI18" s="934"/>
      <c r="TQJ18" s="934"/>
      <c r="TQK18" s="934"/>
      <c r="TQL18" s="934"/>
      <c r="TQM18" s="934"/>
      <c r="TQN18" s="934"/>
      <c r="TQO18" s="934"/>
      <c r="TQP18" s="934"/>
      <c r="TQQ18" s="934"/>
      <c r="TQR18" s="934"/>
      <c r="TQS18" s="934"/>
      <c r="TQT18" s="934"/>
      <c r="TQU18" s="934"/>
      <c r="TQV18" s="934"/>
      <c r="TQW18" s="934"/>
      <c r="TQX18" s="934"/>
      <c r="TQY18" s="934"/>
      <c r="TQZ18" s="934"/>
      <c r="TRA18" s="934"/>
      <c r="TRB18" s="934"/>
      <c r="TRC18" s="934"/>
      <c r="TRD18" s="934"/>
      <c r="TRE18" s="934"/>
      <c r="TRF18" s="934"/>
      <c r="TRG18" s="934"/>
      <c r="TRH18" s="934"/>
      <c r="TRI18" s="934"/>
      <c r="TRJ18" s="934"/>
      <c r="TRK18" s="934"/>
      <c r="TRL18" s="934"/>
      <c r="TRM18" s="934"/>
      <c r="TRN18" s="934"/>
      <c r="TRO18" s="934"/>
      <c r="TRP18" s="934"/>
      <c r="TRQ18" s="934"/>
      <c r="TRR18" s="934"/>
      <c r="TRS18" s="934"/>
      <c r="TRT18" s="934"/>
      <c r="TRU18" s="934"/>
      <c r="TRV18" s="934"/>
      <c r="TRW18" s="934"/>
      <c r="TRX18" s="934"/>
      <c r="TRY18" s="934"/>
      <c r="TRZ18" s="934"/>
      <c r="TSA18" s="934"/>
      <c r="TSB18" s="934"/>
      <c r="TSC18" s="934"/>
      <c r="TSD18" s="934"/>
      <c r="TSE18" s="934"/>
      <c r="TSF18" s="934"/>
      <c r="TSG18" s="934"/>
      <c r="TSH18" s="934"/>
      <c r="TSI18" s="934"/>
      <c r="TSJ18" s="934"/>
      <c r="TSK18" s="934"/>
      <c r="TSL18" s="934"/>
      <c r="TSM18" s="934"/>
      <c r="TSN18" s="934"/>
      <c r="TSO18" s="934"/>
      <c r="TSP18" s="934"/>
      <c r="TSQ18" s="934"/>
      <c r="TSR18" s="934"/>
      <c r="TSS18" s="934"/>
      <c r="TST18" s="934"/>
      <c r="TSU18" s="934"/>
      <c r="TSV18" s="934"/>
      <c r="TSW18" s="934"/>
      <c r="TSX18" s="934"/>
      <c r="TSY18" s="934"/>
      <c r="TSZ18" s="934"/>
      <c r="TTA18" s="934"/>
      <c r="TTB18" s="934"/>
      <c r="TTC18" s="934"/>
      <c r="TTD18" s="934"/>
      <c r="TTE18" s="934"/>
      <c r="TTF18" s="934"/>
      <c r="TTG18" s="934"/>
      <c r="TTH18" s="934"/>
      <c r="TTI18" s="934"/>
      <c r="TTJ18" s="934"/>
      <c r="TTK18" s="934"/>
      <c r="TTL18" s="934"/>
      <c r="TTM18" s="934"/>
      <c r="TTN18" s="934"/>
      <c r="TTO18" s="934"/>
      <c r="TTP18" s="934"/>
      <c r="TTQ18" s="934"/>
      <c r="TTR18" s="934"/>
      <c r="TTS18" s="934"/>
      <c r="TTT18" s="934"/>
      <c r="TTU18" s="934"/>
      <c r="TTV18" s="934"/>
      <c r="TTW18" s="934"/>
      <c r="TTX18" s="934"/>
      <c r="TTY18" s="934"/>
      <c r="TTZ18" s="934"/>
      <c r="TUA18" s="934"/>
      <c r="TUB18" s="934"/>
      <c r="TUC18" s="934"/>
      <c r="TUD18" s="934"/>
      <c r="TUE18" s="934"/>
      <c r="TUF18" s="934"/>
      <c r="TUG18" s="934"/>
      <c r="TUH18" s="934"/>
      <c r="TUI18" s="934"/>
      <c r="TUJ18" s="934"/>
      <c r="TUK18" s="934"/>
      <c r="TUL18" s="934"/>
      <c r="TUM18" s="934"/>
      <c r="TUN18" s="934"/>
      <c r="TUO18" s="934"/>
      <c r="TUP18" s="934"/>
      <c r="TUQ18" s="934"/>
      <c r="TUR18" s="934"/>
      <c r="TUS18" s="934"/>
      <c r="TUT18" s="934"/>
      <c r="TUU18" s="934"/>
      <c r="TUV18" s="934"/>
      <c r="TUW18" s="934"/>
      <c r="TUX18" s="934"/>
      <c r="TUY18" s="934"/>
      <c r="TUZ18" s="934"/>
      <c r="TVA18" s="934"/>
      <c r="TVB18" s="934"/>
      <c r="TVC18" s="934"/>
      <c r="TVD18" s="934"/>
      <c r="TVE18" s="934"/>
      <c r="TVF18" s="934"/>
      <c r="TVG18" s="934"/>
      <c r="TVH18" s="934"/>
      <c r="TVI18" s="934"/>
      <c r="TVJ18" s="934"/>
      <c r="TVK18" s="934"/>
      <c r="TVL18" s="934"/>
      <c r="TVM18" s="934"/>
      <c r="TVN18" s="934"/>
      <c r="TVO18" s="934"/>
      <c r="TVP18" s="934"/>
      <c r="TVQ18" s="934"/>
      <c r="TVR18" s="934"/>
      <c r="TVS18" s="934"/>
      <c r="TVT18" s="934"/>
      <c r="TVU18" s="934"/>
      <c r="TVV18" s="934"/>
      <c r="TVW18" s="934"/>
      <c r="TVX18" s="934"/>
      <c r="TVY18" s="934"/>
      <c r="TVZ18" s="934"/>
      <c r="TWA18" s="934"/>
      <c r="TWB18" s="934"/>
      <c r="TWC18" s="934"/>
      <c r="TWD18" s="934"/>
      <c r="TWE18" s="934"/>
      <c r="TWF18" s="934"/>
      <c r="TWG18" s="934"/>
      <c r="TWH18" s="934"/>
      <c r="TWI18" s="934"/>
      <c r="TWJ18" s="934"/>
      <c r="TWK18" s="934"/>
      <c r="TWL18" s="934"/>
      <c r="TWM18" s="934"/>
      <c r="TWN18" s="934"/>
      <c r="TWO18" s="934"/>
      <c r="TWP18" s="934"/>
      <c r="TWQ18" s="934"/>
      <c r="TWR18" s="934"/>
      <c r="TWS18" s="934"/>
      <c r="TWT18" s="934"/>
      <c r="TWU18" s="934"/>
      <c r="TWV18" s="934"/>
      <c r="TWW18" s="934"/>
      <c r="TWX18" s="934"/>
      <c r="TWY18" s="934"/>
      <c r="TWZ18" s="934"/>
      <c r="TXA18" s="934"/>
      <c r="TXB18" s="934"/>
      <c r="TXC18" s="934"/>
      <c r="TXD18" s="934"/>
      <c r="TXE18" s="934"/>
      <c r="TXF18" s="934"/>
      <c r="TXG18" s="934"/>
      <c r="TXH18" s="934"/>
      <c r="TXI18" s="934"/>
      <c r="TXJ18" s="934"/>
      <c r="TXK18" s="934"/>
      <c r="TXL18" s="934"/>
      <c r="TXM18" s="934"/>
      <c r="TXN18" s="934"/>
      <c r="TXO18" s="934"/>
      <c r="TXP18" s="934"/>
      <c r="TXQ18" s="934"/>
      <c r="TXR18" s="934"/>
      <c r="TXS18" s="934"/>
      <c r="TXT18" s="934"/>
      <c r="TXU18" s="934"/>
      <c r="TXV18" s="934"/>
      <c r="TXW18" s="934"/>
      <c r="TXX18" s="934"/>
      <c r="TXY18" s="934"/>
      <c r="TXZ18" s="934"/>
      <c r="TYA18" s="934"/>
      <c r="TYB18" s="934"/>
      <c r="TYC18" s="934"/>
      <c r="TYD18" s="934"/>
      <c r="TYE18" s="934"/>
      <c r="TYF18" s="934"/>
      <c r="TYG18" s="934"/>
      <c r="TYH18" s="934"/>
      <c r="TYI18" s="934"/>
      <c r="TYJ18" s="934"/>
      <c r="TYK18" s="934"/>
      <c r="TYL18" s="934"/>
      <c r="TYM18" s="934"/>
      <c r="TYN18" s="934"/>
      <c r="TYO18" s="934"/>
      <c r="TYP18" s="934"/>
      <c r="TYQ18" s="934"/>
      <c r="TYR18" s="934"/>
      <c r="TYS18" s="934"/>
      <c r="TYT18" s="934"/>
      <c r="TYU18" s="934"/>
      <c r="TYV18" s="934"/>
      <c r="TYW18" s="934"/>
      <c r="TYX18" s="934"/>
      <c r="TYY18" s="934"/>
      <c r="TYZ18" s="934"/>
      <c r="TZA18" s="934"/>
      <c r="TZB18" s="934"/>
      <c r="TZC18" s="934"/>
      <c r="TZD18" s="934"/>
      <c r="TZE18" s="934"/>
      <c r="TZF18" s="934"/>
      <c r="TZG18" s="934"/>
      <c r="TZH18" s="934"/>
      <c r="TZI18" s="934"/>
      <c r="TZJ18" s="934"/>
      <c r="TZK18" s="934"/>
      <c r="TZL18" s="934"/>
      <c r="TZM18" s="934"/>
      <c r="TZN18" s="934"/>
      <c r="TZO18" s="934"/>
      <c r="TZP18" s="934"/>
      <c r="TZQ18" s="934"/>
      <c r="TZR18" s="934"/>
      <c r="TZS18" s="934"/>
      <c r="TZT18" s="934"/>
      <c r="TZU18" s="934"/>
      <c r="TZV18" s="934"/>
      <c r="TZW18" s="934"/>
      <c r="TZX18" s="934"/>
      <c r="TZY18" s="934"/>
      <c r="TZZ18" s="934"/>
      <c r="UAA18" s="934"/>
      <c r="UAB18" s="934"/>
      <c r="UAC18" s="934"/>
      <c r="UAD18" s="934"/>
      <c r="UAE18" s="934"/>
      <c r="UAF18" s="934"/>
      <c r="UAG18" s="934"/>
      <c r="UAH18" s="934"/>
      <c r="UAI18" s="934"/>
      <c r="UAJ18" s="934"/>
      <c r="UAK18" s="934"/>
      <c r="UAL18" s="934"/>
      <c r="UAM18" s="934"/>
      <c r="UAN18" s="934"/>
      <c r="UAO18" s="934"/>
      <c r="UAP18" s="934"/>
      <c r="UAQ18" s="934"/>
      <c r="UAR18" s="934"/>
      <c r="UAS18" s="934"/>
      <c r="UAT18" s="934"/>
      <c r="UAU18" s="934"/>
      <c r="UAV18" s="934"/>
      <c r="UAW18" s="934"/>
      <c r="UAX18" s="934"/>
      <c r="UAY18" s="934"/>
      <c r="UAZ18" s="934"/>
      <c r="UBA18" s="934"/>
      <c r="UBB18" s="934"/>
      <c r="UBC18" s="934"/>
      <c r="UBD18" s="934"/>
      <c r="UBE18" s="934"/>
      <c r="UBF18" s="934"/>
      <c r="UBG18" s="934"/>
      <c r="UBH18" s="934"/>
      <c r="UBI18" s="934"/>
      <c r="UBJ18" s="934"/>
      <c r="UBK18" s="934"/>
      <c r="UBL18" s="934"/>
      <c r="UBM18" s="934"/>
      <c r="UBN18" s="934"/>
      <c r="UBO18" s="934"/>
      <c r="UBP18" s="934"/>
      <c r="UBQ18" s="934"/>
      <c r="UBR18" s="934"/>
      <c r="UBS18" s="934"/>
      <c r="UBT18" s="934"/>
      <c r="UBU18" s="934"/>
      <c r="UBV18" s="934"/>
      <c r="UBW18" s="934"/>
      <c r="UBX18" s="934"/>
      <c r="UBY18" s="934"/>
      <c r="UBZ18" s="934"/>
      <c r="UCA18" s="934"/>
      <c r="UCB18" s="934"/>
      <c r="UCC18" s="934"/>
      <c r="UCD18" s="934"/>
      <c r="UCE18" s="934"/>
      <c r="UCF18" s="934"/>
      <c r="UCG18" s="934"/>
      <c r="UCH18" s="934"/>
      <c r="UCI18" s="934"/>
      <c r="UCJ18" s="934"/>
      <c r="UCK18" s="934"/>
      <c r="UCL18" s="934"/>
      <c r="UCM18" s="934"/>
      <c r="UCN18" s="934"/>
      <c r="UCO18" s="934"/>
      <c r="UCP18" s="934"/>
      <c r="UCQ18" s="934"/>
      <c r="UCR18" s="934"/>
      <c r="UCS18" s="934"/>
      <c r="UCT18" s="934"/>
      <c r="UCU18" s="934"/>
      <c r="UCV18" s="934"/>
      <c r="UCW18" s="934"/>
      <c r="UCX18" s="934"/>
      <c r="UCY18" s="934"/>
      <c r="UCZ18" s="934"/>
      <c r="UDA18" s="934"/>
      <c r="UDB18" s="934"/>
      <c r="UDC18" s="934"/>
      <c r="UDD18" s="934"/>
      <c r="UDE18" s="934"/>
      <c r="UDF18" s="934"/>
      <c r="UDG18" s="934"/>
      <c r="UDH18" s="934"/>
      <c r="UDI18" s="934"/>
      <c r="UDJ18" s="934"/>
      <c r="UDK18" s="934"/>
      <c r="UDL18" s="934"/>
      <c r="UDM18" s="934"/>
      <c r="UDN18" s="934"/>
      <c r="UDO18" s="934"/>
      <c r="UDP18" s="934"/>
      <c r="UDQ18" s="934"/>
      <c r="UDR18" s="934"/>
      <c r="UDS18" s="934"/>
      <c r="UDT18" s="934"/>
      <c r="UDU18" s="934"/>
      <c r="UDV18" s="934"/>
      <c r="UDW18" s="934"/>
      <c r="UDX18" s="934"/>
      <c r="UDY18" s="934"/>
      <c r="UDZ18" s="934"/>
      <c r="UEA18" s="934"/>
      <c r="UEB18" s="934"/>
      <c r="UEC18" s="934"/>
      <c r="UED18" s="934"/>
      <c r="UEE18" s="934"/>
      <c r="UEF18" s="934"/>
      <c r="UEG18" s="934"/>
      <c r="UEH18" s="934"/>
      <c r="UEI18" s="934"/>
      <c r="UEJ18" s="934"/>
      <c r="UEK18" s="934"/>
      <c r="UEL18" s="934"/>
      <c r="UEM18" s="934"/>
      <c r="UEN18" s="934"/>
      <c r="UEO18" s="934"/>
      <c r="UEP18" s="934"/>
      <c r="UEQ18" s="934"/>
      <c r="UER18" s="934"/>
      <c r="UES18" s="934"/>
      <c r="UET18" s="934"/>
      <c r="UEU18" s="934"/>
      <c r="UEV18" s="934"/>
      <c r="UEW18" s="934"/>
      <c r="UEX18" s="934"/>
      <c r="UEY18" s="934"/>
      <c r="UEZ18" s="934"/>
      <c r="UFA18" s="934"/>
      <c r="UFB18" s="934"/>
      <c r="UFC18" s="934"/>
      <c r="UFD18" s="934"/>
      <c r="UFE18" s="934"/>
      <c r="UFF18" s="934"/>
      <c r="UFG18" s="934"/>
      <c r="UFH18" s="934"/>
      <c r="UFI18" s="934"/>
      <c r="UFJ18" s="934"/>
      <c r="UFK18" s="934"/>
      <c r="UFL18" s="934"/>
      <c r="UFM18" s="934"/>
      <c r="UFN18" s="934"/>
      <c r="UFO18" s="934"/>
      <c r="UFP18" s="934"/>
      <c r="UFQ18" s="934"/>
      <c r="UFR18" s="934"/>
      <c r="UFS18" s="934"/>
      <c r="UFT18" s="934"/>
      <c r="UFU18" s="934"/>
      <c r="UFV18" s="934"/>
      <c r="UFW18" s="934"/>
      <c r="UFX18" s="934"/>
      <c r="UFY18" s="934"/>
      <c r="UFZ18" s="934"/>
      <c r="UGA18" s="934"/>
      <c r="UGB18" s="934"/>
      <c r="UGC18" s="934"/>
      <c r="UGD18" s="934"/>
      <c r="UGE18" s="934"/>
      <c r="UGF18" s="934"/>
      <c r="UGG18" s="934"/>
      <c r="UGH18" s="934"/>
      <c r="UGI18" s="934"/>
      <c r="UGJ18" s="934"/>
      <c r="UGK18" s="934"/>
      <c r="UGL18" s="934"/>
      <c r="UGM18" s="934"/>
      <c r="UGN18" s="934"/>
      <c r="UGO18" s="934"/>
      <c r="UGP18" s="934"/>
      <c r="UGQ18" s="934"/>
      <c r="UGR18" s="934"/>
      <c r="UGS18" s="934"/>
      <c r="UGT18" s="934"/>
      <c r="UGU18" s="934"/>
      <c r="UGV18" s="934"/>
      <c r="UGW18" s="934"/>
      <c r="UGX18" s="934"/>
      <c r="UGY18" s="934"/>
      <c r="UGZ18" s="934"/>
      <c r="UHA18" s="934"/>
      <c r="UHB18" s="934"/>
      <c r="UHC18" s="934"/>
      <c r="UHD18" s="934"/>
      <c r="UHE18" s="934"/>
      <c r="UHF18" s="934"/>
      <c r="UHG18" s="934"/>
      <c r="UHH18" s="934"/>
      <c r="UHI18" s="934"/>
      <c r="UHJ18" s="934"/>
      <c r="UHK18" s="934"/>
      <c r="UHL18" s="934"/>
      <c r="UHM18" s="934"/>
      <c r="UHN18" s="934"/>
      <c r="UHO18" s="934"/>
      <c r="UHP18" s="934"/>
      <c r="UHQ18" s="934"/>
      <c r="UHR18" s="934"/>
      <c r="UHS18" s="934"/>
      <c r="UHT18" s="934"/>
      <c r="UHU18" s="934"/>
      <c r="UHV18" s="934"/>
      <c r="UHW18" s="934"/>
      <c r="UHX18" s="934"/>
      <c r="UHY18" s="934"/>
      <c r="UHZ18" s="934"/>
      <c r="UIA18" s="934"/>
      <c r="UIB18" s="934"/>
      <c r="UIC18" s="934"/>
      <c r="UID18" s="934"/>
      <c r="UIE18" s="934"/>
      <c r="UIF18" s="934"/>
      <c r="UIG18" s="934"/>
      <c r="UIH18" s="934"/>
      <c r="UII18" s="934"/>
      <c r="UIJ18" s="934"/>
      <c r="UIK18" s="934"/>
      <c r="UIL18" s="934"/>
      <c r="UIM18" s="934"/>
      <c r="UIN18" s="934"/>
      <c r="UIO18" s="934"/>
      <c r="UIP18" s="934"/>
      <c r="UIQ18" s="934"/>
      <c r="UIR18" s="934"/>
      <c r="UIS18" s="934"/>
      <c r="UIT18" s="934"/>
      <c r="UIU18" s="934"/>
      <c r="UIV18" s="934"/>
      <c r="UIW18" s="934"/>
      <c r="UIX18" s="934"/>
      <c r="UIY18" s="934"/>
      <c r="UIZ18" s="934"/>
      <c r="UJA18" s="934"/>
      <c r="UJB18" s="934"/>
      <c r="UJC18" s="934"/>
      <c r="UJD18" s="934"/>
      <c r="UJE18" s="934"/>
      <c r="UJF18" s="934"/>
      <c r="UJG18" s="934"/>
      <c r="UJH18" s="934"/>
      <c r="UJI18" s="934"/>
      <c r="UJJ18" s="934"/>
      <c r="UJK18" s="934"/>
      <c r="UJL18" s="934"/>
      <c r="UJM18" s="934"/>
      <c r="UJN18" s="934"/>
      <c r="UJO18" s="934"/>
      <c r="UJP18" s="934"/>
      <c r="UJQ18" s="934"/>
      <c r="UJR18" s="934"/>
      <c r="UJS18" s="934"/>
      <c r="UJT18" s="934"/>
      <c r="UJU18" s="934"/>
      <c r="UJV18" s="934"/>
      <c r="UJW18" s="934"/>
      <c r="UJX18" s="934"/>
      <c r="UJY18" s="934"/>
      <c r="UJZ18" s="934"/>
      <c r="UKA18" s="934"/>
      <c r="UKB18" s="934"/>
      <c r="UKC18" s="934"/>
      <c r="UKD18" s="934"/>
      <c r="UKE18" s="934"/>
      <c r="UKF18" s="934"/>
      <c r="UKG18" s="934"/>
      <c r="UKH18" s="934"/>
      <c r="UKI18" s="934"/>
      <c r="UKJ18" s="934"/>
      <c r="UKK18" s="934"/>
      <c r="UKL18" s="934"/>
      <c r="UKM18" s="934"/>
      <c r="UKN18" s="934"/>
      <c r="UKO18" s="934"/>
      <c r="UKP18" s="934"/>
      <c r="UKQ18" s="934"/>
      <c r="UKR18" s="934"/>
      <c r="UKS18" s="934"/>
      <c r="UKT18" s="934"/>
      <c r="UKU18" s="934"/>
      <c r="UKV18" s="934"/>
      <c r="UKW18" s="934"/>
      <c r="UKX18" s="934"/>
      <c r="UKY18" s="934"/>
      <c r="UKZ18" s="934"/>
      <c r="ULA18" s="934"/>
      <c r="ULB18" s="934"/>
      <c r="ULC18" s="934"/>
      <c r="ULD18" s="934"/>
      <c r="ULE18" s="934"/>
      <c r="ULF18" s="934"/>
      <c r="ULG18" s="934"/>
      <c r="ULH18" s="934"/>
      <c r="ULI18" s="934"/>
      <c r="ULJ18" s="934"/>
      <c r="ULK18" s="934"/>
      <c r="ULL18" s="934"/>
      <c r="ULM18" s="934"/>
      <c r="ULN18" s="934"/>
      <c r="ULO18" s="934"/>
      <c r="ULP18" s="934"/>
      <c r="ULQ18" s="934"/>
      <c r="ULR18" s="934"/>
      <c r="ULS18" s="934"/>
      <c r="ULT18" s="934"/>
      <c r="ULU18" s="934"/>
      <c r="ULV18" s="934"/>
      <c r="ULW18" s="934"/>
      <c r="ULX18" s="934"/>
      <c r="ULY18" s="934"/>
      <c r="ULZ18" s="934"/>
      <c r="UMA18" s="934"/>
      <c r="UMB18" s="934"/>
      <c r="UMC18" s="934"/>
      <c r="UMD18" s="934"/>
      <c r="UME18" s="934"/>
      <c r="UMF18" s="934"/>
      <c r="UMG18" s="934"/>
      <c r="UMH18" s="934"/>
      <c r="UMI18" s="934"/>
      <c r="UMJ18" s="934"/>
      <c r="UMK18" s="934"/>
      <c r="UML18" s="934"/>
      <c r="UMM18" s="934"/>
      <c r="UMN18" s="934"/>
      <c r="UMO18" s="934"/>
      <c r="UMP18" s="934"/>
      <c r="UMQ18" s="934"/>
      <c r="UMR18" s="934"/>
      <c r="UMS18" s="934"/>
      <c r="UMT18" s="934"/>
      <c r="UMU18" s="934"/>
      <c r="UMV18" s="934"/>
      <c r="UMW18" s="934"/>
      <c r="UMX18" s="934"/>
      <c r="UMY18" s="934"/>
      <c r="UMZ18" s="934"/>
      <c r="UNA18" s="934"/>
      <c r="UNB18" s="934"/>
      <c r="UNC18" s="934"/>
      <c r="UND18" s="934"/>
      <c r="UNE18" s="934"/>
      <c r="UNF18" s="934"/>
      <c r="UNG18" s="934"/>
      <c r="UNH18" s="934"/>
      <c r="UNI18" s="934"/>
      <c r="UNJ18" s="934"/>
      <c r="UNK18" s="934"/>
      <c r="UNL18" s="934"/>
      <c r="UNM18" s="934"/>
      <c r="UNN18" s="934"/>
      <c r="UNO18" s="934"/>
      <c r="UNP18" s="934"/>
      <c r="UNQ18" s="934"/>
      <c r="UNR18" s="934"/>
      <c r="UNS18" s="934"/>
      <c r="UNT18" s="934"/>
      <c r="UNU18" s="934"/>
      <c r="UNV18" s="934"/>
      <c r="UNW18" s="934"/>
      <c r="UNX18" s="934"/>
      <c r="UNY18" s="934"/>
      <c r="UNZ18" s="934"/>
      <c r="UOA18" s="934"/>
      <c r="UOB18" s="934"/>
      <c r="UOC18" s="934"/>
      <c r="UOD18" s="934"/>
      <c r="UOE18" s="934"/>
      <c r="UOF18" s="934"/>
      <c r="UOG18" s="934"/>
      <c r="UOH18" s="934"/>
      <c r="UOI18" s="934"/>
      <c r="UOJ18" s="934"/>
      <c r="UOK18" s="934"/>
      <c r="UOL18" s="934"/>
      <c r="UOM18" s="934"/>
      <c r="UON18" s="934"/>
      <c r="UOO18" s="934"/>
      <c r="UOP18" s="934"/>
      <c r="UOQ18" s="934"/>
      <c r="UOR18" s="934"/>
      <c r="UOS18" s="934"/>
      <c r="UOT18" s="934"/>
      <c r="UOU18" s="934"/>
      <c r="UOV18" s="934"/>
      <c r="UOW18" s="934"/>
      <c r="UOX18" s="934"/>
      <c r="UOY18" s="934"/>
      <c r="UOZ18" s="934"/>
      <c r="UPA18" s="934"/>
      <c r="UPB18" s="934"/>
      <c r="UPC18" s="934"/>
      <c r="UPD18" s="934"/>
      <c r="UPE18" s="934"/>
      <c r="UPF18" s="934"/>
      <c r="UPG18" s="934"/>
      <c r="UPH18" s="934"/>
      <c r="UPI18" s="934"/>
      <c r="UPJ18" s="934"/>
      <c r="UPK18" s="934"/>
      <c r="UPL18" s="934"/>
      <c r="UPM18" s="934"/>
      <c r="UPN18" s="934"/>
      <c r="UPO18" s="934"/>
      <c r="UPP18" s="934"/>
      <c r="UPQ18" s="934"/>
      <c r="UPR18" s="934"/>
      <c r="UPS18" s="934"/>
      <c r="UPT18" s="934"/>
      <c r="UPU18" s="934"/>
      <c r="UPV18" s="934"/>
      <c r="UPW18" s="934"/>
      <c r="UPX18" s="934"/>
      <c r="UPY18" s="934"/>
      <c r="UPZ18" s="934"/>
      <c r="UQA18" s="934"/>
      <c r="UQB18" s="934"/>
      <c r="UQC18" s="934"/>
      <c r="UQD18" s="934"/>
      <c r="UQE18" s="934"/>
      <c r="UQF18" s="934"/>
      <c r="UQG18" s="934"/>
      <c r="UQH18" s="934"/>
      <c r="UQI18" s="934"/>
      <c r="UQJ18" s="934"/>
      <c r="UQK18" s="934"/>
      <c r="UQL18" s="934"/>
      <c r="UQM18" s="934"/>
      <c r="UQN18" s="934"/>
      <c r="UQO18" s="934"/>
      <c r="UQP18" s="934"/>
      <c r="UQQ18" s="934"/>
      <c r="UQR18" s="934"/>
      <c r="UQS18" s="934"/>
      <c r="UQT18" s="934"/>
      <c r="UQU18" s="934"/>
      <c r="UQV18" s="934"/>
      <c r="UQW18" s="934"/>
      <c r="UQX18" s="934"/>
      <c r="UQY18" s="934"/>
      <c r="UQZ18" s="934"/>
      <c r="URA18" s="934"/>
      <c r="URB18" s="934"/>
      <c r="URC18" s="934"/>
      <c r="URD18" s="934"/>
      <c r="URE18" s="934"/>
      <c r="URF18" s="934"/>
      <c r="URG18" s="934"/>
      <c r="URH18" s="934"/>
      <c r="URI18" s="934"/>
      <c r="URJ18" s="934"/>
      <c r="URK18" s="934"/>
      <c r="URL18" s="934"/>
      <c r="URM18" s="934"/>
      <c r="URN18" s="934"/>
      <c r="URO18" s="934"/>
      <c r="URP18" s="934"/>
      <c r="URQ18" s="934"/>
      <c r="URR18" s="934"/>
      <c r="URS18" s="934"/>
      <c r="URT18" s="934"/>
      <c r="URU18" s="934"/>
      <c r="URV18" s="934"/>
      <c r="URW18" s="934"/>
      <c r="URX18" s="934"/>
      <c r="URY18" s="934"/>
      <c r="URZ18" s="934"/>
      <c r="USA18" s="934"/>
      <c r="USB18" s="934"/>
      <c r="USC18" s="934"/>
      <c r="USD18" s="934"/>
      <c r="USE18" s="934"/>
      <c r="USF18" s="934"/>
      <c r="USG18" s="934"/>
      <c r="USH18" s="934"/>
      <c r="USI18" s="934"/>
      <c r="USJ18" s="934"/>
      <c r="USK18" s="934"/>
      <c r="USL18" s="934"/>
      <c r="USM18" s="934"/>
      <c r="USN18" s="934"/>
      <c r="USO18" s="934"/>
      <c r="USP18" s="934"/>
      <c r="USQ18" s="934"/>
      <c r="USR18" s="934"/>
      <c r="USS18" s="934"/>
      <c r="UST18" s="934"/>
      <c r="USU18" s="934"/>
      <c r="USV18" s="934"/>
      <c r="USW18" s="934"/>
      <c r="USX18" s="934"/>
      <c r="USY18" s="934"/>
      <c r="USZ18" s="934"/>
      <c r="UTA18" s="934"/>
      <c r="UTB18" s="934"/>
      <c r="UTC18" s="934"/>
      <c r="UTD18" s="934"/>
      <c r="UTE18" s="934"/>
      <c r="UTF18" s="934"/>
      <c r="UTG18" s="934"/>
      <c r="UTH18" s="934"/>
      <c r="UTI18" s="934"/>
      <c r="UTJ18" s="934"/>
      <c r="UTK18" s="934"/>
      <c r="UTL18" s="934"/>
      <c r="UTM18" s="934"/>
      <c r="UTN18" s="934"/>
      <c r="UTO18" s="934"/>
      <c r="UTP18" s="934"/>
      <c r="UTQ18" s="934"/>
      <c r="UTR18" s="934"/>
      <c r="UTS18" s="934"/>
      <c r="UTT18" s="934"/>
      <c r="UTU18" s="934"/>
      <c r="UTV18" s="934"/>
      <c r="UTW18" s="934"/>
      <c r="UTX18" s="934"/>
      <c r="UTY18" s="934"/>
      <c r="UTZ18" s="934"/>
      <c r="UUA18" s="934"/>
      <c r="UUB18" s="934"/>
      <c r="UUC18" s="934"/>
      <c r="UUD18" s="934"/>
      <c r="UUE18" s="934"/>
      <c r="UUF18" s="934"/>
      <c r="UUG18" s="934"/>
      <c r="UUH18" s="934"/>
      <c r="UUI18" s="934"/>
      <c r="UUJ18" s="934"/>
      <c r="UUK18" s="934"/>
      <c r="UUL18" s="934"/>
      <c r="UUM18" s="934"/>
      <c r="UUN18" s="934"/>
      <c r="UUO18" s="934"/>
      <c r="UUP18" s="934"/>
      <c r="UUQ18" s="934"/>
      <c r="UUR18" s="934"/>
      <c r="UUS18" s="934"/>
      <c r="UUT18" s="934"/>
      <c r="UUU18" s="934"/>
      <c r="UUV18" s="934"/>
      <c r="UUW18" s="934"/>
      <c r="UUX18" s="934"/>
      <c r="UUY18" s="934"/>
      <c r="UUZ18" s="934"/>
      <c r="UVA18" s="934"/>
      <c r="UVB18" s="934"/>
      <c r="UVC18" s="934"/>
      <c r="UVD18" s="934"/>
      <c r="UVE18" s="934"/>
      <c r="UVF18" s="934"/>
      <c r="UVG18" s="934"/>
      <c r="UVH18" s="934"/>
      <c r="UVI18" s="934"/>
      <c r="UVJ18" s="934"/>
      <c r="UVK18" s="934"/>
      <c r="UVL18" s="934"/>
      <c r="UVM18" s="934"/>
      <c r="UVN18" s="934"/>
      <c r="UVO18" s="934"/>
      <c r="UVP18" s="934"/>
      <c r="UVQ18" s="934"/>
      <c r="UVR18" s="934"/>
      <c r="UVS18" s="934"/>
      <c r="UVT18" s="934"/>
      <c r="UVU18" s="934"/>
      <c r="UVV18" s="934"/>
      <c r="UVW18" s="934"/>
      <c r="UVX18" s="934"/>
      <c r="UVY18" s="934"/>
      <c r="UVZ18" s="934"/>
      <c r="UWA18" s="934"/>
      <c r="UWB18" s="934"/>
      <c r="UWC18" s="934"/>
      <c r="UWD18" s="934"/>
      <c r="UWE18" s="934"/>
      <c r="UWF18" s="934"/>
      <c r="UWG18" s="934"/>
      <c r="UWH18" s="934"/>
      <c r="UWI18" s="934"/>
      <c r="UWJ18" s="934"/>
      <c r="UWK18" s="934"/>
      <c r="UWL18" s="934"/>
      <c r="UWM18" s="934"/>
      <c r="UWN18" s="934"/>
      <c r="UWO18" s="934"/>
      <c r="UWP18" s="934"/>
      <c r="UWQ18" s="934"/>
      <c r="UWR18" s="934"/>
      <c r="UWS18" s="934"/>
      <c r="UWT18" s="934"/>
      <c r="UWU18" s="934"/>
      <c r="UWV18" s="934"/>
      <c r="UWW18" s="934"/>
      <c r="UWX18" s="934"/>
      <c r="UWY18" s="934"/>
      <c r="UWZ18" s="934"/>
      <c r="UXA18" s="934"/>
      <c r="UXB18" s="934"/>
      <c r="UXC18" s="934"/>
      <c r="UXD18" s="934"/>
      <c r="UXE18" s="934"/>
      <c r="UXF18" s="934"/>
      <c r="UXG18" s="934"/>
      <c r="UXH18" s="934"/>
      <c r="UXI18" s="934"/>
      <c r="UXJ18" s="934"/>
      <c r="UXK18" s="934"/>
      <c r="UXL18" s="934"/>
      <c r="UXM18" s="934"/>
      <c r="UXN18" s="934"/>
      <c r="UXO18" s="934"/>
      <c r="UXP18" s="934"/>
      <c r="UXQ18" s="934"/>
      <c r="UXR18" s="934"/>
      <c r="UXS18" s="934"/>
      <c r="UXT18" s="934"/>
      <c r="UXU18" s="934"/>
      <c r="UXV18" s="934"/>
      <c r="UXW18" s="934"/>
      <c r="UXX18" s="934"/>
      <c r="UXY18" s="934"/>
      <c r="UXZ18" s="934"/>
      <c r="UYA18" s="934"/>
      <c r="UYB18" s="934"/>
      <c r="UYC18" s="934"/>
      <c r="UYD18" s="934"/>
      <c r="UYE18" s="934"/>
      <c r="UYF18" s="934"/>
      <c r="UYG18" s="934"/>
      <c r="UYH18" s="934"/>
      <c r="UYI18" s="934"/>
      <c r="UYJ18" s="934"/>
      <c r="UYK18" s="934"/>
      <c r="UYL18" s="934"/>
      <c r="UYM18" s="934"/>
      <c r="UYN18" s="934"/>
      <c r="UYO18" s="934"/>
      <c r="UYP18" s="934"/>
      <c r="UYQ18" s="934"/>
      <c r="UYR18" s="934"/>
      <c r="UYS18" s="934"/>
      <c r="UYT18" s="934"/>
      <c r="UYU18" s="934"/>
      <c r="UYV18" s="934"/>
      <c r="UYW18" s="934"/>
      <c r="UYX18" s="934"/>
      <c r="UYY18" s="934"/>
      <c r="UYZ18" s="934"/>
      <c r="UZA18" s="934"/>
      <c r="UZB18" s="934"/>
      <c r="UZC18" s="934"/>
      <c r="UZD18" s="934"/>
      <c r="UZE18" s="934"/>
      <c r="UZF18" s="934"/>
      <c r="UZG18" s="934"/>
      <c r="UZH18" s="934"/>
      <c r="UZI18" s="934"/>
      <c r="UZJ18" s="934"/>
      <c r="UZK18" s="934"/>
      <c r="UZL18" s="934"/>
      <c r="UZM18" s="934"/>
      <c r="UZN18" s="934"/>
      <c r="UZO18" s="934"/>
      <c r="UZP18" s="934"/>
      <c r="UZQ18" s="934"/>
      <c r="UZR18" s="934"/>
      <c r="UZS18" s="934"/>
      <c r="UZT18" s="934"/>
      <c r="UZU18" s="934"/>
      <c r="UZV18" s="934"/>
      <c r="UZW18" s="934"/>
      <c r="UZX18" s="934"/>
      <c r="UZY18" s="934"/>
      <c r="UZZ18" s="934"/>
      <c r="VAA18" s="934"/>
      <c r="VAB18" s="934"/>
      <c r="VAC18" s="934"/>
      <c r="VAD18" s="934"/>
      <c r="VAE18" s="934"/>
      <c r="VAF18" s="934"/>
      <c r="VAG18" s="934"/>
      <c r="VAH18" s="934"/>
      <c r="VAI18" s="934"/>
      <c r="VAJ18" s="934"/>
      <c r="VAK18" s="934"/>
      <c r="VAL18" s="934"/>
      <c r="VAM18" s="934"/>
      <c r="VAN18" s="934"/>
      <c r="VAO18" s="934"/>
      <c r="VAP18" s="934"/>
      <c r="VAQ18" s="934"/>
      <c r="VAR18" s="934"/>
      <c r="VAS18" s="934"/>
      <c r="VAT18" s="934"/>
      <c r="VAU18" s="934"/>
      <c r="VAV18" s="934"/>
      <c r="VAW18" s="934"/>
      <c r="VAX18" s="934"/>
      <c r="VAY18" s="934"/>
      <c r="VAZ18" s="934"/>
      <c r="VBA18" s="934"/>
      <c r="VBB18" s="934"/>
      <c r="VBC18" s="934"/>
      <c r="VBD18" s="934"/>
      <c r="VBE18" s="934"/>
      <c r="VBF18" s="934"/>
      <c r="VBG18" s="934"/>
      <c r="VBH18" s="934"/>
      <c r="VBI18" s="934"/>
      <c r="VBJ18" s="934"/>
      <c r="VBK18" s="934"/>
      <c r="VBL18" s="934"/>
      <c r="VBM18" s="934"/>
      <c r="VBN18" s="934"/>
      <c r="VBO18" s="934"/>
      <c r="VBP18" s="934"/>
      <c r="VBQ18" s="934"/>
      <c r="VBR18" s="934"/>
      <c r="VBS18" s="934"/>
      <c r="VBT18" s="934"/>
      <c r="VBU18" s="934"/>
      <c r="VBV18" s="934"/>
      <c r="VBW18" s="934"/>
      <c r="VBX18" s="934"/>
      <c r="VBY18" s="934"/>
      <c r="VBZ18" s="934"/>
      <c r="VCA18" s="934"/>
      <c r="VCB18" s="934"/>
      <c r="VCC18" s="934"/>
      <c r="VCD18" s="934"/>
      <c r="VCE18" s="934"/>
      <c r="VCF18" s="934"/>
      <c r="VCG18" s="934"/>
      <c r="VCH18" s="934"/>
      <c r="VCI18" s="934"/>
      <c r="VCJ18" s="934"/>
      <c r="VCK18" s="934"/>
      <c r="VCL18" s="934"/>
      <c r="VCM18" s="934"/>
      <c r="VCN18" s="934"/>
      <c r="VCO18" s="934"/>
      <c r="VCP18" s="934"/>
      <c r="VCQ18" s="934"/>
      <c r="VCR18" s="934"/>
      <c r="VCS18" s="934"/>
      <c r="VCT18" s="934"/>
      <c r="VCU18" s="934"/>
      <c r="VCV18" s="934"/>
      <c r="VCW18" s="934"/>
      <c r="VCX18" s="934"/>
      <c r="VCY18" s="934"/>
      <c r="VCZ18" s="934"/>
      <c r="VDA18" s="934"/>
      <c r="VDB18" s="934"/>
      <c r="VDC18" s="934"/>
      <c r="VDD18" s="934"/>
      <c r="VDE18" s="934"/>
      <c r="VDF18" s="934"/>
      <c r="VDG18" s="934"/>
      <c r="VDH18" s="934"/>
      <c r="VDI18" s="934"/>
      <c r="VDJ18" s="934"/>
      <c r="VDK18" s="934"/>
      <c r="VDL18" s="934"/>
      <c r="VDM18" s="934"/>
      <c r="VDN18" s="934"/>
      <c r="VDO18" s="934"/>
      <c r="VDP18" s="934"/>
      <c r="VDQ18" s="934"/>
      <c r="VDR18" s="934"/>
      <c r="VDS18" s="934"/>
      <c r="VDT18" s="934"/>
      <c r="VDU18" s="934"/>
      <c r="VDV18" s="934"/>
      <c r="VDW18" s="934"/>
      <c r="VDX18" s="934"/>
      <c r="VDY18" s="934"/>
      <c r="VDZ18" s="934"/>
      <c r="VEA18" s="934"/>
      <c r="VEB18" s="934"/>
      <c r="VEC18" s="934"/>
      <c r="VED18" s="934"/>
      <c r="VEE18" s="934"/>
      <c r="VEF18" s="934"/>
      <c r="VEG18" s="934"/>
      <c r="VEH18" s="934"/>
      <c r="VEI18" s="934"/>
      <c r="VEJ18" s="934"/>
      <c r="VEK18" s="934"/>
      <c r="VEL18" s="934"/>
      <c r="VEM18" s="934"/>
      <c r="VEN18" s="934"/>
      <c r="VEO18" s="934"/>
      <c r="VEP18" s="934"/>
      <c r="VEQ18" s="934"/>
      <c r="VER18" s="934"/>
      <c r="VES18" s="934"/>
      <c r="VET18" s="934"/>
      <c r="VEU18" s="934"/>
      <c r="VEV18" s="934"/>
      <c r="VEW18" s="934"/>
      <c r="VEX18" s="934"/>
      <c r="VEY18" s="934"/>
      <c r="VEZ18" s="934"/>
      <c r="VFA18" s="934"/>
      <c r="VFB18" s="934"/>
      <c r="VFC18" s="934"/>
      <c r="VFD18" s="934"/>
      <c r="VFE18" s="934"/>
      <c r="VFF18" s="934"/>
      <c r="VFG18" s="934"/>
      <c r="VFH18" s="934"/>
      <c r="VFI18" s="934"/>
      <c r="VFJ18" s="934"/>
      <c r="VFK18" s="934"/>
      <c r="VFL18" s="934"/>
      <c r="VFM18" s="934"/>
      <c r="VFN18" s="934"/>
      <c r="VFO18" s="934"/>
      <c r="VFP18" s="934"/>
      <c r="VFQ18" s="934"/>
      <c r="VFR18" s="934"/>
      <c r="VFS18" s="934"/>
      <c r="VFT18" s="934"/>
      <c r="VFU18" s="934"/>
      <c r="VFV18" s="934"/>
      <c r="VFW18" s="934"/>
      <c r="VFX18" s="934"/>
      <c r="VFY18" s="934"/>
      <c r="VFZ18" s="934"/>
      <c r="VGA18" s="934"/>
      <c r="VGB18" s="934"/>
      <c r="VGC18" s="934"/>
      <c r="VGD18" s="934"/>
      <c r="VGE18" s="934"/>
      <c r="VGF18" s="934"/>
      <c r="VGG18" s="934"/>
      <c r="VGH18" s="934"/>
      <c r="VGI18" s="934"/>
      <c r="VGJ18" s="934"/>
      <c r="VGK18" s="934"/>
      <c r="VGL18" s="934"/>
      <c r="VGM18" s="934"/>
      <c r="VGN18" s="934"/>
      <c r="VGO18" s="934"/>
      <c r="VGP18" s="934"/>
      <c r="VGQ18" s="934"/>
      <c r="VGR18" s="934"/>
      <c r="VGS18" s="934"/>
      <c r="VGT18" s="934"/>
      <c r="VGU18" s="934"/>
      <c r="VGV18" s="934"/>
      <c r="VGW18" s="934"/>
      <c r="VGX18" s="934"/>
      <c r="VGY18" s="934"/>
      <c r="VGZ18" s="934"/>
      <c r="VHA18" s="934"/>
      <c r="VHB18" s="934"/>
      <c r="VHC18" s="934"/>
      <c r="VHD18" s="934"/>
      <c r="VHE18" s="934"/>
      <c r="VHF18" s="934"/>
      <c r="VHG18" s="934"/>
      <c r="VHH18" s="934"/>
      <c r="VHI18" s="934"/>
      <c r="VHJ18" s="934"/>
      <c r="VHK18" s="934"/>
      <c r="VHL18" s="934"/>
      <c r="VHM18" s="934"/>
      <c r="VHN18" s="934"/>
      <c r="VHO18" s="934"/>
      <c r="VHP18" s="934"/>
      <c r="VHQ18" s="934"/>
      <c r="VHR18" s="934"/>
      <c r="VHS18" s="934"/>
      <c r="VHT18" s="934"/>
      <c r="VHU18" s="934"/>
      <c r="VHV18" s="934"/>
      <c r="VHW18" s="934"/>
      <c r="VHX18" s="934"/>
      <c r="VHY18" s="934"/>
      <c r="VHZ18" s="934"/>
      <c r="VIA18" s="934"/>
      <c r="VIB18" s="934"/>
      <c r="VIC18" s="934"/>
      <c r="VID18" s="934"/>
      <c r="VIE18" s="934"/>
      <c r="VIF18" s="934"/>
      <c r="VIG18" s="934"/>
      <c r="VIH18" s="934"/>
      <c r="VII18" s="934"/>
      <c r="VIJ18" s="934"/>
      <c r="VIK18" s="934"/>
      <c r="VIL18" s="934"/>
      <c r="VIM18" s="934"/>
      <c r="VIN18" s="934"/>
      <c r="VIO18" s="934"/>
      <c r="VIP18" s="934"/>
      <c r="VIQ18" s="934"/>
      <c r="VIR18" s="934"/>
      <c r="VIS18" s="934"/>
      <c r="VIT18" s="934"/>
      <c r="VIU18" s="934"/>
      <c r="VIV18" s="934"/>
      <c r="VIW18" s="934"/>
      <c r="VIX18" s="934"/>
      <c r="VIY18" s="934"/>
      <c r="VIZ18" s="934"/>
      <c r="VJA18" s="934"/>
      <c r="VJB18" s="934"/>
      <c r="VJC18" s="934"/>
      <c r="VJD18" s="934"/>
      <c r="VJE18" s="934"/>
      <c r="VJF18" s="934"/>
      <c r="VJG18" s="934"/>
      <c r="VJH18" s="934"/>
      <c r="VJI18" s="934"/>
      <c r="VJJ18" s="934"/>
      <c r="VJK18" s="934"/>
      <c r="VJL18" s="934"/>
      <c r="VJM18" s="934"/>
      <c r="VJN18" s="934"/>
      <c r="VJO18" s="934"/>
      <c r="VJP18" s="934"/>
      <c r="VJQ18" s="934"/>
      <c r="VJR18" s="934"/>
      <c r="VJS18" s="934"/>
      <c r="VJT18" s="934"/>
      <c r="VJU18" s="934"/>
      <c r="VJV18" s="934"/>
      <c r="VJW18" s="934"/>
      <c r="VJX18" s="934"/>
      <c r="VJY18" s="934"/>
      <c r="VJZ18" s="934"/>
      <c r="VKA18" s="934"/>
      <c r="VKB18" s="934"/>
      <c r="VKC18" s="934"/>
      <c r="VKD18" s="934"/>
      <c r="VKE18" s="934"/>
      <c r="VKF18" s="934"/>
      <c r="VKG18" s="934"/>
      <c r="VKH18" s="934"/>
      <c r="VKI18" s="934"/>
      <c r="VKJ18" s="934"/>
      <c r="VKK18" s="934"/>
      <c r="VKL18" s="934"/>
      <c r="VKM18" s="934"/>
      <c r="VKN18" s="934"/>
      <c r="VKO18" s="934"/>
      <c r="VKP18" s="934"/>
      <c r="VKQ18" s="934"/>
      <c r="VKR18" s="934"/>
      <c r="VKS18" s="934"/>
      <c r="VKT18" s="934"/>
      <c r="VKU18" s="934"/>
      <c r="VKV18" s="934"/>
      <c r="VKW18" s="934"/>
      <c r="VKX18" s="934"/>
      <c r="VKY18" s="934"/>
      <c r="VKZ18" s="934"/>
      <c r="VLA18" s="934"/>
      <c r="VLB18" s="934"/>
      <c r="VLC18" s="934"/>
      <c r="VLD18" s="934"/>
      <c r="VLE18" s="934"/>
      <c r="VLF18" s="934"/>
      <c r="VLG18" s="934"/>
      <c r="VLH18" s="934"/>
      <c r="VLI18" s="934"/>
      <c r="VLJ18" s="934"/>
      <c r="VLK18" s="934"/>
      <c r="VLL18" s="934"/>
      <c r="VLM18" s="934"/>
      <c r="VLN18" s="934"/>
      <c r="VLO18" s="934"/>
      <c r="VLP18" s="934"/>
      <c r="VLQ18" s="934"/>
      <c r="VLR18" s="934"/>
      <c r="VLS18" s="934"/>
      <c r="VLT18" s="934"/>
      <c r="VLU18" s="934"/>
      <c r="VLV18" s="934"/>
      <c r="VLW18" s="934"/>
      <c r="VLX18" s="934"/>
      <c r="VLY18" s="934"/>
      <c r="VLZ18" s="934"/>
      <c r="VMA18" s="934"/>
      <c r="VMB18" s="934"/>
      <c r="VMC18" s="934"/>
      <c r="VMD18" s="934"/>
      <c r="VME18" s="934"/>
      <c r="VMF18" s="934"/>
      <c r="VMG18" s="934"/>
      <c r="VMH18" s="934"/>
      <c r="VMI18" s="934"/>
      <c r="VMJ18" s="934"/>
      <c r="VMK18" s="934"/>
      <c r="VML18" s="934"/>
      <c r="VMM18" s="934"/>
      <c r="VMN18" s="934"/>
      <c r="VMO18" s="934"/>
      <c r="VMP18" s="934"/>
      <c r="VMQ18" s="934"/>
      <c r="VMR18" s="934"/>
      <c r="VMS18" s="934"/>
      <c r="VMT18" s="934"/>
      <c r="VMU18" s="934"/>
      <c r="VMV18" s="934"/>
      <c r="VMW18" s="934"/>
      <c r="VMX18" s="934"/>
      <c r="VMY18" s="934"/>
      <c r="VMZ18" s="934"/>
      <c r="VNA18" s="934"/>
      <c r="VNB18" s="934"/>
      <c r="VNC18" s="934"/>
      <c r="VND18" s="934"/>
      <c r="VNE18" s="934"/>
      <c r="VNF18" s="934"/>
      <c r="VNG18" s="934"/>
      <c r="VNH18" s="934"/>
      <c r="VNI18" s="934"/>
      <c r="VNJ18" s="934"/>
      <c r="VNK18" s="934"/>
      <c r="VNL18" s="934"/>
      <c r="VNM18" s="934"/>
      <c r="VNN18" s="934"/>
      <c r="VNO18" s="934"/>
      <c r="VNP18" s="934"/>
      <c r="VNQ18" s="934"/>
      <c r="VNR18" s="934"/>
      <c r="VNS18" s="934"/>
      <c r="VNT18" s="934"/>
      <c r="VNU18" s="934"/>
      <c r="VNV18" s="934"/>
      <c r="VNW18" s="934"/>
      <c r="VNX18" s="934"/>
      <c r="VNY18" s="934"/>
      <c r="VNZ18" s="934"/>
      <c r="VOA18" s="934"/>
      <c r="VOB18" s="934"/>
      <c r="VOC18" s="934"/>
      <c r="VOD18" s="934"/>
      <c r="VOE18" s="934"/>
      <c r="VOF18" s="934"/>
      <c r="VOG18" s="934"/>
      <c r="VOH18" s="934"/>
      <c r="VOI18" s="934"/>
      <c r="VOJ18" s="934"/>
      <c r="VOK18" s="934"/>
      <c r="VOL18" s="934"/>
      <c r="VOM18" s="934"/>
      <c r="VON18" s="934"/>
      <c r="VOO18" s="934"/>
      <c r="VOP18" s="934"/>
      <c r="VOQ18" s="934"/>
      <c r="VOR18" s="934"/>
      <c r="VOS18" s="934"/>
      <c r="VOT18" s="934"/>
      <c r="VOU18" s="934"/>
      <c r="VOV18" s="934"/>
      <c r="VOW18" s="934"/>
      <c r="VOX18" s="934"/>
      <c r="VOY18" s="934"/>
      <c r="VOZ18" s="934"/>
      <c r="VPA18" s="934"/>
      <c r="VPB18" s="934"/>
      <c r="VPC18" s="934"/>
      <c r="VPD18" s="934"/>
      <c r="VPE18" s="934"/>
      <c r="VPF18" s="934"/>
      <c r="VPG18" s="934"/>
      <c r="VPH18" s="934"/>
      <c r="VPI18" s="934"/>
      <c r="VPJ18" s="934"/>
      <c r="VPK18" s="934"/>
      <c r="VPL18" s="934"/>
      <c r="VPM18" s="934"/>
      <c r="VPN18" s="934"/>
      <c r="VPO18" s="934"/>
      <c r="VPP18" s="934"/>
      <c r="VPQ18" s="934"/>
      <c r="VPR18" s="934"/>
      <c r="VPS18" s="934"/>
      <c r="VPT18" s="934"/>
      <c r="VPU18" s="934"/>
      <c r="VPV18" s="934"/>
      <c r="VPW18" s="934"/>
      <c r="VPX18" s="934"/>
      <c r="VPY18" s="934"/>
      <c r="VPZ18" s="934"/>
      <c r="VQA18" s="934"/>
      <c r="VQB18" s="934"/>
      <c r="VQC18" s="934"/>
      <c r="VQD18" s="934"/>
      <c r="VQE18" s="934"/>
      <c r="VQF18" s="934"/>
      <c r="VQG18" s="934"/>
      <c r="VQH18" s="934"/>
      <c r="VQI18" s="934"/>
      <c r="VQJ18" s="934"/>
      <c r="VQK18" s="934"/>
      <c r="VQL18" s="934"/>
      <c r="VQM18" s="934"/>
      <c r="VQN18" s="934"/>
      <c r="VQO18" s="934"/>
      <c r="VQP18" s="934"/>
      <c r="VQQ18" s="934"/>
      <c r="VQR18" s="934"/>
      <c r="VQS18" s="934"/>
      <c r="VQT18" s="934"/>
      <c r="VQU18" s="934"/>
      <c r="VQV18" s="934"/>
      <c r="VQW18" s="934"/>
      <c r="VQX18" s="934"/>
      <c r="VQY18" s="934"/>
      <c r="VQZ18" s="934"/>
      <c r="VRA18" s="934"/>
      <c r="VRB18" s="934"/>
      <c r="VRC18" s="934"/>
      <c r="VRD18" s="934"/>
      <c r="VRE18" s="934"/>
      <c r="VRF18" s="934"/>
      <c r="VRG18" s="934"/>
      <c r="VRH18" s="934"/>
      <c r="VRI18" s="934"/>
      <c r="VRJ18" s="934"/>
      <c r="VRK18" s="934"/>
      <c r="VRL18" s="934"/>
      <c r="VRM18" s="934"/>
      <c r="VRN18" s="934"/>
      <c r="VRO18" s="934"/>
      <c r="VRP18" s="934"/>
      <c r="VRQ18" s="934"/>
      <c r="VRR18" s="934"/>
      <c r="VRS18" s="934"/>
      <c r="VRT18" s="934"/>
      <c r="VRU18" s="934"/>
      <c r="VRV18" s="934"/>
      <c r="VRW18" s="934"/>
      <c r="VRX18" s="934"/>
      <c r="VRY18" s="934"/>
      <c r="VRZ18" s="934"/>
      <c r="VSA18" s="934"/>
      <c r="VSB18" s="934"/>
      <c r="VSC18" s="934"/>
      <c r="VSD18" s="934"/>
      <c r="VSE18" s="934"/>
      <c r="VSF18" s="934"/>
      <c r="VSG18" s="934"/>
      <c r="VSH18" s="934"/>
      <c r="VSI18" s="934"/>
      <c r="VSJ18" s="934"/>
      <c r="VSK18" s="934"/>
      <c r="VSL18" s="934"/>
      <c r="VSM18" s="934"/>
      <c r="VSN18" s="934"/>
      <c r="VSO18" s="934"/>
      <c r="VSP18" s="934"/>
      <c r="VSQ18" s="934"/>
      <c r="VSR18" s="934"/>
      <c r="VSS18" s="934"/>
      <c r="VST18" s="934"/>
      <c r="VSU18" s="934"/>
      <c r="VSV18" s="934"/>
      <c r="VSW18" s="934"/>
      <c r="VSX18" s="934"/>
      <c r="VSY18" s="934"/>
      <c r="VSZ18" s="934"/>
      <c r="VTA18" s="934"/>
      <c r="VTB18" s="934"/>
      <c r="VTC18" s="934"/>
      <c r="VTD18" s="934"/>
      <c r="VTE18" s="934"/>
      <c r="VTF18" s="934"/>
      <c r="VTG18" s="934"/>
      <c r="VTH18" s="934"/>
      <c r="VTI18" s="934"/>
      <c r="VTJ18" s="934"/>
      <c r="VTK18" s="934"/>
      <c r="VTL18" s="934"/>
      <c r="VTM18" s="934"/>
      <c r="VTN18" s="934"/>
      <c r="VTO18" s="934"/>
      <c r="VTP18" s="934"/>
      <c r="VTQ18" s="934"/>
      <c r="VTR18" s="934"/>
      <c r="VTS18" s="934"/>
      <c r="VTT18" s="934"/>
      <c r="VTU18" s="934"/>
      <c r="VTV18" s="934"/>
      <c r="VTW18" s="934"/>
      <c r="VTX18" s="934"/>
      <c r="VTY18" s="934"/>
      <c r="VTZ18" s="934"/>
      <c r="VUA18" s="934"/>
      <c r="VUB18" s="934"/>
      <c r="VUC18" s="934"/>
      <c r="VUD18" s="934"/>
      <c r="VUE18" s="934"/>
      <c r="VUF18" s="934"/>
      <c r="VUG18" s="934"/>
      <c r="VUH18" s="934"/>
      <c r="VUI18" s="934"/>
      <c r="VUJ18" s="934"/>
      <c r="VUK18" s="934"/>
      <c r="VUL18" s="934"/>
      <c r="VUM18" s="934"/>
      <c r="VUN18" s="934"/>
      <c r="VUO18" s="934"/>
      <c r="VUP18" s="934"/>
      <c r="VUQ18" s="934"/>
      <c r="VUR18" s="934"/>
      <c r="VUS18" s="934"/>
      <c r="VUT18" s="934"/>
      <c r="VUU18" s="934"/>
      <c r="VUV18" s="934"/>
      <c r="VUW18" s="934"/>
      <c r="VUX18" s="934"/>
      <c r="VUY18" s="934"/>
      <c r="VUZ18" s="934"/>
      <c r="VVA18" s="934"/>
      <c r="VVB18" s="934"/>
      <c r="VVC18" s="934"/>
      <c r="VVD18" s="934"/>
      <c r="VVE18" s="934"/>
      <c r="VVF18" s="934"/>
      <c r="VVG18" s="934"/>
      <c r="VVH18" s="934"/>
      <c r="VVI18" s="934"/>
      <c r="VVJ18" s="934"/>
      <c r="VVK18" s="934"/>
      <c r="VVL18" s="934"/>
      <c r="VVM18" s="934"/>
      <c r="VVN18" s="934"/>
      <c r="VVO18" s="934"/>
      <c r="VVP18" s="934"/>
      <c r="VVQ18" s="934"/>
      <c r="VVR18" s="934"/>
      <c r="VVS18" s="934"/>
      <c r="VVT18" s="934"/>
      <c r="VVU18" s="934"/>
      <c r="VVV18" s="934"/>
      <c r="VVW18" s="934"/>
      <c r="VVX18" s="934"/>
      <c r="VVY18" s="934"/>
      <c r="VVZ18" s="934"/>
      <c r="VWA18" s="934"/>
      <c r="VWB18" s="934"/>
      <c r="VWC18" s="934"/>
      <c r="VWD18" s="934"/>
      <c r="VWE18" s="934"/>
      <c r="VWF18" s="934"/>
      <c r="VWG18" s="934"/>
      <c r="VWH18" s="934"/>
      <c r="VWI18" s="934"/>
      <c r="VWJ18" s="934"/>
      <c r="VWK18" s="934"/>
      <c r="VWL18" s="934"/>
      <c r="VWM18" s="934"/>
      <c r="VWN18" s="934"/>
      <c r="VWO18" s="934"/>
      <c r="VWP18" s="934"/>
      <c r="VWQ18" s="934"/>
      <c r="VWR18" s="934"/>
      <c r="VWS18" s="934"/>
      <c r="VWT18" s="934"/>
      <c r="VWU18" s="934"/>
      <c r="VWV18" s="934"/>
      <c r="VWW18" s="934"/>
      <c r="VWX18" s="934"/>
      <c r="VWY18" s="934"/>
      <c r="VWZ18" s="934"/>
      <c r="VXA18" s="934"/>
      <c r="VXB18" s="934"/>
      <c r="VXC18" s="934"/>
      <c r="VXD18" s="934"/>
      <c r="VXE18" s="934"/>
      <c r="VXF18" s="934"/>
      <c r="VXG18" s="934"/>
      <c r="VXH18" s="934"/>
      <c r="VXI18" s="934"/>
      <c r="VXJ18" s="934"/>
      <c r="VXK18" s="934"/>
      <c r="VXL18" s="934"/>
      <c r="VXM18" s="934"/>
      <c r="VXN18" s="934"/>
      <c r="VXO18" s="934"/>
      <c r="VXP18" s="934"/>
      <c r="VXQ18" s="934"/>
      <c r="VXR18" s="934"/>
      <c r="VXS18" s="934"/>
      <c r="VXT18" s="934"/>
      <c r="VXU18" s="934"/>
      <c r="VXV18" s="934"/>
      <c r="VXW18" s="934"/>
      <c r="VXX18" s="934"/>
      <c r="VXY18" s="934"/>
      <c r="VXZ18" s="934"/>
      <c r="VYA18" s="934"/>
      <c r="VYB18" s="934"/>
      <c r="VYC18" s="934"/>
      <c r="VYD18" s="934"/>
      <c r="VYE18" s="934"/>
      <c r="VYF18" s="934"/>
      <c r="VYG18" s="934"/>
      <c r="VYH18" s="934"/>
      <c r="VYI18" s="934"/>
      <c r="VYJ18" s="934"/>
      <c r="VYK18" s="934"/>
      <c r="VYL18" s="934"/>
      <c r="VYM18" s="934"/>
      <c r="VYN18" s="934"/>
      <c r="VYO18" s="934"/>
      <c r="VYP18" s="934"/>
      <c r="VYQ18" s="934"/>
      <c r="VYR18" s="934"/>
      <c r="VYS18" s="934"/>
      <c r="VYT18" s="934"/>
      <c r="VYU18" s="934"/>
      <c r="VYV18" s="934"/>
      <c r="VYW18" s="934"/>
      <c r="VYX18" s="934"/>
      <c r="VYY18" s="934"/>
      <c r="VYZ18" s="934"/>
      <c r="VZA18" s="934"/>
      <c r="VZB18" s="934"/>
      <c r="VZC18" s="934"/>
      <c r="VZD18" s="934"/>
      <c r="VZE18" s="934"/>
      <c r="VZF18" s="934"/>
      <c r="VZG18" s="934"/>
      <c r="VZH18" s="934"/>
      <c r="VZI18" s="934"/>
      <c r="VZJ18" s="934"/>
      <c r="VZK18" s="934"/>
      <c r="VZL18" s="934"/>
      <c r="VZM18" s="934"/>
      <c r="VZN18" s="934"/>
      <c r="VZO18" s="934"/>
      <c r="VZP18" s="934"/>
      <c r="VZQ18" s="934"/>
      <c r="VZR18" s="934"/>
      <c r="VZS18" s="934"/>
      <c r="VZT18" s="934"/>
      <c r="VZU18" s="934"/>
      <c r="VZV18" s="934"/>
      <c r="VZW18" s="934"/>
      <c r="VZX18" s="934"/>
      <c r="VZY18" s="934"/>
      <c r="VZZ18" s="934"/>
      <c r="WAA18" s="934"/>
      <c r="WAB18" s="934"/>
      <c r="WAC18" s="934"/>
      <c r="WAD18" s="934"/>
      <c r="WAE18" s="934"/>
      <c r="WAF18" s="934"/>
      <c r="WAG18" s="934"/>
      <c r="WAH18" s="934"/>
      <c r="WAI18" s="934"/>
      <c r="WAJ18" s="934"/>
      <c r="WAK18" s="934"/>
      <c r="WAL18" s="934"/>
      <c r="WAM18" s="934"/>
      <c r="WAN18" s="934"/>
      <c r="WAO18" s="934"/>
      <c r="WAP18" s="934"/>
      <c r="WAQ18" s="934"/>
      <c r="WAR18" s="934"/>
      <c r="WAS18" s="934"/>
      <c r="WAT18" s="934"/>
      <c r="WAU18" s="934"/>
      <c r="WAV18" s="934"/>
      <c r="WAW18" s="934"/>
      <c r="WAX18" s="934"/>
      <c r="WAY18" s="934"/>
      <c r="WAZ18" s="934"/>
      <c r="WBA18" s="934"/>
      <c r="WBB18" s="934"/>
      <c r="WBC18" s="934"/>
      <c r="WBD18" s="934"/>
      <c r="WBE18" s="934"/>
      <c r="WBF18" s="934"/>
      <c r="WBG18" s="934"/>
      <c r="WBH18" s="934"/>
      <c r="WBI18" s="934"/>
      <c r="WBJ18" s="934"/>
      <c r="WBK18" s="934"/>
      <c r="WBL18" s="934"/>
      <c r="WBM18" s="934"/>
      <c r="WBN18" s="934"/>
      <c r="WBO18" s="934"/>
      <c r="WBP18" s="934"/>
      <c r="WBQ18" s="934"/>
      <c r="WBR18" s="934"/>
      <c r="WBS18" s="934"/>
      <c r="WBT18" s="934"/>
      <c r="WBU18" s="934"/>
      <c r="WBV18" s="934"/>
      <c r="WBW18" s="934"/>
      <c r="WBX18" s="934"/>
      <c r="WBY18" s="934"/>
      <c r="WBZ18" s="934"/>
      <c r="WCA18" s="934"/>
      <c r="WCB18" s="934"/>
      <c r="WCC18" s="934"/>
      <c r="WCD18" s="934"/>
      <c r="WCE18" s="934"/>
      <c r="WCF18" s="934"/>
      <c r="WCG18" s="934"/>
      <c r="WCH18" s="934"/>
      <c r="WCI18" s="934"/>
      <c r="WCJ18" s="934"/>
      <c r="WCK18" s="934"/>
      <c r="WCL18" s="934"/>
      <c r="WCM18" s="934"/>
      <c r="WCN18" s="934"/>
      <c r="WCO18" s="934"/>
      <c r="WCP18" s="934"/>
      <c r="WCQ18" s="934"/>
      <c r="WCR18" s="934"/>
      <c r="WCS18" s="934"/>
      <c r="WCT18" s="934"/>
      <c r="WCU18" s="934"/>
      <c r="WCV18" s="934"/>
      <c r="WCW18" s="934"/>
      <c r="WCX18" s="934"/>
      <c r="WCY18" s="934"/>
      <c r="WCZ18" s="934"/>
      <c r="WDA18" s="934"/>
      <c r="WDB18" s="934"/>
      <c r="WDC18" s="934"/>
      <c r="WDD18" s="934"/>
      <c r="WDE18" s="934"/>
      <c r="WDF18" s="934"/>
      <c r="WDG18" s="934"/>
      <c r="WDH18" s="934"/>
      <c r="WDI18" s="934"/>
      <c r="WDJ18" s="934"/>
      <c r="WDK18" s="934"/>
      <c r="WDL18" s="934"/>
      <c r="WDM18" s="934"/>
      <c r="WDN18" s="934"/>
      <c r="WDO18" s="934"/>
      <c r="WDP18" s="934"/>
      <c r="WDQ18" s="934"/>
      <c r="WDR18" s="934"/>
      <c r="WDS18" s="934"/>
      <c r="WDT18" s="934"/>
      <c r="WDU18" s="934"/>
      <c r="WDV18" s="934"/>
      <c r="WDW18" s="934"/>
      <c r="WDX18" s="934"/>
      <c r="WDY18" s="934"/>
      <c r="WDZ18" s="934"/>
      <c r="WEA18" s="934"/>
      <c r="WEB18" s="934"/>
      <c r="WEC18" s="934"/>
      <c r="WED18" s="934"/>
      <c r="WEE18" s="934"/>
      <c r="WEF18" s="934"/>
      <c r="WEG18" s="934"/>
      <c r="WEH18" s="934"/>
      <c r="WEI18" s="934"/>
      <c r="WEJ18" s="934"/>
      <c r="WEK18" s="934"/>
      <c r="WEL18" s="934"/>
      <c r="WEM18" s="934"/>
      <c r="WEN18" s="934"/>
      <c r="WEO18" s="934"/>
      <c r="WEP18" s="934"/>
      <c r="WEQ18" s="934"/>
      <c r="WER18" s="934"/>
      <c r="WES18" s="934"/>
      <c r="WET18" s="934"/>
      <c r="WEU18" s="934"/>
      <c r="WEV18" s="934"/>
      <c r="WEW18" s="934"/>
      <c r="WEX18" s="934"/>
      <c r="WEY18" s="934"/>
      <c r="WEZ18" s="934"/>
      <c r="WFA18" s="934"/>
      <c r="WFB18" s="934"/>
      <c r="WFC18" s="934"/>
      <c r="WFD18" s="934"/>
      <c r="WFE18" s="934"/>
      <c r="WFF18" s="934"/>
      <c r="WFG18" s="934"/>
      <c r="WFH18" s="934"/>
      <c r="WFI18" s="934"/>
      <c r="WFJ18" s="934"/>
      <c r="WFK18" s="934"/>
      <c r="WFL18" s="934"/>
      <c r="WFM18" s="934"/>
      <c r="WFN18" s="934"/>
      <c r="WFO18" s="934"/>
      <c r="WFP18" s="934"/>
      <c r="WFQ18" s="934"/>
      <c r="WFR18" s="934"/>
      <c r="WFS18" s="934"/>
      <c r="WFT18" s="934"/>
      <c r="WFU18" s="934"/>
      <c r="WFV18" s="934"/>
      <c r="WFW18" s="934"/>
      <c r="WFX18" s="934"/>
      <c r="WFY18" s="934"/>
      <c r="WFZ18" s="934"/>
      <c r="WGA18" s="934"/>
      <c r="WGB18" s="934"/>
      <c r="WGC18" s="934"/>
      <c r="WGD18" s="934"/>
      <c r="WGE18" s="934"/>
      <c r="WGF18" s="934"/>
      <c r="WGG18" s="934"/>
      <c r="WGH18" s="934"/>
      <c r="WGI18" s="934"/>
      <c r="WGJ18" s="934"/>
      <c r="WGK18" s="934"/>
      <c r="WGL18" s="934"/>
      <c r="WGM18" s="934"/>
      <c r="WGN18" s="934"/>
      <c r="WGO18" s="934"/>
      <c r="WGP18" s="934"/>
      <c r="WGQ18" s="934"/>
      <c r="WGR18" s="934"/>
      <c r="WGS18" s="934"/>
      <c r="WGT18" s="934"/>
      <c r="WGU18" s="934"/>
      <c r="WGV18" s="934"/>
      <c r="WGW18" s="934"/>
      <c r="WGX18" s="934"/>
      <c r="WGY18" s="934"/>
      <c r="WGZ18" s="934"/>
      <c r="WHA18" s="934"/>
      <c r="WHB18" s="934"/>
      <c r="WHC18" s="934"/>
      <c r="WHD18" s="934"/>
      <c r="WHE18" s="934"/>
      <c r="WHF18" s="934"/>
      <c r="WHG18" s="934"/>
      <c r="WHH18" s="934"/>
      <c r="WHI18" s="934"/>
      <c r="WHJ18" s="934"/>
      <c r="WHK18" s="934"/>
      <c r="WHL18" s="934"/>
      <c r="WHM18" s="934"/>
      <c r="WHN18" s="934"/>
      <c r="WHO18" s="934"/>
      <c r="WHP18" s="934"/>
      <c r="WHQ18" s="934"/>
      <c r="WHR18" s="934"/>
      <c r="WHS18" s="934"/>
      <c r="WHT18" s="934"/>
      <c r="WHU18" s="934"/>
      <c r="WHV18" s="934"/>
      <c r="WHW18" s="934"/>
      <c r="WHX18" s="934"/>
      <c r="WHY18" s="934"/>
      <c r="WHZ18" s="934"/>
      <c r="WIA18" s="934"/>
      <c r="WIB18" s="934"/>
      <c r="WIC18" s="934"/>
      <c r="WID18" s="934"/>
      <c r="WIE18" s="934"/>
      <c r="WIF18" s="934"/>
      <c r="WIG18" s="934"/>
      <c r="WIH18" s="934"/>
      <c r="WII18" s="934"/>
      <c r="WIJ18" s="934"/>
      <c r="WIK18" s="934"/>
      <c r="WIL18" s="934"/>
      <c r="WIM18" s="934"/>
      <c r="WIN18" s="934"/>
      <c r="WIO18" s="934"/>
      <c r="WIP18" s="934"/>
      <c r="WIQ18" s="934"/>
      <c r="WIR18" s="934"/>
      <c r="WIS18" s="934"/>
      <c r="WIT18" s="934"/>
      <c r="WIU18" s="934"/>
      <c r="WIV18" s="934"/>
      <c r="WIW18" s="934"/>
      <c r="WIX18" s="934"/>
      <c r="WIY18" s="934"/>
      <c r="WIZ18" s="934"/>
      <c r="WJA18" s="934"/>
      <c r="WJB18" s="934"/>
      <c r="WJC18" s="934"/>
      <c r="WJD18" s="934"/>
      <c r="WJE18" s="934"/>
      <c r="WJF18" s="934"/>
      <c r="WJG18" s="934"/>
      <c r="WJH18" s="934"/>
      <c r="WJI18" s="934"/>
      <c r="WJJ18" s="934"/>
      <c r="WJK18" s="934"/>
      <c r="WJL18" s="934"/>
      <c r="WJM18" s="934"/>
      <c r="WJN18" s="934"/>
      <c r="WJO18" s="934"/>
      <c r="WJP18" s="934"/>
      <c r="WJQ18" s="934"/>
      <c r="WJR18" s="934"/>
      <c r="WJS18" s="934"/>
      <c r="WJT18" s="934"/>
      <c r="WJU18" s="934"/>
      <c r="WJV18" s="934"/>
      <c r="WJW18" s="934"/>
      <c r="WJX18" s="934"/>
      <c r="WJY18" s="934"/>
      <c r="WJZ18" s="934"/>
      <c r="WKA18" s="934"/>
      <c r="WKB18" s="934"/>
      <c r="WKC18" s="934"/>
      <c r="WKD18" s="934"/>
      <c r="WKE18" s="934"/>
      <c r="WKF18" s="934"/>
      <c r="WKG18" s="934"/>
      <c r="WKH18" s="934"/>
      <c r="WKI18" s="934"/>
      <c r="WKJ18" s="934"/>
      <c r="WKK18" s="934"/>
      <c r="WKL18" s="934"/>
      <c r="WKM18" s="934"/>
      <c r="WKN18" s="934"/>
      <c r="WKO18" s="934"/>
      <c r="WKP18" s="934"/>
      <c r="WKQ18" s="934"/>
      <c r="WKR18" s="934"/>
      <c r="WKS18" s="934"/>
      <c r="WKT18" s="934"/>
      <c r="WKU18" s="934"/>
      <c r="WKV18" s="934"/>
      <c r="WKW18" s="934"/>
      <c r="WKX18" s="934"/>
      <c r="WKY18" s="934"/>
      <c r="WKZ18" s="934"/>
      <c r="WLA18" s="934"/>
      <c r="WLB18" s="934"/>
      <c r="WLC18" s="934"/>
      <c r="WLD18" s="934"/>
      <c r="WLE18" s="934"/>
      <c r="WLF18" s="934"/>
      <c r="WLG18" s="934"/>
      <c r="WLH18" s="934"/>
      <c r="WLI18" s="934"/>
      <c r="WLJ18" s="934"/>
      <c r="WLK18" s="934"/>
      <c r="WLL18" s="934"/>
      <c r="WLM18" s="934"/>
      <c r="WLN18" s="934"/>
      <c r="WLO18" s="934"/>
      <c r="WLP18" s="934"/>
      <c r="WLQ18" s="934"/>
      <c r="WLR18" s="934"/>
      <c r="WLS18" s="934"/>
      <c r="WLT18" s="934"/>
      <c r="WLU18" s="934"/>
      <c r="WLV18" s="934"/>
      <c r="WLW18" s="934"/>
      <c r="WLX18" s="934"/>
      <c r="WLY18" s="934"/>
      <c r="WLZ18" s="934"/>
      <c r="WMA18" s="934"/>
      <c r="WMB18" s="934"/>
      <c r="WMC18" s="934"/>
      <c r="WMD18" s="934"/>
      <c r="WME18" s="934"/>
      <c r="WMF18" s="934"/>
      <c r="WMG18" s="934"/>
      <c r="WMH18" s="934"/>
      <c r="WMI18" s="934"/>
      <c r="WMJ18" s="934"/>
      <c r="WMK18" s="934"/>
      <c r="WML18" s="934"/>
      <c r="WMM18" s="934"/>
      <c r="WMN18" s="934"/>
      <c r="WMO18" s="934"/>
      <c r="WMP18" s="934"/>
      <c r="WMQ18" s="934"/>
      <c r="WMR18" s="934"/>
      <c r="WMS18" s="934"/>
      <c r="WMT18" s="934"/>
      <c r="WMU18" s="934"/>
      <c r="WMV18" s="934"/>
      <c r="WMW18" s="934"/>
      <c r="WMX18" s="934"/>
      <c r="WMY18" s="934"/>
      <c r="WMZ18" s="934"/>
      <c r="WNA18" s="934"/>
      <c r="WNB18" s="934"/>
      <c r="WNC18" s="934"/>
      <c r="WND18" s="934"/>
      <c r="WNE18" s="934"/>
      <c r="WNF18" s="934"/>
      <c r="WNG18" s="934"/>
      <c r="WNH18" s="934"/>
      <c r="WNI18" s="934"/>
      <c r="WNJ18" s="934"/>
      <c r="WNK18" s="934"/>
      <c r="WNL18" s="934"/>
      <c r="WNM18" s="934"/>
      <c r="WNN18" s="934"/>
      <c r="WNO18" s="934"/>
      <c r="WNP18" s="934"/>
      <c r="WNQ18" s="934"/>
      <c r="WNR18" s="934"/>
      <c r="WNS18" s="934"/>
      <c r="WNT18" s="934"/>
      <c r="WNU18" s="934"/>
      <c r="WNV18" s="934"/>
      <c r="WNW18" s="934"/>
      <c r="WNX18" s="934"/>
      <c r="WNY18" s="934"/>
      <c r="WNZ18" s="934"/>
      <c r="WOA18" s="934"/>
      <c r="WOB18" s="934"/>
      <c r="WOC18" s="934"/>
      <c r="WOD18" s="934"/>
      <c r="WOE18" s="934"/>
      <c r="WOF18" s="934"/>
      <c r="WOG18" s="934"/>
      <c r="WOH18" s="934"/>
      <c r="WOI18" s="934"/>
      <c r="WOJ18" s="934"/>
      <c r="WOK18" s="934"/>
      <c r="WOL18" s="934"/>
      <c r="WOM18" s="934"/>
      <c r="WON18" s="934"/>
      <c r="WOO18" s="934"/>
      <c r="WOP18" s="934"/>
      <c r="WOQ18" s="934"/>
      <c r="WOR18" s="934"/>
      <c r="WOS18" s="934"/>
      <c r="WOT18" s="934"/>
      <c r="WOU18" s="934"/>
      <c r="WOV18" s="934"/>
      <c r="WOW18" s="934"/>
      <c r="WOX18" s="934"/>
      <c r="WOY18" s="934"/>
      <c r="WOZ18" s="934"/>
      <c r="WPA18" s="934"/>
      <c r="WPB18" s="934"/>
      <c r="WPC18" s="934"/>
      <c r="WPD18" s="934"/>
      <c r="WPE18" s="934"/>
      <c r="WPF18" s="934"/>
      <c r="WPG18" s="934"/>
      <c r="WPH18" s="934"/>
      <c r="WPI18" s="934"/>
      <c r="WPJ18" s="934"/>
      <c r="WPK18" s="934"/>
      <c r="WPL18" s="934"/>
      <c r="WPM18" s="934"/>
      <c r="WPN18" s="934"/>
      <c r="WPO18" s="934"/>
      <c r="WPP18" s="934"/>
      <c r="WPQ18" s="934"/>
      <c r="WPR18" s="934"/>
      <c r="WPS18" s="934"/>
      <c r="WPT18" s="934"/>
      <c r="WPU18" s="934"/>
      <c r="WPV18" s="934"/>
      <c r="WPW18" s="934"/>
      <c r="WPX18" s="934"/>
      <c r="WPY18" s="934"/>
      <c r="WPZ18" s="934"/>
      <c r="WQA18" s="934"/>
      <c r="WQB18" s="934"/>
      <c r="WQC18" s="934"/>
      <c r="WQD18" s="934"/>
      <c r="WQE18" s="934"/>
      <c r="WQF18" s="934"/>
      <c r="WQG18" s="934"/>
      <c r="WQH18" s="934"/>
      <c r="WQI18" s="934"/>
      <c r="WQJ18" s="934"/>
      <c r="WQK18" s="934"/>
      <c r="WQL18" s="934"/>
      <c r="WQM18" s="934"/>
      <c r="WQN18" s="934"/>
      <c r="WQO18" s="934"/>
      <c r="WQP18" s="934"/>
      <c r="WQQ18" s="934"/>
      <c r="WQR18" s="934"/>
      <c r="WQS18" s="934"/>
      <c r="WQT18" s="934"/>
      <c r="WQU18" s="934"/>
      <c r="WQV18" s="934"/>
      <c r="WQW18" s="934"/>
      <c r="WQX18" s="934"/>
      <c r="WQY18" s="934"/>
      <c r="WQZ18" s="934"/>
      <c r="WRA18" s="934"/>
      <c r="WRB18" s="934"/>
      <c r="WRC18" s="934"/>
      <c r="WRD18" s="934"/>
      <c r="WRE18" s="934"/>
      <c r="WRF18" s="934"/>
      <c r="WRG18" s="934"/>
      <c r="WRH18" s="934"/>
      <c r="WRI18" s="934"/>
      <c r="WRJ18" s="934"/>
      <c r="WRK18" s="934"/>
      <c r="WRL18" s="934"/>
      <c r="WRM18" s="934"/>
      <c r="WRN18" s="934"/>
      <c r="WRO18" s="934"/>
      <c r="WRP18" s="934"/>
      <c r="WRQ18" s="934"/>
      <c r="WRR18" s="934"/>
      <c r="WRS18" s="934"/>
      <c r="WRT18" s="934"/>
      <c r="WRU18" s="934"/>
      <c r="WRV18" s="934"/>
      <c r="WRW18" s="934"/>
      <c r="WRX18" s="934"/>
      <c r="WRY18" s="934"/>
      <c r="WRZ18" s="934"/>
      <c r="WSA18" s="934"/>
      <c r="WSB18" s="934"/>
      <c r="WSC18" s="934"/>
      <c r="WSD18" s="934"/>
      <c r="WSE18" s="934"/>
      <c r="WSF18" s="934"/>
      <c r="WSG18" s="934"/>
      <c r="WSH18" s="934"/>
      <c r="WSI18" s="934"/>
      <c r="WSJ18" s="934"/>
      <c r="WSK18" s="934"/>
      <c r="WSL18" s="934"/>
      <c r="WSM18" s="934"/>
      <c r="WSN18" s="934"/>
      <c r="WSO18" s="934"/>
      <c r="WSP18" s="934"/>
      <c r="WSQ18" s="934"/>
      <c r="WSR18" s="934"/>
      <c r="WSS18" s="934"/>
      <c r="WST18" s="934"/>
      <c r="WSU18" s="934"/>
      <c r="WSV18" s="934"/>
      <c r="WSW18" s="934"/>
      <c r="WSX18" s="934"/>
      <c r="WSY18" s="934"/>
      <c r="WSZ18" s="934"/>
      <c r="WTA18" s="934"/>
      <c r="WTB18" s="934"/>
      <c r="WTC18" s="934"/>
      <c r="WTD18" s="934"/>
      <c r="WTE18" s="934"/>
      <c r="WTF18" s="934"/>
      <c r="WTG18" s="934"/>
      <c r="WTH18" s="934"/>
      <c r="WTI18" s="934"/>
      <c r="WTJ18" s="934"/>
      <c r="WTK18" s="934"/>
      <c r="WTL18" s="934"/>
      <c r="WTM18" s="934"/>
      <c r="WTN18" s="934"/>
      <c r="WTO18" s="934"/>
      <c r="WTP18" s="934"/>
      <c r="WTQ18" s="934"/>
      <c r="WTR18" s="934"/>
      <c r="WTS18" s="934"/>
      <c r="WTT18" s="934"/>
      <c r="WTU18" s="934"/>
      <c r="WTV18" s="934"/>
      <c r="WTW18" s="934"/>
      <c r="WTX18" s="934"/>
      <c r="WTY18" s="934"/>
      <c r="WTZ18" s="934"/>
      <c r="WUA18" s="934"/>
      <c r="WUB18" s="934"/>
      <c r="WUC18" s="934"/>
      <c r="WUD18" s="934"/>
      <c r="WUE18" s="934"/>
      <c r="WUF18" s="934"/>
      <c r="WUG18" s="934"/>
      <c r="WUH18" s="934"/>
      <c r="WUI18" s="934"/>
      <c r="WUJ18" s="934"/>
      <c r="WUK18" s="934"/>
      <c r="WUL18" s="934"/>
      <c r="WUM18" s="934"/>
      <c r="WUN18" s="934"/>
      <c r="WUO18" s="934"/>
      <c r="WUP18" s="934"/>
      <c r="WUQ18" s="934"/>
      <c r="WUR18" s="934"/>
      <c r="WUS18" s="934"/>
      <c r="WUT18" s="934"/>
      <c r="WUU18" s="934"/>
      <c r="WUV18" s="934"/>
      <c r="WUW18" s="934"/>
      <c r="WUX18" s="934"/>
      <c r="WUY18" s="934"/>
      <c r="WUZ18" s="934"/>
      <c r="WVA18" s="934"/>
      <c r="WVB18" s="934"/>
      <c r="WVC18" s="934"/>
      <c r="WVD18" s="934"/>
      <c r="WVE18" s="934"/>
    </row>
    <row r="19" spans="1:16125" s="935" customFormat="1">
      <c r="A19" s="1025" t="s">
        <v>135</v>
      </c>
      <c r="B19" s="1026" t="s">
        <v>1027</v>
      </c>
      <c r="C19" s="1027" t="s">
        <v>1028</v>
      </c>
      <c r="D19" s="1027" t="s">
        <v>1029</v>
      </c>
      <c r="E19" s="1028">
        <v>42644</v>
      </c>
      <c r="F19" s="1029">
        <v>43008</v>
      </c>
      <c r="G19" s="1030" t="s">
        <v>1030</v>
      </c>
      <c r="H19" s="1044">
        <v>541442.07999999996</v>
      </c>
      <c r="I19" s="1032"/>
      <c r="J19" s="1032"/>
      <c r="K19" s="1033">
        <v>0</v>
      </c>
      <c r="L19" s="983">
        <v>0</v>
      </c>
      <c r="M19" s="985">
        <f t="shared" si="4"/>
        <v>541442.07999999996</v>
      </c>
      <c r="N19" s="1034"/>
      <c r="O19" s="1032"/>
      <c r="P19" s="1044"/>
      <c r="Q19" s="1044"/>
      <c r="R19" s="1045">
        <v>1727.88</v>
      </c>
      <c r="S19" s="1045">
        <v>45774.06</v>
      </c>
      <c r="T19" s="1045">
        <v>46269.35</v>
      </c>
      <c r="U19" s="987">
        <f t="shared" si="0"/>
        <v>93771.29</v>
      </c>
      <c r="V19" s="973">
        <f t="shared" si="1"/>
        <v>93771.29</v>
      </c>
      <c r="W19" s="989">
        <f t="shared" si="2"/>
        <v>447670.79</v>
      </c>
      <c r="X19" s="1000"/>
      <c r="Y19" s="991">
        <f t="shared" si="5"/>
        <v>12</v>
      </c>
      <c r="Z19" s="991">
        <f t="shared" si="3"/>
        <v>3</v>
      </c>
      <c r="AA19" s="992">
        <f t="shared" si="6"/>
        <v>0.25</v>
      </c>
      <c r="AB19" s="1001">
        <f t="shared" si="7"/>
        <v>0.17318803518189793</v>
      </c>
      <c r="AC19" s="1048" t="s">
        <v>1031</v>
      </c>
      <c r="AD19" s="934"/>
      <c r="AE19" s="934"/>
      <c r="AF19" s="934"/>
      <c r="AG19" s="995"/>
      <c r="AH19" s="934"/>
      <c r="AI19" s="934"/>
      <c r="AJ19" s="934"/>
      <c r="AK19" s="934"/>
      <c r="AL19" s="934"/>
      <c r="AM19" s="934"/>
      <c r="AN19" s="934"/>
      <c r="AO19" s="934"/>
      <c r="AP19" s="934"/>
      <c r="AQ19" s="934"/>
      <c r="AR19" s="934"/>
      <c r="AS19" s="934"/>
      <c r="AT19" s="934"/>
      <c r="AU19" s="934"/>
      <c r="AV19" s="934"/>
      <c r="AW19" s="934"/>
      <c r="AX19" s="934"/>
      <c r="AY19" s="934"/>
      <c r="AZ19" s="934"/>
      <c r="BA19" s="934"/>
      <c r="BB19" s="934"/>
      <c r="BC19" s="934"/>
      <c r="BD19" s="934"/>
      <c r="BE19" s="934"/>
      <c r="BF19" s="934"/>
      <c r="BG19" s="934"/>
      <c r="BH19" s="934"/>
      <c r="BI19" s="934"/>
      <c r="BJ19" s="934"/>
      <c r="BK19" s="934"/>
      <c r="BL19" s="934"/>
      <c r="BM19" s="934"/>
      <c r="BN19" s="934"/>
      <c r="BO19" s="934"/>
      <c r="BP19" s="934"/>
      <c r="BQ19" s="934"/>
      <c r="BR19" s="934"/>
      <c r="BS19" s="934"/>
      <c r="BT19" s="934"/>
      <c r="BU19" s="934"/>
      <c r="BV19" s="934"/>
      <c r="BW19" s="934"/>
      <c r="BX19" s="934"/>
      <c r="BY19" s="934"/>
      <c r="BZ19" s="934"/>
      <c r="CA19" s="934"/>
      <c r="CB19" s="934"/>
      <c r="CC19" s="934"/>
      <c r="CD19" s="934"/>
      <c r="CE19" s="934"/>
      <c r="CF19" s="934"/>
      <c r="CG19" s="934"/>
      <c r="CH19" s="934"/>
      <c r="CI19" s="934"/>
      <c r="CJ19" s="934"/>
      <c r="CK19" s="934"/>
      <c r="CL19" s="934"/>
      <c r="CM19" s="934"/>
      <c r="CN19" s="934"/>
      <c r="CO19" s="934"/>
      <c r="CP19" s="934"/>
      <c r="CQ19" s="934"/>
      <c r="CR19" s="934"/>
      <c r="CS19" s="934"/>
      <c r="CT19" s="934"/>
      <c r="CU19" s="934"/>
      <c r="CV19" s="934"/>
      <c r="CW19" s="934"/>
      <c r="CX19" s="934"/>
      <c r="CY19" s="934"/>
      <c r="CZ19" s="934"/>
      <c r="DA19" s="934"/>
      <c r="DB19" s="934"/>
      <c r="DC19" s="934"/>
      <c r="DD19" s="934"/>
      <c r="DE19" s="934"/>
      <c r="DF19" s="934"/>
      <c r="DG19" s="934"/>
      <c r="DH19" s="934"/>
      <c r="DI19" s="934"/>
      <c r="DJ19" s="934"/>
      <c r="DK19" s="934"/>
      <c r="DL19" s="934"/>
      <c r="DM19" s="934"/>
      <c r="DN19" s="934"/>
      <c r="DO19" s="934"/>
      <c r="DP19" s="934"/>
      <c r="DQ19" s="934"/>
      <c r="DR19" s="934"/>
      <c r="DS19" s="934"/>
      <c r="DT19" s="934"/>
      <c r="DU19" s="934"/>
      <c r="DV19" s="934"/>
      <c r="DW19" s="934"/>
      <c r="DX19" s="934"/>
      <c r="DY19" s="934"/>
      <c r="DZ19" s="934"/>
      <c r="EA19" s="934"/>
      <c r="EB19" s="934"/>
      <c r="EC19" s="934"/>
      <c r="ED19" s="934"/>
      <c r="EE19" s="934"/>
      <c r="EF19" s="934"/>
      <c r="EG19" s="934"/>
      <c r="EH19" s="934"/>
      <c r="EI19" s="934"/>
      <c r="EJ19" s="934"/>
      <c r="EK19" s="934"/>
      <c r="EL19" s="934"/>
      <c r="EM19" s="934"/>
      <c r="EN19" s="934"/>
      <c r="EO19" s="934"/>
      <c r="EP19" s="934"/>
      <c r="EQ19" s="934"/>
      <c r="ER19" s="934"/>
      <c r="ES19" s="934"/>
      <c r="ET19" s="934"/>
      <c r="EU19" s="934"/>
      <c r="EV19" s="934"/>
      <c r="EW19" s="934"/>
      <c r="EX19" s="934"/>
      <c r="EY19" s="934"/>
      <c r="EZ19" s="934"/>
      <c r="FA19" s="934"/>
      <c r="FB19" s="934"/>
      <c r="FC19" s="934"/>
      <c r="FD19" s="934"/>
      <c r="FE19" s="934"/>
      <c r="FF19" s="934"/>
      <c r="FG19" s="934"/>
      <c r="FH19" s="934"/>
      <c r="FI19" s="934"/>
      <c r="FJ19" s="934"/>
      <c r="FK19" s="934"/>
      <c r="FL19" s="934"/>
      <c r="FM19" s="934"/>
      <c r="FN19" s="934"/>
      <c r="FO19" s="934"/>
      <c r="FP19" s="934"/>
      <c r="FQ19" s="934"/>
      <c r="FR19" s="934"/>
      <c r="FS19" s="934"/>
      <c r="FT19" s="934"/>
      <c r="FU19" s="934"/>
      <c r="FV19" s="934"/>
      <c r="FW19" s="934"/>
      <c r="FX19" s="934"/>
      <c r="FY19" s="934"/>
      <c r="FZ19" s="934"/>
      <c r="GA19" s="934"/>
      <c r="GB19" s="934"/>
      <c r="GC19" s="934"/>
      <c r="GD19" s="934"/>
      <c r="GE19" s="934"/>
      <c r="GF19" s="934"/>
      <c r="GG19" s="934"/>
      <c r="GH19" s="934"/>
      <c r="GI19" s="934"/>
      <c r="GJ19" s="934"/>
      <c r="GK19" s="934"/>
      <c r="GL19" s="934"/>
      <c r="GM19" s="934"/>
      <c r="GN19" s="934"/>
      <c r="GO19" s="934"/>
      <c r="GP19" s="934"/>
      <c r="GQ19" s="934"/>
      <c r="GR19" s="934"/>
      <c r="GS19" s="934"/>
      <c r="GT19" s="934"/>
      <c r="GU19" s="934"/>
      <c r="GV19" s="934"/>
      <c r="GW19" s="934"/>
      <c r="GX19" s="934"/>
      <c r="GY19" s="934"/>
      <c r="GZ19" s="934"/>
      <c r="HA19" s="934"/>
      <c r="HB19" s="934"/>
      <c r="HC19" s="934"/>
      <c r="HD19" s="934"/>
      <c r="HE19" s="934"/>
      <c r="HF19" s="934"/>
      <c r="HG19" s="934"/>
      <c r="HH19" s="934"/>
      <c r="HI19" s="934"/>
      <c r="HJ19" s="934"/>
      <c r="HK19" s="934"/>
      <c r="HL19" s="934"/>
      <c r="HM19" s="934"/>
      <c r="HN19" s="934"/>
      <c r="HO19" s="934"/>
      <c r="HP19" s="934"/>
      <c r="HQ19" s="934"/>
      <c r="HR19" s="934"/>
      <c r="HS19" s="934"/>
      <c r="HT19" s="934"/>
      <c r="HU19" s="934"/>
      <c r="HV19" s="934"/>
      <c r="HW19" s="934"/>
      <c r="HX19" s="934"/>
      <c r="HY19" s="934"/>
      <c r="HZ19" s="934"/>
      <c r="IA19" s="934"/>
      <c r="IB19" s="934"/>
      <c r="IC19" s="934"/>
      <c r="ID19" s="934"/>
      <c r="IE19" s="934"/>
      <c r="IF19" s="934"/>
      <c r="IG19" s="934"/>
      <c r="IH19" s="934"/>
      <c r="II19" s="934"/>
      <c r="IJ19" s="934"/>
      <c r="IK19" s="934"/>
      <c r="IL19" s="934"/>
      <c r="IM19" s="934"/>
      <c r="IN19" s="934"/>
      <c r="IO19" s="934"/>
      <c r="IP19" s="934"/>
      <c r="IQ19" s="934"/>
      <c r="IR19" s="934"/>
      <c r="IS19" s="934"/>
      <c r="IT19" s="934"/>
      <c r="IU19" s="934"/>
      <c r="IV19" s="934"/>
      <c r="IW19" s="934"/>
      <c r="IX19" s="934"/>
      <c r="IY19" s="934"/>
      <c r="IZ19" s="934"/>
      <c r="JA19" s="934"/>
      <c r="JB19" s="934"/>
      <c r="JC19" s="934"/>
      <c r="JD19" s="934"/>
      <c r="JE19" s="934"/>
      <c r="JF19" s="934"/>
      <c r="JG19" s="934"/>
      <c r="JH19" s="934"/>
      <c r="JI19" s="934"/>
      <c r="JJ19" s="934"/>
      <c r="JK19" s="934"/>
      <c r="JL19" s="934"/>
      <c r="JM19" s="934"/>
      <c r="JN19" s="934"/>
      <c r="JO19" s="934"/>
      <c r="JP19" s="934"/>
      <c r="JQ19" s="934"/>
      <c r="JR19" s="934"/>
      <c r="JS19" s="934"/>
      <c r="JT19" s="934"/>
      <c r="JU19" s="934"/>
      <c r="JV19" s="934"/>
      <c r="JW19" s="934"/>
      <c r="JX19" s="934"/>
      <c r="JY19" s="934"/>
      <c r="JZ19" s="934"/>
      <c r="KA19" s="934"/>
      <c r="KB19" s="934"/>
      <c r="KC19" s="934"/>
      <c r="KD19" s="934"/>
      <c r="KE19" s="934"/>
      <c r="KF19" s="934"/>
      <c r="KG19" s="934"/>
      <c r="KH19" s="934"/>
      <c r="KI19" s="934"/>
      <c r="KJ19" s="934"/>
      <c r="KK19" s="934"/>
      <c r="KL19" s="934"/>
      <c r="KM19" s="934"/>
      <c r="KN19" s="934"/>
      <c r="KO19" s="934"/>
      <c r="KP19" s="934"/>
      <c r="KQ19" s="934"/>
      <c r="KR19" s="934"/>
      <c r="KS19" s="934"/>
      <c r="KT19" s="934"/>
      <c r="KU19" s="934"/>
      <c r="KV19" s="934"/>
      <c r="KW19" s="934"/>
      <c r="KX19" s="934"/>
      <c r="KY19" s="934"/>
      <c r="KZ19" s="934"/>
      <c r="LA19" s="934"/>
      <c r="LB19" s="934"/>
      <c r="LC19" s="934"/>
      <c r="LD19" s="934"/>
      <c r="LE19" s="934"/>
      <c r="LF19" s="934"/>
      <c r="LG19" s="934"/>
      <c r="LH19" s="934"/>
      <c r="LI19" s="934"/>
      <c r="LJ19" s="934"/>
      <c r="LK19" s="934"/>
      <c r="LL19" s="934"/>
      <c r="LM19" s="934"/>
      <c r="LN19" s="934"/>
      <c r="LO19" s="934"/>
      <c r="LP19" s="934"/>
      <c r="LQ19" s="934"/>
      <c r="LR19" s="934"/>
      <c r="LS19" s="934"/>
      <c r="LT19" s="934"/>
      <c r="LU19" s="934"/>
      <c r="LV19" s="934"/>
      <c r="LW19" s="934"/>
      <c r="LX19" s="934"/>
      <c r="LY19" s="934"/>
      <c r="LZ19" s="934"/>
      <c r="MA19" s="934"/>
      <c r="MB19" s="934"/>
      <c r="MC19" s="934"/>
      <c r="MD19" s="934"/>
      <c r="ME19" s="934"/>
      <c r="MF19" s="934"/>
      <c r="MG19" s="934"/>
      <c r="MH19" s="934"/>
      <c r="MI19" s="934"/>
      <c r="MJ19" s="934"/>
      <c r="MK19" s="934"/>
      <c r="ML19" s="934"/>
      <c r="MM19" s="934"/>
      <c r="MN19" s="934"/>
      <c r="MO19" s="934"/>
      <c r="MP19" s="934"/>
      <c r="MQ19" s="934"/>
      <c r="MR19" s="934"/>
      <c r="MS19" s="934"/>
      <c r="MT19" s="934"/>
      <c r="MU19" s="934"/>
      <c r="MV19" s="934"/>
      <c r="MW19" s="934"/>
      <c r="MX19" s="934"/>
      <c r="MY19" s="934"/>
      <c r="MZ19" s="934"/>
      <c r="NA19" s="934"/>
      <c r="NB19" s="934"/>
      <c r="NC19" s="934"/>
      <c r="ND19" s="934"/>
      <c r="NE19" s="934"/>
      <c r="NF19" s="934"/>
      <c r="NG19" s="934"/>
      <c r="NH19" s="934"/>
      <c r="NI19" s="934"/>
      <c r="NJ19" s="934"/>
      <c r="NK19" s="934"/>
      <c r="NL19" s="934"/>
      <c r="NM19" s="934"/>
      <c r="NN19" s="934"/>
      <c r="NO19" s="934"/>
      <c r="NP19" s="934"/>
      <c r="NQ19" s="934"/>
      <c r="NR19" s="934"/>
      <c r="NS19" s="934"/>
      <c r="NT19" s="934"/>
      <c r="NU19" s="934"/>
      <c r="NV19" s="934"/>
      <c r="NW19" s="934"/>
      <c r="NX19" s="934"/>
      <c r="NY19" s="934"/>
      <c r="NZ19" s="934"/>
      <c r="OA19" s="934"/>
      <c r="OB19" s="934"/>
      <c r="OC19" s="934"/>
      <c r="OD19" s="934"/>
      <c r="OE19" s="934"/>
      <c r="OF19" s="934"/>
      <c r="OG19" s="934"/>
      <c r="OH19" s="934"/>
      <c r="OI19" s="934"/>
      <c r="OJ19" s="934"/>
      <c r="OK19" s="934"/>
      <c r="OL19" s="934"/>
      <c r="OM19" s="934"/>
      <c r="ON19" s="934"/>
      <c r="OO19" s="934"/>
      <c r="OP19" s="934"/>
      <c r="OQ19" s="934"/>
      <c r="OR19" s="934"/>
      <c r="OS19" s="934"/>
      <c r="OT19" s="934"/>
      <c r="OU19" s="934"/>
      <c r="OV19" s="934"/>
      <c r="OW19" s="934"/>
      <c r="OX19" s="934"/>
      <c r="OY19" s="934"/>
      <c r="OZ19" s="934"/>
      <c r="PA19" s="934"/>
      <c r="PB19" s="934"/>
      <c r="PC19" s="934"/>
      <c r="PD19" s="934"/>
      <c r="PE19" s="934"/>
      <c r="PF19" s="934"/>
      <c r="PG19" s="934"/>
      <c r="PH19" s="934"/>
      <c r="PI19" s="934"/>
      <c r="PJ19" s="934"/>
      <c r="PK19" s="934"/>
      <c r="PL19" s="934"/>
      <c r="PM19" s="934"/>
      <c r="PN19" s="934"/>
      <c r="PO19" s="934"/>
      <c r="PP19" s="934"/>
      <c r="PQ19" s="934"/>
      <c r="PR19" s="934"/>
      <c r="PS19" s="934"/>
      <c r="PT19" s="934"/>
      <c r="PU19" s="934"/>
      <c r="PV19" s="934"/>
      <c r="PW19" s="934"/>
      <c r="PX19" s="934"/>
      <c r="PY19" s="934"/>
      <c r="PZ19" s="934"/>
      <c r="QA19" s="934"/>
      <c r="QB19" s="934"/>
      <c r="QC19" s="934"/>
      <c r="QD19" s="934"/>
      <c r="QE19" s="934"/>
      <c r="QF19" s="934"/>
      <c r="QG19" s="934"/>
      <c r="QH19" s="934"/>
      <c r="QI19" s="934"/>
      <c r="QJ19" s="934"/>
      <c r="QK19" s="934"/>
      <c r="QL19" s="934"/>
      <c r="QM19" s="934"/>
      <c r="QN19" s="934"/>
      <c r="QO19" s="934"/>
      <c r="QP19" s="934"/>
      <c r="QQ19" s="934"/>
      <c r="QR19" s="934"/>
      <c r="QS19" s="934"/>
      <c r="QT19" s="934"/>
      <c r="QU19" s="934"/>
      <c r="QV19" s="934"/>
      <c r="QW19" s="934"/>
      <c r="QX19" s="934"/>
      <c r="QY19" s="934"/>
      <c r="QZ19" s="934"/>
      <c r="RA19" s="934"/>
      <c r="RB19" s="934"/>
      <c r="RC19" s="934"/>
      <c r="RD19" s="934"/>
      <c r="RE19" s="934"/>
      <c r="RF19" s="934"/>
      <c r="RG19" s="934"/>
      <c r="RH19" s="934"/>
      <c r="RI19" s="934"/>
      <c r="RJ19" s="934"/>
      <c r="RK19" s="934"/>
      <c r="RL19" s="934"/>
      <c r="RM19" s="934"/>
      <c r="RN19" s="934"/>
      <c r="RO19" s="934"/>
      <c r="RP19" s="934"/>
      <c r="RQ19" s="934"/>
      <c r="RR19" s="934"/>
      <c r="RS19" s="934"/>
      <c r="RT19" s="934"/>
      <c r="RU19" s="934"/>
      <c r="RV19" s="934"/>
      <c r="RW19" s="934"/>
      <c r="RX19" s="934"/>
      <c r="RY19" s="934"/>
      <c r="RZ19" s="934"/>
      <c r="SA19" s="934"/>
      <c r="SB19" s="934"/>
      <c r="SC19" s="934"/>
      <c r="SD19" s="934"/>
      <c r="SE19" s="934"/>
      <c r="SF19" s="934"/>
      <c r="SG19" s="934"/>
      <c r="SH19" s="934"/>
      <c r="SI19" s="934"/>
      <c r="SJ19" s="934"/>
      <c r="SK19" s="934"/>
      <c r="SL19" s="934"/>
      <c r="SM19" s="934"/>
      <c r="SN19" s="934"/>
      <c r="SO19" s="934"/>
      <c r="SP19" s="934"/>
      <c r="SQ19" s="934"/>
      <c r="SR19" s="934"/>
      <c r="SS19" s="934"/>
      <c r="ST19" s="934"/>
      <c r="SU19" s="934"/>
      <c r="SV19" s="934"/>
      <c r="SW19" s="934"/>
      <c r="SX19" s="934"/>
      <c r="SY19" s="934"/>
      <c r="SZ19" s="934"/>
      <c r="TA19" s="934"/>
      <c r="TB19" s="934"/>
      <c r="TC19" s="934"/>
      <c r="TD19" s="934"/>
      <c r="TE19" s="934"/>
      <c r="TF19" s="934"/>
      <c r="TG19" s="934"/>
      <c r="TH19" s="934"/>
      <c r="TI19" s="934"/>
      <c r="TJ19" s="934"/>
      <c r="TK19" s="934"/>
      <c r="TL19" s="934"/>
      <c r="TM19" s="934"/>
      <c r="TN19" s="934"/>
      <c r="TO19" s="934"/>
      <c r="TP19" s="934"/>
      <c r="TQ19" s="934"/>
      <c r="TR19" s="934"/>
      <c r="TS19" s="934"/>
      <c r="TT19" s="934"/>
      <c r="TU19" s="934"/>
      <c r="TV19" s="934"/>
      <c r="TW19" s="934"/>
      <c r="TX19" s="934"/>
      <c r="TY19" s="934"/>
      <c r="TZ19" s="934"/>
      <c r="UA19" s="934"/>
      <c r="UB19" s="934"/>
      <c r="UC19" s="934"/>
      <c r="UD19" s="934"/>
      <c r="UE19" s="934"/>
      <c r="UF19" s="934"/>
      <c r="UG19" s="934"/>
      <c r="UH19" s="934"/>
      <c r="UI19" s="934"/>
      <c r="UJ19" s="934"/>
      <c r="UK19" s="934"/>
      <c r="UL19" s="934"/>
      <c r="UM19" s="934"/>
      <c r="UN19" s="934"/>
      <c r="UO19" s="934"/>
      <c r="UP19" s="934"/>
      <c r="UQ19" s="934"/>
      <c r="UR19" s="934"/>
      <c r="US19" s="934"/>
      <c r="UT19" s="934"/>
      <c r="UU19" s="934"/>
      <c r="UV19" s="934"/>
      <c r="UW19" s="934"/>
      <c r="UX19" s="934"/>
      <c r="UY19" s="934"/>
      <c r="UZ19" s="934"/>
      <c r="VA19" s="934"/>
      <c r="VB19" s="934"/>
      <c r="VC19" s="934"/>
      <c r="VD19" s="934"/>
      <c r="VE19" s="934"/>
      <c r="VF19" s="934"/>
      <c r="VG19" s="934"/>
      <c r="VH19" s="934"/>
      <c r="VI19" s="934"/>
      <c r="VJ19" s="934"/>
      <c r="VK19" s="934"/>
      <c r="VL19" s="934"/>
      <c r="VM19" s="934"/>
      <c r="VN19" s="934"/>
      <c r="VO19" s="934"/>
      <c r="VP19" s="934"/>
      <c r="VQ19" s="934"/>
      <c r="VR19" s="934"/>
      <c r="VS19" s="934"/>
      <c r="VT19" s="934"/>
      <c r="VU19" s="934"/>
      <c r="VV19" s="934"/>
      <c r="VW19" s="934"/>
      <c r="VX19" s="934"/>
      <c r="VY19" s="934"/>
      <c r="VZ19" s="934"/>
      <c r="WA19" s="934"/>
      <c r="WB19" s="934"/>
      <c r="WC19" s="934"/>
      <c r="WD19" s="934"/>
      <c r="WE19" s="934"/>
      <c r="WF19" s="934"/>
      <c r="WG19" s="934"/>
      <c r="WH19" s="934"/>
      <c r="WI19" s="934"/>
      <c r="WJ19" s="934"/>
      <c r="WK19" s="934"/>
      <c r="WL19" s="934"/>
      <c r="WM19" s="934"/>
      <c r="WN19" s="934"/>
      <c r="WO19" s="934"/>
      <c r="WP19" s="934"/>
      <c r="WQ19" s="934"/>
      <c r="WR19" s="934"/>
      <c r="WS19" s="934"/>
      <c r="WT19" s="934"/>
      <c r="WU19" s="934"/>
      <c r="WV19" s="934"/>
      <c r="WW19" s="934"/>
      <c r="WX19" s="934"/>
      <c r="WY19" s="934"/>
      <c r="WZ19" s="934"/>
      <c r="XA19" s="934"/>
      <c r="XB19" s="934"/>
      <c r="XC19" s="934"/>
      <c r="XD19" s="934"/>
      <c r="XE19" s="934"/>
      <c r="XF19" s="934"/>
      <c r="XG19" s="934"/>
      <c r="XH19" s="934"/>
      <c r="XI19" s="934"/>
      <c r="XJ19" s="934"/>
      <c r="XK19" s="934"/>
      <c r="XL19" s="934"/>
      <c r="XM19" s="934"/>
      <c r="XN19" s="934"/>
      <c r="XO19" s="934"/>
      <c r="XP19" s="934"/>
      <c r="XQ19" s="934"/>
      <c r="XR19" s="934"/>
      <c r="XS19" s="934"/>
      <c r="XT19" s="934"/>
      <c r="XU19" s="934"/>
      <c r="XV19" s="934"/>
      <c r="XW19" s="934"/>
      <c r="XX19" s="934"/>
      <c r="XY19" s="934"/>
      <c r="XZ19" s="934"/>
      <c r="YA19" s="934"/>
      <c r="YB19" s="934"/>
      <c r="YC19" s="934"/>
      <c r="YD19" s="934"/>
      <c r="YE19" s="934"/>
      <c r="YF19" s="934"/>
      <c r="YG19" s="934"/>
      <c r="YH19" s="934"/>
      <c r="YI19" s="934"/>
      <c r="YJ19" s="934"/>
      <c r="YK19" s="934"/>
      <c r="YL19" s="934"/>
      <c r="YM19" s="934"/>
      <c r="YN19" s="934"/>
      <c r="YO19" s="934"/>
      <c r="YP19" s="934"/>
      <c r="YQ19" s="934"/>
      <c r="YR19" s="934"/>
      <c r="YS19" s="934"/>
      <c r="YT19" s="934"/>
      <c r="YU19" s="934"/>
      <c r="YV19" s="934"/>
      <c r="YW19" s="934"/>
      <c r="YX19" s="934"/>
      <c r="YY19" s="934"/>
      <c r="YZ19" s="934"/>
      <c r="ZA19" s="934"/>
      <c r="ZB19" s="934"/>
      <c r="ZC19" s="934"/>
      <c r="ZD19" s="934"/>
      <c r="ZE19" s="934"/>
      <c r="ZF19" s="934"/>
      <c r="ZG19" s="934"/>
      <c r="ZH19" s="934"/>
      <c r="ZI19" s="934"/>
      <c r="ZJ19" s="934"/>
      <c r="ZK19" s="934"/>
      <c r="ZL19" s="934"/>
      <c r="ZM19" s="934"/>
      <c r="ZN19" s="934"/>
      <c r="ZO19" s="934"/>
      <c r="ZP19" s="934"/>
      <c r="ZQ19" s="934"/>
      <c r="ZR19" s="934"/>
      <c r="ZS19" s="934"/>
      <c r="ZT19" s="934"/>
      <c r="ZU19" s="934"/>
      <c r="ZV19" s="934"/>
      <c r="ZW19" s="934"/>
      <c r="ZX19" s="934"/>
      <c r="ZY19" s="934"/>
      <c r="ZZ19" s="934"/>
      <c r="AAA19" s="934"/>
      <c r="AAB19" s="934"/>
      <c r="AAC19" s="934"/>
      <c r="AAD19" s="934"/>
      <c r="AAE19" s="934"/>
      <c r="AAF19" s="934"/>
      <c r="AAG19" s="934"/>
      <c r="AAH19" s="934"/>
      <c r="AAI19" s="934"/>
      <c r="AAJ19" s="934"/>
      <c r="AAK19" s="934"/>
      <c r="AAL19" s="934"/>
      <c r="AAM19" s="934"/>
      <c r="AAN19" s="934"/>
      <c r="AAO19" s="934"/>
      <c r="AAP19" s="934"/>
      <c r="AAQ19" s="934"/>
      <c r="AAR19" s="934"/>
      <c r="AAS19" s="934"/>
      <c r="AAT19" s="934"/>
      <c r="AAU19" s="934"/>
      <c r="AAV19" s="934"/>
      <c r="AAW19" s="934"/>
      <c r="AAX19" s="934"/>
      <c r="AAY19" s="934"/>
      <c r="AAZ19" s="934"/>
      <c r="ABA19" s="934"/>
      <c r="ABB19" s="934"/>
      <c r="ABC19" s="934"/>
      <c r="ABD19" s="934"/>
      <c r="ABE19" s="934"/>
      <c r="ABF19" s="934"/>
      <c r="ABG19" s="934"/>
      <c r="ABH19" s="934"/>
      <c r="ABI19" s="934"/>
      <c r="ABJ19" s="934"/>
      <c r="ABK19" s="934"/>
      <c r="ABL19" s="934"/>
      <c r="ABM19" s="934"/>
      <c r="ABN19" s="934"/>
      <c r="ABO19" s="934"/>
      <c r="ABP19" s="934"/>
      <c r="ABQ19" s="934"/>
      <c r="ABR19" s="934"/>
      <c r="ABS19" s="934"/>
      <c r="ABT19" s="934"/>
      <c r="ABU19" s="934"/>
      <c r="ABV19" s="934"/>
      <c r="ABW19" s="934"/>
      <c r="ABX19" s="934"/>
      <c r="ABY19" s="934"/>
      <c r="ABZ19" s="934"/>
      <c r="ACA19" s="934"/>
      <c r="ACB19" s="934"/>
      <c r="ACC19" s="934"/>
      <c r="ACD19" s="934"/>
      <c r="ACE19" s="934"/>
      <c r="ACF19" s="934"/>
      <c r="ACG19" s="934"/>
      <c r="ACH19" s="934"/>
      <c r="ACI19" s="934"/>
      <c r="ACJ19" s="934"/>
      <c r="ACK19" s="934"/>
      <c r="ACL19" s="934"/>
      <c r="ACM19" s="934"/>
      <c r="ACN19" s="934"/>
      <c r="ACO19" s="934"/>
      <c r="ACP19" s="934"/>
      <c r="ACQ19" s="934"/>
      <c r="ACR19" s="934"/>
      <c r="ACS19" s="934"/>
      <c r="ACT19" s="934"/>
      <c r="ACU19" s="934"/>
      <c r="ACV19" s="934"/>
      <c r="ACW19" s="934"/>
      <c r="ACX19" s="934"/>
      <c r="ACY19" s="934"/>
      <c r="ACZ19" s="934"/>
      <c r="ADA19" s="934"/>
      <c r="ADB19" s="934"/>
      <c r="ADC19" s="934"/>
      <c r="ADD19" s="934"/>
      <c r="ADE19" s="934"/>
      <c r="ADF19" s="934"/>
      <c r="ADG19" s="934"/>
      <c r="ADH19" s="934"/>
      <c r="ADI19" s="934"/>
      <c r="ADJ19" s="934"/>
      <c r="ADK19" s="934"/>
      <c r="ADL19" s="934"/>
      <c r="ADM19" s="934"/>
      <c r="ADN19" s="934"/>
      <c r="ADO19" s="934"/>
      <c r="ADP19" s="934"/>
      <c r="ADQ19" s="934"/>
      <c r="ADR19" s="934"/>
      <c r="ADS19" s="934"/>
      <c r="ADT19" s="934"/>
      <c r="ADU19" s="934"/>
      <c r="ADV19" s="934"/>
      <c r="ADW19" s="934"/>
      <c r="ADX19" s="934"/>
      <c r="ADY19" s="934"/>
      <c r="ADZ19" s="934"/>
      <c r="AEA19" s="934"/>
      <c r="AEB19" s="934"/>
      <c r="AEC19" s="934"/>
      <c r="AED19" s="934"/>
      <c r="AEE19" s="934"/>
      <c r="AEF19" s="934"/>
      <c r="AEG19" s="934"/>
      <c r="AEH19" s="934"/>
      <c r="AEI19" s="934"/>
      <c r="AEJ19" s="934"/>
      <c r="AEK19" s="934"/>
      <c r="AEL19" s="934"/>
      <c r="AEM19" s="934"/>
      <c r="AEN19" s="934"/>
      <c r="AEO19" s="934"/>
      <c r="AEP19" s="934"/>
      <c r="AEQ19" s="934"/>
      <c r="AER19" s="934"/>
      <c r="AES19" s="934"/>
      <c r="AET19" s="934"/>
      <c r="AEU19" s="934"/>
      <c r="AEV19" s="934"/>
      <c r="AEW19" s="934"/>
      <c r="AEX19" s="934"/>
      <c r="AEY19" s="934"/>
      <c r="AEZ19" s="934"/>
      <c r="AFA19" s="934"/>
      <c r="AFB19" s="934"/>
      <c r="AFC19" s="934"/>
      <c r="AFD19" s="934"/>
      <c r="AFE19" s="934"/>
      <c r="AFF19" s="934"/>
      <c r="AFG19" s="934"/>
      <c r="AFH19" s="934"/>
      <c r="AFI19" s="934"/>
      <c r="AFJ19" s="934"/>
      <c r="AFK19" s="934"/>
      <c r="AFL19" s="934"/>
      <c r="AFM19" s="934"/>
      <c r="AFN19" s="934"/>
      <c r="AFO19" s="934"/>
      <c r="AFP19" s="934"/>
      <c r="AFQ19" s="934"/>
      <c r="AFR19" s="934"/>
      <c r="AFS19" s="934"/>
      <c r="AFT19" s="934"/>
      <c r="AFU19" s="934"/>
      <c r="AFV19" s="934"/>
      <c r="AFW19" s="934"/>
      <c r="AFX19" s="934"/>
      <c r="AFY19" s="934"/>
      <c r="AFZ19" s="934"/>
      <c r="AGA19" s="934"/>
      <c r="AGB19" s="934"/>
      <c r="AGC19" s="934"/>
      <c r="AGD19" s="934"/>
      <c r="AGE19" s="934"/>
      <c r="AGF19" s="934"/>
      <c r="AGG19" s="934"/>
      <c r="AGH19" s="934"/>
      <c r="AGI19" s="934"/>
      <c r="AGJ19" s="934"/>
      <c r="AGK19" s="934"/>
      <c r="AGL19" s="934"/>
      <c r="AGM19" s="934"/>
      <c r="AGN19" s="934"/>
      <c r="AGO19" s="934"/>
      <c r="AGP19" s="934"/>
      <c r="AGQ19" s="934"/>
      <c r="AGR19" s="934"/>
      <c r="AGS19" s="934"/>
      <c r="AGT19" s="934"/>
      <c r="AGU19" s="934"/>
      <c r="AGV19" s="934"/>
      <c r="AGW19" s="934"/>
      <c r="AGX19" s="934"/>
      <c r="AGY19" s="934"/>
      <c r="AGZ19" s="934"/>
      <c r="AHA19" s="934"/>
      <c r="AHB19" s="934"/>
      <c r="AHC19" s="934"/>
      <c r="AHD19" s="934"/>
      <c r="AHE19" s="934"/>
      <c r="AHF19" s="934"/>
      <c r="AHG19" s="934"/>
      <c r="AHH19" s="934"/>
      <c r="AHI19" s="934"/>
      <c r="AHJ19" s="934"/>
      <c r="AHK19" s="934"/>
      <c r="AHL19" s="934"/>
      <c r="AHM19" s="934"/>
      <c r="AHN19" s="934"/>
      <c r="AHO19" s="934"/>
      <c r="AHP19" s="934"/>
      <c r="AHQ19" s="934"/>
      <c r="AHR19" s="934"/>
      <c r="AHS19" s="934"/>
      <c r="AHT19" s="934"/>
      <c r="AHU19" s="934"/>
      <c r="AHV19" s="934"/>
      <c r="AHW19" s="934"/>
      <c r="AHX19" s="934"/>
      <c r="AHY19" s="934"/>
      <c r="AHZ19" s="934"/>
      <c r="AIA19" s="934"/>
      <c r="AIB19" s="934"/>
      <c r="AIC19" s="934"/>
      <c r="AID19" s="934"/>
      <c r="AIE19" s="934"/>
      <c r="AIF19" s="934"/>
      <c r="AIG19" s="934"/>
      <c r="AIH19" s="934"/>
      <c r="AII19" s="934"/>
      <c r="AIJ19" s="934"/>
      <c r="AIK19" s="934"/>
      <c r="AIL19" s="934"/>
      <c r="AIM19" s="934"/>
      <c r="AIN19" s="934"/>
      <c r="AIO19" s="934"/>
      <c r="AIP19" s="934"/>
      <c r="AIQ19" s="934"/>
      <c r="AIR19" s="934"/>
      <c r="AIS19" s="934"/>
      <c r="AIT19" s="934"/>
      <c r="AIU19" s="934"/>
      <c r="AIV19" s="934"/>
      <c r="AIW19" s="934"/>
      <c r="AIX19" s="934"/>
      <c r="AIY19" s="934"/>
      <c r="AIZ19" s="934"/>
      <c r="AJA19" s="934"/>
      <c r="AJB19" s="934"/>
      <c r="AJC19" s="934"/>
      <c r="AJD19" s="934"/>
      <c r="AJE19" s="934"/>
      <c r="AJF19" s="934"/>
      <c r="AJG19" s="934"/>
      <c r="AJH19" s="934"/>
      <c r="AJI19" s="934"/>
      <c r="AJJ19" s="934"/>
      <c r="AJK19" s="934"/>
      <c r="AJL19" s="934"/>
      <c r="AJM19" s="934"/>
      <c r="AJN19" s="934"/>
      <c r="AJO19" s="934"/>
      <c r="AJP19" s="934"/>
      <c r="AJQ19" s="934"/>
      <c r="AJR19" s="934"/>
      <c r="AJS19" s="934"/>
      <c r="AJT19" s="934"/>
      <c r="AJU19" s="934"/>
      <c r="AJV19" s="934"/>
      <c r="AJW19" s="934"/>
      <c r="AJX19" s="934"/>
      <c r="AJY19" s="934"/>
      <c r="AJZ19" s="934"/>
      <c r="AKA19" s="934"/>
      <c r="AKB19" s="934"/>
      <c r="AKC19" s="934"/>
      <c r="AKD19" s="934"/>
      <c r="AKE19" s="934"/>
      <c r="AKF19" s="934"/>
      <c r="AKG19" s="934"/>
      <c r="AKH19" s="934"/>
      <c r="AKI19" s="934"/>
      <c r="AKJ19" s="934"/>
      <c r="AKK19" s="934"/>
      <c r="AKL19" s="934"/>
      <c r="AKM19" s="934"/>
      <c r="AKN19" s="934"/>
      <c r="AKO19" s="934"/>
      <c r="AKP19" s="934"/>
      <c r="AKQ19" s="934"/>
      <c r="AKR19" s="934"/>
      <c r="AKS19" s="934"/>
      <c r="AKT19" s="934"/>
      <c r="AKU19" s="934"/>
      <c r="AKV19" s="934"/>
      <c r="AKW19" s="934"/>
      <c r="AKX19" s="934"/>
      <c r="AKY19" s="934"/>
      <c r="AKZ19" s="934"/>
      <c r="ALA19" s="934"/>
      <c r="ALB19" s="934"/>
      <c r="ALC19" s="934"/>
      <c r="ALD19" s="934"/>
      <c r="ALE19" s="934"/>
      <c r="ALF19" s="934"/>
      <c r="ALG19" s="934"/>
      <c r="ALH19" s="934"/>
      <c r="ALI19" s="934"/>
      <c r="ALJ19" s="934"/>
      <c r="ALK19" s="934"/>
      <c r="ALL19" s="934"/>
      <c r="ALM19" s="934"/>
      <c r="ALN19" s="934"/>
      <c r="ALO19" s="934"/>
      <c r="ALP19" s="934"/>
      <c r="ALQ19" s="934"/>
      <c r="ALR19" s="934"/>
      <c r="ALS19" s="934"/>
      <c r="ALT19" s="934"/>
      <c r="ALU19" s="934"/>
      <c r="ALV19" s="934"/>
      <c r="ALW19" s="934"/>
      <c r="ALX19" s="934"/>
      <c r="ALY19" s="934"/>
      <c r="ALZ19" s="934"/>
      <c r="AMA19" s="934"/>
      <c r="AMB19" s="934"/>
      <c r="AMC19" s="934"/>
      <c r="AMD19" s="934"/>
      <c r="AME19" s="934"/>
      <c r="AMF19" s="934"/>
      <c r="AMG19" s="934"/>
      <c r="AMH19" s="934"/>
      <c r="AMI19" s="934"/>
      <c r="AMJ19" s="934"/>
      <c r="AMK19" s="934"/>
      <c r="AML19" s="934"/>
      <c r="AMM19" s="934"/>
      <c r="AMN19" s="934"/>
      <c r="AMO19" s="934"/>
      <c r="AMP19" s="934"/>
      <c r="AMQ19" s="934"/>
      <c r="AMR19" s="934"/>
      <c r="AMS19" s="934"/>
      <c r="AMT19" s="934"/>
      <c r="AMU19" s="934"/>
      <c r="AMV19" s="934"/>
      <c r="AMW19" s="934"/>
      <c r="AMX19" s="934"/>
      <c r="AMY19" s="934"/>
      <c r="AMZ19" s="934"/>
      <c r="ANA19" s="934"/>
      <c r="ANB19" s="934"/>
      <c r="ANC19" s="934"/>
      <c r="AND19" s="934"/>
      <c r="ANE19" s="934"/>
      <c r="ANF19" s="934"/>
      <c r="ANG19" s="934"/>
      <c r="ANH19" s="934"/>
      <c r="ANI19" s="934"/>
      <c r="ANJ19" s="934"/>
      <c r="ANK19" s="934"/>
      <c r="ANL19" s="934"/>
      <c r="ANM19" s="934"/>
      <c r="ANN19" s="934"/>
      <c r="ANO19" s="934"/>
      <c r="ANP19" s="934"/>
      <c r="ANQ19" s="934"/>
      <c r="ANR19" s="934"/>
      <c r="ANS19" s="934"/>
      <c r="ANT19" s="934"/>
      <c r="ANU19" s="934"/>
      <c r="ANV19" s="934"/>
      <c r="ANW19" s="934"/>
      <c r="ANX19" s="934"/>
      <c r="ANY19" s="934"/>
      <c r="ANZ19" s="934"/>
      <c r="AOA19" s="934"/>
      <c r="AOB19" s="934"/>
      <c r="AOC19" s="934"/>
      <c r="AOD19" s="934"/>
      <c r="AOE19" s="934"/>
      <c r="AOF19" s="934"/>
      <c r="AOG19" s="934"/>
      <c r="AOH19" s="934"/>
      <c r="AOI19" s="934"/>
      <c r="AOJ19" s="934"/>
      <c r="AOK19" s="934"/>
      <c r="AOL19" s="934"/>
      <c r="AOM19" s="934"/>
      <c r="AON19" s="934"/>
      <c r="AOO19" s="934"/>
      <c r="AOP19" s="934"/>
      <c r="AOQ19" s="934"/>
      <c r="AOR19" s="934"/>
      <c r="AOS19" s="934"/>
      <c r="AOT19" s="934"/>
      <c r="AOU19" s="934"/>
      <c r="AOV19" s="934"/>
      <c r="AOW19" s="934"/>
      <c r="AOX19" s="934"/>
      <c r="AOY19" s="934"/>
      <c r="AOZ19" s="934"/>
      <c r="APA19" s="934"/>
      <c r="APB19" s="934"/>
      <c r="APC19" s="934"/>
      <c r="APD19" s="934"/>
      <c r="APE19" s="934"/>
      <c r="APF19" s="934"/>
      <c r="APG19" s="934"/>
      <c r="APH19" s="934"/>
      <c r="API19" s="934"/>
      <c r="APJ19" s="934"/>
      <c r="APK19" s="934"/>
      <c r="APL19" s="934"/>
      <c r="APM19" s="934"/>
      <c r="APN19" s="934"/>
      <c r="APO19" s="934"/>
      <c r="APP19" s="934"/>
      <c r="APQ19" s="934"/>
      <c r="APR19" s="934"/>
      <c r="APS19" s="934"/>
      <c r="APT19" s="934"/>
      <c r="APU19" s="934"/>
      <c r="APV19" s="934"/>
      <c r="APW19" s="934"/>
      <c r="APX19" s="934"/>
      <c r="APY19" s="934"/>
      <c r="APZ19" s="934"/>
      <c r="AQA19" s="934"/>
      <c r="AQB19" s="934"/>
      <c r="AQC19" s="934"/>
      <c r="AQD19" s="934"/>
      <c r="AQE19" s="934"/>
      <c r="AQF19" s="934"/>
      <c r="AQG19" s="934"/>
      <c r="AQH19" s="934"/>
      <c r="AQI19" s="934"/>
      <c r="AQJ19" s="934"/>
      <c r="AQK19" s="934"/>
      <c r="AQL19" s="934"/>
      <c r="AQM19" s="934"/>
      <c r="AQN19" s="934"/>
      <c r="AQO19" s="934"/>
      <c r="AQP19" s="934"/>
      <c r="AQQ19" s="934"/>
      <c r="AQR19" s="934"/>
      <c r="AQS19" s="934"/>
      <c r="AQT19" s="934"/>
      <c r="AQU19" s="934"/>
      <c r="AQV19" s="934"/>
      <c r="AQW19" s="934"/>
      <c r="AQX19" s="934"/>
      <c r="AQY19" s="934"/>
      <c r="AQZ19" s="934"/>
      <c r="ARA19" s="934"/>
      <c r="ARB19" s="934"/>
      <c r="ARC19" s="934"/>
      <c r="ARD19" s="934"/>
      <c r="ARE19" s="934"/>
      <c r="ARF19" s="934"/>
      <c r="ARG19" s="934"/>
      <c r="ARH19" s="934"/>
      <c r="ARI19" s="934"/>
      <c r="ARJ19" s="934"/>
      <c r="ARK19" s="934"/>
      <c r="ARL19" s="934"/>
      <c r="ARM19" s="934"/>
      <c r="ARN19" s="934"/>
      <c r="ARO19" s="934"/>
      <c r="ARP19" s="934"/>
      <c r="ARQ19" s="934"/>
      <c r="ARR19" s="934"/>
      <c r="ARS19" s="934"/>
      <c r="ART19" s="934"/>
      <c r="ARU19" s="934"/>
      <c r="ARV19" s="934"/>
      <c r="ARW19" s="934"/>
      <c r="ARX19" s="934"/>
      <c r="ARY19" s="934"/>
      <c r="ARZ19" s="934"/>
      <c r="ASA19" s="934"/>
      <c r="ASB19" s="934"/>
      <c r="ASC19" s="934"/>
      <c r="ASD19" s="934"/>
      <c r="ASE19" s="934"/>
      <c r="ASF19" s="934"/>
      <c r="ASG19" s="934"/>
      <c r="ASH19" s="934"/>
      <c r="ASI19" s="934"/>
      <c r="ASJ19" s="934"/>
      <c r="ASK19" s="934"/>
      <c r="ASL19" s="934"/>
      <c r="ASM19" s="934"/>
      <c r="ASN19" s="934"/>
      <c r="ASO19" s="934"/>
      <c r="ASP19" s="934"/>
      <c r="ASQ19" s="934"/>
      <c r="ASR19" s="934"/>
      <c r="ASS19" s="934"/>
      <c r="AST19" s="934"/>
      <c r="ASU19" s="934"/>
      <c r="ASV19" s="934"/>
      <c r="ASW19" s="934"/>
      <c r="ASX19" s="934"/>
      <c r="ASY19" s="934"/>
      <c r="ASZ19" s="934"/>
      <c r="ATA19" s="934"/>
      <c r="ATB19" s="934"/>
      <c r="ATC19" s="934"/>
      <c r="ATD19" s="934"/>
      <c r="ATE19" s="934"/>
      <c r="ATF19" s="934"/>
      <c r="ATG19" s="934"/>
      <c r="ATH19" s="934"/>
      <c r="ATI19" s="934"/>
      <c r="ATJ19" s="934"/>
      <c r="ATK19" s="934"/>
      <c r="ATL19" s="934"/>
      <c r="ATM19" s="934"/>
      <c r="ATN19" s="934"/>
      <c r="ATO19" s="934"/>
      <c r="ATP19" s="934"/>
      <c r="ATQ19" s="934"/>
      <c r="ATR19" s="934"/>
      <c r="ATS19" s="934"/>
      <c r="ATT19" s="934"/>
      <c r="ATU19" s="934"/>
      <c r="ATV19" s="934"/>
      <c r="ATW19" s="934"/>
      <c r="ATX19" s="934"/>
      <c r="ATY19" s="934"/>
      <c r="ATZ19" s="934"/>
      <c r="AUA19" s="934"/>
      <c r="AUB19" s="934"/>
      <c r="AUC19" s="934"/>
      <c r="AUD19" s="934"/>
      <c r="AUE19" s="934"/>
      <c r="AUF19" s="934"/>
      <c r="AUG19" s="934"/>
      <c r="AUH19" s="934"/>
      <c r="AUI19" s="934"/>
      <c r="AUJ19" s="934"/>
      <c r="AUK19" s="934"/>
      <c r="AUL19" s="934"/>
      <c r="AUM19" s="934"/>
      <c r="AUN19" s="934"/>
      <c r="AUO19" s="934"/>
      <c r="AUP19" s="934"/>
      <c r="AUQ19" s="934"/>
      <c r="AUR19" s="934"/>
      <c r="AUS19" s="934"/>
      <c r="AUT19" s="934"/>
      <c r="AUU19" s="934"/>
      <c r="AUV19" s="934"/>
      <c r="AUW19" s="934"/>
      <c r="AUX19" s="934"/>
      <c r="AUY19" s="934"/>
      <c r="AUZ19" s="934"/>
      <c r="AVA19" s="934"/>
      <c r="AVB19" s="934"/>
      <c r="AVC19" s="934"/>
      <c r="AVD19" s="934"/>
      <c r="AVE19" s="934"/>
      <c r="AVF19" s="934"/>
      <c r="AVG19" s="934"/>
      <c r="AVH19" s="934"/>
      <c r="AVI19" s="934"/>
      <c r="AVJ19" s="934"/>
      <c r="AVK19" s="934"/>
      <c r="AVL19" s="934"/>
      <c r="AVM19" s="934"/>
      <c r="AVN19" s="934"/>
      <c r="AVO19" s="934"/>
      <c r="AVP19" s="934"/>
      <c r="AVQ19" s="934"/>
      <c r="AVR19" s="934"/>
      <c r="AVS19" s="934"/>
      <c r="AVT19" s="934"/>
      <c r="AVU19" s="934"/>
      <c r="AVV19" s="934"/>
      <c r="AVW19" s="934"/>
      <c r="AVX19" s="934"/>
      <c r="AVY19" s="934"/>
      <c r="AVZ19" s="934"/>
      <c r="AWA19" s="934"/>
      <c r="AWB19" s="934"/>
      <c r="AWC19" s="934"/>
      <c r="AWD19" s="934"/>
      <c r="AWE19" s="934"/>
      <c r="AWF19" s="934"/>
      <c r="AWG19" s="934"/>
      <c r="AWH19" s="934"/>
      <c r="AWI19" s="934"/>
      <c r="AWJ19" s="934"/>
      <c r="AWK19" s="934"/>
      <c r="AWL19" s="934"/>
      <c r="AWM19" s="934"/>
      <c r="AWN19" s="934"/>
      <c r="AWO19" s="934"/>
      <c r="AWP19" s="934"/>
      <c r="AWQ19" s="934"/>
      <c r="AWR19" s="934"/>
      <c r="AWS19" s="934"/>
      <c r="AWT19" s="934"/>
      <c r="AWU19" s="934"/>
      <c r="AWV19" s="934"/>
      <c r="AWW19" s="934"/>
      <c r="AWX19" s="934"/>
      <c r="AWY19" s="934"/>
      <c r="AWZ19" s="934"/>
      <c r="AXA19" s="934"/>
      <c r="AXB19" s="934"/>
      <c r="AXC19" s="934"/>
      <c r="AXD19" s="934"/>
      <c r="AXE19" s="934"/>
      <c r="AXF19" s="934"/>
      <c r="AXG19" s="934"/>
      <c r="AXH19" s="934"/>
      <c r="AXI19" s="934"/>
      <c r="AXJ19" s="934"/>
      <c r="AXK19" s="934"/>
      <c r="AXL19" s="934"/>
      <c r="AXM19" s="934"/>
      <c r="AXN19" s="934"/>
      <c r="AXO19" s="934"/>
      <c r="AXP19" s="934"/>
      <c r="AXQ19" s="934"/>
      <c r="AXR19" s="934"/>
      <c r="AXS19" s="934"/>
      <c r="AXT19" s="934"/>
      <c r="AXU19" s="934"/>
      <c r="AXV19" s="934"/>
      <c r="AXW19" s="934"/>
      <c r="AXX19" s="934"/>
      <c r="AXY19" s="934"/>
      <c r="AXZ19" s="934"/>
      <c r="AYA19" s="934"/>
      <c r="AYB19" s="934"/>
      <c r="AYC19" s="934"/>
      <c r="AYD19" s="934"/>
      <c r="AYE19" s="934"/>
      <c r="AYF19" s="934"/>
      <c r="AYG19" s="934"/>
      <c r="AYH19" s="934"/>
      <c r="AYI19" s="934"/>
      <c r="AYJ19" s="934"/>
      <c r="AYK19" s="934"/>
      <c r="AYL19" s="934"/>
      <c r="AYM19" s="934"/>
      <c r="AYN19" s="934"/>
      <c r="AYO19" s="934"/>
      <c r="AYP19" s="934"/>
      <c r="AYQ19" s="934"/>
      <c r="AYR19" s="934"/>
      <c r="AYS19" s="934"/>
      <c r="AYT19" s="934"/>
      <c r="AYU19" s="934"/>
      <c r="AYV19" s="934"/>
      <c r="AYW19" s="934"/>
      <c r="AYX19" s="934"/>
      <c r="AYY19" s="934"/>
      <c r="AYZ19" s="934"/>
      <c r="AZA19" s="934"/>
      <c r="AZB19" s="934"/>
      <c r="AZC19" s="934"/>
      <c r="AZD19" s="934"/>
      <c r="AZE19" s="934"/>
      <c r="AZF19" s="934"/>
      <c r="AZG19" s="934"/>
      <c r="AZH19" s="934"/>
      <c r="AZI19" s="934"/>
      <c r="AZJ19" s="934"/>
      <c r="AZK19" s="934"/>
      <c r="AZL19" s="934"/>
      <c r="AZM19" s="934"/>
      <c r="AZN19" s="934"/>
      <c r="AZO19" s="934"/>
      <c r="AZP19" s="934"/>
      <c r="AZQ19" s="934"/>
      <c r="AZR19" s="934"/>
      <c r="AZS19" s="934"/>
      <c r="AZT19" s="934"/>
      <c r="AZU19" s="934"/>
      <c r="AZV19" s="934"/>
      <c r="AZW19" s="934"/>
      <c r="AZX19" s="934"/>
      <c r="AZY19" s="934"/>
      <c r="AZZ19" s="934"/>
      <c r="BAA19" s="934"/>
      <c r="BAB19" s="934"/>
      <c r="BAC19" s="934"/>
      <c r="BAD19" s="934"/>
      <c r="BAE19" s="934"/>
      <c r="BAF19" s="934"/>
      <c r="BAG19" s="934"/>
      <c r="BAH19" s="934"/>
      <c r="BAI19" s="934"/>
      <c r="BAJ19" s="934"/>
      <c r="BAK19" s="934"/>
      <c r="BAL19" s="934"/>
      <c r="BAM19" s="934"/>
      <c r="BAN19" s="934"/>
      <c r="BAO19" s="934"/>
      <c r="BAP19" s="934"/>
      <c r="BAQ19" s="934"/>
      <c r="BAR19" s="934"/>
      <c r="BAS19" s="934"/>
      <c r="BAT19" s="934"/>
      <c r="BAU19" s="934"/>
      <c r="BAV19" s="934"/>
      <c r="BAW19" s="934"/>
      <c r="BAX19" s="934"/>
      <c r="BAY19" s="934"/>
      <c r="BAZ19" s="934"/>
      <c r="BBA19" s="934"/>
      <c r="BBB19" s="934"/>
      <c r="BBC19" s="934"/>
      <c r="BBD19" s="934"/>
      <c r="BBE19" s="934"/>
      <c r="BBF19" s="934"/>
      <c r="BBG19" s="934"/>
      <c r="BBH19" s="934"/>
      <c r="BBI19" s="934"/>
      <c r="BBJ19" s="934"/>
      <c r="BBK19" s="934"/>
      <c r="BBL19" s="934"/>
      <c r="BBM19" s="934"/>
      <c r="BBN19" s="934"/>
      <c r="BBO19" s="934"/>
      <c r="BBP19" s="934"/>
      <c r="BBQ19" s="934"/>
      <c r="BBR19" s="934"/>
      <c r="BBS19" s="934"/>
      <c r="BBT19" s="934"/>
      <c r="BBU19" s="934"/>
      <c r="BBV19" s="934"/>
      <c r="BBW19" s="934"/>
      <c r="BBX19" s="934"/>
      <c r="BBY19" s="934"/>
      <c r="BBZ19" s="934"/>
      <c r="BCA19" s="934"/>
      <c r="BCB19" s="934"/>
      <c r="BCC19" s="934"/>
      <c r="BCD19" s="934"/>
      <c r="BCE19" s="934"/>
      <c r="BCF19" s="934"/>
      <c r="BCG19" s="934"/>
      <c r="BCH19" s="934"/>
      <c r="BCI19" s="934"/>
      <c r="BCJ19" s="934"/>
      <c r="BCK19" s="934"/>
      <c r="BCL19" s="934"/>
      <c r="BCM19" s="934"/>
      <c r="BCN19" s="934"/>
      <c r="BCO19" s="934"/>
      <c r="BCP19" s="934"/>
      <c r="BCQ19" s="934"/>
      <c r="BCR19" s="934"/>
      <c r="BCS19" s="934"/>
      <c r="BCT19" s="934"/>
      <c r="BCU19" s="934"/>
      <c r="BCV19" s="934"/>
      <c r="BCW19" s="934"/>
      <c r="BCX19" s="934"/>
      <c r="BCY19" s="934"/>
      <c r="BCZ19" s="934"/>
      <c r="BDA19" s="934"/>
      <c r="BDB19" s="934"/>
      <c r="BDC19" s="934"/>
      <c r="BDD19" s="934"/>
      <c r="BDE19" s="934"/>
      <c r="BDF19" s="934"/>
      <c r="BDG19" s="934"/>
      <c r="BDH19" s="934"/>
      <c r="BDI19" s="934"/>
      <c r="BDJ19" s="934"/>
      <c r="BDK19" s="934"/>
      <c r="BDL19" s="934"/>
      <c r="BDM19" s="934"/>
      <c r="BDN19" s="934"/>
      <c r="BDO19" s="934"/>
      <c r="BDP19" s="934"/>
      <c r="BDQ19" s="934"/>
      <c r="BDR19" s="934"/>
      <c r="BDS19" s="934"/>
      <c r="BDT19" s="934"/>
      <c r="BDU19" s="934"/>
      <c r="BDV19" s="934"/>
      <c r="BDW19" s="934"/>
      <c r="BDX19" s="934"/>
      <c r="BDY19" s="934"/>
      <c r="BDZ19" s="934"/>
      <c r="BEA19" s="934"/>
      <c r="BEB19" s="934"/>
      <c r="BEC19" s="934"/>
      <c r="BED19" s="934"/>
      <c r="BEE19" s="934"/>
      <c r="BEF19" s="934"/>
      <c r="BEG19" s="934"/>
      <c r="BEH19" s="934"/>
      <c r="BEI19" s="934"/>
      <c r="BEJ19" s="934"/>
      <c r="BEK19" s="934"/>
      <c r="BEL19" s="934"/>
      <c r="BEM19" s="934"/>
      <c r="BEN19" s="934"/>
      <c r="BEO19" s="934"/>
      <c r="BEP19" s="934"/>
      <c r="BEQ19" s="934"/>
      <c r="BER19" s="934"/>
      <c r="BES19" s="934"/>
      <c r="BET19" s="934"/>
      <c r="BEU19" s="934"/>
      <c r="BEV19" s="934"/>
      <c r="BEW19" s="934"/>
      <c r="BEX19" s="934"/>
      <c r="BEY19" s="934"/>
      <c r="BEZ19" s="934"/>
      <c r="BFA19" s="934"/>
      <c r="BFB19" s="934"/>
      <c r="BFC19" s="934"/>
      <c r="BFD19" s="934"/>
      <c r="BFE19" s="934"/>
      <c r="BFF19" s="934"/>
      <c r="BFG19" s="934"/>
      <c r="BFH19" s="934"/>
      <c r="BFI19" s="934"/>
      <c r="BFJ19" s="934"/>
      <c r="BFK19" s="934"/>
      <c r="BFL19" s="934"/>
      <c r="BFM19" s="934"/>
      <c r="BFN19" s="934"/>
      <c r="BFO19" s="934"/>
      <c r="BFP19" s="934"/>
      <c r="BFQ19" s="934"/>
      <c r="BFR19" s="934"/>
      <c r="BFS19" s="934"/>
      <c r="BFT19" s="934"/>
      <c r="BFU19" s="934"/>
      <c r="BFV19" s="934"/>
      <c r="BFW19" s="934"/>
      <c r="BFX19" s="934"/>
      <c r="BFY19" s="934"/>
      <c r="BFZ19" s="934"/>
      <c r="BGA19" s="934"/>
      <c r="BGB19" s="934"/>
      <c r="BGC19" s="934"/>
      <c r="BGD19" s="934"/>
      <c r="BGE19" s="934"/>
      <c r="BGF19" s="934"/>
      <c r="BGG19" s="934"/>
      <c r="BGH19" s="934"/>
      <c r="BGI19" s="934"/>
      <c r="BGJ19" s="934"/>
      <c r="BGK19" s="934"/>
      <c r="BGL19" s="934"/>
      <c r="BGM19" s="934"/>
      <c r="BGN19" s="934"/>
      <c r="BGO19" s="934"/>
      <c r="BGP19" s="934"/>
      <c r="BGQ19" s="934"/>
      <c r="BGR19" s="934"/>
      <c r="BGS19" s="934"/>
      <c r="BGT19" s="934"/>
      <c r="BGU19" s="934"/>
      <c r="BGV19" s="934"/>
      <c r="BGW19" s="934"/>
      <c r="BGX19" s="934"/>
      <c r="BGY19" s="934"/>
      <c r="BGZ19" s="934"/>
      <c r="BHA19" s="934"/>
      <c r="BHB19" s="934"/>
      <c r="BHC19" s="934"/>
      <c r="BHD19" s="934"/>
      <c r="BHE19" s="934"/>
      <c r="BHF19" s="934"/>
      <c r="BHG19" s="934"/>
      <c r="BHH19" s="934"/>
      <c r="BHI19" s="934"/>
      <c r="BHJ19" s="934"/>
      <c r="BHK19" s="934"/>
      <c r="BHL19" s="934"/>
      <c r="BHM19" s="934"/>
      <c r="BHN19" s="934"/>
      <c r="BHO19" s="934"/>
      <c r="BHP19" s="934"/>
      <c r="BHQ19" s="934"/>
      <c r="BHR19" s="934"/>
      <c r="BHS19" s="934"/>
      <c r="BHT19" s="934"/>
      <c r="BHU19" s="934"/>
      <c r="BHV19" s="934"/>
      <c r="BHW19" s="934"/>
      <c r="BHX19" s="934"/>
      <c r="BHY19" s="934"/>
      <c r="BHZ19" s="934"/>
      <c r="BIA19" s="934"/>
      <c r="BIB19" s="934"/>
      <c r="BIC19" s="934"/>
      <c r="BID19" s="934"/>
      <c r="BIE19" s="934"/>
      <c r="BIF19" s="934"/>
      <c r="BIG19" s="934"/>
      <c r="BIH19" s="934"/>
      <c r="BII19" s="934"/>
      <c r="BIJ19" s="934"/>
      <c r="BIK19" s="934"/>
      <c r="BIL19" s="934"/>
      <c r="BIM19" s="934"/>
      <c r="BIN19" s="934"/>
      <c r="BIO19" s="934"/>
      <c r="BIP19" s="934"/>
      <c r="BIQ19" s="934"/>
      <c r="BIR19" s="934"/>
      <c r="BIS19" s="934"/>
      <c r="BIT19" s="934"/>
      <c r="BIU19" s="934"/>
      <c r="BIV19" s="934"/>
      <c r="BIW19" s="934"/>
      <c r="BIX19" s="934"/>
      <c r="BIY19" s="934"/>
      <c r="BIZ19" s="934"/>
      <c r="BJA19" s="934"/>
      <c r="BJB19" s="934"/>
      <c r="BJC19" s="934"/>
      <c r="BJD19" s="934"/>
      <c r="BJE19" s="934"/>
      <c r="BJF19" s="934"/>
      <c r="BJG19" s="934"/>
      <c r="BJH19" s="934"/>
      <c r="BJI19" s="934"/>
      <c r="BJJ19" s="934"/>
      <c r="BJK19" s="934"/>
      <c r="BJL19" s="934"/>
      <c r="BJM19" s="934"/>
      <c r="BJN19" s="934"/>
      <c r="BJO19" s="934"/>
      <c r="BJP19" s="934"/>
      <c r="BJQ19" s="934"/>
      <c r="BJR19" s="934"/>
      <c r="BJS19" s="934"/>
      <c r="BJT19" s="934"/>
      <c r="BJU19" s="934"/>
      <c r="BJV19" s="934"/>
      <c r="BJW19" s="934"/>
      <c r="BJX19" s="934"/>
      <c r="BJY19" s="934"/>
      <c r="BJZ19" s="934"/>
      <c r="BKA19" s="934"/>
      <c r="BKB19" s="934"/>
      <c r="BKC19" s="934"/>
      <c r="BKD19" s="934"/>
      <c r="BKE19" s="934"/>
      <c r="BKF19" s="934"/>
      <c r="BKG19" s="934"/>
      <c r="BKH19" s="934"/>
      <c r="BKI19" s="934"/>
      <c r="BKJ19" s="934"/>
      <c r="BKK19" s="934"/>
      <c r="BKL19" s="934"/>
      <c r="BKM19" s="934"/>
      <c r="BKN19" s="934"/>
      <c r="BKO19" s="934"/>
      <c r="BKP19" s="934"/>
      <c r="BKQ19" s="934"/>
      <c r="BKR19" s="934"/>
      <c r="BKS19" s="934"/>
      <c r="BKT19" s="934"/>
      <c r="BKU19" s="934"/>
      <c r="BKV19" s="934"/>
      <c r="BKW19" s="934"/>
      <c r="BKX19" s="934"/>
      <c r="BKY19" s="934"/>
      <c r="BKZ19" s="934"/>
      <c r="BLA19" s="934"/>
      <c r="BLB19" s="934"/>
      <c r="BLC19" s="934"/>
      <c r="BLD19" s="934"/>
      <c r="BLE19" s="934"/>
      <c r="BLF19" s="934"/>
      <c r="BLG19" s="934"/>
      <c r="BLH19" s="934"/>
      <c r="BLI19" s="934"/>
      <c r="BLJ19" s="934"/>
      <c r="BLK19" s="934"/>
      <c r="BLL19" s="934"/>
      <c r="BLM19" s="934"/>
      <c r="BLN19" s="934"/>
      <c r="BLO19" s="934"/>
      <c r="BLP19" s="934"/>
      <c r="BLQ19" s="934"/>
      <c r="BLR19" s="934"/>
      <c r="BLS19" s="934"/>
      <c r="BLT19" s="934"/>
      <c r="BLU19" s="934"/>
      <c r="BLV19" s="934"/>
      <c r="BLW19" s="934"/>
      <c r="BLX19" s="934"/>
      <c r="BLY19" s="934"/>
      <c r="BLZ19" s="934"/>
      <c r="BMA19" s="934"/>
      <c r="BMB19" s="934"/>
      <c r="BMC19" s="934"/>
      <c r="BMD19" s="934"/>
      <c r="BME19" s="934"/>
      <c r="BMF19" s="934"/>
      <c r="BMG19" s="934"/>
      <c r="BMH19" s="934"/>
      <c r="BMI19" s="934"/>
      <c r="BMJ19" s="934"/>
      <c r="BMK19" s="934"/>
      <c r="BML19" s="934"/>
      <c r="BMM19" s="934"/>
      <c r="BMN19" s="934"/>
      <c r="BMO19" s="934"/>
      <c r="BMP19" s="934"/>
      <c r="BMQ19" s="934"/>
      <c r="BMR19" s="934"/>
      <c r="BMS19" s="934"/>
      <c r="BMT19" s="934"/>
      <c r="BMU19" s="934"/>
      <c r="BMV19" s="934"/>
      <c r="BMW19" s="934"/>
      <c r="BMX19" s="934"/>
      <c r="BMY19" s="934"/>
      <c r="BMZ19" s="934"/>
      <c r="BNA19" s="934"/>
      <c r="BNB19" s="934"/>
      <c r="BNC19" s="934"/>
      <c r="BND19" s="934"/>
      <c r="BNE19" s="934"/>
      <c r="BNF19" s="934"/>
      <c r="BNG19" s="934"/>
      <c r="BNH19" s="934"/>
      <c r="BNI19" s="934"/>
      <c r="BNJ19" s="934"/>
      <c r="BNK19" s="934"/>
      <c r="BNL19" s="934"/>
      <c r="BNM19" s="934"/>
      <c r="BNN19" s="934"/>
      <c r="BNO19" s="934"/>
      <c r="BNP19" s="934"/>
      <c r="BNQ19" s="934"/>
      <c r="BNR19" s="934"/>
      <c r="BNS19" s="934"/>
      <c r="BNT19" s="934"/>
      <c r="BNU19" s="934"/>
      <c r="BNV19" s="934"/>
      <c r="BNW19" s="934"/>
      <c r="BNX19" s="934"/>
      <c r="BNY19" s="934"/>
      <c r="BNZ19" s="934"/>
      <c r="BOA19" s="934"/>
      <c r="BOB19" s="934"/>
      <c r="BOC19" s="934"/>
      <c r="BOD19" s="934"/>
      <c r="BOE19" s="934"/>
      <c r="BOF19" s="934"/>
      <c r="BOG19" s="934"/>
      <c r="BOH19" s="934"/>
      <c r="BOI19" s="934"/>
      <c r="BOJ19" s="934"/>
      <c r="BOK19" s="934"/>
      <c r="BOL19" s="934"/>
      <c r="BOM19" s="934"/>
      <c r="BON19" s="934"/>
      <c r="BOO19" s="934"/>
      <c r="BOP19" s="934"/>
      <c r="BOQ19" s="934"/>
      <c r="BOR19" s="934"/>
      <c r="BOS19" s="934"/>
      <c r="BOT19" s="934"/>
      <c r="BOU19" s="934"/>
      <c r="BOV19" s="934"/>
      <c r="BOW19" s="934"/>
      <c r="BOX19" s="934"/>
      <c r="BOY19" s="934"/>
      <c r="BOZ19" s="934"/>
      <c r="BPA19" s="934"/>
      <c r="BPB19" s="934"/>
      <c r="BPC19" s="934"/>
      <c r="BPD19" s="934"/>
      <c r="BPE19" s="934"/>
      <c r="BPF19" s="934"/>
      <c r="BPG19" s="934"/>
      <c r="BPH19" s="934"/>
      <c r="BPI19" s="934"/>
      <c r="BPJ19" s="934"/>
      <c r="BPK19" s="934"/>
      <c r="BPL19" s="934"/>
      <c r="BPM19" s="934"/>
      <c r="BPN19" s="934"/>
      <c r="BPO19" s="934"/>
      <c r="BPP19" s="934"/>
      <c r="BPQ19" s="934"/>
      <c r="BPR19" s="934"/>
      <c r="BPS19" s="934"/>
      <c r="BPT19" s="934"/>
      <c r="BPU19" s="934"/>
      <c r="BPV19" s="934"/>
      <c r="BPW19" s="934"/>
      <c r="BPX19" s="934"/>
      <c r="BPY19" s="934"/>
      <c r="BPZ19" s="934"/>
      <c r="BQA19" s="934"/>
      <c r="BQB19" s="934"/>
      <c r="BQC19" s="934"/>
      <c r="BQD19" s="934"/>
      <c r="BQE19" s="934"/>
      <c r="BQF19" s="934"/>
      <c r="BQG19" s="934"/>
      <c r="BQH19" s="934"/>
      <c r="BQI19" s="934"/>
      <c r="BQJ19" s="934"/>
      <c r="BQK19" s="934"/>
      <c r="BQL19" s="934"/>
      <c r="BQM19" s="934"/>
      <c r="BQN19" s="934"/>
      <c r="BQO19" s="934"/>
      <c r="BQP19" s="934"/>
      <c r="BQQ19" s="934"/>
      <c r="BQR19" s="934"/>
      <c r="BQS19" s="934"/>
      <c r="BQT19" s="934"/>
      <c r="BQU19" s="934"/>
      <c r="BQV19" s="934"/>
      <c r="BQW19" s="934"/>
      <c r="BQX19" s="934"/>
      <c r="BQY19" s="934"/>
      <c r="BQZ19" s="934"/>
      <c r="BRA19" s="934"/>
      <c r="BRB19" s="934"/>
      <c r="BRC19" s="934"/>
      <c r="BRD19" s="934"/>
      <c r="BRE19" s="934"/>
      <c r="BRF19" s="934"/>
      <c r="BRG19" s="934"/>
      <c r="BRH19" s="934"/>
      <c r="BRI19" s="934"/>
      <c r="BRJ19" s="934"/>
      <c r="BRK19" s="934"/>
      <c r="BRL19" s="934"/>
      <c r="BRM19" s="934"/>
      <c r="BRN19" s="934"/>
      <c r="BRO19" s="934"/>
      <c r="BRP19" s="934"/>
      <c r="BRQ19" s="934"/>
      <c r="BRR19" s="934"/>
      <c r="BRS19" s="934"/>
      <c r="BRT19" s="934"/>
      <c r="BRU19" s="934"/>
      <c r="BRV19" s="934"/>
      <c r="BRW19" s="934"/>
      <c r="BRX19" s="934"/>
      <c r="BRY19" s="934"/>
      <c r="BRZ19" s="934"/>
      <c r="BSA19" s="934"/>
      <c r="BSB19" s="934"/>
      <c r="BSC19" s="934"/>
      <c r="BSD19" s="934"/>
      <c r="BSE19" s="934"/>
      <c r="BSF19" s="934"/>
      <c r="BSG19" s="934"/>
      <c r="BSH19" s="934"/>
      <c r="BSI19" s="934"/>
      <c r="BSJ19" s="934"/>
      <c r="BSK19" s="934"/>
      <c r="BSL19" s="934"/>
      <c r="BSM19" s="934"/>
      <c r="BSN19" s="934"/>
      <c r="BSO19" s="934"/>
      <c r="BSP19" s="934"/>
      <c r="BSQ19" s="934"/>
      <c r="BSR19" s="934"/>
      <c r="BSS19" s="934"/>
      <c r="BST19" s="934"/>
      <c r="BSU19" s="934"/>
      <c r="BSV19" s="934"/>
      <c r="BSW19" s="934"/>
      <c r="BSX19" s="934"/>
      <c r="BSY19" s="934"/>
      <c r="BSZ19" s="934"/>
      <c r="BTA19" s="934"/>
      <c r="BTB19" s="934"/>
      <c r="BTC19" s="934"/>
      <c r="BTD19" s="934"/>
      <c r="BTE19" s="934"/>
      <c r="BTF19" s="934"/>
      <c r="BTG19" s="934"/>
      <c r="BTH19" s="934"/>
      <c r="BTI19" s="934"/>
      <c r="BTJ19" s="934"/>
      <c r="BTK19" s="934"/>
      <c r="BTL19" s="934"/>
      <c r="BTM19" s="934"/>
      <c r="BTN19" s="934"/>
      <c r="BTO19" s="934"/>
      <c r="BTP19" s="934"/>
      <c r="BTQ19" s="934"/>
      <c r="BTR19" s="934"/>
      <c r="BTS19" s="934"/>
      <c r="BTT19" s="934"/>
      <c r="BTU19" s="934"/>
      <c r="BTV19" s="934"/>
      <c r="BTW19" s="934"/>
      <c r="BTX19" s="934"/>
      <c r="BTY19" s="934"/>
      <c r="BTZ19" s="934"/>
      <c r="BUA19" s="934"/>
      <c r="BUB19" s="934"/>
      <c r="BUC19" s="934"/>
      <c r="BUD19" s="934"/>
      <c r="BUE19" s="934"/>
      <c r="BUF19" s="934"/>
      <c r="BUG19" s="934"/>
      <c r="BUH19" s="934"/>
      <c r="BUI19" s="934"/>
      <c r="BUJ19" s="934"/>
      <c r="BUK19" s="934"/>
      <c r="BUL19" s="934"/>
      <c r="BUM19" s="934"/>
      <c r="BUN19" s="934"/>
      <c r="BUO19" s="934"/>
      <c r="BUP19" s="934"/>
      <c r="BUQ19" s="934"/>
      <c r="BUR19" s="934"/>
      <c r="BUS19" s="934"/>
      <c r="BUT19" s="934"/>
      <c r="BUU19" s="934"/>
      <c r="BUV19" s="934"/>
      <c r="BUW19" s="934"/>
      <c r="BUX19" s="934"/>
      <c r="BUY19" s="934"/>
      <c r="BUZ19" s="934"/>
      <c r="BVA19" s="934"/>
      <c r="BVB19" s="934"/>
      <c r="BVC19" s="934"/>
      <c r="BVD19" s="934"/>
      <c r="BVE19" s="934"/>
      <c r="BVF19" s="934"/>
      <c r="BVG19" s="934"/>
      <c r="BVH19" s="934"/>
      <c r="BVI19" s="934"/>
      <c r="BVJ19" s="934"/>
      <c r="BVK19" s="934"/>
      <c r="BVL19" s="934"/>
      <c r="BVM19" s="934"/>
      <c r="BVN19" s="934"/>
      <c r="BVO19" s="934"/>
      <c r="BVP19" s="934"/>
      <c r="BVQ19" s="934"/>
      <c r="BVR19" s="934"/>
      <c r="BVS19" s="934"/>
      <c r="BVT19" s="934"/>
      <c r="BVU19" s="934"/>
      <c r="BVV19" s="934"/>
      <c r="BVW19" s="934"/>
      <c r="BVX19" s="934"/>
      <c r="BVY19" s="934"/>
      <c r="BVZ19" s="934"/>
      <c r="BWA19" s="934"/>
      <c r="BWB19" s="934"/>
      <c r="BWC19" s="934"/>
      <c r="BWD19" s="934"/>
      <c r="BWE19" s="934"/>
      <c r="BWF19" s="934"/>
      <c r="BWG19" s="934"/>
      <c r="BWH19" s="934"/>
      <c r="BWI19" s="934"/>
      <c r="BWJ19" s="934"/>
      <c r="BWK19" s="934"/>
      <c r="BWL19" s="934"/>
      <c r="BWM19" s="934"/>
      <c r="BWN19" s="934"/>
      <c r="BWO19" s="934"/>
      <c r="BWP19" s="934"/>
      <c r="BWQ19" s="934"/>
      <c r="BWR19" s="934"/>
      <c r="BWS19" s="934"/>
      <c r="BWT19" s="934"/>
      <c r="BWU19" s="934"/>
      <c r="BWV19" s="934"/>
      <c r="BWW19" s="934"/>
      <c r="BWX19" s="934"/>
      <c r="BWY19" s="934"/>
      <c r="BWZ19" s="934"/>
      <c r="BXA19" s="934"/>
      <c r="BXB19" s="934"/>
      <c r="BXC19" s="934"/>
      <c r="BXD19" s="934"/>
      <c r="BXE19" s="934"/>
      <c r="BXF19" s="934"/>
      <c r="BXG19" s="934"/>
      <c r="BXH19" s="934"/>
      <c r="BXI19" s="934"/>
      <c r="BXJ19" s="934"/>
      <c r="BXK19" s="934"/>
      <c r="BXL19" s="934"/>
      <c r="BXM19" s="934"/>
      <c r="BXN19" s="934"/>
      <c r="BXO19" s="934"/>
      <c r="BXP19" s="934"/>
      <c r="BXQ19" s="934"/>
      <c r="BXR19" s="934"/>
      <c r="BXS19" s="934"/>
      <c r="BXT19" s="934"/>
      <c r="BXU19" s="934"/>
      <c r="BXV19" s="934"/>
      <c r="BXW19" s="934"/>
      <c r="BXX19" s="934"/>
      <c r="BXY19" s="934"/>
      <c r="BXZ19" s="934"/>
      <c r="BYA19" s="934"/>
      <c r="BYB19" s="934"/>
      <c r="BYC19" s="934"/>
      <c r="BYD19" s="934"/>
      <c r="BYE19" s="934"/>
      <c r="BYF19" s="934"/>
      <c r="BYG19" s="934"/>
      <c r="BYH19" s="934"/>
      <c r="BYI19" s="934"/>
      <c r="BYJ19" s="934"/>
      <c r="BYK19" s="934"/>
      <c r="BYL19" s="934"/>
      <c r="BYM19" s="934"/>
      <c r="BYN19" s="934"/>
      <c r="BYO19" s="934"/>
      <c r="BYP19" s="934"/>
      <c r="BYQ19" s="934"/>
      <c r="BYR19" s="934"/>
      <c r="BYS19" s="934"/>
      <c r="BYT19" s="934"/>
      <c r="BYU19" s="934"/>
      <c r="BYV19" s="934"/>
      <c r="BYW19" s="934"/>
      <c r="BYX19" s="934"/>
      <c r="BYY19" s="934"/>
      <c r="BYZ19" s="934"/>
      <c r="BZA19" s="934"/>
      <c r="BZB19" s="934"/>
      <c r="BZC19" s="934"/>
      <c r="BZD19" s="934"/>
      <c r="BZE19" s="934"/>
      <c r="BZF19" s="934"/>
      <c r="BZG19" s="934"/>
      <c r="BZH19" s="934"/>
      <c r="BZI19" s="934"/>
      <c r="BZJ19" s="934"/>
      <c r="BZK19" s="934"/>
      <c r="BZL19" s="934"/>
      <c r="BZM19" s="934"/>
      <c r="BZN19" s="934"/>
      <c r="BZO19" s="934"/>
      <c r="BZP19" s="934"/>
      <c r="BZQ19" s="934"/>
      <c r="BZR19" s="934"/>
      <c r="BZS19" s="934"/>
      <c r="BZT19" s="934"/>
      <c r="BZU19" s="934"/>
      <c r="BZV19" s="934"/>
      <c r="BZW19" s="934"/>
      <c r="BZX19" s="934"/>
      <c r="BZY19" s="934"/>
      <c r="BZZ19" s="934"/>
      <c r="CAA19" s="934"/>
      <c r="CAB19" s="934"/>
      <c r="CAC19" s="934"/>
      <c r="CAD19" s="934"/>
      <c r="CAE19" s="934"/>
      <c r="CAF19" s="934"/>
      <c r="CAG19" s="934"/>
      <c r="CAH19" s="934"/>
      <c r="CAI19" s="934"/>
      <c r="CAJ19" s="934"/>
      <c r="CAK19" s="934"/>
      <c r="CAL19" s="934"/>
      <c r="CAM19" s="934"/>
      <c r="CAN19" s="934"/>
      <c r="CAO19" s="934"/>
      <c r="CAP19" s="934"/>
      <c r="CAQ19" s="934"/>
      <c r="CAR19" s="934"/>
      <c r="CAS19" s="934"/>
      <c r="CAT19" s="934"/>
      <c r="CAU19" s="934"/>
      <c r="CAV19" s="934"/>
      <c r="CAW19" s="934"/>
      <c r="CAX19" s="934"/>
      <c r="CAY19" s="934"/>
      <c r="CAZ19" s="934"/>
      <c r="CBA19" s="934"/>
      <c r="CBB19" s="934"/>
      <c r="CBC19" s="934"/>
      <c r="CBD19" s="934"/>
      <c r="CBE19" s="934"/>
      <c r="CBF19" s="934"/>
      <c r="CBG19" s="934"/>
      <c r="CBH19" s="934"/>
      <c r="CBI19" s="934"/>
      <c r="CBJ19" s="934"/>
      <c r="CBK19" s="934"/>
      <c r="CBL19" s="934"/>
      <c r="CBM19" s="934"/>
      <c r="CBN19" s="934"/>
      <c r="CBO19" s="934"/>
      <c r="CBP19" s="934"/>
      <c r="CBQ19" s="934"/>
      <c r="CBR19" s="934"/>
      <c r="CBS19" s="934"/>
      <c r="CBT19" s="934"/>
      <c r="CBU19" s="934"/>
      <c r="CBV19" s="934"/>
      <c r="CBW19" s="934"/>
      <c r="CBX19" s="934"/>
      <c r="CBY19" s="934"/>
      <c r="CBZ19" s="934"/>
      <c r="CCA19" s="934"/>
      <c r="CCB19" s="934"/>
      <c r="CCC19" s="934"/>
      <c r="CCD19" s="934"/>
      <c r="CCE19" s="934"/>
      <c r="CCF19" s="934"/>
      <c r="CCG19" s="934"/>
      <c r="CCH19" s="934"/>
      <c r="CCI19" s="934"/>
      <c r="CCJ19" s="934"/>
      <c r="CCK19" s="934"/>
      <c r="CCL19" s="934"/>
      <c r="CCM19" s="934"/>
      <c r="CCN19" s="934"/>
      <c r="CCO19" s="934"/>
      <c r="CCP19" s="934"/>
      <c r="CCQ19" s="934"/>
      <c r="CCR19" s="934"/>
      <c r="CCS19" s="934"/>
      <c r="CCT19" s="934"/>
      <c r="CCU19" s="934"/>
      <c r="CCV19" s="934"/>
      <c r="CCW19" s="934"/>
      <c r="CCX19" s="934"/>
      <c r="CCY19" s="934"/>
      <c r="CCZ19" s="934"/>
      <c r="CDA19" s="934"/>
      <c r="CDB19" s="934"/>
      <c r="CDC19" s="934"/>
      <c r="CDD19" s="934"/>
      <c r="CDE19" s="934"/>
      <c r="CDF19" s="934"/>
      <c r="CDG19" s="934"/>
      <c r="CDH19" s="934"/>
      <c r="CDI19" s="934"/>
      <c r="CDJ19" s="934"/>
      <c r="CDK19" s="934"/>
      <c r="CDL19" s="934"/>
      <c r="CDM19" s="934"/>
      <c r="CDN19" s="934"/>
      <c r="CDO19" s="934"/>
      <c r="CDP19" s="934"/>
      <c r="CDQ19" s="934"/>
      <c r="CDR19" s="934"/>
      <c r="CDS19" s="934"/>
      <c r="CDT19" s="934"/>
      <c r="CDU19" s="934"/>
      <c r="CDV19" s="934"/>
      <c r="CDW19" s="934"/>
      <c r="CDX19" s="934"/>
      <c r="CDY19" s="934"/>
      <c r="CDZ19" s="934"/>
      <c r="CEA19" s="934"/>
      <c r="CEB19" s="934"/>
      <c r="CEC19" s="934"/>
      <c r="CED19" s="934"/>
      <c r="CEE19" s="934"/>
      <c r="CEF19" s="934"/>
      <c r="CEG19" s="934"/>
      <c r="CEH19" s="934"/>
      <c r="CEI19" s="934"/>
      <c r="CEJ19" s="934"/>
      <c r="CEK19" s="934"/>
      <c r="CEL19" s="934"/>
      <c r="CEM19" s="934"/>
      <c r="CEN19" s="934"/>
      <c r="CEO19" s="934"/>
      <c r="CEP19" s="934"/>
      <c r="CEQ19" s="934"/>
      <c r="CER19" s="934"/>
      <c r="CES19" s="934"/>
      <c r="CET19" s="934"/>
      <c r="CEU19" s="934"/>
      <c r="CEV19" s="934"/>
      <c r="CEW19" s="934"/>
      <c r="CEX19" s="934"/>
      <c r="CEY19" s="934"/>
      <c r="CEZ19" s="934"/>
      <c r="CFA19" s="934"/>
      <c r="CFB19" s="934"/>
      <c r="CFC19" s="934"/>
      <c r="CFD19" s="934"/>
      <c r="CFE19" s="934"/>
      <c r="CFF19" s="934"/>
      <c r="CFG19" s="934"/>
      <c r="CFH19" s="934"/>
      <c r="CFI19" s="934"/>
      <c r="CFJ19" s="934"/>
      <c r="CFK19" s="934"/>
      <c r="CFL19" s="934"/>
      <c r="CFM19" s="934"/>
      <c r="CFN19" s="934"/>
      <c r="CFO19" s="934"/>
      <c r="CFP19" s="934"/>
      <c r="CFQ19" s="934"/>
      <c r="CFR19" s="934"/>
      <c r="CFS19" s="934"/>
      <c r="CFT19" s="934"/>
      <c r="CFU19" s="934"/>
      <c r="CFV19" s="934"/>
      <c r="CFW19" s="934"/>
      <c r="CFX19" s="934"/>
      <c r="CFY19" s="934"/>
      <c r="CFZ19" s="934"/>
      <c r="CGA19" s="934"/>
      <c r="CGB19" s="934"/>
      <c r="CGC19" s="934"/>
      <c r="CGD19" s="934"/>
      <c r="CGE19" s="934"/>
      <c r="CGF19" s="934"/>
      <c r="CGG19" s="934"/>
      <c r="CGH19" s="934"/>
      <c r="CGI19" s="934"/>
      <c r="CGJ19" s="934"/>
      <c r="CGK19" s="934"/>
      <c r="CGL19" s="934"/>
      <c r="CGM19" s="934"/>
      <c r="CGN19" s="934"/>
      <c r="CGO19" s="934"/>
      <c r="CGP19" s="934"/>
      <c r="CGQ19" s="934"/>
      <c r="CGR19" s="934"/>
      <c r="CGS19" s="934"/>
      <c r="CGT19" s="934"/>
      <c r="CGU19" s="934"/>
      <c r="CGV19" s="934"/>
      <c r="CGW19" s="934"/>
      <c r="CGX19" s="934"/>
      <c r="CGY19" s="934"/>
      <c r="CGZ19" s="934"/>
      <c r="CHA19" s="934"/>
      <c r="CHB19" s="934"/>
      <c r="CHC19" s="934"/>
      <c r="CHD19" s="934"/>
      <c r="CHE19" s="934"/>
      <c r="CHF19" s="934"/>
      <c r="CHG19" s="934"/>
      <c r="CHH19" s="934"/>
      <c r="CHI19" s="934"/>
      <c r="CHJ19" s="934"/>
      <c r="CHK19" s="934"/>
      <c r="CHL19" s="934"/>
      <c r="CHM19" s="934"/>
      <c r="CHN19" s="934"/>
      <c r="CHO19" s="934"/>
      <c r="CHP19" s="934"/>
      <c r="CHQ19" s="934"/>
      <c r="CHR19" s="934"/>
      <c r="CHS19" s="934"/>
      <c r="CHT19" s="934"/>
      <c r="CHU19" s="934"/>
      <c r="CHV19" s="934"/>
      <c r="CHW19" s="934"/>
      <c r="CHX19" s="934"/>
      <c r="CHY19" s="934"/>
      <c r="CHZ19" s="934"/>
      <c r="CIA19" s="934"/>
      <c r="CIB19" s="934"/>
      <c r="CIC19" s="934"/>
      <c r="CID19" s="934"/>
      <c r="CIE19" s="934"/>
      <c r="CIF19" s="934"/>
      <c r="CIG19" s="934"/>
      <c r="CIH19" s="934"/>
      <c r="CII19" s="934"/>
      <c r="CIJ19" s="934"/>
      <c r="CIK19" s="934"/>
      <c r="CIL19" s="934"/>
      <c r="CIM19" s="934"/>
      <c r="CIN19" s="934"/>
      <c r="CIO19" s="934"/>
      <c r="CIP19" s="934"/>
      <c r="CIQ19" s="934"/>
      <c r="CIR19" s="934"/>
      <c r="CIS19" s="934"/>
      <c r="CIT19" s="934"/>
      <c r="CIU19" s="934"/>
      <c r="CIV19" s="934"/>
      <c r="CIW19" s="934"/>
      <c r="CIX19" s="934"/>
      <c r="CIY19" s="934"/>
      <c r="CIZ19" s="934"/>
      <c r="CJA19" s="934"/>
      <c r="CJB19" s="934"/>
      <c r="CJC19" s="934"/>
      <c r="CJD19" s="934"/>
      <c r="CJE19" s="934"/>
      <c r="CJF19" s="934"/>
      <c r="CJG19" s="934"/>
      <c r="CJH19" s="934"/>
      <c r="CJI19" s="934"/>
      <c r="CJJ19" s="934"/>
      <c r="CJK19" s="934"/>
      <c r="CJL19" s="934"/>
      <c r="CJM19" s="934"/>
      <c r="CJN19" s="934"/>
      <c r="CJO19" s="934"/>
      <c r="CJP19" s="934"/>
      <c r="CJQ19" s="934"/>
      <c r="CJR19" s="934"/>
      <c r="CJS19" s="934"/>
      <c r="CJT19" s="934"/>
      <c r="CJU19" s="934"/>
      <c r="CJV19" s="934"/>
      <c r="CJW19" s="934"/>
      <c r="CJX19" s="934"/>
      <c r="CJY19" s="934"/>
      <c r="CJZ19" s="934"/>
      <c r="CKA19" s="934"/>
      <c r="CKB19" s="934"/>
      <c r="CKC19" s="934"/>
      <c r="CKD19" s="934"/>
      <c r="CKE19" s="934"/>
      <c r="CKF19" s="934"/>
      <c r="CKG19" s="934"/>
      <c r="CKH19" s="934"/>
      <c r="CKI19" s="934"/>
      <c r="CKJ19" s="934"/>
      <c r="CKK19" s="934"/>
      <c r="CKL19" s="934"/>
      <c r="CKM19" s="934"/>
      <c r="CKN19" s="934"/>
      <c r="CKO19" s="934"/>
      <c r="CKP19" s="934"/>
      <c r="CKQ19" s="934"/>
      <c r="CKR19" s="934"/>
      <c r="CKS19" s="934"/>
      <c r="CKT19" s="934"/>
      <c r="CKU19" s="934"/>
      <c r="CKV19" s="934"/>
      <c r="CKW19" s="934"/>
      <c r="CKX19" s="934"/>
      <c r="CKY19" s="934"/>
      <c r="CKZ19" s="934"/>
      <c r="CLA19" s="934"/>
      <c r="CLB19" s="934"/>
      <c r="CLC19" s="934"/>
      <c r="CLD19" s="934"/>
      <c r="CLE19" s="934"/>
      <c r="CLF19" s="934"/>
      <c r="CLG19" s="934"/>
      <c r="CLH19" s="934"/>
      <c r="CLI19" s="934"/>
      <c r="CLJ19" s="934"/>
      <c r="CLK19" s="934"/>
      <c r="CLL19" s="934"/>
      <c r="CLM19" s="934"/>
      <c r="CLN19" s="934"/>
      <c r="CLO19" s="934"/>
      <c r="CLP19" s="934"/>
      <c r="CLQ19" s="934"/>
      <c r="CLR19" s="934"/>
      <c r="CLS19" s="934"/>
      <c r="CLT19" s="934"/>
      <c r="CLU19" s="934"/>
      <c r="CLV19" s="934"/>
      <c r="CLW19" s="934"/>
      <c r="CLX19" s="934"/>
      <c r="CLY19" s="934"/>
      <c r="CLZ19" s="934"/>
      <c r="CMA19" s="934"/>
      <c r="CMB19" s="934"/>
      <c r="CMC19" s="934"/>
      <c r="CMD19" s="934"/>
      <c r="CME19" s="934"/>
      <c r="CMF19" s="934"/>
      <c r="CMG19" s="934"/>
      <c r="CMH19" s="934"/>
      <c r="CMI19" s="934"/>
      <c r="CMJ19" s="934"/>
      <c r="CMK19" s="934"/>
      <c r="CML19" s="934"/>
      <c r="CMM19" s="934"/>
      <c r="CMN19" s="934"/>
      <c r="CMO19" s="934"/>
      <c r="CMP19" s="934"/>
      <c r="CMQ19" s="934"/>
      <c r="CMR19" s="934"/>
      <c r="CMS19" s="934"/>
      <c r="CMT19" s="934"/>
      <c r="CMU19" s="934"/>
      <c r="CMV19" s="934"/>
      <c r="CMW19" s="934"/>
      <c r="CMX19" s="934"/>
      <c r="CMY19" s="934"/>
      <c r="CMZ19" s="934"/>
      <c r="CNA19" s="934"/>
      <c r="CNB19" s="934"/>
      <c r="CNC19" s="934"/>
      <c r="CND19" s="934"/>
      <c r="CNE19" s="934"/>
      <c r="CNF19" s="934"/>
      <c r="CNG19" s="934"/>
      <c r="CNH19" s="934"/>
      <c r="CNI19" s="934"/>
      <c r="CNJ19" s="934"/>
      <c r="CNK19" s="934"/>
      <c r="CNL19" s="934"/>
      <c r="CNM19" s="934"/>
      <c r="CNN19" s="934"/>
      <c r="CNO19" s="934"/>
      <c r="CNP19" s="934"/>
      <c r="CNQ19" s="934"/>
      <c r="CNR19" s="934"/>
      <c r="CNS19" s="934"/>
      <c r="CNT19" s="934"/>
      <c r="CNU19" s="934"/>
      <c r="CNV19" s="934"/>
      <c r="CNW19" s="934"/>
      <c r="CNX19" s="934"/>
      <c r="CNY19" s="934"/>
      <c r="CNZ19" s="934"/>
      <c r="COA19" s="934"/>
      <c r="COB19" s="934"/>
      <c r="COC19" s="934"/>
      <c r="COD19" s="934"/>
      <c r="COE19" s="934"/>
      <c r="COF19" s="934"/>
      <c r="COG19" s="934"/>
      <c r="COH19" s="934"/>
      <c r="COI19" s="934"/>
      <c r="COJ19" s="934"/>
      <c r="COK19" s="934"/>
      <c r="COL19" s="934"/>
      <c r="COM19" s="934"/>
      <c r="CON19" s="934"/>
      <c r="COO19" s="934"/>
      <c r="COP19" s="934"/>
      <c r="COQ19" s="934"/>
      <c r="COR19" s="934"/>
      <c r="COS19" s="934"/>
      <c r="COT19" s="934"/>
      <c r="COU19" s="934"/>
      <c r="COV19" s="934"/>
      <c r="COW19" s="934"/>
      <c r="COX19" s="934"/>
      <c r="COY19" s="934"/>
      <c r="COZ19" s="934"/>
      <c r="CPA19" s="934"/>
      <c r="CPB19" s="934"/>
      <c r="CPC19" s="934"/>
      <c r="CPD19" s="934"/>
      <c r="CPE19" s="934"/>
      <c r="CPF19" s="934"/>
      <c r="CPG19" s="934"/>
      <c r="CPH19" s="934"/>
      <c r="CPI19" s="934"/>
      <c r="CPJ19" s="934"/>
      <c r="CPK19" s="934"/>
      <c r="CPL19" s="934"/>
      <c r="CPM19" s="934"/>
      <c r="CPN19" s="934"/>
      <c r="CPO19" s="934"/>
      <c r="CPP19" s="934"/>
      <c r="CPQ19" s="934"/>
      <c r="CPR19" s="934"/>
      <c r="CPS19" s="934"/>
      <c r="CPT19" s="934"/>
      <c r="CPU19" s="934"/>
      <c r="CPV19" s="934"/>
      <c r="CPW19" s="934"/>
      <c r="CPX19" s="934"/>
      <c r="CPY19" s="934"/>
      <c r="CPZ19" s="934"/>
      <c r="CQA19" s="934"/>
      <c r="CQB19" s="934"/>
      <c r="CQC19" s="934"/>
      <c r="CQD19" s="934"/>
      <c r="CQE19" s="934"/>
      <c r="CQF19" s="934"/>
      <c r="CQG19" s="934"/>
      <c r="CQH19" s="934"/>
      <c r="CQI19" s="934"/>
      <c r="CQJ19" s="934"/>
      <c r="CQK19" s="934"/>
      <c r="CQL19" s="934"/>
      <c r="CQM19" s="934"/>
      <c r="CQN19" s="934"/>
      <c r="CQO19" s="934"/>
      <c r="CQP19" s="934"/>
      <c r="CQQ19" s="934"/>
      <c r="CQR19" s="934"/>
      <c r="CQS19" s="934"/>
      <c r="CQT19" s="934"/>
      <c r="CQU19" s="934"/>
      <c r="CQV19" s="934"/>
      <c r="CQW19" s="934"/>
      <c r="CQX19" s="934"/>
      <c r="CQY19" s="934"/>
      <c r="CQZ19" s="934"/>
      <c r="CRA19" s="934"/>
      <c r="CRB19" s="934"/>
      <c r="CRC19" s="934"/>
      <c r="CRD19" s="934"/>
      <c r="CRE19" s="934"/>
      <c r="CRF19" s="934"/>
      <c r="CRG19" s="934"/>
      <c r="CRH19" s="934"/>
      <c r="CRI19" s="934"/>
      <c r="CRJ19" s="934"/>
      <c r="CRK19" s="934"/>
      <c r="CRL19" s="934"/>
      <c r="CRM19" s="934"/>
      <c r="CRN19" s="934"/>
      <c r="CRO19" s="934"/>
      <c r="CRP19" s="934"/>
      <c r="CRQ19" s="934"/>
      <c r="CRR19" s="934"/>
      <c r="CRS19" s="934"/>
      <c r="CRT19" s="934"/>
      <c r="CRU19" s="934"/>
      <c r="CRV19" s="934"/>
      <c r="CRW19" s="934"/>
      <c r="CRX19" s="934"/>
      <c r="CRY19" s="934"/>
      <c r="CRZ19" s="934"/>
      <c r="CSA19" s="934"/>
      <c r="CSB19" s="934"/>
      <c r="CSC19" s="934"/>
      <c r="CSD19" s="934"/>
      <c r="CSE19" s="934"/>
      <c r="CSF19" s="934"/>
      <c r="CSG19" s="934"/>
      <c r="CSH19" s="934"/>
      <c r="CSI19" s="934"/>
      <c r="CSJ19" s="934"/>
      <c r="CSK19" s="934"/>
      <c r="CSL19" s="934"/>
      <c r="CSM19" s="934"/>
      <c r="CSN19" s="934"/>
      <c r="CSO19" s="934"/>
      <c r="CSP19" s="934"/>
      <c r="CSQ19" s="934"/>
      <c r="CSR19" s="934"/>
      <c r="CSS19" s="934"/>
      <c r="CST19" s="934"/>
      <c r="CSU19" s="934"/>
      <c r="CSV19" s="934"/>
      <c r="CSW19" s="934"/>
      <c r="CSX19" s="934"/>
      <c r="CSY19" s="934"/>
      <c r="CSZ19" s="934"/>
      <c r="CTA19" s="934"/>
      <c r="CTB19" s="934"/>
      <c r="CTC19" s="934"/>
      <c r="CTD19" s="934"/>
      <c r="CTE19" s="934"/>
      <c r="CTF19" s="934"/>
      <c r="CTG19" s="934"/>
      <c r="CTH19" s="934"/>
      <c r="CTI19" s="934"/>
      <c r="CTJ19" s="934"/>
      <c r="CTK19" s="934"/>
      <c r="CTL19" s="934"/>
      <c r="CTM19" s="934"/>
      <c r="CTN19" s="934"/>
      <c r="CTO19" s="934"/>
      <c r="CTP19" s="934"/>
      <c r="CTQ19" s="934"/>
      <c r="CTR19" s="934"/>
      <c r="CTS19" s="934"/>
      <c r="CTT19" s="934"/>
      <c r="CTU19" s="934"/>
      <c r="CTV19" s="934"/>
      <c r="CTW19" s="934"/>
      <c r="CTX19" s="934"/>
      <c r="CTY19" s="934"/>
      <c r="CTZ19" s="934"/>
      <c r="CUA19" s="934"/>
      <c r="CUB19" s="934"/>
      <c r="CUC19" s="934"/>
      <c r="CUD19" s="934"/>
      <c r="CUE19" s="934"/>
      <c r="CUF19" s="934"/>
      <c r="CUG19" s="934"/>
      <c r="CUH19" s="934"/>
      <c r="CUI19" s="934"/>
      <c r="CUJ19" s="934"/>
      <c r="CUK19" s="934"/>
      <c r="CUL19" s="934"/>
      <c r="CUM19" s="934"/>
      <c r="CUN19" s="934"/>
      <c r="CUO19" s="934"/>
      <c r="CUP19" s="934"/>
      <c r="CUQ19" s="934"/>
      <c r="CUR19" s="934"/>
      <c r="CUS19" s="934"/>
      <c r="CUT19" s="934"/>
      <c r="CUU19" s="934"/>
      <c r="CUV19" s="934"/>
      <c r="CUW19" s="934"/>
      <c r="CUX19" s="934"/>
      <c r="CUY19" s="934"/>
      <c r="CUZ19" s="934"/>
      <c r="CVA19" s="934"/>
      <c r="CVB19" s="934"/>
      <c r="CVC19" s="934"/>
      <c r="CVD19" s="934"/>
      <c r="CVE19" s="934"/>
      <c r="CVF19" s="934"/>
      <c r="CVG19" s="934"/>
      <c r="CVH19" s="934"/>
      <c r="CVI19" s="934"/>
      <c r="CVJ19" s="934"/>
      <c r="CVK19" s="934"/>
      <c r="CVL19" s="934"/>
      <c r="CVM19" s="934"/>
      <c r="CVN19" s="934"/>
      <c r="CVO19" s="934"/>
      <c r="CVP19" s="934"/>
      <c r="CVQ19" s="934"/>
      <c r="CVR19" s="934"/>
      <c r="CVS19" s="934"/>
      <c r="CVT19" s="934"/>
      <c r="CVU19" s="934"/>
      <c r="CVV19" s="934"/>
      <c r="CVW19" s="934"/>
      <c r="CVX19" s="934"/>
      <c r="CVY19" s="934"/>
      <c r="CVZ19" s="934"/>
      <c r="CWA19" s="934"/>
      <c r="CWB19" s="934"/>
      <c r="CWC19" s="934"/>
      <c r="CWD19" s="934"/>
      <c r="CWE19" s="934"/>
      <c r="CWF19" s="934"/>
      <c r="CWG19" s="934"/>
      <c r="CWH19" s="934"/>
      <c r="CWI19" s="934"/>
      <c r="CWJ19" s="934"/>
      <c r="CWK19" s="934"/>
      <c r="CWL19" s="934"/>
      <c r="CWM19" s="934"/>
      <c r="CWN19" s="934"/>
      <c r="CWO19" s="934"/>
      <c r="CWP19" s="934"/>
      <c r="CWQ19" s="934"/>
      <c r="CWR19" s="934"/>
      <c r="CWS19" s="934"/>
      <c r="CWT19" s="934"/>
      <c r="CWU19" s="934"/>
      <c r="CWV19" s="934"/>
      <c r="CWW19" s="934"/>
      <c r="CWX19" s="934"/>
      <c r="CWY19" s="934"/>
      <c r="CWZ19" s="934"/>
      <c r="CXA19" s="934"/>
      <c r="CXB19" s="934"/>
      <c r="CXC19" s="934"/>
      <c r="CXD19" s="934"/>
      <c r="CXE19" s="934"/>
      <c r="CXF19" s="934"/>
      <c r="CXG19" s="934"/>
      <c r="CXH19" s="934"/>
      <c r="CXI19" s="934"/>
      <c r="CXJ19" s="934"/>
      <c r="CXK19" s="934"/>
      <c r="CXL19" s="934"/>
      <c r="CXM19" s="934"/>
      <c r="CXN19" s="934"/>
      <c r="CXO19" s="934"/>
      <c r="CXP19" s="934"/>
      <c r="CXQ19" s="934"/>
      <c r="CXR19" s="934"/>
      <c r="CXS19" s="934"/>
      <c r="CXT19" s="934"/>
      <c r="CXU19" s="934"/>
      <c r="CXV19" s="934"/>
      <c r="CXW19" s="934"/>
      <c r="CXX19" s="934"/>
      <c r="CXY19" s="934"/>
      <c r="CXZ19" s="934"/>
      <c r="CYA19" s="934"/>
      <c r="CYB19" s="934"/>
      <c r="CYC19" s="934"/>
      <c r="CYD19" s="934"/>
      <c r="CYE19" s="934"/>
      <c r="CYF19" s="934"/>
      <c r="CYG19" s="934"/>
      <c r="CYH19" s="934"/>
      <c r="CYI19" s="934"/>
      <c r="CYJ19" s="934"/>
      <c r="CYK19" s="934"/>
      <c r="CYL19" s="934"/>
      <c r="CYM19" s="934"/>
      <c r="CYN19" s="934"/>
      <c r="CYO19" s="934"/>
      <c r="CYP19" s="934"/>
      <c r="CYQ19" s="934"/>
      <c r="CYR19" s="934"/>
      <c r="CYS19" s="934"/>
      <c r="CYT19" s="934"/>
      <c r="CYU19" s="934"/>
      <c r="CYV19" s="934"/>
      <c r="CYW19" s="934"/>
      <c r="CYX19" s="934"/>
      <c r="CYY19" s="934"/>
      <c r="CYZ19" s="934"/>
      <c r="CZA19" s="934"/>
      <c r="CZB19" s="934"/>
      <c r="CZC19" s="934"/>
      <c r="CZD19" s="934"/>
      <c r="CZE19" s="934"/>
      <c r="CZF19" s="934"/>
      <c r="CZG19" s="934"/>
      <c r="CZH19" s="934"/>
      <c r="CZI19" s="934"/>
      <c r="CZJ19" s="934"/>
      <c r="CZK19" s="934"/>
      <c r="CZL19" s="934"/>
      <c r="CZM19" s="934"/>
      <c r="CZN19" s="934"/>
      <c r="CZO19" s="934"/>
      <c r="CZP19" s="934"/>
      <c r="CZQ19" s="934"/>
      <c r="CZR19" s="934"/>
      <c r="CZS19" s="934"/>
      <c r="CZT19" s="934"/>
      <c r="CZU19" s="934"/>
      <c r="CZV19" s="934"/>
      <c r="CZW19" s="934"/>
      <c r="CZX19" s="934"/>
      <c r="CZY19" s="934"/>
      <c r="CZZ19" s="934"/>
      <c r="DAA19" s="934"/>
      <c r="DAB19" s="934"/>
      <c r="DAC19" s="934"/>
      <c r="DAD19" s="934"/>
      <c r="DAE19" s="934"/>
      <c r="DAF19" s="934"/>
      <c r="DAG19" s="934"/>
      <c r="DAH19" s="934"/>
      <c r="DAI19" s="934"/>
      <c r="DAJ19" s="934"/>
      <c r="DAK19" s="934"/>
      <c r="DAL19" s="934"/>
      <c r="DAM19" s="934"/>
      <c r="DAN19" s="934"/>
      <c r="DAO19" s="934"/>
      <c r="DAP19" s="934"/>
      <c r="DAQ19" s="934"/>
      <c r="DAR19" s="934"/>
      <c r="DAS19" s="934"/>
      <c r="DAT19" s="934"/>
      <c r="DAU19" s="934"/>
      <c r="DAV19" s="934"/>
      <c r="DAW19" s="934"/>
      <c r="DAX19" s="934"/>
      <c r="DAY19" s="934"/>
      <c r="DAZ19" s="934"/>
      <c r="DBA19" s="934"/>
      <c r="DBB19" s="934"/>
      <c r="DBC19" s="934"/>
      <c r="DBD19" s="934"/>
      <c r="DBE19" s="934"/>
      <c r="DBF19" s="934"/>
      <c r="DBG19" s="934"/>
      <c r="DBH19" s="934"/>
      <c r="DBI19" s="934"/>
      <c r="DBJ19" s="934"/>
      <c r="DBK19" s="934"/>
      <c r="DBL19" s="934"/>
      <c r="DBM19" s="934"/>
      <c r="DBN19" s="934"/>
      <c r="DBO19" s="934"/>
      <c r="DBP19" s="934"/>
      <c r="DBQ19" s="934"/>
      <c r="DBR19" s="934"/>
      <c r="DBS19" s="934"/>
      <c r="DBT19" s="934"/>
      <c r="DBU19" s="934"/>
      <c r="DBV19" s="934"/>
      <c r="DBW19" s="934"/>
      <c r="DBX19" s="934"/>
      <c r="DBY19" s="934"/>
      <c r="DBZ19" s="934"/>
      <c r="DCA19" s="934"/>
      <c r="DCB19" s="934"/>
      <c r="DCC19" s="934"/>
      <c r="DCD19" s="934"/>
      <c r="DCE19" s="934"/>
      <c r="DCF19" s="934"/>
      <c r="DCG19" s="934"/>
      <c r="DCH19" s="934"/>
      <c r="DCI19" s="934"/>
      <c r="DCJ19" s="934"/>
      <c r="DCK19" s="934"/>
      <c r="DCL19" s="934"/>
      <c r="DCM19" s="934"/>
      <c r="DCN19" s="934"/>
      <c r="DCO19" s="934"/>
      <c r="DCP19" s="934"/>
      <c r="DCQ19" s="934"/>
      <c r="DCR19" s="934"/>
      <c r="DCS19" s="934"/>
      <c r="DCT19" s="934"/>
      <c r="DCU19" s="934"/>
      <c r="DCV19" s="934"/>
      <c r="DCW19" s="934"/>
      <c r="DCX19" s="934"/>
      <c r="DCY19" s="934"/>
      <c r="DCZ19" s="934"/>
      <c r="DDA19" s="934"/>
      <c r="DDB19" s="934"/>
      <c r="DDC19" s="934"/>
      <c r="DDD19" s="934"/>
      <c r="DDE19" s="934"/>
      <c r="DDF19" s="934"/>
      <c r="DDG19" s="934"/>
      <c r="DDH19" s="934"/>
      <c r="DDI19" s="934"/>
      <c r="DDJ19" s="934"/>
      <c r="DDK19" s="934"/>
      <c r="DDL19" s="934"/>
      <c r="DDM19" s="934"/>
      <c r="DDN19" s="934"/>
      <c r="DDO19" s="934"/>
      <c r="DDP19" s="934"/>
      <c r="DDQ19" s="934"/>
      <c r="DDR19" s="934"/>
      <c r="DDS19" s="934"/>
      <c r="DDT19" s="934"/>
      <c r="DDU19" s="934"/>
      <c r="DDV19" s="934"/>
      <c r="DDW19" s="934"/>
      <c r="DDX19" s="934"/>
      <c r="DDY19" s="934"/>
      <c r="DDZ19" s="934"/>
      <c r="DEA19" s="934"/>
      <c r="DEB19" s="934"/>
      <c r="DEC19" s="934"/>
      <c r="DED19" s="934"/>
      <c r="DEE19" s="934"/>
      <c r="DEF19" s="934"/>
      <c r="DEG19" s="934"/>
      <c r="DEH19" s="934"/>
      <c r="DEI19" s="934"/>
      <c r="DEJ19" s="934"/>
      <c r="DEK19" s="934"/>
      <c r="DEL19" s="934"/>
      <c r="DEM19" s="934"/>
      <c r="DEN19" s="934"/>
      <c r="DEO19" s="934"/>
      <c r="DEP19" s="934"/>
      <c r="DEQ19" s="934"/>
      <c r="DER19" s="934"/>
      <c r="DES19" s="934"/>
      <c r="DET19" s="934"/>
      <c r="DEU19" s="934"/>
      <c r="DEV19" s="934"/>
      <c r="DEW19" s="934"/>
      <c r="DEX19" s="934"/>
      <c r="DEY19" s="934"/>
      <c r="DEZ19" s="934"/>
      <c r="DFA19" s="934"/>
      <c r="DFB19" s="934"/>
      <c r="DFC19" s="934"/>
      <c r="DFD19" s="934"/>
      <c r="DFE19" s="934"/>
      <c r="DFF19" s="934"/>
      <c r="DFG19" s="934"/>
      <c r="DFH19" s="934"/>
      <c r="DFI19" s="934"/>
      <c r="DFJ19" s="934"/>
      <c r="DFK19" s="934"/>
      <c r="DFL19" s="934"/>
      <c r="DFM19" s="934"/>
      <c r="DFN19" s="934"/>
      <c r="DFO19" s="934"/>
      <c r="DFP19" s="934"/>
      <c r="DFQ19" s="934"/>
      <c r="DFR19" s="934"/>
      <c r="DFS19" s="934"/>
      <c r="DFT19" s="934"/>
      <c r="DFU19" s="934"/>
      <c r="DFV19" s="934"/>
      <c r="DFW19" s="934"/>
      <c r="DFX19" s="934"/>
      <c r="DFY19" s="934"/>
      <c r="DFZ19" s="934"/>
      <c r="DGA19" s="934"/>
      <c r="DGB19" s="934"/>
      <c r="DGC19" s="934"/>
      <c r="DGD19" s="934"/>
      <c r="DGE19" s="934"/>
      <c r="DGF19" s="934"/>
      <c r="DGG19" s="934"/>
      <c r="DGH19" s="934"/>
      <c r="DGI19" s="934"/>
      <c r="DGJ19" s="934"/>
      <c r="DGK19" s="934"/>
      <c r="DGL19" s="934"/>
      <c r="DGM19" s="934"/>
      <c r="DGN19" s="934"/>
      <c r="DGO19" s="934"/>
      <c r="DGP19" s="934"/>
      <c r="DGQ19" s="934"/>
      <c r="DGR19" s="934"/>
      <c r="DGS19" s="934"/>
      <c r="DGT19" s="934"/>
      <c r="DGU19" s="934"/>
      <c r="DGV19" s="934"/>
      <c r="DGW19" s="934"/>
      <c r="DGX19" s="934"/>
      <c r="DGY19" s="934"/>
      <c r="DGZ19" s="934"/>
      <c r="DHA19" s="934"/>
      <c r="DHB19" s="934"/>
      <c r="DHC19" s="934"/>
      <c r="DHD19" s="934"/>
      <c r="DHE19" s="934"/>
      <c r="DHF19" s="934"/>
      <c r="DHG19" s="934"/>
      <c r="DHH19" s="934"/>
      <c r="DHI19" s="934"/>
      <c r="DHJ19" s="934"/>
      <c r="DHK19" s="934"/>
      <c r="DHL19" s="934"/>
      <c r="DHM19" s="934"/>
      <c r="DHN19" s="934"/>
      <c r="DHO19" s="934"/>
      <c r="DHP19" s="934"/>
      <c r="DHQ19" s="934"/>
      <c r="DHR19" s="934"/>
      <c r="DHS19" s="934"/>
      <c r="DHT19" s="934"/>
      <c r="DHU19" s="934"/>
      <c r="DHV19" s="934"/>
      <c r="DHW19" s="934"/>
      <c r="DHX19" s="934"/>
      <c r="DHY19" s="934"/>
      <c r="DHZ19" s="934"/>
      <c r="DIA19" s="934"/>
      <c r="DIB19" s="934"/>
      <c r="DIC19" s="934"/>
      <c r="DID19" s="934"/>
      <c r="DIE19" s="934"/>
      <c r="DIF19" s="934"/>
      <c r="DIG19" s="934"/>
      <c r="DIH19" s="934"/>
      <c r="DII19" s="934"/>
      <c r="DIJ19" s="934"/>
      <c r="DIK19" s="934"/>
      <c r="DIL19" s="934"/>
      <c r="DIM19" s="934"/>
      <c r="DIN19" s="934"/>
      <c r="DIO19" s="934"/>
      <c r="DIP19" s="934"/>
      <c r="DIQ19" s="934"/>
      <c r="DIR19" s="934"/>
      <c r="DIS19" s="934"/>
      <c r="DIT19" s="934"/>
      <c r="DIU19" s="934"/>
      <c r="DIV19" s="934"/>
      <c r="DIW19" s="934"/>
      <c r="DIX19" s="934"/>
      <c r="DIY19" s="934"/>
      <c r="DIZ19" s="934"/>
      <c r="DJA19" s="934"/>
      <c r="DJB19" s="934"/>
      <c r="DJC19" s="934"/>
      <c r="DJD19" s="934"/>
      <c r="DJE19" s="934"/>
      <c r="DJF19" s="934"/>
      <c r="DJG19" s="934"/>
      <c r="DJH19" s="934"/>
      <c r="DJI19" s="934"/>
      <c r="DJJ19" s="934"/>
      <c r="DJK19" s="934"/>
      <c r="DJL19" s="934"/>
      <c r="DJM19" s="934"/>
      <c r="DJN19" s="934"/>
      <c r="DJO19" s="934"/>
      <c r="DJP19" s="934"/>
      <c r="DJQ19" s="934"/>
      <c r="DJR19" s="934"/>
      <c r="DJS19" s="934"/>
      <c r="DJT19" s="934"/>
      <c r="DJU19" s="934"/>
      <c r="DJV19" s="934"/>
      <c r="DJW19" s="934"/>
      <c r="DJX19" s="934"/>
      <c r="DJY19" s="934"/>
      <c r="DJZ19" s="934"/>
      <c r="DKA19" s="934"/>
      <c r="DKB19" s="934"/>
      <c r="DKC19" s="934"/>
      <c r="DKD19" s="934"/>
      <c r="DKE19" s="934"/>
      <c r="DKF19" s="934"/>
      <c r="DKG19" s="934"/>
      <c r="DKH19" s="934"/>
      <c r="DKI19" s="934"/>
      <c r="DKJ19" s="934"/>
      <c r="DKK19" s="934"/>
      <c r="DKL19" s="934"/>
      <c r="DKM19" s="934"/>
      <c r="DKN19" s="934"/>
      <c r="DKO19" s="934"/>
      <c r="DKP19" s="934"/>
      <c r="DKQ19" s="934"/>
      <c r="DKR19" s="934"/>
      <c r="DKS19" s="934"/>
      <c r="DKT19" s="934"/>
      <c r="DKU19" s="934"/>
      <c r="DKV19" s="934"/>
      <c r="DKW19" s="934"/>
      <c r="DKX19" s="934"/>
      <c r="DKY19" s="934"/>
      <c r="DKZ19" s="934"/>
      <c r="DLA19" s="934"/>
      <c r="DLB19" s="934"/>
      <c r="DLC19" s="934"/>
      <c r="DLD19" s="934"/>
      <c r="DLE19" s="934"/>
      <c r="DLF19" s="934"/>
      <c r="DLG19" s="934"/>
      <c r="DLH19" s="934"/>
      <c r="DLI19" s="934"/>
      <c r="DLJ19" s="934"/>
      <c r="DLK19" s="934"/>
      <c r="DLL19" s="934"/>
      <c r="DLM19" s="934"/>
      <c r="DLN19" s="934"/>
      <c r="DLO19" s="934"/>
      <c r="DLP19" s="934"/>
      <c r="DLQ19" s="934"/>
      <c r="DLR19" s="934"/>
      <c r="DLS19" s="934"/>
      <c r="DLT19" s="934"/>
      <c r="DLU19" s="934"/>
      <c r="DLV19" s="934"/>
      <c r="DLW19" s="934"/>
      <c r="DLX19" s="934"/>
      <c r="DLY19" s="934"/>
      <c r="DLZ19" s="934"/>
      <c r="DMA19" s="934"/>
      <c r="DMB19" s="934"/>
      <c r="DMC19" s="934"/>
      <c r="DMD19" s="934"/>
      <c r="DME19" s="934"/>
      <c r="DMF19" s="934"/>
      <c r="DMG19" s="934"/>
      <c r="DMH19" s="934"/>
      <c r="DMI19" s="934"/>
      <c r="DMJ19" s="934"/>
      <c r="DMK19" s="934"/>
      <c r="DML19" s="934"/>
      <c r="DMM19" s="934"/>
      <c r="DMN19" s="934"/>
      <c r="DMO19" s="934"/>
      <c r="DMP19" s="934"/>
      <c r="DMQ19" s="934"/>
      <c r="DMR19" s="934"/>
      <c r="DMS19" s="934"/>
      <c r="DMT19" s="934"/>
      <c r="DMU19" s="934"/>
      <c r="DMV19" s="934"/>
      <c r="DMW19" s="934"/>
      <c r="DMX19" s="934"/>
      <c r="DMY19" s="934"/>
      <c r="DMZ19" s="934"/>
      <c r="DNA19" s="934"/>
      <c r="DNB19" s="934"/>
      <c r="DNC19" s="934"/>
      <c r="DND19" s="934"/>
      <c r="DNE19" s="934"/>
      <c r="DNF19" s="934"/>
      <c r="DNG19" s="934"/>
      <c r="DNH19" s="934"/>
      <c r="DNI19" s="934"/>
      <c r="DNJ19" s="934"/>
      <c r="DNK19" s="934"/>
      <c r="DNL19" s="934"/>
      <c r="DNM19" s="934"/>
      <c r="DNN19" s="934"/>
      <c r="DNO19" s="934"/>
      <c r="DNP19" s="934"/>
      <c r="DNQ19" s="934"/>
      <c r="DNR19" s="934"/>
      <c r="DNS19" s="934"/>
      <c r="DNT19" s="934"/>
      <c r="DNU19" s="934"/>
      <c r="DNV19" s="934"/>
      <c r="DNW19" s="934"/>
      <c r="DNX19" s="934"/>
      <c r="DNY19" s="934"/>
      <c r="DNZ19" s="934"/>
      <c r="DOA19" s="934"/>
      <c r="DOB19" s="934"/>
      <c r="DOC19" s="934"/>
      <c r="DOD19" s="934"/>
      <c r="DOE19" s="934"/>
      <c r="DOF19" s="934"/>
      <c r="DOG19" s="934"/>
      <c r="DOH19" s="934"/>
      <c r="DOI19" s="934"/>
      <c r="DOJ19" s="934"/>
      <c r="DOK19" s="934"/>
      <c r="DOL19" s="934"/>
      <c r="DOM19" s="934"/>
      <c r="DON19" s="934"/>
      <c r="DOO19" s="934"/>
      <c r="DOP19" s="934"/>
      <c r="DOQ19" s="934"/>
      <c r="DOR19" s="934"/>
      <c r="DOS19" s="934"/>
      <c r="DOT19" s="934"/>
      <c r="DOU19" s="934"/>
      <c r="DOV19" s="934"/>
      <c r="DOW19" s="934"/>
      <c r="DOX19" s="934"/>
      <c r="DOY19" s="934"/>
      <c r="DOZ19" s="934"/>
      <c r="DPA19" s="934"/>
      <c r="DPB19" s="934"/>
      <c r="DPC19" s="934"/>
      <c r="DPD19" s="934"/>
      <c r="DPE19" s="934"/>
      <c r="DPF19" s="934"/>
      <c r="DPG19" s="934"/>
      <c r="DPH19" s="934"/>
      <c r="DPI19" s="934"/>
      <c r="DPJ19" s="934"/>
      <c r="DPK19" s="934"/>
      <c r="DPL19" s="934"/>
      <c r="DPM19" s="934"/>
      <c r="DPN19" s="934"/>
      <c r="DPO19" s="934"/>
      <c r="DPP19" s="934"/>
      <c r="DPQ19" s="934"/>
      <c r="DPR19" s="934"/>
      <c r="DPS19" s="934"/>
      <c r="DPT19" s="934"/>
      <c r="DPU19" s="934"/>
      <c r="DPV19" s="934"/>
      <c r="DPW19" s="934"/>
      <c r="DPX19" s="934"/>
      <c r="DPY19" s="934"/>
      <c r="DPZ19" s="934"/>
      <c r="DQA19" s="934"/>
      <c r="DQB19" s="934"/>
      <c r="DQC19" s="934"/>
      <c r="DQD19" s="934"/>
      <c r="DQE19" s="934"/>
      <c r="DQF19" s="934"/>
      <c r="DQG19" s="934"/>
      <c r="DQH19" s="934"/>
      <c r="DQI19" s="934"/>
      <c r="DQJ19" s="934"/>
      <c r="DQK19" s="934"/>
      <c r="DQL19" s="934"/>
      <c r="DQM19" s="934"/>
      <c r="DQN19" s="934"/>
      <c r="DQO19" s="934"/>
      <c r="DQP19" s="934"/>
      <c r="DQQ19" s="934"/>
      <c r="DQR19" s="934"/>
      <c r="DQS19" s="934"/>
      <c r="DQT19" s="934"/>
      <c r="DQU19" s="934"/>
      <c r="DQV19" s="934"/>
      <c r="DQW19" s="934"/>
      <c r="DQX19" s="934"/>
      <c r="DQY19" s="934"/>
      <c r="DQZ19" s="934"/>
      <c r="DRA19" s="934"/>
      <c r="DRB19" s="934"/>
      <c r="DRC19" s="934"/>
      <c r="DRD19" s="934"/>
      <c r="DRE19" s="934"/>
      <c r="DRF19" s="934"/>
      <c r="DRG19" s="934"/>
      <c r="DRH19" s="934"/>
      <c r="DRI19" s="934"/>
      <c r="DRJ19" s="934"/>
      <c r="DRK19" s="934"/>
      <c r="DRL19" s="934"/>
      <c r="DRM19" s="934"/>
      <c r="DRN19" s="934"/>
      <c r="DRO19" s="934"/>
      <c r="DRP19" s="934"/>
      <c r="DRQ19" s="934"/>
      <c r="DRR19" s="934"/>
      <c r="DRS19" s="934"/>
      <c r="DRT19" s="934"/>
      <c r="DRU19" s="934"/>
      <c r="DRV19" s="934"/>
      <c r="DRW19" s="934"/>
      <c r="DRX19" s="934"/>
      <c r="DRY19" s="934"/>
      <c r="DRZ19" s="934"/>
      <c r="DSA19" s="934"/>
      <c r="DSB19" s="934"/>
      <c r="DSC19" s="934"/>
      <c r="DSD19" s="934"/>
      <c r="DSE19" s="934"/>
      <c r="DSF19" s="934"/>
      <c r="DSG19" s="934"/>
      <c r="DSH19" s="934"/>
      <c r="DSI19" s="934"/>
      <c r="DSJ19" s="934"/>
      <c r="DSK19" s="934"/>
      <c r="DSL19" s="934"/>
      <c r="DSM19" s="934"/>
      <c r="DSN19" s="934"/>
      <c r="DSO19" s="934"/>
      <c r="DSP19" s="934"/>
      <c r="DSQ19" s="934"/>
      <c r="DSR19" s="934"/>
      <c r="DSS19" s="934"/>
      <c r="DST19" s="934"/>
      <c r="DSU19" s="934"/>
      <c r="DSV19" s="934"/>
      <c r="DSW19" s="934"/>
      <c r="DSX19" s="934"/>
      <c r="DSY19" s="934"/>
      <c r="DSZ19" s="934"/>
      <c r="DTA19" s="934"/>
      <c r="DTB19" s="934"/>
      <c r="DTC19" s="934"/>
      <c r="DTD19" s="934"/>
      <c r="DTE19" s="934"/>
      <c r="DTF19" s="934"/>
      <c r="DTG19" s="934"/>
      <c r="DTH19" s="934"/>
      <c r="DTI19" s="934"/>
      <c r="DTJ19" s="934"/>
      <c r="DTK19" s="934"/>
      <c r="DTL19" s="934"/>
      <c r="DTM19" s="934"/>
      <c r="DTN19" s="934"/>
      <c r="DTO19" s="934"/>
      <c r="DTP19" s="934"/>
      <c r="DTQ19" s="934"/>
      <c r="DTR19" s="934"/>
      <c r="DTS19" s="934"/>
      <c r="DTT19" s="934"/>
      <c r="DTU19" s="934"/>
      <c r="DTV19" s="934"/>
      <c r="DTW19" s="934"/>
      <c r="DTX19" s="934"/>
      <c r="DTY19" s="934"/>
      <c r="DTZ19" s="934"/>
      <c r="DUA19" s="934"/>
      <c r="DUB19" s="934"/>
      <c r="DUC19" s="934"/>
      <c r="DUD19" s="934"/>
      <c r="DUE19" s="934"/>
      <c r="DUF19" s="934"/>
      <c r="DUG19" s="934"/>
      <c r="DUH19" s="934"/>
      <c r="DUI19" s="934"/>
      <c r="DUJ19" s="934"/>
      <c r="DUK19" s="934"/>
      <c r="DUL19" s="934"/>
      <c r="DUM19" s="934"/>
      <c r="DUN19" s="934"/>
      <c r="DUO19" s="934"/>
      <c r="DUP19" s="934"/>
      <c r="DUQ19" s="934"/>
      <c r="DUR19" s="934"/>
      <c r="DUS19" s="934"/>
      <c r="DUT19" s="934"/>
      <c r="DUU19" s="934"/>
      <c r="DUV19" s="934"/>
      <c r="DUW19" s="934"/>
      <c r="DUX19" s="934"/>
      <c r="DUY19" s="934"/>
      <c r="DUZ19" s="934"/>
      <c r="DVA19" s="934"/>
      <c r="DVB19" s="934"/>
      <c r="DVC19" s="934"/>
      <c r="DVD19" s="934"/>
      <c r="DVE19" s="934"/>
      <c r="DVF19" s="934"/>
      <c r="DVG19" s="934"/>
      <c r="DVH19" s="934"/>
      <c r="DVI19" s="934"/>
      <c r="DVJ19" s="934"/>
      <c r="DVK19" s="934"/>
      <c r="DVL19" s="934"/>
      <c r="DVM19" s="934"/>
      <c r="DVN19" s="934"/>
      <c r="DVO19" s="934"/>
      <c r="DVP19" s="934"/>
      <c r="DVQ19" s="934"/>
      <c r="DVR19" s="934"/>
      <c r="DVS19" s="934"/>
      <c r="DVT19" s="934"/>
      <c r="DVU19" s="934"/>
      <c r="DVV19" s="934"/>
      <c r="DVW19" s="934"/>
      <c r="DVX19" s="934"/>
      <c r="DVY19" s="934"/>
      <c r="DVZ19" s="934"/>
      <c r="DWA19" s="934"/>
      <c r="DWB19" s="934"/>
      <c r="DWC19" s="934"/>
      <c r="DWD19" s="934"/>
      <c r="DWE19" s="934"/>
      <c r="DWF19" s="934"/>
      <c r="DWG19" s="934"/>
      <c r="DWH19" s="934"/>
      <c r="DWI19" s="934"/>
      <c r="DWJ19" s="934"/>
      <c r="DWK19" s="934"/>
      <c r="DWL19" s="934"/>
      <c r="DWM19" s="934"/>
      <c r="DWN19" s="934"/>
      <c r="DWO19" s="934"/>
      <c r="DWP19" s="934"/>
      <c r="DWQ19" s="934"/>
      <c r="DWR19" s="934"/>
      <c r="DWS19" s="934"/>
      <c r="DWT19" s="934"/>
      <c r="DWU19" s="934"/>
      <c r="DWV19" s="934"/>
      <c r="DWW19" s="934"/>
      <c r="DWX19" s="934"/>
      <c r="DWY19" s="934"/>
      <c r="DWZ19" s="934"/>
      <c r="DXA19" s="934"/>
      <c r="DXB19" s="934"/>
      <c r="DXC19" s="934"/>
      <c r="DXD19" s="934"/>
      <c r="DXE19" s="934"/>
      <c r="DXF19" s="934"/>
      <c r="DXG19" s="934"/>
      <c r="DXH19" s="934"/>
      <c r="DXI19" s="934"/>
      <c r="DXJ19" s="934"/>
      <c r="DXK19" s="934"/>
      <c r="DXL19" s="934"/>
      <c r="DXM19" s="934"/>
      <c r="DXN19" s="934"/>
      <c r="DXO19" s="934"/>
      <c r="DXP19" s="934"/>
      <c r="DXQ19" s="934"/>
      <c r="DXR19" s="934"/>
      <c r="DXS19" s="934"/>
      <c r="DXT19" s="934"/>
      <c r="DXU19" s="934"/>
      <c r="DXV19" s="934"/>
      <c r="DXW19" s="934"/>
      <c r="DXX19" s="934"/>
      <c r="DXY19" s="934"/>
      <c r="DXZ19" s="934"/>
      <c r="DYA19" s="934"/>
      <c r="DYB19" s="934"/>
      <c r="DYC19" s="934"/>
      <c r="DYD19" s="934"/>
      <c r="DYE19" s="934"/>
      <c r="DYF19" s="934"/>
      <c r="DYG19" s="934"/>
      <c r="DYH19" s="934"/>
      <c r="DYI19" s="934"/>
      <c r="DYJ19" s="934"/>
      <c r="DYK19" s="934"/>
      <c r="DYL19" s="934"/>
      <c r="DYM19" s="934"/>
      <c r="DYN19" s="934"/>
      <c r="DYO19" s="934"/>
      <c r="DYP19" s="934"/>
      <c r="DYQ19" s="934"/>
      <c r="DYR19" s="934"/>
      <c r="DYS19" s="934"/>
      <c r="DYT19" s="934"/>
      <c r="DYU19" s="934"/>
      <c r="DYV19" s="934"/>
      <c r="DYW19" s="934"/>
      <c r="DYX19" s="934"/>
      <c r="DYY19" s="934"/>
      <c r="DYZ19" s="934"/>
      <c r="DZA19" s="934"/>
      <c r="DZB19" s="934"/>
      <c r="DZC19" s="934"/>
      <c r="DZD19" s="934"/>
      <c r="DZE19" s="934"/>
      <c r="DZF19" s="934"/>
      <c r="DZG19" s="934"/>
      <c r="DZH19" s="934"/>
      <c r="DZI19" s="934"/>
      <c r="DZJ19" s="934"/>
      <c r="DZK19" s="934"/>
      <c r="DZL19" s="934"/>
      <c r="DZM19" s="934"/>
      <c r="DZN19" s="934"/>
      <c r="DZO19" s="934"/>
      <c r="DZP19" s="934"/>
      <c r="DZQ19" s="934"/>
      <c r="DZR19" s="934"/>
      <c r="DZS19" s="934"/>
      <c r="DZT19" s="934"/>
      <c r="DZU19" s="934"/>
      <c r="DZV19" s="934"/>
      <c r="DZW19" s="934"/>
      <c r="DZX19" s="934"/>
      <c r="DZY19" s="934"/>
      <c r="DZZ19" s="934"/>
      <c r="EAA19" s="934"/>
      <c r="EAB19" s="934"/>
      <c r="EAC19" s="934"/>
      <c r="EAD19" s="934"/>
      <c r="EAE19" s="934"/>
      <c r="EAF19" s="934"/>
      <c r="EAG19" s="934"/>
      <c r="EAH19" s="934"/>
      <c r="EAI19" s="934"/>
      <c r="EAJ19" s="934"/>
      <c r="EAK19" s="934"/>
      <c r="EAL19" s="934"/>
      <c r="EAM19" s="934"/>
      <c r="EAN19" s="934"/>
      <c r="EAO19" s="934"/>
      <c r="EAP19" s="934"/>
      <c r="EAQ19" s="934"/>
      <c r="EAR19" s="934"/>
      <c r="EAS19" s="934"/>
      <c r="EAT19" s="934"/>
      <c r="EAU19" s="934"/>
      <c r="EAV19" s="934"/>
      <c r="EAW19" s="934"/>
      <c r="EAX19" s="934"/>
      <c r="EAY19" s="934"/>
      <c r="EAZ19" s="934"/>
      <c r="EBA19" s="934"/>
      <c r="EBB19" s="934"/>
      <c r="EBC19" s="934"/>
      <c r="EBD19" s="934"/>
      <c r="EBE19" s="934"/>
      <c r="EBF19" s="934"/>
      <c r="EBG19" s="934"/>
      <c r="EBH19" s="934"/>
      <c r="EBI19" s="934"/>
      <c r="EBJ19" s="934"/>
      <c r="EBK19" s="934"/>
      <c r="EBL19" s="934"/>
      <c r="EBM19" s="934"/>
      <c r="EBN19" s="934"/>
      <c r="EBO19" s="934"/>
      <c r="EBP19" s="934"/>
      <c r="EBQ19" s="934"/>
      <c r="EBR19" s="934"/>
      <c r="EBS19" s="934"/>
      <c r="EBT19" s="934"/>
      <c r="EBU19" s="934"/>
      <c r="EBV19" s="934"/>
      <c r="EBW19" s="934"/>
      <c r="EBX19" s="934"/>
      <c r="EBY19" s="934"/>
      <c r="EBZ19" s="934"/>
      <c r="ECA19" s="934"/>
      <c r="ECB19" s="934"/>
      <c r="ECC19" s="934"/>
      <c r="ECD19" s="934"/>
      <c r="ECE19" s="934"/>
      <c r="ECF19" s="934"/>
      <c r="ECG19" s="934"/>
      <c r="ECH19" s="934"/>
      <c r="ECI19" s="934"/>
      <c r="ECJ19" s="934"/>
      <c r="ECK19" s="934"/>
      <c r="ECL19" s="934"/>
      <c r="ECM19" s="934"/>
      <c r="ECN19" s="934"/>
      <c r="ECO19" s="934"/>
      <c r="ECP19" s="934"/>
      <c r="ECQ19" s="934"/>
      <c r="ECR19" s="934"/>
      <c r="ECS19" s="934"/>
      <c r="ECT19" s="934"/>
      <c r="ECU19" s="934"/>
      <c r="ECV19" s="934"/>
      <c r="ECW19" s="934"/>
      <c r="ECX19" s="934"/>
      <c r="ECY19" s="934"/>
      <c r="ECZ19" s="934"/>
      <c r="EDA19" s="934"/>
      <c r="EDB19" s="934"/>
      <c r="EDC19" s="934"/>
      <c r="EDD19" s="934"/>
      <c r="EDE19" s="934"/>
      <c r="EDF19" s="934"/>
      <c r="EDG19" s="934"/>
      <c r="EDH19" s="934"/>
      <c r="EDI19" s="934"/>
      <c r="EDJ19" s="934"/>
      <c r="EDK19" s="934"/>
      <c r="EDL19" s="934"/>
      <c r="EDM19" s="934"/>
      <c r="EDN19" s="934"/>
      <c r="EDO19" s="934"/>
      <c r="EDP19" s="934"/>
      <c r="EDQ19" s="934"/>
      <c r="EDR19" s="934"/>
      <c r="EDS19" s="934"/>
      <c r="EDT19" s="934"/>
      <c r="EDU19" s="934"/>
      <c r="EDV19" s="934"/>
      <c r="EDW19" s="934"/>
      <c r="EDX19" s="934"/>
      <c r="EDY19" s="934"/>
      <c r="EDZ19" s="934"/>
      <c r="EEA19" s="934"/>
      <c r="EEB19" s="934"/>
      <c r="EEC19" s="934"/>
      <c r="EED19" s="934"/>
      <c r="EEE19" s="934"/>
      <c r="EEF19" s="934"/>
      <c r="EEG19" s="934"/>
      <c r="EEH19" s="934"/>
      <c r="EEI19" s="934"/>
      <c r="EEJ19" s="934"/>
      <c r="EEK19" s="934"/>
      <c r="EEL19" s="934"/>
      <c r="EEM19" s="934"/>
      <c r="EEN19" s="934"/>
      <c r="EEO19" s="934"/>
      <c r="EEP19" s="934"/>
      <c r="EEQ19" s="934"/>
      <c r="EER19" s="934"/>
      <c r="EES19" s="934"/>
      <c r="EET19" s="934"/>
      <c r="EEU19" s="934"/>
      <c r="EEV19" s="934"/>
      <c r="EEW19" s="934"/>
      <c r="EEX19" s="934"/>
      <c r="EEY19" s="934"/>
      <c r="EEZ19" s="934"/>
      <c r="EFA19" s="934"/>
      <c r="EFB19" s="934"/>
      <c r="EFC19" s="934"/>
      <c r="EFD19" s="934"/>
      <c r="EFE19" s="934"/>
      <c r="EFF19" s="934"/>
      <c r="EFG19" s="934"/>
      <c r="EFH19" s="934"/>
      <c r="EFI19" s="934"/>
      <c r="EFJ19" s="934"/>
      <c r="EFK19" s="934"/>
      <c r="EFL19" s="934"/>
      <c r="EFM19" s="934"/>
      <c r="EFN19" s="934"/>
      <c r="EFO19" s="934"/>
      <c r="EFP19" s="934"/>
      <c r="EFQ19" s="934"/>
      <c r="EFR19" s="934"/>
      <c r="EFS19" s="934"/>
      <c r="EFT19" s="934"/>
      <c r="EFU19" s="934"/>
      <c r="EFV19" s="934"/>
      <c r="EFW19" s="934"/>
      <c r="EFX19" s="934"/>
      <c r="EFY19" s="934"/>
      <c r="EFZ19" s="934"/>
      <c r="EGA19" s="934"/>
      <c r="EGB19" s="934"/>
      <c r="EGC19" s="934"/>
      <c r="EGD19" s="934"/>
      <c r="EGE19" s="934"/>
      <c r="EGF19" s="934"/>
      <c r="EGG19" s="934"/>
      <c r="EGH19" s="934"/>
      <c r="EGI19" s="934"/>
      <c r="EGJ19" s="934"/>
      <c r="EGK19" s="934"/>
      <c r="EGL19" s="934"/>
      <c r="EGM19" s="934"/>
      <c r="EGN19" s="934"/>
      <c r="EGO19" s="934"/>
      <c r="EGP19" s="934"/>
      <c r="EGQ19" s="934"/>
      <c r="EGR19" s="934"/>
      <c r="EGS19" s="934"/>
      <c r="EGT19" s="934"/>
      <c r="EGU19" s="934"/>
      <c r="EGV19" s="934"/>
      <c r="EGW19" s="934"/>
      <c r="EGX19" s="934"/>
      <c r="EGY19" s="934"/>
      <c r="EGZ19" s="934"/>
      <c r="EHA19" s="934"/>
      <c r="EHB19" s="934"/>
      <c r="EHC19" s="934"/>
      <c r="EHD19" s="934"/>
      <c r="EHE19" s="934"/>
      <c r="EHF19" s="934"/>
      <c r="EHG19" s="934"/>
      <c r="EHH19" s="934"/>
      <c r="EHI19" s="934"/>
      <c r="EHJ19" s="934"/>
      <c r="EHK19" s="934"/>
      <c r="EHL19" s="934"/>
      <c r="EHM19" s="934"/>
      <c r="EHN19" s="934"/>
      <c r="EHO19" s="934"/>
      <c r="EHP19" s="934"/>
      <c r="EHQ19" s="934"/>
      <c r="EHR19" s="934"/>
      <c r="EHS19" s="934"/>
      <c r="EHT19" s="934"/>
      <c r="EHU19" s="934"/>
      <c r="EHV19" s="934"/>
      <c r="EHW19" s="934"/>
      <c r="EHX19" s="934"/>
      <c r="EHY19" s="934"/>
      <c r="EHZ19" s="934"/>
      <c r="EIA19" s="934"/>
      <c r="EIB19" s="934"/>
      <c r="EIC19" s="934"/>
      <c r="EID19" s="934"/>
      <c r="EIE19" s="934"/>
      <c r="EIF19" s="934"/>
      <c r="EIG19" s="934"/>
      <c r="EIH19" s="934"/>
      <c r="EII19" s="934"/>
      <c r="EIJ19" s="934"/>
      <c r="EIK19" s="934"/>
      <c r="EIL19" s="934"/>
      <c r="EIM19" s="934"/>
      <c r="EIN19" s="934"/>
      <c r="EIO19" s="934"/>
      <c r="EIP19" s="934"/>
      <c r="EIQ19" s="934"/>
      <c r="EIR19" s="934"/>
      <c r="EIS19" s="934"/>
      <c r="EIT19" s="934"/>
      <c r="EIU19" s="934"/>
      <c r="EIV19" s="934"/>
      <c r="EIW19" s="934"/>
      <c r="EIX19" s="934"/>
      <c r="EIY19" s="934"/>
      <c r="EIZ19" s="934"/>
      <c r="EJA19" s="934"/>
      <c r="EJB19" s="934"/>
      <c r="EJC19" s="934"/>
      <c r="EJD19" s="934"/>
      <c r="EJE19" s="934"/>
      <c r="EJF19" s="934"/>
      <c r="EJG19" s="934"/>
      <c r="EJH19" s="934"/>
      <c r="EJI19" s="934"/>
      <c r="EJJ19" s="934"/>
      <c r="EJK19" s="934"/>
      <c r="EJL19" s="934"/>
      <c r="EJM19" s="934"/>
      <c r="EJN19" s="934"/>
      <c r="EJO19" s="934"/>
      <c r="EJP19" s="934"/>
      <c r="EJQ19" s="934"/>
      <c r="EJR19" s="934"/>
      <c r="EJS19" s="934"/>
      <c r="EJT19" s="934"/>
      <c r="EJU19" s="934"/>
      <c r="EJV19" s="934"/>
      <c r="EJW19" s="934"/>
      <c r="EJX19" s="934"/>
      <c r="EJY19" s="934"/>
      <c r="EJZ19" s="934"/>
      <c r="EKA19" s="934"/>
      <c r="EKB19" s="934"/>
      <c r="EKC19" s="934"/>
      <c r="EKD19" s="934"/>
      <c r="EKE19" s="934"/>
      <c r="EKF19" s="934"/>
      <c r="EKG19" s="934"/>
      <c r="EKH19" s="934"/>
      <c r="EKI19" s="934"/>
      <c r="EKJ19" s="934"/>
      <c r="EKK19" s="934"/>
      <c r="EKL19" s="934"/>
      <c r="EKM19" s="934"/>
      <c r="EKN19" s="934"/>
      <c r="EKO19" s="934"/>
      <c r="EKP19" s="934"/>
      <c r="EKQ19" s="934"/>
      <c r="EKR19" s="934"/>
      <c r="EKS19" s="934"/>
      <c r="EKT19" s="934"/>
      <c r="EKU19" s="934"/>
      <c r="EKV19" s="934"/>
      <c r="EKW19" s="934"/>
      <c r="EKX19" s="934"/>
      <c r="EKY19" s="934"/>
      <c r="EKZ19" s="934"/>
      <c r="ELA19" s="934"/>
      <c r="ELB19" s="934"/>
      <c r="ELC19" s="934"/>
      <c r="ELD19" s="934"/>
      <c r="ELE19" s="934"/>
      <c r="ELF19" s="934"/>
      <c r="ELG19" s="934"/>
      <c r="ELH19" s="934"/>
      <c r="ELI19" s="934"/>
      <c r="ELJ19" s="934"/>
      <c r="ELK19" s="934"/>
      <c r="ELL19" s="934"/>
      <c r="ELM19" s="934"/>
      <c r="ELN19" s="934"/>
      <c r="ELO19" s="934"/>
      <c r="ELP19" s="934"/>
      <c r="ELQ19" s="934"/>
      <c r="ELR19" s="934"/>
      <c r="ELS19" s="934"/>
      <c r="ELT19" s="934"/>
      <c r="ELU19" s="934"/>
      <c r="ELV19" s="934"/>
      <c r="ELW19" s="934"/>
      <c r="ELX19" s="934"/>
      <c r="ELY19" s="934"/>
      <c r="ELZ19" s="934"/>
      <c r="EMA19" s="934"/>
      <c r="EMB19" s="934"/>
      <c r="EMC19" s="934"/>
      <c r="EMD19" s="934"/>
      <c r="EME19" s="934"/>
      <c r="EMF19" s="934"/>
      <c r="EMG19" s="934"/>
      <c r="EMH19" s="934"/>
      <c r="EMI19" s="934"/>
      <c r="EMJ19" s="934"/>
      <c r="EMK19" s="934"/>
      <c r="EML19" s="934"/>
      <c r="EMM19" s="934"/>
      <c r="EMN19" s="934"/>
      <c r="EMO19" s="934"/>
      <c r="EMP19" s="934"/>
      <c r="EMQ19" s="934"/>
      <c r="EMR19" s="934"/>
      <c r="EMS19" s="934"/>
      <c r="EMT19" s="934"/>
      <c r="EMU19" s="934"/>
      <c r="EMV19" s="934"/>
      <c r="EMW19" s="934"/>
      <c r="EMX19" s="934"/>
      <c r="EMY19" s="934"/>
      <c r="EMZ19" s="934"/>
      <c r="ENA19" s="934"/>
      <c r="ENB19" s="934"/>
      <c r="ENC19" s="934"/>
      <c r="END19" s="934"/>
      <c r="ENE19" s="934"/>
      <c r="ENF19" s="934"/>
      <c r="ENG19" s="934"/>
      <c r="ENH19" s="934"/>
      <c r="ENI19" s="934"/>
      <c r="ENJ19" s="934"/>
      <c r="ENK19" s="934"/>
      <c r="ENL19" s="934"/>
      <c r="ENM19" s="934"/>
      <c r="ENN19" s="934"/>
      <c r="ENO19" s="934"/>
      <c r="ENP19" s="934"/>
      <c r="ENQ19" s="934"/>
      <c r="ENR19" s="934"/>
      <c r="ENS19" s="934"/>
      <c r="ENT19" s="934"/>
      <c r="ENU19" s="934"/>
      <c r="ENV19" s="934"/>
      <c r="ENW19" s="934"/>
      <c r="ENX19" s="934"/>
      <c r="ENY19" s="934"/>
      <c r="ENZ19" s="934"/>
      <c r="EOA19" s="934"/>
      <c r="EOB19" s="934"/>
      <c r="EOC19" s="934"/>
      <c r="EOD19" s="934"/>
      <c r="EOE19" s="934"/>
      <c r="EOF19" s="934"/>
      <c r="EOG19" s="934"/>
      <c r="EOH19" s="934"/>
      <c r="EOI19" s="934"/>
      <c r="EOJ19" s="934"/>
      <c r="EOK19" s="934"/>
      <c r="EOL19" s="934"/>
      <c r="EOM19" s="934"/>
      <c r="EON19" s="934"/>
      <c r="EOO19" s="934"/>
      <c r="EOP19" s="934"/>
      <c r="EOQ19" s="934"/>
      <c r="EOR19" s="934"/>
      <c r="EOS19" s="934"/>
      <c r="EOT19" s="934"/>
      <c r="EOU19" s="934"/>
      <c r="EOV19" s="934"/>
      <c r="EOW19" s="934"/>
      <c r="EOX19" s="934"/>
      <c r="EOY19" s="934"/>
      <c r="EOZ19" s="934"/>
      <c r="EPA19" s="934"/>
      <c r="EPB19" s="934"/>
      <c r="EPC19" s="934"/>
      <c r="EPD19" s="934"/>
      <c r="EPE19" s="934"/>
      <c r="EPF19" s="934"/>
      <c r="EPG19" s="934"/>
      <c r="EPH19" s="934"/>
      <c r="EPI19" s="934"/>
      <c r="EPJ19" s="934"/>
      <c r="EPK19" s="934"/>
      <c r="EPL19" s="934"/>
      <c r="EPM19" s="934"/>
      <c r="EPN19" s="934"/>
      <c r="EPO19" s="934"/>
      <c r="EPP19" s="934"/>
      <c r="EPQ19" s="934"/>
      <c r="EPR19" s="934"/>
      <c r="EPS19" s="934"/>
      <c r="EPT19" s="934"/>
      <c r="EPU19" s="934"/>
      <c r="EPV19" s="934"/>
      <c r="EPW19" s="934"/>
      <c r="EPX19" s="934"/>
      <c r="EPY19" s="934"/>
      <c r="EPZ19" s="934"/>
      <c r="EQA19" s="934"/>
      <c r="EQB19" s="934"/>
      <c r="EQC19" s="934"/>
      <c r="EQD19" s="934"/>
      <c r="EQE19" s="934"/>
      <c r="EQF19" s="934"/>
      <c r="EQG19" s="934"/>
      <c r="EQH19" s="934"/>
      <c r="EQI19" s="934"/>
      <c r="EQJ19" s="934"/>
      <c r="EQK19" s="934"/>
      <c r="EQL19" s="934"/>
      <c r="EQM19" s="934"/>
      <c r="EQN19" s="934"/>
      <c r="EQO19" s="934"/>
      <c r="EQP19" s="934"/>
      <c r="EQQ19" s="934"/>
      <c r="EQR19" s="934"/>
      <c r="EQS19" s="934"/>
      <c r="EQT19" s="934"/>
      <c r="EQU19" s="934"/>
      <c r="EQV19" s="934"/>
      <c r="EQW19" s="934"/>
      <c r="EQX19" s="934"/>
      <c r="EQY19" s="934"/>
      <c r="EQZ19" s="934"/>
      <c r="ERA19" s="934"/>
      <c r="ERB19" s="934"/>
      <c r="ERC19" s="934"/>
      <c r="ERD19" s="934"/>
      <c r="ERE19" s="934"/>
      <c r="ERF19" s="934"/>
      <c r="ERG19" s="934"/>
      <c r="ERH19" s="934"/>
      <c r="ERI19" s="934"/>
      <c r="ERJ19" s="934"/>
      <c r="ERK19" s="934"/>
      <c r="ERL19" s="934"/>
      <c r="ERM19" s="934"/>
      <c r="ERN19" s="934"/>
      <c r="ERO19" s="934"/>
      <c r="ERP19" s="934"/>
      <c r="ERQ19" s="934"/>
      <c r="ERR19" s="934"/>
      <c r="ERS19" s="934"/>
      <c r="ERT19" s="934"/>
      <c r="ERU19" s="934"/>
      <c r="ERV19" s="934"/>
      <c r="ERW19" s="934"/>
      <c r="ERX19" s="934"/>
      <c r="ERY19" s="934"/>
      <c r="ERZ19" s="934"/>
      <c r="ESA19" s="934"/>
      <c r="ESB19" s="934"/>
      <c r="ESC19" s="934"/>
      <c r="ESD19" s="934"/>
      <c r="ESE19" s="934"/>
      <c r="ESF19" s="934"/>
      <c r="ESG19" s="934"/>
      <c r="ESH19" s="934"/>
      <c r="ESI19" s="934"/>
      <c r="ESJ19" s="934"/>
      <c r="ESK19" s="934"/>
      <c r="ESL19" s="934"/>
      <c r="ESM19" s="934"/>
      <c r="ESN19" s="934"/>
      <c r="ESO19" s="934"/>
      <c r="ESP19" s="934"/>
      <c r="ESQ19" s="934"/>
      <c r="ESR19" s="934"/>
      <c r="ESS19" s="934"/>
      <c r="EST19" s="934"/>
      <c r="ESU19" s="934"/>
      <c r="ESV19" s="934"/>
      <c r="ESW19" s="934"/>
      <c r="ESX19" s="934"/>
      <c r="ESY19" s="934"/>
      <c r="ESZ19" s="934"/>
      <c r="ETA19" s="934"/>
      <c r="ETB19" s="934"/>
      <c r="ETC19" s="934"/>
      <c r="ETD19" s="934"/>
      <c r="ETE19" s="934"/>
      <c r="ETF19" s="934"/>
      <c r="ETG19" s="934"/>
      <c r="ETH19" s="934"/>
      <c r="ETI19" s="934"/>
      <c r="ETJ19" s="934"/>
      <c r="ETK19" s="934"/>
      <c r="ETL19" s="934"/>
      <c r="ETM19" s="934"/>
      <c r="ETN19" s="934"/>
      <c r="ETO19" s="934"/>
      <c r="ETP19" s="934"/>
      <c r="ETQ19" s="934"/>
      <c r="ETR19" s="934"/>
      <c r="ETS19" s="934"/>
      <c r="ETT19" s="934"/>
      <c r="ETU19" s="934"/>
      <c r="ETV19" s="934"/>
      <c r="ETW19" s="934"/>
      <c r="ETX19" s="934"/>
      <c r="ETY19" s="934"/>
      <c r="ETZ19" s="934"/>
      <c r="EUA19" s="934"/>
      <c r="EUB19" s="934"/>
      <c r="EUC19" s="934"/>
      <c r="EUD19" s="934"/>
      <c r="EUE19" s="934"/>
      <c r="EUF19" s="934"/>
      <c r="EUG19" s="934"/>
      <c r="EUH19" s="934"/>
      <c r="EUI19" s="934"/>
      <c r="EUJ19" s="934"/>
      <c r="EUK19" s="934"/>
      <c r="EUL19" s="934"/>
      <c r="EUM19" s="934"/>
      <c r="EUN19" s="934"/>
      <c r="EUO19" s="934"/>
      <c r="EUP19" s="934"/>
      <c r="EUQ19" s="934"/>
      <c r="EUR19" s="934"/>
      <c r="EUS19" s="934"/>
      <c r="EUT19" s="934"/>
      <c r="EUU19" s="934"/>
      <c r="EUV19" s="934"/>
      <c r="EUW19" s="934"/>
      <c r="EUX19" s="934"/>
      <c r="EUY19" s="934"/>
      <c r="EUZ19" s="934"/>
      <c r="EVA19" s="934"/>
      <c r="EVB19" s="934"/>
      <c r="EVC19" s="934"/>
      <c r="EVD19" s="934"/>
      <c r="EVE19" s="934"/>
      <c r="EVF19" s="934"/>
      <c r="EVG19" s="934"/>
      <c r="EVH19" s="934"/>
      <c r="EVI19" s="934"/>
      <c r="EVJ19" s="934"/>
      <c r="EVK19" s="934"/>
      <c r="EVL19" s="934"/>
      <c r="EVM19" s="934"/>
      <c r="EVN19" s="934"/>
      <c r="EVO19" s="934"/>
      <c r="EVP19" s="934"/>
      <c r="EVQ19" s="934"/>
      <c r="EVR19" s="934"/>
      <c r="EVS19" s="934"/>
      <c r="EVT19" s="934"/>
      <c r="EVU19" s="934"/>
      <c r="EVV19" s="934"/>
      <c r="EVW19" s="934"/>
      <c r="EVX19" s="934"/>
      <c r="EVY19" s="934"/>
      <c r="EVZ19" s="934"/>
      <c r="EWA19" s="934"/>
      <c r="EWB19" s="934"/>
      <c r="EWC19" s="934"/>
      <c r="EWD19" s="934"/>
      <c r="EWE19" s="934"/>
      <c r="EWF19" s="934"/>
      <c r="EWG19" s="934"/>
      <c r="EWH19" s="934"/>
      <c r="EWI19" s="934"/>
      <c r="EWJ19" s="934"/>
      <c r="EWK19" s="934"/>
      <c r="EWL19" s="934"/>
      <c r="EWM19" s="934"/>
      <c r="EWN19" s="934"/>
      <c r="EWO19" s="934"/>
      <c r="EWP19" s="934"/>
      <c r="EWQ19" s="934"/>
      <c r="EWR19" s="934"/>
      <c r="EWS19" s="934"/>
      <c r="EWT19" s="934"/>
      <c r="EWU19" s="934"/>
      <c r="EWV19" s="934"/>
      <c r="EWW19" s="934"/>
      <c r="EWX19" s="934"/>
      <c r="EWY19" s="934"/>
      <c r="EWZ19" s="934"/>
      <c r="EXA19" s="934"/>
      <c r="EXB19" s="934"/>
      <c r="EXC19" s="934"/>
      <c r="EXD19" s="934"/>
      <c r="EXE19" s="934"/>
      <c r="EXF19" s="934"/>
      <c r="EXG19" s="934"/>
      <c r="EXH19" s="934"/>
      <c r="EXI19" s="934"/>
      <c r="EXJ19" s="934"/>
      <c r="EXK19" s="934"/>
      <c r="EXL19" s="934"/>
      <c r="EXM19" s="934"/>
      <c r="EXN19" s="934"/>
      <c r="EXO19" s="934"/>
      <c r="EXP19" s="934"/>
      <c r="EXQ19" s="934"/>
      <c r="EXR19" s="934"/>
      <c r="EXS19" s="934"/>
      <c r="EXT19" s="934"/>
      <c r="EXU19" s="934"/>
      <c r="EXV19" s="934"/>
      <c r="EXW19" s="934"/>
      <c r="EXX19" s="934"/>
      <c r="EXY19" s="934"/>
      <c r="EXZ19" s="934"/>
      <c r="EYA19" s="934"/>
      <c r="EYB19" s="934"/>
      <c r="EYC19" s="934"/>
      <c r="EYD19" s="934"/>
      <c r="EYE19" s="934"/>
      <c r="EYF19" s="934"/>
      <c r="EYG19" s="934"/>
      <c r="EYH19" s="934"/>
      <c r="EYI19" s="934"/>
      <c r="EYJ19" s="934"/>
      <c r="EYK19" s="934"/>
      <c r="EYL19" s="934"/>
      <c r="EYM19" s="934"/>
      <c r="EYN19" s="934"/>
      <c r="EYO19" s="934"/>
      <c r="EYP19" s="934"/>
      <c r="EYQ19" s="934"/>
      <c r="EYR19" s="934"/>
      <c r="EYS19" s="934"/>
      <c r="EYT19" s="934"/>
      <c r="EYU19" s="934"/>
      <c r="EYV19" s="934"/>
      <c r="EYW19" s="934"/>
      <c r="EYX19" s="934"/>
      <c r="EYY19" s="934"/>
      <c r="EYZ19" s="934"/>
      <c r="EZA19" s="934"/>
      <c r="EZB19" s="934"/>
      <c r="EZC19" s="934"/>
      <c r="EZD19" s="934"/>
      <c r="EZE19" s="934"/>
      <c r="EZF19" s="934"/>
      <c r="EZG19" s="934"/>
      <c r="EZH19" s="934"/>
      <c r="EZI19" s="934"/>
      <c r="EZJ19" s="934"/>
      <c r="EZK19" s="934"/>
      <c r="EZL19" s="934"/>
      <c r="EZM19" s="934"/>
      <c r="EZN19" s="934"/>
      <c r="EZO19" s="934"/>
      <c r="EZP19" s="934"/>
      <c r="EZQ19" s="934"/>
      <c r="EZR19" s="934"/>
      <c r="EZS19" s="934"/>
      <c r="EZT19" s="934"/>
      <c r="EZU19" s="934"/>
      <c r="EZV19" s="934"/>
      <c r="EZW19" s="934"/>
      <c r="EZX19" s="934"/>
      <c r="EZY19" s="934"/>
      <c r="EZZ19" s="934"/>
      <c r="FAA19" s="934"/>
      <c r="FAB19" s="934"/>
      <c r="FAC19" s="934"/>
      <c r="FAD19" s="934"/>
      <c r="FAE19" s="934"/>
      <c r="FAF19" s="934"/>
      <c r="FAG19" s="934"/>
      <c r="FAH19" s="934"/>
      <c r="FAI19" s="934"/>
      <c r="FAJ19" s="934"/>
      <c r="FAK19" s="934"/>
      <c r="FAL19" s="934"/>
      <c r="FAM19" s="934"/>
      <c r="FAN19" s="934"/>
      <c r="FAO19" s="934"/>
      <c r="FAP19" s="934"/>
      <c r="FAQ19" s="934"/>
      <c r="FAR19" s="934"/>
      <c r="FAS19" s="934"/>
      <c r="FAT19" s="934"/>
      <c r="FAU19" s="934"/>
      <c r="FAV19" s="934"/>
      <c r="FAW19" s="934"/>
      <c r="FAX19" s="934"/>
      <c r="FAY19" s="934"/>
      <c r="FAZ19" s="934"/>
      <c r="FBA19" s="934"/>
      <c r="FBB19" s="934"/>
      <c r="FBC19" s="934"/>
      <c r="FBD19" s="934"/>
      <c r="FBE19" s="934"/>
      <c r="FBF19" s="934"/>
      <c r="FBG19" s="934"/>
      <c r="FBH19" s="934"/>
      <c r="FBI19" s="934"/>
      <c r="FBJ19" s="934"/>
      <c r="FBK19" s="934"/>
      <c r="FBL19" s="934"/>
      <c r="FBM19" s="934"/>
      <c r="FBN19" s="934"/>
      <c r="FBO19" s="934"/>
      <c r="FBP19" s="934"/>
      <c r="FBQ19" s="934"/>
      <c r="FBR19" s="934"/>
      <c r="FBS19" s="934"/>
      <c r="FBT19" s="934"/>
      <c r="FBU19" s="934"/>
      <c r="FBV19" s="934"/>
      <c r="FBW19" s="934"/>
      <c r="FBX19" s="934"/>
      <c r="FBY19" s="934"/>
      <c r="FBZ19" s="934"/>
      <c r="FCA19" s="934"/>
      <c r="FCB19" s="934"/>
      <c r="FCC19" s="934"/>
      <c r="FCD19" s="934"/>
      <c r="FCE19" s="934"/>
      <c r="FCF19" s="934"/>
      <c r="FCG19" s="934"/>
      <c r="FCH19" s="934"/>
      <c r="FCI19" s="934"/>
      <c r="FCJ19" s="934"/>
      <c r="FCK19" s="934"/>
      <c r="FCL19" s="934"/>
      <c r="FCM19" s="934"/>
      <c r="FCN19" s="934"/>
      <c r="FCO19" s="934"/>
      <c r="FCP19" s="934"/>
      <c r="FCQ19" s="934"/>
      <c r="FCR19" s="934"/>
      <c r="FCS19" s="934"/>
      <c r="FCT19" s="934"/>
      <c r="FCU19" s="934"/>
      <c r="FCV19" s="934"/>
      <c r="FCW19" s="934"/>
      <c r="FCX19" s="934"/>
      <c r="FCY19" s="934"/>
      <c r="FCZ19" s="934"/>
      <c r="FDA19" s="934"/>
      <c r="FDB19" s="934"/>
      <c r="FDC19" s="934"/>
      <c r="FDD19" s="934"/>
      <c r="FDE19" s="934"/>
      <c r="FDF19" s="934"/>
      <c r="FDG19" s="934"/>
      <c r="FDH19" s="934"/>
      <c r="FDI19" s="934"/>
      <c r="FDJ19" s="934"/>
      <c r="FDK19" s="934"/>
      <c r="FDL19" s="934"/>
      <c r="FDM19" s="934"/>
      <c r="FDN19" s="934"/>
      <c r="FDO19" s="934"/>
      <c r="FDP19" s="934"/>
      <c r="FDQ19" s="934"/>
      <c r="FDR19" s="934"/>
      <c r="FDS19" s="934"/>
      <c r="FDT19" s="934"/>
      <c r="FDU19" s="934"/>
      <c r="FDV19" s="934"/>
      <c r="FDW19" s="934"/>
      <c r="FDX19" s="934"/>
      <c r="FDY19" s="934"/>
      <c r="FDZ19" s="934"/>
      <c r="FEA19" s="934"/>
      <c r="FEB19" s="934"/>
      <c r="FEC19" s="934"/>
      <c r="FED19" s="934"/>
      <c r="FEE19" s="934"/>
      <c r="FEF19" s="934"/>
      <c r="FEG19" s="934"/>
      <c r="FEH19" s="934"/>
      <c r="FEI19" s="934"/>
      <c r="FEJ19" s="934"/>
      <c r="FEK19" s="934"/>
      <c r="FEL19" s="934"/>
      <c r="FEM19" s="934"/>
      <c r="FEN19" s="934"/>
      <c r="FEO19" s="934"/>
      <c r="FEP19" s="934"/>
      <c r="FEQ19" s="934"/>
      <c r="FER19" s="934"/>
      <c r="FES19" s="934"/>
      <c r="FET19" s="934"/>
      <c r="FEU19" s="934"/>
      <c r="FEV19" s="934"/>
      <c r="FEW19" s="934"/>
      <c r="FEX19" s="934"/>
      <c r="FEY19" s="934"/>
      <c r="FEZ19" s="934"/>
      <c r="FFA19" s="934"/>
      <c r="FFB19" s="934"/>
      <c r="FFC19" s="934"/>
      <c r="FFD19" s="934"/>
      <c r="FFE19" s="934"/>
      <c r="FFF19" s="934"/>
      <c r="FFG19" s="934"/>
      <c r="FFH19" s="934"/>
      <c r="FFI19" s="934"/>
      <c r="FFJ19" s="934"/>
      <c r="FFK19" s="934"/>
      <c r="FFL19" s="934"/>
      <c r="FFM19" s="934"/>
      <c r="FFN19" s="934"/>
      <c r="FFO19" s="934"/>
      <c r="FFP19" s="934"/>
      <c r="FFQ19" s="934"/>
      <c r="FFR19" s="934"/>
      <c r="FFS19" s="934"/>
      <c r="FFT19" s="934"/>
      <c r="FFU19" s="934"/>
      <c r="FFV19" s="934"/>
      <c r="FFW19" s="934"/>
      <c r="FFX19" s="934"/>
      <c r="FFY19" s="934"/>
      <c r="FFZ19" s="934"/>
      <c r="FGA19" s="934"/>
      <c r="FGB19" s="934"/>
      <c r="FGC19" s="934"/>
      <c r="FGD19" s="934"/>
      <c r="FGE19" s="934"/>
      <c r="FGF19" s="934"/>
      <c r="FGG19" s="934"/>
      <c r="FGH19" s="934"/>
      <c r="FGI19" s="934"/>
      <c r="FGJ19" s="934"/>
      <c r="FGK19" s="934"/>
      <c r="FGL19" s="934"/>
      <c r="FGM19" s="934"/>
      <c r="FGN19" s="934"/>
      <c r="FGO19" s="934"/>
      <c r="FGP19" s="934"/>
      <c r="FGQ19" s="934"/>
      <c r="FGR19" s="934"/>
      <c r="FGS19" s="934"/>
      <c r="FGT19" s="934"/>
      <c r="FGU19" s="934"/>
      <c r="FGV19" s="934"/>
      <c r="FGW19" s="934"/>
      <c r="FGX19" s="934"/>
      <c r="FGY19" s="934"/>
      <c r="FGZ19" s="934"/>
      <c r="FHA19" s="934"/>
      <c r="FHB19" s="934"/>
      <c r="FHC19" s="934"/>
      <c r="FHD19" s="934"/>
      <c r="FHE19" s="934"/>
      <c r="FHF19" s="934"/>
      <c r="FHG19" s="934"/>
      <c r="FHH19" s="934"/>
      <c r="FHI19" s="934"/>
      <c r="FHJ19" s="934"/>
      <c r="FHK19" s="934"/>
      <c r="FHL19" s="934"/>
      <c r="FHM19" s="934"/>
      <c r="FHN19" s="934"/>
      <c r="FHO19" s="934"/>
      <c r="FHP19" s="934"/>
      <c r="FHQ19" s="934"/>
      <c r="FHR19" s="934"/>
      <c r="FHS19" s="934"/>
      <c r="FHT19" s="934"/>
      <c r="FHU19" s="934"/>
      <c r="FHV19" s="934"/>
      <c r="FHW19" s="934"/>
      <c r="FHX19" s="934"/>
      <c r="FHY19" s="934"/>
      <c r="FHZ19" s="934"/>
      <c r="FIA19" s="934"/>
      <c r="FIB19" s="934"/>
      <c r="FIC19" s="934"/>
      <c r="FID19" s="934"/>
      <c r="FIE19" s="934"/>
      <c r="FIF19" s="934"/>
      <c r="FIG19" s="934"/>
      <c r="FIH19" s="934"/>
      <c r="FII19" s="934"/>
      <c r="FIJ19" s="934"/>
      <c r="FIK19" s="934"/>
      <c r="FIL19" s="934"/>
      <c r="FIM19" s="934"/>
      <c r="FIN19" s="934"/>
      <c r="FIO19" s="934"/>
      <c r="FIP19" s="934"/>
      <c r="FIQ19" s="934"/>
      <c r="FIR19" s="934"/>
      <c r="FIS19" s="934"/>
      <c r="FIT19" s="934"/>
      <c r="FIU19" s="934"/>
      <c r="FIV19" s="934"/>
      <c r="FIW19" s="934"/>
      <c r="FIX19" s="934"/>
      <c r="FIY19" s="934"/>
      <c r="FIZ19" s="934"/>
      <c r="FJA19" s="934"/>
      <c r="FJB19" s="934"/>
      <c r="FJC19" s="934"/>
      <c r="FJD19" s="934"/>
      <c r="FJE19" s="934"/>
      <c r="FJF19" s="934"/>
      <c r="FJG19" s="934"/>
      <c r="FJH19" s="934"/>
      <c r="FJI19" s="934"/>
      <c r="FJJ19" s="934"/>
      <c r="FJK19" s="934"/>
      <c r="FJL19" s="934"/>
      <c r="FJM19" s="934"/>
      <c r="FJN19" s="934"/>
      <c r="FJO19" s="934"/>
      <c r="FJP19" s="934"/>
      <c r="FJQ19" s="934"/>
      <c r="FJR19" s="934"/>
      <c r="FJS19" s="934"/>
      <c r="FJT19" s="934"/>
      <c r="FJU19" s="934"/>
      <c r="FJV19" s="934"/>
      <c r="FJW19" s="934"/>
      <c r="FJX19" s="934"/>
      <c r="FJY19" s="934"/>
      <c r="FJZ19" s="934"/>
      <c r="FKA19" s="934"/>
      <c r="FKB19" s="934"/>
      <c r="FKC19" s="934"/>
      <c r="FKD19" s="934"/>
      <c r="FKE19" s="934"/>
      <c r="FKF19" s="934"/>
      <c r="FKG19" s="934"/>
      <c r="FKH19" s="934"/>
      <c r="FKI19" s="934"/>
      <c r="FKJ19" s="934"/>
      <c r="FKK19" s="934"/>
      <c r="FKL19" s="934"/>
      <c r="FKM19" s="934"/>
      <c r="FKN19" s="934"/>
      <c r="FKO19" s="934"/>
      <c r="FKP19" s="934"/>
      <c r="FKQ19" s="934"/>
      <c r="FKR19" s="934"/>
      <c r="FKS19" s="934"/>
      <c r="FKT19" s="934"/>
      <c r="FKU19" s="934"/>
      <c r="FKV19" s="934"/>
      <c r="FKW19" s="934"/>
      <c r="FKX19" s="934"/>
      <c r="FKY19" s="934"/>
      <c r="FKZ19" s="934"/>
      <c r="FLA19" s="934"/>
      <c r="FLB19" s="934"/>
      <c r="FLC19" s="934"/>
      <c r="FLD19" s="934"/>
      <c r="FLE19" s="934"/>
      <c r="FLF19" s="934"/>
      <c r="FLG19" s="934"/>
      <c r="FLH19" s="934"/>
      <c r="FLI19" s="934"/>
      <c r="FLJ19" s="934"/>
      <c r="FLK19" s="934"/>
      <c r="FLL19" s="934"/>
      <c r="FLM19" s="934"/>
      <c r="FLN19" s="934"/>
      <c r="FLO19" s="934"/>
      <c r="FLP19" s="934"/>
      <c r="FLQ19" s="934"/>
      <c r="FLR19" s="934"/>
      <c r="FLS19" s="934"/>
      <c r="FLT19" s="934"/>
      <c r="FLU19" s="934"/>
      <c r="FLV19" s="934"/>
      <c r="FLW19" s="934"/>
      <c r="FLX19" s="934"/>
      <c r="FLY19" s="934"/>
      <c r="FLZ19" s="934"/>
      <c r="FMA19" s="934"/>
      <c r="FMB19" s="934"/>
      <c r="FMC19" s="934"/>
      <c r="FMD19" s="934"/>
      <c r="FME19" s="934"/>
      <c r="FMF19" s="934"/>
      <c r="FMG19" s="934"/>
      <c r="FMH19" s="934"/>
      <c r="FMI19" s="934"/>
      <c r="FMJ19" s="934"/>
      <c r="FMK19" s="934"/>
      <c r="FML19" s="934"/>
      <c r="FMM19" s="934"/>
      <c r="FMN19" s="934"/>
      <c r="FMO19" s="934"/>
      <c r="FMP19" s="934"/>
      <c r="FMQ19" s="934"/>
      <c r="FMR19" s="934"/>
      <c r="FMS19" s="934"/>
      <c r="FMT19" s="934"/>
      <c r="FMU19" s="934"/>
      <c r="FMV19" s="934"/>
      <c r="FMW19" s="934"/>
      <c r="FMX19" s="934"/>
      <c r="FMY19" s="934"/>
      <c r="FMZ19" s="934"/>
      <c r="FNA19" s="934"/>
      <c r="FNB19" s="934"/>
      <c r="FNC19" s="934"/>
      <c r="FND19" s="934"/>
      <c r="FNE19" s="934"/>
      <c r="FNF19" s="934"/>
      <c r="FNG19" s="934"/>
      <c r="FNH19" s="934"/>
      <c r="FNI19" s="934"/>
      <c r="FNJ19" s="934"/>
      <c r="FNK19" s="934"/>
      <c r="FNL19" s="934"/>
      <c r="FNM19" s="934"/>
      <c r="FNN19" s="934"/>
      <c r="FNO19" s="934"/>
      <c r="FNP19" s="934"/>
      <c r="FNQ19" s="934"/>
      <c r="FNR19" s="934"/>
      <c r="FNS19" s="934"/>
      <c r="FNT19" s="934"/>
      <c r="FNU19" s="934"/>
      <c r="FNV19" s="934"/>
      <c r="FNW19" s="934"/>
      <c r="FNX19" s="934"/>
      <c r="FNY19" s="934"/>
      <c r="FNZ19" s="934"/>
      <c r="FOA19" s="934"/>
      <c r="FOB19" s="934"/>
      <c r="FOC19" s="934"/>
      <c r="FOD19" s="934"/>
      <c r="FOE19" s="934"/>
      <c r="FOF19" s="934"/>
      <c r="FOG19" s="934"/>
      <c r="FOH19" s="934"/>
      <c r="FOI19" s="934"/>
      <c r="FOJ19" s="934"/>
      <c r="FOK19" s="934"/>
      <c r="FOL19" s="934"/>
      <c r="FOM19" s="934"/>
      <c r="FON19" s="934"/>
      <c r="FOO19" s="934"/>
      <c r="FOP19" s="934"/>
      <c r="FOQ19" s="934"/>
      <c r="FOR19" s="934"/>
      <c r="FOS19" s="934"/>
      <c r="FOT19" s="934"/>
      <c r="FOU19" s="934"/>
      <c r="FOV19" s="934"/>
      <c r="FOW19" s="934"/>
      <c r="FOX19" s="934"/>
      <c r="FOY19" s="934"/>
      <c r="FOZ19" s="934"/>
      <c r="FPA19" s="934"/>
      <c r="FPB19" s="934"/>
      <c r="FPC19" s="934"/>
      <c r="FPD19" s="934"/>
      <c r="FPE19" s="934"/>
      <c r="FPF19" s="934"/>
      <c r="FPG19" s="934"/>
      <c r="FPH19" s="934"/>
      <c r="FPI19" s="934"/>
      <c r="FPJ19" s="934"/>
      <c r="FPK19" s="934"/>
      <c r="FPL19" s="934"/>
      <c r="FPM19" s="934"/>
      <c r="FPN19" s="934"/>
      <c r="FPO19" s="934"/>
      <c r="FPP19" s="934"/>
      <c r="FPQ19" s="934"/>
      <c r="FPR19" s="934"/>
      <c r="FPS19" s="934"/>
      <c r="FPT19" s="934"/>
      <c r="FPU19" s="934"/>
      <c r="FPV19" s="934"/>
      <c r="FPW19" s="934"/>
      <c r="FPX19" s="934"/>
      <c r="FPY19" s="934"/>
      <c r="FPZ19" s="934"/>
      <c r="FQA19" s="934"/>
      <c r="FQB19" s="934"/>
      <c r="FQC19" s="934"/>
      <c r="FQD19" s="934"/>
      <c r="FQE19" s="934"/>
      <c r="FQF19" s="934"/>
      <c r="FQG19" s="934"/>
      <c r="FQH19" s="934"/>
      <c r="FQI19" s="934"/>
      <c r="FQJ19" s="934"/>
      <c r="FQK19" s="934"/>
      <c r="FQL19" s="934"/>
      <c r="FQM19" s="934"/>
      <c r="FQN19" s="934"/>
      <c r="FQO19" s="934"/>
      <c r="FQP19" s="934"/>
      <c r="FQQ19" s="934"/>
      <c r="FQR19" s="934"/>
      <c r="FQS19" s="934"/>
      <c r="FQT19" s="934"/>
      <c r="FQU19" s="934"/>
      <c r="FQV19" s="934"/>
      <c r="FQW19" s="934"/>
      <c r="FQX19" s="934"/>
      <c r="FQY19" s="934"/>
      <c r="FQZ19" s="934"/>
      <c r="FRA19" s="934"/>
      <c r="FRB19" s="934"/>
      <c r="FRC19" s="934"/>
      <c r="FRD19" s="934"/>
      <c r="FRE19" s="934"/>
      <c r="FRF19" s="934"/>
      <c r="FRG19" s="934"/>
      <c r="FRH19" s="934"/>
      <c r="FRI19" s="934"/>
      <c r="FRJ19" s="934"/>
      <c r="FRK19" s="934"/>
      <c r="FRL19" s="934"/>
      <c r="FRM19" s="934"/>
      <c r="FRN19" s="934"/>
      <c r="FRO19" s="934"/>
      <c r="FRP19" s="934"/>
      <c r="FRQ19" s="934"/>
      <c r="FRR19" s="934"/>
      <c r="FRS19" s="934"/>
      <c r="FRT19" s="934"/>
      <c r="FRU19" s="934"/>
      <c r="FRV19" s="934"/>
      <c r="FRW19" s="934"/>
      <c r="FRX19" s="934"/>
      <c r="FRY19" s="934"/>
      <c r="FRZ19" s="934"/>
      <c r="FSA19" s="934"/>
      <c r="FSB19" s="934"/>
      <c r="FSC19" s="934"/>
      <c r="FSD19" s="934"/>
      <c r="FSE19" s="934"/>
      <c r="FSF19" s="934"/>
      <c r="FSG19" s="934"/>
      <c r="FSH19" s="934"/>
      <c r="FSI19" s="934"/>
      <c r="FSJ19" s="934"/>
      <c r="FSK19" s="934"/>
      <c r="FSL19" s="934"/>
      <c r="FSM19" s="934"/>
      <c r="FSN19" s="934"/>
      <c r="FSO19" s="934"/>
      <c r="FSP19" s="934"/>
      <c r="FSQ19" s="934"/>
      <c r="FSR19" s="934"/>
      <c r="FSS19" s="934"/>
      <c r="FST19" s="934"/>
      <c r="FSU19" s="934"/>
      <c r="FSV19" s="934"/>
      <c r="FSW19" s="934"/>
      <c r="FSX19" s="934"/>
      <c r="FSY19" s="934"/>
      <c r="FSZ19" s="934"/>
      <c r="FTA19" s="934"/>
      <c r="FTB19" s="934"/>
      <c r="FTC19" s="934"/>
      <c r="FTD19" s="934"/>
      <c r="FTE19" s="934"/>
      <c r="FTF19" s="934"/>
      <c r="FTG19" s="934"/>
      <c r="FTH19" s="934"/>
      <c r="FTI19" s="934"/>
      <c r="FTJ19" s="934"/>
      <c r="FTK19" s="934"/>
      <c r="FTL19" s="934"/>
      <c r="FTM19" s="934"/>
      <c r="FTN19" s="934"/>
      <c r="FTO19" s="934"/>
      <c r="FTP19" s="934"/>
      <c r="FTQ19" s="934"/>
      <c r="FTR19" s="934"/>
      <c r="FTS19" s="934"/>
      <c r="FTT19" s="934"/>
      <c r="FTU19" s="934"/>
      <c r="FTV19" s="934"/>
      <c r="FTW19" s="934"/>
      <c r="FTX19" s="934"/>
      <c r="FTY19" s="934"/>
      <c r="FTZ19" s="934"/>
      <c r="FUA19" s="934"/>
      <c r="FUB19" s="934"/>
      <c r="FUC19" s="934"/>
      <c r="FUD19" s="934"/>
      <c r="FUE19" s="934"/>
      <c r="FUF19" s="934"/>
      <c r="FUG19" s="934"/>
      <c r="FUH19" s="934"/>
      <c r="FUI19" s="934"/>
      <c r="FUJ19" s="934"/>
      <c r="FUK19" s="934"/>
      <c r="FUL19" s="934"/>
      <c r="FUM19" s="934"/>
      <c r="FUN19" s="934"/>
      <c r="FUO19" s="934"/>
      <c r="FUP19" s="934"/>
      <c r="FUQ19" s="934"/>
      <c r="FUR19" s="934"/>
      <c r="FUS19" s="934"/>
      <c r="FUT19" s="934"/>
      <c r="FUU19" s="934"/>
      <c r="FUV19" s="934"/>
      <c r="FUW19" s="934"/>
      <c r="FUX19" s="934"/>
      <c r="FUY19" s="934"/>
      <c r="FUZ19" s="934"/>
      <c r="FVA19" s="934"/>
      <c r="FVB19" s="934"/>
      <c r="FVC19" s="934"/>
      <c r="FVD19" s="934"/>
      <c r="FVE19" s="934"/>
      <c r="FVF19" s="934"/>
      <c r="FVG19" s="934"/>
      <c r="FVH19" s="934"/>
      <c r="FVI19" s="934"/>
      <c r="FVJ19" s="934"/>
      <c r="FVK19" s="934"/>
      <c r="FVL19" s="934"/>
      <c r="FVM19" s="934"/>
      <c r="FVN19" s="934"/>
      <c r="FVO19" s="934"/>
      <c r="FVP19" s="934"/>
      <c r="FVQ19" s="934"/>
      <c r="FVR19" s="934"/>
      <c r="FVS19" s="934"/>
      <c r="FVT19" s="934"/>
      <c r="FVU19" s="934"/>
      <c r="FVV19" s="934"/>
      <c r="FVW19" s="934"/>
      <c r="FVX19" s="934"/>
      <c r="FVY19" s="934"/>
      <c r="FVZ19" s="934"/>
      <c r="FWA19" s="934"/>
      <c r="FWB19" s="934"/>
      <c r="FWC19" s="934"/>
      <c r="FWD19" s="934"/>
      <c r="FWE19" s="934"/>
      <c r="FWF19" s="934"/>
      <c r="FWG19" s="934"/>
      <c r="FWH19" s="934"/>
      <c r="FWI19" s="934"/>
      <c r="FWJ19" s="934"/>
      <c r="FWK19" s="934"/>
      <c r="FWL19" s="934"/>
      <c r="FWM19" s="934"/>
      <c r="FWN19" s="934"/>
      <c r="FWO19" s="934"/>
      <c r="FWP19" s="934"/>
      <c r="FWQ19" s="934"/>
      <c r="FWR19" s="934"/>
      <c r="FWS19" s="934"/>
      <c r="FWT19" s="934"/>
      <c r="FWU19" s="934"/>
      <c r="FWV19" s="934"/>
      <c r="FWW19" s="934"/>
      <c r="FWX19" s="934"/>
      <c r="FWY19" s="934"/>
      <c r="FWZ19" s="934"/>
      <c r="FXA19" s="934"/>
      <c r="FXB19" s="934"/>
      <c r="FXC19" s="934"/>
      <c r="FXD19" s="934"/>
      <c r="FXE19" s="934"/>
      <c r="FXF19" s="934"/>
      <c r="FXG19" s="934"/>
      <c r="FXH19" s="934"/>
      <c r="FXI19" s="934"/>
      <c r="FXJ19" s="934"/>
      <c r="FXK19" s="934"/>
      <c r="FXL19" s="934"/>
      <c r="FXM19" s="934"/>
      <c r="FXN19" s="934"/>
      <c r="FXO19" s="934"/>
      <c r="FXP19" s="934"/>
      <c r="FXQ19" s="934"/>
      <c r="FXR19" s="934"/>
      <c r="FXS19" s="934"/>
      <c r="FXT19" s="934"/>
      <c r="FXU19" s="934"/>
      <c r="FXV19" s="934"/>
      <c r="FXW19" s="934"/>
      <c r="FXX19" s="934"/>
      <c r="FXY19" s="934"/>
      <c r="FXZ19" s="934"/>
      <c r="FYA19" s="934"/>
      <c r="FYB19" s="934"/>
      <c r="FYC19" s="934"/>
      <c r="FYD19" s="934"/>
      <c r="FYE19" s="934"/>
      <c r="FYF19" s="934"/>
      <c r="FYG19" s="934"/>
      <c r="FYH19" s="934"/>
      <c r="FYI19" s="934"/>
      <c r="FYJ19" s="934"/>
      <c r="FYK19" s="934"/>
      <c r="FYL19" s="934"/>
      <c r="FYM19" s="934"/>
      <c r="FYN19" s="934"/>
      <c r="FYO19" s="934"/>
      <c r="FYP19" s="934"/>
      <c r="FYQ19" s="934"/>
      <c r="FYR19" s="934"/>
      <c r="FYS19" s="934"/>
      <c r="FYT19" s="934"/>
      <c r="FYU19" s="934"/>
      <c r="FYV19" s="934"/>
      <c r="FYW19" s="934"/>
      <c r="FYX19" s="934"/>
      <c r="FYY19" s="934"/>
      <c r="FYZ19" s="934"/>
      <c r="FZA19" s="934"/>
      <c r="FZB19" s="934"/>
      <c r="FZC19" s="934"/>
      <c r="FZD19" s="934"/>
      <c r="FZE19" s="934"/>
      <c r="FZF19" s="934"/>
      <c r="FZG19" s="934"/>
      <c r="FZH19" s="934"/>
      <c r="FZI19" s="934"/>
      <c r="FZJ19" s="934"/>
      <c r="FZK19" s="934"/>
      <c r="FZL19" s="934"/>
      <c r="FZM19" s="934"/>
      <c r="FZN19" s="934"/>
      <c r="FZO19" s="934"/>
      <c r="FZP19" s="934"/>
      <c r="FZQ19" s="934"/>
      <c r="FZR19" s="934"/>
      <c r="FZS19" s="934"/>
      <c r="FZT19" s="934"/>
      <c r="FZU19" s="934"/>
      <c r="FZV19" s="934"/>
      <c r="FZW19" s="934"/>
      <c r="FZX19" s="934"/>
      <c r="FZY19" s="934"/>
      <c r="FZZ19" s="934"/>
      <c r="GAA19" s="934"/>
      <c r="GAB19" s="934"/>
      <c r="GAC19" s="934"/>
      <c r="GAD19" s="934"/>
      <c r="GAE19" s="934"/>
      <c r="GAF19" s="934"/>
      <c r="GAG19" s="934"/>
      <c r="GAH19" s="934"/>
      <c r="GAI19" s="934"/>
      <c r="GAJ19" s="934"/>
      <c r="GAK19" s="934"/>
      <c r="GAL19" s="934"/>
      <c r="GAM19" s="934"/>
      <c r="GAN19" s="934"/>
      <c r="GAO19" s="934"/>
      <c r="GAP19" s="934"/>
      <c r="GAQ19" s="934"/>
      <c r="GAR19" s="934"/>
      <c r="GAS19" s="934"/>
      <c r="GAT19" s="934"/>
      <c r="GAU19" s="934"/>
      <c r="GAV19" s="934"/>
      <c r="GAW19" s="934"/>
      <c r="GAX19" s="934"/>
      <c r="GAY19" s="934"/>
      <c r="GAZ19" s="934"/>
      <c r="GBA19" s="934"/>
      <c r="GBB19" s="934"/>
      <c r="GBC19" s="934"/>
      <c r="GBD19" s="934"/>
      <c r="GBE19" s="934"/>
      <c r="GBF19" s="934"/>
      <c r="GBG19" s="934"/>
      <c r="GBH19" s="934"/>
      <c r="GBI19" s="934"/>
      <c r="GBJ19" s="934"/>
      <c r="GBK19" s="934"/>
      <c r="GBL19" s="934"/>
      <c r="GBM19" s="934"/>
      <c r="GBN19" s="934"/>
      <c r="GBO19" s="934"/>
      <c r="GBP19" s="934"/>
      <c r="GBQ19" s="934"/>
      <c r="GBR19" s="934"/>
      <c r="GBS19" s="934"/>
      <c r="GBT19" s="934"/>
      <c r="GBU19" s="934"/>
      <c r="GBV19" s="934"/>
      <c r="GBW19" s="934"/>
      <c r="GBX19" s="934"/>
      <c r="GBY19" s="934"/>
      <c r="GBZ19" s="934"/>
      <c r="GCA19" s="934"/>
      <c r="GCB19" s="934"/>
      <c r="GCC19" s="934"/>
      <c r="GCD19" s="934"/>
      <c r="GCE19" s="934"/>
      <c r="GCF19" s="934"/>
      <c r="GCG19" s="934"/>
      <c r="GCH19" s="934"/>
      <c r="GCI19" s="934"/>
      <c r="GCJ19" s="934"/>
      <c r="GCK19" s="934"/>
      <c r="GCL19" s="934"/>
      <c r="GCM19" s="934"/>
      <c r="GCN19" s="934"/>
      <c r="GCO19" s="934"/>
      <c r="GCP19" s="934"/>
      <c r="GCQ19" s="934"/>
      <c r="GCR19" s="934"/>
      <c r="GCS19" s="934"/>
      <c r="GCT19" s="934"/>
      <c r="GCU19" s="934"/>
      <c r="GCV19" s="934"/>
      <c r="GCW19" s="934"/>
      <c r="GCX19" s="934"/>
      <c r="GCY19" s="934"/>
      <c r="GCZ19" s="934"/>
      <c r="GDA19" s="934"/>
      <c r="GDB19" s="934"/>
      <c r="GDC19" s="934"/>
      <c r="GDD19" s="934"/>
      <c r="GDE19" s="934"/>
      <c r="GDF19" s="934"/>
      <c r="GDG19" s="934"/>
      <c r="GDH19" s="934"/>
      <c r="GDI19" s="934"/>
      <c r="GDJ19" s="934"/>
      <c r="GDK19" s="934"/>
      <c r="GDL19" s="934"/>
      <c r="GDM19" s="934"/>
      <c r="GDN19" s="934"/>
      <c r="GDO19" s="934"/>
      <c r="GDP19" s="934"/>
      <c r="GDQ19" s="934"/>
      <c r="GDR19" s="934"/>
      <c r="GDS19" s="934"/>
      <c r="GDT19" s="934"/>
      <c r="GDU19" s="934"/>
      <c r="GDV19" s="934"/>
      <c r="GDW19" s="934"/>
      <c r="GDX19" s="934"/>
      <c r="GDY19" s="934"/>
      <c r="GDZ19" s="934"/>
      <c r="GEA19" s="934"/>
      <c r="GEB19" s="934"/>
      <c r="GEC19" s="934"/>
      <c r="GED19" s="934"/>
      <c r="GEE19" s="934"/>
      <c r="GEF19" s="934"/>
      <c r="GEG19" s="934"/>
      <c r="GEH19" s="934"/>
      <c r="GEI19" s="934"/>
      <c r="GEJ19" s="934"/>
      <c r="GEK19" s="934"/>
      <c r="GEL19" s="934"/>
      <c r="GEM19" s="934"/>
      <c r="GEN19" s="934"/>
      <c r="GEO19" s="934"/>
      <c r="GEP19" s="934"/>
      <c r="GEQ19" s="934"/>
      <c r="GER19" s="934"/>
      <c r="GES19" s="934"/>
      <c r="GET19" s="934"/>
      <c r="GEU19" s="934"/>
      <c r="GEV19" s="934"/>
      <c r="GEW19" s="934"/>
      <c r="GEX19" s="934"/>
      <c r="GEY19" s="934"/>
      <c r="GEZ19" s="934"/>
      <c r="GFA19" s="934"/>
      <c r="GFB19" s="934"/>
      <c r="GFC19" s="934"/>
      <c r="GFD19" s="934"/>
      <c r="GFE19" s="934"/>
      <c r="GFF19" s="934"/>
      <c r="GFG19" s="934"/>
      <c r="GFH19" s="934"/>
      <c r="GFI19" s="934"/>
      <c r="GFJ19" s="934"/>
      <c r="GFK19" s="934"/>
      <c r="GFL19" s="934"/>
      <c r="GFM19" s="934"/>
      <c r="GFN19" s="934"/>
      <c r="GFO19" s="934"/>
      <c r="GFP19" s="934"/>
      <c r="GFQ19" s="934"/>
      <c r="GFR19" s="934"/>
      <c r="GFS19" s="934"/>
      <c r="GFT19" s="934"/>
      <c r="GFU19" s="934"/>
      <c r="GFV19" s="934"/>
      <c r="GFW19" s="934"/>
      <c r="GFX19" s="934"/>
      <c r="GFY19" s="934"/>
      <c r="GFZ19" s="934"/>
      <c r="GGA19" s="934"/>
      <c r="GGB19" s="934"/>
      <c r="GGC19" s="934"/>
      <c r="GGD19" s="934"/>
      <c r="GGE19" s="934"/>
      <c r="GGF19" s="934"/>
      <c r="GGG19" s="934"/>
      <c r="GGH19" s="934"/>
      <c r="GGI19" s="934"/>
      <c r="GGJ19" s="934"/>
      <c r="GGK19" s="934"/>
      <c r="GGL19" s="934"/>
      <c r="GGM19" s="934"/>
      <c r="GGN19" s="934"/>
      <c r="GGO19" s="934"/>
      <c r="GGP19" s="934"/>
      <c r="GGQ19" s="934"/>
      <c r="GGR19" s="934"/>
      <c r="GGS19" s="934"/>
      <c r="GGT19" s="934"/>
      <c r="GGU19" s="934"/>
      <c r="GGV19" s="934"/>
      <c r="GGW19" s="934"/>
      <c r="GGX19" s="934"/>
      <c r="GGY19" s="934"/>
      <c r="GGZ19" s="934"/>
      <c r="GHA19" s="934"/>
      <c r="GHB19" s="934"/>
      <c r="GHC19" s="934"/>
      <c r="GHD19" s="934"/>
      <c r="GHE19" s="934"/>
      <c r="GHF19" s="934"/>
      <c r="GHG19" s="934"/>
      <c r="GHH19" s="934"/>
      <c r="GHI19" s="934"/>
      <c r="GHJ19" s="934"/>
      <c r="GHK19" s="934"/>
      <c r="GHL19" s="934"/>
      <c r="GHM19" s="934"/>
      <c r="GHN19" s="934"/>
      <c r="GHO19" s="934"/>
      <c r="GHP19" s="934"/>
      <c r="GHQ19" s="934"/>
      <c r="GHR19" s="934"/>
      <c r="GHS19" s="934"/>
      <c r="GHT19" s="934"/>
      <c r="GHU19" s="934"/>
      <c r="GHV19" s="934"/>
      <c r="GHW19" s="934"/>
      <c r="GHX19" s="934"/>
      <c r="GHY19" s="934"/>
      <c r="GHZ19" s="934"/>
      <c r="GIA19" s="934"/>
      <c r="GIB19" s="934"/>
      <c r="GIC19" s="934"/>
      <c r="GID19" s="934"/>
      <c r="GIE19" s="934"/>
      <c r="GIF19" s="934"/>
      <c r="GIG19" s="934"/>
      <c r="GIH19" s="934"/>
      <c r="GII19" s="934"/>
      <c r="GIJ19" s="934"/>
      <c r="GIK19" s="934"/>
      <c r="GIL19" s="934"/>
      <c r="GIM19" s="934"/>
      <c r="GIN19" s="934"/>
      <c r="GIO19" s="934"/>
      <c r="GIP19" s="934"/>
      <c r="GIQ19" s="934"/>
      <c r="GIR19" s="934"/>
      <c r="GIS19" s="934"/>
      <c r="GIT19" s="934"/>
      <c r="GIU19" s="934"/>
      <c r="GIV19" s="934"/>
      <c r="GIW19" s="934"/>
      <c r="GIX19" s="934"/>
      <c r="GIY19" s="934"/>
      <c r="GIZ19" s="934"/>
      <c r="GJA19" s="934"/>
      <c r="GJB19" s="934"/>
      <c r="GJC19" s="934"/>
      <c r="GJD19" s="934"/>
      <c r="GJE19" s="934"/>
      <c r="GJF19" s="934"/>
      <c r="GJG19" s="934"/>
      <c r="GJH19" s="934"/>
      <c r="GJI19" s="934"/>
      <c r="GJJ19" s="934"/>
      <c r="GJK19" s="934"/>
      <c r="GJL19" s="934"/>
      <c r="GJM19" s="934"/>
      <c r="GJN19" s="934"/>
      <c r="GJO19" s="934"/>
      <c r="GJP19" s="934"/>
      <c r="GJQ19" s="934"/>
      <c r="GJR19" s="934"/>
      <c r="GJS19" s="934"/>
      <c r="GJT19" s="934"/>
      <c r="GJU19" s="934"/>
      <c r="GJV19" s="934"/>
      <c r="GJW19" s="934"/>
      <c r="GJX19" s="934"/>
      <c r="GJY19" s="934"/>
      <c r="GJZ19" s="934"/>
      <c r="GKA19" s="934"/>
      <c r="GKB19" s="934"/>
      <c r="GKC19" s="934"/>
      <c r="GKD19" s="934"/>
      <c r="GKE19" s="934"/>
      <c r="GKF19" s="934"/>
      <c r="GKG19" s="934"/>
      <c r="GKH19" s="934"/>
      <c r="GKI19" s="934"/>
      <c r="GKJ19" s="934"/>
      <c r="GKK19" s="934"/>
      <c r="GKL19" s="934"/>
      <c r="GKM19" s="934"/>
      <c r="GKN19" s="934"/>
      <c r="GKO19" s="934"/>
      <c r="GKP19" s="934"/>
      <c r="GKQ19" s="934"/>
      <c r="GKR19" s="934"/>
      <c r="GKS19" s="934"/>
      <c r="GKT19" s="934"/>
      <c r="GKU19" s="934"/>
      <c r="GKV19" s="934"/>
      <c r="GKW19" s="934"/>
      <c r="GKX19" s="934"/>
      <c r="GKY19" s="934"/>
      <c r="GKZ19" s="934"/>
      <c r="GLA19" s="934"/>
      <c r="GLB19" s="934"/>
      <c r="GLC19" s="934"/>
      <c r="GLD19" s="934"/>
      <c r="GLE19" s="934"/>
      <c r="GLF19" s="934"/>
      <c r="GLG19" s="934"/>
      <c r="GLH19" s="934"/>
      <c r="GLI19" s="934"/>
      <c r="GLJ19" s="934"/>
      <c r="GLK19" s="934"/>
      <c r="GLL19" s="934"/>
      <c r="GLM19" s="934"/>
      <c r="GLN19" s="934"/>
      <c r="GLO19" s="934"/>
      <c r="GLP19" s="934"/>
      <c r="GLQ19" s="934"/>
      <c r="GLR19" s="934"/>
      <c r="GLS19" s="934"/>
      <c r="GLT19" s="934"/>
      <c r="GLU19" s="934"/>
      <c r="GLV19" s="934"/>
      <c r="GLW19" s="934"/>
      <c r="GLX19" s="934"/>
      <c r="GLY19" s="934"/>
      <c r="GLZ19" s="934"/>
      <c r="GMA19" s="934"/>
      <c r="GMB19" s="934"/>
      <c r="GMC19" s="934"/>
      <c r="GMD19" s="934"/>
      <c r="GME19" s="934"/>
      <c r="GMF19" s="934"/>
      <c r="GMG19" s="934"/>
      <c r="GMH19" s="934"/>
      <c r="GMI19" s="934"/>
      <c r="GMJ19" s="934"/>
      <c r="GMK19" s="934"/>
      <c r="GML19" s="934"/>
      <c r="GMM19" s="934"/>
      <c r="GMN19" s="934"/>
      <c r="GMO19" s="934"/>
      <c r="GMP19" s="934"/>
      <c r="GMQ19" s="934"/>
      <c r="GMR19" s="934"/>
      <c r="GMS19" s="934"/>
      <c r="GMT19" s="934"/>
      <c r="GMU19" s="934"/>
      <c r="GMV19" s="934"/>
      <c r="GMW19" s="934"/>
      <c r="GMX19" s="934"/>
      <c r="GMY19" s="934"/>
      <c r="GMZ19" s="934"/>
      <c r="GNA19" s="934"/>
      <c r="GNB19" s="934"/>
      <c r="GNC19" s="934"/>
      <c r="GND19" s="934"/>
      <c r="GNE19" s="934"/>
      <c r="GNF19" s="934"/>
      <c r="GNG19" s="934"/>
      <c r="GNH19" s="934"/>
      <c r="GNI19" s="934"/>
      <c r="GNJ19" s="934"/>
      <c r="GNK19" s="934"/>
      <c r="GNL19" s="934"/>
      <c r="GNM19" s="934"/>
      <c r="GNN19" s="934"/>
      <c r="GNO19" s="934"/>
      <c r="GNP19" s="934"/>
      <c r="GNQ19" s="934"/>
      <c r="GNR19" s="934"/>
      <c r="GNS19" s="934"/>
      <c r="GNT19" s="934"/>
      <c r="GNU19" s="934"/>
      <c r="GNV19" s="934"/>
      <c r="GNW19" s="934"/>
      <c r="GNX19" s="934"/>
      <c r="GNY19" s="934"/>
      <c r="GNZ19" s="934"/>
      <c r="GOA19" s="934"/>
      <c r="GOB19" s="934"/>
      <c r="GOC19" s="934"/>
      <c r="GOD19" s="934"/>
      <c r="GOE19" s="934"/>
      <c r="GOF19" s="934"/>
      <c r="GOG19" s="934"/>
      <c r="GOH19" s="934"/>
      <c r="GOI19" s="934"/>
      <c r="GOJ19" s="934"/>
      <c r="GOK19" s="934"/>
      <c r="GOL19" s="934"/>
      <c r="GOM19" s="934"/>
      <c r="GON19" s="934"/>
      <c r="GOO19" s="934"/>
      <c r="GOP19" s="934"/>
      <c r="GOQ19" s="934"/>
      <c r="GOR19" s="934"/>
      <c r="GOS19" s="934"/>
      <c r="GOT19" s="934"/>
      <c r="GOU19" s="934"/>
      <c r="GOV19" s="934"/>
      <c r="GOW19" s="934"/>
      <c r="GOX19" s="934"/>
      <c r="GOY19" s="934"/>
      <c r="GOZ19" s="934"/>
      <c r="GPA19" s="934"/>
      <c r="GPB19" s="934"/>
      <c r="GPC19" s="934"/>
      <c r="GPD19" s="934"/>
      <c r="GPE19" s="934"/>
      <c r="GPF19" s="934"/>
      <c r="GPG19" s="934"/>
      <c r="GPH19" s="934"/>
      <c r="GPI19" s="934"/>
      <c r="GPJ19" s="934"/>
      <c r="GPK19" s="934"/>
      <c r="GPL19" s="934"/>
      <c r="GPM19" s="934"/>
      <c r="GPN19" s="934"/>
      <c r="GPO19" s="934"/>
      <c r="GPP19" s="934"/>
      <c r="GPQ19" s="934"/>
      <c r="GPR19" s="934"/>
      <c r="GPS19" s="934"/>
      <c r="GPT19" s="934"/>
      <c r="GPU19" s="934"/>
      <c r="GPV19" s="934"/>
      <c r="GPW19" s="934"/>
      <c r="GPX19" s="934"/>
      <c r="GPY19" s="934"/>
      <c r="GPZ19" s="934"/>
      <c r="GQA19" s="934"/>
      <c r="GQB19" s="934"/>
      <c r="GQC19" s="934"/>
      <c r="GQD19" s="934"/>
      <c r="GQE19" s="934"/>
      <c r="GQF19" s="934"/>
      <c r="GQG19" s="934"/>
      <c r="GQH19" s="934"/>
      <c r="GQI19" s="934"/>
      <c r="GQJ19" s="934"/>
      <c r="GQK19" s="934"/>
      <c r="GQL19" s="934"/>
      <c r="GQM19" s="934"/>
      <c r="GQN19" s="934"/>
      <c r="GQO19" s="934"/>
      <c r="GQP19" s="934"/>
      <c r="GQQ19" s="934"/>
      <c r="GQR19" s="934"/>
      <c r="GQS19" s="934"/>
      <c r="GQT19" s="934"/>
      <c r="GQU19" s="934"/>
      <c r="GQV19" s="934"/>
      <c r="GQW19" s="934"/>
      <c r="GQX19" s="934"/>
      <c r="GQY19" s="934"/>
      <c r="GQZ19" s="934"/>
      <c r="GRA19" s="934"/>
      <c r="GRB19" s="934"/>
      <c r="GRC19" s="934"/>
      <c r="GRD19" s="934"/>
      <c r="GRE19" s="934"/>
      <c r="GRF19" s="934"/>
      <c r="GRG19" s="934"/>
      <c r="GRH19" s="934"/>
      <c r="GRI19" s="934"/>
      <c r="GRJ19" s="934"/>
      <c r="GRK19" s="934"/>
      <c r="GRL19" s="934"/>
      <c r="GRM19" s="934"/>
      <c r="GRN19" s="934"/>
      <c r="GRO19" s="934"/>
      <c r="GRP19" s="934"/>
      <c r="GRQ19" s="934"/>
      <c r="GRR19" s="934"/>
      <c r="GRS19" s="934"/>
      <c r="GRT19" s="934"/>
      <c r="GRU19" s="934"/>
      <c r="GRV19" s="934"/>
      <c r="GRW19" s="934"/>
      <c r="GRX19" s="934"/>
      <c r="GRY19" s="934"/>
      <c r="GRZ19" s="934"/>
      <c r="GSA19" s="934"/>
      <c r="GSB19" s="934"/>
      <c r="GSC19" s="934"/>
      <c r="GSD19" s="934"/>
      <c r="GSE19" s="934"/>
      <c r="GSF19" s="934"/>
      <c r="GSG19" s="934"/>
      <c r="GSH19" s="934"/>
      <c r="GSI19" s="934"/>
      <c r="GSJ19" s="934"/>
      <c r="GSK19" s="934"/>
      <c r="GSL19" s="934"/>
      <c r="GSM19" s="934"/>
      <c r="GSN19" s="934"/>
      <c r="GSO19" s="934"/>
      <c r="GSP19" s="934"/>
      <c r="GSQ19" s="934"/>
      <c r="GSR19" s="934"/>
      <c r="GSS19" s="934"/>
      <c r="GST19" s="934"/>
      <c r="GSU19" s="934"/>
      <c r="GSV19" s="934"/>
      <c r="GSW19" s="934"/>
      <c r="GSX19" s="934"/>
      <c r="GSY19" s="934"/>
      <c r="GSZ19" s="934"/>
      <c r="GTA19" s="934"/>
      <c r="GTB19" s="934"/>
      <c r="GTC19" s="934"/>
      <c r="GTD19" s="934"/>
      <c r="GTE19" s="934"/>
      <c r="GTF19" s="934"/>
      <c r="GTG19" s="934"/>
      <c r="GTH19" s="934"/>
      <c r="GTI19" s="934"/>
      <c r="GTJ19" s="934"/>
      <c r="GTK19" s="934"/>
      <c r="GTL19" s="934"/>
      <c r="GTM19" s="934"/>
      <c r="GTN19" s="934"/>
      <c r="GTO19" s="934"/>
      <c r="GTP19" s="934"/>
      <c r="GTQ19" s="934"/>
      <c r="GTR19" s="934"/>
      <c r="GTS19" s="934"/>
      <c r="GTT19" s="934"/>
      <c r="GTU19" s="934"/>
      <c r="GTV19" s="934"/>
      <c r="GTW19" s="934"/>
      <c r="GTX19" s="934"/>
      <c r="GTY19" s="934"/>
      <c r="GTZ19" s="934"/>
      <c r="GUA19" s="934"/>
      <c r="GUB19" s="934"/>
      <c r="GUC19" s="934"/>
      <c r="GUD19" s="934"/>
      <c r="GUE19" s="934"/>
      <c r="GUF19" s="934"/>
      <c r="GUG19" s="934"/>
      <c r="GUH19" s="934"/>
      <c r="GUI19" s="934"/>
      <c r="GUJ19" s="934"/>
      <c r="GUK19" s="934"/>
      <c r="GUL19" s="934"/>
      <c r="GUM19" s="934"/>
      <c r="GUN19" s="934"/>
      <c r="GUO19" s="934"/>
      <c r="GUP19" s="934"/>
      <c r="GUQ19" s="934"/>
      <c r="GUR19" s="934"/>
      <c r="GUS19" s="934"/>
      <c r="GUT19" s="934"/>
      <c r="GUU19" s="934"/>
      <c r="GUV19" s="934"/>
      <c r="GUW19" s="934"/>
      <c r="GUX19" s="934"/>
      <c r="GUY19" s="934"/>
      <c r="GUZ19" s="934"/>
      <c r="GVA19" s="934"/>
      <c r="GVB19" s="934"/>
      <c r="GVC19" s="934"/>
      <c r="GVD19" s="934"/>
      <c r="GVE19" s="934"/>
      <c r="GVF19" s="934"/>
      <c r="GVG19" s="934"/>
      <c r="GVH19" s="934"/>
      <c r="GVI19" s="934"/>
      <c r="GVJ19" s="934"/>
      <c r="GVK19" s="934"/>
      <c r="GVL19" s="934"/>
      <c r="GVM19" s="934"/>
      <c r="GVN19" s="934"/>
      <c r="GVO19" s="934"/>
      <c r="GVP19" s="934"/>
      <c r="GVQ19" s="934"/>
      <c r="GVR19" s="934"/>
      <c r="GVS19" s="934"/>
      <c r="GVT19" s="934"/>
      <c r="GVU19" s="934"/>
      <c r="GVV19" s="934"/>
      <c r="GVW19" s="934"/>
      <c r="GVX19" s="934"/>
      <c r="GVY19" s="934"/>
      <c r="GVZ19" s="934"/>
      <c r="GWA19" s="934"/>
      <c r="GWB19" s="934"/>
      <c r="GWC19" s="934"/>
      <c r="GWD19" s="934"/>
      <c r="GWE19" s="934"/>
      <c r="GWF19" s="934"/>
      <c r="GWG19" s="934"/>
      <c r="GWH19" s="934"/>
      <c r="GWI19" s="934"/>
      <c r="GWJ19" s="934"/>
      <c r="GWK19" s="934"/>
      <c r="GWL19" s="934"/>
      <c r="GWM19" s="934"/>
      <c r="GWN19" s="934"/>
      <c r="GWO19" s="934"/>
      <c r="GWP19" s="934"/>
      <c r="GWQ19" s="934"/>
      <c r="GWR19" s="934"/>
      <c r="GWS19" s="934"/>
      <c r="GWT19" s="934"/>
      <c r="GWU19" s="934"/>
      <c r="GWV19" s="934"/>
      <c r="GWW19" s="934"/>
      <c r="GWX19" s="934"/>
      <c r="GWY19" s="934"/>
      <c r="GWZ19" s="934"/>
      <c r="GXA19" s="934"/>
      <c r="GXB19" s="934"/>
      <c r="GXC19" s="934"/>
      <c r="GXD19" s="934"/>
      <c r="GXE19" s="934"/>
      <c r="GXF19" s="934"/>
      <c r="GXG19" s="934"/>
      <c r="GXH19" s="934"/>
      <c r="GXI19" s="934"/>
      <c r="GXJ19" s="934"/>
      <c r="GXK19" s="934"/>
      <c r="GXL19" s="934"/>
      <c r="GXM19" s="934"/>
      <c r="GXN19" s="934"/>
      <c r="GXO19" s="934"/>
      <c r="GXP19" s="934"/>
      <c r="GXQ19" s="934"/>
      <c r="GXR19" s="934"/>
      <c r="GXS19" s="934"/>
      <c r="GXT19" s="934"/>
      <c r="GXU19" s="934"/>
      <c r="GXV19" s="934"/>
      <c r="GXW19" s="934"/>
      <c r="GXX19" s="934"/>
      <c r="GXY19" s="934"/>
      <c r="GXZ19" s="934"/>
      <c r="GYA19" s="934"/>
      <c r="GYB19" s="934"/>
      <c r="GYC19" s="934"/>
      <c r="GYD19" s="934"/>
      <c r="GYE19" s="934"/>
      <c r="GYF19" s="934"/>
      <c r="GYG19" s="934"/>
      <c r="GYH19" s="934"/>
      <c r="GYI19" s="934"/>
      <c r="GYJ19" s="934"/>
      <c r="GYK19" s="934"/>
      <c r="GYL19" s="934"/>
      <c r="GYM19" s="934"/>
      <c r="GYN19" s="934"/>
      <c r="GYO19" s="934"/>
      <c r="GYP19" s="934"/>
      <c r="GYQ19" s="934"/>
      <c r="GYR19" s="934"/>
      <c r="GYS19" s="934"/>
      <c r="GYT19" s="934"/>
      <c r="GYU19" s="934"/>
      <c r="GYV19" s="934"/>
      <c r="GYW19" s="934"/>
      <c r="GYX19" s="934"/>
      <c r="GYY19" s="934"/>
      <c r="GYZ19" s="934"/>
      <c r="GZA19" s="934"/>
      <c r="GZB19" s="934"/>
      <c r="GZC19" s="934"/>
      <c r="GZD19" s="934"/>
      <c r="GZE19" s="934"/>
      <c r="GZF19" s="934"/>
      <c r="GZG19" s="934"/>
      <c r="GZH19" s="934"/>
      <c r="GZI19" s="934"/>
      <c r="GZJ19" s="934"/>
      <c r="GZK19" s="934"/>
      <c r="GZL19" s="934"/>
      <c r="GZM19" s="934"/>
      <c r="GZN19" s="934"/>
      <c r="GZO19" s="934"/>
      <c r="GZP19" s="934"/>
      <c r="GZQ19" s="934"/>
      <c r="GZR19" s="934"/>
      <c r="GZS19" s="934"/>
      <c r="GZT19" s="934"/>
      <c r="GZU19" s="934"/>
      <c r="GZV19" s="934"/>
      <c r="GZW19" s="934"/>
      <c r="GZX19" s="934"/>
      <c r="GZY19" s="934"/>
      <c r="GZZ19" s="934"/>
      <c r="HAA19" s="934"/>
      <c r="HAB19" s="934"/>
      <c r="HAC19" s="934"/>
      <c r="HAD19" s="934"/>
      <c r="HAE19" s="934"/>
      <c r="HAF19" s="934"/>
      <c r="HAG19" s="934"/>
      <c r="HAH19" s="934"/>
      <c r="HAI19" s="934"/>
      <c r="HAJ19" s="934"/>
      <c r="HAK19" s="934"/>
      <c r="HAL19" s="934"/>
      <c r="HAM19" s="934"/>
      <c r="HAN19" s="934"/>
      <c r="HAO19" s="934"/>
      <c r="HAP19" s="934"/>
      <c r="HAQ19" s="934"/>
      <c r="HAR19" s="934"/>
      <c r="HAS19" s="934"/>
      <c r="HAT19" s="934"/>
      <c r="HAU19" s="934"/>
      <c r="HAV19" s="934"/>
      <c r="HAW19" s="934"/>
      <c r="HAX19" s="934"/>
      <c r="HAY19" s="934"/>
      <c r="HAZ19" s="934"/>
      <c r="HBA19" s="934"/>
      <c r="HBB19" s="934"/>
      <c r="HBC19" s="934"/>
      <c r="HBD19" s="934"/>
      <c r="HBE19" s="934"/>
      <c r="HBF19" s="934"/>
      <c r="HBG19" s="934"/>
      <c r="HBH19" s="934"/>
      <c r="HBI19" s="934"/>
      <c r="HBJ19" s="934"/>
      <c r="HBK19" s="934"/>
      <c r="HBL19" s="934"/>
      <c r="HBM19" s="934"/>
      <c r="HBN19" s="934"/>
      <c r="HBO19" s="934"/>
      <c r="HBP19" s="934"/>
      <c r="HBQ19" s="934"/>
      <c r="HBR19" s="934"/>
      <c r="HBS19" s="934"/>
      <c r="HBT19" s="934"/>
      <c r="HBU19" s="934"/>
      <c r="HBV19" s="934"/>
      <c r="HBW19" s="934"/>
      <c r="HBX19" s="934"/>
      <c r="HBY19" s="934"/>
      <c r="HBZ19" s="934"/>
      <c r="HCA19" s="934"/>
      <c r="HCB19" s="934"/>
      <c r="HCC19" s="934"/>
      <c r="HCD19" s="934"/>
      <c r="HCE19" s="934"/>
      <c r="HCF19" s="934"/>
      <c r="HCG19" s="934"/>
      <c r="HCH19" s="934"/>
      <c r="HCI19" s="934"/>
      <c r="HCJ19" s="934"/>
      <c r="HCK19" s="934"/>
      <c r="HCL19" s="934"/>
      <c r="HCM19" s="934"/>
      <c r="HCN19" s="934"/>
      <c r="HCO19" s="934"/>
      <c r="HCP19" s="934"/>
      <c r="HCQ19" s="934"/>
      <c r="HCR19" s="934"/>
      <c r="HCS19" s="934"/>
      <c r="HCT19" s="934"/>
      <c r="HCU19" s="934"/>
      <c r="HCV19" s="934"/>
      <c r="HCW19" s="934"/>
      <c r="HCX19" s="934"/>
      <c r="HCY19" s="934"/>
      <c r="HCZ19" s="934"/>
      <c r="HDA19" s="934"/>
      <c r="HDB19" s="934"/>
      <c r="HDC19" s="934"/>
      <c r="HDD19" s="934"/>
      <c r="HDE19" s="934"/>
      <c r="HDF19" s="934"/>
      <c r="HDG19" s="934"/>
      <c r="HDH19" s="934"/>
      <c r="HDI19" s="934"/>
      <c r="HDJ19" s="934"/>
      <c r="HDK19" s="934"/>
      <c r="HDL19" s="934"/>
      <c r="HDM19" s="934"/>
      <c r="HDN19" s="934"/>
      <c r="HDO19" s="934"/>
      <c r="HDP19" s="934"/>
      <c r="HDQ19" s="934"/>
      <c r="HDR19" s="934"/>
      <c r="HDS19" s="934"/>
      <c r="HDT19" s="934"/>
      <c r="HDU19" s="934"/>
      <c r="HDV19" s="934"/>
      <c r="HDW19" s="934"/>
      <c r="HDX19" s="934"/>
      <c r="HDY19" s="934"/>
      <c r="HDZ19" s="934"/>
      <c r="HEA19" s="934"/>
      <c r="HEB19" s="934"/>
      <c r="HEC19" s="934"/>
      <c r="HED19" s="934"/>
      <c r="HEE19" s="934"/>
      <c r="HEF19" s="934"/>
      <c r="HEG19" s="934"/>
      <c r="HEH19" s="934"/>
      <c r="HEI19" s="934"/>
      <c r="HEJ19" s="934"/>
      <c r="HEK19" s="934"/>
      <c r="HEL19" s="934"/>
      <c r="HEM19" s="934"/>
      <c r="HEN19" s="934"/>
      <c r="HEO19" s="934"/>
      <c r="HEP19" s="934"/>
      <c r="HEQ19" s="934"/>
      <c r="HER19" s="934"/>
      <c r="HES19" s="934"/>
      <c r="HET19" s="934"/>
      <c r="HEU19" s="934"/>
      <c r="HEV19" s="934"/>
      <c r="HEW19" s="934"/>
      <c r="HEX19" s="934"/>
      <c r="HEY19" s="934"/>
      <c r="HEZ19" s="934"/>
      <c r="HFA19" s="934"/>
      <c r="HFB19" s="934"/>
      <c r="HFC19" s="934"/>
      <c r="HFD19" s="934"/>
      <c r="HFE19" s="934"/>
      <c r="HFF19" s="934"/>
      <c r="HFG19" s="934"/>
      <c r="HFH19" s="934"/>
      <c r="HFI19" s="934"/>
      <c r="HFJ19" s="934"/>
      <c r="HFK19" s="934"/>
      <c r="HFL19" s="934"/>
      <c r="HFM19" s="934"/>
      <c r="HFN19" s="934"/>
      <c r="HFO19" s="934"/>
      <c r="HFP19" s="934"/>
      <c r="HFQ19" s="934"/>
      <c r="HFR19" s="934"/>
      <c r="HFS19" s="934"/>
      <c r="HFT19" s="934"/>
      <c r="HFU19" s="934"/>
      <c r="HFV19" s="934"/>
      <c r="HFW19" s="934"/>
      <c r="HFX19" s="934"/>
      <c r="HFY19" s="934"/>
      <c r="HFZ19" s="934"/>
      <c r="HGA19" s="934"/>
      <c r="HGB19" s="934"/>
      <c r="HGC19" s="934"/>
      <c r="HGD19" s="934"/>
      <c r="HGE19" s="934"/>
      <c r="HGF19" s="934"/>
      <c r="HGG19" s="934"/>
      <c r="HGH19" s="934"/>
      <c r="HGI19" s="934"/>
      <c r="HGJ19" s="934"/>
      <c r="HGK19" s="934"/>
      <c r="HGL19" s="934"/>
      <c r="HGM19" s="934"/>
      <c r="HGN19" s="934"/>
      <c r="HGO19" s="934"/>
      <c r="HGP19" s="934"/>
      <c r="HGQ19" s="934"/>
      <c r="HGR19" s="934"/>
      <c r="HGS19" s="934"/>
      <c r="HGT19" s="934"/>
      <c r="HGU19" s="934"/>
      <c r="HGV19" s="934"/>
      <c r="HGW19" s="934"/>
      <c r="HGX19" s="934"/>
      <c r="HGY19" s="934"/>
      <c r="HGZ19" s="934"/>
      <c r="HHA19" s="934"/>
      <c r="HHB19" s="934"/>
      <c r="HHC19" s="934"/>
      <c r="HHD19" s="934"/>
      <c r="HHE19" s="934"/>
      <c r="HHF19" s="934"/>
      <c r="HHG19" s="934"/>
      <c r="HHH19" s="934"/>
      <c r="HHI19" s="934"/>
      <c r="HHJ19" s="934"/>
      <c r="HHK19" s="934"/>
      <c r="HHL19" s="934"/>
      <c r="HHM19" s="934"/>
      <c r="HHN19" s="934"/>
      <c r="HHO19" s="934"/>
      <c r="HHP19" s="934"/>
      <c r="HHQ19" s="934"/>
      <c r="HHR19" s="934"/>
      <c r="HHS19" s="934"/>
      <c r="HHT19" s="934"/>
      <c r="HHU19" s="934"/>
      <c r="HHV19" s="934"/>
      <c r="HHW19" s="934"/>
      <c r="HHX19" s="934"/>
      <c r="HHY19" s="934"/>
      <c r="HHZ19" s="934"/>
      <c r="HIA19" s="934"/>
      <c r="HIB19" s="934"/>
      <c r="HIC19" s="934"/>
      <c r="HID19" s="934"/>
      <c r="HIE19" s="934"/>
      <c r="HIF19" s="934"/>
      <c r="HIG19" s="934"/>
      <c r="HIH19" s="934"/>
      <c r="HII19" s="934"/>
      <c r="HIJ19" s="934"/>
      <c r="HIK19" s="934"/>
      <c r="HIL19" s="934"/>
      <c r="HIM19" s="934"/>
      <c r="HIN19" s="934"/>
      <c r="HIO19" s="934"/>
      <c r="HIP19" s="934"/>
      <c r="HIQ19" s="934"/>
      <c r="HIR19" s="934"/>
      <c r="HIS19" s="934"/>
      <c r="HIT19" s="934"/>
      <c r="HIU19" s="934"/>
      <c r="HIV19" s="934"/>
      <c r="HIW19" s="934"/>
      <c r="HIX19" s="934"/>
      <c r="HIY19" s="934"/>
      <c r="HIZ19" s="934"/>
      <c r="HJA19" s="934"/>
      <c r="HJB19" s="934"/>
      <c r="HJC19" s="934"/>
      <c r="HJD19" s="934"/>
      <c r="HJE19" s="934"/>
      <c r="HJF19" s="934"/>
      <c r="HJG19" s="934"/>
      <c r="HJH19" s="934"/>
      <c r="HJI19" s="934"/>
      <c r="HJJ19" s="934"/>
      <c r="HJK19" s="934"/>
      <c r="HJL19" s="934"/>
      <c r="HJM19" s="934"/>
      <c r="HJN19" s="934"/>
      <c r="HJO19" s="934"/>
      <c r="HJP19" s="934"/>
      <c r="HJQ19" s="934"/>
      <c r="HJR19" s="934"/>
      <c r="HJS19" s="934"/>
      <c r="HJT19" s="934"/>
      <c r="HJU19" s="934"/>
      <c r="HJV19" s="934"/>
      <c r="HJW19" s="934"/>
      <c r="HJX19" s="934"/>
      <c r="HJY19" s="934"/>
      <c r="HJZ19" s="934"/>
      <c r="HKA19" s="934"/>
      <c r="HKB19" s="934"/>
      <c r="HKC19" s="934"/>
      <c r="HKD19" s="934"/>
      <c r="HKE19" s="934"/>
      <c r="HKF19" s="934"/>
      <c r="HKG19" s="934"/>
      <c r="HKH19" s="934"/>
      <c r="HKI19" s="934"/>
      <c r="HKJ19" s="934"/>
      <c r="HKK19" s="934"/>
      <c r="HKL19" s="934"/>
      <c r="HKM19" s="934"/>
      <c r="HKN19" s="934"/>
      <c r="HKO19" s="934"/>
      <c r="HKP19" s="934"/>
      <c r="HKQ19" s="934"/>
      <c r="HKR19" s="934"/>
      <c r="HKS19" s="934"/>
      <c r="HKT19" s="934"/>
      <c r="HKU19" s="934"/>
      <c r="HKV19" s="934"/>
      <c r="HKW19" s="934"/>
      <c r="HKX19" s="934"/>
      <c r="HKY19" s="934"/>
      <c r="HKZ19" s="934"/>
      <c r="HLA19" s="934"/>
      <c r="HLB19" s="934"/>
      <c r="HLC19" s="934"/>
      <c r="HLD19" s="934"/>
      <c r="HLE19" s="934"/>
      <c r="HLF19" s="934"/>
      <c r="HLG19" s="934"/>
      <c r="HLH19" s="934"/>
      <c r="HLI19" s="934"/>
      <c r="HLJ19" s="934"/>
      <c r="HLK19" s="934"/>
      <c r="HLL19" s="934"/>
      <c r="HLM19" s="934"/>
      <c r="HLN19" s="934"/>
      <c r="HLO19" s="934"/>
      <c r="HLP19" s="934"/>
      <c r="HLQ19" s="934"/>
      <c r="HLR19" s="934"/>
      <c r="HLS19" s="934"/>
      <c r="HLT19" s="934"/>
      <c r="HLU19" s="934"/>
      <c r="HLV19" s="934"/>
      <c r="HLW19" s="934"/>
      <c r="HLX19" s="934"/>
      <c r="HLY19" s="934"/>
      <c r="HLZ19" s="934"/>
      <c r="HMA19" s="934"/>
      <c r="HMB19" s="934"/>
      <c r="HMC19" s="934"/>
      <c r="HMD19" s="934"/>
      <c r="HME19" s="934"/>
      <c r="HMF19" s="934"/>
      <c r="HMG19" s="934"/>
      <c r="HMH19" s="934"/>
      <c r="HMI19" s="934"/>
      <c r="HMJ19" s="934"/>
      <c r="HMK19" s="934"/>
      <c r="HML19" s="934"/>
      <c r="HMM19" s="934"/>
      <c r="HMN19" s="934"/>
      <c r="HMO19" s="934"/>
      <c r="HMP19" s="934"/>
      <c r="HMQ19" s="934"/>
      <c r="HMR19" s="934"/>
      <c r="HMS19" s="934"/>
      <c r="HMT19" s="934"/>
      <c r="HMU19" s="934"/>
      <c r="HMV19" s="934"/>
      <c r="HMW19" s="934"/>
      <c r="HMX19" s="934"/>
      <c r="HMY19" s="934"/>
      <c r="HMZ19" s="934"/>
      <c r="HNA19" s="934"/>
      <c r="HNB19" s="934"/>
      <c r="HNC19" s="934"/>
      <c r="HND19" s="934"/>
      <c r="HNE19" s="934"/>
      <c r="HNF19" s="934"/>
      <c r="HNG19" s="934"/>
      <c r="HNH19" s="934"/>
      <c r="HNI19" s="934"/>
      <c r="HNJ19" s="934"/>
      <c r="HNK19" s="934"/>
      <c r="HNL19" s="934"/>
      <c r="HNM19" s="934"/>
      <c r="HNN19" s="934"/>
      <c r="HNO19" s="934"/>
      <c r="HNP19" s="934"/>
      <c r="HNQ19" s="934"/>
      <c r="HNR19" s="934"/>
      <c r="HNS19" s="934"/>
      <c r="HNT19" s="934"/>
      <c r="HNU19" s="934"/>
      <c r="HNV19" s="934"/>
      <c r="HNW19" s="934"/>
      <c r="HNX19" s="934"/>
      <c r="HNY19" s="934"/>
      <c r="HNZ19" s="934"/>
      <c r="HOA19" s="934"/>
      <c r="HOB19" s="934"/>
      <c r="HOC19" s="934"/>
      <c r="HOD19" s="934"/>
      <c r="HOE19" s="934"/>
      <c r="HOF19" s="934"/>
      <c r="HOG19" s="934"/>
      <c r="HOH19" s="934"/>
      <c r="HOI19" s="934"/>
      <c r="HOJ19" s="934"/>
      <c r="HOK19" s="934"/>
      <c r="HOL19" s="934"/>
      <c r="HOM19" s="934"/>
      <c r="HON19" s="934"/>
      <c r="HOO19" s="934"/>
      <c r="HOP19" s="934"/>
      <c r="HOQ19" s="934"/>
      <c r="HOR19" s="934"/>
      <c r="HOS19" s="934"/>
      <c r="HOT19" s="934"/>
      <c r="HOU19" s="934"/>
      <c r="HOV19" s="934"/>
      <c r="HOW19" s="934"/>
      <c r="HOX19" s="934"/>
      <c r="HOY19" s="934"/>
      <c r="HOZ19" s="934"/>
      <c r="HPA19" s="934"/>
      <c r="HPB19" s="934"/>
      <c r="HPC19" s="934"/>
      <c r="HPD19" s="934"/>
      <c r="HPE19" s="934"/>
      <c r="HPF19" s="934"/>
      <c r="HPG19" s="934"/>
      <c r="HPH19" s="934"/>
      <c r="HPI19" s="934"/>
      <c r="HPJ19" s="934"/>
      <c r="HPK19" s="934"/>
      <c r="HPL19" s="934"/>
      <c r="HPM19" s="934"/>
      <c r="HPN19" s="934"/>
      <c r="HPO19" s="934"/>
      <c r="HPP19" s="934"/>
      <c r="HPQ19" s="934"/>
      <c r="HPR19" s="934"/>
      <c r="HPS19" s="934"/>
      <c r="HPT19" s="934"/>
      <c r="HPU19" s="934"/>
      <c r="HPV19" s="934"/>
      <c r="HPW19" s="934"/>
      <c r="HPX19" s="934"/>
      <c r="HPY19" s="934"/>
      <c r="HPZ19" s="934"/>
      <c r="HQA19" s="934"/>
      <c r="HQB19" s="934"/>
      <c r="HQC19" s="934"/>
      <c r="HQD19" s="934"/>
      <c r="HQE19" s="934"/>
      <c r="HQF19" s="934"/>
      <c r="HQG19" s="934"/>
      <c r="HQH19" s="934"/>
      <c r="HQI19" s="934"/>
      <c r="HQJ19" s="934"/>
      <c r="HQK19" s="934"/>
      <c r="HQL19" s="934"/>
      <c r="HQM19" s="934"/>
      <c r="HQN19" s="934"/>
      <c r="HQO19" s="934"/>
      <c r="HQP19" s="934"/>
      <c r="HQQ19" s="934"/>
      <c r="HQR19" s="934"/>
      <c r="HQS19" s="934"/>
      <c r="HQT19" s="934"/>
      <c r="HQU19" s="934"/>
      <c r="HQV19" s="934"/>
      <c r="HQW19" s="934"/>
      <c r="HQX19" s="934"/>
      <c r="HQY19" s="934"/>
      <c r="HQZ19" s="934"/>
      <c r="HRA19" s="934"/>
      <c r="HRB19" s="934"/>
      <c r="HRC19" s="934"/>
      <c r="HRD19" s="934"/>
      <c r="HRE19" s="934"/>
      <c r="HRF19" s="934"/>
      <c r="HRG19" s="934"/>
      <c r="HRH19" s="934"/>
      <c r="HRI19" s="934"/>
      <c r="HRJ19" s="934"/>
      <c r="HRK19" s="934"/>
      <c r="HRL19" s="934"/>
      <c r="HRM19" s="934"/>
      <c r="HRN19" s="934"/>
      <c r="HRO19" s="934"/>
      <c r="HRP19" s="934"/>
      <c r="HRQ19" s="934"/>
      <c r="HRR19" s="934"/>
      <c r="HRS19" s="934"/>
      <c r="HRT19" s="934"/>
      <c r="HRU19" s="934"/>
      <c r="HRV19" s="934"/>
      <c r="HRW19" s="934"/>
      <c r="HRX19" s="934"/>
      <c r="HRY19" s="934"/>
      <c r="HRZ19" s="934"/>
      <c r="HSA19" s="934"/>
      <c r="HSB19" s="934"/>
      <c r="HSC19" s="934"/>
      <c r="HSD19" s="934"/>
      <c r="HSE19" s="934"/>
      <c r="HSF19" s="934"/>
      <c r="HSG19" s="934"/>
      <c r="HSH19" s="934"/>
      <c r="HSI19" s="934"/>
      <c r="HSJ19" s="934"/>
      <c r="HSK19" s="934"/>
      <c r="HSL19" s="934"/>
      <c r="HSM19" s="934"/>
      <c r="HSN19" s="934"/>
      <c r="HSO19" s="934"/>
      <c r="HSP19" s="934"/>
      <c r="HSQ19" s="934"/>
      <c r="HSR19" s="934"/>
      <c r="HSS19" s="934"/>
      <c r="HST19" s="934"/>
      <c r="HSU19" s="934"/>
      <c r="HSV19" s="934"/>
      <c r="HSW19" s="934"/>
      <c r="HSX19" s="934"/>
      <c r="HSY19" s="934"/>
      <c r="HSZ19" s="934"/>
      <c r="HTA19" s="934"/>
      <c r="HTB19" s="934"/>
      <c r="HTC19" s="934"/>
      <c r="HTD19" s="934"/>
      <c r="HTE19" s="934"/>
      <c r="HTF19" s="934"/>
      <c r="HTG19" s="934"/>
      <c r="HTH19" s="934"/>
      <c r="HTI19" s="934"/>
      <c r="HTJ19" s="934"/>
      <c r="HTK19" s="934"/>
      <c r="HTL19" s="934"/>
      <c r="HTM19" s="934"/>
      <c r="HTN19" s="934"/>
      <c r="HTO19" s="934"/>
      <c r="HTP19" s="934"/>
      <c r="HTQ19" s="934"/>
      <c r="HTR19" s="934"/>
      <c r="HTS19" s="934"/>
      <c r="HTT19" s="934"/>
      <c r="HTU19" s="934"/>
      <c r="HTV19" s="934"/>
      <c r="HTW19" s="934"/>
      <c r="HTX19" s="934"/>
      <c r="HTY19" s="934"/>
      <c r="HTZ19" s="934"/>
      <c r="HUA19" s="934"/>
      <c r="HUB19" s="934"/>
      <c r="HUC19" s="934"/>
      <c r="HUD19" s="934"/>
      <c r="HUE19" s="934"/>
      <c r="HUF19" s="934"/>
      <c r="HUG19" s="934"/>
      <c r="HUH19" s="934"/>
      <c r="HUI19" s="934"/>
      <c r="HUJ19" s="934"/>
      <c r="HUK19" s="934"/>
      <c r="HUL19" s="934"/>
      <c r="HUM19" s="934"/>
      <c r="HUN19" s="934"/>
      <c r="HUO19" s="934"/>
      <c r="HUP19" s="934"/>
      <c r="HUQ19" s="934"/>
      <c r="HUR19" s="934"/>
      <c r="HUS19" s="934"/>
      <c r="HUT19" s="934"/>
      <c r="HUU19" s="934"/>
      <c r="HUV19" s="934"/>
      <c r="HUW19" s="934"/>
      <c r="HUX19" s="934"/>
      <c r="HUY19" s="934"/>
      <c r="HUZ19" s="934"/>
      <c r="HVA19" s="934"/>
      <c r="HVB19" s="934"/>
      <c r="HVC19" s="934"/>
      <c r="HVD19" s="934"/>
      <c r="HVE19" s="934"/>
      <c r="HVF19" s="934"/>
      <c r="HVG19" s="934"/>
      <c r="HVH19" s="934"/>
      <c r="HVI19" s="934"/>
      <c r="HVJ19" s="934"/>
      <c r="HVK19" s="934"/>
      <c r="HVL19" s="934"/>
      <c r="HVM19" s="934"/>
      <c r="HVN19" s="934"/>
      <c r="HVO19" s="934"/>
      <c r="HVP19" s="934"/>
      <c r="HVQ19" s="934"/>
      <c r="HVR19" s="934"/>
      <c r="HVS19" s="934"/>
      <c r="HVT19" s="934"/>
      <c r="HVU19" s="934"/>
      <c r="HVV19" s="934"/>
      <c r="HVW19" s="934"/>
      <c r="HVX19" s="934"/>
      <c r="HVY19" s="934"/>
      <c r="HVZ19" s="934"/>
      <c r="HWA19" s="934"/>
      <c r="HWB19" s="934"/>
      <c r="HWC19" s="934"/>
      <c r="HWD19" s="934"/>
      <c r="HWE19" s="934"/>
      <c r="HWF19" s="934"/>
      <c r="HWG19" s="934"/>
      <c r="HWH19" s="934"/>
      <c r="HWI19" s="934"/>
      <c r="HWJ19" s="934"/>
      <c r="HWK19" s="934"/>
      <c r="HWL19" s="934"/>
      <c r="HWM19" s="934"/>
      <c r="HWN19" s="934"/>
      <c r="HWO19" s="934"/>
      <c r="HWP19" s="934"/>
      <c r="HWQ19" s="934"/>
      <c r="HWR19" s="934"/>
      <c r="HWS19" s="934"/>
      <c r="HWT19" s="934"/>
      <c r="HWU19" s="934"/>
      <c r="HWV19" s="934"/>
      <c r="HWW19" s="934"/>
      <c r="HWX19" s="934"/>
      <c r="HWY19" s="934"/>
      <c r="HWZ19" s="934"/>
      <c r="HXA19" s="934"/>
      <c r="HXB19" s="934"/>
      <c r="HXC19" s="934"/>
      <c r="HXD19" s="934"/>
      <c r="HXE19" s="934"/>
      <c r="HXF19" s="934"/>
      <c r="HXG19" s="934"/>
      <c r="HXH19" s="934"/>
      <c r="HXI19" s="934"/>
      <c r="HXJ19" s="934"/>
      <c r="HXK19" s="934"/>
      <c r="HXL19" s="934"/>
      <c r="HXM19" s="934"/>
      <c r="HXN19" s="934"/>
      <c r="HXO19" s="934"/>
      <c r="HXP19" s="934"/>
      <c r="HXQ19" s="934"/>
      <c r="HXR19" s="934"/>
      <c r="HXS19" s="934"/>
      <c r="HXT19" s="934"/>
      <c r="HXU19" s="934"/>
      <c r="HXV19" s="934"/>
      <c r="HXW19" s="934"/>
      <c r="HXX19" s="934"/>
      <c r="HXY19" s="934"/>
      <c r="HXZ19" s="934"/>
      <c r="HYA19" s="934"/>
      <c r="HYB19" s="934"/>
      <c r="HYC19" s="934"/>
      <c r="HYD19" s="934"/>
      <c r="HYE19" s="934"/>
      <c r="HYF19" s="934"/>
      <c r="HYG19" s="934"/>
      <c r="HYH19" s="934"/>
      <c r="HYI19" s="934"/>
      <c r="HYJ19" s="934"/>
      <c r="HYK19" s="934"/>
      <c r="HYL19" s="934"/>
      <c r="HYM19" s="934"/>
      <c r="HYN19" s="934"/>
      <c r="HYO19" s="934"/>
      <c r="HYP19" s="934"/>
      <c r="HYQ19" s="934"/>
      <c r="HYR19" s="934"/>
      <c r="HYS19" s="934"/>
      <c r="HYT19" s="934"/>
      <c r="HYU19" s="934"/>
      <c r="HYV19" s="934"/>
      <c r="HYW19" s="934"/>
      <c r="HYX19" s="934"/>
      <c r="HYY19" s="934"/>
      <c r="HYZ19" s="934"/>
      <c r="HZA19" s="934"/>
      <c r="HZB19" s="934"/>
      <c r="HZC19" s="934"/>
      <c r="HZD19" s="934"/>
      <c r="HZE19" s="934"/>
      <c r="HZF19" s="934"/>
      <c r="HZG19" s="934"/>
      <c r="HZH19" s="934"/>
      <c r="HZI19" s="934"/>
      <c r="HZJ19" s="934"/>
      <c r="HZK19" s="934"/>
      <c r="HZL19" s="934"/>
      <c r="HZM19" s="934"/>
      <c r="HZN19" s="934"/>
      <c r="HZO19" s="934"/>
      <c r="HZP19" s="934"/>
      <c r="HZQ19" s="934"/>
      <c r="HZR19" s="934"/>
      <c r="HZS19" s="934"/>
      <c r="HZT19" s="934"/>
      <c r="HZU19" s="934"/>
      <c r="HZV19" s="934"/>
      <c r="HZW19" s="934"/>
      <c r="HZX19" s="934"/>
      <c r="HZY19" s="934"/>
      <c r="HZZ19" s="934"/>
      <c r="IAA19" s="934"/>
      <c r="IAB19" s="934"/>
      <c r="IAC19" s="934"/>
      <c r="IAD19" s="934"/>
      <c r="IAE19" s="934"/>
      <c r="IAF19" s="934"/>
      <c r="IAG19" s="934"/>
      <c r="IAH19" s="934"/>
      <c r="IAI19" s="934"/>
      <c r="IAJ19" s="934"/>
      <c r="IAK19" s="934"/>
      <c r="IAL19" s="934"/>
      <c r="IAM19" s="934"/>
      <c r="IAN19" s="934"/>
      <c r="IAO19" s="934"/>
      <c r="IAP19" s="934"/>
      <c r="IAQ19" s="934"/>
      <c r="IAR19" s="934"/>
      <c r="IAS19" s="934"/>
      <c r="IAT19" s="934"/>
      <c r="IAU19" s="934"/>
      <c r="IAV19" s="934"/>
      <c r="IAW19" s="934"/>
      <c r="IAX19" s="934"/>
      <c r="IAY19" s="934"/>
      <c r="IAZ19" s="934"/>
      <c r="IBA19" s="934"/>
      <c r="IBB19" s="934"/>
      <c r="IBC19" s="934"/>
      <c r="IBD19" s="934"/>
      <c r="IBE19" s="934"/>
      <c r="IBF19" s="934"/>
      <c r="IBG19" s="934"/>
      <c r="IBH19" s="934"/>
      <c r="IBI19" s="934"/>
      <c r="IBJ19" s="934"/>
      <c r="IBK19" s="934"/>
      <c r="IBL19" s="934"/>
      <c r="IBM19" s="934"/>
      <c r="IBN19" s="934"/>
      <c r="IBO19" s="934"/>
      <c r="IBP19" s="934"/>
      <c r="IBQ19" s="934"/>
      <c r="IBR19" s="934"/>
      <c r="IBS19" s="934"/>
      <c r="IBT19" s="934"/>
      <c r="IBU19" s="934"/>
      <c r="IBV19" s="934"/>
      <c r="IBW19" s="934"/>
      <c r="IBX19" s="934"/>
      <c r="IBY19" s="934"/>
      <c r="IBZ19" s="934"/>
      <c r="ICA19" s="934"/>
      <c r="ICB19" s="934"/>
      <c r="ICC19" s="934"/>
      <c r="ICD19" s="934"/>
      <c r="ICE19" s="934"/>
      <c r="ICF19" s="934"/>
      <c r="ICG19" s="934"/>
      <c r="ICH19" s="934"/>
      <c r="ICI19" s="934"/>
      <c r="ICJ19" s="934"/>
      <c r="ICK19" s="934"/>
      <c r="ICL19" s="934"/>
      <c r="ICM19" s="934"/>
      <c r="ICN19" s="934"/>
      <c r="ICO19" s="934"/>
      <c r="ICP19" s="934"/>
      <c r="ICQ19" s="934"/>
      <c r="ICR19" s="934"/>
      <c r="ICS19" s="934"/>
      <c r="ICT19" s="934"/>
      <c r="ICU19" s="934"/>
      <c r="ICV19" s="934"/>
      <c r="ICW19" s="934"/>
      <c r="ICX19" s="934"/>
      <c r="ICY19" s="934"/>
      <c r="ICZ19" s="934"/>
      <c r="IDA19" s="934"/>
      <c r="IDB19" s="934"/>
      <c r="IDC19" s="934"/>
      <c r="IDD19" s="934"/>
      <c r="IDE19" s="934"/>
      <c r="IDF19" s="934"/>
      <c r="IDG19" s="934"/>
      <c r="IDH19" s="934"/>
      <c r="IDI19" s="934"/>
      <c r="IDJ19" s="934"/>
      <c r="IDK19" s="934"/>
      <c r="IDL19" s="934"/>
      <c r="IDM19" s="934"/>
      <c r="IDN19" s="934"/>
      <c r="IDO19" s="934"/>
      <c r="IDP19" s="934"/>
      <c r="IDQ19" s="934"/>
      <c r="IDR19" s="934"/>
      <c r="IDS19" s="934"/>
      <c r="IDT19" s="934"/>
      <c r="IDU19" s="934"/>
      <c r="IDV19" s="934"/>
      <c r="IDW19" s="934"/>
      <c r="IDX19" s="934"/>
      <c r="IDY19" s="934"/>
      <c r="IDZ19" s="934"/>
      <c r="IEA19" s="934"/>
      <c r="IEB19" s="934"/>
      <c r="IEC19" s="934"/>
      <c r="IED19" s="934"/>
      <c r="IEE19" s="934"/>
      <c r="IEF19" s="934"/>
      <c r="IEG19" s="934"/>
      <c r="IEH19" s="934"/>
      <c r="IEI19" s="934"/>
      <c r="IEJ19" s="934"/>
      <c r="IEK19" s="934"/>
      <c r="IEL19" s="934"/>
      <c r="IEM19" s="934"/>
      <c r="IEN19" s="934"/>
      <c r="IEO19" s="934"/>
      <c r="IEP19" s="934"/>
      <c r="IEQ19" s="934"/>
      <c r="IER19" s="934"/>
      <c r="IES19" s="934"/>
      <c r="IET19" s="934"/>
      <c r="IEU19" s="934"/>
      <c r="IEV19" s="934"/>
      <c r="IEW19" s="934"/>
      <c r="IEX19" s="934"/>
      <c r="IEY19" s="934"/>
      <c r="IEZ19" s="934"/>
      <c r="IFA19" s="934"/>
      <c r="IFB19" s="934"/>
      <c r="IFC19" s="934"/>
      <c r="IFD19" s="934"/>
      <c r="IFE19" s="934"/>
      <c r="IFF19" s="934"/>
      <c r="IFG19" s="934"/>
      <c r="IFH19" s="934"/>
      <c r="IFI19" s="934"/>
      <c r="IFJ19" s="934"/>
      <c r="IFK19" s="934"/>
      <c r="IFL19" s="934"/>
      <c r="IFM19" s="934"/>
      <c r="IFN19" s="934"/>
      <c r="IFO19" s="934"/>
      <c r="IFP19" s="934"/>
      <c r="IFQ19" s="934"/>
      <c r="IFR19" s="934"/>
      <c r="IFS19" s="934"/>
      <c r="IFT19" s="934"/>
      <c r="IFU19" s="934"/>
      <c r="IFV19" s="934"/>
      <c r="IFW19" s="934"/>
      <c r="IFX19" s="934"/>
      <c r="IFY19" s="934"/>
      <c r="IFZ19" s="934"/>
      <c r="IGA19" s="934"/>
      <c r="IGB19" s="934"/>
      <c r="IGC19" s="934"/>
      <c r="IGD19" s="934"/>
      <c r="IGE19" s="934"/>
      <c r="IGF19" s="934"/>
      <c r="IGG19" s="934"/>
      <c r="IGH19" s="934"/>
      <c r="IGI19" s="934"/>
      <c r="IGJ19" s="934"/>
      <c r="IGK19" s="934"/>
      <c r="IGL19" s="934"/>
      <c r="IGM19" s="934"/>
      <c r="IGN19" s="934"/>
      <c r="IGO19" s="934"/>
      <c r="IGP19" s="934"/>
      <c r="IGQ19" s="934"/>
      <c r="IGR19" s="934"/>
      <c r="IGS19" s="934"/>
      <c r="IGT19" s="934"/>
      <c r="IGU19" s="934"/>
      <c r="IGV19" s="934"/>
      <c r="IGW19" s="934"/>
      <c r="IGX19" s="934"/>
      <c r="IGY19" s="934"/>
      <c r="IGZ19" s="934"/>
      <c r="IHA19" s="934"/>
      <c r="IHB19" s="934"/>
      <c r="IHC19" s="934"/>
      <c r="IHD19" s="934"/>
      <c r="IHE19" s="934"/>
      <c r="IHF19" s="934"/>
      <c r="IHG19" s="934"/>
      <c r="IHH19" s="934"/>
      <c r="IHI19" s="934"/>
      <c r="IHJ19" s="934"/>
      <c r="IHK19" s="934"/>
      <c r="IHL19" s="934"/>
      <c r="IHM19" s="934"/>
      <c r="IHN19" s="934"/>
      <c r="IHO19" s="934"/>
      <c r="IHP19" s="934"/>
      <c r="IHQ19" s="934"/>
      <c r="IHR19" s="934"/>
      <c r="IHS19" s="934"/>
      <c r="IHT19" s="934"/>
      <c r="IHU19" s="934"/>
      <c r="IHV19" s="934"/>
      <c r="IHW19" s="934"/>
      <c r="IHX19" s="934"/>
      <c r="IHY19" s="934"/>
      <c r="IHZ19" s="934"/>
      <c r="IIA19" s="934"/>
      <c r="IIB19" s="934"/>
      <c r="IIC19" s="934"/>
      <c r="IID19" s="934"/>
      <c r="IIE19" s="934"/>
      <c r="IIF19" s="934"/>
      <c r="IIG19" s="934"/>
      <c r="IIH19" s="934"/>
      <c r="III19" s="934"/>
      <c r="IIJ19" s="934"/>
      <c r="IIK19" s="934"/>
      <c r="IIL19" s="934"/>
      <c r="IIM19" s="934"/>
      <c r="IIN19" s="934"/>
      <c r="IIO19" s="934"/>
      <c r="IIP19" s="934"/>
      <c r="IIQ19" s="934"/>
      <c r="IIR19" s="934"/>
      <c r="IIS19" s="934"/>
      <c r="IIT19" s="934"/>
      <c r="IIU19" s="934"/>
      <c r="IIV19" s="934"/>
      <c r="IIW19" s="934"/>
      <c r="IIX19" s="934"/>
      <c r="IIY19" s="934"/>
      <c r="IIZ19" s="934"/>
      <c r="IJA19" s="934"/>
      <c r="IJB19" s="934"/>
      <c r="IJC19" s="934"/>
      <c r="IJD19" s="934"/>
      <c r="IJE19" s="934"/>
      <c r="IJF19" s="934"/>
      <c r="IJG19" s="934"/>
      <c r="IJH19" s="934"/>
      <c r="IJI19" s="934"/>
      <c r="IJJ19" s="934"/>
      <c r="IJK19" s="934"/>
      <c r="IJL19" s="934"/>
      <c r="IJM19" s="934"/>
      <c r="IJN19" s="934"/>
      <c r="IJO19" s="934"/>
      <c r="IJP19" s="934"/>
      <c r="IJQ19" s="934"/>
      <c r="IJR19" s="934"/>
      <c r="IJS19" s="934"/>
      <c r="IJT19" s="934"/>
      <c r="IJU19" s="934"/>
      <c r="IJV19" s="934"/>
      <c r="IJW19" s="934"/>
      <c r="IJX19" s="934"/>
      <c r="IJY19" s="934"/>
      <c r="IJZ19" s="934"/>
      <c r="IKA19" s="934"/>
      <c r="IKB19" s="934"/>
      <c r="IKC19" s="934"/>
      <c r="IKD19" s="934"/>
      <c r="IKE19" s="934"/>
      <c r="IKF19" s="934"/>
      <c r="IKG19" s="934"/>
      <c r="IKH19" s="934"/>
      <c r="IKI19" s="934"/>
      <c r="IKJ19" s="934"/>
      <c r="IKK19" s="934"/>
      <c r="IKL19" s="934"/>
      <c r="IKM19" s="934"/>
      <c r="IKN19" s="934"/>
      <c r="IKO19" s="934"/>
      <c r="IKP19" s="934"/>
      <c r="IKQ19" s="934"/>
      <c r="IKR19" s="934"/>
      <c r="IKS19" s="934"/>
      <c r="IKT19" s="934"/>
      <c r="IKU19" s="934"/>
      <c r="IKV19" s="934"/>
      <c r="IKW19" s="934"/>
      <c r="IKX19" s="934"/>
      <c r="IKY19" s="934"/>
      <c r="IKZ19" s="934"/>
      <c r="ILA19" s="934"/>
      <c r="ILB19" s="934"/>
      <c r="ILC19" s="934"/>
      <c r="ILD19" s="934"/>
      <c r="ILE19" s="934"/>
      <c r="ILF19" s="934"/>
      <c r="ILG19" s="934"/>
      <c r="ILH19" s="934"/>
      <c r="ILI19" s="934"/>
      <c r="ILJ19" s="934"/>
      <c r="ILK19" s="934"/>
      <c r="ILL19" s="934"/>
      <c r="ILM19" s="934"/>
      <c r="ILN19" s="934"/>
      <c r="ILO19" s="934"/>
      <c r="ILP19" s="934"/>
      <c r="ILQ19" s="934"/>
      <c r="ILR19" s="934"/>
      <c r="ILS19" s="934"/>
      <c r="ILT19" s="934"/>
      <c r="ILU19" s="934"/>
      <c r="ILV19" s="934"/>
      <c r="ILW19" s="934"/>
      <c r="ILX19" s="934"/>
      <c r="ILY19" s="934"/>
      <c r="ILZ19" s="934"/>
      <c r="IMA19" s="934"/>
      <c r="IMB19" s="934"/>
      <c r="IMC19" s="934"/>
      <c r="IMD19" s="934"/>
      <c r="IME19" s="934"/>
      <c r="IMF19" s="934"/>
      <c r="IMG19" s="934"/>
      <c r="IMH19" s="934"/>
      <c r="IMI19" s="934"/>
      <c r="IMJ19" s="934"/>
      <c r="IMK19" s="934"/>
      <c r="IML19" s="934"/>
      <c r="IMM19" s="934"/>
      <c r="IMN19" s="934"/>
      <c r="IMO19" s="934"/>
      <c r="IMP19" s="934"/>
      <c r="IMQ19" s="934"/>
      <c r="IMR19" s="934"/>
      <c r="IMS19" s="934"/>
      <c r="IMT19" s="934"/>
      <c r="IMU19" s="934"/>
      <c r="IMV19" s="934"/>
      <c r="IMW19" s="934"/>
      <c r="IMX19" s="934"/>
      <c r="IMY19" s="934"/>
      <c r="IMZ19" s="934"/>
      <c r="INA19" s="934"/>
      <c r="INB19" s="934"/>
      <c r="INC19" s="934"/>
      <c r="IND19" s="934"/>
      <c r="INE19" s="934"/>
      <c r="INF19" s="934"/>
      <c r="ING19" s="934"/>
      <c r="INH19" s="934"/>
      <c r="INI19" s="934"/>
      <c r="INJ19" s="934"/>
      <c r="INK19" s="934"/>
      <c r="INL19" s="934"/>
      <c r="INM19" s="934"/>
      <c r="INN19" s="934"/>
      <c r="INO19" s="934"/>
      <c r="INP19" s="934"/>
      <c r="INQ19" s="934"/>
      <c r="INR19" s="934"/>
      <c r="INS19" s="934"/>
      <c r="INT19" s="934"/>
      <c r="INU19" s="934"/>
      <c r="INV19" s="934"/>
      <c r="INW19" s="934"/>
      <c r="INX19" s="934"/>
      <c r="INY19" s="934"/>
      <c r="INZ19" s="934"/>
      <c r="IOA19" s="934"/>
      <c r="IOB19" s="934"/>
      <c r="IOC19" s="934"/>
      <c r="IOD19" s="934"/>
      <c r="IOE19" s="934"/>
      <c r="IOF19" s="934"/>
      <c r="IOG19" s="934"/>
      <c r="IOH19" s="934"/>
      <c r="IOI19" s="934"/>
      <c r="IOJ19" s="934"/>
      <c r="IOK19" s="934"/>
      <c r="IOL19" s="934"/>
      <c r="IOM19" s="934"/>
      <c r="ION19" s="934"/>
      <c r="IOO19" s="934"/>
      <c r="IOP19" s="934"/>
      <c r="IOQ19" s="934"/>
      <c r="IOR19" s="934"/>
      <c r="IOS19" s="934"/>
      <c r="IOT19" s="934"/>
      <c r="IOU19" s="934"/>
      <c r="IOV19" s="934"/>
      <c r="IOW19" s="934"/>
      <c r="IOX19" s="934"/>
      <c r="IOY19" s="934"/>
      <c r="IOZ19" s="934"/>
      <c r="IPA19" s="934"/>
      <c r="IPB19" s="934"/>
      <c r="IPC19" s="934"/>
      <c r="IPD19" s="934"/>
      <c r="IPE19" s="934"/>
      <c r="IPF19" s="934"/>
      <c r="IPG19" s="934"/>
      <c r="IPH19" s="934"/>
      <c r="IPI19" s="934"/>
      <c r="IPJ19" s="934"/>
      <c r="IPK19" s="934"/>
      <c r="IPL19" s="934"/>
      <c r="IPM19" s="934"/>
      <c r="IPN19" s="934"/>
      <c r="IPO19" s="934"/>
      <c r="IPP19" s="934"/>
      <c r="IPQ19" s="934"/>
      <c r="IPR19" s="934"/>
      <c r="IPS19" s="934"/>
      <c r="IPT19" s="934"/>
      <c r="IPU19" s="934"/>
      <c r="IPV19" s="934"/>
      <c r="IPW19" s="934"/>
      <c r="IPX19" s="934"/>
      <c r="IPY19" s="934"/>
      <c r="IPZ19" s="934"/>
      <c r="IQA19" s="934"/>
      <c r="IQB19" s="934"/>
      <c r="IQC19" s="934"/>
      <c r="IQD19" s="934"/>
      <c r="IQE19" s="934"/>
      <c r="IQF19" s="934"/>
      <c r="IQG19" s="934"/>
      <c r="IQH19" s="934"/>
      <c r="IQI19" s="934"/>
      <c r="IQJ19" s="934"/>
      <c r="IQK19" s="934"/>
      <c r="IQL19" s="934"/>
      <c r="IQM19" s="934"/>
      <c r="IQN19" s="934"/>
      <c r="IQO19" s="934"/>
      <c r="IQP19" s="934"/>
      <c r="IQQ19" s="934"/>
      <c r="IQR19" s="934"/>
      <c r="IQS19" s="934"/>
      <c r="IQT19" s="934"/>
      <c r="IQU19" s="934"/>
      <c r="IQV19" s="934"/>
      <c r="IQW19" s="934"/>
      <c r="IQX19" s="934"/>
      <c r="IQY19" s="934"/>
      <c r="IQZ19" s="934"/>
      <c r="IRA19" s="934"/>
      <c r="IRB19" s="934"/>
      <c r="IRC19" s="934"/>
      <c r="IRD19" s="934"/>
      <c r="IRE19" s="934"/>
      <c r="IRF19" s="934"/>
      <c r="IRG19" s="934"/>
      <c r="IRH19" s="934"/>
      <c r="IRI19" s="934"/>
      <c r="IRJ19" s="934"/>
      <c r="IRK19" s="934"/>
      <c r="IRL19" s="934"/>
      <c r="IRM19" s="934"/>
      <c r="IRN19" s="934"/>
      <c r="IRO19" s="934"/>
      <c r="IRP19" s="934"/>
      <c r="IRQ19" s="934"/>
      <c r="IRR19" s="934"/>
      <c r="IRS19" s="934"/>
      <c r="IRT19" s="934"/>
      <c r="IRU19" s="934"/>
      <c r="IRV19" s="934"/>
      <c r="IRW19" s="934"/>
      <c r="IRX19" s="934"/>
      <c r="IRY19" s="934"/>
      <c r="IRZ19" s="934"/>
      <c r="ISA19" s="934"/>
      <c r="ISB19" s="934"/>
      <c r="ISC19" s="934"/>
      <c r="ISD19" s="934"/>
      <c r="ISE19" s="934"/>
      <c r="ISF19" s="934"/>
      <c r="ISG19" s="934"/>
      <c r="ISH19" s="934"/>
      <c r="ISI19" s="934"/>
      <c r="ISJ19" s="934"/>
      <c r="ISK19" s="934"/>
      <c r="ISL19" s="934"/>
      <c r="ISM19" s="934"/>
      <c r="ISN19" s="934"/>
      <c r="ISO19" s="934"/>
      <c r="ISP19" s="934"/>
      <c r="ISQ19" s="934"/>
      <c r="ISR19" s="934"/>
      <c r="ISS19" s="934"/>
      <c r="IST19" s="934"/>
      <c r="ISU19" s="934"/>
      <c r="ISV19" s="934"/>
      <c r="ISW19" s="934"/>
      <c r="ISX19" s="934"/>
      <c r="ISY19" s="934"/>
      <c r="ISZ19" s="934"/>
      <c r="ITA19" s="934"/>
      <c r="ITB19" s="934"/>
      <c r="ITC19" s="934"/>
      <c r="ITD19" s="934"/>
      <c r="ITE19" s="934"/>
      <c r="ITF19" s="934"/>
      <c r="ITG19" s="934"/>
      <c r="ITH19" s="934"/>
      <c r="ITI19" s="934"/>
      <c r="ITJ19" s="934"/>
      <c r="ITK19" s="934"/>
      <c r="ITL19" s="934"/>
      <c r="ITM19" s="934"/>
      <c r="ITN19" s="934"/>
      <c r="ITO19" s="934"/>
      <c r="ITP19" s="934"/>
      <c r="ITQ19" s="934"/>
      <c r="ITR19" s="934"/>
      <c r="ITS19" s="934"/>
      <c r="ITT19" s="934"/>
      <c r="ITU19" s="934"/>
      <c r="ITV19" s="934"/>
      <c r="ITW19" s="934"/>
      <c r="ITX19" s="934"/>
      <c r="ITY19" s="934"/>
      <c r="ITZ19" s="934"/>
      <c r="IUA19" s="934"/>
      <c r="IUB19" s="934"/>
      <c r="IUC19" s="934"/>
      <c r="IUD19" s="934"/>
      <c r="IUE19" s="934"/>
      <c r="IUF19" s="934"/>
      <c r="IUG19" s="934"/>
      <c r="IUH19" s="934"/>
      <c r="IUI19" s="934"/>
      <c r="IUJ19" s="934"/>
      <c r="IUK19" s="934"/>
      <c r="IUL19" s="934"/>
      <c r="IUM19" s="934"/>
      <c r="IUN19" s="934"/>
      <c r="IUO19" s="934"/>
      <c r="IUP19" s="934"/>
      <c r="IUQ19" s="934"/>
      <c r="IUR19" s="934"/>
      <c r="IUS19" s="934"/>
      <c r="IUT19" s="934"/>
      <c r="IUU19" s="934"/>
      <c r="IUV19" s="934"/>
      <c r="IUW19" s="934"/>
      <c r="IUX19" s="934"/>
      <c r="IUY19" s="934"/>
      <c r="IUZ19" s="934"/>
      <c r="IVA19" s="934"/>
      <c r="IVB19" s="934"/>
      <c r="IVC19" s="934"/>
      <c r="IVD19" s="934"/>
      <c r="IVE19" s="934"/>
      <c r="IVF19" s="934"/>
      <c r="IVG19" s="934"/>
      <c r="IVH19" s="934"/>
      <c r="IVI19" s="934"/>
      <c r="IVJ19" s="934"/>
      <c r="IVK19" s="934"/>
      <c r="IVL19" s="934"/>
      <c r="IVM19" s="934"/>
      <c r="IVN19" s="934"/>
      <c r="IVO19" s="934"/>
      <c r="IVP19" s="934"/>
      <c r="IVQ19" s="934"/>
      <c r="IVR19" s="934"/>
      <c r="IVS19" s="934"/>
      <c r="IVT19" s="934"/>
      <c r="IVU19" s="934"/>
      <c r="IVV19" s="934"/>
      <c r="IVW19" s="934"/>
      <c r="IVX19" s="934"/>
      <c r="IVY19" s="934"/>
      <c r="IVZ19" s="934"/>
      <c r="IWA19" s="934"/>
      <c r="IWB19" s="934"/>
      <c r="IWC19" s="934"/>
      <c r="IWD19" s="934"/>
      <c r="IWE19" s="934"/>
      <c r="IWF19" s="934"/>
      <c r="IWG19" s="934"/>
      <c r="IWH19" s="934"/>
      <c r="IWI19" s="934"/>
      <c r="IWJ19" s="934"/>
      <c r="IWK19" s="934"/>
      <c r="IWL19" s="934"/>
      <c r="IWM19" s="934"/>
      <c r="IWN19" s="934"/>
      <c r="IWO19" s="934"/>
      <c r="IWP19" s="934"/>
      <c r="IWQ19" s="934"/>
      <c r="IWR19" s="934"/>
      <c r="IWS19" s="934"/>
      <c r="IWT19" s="934"/>
      <c r="IWU19" s="934"/>
      <c r="IWV19" s="934"/>
      <c r="IWW19" s="934"/>
      <c r="IWX19" s="934"/>
      <c r="IWY19" s="934"/>
      <c r="IWZ19" s="934"/>
      <c r="IXA19" s="934"/>
      <c r="IXB19" s="934"/>
      <c r="IXC19" s="934"/>
      <c r="IXD19" s="934"/>
      <c r="IXE19" s="934"/>
      <c r="IXF19" s="934"/>
      <c r="IXG19" s="934"/>
      <c r="IXH19" s="934"/>
      <c r="IXI19" s="934"/>
      <c r="IXJ19" s="934"/>
      <c r="IXK19" s="934"/>
      <c r="IXL19" s="934"/>
      <c r="IXM19" s="934"/>
      <c r="IXN19" s="934"/>
      <c r="IXO19" s="934"/>
      <c r="IXP19" s="934"/>
      <c r="IXQ19" s="934"/>
      <c r="IXR19" s="934"/>
      <c r="IXS19" s="934"/>
      <c r="IXT19" s="934"/>
      <c r="IXU19" s="934"/>
      <c r="IXV19" s="934"/>
      <c r="IXW19" s="934"/>
      <c r="IXX19" s="934"/>
      <c r="IXY19" s="934"/>
      <c r="IXZ19" s="934"/>
      <c r="IYA19" s="934"/>
      <c r="IYB19" s="934"/>
      <c r="IYC19" s="934"/>
      <c r="IYD19" s="934"/>
      <c r="IYE19" s="934"/>
      <c r="IYF19" s="934"/>
      <c r="IYG19" s="934"/>
      <c r="IYH19" s="934"/>
      <c r="IYI19" s="934"/>
      <c r="IYJ19" s="934"/>
      <c r="IYK19" s="934"/>
      <c r="IYL19" s="934"/>
      <c r="IYM19" s="934"/>
      <c r="IYN19" s="934"/>
      <c r="IYO19" s="934"/>
      <c r="IYP19" s="934"/>
      <c r="IYQ19" s="934"/>
      <c r="IYR19" s="934"/>
      <c r="IYS19" s="934"/>
      <c r="IYT19" s="934"/>
      <c r="IYU19" s="934"/>
      <c r="IYV19" s="934"/>
      <c r="IYW19" s="934"/>
      <c r="IYX19" s="934"/>
      <c r="IYY19" s="934"/>
      <c r="IYZ19" s="934"/>
      <c r="IZA19" s="934"/>
      <c r="IZB19" s="934"/>
      <c r="IZC19" s="934"/>
      <c r="IZD19" s="934"/>
      <c r="IZE19" s="934"/>
      <c r="IZF19" s="934"/>
      <c r="IZG19" s="934"/>
      <c r="IZH19" s="934"/>
      <c r="IZI19" s="934"/>
      <c r="IZJ19" s="934"/>
      <c r="IZK19" s="934"/>
      <c r="IZL19" s="934"/>
      <c r="IZM19" s="934"/>
      <c r="IZN19" s="934"/>
      <c r="IZO19" s="934"/>
      <c r="IZP19" s="934"/>
      <c r="IZQ19" s="934"/>
      <c r="IZR19" s="934"/>
      <c r="IZS19" s="934"/>
      <c r="IZT19" s="934"/>
      <c r="IZU19" s="934"/>
      <c r="IZV19" s="934"/>
      <c r="IZW19" s="934"/>
      <c r="IZX19" s="934"/>
      <c r="IZY19" s="934"/>
      <c r="IZZ19" s="934"/>
      <c r="JAA19" s="934"/>
      <c r="JAB19" s="934"/>
      <c r="JAC19" s="934"/>
      <c r="JAD19" s="934"/>
      <c r="JAE19" s="934"/>
      <c r="JAF19" s="934"/>
      <c r="JAG19" s="934"/>
      <c r="JAH19" s="934"/>
      <c r="JAI19" s="934"/>
      <c r="JAJ19" s="934"/>
      <c r="JAK19" s="934"/>
      <c r="JAL19" s="934"/>
      <c r="JAM19" s="934"/>
      <c r="JAN19" s="934"/>
      <c r="JAO19" s="934"/>
      <c r="JAP19" s="934"/>
      <c r="JAQ19" s="934"/>
      <c r="JAR19" s="934"/>
      <c r="JAS19" s="934"/>
      <c r="JAT19" s="934"/>
      <c r="JAU19" s="934"/>
      <c r="JAV19" s="934"/>
      <c r="JAW19" s="934"/>
      <c r="JAX19" s="934"/>
      <c r="JAY19" s="934"/>
      <c r="JAZ19" s="934"/>
      <c r="JBA19" s="934"/>
      <c r="JBB19" s="934"/>
      <c r="JBC19" s="934"/>
      <c r="JBD19" s="934"/>
      <c r="JBE19" s="934"/>
      <c r="JBF19" s="934"/>
      <c r="JBG19" s="934"/>
      <c r="JBH19" s="934"/>
      <c r="JBI19" s="934"/>
      <c r="JBJ19" s="934"/>
      <c r="JBK19" s="934"/>
      <c r="JBL19" s="934"/>
      <c r="JBM19" s="934"/>
      <c r="JBN19" s="934"/>
      <c r="JBO19" s="934"/>
      <c r="JBP19" s="934"/>
      <c r="JBQ19" s="934"/>
      <c r="JBR19" s="934"/>
      <c r="JBS19" s="934"/>
      <c r="JBT19" s="934"/>
      <c r="JBU19" s="934"/>
      <c r="JBV19" s="934"/>
      <c r="JBW19" s="934"/>
      <c r="JBX19" s="934"/>
      <c r="JBY19" s="934"/>
      <c r="JBZ19" s="934"/>
      <c r="JCA19" s="934"/>
      <c r="JCB19" s="934"/>
      <c r="JCC19" s="934"/>
      <c r="JCD19" s="934"/>
      <c r="JCE19" s="934"/>
      <c r="JCF19" s="934"/>
      <c r="JCG19" s="934"/>
      <c r="JCH19" s="934"/>
      <c r="JCI19" s="934"/>
      <c r="JCJ19" s="934"/>
      <c r="JCK19" s="934"/>
      <c r="JCL19" s="934"/>
      <c r="JCM19" s="934"/>
      <c r="JCN19" s="934"/>
      <c r="JCO19" s="934"/>
      <c r="JCP19" s="934"/>
      <c r="JCQ19" s="934"/>
      <c r="JCR19" s="934"/>
      <c r="JCS19" s="934"/>
      <c r="JCT19" s="934"/>
      <c r="JCU19" s="934"/>
      <c r="JCV19" s="934"/>
      <c r="JCW19" s="934"/>
      <c r="JCX19" s="934"/>
      <c r="JCY19" s="934"/>
      <c r="JCZ19" s="934"/>
      <c r="JDA19" s="934"/>
      <c r="JDB19" s="934"/>
      <c r="JDC19" s="934"/>
      <c r="JDD19" s="934"/>
      <c r="JDE19" s="934"/>
      <c r="JDF19" s="934"/>
      <c r="JDG19" s="934"/>
      <c r="JDH19" s="934"/>
      <c r="JDI19" s="934"/>
      <c r="JDJ19" s="934"/>
      <c r="JDK19" s="934"/>
      <c r="JDL19" s="934"/>
      <c r="JDM19" s="934"/>
      <c r="JDN19" s="934"/>
      <c r="JDO19" s="934"/>
      <c r="JDP19" s="934"/>
      <c r="JDQ19" s="934"/>
      <c r="JDR19" s="934"/>
      <c r="JDS19" s="934"/>
      <c r="JDT19" s="934"/>
      <c r="JDU19" s="934"/>
      <c r="JDV19" s="934"/>
      <c r="JDW19" s="934"/>
      <c r="JDX19" s="934"/>
      <c r="JDY19" s="934"/>
      <c r="JDZ19" s="934"/>
      <c r="JEA19" s="934"/>
      <c r="JEB19" s="934"/>
      <c r="JEC19" s="934"/>
      <c r="JED19" s="934"/>
      <c r="JEE19" s="934"/>
      <c r="JEF19" s="934"/>
      <c r="JEG19" s="934"/>
      <c r="JEH19" s="934"/>
      <c r="JEI19" s="934"/>
      <c r="JEJ19" s="934"/>
      <c r="JEK19" s="934"/>
      <c r="JEL19" s="934"/>
      <c r="JEM19" s="934"/>
      <c r="JEN19" s="934"/>
      <c r="JEO19" s="934"/>
      <c r="JEP19" s="934"/>
      <c r="JEQ19" s="934"/>
      <c r="JER19" s="934"/>
      <c r="JES19" s="934"/>
      <c r="JET19" s="934"/>
      <c r="JEU19" s="934"/>
      <c r="JEV19" s="934"/>
      <c r="JEW19" s="934"/>
      <c r="JEX19" s="934"/>
      <c r="JEY19" s="934"/>
      <c r="JEZ19" s="934"/>
      <c r="JFA19" s="934"/>
      <c r="JFB19" s="934"/>
      <c r="JFC19" s="934"/>
      <c r="JFD19" s="934"/>
      <c r="JFE19" s="934"/>
      <c r="JFF19" s="934"/>
      <c r="JFG19" s="934"/>
      <c r="JFH19" s="934"/>
      <c r="JFI19" s="934"/>
      <c r="JFJ19" s="934"/>
      <c r="JFK19" s="934"/>
      <c r="JFL19" s="934"/>
      <c r="JFM19" s="934"/>
      <c r="JFN19" s="934"/>
      <c r="JFO19" s="934"/>
      <c r="JFP19" s="934"/>
      <c r="JFQ19" s="934"/>
      <c r="JFR19" s="934"/>
      <c r="JFS19" s="934"/>
      <c r="JFT19" s="934"/>
      <c r="JFU19" s="934"/>
      <c r="JFV19" s="934"/>
      <c r="JFW19" s="934"/>
      <c r="JFX19" s="934"/>
      <c r="JFY19" s="934"/>
      <c r="JFZ19" s="934"/>
      <c r="JGA19" s="934"/>
      <c r="JGB19" s="934"/>
      <c r="JGC19" s="934"/>
      <c r="JGD19" s="934"/>
      <c r="JGE19" s="934"/>
      <c r="JGF19" s="934"/>
      <c r="JGG19" s="934"/>
      <c r="JGH19" s="934"/>
      <c r="JGI19" s="934"/>
      <c r="JGJ19" s="934"/>
      <c r="JGK19" s="934"/>
      <c r="JGL19" s="934"/>
      <c r="JGM19" s="934"/>
      <c r="JGN19" s="934"/>
      <c r="JGO19" s="934"/>
      <c r="JGP19" s="934"/>
      <c r="JGQ19" s="934"/>
      <c r="JGR19" s="934"/>
      <c r="JGS19" s="934"/>
      <c r="JGT19" s="934"/>
      <c r="JGU19" s="934"/>
      <c r="JGV19" s="934"/>
      <c r="JGW19" s="934"/>
      <c r="JGX19" s="934"/>
      <c r="JGY19" s="934"/>
      <c r="JGZ19" s="934"/>
      <c r="JHA19" s="934"/>
      <c r="JHB19" s="934"/>
      <c r="JHC19" s="934"/>
      <c r="JHD19" s="934"/>
      <c r="JHE19" s="934"/>
      <c r="JHF19" s="934"/>
      <c r="JHG19" s="934"/>
      <c r="JHH19" s="934"/>
      <c r="JHI19" s="934"/>
      <c r="JHJ19" s="934"/>
      <c r="JHK19" s="934"/>
      <c r="JHL19" s="934"/>
      <c r="JHM19" s="934"/>
      <c r="JHN19" s="934"/>
      <c r="JHO19" s="934"/>
      <c r="JHP19" s="934"/>
      <c r="JHQ19" s="934"/>
      <c r="JHR19" s="934"/>
      <c r="JHS19" s="934"/>
      <c r="JHT19" s="934"/>
      <c r="JHU19" s="934"/>
      <c r="JHV19" s="934"/>
      <c r="JHW19" s="934"/>
      <c r="JHX19" s="934"/>
      <c r="JHY19" s="934"/>
      <c r="JHZ19" s="934"/>
      <c r="JIA19" s="934"/>
      <c r="JIB19" s="934"/>
      <c r="JIC19" s="934"/>
      <c r="JID19" s="934"/>
      <c r="JIE19" s="934"/>
      <c r="JIF19" s="934"/>
      <c r="JIG19" s="934"/>
      <c r="JIH19" s="934"/>
      <c r="JII19" s="934"/>
      <c r="JIJ19" s="934"/>
      <c r="JIK19" s="934"/>
      <c r="JIL19" s="934"/>
      <c r="JIM19" s="934"/>
      <c r="JIN19" s="934"/>
      <c r="JIO19" s="934"/>
      <c r="JIP19" s="934"/>
      <c r="JIQ19" s="934"/>
      <c r="JIR19" s="934"/>
      <c r="JIS19" s="934"/>
      <c r="JIT19" s="934"/>
      <c r="JIU19" s="934"/>
      <c r="JIV19" s="934"/>
      <c r="JIW19" s="934"/>
      <c r="JIX19" s="934"/>
      <c r="JIY19" s="934"/>
      <c r="JIZ19" s="934"/>
      <c r="JJA19" s="934"/>
      <c r="JJB19" s="934"/>
      <c r="JJC19" s="934"/>
      <c r="JJD19" s="934"/>
      <c r="JJE19" s="934"/>
      <c r="JJF19" s="934"/>
      <c r="JJG19" s="934"/>
      <c r="JJH19" s="934"/>
      <c r="JJI19" s="934"/>
      <c r="JJJ19" s="934"/>
      <c r="JJK19" s="934"/>
      <c r="JJL19" s="934"/>
      <c r="JJM19" s="934"/>
      <c r="JJN19" s="934"/>
      <c r="JJO19" s="934"/>
      <c r="JJP19" s="934"/>
      <c r="JJQ19" s="934"/>
      <c r="JJR19" s="934"/>
      <c r="JJS19" s="934"/>
      <c r="JJT19" s="934"/>
      <c r="JJU19" s="934"/>
      <c r="JJV19" s="934"/>
      <c r="JJW19" s="934"/>
      <c r="JJX19" s="934"/>
      <c r="JJY19" s="934"/>
      <c r="JJZ19" s="934"/>
      <c r="JKA19" s="934"/>
      <c r="JKB19" s="934"/>
      <c r="JKC19" s="934"/>
      <c r="JKD19" s="934"/>
      <c r="JKE19" s="934"/>
      <c r="JKF19" s="934"/>
      <c r="JKG19" s="934"/>
      <c r="JKH19" s="934"/>
      <c r="JKI19" s="934"/>
      <c r="JKJ19" s="934"/>
      <c r="JKK19" s="934"/>
      <c r="JKL19" s="934"/>
      <c r="JKM19" s="934"/>
      <c r="JKN19" s="934"/>
      <c r="JKO19" s="934"/>
      <c r="JKP19" s="934"/>
      <c r="JKQ19" s="934"/>
      <c r="JKR19" s="934"/>
      <c r="JKS19" s="934"/>
      <c r="JKT19" s="934"/>
      <c r="JKU19" s="934"/>
      <c r="JKV19" s="934"/>
      <c r="JKW19" s="934"/>
      <c r="JKX19" s="934"/>
      <c r="JKY19" s="934"/>
      <c r="JKZ19" s="934"/>
      <c r="JLA19" s="934"/>
      <c r="JLB19" s="934"/>
      <c r="JLC19" s="934"/>
      <c r="JLD19" s="934"/>
      <c r="JLE19" s="934"/>
      <c r="JLF19" s="934"/>
      <c r="JLG19" s="934"/>
      <c r="JLH19" s="934"/>
      <c r="JLI19" s="934"/>
      <c r="JLJ19" s="934"/>
      <c r="JLK19" s="934"/>
      <c r="JLL19" s="934"/>
      <c r="JLM19" s="934"/>
      <c r="JLN19" s="934"/>
      <c r="JLO19" s="934"/>
      <c r="JLP19" s="934"/>
      <c r="JLQ19" s="934"/>
      <c r="JLR19" s="934"/>
      <c r="JLS19" s="934"/>
      <c r="JLT19" s="934"/>
      <c r="JLU19" s="934"/>
      <c r="JLV19" s="934"/>
      <c r="JLW19" s="934"/>
      <c r="JLX19" s="934"/>
      <c r="JLY19" s="934"/>
      <c r="JLZ19" s="934"/>
      <c r="JMA19" s="934"/>
      <c r="JMB19" s="934"/>
      <c r="JMC19" s="934"/>
      <c r="JMD19" s="934"/>
      <c r="JME19" s="934"/>
      <c r="JMF19" s="934"/>
      <c r="JMG19" s="934"/>
      <c r="JMH19" s="934"/>
      <c r="JMI19" s="934"/>
      <c r="JMJ19" s="934"/>
      <c r="JMK19" s="934"/>
      <c r="JML19" s="934"/>
      <c r="JMM19" s="934"/>
      <c r="JMN19" s="934"/>
      <c r="JMO19" s="934"/>
      <c r="JMP19" s="934"/>
      <c r="JMQ19" s="934"/>
      <c r="JMR19" s="934"/>
      <c r="JMS19" s="934"/>
      <c r="JMT19" s="934"/>
      <c r="JMU19" s="934"/>
      <c r="JMV19" s="934"/>
      <c r="JMW19" s="934"/>
      <c r="JMX19" s="934"/>
      <c r="JMY19" s="934"/>
      <c r="JMZ19" s="934"/>
      <c r="JNA19" s="934"/>
      <c r="JNB19" s="934"/>
      <c r="JNC19" s="934"/>
      <c r="JND19" s="934"/>
      <c r="JNE19" s="934"/>
      <c r="JNF19" s="934"/>
      <c r="JNG19" s="934"/>
      <c r="JNH19" s="934"/>
      <c r="JNI19" s="934"/>
      <c r="JNJ19" s="934"/>
      <c r="JNK19" s="934"/>
      <c r="JNL19" s="934"/>
      <c r="JNM19" s="934"/>
      <c r="JNN19" s="934"/>
      <c r="JNO19" s="934"/>
      <c r="JNP19" s="934"/>
      <c r="JNQ19" s="934"/>
      <c r="JNR19" s="934"/>
      <c r="JNS19" s="934"/>
      <c r="JNT19" s="934"/>
      <c r="JNU19" s="934"/>
      <c r="JNV19" s="934"/>
      <c r="JNW19" s="934"/>
      <c r="JNX19" s="934"/>
      <c r="JNY19" s="934"/>
      <c r="JNZ19" s="934"/>
      <c r="JOA19" s="934"/>
      <c r="JOB19" s="934"/>
      <c r="JOC19" s="934"/>
      <c r="JOD19" s="934"/>
      <c r="JOE19" s="934"/>
      <c r="JOF19" s="934"/>
      <c r="JOG19" s="934"/>
      <c r="JOH19" s="934"/>
      <c r="JOI19" s="934"/>
      <c r="JOJ19" s="934"/>
      <c r="JOK19" s="934"/>
      <c r="JOL19" s="934"/>
      <c r="JOM19" s="934"/>
      <c r="JON19" s="934"/>
      <c r="JOO19" s="934"/>
      <c r="JOP19" s="934"/>
      <c r="JOQ19" s="934"/>
      <c r="JOR19" s="934"/>
      <c r="JOS19" s="934"/>
      <c r="JOT19" s="934"/>
      <c r="JOU19" s="934"/>
      <c r="JOV19" s="934"/>
      <c r="JOW19" s="934"/>
      <c r="JOX19" s="934"/>
      <c r="JOY19" s="934"/>
      <c r="JOZ19" s="934"/>
      <c r="JPA19" s="934"/>
      <c r="JPB19" s="934"/>
      <c r="JPC19" s="934"/>
      <c r="JPD19" s="934"/>
      <c r="JPE19" s="934"/>
      <c r="JPF19" s="934"/>
      <c r="JPG19" s="934"/>
      <c r="JPH19" s="934"/>
      <c r="JPI19" s="934"/>
      <c r="JPJ19" s="934"/>
      <c r="JPK19" s="934"/>
      <c r="JPL19" s="934"/>
      <c r="JPM19" s="934"/>
      <c r="JPN19" s="934"/>
      <c r="JPO19" s="934"/>
      <c r="JPP19" s="934"/>
      <c r="JPQ19" s="934"/>
      <c r="JPR19" s="934"/>
      <c r="JPS19" s="934"/>
      <c r="JPT19" s="934"/>
      <c r="JPU19" s="934"/>
      <c r="JPV19" s="934"/>
      <c r="JPW19" s="934"/>
      <c r="JPX19" s="934"/>
      <c r="JPY19" s="934"/>
      <c r="JPZ19" s="934"/>
      <c r="JQA19" s="934"/>
      <c r="JQB19" s="934"/>
      <c r="JQC19" s="934"/>
      <c r="JQD19" s="934"/>
      <c r="JQE19" s="934"/>
      <c r="JQF19" s="934"/>
      <c r="JQG19" s="934"/>
      <c r="JQH19" s="934"/>
      <c r="JQI19" s="934"/>
      <c r="JQJ19" s="934"/>
      <c r="JQK19" s="934"/>
      <c r="JQL19" s="934"/>
      <c r="JQM19" s="934"/>
      <c r="JQN19" s="934"/>
      <c r="JQO19" s="934"/>
      <c r="JQP19" s="934"/>
      <c r="JQQ19" s="934"/>
      <c r="JQR19" s="934"/>
      <c r="JQS19" s="934"/>
      <c r="JQT19" s="934"/>
      <c r="JQU19" s="934"/>
      <c r="JQV19" s="934"/>
      <c r="JQW19" s="934"/>
      <c r="JQX19" s="934"/>
      <c r="JQY19" s="934"/>
      <c r="JQZ19" s="934"/>
      <c r="JRA19" s="934"/>
      <c r="JRB19" s="934"/>
      <c r="JRC19" s="934"/>
      <c r="JRD19" s="934"/>
      <c r="JRE19" s="934"/>
      <c r="JRF19" s="934"/>
      <c r="JRG19" s="934"/>
      <c r="JRH19" s="934"/>
      <c r="JRI19" s="934"/>
      <c r="JRJ19" s="934"/>
      <c r="JRK19" s="934"/>
      <c r="JRL19" s="934"/>
      <c r="JRM19" s="934"/>
      <c r="JRN19" s="934"/>
      <c r="JRO19" s="934"/>
      <c r="JRP19" s="934"/>
      <c r="JRQ19" s="934"/>
      <c r="JRR19" s="934"/>
      <c r="JRS19" s="934"/>
      <c r="JRT19" s="934"/>
      <c r="JRU19" s="934"/>
      <c r="JRV19" s="934"/>
      <c r="JRW19" s="934"/>
      <c r="JRX19" s="934"/>
      <c r="JRY19" s="934"/>
      <c r="JRZ19" s="934"/>
      <c r="JSA19" s="934"/>
      <c r="JSB19" s="934"/>
      <c r="JSC19" s="934"/>
      <c r="JSD19" s="934"/>
      <c r="JSE19" s="934"/>
      <c r="JSF19" s="934"/>
      <c r="JSG19" s="934"/>
      <c r="JSH19" s="934"/>
      <c r="JSI19" s="934"/>
      <c r="JSJ19" s="934"/>
      <c r="JSK19" s="934"/>
      <c r="JSL19" s="934"/>
      <c r="JSM19" s="934"/>
      <c r="JSN19" s="934"/>
      <c r="JSO19" s="934"/>
      <c r="JSP19" s="934"/>
      <c r="JSQ19" s="934"/>
      <c r="JSR19" s="934"/>
      <c r="JSS19" s="934"/>
      <c r="JST19" s="934"/>
      <c r="JSU19" s="934"/>
      <c r="JSV19" s="934"/>
      <c r="JSW19" s="934"/>
      <c r="JSX19" s="934"/>
      <c r="JSY19" s="934"/>
      <c r="JSZ19" s="934"/>
      <c r="JTA19" s="934"/>
      <c r="JTB19" s="934"/>
      <c r="JTC19" s="934"/>
      <c r="JTD19" s="934"/>
      <c r="JTE19" s="934"/>
      <c r="JTF19" s="934"/>
      <c r="JTG19" s="934"/>
      <c r="JTH19" s="934"/>
      <c r="JTI19" s="934"/>
      <c r="JTJ19" s="934"/>
      <c r="JTK19" s="934"/>
      <c r="JTL19" s="934"/>
      <c r="JTM19" s="934"/>
      <c r="JTN19" s="934"/>
      <c r="JTO19" s="934"/>
      <c r="JTP19" s="934"/>
      <c r="JTQ19" s="934"/>
      <c r="JTR19" s="934"/>
      <c r="JTS19" s="934"/>
      <c r="JTT19" s="934"/>
      <c r="JTU19" s="934"/>
      <c r="JTV19" s="934"/>
      <c r="JTW19" s="934"/>
      <c r="JTX19" s="934"/>
      <c r="JTY19" s="934"/>
      <c r="JTZ19" s="934"/>
      <c r="JUA19" s="934"/>
      <c r="JUB19" s="934"/>
      <c r="JUC19" s="934"/>
      <c r="JUD19" s="934"/>
      <c r="JUE19" s="934"/>
      <c r="JUF19" s="934"/>
      <c r="JUG19" s="934"/>
      <c r="JUH19" s="934"/>
      <c r="JUI19" s="934"/>
      <c r="JUJ19" s="934"/>
      <c r="JUK19" s="934"/>
      <c r="JUL19" s="934"/>
      <c r="JUM19" s="934"/>
      <c r="JUN19" s="934"/>
      <c r="JUO19" s="934"/>
      <c r="JUP19" s="934"/>
      <c r="JUQ19" s="934"/>
      <c r="JUR19" s="934"/>
      <c r="JUS19" s="934"/>
      <c r="JUT19" s="934"/>
      <c r="JUU19" s="934"/>
      <c r="JUV19" s="934"/>
      <c r="JUW19" s="934"/>
      <c r="JUX19" s="934"/>
      <c r="JUY19" s="934"/>
      <c r="JUZ19" s="934"/>
      <c r="JVA19" s="934"/>
      <c r="JVB19" s="934"/>
      <c r="JVC19" s="934"/>
      <c r="JVD19" s="934"/>
      <c r="JVE19" s="934"/>
      <c r="JVF19" s="934"/>
      <c r="JVG19" s="934"/>
      <c r="JVH19" s="934"/>
      <c r="JVI19" s="934"/>
      <c r="JVJ19" s="934"/>
      <c r="JVK19" s="934"/>
      <c r="JVL19" s="934"/>
      <c r="JVM19" s="934"/>
      <c r="JVN19" s="934"/>
      <c r="JVO19" s="934"/>
      <c r="JVP19" s="934"/>
      <c r="JVQ19" s="934"/>
      <c r="JVR19" s="934"/>
      <c r="JVS19" s="934"/>
      <c r="JVT19" s="934"/>
      <c r="JVU19" s="934"/>
      <c r="JVV19" s="934"/>
      <c r="JVW19" s="934"/>
      <c r="JVX19" s="934"/>
      <c r="JVY19" s="934"/>
      <c r="JVZ19" s="934"/>
      <c r="JWA19" s="934"/>
      <c r="JWB19" s="934"/>
      <c r="JWC19" s="934"/>
      <c r="JWD19" s="934"/>
      <c r="JWE19" s="934"/>
      <c r="JWF19" s="934"/>
      <c r="JWG19" s="934"/>
      <c r="JWH19" s="934"/>
      <c r="JWI19" s="934"/>
      <c r="JWJ19" s="934"/>
      <c r="JWK19" s="934"/>
      <c r="JWL19" s="934"/>
      <c r="JWM19" s="934"/>
      <c r="JWN19" s="934"/>
      <c r="JWO19" s="934"/>
      <c r="JWP19" s="934"/>
      <c r="JWQ19" s="934"/>
      <c r="JWR19" s="934"/>
      <c r="JWS19" s="934"/>
      <c r="JWT19" s="934"/>
      <c r="JWU19" s="934"/>
      <c r="JWV19" s="934"/>
      <c r="JWW19" s="934"/>
      <c r="JWX19" s="934"/>
      <c r="JWY19" s="934"/>
      <c r="JWZ19" s="934"/>
      <c r="JXA19" s="934"/>
      <c r="JXB19" s="934"/>
      <c r="JXC19" s="934"/>
      <c r="JXD19" s="934"/>
      <c r="JXE19" s="934"/>
      <c r="JXF19" s="934"/>
      <c r="JXG19" s="934"/>
      <c r="JXH19" s="934"/>
      <c r="JXI19" s="934"/>
      <c r="JXJ19" s="934"/>
      <c r="JXK19" s="934"/>
      <c r="JXL19" s="934"/>
      <c r="JXM19" s="934"/>
      <c r="JXN19" s="934"/>
      <c r="JXO19" s="934"/>
      <c r="JXP19" s="934"/>
      <c r="JXQ19" s="934"/>
      <c r="JXR19" s="934"/>
      <c r="JXS19" s="934"/>
      <c r="JXT19" s="934"/>
      <c r="JXU19" s="934"/>
      <c r="JXV19" s="934"/>
      <c r="JXW19" s="934"/>
      <c r="JXX19" s="934"/>
      <c r="JXY19" s="934"/>
      <c r="JXZ19" s="934"/>
      <c r="JYA19" s="934"/>
      <c r="JYB19" s="934"/>
      <c r="JYC19" s="934"/>
      <c r="JYD19" s="934"/>
      <c r="JYE19" s="934"/>
      <c r="JYF19" s="934"/>
      <c r="JYG19" s="934"/>
      <c r="JYH19" s="934"/>
      <c r="JYI19" s="934"/>
      <c r="JYJ19" s="934"/>
      <c r="JYK19" s="934"/>
      <c r="JYL19" s="934"/>
      <c r="JYM19" s="934"/>
      <c r="JYN19" s="934"/>
      <c r="JYO19" s="934"/>
      <c r="JYP19" s="934"/>
      <c r="JYQ19" s="934"/>
      <c r="JYR19" s="934"/>
      <c r="JYS19" s="934"/>
      <c r="JYT19" s="934"/>
      <c r="JYU19" s="934"/>
      <c r="JYV19" s="934"/>
      <c r="JYW19" s="934"/>
      <c r="JYX19" s="934"/>
      <c r="JYY19" s="934"/>
      <c r="JYZ19" s="934"/>
      <c r="JZA19" s="934"/>
      <c r="JZB19" s="934"/>
      <c r="JZC19" s="934"/>
      <c r="JZD19" s="934"/>
      <c r="JZE19" s="934"/>
      <c r="JZF19" s="934"/>
      <c r="JZG19" s="934"/>
      <c r="JZH19" s="934"/>
      <c r="JZI19" s="934"/>
      <c r="JZJ19" s="934"/>
      <c r="JZK19" s="934"/>
      <c r="JZL19" s="934"/>
      <c r="JZM19" s="934"/>
      <c r="JZN19" s="934"/>
      <c r="JZO19" s="934"/>
      <c r="JZP19" s="934"/>
      <c r="JZQ19" s="934"/>
      <c r="JZR19" s="934"/>
      <c r="JZS19" s="934"/>
      <c r="JZT19" s="934"/>
      <c r="JZU19" s="934"/>
      <c r="JZV19" s="934"/>
      <c r="JZW19" s="934"/>
      <c r="JZX19" s="934"/>
      <c r="JZY19" s="934"/>
      <c r="JZZ19" s="934"/>
      <c r="KAA19" s="934"/>
      <c r="KAB19" s="934"/>
      <c r="KAC19" s="934"/>
      <c r="KAD19" s="934"/>
      <c r="KAE19" s="934"/>
      <c r="KAF19" s="934"/>
      <c r="KAG19" s="934"/>
      <c r="KAH19" s="934"/>
      <c r="KAI19" s="934"/>
      <c r="KAJ19" s="934"/>
      <c r="KAK19" s="934"/>
      <c r="KAL19" s="934"/>
      <c r="KAM19" s="934"/>
      <c r="KAN19" s="934"/>
      <c r="KAO19" s="934"/>
      <c r="KAP19" s="934"/>
      <c r="KAQ19" s="934"/>
      <c r="KAR19" s="934"/>
      <c r="KAS19" s="934"/>
      <c r="KAT19" s="934"/>
      <c r="KAU19" s="934"/>
      <c r="KAV19" s="934"/>
      <c r="KAW19" s="934"/>
      <c r="KAX19" s="934"/>
      <c r="KAY19" s="934"/>
      <c r="KAZ19" s="934"/>
      <c r="KBA19" s="934"/>
      <c r="KBB19" s="934"/>
      <c r="KBC19" s="934"/>
      <c r="KBD19" s="934"/>
      <c r="KBE19" s="934"/>
      <c r="KBF19" s="934"/>
      <c r="KBG19" s="934"/>
      <c r="KBH19" s="934"/>
      <c r="KBI19" s="934"/>
      <c r="KBJ19" s="934"/>
      <c r="KBK19" s="934"/>
      <c r="KBL19" s="934"/>
      <c r="KBM19" s="934"/>
      <c r="KBN19" s="934"/>
      <c r="KBO19" s="934"/>
      <c r="KBP19" s="934"/>
      <c r="KBQ19" s="934"/>
      <c r="KBR19" s="934"/>
      <c r="KBS19" s="934"/>
      <c r="KBT19" s="934"/>
      <c r="KBU19" s="934"/>
      <c r="KBV19" s="934"/>
      <c r="KBW19" s="934"/>
      <c r="KBX19" s="934"/>
      <c r="KBY19" s="934"/>
      <c r="KBZ19" s="934"/>
      <c r="KCA19" s="934"/>
      <c r="KCB19" s="934"/>
      <c r="KCC19" s="934"/>
      <c r="KCD19" s="934"/>
      <c r="KCE19" s="934"/>
      <c r="KCF19" s="934"/>
      <c r="KCG19" s="934"/>
      <c r="KCH19" s="934"/>
      <c r="KCI19" s="934"/>
      <c r="KCJ19" s="934"/>
      <c r="KCK19" s="934"/>
      <c r="KCL19" s="934"/>
      <c r="KCM19" s="934"/>
      <c r="KCN19" s="934"/>
      <c r="KCO19" s="934"/>
      <c r="KCP19" s="934"/>
      <c r="KCQ19" s="934"/>
      <c r="KCR19" s="934"/>
      <c r="KCS19" s="934"/>
      <c r="KCT19" s="934"/>
      <c r="KCU19" s="934"/>
      <c r="KCV19" s="934"/>
      <c r="KCW19" s="934"/>
      <c r="KCX19" s="934"/>
      <c r="KCY19" s="934"/>
      <c r="KCZ19" s="934"/>
      <c r="KDA19" s="934"/>
      <c r="KDB19" s="934"/>
      <c r="KDC19" s="934"/>
      <c r="KDD19" s="934"/>
      <c r="KDE19" s="934"/>
      <c r="KDF19" s="934"/>
      <c r="KDG19" s="934"/>
      <c r="KDH19" s="934"/>
      <c r="KDI19" s="934"/>
      <c r="KDJ19" s="934"/>
      <c r="KDK19" s="934"/>
      <c r="KDL19" s="934"/>
      <c r="KDM19" s="934"/>
      <c r="KDN19" s="934"/>
      <c r="KDO19" s="934"/>
      <c r="KDP19" s="934"/>
      <c r="KDQ19" s="934"/>
      <c r="KDR19" s="934"/>
      <c r="KDS19" s="934"/>
      <c r="KDT19" s="934"/>
      <c r="KDU19" s="934"/>
      <c r="KDV19" s="934"/>
      <c r="KDW19" s="934"/>
      <c r="KDX19" s="934"/>
      <c r="KDY19" s="934"/>
      <c r="KDZ19" s="934"/>
      <c r="KEA19" s="934"/>
      <c r="KEB19" s="934"/>
      <c r="KEC19" s="934"/>
      <c r="KED19" s="934"/>
      <c r="KEE19" s="934"/>
      <c r="KEF19" s="934"/>
      <c r="KEG19" s="934"/>
      <c r="KEH19" s="934"/>
      <c r="KEI19" s="934"/>
      <c r="KEJ19" s="934"/>
      <c r="KEK19" s="934"/>
      <c r="KEL19" s="934"/>
      <c r="KEM19" s="934"/>
      <c r="KEN19" s="934"/>
      <c r="KEO19" s="934"/>
      <c r="KEP19" s="934"/>
      <c r="KEQ19" s="934"/>
      <c r="KER19" s="934"/>
      <c r="KES19" s="934"/>
      <c r="KET19" s="934"/>
      <c r="KEU19" s="934"/>
      <c r="KEV19" s="934"/>
      <c r="KEW19" s="934"/>
      <c r="KEX19" s="934"/>
      <c r="KEY19" s="934"/>
      <c r="KEZ19" s="934"/>
      <c r="KFA19" s="934"/>
      <c r="KFB19" s="934"/>
      <c r="KFC19" s="934"/>
      <c r="KFD19" s="934"/>
      <c r="KFE19" s="934"/>
      <c r="KFF19" s="934"/>
      <c r="KFG19" s="934"/>
      <c r="KFH19" s="934"/>
      <c r="KFI19" s="934"/>
      <c r="KFJ19" s="934"/>
      <c r="KFK19" s="934"/>
      <c r="KFL19" s="934"/>
      <c r="KFM19" s="934"/>
      <c r="KFN19" s="934"/>
      <c r="KFO19" s="934"/>
      <c r="KFP19" s="934"/>
      <c r="KFQ19" s="934"/>
      <c r="KFR19" s="934"/>
      <c r="KFS19" s="934"/>
      <c r="KFT19" s="934"/>
      <c r="KFU19" s="934"/>
      <c r="KFV19" s="934"/>
      <c r="KFW19" s="934"/>
      <c r="KFX19" s="934"/>
      <c r="KFY19" s="934"/>
      <c r="KFZ19" s="934"/>
      <c r="KGA19" s="934"/>
      <c r="KGB19" s="934"/>
      <c r="KGC19" s="934"/>
      <c r="KGD19" s="934"/>
      <c r="KGE19" s="934"/>
      <c r="KGF19" s="934"/>
      <c r="KGG19" s="934"/>
      <c r="KGH19" s="934"/>
      <c r="KGI19" s="934"/>
      <c r="KGJ19" s="934"/>
      <c r="KGK19" s="934"/>
      <c r="KGL19" s="934"/>
      <c r="KGM19" s="934"/>
      <c r="KGN19" s="934"/>
      <c r="KGO19" s="934"/>
      <c r="KGP19" s="934"/>
      <c r="KGQ19" s="934"/>
      <c r="KGR19" s="934"/>
      <c r="KGS19" s="934"/>
      <c r="KGT19" s="934"/>
      <c r="KGU19" s="934"/>
      <c r="KGV19" s="934"/>
      <c r="KGW19" s="934"/>
      <c r="KGX19" s="934"/>
      <c r="KGY19" s="934"/>
      <c r="KGZ19" s="934"/>
      <c r="KHA19" s="934"/>
      <c r="KHB19" s="934"/>
      <c r="KHC19" s="934"/>
      <c r="KHD19" s="934"/>
      <c r="KHE19" s="934"/>
      <c r="KHF19" s="934"/>
      <c r="KHG19" s="934"/>
      <c r="KHH19" s="934"/>
      <c r="KHI19" s="934"/>
      <c r="KHJ19" s="934"/>
      <c r="KHK19" s="934"/>
      <c r="KHL19" s="934"/>
      <c r="KHM19" s="934"/>
      <c r="KHN19" s="934"/>
      <c r="KHO19" s="934"/>
      <c r="KHP19" s="934"/>
      <c r="KHQ19" s="934"/>
      <c r="KHR19" s="934"/>
      <c r="KHS19" s="934"/>
      <c r="KHT19" s="934"/>
      <c r="KHU19" s="934"/>
      <c r="KHV19" s="934"/>
      <c r="KHW19" s="934"/>
      <c r="KHX19" s="934"/>
      <c r="KHY19" s="934"/>
      <c r="KHZ19" s="934"/>
      <c r="KIA19" s="934"/>
      <c r="KIB19" s="934"/>
      <c r="KIC19" s="934"/>
      <c r="KID19" s="934"/>
      <c r="KIE19" s="934"/>
      <c r="KIF19" s="934"/>
      <c r="KIG19" s="934"/>
      <c r="KIH19" s="934"/>
      <c r="KII19" s="934"/>
      <c r="KIJ19" s="934"/>
      <c r="KIK19" s="934"/>
      <c r="KIL19" s="934"/>
      <c r="KIM19" s="934"/>
      <c r="KIN19" s="934"/>
      <c r="KIO19" s="934"/>
      <c r="KIP19" s="934"/>
      <c r="KIQ19" s="934"/>
      <c r="KIR19" s="934"/>
      <c r="KIS19" s="934"/>
      <c r="KIT19" s="934"/>
      <c r="KIU19" s="934"/>
      <c r="KIV19" s="934"/>
      <c r="KIW19" s="934"/>
      <c r="KIX19" s="934"/>
      <c r="KIY19" s="934"/>
      <c r="KIZ19" s="934"/>
      <c r="KJA19" s="934"/>
      <c r="KJB19" s="934"/>
      <c r="KJC19" s="934"/>
      <c r="KJD19" s="934"/>
      <c r="KJE19" s="934"/>
      <c r="KJF19" s="934"/>
      <c r="KJG19" s="934"/>
      <c r="KJH19" s="934"/>
      <c r="KJI19" s="934"/>
      <c r="KJJ19" s="934"/>
      <c r="KJK19" s="934"/>
      <c r="KJL19" s="934"/>
      <c r="KJM19" s="934"/>
      <c r="KJN19" s="934"/>
      <c r="KJO19" s="934"/>
      <c r="KJP19" s="934"/>
      <c r="KJQ19" s="934"/>
      <c r="KJR19" s="934"/>
      <c r="KJS19" s="934"/>
      <c r="KJT19" s="934"/>
      <c r="KJU19" s="934"/>
      <c r="KJV19" s="934"/>
      <c r="KJW19" s="934"/>
      <c r="KJX19" s="934"/>
      <c r="KJY19" s="934"/>
      <c r="KJZ19" s="934"/>
      <c r="KKA19" s="934"/>
      <c r="KKB19" s="934"/>
      <c r="KKC19" s="934"/>
      <c r="KKD19" s="934"/>
      <c r="KKE19" s="934"/>
      <c r="KKF19" s="934"/>
      <c r="KKG19" s="934"/>
      <c r="KKH19" s="934"/>
      <c r="KKI19" s="934"/>
      <c r="KKJ19" s="934"/>
      <c r="KKK19" s="934"/>
      <c r="KKL19" s="934"/>
      <c r="KKM19" s="934"/>
      <c r="KKN19" s="934"/>
      <c r="KKO19" s="934"/>
      <c r="KKP19" s="934"/>
      <c r="KKQ19" s="934"/>
      <c r="KKR19" s="934"/>
      <c r="KKS19" s="934"/>
      <c r="KKT19" s="934"/>
      <c r="KKU19" s="934"/>
      <c r="KKV19" s="934"/>
      <c r="KKW19" s="934"/>
      <c r="KKX19" s="934"/>
      <c r="KKY19" s="934"/>
      <c r="KKZ19" s="934"/>
      <c r="KLA19" s="934"/>
      <c r="KLB19" s="934"/>
      <c r="KLC19" s="934"/>
      <c r="KLD19" s="934"/>
      <c r="KLE19" s="934"/>
      <c r="KLF19" s="934"/>
      <c r="KLG19" s="934"/>
      <c r="KLH19" s="934"/>
      <c r="KLI19" s="934"/>
      <c r="KLJ19" s="934"/>
      <c r="KLK19" s="934"/>
      <c r="KLL19" s="934"/>
      <c r="KLM19" s="934"/>
      <c r="KLN19" s="934"/>
      <c r="KLO19" s="934"/>
      <c r="KLP19" s="934"/>
      <c r="KLQ19" s="934"/>
      <c r="KLR19" s="934"/>
      <c r="KLS19" s="934"/>
      <c r="KLT19" s="934"/>
      <c r="KLU19" s="934"/>
      <c r="KLV19" s="934"/>
      <c r="KLW19" s="934"/>
      <c r="KLX19" s="934"/>
      <c r="KLY19" s="934"/>
      <c r="KLZ19" s="934"/>
      <c r="KMA19" s="934"/>
      <c r="KMB19" s="934"/>
      <c r="KMC19" s="934"/>
      <c r="KMD19" s="934"/>
      <c r="KME19" s="934"/>
      <c r="KMF19" s="934"/>
      <c r="KMG19" s="934"/>
      <c r="KMH19" s="934"/>
      <c r="KMI19" s="934"/>
      <c r="KMJ19" s="934"/>
      <c r="KMK19" s="934"/>
      <c r="KML19" s="934"/>
      <c r="KMM19" s="934"/>
      <c r="KMN19" s="934"/>
      <c r="KMO19" s="934"/>
      <c r="KMP19" s="934"/>
      <c r="KMQ19" s="934"/>
      <c r="KMR19" s="934"/>
      <c r="KMS19" s="934"/>
      <c r="KMT19" s="934"/>
      <c r="KMU19" s="934"/>
      <c r="KMV19" s="934"/>
      <c r="KMW19" s="934"/>
      <c r="KMX19" s="934"/>
      <c r="KMY19" s="934"/>
      <c r="KMZ19" s="934"/>
      <c r="KNA19" s="934"/>
      <c r="KNB19" s="934"/>
      <c r="KNC19" s="934"/>
      <c r="KND19" s="934"/>
      <c r="KNE19" s="934"/>
      <c r="KNF19" s="934"/>
      <c r="KNG19" s="934"/>
      <c r="KNH19" s="934"/>
      <c r="KNI19" s="934"/>
      <c r="KNJ19" s="934"/>
      <c r="KNK19" s="934"/>
      <c r="KNL19" s="934"/>
      <c r="KNM19" s="934"/>
      <c r="KNN19" s="934"/>
      <c r="KNO19" s="934"/>
      <c r="KNP19" s="934"/>
      <c r="KNQ19" s="934"/>
      <c r="KNR19" s="934"/>
      <c r="KNS19" s="934"/>
      <c r="KNT19" s="934"/>
      <c r="KNU19" s="934"/>
      <c r="KNV19" s="934"/>
      <c r="KNW19" s="934"/>
      <c r="KNX19" s="934"/>
      <c r="KNY19" s="934"/>
      <c r="KNZ19" s="934"/>
      <c r="KOA19" s="934"/>
      <c r="KOB19" s="934"/>
      <c r="KOC19" s="934"/>
      <c r="KOD19" s="934"/>
      <c r="KOE19" s="934"/>
      <c r="KOF19" s="934"/>
      <c r="KOG19" s="934"/>
      <c r="KOH19" s="934"/>
      <c r="KOI19" s="934"/>
      <c r="KOJ19" s="934"/>
      <c r="KOK19" s="934"/>
      <c r="KOL19" s="934"/>
      <c r="KOM19" s="934"/>
      <c r="KON19" s="934"/>
      <c r="KOO19" s="934"/>
      <c r="KOP19" s="934"/>
      <c r="KOQ19" s="934"/>
      <c r="KOR19" s="934"/>
      <c r="KOS19" s="934"/>
      <c r="KOT19" s="934"/>
      <c r="KOU19" s="934"/>
      <c r="KOV19" s="934"/>
      <c r="KOW19" s="934"/>
      <c r="KOX19" s="934"/>
      <c r="KOY19" s="934"/>
      <c r="KOZ19" s="934"/>
      <c r="KPA19" s="934"/>
      <c r="KPB19" s="934"/>
      <c r="KPC19" s="934"/>
      <c r="KPD19" s="934"/>
      <c r="KPE19" s="934"/>
      <c r="KPF19" s="934"/>
      <c r="KPG19" s="934"/>
      <c r="KPH19" s="934"/>
      <c r="KPI19" s="934"/>
      <c r="KPJ19" s="934"/>
      <c r="KPK19" s="934"/>
      <c r="KPL19" s="934"/>
      <c r="KPM19" s="934"/>
      <c r="KPN19" s="934"/>
      <c r="KPO19" s="934"/>
      <c r="KPP19" s="934"/>
      <c r="KPQ19" s="934"/>
      <c r="KPR19" s="934"/>
      <c r="KPS19" s="934"/>
      <c r="KPT19" s="934"/>
      <c r="KPU19" s="934"/>
      <c r="KPV19" s="934"/>
      <c r="KPW19" s="934"/>
      <c r="KPX19" s="934"/>
      <c r="KPY19" s="934"/>
      <c r="KPZ19" s="934"/>
      <c r="KQA19" s="934"/>
      <c r="KQB19" s="934"/>
      <c r="KQC19" s="934"/>
      <c r="KQD19" s="934"/>
      <c r="KQE19" s="934"/>
      <c r="KQF19" s="934"/>
      <c r="KQG19" s="934"/>
      <c r="KQH19" s="934"/>
      <c r="KQI19" s="934"/>
      <c r="KQJ19" s="934"/>
      <c r="KQK19" s="934"/>
      <c r="KQL19" s="934"/>
      <c r="KQM19" s="934"/>
      <c r="KQN19" s="934"/>
      <c r="KQO19" s="934"/>
      <c r="KQP19" s="934"/>
      <c r="KQQ19" s="934"/>
      <c r="KQR19" s="934"/>
      <c r="KQS19" s="934"/>
      <c r="KQT19" s="934"/>
      <c r="KQU19" s="934"/>
      <c r="KQV19" s="934"/>
      <c r="KQW19" s="934"/>
      <c r="KQX19" s="934"/>
      <c r="KQY19" s="934"/>
      <c r="KQZ19" s="934"/>
      <c r="KRA19" s="934"/>
      <c r="KRB19" s="934"/>
      <c r="KRC19" s="934"/>
      <c r="KRD19" s="934"/>
      <c r="KRE19" s="934"/>
      <c r="KRF19" s="934"/>
      <c r="KRG19" s="934"/>
      <c r="KRH19" s="934"/>
      <c r="KRI19" s="934"/>
      <c r="KRJ19" s="934"/>
      <c r="KRK19" s="934"/>
      <c r="KRL19" s="934"/>
      <c r="KRM19" s="934"/>
      <c r="KRN19" s="934"/>
      <c r="KRO19" s="934"/>
      <c r="KRP19" s="934"/>
      <c r="KRQ19" s="934"/>
      <c r="KRR19" s="934"/>
      <c r="KRS19" s="934"/>
      <c r="KRT19" s="934"/>
      <c r="KRU19" s="934"/>
      <c r="KRV19" s="934"/>
      <c r="KRW19" s="934"/>
      <c r="KRX19" s="934"/>
      <c r="KRY19" s="934"/>
      <c r="KRZ19" s="934"/>
      <c r="KSA19" s="934"/>
      <c r="KSB19" s="934"/>
      <c r="KSC19" s="934"/>
      <c r="KSD19" s="934"/>
      <c r="KSE19" s="934"/>
      <c r="KSF19" s="934"/>
      <c r="KSG19" s="934"/>
      <c r="KSH19" s="934"/>
      <c r="KSI19" s="934"/>
      <c r="KSJ19" s="934"/>
      <c r="KSK19" s="934"/>
      <c r="KSL19" s="934"/>
      <c r="KSM19" s="934"/>
      <c r="KSN19" s="934"/>
      <c r="KSO19" s="934"/>
      <c r="KSP19" s="934"/>
      <c r="KSQ19" s="934"/>
      <c r="KSR19" s="934"/>
      <c r="KSS19" s="934"/>
      <c r="KST19" s="934"/>
      <c r="KSU19" s="934"/>
      <c r="KSV19" s="934"/>
      <c r="KSW19" s="934"/>
      <c r="KSX19" s="934"/>
      <c r="KSY19" s="934"/>
      <c r="KSZ19" s="934"/>
      <c r="KTA19" s="934"/>
      <c r="KTB19" s="934"/>
      <c r="KTC19" s="934"/>
      <c r="KTD19" s="934"/>
      <c r="KTE19" s="934"/>
      <c r="KTF19" s="934"/>
      <c r="KTG19" s="934"/>
      <c r="KTH19" s="934"/>
      <c r="KTI19" s="934"/>
      <c r="KTJ19" s="934"/>
      <c r="KTK19" s="934"/>
      <c r="KTL19" s="934"/>
      <c r="KTM19" s="934"/>
      <c r="KTN19" s="934"/>
      <c r="KTO19" s="934"/>
      <c r="KTP19" s="934"/>
      <c r="KTQ19" s="934"/>
      <c r="KTR19" s="934"/>
      <c r="KTS19" s="934"/>
      <c r="KTT19" s="934"/>
      <c r="KTU19" s="934"/>
      <c r="KTV19" s="934"/>
      <c r="KTW19" s="934"/>
      <c r="KTX19" s="934"/>
      <c r="KTY19" s="934"/>
      <c r="KTZ19" s="934"/>
      <c r="KUA19" s="934"/>
      <c r="KUB19" s="934"/>
      <c r="KUC19" s="934"/>
      <c r="KUD19" s="934"/>
      <c r="KUE19" s="934"/>
      <c r="KUF19" s="934"/>
      <c r="KUG19" s="934"/>
      <c r="KUH19" s="934"/>
      <c r="KUI19" s="934"/>
      <c r="KUJ19" s="934"/>
      <c r="KUK19" s="934"/>
      <c r="KUL19" s="934"/>
      <c r="KUM19" s="934"/>
      <c r="KUN19" s="934"/>
      <c r="KUO19" s="934"/>
      <c r="KUP19" s="934"/>
      <c r="KUQ19" s="934"/>
      <c r="KUR19" s="934"/>
      <c r="KUS19" s="934"/>
      <c r="KUT19" s="934"/>
      <c r="KUU19" s="934"/>
      <c r="KUV19" s="934"/>
      <c r="KUW19" s="934"/>
      <c r="KUX19" s="934"/>
      <c r="KUY19" s="934"/>
      <c r="KUZ19" s="934"/>
      <c r="KVA19" s="934"/>
      <c r="KVB19" s="934"/>
      <c r="KVC19" s="934"/>
      <c r="KVD19" s="934"/>
      <c r="KVE19" s="934"/>
      <c r="KVF19" s="934"/>
      <c r="KVG19" s="934"/>
      <c r="KVH19" s="934"/>
      <c r="KVI19" s="934"/>
      <c r="KVJ19" s="934"/>
      <c r="KVK19" s="934"/>
      <c r="KVL19" s="934"/>
      <c r="KVM19" s="934"/>
      <c r="KVN19" s="934"/>
      <c r="KVO19" s="934"/>
      <c r="KVP19" s="934"/>
      <c r="KVQ19" s="934"/>
      <c r="KVR19" s="934"/>
      <c r="KVS19" s="934"/>
      <c r="KVT19" s="934"/>
      <c r="KVU19" s="934"/>
      <c r="KVV19" s="934"/>
      <c r="KVW19" s="934"/>
      <c r="KVX19" s="934"/>
      <c r="KVY19" s="934"/>
      <c r="KVZ19" s="934"/>
      <c r="KWA19" s="934"/>
      <c r="KWB19" s="934"/>
      <c r="KWC19" s="934"/>
      <c r="KWD19" s="934"/>
      <c r="KWE19" s="934"/>
      <c r="KWF19" s="934"/>
      <c r="KWG19" s="934"/>
      <c r="KWH19" s="934"/>
      <c r="KWI19" s="934"/>
      <c r="KWJ19" s="934"/>
      <c r="KWK19" s="934"/>
      <c r="KWL19" s="934"/>
      <c r="KWM19" s="934"/>
      <c r="KWN19" s="934"/>
      <c r="KWO19" s="934"/>
      <c r="KWP19" s="934"/>
      <c r="KWQ19" s="934"/>
      <c r="KWR19" s="934"/>
      <c r="KWS19" s="934"/>
      <c r="KWT19" s="934"/>
      <c r="KWU19" s="934"/>
      <c r="KWV19" s="934"/>
      <c r="KWW19" s="934"/>
      <c r="KWX19" s="934"/>
      <c r="KWY19" s="934"/>
      <c r="KWZ19" s="934"/>
      <c r="KXA19" s="934"/>
      <c r="KXB19" s="934"/>
      <c r="KXC19" s="934"/>
      <c r="KXD19" s="934"/>
      <c r="KXE19" s="934"/>
      <c r="KXF19" s="934"/>
      <c r="KXG19" s="934"/>
      <c r="KXH19" s="934"/>
      <c r="KXI19" s="934"/>
      <c r="KXJ19" s="934"/>
      <c r="KXK19" s="934"/>
      <c r="KXL19" s="934"/>
      <c r="KXM19" s="934"/>
      <c r="KXN19" s="934"/>
      <c r="KXO19" s="934"/>
      <c r="KXP19" s="934"/>
      <c r="KXQ19" s="934"/>
      <c r="KXR19" s="934"/>
      <c r="KXS19" s="934"/>
      <c r="KXT19" s="934"/>
      <c r="KXU19" s="934"/>
      <c r="KXV19" s="934"/>
      <c r="KXW19" s="934"/>
      <c r="KXX19" s="934"/>
      <c r="KXY19" s="934"/>
      <c r="KXZ19" s="934"/>
      <c r="KYA19" s="934"/>
      <c r="KYB19" s="934"/>
      <c r="KYC19" s="934"/>
      <c r="KYD19" s="934"/>
      <c r="KYE19" s="934"/>
      <c r="KYF19" s="934"/>
      <c r="KYG19" s="934"/>
      <c r="KYH19" s="934"/>
      <c r="KYI19" s="934"/>
      <c r="KYJ19" s="934"/>
      <c r="KYK19" s="934"/>
      <c r="KYL19" s="934"/>
      <c r="KYM19" s="934"/>
      <c r="KYN19" s="934"/>
      <c r="KYO19" s="934"/>
      <c r="KYP19" s="934"/>
      <c r="KYQ19" s="934"/>
      <c r="KYR19" s="934"/>
      <c r="KYS19" s="934"/>
      <c r="KYT19" s="934"/>
      <c r="KYU19" s="934"/>
      <c r="KYV19" s="934"/>
      <c r="KYW19" s="934"/>
      <c r="KYX19" s="934"/>
      <c r="KYY19" s="934"/>
      <c r="KYZ19" s="934"/>
      <c r="KZA19" s="934"/>
      <c r="KZB19" s="934"/>
      <c r="KZC19" s="934"/>
      <c r="KZD19" s="934"/>
      <c r="KZE19" s="934"/>
      <c r="KZF19" s="934"/>
      <c r="KZG19" s="934"/>
      <c r="KZH19" s="934"/>
      <c r="KZI19" s="934"/>
      <c r="KZJ19" s="934"/>
      <c r="KZK19" s="934"/>
      <c r="KZL19" s="934"/>
      <c r="KZM19" s="934"/>
      <c r="KZN19" s="934"/>
      <c r="KZO19" s="934"/>
      <c r="KZP19" s="934"/>
      <c r="KZQ19" s="934"/>
      <c r="KZR19" s="934"/>
      <c r="KZS19" s="934"/>
      <c r="KZT19" s="934"/>
      <c r="KZU19" s="934"/>
      <c r="KZV19" s="934"/>
      <c r="KZW19" s="934"/>
      <c r="KZX19" s="934"/>
      <c r="KZY19" s="934"/>
      <c r="KZZ19" s="934"/>
      <c r="LAA19" s="934"/>
      <c r="LAB19" s="934"/>
      <c r="LAC19" s="934"/>
      <c r="LAD19" s="934"/>
      <c r="LAE19" s="934"/>
      <c r="LAF19" s="934"/>
      <c r="LAG19" s="934"/>
      <c r="LAH19" s="934"/>
      <c r="LAI19" s="934"/>
      <c r="LAJ19" s="934"/>
      <c r="LAK19" s="934"/>
      <c r="LAL19" s="934"/>
      <c r="LAM19" s="934"/>
      <c r="LAN19" s="934"/>
      <c r="LAO19" s="934"/>
      <c r="LAP19" s="934"/>
      <c r="LAQ19" s="934"/>
      <c r="LAR19" s="934"/>
      <c r="LAS19" s="934"/>
      <c r="LAT19" s="934"/>
      <c r="LAU19" s="934"/>
      <c r="LAV19" s="934"/>
      <c r="LAW19" s="934"/>
      <c r="LAX19" s="934"/>
      <c r="LAY19" s="934"/>
      <c r="LAZ19" s="934"/>
      <c r="LBA19" s="934"/>
      <c r="LBB19" s="934"/>
      <c r="LBC19" s="934"/>
      <c r="LBD19" s="934"/>
      <c r="LBE19" s="934"/>
      <c r="LBF19" s="934"/>
      <c r="LBG19" s="934"/>
      <c r="LBH19" s="934"/>
      <c r="LBI19" s="934"/>
      <c r="LBJ19" s="934"/>
      <c r="LBK19" s="934"/>
      <c r="LBL19" s="934"/>
      <c r="LBM19" s="934"/>
      <c r="LBN19" s="934"/>
      <c r="LBO19" s="934"/>
      <c r="LBP19" s="934"/>
      <c r="LBQ19" s="934"/>
      <c r="LBR19" s="934"/>
      <c r="LBS19" s="934"/>
      <c r="LBT19" s="934"/>
      <c r="LBU19" s="934"/>
      <c r="LBV19" s="934"/>
      <c r="LBW19" s="934"/>
      <c r="LBX19" s="934"/>
      <c r="LBY19" s="934"/>
      <c r="LBZ19" s="934"/>
      <c r="LCA19" s="934"/>
      <c r="LCB19" s="934"/>
      <c r="LCC19" s="934"/>
      <c r="LCD19" s="934"/>
      <c r="LCE19" s="934"/>
      <c r="LCF19" s="934"/>
      <c r="LCG19" s="934"/>
      <c r="LCH19" s="934"/>
      <c r="LCI19" s="934"/>
      <c r="LCJ19" s="934"/>
      <c r="LCK19" s="934"/>
      <c r="LCL19" s="934"/>
      <c r="LCM19" s="934"/>
      <c r="LCN19" s="934"/>
      <c r="LCO19" s="934"/>
      <c r="LCP19" s="934"/>
      <c r="LCQ19" s="934"/>
      <c r="LCR19" s="934"/>
      <c r="LCS19" s="934"/>
      <c r="LCT19" s="934"/>
      <c r="LCU19" s="934"/>
      <c r="LCV19" s="934"/>
      <c r="LCW19" s="934"/>
      <c r="LCX19" s="934"/>
      <c r="LCY19" s="934"/>
      <c r="LCZ19" s="934"/>
      <c r="LDA19" s="934"/>
      <c r="LDB19" s="934"/>
      <c r="LDC19" s="934"/>
      <c r="LDD19" s="934"/>
      <c r="LDE19" s="934"/>
      <c r="LDF19" s="934"/>
      <c r="LDG19" s="934"/>
      <c r="LDH19" s="934"/>
      <c r="LDI19" s="934"/>
      <c r="LDJ19" s="934"/>
      <c r="LDK19" s="934"/>
      <c r="LDL19" s="934"/>
      <c r="LDM19" s="934"/>
      <c r="LDN19" s="934"/>
      <c r="LDO19" s="934"/>
      <c r="LDP19" s="934"/>
      <c r="LDQ19" s="934"/>
      <c r="LDR19" s="934"/>
      <c r="LDS19" s="934"/>
      <c r="LDT19" s="934"/>
      <c r="LDU19" s="934"/>
      <c r="LDV19" s="934"/>
      <c r="LDW19" s="934"/>
      <c r="LDX19" s="934"/>
      <c r="LDY19" s="934"/>
      <c r="LDZ19" s="934"/>
      <c r="LEA19" s="934"/>
      <c r="LEB19" s="934"/>
      <c r="LEC19" s="934"/>
      <c r="LED19" s="934"/>
      <c r="LEE19" s="934"/>
      <c r="LEF19" s="934"/>
      <c r="LEG19" s="934"/>
      <c r="LEH19" s="934"/>
      <c r="LEI19" s="934"/>
      <c r="LEJ19" s="934"/>
      <c r="LEK19" s="934"/>
      <c r="LEL19" s="934"/>
      <c r="LEM19" s="934"/>
      <c r="LEN19" s="934"/>
      <c r="LEO19" s="934"/>
      <c r="LEP19" s="934"/>
      <c r="LEQ19" s="934"/>
      <c r="LER19" s="934"/>
      <c r="LES19" s="934"/>
      <c r="LET19" s="934"/>
      <c r="LEU19" s="934"/>
      <c r="LEV19" s="934"/>
      <c r="LEW19" s="934"/>
      <c r="LEX19" s="934"/>
      <c r="LEY19" s="934"/>
      <c r="LEZ19" s="934"/>
      <c r="LFA19" s="934"/>
      <c r="LFB19" s="934"/>
      <c r="LFC19" s="934"/>
      <c r="LFD19" s="934"/>
      <c r="LFE19" s="934"/>
      <c r="LFF19" s="934"/>
      <c r="LFG19" s="934"/>
      <c r="LFH19" s="934"/>
      <c r="LFI19" s="934"/>
      <c r="LFJ19" s="934"/>
      <c r="LFK19" s="934"/>
      <c r="LFL19" s="934"/>
      <c r="LFM19" s="934"/>
      <c r="LFN19" s="934"/>
      <c r="LFO19" s="934"/>
      <c r="LFP19" s="934"/>
      <c r="LFQ19" s="934"/>
      <c r="LFR19" s="934"/>
      <c r="LFS19" s="934"/>
      <c r="LFT19" s="934"/>
      <c r="LFU19" s="934"/>
      <c r="LFV19" s="934"/>
      <c r="LFW19" s="934"/>
      <c r="LFX19" s="934"/>
      <c r="LFY19" s="934"/>
      <c r="LFZ19" s="934"/>
      <c r="LGA19" s="934"/>
      <c r="LGB19" s="934"/>
      <c r="LGC19" s="934"/>
      <c r="LGD19" s="934"/>
      <c r="LGE19" s="934"/>
      <c r="LGF19" s="934"/>
      <c r="LGG19" s="934"/>
      <c r="LGH19" s="934"/>
      <c r="LGI19" s="934"/>
      <c r="LGJ19" s="934"/>
      <c r="LGK19" s="934"/>
      <c r="LGL19" s="934"/>
      <c r="LGM19" s="934"/>
      <c r="LGN19" s="934"/>
      <c r="LGO19" s="934"/>
      <c r="LGP19" s="934"/>
      <c r="LGQ19" s="934"/>
      <c r="LGR19" s="934"/>
      <c r="LGS19" s="934"/>
      <c r="LGT19" s="934"/>
      <c r="LGU19" s="934"/>
      <c r="LGV19" s="934"/>
      <c r="LGW19" s="934"/>
      <c r="LGX19" s="934"/>
      <c r="LGY19" s="934"/>
      <c r="LGZ19" s="934"/>
      <c r="LHA19" s="934"/>
      <c r="LHB19" s="934"/>
      <c r="LHC19" s="934"/>
      <c r="LHD19" s="934"/>
      <c r="LHE19" s="934"/>
      <c r="LHF19" s="934"/>
      <c r="LHG19" s="934"/>
      <c r="LHH19" s="934"/>
      <c r="LHI19" s="934"/>
      <c r="LHJ19" s="934"/>
      <c r="LHK19" s="934"/>
      <c r="LHL19" s="934"/>
      <c r="LHM19" s="934"/>
      <c r="LHN19" s="934"/>
      <c r="LHO19" s="934"/>
      <c r="LHP19" s="934"/>
      <c r="LHQ19" s="934"/>
      <c r="LHR19" s="934"/>
      <c r="LHS19" s="934"/>
      <c r="LHT19" s="934"/>
      <c r="LHU19" s="934"/>
      <c r="LHV19" s="934"/>
      <c r="LHW19" s="934"/>
      <c r="LHX19" s="934"/>
      <c r="LHY19" s="934"/>
      <c r="LHZ19" s="934"/>
      <c r="LIA19" s="934"/>
      <c r="LIB19" s="934"/>
      <c r="LIC19" s="934"/>
      <c r="LID19" s="934"/>
      <c r="LIE19" s="934"/>
      <c r="LIF19" s="934"/>
      <c r="LIG19" s="934"/>
      <c r="LIH19" s="934"/>
      <c r="LII19" s="934"/>
      <c r="LIJ19" s="934"/>
      <c r="LIK19" s="934"/>
      <c r="LIL19" s="934"/>
      <c r="LIM19" s="934"/>
      <c r="LIN19" s="934"/>
      <c r="LIO19" s="934"/>
      <c r="LIP19" s="934"/>
      <c r="LIQ19" s="934"/>
      <c r="LIR19" s="934"/>
      <c r="LIS19" s="934"/>
      <c r="LIT19" s="934"/>
      <c r="LIU19" s="934"/>
      <c r="LIV19" s="934"/>
      <c r="LIW19" s="934"/>
      <c r="LIX19" s="934"/>
      <c r="LIY19" s="934"/>
      <c r="LIZ19" s="934"/>
      <c r="LJA19" s="934"/>
      <c r="LJB19" s="934"/>
      <c r="LJC19" s="934"/>
      <c r="LJD19" s="934"/>
      <c r="LJE19" s="934"/>
      <c r="LJF19" s="934"/>
      <c r="LJG19" s="934"/>
      <c r="LJH19" s="934"/>
      <c r="LJI19" s="934"/>
      <c r="LJJ19" s="934"/>
      <c r="LJK19" s="934"/>
      <c r="LJL19" s="934"/>
      <c r="LJM19" s="934"/>
      <c r="LJN19" s="934"/>
      <c r="LJO19" s="934"/>
      <c r="LJP19" s="934"/>
      <c r="LJQ19" s="934"/>
      <c r="LJR19" s="934"/>
      <c r="LJS19" s="934"/>
      <c r="LJT19" s="934"/>
      <c r="LJU19" s="934"/>
      <c r="LJV19" s="934"/>
      <c r="LJW19" s="934"/>
      <c r="LJX19" s="934"/>
      <c r="LJY19" s="934"/>
      <c r="LJZ19" s="934"/>
      <c r="LKA19" s="934"/>
      <c r="LKB19" s="934"/>
      <c r="LKC19" s="934"/>
      <c r="LKD19" s="934"/>
      <c r="LKE19" s="934"/>
      <c r="LKF19" s="934"/>
      <c r="LKG19" s="934"/>
      <c r="LKH19" s="934"/>
      <c r="LKI19" s="934"/>
      <c r="LKJ19" s="934"/>
      <c r="LKK19" s="934"/>
      <c r="LKL19" s="934"/>
      <c r="LKM19" s="934"/>
      <c r="LKN19" s="934"/>
      <c r="LKO19" s="934"/>
      <c r="LKP19" s="934"/>
      <c r="LKQ19" s="934"/>
      <c r="LKR19" s="934"/>
      <c r="LKS19" s="934"/>
      <c r="LKT19" s="934"/>
      <c r="LKU19" s="934"/>
      <c r="LKV19" s="934"/>
      <c r="LKW19" s="934"/>
      <c r="LKX19" s="934"/>
      <c r="LKY19" s="934"/>
      <c r="LKZ19" s="934"/>
      <c r="LLA19" s="934"/>
      <c r="LLB19" s="934"/>
      <c r="LLC19" s="934"/>
      <c r="LLD19" s="934"/>
      <c r="LLE19" s="934"/>
      <c r="LLF19" s="934"/>
      <c r="LLG19" s="934"/>
      <c r="LLH19" s="934"/>
      <c r="LLI19" s="934"/>
      <c r="LLJ19" s="934"/>
      <c r="LLK19" s="934"/>
      <c r="LLL19" s="934"/>
      <c r="LLM19" s="934"/>
      <c r="LLN19" s="934"/>
      <c r="LLO19" s="934"/>
      <c r="LLP19" s="934"/>
      <c r="LLQ19" s="934"/>
      <c r="LLR19" s="934"/>
      <c r="LLS19" s="934"/>
      <c r="LLT19" s="934"/>
      <c r="LLU19" s="934"/>
      <c r="LLV19" s="934"/>
      <c r="LLW19" s="934"/>
      <c r="LLX19" s="934"/>
      <c r="LLY19" s="934"/>
      <c r="LLZ19" s="934"/>
      <c r="LMA19" s="934"/>
      <c r="LMB19" s="934"/>
      <c r="LMC19" s="934"/>
      <c r="LMD19" s="934"/>
      <c r="LME19" s="934"/>
      <c r="LMF19" s="934"/>
      <c r="LMG19" s="934"/>
      <c r="LMH19" s="934"/>
      <c r="LMI19" s="934"/>
      <c r="LMJ19" s="934"/>
      <c r="LMK19" s="934"/>
      <c r="LML19" s="934"/>
      <c r="LMM19" s="934"/>
      <c r="LMN19" s="934"/>
      <c r="LMO19" s="934"/>
      <c r="LMP19" s="934"/>
      <c r="LMQ19" s="934"/>
      <c r="LMR19" s="934"/>
      <c r="LMS19" s="934"/>
      <c r="LMT19" s="934"/>
      <c r="LMU19" s="934"/>
      <c r="LMV19" s="934"/>
      <c r="LMW19" s="934"/>
      <c r="LMX19" s="934"/>
      <c r="LMY19" s="934"/>
      <c r="LMZ19" s="934"/>
      <c r="LNA19" s="934"/>
      <c r="LNB19" s="934"/>
      <c r="LNC19" s="934"/>
      <c r="LND19" s="934"/>
      <c r="LNE19" s="934"/>
      <c r="LNF19" s="934"/>
      <c r="LNG19" s="934"/>
      <c r="LNH19" s="934"/>
      <c r="LNI19" s="934"/>
      <c r="LNJ19" s="934"/>
      <c r="LNK19" s="934"/>
      <c r="LNL19" s="934"/>
      <c r="LNM19" s="934"/>
      <c r="LNN19" s="934"/>
      <c r="LNO19" s="934"/>
      <c r="LNP19" s="934"/>
      <c r="LNQ19" s="934"/>
      <c r="LNR19" s="934"/>
      <c r="LNS19" s="934"/>
      <c r="LNT19" s="934"/>
      <c r="LNU19" s="934"/>
      <c r="LNV19" s="934"/>
      <c r="LNW19" s="934"/>
      <c r="LNX19" s="934"/>
      <c r="LNY19" s="934"/>
      <c r="LNZ19" s="934"/>
      <c r="LOA19" s="934"/>
      <c r="LOB19" s="934"/>
      <c r="LOC19" s="934"/>
      <c r="LOD19" s="934"/>
      <c r="LOE19" s="934"/>
      <c r="LOF19" s="934"/>
      <c r="LOG19" s="934"/>
      <c r="LOH19" s="934"/>
      <c r="LOI19" s="934"/>
      <c r="LOJ19" s="934"/>
      <c r="LOK19" s="934"/>
      <c r="LOL19" s="934"/>
      <c r="LOM19" s="934"/>
      <c r="LON19" s="934"/>
      <c r="LOO19" s="934"/>
      <c r="LOP19" s="934"/>
      <c r="LOQ19" s="934"/>
      <c r="LOR19" s="934"/>
      <c r="LOS19" s="934"/>
      <c r="LOT19" s="934"/>
      <c r="LOU19" s="934"/>
      <c r="LOV19" s="934"/>
      <c r="LOW19" s="934"/>
      <c r="LOX19" s="934"/>
      <c r="LOY19" s="934"/>
      <c r="LOZ19" s="934"/>
      <c r="LPA19" s="934"/>
      <c r="LPB19" s="934"/>
      <c r="LPC19" s="934"/>
      <c r="LPD19" s="934"/>
      <c r="LPE19" s="934"/>
      <c r="LPF19" s="934"/>
      <c r="LPG19" s="934"/>
      <c r="LPH19" s="934"/>
      <c r="LPI19" s="934"/>
      <c r="LPJ19" s="934"/>
      <c r="LPK19" s="934"/>
      <c r="LPL19" s="934"/>
      <c r="LPM19" s="934"/>
      <c r="LPN19" s="934"/>
      <c r="LPO19" s="934"/>
      <c r="LPP19" s="934"/>
      <c r="LPQ19" s="934"/>
      <c r="LPR19" s="934"/>
      <c r="LPS19" s="934"/>
      <c r="LPT19" s="934"/>
      <c r="LPU19" s="934"/>
      <c r="LPV19" s="934"/>
      <c r="LPW19" s="934"/>
      <c r="LPX19" s="934"/>
      <c r="LPY19" s="934"/>
      <c r="LPZ19" s="934"/>
      <c r="LQA19" s="934"/>
      <c r="LQB19" s="934"/>
      <c r="LQC19" s="934"/>
      <c r="LQD19" s="934"/>
      <c r="LQE19" s="934"/>
      <c r="LQF19" s="934"/>
      <c r="LQG19" s="934"/>
      <c r="LQH19" s="934"/>
      <c r="LQI19" s="934"/>
      <c r="LQJ19" s="934"/>
      <c r="LQK19" s="934"/>
      <c r="LQL19" s="934"/>
      <c r="LQM19" s="934"/>
      <c r="LQN19" s="934"/>
      <c r="LQO19" s="934"/>
      <c r="LQP19" s="934"/>
      <c r="LQQ19" s="934"/>
      <c r="LQR19" s="934"/>
      <c r="LQS19" s="934"/>
      <c r="LQT19" s="934"/>
      <c r="LQU19" s="934"/>
      <c r="LQV19" s="934"/>
      <c r="LQW19" s="934"/>
      <c r="LQX19" s="934"/>
      <c r="LQY19" s="934"/>
      <c r="LQZ19" s="934"/>
      <c r="LRA19" s="934"/>
      <c r="LRB19" s="934"/>
      <c r="LRC19" s="934"/>
      <c r="LRD19" s="934"/>
      <c r="LRE19" s="934"/>
      <c r="LRF19" s="934"/>
      <c r="LRG19" s="934"/>
      <c r="LRH19" s="934"/>
      <c r="LRI19" s="934"/>
      <c r="LRJ19" s="934"/>
      <c r="LRK19" s="934"/>
      <c r="LRL19" s="934"/>
      <c r="LRM19" s="934"/>
      <c r="LRN19" s="934"/>
      <c r="LRO19" s="934"/>
      <c r="LRP19" s="934"/>
      <c r="LRQ19" s="934"/>
      <c r="LRR19" s="934"/>
      <c r="LRS19" s="934"/>
      <c r="LRT19" s="934"/>
      <c r="LRU19" s="934"/>
      <c r="LRV19" s="934"/>
      <c r="LRW19" s="934"/>
      <c r="LRX19" s="934"/>
      <c r="LRY19" s="934"/>
      <c r="LRZ19" s="934"/>
      <c r="LSA19" s="934"/>
      <c r="LSB19" s="934"/>
      <c r="LSC19" s="934"/>
      <c r="LSD19" s="934"/>
      <c r="LSE19" s="934"/>
      <c r="LSF19" s="934"/>
      <c r="LSG19" s="934"/>
      <c r="LSH19" s="934"/>
      <c r="LSI19" s="934"/>
      <c r="LSJ19" s="934"/>
      <c r="LSK19" s="934"/>
      <c r="LSL19" s="934"/>
      <c r="LSM19" s="934"/>
      <c r="LSN19" s="934"/>
      <c r="LSO19" s="934"/>
      <c r="LSP19" s="934"/>
      <c r="LSQ19" s="934"/>
      <c r="LSR19" s="934"/>
      <c r="LSS19" s="934"/>
      <c r="LST19" s="934"/>
      <c r="LSU19" s="934"/>
      <c r="LSV19" s="934"/>
      <c r="LSW19" s="934"/>
      <c r="LSX19" s="934"/>
      <c r="LSY19" s="934"/>
      <c r="LSZ19" s="934"/>
      <c r="LTA19" s="934"/>
      <c r="LTB19" s="934"/>
      <c r="LTC19" s="934"/>
      <c r="LTD19" s="934"/>
      <c r="LTE19" s="934"/>
      <c r="LTF19" s="934"/>
      <c r="LTG19" s="934"/>
      <c r="LTH19" s="934"/>
      <c r="LTI19" s="934"/>
      <c r="LTJ19" s="934"/>
      <c r="LTK19" s="934"/>
      <c r="LTL19" s="934"/>
      <c r="LTM19" s="934"/>
      <c r="LTN19" s="934"/>
      <c r="LTO19" s="934"/>
      <c r="LTP19" s="934"/>
      <c r="LTQ19" s="934"/>
      <c r="LTR19" s="934"/>
      <c r="LTS19" s="934"/>
      <c r="LTT19" s="934"/>
      <c r="LTU19" s="934"/>
      <c r="LTV19" s="934"/>
      <c r="LTW19" s="934"/>
      <c r="LTX19" s="934"/>
      <c r="LTY19" s="934"/>
      <c r="LTZ19" s="934"/>
      <c r="LUA19" s="934"/>
      <c r="LUB19" s="934"/>
      <c r="LUC19" s="934"/>
      <c r="LUD19" s="934"/>
      <c r="LUE19" s="934"/>
      <c r="LUF19" s="934"/>
      <c r="LUG19" s="934"/>
      <c r="LUH19" s="934"/>
      <c r="LUI19" s="934"/>
      <c r="LUJ19" s="934"/>
      <c r="LUK19" s="934"/>
      <c r="LUL19" s="934"/>
      <c r="LUM19" s="934"/>
      <c r="LUN19" s="934"/>
      <c r="LUO19" s="934"/>
      <c r="LUP19" s="934"/>
      <c r="LUQ19" s="934"/>
      <c r="LUR19" s="934"/>
      <c r="LUS19" s="934"/>
      <c r="LUT19" s="934"/>
      <c r="LUU19" s="934"/>
      <c r="LUV19" s="934"/>
      <c r="LUW19" s="934"/>
      <c r="LUX19" s="934"/>
      <c r="LUY19" s="934"/>
      <c r="LUZ19" s="934"/>
      <c r="LVA19" s="934"/>
      <c r="LVB19" s="934"/>
      <c r="LVC19" s="934"/>
      <c r="LVD19" s="934"/>
      <c r="LVE19" s="934"/>
      <c r="LVF19" s="934"/>
      <c r="LVG19" s="934"/>
      <c r="LVH19" s="934"/>
      <c r="LVI19" s="934"/>
      <c r="LVJ19" s="934"/>
      <c r="LVK19" s="934"/>
      <c r="LVL19" s="934"/>
      <c r="LVM19" s="934"/>
      <c r="LVN19" s="934"/>
      <c r="LVO19" s="934"/>
      <c r="LVP19" s="934"/>
      <c r="LVQ19" s="934"/>
      <c r="LVR19" s="934"/>
      <c r="LVS19" s="934"/>
      <c r="LVT19" s="934"/>
      <c r="LVU19" s="934"/>
      <c r="LVV19" s="934"/>
      <c r="LVW19" s="934"/>
      <c r="LVX19" s="934"/>
      <c r="LVY19" s="934"/>
      <c r="LVZ19" s="934"/>
      <c r="LWA19" s="934"/>
      <c r="LWB19" s="934"/>
      <c r="LWC19" s="934"/>
      <c r="LWD19" s="934"/>
      <c r="LWE19" s="934"/>
      <c r="LWF19" s="934"/>
      <c r="LWG19" s="934"/>
      <c r="LWH19" s="934"/>
      <c r="LWI19" s="934"/>
      <c r="LWJ19" s="934"/>
      <c r="LWK19" s="934"/>
      <c r="LWL19" s="934"/>
      <c r="LWM19" s="934"/>
      <c r="LWN19" s="934"/>
      <c r="LWO19" s="934"/>
      <c r="LWP19" s="934"/>
      <c r="LWQ19" s="934"/>
      <c r="LWR19" s="934"/>
      <c r="LWS19" s="934"/>
      <c r="LWT19" s="934"/>
      <c r="LWU19" s="934"/>
      <c r="LWV19" s="934"/>
      <c r="LWW19" s="934"/>
      <c r="LWX19" s="934"/>
      <c r="LWY19" s="934"/>
      <c r="LWZ19" s="934"/>
      <c r="LXA19" s="934"/>
      <c r="LXB19" s="934"/>
      <c r="LXC19" s="934"/>
      <c r="LXD19" s="934"/>
      <c r="LXE19" s="934"/>
      <c r="LXF19" s="934"/>
      <c r="LXG19" s="934"/>
      <c r="LXH19" s="934"/>
      <c r="LXI19" s="934"/>
      <c r="LXJ19" s="934"/>
      <c r="LXK19" s="934"/>
      <c r="LXL19" s="934"/>
      <c r="LXM19" s="934"/>
      <c r="LXN19" s="934"/>
      <c r="LXO19" s="934"/>
      <c r="LXP19" s="934"/>
      <c r="LXQ19" s="934"/>
      <c r="LXR19" s="934"/>
      <c r="LXS19" s="934"/>
      <c r="LXT19" s="934"/>
      <c r="LXU19" s="934"/>
      <c r="LXV19" s="934"/>
      <c r="LXW19" s="934"/>
      <c r="LXX19" s="934"/>
      <c r="LXY19" s="934"/>
      <c r="LXZ19" s="934"/>
      <c r="LYA19" s="934"/>
      <c r="LYB19" s="934"/>
      <c r="LYC19" s="934"/>
      <c r="LYD19" s="934"/>
      <c r="LYE19" s="934"/>
      <c r="LYF19" s="934"/>
      <c r="LYG19" s="934"/>
      <c r="LYH19" s="934"/>
      <c r="LYI19" s="934"/>
      <c r="LYJ19" s="934"/>
      <c r="LYK19" s="934"/>
      <c r="LYL19" s="934"/>
      <c r="LYM19" s="934"/>
      <c r="LYN19" s="934"/>
      <c r="LYO19" s="934"/>
      <c r="LYP19" s="934"/>
      <c r="LYQ19" s="934"/>
      <c r="LYR19" s="934"/>
      <c r="LYS19" s="934"/>
      <c r="LYT19" s="934"/>
      <c r="LYU19" s="934"/>
      <c r="LYV19" s="934"/>
      <c r="LYW19" s="934"/>
      <c r="LYX19" s="934"/>
      <c r="LYY19" s="934"/>
      <c r="LYZ19" s="934"/>
      <c r="LZA19" s="934"/>
      <c r="LZB19" s="934"/>
      <c r="LZC19" s="934"/>
      <c r="LZD19" s="934"/>
      <c r="LZE19" s="934"/>
      <c r="LZF19" s="934"/>
      <c r="LZG19" s="934"/>
      <c r="LZH19" s="934"/>
      <c r="LZI19" s="934"/>
      <c r="LZJ19" s="934"/>
      <c r="LZK19" s="934"/>
      <c r="LZL19" s="934"/>
      <c r="LZM19" s="934"/>
      <c r="LZN19" s="934"/>
      <c r="LZO19" s="934"/>
      <c r="LZP19" s="934"/>
      <c r="LZQ19" s="934"/>
      <c r="LZR19" s="934"/>
      <c r="LZS19" s="934"/>
      <c r="LZT19" s="934"/>
      <c r="LZU19" s="934"/>
      <c r="LZV19" s="934"/>
      <c r="LZW19" s="934"/>
      <c r="LZX19" s="934"/>
      <c r="LZY19" s="934"/>
      <c r="LZZ19" s="934"/>
      <c r="MAA19" s="934"/>
      <c r="MAB19" s="934"/>
      <c r="MAC19" s="934"/>
      <c r="MAD19" s="934"/>
      <c r="MAE19" s="934"/>
      <c r="MAF19" s="934"/>
      <c r="MAG19" s="934"/>
      <c r="MAH19" s="934"/>
      <c r="MAI19" s="934"/>
      <c r="MAJ19" s="934"/>
      <c r="MAK19" s="934"/>
      <c r="MAL19" s="934"/>
      <c r="MAM19" s="934"/>
      <c r="MAN19" s="934"/>
      <c r="MAO19" s="934"/>
      <c r="MAP19" s="934"/>
      <c r="MAQ19" s="934"/>
      <c r="MAR19" s="934"/>
      <c r="MAS19" s="934"/>
      <c r="MAT19" s="934"/>
      <c r="MAU19" s="934"/>
      <c r="MAV19" s="934"/>
      <c r="MAW19" s="934"/>
      <c r="MAX19" s="934"/>
      <c r="MAY19" s="934"/>
      <c r="MAZ19" s="934"/>
      <c r="MBA19" s="934"/>
      <c r="MBB19" s="934"/>
      <c r="MBC19" s="934"/>
      <c r="MBD19" s="934"/>
      <c r="MBE19" s="934"/>
      <c r="MBF19" s="934"/>
      <c r="MBG19" s="934"/>
      <c r="MBH19" s="934"/>
      <c r="MBI19" s="934"/>
      <c r="MBJ19" s="934"/>
      <c r="MBK19" s="934"/>
      <c r="MBL19" s="934"/>
      <c r="MBM19" s="934"/>
      <c r="MBN19" s="934"/>
      <c r="MBO19" s="934"/>
      <c r="MBP19" s="934"/>
      <c r="MBQ19" s="934"/>
      <c r="MBR19" s="934"/>
      <c r="MBS19" s="934"/>
      <c r="MBT19" s="934"/>
      <c r="MBU19" s="934"/>
      <c r="MBV19" s="934"/>
      <c r="MBW19" s="934"/>
      <c r="MBX19" s="934"/>
      <c r="MBY19" s="934"/>
      <c r="MBZ19" s="934"/>
      <c r="MCA19" s="934"/>
      <c r="MCB19" s="934"/>
      <c r="MCC19" s="934"/>
      <c r="MCD19" s="934"/>
      <c r="MCE19" s="934"/>
      <c r="MCF19" s="934"/>
      <c r="MCG19" s="934"/>
      <c r="MCH19" s="934"/>
      <c r="MCI19" s="934"/>
      <c r="MCJ19" s="934"/>
      <c r="MCK19" s="934"/>
      <c r="MCL19" s="934"/>
      <c r="MCM19" s="934"/>
      <c r="MCN19" s="934"/>
      <c r="MCO19" s="934"/>
      <c r="MCP19" s="934"/>
      <c r="MCQ19" s="934"/>
      <c r="MCR19" s="934"/>
      <c r="MCS19" s="934"/>
      <c r="MCT19" s="934"/>
      <c r="MCU19" s="934"/>
      <c r="MCV19" s="934"/>
      <c r="MCW19" s="934"/>
      <c r="MCX19" s="934"/>
      <c r="MCY19" s="934"/>
      <c r="MCZ19" s="934"/>
      <c r="MDA19" s="934"/>
      <c r="MDB19" s="934"/>
      <c r="MDC19" s="934"/>
      <c r="MDD19" s="934"/>
      <c r="MDE19" s="934"/>
      <c r="MDF19" s="934"/>
      <c r="MDG19" s="934"/>
      <c r="MDH19" s="934"/>
      <c r="MDI19" s="934"/>
      <c r="MDJ19" s="934"/>
      <c r="MDK19" s="934"/>
      <c r="MDL19" s="934"/>
      <c r="MDM19" s="934"/>
      <c r="MDN19" s="934"/>
      <c r="MDO19" s="934"/>
      <c r="MDP19" s="934"/>
      <c r="MDQ19" s="934"/>
      <c r="MDR19" s="934"/>
      <c r="MDS19" s="934"/>
      <c r="MDT19" s="934"/>
      <c r="MDU19" s="934"/>
      <c r="MDV19" s="934"/>
      <c r="MDW19" s="934"/>
      <c r="MDX19" s="934"/>
      <c r="MDY19" s="934"/>
      <c r="MDZ19" s="934"/>
      <c r="MEA19" s="934"/>
      <c r="MEB19" s="934"/>
      <c r="MEC19" s="934"/>
      <c r="MED19" s="934"/>
      <c r="MEE19" s="934"/>
      <c r="MEF19" s="934"/>
      <c r="MEG19" s="934"/>
      <c r="MEH19" s="934"/>
      <c r="MEI19" s="934"/>
      <c r="MEJ19" s="934"/>
      <c r="MEK19" s="934"/>
      <c r="MEL19" s="934"/>
      <c r="MEM19" s="934"/>
      <c r="MEN19" s="934"/>
      <c r="MEO19" s="934"/>
      <c r="MEP19" s="934"/>
      <c r="MEQ19" s="934"/>
      <c r="MER19" s="934"/>
      <c r="MES19" s="934"/>
      <c r="MET19" s="934"/>
      <c r="MEU19" s="934"/>
      <c r="MEV19" s="934"/>
      <c r="MEW19" s="934"/>
      <c r="MEX19" s="934"/>
      <c r="MEY19" s="934"/>
      <c r="MEZ19" s="934"/>
      <c r="MFA19" s="934"/>
      <c r="MFB19" s="934"/>
      <c r="MFC19" s="934"/>
      <c r="MFD19" s="934"/>
      <c r="MFE19" s="934"/>
      <c r="MFF19" s="934"/>
      <c r="MFG19" s="934"/>
      <c r="MFH19" s="934"/>
      <c r="MFI19" s="934"/>
      <c r="MFJ19" s="934"/>
      <c r="MFK19" s="934"/>
      <c r="MFL19" s="934"/>
      <c r="MFM19" s="934"/>
      <c r="MFN19" s="934"/>
      <c r="MFO19" s="934"/>
      <c r="MFP19" s="934"/>
      <c r="MFQ19" s="934"/>
      <c r="MFR19" s="934"/>
      <c r="MFS19" s="934"/>
      <c r="MFT19" s="934"/>
      <c r="MFU19" s="934"/>
      <c r="MFV19" s="934"/>
      <c r="MFW19" s="934"/>
      <c r="MFX19" s="934"/>
      <c r="MFY19" s="934"/>
      <c r="MFZ19" s="934"/>
      <c r="MGA19" s="934"/>
      <c r="MGB19" s="934"/>
      <c r="MGC19" s="934"/>
      <c r="MGD19" s="934"/>
      <c r="MGE19" s="934"/>
      <c r="MGF19" s="934"/>
      <c r="MGG19" s="934"/>
      <c r="MGH19" s="934"/>
      <c r="MGI19" s="934"/>
      <c r="MGJ19" s="934"/>
      <c r="MGK19" s="934"/>
      <c r="MGL19" s="934"/>
      <c r="MGM19" s="934"/>
      <c r="MGN19" s="934"/>
      <c r="MGO19" s="934"/>
      <c r="MGP19" s="934"/>
      <c r="MGQ19" s="934"/>
      <c r="MGR19" s="934"/>
      <c r="MGS19" s="934"/>
      <c r="MGT19" s="934"/>
      <c r="MGU19" s="934"/>
      <c r="MGV19" s="934"/>
      <c r="MGW19" s="934"/>
      <c r="MGX19" s="934"/>
      <c r="MGY19" s="934"/>
      <c r="MGZ19" s="934"/>
      <c r="MHA19" s="934"/>
      <c r="MHB19" s="934"/>
      <c r="MHC19" s="934"/>
      <c r="MHD19" s="934"/>
      <c r="MHE19" s="934"/>
      <c r="MHF19" s="934"/>
      <c r="MHG19" s="934"/>
      <c r="MHH19" s="934"/>
      <c r="MHI19" s="934"/>
      <c r="MHJ19" s="934"/>
      <c r="MHK19" s="934"/>
      <c r="MHL19" s="934"/>
      <c r="MHM19" s="934"/>
      <c r="MHN19" s="934"/>
      <c r="MHO19" s="934"/>
      <c r="MHP19" s="934"/>
      <c r="MHQ19" s="934"/>
      <c r="MHR19" s="934"/>
      <c r="MHS19" s="934"/>
      <c r="MHT19" s="934"/>
      <c r="MHU19" s="934"/>
      <c r="MHV19" s="934"/>
      <c r="MHW19" s="934"/>
      <c r="MHX19" s="934"/>
      <c r="MHY19" s="934"/>
      <c r="MHZ19" s="934"/>
      <c r="MIA19" s="934"/>
      <c r="MIB19" s="934"/>
      <c r="MIC19" s="934"/>
      <c r="MID19" s="934"/>
      <c r="MIE19" s="934"/>
      <c r="MIF19" s="934"/>
      <c r="MIG19" s="934"/>
      <c r="MIH19" s="934"/>
      <c r="MII19" s="934"/>
      <c r="MIJ19" s="934"/>
      <c r="MIK19" s="934"/>
      <c r="MIL19" s="934"/>
      <c r="MIM19" s="934"/>
      <c r="MIN19" s="934"/>
      <c r="MIO19" s="934"/>
      <c r="MIP19" s="934"/>
      <c r="MIQ19" s="934"/>
      <c r="MIR19" s="934"/>
      <c r="MIS19" s="934"/>
      <c r="MIT19" s="934"/>
      <c r="MIU19" s="934"/>
      <c r="MIV19" s="934"/>
      <c r="MIW19" s="934"/>
      <c r="MIX19" s="934"/>
      <c r="MIY19" s="934"/>
      <c r="MIZ19" s="934"/>
      <c r="MJA19" s="934"/>
      <c r="MJB19" s="934"/>
      <c r="MJC19" s="934"/>
      <c r="MJD19" s="934"/>
      <c r="MJE19" s="934"/>
      <c r="MJF19" s="934"/>
      <c r="MJG19" s="934"/>
      <c r="MJH19" s="934"/>
      <c r="MJI19" s="934"/>
      <c r="MJJ19" s="934"/>
      <c r="MJK19" s="934"/>
      <c r="MJL19" s="934"/>
      <c r="MJM19" s="934"/>
      <c r="MJN19" s="934"/>
      <c r="MJO19" s="934"/>
      <c r="MJP19" s="934"/>
      <c r="MJQ19" s="934"/>
      <c r="MJR19" s="934"/>
      <c r="MJS19" s="934"/>
      <c r="MJT19" s="934"/>
      <c r="MJU19" s="934"/>
      <c r="MJV19" s="934"/>
      <c r="MJW19" s="934"/>
      <c r="MJX19" s="934"/>
      <c r="MJY19" s="934"/>
      <c r="MJZ19" s="934"/>
      <c r="MKA19" s="934"/>
      <c r="MKB19" s="934"/>
      <c r="MKC19" s="934"/>
      <c r="MKD19" s="934"/>
      <c r="MKE19" s="934"/>
      <c r="MKF19" s="934"/>
      <c r="MKG19" s="934"/>
      <c r="MKH19" s="934"/>
      <c r="MKI19" s="934"/>
      <c r="MKJ19" s="934"/>
      <c r="MKK19" s="934"/>
      <c r="MKL19" s="934"/>
      <c r="MKM19" s="934"/>
      <c r="MKN19" s="934"/>
      <c r="MKO19" s="934"/>
      <c r="MKP19" s="934"/>
      <c r="MKQ19" s="934"/>
      <c r="MKR19" s="934"/>
      <c r="MKS19" s="934"/>
      <c r="MKT19" s="934"/>
      <c r="MKU19" s="934"/>
      <c r="MKV19" s="934"/>
      <c r="MKW19" s="934"/>
      <c r="MKX19" s="934"/>
      <c r="MKY19" s="934"/>
      <c r="MKZ19" s="934"/>
      <c r="MLA19" s="934"/>
      <c r="MLB19" s="934"/>
      <c r="MLC19" s="934"/>
      <c r="MLD19" s="934"/>
      <c r="MLE19" s="934"/>
      <c r="MLF19" s="934"/>
      <c r="MLG19" s="934"/>
      <c r="MLH19" s="934"/>
      <c r="MLI19" s="934"/>
      <c r="MLJ19" s="934"/>
      <c r="MLK19" s="934"/>
      <c r="MLL19" s="934"/>
      <c r="MLM19" s="934"/>
      <c r="MLN19" s="934"/>
      <c r="MLO19" s="934"/>
      <c r="MLP19" s="934"/>
      <c r="MLQ19" s="934"/>
      <c r="MLR19" s="934"/>
      <c r="MLS19" s="934"/>
      <c r="MLT19" s="934"/>
      <c r="MLU19" s="934"/>
      <c r="MLV19" s="934"/>
      <c r="MLW19" s="934"/>
      <c r="MLX19" s="934"/>
      <c r="MLY19" s="934"/>
      <c r="MLZ19" s="934"/>
      <c r="MMA19" s="934"/>
      <c r="MMB19" s="934"/>
      <c r="MMC19" s="934"/>
      <c r="MMD19" s="934"/>
      <c r="MME19" s="934"/>
      <c r="MMF19" s="934"/>
      <c r="MMG19" s="934"/>
      <c r="MMH19" s="934"/>
      <c r="MMI19" s="934"/>
      <c r="MMJ19" s="934"/>
      <c r="MMK19" s="934"/>
      <c r="MML19" s="934"/>
      <c r="MMM19" s="934"/>
      <c r="MMN19" s="934"/>
      <c r="MMO19" s="934"/>
      <c r="MMP19" s="934"/>
      <c r="MMQ19" s="934"/>
      <c r="MMR19" s="934"/>
      <c r="MMS19" s="934"/>
      <c r="MMT19" s="934"/>
      <c r="MMU19" s="934"/>
      <c r="MMV19" s="934"/>
      <c r="MMW19" s="934"/>
      <c r="MMX19" s="934"/>
      <c r="MMY19" s="934"/>
      <c r="MMZ19" s="934"/>
      <c r="MNA19" s="934"/>
      <c r="MNB19" s="934"/>
      <c r="MNC19" s="934"/>
      <c r="MND19" s="934"/>
      <c r="MNE19" s="934"/>
      <c r="MNF19" s="934"/>
      <c r="MNG19" s="934"/>
      <c r="MNH19" s="934"/>
      <c r="MNI19" s="934"/>
      <c r="MNJ19" s="934"/>
      <c r="MNK19" s="934"/>
      <c r="MNL19" s="934"/>
      <c r="MNM19" s="934"/>
      <c r="MNN19" s="934"/>
      <c r="MNO19" s="934"/>
      <c r="MNP19" s="934"/>
      <c r="MNQ19" s="934"/>
      <c r="MNR19" s="934"/>
      <c r="MNS19" s="934"/>
      <c r="MNT19" s="934"/>
      <c r="MNU19" s="934"/>
      <c r="MNV19" s="934"/>
      <c r="MNW19" s="934"/>
      <c r="MNX19" s="934"/>
      <c r="MNY19" s="934"/>
      <c r="MNZ19" s="934"/>
      <c r="MOA19" s="934"/>
      <c r="MOB19" s="934"/>
      <c r="MOC19" s="934"/>
      <c r="MOD19" s="934"/>
      <c r="MOE19" s="934"/>
      <c r="MOF19" s="934"/>
      <c r="MOG19" s="934"/>
      <c r="MOH19" s="934"/>
      <c r="MOI19" s="934"/>
      <c r="MOJ19" s="934"/>
      <c r="MOK19" s="934"/>
      <c r="MOL19" s="934"/>
      <c r="MOM19" s="934"/>
      <c r="MON19" s="934"/>
      <c r="MOO19" s="934"/>
      <c r="MOP19" s="934"/>
      <c r="MOQ19" s="934"/>
      <c r="MOR19" s="934"/>
      <c r="MOS19" s="934"/>
      <c r="MOT19" s="934"/>
      <c r="MOU19" s="934"/>
      <c r="MOV19" s="934"/>
      <c r="MOW19" s="934"/>
      <c r="MOX19" s="934"/>
      <c r="MOY19" s="934"/>
      <c r="MOZ19" s="934"/>
      <c r="MPA19" s="934"/>
      <c r="MPB19" s="934"/>
      <c r="MPC19" s="934"/>
      <c r="MPD19" s="934"/>
      <c r="MPE19" s="934"/>
      <c r="MPF19" s="934"/>
      <c r="MPG19" s="934"/>
      <c r="MPH19" s="934"/>
      <c r="MPI19" s="934"/>
      <c r="MPJ19" s="934"/>
      <c r="MPK19" s="934"/>
      <c r="MPL19" s="934"/>
      <c r="MPM19" s="934"/>
      <c r="MPN19" s="934"/>
      <c r="MPO19" s="934"/>
      <c r="MPP19" s="934"/>
      <c r="MPQ19" s="934"/>
      <c r="MPR19" s="934"/>
      <c r="MPS19" s="934"/>
      <c r="MPT19" s="934"/>
      <c r="MPU19" s="934"/>
      <c r="MPV19" s="934"/>
      <c r="MPW19" s="934"/>
      <c r="MPX19" s="934"/>
      <c r="MPY19" s="934"/>
      <c r="MPZ19" s="934"/>
      <c r="MQA19" s="934"/>
      <c r="MQB19" s="934"/>
      <c r="MQC19" s="934"/>
      <c r="MQD19" s="934"/>
      <c r="MQE19" s="934"/>
      <c r="MQF19" s="934"/>
      <c r="MQG19" s="934"/>
      <c r="MQH19" s="934"/>
      <c r="MQI19" s="934"/>
      <c r="MQJ19" s="934"/>
      <c r="MQK19" s="934"/>
      <c r="MQL19" s="934"/>
      <c r="MQM19" s="934"/>
      <c r="MQN19" s="934"/>
      <c r="MQO19" s="934"/>
      <c r="MQP19" s="934"/>
      <c r="MQQ19" s="934"/>
      <c r="MQR19" s="934"/>
      <c r="MQS19" s="934"/>
      <c r="MQT19" s="934"/>
      <c r="MQU19" s="934"/>
      <c r="MQV19" s="934"/>
      <c r="MQW19" s="934"/>
      <c r="MQX19" s="934"/>
      <c r="MQY19" s="934"/>
      <c r="MQZ19" s="934"/>
      <c r="MRA19" s="934"/>
      <c r="MRB19" s="934"/>
      <c r="MRC19" s="934"/>
      <c r="MRD19" s="934"/>
      <c r="MRE19" s="934"/>
      <c r="MRF19" s="934"/>
      <c r="MRG19" s="934"/>
      <c r="MRH19" s="934"/>
      <c r="MRI19" s="934"/>
      <c r="MRJ19" s="934"/>
      <c r="MRK19" s="934"/>
      <c r="MRL19" s="934"/>
      <c r="MRM19" s="934"/>
      <c r="MRN19" s="934"/>
      <c r="MRO19" s="934"/>
      <c r="MRP19" s="934"/>
      <c r="MRQ19" s="934"/>
      <c r="MRR19" s="934"/>
      <c r="MRS19" s="934"/>
      <c r="MRT19" s="934"/>
      <c r="MRU19" s="934"/>
      <c r="MRV19" s="934"/>
      <c r="MRW19" s="934"/>
      <c r="MRX19" s="934"/>
      <c r="MRY19" s="934"/>
      <c r="MRZ19" s="934"/>
      <c r="MSA19" s="934"/>
      <c r="MSB19" s="934"/>
      <c r="MSC19" s="934"/>
      <c r="MSD19" s="934"/>
      <c r="MSE19" s="934"/>
      <c r="MSF19" s="934"/>
      <c r="MSG19" s="934"/>
      <c r="MSH19" s="934"/>
      <c r="MSI19" s="934"/>
      <c r="MSJ19" s="934"/>
      <c r="MSK19" s="934"/>
      <c r="MSL19" s="934"/>
      <c r="MSM19" s="934"/>
      <c r="MSN19" s="934"/>
      <c r="MSO19" s="934"/>
      <c r="MSP19" s="934"/>
      <c r="MSQ19" s="934"/>
      <c r="MSR19" s="934"/>
      <c r="MSS19" s="934"/>
      <c r="MST19" s="934"/>
      <c r="MSU19" s="934"/>
      <c r="MSV19" s="934"/>
      <c r="MSW19" s="934"/>
      <c r="MSX19" s="934"/>
      <c r="MSY19" s="934"/>
      <c r="MSZ19" s="934"/>
      <c r="MTA19" s="934"/>
      <c r="MTB19" s="934"/>
      <c r="MTC19" s="934"/>
      <c r="MTD19" s="934"/>
      <c r="MTE19" s="934"/>
      <c r="MTF19" s="934"/>
      <c r="MTG19" s="934"/>
      <c r="MTH19" s="934"/>
      <c r="MTI19" s="934"/>
      <c r="MTJ19" s="934"/>
      <c r="MTK19" s="934"/>
      <c r="MTL19" s="934"/>
      <c r="MTM19" s="934"/>
      <c r="MTN19" s="934"/>
      <c r="MTO19" s="934"/>
      <c r="MTP19" s="934"/>
      <c r="MTQ19" s="934"/>
      <c r="MTR19" s="934"/>
      <c r="MTS19" s="934"/>
      <c r="MTT19" s="934"/>
      <c r="MTU19" s="934"/>
      <c r="MTV19" s="934"/>
      <c r="MTW19" s="934"/>
      <c r="MTX19" s="934"/>
      <c r="MTY19" s="934"/>
      <c r="MTZ19" s="934"/>
      <c r="MUA19" s="934"/>
      <c r="MUB19" s="934"/>
      <c r="MUC19" s="934"/>
      <c r="MUD19" s="934"/>
      <c r="MUE19" s="934"/>
      <c r="MUF19" s="934"/>
      <c r="MUG19" s="934"/>
      <c r="MUH19" s="934"/>
      <c r="MUI19" s="934"/>
      <c r="MUJ19" s="934"/>
      <c r="MUK19" s="934"/>
      <c r="MUL19" s="934"/>
      <c r="MUM19" s="934"/>
      <c r="MUN19" s="934"/>
      <c r="MUO19" s="934"/>
      <c r="MUP19" s="934"/>
      <c r="MUQ19" s="934"/>
      <c r="MUR19" s="934"/>
      <c r="MUS19" s="934"/>
      <c r="MUT19" s="934"/>
      <c r="MUU19" s="934"/>
      <c r="MUV19" s="934"/>
      <c r="MUW19" s="934"/>
      <c r="MUX19" s="934"/>
      <c r="MUY19" s="934"/>
      <c r="MUZ19" s="934"/>
      <c r="MVA19" s="934"/>
      <c r="MVB19" s="934"/>
      <c r="MVC19" s="934"/>
      <c r="MVD19" s="934"/>
      <c r="MVE19" s="934"/>
      <c r="MVF19" s="934"/>
      <c r="MVG19" s="934"/>
      <c r="MVH19" s="934"/>
      <c r="MVI19" s="934"/>
      <c r="MVJ19" s="934"/>
      <c r="MVK19" s="934"/>
      <c r="MVL19" s="934"/>
      <c r="MVM19" s="934"/>
      <c r="MVN19" s="934"/>
      <c r="MVO19" s="934"/>
      <c r="MVP19" s="934"/>
      <c r="MVQ19" s="934"/>
      <c r="MVR19" s="934"/>
      <c r="MVS19" s="934"/>
      <c r="MVT19" s="934"/>
      <c r="MVU19" s="934"/>
      <c r="MVV19" s="934"/>
      <c r="MVW19" s="934"/>
      <c r="MVX19" s="934"/>
      <c r="MVY19" s="934"/>
      <c r="MVZ19" s="934"/>
      <c r="MWA19" s="934"/>
      <c r="MWB19" s="934"/>
      <c r="MWC19" s="934"/>
      <c r="MWD19" s="934"/>
      <c r="MWE19" s="934"/>
      <c r="MWF19" s="934"/>
      <c r="MWG19" s="934"/>
      <c r="MWH19" s="934"/>
      <c r="MWI19" s="934"/>
      <c r="MWJ19" s="934"/>
      <c r="MWK19" s="934"/>
      <c r="MWL19" s="934"/>
      <c r="MWM19" s="934"/>
      <c r="MWN19" s="934"/>
      <c r="MWO19" s="934"/>
      <c r="MWP19" s="934"/>
      <c r="MWQ19" s="934"/>
      <c r="MWR19" s="934"/>
      <c r="MWS19" s="934"/>
      <c r="MWT19" s="934"/>
      <c r="MWU19" s="934"/>
      <c r="MWV19" s="934"/>
      <c r="MWW19" s="934"/>
      <c r="MWX19" s="934"/>
      <c r="MWY19" s="934"/>
      <c r="MWZ19" s="934"/>
      <c r="MXA19" s="934"/>
      <c r="MXB19" s="934"/>
      <c r="MXC19" s="934"/>
      <c r="MXD19" s="934"/>
      <c r="MXE19" s="934"/>
      <c r="MXF19" s="934"/>
      <c r="MXG19" s="934"/>
      <c r="MXH19" s="934"/>
      <c r="MXI19" s="934"/>
      <c r="MXJ19" s="934"/>
      <c r="MXK19" s="934"/>
      <c r="MXL19" s="934"/>
      <c r="MXM19" s="934"/>
      <c r="MXN19" s="934"/>
      <c r="MXO19" s="934"/>
      <c r="MXP19" s="934"/>
      <c r="MXQ19" s="934"/>
      <c r="MXR19" s="934"/>
      <c r="MXS19" s="934"/>
      <c r="MXT19" s="934"/>
      <c r="MXU19" s="934"/>
      <c r="MXV19" s="934"/>
      <c r="MXW19" s="934"/>
      <c r="MXX19" s="934"/>
      <c r="MXY19" s="934"/>
      <c r="MXZ19" s="934"/>
      <c r="MYA19" s="934"/>
      <c r="MYB19" s="934"/>
      <c r="MYC19" s="934"/>
      <c r="MYD19" s="934"/>
      <c r="MYE19" s="934"/>
      <c r="MYF19" s="934"/>
      <c r="MYG19" s="934"/>
      <c r="MYH19" s="934"/>
      <c r="MYI19" s="934"/>
      <c r="MYJ19" s="934"/>
      <c r="MYK19" s="934"/>
      <c r="MYL19" s="934"/>
      <c r="MYM19" s="934"/>
      <c r="MYN19" s="934"/>
      <c r="MYO19" s="934"/>
      <c r="MYP19" s="934"/>
      <c r="MYQ19" s="934"/>
      <c r="MYR19" s="934"/>
      <c r="MYS19" s="934"/>
      <c r="MYT19" s="934"/>
      <c r="MYU19" s="934"/>
      <c r="MYV19" s="934"/>
      <c r="MYW19" s="934"/>
      <c r="MYX19" s="934"/>
      <c r="MYY19" s="934"/>
      <c r="MYZ19" s="934"/>
      <c r="MZA19" s="934"/>
      <c r="MZB19" s="934"/>
      <c r="MZC19" s="934"/>
      <c r="MZD19" s="934"/>
      <c r="MZE19" s="934"/>
      <c r="MZF19" s="934"/>
      <c r="MZG19" s="934"/>
      <c r="MZH19" s="934"/>
      <c r="MZI19" s="934"/>
      <c r="MZJ19" s="934"/>
      <c r="MZK19" s="934"/>
      <c r="MZL19" s="934"/>
      <c r="MZM19" s="934"/>
      <c r="MZN19" s="934"/>
      <c r="MZO19" s="934"/>
      <c r="MZP19" s="934"/>
      <c r="MZQ19" s="934"/>
      <c r="MZR19" s="934"/>
      <c r="MZS19" s="934"/>
      <c r="MZT19" s="934"/>
      <c r="MZU19" s="934"/>
      <c r="MZV19" s="934"/>
      <c r="MZW19" s="934"/>
      <c r="MZX19" s="934"/>
      <c r="MZY19" s="934"/>
      <c r="MZZ19" s="934"/>
      <c r="NAA19" s="934"/>
      <c r="NAB19" s="934"/>
      <c r="NAC19" s="934"/>
      <c r="NAD19" s="934"/>
      <c r="NAE19" s="934"/>
      <c r="NAF19" s="934"/>
      <c r="NAG19" s="934"/>
      <c r="NAH19" s="934"/>
      <c r="NAI19" s="934"/>
      <c r="NAJ19" s="934"/>
      <c r="NAK19" s="934"/>
      <c r="NAL19" s="934"/>
      <c r="NAM19" s="934"/>
      <c r="NAN19" s="934"/>
      <c r="NAO19" s="934"/>
      <c r="NAP19" s="934"/>
      <c r="NAQ19" s="934"/>
      <c r="NAR19" s="934"/>
      <c r="NAS19" s="934"/>
      <c r="NAT19" s="934"/>
      <c r="NAU19" s="934"/>
      <c r="NAV19" s="934"/>
      <c r="NAW19" s="934"/>
      <c r="NAX19" s="934"/>
      <c r="NAY19" s="934"/>
      <c r="NAZ19" s="934"/>
      <c r="NBA19" s="934"/>
      <c r="NBB19" s="934"/>
      <c r="NBC19" s="934"/>
      <c r="NBD19" s="934"/>
      <c r="NBE19" s="934"/>
      <c r="NBF19" s="934"/>
      <c r="NBG19" s="934"/>
      <c r="NBH19" s="934"/>
      <c r="NBI19" s="934"/>
      <c r="NBJ19" s="934"/>
      <c r="NBK19" s="934"/>
      <c r="NBL19" s="934"/>
      <c r="NBM19" s="934"/>
      <c r="NBN19" s="934"/>
      <c r="NBO19" s="934"/>
      <c r="NBP19" s="934"/>
      <c r="NBQ19" s="934"/>
      <c r="NBR19" s="934"/>
      <c r="NBS19" s="934"/>
      <c r="NBT19" s="934"/>
      <c r="NBU19" s="934"/>
      <c r="NBV19" s="934"/>
      <c r="NBW19" s="934"/>
      <c r="NBX19" s="934"/>
      <c r="NBY19" s="934"/>
      <c r="NBZ19" s="934"/>
      <c r="NCA19" s="934"/>
      <c r="NCB19" s="934"/>
      <c r="NCC19" s="934"/>
      <c r="NCD19" s="934"/>
      <c r="NCE19" s="934"/>
      <c r="NCF19" s="934"/>
      <c r="NCG19" s="934"/>
      <c r="NCH19" s="934"/>
      <c r="NCI19" s="934"/>
      <c r="NCJ19" s="934"/>
      <c r="NCK19" s="934"/>
      <c r="NCL19" s="934"/>
      <c r="NCM19" s="934"/>
      <c r="NCN19" s="934"/>
      <c r="NCO19" s="934"/>
      <c r="NCP19" s="934"/>
      <c r="NCQ19" s="934"/>
      <c r="NCR19" s="934"/>
      <c r="NCS19" s="934"/>
      <c r="NCT19" s="934"/>
      <c r="NCU19" s="934"/>
      <c r="NCV19" s="934"/>
      <c r="NCW19" s="934"/>
      <c r="NCX19" s="934"/>
      <c r="NCY19" s="934"/>
      <c r="NCZ19" s="934"/>
      <c r="NDA19" s="934"/>
      <c r="NDB19" s="934"/>
      <c r="NDC19" s="934"/>
      <c r="NDD19" s="934"/>
      <c r="NDE19" s="934"/>
      <c r="NDF19" s="934"/>
      <c r="NDG19" s="934"/>
      <c r="NDH19" s="934"/>
      <c r="NDI19" s="934"/>
      <c r="NDJ19" s="934"/>
      <c r="NDK19" s="934"/>
      <c r="NDL19" s="934"/>
      <c r="NDM19" s="934"/>
      <c r="NDN19" s="934"/>
      <c r="NDO19" s="934"/>
      <c r="NDP19" s="934"/>
      <c r="NDQ19" s="934"/>
      <c r="NDR19" s="934"/>
      <c r="NDS19" s="934"/>
      <c r="NDT19" s="934"/>
      <c r="NDU19" s="934"/>
      <c r="NDV19" s="934"/>
      <c r="NDW19" s="934"/>
      <c r="NDX19" s="934"/>
      <c r="NDY19" s="934"/>
      <c r="NDZ19" s="934"/>
      <c r="NEA19" s="934"/>
      <c r="NEB19" s="934"/>
      <c r="NEC19" s="934"/>
      <c r="NED19" s="934"/>
      <c r="NEE19" s="934"/>
      <c r="NEF19" s="934"/>
      <c r="NEG19" s="934"/>
      <c r="NEH19" s="934"/>
      <c r="NEI19" s="934"/>
      <c r="NEJ19" s="934"/>
      <c r="NEK19" s="934"/>
      <c r="NEL19" s="934"/>
      <c r="NEM19" s="934"/>
      <c r="NEN19" s="934"/>
      <c r="NEO19" s="934"/>
      <c r="NEP19" s="934"/>
      <c r="NEQ19" s="934"/>
      <c r="NER19" s="934"/>
      <c r="NES19" s="934"/>
      <c r="NET19" s="934"/>
      <c r="NEU19" s="934"/>
      <c r="NEV19" s="934"/>
      <c r="NEW19" s="934"/>
      <c r="NEX19" s="934"/>
      <c r="NEY19" s="934"/>
      <c r="NEZ19" s="934"/>
      <c r="NFA19" s="934"/>
      <c r="NFB19" s="934"/>
      <c r="NFC19" s="934"/>
      <c r="NFD19" s="934"/>
      <c r="NFE19" s="934"/>
      <c r="NFF19" s="934"/>
      <c r="NFG19" s="934"/>
      <c r="NFH19" s="934"/>
      <c r="NFI19" s="934"/>
      <c r="NFJ19" s="934"/>
      <c r="NFK19" s="934"/>
      <c r="NFL19" s="934"/>
      <c r="NFM19" s="934"/>
      <c r="NFN19" s="934"/>
      <c r="NFO19" s="934"/>
      <c r="NFP19" s="934"/>
      <c r="NFQ19" s="934"/>
      <c r="NFR19" s="934"/>
      <c r="NFS19" s="934"/>
      <c r="NFT19" s="934"/>
      <c r="NFU19" s="934"/>
      <c r="NFV19" s="934"/>
      <c r="NFW19" s="934"/>
      <c r="NFX19" s="934"/>
      <c r="NFY19" s="934"/>
      <c r="NFZ19" s="934"/>
      <c r="NGA19" s="934"/>
      <c r="NGB19" s="934"/>
      <c r="NGC19" s="934"/>
      <c r="NGD19" s="934"/>
      <c r="NGE19" s="934"/>
      <c r="NGF19" s="934"/>
      <c r="NGG19" s="934"/>
      <c r="NGH19" s="934"/>
      <c r="NGI19" s="934"/>
      <c r="NGJ19" s="934"/>
      <c r="NGK19" s="934"/>
      <c r="NGL19" s="934"/>
      <c r="NGM19" s="934"/>
      <c r="NGN19" s="934"/>
      <c r="NGO19" s="934"/>
      <c r="NGP19" s="934"/>
      <c r="NGQ19" s="934"/>
      <c r="NGR19" s="934"/>
      <c r="NGS19" s="934"/>
      <c r="NGT19" s="934"/>
      <c r="NGU19" s="934"/>
      <c r="NGV19" s="934"/>
      <c r="NGW19" s="934"/>
      <c r="NGX19" s="934"/>
      <c r="NGY19" s="934"/>
      <c r="NGZ19" s="934"/>
      <c r="NHA19" s="934"/>
      <c r="NHB19" s="934"/>
      <c r="NHC19" s="934"/>
      <c r="NHD19" s="934"/>
      <c r="NHE19" s="934"/>
      <c r="NHF19" s="934"/>
      <c r="NHG19" s="934"/>
      <c r="NHH19" s="934"/>
      <c r="NHI19" s="934"/>
      <c r="NHJ19" s="934"/>
      <c r="NHK19" s="934"/>
      <c r="NHL19" s="934"/>
      <c r="NHM19" s="934"/>
      <c r="NHN19" s="934"/>
      <c r="NHO19" s="934"/>
      <c r="NHP19" s="934"/>
      <c r="NHQ19" s="934"/>
      <c r="NHR19" s="934"/>
      <c r="NHS19" s="934"/>
      <c r="NHT19" s="934"/>
      <c r="NHU19" s="934"/>
      <c r="NHV19" s="934"/>
      <c r="NHW19" s="934"/>
      <c r="NHX19" s="934"/>
      <c r="NHY19" s="934"/>
      <c r="NHZ19" s="934"/>
      <c r="NIA19" s="934"/>
      <c r="NIB19" s="934"/>
      <c r="NIC19" s="934"/>
      <c r="NID19" s="934"/>
      <c r="NIE19" s="934"/>
      <c r="NIF19" s="934"/>
      <c r="NIG19" s="934"/>
      <c r="NIH19" s="934"/>
      <c r="NII19" s="934"/>
      <c r="NIJ19" s="934"/>
      <c r="NIK19" s="934"/>
      <c r="NIL19" s="934"/>
      <c r="NIM19" s="934"/>
      <c r="NIN19" s="934"/>
      <c r="NIO19" s="934"/>
      <c r="NIP19" s="934"/>
      <c r="NIQ19" s="934"/>
      <c r="NIR19" s="934"/>
      <c r="NIS19" s="934"/>
      <c r="NIT19" s="934"/>
      <c r="NIU19" s="934"/>
      <c r="NIV19" s="934"/>
      <c r="NIW19" s="934"/>
      <c r="NIX19" s="934"/>
      <c r="NIY19" s="934"/>
      <c r="NIZ19" s="934"/>
      <c r="NJA19" s="934"/>
      <c r="NJB19" s="934"/>
      <c r="NJC19" s="934"/>
      <c r="NJD19" s="934"/>
      <c r="NJE19" s="934"/>
      <c r="NJF19" s="934"/>
      <c r="NJG19" s="934"/>
      <c r="NJH19" s="934"/>
      <c r="NJI19" s="934"/>
      <c r="NJJ19" s="934"/>
      <c r="NJK19" s="934"/>
      <c r="NJL19" s="934"/>
      <c r="NJM19" s="934"/>
      <c r="NJN19" s="934"/>
      <c r="NJO19" s="934"/>
      <c r="NJP19" s="934"/>
      <c r="NJQ19" s="934"/>
      <c r="NJR19" s="934"/>
      <c r="NJS19" s="934"/>
      <c r="NJT19" s="934"/>
      <c r="NJU19" s="934"/>
      <c r="NJV19" s="934"/>
      <c r="NJW19" s="934"/>
      <c r="NJX19" s="934"/>
      <c r="NJY19" s="934"/>
      <c r="NJZ19" s="934"/>
      <c r="NKA19" s="934"/>
      <c r="NKB19" s="934"/>
      <c r="NKC19" s="934"/>
      <c r="NKD19" s="934"/>
      <c r="NKE19" s="934"/>
      <c r="NKF19" s="934"/>
      <c r="NKG19" s="934"/>
      <c r="NKH19" s="934"/>
      <c r="NKI19" s="934"/>
      <c r="NKJ19" s="934"/>
      <c r="NKK19" s="934"/>
      <c r="NKL19" s="934"/>
      <c r="NKM19" s="934"/>
      <c r="NKN19" s="934"/>
      <c r="NKO19" s="934"/>
      <c r="NKP19" s="934"/>
      <c r="NKQ19" s="934"/>
      <c r="NKR19" s="934"/>
      <c r="NKS19" s="934"/>
      <c r="NKT19" s="934"/>
      <c r="NKU19" s="934"/>
      <c r="NKV19" s="934"/>
      <c r="NKW19" s="934"/>
      <c r="NKX19" s="934"/>
      <c r="NKY19" s="934"/>
      <c r="NKZ19" s="934"/>
      <c r="NLA19" s="934"/>
      <c r="NLB19" s="934"/>
      <c r="NLC19" s="934"/>
      <c r="NLD19" s="934"/>
      <c r="NLE19" s="934"/>
      <c r="NLF19" s="934"/>
      <c r="NLG19" s="934"/>
      <c r="NLH19" s="934"/>
      <c r="NLI19" s="934"/>
      <c r="NLJ19" s="934"/>
      <c r="NLK19" s="934"/>
      <c r="NLL19" s="934"/>
      <c r="NLM19" s="934"/>
      <c r="NLN19" s="934"/>
      <c r="NLO19" s="934"/>
      <c r="NLP19" s="934"/>
      <c r="NLQ19" s="934"/>
      <c r="NLR19" s="934"/>
      <c r="NLS19" s="934"/>
      <c r="NLT19" s="934"/>
      <c r="NLU19" s="934"/>
      <c r="NLV19" s="934"/>
      <c r="NLW19" s="934"/>
      <c r="NLX19" s="934"/>
      <c r="NLY19" s="934"/>
      <c r="NLZ19" s="934"/>
      <c r="NMA19" s="934"/>
      <c r="NMB19" s="934"/>
      <c r="NMC19" s="934"/>
      <c r="NMD19" s="934"/>
      <c r="NME19" s="934"/>
      <c r="NMF19" s="934"/>
      <c r="NMG19" s="934"/>
      <c r="NMH19" s="934"/>
      <c r="NMI19" s="934"/>
      <c r="NMJ19" s="934"/>
      <c r="NMK19" s="934"/>
      <c r="NML19" s="934"/>
      <c r="NMM19" s="934"/>
      <c r="NMN19" s="934"/>
      <c r="NMO19" s="934"/>
      <c r="NMP19" s="934"/>
      <c r="NMQ19" s="934"/>
      <c r="NMR19" s="934"/>
      <c r="NMS19" s="934"/>
      <c r="NMT19" s="934"/>
      <c r="NMU19" s="934"/>
      <c r="NMV19" s="934"/>
      <c r="NMW19" s="934"/>
      <c r="NMX19" s="934"/>
      <c r="NMY19" s="934"/>
      <c r="NMZ19" s="934"/>
      <c r="NNA19" s="934"/>
      <c r="NNB19" s="934"/>
      <c r="NNC19" s="934"/>
      <c r="NND19" s="934"/>
      <c r="NNE19" s="934"/>
      <c r="NNF19" s="934"/>
      <c r="NNG19" s="934"/>
      <c r="NNH19" s="934"/>
      <c r="NNI19" s="934"/>
      <c r="NNJ19" s="934"/>
      <c r="NNK19" s="934"/>
      <c r="NNL19" s="934"/>
      <c r="NNM19" s="934"/>
      <c r="NNN19" s="934"/>
      <c r="NNO19" s="934"/>
      <c r="NNP19" s="934"/>
      <c r="NNQ19" s="934"/>
      <c r="NNR19" s="934"/>
      <c r="NNS19" s="934"/>
      <c r="NNT19" s="934"/>
      <c r="NNU19" s="934"/>
      <c r="NNV19" s="934"/>
      <c r="NNW19" s="934"/>
      <c r="NNX19" s="934"/>
      <c r="NNY19" s="934"/>
      <c r="NNZ19" s="934"/>
      <c r="NOA19" s="934"/>
      <c r="NOB19" s="934"/>
      <c r="NOC19" s="934"/>
      <c r="NOD19" s="934"/>
      <c r="NOE19" s="934"/>
      <c r="NOF19" s="934"/>
      <c r="NOG19" s="934"/>
      <c r="NOH19" s="934"/>
      <c r="NOI19" s="934"/>
      <c r="NOJ19" s="934"/>
      <c r="NOK19" s="934"/>
      <c r="NOL19" s="934"/>
      <c r="NOM19" s="934"/>
      <c r="NON19" s="934"/>
      <c r="NOO19" s="934"/>
      <c r="NOP19" s="934"/>
      <c r="NOQ19" s="934"/>
      <c r="NOR19" s="934"/>
      <c r="NOS19" s="934"/>
      <c r="NOT19" s="934"/>
      <c r="NOU19" s="934"/>
      <c r="NOV19" s="934"/>
      <c r="NOW19" s="934"/>
      <c r="NOX19" s="934"/>
      <c r="NOY19" s="934"/>
      <c r="NOZ19" s="934"/>
      <c r="NPA19" s="934"/>
      <c r="NPB19" s="934"/>
      <c r="NPC19" s="934"/>
      <c r="NPD19" s="934"/>
      <c r="NPE19" s="934"/>
      <c r="NPF19" s="934"/>
      <c r="NPG19" s="934"/>
      <c r="NPH19" s="934"/>
      <c r="NPI19" s="934"/>
      <c r="NPJ19" s="934"/>
      <c r="NPK19" s="934"/>
      <c r="NPL19" s="934"/>
      <c r="NPM19" s="934"/>
      <c r="NPN19" s="934"/>
      <c r="NPO19" s="934"/>
      <c r="NPP19" s="934"/>
      <c r="NPQ19" s="934"/>
      <c r="NPR19" s="934"/>
      <c r="NPS19" s="934"/>
      <c r="NPT19" s="934"/>
      <c r="NPU19" s="934"/>
      <c r="NPV19" s="934"/>
      <c r="NPW19" s="934"/>
      <c r="NPX19" s="934"/>
      <c r="NPY19" s="934"/>
      <c r="NPZ19" s="934"/>
      <c r="NQA19" s="934"/>
      <c r="NQB19" s="934"/>
      <c r="NQC19" s="934"/>
      <c r="NQD19" s="934"/>
      <c r="NQE19" s="934"/>
      <c r="NQF19" s="934"/>
      <c r="NQG19" s="934"/>
      <c r="NQH19" s="934"/>
      <c r="NQI19" s="934"/>
      <c r="NQJ19" s="934"/>
      <c r="NQK19" s="934"/>
      <c r="NQL19" s="934"/>
      <c r="NQM19" s="934"/>
      <c r="NQN19" s="934"/>
      <c r="NQO19" s="934"/>
      <c r="NQP19" s="934"/>
      <c r="NQQ19" s="934"/>
      <c r="NQR19" s="934"/>
      <c r="NQS19" s="934"/>
      <c r="NQT19" s="934"/>
      <c r="NQU19" s="934"/>
      <c r="NQV19" s="934"/>
      <c r="NQW19" s="934"/>
      <c r="NQX19" s="934"/>
      <c r="NQY19" s="934"/>
      <c r="NQZ19" s="934"/>
      <c r="NRA19" s="934"/>
      <c r="NRB19" s="934"/>
      <c r="NRC19" s="934"/>
      <c r="NRD19" s="934"/>
      <c r="NRE19" s="934"/>
      <c r="NRF19" s="934"/>
      <c r="NRG19" s="934"/>
      <c r="NRH19" s="934"/>
      <c r="NRI19" s="934"/>
      <c r="NRJ19" s="934"/>
      <c r="NRK19" s="934"/>
      <c r="NRL19" s="934"/>
      <c r="NRM19" s="934"/>
      <c r="NRN19" s="934"/>
      <c r="NRO19" s="934"/>
      <c r="NRP19" s="934"/>
      <c r="NRQ19" s="934"/>
      <c r="NRR19" s="934"/>
      <c r="NRS19" s="934"/>
      <c r="NRT19" s="934"/>
      <c r="NRU19" s="934"/>
      <c r="NRV19" s="934"/>
      <c r="NRW19" s="934"/>
      <c r="NRX19" s="934"/>
      <c r="NRY19" s="934"/>
      <c r="NRZ19" s="934"/>
      <c r="NSA19" s="934"/>
      <c r="NSB19" s="934"/>
      <c r="NSC19" s="934"/>
      <c r="NSD19" s="934"/>
      <c r="NSE19" s="934"/>
      <c r="NSF19" s="934"/>
      <c r="NSG19" s="934"/>
      <c r="NSH19" s="934"/>
      <c r="NSI19" s="934"/>
      <c r="NSJ19" s="934"/>
      <c r="NSK19" s="934"/>
      <c r="NSL19" s="934"/>
      <c r="NSM19" s="934"/>
      <c r="NSN19" s="934"/>
      <c r="NSO19" s="934"/>
      <c r="NSP19" s="934"/>
      <c r="NSQ19" s="934"/>
      <c r="NSR19" s="934"/>
      <c r="NSS19" s="934"/>
      <c r="NST19" s="934"/>
      <c r="NSU19" s="934"/>
      <c r="NSV19" s="934"/>
      <c r="NSW19" s="934"/>
      <c r="NSX19" s="934"/>
      <c r="NSY19" s="934"/>
      <c r="NSZ19" s="934"/>
      <c r="NTA19" s="934"/>
      <c r="NTB19" s="934"/>
      <c r="NTC19" s="934"/>
      <c r="NTD19" s="934"/>
      <c r="NTE19" s="934"/>
      <c r="NTF19" s="934"/>
      <c r="NTG19" s="934"/>
      <c r="NTH19" s="934"/>
      <c r="NTI19" s="934"/>
      <c r="NTJ19" s="934"/>
      <c r="NTK19" s="934"/>
      <c r="NTL19" s="934"/>
      <c r="NTM19" s="934"/>
      <c r="NTN19" s="934"/>
      <c r="NTO19" s="934"/>
      <c r="NTP19" s="934"/>
      <c r="NTQ19" s="934"/>
      <c r="NTR19" s="934"/>
      <c r="NTS19" s="934"/>
      <c r="NTT19" s="934"/>
      <c r="NTU19" s="934"/>
      <c r="NTV19" s="934"/>
      <c r="NTW19" s="934"/>
      <c r="NTX19" s="934"/>
      <c r="NTY19" s="934"/>
      <c r="NTZ19" s="934"/>
      <c r="NUA19" s="934"/>
      <c r="NUB19" s="934"/>
      <c r="NUC19" s="934"/>
      <c r="NUD19" s="934"/>
      <c r="NUE19" s="934"/>
      <c r="NUF19" s="934"/>
      <c r="NUG19" s="934"/>
      <c r="NUH19" s="934"/>
      <c r="NUI19" s="934"/>
      <c r="NUJ19" s="934"/>
      <c r="NUK19" s="934"/>
      <c r="NUL19" s="934"/>
      <c r="NUM19" s="934"/>
      <c r="NUN19" s="934"/>
      <c r="NUO19" s="934"/>
      <c r="NUP19" s="934"/>
      <c r="NUQ19" s="934"/>
      <c r="NUR19" s="934"/>
      <c r="NUS19" s="934"/>
      <c r="NUT19" s="934"/>
      <c r="NUU19" s="934"/>
      <c r="NUV19" s="934"/>
      <c r="NUW19" s="934"/>
      <c r="NUX19" s="934"/>
      <c r="NUY19" s="934"/>
      <c r="NUZ19" s="934"/>
      <c r="NVA19" s="934"/>
      <c r="NVB19" s="934"/>
      <c r="NVC19" s="934"/>
      <c r="NVD19" s="934"/>
      <c r="NVE19" s="934"/>
      <c r="NVF19" s="934"/>
      <c r="NVG19" s="934"/>
      <c r="NVH19" s="934"/>
      <c r="NVI19" s="934"/>
      <c r="NVJ19" s="934"/>
      <c r="NVK19" s="934"/>
      <c r="NVL19" s="934"/>
      <c r="NVM19" s="934"/>
      <c r="NVN19" s="934"/>
      <c r="NVO19" s="934"/>
      <c r="NVP19" s="934"/>
      <c r="NVQ19" s="934"/>
      <c r="NVR19" s="934"/>
      <c r="NVS19" s="934"/>
      <c r="NVT19" s="934"/>
      <c r="NVU19" s="934"/>
      <c r="NVV19" s="934"/>
      <c r="NVW19" s="934"/>
      <c r="NVX19" s="934"/>
      <c r="NVY19" s="934"/>
      <c r="NVZ19" s="934"/>
      <c r="NWA19" s="934"/>
      <c r="NWB19" s="934"/>
      <c r="NWC19" s="934"/>
      <c r="NWD19" s="934"/>
      <c r="NWE19" s="934"/>
      <c r="NWF19" s="934"/>
      <c r="NWG19" s="934"/>
      <c r="NWH19" s="934"/>
      <c r="NWI19" s="934"/>
      <c r="NWJ19" s="934"/>
      <c r="NWK19" s="934"/>
      <c r="NWL19" s="934"/>
      <c r="NWM19" s="934"/>
      <c r="NWN19" s="934"/>
      <c r="NWO19" s="934"/>
      <c r="NWP19" s="934"/>
      <c r="NWQ19" s="934"/>
      <c r="NWR19" s="934"/>
      <c r="NWS19" s="934"/>
      <c r="NWT19" s="934"/>
      <c r="NWU19" s="934"/>
      <c r="NWV19" s="934"/>
      <c r="NWW19" s="934"/>
      <c r="NWX19" s="934"/>
      <c r="NWY19" s="934"/>
      <c r="NWZ19" s="934"/>
      <c r="NXA19" s="934"/>
      <c r="NXB19" s="934"/>
      <c r="NXC19" s="934"/>
      <c r="NXD19" s="934"/>
      <c r="NXE19" s="934"/>
      <c r="NXF19" s="934"/>
      <c r="NXG19" s="934"/>
      <c r="NXH19" s="934"/>
      <c r="NXI19" s="934"/>
      <c r="NXJ19" s="934"/>
      <c r="NXK19" s="934"/>
      <c r="NXL19" s="934"/>
      <c r="NXM19" s="934"/>
      <c r="NXN19" s="934"/>
      <c r="NXO19" s="934"/>
      <c r="NXP19" s="934"/>
      <c r="NXQ19" s="934"/>
      <c r="NXR19" s="934"/>
      <c r="NXS19" s="934"/>
      <c r="NXT19" s="934"/>
      <c r="NXU19" s="934"/>
      <c r="NXV19" s="934"/>
      <c r="NXW19" s="934"/>
      <c r="NXX19" s="934"/>
      <c r="NXY19" s="934"/>
      <c r="NXZ19" s="934"/>
      <c r="NYA19" s="934"/>
      <c r="NYB19" s="934"/>
      <c r="NYC19" s="934"/>
      <c r="NYD19" s="934"/>
      <c r="NYE19" s="934"/>
      <c r="NYF19" s="934"/>
      <c r="NYG19" s="934"/>
      <c r="NYH19" s="934"/>
      <c r="NYI19" s="934"/>
      <c r="NYJ19" s="934"/>
      <c r="NYK19" s="934"/>
      <c r="NYL19" s="934"/>
      <c r="NYM19" s="934"/>
      <c r="NYN19" s="934"/>
      <c r="NYO19" s="934"/>
      <c r="NYP19" s="934"/>
      <c r="NYQ19" s="934"/>
      <c r="NYR19" s="934"/>
      <c r="NYS19" s="934"/>
      <c r="NYT19" s="934"/>
      <c r="NYU19" s="934"/>
      <c r="NYV19" s="934"/>
      <c r="NYW19" s="934"/>
      <c r="NYX19" s="934"/>
      <c r="NYY19" s="934"/>
      <c r="NYZ19" s="934"/>
      <c r="NZA19" s="934"/>
      <c r="NZB19" s="934"/>
      <c r="NZC19" s="934"/>
      <c r="NZD19" s="934"/>
      <c r="NZE19" s="934"/>
      <c r="NZF19" s="934"/>
      <c r="NZG19" s="934"/>
      <c r="NZH19" s="934"/>
      <c r="NZI19" s="934"/>
      <c r="NZJ19" s="934"/>
      <c r="NZK19" s="934"/>
      <c r="NZL19" s="934"/>
      <c r="NZM19" s="934"/>
      <c r="NZN19" s="934"/>
      <c r="NZO19" s="934"/>
      <c r="NZP19" s="934"/>
      <c r="NZQ19" s="934"/>
      <c r="NZR19" s="934"/>
      <c r="NZS19" s="934"/>
      <c r="NZT19" s="934"/>
      <c r="NZU19" s="934"/>
      <c r="NZV19" s="934"/>
      <c r="NZW19" s="934"/>
      <c r="NZX19" s="934"/>
      <c r="NZY19" s="934"/>
      <c r="NZZ19" s="934"/>
      <c r="OAA19" s="934"/>
      <c r="OAB19" s="934"/>
      <c r="OAC19" s="934"/>
      <c r="OAD19" s="934"/>
      <c r="OAE19" s="934"/>
      <c r="OAF19" s="934"/>
      <c r="OAG19" s="934"/>
      <c r="OAH19" s="934"/>
      <c r="OAI19" s="934"/>
      <c r="OAJ19" s="934"/>
      <c r="OAK19" s="934"/>
      <c r="OAL19" s="934"/>
      <c r="OAM19" s="934"/>
      <c r="OAN19" s="934"/>
      <c r="OAO19" s="934"/>
      <c r="OAP19" s="934"/>
      <c r="OAQ19" s="934"/>
      <c r="OAR19" s="934"/>
      <c r="OAS19" s="934"/>
      <c r="OAT19" s="934"/>
      <c r="OAU19" s="934"/>
      <c r="OAV19" s="934"/>
      <c r="OAW19" s="934"/>
      <c r="OAX19" s="934"/>
      <c r="OAY19" s="934"/>
      <c r="OAZ19" s="934"/>
      <c r="OBA19" s="934"/>
      <c r="OBB19" s="934"/>
      <c r="OBC19" s="934"/>
      <c r="OBD19" s="934"/>
      <c r="OBE19" s="934"/>
      <c r="OBF19" s="934"/>
      <c r="OBG19" s="934"/>
      <c r="OBH19" s="934"/>
      <c r="OBI19" s="934"/>
      <c r="OBJ19" s="934"/>
      <c r="OBK19" s="934"/>
      <c r="OBL19" s="934"/>
      <c r="OBM19" s="934"/>
      <c r="OBN19" s="934"/>
      <c r="OBO19" s="934"/>
      <c r="OBP19" s="934"/>
      <c r="OBQ19" s="934"/>
      <c r="OBR19" s="934"/>
      <c r="OBS19" s="934"/>
      <c r="OBT19" s="934"/>
      <c r="OBU19" s="934"/>
      <c r="OBV19" s="934"/>
      <c r="OBW19" s="934"/>
      <c r="OBX19" s="934"/>
      <c r="OBY19" s="934"/>
      <c r="OBZ19" s="934"/>
      <c r="OCA19" s="934"/>
      <c r="OCB19" s="934"/>
      <c r="OCC19" s="934"/>
      <c r="OCD19" s="934"/>
      <c r="OCE19" s="934"/>
      <c r="OCF19" s="934"/>
      <c r="OCG19" s="934"/>
      <c r="OCH19" s="934"/>
      <c r="OCI19" s="934"/>
      <c r="OCJ19" s="934"/>
      <c r="OCK19" s="934"/>
      <c r="OCL19" s="934"/>
      <c r="OCM19" s="934"/>
      <c r="OCN19" s="934"/>
      <c r="OCO19" s="934"/>
      <c r="OCP19" s="934"/>
      <c r="OCQ19" s="934"/>
      <c r="OCR19" s="934"/>
      <c r="OCS19" s="934"/>
      <c r="OCT19" s="934"/>
      <c r="OCU19" s="934"/>
      <c r="OCV19" s="934"/>
      <c r="OCW19" s="934"/>
      <c r="OCX19" s="934"/>
      <c r="OCY19" s="934"/>
      <c r="OCZ19" s="934"/>
      <c r="ODA19" s="934"/>
      <c r="ODB19" s="934"/>
      <c r="ODC19" s="934"/>
      <c r="ODD19" s="934"/>
      <c r="ODE19" s="934"/>
      <c r="ODF19" s="934"/>
      <c r="ODG19" s="934"/>
      <c r="ODH19" s="934"/>
      <c r="ODI19" s="934"/>
      <c r="ODJ19" s="934"/>
      <c r="ODK19" s="934"/>
      <c r="ODL19" s="934"/>
      <c r="ODM19" s="934"/>
      <c r="ODN19" s="934"/>
      <c r="ODO19" s="934"/>
      <c r="ODP19" s="934"/>
      <c r="ODQ19" s="934"/>
      <c r="ODR19" s="934"/>
      <c r="ODS19" s="934"/>
      <c r="ODT19" s="934"/>
      <c r="ODU19" s="934"/>
      <c r="ODV19" s="934"/>
      <c r="ODW19" s="934"/>
      <c r="ODX19" s="934"/>
      <c r="ODY19" s="934"/>
      <c r="ODZ19" s="934"/>
      <c r="OEA19" s="934"/>
      <c r="OEB19" s="934"/>
      <c r="OEC19" s="934"/>
      <c r="OED19" s="934"/>
      <c r="OEE19" s="934"/>
      <c r="OEF19" s="934"/>
      <c r="OEG19" s="934"/>
      <c r="OEH19" s="934"/>
      <c r="OEI19" s="934"/>
      <c r="OEJ19" s="934"/>
      <c r="OEK19" s="934"/>
      <c r="OEL19" s="934"/>
      <c r="OEM19" s="934"/>
      <c r="OEN19" s="934"/>
      <c r="OEO19" s="934"/>
      <c r="OEP19" s="934"/>
      <c r="OEQ19" s="934"/>
      <c r="OER19" s="934"/>
      <c r="OES19" s="934"/>
      <c r="OET19" s="934"/>
      <c r="OEU19" s="934"/>
      <c r="OEV19" s="934"/>
      <c r="OEW19" s="934"/>
      <c r="OEX19" s="934"/>
      <c r="OEY19" s="934"/>
      <c r="OEZ19" s="934"/>
      <c r="OFA19" s="934"/>
      <c r="OFB19" s="934"/>
      <c r="OFC19" s="934"/>
      <c r="OFD19" s="934"/>
      <c r="OFE19" s="934"/>
      <c r="OFF19" s="934"/>
      <c r="OFG19" s="934"/>
      <c r="OFH19" s="934"/>
      <c r="OFI19" s="934"/>
      <c r="OFJ19" s="934"/>
      <c r="OFK19" s="934"/>
      <c r="OFL19" s="934"/>
      <c r="OFM19" s="934"/>
      <c r="OFN19" s="934"/>
      <c r="OFO19" s="934"/>
      <c r="OFP19" s="934"/>
      <c r="OFQ19" s="934"/>
      <c r="OFR19" s="934"/>
      <c r="OFS19" s="934"/>
      <c r="OFT19" s="934"/>
      <c r="OFU19" s="934"/>
      <c r="OFV19" s="934"/>
      <c r="OFW19" s="934"/>
      <c r="OFX19" s="934"/>
      <c r="OFY19" s="934"/>
      <c r="OFZ19" s="934"/>
      <c r="OGA19" s="934"/>
      <c r="OGB19" s="934"/>
      <c r="OGC19" s="934"/>
      <c r="OGD19" s="934"/>
      <c r="OGE19" s="934"/>
      <c r="OGF19" s="934"/>
      <c r="OGG19" s="934"/>
      <c r="OGH19" s="934"/>
      <c r="OGI19" s="934"/>
      <c r="OGJ19" s="934"/>
      <c r="OGK19" s="934"/>
      <c r="OGL19" s="934"/>
      <c r="OGM19" s="934"/>
      <c r="OGN19" s="934"/>
      <c r="OGO19" s="934"/>
      <c r="OGP19" s="934"/>
      <c r="OGQ19" s="934"/>
      <c r="OGR19" s="934"/>
      <c r="OGS19" s="934"/>
      <c r="OGT19" s="934"/>
      <c r="OGU19" s="934"/>
      <c r="OGV19" s="934"/>
      <c r="OGW19" s="934"/>
      <c r="OGX19" s="934"/>
      <c r="OGY19" s="934"/>
      <c r="OGZ19" s="934"/>
      <c r="OHA19" s="934"/>
      <c r="OHB19" s="934"/>
      <c r="OHC19" s="934"/>
      <c r="OHD19" s="934"/>
      <c r="OHE19" s="934"/>
      <c r="OHF19" s="934"/>
      <c r="OHG19" s="934"/>
      <c r="OHH19" s="934"/>
      <c r="OHI19" s="934"/>
      <c r="OHJ19" s="934"/>
      <c r="OHK19" s="934"/>
      <c r="OHL19" s="934"/>
      <c r="OHM19" s="934"/>
      <c r="OHN19" s="934"/>
      <c r="OHO19" s="934"/>
      <c r="OHP19" s="934"/>
      <c r="OHQ19" s="934"/>
      <c r="OHR19" s="934"/>
      <c r="OHS19" s="934"/>
      <c r="OHT19" s="934"/>
      <c r="OHU19" s="934"/>
      <c r="OHV19" s="934"/>
      <c r="OHW19" s="934"/>
      <c r="OHX19" s="934"/>
      <c r="OHY19" s="934"/>
      <c r="OHZ19" s="934"/>
      <c r="OIA19" s="934"/>
      <c r="OIB19" s="934"/>
      <c r="OIC19" s="934"/>
      <c r="OID19" s="934"/>
      <c r="OIE19" s="934"/>
      <c r="OIF19" s="934"/>
      <c r="OIG19" s="934"/>
      <c r="OIH19" s="934"/>
      <c r="OII19" s="934"/>
      <c r="OIJ19" s="934"/>
      <c r="OIK19" s="934"/>
      <c r="OIL19" s="934"/>
      <c r="OIM19" s="934"/>
      <c r="OIN19" s="934"/>
      <c r="OIO19" s="934"/>
      <c r="OIP19" s="934"/>
      <c r="OIQ19" s="934"/>
      <c r="OIR19" s="934"/>
      <c r="OIS19" s="934"/>
      <c r="OIT19" s="934"/>
      <c r="OIU19" s="934"/>
      <c r="OIV19" s="934"/>
      <c r="OIW19" s="934"/>
      <c r="OIX19" s="934"/>
      <c r="OIY19" s="934"/>
      <c r="OIZ19" s="934"/>
      <c r="OJA19" s="934"/>
      <c r="OJB19" s="934"/>
      <c r="OJC19" s="934"/>
      <c r="OJD19" s="934"/>
      <c r="OJE19" s="934"/>
      <c r="OJF19" s="934"/>
      <c r="OJG19" s="934"/>
      <c r="OJH19" s="934"/>
      <c r="OJI19" s="934"/>
      <c r="OJJ19" s="934"/>
      <c r="OJK19" s="934"/>
      <c r="OJL19" s="934"/>
      <c r="OJM19" s="934"/>
      <c r="OJN19" s="934"/>
      <c r="OJO19" s="934"/>
      <c r="OJP19" s="934"/>
      <c r="OJQ19" s="934"/>
      <c r="OJR19" s="934"/>
      <c r="OJS19" s="934"/>
      <c r="OJT19" s="934"/>
      <c r="OJU19" s="934"/>
      <c r="OJV19" s="934"/>
      <c r="OJW19" s="934"/>
      <c r="OJX19" s="934"/>
      <c r="OJY19" s="934"/>
      <c r="OJZ19" s="934"/>
      <c r="OKA19" s="934"/>
      <c r="OKB19" s="934"/>
      <c r="OKC19" s="934"/>
      <c r="OKD19" s="934"/>
      <c r="OKE19" s="934"/>
      <c r="OKF19" s="934"/>
      <c r="OKG19" s="934"/>
      <c r="OKH19" s="934"/>
      <c r="OKI19" s="934"/>
      <c r="OKJ19" s="934"/>
      <c r="OKK19" s="934"/>
      <c r="OKL19" s="934"/>
      <c r="OKM19" s="934"/>
      <c r="OKN19" s="934"/>
      <c r="OKO19" s="934"/>
      <c r="OKP19" s="934"/>
      <c r="OKQ19" s="934"/>
      <c r="OKR19" s="934"/>
      <c r="OKS19" s="934"/>
      <c r="OKT19" s="934"/>
      <c r="OKU19" s="934"/>
      <c r="OKV19" s="934"/>
      <c r="OKW19" s="934"/>
      <c r="OKX19" s="934"/>
      <c r="OKY19" s="934"/>
      <c r="OKZ19" s="934"/>
      <c r="OLA19" s="934"/>
      <c r="OLB19" s="934"/>
      <c r="OLC19" s="934"/>
      <c r="OLD19" s="934"/>
      <c r="OLE19" s="934"/>
      <c r="OLF19" s="934"/>
      <c r="OLG19" s="934"/>
      <c r="OLH19" s="934"/>
      <c r="OLI19" s="934"/>
      <c r="OLJ19" s="934"/>
      <c r="OLK19" s="934"/>
      <c r="OLL19" s="934"/>
      <c r="OLM19" s="934"/>
      <c r="OLN19" s="934"/>
      <c r="OLO19" s="934"/>
      <c r="OLP19" s="934"/>
      <c r="OLQ19" s="934"/>
      <c r="OLR19" s="934"/>
      <c r="OLS19" s="934"/>
      <c r="OLT19" s="934"/>
      <c r="OLU19" s="934"/>
      <c r="OLV19" s="934"/>
      <c r="OLW19" s="934"/>
      <c r="OLX19" s="934"/>
      <c r="OLY19" s="934"/>
      <c r="OLZ19" s="934"/>
      <c r="OMA19" s="934"/>
      <c r="OMB19" s="934"/>
      <c r="OMC19" s="934"/>
      <c r="OMD19" s="934"/>
      <c r="OME19" s="934"/>
      <c r="OMF19" s="934"/>
      <c r="OMG19" s="934"/>
      <c r="OMH19" s="934"/>
      <c r="OMI19" s="934"/>
      <c r="OMJ19" s="934"/>
      <c r="OMK19" s="934"/>
      <c r="OML19" s="934"/>
      <c r="OMM19" s="934"/>
      <c r="OMN19" s="934"/>
      <c r="OMO19" s="934"/>
      <c r="OMP19" s="934"/>
      <c r="OMQ19" s="934"/>
      <c r="OMR19" s="934"/>
      <c r="OMS19" s="934"/>
      <c r="OMT19" s="934"/>
      <c r="OMU19" s="934"/>
      <c r="OMV19" s="934"/>
      <c r="OMW19" s="934"/>
      <c r="OMX19" s="934"/>
      <c r="OMY19" s="934"/>
      <c r="OMZ19" s="934"/>
      <c r="ONA19" s="934"/>
      <c r="ONB19" s="934"/>
      <c r="ONC19" s="934"/>
      <c r="OND19" s="934"/>
      <c r="ONE19" s="934"/>
      <c r="ONF19" s="934"/>
      <c r="ONG19" s="934"/>
      <c r="ONH19" s="934"/>
      <c r="ONI19" s="934"/>
      <c r="ONJ19" s="934"/>
      <c r="ONK19" s="934"/>
      <c r="ONL19" s="934"/>
      <c r="ONM19" s="934"/>
      <c r="ONN19" s="934"/>
      <c r="ONO19" s="934"/>
      <c r="ONP19" s="934"/>
      <c r="ONQ19" s="934"/>
      <c r="ONR19" s="934"/>
      <c r="ONS19" s="934"/>
      <c r="ONT19" s="934"/>
      <c r="ONU19" s="934"/>
      <c r="ONV19" s="934"/>
      <c r="ONW19" s="934"/>
      <c r="ONX19" s="934"/>
      <c r="ONY19" s="934"/>
      <c r="ONZ19" s="934"/>
      <c r="OOA19" s="934"/>
      <c r="OOB19" s="934"/>
      <c r="OOC19" s="934"/>
      <c r="OOD19" s="934"/>
      <c r="OOE19" s="934"/>
      <c r="OOF19" s="934"/>
      <c r="OOG19" s="934"/>
      <c r="OOH19" s="934"/>
      <c r="OOI19" s="934"/>
      <c r="OOJ19" s="934"/>
      <c r="OOK19" s="934"/>
      <c r="OOL19" s="934"/>
      <c r="OOM19" s="934"/>
      <c r="OON19" s="934"/>
      <c r="OOO19" s="934"/>
      <c r="OOP19" s="934"/>
      <c r="OOQ19" s="934"/>
      <c r="OOR19" s="934"/>
      <c r="OOS19" s="934"/>
      <c r="OOT19" s="934"/>
      <c r="OOU19" s="934"/>
      <c r="OOV19" s="934"/>
      <c r="OOW19" s="934"/>
      <c r="OOX19" s="934"/>
      <c r="OOY19" s="934"/>
      <c r="OOZ19" s="934"/>
      <c r="OPA19" s="934"/>
      <c r="OPB19" s="934"/>
      <c r="OPC19" s="934"/>
      <c r="OPD19" s="934"/>
      <c r="OPE19" s="934"/>
      <c r="OPF19" s="934"/>
      <c r="OPG19" s="934"/>
      <c r="OPH19" s="934"/>
      <c r="OPI19" s="934"/>
      <c r="OPJ19" s="934"/>
      <c r="OPK19" s="934"/>
      <c r="OPL19" s="934"/>
      <c r="OPM19" s="934"/>
      <c r="OPN19" s="934"/>
      <c r="OPO19" s="934"/>
      <c r="OPP19" s="934"/>
      <c r="OPQ19" s="934"/>
      <c r="OPR19" s="934"/>
      <c r="OPS19" s="934"/>
      <c r="OPT19" s="934"/>
      <c r="OPU19" s="934"/>
      <c r="OPV19" s="934"/>
      <c r="OPW19" s="934"/>
      <c r="OPX19" s="934"/>
      <c r="OPY19" s="934"/>
      <c r="OPZ19" s="934"/>
      <c r="OQA19" s="934"/>
      <c r="OQB19" s="934"/>
      <c r="OQC19" s="934"/>
      <c r="OQD19" s="934"/>
      <c r="OQE19" s="934"/>
      <c r="OQF19" s="934"/>
      <c r="OQG19" s="934"/>
      <c r="OQH19" s="934"/>
      <c r="OQI19" s="934"/>
      <c r="OQJ19" s="934"/>
      <c r="OQK19" s="934"/>
      <c r="OQL19" s="934"/>
      <c r="OQM19" s="934"/>
      <c r="OQN19" s="934"/>
      <c r="OQO19" s="934"/>
      <c r="OQP19" s="934"/>
      <c r="OQQ19" s="934"/>
      <c r="OQR19" s="934"/>
      <c r="OQS19" s="934"/>
      <c r="OQT19" s="934"/>
      <c r="OQU19" s="934"/>
      <c r="OQV19" s="934"/>
      <c r="OQW19" s="934"/>
      <c r="OQX19" s="934"/>
      <c r="OQY19" s="934"/>
      <c r="OQZ19" s="934"/>
      <c r="ORA19" s="934"/>
      <c r="ORB19" s="934"/>
      <c r="ORC19" s="934"/>
      <c r="ORD19" s="934"/>
      <c r="ORE19" s="934"/>
      <c r="ORF19" s="934"/>
      <c r="ORG19" s="934"/>
      <c r="ORH19" s="934"/>
      <c r="ORI19" s="934"/>
      <c r="ORJ19" s="934"/>
      <c r="ORK19" s="934"/>
      <c r="ORL19" s="934"/>
      <c r="ORM19" s="934"/>
      <c r="ORN19" s="934"/>
      <c r="ORO19" s="934"/>
      <c r="ORP19" s="934"/>
      <c r="ORQ19" s="934"/>
      <c r="ORR19" s="934"/>
      <c r="ORS19" s="934"/>
      <c r="ORT19" s="934"/>
      <c r="ORU19" s="934"/>
      <c r="ORV19" s="934"/>
      <c r="ORW19" s="934"/>
      <c r="ORX19" s="934"/>
      <c r="ORY19" s="934"/>
      <c r="ORZ19" s="934"/>
      <c r="OSA19" s="934"/>
      <c r="OSB19" s="934"/>
      <c r="OSC19" s="934"/>
      <c r="OSD19" s="934"/>
      <c r="OSE19" s="934"/>
      <c r="OSF19" s="934"/>
      <c r="OSG19" s="934"/>
      <c r="OSH19" s="934"/>
      <c r="OSI19" s="934"/>
      <c r="OSJ19" s="934"/>
      <c r="OSK19" s="934"/>
      <c r="OSL19" s="934"/>
      <c r="OSM19" s="934"/>
      <c r="OSN19" s="934"/>
      <c r="OSO19" s="934"/>
      <c r="OSP19" s="934"/>
      <c r="OSQ19" s="934"/>
      <c r="OSR19" s="934"/>
      <c r="OSS19" s="934"/>
      <c r="OST19" s="934"/>
      <c r="OSU19" s="934"/>
      <c r="OSV19" s="934"/>
      <c r="OSW19" s="934"/>
      <c r="OSX19" s="934"/>
      <c r="OSY19" s="934"/>
      <c r="OSZ19" s="934"/>
      <c r="OTA19" s="934"/>
      <c r="OTB19" s="934"/>
      <c r="OTC19" s="934"/>
      <c r="OTD19" s="934"/>
      <c r="OTE19" s="934"/>
      <c r="OTF19" s="934"/>
      <c r="OTG19" s="934"/>
      <c r="OTH19" s="934"/>
      <c r="OTI19" s="934"/>
      <c r="OTJ19" s="934"/>
      <c r="OTK19" s="934"/>
      <c r="OTL19" s="934"/>
      <c r="OTM19" s="934"/>
      <c r="OTN19" s="934"/>
      <c r="OTO19" s="934"/>
      <c r="OTP19" s="934"/>
      <c r="OTQ19" s="934"/>
      <c r="OTR19" s="934"/>
      <c r="OTS19" s="934"/>
      <c r="OTT19" s="934"/>
      <c r="OTU19" s="934"/>
      <c r="OTV19" s="934"/>
      <c r="OTW19" s="934"/>
      <c r="OTX19" s="934"/>
      <c r="OTY19" s="934"/>
      <c r="OTZ19" s="934"/>
      <c r="OUA19" s="934"/>
      <c r="OUB19" s="934"/>
      <c r="OUC19" s="934"/>
      <c r="OUD19" s="934"/>
      <c r="OUE19" s="934"/>
      <c r="OUF19" s="934"/>
      <c r="OUG19" s="934"/>
      <c r="OUH19" s="934"/>
      <c r="OUI19" s="934"/>
      <c r="OUJ19" s="934"/>
      <c r="OUK19" s="934"/>
      <c r="OUL19" s="934"/>
      <c r="OUM19" s="934"/>
      <c r="OUN19" s="934"/>
      <c r="OUO19" s="934"/>
      <c r="OUP19" s="934"/>
      <c r="OUQ19" s="934"/>
      <c r="OUR19" s="934"/>
      <c r="OUS19" s="934"/>
      <c r="OUT19" s="934"/>
      <c r="OUU19" s="934"/>
      <c r="OUV19" s="934"/>
      <c r="OUW19" s="934"/>
      <c r="OUX19" s="934"/>
      <c r="OUY19" s="934"/>
      <c r="OUZ19" s="934"/>
      <c r="OVA19" s="934"/>
      <c r="OVB19" s="934"/>
      <c r="OVC19" s="934"/>
      <c r="OVD19" s="934"/>
      <c r="OVE19" s="934"/>
      <c r="OVF19" s="934"/>
      <c r="OVG19" s="934"/>
      <c r="OVH19" s="934"/>
      <c r="OVI19" s="934"/>
      <c r="OVJ19" s="934"/>
      <c r="OVK19" s="934"/>
      <c r="OVL19" s="934"/>
      <c r="OVM19" s="934"/>
      <c r="OVN19" s="934"/>
      <c r="OVO19" s="934"/>
      <c r="OVP19" s="934"/>
      <c r="OVQ19" s="934"/>
      <c r="OVR19" s="934"/>
      <c r="OVS19" s="934"/>
      <c r="OVT19" s="934"/>
      <c r="OVU19" s="934"/>
      <c r="OVV19" s="934"/>
      <c r="OVW19" s="934"/>
      <c r="OVX19" s="934"/>
      <c r="OVY19" s="934"/>
      <c r="OVZ19" s="934"/>
      <c r="OWA19" s="934"/>
      <c r="OWB19" s="934"/>
      <c r="OWC19" s="934"/>
      <c r="OWD19" s="934"/>
      <c r="OWE19" s="934"/>
      <c r="OWF19" s="934"/>
      <c r="OWG19" s="934"/>
      <c r="OWH19" s="934"/>
      <c r="OWI19" s="934"/>
      <c r="OWJ19" s="934"/>
      <c r="OWK19" s="934"/>
      <c r="OWL19" s="934"/>
      <c r="OWM19" s="934"/>
      <c r="OWN19" s="934"/>
      <c r="OWO19" s="934"/>
      <c r="OWP19" s="934"/>
      <c r="OWQ19" s="934"/>
      <c r="OWR19" s="934"/>
      <c r="OWS19" s="934"/>
      <c r="OWT19" s="934"/>
      <c r="OWU19" s="934"/>
      <c r="OWV19" s="934"/>
      <c r="OWW19" s="934"/>
      <c r="OWX19" s="934"/>
      <c r="OWY19" s="934"/>
      <c r="OWZ19" s="934"/>
      <c r="OXA19" s="934"/>
      <c r="OXB19" s="934"/>
      <c r="OXC19" s="934"/>
      <c r="OXD19" s="934"/>
      <c r="OXE19" s="934"/>
      <c r="OXF19" s="934"/>
      <c r="OXG19" s="934"/>
      <c r="OXH19" s="934"/>
      <c r="OXI19" s="934"/>
      <c r="OXJ19" s="934"/>
      <c r="OXK19" s="934"/>
      <c r="OXL19" s="934"/>
      <c r="OXM19" s="934"/>
      <c r="OXN19" s="934"/>
      <c r="OXO19" s="934"/>
      <c r="OXP19" s="934"/>
      <c r="OXQ19" s="934"/>
      <c r="OXR19" s="934"/>
      <c r="OXS19" s="934"/>
      <c r="OXT19" s="934"/>
      <c r="OXU19" s="934"/>
      <c r="OXV19" s="934"/>
      <c r="OXW19" s="934"/>
      <c r="OXX19" s="934"/>
      <c r="OXY19" s="934"/>
      <c r="OXZ19" s="934"/>
      <c r="OYA19" s="934"/>
      <c r="OYB19" s="934"/>
      <c r="OYC19" s="934"/>
      <c r="OYD19" s="934"/>
      <c r="OYE19" s="934"/>
      <c r="OYF19" s="934"/>
      <c r="OYG19" s="934"/>
      <c r="OYH19" s="934"/>
      <c r="OYI19" s="934"/>
      <c r="OYJ19" s="934"/>
      <c r="OYK19" s="934"/>
      <c r="OYL19" s="934"/>
      <c r="OYM19" s="934"/>
      <c r="OYN19" s="934"/>
      <c r="OYO19" s="934"/>
      <c r="OYP19" s="934"/>
      <c r="OYQ19" s="934"/>
      <c r="OYR19" s="934"/>
      <c r="OYS19" s="934"/>
      <c r="OYT19" s="934"/>
      <c r="OYU19" s="934"/>
      <c r="OYV19" s="934"/>
      <c r="OYW19" s="934"/>
      <c r="OYX19" s="934"/>
      <c r="OYY19" s="934"/>
      <c r="OYZ19" s="934"/>
      <c r="OZA19" s="934"/>
      <c r="OZB19" s="934"/>
      <c r="OZC19" s="934"/>
      <c r="OZD19" s="934"/>
      <c r="OZE19" s="934"/>
      <c r="OZF19" s="934"/>
      <c r="OZG19" s="934"/>
      <c r="OZH19" s="934"/>
      <c r="OZI19" s="934"/>
      <c r="OZJ19" s="934"/>
      <c r="OZK19" s="934"/>
      <c r="OZL19" s="934"/>
      <c r="OZM19" s="934"/>
      <c r="OZN19" s="934"/>
      <c r="OZO19" s="934"/>
      <c r="OZP19" s="934"/>
      <c r="OZQ19" s="934"/>
      <c r="OZR19" s="934"/>
      <c r="OZS19" s="934"/>
      <c r="OZT19" s="934"/>
      <c r="OZU19" s="934"/>
      <c r="OZV19" s="934"/>
      <c r="OZW19" s="934"/>
      <c r="OZX19" s="934"/>
      <c r="OZY19" s="934"/>
      <c r="OZZ19" s="934"/>
      <c r="PAA19" s="934"/>
      <c r="PAB19" s="934"/>
      <c r="PAC19" s="934"/>
      <c r="PAD19" s="934"/>
      <c r="PAE19" s="934"/>
      <c r="PAF19" s="934"/>
      <c r="PAG19" s="934"/>
      <c r="PAH19" s="934"/>
      <c r="PAI19" s="934"/>
      <c r="PAJ19" s="934"/>
      <c r="PAK19" s="934"/>
      <c r="PAL19" s="934"/>
      <c r="PAM19" s="934"/>
      <c r="PAN19" s="934"/>
      <c r="PAO19" s="934"/>
      <c r="PAP19" s="934"/>
      <c r="PAQ19" s="934"/>
      <c r="PAR19" s="934"/>
      <c r="PAS19" s="934"/>
      <c r="PAT19" s="934"/>
      <c r="PAU19" s="934"/>
      <c r="PAV19" s="934"/>
      <c r="PAW19" s="934"/>
      <c r="PAX19" s="934"/>
      <c r="PAY19" s="934"/>
      <c r="PAZ19" s="934"/>
      <c r="PBA19" s="934"/>
      <c r="PBB19" s="934"/>
      <c r="PBC19" s="934"/>
      <c r="PBD19" s="934"/>
      <c r="PBE19" s="934"/>
      <c r="PBF19" s="934"/>
      <c r="PBG19" s="934"/>
      <c r="PBH19" s="934"/>
      <c r="PBI19" s="934"/>
      <c r="PBJ19" s="934"/>
      <c r="PBK19" s="934"/>
      <c r="PBL19" s="934"/>
      <c r="PBM19" s="934"/>
      <c r="PBN19" s="934"/>
      <c r="PBO19" s="934"/>
      <c r="PBP19" s="934"/>
      <c r="PBQ19" s="934"/>
      <c r="PBR19" s="934"/>
      <c r="PBS19" s="934"/>
      <c r="PBT19" s="934"/>
      <c r="PBU19" s="934"/>
      <c r="PBV19" s="934"/>
      <c r="PBW19" s="934"/>
      <c r="PBX19" s="934"/>
      <c r="PBY19" s="934"/>
      <c r="PBZ19" s="934"/>
      <c r="PCA19" s="934"/>
      <c r="PCB19" s="934"/>
      <c r="PCC19" s="934"/>
      <c r="PCD19" s="934"/>
      <c r="PCE19" s="934"/>
      <c r="PCF19" s="934"/>
      <c r="PCG19" s="934"/>
      <c r="PCH19" s="934"/>
      <c r="PCI19" s="934"/>
      <c r="PCJ19" s="934"/>
      <c r="PCK19" s="934"/>
      <c r="PCL19" s="934"/>
      <c r="PCM19" s="934"/>
      <c r="PCN19" s="934"/>
      <c r="PCO19" s="934"/>
      <c r="PCP19" s="934"/>
      <c r="PCQ19" s="934"/>
      <c r="PCR19" s="934"/>
      <c r="PCS19" s="934"/>
      <c r="PCT19" s="934"/>
      <c r="PCU19" s="934"/>
      <c r="PCV19" s="934"/>
      <c r="PCW19" s="934"/>
      <c r="PCX19" s="934"/>
      <c r="PCY19" s="934"/>
      <c r="PCZ19" s="934"/>
      <c r="PDA19" s="934"/>
      <c r="PDB19" s="934"/>
      <c r="PDC19" s="934"/>
      <c r="PDD19" s="934"/>
      <c r="PDE19" s="934"/>
      <c r="PDF19" s="934"/>
      <c r="PDG19" s="934"/>
      <c r="PDH19" s="934"/>
      <c r="PDI19" s="934"/>
      <c r="PDJ19" s="934"/>
      <c r="PDK19" s="934"/>
      <c r="PDL19" s="934"/>
      <c r="PDM19" s="934"/>
      <c r="PDN19" s="934"/>
      <c r="PDO19" s="934"/>
      <c r="PDP19" s="934"/>
      <c r="PDQ19" s="934"/>
      <c r="PDR19" s="934"/>
      <c r="PDS19" s="934"/>
      <c r="PDT19" s="934"/>
      <c r="PDU19" s="934"/>
      <c r="PDV19" s="934"/>
      <c r="PDW19" s="934"/>
      <c r="PDX19" s="934"/>
      <c r="PDY19" s="934"/>
      <c r="PDZ19" s="934"/>
      <c r="PEA19" s="934"/>
      <c r="PEB19" s="934"/>
      <c r="PEC19" s="934"/>
      <c r="PED19" s="934"/>
      <c r="PEE19" s="934"/>
      <c r="PEF19" s="934"/>
      <c r="PEG19" s="934"/>
      <c r="PEH19" s="934"/>
      <c r="PEI19" s="934"/>
      <c r="PEJ19" s="934"/>
      <c r="PEK19" s="934"/>
      <c r="PEL19" s="934"/>
      <c r="PEM19" s="934"/>
      <c r="PEN19" s="934"/>
      <c r="PEO19" s="934"/>
      <c r="PEP19" s="934"/>
      <c r="PEQ19" s="934"/>
      <c r="PER19" s="934"/>
      <c r="PES19" s="934"/>
      <c r="PET19" s="934"/>
      <c r="PEU19" s="934"/>
      <c r="PEV19" s="934"/>
      <c r="PEW19" s="934"/>
      <c r="PEX19" s="934"/>
      <c r="PEY19" s="934"/>
      <c r="PEZ19" s="934"/>
      <c r="PFA19" s="934"/>
      <c r="PFB19" s="934"/>
      <c r="PFC19" s="934"/>
      <c r="PFD19" s="934"/>
      <c r="PFE19" s="934"/>
      <c r="PFF19" s="934"/>
      <c r="PFG19" s="934"/>
      <c r="PFH19" s="934"/>
      <c r="PFI19" s="934"/>
      <c r="PFJ19" s="934"/>
      <c r="PFK19" s="934"/>
      <c r="PFL19" s="934"/>
      <c r="PFM19" s="934"/>
      <c r="PFN19" s="934"/>
      <c r="PFO19" s="934"/>
      <c r="PFP19" s="934"/>
      <c r="PFQ19" s="934"/>
      <c r="PFR19" s="934"/>
      <c r="PFS19" s="934"/>
      <c r="PFT19" s="934"/>
      <c r="PFU19" s="934"/>
      <c r="PFV19" s="934"/>
      <c r="PFW19" s="934"/>
      <c r="PFX19" s="934"/>
      <c r="PFY19" s="934"/>
      <c r="PFZ19" s="934"/>
      <c r="PGA19" s="934"/>
      <c r="PGB19" s="934"/>
      <c r="PGC19" s="934"/>
      <c r="PGD19" s="934"/>
      <c r="PGE19" s="934"/>
      <c r="PGF19" s="934"/>
      <c r="PGG19" s="934"/>
      <c r="PGH19" s="934"/>
      <c r="PGI19" s="934"/>
      <c r="PGJ19" s="934"/>
      <c r="PGK19" s="934"/>
      <c r="PGL19" s="934"/>
      <c r="PGM19" s="934"/>
      <c r="PGN19" s="934"/>
      <c r="PGO19" s="934"/>
      <c r="PGP19" s="934"/>
      <c r="PGQ19" s="934"/>
      <c r="PGR19" s="934"/>
      <c r="PGS19" s="934"/>
      <c r="PGT19" s="934"/>
      <c r="PGU19" s="934"/>
      <c r="PGV19" s="934"/>
      <c r="PGW19" s="934"/>
      <c r="PGX19" s="934"/>
      <c r="PGY19" s="934"/>
      <c r="PGZ19" s="934"/>
      <c r="PHA19" s="934"/>
      <c r="PHB19" s="934"/>
      <c r="PHC19" s="934"/>
      <c r="PHD19" s="934"/>
      <c r="PHE19" s="934"/>
      <c r="PHF19" s="934"/>
      <c r="PHG19" s="934"/>
      <c r="PHH19" s="934"/>
      <c r="PHI19" s="934"/>
      <c r="PHJ19" s="934"/>
      <c r="PHK19" s="934"/>
      <c r="PHL19" s="934"/>
      <c r="PHM19" s="934"/>
      <c r="PHN19" s="934"/>
      <c r="PHO19" s="934"/>
      <c r="PHP19" s="934"/>
      <c r="PHQ19" s="934"/>
      <c r="PHR19" s="934"/>
      <c r="PHS19" s="934"/>
      <c r="PHT19" s="934"/>
      <c r="PHU19" s="934"/>
      <c r="PHV19" s="934"/>
      <c r="PHW19" s="934"/>
      <c r="PHX19" s="934"/>
      <c r="PHY19" s="934"/>
      <c r="PHZ19" s="934"/>
      <c r="PIA19" s="934"/>
      <c r="PIB19" s="934"/>
      <c r="PIC19" s="934"/>
      <c r="PID19" s="934"/>
      <c r="PIE19" s="934"/>
      <c r="PIF19" s="934"/>
      <c r="PIG19" s="934"/>
      <c r="PIH19" s="934"/>
      <c r="PII19" s="934"/>
      <c r="PIJ19" s="934"/>
      <c r="PIK19" s="934"/>
      <c r="PIL19" s="934"/>
      <c r="PIM19" s="934"/>
      <c r="PIN19" s="934"/>
      <c r="PIO19" s="934"/>
      <c r="PIP19" s="934"/>
      <c r="PIQ19" s="934"/>
      <c r="PIR19" s="934"/>
      <c r="PIS19" s="934"/>
      <c r="PIT19" s="934"/>
      <c r="PIU19" s="934"/>
      <c r="PIV19" s="934"/>
      <c r="PIW19" s="934"/>
      <c r="PIX19" s="934"/>
      <c r="PIY19" s="934"/>
      <c r="PIZ19" s="934"/>
      <c r="PJA19" s="934"/>
      <c r="PJB19" s="934"/>
      <c r="PJC19" s="934"/>
      <c r="PJD19" s="934"/>
      <c r="PJE19" s="934"/>
      <c r="PJF19" s="934"/>
      <c r="PJG19" s="934"/>
      <c r="PJH19" s="934"/>
      <c r="PJI19" s="934"/>
      <c r="PJJ19" s="934"/>
      <c r="PJK19" s="934"/>
      <c r="PJL19" s="934"/>
      <c r="PJM19" s="934"/>
      <c r="PJN19" s="934"/>
      <c r="PJO19" s="934"/>
      <c r="PJP19" s="934"/>
      <c r="PJQ19" s="934"/>
      <c r="PJR19" s="934"/>
      <c r="PJS19" s="934"/>
      <c r="PJT19" s="934"/>
      <c r="PJU19" s="934"/>
      <c r="PJV19" s="934"/>
      <c r="PJW19" s="934"/>
      <c r="PJX19" s="934"/>
      <c r="PJY19" s="934"/>
      <c r="PJZ19" s="934"/>
      <c r="PKA19" s="934"/>
      <c r="PKB19" s="934"/>
      <c r="PKC19" s="934"/>
      <c r="PKD19" s="934"/>
      <c r="PKE19" s="934"/>
      <c r="PKF19" s="934"/>
      <c r="PKG19" s="934"/>
      <c r="PKH19" s="934"/>
      <c r="PKI19" s="934"/>
      <c r="PKJ19" s="934"/>
      <c r="PKK19" s="934"/>
      <c r="PKL19" s="934"/>
      <c r="PKM19" s="934"/>
      <c r="PKN19" s="934"/>
      <c r="PKO19" s="934"/>
      <c r="PKP19" s="934"/>
      <c r="PKQ19" s="934"/>
      <c r="PKR19" s="934"/>
      <c r="PKS19" s="934"/>
      <c r="PKT19" s="934"/>
      <c r="PKU19" s="934"/>
      <c r="PKV19" s="934"/>
      <c r="PKW19" s="934"/>
      <c r="PKX19" s="934"/>
      <c r="PKY19" s="934"/>
      <c r="PKZ19" s="934"/>
      <c r="PLA19" s="934"/>
      <c r="PLB19" s="934"/>
      <c r="PLC19" s="934"/>
      <c r="PLD19" s="934"/>
      <c r="PLE19" s="934"/>
      <c r="PLF19" s="934"/>
      <c r="PLG19" s="934"/>
      <c r="PLH19" s="934"/>
      <c r="PLI19" s="934"/>
      <c r="PLJ19" s="934"/>
      <c r="PLK19" s="934"/>
      <c r="PLL19" s="934"/>
      <c r="PLM19" s="934"/>
      <c r="PLN19" s="934"/>
      <c r="PLO19" s="934"/>
      <c r="PLP19" s="934"/>
      <c r="PLQ19" s="934"/>
      <c r="PLR19" s="934"/>
      <c r="PLS19" s="934"/>
      <c r="PLT19" s="934"/>
      <c r="PLU19" s="934"/>
      <c r="PLV19" s="934"/>
      <c r="PLW19" s="934"/>
      <c r="PLX19" s="934"/>
      <c r="PLY19" s="934"/>
      <c r="PLZ19" s="934"/>
      <c r="PMA19" s="934"/>
      <c r="PMB19" s="934"/>
      <c r="PMC19" s="934"/>
      <c r="PMD19" s="934"/>
      <c r="PME19" s="934"/>
      <c r="PMF19" s="934"/>
      <c r="PMG19" s="934"/>
      <c r="PMH19" s="934"/>
      <c r="PMI19" s="934"/>
      <c r="PMJ19" s="934"/>
      <c r="PMK19" s="934"/>
      <c r="PML19" s="934"/>
      <c r="PMM19" s="934"/>
      <c r="PMN19" s="934"/>
      <c r="PMO19" s="934"/>
      <c r="PMP19" s="934"/>
      <c r="PMQ19" s="934"/>
      <c r="PMR19" s="934"/>
      <c r="PMS19" s="934"/>
      <c r="PMT19" s="934"/>
      <c r="PMU19" s="934"/>
      <c r="PMV19" s="934"/>
      <c r="PMW19" s="934"/>
      <c r="PMX19" s="934"/>
      <c r="PMY19" s="934"/>
      <c r="PMZ19" s="934"/>
      <c r="PNA19" s="934"/>
      <c r="PNB19" s="934"/>
      <c r="PNC19" s="934"/>
      <c r="PND19" s="934"/>
      <c r="PNE19" s="934"/>
      <c r="PNF19" s="934"/>
      <c r="PNG19" s="934"/>
      <c r="PNH19" s="934"/>
      <c r="PNI19" s="934"/>
      <c r="PNJ19" s="934"/>
      <c r="PNK19" s="934"/>
      <c r="PNL19" s="934"/>
      <c r="PNM19" s="934"/>
      <c r="PNN19" s="934"/>
      <c r="PNO19" s="934"/>
      <c r="PNP19" s="934"/>
      <c r="PNQ19" s="934"/>
      <c r="PNR19" s="934"/>
      <c r="PNS19" s="934"/>
      <c r="PNT19" s="934"/>
      <c r="PNU19" s="934"/>
      <c r="PNV19" s="934"/>
      <c r="PNW19" s="934"/>
      <c r="PNX19" s="934"/>
      <c r="PNY19" s="934"/>
      <c r="PNZ19" s="934"/>
      <c r="POA19" s="934"/>
      <c r="POB19" s="934"/>
      <c r="POC19" s="934"/>
      <c r="POD19" s="934"/>
      <c r="POE19" s="934"/>
      <c r="POF19" s="934"/>
      <c r="POG19" s="934"/>
      <c r="POH19" s="934"/>
      <c r="POI19" s="934"/>
      <c r="POJ19" s="934"/>
      <c r="POK19" s="934"/>
      <c r="POL19" s="934"/>
      <c r="POM19" s="934"/>
      <c r="PON19" s="934"/>
      <c r="POO19" s="934"/>
      <c r="POP19" s="934"/>
      <c r="POQ19" s="934"/>
      <c r="POR19" s="934"/>
      <c r="POS19" s="934"/>
      <c r="POT19" s="934"/>
      <c r="POU19" s="934"/>
      <c r="POV19" s="934"/>
      <c r="POW19" s="934"/>
      <c r="POX19" s="934"/>
      <c r="POY19" s="934"/>
      <c r="POZ19" s="934"/>
      <c r="PPA19" s="934"/>
      <c r="PPB19" s="934"/>
      <c r="PPC19" s="934"/>
      <c r="PPD19" s="934"/>
      <c r="PPE19" s="934"/>
      <c r="PPF19" s="934"/>
      <c r="PPG19" s="934"/>
      <c r="PPH19" s="934"/>
      <c r="PPI19" s="934"/>
      <c r="PPJ19" s="934"/>
      <c r="PPK19" s="934"/>
      <c r="PPL19" s="934"/>
      <c r="PPM19" s="934"/>
      <c r="PPN19" s="934"/>
      <c r="PPO19" s="934"/>
      <c r="PPP19" s="934"/>
      <c r="PPQ19" s="934"/>
      <c r="PPR19" s="934"/>
      <c r="PPS19" s="934"/>
      <c r="PPT19" s="934"/>
      <c r="PPU19" s="934"/>
      <c r="PPV19" s="934"/>
      <c r="PPW19" s="934"/>
      <c r="PPX19" s="934"/>
      <c r="PPY19" s="934"/>
      <c r="PPZ19" s="934"/>
      <c r="PQA19" s="934"/>
      <c r="PQB19" s="934"/>
      <c r="PQC19" s="934"/>
      <c r="PQD19" s="934"/>
      <c r="PQE19" s="934"/>
      <c r="PQF19" s="934"/>
      <c r="PQG19" s="934"/>
      <c r="PQH19" s="934"/>
      <c r="PQI19" s="934"/>
      <c r="PQJ19" s="934"/>
      <c r="PQK19" s="934"/>
      <c r="PQL19" s="934"/>
      <c r="PQM19" s="934"/>
      <c r="PQN19" s="934"/>
      <c r="PQO19" s="934"/>
      <c r="PQP19" s="934"/>
      <c r="PQQ19" s="934"/>
      <c r="PQR19" s="934"/>
      <c r="PQS19" s="934"/>
      <c r="PQT19" s="934"/>
      <c r="PQU19" s="934"/>
      <c r="PQV19" s="934"/>
      <c r="PQW19" s="934"/>
      <c r="PQX19" s="934"/>
      <c r="PQY19" s="934"/>
      <c r="PQZ19" s="934"/>
      <c r="PRA19" s="934"/>
      <c r="PRB19" s="934"/>
      <c r="PRC19" s="934"/>
      <c r="PRD19" s="934"/>
      <c r="PRE19" s="934"/>
      <c r="PRF19" s="934"/>
      <c r="PRG19" s="934"/>
      <c r="PRH19" s="934"/>
      <c r="PRI19" s="934"/>
      <c r="PRJ19" s="934"/>
      <c r="PRK19" s="934"/>
      <c r="PRL19" s="934"/>
      <c r="PRM19" s="934"/>
      <c r="PRN19" s="934"/>
      <c r="PRO19" s="934"/>
      <c r="PRP19" s="934"/>
      <c r="PRQ19" s="934"/>
      <c r="PRR19" s="934"/>
      <c r="PRS19" s="934"/>
      <c r="PRT19" s="934"/>
      <c r="PRU19" s="934"/>
      <c r="PRV19" s="934"/>
      <c r="PRW19" s="934"/>
      <c r="PRX19" s="934"/>
      <c r="PRY19" s="934"/>
      <c r="PRZ19" s="934"/>
      <c r="PSA19" s="934"/>
      <c r="PSB19" s="934"/>
      <c r="PSC19" s="934"/>
      <c r="PSD19" s="934"/>
      <c r="PSE19" s="934"/>
      <c r="PSF19" s="934"/>
      <c r="PSG19" s="934"/>
      <c r="PSH19" s="934"/>
      <c r="PSI19" s="934"/>
      <c r="PSJ19" s="934"/>
      <c r="PSK19" s="934"/>
      <c r="PSL19" s="934"/>
      <c r="PSM19" s="934"/>
      <c r="PSN19" s="934"/>
      <c r="PSO19" s="934"/>
      <c r="PSP19" s="934"/>
      <c r="PSQ19" s="934"/>
      <c r="PSR19" s="934"/>
      <c r="PSS19" s="934"/>
      <c r="PST19" s="934"/>
      <c r="PSU19" s="934"/>
      <c r="PSV19" s="934"/>
      <c r="PSW19" s="934"/>
      <c r="PSX19" s="934"/>
      <c r="PSY19" s="934"/>
      <c r="PSZ19" s="934"/>
      <c r="PTA19" s="934"/>
      <c r="PTB19" s="934"/>
      <c r="PTC19" s="934"/>
      <c r="PTD19" s="934"/>
      <c r="PTE19" s="934"/>
      <c r="PTF19" s="934"/>
      <c r="PTG19" s="934"/>
      <c r="PTH19" s="934"/>
      <c r="PTI19" s="934"/>
      <c r="PTJ19" s="934"/>
      <c r="PTK19" s="934"/>
      <c r="PTL19" s="934"/>
      <c r="PTM19" s="934"/>
      <c r="PTN19" s="934"/>
      <c r="PTO19" s="934"/>
      <c r="PTP19" s="934"/>
      <c r="PTQ19" s="934"/>
      <c r="PTR19" s="934"/>
      <c r="PTS19" s="934"/>
      <c r="PTT19" s="934"/>
      <c r="PTU19" s="934"/>
      <c r="PTV19" s="934"/>
      <c r="PTW19" s="934"/>
      <c r="PTX19" s="934"/>
      <c r="PTY19" s="934"/>
      <c r="PTZ19" s="934"/>
      <c r="PUA19" s="934"/>
      <c r="PUB19" s="934"/>
      <c r="PUC19" s="934"/>
      <c r="PUD19" s="934"/>
      <c r="PUE19" s="934"/>
      <c r="PUF19" s="934"/>
      <c r="PUG19" s="934"/>
      <c r="PUH19" s="934"/>
      <c r="PUI19" s="934"/>
      <c r="PUJ19" s="934"/>
      <c r="PUK19" s="934"/>
      <c r="PUL19" s="934"/>
      <c r="PUM19" s="934"/>
      <c r="PUN19" s="934"/>
      <c r="PUO19" s="934"/>
      <c r="PUP19" s="934"/>
      <c r="PUQ19" s="934"/>
      <c r="PUR19" s="934"/>
      <c r="PUS19" s="934"/>
      <c r="PUT19" s="934"/>
      <c r="PUU19" s="934"/>
      <c r="PUV19" s="934"/>
      <c r="PUW19" s="934"/>
      <c r="PUX19" s="934"/>
      <c r="PUY19" s="934"/>
      <c r="PUZ19" s="934"/>
      <c r="PVA19" s="934"/>
      <c r="PVB19" s="934"/>
      <c r="PVC19" s="934"/>
      <c r="PVD19" s="934"/>
      <c r="PVE19" s="934"/>
      <c r="PVF19" s="934"/>
      <c r="PVG19" s="934"/>
      <c r="PVH19" s="934"/>
      <c r="PVI19" s="934"/>
      <c r="PVJ19" s="934"/>
      <c r="PVK19" s="934"/>
      <c r="PVL19" s="934"/>
      <c r="PVM19" s="934"/>
      <c r="PVN19" s="934"/>
      <c r="PVO19" s="934"/>
      <c r="PVP19" s="934"/>
      <c r="PVQ19" s="934"/>
      <c r="PVR19" s="934"/>
      <c r="PVS19" s="934"/>
      <c r="PVT19" s="934"/>
      <c r="PVU19" s="934"/>
      <c r="PVV19" s="934"/>
      <c r="PVW19" s="934"/>
      <c r="PVX19" s="934"/>
      <c r="PVY19" s="934"/>
      <c r="PVZ19" s="934"/>
      <c r="PWA19" s="934"/>
      <c r="PWB19" s="934"/>
      <c r="PWC19" s="934"/>
      <c r="PWD19" s="934"/>
      <c r="PWE19" s="934"/>
      <c r="PWF19" s="934"/>
      <c r="PWG19" s="934"/>
      <c r="PWH19" s="934"/>
      <c r="PWI19" s="934"/>
      <c r="PWJ19" s="934"/>
      <c r="PWK19" s="934"/>
      <c r="PWL19" s="934"/>
      <c r="PWM19" s="934"/>
      <c r="PWN19" s="934"/>
      <c r="PWO19" s="934"/>
      <c r="PWP19" s="934"/>
      <c r="PWQ19" s="934"/>
      <c r="PWR19" s="934"/>
      <c r="PWS19" s="934"/>
      <c r="PWT19" s="934"/>
      <c r="PWU19" s="934"/>
      <c r="PWV19" s="934"/>
      <c r="PWW19" s="934"/>
      <c r="PWX19" s="934"/>
      <c r="PWY19" s="934"/>
      <c r="PWZ19" s="934"/>
      <c r="PXA19" s="934"/>
      <c r="PXB19" s="934"/>
      <c r="PXC19" s="934"/>
      <c r="PXD19" s="934"/>
      <c r="PXE19" s="934"/>
      <c r="PXF19" s="934"/>
      <c r="PXG19" s="934"/>
      <c r="PXH19" s="934"/>
      <c r="PXI19" s="934"/>
      <c r="PXJ19" s="934"/>
      <c r="PXK19" s="934"/>
      <c r="PXL19" s="934"/>
      <c r="PXM19" s="934"/>
      <c r="PXN19" s="934"/>
      <c r="PXO19" s="934"/>
      <c r="PXP19" s="934"/>
      <c r="PXQ19" s="934"/>
      <c r="PXR19" s="934"/>
      <c r="PXS19" s="934"/>
      <c r="PXT19" s="934"/>
      <c r="PXU19" s="934"/>
      <c r="PXV19" s="934"/>
      <c r="PXW19" s="934"/>
      <c r="PXX19" s="934"/>
      <c r="PXY19" s="934"/>
      <c r="PXZ19" s="934"/>
      <c r="PYA19" s="934"/>
      <c r="PYB19" s="934"/>
      <c r="PYC19" s="934"/>
      <c r="PYD19" s="934"/>
      <c r="PYE19" s="934"/>
      <c r="PYF19" s="934"/>
      <c r="PYG19" s="934"/>
      <c r="PYH19" s="934"/>
      <c r="PYI19" s="934"/>
      <c r="PYJ19" s="934"/>
      <c r="PYK19" s="934"/>
      <c r="PYL19" s="934"/>
      <c r="PYM19" s="934"/>
      <c r="PYN19" s="934"/>
      <c r="PYO19" s="934"/>
      <c r="PYP19" s="934"/>
      <c r="PYQ19" s="934"/>
      <c r="PYR19" s="934"/>
      <c r="PYS19" s="934"/>
      <c r="PYT19" s="934"/>
      <c r="PYU19" s="934"/>
      <c r="PYV19" s="934"/>
      <c r="PYW19" s="934"/>
      <c r="PYX19" s="934"/>
      <c r="PYY19" s="934"/>
      <c r="PYZ19" s="934"/>
      <c r="PZA19" s="934"/>
      <c r="PZB19" s="934"/>
      <c r="PZC19" s="934"/>
      <c r="PZD19" s="934"/>
      <c r="PZE19" s="934"/>
      <c r="PZF19" s="934"/>
      <c r="PZG19" s="934"/>
      <c r="PZH19" s="934"/>
      <c r="PZI19" s="934"/>
      <c r="PZJ19" s="934"/>
      <c r="PZK19" s="934"/>
      <c r="PZL19" s="934"/>
      <c r="PZM19" s="934"/>
      <c r="PZN19" s="934"/>
      <c r="PZO19" s="934"/>
      <c r="PZP19" s="934"/>
      <c r="PZQ19" s="934"/>
      <c r="PZR19" s="934"/>
      <c r="PZS19" s="934"/>
      <c r="PZT19" s="934"/>
      <c r="PZU19" s="934"/>
      <c r="PZV19" s="934"/>
      <c r="PZW19" s="934"/>
      <c r="PZX19" s="934"/>
      <c r="PZY19" s="934"/>
      <c r="PZZ19" s="934"/>
      <c r="QAA19" s="934"/>
      <c r="QAB19" s="934"/>
      <c r="QAC19" s="934"/>
      <c r="QAD19" s="934"/>
      <c r="QAE19" s="934"/>
      <c r="QAF19" s="934"/>
      <c r="QAG19" s="934"/>
      <c r="QAH19" s="934"/>
      <c r="QAI19" s="934"/>
      <c r="QAJ19" s="934"/>
      <c r="QAK19" s="934"/>
      <c r="QAL19" s="934"/>
      <c r="QAM19" s="934"/>
      <c r="QAN19" s="934"/>
      <c r="QAO19" s="934"/>
      <c r="QAP19" s="934"/>
      <c r="QAQ19" s="934"/>
      <c r="QAR19" s="934"/>
      <c r="QAS19" s="934"/>
      <c r="QAT19" s="934"/>
      <c r="QAU19" s="934"/>
      <c r="QAV19" s="934"/>
      <c r="QAW19" s="934"/>
      <c r="QAX19" s="934"/>
      <c r="QAY19" s="934"/>
      <c r="QAZ19" s="934"/>
      <c r="QBA19" s="934"/>
      <c r="QBB19" s="934"/>
      <c r="QBC19" s="934"/>
      <c r="QBD19" s="934"/>
      <c r="QBE19" s="934"/>
      <c r="QBF19" s="934"/>
      <c r="QBG19" s="934"/>
      <c r="QBH19" s="934"/>
      <c r="QBI19" s="934"/>
      <c r="QBJ19" s="934"/>
      <c r="QBK19" s="934"/>
      <c r="QBL19" s="934"/>
      <c r="QBM19" s="934"/>
      <c r="QBN19" s="934"/>
      <c r="QBO19" s="934"/>
      <c r="QBP19" s="934"/>
      <c r="QBQ19" s="934"/>
      <c r="QBR19" s="934"/>
      <c r="QBS19" s="934"/>
      <c r="QBT19" s="934"/>
      <c r="QBU19" s="934"/>
      <c r="QBV19" s="934"/>
      <c r="QBW19" s="934"/>
      <c r="QBX19" s="934"/>
      <c r="QBY19" s="934"/>
      <c r="QBZ19" s="934"/>
      <c r="QCA19" s="934"/>
      <c r="QCB19" s="934"/>
      <c r="QCC19" s="934"/>
      <c r="QCD19" s="934"/>
      <c r="QCE19" s="934"/>
      <c r="QCF19" s="934"/>
      <c r="QCG19" s="934"/>
      <c r="QCH19" s="934"/>
      <c r="QCI19" s="934"/>
      <c r="QCJ19" s="934"/>
      <c r="QCK19" s="934"/>
      <c r="QCL19" s="934"/>
      <c r="QCM19" s="934"/>
      <c r="QCN19" s="934"/>
      <c r="QCO19" s="934"/>
      <c r="QCP19" s="934"/>
      <c r="QCQ19" s="934"/>
      <c r="QCR19" s="934"/>
      <c r="QCS19" s="934"/>
      <c r="QCT19" s="934"/>
      <c r="QCU19" s="934"/>
      <c r="QCV19" s="934"/>
      <c r="QCW19" s="934"/>
      <c r="QCX19" s="934"/>
      <c r="QCY19" s="934"/>
      <c r="QCZ19" s="934"/>
      <c r="QDA19" s="934"/>
      <c r="QDB19" s="934"/>
      <c r="QDC19" s="934"/>
      <c r="QDD19" s="934"/>
      <c r="QDE19" s="934"/>
      <c r="QDF19" s="934"/>
      <c r="QDG19" s="934"/>
      <c r="QDH19" s="934"/>
      <c r="QDI19" s="934"/>
      <c r="QDJ19" s="934"/>
      <c r="QDK19" s="934"/>
      <c r="QDL19" s="934"/>
      <c r="QDM19" s="934"/>
      <c r="QDN19" s="934"/>
      <c r="QDO19" s="934"/>
      <c r="QDP19" s="934"/>
      <c r="QDQ19" s="934"/>
      <c r="QDR19" s="934"/>
      <c r="QDS19" s="934"/>
      <c r="QDT19" s="934"/>
      <c r="QDU19" s="934"/>
      <c r="QDV19" s="934"/>
      <c r="QDW19" s="934"/>
      <c r="QDX19" s="934"/>
      <c r="QDY19" s="934"/>
      <c r="QDZ19" s="934"/>
      <c r="QEA19" s="934"/>
      <c r="QEB19" s="934"/>
      <c r="QEC19" s="934"/>
      <c r="QED19" s="934"/>
      <c r="QEE19" s="934"/>
      <c r="QEF19" s="934"/>
      <c r="QEG19" s="934"/>
      <c r="QEH19" s="934"/>
      <c r="QEI19" s="934"/>
      <c r="QEJ19" s="934"/>
      <c r="QEK19" s="934"/>
      <c r="QEL19" s="934"/>
      <c r="QEM19" s="934"/>
      <c r="QEN19" s="934"/>
      <c r="QEO19" s="934"/>
      <c r="QEP19" s="934"/>
      <c r="QEQ19" s="934"/>
      <c r="QER19" s="934"/>
      <c r="QES19" s="934"/>
      <c r="QET19" s="934"/>
      <c r="QEU19" s="934"/>
      <c r="QEV19" s="934"/>
      <c r="QEW19" s="934"/>
      <c r="QEX19" s="934"/>
      <c r="QEY19" s="934"/>
      <c r="QEZ19" s="934"/>
      <c r="QFA19" s="934"/>
      <c r="QFB19" s="934"/>
      <c r="QFC19" s="934"/>
      <c r="QFD19" s="934"/>
      <c r="QFE19" s="934"/>
      <c r="QFF19" s="934"/>
      <c r="QFG19" s="934"/>
      <c r="QFH19" s="934"/>
      <c r="QFI19" s="934"/>
      <c r="QFJ19" s="934"/>
      <c r="QFK19" s="934"/>
      <c r="QFL19" s="934"/>
      <c r="QFM19" s="934"/>
      <c r="QFN19" s="934"/>
      <c r="QFO19" s="934"/>
      <c r="QFP19" s="934"/>
      <c r="QFQ19" s="934"/>
      <c r="QFR19" s="934"/>
      <c r="QFS19" s="934"/>
      <c r="QFT19" s="934"/>
      <c r="QFU19" s="934"/>
      <c r="QFV19" s="934"/>
      <c r="QFW19" s="934"/>
      <c r="QFX19" s="934"/>
      <c r="QFY19" s="934"/>
      <c r="QFZ19" s="934"/>
      <c r="QGA19" s="934"/>
      <c r="QGB19" s="934"/>
      <c r="QGC19" s="934"/>
      <c r="QGD19" s="934"/>
      <c r="QGE19" s="934"/>
      <c r="QGF19" s="934"/>
      <c r="QGG19" s="934"/>
      <c r="QGH19" s="934"/>
      <c r="QGI19" s="934"/>
      <c r="QGJ19" s="934"/>
      <c r="QGK19" s="934"/>
      <c r="QGL19" s="934"/>
      <c r="QGM19" s="934"/>
      <c r="QGN19" s="934"/>
      <c r="QGO19" s="934"/>
      <c r="QGP19" s="934"/>
      <c r="QGQ19" s="934"/>
      <c r="QGR19" s="934"/>
      <c r="QGS19" s="934"/>
      <c r="QGT19" s="934"/>
      <c r="QGU19" s="934"/>
      <c r="QGV19" s="934"/>
      <c r="QGW19" s="934"/>
      <c r="QGX19" s="934"/>
      <c r="QGY19" s="934"/>
      <c r="QGZ19" s="934"/>
      <c r="QHA19" s="934"/>
      <c r="QHB19" s="934"/>
      <c r="QHC19" s="934"/>
      <c r="QHD19" s="934"/>
      <c r="QHE19" s="934"/>
      <c r="QHF19" s="934"/>
      <c r="QHG19" s="934"/>
      <c r="QHH19" s="934"/>
      <c r="QHI19" s="934"/>
      <c r="QHJ19" s="934"/>
      <c r="QHK19" s="934"/>
      <c r="QHL19" s="934"/>
      <c r="QHM19" s="934"/>
      <c r="QHN19" s="934"/>
      <c r="QHO19" s="934"/>
      <c r="QHP19" s="934"/>
      <c r="QHQ19" s="934"/>
      <c r="QHR19" s="934"/>
      <c r="QHS19" s="934"/>
      <c r="QHT19" s="934"/>
      <c r="QHU19" s="934"/>
      <c r="QHV19" s="934"/>
      <c r="QHW19" s="934"/>
      <c r="QHX19" s="934"/>
      <c r="QHY19" s="934"/>
      <c r="QHZ19" s="934"/>
      <c r="QIA19" s="934"/>
      <c r="QIB19" s="934"/>
      <c r="QIC19" s="934"/>
      <c r="QID19" s="934"/>
      <c r="QIE19" s="934"/>
      <c r="QIF19" s="934"/>
      <c r="QIG19" s="934"/>
      <c r="QIH19" s="934"/>
      <c r="QII19" s="934"/>
      <c r="QIJ19" s="934"/>
      <c r="QIK19" s="934"/>
      <c r="QIL19" s="934"/>
      <c r="QIM19" s="934"/>
      <c r="QIN19" s="934"/>
      <c r="QIO19" s="934"/>
      <c r="QIP19" s="934"/>
      <c r="QIQ19" s="934"/>
      <c r="QIR19" s="934"/>
      <c r="QIS19" s="934"/>
      <c r="QIT19" s="934"/>
      <c r="QIU19" s="934"/>
      <c r="QIV19" s="934"/>
      <c r="QIW19" s="934"/>
      <c r="QIX19" s="934"/>
      <c r="QIY19" s="934"/>
      <c r="QIZ19" s="934"/>
      <c r="QJA19" s="934"/>
      <c r="QJB19" s="934"/>
      <c r="QJC19" s="934"/>
      <c r="QJD19" s="934"/>
      <c r="QJE19" s="934"/>
      <c r="QJF19" s="934"/>
      <c r="QJG19" s="934"/>
      <c r="QJH19" s="934"/>
      <c r="QJI19" s="934"/>
      <c r="QJJ19" s="934"/>
      <c r="QJK19" s="934"/>
      <c r="QJL19" s="934"/>
      <c r="QJM19" s="934"/>
      <c r="QJN19" s="934"/>
      <c r="QJO19" s="934"/>
      <c r="QJP19" s="934"/>
      <c r="QJQ19" s="934"/>
      <c r="QJR19" s="934"/>
      <c r="QJS19" s="934"/>
      <c r="QJT19" s="934"/>
      <c r="QJU19" s="934"/>
      <c r="QJV19" s="934"/>
      <c r="QJW19" s="934"/>
      <c r="QJX19" s="934"/>
      <c r="QJY19" s="934"/>
      <c r="QJZ19" s="934"/>
      <c r="QKA19" s="934"/>
      <c r="QKB19" s="934"/>
      <c r="QKC19" s="934"/>
      <c r="QKD19" s="934"/>
      <c r="QKE19" s="934"/>
      <c r="QKF19" s="934"/>
      <c r="QKG19" s="934"/>
      <c r="QKH19" s="934"/>
      <c r="QKI19" s="934"/>
      <c r="QKJ19" s="934"/>
      <c r="QKK19" s="934"/>
      <c r="QKL19" s="934"/>
      <c r="QKM19" s="934"/>
      <c r="QKN19" s="934"/>
      <c r="QKO19" s="934"/>
      <c r="QKP19" s="934"/>
      <c r="QKQ19" s="934"/>
      <c r="QKR19" s="934"/>
      <c r="QKS19" s="934"/>
      <c r="QKT19" s="934"/>
      <c r="QKU19" s="934"/>
      <c r="QKV19" s="934"/>
      <c r="QKW19" s="934"/>
      <c r="QKX19" s="934"/>
      <c r="QKY19" s="934"/>
      <c r="QKZ19" s="934"/>
      <c r="QLA19" s="934"/>
      <c r="QLB19" s="934"/>
      <c r="QLC19" s="934"/>
      <c r="QLD19" s="934"/>
      <c r="QLE19" s="934"/>
      <c r="QLF19" s="934"/>
      <c r="QLG19" s="934"/>
      <c r="QLH19" s="934"/>
      <c r="QLI19" s="934"/>
      <c r="QLJ19" s="934"/>
      <c r="QLK19" s="934"/>
      <c r="QLL19" s="934"/>
      <c r="QLM19" s="934"/>
      <c r="QLN19" s="934"/>
      <c r="QLO19" s="934"/>
      <c r="QLP19" s="934"/>
      <c r="QLQ19" s="934"/>
      <c r="QLR19" s="934"/>
      <c r="QLS19" s="934"/>
      <c r="QLT19" s="934"/>
      <c r="QLU19" s="934"/>
      <c r="QLV19" s="934"/>
      <c r="QLW19" s="934"/>
      <c r="QLX19" s="934"/>
      <c r="QLY19" s="934"/>
      <c r="QLZ19" s="934"/>
      <c r="QMA19" s="934"/>
      <c r="QMB19" s="934"/>
      <c r="QMC19" s="934"/>
      <c r="QMD19" s="934"/>
      <c r="QME19" s="934"/>
      <c r="QMF19" s="934"/>
      <c r="QMG19" s="934"/>
      <c r="QMH19" s="934"/>
      <c r="QMI19" s="934"/>
      <c r="QMJ19" s="934"/>
      <c r="QMK19" s="934"/>
      <c r="QML19" s="934"/>
      <c r="QMM19" s="934"/>
      <c r="QMN19" s="934"/>
      <c r="QMO19" s="934"/>
      <c r="QMP19" s="934"/>
      <c r="QMQ19" s="934"/>
      <c r="QMR19" s="934"/>
      <c r="QMS19" s="934"/>
      <c r="QMT19" s="934"/>
      <c r="QMU19" s="934"/>
      <c r="QMV19" s="934"/>
      <c r="QMW19" s="934"/>
      <c r="QMX19" s="934"/>
      <c r="QMY19" s="934"/>
      <c r="QMZ19" s="934"/>
      <c r="QNA19" s="934"/>
      <c r="QNB19" s="934"/>
      <c r="QNC19" s="934"/>
      <c r="QND19" s="934"/>
      <c r="QNE19" s="934"/>
      <c r="QNF19" s="934"/>
      <c r="QNG19" s="934"/>
      <c r="QNH19" s="934"/>
      <c r="QNI19" s="934"/>
      <c r="QNJ19" s="934"/>
      <c r="QNK19" s="934"/>
      <c r="QNL19" s="934"/>
      <c r="QNM19" s="934"/>
      <c r="QNN19" s="934"/>
      <c r="QNO19" s="934"/>
      <c r="QNP19" s="934"/>
      <c r="QNQ19" s="934"/>
      <c r="QNR19" s="934"/>
      <c r="QNS19" s="934"/>
      <c r="QNT19" s="934"/>
      <c r="QNU19" s="934"/>
      <c r="QNV19" s="934"/>
      <c r="QNW19" s="934"/>
      <c r="QNX19" s="934"/>
      <c r="QNY19" s="934"/>
      <c r="QNZ19" s="934"/>
      <c r="QOA19" s="934"/>
      <c r="QOB19" s="934"/>
      <c r="QOC19" s="934"/>
      <c r="QOD19" s="934"/>
      <c r="QOE19" s="934"/>
      <c r="QOF19" s="934"/>
      <c r="QOG19" s="934"/>
      <c r="QOH19" s="934"/>
      <c r="QOI19" s="934"/>
      <c r="QOJ19" s="934"/>
      <c r="QOK19" s="934"/>
      <c r="QOL19" s="934"/>
      <c r="QOM19" s="934"/>
      <c r="QON19" s="934"/>
      <c r="QOO19" s="934"/>
      <c r="QOP19" s="934"/>
      <c r="QOQ19" s="934"/>
      <c r="QOR19" s="934"/>
      <c r="QOS19" s="934"/>
      <c r="QOT19" s="934"/>
      <c r="QOU19" s="934"/>
      <c r="QOV19" s="934"/>
      <c r="QOW19" s="934"/>
      <c r="QOX19" s="934"/>
      <c r="QOY19" s="934"/>
      <c r="QOZ19" s="934"/>
      <c r="QPA19" s="934"/>
      <c r="QPB19" s="934"/>
      <c r="QPC19" s="934"/>
      <c r="QPD19" s="934"/>
      <c r="QPE19" s="934"/>
      <c r="QPF19" s="934"/>
      <c r="QPG19" s="934"/>
      <c r="QPH19" s="934"/>
      <c r="QPI19" s="934"/>
      <c r="QPJ19" s="934"/>
      <c r="QPK19" s="934"/>
      <c r="QPL19" s="934"/>
      <c r="QPM19" s="934"/>
      <c r="QPN19" s="934"/>
      <c r="QPO19" s="934"/>
      <c r="QPP19" s="934"/>
      <c r="QPQ19" s="934"/>
      <c r="QPR19" s="934"/>
      <c r="QPS19" s="934"/>
      <c r="QPT19" s="934"/>
      <c r="QPU19" s="934"/>
      <c r="QPV19" s="934"/>
      <c r="QPW19" s="934"/>
      <c r="QPX19" s="934"/>
      <c r="QPY19" s="934"/>
      <c r="QPZ19" s="934"/>
      <c r="QQA19" s="934"/>
      <c r="QQB19" s="934"/>
      <c r="QQC19" s="934"/>
      <c r="QQD19" s="934"/>
      <c r="QQE19" s="934"/>
      <c r="QQF19" s="934"/>
      <c r="QQG19" s="934"/>
      <c r="QQH19" s="934"/>
      <c r="QQI19" s="934"/>
      <c r="QQJ19" s="934"/>
      <c r="QQK19" s="934"/>
      <c r="QQL19" s="934"/>
      <c r="QQM19" s="934"/>
      <c r="QQN19" s="934"/>
      <c r="QQO19" s="934"/>
      <c r="QQP19" s="934"/>
      <c r="QQQ19" s="934"/>
      <c r="QQR19" s="934"/>
      <c r="QQS19" s="934"/>
      <c r="QQT19" s="934"/>
      <c r="QQU19" s="934"/>
      <c r="QQV19" s="934"/>
      <c r="QQW19" s="934"/>
      <c r="QQX19" s="934"/>
      <c r="QQY19" s="934"/>
      <c r="QQZ19" s="934"/>
      <c r="QRA19" s="934"/>
      <c r="QRB19" s="934"/>
      <c r="QRC19" s="934"/>
      <c r="QRD19" s="934"/>
      <c r="QRE19" s="934"/>
      <c r="QRF19" s="934"/>
      <c r="QRG19" s="934"/>
      <c r="QRH19" s="934"/>
      <c r="QRI19" s="934"/>
      <c r="QRJ19" s="934"/>
      <c r="QRK19" s="934"/>
      <c r="QRL19" s="934"/>
      <c r="QRM19" s="934"/>
      <c r="QRN19" s="934"/>
      <c r="QRO19" s="934"/>
      <c r="QRP19" s="934"/>
      <c r="QRQ19" s="934"/>
      <c r="QRR19" s="934"/>
      <c r="QRS19" s="934"/>
      <c r="QRT19" s="934"/>
      <c r="QRU19" s="934"/>
      <c r="QRV19" s="934"/>
      <c r="QRW19" s="934"/>
      <c r="QRX19" s="934"/>
      <c r="QRY19" s="934"/>
      <c r="QRZ19" s="934"/>
      <c r="QSA19" s="934"/>
      <c r="QSB19" s="934"/>
      <c r="QSC19" s="934"/>
      <c r="QSD19" s="934"/>
      <c r="QSE19" s="934"/>
      <c r="QSF19" s="934"/>
      <c r="QSG19" s="934"/>
      <c r="QSH19" s="934"/>
      <c r="QSI19" s="934"/>
      <c r="QSJ19" s="934"/>
      <c r="QSK19" s="934"/>
      <c r="QSL19" s="934"/>
      <c r="QSM19" s="934"/>
      <c r="QSN19" s="934"/>
      <c r="QSO19" s="934"/>
      <c r="QSP19" s="934"/>
      <c r="QSQ19" s="934"/>
      <c r="QSR19" s="934"/>
      <c r="QSS19" s="934"/>
      <c r="QST19" s="934"/>
      <c r="QSU19" s="934"/>
      <c r="QSV19" s="934"/>
      <c r="QSW19" s="934"/>
      <c r="QSX19" s="934"/>
      <c r="QSY19" s="934"/>
      <c r="QSZ19" s="934"/>
      <c r="QTA19" s="934"/>
      <c r="QTB19" s="934"/>
      <c r="QTC19" s="934"/>
      <c r="QTD19" s="934"/>
      <c r="QTE19" s="934"/>
      <c r="QTF19" s="934"/>
      <c r="QTG19" s="934"/>
      <c r="QTH19" s="934"/>
      <c r="QTI19" s="934"/>
      <c r="QTJ19" s="934"/>
      <c r="QTK19" s="934"/>
      <c r="QTL19" s="934"/>
      <c r="QTM19" s="934"/>
      <c r="QTN19" s="934"/>
      <c r="QTO19" s="934"/>
      <c r="QTP19" s="934"/>
      <c r="QTQ19" s="934"/>
      <c r="QTR19" s="934"/>
      <c r="QTS19" s="934"/>
      <c r="QTT19" s="934"/>
      <c r="QTU19" s="934"/>
      <c r="QTV19" s="934"/>
      <c r="QTW19" s="934"/>
      <c r="QTX19" s="934"/>
      <c r="QTY19" s="934"/>
      <c r="QTZ19" s="934"/>
      <c r="QUA19" s="934"/>
      <c r="QUB19" s="934"/>
      <c r="QUC19" s="934"/>
      <c r="QUD19" s="934"/>
      <c r="QUE19" s="934"/>
      <c r="QUF19" s="934"/>
      <c r="QUG19" s="934"/>
      <c r="QUH19" s="934"/>
      <c r="QUI19" s="934"/>
      <c r="QUJ19" s="934"/>
      <c r="QUK19" s="934"/>
      <c r="QUL19" s="934"/>
      <c r="QUM19" s="934"/>
      <c r="QUN19" s="934"/>
      <c r="QUO19" s="934"/>
      <c r="QUP19" s="934"/>
      <c r="QUQ19" s="934"/>
      <c r="QUR19" s="934"/>
      <c r="QUS19" s="934"/>
      <c r="QUT19" s="934"/>
      <c r="QUU19" s="934"/>
      <c r="QUV19" s="934"/>
      <c r="QUW19" s="934"/>
      <c r="QUX19" s="934"/>
      <c r="QUY19" s="934"/>
      <c r="QUZ19" s="934"/>
      <c r="QVA19" s="934"/>
      <c r="QVB19" s="934"/>
      <c r="QVC19" s="934"/>
      <c r="QVD19" s="934"/>
      <c r="QVE19" s="934"/>
      <c r="QVF19" s="934"/>
      <c r="QVG19" s="934"/>
      <c r="QVH19" s="934"/>
      <c r="QVI19" s="934"/>
      <c r="QVJ19" s="934"/>
      <c r="QVK19" s="934"/>
      <c r="QVL19" s="934"/>
      <c r="QVM19" s="934"/>
      <c r="QVN19" s="934"/>
      <c r="QVO19" s="934"/>
      <c r="QVP19" s="934"/>
      <c r="QVQ19" s="934"/>
      <c r="QVR19" s="934"/>
      <c r="QVS19" s="934"/>
      <c r="QVT19" s="934"/>
      <c r="QVU19" s="934"/>
      <c r="QVV19" s="934"/>
      <c r="QVW19" s="934"/>
      <c r="QVX19" s="934"/>
      <c r="QVY19" s="934"/>
      <c r="QVZ19" s="934"/>
      <c r="QWA19" s="934"/>
      <c r="QWB19" s="934"/>
      <c r="QWC19" s="934"/>
      <c r="QWD19" s="934"/>
      <c r="QWE19" s="934"/>
      <c r="QWF19" s="934"/>
      <c r="QWG19" s="934"/>
      <c r="QWH19" s="934"/>
      <c r="QWI19" s="934"/>
      <c r="QWJ19" s="934"/>
      <c r="QWK19" s="934"/>
      <c r="QWL19" s="934"/>
      <c r="QWM19" s="934"/>
      <c r="QWN19" s="934"/>
      <c r="QWO19" s="934"/>
      <c r="QWP19" s="934"/>
      <c r="QWQ19" s="934"/>
      <c r="QWR19" s="934"/>
      <c r="QWS19" s="934"/>
      <c r="QWT19" s="934"/>
      <c r="QWU19" s="934"/>
      <c r="QWV19" s="934"/>
      <c r="QWW19" s="934"/>
      <c r="QWX19" s="934"/>
      <c r="QWY19" s="934"/>
      <c r="QWZ19" s="934"/>
      <c r="QXA19" s="934"/>
      <c r="QXB19" s="934"/>
      <c r="QXC19" s="934"/>
      <c r="QXD19" s="934"/>
      <c r="QXE19" s="934"/>
      <c r="QXF19" s="934"/>
      <c r="QXG19" s="934"/>
      <c r="QXH19" s="934"/>
      <c r="QXI19" s="934"/>
      <c r="QXJ19" s="934"/>
      <c r="QXK19" s="934"/>
      <c r="QXL19" s="934"/>
      <c r="QXM19" s="934"/>
      <c r="QXN19" s="934"/>
      <c r="QXO19" s="934"/>
      <c r="QXP19" s="934"/>
      <c r="QXQ19" s="934"/>
      <c r="QXR19" s="934"/>
      <c r="QXS19" s="934"/>
      <c r="QXT19" s="934"/>
      <c r="QXU19" s="934"/>
      <c r="QXV19" s="934"/>
      <c r="QXW19" s="934"/>
      <c r="QXX19" s="934"/>
      <c r="QXY19" s="934"/>
      <c r="QXZ19" s="934"/>
      <c r="QYA19" s="934"/>
      <c r="QYB19" s="934"/>
      <c r="QYC19" s="934"/>
      <c r="QYD19" s="934"/>
      <c r="QYE19" s="934"/>
      <c r="QYF19" s="934"/>
      <c r="QYG19" s="934"/>
      <c r="QYH19" s="934"/>
      <c r="QYI19" s="934"/>
      <c r="QYJ19" s="934"/>
      <c r="QYK19" s="934"/>
      <c r="QYL19" s="934"/>
      <c r="QYM19" s="934"/>
      <c r="QYN19" s="934"/>
      <c r="QYO19" s="934"/>
      <c r="QYP19" s="934"/>
      <c r="QYQ19" s="934"/>
      <c r="QYR19" s="934"/>
      <c r="QYS19" s="934"/>
      <c r="QYT19" s="934"/>
      <c r="QYU19" s="934"/>
      <c r="QYV19" s="934"/>
      <c r="QYW19" s="934"/>
      <c r="QYX19" s="934"/>
      <c r="QYY19" s="934"/>
      <c r="QYZ19" s="934"/>
      <c r="QZA19" s="934"/>
      <c r="QZB19" s="934"/>
      <c r="QZC19" s="934"/>
      <c r="QZD19" s="934"/>
      <c r="QZE19" s="934"/>
      <c r="QZF19" s="934"/>
      <c r="QZG19" s="934"/>
      <c r="QZH19" s="934"/>
      <c r="QZI19" s="934"/>
      <c r="QZJ19" s="934"/>
      <c r="QZK19" s="934"/>
      <c r="QZL19" s="934"/>
      <c r="QZM19" s="934"/>
      <c r="QZN19" s="934"/>
      <c r="QZO19" s="934"/>
      <c r="QZP19" s="934"/>
      <c r="QZQ19" s="934"/>
      <c r="QZR19" s="934"/>
      <c r="QZS19" s="934"/>
      <c r="QZT19" s="934"/>
      <c r="QZU19" s="934"/>
      <c r="QZV19" s="934"/>
      <c r="QZW19" s="934"/>
      <c r="QZX19" s="934"/>
      <c r="QZY19" s="934"/>
      <c r="QZZ19" s="934"/>
      <c r="RAA19" s="934"/>
      <c r="RAB19" s="934"/>
      <c r="RAC19" s="934"/>
      <c r="RAD19" s="934"/>
      <c r="RAE19" s="934"/>
      <c r="RAF19" s="934"/>
      <c r="RAG19" s="934"/>
      <c r="RAH19" s="934"/>
      <c r="RAI19" s="934"/>
      <c r="RAJ19" s="934"/>
      <c r="RAK19" s="934"/>
      <c r="RAL19" s="934"/>
      <c r="RAM19" s="934"/>
      <c r="RAN19" s="934"/>
      <c r="RAO19" s="934"/>
      <c r="RAP19" s="934"/>
      <c r="RAQ19" s="934"/>
      <c r="RAR19" s="934"/>
      <c r="RAS19" s="934"/>
      <c r="RAT19" s="934"/>
      <c r="RAU19" s="934"/>
      <c r="RAV19" s="934"/>
      <c r="RAW19" s="934"/>
      <c r="RAX19" s="934"/>
      <c r="RAY19" s="934"/>
      <c r="RAZ19" s="934"/>
      <c r="RBA19" s="934"/>
      <c r="RBB19" s="934"/>
      <c r="RBC19" s="934"/>
      <c r="RBD19" s="934"/>
      <c r="RBE19" s="934"/>
      <c r="RBF19" s="934"/>
      <c r="RBG19" s="934"/>
      <c r="RBH19" s="934"/>
      <c r="RBI19" s="934"/>
      <c r="RBJ19" s="934"/>
      <c r="RBK19" s="934"/>
      <c r="RBL19" s="934"/>
      <c r="RBM19" s="934"/>
      <c r="RBN19" s="934"/>
      <c r="RBO19" s="934"/>
      <c r="RBP19" s="934"/>
      <c r="RBQ19" s="934"/>
      <c r="RBR19" s="934"/>
      <c r="RBS19" s="934"/>
      <c r="RBT19" s="934"/>
      <c r="RBU19" s="934"/>
      <c r="RBV19" s="934"/>
      <c r="RBW19" s="934"/>
      <c r="RBX19" s="934"/>
      <c r="RBY19" s="934"/>
      <c r="RBZ19" s="934"/>
      <c r="RCA19" s="934"/>
      <c r="RCB19" s="934"/>
      <c r="RCC19" s="934"/>
      <c r="RCD19" s="934"/>
      <c r="RCE19" s="934"/>
      <c r="RCF19" s="934"/>
      <c r="RCG19" s="934"/>
      <c r="RCH19" s="934"/>
      <c r="RCI19" s="934"/>
      <c r="RCJ19" s="934"/>
      <c r="RCK19" s="934"/>
      <c r="RCL19" s="934"/>
      <c r="RCM19" s="934"/>
      <c r="RCN19" s="934"/>
      <c r="RCO19" s="934"/>
      <c r="RCP19" s="934"/>
      <c r="RCQ19" s="934"/>
      <c r="RCR19" s="934"/>
      <c r="RCS19" s="934"/>
      <c r="RCT19" s="934"/>
      <c r="RCU19" s="934"/>
      <c r="RCV19" s="934"/>
      <c r="RCW19" s="934"/>
      <c r="RCX19" s="934"/>
      <c r="RCY19" s="934"/>
      <c r="RCZ19" s="934"/>
      <c r="RDA19" s="934"/>
      <c r="RDB19" s="934"/>
      <c r="RDC19" s="934"/>
      <c r="RDD19" s="934"/>
      <c r="RDE19" s="934"/>
      <c r="RDF19" s="934"/>
      <c r="RDG19" s="934"/>
      <c r="RDH19" s="934"/>
      <c r="RDI19" s="934"/>
      <c r="RDJ19" s="934"/>
      <c r="RDK19" s="934"/>
      <c r="RDL19" s="934"/>
      <c r="RDM19" s="934"/>
      <c r="RDN19" s="934"/>
      <c r="RDO19" s="934"/>
      <c r="RDP19" s="934"/>
      <c r="RDQ19" s="934"/>
      <c r="RDR19" s="934"/>
      <c r="RDS19" s="934"/>
      <c r="RDT19" s="934"/>
      <c r="RDU19" s="934"/>
      <c r="RDV19" s="934"/>
      <c r="RDW19" s="934"/>
      <c r="RDX19" s="934"/>
      <c r="RDY19" s="934"/>
      <c r="RDZ19" s="934"/>
      <c r="REA19" s="934"/>
      <c r="REB19" s="934"/>
      <c r="REC19" s="934"/>
      <c r="RED19" s="934"/>
      <c r="REE19" s="934"/>
      <c r="REF19" s="934"/>
      <c r="REG19" s="934"/>
      <c r="REH19" s="934"/>
      <c r="REI19" s="934"/>
      <c r="REJ19" s="934"/>
      <c r="REK19" s="934"/>
      <c r="REL19" s="934"/>
      <c r="REM19" s="934"/>
      <c r="REN19" s="934"/>
      <c r="REO19" s="934"/>
      <c r="REP19" s="934"/>
      <c r="REQ19" s="934"/>
      <c r="RER19" s="934"/>
      <c r="RES19" s="934"/>
      <c r="RET19" s="934"/>
      <c r="REU19" s="934"/>
      <c r="REV19" s="934"/>
      <c r="REW19" s="934"/>
      <c r="REX19" s="934"/>
      <c r="REY19" s="934"/>
      <c r="REZ19" s="934"/>
      <c r="RFA19" s="934"/>
      <c r="RFB19" s="934"/>
      <c r="RFC19" s="934"/>
      <c r="RFD19" s="934"/>
      <c r="RFE19" s="934"/>
      <c r="RFF19" s="934"/>
      <c r="RFG19" s="934"/>
      <c r="RFH19" s="934"/>
      <c r="RFI19" s="934"/>
      <c r="RFJ19" s="934"/>
      <c r="RFK19" s="934"/>
      <c r="RFL19" s="934"/>
      <c r="RFM19" s="934"/>
      <c r="RFN19" s="934"/>
      <c r="RFO19" s="934"/>
      <c r="RFP19" s="934"/>
      <c r="RFQ19" s="934"/>
      <c r="RFR19" s="934"/>
      <c r="RFS19" s="934"/>
      <c r="RFT19" s="934"/>
      <c r="RFU19" s="934"/>
      <c r="RFV19" s="934"/>
      <c r="RFW19" s="934"/>
      <c r="RFX19" s="934"/>
      <c r="RFY19" s="934"/>
      <c r="RFZ19" s="934"/>
      <c r="RGA19" s="934"/>
      <c r="RGB19" s="934"/>
      <c r="RGC19" s="934"/>
      <c r="RGD19" s="934"/>
      <c r="RGE19" s="934"/>
      <c r="RGF19" s="934"/>
      <c r="RGG19" s="934"/>
      <c r="RGH19" s="934"/>
      <c r="RGI19" s="934"/>
      <c r="RGJ19" s="934"/>
      <c r="RGK19" s="934"/>
      <c r="RGL19" s="934"/>
      <c r="RGM19" s="934"/>
      <c r="RGN19" s="934"/>
      <c r="RGO19" s="934"/>
      <c r="RGP19" s="934"/>
      <c r="RGQ19" s="934"/>
      <c r="RGR19" s="934"/>
      <c r="RGS19" s="934"/>
      <c r="RGT19" s="934"/>
      <c r="RGU19" s="934"/>
      <c r="RGV19" s="934"/>
      <c r="RGW19" s="934"/>
      <c r="RGX19" s="934"/>
      <c r="RGY19" s="934"/>
      <c r="RGZ19" s="934"/>
      <c r="RHA19" s="934"/>
      <c r="RHB19" s="934"/>
      <c r="RHC19" s="934"/>
      <c r="RHD19" s="934"/>
      <c r="RHE19" s="934"/>
      <c r="RHF19" s="934"/>
      <c r="RHG19" s="934"/>
      <c r="RHH19" s="934"/>
      <c r="RHI19" s="934"/>
      <c r="RHJ19" s="934"/>
      <c r="RHK19" s="934"/>
      <c r="RHL19" s="934"/>
      <c r="RHM19" s="934"/>
      <c r="RHN19" s="934"/>
      <c r="RHO19" s="934"/>
      <c r="RHP19" s="934"/>
      <c r="RHQ19" s="934"/>
      <c r="RHR19" s="934"/>
      <c r="RHS19" s="934"/>
      <c r="RHT19" s="934"/>
      <c r="RHU19" s="934"/>
      <c r="RHV19" s="934"/>
      <c r="RHW19" s="934"/>
      <c r="RHX19" s="934"/>
      <c r="RHY19" s="934"/>
      <c r="RHZ19" s="934"/>
      <c r="RIA19" s="934"/>
      <c r="RIB19" s="934"/>
      <c r="RIC19" s="934"/>
      <c r="RID19" s="934"/>
      <c r="RIE19" s="934"/>
      <c r="RIF19" s="934"/>
      <c r="RIG19" s="934"/>
      <c r="RIH19" s="934"/>
      <c r="RII19" s="934"/>
      <c r="RIJ19" s="934"/>
      <c r="RIK19" s="934"/>
      <c r="RIL19" s="934"/>
      <c r="RIM19" s="934"/>
      <c r="RIN19" s="934"/>
      <c r="RIO19" s="934"/>
      <c r="RIP19" s="934"/>
      <c r="RIQ19" s="934"/>
      <c r="RIR19" s="934"/>
      <c r="RIS19" s="934"/>
      <c r="RIT19" s="934"/>
      <c r="RIU19" s="934"/>
      <c r="RIV19" s="934"/>
      <c r="RIW19" s="934"/>
      <c r="RIX19" s="934"/>
      <c r="RIY19" s="934"/>
      <c r="RIZ19" s="934"/>
      <c r="RJA19" s="934"/>
      <c r="RJB19" s="934"/>
      <c r="RJC19" s="934"/>
      <c r="RJD19" s="934"/>
      <c r="RJE19" s="934"/>
      <c r="RJF19" s="934"/>
      <c r="RJG19" s="934"/>
      <c r="RJH19" s="934"/>
      <c r="RJI19" s="934"/>
      <c r="RJJ19" s="934"/>
      <c r="RJK19" s="934"/>
      <c r="RJL19" s="934"/>
      <c r="RJM19" s="934"/>
      <c r="RJN19" s="934"/>
      <c r="RJO19" s="934"/>
      <c r="RJP19" s="934"/>
      <c r="RJQ19" s="934"/>
      <c r="RJR19" s="934"/>
      <c r="RJS19" s="934"/>
      <c r="RJT19" s="934"/>
      <c r="RJU19" s="934"/>
      <c r="RJV19" s="934"/>
      <c r="RJW19" s="934"/>
      <c r="RJX19" s="934"/>
      <c r="RJY19" s="934"/>
      <c r="RJZ19" s="934"/>
      <c r="RKA19" s="934"/>
      <c r="RKB19" s="934"/>
      <c r="RKC19" s="934"/>
      <c r="RKD19" s="934"/>
      <c r="RKE19" s="934"/>
      <c r="RKF19" s="934"/>
      <c r="RKG19" s="934"/>
      <c r="RKH19" s="934"/>
      <c r="RKI19" s="934"/>
      <c r="RKJ19" s="934"/>
      <c r="RKK19" s="934"/>
      <c r="RKL19" s="934"/>
      <c r="RKM19" s="934"/>
      <c r="RKN19" s="934"/>
      <c r="RKO19" s="934"/>
      <c r="RKP19" s="934"/>
      <c r="RKQ19" s="934"/>
      <c r="RKR19" s="934"/>
      <c r="RKS19" s="934"/>
      <c r="RKT19" s="934"/>
      <c r="RKU19" s="934"/>
      <c r="RKV19" s="934"/>
      <c r="RKW19" s="934"/>
      <c r="RKX19" s="934"/>
      <c r="RKY19" s="934"/>
      <c r="RKZ19" s="934"/>
      <c r="RLA19" s="934"/>
      <c r="RLB19" s="934"/>
      <c r="RLC19" s="934"/>
      <c r="RLD19" s="934"/>
      <c r="RLE19" s="934"/>
      <c r="RLF19" s="934"/>
      <c r="RLG19" s="934"/>
      <c r="RLH19" s="934"/>
      <c r="RLI19" s="934"/>
      <c r="RLJ19" s="934"/>
      <c r="RLK19" s="934"/>
      <c r="RLL19" s="934"/>
      <c r="RLM19" s="934"/>
      <c r="RLN19" s="934"/>
      <c r="RLO19" s="934"/>
      <c r="RLP19" s="934"/>
      <c r="RLQ19" s="934"/>
      <c r="RLR19" s="934"/>
      <c r="RLS19" s="934"/>
      <c r="RLT19" s="934"/>
      <c r="RLU19" s="934"/>
      <c r="RLV19" s="934"/>
      <c r="RLW19" s="934"/>
      <c r="RLX19" s="934"/>
      <c r="RLY19" s="934"/>
      <c r="RLZ19" s="934"/>
      <c r="RMA19" s="934"/>
      <c r="RMB19" s="934"/>
      <c r="RMC19" s="934"/>
      <c r="RMD19" s="934"/>
      <c r="RME19" s="934"/>
      <c r="RMF19" s="934"/>
      <c r="RMG19" s="934"/>
      <c r="RMH19" s="934"/>
      <c r="RMI19" s="934"/>
      <c r="RMJ19" s="934"/>
      <c r="RMK19" s="934"/>
      <c r="RML19" s="934"/>
      <c r="RMM19" s="934"/>
      <c r="RMN19" s="934"/>
      <c r="RMO19" s="934"/>
      <c r="RMP19" s="934"/>
      <c r="RMQ19" s="934"/>
      <c r="RMR19" s="934"/>
      <c r="RMS19" s="934"/>
      <c r="RMT19" s="934"/>
      <c r="RMU19" s="934"/>
      <c r="RMV19" s="934"/>
      <c r="RMW19" s="934"/>
      <c r="RMX19" s="934"/>
      <c r="RMY19" s="934"/>
      <c r="RMZ19" s="934"/>
      <c r="RNA19" s="934"/>
      <c r="RNB19" s="934"/>
      <c r="RNC19" s="934"/>
      <c r="RND19" s="934"/>
      <c r="RNE19" s="934"/>
      <c r="RNF19" s="934"/>
      <c r="RNG19" s="934"/>
      <c r="RNH19" s="934"/>
      <c r="RNI19" s="934"/>
      <c r="RNJ19" s="934"/>
      <c r="RNK19" s="934"/>
      <c r="RNL19" s="934"/>
      <c r="RNM19" s="934"/>
      <c r="RNN19" s="934"/>
      <c r="RNO19" s="934"/>
      <c r="RNP19" s="934"/>
      <c r="RNQ19" s="934"/>
      <c r="RNR19" s="934"/>
      <c r="RNS19" s="934"/>
      <c r="RNT19" s="934"/>
      <c r="RNU19" s="934"/>
      <c r="RNV19" s="934"/>
      <c r="RNW19" s="934"/>
      <c r="RNX19" s="934"/>
      <c r="RNY19" s="934"/>
      <c r="RNZ19" s="934"/>
      <c r="ROA19" s="934"/>
      <c r="ROB19" s="934"/>
      <c r="ROC19" s="934"/>
      <c r="ROD19" s="934"/>
      <c r="ROE19" s="934"/>
      <c r="ROF19" s="934"/>
      <c r="ROG19" s="934"/>
      <c r="ROH19" s="934"/>
      <c r="ROI19" s="934"/>
      <c r="ROJ19" s="934"/>
      <c r="ROK19" s="934"/>
      <c r="ROL19" s="934"/>
      <c r="ROM19" s="934"/>
      <c r="RON19" s="934"/>
      <c r="ROO19" s="934"/>
      <c r="ROP19" s="934"/>
      <c r="ROQ19" s="934"/>
      <c r="ROR19" s="934"/>
      <c r="ROS19" s="934"/>
      <c r="ROT19" s="934"/>
      <c r="ROU19" s="934"/>
      <c r="ROV19" s="934"/>
      <c r="ROW19" s="934"/>
      <c r="ROX19" s="934"/>
      <c r="ROY19" s="934"/>
      <c r="ROZ19" s="934"/>
      <c r="RPA19" s="934"/>
      <c r="RPB19" s="934"/>
      <c r="RPC19" s="934"/>
      <c r="RPD19" s="934"/>
      <c r="RPE19" s="934"/>
      <c r="RPF19" s="934"/>
      <c r="RPG19" s="934"/>
      <c r="RPH19" s="934"/>
      <c r="RPI19" s="934"/>
      <c r="RPJ19" s="934"/>
      <c r="RPK19" s="934"/>
      <c r="RPL19" s="934"/>
      <c r="RPM19" s="934"/>
      <c r="RPN19" s="934"/>
      <c r="RPO19" s="934"/>
      <c r="RPP19" s="934"/>
      <c r="RPQ19" s="934"/>
      <c r="RPR19" s="934"/>
      <c r="RPS19" s="934"/>
      <c r="RPT19" s="934"/>
      <c r="RPU19" s="934"/>
      <c r="RPV19" s="934"/>
      <c r="RPW19" s="934"/>
      <c r="RPX19" s="934"/>
      <c r="RPY19" s="934"/>
      <c r="RPZ19" s="934"/>
      <c r="RQA19" s="934"/>
      <c r="RQB19" s="934"/>
      <c r="RQC19" s="934"/>
      <c r="RQD19" s="934"/>
      <c r="RQE19" s="934"/>
      <c r="RQF19" s="934"/>
      <c r="RQG19" s="934"/>
      <c r="RQH19" s="934"/>
      <c r="RQI19" s="934"/>
      <c r="RQJ19" s="934"/>
      <c r="RQK19" s="934"/>
      <c r="RQL19" s="934"/>
      <c r="RQM19" s="934"/>
      <c r="RQN19" s="934"/>
      <c r="RQO19" s="934"/>
      <c r="RQP19" s="934"/>
      <c r="RQQ19" s="934"/>
      <c r="RQR19" s="934"/>
      <c r="RQS19" s="934"/>
      <c r="RQT19" s="934"/>
      <c r="RQU19" s="934"/>
      <c r="RQV19" s="934"/>
      <c r="RQW19" s="934"/>
      <c r="RQX19" s="934"/>
      <c r="RQY19" s="934"/>
      <c r="RQZ19" s="934"/>
      <c r="RRA19" s="934"/>
      <c r="RRB19" s="934"/>
      <c r="RRC19" s="934"/>
      <c r="RRD19" s="934"/>
      <c r="RRE19" s="934"/>
      <c r="RRF19" s="934"/>
      <c r="RRG19" s="934"/>
      <c r="RRH19" s="934"/>
      <c r="RRI19" s="934"/>
      <c r="RRJ19" s="934"/>
      <c r="RRK19" s="934"/>
      <c r="RRL19" s="934"/>
      <c r="RRM19" s="934"/>
      <c r="RRN19" s="934"/>
      <c r="RRO19" s="934"/>
      <c r="RRP19" s="934"/>
      <c r="RRQ19" s="934"/>
      <c r="RRR19" s="934"/>
      <c r="RRS19" s="934"/>
      <c r="RRT19" s="934"/>
      <c r="RRU19" s="934"/>
      <c r="RRV19" s="934"/>
      <c r="RRW19" s="934"/>
      <c r="RRX19" s="934"/>
      <c r="RRY19" s="934"/>
      <c r="RRZ19" s="934"/>
      <c r="RSA19" s="934"/>
      <c r="RSB19" s="934"/>
      <c r="RSC19" s="934"/>
      <c r="RSD19" s="934"/>
      <c r="RSE19" s="934"/>
      <c r="RSF19" s="934"/>
      <c r="RSG19" s="934"/>
      <c r="RSH19" s="934"/>
      <c r="RSI19" s="934"/>
      <c r="RSJ19" s="934"/>
      <c r="RSK19" s="934"/>
      <c r="RSL19" s="934"/>
      <c r="RSM19" s="934"/>
      <c r="RSN19" s="934"/>
      <c r="RSO19" s="934"/>
      <c r="RSP19" s="934"/>
      <c r="RSQ19" s="934"/>
      <c r="RSR19" s="934"/>
      <c r="RSS19" s="934"/>
      <c r="RST19" s="934"/>
      <c r="RSU19" s="934"/>
      <c r="RSV19" s="934"/>
      <c r="RSW19" s="934"/>
      <c r="RSX19" s="934"/>
      <c r="RSY19" s="934"/>
      <c r="RSZ19" s="934"/>
      <c r="RTA19" s="934"/>
      <c r="RTB19" s="934"/>
      <c r="RTC19" s="934"/>
      <c r="RTD19" s="934"/>
      <c r="RTE19" s="934"/>
      <c r="RTF19" s="934"/>
      <c r="RTG19" s="934"/>
      <c r="RTH19" s="934"/>
      <c r="RTI19" s="934"/>
      <c r="RTJ19" s="934"/>
      <c r="RTK19" s="934"/>
      <c r="RTL19" s="934"/>
      <c r="RTM19" s="934"/>
      <c r="RTN19" s="934"/>
      <c r="RTO19" s="934"/>
      <c r="RTP19" s="934"/>
      <c r="RTQ19" s="934"/>
      <c r="RTR19" s="934"/>
      <c r="RTS19" s="934"/>
      <c r="RTT19" s="934"/>
      <c r="RTU19" s="934"/>
      <c r="RTV19" s="934"/>
      <c r="RTW19" s="934"/>
      <c r="RTX19" s="934"/>
      <c r="RTY19" s="934"/>
      <c r="RTZ19" s="934"/>
      <c r="RUA19" s="934"/>
      <c r="RUB19" s="934"/>
      <c r="RUC19" s="934"/>
      <c r="RUD19" s="934"/>
      <c r="RUE19" s="934"/>
      <c r="RUF19" s="934"/>
      <c r="RUG19" s="934"/>
      <c r="RUH19" s="934"/>
      <c r="RUI19" s="934"/>
      <c r="RUJ19" s="934"/>
      <c r="RUK19" s="934"/>
      <c r="RUL19" s="934"/>
      <c r="RUM19" s="934"/>
      <c r="RUN19" s="934"/>
      <c r="RUO19" s="934"/>
      <c r="RUP19" s="934"/>
      <c r="RUQ19" s="934"/>
      <c r="RUR19" s="934"/>
      <c r="RUS19" s="934"/>
      <c r="RUT19" s="934"/>
      <c r="RUU19" s="934"/>
      <c r="RUV19" s="934"/>
      <c r="RUW19" s="934"/>
      <c r="RUX19" s="934"/>
      <c r="RUY19" s="934"/>
      <c r="RUZ19" s="934"/>
      <c r="RVA19" s="934"/>
      <c r="RVB19" s="934"/>
      <c r="RVC19" s="934"/>
      <c r="RVD19" s="934"/>
      <c r="RVE19" s="934"/>
      <c r="RVF19" s="934"/>
      <c r="RVG19" s="934"/>
      <c r="RVH19" s="934"/>
      <c r="RVI19" s="934"/>
      <c r="RVJ19" s="934"/>
      <c r="RVK19" s="934"/>
      <c r="RVL19" s="934"/>
      <c r="RVM19" s="934"/>
      <c r="RVN19" s="934"/>
      <c r="RVO19" s="934"/>
      <c r="RVP19" s="934"/>
      <c r="RVQ19" s="934"/>
      <c r="RVR19" s="934"/>
      <c r="RVS19" s="934"/>
      <c r="RVT19" s="934"/>
      <c r="RVU19" s="934"/>
      <c r="RVV19" s="934"/>
      <c r="RVW19" s="934"/>
      <c r="RVX19" s="934"/>
      <c r="RVY19" s="934"/>
      <c r="RVZ19" s="934"/>
      <c r="RWA19" s="934"/>
      <c r="RWB19" s="934"/>
      <c r="RWC19" s="934"/>
      <c r="RWD19" s="934"/>
      <c r="RWE19" s="934"/>
      <c r="RWF19" s="934"/>
      <c r="RWG19" s="934"/>
      <c r="RWH19" s="934"/>
      <c r="RWI19" s="934"/>
      <c r="RWJ19" s="934"/>
      <c r="RWK19" s="934"/>
      <c r="RWL19" s="934"/>
      <c r="RWM19" s="934"/>
      <c r="RWN19" s="934"/>
      <c r="RWO19" s="934"/>
      <c r="RWP19" s="934"/>
      <c r="RWQ19" s="934"/>
      <c r="RWR19" s="934"/>
      <c r="RWS19" s="934"/>
      <c r="RWT19" s="934"/>
      <c r="RWU19" s="934"/>
      <c r="RWV19" s="934"/>
      <c r="RWW19" s="934"/>
      <c r="RWX19" s="934"/>
      <c r="RWY19" s="934"/>
      <c r="RWZ19" s="934"/>
      <c r="RXA19" s="934"/>
      <c r="RXB19" s="934"/>
      <c r="RXC19" s="934"/>
      <c r="RXD19" s="934"/>
      <c r="RXE19" s="934"/>
      <c r="RXF19" s="934"/>
      <c r="RXG19" s="934"/>
      <c r="RXH19" s="934"/>
      <c r="RXI19" s="934"/>
      <c r="RXJ19" s="934"/>
      <c r="RXK19" s="934"/>
      <c r="RXL19" s="934"/>
      <c r="RXM19" s="934"/>
      <c r="RXN19" s="934"/>
      <c r="RXO19" s="934"/>
      <c r="RXP19" s="934"/>
      <c r="RXQ19" s="934"/>
      <c r="RXR19" s="934"/>
      <c r="RXS19" s="934"/>
      <c r="RXT19" s="934"/>
      <c r="RXU19" s="934"/>
      <c r="RXV19" s="934"/>
      <c r="RXW19" s="934"/>
      <c r="RXX19" s="934"/>
      <c r="RXY19" s="934"/>
      <c r="RXZ19" s="934"/>
      <c r="RYA19" s="934"/>
      <c r="RYB19" s="934"/>
      <c r="RYC19" s="934"/>
      <c r="RYD19" s="934"/>
      <c r="RYE19" s="934"/>
      <c r="RYF19" s="934"/>
      <c r="RYG19" s="934"/>
      <c r="RYH19" s="934"/>
      <c r="RYI19" s="934"/>
      <c r="RYJ19" s="934"/>
      <c r="RYK19" s="934"/>
      <c r="RYL19" s="934"/>
      <c r="RYM19" s="934"/>
      <c r="RYN19" s="934"/>
      <c r="RYO19" s="934"/>
      <c r="RYP19" s="934"/>
      <c r="RYQ19" s="934"/>
      <c r="RYR19" s="934"/>
      <c r="RYS19" s="934"/>
      <c r="RYT19" s="934"/>
      <c r="RYU19" s="934"/>
      <c r="RYV19" s="934"/>
      <c r="RYW19" s="934"/>
      <c r="RYX19" s="934"/>
      <c r="RYY19" s="934"/>
      <c r="RYZ19" s="934"/>
      <c r="RZA19" s="934"/>
      <c r="RZB19" s="934"/>
      <c r="RZC19" s="934"/>
      <c r="RZD19" s="934"/>
      <c r="RZE19" s="934"/>
      <c r="RZF19" s="934"/>
      <c r="RZG19" s="934"/>
      <c r="RZH19" s="934"/>
      <c r="RZI19" s="934"/>
      <c r="RZJ19" s="934"/>
      <c r="RZK19" s="934"/>
      <c r="RZL19" s="934"/>
      <c r="RZM19" s="934"/>
      <c r="RZN19" s="934"/>
      <c r="RZO19" s="934"/>
      <c r="RZP19" s="934"/>
      <c r="RZQ19" s="934"/>
      <c r="RZR19" s="934"/>
      <c r="RZS19" s="934"/>
      <c r="RZT19" s="934"/>
      <c r="RZU19" s="934"/>
      <c r="RZV19" s="934"/>
      <c r="RZW19" s="934"/>
      <c r="RZX19" s="934"/>
      <c r="RZY19" s="934"/>
      <c r="RZZ19" s="934"/>
      <c r="SAA19" s="934"/>
      <c r="SAB19" s="934"/>
      <c r="SAC19" s="934"/>
      <c r="SAD19" s="934"/>
      <c r="SAE19" s="934"/>
      <c r="SAF19" s="934"/>
      <c r="SAG19" s="934"/>
      <c r="SAH19" s="934"/>
      <c r="SAI19" s="934"/>
      <c r="SAJ19" s="934"/>
      <c r="SAK19" s="934"/>
      <c r="SAL19" s="934"/>
      <c r="SAM19" s="934"/>
      <c r="SAN19" s="934"/>
      <c r="SAO19" s="934"/>
      <c r="SAP19" s="934"/>
      <c r="SAQ19" s="934"/>
      <c r="SAR19" s="934"/>
      <c r="SAS19" s="934"/>
      <c r="SAT19" s="934"/>
      <c r="SAU19" s="934"/>
      <c r="SAV19" s="934"/>
      <c r="SAW19" s="934"/>
      <c r="SAX19" s="934"/>
      <c r="SAY19" s="934"/>
      <c r="SAZ19" s="934"/>
      <c r="SBA19" s="934"/>
      <c r="SBB19" s="934"/>
      <c r="SBC19" s="934"/>
      <c r="SBD19" s="934"/>
      <c r="SBE19" s="934"/>
      <c r="SBF19" s="934"/>
      <c r="SBG19" s="934"/>
      <c r="SBH19" s="934"/>
      <c r="SBI19" s="934"/>
      <c r="SBJ19" s="934"/>
      <c r="SBK19" s="934"/>
      <c r="SBL19" s="934"/>
      <c r="SBM19" s="934"/>
      <c r="SBN19" s="934"/>
      <c r="SBO19" s="934"/>
      <c r="SBP19" s="934"/>
      <c r="SBQ19" s="934"/>
      <c r="SBR19" s="934"/>
      <c r="SBS19" s="934"/>
      <c r="SBT19" s="934"/>
      <c r="SBU19" s="934"/>
      <c r="SBV19" s="934"/>
      <c r="SBW19" s="934"/>
      <c r="SBX19" s="934"/>
      <c r="SBY19" s="934"/>
      <c r="SBZ19" s="934"/>
      <c r="SCA19" s="934"/>
      <c r="SCB19" s="934"/>
      <c r="SCC19" s="934"/>
      <c r="SCD19" s="934"/>
      <c r="SCE19" s="934"/>
      <c r="SCF19" s="934"/>
      <c r="SCG19" s="934"/>
      <c r="SCH19" s="934"/>
      <c r="SCI19" s="934"/>
      <c r="SCJ19" s="934"/>
      <c r="SCK19" s="934"/>
      <c r="SCL19" s="934"/>
      <c r="SCM19" s="934"/>
      <c r="SCN19" s="934"/>
      <c r="SCO19" s="934"/>
      <c r="SCP19" s="934"/>
      <c r="SCQ19" s="934"/>
      <c r="SCR19" s="934"/>
      <c r="SCS19" s="934"/>
      <c r="SCT19" s="934"/>
      <c r="SCU19" s="934"/>
      <c r="SCV19" s="934"/>
      <c r="SCW19" s="934"/>
      <c r="SCX19" s="934"/>
      <c r="SCY19" s="934"/>
      <c r="SCZ19" s="934"/>
      <c r="SDA19" s="934"/>
      <c r="SDB19" s="934"/>
      <c r="SDC19" s="934"/>
      <c r="SDD19" s="934"/>
      <c r="SDE19" s="934"/>
      <c r="SDF19" s="934"/>
      <c r="SDG19" s="934"/>
      <c r="SDH19" s="934"/>
      <c r="SDI19" s="934"/>
      <c r="SDJ19" s="934"/>
      <c r="SDK19" s="934"/>
      <c r="SDL19" s="934"/>
      <c r="SDM19" s="934"/>
      <c r="SDN19" s="934"/>
      <c r="SDO19" s="934"/>
      <c r="SDP19" s="934"/>
      <c r="SDQ19" s="934"/>
      <c r="SDR19" s="934"/>
      <c r="SDS19" s="934"/>
      <c r="SDT19" s="934"/>
      <c r="SDU19" s="934"/>
      <c r="SDV19" s="934"/>
      <c r="SDW19" s="934"/>
      <c r="SDX19" s="934"/>
      <c r="SDY19" s="934"/>
      <c r="SDZ19" s="934"/>
      <c r="SEA19" s="934"/>
      <c r="SEB19" s="934"/>
      <c r="SEC19" s="934"/>
      <c r="SED19" s="934"/>
      <c r="SEE19" s="934"/>
      <c r="SEF19" s="934"/>
      <c r="SEG19" s="934"/>
      <c r="SEH19" s="934"/>
      <c r="SEI19" s="934"/>
      <c r="SEJ19" s="934"/>
      <c r="SEK19" s="934"/>
      <c r="SEL19" s="934"/>
      <c r="SEM19" s="934"/>
      <c r="SEN19" s="934"/>
      <c r="SEO19" s="934"/>
      <c r="SEP19" s="934"/>
      <c r="SEQ19" s="934"/>
      <c r="SER19" s="934"/>
      <c r="SES19" s="934"/>
      <c r="SET19" s="934"/>
      <c r="SEU19" s="934"/>
      <c r="SEV19" s="934"/>
      <c r="SEW19" s="934"/>
      <c r="SEX19" s="934"/>
      <c r="SEY19" s="934"/>
      <c r="SEZ19" s="934"/>
      <c r="SFA19" s="934"/>
      <c r="SFB19" s="934"/>
      <c r="SFC19" s="934"/>
      <c r="SFD19" s="934"/>
      <c r="SFE19" s="934"/>
      <c r="SFF19" s="934"/>
      <c r="SFG19" s="934"/>
      <c r="SFH19" s="934"/>
      <c r="SFI19" s="934"/>
      <c r="SFJ19" s="934"/>
      <c r="SFK19" s="934"/>
      <c r="SFL19" s="934"/>
      <c r="SFM19" s="934"/>
      <c r="SFN19" s="934"/>
      <c r="SFO19" s="934"/>
      <c r="SFP19" s="934"/>
      <c r="SFQ19" s="934"/>
      <c r="SFR19" s="934"/>
      <c r="SFS19" s="934"/>
      <c r="SFT19" s="934"/>
      <c r="SFU19" s="934"/>
      <c r="SFV19" s="934"/>
      <c r="SFW19" s="934"/>
      <c r="SFX19" s="934"/>
      <c r="SFY19" s="934"/>
      <c r="SFZ19" s="934"/>
      <c r="SGA19" s="934"/>
      <c r="SGB19" s="934"/>
      <c r="SGC19" s="934"/>
      <c r="SGD19" s="934"/>
      <c r="SGE19" s="934"/>
      <c r="SGF19" s="934"/>
      <c r="SGG19" s="934"/>
      <c r="SGH19" s="934"/>
      <c r="SGI19" s="934"/>
      <c r="SGJ19" s="934"/>
      <c r="SGK19" s="934"/>
      <c r="SGL19" s="934"/>
      <c r="SGM19" s="934"/>
      <c r="SGN19" s="934"/>
      <c r="SGO19" s="934"/>
      <c r="SGP19" s="934"/>
      <c r="SGQ19" s="934"/>
      <c r="SGR19" s="934"/>
      <c r="SGS19" s="934"/>
      <c r="SGT19" s="934"/>
      <c r="SGU19" s="934"/>
      <c r="SGV19" s="934"/>
      <c r="SGW19" s="934"/>
      <c r="SGX19" s="934"/>
      <c r="SGY19" s="934"/>
      <c r="SGZ19" s="934"/>
      <c r="SHA19" s="934"/>
      <c r="SHB19" s="934"/>
      <c r="SHC19" s="934"/>
      <c r="SHD19" s="934"/>
      <c r="SHE19" s="934"/>
      <c r="SHF19" s="934"/>
      <c r="SHG19" s="934"/>
      <c r="SHH19" s="934"/>
      <c r="SHI19" s="934"/>
      <c r="SHJ19" s="934"/>
      <c r="SHK19" s="934"/>
      <c r="SHL19" s="934"/>
      <c r="SHM19" s="934"/>
      <c r="SHN19" s="934"/>
      <c r="SHO19" s="934"/>
      <c r="SHP19" s="934"/>
      <c r="SHQ19" s="934"/>
      <c r="SHR19" s="934"/>
      <c r="SHS19" s="934"/>
      <c r="SHT19" s="934"/>
      <c r="SHU19" s="934"/>
      <c r="SHV19" s="934"/>
      <c r="SHW19" s="934"/>
      <c r="SHX19" s="934"/>
      <c r="SHY19" s="934"/>
      <c r="SHZ19" s="934"/>
      <c r="SIA19" s="934"/>
      <c r="SIB19" s="934"/>
      <c r="SIC19" s="934"/>
      <c r="SID19" s="934"/>
      <c r="SIE19" s="934"/>
      <c r="SIF19" s="934"/>
      <c r="SIG19" s="934"/>
      <c r="SIH19" s="934"/>
      <c r="SII19" s="934"/>
      <c r="SIJ19" s="934"/>
      <c r="SIK19" s="934"/>
      <c r="SIL19" s="934"/>
      <c r="SIM19" s="934"/>
      <c r="SIN19" s="934"/>
      <c r="SIO19" s="934"/>
      <c r="SIP19" s="934"/>
      <c r="SIQ19" s="934"/>
      <c r="SIR19" s="934"/>
      <c r="SIS19" s="934"/>
      <c r="SIT19" s="934"/>
      <c r="SIU19" s="934"/>
      <c r="SIV19" s="934"/>
      <c r="SIW19" s="934"/>
      <c r="SIX19" s="934"/>
      <c r="SIY19" s="934"/>
      <c r="SIZ19" s="934"/>
      <c r="SJA19" s="934"/>
      <c r="SJB19" s="934"/>
      <c r="SJC19" s="934"/>
      <c r="SJD19" s="934"/>
      <c r="SJE19" s="934"/>
      <c r="SJF19" s="934"/>
      <c r="SJG19" s="934"/>
      <c r="SJH19" s="934"/>
      <c r="SJI19" s="934"/>
      <c r="SJJ19" s="934"/>
      <c r="SJK19" s="934"/>
      <c r="SJL19" s="934"/>
      <c r="SJM19" s="934"/>
      <c r="SJN19" s="934"/>
      <c r="SJO19" s="934"/>
      <c r="SJP19" s="934"/>
      <c r="SJQ19" s="934"/>
      <c r="SJR19" s="934"/>
      <c r="SJS19" s="934"/>
      <c r="SJT19" s="934"/>
      <c r="SJU19" s="934"/>
      <c r="SJV19" s="934"/>
      <c r="SJW19" s="934"/>
      <c r="SJX19" s="934"/>
      <c r="SJY19" s="934"/>
      <c r="SJZ19" s="934"/>
      <c r="SKA19" s="934"/>
      <c r="SKB19" s="934"/>
      <c r="SKC19" s="934"/>
      <c r="SKD19" s="934"/>
      <c r="SKE19" s="934"/>
      <c r="SKF19" s="934"/>
      <c r="SKG19" s="934"/>
      <c r="SKH19" s="934"/>
      <c r="SKI19" s="934"/>
      <c r="SKJ19" s="934"/>
      <c r="SKK19" s="934"/>
      <c r="SKL19" s="934"/>
      <c r="SKM19" s="934"/>
      <c r="SKN19" s="934"/>
      <c r="SKO19" s="934"/>
      <c r="SKP19" s="934"/>
      <c r="SKQ19" s="934"/>
      <c r="SKR19" s="934"/>
      <c r="SKS19" s="934"/>
      <c r="SKT19" s="934"/>
      <c r="SKU19" s="934"/>
      <c r="SKV19" s="934"/>
      <c r="SKW19" s="934"/>
      <c r="SKX19" s="934"/>
      <c r="SKY19" s="934"/>
      <c r="SKZ19" s="934"/>
      <c r="SLA19" s="934"/>
      <c r="SLB19" s="934"/>
      <c r="SLC19" s="934"/>
      <c r="SLD19" s="934"/>
      <c r="SLE19" s="934"/>
      <c r="SLF19" s="934"/>
      <c r="SLG19" s="934"/>
      <c r="SLH19" s="934"/>
      <c r="SLI19" s="934"/>
      <c r="SLJ19" s="934"/>
      <c r="SLK19" s="934"/>
      <c r="SLL19" s="934"/>
      <c r="SLM19" s="934"/>
      <c r="SLN19" s="934"/>
      <c r="SLO19" s="934"/>
      <c r="SLP19" s="934"/>
      <c r="SLQ19" s="934"/>
      <c r="SLR19" s="934"/>
      <c r="SLS19" s="934"/>
      <c r="SLT19" s="934"/>
      <c r="SLU19" s="934"/>
      <c r="SLV19" s="934"/>
      <c r="SLW19" s="934"/>
      <c r="SLX19" s="934"/>
      <c r="SLY19" s="934"/>
      <c r="SLZ19" s="934"/>
      <c r="SMA19" s="934"/>
      <c r="SMB19" s="934"/>
      <c r="SMC19" s="934"/>
      <c r="SMD19" s="934"/>
      <c r="SME19" s="934"/>
      <c r="SMF19" s="934"/>
      <c r="SMG19" s="934"/>
      <c r="SMH19" s="934"/>
      <c r="SMI19" s="934"/>
      <c r="SMJ19" s="934"/>
      <c r="SMK19" s="934"/>
      <c r="SML19" s="934"/>
      <c r="SMM19" s="934"/>
      <c r="SMN19" s="934"/>
      <c r="SMO19" s="934"/>
      <c r="SMP19" s="934"/>
      <c r="SMQ19" s="934"/>
      <c r="SMR19" s="934"/>
      <c r="SMS19" s="934"/>
      <c r="SMT19" s="934"/>
      <c r="SMU19" s="934"/>
      <c r="SMV19" s="934"/>
      <c r="SMW19" s="934"/>
      <c r="SMX19" s="934"/>
      <c r="SMY19" s="934"/>
      <c r="SMZ19" s="934"/>
      <c r="SNA19" s="934"/>
      <c r="SNB19" s="934"/>
      <c r="SNC19" s="934"/>
      <c r="SND19" s="934"/>
      <c r="SNE19" s="934"/>
      <c r="SNF19" s="934"/>
      <c r="SNG19" s="934"/>
      <c r="SNH19" s="934"/>
      <c r="SNI19" s="934"/>
      <c r="SNJ19" s="934"/>
      <c r="SNK19" s="934"/>
      <c r="SNL19" s="934"/>
      <c r="SNM19" s="934"/>
      <c r="SNN19" s="934"/>
      <c r="SNO19" s="934"/>
      <c r="SNP19" s="934"/>
      <c r="SNQ19" s="934"/>
      <c r="SNR19" s="934"/>
      <c r="SNS19" s="934"/>
      <c r="SNT19" s="934"/>
      <c r="SNU19" s="934"/>
      <c r="SNV19" s="934"/>
      <c r="SNW19" s="934"/>
      <c r="SNX19" s="934"/>
      <c r="SNY19" s="934"/>
      <c r="SNZ19" s="934"/>
      <c r="SOA19" s="934"/>
      <c r="SOB19" s="934"/>
      <c r="SOC19" s="934"/>
      <c r="SOD19" s="934"/>
      <c r="SOE19" s="934"/>
      <c r="SOF19" s="934"/>
      <c r="SOG19" s="934"/>
      <c r="SOH19" s="934"/>
      <c r="SOI19" s="934"/>
      <c r="SOJ19" s="934"/>
      <c r="SOK19" s="934"/>
      <c r="SOL19" s="934"/>
      <c r="SOM19" s="934"/>
      <c r="SON19" s="934"/>
      <c r="SOO19" s="934"/>
      <c r="SOP19" s="934"/>
      <c r="SOQ19" s="934"/>
      <c r="SOR19" s="934"/>
      <c r="SOS19" s="934"/>
      <c r="SOT19" s="934"/>
      <c r="SOU19" s="934"/>
      <c r="SOV19" s="934"/>
      <c r="SOW19" s="934"/>
      <c r="SOX19" s="934"/>
      <c r="SOY19" s="934"/>
      <c r="SOZ19" s="934"/>
      <c r="SPA19" s="934"/>
      <c r="SPB19" s="934"/>
      <c r="SPC19" s="934"/>
      <c r="SPD19" s="934"/>
      <c r="SPE19" s="934"/>
      <c r="SPF19" s="934"/>
      <c r="SPG19" s="934"/>
      <c r="SPH19" s="934"/>
      <c r="SPI19" s="934"/>
      <c r="SPJ19" s="934"/>
      <c r="SPK19" s="934"/>
      <c r="SPL19" s="934"/>
      <c r="SPM19" s="934"/>
      <c r="SPN19" s="934"/>
      <c r="SPO19" s="934"/>
      <c r="SPP19" s="934"/>
      <c r="SPQ19" s="934"/>
      <c r="SPR19" s="934"/>
      <c r="SPS19" s="934"/>
      <c r="SPT19" s="934"/>
      <c r="SPU19" s="934"/>
      <c r="SPV19" s="934"/>
      <c r="SPW19" s="934"/>
      <c r="SPX19" s="934"/>
      <c r="SPY19" s="934"/>
      <c r="SPZ19" s="934"/>
      <c r="SQA19" s="934"/>
      <c r="SQB19" s="934"/>
      <c r="SQC19" s="934"/>
      <c r="SQD19" s="934"/>
      <c r="SQE19" s="934"/>
      <c r="SQF19" s="934"/>
      <c r="SQG19" s="934"/>
      <c r="SQH19" s="934"/>
      <c r="SQI19" s="934"/>
      <c r="SQJ19" s="934"/>
      <c r="SQK19" s="934"/>
      <c r="SQL19" s="934"/>
      <c r="SQM19" s="934"/>
      <c r="SQN19" s="934"/>
      <c r="SQO19" s="934"/>
      <c r="SQP19" s="934"/>
      <c r="SQQ19" s="934"/>
      <c r="SQR19" s="934"/>
      <c r="SQS19" s="934"/>
      <c r="SQT19" s="934"/>
      <c r="SQU19" s="934"/>
      <c r="SQV19" s="934"/>
      <c r="SQW19" s="934"/>
      <c r="SQX19" s="934"/>
      <c r="SQY19" s="934"/>
      <c r="SQZ19" s="934"/>
      <c r="SRA19" s="934"/>
      <c r="SRB19" s="934"/>
      <c r="SRC19" s="934"/>
      <c r="SRD19" s="934"/>
      <c r="SRE19" s="934"/>
      <c r="SRF19" s="934"/>
      <c r="SRG19" s="934"/>
      <c r="SRH19" s="934"/>
      <c r="SRI19" s="934"/>
      <c r="SRJ19" s="934"/>
      <c r="SRK19" s="934"/>
      <c r="SRL19" s="934"/>
      <c r="SRM19" s="934"/>
      <c r="SRN19" s="934"/>
      <c r="SRO19" s="934"/>
      <c r="SRP19" s="934"/>
      <c r="SRQ19" s="934"/>
      <c r="SRR19" s="934"/>
      <c r="SRS19" s="934"/>
      <c r="SRT19" s="934"/>
      <c r="SRU19" s="934"/>
      <c r="SRV19" s="934"/>
      <c r="SRW19" s="934"/>
      <c r="SRX19" s="934"/>
      <c r="SRY19" s="934"/>
      <c r="SRZ19" s="934"/>
      <c r="SSA19" s="934"/>
      <c r="SSB19" s="934"/>
      <c r="SSC19" s="934"/>
      <c r="SSD19" s="934"/>
      <c r="SSE19" s="934"/>
      <c r="SSF19" s="934"/>
      <c r="SSG19" s="934"/>
      <c r="SSH19" s="934"/>
      <c r="SSI19" s="934"/>
      <c r="SSJ19" s="934"/>
      <c r="SSK19" s="934"/>
      <c r="SSL19" s="934"/>
      <c r="SSM19" s="934"/>
      <c r="SSN19" s="934"/>
      <c r="SSO19" s="934"/>
      <c r="SSP19" s="934"/>
      <c r="SSQ19" s="934"/>
      <c r="SSR19" s="934"/>
      <c r="SSS19" s="934"/>
      <c r="SST19" s="934"/>
      <c r="SSU19" s="934"/>
      <c r="SSV19" s="934"/>
      <c r="SSW19" s="934"/>
      <c r="SSX19" s="934"/>
      <c r="SSY19" s="934"/>
      <c r="SSZ19" s="934"/>
      <c r="STA19" s="934"/>
      <c r="STB19" s="934"/>
      <c r="STC19" s="934"/>
      <c r="STD19" s="934"/>
      <c r="STE19" s="934"/>
      <c r="STF19" s="934"/>
      <c r="STG19" s="934"/>
      <c r="STH19" s="934"/>
      <c r="STI19" s="934"/>
      <c r="STJ19" s="934"/>
      <c r="STK19" s="934"/>
      <c r="STL19" s="934"/>
      <c r="STM19" s="934"/>
      <c r="STN19" s="934"/>
      <c r="STO19" s="934"/>
      <c r="STP19" s="934"/>
      <c r="STQ19" s="934"/>
      <c r="STR19" s="934"/>
      <c r="STS19" s="934"/>
      <c r="STT19" s="934"/>
      <c r="STU19" s="934"/>
      <c r="STV19" s="934"/>
      <c r="STW19" s="934"/>
      <c r="STX19" s="934"/>
      <c r="STY19" s="934"/>
      <c r="STZ19" s="934"/>
      <c r="SUA19" s="934"/>
      <c r="SUB19" s="934"/>
      <c r="SUC19" s="934"/>
      <c r="SUD19" s="934"/>
      <c r="SUE19" s="934"/>
      <c r="SUF19" s="934"/>
      <c r="SUG19" s="934"/>
      <c r="SUH19" s="934"/>
      <c r="SUI19" s="934"/>
      <c r="SUJ19" s="934"/>
      <c r="SUK19" s="934"/>
      <c r="SUL19" s="934"/>
      <c r="SUM19" s="934"/>
      <c r="SUN19" s="934"/>
      <c r="SUO19" s="934"/>
      <c r="SUP19" s="934"/>
      <c r="SUQ19" s="934"/>
      <c r="SUR19" s="934"/>
      <c r="SUS19" s="934"/>
      <c r="SUT19" s="934"/>
      <c r="SUU19" s="934"/>
      <c r="SUV19" s="934"/>
      <c r="SUW19" s="934"/>
      <c r="SUX19" s="934"/>
      <c r="SUY19" s="934"/>
      <c r="SUZ19" s="934"/>
      <c r="SVA19" s="934"/>
      <c r="SVB19" s="934"/>
      <c r="SVC19" s="934"/>
      <c r="SVD19" s="934"/>
      <c r="SVE19" s="934"/>
      <c r="SVF19" s="934"/>
      <c r="SVG19" s="934"/>
      <c r="SVH19" s="934"/>
      <c r="SVI19" s="934"/>
      <c r="SVJ19" s="934"/>
      <c r="SVK19" s="934"/>
      <c r="SVL19" s="934"/>
      <c r="SVM19" s="934"/>
      <c r="SVN19" s="934"/>
      <c r="SVO19" s="934"/>
      <c r="SVP19" s="934"/>
      <c r="SVQ19" s="934"/>
      <c r="SVR19" s="934"/>
      <c r="SVS19" s="934"/>
      <c r="SVT19" s="934"/>
      <c r="SVU19" s="934"/>
      <c r="SVV19" s="934"/>
      <c r="SVW19" s="934"/>
      <c r="SVX19" s="934"/>
      <c r="SVY19" s="934"/>
      <c r="SVZ19" s="934"/>
      <c r="SWA19" s="934"/>
      <c r="SWB19" s="934"/>
      <c r="SWC19" s="934"/>
      <c r="SWD19" s="934"/>
      <c r="SWE19" s="934"/>
      <c r="SWF19" s="934"/>
      <c r="SWG19" s="934"/>
      <c r="SWH19" s="934"/>
      <c r="SWI19" s="934"/>
      <c r="SWJ19" s="934"/>
      <c r="SWK19" s="934"/>
      <c r="SWL19" s="934"/>
      <c r="SWM19" s="934"/>
      <c r="SWN19" s="934"/>
      <c r="SWO19" s="934"/>
      <c r="SWP19" s="934"/>
      <c r="SWQ19" s="934"/>
      <c r="SWR19" s="934"/>
      <c r="SWS19" s="934"/>
      <c r="SWT19" s="934"/>
      <c r="SWU19" s="934"/>
      <c r="SWV19" s="934"/>
      <c r="SWW19" s="934"/>
      <c r="SWX19" s="934"/>
      <c r="SWY19" s="934"/>
      <c r="SWZ19" s="934"/>
      <c r="SXA19" s="934"/>
      <c r="SXB19" s="934"/>
      <c r="SXC19" s="934"/>
      <c r="SXD19" s="934"/>
      <c r="SXE19" s="934"/>
      <c r="SXF19" s="934"/>
      <c r="SXG19" s="934"/>
      <c r="SXH19" s="934"/>
      <c r="SXI19" s="934"/>
      <c r="SXJ19" s="934"/>
      <c r="SXK19" s="934"/>
      <c r="SXL19" s="934"/>
      <c r="SXM19" s="934"/>
      <c r="SXN19" s="934"/>
      <c r="SXO19" s="934"/>
      <c r="SXP19" s="934"/>
      <c r="SXQ19" s="934"/>
      <c r="SXR19" s="934"/>
      <c r="SXS19" s="934"/>
      <c r="SXT19" s="934"/>
      <c r="SXU19" s="934"/>
      <c r="SXV19" s="934"/>
      <c r="SXW19" s="934"/>
      <c r="SXX19" s="934"/>
      <c r="SXY19" s="934"/>
      <c r="SXZ19" s="934"/>
      <c r="SYA19" s="934"/>
      <c r="SYB19" s="934"/>
      <c r="SYC19" s="934"/>
      <c r="SYD19" s="934"/>
      <c r="SYE19" s="934"/>
      <c r="SYF19" s="934"/>
      <c r="SYG19" s="934"/>
      <c r="SYH19" s="934"/>
      <c r="SYI19" s="934"/>
      <c r="SYJ19" s="934"/>
      <c r="SYK19" s="934"/>
      <c r="SYL19" s="934"/>
      <c r="SYM19" s="934"/>
      <c r="SYN19" s="934"/>
      <c r="SYO19" s="934"/>
      <c r="SYP19" s="934"/>
      <c r="SYQ19" s="934"/>
      <c r="SYR19" s="934"/>
      <c r="SYS19" s="934"/>
      <c r="SYT19" s="934"/>
      <c r="SYU19" s="934"/>
      <c r="SYV19" s="934"/>
      <c r="SYW19" s="934"/>
      <c r="SYX19" s="934"/>
      <c r="SYY19" s="934"/>
      <c r="SYZ19" s="934"/>
      <c r="SZA19" s="934"/>
      <c r="SZB19" s="934"/>
      <c r="SZC19" s="934"/>
      <c r="SZD19" s="934"/>
      <c r="SZE19" s="934"/>
      <c r="SZF19" s="934"/>
      <c r="SZG19" s="934"/>
      <c r="SZH19" s="934"/>
      <c r="SZI19" s="934"/>
      <c r="SZJ19" s="934"/>
      <c r="SZK19" s="934"/>
      <c r="SZL19" s="934"/>
      <c r="SZM19" s="934"/>
      <c r="SZN19" s="934"/>
      <c r="SZO19" s="934"/>
      <c r="SZP19" s="934"/>
      <c r="SZQ19" s="934"/>
      <c r="SZR19" s="934"/>
      <c r="SZS19" s="934"/>
      <c r="SZT19" s="934"/>
      <c r="SZU19" s="934"/>
      <c r="SZV19" s="934"/>
      <c r="SZW19" s="934"/>
      <c r="SZX19" s="934"/>
      <c r="SZY19" s="934"/>
      <c r="SZZ19" s="934"/>
      <c r="TAA19" s="934"/>
      <c r="TAB19" s="934"/>
      <c r="TAC19" s="934"/>
      <c r="TAD19" s="934"/>
      <c r="TAE19" s="934"/>
      <c r="TAF19" s="934"/>
      <c r="TAG19" s="934"/>
      <c r="TAH19" s="934"/>
      <c r="TAI19" s="934"/>
      <c r="TAJ19" s="934"/>
      <c r="TAK19" s="934"/>
      <c r="TAL19" s="934"/>
      <c r="TAM19" s="934"/>
      <c r="TAN19" s="934"/>
      <c r="TAO19" s="934"/>
      <c r="TAP19" s="934"/>
      <c r="TAQ19" s="934"/>
      <c r="TAR19" s="934"/>
      <c r="TAS19" s="934"/>
      <c r="TAT19" s="934"/>
      <c r="TAU19" s="934"/>
      <c r="TAV19" s="934"/>
      <c r="TAW19" s="934"/>
      <c r="TAX19" s="934"/>
      <c r="TAY19" s="934"/>
      <c r="TAZ19" s="934"/>
      <c r="TBA19" s="934"/>
      <c r="TBB19" s="934"/>
      <c r="TBC19" s="934"/>
      <c r="TBD19" s="934"/>
      <c r="TBE19" s="934"/>
      <c r="TBF19" s="934"/>
      <c r="TBG19" s="934"/>
      <c r="TBH19" s="934"/>
      <c r="TBI19" s="934"/>
      <c r="TBJ19" s="934"/>
      <c r="TBK19" s="934"/>
      <c r="TBL19" s="934"/>
      <c r="TBM19" s="934"/>
      <c r="TBN19" s="934"/>
      <c r="TBO19" s="934"/>
      <c r="TBP19" s="934"/>
      <c r="TBQ19" s="934"/>
      <c r="TBR19" s="934"/>
      <c r="TBS19" s="934"/>
      <c r="TBT19" s="934"/>
      <c r="TBU19" s="934"/>
      <c r="TBV19" s="934"/>
      <c r="TBW19" s="934"/>
      <c r="TBX19" s="934"/>
      <c r="TBY19" s="934"/>
      <c r="TBZ19" s="934"/>
      <c r="TCA19" s="934"/>
      <c r="TCB19" s="934"/>
      <c r="TCC19" s="934"/>
      <c r="TCD19" s="934"/>
      <c r="TCE19" s="934"/>
      <c r="TCF19" s="934"/>
      <c r="TCG19" s="934"/>
      <c r="TCH19" s="934"/>
      <c r="TCI19" s="934"/>
      <c r="TCJ19" s="934"/>
      <c r="TCK19" s="934"/>
      <c r="TCL19" s="934"/>
      <c r="TCM19" s="934"/>
      <c r="TCN19" s="934"/>
      <c r="TCO19" s="934"/>
      <c r="TCP19" s="934"/>
      <c r="TCQ19" s="934"/>
      <c r="TCR19" s="934"/>
      <c r="TCS19" s="934"/>
      <c r="TCT19" s="934"/>
      <c r="TCU19" s="934"/>
      <c r="TCV19" s="934"/>
      <c r="TCW19" s="934"/>
      <c r="TCX19" s="934"/>
      <c r="TCY19" s="934"/>
      <c r="TCZ19" s="934"/>
      <c r="TDA19" s="934"/>
      <c r="TDB19" s="934"/>
      <c r="TDC19" s="934"/>
      <c r="TDD19" s="934"/>
      <c r="TDE19" s="934"/>
      <c r="TDF19" s="934"/>
      <c r="TDG19" s="934"/>
      <c r="TDH19" s="934"/>
      <c r="TDI19" s="934"/>
      <c r="TDJ19" s="934"/>
      <c r="TDK19" s="934"/>
      <c r="TDL19" s="934"/>
      <c r="TDM19" s="934"/>
      <c r="TDN19" s="934"/>
      <c r="TDO19" s="934"/>
      <c r="TDP19" s="934"/>
      <c r="TDQ19" s="934"/>
      <c r="TDR19" s="934"/>
      <c r="TDS19" s="934"/>
      <c r="TDT19" s="934"/>
      <c r="TDU19" s="934"/>
      <c r="TDV19" s="934"/>
      <c r="TDW19" s="934"/>
      <c r="TDX19" s="934"/>
      <c r="TDY19" s="934"/>
      <c r="TDZ19" s="934"/>
      <c r="TEA19" s="934"/>
      <c r="TEB19" s="934"/>
      <c r="TEC19" s="934"/>
      <c r="TED19" s="934"/>
      <c r="TEE19" s="934"/>
      <c r="TEF19" s="934"/>
      <c r="TEG19" s="934"/>
      <c r="TEH19" s="934"/>
      <c r="TEI19" s="934"/>
      <c r="TEJ19" s="934"/>
      <c r="TEK19" s="934"/>
      <c r="TEL19" s="934"/>
      <c r="TEM19" s="934"/>
      <c r="TEN19" s="934"/>
      <c r="TEO19" s="934"/>
      <c r="TEP19" s="934"/>
      <c r="TEQ19" s="934"/>
      <c r="TER19" s="934"/>
      <c r="TES19" s="934"/>
      <c r="TET19" s="934"/>
      <c r="TEU19" s="934"/>
      <c r="TEV19" s="934"/>
      <c r="TEW19" s="934"/>
      <c r="TEX19" s="934"/>
      <c r="TEY19" s="934"/>
      <c r="TEZ19" s="934"/>
      <c r="TFA19" s="934"/>
      <c r="TFB19" s="934"/>
      <c r="TFC19" s="934"/>
      <c r="TFD19" s="934"/>
      <c r="TFE19" s="934"/>
      <c r="TFF19" s="934"/>
      <c r="TFG19" s="934"/>
      <c r="TFH19" s="934"/>
      <c r="TFI19" s="934"/>
      <c r="TFJ19" s="934"/>
      <c r="TFK19" s="934"/>
      <c r="TFL19" s="934"/>
      <c r="TFM19" s="934"/>
      <c r="TFN19" s="934"/>
      <c r="TFO19" s="934"/>
      <c r="TFP19" s="934"/>
      <c r="TFQ19" s="934"/>
      <c r="TFR19" s="934"/>
      <c r="TFS19" s="934"/>
      <c r="TFT19" s="934"/>
      <c r="TFU19" s="934"/>
      <c r="TFV19" s="934"/>
      <c r="TFW19" s="934"/>
      <c r="TFX19" s="934"/>
      <c r="TFY19" s="934"/>
      <c r="TFZ19" s="934"/>
      <c r="TGA19" s="934"/>
      <c r="TGB19" s="934"/>
      <c r="TGC19" s="934"/>
      <c r="TGD19" s="934"/>
      <c r="TGE19" s="934"/>
      <c r="TGF19" s="934"/>
      <c r="TGG19" s="934"/>
      <c r="TGH19" s="934"/>
      <c r="TGI19" s="934"/>
      <c r="TGJ19" s="934"/>
      <c r="TGK19" s="934"/>
      <c r="TGL19" s="934"/>
      <c r="TGM19" s="934"/>
      <c r="TGN19" s="934"/>
      <c r="TGO19" s="934"/>
      <c r="TGP19" s="934"/>
      <c r="TGQ19" s="934"/>
      <c r="TGR19" s="934"/>
      <c r="TGS19" s="934"/>
      <c r="TGT19" s="934"/>
      <c r="TGU19" s="934"/>
      <c r="TGV19" s="934"/>
      <c r="TGW19" s="934"/>
      <c r="TGX19" s="934"/>
      <c r="TGY19" s="934"/>
      <c r="TGZ19" s="934"/>
      <c r="THA19" s="934"/>
      <c r="THB19" s="934"/>
      <c r="THC19" s="934"/>
      <c r="THD19" s="934"/>
      <c r="THE19" s="934"/>
      <c r="THF19" s="934"/>
      <c r="THG19" s="934"/>
      <c r="THH19" s="934"/>
      <c r="THI19" s="934"/>
      <c r="THJ19" s="934"/>
      <c r="THK19" s="934"/>
      <c r="THL19" s="934"/>
      <c r="THM19" s="934"/>
      <c r="THN19" s="934"/>
      <c r="THO19" s="934"/>
      <c r="THP19" s="934"/>
      <c r="THQ19" s="934"/>
      <c r="THR19" s="934"/>
      <c r="THS19" s="934"/>
      <c r="THT19" s="934"/>
      <c r="THU19" s="934"/>
      <c r="THV19" s="934"/>
      <c r="THW19" s="934"/>
      <c r="THX19" s="934"/>
      <c r="THY19" s="934"/>
      <c r="THZ19" s="934"/>
      <c r="TIA19" s="934"/>
      <c r="TIB19" s="934"/>
      <c r="TIC19" s="934"/>
      <c r="TID19" s="934"/>
      <c r="TIE19" s="934"/>
      <c r="TIF19" s="934"/>
      <c r="TIG19" s="934"/>
      <c r="TIH19" s="934"/>
      <c r="TII19" s="934"/>
      <c r="TIJ19" s="934"/>
      <c r="TIK19" s="934"/>
      <c r="TIL19" s="934"/>
      <c r="TIM19" s="934"/>
      <c r="TIN19" s="934"/>
      <c r="TIO19" s="934"/>
      <c r="TIP19" s="934"/>
      <c r="TIQ19" s="934"/>
      <c r="TIR19" s="934"/>
      <c r="TIS19" s="934"/>
      <c r="TIT19" s="934"/>
      <c r="TIU19" s="934"/>
      <c r="TIV19" s="934"/>
      <c r="TIW19" s="934"/>
      <c r="TIX19" s="934"/>
      <c r="TIY19" s="934"/>
      <c r="TIZ19" s="934"/>
      <c r="TJA19" s="934"/>
      <c r="TJB19" s="934"/>
      <c r="TJC19" s="934"/>
      <c r="TJD19" s="934"/>
      <c r="TJE19" s="934"/>
      <c r="TJF19" s="934"/>
      <c r="TJG19" s="934"/>
      <c r="TJH19" s="934"/>
      <c r="TJI19" s="934"/>
      <c r="TJJ19" s="934"/>
      <c r="TJK19" s="934"/>
      <c r="TJL19" s="934"/>
      <c r="TJM19" s="934"/>
      <c r="TJN19" s="934"/>
      <c r="TJO19" s="934"/>
      <c r="TJP19" s="934"/>
      <c r="TJQ19" s="934"/>
      <c r="TJR19" s="934"/>
      <c r="TJS19" s="934"/>
      <c r="TJT19" s="934"/>
      <c r="TJU19" s="934"/>
      <c r="TJV19" s="934"/>
      <c r="TJW19" s="934"/>
      <c r="TJX19" s="934"/>
      <c r="TJY19" s="934"/>
      <c r="TJZ19" s="934"/>
      <c r="TKA19" s="934"/>
      <c r="TKB19" s="934"/>
      <c r="TKC19" s="934"/>
      <c r="TKD19" s="934"/>
      <c r="TKE19" s="934"/>
      <c r="TKF19" s="934"/>
      <c r="TKG19" s="934"/>
      <c r="TKH19" s="934"/>
      <c r="TKI19" s="934"/>
      <c r="TKJ19" s="934"/>
      <c r="TKK19" s="934"/>
      <c r="TKL19" s="934"/>
      <c r="TKM19" s="934"/>
      <c r="TKN19" s="934"/>
      <c r="TKO19" s="934"/>
      <c r="TKP19" s="934"/>
      <c r="TKQ19" s="934"/>
      <c r="TKR19" s="934"/>
      <c r="TKS19" s="934"/>
      <c r="TKT19" s="934"/>
      <c r="TKU19" s="934"/>
      <c r="TKV19" s="934"/>
      <c r="TKW19" s="934"/>
      <c r="TKX19" s="934"/>
      <c r="TKY19" s="934"/>
      <c r="TKZ19" s="934"/>
      <c r="TLA19" s="934"/>
      <c r="TLB19" s="934"/>
      <c r="TLC19" s="934"/>
      <c r="TLD19" s="934"/>
      <c r="TLE19" s="934"/>
      <c r="TLF19" s="934"/>
      <c r="TLG19" s="934"/>
      <c r="TLH19" s="934"/>
      <c r="TLI19" s="934"/>
      <c r="TLJ19" s="934"/>
      <c r="TLK19" s="934"/>
      <c r="TLL19" s="934"/>
      <c r="TLM19" s="934"/>
      <c r="TLN19" s="934"/>
      <c r="TLO19" s="934"/>
      <c r="TLP19" s="934"/>
      <c r="TLQ19" s="934"/>
      <c r="TLR19" s="934"/>
      <c r="TLS19" s="934"/>
      <c r="TLT19" s="934"/>
      <c r="TLU19" s="934"/>
      <c r="TLV19" s="934"/>
      <c r="TLW19" s="934"/>
      <c r="TLX19" s="934"/>
      <c r="TLY19" s="934"/>
      <c r="TLZ19" s="934"/>
      <c r="TMA19" s="934"/>
      <c r="TMB19" s="934"/>
      <c r="TMC19" s="934"/>
      <c r="TMD19" s="934"/>
      <c r="TME19" s="934"/>
      <c r="TMF19" s="934"/>
      <c r="TMG19" s="934"/>
      <c r="TMH19" s="934"/>
      <c r="TMI19" s="934"/>
      <c r="TMJ19" s="934"/>
      <c r="TMK19" s="934"/>
      <c r="TML19" s="934"/>
      <c r="TMM19" s="934"/>
      <c r="TMN19" s="934"/>
      <c r="TMO19" s="934"/>
      <c r="TMP19" s="934"/>
      <c r="TMQ19" s="934"/>
      <c r="TMR19" s="934"/>
      <c r="TMS19" s="934"/>
      <c r="TMT19" s="934"/>
      <c r="TMU19" s="934"/>
      <c r="TMV19" s="934"/>
      <c r="TMW19" s="934"/>
      <c r="TMX19" s="934"/>
      <c r="TMY19" s="934"/>
      <c r="TMZ19" s="934"/>
      <c r="TNA19" s="934"/>
      <c r="TNB19" s="934"/>
      <c r="TNC19" s="934"/>
      <c r="TND19" s="934"/>
      <c r="TNE19" s="934"/>
      <c r="TNF19" s="934"/>
      <c r="TNG19" s="934"/>
      <c r="TNH19" s="934"/>
      <c r="TNI19" s="934"/>
      <c r="TNJ19" s="934"/>
      <c r="TNK19" s="934"/>
      <c r="TNL19" s="934"/>
      <c r="TNM19" s="934"/>
      <c r="TNN19" s="934"/>
      <c r="TNO19" s="934"/>
      <c r="TNP19" s="934"/>
      <c r="TNQ19" s="934"/>
      <c r="TNR19" s="934"/>
      <c r="TNS19" s="934"/>
      <c r="TNT19" s="934"/>
      <c r="TNU19" s="934"/>
      <c r="TNV19" s="934"/>
      <c r="TNW19" s="934"/>
      <c r="TNX19" s="934"/>
      <c r="TNY19" s="934"/>
      <c r="TNZ19" s="934"/>
      <c r="TOA19" s="934"/>
      <c r="TOB19" s="934"/>
      <c r="TOC19" s="934"/>
      <c r="TOD19" s="934"/>
      <c r="TOE19" s="934"/>
      <c r="TOF19" s="934"/>
      <c r="TOG19" s="934"/>
      <c r="TOH19" s="934"/>
      <c r="TOI19" s="934"/>
      <c r="TOJ19" s="934"/>
      <c r="TOK19" s="934"/>
      <c r="TOL19" s="934"/>
      <c r="TOM19" s="934"/>
      <c r="TON19" s="934"/>
      <c r="TOO19" s="934"/>
      <c r="TOP19" s="934"/>
      <c r="TOQ19" s="934"/>
      <c r="TOR19" s="934"/>
      <c r="TOS19" s="934"/>
      <c r="TOT19" s="934"/>
      <c r="TOU19" s="934"/>
      <c r="TOV19" s="934"/>
      <c r="TOW19" s="934"/>
      <c r="TOX19" s="934"/>
      <c r="TOY19" s="934"/>
      <c r="TOZ19" s="934"/>
      <c r="TPA19" s="934"/>
      <c r="TPB19" s="934"/>
      <c r="TPC19" s="934"/>
      <c r="TPD19" s="934"/>
      <c r="TPE19" s="934"/>
      <c r="TPF19" s="934"/>
      <c r="TPG19" s="934"/>
      <c r="TPH19" s="934"/>
      <c r="TPI19" s="934"/>
      <c r="TPJ19" s="934"/>
      <c r="TPK19" s="934"/>
      <c r="TPL19" s="934"/>
      <c r="TPM19" s="934"/>
      <c r="TPN19" s="934"/>
      <c r="TPO19" s="934"/>
      <c r="TPP19" s="934"/>
      <c r="TPQ19" s="934"/>
      <c r="TPR19" s="934"/>
      <c r="TPS19" s="934"/>
      <c r="TPT19" s="934"/>
      <c r="TPU19" s="934"/>
      <c r="TPV19" s="934"/>
      <c r="TPW19" s="934"/>
      <c r="TPX19" s="934"/>
      <c r="TPY19" s="934"/>
      <c r="TPZ19" s="934"/>
      <c r="TQA19" s="934"/>
      <c r="TQB19" s="934"/>
      <c r="TQC19" s="934"/>
      <c r="TQD19" s="934"/>
      <c r="TQE19" s="934"/>
      <c r="TQF19" s="934"/>
      <c r="TQG19" s="934"/>
      <c r="TQH19" s="934"/>
      <c r="TQI19" s="934"/>
      <c r="TQJ19" s="934"/>
      <c r="TQK19" s="934"/>
      <c r="TQL19" s="934"/>
      <c r="TQM19" s="934"/>
      <c r="TQN19" s="934"/>
      <c r="TQO19" s="934"/>
      <c r="TQP19" s="934"/>
      <c r="TQQ19" s="934"/>
      <c r="TQR19" s="934"/>
      <c r="TQS19" s="934"/>
      <c r="TQT19" s="934"/>
      <c r="TQU19" s="934"/>
      <c r="TQV19" s="934"/>
      <c r="TQW19" s="934"/>
      <c r="TQX19" s="934"/>
      <c r="TQY19" s="934"/>
      <c r="TQZ19" s="934"/>
      <c r="TRA19" s="934"/>
      <c r="TRB19" s="934"/>
      <c r="TRC19" s="934"/>
      <c r="TRD19" s="934"/>
      <c r="TRE19" s="934"/>
      <c r="TRF19" s="934"/>
      <c r="TRG19" s="934"/>
      <c r="TRH19" s="934"/>
      <c r="TRI19" s="934"/>
      <c r="TRJ19" s="934"/>
      <c r="TRK19" s="934"/>
      <c r="TRL19" s="934"/>
      <c r="TRM19" s="934"/>
      <c r="TRN19" s="934"/>
      <c r="TRO19" s="934"/>
      <c r="TRP19" s="934"/>
      <c r="TRQ19" s="934"/>
      <c r="TRR19" s="934"/>
      <c r="TRS19" s="934"/>
      <c r="TRT19" s="934"/>
      <c r="TRU19" s="934"/>
      <c r="TRV19" s="934"/>
      <c r="TRW19" s="934"/>
      <c r="TRX19" s="934"/>
      <c r="TRY19" s="934"/>
      <c r="TRZ19" s="934"/>
      <c r="TSA19" s="934"/>
      <c r="TSB19" s="934"/>
      <c r="TSC19" s="934"/>
      <c r="TSD19" s="934"/>
      <c r="TSE19" s="934"/>
      <c r="TSF19" s="934"/>
      <c r="TSG19" s="934"/>
      <c r="TSH19" s="934"/>
      <c r="TSI19" s="934"/>
      <c r="TSJ19" s="934"/>
      <c r="TSK19" s="934"/>
      <c r="TSL19" s="934"/>
      <c r="TSM19" s="934"/>
      <c r="TSN19" s="934"/>
      <c r="TSO19" s="934"/>
      <c r="TSP19" s="934"/>
      <c r="TSQ19" s="934"/>
      <c r="TSR19" s="934"/>
      <c r="TSS19" s="934"/>
      <c r="TST19" s="934"/>
      <c r="TSU19" s="934"/>
      <c r="TSV19" s="934"/>
      <c r="TSW19" s="934"/>
      <c r="TSX19" s="934"/>
      <c r="TSY19" s="934"/>
      <c r="TSZ19" s="934"/>
      <c r="TTA19" s="934"/>
      <c r="TTB19" s="934"/>
      <c r="TTC19" s="934"/>
      <c r="TTD19" s="934"/>
      <c r="TTE19" s="934"/>
      <c r="TTF19" s="934"/>
      <c r="TTG19" s="934"/>
      <c r="TTH19" s="934"/>
      <c r="TTI19" s="934"/>
      <c r="TTJ19" s="934"/>
      <c r="TTK19" s="934"/>
      <c r="TTL19" s="934"/>
      <c r="TTM19" s="934"/>
      <c r="TTN19" s="934"/>
      <c r="TTO19" s="934"/>
      <c r="TTP19" s="934"/>
      <c r="TTQ19" s="934"/>
      <c r="TTR19" s="934"/>
      <c r="TTS19" s="934"/>
      <c r="TTT19" s="934"/>
      <c r="TTU19" s="934"/>
      <c r="TTV19" s="934"/>
      <c r="TTW19" s="934"/>
      <c r="TTX19" s="934"/>
      <c r="TTY19" s="934"/>
      <c r="TTZ19" s="934"/>
      <c r="TUA19" s="934"/>
      <c r="TUB19" s="934"/>
      <c r="TUC19" s="934"/>
      <c r="TUD19" s="934"/>
      <c r="TUE19" s="934"/>
      <c r="TUF19" s="934"/>
      <c r="TUG19" s="934"/>
      <c r="TUH19" s="934"/>
      <c r="TUI19" s="934"/>
      <c r="TUJ19" s="934"/>
      <c r="TUK19" s="934"/>
      <c r="TUL19" s="934"/>
      <c r="TUM19" s="934"/>
      <c r="TUN19" s="934"/>
      <c r="TUO19" s="934"/>
      <c r="TUP19" s="934"/>
      <c r="TUQ19" s="934"/>
      <c r="TUR19" s="934"/>
      <c r="TUS19" s="934"/>
      <c r="TUT19" s="934"/>
      <c r="TUU19" s="934"/>
      <c r="TUV19" s="934"/>
      <c r="TUW19" s="934"/>
      <c r="TUX19" s="934"/>
      <c r="TUY19" s="934"/>
      <c r="TUZ19" s="934"/>
      <c r="TVA19" s="934"/>
      <c r="TVB19" s="934"/>
      <c r="TVC19" s="934"/>
      <c r="TVD19" s="934"/>
      <c r="TVE19" s="934"/>
      <c r="TVF19" s="934"/>
      <c r="TVG19" s="934"/>
      <c r="TVH19" s="934"/>
      <c r="TVI19" s="934"/>
      <c r="TVJ19" s="934"/>
      <c r="TVK19" s="934"/>
      <c r="TVL19" s="934"/>
      <c r="TVM19" s="934"/>
      <c r="TVN19" s="934"/>
      <c r="TVO19" s="934"/>
      <c r="TVP19" s="934"/>
      <c r="TVQ19" s="934"/>
      <c r="TVR19" s="934"/>
      <c r="TVS19" s="934"/>
      <c r="TVT19" s="934"/>
      <c r="TVU19" s="934"/>
      <c r="TVV19" s="934"/>
      <c r="TVW19" s="934"/>
      <c r="TVX19" s="934"/>
      <c r="TVY19" s="934"/>
      <c r="TVZ19" s="934"/>
      <c r="TWA19" s="934"/>
      <c r="TWB19" s="934"/>
      <c r="TWC19" s="934"/>
      <c r="TWD19" s="934"/>
      <c r="TWE19" s="934"/>
      <c r="TWF19" s="934"/>
      <c r="TWG19" s="934"/>
      <c r="TWH19" s="934"/>
      <c r="TWI19" s="934"/>
      <c r="TWJ19" s="934"/>
      <c r="TWK19" s="934"/>
      <c r="TWL19" s="934"/>
      <c r="TWM19" s="934"/>
      <c r="TWN19" s="934"/>
      <c r="TWO19" s="934"/>
      <c r="TWP19" s="934"/>
      <c r="TWQ19" s="934"/>
      <c r="TWR19" s="934"/>
      <c r="TWS19" s="934"/>
      <c r="TWT19" s="934"/>
      <c r="TWU19" s="934"/>
      <c r="TWV19" s="934"/>
      <c r="TWW19" s="934"/>
      <c r="TWX19" s="934"/>
      <c r="TWY19" s="934"/>
      <c r="TWZ19" s="934"/>
      <c r="TXA19" s="934"/>
      <c r="TXB19" s="934"/>
      <c r="TXC19" s="934"/>
      <c r="TXD19" s="934"/>
      <c r="TXE19" s="934"/>
      <c r="TXF19" s="934"/>
      <c r="TXG19" s="934"/>
      <c r="TXH19" s="934"/>
      <c r="TXI19" s="934"/>
      <c r="TXJ19" s="934"/>
      <c r="TXK19" s="934"/>
      <c r="TXL19" s="934"/>
      <c r="TXM19" s="934"/>
      <c r="TXN19" s="934"/>
      <c r="TXO19" s="934"/>
      <c r="TXP19" s="934"/>
      <c r="TXQ19" s="934"/>
      <c r="TXR19" s="934"/>
      <c r="TXS19" s="934"/>
      <c r="TXT19" s="934"/>
      <c r="TXU19" s="934"/>
      <c r="TXV19" s="934"/>
      <c r="TXW19" s="934"/>
      <c r="TXX19" s="934"/>
      <c r="TXY19" s="934"/>
      <c r="TXZ19" s="934"/>
      <c r="TYA19" s="934"/>
      <c r="TYB19" s="934"/>
      <c r="TYC19" s="934"/>
      <c r="TYD19" s="934"/>
      <c r="TYE19" s="934"/>
      <c r="TYF19" s="934"/>
      <c r="TYG19" s="934"/>
      <c r="TYH19" s="934"/>
      <c r="TYI19" s="934"/>
      <c r="TYJ19" s="934"/>
      <c r="TYK19" s="934"/>
      <c r="TYL19" s="934"/>
      <c r="TYM19" s="934"/>
      <c r="TYN19" s="934"/>
      <c r="TYO19" s="934"/>
      <c r="TYP19" s="934"/>
      <c r="TYQ19" s="934"/>
      <c r="TYR19" s="934"/>
      <c r="TYS19" s="934"/>
      <c r="TYT19" s="934"/>
      <c r="TYU19" s="934"/>
      <c r="TYV19" s="934"/>
      <c r="TYW19" s="934"/>
      <c r="TYX19" s="934"/>
      <c r="TYY19" s="934"/>
      <c r="TYZ19" s="934"/>
      <c r="TZA19" s="934"/>
      <c r="TZB19" s="934"/>
      <c r="TZC19" s="934"/>
      <c r="TZD19" s="934"/>
      <c r="TZE19" s="934"/>
      <c r="TZF19" s="934"/>
      <c r="TZG19" s="934"/>
      <c r="TZH19" s="934"/>
      <c r="TZI19" s="934"/>
      <c r="TZJ19" s="934"/>
      <c r="TZK19" s="934"/>
      <c r="TZL19" s="934"/>
      <c r="TZM19" s="934"/>
      <c r="TZN19" s="934"/>
      <c r="TZO19" s="934"/>
      <c r="TZP19" s="934"/>
      <c r="TZQ19" s="934"/>
      <c r="TZR19" s="934"/>
      <c r="TZS19" s="934"/>
      <c r="TZT19" s="934"/>
      <c r="TZU19" s="934"/>
      <c r="TZV19" s="934"/>
      <c r="TZW19" s="934"/>
      <c r="TZX19" s="934"/>
      <c r="TZY19" s="934"/>
      <c r="TZZ19" s="934"/>
      <c r="UAA19" s="934"/>
      <c r="UAB19" s="934"/>
      <c r="UAC19" s="934"/>
      <c r="UAD19" s="934"/>
      <c r="UAE19" s="934"/>
      <c r="UAF19" s="934"/>
      <c r="UAG19" s="934"/>
      <c r="UAH19" s="934"/>
      <c r="UAI19" s="934"/>
      <c r="UAJ19" s="934"/>
      <c r="UAK19" s="934"/>
      <c r="UAL19" s="934"/>
      <c r="UAM19" s="934"/>
      <c r="UAN19" s="934"/>
      <c r="UAO19" s="934"/>
      <c r="UAP19" s="934"/>
      <c r="UAQ19" s="934"/>
      <c r="UAR19" s="934"/>
      <c r="UAS19" s="934"/>
      <c r="UAT19" s="934"/>
      <c r="UAU19" s="934"/>
      <c r="UAV19" s="934"/>
      <c r="UAW19" s="934"/>
      <c r="UAX19" s="934"/>
      <c r="UAY19" s="934"/>
      <c r="UAZ19" s="934"/>
      <c r="UBA19" s="934"/>
      <c r="UBB19" s="934"/>
      <c r="UBC19" s="934"/>
      <c r="UBD19" s="934"/>
      <c r="UBE19" s="934"/>
      <c r="UBF19" s="934"/>
      <c r="UBG19" s="934"/>
      <c r="UBH19" s="934"/>
      <c r="UBI19" s="934"/>
      <c r="UBJ19" s="934"/>
      <c r="UBK19" s="934"/>
      <c r="UBL19" s="934"/>
      <c r="UBM19" s="934"/>
      <c r="UBN19" s="934"/>
      <c r="UBO19" s="934"/>
      <c r="UBP19" s="934"/>
      <c r="UBQ19" s="934"/>
      <c r="UBR19" s="934"/>
      <c r="UBS19" s="934"/>
      <c r="UBT19" s="934"/>
      <c r="UBU19" s="934"/>
      <c r="UBV19" s="934"/>
      <c r="UBW19" s="934"/>
      <c r="UBX19" s="934"/>
      <c r="UBY19" s="934"/>
      <c r="UBZ19" s="934"/>
      <c r="UCA19" s="934"/>
      <c r="UCB19" s="934"/>
      <c r="UCC19" s="934"/>
      <c r="UCD19" s="934"/>
      <c r="UCE19" s="934"/>
      <c r="UCF19" s="934"/>
      <c r="UCG19" s="934"/>
      <c r="UCH19" s="934"/>
      <c r="UCI19" s="934"/>
      <c r="UCJ19" s="934"/>
      <c r="UCK19" s="934"/>
      <c r="UCL19" s="934"/>
      <c r="UCM19" s="934"/>
      <c r="UCN19" s="934"/>
      <c r="UCO19" s="934"/>
      <c r="UCP19" s="934"/>
      <c r="UCQ19" s="934"/>
      <c r="UCR19" s="934"/>
      <c r="UCS19" s="934"/>
      <c r="UCT19" s="934"/>
      <c r="UCU19" s="934"/>
      <c r="UCV19" s="934"/>
      <c r="UCW19" s="934"/>
      <c r="UCX19" s="934"/>
      <c r="UCY19" s="934"/>
      <c r="UCZ19" s="934"/>
      <c r="UDA19" s="934"/>
      <c r="UDB19" s="934"/>
      <c r="UDC19" s="934"/>
      <c r="UDD19" s="934"/>
      <c r="UDE19" s="934"/>
      <c r="UDF19" s="934"/>
      <c r="UDG19" s="934"/>
      <c r="UDH19" s="934"/>
      <c r="UDI19" s="934"/>
      <c r="UDJ19" s="934"/>
      <c r="UDK19" s="934"/>
      <c r="UDL19" s="934"/>
      <c r="UDM19" s="934"/>
      <c r="UDN19" s="934"/>
      <c r="UDO19" s="934"/>
      <c r="UDP19" s="934"/>
      <c r="UDQ19" s="934"/>
      <c r="UDR19" s="934"/>
      <c r="UDS19" s="934"/>
      <c r="UDT19" s="934"/>
      <c r="UDU19" s="934"/>
      <c r="UDV19" s="934"/>
      <c r="UDW19" s="934"/>
      <c r="UDX19" s="934"/>
      <c r="UDY19" s="934"/>
      <c r="UDZ19" s="934"/>
      <c r="UEA19" s="934"/>
      <c r="UEB19" s="934"/>
      <c r="UEC19" s="934"/>
      <c r="UED19" s="934"/>
      <c r="UEE19" s="934"/>
      <c r="UEF19" s="934"/>
      <c r="UEG19" s="934"/>
      <c r="UEH19" s="934"/>
      <c r="UEI19" s="934"/>
      <c r="UEJ19" s="934"/>
      <c r="UEK19" s="934"/>
      <c r="UEL19" s="934"/>
      <c r="UEM19" s="934"/>
      <c r="UEN19" s="934"/>
      <c r="UEO19" s="934"/>
      <c r="UEP19" s="934"/>
      <c r="UEQ19" s="934"/>
      <c r="UER19" s="934"/>
      <c r="UES19" s="934"/>
      <c r="UET19" s="934"/>
      <c r="UEU19" s="934"/>
      <c r="UEV19" s="934"/>
      <c r="UEW19" s="934"/>
      <c r="UEX19" s="934"/>
      <c r="UEY19" s="934"/>
      <c r="UEZ19" s="934"/>
      <c r="UFA19" s="934"/>
      <c r="UFB19" s="934"/>
      <c r="UFC19" s="934"/>
      <c r="UFD19" s="934"/>
      <c r="UFE19" s="934"/>
      <c r="UFF19" s="934"/>
      <c r="UFG19" s="934"/>
      <c r="UFH19" s="934"/>
      <c r="UFI19" s="934"/>
      <c r="UFJ19" s="934"/>
      <c r="UFK19" s="934"/>
      <c r="UFL19" s="934"/>
      <c r="UFM19" s="934"/>
      <c r="UFN19" s="934"/>
      <c r="UFO19" s="934"/>
      <c r="UFP19" s="934"/>
      <c r="UFQ19" s="934"/>
      <c r="UFR19" s="934"/>
      <c r="UFS19" s="934"/>
      <c r="UFT19" s="934"/>
      <c r="UFU19" s="934"/>
      <c r="UFV19" s="934"/>
      <c r="UFW19" s="934"/>
      <c r="UFX19" s="934"/>
      <c r="UFY19" s="934"/>
      <c r="UFZ19" s="934"/>
      <c r="UGA19" s="934"/>
      <c r="UGB19" s="934"/>
      <c r="UGC19" s="934"/>
      <c r="UGD19" s="934"/>
      <c r="UGE19" s="934"/>
      <c r="UGF19" s="934"/>
      <c r="UGG19" s="934"/>
      <c r="UGH19" s="934"/>
      <c r="UGI19" s="934"/>
      <c r="UGJ19" s="934"/>
      <c r="UGK19" s="934"/>
      <c r="UGL19" s="934"/>
      <c r="UGM19" s="934"/>
      <c r="UGN19" s="934"/>
      <c r="UGO19" s="934"/>
      <c r="UGP19" s="934"/>
      <c r="UGQ19" s="934"/>
      <c r="UGR19" s="934"/>
      <c r="UGS19" s="934"/>
      <c r="UGT19" s="934"/>
      <c r="UGU19" s="934"/>
      <c r="UGV19" s="934"/>
      <c r="UGW19" s="934"/>
      <c r="UGX19" s="934"/>
      <c r="UGY19" s="934"/>
      <c r="UGZ19" s="934"/>
      <c r="UHA19" s="934"/>
      <c r="UHB19" s="934"/>
      <c r="UHC19" s="934"/>
      <c r="UHD19" s="934"/>
      <c r="UHE19" s="934"/>
      <c r="UHF19" s="934"/>
      <c r="UHG19" s="934"/>
      <c r="UHH19" s="934"/>
      <c r="UHI19" s="934"/>
      <c r="UHJ19" s="934"/>
      <c r="UHK19" s="934"/>
      <c r="UHL19" s="934"/>
      <c r="UHM19" s="934"/>
      <c r="UHN19" s="934"/>
      <c r="UHO19" s="934"/>
      <c r="UHP19" s="934"/>
      <c r="UHQ19" s="934"/>
      <c r="UHR19" s="934"/>
      <c r="UHS19" s="934"/>
      <c r="UHT19" s="934"/>
      <c r="UHU19" s="934"/>
      <c r="UHV19" s="934"/>
      <c r="UHW19" s="934"/>
      <c r="UHX19" s="934"/>
      <c r="UHY19" s="934"/>
      <c r="UHZ19" s="934"/>
      <c r="UIA19" s="934"/>
      <c r="UIB19" s="934"/>
      <c r="UIC19" s="934"/>
      <c r="UID19" s="934"/>
      <c r="UIE19" s="934"/>
      <c r="UIF19" s="934"/>
      <c r="UIG19" s="934"/>
      <c r="UIH19" s="934"/>
      <c r="UII19" s="934"/>
      <c r="UIJ19" s="934"/>
      <c r="UIK19" s="934"/>
      <c r="UIL19" s="934"/>
      <c r="UIM19" s="934"/>
      <c r="UIN19" s="934"/>
      <c r="UIO19" s="934"/>
      <c r="UIP19" s="934"/>
      <c r="UIQ19" s="934"/>
      <c r="UIR19" s="934"/>
      <c r="UIS19" s="934"/>
      <c r="UIT19" s="934"/>
      <c r="UIU19" s="934"/>
      <c r="UIV19" s="934"/>
      <c r="UIW19" s="934"/>
      <c r="UIX19" s="934"/>
      <c r="UIY19" s="934"/>
      <c r="UIZ19" s="934"/>
      <c r="UJA19" s="934"/>
      <c r="UJB19" s="934"/>
      <c r="UJC19" s="934"/>
      <c r="UJD19" s="934"/>
      <c r="UJE19" s="934"/>
      <c r="UJF19" s="934"/>
      <c r="UJG19" s="934"/>
      <c r="UJH19" s="934"/>
      <c r="UJI19" s="934"/>
      <c r="UJJ19" s="934"/>
      <c r="UJK19" s="934"/>
      <c r="UJL19" s="934"/>
      <c r="UJM19" s="934"/>
      <c r="UJN19" s="934"/>
      <c r="UJO19" s="934"/>
      <c r="UJP19" s="934"/>
      <c r="UJQ19" s="934"/>
      <c r="UJR19" s="934"/>
      <c r="UJS19" s="934"/>
      <c r="UJT19" s="934"/>
      <c r="UJU19" s="934"/>
      <c r="UJV19" s="934"/>
      <c r="UJW19" s="934"/>
      <c r="UJX19" s="934"/>
      <c r="UJY19" s="934"/>
      <c r="UJZ19" s="934"/>
      <c r="UKA19" s="934"/>
      <c r="UKB19" s="934"/>
      <c r="UKC19" s="934"/>
      <c r="UKD19" s="934"/>
      <c r="UKE19" s="934"/>
      <c r="UKF19" s="934"/>
      <c r="UKG19" s="934"/>
      <c r="UKH19" s="934"/>
      <c r="UKI19" s="934"/>
      <c r="UKJ19" s="934"/>
      <c r="UKK19" s="934"/>
      <c r="UKL19" s="934"/>
      <c r="UKM19" s="934"/>
      <c r="UKN19" s="934"/>
      <c r="UKO19" s="934"/>
      <c r="UKP19" s="934"/>
      <c r="UKQ19" s="934"/>
      <c r="UKR19" s="934"/>
      <c r="UKS19" s="934"/>
      <c r="UKT19" s="934"/>
      <c r="UKU19" s="934"/>
      <c r="UKV19" s="934"/>
      <c r="UKW19" s="934"/>
      <c r="UKX19" s="934"/>
      <c r="UKY19" s="934"/>
      <c r="UKZ19" s="934"/>
      <c r="ULA19" s="934"/>
      <c r="ULB19" s="934"/>
      <c r="ULC19" s="934"/>
      <c r="ULD19" s="934"/>
      <c r="ULE19" s="934"/>
      <c r="ULF19" s="934"/>
      <c r="ULG19" s="934"/>
      <c r="ULH19" s="934"/>
      <c r="ULI19" s="934"/>
      <c r="ULJ19" s="934"/>
      <c r="ULK19" s="934"/>
      <c r="ULL19" s="934"/>
      <c r="ULM19" s="934"/>
      <c r="ULN19" s="934"/>
      <c r="ULO19" s="934"/>
      <c r="ULP19" s="934"/>
      <c r="ULQ19" s="934"/>
      <c r="ULR19" s="934"/>
      <c r="ULS19" s="934"/>
      <c r="ULT19" s="934"/>
      <c r="ULU19" s="934"/>
      <c r="ULV19" s="934"/>
      <c r="ULW19" s="934"/>
      <c r="ULX19" s="934"/>
      <c r="ULY19" s="934"/>
      <c r="ULZ19" s="934"/>
      <c r="UMA19" s="934"/>
      <c r="UMB19" s="934"/>
      <c r="UMC19" s="934"/>
      <c r="UMD19" s="934"/>
      <c r="UME19" s="934"/>
      <c r="UMF19" s="934"/>
      <c r="UMG19" s="934"/>
      <c r="UMH19" s="934"/>
      <c r="UMI19" s="934"/>
      <c r="UMJ19" s="934"/>
      <c r="UMK19" s="934"/>
      <c r="UML19" s="934"/>
      <c r="UMM19" s="934"/>
      <c r="UMN19" s="934"/>
      <c r="UMO19" s="934"/>
      <c r="UMP19" s="934"/>
      <c r="UMQ19" s="934"/>
      <c r="UMR19" s="934"/>
      <c r="UMS19" s="934"/>
      <c r="UMT19" s="934"/>
      <c r="UMU19" s="934"/>
      <c r="UMV19" s="934"/>
      <c r="UMW19" s="934"/>
      <c r="UMX19" s="934"/>
      <c r="UMY19" s="934"/>
      <c r="UMZ19" s="934"/>
      <c r="UNA19" s="934"/>
      <c r="UNB19" s="934"/>
      <c r="UNC19" s="934"/>
      <c r="UND19" s="934"/>
      <c r="UNE19" s="934"/>
      <c r="UNF19" s="934"/>
      <c r="UNG19" s="934"/>
      <c r="UNH19" s="934"/>
      <c r="UNI19" s="934"/>
      <c r="UNJ19" s="934"/>
      <c r="UNK19" s="934"/>
      <c r="UNL19" s="934"/>
      <c r="UNM19" s="934"/>
      <c r="UNN19" s="934"/>
      <c r="UNO19" s="934"/>
      <c r="UNP19" s="934"/>
      <c r="UNQ19" s="934"/>
      <c r="UNR19" s="934"/>
      <c r="UNS19" s="934"/>
      <c r="UNT19" s="934"/>
      <c r="UNU19" s="934"/>
      <c r="UNV19" s="934"/>
      <c r="UNW19" s="934"/>
      <c r="UNX19" s="934"/>
      <c r="UNY19" s="934"/>
      <c r="UNZ19" s="934"/>
      <c r="UOA19" s="934"/>
      <c r="UOB19" s="934"/>
      <c r="UOC19" s="934"/>
      <c r="UOD19" s="934"/>
      <c r="UOE19" s="934"/>
      <c r="UOF19" s="934"/>
      <c r="UOG19" s="934"/>
      <c r="UOH19" s="934"/>
      <c r="UOI19" s="934"/>
      <c r="UOJ19" s="934"/>
      <c r="UOK19" s="934"/>
      <c r="UOL19" s="934"/>
      <c r="UOM19" s="934"/>
      <c r="UON19" s="934"/>
      <c r="UOO19" s="934"/>
      <c r="UOP19" s="934"/>
      <c r="UOQ19" s="934"/>
      <c r="UOR19" s="934"/>
      <c r="UOS19" s="934"/>
      <c r="UOT19" s="934"/>
      <c r="UOU19" s="934"/>
      <c r="UOV19" s="934"/>
      <c r="UOW19" s="934"/>
      <c r="UOX19" s="934"/>
      <c r="UOY19" s="934"/>
      <c r="UOZ19" s="934"/>
      <c r="UPA19" s="934"/>
      <c r="UPB19" s="934"/>
      <c r="UPC19" s="934"/>
      <c r="UPD19" s="934"/>
      <c r="UPE19" s="934"/>
      <c r="UPF19" s="934"/>
      <c r="UPG19" s="934"/>
      <c r="UPH19" s="934"/>
      <c r="UPI19" s="934"/>
      <c r="UPJ19" s="934"/>
      <c r="UPK19" s="934"/>
      <c r="UPL19" s="934"/>
      <c r="UPM19" s="934"/>
      <c r="UPN19" s="934"/>
      <c r="UPO19" s="934"/>
      <c r="UPP19" s="934"/>
      <c r="UPQ19" s="934"/>
      <c r="UPR19" s="934"/>
      <c r="UPS19" s="934"/>
      <c r="UPT19" s="934"/>
      <c r="UPU19" s="934"/>
      <c r="UPV19" s="934"/>
      <c r="UPW19" s="934"/>
      <c r="UPX19" s="934"/>
      <c r="UPY19" s="934"/>
      <c r="UPZ19" s="934"/>
      <c r="UQA19" s="934"/>
      <c r="UQB19" s="934"/>
      <c r="UQC19" s="934"/>
      <c r="UQD19" s="934"/>
      <c r="UQE19" s="934"/>
      <c r="UQF19" s="934"/>
      <c r="UQG19" s="934"/>
      <c r="UQH19" s="934"/>
      <c r="UQI19" s="934"/>
      <c r="UQJ19" s="934"/>
      <c r="UQK19" s="934"/>
      <c r="UQL19" s="934"/>
      <c r="UQM19" s="934"/>
      <c r="UQN19" s="934"/>
      <c r="UQO19" s="934"/>
      <c r="UQP19" s="934"/>
      <c r="UQQ19" s="934"/>
      <c r="UQR19" s="934"/>
      <c r="UQS19" s="934"/>
      <c r="UQT19" s="934"/>
      <c r="UQU19" s="934"/>
      <c r="UQV19" s="934"/>
      <c r="UQW19" s="934"/>
      <c r="UQX19" s="934"/>
      <c r="UQY19" s="934"/>
      <c r="UQZ19" s="934"/>
      <c r="URA19" s="934"/>
      <c r="URB19" s="934"/>
      <c r="URC19" s="934"/>
      <c r="URD19" s="934"/>
      <c r="URE19" s="934"/>
      <c r="URF19" s="934"/>
      <c r="URG19" s="934"/>
      <c r="URH19" s="934"/>
      <c r="URI19" s="934"/>
      <c r="URJ19" s="934"/>
      <c r="URK19" s="934"/>
      <c r="URL19" s="934"/>
      <c r="URM19" s="934"/>
      <c r="URN19" s="934"/>
      <c r="URO19" s="934"/>
      <c r="URP19" s="934"/>
      <c r="URQ19" s="934"/>
      <c r="URR19" s="934"/>
      <c r="URS19" s="934"/>
      <c r="URT19" s="934"/>
      <c r="URU19" s="934"/>
      <c r="URV19" s="934"/>
      <c r="URW19" s="934"/>
      <c r="URX19" s="934"/>
      <c r="URY19" s="934"/>
      <c r="URZ19" s="934"/>
      <c r="USA19" s="934"/>
      <c r="USB19" s="934"/>
      <c r="USC19" s="934"/>
      <c r="USD19" s="934"/>
      <c r="USE19" s="934"/>
      <c r="USF19" s="934"/>
      <c r="USG19" s="934"/>
      <c r="USH19" s="934"/>
      <c r="USI19" s="934"/>
      <c r="USJ19" s="934"/>
      <c r="USK19" s="934"/>
      <c r="USL19" s="934"/>
      <c r="USM19" s="934"/>
      <c r="USN19" s="934"/>
      <c r="USO19" s="934"/>
      <c r="USP19" s="934"/>
      <c r="USQ19" s="934"/>
      <c r="USR19" s="934"/>
      <c r="USS19" s="934"/>
      <c r="UST19" s="934"/>
      <c r="USU19" s="934"/>
      <c r="USV19" s="934"/>
      <c r="USW19" s="934"/>
      <c r="USX19" s="934"/>
      <c r="USY19" s="934"/>
      <c r="USZ19" s="934"/>
      <c r="UTA19" s="934"/>
      <c r="UTB19" s="934"/>
      <c r="UTC19" s="934"/>
      <c r="UTD19" s="934"/>
      <c r="UTE19" s="934"/>
      <c r="UTF19" s="934"/>
      <c r="UTG19" s="934"/>
      <c r="UTH19" s="934"/>
      <c r="UTI19" s="934"/>
      <c r="UTJ19" s="934"/>
      <c r="UTK19" s="934"/>
      <c r="UTL19" s="934"/>
      <c r="UTM19" s="934"/>
      <c r="UTN19" s="934"/>
      <c r="UTO19" s="934"/>
      <c r="UTP19" s="934"/>
      <c r="UTQ19" s="934"/>
      <c r="UTR19" s="934"/>
      <c r="UTS19" s="934"/>
      <c r="UTT19" s="934"/>
      <c r="UTU19" s="934"/>
      <c r="UTV19" s="934"/>
      <c r="UTW19" s="934"/>
      <c r="UTX19" s="934"/>
      <c r="UTY19" s="934"/>
      <c r="UTZ19" s="934"/>
      <c r="UUA19" s="934"/>
      <c r="UUB19" s="934"/>
      <c r="UUC19" s="934"/>
      <c r="UUD19" s="934"/>
      <c r="UUE19" s="934"/>
      <c r="UUF19" s="934"/>
      <c r="UUG19" s="934"/>
      <c r="UUH19" s="934"/>
      <c r="UUI19" s="934"/>
      <c r="UUJ19" s="934"/>
      <c r="UUK19" s="934"/>
      <c r="UUL19" s="934"/>
      <c r="UUM19" s="934"/>
      <c r="UUN19" s="934"/>
      <c r="UUO19" s="934"/>
      <c r="UUP19" s="934"/>
      <c r="UUQ19" s="934"/>
      <c r="UUR19" s="934"/>
      <c r="UUS19" s="934"/>
      <c r="UUT19" s="934"/>
      <c r="UUU19" s="934"/>
      <c r="UUV19" s="934"/>
      <c r="UUW19" s="934"/>
      <c r="UUX19" s="934"/>
      <c r="UUY19" s="934"/>
      <c r="UUZ19" s="934"/>
      <c r="UVA19" s="934"/>
      <c r="UVB19" s="934"/>
      <c r="UVC19" s="934"/>
      <c r="UVD19" s="934"/>
      <c r="UVE19" s="934"/>
      <c r="UVF19" s="934"/>
      <c r="UVG19" s="934"/>
      <c r="UVH19" s="934"/>
      <c r="UVI19" s="934"/>
      <c r="UVJ19" s="934"/>
      <c r="UVK19" s="934"/>
      <c r="UVL19" s="934"/>
      <c r="UVM19" s="934"/>
      <c r="UVN19" s="934"/>
      <c r="UVO19" s="934"/>
      <c r="UVP19" s="934"/>
      <c r="UVQ19" s="934"/>
      <c r="UVR19" s="934"/>
      <c r="UVS19" s="934"/>
      <c r="UVT19" s="934"/>
      <c r="UVU19" s="934"/>
      <c r="UVV19" s="934"/>
      <c r="UVW19" s="934"/>
      <c r="UVX19" s="934"/>
      <c r="UVY19" s="934"/>
      <c r="UVZ19" s="934"/>
      <c r="UWA19" s="934"/>
      <c r="UWB19" s="934"/>
      <c r="UWC19" s="934"/>
      <c r="UWD19" s="934"/>
      <c r="UWE19" s="934"/>
      <c r="UWF19" s="934"/>
      <c r="UWG19" s="934"/>
      <c r="UWH19" s="934"/>
      <c r="UWI19" s="934"/>
      <c r="UWJ19" s="934"/>
      <c r="UWK19" s="934"/>
      <c r="UWL19" s="934"/>
      <c r="UWM19" s="934"/>
      <c r="UWN19" s="934"/>
      <c r="UWO19" s="934"/>
      <c r="UWP19" s="934"/>
      <c r="UWQ19" s="934"/>
      <c r="UWR19" s="934"/>
      <c r="UWS19" s="934"/>
      <c r="UWT19" s="934"/>
      <c r="UWU19" s="934"/>
      <c r="UWV19" s="934"/>
      <c r="UWW19" s="934"/>
      <c r="UWX19" s="934"/>
      <c r="UWY19" s="934"/>
      <c r="UWZ19" s="934"/>
      <c r="UXA19" s="934"/>
      <c r="UXB19" s="934"/>
      <c r="UXC19" s="934"/>
      <c r="UXD19" s="934"/>
      <c r="UXE19" s="934"/>
      <c r="UXF19" s="934"/>
      <c r="UXG19" s="934"/>
      <c r="UXH19" s="934"/>
      <c r="UXI19" s="934"/>
      <c r="UXJ19" s="934"/>
      <c r="UXK19" s="934"/>
      <c r="UXL19" s="934"/>
      <c r="UXM19" s="934"/>
      <c r="UXN19" s="934"/>
      <c r="UXO19" s="934"/>
      <c r="UXP19" s="934"/>
      <c r="UXQ19" s="934"/>
      <c r="UXR19" s="934"/>
      <c r="UXS19" s="934"/>
      <c r="UXT19" s="934"/>
      <c r="UXU19" s="934"/>
      <c r="UXV19" s="934"/>
      <c r="UXW19" s="934"/>
      <c r="UXX19" s="934"/>
      <c r="UXY19" s="934"/>
      <c r="UXZ19" s="934"/>
      <c r="UYA19" s="934"/>
      <c r="UYB19" s="934"/>
      <c r="UYC19" s="934"/>
      <c r="UYD19" s="934"/>
      <c r="UYE19" s="934"/>
      <c r="UYF19" s="934"/>
      <c r="UYG19" s="934"/>
      <c r="UYH19" s="934"/>
      <c r="UYI19" s="934"/>
      <c r="UYJ19" s="934"/>
      <c r="UYK19" s="934"/>
      <c r="UYL19" s="934"/>
      <c r="UYM19" s="934"/>
      <c r="UYN19" s="934"/>
      <c r="UYO19" s="934"/>
      <c r="UYP19" s="934"/>
      <c r="UYQ19" s="934"/>
      <c r="UYR19" s="934"/>
      <c r="UYS19" s="934"/>
      <c r="UYT19" s="934"/>
      <c r="UYU19" s="934"/>
      <c r="UYV19" s="934"/>
      <c r="UYW19" s="934"/>
      <c r="UYX19" s="934"/>
      <c r="UYY19" s="934"/>
      <c r="UYZ19" s="934"/>
      <c r="UZA19" s="934"/>
      <c r="UZB19" s="934"/>
      <c r="UZC19" s="934"/>
      <c r="UZD19" s="934"/>
      <c r="UZE19" s="934"/>
      <c r="UZF19" s="934"/>
      <c r="UZG19" s="934"/>
      <c r="UZH19" s="934"/>
      <c r="UZI19" s="934"/>
      <c r="UZJ19" s="934"/>
      <c r="UZK19" s="934"/>
      <c r="UZL19" s="934"/>
      <c r="UZM19" s="934"/>
      <c r="UZN19" s="934"/>
      <c r="UZO19" s="934"/>
      <c r="UZP19" s="934"/>
      <c r="UZQ19" s="934"/>
      <c r="UZR19" s="934"/>
      <c r="UZS19" s="934"/>
      <c r="UZT19" s="934"/>
      <c r="UZU19" s="934"/>
      <c r="UZV19" s="934"/>
      <c r="UZW19" s="934"/>
      <c r="UZX19" s="934"/>
      <c r="UZY19" s="934"/>
      <c r="UZZ19" s="934"/>
      <c r="VAA19" s="934"/>
      <c r="VAB19" s="934"/>
      <c r="VAC19" s="934"/>
      <c r="VAD19" s="934"/>
      <c r="VAE19" s="934"/>
      <c r="VAF19" s="934"/>
      <c r="VAG19" s="934"/>
      <c r="VAH19" s="934"/>
      <c r="VAI19" s="934"/>
      <c r="VAJ19" s="934"/>
      <c r="VAK19" s="934"/>
      <c r="VAL19" s="934"/>
      <c r="VAM19" s="934"/>
      <c r="VAN19" s="934"/>
      <c r="VAO19" s="934"/>
      <c r="VAP19" s="934"/>
      <c r="VAQ19" s="934"/>
      <c r="VAR19" s="934"/>
      <c r="VAS19" s="934"/>
      <c r="VAT19" s="934"/>
      <c r="VAU19" s="934"/>
      <c r="VAV19" s="934"/>
      <c r="VAW19" s="934"/>
      <c r="VAX19" s="934"/>
      <c r="VAY19" s="934"/>
      <c r="VAZ19" s="934"/>
      <c r="VBA19" s="934"/>
      <c r="VBB19" s="934"/>
      <c r="VBC19" s="934"/>
      <c r="VBD19" s="934"/>
      <c r="VBE19" s="934"/>
      <c r="VBF19" s="934"/>
      <c r="VBG19" s="934"/>
      <c r="VBH19" s="934"/>
      <c r="VBI19" s="934"/>
      <c r="VBJ19" s="934"/>
      <c r="VBK19" s="934"/>
      <c r="VBL19" s="934"/>
      <c r="VBM19" s="934"/>
      <c r="VBN19" s="934"/>
      <c r="VBO19" s="934"/>
      <c r="VBP19" s="934"/>
      <c r="VBQ19" s="934"/>
      <c r="VBR19" s="934"/>
      <c r="VBS19" s="934"/>
      <c r="VBT19" s="934"/>
      <c r="VBU19" s="934"/>
      <c r="VBV19" s="934"/>
      <c r="VBW19" s="934"/>
      <c r="VBX19" s="934"/>
      <c r="VBY19" s="934"/>
      <c r="VBZ19" s="934"/>
      <c r="VCA19" s="934"/>
      <c r="VCB19" s="934"/>
      <c r="VCC19" s="934"/>
      <c r="VCD19" s="934"/>
      <c r="VCE19" s="934"/>
      <c r="VCF19" s="934"/>
      <c r="VCG19" s="934"/>
      <c r="VCH19" s="934"/>
      <c r="VCI19" s="934"/>
      <c r="VCJ19" s="934"/>
      <c r="VCK19" s="934"/>
      <c r="VCL19" s="934"/>
      <c r="VCM19" s="934"/>
      <c r="VCN19" s="934"/>
      <c r="VCO19" s="934"/>
      <c r="VCP19" s="934"/>
      <c r="VCQ19" s="934"/>
      <c r="VCR19" s="934"/>
      <c r="VCS19" s="934"/>
      <c r="VCT19" s="934"/>
      <c r="VCU19" s="934"/>
      <c r="VCV19" s="934"/>
      <c r="VCW19" s="934"/>
      <c r="VCX19" s="934"/>
      <c r="VCY19" s="934"/>
      <c r="VCZ19" s="934"/>
      <c r="VDA19" s="934"/>
      <c r="VDB19" s="934"/>
      <c r="VDC19" s="934"/>
      <c r="VDD19" s="934"/>
      <c r="VDE19" s="934"/>
      <c r="VDF19" s="934"/>
      <c r="VDG19" s="934"/>
      <c r="VDH19" s="934"/>
      <c r="VDI19" s="934"/>
      <c r="VDJ19" s="934"/>
      <c r="VDK19" s="934"/>
      <c r="VDL19" s="934"/>
      <c r="VDM19" s="934"/>
      <c r="VDN19" s="934"/>
      <c r="VDO19" s="934"/>
      <c r="VDP19" s="934"/>
      <c r="VDQ19" s="934"/>
      <c r="VDR19" s="934"/>
      <c r="VDS19" s="934"/>
      <c r="VDT19" s="934"/>
      <c r="VDU19" s="934"/>
      <c r="VDV19" s="934"/>
      <c r="VDW19" s="934"/>
      <c r="VDX19" s="934"/>
      <c r="VDY19" s="934"/>
      <c r="VDZ19" s="934"/>
      <c r="VEA19" s="934"/>
      <c r="VEB19" s="934"/>
      <c r="VEC19" s="934"/>
      <c r="VED19" s="934"/>
      <c r="VEE19" s="934"/>
      <c r="VEF19" s="934"/>
      <c r="VEG19" s="934"/>
      <c r="VEH19" s="934"/>
      <c r="VEI19" s="934"/>
      <c r="VEJ19" s="934"/>
      <c r="VEK19" s="934"/>
      <c r="VEL19" s="934"/>
      <c r="VEM19" s="934"/>
      <c r="VEN19" s="934"/>
      <c r="VEO19" s="934"/>
      <c r="VEP19" s="934"/>
      <c r="VEQ19" s="934"/>
      <c r="VER19" s="934"/>
      <c r="VES19" s="934"/>
      <c r="VET19" s="934"/>
      <c r="VEU19" s="934"/>
      <c r="VEV19" s="934"/>
      <c r="VEW19" s="934"/>
      <c r="VEX19" s="934"/>
      <c r="VEY19" s="934"/>
      <c r="VEZ19" s="934"/>
      <c r="VFA19" s="934"/>
      <c r="VFB19" s="934"/>
      <c r="VFC19" s="934"/>
      <c r="VFD19" s="934"/>
      <c r="VFE19" s="934"/>
      <c r="VFF19" s="934"/>
      <c r="VFG19" s="934"/>
      <c r="VFH19" s="934"/>
      <c r="VFI19" s="934"/>
      <c r="VFJ19" s="934"/>
      <c r="VFK19" s="934"/>
      <c r="VFL19" s="934"/>
      <c r="VFM19" s="934"/>
      <c r="VFN19" s="934"/>
      <c r="VFO19" s="934"/>
      <c r="VFP19" s="934"/>
      <c r="VFQ19" s="934"/>
      <c r="VFR19" s="934"/>
      <c r="VFS19" s="934"/>
      <c r="VFT19" s="934"/>
      <c r="VFU19" s="934"/>
      <c r="VFV19" s="934"/>
      <c r="VFW19" s="934"/>
      <c r="VFX19" s="934"/>
      <c r="VFY19" s="934"/>
      <c r="VFZ19" s="934"/>
      <c r="VGA19" s="934"/>
      <c r="VGB19" s="934"/>
      <c r="VGC19" s="934"/>
      <c r="VGD19" s="934"/>
      <c r="VGE19" s="934"/>
      <c r="VGF19" s="934"/>
      <c r="VGG19" s="934"/>
      <c r="VGH19" s="934"/>
      <c r="VGI19" s="934"/>
      <c r="VGJ19" s="934"/>
      <c r="VGK19" s="934"/>
      <c r="VGL19" s="934"/>
      <c r="VGM19" s="934"/>
      <c r="VGN19" s="934"/>
      <c r="VGO19" s="934"/>
      <c r="VGP19" s="934"/>
      <c r="VGQ19" s="934"/>
      <c r="VGR19" s="934"/>
      <c r="VGS19" s="934"/>
      <c r="VGT19" s="934"/>
      <c r="VGU19" s="934"/>
      <c r="VGV19" s="934"/>
      <c r="VGW19" s="934"/>
      <c r="VGX19" s="934"/>
      <c r="VGY19" s="934"/>
      <c r="VGZ19" s="934"/>
      <c r="VHA19" s="934"/>
      <c r="VHB19" s="934"/>
      <c r="VHC19" s="934"/>
      <c r="VHD19" s="934"/>
      <c r="VHE19" s="934"/>
      <c r="VHF19" s="934"/>
      <c r="VHG19" s="934"/>
      <c r="VHH19" s="934"/>
      <c r="VHI19" s="934"/>
      <c r="VHJ19" s="934"/>
      <c r="VHK19" s="934"/>
      <c r="VHL19" s="934"/>
      <c r="VHM19" s="934"/>
      <c r="VHN19" s="934"/>
      <c r="VHO19" s="934"/>
      <c r="VHP19" s="934"/>
      <c r="VHQ19" s="934"/>
      <c r="VHR19" s="934"/>
      <c r="VHS19" s="934"/>
      <c r="VHT19" s="934"/>
      <c r="VHU19" s="934"/>
      <c r="VHV19" s="934"/>
      <c r="VHW19" s="934"/>
      <c r="VHX19" s="934"/>
      <c r="VHY19" s="934"/>
      <c r="VHZ19" s="934"/>
      <c r="VIA19" s="934"/>
      <c r="VIB19" s="934"/>
      <c r="VIC19" s="934"/>
      <c r="VID19" s="934"/>
      <c r="VIE19" s="934"/>
      <c r="VIF19" s="934"/>
      <c r="VIG19" s="934"/>
      <c r="VIH19" s="934"/>
      <c r="VII19" s="934"/>
      <c r="VIJ19" s="934"/>
      <c r="VIK19" s="934"/>
      <c r="VIL19" s="934"/>
      <c r="VIM19" s="934"/>
      <c r="VIN19" s="934"/>
      <c r="VIO19" s="934"/>
      <c r="VIP19" s="934"/>
      <c r="VIQ19" s="934"/>
      <c r="VIR19" s="934"/>
      <c r="VIS19" s="934"/>
      <c r="VIT19" s="934"/>
      <c r="VIU19" s="934"/>
      <c r="VIV19" s="934"/>
      <c r="VIW19" s="934"/>
      <c r="VIX19" s="934"/>
      <c r="VIY19" s="934"/>
      <c r="VIZ19" s="934"/>
      <c r="VJA19" s="934"/>
      <c r="VJB19" s="934"/>
      <c r="VJC19" s="934"/>
      <c r="VJD19" s="934"/>
      <c r="VJE19" s="934"/>
      <c r="VJF19" s="934"/>
      <c r="VJG19" s="934"/>
      <c r="VJH19" s="934"/>
      <c r="VJI19" s="934"/>
      <c r="VJJ19" s="934"/>
      <c r="VJK19" s="934"/>
      <c r="VJL19" s="934"/>
      <c r="VJM19" s="934"/>
      <c r="VJN19" s="934"/>
      <c r="VJO19" s="934"/>
      <c r="VJP19" s="934"/>
      <c r="VJQ19" s="934"/>
      <c r="VJR19" s="934"/>
      <c r="VJS19" s="934"/>
      <c r="VJT19" s="934"/>
      <c r="VJU19" s="934"/>
      <c r="VJV19" s="934"/>
      <c r="VJW19" s="934"/>
      <c r="VJX19" s="934"/>
      <c r="VJY19" s="934"/>
      <c r="VJZ19" s="934"/>
      <c r="VKA19" s="934"/>
      <c r="VKB19" s="934"/>
      <c r="VKC19" s="934"/>
      <c r="VKD19" s="934"/>
      <c r="VKE19" s="934"/>
      <c r="VKF19" s="934"/>
      <c r="VKG19" s="934"/>
      <c r="VKH19" s="934"/>
      <c r="VKI19" s="934"/>
      <c r="VKJ19" s="934"/>
      <c r="VKK19" s="934"/>
      <c r="VKL19" s="934"/>
      <c r="VKM19" s="934"/>
      <c r="VKN19" s="934"/>
      <c r="VKO19" s="934"/>
      <c r="VKP19" s="934"/>
      <c r="VKQ19" s="934"/>
      <c r="VKR19" s="934"/>
      <c r="VKS19" s="934"/>
      <c r="VKT19" s="934"/>
      <c r="VKU19" s="934"/>
      <c r="VKV19" s="934"/>
      <c r="VKW19" s="934"/>
      <c r="VKX19" s="934"/>
      <c r="VKY19" s="934"/>
      <c r="VKZ19" s="934"/>
      <c r="VLA19" s="934"/>
      <c r="VLB19" s="934"/>
      <c r="VLC19" s="934"/>
      <c r="VLD19" s="934"/>
      <c r="VLE19" s="934"/>
      <c r="VLF19" s="934"/>
      <c r="VLG19" s="934"/>
      <c r="VLH19" s="934"/>
      <c r="VLI19" s="934"/>
      <c r="VLJ19" s="934"/>
      <c r="VLK19" s="934"/>
      <c r="VLL19" s="934"/>
      <c r="VLM19" s="934"/>
      <c r="VLN19" s="934"/>
      <c r="VLO19" s="934"/>
      <c r="VLP19" s="934"/>
      <c r="VLQ19" s="934"/>
      <c r="VLR19" s="934"/>
      <c r="VLS19" s="934"/>
      <c r="VLT19" s="934"/>
      <c r="VLU19" s="934"/>
      <c r="VLV19" s="934"/>
      <c r="VLW19" s="934"/>
      <c r="VLX19" s="934"/>
      <c r="VLY19" s="934"/>
      <c r="VLZ19" s="934"/>
      <c r="VMA19" s="934"/>
      <c r="VMB19" s="934"/>
      <c r="VMC19" s="934"/>
      <c r="VMD19" s="934"/>
      <c r="VME19" s="934"/>
      <c r="VMF19" s="934"/>
      <c r="VMG19" s="934"/>
      <c r="VMH19" s="934"/>
      <c r="VMI19" s="934"/>
      <c r="VMJ19" s="934"/>
      <c r="VMK19" s="934"/>
      <c r="VML19" s="934"/>
      <c r="VMM19" s="934"/>
      <c r="VMN19" s="934"/>
      <c r="VMO19" s="934"/>
      <c r="VMP19" s="934"/>
      <c r="VMQ19" s="934"/>
      <c r="VMR19" s="934"/>
      <c r="VMS19" s="934"/>
      <c r="VMT19" s="934"/>
      <c r="VMU19" s="934"/>
      <c r="VMV19" s="934"/>
      <c r="VMW19" s="934"/>
      <c r="VMX19" s="934"/>
      <c r="VMY19" s="934"/>
      <c r="VMZ19" s="934"/>
      <c r="VNA19" s="934"/>
      <c r="VNB19" s="934"/>
      <c r="VNC19" s="934"/>
      <c r="VND19" s="934"/>
      <c r="VNE19" s="934"/>
      <c r="VNF19" s="934"/>
      <c r="VNG19" s="934"/>
      <c r="VNH19" s="934"/>
      <c r="VNI19" s="934"/>
      <c r="VNJ19" s="934"/>
      <c r="VNK19" s="934"/>
      <c r="VNL19" s="934"/>
      <c r="VNM19" s="934"/>
      <c r="VNN19" s="934"/>
      <c r="VNO19" s="934"/>
      <c r="VNP19" s="934"/>
      <c r="VNQ19" s="934"/>
      <c r="VNR19" s="934"/>
      <c r="VNS19" s="934"/>
      <c r="VNT19" s="934"/>
      <c r="VNU19" s="934"/>
      <c r="VNV19" s="934"/>
      <c r="VNW19" s="934"/>
      <c r="VNX19" s="934"/>
      <c r="VNY19" s="934"/>
      <c r="VNZ19" s="934"/>
      <c r="VOA19" s="934"/>
      <c r="VOB19" s="934"/>
      <c r="VOC19" s="934"/>
      <c r="VOD19" s="934"/>
      <c r="VOE19" s="934"/>
      <c r="VOF19" s="934"/>
      <c r="VOG19" s="934"/>
      <c r="VOH19" s="934"/>
      <c r="VOI19" s="934"/>
      <c r="VOJ19" s="934"/>
      <c r="VOK19" s="934"/>
      <c r="VOL19" s="934"/>
      <c r="VOM19" s="934"/>
      <c r="VON19" s="934"/>
      <c r="VOO19" s="934"/>
      <c r="VOP19" s="934"/>
      <c r="VOQ19" s="934"/>
      <c r="VOR19" s="934"/>
      <c r="VOS19" s="934"/>
      <c r="VOT19" s="934"/>
      <c r="VOU19" s="934"/>
      <c r="VOV19" s="934"/>
      <c r="VOW19" s="934"/>
      <c r="VOX19" s="934"/>
      <c r="VOY19" s="934"/>
      <c r="VOZ19" s="934"/>
      <c r="VPA19" s="934"/>
      <c r="VPB19" s="934"/>
      <c r="VPC19" s="934"/>
      <c r="VPD19" s="934"/>
      <c r="VPE19" s="934"/>
      <c r="VPF19" s="934"/>
      <c r="VPG19" s="934"/>
      <c r="VPH19" s="934"/>
      <c r="VPI19" s="934"/>
      <c r="VPJ19" s="934"/>
      <c r="VPK19" s="934"/>
      <c r="VPL19" s="934"/>
      <c r="VPM19" s="934"/>
      <c r="VPN19" s="934"/>
      <c r="VPO19" s="934"/>
      <c r="VPP19" s="934"/>
      <c r="VPQ19" s="934"/>
      <c r="VPR19" s="934"/>
      <c r="VPS19" s="934"/>
      <c r="VPT19" s="934"/>
      <c r="VPU19" s="934"/>
      <c r="VPV19" s="934"/>
      <c r="VPW19" s="934"/>
      <c r="VPX19" s="934"/>
      <c r="VPY19" s="934"/>
      <c r="VPZ19" s="934"/>
      <c r="VQA19" s="934"/>
      <c r="VQB19" s="934"/>
      <c r="VQC19" s="934"/>
      <c r="VQD19" s="934"/>
      <c r="VQE19" s="934"/>
      <c r="VQF19" s="934"/>
      <c r="VQG19" s="934"/>
      <c r="VQH19" s="934"/>
      <c r="VQI19" s="934"/>
      <c r="VQJ19" s="934"/>
      <c r="VQK19" s="934"/>
      <c r="VQL19" s="934"/>
      <c r="VQM19" s="934"/>
      <c r="VQN19" s="934"/>
      <c r="VQO19" s="934"/>
      <c r="VQP19" s="934"/>
      <c r="VQQ19" s="934"/>
      <c r="VQR19" s="934"/>
      <c r="VQS19" s="934"/>
      <c r="VQT19" s="934"/>
      <c r="VQU19" s="934"/>
      <c r="VQV19" s="934"/>
      <c r="VQW19" s="934"/>
      <c r="VQX19" s="934"/>
      <c r="VQY19" s="934"/>
      <c r="VQZ19" s="934"/>
      <c r="VRA19" s="934"/>
      <c r="VRB19" s="934"/>
      <c r="VRC19" s="934"/>
      <c r="VRD19" s="934"/>
      <c r="VRE19" s="934"/>
      <c r="VRF19" s="934"/>
      <c r="VRG19" s="934"/>
      <c r="VRH19" s="934"/>
      <c r="VRI19" s="934"/>
      <c r="VRJ19" s="934"/>
      <c r="VRK19" s="934"/>
      <c r="VRL19" s="934"/>
      <c r="VRM19" s="934"/>
      <c r="VRN19" s="934"/>
      <c r="VRO19" s="934"/>
      <c r="VRP19" s="934"/>
      <c r="VRQ19" s="934"/>
      <c r="VRR19" s="934"/>
      <c r="VRS19" s="934"/>
      <c r="VRT19" s="934"/>
      <c r="VRU19" s="934"/>
      <c r="VRV19" s="934"/>
      <c r="VRW19" s="934"/>
      <c r="VRX19" s="934"/>
      <c r="VRY19" s="934"/>
      <c r="VRZ19" s="934"/>
      <c r="VSA19" s="934"/>
      <c r="VSB19" s="934"/>
      <c r="VSC19" s="934"/>
      <c r="VSD19" s="934"/>
      <c r="VSE19" s="934"/>
      <c r="VSF19" s="934"/>
      <c r="VSG19" s="934"/>
      <c r="VSH19" s="934"/>
      <c r="VSI19" s="934"/>
      <c r="VSJ19" s="934"/>
      <c r="VSK19" s="934"/>
      <c r="VSL19" s="934"/>
      <c r="VSM19" s="934"/>
      <c r="VSN19" s="934"/>
      <c r="VSO19" s="934"/>
      <c r="VSP19" s="934"/>
      <c r="VSQ19" s="934"/>
      <c r="VSR19" s="934"/>
      <c r="VSS19" s="934"/>
      <c r="VST19" s="934"/>
      <c r="VSU19" s="934"/>
      <c r="VSV19" s="934"/>
      <c r="VSW19" s="934"/>
      <c r="VSX19" s="934"/>
      <c r="VSY19" s="934"/>
      <c r="VSZ19" s="934"/>
      <c r="VTA19" s="934"/>
      <c r="VTB19" s="934"/>
      <c r="VTC19" s="934"/>
      <c r="VTD19" s="934"/>
      <c r="VTE19" s="934"/>
      <c r="VTF19" s="934"/>
      <c r="VTG19" s="934"/>
      <c r="VTH19" s="934"/>
      <c r="VTI19" s="934"/>
      <c r="VTJ19" s="934"/>
      <c r="VTK19" s="934"/>
      <c r="VTL19" s="934"/>
      <c r="VTM19" s="934"/>
      <c r="VTN19" s="934"/>
      <c r="VTO19" s="934"/>
      <c r="VTP19" s="934"/>
      <c r="VTQ19" s="934"/>
      <c r="VTR19" s="934"/>
      <c r="VTS19" s="934"/>
      <c r="VTT19" s="934"/>
      <c r="VTU19" s="934"/>
      <c r="VTV19" s="934"/>
      <c r="VTW19" s="934"/>
      <c r="VTX19" s="934"/>
      <c r="VTY19" s="934"/>
      <c r="VTZ19" s="934"/>
      <c r="VUA19" s="934"/>
      <c r="VUB19" s="934"/>
      <c r="VUC19" s="934"/>
      <c r="VUD19" s="934"/>
      <c r="VUE19" s="934"/>
      <c r="VUF19" s="934"/>
      <c r="VUG19" s="934"/>
      <c r="VUH19" s="934"/>
      <c r="VUI19" s="934"/>
      <c r="VUJ19" s="934"/>
      <c r="VUK19" s="934"/>
      <c r="VUL19" s="934"/>
      <c r="VUM19" s="934"/>
      <c r="VUN19" s="934"/>
      <c r="VUO19" s="934"/>
      <c r="VUP19" s="934"/>
      <c r="VUQ19" s="934"/>
      <c r="VUR19" s="934"/>
      <c r="VUS19" s="934"/>
      <c r="VUT19" s="934"/>
      <c r="VUU19" s="934"/>
      <c r="VUV19" s="934"/>
      <c r="VUW19" s="934"/>
      <c r="VUX19" s="934"/>
      <c r="VUY19" s="934"/>
      <c r="VUZ19" s="934"/>
      <c r="VVA19" s="934"/>
      <c r="VVB19" s="934"/>
      <c r="VVC19" s="934"/>
      <c r="VVD19" s="934"/>
      <c r="VVE19" s="934"/>
      <c r="VVF19" s="934"/>
      <c r="VVG19" s="934"/>
      <c r="VVH19" s="934"/>
      <c r="VVI19" s="934"/>
      <c r="VVJ19" s="934"/>
      <c r="VVK19" s="934"/>
      <c r="VVL19" s="934"/>
      <c r="VVM19" s="934"/>
      <c r="VVN19" s="934"/>
      <c r="VVO19" s="934"/>
      <c r="VVP19" s="934"/>
      <c r="VVQ19" s="934"/>
      <c r="VVR19" s="934"/>
      <c r="VVS19" s="934"/>
      <c r="VVT19" s="934"/>
      <c r="VVU19" s="934"/>
      <c r="VVV19" s="934"/>
      <c r="VVW19" s="934"/>
      <c r="VVX19" s="934"/>
      <c r="VVY19" s="934"/>
      <c r="VVZ19" s="934"/>
      <c r="VWA19" s="934"/>
      <c r="VWB19" s="934"/>
      <c r="VWC19" s="934"/>
      <c r="VWD19" s="934"/>
      <c r="VWE19" s="934"/>
      <c r="VWF19" s="934"/>
      <c r="VWG19" s="934"/>
      <c r="VWH19" s="934"/>
      <c r="VWI19" s="934"/>
      <c r="VWJ19" s="934"/>
      <c r="VWK19" s="934"/>
      <c r="VWL19" s="934"/>
      <c r="VWM19" s="934"/>
      <c r="VWN19" s="934"/>
      <c r="VWO19" s="934"/>
      <c r="VWP19" s="934"/>
      <c r="VWQ19" s="934"/>
      <c r="VWR19" s="934"/>
      <c r="VWS19" s="934"/>
      <c r="VWT19" s="934"/>
      <c r="VWU19" s="934"/>
      <c r="VWV19" s="934"/>
      <c r="VWW19" s="934"/>
      <c r="VWX19" s="934"/>
      <c r="VWY19" s="934"/>
      <c r="VWZ19" s="934"/>
      <c r="VXA19" s="934"/>
      <c r="VXB19" s="934"/>
      <c r="VXC19" s="934"/>
      <c r="VXD19" s="934"/>
      <c r="VXE19" s="934"/>
      <c r="VXF19" s="934"/>
      <c r="VXG19" s="934"/>
      <c r="VXH19" s="934"/>
      <c r="VXI19" s="934"/>
      <c r="VXJ19" s="934"/>
      <c r="VXK19" s="934"/>
      <c r="VXL19" s="934"/>
      <c r="VXM19" s="934"/>
      <c r="VXN19" s="934"/>
      <c r="VXO19" s="934"/>
      <c r="VXP19" s="934"/>
      <c r="VXQ19" s="934"/>
      <c r="VXR19" s="934"/>
      <c r="VXS19" s="934"/>
      <c r="VXT19" s="934"/>
      <c r="VXU19" s="934"/>
      <c r="VXV19" s="934"/>
      <c r="VXW19" s="934"/>
      <c r="VXX19" s="934"/>
      <c r="VXY19" s="934"/>
      <c r="VXZ19" s="934"/>
      <c r="VYA19" s="934"/>
      <c r="VYB19" s="934"/>
      <c r="VYC19" s="934"/>
      <c r="VYD19" s="934"/>
      <c r="VYE19" s="934"/>
      <c r="VYF19" s="934"/>
      <c r="VYG19" s="934"/>
      <c r="VYH19" s="934"/>
      <c r="VYI19" s="934"/>
      <c r="VYJ19" s="934"/>
      <c r="VYK19" s="934"/>
      <c r="VYL19" s="934"/>
      <c r="VYM19" s="934"/>
      <c r="VYN19" s="934"/>
      <c r="VYO19" s="934"/>
      <c r="VYP19" s="934"/>
      <c r="VYQ19" s="934"/>
      <c r="VYR19" s="934"/>
      <c r="VYS19" s="934"/>
      <c r="VYT19" s="934"/>
      <c r="VYU19" s="934"/>
      <c r="VYV19" s="934"/>
      <c r="VYW19" s="934"/>
      <c r="VYX19" s="934"/>
      <c r="VYY19" s="934"/>
      <c r="VYZ19" s="934"/>
      <c r="VZA19" s="934"/>
      <c r="VZB19" s="934"/>
      <c r="VZC19" s="934"/>
      <c r="VZD19" s="934"/>
      <c r="VZE19" s="934"/>
      <c r="VZF19" s="934"/>
      <c r="VZG19" s="934"/>
      <c r="VZH19" s="934"/>
      <c r="VZI19" s="934"/>
      <c r="VZJ19" s="934"/>
      <c r="VZK19" s="934"/>
      <c r="VZL19" s="934"/>
      <c r="VZM19" s="934"/>
      <c r="VZN19" s="934"/>
      <c r="VZO19" s="934"/>
      <c r="VZP19" s="934"/>
      <c r="VZQ19" s="934"/>
      <c r="VZR19" s="934"/>
      <c r="VZS19" s="934"/>
      <c r="VZT19" s="934"/>
      <c r="VZU19" s="934"/>
      <c r="VZV19" s="934"/>
      <c r="VZW19" s="934"/>
      <c r="VZX19" s="934"/>
      <c r="VZY19" s="934"/>
      <c r="VZZ19" s="934"/>
      <c r="WAA19" s="934"/>
      <c r="WAB19" s="934"/>
      <c r="WAC19" s="934"/>
      <c r="WAD19" s="934"/>
      <c r="WAE19" s="934"/>
      <c r="WAF19" s="934"/>
      <c r="WAG19" s="934"/>
      <c r="WAH19" s="934"/>
      <c r="WAI19" s="934"/>
      <c r="WAJ19" s="934"/>
      <c r="WAK19" s="934"/>
      <c r="WAL19" s="934"/>
      <c r="WAM19" s="934"/>
      <c r="WAN19" s="934"/>
      <c r="WAO19" s="934"/>
      <c r="WAP19" s="934"/>
      <c r="WAQ19" s="934"/>
      <c r="WAR19" s="934"/>
      <c r="WAS19" s="934"/>
      <c r="WAT19" s="934"/>
      <c r="WAU19" s="934"/>
      <c r="WAV19" s="934"/>
      <c r="WAW19" s="934"/>
      <c r="WAX19" s="934"/>
      <c r="WAY19" s="934"/>
      <c r="WAZ19" s="934"/>
      <c r="WBA19" s="934"/>
      <c r="WBB19" s="934"/>
      <c r="WBC19" s="934"/>
      <c r="WBD19" s="934"/>
      <c r="WBE19" s="934"/>
      <c r="WBF19" s="934"/>
      <c r="WBG19" s="934"/>
      <c r="WBH19" s="934"/>
      <c r="WBI19" s="934"/>
      <c r="WBJ19" s="934"/>
      <c r="WBK19" s="934"/>
      <c r="WBL19" s="934"/>
      <c r="WBM19" s="934"/>
      <c r="WBN19" s="934"/>
      <c r="WBO19" s="934"/>
      <c r="WBP19" s="934"/>
      <c r="WBQ19" s="934"/>
      <c r="WBR19" s="934"/>
      <c r="WBS19" s="934"/>
      <c r="WBT19" s="934"/>
      <c r="WBU19" s="934"/>
      <c r="WBV19" s="934"/>
      <c r="WBW19" s="934"/>
      <c r="WBX19" s="934"/>
      <c r="WBY19" s="934"/>
      <c r="WBZ19" s="934"/>
      <c r="WCA19" s="934"/>
      <c r="WCB19" s="934"/>
      <c r="WCC19" s="934"/>
      <c r="WCD19" s="934"/>
      <c r="WCE19" s="934"/>
      <c r="WCF19" s="934"/>
      <c r="WCG19" s="934"/>
      <c r="WCH19" s="934"/>
      <c r="WCI19" s="934"/>
      <c r="WCJ19" s="934"/>
      <c r="WCK19" s="934"/>
      <c r="WCL19" s="934"/>
      <c r="WCM19" s="934"/>
      <c r="WCN19" s="934"/>
      <c r="WCO19" s="934"/>
      <c r="WCP19" s="934"/>
      <c r="WCQ19" s="934"/>
      <c r="WCR19" s="934"/>
      <c r="WCS19" s="934"/>
      <c r="WCT19" s="934"/>
      <c r="WCU19" s="934"/>
      <c r="WCV19" s="934"/>
      <c r="WCW19" s="934"/>
      <c r="WCX19" s="934"/>
      <c r="WCY19" s="934"/>
      <c r="WCZ19" s="934"/>
      <c r="WDA19" s="934"/>
      <c r="WDB19" s="934"/>
      <c r="WDC19" s="934"/>
      <c r="WDD19" s="934"/>
      <c r="WDE19" s="934"/>
      <c r="WDF19" s="934"/>
      <c r="WDG19" s="934"/>
      <c r="WDH19" s="934"/>
      <c r="WDI19" s="934"/>
      <c r="WDJ19" s="934"/>
      <c r="WDK19" s="934"/>
      <c r="WDL19" s="934"/>
      <c r="WDM19" s="934"/>
      <c r="WDN19" s="934"/>
      <c r="WDO19" s="934"/>
      <c r="WDP19" s="934"/>
      <c r="WDQ19" s="934"/>
      <c r="WDR19" s="934"/>
      <c r="WDS19" s="934"/>
      <c r="WDT19" s="934"/>
      <c r="WDU19" s="934"/>
      <c r="WDV19" s="934"/>
      <c r="WDW19" s="934"/>
      <c r="WDX19" s="934"/>
      <c r="WDY19" s="934"/>
      <c r="WDZ19" s="934"/>
      <c r="WEA19" s="934"/>
      <c r="WEB19" s="934"/>
      <c r="WEC19" s="934"/>
      <c r="WED19" s="934"/>
      <c r="WEE19" s="934"/>
      <c r="WEF19" s="934"/>
      <c r="WEG19" s="934"/>
      <c r="WEH19" s="934"/>
      <c r="WEI19" s="934"/>
      <c r="WEJ19" s="934"/>
      <c r="WEK19" s="934"/>
      <c r="WEL19" s="934"/>
      <c r="WEM19" s="934"/>
      <c r="WEN19" s="934"/>
      <c r="WEO19" s="934"/>
      <c r="WEP19" s="934"/>
      <c r="WEQ19" s="934"/>
      <c r="WER19" s="934"/>
      <c r="WES19" s="934"/>
      <c r="WET19" s="934"/>
      <c r="WEU19" s="934"/>
      <c r="WEV19" s="934"/>
      <c r="WEW19" s="934"/>
      <c r="WEX19" s="934"/>
      <c r="WEY19" s="934"/>
      <c r="WEZ19" s="934"/>
      <c r="WFA19" s="934"/>
      <c r="WFB19" s="934"/>
      <c r="WFC19" s="934"/>
      <c r="WFD19" s="934"/>
      <c r="WFE19" s="934"/>
      <c r="WFF19" s="934"/>
      <c r="WFG19" s="934"/>
      <c r="WFH19" s="934"/>
      <c r="WFI19" s="934"/>
      <c r="WFJ19" s="934"/>
      <c r="WFK19" s="934"/>
      <c r="WFL19" s="934"/>
      <c r="WFM19" s="934"/>
      <c r="WFN19" s="934"/>
      <c r="WFO19" s="934"/>
      <c r="WFP19" s="934"/>
      <c r="WFQ19" s="934"/>
      <c r="WFR19" s="934"/>
      <c r="WFS19" s="934"/>
      <c r="WFT19" s="934"/>
      <c r="WFU19" s="934"/>
      <c r="WFV19" s="934"/>
      <c r="WFW19" s="934"/>
      <c r="WFX19" s="934"/>
      <c r="WFY19" s="934"/>
      <c r="WFZ19" s="934"/>
      <c r="WGA19" s="934"/>
      <c r="WGB19" s="934"/>
      <c r="WGC19" s="934"/>
      <c r="WGD19" s="934"/>
      <c r="WGE19" s="934"/>
      <c r="WGF19" s="934"/>
      <c r="WGG19" s="934"/>
      <c r="WGH19" s="934"/>
      <c r="WGI19" s="934"/>
      <c r="WGJ19" s="934"/>
      <c r="WGK19" s="934"/>
      <c r="WGL19" s="934"/>
      <c r="WGM19" s="934"/>
      <c r="WGN19" s="934"/>
      <c r="WGO19" s="934"/>
      <c r="WGP19" s="934"/>
      <c r="WGQ19" s="934"/>
      <c r="WGR19" s="934"/>
      <c r="WGS19" s="934"/>
      <c r="WGT19" s="934"/>
      <c r="WGU19" s="934"/>
      <c r="WGV19" s="934"/>
      <c r="WGW19" s="934"/>
      <c r="WGX19" s="934"/>
      <c r="WGY19" s="934"/>
      <c r="WGZ19" s="934"/>
      <c r="WHA19" s="934"/>
      <c r="WHB19" s="934"/>
      <c r="WHC19" s="934"/>
      <c r="WHD19" s="934"/>
      <c r="WHE19" s="934"/>
      <c r="WHF19" s="934"/>
      <c r="WHG19" s="934"/>
      <c r="WHH19" s="934"/>
      <c r="WHI19" s="934"/>
      <c r="WHJ19" s="934"/>
      <c r="WHK19" s="934"/>
      <c r="WHL19" s="934"/>
      <c r="WHM19" s="934"/>
      <c r="WHN19" s="934"/>
      <c r="WHO19" s="934"/>
      <c r="WHP19" s="934"/>
      <c r="WHQ19" s="934"/>
      <c r="WHR19" s="934"/>
      <c r="WHS19" s="934"/>
      <c r="WHT19" s="934"/>
      <c r="WHU19" s="934"/>
      <c r="WHV19" s="934"/>
      <c r="WHW19" s="934"/>
      <c r="WHX19" s="934"/>
      <c r="WHY19" s="934"/>
      <c r="WHZ19" s="934"/>
      <c r="WIA19" s="934"/>
      <c r="WIB19" s="934"/>
      <c r="WIC19" s="934"/>
      <c r="WID19" s="934"/>
      <c r="WIE19" s="934"/>
      <c r="WIF19" s="934"/>
      <c r="WIG19" s="934"/>
      <c r="WIH19" s="934"/>
      <c r="WII19" s="934"/>
      <c r="WIJ19" s="934"/>
      <c r="WIK19" s="934"/>
      <c r="WIL19" s="934"/>
      <c r="WIM19" s="934"/>
      <c r="WIN19" s="934"/>
      <c r="WIO19" s="934"/>
      <c r="WIP19" s="934"/>
      <c r="WIQ19" s="934"/>
      <c r="WIR19" s="934"/>
      <c r="WIS19" s="934"/>
      <c r="WIT19" s="934"/>
      <c r="WIU19" s="934"/>
      <c r="WIV19" s="934"/>
      <c r="WIW19" s="934"/>
      <c r="WIX19" s="934"/>
      <c r="WIY19" s="934"/>
      <c r="WIZ19" s="934"/>
      <c r="WJA19" s="934"/>
      <c r="WJB19" s="934"/>
      <c r="WJC19" s="934"/>
      <c r="WJD19" s="934"/>
      <c r="WJE19" s="934"/>
      <c r="WJF19" s="934"/>
      <c r="WJG19" s="934"/>
      <c r="WJH19" s="934"/>
      <c r="WJI19" s="934"/>
      <c r="WJJ19" s="934"/>
      <c r="WJK19" s="934"/>
      <c r="WJL19" s="934"/>
      <c r="WJM19" s="934"/>
      <c r="WJN19" s="934"/>
      <c r="WJO19" s="934"/>
      <c r="WJP19" s="934"/>
      <c r="WJQ19" s="934"/>
      <c r="WJR19" s="934"/>
      <c r="WJS19" s="934"/>
      <c r="WJT19" s="934"/>
      <c r="WJU19" s="934"/>
      <c r="WJV19" s="934"/>
      <c r="WJW19" s="934"/>
      <c r="WJX19" s="934"/>
      <c r="WJY19" s="934"/>
      <c r="WJZ19" s="934"/>
      <c r="WKA19" s="934"/>
      <c r="WKB19" s="934"/>
      <c r="WKC19" s="934"/>
      <c r="WKD19" s="934"/>
      <c r="WKE19" s="934"/>
      <c r="WKF19" s="934"/>
      <c r="WKG19" s="934"/>
      <c r="WKH19" s="934"/>
      <c r="WKI19" s="934"/>
      <c r="WKJ19" s="934"/>
      <c r="WKK19" s="934"/>
      <c r="WKL19" s="934"/>
      <c r="WKM19" s="934"/>
      <c r="WKN19" s="934"/>
      <c r="WKO19" s="934"/>
      <c r="WKP19" s="934"/>
      <c r="WKQ19" s="934"/>
      <c r="WKR19" s="934"/>
      <c r="WKS19" s="934"/>
      <c r="WKT19" s="934"/>
      <c r="WKU19" s="934"/>
      <c r="WKV19" s="934"/>
      <c r="WKW19" s="934"/>
      <c r="WKX19" s="934"/>
      <c r="WKY19" s="934"/>
      <c r="WKZ19" s="934"/>
      <c r="WLA19" s="934"/>
      <c r="WLB19" s="934"/>
      <c r="WLC19" s="934"/>
      <c r="WLD19" s="934"/>
      <c r="WLE19" s="934"/>
      <c r="WLF19" s="934"/>
      <c r="WLG19" s="934"/>
      <c r="WLH19" s="934"/>
      <c r="WLI19" s="934"/>
      <c r="WLJ19" s="934"/>
      <c r="WLK19" s="934"/>
      <c r="WLL19" s="934"/>
      <c r="WLM19" s="934"/>
      <c r="WLN19" s="934"/>
      <c r="WLO19" s="934"/>
      <c r="WLP19" s="934"/>
      <c r="WLQ19" s="934"/>
      <c r="WLR19" s="934"/>
      <c r="WLS19" s="934"/>
      <c r="WLT19" s="934"/>
      <c r="WLU19" s="934"/>
      <c r="WLV19" s="934"/>
      <c r="WLW19" s="934"/>
      <c r="WLX19" s="934"/>
      <c r="WLY19" s="934"/>
      <c r="WLZ19" s="934"/>
      <c r="WMA19" s="934"/>
      <c r="WMB19" s="934"/>
      <c r="WMC19" s="934"/>
      <c r="WMD19" s="934"/>
      <c r="WME19" s="934"/>
      <c r="WMF19" s="934"/>
      <c r="WMG19" s="934"/>
      <c r="WMH19" s="934"/>
      <c r="WMI19" s="934"/>
      <c r="WMJ19" s="934"/>
      <c r="WMK19" s="934"/>
      <c r="WML19" s="934"/>
      <c r="WMM19" s="934"/>
      <c r="WMN19" s="934"/>
      <c r="WMO19" s="934"/>
      <c r="WMP19" s="934"/>
      <c r="WMQ19" s="934"/>
      <c r="WMR19" s="934"/>
      <c r="WMS19" s="934"/>
      <c r="WMT19" s="934"/>
      <c r="WMU19" s="934"/>
      <c r="WMV19" s="934"/>
      <c r="WMW19" s="934"/>
      <c r="WMX19" s="934"/>
      <c r="WMY19" s="934"/>
      <c r="WMZ19" s="934"/>
      <c r="WNA19" s="934"/>
      <c r="WNB19" s="934"/>
      <c r="WNC19" s="934"/>
      <c r="WND19" s="934"/>
      <c r="WNE19" s="934"/>
      <c r="WNF19" s="934"/>
      <c r="WNG19" s="934"/>
      <c r="WNH19" s="934"/>
      <c r="WNI19" s="934"/>
      <c r="WNJ19" s="934"/>
      <c r="WNK19" s="934"/>
      <c r="WNL19" s="934"/>
      <c r="WNM19" s="934"/>
      <c r="WNN19" s="934"/>
      <c r="WNO19" s="934"/>
      <c r="WNP19" s="934"/>
      <c r="WNQ19" s="934"/>
      <c r="WNR19" s="934"/>
      <c r="WNS19" s="934"/>
      <c r="WNT19" s="934"/>
      <c r="WNU19" s="934"/>
      <c r="WNV19" s="934"/>
      <c r="WNW19" s="934"/>
      <c r="WNX19" s="934"/>
      <c r="WNY19" s="934"/>
      <c r="WNZ19" s="934"/>
      <c r="WOA19" s="934"/>
      <c r="WOB19" s="934"/>
      <c r="WOC19" s="934"/>
      <c r="WOD19" s="934"/>
      <c r="WOE19" s="934"/>
      <c r="WOF19" s="934"/>
      <c r="WOG19" s="934"/>
      <c r="WOH19" s="934"/>
      <c r="WOI19" s="934"/>
      <c r="WOJ19" s="934"/>
      <c r="WOK19" s="934"/>
      <c r="WOL19" s="934"/>
      <c r="WOM19" s="934"/>
      <c r="WON19" s="934"/>
      <c r="WOO19" s="934"/>
      <c r="WOP19" s="934"/>
      <c r="WOQ19" s="934"/>
      <c r="WOR19" s="934"/>
      <c r="WOS19" s="934"/>
      <c r="WOT19" s="934"/>
      <c r="WOU19" s="934"/>
      <c r="WOV19" s="934"/>
      <c r="WOW19" s="934"/>
      <c r="WOX19" s="934"/>
      <c r="WOY19" s="934"/>
      <c r="WOZ19" s="934"/>
      <c r="WPA19" s="934"/>
      <c r="WPB19" s="934"/>
      <c r="WPC19" s="934"/>
      <c r="WPD19" s="934"/>
      <c r="WPE19" s="934"/>
      <c r="WPF19" s="934"/>
      <c r="WPG19" s="934"/>
      <c r="WPH19" s="934"/>
      <c r="WPI19" s="934"/>
      <c r="WPJ19" s="934"/>
      <c r="WPK19" s="934"/>
      <c r="WPL19" s="934"/>
      <c r="WPM19" s="934"/>
      <c r="WPN19" s="934"/>
      <c r="WPO19" s="934"/>
      <c r="WPP19" s="934"/>
      <c r="WPQ19" s="934"/>
      <c r="WPR19" s="934"/>
      <c r="WPS19" s="934"/>
      <c r="WPT19" s="934"/>
      <c r="WPU19" s="934"/>
      <c r="WPV19" s="934"/>
      <c r="WPW19" s="934"/>
      <c r="WPX19" s="934"/>
      <c r="WPY19" s="934"/>
      <c r="WPZ19" s="934"/>
      <c r="WQA19" s="934"/>
      <c r="WQB19" s="934"/>
      <c r="WQC19" s="934"/>
      <c r="WQD19" s="934"/>
      <c r="WQE19" s="934"/>
      <c r="WQF19" s="934"/>
      <c r="WQG19" s="934"/>
      <c r="WQH19" s="934"/>
      <c r="WQI19" s="934"/>
      <c r="WQJ19" s="934"/>
      <c r="WQK19" s="934"/>
      <c r="WQL19" s="934"/>
      <c r="WQM19" s="934"/>
      <c r="WQN19" s="934"/>
      <c r="WQO19" s="934"/>
      <c r="WQP19" s="934"/>
      <c r="WQQ19" s="934"/>
      <c r="WQR19" s="934"/>
      <c r="WQS19" s="934"/>
      <c r="WQT19" s="934"/>
      <c r="WQU19" s="934"/>
      <c r="WQV19" s="934"/>
      <c r="WQW19" s="934"/>
      <c r="WQX19" s="934"/>
      <c r="WQY19" s="934"/>
      <c r="WQZ19" s="934"/>
      <c r="WRA19" s="934"/>
      <c r="WRB19" s="934"/>
      <c r="WRC19" s="934"/>
      <c r="WRD19" s="934"/>
      <c r="WRE19" s="934"/>
      <c r="WRF19" s="934"/>
      <c r="WRG19" s="934"/>
      <c r="WRH19" s="934"/>
      <c r="WRI19" s="934"/>
      <c r="WRJ19" s="934"/>
      <c r="WRK19" s="934"/>
      <c r="WRL19" s="934"/>
      <c r="WRM19" s="934"/>
      <c r="WRN19" s="934"/>
      <c r="WRO19" s="934"/>
      <c r="WRP19" s="934"/>
      <c r="WRQ19" s="934"/>
      <c r="WRR19" s="934"/>
      <c r="WRS19" s="934"/>
      <c r="WRT19" s="934"/>
      <c r="WRU19" s="934"/>
      <c r="WRV19" s="934"/>
      <c r="WRW19" s="934"/>
      <c r="WRX19" s="934"/>
      <c r="WRY19" s="934"/>
      <c r="WRZ19" s="934"/>
      <c r="WSA19" s="934"/>
      <c r="WSB19" s="934"/>
      <c r="WSC19" s="934"/>
      <c r="WSD19" s="934"/>
      <c r="WSE19" s="934"/>
      <c r="WSF19" s="934"/>
      <c r="WSG19" s="934"/>
      <c r="WSH19" s="934"/>
      <c r="WSI19" s="934"/>
      <c r="WSJ19" s="934"/>
      <c r="WSK19" s="934"/>
      <c r="WSL19" s="934"/>
      <c r="WSM19" s="934"/>
      <c r="WSN19" s="934"/>
      <c r="WSO19" s="934"/>
      <c r="WSP19" s="934"/>
      <c r="WSQ19" s="934"/>
      <c r="WSR19" s="934"/>
      <c r="WSS19" s="934"/>
      <c r="WST19" s="934"/>
      <c r="WSU19" s="934"/>
      <c r="WSV19" s="934"/>
      <c r="WSW19" s="934"/>
      <c r="WSX19" s="934"/>
      <c r="WSY19" s="934"/>
      <c r="WSZ19" s="934"/>
      <c r="WTA19" s="934"/>
      <c r="WTB19" s="934"/>
      <c r="WTC19" s="934"/>
      <c r="WTD19" s="934"/>
      <c r="WTE19" s="934"/>
      <c r="WTF19" s="934"/>
      <c r="WTG19" s="934"/>
      <c r="WTH19" s="934"/>
      <c r="WTI19" s="934"/>
      <c r="WTJ19" s="934"/>
      <c r="WTK19" s="934"/>
      <c r="WTL19" s="934"/>
      <c r="WTM19" s="934"/>
      <c r="WTN19" s="934"/>
      <c r="WTO19" s="934"/>
      <c r="WTP19" s="934"/>
      <c r="WTQ19" s="934"/>
      <c r="WTR19" s="934"/>
      <c r="WTS19" s="934"/>
      <c r="WTT19" s="934"/>
      <c r="WTU19" s="934"/>
      <c r="WTV19" s="934"/>
      <c r="WTW19" s="934"/>
      <c r="WTX19" s="934"/>
      <c r="WTY19" s="934"/>
      <c r="WTZ19" s="934"/>
      <c r="WUA19" s="934"/>
      <c r="WUB19" s="934"/>
      <c r="WUC19" s="934"/>
      <c r="WUD19" s="934"/>
      <c r="WUE19" s="934"/>
      <c r="WUF19" s="934"/>
      <c r="WUG19" s="934"/>
      <c r="WUH19" s="934"/>
      <c r="WUI19" s="934"/>
      <c r="WUJ19" s="934"/>
      <c r="WUK19" s="934"/>
      <c r="WUL19" s="934"/>
      <c r="WUM19" s="934"/>
      <c r="WUN19" s="934"/>
      <c r="WUO19" s="934"/>
      <c r="WUP19" s="934"/>
      <c r="WUQ19" s="934"/>
      <c r="WUR19" s="934"/>
      <c r="WUS19" s="934"/>
      <c r="WUT19" s="934"/>
      <c r="WUU19" s="934"/>
      <c r="WUV19" s="934"/>
      <c r="WUW19" s="934"/>
      <c r="WUX19" s="934"/>
      <c r="WUY19" s="934"/>
      <c r="WUZ19" s="934"/>
      <c r="WVA19" s="934"/>
      <c r="WVB19" s="934"/>
      <c r="WVC19" s="934"/>
      <c r="WVD19" s="934"/>
      <c r="WVE19" s="934"/>
    </row>
    <row r="20" spans="1:16125" s="935" customFormat="1" ht="45">
      <c r="A20" s="1025" t="s">
        <v>135</v>
      </c>
      <c r="B20" s="1026" t="s">
        <v>1032</v>
      </c>
      <c r="C20" s="1027" t="s">
        <v>1033</v>
      </c>
      <c r="D20" s="1027" t="s">
        <v>1034</v>
      </c>
      <c r="E20" s="1028">
        <v>42643</v>
      </c>
      <c r="F20" s="1029">
        <v>42674</v>
      </c>
      <c r="G20" s="1030" t="s">
        <v>1035</v>
      </c>
      <c r="H20" s="1044">
        <v>685748.56</v>
      </c>
      <c r="I20" s="1032"/>
      <c r="J20" s="1032"/>
      <c r="K20" s="1033">
        <v>0</v>
      </c>
      <c r="L20" s="983">
        <v>0</v>
      </c>
      <c r="M20" s="985">
        <f t="shared" si="4"/>
        <v>685748.56</v>
      </c>
      <c r="N20" s="1034"/>
      <c r="O20" s="1032"/>
      <c r="P20" s="1044"/>
      <c r="Q20" s="1044"/>
      <c r="R20" s="1045">
        <v>10862.26</v>
      </c>
      <c r="S20" s="1045">
        <v>0</v>
      </c>
      <c r="T20" s="1045">
        <v>0</v>
      </c>
      <c r="U20" s="987">
        <f t="shared" si="0"/>
        <v>10862.26</v>
      </c>
      <c r="V20" s="973">
        <f t="shared" si="1"/>
        <v>10862.26</v>
      </c>
      <c r="W20" s="989">
        <f t="shared" si="2"/>
        <v>674886.3</v>
      </c>
      <c r="X20" s="1000"/>
      <c r="Y20" s="991">
        <f t="shared" si="5"/>
        <v>2</v>
      </c>
      <c r="Z20" s="991">
        <f t="shared" si="3"/>
        <v>4</v>
      </c>
      <c r="AA20" s="992">
        <f t="shared" si="6"/>
        <v>2</v>
      </c>
      <c r="AB20" s="1001">
        <f t="shared" si="7"/>
        <v>1.5840004097128543E-2</v>
      </c>
      <c r="AC20" s="1050" t="s">
        <v>1036</v>
      </c>
      <c r="AD20" s="934"/>
      <c r="AE20" s="934"/>
      <c r="AF20" s="934"/>
      <c r="AG20" s="995"/>
      <c r="AH20" s="934"/>
      <c r="AI20" s="934"/>
      <c r="AJ20" s="934"/>
      <c r="AK20" s="934"/>
      <c r="AL20" s="934"/>
      <c r="AM20" s="934"/>
      <c r="AN20" s="934"/>
      <c r="AO20" s="934"/>
      <c r="AP20" s="934"/>
      <c r="AQ20" s="934"/>
      <c r="AR20" s="934"/>
      <c r="AS20" s="934"/>
      <c r="AT20" s="934"/>
      <c r="AU20" s="934"/>
      <c r="AV20" s="934"/>
      <c r="AW20" s="934"/>
      <c r="AX20" s="934"/>
      <c r="AY20" s="934"/>
      <c r="AZ20" s="934"/>
      <c r="BA20" s="934"/>
      <c r="BB20" s="934"/>
      <c r="BC20" s="934"/>
      <c r="BD20" s="934"/>
      <c r="BE20" s="934"/>
      <c r="BF20" s="934"/>
      <c r="BG20" s="934"/>
      <c r="BH20" s="934"/>
      <c r="BI20" s="934"/>
      <c r="BJ20" s="934"/>
      <c r="BK20" s="934"/>
      <c r="BL20" s="934"/>
      <c r="BM20" s="934"/>
      <c r="BN20" s="934"/>
      <c r="BO20" s="934"/>
      <c r="BP20" s="934"/>
      <c r="BQ20" s="934"/>
      <c r="BR20" s="934"/>
      <c r="BS20" s="934"/>
      <c r="BT20" s="934"/>
      <c r="BU20" s="934"/>
      <c r="BV20" s="934"/>
      <c r="BW20" s="934"/>
      <c r="BX20" s="934"/>
      <c r="BY20" s="934"/>
      <c r="BZ20" s="934"/>
      <c r="CA20" s="934"/>
      <c r="CB20" s="934"/>
      <c r="CC20" s="934"/>
      <c r="CD20" s="934"/>
      <c r="CE20" s="934"/>
      <c r="CF20" s="934"/>
      <c r="CG20" s="934"/>
      <c r="CH20" s="934"/>
      <c r="CI20" s="934"/>
      <c r="CJ20" s="934"/>
      <c r="CK20" s="934"/>
      <c r="CL20" s="934"/>
      <c r="CM20" s="934"/>
      <c r="CN20" s="934"/>
      <c r="CO20" s="934"/>
      <c r="CP20" s="934"/>
      <c r="CQ20" s="934"/>
      <c r="CR20" s="934"/>
      <c r="CS20" s="934"/>
      <c r="CT20" s="934"/>
      <c r="CU20" s="934"/>
      <c r="CV20" s="934"/>
      <c r="CW20" s="934"/>
      <c r="CX20" s="934"/>
      <c r="CY20" s="934"/>
      <c r="CZ20" s="934"/>
      <c r="DA20" s="934"/>
      <c r="DB20" s="934"/>
      <c r="DC20" s="934"/>
      <c r="DD20" s="934"/>
      <c r="DE20" s="934"/>
      <c r="DF20" s="934"/>
      <c r="DG20" s="934"/>
      <c r="DH20" s="934"/>
      <c r="DI20" s="934"/>
      <c r="DJ20" s="934"/>
      <c r="DK20" s="934"/>
      <c r="DL20" s="934"/>
      <c r="DM20" s="934"/>
      <c r="DN20" s="934"/>
      <c r="DO20" s="934"/>
      <c r="DP20" s="934"/>
      <c r="DQ20" s="934"/>
      <c r="DR20" s="934"/>
      <c r="DS20" s="934"/>
      <c r="DT20" s="934"/>
      <c r="DU20" s="934"/>
      <c r="DV20" s="934"/>
      <c r="DW20" s="934"/>
      <c r="DX20" s="934"/>
      <c r="DY20" s="934"/>
      <c r="DZ20" s="934"/>
      <c r="EA20" s="934"/>
      <c r="EB20" s="934"/>
      <c r="EC20" s="934"/>
      <c r="ED20" s="934"/>
      <c r="EE20" s="934"/>
      <c r="EF20" s="934"/>
      <c r="EG20" s="934"/>
      <c r="EH20" s="934"/>
      <c r="EI20" s="934"/>
      <c r="EJ20" s="934"/>
      <c r="EK20" s="934"/>
      <c r="EL20" s="934"/>
      <c r="EM20" s="934"/>
      <c r="EN20" s="934"/>
      <c r="EO20" s="934"/>
      <c r="EP20" s="934"/>
      <c r="EQ20" s="934"/>
      <c r="ER20" s="934"/>
      <c r="ES20" s="934"/>
      <c r="ET20" s="934"/>
      <c r="EU20" s="934"/>
      <c r="EV20" s="934"/>
      <c r="EW20" s="934"/>
      <c r="EX20" s="934"/>
      <c r="EY20" s="934"/>
      <c r="EZ20" s="934"/>
      <c r="FA20" s="934"/>
      <c r="FB20" s="934"/>
      <c r="FC20" s="934"/>
      <c r="FD20" s="934"/>
      <c r="FE20" s="934"/>
      <c r="FF20" s="934"/>
      <c r="FG20" s="934"/>
      <c r="FH20" s="934"/>
      <c r="FI20" s="934"/>
      <c r="FJ20" s="934"/>
      <c r="FK20" s="934"/>
      <c r="FL20" s="934"/>
      <c r="FM20" s="934"/>
      <c r="FN20" s="934"/>
      <c r="FO20" s="934"/>
      <c r="FP20" s="934"/>
      <c r="FQ20" s="934"/>
      <c r="FR20" s="934"/>
      <c r="FS20" s="934"/>
      <c r="FT20" s="934"/>
      <c r="FU20" s="934"/>
      <c r="FV20" s="934"/>
      <c r="FW20" s="934"/>
      <c r="FX20" s="934"/>
      <c r="FY20" s="934"/>
      <c r="FZ20" s="934"/>
      <c r="GA20" s="934"/>
      <c r="GB20" s="934"/>
      <c r="GC20" s="934"/>
      <c r="GD20" s="934"/>
      <c r="GE20" s="934"/>
      <c r="GF20" s="934"/>
      <c r="GG20" s="934"/>
      <c r="GH20" s="934"/>
      <c r="GI20" s="934"/>
      <c r="GJ20" s="934"/>
      <c r="GK20" s="934"/>
      <c r="GL20" s="934"/>
      <c r="GM20" s="934"/>
      <c r="GN20" s="934"/>
      <c r="GO20" s="934"/>
      <c r="GP20" s="934"/>
      <c r="GQ20" s="934"/>
      <c r="GR20" s="934"/>
      <c r="GS20" s="934"/>
      <c r="GT20" s="934"/>
      <c r="GU20" s="934"/>
      <c r="GV20" s="934"/>
      <c r="GW20" s="934"/>
      <c r="GX20" s="934"/>
      <c r="GY20" s="934"/>
      <c r="GZ20" s="934"/>
      <c r="HA20" s="934"/>
      <c r="HB20" s="934"/>
      <c r="HC20" s="934"/>
      <c r="HD20" s="934"/>
      <c r="HE20" s="934"/>
      <c r="HF20" s="934"/>
      <c r="HG20" s="934"/>
      <c r="HH20" s="934"/>
      <c r="HI20" s="934"/>
      <c r="HJ20" s="934"/>
      <c r="HK20" s="934"/>
      <c r="HL20" s="934"/>
      <c r="HM20" s="934"/>
      <c r="HN20" s="934"/>
      <c r="HO20" s="934"/>
      <c r="HP20" s="934"/>
      <c r="HQ20" s="934"/>
      <c r="HR20" s="934"/>
      <c r="HS20" s="934"/>
      <c r="HT20" s="934"/>
      <c r="HU20" s="934"/>
      <c r="HV20" s="934"/>
      <c r="HW20" s="934"/>
      <c r="HX20" s="934"/>
      <c r="HY20" s="934"/>
      <c r="HZ20" s="934"/>
      <c r="IA20" s="934"/>
      <c r="IB20" s="934"/>
      <c r="IC20" s="934"/>
      <c r="ID20" s="934"/>
      <c r="IE20" s="934"/>
      <c r="IF20" s="934"/>
      <c r="IG20" s="934"/>
      <c r="IH20" s="934"/>
      <c r="II20" s="934"/>
      <c r="IJ20" s="934"/>
      <c r="IK20" s="934"/>
      <c r="IL20" s="934"/>
      <c r="IM20" s="934"/>
      <c r="IN20" s="934"/>
      <c r="IO20" s="934"/>
      <c r="IP20" s="934"/>
      <c r="IQ20" s="934"/>
      <c r="IR20" s="934"/>
      <c r="IS20" s="934"/>
      <c r="IT20" s="934"/>
      <c r="IU20" s="934"/>
      <c r="IV20" s="934"/>
      <c r="IW20" s="934"/>
      <c r="IX20" s="934"/>
      <c r="IY20" s="934"/>
      <c r="IZ20" s="934"/>
      <c r="JA20" s="934"/>
      <c r="JB20" s="934"/>
      <c r="JC20" s="934"/>
      <c r="JD20" s="934"/>
      <c r="JE20" s="934"/>
      <c r="JF20" s="934"/>
      <c r="JG20" s="934"/>
      <c r="JH20" s="934"/>
      <c r="JI20" s="934"/>
      <c r="JJ20" s="934"/>
      <c r="JK20" s="934"/>
      <c r="JL20" s="934"/>
      <c r="JM20" s="934"/>
      <c r="JN20" s="934"/>
      <c r="JO20" s="934"/>
      <c r="JP20" s="934"/>
      <c r="JQ20" s="934"/>
      <c r="JR20" s="934"/>
      <c r="JS20" s="934"/>
      <c r="JT20" s="934"/>
      <c r="JU20" s="934"/>
      <c r="JV20" s="934"/>
      <c r="JW20" s="934"/>
      <c r="JX20" s="934"/>
      <c r="JY20" s="934"/>
      <c r="JZ20" s="934"/>
      <c r="KA20" s="934"/>
      <c r="KB20" s="934"/>
      <c r="KC20" s="934"/>
      <c r="KD20" s="934"/>
      <c r="KE20" s="934"/>
      <c r="KF20" s="934"/>
      <c r="KG20" s="934"/>
      <c r="KH20" s="934"/>
      <c r="KI20" s="934"/>
      <c r="KJ20" s="934"/>
      <c r="KK20" s="934"/>
      <c r="KL20" s="934"/>
      <c r="KM20" s="934"/>
      <c r="KN20" s="934"/>
      <c r="KO20" s="934"/>
      <c r="KP20" s="934"/>
      <c r="KQ20" s="934"/>
      <c r="KR20" s="934"/>
      <c r="KS20" s="934"/>
      <c r="KT20" s="934"/>
      <c r="KU20" s="934"/>
      <c r="KV20" s="934"/>
      <c r="KW20" s="934"/>
      <c r="KX20" s="934"/>
      <c r="KY20" s="934"/>
      <c r="KZ20" s="934"/>
      <c r="LA20" s="934"/>
      <c r="LB20" s="934"/>
      <c r="LC20" s="934"/>
      <c r="LD20" s="934"/>
      <c r="LE20" s="934"/>
      <c r="LF20" s="934"/>
      <c r="LG20" s="934"/>
      <c r="LH20" s="934"/>
      <c r="LI20" s="934"/>
      <c r="LJ20" s="934"/>
      <c r="LK20" s="934"/>
      <c r="LL20" s="934"/>
      <c r="LM20" s="934"/>
      <c r="LN20" s="934"/>
      <c r="LO20" s="934"/>
      <c r="LP20" s="934"/>
      <c r="LQ20" s="934"/>
      <c r="LR20" s="934"/>
      <c r="LS20" s="934"/>
      <c r="LT20" s="934"/>
      <c r="LU20" s="934"/>
      <c r="LV20" s="934"/>
      <c r="LW20" s="934"/>
      <c r="LX20" s="934"/>
      <c r="LY20" s="934"/>
      <c r="LZ20" s="934"/>
      <c r="MA20" s="934"/>
      <c r="MB20" s="934"/>
      <c r="MC20" s="934"/>
      <c r="MD20" s="934"/>
      <c r="ME20" s="934"/>
      <c r="MF20" s="934"/>
      <c r="MG20" s="934"/>
      <c r="MH20" s="934"/>
      <c r="MI20" s="934"/>
      <c r="MJ20" s="934"/>
      <c r="MK20" s="934"/>
      <c r="ML20" s="934"/>
      <c r="MM20" s="934"/>
      <c r="MN20" s="934"/>
      <c r="MO20" s="934"/>
      <c r="MP20" s="934"/>
      <c r="MQ20" s="934"/>
      <c r="MR20" s="934"/>
      <c r="MS20" s="934"/>
      <c r="MT20" s="934"/>
      <c r="MU20" s="934"/>
      <c r="MV20" s="934"/>
      <c r="MW20" s="934"/>
      <c r="MX20" s="934"/>
      <c r="MY20" s="934"/>
      <c r="MZ20" s="934"/>
      <c r="NA20" s="934"/>
      <c r="NB20" s="934"/>
      <c r="NC20" s="934"/>
      <c r="ND20" s="934"/>
      <c r="NE20" s="934"/>
      <c r="NF20" s="934"/>
      <c r="NG20" s="934"/>
      <c r="NH20" s="934"/>
      <c r="NI20" s="934"/>
      <c r="NJ20" s="934"/>
      <c r="NK20" s="934"/>
      <c r="NL20" s="934"/>
      <c r="NM20" s="934"/>
      <c r="NN20" s="934"/>
      <c r="NO20" s="934"/>
      <c r="NP20" s="934"/>
      <c r="NQ20" s="934"/>
      <c r="NR20" s="934"/>
      <c r="NS20" s="934"/>
      <c r="NT20" s="934"/>
      <c r="NU20" s="934"/>
      <c r="NV20" s="934"/>
      <c r="NW20" s="934"/>
      <c r="NX20" s="934"/>
      <c r="NY20" s="934"/>
      <c r="NZ20" s="934"/>
      <c r="OA20" s="934"/>
      <c r="OB20" s="934"/>
      <c r="OC20" s="934"/>
      <c r="OD20" s="934"/>
      <c r="OE20" s="934"/>
      <c r="OF20" s="934"/>
      <c r="OG20" s="934"/>
      <c r="OH20" s="934"/>
      <c r="OI20" s="934"/>
      <c r="OJ20" s="934"/>
      <c r="OK20" s="934"/>
      <c r="OL20" s="934"/>
      <c r="OM20" s="934"/>
      <c r="ON20" s="934"/>
      <c r="OO20" s="934"/>
      <c r="OP20" s="934"/>
      <c r="OQ20" s="934"/>
      <c r="OR20" s="934"/>
      <c r="OS20" s="934"/>
      <c r="OT20" s="934"/>
      <c r="OU20" s="934"/>
      <c r="OV20" s="934"/>
      <c r="OW20" s="934"/>
      <c r="OX20" s="934"/>
      <c r="OY20" s="934"/>
      <c r="OZ20" s="934"/>
      <c r="PA20" s="934"/>
      <c r="PB20" s="934"/>
      <c r="PC20" s="934"/>
      <c r="PD20" s="934"/>
      <c r="PE20" s="934"/>
      <c r="PF20" s="934"/>
      <c r="PG20" s="934"/>
      <c r="PH20" s="934"/>
      <c r="PI20" s="934"/>
      <c r="PJ20" s="934"/>
      <c r="PK20" s="934"/>
      <c r="PL20" s="934"/>
      <c r="PM20" s="934"/>
      <c r="PN20" s="934"/>
      <c r="PO20" s="934"/>
      <c r="PP20" s="934"/>
      <c r="PQ20" s="934"/>
      <c r="PR20" s="934"/>
      <c r="PS20" s="934"/>
      <c r="PT20" s="934"/>
      <c r="PU20" s="934"/>
      <c r="PV20" s="934"/>
      <c r="PW20" s="934"/>
      <c r="PX20" s="934"/>
      <c r="PY20" s="934"/>
      <c r="PZ20" s="934"/>
      <c r="QA20" s="934"/>
      <c r="QB20" s="934"/>
      <c r="QC20" s="934"/>
      <c r="QD20" s="934"/>
      <c r="QE20" s="934"/>
      <c r="QF20" s="934"/>
      <c r="QG20" s="934"/>
      <c r="QH20" s="934"/>
      <c r="QI20" s="934"/>
      <c r="QJ20" s="934"/>
      <c r="QK20" s="934"/>
      <c r="QL20" s="934"/>
      <c r="QM20" s="934"/>
      <c r="QN20" s="934"/>
      <c r="QO20" s="934"/>
      <c r="QP20" s="934"/>
      <c r="QQ20" s="934"/>
      <c r="QR20" s="934"/>
      <c r="QS20" s="934"/>
      <c r="QT20" s="934"/>
      <c r="QU20" s="934"/>
      <c r="QV20" s="934"/>
      <c r="QW20" s="934"/>
      <c r="QX20" s="934"/>
      <c r="QY20" s="934"/>
      <c r="QZ20" s="934"/>
      <c r="RA20" s="934"/>
      <c r="RB20" s="934"/>
      <c r="RC20" s="934"/>
      <c r="RD20" s="934"/>
      <c r="RE20" s="934"/>
      <c r="RF20" s="934"/>
      <c r="RG20" s="934"/>
      <c r="RH20" s="934"/>
      <c r="RI20" s="934"/>
      <c r="RJ20" s="934"/>
      <c r="RK20" s="934"/>
      <c r="RL20" s="934"/>
      <c r="RM20" s="934"/>
      <c r="RN20" s="934"/>
      <c r="RO20" s="934"/>
      <c r="RP20" s="934"/>
      <c r="RQ20" s="934"/>
      <c r="RR20" s="934"/>
      <c r="RS20" s="934"/>
      <c r="RT20" s="934"/>
      <c r="RU20" s="934"/>
      <c r="RV20" s="934"/>
      <c r="RW20" s="934"/>
      <c r="RX20" s="934"/>
      <c r="RY20" s="934"/>
      <c r="RZ20" s="934"/>
      <c r="SA20" s="934"/>
      <c r="SB20" s="934"/>
      <c r="SC20" s="934"/>
      <c r="SD20" s="934"/>
      <c r="SE20" s="934"/>
      <c r="SF20" s="934"/>
      <c r="SG20" s="934"/>
      <c r="SH20" s="934"/>
      <c r="SI20" s="934"/>
      <c r="SJ20" s="934"/>
      <c r="SK20" s="934"/>
      <c r="SL20" s="934"/>
      <c r="SM20" s="934"/>
      <c r="SN20" s="934"/>
      <c r="SO20" s="934"/>
      <c r="SP20" s="934"/>
      <c r="SQ20" s="934"/>
      <c r="SR20" s="934"/>
      <c r="SS20" s="934"/>
      <c r="ST20" s="934"/>
      <c r="SU20" s="934"/>
      <c r="SV20" s="934"/>
      <c r="SW20" s="934"/>
      <c r="SX20" s="934"/>
      <c r="SY20" s="934"/>
      <c r="SZ20" s="934"/>
      <c r="TA20" s="934"/>
      <c r="TB20" s="934"/>
      <c r="TC20" s="934"/>
      <c r="TD20" s="934"/>
      <c r="TE20" s="934"/>
      <c r="TF20" s="934"/>
      <c r="TG20" s="934"/>
      <c r="TH20" s="934"/>
      <c r="TI20" s="934"/>
      <c r="TJ20" s="934"/>
      <c r="TK20" s="934"/>
      <c r="TL20" s="934"/>
      <c r="TM20" s="934"/>
      <c r="TN20" s="934"/>
      <c r="TO20" s="934"/>
      <c r="TP20" s="934"/>
      <c r="TQ20" s="934"/>
      <c r="TR20" s="934"/>
      <c r="TS20" s="934"/>
      <c r="TT20" s="934"/>
      <c r="TU20" s="934"/>
      <c r="TV20" s="934"/>
      <c r="TW20" s="934"/>
      <c r="TX20" s="934"/>
      <c r="TY20" s="934"/>
      <c r="TZ20" s="934"/>
      <c r="UA20" s="934"/>
      <c r="UB20" s="934"/>
      <c r="UC20" s="934"/>
      <c r="UD20" s="934"/>
      <c r="UE20" s="934"/>
      <c r="UF20" s="934"/>
      <c r="UG20" s="934"/>
      <c r="UH20" s="934"/>
      <c r="UI20" s="934"/>
      <c r="UJ20" s="934"/>
      <c r="UK20" s="934"/>
      <c r="UL20" s="934"/>
      <c r="UM20" s="934"/>
      <c r="UN20" s="934"/>
      <c r="UO20" s="934"/>
      <c r="UP20" s="934"/>
      <c r="UQ20" s="934"/>
      <c r="UR20" s="934"/>
      <c r="US20" s="934"/>
      <c r="UT20" s="934"/>
      <c r="UU20" s="934"/>
      <c r="UV20" s="934"/>
      <c r="UW20" s="934"/>
      <c r="UX20" s="934"/>
      <c r="UY20" s="934"/>
      <c r="UZ20" s="934"/>
      <c r="VA20" s="934"/>
      <c r="VB20" s="934"/>
      <c r="VC20" s="934"/>
      <c r="VD20" s="934"/>
      <c r="VE20" s="934"/>
      <c r="VF20" s="934"/>
      <c r="VG20" s="934"/>
      <c r="VH20" s="934"/>
      <c r="VI20" s="934"/>
      <c r="VJ20" s="934"/>
      <c r="VK20" s="934"/>
      <c r="VL20" s="934"/>
      <c r="VM20" s="934"/>
      <c r="VN20" s="934"/>
      <c r="VO20" s="934"/>
      <c r="VP20" s="934"/>
      <c r="VQ20" s="934"/>
      <c r="VR20" s="934"/>
      <c r="VS20" s="934"/>
      <c r="VT20" s="934"/>
      <c r="VU20" s="934"/>
      <c r="VV20" s="934"/>
      <c r="VW20" s="934"/>
      <c r="VX20" s="934"/>
      <c r="VY20" s="934"/>
      <c r="VZ20" s="934"/>
      <c r="WA20" s="934"/>
      <c r="WB20" s="934"/>
      <c r="WC20" s="934"/>
      <c r="WD20" s="934"/>
      <c r="WE20" s="934"/>
      <c r="WF20" s="934"/>
      <c r="WG20" s="934"/>
      <c r="WH20" s="934"/>
      <c r="WI20" s="934"/>
      <c r="WJ20" s="934"/>
      <c r="WK20" s="934"/>
      <c r="WL20" s="934"/>
      <c r="WM20" s="934"/>
      <c r="WN20" s="934"/>
      <c r="WO20" s="934"/>
      <c r="WP20" s="934"/>
      <c r="WQ20" s="934"/>
      <c r="WR20" s="934"/>
      <c r="WS20" s="934"/>
      <c r="WT20" s="934"/>
      <c r="WU20" s="934"/>
      <c r="WV20" s="934"/>
      <c r="WW20" s="934"/>
      <c r="WX20" s="934"/>
      <c r="WY20" s="934"/>
      <c r="WZ20" s="934"/>
      <c r="XA20" s="934"/>
      <c r="XB20" s="934"/>
      <c r="XC20" s="934"/>
      <c r="XD20" s="934"/>
      <c r="XE20" s="934"/>
      <c r="XF20" s="934"/>
      <c r="XG20" s="934"/>
      <c r="XH20" s="934"/>
      <c r="XI20" s="934"/>
      <c r="XJ20" s="934"/>
      <c r="XK20" s="934"/>
      <c r="XL20" s="934"/>
      <c r="XM20" s="934"/>
      <c r="XN20" s="934"/>
      <c r="XO20" s="934"/>
      <c r="XP20" s="934"/>
      <c r="XQ20" s="934"/>
      <c r="XR20" s="934"/>
      <c r="XS20" s="934"/>
      <c r="XT20" s="934"/>
      <c r="XU20" s="934"/>
      <c r="XV20" s="934"/>
      <c r="XW20" s="934"/>
      <c r="XX20" s="934"/>
      <c r="XY20" s="934"/>
      <c r="XZ20" s="934"/>
      <c r="YA20" s="934"/>
      <c r="YB20" s="934"/>
      <c r="YC20" s="934"/>
      <c r="YD20" s="934"/>
      <c r="YE20" s="934"/>
      <c r="YF20" s="934"/>
      <c r="YG20" s="934"/>
      <c r="YH20" s="934"/>
      <c r="YI20" s="934"/>
      <c r="YJ20" s="934"/>
      <c r="YK20" s="934"/>
      <c r="YL20" s="934"/>
      <c r="YM20" s="934"/>
      <c r="YN20" s="934"/>
      <c r="YO20" s="934"/>
      <c r="YP20" s="934"/>
      <c r="YQ20" s="934"/>
      <c r="YR20" s="934"/>
      <c r="YS20" s="934"/>
      <c r="YT20" s="934"/>
      <c r="YU20" s="934"/>
      <c r="YV20" s="934"/>
      <c r="YW20" s="934"/>
      <c r="YX20" s="934"/>
      <c r="YY20" s="934"/>
      <c r="YZ20" s="934"/>
      <c r="ZA20" s="934"/>
      <c r="ZB20" s="934"/>
      <c r="ZC20" s="934"/>
      <c r="ZD20" s="934"/>
      <c r="ZE20" s="934"/>
      <c r="ZF20" s="934"/>
      <c r="ZG20" s="934"/>
      <c r="ZH20" s="934"/>
      <c r="ZI20" s="934"/>
      <c r="ZJ20" s="934"/>
      <c r="ZK20" s="934"/>
      <c r="ZL20" s="934"/>
      <c r="ZM20" s="934"/>
      <c r="ZN20" s="934"/>
      <c r="ZO20" s="934"/>
      <c r="ZP20" s="934"/>
      <c r="ZQ20" s="934"/>
      <c r="ZR20" s="934"/>
      <c r="ZS20" s="934"/>
      <c r="ZT20" s="934"/>
      <c r="ZU20" s="934"/>
      <c r="ZV20" s="934"/>
      <c r="ZW20" s="934"/>
      <c r="ZX20" s="934"/>
      <c r="ZY20" s="934"/>
      <c r="ZZ20" s="934"/>
      <c r="AAA20" s="934"/>
      <c r="AAB20" s="934"/>
      <c r="AAC20" s="934"/>
      <c r="AAD20" s="934"/>
      <c r="AAE20" s="934"/>
      <c r="AAF20" s="934"/>
      <c r="AAG20" s="934"/>
      <c r="AAH20" s="934"/>
      <c r="AAI20" s="934"/>
      <c r="AAJ20" s="934"/>
      <c r="AAK20" s="934"/>
      <c r="AAL20" s="934"/>
      <c r="AAM20" s="934"/>
      <c r="AAN20" s="934"/>
      <c r="AAO20" s="934"/>
      <c r="AAP20" s="934"/>
      <c r="AAQ20" s="934"/>
      <c r="AAR20" s="934"/>
      <c r="AAS20" s="934"/>
      <c r="AAT20" s="934"/>
      <c r="AAU20" s="934"/>
      <c r="AAV20" s="934"/>
      <c r="AAW20" s="934"/>
      <c r="AAX20" s="934"/>
      <c r="AAY20" s="934"/>
      <c r="AAZ20" s="934"/>
      <c r="ABA20" s="934"/>
      <c r="ABB20" s="934"/>
      <c r="ABC20" s="934"/>
      <c r="ABD20" s="934"/>
      <c r="ABE20" s="934"/>
      <c r="ABF20" s="934"/>
      <c r="ABG20" s="934"/>
      <c r="ABH20" s="934"/>
      <c r="ABI20" s="934"/>
      <c r="ABJ20" s="934"/>
      <c r="ABK20" s="934"/>
      <c r="ABL20" s="934"/>
      <c r="ABM20" s="934"/>
      <c r="ABN20" s="934"/>
      <c r="ABO20" s="934"/>
      <c r="ABP20" s="934"/>
      <c r="ABQ20" s="934"/>
      <c r="ABR20" s="934"/>
      <c r="ABS20" s="934"/>
      <c r="ABT20" s="934"/>
      <c r="ABU20" s="934"/>
      <c r="ABV20" s="934"/>
      <c r="ABW20" s="934"/>
      <c r="ABX20" s="934"/>
      <c r="ABY20" s="934"/>
      <c r="ABZ20" s="934"/>
      <c r="ACA20" s="934"/>
      <c r="ACB20" s="934"/>
      <c r="ACC20" s="934"/>
      <c r="ACD20" s="934"/>
      <c r="ACE20" s="934"/>
      <c r="ACF20" s="934"/>
      <c r="ACG20" s="934"/>
      <c r="ACH20" s="934"/>
      <c r="ACI20" s="934"/>
      <c r="ACJ20" s="934"/>
      <c r="ACK20" s="934"/>
      <c r="ACL20" s="934"/>
      <c r="ACM20" s="934"/>
      <c r="ACN20" s="934"/>
      <c r="ACO20" s="934"/>
      <c r="ACP20" s="934"/>
      <c r="ACQ20" s="934"/>
      <c r="ACR20" s="934"/>
      <c r="ACS20" s="934"/>
      <c r="ACT20" s="934"/>
      <c r="ACU20" s="934"/>
      <c r="ACV20" s="934"/>
      <c r="ACW20" s="934"/>
      <c r="ACX20" s="934"/>
      <c r="ACY20" s="934"/>
      <c r="ACZ20" s="934"/>
      <c r="ADA20" s="934"/>
      <c r="ADB20" s="934"/>
      <c r="ADC20" s="934"/>
      <c r="ADD20" s="934"/>
      <c r="ADE20" s="934"/>
      <c r="ADF20" s="934"/>
      <c r="ADG20" s="934"/>
      <c r="ADH20" s="934"/>
      <c r="ADI20" s="934"/>
      <c r="ADJ20" s="934"/>
      <c r="ADK20" s="934"/>
      <c r="ADL20" s="934"/>
      <c r="ADM20" s="934"/>
      <c r="ADN20" s="934"/>
      <c r="ADO20" s="934"/>
      <c r="ADP20" s="934"/>
      <c r="ADQ20" s="934"/>
      <c r="ADR20" s="934"/>
      <c r="ADS20" s="934"/>
      <c r="ADT20" s="934"/>
      <c r="ADU20" s="934"/>
      <c r="ADV20" s="934"/>
      <c r="ADW20" s="934"/>
      <c r="ADX20" s="934"/>
      <c r="ADY20" s="934"/>
      <c r="ADZ20" s="934"/>
      <c r="AEA20" s="934"/>
      <c r="AEB20" s="934"/>
      <c r="AEC20" s="934"/>
      <c r="AED20" s="934"/>
      <c r="AEE20" s="934"/>
      <c r="AEF20" s="934"/>
      <c r="AEG20" s="934"/>
      <c r="AEH20" s="934"/>
      <c r="AEI20" s="934"/>
      <c r="AEJ20" s="934"/>
      <c r="AEK20" s="934"/>
      <c r="AEL20" s="934"/>
      <c r="AEM20" s="934"/>
      <c r="AEN20" s="934"/>
      <c r="AEO20" s="934"/>
      <c r="AEP20" s="934"/>
      <c r="AEQ20" s="934"/>
      <c r="AER20" s="934"/>
      <c r="AES20" s="934"/>
      <c r="AET20" s="934"/>
      <c r="AEU20" s="934"/>
      <c r="AEV20" s="934"/>
      <c r="AEW20" s="934"/>
      <c r="AEX20" s="934"/>
      <c r="AEY20" s="934"/>
      <c r="AEZ20" s="934"/>
      <c r="AFA20" s="934"/>
      <c r="AFB20" s="934"/>
      <c r="AFC20" s="934"/>
      <c r="AFD20" s="934"/>
      <c r="AFE20" s="934"/>
      <c r="AFF20" s="934"/>
      <c r="AFG20" s="934"/>
      <c r="AFH20" s="934"/>
      <c r="AFI20" s="934"/>
      <c r="AFJ20" s="934"/>
      <c r="AFK20" s="934"/>
      <c r="AFL20" s="934"/>
      <c r="AFM20" s="934"/>
      <c r="AFN20" s="934"/>
      <c r="AFO20" s="934"/>
      <c r="AFP20" s="934"/>
      <c r="AFQ20" s="934"/>
      <c r="AFR20" s="934"/>
      <c r="AFS20" s="934"/>
      <c r="AFT20" s="934"/>
      <c r="AFU20" s="934"/>
      <c r="AFV20" s="934"/>
      <c r="AFW20" s="934"/>
      <c r="AFX20" s="934"/>
      <c r="AFY20" s="934"/>
      <c r="AFZ20" s="934"/>
      <c r="AGA20" s="934"/>
      <c r="AGB20" s="934"/>
      <c r="AGC20" s="934"/>
      <c r="AGD20" s="934"/>
      <c r="AGE20" s="934"/>
      <c r="AGF20" s="934"/>
      <c r="AGG20" s="934"/>
      <c r="AGH20" s="934"/>
      <c r="AGI20" s="934"/>
      <c r="AGJ20" s="934"/>
      <c r="AGK20" s="934"/>
      <c r="AGL20" s="934"/>
      <c r="AGM20" s="934"/>
      <c r="AGN20" s="934"/>
      <c r="AGO20" s="934"/>
      <c r="AGP20" s="934"/>
      <c r="AGQ20" s="934"/>
      <c r="AGR20" s="934"/>
      <c r="AGS20" s="934"/>
      <c r="AGT20" s="934"/>
      <c r="AGU20" s="934"/>
      <c r="AGV20" s="934"/>
      <c r="AGW20" s="934"/>
      <c r="AGX20" s="934"/>
      <c r="AGY20" s="934"/>
      <c r="AGZ20" s="934"/>
      <c r="AHA20" s="934"/>
      <c r="AHB20" s="934"/>
      <c r="AHC20" s="934"/>
      <c r="AHD20" s="934"/>
      <c r="AHE20" s="934"/>
      <c r="AHF20" s="934"/>
      <c r="AHG20" s="934"/>
      <c r="AHH20" s="934"/>
      <c r="AHI20" s="934"/>
      <c r="AHJ20" s="934"/>
      <c r="AHK20" s="934"/>
      <c r="AHL20" s="934"/>
      <c r="AHM20" s="934"/>
      <c r="AHN20" s="934"/>
      <c r="AHO20" s="934"/>
      <c r="AHP20" s="934"/>
      <c r="AHQ20" s="934"/>
      <c r="AHR20" s="934"/>
      <c r="AHS20" s="934"/>
      <c r="AHT20" s="934"/>
      <c r="AHU20" s="934"/>
      <c r="AHV20" s="934"/>
      <c r="AHW20" s="934"/>
      <c r="AHX20" s="934"/>
      <c r="AHY20" s="934"/>
      <c r="AHZ20" s="934"/>
      <c r="AIA20" s="934"/>
      <c r="AIB20" s="934"/>
      <c r="AIC20" s="934"/>
      <c r="AID20" s="934"/>
      <c r="AIE20" s="934"/>
      <c r="AIF20" s="934"/>
      <c r="AIG20" s="934"/>
      <c r="AIH20" s="934"/>
      <c r="AII20" s="934"/>
      <c r="AIJ20" s="934"/>
      <c r="AIK20" s="934"/>
      <c r="AIL20" s="934"/>
      <c r="AIM20" s="934"/>
      <c r="AIN20" s="934"/>
      <c r="AIO20" s="934"/>
      <c r="AIP20" s="934"/>
      <c r="AIQ20" s="934"/>
      <c r="AIR20" s="934"/>
      <c r="AIS20" s="934"/>
      <c r="AIT20" s="934"/>
      <c r="AIU20" s="934"/>
      <c r="AIV20" s="934"/>
      <c r="AIW20" s="934"/>
      <c r="AIX20" s="934"/>
      <c r="AIY20" s="934"/>
      <c r="AIZ20" s="934"/>
      <c r="AJA20" s="934"/>
      <c r="AJB20" s="934"/>
      <c r="AJC20" s="934"/>
      <c r="AJD20" s="934"/>
      <c r="AJE20" s="934"/>
      <c r="AJF20" s="934"/>
      <c r="AJG20" s="934"/>
      <c r="AJH20" s="934"/>
      <c r="AJI20" s="934"/>
      <c r="AJJ20" s="934"/>
      <c r="AJK20" s="934"/>
      <c r="AJL20" s="934"/>
      <c r="AJM20" s="934"/>
      <c r="AJN20" s="934"/>
      <c r="AJO20" s="934"/>
      <c r="AJP20" s="934"/>
      <c r="AJQ20" s="934"/>
      <c r="AJR20" s="934"/>
      <c r="AJS20" s="934"/>
      <c r="AJT20" s="934"/>
      <c r="AJU20" s="934"/>
      <c r="AJV20" s="934"/>
      <c r="AJW20" s="934"/>
      <c r="AJX20" s="934"/>
      <c r="AJY20" s="934"/>
      <c r="AJZ20" s="934"/>
      <c r="AKA20" s="934"/>
      <c r="AKB20" s="934"/>
      <c r="AKC20" s="934"/>
      <c r="AKD20" s="934"/>
      <c r="AKE20" s="934"/>
      <c r="AKF20" s="934"/>
      <c r="AKG20" s="934"/>
      <c r="AKH20" s="934"/>
      <c r="AKI20" s="934"/>
      <c r="AKJ20" s="934"/>
      <c r="AKK20" s="934"/>
      <c r="AKL20" s="934"/>
      <c r="AKM20" s="934"/>
      <c r="AKN20" s="934"/>
      <c r="AKO20" s="934"/>
      <c r="AKP20" s="934"/>
      <c r="AKQ20" s="934"/>
      <c r="AKR20" s="934"/>
      <c r="AKS20" s="934"/>
      <c r="AKT20" s="934"/>
      <c r="AKU20" s="934"/>
      <c r="AKV20" s="934"/>
      <c r="AKW20" s="934"/>
      <c r="AKX20" s="934"/>
      <c r="AKY20" s="934"/>
      <c r="AKZ20" s="934"/>
      <c r="ALA20" s="934"/>
      <c r="ALB20" s="934"/>
      <c r="ALC20" s="934"/>
      <c r="ALD20" s="934"/>
      <c r="ALE20" s="934"/>
      <c r="ALF20" s="934"/>
      <c r="ALG20" s="934"/>
      <c r="ALH20" s="934"/>
      <c r="ALI20" s="934"/>
      <c r="ALJ20" s="934"/>
      <c r="ALK20" s="934"/>
      <c r="ALL20" s="934"/>
      <c r="ALM20" s="934"/>
      <c r="ALN20" s="934"/>
      <c r="ALO20" s="934"/>
      <c r="ALP20" s="934"/>
      <c r="ALQ20" s="934"/>
      <c r="ALR20" s="934"/>
      <c r="ALS20" s="934"/>
      <c r="ALT20" s="934"/>
      <c r="ALU20" s="934"/>
      <c r="ALV20" s="934"/>
      <c r="ALW20" s="934"/>
      <c r="ALX20" s="934"/>
      <c r="ALY20" s="934"/>
      <c r="ALZ20" s="934"/>
      <c r="AMA20" s="934"/>
      <c r="AMB20" s="934"/>
      <c r="AMC20" s="934"/>
      <c r="AMD20" s="934"/>
      <c r="AME20" s="934"/>
      <c r="AMF20" s="934"/>
      <c r="AMG20" s="934"/>
      <c r="AMH20" s="934"/>
      <c r="AMI20" s="934"/>
      <c r="AMJ20" s="934"/>
      <c r="AMK20" s="934"/>
      <c r="AML20" s="934"/>
      <c r="AMM20" s="934"/>
      <c r="AMN20" s="934"/>
      <c r="AMO20" s="934"/>
      <c r="AMP20" s="934"/>
      <c r="AMQ20" s="934"/>
      <c r="AMR20" s="934"/>
      <c r="AMS20" s="934"/>
      <c r="AMT20" s="934"/>
      <c r="AMU20" s="934"/>
      <c r="AMV20" s="934"/>
      <c r="AMW20" s="934"/>
      <c r="AMX20" s="934"/>
      <c r="AMY20" s="934"/>
      <c r="AMZ20" s="934"/>
      <c r="ANA20" s="934"/>
      <c r="ANB20" s="934"/>
      <c r="ANC20" s="934"/>
      <c r="AND20" s="934"/>
      <c r="ANE20" s="934"/>
      <c r="ANF20" s="934"/>
      <c r="ANG20" s="934"/>
      <c r="ANH20" s="934"/>
      <c r="ANI20" s="934"/>
      <c r="ANJ20" s="934"/>
      <c r="ANK20" s="934"/>
      <c r="ANL20" s="934"/>
      <c r="ANM20" s="934"/>
      <c r="ANN20" s="934"/>
      <c r="ANO20" s="934"/>
      <c r="ANP20" s="934"/>
      <c r="ANQ20" s="934"/>
      <c r="ANR20" s="934"/>
      <c r="ANS20" s="934"/>
      <c r="ANT20" s="934"/>
      <c r="ANU20" s="934"/>
      <c r="ANV20" s="934"/>
      <c r="ANW20" s="934"/>
      <c r="ANX20" s="934"/>
      <c r="ANY20" s="934"/>
      <c r="ANZ20" s="934"/>
      <c r="AOA20" s="934"/>
      <c r="AOB20" s="934"/>
      <c r="AOC20" s="934"/>
      <c r="AOD20" s="934"/>
      <c r="AOE20" s="934"/>
      <c r="AOF20" s="934"/>
      <c r="AOG20" s="934"/>
      <c r="AOH20" s="934"/>
      <c r="AOI20" s="934"/>
      <c r="AOJ20" s="934"/>
      <c r="AOK20" s="934"/>
      <c r="AOL20" s="934"/>
      <c r="AOM20" s="934"/>
      <c r="AON20" s="934"/>
      <c r="AOO20" s="934"/>
      <c r="AOP20" s="934"/>
      <c r="AOQ20" s="934"/>
      <c r="AOR20" s="934"/>
      <c r="AOS20" s="934"/>
      <c r="AOT20" s="934"/>
      <c r="AOU20" s="934"/>
      <c r="AOV20" s="934"/>
      <c r="AOW20" s="934"/>
      <c r="AOX20" s="934"/>
      <c r="AOY20" s="934"/>
      <c r="AOZ20" s="934"/>
      <c r="APA20" s="934"/>
      <c r="APB20" s="934"/>
      <c r="APC20" s="934"/>
      <c r="APD20" s="934"/>
      <c r="APE20" s="934"/>
      <c r="APF20" s="934"/>
      <c r="APG20" s="934"/>
      <c r="APH20" s="934"/>
      <c r="API20" s="934"/>
      <c r="APJ20" s="934"/>
      <c r="APK20" s="934"/>
      <c r="APL20" s="934"/>
      <c r="APM20" s="934"/>
      <c r="APN20" s="934"/>
      <c r="APO20" s="934"/>
      <c r="APP20" s="934"/>
      <c r="APQ20" s="934"/>
      <c r="APR20" s="934"/>
      <c r="APS20" s="934"/>
      <c r="APT20" s="934"/>
      <c r="APU20" s="934"/>
      <c r="APV20" s="934"/>
      <c r="APW20" s="934"/>
      <c r="APX20" s="934"/>
      <c r="APY20" s="934"/>
      <c r="APZ20" s="934"/>
      <c r="AQA20" s="934"/>
      <c r="AQB20" s="934"/>
      <c r="AQC20" s="934"/>
      <c r="AQD20" s="934"/>
      <c r="AQE20" s="934"/>
      <c r="AQF20" s="934"/>
      <c r="AQG20" s="934"/>
      <c r="AQH20" s="934"/>
      <c r="AQI20" s="934"/>
      <c r="AQJ20" s="934"/>
      <c r="AQK20" s="934"/>
      <c r="AQL20" s="934"/>
      <c r="AQM20" s="934"/>
      <c r="AQN20" s="934"/>
      <c r="AQO20" s="934"/>
      <c r="AQP20" s="934"/>
      <c r="AQQ20" s="934"/>
      <c r="AQR20" s="934"/>
      <c r="AQS20" s="934"/>
      <c r="AQT20" s="934"/>
      <c r="AQU20" s="934"/>
      <c r="AQV20" s="934"/>
      <c r="AQW20" s="934"/>
      <c r="AQX20" s="934"/>
      <c r="AQY20" s="934"/>
      <c r="AQZ20" s="934"/>
      <c r="ARA20" s="934"/>
      <c r="ARB20" s="934"/>
      <c r="ARC20" s="934"/>
      <c r="ARD20" s="934"/>
      <c r="ARE20" s="934"/>
      <c r="ARF20" s="934"/>
      <c r="ARG20" s="934"/>
      <c r="ARH20" s="934"/>
      <c r="ARI20" s="934"/>
      <c r="ARJ20" s="934"/>
      <c r="ARK20" s="934"/>
      <c r="ARL20" s="934"/>
      <c r="ARM20" s="934"/>
      <c r="ARN20" s="934"/>
      <c r="ARO20" s="934"/>
      <c r="ARP20" s="934"/>
      <c r="ARQ20" s="934"/>
      <c r="ARR20" s="934"/>
      <c r="ARS20" s="934"/>
      <c r="ART20" s="934"/>
      <c r="ARU20" s="934"/>
      <c r="ARV20" s="934"/>
      <c r="ARW20" s="934"/>
      <c r="ARX20" s="934"/>
      <c r="ARY20" s="934"/>
      <c r="ARZ20" s="934"/>
      <c r="ASA20" s="934"/>
      <c r="ASB20" s="934"/>
      <c r="ASC20" s="934"/>
      <c r="ASD20" s="934"/>
      <c r="ASE20" s="934"/>
      <c r="ASF20" s="934"/>
      <c r="ASG20" s="934"/>
      <c r="ASH20" s="934"/>
      <c r="ASI20" s="934"/>
      <c r="ASJ20" s="934"/>
      <c r="ASK20" s="934"/>
      <c r="ASL20" s="934"/>
      <c r="ASM20" s="934"/>
      <c r="ASN20" s="934"/>
      <c r="ASO20" s="934"/>
      <c r="ASP20" s="934"/>
      <c r="ASQ20" s="934"/>
      <c r="ASR20" s="934"/>
      <c r="ASS20" s="934"/>
      <c r="AST20" s="934"/>
      <c r="ASU20" s="934"/>
      <c r="ASV20" s="934"/>
      <c r="ASW20" s="934"/>
      <c r="ASX20" s="934"/>
      <c r="ASY20" s="934"/>
      <c r="ASZ20" s="934"/>
      <c r="ATA20" s="934"/>
      <c r="ATB20" s="934"/>
      <c r="ATC20" s="934"/>
      <c r="ATD20" s="934"/>
      <c r="ATE20" s="934"/>
      <c r="ATF20" s="934"/>
      <c r="ATG20" s="934"/>
      <c r="ATH20" s="934"/>
      <c r="ATI20" s="934"/>
      <c r="ATJ20" s="934"/>
      <c r="ATK20" s="934"/>
      <c r="ATL20" s="934"/>
      <c r="ATM20" s="934"/>
      <c r="ATN20" s="934"/>
      <c r="ATO20" s="934"/>
      <c r="ATP20" s="934"/>
      <c r="ATQ20" s="934"/>
      <c r="ATR20" s="934"/>
      <c r="ATS20" s="934"/>
      <c r="ATT20" s="934"/>
      <c r="ATU20" s="934"/>
      <c r="ATV20" s="934"/>
      <c r="ATW20" s="934"/>
      <c r="ATX20" s="934"/>
      <c r="ATY20" s="934"/>
      <c r="ATZ20" s="934"/>
      <c r="AUA20" s="934"/>
      <c r="AUB20" s="934"/>
      <c r="AUC20" s="934"/>
      <c r="AUD20" s="934"/>
      <c r="AUE20" s="934"/>
      <c r="AUF20" s="934"/>
      <c r="AUG20" s="934"/>
      <c r="AUH20" s="934"/>
      <c r="AUI20" s="934"/>
      <c r="AUJ20" s="934"/>
      <c r="AUK20" s="934"/>
      <c r="AUL20" s="934"/>
      <c r="AUM20" s="934"/>
      <c r="AUN20" s="934"/>
      <c r="AUO20" s="934"/>
      <c r="AUP20" s="934"/>
      <c r="AUQ20" s="934"/>
      <c r="AUR20" s="934"/>
      <c r="AUS20" s="934"/>
      <c r="AUT20" s="934"/>
      <c r="AUU20" s="934"/>
      <c r="AUV20" s="934"/>
      <c r="AUW20" s="934"/>
      <c r="AUX20" s="934"/>
      <c r="AUY20" s="934"/>
      <c r="AUZ20" s="934"/>
      <c r="AVA20" s="934"/>
      <c r="AVB20" s="934"/>
      <c r="AVC20" s="934"/>
      <c r="AVD20" s="934"/>
      <c r="AVE20" s="934"/>
      <c r="AVF20" s="934"/>
      <c r="AVG20" s="934"/>
      <c r="AVH20" s="934"/>
      <c r="AVI20" s="934"/>
      <c r="AVJ20" s="934"/>
      <c r="AVK20" s="934"/>
      <c r="AVL20" s="934"/>
      <c r="AVM20" s="934"/>
      <c r="AVN20" s="934"/>
      <c r="AVO20" s="934"/>
      <c r="AVP20" s="934"/>
      <c r="AVQ20" s="934"/>
      <c r="AVR20" s="934"/>
      <c r="AVS20" s="934"/>
      <c r="AVT20" s="934"/>
      <c r="AVU20" s="934"/>
      <c r="AVV20" s="934"/>
      <c r="AVW20" s="934"/>
      <c r="AVX20" s="934"/>
      <c r="AVY20" s="934"/>
      <c r="AVZ20" s="934"/>
      <c r="AWA20" s="934"/>
      <c r="AWB20" s="934"/>
      <c r="AWC20" s="934"/>
      <c r="AWD20" s="934"/>
      <c r="AWE20" s="934"/>
      <c r="AWF20" s="934"/>
      <c r="AWG20" s="934"/>
      <c r="AWH20" s="934"/>
      <c r="AWI20" s="934"/>
      <c r="AWJ20" s="934"/>
      <c r="AWK20" s="934"/>
      <c r="AWL20" s="934"/>
      <c r="AWM20" s="934"/>
      <c r="AWN20" s="934"/>
      <c r="AWO20" s="934"/>
      <c r="AWP20" s="934"/>
      <c r="AWQ20" s="934"/>
      <c r="AWR20" s="934"/>
      <c r="AWS20" s="934"/>
      <c r="AWT20" s="934"/>
      <c r="AWU20" s="934"/>
      <c r="AWV20" s="934"/>
      <c r="AWW20" s="934"/>
      <c r="AWX20" s="934"/>
      <c r="AWY20" s="934"/>
      <c r="AWZ20" s="934"/>
      <c r="AXA20" s="934"/>
      <c r="AXB20" s="934"/>
      <c r="AXC20" s="934"/>
      <c r="AXD20" s="934"/>
      <c r="AXE20" s="934"/>
      <c r="AXF20" s="934"/>
      <c r="AXG20" s="934"/>
      <c r="AXH20" s="934"/>
      <c r="AXI20" s="934"/>
      <c r="AXJ20" s="934"/>
      <c r="AXK20" s="934"/>
      <c r="AXL20" s="934"/>
      <c r="AXM20" s="934"/>
      <c r="AXN20" s="934"/>
      <c r="AXO20" s="934"/>
      <c r="AXP20" s="934"/>
      <c r="AXQ20" s="934"/>
      <c r="AXR20" s="934"/>
      <c r="AXS20" s="934"/>
      <c r="AXT20" s="934"/>
      <c r="AXU20" s="934"/>
      <c r="AXV20" s="934"/>
      <c r="AXW20" s="934"/>
      <c r="AXX20" s="934"/>
      <c r="AXY20" s="934"/>
      <c r="AXZ20" s="934"/>
      <c r="AYA20" s="934"/>
      <c r="AYB20" s="934"/>
      <c r="AYC20" s="934"/>
      <c r="AYD20" s="934"/>
      <c r="AYE20" s="934"/>
      <c r="AYF20" s="934"/>
      <c r="AYG20" s="934"/>
      <c r="AYH20" s="934"/>
      <c r="AYI20" s="934"/>
      <c r="AYJ20" s="934"/>
      <c r="AYK20" s="934"/>
      <c r="AYL20" s="934"/>
      <c r="AYM20" s="934"/>
      <c r="AYN20" s="934"/>
      <c r="AYO20" s="934"/>
      <c r="AYP20" s="934"/>
      <c r="AYQ20" s="934"/>
      <c r="AYR20" s="934"/>
      <c r="AYS20" s="934"/>
      <c r="AYT20" s="934"/>
      <c r="AYU20" s="934"/>
      <c r="AYV20" s="934"/>
      <c r="AYW20" s="934"/>
      <c r="AYX20" s="934"/>
      <c r="AYY20" s="934"/>
      <c r="AYZ20" s="934"/>
      <c r="AZA20" s="934"/>
      <c r="AZB20" s="934"/>
      <c r="AZC20" s="934"/>
      <c r="AZD20" s="934"/>
      <c r="AZE20" s="934"/>
      <c r="AZF20" s="934"/>
      <c r="AZG20" s="934"/>
      <c r="AZH20" s="934"/>
      <c r="AZI20" s="934"/>
      <c r="AZJ20" s="934"/>
      <c r="AZK20" s="934"/>
      <c r="AZL20" s="934"/>
      <c r="AZM20" s="934"/>
      <c r="AZN20" s="934"/>
      <c r="AZO20" s="934"/>
      <c r="AZP20" s="934"/>
      <c r="AZQ20" s="934"/>
      <c r="AZR20" s="934"/>
      <c r="AZS20" s="934"/>
      <c r="AZT20" s="934"/>
      <c r="AZU20" s="934"/>
      <c r="AZV20" s="934"/>
      <c r="AZW20" s="934"/>
      <c r="AZX20" s="934"/>
      <c r="AZY20" s="934"/>
      <c r="AZZ20" s="934"/>
      <c r="BAA20" s="934"/>
      <c r="BAB20" s="934"/>
      <c r="BAC20" s="934"/>
      <c r="BAD20" s="934"/>
      <c r="BAE20" s="934"/>
      <c r="BAF20" s="934"/>
      <c r="BAG20" s="934"/>
      <c r="BAH20" s="934"/>
      <c r="BAI20" s="934"/>
      <c r="BAJ20" s="934"/>
      <c r="BAK20" s="934"/>
      <c r="BAL20" s="934"/>
      <c r="BAM20" s="934"/>
      <c r="BAN20" s="934"/>
      <c r="BAO20" s="934"/>
      <c r="BAP20" s="934"/>
      <c r="BAQ20" s="934"/>
      <c r="BAR20" s="934"/>
      <c r="BAS20" s="934"/>
      <c r="BAT20" s="934"/>
      <c r="BAU20" s="934"/>
      <c r="BAV20" s="934"/>
      <c r="BAW20" s="934"/>
      <c r="BAX20" s="934"/>
      <c r="BAY20" s="934"/>
      <c r="BAZ20" s="934"/>
      <c r="BBA20" s="934"/>
      <c r="BBB20" s="934"/>
      <c r="BBC20" s="934"/>
      <c r="BBD20" s="934"/>
      <c r="BBE20" s="934"/>
      <c r="BBF20" s="934"/>
      <c r="BBG20" s="934"/>
      <c r="BBH20" s="934"/>
      <c r="BBI20" s="934"/>
      <c r="BBJ20" s="934"/>
      <c r="BBK20" s="934"/>
      <c r="BBL20" s="934"/>
      <c r="BBM20" s="934"/>
      <c r="BBN20" s="934"/>
      <c r="BBO20" s="934"/>
      <c r="BBP20" s="934"/>
      <c r="BBQ20" s="934"/>
      <c r="BBR20" s="934"/>
      <c r="BBS20" s="934"/>
      <c r="BBT20" s="934"/>
      <c r="BBU20" s="934"/>
      <c r="BBV20" s="934"/>
      <c r="BBW20" s="934"/>
      <c r="BBX20" s="934"/>
      <c r="BBY20" s="934"/>
      <c r="BBZ20" s="934"/>
      <c r="BCA20" s="934"/>
      <c r="BCB20" s="934"/>
      <c r="BCC20" s="934"/>
      <c r="BCD20" s="934"/>
      <c r="BCE20" s="934"/>
      <c r="BCF20" s="934"/>
      <c r="BCG20" s="934"/>
      <c r="BCH20" s="934"/>
      <c r="BCI20" s="934"/>
      <c r="BCJ20" s="934"/>
      <c r="BCK20" s="934"/>
      <c r="BCL20" s="934"/>
      <c r="BCM20" s="934"/>
      <c r="BCN20" s="934"/>
      <c r="BCO20" s="934"/>
      <c r="BCP20" s="934"/>
      <c r="BCQ20" s="934"/>
      <c r="BCR20" s="934"/>
      <c r="BCS20" s="934"/>
      <c r="BCT20" s="934"/>
      <c r="BCU20" s="934"/>
      <c r="BCV20" s="934"/>
      <c r="BCW20" s="934"/>
      <c r="BCX20" s="934"/>
      <c r="BCY20" s="934"/>
      <c r="BCZ20" s="934"/>
      <c r="BDA20" s="934"/>
      <c r="BDB20" s="934"/>
      <c r="BDC20" s="934"/>
      <c r="BDD20" s="934"/>
      <c r="BDE20" s="934"/>
      <c r="BDF20" s="934"/>
      <c r="BDG20" s="934"/>
      <c r="BDH20" s="934"/>
      <c r="BDI20" s="934"/>
      <c r="BDJ20" s="934"/>
      <c r="BDK20" s="934"/>
      <c r="BDL20" s="934"/>
      <c r="BDM20" s="934"/>
      <c r="BDN20" s="934"/>
      <c r="BDO20" s="934"/>
      <c r="BDP20" s="934"/>
      <c r="BDQ20" s="934"/>
      <c r="BDR20" s="934"/>
      <c r="BDS20" s="934"/>
      <c r="BDT20" s="934"/>
      <c r="BDU20" s="934"/>
      <c r="BDV20" s="934"/>
      <c r="BDW20" s="934"/>
      <c r="BDX20" s="934"/>
      <c r="BDY20" s="934"/>
      <c r="BDZ20" s="934"/>
      <c r="BEA20" s="934"/>
      <c r="BEB20" s="934"/>
      <c r="BEC20" s="934"/>
      <c r="BED20" s="934"/>
      <c r="BEE20" s="934"/>
      <c r="BEF20" s="934"/>
      <c r="BEG20" s="934"/>
      <c r="BEH20" s="934"/>
      <c r="BEI20" s="934"/>
      <c r="BEJ20" s="934"/>
      <c r="BEK20" s="934"/>
      <c r="BEL20" s="934"/>
      <c r="BEM20" s="934"/>
      <c r="BEN20" s="934"/>
      <c r="BEO20" s="934"/>
      <c r="BEP20" s="934"/>
      <c r="BEQ20" s="934"/>
      <c r="BER20" s="934"/>
      <c r="BES20" s="934"/>
      <c r="BET20" s="934"/>
      <c r="BEU20" s="934"/>
      <c r="BEV20" s="934"/>
      <c r="BEW20" s="934"/>
      <c r="BEX20" s="934"/>
      <c r="BEY20" s="934"/>
      <c r="BEZ20" s="934"/>
      <c r="BFA20" s="934"/>
      <c r="BFB20" s="934"/>
      <c r="BFC20" s="934"/>
      <c r="BFD20" s="934"/>
      <c r="BFE20" s="934"/>
      <c r="BFF20" s="934"/>
      <c r="BFG20" s="934"/>
      <c r="BFH20" s="934"/>
      <c r="BFI20" s="934"/>
      <c r="BFJ20" s="934"/>
      <c r="BFK20" s="934"/>
      <c r="BFL20" s="934"/>
      <c r="BFM20" s="934"/>
      <c r="BFN20" s="934"/>
      <c r="BFO20" s="934"/>
      <c r="BFP20" s="934"/>
      <c r="BFQ20" s="934"/>
      <c r="BFR20" s="934"/>
      <c r="BFS20" s="934"/>
      <c r="BFT20" s="934"/>
      <c r="BFU20" s="934"/>
      <c r="BFV20" s="934"/>
      <c r="BFW20" s="934"/>
      <c r="BFX20" s="934"/>
      <c r="BFY20" s="934"/>
      <c r="BFZ20" s="934"/>
      <c r="BGA20" s="934"/>
      <c r="BGB20" s="934"/>
      <c r="BGC20" s="934"/>
      <c r="BGD20" s="934"/>
      <c r="BGE20" s="934"/>
      <c r="BGF20" s="934"/>
      <c r="BGG20" s="934"/>
      <c r="BGH20" s="934"/>
      <c r="BGI20" s="934"/>
      <c r="BGJ20" s="934"/>
      <c r="BGK20" s="934"/>
      <c r="BGL20" s="934"/>
      <c r="BGM20" s="934"/>
      <c r="BGN20" s="934"/>
      <c r="BGO20" s="934"/>
      <c r="BGP20" s="934"/>
      <c r="BGQ20" s="934"/>
      <c r="BGR20" s="934"/>
      <c r="BGS20" s="934"/>
      <c r="BGT20" s="934"/>
      <c r="BGU20" s="934"/>
      <c r="BGV20" s="934"/>
      <c r="BGW20" s="934"/>
      <c r="BGX20" s="934"/>
      <c r="BGY20" s="934"/>
      <c r="BGZ20" s="934"/>
      <c r="BHA20" s="934"/>
      <c r="BHB20" s="934"/>
      <c r="BHC20" s="934"/>
      <c r="BHD20" s="934"/>
      <c r="BHE20" s="934"/>
      <c r="BHF20" s="934"/>
      <c r="BHG20" s="934"/>
      <c r="BHH20" s="934"/>
      <c r="BHI20" s="934"/>
      <c r="BHJ20" s="934"/>
      <c r="BHK20" s="934"/>
      <c r="BHL20" s="934"/>
      <c r="BHM20" s="934"/>
      <c r="BHN20" s="934"/>
      <c r="BHO20" s="934"/>
      <c r="BHP20" s="934"/>
      <c r="BHQ20" s="934"/>
      <c r="BHR20" s="934"/>
      <c r="BHS20" s="934"/>
      <c r="BHT20" s="934"/>
      <c r="BHU20" s="934"/>
      <c r="BHV20" s="934"/>
      <c r="BHW20" s="934"/>
      <c r="BHX20" s="934"/>
      <c r="BHY20" s="934"/>
      <c r="BHZ20" s="934"/>
      <c r="BIA20" s="934"/>
      <c r="BIB20" s="934"/>
      <c r="BIC20" s="934"/>
      <c r="BID20" s="934"/>
      <c r="BIE20" s="934"/>
      <c r="BIF20" s="934"/>
      <c r="BIG20" s="934"/>
      <c r="BIH20" s="934"/>
      <c r="BII20" s="934"/>
      <c r="BIJ20" s="934"/>
      <c r="BIK20" s="934"/>
      <c r="BIL20" s="934"/>
      <c r="BIM20" s="934"/>
      <c r="BIN20" s="934"/>
      <c r="BIO20" s="934"/>
      <c r="BIP20" s="934"/>
      <c r="BIQ20" s="934"/>
      <c r="BIR20" s="934"/>
      <c r="BIS20" s="934"/>
      <c r="BIT20" s="934"/>
      <c r="BIU20" s="934"/>
      <c r="BIV20" s="934"/>
      <c r="BIW20" s="934"/>
      <c r="BIX20" s="934"/>
      <c r="BIY20" s="934"/>
      <c r="BIZ20" s="934"/>
      <c r="BJA20" s="934"/>
      <c r="BJB20" s="934"/>
      <c r="BJC20" s="934"/>
      <c r="BJD20" s="934"/>
      <c r="BJE20" s="934"/>
      <c r="BJF20" s="934"/>
      <c r="BJG20" s="934"/>
      <c r="BJH20" s="934"/>
      <c r="BJI20" s="934"/>
      <c r="BJJ20" s="934"/>
      <c r="BJK20" s="934"/>
      <c r="BJL20" s="934"/>
      <c r="BJM20" s="934"/>
      <c r="BJN20" s="934"/>
      <c r="BJO20" s="934"/>
      <c r="BJP20" s="934"/>
      <c r="BJQ20" s="934"/>
      <c r="BJR20" s="934"/>
      <c r="BJS20" s="934"/>
      <c r="BJT20" s="934"/>
      <c r="BJU20" s="934"/>
      <c r="BJV20" s="934"/>
      <c r="BJW20" s="934"/>
      <c r="BJX20" s="934"/>
      <c r="BJY20" s="934"/>
      <c r="BJZ20" s="934"/>
      <c r="BKA20" s="934"/>
      <c r="BKB20" s="934"/>
      <c r="BKC20" s="934"/>
      <c r="BKD20" s="934"/>
      <c r="BKE20" s="934"/>
      <c r="BKF20" s="934"/>
      <c r="BKG20" s="934"/>
      <c r="BKH20" s="934"/>
      <c r="BKI20" s="934"/>
      <c r="BKJ20" s="934"/>
      <c r="BKK20" s="934"/>
      <c r="BKL20" s="934"/>
      <c r="BKM20" s="934"/>
      <c r="BKN20" s="934"/>
      <c r="BKO20" s="934"/>
      <c r="BKP20" s="934"/>
      <c r="BKQ20" s="934"/>
      <c r="BKR20" s="934"/>
      <c r="BKS20" s="934"/>
      <c r="BKT20" s="934"/>
      <c r="BKU20" s="934"/>
      <c r="BKV20" s="934"/>
      <c r="BKW20" s="934"/>
      <c r="BKX20" s="934"/>
      <c r="BKY20" s="934"/>
      <c r="BKZ20" s="934"/>
      <c r="BLA20" s="934"/>
      <c r="BLB20" s="934"/>
      <c r="BLC20" s="934"/>
      <c r="BLD20" s="934"/>
      <c r="BLE20" s="934"/>
      <c r="BLF20" s="934"/>
      <c r="BLG20" s="934"/>
      <c r="BLH20" s="934"/>
      <c r="BLI20" s="934"/>
      <c r="BLJ20" s="934"/>
      <c r="BLK20" s="934"/>
      <c r="BLL20" s="934"/>
      <c r="BLM20" s="934"/>
      <c r="BLN20" s="934"/>
      <c r="BLO20" s="934"/>
      <c r="BLP20" s="934"/>
      <c r="BLQ20" s="934"/>
      <c r="BLR20" s="934"/>
      <c r="BLS20" s="934"/>
      <c r="BLT20" s="934"/>
      <c r="BLU20" s="934"/>
      <c r="BLV20" s="934"/>
      <c r="BLW20" s="934"/>
      <c r="BLX20" s="934"/>
      <c r="BLY20" s="934"/>
      <c r="BLZ20" s="934"/>
      <c r="BMA20" s="934"/>
      <c r="BMB20" s="934"/>
      <c r="BMC20" s="934"/>
      <c r="BMD20" s="934"/>
      <c r="BME20" s="934"/>
      <c r="BMF20" s="934"/>
      <c r="BMG20" s="934"/>
      <c r="BMH20" s="934"/>
      <c r="BMI20" s="934"/>
      <c r="BMJ20" s="934"/>
      <c r="BMK20" s="934"/>
      <c r="BML20" s="934"/>
      <c r="BMM20" s="934"/>
      <c r="BMN20" s="934"/>
      <c r="BMO20" s="934"/>
      <c r="BMP20" s="934"/>
      <c r="BMQ20" s="934"/>
      <c r="BMR20" s="934"/>
      <c r="BMS20" s="934"/>
      <c r="BMT20" s="934"/>
      <c r="BMU20" s="934"/>
      <c r="BMV20" s="934"/>
      <c r="BMW20" s="934"/>
      <c r="BMX20" s="934"/>
      <c r="BMY20" s="934"/>
      <c r="BMZ20" s="934"/>
      <c r="BNA20" s="934"/>
      <c r="BNB20" s="934"/>
      <c r="BNC20" s="934"/>
      <c r="BND20" s="934"/>
      <c r="BNE20" s="934"/>
      <c r="BNF20" s="934"/>
      <c r="BNG20" s="934"/>
      <c r="BNH20" s="934"/>
      <c r="BNI20" s="934"/>
      <c r="BNJ20" s="934"/>
      <c r="BNK20" s="934"/>
      <c r="BNL20" s="934"/>
      <c r="BNM20" s="934"/>
      <c r="BNN20" s="934"/>
      <c r="BNO20" s="934"/>
      <c r="BNP20" s="934"/>
      <c r="BNQ20" s="934"/>
      <c r="BNR20" s="934"/>
      <c r="BNS20" s="934"/>
      <c r="BNT20" s="934"/>
      <c r="BNU20" s="934"/>
      <c r="BNV20" s="934"/>
      <c r="BNW20" s="934"/>
      <c r="BNX20" s="934"/>
      <c r="BNY20" s="934"/>
      <c r="BNZ20" s="934"/>
      <c r="BOA20" s="934"/>
      <c r="BOB20" s="934"/>
      <c r="BOC20" s="934"/>
      <c r="BOD20" s="934"/>
      <c r="BOE20" s="934"/>
      <c r="BOF20" s="934"/>
      <c r="BOG20" s="934"/>
      <c r="BOH20" s="934"/>
      <c r="BOI20" s="934"/>
      <c r="BOJ20" s="934"/>
      <c r="BOK20" s="934"/>
      <c r="BOL20" s="934"/>
      <c r="BOM20" s="934"/>
      <c r="BON20" s="934"/>
      <c r="BOO20" s="934"/>
      <c r="BOP20" s="934"/>
      <c r="BOQ20" s="934"/>
      <c r="BOR20" s="934"/>
      <c r="BOS20" s="934"/>
      <c r="BOT20" s="934"/>
      <c r="BOU20" s="934"/>
      <c r="BOV20" s="934"/>
      <c r="BOW20" s="934"/>
      <c r="BOX20" s="934"/>
      <c r="BOY20" s="934"/>
      <c r="BOZ20" s="934"/>
      <c r="BPA20" s="934"/>
      <c r="BPB20" s="934"/>
      <c r="BPC20" s="934"/>
      <c r="BPD20" s="934"/>
      <c r="BPE20" s="934"/>
      <c r="BPF20" s="934"/>
      <c r="BPG20" s="934"/>
      <c r="BPH20" s="934"/>
      <c r="BPI20" s="934"/>
      <c r="BPJ20" s="934"/>
      <c r="BPK20" s="934"/>
      <c r="BPL20" s="934"/>
      <c r="BPM20" s="934"/>
      <c r="BPN20" s="934"/>
      <c r="BPO20" s="934"/>
      <c r="BPP20" s="934"/>
      <c r="BPQ20" s="934"/>
      <c r="BPR20" s="934"/>
      <c r="BPS20" s="934"/>
      <c r="BPT20" s="934"/>
      <c r="BPU20" s="934"/>
      <c r="BPV20" s="934"/>
      <c r="BPW20" s="934"/>
      <c r="BPX20" s="934"/>
      <c r="BPY20" s="934"/>
      <c r="BPZ20" s="934"/>
      <c r="BQA20" s="934"/>
      <c r="BQB20" s="934"/>
      <c r="BQC20" s="934"/>
      <c r="BQD20" s="934"/>
      <c r="BQE20" s="934"/>
      <c r="BQF20" s="934"/>
      <c r="BQG20" s="934"/>
      <c r="BQH20" s="934"/>
      <c r="BQI20" s="934"/>
      <c r="BQJ20" s="934"/>
      <c r="BQK20" s="934"/>
      <c r="BQL20" s="934"/>
      <c r="BQM20" s="934"/>
      <c r="BQN20" s="934"/>
      <c r="BQO20" s="934"/>
      <c r="BQP20" s="934"/>
      <c r="BQQ20" s="934"/>
      <c r="BQR20" s="934"/>
      <c r="BQS20" s="934"/>
      <c r="BQT20" s="934"/>
      <c r="BQU20" s="934"/>
      <c r="BQV20" s="934"/>
      <c r="BQW20" s="934"/>
      <c r="BQX20" s="934"/>
      <c r="BQY20" s="934"/>
      <c r="BQZ20" s="934"/>
      <c r="BRA20" s="934"/>
      <c r="BRB20" s="934"/>
      <c r="BRC20" s="934"/>
      <c r="BRD20" s="934"/>
      <c r="BRE20" s="934"/>
      <c r="BRF20" s="934"/>
      <c r="BRG20" s="934"/>
      <c r="BRH20" s="934"/>
      <c r="BRI20" s="934"/>
      <c r="BRJ20" s="934"/>
      <c r="BRK20" s="934"/>
      <c r="BRL20" s="934"/>
      <c r="BRM20" s="934"/>
      <c r="BRN20" s="934"/>
      <c r="BRO20" s="934"/>
      <c r="BRP20" s="934"/>
      <c r="BRQ20" s="934"/>
      <c r="BRR20" s="934"/>
      <c r="BRS20" s="934"/>
      <c r="BRT20" s="934"/>
      <c r="BRU20" s="934"/>
      <c r="BRV20" s="934"/>
      <c r="BRW20" s="934"/>
      <c r="BRX20" s="934"/>
      <c r="BRY20" s="934"/>
      <c r="BRZ20" s="934"/>
      <c r="BSA20" s="934"/>
      <c r="BSB20" s="934"/>
      <c r="BSC20" s="934"/>
      <c r="BSD20" s="934"/>
      <c r="BSE20" s="934"/>
      <c r="BSF20" s="934"/>
      <c r="BSG20" s="934"/>
      <c r="BSH20" s="934"/>
      <c r="BSI20" s="934"/>
      <c r="BSJ20" s="934"/>
      <c r="BSK20" s="934"/>
      <c r="BSL20" s="934"/>
      <c r="BSM20" s="934"/>
      <c r="BSN20" s="934"/>
      <c r="BSO20" s="934"/>
      <c r="BSP20" s="934"/>
      <c r="BSQ20" s="934"/>
      <c r="BSR20" s="934"/>
      <c r="BSS20" s="934"/>
      <c r="BST20" s="934"/>
      <c r="BSU20" s="934"/>
      <c r="BSV20" s="934"/>
      <c r="BSW20" s="934"/>
      <c r="BSX20" s="934"/>
      <c r="BSY20" s="934"/>
      <c r="BSZ20" s="934"/>
      <c r="BTA20" s="934"/>
      <c r="BTB20" s="934"/>
      <c r="BTC20" s="934"/>
      <c r="BTD20" s="934"/>
      <c r="BTE20" s="934"/>
      <c r="BTF20" s="934"/>
      <c r="BTG20" s="934"/>
      <c r="BTH20" s="934"/>
      <c r="BTI20" s="934"/>
      <c r="BTJ20" s="934"/>
      <c r="BTK20" s="934"/>
      <c r="BTL20" s="934"/>
      <c r="BTM20" s="934"/>
      <c r="BTN20" s="934"/>
      <c r="BTO20" s="934"/>
      <c r="BTP20" s="934"/>
      <c r="BTQ20" s="934"/>
      <c r="BTR20" s="934"/>
      <c r="BTS20" s="934"/>
      <c r="BTT20" s="934"/>
      <c r="BTU20" s="934"/>
      <c r="BTV20" s="934"/>
      <c r="BTW20" s="934"/>
      <c r="BTX20" s="934"/>
      <c r="BTY20" s="934"/>
      <c r="BTZ20" s="934"/>
      <c r="BUA20" s="934"/>
      <c r="BUB20" s="934"/>
      <c r="BUC20" s="934"/>
      <c r="BUD20" s="934"/>
      <c r="BUE20" s="934"/>
      <c r="BUF20" s="934"/>
      <c r="BUG20" s="934"/>
      <c r="BUH20" s="934"/>
      <c r="BUI20" s="934"/>
      <c r="BUJ20" s="934"/>
      <c r="BUK20" s="934"/>
      <c r="BUL20" s="934"/>
      <c r="BUM20" s="934"/>
      <c r="BUN20" s="934"/>
      <c r="BUO20" s="934"/>
      <c r="BUP20" s="934"/>
      <c r="BUQ20" s="934"/>
      <c r="BUR20" s="934"/>
      <c r="BUS20" s="934"/>
      <c r="BUT20" s="934"/>
      <c r="BUU20" s="934"/>
      <c r="BUV20" s="934"/>
      <c r="BUW20" s="934"/>
      <c r="BUX20" s="934"/>
      <c r="BUY20" s="934"/>
      <c r="BUZ20" s="934"/>
      <c r="BVA20" s="934"/>
      <c r="BVB20" s="934"/>
      <c r="BVC20" s="934"/>
      <c r="BVD20" s="934"/>
      <c r="BVE20" s="934"/>
      <c r="BVF20" s="934"/>
      <c r="BVG20" s="934"/>
      <c r="BVH20" s="934"/>
      <c r="BVI20" s="934"/>
      <c r="BVJ20" s="934"/>
      <c r="BVK20" s="934"/>
      <c r="BVL20" s="934"/>
      <c r="BVM20" s="934"/>
      <c r="BVN20" s="934"/>
      <c r="BVO20" s="934"/>
      <c r="BVP20" s="934"/>
      <c r="BVQ20" s="934"/>
      <c r="BVR20" s="934"/>
      <c r="BVS20" s="934"/>
      <c r="BVT20" s="934"/>
      <c r="BVU20" s="934"/>
      <c r="BVV20" s="934"/>
      <c r="BVW20" s="934"/>
      <c r="BVX20" s="934"/>
      <c r="BVY20" s="934"/>
      <c r="BVZ20" s="934"/>
      <c r="BWA20" s="934"/>
      <c r="BWB20" s="934"/>
      <c r="BWC20" s="934"/>
      <c r="BWD20" s="934"/>
      <c r="BWE20" s="934"/>
      <c r="BWF20" s="934"/>
      <c r="BWG20" s="934"/>
      <c r="BWH20" s="934"/>
      <c r="BWI20" s="934"/>
      <c r="BWJ20" s="934"/>
      <c r="BWK20" s="934"/>
      <c r="BWL20" s="934"/>
      <c r="BWM20" s="934"/>
      <c r="BWN20" s="934"/>
      <c r="BWO20" s="934"/>
      <c r="BWP20" s="934"/>
      <c r="BWQ20" s="934"/>
      <c r="BWR20" s="934"/>
      <c r="BWS20" s="934"/>
      <c r="BWT20" s="934"/>
      <c r="BWU20" s="934"/>
      <c r="BWV20" s="934"/>
      <c r="BWW20" s="934"/>
      <c r="BWX20" s="934"/>
      <c r="BWY20" s="934"/>
      <c r="BWZ20" s="934"/>
      <c r="BXA20" s="934"/>
      <c r="BXB20" s="934"/>
      <c r="BXC20" s="934"/>
      <c r="BXD20" s="934"/>
      <c r="BXE20" s="934"/>
      <c r="BXF20" s="934"/>
      <c r="BXG20" s="934"/>
      <c r="BXH20" s="934"/>
      <c r="BXI20" s="934"/>
      <c r="BXJ20" s="934"/>
      <c r="BXK20" s="934"/>
      <c r="BXL20" s="934"/>
      <c r="BXM20" s="934"/>
      <c r="BXN20" s="934"/>
      <c r="BXO20" s="934"/>
      <c r="BXP20" s="934"/>
      <c r="BXQ20" s="934"/>
      <c r="BXR20" s="934"/>
      <c r="BXS20" s="934"/>
      <c r="BXT20" s="934"/>
      <c r="BXU20" s="934"/>
      <c r="BXV20" s="934"/>
      <c r="BXW20" s="934"/>
      <c r="BXX20" s="934"/>
      <c r="BXY20" s="934"/>
      <c r="BXZ20" s="934"/>
      <c r="BYA20" s="934"/>
      <c r="BYB20" s="934"/>
      <c r="BYC20" s="934"/>
      <c r="BYD20" s="934"/>
      <c r="BYE20" s="934"/>
      <c r="BYF20" s="934"/>
      <c r="BYG20" s="934"/>
      <c r="BYH20" s="934"/>
      <c r="BYI20" s="934"/>
      <c r="BYJ20" s="934"/>
      <c r="BYK20" s="934"/>
      <c r="BYL20" s="934"/>
      <c r="BYM20" s="934"/>
      <c r="BYN20" s="934"/>
      <c r="BYO20" s="934"/>
      <c r="BYP20" s="934"/>
      <c r="BYQ20" s="934"/>
      <c r="BYR20" s="934"/>
      <c r="BYS20" s="934"/>
      <c r="BYT20" s="934"/>
      <c r="BYU20" s="934"/>
      <c r="BYV20" s="934"/>
      <c r="BYW20" s="934"/>
      <c r="BYX20" s="934"/>
      <c r="BYY20" s="934"/>
      <c r="BYZ20" s="934"/>
      <c r="BZA20" s="934"/>
      <c r="BZB20" s="934"/>
      <c r="BZC20" s="934"/>
      <c r="BZD20" s="934"/>
      <c r="BZE20" s="934"/>
      <c r="BZF20" s="934"/>
      <c r="BZG20" s="934"/>
      <c r="BZH20" s="934"/>
      <c r="BZI20" s="934"/>
      <c r="BZJ20" s="934"/>
      <c r="BZK20" s="934"/>
      <c r="BZL20" s="934"/>
      <c r="BZM20" s="934"/>
      <c r="BZN20" s="934"/>
      <c r="BZO20" s="934"/>
      <c r="BZP20" s="934"/>
      <c r="BZQ20" s="934"/>
      <c r="BZR20" s="934"/>
      <c r="BZS20" s="934"/>
      <c r="BZT20" s="934"/>
      <c r="BZU20" s="934"/>
      <c r="BZV20" s="934"/>
      <c r="BZW20" s="934"/>
      <c r="BZX20" s="934"/>
      <c r="BZY20" s="934"/>
      <c r="BZZ20" s="934"/>
      <c r="CAA20" s="934"/>
      <c r="CAB20" s="934"/>
      <c r="CAC20" s="934"/>
      <c r="CAD20" s="934"/>
      <c r="CAE20" s="934"/>
      <c r="CAF20" s="934"/>
      <c r="CAG20" s="934"/>
      <c r="CAH20" s="934"/>
      <c r="CAI20" s="934"/>
      <c r="CAJ20" s="934"/>
      <c r="CAK20" s="934"/>
      <c r="CAL20" s="934"/>
      <c r="CAM20" s="934"/>
      <c r="CAN20" s="934"/>
      <c r="CAO20" s="934"/>
      <c r="CAP20" s="934"/>
      <c r="CAQ20" s="934"/>
      <c r="CAR20" s="934"/>
      <c r="CAS20" s="934"/>
      <c r="CAT20" s="934"/>
      <c r="CAU20" s="934"/>
      <c r="CAV20" s="934"/>
      <c r="CAW20" s="934"/>
      <c r="CAX20" s="934"/>
      <c r="CAY20" s="934"/>
      <c r="CAZ20" s="934"/>
      <c r="CBA20" s="934"/>
      <c r="CBB20" s="934"/>
      <c r="CBC20" s="934"/>
      <c r="CBD20" s="934"/>
      <c r="CBE20" s="934"/>
      <c r="CBF20" s="934"/>
      <c r="CBG20" s="934"/>
      <c r="CBH20" s="934"/>
      <c r="CBI20" s="934"/>
      <c r="CBJ20" s="934"/>
      <c r="CBK20" s="934"/>
      <c r="CBL20" s="934"/>
      <c r="CBM20" s="934"/>
      <c r="CBN20" s="934"/>
      <c r="CBO20" s="934"/>
      <c r="CBP20" s="934"/>
      <c r="CBQ20" s="934"/>
      <c r="CBR20" s="934"/>
      <c r="CBS20" s="934"/>
      <c r="CBT20" s="934"/>
      <c r="CBU20" s="934"/>
      <c r="CBV20" s="934"/>
      <c r="CBW20" s="934"/>
      <c r="CBX20" s="934"/>
      <c r="CBY20" s="934"/>
      <c r="CBZ20" s="934"/>
      <c r="CCA20" s="934"/>
      <c r="CCB20" s="934"/>
      <c r="CCC20" s="934"/>
      <c r="CCD20" s="934"/>
      <c r="CCE20" s="934"/>
      <c r="CCF20" s="934"/>
      <c r="CCG20" s="934"/>
      <c r="CCH20" s="934"/>
      <c r="CCI20" s="934"/>
      <c r="CCJ20" s="934"/>
      <c r="CCK20" s="934"/>
      <c r="CCL20" s="934"/>
      <c r="CCM20" s="934"/>
      <c r="CCN20" s="934"/>
      <c r="CCO20" s="934"/>
      <c r="CCP20" s="934"/>
      <c r="CCQ20" s="934"/>
      <c r="CCR20" s="934"/>
      <c r="CCS20" s="934"/>
      <c r="CCT20" s="934"/>
      <c r="CCU20" s="934"/>
      <c r="CCV20" s="934"/>
      <c r="CCW20" s="934"/>
      <c r="CCX20" s="934"/>
      <c r="CCY20" s="934"/>
      <c r="CCZ20" s="934"/>
      <c r="CDA20" s="934"/>
      <c r="CDB20" s="934"/>
      <c r="CDC20" s="934"/>
      <c r="CDD20" s="934"/>
      <c r="CDE20" s="934"/>
      <c r="CDF20" s="934"/>
      <c r="CDG20" s="934"/>
      <c r="CDH20" s="934"/>
      <c r="CDI20" s="934"/>
      <c r="CDJ20" s="934"/>
      <c r="CDK20" s="934"/>
      <c r="CDL20" s="934"/>
      <c r="CDM20" s="934"/>
      <c r="CDN20" s="934"/>
      <c r="CDO20" s="934"/>
      <c r="CDP20" s="934"/>
      <c r="CDQ20" s="934"/>
      <c r="CDR20" s="934"/>
      <c r="CDS20" s="934"/>
      <c r="CDT20" s="934"/>
      <c r="CDU20" s="934"/>
      <c r="CDV20" s="934"/>
      <c r="CDW20" s="934"/>
      <c r="CDX20" s="934"/>
      <c r="CDY20" s="934"/>
      <c r="CDZ20" s="934"/>
      <c r="CEA20" s="934"/>
      <c r="CEB20" s="934"/>
      <c r="CEC20" s="934"/>
      <c r="CED20" s="934"/>
      <c r="CEE20" s="934"/>
      <c r="CEF20" s="934"/>
      <c r="CEG20" s="934"/>
      <c r="CEH20" s="934"/>
      <c r="CEI20" s="934"/>
      <c r="CEJ20" s="934"/>
      <c r="CEK20" s="934"/>
      <c r="CEL20" s="934"/>
      <c r="CEM20" s="934"/>
      <c r="CEN20" s="934"/>
      <c r="CEO20" s="934"/>
      <c r="CEP20" s="934"/>
      <c r="CEQ20" s="934"/>
      <c r="CER20" s="934"/>
      <c r="CES20" s="934"/>
      <c r="CET20" s="934"/>
      <c r="CEU20" s="934"/>
      <c r="CEV20" s="934"/>
      <c r="CEW20" s="934"/>
      <c r="CEX20" s="934"/>
      <c r="CEY20" s="934"/>
      <c r="CEZ20" s="934"/>
      <c r="CFA20" s="934"/>
      <c r="CFB20" s="934"/>
      <c r="CFC20" s="934"/>
      <c r="CFD20" s="934"/>
      <c r="CFE20" s="934"/>
      <c r="CFF20" s="934"/>
      <c r="CFG20" s="934"/>
      <c r="CFH20" s="934"/>
      <c r="CFI20" s="934"/>
      <c r="CFJ20" s="934"/>
      <c r="CFK20" s="934"/>
      <c r="CFL20" s="934"/>
      <c r="CFM20" s="934"/>
      <c r="CFN20" s="934"/>
      <c r="CFO20" s="934"/>
      <c r="CFP20" s="934"/>
      <c r="CFQ20" s="934"/>
      <c r="CFR20" s="934"/>
      <c r="CFS20" s="934"/>
      <c r="CFT20" s="934"/>
      <c r="CFU20" s="934"/>
      <c r="CFV20" s="934"/>
      <c r="CFW20" s="934"/>
      <c r="CFX20" s="934"/>
      <c r="CFY20" s="934"/>
      <c r="CFZ20" s="934"/>
      <c r="CGA20" s="934"/>
      <c r="CGB20" s="934"/>
      <c r="CGC20" s="934"/>
      <c r="CGD20" s="934"/>
      <c r="CGE20" s="934"/>
      <c r="CGF20" s="934"/>
      <c r="CGG20" s="934"/>
      <c r="CGH20" s="934"/>
      <c r="CGI20" s="934"/>
      <c r="CGJ20" s="934"/>
      <c r="CGK20" s="934"/>
      <c r="CGL20" s="934"/>
      <c r="CGM20" s="934"/>
      <c r="CGN20" s="934"/>
      <c r="CGO20" s="934"/>
      <c r="CGP20" s="934"/>
      <c r="CGQ20" s="934"/>
      <c r="CGR20" s="934"/>
      <c r="CGS20" s="934"/>
      <c r="CGT20" s="934"/>
      <c r="CGU20" s="934"/>
      <c r="CGV20" s="934"/>
      <c r="CGW20" s="934"/>
      <c r="CGX20" s="934"/>
      <c r="CGY20" s="934"/>
      <c r="CGZ20" s="934"/>
      <c r="CHA20" s="934"/>
      <c r="CHB20" s="934"/>
      <c r="CHC20" s="934"/>
      <c r="CHD20" s="934"/>
      <c r="CHE20" s="934"/>
      <c r="CHF20" s="934"/>
      <c r="CHG20" s="934"/>
      <c r="CHH20" s="934"/>
      <c r="CHI20" s="934"/>
      <c r="CHJ20" s="934"/>
      <c r="CHK20" s="934"/>
      <c r="CHL20" s="934"/>
      <c r="CHM20" s="934"/>
      <c r="CHN20" s="934"/>
      <c r="CHO20" s="934"/>
      <c r="CHP20" s="934"/>
      <c r="CHQ20" s="934"/>
      <c r="CHR20" s="934"/>
      <c r="CHS20" s="934"/>
      <c r="CHT20" s="934"/>
      <c r="CHU20" s="934"/>
      <c r="CHV20" s="934"/>
      <c r="CHW20" s="934"/>
      <c r="CHX20" s="934"/>
      <c r="CHY20" s="934"/>
      <c r="CHZ20" s="934"/>
      <c r="CIA20" s="934"/>
      <c r="CIB20" s="934"/>
      <c r="CIC20" s="934"/>
      <c r="CID20" s="934"/>
      <c r="CIE20" s="934"/>
      <c r="CIF20" s="934"/>
      <c r="CIG20" s="934"/>
      <c r="CIH20" s="934"/>
      <c r="CII20" s="934"/>
      <c r="CIJ20" s="934"/>
      <c r="CIK20" s="934"/>
      <c r="CIL20" s="934"/>
      <c r="CIM20" s="934"/>
      <c r="CIN20" s="934"/>
      <c r="CIO20" s="934"/>
      <c r="CIP20" s="934"/>
      <c r="CIQ20" s="934"/>
      <c r="CIR20" s="934"/>
      <c r="CIS20" s="934"/>
      <c r="CIT20" s="934"/>
      <c r="CIU20" s="934"/>
      <c r="CIV20" s="934"/>
      <c r="CIW20" s="934"/>
      <c r="CIX20" s="934"/>
      <c r="CIY20" s="934"/>
      <c r="CIZ20" s="934"/>
      <c r="CJA20" s="934"/>
      <c r="CJB20" s="934"/>
      <c r="CJC20" s="934"/>
      <c r="CJD20" s="934"/>
      <c r="CJE20" s="934"/>
      <c r="CJF20" s="934"/>
      <c r="CJG20" s="934"/>
      <c r="CJH20" s="934"/>
      <c r="CJI20" s="934"/>
      <c r="CJJ20" s="934"/>
      <c r="CJK20" s="934"/>
      <c r="CJL20" s="934"/>
      <c r="CJM20" s="934"/>
      <c r="CJN20" s="934"/>
      <c r="CJO20" s="934"/>
      <c r="CJP20" s="934"/>
      <c r="CJQ20" s="934"/>
      <c r="CJR20" s="934"/>
      <c r="CJS20" s="934"/>
      <c r="CJT20" s="934"/>
      <c r="CJU20" s="934"/>
      <c r="CJV20" s="934"/>
      <c r="CJW20" s="934"/>
      <c r="CJX20" s="934"/>
      <c r="CJY20" s="934"/>
      <c r="CJZ20" s="934"/>
      <c r="CKA20" s="934"/>
      <c r="CKB20" s="934"/>
      <c r="CKC20" s="934"/>
      <c r="CKD20" s="934"/>
      <c r="CKE20" s="934"/>
      <c r="CKF20" s="934"/>
      <c r="CKG20" s="934"/>
      <c r="CKH20" s="934"/>
      <c r="CKI20" s="934"/>
      <c r="CKJ20" s="934"/>
      <c r="CKK20" s="934"/>
      <c r="CKL20" s="934"/>
      <c r="CKM20" s="934"/>
      <c r="CKN20" s="934"/>
      <c r="CKO20" s="934"/>
      <c r="CKP20" s="934"/>
      <c r="CKQ20" s="934"/>
      <c r="CKR20" s="934"/>
      <c r="CKS20" s="934"/>
      <c r="CKT20" s="934"/>
      <c r="CKU20" s="934"/>
      <c r="CKV20" s="934"/>
      <c r="CKW20" s="934"/>
      <c r="CKX20" s="934"/>
      <c r="CKY20" s="934"/>
      <c r="CKZ20" s="934"/>
      <c r="CLA20" s="934"/>
      <c r="CLB20" s="934"/>
      <c r="CLC20" s="934"/>
      <c r="CLD20" s="934"/>
      <c r="CLE20" s="934"/>
      <c r="CLF20" s="934"/>
      <c r="CLG20" s="934"/>
      <c r="CLH20" s="934"/>
      <c r="CLI20" s="934"/>
      <c r="CLJ20" s="934"/>
      <c r="CLK20" s="934"/>
      <c r="CLL20" s="934"/>
      <c r="CLM20" s="934"/>
      <c r="CLN20" s="934"/>
      <c r="CLO20" s="934"/>
      <c r="CLP20" s="934"/>
      <c r="CLQ20" s="934"/>
      <c r="CLR20" s="934"/>
      <c r="CLS20" s="934"/>
      <c r="CLT20" s="934"/>
      <c r="CLU20" s="934"/>
      <c r="CLV20" s="934"/>
      <c r="CLW20" s="934"/>
      <c r="CLX20" s="934"/>
      <c r="CLY20" s="934"/>
      <c r="CLZ20" s="934"/>
      <c r="CMA20" s="934"/>
      <c r="CMB20" s="934"/>
      <c r="CMC20" s="934"/>
      <c r="CMD20" s="934"/>
      <c r="CME20" s="934"/>
      <c r="CMF20" s="934"/>
      <c r="CMG20" s="934"/>
      <c r="CMH20" s="934"/>
      <c r="CMI20" s="934"/>
      <c r="CMJ20" s="934"/>
      <c r="CMK20" s="934"/>
      <c r="CML20" s="934"/>
      <c r="CMM20" s="934"/>
      <c r="CMN20" s="934"/>
      <c r="CMO20" s="934"/>
      <c r="CMP20" s="934"/>
      <c r="CMQ20" s="934"/>
      <c r="CMR20" s="934"/>
      <c r="CMS20" s="934"/>
      <c r="CMT20" s="934"/>
      <c r="CMU20" s="934"/>
      <c r="CMV20" s="934"/>
      <c r="CMW20" s="934"/>
      <c r="CMX20" s="934"/>
      <c r="CMY20" s="934"/>
      <c r="CMZ20" s="934"/>
      <c r="CNA20" s="934"/>
      <c r="CNB20" s="934"/>
      <c r="CNC20" s="934"/>
      <c r="CND20" s="934"/>
      <c r="CNE20" s="934"/>
      <c r="CNF20" s="934"/>
      <c r="CNG20" s="934"/>
      <c r="CNH20" s="934"/>
      <c r="CNI20" s="934"/>
      <c r="CNJ20" s="934"/>
      <c r="CNK20" s="934"/>
      <c r="CNL20" s="934"/>
      <c r="CNM20" s="934"/>
      <c r="CNN20" s="934"/>
      <c r="CNO20" s="934"/>
      <c r="CNP20" s="934"/>
      <c r="CNQ20" s="934"/>
      <c r="CNR20" s="934"/>
      <c r="CNS20" s="934"/>
      <c r="CNT20" s="934"/>
      <c r="CNU20" s="934"/>
      <c r="CNV20" s="934"/>
      <c r="CNW20" s="934"/>
      <c r="CNX20" s="934"/>
      <c r="CNY20" s="934"/>
      <c r="CNZ20" s="934"/>
      <c r="COA20" s="934"/>
      <c r="COB20" s="934"/>
      <c r="COC20" s="934"/>
      <c r="COD20" s="934"/>
      <c r="COE20" s="934"/>
      <c r="COF20" s="934"/>
      <c r="COG20" s="934"/>
      <c r="COH20" s="934"/>
      <c r="COI20" s="934"/>
      <c r="COJ20" s="934"/>
      <c r="COK20" s="934"/>
      <c r="COL20" s="934"/>
      <c r="COM20" s="934"/>
      <c r="CON20" s="934"/>
      <c r="COO20" s="934"/>
      <c r="COP20" s="934"/>
      <c r="COQ20" s="934"/>
      <c r="COR20" s="934"/>
      <c r="COS20" s="934"/>
      <c r="COT20" s="934"/>
      <c r="COU20" s="934"/>
      <c r="COV20" s="934"/>
      <c r="COW20" s="934"/>
      <c r="COX20" s="934"/>
      <c r="COY20" s="934"/>
      <c r="COZ20" s="934"/>
      <c r="CPA20" s="934"/>
      <c r="CPB20" s="934"/>
      <c r="CPC20" s="934"/>
      <c r="CPD20" s="934"/>
      <c r="CPE20" s="934"/>
      <c r="CPF20" s="934"/>
      <c r="CPG20" s="934"/>
      <c r="CPH20" s="934"/>
      <c r="CPI20" s="934"/>
      <c r="CPJ20" s="934"/>
      <c r="CPK20" s="934"/>
      <c r="CPL20" s="934"/>
      <c r="CPM20" s="934"/>
      <c r="CPN20" s="934"/>
      <c r="CPO20" s="934"/>
      <c r="CPP20" s="934"/>
      <c r="CPQ20" s="934"/>
      <c r="CPR20" s="934"/>
      <c r="CPS20" s="934"/>
      <c r="CPT20" s="934"/>
      <c r="CPU20" s="934"/>
      <c r="CPV20" s="934"/>
      <c r="CPW20" s="934"/>
      <c r="CPX20" s="934"/>
      <c r="CPY20" s="934"/>
      <c r="CPZ20" s="934"/>
      <c r="CQA20" s="934"/>
      <c r="CQB20" s="934"/>
      <c r="CQC20" s="934"/>
      <c r="CQD20" s="934"/>
      <c r="CQE20" s="934"/>
      <c r="CQF20" s="934"/>
      <c r="CQG20" s="934"/>
      <c r="CQH20" s="934"/>
      <c r="CQI20" s="934"/>
      <c r="CQJ20" s="934"/>
      <c r="CQK20" s="934"/>
      <c r="CQL20" s="934"/>
      <c r="CQM20" s="934"/>
      <c r="CQN20" s="934"/>
      <c r="CQO20" s="934"/>
      <c r="CQP20" s="934"/>
      <c r="CQQ20" s="934"/>
      <c r="CQR20" s="934"/>
      <c r="CQS20" s="934"/>
      <c r="CQT20" s="934"/>
      <c r="CQU20" s="934"/>
      <c r="CQV20" s="934"/>
      <c r="CQW20" s="934"/>
      <c r="CQX20" s="934"/>
      <c r="CQY20" s="934"/>
      <c r="CQZ20" s="934"/>
      <c r="CRA20" s="934"/>
      <c r="CRB20" s="934"/>
      <c r="CRC20" s="934"/>
      <c r="CRD20" s="934"/>
      <c r="CRE20" s="934"/>
      <c r="CRF20" s="934"/>
      <c r="CRG20" s="934"/>
      <c r="CRH20" s="934"/>
      <c r="CRI20" s="934"/>
      <c r="CRJ20" s="934"/>
      <c r="CRK20" s="934"/>
      <c r="CRL20" s="934"/>
      <c r="CRM20" s="934"/>
      <c r="CRN20" s="934"/>
      <c r="CRO20" s="934"/>
      <c r="CRP20" s="934"/>
      <c r="CRQ20" s="934"/>
      <c r="CRR20" s="934"/>
      <c r="CRS20" s="934"/>
      <c r="CRT20" s="934"/>
      <c r="CRU20" s="934"/>
      <c r="CRV20" s="934"/>
      <c r="CRW20" s="934"/>
      <c r="CRX20" s="934"/>
      <c r="CRY20" s="934"/>
      <c r="CRZ20" s="934"/>
      <c r="CSA20" s="934"/>
      <c r="CSB20" s="934"/>
      <c r="CSC20" s="934"/>
      <c r="CSD20" s="934"/>
      <c r="CSE20" s="934"/>
      <c r="CSF20" s="934"/>
      <c r="CSG20" s="934"/>
      <c r="CSH20" s="934"/>
      <c r="CSI20" s="934"/>
      <c r="CSJ20" s="934"/>
      <c r="CSK20" s="934"/>
      <c r="CSL20" s="934"/>
      <c r="CSM20" s="934"/>
      <c r="CSN20" s="934"/>
      <c r="CSO20" s="934"/>
      <c r="CSP20" s="934"/>
      <c r="CSQ20" s="934"/>
      <c r="CSR20" s="934"/>
      <c r="CSS20" s="934"/>
      <c r="CST20" s="934"/>
      <c r="CSU20" s="934"/>
      <c r="CSV20" s="934"/>
      <c r="CSW20" s="934"/>
      <c r="CSX20" s="934"/>
      <c r="CSY20" s="934"/>
      <c r="CSZ20" s="934"/>
      <c r="CTA20" s="934"/>
      <c r="CTB20" s="934"/>
      <c r="CTC20" s="934"/>
      <c r="CTD20" s="934"/>
      <c r="CTE20" s="934"/>
      <c r="CTF20" s="934"/>
      <c r="CTG20" s="934"/>
      <c r="CTH20" s="934"/>
      <c r="CTI20" s="934"/>
      <c r="CTJ20" s="934"/>
      <c r="CTK20" s="934"/>
      <c r="CTL20" s="934"/>
      <c r="CTM20" s="934"/>
      <c r="CTN20" s="934"/>
      <c r="CTO20" s="934"/>
      <c r="CTP20" s="934"/>
      <c r="CTQ20" s="934"/>
      <c r="CTR20" s="934"/>
      <c r="CTS20" s="934"/>
      <c r="CTT20" s="934"/>
      <c r="CTU20" s="934"/>
      <c r="CTV20" s="934"/>
      <c r="CTW20" s="934"/>
      <c r="CTX20" s="934"/>
      <c r="CTY20" s="934"/>
      <c r="CTZ20" s="934"/>
      <c r="CUA20" s="934"/>
      <c r="CUB20" s="934"/>
      <c r="CUC20" s="934"/>
      <c r="CUD20" s="934"/>
      <c r="CUE20" s="934"/>
      <c r="CUF20" s="934"/>
      <c r="CUG20" s="934"/>
      <c r="CUH20" s="934"/>
      <c r="CUI20" s="934"/>
      <c r="CUJ20" s="934"/>
      <c r="CUK20" s="934"/>
      <c r="CUL20" s="934"/>
      <c r="CUM20" s="934"/>
      <c r="CUN20" s="934"/>
      <c r="CUO20" s="934"/>
      <c r="CUP20" s="934"/>
      <c r="CUQ20" s="934"/>
      <c r="CUR20" s="934"/>
      <c r="CUS20" s="934"/>
      <c r="CUT20" s="934"/>
      <c r="CUU20" s="934"/>
      <c r="CUV20" s="934"/>
      <c r="CUW20" s="934"/>
      <c r="CUX20" s="934"/>
      <c r="CUY20" s="934"/>
      <c r="CUZ20" s="934"/>
      <c r="CVA20" s="934"/>
      <c r="CVB20" s="934"/>
      <c r="CVC20" s="934"/>
      <c r="CVD20" s="934"/>
      <c r="CVE20" s="934"/>
      <c r="CVF20" s="934"/>
      <c r="CVG20" s="934"/>
      <c r="CVH20" s="934"/>
      <c r="CVI20" s="934"/>
      <c r="CVJ20" s="934"/>
      <c r="CVK20" s="934"/>
      <c r="CVL20" s="934"/>
      <c r="CVM20" s="934"/>
      <c r="CVN20" s="934"/>
      <c r="CVO20" s="934"/>
      <c r="CVP20" s="934"/>
      <c r="CVQ20" s="934"/>
      <c r="CVR20" s="934"/>
      <c r="CVS20" s="934"/>
      <c r="CVT20" s="934"/>
      <c r="CVU20" s="934"/>
      <c r="CVV20" s="934"/>
      <c r="CVW20" s="934"/>
      <c r="CVX20" s="934"/>
      <c r="CVY20" s="934"/>
      <c r="CVZ20" s="934"/>
      <c r="CWA20" s="934"/>
      <c r="CWB20" s="934"/>
      <c r="CWC20" s="934"/>
      <c r="CWD20" s="934"/>
      <c r="CWE20" s="934"/>
      <c r="CWF20" s="934"/>
      <c r="CWG20" s="934"/>
      <c r="CWH20" s="934"/>
      <c r="CWI20" s="934"/>
      <c r="CWJ20" s="934"/>
      <c r="CWK20" s="934"/>
      <c r="CWL20" s="934"/>
      <c r="CWM20" s="934"/>
      <c r="CWN20" s="934"/>
      <c r="CWO20" s="934"/>
      <c r="CWP20" s="934"/>
      <c r="CWQ20" s="934"/>
      <c r="CWR20" s="934"/>
      <c r="CWS20" s="934"/>
      <c r="CWT20" s="934"/>
      <c r="CWU20" s="934"/>
      <c r="CWV20" s="934"/>
      <c r="CWW20" s="934"/>
      <c r="CWX20" s="934"/>
      <c r="CWY20" s="934"/>
      <c r="CWZ20" s="934"/>
      <c r="CXA20" s="934"/>
      <c r="CXB20" s="934"/>
      <c r="CXC20" s="934"/>
      <c r="CXD20" s="934"/>
      <c r="CXE20" s="934"/>
      <c r="CXF20" s="934"/>
      <c r="CXG20" s="934"/>
      <c r="CXH20" s="934"/>
      <c r="CXI20" s="934"/>
      <c r="CXJ20" s="934"/>
      <c r="CXK20" s="934"/>
      <c r="CXL20" s="934"/>
      <c r="CXM20" s="934"/>
      <c r="CXN20" s="934"/>
      <c r="CXO20" s="934"/>
      <c r="CXP20" s="934"/>
      <c r="CXQ20" s="934"/>
      <c r="CXR20" s="934"/>
      <c r="CXS20" s="934"/>
      <c r="CXT20" s="934"/>
      <c r="CXU20" s="934"/>
      <c r="CXV20" s="934"/>
      <c r="CXW20" s="934"/>
      <c r="CXX20" s="934"/>
      <c r="CXY20" s="934"/>
      <c r="CXZ20" s="934"/>
      <c r="CYA20" s="934"/>
      <c r="CYB20" s="934"/>
      <c r="CYC20" s="934"/>
      <c r="CYD20" s="934"/>
      <c r="CYE20" s="934"/>
      <c r="CYF20" s="934"/>
      <c r="CYG20" s="934"/>
      <c r="CYH20" s="934"/>
      <c r="CYI20" s="934"/>
      <c r="CYJ20" s="934"/>
      <c r="CYK20" s="934"/>
      <c r="CYL20" s="934"/>
      <c r="CYM20" s="934"/>
      <c r="CYN20" s="934"/>
      <c r="CYO20" s="934"/>
      <c r="CYP20" s="934"/>
      <c r="CYQ20" s="934"/>
      <c r="CYR20" s="934"/>
      <c r="CYS20" s="934"/>
      <c r="CYT20" s="934"/>
      <c r="CYU20" s="934"/>
      <c r="CYV20" s="934"/>
      <c r="CYW20" s="934"/>
      <c r="CYX20" s="934"/>
      <c r="CYY20" s="934"/>
      <c r="CYZ20" s="934"/>
      <c r="CZA20" s="934"/>
      <c r="CZB20" s="934"/>
      <c r="CZC20" s="934"/>
      <c r="CZD20" s="934"/>
      <c r="CZE20" s="934"/>
      <c r="CZF20" s="934"/>
      <c r="CZG20" s="934"/>
      <c r="CZH20" s="934"/>
      <c r="CZI20" s="934"/>
      <c r="CZJ20" s="934"/>
      <c r="CZK20" s="934"/>
      <c r="CZL20" s="934"/>
      <c r="CZM20" s="934"/>
      <c r="CZN20" s="934"/>
      <c r="CZO20" s="934"/>
      <c r="CZP20" s="934"/>
      <c r="CZQ20" s="934"/>
      <c r="CZR20" s="934"/>
      <c r="CZS20" s="934"/>
      <c r="CZT20" s="934"/>
      <c r="CZU20" s="934"/>
      <c r="CZV20" s="934"/>
      <c r="CZW20" s="934"/>
      <c r="CZX20" s="934"/>
      <c r="CZY20" s="934"/>
      <c r="CZZ20" s="934"/>
      <c r="DAA20" s="934"/>
      <c r="DAB20" s="934"/>
      <c r="DAC20" s="934"/>
      <c r="DAD20" s="934"/>
      <c r="DAE20" s="934"/>
      <c r="DAF20" s="934"/>
      <c r="DAG20" s="934"/>
      <c r="DAH20" s="934"/>
      <c r="DAI20" s="934"/>
      <c r="DAJ20" s="934"/>
      <c r="DAK20" s="934"/>
      <c r="DAL20" s="934"/>
      <c r="DAM20" s="934"/>
      <c r="DAN20" s="934"/>
      <c r="DAO20" s="934"/>
      <c r="DAP20" s="934"/>
      <c r="DAQ20" s="934"/>
      <c r="DAR20" s="934"/>
      <c r="DAS20" s="934"/>
      <c r="DAT20" s="934"/>
      <c r="DAU20" s="934"/>
      <c r="DAV20" s="934"/>
      <c r="DAW20" s="934"/>
      <c r="DAX20" s="934"/>
      <c r="DAY20" s="934"/>
      <c r="DAZ20" s="934"/>
      <c r="DBA20" s="934"/>
      <c r="DBB20" s="934"/>
      <c r="DBC20" s="934"/>
      <c r="DBD20" s="934"/>
      <c r="DBE20" s="934"/>
      <c r="DBF20" s="934"/>
      <c r="DBG20" s="934"/>
      <c r="DBH20" s="934"/>
      <c r="DBI20" s="934"/>
      <c r="DBJ20" s="934"/>
      <c r="DBK20" s="934"/>
      <c r="DBL20" s="934"/>
      <c r="DBM20" s="934"/>
      <c r="DBN20" s="934"/>
      <c r="DBO20" s="934"/>
      <c r="DBP20" s="934"/>
      <c r="DBQ20" s="934"/>
      <c r="DBR20" s="934"/>
      <c r="DBS20" s="934"/>
      <c r="DBT20" s="934"/>
      <c r="DBU20" s="934"/>
      <c r="DBV20" s="934"/>
      <c r="DBW20" s="934"/>
      <c r="DBX20" s="934"/>
      <c r="DBY20" s="934"/>
      <c r="DBZ20" s="934"/>
      <c r="DCA20" s="934"/>
      <c r="DCB20" s="934"/>
      <c r="DCC20" s="934"/>
      <c r="DCD20" s="934"/>
      <c r="DCE20" s="934"/>
      <c r="DCF20" s="934"/>
      <c r="DCG20" s="934"/>
      <c r="DCH20" s="934"/>
      <c r="DCI20" s="934"/>
      <c r="DCJ20" s="934"/>
      <c r="DCK20" s="934"/>
      <c r="DCL20" s="934"/>
      <c r="DCM20" s="934"/>
      <c r="DCN20" s="934"/>
      <c r="DCO20" s="934"/>
      <c r="DCP20" s="934"/>
      <c r="DCQ20" s="934"/>
      <c r="DCR20" s="934"/>
      <c r="DCS20" s="934"/>
      <c r="DCT20" s="934"/>
      <c r="DCU20" s="934"/>
      <c r="DCV20" s="934"/>
      <c r="DCW20" s="934"/>
      <c r="DCX20" s="934"/>
      <c r="DCY20" s="934"/>
      <c r="DCZ20" s="934"/>
      <c r="DDA20" s="934"/>
      <c r="DDB20" s="934"/>
      <c r="DDC20" s="934"/>
      <c r="DDD20" s="934"/>
      <c r="DDE20" s="934"/>
      <c r="DDF20" s="934"/>
      <c r="DDG20" s="934"/>
      <c r="DDH20" s="934"/>
      <c r="DDI20" s="934"/>
      <c r="DDJ20" s="934"/>
      <c r="DDK20" s="934"/>
      <c r="DDL20" s="934"/>
      <c r="DDM20" s="934"/>
      <c r="DDN20" s="934"/>
      <c r="DDO20" s="934"/>
      <c r="DDP20" s="934"/>
      <c r="DDQ20" s="934"/>
      <c r="DDR20" s="934"/>
      <c r="DDS20" s="934"/>
      <c r="DDT20" s="934"/>
      <c r="DDU20" s="934"/>
      <c r="DDV20" s="934"/>
      <c r="DDW20" s="934"/>
      <c r="DDX20" s="934"/>
      <c r="DDY20" s="934"/>
      <c r="DDZ20" s="934"/>
      <c r="DEA20" s="934"/>
      <c r="DEB20" s="934"/>
      <c r="DEC20" s="934"/>
      <c r="DED20" s="934"/>
      <c r="DEE20" s="934"/>
      <c r="DEF20" s="934"/>
      <c r="DEG20" s="934"/>
      <c r="DEH20" s="934"/>
      <c r="DEI20" s="934"/>
      <c r="DEJ20" s="934"/>
      <c r="DEK20" s="934"/>
      <c r="DEL20" s="934"/>
      <c r="DEM20" s="934"/>
      <c r="DEN20" s="934"/>
      <c r="DEO20" s="934"/>
      <c r="DEP20" s="934"/>
      <c r="DEQ20" s="934"/>
      <c r="DER20" s="934"/>
      <c r="DES20" s="934"/>
      <c r="DET20" s="934"/>
      <c r="DEU20" s="934"/>
      <c r="DEV20" s="934"/>
      <c r="DEW20" s="934"/>
      <c r="DEX20" s="934"/>
      <c r="DEY20" s="934"/>
      <c r="DEZ20" s="934"/>
      <c r="DFA20" s="934"/>
      <c r="DFB20" s="934"/>
      <c r="DFC20" s="934"/>
      <c r="DFD20" s="934"/>
      <c r="DFE20" s="934"/>
      <c r="DFF20" s="934"/>
      <c r="DFG20" s="934"/>
      <c r="DFH20" s="934"/>
      <c r="DFI20" s="934"/>
      <c r="DFJ20" s="934"/>
      <c r="DFK20" s="934"/>
      <c r="DFL20" s="934"/>
      <c r="DFM20" s="934"/>
      <c r="DFN20" s="934"/>
      <c r="DFO20" s="934"/>
      <c r="DFP20" s="934"/>
      <c r="DFQ20" s="934"/>
      <c r="DFR20" s="934"/>
      <c r="DFS20" s="934"/>
      <c r="DFT20" s="934"/>
      <c r="DFU20" s="934"/>
      <c r="DFV20" s="934"/>
      <c r="DFW20" s="934"/>
      <c r="DFX20" s="934"/>
      <c r="DFY20" s="934"/>
      <c r="DFZ20" s="934"/>
      <c r="DGA20" s="934"/>
      <c r="DGB20" s="934"/>
      <c r="DGC20" s="934"/>
      <c r="DGD20" s="934"/>
      <c r="DGE20" s="934"/>
      <c r="DGF20" s="934"/>
      <c r="DGG20" s="934"/>
      <c r="DGH20" s="934"/>
      <c r="DGI20" s="934"/>
      <c r="DGJ20" s="934"/>
      <c r="DGK20" s="934"/>
      <c r="DGL20" s="934"/>
      <c r="DGM20" s="934"/>
      <c r="DGN20" s="934"/>
      <c r="DGO20" s="934"/>
      <c r="DGP20" s="934"/>
      <c r="DGQ20" s="934"/>
      <c r="DGR20" s="934"/>
      <c r="DGS20" s="934"/>
      <c r="DGT20" s="934"/>
      <c r="DGU20" s="934"/>
      <c r="DGV20" s="934"/>
      <c r="DGW20" s="934"/>
      <c r="DGX20" s="934"/>
      <c r="DGY20" s="934"/>
      <c r="DGZ20" s="934"/>
      <c r="DHA20" s="934"/>
      <c r="DHB20" s="934"/>
      <c r="DHC20" s="934"/>
      <c r="DHD20" s="934"/>
      <c r="DHE20" s="934"/>
      <c r="DHF20" s="934"/>
      <c r="DHG20" s="934"/>
      <c r="DHH20" s="934"/>
      <c r="DHI20" s="934"/>
      <c r="DHJ20" s="934"/>
      <c r="DHK20" s="934"/>
      <c r="DHL20" s="934"/>
      <c r="DHM20" s="934"/>
      <c r="DHN20" s="934"/>
      <c r="DHO20" s="934"/>
      <c r="DHP20" s="934"/>
      <c r="DHQ20" s="934"/>
      <c r="DHR20" s="934"/>
      <c r="DHS20" s="934"/>
      <c r="DHT20" s="934"/>
      <c r="DHU20" s="934"/>
      <c r="DHV20" s="934"/>
      <c r="DHW20" s="934"/>
      <c r="DHX20" s="934"/>
      <c r="DHY20" s="934"/>
      <c r="DHZ20" s="934"/>
      <c r="DIA20" s="934"/>
      <c r="DIB20" s="934"/>
      <c r="DIC20" s="934"/>
      <c r="DID20" s="934"/>
      <c r="DIE20" s="934"/>
      <c r="DIF20" s="934"/>
      <c r="DIG20" s="934"/>
      <c r="DIH20" s="934"/>
      <c r="DII20" s="934"/>
      <c r="DIJ20" s="934"/>
      <c r="DIK20" s="934"/>
      <c r="DIL20" s="934"/>
      <c r="DIM20" s="934"/>
      <c r="DIN20" s="934"/>
      <c r="DIO20" s="934"/>
      <c r="DIP20" s="934"/>
      <c r="DIQ20" s="934"/>
      <c r="DIR20" s="934"/>
      <c r="DIS20" s="934"/>
      <c r="DIT20" s="934"/>
      <c r="DIU20" s="934"/>
      <c r="DIV20" s="934"/>
      <c r="DIW20" s="934"/>
      <c r="DIX20" s="934"/>
      <c r="DIY20" s="934"/>
      <c r="DIZ20" s="934"/>
      <c r="DJA20" s="934"/>
      <c r="DJB20" s="934"/>
      <c r="DJC20" s="934"/>
      <c r="DJD20" s="934"/>
      <c r="DJE20" s="934"/>
      <c r="DJF20" s="934"/>
      <c r="DJG20" s="934"/>
      <c r="DJH20" s="934"/>
      <c r="DJI20" s="934"/>
      <c r="DJJ20" s="934"/>
      <c r="DJK20" s="934"/>
      <c r="DJL20" s="934"/>
      <c r="DJM20" s="934"/>
      <c r="DJN20" s="934"/>
      <c r="DJO20" s="934"/>
      <c r="DJP20" s="934"/>
      <c r="DJQ20" s="934"/>
      <c r="DJR20" s="934"/>
      <c r="DJS20" s="934"/>
      <c r="DJT20" s="934"/>
      <c r="DJU20" s="934"/>
      <c r="DJV20" s="934"/>
      <c r="DJW20" s="934"/>
      <c r="DJX20" s="934"/>
      <c r="DJY20" s="934"/>
      <c r="DJZ20" s="934"/>
      <c r="DKA20" s="934"/>
      <c r="DKB20" s="934"/>
      <c r="DKC20" s="934"/>
      <c r="DKD20" s="934"/>
      <c r="DKE20" s="934"/>
      <c r="DKF20" s="934"/>
      <c r="DKG20" s="934"/>
      <c r="DKH20" s="934"/>
      <c r="DKI20" s="934"/>
      <c r="DKJ20" s="934"/>
      <c r="DKK20" s="934"/>
      <c r="DKL20" s="934"/>
      <c r="DKM20" s="934"/>
      <c r="DKN20" s="934"/>
      <c r="DKO20" s="934"/>
      <c r="DKP20" s="934"/>
      <c r="DKQ20" s="934"/>
      <c r="DKR20" s="934"/>
      <c r="DKS20" s="934"/>
      <c r="DKT20" s="934"/>
      <c r="DKU20" s="934"/>
      <c r="DKV20" s="934"/>
      <c r="DKW20" s="934"/>
      <c r="DKX20" s="934"/>
      <c r="DKY20" s="934"/>
      <c r="DKZ20" s="934"/>
      <c r="DLA20" s="934"/>
      <c r="DLB20" s="934"/>
      <c r="DLC20" s="934"/>
      <c r="DLD20" s="934"/>
      <c r="DLE20" s="934"/>
      <c r="DLF20" s="934"/>
      <c r="DLG20" s="934"/>
      <c r="DLH20" s="934"/>
      <c r="DLI20" s="934"/>
      <c r="DLJ20" s="934"/>
      <c r="DLK20" s="934"/>
      <c r="DLL20" s="934"/>
      <c r="DLM20" s="934"/>
      <c r="DLN20" s="934"/>
      <c r="DLO20" s="934"/>
      <c r="DLP20" s="934"/>
      <c r="DLQ20" s="934"/>
      <c r="DLR20" s="934"/>
      <c r="DLS20" s="934"/>
      <c r="DLT20" s="934"/>
      <c r="DLU20" s="934"/>
      <c r="DLV20" s="934"/>
      <c r="DLW20" s="934"/>
      <c r="DLX20" s="934"/>
      <c r="DLY20" s="934"/>
      <c r="DLZ20" s="934"/>
      <c r="DMA20" s="934"/>
      <c r="DMB20" s="934"/>
      <c r="DMC20" s="934"/>
      <c r="DMD20" s="934"/>
      <c r="DME20" s="934"/>
      <c r="DMF20" s="934"/>
      <c r="DMG20" s="934"/>
      <c r="DMH20" s="934"/>
      <c r="DMI20" s="934"/>
      <c r="DMJ20" s="934"/>
      <c r="DMK20" s="934"/>
      <c r="DML20" s="934"/>
      <c r="DMM20" s="934"/>
      <c r="DMN20" s="934"/>
      <c r="DMO20" s="934"/>
      <c r="DMP20" s="934"/>
      <c r="DMQ20" s="934"/>
      <c r="DMR20" s="934"/>
      <c r="DMS20" s="934"/>
      <c r="DMT20" s="934"/>
      <c r="DMU20" s="934"/>
      <c r="DMV20" s="934"/>
      <c r="DMW20" s="934"/>
      <c r="DMX20" s="934"/>
      <c r="DMY20" s="934"/>
      <c r="DMZ20" s="934"/>
      <c r="DNA20" s="934"/>
      <c r="DNB20" s="934"/>
      <c r="DNC20" s="934"/>
      <c r="DND20" s="934"/>
      <c r="DNE20" s="934"/>
      <c r="DNF20" s="934"/>
      <c r="DNG20" s="934"/>
      <c r="DNH20" s="934"/>
      <c r="DNI20" s="934"/>
      <c r="DNJ20" s="934"/>
      <c r="DNK20" s="934"/>
      <c r="DNL20" s="934"/>
      <c r="DNM20" s="934"/>
      <c r="DNN20" s="934"/>
      <c r="DNO20" s="934"/>
      <c r="DNP20" s="934"/>
      <c r="DNQ20" s="934"/>
      <c r="DNR20" s="934"/>
      <c r="DNS20" s="934"/>
      <c r="DNT20" s="934"/>
      <c r="DNU20" s="934"/>
      <c r="DNV20" s="934"/>
      <c r="DNW20" s="934"/>
      <c r="DNX20" s="934"/>
      <c r="DNY20" s="934"/>
      <c r="DNZ20" s="934"/>
      <c r="DOA20" s="934"/>
      <c r="DOB20" s="934"/>
      <c r="DOC20" s="934"/>
      <c r="DOD20" s="934"/>
      <c r="DOE20" s="934"/>
      <c r="DOF20" s="934"/>
      <c r="DOG20" s="934"/>
      <c r="DOH20" s="934"/>
      <c r="DOI20" s="934"/>
      <c r="DOJ20" s="934"/>
      <c r="DOK20" s="934"/>
      <c r="DOL20" s="934"/>
      <c r="DOM20" s="934"/>
      <c r="DON20" s="934"/>
      <c r="DOO20" s="934"/>
      <c r="DOP20" s="934"/>
      <c r="DOQ20" s="934"/>
      <c r="DOR20" s="934"/>
      <c r="DOS20" s="934"/>
      <c r="DOT20" s="934"/>
      <c r="DOU20" s="934"/>
      <c r="DOV20" s="934"/>
      <c r="DOW20" s="934"/>
      <c r="DOX20" s="934"/>
      <c r="DOY20" s="934"/>
      <c r="DOZ20" s="934"/>
      <c r="DPA20" s="934"/>
      <c r="DPB20" s="934"/>
      <c r="DPC20" s="934"/>
      <c r="DPD20" s="934"/>
      <c r="DPE20" s="934"/>
      <c r="DPF20" s="934"/>
      <c r="DPG20" s="934"/>
      <c r="DPH20" s="934"/>
      <c r="DPI20" s="934"/>
      <c r="DPJ20" s="934"/>
      <c r="DPK20" s="934"/>
      <c r="DPL20" s="934"/>
      <c r="DPM20" s="934"/>
      <c r="DPN20" s="934"/>
      <c r="DPO20" s="934"/>
      <c r="DPP20" s="934"/>
      <c r="DPQ20" s="934"/>
      <c r="DPR20" s="934"/>
      <c r="DPS20" s="934"/>
      <c r="DPT20" s="934"/>
      <c r="DPU20" s="934"/>
      <c r="DPV20" s="934"/>
      <c r="DPW20" s="934"/>
      <c r="DPX20" s="934"/>
      <c r="DPY20" s="934"/>
      <c r="DPZ20" s="934"/>
      <c r="DQA20" s="934"/>
      <c r="DQB20" s="934"/>
      <c r="DQC20" s="934"/>
      <c r="DQD20" s="934"/>
      <c r="DQE20" s="934"/>
      <c r="DQF20" s="934"/>
      <c r="DQG20" s="934"/>
      <c r="DQH20" s="934"/>
      <c r="DQI20" s="934"/>
      <c r="DQJ20" s="934"/>
      <c r="DQK20" s="934"/>
      <c r="DQL20" s="934"/>
      <c r="DQM20" s="934"/>
      <c r="DQN20" s="934"/>
      <c r="DQO20" s="934"/>
      <c r="DQP20" s="934"/>
      <c r="DQQ20" s="934"/>
      <c r="DQR20" s="934"/>
      <c r="DQS20" s="934"/>
      <c r="DQT20" s="934"/>
      <c r="DQU20" s="934"/>
      <c r="DQV20" s="934"/>
      <c r="DQW20" s="934"/>
      <c r="DQX20" s="934"/>
      <c r="DQY20" s="934"/>
      <c r="DQZ20" s="934"/>
      <c r="DRA20" s="934"/>
      <c r="DRB20" s="934"/>
      <c r="DRC20" s="934"/>
      <c r="DRD20" s="934"/>
      <c r="DRE20" s="934"/>
      <c r="DRF20" s="934"/>
      <c r="DRG20" s="934"/>
      <c r="DRH20" s="934"/>
      <c r="DRI20" s="934"/>
      <c r="DRJ20" s="934"/>
      <c r="DRK20" s="934"/>
      <c r="DRL20" s="934"/>
      <c r="DRM20" s="934"/>
      <c r="DRN20" s="934"/>
      <c r="DRO20" s="934"/>
      <c r="DRP20" s="934"/>
      <c r="DRQ20" s="934"/>
      <c r="DRR20" s="934"/>
      <c r="DRS20" s="934"/>
      <c r="DRT20" s="934"/>
      <c r="DRU20" s="934"/>
      <c r="DRV20" s="934"/>
      <c r="DRW20" s="934"/>
      <c r="DRX20" s="934"/>
      <c r="DRY20" s="934"/>
      <c r="DRZ20" s="934"/>
      <c r="DSA20" s="934"/>
      <c r="DSB20" s="934"/>
      <c r="DSC20" s="934"/>
      <c r="DSD20" s="934"/>
      <c r="DSE20" s="934"/>
      <c r="DSF20" s="934"/>
      <c r="DSG20" s="934"/>
      <c r="DSH20" s="934"/>
      <c r="DSI20" s="934"/>
      <c r="DSJ20" s="934"/>
      <c r="DSK20" s="934"/>
      <c r="DSL20" s="934"/>
      <c r="DSM20" s="934"/>
      <c r="DSN20" s="934"/>
      <c r="DSO20" s="934"/>
      <c r="DSP20" s="934"/>
      <c r="DSQ20" s="934"/>
      <c r="DSR20" s="934"/>
      <c r="DSS20" s="934"/>
      <c r="DST20" s="934"/>
      <c r="DSU20" s="934"/>
      <c r="DSV20" s="934"/>
      <c r="DSW20" s="934"/>
      <c r="DSX20" s="934"/>
      <c r="DSY20" s="934"/>
      <c r="DSZ20" s="934"/>
      <c r="DTA20" s="934"/>
      <c r="DTB20" s="934"/>
      <c r="DTC20" s="934"/>
      <c r="DTD20" s="934"/>
      <c r="DTE20" s="934"/>
      <c r="DTF20" s="934"/>
      <c r="DTG20" s="934"/>
      <c r="DTH20" s="934"/>
      <c r="DTI20" s="934"/>
      <c r="DTJ20" s="934"/>
      <c r="DTK20" s="934"/>
      <c r="DTL20" s="934"/>
      <c r="DTM20" s="934"/>
      <c r="DTN20" s="934"/>
      <c r="DTO20" s="934"/>
      <c r="DTP20" s="934"/>
      <c r="DTQ20" s="934"/>
      <c r="DTR20" s="934"/>
      <c r="DTS20" s="934"/>
      <c r="DTT20" s="934"/>
      <c r="DTU20" s="934"/>
      <c r="DTV20" s="934"/>
      <c r="DTW20" s="934"/>
      <c r="DTX20" s="934"/>
      <c r="DTY20" s="934"/>
      <c r="DTZ20" s="934"/>
      <c r="DUA20" s="934"/>
      <c r="DUB20" s="934"/>
      <c r="DUC20" s="934"/>
      <c r="DUD20" s="934"/>
      <c r="DUE20" s="934"/>
      <c r="DUF20" s="934"/>
      <c r="DUG20" s="934"/>
      <c r="DUH20" s="934"/>
      <c r="DUI20" s="934"/>
      <c r="DUJ20" s="934"/>
      <c r="DUK20" s="934"/>
      <c r="DUL20" s="934"/>
      <c r="DUM20" s="934"/>
      <c r="DUN20" s="934"/>
      <c r="DUO20" s="934"/>
      <c r="DUP20" s="934"/>
      <c r="DUQ20" s="934"/>
      <c r="DUR20" s="934"/>
      <c r="DUS20" s="934"/>
      <c r="DUT20" s="934"/>
      <c r="DUU20" s="934"/>
      <c r="DUV20" s="934"/>
      <c r="DUW20" s="934"/>
      <c r="DUX20" s="934"/>
      <c r="DUY20" s="934"/>
      <c r="DUZ20" s="934"/>
      <c r="DVA20" s="934"/>
      <c r="DVB20" s="934"/>
      <c r="DVC20" s="934"/>
      <c r="DVD20" s="934"/>
      <c r="DVE20" s="934"/>
      <c r="DVF20" s="934"/>
      <c r="DVG20" s="934"/>
      <c r="DVH20" s="934"/>
      <c r="DVI20" s="934"/>
      <c r="DVJ20" s="934"/>
      <c r="DVK20" s="934"/>
      <c r="DVL20" s="934"/>
      <c r="DVM20" s="934"/>
      <c r="DVN20" s="934"/>
      <c r="DVO20" s="934"/>
      <c r="DVP20" s="934"/>
      <c r="DVQ20" s="934"/>
      <c r="DVR20" s="934"/>
      <c r="DVS20" s="934"/>
      <c r="DVT20" s="934"/>
      <c r="DVU20" s="934"/>
      <c r="DVV20" s="934"/>
      <c r="DVW20" s="934"/>
      <c r="DVX20" s="934"/>
      <c r="DVY20" s="934"/>
      <c r="DVZ20" s="934"/>
      <c r="DWA20" s="934"/>
      <c r="DWB20" s="934"/>
      <c r="DWC20" s="934"/>
      <c r="DWD20" s="934"/>
      <c r="DWE20" s="934"/>
      <c r="DWF20" s="934"/>
      <c r="DWG20" s="934"/>
      <c r="DWH20" s="934"/>
      <c r="DWI20" s="934"/>
      <c r="DWJ20" s="934"/>
      <c r="DWK20" s="934"/>
      <c r="DWL20" s="934"/>
      <c r="DWM20" s="934"/>
      <c r="DWN20" s="934"/>
      <c r="DWO20" s="934"/>
      <c r="DWP20" s="934"/>
      <c r="DWQ20" s="934"/>
      <c r="DWR20" s="934"/>
      <c r="DWS20" s="934"/>
      <c r="DWT20" s="934"/>
      <c r="DWU20" s="934"/>
      <c r="DWV20" s="934"/>
      <c r="DWW20" s="934"/>
      <c r="DWX20" s="934"/>
      <c r="DWY20" s="934"/>
      <c r="DWZ20" s="934"/>
      <c r="DXA20" s="934"/>
      <c r="DXB20" s="934"/>
      <c r="DXC20" s="934"/>
      <c r="DXD20" s="934"/>
      <c r="DXE20" s="934"/>
      <c r="DXF20" s="934"/>
      <c r="DXG20" s="934"/>
      <c r="DXH20" s="934"/>
      <c r="DXI20" s="934"/>
      <c r="DXJ20" s="934"/>
      <c r="DXK20" s="934"/>
      <c r="DXL20" s="934"/>
      <c r="DXM20" s="934"/>
      <c r="DXN20" s="934"/>
      <c r="DXO20" s="934"/>
      <c r="DXP20" s="934"/>
      <c r="DXQ20" s="934"/>
      <c r="DXR20" s="934"/>
      <c r="DXS20" s="934"/>
      <c r="DXT20" s="934"/>
      <c r="DXU20" s="934"/>
      <c r="DXV20" s="934"/>
      <c r="DXW20" s="934"/>
      <c r="DXX20" s="934"/>
      <c r="DXY20" s="934"/>
      <c r="DXZ20" s="934"/>
      <c r="DYA20" s="934"/>
      <c r="DYB20" s="934"/>
      <c r="DYC20" s="934"/>
      <c r="DYD20" s="934"/>
      <c r="DYE20" s="934"/>
      <c r="DYF20" s="934"/>
      <c r="DYG20" s="934"/>
      <c r="DYH20" s="934"/>
      <c r="DYI20" s="934"/>
      <c r="DYJ20" s="934"/>
      <c r="DYK20" s="934"/>
      <c r="DYL20" s="934"/>
      <c r="DYM20" s="934"/>
      <c r="DYN20" s="934"/>
      <c r="DYO20" s="934"/>
      <c r="DYP20" s="934"/>
      <c r="DYQ20" s="934"/>
      <c r="DYR20" s="934"/>
      <c r="DYS20" s="934"/>
      <c r="DYT20" s="934"/>
      <c r="DYU20" s="934"/>
      <c r="DYV20" s="934"/>
      <c r="DYW20" s="934"/>
      <c r="DYX20" s="934"/>
      <c r="DYY20" s="934"/>
      <c r="DYZ20" s="934"/>
      <c r="DZA20" s="934"/>
      <c r="DZB20" s="934"/>
      <c r="DZC20" s="934"/>
      <c r="DZD20" s="934"/>
      <c r="DZE20" s="934"/>
      <c r="DZF20" s="934"/>
      <c r="DZG20" s="934"/>
      <c r="DZH20" s="934"/>
      <c r="DZI20" s="934"/>
      <c r="DZJ20" s="934"/>
      <c r="DZK20" s="934"/>
      <c r="DZL20" s="934"/>
      <c r="DZM20" s="934"/>
      <c r="DZN20" s="934"/>
      <c r="DZO20" s="934"/>
      <c r="DZP20" s="934"/>
      <c r="DZQ20" s="934"/>
      <c r="DZR20" s="934"/>
      <c r="DZS20" s="934"/>
      <c r="DZT20" s="934"/>
      <c r="DZU20" s="934"/>
      <c r="DZV20" s="934"/>
      <c r="DZW20" s="934"/>
      <c r="DZX20" s="934"/>
      <c r="DZY20" s="934"/>
      <c r="DZZ20" s="934"/>
      <c r="EAA20" s="934"/>
      <c r="EAB20" s="934"/>
      <c r="EAC20" s="934"/>
      <c r="EAD20" s="934"/>
      <c r="EAE20" s="934"/>
      <c r="EAF20" s="934"/>
      <c r="EAG20" s="934"/>
      <c r="EAH20" s="934"/>
      <c r="EAI20" s="934"/>
      <c r="EAJ20" s="934"/>
      <c r="EAK20" s="934"/>
      <c r="EAL20" s="934"/>
      <c r="EAM20" s="934"/>
      <c r="EAN20" s="934"/>
      <c r="EAO20" s="934"/>
      <c r="EAP20" s="934"/>
      <c r="EAQ20" s="934"/>
      <c r="EAR20" s="934"/>
      <c r="EAS20" s="934"/>
      <c r="EAT20" s="934"/>
      <c r="EAU20" s="934"/>
      <c r="EAV20" s="934"/>
      <c r="EAW20" s="934"/>
      <c r="EAX20" s="934"/>
      <c r="EAY20" s="934"/>
      <c r="EAZ20" s="934"/>
      <c r="EBA20" s="934"/>
      <c r="EBB20" s="934"/>
      <c r="EBC20" s="934"/>
      <c r="EBD20" s="934"/>
      <c r="EBE20" s="934"/>
      <c r="EBF20" s="934"/>
      <c r="EBG20" s="934"/>
      <c r="EBH20" s="934"/>
      <c r="EBI20" s="934"/>
      <c r="EBJ20" s="934"/>
      <c r="EBK20" s="934"/>
      <c r="EBL20" s="934"/>
      <c r="EBM20" s="934"/>
      <c r="EBN20" s="934"/>
      <c r="EBO20" s="934"/>
      <c r="EBP20" s="934"/>
      <c r="EBQ20" s="934"/>
      <c r="EBR20" s="934"/>
      <c r="EBS20" s="934"/>
      <c r="EBT20" s="934"/>
      <c r="EBU20" s="934"/>
      <c r="EBV20" s="934"/>
      <c r="EBW20" s="934"/>
      <c r="EBX20" s="934"/>
      <c r="EBY20" s="934"/>
      <c r="EBZ20" s="934"/>
      <c r="ECA20" s="934"/>
      <c r="ECB20" s="934"/>
      <c r="ECC20" s="934"/>
      <c r="ECD20" s="934"/>
      <c r="ECE20" s="934"/>
      <c r="ECF20" s="934"/>
      <c r="ECG20" s="934"/>
      <c r="ECH20" s="934"/>
      <c r="ECI20" s="934"/>
      <c r="ECJ20" s="934"/>
      <c r="ECK20" s="934"/>
      <c r="ECL20" s="934"/>
      <c r="ECM20" s="934"/>
      <c r="ECN20" s="934"/>
      <c r="ECO20" s="934"/>
      <c r="ECP20" s="934"/>
      <c r="ECQ20" s="934"/>
      <c r="ECR20" s="934"/>
      <c r="ECS20" s="934"/>
      <c r="ECT20" s="934"/>
      <c r="ECU20" s="934"/>
      <c r="ECV20" s="934"/>
      <c r="ECW20" s="934"/>
      <c r="ECX20" s="934"/>
      <c r="ECY20" s="934"/>
      <c r="ECZ20" s="934"/>
      <c r="EDA20" s="934"/>
      <c r="EDB20" s="934"/>
      <c r="EDC20" s="934"/>
      <c r="EDD20" s="934"/>
      <c r="EDE20" s="934"/>
      <c r="EDF20" s="934"/>
      <c r="EDG20" s="934"/>
      <c r="EDH20" s="934"/>
      <c r="EDI20" s="934"/>
      <c r="EDJ20" s="934"/>
      <c r="EDK20" s="934"/>
      <c r="EDL20" s="934"/>
      <c r="EDM20" s="934"/>
      <c r="EDN20" s="934"/>
      <c r="EDO20" s="934"/>
      <c r="EDP20" s="934"/>
      <c r="EDQ20" s="934"/>
      <c r="EDR20" s="934"/>
      <c r="EDS20" s="934"/>
      <c r="EDT20" s="934"/>
      <c r="EDU20" s="934"/>
      <c r="EDV20" s="934"/>
      <c r="EDW20" s="934"/>
      <c r="EDX20" s="934"/>
      <c r="EDY20" s="934"/>
      <c r="EDZ20" s="934"/>
      <c r="EEA20" s="934"/>
      <c r="EEB20" s="934"/>
      <c r="EEC20" s="934"/>
      <c r="EED20" s="934"/>
      <c r="EEE20" s="934"/>
      <c r="EEF20" s="934"/>
      <c r="EEG20" s="934"/>
      <c r="EEH20" s="934"/>
      <c r="EEI20" s="934"/>
      <c r="EEJ20" s="934"/>
      <c r="EEK20" s="934"/>
      <c r="EEL20" s="934"/>
      <c r="EEM20" s="934"/>
      <c r="EEN20" s="934"/>
      <c r="EEO20" s="934"/>
      <c r="EEP20" s="934"/>
      <c r="EEQ20" s="934"/>
      <c r="EER20" s="934"/>
      <c r="EES20" s="934"/>
      <c r="EET20" s="934"/>
      <c r="EEU20" s="934"/>
      <c r="EEV20" s="934"/>
      <c r="EEW20" s="934"/>
      <c r="EEX20" s="934"/>
      <c r="EEY20" s="934"/>
      <c r="EEZ20" s="934"/>
      <c r="EFA20" s="934"/>
      <c r="EFB20" s="934"/>
      <c r="EFC20" s="934"/>
      <c r="EFD20" s="934"/>
      <c r="EFE20" s="934"/>
      <c r="EFF20" s="934"/>
      <c r="EFG20" s="934"/>
      <c r="EFH20" s="934"/>
      <c r="EFI20" s="934"/>
      <c r="EFJ20" s="934"/>
      <c r="EFK20" s="934"/>
      <c r="EFL20" s="934"/>
      <c r="EFM20" s="934"/>
      <c r="EFN20" s="934"/>
      <c r="EFO20" s="934"/>
      <c r="EFP20" s="934"/>
      <c r="EFQ20" s="934"/>
      <c r="EFR20" s="934"/>
      <c r="EFS20" s="934"/>
      <c r="EFT20" s="934"/>
      <c r="EFU20" s="934"/>
      <c r="EFV20" s="934"/>
      <c r="EFW20" s="934"/>
      <c r="EFX20" s="934"/>
      <c r="EFY20" s="934"/>
      <c r="EFZ20" s="934"/>
      <c r="EGA20" s="934"/>
      <c r="EGB20" s="934"/>
      <c r="EGC20" s="934"/>
      <c r="EGD20" s="934"/>
      <c r="EGE20" s="934"/>
      <c r="EGF20" s="934"/>
      <c r="EGG20" s="934"/>
      <c r="EGH20" s="934"/>
      <c r="EGI20" s="934"/>
      <c r="EGJ20" s="934"/>
      <c r="EGK20" s="934"/>
      <c r="EGL20" s="934"/>
      <c r="EGM20" s="934"/>
      <c r="EGN20" s="934"/>
      <c r="EGO20" s="934"/>
      <c r="EGP20" s="934"/>
      <c r="EGQ20" s="934"/>
      <c r="EGR20" s="934"/>
      <c r="EGS20" s="934"/>
      <c r="EGT20" s="934"/>
      <c r="EGU20" s="934"/>
      <c r="EGV20" s="934"/>
      <c r="EGW20" s="934"/>
      <c r="EGX20" s="934"/>
      <c r="EGY20" s="934"/>
      <c r="EGZ20" s="934"/>
      <c r="EHA20" s="934"/>
      <c r="EHB20" s="934"/>
      <c r="EHC20" s="934"/>
      <c r="EHD20" s="934"/>
      <c r="EHE20" s="934"/>
      <c r="EHF20" s="934"/>
      <c r="EHG20" s="934"/>
      <c r="EHH20" s="934"/>
      <c r="EHI20" s="934"/>
      <c r="EHJ20" s="934"/>
      <c r="EHK20" s="934"/>
      <c r="EHL20" s="934"/>
      <c r="EHM20" s="934"/>
      <c r="EHN20" s="934"/>
      <c r="EHO20" s="934"/>
      <c r="EHP20" s="934"/>
      <c r="EHQ20" s="934"/>
      <c r="EHR20" s="934"/>
      <c r="EHS20" s="934"/>
      <c r="EHT20" s="934"/>
      <c r="EHU20" s="934"/>
      <c r="EHV20" s="934"/>
      <c r="EHW20" s="934"/>
      <c r="EHX20" s="934"/>
      <c r="EHY20" s="934"/>
      <c r="EHZ20" s="934"/>
      <c r="EIA20" s="934"/>
      <c r="EIB20" s="934"/>
      <c r="EIC20" s="934"/>
      <c r="EID20" s="934"/>
      <c r="EIE20" s="934"/>
      <c r="EIF20" s="934"/>
      <c r="EIG20" s="934"/>
      <c r="EIH20" s="934"/>
      <c r="EII20" s="934"/>
      <c r="EIJ20" s="934"/>
      <c r="EIK20" s="934"/>
      <c r="EIL20" s="934"/>
      <c r="EIM20" s="934"/>
      <c r="EIN20" s="934"/>
      <c r="EIO20" s="934"/>
      <c r="EIP20" s="934"/>
      <c r="EIQ20" s="934"/>
      <c r="EIR20" s="934"/>
      <c r="EIS20" s="934"/>
      <c r="EIT20" s="934"/>
      <c r="EIU20" s="934"/>
      <c r="EIV20" s="934"/>
      <c r="EIW20" s="934"/>
      <c r="EIX20" s="934"/>
      <c r="EIY20" s="934"/>
      <c r="EIZ20" s="934"/>
      <c r="EJA20" s="934"/>
      <c r="EJB20" s="934"/>
      <c r="EJC20" s="934"/>
      <c r="EJD20" s="934"/>
      <c r="EJE20" s="934"/>
      <c r="EJF20" s="934"/>
      <c r="EJG20" s="934"/>
      <c r="EJH20" s="934"/>
      <c r="EJI20" s="934"/>
      <c r="EJJ20" s="934"/>
      <c r="EJK20" s="934"/>
      <c r="EJL20" s="934"/>
      <c r="EJM20" s="934"/>
      <c r="EJN20" s="934"/>
      <c r="EJO20" s="934"/>
      <c r="EJP20" s="934"/>
      <c r="EJQ20" s="934"/>
      <c r="EJR20" s="934"/>
      <c r="EJS20" s="934"/>
      <c r="EJT20" s="934"/>
      <c r="EJU20" s="934"/>
      <c r="EJV20" s="934"/>
      <c r="EJW20" s="934"/>
      <c r="EJX20" s="934"/>
      <c r="EJY20" s="934"/>
      <c r="EJZ20" s="934"/>
      <c r="EKA20" s="934"/>
      <c r="EKB20" s="934"/>
      <c r="EKC20" s="934"/>
      <c r="EKD20" s="934"/>
      <c r="EKE20" s="934"/>
      <c r="EKF20" s="934"/>
      <c r="EKG20" s="934"/>
      <c r="EKH20" s="934"/>
      <c r="EKI20" s="934"/>
      <c r="EKJ20" s="934"/>
      <c r="EKK20" s="934"/>
      <c r="EKL20" s="934"/>
      <c r="EKM20" s="934"/>
      <c r="EKN20" s="934"/>
      <c r="EKO20" s="934"/>
      <c r="EKP20" s="934"/>
      <c r="EKQ20" s="934"/>
      <c r="EKR20" s="934"/>
      <c r="EKS20" s="934"/>
      <c r="EKT20" s="934"/>
      <c r="EKU20" s="934"/>
      <c r="EKV20" s="934"/>
      <c r="EKW20" s="934"/>
      <c r="EKX20" s="934"/>
      <c r="EKY20" s="934"/>
      <c r="EKZ20" s="934"/>
      <c r="ELA20" s="934"/>
      <c r="ELB20" s="934"/>
      <c r="ELC20" s="934"/>
      <c r="ELD20" s="934"/>
      <c r="ELE20" s="934"/>
      <c r="ELF20" s="934"/>
      <c r="ELG20" s="934"/>
      <c r="ELH20" s="934"/>
      <c r="ELI20" s="934"/>
      <c r="ELJ20" s="934"/>
      <c r="ELK20" s="934"/>
      <c r="ELL20" s="934"/>
      <c r="ELM20" s="934"/>
      <c r="ELN20" s="934"/>
      <c r="ELO20" s="934"/>
      <c r="ELP20" s="934"/>
      <c r="ELQ20" s="934"/>
      <c r="ELR20" s="934"/>
      <c r="ELS20" s="934"/>
      <c r="ELT20" s="934"/>
      <c r="ELU20" s="934"/>
      <c r="ELV20" s="934"/>
      <c r="ELW20" s="934"/>
      <c r="ELX20" s="934"/>
      <c r="ELY20" s="934"/>
      <c r="ELZ20" s="934"/>
      <c r="EMA20" s="934"/>
      <c r="EMB20" s="934"/>
      <c r="EMC20" s="934"/>
      <c r="EMD20" s="934"/>
      <c r="EME20" s="934"/>
      <c r="EMF20" s="934"/>
      <c r="EMG20" s="934"/>
      <c r="EMH20" s="934"/>
      <c r="EMI20" s="934"/>
      <c r="EMJ20" s="934"/>
      <c r="EMK20" s="934"/>
      <c r="EML20" s="934"/>
      <c r="EMM20" s="934"/>
      <c r="EMN20" s="934"/>
      <c r="EMO20" s="934"/>
      <c r="EMP20" s="934"/>
      <c r="EMQ20" s="934"/>
      <c r="EMR20" s="934"/>
      <c r="EMS20" s="934"/>
      <c r="EMT20" s="934"/>
      <c r="EMU20" s="934"/>
      <c r="EMV20" s="934"/>
      <c r="EMW20" s="934"/>
      <c r="EMX20" s="934"/>
      <c r="EMY20" s="934"/>
      <c r="EMZ20" s="934"/>
      <c r="ENA20" s="934"/>
      <c r="ENB20" s="934"/>
      <c r="ENC20" s="934"/>
      <c r="END20" s="934"/>
      <c r="ENE20" s="934"/>
      <c r="ENF20" s="934"/>
      <c r="ENG20" s="934"/>
      <c r="ENH20" s="934"/>
      <c r="ENI20" s="934"/>
      <c r="ENJ20" s="934"/>
      <c r="ENK20" s="934"/>
      <c r="ENL20" s="934"/>
      <c r="ENM20" s="934"/>
      <c r="ENN20" s="934"/>
      <c r="ENO20" s="934"/>
      <c r="ENP20" s="934"/>
      <c r="ENQ20" s="934"/>
      <c r="ENR20" s="934"/>
      <c r="ENS20" s="934"/>
      <c r="ENT20" s="934"/>
      <c r="ENU20" s="934"/>
      <c r="ENV20" s="934"/>
      <c r="ENW20" s="934"/>
      <c r="ENX20" s="934"/>
      <c r="ENY20" s="934"/>
      <c r="ENZ20" s="934"/>
      <c r="EOA20" s="934"/>
      <c r="EOB20" s="934"/>
      <c r="EOC20" s="934"/>
      <c r="EOD20" s="934"/>
      <c r="EOE20" s="934"/>
      <c r="EOF20" s="934"/>
      <c r="EOG20" s="934"/>
      <c r="EOH20" s="934"/>
      <c r="EOI20" s="934"/>
      <c r="EOJ20" s="934"/>
      <c r="EOK20" s="934"/>
      <c r="EOL20" s="934"/>
      <c r="EOM20" s="934"/>
      <c r="EON20" s="934"/>
      <c r="EOO20" s="934"/>
      <c r="EOP20" s="934"/>
      <c r="EOQ20" s="934"/>
      <c r="EOR20" s="934"/>
      <c r="EOS20" s="934"/>
      <c r="EOT20" s="934"/>
      <c r="EOU20" s="934"/>
      <c r="EOV20" s="934"/>
      <c r="EOW20" s="934"/>
      <c r="EOX20" s="934"/>
      <c r="EOY20" s="934"/>
      <c r="EOZ20" s="934"/>
      <c r="EPA20" s="934"/>
      <c r="EPB20" s="934"/>
      <c r="EPC20" s="934"/>
      <c r="EPD20" s="934"/>
      <c r="EPE20" s="934"/>
      <c r="EPF20" s="934"/>
      <c r="EPG20" s="934"/>
      <c r="EPH20" s="934"/>
      <c r="EPI20" s="934"/>
      <c r="EPJ20" s="934"/>
      <c r="EPK20" s="934"/>
      <c r="EPL20" s="934"/>
      <c r="EPM20" s="934"/>
      <c r="EPN20" s="934"/>
      <c r="EPO20" s="934"/>
      <c r="EPP20" s="934"/>
      <c r="EPQ20" s="934"/>
      <c r="EPR20" s="934"/>
      <c r="EPS20" s="934"/>
      <c r="EPT20" s="934"/>
      <c r="EPU20" s="934"/>
      <c r="EPV20" s="934"/>
      <c r="EPW20" s="934"/>
      <c r="EPX20" s="934"/>
      <c r="EPY20" s="934"/>
      <c r="EPZ20" s="934"/>
      <c r="EQA20" s="934"/>
      <c r="EQB20" s="934"/>
      <c r="EQC20" s="934"/>
      <c r="EQD20" s="934"/>
      <c r="EQE20" s="934"/>
      <c r="EQF20" s="934"/>
      <c r="EQG20" s="934"/>
      <c r="EQH20" s="934"/>
      <c r="EQI20" s="934"/>
      <c r="EQJ20" s="934"/>
      <c r="EQK20" s="934"/>
      <c r="EQL20" s="934"/>
      <c r="EQM20" s="934"/>
      <c r="EQN20" s="934"/>
      <c r="EQO20" s="934"/>
      <c r="EQP20" s="934"/>
      <c r="EQQ20" s="934"/>
      <c r="EQR20" s="934"/>
      <c r="EQS20" s="934"/>
      <c r="EQT20" s="934"/>
      <c r="EQU20" s="934"/>
      <c r="EQV20" s="934"/>
      <c r="EQW20" s="934"/>
      <c r="EQX20" s="934"/>
      <c r="EQY20" s="934"/>
      <c r="EQZ20" s="934"/>
      <c r="ERA20" s="934"/>
      <c r="ERB20" s="934"/>
      <c r="ERC20" s="934"/>
      <c r="ERD20" s="934"/>
      <c r="ERE20" s="934"/>
      <c r="ERF20" s="934"/>
      <c r="ERG20" s="934"/>
      <c r="ERH20" s="934"/>
      <c r="ERI20" s="934"/>
      <c r="ERJ20" s="934"/>
      <c r="ERK20" s="934"/>
      <c r="ERL20" s="934"/>
      <c r="ERM20" s="934"/>
      <c r="ERN20" s="934"/>
      <c r="ERO20" s="934"/>
      <c r="ERP20" s="934"/>
      <c r="ERQ20" s="934"/>
      <c r="ERR20" s="934"/>
      <c r="ERS20" s="934"/>
      <c r="ERT20" s="934"/>
      <c r="ERU20" s="934"/>
      <c r="ERV20" s="934"/>
      <c r="ERW20" s="934"/>
      <c r="ERX20" s="934"/>
      <c r="ERY20" s="934"/>
      <c r="ERZ20" s="934"/>
      <c r="ESA20" s="934"/>
      <c r="ESB20" s="934"/>
      <c r="ESC20" s="934"/>
      <c r="ESD20" s="934"/>
      <c r="ESE20" s="934"/>
      <c r="ESF20" s="934"/>
      <c r="ESG20" s="934"/>
      <c r="ESH20" s="934"/>
      <c r="ESI20" s="934"/>
      <c r="ESJ20" s="934"/>
      <c r="ESK20" s="934"/>
      <c r="ESL20" s="934"/>
      <c r="ESM20" s="934"/>
      <c r="ESN20" s="934"/>
      <c r="ESO20" s="934"/>
      <c r="ESP20" s="934"/>
      <c r="ESQ20" s="934"/>
      <c r="ESR20" s="934"/>
      <c r="ESS20" s="934"/>
      <c r="EST20" s="934"/>
      <c r="ESU20" s="934"/>
      <c r="ESV20" s="934"/>
      <c r="ESW20" s="934"/>
      <c r="ESX20" s="934"/>
      <c r="ESY20" s="934"/>
      <c r="ESZ20" s="934"/>
      <c r="ETA20" s="934"/>
      <c r="ETB20" s="934"/>
      <c r="ETC20" s="934"/>
      <c r="ETD20" s="934"/>
      <c r="ETE20" s="934"/>
      <c r="ETF20" s="934"/>
      <c r="ETG20" s="934"/>
      <c r="ETH20" s="934"/>
      <c r="ETI20" s="934"/>
      <c r="ETJ20" s="934"/>
      <c r="ETK20" s="934"/>
      <c r="ETL20" s="934"/>
      <c r="ETM20" s="934"/>
      <c r="ETN20" s="934"/>
      <c r="ETO20" s="934"/>
      <c r="ETP20" s="934"/>
      <c r="ETQ20" s="934"/>
      <c r="ETR20" s="934"/>
      <c r="ETS20" s="934"/>
      <c r="ETT20" s="934"/>
      <c r="ETU20" s="934"/>
      <c r="ETV20" s="934"/>
      <c r="ETW20" s="934"/>
      <c r="ETX20" s="934"/>
      <c r="ETY20" s="934"/>
      <c r="ETZ20" s="934"/>
      <c r="EUA20" s="934"/>
      <c r="EUB20" s="934"/>
      <c r="EUC20" s="934"/>
      <c r="EUD20" s="934"/>
      <c r="EUE20" s="934"/>
      <c r="EUF20" s="934"/>
      <c r="EUG20" s="934"/>
      <c r="EUH20" s="934"/>
      <c r="EUI20" s="934"/>
      <c r="EUJ20" s="934"/>
      <c r="EUK20" s="934"/>
      <c r="EUL20" s="934"/>
      <c r="EUM20" s="934"/>
      <c r="EUN20" s="934"/>
      <c r="EUO20" s="934"/>
      <c r="EUP20" s="934"/>
      <c r="EUQ20" s="934"/>
      <c r="EUR20" s="934"/>
      <c r="EUS20" s="934"/>
      <c r="EUT20" s="934"/>
      <c r="EUU20" s="934"/>
      <c r="EUV20" s="934"/>
      <c r="EUW20" s="934"/>
      <c r="EUX20" s="934"/>
      <c r="EUY20" s="934"/>
      <c r="EUZ20" s="934"/>
      <c r="EVA20" s="934"/>
      <c r="EVB20" s="934"/>
      <c r="EVC20" s="934"/>
      <c r="EVD20" s="934"/>
      <c r="EVE20" s="934"/>
      <c r="EVF20" s="934"/>
      <c r="EVG20" s="934"/>
      <c r="EVH20" s="934"/>
      <c r="EVI20" s="934"/>
      <c r="EVJ20" s="934"/>
      <c r="EVK20" s="934"/>
      <c r="EVL20" s="934"/>
      <c r="EVM20" s="934"/>
      <c r="EVN20" s="934"/>
      <c r="EVO20" s="934"/>
      <c r="EVP20" s="934"/>
      <c r="EVQ20" s="934"/>
      <c r="EVR20" s="934"/>
      <c r="EVS20" s="934"/>
      <c r="EVT20" s="934"/>
      <c r="EVU20" s="934"/>
      <c r="EVV20" s="934"/>
      <c r="EVW20" s="934"/>
      <c r="EVX20" s="934"/>
      <c r="EVY20" s="934"/>
      <c r="EVZ20" s="934"/>
      <c r="EWA20" s="934"/>
      <c r="EWB20" s="934"/>
      <c r="EWC20" s="934"/>
      <c r="EWD20" s="934"/>
      <c r="EWE20" s="934"/>
      <c r="EWF20" s="934"/>
      <c r="EWG20" s="934"/>
      <c r="EWH20" s="934"/>
      <c r="EWI20" s="934"/>
      <c r="EWJ20" s="934"/>
      <c r="EWK20" s="934"/>
      <c r="EWL20" s="934"/>
      <c r="EWM20" s="934"/>
      <c r="EWN20" s="934"/>
      <c r="EWO20" s="934"/>
      <c r="EWP20" s="934"/>
      <c r="EWQ20" s="934"/>
      <c r="EWR20" s="934"/>
      <c r="EWS20" s="934"/>
      <c r="EWT20" s="934"/>
      <c r="EWU20" s="934"/>
      <c r="EWV20" s="934"/>
      <c r="EWW20" s="934"/>
      <c r="EWX20" s="934"/>
      <c r="EWY20" s="934"/>
      <c r="EWZ20" s="934"/>
      <c r="EXA20" s="934"/>
      <c r="EXB20" s="934"/>
      <c r="EXC20" s="934"/>
      <c r="EXD20" s="934"/>
      <c r="EXE20" s="934"/>
      <c r="EXF20" s="934"/>
      <c r="EXG20" s="934"/>
      <c r="EXH20" s="934"/>
      <c r="EXI20" s="934"/>
      <c r="EXJ20" s="934"/>
      <c r="EXK20" s="934"/>
      <c r="EXL20" s="934"/>
      <c r="EXM20" s="934"/>
      <c r="EXN20" s="934"/>
      <c r="EXO20" s="934"/>
      <c r="EXP20" s="934"/>
      <c r="EXQ20" s="934"/>
      <c r="EXR20" s="934"/>
      <c r="EXS20" s="934"/>
      <c r="EXT20" s="934"/>
      <c r="EXU20" s="934"/>
      <c r="EXV20" s="934"/>
      <c r="EXW20" s="934"/>
      <c r="EXX20" s="934"/>
      <c r="EXY20" s="934"/>
      <c r="EXZ20" s="934"/>
      <c r="EYA20" s="934"/>
      <c r="EYB20" s="934"/>
      <c r="EYC20" s="934"/>
      <c r="EYD20" s="934"/>
      <c r="EYE20" s="934"/>
      <c r="EYF20" s="934"/>
      <c r="EYG20" s="934"/>
      <c r="EYH20" s="934"/>
      <c r="EYI20" s="934"/>
      <c r="EYJ20" s="934"/>
      <c r="EYK20" s="934"/>
      <c r="EYL20" s="934"/>
      <c r="EYM20" s="934"/>
      <c r="EYN20" s="934"/>
      <c r="EYO20" s="934"/>
      <c r="EYP20" s="934"/>
      <c r="EYQ20" s="934"/>
      <c r="EYR20" s="934"/>
      <c r="EYS20" s="934"/>
      <c r="EYT20" s="934"/>
      <c r="EYU20" s="934"/>
      <c r="EYV20" s="934"/>
      <c r="EYW20" s="934"/>
      <c r="EYX20" s="934"/>
      <c r="EYY20" s="934"/>
      <c r="EYZ20" s="934"/>
      <c r="EZA20" s="934"/>
      <c r="EZB20" s="934"/>
      <c r="EZC20" s="934"/>
      <c r="EZD20" s="934"/>
      <c r="EZE20" s="934"/>
      <c r="EZF20" s="934"/>
      <c r="EZG20" s="934"/>
      <c r="EZH20" s="934"/>
      <c r="EZI20" s="934"/>
      <c r="EZJ20" s="934"/>
      <c r="EZK20" s="934"/>
      <c r="EZL20" s="934"/>
      <c r="EZM20" s="934"/>
      <c r="EZN20" s="934"/>
      <c r="EZO20" s="934"/>
      <c r="EZP20" s="934"/>
      <c r="EZQ20" s="934"/>
      <c r="EZR20" s="934"/>
      <c r="EZS20" s="934"/>
      <c r="EZT20" s="934"/>
      <c r="EZU20" s="934"/>
      <c r="EZV20" s="934"/>
      <c r="EZW20" s="934"/>
      <c r="EZX20" s="934"/>
      <c r="EZY20" s="934"/>
      <c r="EZZ20" s="934"/>
      <c r="FAA20" s="934"/>
      <c r="FAB20" s="934"/>
      <c r="FAC20" s="934"/>
      <c r="FAD20" s="934"/>
      <c r="FAE20" s="934"/>
      <c r="FAF20" s="934"/>
      <c r="FAG20" s="934"/>
      <c r="FAH20" s="934"/>
      <c r="FAI20" s="934"/>
      <c r="FAJ20" s="934"/>
      <c r="FAK20" s="934"/>
      <c r="FAL20" s="934"/>
      <c r="FAM20" s="934"/>
      <c r="FAN20" s="934"/>
      <c r="FAO20" s="934"/>
      <c r="FAP20" s="934"/>
      <c r="FAQ20" s="934"/>
      <c r="FAR20" s="934"/>
      <c r="FAS20" s="934"/>
      <c r="FAT20" s="934"/>
      <c r="FAU20" s="934"/>
      <c r="FAV20" s="934"/>
      <c r="FAW20" s="934"/>
      <c r="FAX20" s="934"/>
      <c r="FAY20" s="934"/>
      <c r="FAZ20" s="934"/>
      <c r="FBA20" s="934"/>
      <c r="FBB20" s="934"/>
      <c r="FBC20" s="934"/>
      <c r="FBD20" s="934"/>
      <c r="FBE20" s="934"/>
      <c r="FBF20" s="934"/>
      <c r="FBG20" s="934"/>
      <c r="FBH20" s="934"/>
      <c r="FBI20" s="934"/>
      <c r="FBJ20" s="934"/>
      <c r="FBK20" s="934"/>
      <c r="FBL20" s="934"/>
      <c r="FBM20" s="934"/>
      <c r="FBN20" s="934"/>
      <c r="FBO20" s="934"/>
      <c r="FBP20" s="934"/>
      <c r="FBQ20" s="934"/>
      <c r="FBR20" s="934"/>
      <c r="FBS20" s="934"/>
      <c r="FBT20" s="934"/>
      <c r="FBU20" s="934"/>
      <c r="FBV20" s="934"/>
      <c r="FBW20" s="934"/>
      <c r="FBX20" s="934"/>
      <c r="FBY20" s="934"/>
      <c r="FBZ20" s="934"/>
      <c r="FCA20" s="934"/>
      <c r="FCB20" s="934"/>
      <c r="FCC20" s="934"/>
      <c r="FCD20" s="934"/>
      <c r="FCE20" s="934"/>
      <c r="FCF20" s="934"/>
      <c r="FCG20" s="934"/>
      <c r="FCH20" s="934"/>
      <c r="FCI20" s="934"/>
      <c r="FCJ20" s="934"/>
      <c r="FCK20" s="934"/>
      <c r="FCL20" s="934"/>
      <c r="FCM20" s="934"/>
      <c r="FCN20" s="934"/>
      <c r="FCO20" s="934"/>
      <c r="FCP20" s="934"/>
      <c r="FCQ20" s="934"/>
      <c r="FCR20" s="934"/>
      <c r="FCS20" s="934"/>
      <c r="FCT20" s="934"/>
      <c r="FCU20" s="934"/>
      <c r="FCV20" s="934"/>
      <c r="FCW20" s="934"/>
      <c r="FCX20" s="934"/>
      <c r="FCY20" s="934"/>
      <c r="FCZ20" s="934"/>
      <c r="FDA20" s="934"/>
      <c r="FDB20" s="934"/>
      <c r="FDC20" s="934"/>
      <c r="FDD20" s="934"/>
      <c r="FDE20" s="934"/>
      <c r="FDF20" s="934"/>
      <c r="FDG20" s="934"/>
      <c r="FDH20" s="934"/>
      <c r="FDI20" s="934"/>
      <c r="FDJ20" s="934"/>
      <c r="FDK20" s="934"/>
      <c r="FDL20" s="934"/>
      <c r="FDM20" s="934"/>
      <c r="FDN20" s="934"/>
      <c r="FDO20" s="934"/>
      <c r="FDP20" s="934"/>
      <c r="FDQ20" s="934"/>
      <c r="FDR20" s="934"/>
      <c r="FDS20" s="934"/>
      <c r="FDT20" s="934"/>
      <c r="FDU20" s="934"/>
      <c r="FDV20" s="934"/>
      <c r="FDW20" s="934"/>
      <c r="FDX20" s="934"/>
      <c r="FDY20" s="934"/>
      <c r="FDZ20" s="934"/>
      <c r="FEA20" s="934"/>
      <c r="FEB20" s="934"/>
      <c r="FEC20" s="934"/>
      <c r="FED20" s="934"/>
      <c r="FEE20" s="934"/>
      <c r="FEF20" s="934"/>
      <c r="FEG20" s="934"/>
      <c r="FEH20" s="934"/>
      <c r="FEI20" s="934"/>
      <c r="FEJ20" s="934"/>
      <c r="FEK20" s="934"/>
      <c r="FEL20" s="934"/>
      <c r="FEM20" s="934"/>
      <c r="FEN20" s="934"/>
      <c r="FEO20" s="934"/>
      <c r="FEP20" s="934"/>
      <c r="FEQ20" s="934"/>
      <c r="FER20" s="934"/>
      <c r="FES20" s="934"/>
      <c r="FET20" s="934"/>
      <c r="FEU20" s="934"/>
      <c r="FEV20" s="934"/>
      <c r="FEW20" s="934"/>
      <c r="FEX20" s="934"/>
      <c r="FEY20" s="934"/>
      <c r="FEZ20" s="934"/>
      <c r="FFA20" s="934"/>
      <c r="FFB20" s="934"/>
      <c r="FFC20" s="934"/>
      <c r="FFD20" s="934"/>
      <c r="FFE20" s="934"/>
      <c r="FFF20" s="934"/>
      <c r="FFG20" s="934"/>
      <c r="FFH20" s="934"/>
      <c r="FFI20" s="934"/>
      <c r="FFJ20" s="934"/>
      <c r="FFK20" s="934"/>
      <c r="FFL20" s="934"/>
      <c r="FFM20" s="934"/>
      <c r="FFN20" s="934"/>
      <c r="FFO20" s="934"/>
      <c r="FFP20" s="934"/>
      <c r="FFQ20" s="934"/>
      <c r="FFR20" s="934"/>
      <c r="FFS20" s="934"/>
      <c r="FFT20" s="934"/>
      <c r="FFU20" s="934"/>
      <c r="FFV20" s="934"/>
      <c r="FFW20" s="934"/>
      <c r="FFX20" s="934"/>
      <c r="FFY20" s="934"/>
      <c r="FFZ20" s="934"/>
      <c r="FGA20" s="934"/>
      <c r="FGB20" s="934"/>
      <c r="FGC20" s="934"/>
      <c r="FGD20" s="934"/>
      <c r="FGE20" s="934"/>
      <c r="FGF20" s="934"/>
      <c r="FGG20" s="934"/>
      <c r="FGH20" s="934"/>
      <c r="FGI20" s="934"/>
      <c r="FGJ20" s="934"/>
      <c r="FGK20" s="934"/>
      <c r="FGL20" s="934"/>
      <c r="FGM20" s="934"/>
      <c r="FGN20" s="934"/>
      <c r="FGO20" s="934"/>
      <c r="FGP20" s="934"/>
      <c r="FGQ20" s="934"/>
      <c r="FGR20" s="934"/>
      <c r="FGS20" s="934"/>
      <c r="FGT20" s="934"/>
      <c r="FGU20" s="934"/>
      <c r="FGV20" s="934"/>
      <c r="FGW20" s="934"/>
      <c r="FGX20" s="934"/>
      <c r="FGY20" s="934"/>
      <c r="FGZ20" s="934"/>
      <c r="FHA20" s="934"/>
      <c r="FHB20" s="934"/>
      <c r="FHC20" s="934"/>
      <c r="FHD20" s="934"/>
      <c r="FHE20" s="934"/>
      <c r="FHF20" s="934"/>
      <c r="FHG20" s="934"/>
      <c r="FHH20" s="934"/>
      <c r="FHI20" s="934"/>
      <c r="FHJ20" s="934"/>
      <c r="FHK20" s="934"/>
      <c r="FHL20" s="934"/>
      <c r="FHM20" s="934"/>
      <c r="FHN20" s="934"/>
      <c r="FHO20" s="934"/>
      <c r="FHP20" s="934"/>
      <c r="FHQ20" s="934"/>
      <c r="FHR20" s="934"/>
      <c r="FHS20" s="934"/>
      <c r="FHT20" s="934"/>
      <c r="FHU20" s="934"/>
      <c r="FHV20" s="934"/>
      <c r="FHW20" s="934"/>
      <c r="FHX20" s="934"/>
      <c r="FHY20" s="934"/>
      <c r="FHZ20" s="934"/>
      <c r="FIA20" s="934"/>
      <c r="FIB20" s="934"/>
      <c r="FIC20" s="934"/>
      <c r="FID20" s="934"/>
      <c r="FIE20" s="934"/>
      <c r="FIF20" s="934"/>
      <c r="FIG20" s="934"/>
      <c r="FIH20" s="934"/>
      <c r="FII20" s="934"/>
      <c r="FIJ20" s="934"/>
      <c r="FIK20" s="934"/>
      <c r="FIL20" s="934"/>
      <c r="FIM20" s="934"/>
      <c r="FIN20" s="934"/>
      <c r="FIO20" s="934"/>
      <c r="FIP20" s="934"/>
      <c r="FIQ20" s="934"/>
      <c r="FIR20" s="934"/>
      <c r="FIS20" s="934"/>
      <c r="FIT20" s="934"/>
      <c r="FIU20" s="934"/>
      <c r="FIV20" s="934"/>
      <c r="FIW20" s="934"/>
      <c r="FIX20" s="934"/>
      <c r="FIY20" s="934"/>
      <c r="FIZ20" s="934"/>
      <c r="FJA20" s="934"/>
      <c r="FJB20" s="934"/>
      <c r="FJC20" s="934"/>
      <c r="FJD20" s="934"/>
      <c r="FJE20" s="934"/>
      <c r="FJF20" s="934"/>
      <c r="FJG20" s="934"/>
      <c r="FJH20" s="934"/>
      <c r="FJI20" s="934"/>
      <c r="FJJ20" s="934"/>
      <c r="FJK20" s="934"/>
      <c r="FJL20" s="934"/>
      <c r="FJM20" s="934"/>
      <c r="FJN20" s="934"/>
      <c r="FJO20" s="934"/>
      <c r="FJP20" s="934"/>
      <c r="FJQ20" s="934"/>
      <c r="FJR20" s="934"/>
      <c r="FJS20" s="934"/>
      <c r="FJT20" s="934"/>
      <c r="FJU20" s="934"/>
      <c r="FJV20" s="934"/>
      <c r="FJW20" s="934"/>
      <c r="FJX20" s="934"/>
      <c r="FJY20" s="934"/>
      <c r="FJZ20" s="934"/>
      <c r="FKA20" s="934"/>
      <c r="FKB20" s="934"/>
      <c r="FKC20" s="934"/>
      <c r="FKD20" s="934"/>
      <c r="FKE20" s="934"/>
      <c r="FKF20" s="934"/>
      <c r="FKG20" s="934"/>
      <c r="FKH20" s="934"/>
      <c r="FKI20" s="934"/>
      <c r="FKJ20" s="934"/>
      <c r="FKK20" s="934"/>
      <c r="FKL20" s="934"/>
      <c r="FKM20" s="934"/>
      <c r="FKN20" s="934"/>
      <c r="FKO20" s="934"/>
      <c r="FKP20" s="934"/>
      <c r="FKQ20" s="934"/>
      <c r="FKR20" s="934"/>
      <c r="FKS20" s="934"/>
      <c r="FKT20" s="934"/>
      <c r="FKU20" s="934"/>
      <c r="FKV20" s="934"/>
      <c r="FKW20" s="934"/>
      <c r="FKX20" s="934"/>
      <c r="FKY20" s="934"/>
      <c r="FKZ20" s="934"/>
      <c r="FLA20" s="934"/>
      <c r="FLB20" s="934"/>
      <c r="FLC20" s="934"/>
      <c r="FLD20" s="934"/>
      <c r="FLE20" s="934"/>
      <c r="FLF20" s="934"/>
      <c r="FLG20" s="934"/>
      <c r="FLH20" s="934"/>
      <c r="FLI20" s="934"/>
      <c r="FLJ20" s="934"/>
      <c r="FLK20" s="934"/>
      <c r="FLL20" s="934"/>
      <c r="FLM20" s="934"/>
      <c r="FLN20" s="934"/>
      <c r="FLO20" s="934"/>
      <c r="FLP20" s="934"/>
      <c r="FLQ20" s="934"/>
      <c r="FLR20" s="934"/>
      <c r="FLS20" s="934"/>
      <c r="FLT20" s="934"/>
      <c r="FLU20" s="934"/>
      <c r="FLV20" s="934"/>
      <c r="FLW20" s="934"/>
      <c r="FLX20" s="934"/>
      <c r="FLY20" s="934"/>
      <c r="FLZ20" s="934"/>
      <c r="FMA20" s="934"/>
      <c r="FMB20" s="934"/>
      <c r="FMC20" s="934"/>
      <c r="FMD20" s="934"/>
      <c r="FME20" s="934"/>
      <c r="FMF20" s="934"/>
      <c r="FMG20" s="934"/>
      <c r="FMH20" s="934"/>
      <c r="FMI20" s="934"/>
      <c r="FMJ20" s="934"/>
      <c r="FMK20" s="934"/>
      <c r="FML20" s="934"/>
      <c r="FMM20" s="934"/>
      <c r="FMN20" s="934"/>
      <c r="FMO20" s="934"/>
      <c r="FMP20" s="934"/>
      <c r="FMQ20" s="934"/>
      <c r="FMR20" s="934"/>
      <c r="FMS20" s="934"/>
      <c r="FMT20" s="934"/>
      <c r="FMU20" s="934"/>
      <c r="FMV20" s="934"/>
      <c r="FMW20" s="934"/>
      <c r="FMX20" s="934"/>
      <c r="FMY20" s="934"/>
      <c r="FMZ20" s="934"/>
      <c r="FNA20" s="934"/>
      <c r="FNB20" s="934"/>
      <c r="FNC20" s="934"/>
      <c r="FND20" s="934"/>
      <c r="FNE20" s="934"/>
      <c r="FNF20" s="934"/>
      <c r="FNG20" s="934"/>
      <c r="FNH20" s="934"/>
      <c r="FNI20" s="934"/>
      <c r="FNJ20" s="934"/>
      <c r="FNK20" s="934"/>
      <c r="FNL20" s="934"/>
      <c r="FNM20" s="934"/>
      <c r="FNN20" s="934"/>
      <c r="FNO20" s="934"/>
      <c r="FNP20" s="934"/>
      <c r="FNQ20" s="934"/>
      <c r="FNR20" s="934"/>
      <c r="FNS20" s="934"/>
      <c r="FNT20" s="934"/>
      <c r="FNU20" s="934"/>
      <c r="FNV20" s="934"/>
      <c r="FNW20" s="934"/>
      <c r="FNX20" s="934"/>
      <c r="FNY20" s="934"/>
      <c r="FNZ20" s="934"/>
      <c r="FOA20" s="934"/>
      <c r="FOB20" s="934"/>
      <c r="FOC20" s="934"/>
      <c r="FOD20" s="934"/>
      <c r="FOE20" s="934"/>
      <c r="FOF20" s="934"/>
      <c r="FOG20" s="934"/>
      <c r="FOH20" s="934"/>
      <c r="FOI20" s="934"/>
      <c r="FOJ20" s="934"/>
      <c r="FOK20" s="934"/>
      <c r="FOL20" s="934"/>
      <c r="FOM20" s="934"/>
      <c r="FON20" s="934"/>
      <c r="FOO20" s="934"/>
      <c r="FOP20" s="934"/>
      <c r="FOQ20" s="934"/>
      <c r="FOR20" s="934"/>
      <c r="FOS20" s="934"/>
      <c r="FOT20" s="934"/>
      <c r="FOU20" s="934"/>
      <c r="FOV20" s="934"/>
      <c r="FOW20" s="934"/>
      <c r="FOX20" s="934"/>
      <c r="FOY20" s="934"/>
      <c r="FOZ20" s="934"/>
      <c r="FPA20" s="934"/>
      <c r="FPB20" s="934"/>
      <c r="FPC20" s="934"/>
      <c r="FPD20" s="934"/>
      <c r="FPE20" s="934"/>
      <c r="FPF20" s="934"/>
      <c r="FPG20" s="934"/>
      <c r="FPH20" s="934"/>
      <c r="FPI20" s="934"/>
      <c r="FPJ20" s="934"/>
      <c r="FPK20" s="934"/>
      <c r="FPL20" s="934"/>
      <c r="FPM20" s="934"/>
      <c r="FPN20" s="934"/>
      <c r="FPO20" s="934"/>
      <c r="FPP20" s="934"/>
      <c r="FPQ20" s="934"/>
      <c r="FPR20" s="934"/>
      <c r="FPS20" s="934"/>
      <c r="FPT20" s="934"/>
      <c r="FPU20" s="934"/>
      <c r="FPV20" s="934"/>
      <c r="FPW20" s="934"/>
      <c r="FPX20" s="934"/>
      <c r="FPY20" s="934"/>
      <c r="FPZ20" s="934"/>
      <c r="FQA20" s="934"/>
      <c r="FQB20" s="934"/>
      <c r="FQC20" s="934"/>
      <c r="FQD20" s="934"/>
      <c r="FQE20" s="934"/>
      <c r="FQF20" s="934"/>
      <c r="FQG20" s="934"/>
      <c r="FQH20" s="934"/>
      <c r="FQI20" s="934"/>
      <c r="FQJ20" s="934"/>
      <c r="FQK20" s="934"/>
      <c r="FQL20" s="934"/>
      <c r="FQM20" s="934"/>
      <c r="FQN20" s="934"/>
      <c r="FQO20" s="934"/>
      <c r="FQP20" s="934"/>
      <c r="FQQ20" s="934"/>
      <c r="FQR20" s="934"/>
      <c r="FQS20" s="934"/>
      <c r="FQT20" s="934"/>
      <c r="FQU20" s="934"/>
      <c r="FQV20" s="934"/>
      <c r="FQW20" s="934"/>
      <c r="FQX20" s="934"/>
      <c r="FQY20" s="934"/>
      <c r="FQZ20" s="934"/>
      <c r="FRA20" s="934"/>
      <c r="FRB20" s="934"/>
      <c r="FRC20" s="934"/>
      <c r="FRD20" s="934"/>
      <c r="FRE20" s="934"/>
      <c r="FRF20" s="934"/>
      <c r="FRG20" s="934"/>
      <c r="FRH20" s="934"/>
      <c r="FRI20" s="934"/>
      <c r="FRJ20" s="934"/>
      <c r="FRK20" s="934"/>
      <c r="FRL20" s="934"/>
      <c r="FRM20" s="934"/>
      <c r="FRN20" s="934"/>
      <c r="FRO20" s="934"/>
      <c r="FRP20" s="934"/>
      <c r="FRQ20" s="934"/>
      <c r="FRR20" s="934"/>
      <c r="FRS20" s="934"/>
      <c r="FRT20" s="934"/>
      <c r="FRU20" s="934"/>
      <c r="FRV20" s="934"/>
      <c r="FRW20" s="934"/>
      <c r="FRX20" s="934"/>
      <c r="FRY20" s="934"/>
      <c r="FRZ20" s="934"/>
      <c r="FSA20" s="934"/>
      <c r="FSB20" s="934"/>
      <c r="FSC20" s="934"/>
      <c r="FSD20" s="934"/>
      <c r="FSE20" s="934"/>
      <c r="FSF20" s="934"/>
      <c r="FSG20" s="934"/>
      <c r="FSH20" s="934"/>
      <c r="FSI20" s="934"/>
      <c r="FSJ20" s="934"/>
      <c r="FSK20" s="934"/>
      <c r="FSL20" s="934"/>
      <c r="FSM20" s="934"/>
      <c r="FSN20" s="934"/>
      <c r="FSO20" s="934"/>
      <c r="FSP20" s="934"/>
      <c r="FSQ20" s="934"/>
      <c r="FSR20" s="934"/>
      <c r="FSS20" s="934"/>
      <c r="FST20" s="934"/>
      <c r="FSU20" s="934"/>
      <c r="FSV20" s="934"/>
      <c r="FSW20" s="934"/>
      <c r="FSX20" s="934"/>
      <c r="FSY20" s="934"/>
      <c r="FSZ20" s="934"/>
      <c r="FTA20" s="934"/>
      <c r="FTB20" s="934"/>
      <c r="FTC20" s="934"/>
      <c r="FTD20" s="934"/>
      <c r="FTE20" s="934"/>
      <c r="FTF20" s="934"/>
      <c r="FTG20" s="934"/>
      <c r="FTH20" s="934"/>
      <c r="FTI20" s="934"/>
      <c r="FTJ20" s="934"/>
      <c r="FTK20" s="934"/>
      <c r="FTL20" s="934"/>
      <c r="FTM20" s="934"/>
      <c r="FTN20" s="934"/>
      <c r="FTO20" s="934"/>
      <c r="FTP20" s="934"/>
      <c r="FTQ20" s="934"/>
      <c r="FTR20" s="934"/>
      <c r="FTS20" s="934"/>
      <c r="FTT20" s="934"/>
      <c r="FTU20" s="934"/>
      <c r="FTV20" s="934"/>
      <c r="FTW20" s="934"/>
      <c r="FTX20" s="934"/>
      <c r="FTY20" s="934"/>
      <c r="FTZ20" s="934"/>
      <c r="FUA20" s="934"/>
      <c r="FUB20" s="934"/>
      <c r="FUC20" s="934"/>
      <c r="FUD20" s="934"/>
      <c r="FUE20" s="934"/>
      <c r="FUF20" s="934"/>
      <c r="FUG20" s="934"/>
      <c r="FUH20" s="934"/>
      <c r="FUI20" s="934"/>
      <c r="FUJ20" s="934"/>
      <c r="FUK20" s="934"/>
      <c r="FUL20" s="934"/>
      <c r="FUM20" s="934"/>
      <c r="FUN20" s="934"/>
      <c r="FUO20" s="934"/>
      <c r="FUP20" s="934"/>
      <c r="FUQ20" s="934"/>
      <c r="FUR20" s="934"/>
      <c r="FUS20" s="934"/>
      <c r="FUT20" s="934"/>
      <c r="FUU20" s="934"/>
      <c r="FUV20" s="934"/>
      <c r="FUW20" s="934"/>
      <c r="FUX20" s="934"/>
      <c r="FUY20" s="934"/>
      <c r="FUZ20" s="934"/>
      <c r="FVA20" s="934"/>
      <c r="FVB20" s="934"/>
      <c r="FVC20" s="934"/>
      <c r="FVD20" s="934"/>
      <c r="FVE20" s="934"/>
      <c r="FVF20" s="934"/>
      <c r="FVG20" s="934"/>
      <c r="FVH20" s="934"/>
      <c r="FVI20" s="934"/>
      <c r="FVJ20" s="934"/>
      <c r="FVK20" s="934"/>
      <c r="FVL20" s="934"/>
      <c r="FVM20" s="934"/>
      <c r="FVN20" s="934"/>
      <c r="FVO20" s="934"/>
      <c r="FVP20" s="934"/>
      <c r="FVQ20" s="934"/>
      <c r="FVR20" s="934"/>
      <c r="FVS20" s="934"/>
      <c r="FVT20" s="934"/>
      <c r="FVU20" s="934"/>
      <c r="FVV20" s="934"/>
      <c r="FVW20" s="934"/>
      <c r="FVX20" s="934"/>
      <c r="FVY20" s="934"/>
      <c r="FVZ20" s="934"/>
      <c r="FWA20" s="934"/>
      <c r="FWB20" s="934"/>
      <c r="FWC20" s="934"/>
      <c r="FWD20" s="934"/>
      <c r="FWE20" s="934"/>
      <c r="FWF20" s="934"/>
      <c r="FWG20" s="934"/>
      <c r="FWH20" s="934"/>
      <c r="FWI20" s="934"/>
      <c r="FWJ20" s="934"/>
      <c r="FWK20" s="934"/>
      <c r="FWL20" s="934"/>
      <c r="FWM20" s="934"/>
      <c r="FWN20" s="934"/>
      <c r="FWO20" s="934"/>
      <c r="FWP20" s="934"/>
      <c r="FWQ20" s="934"/>
      <c r="FWR20" s="934"/>
      <c r="FWS20" s="934"/>
      <c r="FWT20" s="934"/>
      <c r="FWU20" s="934"/>
      <c r="FWV20" s="934"/>
      <c r="FWW20" s="934"/>
      <c r="FWX20" s="934"/>
      <c r="FWY20" s="934"/>
      <c r="FWZ20" s="934"/>
      <c r="FXA20" s="934"/>
      <c r="FXB20" s="934"/>
      <c r="FXC20" s="934"/>
      <c r="FXD20" s="934"/>
      <c r="FXE20" s="934"/>
      <c r="FXF20" s="934"/>
      <c r="FXG20" s="934"/>
      <c r="FXH20" s="934"/>
      <c r="FXI20" s="934"/>
      <c r="FXJ20" s="934"/>
      <c r="FXK20" s="934"/>
      <c r="FXL20" s="934"/>
      <c r="FXM20" s="934"/>
      <c r="FXN20" s="934"/>
      <c r="FXO20" s="934"/>
      <c r="FXP20" s="934"/>
      <c r="FXQ20" s="934"/>
      <c r="FXR20" s="934"/>
      <c r="FXS20" s="934"/>
      <c r="FXT20" s="934"/>
      <c r="FXU20" s="934"/>
      <c r="FXV20" s="934"/>
      <c r="FXW20" s="934"/>
      <c r="FXX20" s="934"/>
      <c r="FXY20" s="934"/>
      <c r="FXZ20" s="934"/>
      <c r="FYA20" s="934"/>
      <c r="FYB20" s="934"/>
      <c r="FYC20" s="934"/>
      <c r="FYD20" s="934"/>
      <c r="FYE20" s="934"/>
      <c r="FYF20" s="934"/>
      <c r="FYG20" s="934"/>
      <c r="FYH20" s="934"/>
      <c r="FYI20" s="934"/>
      <c r="FYJ20" s="934"/>
      <c r="FYK20" s="934"/>
      <c r="FYL20" s="934"/>
      <c r="FYM20" s="934"/>
      <c r="FYN20" s="934"/>
      <c r="FYO20" s="934"/>
      <c r="FYP20" s="934"/>
      <c r="FYQ20" s="934"/>
      <c r="FYR20" s="934"/>
      <c r="FYS20" s="934"/>
      <c r="FYT20" s="934"/>
      <c r="FYU20" s="934"/>
      <c r="FYV20" s="934"/>
      <c r="FYW20" s="934"/>
      <c r="FYX20" s="934"/>
      <c r="FYY20" s="934"/>
      <c r="FYZ20" s="934"/>
      <c r="FZA20" s="934"/>
      <c r="FZB20" s="934"/>
      <c r="FZC20" s="934"/>
      <c r="FZD20" s="934"/>
      <c r="FZE20" s="934"/>
      <c r="FZF20" s="934"/>
      <c r="FZG20" s="934"/>
      <c r="FZH20" s="934"/>
      <c r="FZI20" s="934"/>
      <c r="FZJ20" s="934"/>
      <c r="FZK20" s="934"/>
      <c r="FZL20" s="934"/>
      <c r="FZM20" s="934"/>
      <c r="FZN20" s="934"/>
      <c r="FZO20" s="934"/>
      <c r="FZP20" s="934"/>
      <c r="FZQ20" s="934"/>
      <c r="FZR20" s="934"/>
      <c r="FZS20" s="934"/>
      <c r="FZT20" s="934"/>
      <c r="FZU20" s="934"/>
      <c r="FZV20" s="934"/>
      <c r="FZW20" s="934"/>
      <c r="FZX20" s="934"/>
      <c r="FZY20" s="934"/>
      <c r="FZZ20" s="934"/>
      <c r="GAA20" s="934"/>
      <c r="GAB20" s="934"/>
      <c r="GAC20" s="934"/>
      <c r="GAD20" s="934"/>
      <c r="GAE20" s="934"/>
      <c r="GAF20" s="934"/>
      <c r="GAG20" s="934"/>
      <c r="GAH20" s="934"/>
      <c r="GAI20" s="934"/>
      <c r="GAJ20" s="934"/>
      <c r="GAK20" s="934"/>
      <c r="GAL20" s="934"/>
      <c r="GAM20" s="934"/>
      <c r="GAN20" s="934"/>
      <c r="GAO20" s="934"/>
      <c r="GAP20" s="934"/>
      <c r="GAQ20" s="934"/>
      <c r="GAR20" s="934"/>
      <c r="GAS20" s="934"/>
      <c r="GAT20" s="934"/>
      <c r="GAU20" s="934"/>
      <c r="GAV20" s="934"/>
      <c r="GAW20" s="934"/>
      <c r="GAX20" s="934"/>
      <c r="GAY20" s="934"/>
      <c r="GAZ20" s="934"/>
      <c r="GBA20" s="934"/>
      <c r="GBB20" s="934"/>
      <c r="GBC20" s="934"/>
      <c r="GBD20" s="934"/>
      <c r="GBE20" s="934"/>
      <c r="GBF20" s="934"/>
      <c r="GBG20" s="934"/>
      <c r="GBH20" s="934"/>
      <c r="GBI20" s="934"/>
      <c r="GBJ20" s="934"/>
      <c r="GBK20" s="934"/>
      <c r="GBL20" s="934"/>
      <c r="GBM20" s="934"/>
      <c r="GBN20" s="934"/>
      <c r="GBO20" s="934"/>
      <c r="GBP20" s="934"/>
      <c r="GBQ20" s="934"/>
      <c r="GBR20" s="934"/>
      <c r="GBS20" s="934"/>
      <c r="GBT20" s="934"/>
      <c r="GBU20" s="934"/>
      <c r="GBV20" s="934"/>
      <c r="GBW20" s="934"/>
      <c r="GBX20" s="934"/>
      <c r="GBY20" s="934"/>
      <c r="GBZ20" s="934"/>
      <c r="GCA20" s="934"/>
      <c r="GCB20" s="934"/>
      <c r="GCC20" s="934"/>
      <c r="GCD20" s="934"/>
      <c r="GCE20" s="934"/>
      <c r="GCF20" s="934"/>
      <c r="GCG20" s="934"/>
      <c r="GCH20" s="934"/>
      <c r="GCI20" s="934"/>
      <c r="GCJ20" s="934"/>
      <c r="GCK20" s="934"/>
      <c r="GCL20" s="934"/>
      <c r="GCM20" s="934"/>
      <c r="GCN20" s="934"/>
      <c r="GCO20" s="934"/>
      <c r="GCP20" s="934"/>
      <c r="GCQ20" s="934"/>
      <c r="GCR20" s="934"/>
      <c r="GCS20" s="934"/>
      <c r="GCT20" s="934"/>
      <c r="GCU20" s="934"/>
      <c r="GCV20" s="934"/>
      <c r="GCW20" s="934"/>
      <c r="GCX20" s="934"/>
      <c r="GCY20" s="934"/>
      <c r="GCZ20" s="934"/>
      <c r="GDA20" s="934"/>
      <c r="GDB20" s="934"/>
      <c r="GDC20" s="934"/>
      <c r="GDD20" s="934"/>
      <c r="GDE20" s="934"/>
      <c r="GDF20" s="934"/>
      <c r="GDG20" s="934"/>
      <c r="GDH20" s="934"/>
      <c r="GDI20" s="934"/>
      <c r="GDJ20" s="934"/>
      <c r="GDK20" s="934"/>
      <c r="GDL20" s="934"/>
      <c r="GDM20" s="934"/>
      <c r="GDN20" s="934"/>
      <c r="GDO20" s="934"/>
      <c r="GDP20" s="934"/>
      <c r="GDQ20" s="934"/>
      <c r="GDR20" s="934"/>
      <c r="GDS20" s="934"/>
      <c r="GDT20" s="934"/>
      <c r="GDU20" s="934"/>
      <c r="GDV20" s="934"/>
      <c r="GDW20" s="934"/>
      <c r="GDX20" s="934"/>
      <c r="GDY20" s="934"/>
      <c r="GDZ20" s="934"/>
      <c r="GEA20" s="934"/>
      <c r="GEB20" s="934"/>
      <c r="GEC20" s="934"/>
      <c r="GED20" s="934"/>
      <c r="GEE20" s="934"/>
      <c r="GEF20" s="934"/>
      <c r="GEG20" s="934"/>
      <c r="GEH20" s="934"/>
      <c r="GEI20" s="934"/>
      <c r="GEJ20" s="934"/>
      <c r="GEK20" s="934"/>
      <c r="GEL20" s="934"/>
      <c r="GEM20" s="934"/>
      <c r="GEN20" s="934"/>
      <c r="GEO20" s="934"/>
      <c r="GEP20" s="934"/>
      <c r="GEQ20" s="934"/>
      <c r="GER20" s="934"/>
      <c r="GES20" s="934"/>
      <c r="GET20" s="934"/>
      <c r="GEU20" s="934"/>
      <c r="GEV20" s="934"/>
      <c r="GEW20" s="934"/>
      <c r="GEX20" s="934"/>
      <c r="GEY20" s="934"/>
      <c r="GEZ20" s="934"/>
      <c r="GFA20" s="934"/>
      <c r="GFB20" s="934"/>
      <c r="GFC20" s="934"/>
      <c r="GFD20" s="934"/>
      <c r="GFE20" s="934"/>
      <c r="GFF20" s="934"/>
      <c r="GFG20" s="934"/>
      <c r="GFH20" s="934"/>
      <c r="GFI20" s="934"/>
      <c r="GFJ20" s="934"/>
      <c r="GFK20" s="934"/>
      <c r="GFL20" s="934"/>
      <c r="GFM20" s="934"/>
      <c r="GFN20" s="934"/>
      <c r="GFO20" s="934"/>
      <c r="GFP20" s="934"/>
      <c r="GFQ20" s="934"/>
      <c r="GFR20" s="934"/>
      <c r="GFS20" s="934"/>
      <c r="GFT20" s="934"/>
      <c r="GFU20" s="934"/>
      <c r="GFV20" s="934"/>
      <c r="GFW20" s="934"/>
      <c r="GFX20" s="934"/>
      <c r="GFY20" s="934"/>
      <c r="GFZ20" s="934"/>
      <c r="GGA20" s="934"/>
      <c r="GGB20" s="934"/>
      <c r="GGC20" s="934"/>
      <c r="GGD20" s="934"/>
      <c r="GGE20" s="934"/>
      <c r="GGF20" s="934"/>
      <c r="GGG20" s="934"/>
      <c r="GGH20" s="934"/>
      <c r="GGI20" s="934"/>
      <c r="GGJ20" s="934"/>
      <c r="GGK20" s="934"/>
      <c r="GGL20" s="934"/>
      <c r="GGM20" s="934"/>
      <c r="GGN20" s="934"/>
      <c r="GGO20" s="934"/>
      <c r="GGP20" s="934"/>
      <c r="GGQ20" s="934"/>
      <c r="GGR20" s="934"/>
      <c r="GGS20" s="934"/>
      <c r="GGT20" s="934"/>
      <c r="GGU20" s="934"/>
      <c r="GGV20" s="934"/>
      <c r="GGW20" s="934"/>
      <c r="GGX20" s="934"/>
      <c r="GGY20" s="934"/>
      <c r="GGZ20" s="934"/>
      <c r="GHA20" s="934"/>
      <c r="GHB20" s="934"/>
      <c r="GHC20" s="934"/>
      <c r="GHD20" s="934"/>
      <c r="GHE20" s="934"/>
      <c r="GHF20" s="934"/>
      <c r="GHG20" s="934"/>
      <c r="GHH20" s="934"/>
      <c r="GHI20" s="934"/>
      <c r="GHJ20" s="934"/>
      <c r="GHK20" s="934"/>
      <c r="GHL20" s="934"/>
      <c r="GHM20" s="934"/>
      <c r="GHN20" s="934"/>
      <c r="GHO20" s="934"/>
      <c r="GHP20" s="934"/>
      <c r="GHQ20" s="934"/>
      <c r="GHR20" s="934"/>
      <c r="GHS20" s="934"/>
      <c r="GHT20" s="934"/>
      <c r="GHU20" s="934"/>
      <c r="GHV20" s="934"/>
      <c r="GHW20" s="934"/>
      <c r="GHX20" s="934"/>
      <c r="GHY20" s="934"/>
      <c r="GHZ20" s="934"/>
      <c r="GIA20" s="934"/>
      <c r="GIB20" s="934"/>
      <c r="GIC20" s="934"/>
      <c r="GID20" s="934"/>
      <c r="GIE20" s="934"/>
      <c r="GIF20" s="934"/>
      <c r="GIG20" s="934"/>
      <c r="GIH20" s="934"/>
      <c r="GII20" s="934"/>
      <c r="GIJ20" s="934"/>
      <c r="GIK20" s="934"/>
      <c r="GIL20" s="934"/>
      <c r="GIM20" s="934"/>
      <c r="GIN20" s="934"/>
      <c r="GIO20" s="934"/>
      <c r="GIP20" s="934"/>
      <c r="GIQ20" s="934"/>
      <c r="GIR20" s="934"/>
      <c r="GIS20" s="934"/>
      <c r="GIT20" s="934"/>
      <c r="GIU20" s="934"/>
      <c r="GIV20" s="934"/>
      <c r="GIW20" s="934"/>
      <c r="GIX20" s="934"/>
      <c r="GIY20" s="934"/>
      <c r="GIZ20" s="934"/>
      <c r="GJA20" s="934"/>
      <c r="GJB20" s="934"/>
      <c r="GJC20" s="934"/>
      <c r="GJD20" s="934"/>
      <c r="GJE20" s="934"/>
      <c r="GJF20" s="934"/>
      <c r="GJG20" s="934"/>
      <c r="GJH20" s="934"/>
      <c r="GJI20" s="934"/>
      <c r="GJJ20" s="934"/>
      <c r="GJK20" s="934"/>
      <c r="GJL20" s="934"/>
      <c r="GJM20" s="934"/>
      <c r="GJN20" s="934"/>
      <c r="GJO20" s="934"/>
      <c r="GJP20" s="934"/>
      <c r="GJQ20" s="934"/>
      <c r="GJR20" s="934"/>
      <c r="GJS20" s="934"/>
      <c r="GJT20" s="934"/>
      <c r="GJU20" s="934"/>
      <c r="GJV20" s="934"/>
      <c r="GJW20" s="934"/>
      <c r="GJX20" s="934"/>
      <c r="GJY20" s="934"/>
      <c r="GJZ20" s="934"/>
      <c r="GKA20" s="934"/>
      <c r="GKB20" s="934"/>
      <c r="GKC20" s="934"/>
      <c r="GKD20" s="934"/>
      <c r="GKE20" s="934"/>
      <c r="GKF20" s="934"/>
      <c r="GKG20" s="934"/>
      <c r="GKH20" s="934"/>
      <c r="GKI20" s="934"/>
      <c r="GKJ20" s="934"/>
      <c r="GKK20" s="934"/>
      <c r="GKL20" s="934"/>
      <c r="GKM20" s="934"/>
      <c r="GKN20" s="934"/>
      <c r="GKO20" s="934"/>
      <c r="GKP20" s="934"/>
      <c r="GKQ20" s="934"/>
      <c r="GKR20" s="934"/>
      <c r="GKS20" s="934"/>
      <c r="GKT20" s="934"/>
      <c r="GKU20" s="934"/>
      <c r="GKV20" s="934"/>
      <c r="GKW20" s="934"/>
      <c r="GKX20" s="934"/>
      <c r="GKY20" s="934"/>
      <c r="GKZ20" s="934"/>
      <c r="GLA20" s="934"/>
      <c r="GLB20" s="934"/>
      <c r="GLC20" s="934"/>
      <c r="GLD20" s="934"/>
      <c r="GLE20" s="934"/>
      <c r="GLF20" s="934"/>
      <c r="GLG20" s="934"/>
      <c r="GLH20" s="934"/>
      <c r="GLI20" s="934"/>
      <c r="GLJ20" s="934"/>
      <c r="GLK20" s="934"/>
      <c r="GLL20" s="934"/>
      <c r="GLM20" s="934"/>
      <c r="GLN20" s="934"/>
      <c r="GLO20" s="934"/>
      <c r="GLP20" s="934"/>
      <c r="GLQ20" s="934"/>
      <c r="GLR20" s="934"/>
      <c r="GLS20" s="934"/>
      <c r="GLT20" s="934"/>
      <c r="GLU20" s="934"/>
      <c r="GLV20" s="934"/>
      <c r="GLW20" s="934"/>
      <c r="GLX20" s="934"/>
      <c r="GLY20" s="934"/>
      <c r="GLZ20" s="934"/>
      <c r="GMA20" s="934"/>
      <c r="GMB20" s="934"/>
      <c r="GMC20" s="934"/>
      <c r="GMD20" s="934"/>
      <c r="GME20" s="934"/>
      <c r="GMF20" s="934"/>
      <c r="GMG20" s="934"/>
      <c r="GMH20" s="934"/>
      <c r="GMI20" s="934"/>
      <c r="GMJ20" s="934"/>
      <c r="GMK20" s="934"/>
      <c r="GML20" s="934"/>
      <c r="GMM20" s="934"/>
      <c r="GMN20" s="934"/>
      <c r="GMO20" s="934"/>
      <c r="GMP20" s="934"/>
      <c r="GMQ20" s="934"/>
      <c r="GMR20" s="934"/>
      <c r="GMS20" s="934"/>
      <c r="GMT20" s="934"/>
      <c r="GMU20" s="934"/>
      <c r="GMV20" s="934"/>
      <c r="GMW20" s="934"/>
      <c r="GMX20" s="934"/>
      <c r="GMY20" s="934"/>
      <c r="GMZ20" s="934"/>
      <c r="GNA20" s="934"/>
      <c r="GNB20" s="934"/>
      <c r="GNC20" s="934"/>
      <c r="GND20" s="934"/>
      <c r="GNE20" s="934"/>
      <c r="GNF20" s="934"/>
      <c r="GNG20" s="934"/>
      <c r="GNH20" s="934"/>
      <c r="GNI20" s="934"/>
      <c r="GNJ20" s="934"/>
      <c r="GNK20" s="934"/>
      <c r="GNL20" s="934"/>
      <c r="GNM20" s="934"/>
      <c r="GNN20" s="934"/>
      <c r="GNO20" s="934"/>
      <c r="GNP20" s="934"/>
      <c r="GNQ20" s="934"/>
      <c r="GNR20" s="934"/>
      <c r="GNS20" s="934"/>
      <c r="GNT20" s="934"/>
      <c r="GNU20" s="934"/>
      <c r="GNV20" s="934"/>
      <c r="GNW20" s="934"/>
      <c r="GNX20" s="934"/>
      <c r="GNY20" s="934"/>
      <c r="GNZ20" s="934"/>
      <c r="GOA20" s="934"/>
      <c r="GOB20" s="934"/>
      <c r="GOC20" s="934"/>
      <c r="GOD20" s="934"/>
      <c r="GOE20" s="934"/>
      <c r="GOF20" s="934"/>
      <c r="GOG20" s="934"/>
      <c r="GOH20" s="934"/>
      <c r="GOI20" s="934"/>
      <c r="GOJ20" s="934"/>
      <c r="GOK20" s="934"/>
      <c r="GOL20" s="934"/>
      <c r="GOM20" s="934"/>
      <c r="GON20" s="934"/>
      <c r="GOO20" s="934"/>
      <c r="GOP20" s="934"/>
      <c r="GOQ20" s="934"/>
      <c r="GOR20" s="934"/>
      <c r="GOS20" s="934"/>
      <c r="GOT20" s="934"/>
      <c r="GOU20" s="934"/>
      <c r="GOV20" s="934"/>
      <c r="GOW20" s="934"/>
      <c r="GOX20" s="934"/>
      <c r="GOY20" s="934"/>
      <c r="GOZ20" s="934"/>
      <c r="GPA20" s="934"/>
      <c r="GPB20" s="934"/>
      <c r="GPC20" s="934"/>
      <c r="GPD20" s="934"/>
      <c r="GPE20" s="934"/>
      <c r="GPF20" s="934"/>
      <c r="GPG20" s="934"/>
      <c r="GPH20" s="934"/>
      <c r="GPI20" s="934"/>
      <c r="GPJ20" s="934"/>
      <c r="GPK20" s="934"/>
      <c r="GPL20" s="934"/>
      <c r="GPM20" s="934"/>
      <c r="GPN20" s="934"/>
      <c r="GPO20" s="934"/>
      <c r="GPP20" s="934"/>
      <c r="GPQ20" s="934"/>
      <c r="GPR20" s="934"/>
      <c r="GPS20" s="934"/>
      <c r="GPT20" s="934"/>
      <c r="GPU20" s="934"/>
      <c r="GPV20" s="934"/>
      <c r="GPW20" s="934"/>
      <c r="GPX20" s="934"/>
      <c r="GPY20" s="934"/>
      <c r="GPZ20" s="934"/>
      <c r="GQA20" s="934"/>
      <c r="GQB20" s="934"/>
      <c r="GQC20" s="934"/>
      <c r="GQD20" s="934"/>
      <c r="GQE20" s="934"/>
      <c r="GQF20" s="934"/>
      <c r="GQG20" s="934"/>
      <c r="GQH20" s="934"/>
      <c r="GQI20" s="934"/>
      <c r="GQJ20" s="934"/>
      <c r="GQK20" s="934"/>
      <c r="GQL20" s="934"/>
      <c r="GQM20" s="934"/>
      <c r="GQN20" s="934"/>
      <c r="GQO20" s="934"/>
      <c r="GQP20" s="934"/>
      <c r="GQQ20" s="934"/>
      <c r="GQR20" s="934"/>
      <c r="GQS20" s="934"/>
      <c r="GQT20" s="934"/>
      <c r="GQU20" s="934"/>
      <c r="GQV20" s="934"/>
      <c r="GQW20" s="934"/>
      <c r="GQX20" s="934"/>
      <c r="GQY20" s="934"/>
      <c r="GQZ20" s="934"/>
      <c r="GRA20" s="934"/>
      <c r="GRB20" s="934"/>
      <c r="GRC20" s="934"/>
      <c r="GRD20" s="934"/>
      <c r="GRE20" s="934"/>
      <c r="GRF20" s="934"/>
      <c r="GRG20" s="934"/>
      <c r="GRH20" s="934"/>
      <c r="GRI20" s="934"/>
      <c r="GRJ20" s="934"/>
      <c r="GRK20" s="934"/>
      <c r="GRL20" s="934"/>
      <c r="GRM20" s="934"/>
      <c r="GRN20" s="934"/>
      <c r="GRO20" s="934"/>
      <c r="GRP20" s="934"/>
      <c r="GRQ20" s="934"/>
      <c r="GRR20" s="934"/>
      <c r="GRS20" s="934"/>
      <c r="GRT20" s="934"/>
      <c r="GRU20" s="934"/>
      <c r="GRV20" s="934"/>
      <c r="GRW20" s="934"/>
      <c r="GRX20" s="934"/>
      <c r="GRY20" s="934"/>
      <c r="GRZ20" s="934"/>
      <c r="GSA20" s="934"/>
      <c r="GSB20" s="934"/>
      <c r="GSC20" s="934"/>
      <c r="GSD20" s="934"/>
      <c r="GSE20" s="934"/>
      <c r="GSF20" s="934"/>
      <c r="GSG20" s="934"/>
      <c r="GSH20" s="934"/>
      <c r="GSI20" s="934"/>
      <c r="GSJ20" s="934"/>
      <c r="GSK20" s="934"/>
      <c r="GSL20" s="934"/>
      <c r="GSM20" s="934"/>
      <c r="GSN20" s="934"/>
      <c r="GSO20" s="934"/>
      <c r="GSP20" s="934"/>
      <c r="GSQ20" s="934"/>
      <c r="GSR20" s="934"/>
      <c r="GSS20" s="934"/>
      <c r="GST20" s="934"/>
      <c r="GSU20" s="934"/>
      <c r="GSV20" s="934"/>
      <c r="GSW20" s="934"/>
      <c r="GSX20" s="934"/>
      <c r="GSY20" s="934"/>
      <c r="GSZ20" s="934"/>
      <c r="GTA20" s="934"/>
      <c r="GTB20" s="934"/>
      <c r="GTC20" s="934"/>
      <c r="GTD20" s="934"/>
      <c r="GTE20" s="934"/>
      <c r="GTF20" s="934"/>
      <c r="GTG20" s="934"/>
      <c r="GTH20" s="934"/>
      <c r="GTI20" s="934"/>
      <c r="GTJ20" s="934"/>
      <c r="GTK20" s="934"/>
      <c r="GTL20" s="934"/>
      <c r="GTM20" s="934"/>
      <c r="GTN20" s="934"/>
      <c r="GTO20" s="934"/>
      <c r="GTP20" s="934"/>
      <c r="GTQ20" s="934"/>
      <c r="GTR20" s="934"/>
      <c r="GTS20" s="934"/>
      <c r="GTT20" s="934"/>
      <c r="GTU20" s="934"/>
      <c r="GTV20" s="934"/>
      <c r="GTW20" s="934"/>
      <c r="GTX20" s="934"/>
      <c r="GTY20" s="934"/>
      <c r="GTZ20" s="934"/>
      <c r="GUA20" s="934"/>
      <c r="GUB20" s="934"/>
      <c r="GUC20" s="934"/>
      <c r="GUD20" s="934"/>
      <c r="GUE20" s="934"/>
      <c r="GUF20" s="934"/>
      <c r="GUG20" s="934"/>
      <c r="GUH20" s="934"/>
      <c r="GUI20" s="934"/>
      <c r="GUJ20" s="934"/>
      <c r="GUK20" s="934"/>
      <c r="GUL20" s="934"/>
      <c r="GUM20" s="934"/>
      <c r="GUN20" s="934"/>
      <c r="GUO20" s="934"/>
      <c r="GUP20" s="934"/>
      <c r="GUQ20" s="934"/>
      <c r="GUR20" s="934"/>
      <c r="GUS20" s="934"/>
      <c r="GUT20" s="934"/>
      <c r="GUU20" s="934"/>
      <c r="GUV20" s="934"/>
      <c r="GUW20" s="934"/>
      <c r="GUX20" s="934"/>
      <c r="GUY20" s="934"/>
      <c r="GUZ20" s="934"/>
      <c r="GVA20" s="934"/>
      <c r="GVB20" s="934"/>
      <c r="GVC20" s="934"/>
      <c r="GVD20" s="934"/>
      <c r="GVE20" s="934"/>
      <c r="GVF20" s="934"/>
      <c r="GVG20" s="934"/>
      <c r="GVH20" s="934"/>
      <c r="GVI20" s="934"/>
      <c r="GVJ20" s="934"/>
      <c r="GVK20" s="934"/>
      <c r="GVL20" s="934"/>
      <c r="GVM20" s="934"/>
      <c r="GVN20" s="934"/>
      <c r="GVO20" s="934"/>
      <c r="GVP20" s="934"/>
      <c r="GVQ20" s="934"/>
      <c r="GVR20" s="934"/>
      <c r="GVS20" s="934"/>
      <c r="GVT20" s="934"/>
      <c r="GVU20" s="934"/>
      <c r="GVV20" s="934"/>
      <c r="GVW20" s="934"/>
      <c r="GVX20" s="934"/>
      <c r="GVY20" s="934"/>
      <c r="GVZ20" s="934"/>
      <c r="GWA20" s="934"/>
      <c r="GWB20" s="934"/>
      <c r="GWC20" s="934"/>
      <c r="GWD20" s="934"/>
      <c r="GWE20" s="934"/>
      <c r="GWF20" s="934"/>
      <c r="GWG20" s="934"/>
      <c r="GWH20" s="934"/>
      <c r="GWI20" s="934"/>
      <c r="GWJ20" s="934"/>
      <c r="GWK20" s="934"/>
      <c r="GWL20" s="934"/>
      <c r="GWM20" s="934"/>
      <c r="GWN20" s="934"/>
      <c r="GWO20" s="934"/>
      <c r="GWP20" s="934"/>
      <c r="GWQ20" s="934"/>
      <c r="GWR20" s="934"/>
      <c r="GWS20" s="934"/>
      <c r="GWT20" s="934"/>
      <c r="GWU20" s="934"/>
      <c r="GWV20" s="934"/>
      <c r="GWW20" s="934"/>
      <c r="GWX20" s="934"/>
      <c r="GWY20" s="934"/>
      <c r="GWZ20" s="934"/>
      <c r="GXA20" s="934"/>
      <c r="GXB20" s="934"/>
      <c r="GXC20" s="934"/>
      <c r="GXD20" s="934"/>
      <c r="GXE20" s="934"/>
      <c r="GXF20" s="934"/>
      <c r="GXG20" s="934"/>
      <c r="GXH20" s="934"/>
      <c r="GXI20" s="934"/>
      <c r="GXJ20" s="934"/>
      <c r="GXK20" s="934"/>
      <c r="GXL20" s="934"/>
      <c r="GXM20" s="934"/>
      <c r="GXN20" s="934"/>
      <c r="GXO20" s="934"/>
      <c r="GXP20" s="934"/>
      <c r="GXQ20" s="934"/>
      <c r="GXR20" s="934"/>
      <c r="GXS20" s="934"/>
      <c r="GXT20" s="934"/>
      <c r="GXU20" s="934"/>
      <c r="GXV20" s="934"/>
      <c r="GXW20" s="934"/>
      <c r="GXX20" s="934"/>
      <c r="GXY20" s="934"/>
      <c r="GXZ20" s="934"/>
      <c r="GYA20" s="934"/>
      <c r="GYB20" s="934"/>
      <c r="GYC20" s="934"/>
      <c r="GYD20" s="934"/>
      <c r="GYE20" s="934"/>
      <c r="GYF20" s="934"/>
      <c r="GYG20" s="934"/>
      <c r="GYH20" s="934"/>
      <c r="GYI20" s="934"/>
      <c r="GYJ20" s="934"/>
      <c r="GYK20" s="934"/>
      <c r="GYL20" s="934"/>
      <c r="GYM20" s="934"/>
      <c r="GYN20" s="934"/>
      <c r="GYO20" s="934"/>
      <c r="GYP20" s="934"/>
      <c r="GYQ20" s="934"/>
      <c r="GYR20" s="934"/>
      <c r="GYS20" s="934"/>
      <c r="GYT20" s="934"/>
      <c r="GYU20" s="934"/>
      <c r="GYV20" s="934"/>
      <c r="GYW20" s="934"/>
      <c r="GYX20" s="934"/>
      <c r="GYY20" s="934"/>
      <c r="GYZ20" s="934"/>
      <c r="GZA20" s="934"/>
      <c r="GZB20" s="934"/>
      <c r="GZC20" s="934"/>
      <c r="GZD20" s="934"/>
      <c r="GZE20" s="934"/>
      <c r="GZF20" s="934"/>
      <c r="GZG20" s="934"/>
      <c r="GZH20" s="934"/>
      <c r="GZI20" s="934"/>
      <c r="GZJ20" s="934"/>
      <c r="GZK20" s="934"/>
      <c r="GZL20" s="934"/>
      <c r="GZM20" s="934"/>
      <c r="GZN20" s="934"/>
      <c r="GZO20" s="934"/>
      <c r="GZP20" s="934"/>
      <c r="GZQ20" s="934"/>
      <c r="GZR20" s="934"/>
      <c r="GZS20" s="934"/>
      <c r="GZT20" s="934"/>
      <c r="GZU20" s="934"/>
      <c r="GZV20" s="934"/>
      <c r="GZW20" s="934"/>
      <c r="GZX20" s="934"/>
      <c r="GZY20" s="934"/>
      <c r="GZZ20" s="934"/>
      <c r="HAA20" s="934"/>
      <c r="HAB20" s="934"/>
      <c r="HAC20" s="934"/>
      <c r="HAD20" s="934"/>
      <c r="HAE20" s="934"/>
      <c r="HAF20" s="934"/>
      <c r="HAG20" s="934"/>
      <c r="HAH20" s="934"/>
      <c r="HAI20" s="934"/>
      <c r="HAJ20" s="934"/>
      <c r="HAK20" s="934"/>
      <c r="HAL20" s="934"/>
      <c r="HAM20" s="934"/>
      <c r="HAN20" s="934"/>
      <c r="HAO20" s="934"/>
      <c r="HAP20" s="934"/>
      <c r="HAQ20" s="934"/>
      <c r="HAR20" s="934"/>
      <c r="HAS20" s="934"/>
      <c r="HAT20" s="934"/>
      <c r="HAU20" s="934"/>
      <c r="HAV20" s="934"/>
      <c r="HAW20" s="934"/>
      <c r="HAX20" s="934"/>
      <c r="HAY20" s="934"/>
      <c r="HAZ20" s="934"/>
      <c r="HBA20" s="934"/>
      <c r="HBB20" s="934"/>
      <c r="HBC20" s="934"/>
      <c r="HBD20" s="934"/>
      <c r="HBE20" s="934"/>
      <c r="HBF20" s="934"/>
      <c r="HBG20" s="934"/>
      <c r="HBH20" s="934"/>
      <c r="HBI20" s="934"/>
      <c r="HBJ20" s="934"/>
      <c r="HBK20" s="934"/>
      <c r="HBL20" s="934"/>
      <c r="HBM20" s="934"/>
      <c r="HBN20" s="934"/>
      <c r="HBO20" s="934"/>
      <c r="HBP20" s="934"/>
      <c r="HBQ20" s="934"/>
      <c r="HBR20" s="934"/>
      <c r="HBS20" s="934"/>
      <c r="HBT20" s="934"/>
      <c r="HBU20" s="934"/>
      <c r="HBV20" s="934"/>
      <c r="HBW20" s="934"/>
      <c r="HBX20" s="934"/>
      <c r="HBY20" s="934"/>
      <c r="HBZ20" s="934"/>
      <c r="HCA20" s="934"/>
      <c r="HCB20" s="934"/>
      <c r="HCC20" s="934"/>
      <c r="HCD20" s="934"/>
      <c r="HCE20" s="934"/>
      <c r="HCF20" s="934"/>
      <c r="HCG20" s="934"/>
      <c r="HCH20" s="934"/>
      <c r="HCI20" s="934"/>
      <c r="HCJ20" s="934"/>
      <c r="HCK20" s="934"/>
      <c r="HCL20" s="934"/>
      <c r="HCM20" s="934"/>
      <c r="HCN20" s="934"/>
      <c r="HCO20" s="934"/>
      <c r="HCP20" s="934"/>
      <c r="HCQ20" s="934"/>
      <c r="HCR20" s="934"/>
      <c r="HCS20" s="934"/>
      <c r="HCT20" s="934"/>
      <c r="HCU20" s="934"/>
      <c r="HCV20" s="934"/>
      <c r="HCW20" s="934"/>
      <c r="HCX20" s="934"/>
      <c r="HCY20" s="934"/>
      <c r="HCZ20" s="934"/>
      <c r="HDA20" s="934"/>
      <c r="HDB20" s="934"/>
      <c r="HDC20" s="934"/>
      <c r="HDD20" s="934"/>
      <c r="HDE20" s="934"/>
      <c r="HDF20" s="934"/>
      <c r="HDG20" s="934"/>
      <c r="HDH20" s="934"/>
      <c r="HDI20" s="934"/>
      <c r="HDJ20" s="934"/>
      <c r="HDK20" s="934"/>
      <c r="HDL20" s="934"/>
      <c r="HDM20" s="934"/>
      <c r="HDN20" s="934"/>
      <c r="HDO20" s="934"/>
      <c r="HDP20" s="934"/>
      <c r="HDQ20" s="934"/>
      <c r="HDR20" s="934"/>
      <c r="HDS20" s="934"/>
      <c r="HDT20" s="934"/>
      <c r="HDU20" s="934"/>
      <c r="HDV20" s="934"/>
      <c r="HDW20" s="934"/>
      <c r="HDX20" s="934"/>
      <c r="HDY20" s="934"/>
      <c r="HDZ20" s="934"/>
      <c r="HEA20" s="934"/>
      <c r="HEB20" s="934"/>
      <c r="HEC20" s="934"/>
      <c r="HED20" s="934"/>
      <c r="HEE20" s="934"/>
      <c r="HEF20" s="934"/>
      <c r="HEG20" s="934"/>
      <c r="HEH20" s="934"/>
      <c r="HEI20" s="934"/>
      <c r="HEJ20" s="934"/>
      <c r="HEK20" s="934"/>
      <c r="HEL20" s="934"/>
      <c r="HEM20" s="934"/>
      <c r="HEN20" s="934"/>
      <c r="HEO20" s="934"/>
      <c r="HEP20" s="934"/>
      <c r="HEQ20" s="934"/>
      <c r="HER20" s="934"/>
      <c r="HES20" s="934"/>
      <c r="HET20" s="934"/>
      <c r="HEU20" s="934"/>
      <c r="HEV20" s="934"/>
      <c r="HEW20" s="934"/>
      <c r="HEX20" s="934"/>
      <c r="HEY20" s="934"/>
      <c r="HEZ20" s="934"/>
      <c r="HFA20" s="934"/>
      <c r="HFB20" s="934"/>
      <c r="HFC20" s="934"/>
      <c r="HFD20" s="934"/>
      <c r="HFE20" s="934"/>
      <c r="HFF20" s="934"/>
      <c r="HFG20" s="934"/>
      <c r="HFH20" s="934"/>
      <c r="HFI20" s="934"/>
      <c r="HFJ20" s="934"/>
      <c r="HFK20" s="934"/>
      <c r="HFL20" s="934"/>
      <c r="HFM20" s="934"/>
      <c r="HFN20" s="934"/>
      <c r="HFO20" s="934"/>
      <c r="HFP20" s="934"/>
      <c r="HFQ20" s="934"/>
      <c r="HFR20" s="934"/>
      <c r="HFS20" s="934"/>
      <c r="HFT20" s="934"/>
      <c r="HFU20" s="934"/>
      <c r="HFV20" s="934"/>
      <c r="HFW20" s="934"/>
      <c r="HFX20" s="934"/>
      <c r="HFY20" s="934"/>
      <c r="HFZ20" s="934"/>
      <c r="HGA20" s="934"/>
      <c r="HGB20" s="934"/>
      <c r="HGC20" s="934"/>
      <c r="HGD20" s="934"/>
      <c r="HGE20" s="934"/>
      <c r="HGF20" s="934"/>
      <c r="HGG20" s="934"/>
      <c r="HGH20" s="934"/>
      <c r="HGI20" s="934"/>
      <c r="HGJ20" s="934"/>
      <c r="HGK20" s="934"/>
      <c r="HGL20" s="934"/>
      <c r="HGM20" s="934"/>
      <c r="HGN20" s="934"/>
      <c r="HGO20" s="934"/>
      <c r="HGP20" s="934"/>
      <c r="HGQ20" s="934"/>
      <c r="HGR20" s="934"/>
      <c r="HGS20" s="934"/>
      <c r="HGT20" s="934"/>
      <c r="HGU20" s="934"/>
      <c r="HGV20" s="934"/>
      <c r="HGW20" s="934"/>
      <c r="HGX20" s="934"/>
      <c r="HGY20" s="934"/>
      <c r="HGZ20" s="934"/>
      <c r="HHA20" s="934"/>
      <c r="HHB20" s="934"/>
      <c r="HHC20" s="934"/>
      <c r="HHD20" s="934"/>
      <c r="HHE20" s="934"/>
      <c r="HHF20" s="934"/>
      <c r="HHG20" s="934"/>
      <c r="HHH20" s="934"/>
      <c r="HHI20" s="934"/>
      <c r="HHJ20" s="934"/>
      <c r="HHK20" s="934"/>
      <c r="HHL20" s="934"/>
      <c r="HHM20" s="934"/>
      <c r="HHN20" s="934"/>
      <c r="HHO20" s="934"/>
      <c r="HHP20" s="934"/>
      <c r="HHQ20" s="934"/>
      <c r="HHR20" s="934"/>
      <c r="HHS20" s="934"/>
      <c r="HHT20" s="934"/>
      <c r="HHU20" s="934"/>
      <c r="HHV20" s="934"/>
      <c r="HHW20" s="934"/>
      <c r="HHX20" s="934"/>
      <c r="HHY20" s="934"/>
      <c r="HHZ20" s="934"/>
      <c r="HIA20" s="934"/>
      <c r="HIB20" s="934"/>
      <c r="HIC20" s="934"/>
      <c r="HID20" s="934"/>
      <c r="HIE20" s="934"/>
      <c r="HIF20" s="934"/>
      <c r="HIG20" s="934"/>
      <c r="HIH20" s="934"/>
      <c r="HII20" s="934"/>
      <c r="HIJ20" s="934"/>
      <c r="HIK20" s="934"/>
      <c r="HIL20" s="934"/>
      <c r="HIM20" s="934"/>
      <c r="HIN20" s="934"/>
      <c r="HIO20" s="934"/>
      <c r="HIP20" s="934"/>
      <c r="HIQ20" s="934"/>
      <c r="HIR20" s="934"/>
      <c r="HIS20" s="934"/>
      <c r="HIT20" s="934"/>
      <c r="HIU20" s="934"/>
      <c r="HIV20" s="934"/>
      <c r="HIW20" s="934"/>
      <c r="HIX20" s="934"/>
      <c r="HIY20" s="934"/>
      <c r="HIZ20" s="934"/>
      <c r="HJA20" s="934"/>
      <c r="HJB20" s="934"/>
      <c r="HJC20" s="934"/>
      <c r="HJD20" s="934"/>
      <c r="HJE20" s="934"/>
      <c r="HJF20" s="934"/>
      <c r="HJG20" s="934"/>
      <c r="HJH20" s="934"/>
      <c r="HJI20" s="934"/>
      <c r="HJJ20" s="934"/>
      <c r="HJK20" s="934"/>
      <c r="HJL20" s="934"/>
      <c r="HJM20" s="934"/>
      <c r="HJN20" s="934"/>
      <c r="HJO20" s="934"/>
      <c r="HJP20" s="934"/>
      <c r="HJQ20" s="934"/>
      <c r="HJR20" s="934"/>
      <c r="HJS20" s="934"/>
      <c r="HJT20" s="934"/>
      <c r="HJU20" s="934"/>
      <c r="HJV20" s="934"/>
      <c r="HJW20" s="934"/>
      <c r="HJX20" s="934"/>
      <c r="HJY20" s="934"/>
      <c r="HJZ20" s="934"/>
      <c r="HKA20" s="934"/>
      <c r="HKB20" s="934"/>
      <c r="HKC20" s="934"/>
      <c r="HKD20" s="934"/>
      <c r="HKE20" s="934"/>
      <c r="HKF20" s="934"/>
      <c r="HKG20" s="934"/>
      <c r="HKH20" s="934"/>
      <c r="HKI20" s="934"/>
      <c r="HKJ20" s="934"/>
      <c r="HKK20" s="934"/>
      <c r="HKL20" s="934"/>
      <c r="HKM20" s="934"/>
      <c r="HKN20" s="934"/>
      <c r="HKO20" s="934"/>
      <c r="HKP20" s="934"/>
      <c r="HKQ20" s="934"/>
      <c r="HKR20" s="934"/>
      <c r="HKS20" s="934"/>
      <c r="HKT20" s="934"/>
      <c r="HKU20" s="934"/>
      <c r="HKV20" s="934"/>
      <c r="HKW20" s="934"/>
      <c r="HKX20" s="934"/>
      <c r="HKY20" s="934"/>
      <c r="HKZ20" s="934"/>
      <c r="HLA20" s="934"/>
      <c r="HLB20" s="934"/>
      <c r="HLC20" s="934"/>
      <c r="HLD20" s="934"/>
      <c r="HLE20" s="934"/>
      <c r="HLF20" s="934"/>
      <c r="HLG20" s="934"/>
      <c r="HLH20" s="934"/>
      <c r="HLI20" s="934"/>
      <c r="HLJ20" s="934"/>
      <c r="HLK20" s="934"/>
      <c r="HLL20" s="934"/>
      <c r="HLM20" s="934"/>
      <c r="HLN20" s="934"/>
      <c r="HLO20" s="934"/>
      <c r="HLP20" s="934"/>
      <c r="HLQ20" s="934"/>
      <c r="HLR20" s="934"/>
      <c r="HLS20" s="934"/>
      <c r="HLT20" s="934"/>
      <c r="HLU20" s="934"/>
      <c r="HLV20" s="934"/>
      <c r="HLW20" s="934"/>
      <c r="HLX20" s="934"/>
      <c r="HLY20" s="934"/>
      <c r="HLZ20" s="934"/>
      <c r="HMA20" s="934"/>
      <c r="HMB20" s="934"/>
      <c r="HMC20" s="934"/>
      <c r="HMD20" s="934"/>
      <c r="HME20" s="934"/>
      <c r="HMF20" s="934"/>
      <c r="HMG20" s="934"/>
      <c r="HMH20" s="934"/>
      <c r="HMI20" s="934"/>
      <c r="HMJ20" s="934"/>
      <c r="HMK20" s="934"/>
      <c r="HML20" s="934"/>
      <c r="HMM20" s="934"/>
      <c r="HMN20" s="934"/>
      <c r="HMO20" s="934"/>
      <c r="HMP20" s="934"/>
      <c r="HMQ20" s="934"/>
      <c r="HMR20" s="934"/>
      <c r="HMS20" s="934"/>
      <c r="HMT20" s="934"/>
      <c r="HMU20" s="934"/>
      <c r="HMV20" s="934"/>
      <c r="HMW20" s="934"/>
      <c r="HMX20" s="934"/>
      <c r="HMY20" s="934"/>
      <c r="HMZ20" s="934"/>
      <c r="HNA20" s="934"/>
      <c r="HNB20" s="934"/>
      <c r="HNC20" s="934"/>
      <c r="HND20" s="934"/>
      <c r="HNE20" s="934"/>
      <c r="HNF20" s="934"/>
      <c r="HNG20" s="934"/>
      <c r="HNH20" s="934"/>
      <c r="HNI20" s="934"/>
      <c r="HNJ20" s="934"/>
      <c r="HNK20" s="934"/>
      <c r="HNL20" s="934"/>
      <c r="HNM20" s="934"/>
      <c r="HNN20" s="934"/>
      <c r="HNO20" s="934"/>
      <c r="HNP20" s="934"/>
      <c r="HNQ20" s="934"/>
      <c r="HNR20" s="934"/>
      <c r="HNS20" s="934"/>
      <c r="HNT20" s="934"/>
      <c r="HNU20" s="934"/>
      <c r="HNV20" s="934"/>
      <c r="HNW20" s="934"/>
      <c r="HNX20" s="934"/>
      <c r="HNY20" s="934"/>
      <c r="HNZ20" s="934"/>
      <c r="HOA20" s="934"/>
      <c r="HOB20" s="934"/>
      <c r="HOC20" s="934"/>
      <c r="HOD20" s="934"/>
      <c r="HOE20" s="934"/>
      <c r="HOF20" s="934"/>
      <c r="HOG20" s="934"/>
      <c r="HOH20" s="934"/>
      <c r="HOI20" s="934"/>
      <c r="HOJ20" s="934"/>
      <c r="HOK20" s="934"/>
      <c r="HOL20" s="934"/>
      <c r="HOM20" s="934"/>
      <c r="HON20" s="934"/>
      <c r="HOO20" s="934"/>
      <c r="HOP20" s="934"/>
      <c r="HOQ20" s="934"/>
      <c r="HOR20" s="934"/>
      <c r="HOS20" s="934"/>
      <c r="HOT20" s="934"/>
      <c r="HOU20" s="934"/>
      <c r="HOV20" s="934"/>
      <c r="HOW20" s="934"/>
      <c r="HOX20" s="934"/>
      <c r="HOY20" s="934"/>
      <c r="HOZ20" s="934"/>
      <c r="HPA20" s="934"/>
      <c r="HPB20" s="934"/>
      <c r="HPC20" s="934"/>
      <c r="HPD20" s="934"/>
      <c r="HPE20" s="934"/>
      <c r="HPF20" s="934"/>
      <c r="HPG20" s="934"/>
      <c r="HPH20" s="934"/>
      <c r="HPI20" s="934"/>
      <c r="HPJ20" s="934"/>
      <c r="HPK20" s="934"/>
      <c r="HPL20" s="934"/>
      <c r="HPM20" s="934"/>
      <c r="HPN20" s="934"/>
      <c r="HPO20" s="934"/>
      <c r="HPP20" s="934"/>
      <c r="HPQ20" s="934"/>
      <c r="HPR20" s="934"/>
      <c r="HPS20" s="934"/>
      <c r="HPT20" s="934"/>
      <c r="HPU20" s="934"/>
      <c r="HPV20" s="934"/>
      <c r="HPW20" s="934"/>
      <c r="HPX20" s="934"/>
      <c r="HPY20" s="934"/>
      <c r="HPZ20" s="934"/>
      <c r="HQA20" s="934"/>
      <c r="HQB20" s="934"/>
      <c r="HQC20" s="934"/>
      <c r="HQD20" s="934"/>
      <c r="HQE20" s="934"/>
      <c r="HQF20" s="934"/>
      <c r="HQG20" s="934"/>
      <c r="HQH20" s="934"/>
      <c r="HQI20" s="934"/>
      <c r="HQJ20" s="934"/>
      <c r="HQK20" s="934"/>
      <c r="HQL20" s="934"/>
      <c r="HQM20" s="934"/>
      <c r="HQN20" s="934"/>
      <c r="HQO20" s="934"/>
      <c r="HQP20" s="934"/>
      <c r="HQQ20" s="934"/>
      <c r="HQR20" s="934"/>
      <c r="HQS20" s="934"/>
      <c r="HQT20" s="934"/>
      <c r="HQU20" s="934"/>
      <c r="HQV20" s="934"/>
      <c r="HQW20" s="934"/>
      <c r="HQX20" s="934"/>
      <c r="HQY20" s="934"/>
      <c r="HQZ20" s="934"/>
      <c r="HRA20" s="934"/>
      <c r="HRB20" s="934"/>
      <c r="HRC20" s="934"/>
      <c r="HRD20" s="934"/>
      <c r="HRE20" s="934"/>
      <c r="HRF20" s="934"/>
      <c r="HRG20" s="934"/>
      <c r="HRH20" s="934"/>
      <c r="HRI20" s="934"/>
      <c r="HRJ20" s="934"/>
      <c r="HRK20" s="934"/>
      <c r="HRL20" s="934"/>
      <c r="HRM20" s="934"/>
      <c r="HRN20" s="934"/>
      <c r="HRO20" s="934"/>
      <c r="HRP20" s="934"/>
      <c r="HRQ20" s="934"/>
      <c r="HRR20" s="934"/>
      <c r="HRS20" s="934"/>
      <c r="HRT20" s="934"/>
      <c r="HRU20" s="934"/>
      <c r="HRV20" s="934"/>
      <c r="HRW20" s="934"/>
      <c r="HRX20" s="934"/>
      <c r="HRY20" s="934"/>
      <c r="HRZ20" s="934"/>
      <c r="HSA20" s="934"/>
      <c r="HSB20" s="934"/>
      <c r="HSC20" s="934"/>
      <c r="HSD20" s="934"/>
      <c r="HSE20" s="934"/>
      <c r="HSF20" s="934"/>
      <c r="HSG20" s="934"/>
      <c r="HSH20" s="934"/>
      <c r="HSI20" s="934"/>
      <c r="HSJ20" s="934"/>
      <c r="HSK20" s="934"/>
      <c r="HSL20" s="934"/>
      <c r="HSM20" s="934"/>
      <c r="HSN20" s="934"/>
      <c r="HSO20" s="934"/>
      <c r="HSP20" s="934"/>
      <c r="HSQ20" s="934"/>
      <c r="HSR20" s="934"/>
      <c r="HSS20" s="934"/>
      <c r="HST20" s="934"/>
      <c r="HSU20" s="934"/>
      <c r="HSV20" s="934"/>
      <c r="HSW20" s="934"/>
      <c r="HSX20" s="934"/>
      <c r="HSY20" s="934"/>
      <c r="HSZ20" s="934"/>
      <c r="HTA20" s="934"/>
      <c r="HTB20" s="934"/>
      <c r="HTC20" s="934"/>
      <c r="HTD20" s="934"/>
      <c r="HTE20" s="934"/>
      <c r="HTF20" s="934"/>
      <c r="HTG20" s="934"/>
      <c r="HTH20" s="934"/>
      <c r="HTI20" s="934"/>
      <c r="HTJ20" s="934"/>
      <c r="HTK20" s="934"/>
      <c r="HTL20" s="934"/>
      <c r="HTM20" s="934"/>
      <c r="HTN20" s="934"/>
      <c r="HTO20" s="934"/>
      <c r="HTP20" s="934"/>
      <c r="HTQ20" s="934"/>
      <c r="HTR20" s="934"/>
      <c r="HTS20" s="934"/>
      <c r="HTT20" s="934"/>
      <c r="HTU20" s="934"/>
      <c r="HTV20" s="934"/>
      <c r="HTW20" s="934"/>
      <c r="HTX20" s="934"/>
      <c r="HTY20" s="934"/>
      <c r="HTZ20" s="934"/>
      <c r="HUA20" s="934"/>
      <c r="HUB20" s="934"/>
      <c r="HUC20" s="934"/>
      <c r="HUD20" s="934"/>
      <c r="HUE20" s="934"/>
      <c r="HUF20" s="934"/>
      <c r="HUG20" s="934"/>
      <c r="HUH20" s="934"/>
      <c r="HUI20" s="934"/>
      <c r="HUJ20" s="934"/>
      <c r="HUK20" s="934"/>
      <c r="HUL20" s="934"/>
      <c r="HUM20" s="934"/>
      <c r="HUN20" s="934"/>
      <c r="HUO20" s="934"/>
      <c r="HUP20" s="934"/>
      <c r="HUQ20" s="934"/>
      <c r="HUR20" s="934"/>
      <c r="HUS20" s="934"/>
      <c r="HUT20" s="934"/>
      <c r="HUU20" s="934"/>
      <c r="HUV20" s="934"/>
      <c r="HUW20" s="934"/>
      <c r="HUX20" s="934"/>
      <c r="HUY20" s="934"/>
      <c r="HUZ20" s="934"/>
      <c r="HVA20" s="934"/>
      <c r="HVB20" s="934"/>
      <c r="HVC20" s="934"/>
      <c r="HVD20" s="934"/>
      <c r="HVE20" s="934"/>
      <c r="HVF20" s="934"/>
      <c r="HVG20" s="934"/>
      <c r="HVH20" s="934"/>
      <c r="HVI20" s="934"/>
      <c r="HVJ20" s="934"/>
      <c r="HVK20" s="934"/>
      <c r="HVL20" s="934"/>
      <c r="HVM20" s="934"/>
      <c r="HVN20" s="934"/>
      <c r="HVO20" s="934"/>
      <c r="HVP20" s="934"/>
      <c r="HVQ20" s="934"/>
      <c r="HVR20" s="934"/>
      <c r="HVS20" s="934"/>
      <c r="HVT20" s="934"/>
      <c r="HVU20" s="934"/>
      <c r="HVV20" s="934"/>
      <c r="HVW20" s="934"/>
      <c r="HVX20" s="934"/>
      <c r="HVY20" s="934"/>
      <c r="HVZ20" s="934"/>
      <c r="HWA20" s="934"/>
      <c r="HWB20" s="934"/>
      <c r="HWC20" s="934"/>
      <c r="HWD20" s="934"/>
      <c r="HWE20" s="934"/>
      <c r="HWF20" s="934"/>
      <c r="HWG20" s="934"/>
      <c r="HWH20" s="934"/>
      <c r="HWI20" s="934"/>
      <c r="HWJ20" s="934"/>
      <c r="HWK20" s="934"/>
      <c r="HWL20" s="934"/>
      <c r="HWM20" s="934"/>
      <c r="HWN20" s="934"/>
      <c r="HWO20" s="934"/>
      <c r="HWP20" s="934"/>
      <c r="HWQ20" s="934"/>
      <c r="HWR20" s="934"/>
      <c r="HWS20" s="934"/>
      <c r="HWT20" s="934"/>
      <c r="HWU20" s="934"/>
      <c r="HWV20" s="934"/>
      <c r="HWW20" s="934"/>
      <c r="HWX20" s="934"/>
      <c r="HWY20" s="934"/>
      <c r="HWZ20" s="934"/>
      <c r="HXA20" s="934"/>
      <c r="HXB20" s="934"/>
      <c r="HXC20" s="934"/>
      <c r="HXD20" s="934"/>
      <c r="HXE20" s="934"/>
      <c r="HXF20" s="934"/>
      <c r="HXG20" s="934"/>
      <c r="HXH20" s="934"/>
      <c r="HXI20" s="934"/>
      <c r="HXJ20" s="934"/>
      <c r="HXK20" s="934"/>
      <c r="HXL20" s="934"/>
      <c r="HXM20" s="934"/>
      <c r="HXN20" s="934"/>
      <c r="HXO20" s="934"/>
      <c r="HXP20" s="934"/>
      <c r="HXQ20" s="934"/>
      <c r="HXR20" s="934"/>
      <c r="HXS20" s="934"/>
      <c r="HXT20" s="934"/>
      <c r="HXU20" s="934"/>
      <c r="HXV20" s="934"/>
      <c r="HXW20" s="934"/>
      <c r="HXX20" s="934"/>
      <c r="HXY20" s="934"/>
      <c r="HXZ20" s="934"/>
      <c r="HYA20" s="934"/>
      <c r="HYB20" s="934"/>
      <c r="HYC20" s="934"/>
      <c r="HYD20" s="934"/>
      <c r="HYE20" s="934"/>
      <c r="HYF20" s="934"/>
      <c r="HYG20" s="934"/>
      <c r="HYH20" s="934"/>
      <c r="HYI20" s="934"/>
      <c r="HYJ20" s="934"/>
      <c r="HYK20" s="934"/>
      <c r="HYL20" s="934"/>
      <c r="HYM20" s="934"/>
      <c r="HYN20" s="934"/>
      <c r="HYO20" s="934"/>
      <c r="HYP20" s="934"/>
      <c r="HYQ20" s="934"/>
      <c r="HYR20" s="934"/>
      <c r="HYS20" s="934"/>
      <c r="HYT20" s="934"/>
      <c r="HYU20" s="934"/>
      <c r="HYV20" s="934"/>
      <c r="HYW20" s="934"/>
      <c r="HYX20" s="934"/>
      <c r="HYY20" s="934"/>
      <c r="HYZ20" s="934"/>
      <c r="HZA20" s="934"/>
      <c r="HZB20" s="934"/>
      <c r="HZC20" s="934"/>
      <c r="HZD20" s="934"/>
      <c r="HZE20" s="934"/>
      <c r="HZF20" s="934"/>
      <c r="HZG20" s="934"/>
      <c r="HZH20" s="934"/>
      <c r="HZI20" s="934"/>
      <c r="HZJ20" s="934"/>
      <c r="HZK20" s="934"/>
      <c r="HZL20" s="934"/>
      <c r="HZM20" s="934"/>
      <c r="HZN20" s="934"/>
      <c r="HZO20" s="934"/>
      <c r="HZP20" s="934"/>
      <c r="HZQ20" s="934"/>
      <c r="HZR20" s="934"/>
      <c r="HZS20" s="934"/>
      <c r="HZT20" s="934"/>
      <c r="HZU20" s="934"/>
      <c r="HZV20" s="934"/>
      <c r="HZW20" s="934"/>
      <c r="HZX20" s="934"/>
      <c r="HZY20" s="934"/>
      <c r="HZZ20" s="934"/>
      <c r="IAA20" s="934"/>
      <c r="IAB20" s="934"/>
      <c r="IAC20" s="934"/>
      <c r="IAD20" s="934"/>
      <c r="IAE20" s="934"/>
      <c r="IAF20" s="934"/>
      <c r="IAG20" s="934"/>
      <c r="IAH20" s="934"/>
      <c r="IAI20" s="934"/>
      <c r="IAJ20" s="934"/>
      <c r="IAK20" s="934"/>
      <c r="IAL20" s="934"/>
      <c r="IAM20" s="934"/>
      <c r="IAN20" s="934"/>
      <c r="IAO20" s="934"/>
      <c r="IAP20" s="934"/>
      <c r="IAQ20" s="934"/>
      <c r="IAR20" s="934"/>
      <c r="IAS20" s="934"/>
      <c r="IAT20" s="934"/>
      <c r="IAU20" s="934"/>
      <c r="IAV20" s="934"/>
      <c r="IAW20" s="934"/>
      <c r="IAX20" s="934"/>
      <c r="IAY20" s="934"/>
      <c r="IAZ20" s="934"/>
      <c r="IBA20" s="934"/>
      <c r="IBB20" s="934"/>
      <c r="IBC20" s="934"/>
      <c r="IBD20" s="934"/>
      <c r="IBE20" s="934"/>
      <c r="IBF20" s="934"/>
      <c r="IBG20" s="934"/>
      <c r="IBH20" s="934"/>
      <c r="IBI20" s="934"/>
      <c r="IBJ20" s="934"/>
      <c r="IBK20" s="934"/>
      <c r="IBL20" s="934"/>
      <c r="IBM20" s="934"/>
      <c r="IBN20" s="934"/>
      <c r="IBO20" s="934"/>
      <c r="IBP20" s="934"/>
      <c r="IBQ20" s="934"/>
      <c r="IBR20" s="934"/>
      <c r="IBS20" s="934"/>
      <c r="IBT20" s="934"/>
      <c r="IBU20" s="934"/>
      <c r="IBV20" s="934"/>
      <c r="IBW20" s="934"/>
      <c r="IBX20" s="934"/>
      <c r="IBY20" s="934"/>
      <c r="IBZ20" s="934"/>
      <c r="ICA20" s="934"/>
      <c r="ICB20" s="934"/>
      <c r="ICC20" s="934"/>
      <c r="ICD20" s="934"/>
      <c r="ICE20" s="934"/>
      <c r="ICF20" s="934"/>
      <c r="ICG20" s="934"/>
      <c r="ICH20" s="934"/>
      <c r="ICI20" s="934"/>
      <c r="ICJ20" s="934"/>
      <c r="ICK20" s="934"/>
      <c r="ICL20" s="934"/>
      <c r="ICM20" s="934"/>
      <c r="ICN20" s="934"/>
      <c r="ICO20" s="934"/>
      <c r="ICP20" s="934"/>
      <c r="ICQ20" s="934"/>
      <c r="ICR20" s="934"/>
      <c r="ICS20" s="934"/>
      <c r="ICT20" s="934"/>
      <c r="ICU20" s="934"/>
      <c r="ICV20" s="934"/>
      <c r="ICW20" s="934"/>
      <c r="ICX20" s="934"/>
      <c r="ICY20" s="934"/>
      <c r="ICZ20" s="934"/>
      <c r="IDA20" s="934"/>
      <c r="IDB20" s="934"/>
      <c r="IDC20" s="934"/>
      <c r="IDD20" s="934"/>
      <c r="IDE20" s="934"/>
      <c r="IDF20" s="934"/>
      <c r="IDG20" s="934"/>
      <c r="IDH20" s="934"/>
      <c r="IDI20" s="934"/>
      <c r="IDJ20" s="934"/>
      <c r="IDK20" s="934"/>
      <c r="IDL20" s="934"/>
      <c r="IDM20" s="934"/>
      <c r="IDN20" s="934"/>
      <c r="IDO20" s="934"/>
      <c r="IDP20" s="934"/>
      <c r="IDQ20" s="934"/>
      <c r="IDR20" s="934"/>
      <c r="IDS20" s="934"/>
      <c r="IDT20" s="934"/>
      <c r="IDU20" s="934"/>
      <c r="IDV20" s="934"/>
      <c r="IDW20" s="934"/>
      <c r="IDX20" s="934"/>
      <c r="IDY20" s="934"/>
      <c r="IDZ20" s="934"/>
      <c r="IEA20" s="934"/>
      <c r="IEB20" s="934"/>
      <c r="IEC20" s="934"/>
      <c r="IED20" s="934"/>
      <c r="IEE20" s="934"/>
      <c r="IEF20" s="934"/>
      <c r="IEG20" s="934"/>
      <c r="IEH20" s="934"/>
      <c r="IEI20" s="934"/>
      <c r="IEJ20" s="934"/>
      <c r="IEK20" s="934"/>
      <c r="IEL20" s="934"/>
      <c r="IEM20" s="934"/>
      <c r="IEN20" s="934"/>
      <c r="IEO20" s="934"/>
      <c r="IEP20" s="934"/>
      <c r="IEQ20" s="934"/>
      <c r="IER20" s="934"/>
      <c r="IES20" s="934"/>
      <c r="IET20" s="934"/>
      <c r="IEU20" s="934"/>
      <c r="IEV20" s="934"/>
      <c r="IEW20" s="934"/>
      <c r="IEX20" s="934"/>
      <c r="IEY20" s="934"/>
      <c r="IEZ20" s="934"/>
      <c r="IFA20" s="934"/>
      <c r="IFB20" s="934"/>
      <c r="IFC20" s="934"/>
      <c r="IFD20" s="934"/>
      <c r="IFE20" s="934"/>
      <c r="IFF20" s="934"/>
      <c r="IFG20" s="934"/>
      <c r="IFH20" s="934"/>
      <c r="IFI20" s="934"/>
      <c r="IFJ20" s="934"/>
      <c r="IFK20" s="934"/>
      <c r="IFL20" s="934"/>
      <c r="IFM20" s="934"/>
      <c r="IFN20" s="934"/>
      <c r="IFO20" s="934"/>
      <c r="IFP20" s="934"/>
      <c r="IFQ20" s="934"/>
      <c r="IFR20" s="934"/>
      <c r="IFS20" s="934"/>
      <c r="IFT20" s="934"/>
      <c r="IFU20" s="934"/>
      <c r="IFV20" s="934"/>
      <c r="IFW20" s="934"/>
      <c r="IFX20" s="934"/>
      <c r="IFY20" s="934"/>
      <c r="IFZ20" s="934"/>
      <c r="IGA20" s="934"/>
      <c r="IGB20" s="934"/>
      <c r="IGC20" s="934"/>
      <c r="IGD20" s="934"/>
      <c r="IGE20" s="934"/>
      <c r="IGF20" s="934"/>
      <c r="IGG20" s="934"/>
      <c r="IGH20" s="934"/>
      <c r="IGI20" s="934"/>
      <c r="IGJ20" s="934"/>
      <c r="IGK20" s="934"/>
      <c r="IGL20" s="934"/>
      <c r="IGM20" s="934"/>
      <c r="IGN20" s="934"/>
      <c r="IGO20" s="934"/>
      <c r="IGP20" s="934"/>
      <c r="IGQ20" s="934"/>
      <c r="IGR20" s="934"/>
      <c r="IGS20" s="934"/>
      <c r="IGT20" s="934"/>
      <c r="IGU20" s="934"/>
      <c r="IGV20" s="934"/>
      <c r="IGW20" s="934"/>
      <c r="IGX20" s="934"/>
      <c r="IGY20" s="934"/>
      <c r="IGZ20" s="934"/>
      <c r="IHA20" s="934"/>
      <c r="IHB20" s="934"/>
      <c r="IHC20" s="934"/>
      <c r="IHD20" s="934"/>
      <c r="IHE20" s="934"/>
      <c r="IHF20" s="934"/>
      <c r="IHG20" s="934"/>
      <c r="IHH20" s="934"/>
      <c r="IHI20" s="934"/>
      <c r="IHJ20" s="934"/>
      <c r="IHK20" s="934"/>
      <c r="IHL20" s="934"/>
      <c r="IHM20" s="934"/>
      <c r="IHN20" s="934"/>
      <c r="IHO20" s="934"/>
      <c r="IHP20" s="934"/>
      <c r="IHQ20" s="934"/>
      <c r="IHR20" s="934"/>
      <c r="IHS20" s="934"/>
      <c r="IHT20" s="934"/>
      <c r="IHU20" s="934"/>
      <c r="IHV20" s="934"/>
      <c r="IHW20" s="934"/>
      <c r="IHX20" s="934"/>
      <c r="IHY20" s="934"/>
      <c r="IHZ20" s="934"/>
      <c r="IIA20" s="934"/>
      <c r="IIB20" s="934"/>
      <c r="IIC20" s="934"/>
      <c r="IID20" s="934"/>
      <c r="IIE20" s="934"/>
      <c r="IIF20" s="934"/>
      <c r="IIG20" s="934"/>
      <c r="IIH20" s="934"/>
      <c r="III20" s="934"/>
      <c r="IIJ20" s="934"/>
      <c r="IIK20" s="934"/>
      <c r="IIL20" s="934"/>
      <c r="IIM20" s="934"/>
      <c r="IIN20" s="934"/>
      <c r="IIO20" s="934"/>
      <c r="IIP20" s="934"/>
      <c r="IIQ20" s="934"/>
      <c r="IIR20" s="934"/>
      <c r="IIS20" s="934"/>
      <c r="IIT20" s="934"/>
      <c r="IIU20" s="934"/>
      <c r="IIV20" s="934"/>
      <c r="IIW20" s="934"/>
      <c r="IIX20" s="934"/>
      <c r="IIY20" s="934"/>
      <c r="IIZ20" s="934"/>
      <c r="IJA20" s="934"/>
      <c r="IJB20" s="934"/>
      <c r="IJC20" s="934"/>
      <c r="IJD20" s="934"/>
      <c r="IJE20" s="934"/>
      <c r="IJF20" s="934"/>
      <c r="IJG20" s="934"/>
      <c r="IJH20" s="934"/>
      <c r="IJI20" s="934"/>
      <c r="IJJ20" s="934"/>
      <c r="IJK20" s="934"/>
      <c r="IJL20" s="934"/>
      <c r="IJM20" s="934"/>
      <c r="IJN20" s="934"/>
      <c r="IJO20" s="934"/>
      <c r="IJP20" s="934"/>
      <c r="IJQ20" s="934"/>
      <c r="IJR20" s="934"/>
      <c r="IJS20" s="934"/>
      <c r="IJT20" s="934"/>
      <c r="IJU20" s="934"/>
      <c r="IJV20" s="934"/>
      <c r="IJW20" s="934"/>
      <c r="IJX20" s="934"/>
      <c r="IJY20" s="934"/>
      <c r="IJZ20" s="934"/>
      <c r="IKA20" s="934"/>
      <c r="IKB20" s="934"/>
      <c r="IKC20" s="934"/>
      <c r="IKD20" s="934"/>
      <c r="IKE20" s="934"/>
      <c r="IKF20" s="934"/>
      <c r="IKG20" s="934"/>
      <c r="IKH20" s="934"/>
      <c r="IKI20" s="934"/>
      <c r="IKJ20" s="934"/>
      <c r="IKK20" s="934"/>
      <c r="IKL20" s="934"/>
      <c r="IKM20" s="934"/>
      <c r="IKN20" s="934"/>
      <c r="IKO20" s="934"/>
      <c r="IKP20" s="934"/>
      <c r="IKQ20" s="934"/>
      <c r="IKR20" s="934"/>
      <c r="IKS20" s="934"/>
      <c r="IKT20" s="934"/>
      <c r="IKU20" s="934"/>
      <c r="IKV20" s="934"/>
      <c r="IKW20" s="934"/>
      <c r="IKX20" s="934"/>
      <c r="IKY20" s="934"/>
      <c r="IKZ20" s="934"/>
      <c r="ILA20" s="934"/>
      <c r="ILB20" s="934"/>
      <c r="ILC20" s="934"/>
      <c r="ILD20" s="934"/>
      <c r="ILE20" s="934"/>
      <c r="ILF20" s="934"/>
      <c r="ILG20" s="934"/>
      <c r="ILH20" s="934"/>
      <c r="ILI20" s="934"/>
      <c r="ILJ20" s="934"/>
      <c r="ILK20" s="934"/>
      <c r="ILL20" s="934"/>
      <c r="ILM20" s="934"/>
      <c r="ILN20" s="934"/>
      <c r="ILO20" s="934"/>
      <c r="ILP20" s="934"/>
      <c r="ILQ20" s="934"/>
      <c r="ILR20" s="934"/>
      <c r="ILS20" s="934"/>
      <c r="ILT20" s="934"/>
      <c r="ILU20" s="934"/>
      <c r="ILV20" s="934"/>
      <c r="ILW20" s="934"/>
      <c r="ILX20" s="934"/>
      <c r="ILY20" s="934"/>
      <c r="ILZ20" s="934"/>
      <c r="IMA20" s="934"/>
      <c r="IMB20" s="934"/>
      <c r="IMC20" s="934"/>
      <c r="IMD20" s="934"/>
      <c r="IME20" s="934"/>
      <c r="IMF20" s="934"/>
      <c r="IMG20" s="934"/>
      <c r="IMH20" s="934"/>
      <c r="IMI20" s="934"/>
      <c r="IMJ20" s="934"/>
      <c r="IMK20" s="934"/>
      <c r="IML20" s="934"/>
      <c r="IMM20" s="934"/>
      <c r="IMN20" s="934"/>
      <c r="IMO20" s="934"/>
      <c r="IMP20" s="934"/>
      <c r="IMQ20" s="934"/>
      <c r="IMR20" s="934"/>
      <c r="IMS20" s="934"/>
      <c r="IMT20" s="934"/>
      <c r="IMU20" s="934"/>
      <c r="IMV20" s="934"/>
      <c r="IMW20" s="934"/>
      <c r="IMX20" s="934"/>
      <c r="IMY20" s="934"/>
      <c r="IMZ20" s="934"/>
      <c r="INA20" s="934"/>
      <c r="INB20" s="934"/>
      <c r="INC20" s="934"/>
      <c r="IND20" s="934"/>
      <c r="INE20" s="934"/>
      <c r="INF20" s="934"/>
      <c r="ING20" s="934"/>
      <c r="INH20" s="934"/>
      <c r="INI20" s="934"/>
      <c r="INJ20" s="934"/>
      <c r="INK20" s="934"/>
      <c r="INL20" s="934"/>
      <c r="INM20" s="934"/>
      <c r="INN20" s="934"/>
      <c r="INO20" s="934"/>
      <c r="INP20" s="934"/>
      <c r="INQ20" s="934"/>
      <c r="INR20" s="934"/>
      <c r="INS20" s="934"/>
      <c r="INT20" s="934"/>
      <c r="INU20" s="934"/>
      <c r="INV20" s="934"/>
      <c r="INW20" s="934"/>
      <c r="INX20" s="934"/>
      <c r="INY20" s="934"/>
      <c r="INZ20" s="934"/>
      <c r="IOA20" s="934"/>
      <c r="IOB20" s="934"/>
      <c r="IOC20" s="934"/>
      <c r="IOD20" s="934"/>
      <c r="IOE20" s="934"/>
      <c r="IOF20" s="934"/>
      <c r="IOG20" s="934"/>
      <c r="IOH20" s="934"/>
      <c r="IOI20" s="934"/>
      <c r="IOJ20" s="934"/>
      <c r="IOK20" s="934"/>
      <c r="IOL20" s="934"/>
      <c r="IOM20" s="934"/>
      <c r="ION20" s="934"/>
      <c r="IOO20" s="934"/>
      <c r="IOP20" s="934"/>
      <c r="IOQ20" s="934"/>
      <c r="IOR20" s="934"/>
      <c r="IOS20" s="934"/>
      <c r="IOT20" s="934"/>
      <c r="IOU20" s="934"/>
      <c r="IOV20" s="934"/>
      <c r="IOW20" s="934"/>
      <c r="IOX20" s="934"/>
      <c r="IOY20" s="934"/>
      <c r="IOZ20" s="934"/>
      <c r="IPA20" s="934"/>
      <c r="IPB20" s="934"/>
      <c r="IPC20" s="934"/>
      <c r="IPD20" s="934"/>
      <c r="IPE20" s="934"/>
      <c r="IPF20" s="934"/>
      <c r="IPG20" s="934"/>
      <c r="IPH20" s="934"/>
      <c r="IPI20" s="934"/>
      <c r="IPJ20" s="934"/>
      <c r="IPK20" s="934"/>
      <c r="IPL20" s="934"/>
      <c r="IPM20" s="934"/>
      <c r="IPN20" s="934"/>
      <c r="IPO20" s="934"/>
      <c r="IPP20" s="934"/>
      <c r="IPQ20" s="934"/>
      <c r="IPR20" s="934"/>
      <c r="IPS20" s="934"/>
      <c r="IPT20" s="934"/>
      <c r="IPU20" s="934"/>
      <c r="IPV20" s="934"/>
      <c r="IPW20" s="934"/>
      <c r="IPX20" s="934"/>
      <c r="IPY20" s="934"/>
      <c r="IPZ20" s="934"/>
      <c r="IQA20" s="934"/>
      <c r="IQB20" s="934"/>
      <c r="IQC20" s="934"/>
      <c r="IQD20" s="934"/>
      <c r="IQE20" s="934"/>
      <c r="IQF20" s="934"/>
      <c r="IQG20" s="934"/>
      <c r="IQH20" s="934"/>
      <c r="IQI20" s="934"/>
      <c r="IQJ20" s="934"/>
      <c r="IQK20" s="934"/>
      <c r="IQL20" s="934"/>
      <c r="IQM20" s="934"/>
      <c r="IQN20" s="934"/>
      <c r="IQO20" s="934"/>
      <c r="IQP20" s="934"/>
      <c r="IQQ20" s="934"/>
      <c r="IQR20" s="934"/>
      <c r="IQS20" s="934"/>
      <c r="IQT20" s="934"/>
      <c r="IQU20" s="934"/>
      <c r="IQV20" s="934"/>
      <c r="IQW20" s="934"/>
      <c r="IQX20" s="934"/>
      <c r="IQY20" s="934"/>
      <c r="IQZ20" s="934"/>
      <c r="IRA20" s="934"/>
      <c r="IRB20" s="934"/>
      <c r="IRC20" s="934"/>
      <c r="IRD20" s="934"/>
      <c r="IRE20" s="934"/>
      <c r="IRF20" s="934"/>
      <c r="IRG20" s="934"/>
      <c r="IRH20" s="934"/>
      <c r="IRI20" s="934"/>
      <c r="IRJ20" s="934"/>
      <c r="IRK20" s="934"/>
      <c r="IRL20" s="934"/>
      <c r="IRM20" s="934"/>
      <c r="IRN20" s="934"/>
      <c r="IRO20" s="934"/>
      <c r="IRP20" s="934"/>
      <c r="IRQ20" s="934"/>
      <c r="IRR20" s="934"/>
      <c r="IRS20" s="934"/>
      <c r="IRT20" s="934"/>
      <c r="IRU20" s="934"/>
      <c r="IRV20" s="934"/>
      <c r="IRW20" s="934"/>
      <c r="IRX20" s="934"/>
      <c r="IRY20" s="934"/>
      <c r="IRZ20" s="934"/>
      <c r="ISA20" s="934"/>
      <c r="ISB20" s="934"/>
      <c r="ISC20" s="934"/>
      <c r="ISD20" s="934"/>
      <c r="ISE20" s="934"/>
      <c r="ISF20" s="934"/>
      <c r="ISG20" s="934"/>
      <c r="ISH20" s="934"/>
      <c r="ISI20" s="934"/>
      <c r="ISJ20" s="934"/>
      <c r="ISK20" s="934"/>
      <c r="ISL20" s="934"/>
      <c r="ISM20" s="934"/>
      <c r="ISN20" s="934"/>
      <c r="ISO20" s="934"/>
      <c r="ISP20" s="934"/>
      <c r="ISQ20" s="934"/>
      <c r="ISR20" s="934"/>
      <c r="ISS20" s="934"/>
      <c r="IST20" s="934"/>
      <c r="ISU20" s="934"/>
      <c r="ISV20" s="934"/>
      <c r="ISW20" s="934"/>
      <c r="ISX20" s="934"/>
      <c r="ISY20" s="934"/>
      <c r="ISZ20" s="934"/>
      <c r="ITA20" s="934"/>
      <c r="ITB20" s="934"/>
      <c r="ITC20" s="934"/>
      <c r="ITD20" s="934"/>
      <c r="ITE20" s="934"/>
      <c r="ITF20" s="934"/>
      <c r="ITG20" s="934"/>
      <c r="ITH20" s="934"/>
      <c r="ITI20" s="934"/>
      <c r="ITJ20" s="934"/>
      <c r="ITK20" s="934"/>
      <c r="ITL20" s="934"/>
      <c r="ITM20" s="934"/>
      <c r="ITN20" s="934"/>
      <c r="ITO20" s="934"/>
      <c r="ITP20" s="934"/>
      <c r="ITQ20" s="934"/>
      <c r="ITR20" s="934"/>
      <c r="ITS20" s="934"/>
      <c r="ITT20" s="934"/>
      <c r="ITU20" s="934"/>
      <c r="ITV20" s="934"/>
      <c r="ITW20" s="934"/>
      <c r="ITX20" s="934"/>
      <c r="ITY20" s="934"/>
      <c r="ITZ20" s="934"/>
      <c r="IUA20" s="934"/>
      <c r="IUB20" s="934"/>
      <c r="IUC20" s="934"/>
      <c r="IUD20" s="934"/>
      <c r="IUE20" s="934"/>
      <c r="IUF20" s="934"/>
      <c r="IUG20" s="934"/>
      <c r="IUH20" s="934"/>
      <c r="IUI20" s="934"/>
      <c r="IUJ20" s="934"/>
      <c r="IUK20" s="934"/>
      <c r="IUL20" s="934"/>
      <c r="IUM20" s="934"/>
      <c r="IUN20" s="934"/>
      <c r="IUO20" s="934"/>
      <c r="IUP20" s="934"/>
      <c r="IUQ20" s="934"/>
      <c r="IUR20" s="934"/>
      <c r="IUS20" s="934"/>
      <c r="IUT20" s="934"/>
      <c r="IUU20" s="934"/>
      <c r="IUV20" s="934"/>
      <c r="IUW20" s="934"/>
      <c r="IUX20" s="934"/>
      <c r="IUY20" s="934"/>
      <c r="IUZ20" s="934"/>
      <c r="IVA20" s="934"/>
      <c r="IVB20" s="934"/>
      <c r="IVC20" s="934"/>
      <c r="IVD20" s="934"/>
      <c r="IVE20" s="934"/>
      <c r="IVF20" s="934"/>
      <c r="IVG20" s="934"/>
      <c r="IVH20" s="934"/>
      <c r="IVI20" s="934"/>
      <c r="IVJ20" s="934"/>
      <c r="IVK20" s="934"/>
      <c r="IVL20" s="934"/>
      <c r="IVM20" s="934"/>
      <c r="IVN20" s="934"/>
      <c r="IVO20" s="934"/>
      <c r="IVP20" s="934"/>
      <c r="IVQ20" s="934"/>
      <c r="IVR20" s="934"/>
      <c r="IVS20" s="934"/>
      <c r="IVT20" s="934"/>
      <c r="IVU20" s="934"/>
      <c r="IVV20" s="934"/>
      <c r="IVW20" s="934"/>
      <c r="IVX20" s="934"/>
      <c r="IVY20" s="934"/>
      <c r="IVZ20" s="934"/>
      <c r="IWA20" s="934"/>
      <c r="IWB20" s="934"/>
      <c r="IWC20" s="934"/>
      <c r="IWD20" s="934"/>
      <c r="IWE20" s="934"/>
      <c r="IWF20" s="934"/>
      <c r="IWG20" s="934"/>
      <c r="IWH20" s="934"/>
      <c r="IWI20" s="934"/>
      <c r="IWJ20" s="934"/>
      <c r="IWK20" s="934"/>
      <c r="IWL20" s="934"/>
      <c r="IWM20" s="934"/>
      <c r="IWN20" s="934"/>
      <c r="IWO20" s="934"/>
      <c r="IWP20" s="934"/>
      <c r="IWQ20" s="934"/>
      <c r="IWR20" s="934"/>
      <c r="IWS20" s="934"/>
      <c r="IWT20" s="934"/>
      <c r="IWU20" s="934"/>
      <c r="IWV20" s="934"/>
      <c r="IWW20" s="934"/>
      <c r="IWX20" s="934"/>
      <c r="IWY20" s="934"/>
      <c r="IWZ20" s="934"/>
      <c r="IXA20" s="934"/>
      <c r="IXB20" s="934"/>
      <c r="IXC20" s="934"/>
      <c r="IXD20" s="934"/>
      <c r="IXE20" s="934"/>
      <c r="IXF20" s="934"/>
      <c r="IXG20" s="934"/>
      <c r="IXH20" s="934"/>
      <c r="IXI20" s="934"/>
      <c r="IXJ20" s="934"/>
      <c r="IXK20" s="934"/>
      <c r="IXL20" s="934"/>
      <c r="IXM20" s="934"/>
      <c r="IXN20" s="934"/>
      <c r="IXO20" s="934"/>
      <c r="IXP20" s="934"/>
      <c r="IXQ20" s="934"/>
      <c r="IXR20" s="934"/>
      <c r="IXS20" s="934"/>
      <c r="IXT20" s="934"/>
      <c r="IXU20" s="934"/>
      <c r="IXV20" s="934"/>
      <c r="IXW20" s="934"/>
      <c r="IXX20" s="934"/>
      <c r="IXY20" s="934"/>
      <c r="IXZ20" s="934"/>
      <c r="IYA20" s="934"/>
      <c r="IYB20" s="934"/>
      <c r="IYC20" s="934"/>
      <c r="IYD20" s="934"/>
      <c r="IYE20" s="934"/>
      <c r="IYF20" s="934"/>
      <c r="IYG20" s="934"/>
      <c r="IYH20" s="934"/>
      <c r="IYI20" s="934"/>
      <c r="IYJ20" s="934"/>
      <c r="IYK20" s="934"/>
      <c r="IYL20" s="934"/>
      <c r="IYM20" s="934"/>
      <c r="IYN20" s="934"/>
      <c r="IYO20" s="934"/>
      <c r="IYP20" s="934"/>
      <c r="IYQ20" s="934"/>
      <c r="IYR20" s="934"/>
      <c r="IYS20" s="934"/>
      <c r="IYT20" s="934"/>
      <c r="IYU20" s="934"/>
      <c r="IYV20" s="934"/>
      <c r="IYW20" s="934"/>
      <c r="IYX20" s="934"/>
      <c r="IYY20" s="934"/>
      <c r="IYZ20" s="934"/>
      <c r="IZA20" s="934"/>
      <c r="IZB20" s="934"/>
      <c r="IZC20" s="934"/>
      <c r="IZD20" s="934"/>
      <c r="IZE20" s="934"/>
      <c r="IZF20" s="934"/>
      <c r="IZG20" s="934"/>
      <c r="IZH20" s="934"/>
      <c r="IZI20" s="934"/>
      <c r="IZJ20" s="934"/>
      <c r="IZK20" s="934"/>
      <c r="IZL20" s="934"/>
      <c r="IZM20" s="934"/>
      <c r="IZN20" s="934"/>
      <c r="IZO20" s="934"/>
      <c r="IZP20" s="934"/>
      <c r="IZQ20" s="934"/>
      <c r="IZR20" s="934"/>
      <c r="IZS20" s="934"/>
      <c r="IZT20" s="934"/>
      <c r="IZU20" s="934"/>
      <c r="IZV20" s="934"/>
      <c r="IZW20" s="934"/>
      <c r="IZX20" s="934"/>
      <c r="IZY20" s="934"/>
      <c r="IZZ20" s="934"/>
      <c r="JAA20" s="934"/>
      <c r="JAB20" s="934"/>
      <c r="JAC20" s="934"/>
      <c r="JAD20" s="934"/>
      <c r="JAE20" s="934"/>
      <c r="JAF20" s="934"/>
      <c r="JAG20" s="934"/>
      <c r="JAH20" s="934"/>
      <c r="JAI20" s="934"/>
      <c r="JAJ20" s="934"/>
      <c r="JAK20" s="934"/>
      <c r="JAL20" s="934"/>
      <c r="JAM20" s="934"/>
      <c r="JAN20" s="934"/>
      <c r="JAO20" s="934"/>
      <c r="JAP20" s="934"/>
      <c r="JAQ20" s="934"/>
      <c r="JAR20" s="934"/>
      <c r="JAS20" s="934"/>
      <c r="JAT20" s="934"/>
      <c r="JAU20" s="934"/>
      <c r="JAV20" s="934"/>
      <c r="JAW20" s="934"/>
      <c r="JAX20" s="934"/>
      <c r="JAY20" s="934"/>
      <c r="JAZ20" s="934"/>
      <c r="JBA20" s="934"/>
      <c r="JBB20" s="934"/>
      <c r="JBC20" s="934"/>
      <c r="JBD20" s="934"/>
      <c r="JBE20" s="934"/>
      <c r="JBF20" s="934"/>
      <c r="JBG20" s="934"/>
      <c r="JBH20" s="934"/>
      <c r="JBI20" s="934"/>
      <c r="JBJ20" s="934"/>
      <c r="JBK20" s="934"/>
      <c r="JBL20" s="934"/>
      <c r="JBM20" s="934"/>
      <c r="JBN20" s="934"/>
      <c r="JBO20" s="934"/>
      <c r="JBP20" s="934"/>
      <c r="JBQ20" s="934"/>
      <c r="JBR20" s="934"/>
      <c r="JBS20" s="934"/>
      <c r="JBT20" s="934"/>
      <c r="JBU20" s="934"/>
      <c r="JBV20" s="934"/>
      <c r="JBW20" s="934"/>
      <c r="JBX20" s="934"/>
      <c r="JBY20" s="934"/>
      <c r="JBZ20" s="934"/>
      <c r="JCA20" s="934"/>
      <c r="JCB20" s="934"/>
      <c r="JCC20" s="934"/>
      <c r="JCD20" s="934"/>
      <c r="JCE20" s="934"/>
      <c r="JCF20" s="934"/>
      <c r="JCG20" s="934"/>
      <c r="JCH20" s="934"/>
      <c r="JCI20" s="934"/>
      <c r="JCJ20" s="934"/>
      <c r="JCK20" s="934"/>
      <c r="JCL20" s="934"/>
      <c r="JCM20" s="934"/>
      <c r="JCN20" s="934"/>
      <c r="JCO20" s="934"/>
      <c r="JCP20" s="934"/>
      <c r="JCQ20" s="934"/>
      <c r="JCR20" s="934"/>
      <c r="JCS20" s="934"/>
      <c r="JCT20" s="934"/>
      <c r="JCU20" s="934"/>
      <c r="JCV20" s="934"/>
      <c r="JCW20" s="934"/>
      <c r="JCX20" s="934"/>
      <c r="JCY20" s="934"/>
      <c r="JCZ20" s="934"/>
      <c r="JDA20" s="934"/>
      <c r="JDB20" s="934"/>
      <c r="JDC20" s="934"/>
      <c r="JDD20" s="934"/>
      <c r="JDE20" s="934"/>
      <c r="JDF20" s="934"/>
      <c r="JDG20" s="934"/>
      <c r="JDH20" s="934"/>
      <c r="JDI20" s="934"/>
      <c r="JDJ20" s="934"/>
      <c r="JDK20" s="934"/>
      <c r="JDL20" s="934"/>
      <c r="JDM20" s="934"/>
      <c r="JDN20" s="934"/>
      <c r="JDO20" s="934"/>
      <c r="JDP20" s="934"/>
      <c r="JDQ20" s="934"/>
      <c r="JDR20" s="934"/>
      <c r="JDS20" s="934"/>
      <c r="JDT20" s="934"/>
      <c r="JDU20" s="934"/>
      <c r="JDV20" s="934"/>
      <c r="JDW20" s="934"/>
      <c r="JDX20" s="934"/>
      <c r="JDY20" s="934"/>
      <c r="JDZ20" s="934"/>
      <c r="JEA20" s="934"/>
      <c r="JEB20" s="934"/>
      <c r="JEC20" s="934"/>
      <c r="JED20" s="934"/>
      <c r="JEE20" s="934"/>
      <c r="JEF20" s="934"/>
      <c r="JEG20" s="934"/>
      <c r="JEH20" s="934"/>
      <c r="JEI20" s="934"/>
      <c r="JEJ20" s="934"/>
      <c r="JEK20" s="934"/>
      <c r="JEL20" s="934"/>
      <c r="JEM20" s="934"/>
      <c r="JEN20" s="934"/>
      <c r="JEO20" s="934"/>
      <c r="JEP20" s="934"/>
      <c r="JEQ20" s="934"/>
      <c r="JER20" s="934"/>
      <c r="JES20" s="934"/>
      <c r="JET20" s="934"/>
      <c r="JEU20" s="934"/>
      <c r="JEV20" s="934"/>
      <c r="JEW20" s="934"/>
      <c r="JEX20" s="934"/>
      <c r="JEY20" s="934"/>
      <c r="JEZ20" s="934"/>
      <c r="JFA20" s="934"/>
      <c r="JFB20" s="934"/>
      <c r="JFC20" s="934"/>
      <c r="JFD20" s="934"/>
      <c r="JFE20" s="934"/>
      <c r="JFF20" s="934"/>
      <c r="JFG20" s="934"/>
      <c r="JFH20" s="934"/>
      <c r="JFI20" s="934"/>
      <c r="JFJ20" s="934"/>
      <c r="JFK20" s="934"/>
      <c r="JFL20" s="934"/>
      <c r="JFM20" s="934"/>
      <c r="JFN20" s="934"/>
      <c r="JFO20" s="934"/>
      <c r="JFP20" s="934"/>
      <c r="JFQ20" s="934"/>
      <c r="JFR20" s="934"/>
      <c r="JFS20" s="934"/>
      <c r="JFT20" s="934"/>
      <c r="JFU20" s="934"/>
      <c r="JFV20" s="934"/>
      <c r="JFW20" s="934"/>
      <c r="JFX20" s="934"/>
      <c r="JFY20" s="934"/>
      <c r="JFZ20" s="934"/>
      <c r="JGA20" s="934"/>
      <c r="JGB20" s="934"/>
      <c r="JGC20" s="934"/>
      <c r="JGD20" s="934"/>
      <c r="JGE20" s="934"/>
      <c r="JGF20" s="934"/>
      <c r="JGG20" s="934"/>
      <c r="JGH20" s="934"/>
      <c r="JGI20" s="934"/>
      <c r="JGJ20" s="934"/>
      <c r="JGK20" s="934"/>
      <c r="JGL20" s="934"/>
      <c r="JGM20" s="934"/>
      <c r="JGN20" s="934"/>
      <c r="JGO20" s="934"/>
      <c r="JGP20" s="934"/>
      <c r="JGQ20" s="934"/>
      <c r="JGR20" s="934"/>
      <c r="JGS20" s="934"/>
      <c r="JGT20" s="934"/>
      <c r="JGU20" s="934"/>
      <c r="JGV20" s="934"/>
      <c r="JGW20" s="934"/>
      <c r="JGX20" s="934"/>
      <c r="JGY20" s="934"/>
      <c r="JGZ20" s="934"/>
      <c r="JHA20" s="934"/>
      <c r="JHB20" s="934"/>
      <c r="JHC20" s="934"/>
      <c r="JHD20" s="934"/>
      <c r="JHE20" s="934"/>
      <c r="JHF20" s="934"/>
      <c r="JHG20" s="934"/>
      <c r="JHH20" s="934"/>
      <c r="JHI20" s="934"/>
      <c r="JHJ20" s="934"/>
      <c r="JHK20" s="934"/>
      <c r="JHL20" s="934"/>
      <c r="JHM20" s="934"/>
      <c r="JHN20" s="934"/>
      <c r="JHO20" s="934"/>
      <c r="JHP20" s="934"/>
      <c r="JHQ20" s="934"/>
      <c r="JHR20" s="934"/>
      <c r="JHS20" s="934"/>
      <c r="JHT20" s="934"/>
      <c r="JHU20" s="934"/>
      <c r="JHV20" s="934"/>
      <c r="JHW20" s="934"/>
      <c r="JHX20" s="934"/>
      <c r="JHY20" s="934"/>
      <c r="JHZ20" s="934"/>
      <c r="JIA20" s="934"/>
      <c r="JIB20" s="934"/>
      <c r="JIC20" s="934"/>
      <c r="JID20" s="934"/>
      <c r="JIE20" s="934"/>
      <c r="JIF20" s="934"/>
      <c r="JIG20" s="934"/>
      <c r="JIH20" s="934"/>
      <c r="JII20" s="934"/>
      <c r="JIJ20" s="934"/>
      <c r="JIK20" s="934"/>
      <c r="JIL20" s="934"/>
      <c r="JIM20" s="934"/>
      <c r="JIN20" s="934"/>
      <c r="JIO20" s="934"/>
      <c r="JIP20" s="934"/>
      <c r="JIQ20" s="934"/>
      <c r="JIR20" s="934"/>
      <c r="JIS20" s="934"/>
      <c r="JIT20" s="934"/>
      <c r="JIU20" s="934"/>
      <c r="JIV20" s="934"/>
      <c r="JIW20" s="934"/>
      <c r="JIX20" s="934"/>
      <c r="JIY20" s="934"/>
      <c r="JIZ20" s="934"/>
      <c r="JJA20" s="934"/>
      <c r="JJB20" s="934"/>
      <c r="JJC20" s="934"/>
      <c r="JJD20" s="934"/>
      <c r="JJE20" s="934"/>
      <c r="JJF20" s="934"/>
      <c r="JJG20" s="934"/>
      <c r="JJH20" s="934"/>
      <c r="JJI20" s="934"/>
      <c r="JJJ20" s="934"/>
      <c r="JJK20" s="934"/>
      <c r="JJL20" s="934"/>
      <c r="JJM20" s="934"/>
      <c r="JJN20" s="934"/>
      <c r="JJO20" s="934"/>
      <c r="JJP20" s="934"/>
      <c r="JJQ20" s="934"/>
      <c r="JJR20" s="934"/>
      <c r="JJS20" s="934"/>
      <c r="JJT20" s="934"/>
      <c r="JJU20" s="934"/>
      <c r="JJV20" s="934"/>
      <c r="JJW20" s="934"/>
      <c r="JJX20" s="934"/>
      <c r="JJY20" s="934"/>
      <c r="JJZ20" s="934"/>
      <c r="JKA20" s="934"/>
      <c r="JKB20" s="934"/>
      <c r="JKC20" s="934"/>
      <c r="JKD20" s="934"/>
      <c r="JKE20" s="934"/>
      <c r="JKF20" s="934"/>
      <c r="JKG20" s="934"/>
      <c r="JKH20" s="934"/>
      <c r="JKI20" s="934"/>
      <c r="JKJ20" s="934"/>
      <c r="JKK20" s="934"/>
      <c r="JKL20" s="934"/>
      <c r="JKM20" s="934"/>
      <c r="JKN20" s="934"/>
      <c r="JKO20" s="934"/>
      <c r="JKP20" s="934"/>
      <c r="JKQ20" s="934"/>
      <c r="JKR20" s="934"/>
      <c r="JKS20" s="934"/>
      <c r="JKT20" s="934"/>
      <c r="JKU20" s="934"/>
      <c r="JKV20" s="934"/>
      <c r="JKW20" s="934"/>
      <c r="JKX20" s="934"/>
      <c r="JKY20" s="934"/>
      <c r="JKZ20" s="934"/>
      <c r="JLA20" s="934"/>
      <c r="JLB20" s="934"/>
      <c r="JLC20" s="934"/>
      <c r="JLD20" s="934"/>
      <c r="JLE20" s="934"/>
      <c r="JLF20" s="934"/>
      <c r="JLG20" s="934"/>
      <c r="JLH20" s="934"/>
      <c r="JLI20" s="934"/>
      <c r="JLJ20" s="934"/>
      <c r="JLK20" s="934"/>
      <c r="JLL20" s="934"/>
      <c r="JLM20" s="934"/>
      <c r="JLN20" s="934"/>
      <c r="JLO20" s="934"/>
      <c r="JLP20" s="934"/>
      <c r="JLQ20" s="934"/>
      <c r="JLR20" s="934"/>
      <c r="JLS20" s="934"/>
      <c r="JLT20" s="934"/>
      <c r="JLU20" s="934"/>
      <c r="JLV20" s="934"/>
      <c r="JLW20" s="934"/>
      <c r="JLX20" s="934"/>
      <c r="JLY20" s="934"/>
      <c r="JLZ20" s="934"/>
      <c r="JMA20" s="934"/>
      <c r="JMB20" s="934"/>
      <c r="JMC20" s="934"/>
      <c r="JMD20" s="934"/>
      <c r="JME20" s="934"/>
      <c r="JMF20" s="934"/>
      <c r="JMG20" s="934"/>
      <c r="JMH20" s="934"/>
      <c r="JMI20" s="934"/>
      <c r="JMJ20" s="934"/>
      <c r="JMK20" s="934"/>
      <c r="JML20" s="934"/>
      <c r="JMM20" s="934"/>
      <c r="JMN20" s="934"/>
      <c r="JMO20" s="934"/>
      <c r="JMP20" s="934"/>
      <c r="JMQ20" s="934"/>
      <c r="JMR20" s="934"/>
      <c r="JMS20" s="934"/>
      <c r="JMT20" s="934"/>
      <c r="JMU20" s="934"/>
      <c r="JMV20" s="934"/>
      <c r="JMW20" s="934"/>
      <c r="JMX20" s="934"/>
      <c r="JMY20" s="934"/>
      <c r="JMZ20" s="934"/>
      <c r="JNA20" s="934"/>
      <c r="JNB20" s="934"/>
      <c r="JNC20" s="934"/>
      <c r="JND20" s="934"/>
      <c r="JNE20" s="934"/>
      <c r="JNF20" s="934"/>
      <c r="JNG20" s="934"/>
      <c r="JNH20" s="934"/>
      <c r="JNI20" s="934"/>
      <c r="JNJ20" s="934"/>
      <c r="JNK20" s="934"/>
      <c r="JNL20" s="934"/>
      <c r="JNM20" s="934"/>
      <c r="JNN20" s="934"/>
      <c r="JNO20" s="934"/>
      <c r="JNP20" s="934"/>
      <c r="JNQ20" s="934"/>
      <c r="JNR20" s="934"/>
      <c r="JNS20" s="934"/>
      <c r="JNT20" s="934"/>
      <c r="JNU20" s="934"/>
      <c r="JNV20" s="934"/>
      <c r="JNW20" s="934"/>
      <c r="JNX20" s="934"/>
      <c r="JNY20" s="934"/>
      <c r="JNZ20" s="934"/>
      <c r="JOA20" s="934"/>
      <c r="JOB20" s="934"/>
      <c r="JOC20" s="934"/>
      <c r="JOD20" s="934"/>
      <c r="JOE20" s="934"/>
      <c r="JOF20" s="934"/>
      <c r="JOG20" s="934"/>
      <c r="JOH20" s="934"/>
      <c r="JOI20" s="934"/>
      <c r="JOJ20" s="934"/>
      <c r="JOK20" s="934"/>
      <c r="JOL20" s="934"/>
      <c r="JOM20" s="934"/>
      <c r="JON20" s="934"/>
      <c r="JOO20" s="934"/>
      <c r="JOP20" s="934"/>
      <c r="JOQ20" s="934"/>
      <c r="JOR20" s="934"/>
      <c r="JOS20" s="934"/>
      <c r="JOT20" s="934"/>
      <c r="JOU20" s="934"/>
      <c r="JOV20" s="934"/>
      <c r="JOW20" s="934"/>
      <c r="JOX20" s="934"/>
      <c r="JOY20" s="934"/>
      <c r="JOZ20" s="934"/>
      <c r="JPA20" s="934"/>
      <c r="JPB20" s="934"/>
      <c r="JPC20" s="934"/>
      <c r="JPD20" s="934"/>
      <c r="JPE20" s="934"/>
      <c r="JPF20" s="934"/>
      <c r="JPG20" s="934"/>
      <c r="JPH20" s="934"/>
      <c r="JPI20" s="934"/>
      <c r="JPJ20" s="934"/>
      <c r="JPK20" s="934"/>
      <c r="JPL20" s="934"/>
      <c r="JPM20" s="934"/>
      <c r="JPN20" s="934"/>
      <c r="JPO20" s="934"/>
      <c r="JPP20" s="934"/>
      <c r="JPQ20" s="934"/>
      <c r="JPR20" s="934"/>
      <c r="JPS20" s="934"/>
      <c r="JPT20" s="934"/>
      <c r="JPU20" s="934"/>
      <c r="JPV20" s="934"/>
      <c r="JPW20" s="934"/>
      <c r="JPX20" s="934"/>
      <c r="JPY20" s="934"/>
      <c r="JPZ20" s="934"/>
      <c r="JQA20" s="934"/>
      <c r="JQB20" s="934"/>
      <c r="JQC20" s="934"/>
      <c r="JQD20" s="934"/>
      <c r="JQE20" s="934"/>
      <c r="JQF20" s="934"/>
      <c r="JQG20" s="934"/>
      <c r="JQH20" s="934"/>
      <c r="JQI20" s="934"/>
      <c r="JQJ20" s="934"/>
      <c r="JQK20" s="934"/>
      <c r="JQL20" s="934"/>
      <c r="JQM20" s="934"/>
      <c r="JQN20" s="934"/>
      <c r="JQO20" s="934"/>
      <c r="JQP20" s="934"/>
      <c r="JQQ20" s="934"/>
      <c r="JQR20" s="934"/>
      <c r="JQS20" s="934"/>
      <c r="JQT20" s="934"/>
      <c r="JQU20" s="934"/>
      <c r="JQV20" s="934"/>
      <c r="JQW20" s="934"/>
      <c r="JQX20" s="934"/>
      <c r="JQY20" s="934"/>
      <c r="JQZ20" s="934"/>
      <c r="JRA20" s="934"/>
      <c r="JRB20" s="934"/>
      <c r="JRC20" s="934"/>
      <c r="JRD20" s="934"/>
      <c r="JRE20" s="934"/>
      <c r="JRF20" s="934"/>
      <c r="JRG20" s="934"/>
      <c r="JRH20" s="934"/>
      <c r="JRI20" s="934"/>
      <c r="JRJ20" s="934"/>
      <c r="JRK20" s="934"/>
      <c r="JRL20" s="934"/>
      <c r="JRM20" s="934"/>
      <c r="JRN20" s="934"/>
      <c r="JRO20" s="934"/>
      <c r="JRP20" s="934"/>
      <c r="JRQ20" s="934"/>
      <c r="JRR20" s="934"/>
      <c r="JRS20" s="934"/>
      <c r="JRT20" s="934"/>
      <c r="JRU20" s="934"/>
      <c r="JRV20" s="934"/>
      <c r="JRW20" s="934"/>
      <c r="JRX20" s="934"/>
      <c r="JRY20" s="934"/>
      <c r="JRZ20" s="934"/>
      <c r="JSA20" s="934"/>
      <c r="JSB20" s="934"/>
      <c r="JSC20" s="934"/>
      <c r="JSD20" s="934"/>
      <c r="JSE20" s="934"/>
      <c r="JSF20" s="934"/>
      <c r="JSG20" s="934"/>
      <c r="JSH20" s="934"/>
      <c r="JSI20" s="934"/>
      <c r="JSJ20" s="934"/>
      <c r="JSK20" s="934"/>
      <c r="JSL20" s="934"/>
      <c r="JSM20" s="934"/>
      <c r="JSN20" s="934"/>
      <c r="JSO20" s="934"/>
      <c r="JSP20" s="934"/>
      <c r="JSQ20" s="934"/>
      <c r="JSR20" s="934"/>
      <c r="JSS20" s="934"/>
      <c r="JST20" s="934"/>
      <c r="JSU20" s="934"/>
      <c r="JSV20" s="934"/>
      <c r="JSW20" s="934"/>
      <c r="JSX20" s="934"/>
      <c r="JSY20" s="934"/>
      <c r="JSZ20" s="934"/>
      <c r="JTA20" s="934"/>
      <c r="JTB20" s="934"/>
      <c r="JTC20" s="934"/>
      <c r="JTD20" s="934"/>
      <c r="JTE20" s="934"/>
      <c r="JTF20" s="934"/>
      <c r="JTG20" s="934"/>
      <c r="JTH20" s="934"/>
      <c r="JTI20" s="934"/>
      <c r="JTJ20" s="934"/>
      <c r="JTK20" s="934"/>
      <c r="JTL20" s="934"/>
      <c r="JTM20" s="934"/>
      <c r="JTN20" s="934"/>
      <c r="JTO20" s="934"/>
      <c r="JTP20" s="934"/>
      <c r="JTQ20" s="934"/>
      <c r="JTR20" s="934"/>
      <c r="JTS20" s="934"/>
      <c r="JTT20" s="934"/>
      <c r="JTU20" s="934"/>
      <c r="JTV20" s="934"/>
      <c r="JTW20" s="934"/>
      <c r="JTX20" s="934"/>
      <c r="JTY20" s="934"/>
      <c r="JTZ20" s="934"/>
      <c r="JUA20" s="934"/>
      <c r="JUB20" s="934"/>
      <c r="JUC20" s="934"/>
      <c r="JUD20" s="934"/>
      <c r="JUE20" s="934"/>
      <c r="JUF20" s="934"/>
      <c r="JUG20" s="934"/>
      <c r="JUH20" s="934"/>
      <c r="JUI20" s="934"/>
      <c r="JUJ20" s="934"/>
      <c r="JUK20" s="934"/>
      <c r="JUL20" s="934"/>
      <c r="JUM20" s="934"/>
      <c r="JUN20" s="934"/>
      <c r="JUO20" s="934"/>
      <c r="JUP20" s="934"/>
      <c r="JUQ20" s="934"/>
      <c r="JUR20" s="934"/>
      <c r="JUS20" s="934"/>
      <c r="JUT20" s="934"/>
      <c r="JUU20" s="934"/>
      <c r="JUV20" s="934"/>
      <c r="JUW20" s="934"/>
      <c r="JUX20" s="934"/>
      <c r="JUY20" s="934"/>
      <c r="JUZ20" s="934"/>
      <c r="JVA20" s="934"/>
      <c r="JVB20" s="934"/>
      <c r="JVC20" s="934"/>
      <c r="JVD20" s="934"/>
      <c r="JVE20" s="934"/>
      <c r="JVF20" s="934"/>
      <c r="JVG20" s="934"/>
      <c r="JVH20" s="934"/>
      <c r="JVI20" s="934"/>
      <c r="JVJ20" s="934"/>
      <c r="JVK20" s="934"/>
      <c r="JVL20" s="934"/>
      <c r="JVM20" s="934"/>
      <c r="JVN20" s="934"/>
      <c r="JVO20" s="934"/>
      <c r="JVP20" s="934"/>
      <c r="JVQ20" s="934"/>
      <c r="JVR20" s="934"/>
      <c r="JVS20" s="934"/>
      <c r="JVT20" s="934"/>
      <c r="JVU20" s="934"/>
      <c r="JVV20" s="934"/>
      <c r="JVW20" s="934"/>
      <c r="JVX20" s="934"/>
      <c r="JVY20" s="934"/>
      <c r="JVZ20" s="934"/>
      <c r="JWA20" s="934"/>
      <c r="JWB20" s="934"/>
      <c r="JWC20" s="934"/>
      <c r="JWD20" s="934"/>
      <c r="JWE20" s="934"/>
      <c r="JWF20" s="934"/>
      <c r="JWG20" s="934"/>
      <c r="JWH20" s="934"/>
      <c r="JWI20" s="934"/>
      <c r="JWJ20" s="934"/>
      <c r="JWK20" s="934"/>
      <c r="JWL20" s="934"/>
      <c r="JWM20" s="934"/>
      <c r="JWN20" s="934"/>
      <c r="JWO20" s="934"/>
      <c r="JWP20" s="934"/>
      <c r="JWQ20" s="934"/>
      <c r="JWR20" s="934"/>
      <c r="JWS20" s="934"/>
      <c r="JWT20" s="934"/>
      <c r="JWU20" s="934"/>
      <c r="JWV20" s="934"/>
      <c r="JWW20" s="934"/>
      <c r="JWX20" s="934"/>
      <c r="JWY20" s="934"/>
      <c r="JWZ20" s="934"/>
      <c r="JXA20" s="934"/>
      <c r="JXB20" s="934"/>
      <c r="JXC20" s="934"/>
      <c r="JXD20" s="934"/>
      <c r="JXE20" s="934"/>
      <c r="JXF20" s="934"/>
      <c r="JXG20" s="934"/>
      <c r="JXH20" s="934"/>
      <c r="JXI20" s="934"/>
      <c r="JXJ20" s="934"/>
      <c r="JXK20" s="934"/>
      <c r="JXL20" s="934"/>
      <c r="JXM20" s="934"/>
      <c r="JXN20" s="934"/>
      <c r="JXO20" s="934"/>
      <c r="JXP20" s="934"/>
      <c r="JXQ20" s="934"/>
      <c r="JXR20" s="934"/>
      <c r="JXS20" s="934"/>
      <c r="JXT20" s="934"/>
      <c r="JXU20" s="934"/>
      <c r="JXV20" s="934"/>
      <c r="JXW20" s="934"/>
      <c r="JXX20" s="934"/>
      <c r="JXY20" s="934"/>
      <c r="JXZ20" s="934"/>
      <c r="JYA20" s="934"/>
      <c r="JYB20" s="934"/>
      <c r="JYC20" s="934"/>
      <c r="JYD20" s="934"/>
      <c r="JYE20" s="934"/>
      <c r="JYF20" s="934"/>
      <c r="JYG20" s="934"/>
      <c r="JYH20" s="934"/>
      <c r="JYI20" s="934"/>
      <c r="JYJ20" s="934"/>
      <c r="JYK20" s="934"/>
      <c r="JYL20" s="934"/>
      <c r="JYM20" s="934"/>
      <c r="JYN20" s="934"/>
      <c r="JYO20" s="934"/>
      <c r="JYP20" s="934"/>
      <c r="JYQ20" s="934"/>
      <c r="JYR20" s="934"/>
      <c r="JYS20" s="934"/>
      <c r="JYT20" s="934"/>
      <c r="JYU20" s="934"/>
      <c r="JYV20" s="934"/>
      <c r="JYW20" s="934"/>
      <c r="JYX20" s="934"/>
      <c r="JYY20" s="934"/>
      <c r="JYZ20" s="934"/>
      <c r="JZA20" s="934"/>
      <c r="JZB20" s="934"/>
      <c r="JZC20" s="934"/>
      <c r="JZD20" s="934"/>
      <c r="JZE20" s="934"/>
      <c r="JZF20" s="934"/>
      <c r="JZG20" s="934"/>
      <c r="JZH20" s="934"/>
      <c r="JZI20" s="934"/>
      <c r="JZJ20" s="934"/>
      <c r="JZK20" s="934"/>
      <c r="JZL20" s="934"/>
      <c r="JZM20" s="934"/>
      <c r="JZN20" s="934"/>
      <c r="JZO20" s="934"/>
      <c r="JZP20" s="934"/>
      <c r="JZQ20" s="934"/>
      <c r="JZR20" s="934"/>
      <c r="JZS20" s="934"/>
      <c r="JZT20" s="934"/>
      <c r="JZU20" s="934"/>
      <c r="JZV20" s="934"/>
      <c r="JZW20" s="934"/>
      <c r="JZX20" s="934"/>
      <c r="JZY20" s="934"/>
      <c r="JZZ20" s="934"/>
      <c r="KAA20" s="934"/>
      <c r="KAB20" s="934"/>
      <c r="KAC20" s="934"/>
      <c r="KAD20" s="934"/>
      <c r="KAE20" s="934"/>
      <c r="KAF20" s="934"/>
      <c r="KAG20" s="934"/>
      <c r="KAH20" s="934"/>
      <c r="KAI20" s="934"/>
      <c r="KAJ20" s="934"/>
      <c r="KAK20" s="934"/>
      <c r="KAL20" s="934"/>
      <c r="KAM20" s="934"/>
      <c r="KAN20" s="934"/>
      <c r="KAO20" s="934"/>
      <c r="KAP20" s="934"/>
      <c r="KAQ20" s="934"/>
      <c r="KAR20" s="934"/>
      <c r="KAS20" s="934"/>
      <c r="KAT20" s="934"/>
      <c r="KAU20" s="934"/>
      <c r="KAV20" s="934"/>
      <c r="KAW20" s="934"/>
      <c r="KAX20" s="934"/>
      <c r="KAY20" s="934"/>
      <c r="KAZ20" s="934"/>
      <c r="KBA20" s="934"/>
      <c r="KBB20" s="934"/>
      <c r="KBC20" s="934"/>
      <c r="KBD20" s="934"/>
      <c r="KBE20" s="934"/>
      <c r="KBF20" s="934"/>
      <c r="KBG20" s="934"/>
      <c r="KBH20" s="934"/>
      <c r="KBI20" s="934"/>
      <c r="KBJ20" s="934"/>
      <c r="KBK20" s="934"/>
      <c r="KBL20" s="934"/>
      <c r="KBM20" s="934"/>
      <c r="KBN20" s="934"/>
      <c r="KBO20" s="934"/>
      <c r="KBP20" s="934"/>
      <c r="KBQ20" s="934"/>
      <c r="KBR20" s="934"/>
      <c r="KBS20" s="934"/>
      <c r="KBT20" s="934"/>
      <c r="KBU20" s="934"/>
      <c r="KBV20" s="934"/>
      <c r="KBW20" s="934"/>
      <c r="KBX20" s="934"/>
      <c r="KBY20" s="934"/>
      <c r="KBZ20" s="934"/>
      <c r="KCA20" s="934"/>
      <c r="KCB20" s="934"/>
      <c r="KCC20" s="934"/>
      <c r="KCD20" s="934"/>
      <c r="KCE20" s="934"/>
      <c r="KCF20" s="934"/>
      <c r="KCG20" s="934"/>
      <c r="KCH20" s="934"/>
      <c r="KCI20" s="934"/>
      <c r="KCJ20" s="934"/>
      <c r="KCK20" s="934"/>
      <c r="KCL20" s="934"/>
      <c r="KCM20" s="934"/>
      <c r="KCN20" s="934"/>
      <c r="KCO20" s="934"/>
      <c r="KCP20" s="934"/>
      <c r="KCQ20" s="934"/>
      <c r="KCR20" s="934"/>
      <c r="KCS20" s="934"/>
      <c r="KCT20" s="934"/>
      <c r="KCU20" s="934"/>
      <c r="KCV20" s="934"/>
      <c r="KCW20" s="934"/>
      <c r="KCX20" s="934"/>
      <c r="KCY20" s="934"/>
      <c r="KCZ20" s="934"/>
      <c r="KDA20" s="934"/>
      <c r="KDB20" s="934"/>
      <c r="KDC20" s="934"/>
      <c r="KDD20" s="934"/>
      <c r="KDE20" s="934"/>
      <c r="KDF20" s="934"/>
      <c r="KDG20" s="934"/>
      <c r="KDH20" s="934"/>
      <c r="KDI20" s="934"/>
      <c r="KDJ20" s="934"/>
      <c r="KDK20" s="934"/>
      <c r="KDL20" s="934"/>
      <c r="KDM20" s="934"/>
      <c r="KDN20" s="934"/>
      <c r="KDO20" s="934"/>
      <c r="KDP20" s="934"/>
      <c r="KDQ20" s="934"/>
      <c r="KDR20" s="934"/>
      <c r="KDS20" s="934"/>
      <c r="KDT20" s="934"/>
      <c r="KDU20" s="934"/>
      <c r="KDV20" s="934"/>
      <c r="KDW20" s="934"/>
      <c r="KDX20" s="934"/>
      <c r="KDY20" s="934"/>
      <c r="KDZ20" s="934"/>
      <c r="KEA20" s="934"/>
      <c r="KEB20" s="934"/>
      <c r="KEC20" s="934"/>
      <c r="KED20" s="934"/>
      <c r="KEE20" s="934"/>
      <c r="KEF20" s="934"/>
      <c r="KEG20" s="934"/>
      <c r="KEH20" s="934"/>
      <c r="KEI20" s="934"/>
      <c r="KEJ20" s="934"/>
      <c r="KEK20" s="934"/>
      <c r="KEL20" s="934"/>
      <c r="KEM20" s="934"/>
      <c r="KEN20" s="934"/>
      <c r="KEO20" s="934"/>
      <c r="KEP20" s="934"/>
      <c r="KEQ20" s="934"/>
      <c r="KER20" s="934"/>
      <c r="KES20" s="934"/>
      <c r="KET20" s="934"/>
      <c r="KEU20" s="934"/>
      <c r="KEV20" s="934"/>
      <c r="KEW20" s="934"/>
      <c r="KEX20" s="934"/>
      <c r="KEY20" s="934"/>
      <c r="KEZ20" s="934"/>
      <c r="KFA20" s="934"/>
      <c r="KFB20" s="934"/>
      <c r="KFC20" s="934"/>
      <c r="KFD20" s="934"/>
      <c r="KFE20" s="934"/>
      <c r="KFF20" s="934"/>
      <c r="KFG20" s="934"/>
      <c r="KFH20" s="934"/>
      <c r="KFI20" s="934"/>
      <c r="KFJ20" s="934"/>
      <c r="KFK20" s="934"/>
      <c r="KFL20" s="934"/>
      <c r="KFM20" s="934"/>
      <c r="KFN20" s="934"/>
      <c r="KFO20" s="934"/>
      <c r="KFP20" s="934"/>
      <c r="KFQ20" s="934"/>
      <c r="KFR20" s="934"/>
      <c r="KFS20" s="934"/>
      <c r="KFT20" s="934"/>
      <c r="KFU20" s="934"/>
      <c r="KFV20" s="934"/>
      <c r="KFW20" s="934"/>
      <c r="KFX20" s="934"/>
      <c r="KFY20" s="934"/>
      <c r="KFZ20" s="934"/>
      <c r="KGA20" s="934"/>
      <c r="KGB20" s="934"/>
      <c r="KGC20" s="934"/>
      <c r="KGD20" s="934"/>
      <c r="KGE20" s="934"/>
      <c r="KGF20" s="934"/>
      <c r="KGG20" s="934"/>
      <c r="KGH20" s="934"/>
      <c r="KGI20" s="934"/>
      <c r="KGJ20" s="934"/>
      <c r="KGK20" s="934"/>
      <c r="KGL20" s="934"/>
      <c r="KGM20" s="934"/>
      <c r="KGN20" s="934"/>
      <c r="KGO20" s="934"/>
      <c r="KGP20" s="934"/>
      <c r="KGQ20" s="934"/>
      <c r="KGR20" s="934"/>
      <c r="KGS20" s="934"/>
      <c r="KGT20" s="934"/>
      <c r="KGU20" s="934"/>
      <c r="KGV20" s="934"/>
      <c r="KGW20" s="934"/>
      <c r="KGX20" s="934"/>
      <c r="KGY20" s="934"/>
      <c r="KGZ20" s="934"/>
      <c r="KHA20" s="934"/>
      <c r="KHB20" s="934"/>
      <c r="KHC20" s="934"/>
      <c r="KHD20" s="934"/>
      <c r="KHE20" s="934"/>
      <c r="KHF20" s="934"/>
      <c r="KHG20" s="934"/>
      <c r="KHH20" s="934"/>
      <c r="KHI20" s="934"/>
      <c r="KHJ20" s="934"/>
      <c r="KHK20" s="934"/>
      <c r="KHL20" s="934"/>
      <c r="KHM20" s="934"/>
      <c r="KHN20" s="934"/>
      <c r="KHO20" s="934"/>
      <c r="KHP20" s="934"/>
      <c r="KHQ20" s="934"/>
      <c r="KHR20" s="934"/>
      <c r="KHS20" s="934"/>
      <c r="KHT20" s="934"/>
      <c r="KHU20" s="934"/>
      <c r="KHV20" s="934"/>
      <c r="KHW20" s="934"/>
      <c r="KHX20" s="934"/>
      <c r="KHY20" s="934"/>
      <c r="KHZ20" s="934"/>
      <c r="KIA20" s="934"/>
      <c r="KIB20" s="934"/>
      <c r="KIC20" s="934"/>
      <c r="KID20" s="934"/>
      <c r="KIE20" s="934"/>
      <c r="KIF20" s="934"/>
      <c r="KIG20" s="934"/>
      <c r="KIH20" s="934"/>
      <c r="KII20" s="934"/>
      <c r="KIJ20" s="934"/>
      <c r="KIK20" s="934"/>
      <c r="KIL20" s="934"/>
      <c r="KIM20" s="934"/>
      <c r="KIN20" s="934"/>
      <c r="KIO20" s="934"/>
      <c r="KIP20" s="934"/>
      <c r="KIQ20" s="934"/>
      <c r="KIR20" s="934"/>
      <c r="KIS20" s="934"/>
      <c r="KIT20" s="934"/>
      <c r="KIU20" s="934"/>
      <c r="KIV20" s="934"/>
      <c r="KIW20" s="934"/>
      <c r="KIX20" s="934"/>
      <c r="KIY20" s="934"/>
      <c r="KIZ20" s="934"/>
      <c r="KJA20" s="934"/>
      <c r="KJB20" s="934"/>
      <c r="KJC20" s="934"/>
      <c r="KJD20" s="934"/>
      <c r="KJE20" s="934"/>
      <c r="KJF20" s="934"/>
      <c r="KJG20" s="934"/>
      <c r="KJH20" s="934"/>
      <c r="KJI20" s="934"/>
      <c r="KJJ20" s="934"/>
      <c r="KJK20" s="934"/>
      <c r="KJL20" s="934"/>
      <c r="KJM20" s="934"/>
      <c r="KJN20" s="934"/>
      <c r="KJO20" s="934"/>
      <c r="KJP20" s="934"/>
      <c r="KJQ20" s="934"/>
      <c r="KJR20" s="934"/>
      <c r="KJS20" s="934"/>
      <c r="KJT20" s="934"/>
      <c r="KJU20" s="934"/>
      <c r="KJV20" s="934"/>
      <c r="KJW20" s="934"/>
      <c r="KJX20" s="934"/>
      <c r="KJY20" s="934"/>
      <c r="KJZ20" s="934"/>
      <c r="KKA20" s="934"/>
      <c r="KKB20" s="934"/>
      <c r="KKC20" s="934"/>
      <c r="KKD20" s="934"/>
      <c r="KKE20" s="934"/>
      <c r="KKF20" s="934"/>
      <c r="KKG20" s="934"/>
      <c r="KKH20" s="934"/>
      <c r="KKI20" s="934"/>
      <c r="KKJ20" s="934"/>
      <c r="KKK20" s="934"/>
      <c r="KKL20" s="934"/>
      <c r="KKM20" s="934"/>
      <c r="KKN20" s="934"/>
      <c r="KKO20" s="934"/>
      <c r="KKP20" s="934"/>
      <c r="KKQ20" s="934"/>
      <c r="KKR20" s="934"/>
      <c r="KKS20" s="934"/>
      <c r="KKT20" s="934"/>
      <c r="KKU20" s="934"/>
      <c r="KKV20" s="934"/>
      <c r="KKW20" s="934"/>
      <c r="KKX20" s="934"/>
      <c r="KKY20" s="934"/>
      <c r="KKZ20" s="934"/>
      <c r="KLA20" s="934"/>
      <c r="KLB20" s="934"/>
      <c r="KLC20" s="934"/>
      <c r="KLD20" s="934"/>
      <c r="KLE20" s="934"/>
      <c r="KLF20" s="934"/>
      <c r="KLG20" s="934"/>
      <c r="KLH20" s="934"/>
      <c r="KLI20" s="934"/>
      <c r="KLJ20" s="934"/>
      <c r="KLK20" s="934"/>
      <c r="KLL20" s="934"/>
      <c r="KLM20" s="934"/>
      <c r="KLN20" s="934"/>
      <c r="KLO20" s="934"/>
      <c r="KLP20" s="934"/>
      <c r="KLQ20" s="934"/>
      <c r="KLR20" s="934"/>
      <c r="KLS20" s="934"/>
      <c r="KLT20" s="934"/>
      <c r="KLU20" s="934"/>
      <c r="KLV20" s="934"/>
      <c r="KLW20" s="934"/>
      <c r="KLX20" s="934"/>
      <c r="KLY20" s="934"/>
      <c r="KLZ20" s="934"/>
      <c r="KMA20" s="934"/>
      <c r="KMB20" s="934"/>
      <c r="KMC20" s="934"/>
      <c r="KMD20" s="934"/>
      <c r="KME20" s="934"/>
      <c r="KMF20" s="934"/>
      <c r="KMG20" s="934"/>
      <c r="KMH20" s="934"/>
      <c r="KMI20" s="934"/>
      <c r="KMJ20" s="934"/>
      <c r="KMK20" s="934"/>
      <c r="KML20" s="934"/>
      <c r="KMM20" s="934"/>
      <c r="KMN20" s="934"/>
      <c r="KMO20" s="934"/>
      <c r="KMP20" s="934"/>
      <c r="KMQ20" s="934"/>
      <c r="KMR20" s="934"/>
      <c r="KMS20" s="934"/>
      <c r="KMT20" s="934"/>
      <c r="KMU20" s="934"/>
      <c r="KMV20" s="934"/>
      <c r="KMW20" s="934"/>
      <c r="KMX20" s="934"/>
      <c r="KMY20" s="934"/>
      <c r="KMZ20" s="934"/>
      <c r="KNA20" s="934"/>
      <c r="KNB20" s="934"/>
      <c r="KNC20" s="934"/>
      <c r="KND20" s="934"/>
      <c r="KNE20" s="934"/>
      <c r="KNF20" s="934"/>
      <c r="KNG20" s="934"/>
      <c r="KNH20" s="934"/>
      <c r="KNI20" s="934"/>
      <c r="KNJ20" s="934"/>
      <c r="KNK20" s="934"/>
      <c r="KNL20" s="934"/>
      <c r="KNM20" s="934"/>
      <c r="KNN20" s="934"/>
      <c r="KNO20" s="934"/>
      <c r="KNP20" s="934"/>
      <c r="KNQ20" s="934"/>
      <c r="KNR20" s="934"/>
      <c r="KNS20" s="934"/>
      <c r="KNT20" s="934"/>
      <c r="KNU20" s="934"/>
      <c r="KNV20" s="934"/>
      <c r="KNW20" s="934"/>
      <c r="KNX20" s="934"/>
      <c r="KNY20" s="934"/>
      <c r="KNZ20" s="934"/>
      <c r="KOA20" s="934"/>
      <c r="KOB20" s="934"/>
      <c r="KOC20" s="934"/>
      <c r="KOD20" s="934"/>
      <c r="KOE20" s="934"/>
      <c r="KOF20" s="934"/>
      <c r="KOG20" s="934"/>
      <c r="KOH20" s="934"/>
      <c r="KOI20" s="934"/>
      <c r="KOJ20" s="934"/>
      <c r="KOK20" s="934"/>
      <c r="KOL20" s="934"/>
      <c r="KOM20" s="934"/>
      <c r="KON20" s="934"/>
      <c r="KOO20" s="934"/>
      <c r="KOP20" s="934"/>
      <c r="KOQ20" s="934"/>
      <c r="KOR20" s="934"/>
      <c r="KOS20" s="934"/>
      <c r="KOT20" s="934"/>
      <c r="KOU20" s="934"/>
      <c r="KOV20" s="934"/>
      <c r="KOW20" s="934"/>
      <c r="KOX20" s="934"/>
      <c r="KOY20" s="934"/>
      <c r="KOZ20" s="934"/>
      <c r="KPA20" s="934"/>
      <c r="KPB20" s="934"/>
      <c r="KPC20" s="934"/>
      <c r="KPD20" s="934"/>
      <c r="KPE20" s="934"/>
      <c r="KPF20" s="934"/>
      <c r="KPG20" s="934"/>
      <c r="KPH20" s="934"/>
      <c r="KPI20" s="934"/>
      <c r="KPJ20" s="934"/>
      <c r="KPK20" s="934"/>
      <c r="KPL20" s="934"/>
      <c r="KPM20" s="934"/>
      <c r="KPN20" s="934"/>
      <c r="KPO20" s="934"/>
      <c r="KPP20" s="934"/>
      <c r="KPQ20" s="934"/>
      <c r="KPR20" s="934"/>
      <c r="KPS20" s="934"/>
      <c r="KPT20" s="934"/>
      <c r="KPU20" s="934"/>
      <c r="KPV20" s="934"/>
      <c r="KPW20" s="934"/>
      <c r="KPX20" s="934"/>
      <c r="KPY20" s="934"/>
      <c r="KPZ20" s="934"/>
      <c r="KQA20" s="934"/>
      <c r="KQB20" s="934"/>
      <c r="KQC20" s="934"/>
      <c r="KQD20" s="934"/>
      <c r="KQE20" s="934"/>
      <c r="KQF20" s="934"/>
      <c r="KQG20" s="934"/>
      <c r="KQH20" s="934"/>
      <c r="KQI20" s="934"/>
      <c r="KQJ20" s="934"/>
      <c r="KQK20" s="934"/>
      <c r="KQL20" s="934"/>
      <c r="KQM20" s="934"/>
      <c r="KQN20" s="934"/>
      <c r="KQO20" s="934"/>
      <c r="KQP20" s="934"/>
      <c r="KQQ20" s="934"/>
      <c r="KQR20" s="934"/>
      <c r="KQS20" s="934"/>
      <c r="KQT20" s="934"/>
      <c r="KQU20" s="934"/>
      <c r="KQV20" s="934"/>
      <c r="KQW20" s="934"/>
      <c r="KQX20" s="934"/>
      <c r="KQY20" s="934"/>
      <c r="KQZ20" s="934"/>
      <c r="KRA20" s="934"/>
      <c r="KRB20" s="934"/>
      <c r="KRC20" s="934"/>
      <c r="KRD20" s="934"/>
      <c r="KRE20" s="934"/>
      <c r="KRF20" s="934"/>
      <c r="KRG20" s="934"/>
      <c r="KRH20" s="934"/>
      <c r="KRI20" s="934"/>
      <c r="KRJ20" s="934"/>
      <c r="KRK20" s="934"/>
      <c r="KRL20" s="934"/>
      <c r="KRM20" s="934"/>
      <c r="KRN20" s="934"/>
      <c r="KRO20" s="934"/>
      <c r="KRP20" s="934"/>
      <c r="KRQ20" s="934"/>
      <c r="KRR20" s="934"/>
      <c r="KRS20" s="934"/>
      <c r="KRT20" s="934"/>
      <c r="KRU20" s="934"/>
      <c r="KRV20" s="934"/>
      <c r="KRW20" s="934"/>
      <c r="KRX20" s="934"/>
      <c r="KRY20" s="934"/>
      <c r="KRZ20" s="934"/>
      <c r="KSA20" s="934"/>
      <c r="KSB20" s="934"/>
      <c r="KSC20" s="934"/>
      <c r="KSD20" s="934"/>
      <c r="KSE20" s="934"/>
      <c r="KSF20" s="934"/>
      <c r="KSG20" s="934"/>
      <c r="KSH20" s="934"/>
      <c r="KSI20" s="934"/>
      <c r="KSJ20" s="934"/>
      <c r="KSK20" s="934"/>
      <c r="KSL20" s="934"/>
      <c r="KSM20" s="934"/>
      <c r="KSN20" s="934"/>
      <c r="KSO20" s="934"/>
      <c r="KSP20" s="934"/>
      <c r="KSQ20" s="934"/>
      <c r="KSR20" s="934"/>
      <c r="KSS20" s="934"/>
      <c r="KST20" s="934"/>
      <c r="KSU20" s="934"/>
      <c r="KSV20" s="934"/>
      <c r="KSW20" s="934"/>
      <c r="KSX20" s="934"/>
      <c r="KSY20" s="934"/>
      <c r="KSZ20" s="934"/>
      <c r="KTA20" s="934"/>
      <c r="KTB20" s="934"/>
      <c r="KTC20" s="934"/>
      <c r="KTD20" s="934"/>
      <c r="KTE20" s="934"/>
      <c r="KTF20" s="934"/>
      <c r="KTG20" s="934"/>
      <c r="KTH20" s="934"/>
      <c r="KTI20" s="934"/>
      <c r="KTJ20" s="934"/>
      <c r="KTK20" s="934"/>
      <c r="KTL20" s="934"/>
      <c r="KTM20" s="934"/>
      <c r="KTN20" s="934"/>
      <c r="KTO20" s="934"/>
      <c r="KTP20" s="934"/>
      <c r="KTQ20" s="934"/>
      <c r="KTR20" s="934"/>
      <c r="KTS20" s="934"/>
      <c r="KTT20" s="934"/>
      <c r="KTU20" s="934"/>
      <c r="KTV20" s="934"/>
      <c r="KTW20" s="934"/>
      <c r="KTX20" s="934"/>
      <c r="KTY20" s="934"/>
      <c r="KTZ20" s="934"/>
      <c r="KUA20" s="934"/>
      <c r="KUB20" s="934"/>
      <c r="KUC20" s="934"/>
      <c r="KUD20" s="934"/>
      <c r="KUE20" s="934"/>
      <c r="KUF20" s="934"/>
      <c r="KUG20" s="934"/>
      <c r="KUH20" s="934"/>
      <c r="KUI20" s="934"/>
      <c r="KUJ20" s="934"/>
      <c r="KUK20" s="934"/>
      <c r="KUL20" s="934"/>
      <c r="KUM20" s="934"/>
      <c r="KUN20" s="934"/>
      <c r="KUO20" s="934"/>
      <c r="KUP20" s="934"/>
      <c r="KUQ20" s="934"/>
      <c r="KUR20" s="934"/>
      <c r="KUS20" s="934"/>
      <c r="KUT20" s="934"/>
      <c r="KUU20" s="934"/>
      <c r="KUV20" s="934"/>
      <c r="KUW20" s="934"/>
      <c r="KUX20" s="934"/>
      <c r="KUY20" s="934"/>
      <c r="KUZ20" s="934"/>
      <c r="KVA20" s="934"/>
      <c r="KVB20" s="934"/>
      <c r="KVC20" s="934"/>
      <c r="KVD20" s="934"/>
      <c r="KVE20" s="934"/>
      <c r="KVF20" s="934"/>
      <c r="KVG20" s="934"/>
      <c r="KVH20" s="934"/>
      <c r="KVI20" s="934"/>
      <c r="KVJ20" s="934"/>
      <c r="KVK20" s="934"/>
      <c r="KVL20" s="934"/>
      <c r="KVM20" s="934"/>
      <c r="KVN20" s="934"/>
      <c r="KVO20" s="934"/>
      <c r="KVP20" s="934"/>
      <c r="KVQ20" s="934"/>
      <c r="KVR20" s="934"/>
      <c r="KVS20" s="934"/>
      <c r="KVT20" s="934"/>
      <c r="KVU20" s="934"/>
      <c r="KVV20" s="934"/>
      <c r="KVW20" s="934"/>
      <c r="KVX20" s="934"/>
      <c r="KVY20" s="934"/>
      <c r="KVZ20" s="934"/>
      <c r="KWA20" s="934"/>
      <c r="KWB20" s="934"/>
      <c r="KWC20" s="934"/>
      <c r="KWD20" s="934"/>
      <c r="KWE20" s="934"/>
      <c r="KWF20" s="934"/>
      <c r="KWG20" s="934"/>
      <c r="KWH20" s="934"/>
      <c r="KWI20" s="934"/>
      <c r="KWJ20" s="934"/>
      <c r="KWK20" s="934"/>
      <c r="KWL20" s="934"/>
      <c r="KWM20" s="934"/>
      <c r="KWN20" s="934"/>
      <c r="KWO20" s="934"/>
      <c r="KWP20" s="934"/>
      <c r="KWQ20" s="934"/>
      <c r="KWR20" s="934"/>
      <c r="KWS20" s="934"/>
      <c r="KWT20" s="934"/>
      <c r="KWU20" s="934"/>
      <c r="KWV20" s="934"/>
      <c r="KWW20" s="934"/>
      <c r="KWX20" s="934"/>
      <c r="KWY20" s="934"/>
      <c r="KWZ20" s="934"/>
      <c r="KXA20" s="934"/>
      <c r="KXB20" s="934"/>
      <c r="KXC20" s="934"/>
      <c r="KXD20" s="934"/>
      <c r="KXE20" s="934"/>
      <c r="KXF20" s="934"/>
      <c r="KXG20" s="934"/>
      <c r="KXH20" s="934"/>
      <c r="KXI20" s="934"/>
      <c r="KXJ20" s="934"/>
      <c r="KXK20" s="934"/>
      <c r="KXL20" s="934"/>
      <c r="KXM20" s="934"/>
      <c r="KXN20" s="934"/>
      <c r="KXO20" s="934"/>
      <c r="KXP20" s="934"/>
      <c r="KXQ20" s="934"/>
      <c r="KXR20" s="934"/>
      <c r="KXS20" s="934"/>
      <c r="KXT20" s="934"/>
      <c r="KXU20" s="934"/>
      <c r="KXV20" s="934"/>
      <c r="KXW20" s="934"/>
      <c r="KXX20" s="934"/>
      <c r="KXY20" s="934"/>
      <c r="KXZ20" s="934"/>
      <c r="KYA20" s="934"/>
      <c r="KYB20" s="934"/>
      <c r="KYC20" s="934"/>
      <c r="KYD20" s="934"/>
      <c r="KYE20" s="934"/>
      <c r="KYF20" s="934"/>
      <c r="KYG20" s="934"/>
      <c r="KYH20" s="934"/>
      <c r="KYI20" s="934"/>
      <c r="KYJ20" s="934"/>
      <c r="KYK20" s="934"/>
      <c r="KYL20" s="934"/>
      <c r="KYM20" s="934"/>
      <c r="KYN20" s="934"/>
      <c r="KYO20" s="934"/>
      <c r="KYP20" s="934"/>
      <c r="KYQ20" s="934"/>
      <c r="KYR20" s="934"/>
      <c r="KYS20" s="934"/>
      <c r="KYT20" s="934"/>
      <c r="KYU20" s="934"/>
      <c r="KYV20" s="934"/>
      <c r="KYW20" s="934"/>
      <c r="KYX20" s="934"/>
      <c r="KYY20" s="934"/>
      <c r="KYZ20" s="934"/>
      <c r="KZA20" s="934"/>
      <c r="KZB20" s="934"/>
      <c r="KZC20" s="934"/>
      <c r="KZD20" s="934"/>
      <c r="KZE20" s="934"/>
      <c r="KZF20" s="934"/>
      <c r="KZG20" s="934"/>
      <c r="KZH20" s="934"/>
      <c r="KZI20" s="934"/>
      <c r="KZJ20" s="934"/>
      <c r="KZK20" s="934"/>
      <c r="KZL20" s="934"/>
      <c r="KZM20" s="934"/>
      <c r="KZN20" s="934"/>
      <c r="KZO20" s="934"/>
      <c r="KZP20" s="934"/>
      <c r="KZQ20" s="934"/>
      <c r="KZR20" s="934"/>
      <c r="KZS20" s="934"/>
      <c r="KZT20" s="934"/>
      <c r="KZU20" s="934"/>
      <c r="KZV20" s="934"/>
      <c r="KZW20" s="934"/>
      <c r="KZX20" s="934"/>
      <c r="KZY20" s="934"/>
      <c r="KZZ20" s="934"/>
      <c r="LAA20" s="934"/>
      <c r="LAB20" s="934"/>
      <c r="LAC20" s="934"/>
      <c r="LAD20" s="934"/>
      <c r="LAE20" s="934"/>
      <c r="LAF20" s="934"/>
      <c r="LAG20" s="934"/>
      <c r="LAH20" s="934"/>
      <c r="LAI20" s="934"/>
      <c r="LAJ20" s="934"/>
      <c r="LAK20" s="934"/>
      <c r="LAL20" s="934"/>
      <c r="LAM20" s="934"/>
      <c r="LAN20" s="934"/>
      <c r="LAO20" s="934"/>
      <c r="LAP20" s="934"/>
      <c r="LAQ20" s="934"/>
      <c r="LAR20" s="934"/>
      <c r="LAS20" s="934"/>
      <c r="LAT20" s="934"/>
      <c r="LAU20" s="934"/>
      <c r="LAV20" s="934"/>
      <c r="LAW20" s="934"/>
      <c r="LAX20" s="934"/>
      <c r="LAY20" s="934"/>
      <c r="LAZ20" s="934"/>
      <c r="LBA20" s="934"/>
      <c r="LBB20" s="934"/>
      <c r="LBC20" s="934"/>
      <c r="LBD20" s="934"/>
      <c r="LBE20" s="934"/>
      <c r="LBF20" s="934"/>
      <c r="LBG20" s="934"/>
      <c r="LBH20" s="934"/>
      <c r="LBI20" s="934"/>
      <c r="LBJ20" s="934"/>
      <c r="LBK20" s="934"/>
      <c r="LBL20" s="934"/>
      <c r="LBM20" s="934"/>
      <c r="LBN20" s="934"/>
      <c r="LBO20" s="934"/>
      <c r="LBP20" s="934"/>
      <c r="LBQ20" s="934"/>
      <c r="LBR20" s="934"/>
      <c r="LBS20" s="934"/>
      <c r="LBT20" s="934"/>
      <c r="LBU20" s="934"/>
      <c r="LBV20" s="934"/>
      <c r="LBW20" s="934"/>
      <c r="LBX20" s="934"/>
      <c r="LBY20" s="934"/>
      <c r="LBZ20" s="934"/>
      <c r="LCA20" s="934"/>
      <c r="LCB20" s="934"/>
      <c r="LCC20" s="934"/>
      <c r="LCD20" s="934"/>
      <c r="LCE20" s="934"/>
      <c r="LCF20" s="934"/>
      <c r="LCG20" s="934"/>
      <c r="LCH20" s="934"/>
      <c r="LCI20" s="934"/>
      <c r="LCJ20" s="934"/>
      <c r="LCK20" s="934"/>
      <c r="LCL20" s="934"/>
      <c r="LCM20" s="934"/>
      <c r="LCN20" s="934"/>
      <c r="LCO20" s="934"/>
      <c r="LCP20" s="934"/>
      <c r="LCQ20" s="934"/>
      <c r="LCR20" s="934"/>
      <c r="LCS20" s="934"/>
      <c r="LCT20" s="934"/>
      <c r="LCU20" s="934"/>
      <c r="LCV20" s="934"/>
      <c r="LCW20" s="934"/>
      <c r="LCX20" s="934"/>
      <c r="LCY20" s="934"/>
      <c r="LCZ20" s="934"/>
      <c r="LDA20" s="934"/>
      <c r="LDB20" s="934"/>
      <c r="LDC20" s="934"/>
      <c r="LDD20" s="934"/>
      <c r="LDE20" s="934"/>
      <c r="LDF20" s="934"/>
      <c r="LDG20" s="934"/>
      <c r="LDH20" s="934"/>
      <c r="LDI20" s="934"/>
      <c r="LDJ20" s="934"/>
      <c r="LDK20" s="934"/>
      <c r="LDL20" s="934"/>
      <c r="LDM20" s="934"/>
      <c r="LDN20" s="934"/>
      <c r="LDO20" s="934"/>
      <c r="LDP20" s="934"/>
      <c r="LDQ20" s="934"/>
      <c r="LDR20" s="934"/>
      <c r="LDS20" s="934"/>
      <c r="LDT20" s="934"/>
      <c r="LDU20" s="934"/>
      <c r="LDV20" s="934"/>
      <c r="LDW20" s="934"/>
      <c r="LDX20" s="934"/>
      <c r="LDY20" s="934"/>
      <c r="LDZ20" s="934"/>
      <c r="LEA20" s="934"/>
      <c r="LEB20" s="934"/>
      <c r="LEC20" s="934"/>
      <c r="LED20" s="934"/>
      <c r="LEE20" s="934"/>
      <c r="LEF20" s="934"/>
      <c r="LEG20" s="934"/>
      <c r="LEH20" s="934"/>
      <c r="LEI20" s="934"/>
      <c r="LEJ20" s="934"/>
      <c r="LEK20" s="934"/>
      <c r="LEL20" s="934"/>
      <c r="LEM20" s="934"/>
      <c r="LEN20" s="934"/>
      <c r="LEO20" s="934"/>
      <c r="LEP20" s="934"/>
      <c r="LEQ20" s="934"/>
      <c r="LER20" s="934"/>
      <c r="LES20" s="934"/>
      <c r="LET20" s="934"/>
      <c r="LEU20" s="934"/>
      <c r="LEV20" s="934"/>
      <c r="LEW20" s="934"/>
      <c r="LEX20" s="934"/>
      <c r="LEY20" s="934"/>
      <c r="LEZ20" s="934"/>
      <c r="LFA20" s="934"/>
      <c r="LFB20" s="934"/>
      <c r="LFC20" s="934"/>
      <c r="LFD20" s="934"/>
      <c r="LFE20" s="934"/>
      <c r="LFF20" s="934"/>
      <c r="LFG20" s="934"/>
      <c r="LFH20" s="934"/>
      <c r="LFI20" s="934"/>
      <c r="LFJ20" s="934"/>
      <c r="LFK20" s="934"/>
      <c r="LFL20" s="934"/>
      <c r="LFM20" s="934"/>
      <c r="LFN20" s="934"/>
      <c r="LFO20" s="934"/>
      <c r="LFP20" s="934"/>
      <c r="LFQ20" s="934"/>
      <c r="LFR20" s="934"/>
      <c r="LFS20" s="934"/>
      <c r="LFT20" s="934"/>
      <c r="LFU20" s="934"/>
      <c r="LFV20" s="934"/>
      <c r="LFW20" s="934"/>
      <c r="LFX20" s="934"/>
      <c r="LFY20" s="934"/>
      <c r="LFZ20" s="934"/>
      <c r="LGA20" s="934"/>
      <c r="LGB20" s="934"/>
      <c r="LGC20" s="934"/>
      <c r="LGD20" s="934"/>
      <c r="LGE20" s="934"/>
      <c r="LGF20" s="934"/>
      <c r="LGG20" s="934"/>
      <c r="LGH20" s="934"/>
      <c r="LGI20" s="934"/>
      <c r="LGJ20" s="934"/>
      <c r="LGK20" s="934"/>
      <c r="LGL20" s="934"/>
      <c r="LGM20" s="934"/>
      <c r="LGN20" s="934"/>
      <c r="LGO20" s="934"/>
      <c r="LGP20" s="934"/>
      <c r="LGQ20" s="934"/>
      <c r="LGR20" s="934"/>
      <c r="LGS20" s="934"/>
      <c r="LGT20" s="934"/>
      <c r="LGU20" s="934"/>
      <c r="LGV20" s="934"/>
      <c r="LGW20" s="934"/>
      <c r="LGX20" s="934"/>
      <c r="LGY20" s="934"/>
      <c r="LGZ20" s="934"/>
      <c r="LHA20" s="934"/>
      <c r="LHB20" s="934"/>
      <c r="LHC20" s="934"/>
      <c r="LHD20" s="934"/>
      <c r="LHE20" s="934"/>
      <c r="LHF20" s="934"/>
      <c r="LHG20" s="934"/>
      <c r="LHH20" s="934"/>
      <c r="LHI20" s="934"/>
      <c r="LHJ20" s="934"/>
      <c r="LHK20" s="934"/>
      <c r="LHL20" s="934"/>
      <c r="LHM20" s="934"/>
      <c r="LHN20" s="934"/>
      <c r="LHO20" s="934"/>
      <c r="LHP20" s="934"/>
      <c r="LHQ20" s="934"/>
      <c r="LHR20" s="934"/>
      <c r="LHS20" s="934"/>
      <c r="LHT20" s="934"/>
      <c r="LHU20" s="934"/>
      <c r="LHV20" s="934"/>
      <c r="LHW20" s="934"/>
      <c r="LHX20" s="934"/>
      <c r="LHY20" s="934"/>
      <c r="LHZ20" s="934"/>
      <c r="LIA20" s="934"/>
      <c r="LIB20" s="934"/>
      <c r="LIC20" s="934"/>
      <c r="LID20" s="934"/>
      <c r="LIE20" s="934"/>
      <c r="LIF20" s="934"/>
      <c r="LIG20" s="934"/>
      <c r="LIH20" s="934"/>
      <c r="LII20" s="934"/>
      <c r="LIJ20" s="934"/>
      <c r="LIK20" s="934"/>
      <c r="LIL20" s="934"/>
      <c r="LIM20" s="934"/>
      <c r="LIN20" s="934"/>
      <c r="LIO20" s="934"/>
      <c r="LIP20" s="934"/>
      <c r="LIQ20" s="934"/>
      <c r="LIR20" s="934"/>
      <c r="LIS20" s="934"/>
      <c r="LIT20" s="934"/>
      <c r="LIU20" s="934"/>
      <c r="LIV20" s="934"/>
      <c r="LIW20" s="934"/>
      <c r="LIX20" s="934"/>
      <c r="LIY20" s="934"/>
      <c r="LIZ20" s="934"/>
      <c r="LJA20" s="934"/>
      <c r="LJB20" s="934"/>
      <c r="LJC20" s="934"/>
      <c r="LJD20" s="934"/>
      <c r="LJE20" s="934"/>
      <c r="LJF20" s="934"/>
      <c r="LJG20" s="934"/>
      <c r="LJH20" s="934"/>
      <c r="LJI20" s="934"/>
      <c r="LJJ20" s="934"/>
      <c r="LJK20" s="934"/>
      <c r="LJL20" s="934"/>
      <c r="LJM20" s="934"/>
      <c r="LJN20" s="934"/>
      <c r="LJO20" s="934"/>
      <c r="LJP20" s="934"/>
      <c r="LJQ20" s="934"/>
      <c r="LJR20" s="934"/>
      <c r="LJS20" s="934"/>
      <c r="LJT20" s="934"/>
      <c r="LJU20" s="934"/>
      <c r="LJV20" s="934"/>
      <c r="LJW20" s="934"/>
      <c r="LJX20" s="934"/>
      <c r="LJY20" s="934"/>
      <c r="LJZ20" s="934"/>
      <c r="LKA20" s="934"/>
      <c r="LKB20" s="934"/>
      <c r="LKC20" s="934"/>
      <c r="LKD20" s="934"/>
      <c r="LKE20" s="934"/>
      <c r="LKF20" s="934"/>
      <c r="LKG20" s="934"/>
      <c r="LKH20" s="934"/>
      <c r="LKI20" s="934"/>
      <c r="LKJ20" s="934"/>
      <c r="LKK20" s="934"/>
      <c r="LKL20" s="934"/>
      <c r="LKM20" s="934"/>
      <c r="LKN20" s="934"/>
      <c r="LKO20" s="934"/>
      <c r="LKP20" s="934"/>
      <c r="LKQ20" s="934"/>
      <c r="LKR20" s="934"/>
      <c r="LKS20" s="934"/>
      <c r="LKT20" s="934"/>
      <c r="LKU20" s="934"/>
      <c r="LKV20" s="934"/>
      <c r="LKW20" s="934"/>
      <c r="LKX20" s="934"/>
      <c r="LKY20" s="934"/>
      <c r="LKZ20" s="934"/>
      <c r="LLA20" s="934"/>
      <c r="LLB20" s="934"/>
      <c r="LLC20" s="934"/>
      <c r="LLD20" s="934"/>
      <c r="LLE20" s="934"/>
      <c r="LLF20" s="934"/>
      <c r="LLG20" s="934"/>
      <c r="LLH20" s="934"/>
      <c r="LLI20" s="934"/>
      <c r="LLJ20" s="934"/>
      <c r="LLK20" s="934"/>
      <c r="LLL20" s="934"/>
      <c r="LLM20" s="934"/>
      <c r="LLN20" s="934"/>
      <c r="LLO20" s="934"/>
      <c r="LLP20" s="934"/>
      <c r="LLQ20" s="934"/>
      <c r="LLR20" s="934"/>
      <c r="LLS20" s="934"/>
      <c r="LLT20" s="934"/>
      <c r="LLU20" s="934"/>
      <c r="LLV20" s="934"/>
      <c r="LLW20" s="934"/>
      <c r="LLX20" s="934"/>
      <c r="LLY20" s="934"/>
      <c r="LLZ20" s="934"/>
      <c r="LMA20" s="934"/>
      <c r="LMB20" s="934"/>
      <c r="LMC20" s="934"/>
      <c r="LMD20" s="934"/>
      <c r="LME20" s="934"/>
      <c r="LMF20" s="934"/>
      <c r="LMG20" s="934"/>
      <c r="LMH20" s="934"/>
      <c r="LMI20" s="934"/>
      <c r="LMJ20" s="934"/>
      <c r="LMK20" s="934"/>
      <c r="LML20" s="934"/>
      <c r="LMM20" s="934"/>
      <c r="LMN20" s="934"/>
      <c r="LMO20" s="934"/>
      <c r="LMP20" s="934"/>
      <c r="LMQ20" s="934"/>
      <c r="LMR20" s="934"/>
      <c r="LMS20" s="934"/>
      <c r="LMT20" s="934"/>
      <c r="LMU20" s="934"/>
      <c r="LMV20" s="934"/>
      <c r="LMW20" s="934"/>
      <c r="LMX20" s="934"/>
      <c r="LMY20" s="934"/>
      <c r="LMZ20" s="934"/>
      <c r="LNA20" s="934"/>
      <c r="LNB20" s="934"/>
      <c r="LNC20" s="934"/>
      <c r="LND20" s="934"/>
      <c r="LNE20" s="934"/>
      <c r="LNF20" s="934"/>
      <c r="LNG20" s="934"/>
      <c r="LNH20" s="934"/>
      <c r="LNI20" s="934"/>
      <c r="LNJ20" s="934"/>
      <c r="LNK20" s="934"/>
      <c r="LNL20" s="934"/>
      <c r="LNM20" s="934"/>
      <c r="LNN20" s="934"/>
      <c r="LNO20" s="934"/>
      <c r="LNP20" s="934"/>
      <c r="LNQ20" s="934"/>
      <c r="LNR20" s="934"/>
      <c r="LNS20" s="934"/>
      <c r="LNT20" s="934"/>
      <c r="LNU20" s="934"/>
      <c r="LNV20" s="934"/>
      <c r="LNW20" s="934"/>
      <c r="LNX20" s="934"/>
      <c r="LNY20" s="934"/>
      <c r="LNZ20" s="934"/>
      <c r="LOA20" s="934"/>
      <c r="LOB20" s="934"/>
      <c r="LOC20" s="934"/>
      <c r="LOD20" s="934"/>
      <c r="LOE20" s="934"/>
      <c r="LOF20" s="934"/>
      <c r="LOG20" s="934"/>
      <c r="LOH20" s="934"/>
      <c r="LOI20" s="934"/>
      <c r="LOJ20" s="934"/>
      <c r="LOK20" s="934"/>
      <c r="LOL20" s="934"/>
      <c r="LOM20" s="934"/>
      <c r="LON20" s="934"/>
      <c r="LOO20" s="934"/>
      <c r="LOP20" s="934"/>
      <c r="LOQ20" s="934"/>
      <c r="LOR20" s="934"/>
      <c r="LOS20" s="934"/>
      <c r="LOT20" s="934"/>
      <c r="LOU20" s="934"/>
      <c r="LOV20" s="934"/>
      <c r="LOW20" s="934"/>
      <c r="LOX20" s="934"/>
      <c r="LOY20" s="934"/>
      <c r="LOZ20" s="934"/>
      <c r="LPA20" s="934"/>
      <c r="LPB20" s="934"/>
      <c r="LPC20" s="934"/>
      <c r="LPD20" s="934"/>
      <c r="LPE20" s="934"/>
      <c r="LPF20" s="934"/>
      <c r="LPG20" s="934"/>
      <c r="LPH20" s="934"/>
      <c r="LPI20" s="934"/>
      <c r="LPJ20" s="934"/>
      <c r="LPK20" s="934"/>
      <c r="LPL20" s="934"/>
      <c r="LPM20" s="934"/>
      <c r="LPN20" s="934"/>
      <c r="LPO20" s="934"/>
      <c r="LPP20" s="934"/>
      <c r="LPQ20" s="934"/>
      <c r="LPR20" s="934"/>
      <c r="LPS20" s="934"/>
      <c r="LPT20" s="934"/>
      <c r="LPU20" s="934"/>
      <c r="LPV20" s="934"/>
      <c r="LPW20" s="934"/>
      <c r="LPX20" s="934"/>
      <c r="LPY20" s="934"/>
      <c r="LPZ20" s="934"/>
      <c r="LQA20" s="934"/>
      <c r="LQB20" s="934"/>
      <c r="LQC20" s="934"/>
      <c r="LQD20" s="934"/>
      <c r="LQE20" s="934"/>
      <c r="LQF20" s="934"/>
      <c r="LQG20" s="934"/>
      <c r="LQH20" s="934"/>
      <c r="LQI20" s="934"/>
      <c r="LQJ20" s="934"/>
      <c r="LQK20" s="934"/>
      <c r="LQL20" s="934"/>
      <c r="LQM20" s="934"/>
      <c r="LQN20" s="934"/>
      <c r="LQO20" s="934"/>
      <c r="LQP20" s="934"/>
      <c r="LQQ20" s="934"/>
      <c r="LQR20" s="934"/>
      <c r="LQS20" s="934"/>
      <c r="LQT20" s="934"/>
      <c r="LQU20" s="934"/>
      <c r="LQV20" s="934"/>
      <c r="LQW20" s="934"/>
      <c r="LQX20" s="934"/>
      <c r="LQY20" s="934"/>
      <c r="LQZ20" s="934"/>
      <c r="LRA20" s="934"/>
      <c r="LRB20" s="934"/>
      <c r="LRC20" s="934"/>
      <c r="LRD20" s="934"/>
      <c r="LRE20" s="934"/>
      <c r="LRF20" s="934"/>
      <c r="LRG20" s="934"/>
      <c r="LRH20" s="934"/>
      <c r="LRI20" s="934"/>
      <c r="LRJ20" s="934"/>
      <c r="LRK20" s="934"/>
      <c r="LRL20" s="934"/>
      <c r="LRM20" s="934"/>
      <c r="LRN20" s="934"/>
      <c r="LRO20" s="934"/>
      <c r="LRP20" s="934"/>
      <c r="LRQ20" s="934"/>
      <c r="LRR20" s="934"/>
      <c r="LRS20" s="934"/>
      <c r="LRT20" s="934"/>
      <c r="LRU20" s="934"/>
      <c r="LRV20" s="934"/>
      <c r="LRW20" s="934"/>
      <c r="LRX20" s="934"/>
      <c r="LRY20" s="934"/>
      <c r="LRZ20" s="934"/>
      <c r="LSA20" s="934"/>
      <c r="LSB20" s="934"/>
      <c r="LSC20" s="934"/>
      <c r="LSD20" s="934"/>
      <c r="LSE20" s="934"/>
      <c r="LSF20" s="934"/>
      <c r="LSG20" s="934"/>
      <c r="LSH20" s="934"/>
      <c r="LSI20" s="934"/>
      <c r="LSJ20" s="934"/>
      <c r="LSK20" s="934"/>
      <c r="LSL20" s="934"/>
      <c r="LSM20" s="934"/>
      <c r="LSN20" s="934"/>
      <c r="LSO20" s="934"/>
      <c r="LSP20" s="934"/>
      <c r="LSQ20" s="934"/>
      <c r="LSR20" s="934"/>
      <c r="LSS20" s="934"/>
      <c r="LST20" s="934"/>
      <c r="LSU20" s="934"/>
      <c r="LSV20" s="934"/>
      <c r="LSW20" s="934"/>
      <c r="LSX20" s="934"/>
      <c r="LSY20" s="934"/>
      <c r="LSZ20" s="934"/>
      <c r="LTA20" s="934"/>
      <c r="LTB20" s="934"/>
      <c r="LTC20" s="934"/>
      <c r="LTD20" s="934"/>
      <c r="LTE20" s="934"/>
      <c r="LTF20" s="934"/>
      <c r="LTG20" s="934"/>
      <c r="LTH20" s="934"/>
      <c r="LTI20" s="934"/>
      <c r="LTJ20" s="934"/>
      <c r="LTK20" s="934"/>
      <c r="LTL20" s="934"/>
      <c r="LTM20" s="934"/>
      <c r="LTN20" s="934"/>
      <c r="LTO20" s="934"/>
      <c r="LTP20" s="934"/>
      <c r="LTQ20" s="934"/>
      <c r="LTR20" s="934"/>
      <c r="LTS20" s="934"/>
      <c r="LTT20" s="934"/>
      <c r="LTU20" s="934"/>
      <c r="LTV20" s="934"/>
      <c r="LTW20" s="934"/>
      <c r="LTX20" s="934"/>
      <c r="LTY20" s="934"/>
      <c r="LTZ20" s="934"/>
      <c r="LUA20" s="934"/>
      <c r="LUB20" s="934"/>
      <c r="LUC20" s="934"/>
      <c r="LUD20" s="934"/>
      <c r="LUE20" s="934"/>
      <c r="LUF20" s="934"/>
      <c r="LUG20" s="934"/>
      <c r="LUH20" s="934"/>
      <c r="LUI20" s="934"/>
      <c r="LUJ20" s="934"/>
      <c r="LUK20" s="934"/>
      <c r="LUL20" s="934"/>
      <c r="LUM20" s="934"/>
      <c r="LUN20" s="934"/>
      <c r="LUO20" s="934"/>
      <c r="LUP20" s="934"/>
      <c r="LUQ20" s="934"/>
      <c r="LUR20" s="934"/>
      <c r="LUS20" s="934"/>
      <c r="LUT20" s="934"/>
      <c r="LUU20" s="934"/>
      <c r="LUV20" s="934"/>
      <c r="LUW20" s="934"/>
      <c r="LUX20" s="934"/>
      <c r="LUY20" s="934"/>
      <c r="LUZ20" s="934"/>
      <c r="LVA20" s="934"/>
      <c r="LVB20" s="934"/>
      <c r="LVC20" s="934"/>
      <c r="LVD20" s="934"/>
      <c r="LVE20" s="934"/>
      <c r="LVF20" s="934"/>
      <c r="LVG20" s="934"/>
      <c r="LVH20" s="934"/>
      <c r="LVI20" s="934"/>
      <c r="LVJ20" s="934"/>
      <c r="LVK20" s="934"/>
      <c r="LVL20" s="934"/>
      <c r="LVM20" s="934"/>
      <c r="LVN20" s="934"/>
      <c r="LVO20" s="934"/>
      <c r="LVP20" s="934"/>
      <c r="LVQ20" s="934"/>
      <c r="LVR20" s="934"/>
      <c r="LVS20" s="934"/>
      <c r="LVT20" s="934"/>
      <c r="LVU20" s="934"/>
      <c r="LVV20" s="934"/>
      <c r="LVW20" s="934"/>
      <c r="LVX20" s="934"/>
      <c r="LVY20" s="934"/>
      <c r="LVZ20" s="934"/>
      <c r="LWA20" s="934"/>
      <c r="LWB20" s="934"/>
      <c r="LWC20" s="934"/>
      <c r="LWD20" s="934"/>
      <c r="LWE20" s="934"/>
      <c r="LWF20" s="934"/>
      <c r="LWG20" s="934"/>
      <c r="LWH20" s="934"/>
      <c r="LWI20" s="934"/>
      <c r="LWJ20" s="934"/>
      <c r="LWK20" s="934"/>
      <c r="LWL20" s="934"/>
      <c r="LWM20" s="934"/>
      <c r="LWN20" s="934"/>
      <c r="LWO20" s="934"/>
      <c r="LWP20" s="934"/>
      <c r="LWQ20" s="934"/>
      <c r="LWR20" s="934"/>
      <c r="LWS20" s="934"/>
      <c r="LWT20" s="934"/>
      <c r="LWU20" s="934"/>
      <c r="LWV20" s="934"/>
      <c r="LWW20" s="934"/>
      <c r="LWX20" s="934"/>
      <c r="LWY20" s="934"/>
      <c r="LWZ20" s="934"/>
      <c r="LXA20" s="934"/>
      <c r="LXB20" s="934"/>
      <c r="LXC20" s="934"/>
      <c r="LXD20" s="934"/>
      <c r="LXE20" s="934"/>
      <c r="LXF20" s="934"/>
      <c r="LXG20" s="934"/>
      <c r="LXH20" s="934"/>
      <c r="LXI20" s="934"/>
      <c r="LXJ20" s="934"/>
      <c r="LXK20" s="934"/>
      <c r="LXL20" s="934"/>
      <c r="LXM20" s="934"/>
      <c r="LXN20" s="934"/>
      <c r="LXO20" s="934"/>
      <c r="LXP20" s="934"/>
      <c r="LXQ20" s="934"/>
      <c r="LXR20" s="934"/>
      <c r="LXS20" s="934"/>
      <c r="LXT20" s="934"/>
      <c r="LXU20" s="934"/>
      <c r="LXV20" s="934"/>
      <c r="LXW20" s="934"/>
      <c r="LXX20" s="934"/>
      <c r="LXY20" s="934"/>
      <c r="LXZ20" s="934"/>
      <c r="LYA20" s="934"/>
      <c r="LYB20" s="934"/>
      <c r="LYC20" s="934"/>
      <c r="LYD20" s="934"/>
      <c r="LYE20" s="934"/>
      <c r="LYF20" s="934"/>
      <c r="LYG20" s="934"/>
      <c r="LYH20" s="934"/>
      <c r="LYI20" s="934"/>
      <c r="LYJ20" s="934"/>
      <c r="LYK20" s="934"/>
      <c r="LYL20" s="934"/>
      <c r="LYM20" s="934"/>
      <c r="LYN20" s="934"/>
      <c r="LYO20" s="934"/>
      <c r="LYP20" s="934"/>
      <c r="LYQ20" s="934"/>
      <c r="LYR20" s="934"/>
      <c r="LYS20" s="934"/>
      <c r="LYT20" s="934"/>
      <c r="LYU20" s="934"/>
      <c r="LYV20" s="934"/>
      <c r="LYW20" s="934"/>
      <c r="LYX20" s="934"/>
      <c r="LYY20" s="934"/>
      <c r="LYZ20" s="934"/>
      <c r="LZA20" s="934"/>
      <c r="LZB20" s="934"/>
      <c r="LZC20" s="934"/>
      <c r="LZD20" s="934"/>
      <c r="LZE20" s="934"/>
      <c r="LZF20" s="934"/>
      <c r="LZG20" s="934"/>
      <c r="LZH20" s="934"/>
      <c r="LZI20" s="934"/>
      <c r="LZJ20" s="934"/>
      <c r="LZK20" s="934"/>
      <c r="LZL20" s="934"/>
      <c r="LZM20" s="934"/>
      <c r="LZN20" s="934"/>
      <c r="LZO20" s="934"/>
      <c r="LZP20" s="934"/>
      <c r="LZQ20" s="934"/>
      <c r="LZR20" s="934"/>
      <c r="LZS20" s="934"/>
      <c r="LZT20" s="934"/>
      <c r="LZU20" s="934"/>
      <c r="LZV20" s="934"/>
      <c r="LZW20" s="934"/>
      <c r="LZX20" s="934"/>
      <c r="LZY20" s="934"/>
      <c r="LZZ20" s="934"/>
      <c r="MAA20" s="934"/>
      <c r="MAB20" s="934"/>
      <c r="MAC20" s="934"/>
      <c r="MAD20" s="934"/>
      <c r="MAE20" s="934"/>
      <c r="MAF20" s="934"/>
      <c r="MAG20" s="934"/>
      <c r="MAH20" s="934"/>
      <c r="MAI20" s="934"/>
      <c r="MAJ20" s="934"/>
      <c r="MAK20" s="934"/>
      <c r="MAL20" s="934"/>
      <c r="MAM20" s="934"/>
      <c r="MAN20" s="934"/>
      <c r="MAO20" s="934"/>
      <c r="MAP20" s="934"/>
      <c r="MAQ20" s="934"/>
      <c r="MAR20" s="934"/>
      <c r="MAS20" s="934"/>
      <c r="MAT20" s="934"/>
      <c r="MAU20" s="934"/>
      <c r="MAV20" s="934"/>
      <c r="MAW20" s="934"/>
      <c r="MAX20" s="934"/>
      <c r="MAY20" s="934"/>
      <c r="MAZ20" s="934"/>
      <c r="MBA20" s="934"/>
      <c r="MBB20" s="934"/>
      <c r="MBC20" s="934"/>
      <c r="MBD20" s="934"/>
      <c r="MBE20" s="934"/>
      <c r="MBF20" s="934"/>
      <c r="MBG20" s="934"/>
      <c r="MBH20" s="934"/>
      <c r="MBI20" s="934"/>
      <c r="MBJ20" s="934"/>
      <c r="MBK20" s="934"/>
      <c r="MBL20" s="934"/>
      <c r="MBM20" s="934"/>
      <c r="MBN20" s="934"/>
      <c r="MBO20" s="934"/>
      <c r="MBP20" s="934"/>
      <c r="MBQ20" s="934"/>
      <c r="MBR20" s="934"/>
      <c r="MBS20" s="934"/>
      <c r="MBT20" s="934"/>
      <c r="MBU20" s="934"/>
      <c r="MBV20" s="934"/>
      <c r="MBW20" s="934"/>
      <c r="MBX20" s="934"/>
      <c r="MBY20" s="934"/>
      <c r="MBZ20" s="934"/>
      <c r="MCA20" s="934"/>
      <c r="MCB20" s="934"/>
      <c r="MCC20" s="934"/>
      <c r="MCD20" s="934"/>
      <c r="MCE20" s="934"/>
      <c r="MCF20" s="934"/>
      <c r="MCG20" s="934"/>
      <c r="MCH20" s="934"/>
      <c r="MCI20" s="934"/>
      <c r="MCJ20" s="934"/>
      <c r="MCK20" s="934"/>
      <c r="MCL20" s="934"/>
      <c r="MCM20" s="934"/>
      <c r="MCN20" s="934"/>
      <c r="MCO20" s="934"/>
      <c r="MCP20" s="934"/>
      <c r="MCQ20" s="934"/>
      <c r="MCR20" s="934"/>
      <c r="MCS20" s="934"/>
      <c r="MCT20" s="934"/>
      <c r="MCU20" s="934"/>
      <c r="MCV20" s="934"/>
      <c r="MCW20" s="934"/>
      <c r="MCX20" s="934"/>
      <c r="MCY20" s="934"/>
      <c r="MCZ20" s="934"/>
      <c r="MDA20" s="934"/>
      <c r="MDB20" s="934"/>
      <c r="MDC20" s="934"/>
      <c r="MDD20" s="934"/>
      <c r="MDE20" s="934"/>
      <c r="MDF20" s="934"/>
      <c r="MDG20" s="934"/>
      <c r="MDH20" s="934"/>
      <c r="MDI20" s="934"/>
      <c r="MDJ20" s="934"/>
      <c r="MDK20" s="934"/>
      <c r="MDL20" s="934"/>
      <c r="MDM20" s="934"/>
      <c r="MDN20" s="934"/>
      <c r="MDO20" s="934"/>
      <c r="MDP20" s="934"/>
      <c r="MDQ20" s="934"/>
      <c r="MDR20" s="934"/>
      <c r="MDS20" s="934"/>
      <c r="MDT20" s="934"/>
      <c r="MDU20" s="934"/>
      <c r="MDV20" s="934"/>
      <c r="MDW20" s="934"/>
      <c r="MDX20" s="934"/>
      <c r="MDY20" s="934"/>
      <c r="MDZ20" s="934"/>
      <c r="MEA20" s="934"/>
      <c r="MEB20" s="934"/>
      <c r="MEC20" s="934"/>
      <c r="MED20" s="934"/>
      <c r="MEE20" s="934"/>
      <c r="MEF20" s="934"/>
      <c r="MEG20" s="934"/>
      <c r="MEH20" s="934"/>
      <c r="MEI20" s="934"/>
      <c r="MEJ20" s="934"/>
      <c r="MEK20" s="934"/>
      <c r="MEL20" s="934"/>
      <c r="MEM20" s="934"/>
      <c r="MEN20" s="934"/>
      <c r="MEO20" s="934"/>
      <c r="MEP20" s="934"/>
      <c r="MEQ20" s="934"/>
      <c r="MER20" s="934"/>
      <c r="MES20" s="934"/>
      <c r="MET20" s="934"/>
      <c r="MEU20" s="934"/>
      <c r="MEV20" s="934"/>
      <c r="MEW20" s="934"/>
      <c r="MEX20" s="934"/>
      <c r="MEY20" s="934"/>
      <c r="MEZ20" s="934"/>
      <c r="MFA20" s="934"/>
      <c r="MFB20" s="934"/>
      <c r="MFC20" s="934"/>
      <c r="MFD20" s="934"/>
      <c r="MFE20" s="934"/>
      <c r="MFF20" s="934"/>
      <c r="MFG20" s="934"/>
      <c r="MFH20" s="934"/>
      <c r="MFI20" s="934"/>
      <c r="MFJ20" s="934"/>
      <c r="MFK20" s="934"/>
      <c r="MFL20" s="934"/>
      <c r="MFM20" s="934"/>
      <c r="MFN20" s="934"/>
      <c r="MFO20" s="934"/>
      <c r="MFP20" s="934"/>
      <c r="MFQ20" s="934"/>
      <c r="MFR20" s="934"/>
      <c r="MFS20" s="934"/>
      <c r="MFT20" s="934"/>
      <c r="MFU20" s="934"/>
      <c r="MFV20" s="934"/>
      <c r="MFW20" s="934"/>
      <c r="MFX20" s="934"/>
      <c r="MFY20" s="934"/>
      <c r="MFZ20" s="934"/>
      <c r="MGA20" s="934"/>
      <c r="MGB20" s="934"/>
      <c r="MGC20" s="934"/>
      <c r="MGD20" s="934"/>
      <c r="MGE20" s="934"/>
      <c r="MGF20" s="934"/>
      <c r="MGG20" s="934"/>
      <c r="MGH20" s="934"/>
      <c r="MGI20" s="934"/>
      <c r="MGJ20" s="934"/>
      <c r="MGK20" s="934"/>
      <c r="MGL20" s="934"/>
      <c r="MGM20" s="934"/>
      <c r="MGN20" s="934"/>
      <c r="MGO20" s="934"/>
      <c r="MGP20" s="934"/>
      <c r="MGQ20" s="934"/>
      <c r="MGR20" s="934"/>
      <c r="MGS20" s="934"/>
      <c r="MGT20" s="934"/>
      <c r="MGU20" s="934"/>
      <c r="MGV20" s="934"/>
      <c r="MGW20" s="934"/>
      <c r="MGX20" s="934"/>
      <c r="MGY20" s="934"/>
      <c r="MGZ20" s="934"/>
      <c r="MHA20" s="934"/>
      <c r="MHB20" s="934"/>
      <c r="MHC20" s="934"/>
      <c r="MHD20" s="934"/>
      <c r="MHE20" s="934"/>
      <c r="MHF20" s="934"/>
      <c r="MHG20" s="934"/>
      <c r="MHH20" s="934"/>
      <c r="MHI20" s="934"/>
      <c r="MHJ20" s="934"/>
      <c r="MHK20" s="934"/>
      <c r="MHL20" s="934"/>
      <c r="MHM20" s="934"/>
      <c r="MHN20" s="934"/>
      <c r="MHO20" s="934"/>
      <c r="MHP20" s="934"/>
      <c r="MHQ20" s="934"/>
      <c r="MHR20" s="934"/>
      <c r="MHS20" s="934"/>
      <c r="MHT20" s="934"/>
      <c r="MHU20" s="934"/>
      <c r="MHV20" s="934"/>
      <c r="MHW20" s="934"/>
      <c r="MHX20" s="934"/>
      <c r="MHY20" s="934"/>
      <c r="MHZ20" s="934"/>
      <c r="MIA20" s="934"/>
      <c r="MIB20" s="934"/>
      <c r="MIC20" s="934"/>
      <c r="MID20" s="934"/>
      <c r="MIE20" s="934"/>
      <c r="MIF20" s="934"/>
      <c r="MIG20" s="934"/>
      <c r="MIH20" s="934"/>
      <c r="MII20" s="934"/>
      <c r="MIJ20" s="934"/>
      <c r="MIK20" s="934"/>
      <c r="MIL20" s="934"/>
      <c r="MIM20" s="934"/>
      <c r="MIN20" s="934"/>
      <c r="MIO20" s="934"/>
      <c r="MIP20" s="934"/>
      <c r="MIQ20" s="934"/>
      <c r="MIR20" s="934"/>
      <c r="MIS20" s="934"/>
      <c r="MIT20" s="934"/>
      <c r="MIU20" s="934"/>
      <c r="MIV20" s="934"/>
      <c r="MIW20" s="934"/>
      <c r="MIX20" s="934"/>
      <c r="MIY20" s="934"/>
      <c r="MIZ20" s="934"/>
      <c r="MJA20" s="934"/>
      <c r="MJB20" s="934"/>
      <c r="MJC20" s="934"/>
      <c r="MJD20" s="934"/>
      <c r="MJE20" s="934"/>
      <c r="MJF20" s="934"/>
      <c r="MJG20" s="934"/>
      <c r="MJH20" s="934"/>
      <c r="MJI20" s="934"/>
      <c r="MJJ20" s="934"/>
      <c r="MJK20" s="934"/>
      <c r="MJL20" s="934"/>
      <c r="MJM20" s="934"/>
      <c r="MJN20" s="934"/>
      <c r="MJO20" s="934"/>
      <c r="MJP20" s="934"/>
      <c r="MJQ20" s="934"/>
      <c r="MJR20" s="934"/>
      <c r="MJS20" s="934"/>
      <c r="MJT20" s="934"/>
      <c r="MJU20" s="934"/>
      <c r="MJV20" s="934"/>
      <c r="MJW20" s="934"/>
      <c r="MJX20" s="934"/>
      <c r="MJY20" s="934"/>
      <c r="MJZ20" s="934"/>
      <c r="MKA20" s="934"/>
      <c r="MKB20" s="934"/>
      <c r="MKC20" s="934"/>
      <c r="MKD20" s="934"/>
      <c r="MKE20" s="934"/>
      <c r="MKF20" s="934"/>
      <c r="MKG20" s="934"/>
      <c r="MKH20" s="934"/>
      <c r="MKI20" s="934"/>
      <c r="MKJ20" s="934"/>
      <c r="MKK20" s="934"/>
      <c r="MKL20" s="934"/>
      <c r="MKM20" s="934"/>
      <c r="MKN20" s="934"/>
      <c r="MKO20" s="934"/>
      <c r="MKP20" s="934"/>
      <c r="MKQ20" s="934"/>
      <c r="MKR20" s="934"/>
      <c r="MKS20" s="934"/>
      <c r="MKT20" s="934"/>
      <c r="MKU20" s="934"/>
      <c r="MKV20" s="934"/>
      <c r="MKW20" s="934"/>
      <c r="MKX20" s="934"/>
      <c r="MKY20" s="934"/>
      <c r="MKZ20" s="934"/>
      <c r="MLA20" s="934"/>
      <c r="MLB20" s="934"/>
      <c r="MLC20" s="934"/>
      <c r="MLD20" s="934"/>
      <c r="MLE20" s="934"/>
      <c r="MLF20" s="934"/>
      <c r="MLG20" s="934"/>
      <c r="MLH20" s="934"/>
      <c r="MLI20" s="934"/>
      <c r="MLJ20" s="934"/>
      <c r="MLK20" s="934"/>
      <c r="MLL20" s="934"/>
      <c r="MLM20" s="934"/>
      <c r="MLN20" s="934"/>
      <c r="MLO20" s="934"/>
      <c r="MLP20" s="934"/>
      <c r="MLQ20" s="934"/>
      <c r="MLR20" s="934"/>
      <c r="MLS20" s="934"/>
      <c r="MLT20" s="934"/>
      <c r="MLU20" s="934"/>
      <c r="MLV20" s="934"/>
      <c r="MLW20" s="934"/>
      <c r="MLX20" s="934"/>
      <c r="MLY20" s="934"/>
      <c r="MLZ20" s="934"/>
      <c r="MMA20" s="934"/>
      <c r="MMB20" s="934"/>
      <c r="MMC20" s="934"/>
      <c r="MMD20" s="934"/>
      <c r="MME20" s="934"/>
      <c r="MMF20" s="934"/>
      <c r="MMG20" s="934"/>
      <c r="MMH20" s="934"/>
      <c r="MMI20" s="934"/>
      <c r="MMJ20" s="934"/>
      <c r="MMK20" s="934"/>
      <c r="MML20" s="934"/>
      <c r="MMM20" s="934"/>
      <c r="MMN20" s="934"/>
      <c r="MMO20" s="934"/>
      <c r="MMP20" s="934"/>
      <c r="MMQ20" s="934"/>
      <c r="MMR20" s="934"/>
      <c r="MMS20" s="934"/>
      <c r="MMT20" s="934"/>
      <c r="MMU20" s="934"/>
      <c r="MMV20" s="934"/>
      <c r="MMW20" s="934"/>
      <c r="MMX20" s="934"/>
      <c r="MMY20" s="934"/>
      <c r="MMZ20" s="934"/>
      <c r="MNA20" s="934"/>
      <c r="MNB20" s="934"/>
      <c r="MNC20" s="934"/>
      <c r="MND20" s="934"/>
      <c r="MNE20" s="934"/>
      <c r="MNF20" s="934"/>
      <c r="MNG20" s="934"/>
      <c r="MNH20" s="934"/>
      <c r="MNI20" s="934"/>
      <c r="MNJ20" s="934"/>
      <c r="MNK20" s="934"/>
      <c r="MNL20" s="934"/>
      <c r="MNM20" s="934"/>
      <c r="MNN20" s="934"/>
      <c r="MNO20" s="934"/>
      <c r="MNP20" s="934"/>
      <c r="MNQ20" s="934"/>
      <c r="MNR20" s="934"/>
      <c r="MNS20" s="934"/>
      <c r="MNT20" s="934"/>
      <c r="MNU20" s="934"/>
      <c r="MNV20" s="934"/>
      <c r="MNW20" s="934"/>
      <c r="MNX20" s="934"/>
      <c r="MNY20" s="934"/>
      <c r="MNZ20" s="934"/>
      <c r="MOA20" s="934"/>
      <c r="MOB20" s="934"/>
      <c r="MOC20" s="934"/>
      <c r="MOD20" s="934"/>
      <c r="MOE20" s="934"/>
      <c r="MOF20" s="934"/>
      <c r="MOG20" s="934"/>
      <c r="MOH20" s="934"/>
      <c r="MOI20" s="934"/>
      <c r="MOJ20" s="934"/>
      <c r="MOK20" s="934"/>
      <c r="MOL20" s="934"/>
      <c r="MOM20" s="934"/>
      <c r="MON20" s="934"/>
      <c r="MOO20" s="934"/>
      <c r="MOP20" s="934"/>
      <c r="MOQ20" s="934"/>
      <c r="MOR20" s="934"/>
      <c r="MOS20" s="934"/>
      <c r="MOT20" s="934"/>
      <c r="MOU20" s="934"/>
      <c r="MOV20" s="934"/>
      <c r="MOW20" s="934"/>
      <c r="MOX20" s="934"/>
      <c r="MOY20" s="934"/>
      <c r="MOZ20" s="934"/>
      <c r="MPA20" s="934"/>
      <c r="MPB20" s="934"/>
      <c r="MPC20" s="934"/>
      <c r="MPD20" s="934"/>
      <c r="MPE20" s="934"/>
      <c r="MPF20" s="934"/>
      <c r="MPG20" s="934"/>
      <c r="MPH20" s="934"/>
      <c r="MPI20" s="934"/>
      <c r="MPJ20" s="934"/>
      <c r="MPK20" s="934"/>
      <c r="MPL20" s="934"/>
      <c r="MPM20" s="934"/>
      <c r="MPN20" s="934"/>
      <c r="MPO20" s="934"/>
      <c r="MPP20" s="934"/>
      <c r="MPQ20" s="934"/>
      <c r="MPR20" s="934"/>
      <c r="MPS20" s="934"/>
      <c r="MPT20" s="934"/>
      <c r="MPU20" s="934"/>
      <c r="MPV20" s="934"/>
      <c r="MPW20" s="934"/>
      <c r="MPX20" s="934"/>
      <c r="MPY20" s="934"/>
      <c r="MPZ20" s="934"/>
      <c r="MQA20" s="934"/>
      <c r="MQB20" s="934"/>
      <c r="MQC20" s="934"/>
      <c r="MQD20" s="934"/>
      <c r="MQE20" s="934"/>
      <c r="MQF20" s="934"/>
      <c r="MQG20" s="934"/>
      <c r="MQH20" s="934"/>
      <c r="MQI20" s="934"/>
      <c r="MQJ20" s="934"/>
      <c r="MQK20" s="934"/>
      <c r="MQL20" s="934"/>
      <c r="MQM20" s="934"/>
      <c r="MQN20" s="934"/>
      <c r="MQO20" s="934"/>
      <c r="MQP20" s="934"/>
      <c r="MQQ20" s="934"/>
      <c r="MQR20" s="934"/>
      <c r="MQS20" s="934"/>
      <c r="MQT20" s="934"/>
      <c r="MQU20" s="934"/>
      <c r="MQV20" s="934"/>
      <c r="MQW20" s="934"/>
      <c r="MQX20" s="934"/>
      <c r="MQY20" s="934"/>
      <c r="MQZ20" s="934"/>
      <c r="MRA20" s="934"/>
      <c r="MRB20" s="934"/>
      <c r="MRC20" s="934"/>
      <c r="MRD20" s="934"/>
      <c r="MRE20" s="934"/>
      <c r="MRF20" s="934"/>
      <c r="MRG20" s="934"/>
      <c r="MRH20" s="934"/>
      <c r="MRI20" s="934"/>
      <c r="MRJ20" s="934"/>
      <c r="MRK20" s="934"/>
      <c r="MRL20" s="934"/>
      <c r="MRM20" s="934"/>
      <c r="MRN20" s="934"/>
      <c r="MRO20" s="934"/>
      <c r="MRP20" s="934"/>
      <c r="MRQ20" s="934"/>
      <c r="MRR20" s="934"/>
      <c r="MRS20" s="934"/>
      <c r="MRT20" s="934"/>
      <c r="MRU20" s="934"/>
      <c r="MRV20" s="934"/>
      <c r="MRW20" s="934"/>
      <c r="MRX20" s="934"/>
      <c r="MRY20" s="934"/>
      <c r="MRZ20" s="934"/>
      <c r="MSA20" s="934"/>
      <c r="MSB20" s="934"/>
      <c r="MSC20" s="934"/>
      <c r="MSD20" s="934"/>
      <c r="MSE20" s="934"/>
      <c r="MSF20" s="934"/>
      <c r="MSG20" s="934"/>
      <c r="MSH20" s="934"/>
      <c r="MSI20" s="934"/>
      <c r="MSJ20" s="934"/>
      <c r="MSK20" s="934"/>
      <c r="MSL20" s="934"/>
      <c r="MSM20" s="934"/>
      <c r="MSN20" s="934"/>
      <c r="MSO20" s="934"/>
      <c r="MSP20" s="934"/>
      <c r="MSQ20" s="934"/>
      <c r="MSR20" s="934"/>
      <c r="MSS20" s="934"/>
      <c r="MST20" s="934"/>
      <c r="MSU20" s="934"/>
      <c r="MSV20" s="934"/>
      <c r="MSW20" s="934"/>
      <c r="MSX20" s="934"/>
      <c r="MSY20" s="934"/>
      <c r="MSZ20" s="934"/>
      <c r="MTA20" s="934"/>
      <c r="MTB20" s="934"/>
      <c r="MTC20" s="934"/>
      <c r="MTD20" s="934"/>
      <c r="MTE20" s="934"/>
      <c r="MTF20" s="934"/>
      <c r="MTG20" s="934"/>
      <c r="MTH20" s="934"/>
      <c r="MTI20" s="934"/>
      <c r="MTJ20" s="934"/>
      <c r="MTK20" s="934"/>
      <c r="MTL20" s="934"/>
      <c r="MTM20" s="934"/>
      <c r="MTN20" s="934"/>
      <c r="MTO20" s="934"/>
      <c r="MTP20" s="934"/>
      <c r="MTQ20" s="934"/>
      <c r="MTR20" s="934"/>
      <c r="MTS20" s="934"/>
      <c r="MTT20" s="934"/>
      <c r="MTU20" s="934"/>
      <c r="MTV20" s="934"/>
      <c r="MTW20" s="934"/>
      <c r="MTX20" s="934"/>
      <c r="MTY20" s="934"/>
      <c r="MTZ20" s="934"/>
      <c r="MUA20" s="934"/>
      <c r="MUB20" s="934"/>
      <c r="MUC20" s="934"/>
      <c r="MUD20" s="934"/>
      <c r="MUE20" s="934"/>
      <c r="MUF20" s="934"/>
      <c r="MUG20" s="934"/>
      <c r="MUH20" s="934"/>
      <c r="MUI20" s="934"/>
      <c r="MUJ20" s="934"/>
      <c r="MUK20" s="934"/>
      <c r="MUL20" s="934"/>
      <c r="MUM20" s="934"/>
      <c r="MUN20" s="934"/>
      <c r="MUO20" s="934"/>
      <c r="MUP20" s="934"/>
      <c r="MUQ20" s="934"/>
      <c r="MUR20" s="934"/>
      <c r="MUS20" s="934"/>
      <c r="MUT20" s="934"/>
      <c r="MUU20" s="934"/>
      <c r="MUV20" s="934"/>
      <c r="MUW20" s="934"/>
      <c r="MUX20" s="934"/>
      <c r="MUY20" s="934"/>
      <c r="MUZ20" s="934"/>
      <c r="MVA20" s="934"/>
      <c r="MVB20" s="934"/>
      <c r="MVC20" s="934"/>
      <c r="MVD20" s="934"/>
      <c r="MVE20" s="934"/>
      <c r="MVF20" s="934"/>
      <c r="MVG20" s="934"/>
      <c r="MVH20" s="934"/>
      <c r="MVI20" s="934"/>
      <c r="MVJ20" s="934"/>
      <c r="MVK20" s="934"/>
      <c r="MVL20" s="934"/>
      <c r="MVM20" s="934"/>
      <c r="MVN20" s="934"/>
      <c r="MVO20" s="934"/>
      <c r="MVP20" s="934"/>
      <c r="MVQ20" s="934"/>
      <c r="MVR20" s="934"/>
      <c r="MVS20" s="934"/>
      <c r="MVT20" s="934"/>
      <c r="MVU20" s="934"/>
      <c r="MVV20" s="934"/>
      <c r="MVW20" s="934"/>
      <c r="MVX20" s="934"/>
      <c r="MVY20" s="934"/>
      <c r="MVZ20" s="934"/>
      <c r="MWA20" s="934"/>
      <c r="MWB20" s="934"/>
      <c r="MWC20" s="934"/>
      <c r="MWD20" s="934"/>
      <c r="MWE20" s="934"/>
      <c r="MWF20" s="934"/>
      <c r="MWG20" s="934"/>
      <c r="MWH20" s="934"/>
      <c r="MWI20" s="934"/>
      <c r="MWJ20" s="934"/>
      <c r="MWK20" s="934"/>
      <c r="MWL20" s="934"/>
      <c r="MWM20" s="934"/>
      <c r="MWN20" s="934"/>
      <c r="MWO20" s="934"/>
      <c r="MWP20" s="934"/>
      <c r="MWQ20" s="934"/>
      <c r="MWR20" s="934"/>
      <c r="MWS20" s="934"/>
      <c r="MWT20" s="934"/>
      <c r="MWU20" s="934"/>
      <c r="MWV20" s="934"/>
      <c r="MWW20" s="934"/>
      <c r="MWX20" s="934"/>
      <c r="MWY20" s="934"/>
      <c r="MWZ20" s="934"/>
      <c r="MXA20" s="934"/>
      <c r="MXB20" s="934"/>
      <c r="MXC20" s="934"/>
      <c r="MXD20" s="934"/>
      <c r="MXE20" s="934"/>
      <c r="MXF20" s="934"/>
      <c r="MXG20" s="934"/>
      <c r="MXH20" s="934"/>
      <c r="MXI20" s="934"/>
      <c r="MXJ20" s="934"/>
      <c r="MXK20" s="934"/>
      <c r="MXL20" s="934"/>
      <c r="MXM20" s="934"/>
      <c r="MXN20" s="934"/>
      <c r="MXO20" s="934"/>
      <c r="MXP20" s="934"/>
      <c r="MXQ20" s="934"/>
      <c r="MXR20" s="934"/>
      <c r="MXS20" s="934"/>
      <c r="MXT20" s="934"/>
      <c r="MXU20" s="934"/>
      <c r="MXV20" s="934"/>
      <c r="MXW20" s="934"/>
      <c r="MXX20" s="934"/>
      <c r="MXY20" s="934"/>
      <c r="MXZ20" s="934"/>
      <c r="MYA20" s="934"/>
      <c r="MYB20" s="934"/>
      <c r="MYC20" s="934"/>
      <c r="MYD20" s="934"/>
      <c r="MYE20" s="934"/>
      <c r="MYF20" s="934"/>
      <c r="MYG20" s="934"/>
      <c r="MYH20" s="934"/>
      <c r="MYI20" s="934"/>
      <c r="MYJ20" s="934"/>
      <c r="MYK20" s="934"/>
      <c r="MYL20" s="934"/>
      <c r="MYM20" s="934"/>
      <c r="MYN20" s="934"/>
      <c r="MYO20" s="934"/>
      <c r="MYP20" s="934"/>
      <c r="MYQ20" s="934"/>
      <c r="MYR20" s="934"/>
      <c r="MYS20" s="934"/>
      <c r="MYT20" s="934"/>
      <c r="MYU20" s="934"/>
      <c r="MYV20" s="934"/>
      <c r="MYW20" s="934"/>
      <c r="MYX20" s="934"/>
      <c r="MYY20" s="934"/>
      <c r="MYZ20" s="934"/>
      <c r="MZA20" s="934"/>
      <c r="MZB20" s="934"/>
      <c r="MZC20" s="934"/>
      <c r="MZD20" s="934"/>
      <c r="MZE20" s="934"/>
      <c r="MZF20" s="934"/>
      <c r="MZG20" s="934"/>
      <c r="MZH20" s="934"/>
      <c r="MZI20" s="934"/>
      <c r="MZJ20" s="934"/>
      <c r="MZK20" s="934"/>
      <c r="MZL20" s="934"/>
      <c r="MZM20" s="934"/>
      <c r="MZN20" s="934"/>
      <c r="MZO20" s="934"/>
      <c r="MZP20" s="934"/>
      <c r="MZQ20" s="934"/>
      <c r="MZR20" s="934"/>
      <c r="MZS20" s="934"/>
      <c r="MZT20" s="934"/>
      <c r="MZU20" s="934"/>
      <c r="MZV20" s="934"/>
      <c r="MZW20" s="934"/>
      <c r="MZX20" s="934"/>
      <c r="MZY20" s="934"/>
      <c r="MZZ20" s="934"/>
      <c r="NAA20" s="934"/>
      <c r="NAB20" s="934"/>
      <c r="NAC20" s="934"/>
      <c r="NAD20" s="934"/>
      <c r="NAE20" s="934"/>
      <c r="NAF20" s="934"/>
      <c r="NAG20" s="934"/>
      <c r="NAH20" s="934"/>
      <c r="NAI20" s="934"/>
      <c r="NAJ20" s="934"/>
      <c r="NAK20" s="934"/>
      <c r="NAL20" s="934"/>
      <c r="NAM20" s="934"/>
      <c r="NAN20" s="934"/>
      <c r="NAO20" s="934"/>
      <c r="NAP20" s="934"/>
      <c r="NAQ20" s="934"/>
      <c r="NAR20" s="934"/>
      <c r="NAS20" s="934"/>
      <c r="NAT20" s="934"/>
      <c r="NAU20" s="934"/>
      <c r="NAV20" s="934"/>
      <c r="NAW20" s="934"/>
      <c r="NAX20" s="934"/>
      <c r="NAY20" s="934"/>
      <c r="NAZ20" s="934"/>
      <c r="NBA20" s="934"/>
      <c r="NBB20" s="934"/>
      <c r="NBC20" s="934"/>
      <c r="NBD20" s="934"/>
      <c r="NBE20" s="934"/>
      <c r="NBF20" s="934"/>
      <c r="NBG20" s="934"/>
      <c r="NBH20" s="934"/>
      <c r="NBI20" s="934"/>
      <c r="NBJ20" s="934"/>
      <c r="NBK20" s="934"/>
      <c r="NBL20" s="934"/>
      <c r="NBM20" s="934"/>
      <c r="NBN20" s="934"/>
      <c r="NBO20" s="934"/>
      <c r="NBP20" s="934"/>
      <c r="NBQ20" s="934"/>
      <c r="NBR20" s="934"/>
      <c r="NBS20" s="934"/>
      <c r="NBT20" s="934"/>
      <c r="NBU20" s="934"/>
      <c r="NBV20" s="934"/>
      <c r="NBW20" s="934"/>
      <c r="NBX20" s="934"/>
      <c r="NBY20" s="934"/>
      <c r="NBZ20" s="934"/>
      <c r="NCA20" s="934"/>
      <c r="NCB20" s="934"/>
      <c r="NCC20" s="934"/>
      <c r="NCD20" s="934"/>
      <c r="NCE20" s="934"/>
      <c r="NCF20" s="934"/>
      <c r="NCG20" s="934"/>
      <c r="NCH20" s="934"/>
      <c r="NCI20" s="934"/>
      <c r="NCJ20" s="934"/>
      <c r="NCK20" s="934"/>
      <c r="NCL20" s="934"/>
      <c r="NCM20" s="934"/>
      <c r="NCN20" s="934"/>
      <c r="NCO20" s="934"/>
      <c r="NCP20" s="934"/>
      <c r="NCQ20" s="934"/>
      <c r="NCR20" s="934"/>
      <c r="NCS20" s="934"/>
      <c r="NCT20" s="934"/>
      <c r="NCU20" s="934"/>
      <c r="NCV20" s="934"/>
      <c r="NCW20" s="934"/>
      <c r="NCX20" s="934"/>
      <c r="NCY20" s="934"/>
      <c r="NCZ20" s="934"/>
      <c r="NDA20" s="934"/>
      <c r="NDB20" s="934"/>
      <c r="NDC20" s="934"/>
      <c r="NDD20" s="934"/>
      <c r="NDE20" s="934"/>
      <c r="NDF20" s="934"/>
      <c r="NDG20" s="934"/>
      <c r="NDH20" s="934"/>
      <c r="NDI20" s="934"/>
      <c r="NDJ20" s="934"/>
      <c r="NDK20" s="934"/>
      <c r="NDL20" s="934"/>
      <c r="NDM20" s="934"/>
      <c r="NDN20" s="934"/>
      <c r="NDO20" s="934"/>
      <c r="NDP20" s="934"/>
      <c r="NDQ20" s="934"/>
      <c r="NDR20" s="934"/>
      <c r="NDS20" s="934"/>
      <c r="NDT20" s="934"/>
      <c r="NDU20" s="934"/>
      <c r="NDV20" s="934"/>
      <c r="NDW20" s="934"/>
      <c r="NDX20" s="934"/>
      <c r="NDY20" s="934"/>
      <c r="NDZ20" s="934"/>
      <c r="NEA20" s="934"/>
      <c r="NEB20" s="934"/>
      <c r="NEC20" s="934"/>
      <c r="NED20" s="934"/>
      <c r="NEE20" s="934"/>
      <c r="NEF20" s="934"/>
      <c r="NEG20" s="934"/>
      <c r="NEH20" s="934"/>
      <c r="NEI20" s="934"/>
      <c r="NEJ20" s="934"/>
      <c r="NEK20" s="934"/>
      <c r="NEL20" s="934"/>
      <c r="NEM20" s="934"/>
      <c r="NEN20" s="934"/>
      <c r="NEO20" s="934"/>
      <c r="NEP20" s="934"/>
      <c r="NEQ20" s="934"/>
      <c r="NER20" s="934"/>
      <c r="NES20" s="934"/>
      <c r="NET20" s="934"/>
      <c r="NEU20" s="934"/>
      <c r="NEV20" s="934"/>
      <c r="NEW20" s="934"/>
      <c r="NEX20" s="934"/>
      <c r="NEY20" s="934"/>
      <c r="NEZ20" s="934"/>
      <c r="NFA20" s="934"/>
      <c r="NFB20" s="934"/>
      <c r="NFC20" s="934"/>
      <c r="NFD20" s="934"/>
      <c r="NFE20" s="934"/>
      <c r="NFF20" s="934"/>
      <c r="NFG20" s="934"/>
      <c r="NFH20" s="934"/>
      <c r="NFI20" s="934"/>
      <c r="NFJ20" s="934"/>
      <c r="NFK20" s="934"/>
      <c r="NFL20" s="934"/>
      <c r="NFM20" s="934"/>
      <c r="NFN20" s="934"/>
      <c r="NFO20" s="934"/>
      <c r="NFP20" s="934"/>
      <c r="NFQ20" s="934"/>
      <c r="NFR20" s="934"/>
      <c r="NFS20" s="934"/>
      <c r="NFT20" s="934"/>
      <c r="NFU20" s="934"/>
      <c r="NFV20" s="934"/>
      <c r="NFW20" s="934"/>
      <c r="NFX20" s="934"/>
      <c r="NFY20" s="934"/>
      <c r="NFZ20" s="934"/>
      <c r="NGA20" s="934"/>
      <c r="NGB20" s="934"/>
      <c r="NGC20" s="934"/>
      <c r="NGD20" s="934"/>
      <c r="NGE20" s="934"/>
      <c r="NGF20" s="934"/>
      <c r="NGG20" s="934"/>
      <c r="NGH20" s="934"/>
      <c r="NGI20" s="934"/>
      <c r="NGJ20" s="934"/>
      <c r="NGK20" s="934"/>
      <c r="NGL20" s="934"/>
      <c r="NGM20" s="934"/>
      <c r="NGN20" s="934"/>
      <c r="NGO20" s="934"/>
      <c r="NGP20" s="934"/>
      <c r="NGQ20" s="934"/>
      <c r="NGR20" s="934"/>
      <c r="NGS20" s="934"/>
      <c r="NGT20" s="934"/>
      <c r="NGU20" s="934"/>
      <c r="NGV20" s="934"/>
      <c r="NGW20" s="934"/>
      <c r="NGX20" s="934"/>
      <c r="NGY20" s="934"/>
      <c r="NGZ20" s="934"/>
      <c r="NHA20" s="934"/>
      <c r="NHB20" s="934"/>
      <c r="NHC20" s="934"/>
      <c r="NHD20" s="934"/>
      <c r="NHE20" s="934"/>
      <c r="NHF20" s="934"/>
      <c r="NHG20" s="934"/>
      <c r="NHH20" s="934"/>
      <c r="NHI20" s="934"/>
      <c r="NHJ20" s="934"/>
      <c r="NHK20" s="934"/>
      <c r="NHL20" s="934"/>
      <c r="NHM20" s="934"/>
      <c r="NHN20" s="934"/>
      <c r="NHO20" s="934"/>
      <c r="NHP20" s="934"/>
      <c r="NHQ20" s="934"/>
      <c r="NHR20" s="934"/>
      <c r="NHS20" s="934"/>
      <c r="NHT20" s="934"/>
      <c r="NHU20" s="934"/>
      <c r="NHV20" s="934"/>
      <c r="NHW20" s="934"/>
      <c r="NHX20" s="934"/>
      <c r="NHY20" s="934"/>
      <c r="NHZ20" s="934"/>
      <c r="NIA20" s="934"/>
      <c r="NIB20" s="934"/>
      <c r="NIC20" s="934"/>
      <c r="NID20" s="934"/>
      <c r="NIE20" s="934"/>
      <c r="NIF20" s="934"/>
      <c r="NIG20" s="934"/>
      <c r="NIH20" s="934"/>
      <c r="NII20" s="934"/>
      <c r="NIJ20" s="934"/>
      <c r="NIK20" s="934"/>
      <c r="NIL20" s="934"/>
      <c r="NIM20" s="934"/>
      <c r="NIN20" s="934"/>
      <c r="NIO20" s="934"/>
      <c r="NIP20" s="934"/>
      <c r="NIQ20" s="934"/>
      <c r="NIR20" s="934"/>
      <c r="NIS20" s="934"/>
      <c r="NIT20" s="934"/>
      <c r="NIU20" s="934"/>
      <c r="NIV20" s="934"/>
      <c r="NIW20" s="934"/>
      <c r="NIX20" s="934"/>
      <c r="NIY20" s="934"/>
      <c r="NIZ20" s="934"/>
      <c r="NJA20" s="934"/>
      <c r="NJB20" s="934"/>
      <c r="NJC20" s="934"/>
      <c r="NJD20" s="934"/>
      <c r="NJE20" s="934"/>
      <c r="NJF20" s="934"/>
      <c r="NJG20" s="934"/>
      <c r="NJH20" s="934"/>
      <c r="NJI20" s="934"/>
      <c r="NJJ20" s="934"/>
      <c r="NJK20" s="934"/>
      <c r="NJL20" s="934"/>
      <c r="NJM20" s="934"/>
      <c r="NJN20" s="934"/>
      <c r="NJO20" s="934"/>
      <c r="NJP20" s="934"/>
      <c r="NJQ20" s="934"/>
      <c r="NJR20" s="934"/>
      <c r="NJS20" s="934"/>
      <c r="NJT20" s="934"/>
      <c r="NJU20" s="934"/>
      <c r="NJV20" s="934"/>
      <c r="NJW20" s="934"/>
      <c r="NJX20" s="934"/>
      <c r="NJY20" s="934"/>
      <c r="NJZ20" s="934"/>
      <c r="NKA20" s="934"/>
      <c r="NKB20" s="934"/>
      <c r="NKC20" s="934"/>
      <c r="NKD20" s="934"/>
      <c r="NKE20" s="934"/>
      <c r="NKF20" s="934"/>
      <c r="NKG20" s="934"/>
      <c r="NKH20" s="934"/>
      <c r="NKI20" s="934"/>
      <c r="NKJ20" s="934"/>
      <c r="NKK20" s="934"/>
      <c r="NKL20" s="934"/>
      <c r="NKM20" s="934"/>
      <c r="NKN20" s="934"/>
      <c r="NKO20" s="934"/>
      <c r="NKP20" s="934"/>
      <c r="NKQ20" s="934"/>
      <c r="NKR20" s="934"/>
      <c r="NKS20" s="934"/>
      <c r="NKT20" s="934"/>
      <c r="NKU20" s="934"/>
      <c r="NKV20" s="934"/>
      <c r="NKW20" s="934"/>
      <c r="NKX20" s="934"/>
      <c r="NKY20" s="934"/>
      <c r="NKZ20" s="934"/>
      <c r="NLA20" s="934"/>
      <c r="NLB20" s="934"/>
      <c r="NLC20" s="934"/>
      <c r="NLD20" s="934"/>
      <c r="NLE20" s="934"/>
      <c r="NLF20" s="934"/>
      <c r="NLG20" s="934"/>
      <c r="NLH20" s="934"/>
      <c r="NLI20" s="934"/>
      <c r="NLJ20" s="934"/>
      <c r="NLK20" s="934"/>
      <c r="NLL20" s="934"/>
      <c r="NLM20" s="934"/>
      <c r="NLN20" s="934"/>
      <c r="NLO20" s="934"/>
      <c r="NLP20" s="934"/>
      <c r="NLQ20" s="934"/>
      <c r="NLR20" s="934"/>
      <c r="NLS20" s="934"/>
      <c r="NLT20" s="934"/>
      <c r="NLU20" s="934"/>
      <c r="NLV20" s="934"/>
      <c r="NLW20" s="934"/>
      <c r="NLX20" s="934"/>
      <c r="NLY20" s="934"/>
      <c r="NLZ20" s="934"/>
      <c r="NMA20" s="934"/>
      <c r="NMB20" s="934"/>
      <c r="NMC20" s="934"/>
      <c r="NMD20" s="934"/>
      <c r="NME20" s="934"/>
      <c r="NMF20" s="934"/>
      <c r="NMG20" s="934"/>
      <c r="NMH20" s="934"/>
      <c r="NMI20" s="934"/>
      <c r="NMJ20" s="934"/>
      <c r="NMK20" s="934"/>
      <c r="NML20" s="934"/>
      <c r="NMM20" s="934"/>
      <c r="NMN20" s="934"/>
      <c r="NMO20" s="934"/>
      <c r="NMP20" s="934"/>
      <c r="NMQ20" s="934"/>
      <c r="NMR20" s="934"/>
      <c r="NMS20" s="934"/>
      <c r="NMT20" s="934"/>
      <c r="NMU20" s="934"/>
      <c r="NMV20" s="934"/>
      <c r="NMW20" s="934"/>
      <c r="NMX20" s="934"/>
      <c r="NMY20" s="934"/>
      <c r="NMZ20" s="934"/>
      <c r="NNA20" s="934"/>
      <c r="NNB20" s="934"/>
      <c r="NNC20" s="934"/>
      <c r="NND20" s="934"/>
      <c r="NNE20" s="934"/>
      <c r="NNF20" s="934"/>
      <c r="NNG20" s="934"/>
      <c r="NNH20" s="934"/>
      <c r="NNI20" s="934"/>
      <c r="NNJ20" s="934"/>
      <c r="NNK20" s="934"/>
      <c r="NNL20" s="934"/>
      <c r="NNM20" s="934"/>
      <c r="NNN20" s="934"/>
      <c r="NNO20" s="934"/>
      <c r="NNP20" s="934"/>
      <c r="NNQ20" s="934"/>
      <c r="NNR20" s="934"/>
      <c r="NNS20" s="934"/>
      <c r="NNT20" s="934"/>
      <c r="NNU20" s="934"/>
      <c r="NNV20" s="934"/>
      <c r="NNW20" s="934"/>
      <c r="NNX20" s="934"/>
      <c r="NNY20" s="934"/>
      <c r="NNZ20" s="934"/>
      <c r="NOA20" s="934"/>
      <c r="NOB20" s="934"/>
      <c r="NOC20" s="934"/>
      <c r="NOD20" s="934"/>
      <c r="NOE20" s="934"/>
      <c r="NOF20" s="934"/>
      <c r="NOG20" s="934"/>
      <c r="NOH20" s="934"/>
      <c r="NOI20" s="934"/>
      <c r="NOJ20" s="934"/>
      <c r="NOK20" s="934"/>
      <c r="NOL20" s="934"/>
      <c r="NOM20" s="934"/>
      <c r="NON20" s="934"/>
      <c r="NOO20" s="934"/>
      <c r="NOP20" s="934"/>
      <c r="NOQ20" s="934"/>
      <c r="NOR20" s="934"/>
      <c r="NOS20" s="934"/>
      <c r="NOT20" s="934"/>
      <c r="NOU20" s="934"/>
      <c r="NOV20" s="934"/>
      <c r="NOW20" s="934"/>
      <c r="NOX20" s="934"/>
      <c r="NOY20" s="934"/>
      <c r="NOZ20" s="934"/>
      <c r="NPA20" s="934"/>
      <c r="NPB20" s="934"/>
      <c r="NPC20" s="934"/>
      <c r="NPD20" s="934"/>
      <c r="NPE20" s="934"/>
      <c r="NPF20" s="934"/>
      <c r="NPG20" s="934"/>
      <c r="NPH20" s="934"/>
      <c r="NPI20" s="934"/>
      <c r="NPJ20" s="934"/>
      <c r="NPK20" s="934"/>
      <c r="NPL20" s="934"/>
      <c r="NPM20" s="934"/>
      <c r="NPN20" s="934"/>
      <c r="NPO20" s="934"/>
      <c r="NPP20" s="934"/>
      <c r="NPQ20" s="934"/>
      <c r="NPR20" s="934"/>
      <c r="NPS20" s="934"/>
      <c r="NPT20" s="934"/>
      <c r="NPU20" s="934"/>
      <c r="NPV20" s="934"/>
      <c r="NPW20" s="934"/>
      <c r="NPX20" s="934"/>
      <c r="NPY20" s="934"/>
      <c r="NPZ20" s="934"/>
      <c r="NQA20" s="934"/>
      <c r="NQB20" s="934"/>
      <c r="NQC20" s="934"/>
      <c r="NQD20" s="934"/>
      <c r="NQE20" s="934"/>
      <c r="NQF20" s="934"/>
      <c r="NQG20" s="934"/>
      <c r="NQH20" s="934"/>
      <c r="NQI20" s="934"/>
      <c r="NQJ20" s="934"/>
      <c r="NQK20" s="934"/>
      <c r="NQL20" s="934"/>
      <c r="NQM20" s="934"/>
      <c r="NQN20" s="934"/>
      <c r="NQO20" s="934"/>
      <c r="NQP20" s="934"/>
      <c r="NQQ20" s="934"/>
      <c r="NQR20" s="934"/>
      <c r="NQS20" s="934"/>
      <c r="NQT20" s="934"/>
      <c r="NQU20" s="934"/>
      <c r="NQV20" s="934"/>
      <c r="NQW20" s="934"/>
      <c r="NQX20" s="934"/>
      <c r="NQY20" s="934"/>
      <c r="NQZ20" s="934"/>
      <c r="NRA20" s="934"/>
      <c r="NRB20" s="934"/>
      <c r="NRC20" s="934"/>
      <c r="NRD20" s="934"/>
      <c r="NRE20" s="934"/>
      <c r="NRF20" s="934"/>
      <c r="NRG20" s="934"/>
      <c r="NRH20" s="934"/>
      <c r="NRI20" s="934"/>
      <c r="NRJ20" s="934"/>
      <c r="NRK20" s="934"/>
      <c r="NRL20" s="934"/>
      <c r="NRM20" s="934"/>
      <c r="NRN20" s="934"/>
      <c r="NRO20" s="934"/>
      <c r="NRP20" s="934"/>
      <c r="NRQ20" s="934"/>
      <c r="NRR20" s="934"/>
      <c r="NRS20" s="934"/>
      <c r="NRT20" s="934"/>
      <c r="NRU20" s="934"/>
      <c r="NRV20" s="934"/>
      <c r="NRW20" s="934"/>
      <c r="NRX20" s="934"/>
      <c r="NRY20" s="934"/>
      <c r="NRZ20" s="934"/>
      <c r="NSA20" s="934"/>
      <c r="NSB20" s="934"/>
      <c r="NSC20" s="934"/>
      <c r="NSD20" s="934"/>
      <c r="NSE20" s="934"/>
      <c r="NSF20" s="934"/>
      <c r="NSG20" s="934"/>
      <c r="NSH20" s="934"/>
      <c r="NSI20" s="934"/>
      <c r="NSJ20" s="934"/>
      <c r="NSK20" s="934"/>
      <c r="NSL20" s="934"/>
      <c r="NSM20" s="934"/>
      <c r="NSN20" s="934"/>
      <c r="NSO20" s="934"/>
      <c r="NSP20" s="934"/>
      <c r="NSQ20" s="934"/>
      <c r="NSR20" s="934"/>
      <c r="NSS20" s="934"/>
      <c r="NST20" s="934"/>
      <c r="NSU20" s="934"/>
      <c r="NSV20" s="934"/>
      <c r="NSW20" s="934"/>
      <c r="NSX20" s="934"/>
      <c r="NSY20" s="934"/>
      <c r="NSZ20" s="934"/>
      <c r="NTA20" s="934"/>
      <c r="NTB20" s="934"/>
      <c r="NTC20" s="934"/>
      <c r="NTD20" s="934"/>
      <c r="NTE20" s="934"/>
      <c r="NTF20" s="934"/>
      <c r="NTG20" s="934"/>
      <c r="NTH20" s="934"/>
      <c r="NTI20" s="934"/>
      <c r="NTJ20" s="934"/>
      <c r="NTK20" s="934"/>
      <c r="NTL20" s="934"/>
      <c r="NTM20" s="934"/>
      <c r="NTN20" s="934"/>
      <c r="NTO20" s="934"/>
      <c r="NTP20" s="934"/>
      <c r="NTQ20" s="934"/>
      <c r="NTR20" s="934"/>
      <c r="NTS20" s="934"/>
      <c r="NTT20" s="934"/>
      <c r="NTU20" s="934"/>
      <c r="NTV20" s="934"/>
      <c r="NTW20" s="934"/>
      <c r="NTX20" s="934"/>
      <c r="NTY20" s="934"/>
      <c r="NTZ20" s="934"/>
      <c r="NUA20" s="934"/>
      <c r="NUB20" s="934"/>
      <c r="NUC20" s="934"/>
      <c r="NUD20" s="934"/>
      <c r="NUE20" s="934"/>
      <c r="NUF20" s="934"/>
      <c r="NUG20" s="934"/>
      <c r="NUH20" s="934"/>
      <c r="NUI20" s="934"/>
      <c r="NUJ20" s="934"/>
      <c r="NUK20" s="934"/>
      <c r="NUL20" s="934"/>
      <c r="NUM20" s="934"/>
      <c r="NUN20" s="934"/>
      <c r="NUO20" s="934"/>
      <c r="NUP20" s="934"/>
      <c r="NUQ20" s="934"/>
      <c r="NUR20" s="934"/>
      <c r="NUS20" s="934"/>
      <c r="NUT20" s="934"/>
      <c r="NUU20" s="934"/>
      <c r="NUV20" s="934"/>
      <c r="NUW20" s="934"/>
      <c r="NUX20" s="934"/>
      <c r="NUY20" s="934"/>
      <c r="NUZ20" s="934"/>
      <c r="NVA20" s="934"/>
      <c r="NVB20" s="934"/>
      <c r="NVC20" s="934"/>
      <c r="NVD20" s="934"/>
      <c r="NVE20" s="934"/>
      <c r="NVF20" s="934"/>
      <c r="NVG20" s="934"/>
      <c r="NVH20" s="934"/>
      <c r="NVI20" s="934"/>
      <c r="NVJ20" s="934"/>
      <c r="NVK20" s="934"/>
      <c r="NVL20" s="934"/>
      <c r="NVM20" s="934"/>
      <c r="NVN20" s="934"/>
      <c r="NVO20" s="934"/>
      <c r="NVP20" s="934"/>
      <c r="NVQ20" s="934"/>
      <c r="NVR20" s="934"/>
      <c r="NVS20" s="934"/>
      <c r="NVT20" s="934"/>
      <c r="NVU20" s="934"/>
      <c r="NVV20" s="934"/>
      <c r="NVW20" s="934"/>
      <c r="NVX20" s="934"/>
      <c r="NVY20" s="934"/>
      <c r="NVZ20" s="934"/>
      <c r="NWA20" s="934"/>
      <c r="NWB20" s="934"/>
      <c r="NWC20" s="934"/>
      <c r="NWD20" s="934"/>
      <c r="NWE20" s="934"/>
      <c r="NWF20" s="934"/>
      <c r="NWG20" s="934"/>
      <c r="NWH20" s="934"/>
      <c r="NWI20" s="934"/>
      <c r="NWJ20" s="934"/>
      <c r="NWK20" s="934"/>
      <c r="NWL20" s="934"/>
      <c r="NWM20" s="934"/>
      <c r="NWN20" s="934"/>
      <c r="NWO20" s="934"/>
      <c r="NWP20" s="934"/>
      <c r="NWQ20" s="934"/>
      <c r="NWR20" s="934"/>
      <c r="NWS20" s="934"/>
      <c r="NWT20" s="934"/>
      <c r="NWU20" s="934"/>
      <c r="NWV20" s="934"/>
      <c r="NWW20" s="934"/>
      <c r="NWX20" s="934"/>
      <c r="NWY20" s="934"/>
      <c r="NWZ20" s="934"/>
      <c r="NXA20" s="934"/>
      <c r="NXB20" s="934"/>
      <c r="NXC20" s="934"/>
      <c r="NXD20" s="934"/>
      <c r="NXE20" s="934"/>
      <c r="NXF20" s="934"/>
      <c r="NXG20" s="934"/>
      <c r="NXH20" s="934"/>
      <c r="NXI20" s="934"/>
      <c r="NXJ20" s="934"/>
      <c r="NXK20" s="934"/>
      <c r="NXL20" s="934"/>
      <c r="NXM20" s="934"/>
      <c r="NXN20" s="934"/>
      <c r="NXO20" s="934"/>
      <c r="NXP20" s="934"/>
      <c r="NXQ20" s="934"/>
      <c r="NXR20" s="934"/>
      <c r="NXS20" s="934"/>
      <c r="NXT20" s="934"/>
      <c r="NXU20" s="934"/>
      <c r="NXV20" s="934"/>
      <c r="NXW20" s="934"/>
      <c r="NXX20" s="934"/>
      <c r="NXY20" s="934"/>
      <c r="NXZ20" s="934"/>
      <c r="NYA20" s="934"/>
      <c r="NYB20" s="934"/>
      <c r="NYC20" s="934"/>
      <c r="NYD20" s="934"/>
      <c r="NYE20" s="934"/>
      <c r="NYF20" s="934"/>
      <c r="NYG20" s="934"/>
      <c r="NYH20" s="934"/>
      <c r="NYI20" s="934"/>
      <c r="NYJ20" s="934"/>
      <c r="NYK20" s="934"/>
      <c r="NYL20" s="934"/>
      <c r="NYM20" s="934"/>
      <c r="NYN20" s="934"/>
      <c r="NYO20" s="934"/>
      <c r="NYP20" s="934"/>
      <c r="NYQ20" s="934"/>
      <c r="NYR20" s="934"/>
      <c r="NYS20" s="934"/>
      <c r="NYT20" s="934"/>
      <c r="NYU20" s="934"/>
      <c r="NYV20" s="934"/>
      <c r="NYW20" s="934"/>
      <c r="NYX20" s="934"/>
      <c r="NYY20" s="934"/>
      <c r="NYZ20" s="934"/>
      <c r="NZA20" s="934"/>
      <c r="NZB20" s="934"/>
      <c r="NZC20" s="934"/>
      <c r="NZD20" s="934"/>
      <c r="NZE20" s="934"/>
      <c r="NZF20" s="934"/>
      <c r="NZG20" s="934"/>
      <c r="NZH20" s="934"/>
      <c r="NZI20" s="934"/>
      <c r="NZJ20" s="934"/>
      <c r="NZK20" s="934"/>
      <c r="NZL20" s="934"/>
      <c r="NZM20" s="934"/>
      <c r="NZN20" s="934"/>
      <c r="NZO20" s="934"/>
      <c r="NZP20" s="934"/>
      <c r="NZQ20" s="934"/>
      <c r="NZR20" s="934"/>
      <c r="NZS20" s="934"/>
      <c r="NZT20" s="934"/>
      <c r="NZU20" s="934"/>
      <c r="NZV20" s="934"/>
      <c r="NZW20" s="934"/>
      <c r="NZX20" s="934"/>
      <c r="NZY20" s="934"/>
      <c r="NZZ20" s="934"/>
      <c r="OAA20" s="934"/>
      <c r="OAB20" s="934"/>
      <c r="OAC20" s="934"/>
      <c r="OAD20" s="934"/>
      <c r="OAE20" s="934"/>
      <c r="OAF20" s="934"/>
      <c r="OAG20" s="934"/>
      <c r="OAH20" s="934"/>
      <c r="OAI20" s="934"/>
      <c r="OAJ20" s="934"/>
      <c r="OAK20" s="934"/>
      <c r="OAL20" s="934"/>
      <c r="OAM20" s="934"/>
      <c r="OAN20" s="934"/>
      <c r="OAO20" s="934"/>
      <c r="OAP20" s="934"/>
      <c r="OAQ20" s="934"/>
      <c r="OAR20" s="934"/>
      <c r="OAS20" s="934"/>
      <c r="OAT20" s="934"/>
      <c r="OAU20" s="934"/>
      <c r="OAV20" s="934"/>
      <c r="OAW20" s="934"/>
      <c r="OAX20" s="934"/>
      <c r="OAY20" s="934"/>
      <c r="OAZ20" s="934"/>
      <c r="OBA20" s="934"/>
      <c r="OBB20" s="934"/>
      <c r="OBC20" s="934"/>
      <c r="OBD20" s="934"/>
      <c r="OBE20" s="934"/>
      <c r="OBF20" s="934"/>
      <c r="OBG20" s="934"/>
      <c r="OBH20" s="934"/>
      <c r="OBI20" s="934"/>
      <c r="OBJ20" s="934"/>
      <c r="OBK20" s="934"/>
      <c r="OBL20" s="934"/>
      <c r="OBM20" s="934"/>
      <c r="OBN20" s="934"/>
      <c r="OBO20" s="934"/>
      <c r="OBP20" s="934"/>
      <c r="OBQ20" s="934"/>
      <c r="OBR20" s="934"/>
      <c r="OBS20" s="934"/>
      <c r="OBT20" s="934"/>
      <c r="OBU20" s="934"/>
      <c r="OBV20" s="934"/>
      <c r="OBW20" s="934"/>
      <c r="OBX20" s="934"/>
      <c r="OBY20" s="934"/>
      <c r="OBZ20" s="934"/>
      <c r="OCA20" s="934"/>
      <c r="OCB20" s="934"/>
      <c r="OCC20" s="934"/>
      <c r="OCD20" s="934"/>
      <c r="OCE20" s="934"/>
      <c r="OCF20" s="934"/>
      <c r="OCG20" s="934"/>
      <c r="OCH20" s="934"/>
      <c r="OCI20" s="934"/>
      <c r="OCJ20" s="934"/>
      <c r="OCK20" s="934"/>
      <c r="OCL20" s="934"/>
      <c r="OCM20" s="934"/>
      <c r="OCN20" s="934"/>
      <c r="OCO20" s="934"/>
      <c r="OCP20" s="934"/>
      <c r="OCQ20" s="934"/>
      <c r="OCR20" s="934"/>
      <c r="OCS20" s="934"/>
      <c r="OCT20" s="934"/>
      <c r="OCU20" s="934"/>
      <c r="OCV20" s="934"/>
      <c r="OCW20" s="934"/>
      <c r="OCX20" s="934"/>
      <c r="OCY20" s="934"/>
      <c r="OCZ20" s="934"/>
      <c r="ODA20" s="934"/>
      <c r="ODB20" s="934"/>
      <c r="ODC20" s="934"/>
      <c r="ODD20" s="934"/>
      <c r="ODE20" s="934"/>
      <c r="ODF20" s="934"/>
      <c r="ODG20" s="934"/>
      <c r="ODH20" s="934"/>
      <c r="ODI20" s="934"/>
      <c r="ODJ20" s="934"/>
      <c r="ODK20" s="934"/>
      <c r="ODL20" s="934"/>
      <c r="ODM20" s="934"/>
      <c r="ODN20" s="934"/>
      <c r="ODO20" s="934"/>
      <c r="ODP20" s="934"/>
      <c r="ODQ20" s="934"/>
      <c r="ODR20" s="934"/>
      <c r="ODS20" s="934"/>
      <c r="ODT20" s="934"/>
      <c r="ODU20" s="934"/>
      <c r="ODV20" s="934"/>
      <c r="ODW20" s="934"/>
      <c r="ODX20" s="934"/>
      <c r="ODY20" s="934"/>
      <c r="ODZ20" s="934"/>
      <c r="OEA20" s="934"/>
      <c r="OEB20" s="934"/>
      <c r="OEC20" s="934"/>
      <c r="OED20" s="934"/>
      <c r="OEE20" s="934"/>
      <c r="OEF20" s="934"/>
      <c r="OEG20" s="934"/>
      <c r="OEH20" s="934"/>
      <c r="OEI20" s="934"/>
      <c r="OEJ20" s="934"/>
      <c r="OEK20" s="934"/>
      <c r="OEL20" s="934"/>
      <c r="OEM20" s="934"/>
      <c r="OEN20" s="934"/>
      <c r="OEO20" s="934"/>
      <c r="OEP20" s="934"/>
      <c r="OEQ20" s="934"/>
      <c r="OER20" s="934"/>
      <c r="OES20" s="934"/>
      <c r="OET20" s="934"/>
      <c r="OEU20" s="934"/>
      <c r="OEV20" s="934"/>
      <c r="OEW20" s="934"/>
      <c r="OEX20" s="934"/>
      <c r="OEY20" s="934"/>
      <c r="OEZ20" s="934"/>
      <c r="OFA20" s="934"/>
      <c r="OFB20" s="934"/>
      <c r="OFC20" s="934"/>
      <c r="OFD20" s="934"/>
      <c r="OFE20" s="934"/>
      <c r="OFF20" s="934"/>
      <c r="OFG20" s="934"/>
      <c r="OFH20" s="934"/>
      <c r="OFI20" s="934"/>
      <c r="OFJ20" s="934"/>
      <c r="OFK20" s="934"/>
      <c r="OFL20" s="934"/>
      <c r="OFM20" s="934"/>
      <c r="OFN20" s="934"/>
      <c r="OFO20" s="934"/>
      <c r="OFP20" s="934"/>
      <c r="OFQ20" s="934"/>
      <c r="OFR20" s="934"/>
      <c r="OFS20" s="934"/>
      <c r="OFT20" s="934"/>
      <c r="OFU20" s="934"/>
      <c r="OFV20" s="934"/>
      <c r="OFW20" s="934"/>
      <c r="OFX20" s="934"/>
      <c r="OFY20" s="934"/>
      <c r="OFZ20" s="934"/>
      <c r="OGA20" s="934"/>
      <c r="OGB20" s="934"/>
      <c r="OGC20" s="934"/>
      <c r="OGD20" s="934"/>
      <c r="OGE20" s="934"/>
      <c r="OGF20" s="934"/>
      <c r="OGG20" s="934"/>
      <c r="OGH20" s="934"/>
      <c r="OGI20" s="934"/>
      <c r="OGJ20" s="934"/>
      <c r="OGK20" s="934"/>
      <c r="OGL20" s="934"/>
      <c r="OGM20" s="934"/>
      <c r="OGN20" s="934"/>
      <c r="OGO20" s="934"/>
      <c r="OGP20" s="934"/>
      <c r="OGQ20" s="934"/>
      <c r="OGR20" s="934"/>
      <c r="OGS20" s="934"/>
      <c r="OGT20" s="934"/>
      <c r="OGU20" s="934"/>
      <c r="OGV20" s="934"/>
      <c r="OGW20" s="934"/>
      <c r="OGX20" s="934"/>
      <c r="OGY20" s="934"/>
      <c r="OGZ20" s="934"/>
      <c r="OHA20" s="934"/>
      <c r="OHB20" s="934"/>
      <c r="OHC20" s="934"/>
      <c r="OHD20" s="934"/>
      <c r="OHE20" s="934"/>
      <c r="OHF20" s="934"/>
      <c r="OHG20" s="934"/>
      <c r="OHH20" s="934"/>
      <c r="OHI20" s="934"/>
      <c r="OHJ20" s="934"/>
      <c r="OHK20" s="934"/>
      <c r="OHL20" s="934"/>
      <c r="OHM20" s="934"/>
      <c r="OHN20" s="934"/>
      <c r="OHO20" s="934"/>
      <c r="OHP20" s="934"/>
      <c r="OHQ20" s="934"/>
      <c r="OHR20" s="934"/>
      <c r="OHS20" s="934"/>
      <c r="OHT20" s="934"/>
      <c r="OHU20" s="934"/>
      <c r="OHV20" s="934"/>
      <c r="OHW20" s="934"/>
      <c r="OHX20" s="934"/>
      <c r="OHY20" s="934"/>
      <c r="OHZ20" s="934"/>
      <c r="OIA20" s="934"/>
      <c r="OIB20" s="934"/>
      <c r="OIC20" s="934"/>
      <c r="OID20" s="934"/>
      <c r="OIE20" s="934"/>
      <c r="OIF20" s="934"/>
      <c r="OIG20" s="934"/>
      <c r="OIH20" s="934"/>
      <c r="OII20" s="934"/>
      <c r="OIJ20" s="934"/>
      <c r="OIK20" s="934"/>
      <c r="OIL20" s="934"/>
      <c r="OIM20" s="934"/>
      <c r="OIN20" s="934"/>
      <c r="OIO20" s="934"/>
      <c r="OIP20" s="934"/>
      <c r="OIQ20" s="934"/>
      <c r="OIR20" s="934"/>
      <c r="OIS20" s="934"/>
      <c r="OIT20" s="934"/>
      <c r="OIU20" s="934"/>
      <c r="OIV20" s="934"/>
      <c r="OIW20" s="934"/>
      <c r="OIX20" s="934"/>
      <c r="OIY20" s="934"/>
      <c r="OIZ20" s="934"/>
      <c r="OJA20" s="934"/>
      <c r="OJB20" s="934"/>
      <c r="OJC20" s="934"/>
      <c r="OJD20" s="934"/>
      <c r="OJE20" s="934"/>
      <c r="OJF20" s="934"/>
      <c r="OJG20" s="934"/>
      <c r="OJH20" s="934"/>
      <c r="OJI20" s="934"/>
      <c r="OJJ20" s="934"/>
      <c r="OJK20" s="934"/>
      <c r="OJL20" s="934"/>
      <c r="OJM20" s="934"/>
      <c r="OJN20" s="934"/>
      <c r="OJO20" s="934"/>
      <c r="OJP20" s="934"/>
      <c r="OJQ20" s="934"/>
      <c r="OJR20" s="934"/>
      <c r="OJS20" s="934"/>
      <c r="OJT20" s="934"/>
      <c r="OJU20" s="934"/>
      <c r="OJV20" s="934"/>
      <c r="OJW20" s="934"/>
      <c r="OJX20" s="934"/>
      <c r="OJY20" s="934"/>
      <c r="OJZ20" s="934"/>
      <c r="OKA20" s="934"/>
      <c r="OKB20" s="934"/>
      <c r="OKC20" s="934"/>
      <c r="OKD20" s="934"/>
      <c r="OKE20" s="934"/>
      <c r="OKF20" s="934"/>
      <c r="OKG20" s="934"/>
      <c r="OKH20" s="934"/>
      <c r="OKI20" s="934"/>
      <c r="OKJ20" s="934"/>
      <c r="OKK20" s="934"/>
      <c r="OKL20" s="934"/>
      <c r="OKM20" s="934"/>
      <c r="OKN20" s="934"/>
      <c r="OKO20" s="934"/>
      <c r="OKP20" s="934"/>
      <c r="OKQ20" s="934"/>
      <c r="OKR20" s="934"/>
      <c r="OKS20" s="934"/>
      <c r="OKT20" s="934"/>
      <c r="OKU20" s="934"/>
      <c r="OKV20" s="934"/>
      <c r="OKW20" s="934"/>
      <c r="OKX20" s="934"/>
      <c r="OKY20" s="934"/>
      <c r="OKZ20" s="934"/>
      <c r="OLA20" s="934"/>
      <c r="OLB20" s="934"/>
      <c r="OLC20" s="934"/>
      <c r="OLD20" s="934"/>
      <c r="OLE20" s="934"/>
      <c r="OLF20" s="934"/>
      <c r="OLG20" s="934"/>
      <c r="OLH20" s="934"/>
      <c r="OLI20" s="934"/>
      <c r="OLJ20" s="934"/>
      <c r="OLK20" s="934"/>
      <c r="OLL20" s="934"/>
      <c r="OLM20" s="934"/>
      <c r="OLN20" s="934"/>
      <c r="OLO20" s="934"/>
      <c r="OLP20" s="934"/>
      <c r="OLQ20" s="934"/>
      <c r="OLR20" s="934"/>
      <c r="OLS20" s="934"/>
      <c r="OLT20" s="934"/>
      <c r="OLU20" s="934"/>
      <c r="OLV20" s="934"/>
      <c r="OLW20" s="934"/>
      <c r="OLX20" s="934"/>
      <c r="OLY20" s="934"/>
      <c r="OLZ20" s="934"/>
      <c r="OMA20" s="934"/>
      <c r="OMB20" s="934"/>
      <c r="OMC20" s="934"/>
      <c r="OMD20" s="934"/>
      <c r="OME20" s="934"/>
      <c r="OMF20" s="934"/>
      <c r="OMG20" s="934"/>
      <c r="OMH20" s="934"/>
      <c r="OMI20" s="934"/>
      <c r="OMJ20" s="934"/>
      <c r="OMK20" s="934"/>
      <c r="OML20" s="934"/>
      <c r="OMM20" s="934"/>
      <c r="OMN20" s="934"/>
      <c r="OMO20" s="934"/>
      <c r="OMP20" s="934"/>
      <c r="OMQ20" s="934"/>
      <c r="OMR20" s="934"/>
      <c r="OMS20" s="934"/>
      <c r="OMT20" s="934"/>
      <c r="OMU20" s="934"/>
      <c r="OMV20" s="934"/>
      <c r="OMW20" s="934"/>
      <c r="OMX20" s="934"/>
      <c r="OMY20" s="934"/>
      <c r="OMZ20" s="934"/>
      <c r="ONA20" s="934"/>
      <c r="ONB20" s="934"/>
      <c r="ONC20" s="934"/>
      <c r="OND20" s="934"/>
      <c r="ONE20" s="934"/>
      <c r="ONF20" s="934"/>
      <c r="ONG20" s="934"/>
      <c r="ONH20" s="934"/>
      <c r="ONI20" s="934"/>
      <c r="ONJ20" s="934"/>
      <c r="ONK20" s="934"/>
      <c r="ONL20" s="934"/>
      <c r="ONM20" s="934"/>
      <c r="ONN20" s="934"/>
      <c r="ONO20" s="934"/>
      <c r="ONP20" s="934"/>
      <c r="ONQ20" s="934"/>
      <c r="ONR20" s="934"/>
      <c r="ONS20" s="934"/>
      <c r="ONT20" s="934"/>
      <c r="ONU20" s="934"/>
      <c r="ONV20" s="934"/>
      <c r="ONW20" s="934"/>
      <c r="ONX20" s="934"/>
      <c r="ONY20" s="934"/>
      <c r="ONZ20" s="934"/>
      <c r="OOA20" s="934"/>
      <c r="OOB20" s="934"/>
      <c r="OOC20" s="934"/>
      <c r="OOD20" s="934"/>
      <c r="OOE20" s="934"/>
      <c r="OOF20" s="934"/>
      <c r="OOG20" s="934"/>
      <c r="OOH20" s="934"/>
      <c r="OOI20" s="934"/>
      <c r="OOJ20" s="934"/>
      <c r="OOK20" s="934"/>
      <c r="OOL20" s="934"/>
      <c r="OOM20" s="934"/>
      <c r="OON20" s="934"/>
      <c r="OOO20" s="934"/>
      <c r="OOP20" s="934"/>
      <c r="OOQ20" s="934"/>
      <c r="OOR20" s="934"/>
      <c r="OOS20" s="934"/>
      <c r="OOT20" s="934"/>
      <c r="OOU20" s="934"/>
      <c r="OOV20" s="934"/>
      <c r="OOW20" s="934"/>
      <c r="OOX20" s="934"/>
      <c r="OOY20" s="934"/>
      <c r="OOZ20" s="934"/>
      <c r="OPA20" s="934"/>
      <c r="OPB20" s="934"/>
      <c r="OPC20" s="934"/>
      <c r="OPD20" s="934"/>
      <c r="OPE20" s="934"/>
      <c r="OPF20" s="934"/>
      <c r="OPG20" s="934"/>
      <c r="OPH20" s="934"/>
      <c r="OPI20" s="934"/>
      <c r="OPJ20" s="934"/>
      <c r="OPK20" s="934"/>
      <c r="OPL20" s="934"/>
      <c r="OPM20" s="934"/>
      <c r="OPN20" s="934"/>
      <c r="OPO20" s="934"/>
      <c r="OPP20" s="934"/>
      <c r="OPQ20" s="934"/>
      <c r="OPR20" s="934"/>
      <c r="OPS20" s="934"/>
      <c r="OPT20" s="934"/>
      <c r="OPU20" s="934"/>
      <c r="OPV20" s="934"/>
      <c r="OPW20" s="934"/>
      <c r="OPX20" s="934"/>
      <c r="OPY20" s="934"/>
      <c r="OPZ20" s="934"/>
      <c r="OQA20" s="934"/>
      <c r="OQB20" s="934"/>
      <c r="OQC20" s="934"/>
      <c r="OQD20" s="934"/>
      <c r="OQE20" s="934"/>
      <c r="OQF20" s="934"/>
      <c r="OQG20" s="934"/>
      <c r="OQH20" s="934"/>
      <c r="OQI20" s="934"/>
      <c r="OQJ20" s="934"/>
      <c r="OQK20" s="934"/>
      <c r="OQL20" s="934"/>
      <c r="OQM20" s="934"/>
      <c r="OQN20" s="934"/>
      <c r="OQO20" s="934"/>
      <c r="OQP20" s="934"/>
      <c r="OQQ20" s="934"/>
      <c r="OQR20" s="934"/>
      <c r="OQS20" s="934"/>
      <c r="OQT20" s="934"/>
      <c r="OQU20" s="934"/>
      <c r="OQV20" s="934"/>
      <c r="OQW20" s="934"/>
      <c r="OQX20" s="934"/>
      <c r="OQY20" s="934"/>
      <c r="OQZ20" s="934"/>
      <c r="ORA20" s="934"/>
      <c r="ORB20" s="934"/>
      <c r="ORC20" s="934"/>
      <c r="ORD20" s="934"/>
      <c r="ORE20" s="934"/>
      <c r="ORF20" s="934"/>
      <c r="ORG20" s="934"/>
      <c r="ORH20" s="934"/>
      <c r="ORI20" s="934"/>
      <c r="ORJ20" s="934"/>
      <c r="ORK20" s="934"/>
      <c r="ORL20" s="934"/>
      <c r="ORM20" s="934"/>
      <c r="ORN20" s="934"/>
      <c r="ORO20" s="934"/>
      <c r="ORP20" s="934"/>
      <c r="ORQ20" s="934"/>
      <c r="ORR20" s="934"/>
      <c r="ORS20" s="934"/>
      <c r="ORT20" s="934"/>
      <c r="ORU20" s="934"/>
      <c r="ORV20" s="934"/>
      <c r="ORW20" s="934"/>
      <c r="ORX20" s="934"/>
      <c r="ORY20" s="934"/>
      <c r="ORZ20" s="934"/>
      <c r="OSA20" s="934"/>
      <c r="OSB20" s="934"/>
      <c r="OSC20" s="934"/>
      <c r="OSD20" s="934"/>
      <c r="OSE20" s="934"/>
      <c r="OSF20" s="934"/>
      <c r="OSG20" s="934"/>
      <c r="OSH20" s="934"/>
      <c r="OSI20" s="934"/>
      <c r="OSJ20" s="934"/>
      <c r="OSK20" s="934"/>
      <c r="OSL20" s="934"/>
      <c r="OSM20" s="934"/>
      <c r="OSN20" s="934"/>
      <c r="OSO20" s="934"/>
      <c r="OSP20" s="934"/>
      <c r="OSQ20" s="934"/>
      <c r="OSR20" s="934"/>
      <c r="OSS20" s="934"/>
      <c r="OST20" s="934"/>
      <c r="OSU20" s="934"/>
      <c r="OSV20" s="934"/>
      <c r="OSW20" s="934"/>
      <c r="OSX20" s="934"/>
      <c r="OSY20" s="934"/>
      <c r="OSZ20" s="934"/>
      <c r="OTA20" s="934"/>
      <c r="OTB20" s="934"/>
      <c r="OTC20" s="934"/>
      <c r="OTD20" s="934"/>
      <c r="OTE20" s="934"/>
      <c r="OTF20" s="934"/>
      <c r="OTG20" s="934"/>
      <c r="OTH20" s="934"/>
      <c r="OTI20" s="934"/>
      <c r="OTJ20" s="934"/>
      <c r="OTK20" s="934"/>
      <c r="OTL20" s="934"/>
      <c r="OTM20" s="934"/>
      <c r="OTN20" s="934"/>
      <c r="OTO20" s="934"/>
      <c r="OTP20" s="934"/>
      <c r="OTQ20" s="934"/>
      <c r="OTR20" s="934"/>
      <c r="OTS20" s="934"/>
      <c r="OTT20" s="934"/>
      <c r="OTU20" s="934"/>
      <c r="OTV20" s="934"/>
      <c r="OTW20" s="934"/>
      <c r="OTX20" s="934"/>
      <c r="OTY20" s="934"/>
      <c r="OTZ20" s="934"/>
      <c r="OUA20" s="934"/>
      <c r="OUB20" s="934"/>
      <c r="OUC20" s="934"/>
      <c r="OUD20" s="934"/>
      <c r="OUE20" s="934"/>
      <c r="OUF20" s="934"/>
      <c r="OUG20" s="934"/>
      <c r="OUH20" s="934"/>
      <c r="OUI20" s="934"/>
      <c r="OUJ20" s="934"/>
      <c r="OUK20" s="934"/>
      <c r="OUL20" s="934"/>
      <c r="OUM20" s="934"/>
      <c r="OUN20" s="934"/>
      <c r="OUO20" s="934"/>
      <c r="OUP20" s="934"/>
      <c r="OUQ20" s="934"/>
      <c r="OUR20" s="934"/>
      <c r="OUS20" s="934"/>
      <c r="OUT20" s="934"/>
      <c r="OUU20" s="934"/>
      <c r="OUV20" s="934"/>
      <c r="OUW20" s="934"/>
      <c r="OUX20" s="934"/>
      <c r="OUY20" s="934"/>
      <c r="OUZ20" s="934"/>
      <c r="OVA20" s="934"/>
      <c r="OVB20" s="934"/>
      <c r="OVC20" s="934"/>
      <c r="OVD20" s="934"/>
      <c r="OVE20" s="934"/>
      <c r="OVF20" s="934"/>
      <c r="OVG20" s="934"/>
      <c r="OVH20" s="934"/>
      <c r="OVI20" s="934"/>
      <c r="OVJ20" s="934"/>
      <c r="OVK20" s="934"/>
      <c r="OVL20" s="934"/>
      <c r="OVM20" s="934"/>
      <c r="OVN20" s="934"/>
      <c r="OVO20" s="934"/>
      <c r="OVP20" s="934"/>
      <c r="OVQ20" s="934"/>
      <c r="OVR20" s="934"/>
      <c r="OVS20" s="934"/>
      <c r="OVT20" s="934"/>
      <c r="OVU20" s="934"/>
      <c r="OVV20" s="934"/>
      <c r="OVW20" s="934"/>
      <c r="OVX20" s="934"/>
      <c r="OVY20" s="934"/>
      <c r="OVZ20" s="934"/>
      <c r="OWA20" s="934"/>
      <c r="OWB20" s="934"/>
      <c r="OWC20" s="934"/>
      <c r="OWD20" s="934"/>
      <c r="OWE20" s="934"/>
      <c r="OWF20" s="934"/>
      <c r="OWG20" s="934"/>
      <c r="OWH20" s="934"/>
      <c r="OWI20" s="934"/>
      <c r="OWJ20" s="934"/>
      <c r="OWK20" s="934"/>
      <c r="OWL20" s="934"/>
      <c r="OWM20" s="934"/>
      <c r="OWN20" s="934"/>
      <c r="OWO20" s="934"/>
      <c r="OWP20" s="934"/>
      <c r="OWQ20" s="934"/>
      <c r="OWR20" s="934"/>
      <c r="OWS20" s="934"/>
      <c r="OWT20" s="934"/>
      <c r="OWU20" s="934"/>
      <c r="OWV20" s="934"/>
      <c r="OWW20" s="934"/>
      <c r="OWX20" s="934"/>
      <c r="OWY20" s="934"/>
      <c r="OWZ20" s="934"/>
      <c r="OXA20" s="934"/>
      <c r="OXB20" s="934"/>
      <c r="OXC20" s="934"/>
      <c r="OXD20" s="934"/>
      <c r="OXE20" s="934"/>
      <c r="OXF20" s="934"/>
      <c r="OXG20" s="934"/>
      <c r="OXH20" s="934"/>
      <c r="OXI20" s="934"/>
      <c r="OXJ20" s="934"/>
      <c r="OXK20" s="934"/>
      <c r="OXL20" s="934"/>
      <c r="OXM20" s="934"/>
      <c r="OXN20" s="934"/>
      <c r="OXO20" s="934"/>
      <c r="OXP20" s="934"/>
      <c r="OXQ20" s="934"/>
      <c r="OXR20" s="934"/>
      <c r="OXS20" s="934"/>
      <c r="OXT20" s="934"/>
      <c r="OXU20" s="934"/>
      <c r="OXV20" s="934"/>
      <c r="OXW20" s="934"/>
      <c r="OXX20" s="934"/>
      <c r="OXY20" s="934"/>
      <c r="OXZ20" s="934"/>
      <c r="OYA20" s="934"/>
      <c r="OYB20" s="934"/>
      <c r="OYC20" s="934"/>
      <c r="OYD20" s="934"/>
      <c r="OYE20" s="934"/>
      <c r="OYF20" s="934"/>
      <c r="OYG20" s="934"/>
      <c r="OYH20" s="934"/>
      <c r="OYI20" s="934"/>
      <c r="OYJ20" s="934"/>
      <c r="OYK20" s="934"/>
      <c r="OYL20" s="934"/>
      <c r="OYM20" s="934"/>
      <c r="OYN20" s="934"/>
      <c r="OYO20" s="934"/>
      <c r="OYP20" s="934"/>
      <c r="OYQ20" s="934"/>
      <c r="OYR20" s="934"/>
      <c r="OYS20" s="934"/>
      <c r="OYT20" s="934"/>
      <c r="OYU20" s="934"/>
      <c r="OYV20" s="934"/>
      <c r="OYW20" s="934"/>
      <c r="OYX20" s="934"/>
      <c r="OYY20" s="934"/>
      <c r="OYZ20" s="934"/>
      <c r="OZA20" s="934"/>
      <c r="OZB20" s="934"/>
      <c r="OZC20" s="934"/>
      <c r="OZD20" s="934"/>
      <c r="OZE20" s="934"/>
      <c r="OZF20" s="934"/>
      <c r="OZG20" s="934"/>
      <c r="OZH20" s="934"/>
      <c r="OZI20" s="934"/>
      <c r="OZJ20" s="934"/>
      <c r="OZK20" s="934"/>
      <c r="OZL20" s="934"/>
      <c r="OZM20" s="934"/>
      <c r="OZN20" s="934"/>
      <c r="OZO20" s="934"/>
      <c r="OZP20" s="934"/>
      <c r="OZQ20" s="934"/>
      <c r="OZR20" s="934"/>
      <c r="OZS20" s="934"/>
      <c r="OZT20" s="934"/>
      <c r="OZU20" s="934"/>
      <c r="OZV20" s="934"/>
      <c r="OZW20" s="934"/>
      <c r="OZX20" s="934"/>
      <c r="OZY20" s="934"/>
      <c r="OZZ20" s="934"/>
      <c r="PAA20" s="934"/>
      <c r="PAB20" s="934"/>
      <c r="PAC20" s="934"/>
      <c r="PAD20" s="934"/>
      <c r="PAE20" s="934"/>
      <c r="PAF20" s="934"/>
      <c r="PAG20" s="934"/>
      <c r="PAH20" s="934"/>
      <c r="PAI20" s="934"/>
      <c r="PAJ20" s="934"/>
      <c r="PAK20" s="934"/>
      <c r="PAL20" s="934"/>
      <c r="PAM20" s="934"/>
      <c r="PAN20" s="934"/>
      <c r="PAO20" s="934"/>
      <c r="PAP20" s="934"/>
      <c r="PAQ20" s="934"/>
      <c r="PAR20" s="934"/>
      <c r="PAS20" s="934"/>
      <c r="PAT20" s="934"/>
      <c r="PAU20" s="934"/>
      <c r="PAV20" s="934"/>
      <c r="PAW20" s="934"/>
      <c r="PAX20" s="934"/>
      <c r="PAY20" s="934"/>
      <c r="PAZ20" s="934"/>
      <c r="PBA20" s="934"/>
      <c r="PBB20" s="934"/>
      <c r="PBC20" s="934"/>
      <c r="PBD20" s="934"/>
      <c r="PBE20" s="934"/>
      <c r="PBF20" s="934"/>
      <c r="PBG20" s="934"/>
      <c r="PBH20" s="934"/>
      <c r="PBI20" s="934"/>
      <c r="PBJ20" s="934"/>
      <c r="PBK20" s="934"/>
      <c r="PBL20" s="934"/>
      <c r="PBM20" s="934"/>
      <c r="PBN20" s="934"/>
      <c r="PBO20" s="934"/>
      <c r="PBP20" s="934"/>
      <c r="PBQ20" s="934"/>
      <c r="PBR20" s="934"/>
      <c r="PBS20" s="934"/>
      <c r="PBT20" s="934"/>
      <c r="PBU20" s="934"/>
      <c r="PBV20" s="934"/>
      <c r="PBW20" s="934"/>
      <c r="PBX20" s="934"/>
      <c r="PBY20" s="934"/>
      <c r="PBZ20" s="934"/>
      <c r="PCA20" s="934"/>
      <c r="PCB20" s="934"/>
      <c r="PCC20" s="934"/>
      <c r="PCD20" s="934"/>
      <c r="PCE20" s="934"/>
      <c r="PCF20" s="934"/>
      <c r="PCG20" s="934"/>
      <c r="PCH20" s="934"/>
      <c r="PCI20" s="934"/>
      <c r="PCJ20" s="934"/>
      <c r="PCK20" s="934"/>
      <c r="PCL20" s="934"/>
      <c r="PCM20" s="934"/>
      <c r="PCN20" s="934"/>
      <c r="PCO20" s="934"/>
      <c r="PCP20" s="934"/>
      <c r="PCQ20" s="934"/>
      <c r="PCR20" s="934"/>
      <c r="PCS20" s="934"/>
      <c r="PCT20" s="934"/>
      <c r="PCU20" s="934"/>
      <c r="PCV20" s="934"/>
      <c r="PCW20" s="934"/>
      <c r="PCX20" s="934"/>
      <c r="PCY20" s="934"/>
      <c r="PCZ20" s="934"/>
      <c r="PDA20" s="934"/>
      <c r="PDB20" s="934"/>
      <c r="PDC20" s="934"/>
      <c r="PDD20" s="934"/>
      <c r="PDE20" s="934"/>
      <c r="PDF20" s="934"/>
      <c r="PDG20" s="934"/>
      <c r="PDH20" s="934"/>
      <c r="PDI20" s="934"/>
      <c r="PDJ20" s="934"/>
      <c r="PDK20" s="934"/>
      <c r="PDL20" s="934"/>
      <c r="PDM20" s="934"/>
      <c r="PDN20" s="934"/>
      <c r="PDO20" s="934"/>
      <c r="PDP20" s="934"/>
      <c r="PDQ20" s="934"/>
      <c r="PDR20" s="934"/>
      <c r="PDS20" s="934"/>
      <c r="PDT20" s="934"/>
      <c r="PDU20" s="934"/>
      <c r="PDV20" s="934"/>
      <c r="PDW20" s="934"/>
      <c r="PDX20" s="934"/>
      <c r="PDY20" s="934"/>
      <c r="PDZ20" s="934"/>
      <c r="PEA20" s="934"/>
      <c r="PEB20" s="934"/>
      <c r="PEC20" s="934"/>
      <c r="PED20" s="934"/>
      <c r="PEE20" s="934"/>
      <c r="PEF20" s="934"/>
      <c r="PEG20" s="934"/>
      <c r="PEH20" s="934"/>
      <c r="PEI20" s="934"/>
      <c r="PEJ20" s="934"/>
      <c r="PEK20" s="934"/>
      <c r="PEL20" s="934"/>
      <c r="PEM20" s="934"/>
      <c r="PEN20" s="934"/>
      <c r="PEO20" s="934"/>
      <c r="PEP20" s="934"/>
      <c r="PEQ20" s="934"/>
      <c r="PER20" s="934"/>
      <c r="PES20" s="934"/>
      <c r="PET20" s="934"/>
      <c r="PEU20" s="934"/>
      <c r="PEV20" s="934"/>
      <c r="PEW20" s="934"/>
      <c r="PEX20" s="934"/>
      <c r="PEY20" s="934"/>
      <c r="PEZ20" s="934"/>
      <c r="PFA20" s="934"/>
      <c r="PFB20" s="934"/>
      <c r="PFC20" s="934"/>
      <c r="PFD20" s="934"/>
      <c r="PFE20" s="934"/>
      <c r="PFF20" s="934"/>
      <c r="PFG20" s="934"/>
      <c r="PFH20" s="934"/>
      <c r="PFI20" s="934"/>
      <c r="PFJ20" s="934"/>
      <c r="PFK20" s="934"/>
      <c r="PFL20" s="934"/>
      <c r="PFM20" s="934"/>
      <c r="PFN20" s="934"/>
      <c r="PFO20" s="934"/>
      <c r="PFP20" s="934"/>
      <c r="PFQ20" s="934"/>
      <c r="PFR20" s="934"/>
      <c r="PFS20" s="934"/>
      <c r="PFT20" s="934"/>
      <c r="PFU20" s="934"/>
      <c r="PFV20" s="934"/>
      <c r="PFW20" s="934"/>
      <c r="PFX20" s="934"/>
      <c r="PFY20" s="934"/>
      <c r="PFZ20" s="934"/>
      <c r="PGA20" s="934"/>
      <c r="PGB20" s="934"/>
      <c r="PGC20" s="934"/>
      <c r="PGD20" s="934"/>
      <c r="PGE20" s="934"/>
      <c r="PGF20" s="934"/>
      <c r="PGG20" s="934"/>
      <c r="PGH20" s="934"/>
      <c r="PGI20" s="934"/>
      <c r="PGJ20" s="934"/>
      <c r="PGK20" s="934"/>
      <c r="PGL20" s="934"/>
      <c r="PGM20" s="934"/>
      <c r="PGN20" s="934"/>
      <c r="PGO20" s="934"/>
      <c r="PGP20" s="934"/>
      <c r="PGQ20" s="934"/>
      <c r="PGR20" s="934"/>
      <c r="PGS20" s="934"/>
      <c r="PGT20" s="934"/>
      <c r="PGU20" s="934"/>
      <c r="PGV20" s="934"/>
      <c r="PGW20" s="934"/>
      <c r="PGX20" s="934"/>
      <c r="PGY20" s="934"/>
      <c r="PGZ20" s="934"/>
      <c r="PHA20" s="934"/>
      <c r="PHB20" s="934"/>
      <c r="PHC20" s="934"/>
      <c r="PHD20" s="934"/>
      <c r="PHE20" s="934"/>
      <c r="PHF20" s="934"/>
      <c r="PHG20" s="934"/>
      <c r="PHH20" s="934"/>
      <c r="PHI20" s="934"/>
      <c r="PHJ20" s="934"/>
      <c r="PHK20" s="934"/>
      <c r="PHL20" s="934"/>
      <c r="PHM20" s="934"/>
      <c r="PHN20" s="934"/>
      <c r="PHO20" s="934"/>
      <c r="PHP20" s="934"/>
      <c r="PHQ20" s="934"/>
      <c r="PHR20" s="934"/>
      <c r="PHS20" s="934"/>
      <c r="PHT20" s="934"/>
      <c r="PHU20" s="934"/>
      <c r="PHV20" s="934"/>
      <c r="PHW20" s="934"/>
      <c r="PHX20" s="934"/>
      <c r="PHY20" s="934"/>
      <c r="PHZ20" s="934"/>
      <c r="PIA20" s="934"/>
      <c r="PIB20" s="934"/>
      <c r="PIC20" s="934"/>
      <c r="PID20" s="934"/>
      <c r="PIE20" s="934"/>
      <c r="PIF20" s="934"/>
      <c r="PIG20" s="934"/>
      <c r="PIH20" s="934"/>
      <c r="PII20" s="934"/>
      <c r="PIJ20" s="934"/>
      <c r="PIK20" s="934"/>
      <c r="PIL20" s="934"/>
      <c r="PIM20" s="934"/>
      <c r="PIN20" s="934"/>
      <c r="PIO20" s="934"/>
      <c r="PIP20" s="934"/>
      <c r="PIQ20" s="934"/>
      <c r="PIR20" s="934"/>
      <c r="PIS20" s="934"/>
      <c r="PIT20" s="934"/>
      <c r="PIU20" s="934"/>
      <c r="PIV20" s="934"/>
      <c r="PIW20" s="934"/>
      <c r="PIX20" s="934"/>
      <c r="PIY20" s="934"/>
      <c r="PIZ20" s="934"/>
      <c r="PJA20" s="934"/>
      <c r="PJB20" s="934"/>
      <c r="PJC20" s="934"/>
      <c r="PJD20" s="934"/>
      <c r="PJE20" s="934"/>
      <c r="PJF20" s="934"/>
      <c r="PJG20" s="934"/>
      <c r="PJH20" s="934"/>
      <c r="PJI20" s="934"/>
      <c r="PJJ20" s="934"/>
      <c r="PJK20" s="934"/>
      <c r="PJL20" s="934"/>
      <c r="PJM20" s="934"/>
      <c r="PJN20" s="934"/>
      <c r="PJO20" s="934"/>
      <c r="PJP20" s="934"/>
      <c r="PJQ20" s="934"/>
      <c r="PJR20" s="934"/>
      <c r="PJS20" s="934"/>
      <c r="PJT20" s="934"/>
      <c r="PJU20" s="934"/>
      <c r="PJV20" s="934"/>
      <c r="PJW20" s="934"/>
      <c r="PJX20" s="934"/>
      <c r="PJY20" s="934"/>
      <c r="PJZ20" s="934"/>
      <c r="PKA20" s="934"/>
      <c r="PKB20" s="934"/>
      <c r="PKC20" s="934"/>
      <c r="PKD20" s="934"/>
      <c r="PKE20" s="934"/>
      <c r="PKF20" s="934"/>
      <c r="PKG20" s="934"/>
      <c r="PKH20" s="934"/>
      <c r="PKI20" s="934"/>
      <c r="PKJ20" s="934"/>
      <c r="PKK20" s="934"/>
      <c r="PKL20" s="934"/>
      <c r="PKM20" s="934"/>
      <c r="PKN20" s="934"/>
      <c r="PKO20" s="934"/>
      <c r="PKP20" s="934"/>
      <c r="PKQ20" s="934"/>
      <c r="PKR20" s="934"/>
      <c r="PKS20" s="934"/>
      <c r="PKT20" s="934"/>
      <c r="PKU20" s="934"/>
      <c r="PKV20" s="934"/>
      <c r="PKW20" s="934"/>
      <c r="PKX20" s="934"/>
      <c r="PKY20" s="934"/>
      <c r="PKZ20" s="934"/>
      <c r="PLA20" s="934"/>
      <c r="PLB20" s="934"/>
      <c r="PLC20" s="934"/>
      <c r="PLD20" s="934"/>
      <c r="PLE20" s="934"/>
      <c r="PLF20" s="934"/>
      <c r="PLG20" s="934"/>
      <c r="PLH20" s="934"/>
      <c r="PLI20" s="934"/>
      <c r="PLJ20" s="934"/>
      <c r="PLK20" s="934"/>
      <c r="PLL20" s="934"/>
      <c r="PLM20" s="934"/>
      <c r="PLN20" s="934"/>
      <c r="PLO20" s="934"/>
      <c r="PLP20" s="934"/>
      <c r="PLQ20" s="934"/>
      <c r="PLR20" s="934"/>
      <c r="PLS20" s="934"/>
      <c r="PLT20" s="934"/>
      <c r="PLU20" s="934"/>
      <c r="PLV20" s="934"/>
      <c r="PLW20" s="934"/>
      <c r="PLX20" s="934"/>
      <c r="PLY20" s="934"/>
      <c r="PLZ20" s="934"/>
      <c r="PMA20" s="934"/>
      <c r="PMB20" s="934"/>
      <c r="PMC20" s="934"/>
      <c r="PMD20" s="934"/>
      <c r="PME20" s="934"/>
      <c r="PMF20" s="934"/>
      <c r="PMG20" s="934"/>
      <c r="PMH20" s="934"/>
      <c r="PMI20" s="934"/>
      <c r="PMJ20" s="934"/>
      <c r="PMK20" s="934"/>
      <c r="PML20" s="934"/>
      <c r="PMM20" s="934"/>
      <c r="PMN20" s="934"/>
      <c r="PMO20" s="934"/>
      <c r="PMP20" s="934"/>
      <c r="PMQ20" s="934"/>
      <c r="PMR20" s="934"/>
      <c r="PMS20" s="934"/>
      <c r="PMT20" s="934"/>
      <c r="PMU20" s="934"/>
      <c r="PMV20" s="934"/>
      <c r="PMW20" s="934"/>
      <c r="PMX20" s="934"/>
      <c r="PMY20" s="934"/>
      <c r="PMZ20" s="934"/>
      <c r="PNA20" s="934"/>
      <c r="PNB20" s="934"/>
      <c r="PNC20" s="934"/>
      <c r="PND20" s="934"/>
      <c r="PNE20" s="934"/>
      <c r="PNF20" s="934"/>
      <c r="PNG20" s="934"/>
      <c r="PNH20" s="934"/>
      <c r="PNI20" s="934"/>
      <c r="PNJ20" s="934"/>
      <c r="PNK20" s="934"/>
      <c r="PNL20" s="934"/>
      <c r="PNM20" s="934"/>
      <c r="PNN20" s="934"/>
      <c r="PNO20" s="934"/>
      <c r="PNP20" s="934"/>
      <c r="PNQ20" s="934"/>
      <c r="PNR20" s="934"/>
      <c r="PNS20" s="934"/>
      <c r="PNT20" s="934"/>
      <c r="PNU20" s="934"/>
      <c r="PNV20" s="934"/>
      <c r="PNW20" s="934"/>
      <c r="PNX20" s="934"/>
      <c r="PNY20" s="934"/>
      <c r="PNZ20" s="934"/>
      <c r="POA20" s="934"/>
      <c r="POB20" s="934"/>
      <c r="POC20" s="934"/>
      <c r="POD20" s="934"/>
      <c r="POE20" s="934"/>
      <c r="POF20" s="934"/>
      <c r="POG20" s="934"/>
      <c r="POH20" s="934"/>
      <c r="POI20" s="934"/>
      <c r="POJ20" s="934"/>
      <c r="POK20" s="934"/>
      <c r="POL20" s="934"/>
      <c r="POM20" s="934"/>
      <c r="PON20" s="934"/>
      <c r="POO20" s="934"/>
      <c r="POP20" s="934"/>
      <c r="POQ20" s="934"/>
      <c r="POR20" s="934"/>
      <c r="POS20" s="934"/>
      <c r="POT20" s="934"/>
      <c r="POU20" s="934"/>
      <c r="POV20" s="934"/>
      <c r="POW20" s="934"/>
      <c r="POX20" s="934"/>
      <c r="POY20" s="934"/>
      <c r="POZ20" s="934"/>
      <c r="PPA20" s="934"/>
      <c r="PPB20" s="934"/>
      <c r="PPC20" s="934"/>
      <c r="PPD20" s="934"/>
      <c r="PPE20" s="934"/>
      <c r="PPF20" s="934"/>
      <c r="PPG20" s="934"/>
      <c r="PPH20" s="934"/>
      <c r="PPI20" s="934"/>
      <c r="PPJ20" s="934"/>
      <c r="PPK20" s="934"/>
      <c r="PPL20" s="934"/>
      <c r="PPM20" s="934"/>
      <c r="PPN20" s="934"/>
      <c r="PPO20" s="934"/>
      <c r="PPP20" s="934"/>
      <c r="PPQ20" s="934"/>
      <c r="PPR20" s="934"/>
      <c r="PPS20" s="934"/>
      <c r="PPT20" s="934"/>
      <c r="PPU20" s="934"/>
      <c r="PPV20" s="934"/>
      <c r="PPW20" s="934"/>
      <c r="PPX20" s="934"/>
      <c r="PPY20" s="934"/>
      <c r="PPZ20" s="934"/>
      <c r="PQA20" s="934"/>
      <c r="PQB20" s="934"/>
      <c r="PQC20" s="934"/>
      <c r="PQD20" s="934"/>
      <c r="PQE20" s="934"/>
      <c r="PQF20" s="934"/>
      <c r="PQG20" s="934"/>
      <c r="PQH20" s="934"/>
      <c r="PQI20" s="934"/>
      <c r="PQJ20" s="934"/>
      <c r="PQK20" s="934"/>
      <c r="PQL20" s="934"/>
      <c r="PQM20" s="934"/>
      <c r="PQN20" s="934"/>
      <c r="PQO20" s="934"/>
      <c r="PQP20" s="934"/>
      <c r="PQQ20" s="934"/>
      <c r="PQR20" s="934"/>
      <c r="PQS20" s="934"/>
      <c r="PQT20" s="934"/>
      <c r="PQU20" s="934"/>
      <c r="PQV20" s="934"/>
      <c r="PQW20" s="934"/>
      <c r="PQX20" s="934"/>
      <c r="PQY20" s="934"/>
      <c r="PQZ20" s="934"/>
      <c r="PRA20" s="934"/>
      <c r="PRB20" s="934"/>
      <c r="PRC20" s="934"/>
      <c r="PRD20" s="934"/>
      <c r="PRE20" s="934"/>
      <c r="PRF20" s="934"/>
      <c r="PRG20" s="934"/>
      <c r="PRH20" s="934"/>
      <c r="PRI20" s="934"/>
      <c r="PRJ20" s="934"/>
      <c r="PRK20" s="934"/>
      <c r="PRL20" s="934"/>
      <c r="PRM20" s="934"/>
      <c r="PRN20" s="934"/>
      <c r="PRO20" s="934"/>
      <c r="PRP20" s="934"/>
      <c r="PRQ20" s="934"/>
      <c r="PRR20" s="934"/>
      <c r="PRS20" s="934"/>
      <c r="PRT20" s="934"/>
      <c r="PRU20" s="934"/>
      <c r="PRV20" s="934"/>
      <c r="PRW20" s="934"/>
      <c r="PRX20" s="934"/>
      <c r="PRY20" s="934"/>
      <c r="PRZ20" s="934"/>
      <c r="PSA20" s="934"/>
      <c r="PSB20" s="934"/>
      <c r="PSC20" s="934"/>
      <c r="PSD20" s="934"/>
      <c r="PSE20" s="934"/>
      <c r="PSF20" s="934"/>
      <c r="PSG20" s="934"/>
      <c r="PSH20" s="934"/>
      <c r="PSI20" s="934"/>
      <c r="PSJ20" s="934"/>
      <c r="PSK20" s="934"/>
      <c r="PSL20" s="934"/>
      <c r="PSM20" s="934"/>
      <c r="PSN20" s="934"/>
      <c r="PSO20" s="934"/>
      <c r="PSP20" s="934"/>
      <c r="PSQ20" s="934"/>
      <c r="PSR20" s="934"/>
      <c r="PSS20" s="934"/>
      <c r="PST20" s="934"/>
      <c r="PSU20" s="934"/>
      <c r="PSV20" s="934"/>
      <c r="PSW20" s="934"/>
      <c r="PSX20" s="934"/>
      <c r="PSY20" s="934"/>
      <c r="PSZ20" s="934"/>
      <c r="PTA20" s="934"/>
      <c r="PTB20" s="934"/>
      <c r="PTC20" s="934"/>
      <c r="PTD20" s="934"/>
      <c r="PTE20" s="934"/>
      <c r="PTF20" s="934"/>
      <c r="PTG20" s="934"/>
      <c r="PTH20" s="934"/>
      <c r="PTI20" s="934"/>
      <c r="PTJ20" s="934"/>
      <c r="PTK20" s="934"/>
      <c r="PTL20" s="934"/>
      <c r="PTM20" s="934"/>
      <c r="PTN20" s="934"/>
      <c r="PTO20" s="934"/>
      <c r="PTP20" s="934"/>
      <c r="PTQ20" s="934"/>
      <c r="PTR20" s="934"/>
      <c r="PTS20" s="934"/>
      <c r="PTT20" s="934"/>
      <c r="PTU20" s="934"/>
      <c r="PTV20" s="934"/>
      <c r="PTW20" s="934"/>
      <c r="PTX20" s="934"/>
      <c r="PTY20" s="934"/>
      <c r="PTZ20" s="934"/>
      <c r="PUA20" s="934"/>
      <c r="PUB20" s="934"/>
      <c r="PUC20" s="934"/>
      <c r="PUD20" s="934"/>
      <c r="PUE20" s="934"/>
      <c r="PUF20" s="934"/>
      <c r="PUG20" s="934"/>
      <c r="PUH20" s="934"/>
      <c r="PUI20" s="934"/>
      <c r="PUJ20" s="934"/>
      <c r="PUK20" s="934"/>
      <c r="PUL20" s="934"/>
      <c r="PUM20" s="934"/>
      <c r="PUN20" s="934"/>
      <c r="PUO20" s="934"/>
      <c r="PUP20" s="934"/>
      <c r="PUQ20" s="934"/>
      <c r="PUR20" s="934"/>
      <c r="PUS20" s="934"/>
      <c r="PUT20" s="934"/>
      <c r="PUU20" s="934"/>
      <c r="PUV20" s="934"/>
      <c r="PUW20" s="934"/>
      <c r="PUX20" s="934"/>
      <c r="PUY20" s="934"/>
      <c r="PUZ20" s="934"/>
      <c r="PVA20" s="934"/>
      <c r="PVB20" s="934"/>
      <c r="PVC20" s="934"/>
      <c r="PVD20" s="934"/>
      <c r="PVE20" s="934"/>
      <c r="PVF20" s="934"/>
      <c r="PVG20" s="934"/>
      <c r="PVH20" s="934"/>
      <c r="PVI20" s="934"/>
      <c r="PVJ20" s="934"/>
      <c r="PVK20" s="934"/>
      <c r="PVL20" s="934"/>
      <c r="PVM20" s="934"/>
      <c r="PVN20" s="934"/>
      <c r="PVO20" s="934"/>
      <c r="PVP20" s="934"/>
      <c r="PVQ20" s="934"/>
      <c r="PVR20" s="934"/>
      <c r="PVS20" s="934"/>
      <c r="PVT20" s="934"/>
      <c r="PVU20" s="934"/>
      <c r="PVV20" s="934"/>
      <c r="PVW20" s="934"/>
      <c r="PVX20" s="934"/>
      <c r="PVY20" s="934"/>
      <c r="PVZ20" s="934"/>
      <c r="PWA20" s="934"/>
      <c r="PWB20" s="934"/>
      <c r="PWC20" s="934"/>
      <c r="PWD20" s="934"/>
      <c r="PWE20" s="934"/>
      <c r="PWF20" s="934"/>
      <c r="PWG20" s="934"/>
      <c r="PWH20" s="934"/>
      <c r="PWI20" s="934"/>
      <c r="PWJ20" s="934"/>
      <c r="PWK20" s="934"/>
      <c r="PWL20" s="934"/>
      <c r="PWM20" s="934"/>
      <c r="PWN20" s="934"/>
      <c r="PWO20" s="934"/>
      <c r="PWP20" s="934"/>
      <c r="PWQ20" s="934"/>
      <c r="PWR20" s="934"/>
      <c r="PWS20" s="934"/>
      <c r="PWT20" s="934"/>
      <c r="PWU20" s="934"/>
      <c r="PWV20" s="934"/>
      <c r="PWW20" s="934"/>
      <c r="PWX20" s="934"/>
      <c r="PWY20" s="934"/>
      <c r="PWZ20" s="934"/>
      <c r="PXA20" s="934"/>
      <c r="PXB20" s="934"/>
      <c r="PXC20" s="934"/>
      <c r="PXD20" s="934"/>
      <c r="PXE20" s="934"/>
      <c r="PXF20" s="934"/>
      <c r="PXG20" s="934"/>
      <c r="PXH20" s="934"/>
      <c r="PXI20" s="934"/>
      <c r="PXJ20" s="934"/>
      <c r="PXK20" s="934"/>
      <c r="PXL20" s="934"/>
      <c r="PXM20" s="934"/>
      <c r="PXN20" s="934"/>
      <c r="PXO20" s="934"/>
      <c r="PXP20" s="934"/>
      <c r="PXQ20" s="934"/>
      <c r="PXR20" s="934"/>
      <c r="PXS20" s="934"/>
      <c r="PXT20" s="934"/>
      <c r="PXU20" s="934"/>
      <c r="PXV20" s="934"/>
      <c r="PXW20" s="934"/>
      <c r="PXX20" s="934"/>
      <c r="PXY20" s="934"/>
      <c r="PXZ20" s="934"/>
      <c r="PYA20" s="934"/>
      <c r="PYB20" s="934"/>
      <c r="PYC20" s="934"/>
      <c r="PYD20" s="934"/>
      <c r="PYE20" s="934"/>
      <c r="PYF20" s="934"/>
      <c r="PYG20" s="934"/>
      <c r="PYH20" s="934"/>
      <c r="PYI20" s="934"/>
      <c r="PYJ20" s="934"/>
      <c r="PYK20" s="934"/>
      <c r="PYL20" s="934"/>
      <c r="PYM20" s="934"/>
      <c r="PYN20" s="934"/>
      <c r="PYO20" s="934"/>
      <c r="PYP20" s="934"/>
      <c r="PYQ20" s="934"/>
      <c r="PYR20" s="934"/>
      <c r="PYS20" s="934"/>
      <c r="PYT20" s="934"/>
      <c r="PYU20" s="934"/>
      <c r="PYV20" s="934"/>
      <c r="PYW20" s="934"/>
      <c r="PYX20" s="934"/>
      <c r="PYY20" s="934"/>
      <c r="PYZ20" s="934"/>
      <c r="PZA20" s="934"/>
      <c r="PZB20" s="934"/>
      <c r="PZC20" s="934"/>
      <c r="PZD20" s="934"/>
      <c r="PZE20" s="934"/>
      <c r="PZF20" s="934"/>
      <c r="PZG20" s="934"/>
      <c r="PZH20" s="934"/>
      <c r="PZI20" s="934"/>
      <c r="PZJ20" s="934"/>
      <c r="PZK20" s="934"/>
      <c r="PZL20" s="934"/>
      <c r="PZM20" s="934"/>
      <c r="PZN20" s="934"/>
      <c r="PZO20" s="934"/>
      <c r="PZP20" s="934"/>
      <c r="PZQ20" s="934"/>
      <c r="PZR20" s="934"/>
      <c r="PZS20" s="934"/>
      <c r="PZT20" s="934"/>
      <c r="PZU20" s="934"/>
      <c r="PZV20" s="934"/>
      <c r="PZW20" s="934"/>
      <c r="PZX20" s="934"/>
      <c r="PZY20" s="934"/>
      <c r="PZZ20" s="934"/>
      <c r="QAA20" s="934"/>
      <c r="QAB20" s="934"/>
      <c r="QAC20" s="934"/>
      <c r="QAD20" s="934"/>
      <c r="QAE20" s="934"/>
      <c r="QAF20" s="934"/>
      <c r="QAG20" s="934"/>
      <c r="QAH20" s="934"/>
      <c r="QAI20" s="934"/>
      <c r="QAJ20" s="934"/>
      <c r="QAK20" s="934"/>
      <c r="QAL20" s="934"/>
      <c r="QAM20" s="934"/>
      <c r="QAN20" s="934"/>
      <c r="QAO20" s="934"/>
      <c r="QAP20" s="934"/>
      <c r="QAQ20" s="934"/>
      <c r="QAR20" s="934"/>
      <c r="QAS20" s="934"/>
      <c r="QAT20" s="934"/>
      <c r="QAU20" s="934"/>
      <c r="QAV20" s="934"/>
      <c r="QAW20" s="934"/>
      <c r="QAX20" s="934"/>
      <c r="QAY20" s="934"/>
      <c r="QAZ20" s="934"/>
      <c r="QBA20" s="934"/>
      <c r="QBB20" s="934"/>
      <c r="QBC20" s="934"/>
      <c r="QBD20" s="934"/>
      <c r="QBE20" s="934"/>
      <c r="QBF20" s="934"/>
      <c r="QBG20" s="934"/>
      <c r="QBH20" s="934"/>
      <c r="QBI20" s="934"/>
      <c r="QBJ20" s="934"/>
      <c r="QBK20" s="934"/>
      <c r="QBL20" s="934"/>
      <c r="QBM20" s="934"/>
      <c r="QBN20" s="934"/>
      <c r="QBO20" s="934"/>
      <c r="QBP20" s="934"/>
      <c r="QBQ20" s="934"/>
      <c r="QBR20" s="934"/>
      <c r="QBS20" s="934"/>
      <c r="QBT20" s="934"/>
      <c r="QBU20" s="934"/>
      <c r="QBV20" s="934"/>
      <c r="QBW20" s="934"/>
      <c r="QBX20" s="934"/>
      <c r="QBY20" s="934"/>
      <c r="QBZ20" s="934"/>
      <c r="QCA20" s="934"/>
      <c r="QCB20" s="934"/>
      <c r="QCC20" s="934"/>
      <c r="QCD20" s="934"/>
      <c r="QCE20" s="934"/>
      <c r="QCF20" s="934"/>
      <c r="QCG20" s="934"/>
      <c r="QCH20" s="934"/>
      <c r="QCI20" s="934"/>
      <c r="QCJ20" s="934"/>
      <c r="QCK20" s="934"/>
      <c r="QCL20" s="934"/>
      <c r="QCM20" s="934"/>
      <c r="QCN20" s="934"/>
      <c r="QCO20" s="934"/>
      <c r="QCP20" s="934"/>
      <c r="QCQ20" s="934"/>
      <c r="QCR20" s="934"/>
      <c r="QCS20" s="934"/>
      <c r="QCT20" s="934"/>
      <c r="QCU20" s="934"/>
      <c r="QCV20" s="934"/>
      <c r="QCW20" s="934"/>
      <c r="QCX20" s="934"/>
      <c r="QCY20" s="934"/>
      <c r="QCZ20" s="934"/>
      <c r="QDA20" s="934"/>
      <c r="QDB20" s="934"/>
      <c r="QDC20" s="934"/>
      <c r="QDD20" s="934"/>
      <c r="QDE20" s="934"/>
      <c r="QDF20" s="934"/>
      <c r="QDG20" s="934"/>
      <c r="QDH20" s="934"/>
      <c r="QDI20" s="934"/>
      <c r="QDJ20" s="934"/>
      <c r="QDK20" s="934"/>
      <c r="QDL20" s="934"/>
      <c r="QDM20" s="934"/>
      <c r="QDN20" s="934"/>
      <c r="QDO20" s="934"/>
      <c r="QDP20" s="934"/>
      <c r="QDQ20" s="934"/>
      <c r="QDR20" s="934"/>
      <c r="QDS20" s="934"/>
      <c r="QDT20" s="934"/>
      <c r="QDU20" s="934"/>
      <c r="QDV20" s="934"/>
      <c r="QDW20" s="934"/>
      <c r="QDX20" s="934"/>
      <c r="QDY20" s="934"/>
      <c r="QDZ20" s="934"/>
      <c r="QEA20" s="934"/>
      <c r="QEB20" s="934"/>
      <c r="QEC20" s="934"/>
      <c r="QED20" s="934"/>
      <c r="QEE20" s="934"/>
      <c r="QEF20" s="934"/>
      <c r="QEG20" s="934"/>
      <c r="QEH20" s="934"/>
      <c r="QEI20" s="934"/>
      <c r="QEJ20" s="934"/>
      <c r="QEK20" s="934"/>
      <c r="QEL20" s="934"/>
      <c r="QEM20" s="934"/>
      <c r="QEN20" s="934"/>
      <c r="QEO20" s="934"/>
      <c r="QEP20" s="934"/>
      <c r="QEQ20" s="934"/>
      <c r="QER20" s="934"/>
      <c r="QES20" s="934"/>
      <c r="QET20" s="934"/>
      <c r="QEU20" s="934"/>
      <c r="QEV20" s="934"/>
      <c r="QEW20" s="934"/>
      <c r="QEX20" s="934"/>
      <c r="QEY20" s="934"/>
      <c r="QEZ20" s="934"/>
      <c r="QFA20" s="934"/>
      <c r="QFB20" s="934"/>
      <c r="QFC20" s="934"/>
      <c r="QFD20" s="934"/>
      <c r="QFE20" s="934"/>
      <c r="QFF20" s="934"/>
      <c r="QFG20" s="934"/>
      <c r="QFH20" s="934"/>
      <c r="QFI20" s="934"/>
      <c r="QFJ20" s="934"/>
      <c r="QFK20" s="934"/>
      <c r="QFL20" s="934"/>
      <c r="QFM20" s="934"/>
      <c r="QFN20" s="934"/>
      <c r="QFO20" s="934"/>
      <c r="QFP20" s="934"/>
      <c r="QFQ20" s="934"/>
      <c r="QFR20" s="934"/>
      <c r="QFS20" s="934"/>
      <c r="QFT20" s="934"/>
      <c r="QFU20" s="934"/>
      <c r="QFV20" s="934"/>
      <c r="QFW20" s="934"/>
      <c r="QFX20" s="934"/>
      <c r="QFY20" s="934"/>
      <c r="QFZ20" s="934"/>
      <c r="QGA20" s="934"/>
      <c r="QGB20" s="934"/>
      <c r="QGC20" s="934"/>
      <c r="QGD20" s="934"/>
      <c r="QGE20" s="934"/>
      <c r="QGF20" s="934"/>
      <c r="QGG20" s="934"/>
      <c r="QGH20" s="934"/>
      <c r="QGI20" s="934"/>
      <c r="QGJ20" s="934"/>
      <c r="QGK20" s="934"/>
      <c r="QGL20" s="934"/>
      <c r="QGM20" s="934"/>
      <c r="QGN20" s="934"/>
      <c r="QGO20" s="934"/>
      <c r="QGP20" s="934"/>
      <c r="QGQ20" s="934"/>
      <c r="QGR20" s="934"/>
      <c r="QGS20" s="934"/>
      <c r="QGT20" s="934"/>
      <c r="QGU20" s="934"/>
      <c r="QGV20" s="934"/>
      <c r="QGW20" s="934"/>
      <c r="QGX20" s="934"/>
      <c r="QGY20" s="934"/>
      <c r="QGZ20" s="934"/>
      <c r="QHA20" s="934"/>
      <c r="QHB20" s="934"/>
      <c r="QHC20" s="934"/>
      <c r="QHD20" s="934"/>
      <c r="QHE20" s="934"/>
      <c r="QHF20" s="934"/>
      <c r="QHG20" s="934"/>
      <c r="QHH20" s="934"/>
      <c r="QHI20" s="934"/>
      <c r="QHJ20" s="934"/>
      <c r="QHK20" s="934"/>
      <c r="QHL20" s="934"/>
      <c r="QHM20" s="934"/>
      <c r="QHN20" s="934"/>
      <c r="QHO20" s="934"/>
      <c r="QHP20" s="934"/>
      <c r="QHQ20" s="934"/>
      <c r="QHR20" s="934"/>
      <c r="QHS20" s="934"/>
      <c r="QHT20" s="934"/>
      <c r="QHU20" s="934"/>
      <c r="QHV20" s="934"/>
      <c r="QHW20" s="934"/>
      <c r="QHX20" s="934"/>
      <c r="QHY20" s="934"/>
      <c r="QHZ20" s="934"/>
      <c r="QIA20" s="934"/>
      <c r="QIB20" s="934"/>
      <c r="QIC20" s="934"/>
      <c r="QID20" s="934"/>
      <c r="QIE20" s="934"/>
      <c r="QIF20" s="934"/>
      <c r="QIG20" s="934"/>
      <c r="QIH20" s="934"/>
      <c r="QII20" s="934"/>
      <c r="QIJ20" s="934"/>
      <c r="QIK20" s="934"/>
      <c r="QIL20" s="934"/>
      <c r="QIM20" s="934"/>
      <c r="QIN20" s="934"/>
      <c r="QIO20" s="934"/>
      <c r="QIP20" s="934"/>
      <c r="QIQ20" s="934"/>
      <c r="QIR20" s="934"/>
      <c r="QIS20" s="934"/>
      <c r="QIT20" s="934"/>
      <c r="QIU20" s="934"/>
      <c r="QIV20" s="934"/>
      <c r="QIW20" s="934"/>
      <c r="QIX20" s="934"/>
      <c r="QIY20" s="934"/>
      <c r="QIZ20" s="934"/>
      <c r="QJA20" s="934"/>
      <c r="QJB20" s="934"/>
      <c r="QJC20" s="934"/>
      <c r="QJD20" s="934"/>
      <c r="QJE20" s="934"/>
      <c r="QJF20" s="934"/>
      <c r="QJG20" s="934"/>
      <c r="QJH20" s="934"/>
      <c r="QJI20" s="934"/>
      <c r="QJJ20" s="934"/>
      <c r="QJK20" s="934"/>
      <c r="QJL20" s="934"/>
      <c r="QJM20" s="934"/>
      <c r="QJN20" s="934"/>
      <c r="QJO20" s="934"/>
      <c r="QJP20" s="934"/>
      <c r="QJQ20" s="934"/>
      <c r="QJR20" s="934"/>
      <c r="QJS20" s="934"/>
      <c r="QJT20" s="934"/>
      <c r="QJU20" s="934"/>
      <c r="QJV20" s="934"/>
      <c r="QJW20" s="934"/>
      <c r="QJX20" s="934"/>
      <c r="QJY20" s="934"/>
      <c r="QJZ20" s="934"/>
      <c r="QKA20" s="934"/>
      <c r="QKB20" s="934"/>
      <c r="QKC20" s="934"/>
      <c r="QKD20" s="934"/>
      <c r="QKE20" s="934"/>
      <c r="QKF20" s="934"/>
      <c r="QKG20" s="934"/>
      <c r="QKH20" s="934"/>
      <c r="QKI20" s="934"/>
      <c r="QKJ20" s="934"/>
      <c r="QKK20" s="934"/>
      <c r="QKL20" s="934"/>
      <c r="QKM20" s="934"/>
      <c r="QKN20" s="934"/>
      <c r="QKO20" s="934"/>
      <c r="QKP20" s="934"/>
      <c r="QKQ20" s="934"/>
      <c r="QKR20" s="934"/>
      <c r="QKS20" s="934"/>
      <c r="QKT20" s="934"/>
      <c r="QKU20" s="934"/>
      <c r="QKV20" s="934"/>
      <c r="QKW20" s="934"/>
      <c r="QKX20" s="934"/>
      <c r="QKY20" s="934"/>
      <c r="QKZ20" s="934"/>
      <c r="QLA20" s="934"/>
      <c r="QLB20" s="934"/>
      <c r="QLC20" s="934"/>
      <c r="QLD20" s="934"/>
      <c r="QLE20" s="934"/>
      <c r="QLF20" s="934"/>
      <c r="QLG20" s="934"/>
      <c r="QLH20" s="934"/>
      <c r="QLI20" s="934"/>
      <c r="QLJ20" s="934"/>
      <c r="QLK20" s="934"/>
      <c r="QLL20" s="934"/>
      <c r="QLM20" s="934"/>
      <c r="QLN20" s="934"/>
      <c r="QLO20" s="934"/>
      <c r="QLP20" s="934"/>
      <c r="QLQ20" s="934"/>
      <c r="QLR20" s="934"/>
      <c r="QLS20" s="934"/>
      <c r="QLT20" s="934"/>
      <c r="QLU20" s="934"/>
      <c r="QLV20" s="934"/>
      <c r="QLW20" s="934"/>
      <c r="QLX20" s="934"/>
      <c r="QLY20" s="934"/>
      <c r="QLZ20" s="934"/>
      <c r="QMA20" s="934"/>
      <c r="QMB20" s="934"/>
      <c r="QMC20" s="934"/>
      <c r="QMD20" s="934"/>
      <c r="QME20" s="934"/>
      <c r="QMF20" s="934"/>
      <c r="QMG20" s="934"/>
      <c r="QMH20" s="934"/>
      <c r="QMI20" s="934"/>
      <c r="QMJ20" s="934"/>
      <c r="QMK20" s="934"/>
      <c r="QML20" s="934"/>
      <c r="QMM20" s="934"/>
      <c r="QMN20" s="934"/>
      <c r="QMO20" s="934"/>
      <c r="QMP20" s="934"/>
      <c r="QMQ20" s="934"/>
      <c r="QMR20" s="934"/>
      <c r="QMS20" s="934"/>
      <c r="QMT20" s="934"/>
      <c r="QMU20" s="934"/>
      <c r="QMV20" s="934"/>
      <c r="QMW20" s="934"/>
      <c r="QMX20" s="934"/>
      <c r="QMY20" s="934"/>
      <c r="QMZ20" s="934"/>
      <c r="QNA20" s="934"/>
      <c r="QNB20" s="934"/>
      <c r="QNC20" s="934"/>
      <c r="QND20" s="934"/>
      <c r="QNE20" s="934"/>
      <c r="QNF20" s="934"/>
      <c r="QNG20" s="934"/>
      <c r="QNH20" s="934"/>
      <c r="QNI20" s="934"/>
      <c r="QNJ20" s="934"/>
      <c r="QNK20" s="934"/>
      <c r="QNL20" s="934"/>
      <c r="QNM20" s="934"/>
      <c r="QNN20" s="934"/>
      <c r="QNO20" s="934"/>
      <c r="QNP20" s="934"/>
      <c r="QNQ20" s="934"/>
      <c r="QNR20" s="934"/>
      <c r="QNS20" s="934"/>
      <c r="QNT20" s="934"/>
      <c r="QNU20" s="934"/>
      <c r="QNV20" s="934"/>
      <c r="QNW20" s="934"/>
      <c r="QNX20" s="934"/>
      <c r="QNY20" s="934"/>
      <c r="QNZ20" s="934"/>
      <c r="QOA20" s="934"/>
      <c r="QOB20" s="934"/>
      <c r="QOC20" s="934"/>
      <c r="QOD20" s="934"/>
      <c r="QOE20" s="934"/>
      <c r="QOF20" s="934"/>
      <c r="QOG20" s="934"/>
      <c r="QOH20" s="934"/>
      <c r="QOI20" s="934"/>
      <c r="QOJ20" s="934"/>
      <c r="QOK20" s="934"/>
      <c r="QOL20" s="934"/>
      <c r="QOM20" s="934"/>
      <c r="QON20" s="934"/>
      <c r="QOO20" s="934"/>
      <c r="QOP20" s="934"/>
      <c r="QOQ20" s="934"/>
      <c r="QOR20" s="934"/>
      <c r="QOS20" s="934"/>
      <c r="QOT20" s="934"/>
      <c r="QOU20" s="934"/>
      <c r="QOV20" s="934"/>
      <c r="QOW20" s="934"/>
      <c r="QOX20" s="934"/>
      <c r="QOY20" s="934"/>
      <c r="QOZ20" s="934"/>
      <c r="QPA20" s="934"/>
      <c r="QPB20" s="934"/>
      <c r="QPC20" s="934"/>
      <c r="QPD20" s="934"/>
      <c r="QPE20" s="934"/>
      <c r="QPF20" s="934"/>
      <c r="QPG20" s="934"/>
      <c r="QPH20" s="934"/>
      <c r="QPI20" s="934"/>
      <c r="QPJ20" s="934"/>
      <c r="QPK20" s="934"/>
      <c r="QPL20" s="934"/>
      <c r="QPM20" s="934"/>
      <c r="QPN20" s="934"/>
      <c r="QPO20" s="934"/>
      <c r="QPP20" s="934"/>
      <c r="QPQ20" s="934"/>
      <c r="QPR20" s="934"/>
      <c r="QPS20" s="934"/>
      <c r="QPT20" s="934"/>
      <c r="QPU20" s="934"/>
      <c r="QPV20" s="934"/>
      <c r="QPW20" s="934"/>
      <c r="QPX20" s="934"/>
      <c r="QPY20" s="934"/>
      <c r="QPZ20" s="934"/>
      <c r="QQA20" s="934"/>
      <c r="QQB20" s="934"/>
      <c r="QQC20" s="934"/>
      <c r="QQD20" s="934"/>
      <c r="QQE20" s="934"/>
      <c r="QQF20" s="934"/>
      <c r="QQG20" s="934"/>
      <c r="QQH20" s="934"/>
      <c r="QQI20" s="934"/>
      <c r="QQJ20" s="934"/>
      <c r="QQK20" s="934"/>
      <c r="QQL20" s="934"/>
      <c r="QQM20" s="934"/>
      <c r="QQN20" s="934"/>
      <c r="QQO20" s="934"/>
      <c r="QQP20" s="934"/>
      <c r="QQQ20" s="934"/>
      <c r="QQR20" s="934"/>
      <c r="QQS20" s="934"/>
      <c r="QQT20" s="934"/>
      <c r="QQU20" s="934"/>
      <c r="QQV20" s="934"/>
      <c r="QQW20" s="934"/>
      <c r="QQX20" s="934"/>
      <c r="QQY20" s="934"/>
      <c r="QQZ20" s="934"/>
      <c r="QRA20" s="934"/>
      <c r="QRB20" s="934"/>
      <c r="QRC20" s="934"/>
      <c r="QRD20" s="934"/>
      <c r="QRE20" s="934"/>
      <c r="QRF20" s="934"/>
      <c r="QRG20" s="934"/>
      <c r="QRH20" s="934"/>
      <c r="QRI20" s="934"/>
      <c r="QRJ20" s="934"/>
      <c r="QRK20" s="934"/>
      <c r="QRL20" s="934"/>
      <c r="QRM20" s="934"/>
      <c r="QRN20" s="934"/>
      <c r="QRO20" s="934"/>
      <c r="QRP20" s="934"/>
      <c r="QRQ20" s="934"/>
      <c r="QRR20" s="934"/>
      <c r="QRS20" s="934"/>
      <c r="QRT20" s="934"/>
      <c r="QRU20" s="934"/>
      <c r="QRV20" s="934"/>
      <c r="QRW20" s="934"/>
      <c r="QRX20" s="934"/>
      <c r="QRY20" s="934"/>
      <c r="QRZ20" s="934"/>
      <c r="QSA20" s="934"/>
      <c r="QSB20" s="934"/>
      <c r="QSC20" s="934"/>
      <c r="QSD20" s="934"/>
      <c r="QSE20" s="934"/>
      <c r="QSF20" s="934"/>
      <c r="QSG20" s="934"/>
      <c r="QSH20" s="934"/>
      <c r="QSI20" s="934"/>
      <c r="QSJ20" s="934"/>
      <c r="QSK20" s="934"/>
      <c r="QSL20" s="934"/>
      <c r="QSM20" s="934"/>
      <c r="QSN20" s="934"/>
      <c r="QSO20" s="934"/>
      <c r="QSP20" s="934"/>
      <c r="QSQ20" s="934"/>
      <c r="QSR20" s="934"/>
      <c r="QSS20" s="934"/>
      <c r="QST20" s="934"/>
      <c r="QSU20" s="934"/>
      <c r="QSV20" s="934"/>
      <c r="QSW20" s="934"/>
      <c r="QSX20" s="934"/>
      <c r="QSY20" s="934"/>
      <c r="QSZ20" s="934"/>
      <c r="QTA20" s="934"/>
      <c r="QTB20" s="934"/>
      <c r="QTC20" s="934"/>
      <c r="QTD20" s="934"/>
      <c r="QTE20" s="934"/>
      <c r="QTF20" s="934"/>
      <c r="QTG20" s="934"/>
      <c r="QTH20" s="934"/>
      <c r="QTI20" s="934"/>
      <c r="QTJ20" s="934"/>
      <c r="QTK20" s="934"/>
      <c r="QTL20" s="934"/>
      <c r="QTM20" s="934"/>
      <c r="QTN20" s="934"/>
      <c r="QTO20" s="934"/>
      <c r="QTP20" s="934"/>
      <c r="QTQ20" s="934"/>
      <c r="QTR20" s="934"/>
      <c r="QTS20" s="934"/>
      <c r="QTT20" s="934"/>
      <c r="QTU20" s="934"/>
      <c r="QTV20" s="934"/>
      <c r="QTW20" s="934"/>
      <c r="QTX20" s="934"/>
      <c r="QTY20" s="934"/>
      <c r="QTZ20" s="934"/>
      <c r="QUA20" s="934"/>
      <c r="QUB20" s="934"/>
      <c r="QUC20" s="934"/>
      <c r="QUD20" s="934"/>
      <c r="QUE20" s="934"/>
      <c r="QUF20" s="934"/>
      <c r="QUG20" s="934"/>
      <c r="QUH20" s="934"/>
      <c r="QUI20" s="934"/>
      <c r="QUJ20" s="934"/>
      <c r="QUK20" s="934"/>
      <c r="QUL20" s="934"/>
      <c r="QUM20" s="934"/>
      <c r="QUN20" s="934"/>
      <c r="QUO20" s="934"/>
      <c r="QUP20" s="934"/>
      <c r="QUQ20" s="934"/>
      <c r="QUR20" s="934"/>
      <c r="QUS20" s="934"/>
      <c r="QUT20" s="934"/>
      <c r="QUU20" s="934"/>
      <c r="QUV20" s="934"/>
      <c r="QUW20" s="934"/>
      <c r="QUX20" s="934"/>
      <c r="QUY20" s="934"/>
      <c r="QUZ20" s="934"/>
      <c r="QVA20" s="934"/>
      <c r="QVB20" s="934"/>
      <c r="QVC20" s="934"/>
      <c r="QVD20" s="934"/>
      <c r="QVE20" s="934"/>
      <c r="QVF20" s="934"/>
      <c r="QVG20" s="934"/>
      <c r="QVH20" s="934"/>
      <c r="QVI20" s="934"/>
      <c r="QVJ20" s="934"/>
      <c r="QVK20" s="934"/>
      <c r="QVL20" s="934"/>
      <c r="QVM20" s="934"/>
      <c r="QVN20" s="934"/>
      <c r="QVO20" s="934"/>
      <c r="QVP20" s="934"/>
      <c r="QVQ20" s="934"/>
      <c r="QVR20" s="934"/>
      <c r="QVS20" s="934"/>
      <c r="QVT20" s="934"/>
      <c r="QVU20" s="934"/>
      <c r="QVV20" s="934"/>
      <c r="QVW20" s="934"/>
      <c r="QVX20" s="934"/>
      <c r="QVY20" s="934"/>
      <c r="QVZ20" s="934"/>
      <c r="QWA20" s="934"/>
      <c r="QWB20" s="934"/>
      <c r="QWC20" s="934"/>
      <c r="QWD20" s="934"/>
      <c r="QWE20" s="934"/>
      <c r="QWF20" s="934"/>
      <c r="QWG20" s="934"/>
      <c r="QWH20" s="934"/>
      <c r="QWI20" s="934"/>
      <c r="QWJ20" s="934"/>
      <c r="QWK20" s="934"/>
      <c r="QWL20" s="934"/>
      <c r="QWM20" s="934"/>
      <c r="QWN20" s="934"/>
      <c r="QWO20" s="934"/>
      <c r="QWP20" s="934"/>
      <c r="QWQ20" s="934"/>
      <c r="QWR20" s="934"/>
      <c r="QWS20" s="934"/>
      <c r="QWT20" s="934"/>
      <c r="QWU20" s="934"/>
      <c r="QWV20" s="934"/>
      <c r="QWW20" s="934"/>
      <c r="QWX20" s="934"/>
      <c r="QWY20" s="934"/>
      <c r="QWZ20" s="934"/>
      <c r="QXA20" s="934"/>
      <c r="QXB20" s="934"/>
      <c r="QXC20" s="934"/>
      <c r="QXD20" s="934"/>
      <c r="QXE20" s="934"/>
      <c r="QXF20" s="934"/>
      <c r="QXG20" s="934"/>
      <c r="QXH20" s="934"/>
      <c r="QXI20" s="934"/>
      <c r="QXJ20" s="934"/>
      <c r="QXK20" s="934"/>
      <c r="QXL20" s="934"/>
      <c r="QXM20" s="934"/>
      <c r="QXN20" s="934"/>
      <c r="QXO20" s="934"/>
      <c r="QXP20" s="934"/>
      <c r="QXQ20" s="934"/>
      <c r="QXR20" s="934"/>
      <c r="QXS20" s="934"/>
      <c r="QXT20" s="934"/>
      <c r="QXU20" s="934"/>
      <c r="QXV20" s="934"/>
      <c r="QXW20" s="934"/>
      <c r="QXX20" s="934"/>
      <c r="QXY20" s="934"/>
      <c r="QXZ20" s="934"/>
      <c r="QYA20" s="934"/>
      <c r="QYB20" s="934"/>
      <c r="QYC20" s="934"/>
      <c r="QYD20" s="934"/>
      <c r="QYE20" s="934"/>
      <c r="QYF20" s="934"/>
      <c r="QYG20" s="934"/>
      <c r="QYH20" s="934"/>
      <c r="QYI20" s="934"/>
      <c r="QYJ20" s="934"/>
      <c r="QYK20" s="934"/>
      <c r="QYL20" s="934"/>
      <c r="QYM20" s="934"/>
      <c r="QYN20" s="934"/>
      <c r="QYO20" s="934"/>
      <c r="QYP20" s="934"/>
      <c r="QYQ20" s="934"/>
      <c r="QYR20" s="934"/>
      <c r="QYS20" s="934"/>
      <c r="QYT20" s="934"/>
      <c r="QYU20" s="934"/>
      <c r="QYV20" s="934"/>
      <c r="QYW20" s="934"/>
      <c r="QYX20" s="934"/>
      <c r="QYY20" s="934"/>
      <c r="QYZ20" s="934"/>
      <c r="QZA20" s="934"/>
      <c r="QZB20" s="934"/>
      <c r="QZC20" s="934"/>
      <c r="QZD20" s="934"/>
      <c r="QZE20" s="934"/>
      <c r="QZF20" s="934"/>
      <c r="QZG20" s="934"/>
      <c r="QZH20" s="934"/>
      <c r="QZI20" s="934"/>
      <c r="QZJ20" s="934"/>
      <c r="QZK20" s="934"/>
      <c r="QZL20" s="934"/>
      <c r="QZM20" s="934"/>
      <c r="QZN20" s="934"/>
      <c r="QZO20" s="934"/>
      <c r="QZP20" s="934"/>
      <c r="QZQ20" s="934"/>
      <c r="QZR20" s="934"/>
      <c r="QZS20" s="934"/>
      <c r="QZT20" s="934"/>
      <c r="QZU20" s="934"/>
      <c r="QZV20" s="934"/>
      <c r="QZW20" s="934"/>
      <c r="QZX20" s="934"/>
      <c r="QZY20" s="934"/>
      <c r="QZZ20" s="934"/>
      <c r="RAA20" s="934"/>
      <c r="RAB20" s="934"/>
      <c r="RAC20" s="934"/>
      <c r="RAD20" s="934"/>
      <c r="RAE20" s="934"/>
      <c r="RAF20" s="934"/>
      <c r="RAG20" s="934"/>
      <c r="RAH20" s="934"/>
      <c r="RAI20" s="934"/>
      <c r="RAJ20" s="934"/>
      <c r="RAK20" s="934"/>
      <c r="RAL20" s="934"/>
      <c r="RAM20" s="934"/>
      <c r="RAN20" s="934"/>
      <c r="RAO20" s="934"/>
      <c r="RAP20" s="934"/>
      <c r="RAQ20" s="934"/>
      <c r="RAR20" s="934"/>
      <c r="RAS20" s="934"/>
      <c r="RAT20" s="934"/>
      <c r="RAU20" s="934"/>
      <c r="RAV20" s="934"/>
      <c r="RAW20" s="934"/>
      <c r="RAX20" s="934"/>
      <c r="RAY20" s="934"/>
      <c r="RAZ20" s="934"/>
      <c r="RBA20" s="934"/>
      <c r="RBB20" s="934"/>
      <c r="RBC20" s="934"/>
      <c r="RBD20" s="934"/>
      <c r="RBE20" s="934"/>
      <c r="RBF20" s="934"/>
      <c r="RBG20" s="934"/>
      <c r="RBH20" s="934"/>
      <c r="RBI20" s="934"/>
      <c r="RBJ20" s="934"/>
      <c r="RBK20" s="934"/>
      <c r="RBL20" s="934"/>
      <c r="RBM20" s="934"/>
      <c r="RBN20" s="934"/>
      <c r="RBO20" s="934"/>
      <c r="RBP20" s="934"/>
      <c r="RBQ20" s="934"/>
      <c r="RBR20" s="934"/>
      <c r="RBS20" s="934"/>
      <c r="RBT20" s="934"/>
      <c r="RBU20" s="934"/>
      <c r="RBV20" s="934"/>
      <c r="RBW20" s="934"/>
      <c r="RBX20" s="934"/>
      <c r="RBY20" s="934"/>
      <c r="RBZ20" s="934"/>
      <c r="RCA20" s="934"/>
      <c r="RCB20" s="934"/>
      <c r="RCC20" s="934"/>
      <c r="RCD20" s="934"/>
      <c r="RCE20" s="934"/>
      <c r="RCF20" s="934"/>
      <c r="RCG20" s="934"/>
      <c r="RCH20" s="934"/>
      <c r="RCI20" s="934"/>
      <c r="RCJ20" s="934"/>
      <c r="RCK20" s="934"/>
      <c r="RCL20" s="934"/>
      <c r="RCM20" s="934"/>
      <c r="RCN20" s="934"/>
      <c r="RCO20" s="934"/>
      <c r="RCP20" s="934"/>
      <c r="RCQ20" s="934"/>
      <c r="RCR20" s="934"/>
      <c r="RCS20" s="934"/>
      <c r="RCT20" s="934"/>
      <c r="RCU20" s="934"/>
      <c r="RCV20" s="934"/>
      <c r="RCW20" s="934"/>
      <c r="RCX20" s="934"/>
      <c r="RCY20" s="934"/>
      <c r="RCZ20" s="934"/>
      <c r="RDA20" s="934"/>
      <c r="RDB20" s="934"/>
      <c r="RDC20" s="934"/>
      <c r="RDD20" s="934"/>
      <c r="RDE20" s="934"/>
      <c r="RDF20" s="934"/>
      <c r="RDG20" s="934"/>
      <c r="RDH20" s="934"/>
      <c r="RDI20" s="934"/>
      <c r="RDJ20" s="934"/>
      <c r="RDK20" s="934"/>
      <c r="RDL20" s="934"/>
      <c r="RDM20" s="934"/>
      <c r="RDN20" s="934"/>
      <c r="RDO20" s="934"/>
      <c r="RDP20" s="934"/>
      <c r="RDQ20" s="934"/>
      <c r="RDR20" s="934"/>
      <c r="RDS20" s="934"/>
      <c r="RDT20" s="934"/>
      <c r="RDU20" s="934"/>
      <c r="RDV20" s="934"/>
      <c r="RDW20" s="934"/>
      <c r="RDX20" s="934"/>
      <c r="RDY20" s="934"/>
      <c r="RDZ20" s="934"/>
      <c r="REA20" s="934"/>
      <c r="REB20" s="934"/>
      <c r="REC20" s="934"/>
      <c r="RED20" s="934"/>
      <c r="REE20" s="934"/>
      <c r="REF20" s="934"/>
      <c r="REG20" s="934"/>
      <c r="REH20" s="934"/>
      <c r="REI20" s="934"/>
      <c r="REJ20" s="934"/>
      <c r="REK20" s="934"/>
      <c r="REL20" s="934"/>
      <c r="REM20" s="934"/>
      <c r="REN20" s="934"/>
      <c r="REO20" s="934"/>
      <c r="REP20" s="934"/>
      <c r="REQ20" s="934"/>
      <c r="RER20" s="934"/>
      <c r="RES20" s="934"/>
      <c r="RET20" s="934"/>
      <c r="REU20" s="934"/>
      <c r="REV20" s="934"/>
      <c r="REW20" s="934"/>
      <c r="REX20" s="934"/>
      <c r="REY20" s="934"/>
      <c r="REZ20" s="934"/>
      <c r="RFA20" s="934"/>
      <c r="RFB20" s="934"/>
      <c r="RFC20" s="934"/>
      <c r="RFD20" s="934"/>
      <c r="RFE20" s="934"/>
      <c r="RFF20" s="934"/>
      <c r="RFG20" s="934"/>
      <c r="RFH20" s="934"/>
      <c r="RFI20" s="934"/>
      <c r="RFJ20" s="934"/>
      <c r="RFK20" s="934"/>
      <c r="RFL20" s="934"/>
      <c r="RFM20" s="934"/>
      <c r="RFN20" s="934"/>
      <c r="RFO20" s="934"/>
      <c r="RFP20" s="934"/>
      <c r="RFQ20" s="934"/>
      <c r="RFR20" s="934"/>
      <c r="RFS20" s="934"/>
      <c r="RFT20" s="934"/>
      <c r="RFU20" s="934"/>
      <c r="RFV20" s="934"/>
      <c r="RFW20" s="934"/>
      <c r="RFX20" s="934"/>
      <c r="RFY20" s="934"/>
      <c r="RFZ20" s="934"/>
      <c r="RGA20" s="934"/>
      <c r="RGB20" s="934"/>
      <c r="RGC20" s="934"/>
      <c r="RGD20" s="934"/>
      <c r="RGE20" s="934"/>
      <c r="RGF20" s="934"/>
      <c r="RGG20" s="934"/>
      <c r="RGH20" s="934"/>
      <c r="RGI20" s="934"/>
      <c r="RGJ20" s="934"/>
      <c r="RGK20" s="934"/>
      <c r="RGL20" s="934"/>
      <c r="RGM20" s="934"/>
      <c r="RGN20" s="934"/>
      <c r="RGO20" s="934"/>
      <c r="RGP20" s="934"/>
      <c r="RGQ20" s="934"/>
      <c r="RGR20" s="934"/>
      <c r="RGS20" s="934"/>
      <c r="RGT20" s="934"/>
      <c r="RGU20" s="934"/>
      <c r="RGV20" s="934"/>
      <c r="RGW20" s="934"/>
      <c r="RGX20" s="934"/>
      <c r="RGY20" s="934"/>
      <c r="RGZ20" s="934"/>
      <c r="RHA20" s="934"/>
      <c r="RHB20" s="934"/>
      <c r="RHC20" s="934"/>
      <c r="RHD20" s="934"/>
      <c r="RHE20" s="934"/>
      <c r="RHF20" s="934"/>
      <c r="RHG20" s="934"/>
      <c r="RHH20" s="934"/>
      <c r="RHI20" s="934"/>
      <c r="RHJ20" s="934"/>
      <c r="RHK20" s="934"/>
      <c r="RHL20" s="934"/>
      <c r="RHM20" s="934"/>
      <c r="RHN20" s="934"/>
      <c r="RHO20" s="934"/>
      <c r="RHP20" s="934"/>
      <c r="RHQ20" s="934"/>
      <c r="RHR20" s="934"/>
      <c r="RHS20" s="934"/>
      <c r="RHT20" s="934"/>
      <c r="RHU20" s="934"/>
      <c r="RHV20" s="934"/>
      <c r="RHW20" s="934"/>
      <c r="RHX20" s="934"/>
      <c r="RHY20" s="934"/>
      <c r="RHZ20" s="934"/>
      <c r="RIA20" s="934"/>
      <c r="RIB20" s="934"/>
      <c r="RIC20" s="934"/>
      <c r="RID20" s="934"/>
      <c r="RIE20" s="934"/>
      <c r="RIF20" s="934"/>
      <c r="RIG20" s="934"/>
      <c r="RIH20" s="934"/>
      <c r="RII20" s="934"/>
      <c r="RIJ20" s="934"/>
      <c r="RIK20" s="934"/>
      <c r="RIL20" s="934"/>
      <c r="RIM20" s="934"/>
      <c r="RIN20" s="934"/>
      <c r="RIO20" s="934"/>
      <c r="RIP20" s="934"/>
      <c r="RIQ20" s="934"/>
      <c r="RIR20" s="934"/>
      <c r="RIS20" s="934"/>
      <c r="RIT20" s="934"/>
      <c r="RIU20" s="934"/>
      <c r="RIV20" s="934"/>
      <c r="RIW20" s="934"/>
      <c r="RIX20" s="934"/>
      <c r="RIY20" s="934"/>
      <c r="RIZ20" s="934"/>
      <c r="RJA20" s="934"/>
      <c r="RJB20" s="934"/>
      <c r="RJC20" s="934"/>
      <c r="RJD20" s="934"/>
      <c r="RJE20" s="934"/>
      <c r="RJF20" s="934"/>
      <c r="RJG20" s="934"/>
      <c r="RJH20" s="934"/>
      <c r="RJI20" s="934"/>
      <c r="RJJ20" s="934"/>
      <c r="RJK20" s="934"/>
      <c r="RJL20" s="934"/>
      <c r="RJM20" s="934"/>
      <c r="RJN20" s="934"/>
      <c r="RJO20" s="934"/>
      <c r="RJP20" s="934"/>
      <c r="RJQ20" s="934"/>
      <c r="RJR20" s="934"/>
      <c r="RJS20" s="934"/>
      <c r="RJT20" s="934"/>
      <c r="RJU20" s="934"/>
      <c r="RJV20" s="934"/>
      <c r="RJW20" s="934"/>
      <c r="RJX20" s="934"/>
      <c r="RJY20" s="934"/>
      <c r="RJZ20" s="934"/>
      <c r="RKA20" s="934"/>
      <c r="RKB20" s="934"/>
      <c r="RKC20" s="934"/>
      <c r="RKD20" s="934"/>
      <c r="RKE20" s="934"/>
      <c r="RKF20" s="934"/>
      <c r="RKG20" s="934"/>
      <c r="RKH20" s="934"/>
      <c r="RKI20" s="934"/>
      <c r="RKJ20" s="934"/>
      <c r="RKK20" s="934"/>
      <c r="RKL20" s="934"/>
      <c r="RKM20" s="934"/>
      <c r="RKN20" s="934"/>
      <c r="RKO20" s="934"/>
      <c r="RKP20" s="934"/>
      <c r="RKQ20" s="934"/>
      <c r="RKR20" s="934"/>
      <c r="RKS20" s="934"/>
      <c r="RKT20" s="934"/>
      <c r="RKU20" s="934"/>
      <c r="RKV20" s="934"/>
      <c r="RKW20" s="934"/>
      <c r="RKX20" s="934"/>
      <c r="RKY20" s="934"/>
      <c r="RKZ20" s="934"/>
      <c r="RLA20" s="934"/>
      <c r="RLB20" s="934"/>
      <c r="RLC20" s="934"/>
      <c r="RLD20" s="934"/>
      <c r="RLE20" s="934"/>
      <c r="RLF20" s="934"/>
      <c r="RLG20" s="934"/>
      <c r="RLH20" s="934"/>
      <c r="RLI20" s="934"/>
      <c r="RLJ20" s="934"/>
      <c r="RLK20" s="934"/>
      <c r="RLL20" s="934"/>
      <c r="RLM20" s="934"/>
      <c r="RLN20" s="934"/>
      <c r="RLO20" s="934"/>
      <c r="RLP20" s="934"/>
      <c r="RLQ20" s="934"/>
      <c r="RLR20" s="934"/>
      <c r="RLS20" s="934"/>
      <c r="RLT20" s="934"/>
      <c r="RLU20" s="934"/>
      <c r="RLV20" s="934"/>
      <c r="RLW20" s="934"/>
      <c r="RLX20" s="934"/>
      <c r="RLY20" s="934"/>
      <c r="RLZ20" s="934"/>
      <c r="RMA20" s="934"/>
      <c r="RMB20" s="934"/>
      <c r="RMC20" s="934"/>
      <c r="RMD20" s="934"/>
      <c r="RME20" s="934"/>
      <c r="RMF20" s="934"/>
      <c r="RMG20" s="934"/>
      <c r="RMH20" s="934"/>
      <c r="RMI20" s="934"/>
      <c r="RMJ20" s="934"/>
      <c r="RMK20" s="934"/>
      <c r="RML20" s="934"/>
      <c r="RMM20" s="934"/>
      <c r="RMN20" s="934"/>
      <c r="RMO20" s="934"/>
      <c r="RMP20" s="934"/>
      <c r="RMQ20" s="934"/>
      <c r="RMR20" s="934"/>
      <c r="RMS20" s="934"/>
      <c r="RMT20" s="934"/>
      <c r="RMU20" s="934"/>
      <c r="RMV20" s="934"/>
      <c r="RMW20" s="934"/>
      <c r="RMX20" s="934"/>
      <c r="RMY20" s="934"/>
      <c r="RMZ20" s="934"/>
      <c r="RNA20" s="934"/>
      <c r="RNB20" s="934"/>
      <c r="RNC20" s="934"/>
      <c r="RND20" s="934"/>
      <c r="RNE20" s="934"/>
      <c r="RNF20" s="934"/>
      <c r="RNG20" s="934"/>
      <c r="RNH20" s="934"/>
      <c r="RNI20" s="934"/>
      <c r="RNJ20" s="934"/>
      <c r="RNK20" s="934"/>
      <c r="RNL20" s="934"/>
      <c r="RNM20" s="934"/>
      <c r="RNN20" s="934"/>
      <c r="RNO20" s="934"/>
      <c r="RNP20" s="934"/>
      <c r="RNQ20" s="934"/>
      <c r="RNR20" s="934"/>
      <c r="RNS20" s="934"/>
      <c r="RNT20" s="934"/>
      <c r="RNU20" s="934"/>
      <c r="RNV20" s="934"/>
      <c r="RNW20" s="934"/>
      <c r="RNX20" s="934"/>
      <c r="RNY20" s="934"/>
      <c r="RNZ20" s="934"/>
      <c r="ROA20" s="934"/>
      <c r="ROB20" s="934"/>
      <c r="ROC20" s="934"/>
      <c r="ROD20" s="934"/>
      <c r="ROE20" s="934"/>
      <c r="ROF20" s="934"/>
      <c r="ROG20" s="934"/>
      <c r="ROH20" s="934"/>
      <c r="ROI20" s="934"/>
      <c r="ROJ20" s="934"/>
      <c r="ROK20" s="934"/>
      <c r="ROL20" s="934"/>
      <c r="ROM20" s="934"/>
      <c r="RON20" s="934"/>
      <c r="ROO20" s="934"/>
      <c r="ROP20" s="934"/>
      <c r="ROQ20" s="934"/>
      <c r="ROR20" s="934"/>
      <c r="ROS20" s="934"/>
      <c r="ROT20" s="934"/>
      <c r="ROU20" s="934"/>
      <c r="ROV20" s="934"/>
      <c r="ROW20" s="934"/>
      <c r="ROX20" s="934"/>
      <c r="ROY20" s="934"/>
      <c r="ROZ20" s="934"/>
      <c r="RPA20" s="934"/>
      <c r="RPB20" s="934"/>
      <c r="RPC20" s="934"/>
      <c r="RPD20" s="934"/>
      <c r="RPE20" s="934"/>
      <c r="RPF20" s="934"/>
      <c r="RPG20" s="934"/>
      <c r="RPH20" s="934"/>
      <c r="RPI20" s="934"/>
      <c r="RPJ20" s="934"/>
      <c r="RPK20" s="934"/>
      <c r="RPL20" s="934"/>
      <c r="RPM20" s="934"/>
      <c r="RPN20" s="934"/>
      <c r="RPO20" s="934"/>
      <c r="RPP20" s="934"/>
      <c r="RPQ20" s="934"/>
      <c r="RPR20" s="934"/>
      <c r="RPS20" s="934"/>
      <c r="RPT20" s="934"/>
      <c r="RPU20" s="934"/>
      <c r="RPV20" s="934"/>
      <c r="RPW20" s="934"/>
      <c r="RPX20" s="934"/>
      <c r="RPY20" s="934"/>
      <c r="RPZ20" s="934"/>
      <c r="RQA20" s="934"/>
      <c r="RQB20" s="934"/>
      <c r="RQC20" s="934"/>
      <c r="RQD20" s="934"/>
      <c r="RQE20" s="934"/>
      <c r="RQF20" s="934"/>
      <c r="RQG20" s="934"/>
      <c r="RQH20" s="934"/>
      <c r="RQI20" s="934"/>
      <c r="RQJ20" s="934"/>
      <c r="RQK20" s="934"/>
      <c r="RQL20" s="934"/>
      <c r="RQM20" s="934"/>
      <c r="RQN20" s="934"/>
      <c r="RQO20" s="934"/>
      <c r="RQP20" s="934"/>
      <c r="RQQ20" s="934"/>
      <c r="RQR20" s="934"/>
      <c r="RQS20" s="934"/>
      <c r="RQT20" s="934"/>
      <c r="RQU20" s="934"/>
      <c r="RQV20" s="934"/>
      <c r="RQW20" s="934"/>
      <c r="RQX20" s="934"/>
      <c r="RQY20" s="934"/>
      <c r="RQZ20" s="934"/>
      <c r="RRA20" s="934"/>
      <c r="RRB20" s="934"/>
      <c r="RRC20" s="934"/>
      <c r="RRD20" s="934"/>
      <c r="RRE20" s="934"/>
      <c r="RRF20" s="934"/>
      <c r="RRG20" s="934"/>
      <c r="RRH20" s="934"/>
      <c r="RRI20" s="934"/>
      <c r="RRJ20" s="934"/>
      <c r="RRK20" s="934"/>
      <c r="RRL20" s="934"/>
      <c r="RRM20" s="934"/>
      <c r="RRN20" s="934"/>
      <c r="RRO20" s="934"/>
      <c r="RRP20" s="934"/>
      <c r="RRQ20" s="934"/>
      <c r="RRR20" s="934"/>
      <c r="RRS20" s="934"/>
      <c r="RRT20" s="934"/>
      <c r="RRU20" s="934"/>
      <c r="RRV20" s="934"/>
      <c r="RRW20" s="934"/>
      <c r="RRX20" s="934"/>
      <c r="RRY20" s="934"/>
      <c r="RRZ20" s="934"/>
      <c r="RSA20" s="934"/>
      <c r="RSB20" s="934"/>
      <c r="RSC20" s="934"/>
      <c r="RSD20" s="934"/>
      <c r="RSE20" s="934"/>
      <c r="RSF20" s="934"/>
      <c r="RSG20" s="934"/>
      <c r="RSH20" s="934"/>
      <c r="RSI20" s="934"/>
      <c r="RSJ20" s="934"/>
      <c r="RSK20" s="934"/>
      <c r="RSL20" s="934"/>
      <c r="RSM20" s="934"/>
      <c r="RSN20" s="934"/>
      <c r="RSO20" s="934"/>
      <c r="RSP20" s="934"/>
      <c r="RSQ20" s="934"/>
      <c r="RSR20" s="934"/>
      <c r="RSS20" s="934"/>
      <c r="RST20" s="934"/>
      <c r="RSU20" s="934"/>
      <c r="RSV20" s="934"/>
      <c r="RSW20" s="934"/>
      <c r="RSX20" s="934"/>
      <c r="RSY20" s="934"/>
      <c r="RSZ20" s="934"/>
      <c r="RTA20" s="934"/>
      <c r="RTB20" s="934"/>
      <c r="RTC20" s="934"/>
      <c r="RTD20" s="934"/>
      <c r="RTE20" s="934"/>
      <c r="RTF20" s="934"/>
      <c r="RTG20" s="934"/>
      <c r="RTH20" s="934"/>
      <c r="RTI20" s="934"/>
      <c r="RTJ20" s="934"/>
      <c r="RTK20" s="934"/>
      <c r="RTL20" s="934"/>
      <c r="RTM20" s="934"/>
      <c r="RTN20" s="934"/>
      <c r="RTO20" s="934"/>
      <c r="RTP20" s="934"/>
      <c r="RTQ20" s="934"/>
      <c r="RTR20" s="934"/>
      <c r="RTS20" s="934"/>
      <c r="RTT20" s="934"/>
      <c r="RTU20" s="934"/>
      <c r="RTV20" s="934"/>
      <c r="RTW20" s="934"/>
      <c r="RTX20" s="934"/>
      <c r="RTY20" s="934"/>
      <c r="RTZ20" s="934"/>
      <c r="RUA20" s="934"/>
      <c r="RUB20" s="934"/>
      <c r="RUC20" s="934"/>
      <c r="RUD20" s="934"/>
      <c r="RUE20" s="934"/>
      <c r="RUF20" s="934"/>
      <c r="RUG20" s="934"/>
      <c r="RUH20" s="934"/>
      <c r="RUI20" s="934"/>
      <c r="RUJ20" s="934"/>
      <c r="RUK20" s="934"/>
      <c r="RUL20" s="934"/>
      <c r="RUM20" s="934"/>
      <c r="RUN20" s="934"/>
      <c r="RUO20" s="934"/>
      <c r="RUP20" s="934"/>
      <c r="RUQ20" s="934"/>
      <c r="RUR20" s="934"/>
      <c r="RUS20" s="934"/>
      <c r="RUT20" s="934"/>
      <c r="RUU20" s="934"/>
      <c r="RUV20" s="934"/>
      <c r="RUW20" s="934"/>
      <c r="RUX20" s="934"/>
      <c r="RUY20" s="934"/>
      <c r="RUZ20" s="934"/>
      <c r="RVA20" s="934"/>
      <c r="RVB20" s="934"/>
      <c r="RVC20" s="934"/>
      <c r="RVD20" s="934"/>
      <c r="RVE20" s="934"/>
      <c r="RVF20" s="934"/>
      <c r="RVG20" s="934"/>
      <c r="RVH20" s="934"/>
      <c r="RVI20" s="934"/>
      <c r="RVJ20" s="934"/>
      <c r="RVK20" s="934"/>
      <c r="RVL20" s="934"/>
      <c r="RVM20" s="934"/>
      <c r="RVN20" s="934"/>
      <c r="RVO20" s="934"/>
      <c r="RVP20" s="934"/>
      <c r="RVQ20" s="934"/>
      <c r="RVR20" s="934"/>
      <c r="RVS20" s="934"/>
      <c r="RVT20" s="934"/>
      <c r="RVU20" s="934"/>
      <c r="RVV20" s="934"/>
      <c r="RVW20" s="934"/>
      <c r="RVX20" s="934"/>
      <c r="RVY20" s="934"/>
      <c r="RVZ20" s="934"/>
      <c r="RWA20" s="934"/>
      <c r="RWB20" s="934"/>
      <c r="RWC20" s="934"/>
      <c r="RWD20" s="934"/>
      <c r="RWE20" s="934"/>
      <c r="RWF20" s="934"/>
      <c r="RWG20" s="934"/>
      <c r="RWH20" s="934"/>
      <c r="RWI20" s="934"/>
      <c r="RWJ20" s="934"/>
      <c r="RWK20" s="934"/>
      <c r="RWL20" s="934"/>
      <c r="RWM20" s="934"/>
      <c r="RWN20" s="934"/>
      <c r="RWO20" s="934"/>
      <c r="RWP20" s="934"/>
      <c r="RWQ20" s="934"/>
      <c r="RWR20" s="934"/>
      <c r="RWS20" s="934"/>
      <c r="RWT20" s="934"/>
      <c r="RWU20" s="934"/>
      <c r="RWV20" s="934"/>
      <c r="RWW20" s="934"/>
      <c r="RWX20" s="934"/>
      <c r="RWY20" s="934"/>
      <c r="RWZ20" s="934"/>
      <c r="RXA20" s="934"/>
      <c r="RXB20" s="934"/>
      <c r="RXC20" s="934"/>
      <c r="RXD20" s="934"/>
      <c r="RXE20" s="934"/>
      <c r="RXF20" s="934"/>
      <c r="RXG20" s="934"/>
      <c r="RXH20" s="934"/>
      <c r="RXI20" s="934"/>
      <c r="RXJ20" s="934"/>
      <c r="RXK20" s="934"/>
      <c r="RXL20" s="934"/>
      <c r="RXM20" s="934"/>
      <c r="RXN20" s="934"/>
      <c r="RXO20" s="934"/>
      <c r="RXP20" s="934"/>
      <c r="RXQ20" s="934"/>
      <c r="RXR20" s="934"/>
      <c r="RXS20" s="934"/>
      <c r="RXT20" s="934"/>
      <c r="RXU20" s="934"/>
      <c r="RXV20" s="934"/>
      <c r="RXW20" s="934"/>
      <c r="RXX20" s="934"/>
      <c r="RXY20" s="934"/>
      <c r="RXZ20" s="934"/>
      <c r="RYA20" s="934"/>
      <c r="RYB20" s="934"/>
      <c r="RYC20" s="934"/>
      <c r="RYD20" s="934"/>
      <c r="RYE20" s="934"/>
      <c r="RYF20" s="934"/>
      <c r="RYG20" s="934"/>
      <c r="RYH20" s="934"/>
      <c r="RYI20" s="934"/>
      <c r="RYJ20" s="934"/>
      <c r="RYK20" s="934"/>
      <c r="RYL20" s="934"/>
      <c r="RYM20" s="934"/>
      <c r="RYN20" s="934"/>
      <c r="RYO20" s="934"/>
      <c r="RYP20" s="934"/>
      <c r="RYQ20" s="934"/>
      <c r="RYR20" s="934"/>
      <c r="RYS20" s="934"/>
      <c r="RYT20" s="934"/>
      <c r="RYU20" s="934"/>
      <c r="RYV20" s="934"/>
      <c r="RYW20" s="934"/>
      <c r="RYX20" s="934"/>
      <c r="RYY20" s="934"/>
      <c r="RYZ20" s="934"/>
      <c r="RZA20" s="934"/>
      <c r="RZB20" s="934"/>
      <c r="RZC20" s="934"/>
      <c r="RZD20" s="934"/>
      <c r="RZE20" s="934"/>
      <c r="RZF20" s="934"/>
      <c r="RZG20" s="934"/>
      <c r="RZH20" s="934"/>
      <c r="RZI20" s="934"/>
      <c r="RZJ20" s="934"/>
      <c r="RZK20" s="934"/>
      <c r="RZL20" s="934"/>
      <c r="RZM20" s="934"/>
      <c r="RZN20" s="934"/>
      <c r="RZO20" s="934"/>
      <c r="RZP20" s="934"/>
      <c r="RZQ20" s="934"/>
      <c r="RZR20" s="934"/>
      <c r="RZS20" s="934"/>
      <c r="RZT20" s="934"/>
      <c r="RZU20" s="934"/>
      <c r="RZV20" s="934"/>
      <c r="RZW20" s="934"/>
      <c r="RZX20" s="934"/>
      <c r="RZY20" s="934"/>
      <c r="RZZ20" s="934"/>
      <c r="SAA20" s="934"/>
      <c r="SAB20" s="934"/>
      <c r="SAC20" s="934"/>
      <c r="SAD20" s="934"/>
      <c r="SAE20" s="934"/>
      <c r="SAF20" s="934"/>
      <c r="SAG20" s="934"/>
      <c r="SAH20" s="934"/>
      <c r="SAI20" s="934"/>
      <c r="SAJ20" s="934"/>
      <c r="SAK20" s="934"/>
      <c r="SAL20" s="934"/>
      <c r="SAM20" s="934"/>
      <c r="SAN20" s="934"/>
      <c r="SAO20" s="934"/>
      <c r="SAP20" s="934"/>
      <c r="SAQ20" s="934"/>
      <c r="SAR20" s="934"/>
      <c r="SAS20" s="934"/>
      <c r="SAT20" s="934"/>
      <c r="SAU20" s="934"/>
      <c r="SAV20" s="934"/>
      <c r="SAW20" s="934"/>
      <c r="SAX20" s="934"/>
      <c r="SAY20" s="934"/>
      <c r="SAZ20" s="934"/>
      <c r="SBA20" s="934"/>
      <c r="SBB20" s="934"/>
      <c r="SBC20" s="934"/>
      <c r="SBD20" s="934"/>
      <c r="SBE20" s="934"/>
      <c r="SBF20" s="934"/>
      <c r="SBG20" s="934"/>
      <c r="SBH20" s="934"/>
      <c r="SBI20" s="934"/>
      <c r="SBJ20" s="934"/>
      <c r="SBK20" s="934"/>
      <c r="SBL20" s="934"/>
      <c r="SBM20" s="934"/>
      <c r="SBN20" s="934"/>
      <c r="SBO20" s="934"/>
      <c r="SBP20" s="934"/>
      <c r="SBQ20" s="934"/>
      <c r="SBR20" s="934"/>
      <c r="SBS20" s="934"/>
      <c r="SBT20" s="934"/>
      <c r="SBU20" s="934"/>
      <c r="SBV20" s="934"/>
      <c r="SBW20" s="934"/>
      <c r="SBX20" s="934"/>
      <c r="SBY20" s="934"/>
      <c r="SBZ20" s="934"/>
      <c r="SCA20" s="934"/>
      <c r="SCB20" s="934"/>
      <c r="SCC20" s="934"/>
      <c r="SCD20" s="934"/>
      <c r="SCE20" s="934"/>
      <c r="SCF20" s="934"/>
      <c r="SCG20" s="934"/>
      <c r="SCH20" s="934"/>
      <c r="SCI20" s="934"/>
      <c r="SCJ20" s="934"/>
      <c r="SCK20" s="934"/>
      <c r="SCL20" s="934"/>
      <c r="SCM20" s="934"/>
      <c r="SCN20" s="934"/>
      <c r="SCO20" s="934"/>
      <c r="SCP20" s="934"/>
      <c r="SCQ20" s="934"/>
      <c r="SCR20" s="934"/>
      <c r="SCS20" s="934"/>
      <c r="SCT20" s="934"/>
      <c r="SCU20" s="934"/>
      <c r="SCV20" s="934"/>
      <c r="SCW20" s="934"/>
      <c r="SCX20" s="934"/>
      <c r="SCY20" s="934"/>
      <c r="SCZ20" s="934"/>
      <c r="SDA20" s="934"/>
      <c r="SDB20" s="934"/>
      <c r="SDC20" s="934"/>
      <c r="SDD20" s="934"/>
      <c r="SDE20" s="934"/>
      <c r="SDF20" s="934"/>
      <c r="SDG20" s="934"/>
      <c r="SDH20" s="934"/>
      <c r="SDI20" s="934"/>
      <c r="SDJ20" s="934"/>
      <c r="SDK20" s="934"/>
      <c r="SDL20" s="934"/>
      <c r="SDM20" s="934"/>
      <c r="SDN20" s="934"/>
      <c r="SDO20" s="934"/>
      <c r="SDP20" s="934"/>
      <c r="SDQ20" s="934"/>
      <c r="SDR20" s="934"/>
      <c r="SDS20" s="934"/>
      <c r="SDT20" s="934"/>
      <c r="SDU20" s="934"/>
      <c r="SDV20" s="934"/>
      <c r="SDW20" s="934"/>
      <c r="SDX20" s="934"/>
      <c r="SDY20" s="934"/>
      <c r="SDZ20" s="934"/>
      <c r="SEA20" s="934"/>
      <c r="SEB20" s="934"/>
      <c r="SEC20" s="934"/>
      <c r="SED20" s="934"/>
      <c r="SEE20" s="934"/>
      <c r="SEF20" s="934"/>
      <c r="SEG20" s="934"/>
      <c r="SEH20" s="934"/>
      <c r="SEI20" s="934"/>
      <c r="SEJ20" s="934"/>
      <c r="SEK20" s="934"/>
      <c r="SEL20" s="934"/>
      <c r="SEM20" s="934"/>
      <c r="SEN20" s="934"/>
      <c r="SEO20" s="934"/>
      <c r="SEP20" s="934"/>
      <c r="SEQ20" s="934"/>
      <c r="SER20" s="934"/>
      <c r="SES20" s="934"/>
      <c r="SET20" s="934"/>
      <c r="SEU20" s="934"/>
      <c r="SEV20" s="934"/>
      <c r="SEW20" s="934"/>
      <c r="SEX20" s="934"/>
      <c r="SEY20" s="934"/>
      <c r="SEZ20" s="934"/>
      <c r="SFA20" s="934"/>
      <c r="SFB20" s="934"/>
      <c r="SFC20" s="934"/>
      <c r="SFD20" s="934"/>
      <c r="SFE20" s="934"/>
      <c r="SFF20" s="934"/>
      <c r="SFG20" s="934"/>
      <c r="SFH20" s="934"/>
      <c r="SFI20" s="934"/>
      <c r="SFJ20" s="934"/>
      <c r="SFK20" s="934"/>
      <c r="SFL20" s="934"/>
      <c r="SFM20" s="934"/>
      <c r="SFN20" s="934"/>
      <c r="SFO20" s="934"/>
      <c r="SFP20" s="934"/>
      <c r="SFQ20" s="934"/>
      <c r="SFR20" s="934"/>
      <c r="SFS20" s="934"/>
      <c r="SFT20" s="934"/>
      <c r="SFU20" s="934"/>
      <c r="SFV20" s="934"/>
      <c r="SFW20" s="934"/>
      <c r="SFX20" s="934"/>
      <c r="SFY20" s="934"/>
      <c r="SFZ20" s="934"/>
      <c r="SGA20" s="934"/>
      <c r="SGB20" s="934"/>
      <c r="SGC20" s="934"/>
      <c r="SGD20" s="934"/>
      <c r="SGE20" s="934"/>
      <c r="SGF20" s="934"/>
      <c r="SGG20" s="934"/>
      <c r="SGH20" s="934"/>
      <c r="SGI20" s="934"/>
      <c r="SGJ20" s="934"/>
      <c r="SGK20" s="934"/>
      <c r="SGL20" s="934"/>
      <c r="SGM20" s="934"/>
      <c r="SGN20" s="934"/>
      <c r="SGO20" s="934"/>
      <c r="SGP20" s="934"/>
      <c r="SGQ20" s="934"/>
      <c r="SGR20" s="934"/>
      <c r="SGS20" s="934"/>
      <c r="SGT20" s="934"/>
      <c r="SGU20" s="934"/>
      <c r="SGV20" s="934"/>
      <c r="SGW20" s="934"/>
      <c r="SGX20" s="934"/>
      <c r="SGY20" s="934"/>
      <c r="SGZ20" s="934"/>
      <c r="SHA20" s="934"/>
      <c r="SHB20" s="934"/>
      <c r="SHC20" s="934"/>
      <c r="SHD20" s="934"/>
      <c r="SHE20" s="934"/>
      <c r="SHF20" s="934"/>
      <c r="SHG20" s="934"/>
      <c r="SHH20" s="934"/>
      <c r="SHI20" s="934"/>
      <c r="SHJ20" s="934"/>
      <c r="SHK20" s="934"/>
      <c r="SHL20" s="934"/>
      <c r="SHM20" s="934"/>
      <c r="SHN20" s="934"/>
      <c r="SHO20" s="934"/>
      <c r="SHP20" s="934"/>
      <c r="SHQ20" s="934"/>
      <c r="SHR20" s="934"/>
      <c r="SHS20" s="934"/>
      <c r="SHT20" s="934"/>
      <c r="SHU20" s="934"/>
      <c r="SHV20" s="934"/>
      <c r="SHW20" s="934"/>
      <c r="SHX20" s="934"/>
      <c r="SHY20" s="934"/>
      <c r="SHZ20" s="934"/>
      <c r="SIA20" s="934"/>
      <c r="SIB20" s="934"/>
      <c r="SIC20" s="934"/>
      <c r="SID20" s="934"/>
      <c r="SIE20" s="934"/>
      <c r="SIF20" s="934"/>
      <c r="SIG20" s="934"/>
      <c r="SIH20" s="934"/>
      <c r="SII20" s="934"/>
      <c r="SIJ20" s="934"/>
      <c r="SIK20" s="934"/>
      <c r="SIL20" s="934"/>
      <c r="SIM20" s="934"/>
      <c r="SIN20" s="934"/>
      <c r="SIO20" s="934"/>
      <c r="SIP20" s="934"/>
      <c r="SIQ20" s="934"/>
      <c r="SIR20" s="934"/>
      <c r="SIS20" s="934"/>
      <c r="SIT20" s="934"/>
      <c r="SIU20" s="934"/>
      <c r="SIV20" s="934"/>
      <c r="SIW20" s="934"/>
      <c r="SIX20" s="934"/>
      <c r="SIY20" s="934"/>
      <c r="SIZ20" s="934"/>
      <c r="SJA20" s="934"/>
      <c r="SJB20" s="934"/>
      <c r="SJC20" s="934"/>
      <c r="SJD20" s="934"/>
      <c r="SJE20" s="934"/>
      <c r="SJF20" s="934"/>
      <c r="SJG20" s="934"/>
      <c r="SJH20" s="934"/>
      <c r="SJI20" s="934"/>
      <c r="SJJ20" s="934"/>
      <c r="SJK20" s="934"/>
      <c r="SJL20" s="934"/>
      <c r="SJM20" s="934"/>
      <c r="SJN20" s="934"/>
      <c r="SJO20" s="934"/>
      <c r="SJP20" s="934"/>
      <c r="SJQ20" s="934"/>
      <c r="SJR20" s="934"/>
      <c r="SJS20" s="934"/>
      <c r="SJT20" s="934"/>
      <c r="SJU20" s="934"/>
      <c r="SJV20" s="934"/>
      <c r="SJW20" s="934"/>
      <c r="SJX20" s="934"/>
      <c r="SJY20" s="934"/>
      <c r="SJZ20" s="934"/>
      <c r="SKA20" s="934"/>
      <c r="SKB20" s="934"/>
      <c r="SKC20" s="934"/>
      <c r="SKD20" s="934"/>
      <c r="SKE20" s="934"/>
      <c r="SKF20" s="934"/>
      <c r="SKG20" s="934"/>
      <c r="SKH20" s="934"/>
      <c r="SKI20" s="934"/>
      <c r="SKJ20" s="934"/>
      <c r="SKK20" s="934"/>
      <c r="SKL20" s="934"/>
      <c r="SKM20" s="934"/>
      <c r="SKN20" s="934"/>
      <c r="SKO20" s="934"/>
      <c r="SKP20" s="934"/>
      <c r="SKQ20" s="934"/>
      <c r="SKR20" s="934"/>
      <c r="SKS20" s="934"/>
      <c r="SKT20" s="934"/>
      <c r="SKU20" s="934"/>
      <c r="SKV20" s="934"/>
      <c r="SKW20" s="934"/>
      <c r="SKX20" s="934"/>
      <c r="SKY20" s="934"/>
      <c r="SKZ20" s="934"/>
      <c r="SLA20" s="934"/>
      <c r="SLB20" s="934"/>
      <c r="SLC20" s="934"/>
      <c r="SLD20" s="934"/>
      <c r="SLE20" s="934"/>
      <c r="SLF20" s="934"/>
      <c r="SLG20" s="934"/>
      <c r="SLH20" s="934"/>
      <c r="SLI20" s="934"/>
      <c r="SLJ20" s="934"/>
      <c r="SLK20" s="934"/>
      <c r="SLL20" s="934"/>
      <c r="SLM20" s="934"/>
      <c r="SLN20" s="934"/>
      <c r="SLO20" s="934"/>
      <c r="SLP20" s="934"/>
      <c r="SLQ20" s="934"/>
      <c r="SLR20" s="934"/>
      <c r="SLS20" s="934"/>
      <c r="SLT20" s="934"/>
      <c r="SLU20" s="934"/>
      <c r="SLV20" s="934"/>
      <c r="SLW20" s="934"/>
      <c r="SLX20" s="934"/>
      <c r="SLY20" s="934"/>
      <c r="SLZ20" s="934"/>
      <c r="SMA20" s="934"/>
      <c r="SMB20" s="934"/>
      <c r="SMC20" s="934"/>
      <c r="SMD20" s="934"/>
      <c r="SME20" s="934"/>
      <c r="SMF20" s="934"/>
      <c r="SMG20" s="934"/>
      <c r="SMH20" s="934"/>
      <c r="SMI20" s="934"/>
      <c r="SMJ20" s="934"/>
      <c r="SMK20" s="934"/>
      <c r="SML20" s="934"/>
      <c r="SMM20" s="934"/>
      <c r="SMN20" s="934"/>
      <c r="SMO20" s="934"/>
      <c r="SMP20" s="934"/>
      <c r="SMQ20" s="934"/>
      <c r="SMR20" s="934"/>
      <c r="SMS20" s="934"/>
      <c r="SMT20" s="934"/>
      <c r="SMU20" s="934"/>
      <c r="SMV20" s="934"/>
      <c r="SMW20" s="934"/>
      <c r="SMX20" s="934"/>
      <c r="SMY20" s="934"/>
      <c r="SMZ20" s="934"/>
      <c r="SNA20" s="934"/>
      <c r="SNB20" s="934"/>
      <c r="SNC20" s="934"/>
      <c r="SND20" s="934"/>
      <c r="SNE20" s="934"/>
      <c r="SNF20" s="934"/>
      <c r="SNG20" s="934"/>
      <c r="SNH20" s="934"/>
      <c r="SNI20" s="934"/>
      <c r="SNJ20" s="934"/>
      <c r="SNK20" s="934"/>
      <c r="SNL20" s="934"/>
      <c r="SNM20" s="934"/>
      <c r="SNN20" s="934"/>
      <c r="SNO20" s="934"/>
      <c r="SNP20" s="934"/>
      <c r="SNQ20" s="934"/>
      <c r="SNR20" s="934"/>
      <c r="SNS20" s="934"/>
      <c r="SNT20" s="934"/>
      <c r="SNU20" s="934"/>
      <c r="SNV20" s="934"/>
      <c r="SNW20" s="934"/>
      <c r="SNX20" s="934"/>
      <c r="SNY20" s="934"/>
      <c r="SNZ20" s="934"/>
      <c r="SOA20" s="934"/>
      <c r="SOB20" s="934"/>
      <c r="SOC20" s="934"/>
      <c r="SOD20" s="934"/>
      <c r="SOE20" s="934"/>
      <c r="SOF20" s="934"/>
      <c r="SOG20" s="934"/>
      <c r="SOH20" s="934"/>
      <c r="SOI20" s="934"/>
      <c r="SOJ20" s="934"/>
      <c r="SOK20" s="934"/>
      <c r="SOL20" s="934"/>
      <c r="SOM20" s="934"/>
      <c r="SON20" s="934"/>
      <c r="SOO20" s="934"/>
      <c r="SOP20" s="934"/>
      <c r="SOQ20" s="934"/>
      <c r="SOR20" s="934"/>
      <c r="SOS20" s="934"/>
      <c r="SOT20" s="934"/>
      <c r="SOU20" s="934"/>
      <c r="SOV20" s="934"/>
      <c r="SOW20" s="934"/>
      <c r="SOX20" s="934"/>
      <c r="SOY20" s="934"/>
      <c r="SOZ20" s="934"/>
      <c r="SPA20" s="934"/>
      <c r="SPB20" s="934"/>
      <c r="SPC20" s="934"/>
      <c r="SPD20" s="934"/>
      <c r="SPE20" s="934"/>
      <c r="SPF20" s="934"/>
      <c r="SPG20" s="934"/>
      <c r="SPH20" s="934"/>
      <c r="SPI20" s="934"/>
      <c r="SPJ20" s="934"/>
      <c r="SPK20" s="934"/>
      <c r="SPL20" s="934"/>
      <c r="SPM20" s="934"/>
      <c r="SPN20" s="934"/>
      <c r="SPO20" s="934"/>
      <c r="SPP20" s="934"/>
      <c r="SPQ20" s="934"/>
      <c r="SPR20" s="934"/>
      <c r="SPS20" s="934"/>
      <c r="SPT20" s="934"/>
      <c r="SPU20" s="934"/>
      <c r="SPV20" s="934"/>
      <c r="SPW20" s="934"/>
      <c r="SPX20" s="934"/>
      <c r="SPY20" s="934"/>
      <c r="SPZ20" s="934"/>
      <c r="SQA20" s="934"/>
      <c r="SQB20" s="934"/>
      <c r="SQC20" s="934"/>
      <c r="SQD20" s="934"/>
      <c r="SQE20" s="934"/>
      <c r="SQF20" s="934"/>
      <c r="SQG20" s="934"/>
      <c r="SQH20" s="934"/>
      <c r="SQI20" s="934"/>
      <c r="SQJ20" s="934"/>
      <c r="SQK20" s="934"/>
      <c r="SQL20" s="934"/>
      <c r="SQM20" s="934"/>
      <c r="SQN20" s="934"/>
      <c r="SQO20" s="934"/>
      <c r="SQP20" s="934"/>
      <c r="SQQ20" s="934"/>
      <c r="SQR20" s="934"/>
      <c r="SQS20" s="934"/>
      <c r="SQT20" s="934"/>
      <c r="SQU20" s="934"/>
      <c r="SQV20" s="934"/>
      <c r="SQW20" s="934"/>
      <c r="SQX20" s="934"/>
      <c r="SQY20" s="934"/>
      <c r="SQZ20" s="934"/>
      <c r="SRA20" s="934"/>
      <c r="SRB20" s="934"/>
      <c r="SRC20" s="934"/>
      <c r="SRD20" s="934"/>
      <c r="SRE20" s="934"/>
      <c r="SRF20" s="934"/>
      <c r="SRG20" s="934"/>
      <c r="SRH20" s="934"/>
      <c r="SRI20" s="934"/>
      <c r="SRJ20" s="934"/>
      <c r="SRK20" s="934"/>
      <c r="SRL20" s="934"/>
      <c r="SRM20" s="934"/>
      <c r="SRN20" s="934"/>
      <c r="SRO20" s="934"/>
      <c r="SRP20" s="934"/>
      <c r="SRQ20" s="934"/>
      <c r="SRR20" s="934"/>
      <c r="SRS20" s="934"/>
      <c r="SRT20" s="934"/>
      <c r="SRU20" s="934"/>
      <c r="SRV20" s="934"/>
      <c r="SRW20" s="934"/>
      <c r="SRX20" s="934"/>
      <c r="SRY20" s="934"/>
      <c r="SRZ20" s="934"/>
      <c r="SSA20" s="934"/>
      <c r="SSB20" s="934"/>
      <c r="SSC20" s="934"/>
      <c r="SSD20" s="934"/>
      <c r="SSE20" s="934"/>
      <c r="SSF20" s="934"/>
      <c r="SSG20" s="934"/>
      <c r="SSH20" s="934"/>
      <c r="SSI20" s="934"/>
      <c r="SSJ20" s="934"/>
      <c r="SSK20" s="934"/>
      <c r="SSL20" s="934"/>
      <c r="SSM20" s="934"/>
      <c r="SSN20" s="934"/>
      <c r="SSO20" s="934"/>
      <c r="SSP20" s="934"/>
      <c r="SSQ20" s="934"/>
      <c r="SSR20" s="934"/>
      <c r="SSS20" s="934"/>
      <c r="SST20" s="934"/>
      <c r="SSU20" s="934"/>
      <c r="SSV20" s="934"/>
      <c r="SSW20" s="934"/>
      <c r="SSX20" s="934"/>
      <c r="SSY20" s="934"/>
      <c r="SSZ20" s="934"/>
      <c r="STA20" s="934"/>
      <c r="STB20" s="934"/>
      <c r="STC20" s="934"/>
      <c r="STD20" s="934"/>
      <c r="STE20" s="934"/>
      <c r="STF20" s="934"/>
      <c r="STG20" s="934"/>
      <c r="STH20" s="934"/>
      <c r="STI20" s="934"/>
      <c r="STJ20" s="934"/>
      <c r="STK20" s="934"/>
      <c r="STL20" s="934"/>
      <c r="STM20" s="934"/>
      <c r="STN20" s="934"/>
      <c r="STO20" s="934"/>
      <c r="STP20" s="934"/>
      <c r="STQ20" s="934"/>
      <c r="STR20" s="934"/>
      <c r="STS20" s="934"/>
      <c r="STT20" s="934"/>
      <c r="STU20" s="934"/>
      <c r="STV20" s="934"/>
      <c r="STW20" s="934"/>
      <c r="STX20" s="934"/>
      <c r="STY20" s="934"/>
      <c r="STZ20" s="934"/>
      <c r="SUA20" s="934"/>
      <c r="SUB20" s="934"/>
      <c r="SUC20" s="934"/>
      <c r="SUD20" s="934"/>
      <c r="SUE20" s="934"/>
      <c r="SUF20" s="934"/>
      <c r="SUG20" s="934"/>
      <c r="SUH20" s="934"/>
      <c r="SUI20" s="934"/>
      <c r="SUJ20" s="934"/>
      <c r="SUK20" s="934"/>
      <c r="SUL20" s="934"/>
      <c r="SUM20" s="934"/>
      <c r="SUN20" s="934"/>
      <c r="SUO20" s="934"/>
      <c r="SUP20" s="934"/>
      <c r="SUQ20" s="934"/>
      <c r="SUR20" s="934"/>
      <c r="SUS20" s="934"/>
      <c r="SUT20" s="934"/>
      <c r="SUU20" s="934"/>
      <c r="SUV20" s="934"/>
      <c r="SUW20" s="934"/>
      <c r="SUX20" s="934"/>
      <c r="SUY20" s="934"/>
      <c r="SUZ20" s="934"/>
      <c r="SVA20" s="934"/>
      <c r="SVB20" s="934"/>
      <c r="SVC20" s="934"/>
      <c r="SVD20" s="934"/>
      <c r="SVE20" s="934"/>
      <c r="SVF20" s="934"/>
      <c r="SVG20" s="934"/>
      <c r="SVH20" s="934"/>
      <c r="SVI20" s="934"/>
      <c r="SVJ20" s="934"/>
      <c r="SVK20" s="934"/>
      <c r="SVL20" s="934"/>
      <c r="SVM20" s="934"/>
      <c r="SVN20" s="934"/>
      <c r="SVO20" s="934"/>
      <c r="SVP20" s="934"/>
      <c r="SVQ20" s="934"/>
      <c r="SVR20" s="934"/>
      <c r="SVS20" s="934"/>
      <c r="SVT20" s="934"/>
      <c r="SVU20" s="934"/>
      <c r="SVV20" s="934"/>
      <c r="SVW20" s="934"/>
      <c r="SVX20" s="934"/>
      <c r="SVY20" s="934"/>
      <c r="SVZ20" s="934"/>
      <c r="SWA20" s="934"/>
      <c r="SWB20" s="934"/>
      <c r="SWC20" s="934"/>
      <c r="SWD20" s="934"/>
      <c r="SWE20" s="934"/>
      <c r="SWF20" s="934"/>
      <c r="SWG20" s="934"/>
      <c r="SWH20" s="934"/>
      <c r="SWI20" s="934"/>
      <c r="SWJ20" s="934"/>
      <c r="SWK20" s="934"/>
      <c r="SWL20" s="934"/>
      <c r="SWM20" s="934"/>
      <c r="SWN20" s="934"/>
      <c r="SWO20" s="934"/>
      <c r="SWP20" s="934"/>
      <c r="SWQ20" s="934"/>
      <c r="SWR20" s="934"/>
      <c r="SWS20" s="934"/>
      <c r="SWT20" s="934"/>
      <c r="SWU20" s="934"/>
      <c r="SWV20" s="934"/>
      <c r="SWW20" s="934"/>
      <c r="SWX20" s="934"/>
      <c r="SWY20" s="934"/>
      <c r="SWZ20" s="934"/>
      <c r="SXA20" s="934"/>
      <c r="SXB20" s="934"/>
      <c r="SXC20" s="934"/>
      <c r="SXD20" s="934"/>
      <c r="SXE20" s="934"/>
      <c r="SXF20" s="934"/>
      <c r="SXG20" s="934"/>
      <c r="SXH20" s="934"/>
      <c r="SXI20" s="934"/>
      <c r="SXJ20" s="934"/>
      <c r="SXK20" s="934"/>
      <c r="SXL20" s="934"/>
      <c r="SXM20" s="934"/>
      <c r="SXN20" s="934"/>
      <c r="SXO20" s="934"/>
      <c r="SXP20" s="934"/>
      <c r="SXQ20" s="934"/>
      <c r="SXR20" s="934"/>
      <c r="SXS20" s="934"/>
      <c r="SXT20" s="934"/>
      <c r="SXU20" s="934"/>
      <c r="SXV20" s="934"/>
      <c r="SXW20" s="934"/>
      <c r="SXX20" s="934"/>
      <c r="SXY20" s="934"/>
      <c r="SXZ20" s="934"/>
      <c r="SYA20" s="934"/>
      <c r="SYB20" s="934"/>
      <c r="SYC20" s="934"/>
      <c r="SYD20" s="934"/>
      <c r="SYE20" s="934"/>
      <c r="SYF20" s="934"/>
      <c r="SYG20" s="934"/>
      <c r="SYH20" s="934"/>
      <c r="SYI20" s="934"/>
      <c r="SYJ20" s="934"/>
      <c r="SYK20" s="934"/>
      <c r="SYL20" s="934"/>
      <c r="SYM20" s="934"/>
      <c r="SYN20" s="934"/>
      <c r="SYO20" s="934"/>
      <c r="SYP20" s="934"/>
      <c r="SYQ20" s="934"/>
      <c r="SYR20" s="934"/>
      <c r="SYS20" s="934"/>
      <c r="SYT20" s="934"/>
      <c r="SYU20" s="934"/>
      <c r="SYV20" s="934"/>
      <c r="SYW20" s="934"/>
      <c r="SYX20" s="934"/>
      <c r="SYY20" s="934"/>
      <c r="SYZ20" s="934"/>
      <c r="SZA20" s="934"/>
      <c r="SZB20" s="934"/>
      <c r="SZC20" s="934"/>
      <c r="SZD20" s="934"/>
      <c r="SZE20" s="934"/>
      <c r="SZF20" s="934"/>
      <c r="SZG20" s="934"/>
      <c r="SZH20" s="934"/>
      <c r="SZI20" s="934"/>
      <c r="SZJ20" s="934"/>
      <c r="SZK20" s="934"/>
      <c r="SZL20" s="934"/>
      <c r="SZM20" s="934"/>
      <c r="SZN20" s="934"/>
      <c r="SZO20" s="934"/>
      <c r="SZP20" s="934"/>
      <c r="SZQ20" s="934"/>
      <c r="SZR20" s="934"/>
      <c r="SZS20" s="934"/>
      <c r="SZT20" s="934"/>
      <c r="SZU20" s="934"/>
      <c r="SZV20" s="934"/>
      <c r="SZW20" s="934"/>
      <c r="SZX20" s="934"/>
      <c r="SZY20" s="934"/>
      <c r="SZZ20" s="934"/>
      <c r="TAA20" s="934"/>
      <c r="TAB20" s="934"/>
      <c r="TAC20" s="934"/>
      <c r="TAD20" s="934"/>
      <c r="TAE20" s="934"/>
      <c r="TAF20" s="934"/>
      <c r="TAG20" s="934"/>
      <c r="TAH20" s="934"/>
      <c r="TAI20" s="934"/>
      <c r="TAJ20" s="934"/>
      <c r="TAK20" s="934"/>
      <c r="TAL20" s="934"/>
      <c r="TAM20" s="934"/>
      <c r="TAN20" s="934"/>
      <c r="TAO20" s="934"/>
      <c r="TAP20" s="934"/>
      <c r="TAQ20" s="934"/>
      <c r="TAR20" s="934"/>
      <c r="TAS20" s="934"/>
      <c r="TAT20" s="934"/>
      <c r="TAU20" s="934"/>
      <c r="TAV20" s="934"/>
      <c r="TAW20" s="934"/>
      <c r="TAX20" s="934"/>
      <c r="TAY20" s="934"/>
      <c r="TAZ20" s="934"/>
      <c r="TBA20" s="934"/>
      <c r="TBB20" s="934"/>
      <c r="TBC20" s="934"/>
      <c r="TBD20" s="934"/>
      <c r="TBE20" s="934"/>
      <c r="TBF20" s="934"/>
      <c r="TBG20" s="934"/>
      <c r="TBH20" s="934"/>
      <c r="TBI20" s="934"/>
      <c r="TBJ20" s="934"/>
      <c r="TBK20" s="934"/>
      <c r="TBL20" s="934"/>
      <c r="TBM20" s="934"/>
      <c r="TBN20" s="934"/>
      <c r="TBO20" s="934"/>
      <c r="TBP20" s="934"/>
      <c r="TBQ20" s="934"/>
      <c r="TBR20" s="934"/>
      <c r="TBS20" s="934"/>
      <c r="TBT20" s="934"/>
      <c r="TBU20" s="934"/>
      <c r="TBV20" s="934"/>
      <c r="TBW20" s="934"/>
      <c r="TBX20" s="934"/>
      <c r="TBY20" s="934"/>
      <c r="TBZ20" s="934"/>
      <c r="TCA20" s="934"/>
      <c r="TCB20" s="934"/>
      <c r="TCC20" s="934"/>
      <c r="TCD20" s="934"/>
      <c r="TCE20" s="934"/>
      <c r="TCF20" s="934"/>
      <c r="TCG20" s="934"/>
      <c r="TCH20" s="934"/>
      <c r="TCI20" s="934"/>
      <c r="TCJ20" s="934"/>
      <c r="TCK20" s="934"/>
      <c r="TCL20" s="934"/>
      <c r="TCM20" s="934"/>
      <c r="TCN20" s="934"/>
      <c r="TCO20" s="934"/>
      <c r="TCP20" s="934"/>
      <c r="TCQ20" s="934"/>
      <c r="TCR20" s="934"/>
      <c r="TCS20" s="934"/>
      <c r="TCT20" s="934"/>
      <c r="TCU20" s="934"/>
      <c r="TCV20" s="934"/>
      <c r="TCW20" s="934"/>
      <c r="TCX20" s="934"/>
      <c r="TCY20" s="934"/>
      <c r="TCZ20" s="934"/>
      <c r="TDA20" s="934"/>
      <c r="TDB20" s="934"/>
      <c r="TDC20" s="934"/>
      <c r="TDD20" s="934"/>
      <c r="TDE20" s="934"/>
      <c r="TDF20" s="934"/>
      <c r="TDG20" s="934"/>
      <c r="TDH20" s="934"/>
      <c r="TDI20" s="934"/>
      <c r="TDJ20" s="934"/>
      <c r="TDK20" s="934"/>
      <c r="TDL20" s="934"/>
      <c r="TDM20" s="934"/>
      <c r="TDN20" s="934"/>
      <c r="TDO20" s="934"/>
      <c r="TDP20" s="934"/>
      <c r="TDQ20" s="934"/>
      <c r="TDR20" s="934"/>
      <c r="TDS20" s="934"/>
      <c r="TDT20" s="934"/>
      <c r="TDU20" s="934"/>
      <c r="TDV20" s="934"/>
      <c r="TDW20" s="934"/>
      <c r="TDX20" s="934"/>
      <c r="TDY20" s="934"/>
      <c r="TDZ20" s="934"/>
      <c r="TEA20" s="934"/>
      <c r="TEB20" s="934"/>
      <c r="TEC20" s="934"/>
      <c r="TED20" s="934"/>
      <c r="TEE20" s="934"/>
      <c r="TEF20" s="934"/>
      <c r="TEG20" s="934"/>
      <c r="TEH20" s="934"/>
      <c r="TEI20" s="934"/>
      <c r="TEJ20" s="934"/>
      <c r="TEK20" s="934"/>
      <c r="TEL20" s="934"/>
      <c r="TEM20" s="934"/>
      <c r="TEN20" s="934"/>
      <c r="TEO20" s="934"/>
      <c r="TEP20" s="934"/>
      <c r="TEQ20" s="934"/>
      <c r="TER20" s="934"/>
      <c r="TES20" s="934"/>
      <c r="TET20" s="934"/>
      <c r="TEU20" s="934"/>
      <c r="TEV20" s="934"/>
      <c r="TEW20" s="934"/>
      <c r="TEX20" s="934"/>
      <c r="TEY20" s="934"/>
      <c r="TEZ20" s="934"/>
      <c r="TFA20" s="934"/>
      <c r="TFB20" s="934"/>
      <c r="TFC20" s="934"/>
      <c r="TFD20" s="934"/>
      <c r="TFE20" s="934"/>
      <c r="TFF20" s="934"/>
      <c r="TFG20" s="934"/>
      <c r="TFH20" s="934"/>
      <c r="TFI20" s="934"/>
      <c r="TFJ20" s="934"/>
      <c r="TFK20" s="934"/>
      <c r="TFL20" s="934"/>
      <c r="TFM20" s="934"/>
      <c r="TFN20" s="934"/>
      <c r="TFO20" s="934"/>
      <c r="TFP20" s="934"/>
      <c r="TFQ20" s="934"/>
      <c r="TFR20" s="934"/>
      <c r="TFS20" s="934"/>
      <c r="TFT20" s="934"/>
      <c r="TFU20" s="934"/>
      <c r="TFV20" s="934"/>
      <c r="TFW20" s="934"/>
      <c r="TFX20" s="934"/>
      <c r="TFY20" s="934"/>
      <c r="TFZ20" s="934"/>
      <c r="TGA20" s="934"/>
      <c r="TGB20" s="934"/>
      <c r="TGC20" s="934"/>
      <c r="TGD20" s="934"/>
      <c r="TGE20" s="934"/>
      <c r="TGF20" s="934"/>
      <c r="TGG20" s="934"/>
      <c r="TGH20" s="934"/>
      <c r="TGI20" s="934"/>
      <c r="TGJ20" s="934"/>
      <c r="TGK20" s="934"/>
      <c r="TGL20" s="934"/>
      <c r="TGM20" s="934"/>
      <c r="TGN20" s="934"/>
      <c r="TGO20" s="934"/>
      <c r="TGP20" s="934"/>
      <c r="TGQ20" s="934"/>
      <c r="TGR20" s="934"/>
      <c r="TGS20" s="934"/>
      <c r="TGT20" s="934"/>
      <c r="TGU20" s="934"/>
      <c r="TGV20" s="934"/>
      <c r="TGW20" s="934"/>
      <c r="TGX20" s="934"/>
      <c r="TGY20" s="934"/>
      <c r="TGZ20" s="934"/>
      <c r="THA20" s="934"/>
      <c r="THB20" s="934"/>
      <c r="THC20" s="934"/>
      <c r="THD20" s="934"/>
      <c r="THE20" s="934"/>
      <c r="THF20" s="934"/>
      <c r="THG20" s="934"/>
      <c r="THH20" s="934"/>
      <c r="THI20" s="934"/>
      <c r="THJ20" s="934"/>
      <c r="THK20" s="934"/>
      <c r="THL20" s="934"/>
      <c r="THM20" s="934"/>
      <c r="THN20" s="934"/>
      <c r="THO20" s="934"/>
      <c r="THP20" s="934"/>
      <c r="THQ20" s="934"/>
      <c r="THR20" s="934"/>
      <c r="THS20" s="934"/>
      <c r="THT20" s="934"/>
      <c r="THU20" s="934"/>
      <c r="THV20" s="934"/>
      <c r="THW20" s="934"/>
      <c r="THX20" s="934"/>
      <c r="THY20" s="934"/>
      <c r="THZ20" s="934"/>
      <c r="TIA20" s="934"/>
      <c r="TIB20" s="934"/>
      <c r="TIC20" s="934"/>
      <c r="TID20" s="934"/>
      <c r="TIE20" s="934"/>
      <c r="TIF20" s="934"/>
      <c r="TIG20" s="934"/>
      <c r="TIH20" s="934"/>
      <c r="TII20" s="934"/>
      <c r="TIJ20" s="934"/>
      <c r="TIK20" s="934"/>
      <c r="TIL20" s="934"/>
      <c r="TIM20" s="934"/>
      <c r="TIN20" s="934"/>
      <c r="TIO20" s="934"/>
      <c r="TIP20" s="934"/>
      <c r="TIQ20" s="934"/>
      <c r="TIR20" s="934"/>
      <c r="TIS20" s="934"/>
      <c r="TIT20" s="934"/>
      <c r="TIU20" s="934"/>
      <c r="TIV20" s="934"/>
      <c r="TIW20" s="934"/>
      <c r="TIX20" s="934"/>
      <c r="TIY20" s="934"/>
      <c r="TIZ20" s="934"/>
      <c r="TJA20" s="934"/>
      <c r="TJB20" s="934"/>
      <c r="TJC20" s="934"/>
      <c r="TJD20" s="934"/>
      <c r="TJE20" s="934"/>
      <c r="TJF20" s="934"/>
      <c r="TJG20" s="934"/>
      <c r="TJH20" s="934"/>
      <c r="TJI20" s="934"/>
      <c r="TJJ20" s="934"/>
      <c r="TJK20" s="934"/>
      <c r="TJL20" s="934"/>
      <c r="TJM20" s="934"/>
      <c r="TJN20" s="934"/>
      <c r="TJO20" s="934"/>
      <c r="TJP20" s="934"/>
      <c r="TJQ20" s="934"/>
      <c r="TJR20" s="934"/>
      <c r="TJS20" s="934"/>
      <c r="TJT20" s="934"/>
      <c r="TJU20" s="934"/>
      <c r="TJV20" s="934"/>
      <c r="TJW20" s="934"/>
      <c r="TJX20" s="934"/>
      <c r="TJY20" s="934"/>
      <c r="TJZ20" s="934"/>
      <c r="TKA20" s="934"/>
      <c r="TKB20" s="934"/>
      <c r="TKC20" s="934"/>
      <c r="TKD20" s="934"/>
      <c r="TKE20" s="934"/>
      <c r="TKF20" s="934"/>
      <c r="TKG20" s="934"/>
      <c r="TKH20" s="934"/>
      <c r="TKI20" s="934"/>
      <c r="TKJ20" s="934"/>
      <c r="TKK20" s="934"/>
      <c r="TKL20" s="934"/>
      <c r="TKM20" s="934"/>
      <c r="TKN20" s="934"/>
      <c r="TKO20" s="934"/>
      <c r="TKP20" s="934"/>
      <c r="TKQ20" s="934"/>
      <c r="TKR20" s="934"/>
      <c r="TKS20" s="934"/>
      <c r="TKT20" s="934"/>
      <c r="TKU20" s="934"/>
      <c r="TKV20" s="934"/>
      <c r="TKW20" s="934"/>
      <c r="TKX20" s="934"/>
      <c r="TKY20" s="934"/>
      <c r="TKZ20" s="934"/>
      <c r="TLA20" s="934"/>
      <c r="TLB20" s="934"/>
      <c r="TLC20" s="934"/>
      <c r="TLD20" s="934"/>
      <c r="TLE20" s="934"/>
      <c r="TLF20" s="934"/>
      <c r="TLG20" s="934"/>
      <c r="TLH20" s="934"/>
      <c r="TLI20" s="934"/>
      <c r="TLJ20" s="934"/>
      <c r="TLK20" s="934"/>
      <c r="TLL20" s="934"/>
      <c r="TLM20" s="934"/>
      <c r="TLN20" s="934"/>
      <c r="TLO20" s="934"/>
      <c r="TLP20" s="934"/>
      <c r="TLQ20" s="934"/>
      <c r="TLR20" s="934"/>
      <c r="TLS20" s="934"/>
      <c r="TLT20" s="934"/>
      <c r="TLU20" s="934"/>
      <c r="TLV20" s="934"/>
      <c r="TLW20" s="934"/>
      <c r="TLX20" s="934"/>
      <c r="TLY20" s="934"/>
      <c r="TLZ20" s="934"/>
      <c r="TMA20" s="934"/>
      <c r="TMB20" s="934"/>
      <c r="TMC20" s="934"/>
      <c r="TMD20" s="934"/>
      <c r="TME20" s="934"/>
      <c r="TMF20" s="934"/>
      <c r="TMG20" s="934"/>
      <c r="TMH20" s="934"/>
      <c r="TMI20" s="934"/>
      <c r="TMJ20" s="934"/>
      <c r="TMK20" s="934"/>
      <c r="TML20" s="934"/>
      <c r="TMM20" s="934"/>
      <c r="TMN20" s="934"/>
      <c r="TMO20" s="934"/>
      <c r="TMP20" s="934"/>
      <c r="TMQ20" s="934"/>
      <c r="TMR20" s="934"/>
      <c r="TMS20" s="934"/>
      <c r="TMT20" s="934"/>
      <c r="TMU20" s="934"/>
      <c r="TMV20" s="934"/>
      <c r="TMW20" s="934"/>
      <c r="TMX20" s="934"/>
      <c r="TMY20" s="934"/>
      <c r="TMZ20" s="934"/>
      <c r="TNA20" s="934"/>
      <c r="TNB20" s="934"/>
      <c r="TNC20" s="934"/>
      <c r="TND20" s="934"/>
      <c r="TNE20" s="934"/>
      <c r="TNF20" s="934"/>
      <c r="TNG20" s="934"/>
      <c r="TNH20" s="934"/>
      <c r="TNI20" s="934"/>
      <c r="TNJ20" s="934"/>
      <c r="TNK20" s="934"/>
      <c r="TNL20" s="934"/>
      <c r="TNM20" s="934"/>
      <c r="TNN20" s="934"/>
      <c r="TNO20" s="934"/>
      <c r="TNP20" s="934"/>
      <c r="TNQ20" s="934"/>
      <c r="TNR20" s="934"/>
      <c r="TNS20" s="934"/>
      <c r="TNT20" s="934"/>
      <c r="TNU20" s="934"/>
      <c r="TNV20" s="934"/>
      <c r="TNW20" s="934"/>
      <c r="TNX20" s="934"/>
      <c r="TNY20" s="934"/>
      <c r="TNZ20" s="934"/>
      <c r="TOA20" s="934"/>
      <c r="TOB20" s="934"/>
      <c r="TOC20" s="934"/>
      <c r="TOD20" s="934"/>
      <c r="TOE20" s="934"/>
      <c r="TOF20" s="934"/>
      <c r="TOG20" s="934"/>
      <c r="TOH20" s="934"/>
      <c r="TOI20" s="934"/>
      <c r="TOJ20" s="934"/>
      <c r="TOK20" s="934"/>
      <c r="TOL20" s="934"/>
      <c r="TOM20" s="934"/>
      <c r="TON20" s="934"/>
      <c r="TOO20" s="934"/>
      <c r="TOP20" s="934"/>
      <c r="TOQ20" s="934"/>
      <c r="TOR20" s="934"/>
      <c r="TOS20" s="934"/>
      <c r="TOT20" s="934"/>
      <c r="TOU20" s="934"/>
      <c r="TOV20" s="934"/>
      <c r="TOW20" s="934"/>
      <c r="TOX20" s="934"/>
      <c r="TOY20" s="934"/>
      <c r="TOZ20" s="934"/>
      <c r="TPA20" s="934"/>
      <c r="TPB20" s="934"/>
      <c r="TPC20" s="934"/>
      <c r="TPD20" s="934"/>
      <c r="TPE20" s="934"/>
      <c r="TPF20" s="934"/>
      <c r="TPG20" s="934"/>
      <c r="TPH20" s="934"/>
      <c r="TPI20" s="934"/>
      <c r="TPJ20" s="934"/>
      <c r="TPK20" s="934"/>
      <c r="TPL20" s="934"/>
      <c r="TPM20" s="934"/>
      <c r="TPN20" s="934"/>
      <c r="TPO20" s="934"/>
      <c r="TPP20" s="934"/>
      <c r="TPQ20" s="934"/>
      <c r="TPR20" s="934"/>
      <c r="TPS20" s="934"/>
      <c r="TPT20" s="934"/>
      <c r="TPU20" s="934"/>
      <c r="TPV20" s="934"/>
      <c r="TPW20" s="934"/>
      <c r="TPX20" s="934"/>
      <c r="TPY20" s="934"/>
      <c r="TPZ20" s="934"/>
      <c r="TQA20" s="934"/>
      <c r="TQB20" s="934"/>
      <c r="TQC20" s="934"/>
      <c r="TQD20" s="934"/>
      <c r="TQE20" s="934"/>
      <c r="TQF20" s="934"/>
      <c r="TQG20" s="934"/>
      <c r="TQH20" s="934"/>
      <c r="TQI20" s="934"/>
      <c r="TQJ20" s="934"/>
      <c r="TQK20" s="934"/>
      <c r="TQL20" s="934"/>
      <c r="TQM20" s="934"/>
      <c r="TQN20" s="934"/>
      <c r="TQO20" s="934"/>
      <c r="TQP20" s="934"/>
      <c r="TQQ20" s="934"/>
      <c r="TQR20" s="934"/>
      <c r="TQS20" s="934"/>
      <c r="TQT20" s="934"/>
      <c r="TQU20" s="934"/>
      <c r="TQV20" s="934"/>
      <c r="TQW20" s="934"/>
      <c r="TQX20" s="934"/>
      <c r="TQY20" s="934"/>
      <c r="TQZ20" s="934"/>
      <c r="TRA20" s="934"/>
      <c r="TRB20" s="934"/>
      <c r="TRC20" s="934"/>
      <c r="TRD20" s="934"/>
      <c r="TRE20" s="934"/>
      <c r="TRF20" s="934"/>
      <c r="TRG20" s="934"/>
      <c r="TRH20" s="934"/>
      <c r="TRI20" s="934"/>
      <c r="TRJ20" s="934"/>
      <c r="TRK20" s="934"/>
      <c r="TRL20" s="934"/>
      <c r="TRM20" s="934"/>
      <c r="TRN20" s="934"/>
      <c r="TRO20" s="934"/>
      <c r="TRP20" s="934"/>
      <c r="TRQ20" s="934"/>
      <c r="TRR20" s="934"/>
      <c r="TRS20" s="934"/>
      <c r="TRT20" s="934"/>
      <c r="TRU20" s="934"/>
      <c r="TRV20" s="934"/>
      <c r="TRW20" s="934"/>
      <c r="TRX20" s="934"/>
      <c r="TRY20" s="934"/>
      <c r="TRZ20" s="934"/>
      <c r="TSA20" s="934"/>
      <c r="TSB20" s="934"/>
      <c r="TSC20" s="934"/>
      <c r="TSD20" s="934"/>
      <c r="TSE20" s="934"/>
      <c r="TSF20" s="934"/>
      <c r="TSG20" s="934"/>
      <c r="TSH20" s="934"/>
      <c r="TSI20" s="934"/>
      <c r="TSJ20" s="934"/>
      <c r="TSK20" s="934"/>
      <c r="TSL20" s="934"/>
      <c r="TSM20" s="934"/>
      <c r="TSN20" s="934"/>
      <c r="TSO20" s="934"/>
      <c r="TSP20" s="934"/>
      <c r="TSQ20" s="934"/>
      <c r="TSR20" s="934"/>
      <c r="TSS20" s="934"/>
      <c r="TST20" s="934"/>
      <c r="TSU20" s="934"/>
      <c r="TSV20" s="934"/>
      <c r="TSW20" s="934"/>
      <c r="TSX20" s="934"/>
      <c r="TSY20" s="934"/>
      <c r="TSZ20" s="934"/>
      <c r="TTA20" s="934"/>
      <c r="TTB20" s="934"/>
      <c r="TTC20" s="934"/>
      <c r="TTD20" s="934"/>
      <c r="TTE20" s="934"/>
      <c r="TTF20" s="934"/>
      <c r="TTG20" s="934"/>
      <c r="TTH20" s="934"/>
      <c r="TTI20" s="934"/>
      <c r="TTJ20" s="934"/>
      <c r="TTK20" s="934"/>
      <c r="TTL20" s="934"/>
      <c r="TTM20" s="934"/>
      <c r="TTN20" s="934"/>
      <c r="TTO20" s="934"/>
      <c r="TTP20" s="934"/>
      <c r="TTQ20" s="934"/>
      <c r="TTR20" s="934"/>
      <c r="TTS20" s="934"/>
      <c r="TTT20" s="934"/>
      <c r="TTU20" s="934"/>
      <c r="TTV20" s="934"/>
      <c r="TTW20" s="934"/>
      <c r="TTX20" s="934"/>
      <c r="TTY20" s="934"/>
      <c r="TTZ20" s="934"/>
      <c r="TUA20" s="934"/>
      <c r="TUB20" s="934"/>
      <c r="TUC20" s="934"/>
      <c r="TUD20" s="934"/>
      <c r="TUE20" s="934"/>
      <c r="TUF20" s="934"/>
      <c r="TUG20" s="934"/>
      <c r="TUH20" s="934"/>
      <c r="TUI20" s="934"/>
      <c r="TUJ20" s="934"/>
      <c r="TUK20" s="934"/>
      <c r="TUL20" s="934"/>
      <c r="TUM20" s="934"/>
      <c r="TUN20" s="934"/>
      <c r="TUO20" s="934"/>
      <c r="TUP20" s="934"/>
      <c r="TUQ20" s="934"/>
      <c r="TUR20" s="934"/>
      <c r="TUS20" s="934"/>
      <c r="TUT20" s="934"/>
      <c r="TUU20" s="934"/>
      <c r="TUV20" s="934"/>
      <c r="TUW20" s="934"/>
      <c r="TUX20" s="934"/>
      <c r="TUY20" s="934"/>
      <c r="TUZ20" s="934"/>
      <c r="TVA20" s="934"/>
      <c r="TVB20" s="934"/>
      <c r="TVC20" s="934"/>
      <c r="TVD20" s="934"/>
      <c r="TVE20" s="934"/>
      <c r="TVF20" s="934"/>
      <c r="TVG20" s="934"/>
      <c r="TVH20" s="934"/>
      <c r="TVI20" s="934"/>
      <c r="TVJ20" s="934"/>
      <c r="TVK20" s="934"/>
      <c r="TVL20" s="934"/>
      <c r="TVM20" s="934"/>
      <c r="TVN20" s="934"/>
      <c r="TVO20" s="934"/>
      <c r="TVP20" s="934"/>
      <c r="TVQ20" s="934"/>
      <c r="TVR20" s="934"/>
      <c r="TVS20" s="934"/>
      <c r="TVT20" s="934"/>
      <c r="TVU20" s="934"/>
      <c r="TVV20" s="934"/>
      <c r="TVW20" s="934"/>
      <c r="TVX20" s="934"/>
      <c r="TVY20" s="934"/>
      <c r="TVZ20" s="934"/>
      <c r="TWA20" s="934"/>
      <c r="TWB20" s="934"/>
      <c r="TWC20" s="934"/>
      <c r="TWD20" s="934"/>
      <c r="TWE20" s="934"/>
      <c r="TWF20" s="934"/>
      <c r="TWG20" s="934"/>
      <c r="TWH20" s="934"/>
      <c r="TWI20" s="934"/>
      <c r="TWJ20" s="934"/>
      <c r="TWK20" s="934"/>
      <c r="TWL20" s="934"/>
      <c r="TWM20" s="934"/>
      <c r="TWN20" s="934"/>
      <c r="TWO20" s="934"/>
      <c r="TWP20" s="934"/>
      <c r="TWQ20" s="934"/>
      <c r="TWR20" s="934"/>
      <c r="TWS20" s="934"/>
      <c r="TWT20" s="934"/>
      <c r="TWU20" s="934"/>
      <c r="TWV20" s="934"/>
      <c r="TWW20" s="934"/>
      <c r="TWX20" s="934"/>
      <c r="TWY20" s="934"/>
      <c r="TWZ20" s="934"/>
      <c r="TXA20" s="934"/>
      <c r="TXB20" s="934"/>
      <c r="TXC20" s="934"/>
      <c r="TXD20" s="934"/>
      <c r="TXE20" s="934"/>
      <c r="TXF20" s="934"/>
      <c r="TXG20" s="934"/>
      <c r="TXH20" s="934"/>
      <c r="TXI20" s="934"/>
      <c r="TXJ20" s="934"/>
      <c r="TXK20" s="934"/>
      <c r="TXL20" s="934"/>
      <c r="TXM20" s="934"/>
      <c r="TXN20" s="934"/>
      <c r="TXO20" s="934"/>
      <c r="TXP20" s="934"/>
      <c r="TXQ20" s="934"/>
      <c r="TXR20" s="934"/>
      <c r="TXS20" s="934"/>
      <c r="TXT20" s="934"/>
      <c r="TXU20" s="934"/>
      <c r="TXV20" s="934"/>
      <c r="TXW20" s="934"/>
      <c r="TXX20" s="934"/>
      <c r="TXY20" s="934"/>
      <c r="TXZ20" s="934"/>
      <c r="TYA20" s="934"/>
      <c r="TYB20" s="934"/>
      <c r="TYC20" s="934"/>
      <c r="TYD20" s="934"/>
      <c r="TYE20" s="934"/>
      <c r="TYF20" s="934"/>
      <c r="TYG20" s="934"/>
      <c r="TYH20" s="934"/>
      <c r="TYI20" s="934"/>
      <c r="TYJ20" s="934"/>
      <c r="TYK20" s="934"/>
      <c r="TYL20" s="934"/>
      <c r="TYM20" s="934"/>
      <c r="TYN20" s="934"/>
      <c r="TYO20" s="934"/>
      <c r="TYP20" s="934"/>
      <c r="TYQ20" s="934"/>
      <c r="TYR20" s="934"/>
      <c r="TYS20" s="934"/>
      <c r="TYT20" s="934"/>
      <c r="TYU20" s="934"/>
      <c r="TYV20" s="934"/>
      <c r="TYW20" s="934"/>
      <c r="TYX20" s="934"/>
      <c r="TYY20" s="934"/>
      <c r="TYZ20" s="934"/>
      <c r="TZA20" s="934"/>
      <c r="TZB20" s="934"/>
      <c r="TZC20" s="934"/>
      <c r="TZD20" s="934"/>
      <c r="TZE20" s="934"/>
      <c r="TZF20" s="934"/>
      <c r="TZG20" s="934"/>
      <c r="TZH20" s="934"/>
      <c r="TZI20" s="934"/>
      <c r="TZJ20" s="934"/>
      <c r="TZK20" s="934"/>
      <c r="TZL20" s="934"/>
      <c r="TZM20" s="934"/>
      <c r="TZN20" s="934"/>
      <c r="TZO20" s="934"/>
      <c r="TZP20" s="934"/>
      <c r="TZQ20" s="934"/>
      <c r="TZR20" s="934"/>
      <c r="TZS20" s="934"/>
      <c r="TZT20" s="934"/>
      <c r="TZU20" s="934"/>
      <c r="TZV20" s="934"/>
      <c r="TZW20" s="934"/>
      <c r="TZX20" s="934"/>
      <c r="TZY20" s="934"/>
      <c r="TZZ20" s="934"/>
      <c r="UAA20" s="934"/>
      <c r="UAB20" s="934"/>
      <c r="UAC20" s="934"/>
      <c r="UAD20" s="934"/>
      <c r="UAE20" s="934"/>
      <c r="UAF20" s="934"/>
      <c r="UAG20" s="934"/>
      <c r="UAH20" s="934"/>
      <c r="UAI20" s="934"/>
      <c r="UAJ20" s="934"/>
      <c r="UAK20" s="934"/>
      <c r="UAL20" s="934"/>
      <c r="UAM20" s="934"/>
      <c r="UAN20" s="934"/>
      <c r="UAO20" s="934"/>
      <c r="UAP20" s="934"/>
      <c r="UAQ20" s="934"/>
      <c r="UAR20" s="934"/>
      <c r="UAS20" s="934"/>
      <c r="UAT20" s="934"/>
      <c r="UAU20" s="934"/>
      <c r="UAV20" s="934"/>
      <c r="UAW20" s="934"/>
      <c r="UAX20" s="934"/>
      <c r="UAY20" s="934"/>
      <c r="UAZ20" s="934"/>
      <c r="UBA20" s="934"/>
      <c r="UBB20" s="934"/>
      <c r="UBC20" s="934"/>
      <c r="UBD20" s="934"/>
      <c r="UBE20" s="934"/>
      <c r="UBF20" s="934"/>
      <c r="UBG20" s="934"/>
      <c r="UBH20" s="934"/>
      <c r="UBI20" s="934"/>
      <c r="UBJ20" s="934"/>
      <c r="UBK20" s="934"/>
      <c r="UBL20" s="934"/>
      <c r="UBM20" s="934"/>
      <c r="UBN20" s="934"/>
      <c r="UBO20" s="934"/>
      <c r="UBP20" s="934"/>
      <c r="UBQ20" s="934"/>
      <c r="UBR20" s="934"/>
      <c r="UBS20" s="934"/>
      <c r="UBT20" s="934"/>
      <c r="UBU20" s="934"/>
      <c r="UBV20" s="934"/>
      <c r="UBW20" s="934"/>
      <c r="UBX20" s="934"/>
      <c r="UBY20" s="934"/>
      <c r="UBZ20" s="934"/>
      <c r="UCA20" s="934"/>
      <c r="UCB20" s="934"/>
      <c r="UCC20" s="934"/>
      <c r="UCD20" s="934"/>
      <c r="UCE20" s="934"/>
      <c r="UCF20" s="934"/>
      <c r="UCG20" s="934"/>
      <c r="UCH20" s="934"/>
      <c r="UCI20" s="934"/>
      <c r="UCJ20" s="934"/>
      <c r="UCK20" s="934"/>
      <c r="UCL20" s="934"/>
      <c r="UCM20" s="934"/>
      <c r="UCN20" s="934"/>
      <c r="UCO20" s="934"/>
      <c r="UCP20" s="934"/>
      <c r="UCQ20" s="934"/>
      <c r="UCR20" s="934"/>
      <c r="UCS20" s="934"/>
      <c r="UCT20" s="934"/>
      <c r="UCU20" s="934"/>
      <c r="UCV20" s="934"/>
      <c r="UCW20" s="934"/>
      <c r="UCX20" s="934"/>
      <c r="UCY20" s="934"/>
      <c r="UCZ20" s="934"/>
      <c r="UDA20" s="934"/>
      <c r="UDB20" s="934"/>
      <c r="UDC20" s="934"/>
      <c r="UDD20" s="934"/>
      <c r="UDE20" s="934"/>
      <c r="UDF20" s="934"/>
      <c r="UDG20" s="934"/>
      <c r="UDH20" s="934"/>
      <c r="UDI20" s="934"/>
      <c r="UDJ20" s="934"/>
      <c r="UDK20" s="934"/>
      <c r="UDL20" s="934"/>
      <c r="UDM20" s="934"/>
      <c r="UDN20" s="934"/>
      <c r="UDO20" s="934"/>
      <c r="UDP20" s="934"/>
      <c r="UDQ20" s="934"/>
      <c r="UDR20" s="934"/>
      <c r="UDS20" s="934"/>
      <c r="UDT20" s="934"/>
      <c r="UDU20" s="934"/>
      <c r="UDV20" s="934"/>
      <c r="UDW20" s="934"/>
      <c r="UDX20" s="934"/>
      <c r="UDY20" s="934"/>
      <c r="UDZ20" s="934"/>
      <c r="UEA20" s="934"/>
      <c r="UEB20" s="934"/>
      <c r="UEC20" s="934"/>
      <c r="UED20" s="934"/>
      <c r="UEE20" s="934"/>
      <c r="UEF20" s="934"/>
      <c r="UEG20" s="934"/>
      <c r="UEH20" s="934"/>
      <c r="UEI20" s="934"/>
      <c r="UEJ20" s="934"/>
      <c r="UEK20" s="934"/>
      <c r="UEL20" s="934"/>
      <c r="UEM20" s="934"/>
      <c r="UEN20" s="934"/>
      <c r="UEO20" s="934"/>
      <c r="UEP20" s="934"/>
      <c r="UEQ20" s="934"/>
      <c r="UER20" s="934"/>
      <c r="UES20" s="934"/>
      <c r="UET20" s="934"/>
      <c r="UEU20" s="934"/>
      <c r="UEV20" s="934"/>
      <c r="UEW20" s="934"/>
      <c r="UEX20" s="934"/>
      <c r="UEY20" s="934"/>
      <c r="UEZ20" s="934"/>
      <c r="UFA20" s="934"/>
      <c r="UFB20" s="934"/>
      <c r="UFC20" s="934"/>
      <c r="UFD20" s="934"/>
      <c r="UFE20" s="934"/>
      <c r="UFF20" s="934"/>
      <c r="UFG20" s="934"/>
      <c r="UFH20" s="934"/>
      <c r="UFI20" s="934"/>
      <c r="UFJ20" s="934"/>
      <c r="UFK20" s="934"/>
      <c r="UFL20" s="934"/>
      <c r="UFM20" s="934"/>
      <c r="UFN20" s="934"/>
      <c r="UFO20" s="934"/>
      <c r="UFP20" s="934"/>
      <c r="UFQ20" s="934"/>
      <c r="UFR20" s="934"/>
      <c r="UFS20" s="934"/>
      <c r="UFT20" s="934"/>
      <c r="UFU20" s="934"/>
      <c r="UFV20" s="934"/>
      <c r="UFW20" s="934"/>
      <c r="UFX20" s="934"/>
      <c r="UFY20" s="934"/>
      <c r="UFZ20" s="934"/>
      <c r="UGA20" s="934"/>
      <c r="UGB20" s="934"/>
      <c r="UGC20" s="934"/>
      <c r="UGD20" s="934"/>
      <c r="UGE20" s="934"/>
      <c r="UGF20" s="934"/>
      <c r="UGG20" s="934"/>
      <c r="UGH20" s="934"/>
      <c r="UGI20" s="934"/>
      <c r="UGJ20" s="934"/>
      <c r="UGK20" s="934"/>
      <c r="UGL20" s="934"/>
      <c r="UGM20" s="934"/>
      <c r="UGN20" s="934"/>
      <c r="UGO20" s="934"/>
      <c r="UGP20" s="934"/>
      <c r="UGQ20" s="934"/>
      <c r="UGR20" s="934"/>
      <c r="UGS20" s="934"/>
      <c r="UGT20" s="934"/>
      <c r="UGU20" s="934"/>
      <c r="UGV20" s="934"/>
      <c r="UGW20" s="934"/>
      <c r="UGX20" s="934"/>
      <c r="UGY20" s="934"/>
      <c r="UGZ20" s="934"/>
      <c r="UHA20" s="934"/>
      <c r="UHB20" s="934"/>
      <c r="UHC20" s="934"/>
      <c r="UHD20" s="934"/>
      <c r="UHE20" s="934"/>
      <c r="UHF20" s="934"/>
      <c r="UHG20" s="934"/>
      <c r="UHH20" s="934"/>
      <c r="UHI20" s="934"/>
      <c r="UHJ20" s="934"/>
      <c r="UHK20" s="934"/>
      <c r="UHL20" s="934"/>
      <c r="UHM20" s="934"/>
      <c r="UHN20" s="934"/>
      <c r="UHO20" s="934"/>
      <c r="UHP20" s="934"/>
      <c r="UHQ20" s="934"/>
      <c r="UHR20" s="934"/>
      <c r="UHS20" s="934"/>
      <c r="UHT20" s="934"/>
      <c r="UHU20" s="934"/>
      <c r="UHV20" s="934"/>
      <c r="UHW20" s="934"/>
      <c r="UHX20" s="934"/>
      <c r="UHY20" s="934"/>
      <c r="UHZ20" s="934"/>
      <c r="UIA20" s="934"/>
      <c r="UIB20" s="934"/>
      <c r="UIC20" s="934"/>
      <c r="UID20" s="934"/>
      <c r="UIE20" s="934"/>
      <c r="UIF20" s="934"/>
      <c r="UIG20" s="934"/>
      <c r="UIH20" s="934"/>
      <c r="UII20" s="934"/>
      <c r="UIJ20" s="934"/>
      <c r="UIK20" s="934"/>
      <c r="UIL20" s="934"/>
      <c r="UIM20" s="934"/>
      <c r="UIN20" s="934"/>
      <c r="UIO20" s="934"/>
      <c r="UIP20" s="934"/>
      <c r="UIQ20" s="934"/>
      <c r="UIR20" s="934"/>
      <c r="UIS20" s="934"/>
      <c r="UIT20" s="934"/>
      <c r="UIU20" s="934"/>
      <c r="UIV20" s="934"/>
      <c r="UIW20" s="934"/>
      <c r="UIX20" s="934"/>
      <c r="UIY20" s="934"/>
      <c r="UIZ20" s="934"/>
      <c r="UJA20" s="934"/>
      <c r="UJB20" s="934"/>
      <c r="UJC20" s="934"/>
      <c r="UJD20" s="934"/>
      <c r="UJE20" s="934"/>
      <c r="UJF20" s="934"/>
      <c r="UJG20" s="934"/>
      <c r="UJH20" s="934"/>
      <c r="UJI20" s="934"/>
      <c r="UJJ20" s="934"/>
      <c r="UJK20" s="934"/>
      <c r="UJL20" s="934"/>
      <c r="UJM20" s="934"/>
      <c r="UJN20" s="934"/>
      <c r="UJO20" s="934"/>
      <c r="UJP20" s="934"/>
      <c r="UJQ20" s="934"/>
      <c r="UJR20" s="934"/>
      <c r="UJS20" s="934"/>
      <c r="UJT20" s="934"/>
      <c r="UJU20" s="934"/>
      <c r="UJV20" s="934"/>
      <c r="UJW20" s="934"/>
      <c r="UJX20" s="934"/>
      <c r="UJY20" s="934"/>
      <c r="UJZ20" s="934"/>
      <c r="UKA20" s="934"/>
      <c r="UKB20" s="934"/>
      <c r="UKC20" s="934"/>
      <c r="UKD20" s="934"/>
      <c r="UKE20" s="934"/>
      <c r="UKF20" s="934"/>
      <c r="UKG20" s="934"/>
      <c r="UKH20" s="934"/>
      <c r="UKI20" s="934"/>
      <c r="UKJ20" s="934"/>
      <c r="UKK20" s="934"/>
      <c r="UKL20" s="934"/>
      <c r="UKM20" s="934"/>
      <c r="UKN20" s="934"/>
      <c r="UKO20" s="934"/>
      <c r="UKP20" s="934"/>
      <c r="UKQ20" s="934"/>
      <c r="UKR20" s="934"/>
      <c r="UKS20" s="934"/>
      <c r="UKT20" s="934"/>
      <c r="UKU20" s="934"/>
      <c r="UKV20" s="934"/>
      <c r="UKW20" s="934"/>
      <c r="UKX20" s="934"/>
      <c r="UKY20" s="934"/>
      <c r="UKZ20" s="934"/>
      <c r="ULA20" s="934"/>
      <c r="ULB20" s="934"/>
      <c r="ULC20" s="934"/>
      <c r="ULD20" s="934"/>
      <c r="ULE20" s="934"/>
      <c r="ULF20" s="934"/>
      <c r="ULG20" s="934"/>
      <c r="ULH20" s="934"/>
      <c r="ULI20" s="934"/>
      <c r="ULJ20" s="934"/>
      <c r="ULK20" s="934"/>
      <c r="ULL20" s="934"/>
      <c r="ULM20" s="934"/>
      <c r="ULN20" s="934"/>
      <c r="ULO20" s="934"/>
      <c r="ULP20" s="934"/>
      <c r="ULQ20" s="934"/>
      <c r="ULR20" s="934"/>
      <c r="ULS20" s="934"/>
      <c r="ULT20" s="934"/>
      <c r="ULU20" s="934"/>
      <c r="ULV20" s="934"/>
      <c r="ULW20" s="934"/>
      <c r="ULX20" s="934"/>
      <c r="ULY20" s="934"/>
      <c r="ULZ20" s="934"/>
      <c r="UMA20" s="934"/>
      <c r="UMB20" s="934"/>
      <c r="UMC20" s="934"/>
      <c r="UMD20" s="934"/>
      <c r="UME20" s="934"/>
      <c r="UMF20" s="934"/>
      <c r="UMG20" s="934"/>
      <c r="UMH20" s="934"/>
      <c r="UMI20" s="934"/>
      <c r="UMJ20" s="934"/>
      <c r="UMK20" s="934"/>
      <c r="UML20" s="934"/>
      <c r="UMM20" s="934"/>
      <c r="UMN20" s="934"/>
      <c r="UMO20" s="934"/>
      <c r="UMP20" s="934"/>
      <c r="UMQ20" s="934"/>
      <c r="UMR20" s="934"/>
      <c r="UMS20" s="934"/>
      <c r="UMT20" s="934"/>
      <c r="UMU20" s="934"/>
      <c r="UMV20" s="934"/>
      <c r="UMW20" s="934"/>
      <c r="UMX20" s="934"/>
      <c r="UMY20" s="934"/>
      <c r="UMZ20" s="934"/>
      <c r="UNA20" s="934"/>
      <c r="UNB20" s="934"/>
      <c r="UNC20" s="934"/>
      <c r="UND20" s="934"/>
      <c r="UNE20" s="934"/>
      <c r="UNF20" s="934"/>
      <c r="UNG20" s="934"/>
      <c r="UNH20" s="934"/>
      <c r="UNI20" s="934"/>
      <c r="UNJ20" s="934"/>
      <c r="UNK20" s="934"/>
      <c r="UNL20" s="934"/>
      <c r="UNM20" s="934"/>
      <c r="UNN20" s="934"/>
      <c r="UNO20" s="934"/>
      <c r="UNP20" s="934"/>
      <c r="UNQ20" s="934"/>
      <c r="UNR20" s="934"/>
      <c r="UNS20" s="934"/>
      <c r="UNT20" s="934"/>
      <c r="UNU20" s="934"/>
      <c r="UNV20" s="934"/>
      <c r="UNW20" s="934"/>
      <c r="UNX20" s="934"/>
      <c r="UNY20" s="934"/>
      <c r="UNZ20" s="934"/>
      <c r="UOA20" s="934"/>
      <c r="UOB20" s="934"/>
      <c r="UOC20" s="934"/>
      <c r="UOD20" s="934"/>
      <c r="UOE20" s="934"/>
      <c r="UOF20" s="934"/>
      <c r="UOG20" s="934"/>
      <c r="UOH20" s="934"/>
      <c r="UOI20" s="934"/>
      <c r="UOJ20" s="934"/>
      <c r="UOK20" s="934"/>
      <c r="UOL20" s="934"/>
      <c r="UOM20" s="934"/>
      <c r="UON20" s="934"/>
      <c r="UOO20" s="934"/>
      <c r="UOP20" s="934"/>
      <c r="UOQ20" s="934"/>
      <c r="UOR20" s="934"/>
      <c r="UOS20" s="934"/>
      <c r="UOT20" s="934"/>
      <c r="UOU20" s="934"/>
      <c r="UOV20" s="934"/>
      <c r="UOW20" s="934"/>
      <c r="UOX20" s="934"/>
      <c r="UOY20" s="934"/>
      <c r="UOZ20" s="934"/>
      <c r="UPA20" s="934"/>
      <c r="UPB20" s="934"/>
      <c r="UPC20" s="934"/>
      <c r="UPD20" s="934"/>
      <c r="UPE20" s="934"/>
      <c r="UPF20" s="934"/>
      <c r="UPG20" s="934"/>
      <c r="UPH20" s="934"/>
      <c r="UPI20" s="934"/>
      <c r="UPJ20" s="934"/>
      <c r="UPK20" s="934"/>
      <c r="UPL20" s="934"/>
      <c r="UPM20" s="934"/>
      <c r="UPN20" s="934"/>
      <c r="UPO20" s="934"/>
      <c r="UPP20" s="934"/>
      <c r="UPQ20" s="934"/>
      <c r="UPR20" s="934"/>
      <c r="UPS20" s="934"/>
      <c r="UPT20" s="934"/>
      <c r="UPU20" s="934"/>
      <c r="UPV20" s="934"/>
      <c r="UPW20" s="934"/>
      <c r="UPX20" s="934"/>
      <c r="UPY20" s="934"/>
      <c r="UPZ20" s="934"/>
      <c r="UQA20" s="934"/>
      <c r="UQB20" s="934"/>
      <c r="UQC20" s="934"/>
      <c r="UQD20" s="934"/>
      <c r="UQE20" s="934"/>
      <c r="UQF20" s="934"/>
      <c r="UQG20" s="934"/>
      <c r="UQH20" s="934"/>
      <c r="UQI20" s="934"/>
      <c r="UQJ20" s="934"/>
      <c r="UQK20" s="934"/>
      <c r="UQL20" s="934"/>
      <c r="UQM20" s="934"/>
      <c r="UQN20" s="934"/>
      <c r="UQO20" s="934"/>
      <c r="UQP20" s="934"/>
      <c r="UQQ20" s="934"/>
      <c r="UQR20" s="934"/>
      <c r="UQS20" s="934"/>
      <c r="UQT20" s="934"/>
      <c r="UQU20" s="934"/>
      <c r="UQV20" s="934"/>
      <c r="UQW20" s="934"/>
      <c r="UQX20" s="934"/>
      <c r="UQY20" s="934"/>
      <c r="UQZ20" s="934"/>
      <c r="URA20" s="934"/>
      <c r="URB20" s="934"/>
      <c r="URC20" s="934"/>
      <c r="URD20" s="934"/>
      <c r="URE20" s="934"/>
      <c r="URF20" s="934"/>
      <c r="URG20" s="934"/>
      <c r="URH20" s="934"/>
      <c r="URI20" s="934"/>
      <c r="URJ20" s="934"/>
      <c r="URK20" s="934"/>
      <c r="URL20" s="934"/>
      <c r="URM20" s="934"/>
      <c r="URN20" s="934"/>
      <c r="URO20" s="934"/>
      <c r="URP20" s="934"/>
      <c r="URQ20" s="934"/>
      <c r="URR20" s="934"/>
      <c r="URS20" s="934"/>
      <c r="URT20" s="934"/>
      <c r="URU20" s="934"/>
      <c r="URV20" s="934"/>
      <c r="URW20" s="934"/>
      <c r="URX20" s="934"/>
      <c r="URY20" s="934"/>
      <c r="URZ20" s="934"/>
      <c r="USA20" s="934"/>
      <c r="USB20" s="934"/>
      <c r="USC20" s="934"/>
      <c r="USD20" s="934"/>
      <c r="USE20" s="934"/>
      <c r="USF20" s="934"/>
      <c r="USG20" s="934"/>
      <c r="USH20" s="934"/>
      <c r="USI20" s="934"/>
      <c r="USJ20" s="934"/>
      <c r="USK20" s="934"/>
      <c r="USL20" s="934"/>
      <c r="USM20" s="934"/>
      <c r="USN20" s="934"/>
      <c r="USO20" s="934"/>
      <c r="USP20" s="934"/>
      <c r="USQ20" s="934"/>
      <c r="USR20" s="934"/>
      <c r="USS20" s="934"/>
      <c r="UST20" s="934"/>
      <c r="USU20" s="934"/>
      <c r="USV20" s="934"/>
      <c r="USW20" s="934"/>
      <c r="USX20" s="934"/>
      <c r="USY20" s="934"/>
      <c r="USZ20" s="934"/>
      <c r="UTA20" s="934"/>
      <c r="UTB20" s="934"/>
      <c r="UTC20" s="934"/>
      <c r="UTD20" s="934"/>
      <c r="UTE20" s="934"/>
      <c r="UTF20" s="934"/>
      <c r="UTG20" s="934"/>
      <c r="UTH20" s="934"/>
      <c r="UTI20" s="934"/>
      <c r="UTJ20" s="934"/>
      <c r="UTK20" s="934"/>
      <c r="UTL20" s="934"/>
      <c r="UTM20" s="934"/>
      <c r="UTN20" s="934"/>
      <c r="UTO20" s="934"/>
      <c r="UTP20" s="934"/>
      <c r="UTQ20" s="934"/>
      <c r="UTR20" s="934"/>
      <c r="UTS20" s="934"/>
      <c r="UTT20" s="934"/>
      <c r="UTU20" s="934"/>
      <c r="UTV20" s="934"/>
      <c r="UTW20" s="934"/>
      <c r="UTX20" s="934"/>
      <c r="UTY20" s="934"/>
      <c r="UTZ20" s="934"/>
      <c r="UUA20" s="934"/>
      <c r="UUB20" s="934"/>
      <c r="UUC20" s="934"/>
      <c r="UUD20" s="934"/>
      <c r="UUE20" s="934"/>
      <c r="UUF20" s="934"/>
      <c r="UUG20" s="934"/>
      <c r="UUH20" s="934"/>
      <c r="UUI20" s="934"/>
      <c r="UUJ20" s="934"/>
      <c r="UUK20" s="934"/>
      <c r="UUL20" s="934"/>
      <c r="UUM20" s="934"/>
      <c r="UUN20" s="934"/>
      <c r="UUO20" s="934"/>
      <c r="UUP20" s="934"/>
      <c r="UUQ20" s="934"/>
      <c r="UUR20" s="934"/>
      <c r="UUS20" s="934"/>
      <c r="UUT20" s="934"/>
      <c r="UUU20" s="934"/>
      <c r="UUV20" s="934"/>
      <c r="UUW20" s="934"/>
      <c r="UUX20" s="934"/>
      <c r="UUY20" s="934"/>
      <c r="UUZ20" s="934"/>
      <c r="UVA20" s="934"/>
      <c r="UVB20" s="934"/>
      <c r="UVC20" s="934"/>
      <c r="UVD20" s="934"/>
      <c r="UVE20" s="934"/>
      <c r="UVF20" s="934"/>
      <c r="UVG20" s="934"/>
      <c r="UVH20" s="934"/>
      <c r="UVI20" s="934"/>
      <c r="UVJ20" s="934"/>
      <c r="UVK20" s="934"/>
      <c r="UVL20" s="934"/>
      <c r="UVM20" s="934"/>
      <c r="UVN20" s="934"/>
      <c r="UVO20" s="934"/>
      <c r="UVP20" s="934"/>
      <c r="UVQ20" s="934"/>
      <c r="UVR20" s="934"/>
      <c r="UVS20" s="934"/>
      <c r="UVT20" s="934"/>
      <c r="UVU20" s="934"/>
      <c r="UVV20" s="934"/>
      <c r="UVW20" s="934"/>
      <c r="UVX20" s="934"/>
      <c r="UVY20" s="934"/>
      <c r="UVZ20" s="934"/>
      <c r="UWA20" s="934"/>
      <c r="UWB20" s="934"/>
      <c r="UWC20" s="934"/>
      <c r="UWD20" s="934"/>
      <c r="UWE20" s="934"/>
      <c r="UWF20" s="934"/>
      <c r="UWG20" s="934"/>
      <c r="UWH20" s="934"/>
      <c r="UWI20" s="934"/>
      <c r="UWJ20" s="934"/>
      <c r="UWK20" s="934"/>
      <c r="UWL20" s="934"/>
      <c r="UWM20" s="934"/>
      <c r="UWN20" s="934"/>
      <c r="UWO20" s="934"/>
      <c r="UWP20" s="934"/>
      <c r="UWQ20" s="934"/>
      <c r="UWR20" s="934"/>
      <c r="UWS20" s="934"/>
      <c r="UWT20" s="934"/>
      <c r="UWU20" s="934"/>
      <c r="UWV20" s="934"/>
      <c r="UWW20" s="934"/>
      <c r="UWX20" s="934"/>
      <c r="UWY20" s="934"/>
      <c r="UWZ20" s="934"/>
      <c r="UXA20" s="934"/>
      <c r="UXB20" s="934"/>
      <c r="UXC20" s="934"/>
      <c r="UXD20" s="934"/>
      <c r="UXE20" s="934"/>
      <c r="UXF20" s="934"/>
      <c r="UXG20" s="934"/>
      <c r="UXH20" s="934"/>
      <c r="UXI20" s="934"/>
      <c r="UXJ20" s="934"/>
      <c r="UXK20" s="934"/>
      <c r="UXL20" s="934"/>
      <c r="UXM20" s="934"/>
      <c r="UXN20" s="934"/>
      <c r="UXO20" s="934"/>
      <c r="UXP20" s="934"/>
      <c r="UXQ20" s="934"/>
      <c r="UXR20" s="934"/>
      <c r="UXS20" s="934"/>
      <c r="UXT20" s="934"/>
      <c r="UXU20" s="934"/>
      <c r="UXV20" s="934"/>
      <c r="UXW20" s="934"/>
      <c r="UXX20" s="934"/>
      <c r="UXY20" s="934"/>
      <c r="UXZ20" s="934"/>
      <c r="UYA20" s="934"/>
      <c r="UYB20" s="934"/>
      <c r="UYC20" s="934"/>
      <c r="UYD20" s="934"/>
      <c r="UYE20" s="934"/>
      <c r="UYF20" s="934"/>
      <c r="UYG20" s="934"/>
      <c r="UYH20" s="934"/>
      <c r="UYI20" s="934"/>
      <c r="UYJ20" s="934"/>
      <c r="UYK20" s="934"/>
      <c r="UYL20" s="934"/>
      <c r="UYM20" s="934"/>
      <c r="UYN20" s="934"/>
      <c r="UYO20" s="934"/>
      <c r="UYP20" s="934"/>
      <c r="UYQ20" s="934"/>
      <c r="UYR20" s="934"/>
      <c r="UYS20" s="934"/>
      <c r="UYT20" s="934"/>
      <c r="UYU20" s="934"/>
      <c r="UYV20" s="934"/>
      <c r="UYW20" s="934"/>
      <c r="UYX20" s="934"/>
      <c r="UYY20" s="934"/>
      <c r="UYZ20" s="934"/>
      <c r="UZA20" s="934"/>
      <c r="UZB20" s="934"/>
      <c r="UZC20" s="934"/>
      <c r="UZD20" s="934"/>
      <c r="UZE20" s="934"/>
      <c r="UZF20" s="934"/>
      <c r="UZG20" s="934"/>
      <c r="UZH20" s="934"/>
      <c r="UZI20" s="934"/>
      <c r="UZJ20" s="934"/>
      <c r="UZK20" s="934"/>
      <c r="UZL20" s="934"/>
      <c r="UZM20" s="934"/>
      <c r="UZN20" s="934"/>
      <c r="UZO20" s="934"/>
      <c r="UZP20" s="934"/>
      <c r="UZQ20" s="934"/>
      <c r="UZR20" s="934"/>
      <c r="UZS20" s="934"/>
      <c r="UZT20" s="934"/>
      <c r="UZU20" s="934"/>
      <c r="UZV20" s="934"/>
      <c r="UZW20" s="934"/>
      <c r="UZX20" s="934"/>
      <c r="UZY20" s="934"/>
      <c r="UZZ20" s="934"/>
      <c r="VAA20" s="934"/>
      <c r="VAB20" s="934"/>
      <c r="VAC20" s="934"/>
      <c r="VAD20" s="934"/>
      <c r="VAE20" s="934"/>
      <c r="VAF20" s="934"/>
      <c r="VAG20" s="934"/>
      <c r="VAH20" s="934"/>
      <c r="VAI20" s="934"/>
      <c r="VAJ20" s="934"/>
      <c r="VAK20" s="934"/>
      <c r="VAL20" s="934"/>
      <c r="VAM20" s="934"/>
      <c r="VAN20" s="934"/>
      <c r="VAO20" s="934"/>
      <c r="VAP20" s="934"/>
      <c r="VAQ20" s="934"/>
      <c r="VAR20" s="934"/>
      <c r="VAS20" s="934"/>
      <c r="VAT20" s="934"/>
      <c r="VAU20" s="934"/>
      <c r="VAV20" s="934"/>
      <c r="VAW20" s="934"/>
      <c r="VAX20" s="934"/>
      <c r="VAY20" s="934"/>
      <c r="VAZ20" s="934"/>
      <c r="VBA20" s="934"/>
      <c r="VBB20" s="934"/>
      <c r="VBC20" s="934"/>
      <c r="VBD20" s="934"/>
      <c r="VBE20" s="934"/>
      <c r="VBF20" s="934"/>
      <c r="VBG20" s="934"/>
      <c r="VBH20" s="934"/>
      <c r="VBI20" s="934"/>
      <c r="VBJ20" s="934"/>
      <c r="VBK20" s="934"/>
      <c r="VBL20" s="934"/>
      <c r="VBM20" s="934"/>
      <c r="VBN20" s="934"/>
      <c r="VBO20" s="934"/>
      <c r="VBP20" s="934"/>
      <c r="VBQ20" s="934"/>
      <c r="VBR20" s="934"/>
      <c r="VBS20" s="934"/>
      <c r="VBT20" s="934"/>
      <c r="VBU20" s="934"/>
      <c r="VBV20" s="934"/>
      <c r="VBW20" s="934"/>
      <c r="VBX20" s="934"/>
      <c r="VBY20" s="934"/>
      <c r="VBZ20" s="934"/>
      <c r="VCA20" s="934"/>
      <c r="VCB20" s="934"/>
      <c r="VCC20" s="934"/>
      <c r="VCD20" s="934"/>
      <c r="VCE20" s="934"/>
      <c r="VCF20" s="934"/>
      <c r="VCG20" s="934"/>
      <c r="VCH20" s="934"/>
      <c r="VCI20" s="934"/>
      <c r="VCJ20" s="934"/>
      <c r="VCK20" s="934"/>
      <c r="VCL20" s="934"/>
      <c r="VCM20" s="934"/>
      <c r="VCN20" s="934"/>
      <c r="VCO20" s="934"/>
      <c r="VCP20" s="934"/>
      <c r="VCQ20" s="934"/>
      <c r="VCR20" s="934"/>
      <c r="VCS20" s="934"/>
      <c r="VCT20" s="934"/>
      <c r="VCU20" s="934"/>
      <c r="VCV20" s="934"/>
      <c r="VCW20" s="934"/>
      <c r="VCX20" s="934"/>
      <c r="VCY20" s="934"/>
      <c r="VCZ20" s="934"/>
      <c r="VDA20" s="934"/>
      <c r="VDB20" s="934"/>
      <c r="VDC20" s="934"/>
      <c r="VDD20" s="934"/>
      <c r="VDE20" s="934"/>
      <c r="VDF20" s="934"/>
      <c r="VDG20" s="934"/>
      <c r="VDH20" s="934"/>
      <c r="VDI20" s="934"/>
      <c r="VDJ20" s="934"/>
      <c r="VDK20" s="934"/>
      <c r="VDL20" s="934"/>
      <c r="VDM20" s="934"/>
      <c r="VDN20" s="934"/>
      <c r="VDO20" s="934"/>
      <c r="VDP20" s="934"/>
      <c r="VDQ20" s="934"/>
      <c r="VDR20" s="934"/>
      <c r="VDS20" s="934"/>
      <c r="VDT20" s="934"/>
      <c r="VDU20" s="934"/>
      <c r="VDV20" s="934"/>
      <c r="VDW20" s="934"/>
      <c r="VDX20" s="934"/>
      <c r="VDY20" s="934"/>
      <c r="VDZ20" s="934"/>
      <c r="VEA20" s="934"/>
      <c r="VEB20" s="934"/>
      <c r="VEC20" s="934"/>
      <c r="VED20" s="934"/>
      <c r="VEE20" s="934"/>
      <c r="VEF20" s="934"/>
      <c r="VEG20" s="934"/>
      <c r="VEH20" s="934"/>
      <c r="VEI20" s="934"/>
      <c r="VEJ20" s="934"/>
      <c r="VEK20" s="934"/>
      <c r="VEL20" s="934"/>
      <c r="VEM20" s="934"/>
      <c r="VEN20" s="934"/>
      <c r="VEO20" s="934"/>
      <c r="VEP20" s="934"/>
      <c r="VEQ20" s="934"/>
      <c r="VER20" s="934"/>
      <c r="VES20" s="934"/>
      <c r="VET20" s="934"/>
      <c r="VEU20" s="934"/>
      <c r="VEV20" s="934"/>
      <c r="VEW20" s="934"/>
      <c r="VEX20" s="934"/>
      <c r="VEY20" s="934"/>
      <c r="VEZ20" s="934"/>
      <c r="VFA20" s="934"/>
      <c r="VFB20" s="934"/>
      <c r="VFC20" s="934"/>
      <c r="VFD20" s="934"/>
      <c r="VFE20" s="934"/>
      <c r="VFF20" s="934"/>
      <c r="VFG20" s="934"/>
      <c r="VFH20" s="934"/>
      <c r="VFI20" s="934"/>
      <c r="VFJ20" s="934"/>
      <c r="VFK20" s="934"/>
      <c r="VFL20" s="934"/>
      <c r="VFM20" s="934"/>
      <c r="VFN20" s="934"/>
      <c r="VFO20" s="934"/>
      <c r="VFP20" s="934"/>
      <c r="VFQ20" s="934"/>
      <c r="VFR20" s="934"/>
      <c r="VFS20" s="934"/>
      <c r="VFT20" s="934"/>
      <c r="VFU20" s="934"/>
      <c r="VFV20" s="934"/>
      <c r="VFW20" s="934"/>
      <c r="VFX20" s="934"/>
      <c r="VFY20" s="934"/>
      <c r="VFZ20" s="934"/>
      <c r="VGA20" s="934"/>
      <c r="VGB20" s="934"/>
      <c r="VGC20" s="934"/>
      <c r="VGD20" s="934"/>
      <c r="VGE20" s="934"/>
      <c r="VGF20" s="934"/>
      <c r="VGG20" s="934"/>
      <c r="VGH20" s="934"/>
      <c r="VGI20" s="934"/>
      <c r="VGJ20" s="934"/>
      <c r="VGK20" s="934"/>
      <c r="VGL20" s="934"/>
      <c r="VGM20" s="934"/>
      <c r="VGN20" s="934"/>
      <c r="VGO20" s="934"/>
      <c r="VGP20" s="934"/>
      <c r="VGQ20" s="934"/>
      <c r="VGR20" s="934"/>
      <c r="VGS20" s="934"/>
      <c r="VGT20" s="934"/>
      <c r="VGU20" s="934"/>
      <c r="VGV20" s="934"/>
      <c r="VGW20" s="934"/>
      <c r="VGX20" s="934"/>
      <c r="VGY20" s="934"/>
      <c r="VGZ20" s="934"/>
      <c r="VHA20" s="934"/>
      <c r="VHB20" s="934"/>
      <c r="VHC20" s="934"/>
      <c r="VHD20" s="934"/>
      <c r="VHE20" s="934"/>
      <c r="VHF20" s="934"/>
      <c r="VHG20" s="934"/>
      <c r="VHH20" s="934"/>
      <c r="VHI20" s="934"/>
      <c r="VHJ20" s="934"/>
      <c r="VHK20" s="934"/>
      <c r="VHL20" s="934"/>
      <c r="VHM20" s="934"/>
      <c r="VHN20" s="934"/>
      <c r="VHO20" s="934"/>
      <c r="VHP20" s="934"/>
      <c r="VHQ20" s="934"/>
      <c r="VHR20" s="934"/>
      <c r="VHS20" s="934"/>
      <c r="VHT20" s="934"/>
      <c r="VHU20" s="934"/>
      <c r="VHV20" s="934"/>
      <c r="VHW20" s="934"/>
      <c r="VHX20" s="934"/>
      <c r="VHY20" s="934"/>
      <c r="VHZ20" s="934"/>
      <c r="VIA20" s="934"/>
      <c r="VIB20" s="934"/>
      <c r="VIC20" s="934"/>
      <c r="VID20" s="934"/>
      <c r="VIE20" s="934"/>
      <c r="VIF20" s="934"/>
      <c r="VIG20" s="934"/>
      <c r="VIH20" s="934"/>
      <c r="VII20" s="934"/>
      <c r="VIJ20" s="934"/>
      <c r="VIK20" s="934"/>
      <c r="VIL20" s="934"/>
      <c r="VIM20" s="934"/>
      <c r="VIN20" s="934"/>
      <c r="VIO20" s="934"/>
      <c r="VIP20" s="934"/>
      <c r="VIQ20" s="934"/>
      <c r="VIR20" s="934"/>
      <c r="VIS20" s="934"/>
      <c r="VIT20" s="934"/>
      <c r="VIU20" s="934"/>
      <c r="VIV20" s="934"/>
      <c r="VIW20" s="934"/>
      <c r="VIX20" s="934"/>
      <c r="VIY20" s="934"/>
      <c r="VIZ20" s="934"/>
      <c r="VJA20" s="934"/>
      <c r="VJB20" s="934"/>
      <c r="VJC20" s="934"/>
      <c r="VJD20" s="934"/>
      <c r="VJE20" s="934"/>
      <c r="VJF20" s="934"/>
      <c r="VJG20" s="934"/>
      <c r="VJH20" s="934"/>
      <c r="VJI20" s="934"/>
      <c r="VJJ20" s="934"/>
      <c r="VJK20" s="934"/>
      <c r="VJL20" s="934"/>
      <c r="VJM20" s="934"/>
      <c r="VJN20" s="934"/>
      <c r="VJO20" s="934"/>
      <c r="VJP20" s="934"/>
      <c r="VJQ20" s="934"/>
      <c r="VJR20" s="934"/>
      <c r="VJS20" s="934"/>
      <c r="VJT20" s="934"/>
      <c r="VJU20" s="934"/>
      <c r="VJV20" s="934"/>
      <c r="VJW20" s="934"/>
      <c r="VJX20" s="934"/>
      <c r="VJY20" s="934"/>
      <c r="VJZ20" s="934"/>
      <c r="VKA20" s="934"/>
      <c r="VKB20" s="934"/>
      <c r="VKC20" s="934"/>
      <c r="VKD20" s="934"/>
      <c r="VKE20" s="934"/>
      <c r="VKF20" s="934"/>
      <c r="VKG20" s="934"/>
      <c r="VKH20" s="934"/>
      <c r="VKI20" s="934"/>
      <c r="VKJ20" s="934"/>
      <c r="VKK20" s="934"/>
      <c r="VKL20" s="934"/>
      <c r="VKM20" s="934"/>
      <c r="VKN20" s="934"/>
      <c r="VKO20" s="934"/>
      <c r="VKP20" s="934"/>
      <c r="VKQ20" s="934"/>
      <c r="VKR20" s="934"/>
      <c r="VKS20" s="934"/>
      <c r="VKT20" s="934"/>
      <c r="VKU20" s="934"/>
      <c r="VKV20" s="934"/>
      <c r="VKW20" s="934"/>
      <c r="VKX20" s="934"/>
      <c r="VKY20" s="934"/>
      <c r="VKZ20" s="934"/>
      <c r="VLA20" s="934"/>
      <c r="VLB20" s="934"/>
      <c r="VLC20" s="934"/>
      <c r="VLD20" s="934"/>
      <c r="VLE20" s="934"/>
      <c r="VLF20" s="934"/>
      <c r="VLG20" s="934"/>
      <c r="VLH20" s="934"/>
      <c r="VLI20" s="934"/>
      <c r="VLJ20" s="934"/>
      <c r="VLK20" s="934"/>
      <c r="VLL20" s="934"/>
      <c r="VLM20" s="934"/>
      <c r="VLN20" s="934"/>
      <c r="VLO20" s="934"/>
      <c r="VLP20" s="934"/>
      <c r="VLQ20" s="934"/>
      <c r="VLR20" s="934"/>
      <c r="VLS20" s="934"/>
      <c r="VLT20" s="934"/>
      <c r="VLU20" s="934"/>
      <c r="VLV20" s="934"/>
      <c r="VLW20" s="934"/>
      <c r="VLX20" s="934"/>
      <c r="VLY20" s="934"/>
      <c r="VLZ20" s="934"/>
      <c r="VMA20" s="934"/>
      <c r="VMB20" s="934"/>
      <c r="VMC20" s="934"/>
      <c r="VMD20" s="934"/>
      <c r="VME20" s="934"/>
      <c r="VMF20" s="934"/>
      <c r="VMG20" s="934"/>
      <c r="VMH20" s="934"/>
      <c r="VMI20" s="934"/>
      <c r="VMJ20" s="934"/>
      <c r="VMK20" s="934"/>
      <c r="VML20" s="934"/>
      <c r="VMM20" s="934"/>
      <c r="VMN20" s="934"/>
      <c r="VMO20" s="934"/>
      <c r="VMP20" s="934"/>
      <c r="VMQ20" s="934"/>
      <c r="VMR20" s="934"/>
      <c r="VMS20" s="934"/>
      <c r="VMT20" s="934"/>
      <c r="VMU20" s="934"/>
      <c r="VMV20" s="934"/>
      <c r="VMW20" s="934"/>
      <c r="VMX20" s="934"/>
      <c r="VMY20" s="934"/>
      <c r="VMZ20" s="934"/>
      <c r="VNA20" s="934"/>
      <c r="VNB20" s="934"/>
      <c r="VNC20" s="934"/>
      <c r="VND20" s="934"/>
      <c r="VNE20" s="934"/>
      <c r="VNF20" s="934"/>
      <c r="VNG20" s="934"/>
      <c r="VNH20" s="934"/>
      <c r="VNI20" s="934"/>
      <c r="VNJ20" s="934"/>
      <c r="VNK20" s="934"/>
      <c r="VNL20" s="934"/>
      <c r="VNM20" s="934"/>
      <c r="VNN20" s="934"/>
      <c r="VNO20" s="934"/>
      <c r="VNP20" s="934"/>
      <c r="VNQ20" s="934"/>
      <c r="VNR20" s="934"/>
      <c r="VNS20" s="934"/>
      <c r="VNT20" s="934"/>
      <c r="VNU20" s="934"/>
      <c r="VNV20" s="934"/>
      <c r="VNW20" s="934"/>
      <c r="VNX20" s="934"/>
      <c r="VNY20" s="934"/>
      <c r="VNZ20" s="934"/>
      <c r="VOA20" s="934"/>
      <c r="VOB20" s="934"/>
      <c r="VOC20" s="934"/>
      <c r="VOD20" s="934"/>
      <c r="VOE20" s="934"/>
      <c r="VOF20" s="934"/>
      <c r="VOG20" s="934"/>
      <c r="VOH20" s="934"/>
      <c r="VOI20" s="934"/>
      <c r="VOJ20" s="934"/>
      <c r="VOK20" s="934"/>
      <c r="VOL20" s="934"/>
      <c r="VOM20" s="934"/>
      <c r="VON20" s="934"/>
      <c r="VOO20" s="934"/>
      <c r="VOP20" s="934"/>
      <c r="VOQ20" s="934"/>
      <c r="VOR20" s="934"/>
      <c r="VOS20" s="934"/>
      <c r="VOT20" s="934"/>
      <c r="VOU20" s="934"/>
      <c r="VOV20" s="934"/>
      <c r="VOW20" s="934"/>
      <c r="VOX20" s="934"/>
      <c r="VOY20" s="934"/>
      <c r="VOZ20" s="934"/>
      <c r="VPA20" s="934"/>
      <c r="VPB20" s="934"/>
      <c r="VPC20" s="934"/>
      <c r="VPD20" s="934"/>
      <c r="VPE20" s="934"/>
      <c r="VPF20" s="934"/>
      <c r="VPG20" s="934"/>
      <c r="VPH20" s="934"/>
      <c r="VPI20" s="934"/>
      <c r="VPJ20" s="934"/>
      <c r="VPK20" s="934"/>
      <c r="VPL20" s="934"/>
      <c r="VPM20" s="934"/>
      <c r="VPN20" s="934"/>
      <c r="VPO20" s="934"/>
      <c r="VPP20" s="934"/>
      <c r="VPQ20" s="934"/>
      <c r="VPR20" s="934"/>
      <c r="VPS20" s="934"/>
      <c r="VPT20" s="934"/>
      <c r="VPU20" s="934"/>
      <c r="VPV20" s="934"/>
      <c r="VPW20" s="934"/>
      <c r="VPX20" s="934"/>
      <c r="VPY20" s="934"/>
      <c r="VPZ20" s="934"/>
      <c r="VQA20" s="934"/>
      <c r="VQB20" s="934"/>
      <c r="VQC20" s="934"/>
      <c r="VQD20" s="934"/>
      <c r="VQE20" s="934"/>
      <c r="VQF20" s="934"/>
      <c r="VQG20" s="934"/>
      <c r="VQH20" s="934"/>
      <c r="VQI20" s="934"/>
      <c r="VQJ20" s="934"/>
      <c r="VQK20" s="934"/>
      <c r="VQL20" s="934"/>
      <c r="VQM20" s="934"/>
      <c r="VQN20" s="934"/>
      <c r="VQO20" s="934"/>
      <c r="VQP20" s="934"/>
      <c r="VQQ20" s="934"/>
      <c r="VQR20" s="934"/>
      <c r="VQS20" s="934"/>
      <c r="VQT20" s="934"/>
      <c r="VQU20" s="934"/>
      <c r="VQV20" s="934"/>
      <c r="VQW20" s="934"/>
      <c r="VQX20" s="934"/>
      <c r="VQY20" s="934"/>
      <c r="VQZ20" s="934"/>
      <c r="VRA20" s="934"/>
      <c r="VRB20" s="934"/>
      <c r="VRC20" s="934"/>
      <c r="VRD20" s="934"/>
      <c r="VRE20" s="934"/>
      <c r="VRF20" s="934"/>
      <c r="VRG20" s="934"/>
      <c r="VRH20" s="934"/>
      <c r="VRI20" s="934"/>
      <c r="VRJ20" s="934"/>
      <c r="VRK20" s="934"/>
      <c r="VRL20" s="934"/>
      <c r="VRM20" s="934"/>
      <c r="VRN20" s="934"/>
      <c r="VRO20" s="934"/>
      <c r="VRP20" s="934"/>
      <c r="VRQ20" s="934"/>
      <c r="VRR20" s="934"/>
      <c r="VRS20" s="934"/>
      <c r="VRT20" s="934"/>
      <c r="VRU20" s="934"/>
      <c r="VRV20" s="934"/>
      <c r="VRW20" s="934"/>
      <c r="VRX20" s="934"/>
      <c r="VRY20" s="934"/>
      <c r="VRZ20" s="934"/>
      <c r="VSA20" s="934"/>
      <c r="VSB20" s="934"/>
      <c r="VSC20" s="934"/>
      <c r="VSD20" s="934"/>
      <c r="VSE20" s="934"/>
      <c r="VSF20" s="934"/>
      <c r="VSG20" s="934"/>
      <c r="VSH20" s="934"/>
      <c r="VSI20" s="934"/>
      <c r="VSJ20" s="934"/>
      <c r="VSK20" s="934"/>
      <c r="VSL20" s="934"/>
      <c r="VSM20" s="934"/>
      <c r="VSN20" s="934"/>
      <c r="VSO20" s="934"/>
      <c r="VSP20" s="934"/>
      <c r="VSQ20" s="934"/>
      <c r="VSR20" s="934"/>
      <c r="VSS20" s="934"/>
      <c r="VST20" s="934"/>
      <c r="VSU20" s="934"/>
      <c r="VSV20" s="934"/>
      <c r="VSW20" s="934"/>
      <c r="VSX20" s="934"/>
      <c r="VSY20" s="934"/>
      <c r="VSZ20" s="934"/>
      <c r="VTA20" s="934"/>
      <c r="VTB20" s="934"/>
      <c r="VTC20" s="934"/>
      <c r="VTD20" s="934"/>
      <c r="VTE20" s="934"/>
      <c r="VTF20" s="934"/>
      <c r="VTG20" s="934"/>
      <c r="VTH20" s="934"/>
      <c r="VTI20" s="934"/>
      <c r="VTJ20" s="934"/>
      <c r="VTK20" s="934"/>
      <c r="VTL20" s="934"/>
      <c r="VTM20" s="934"/>
      <c r="VTN20" s="934"/>
      <c r="VTO20" s="934"/>
      <c r="VTP20" s="934"/>
      <c r="VTQ20" s="934"/>
      <c r="VTR20" s="934"/>
      <c r="VTS20" s="934"/>
      <c r="VTT20" s="934"/>
      <c r="VTU20" s="934"/>
      <c r="VTV20" s="934"/>
      <c r="VTW20" s="934"/>
      <c r="VTX20" s="934"/>
      <c r="VTY20" s="934"/>
      <c r="VTZ20" s="934"/>
      <c r="VUA20" s="934"/>
      <c r="VUB20" s="934"/>
      <c r="VUC20" s="934"/>
      <c r="VUD20" s="934"/>
      <c r="VUE20" s="934"/>
      <c r="VUF20" s="934"/>
      <c r="VUG20" s="934"/>
      <c r="VUH20" s="934"/>
      <c r="VUI20" s="934"/>
      <c r="VUJ20" s="934"/>
      <c r="VUK20" s="934"/>
      <c r="VUL20" s="934"/>
      <c r="VUM20" s="934"/>
      <c r="VUN20" s="934"/>
      <c r="VUO20" s="934"/>
      <c r="VUP20" s="934"/>
      <c r="VUQ20" s="934"/>
      <c r="VUR20" s="934"/>
      <c r="VUS20" s="934"/>
      <c r="VUT20" s="934"/>
      <c r="VUU20" s="934"/>
      <c r="VUV20" s="934"/>
      <c r="VUW20" s="934"/>
      <c r="VUX20" s="934"/>
      <c r="VUY20" s="934"/>
      <c r="VUZ20" s="934"/>
      <c r="VVA20" s="934"/>
      <c r="VVB20" s="934"/>
      <c r="VVC20" s="934"/>
      <c r="VVD20" s="934"/>
      <c r="VVE20" s="934"/>
      <c r="VVF20" s="934"/>
      <c r="VVG20" s="934"/>
      <c r="VVH20" s="934"/>
      <c r="VVI20" s="934"/>
      <c r="VVJ20" s="934"/>
      <c r="VVK20" s="934"/>
      <c r="VVL20" s="934"/>
      <c r="VVM20" s="934"/>
      <c r="VVN20" s="934"/>
      <c r="VVO20" s="934"/>
      <c r="VVP20" s="934"/>
      <c r="VVQ20" s="934"/>
      <c r="VVR20" s="934"/>
      <c r="VVS20" s="934"/>
      <c r="VVT20" s="934"/>
      <c r="VVU20" s="934"/>
      <c r="VVV20" s="934"/>
      <c r="VVW20" s="934"/>
      <c r="VVX20" s="934"/>
      <c r="VVY20" s="934"/>
      <c r="VVZ20" s="934"/>
      <c r="VWA20" s="934"/>
      <c r="VWB20" s="934"/>
      <c r="VWC20" s="934"/>
      <c r="VWD20" s="934"/>
      <c r="VWE20" s="934"/>
      <c r="VWF20" s="934"/>
      <c r="VWG20" s="934"/>
      <c r="VWH20" s="934"/>
      <c r="VWI20" s="934"/>
      <c r="VWJ20" s="934"/>
      <c r="VWK20" s="934"/>
      <c r="VWL20" s="934"/>
      <c r="VWM20" s="934"/>
      <c r="VWN20" s="934"/>
      <c r="VWO20" s="934"/>
      <c r="VWP20" s="934"/>
      <c r="VWQ20" s="934"/>
      <c r="VWR20" s="934"/>
      <c r="VWS20" s="934"/>
      <c r="VWT20" s="934"/>
      <c r="VWU20" s="934"/>
      <c r="VWV20" s="934"/>
      <c r="VWW20" s="934"/>
      <c r="VWX20" s="934"/>
      <c r="VWY20" s="934"/>
      <c r="VWZ20" s="934"/>
      <c r="VXA20" s="934"/>
      <c r="VXB20" s="934"/>
      <c r="VXC20" s="934"/>
      <c r="VXD20" s="934"/>
      <c r="VXE20" s="934"/>
      <c r="VXF20" s="934"/>
      <c r="VXG20" s="934"/>
      <c r="VXH20" s="934"/>
      <c r="VXI20" s="934"/>
      <c r="VXJ20" s="934"/>
      <c r="VXK20" s="934"/>
      <c r="VXL20" s="934"/>
      <c r="VXM20" s="934"/>
      <c r="VXN20" s="934"/>
      <c r="VXO20" s="934"/>
      <c r="VXP20" s="934"/>
      <c r="VXQ20" s="934"/>
      <c r="VXR20" s="934"/>
      <c r="VXS20" s="934"/>
      <c r="VXT20" s="934"/>
      <c r="VXU20" s="934"/>
      <c r="VXV20" s="934"/>
      <c r="VXW20" s="934"/>
      <c r="VXX20" s="934"/>
      <c r="VXY20" s="934"/>
      <c r="VXZ20" s="934"/>
      <c r="VYA20" s="934"/>
      <c r="VYB20" s="934"/>
      <c r="VYC20" s="934"/>
      <c r="VYD20" s="934"/>
      <c r="VYE20" s="934"/>
      <c r="VYF20" s="934"/>
      <c r="VYG20" s="934"/>
      <c r="VYH20" s="934"/>
      <c r="VYI20" s="934"/>
      <c r="VYJ20" s="934"/>
      <c r="VYK20" s="934"/>
      <c r="VYL20" s="934"/>
      <c r="VYM20" s="934"/>
      <c r="VYN20" s="934"/>
      <c r="VYO20" s="934"/>
      <c r="VYP20" s="934"/>
      <c r="VYQ20" s="934"/>
      <c r="VYR20" s="934"/>
      <c r="VYS20" s="934"/>
      <c r="VYT20" s="934"/>
      <c r="VYU20" s="934"/>
      <c r="VYV20" s="934"/>
      <c r="VYW20" s="934"/>
      <c r="VYX20" s="934"/>
      <c r="VYY20" s="934"/>
      <c r="VYZ20" s="934"/>
      <c r="VZA20" s="934"/>
      <c r="VZB20" s="934"/>
      <c r="VZC20" s="934"/>
      <c r="VZD20" s="934"/>
      <c r="VZE20" s="934"/>
      <c r="VZF20" s="934"/>
      <c r="VZG20" s="934"/>
      <c r="VZH20" s="934"/>
      <c r="VZI20" s="934"/>
      <c r="VZJ20" s="934"/>
      <c r="VZK20" s="934"/>
      <c r="VZL20" s="934"/>
      <c r="VZM20" s="934"/>
      <c r="VZN20" s="934"/>
      <c r="VZO20" s="934"/>
      <c r="VZP20" s="934"/>
      <c r="VZQ20" s="934"/>
      <c r="VZR20" s="934"/>
      <c r="VZS20" s="934"/>
      <c r="VZT20" s="934"/>
      <c r="VZU20" s="934"/>
      <c r="VZV20" s="934"/>
      <c r="VZW20" s="934"/>
      <c r="VZX20" s="934"/>
      <c r="VZY20" s="934"/>
      <c r="VZZ20" s="934"/>
      <c r="WAA20" s="934"/>
      <c r="WAB20" s="934"/>
      <c r="WAC20" s="934"/>
      <c r="WAD20" s="934"/>
      <c r="WAE20" s="934"/>
      <c r="WAF20" s="934"/>
      <c r="WAG20" s="934"/>
      <c r="WAH20" s="934"/>
      <c r="WAI20" s="934"/>
      <c r="WAJ20" s="934"/>
      <c r="WAK20" s="934"/>
      <c r="WAL20" s="934"/>
      <c r="WAM20" s="934"/>
      <c r="WAN20" s="934"/>
      <c r="WAO20" s="934"/>
      <c r="WAP20" s="934"/>
      <c r="WAQ20" s="934"/>
      <c r="WAR20" s="934"/>
      <c r="WAS20" s="934"/>
      <c r="WAT20" s="934"/>
      <c r="WAU20" s="934"/>
      <c r="WAV20" s="934"/>
      <c r="WAW20" s="934"/>
      <c r="WAX20" s="934"/>
      <c r="WAY20" s="934"/>
      <c r="WAZ20" s="934"/>
      <c r="WBA20" s="934"/>
      <c r="WBB20" s="934"/>
      <c r="WBC20" s="934"/>
      <c r="WBD20" s="934"/>
      <c r="WBE20" s="934"/>
      <c r="WBF20" s="934"/>
      <c r="WBG20" s="934"/>
      <c r="WBH20" s="934"/>
      <c r="WBI20" s="934"/>
      <c r="WBJ20" s="934"/>
      <c r="WBK20" s="934"/>
      <c r="WBL20" s="934"/>
      <c r="WBM20" s="934"/>
      <c r="WBN20" s="934"/>
      <c r="WBO20" s="934"/>
      <c r="WBP20" s="934"/>
      <c r="WBQ20" s="934"/>
      <c r="WBR20" s="934"/>
      <c r="WBS20" s="934"/>
      <c r="WBT20" s="934"/>
      <c r="WBU20" s="934"/>
      <c r="WBV20" s="934"/>
      <c r="WBW20" s="934"/>
      <c r="WBX20" s="934"/>
      <c r="WBY20" s="934"/>
      <c r="WBZ20" s="934"/>
      <c r="WCA20" s="934"/>
      <c r="WCB20" s="934"/>
      <c r="WCC20" s="934"/>
      <c r="WCD20" s="934"/>
      <c r="WCE20" s="934"/>
      <c r="WCF20" s="934"/>
      <c r="WCG20" s="934"/>
      <c r="WCH20" s="934"/>
      <c r="WCI20" s="934"/>
      <c r="WCJ20" s="934"/>
      <c r="WCK20" s="934"/>
      <c r="WCL20" s="934"/>
      <c r="WCM20" s="934"/>
      <c r="WCN20" s="934"/>
      <c r="WCO20" s="934"/>
      <c r="WCP20" s="934"/>
      <c r="WCQ20" s="934"/>
      <c r="WCR20" s="934"/>
      <c r="WCS20" s="934"/>
      <c r="WCT20" s="934"/>
      <c r="WCU20" s="934"/>
      <c r="WCV20" s="934"/>
      <c r="WCW20" s="934"/>
      <c r="WCX20" s="934"/>
      <c r="WCY20" s="934"/>
      <c r="WCZ20" s="934"/>
      <c r="WDA20" s="934"/>
      <c r="WDB20" s="934"/>
      <c r="WDC20" s="934"/>
      <c r="WDD20" s="934"/>
      <c r="WDE20" s="934"/>
      <c r="WDF20" s="934"/>
      <c r="WDG20" s="934"/>
      <c r="WDH20" s="934"/>
      <c r="WDI20" s="934"/>
      <c r="WDJ20" s="934"/>
      <c r="WDK20" s="934"/>
      <c r="WDL20" s="934"/>
      <c r="WDM20" s="934"/>
      <c r="WDN20" s="934"/>
      <c r="WDO20" s="934"/>
      <c r="WDP20" s="934"/>
      <c r="WDQ20" s="934"/>
      <c r="WDR20" s="934"/>
      <c r="WDS20" s="934"/>
      <c r="WDT20" s="934"/>
      <c r="WDU20" s="934"/>
      <c r="WDV20" s="934"/>
      <c r="WDW20" s="934"/>
      <c r="WDX20" s="934"/>
      <c r="WDY20" s="934"/>
      <c r="WDZ20" s="934"/>
      <c r="WEA20" s="934"/>
      <c r="WEB20" s="934"/>
      <c r="WEC20" s="934"/>
      <c r="WED20" s="934"/>
      <c r="WEE20" s="934"/>
      <c r="WEF20" s="934"/>
      <c r="WEG20" s="934"/>
      <c r="WEH20" s="934"/>
      <c r="WEI20" s="934"/>
      <c r="WEJ20" s="934"/>
      <c r="WEK20" s="934"/>
      <c r="WEL20" s="934"/>
      <c r="WEM20" s="934"/>
      <c r="WEN20" s="934"/>
      <c r="WEO20" s="934"/>
      <c r="WEP20" s="934"/>
      <c r="WEQ20" s="934"/>
      <c r="WER20" s="934"/>
      <c r="WES20" s="934"/>
      <c r="WET20" s="934"/>
      <c r="WEU20" s="934"/>
      <c r="WEV20" s="934"/>
      <c r="WEW20" s="934"/>
      <c r="WEX20" s="934"/>
      <c r="WEY20" s="934"/>
      <c r="WEZ20" s="934"/>
      <c r="WFA20" s="934"/>
      <c r="WFB20" s="934"/>
      <c r="WFC20" s="934"/>
      <c r="WFD20" s="934"/>
      <c r="WFE20" s="934"/>
      <c r="WFF20" s="934"/>
      <c r="WFG20" s="934"/>
      <c r="WFH20" s="934"/>
      <c r="WFI20" s="934"/>
      <c r="WFJ20" s="934"/>
      <c r="WFK20" s="934"/>
      <c r="WFL20" s="934"/>
      <c r="WFM20" s="934"/>
      <c r="WFN20" s="934"/>
      <c r="WFO20" s="934"/>
      <c r="WFP20" s="934"/>
      <c r="WFQ20" s="934"/>
      <c r="WFR20" s="934"/>
      <c r="WFS20" s="934"/>
      <c r="WFT20" s="934"/>
      <c r="WFU20" s="934"/>
      <c r="WFV20" s="934"/>
      <c r="WFW20" s="934"/>
      <c r="WFX20" s="934"/>
      <c r="WFY20" s="934"/>
      <c r="WFZ20" s="934"/>
      <c r="WGA20" s="934"/>
      <c r="WGB20" s="934"/>
      <c r="WGC20" s="934"/>
      <c r="WGD20" s="934"/>
      <c r="WGE20" s="934"/>
      <c r="WGF20" s="934"/>
      <c r="WGG20" s="934"/>
      <c r="WGH20" s="934"/>
      <c r="WGI20" s="934"/>
      <c r="WGJ20" s="934"/>
      <c r="WGK20" s="934"/>
      <c r="WGL20" s="934"/>
      <c r="WGM20" s="934"/>
      <c r="WGN20" s="934"/>
      <c r="WGO20" s="934"/>
      <c r="WGP20" s="934"/>
      <c r="WGQ20" s="934"/>
      <c r="WGR20" s="934"/>
      <c r="WGS20" s="934"/>
      <c r="WGT20" s="934"/>
      <c r="WGU20" s="934"/>
      <c r="WGV20" s="934"/>
      <c r="WGW20" s="934"/>
      <c r="WGX20" s="934"/>
      <c r="WGY20" s="934"/>
      <c r="WGZ20" s="934"/>
      <c r="WHA20" s="934"/>
      <c r="WHB20" s="934"/>
      <c r="WHC20" s="934"/>
      <c r="WHD20" s="934"/>
      <c r="WHE20" s="934"/>
      <c r="WHF20" s="934"/>
      <c r="WHG20" s="934"/>
      <c r="WHH20" s="934"/>
      <c r="WHI20" s="934"/>
      <c r="WHJ20" s="934"/>
      <c r="WHK20" s="934"/>
      <c r="WHL20" s="934"/>
      <c r="WHM20" s="934"/>
      <c r="WHN20" s="934"/>
      <c r="WHO20" s="934"/>
      <c r="WHP20" s="934"/>
      <c r="WHQ20" s="934"/>
      <c r="WHR20" s="934"/>
      <c r="WHS20" s="934"/>
      <c r="WHT20" s="934"/>
      <c r="WHU20" s="934"/>
      <c r="WHV20" s="934"/>
      <c r="WHW20" s="934"/>
      <c r="WHX20" s="934"/>
      <c r="WHY20" s="934"/>
      <c r="WHZ20" s="934"/>
      <c r="WIA20" s="934"/>
      <c r="WIB20" s="934"/>
      <c r="WIC20" s="934"/>
      <c r="WID20" s="934"/>
      <c r="WIE20" s="934"/>
      <c r="WIF20" s="934"/>
      <c r="WIG20" s="934"/>
      <c r="WIH20" s="934"/>
      <c r="WII20" s="934"/>
      <c r="WIJ20" s="934"/>
      <c r="WIK20" s="934"/>
      <c r="WIL20" s="934"/>
      <c r="WIM20" s="934"/>
      <c r="WIN20" s="934"/>
      <c r="WIO20" s="934"/>
      <c r="WIP20" s="934"/>
      <c r="WIQ20" s="934"/>
      <c r="WIR20" s="934"/>
      <c r="WIS20" s="934"/>
      <c r="WIT20" s="934"/>
      <c r="WIU20" s="934"/>
      <c r="WIV20" s="934"/>
      <c r="WIW20" s="934"/>
      <c r="WIX20" s="934"/>
      <c r="WIY20" s="934"/>
      <c r="WIZ20" s="934"/>
      <c r="WJA20" s="934"/>
      <c r="WJB20" s="934"/>
      <c r="WJC20" s="934"/>
      <c r="WJD20" s="934"/>
      <c r="WJE20" s="934"/>
      <c r="WJF20" s="934"/>
      <c r="WJG20" s="934"/>
      <c r="WJH20" s="934"/>
      <c r="WJI20" s="934"/>
      <c r="WJJ20" s="934"/>
      <c r="WJK20" s="934"/>
      <c r="WJL20" s="934"/>
      <c r="WJM20" s="934"/>
      <c r="WJN20" s="934"/>
      <c r="WJO20" s="934"/>
      <c r="WJP20" s="934"/>
      <c r="WJQ20" s="934"/>
      <c r="WJR20" s="934"/>
      <c r="WJS20" s="934"/>
      <c r="WJT20" s="934"/>
      <c r="WJU20" s="934"/>
      <c r="WJV20" s="934"/>
      <c r="WJW20" s="934"/>
      <c r="WJX20" s="934"/>
      <c r="WJY20" s="934"/>
      <c r="WJZ20" s="934"/>
      <c r="WKA20" s="934"/>
      <c r="WKB20" s="934"/>
      <c r="WKC20" s="934"/>
      <c r="WKD20" s="934"/>
      <c r="WKE20" s="934"/>
      <c r="WKF20" s="934"/>
      <c r="WKG20" s="934"/>
      <c r="WKH20" s="934"/>
      <c r="WKI20" s="934"/>
      <c r="WKJ20" s="934"/>
      <c r="WKK20" s="934"/>
      <c r="WKL20" s="934"/>
      <c r="WKM20" s="934"/>
      <c r="WKN20" s="934"/>
      <c r="WKO20" s="934"/>
      <c r="WKP20" s="934"/>
      <c r="WKQ20" s="934"/>
      <c r="WKR20" s="934"/>
      <c r="WKS20" s="934"/>
      <c r="WKT20" s="934"/>
      <c r="WKU20" s="934"/>
      <c r="WKV20" s="934"/>
      <c r="WKW20" s="934"/>
      <c r="WKX20" s="934"/>
      <c r="WKY20" s="934"/>
      <c r="WKZ20" s="934"/>
      <c r="WLA20" s="934"/>
      <c r="WLB20" s="934"/>
      <c r="WLC20" s="934"/>
      <c r="WLD20" s="934"/>
      <c r="WLE20" s="934"/>
      <c r="WLF20" s="934"/>
      <c r="WLG20" s="934"/>
      <c r="WLH20" s="934"/>
      <c r="WLI20" s="934"/>
      <c r="WLJ20" s="934"/>
      <c r="WLK20" s="934"/>
      <c r="WLL20" s="934"/>
      <c r="WLM20" s="934"/>
      <c r="WLN20" s="934"/>
      <c r="WLO20" s="934"/>
      <c r="WLP20" s="934"/>
      <c r="WLQ20" s="934"/>
      <c r="WLR20" s="934"/>
      <c r="WLS20" s="934"/>
      <c r="WLT20" s="934"/>
      <c r="WLU20" s="934"/>
      <c r="WLV20" s="934"/>
      <c r="WLW20" s="934"/>
      <c r="WLX20" s="934"/>
      <c r="WLY20" s="934"/>
      <c r="WLZ20" s="934"/>
      <c r="WMA20" s="934"/>
      <c r="WMB20" s="934"/>
      <c r="WMC20" s="934"/>
      <c r="WMD20" s="934"/>
      <c r="WME20" s="934"/>
      <c r="WMF20" s="934"/>
      <c r="WMG20" s="934"/>
      <c r="WMH20" s="934"/>
      <c r="WMI20" s="934"/>
      <c r="WMJ20" s="934"/>
      <c r="WMK20" s="934"/>
      <c r="WML20" s="934"/>
      <c r="WMM20" s="934"/>
      <c r="WMN20" s="934"/>
      <c r="WMO20" s="934"/>
      <c r="WMP20" s="934"/>
      <c r="WMQ20" s="934"/>
      <c r="WMR20" s="934"/>
      <c r="WMS20" s="934"/>
      <c r="WMT20" s="934"/>
      <c r="WMU20" s="934"/>
      <c r="WMV20" s="934"/>
      <c r="WMW20" s="934"/>
      <c r="WMX20" s="934"/>
      <c r="WMY20" s="934"/>
      <c r="WMZ20" s="934"/>
      <c r="WNA20" s="934"/>
      <c r="WNB20" s="934"/>
      <c r="WNC20" s="934"/>
      <c r="WND20" s="934"/>
      <c r="WNE20" s="934"/>
      <c r="WNF20" s="934"/>
      <c r="WNG20" s="934"/>
      <c r="WNH20" s="934"/>
      <c r="WNI20" s="934"/>
      <c r="WNJ20" s="934"/>
      <c r="WNK20" s="934"/>
      <c r="WNL20" s="934"/>
      <c r="WNM20" s="934"/>
      <c r="WNN20" s="934"/>
      <c r="WNO20" s="934"/>
      <c r="WNP20" s="934"/>
      <c r="WNQ20" s="934"/>
      <c r="WNR20" s="934"/>
      <c r="WNS20" s="934"/>
      <c r="WNT20" s="934"/>
      <c r="WNU20" s="934"/>
      <c r="WNV20" s="934"/>
      <c r="WNW20" s="934"/>
      <c r="WNX20" s="934"/>
      <c r="WNY20" s="934"/>
      <c r="WNZ20" s="934"/>
      <c r="WOA20" s="934"/>
      <c r="WOB20" s="934"/>
      <c r="WOC20" s="934"/>
      <c r="WOD20" s="934"/>
      <c r="WOE20" s="934"/>
      <c r="WOF20" s="934"/>
      <c r="WOG20" s="934"/>
      <c r="WOH20" s="934"/>
      <c r="WOI20" s="934"/>
      <c r="WOJ20" s="934"/>
      <c r="WOK20" s="934"/>
      <c r="WOL20" s="934"/>
      <c r="WOM20" s="934"/>
      <c r="WON20" s="934"/>
      <c r="WOO20" s="934"/>
      <c r="WOP20" s="934"/>
      <c r="WOQ20" s="934"/>
      <c r="WOR20" s="934"/>
      <c r="WOS20" s="934"/>
      <c r="WOT20" s="934"/>
      <c r="WOU20" s="934"/>
      <c r="WOV20" s="934"/>
      <c r="WOW20" s="934"/>
      <c r="WOX20" s="934"/>
      <c r="WOY20" s="934"/>
      <c r="WOZ20" s="934"/>
      <c r="WPA20" s="934"/>
      <c r="WPB20" s="934"/>
      <c r="WPC20" s="934"/>
      <c r="WPD20" s="934"/>
      <c r="WPE20" s="934"/>
      <c r="WPF20" s="934"/>
      <c r="WPG20" s="934"/>
      <c r="WPH20" s="934"/>
      <c r="WPI20" s="934"/>
      <c r="WPJ20" s="934"/>
      <c r="WPK20" s="934"/>
      <c r="WPL20" s="934"/>
      <c r="WPM20" s="934"/>
      <c r="WPN20" s="934"/>
      <c r="WPO20" s="934"/>
      <c r="WPP20" s="934"/>
      <c r="WPQ20" s="934"/>
      <c r="WPR20" s="934"/>
      <c r="WPS20" s="934"/>
      <c r="WPT20" s="934"/>
      <c r="WPU20" s="934"/>
      <c r="WPV20" s="934"/>
      <c r="WPW20" s="934"/>
      <c r="WPX20" s="934"/>
      <c r="WPY20" s="934"/>
      <c r="WPZ20" s="934"/>
      <c r="WQA20" s="934"/>
      <c r="WQB20" s="934"/>
      <c r="WQC20" s="934"/>
      <c r="WQD20" s="934"/>
      <c r="WQE20" s="934"/>
      <c r="WQF20" s="934"/>
      <c r="WQG20" s="934"/>
      <c r="WQH20" s="934"/>
      <c r="WQI20" s="934"/>
      <c r="WQJ20" s="934"/>
      <c r="WQK20" s="934"/>
      <c r="WQL20" s="934"/>
      <c r="WQM20" s="934"/>
      <c r="WQN20" s="934"/>
      <c r="WQO20" s="934"/>
      <c r="WQP20" s="934"/>
      <c r="WQQ20" s="934"/>
      <c r="WQR20" s="934"/>
      <c r="WQS20" s="934"/>
      <c r="WQT20" s="934"/>
      <c r="WQU20" s="934"/>
      <c r="WQV20" s="934"/>
      <c r="WQW20" s="934"/>
      <c r="WQX20" s="934"/>
      <c r="WQY20" s="934"/>
      <c r="WQZ20" s="934"/>
      <c r="WRA20" s="934"/>
      <c r="WRB20" s="934"/>
      <c r="WRC20" s="934"/>
      <c r="WRD20" s="934"/>
      <c r="WRE20" s="934"/>
      <c r="WRF20" s="934"/>
      <c r="WRG20" s="934"/>
      <c r="WRH20" s="934"/>
      <c r="WRI20" s="934"/>
      <c r="WRJ20" s="934"/>
      <c r="WRK20" s="934"/>
      <c r="WRL20" s="934"/>
      <c r="WRM20" s="934"/>
      <c r="WRN20" s="934"/>
      <c r="WRO20" s="934"/>
      <c r="WRP20" s="934"/>
      <c r="WRQ20" s="934"/>
      <c r="WRR20" s="934"/>
      <c r="WRS20" s="934"/>
      <c r="WRT20" s="934"/>
      <c r="WRU20" s="934"/>
      <c r="WRV20" s="934"/>
      <c r="WRW20" s="934"/>
      <c r="WRX20" s="934"/>
      <c r="WRY20" s="934"/>
      <c r="WRZ20" s="934"/>
      <c r="WSA20" s="934"/>
      <c r="WSB20" s="934"/>
      <c r="WSC20" s="934"/>
      <c r="WSD20" s="934"/>
      <c r="WSE20" s="934"/>
      <c r="WSF20" s="934"/>
      <c r="WSG20" s="934"/>
      <c r="WSH20" s="934"/>
      <c r="WSI20" s="934"/>
      <c r="WSJ20" s="934"/>
      <c r="WSK20" s="934"/>
      <c r="WSL20" s="934"/>
      <c r="WSM20" s="934"/>
      <c r="WSN20" s="934"/>
      <c r="WSO20" s="934"/>
      <c r="WSP20" s="934"/>
      <c r="WSQ20" s="934"/>
      <c r="WSR20" s="934"/>
      <c r="WSS20" s="934"/>
      <c r="WST20" s="934"/>
      <c r="WSU20" s="934"/>
      <c r="WSV20" s="934"/>
      <c r="WSW20" s="934"/>
      <c r="WSX20" s="934"/>
      <c r="WSY20" s="934"/>
      <c r="WSZ20" s="934"/>
      <c r="WTA20" s="934"/>
      <c r="WTB20" s="934"/>
      <c r="WTC20" s="934"/>
      <c r="WTD20" s="934"/>
      <c r="WTE20" s="934"/>
      <c r="WTF20" s="934"/>
      <c r="WTG20" s="934"/>
      <c r="WTH20" s="934"/>
      <c r="WTI20" s="934"/>
      <c r="WTJ20" s="934"/>
      <c r="WTK20" s="934"/>
      <c r="WTL20" s="934"/>
      <c r="WTM20" s="934"/>
      <c r="WTN20" s="934"/>
      <c r="WTO20" s="934"/>
      <c r="WTP20" s="934"/>
      <c r="WTQ20" s="934"/>
      <c r="WTR20" s="934"/>
      <c r="WTS20" s="934"/>
      <c r="WTT20" s="934"/>
      <c r="WTU20" s="934"/>
      <c r="WTV20" s="934"/>
      <c r="WTW20" s="934"/>
      <c r="WTX20" s="934"/>
      <c r="WTY20" s="934"/>
      <c r="WTZ20" s="934"/>
      <c r="WUA20" s="934"/>
      <c r="WUB20" s="934"/>
      <c r="WUC20" s="934"/>
      <c r="WUD20" s="934"/>
      <c r="WUE20" s="934"/>
      <c r="WUF20" s="934"/>
      <c r="WUG20" s="934"/>
      <c r="WUH20" s="934"/>
      <c r="WUI20" s="934"/>
      <c r="WUJ20" s="934"/>
      <c r="WUK20" s="934"/>
      <c r="WUL20" s="934"/>
      <c r="WUM20" s="934"/>
      <c r="WUN20" s="934"/>
      <c r="WUO20" s="934"/>
      <c r="WUP20" s="934"/>
      <c r="WUQ20" s="934"/>
      <c r="WUR20" s="934"/>
      <c r="WUS20" s="934"/>
      <c r="WUT20" s="934"/>
      <c r="WUU20" s="934"/>
      <c r="WUV20" s="934"/>
      <c r="WUW20" s="934"/>
      <c r="WUX20" s="934"/>
      <c r="WUY20" s="934"/>
      <c r="WUZ20" s="934"/>
      <c r="WVA20" s="934"/>
      <c r="WVB20" s="934"/>
      <c r="WVC20" s="934"/>
      <c r="WVD20" s="934"/>
      <c r="WVE20" s="934"/>
    </row>
    <row r="21" spans="1:16125" s="935" customFormat="1">
      <c r="A21" s="1025" t="s">
        <v>193</v>
      </c>
      <c r="B21" s="1026" t="s">
        <v>1037</v>
      </c>
      <c r="C21" s="1027" t="s">
        <v>508</v>
      </c>
      <c r="D21" s="1027" t="s">
        <v>1038</v>
      </c>
      <c r="E21" s="1028">
        <v>42692</v>
      </c>
      <c r="F21" s="1029">
        <v>43159</v>
      </c>
      <c r="G21" s="1030" t="s">
        <v>1039</v>
      </c>
      <c r="H21" s="1044">
        <f>469000*1.2</f>
        <v>562800</v>
      </c>
      <c r="I21" s="1032"/>
      <c r="J21" s="1032"/>
      <c r="K21" s="1033">
        <v>0</v>
      </c>
      <c r="L21" s="983">
        <v>0</v>
      </c>
      <c r="M21" s="985">
        <f t="shared" si="4"/>
        <v>562800</v>
      </c>
      <c r="N21" s="1034"/>
      <c r="O21" s="1032"/>
      <c r="P21" s="1044"/>
      <c r="Q21" s="1044"/>
      <c r="R21" s="1045"/>
      <c r="S21" s="1045">
        <v>95.11</v>
      </c>
      <c r="T21" s="1045">
        <v>23360.52</v>
      </c>
      <c r="U21" s="987">
        <f t="shared" si="0"/>
        <v>23455.63</v>
      </c>
      <c r="V21" s="973">
        <f t="shared" si="1"/>
        <v>23455.63</v>
      </c>
      <c r="W21" s="989">
        <f t="shared" si="2"/>
        <v>539344.37</v>
      </c>
      <c r="X21" s="1000"/>
      <c r="Y21" s="991">
        <f t="shared" si="5"/>
        <v>16</v>
      </c>
      <c r="Z21" s="991">
        <f t="shared" si="3"/>
        <v>2</v>
      </c>
      <c r="AA21" s="992">
        <f t="shared" si="6"/>
        <v>0.125</v>
      </c>
      <c r="AB21" s="1001">
        <f t="shared" si="7"/>
        <v>4.1676670220326936E-2</v>
      </c>
      <c r="AC21" s="1048" t="s">
        <v>1040</v>
      </c>
      <c r="AD21" s="934"/>
      <c r="AE21" s="934"/>
      <c r="AF21" s="934"/>
      <c r="AG21" s="995"/>
      <c r="AH21" s="934"/>
      <c r="AI21" s="934"/>
      <c r="AJ21" s="934"/>
      <c r="AK21" s="934"/>
      <c r="AL21" s="934"/>
      <c r="AM21" s="934"/>
      <c r="AN21" s="934"/>
      <c r="AO21" s="934"/>
      <c r="AP21" s="934"/>
      <c r="AQ21" s="934"/>
      <c r="AR21" s="934"/>
      <c r="AS21" s="934"/>
      <c r="AT21" s="934"/>
      <c r="AU21" s="934"/>
      <c r="AV21" s="934"/>
      <c r="AW21" s="934"/>
      <c r="AX21" s="934"/>
      <c r="AY21" s="934"/>
      <c r="AZ21" s="934"/>
      <c r="BA21" s="934"/>
      <c r="BB21" s="934"/>
      <c r="BC21" s="934"/>
      <c r="BD21" s="934"/>
      <c r="BE21" s="934"/>
      <c r="BF21" s="934"/>
      <c r="BG21" s="934"/>
      <c r="BH21" s="934"/>
      <c r="BI21" s="934"/>
      <c r="BJ21" s="934"/>
      <c r="BK21" s="934"/>
      <c r="BL21" s="934"/>
      <c r="BM21" s="934"/>
      <c r="BN21" s="934"/>
      <c r="BO21" s="934"/>
      <c r="BP21" s="934"/>
      <c r="BQ21" s="934"/>
      <c r="BR21" s="934"/>
      <c r="BS21" s="934"/>
      <c r="BT21" s="934"/>
      <c r="BU21" s="934"/>
      <c r="BV21" s="934"/>
      <c r="BW21" s="934"/>
      <c r="BX21" s="934"/>
      <c r="BY21" s="934"/>
      <c r="BZ21" s="934"/>
      <c r="CA21" s="934"/>
      <c r="CB21" s="934"/>
      <c r="CC21" s="934"/>
      <c r="CD21" s="934"/>
      <c r="CE21" s="934"/>
      <c r="CF21" s="934"/>
      <c r="CG21" s="934"/>
      <c r="CH21" s="934"/>
      <c r="CI21" s="934"/>
      <c r="CJ21" s="934"/>
      <c r="CK21" s="934"/>
      <c r="CL21" s="934"/>
      <c r="CM21" s="934"/>
      <c r="CN21" s="934"/>
      <c r="CO21" s="934"/>
      <c r="CP21" s="934"/>
      <c r="CQ21" s="934"/>
      <c r="CR21" s="934"/>
      <c r="CS21" s="934"/>
      <c r="CT21" s="934"/>
      <c r="CU21" s="934"/>
      <c r="CV21" s="934"/>
      <c r="CW21" s="934"/>
      <c r="CX21" s="934"/>
      <c r="CY21" s="934"/>
      <c r="CZ21" s="934"/>
      <c r="DA21" s="934"/>
      <c r="DB21" s="934"/>
      <c r="DC21" s="934"/>
      <c r="DD21" s="934"/>
      <c r="DE21" s="934"/>
      <c r="DF21" s="934"/>
      <c r="DG21" s="934"/>
      <c r="DH21" s="934"/>
      <c r="DI21" s="934"/>
      <c r="DJ21" s="934"/>
      <c r="DK21" s="934"/>
      <c r="DL21" s="934"/>
      <c r="DM21" s="934"/>
      <c r="DN21" s="934"/>
      <c r="DO21" s="934"/>
      <c r="DP21" s="934"/>
      <c r="DQ21" s="934"/>
      <c r="DR21" s="934"/>
      <c r="DS21" s="934"/>
      <c r="DT21" s="934"/>
      <c r="DU21" s="934"/>
      <c r="DV21" s="934"/>
      <c r="DW21" s="934"/>
      <c r="DX21" s="934"/>
      <c r="DY21" s="934"/>
      <c r="DZ21" s="934"/>
      <c r="EA21" s="934"/>
      <c r="EB21" s="934"/>
      <c r="EC21" s="934"/>
      <c r="ED21" s="934"/>
      <c r="EE21" s="934"/>
      <c r="EF21" s="934"/>
      <c r="EG21" s="934"/>
      <c r="EH21" s="934"/>
      <c r="EI21" s="934"/>
      <c r="EJ21" s="934"/>
      <c r="EK21" s="934"/>
      <c r="EL21" s="934"/>
      <c r="EM21" s="934"/>
      <c r="EN21" s="934"/>
      <c r="EO21" s="934"/>
      <c r="EP21" s="934"/>
      <c r="EQ21" s="934"/>
      <c r="ER21" s="934"/>
      <c r="ES21" s="934"/>
      <c r="ET21" s="934"/>
      <c r="EU21" s="934"/>
      <c r="EV21" s="934"/>
      <c r="EW21" s="934"/>
      <c r="EX21" s="934"/>
      <c r="EY21" s="934"/>
      <c r="EZ21" s="934"/>
      <c r="FA21" s="934"/>
      <c r="FB21" s="934"/>
      <c r="FC21" s="934"/>
      <c r="FD21" s="934"/>
      <c r="FE21" s="934"/>
      <c r="FF21" s="934"/>
      <c r="FG21" s="934"/>
      <c r="FH21" s="934"/>
      <c r="FI21" s="934"/>
      <c r="FJ21" s="934"/>
      <c r="FK21" s="934"/>
      <c r="FL21" s="934"/>
      <c r="FM21" s="934"/>
      <c r="FN21" s="934"/>
      <c r="FO21" s="934"/>
      <c r="FP21" s="934"/>
      <c r="FQ21" s="934"/>
      <c r="FR21" s="934"/>
      <c r="FS21" s="934"/>
      <c r="FT21" s="934"/>
      <c r="FU21" s="934"/>
      <c r="FV21" s="934"/>
      <c r="FW21" s="934"/>
      <c r="FX21" s="934"/>
      <c r="FY21" s="934"/>
      <c r="FZ21" s="934"/>
      <c r="GA21" s="934"/>
      <c r="GB21" s="934"/>
      <c r="GC21" s="934"/>
      <c r="GD21" s="934"/>
      <c r="GE21" s="934"/>
      <c r="GF21" s="934"/>
      <c r="GG21" s="934"/>
      <c r="GH21" s="934"/>
      <c r="GI21" s="934"/>
      <c r="GJ21" s="934"/>
      <c r="GK21" s="934"/>
      <c r="GL21" s="934"/>
      <c r="GM21" s="934"/>
      <c r="GN21" s="934"/>
      <c r="GO21" s="934"/>
      <c r="GP21" s="934"/>
      <c r="GQ21" s="934"/>
      <c r="GR21" s="934"/>
      <c r="GS21" s="934"/>
      <c r="GT21" s="934"/>
      <c r="GU21" s="934"/>
      <c r="GV21" s="934"/>
      <c r="GW21" s="934"/>
      <c r="GX21" s="934"/>
      <c r="GY21" s="934"/>
      <c r="GZ21" s="934"/>
      <c r="HA21" s="934"/>
      <c r="HB21" s="934"/>
      <c r="HC21" s="934"/>
      <c r="HD21" s="934"/>
      <c r="HE21" s="934"/>
      <c r="HF21" s="934"/>
      <c r="HG21" s="934"/>
      <c r="HH21" s="934"/>
      <c r="HI21" s="934"/>
      <c r="HJ21" s="934"/>
      <c r="HK21" s="934"/>
      <c r="HL21" s="934"/>
      <c r="HM21" s="934"/>
      <c r="HN21" s="934"/>
      <c r="HO21" s="934"/>
      <c r="HP21" s="934"/>
      <c r="HQ21" s="934"/>
      <c r="HR21" s="934"/>
      <c r="HS21" s="934"/>
      <c r="HT21" s="934"/>
      <c r="HU21" s="934"/>
      <c r="HV21" s="934"/>
      <c r="HW21" s="934"/>
      <c r="HX21" s="934"/>
      <c r="HY21" s="934"/>
      <c r="HZ21" s="934"/>
      <c r="IA21" s="934"/>
      <c r="IB21" s="934"/>
      <c r="IC21" s="934"/>
      <c r="ID21" s="934"/>
      <c r="IE21" s="934"/>
      <c r="IF21" s="934"/>
      <c r="IG21" s="934"/>
      <c r="IH21" s="934"/>
      <c r="II21" s="934"/>
      <c r="IJ21" s="934"/>
      <c r="IK21" s="934"/>
      <c r="IL21" s="934"/>
      <c r="IM21" s="934"/>
      <c r="IN21" s="934"/>
      <c r="IO21" s="934"/>
      <c r="IP21" s="934"/>
      <c r="IQ21" s="934"/>
      <c r="IR21" s="934"/>
      <c r="IS21" s="934"/>
      <c r="IT21" s="934"/>
      <c r="IU21" s="934"/>
      <c r="IV21" s="934"/>
      <c r="IW21" s="934"/>
      <c r="IX21" s="934"/>
      <c r="IY21" s="934"/>
      <c r="IZ21" s="934"/>
      <c r="JA21" s="934"/>
      <c r="JB21" s="934"/>
      <c r="JC21" s="934"/>
      <c r="JD21" s="934"/>
      <c r="JE21" s="934"/>
      <c r="JF21" s="934"/>
      <c r="JG21" s="934"/>
      <c r="JH21" s="934"/>
      <c r="JI21" s="934"/>
      <c r="JJ21" s="934"/>
      <c r="JK21" s="934"/>
      <c r="JL21" s="934"/>
      <c r="JM21" s="934"/>
      <c r="JN21" s="934"/>
      <c r="JO21" s="934"/>
      <c r="JP21" s="934"/>
      <c r="JQ21" s="934"/>
      <c r="JR21" s="934"/>
      <c r="JS21" s="934"/>
      <c r="JT21" s="934"/>
      <c r="JU21" s="934"/>
      <c r="JV21" s="934"/>
      <c r="JW21" s="934"/>
      <c r="JX21" s="934"/>
      <c r="JY21" s="934"/>
      <c r="JZ21" s="934"/>
      <c r="KA21" s="934"/>
      <c r="KB21" s="934"/>
      <c r="KC21" s="934"/>
      <c r="KD21" s="934"/>
      <c r="KE21" s="934"/>
      <c r="KF21" s="934"/>
      <c r="KG21" s="934"/>
      <c r="KH21" s="934"/>
      <c r="KI21" s="934"/>
      <c r="KJ21" s="934"/>
      <c r="KK21" s="934"/>
      <c r="KL21" s="934"/>
      <c r="KM21" s="934"/>
      <c r="KN21" s="934"/>
      <c r="KO21" s="934"/>
      <c r="KP21" s="934"/>
      <c r="KQ21" s="934"/>
      <c r="KR21" s="934"/>
      <c r="KS21" s="934"/>
      <c r="KT21" s="934"/>
      <c r="KU21" s="934"/>
      <c r="KV21" s="934"/>
      <c r="KW21" s="934"/>
      <c r="KX21" s="934"/>
      <c r="KY21" s="934"/>
      <c r="KZ21" s="934"/>
      <c r="LA21" s="934"/>
      <c r="LB21" s="934"/>
      <c r="LC21" s="934"/>
      <c r="LD21" s="934"/>
      <c r="LE21" s="934"/>
      <c r="LF21" s="934"/>
      <c r="LG21" s="934"/>
      <c r="LH21" s="934"/>
      <c r="LI21" s="934"/>
      <c r="LJ21" s="934"/>
      <c r="LK21" s="934"/>
      <c r="LL21" s="934"/>
      <c r="LM21" s="934"/>
      <c r="LN21" s="934"/>
      <c r="LO21" s="934"/>
      <c r="LP21" s="934"/>
      <c r="LQ21" s="934"/>
      <c r="LR21" s="934"/>
      <c r="LS21" s="934"/>
      <c r="LT21" s="934"/>
      <c r="LU21" s="934"/>
      <c r="LV21" s="934"/>
      <c r="LW21" s="934"/>
      <c r="LX21" s="934"/>
      <c r="LY21" s="934"/>
      <c r="LZ21" s="934"/>
      <c r="MA21" s="934"/>
      <c r="MB21" s="934"/>
      <c r="MC21" s="934"/>
      <c r="MD21" s="934"/>
      <c r="ME21" s="934"/>
      <c r="MF21" s="934"/>
      <c r="MG21" s="934"/>
      <c r="MH21" s="934"/>
      <c r="MI21" s="934"/>
      <c r="MJ21" s="934"/>
      <c r="MK21" s="934"/>
      <c r="ML21" s="934"/>
      <c r="MM21" s="934"/>
      <c r="MN21" s="934"/>
      <c r="MO21" s="934"/>
      <c r="MP21" s="934"/>
      <c r="MQ21" s="934"/>
      <c r="MR21" s="934"/>
      <c r="MS21" s="934"/>
      <c r="MT21" s="934"/>
      <c r="MU21" s="934"/>
      <c r="MV21" s="934"/>
      <c r="MW21" s="934"/>
      <c r="MX21" s="934"/>
      <c r="MY21" s="934"/>
      <c r="MZ21" s="934"/>
      <c r="NA21" s="934"/>
      <c r="NB21" s="934"/>
      <c r="NC21" s="934"/>
      <c r="ND21" s="934"/>
      <c r="NE21" s="934"/>
      <c r="NF21" s="934"/>
      <c r="NG21" s="934"/>
      <c r="NH21" s="934"/>
      <c r="NI21" s="934"/>
      <c r="NJ21" s="934"/>
      <c r="NK21" s="934"/>
      <c r="NL21" s="934"/>
      <c r="NM21" s="934"/>
      <c r="NN21" s="934"/>
      <c r="NO21" s="934"/>
      <c r="NP21" s="934"/>
      <c r="NQ21" s="934"/>
      <c r="NR21" s="934"/>
      <c r="NS21" s="934"/>
      <c r="NT21" s="934"/>
      <c r="NU21" s="934"/>
      <c r="NV21" s="934"/>
      <c r="NW21" s="934"/>
      <c r="NX21" s="934"/>
      <c r="NY21" s="934"/>
      <c r="NZ21" s="934"/>
      <c r="OA21" s="934"/>
      <c r="OB21" s="934"/>
      <c r="OC21" s="934"/>
      <c r="OD21" s="934"/>
      <c r="OE21" s="934"/>
      <c r="OF21" s="934"/>
      <c r="OG21" s="934"/>
      <c r="OH21" s="934"/>
      <c r="OI21" s="934"/>
      <c r="OJ21" s="934"/>
      <c r="OK21" s="934"/>
      <c r="OL21" s="934"/>
      <c r="OM21" s="934"/>
      <c r="ON21" s="934"/>
      <c r="OO21" s="934"/>
      <c r="OP21" s="934"/>
      <c r="OQ21" s="934"/>
      <c r="OR21" s="934"/>
      <c r="OS21" s="934"/>
      <c r="OT21" s="934"/>
      <c r="OU21" s="934"/>
      <c r="OV21" s="934"/>
      <c r="OW21" s="934"/>
      <c r="OX21" s="934"/>
      <c r="OY21" s="934"/>
      <c r="OZ21" s="934"/>
      <c r="PA21" s="934"/>
      <c r="PB21" s="934"/>
      <c r="PC21" s="934"/>
      <c r="PD21" s="934"/>
      <c r="PE21" s="934"/>
      <c r="PF21" s="934"/>
      <c r="PG21" s="934"/>
      <c r="PH21" s="934"/>
      <c r="PI21" s="934"/>
      <c r="PJ21" s="934"/>
      <c r="PK21" s="934"/>
      <c r="PL21" s="934"/>
      <c r="PM21" s="934"/>
      <c r="PN21" s="934"/>
      <c r="PO21" s="934"/>
      <c r="PP21" s="934"/>
      <c r="PQ21" s="934"/>
      <c r="PR21" s="934"/>
      <c r="PS21" s="934"/>
      <c r="PT21" s="934"/>
      <c r="PU21" s="934"/>
      <c r="PV21" s="934"/>
      <c r="PW21" s="934"/>
      <c r="PX21" s="934"/>
      <c r="PY21" s="934"/>
      <c r="PZ21" s="934"/>
      <c r="QA21" s="934"/>
      <c r="QB21" s="934"/>
      <c r="QC21" s="934"/>
      <c r="QD21" s="934"/>
      <c r="QE21" s="934"/>
      <c r="QF21" s="934"/>
      <c r="QG21" s="934"/>
      <c r="QH21" s="934"/>
      <c r="QI21" s="934"/>
      <c r="QJ21" s="934"/>
      <c r="QK21" s="934"/>
      <c r="QL21" s="934"/>
      <c r="QM21" s="934"/>
      <c r="QN21" s="934"/>
      <c r="QO21" s="934"/>
      <c r="QP21" s="934"/>
      <c r="QQ21" s="934"/>
      <c r="QR21" s="934"/>
      <c r="QS21" s="934"/>
      <c r="QT21" s="934"/>
      <c r="QU21" s="934"/>
      <c r="QV21" s="934"/>
      <c r="QW21" s="934"/>
      <c r="QX21" s="934"/>
      <c r="QY21" s="934"/>
      <c r="QZ21" s="934"/>
      <c r="RA21" s="934"/>
      <c r="RB21" s="934"/>
      <c r="RC21" s="934"/>
      <c r="RD21" s="934"/>
      <c r="RE21" s="934"/>
      <c r="RF21" s="934"/>
      <c r="RG21" s="934"/>
      <c r="RH21" s="934"/>
      <c r="RI21" s="934"/>
      <c r="RJ21" s="934"/>
      <c r="RK21" s="934"/>
      <c r="RL21" s="934"/>
      <c r="RM21" s="934"/>
      <c r="RN21" s="934"/>
      <c r="RO21" s="934"/>
      <c r="RP21" s="934"/>
      <c r="RQ21" s="934"/>
      <c r="RR21" s="934"/>
      <c r="RS21" s="934"/>
      <c r="RT21" s="934"/>
      <c r="RU21" s="934"/>
      <c r="RV21" s="934"/>
      <c r="RW21" s="934"/>
      <c r="RX21" s="934"/>
      <c r="RY21" s="934"/>
      <c r="RZ21" s="934"/>
      <c r="SA21" s="934"/>
      <c r="SB21" s="934"/>
      <c r="SC21" s="934"/>
      <c r="SD21" s="934"/>
      <c r="SE21" s="934"/>
      <c r="SF21" s="934"/>
      <c r="SG21" s="934"/>
      <c r="SH21" s="934"/>
      <c r="SI21" s="934"/>
      <c r="SJ21" s="934"/>
      <c r="SK21" s="934"/>
      <c r="SL21" s="934"/>
      <c r="SM21" s="934"/>
      <c r="SN21" s="934"/>
      <c r="SO21" s="934"/>
      <c r="SP21" s="934"/>
      <c r="SQ21" s="934"/>
      <c r="SR21" s="934"/>
      <c r="SS21" s="934"/>
      <c r="ST21" s="934"/>
      <c r="SU21" s="934"/>
      <c r="SV21" s="934"/>
      <c r="SW21" s="934"/>
      <c r="SX21" s="934"/>
      <c r="SY21" s="934"/>
      <c r="SZ21" s="934"/>
      <c r="TA21" s="934"/>
      <c r="TB21" s="934"/>
      <c r="TC21" s="934"/>
      <c r="TD21" s="934"/>
      <c r="TE21" s="934"/>
      <c r="TF21" s="934"/>
      <c r="TG21" s="934"/>
      <c r="TH21" s="934"/>
      <c r="TI21" s="934"/>
      <c r="TJ21" s="934"/>
      <c r="TK21" s="934"/>
      <c r="TL21" s="934"/>
      <c r="TM21" s="934"/>
      <c r="TN21" s="934"/>
      <c r="TO21" s="934"/>
      <c r="TP21" s="934"/>
      <c r="TQ21" s="934"/>
      <c r="TR21" s="934"/>
      <c r="TS21" s="934"/>
      <c r="TT21" s="934"/>
      <c r="TU21" s="934"/>
      <c r="TV21" s="934"/>
      <c r="TW21" s="934"/>
      <c r="TX21" s="934"/>
      <c r="TY21" s="934"/>
      <c r="TZ21" s="934"/>
      <c r="UA21" s="934"/>
      <c r="UB21" s="934"/>
      <c r="UC21" s="934"/>
      <c r="UD21" s="934"/>
      <c r="UE21" s="934"/>
      <c r="UF21" s="934"/>
      <c r="UG21" s="934"/>
      <c r="UH21" s="934"/>
      <c r="UI21" s="934"/>
      <c r="UJ21" s="934"/>
      <c r="UK21" s="934"/>
      <c r="UL21" s="934"/>
      <c r="UM21" s="934"/>
      <c r="UN21" s="934"/>
      <c r="UO21" s="934"/>
      <c r="UP21" s="934"/>
      <c r="UQ21" s="934"/>
      <c r="UR21" s="934"/>
      <c r="US21" s="934"/>
      <c r="UT21" s="934"/>
      <c r="UU21" s="934"/>
      <c r="UV21" s="934"/>
      <c r="UW21" s="934"/>
      <c r="UX21" s="934"/>
      <c r="UY21" s="934"/>
      <c r="UZ21" s="934"/>
      <c r="VA21" s="934"/>
      <c r="VB21" s="934"/>
      <c r="VC21" s="934"/>
      <c r="VD21" s="934"/>
      <c r="VE21" s="934"/>
      <c r="VF21" s="934"/>
      <c r="VG21" s="934"/>
      <c r="VH21" s="934"/>
      <c r="VI21" s="934"/>
      <c r="VJ21" s="934"/>
      <c r="VK21" s="934"/>
      <c r="VL21" s="934"/>
      <c r="VM21" s="934"/>
      <c r="VN21" s="934"/>
      <c r="VO21" s="934"/>
      <c r="VP21" s="934"/>
      <c r="VQ21" s="934"/>
      <c r="VR21" s="934"/>
      <c r="VS21" s="934"/>
      <c r="VT21" s="934"/>
      <c r="VU21" s="934"/>
      <c r="VV21" s="934"/>
      <c r="VW21" s="934"/>
      <c r="VX21" s="934"/>
      <c r="VY21" s="934"/>
      <c r="VZ21" s="934"/>
      <c r="WA21" s="934"/>
      <c r="WB21" s="934"/>
      <c r="WC21" s="934"/>
      <c r="WD21" s="934"/>
      <c r="WE21" s="934"/>
      <c r="WF21" s="934"/>
      <c r="WG21" s="934"/>
      <c r="WH21" s="934"/>
      <c r="WI21" s="934"/>
      <c r="WJ21" s="934"/>
      <c r="WK21" s="934"/>
      <c r="WL21" s="934"/>
      <c r="WM21" s="934"/>
      <c r="WN21" s="934"/>
      <c r="WO21" s="934"/>
      <c r="WP21" s="934"/>
      <c r="WQ21" s="934"/>
      <c r="WR21" s="934"/>
      <c r="WS21" s="934"/>
      <c r="WT21" s="934"/>
      <c r="WU21" s="934"/>
      <c r="WV21" s="934"/>
      <c r="WW21" s="934"/>
      <c r="WX21" s="934"/>
      <c r="WY21" s="934"/>
      <c r="WZ21" s="934"/>
      <c r="XA21" s="934"/>
      <c r="XB21" s="934"/>
      <c r="XC21" s="934"/>
      <c r="XD21" s="934"/>
      <c r="XE21" s="934"/>
      <c r="XF21" s="934"/>
      <c r="XG21" s="934"/>
      <c r="XH21" s="934"/>
      <c r="XI21" s="934"/>
      <c r="XJ21" s="934"/>
      <c r="XK21" s="934"/>
      <c r="XL21" s="934"/>
      <c r="XM21" s="934"/>
      <c r="XN21" s="934"/>
      <c r="XO21" s="934"/>
      <c r="XP21" s="934"/>
      <c r="XQ21" s="934"/>
      <c r="XR21" s="934"/>
      <c r="XS21" s="934"/>
      <c r="XT21" s="934"/>
      <c r="XU21" s="934"/>
      <c r="XV21" s="934"/>
      <c r="XW21" s="934"/>
      <c r="XX21" s="934"/>
      <c r="XY21" s="934"/>
      <c r="XZ21" s="934"/>
      <c r="YA21" s="934"/>
      <c r="YB21" s="934"/>
      <c r="YC21" s="934"/>
      <c r="YD21" s="934"/>
      <c r="YE21" s="934"/>
      <c r="YF21" s="934"/>
      <c r="YG21" s="934"/>
      <c r="YH21" s="934"/>
      <c r="YI21" s="934"/>
      <c r="YJ21" s="934"/>
      <c r="YK21" s="934"/>
      <c r="YL21" s="934"/>
      <c r="YM21" s="934"/>
      <c r="YN21" s="934"/>
      <c r="YO21" s="934"/>
      <c r="YP21" s="934"/>
      <c r="YQ21" s="934"/>
      <c r="YR21" s="934"/>
      <c r="YS21" s="934"/>
      <c r="YT21" s="934"/>
      <c r="YU21" s="934"/>
      <c r="YV21" s="934"/>
      <c r="YW21" s="934"/>
      <c r="YX21" s="934"/>
      <c r="YY21" s="934"/>
      <c r="YZ21" s="934"/>
      <c r="ZA21" s="934"/>
      <c r="ZB21" s="934"/>
      <c r="ZC21" s="934"/>
      <c r="ZD21" s="934"/>
      <c r="ZE21" s="934"/>
      <c r="ZF21" s="934"/>
      <c r="ZG21" s="934"/>
      <c r="ZH21" s="934"/>
      <c r="ZI21" s="934"/>
      <c r="ZJ21" s="934"/>
      <c r="ZK21" s="934"/>
      <c r="ZL21" s="934"/>
      <c r="ZM21" s="934"/>
      <c r="ZN21" s="934"/>
      <c r="ZO21" s="934"/>
      <c r="ZP21" s="934"/>
      <c r="ZQ21" s="934"/>
      <c r="ZR21" s="934"/>
      <c r="ZS21" s="934"/>
      <c r="ZT21" s="934"/>
      <c r="ZU21" s="934"/>
      <c r="ZV21" s="934"/>
      <c r="ZW21" s="934"/>
      <c r="ZX21" s="934"/>
      <c r="ZY21" s="934"/>
      <c r="ZZ21" s="934"/>
      <c r="AAA21" s="934"/>
      <c r="AAB21" s="934"/>
      <c r="AAC21" s="934"/>
      <c r="AAD21" s="934"/>
      <c r="AAE21" s="934"/>
      <c r="AAF21" s="934"/>
      <c r="AAG21" s="934"/>
      <c r="AAH21" s="934"/>
      <c r="AAI21" s="934"/>
      <c r="AAJ21" s="934"/>
      <c r="AAK21" s="934"/>
      <c r="AAL21" s="934"/>
      <c r="AAM21" s="934"/>
      <c r="AAN21" s="934"/>
      <c r="AAO21" s="934"/>
      <c r="AAP21" s="934"/>
      <c r="AAQ21" s="934"/>
      <c r="AAR21" s="934"/>
      <c r="AAS21" s="934"/>
      <c r="AAT21" s="934"/>
      <c r="AAU21" s="934"/>
      <c r="AAV21" s="934"/>
      <c r="AAW21" s="934"/>
      <c r="AAX21" s="934"/>
      <c r="AAY21" s="934"/>
      <c r="AAZ21" s="934"/>
      <c r="ABA21" s="934"/>
      <c r="ABB21" s="934"/>
      <c r="ABC21" s="934"/>
      <c r="ABD21" s="934"/>
      <c r="ABE21" s="934"/>
      <c r="ABF21" s="934"/>
      <c r="ABG21" s="934"/>
      <c r="ABH21" s="934"/>
      <c r="ABI21" s="934"/>
      <c r="ABJ21" s="934"/>
      <c r="ABK21" s="934"/>
      <c r="ABL21" s="934"/>
      <c r="ABM21" s="934"/>
      <c r="ABN21" s="934"/>
      <c r="ABO21" s="934"/>
      <c r="ABP21" s="934"/>
      <c r="ABQ21" s="934"/>
      <c r="ABR21" s="934"/>
      <c r="ABS21" s="934"/>
      <c r="ABT21" s="934"/>
      <c r="ABU21" s="934"/>
      <c r="ABV21" s="934"/>
      <c r="ABW21" s="934"/>
      <c r="ABX21" s="934"/>
      <c r="ABY21" s="934"/>
      <c r="ABZ21" s="934"/>
      <c r="ACA21" s="934"/>
      <c r="ACB21" s="934"/>
      <c r="ACC21" s="934"/>
      <c r="ACD21" s="934"/>
      <c r="ACE21" s="934"/>
      <c r="ACF21" s="934"/>
      <c r="ACG21" s="934"/>
      <c r="ACH21" s="934"/>
      <c r="ACI21" s="934"/>
      <c r="ACJ21" s="934"/>
      <c r="ACK21" s="934"/>
      <c r="ACL21" s="934"/>
      <c r="ACM21" s="934"/>
      <c r="ACN21" s="934"/>
      <c r="ACO21" s="934"/>
      <c r="ACP21" s="934"/>
      <c r="ACQ21" s="934"/>
      <c r="ACR21" s="934"/>
      <c r="ACS21" s="934"/>
      <c r="ACT21" s="934"/>
      <c r="ACU21" s="934"/>
      <c r="ACV21" s="934"/>
      <c r="ACW21" s="934"/>
      <c r="ACX21" s="934"/>
      <c r="ACY21" s="934"/>
      <c r="ACZ21" s="934"/>
      <c r="ADA21" s="934"/>
      <c r="ADB21" s="934"/>
      <c r="ADC21" s="934"/>
      <c r="ADD21" s="934"/>
      <c r="ADE21" s="934"/>
      <c r="ADF21" s="934"/>
      <c r="ADG21" s="934"/>
      <c r="ADH21" s="934"/>
      <c r="ADI21" s="934"/>
      <c r="ADJ21" s="934"/>
      <c r="ADK21" s="934"/>
      <c r="ADL21" s="934"/>
      <c r="ADM21" s="934"/>
      <c r="ADN21" s="934"/>
      <c r="ADO21" s="934"/>
      <c r="ADP21" s="934"/>
      <c r="ADQ21" s="934"/>
      <c r="ADR21" s="934"/>
      <c r="ADS21" s="934"/>
      <c r="ADT21" s="934"/>
      <c r="ADU21" s="934"/>
      <c r="ADV21" s="934"/>
      <c r="ADW21" s="934"/>
      <c r="ADX21" s="934"/>
      <c r="ADY21" s="934"/>
      <c r="ADZ21" s="934"/>
      <c r="AEA21" s="934"/>
      <c r="AEB21" s="934"/>
      <c r="AEC21" s="934"/>
      <c r="AED21" s="934"/>
      <c r="AEE21" s="934"/>
      <c r="AEF21" s="934"/>
      <c r="AEG21" s="934"/>
      <c r="AEH21" s="934"/>
      <c r="AEI21" s="934"/>
      <c r="AEJ21" s="934"/>
      <c r="AEK21" s="934"/>
      <c r="AEL21" s="934"/>
      <c r="AEM21" s="934"/>
      <c r="AEN21" s="934"/>
      <c r="AEO21" s="934"/>
      <c r="AEP21" s="934"/>
      <c r="AEQ21" s="934"/>
      <c r="AER21" s="934"/>
      <c r="AES21" s="934"/>
      <c r="AET21" s="934"/>
      <c r="AEU21" s="934"/>
      <c r="AEV21" s="934"/>
      <c r="AEW21" s="934"/>
      <c r="AEX21" s="934"/>
      <c r="AEY21" s="934"/>
      <c r="AEZ21" s="934"/>
      <c r="AFA21" s="934"/>
      <c r="AFB21" s="934"/>
      <c r="AFC21" s="934"/>
      <c r="AFD21" s="934"/>
      <c r="AFE21" s="934"/>
      <c r="AFF21" s="934"/>
      <c r="AFG21" s="934"/>
      <c r="AFH21" s="934"/>
      <c r="AFI21" s="934"/>
      <c r="AFJ21" s="934"/>
      <c r="AFK21" s="934"/>
      <c r="AFL21" s="934"/>
      <c r="AFM21" s="934"/>
      <c r="AFN21" s="934"/>
      <c r="AFO21" s="934"/>
      <c r="AFP21" s="934"/>
      <c r="AFQ21" s="934"/>
      <c r="AFR21" s="934"/>
      <c r="AFS21" s="934"/>
      <c r="AFT21" s="934"/>
      <c r="AFU21" s="934"/>
      <c r="AFV21" s="934"/>
      <c r="AFW21" s="934"/>
      <c r="AFX21" s="934"/>
      <c r="AFY21" s="934"/>
      <c r="AFZ21" s="934"/>
      <c r="AGA21" s="934"/>
      <c r="AGB21" s="934"/>
      <c r="AGC21" s="934"/>
      <c r="AGD21" s="934"/>
      <c r="AGE21" s="934"/>
      <c r="AGF21" s="934"/>
      <c r="AGG21" s="934"/>
      <c r="AGH21" s="934"/>
      <c r="AGI21" s="934"/>
      <c r="AGJ21" s="934"/>
      <c r="AGK21" s="934"/>
      <c r="AGL21" s="934"/>
      <c r="AGM21" s="934"/>
      <c r="AGN21" s="934"/>
      <c r="AGO21" s="934"/>
      <c r="AGP21" s="934"/>
      <c r="AGQ21" s="934"/>
      <c r="AGR21" s="934"/>
      <c r="AGS21" s="934"/>
      <c r="AGT21" s="934"/>
      <c r="AGU21" s="934"/>
      <c r="AGV21" s="934"/>
      <c r="AGW21" s="934"/>
      <c r="AGX21" s="934"/>
      <c r="AGY21" s="934"/>
      <c r="AGZ21" s="934"/>
      <c r="AHA21" s="934"/>
      <c r="AHB21" s="934"/>
      <c r="AHC21" s="934"/>
      <c r="AHD21" s="934"/>
      <c r="AHE21" s="934"/>
      <c r="AHF21" s="934"/>
      <c r="AHG21" s="934"/>
      <c r="AHH21" s="934"/>
      <c r="AHI21" s="934"/>
      <c r="AHJ21" s="934"/>
      <c r="AHK21" s="934"/>
      <c r="AHL21" s="934"/>
      <c r="AHM21" s="934"/>
      <c r="AHN21" s="934"/>
      <c r="AHO21" s="934"/>
      <c r="AHP21" s="934"/>
      <c r="AHQ21" s="934"/>
      <c r="AHR21" s="934"/>
      <c r="AHS21" s="934"/>
      <c r="AHT21" s="934"/>
      <c r="AHU21" s="934"/>
      <c r="AHV21" s="934"/>
      <c r="AHW21" s="934"/>
      <c r="AHX21" s="934"/>
      <c r="AHY21" s="934"/>
      <c r="AHZ21" s="934"/>
      <c r="AIA21" s="934"/>
      <c r="AIB21" s="934"/>
      <c r="AIC21" s="934"/>
      <c r="AID21" s="934"/>
      <c r="AIE21" s="934"/>
      <c r="AIF21" s="934"/>
      <c r="AIG21" s="934"/>
      <c r="AIH21" s="934"/>
      <c r="AII21" s="934"/>
      <c r="AIJ21" s="934"/>
      <c r="AIK21" s="934"/>
      <c r="AIL21" s="934"/>
      <c r="AIM21" s="934"/>
      <c r="AIN21" s="934"/>
      <c r="AIO21" s="934"/>
      <c r="AIP21" s="934"/>
      <c r="AIQ21" s="934"/>
      <c r="AIR21" s="934"/>
      <c r="AIS21" s="934"/>
      <c r="AIT21" s="934"/>
      <c r="AIU21" s="934"/>
      <c r="AIV21" s="934"/>
      <c r="AIW21" s="934"/>
      <c r="AIX21" s="934"/>
      <c r="AIY21" s="934"/>
      <c r="AIZ21" s="934"/>
      <c r="AJA21" s="934"/>
      <c r="AJB21" s="934"/>
      <c r="AJC21" s="934"/>
      <c r="AJD21" s="934"/>
      <c r="AJE21" s="934"/>
      <c r="AJF21" s="934"/>
      <c r="AJG21" s="934"/>
      <c r="AJH21" s="934"/>
      <c r="AJI21" s="934"/>
      <c r="AJJ21" s="934"/>
      <c r="AJK21" s="934"/>
      <c r="AJL21" s="934"/>
      <c r="AJM21" s="934"/>
      <c r="AJN21" s="934"/>
      <c r="AJO21" s="934"/>
      <c r="AJP21" s="934"/>
      <c r="AJQ21" s="934"/>
      <c r="AJR21" s="934"/>
      <c r="AJS21" s="934"/>
      <c r="AJT21" s="934"/>
      <c r="AJU21" s="934"/>
      <c r="AJV21" s="934"/>
      <c r="AJW21" s="934"/>
      <c r="AJX21" s="934"/>
      <c r="AJY21" s="934"/>
      <c r="AJZ21" s="934"/>
      <c r="AKA21" s="934"/>
      <c r="AKB21" s="934"/>
      <c r="AKC21" s="934"/>
      <c r="AKD21" s="934"/>
      <c r="AKE21" s="934"/>
      <c r="AKF21" s="934"/>
      <c r="AKG21" s="934"/>
      <c r="AKH21" s="934"/>
      <c r="AKI21" s="934"/>
      <c r="AKJ21" s="934"/>
      <c r="AKK21" s="934"/>
      <c r="AKL21" s="934"/>
      <c r="AKM21" s="934"/>
      <c r="AKN21" s="934"/>
      <c r="AKO21" s="934"/>
      <c r="AKP21" s="934"/>
      <c r="AKQ21" s="934"/>
      <c r="AKR21" s="934"/>
      <c r="AKS21" s="934"/>
      <c r="AKT21" s="934"/>
      <c r="AKU21" s="934"/>
      <c r="AKV21" s="934"/>
      <c r="AKW21" s="934"/>
      <c r="AKX21" s="934"/>
      <c r="AKY21" s="934"/>
      <c r="AKZ21" s="934"/>
      <c r="ALA21" s="934"/>
      <c r="ALB21" s="934"/>
      <c r="ALC21" s="934"/>
      <c r="ALD21" s="934"/>
      <c r="ALE21" s="934"/>
      <c r="ALF21" s="934"/>
      <c r="ALG21" s="934"/>
      <c r="ALH21" s="934"/>
      <c r="ALI21" s="934"/>
      <c r="ALJ21" s="934"/>
      <c r="ALK21" s="934"/>
      <c r="ALL21" s="934"/>
      <c r="ALM21" s="934"/>
      <c r="ALN21" s="934"/>
      <c r="ALO21" s="934"/>
      <c r="ALP21" s="934"/>
      <c r="ALQ21" s="934"/>
      <c r="ALR21" s="934"/>
      <c r="ALS21" s="934"/>
      <c r="ALT21" s="934"/>
      <c r="ALU21" s="934"/>
      <c r="ALV21" s="934"/>
      <c r="ALW21" s="934"/>
      <c r="ALX21" s="934"/>
      <c r="ALY21" s="934"/>
      <c r="ALZ21" s="934"/>
      <c r="AMA21" s="934"/>
      <c r="AMB21" s="934"/>
      <c r="AMC21" s="934"/>
      <c r="AMD21" s="934"/>
      <c r="AME21" s="934"/>
      <c r="AMF21" s="934"/>
      <c r="AMG21" s="934"/>
      <c r="AMH21" s="934"/>
      <c r="AMI21" s="934"/>
      <c r="AMJ21" s="934"/>
      <c r="AMK21" s="934"/>
      <c r="AML21" s="934"/>
      <c r="AMM21" s="934"/>
      <c r="AMN21" s="934"/>
      <c r="AMO21" s="934"/>
      <c r="AMP21" s="934"/>
      <c r="AMQ21" s="934"/>
      <c r="AMR21" s="934"/>
      <c r="AMS21" s="934"/>
      <c r="AMT21" s="934"/>
      <c r="AMU21" s="934"/>
      <c r="AMV21" s="934"/>
      <c r="AMW21" s="934"/>
      <c r="AMX21" s="934"/>
      <c r="AMY21" s="934"/>
      <c r="AMZ21" s="934"/>
      <c r="ANA21" s="934"/>
      <c r="ANB21" s="934"/>
      <c r="ANC21" s="934"/>
      <c r="AND21" s="934"/>
      <c r="ANE21" s="934"/>
      <c r="ANF21" s="934"/>
      <c r="ANG21" s="934"/>
      <c r="ANH21" s="934"/>
      <c r="ANI21" s="934"/>
      <c r="ANJ21" s="934"/>
      <c r="ANK21" s="934"/>
      <c r="ANL21" s="934"/>
      <c r="ANM21" s="934"/>
      <c r="ANN21" s="934"/>
      <c r="ANO21" s="934"/>
      <c r="ANP21" s="934"/>
      <c r="ANQ21" s="934"/>
      <c r="ANR21" s="934"/>
      <c r="ANS21" s="934"/>
      <c r="ANT21" s="934"/>
      <c r="ANU21" s="934"/>
      <c r="ANV21" s="934"/>
      <c r="ANW21" s="934"/>
      <c r="ANX21" s="934"/>
      <c r="ANY21" s="934"/>
      <c r="ANZ21" s="934"/>
      <c r="AOA21" s="934"/>
      <c r="AOB21" s="934"/>
      <c r="AOC21" s="934"/>
      <c r="AOD21" s="934"/>
      <c r="AOE21" s="934"/>
      <c r="AOF21" s="934"/>
      <c r="AOG21" s="934"/>
      <c r="AOH21" s="934"/>
      <c r="AOI21" s="934"/>
      <c r="AOJ21" s="934"/>
      <c r="AOK21" s="934"/>
      <c r="AOL21" s="934"/>
      <c r="AOM21" s="934"/>
      <c r="AON21" s="934"/>
      <c r="AOO21" s="934"/>
      <c r="AOP21" s="934"/>
      <c r="AOQ21" s="934"/>
      <c r="AOR21" s="934"/>
      <c r="AOS21" s="934"/>
      <c r="AOT21" s="934"/>
      <c r="AOU21" s="934"/>
      <c r="AOV21" s="934"/>
      <c r="AOW21" s="934"/>
      <c r="AOX21" s="934"/>
      <c r="AOY21" s="934"/>
      <c r="AOZ21" s="934"/>
      <c r="APA21" s="934"/>
      <c r="APB21" s="934"/>
      <c r="APC21" s="934"/>
      <c r="APD21" s="934"/>
      <c r="APE21" s="934"/>
      <c r="APF21" s="934"/>
      <c r="APG21" s="934"/>
      <c r="APH21" s="934"/>
      <c r="API21" s="934"/>
      <c r="APJ21" s="934"/>
      <c r="APK21" s="934"/>
      <c r="APL21" s="934"/>
      <c r="APM21" s="934"/>
      <c r="APN21" s="934"/>
      <c r="APO21" s="934"/>
      <c r="APP21" s="934"/>
      <c r="APQ21" s="934"/>
      <c r="APR21" s="934"/>
      <c r="APS21" s="934"/>
      <c r="APT21" s="934"/>
      <c r="APU21" s="934"/>
      <c r="APV21" s="934"/>
      <c r="APW21" s="934"/>
      <c r="APX21" s="934"/>
      <c r="APY21" s="934"/>
      <c r="APZ21" s="934"/>
      <c r="AQA21" s="934"/>
      <c r="AQB21" s="934"/>
      <c r="AQC21" s="934"/>
      <c r="AQD21" s="934"/>
      <c r="AQE21" s="934"/>
      <c r="AQF21" s="934"/>
      <c r="AQG21" s="934"/>
      <c r="AQH21" s="934"/>
      <c r="AQI21" s="934"/>
      <c r="AQJ21" s="934"/>
      <c r="AQK21" s="934"/>
      <c r="AQL21" s="934"/>
      <c r="AQM21" s="934"/>
      <c r="AQN21" s="934"/>
      <c r="AQO21" s="934"/>
      <c r="AQP21" s="934"/>
      <c r="AQQ21" s="934"/>
      <c r="AQR21" s="934"/>
      <c r="AQS21" s="934"/>
      <c r="AQT21" s="934"/>
      <c r="AQU21" s="934"/>
      <c r="AQV21" s="934"/>
      <c r="AQW21" s="934"/>
      <c r="AQX21" s="934"/>
      <c r="AQY21" s="934"/>
      <c r="AQZ21" s="934"/>
      <c r="ARA21" s="934"/>
      <c r="ARB21" s="934"/>
      <c r="ARC21" s="934"/>
      <c r="ARD21" s="934"/>
      <c r="ARE21" s="934"/>
      <c r="ARF21" s="934"/>
      <c r="ARG21" s="934"/>
      <c r="ARH21" s="934"/>
      <c r="ARI21" s="934"/>
      <c r="ARJ21" s="934"/>
      <c r="ARK21" s="934"/>
      <c r="ARL21" s="934"/>
      <c r="ARM21" s="934"/>
      <c r="ARN21" s="934"/>
      <c r="ARO21" s="934"/>
      <c r="ARP21" s="934"/>
      <c r="ARQ21" s="934"/>
      <c r="ARR21" s="934"/>
      <c r="ARS21" s="934"/>
      <c r="ART21" s="934"/>
      <c r="ARU21" s="934"/>
      <c r="ARV21" s="934"/>
      <c r="ARW21" s="934"/>
      <c r="ARX21" s="934"/>
      <c r="ARY21" s="934"/>
      <c r="ARZ21" s="934"/>
      <c r="ASA21" s="934"/>
      <c r="ASB21" s="934"/>
      <c r="ASC21" s="934"/>
      <c r="ASD21" s="934"/>
      <c r="ASE21" s="934"/>
      <c r="ASF21" s="934"/>
      <c r="ASG21" s="934"/>
      <c r="ASH21" s="934"/>
      <c r="ASI21" s="934"/>
      <c r="ASJ21" s="934"/>
      <c r="ASK21" s="934"/>
      <c r="ASL21" s="934"/>
      <c r="ASM21" s="934"/>
      <c r="ASN21" s="934"/>
      <c r="ASO21" s="934"/>
      <c r="ASP21" s="934"/>
      <c r="ASQ21" s="934"/>
      <c r="ASR21" s="934"/>
      <c r="ASS21" s="934"/>
      <c r="AST21" s="934"/>
      <c r="ASU21" s="934"/>
      <c r="ASV21" s="934"/>
      <c r="ASW21" s="934"/>
      <c r="ASX21" s="934"/>
      <c r="ASY21" s="934"/>
      <c r="ASZ21" s="934"/>
      <c r="ATA21" s="934"/>
      <c r="ATB21" s="934"/>
      <c r="ATC21" s="934"/>
      <c r="ATD21" s="934"/>
      <c r="ATE21" s="934"/>
      <c r="ATF21" s="934"/>
      <c r="ATG21" s="934"/>
      <c r="ATH21" s="934"/>
      <c r="ATI21" s="934"/>
      <c r="ATJ21" s="934"/>
      <c r="ATK21" s="934"/>
      <c r="ATL21" s="934"/>
      <c r="ATM21" s="934"/>
      <c r="ATN21" s="934"/>
      <c r="ATO21" s="934"/>
      <c r="ATP21" s="934"/>
      <c r="ATQ21" s="934"/>
      <c r="ATR21" s="934"/>
      <c r="ATS21" s="934"/>
      <c r="ATT21" s="934"/>
      <c r="ATU21" s="934"/>
      <c r="ATV21" s="934"/>
      <c r="ATW21" s="934"/>
      <c r="ATX21" s="934"/>
      <c r="ATY21" s="934"/>
      <c r="ATZ21" s="934"/>
      <c r="AUA21" s="934"/>
      <c r="AUB21" s="934"/>
      <c r="AUC21" s="934"/>
      <c r="AUD21" s="934"/>
      <c r="AUE21" s="934"/>
      <c r="AUF21" s="934"/>
      <c r="AUG21" s="934"/>
      <c r="AUH21" s="934"/>
      <c r="AUI21" s="934"/>
      <c r="AUJ21" s="934"/>
      <c r="AUK21" s="934"/>
      <c r="AUL21" s="934"/>
      <c r="AUM21" s="934"/>
      <c r="AUN21" s="934"/>
      <c r="AUO21" s="934"/>
      <c r="AUP21" s="934"/>
      <c r="AUQ21" s="934"/>
      <c r="AUR21" s="934"/>
      <c r="AUS21" s="934"/>
      <c r="AUT21" s="934"/>
      <c r="AUU21" s="934"/>
      <c r="AUV21" s="934"/>
      <c r="AUW21" s="934"/>
      <c r="AUX21" s="934"/>
      <c r="AUY21" s="934"/>
      <c r="AUZ21" s="934"/>
      <c r="AVA21" s="934"/>
      <c r="AVB21" s="934"/>
      <c r="AVC21" s="934"/>
      <c r="AVD21" s="934"/>
      <c r="AVE21" s="934"/>
      <c r="AVF21" s="934"/>
      <c r="AVG21" s="934"/>
      <c r="AVH21" s="934"/>
      <c r="AVI21" s="934"/>
      <c r="AVJ21" s="934"/>
      <c r="AVK21" s="934"/>
      <c r="AVL21" s="934"/>
      <c r="AVM21" s="934"/>
      <c r="AVN21" s="934"/>
      <c r="AVO21" s="934"/>
      <c r="AVP21" s="934"/>
      <c r="AVQ21" s="934"/>
      <c r="AVR21" s="934"/>
      <c r="AVS21" s="934"/>
      <c r="AVT21" s="934"/>
      <c r="AVU21" s="934"/>
      <c r="AVV21" s="934"/>
      <c r="AVW21" s="934"/>
      <c r="AVX21" s="934"/>
      <c r="AVY21" s="934"/>
      <c r="AVZ21" s="934"/>
      <c r="AWA21" s="934"/>
      <c r="AWB21" s="934"/>
      <c r="AWC21" s="934"/>
      <c r="AWD21" s="934"/>
      <c r="AWE21" s="934"/>
      <c r="AWF21" s="934"/>
      <c r="AWG21" s="934"/>
      <c r="AWH21" s="934"/>
      <c r="AWI21" s="934"/>
      <c r="AWJ21" s="934"/>
      <c r="AWK21" s="934"/>
      <c r="AWL21" s="934"/>
      <c r="AWM21" s="934"/>
      <c r="AWN21" s="934"/>
      <c r="AWO21" s="934"/>
      <c r="AWP21" s="934"/>
      <c r="AWQ21" s="934"/>
      <c r="AWR21" s="934"/>
      <c r="AWS21" s="934"/>
      <c r="AWT21" s="934"/>
      <c r="AWU21" s="934"/>
      <c r="AWV21" s="934"/>
      <c r="AWW21" s="934"/>
      <c r="AWX21" s="934"/>
      <c r="AWY21" s="934"/>
      <c r="AWZ21" s="934"/>
      <c r="AXA21" s="934"/>
      <c r="AXB21" s="934"/>
      <c r="AXC21" s="934"/>
      <c r="AXD21" s="934"/>
      <c r="AXE21" s="934"/>
      <c r="AXF21" s="934"/>
      <c r="AXG21" s="934"/>
      <c r="AXH21" s="934"/>
      <c r="AXI21" s="934"/>
      <c r="AXJ21" s="934"/>
      <c r="AXK21" s="934"/>
      <c r="AXL21" s="934"/>
      <c r="AXM21" s="934"/>
      <c r="AXN21" s="934"/>
      <c r="AXO21" s="934"/>
      <c r="AXP21" s="934"/>
      <c r="AXQ21" s="934"/>
      <c r="AXR21" s="934"/>
      <c r="AXS21" s="934"/>
      <c r="AXT21" s="934"/>
      <c r="AXU21" s="934"/>
      <c r="AXV21" s="934"/>
      <c r="AXW21" s="934"/>
      <c r="AXX21" s="934"/>
      <c r="AXY21" s="934"/>
      <c r="AXZ21" s="934"/>
      <c r="AYA21" s="934"/>
      <c r="AYB21" s="934"/>
      <c r="AYC21" s="934"/>
      <c r="AYD21" s="934"/>
      <c r="AYE21" s="934"/>
      <c r="AYF21" s="934"/>
      <c r="AYG21" s="934"/>
      <c r="AYH21" s="934"/>
      <c r="AYI21" s="934"/>
      <c r="AYJ21" s="934"/>
      <c r="AYK21" s="934"/>
      <c r="AYL21" s="934"/>
      <c r="AYM21" s="934"/>
      <c r="AYN21" s="934"/>
      <c r="AYO21" s="934"/>
      <c r="AYP21" s="934"/>
      <c r="AYQ21" s="934"/>
      <c r="AYR21" s="934"/>
      <c r="AYS21" s="934"/>
      <c r="AYT21" s="934"/>
      <c r="AYU21" s="934"/>
      <c r="AYV21" s="934"/>
      <c r="AYW21" s="934"/>
      <c r="AYX21" s="934"/>
      <c r="AYY21" s="934"/>
      <c r="AYZ21" s="934"/>
      <c r="AZA21" s="934"/>
      <c r="AZB21" s="934"/>
      <c r="AZC21" s="934"/>
      <c r="AZD21" s="934"/>
      <c r="AZE21" s="934"/>
      <c r="AZF21" s="934"/>
      <c r="AZG21" s="934"/>
      <c r="AZH21" s="934"/>
      <c r="AZI21" s="934"/>
      <c r="AZJ21" s="934"/>
      <c r="AZK21" s="934"/>
      <c r="AZL21" s="934"/>
      <c r="AZM21" s="934"/>
      <c r="AZN21" s="934"/>
      <c r="AZO21" s="934"/>
      <c r="AZP21" s="934"/>
      <c r="AZQ21" s="934"/>
      <c r="AZR21" s="934"/>
      <c r="AZS21" s="934"/>
      <c r="AZT21" s="934"/>
      <c r="AZU21" s="934"/>
      <c r="AZV21" s="934"/>
      <c r="AZW21" s="934"/>
      <c r="AZX21" s="934"/>
      <c r="AZY21" s="934"/>
      <c r="AZZ21" s="934"/>
      <c r="BAA21" s="934"/>
      <c r="BAB21" s="934"/>
      <c r="BAC21" s="934"/>
      <c r="BAD21" s="934"/>
      <c r="BAE21" s="934"/>
      <c r="BAF21" s="934"/>
      <c r="BAG21" s="934"/>
      <c r="BAH21" s="934"/>
      <c r="BAI21" s="934"/>
      <c r="BAJ21" s="934"/>
      <c r="BAK21" s="934"/>
      <c r="BAL21" s="934"/>
      <c r="BAM21" s="934"/>
      <c r="BAN21" s="934"/>
      <c r="BAO21" s="934"/>
      <c r="BAP21" s="934"/>
      <c r="BAQ21" s="934"/>
      <c r="BAR21" s="934"/>
      <c r="BAS21" s="934"/>
      <c r="BAT21" s="934"/>
      <c r="BAU21" s="934"/>
      <c r="BAV21" s="934"/>
      <c r="BAW21" s="934"/>
      <c r="BAX21" s="934"/>
      <c r="BAY21" s="934"/>
      <c r="BAZ21" s="934"/>
      <c r="BBA21" s="934"/>
      <c r="BBB21" s="934"/>
      <c r="BBC21" s="934"/>
      <c r="BBD21" s="934"/>
      <c r="BBE21" s="934"/>
      <c r="BBF21" s="934"/>
      <c r="BBG21" s="934"/>
      <c r="BBH21" s="934"/>
      <c r="BBI21" s="934"/>
      <c r="BBJ21" s="934"/>
      <c r="BBK21" s="934"/>
      <c r="BBL21" s="934"/>
      <c r="BBM21" s="934"/>
      <c r="BBN21" s="934"/>
      <c r="BBO21" s="934"/>
      <c r="BBP21" s="934"/>
      <c r="BBQ21" s="934"/>
      <c r="BBR21" s="934"/>
      <c r="BBS21" s="934"/>
      <c r="BBT21" s="934"/>
      <c r="BBU21" s="934"/>
      <c r="BBV21" s="934"/>
      <c r="BBW21" s="934"/>
      <c r="BBX21" s="934"/>
      <c r="BBY21" s="934"/>
      <c r="BBZ21" s="934"/>
      <c r="BCA21" s="934"/>
      <c r="BCB21" s="934"/>
      <c r="BCC21" s="934"/>
      <c r="BCD21" s="934"/>
      <c r="BCE21" s="934"/>
      <c r="BCF21" s="934"/>
      <c r="BCG21" s="934"/>
      <c r="BCH21" s="934"/>
      <c r="BCI21" s="934"/>
      <c r="BCJ21" s="934"/>
      <c r="BCK21" s="934"/>
      <c r="BCL21" s="934"/>
      <c r="BCM21" s="934"/>
      <c r="BCN21" s="934"/>
      <c r="BCO21" s="934"/>
      <c r="BCP21" s="934"/>
      <c r="BCQ21" s="934"/>
      <c r="BCR21" s="934"/>
      <c r="BCS21" s="934"/>
      <c r="BCT21" s="934"/>
      <c r="BCU21" s="934"/>
      <c r="BCV21" s="934"/>
      <c r="BCW21" s="934"/>
      <c r="BCX21" s="934"/>
      <c r="BCY21" s="934"/>
      <c r="BCZ21" s="934"/>
      <c r="BDA21" s="934"/>
      <c r="BDB21" s="934"/>
      <c r="BDC21" s="934"/>
      <c r="BDD21" s="934"/>
      <c r="BDE21" s="934"/>
      <c r="BDF21" s="934"/>
      <c r="BDG21" s="934"/>
      <c r="BDH21" s="934"/>
      <c r="BDI21" s="934"/>
      <c r="BDJ21" s="934"/>
      <c r="BDK21" s="934"/>
      <c r="BDL21" s="934"/>
      <c r="BDM21" s="934"/>
      <c r="BDN21" s="934"/>
      <c r="BDO21" s="934"/>
      <c r="BDP21" s="934"/>
      <c r="BDQ21" s="934"/>
      <c r="BDR21" s="934"/>
      <c r="BDS21" s="934"/>
      <c r="BDT21" s="934"/>
      <c r="BDU21" s="934"/>
      <c r="BDV21" s="934"/>
      <c r="BDW21" s="934"/>
      <c r="BDX21" s="934"/>
      <c r="BDY21" s="934"/>
      <c r="BDZ21" s="934"/>
      <c r="BEA21" s="934"/>
      <c r="BEB21" s="934"/>
      <c r="BEC21" s="934"/>
      <c r="BED21" s="934"/>
      <c r="BEE21" s="934"/>
      <c r="BEF21" s="934"/>
      <c r="BEG21" s="934"/>
      <c r="BEH21" s="934"/>
      <c r="BEI21" s="934"/>
      <c r="BEJ21" s="934"/>
      <c r="BEK21" s="934"/>
      <c r="BEL21" s="934"/>
      <c r="BEM21" s="934"/>
      <c r="BEN21" s="934"/>
      <c r="BEO21" s="934"/>
      <c r="BEP21" s="934"/>
      <c r="BEQ21" s="934"/>
      <c r="BER21" s="934"/>
      <c r="BES21" s="934"/>
      <c r="BET21" s="934"/>
      <c r="BEU21" s="934"/>
      <c r="BEV21" s="934"/>
      <c r="BEW21" s="934"/>
      <c r="BEX21" s="934"/>
      <c r="BEY21" s="934"/>
      <c r="BEZ21" s="934"/>
      <c r="BFA21" s="934"/>
      <c r="BFB21" s="934"/>
      <c r="BFC21" s="934"/>
      <c r="BFD21" s="934"/>
      <c r="BFE21" s="934"/>
      <c r="BFF21" s="934"/>
      <c r="BFG21" s="934"/>
      <c r="BFH21" s="934"/>
      <c r="BFI21" s="934"/>
      <c r="BFJ21" s="934"/>
      <c r="BFK21" s="934"/>
      <c r="BFL21" s="934"/>
      <c r="BFM21" s="934"/>
      <c r="BFN21" s="934"/>
      <c r="BFO21" s="934"/>
      <c r="BFP21" s="934"/>
      <c r="BFQ21" s="934"/>
      <c r="BFR21" s="934"/>
      <c r="BFS21" s="934"/>
      <c r="BFT21" s="934"/>
      <c r="BFU21" s="934"/>
      <c r="BFV21" s="934"/>
      <c r="BFW21" s="934"/>
      <c r="BFX21" s="934"/>
      <c r="BFY21" s="934"/>
      <c r="BFZ21" s="934"/>
      <c r="BGA21" s="934"/>
      <c r="BGB21" s="934"/>
      <c r="BGC21" s="934"/>
      <c r="BGD21" s="934"/>
      <c r="BGE21" s="934"/>
      <c r="BGF21" s="934"/>
      <c r="BGG21" s="934"/>
      <c r="BGH21" s="934"/>
      <c r="BGI21" s="934"/>
      <c r="BGJ21" s="934"/>
      <c r="BGK21" s="934"/>
      <c r="BGL21" s="934"/>
      <c r="BGM21" s="934"/>
      <c r="BGN21" s="934"/>
      <c r="BGO21" s="934"/>
      <c r="BGP21" s="934"/>
      <c r="BGQ21" s="934"/>
      <c r="BGR21" s="934"/>
      <c r="BGS21" s="934"/>
      <c r="BGT21" s="934"/>
      <c r="BGU21" s="934"/>
      <c r="BGV21" s="934"/>
      <c r="BGW21" s="934"/>
      <c r="BGX21" s="934"/>
      <c r="BGY21" s="934"/>
      <c r="BGZ21" s="934"/>
      <c r="BHA21" s="934"/>
      <c r="BHB21" s="934"/>
      <c r="BHC21" s="934"/>
      <c r="BHD21" s="934"/>
      <c r="BHE21" s="934"/>
      <c r="BHF21" s="934"/>
      <c r="BHG21" s="934"/>
      <c r="BHH21" s="934"/>
      <c r="BHI21" s="934"/>
      <c r="BHJ21" s="934"/>
      <c r="BHK21" s="934"/>
      <c r="BHL21" s="934"/>
      <c r="BHM21" s="934"/>
      <c r="BHN21" s="934"/>
      <c r="BHO21" s="934"/>
      <c r="BHP21" s="934"/>
      <c r="BHQ21" s="934"/>
      <c r="BHR21" s="934"/>
      <c r="BHS21" s="934"/>
      <c r="BHT21" s="934"/>
      <c r="BHU21" s="934"/>
      <c r="BHV21" s="934"/>
      <c r="BHW21" s="934"/>
      <c r="BHX21" s="934"/>
      <c r="BHY21" s="934"/>
      <c r="BHZ21" s="934"/>
      <c r="BIA21" s="934"/>
      <c r="BIB21" s="934"/>
      <c r="BIC21" s="934"/>
      <c r="BID21" s="934"/>
      <c r="BIE21" s="934"/>
      <c r="BIF21" s="934"/>
      <c r="BIG21" s="934"/>
      <c r="BIH21" s="934"/>
      <c r="BII21" s="934"/>
      <c r="BIJ21" s="934"/>
      <c r="BIK21" s="934"/>
      <c r="BIL21" s="934"/>
      <c r="BIM21" s="934"/>
      <c r="BIN21" s="934"/>
      <c r="BIO21" s="934"/>
      <c r="BIP21" s="934"/>
      <c r="BIQ21" s="934"/>
      <c r="BIR21" s="934"/>
      <c r="BIS21" s="934"/>
      <c r="BIT21" s="934"/>
      <c r="BIU21" s="934"/>
      <c r="BIV21" s="934"/>
      <c r="BIW21" s="934"/>
      <c r="BIX21" s="934"/>
      <c r="BIY21" s="934"/>
      <c r="BIZ21" s="934"/>
      <c r="BJA21" s="934"/>
      <c r="BJB21" s="934"/>
      <c r="BJC21" s="934"/>
      <c r="BJD21" s="934"/>
      <c r="BJE21" s="934"/>
      <c r="BJF21" s="934"/>
      <c r="BJG21" s="934"/>
      <c r="BJH21" s="934"/>
      <c r="BJI21" s="934"/>
      <c r="BJJ21" s="934"/>
      <c r="BJK21" s="934"/>
      <c r="BJL21" s="934"/>
      <c r="BJM21" s="934"/>
      <c r="BJN21" s="934"/>
      <c r="BJO21" s="934"/>
      <c r="BJP21" s="934"/>
      <c r="BJQ21" s="934"/>
      <c r="BJR21" s="934"/>
      <c r="BJS21" s="934"/>
      <c r="BJT21" s="934"/>
      <c r="BJU21" s="934"/>
      <c r="BJV21" s="934"/>
      <c r="BJW21" s="934"/>
      <c r="BJX21" s="934"/>
      <c r="BJY21" s="934"/>
      <c r="BJZ21" s="934"/>
      <c r="BKA21" s="934"/>
      <c r="BKB21" s="934"/>
      <c r="BKC21" s="934"/>
      <c r="BKD21" s="934"/>
      <c r="BKE21" s="934"/>
      <c r="BKF21" s="934"/>
      <c r="BKG21" s="934"/>
      <c r="BKH21" s="934"/>
      <c r="BKI21" s="934"/>
      <c r="BKJ21" s="934"/>
      <c r="BKK21" s="934"/>
      <c r="BKL21" s="934"/>
      <c r="BKM21" s="934"/>
      <c r="BKN21" s="934"/>
      <c r="BKO21" s="934"/>
      <c r="BKP21" s="934"/>
      <c r="BKQ21" s="934"/>
      <c r="BKR21" s="934"/>
      <c r="BKS21" s="934"/>
      <c r="BKT21" s="934"/>
      <c r="BKU21" s="934"/>
      <c r="BKV21" s="934"/>
      <c r="BKW21" s="934"/>
      <c r="BKX21" s="934"/>
      <c r="BKY21" s="934"/>
      <c r="BKZ21" s="934"/>
      <c r="BLA21" s="934"/>
      <c r="BLB21" s="934"/>
      <c r="BLC21" s="934"/>
      <c r="BLD21" s="934"/>
      <c r="BLE21" s="934"/>
      <c r="BLF21" s="934"/>
      <c r="BLG21" s="934"/>
      <c r="BLH21" s="934"/>
      <c r="BLI21" s="934"/>
      <c r="BLJ21" s="934"/>
      <c r="BLK21" s="934"/>
      <c r="BLL21" s="934"/>
      <c r="BLM21" s="934"/>
      <c r="BLN21" s="934"/>
      <c r="BLO21" s="934"/>
      <c r="BLP21" s="934"/>
      <c r="BLQ21" s="934"/>
      <c r="BLR21" s="934"/>
      <c r="BLS21" s="934"/>
      <c r="BLT21" s="934"/>
      <c r="BLU21" s="934"/>
      <c r="BLV21" s="934"/>
      <c r="BLW21" s="934"/>
      <c r="BLX21" s="934"/>
      <c r="BLY21" s="934"/>
      <c r="BLZ21" s="934"/>
      <c r="BMA21" s="934"/>
      <c r="BMB21" s="934"/>
      <c r="BMC21" s="934"/>
      <c r="BMD21" s="934"/>
      <c r="BME21" s="934"/>
      <c r="BMF21" s="934"/>
      <c r="BMG21" s="934"/>
      <c r="BMH21" s="934"/>
      <c r="BMI21" s="934"/>
      <c r="BMJ21" s="934"/>
      <c r="BMK21" s="934"/>
      <c r="BML21" s="934"/>
      <c r="BMM21" s="934"/>
      <c r="BMN21" s="934"/>
      <c r="BMO21" s="934"/>
      <c r="BMP21" s="934"/>
      <c r="BMQ21" s="934"/>
      <c r="BMR21" s="934"/>
      <c r="BMS21" s="934"/>
      <c r="BMT21" s="934"/>
      <c r="BMU21" s="934"/>
      <c r="BMV21" s="934"/>
      <c r="BMW21" s="934"/>
      <c r="BMX21" s="934"/>
      <c r="BMY21" s="934"/>
      <c r="BMZ21" s="934"/>
      <c r="BNA21" s="934"/>
      <c r="BNB21" s="934"/>
      <c r="BNC21" s="934"/>
      <c r="BND21" s="934"/>
      <c r="BNE21" s="934"/>
      <c r="BNF21" s="934"/>
      <c r="BNG21" s="934"/>
      <c r="BNH21" s="934"/>
      <c r="BNI21" s="934"/>
      <c r="BNJ21" s="934"/>
      <c r="BNK21" s="934"/>
      <c r="BNL21" s="934"/>
      <c r="BNM21" s="934"/>
      <c r="BNN21" s="934"/>
      <c r="BNO21" s="934"/>
      <c r="BNP21" s="934"/>
      <c r="BNQ21" s="934"/>
      <c r="BNR21" s="934"/>
      <c r="BNS21" s="934"/>
      <c r="BNT21" s="934"/>
      <c r="BNU21" s="934"/>
      <c r="BNV21" s="934"/>
      <c r="BNW21" s="934"/>
      <c r="BNX21" s="934"/>
      <c r="BNY21" s="934"/>
      <c r="BNZ21" s="934"/>
      <c r="BOA21" s="934"/>
      <c r="BOB21" s="934"/>
      <c r="BOC21" s="934"/>
      <c r="BOD21" s="934"/>
      <c r="BOE21" s="934"/>
      <c r="BOF21" s="934"/>
      <c r="BOG21" s="934"/>
      <c r="BOH21" s="934"/>
      <c r="BOI21" s="934"/>
      <c r="BOJ21" s="934"/>
      <c r="BOK21" s="934"/>
      <c r="BOL21" s="934"/>
      <c r="BOM21" s="934"/>
      <c r="BON21" s="934"/>
      <c r="BOO21" s="934"/>
      <c r="BOP21" s="934"/>
      <c r="BOQ21" s="934"/>
      <c r="BOR21" s="934"/>
      <c r="BOS21" s="934"/>
      <c r="BOT21" s="934"/>
      <c r="BOU21" s="934"/>
      <c r="BOV21" s="934"/>
      <c r="BOW21" s="934"/>
      <c r="BOX21" s="934"/>
      <c r="BOY21" s="934"/>
      <c r="BOZ21" s="934"/>
      <c r="BPA21" s="934"/>
      <c r="BPB21" s="934"/>
      <c r="BPC21" s="934"/>
      <c r="BPD21" s="934"/>
      <c r="BPE21" s="934"/>
      <c r="BPF21" s="934"/>
      <c r="BPG21" s="934"/>
      <c r="BPH21" s="934"/>
      <c r="BPI21" s="934"/>
      <c r="BPJ21" s="934"/>
      <c r="BPK21" s="934"/>
      <c r="BPL21" s="934"/>
      <c r="BPM21" s="934"/>
      <c r="BPN21" s="934"/>
      <c r="BPO21" s="934"/>
      <c r="BPP21" s="934"/>
      <c r="BPQ21" s="934"/>
      <c r="BPR21" s="934"/>
      <c r="BPS21" s="934"/>
      <c r="BPT21" s="934"/>
      <c r="BPU21" s="934"/>
      <c r="BPV21" s="934"/>
      <c r="BPW21" s="934"/>
      <c r="BPX21" s="934"/>
      <c r="BPY21" s="934"/>
      <c r="BPZ21" s="934"/>
      <c r="BQA21" s="934"/>
      <c r="BQB21" s="934"/>
      <c r="BQC21" s="934"/>
      <c r="BQD21" s="934"/>
      <c r="BQE21" s="934"/>
      <c r="BQF21" s="934"/>
      <c r="BQG21" s="934"/>
      <c r="BQH21" s="934"/>
      <c r="BQI21" s="934"/>
      <c r="BQJ21" s="934"/>
      <c r="BQK21" s="934"/>
      <c r="BQL21" s="934"/>
      <c r="BQM21" s="934"/>
      <c r="BQN21" s="934"/>
      <c r="BQO21" s="934"/>
      <c r="BQP21" s="934"/>
      <c r="BQQ21" s="934"/>
      <c r="BQR21" s="934"/>
      <c r="BQS21" s="934"/>
      <c r="BQT21" s="934"/>
      <c r="BQU21" s="934"/>
      <c r="BQV21" s="934"/>
      <c r="BQW21" s="934"/>
      <c r="BQX21" s="934"/>
      <c r="BQY21" s="934"/>
      <c r="BQZ21" s="934"/>
      <c r="BRA21" s="934"/>
      <c r="BRB21" s="934"/>
      <c r="BRC21" s="934"/>
      <c r="BRD21" s="934"/>
      <c r="BRE21" s="934"/>
      <c r="BRF21" s="934"/>
      <c r="BRG21" s="934"/>
      <c r="BRH21" s="934"/>
      <c r="BRI21" s="934"/>
      <c r="BRJ21" s="934"/>
      <c r="BRK21" s="934"/>
      <c r="BRL21" s="934"/>
      <c r="BRM21" s="934"/>
      <c r="BRN21" s="934"/>
      <c r="BRO21" s="934"/>
      <c r="BRP21" s="934"/>
      <c r="BRQ21" s="934"/>
      <c r="BRR21" s="934"/>
      <c r="BRS21" s="934"/>
      <c r="BRT21" s="934"/>
      <c r="BRU21" s="934"/>
      <c r="BRV21" s="934"/>
      <c r="BRW21" s="934"/>
      <c r="BRX21" s="934"/>
      <c r="BRY21" s="934"/>
      <c r="BRZ21" s="934"/>
      <c r="BSA21" s="934"/>
      <c r="BSB21" s="934"/>
      <c r="BSC21" s="934"/>
      <c r="BSD21" s="934"/>
      <c r="BSE21" s="934"/>
      <c r="BSF21" s="934"/>
      <c r="BSG21" s="934"/>
      <c r="BSH21" s="934"/>
      <c r="BSI21" s="934"/>
      <c r="BSJ21" s="934"/>
      <c r="BSK21" s="934"/>
      <c r="BSL21" s="934"/>
      <c r="BSM21" s="934"/>
      <c r="BSN21" s="934"/>
      <c r="BSO21" s="934"/>
      <c r="BSP21" s="934"/>
      <c r="BSQ21" s="934"/>
      <c r="BSR21" s="934"/>
      <c r="BSS21" s="934"/>
      <c r="BST21" s="934"/>
      <c r="BSU21" s="934"/>
      <c r="BSV21" s="934"/>
      <c r="BSW21" s="934"/>
      <c r="BSX21" s="934"/>
      <c r="BSY21" s="934"/>
      <c r="BSZ21" s="934"/>
      <c r="BTA21" s="934"/>
      <c r="BTB21" s="934"/>
      <c r="BTC21" s="934"/>
      <c r="BTD21" s="934"/>
      <c r="BTE21" s="934"/>
      <c r="BTF21" s="934"/>
      <c r="BTG21" s="934"/>
      <c r="BTH21" s="934"/>
      <c r="BTI21" s="934"/>
      <c r="BTJ21" s="934"/>
      <c r="BTK21" s="934"/>
      <c r="BTL21" s="934"/>
      <c r="BTM21" s="934"/>
      <c r="BTN21" s="934"/>
      <c r="BTO21" s="934"/>
      <c r="BTP21" s="934"/>
      <c r="BTQ21" s="934"/>
      <c r="BTR21" s="934"/>
      <c r="BTS21" s="934"/>
      <c r="BTT21" s="934"/>
      <c r="BTU21" s="934"/>
      <c r="BTV21" s="934"/>
      <c r="BTW21" s="934"/>
      <c r="BTX21" s="934"/>
      <c r="BTY21" s="934"/>
      <c r="BTZ21" s="934"/>
      <c r="BUA21" s="934"/>
      <c r="BUB21" s="934"/>
      <c r="BUC21" s="934"/>
      <c r="BUD21" s="934"/>
      <c r="BUE21" s="934"/>
      <c r="BUF21" s="934"/>
      <c r="BUG21" s="934"/>
      <c r="BUH21" s="934"/>
      <c r="BUI21" s="934"/>
      <c r="BUJ21" s="934"/>
      <c r="BUK21" s="934"/>
      <c r="BUL21" s="934"/>
      <c r="BUM21" s="934"/>
      <c r="BUN21" s="934"/>
      <c r="BUO21" s="934"/>
      <c r="BUP21" s="934"/>
      <c r="BUQ21" s="934"/>
      <c r="BUR21" s="934"/>
      <c r="BUS21" s="934"/>
      <c r="BUT21" s="934"/>
      <c r="BUU21" s="934"/>
      <c r="BUV21" s="934"/>
      <c r="BUW21" s="934"/>
      <c r="BUX21" s="934"/>
      <c r="BUY21" s="934"/>
      <c r="BUZ21" s="934"/>
      <c r="BVA21" s="934"/>
      <c r="BVB21" s="934"/>
      <c r="BVC21" s="934"/>
      <c r="BVD21" s="934"/>
      <c r="BVE21" s="934"/>
      <c r="BVF21" s="934"/>
      <c r="BVG21" s="934"/>
      <c r="BVH21" s="934"/>
      <c r="BVI21" s="934"/>
      <c r="BVJ21" s="934"/>
      <c r="BVK21" s="934"/>
      <c r="BVL21" s="934"/>
      <c r="BVM21" s="934"/>
      <c r="BVN21" s="934"/>
      <c r="BVO21" s="934"/>
      <c r="BVP21" s="934"/>
      <c r="BVQ21" s="934"/>
      <c r="BVR21" s="934"/>
      <c r="BVS21" s="934"/>
      <c r="BVT21" s="934"/>
      <c r="BVU21" s="934"/>
      <c r="BVV21" s="934"/>
      <c r="BVW21" s="934"/>
      <c r="BVX21" s="934"/>
      <c r="BVY21" s="934"/>
      <c r="BVZ21" s="934"/>
      <c r="BWA21" s="934"/>
      <c r="BWB21" s="934"/>
      <c r="BWC21" s="934"/>
      <c r="BWD21" s="934"/>
      <c r="BWE21" s="934"/>
      <c r="BWF21" s="934"/>
      <c r="BWG21" s="934"/>
      <c r="BWH21" s="934"/>
      <c r="BWI21" s="934"/>
      <c r="BWJ21" s="934"/>
      <c r="BWK21" s="934"/>
      <c r="BWL21" s="934"/>
      <c r="BWM21" s="934"/>
      <c r="BWN21" s="934"/>
      <c r="BWO21" s="934"/>
      <c r="BWP21" s="934"/>
      <c r="BWQ21" s="934"/>
      <c r="BWR21" s="934"/>
      <c r="BWS21" s="934"/>
      <c r="BWT21" s="934"/>
      <c r="BWU21" s="934"/>
      <c r="BWV21" s="934"/>
      <c r="BWW21" s="934"/>
      <c r="BWX21" s="934"/>
      <c r="BWY21" s="934"/>
      <c r="BWZ21" s="934"/>
      <c r="BXA21" s="934"/>
      <c r="BXB21" s="934"/>
      <c r="BXC21" s="934"/>
      <c r="BXD21" s="934"/>
      <c r="BXE21" s="934"/>
      <c r="BXF21" s="934"/>
      <c r="BXG21" s="934"/>
      <c r="BXH21" s="934"/>
      <c r="BXI21" s="934"/>
      <c r="BXJ21" s="934"/>
      <c r="BXK21" s="934"/>
      <c r="BXL21" s="934"/>
      <c r="BXM21" s="934"/>
      <c r="BXN21" s="934"/>
      <c r="BXO21" s="934"/>
      <c r="BXP21" s="934"/>
      <c r="BXQ21" s="934"/>
      <c r="BXR21" s="934"/>
      <c r="BXS21" s="934"/>
      <c r="BXT21" s="934"/>
      <c r="BXU21" s="934"/>
      <c r="BXV21" s="934"/>
      <c r="BXW21" s="934"/>
      <c r="BXX21" s="934"/>
      <c r="BXY21" s="934"/>
      <c r="BXZ21" s="934"/>
      <c r="BYA21" s="934"/>
      <c r="BYB21" s="934"/>
      <c r="BYC21" s="934"/>
      <c r="BYD21" s="934"/>
      <c r="BYE21" s="934"/>
      <c r="BYF21" s="934"/>
      <c r="BYG21" s="934"/>
      <c r="BYH21" s="934"/>
      <c r="BYI21" s="934"/>
      <c r="BYJ21" s="934"/>
      <c r="BYK21" s="934"/>
      <c r="BYL21" s="934"/>
      <c r="BYM21" s="934"/>
      <c r="BYN21" s="934"/>
      <c r="BYO21" s="934"/>
      <c r="BYP21" s="934"/>
      <c r="BYQ21" s="934"/>
      <c r="BYR21" s="934"/>
      <c r="BYS21" s="934"/>
      <c r="BYT21" s="934"/>
      <c r="BYU21" s="934"/>
      <c r="BYV21" s="934"/>
      <c r="BYW21" s="934"/>
      <c r="BYX21" s="934"/>
      <c r="BYY21" s="934"/>
      <c r="BYZ21" s="934"/>
      <c r="BZA21" s="934"/>
      <c r="BZB21" s="934"/>
      <c r="BZC21" s="934"/>
      <c r="BZD21" s="934"/>
      <c r="BZE21" s="934"/>
      <c r="BZF21" s="934"/>
      <c r="BZG21" s="934"/>
      <c r="BZH21" s="934"/>
      <c r="BZI21" s="934"/>
      <c r="BZJ21" s="934"/>
      <c r="BZK21" s="934"/>
      <c r="BZL21" s="934"/>
      <c r="BZM21" s="934"/>
      <c r="BZN21" s="934"/>
      <c r="BZO21" s="934"/>
      <c r="BZP21" s="934"/>
      <c r="BZQ21" s="934"/>
      <c r="BZR21" s="934"/>
      <c r="BZS21" s="934"/>
      <c r="BZT21" s="934"/>
      <c r="BZU21" s="934"/>
      <c r="BZV21" s="934"/>
      <c r="BZW21" s="934"/>
      <c r="BZX21" s="934"/>
      <c r="BZY21" s="934"/>
      <c r="BZZ21" s="934"/>
      <c r="CAA21" s="934"/>
      <c r="CAB21" s="934"/>
      <c r="CAC21" s="934"/>
      <c r="CAD21" s="934"/>
      <c r="CAE21" s="934"/>
      <c r="CAF21" s="934"/>
      <c r="CAG21" s="934"/>
      <c r="CAH21" s="934"/>
      <c r="CAI21" s="934"/>
      <c r="CAJ21" s="934"/>
      <c r="CAK21" s="934"/>
      <c r="CAL21" s="934"/>
      <c r="CAM21" s="934"/>
      <c r="CAN21" s="934"/>
      <c r="CAO21" s="934"/>
      <c r="CAP21" s="934"/>
      <c r="CAQ21" s="934"/>
      <c r="CAR21" s="934"/>
      <c r="CAS21" s="934"/>
      <c r="CAT21" s="934"/>
      <c r="CAU21" s="934"/>
      <c r="CAV21" s="934"/>
      <c r="CAW21" s="934"/>
      <c r="CAX21" s="934"/>
      <c r="CAY21" s="934"/>
      <c r="CAZ21" s="934"/>
      <c r="CBA21" s="934"/>
      <c r="CBB21" s="934"/>
      <c r="CBC21" s="934"/>
      <c r="CBD21" s="934"/>
      <c r="CBE21" s="934"/>
      <c r="CBF21" s="934"/>
      <c r="CBG21" s="934"/>
      <c r="CBH21" s="934"/>
      <c r="CBI21" s="934"/>
      <c r="CBJ21" s="934"/>
      <c r="CBK21" s="934"/>
      <c r="CBL21" s="934"/>
      <c r="CBM21" s="934"/>
      <c r="CBN21" s="934"/>
      <c r="CBO21" s="934"/>
      <c r="CBP21" s="934"/>
      <c r="CBQ21" s="934"/>
      <c r="CBR21" s="934"/>
      <c r="CBS21" s="934"/>
      <c r="CBT21" s="934"/>
      <c r="CBU21" s="934"/>
      <c r="CBV21" s="934"/>
      <c r="CBW21" s="934"/>
      <c r="CBX21" s="934"/>
      <c r="CBY21" s="934"/>
      <c r="CBZ21" s="934"/>
      <c r="CCA21" s="934"/>
      <c r="CCB21" s="934"/>
      <c r="CCC21" s="934"/>
      <c r="CCD21" s="934"/>
      <c r="CCE21" s="934"/>
      <c r="CCF21" s="934"/>
      <c r="CCG21" s="934"/>
      <c r="CCH21" s="934"/>
      <c r="CCI21" s="934"/>
      <c r="CCJ21" s="934"/>
      <c r="CCK21" s="934"/>
      <c r="CCL21" s="934"/>
      <c r="CCM21" s="934"/>
      <c r="CCN21" s="934"/>
      <c r="CCO21" s="934"/>
      <c r="CCP21" s="934"/>
      <c r="CCQ21" s="934"/>
      <c r="CCR21" s="934"/>
      <c r="CCS21" s="934"/>
      <c r="CCT21" s="934"/>
      <c r="CCU21" s="934"/>
      <c r="CCV21" s="934"/>
      <c r="CCW21" s="934"/>
      <c r="CCX21" s="934"/>
      <c r="CCY21" s="934"/>
      <c r="CCZ21" s="934"/>
      <c r="CDA21" s="934"/>
      <c r="CDB21" s="934"/>
      <c r="CDC21" s="934"/>
      <c r="CDD21" s="934"/>
      <c r="CDE21" s="934"/>
      <c r="CDF21" s="934"/>
      <c r="CDG21" s="934"/>
      <c r="CDH21" s="934"/>
      <c r="CDI21" s="934"/>
      <c r="CDJ21" s="934"/>
      <c r="CDK21" s="934"/>
      <c r="CDL21" s="934"/>
      <c r="CDM21" s="934"/>
      <c r="CDN21" s="934"/>
      <c r="CDO21" s="934"/>
      <c r="CDP21" s="934"/>
      <c r="CDQ21" s="934"/>
      <c r="CDR21" s="934"/>
      <c r="CDS21" s="934"/>
      <c r="CDT21" s="934"/>
      <c r="CDU21" s="934"/>
      <c r="CDV21" s="934"/>
      <c r="CDW21" s="934"/>
      <c r="CDX21" s="934"/>
      <c r="CDY21" s="934"/>
      <c r="CDZ21" s="934"/>
      <c r="CEA21" s="934"/>
      <c r="CEB21" s="934"/>
      <c r="CEC21" s="934"/>
      <c r="CED21" s="934"/>
      <c r="CEE21" s="934"/>
      <c r="CEF21" s="934"/>
      <c r="CEG21" s="934"/>
      <c r="CEH21" s="934"/>
      <c r="CEI21" s="934"/>
      <c r="CEJ21" s="934"/>
      <c r="CEK21" s="934"/>
      <c r="CEL21" s="934"/>
      <c r="CEM21" s="934"/>
      <c r="CEN21" s="934"/>
      <c r="CEO21" s="934"/>
      <c r="CEP21" s="934"/>
      <c r="CEQ21" s="934"/>
      <c r="CER21" s="934"/>
      <c r="CES21" s="934"/>
      <c r="CET21" s="934"/>
      <c r="CEU21" s="934"/>
      <c r="CEV21" s="934"/>
      <c r="CEW21" s="934"/>
      <c r="CEX21" s="934"/>
      <c r="CEY21" s="934"/>
      <c r="CEZ21" s="934"/>
      <c r="CFA21" s="934"/>
      <c r="CFB21" s="934"/>
      <c r="CFC21" s="934"/>
      <c r="CFD21" s="934"/>
      <c r="CFE21" s="934"/>
      <c r="CFF21" s="934"/>
      <c r="CFG21" s="934"/>
      <c r="CFH21" s="934"/>
      <c r="CFI21" s="934"/>
      <c r="CFJ21" s="934"/>
      <c r="CFK21" s="934"/>
      <c r="CFL21" s="934"/>
      <c r="CFM21" s="934"/>
      <c r="CFN21" s="934"/>
      <c r="CFO21" s="934"/>
      <c r="CFP21" s="934"/>
      <c r="CFQ21" s="934"/>
      <c r="CFR21" s="934"/>
      <c r="CFS21" s="934"/>
      <c r="CFT21" s="934"/>
      <c r="CFU21" s="934"/>
      <c r="CFV21" s="934"/>
      <c r="CFW21" s="934"/>
      <c r="CFX21" s="934"/>
      <c r="CFY21" s="934"/>
      <c r="CFZ21" s="934"/>
      <c r="CGA21" s="934"/>
      <c r="CGB21" s="934"/>
      <c r="CGC21" s="934"/>
      <c r="CGD21" s="934"/>
      <c r="CGE21" s="934"/>
      <c r="CGF21" s="934"/>
      <c r="CGG21" s="934"/>
      <c r="CGH21" s="934"/>
      <c r="CGI21" s="934"/>
      <c r="CGJ21" s="934"/>
      <c r="CGK21" s="934"/>
      <c r="CGL21" s="934"/>
      <c r="CGM21" s="934"/>
      <c r="CGN21" s="934"/>
      <c r="CGO21" s="934"/>
      <c r="CGP21" s="934"/>
      <c r="CGQ21" s="934"/>
      <c r="CGR21" s="934"/>
      <c r="CGS21" s="934"/>
      <c r="CGT21" s="934"/>
      <c r="CGU21" s="934"/>
      <c r="CGV21" s="934"/>
      <c r="CGW21" s="934"/>
      <c r="CGX21" s="934"/>
      <c r="CGY21" s="934"/>
      <c r="CGZ21" s="934"/>
      <c r="CHA21" s="934"/>
      <c r="CHB21" s="934"/>
      <c r="CHC21" s="934"/>
      <c r="CHD21" s="934"/>
      <c r="CHE21" s="934"/>
      <c r="CHF21" s="934"/>
      <c r="CHG21" s="934"/>
      <c r="CHH21" s="934"/>
      <c r="CHI21" s="934"/>
      <c r="CHJ21" s="934"/>
      <c r="CHK21" s="934"/>
      <c r="CHL21" s="934"/>
      <c r="CHM21" s="934"/>
      <c r="CHN21" s="934"/>
      <c r="CHO21" s="934"/>
      <c r="CHP21" s="934"/>
      <c r="CHQ21" s="934"/>
      <c r="CHR21" s="934"/>
      <c r="CHS21" s="934"/>
      <c r="CHT21" s="934"/>
      <c r="CHU21" s="934"/>
      <c r="CHV21" s="934"/>
      <c r="CHW21" s="934"/>
      <c r="CHX21" s="934"/>
      <c r="CHY21" s="934"/>
      <c r="CHZ21" s="934"/>
      <c r="CIA21" s="934"/>
      <c r="CIB21" s="934"/>
      <c r="CIC21" s="934"/>
      <c r="CID21" s="934"/>
      <c r="CIE21" s="934"/>
      <c r="CIF21" s="934"/>
      <c r="CIG21" s="934"/>
      <c r="CIH21" s="934"/>
      <c r="CII21" s="934"/>
      <c r="CIJ21" s="934"/>
      <c r="CIK21" s="934"/>
      <c r="CIL21" s="934"/>
      <c r="CIM21" s="934"/>
      <c r="CIN21" s="934"/>
      <c r="CIO21" s="934"/>
      <c r="CIP21" s="934"/>
      <c r="CIQ21" s="934"/>
      <c r="CIR21" s="934"/>
      <c r="CIS21" s="934"/>
      <c r="CIT21" s="934"/>
      <c r="CIU21" s="934"/>
      <c r="CIV21" s="934"/>
      <c r="CIW21" s="934"/>
      <c r="CIX21" s="934"/>
      <c r="CIY21" s="934"/>
      <c r="CIZ21" s="934"/>
      <c r="CJA21" s="934"/>
      <c r="CJB21" s="934"/>
      <c r="CJC21" s="934"/>
      <c r="CJD21" s="934"/>
      <c r="CJE21" s="934"/>
      <c r="CJF21" s="934"/>
      <c r="CJG21" s="934"/>
      <c r="CJH21" s="934"/>
      <c r="CJI21" s="934"/>
      <c r="CJJ21" s="934"/>
      <c r="CJK21" s="934"/>
      <c r="CJL21" s="934"/>
      <c r="CJM21" s="934"/>
      <c r="CJN21" s="934"/>
      <c r="CJO21" s="934"/>
      <c r="CJP21" s="934"/>
      <c r="CJQ21" s="934"/>
      <c r="CJR21" s="934"/>
      <c r="CJS21" s="934"/>
      <c r="CJT21" s="934"/>
      <c r="CJU21" s="934"/>
      <c r="CJV21" s="934"/>
      <c r="CJW21" s="934"/>
      <c r="CJX21" s="934"/>
      <c r="CJY21" s="934"/>
      <c r="CJZ21" s="934"/>
      <c r="CKA21" s="934"/>
      <c r="CKB21" s="934"/>
      <c r="CKC21" s="934"/>
      <c r="CKD21" s="934"/>
      <c r="CKE21" s="934"/>
      <c r="CKF21" s="934"/>
      <c r="CKG21" s="934"/>
      <c r="CKH21" s="934"/>
      <c r="CKI21" s="934"/>
      <c r="CKJ21" s="934"/>
      <c r="CKK21" s="934"/>
      <c r="CKL21" s="934"/>
      <c r="CKM21" s="934"/>
      <c r="CKN21" s="934"/>
      <c r="CKO21" s="934"/>
      <c r="CKP21" s="934"/>
      <c r="CKQ21" s="934"/>
      <c r="CKR21" s="934"/>
      <c r="CKS21" s="934"/>
      <c r="CKT21" s="934"/>
      <c r="CKU21" s="934"/>
      <c r="CKV21" s="934"/>
      <c r="CKW21" s="934"/>
      <c r="CKX21" s="934"/>
      <c r="CKY21" s="934"/>
      <c r="CKZ21" s="934"/>
      <c r="CLA21" s="934"/>
      <c r="CLB21" s="934"/>
      <c r="CLC21" s="934"/>
      <c r="CLD21" s="934"/>
      <c r="CLE21" s="934"/>
      <c r="CLF21" s="934"/>
      <c r="CLG21" s="934"/>
      <c r="CLH21" s="934"/>
      <c r="CLI21" s="934"/>
      <c r="CLJ21" s="934"/>
      <c r="CLK21" s="934"/>
      <c r="CLL21" s="934"/>
      <c r="CLM21" s="934"/>
      <c r="CLN21" s="934"/>
      <c r="CLO21" s="934"/>
      <c r="CLP21" s="934"/>
      <c r="CLQ21" s="934"/>
      <c r="CLR21" s="934"/>
      <c r="CLS21" s="934"/>
      <c r="CLT21" s="934"/>
      <c r="CLU21" s="934"/>
      <c r="CLV21" s="934"/>
      <c r="CLW21" s="934"/>
      <c r="CLX21" s="934"/>
      <c r="CLY21" s="934"/>
      <c r="CLZ21" s="934"/>
      <c r="CMA21" s="934"/>
      <c r="CMB21" s="934"/>
      <c r="CMC21" s="934"/>
      <c r="CMD21" s="934"/>
      <c r="CME21" s="934"/>
      <c r="CMF21" s="934"/>
      <c r="CMG21" s="934"/>
      <c r="CMH21" s="934"/>
      <c r="CMI21" s="934"/>
      <c r="CMJ21" s="934"/>
      <c r="CMK21" s="934"/>
      <c r="CML21" s="934"/>
      <c r="CMM21" s="934"/>
      <c r="CMN21" s="934"/>
      <c r="CMO21" s="934"/>
      <c r="CMP21" s="934"/>
      <c r="CMQ21" s="934"/>
      <c r="CMR21" s="934"/>
      <c r="CMS21" s="934"/>
      <c r="CMT21" s="934"/>
      <c r="CMU21" s="934"/>
      <c r="CMV21" s="934"/>
      <c r="CMW21" s="934"/>
      <c r="CMX21" s="934"/>
      <c r="CMY21" s="934"/>
      <c r="CMZ21" s="934"/>
      <c r="CNA21" s="934"/>
      <c r="CNB21" s="934"/>
      <c r="CNC21" s="934"/>
      <c r="CND21" s="934"/>
      <c r="CNE21" s="934"/>
      <c r="CNF21" s="934"/>
      <c r="CNG21" s="934"/>
      <c r="CNH21" s="934"/>
      <c r="CNI21" s="934"/>
      <c r="CNJ21" s="934"/>
      <c r="CNK21" s="934"/>
      <c r="CNL21" s="934"/>
      <c r="CNM21" s="934"/>
      <c r="CNN21" s="934"/>
      <c r="CNO21" s="934"/>
      <c r="CNP21" s="934"/>
      <c r="CNQ21" s="934"/>
      <c r="CNR21" s="934"/>
      <c r="CNS21" s="934"/>
      <c r="CNT21" s="934"/>
      <c r="CNU21" s="934"/>
      <c r="CNV21" s="934"/>
      <c r="CNW21" s="934"/>
      <c r="CNX21" s="934"/>
      <c r="CNY21" s="934"/>
      <c r="CNZ21" s="934"/>
      <c r="COA21" s="934"/>
      <c r="COB21" s="934"/>
      <c r="COC21" s="934"/>
      <c r="COD21" s="934"/>
      <c r="COE21" s="934"/>
      <c r="COF21" s="934"/>
      <c r="COG21" s="934"/>
      <c r="COH21" s="934"/>
      <c r="COI21" s="934"/>
      <c r="COJ21" s="934"/>
      <c r="COK21" s="934"/>
      <c r="COL21" s="934"/>
      <c r="COM21" s="934"/>
      <c r="CON21" s="934"/>
      <c r="COO21" s="934"/>
      <c r="COP21" s="934"/>
      <c r="COQ21" s="934"/>
      <c r="COR21" s="934"/>
      <c r="COS21" s="934"/>
      <c r="COT21" s="934"/>
      <c r="COU21" s="934"/>
      <c r="COV21" s="934"/>
      <c r="COW21" s="934"/>
      <c r="COX21" s="934"/>
      <c r="COY21" s="934"/>
      <c r="COZ21" s="934"/>
      <c r="CPA21" s="934"/>
      <c r="CPB21" s="934"/>
      <c r="CPC21" s="934"/>
      <c r="CPD21" s="934"/>
      <c r="CPE21" s="934"/>
      <c r="CPF21" s="934"/>
      <c r="CPG21" s="934"/>
      <c r="CPH21" s="934"/>
      <c r="CPI21" s="934"/>
      <c r="CPJ21" s="934"/>
      <c r="CPK21" s="934"/>
      <c r="CPL21" s="934"/>
      <c r="CPM21" s="934"/>
      <c r="CPN21" s="934"/>
      <c r="CPO21" s="934"/>
      <c r="CPP21" s="934"/>
      <c r="CPQ21" s="934"/>
      <c r="CPR21" s="934"/>
      <c r="CPS21" s="934"/>
      <c r="CPT21" s="934"/>
      <c r="CPU21" s="934"/>
      <c r="CPV21" s="934"/>
      <c r="CPW21" s="934"/>
      <c r="CPX21" s="934"/>
      <c r="CPY21" s="934"/>
      <c r="CPZ21" s="934"/>
      <c r="CQA21" s="934"/>
      <c r="CQB21" s="934"/>
      <c r="CQC21" s="934"/>
      <c r="CQD21" s="934"/>
      <c r="CQE21" s="934"/>
      <c r="CQF21" s="934"/>
      <c r="CQG21" s="934"/>
      <c r="CQH21" s="934"/>
      <c r="CQI21" s="934"/>
      <c r="CQJ21" s="934"/>
      <c r="CQK21" s="934"/>
      <c r="CQL21" s="934"/>
      <c r="CQM21" s="934"/>
      <c r="CQN21" s="934"/>
      <c r="CQO21" s="934"/>
      <c r="CQP21" s="934"/>
      <c r="CQQ21" s="934"/>
      <c r="CQR21" s="934"/>
      <c r="CQS21" s="934"/>
      <c r="CQT21" s="934"/>
      <c r="CQU21" s="934"/>
      <c r="CQV21" s="934"/>
      <c r="CQW21" s="934"/>
      <c r="CQX21" s="934"/>
      <c r="CQY21" s="934"/>
      <c r="CQZ21" s="934"/>
      <c r="CRA21" s="934"/>
      <c r="CRB21" s="934"/>
      <c r="CRC21" s="934"/>
      <c r="CRD21" s="934"/>
      <c r="CRE21" s="934"/>
      <c r="CRF21" s="934"/>
      <c r="CRG21" s="934"/>
      <c r="CRH21" s="934"/>
      <c r="CRI21" s="934"/>
      <c r="CRJ21" s="934"/>
      <c r="CRK21" s="934"/>
      <c r="CRL21" s="934"/>
      <c r="CRM21" s="934"/>
      <c r="CRN21" s="934"/>
      <c r="CRO21" s="934"/>
      <c r="CRP21" s="934"/>
      <c r="CRQ21" s="934"/>
      <c r="CRR21" s="934"/>
      <c r="CRS21" s="934"/>
      <c r="CRT21" s="934"/>
      <c r="CRU21" s="934"/>
      <c r="CRV21" s="934"/>
      <c r="CRW21" s="934"/>
      <c r="CRX21" s="934"/>
      <c r="CRY21" s="934"/>
      <c r="CRZ21" s="934"/>
      <c r="CSA21" s="934"/>
      <c r="CSB21" s="934"/>
      <c r="CSC21" s="934"/>
      <c r="CSD21" s="934"/>
      <c r="CSE21" s="934"/>
      <c r="CSF21" s="934"/>
      <c r="CSG21" s="934"/>
      <c r="CSH21" s="934"/>
      <c r="CSI21" s="934"/>
      <c r="CSJ21" s="934"/>
      <c r="CSK21" s="934"/>
      <c r="CSL21" s="934"/>
      <c r="CSM21" s="934"/>
      <c r="CSN21" s="934"/>
      <c r="CSO21" s="934"/>
      <c r="CSP21" s="934"/>
      <c r="CSQ21" s="934"/>
      <c r="CSR21" s="934"/>
      <c r="CSS21" s="934"/>
      <c r="CST21" s="934"/>
      <c r="CSU21" s="934"/>
      <c r="CSV21" s="934"/>
      <c r="CSW21" s="934"/>
      <c r="CSX21" s="934"/>
      <c r="CSY21" s="934"/>
      <c r="CSZ21" s="934"/>
      <c r="CTA21" s="934"/>
      <c r="CTB21" s="934"/>
      <c r="CTC21" s="934"/>
      <c r="CTD21" s="934"/>
      <c r="CTE21" s="934"/>
      <c r="CTF21" s="934"/>
      <c r="CTG21" s="934"/>
      <c r="CTH21" s="934"/>
      <c r="CTI21" s="934"/>
      <c r="CTJ21" s="934"/>
      <c r="CTK21" s="934"/>
      <c r="CTL21" s="934"/>
      <c r="CTM21" s="934"/>
      <c r="CTN21" s="934"/>
      <c r="CTO21" s="934"/>
      <c r="CTP21" s="934"/>
      <c r="CTQ21" s="934"/>
      <c r="CTR21" s="934"/>
      <c r="CTS21" s="934"/>
      <c r="CTT21" s="934"/>
      <c r="CTU21" s="934"/>
      <c r="CTV21" s="934"/>
      <c r="CTW21" s="934"/>
      <c r="CTX21" s="934"/>
      <c r="CTY21" s="934"/>
      <c r="CTZ21" s="934"/>
      <c r="CUA21" s="934"/>
      <c r="CUB21" s="934"/>
      <c r="CUC21" s="934"/>
      <c r="CUD21" s="934"/>
      <c r="CUE21" s="934"/>
      <c r="CUF21" s="934"/>
      <c r="CUG21" s="934"/>
      <c r="CUH21" s="934"/>
      <c r="CUI21" s="934"/>
      <c r="CUJ21" s="934"/>
      <c r="CUK21" s="934"/>
      <c r="CUL21" s="934"/>
      <c r="CUM21" s="934"/>
      <c r="CUN21" s="934"/>
      <c r="CUO21" s="934"/>
      <c r="CUP21" s="934"/>
      <c r="CUQ21" s="934"/>
      <c r="CUR21" s="934"/>
      <c r="CUS21" s="934"/>
      <c r="CUT21" s="934"/>
      <c r="CUU21" s="934"/>
      <c r="CUV21" s="934"/>
      <c r="CUW21" s="934"/>
      <c r="CUX21" s="934"/>
      <c r="CUY21" s="934"/>
      <c r="CUZ21" s="934"/>
      <c r="CVA21" s="934"/>
      <c r="CVB21" s="934"/>
      <c r="CVC21" s="934"/>
      <c r="CVD21" s="934"/>
      <c r="CVE21" s="934"/>
      <c r="CVF21" s="934"/>
      <c r="CVG21" s="934"/>
      <c r="CVH21" s="934"/>
      <c r="CVI21" s="934"/>
      <c r="CVJ21" s="934"/>
      <c r="CVK21" s="934"/>
      <c r="CVL21" s="934"/>
      <c r="CVM21" s="934"/>
      <c r="CVN21" s="934"/>
      <c r="CVO21" s="934"/>
      <c r="CVP21" s="934"/>
      <c r="CVQ21" s="934"/>
      <c r="CVR21" s="934"/>
      <c r="CVS21" s="934"/>
      <c r="CVT21" s="934"/>
      <c r="CVU21" s="934"/>
      <c r="CVV21" s="934"/>
      <c r="CVW21" s="934"/>
      <c r="CVX21" s="934"/>
      <c r="CVY21" s="934"/>
      <c r="CVZ21" s="934"/>
      <c r="CWA21" s="934"/>
      <c r="CWB21" s="934"/>
      <c r="CWC21" s="934"/>
      <c r="CWD21" s="934"/>
      <c r="CWE21" s="934"/>
      <c r="CWF21" s="934"/>
      <c r="CWG21" s="934"/>
      <c r="CWH21" s="934"/>
      <c r="CWI21" s="934"/>
      <c r="CWJ21" s="934"/>
      <c r="CWK21" s="934"/>
      <c r="CWL21" s="934"/>
      <c r="CWM21" s="934"/>
      <c r="CWN21" s="934"/>
      <c r="CWO21" s="934"/>
      <c r="CWP21" s="934"/>
      <c r="CWQ21" s="934"/>
      <c r="CWR21" s="934"/>
      <c r="CWS21" s="934"/>
      <c r="CWT21" s="934"/>
      <c r="CWU21" s="934"/>
      <c r="CWV21" s="934"/>
      <c r="CWW21" s="934"/>
      <c r="CWX21" s="934"/>
      <c r="CWY21" s="934"/>
      <c r="CWZ21" s="934"/>
      <c r="CXA21" s="934"/>
      <c r="CXB21" s="934"/>
      <c r="CXC21" s="934"/>
      <c r="CXD21" s="934"/>
      <c r="CXE21" s="934"/>
      <c r="CXF21" s="934"/>
      <c r="CXG21" s="934"/>
      <c r="CXH21" s="934"/>
      <c r="CXI21" s="934"/>
      <c r="CXJ21" s="934"/>
      <c r="CXK21" s="934"/>
      <c r="CXL21" s="934"/>
      <c r="CXM21" s="934"/>
      <c r="CXN21" s="934"/>
      <c r="CXO21" s="934"/>
      <c r="CXP21" s="934"/>
      <c r="CXQ21" s="934"/>
      <c r="CXR21" s="934"/>
      <c r="CXS21" s="934"/>
      <c r="CXT21" s="934"/>
      <c r="CXU21" s="934"/>
      <c r="CXV21" s="934"/>
      <c r="CXW21" s="934"/>
      <c r="CXX21" s="934"/>
      <c r="CXY21" s="934"/>
      <c r="CXZ21" s="934"/>
      <c r="CYA21" s="934"/>
      <c r="CYB21" s="934"/>
      <c r="CYC21" s="934"/>
      <c r="CYD21" s="934"/>
      <c r="CYE21" s="934"/>
      <c r="CYF21" s="934"/>
      <c r="CYG21" s="934"/>
      <c r="CYH21" s="934"/>
      <c r="CYI21" s="934"/>
      <c r="CYJ21" s="934"/>
      <c r="CYK21" s="934"/>
      <c r="CYL21" s="934"/>
      <c r="CYM21" s="934"/>
      <c r="CYN21" s="934"/>
      <c r="CYO21" s="934"/>
      <c r="CYP21" s="934"/>
      <c r="CYQ21" s="934"/>
      <c r="CYR21" s="934"/>
      <c r="CYS21" s="934"/>
      <c r="CYT21" s="934"/>
      <c r="CYU21" s="934"/>
      <c r="CYV21" s="934"/>
      <c r="CYW21" s="934"/>
      <c r="CYX21" s="934"/>
      <c r="CYY21" s="934"/>
      <c r="CYZ21" s="934"/>
      <c r="CZA21" s="934"/>
      <c r="CZB21" s="934"/>
      <c r="CZC21" s="934"/>
      <c r="CZD21" s="934"/>
      <c r="CZE21" s="934"/>
      <c r="CZF21" s="934"/>
      <c r="CZG21" s="934"/>
      <c r="CZH21" s="934"/>
      <c r="CZI21" s="934"/>
      <c r="CZJ21" s="934"/>
      <c r="CZK21" s="934"/>
      <c r="CZL21" s="934"/>
      <c r="CZM21" s="934"/>
      <c r="CZN21" s="934"/>
      <c r="CZO21" s="934"/>
      <c r="CZP21" s="934"/>
      <c r="CZQ21" s="934"/>
      <c r="CZR21" s="934"/>
      <c r="CZS21" s="934"/>
      <c r="CZT21" s="934"/>
      <c r="CZU21" s="934"/>
      <c r="CZV21" s="934"/>
      <c r="CZW21" s="934"/>
      <c r="CZX21" s="934"/>
      <c r="CZY21" s="934"/>
      <c r="CZZ21" s="934"/>
      <c r="DAA21" s="934"/>
      <c r="DAB21" s="934"/>
      <c r="DAC21" s="934"/>
      <c r="DAD21" s="934"/>
      <c r="DAE21" s="934"/>
      <c r="DAF21" s="934"/>
      <c r="DAG21" s="934"/>
      <c r="DAH21" s="934"/>
      <c r="DAI21" s="934"/>
      <c r="DAJ21" s="934"/>
      <c r="DAK21" s="934"/>
      <c r="DAL21" s="934"/>
      <c r="DAM21" s="934"/>
      <c r="DAN21" s="934"/>
      <c r="DAO21" s="934"/>
      <c r="DAP21" s="934"/>
      <c r="DAQ21" s="934"/>
      <c r="DAR21" s="934"/>
      <c r="DAS21" s="934"/>
      <c r="DAT21" s="934"/>
      <c r="DAU21" s="934"/>
      <c r="DAV21" s="934"/>
      <c r="DAW21" s="934"/>
      <c r="DAX21" s="934"/>
      <c r="DAY21" s="934"/>
      <c r="DAZ21" s="934"/>
      <c r="DBA21" s="934"/>
      <c r="DBB21" s="934"/>
      <c r="DBC21" s="934"/>
      <c r="DBD21" s="934"/>
      <c r="DBE21" s="934"/>
      <c r="DBF21" s="934"/>
      <c r="DBG21" s="934"/>
      <c r="DBH21" s="934"/>
      <c r="DBI21" s="934"/>
      <c r="DBJ21" s="934"/>
      <c r="DBK21" s="934"/>
      <c r="DBL21" s="934"/>
      <c r="DBM21" s="934"/>
      <c r="DBN21" s="934"/>
      <c r="DBO21" s="934"/>
      <c r="DBP21" s="934"/>
      <c r="DBQ21" s="934"/>
      <c r="DBR21" s="934"/>
      <c r="DBS21" s="934"/>
      <c r="DBT21" s="934"/>
      <c r="DBU21" s="934"/>
      <c r="DBV21" s="934"/>
      <c r="DBW21" s="934"/>
      <c r="DBX21" s="934"/>
      <c r="DBY21" s="934"/>
      <c r="DBZ21" s="934"/>
      <c r="DCA21" s="934"/>
      <c r="DCB21" s="934"/>
      <c r="DCC21" s="934"/>
      <c r="DCD21" s="934"/>
      <c r="DCE21" s="934"/>
      <c r="DCF21" s="934"/>
      <c r="DCG21" s="934"/>
      <c r="DCH21" s="934"/>
      <c r="DCI21" s="934"/>
      <c r="DCJ21" s="934"/>
      <c r="DCK21" s="934"/>
      <c r="DCL21" s="934"/>
      <c r="DCM21" s="934"/>
      <c r="DCN21" s="934"/>
      <c r="DCO21" s="934"/>
      <c r="DCP21" s="934"/>
      <c r="DCQ21" s="934"/>
      <c r="DCR21" s="934"/>
      <c r="DCS21" s="934"/>
      <c r="DCT21" s="934"/>
      <c r="DCU21" s="934"/>
      <c r="DCV21" s="934"/>
      <c r="DCW21" s="934"/>
      <c r="DCX21" s="934"/>
      <c r="DCY21" s="934"/>
      <c r="DCZ21" s="934"/>
      <c r="DDA21" s="934"/>
      <c r="DDB21" s="934"/>
      <c r="DDC21" s="934"/>
      <c r="DDD21" s="934"/>
      <c r="DDE21" s="934"/>
      <c r="DDF21" s="934"/>
      <c r="DDG21" s="934"/>
      <c r="DDH21" s="934"/>
      <c r="DDI21" s="934"/>
      <c r="DDJ21" s="934"/>
      <c r="DDK21" s="934"/>
      <c r="DDL21" s="934"/>
      <c r="DDM21" s="934"/>
      <c r="DDN21" s="934"/>
      <c r="DDO21" s="934"/>
      <c r="DDP21" s="934"/>
      <c r="DDQ21" s="934"/>
      <c r="DDR21" s="934"/>
      <c r="DDS21" s="934"/>
      <c r="DDT21" s="934"/>
      <c r="DDU21" s="934"/>
      <c r="DDV21" s="934"/>
      <c r="DDW21" s="934"/>
      <c r="DDX21" s="934"/>
      <c r="DDY21" s="934"/>
      <c r="DDZ21" s="934"/>
      <c r="DEA21" s="934"/>
      <c r="DEB21" s="934"/>
      <c r="DEC21" s="934"/>
      <c r="DED21" s="934"/>
      <c r="DEE21" s="934"/>
      <c r="DEF21" s="934"/>
      <c r="DEG21" s="934"/>
      <c r="DEH21" s="934"/>
      <c r="DEI21" s="934"/>
      <c r="DEJ21" s="934"/>
      <c r="DEK21" s="934"/>
      <c r="DEL21" s="934"/>
      <c r="DEM21" s="934"/>
      <c r="DEN21" s="934"/>
      <c r="DEO21" s="934"/>
      <c r="DEP21" s="934"/>
      <c r="DEQ21" s="934"/>
      <c r="DER21" s="934"/>
      <c r="DES21" s="934"/>
      <c r="DET21" s="934"/>
      <c r="DEU21" s="934"/>
      <c r="DEV21" s="934"/>
      <c r="DEW21" s="934"/>
      <c r="DEX21" s="934"/>
      <c r="DEY21" s="934"/>
      <c r="DEZ21" s="934"/>
      <c r="DFA21" s="934"/>
      <c r="DFB21" s="934"/>
      <c r="DFC21" s="934"/>
      <c r="DFD21" s="934"/>
      <c r="DFE21" s="934"/>
      <c r="DFF21" s="934"/>
      <c r="DFG21" s="934"/>
      <c r="DFH21" s="934"/>
      <c r="DFI21" s="934"/>
      <c r="DFJ21" s="934"/>
      <c r="DFK21" s="934"/>
      <c r="DFL21" s="934"/>
      <c r="DFM21" s="934"/>
      <c r="DFN21" s="934"/>
      <c r="DFO21" s="934"/>
      <c r="DFP21" s="934"/>
      <c r="DFQ21" s="934"/>
      <c r="DFR21" s="934"/>
      <c r="DFS21" s="934"/>
      <c r="DFT21" s="934"/>
      <c r="DFU21" s="934"/>
      <c r="DFV21" s="934"/>
      <c r="DFW21" s="934"/>
      <c r="DFX21" s="934"/>
      <c r="DFY21" s="934"/>
      <c r="DFZ21" s="934"/>
      <c r="DGA21" s="934"/>
      <c r="DGB21" s="934"/>
      <c r="DGC21" s="934"/>
      <c r="DGD21" s="934"/>
      <c r="DGE21" s="934"/>
      <c r="DGF21" s="934"/>
      <c r="DGG21" s="934"/>
      <c r="DGH21" s="934"/>
      <c r="DGI21" s="934"/>
      <c r="DGJ21" s="934"/>
      <c r="DGK21" s="934"/>
      <c r="DGL21" s="934"/>
      <c r="DGM21" s="934"/>
      <c r="DGN21" s="934"/>
      <c r="DGO21" s="934"/>
      <c r="DGP21" s="934"/>
      <c r="DGQ21" s="934"/>
      <c r="DGR21" s="934"/>
      <c r="DGS21" s="934"/>
      <c r="DGT21" s="934"/>
      <c r="DGU21" s="934"/>
      <c r="DGV21" s="934"/>
      <c r="DGW21" s="934"/>
      <c r="DGX21" s="934"/>
      <c r="DGY21" s="934"/>
      <c r="DGZ21" s="934"/>
      <c r="DHA21" s="934"/>
      <c r="DHB21" s="934"/>
      <c r="DHC21" s="934"/>
      <c r="DHD21" s="934"/>
      <c r="DHE21" s="934"/>
      <c r="DHF21" s="934"/>
      <c r="DHG21" s="934"/>
      <c r="DHH21" s="934"/>
      <c r="DHI21" s="934"/>
      <c r="DHJ21" s="934"/>
      <c r="DHK21" s="934"/>
      <c r="DHL21" s="934"/>
      <c r="DHM21" s="934"/>
      <c r="DHN21" s="934"/>
      <c r="DHO21" s="934"/>
      <c r="DHP21" s="934"/>
      <c r="DHQ21" s="934"/>
      <c r="DHR21" s="934"/>
      <c r="DHS21" s="934"/>
      <c r="DHT21" s="934"/>
      <c r="DHU21" s="934"/>
      <c r="DHV21" s="934"/>
      <c r="DHW21" s="934"/>
      <c r="DHX21" s="934"/>
      <c r="DHY21" s="934"/>
      <c r="DHZ21" s="934"/>
      <c r="DIA21" s="934"/>
      <c r="DIB21" s="934"/>
      <c r="DIC21" s="934"/>
      <c r="DID21" s="934"/>
      <c r="DIE21" s="934"/>
      <c r="DIF21" s="934"/>
      <c r="DIG21" s="934"/>
      <c r="DIH21" s="934"/>
      <c r="DII21" s="934"/>
      <c r="DIJ21" s="934"/>
      <c r="DIK21" s="934"/>
      <c r="DIL21" s="934"/>
      <c r="DIM21" s="934"/>
      <c r="DIN21" s="934"/>
      <c r="DIO21" s="934"/>
      <c r="DIP21" s="934"/>
      <c r="DIQ21" s="934"/>
      <c r="DIR21" s="934"/>
      <c r="DIS21" s="934"/>
      <c r="DIT21" s="934"/>
      <c r="DIU21" s="934"/>
      <c r="DIV21" s="934"/>
      <c r="DIW21" s="934"/>
      <c r="DIX21" s="934"/>
      <c r="DIY21" s="934"/>
      <c r="DIZ21" s="934"/>
      <c r="DJA21" s="934"/>
      <c r="DJB21" s="934"/>
      <c r="DJC21" s="934"/>
      <c r="DJD21" s="934"/>
      <c r="DJE21" s="934"/>
      <c r="DJF21" s="934"/>
      <c r="DJG21" s="934"/>
      <c r="DJH21" s="934"/>
      <c r="DJI21" s="934"/>
      <c r="DJJ21" s="934"/>
      <c r="DJK21" s="934"/>
      <c r="DJL21" s="934"/>
      <c r="DJM21" s="934"/>
      <c r="DJN21" s="934"/>
      <c r="DJO21" s="934"/>
      <c r="DJP21" s="934"/>
      <c r="DJQ21" s="934"/>
      <c r="DJR21" s="934"/>
      <c r="DJS21" s="934"/>
      <c r="DJT21" s="934"/>
      <c r="DJU21" s="934"/>
      <c r="DJV21" s="934"/>
      <c r="DJW21" s="934"/>
      <c r="DJX21" s="934"/>
      <c r="DJY21" s="934"/>
      <c r="DJZ21" s="934"/>
      <c r="DKA21" s="934"/>
      <c r="DKB21" s="934"/>
      <c r="DKC21" s="934"/>
      <c r="DKD21" s="934"/>
      <c r="DKE21" s="934"/>
      <c r="DKF21" s="934"/>
      <c r="DKG21" s="934"/>
      <c r="DKH21" s="934"/>
      <c r="DKI21" s="934"/>
      <c r="DKJ21" s="934"/>
      <c r="DKK21" s="934"/>
      <c r="DKL21" s="934"/>
      <c r="DKM21" s="934"/>
      <c r="DKN21" s="934"/>
      <c r="DKO21" s="934"/>
      <c r="DKP21" s="934"/>
      <c r="DKQ21" s="934"/>
      <c r="DKR21" s="934"/>
      <c r="DKS21" s="934"/>
      <c r="DKT21" s="934"/>
      <c r="DKU21" s="934"/>
      <c r="DKV21" s="934"/>
      <c r="DKW21" s="934"/>
      <c r="DKX21" s="934"/>
      <c r="DKY21" s="934"/>
      <c r="DKZ21" s="934"/>
      <c r="DLA21" s="934"/>
      <c r="DLB21" s="934"/>
      <c r="DLC21" s="934"/>
      <c r="DLD21" s="934"/>
      <c r="DLE21" s="934"/>
      <c r="DLF21" s="934"/>
      <c r="DLG21" s="934"/>
      <c r="DLH21" s="934"/>
      <c r="DLI21" s="934"/>
      <c r="DLJ21" s="934"/>
      <c r="DLK21" s="934"/>
      <c r="DLL21" s="934"/>
      <c r="DLM21" s="934"/>
      <c r="DLN21" s="934"/>
      <c r="DLO21" s="934"/>
      <c r="DLP21" s="934"/>
      <c r="DLQ21" s="934"/>
      <c r="DLR21" s="934"/>
      <c r="DLS21" s="934"/>
      <c r="DLT21" s="934"/>
      <c r="DLU21" s="934"/>
      <c r="DLV21" s="934"/>
      <c r="DLW21" s="934"/>
      <c r="DLX21" s="934"/>
      <c r="DLY21" s="934"/>
      <c r="DLZ21" s="934"/>
      <c r="DMA21" s="934"/>
      <c r="DMB21" s="934"/>
      <c r="DMC21" s="934"/>
      <c r="DMD21" s="934"/>
      <c r="DME21" s="934"/>
      <c r="DMF21" s="934"/>
      <c r="DMG21" s="934"/>
      <c r="DMH21" s="934"/>
      <c r="DMI21" s="934"/>
      <c r="DMJ21" s="934"/>
      <c r="DMK21" s="934"/>
      <c r="DML21" s="934"/>
      <c r="DMM21" s="934"/>
      <c r="DMN21" s="934"/>
      <c r="DMO21" s="934"/>
      <c r="DMP21" s="934"/>
      <c r="DMQ21" s="934"/>
      <c r="DMR21" s="934"/>
      <c r="DMS21" s="934"/>
      <c r="DMT21" s="934"/>
      <c r="DMU21" s="934"/>
      <c r="DMV21" s="934"/>
      <c r="DMW21" s="934"/>
      <c r="DMX21" s="934"/>
      <c r="DMY21" s="934"/>
      <c r="DMZ21" s="934"/>
      <c r="DNA21" s="934"/>
      <c r="DNB21" s="934"/>
      <c r="DNC21" s="934"/>
      <c r="DND21" s="934"/>
      <c r="DNE21" s="934"/>
      <c r="DNF21" s="934"/>
      <c r="DNG21" s="934"/>
      <c r="DNH21" s="934"/>
      <c r="DNI21" s="934"/>
      <c r="DNJ21" s="934"/>
      <c r="DNK21" s="934"/>
      <c r="DNL21" s="934"/>
      <c r="DNM21" s="934"/>
      <c r="DNN21" s="934"/>
      <c r="DNO21" s="934"/>
      <c r="DNP21" s="934"/>
      <c r="DNQ21" s="934"/>
      <c r="DNR21" s="934"/>
      <c r="DNS21" s="934"/>
      <c r="DNT21" s="934"/>
      <c r="DNU21" s="934"/>
      <c r="DNV21" s="934"/>
      <c r="DNW21" s="934"/>
      <c r="DNX21" s="934"/>
      <c r="DNY21" s="934"/>
      <c r="DNZ21" s="934"/>
      <c r="DOA21" s="934"/>
      <c r="DOB21" s="934"/>
      <c r="DOC21" s="934"/>
      <c r="DOD21" s="934"/>
      <c r="DOE21" s="934"/>
      <c r="DOF21" s="934"/>
      <c r="DOG21" s="934"/>
      <c r="DOH21" s="934"/>
      <c r="DOI21" s="934"/>
      <c r="DOJ21" s="934"/>
      <c r="DOK21" s="934"/>
      <c r="DOL21" s="934"/>
      <c r="DOM21" s="934"/>
      <c r="DON21" s="934"/>
      <c r="DOO21" s="934"/>
      <c r="DOP21" s="934"/>
      <c r="DOQ21" s="934"/>
      <c r="DOR21" s="934"/>
      <c r="DOS21" s="934"/>
      <c r="DOT21" s="934"/>
      <c r="DOU21" s="934"/>
      <c r="DOV21" s="934"/>
      <c r="DOW21" s="934"/>
      <c r="DOX21" s="934"/>
      <c r="DOY21" s="934"/>
      <c r="DOZ21" s="934"/>
      <c r="DPA21" s="934"/>
      <c r="DPB21" s="934"/>
      <c r="DPC21" s="934"/>
      <c r="DPD21" s="934"/>
      <c r="DPE21" s="934"/>
      <c r="DPF21" s="934"/>
      <c r="DPG21" s="934"/>
      <c r="DPH21" s="934"/>
      <c r="DPI21" s="934"/>
      <c r="DPJ21" s="934"/>
      <c r="DPK21" s="934"/>
      <c r="DPL21" s="934"/>
      <c r="DPM21" s="934"/>
      <c r="DPN21" s="934"/>
      <c r="DPO21" s="934"/>
      <c r="DPP21" s="934"/>
      <c r="DPQ21" s="934"/>
      <c r="DPR21" s="934"/>
      <c r="DPS21" s="934"/>
      <c r="DPT21" s="934"/>
      <c r="DPU21" s="934"/>
      <c r="DPV21" s="934"/>
      <c r="DPW21" s="934"/>
      <c r="DPX21" s="934"/>
      <c r="DPY21" s="934"/>
      <c r="DPZ21" s="934"/>
      <c r="DQA21" s="934"/>
      <c r="DQB21" s="934"/>
      <c r="DQC21" s="934"/>
      <c r="DQD21" s="934"/>
      <c r="DQE21" s="934"/>
      <c r="DQF21" s="934"/>
      <c r="DQG21" s="934"/>
      <c r="DQH21" s="934"/>
      <c r="DQI21" s="934"/>
      <c r="DQJ21" s="934"/>
      <c r="DQK21" s="934"/>
      <c r="DQL21" s="934"/>
      <c r="DQM21" s="934"/>
      <c r="DQN21" s="934"/>
      <c r="DQO21" s="934"/>
      <c r="DQP21" s="934"/>
      <c r="DQQ21" s="934"/>
      <c r="DQR21" s="934"/>
      <c r="DQS21" s="934"/>
      <c r="DQT21" s="934"/>
      <c r="DQU21" s="934"/>
      <c r="DQV21" s="934"/>
      <c r="DQW21" s="934"/>
      <c r="DQX21" s="934"/>
      <c r="DQY21" s="934"/>
      <c r="DQZ21" s="934"/>
      <c r="DRA21" s="934"/>
      <c r="DRB21" s="934"/>
      <c r="DRC21" s="934"/>
      <c r="DRD21" s="934"/>
      <c r="DRE21" s="934"/>
      <c r="DRF21" s="934"/>
      <c r="DRG21" s="934"/>
      <c r="DRH21" s="934"/>
      <c r="DRI21" s="934"/>
      <c r="DRJ21" s="934"/>
      <c r="DRK21" s="934"/>
      <c r="DRL21" s="934"/>
      <c r="DRM21" s="934"/>
      <c r="DRN21" s="934"/>
      <c r="DRO21" s="934"/>
      <c r="DRP21" s="934"/>
      <c r="DRQ21" s="934"/>
      <c r="DRR21" s="934"/>
      <c r="DRS21" s="934"/>
      <c r="DRT21" s="934"/>
      <c r="DRU21" s="934"/>
      <c r="DRV21" s="934"/>
      <c r="DRW21" s="934"/>
      <c r="DRX21" s="934"/>
      <c r="DRY21" s="934"/>
      <c r="DRZ21" s="934"/>
      <c r="DSA21" s="934"/>
      <c r="DSB21" s="934"/>
      <c r="DSC21" s="934"/>
      <c r="DSD21" s="934"/>
      <c r="DSE21" s="934"/>
      <c r="DSF21" s="934"/>
      <c r="DSG21" s="934"/>
      <c r="DSH21" s="934"/>
      <c r="DSI21" s="934"/>
      <c r="DSJ21" s="934"/>
      <c r="DSK21" s="934"/>
      <c r="DSL21" s="934"/>
      <c r="DSM21" s="934"/>
      <c r="DSN21" s="934"/>
      <c r="DSO21" s="934"/>
      <c r="DSP21" s="934"/>
      <c r="DSQ21" s="934"/>
      <c r="DSR21" s="934"/>
      <c r="DSS21" s="934"/>
      <c r="DST21" s="934"/>
      <c r="DSU21" s="934"/>
      <c r="DSV21" s="934"/>
      <c r="DSW21" s="934"/>
      <c r="DSX21" s="934"/>
      <c r="DSY21" s="934"/>
      <c r="DSZ21" s="934"/>
      <c r="DTA21" s="934"/>
      <c r="DTB21" s="934"/>
      <c r="DTC21" s="934"/>
      <c r="DTD21" s="934"/>
      <c r="DTE21" s="934"/>
      <c r="DTF21" s="934"/>
      <c r="DTG21" s="934"/>
      <c r="DTH21" s="934"/>
      <c r="DTI21" s="934"/>
      <c r="DTJ21" s="934"/>
      <c r="DTK21" s="934"/>
      <c r="DTL21" s="934"/>
      <c r="DTM21" s="934"/>
      <c r="DTN21" s="934"/>
      <c r="DTO21" s="934"/>
      <c r="DTP21" s="934"/>
      <c r="DTQ21" s="934"/>
      <c r="DTR21" s="934"/>
      <c r="DTS21" s="934"/>
      <c r="DTT21" s="934"/>
      <c r="DTU21" s="934"/>
      <c r="DTV21" s="934"/>
      <c r="DTW21" s="934"/>
      <c r="DTX21" s="934"/>
      <c r="DTY21" s="934"/>
      <c r="DTZ21" s="934"/>
      <c r="DUA21" s="934"/>
      <c r="DUB21" s="934"/>
      <c r="DUC21" s="934"/>
      <c r="DUD21" s="934"/>
      <c r="DUE21" s="934"/>
      <c r="DUF21" s="934"/>
      <c r="DUG21" s="934"/>
      <c r="DUH21" s="934"/>
      <c r="DUI21" s="934"/>
      <c r="DUJ21" s="934"/>
      <c r="DUK21" s="934"/>
      <c r="DUL21" s="934"/>
      <c r="DUM21" s="934"/>
      <c r="DUN21" s="934"/>
      <c r="DUO21" s="934"/>
      <c r="DUP21" s="934"/>
      <c r="DUQ21" s="934"/>
      <c r="DUR21" s="934"/>
      <c r="DUS21" s="934"/>
      <c r="DUT21" s="934"/>
      <c r="DUU21" s="934"/>
      <c r="DUV21" s="934"/>
      <c r="DUW21" s="934"/>
      <c r="DUX21" s="934"/>
      <c r="DUY21" s="934"/>
      <c r="DUZ21" s="934"/>
      <c r="DVA21" s="934"/>
      <c r="DVB21" s="934"/>
      <c r="DVC21" s="934"/>
      <c r="DVD21" s="934"/>
      <c r="DVE21" s="934"/>
      <c r="DVF21" s="934"/>
      <c r="DVG21" s="934"/>
      <c r="DVH21" s="934"/>
      <c r="DVI21" s="934"/>
      <c r="DVJ21" s="934"/>
      <c r="DVK21" s="934"/>
      <c r="DVL21" s="934"/>
      <c r="DVM21" s="934"/>
      <c r="DVN21" s="934"/>
      <c r="DVO21" s="934"/>
      <c r="DVP21" s="934"/>
      <c r="DVQ21" s="934"/>
      <c r="DVR21" s="934"/>
      <c r="DVS21" s="934"/>
      <c r="DVT21" s="934"/>
      <c r="DVU21" s="934"/>
      <c r="DVV21" s="934"/>
      <c r="DVW21" s="934"/>
      <c r="DVX21" s="934"/>
      <c r="DVY21" s="934"/>
      <c r="DVZ21" s="934"/>
      <c r="DWA21" s="934"/>
      <c r="DWB21" s="934"/>
      <c r="DWC21" s="934"/>
      <c r="DWD21" s="934"/>
      <c r="DWE21" s="934"/>
      <c r="DWF21" s="934"/>
      <c r="DWG21" s="934"/>
      <c r="DWH21" s="934"/>
      <c r="DWI21" s="934"/>
      <c r="DWJ21" s="934"/>
      <c r="DWK21" s="934"/>
      <c r="DWL21" s="934"/>
      <c r="DWM21" s="934"/>
      <c r="DWN21" s="934"/>
      <c r="DWO21" s="934"/>
      <c r="DWP21" s="934"/>
      <c r="DWQ21" s="934"/>
      <c r="DWR21" s="934"/>
      <c r="DWS21" s="934"/>
      <c r="DWT21" s="934"/>
      <c r="DWU21" s="934"/>
      <c r="DWV21" s="934"/>
      <c r="DWW21" s="934"/>
      <c r="DWX21" s="934"/>
      <c r="DWY21" s="934"/>
      <c r="DWZ21" s="934"/>
      <c r="DXA21" s="934"/>
      <c r="DXB21" s="934"/>
      <c r="DXC21" s="934"/>
      <c r="DXD21" s="934"/>
      <c r="DXE21" s="934"/>
      <c r="DXF21" s="934"/>
      <c r="DXG21" s="934"/>
      <c r="DXH21" s="934"/>
      <c r="DXI21" s="934"/>
      <c r="DXJ21" s="934"/>
      <c r="DXK21" s="934"/>
      <c r="DXL21" s="934"/>
      <c r="DXM21" s="934"/>
      <c r="DXN21" s="934"/>
      <c r="DXO21" s="934"/>
      <c r="DXP21" s="934"/>
      <c r="DXQ21" s="934"/>
      <c r="DXR21" s="934"/>
      <c r="DXS21" s="934"/>
      <c r="DXT21" s="934"/>
      <c r="DXU21" s="934"/>
      <c r="DXV21" s="934"/>
      <c r="DXW21" s="934"/>
      <c r="DXX21" s="934"/>
      <c r="DXY21" s="934"/>
      <c r="DXZ21" s="934"/>
      <c r="DYA21" s="934"/>
      <c r="DYB21" s="934"/>
      <c r="DYC21" s="934"/>
      <c r="DYD21" s="934"/>
      <c r="DYE21" s="934"/>
      <c r="DYF21" s="934"/>
      <c r="DYG21" s="934"/>
      <c r="DYH21" s="934"/>
      <c r="DYI21" s="934"/>
      <c r="DYJ21" s="934"/>
      <c r="DYK21" s="934"/>
      <c r="DYL21" s="934"/>
      <c r="DYM21" s="934"/>
      <c r="DYN21" s="934"/>
      <c r="DYO21" s="934"/>
      <c r="DYP21" s="934"/>
      <c r="DYQ21" s="934"/>
      <c r="DYR21" s="934"/>
      <c r="DYS21" s="934"/>
      <c r="DYT21" s="934"/>
      <c r="DYU21" s="934"/>
      <c r="DYV21" s="934"/>
      <c r="DYW21" s="934"/>
      <c r="DYX21" s="934"/>
      <c r="DYY21" s="934"/>
      <c r="DYZ21" s="934"/>
      <c r="DZA21" s="934"/>
      <c r="DZB21" s="934"/>
      <c r="DZC21" s="934"/>
      <c r="DZD21" s="934"/>
      <c r="DZE21" s="934"/>
      <c r="DZF21" s="934"/>
      <c r="DZG21" s="934"/>
      <c r="DZH21" s="934"/>
      <c r="DZI21" s="934"/>
      <c r="DZJ21" s="934"/>
      <c r="DZK21" s="934"/>
      <c r="DZL21" s="934"/>
      <c r="DZM21" s="934"/>
      <c r="DZN21" s="934"/>
      <c r="DZO21" s="934"/>
      <c r="DZP21" s="934"/>
      <c r="DZQ21" s="934"/>
      <c r="DZR21" s="934"/>
      <c r="DZS21" s="934"/>
      <c r="DZT21" s="934"/>
      <c r="DZU21" s="934"/>
      <c r="DZV21" s="934"/>
      <c r="DZW21" s="934"/>
      <c r="DZX21" s="934"/>
      <c r="DZY21" s="934"/>
      <c r="DZZ21" s="934"/>
      <c r="EAA21" s="934"/>
      <c r="EAB21" s="934"/>
      <c r="EAC21" s="934"/>
      <c r="EAD21" s="934"/>
      <c r="EAE21" s="934"/>
      <c r="EAF21" s="934"/>
      <c r="EAG21" s="934"/>
      <c r="EAH21" s="934"/>
      <c r="EAI21" s="934"/>
      <c r="EAJ21" s="934"/>
      <c r="EAK21" s="934"/>
      <c r="EAL21" s="934"/>
      <c r="EAM21" s="934"/>
      <c r="EAN21" s="934"/>
      <c r="EAO21" s="934"/>
      <c r="EAP21" s="934"/>
      <c r="EAQ21" s="934"/>
      <c r="EAR21" s="934"/>
      <c r="EAS21" s="934"/>
      <c r="EAT21" s="934"/>
      <c r="EAU21" s="934"/>
      <c r="EAV21" s="934"/>
      <c r="EAW21" s="934"/>
      <c r="EAX21" s="934"/>
      <c r="EAY21" s="934"/>
      <c r="EAZ21" s="934"/>
      <c r="EBA21" s="934"/>
      <c r="EBB21" s="934"/>
      <c r="EBC21" s="934"/>
      <c r="EBD21" s="934"/>
      <c r="EBE21" s="934"/>
      <c r="EBF21" s="934"/>
      <c r="EBG21" s="934"/>
      <c r="EBH21" s="934"/>
      <c r="EBI21" s="934"/>
      <c r="EBJ21" s="934"/>
      <c r="EBK21" s="934"/>
      <c r="EBL21" s="934"/>
      <c r="EBM21" s="934"/>
      <c r="EBN21" s="934"/>
      <c r="EBO21" s="934"/>
      <c r="EBP21" s="934"/>
      <c r="EBQ21" s="934"/>
      <c r="EBR21" s="934"/>
      <c r="EBS21" s="934"/>
      <c r="EBT21" s="934"/>
      <c r="EBU21" s="934"/>
      <c r="EBV21" s="934"/>
      <c r="EBW21" s="934"/>
      <c r="EBX21" s="934"/>
      <c r="EBY21" s="934"/>
      <c r="EBZ21" s="934"/>
      <c r="ECA21" s="934"/>
      <c r="ECB21" s="934"/>
      <c r="ECC21" s="934"/>
      <c r="ECD21" s="934"/>
      <c r="ECE21" s="934"/>
      <c r="ECF21" s="934"/>
      <c r="ECG21" s="934"/>
      <c r="ECH21" s="934"/>
      <c r="ECI21" s="934"/>
      <c r="ECJ21" s="934"/>
      <c r="ECK21" s="934"/>
      <c r="ECL21" s="934"/>
      <c r="ECM21" s="934"/>
      <c r="ECN21" s="934"/>
      <c r="ECO21" s="934"/>
      <c r="ECP21" s="934"/>
      <c r="ECQ21" s="934"/>
      <c r="ECR21" s="934"/>
      <c r="ECS21" s="934"/>
      <c r="ECT21" s="934"/>
      <c r="ECU21" s="934"/>
      <c r="ECV21" s="934"/>
      <c r="ECW21" s="934"/>
      <c r="ECX21" s="934"/>
      <c r="ECY21" s="934"/>
      <c r="ECZ21" s="934"/>
      <c r="EDA21" s="934"/>
      <c r="EDB21" s="934"/>
      <c r="EDC21" s="934"/>
      <c r="EDD21" s="934"/>
      <c r="EDE21" s="934"/>
      <c r="EDF21" s="934"/>
      <c r="EDG21" s="934"/>
      <c r="EDH21" s="934"/>
      <c r="EDI21" s="934"/>
      <c r="EDJ21" s="934"/>
      <c r="EDK21" s="934"/>
      <c r="EDL21" s="934"/>
      <c r="EDM21" s="934"/>
      <c r="EDN21" s="934"/>
      <c r="EDO21" s="934"/>
      <c r="EDP21" s="934"/>
      <c r="EDQ21" s="934"/>
      <c r="EDR21" s="934"/>
      <c r="EDS21" s="934"/>
      <c r="EDT21" s="934"/>
      <c r="EDU21" s="934"/>
      <c r="EDV21" s="934"/>
      <c r="EDW21" s="934"/>
      <c r="EDX21" s="934"/>
      <c r="EDY21" s="934"/>
      <c r="EDZ21" s="934"/>
      <c r="EEA21" s="934"/>
      <c r="EEB21" s="934"/>
      <c r="EEC21" s="934"/>
      <c r="EED21" s="934"/>
      <c r="EEE21" s="934"/>
      <c r="EEF21" s="934"/>
      <c r="EEG21" s="934"/>
      <c r="EEH21" s="934"/>
      <c r="EEI21" s="934"/>
      <c r="EEJ21" s="934"/>
      <c r="EEK21" s="934"/>
      <c r="EEL21" s="934"/>
      <c r="EEM21" s="934"/>
      <c r="EEN21" s="934"/>
      <c r="EEO21" s="934"/>
      <c r="EEP21" s="934"/>
      <c r="EEQ21" s="934"/>
      <c r="EER21" s="934"/>
      <c r="EES21" s="934"/>
      <c r="EET21" s="934"/>
      <c r="EEU21" s="934"/>
      <c r="EEV21" s="934"/>
      <c r="EEW21" s="934"/>
      <c r="EEX21" s="934"/>
      <c r="EEY21" s="934"/>
      <c r="EEZ21" s="934"/>
      <c r="EFA21" s="934"/>
      <c r="EFB21" s="934"/>
      <c r="EFC21" s="934"/>
      <c r="EFD21" s="934"/>
      <c r="EFE21" s="934"/>
      <c r="EFF21" s="934"/>
      <c r="EFG21" s="934"/>
      <c r="EFH21" s="934"/>
      <c r="EFI21" s="934"/>
      <c r="EFJ21" s="934"/>
      <c r="EFK21" s="934"/>
      <c r="EFL21" s="934"/>
      <c r="EFM21" s="934"/>
      <c r="EFN21" s="934"/>
      <c r="EFO21" s="934"/>
      <c r="EFP21" s="934"/>
      <c r="EFQ21" s="934"/>
      <c r="EFR21" s="934"/>
      <c r="EFS21" s="934"/>
      <c r="EFT21" s="934"/>
      <c r="EFU21" s="934"/>
      <c r="EFV21" s="934"/>
      <c r="EFW21" s="934"/>
      <c r="EFX21" s="934"/>
      <c r="EFY21" s="934"/>
      <c r="EFZ21" s="934"/>
      <c r="EGA21" s="934"/>
      <c r="EGB21" s="934"/>
      <c r="EGC21" s="934"/>
      <c r="EGD21" s="934"/>
      <c r="EGE21" s="934"/>
      <c r="EGF21" s="934"/>
      <c r="EGG21" s="934"/>
      <c r="EGH21" s="934"/>
      <c r="EGI21" s="934"/>
      <c r="EGJ21" s="934"/>
      <c r="EGK21" s="934"/>
      <c r="EGL21" s="934"/>
      <c r="EGM21" s="934"/>
      <c r="EGN21" s="934"/>
      <c r="EGO21" s="934"/>
      <c r="EGP21" s="934"/>
      <c r="EGQ21" s="934"/>
      <c r="EGR21" s="934"/>
      <c r="EGS21" s="934"/>
      <c r="EGT21" s="934"/>
      <c r="EGU21" s="934"/>
      <c r="EGV21" s="934"/>
      <c r="EGW21" s="934"/>
      <c r="EGX21" s="934"/>
      <c r="EGY21" s="934"/>
      <c r="EGZ21" s="934"/>
      <c r="EHA21" s="934"/>
      <c r="EHB21" s="934"/>
      <c r="EHC21" s="934"/>
      <c r="EHD21" s="934"/>
      <c r="EHE21" s="934"/>
      <c r="EHF21" s="934"/>
      <c r="EHG21" s="934"/>
      <c r="EHH21" s="934"/>
      <c r="EHI21" s="934"/>
      <c r="EHJ21" s="934"/>
      <c r="EHK21" s="934"/>
      <c r="EHL21" s="934"/>
      <c r="EHM21" s="934"/>
      <c r="EHN21" s="934"/>
      <c r="EHO21" s="934"/>
      <c r="EHP21" s="934"/>
      <c r="EHQ21" s="934"/>
      <c r="EHR21" s="934"/>
      <c r="EHS21" s="934"/>
      <c r="EHT21" s="934"/>
      <c r="EHU21" s="934"/>
      <c r="EHV21" s="934"/>
      <c r="EHW21" s="934"/>
      <c r="EHX21" s="934"/>
      <c r="EHY21" s="934"/>
      <c r="EHZ21" s="934"/>
      <c r="EIA21" s="934"/>
      <c r="EIB21" s="934"/>
      <c r="EIC21" s="934"/>
      <c r="EID21" s="934"/>
      <c r="EIE21" s="934"/>
      <c r="EIF21" s="934"/>
      <c r="EIG21" s="934"/>
      <c r="EIH21" s="934"/>
      <c r="EII21" s="934"/>
      <c r="EIJ21" s="934"/>
      <c r="EIK21" s="934"/>
      <c r="EIL21" s="934"/>
      <c r="EIM21" s="934"/>
      <c r="EIN21" s="934"/>
      <c r="EIO21" s="934"/>
      <c r="EIP21" s="934"/>
      <c r="EIQ21" s="934"/>
      <c r="EIR21" s="934"/>
      <c r="EIS21" s="934"/>
      <c r="EIT21" s="934"/>
      <c r="EIU21" s="934"/>
      <c r="EIV21" s="934"/>
      <c r="EIW21" s="934"/>
      <c r="EIX21" s="934"/>
      <c r="EIY21" s="934"/>
      <c r="EIZ21" s="934"/>
      <c r="EJA21" s="934"/>
      <c r="EJB21" s="934"/>
      <c r="EJC21" s="934"/>
      <c r="EJD21" s="934"/>
      <c r="EJE21" s="934"/>
      <c r="EJF21" s="934"/>
      <c r="EJG21" s="934"/>
      <c r="EJH21" s="934"/>
      <c r="EJI21" s="934"/>
      <c r="EJJ21" s="934"/>
      <c r="EJK21" s="934"/>
      <c r="EJL21" s="934"/>
      <c r="EJM21" s="934"/>
      <c r="EJN21" s="934"/>
      <c r="EJO21" s="934"/>
      <c r="EJP21" s="934"/>
      <c r="EJQ21" s="934"/>
      <c r="EJR21" s="934"/>
      <c r="EJS21" s="934"/>
      <c r="EJT21" s="934"/>
      <c r="EJU21" s="934"/>
      <c r="EJV21" s="934"/>
      <c r="EJW21" s="934"/>
      <c r="EJX21" s="934"/>
      <c r="EJY21" s="934"/>
      <c r="EJZ21" s="934"/>
      <c r="EKA21" s="934"/>
      <c r="EKB21" s="934"/>
      <c r="EKC21" s="934"/>
      <c r="EKD21" s="934"/>
      <c r="EKE21" s="934"/>
      <c r="EKF21" s="934"/>
      <c r="EKG21" s="934"/>
      <c r="EKH21" s="934"/>
      <c r="EKI21" s="934"/>
      <c r="EKJ21" s="934"/>
      <c r="EKK21" s="934"/>
      <c r="EKL21" s="934"/>
      <c r="EKM21" s="934"/>
      <c r="EKN21" s="934"/>
      <c r="EKO21" s="934"/>
      <c r="EKP21" s="934"/>
      <c r="EKQ21" s="934"/>
      <c r="EKR21" s="934"/>
      <c r="EKS21" s="934"/>
      <c r="EKT21" s="934"/>
      <c r="EKU21" s="934"/>
      <c r="EKV21" s="934"/>
      <c r="EKW21" s="934"/>
      <c r="EKX21" s="934"/>
      <c r="EKY21" s="934"/>
      <c r="EKZ21" s="934"/>
      <c r="ELA21" s="934"/>
      <c r="ELB21" s="934"/>
      <c r="ELC21" s="934"/>
      <c r="ELD21" s="934"/>
      <c r="ELE21" s="934"/>
      <c r="ELF21" s="934"/>
      <c r="ELG21" s="934"/>
      <c r="ELH21" s="934"/>
      <c r="ELI21" s="934"/>
      <c r="ELJ21" s="934"/>
      <c r="ELK21" s="934"/>
      <c r="ELL21" s="934"/>
      <c r="ELM21" s="934"/>
      <c r="ELN21" s="934"/>
      <c r="ELO21" s="934"/>
      <c r="ELP21" s="934"/>
      <c r="ELQ21" s="934"/>
      <c r="ELR21" s="934"/>
      <c r="ELS21" s="934"/>
      <c r="ELT21" s="934"/>
      <c r="ELU21" s="934"/>
      <c r="ELV21" s="934"/>
      <c r="ELW21" s="934"/>
      <c r="ELX21" s="934"/>
      <c r="ELY21" s="934"/>
      <c r="ELZ21" s="934"/>
      <c r="EMA21" s="934"/>
      <c r="EMB21" s="934"/>
      <c r="EMC21" s="934"/>
      <c r="EMD21" s="934"/>
      <c r="EME21" s="934"/>
      <c r="EMF21" s="934"/>
      <c r="EMG21" s="934"/>
      <c r="EMH21" s="934"/>
      <c r="EMI21" s="934"/>
      <c r="EMJ21" s="934"/>
      <c r="EMK21" s="934"/>
      <c r="EML21" s="934"/>
      <c r="EMM21" s="934"/>
      <c r="EMN21" s="934"/>
      <c r="EMO21" s="934"/>
      <c r="EMP21" s="934"/>
      <c r="EMQ21" s="934"/>
      <c r="EMR21" s="934"/>
      <c r="EMS21" s="934"/>
      <c r="EMT21" s="934"/>
      <c r="EMU21" s="934"/>
      <c r="EMV21" s="934"/>
      <c r="EMW21" s="934"/>
      <c r="EMX21" s="934"/>
      <c r="EMY21" s="934"/>
      <c r="EMZ21" s="934"/>
      <c r="ENA21" s="934"/>
      <c r="ENB21" s="934"/>
      <c r="ENC21" s="934"/>
      <c r="END21" s="934"/>
      <c r="ENE21" s="934"/>
      <c r="ENF21" s="934"/>
      <c r="ENG21" s="934"/>
      <c r="ENH21" s="934"/>
      <c r="ENI21" s="934"/>
      <c r="ENJ21" s="934"/>
      <c r="ENK21" s="934"/>
      <c r="ENL21" s="934"/>
      <c r="ENM21" s="934"/>
      <c r="ENN21" s="934"/>
      <c r="ENO21" s="934"/>
      <c r="ENP21" s="934"/>
      <c r="ENQ21" s="934"/>
      <c r="ENR21" s="934"/>
      <c r="ENS21" s="934"/>
      <c r="ENT21" s="934"/>
      <c r="ENU21" s="934"/>
      <c r="ENV21" s="934"/>
      <c r="ENW21" s="934"/>
      <c r="ENX21" s="934"/>
      <c r="ENY21" s="934"/>
      <c r="ENZ21" s="934"/>
      <c r="EOA21" s="934"/>
      <c r="EOB21" s="934"/>
      <c r="EOC21" s="934"/>
      <c r="EOD21" s="934"/>
      <c r="EOE21" s="934"/>
      <c r="EOF21" s="934"/>
      <c r="EOG21" s="934"/>
      <c r="EOH21" s="934"/>
      <c r="EOI21" s="934"/>
      <c r="EOJ21" s="934"/>
      <c r="EOK21" s="934"/>
      <c r="EOL21" s="934"/>
      <c r="EOM21" s="934"/>
      <c r="EON21" s="934"/>
      <c r="EOO21" s="934"/>
      <c r="EOP21" s="934"/>
      <c r="EOQ21" s="934"/>
      <c r="EOR21" s="934"/>
      <c r="EOS21" s="934"/>
      <c r="EOT21" s="934"/>
      <c r="EOU21" s="934"/>
      <c r="EOV21" s="934"/>
      <c r="EOW21" s="934"/>
      <c r="EOX21" s="934"/>
      <c r="EOY21" s="934"/>
      <c r="EOZ21" s="934"/>
      <c r="EPA21" s="934"/>
      <c r="EPB21" s="934"/>
      <c r="EPC21" s="934"/>
      <c r="EPD21" s="934"/>
      <c r="EPE21" s="934"/>
      <c r="EPF21" s="934"/>
      <c r="EPG21" s="934"/>
      <c r="EPH21" s="934"/>
      <c r="EPI21" s="934"/>
      <c r="EPJ21" s="934"/>
      <c r="EPK21" s="934"/>
      <c r="EPL21" s="934"/>
      <c r="EPM21" s="934"/>
      <c r="EPN21" s="934"/>
      <c r="EPO21" s="934"/>
      <c r="EPP21" s="934"/>
      <c r="EPQ21" s="934"/>
      <c r="EPR21" s="934"/>
      <c r="EPS21" s="934"/>
      <c r="EPT21" s="934"/>
      <c r="EPU21" s="934"/>
      <c r="EPV21" s="934"/>
      <c r="EPW21" s="934"/>
      <c r="EPX21" s="934"/>
      <c r="EPY21" s="934"/>
      <c r="EPZ21" s="934"/>
      <c r="EQA21" s="934"/>
      <c r="EQB21" s="934"/>
      <c r="EQC21" s="934"/>
      <c r="EQD21" s="934"/>
      <c r="EQE21" s="934"/>
      <c r="EQF21" s="934"/>
      <c r="EQG21" s="934"/>
      <c r="EQH21" s="934"/>
      <c r="EQI21" s="934"/>
      <c r="EQJ21" s="934"/>
      <c r="EQK21" s="934"/>
      <c r="EQL21" s="934"/>
      <c r="EQM21" s="934"/>
      <c r="EQN21" s="934"/>
      <c r="EQO21" s="934"/>
      <c r="EQP21" s="934"/>
      <c r="EQQ21" s="934"/>
      <c r="EQR21" s="934"/>
      <c r="EQS21" s="934"/>
      <c r="EQT21" s="934"/>
      <c r="EQU21" s="934"/>
      <c r="EQV21" s="934"/>
      <c r="EQW21" s="934"/>
      <c r="EQX21" s="934"/>
      <c r="EQY21" s="934"/>
      <c r="EQZ21" s="934"/>
      <c r="ERA21" s="934"/>
      <c r="ERB21" s="934"/>
      <c r="ERC21" s="934"/>
      <c r="ERD21" s="934"/>
      <c r="ERE21" s="934"/>
      <c r="ERF21" s="934"/>
      <c r="ERG21" s="934"/>
      <c r="ERH21" s="934"/>
      <c r="ERI21" s="934"/>
      <c r="ERJ21" s="934"/>
      <c r="ERK21" s="934"/>
      <c r="ERL21" s="934"/>
      <c r="ERM21" s="934"/>
      <c r="ERN21" s="934"/>
      <c r="ERO21" s="934"/>
      <c r="ERP21" s="934"/>
      <c r="ERQ21" s="934"/>
      <c r="ERR21" s="934"/>
      <c r="ERS21" s="934"/>
      <c r="ERT21" s="934"/>
      <c r="ERU21" s="934"/>
      <c r="ERV21" s="934"/>
      <c r="ERW21" s="934"/>
      <c r="ERX21" s="934"/>
      <c r="ERY21" s="934"/>
      <c r="ERZ21" s="934"/>
      <c r="ESA21" s="934"/>
      <c r="ESB21" s="934"/>
      <c r="ESC21" s="934"/>
      <c r="ESD21" s="934"/>
      <c r="ESE21" s="934"/>
      <c r="ESF21" s="934"/>
      <c r="ESG21" s="934"/>
      <c r="ESH21" s="934"/>
      <c r="ESI21" s="934"/>
      <c r="ESJ21" s="934"/>
      <c r="ESK21" s="934"/>
      <c r="ESL21" s="934"/>
      <c r="ESM21" s="934"/>
      <c r="ESN21" s="934"/>
      <c r="ESO21" s="934"/>
      <c r="ESP21" s="934"/>
      <c r="ESQ21" s="934"/>
      <c r="ESR21" s="934"/>
      <c r="ESS21" s="934"/>
      <c r="EST21" s="934"/>
      <c r="ESU21" s="934"/>
      <c r="ESV21" s="934"/>
      <c r="ESW21" s="934"/>
      <c r="ESX21" s="934"/>
      <c r="ESY21" s="934"/>
      <c r="ESZ21" s="934"/>
      <c r="ETA21" s="934"/>
      <c r="ETB21" s="934"/>
      <c r="ETC21" s="934"/>
      <c r="ETD21" s="934"/>
      <c r="ETE21" s="934"/>
      <c r="ETF21" s="934"/>
      <c r="ETG21" s="934"/>
      <c r="ETH21" s="934"/>
      <c r="ETI21" s="934"/>
      <c r="ETJ21" s="934"/>
      <c r="ETK21" s="934"/>
      <c r="ETL21" s="934"/>
      <c r="ETM21" s="934"/>
      <c r="ETN21" s="934"/>
      <c r="ETO21" s="934"/>
      <c r="ETP21" s="934"/>
      <c r="ETQ21" s="934"/>
      <c r="ETR21" s="934"/>
      <c r="ETS21" s="934"/>
      <c r="ETT21" s="934"/>
      <c r="ETU21" s="934"/>
      <c r="ETV21" s="934"/>
      <c r="ETW21" s="934"/>
      <c r="ETX21" s="934"/>
      <c r="ETY21" s="934"/>
      <c r="ETZ21" s="934"/>
      <c r="EUA21" s="934"/>
      <c r="EUB21" s="934"/>
      <c r="EUC21" s="934"/>
      <c r="EUD21" s="934"/>
      <c r="EUE21" s="934"/>
      <c r="EUF21" s="934"/>
      <c r="EUG21" s="934"/>
      <c r="EUH21" s="934"/>
      <c r="EUI21" s="934"/>
      <c r="EUJ21" s="934"/>
      <c r="EUK21" s="934"/>
      <c r="EUL21" s="934"/>
      <c r="EUM21" s="934"/>
      <c r="EUN21" s="934"/>
      <c r="EUO21" s="934"/>
      <c r="EUP21" s="934"/>
      <c r="EUQ21" s="934"/>
      <c r="EUR21" s="934"/>
      <c r="EUS21" s="934"/>
      <c r="EUT21" s="934"/>
      <c r="EUU21" s="934"/>
      <c r="EUV21" s="934"/>
      <c r="EUW21" s="934"/>
      <c r="EUX21" s="934"/>
      <c r="EUY21" s="934"/>
      <c r="EUZ21" s="934"/>
      <c r="EVA21" s="934"/>
      <c r="EVB21" s="934"/>
      <c r="EVC21" s="934"/>
      <c r="EVD21" s="934"/>
      <c r="EVE21" s="934"/>
      <c r="EVF21" s="934"/>
      <c r="EVG21" s="934"/>
      <c r="EVH21" s="934"/>
      <c r="EVI21" s="934"/>
      <c r="EVJ21" s="934"/>
      <c r="EVK21" s="934"/>
      <c r="EVL21" s="934"/>
      <c r="EVM21" s="934"/>
      <c r="EVN21" s="934"/>
      <c r="EVO21" s="934"/>
      <c r="EVP21" s="934"/>
      <c r="EVQ21" s="934"/>
      <c r="EVR21" s="934"/>
      <c r="EVS21" s="934"/>
      <c r="EVT21" s="934"/>
      <c r="EVU21" s="934"/>
      <c r="EVV21" s="934"/>
      <c r="EVW21" s="934"/>
      <c r="EVX21" s="934"/>
      <c r="EVY21" s="934"/>
      <c r="EVZ21" s="934"/>
      <c r="EWA21" s="934"/>
      <c r="EWB21" s="934"/>
      <c r="EWC21" s="934"/>
      <c r="EWD21" s="934"/>
      <c r="EWE21" s="934"/>
      <c r="EWF21" s="934"/>
      <c r="EWG21" s="934"/>
      <c r="EWH21" s="934"/>
      <c r="EWI21" s="934"/>
      <c r="EWJ21" s="934"/>
      <c r="EWK21" s="934"/>
      <c r="EWL21" s="934"/>
      <c r="EWM21" s="934"/>
      <c r="EWN21" s="934"/>
      <c r="EWO21" s="934"/>
      <c r="EWP21" s="934"/>
      <c r="EWQ21" s="934"/>
      <c r="EWR21" s="934"/>
      <c r="EWS21" s="934"/>
      <c r="EWT21" s="934"/>
      <c r="EWU21" s="934"/>
      <c r="EWV21" s="934"/>
      <c r="EWW21" s="934"/>
      <c r="EWX21" s="934"/>
      <c r="EWY21" s="934"/>
      <c r="EWZ21" s="934"/>
      <c r="EXA21" s="934"/>
      <c r="EXB21" s="934"/>
      <c r="EXC21" s="934"/>
      <c r="EXD21" s="934"/>
      <c r="EXE21" s="934"/>
      <c r="EXF21" s="934"/>
      <c r="EXG21" s="934"/>
      <c r="EXH21" s="934"/>
      <c r="EXI21" s="934"/>
      <c r="EXJ21" s="934"/>
      <c r="EXK21" s="934"/>
      <c r="EXL21" s="934"/>
      <c r="EXM21" s="934"/>
      <c r="EXN21" s="934"/>
      <c r="EXO21" s="934"/>
      <c r="EXP21" s="934"/>
      <c r="EXQ21" s="934"/>
      <c r="EXR21" s="934"/>
      <c r="EXS21" s="934"/>
      <c r="EXT21" s="934"/>
      <c r="EXU21" s="934"/>
      <c r="EXV21" s="934"/>
      <c r="EXW21" s="934"/>
      <c r="EXX21" s="934"/>
      <c r="EXY21" s="934"/>
      <c r="EXZ21" s="934"/>
      <c r="EYA21" s="934"/>
      <c r="EYB21" s="934"/>
      <c r="EYC21" s="934"/>
      <c r="EYD21" s="934"/>
      <c r="EYE21" s="934"/>
      <c r="EYF21" s="934"/>
      <c r="EYG21" s="934"/>
      <c r="EYH21" s="934"/>
      <c r="EYI21" s="934"/>
      <c r="EYJ21" s="934"/>
      <c r="EYK21" s="934"/>
      <c r="EYL21" s="934"/>
      <c r="EYM21" s="934"/>
      <c r="EYN21" s="934"/>
      <c r="EYO21" s="934"/>
      <c r="EYP21" s="934"/>
      <c r="EYQ21" s="934"/>
      <c r="EYR21" s="934"/>
      <c r="EYS21" s="934"/>
      <c r="EYT21" s="934"/>
      <c r="EYU21" s="934"/>
      <c r="EYV21" s="934"/>
      <c r="EYW21" s="934"/>
      <c r="EYX21" s="934"/>
      <c r="EYY21" s="934"/>
      <c r="EYZ21" s="934"/>
      <c r="EZA21" s="934"/>
      <c r="EZB21" s="934"/>
      <c r="EZC21" s="934"/>
      <c r="EZD21" s="934"/>
      <c r="EZE21" s="934"/>
      <c r="EZF21" s="934"/>
      <c r="EZG21" s="934"/>
      <c r="EZH21" s="934"/>
      <c r="EZI21" s="934"/>
      <c r="EZJ21" s="934"/>
      <c r="EZK21" s="934"/>
      <c r="EZL21" s="934"/>
      <c r="EZM21" s="934"/>
      <c r="EZN21" s="934"/>
      <c r="EZO21" s="934"/>
      <c r="EZP21" s="934"/>
      <c r="EZQ21" s="934"/>
      <c r="EZR21" s="934"/>
      <c r="EZS21" s="934"/>
      <c r="EZT21" s="934"/>
      <c r="EZU21" s="934"/>
      <c r="EZV21" s="934"/>
      <c r="EZW21" s="934"/>
      <c r="EZX21" s="934"/>
      <c r="EZY21" s="934"/>
      <c r="EZZ21" s="934"/>
      <c r="FAA21" s="934"/>
      <c r="FAB21" s="934"/>
      <c r="FAC21" s="934"/>
      <c r="FAD21" s="934"/>
      <c r="FAE21" s="934"/>
      <c r="FAF21" s="934"/>
      <c r="FAG21" s="934"/>
      <c r="FAH21" s="934"/>
      <c r="FAI21" s="934"/>
      <c r="FAJ21" s="934"/>
      <c r="FAK21" s="934"/>
      <c r="FAL21" s="934"/>
      <c r="FAM21" s="934"/>
      <c r="FAN21" s="934"/>
      <c r="FAO21" s="934"/>
      <c r="FAP21" s="934"/>
      <c r="FAQ21" s="934"/>
      <c r="FAR21" s="934"/>
      <c r="FAS21" s="934"/>
      <c r="FAT21" s="934"/>
      <c r="FAU21" s="934"/>
      <c r="FAV21" s="934"/>
      <c r="FAW21" s="934"/>
      <c r="FAX21" s="934"/>
      <c r="FAY21" s="934"/>
      <c r="FAZ21" s="934"/>
      <c r="FBA21" s="934"/>
      <c r="FBB21" s="934"/>
      <c r="FBC21" s="934"/>
      <c r="FBD21" s="934"/>
      <c r="FBE21" s="934"/>
      <c r="FBF21" s="934"/>
      <c r="FBG21" s="934"/>
      <c r="FBH21" s="934"/>
      <c r="FBI21" s="934"/>
      <c r="FBJ21" s="934"/>
      <c r="FBK21" s="934"/>
      <c r="FBL21" s="934"/>
      <c r="FBM21" s="934"/>
      <c r="FBN21" s="934"/>
      <c r="FBO21" s="934"/>
      <c r="FBP21" s="934"/>
      <c r="FBQ21" s="934"/>
      <c r="FBR21" s="934"/>
      <c r="FBS21" s="934"/>
      <c r="FBT21" s="934"/>
      <c r="FBU21" s="934"/>
      <c r="FBV21" s="934"/>
      <c r="FBW21" s="934"/>
      <c r="FBX21" s="934"/>
      <c r="FBY21" s="934"/>
      <c r="FBZ21" s="934"/>
      <c r="FCA21" s="934"/>
      <c r="FCB21" s="934"/>
      <c r="FCC21" s="934"/>
      <c r="FCD21" s="934"/>
      <c r="FCE21" s="934"/>
      <c r="FCF21" s="934"/>
      <c r="FCG21" s="934"/>
      <c r="FCH21" s="934"/>
      <c r="FCI21" s="934"/>
      <c r="FCJ21" s="934"/>
      <c r="FCK21" s="934"/>
      <c r="FCL21" s="934"/>
      <c r="FCM21" s="934"/>
      <c r="FCN21" s="934"/>
      <c r="FCO21" s="934"/>
      <c r="FCP21" s="934"/>
      <c r="FCQ21" s="934"/>
      <c r="FCR21" s="934"/>
      <c r="FCS21" s="934"/>
      <c r="FCT21" s="934"/>
      <c r="FCU21" s="934"/>
      <c r="FCV21" s="934"/>
      <c r="FCW21" s="934"/>
      <c r="FCX21" s="934"/>
      <c r="FCY21" s="934"/>
      <c r="FCZ21" s="934"/>
      <c r="FDA21" s="934"/>
      <c r="FDB21" s="934"/>
      <c r="FDC21" s="934"/>
      <c r="FDD21" s="934"/>
      <c r="FDE21" s="934"/>
      <c r="FDF21" s="934"/>
      <c r="FDG21" s="934"/>
      <c r="FDH21" s="934"/>
      <c r="FDI21" s="934"/>
      <c r="FDJ21" s="934"/>
      <c r="FDK21" s="934"/>
      <c r="FDL21" s="934"/>
      <c r="FDM21" s="934"/>
      <c r="FDN21" s="934"/>
      <c r="FDO21" s="934"/>
      <c r="FDP21" s="934"/>
      <c r="FDQ21" s="934"/>
      <c r="FDR21" s="934"/>
      <c r="FDS21" s="934"/>
      <c r="FDT21" s="934"/>
      <c r="FDU21" s="934"/>
      <c r="FDV21" s="934"/>
      <c r="FDW21" s="934"/>
      <c r="FDX21" s="934"/>
      <c r="FDY21" s="934"/>
      <c r="FDZ21" s="934"/>
      <c r="FEA21" s="934"/>
      <c r="FEB21" s="934"/>
      <c r="FEC21" s="934"/>
      <c r="FED21" s="934"/>
      <c r="FEE21" s="934"/>
      <c r="FEF21" s="934"/>
      <c r="FEG21" s="934"/>
      <c r="FEH21" s="934"/>
      <c r="FEI21" s="934"/>
      <c r="FEJ21" s="934"/>
      <c r="FEK21" s="934"/>
      <c r="FEL21" s="934"/>
      <c r="FEM21" s="934"/>
      <c r="FEN21" s="934"/>
      <c r="FEO21" s="934"/>
      <c r="FEP21" s="934"/>
      <c r="FEQ21" s="934"/>
      <c r="FER21" s="934"/>
      <c r="FES21" s="934"/>
      <c r="FET21" s="934"/>
      <c r="FEU21" s="934"/>
      <c r="FEV21" s="934"/>
      <c r="FEW21" s="934"/>
      <c r="FEX21" s="934"/>
      <c r="FEY21" s="934"/>
      <c r="FEZ21" s="934"/>
      <c r="FFA21" s="934"/>
      <c r="FFB21" s="934"/>
      <c r="FFC21" s="934"/>
      <c r="FFD21" s="934"/>
      <c r="FFE21" s="934"/>
      <c r="FFF21" s="934"/>
      <c r="FFG21" s="934"/>
      <c r="FFH21" s="934"/>
      <c r="FFI21" s="934"/>
      <c r="FFJ21" s="934"/>
      <c r="FFK21" s="934"/>
      <c r="FFL21" s="934"/>
      <c r="FFM21" s="934"/>
      <c r="FFN21" s="934"/>
      <c r="FFO21" s="934"/>
      <c r="FFP21" s="934"/>
      <c r="FFQ21" s="934"/>
      <c r="FFR21" s="934"/>
      <c r="FFS21" s="934"/>
      <c r="FFT21" s="934"/>
      <c r="FFU21" s="934"/>
      <c r="FFV21" s="934"/>
      <c r="FFW21" s="934"/>
      <c r="FFX21" s="934"/>
      <c r="FFY21" s="934"/>
      <c r="FFZ21" s="934"/>
      <c r="FGA21" s="934"/>
      <c r="FGB21" s="934"/>
      <c r="FGC21" s="934"/>
      <c r="FGD21" s="934"/>
      <c r="FGE21" s="934"/>
      <c r="FGF21" s="934"/>
      <c r="FGG21" s="934"/>
      <c r="FGH21" s="934"/>
      <c r="FGI21" s="934"/>
      <c r="FGJ21" s="934"/>
      <c r="FGK21" s="934"/>
      <c r="FGL21" s="934"/>
      <c r="FGM21" s="934"/>
      <c r="FGN21" s="934"/>
      <c r="FGO21" s="934"/>
      <c r="FGP21" s="934"/>
      <c r="FGQ21" s="934"/>
      <c r="FGR21" s="934"/>
      <c r="FGS21" s="934"/>
      <c r="FGT21" s="934"/>
      <c r="FGU21" s="934"/>
      <c r="FGV21" s="934"/>
      <c r="FGW21" s="934"/>
      <c r="FGX21" s="934"/>
      <c r="FGY21" s="934"/>
      <c r="FGZ21" s="934"/>
      <c r="FHA21" s="934"/>
      <c r="FHB21" s="934"/>
      <c r="FHC21" s="934"/>
      <c r="FHD21" s="934"/>
      <c r="FHE21" s="934"/>
      <c r="FHF21" s="934"/>
      <c r="FHG21" s="934"/>
      <c r="FHH21" s="934"/>
      <c r="FHI21" s="934"/>
      <c r="FHJ21" s="934"/>
      <c r="FHK21" s="934"/>
      <c r="FHL21" s="934"/>
      <c r="FHM21" s="934"/>
      <c r="FHN21" s="934"/>
      <c r="FHO21" s="934"/>
      <c r="FHP21" s="934"/>
      <c r="FHQ21" s="934"/>
      <c r="FHR21" s="934"/>
      <c r="FHS21" s="934"/>
      <c r="FHT21" s="934"/>
      <c r="FHU21" s="934"/>
      <c r="FHV21" s="934"/>
      <c r="FHW21" s="934"/>
      <c r="FHX21" s="934"/>
      <c r="FHY21" s="934"/>
      <c r="FHZ21" s="934"/>
      <c r="FIA21" s="934"/>
      <c r="FIB21" s="934"/>
      <c r="FIC21" s="934"/>
      <c r="FID21" s="934"/>
      <c r="FIE21" s="934"/>
      <c r="FIF21" s="934"/>
      <c r="FIG21" s="934"/>
      <c r="FIH21" s="934"/>
      <c r="FII21" s="934"/>
      <c r="FIJ21" s="934"/>
      <c r="FIK21" s="934"/>
      <c r="FIL21" s="934"/>
      <c r="FIM21" s="934"/>
      <c r="FIN21" s="934"/>
      <c r="FIO21" s="934"/>
      <c r="FIP21" s="934"/>
      <c r="FIQ21" s="934"/>
      <c r="FIR21" s="934"/>
      <c r="FIS21" s="934"/>
      <c r="FIT21" s="934"/>
      <c r="FIU21" s="934"/>
      <c r="FIV21" s="934"/>
      <c r="FIW21" s="934"/>
      <c r="FIX21" s="934"/>
      <c r="FIY21" s="934"/>
      <c r="FIZ21" s="934"/>
      <c r="FJA21" s="934"/>
      <c r="FJB21" s="934"/>
      <c r="FJC21" s="934"/>
      <c r="FJD21" s="934"/>
      <c r="FJE21" s="934"/>
      <c r="FJF21" s="934"/>
      <c r="FJG21" s="934"/>
      <c r="FJH21" s="934"/>
      <c r="FJI21" s="934"/>
      <c r="FJJ21" s="934"/>
      <c r="FJK21" s="934"/>
      <c r="FJL21" s="934"/>
      <c r="FJM21" s="934"/>
      <c r="FJN21" s="934"/>
      <c r="FJO21" s="934"/>
      <c r="FJP21" s="934"/>
      <c r="FJQ21" s="934"/>
      <c r="FJR21" s="934"/>
      <c r="FJS21" s="934"/>
      <c r="FJT21" s="934"/>
      <c r="FJU21" s="934"/>
      <c r="FJV21" s="934"/>
      <c r="FJW21" s="934"/>
      <c r="FJX21" s="934"/>
      <c r="FJY21" s="934"/>
      <c r="FJZ21" s="934"/>
      <c r="FKA21" s="934"/>
      <c r="FKB21" s="934"/>
      <c r="FKC21" s="934"/>
      <c r="FKD21" s="934"/>
      <c r="FKE21" s="934"/>
      <c r="FKF21" s="934"/>
      <c r="FKG21" s="934"/>
      <c r="FKH21" s="934"/>
      <c r="FKI21" s="934"/>
      <c r="FKJ21" s="934"/>
      <c r="FKK21" s="934"/>
      <c r="FKL21" s="934"/>
      <c r="FKM21" s="934"/>
      <c r="FKN21" s="934"/>
      <c r="FKO21" s="934"/>
      <c r="FKP21" s="934"/>
      <c r="FKQ21" s="934"/>
      <c r="FKR21" s="934"/>
      <c r="FKS21" s="934"/>
      <c r="FKT21" s="934"/>
      <c r="FKU21" s="934"/>
      <c r="FKV21" s="934"/>
      <c r="FKW21" s="934"/>
      <c r="FKX21" s="934"/>
      <c r="FKY21" s="934"/>
      <c r="FKZ21" s="934"/>
      <c r="FLA21" s="934"/>
      <c r="FLB21" s="934"/>
      <c r="FLC21" s="934"/>
      <c r="FLD21" s="934"/>
      <c r="FLE21" s="934"/>
      <c r="FLF21" s="934"/>
      <c r="FLG21" s="934"/>
      <c r="FLH21" s="934"/>
      <c r="FLI21" s="934"/>
      <c r="FLJ21" s="934"/>
      <c r="FLK21" s="934"/>
      <c r="FLL21" s="934"/>
      <c r="FLM21" s="934"/>
      <c r="FLN21" s="934"/>
      <c r="FLO21" s="934"/>
      <c r="FLP21" s="934"/>
      <c r="FLQ21" s="934"/>
      <c r="FLR21" s="934"/>
      <c r="FLS21" s="934"/>
      <c r="FLT21" s="934"/>
      <c r="FLU21" s="934"/>
      <c r="FLV21" s="934"/>
      <c r="FLW21" s="934"/>
      <c r="FLX21" s="934"/>
      <c r="FLY21" s="934"/>
      <c r="FLZ21" s="934"/>
      <c r="FMA21" s="934"/>
      <c r="FMB21" s="934"/>
      <c r="FMC21" s="934"/>
      <c r="FMD21" s="934"/>
      <c r="FME21" s="934"/>
      <c r="FMF21" s="934"/>
      <c r="FMG21" s="934"/>
      <c r="FMH21" s="934"/>
      <c r="FMI21" s="934"/>
      <c r="FMJ21" s="934"/>
      <c r="FMK21" s="934"/>
      <c r="FML21" s="934"/>
      <c r="FMM21" s="934"/>
      <c r="FMN21" s="934"/>
      <c r="FMO21" s="934"/>
      <c r="FMP21" s="934"/>
      <c r="FMQ21" s="934"/>
      <c r="FMR21" s="934"/>
      <c r="FMS21" s="934"/>
      <c r="FMT21" s="934"/>
      <c r="FMU21" s="934"/>
      <c r="FMV21" s="934"/>
      <c r="FMW21" s="934"/>
      <c r="FMX21" s="934"/>
      <c r="FMY21" s="934"/>
      <c r="FMZ21" s="934"/>
      <c r="FNA21" s="934"/>
      <c r="FNB21" s="934"/>
      <c r="FNC21" s="934"/>
      <c r="FND21" s="934"/>
      <c r="FNE21" s="934"/>
      <c r="FNF21" s="934"/>
      <c r="FNG21" s="934"/>
      <c r="FNH21" s="934"/>
      <c r="FNI21" s="934"/>
      <c r="FNJ21" s="934"/>
      <c r="FNK21" s="934"/>
      <c r="FNL21" s="934"/>
      <c r="FNM21" s="934"/>
      <c r="FNN21" s="934"/>
      <c r="FNO21" s="934"/>
      <c r="FNP21" s="934"/>
      <c r="FNQ21" s="934"/>
      <c r="FNR21" s="934"/>
      <c r="FNS21" s="934"/>
      <c r="FNT21" s="934"/>
      <c r="FNU21" s="934"/>
      <c r="FNV21" s="934"/>
      <c r="FNW21" s="934"/>
      <c r="FNX21" s="934"/>
      <c r="FNY21" s="934"/>
      <c r="FNZ21" s="934"/>
      <c r="FOA21" s="934"/>
      <c r="FOB21" s="934"/>
      <c r="FOC21" s="934"/>
      <c r="FOD21" s="934"/>
      <c r="FOE21" s="934"/>
      <c r="FOF21" s="934"/>
      <c r="FOG21" s="934"/>
      <c r="FOH21" s="934"/>
      <c r="FOI21" s="934"/>
      <c r="FOJ21" s="934"/>
      <c r="FOK21" s="934"/>
      <c r="FOL21" s="934"/>
      <c r="FOM21" s="934"/>
      <c r="FON21" s="934"/>
      <c r="FOO21" s="934"/>
      <c r="FOP21" s="934"/>
      <c r="FOQ21" s="934"/>
      <c r="FOR21" s="934"/>
      <c r="FOS21" s="934"/>
      <c r="FOT21" s="934"/>
      <c r="FOU21" s="934"/>
      <c r="FOV21" s="934"/>
      <c r="FOW21" s="934"/>
      <c r="FOX21" s="934"/>
      <c r="FOY21" s="934"/>
      <c r="FOZ21" s="934"/>
      <c r="FPA21" s="934"/>
      <c r="FPB21" s="934"/>
      <c r="FPC21" s="934"/>
      <c r="FPD21" s="934"/>
      <c r="FPE21" s="934"/>
      <c r="FPF21" s="934"/>
      <c r="FPG21" s="934"/>
      <c r="FPH21" s="934"/>
      <c r="FPI21" s="934"/>
      <c r="FPJ21" s="934"/>
      <c r="FPK21" s="934"/>
      <c r="FPL21" s="934"/>
      <c r="FPM21" s="934"/>
      <c r="FPN21" s="934"/>
      <c r="FPO21" s="934"/>
      <c r="FPP21" s="934"/>
      <c r="FPQ21" s="934"/>
      <c r="FPR21" s="934"/>
      <c r="FPS21" s="934"/>
      <c r="FPT21" s="934"/>
      <c r="FPU21" s="934"/>
      <c r="FPV21" s="934"/>
      <c r="FPW21" s="934"/>
      <c r="FPX21" s="934"/>
      <c r="FPY21" s="934"/>
      <c r="FPZ21" s="934"/>
      <c r="FQA21" s="934"/>
      <c r="FQB21" s="934"/>
      <c r="FQC21" s="934"/>
      <c r="FQD21" s="934"/>
      <c r="FQE21" s="934"/>
      <c r="FQF21" s="934"/>
      <c r="FQG21" s="934"/>
      <c r="FQH21" s="934"/>
      <c r="FQI21" s="934"/>
      <c r="FQJ21" s="934"/>
      <c r="FQK21" s="934"/>
      <c r="FQL21" s="934"/>
      <c r="FQM21" s="934"/>
      <c r="FQN21" s="934"/>
      <c r="FQO21" s="934"/>
      <c r="FQP21" s="934"/>
      <c r="FQQ21" s="934"/>
      <c r="FQR21" s="934"/>
      <c r="FQS21" s="934"/>
      <c r="FQT21" s="934"/>
      <c r="FQU21" s="934"/>
      <c r="FQV21" s="934"/>
      <c r="FQW21" s="934"/>
      <c r="FQX21" s="934"/>
      <c r="FQY21" s="934"/>
      <c r="FQZ21" s="934"/>
      <c r="FRA21" s="934"/>
      <c r="FRB21" s="934"/>
      <c r="FRC21" s="934"/>
      <c r="FRD21" s="934"/>
      <c r="FRE21" s="934"/>
      <c r="FRF21" s="934"/>
      <c r="FRG21" s="934"/>
      <c r="FRH21" s="934"/>
      <c r="FRI21" s="934"/>
      <c r="FRJ21" s="934"/>
      <c r="FRK21" s="934"/>
      <c r="FRL21" s="934"/>
      <c r="FRM21" s="934"/>
      <c r="FRN21" s="934"/>
      <c r="FRO21" s="934"/>
      <c r="FRP21" s="934"/>
      <c r="FRQ21" s="934"/>
      <c r="FRR21" s="934"/>
      <c r="FRS21" s="934"/>
      <c r="FRT21" s="934"/>
      <c r="FRU21" s="934"/>
      <c r="FRV21" s="934"/>
      <c r="FRW21" s="934"/>
      <c r="FRX21" s="934"/>
      <c r="FRY21" s="934"/>
      <c r="FRZ21" s="934"/>
      <c r="FSA21" s="934"/>
      <c r="FSB21" s="934"/>
      <c r="FSC21" s="934"/>
      <c r="FSD21" s="934"/>
      <c r="FSE21" s="934"/>
      <c r="FSF21" s="934"/>
      <c r="FSG21" s="934"/>
      <c r="FSH21" s="934"/>
      <c r="FSI21" s="934"/>
      <c r="FSJ21" s="934"/>
      <c r="FSK21" s="934"/>
      <c r="FSL21" s="934"/>
      <c r="FSM21" s="934"/>
      <c r="FSN21" s="934"/>
      <c r="FSO21" s="934"/>
      <c r="FSP21" s="934"/>
      <c r="FSQ21" s="934"/>
      <c r="FSR21" s="934"/>
      <c r="FSS21" s="934"/>
      <c r="FST21" s="934"/>
      <c r="FSU21" s="934"/>
      <c r="FSV21" s="934"/>
      <c r="FSW21" s="934"/>
      <c r="FSX21" s="934"/>
      <c r="FSY21" s="934"/>
      <c r="FSZ21" s="934"/>
      <c r="FTA21" s="934"/>
      <c r="FTB21" s="934"/>
      <c r="FTC21" s="934"/>
      <c r="FTD21" s="934"/>
      <c r="FTE21" s="934"/>
      <c r="FTF21" s="934"/>
      <c r="FTG21" s="934"/>
      <c r="FTH21" s="934"/>
      <c r="FTI21" s="934"/>
      <c r="FTJ21" s="934"/>
      <c r="FTK21" s="934"/>
      <c r="FTL21" s="934"/>
      <c r="FTM21" s="934"/>
      <c r="FTN21" s="934"/>
      <c r="FTO21" s="934"/>
      <c r="FTP21" s="934"/>
      <c r="FTQ21" s="934"/>
      <c r="FTR21" s="934"/>
      <c r="FTS21" s="934"/>
      <c r="FTT21" s="934"/>
      <c r="FTU21" s="934"/>
      <c r="FTV21" s="934"/>
      <c r="FTW21" s="934"/>
      <c r="FTX21" s="934"/>
      <c r="FTY21" s="934"/>
      <c r="FTZ21" s="934"/>
      <c r="FUA21" s="934"/>
      <c r="FUB21" s="934"/>
      <c r="FUC21" s="934"/>
      <c r="FUD21" s="934"/>
      <c r="FUE21" s="934"/>
      <c r="FUF21" s="934"/>
      <c r="FUG21" s="934"/>
      <c r="FUH21" s="934"/>
      <c r="FUI21" s="934"/>
      <c r="FUJ21" s="934"/>
      <c r="FUK21" s="934"/>
      <c r="FUL21" s="934"/>
      <c r="FUM21" s="934"/>
      <c r="FUN21" s="934"/>
      <c r="FUO21" s="934"/>
      <c r="FUP21" s="934"/>
      <c r="FUQ21" s="934"/>
      <c r="FUR21" s="934"/>
      <c r="FUS21" s="934"/>
      <c r="FUT21" s="934"/>
      <c r="FUU21" s="934"/>
      <c r="FUV21" s="934"/>
      <c r="FUW21" s="934"/>
      <c r="FUX21" s="934"/>
      <c r="FUY21" s="934"/>
      <c r="FUZ21" s="934"/>
      <c r="FVA21" s="934"/>
      <c r="FVB21" s="934"/>
      <c r="FVC21" s="934"/>
      <c r="FVD21" s="934"/>
      <c r="FVE21" s="934"/>
      <c r="FVF21" s="934"/>
      <c r="FVG21" s="934"/>
      <c r="FVH21" s="934"/>
      <c r="FVI21" s="934"/>
      <c r="FVJ21" s="934"/>
      <c r="FVK21" s="934"/>
      <c r="FVL21" s="934"/>
      <c r="FVM21" s="934"/>
      <c r="FVN21" s="934"/>
      <c r="FVO21" s="934"/>
      <c r="FVP21" s="934"/>
      <c r="FVQ21" s="934"/>
      <c r="FVR21" s="934"/>
      <c r="FVS21" s="934"/>
      <c r="FVT21" s="934"/>
      <c r="FVU21" s="934"/>
      <c r="FVV21" s="934"/>
      <c r="FVW21" s="934"/>
      <c r="FVX21" s="934"/>
      <c r="FVY21" s="934"/>
      <c r="FVZ21" s="934"/>
      <c r="FWA21" s="934"/>
      <c r="FWB21" s="934"/>
      <c r="FWC21" s="934"/>
      <c r="FWD21" s="934"/>
      <c r="FWE21" s="934"/>
      <c r="FWF21" s="934"/>
      <c r="FWG21" s="934"/>
      <c r="FWH21" s="934"/>
      <c r="FWI21" s="934"/>
      <c r="FWJ21" s="934"/>
      <c r="FWK21" s="934"/>
      <c r="FWL21" s="934"/>
      <c r="FWM21" s="934"/>
      <c r="FWN21" s="934"/>
      <c r="FWO21" s="934"/>
      <c r="FWP21" s="934"/>
      <c r="FWQ21" s="934"/>
      <c r="FWR21" s="934"/>
      <c r="FWS21" s="934"/>
      <c r="FWT21" s="934"/>
      <c r="FWU21" s="934"/>
      <c r="FWV21" s="934"/>
      <c r="FWW21" s="934"/>
      <c r="FWX21" s="934"/>
      <c r="FWY21" s="934"/>
      <c r="FWZ21" s="934"/>
      <c r="FXA21" s="934"/>
      <c r="FXB21" s="934"/>
      <c r="FXC21" s="934"/>
      <c r="FXD21" s="934"/>
      <c r="FXE21" s="934"/>
      <c r="FXF21" s="934"/>
      <c r="FXG21" s="934"/>
      <c r="FXH21" s="934"/>
      <c r="FXI21" s="934"/>
      <c r="FXJ21" s="934"/>
      <c r="FXK21" s="934"/>
      <c r="FXL21" s="934"/>
      <c r="FXM21" s="934"/>
      <c r="FXN21" s="934"/>
      <c r="FXO21" s="934"/>
      <c r="FXP21" s="934"/>
      <c r="FXQ21" s="934"/>
      <c r="FXR21" s="934"/>
      <c r="FXS21" s="934"/>
      <c r="FXT21" s="934"/>
      <c r="FXU21" s="934"/>
      <c r="FXV21" s="934"/>
      <c r="FXW21" s="934"/>
      <c r="FXX21" s="934"/>
      <c r="FXY21" s="934"/>
      <c r="FXZ21" s="934"/>
      <c r="FYA21" s="934"/>
      <c r="FYB21" s="934"/>
      <c r="FYC21" s="934"/>
      <c r="FYD21" s="934"/>
      <c r="FYE21" s="934"/>
      <c r="FYF21" s="934"/>
      <c r="FYG21" s="934"/>
      <c r="FYH21" s="934"/>
      <c r="FYI21" s="934"/>
      <c r="FYJ21" s="934"/>
      <c r="FYK21" s="934"/>
      <c r="FYL21" s="934"/>
      <c r="FYM21" s="934"/>
      <c r="FYN21" s="934"/>
      <c r="FYO21" s="934"/>
      <c r="FYP21" s="934"/>
      <c r="FYQ21" s="934"/>
      <c r="FYR21" s="934"/>
      <c r="FYS21" s="934"/>
      <c r="FYT21" s="934"/>
      <c r="FYU21" s="934"/>
      <c r="FYV21" s="934"/>
      <c r="FYW21" s="934"/>
      <c r="FYX21" s="934"/>
      <c r="FYY21" s="934"/>
      <c r="FYZ21" s="934"/>
      <c r="FZA21" s="934"/>
      <c r="FZB21" s="934"/>
      <c r="FZC21" s="934"/>
      <c r="FZD21" s="934"/>
      <c r="FZE21" s="934"/>
      <c r="FZF21" s="934"/>
      <c r="FZG21" s="934"/>
      <c r="FZH21" s="934"/>
      <c r="FZI21" s="934"/>
      <c r="FZJ21" s="934"/>
      <c r="FZK21" s="934"/>
      <c r="FZL21" s="934"/>
      <c r="FZM21" s="934"/>
      <c r="FZN21" s="934"/>
      <c r="FZO21" s="934"/>
      <c r="FZP21" s="934"/>
      <c r="FZQ21" s="934"/>
      <c r="FZR21" s="934"/>
      <c r="FZS21" s="934"/>
      <c r="FZT21" s="934"/>
      <c r="FZU21" s="934"/>
      <c r="FZV21" s="934"/>
      <c r="FZW21" s="934"/>
      <c r="FZX21" s="934"/>
      <c r="FZY21" s="934"/>
      <c r="FZZ21" s="934"/>
      <c r="GAA21" s="934"/>
      <c r="GAB21" s="934"/>
      <c r="GAC21" s="934"/>
      <c r="GAD21" s="934"/>
      <c r="GAE21" s="934"/>
      <c r="GAF21" s="934"/>
      <c r="GAG21" s="934"/>
      <c r="GAH21" s="934"/>
      <c r="GAI21" s="934"/>
      <c r="GAJ21" s="934"/>
      <c r="GAK21" s="934"/>
      <c r="GAL21" s="934"/>
      <c r="GAM21" s="934"/>
      <c r="GAN21" s="934"/>
      <c r="GAO21" s="934"/>
      <c r="GAP21" s="934"/>
      <c r="GAQ21" s="934"/>
      <c r="GAR21" s="934"/>
      <c r="GAS21" s="934"/>
      <c r="GAT21" s="934"/>
      <c r="GAU21" s="934"/>
      <c r="GAV21" s="934"/>
      <c r="GAW21" s="934"/>
      <c r="GAX21" s="934"/>
      <c r="GAY21" s="934"/>
      <c r="GAZ21" s="934"/>
      <c r="GBA21" s="934"/>
      <c r="GBB21" s="934"/>
      <c r="GBC21" s="934"/>
      <c r="GBD21" s="934"/>
      <c r="GBE21" s="934"/>
      <c r="GBF21" s="934"/>
      <c r="GBG21" s="934"/>
      <c r="GBH21" s="934"/>
      <c r="GBI21" s="934"/>
      <c r="GBJ21" s="934"/>
      <c r="GBK21" s="934"/>
      <c r="GBL21" s="934"/>
      <c r="GBM21" s="934"/>
      <c r="GBN21" s="934"/>
      <c r="GBO21" s="934"/>
      <c r="GBP21" s="934"/>
      <c r="GBQ21" s="934"/>
      <c r="GBR21" s="934"/>
      <c r="GBS21" s="934"/>
      <c r="GBT21" s="934"/>
      <c r="GBU21" s="934"/>
      <c r="GBV21" s="934"/>
      <c r="GBW21" s="934"/>
      <c r="GBX21" s="934"/>
      <c r="GBY21" s="934"/>
      <c r="GBZ21" s="934"/>
      <c r="GCA21" s="934"/>
      <c r="GCB21" s="934"/>
      <c r="GCC21" s="934"/>
      <c r="GCD21" s="934"/>
      <c r="GCE21" s="934"/>
      <c r="GCF21" s="934"/>
      <c r="GCG21" s="934"/>
      <c r="GCH21" s="934"/>
      <c r="GCI21" s="934"/>
      <c r="GCJ21" s="934"/>
      <c r="GCK21" s="934"/>
      <c r="GCL21" s="934"/>
      <c r="GCM21" s="934"/>
      <c r="GCN21" s="934"/>
      <c r="GCO21" s="934"/>
      <c r="GCP21" s="934"/>
      <c r="GCQ21" s="934"/>
      <c r="GCR21" s="934"/>
      <c r="GCS21" s="934"/>
      <c r="GCT21" s="934"/>
      <c r="GCU21" s="934"/>
      <c r="GCV21" s="934"/>
      <c r="GCW21" s="934"/>
      <c r="GCX21" s="934"/>
      <c r="GCY21" s="934"/>
      <c r="GCZ21" s="934"/>
      <c r="GDA21" s="934"/>
      <c r="GDB21" s="934"/>
      <c r="GDC21" s="934"/>
      <c r="GDD21" s="934"/>
      <c r="GDE21" s="934"/>
      <c r="GDF21" s="934"/>
      <c r="GDG21" s="934"/>
      <c r="GDH21" s="934"/>
      <c r="GDI21" s="934"/>
      <c r="GDJ21" s="934"/>
      <c r="GDK21" s="934"/>
      <c r="GDL21" s="934"/>
      <c r="GDM21" s="934"/>
      <c r="GDN21" s="934"/>
      <c r="GDO21" s="934"/>
      <c r="GDP21" s="934"/>
      <c r="GDQ21" s="934"/>
      <c r="GDR21" s="934"/>
      <c r="GDS21" s="934"/>
      <c r="GDT21" s="934"/>
      <c r="GDU21" s="934"/>
      <c r="GDV21" s="934"/>
      <c r="GDW21" s="934"/>
      <c r="GDX21" s="934"/>
      <c r="GDY21" s="934"/>
      <c r="GDZ21" s="934"/>
      <c r="GEA21" s="934"/>
      <c r="GEB21" s="934"/>
      <c r="GEC21" s="934"/>
      <c r="GED21" s="934"/>
      <c r="GEE21" s="934"/>
      <c r="GEF21" s="934"/>
      <c r="GEG21" s="934"/>
      <c r="GEH21" s="934"/>
      <c r="GEI21" s="934"/>
      <c r="GEJ21" s="934"/>
      <c r="GEK21" s="934"/>
      <c r="GEL21" s="934"/>
      <c r="GEM21" s="934"/>
      <c r="GEN21" s="934"/>
      <c r="GEO21" s="934"/>
      <c r="GEP21" s="934"/>
      <c r="GEQ21" s="934"/>
      <c r="GER21" s="934"/>
      <c r="GES21" s="934"/>
      <c r="GET21" s="934"/>
      <c r="GEU21" s="934"/>
      <c r="GEV21" s="934"/>
      <c r="GEW21" s="934"/>
      <c r="GEX21" s="934"/>
      <c r="GEY21" s="934"/>
      <c r="GEZ21" s="934"/>
      <c r="GFA21" s="934"/>
      <c r="GFB21" s="934"/>
      <c r="GFC21" s="934"/>
      <c r="GFD21" s="934"/>
      <c r="GFE21" s="934"/>
      <c r="GFF21" s="934"/>
      <c r="GFG21" s="934"/>
      <c r="GFH21" s="934"/>
      <c r="GFI21" s="934"/>
      <c r="GFJ21" s="934"/>
      <c r="GFK21" s="934"/>
      <c r="GFL21" s="934"/>
      <c r="GFM21" s="934"/>
      <c r="GFN21" s="934"/>
      <c r="GFO21" s="934"/>
      <c r="GFP21" s="934"/>
      <c r="GFQ21" s="934"/>
      <c r="GFR21" s="934"/>
      <c r="GFS21" s="934"/>
      <c r="GFT21" s="934"/>
      <c r="GFU21" s="934"/>
      <c r="GFV21" s="934"/>
      <c r="GFW21" s="934"/>
      <c r="GFX21" s="934"/>
      <c r="GFY21" s="934"/>
      <c r="GFZ21" s="934"/>
      <c r="GGA21" s="934"/>
      <c r="GGB21" s="934"/>
      <c r="GGC21" s="934"/>
      <c r="GGD21" s="934"/>
      <c r="GGE21" s="934"/>
      <c r="GGF21" s="934"/>
      <c r="GGG21" s="934"/>
      <c r="GGH21" s="934"/>
      <c r="GGI21" s="934"/>
      <c r="GGJ21" s="934"/>
      <c r="GGK21" s="934"/>
      <c r="GGL21" s="934"/>
      <c r="GGM21" s="934"/>
      <c r="GGN21" s="934"/>
      <c r="GGO21" s="934"/>
      <c r="GGP21" s="934"/>
      <c r="GGQ21" s="934"/>
      <c r="GGR21" s="934"/>
      <c r="GGS21" s="934"/>
      <c r="GGT21" s="934"/>
      <c r="GGU21" s="934"/>
      <c r="GGV21" s="934"/>
      <c r="GGW21" s="934"/>
      <c r="GGX21" s="934"/>
      <c r="GGY21" s="934"/>
      <c r="GGZ21" s="934"/>
      <c r="GHA21" s="934"/>
      <c r="GHB21" s="934"/>
      <c r="GHC21" s="934"/>
      <c r="GHD21" s="934"/>
      <c r="GHE21" s="934"/>
      <c r="GHF21" s="934"/>
      <c r="GHG21" s="934"/>
      <c r="GHH21" s="934"/>
      <c r="GHI21" s="934"/>
      <c r="GHJ21" s="934"/>
      <c r="GHK21" s="934"/>
      <c r="GHL21" s="934"/>
      <c r="GHM21" s="934"/>
      <c r="GHN21" s="934"/>
      <c r="GHO21" s="934"/>
      <c r="GHP21" s="934"/>
      <c r="GHQ21" s="934"/>
      <c r="GHR21" s="934"/>
      <c r="GHS21" s="934"/>
      <c r="GHT21" s="934"/>
      <c r="GHU21" s="934"/>
      <c r="GHV21" s="934"/>
      <c r="GHW21" s="934"/>
      <c r="GHX21" s="934"/>
      <c r="GHY21" s="934"/>
      <c r="GHZ21" s="934"/>
      <c r="GIA21" s="934"/>
      <c r="GIB21" s="934"/>
      <c r="GIC21" s="934"/>
      <c r="GID21" s="934"/>
      <c r="GIE21" s="934"/>
      <c r="GIF21" s="934"/>
      <c r="GIG21" s="934"/>
      <c r="GIH21" s="934"/>
      <c r="GII21" s="934"/>
      <c r="GIJ21" s="934"/>
      <c r="GIK21" s="934"/>
      <c r="GIL21" s="934"/>
      <c r="GIM21" s="934"/>
      <c r="GIN21" s="934"/>
      <c r="GIO21" s="934"/>
      <c r="GIP21" s="934"/>
      <c r="GIQ21" s="934"/>
      <c r="GIR21" s="934"/>
      <c r="GIS21" s="934"/>
      <c r="GIT21" s="934"/>
      <c r="GIU21" s="934"/>
      <c r="GIV21" s="934"/>
      <c r="GIW21" s="934"/>
      <c r="GIX21" s="934"/>
      <c r="GIY21" s="934"/>
      <c r="GIZ21" s="934"/>
      <c r="GJA21" s="934"/>
      <c r="GJB21" s="934"/>
      <c r="GJC21" s="934"/>
      <c r="GJD21" s="934"/>
      <c r="GJE21" s="934"/>
      <c r="GJF21" s="934"/>
      <c r="GJG21" s="934"/>
      <c r="GJH21" s="934"/>
      <c r="GJI21" s="934"/>
      <c r="GJJ21" s="934"/>
      <c r="GJK21" s="934"/>
      <c r="GJL21" s="934"/>
      <c r="GJM21" s="934"/>
      <c r="GJN21" s="934"/>
      <c r="GJO21" s="934"/>
      <c r="GJP21" s="934"/>
      <c r="GJQ21" s="934"/>
      <c r="GJR21" s="934"/>
      <c r="GJS21" s="934"/>
      <c r="GJT21" s="934"/>
      <c r="GJU21" s="934"/>
      <c r="GJV21" s="934"/>
      <c r="GJW21" s="934"/>
      <c r="GJX21" s="934"/>
      <c r="GJY21" s="934"/>
      <c r="GJZ21" s="934"/>
      <c r="GKA21" s="934"/>
      <c r="GKB21" s="934"/>
      <c r="GKC21" s="934"/>
      <c r="GKD21" s="934"/>
      <c r="GKE21" s="934"/>
      <c r="GKF21" s="934"/>
      <c r="GKG21" s="934"/>
      <c r="GKH21" s="934"/>
      <c r="GKI21" s="934"/>
      <c r="GKJ21" s="934"/>
      <c r="GKK21" s="934"/>
      <c r="GKL21" s="934"/>
      <c r="GKM21" s="934"/>
      <c r="GKN21" s="934"/>
      <c r="GKO21" s="934"/>
      <c r="GKP21" s="934"/>
      <c r="GKQ21" s="934"/>
      <c r="GKR21" s="934"/>
      <c r="GKS21" s="934"/>
      <c r="GKT21" s="934"/>
      <c r="GKU21" s="934"/>
      <c r="GKV21" s="934"/>
      <c r="GKW21" s="934"/>
      <c r="GKX21" s="934"/>
      <c r="GKY21" s="934"/>
      <c r="GKZ21" s="934"/>
      <c r="GLA21" s="934"/>
      <c r="GLB21" s="934"/>
      <c r="GLC21" s="934"/>
      <c r="GLD21" s="934"/>
      <c r="GLE21" s="934"/>
      <c r="GLF21" s="934"/>
      <c r="GLG21" s="934"/>
      <c r="GLH21" s="934"/>
      <c r="GLI21" s="934"/>
      <c r="GLJ21" s="934"/>
      <c r="GLK21" s="934"/>
      <c r="GLL21" s="934"/>
      <c r="GLM21" s="934"/>
      <c r="GLN21" s="934"/>
      <c r="GLO21" s="934"/>
      <c r="GLP21" s="934"/>
      <c r="GLQ21" s="934"/>
      <c r="GLR21" s="934"/>
      <c r="GLS21" s="934"/>
      <c r="GLT21" s="934"/>
      <c r="GLU21" s="934"/>
      <c r="GLV21" s="934"/>
      <c r="GLW21" s="934"/>
      <c r="GLX21" s="934"/>
      <c r="GLY21" s="934"/>
      <c r="GLZ21" s="934"/>
      <c r="GMA21" s="934"/>
      <c r="GMB21" s="934"/>
      <c r="GMC21" s="934"/>
      <c r="GMD21" s="934"/>
      <c r="GME21" s="934"/>
      <c r="GMF21" s="934"/>
      <c r="GMG21" s="934"/>
      <c r="GMH21" s="934"/>
      <c r="GMI21" s="934"/>
      <c r="GMJ21" s="934"/>
      <c r="GMK21" s="934"/>
      <c r="GML21" s="934"/>
      <c r="GMM21" s="934"/>
      <c r="GMN21" s="934"/>
      <c r="GMO21" s="934"/>
      <c r="GMP21" s="934"/>
      <c r="GMQ21" s="934"/>
      <c r="GMR21" s="934"/>
      <c r="GMS21" s="934"/>
      <c r="GMT21" s="934"/>
      <c r="GMU21" s="934"/>
      <c r="GMV21" s="934"/>
      <c r="GMW21" s="934"/>
      <c r="GMX21" s="934"/>
      <c r="GMY21" s="934"/>
      <c r="GMZ21" s="934"/>
      <c r="GNA21" s="934"/>
      <c r="GNB21" s="934"/>
      <c r="GNC21" s="934"/>
      <c r="GND21" s="934"/>
      <c r="GNE21" s="934"/>
      <c r="GNF21" s="934"/>
      <c r="GNG21" s="934"/>
      <c r="GNH21" s="934"/>
      <c r="GNI21" s="934"/>
      <c r="GNJ21" s="934"/>
      <c r="GNK21" s="934"/>
      <c r="GNL21" s="934"/>
      <c r="GNM21" s="934"/>
      <c r="GNN21" s="934"/>
      <c r="GNO21" s="934"/>
      <c r="GNP21" s="934"/>
      <c r="GNQ21" s="934"/>
      <c r="GNR21" s="934"/>
      <c r="GNS21" s="934"/>
      <c r="GNT21" s="934"/>
      <c r="GNU21" s="934"/>
      <c r="GNV21" s="934"/>
      <c r="GNW21" s="934"/>
      <c r="GNX21" s="934"/>
      <c r="GNY21" s="934"/>
      <c r="GNZ21" s="934"/>
      <c r="GOA21" s="934"/>
      <c r="GOB21" s="934"/>
      <c r="GOC21" s="934"/>
      <c r="GOD21" s="934"/>
      <c r="GOE21" s="934"/>
      <c r="GOF21" s="934"/>
      <c r="GOG21" s="934"/>
      <c r="GOH21" s="934"/>
      <c r="GOI21" s="934"/>
      <c r="GOJ21" s="934"/>
      <c r="GOK21" s="934"/>
      <c r="GOL21" s="934"/>
      <c r="GOM21" s="934"/>
      <c r="GON21" s="934"/>
      <c r="GOO21" s="934"/>
      <c r="GOP21" s="934"/>
      <c r="GOQ21" s="934"/>
      <c r="GOR21" s="934"/>
      <c r="GOS21" s="934"/>
      <c r="GOT21" s="934"/>
      <c r="GOU21" s="934"/>
      <c r="GOV21" s="934"/>
      <c r="GOW21" s="934"/>
      <c r="GOX21" s="934"/>
      <c r="GOY21" s="934"/>
      <c r="GOZ21" s="934"/>
      <c r="GPA21" s="934"/>
      <c r="GPB21" s="934"/>
      <c r="GPC21" s="934"/>
      <c r="GPD21" s="934"/>
      <c r="GPE21" s="934"/>
      <c r="GPF21" s="934"/>
      <c r="GPG21" s="934"/>
      <c r="GPH21" s="934"/>
      <c r="GPI21" s="934"/>
      <c r="GPJ21" s="934"/>
      <c r="GPK21" s="934"/>
      <c r="GPL21" s="934"/>
      <c r="GPM21" s="934"/>
      <c r="GPN21" s="934"/>
      <c r="GPO21" s="934"/>
      <c r="GPP21" s="934"/>
      <c r="GPQ21" s="934"/>
      <c r="GPR21" s="934"/>
      <c r="GPS21" s="934"/>
      <c r="GPT21" s="934"/>
      <c r="GPU21" s="934"/>
      <c r="GPV21" s="934"/>
      <c r="GPW21" s="934"/>
      <c r="GPX21" s="934"/>
      <c r="GPY21" s="934"/>
      <c r="GPZ21" s="934"/>
      <c r="GQA21" s="934"/>
      <c r="GQB21" s="934"/>
      <c r="GQC21" s="934"/>
      <c r="GQD21" s="934"/>
      <c r="GQE21" s="934"/>
      <c r="GQF21" s="934"/>
      <c r="GQG21" s="934"/>
      <c r="GQH21" s="934"/>
      <c r="GQI21" s="934"/>
      <c r="GQJ21" s="934"/>
      <c r="GQK21" s="934"/>
      <c r="GQL21" s="934"/>
      <c r="GQM21" s="934"/>
      <c r="GQN21" s="934"/>
      <c r="GQO21" s="934"/>
      <c r="GQP21" s="934"/>
      <c r="GQQ21" s="934"/>
      <c r="GQR21" s="934"/>
      <c r="GQS21" s="934"/>
      <c r="GQT21" s="934"/>
      <c r="GQU21" s="934"/>
      <c r="GQV21" s="934"/>
      <c r="GQW21" s="934"/>
      <c r="GQX21" s="934"/>
      <c r="GQY21" s="934"/>
      <c r="GQZ21" s="934"/>
      <c r="GRA21" s="934"/>
      <c r="GRB21" s="934"/>
      <c r="GRC21" s="934"/>
      <c r="GRD21" s="934"/>
      <c r="GRE21" s="934"/>
      <c r="GRF21" s="934"/>
      <c r="GRG21" s="934"/>
      <c r="GRH21" s="934"/>
      <c r="GRI21" s="934"/>
      <c r="GRJ21" s="934"/>
      <c r="GRK21" s="934"/>
      <c r="GRL21" s="934"/>
      <c r="GRM21" s="934"/>
      <c r="GRN21" s="934"/>
      <c r="GRO21" s="934"/>
      <c r="GRP21" s="934"/>
      <c r="GRQ21" s="934"/>
      <c r="GRR21" s="934"/>
      <c r="GRS21" s="934"/>
      <c r="GRT21" s="934"/>
      <c r="GRU21" s="934"/>
      <c r="GRV21" s="934"/>
      <c r="GRW21" s="934"/>
      <c r="GRX21" s="934"/>
      <c r="GRY21" s="934"/>
      <c r="GRZ21" s="934"/>
      <c r="GSA21" s="934"/>
      <c r="GSB21" s="934"/>
      <c r="GSC21" s="934"/>
      <c r="GSD21" s="934"/>
      <c r="GSE21" s="934"/>
      <c r="GSF21" s="934"/>
      <c r="GSG21" s="934"/>
      <c r="GSH21" s="934"/>
      <c r="GSI21" s="934"/>
      <c r="GSJ21" s="934"/>
      <c r="GSK21" s="934"/>
      <c r="GSL21" s="934"/>
      <c r="GSM21" s="934"/>
      <c r="GSN21" s="934"/>
      <c r="GSO21" s="934"/>
      <c r="GSP21" s="934"/>
      <c r="GSQ21" s="934"/>
      <c r="GSR21" s="934"/>
      <c r="GSS21" s="934"/>
      <c r="GST21" s="934"/>
      <c r="GSU21" s="934"/>
      <c r="GSV21" s="934"/>
      <c r="GSW21" s="934"/>
      <c r="GSX21" s="934"/>
      <c r="GSY21" s="934"/>
      <c r="GSZ21" s="934"/>
      <c r="GTA21" s="934"/>
      <c r="GTB21" s="934"/>
      <c r="GTC21" s="934"/>
      <c r="GTD21" s="934"/>
      <c r="GTE21" s="934"/>
      <c r="GTF21" s="934"/>
      <c r="GTG21" s="934"/>
      <c r="GTH21" s="934"/>
      <c r="GTI21" s="934"/>
      <c r="GTJ21" s="934"/>
      <c r="GTK21" s="934"/>
      <c r="GTL21" s="934"/>
      <c r="GTM21" s="934"/>
      <c r="GTN21" s="934"/>
      <c r="GTO21" s="934"/>
      <c r="GTP21" s="934"/>
      <c r="GTQ21" s="934"/>
      <c r="GTR21" s="934"/>
      <c r="GTS21" s="934"/>
      <c r="GTT21" s="934"/>
      <c r="GTU21" s="934"/>
      <c r="GTV21" s="934"/>
      <c r="GTW21" s="934"/>
      <c r="GTX21" s="934"/>
      <c r="GTY21" s="934"/>
      <c r="GTZ21" s="934"/>
      <c r="GUA21" s="934"/>
      <c r="GUB21" s="934"/>
      <c r="GUC21" s="934"/>
      <c r="GUD21" s="934"/>
      <c r="GUE21" s="934"/>
      <c r="GUF21" s="934"/>
      <c r="GUG21" s="934"/>
      <c r="GUH21" s="934"/>
      <c r="GUI21" s="934"/>
      <c r="GUJ21" s="934"/>
      <c r="GUK21" s="934"/>
      <c r="GUL21" s="934"/>
      <c r="GUM21" s="934"/>
      <c r="GUN21" s="934"/>
      <c r="GUO21" s="934"/>
      <c r="GUP21" s="934"/>
      <c r="GUQ21" s="934"/>
      <c r="GUR21" s="934"/>
      <c r="GUS21" s="934"/>
      <c r="GUT21" s="934"/>
      <c r="GUU21" s="934"/>
      <c r="GUV21" s="934"/>
      <c r="GUW21" s="934"/>
      <c r="GUX21" s="934"/>
      <c r="GUY21" s="934"/>
      <c r="GUZ21" s="934"/>
      <c r="GVA21" s="934"/>
      <c r="GVB21" s="934"/>
      <c r="GVC21" s="934"/>
      <c r="GVD21" s="934"/>
      <c r="GVE21" s="934"/>
      <c r="GVF21" s="934"/>
      <c r="GVG21" s="934"/>
      <c r="GVH21" s="934"/>
      <c r="GVI21" s="934"/>
      <c r="GVJ21" s="934"/>
      <c r="GVK21" s="934"/>
      <c r="GVL21" s="934"/>
      <c r="GVM21" s="934"/>
      <c r="GVN21" s="934"/>
      <c r="GVO21" s="934"/>
      <c r="GVP21" s="934"/>
      <c r="GVQ21" s="934"/>
      <c r="GVR21" s="934"/>
      <c r="GVS21" s="934"/>
      <c r="GVT21" s="934"/>
      <c r="GVU21" s="934"/>
      <c r="GVV21" s="934"/>
      <c r="GVW21" s="934"/>
      <c r="GVX21" s="934"/>
      <c r="GVY21" s="934"/>
      <c r="GVZ21" s="934"/>
      <c r="GWA21" s="934"/>
      <c r="GWB21" s="934"/>
      <c r="GWC21" s="934"/>
      <c r="GWD21" s="934"/>
      <c r="GWE21" s="934"/>
      <c r="GWF21" s="934"/>
      <c r="GWG21" s="934"/>
      <c r="GWH21" s="934"/>
      <c r="GWI21" s="934"/>
      <c r="GWJ21" s="934"/>
      <c r="GWK21" s="934"/>
      <c r="GWL21" s="934"/>
      <c r="GWM21" s="934"/>
      <c r="GWN21" s="934"/>
      <c r="GWO21" s="934"/>
      <c r="GWP21" s="934"/>
      <c r="GWQ21" s="934"/>
      <c r="GWR21" s="934"/>
      <c r="GWS21" s="934"/>
      <c r="GWT21" s="934"/>
      <c r="GWU21" s="934"/>
      <c r="GWV21" s="934"/>
      <c r="GWW21" s="934"/>
      <c r="GWX21" s="934"/>
      <c r="GWY21" s="934"/>
      <c r="GWZ21" s="934"/>
      <c r="GXA21" s="934"/>
      <c r="GXB21" s="934"/>
      <c r="GXC21" s="934"/>
      <c r="GXD21" s="934"/>
      <c r="GXE21" s="934"/>
      <c r="GXF21" s="934"/>
      <c r="GXG21" s="934"/>
      <c r="GXH21" s="934"/>
      <c r="GXI21" s="934"/>
      <c r="GXJ21" s="934"/>
      <c r="GXK21" s="934"/>
      <c r="GXL21" s="934"/>
      <c r="GXM21" s="934"/>
      <c r="GXN21" s="934"/>
      <c r="GXO21" s="934"/>
      <c r="GXP21" s="934"/>
      <c r="GXQ21" s="934"/>
      <c r="GXR21" s="934"/>
      <c r="GXS21" s="934"/>
      <c r="GXT21" s="934"/>
      <c r="GXU21" s="934"/>
      <c r="GXV21" s="934"/>
      <c r="GXW21" s="934"/>
      <c r="GXX21" s="934"/>
      <c r="GXY21" s="934"/>
      <c r="GXZ21" s="934"/>
      <c r="GYA21" s="934"/>
      <c r="GYB21" s="934"/>
      <c r="GYC21" s="934"/>
      <c r="GYD21" s="934"/>
      <c r="GYE21" s="934"/>
      <c r="GYF21" s="934"/>
      <c r="GYG21" s="934"/>
      <c r="GYH21" s="934"/>
      <c r="GYI21" s="934"/>
      <c r="GYJ21" s="934"/>
      <c r="GYK21" s="934"/>
      <c r="GYL21" s="934"/>
      <c r="GYM21" s="934"/>
      <c r="GYN21" s="934"/>
      <c r="GYO21" s="934"/>
      <c r="GYP21" s="934"/>
      <c r="GYQ21" s="934"/>
      <c r="GYR21" s="934"/>
      <c r="GYS21" s="934"/>
      <c r="GYT21" s="934"/>
      <c r="GYU21" s="934"/>
      <c r="GYV21" s="934"/>
      <c r="GYW21" s="934"/>
      <c r="GYX21" s="934"/>
      <c r="GYY21" s="934"/>
      <c r="GYZ21" s="934"/>
      <c r="GZA21" s="934"/>
      <c r="GZB21" s="934"/>
      <c r="GZC21" s="934"/>
      <c r="GZD21" s="934"/>
      <c r="GZE21" s="934"/>
      <c r="GZF21" s="934"/>
      <c r="GZG21" s="934"/>
      <c r="GZH21" s="934"/>
      <c r="GZI21" s="934"/>
      <c r="GZJ21" s="934"/>
      <c r="GZK21" s="934"/>
      <c r="GZL21" s="934"/>
      <c r="GZM21" s="934"/>
      <c r="GZN21" s="934"/>
      <c r="GZO21" s="934"/>
      <c r="GZP21" s="934"/>
      <c r="GZQ21" s="934"/>
      <c r="GZR21" s="934"/>
      <c r="GZS21" s="934"/>
      <c r="GZT21" s="934"/>
      <c r="GZU21" s="934"/>
      <c r="GZV21" s="934"/>
      <c r="GZW21" s="934"/>
      <c r="GZX21" s="934"/>
      <c r="GZY21" s="934"/>
      <c r="GZZ21" s="934"/>
      <c r="HAA21" s="934"/>
      <c r="HAB21" s="934"/>
      <c r="HAC21" s="934"/>
      <c r="HAD21" s="934"/>
      <c r="HAE21" s="934"/>
      <c r="HAF21" s="934"/>
      <c r="HAG21" s="934"/>
      <c r="HAH21" s="934"/>
      <c r="HAI21" s="934"/>
      <c r="HAJ21" s="934"/>
      <c r="HAK21" s="934"/>
      <c r="HAL21" s="934"/>
      <c r="HAM21" s="934"/>
      <c r="HAN21" s="934"/>
      <c r="HAO21" s="934"/>
      <c r="HAP21" s="934"/>
      <c r="HAQ21" s="934"/>
      <c r="HAR21" s="934"/>
      <c r="HAS21" s="934"/>
      <c r="HAT21" s="934"/>
      <c r="HAU21" s="934"/>
      <c r="HAV21" s="934"/>
      <c r="HAW21" s="934"/>
      <c r="HAX21" s="934"/>
      <c r="HAY21" s="934"/>
      <c r="HAZ21" s="934"/>
      <c r="HBA21" s="934"/>
      <c r="HBB21" s="934"/>
      <c r="HBC21" s="934"/>
      <c r="HBD21" s="934"/>
      <c r="HBE21" s="934"/>
      <c r="HBF21" s="934"/>
      <c r="HBG21" s="934"/>
      <c r="HBH21" s="934"/>
      <c r="HBI21" s="934"/>
      <c r="HBJ21" s="934"/>
      <c r="HBK21" s="934"/>
      <c r="HBL21" s="934"/>
      <c r="HBM21" s="934"/>
      <c r="HBN21" s="934"/>
      <c r="HBO21" s="934"/>
      <c r="HBP21" s="934"/>
      <c r="HBQ21" s="934"/>
      <c r="HBR21" s="934"/>
      <c r="HBS21" s="934"/>
      <c r="HBT21" s="934"/>
      <c r="HBU21" s="934"/>
      <c r="HBV21" s="934"/>
      <c r="HBW21" s="934"/>
      <c r="HBX21" s="934"/>
      <c r="HBY21" s="934"/>
      <c r="HBZ21" s="934"/>
      <c r="HCA21" s="934"/>
      <c r="HCB21" s="934"/>
      <c r="HCC21" s="934"/>
      <c r="HCD21" s="934"/>
      <c r="HCE21" s="934"/>
      <c r="HCF21" s="934"/>
      <c r="HCG21" s="934"/>
      <c r="HCH21" s="934"/>
      <c r="HCI21" s="934"/>
      <c r="HCJ21" s="934"/>
      <c r="HCK21" s="934"/>
      <c r="HCL21" s="934"/>
      <c r="HCM21" s="934"/>
      <c r="HCN21" s="934"/>
      <c r="HCO21" s="934"/>
      <c r="HCP21" s="934"/>
      <c r="HCQ21" s="934"/>
      <c r="HCR21" s="934"/>
      <c r="HCS21" s="934"/>
      <c r="HCT21" s="934"/>
      <c r="HCU21" s="934"/>
      <c r="HCV21" s="934"/>
      <c r="HCW21" s="934"/>
      <c r="HCX21" s="934"/>
      <c r="HCY21" s="934"/>
      <c r="HCZ21" s="934"/>
      <c r="HDA21" s="934"/>
      <c r="HDB21" s="934"/>
      <c r="HDC21" s="934"/>
      <c r="HDD21" s="934"/>
      <c r="HDE21" s="934"/>
      <c r="HDF21" s="934"/>
      <c r="HDG21" s="934"/>
      <c r="HDH21" s="934"/>
      <c r="HDI21" s="934"/>
      <c r="HDJ21" s="934"/>
      <c r="HDK21" s="934"/>
      <c r="HDL21" s="934"/>
      <c r="HDM21" s="934"/>
      <c r="HDN21" s="934"/>
      <c r="HDO21" s="934"/>
      <c r="HDP21" s="934"/>
      <c r="HDQ21" s="934"/>
      <c r="HDR21" s="934"/>
      <c r="HDS21" s="934"/>
      <c r="HDT21" s="934"/>
      <c r="HDU21" s="934"/>
      <c r="HDV21" s="934"/>
      <c r="HDW21" s="934"/>
      <c r="HDX21" s="934"/>
      <c r="HDY21" s="934"/>
      <c r="HDZ21" s="934"/>
      <c r="HEA21" s="934"/>
      <c r="HEB21" s="934"/>
      <c r="HEC21" s="934"/>
      <c r="HED21" s="934"/>
      <c r="HEE21" s="934"/>
      <c r="HEF21" s="934"/>
      <c r="HEG21" s="934"/>
      <c r="HEH21" s="934"/>
      <c r="HEI21" s="934"/>
      <c r="HEJ21" s="934"/>
      <c r="HEK21" s="934"/>
      <c r="HEL21" s="934"/>
      <c r="HEM21" s="934"/>
      <c r="HEN21" s="934"/>
      <c r="HEO21" s="934"/>
      <c r="HEP21" s="934"/>
      <c r="HEQ21" s="934"/>
      <c r="HER21" s="934"/>
      <c r="HES21" s="934"/>
      <c r="HET21" s="934"/>
      <c r="HEU21" s="934"/>
      <c r="HEV21" s="934"/>
      <c r="HEW21" s="934"/>
      <c r="HEX21" s="934"/>
      <c r="HEY21" s="934"/>
      <c r="HEZ21" s="934"/>
      <c r="HFA21" s="934"/>
      <c r="HFB21" s="934"/>
      <c r="HFC21" s="934"/>
      <c r="HFD21" s="934"/>
      <c r="HFE21" s="934"/>
      <c r="HFF21" s="934"/>
      <c r="HFG21" s="934"/>
      <c r="HFH21" s="934"/>
      <c r="HFI21" s="934"/>
      <c r="HFJ21" s="934"/>
      <c r="HFK21" s="934"/>
      <c r="HFL21" s="934"/>
      <c r="HFM21" s="934"/>
      <c r="HFN21" s="934"/>
      <c r="HFO21" s="934"/>
      <c r="HFP21" s="934"/>
      <c r="HFQ21" s="934"/>
      <c r="HFR21" s="934"/>
      <c r="HFS21" s="934"/>
      <c r="HFT21" s="934"/>
      <c r="HFU21" s="934"/>
      <c r="HFV21" s="934"/>
      <c r="HFW21" s="934"/>
      <c r="HFX21" s="934"/>
      <c r="HFY21" s="934"/>
      <c r="HFZ21" s="934"/>
      <c r="HGA21" s="934"/>
      <c r="HGB21" s="934"/>
      <c r="HGC21" s="934"/>
      <c r="HGD21" s="934"/>
      <c r="HGE21" s="934"/>
      <c r="HGF21" s="934"/>
      <c r="HGG21" s="934"/>
      <c r="HGH21" s="934"/>
      <c r="HGI21" s="934"/>
      <c r="HGJ21" s="934"/>
      <c r="HGK21" s="934"/>
      <c r="HGL21" s="934"/>
      <c r="HGM21" s="934"/>
      <c r="HGN21" s="934"/>
      <c r="HGO21" s="934"/>
      <c r="HGP21" s="934"/>
      <c r="HGQ21" s="934"/>
      <c r="HGR21" s="934"/>
      <c r="HGS21" s="934"/>
      <c r="HGT21" s="934"/>
      <c r="HGU21" s="934"/>
      <c r="HGV21" s="934"/>
      <c r="HGW21" s="934"/>
      <c r="HGX21" s="934"/>
      <c r="HGY21" s="934"/>
      <c r="HGZ21" s="934"/>
      <c r="HHA21" s="934"/>
      <c r="HHB21" s="934"/>
      <c r="HHC21" s="934"/>
      <c r="HHD21" s="934"/>
      <c r="HHE21" s="934"/>
      <c r="HHF21" s="934"/>
      <c r="HHG21" s="934"/>
      <c r="HHH21" s="934"/>
      <c r="HHI21" s="934"/>
      <c r="HHJ21" s="934"/>
      <c r="HHK21" s="934"/>
      <c r="HHL21" s="934"/>
      <c r="HHM21" s="934"/>
      <c r="HHN21" s="934"/>
      <c r="HHO21" s="934"/>
      <c r="HHP21" s="934"/>
      <c r="HHQ21" s="934"/>
      <c r="HHR21" s="934"/>
      <c r="HHS21" s="934"/>
      <c r="HHT21" s="934"/>
      <c r="HHU21" s="934"/>
      <c r="HHV21" s="934"/>
      <c r="HHW21" s="934"/>
      <c r="HHX21" s="934"/>
      <c r="HHY21" s="934"/>
      <c r="HHZ21" s="934"/>
      <c r="HIA21" s="934"/>
      <c r="HIB21" s="934"/>
      <c r="HIC21" s="934"/>
      <c r="HID21" s="934"/>
      <c r="HIE21" s="934"/>
      <c r="HIF21" s="934"/>
      <c r="HIG21" s="934"/>
      <c r="HIH21" s="934"/>
      <c r="HII21" s="934"/>
      <c r="HIJ21" s="934"/>
      <c r="HIK21" s="934"/>
      <c r="HIL21" s="934"/>
      <c r="HIM21" s="934"/>
      <c r="HIN21" s="934"/>
      <c r="HIO21" s="934"/>
      <c r="HIP21" s="934"/>
      <c r="HIQ21" s="934"/>
      <c r="HIR21" s="934"/>
      <c r="HIS21" s="934"/>
      <c r="HIT21" s="934"/>
      <c r="HIU21" s="934"/>
      <c r="HIV21" s="934"/>
      <c r="HIW21" s="934"/>
      <c r="HIX21" s="934"/>
      <c r="HIY21" s="934"/>
      <c r="HIZ21" s="934"/>
      <c r="HJA21" s="934"/>
      <c r="HJB21" s="934"/>
      <c r="HJC21" s="934"/>
      <c r="HJD21" s="934"/>
      <c r="HJE21" s="934"/>
      <c r="HJF21" s="934"/>
      <c r="HJG21" s="934"/>
      <c r="HJH21" s="934"/>
      <c r="HJI21" s="934"/>
      <c r="HJJ21" s="934"/>
      <c r="HJK21" s="934"/>
      <c r="HJL21" s="934"/>
      <c r="HJM21" s="934"/>
      <c r="HJN21" s="934"/>
      <c r="HJO21" s="934"/>
      <c r="HJP21" s="934"/>
      <c r="HJQ21" s="934"/>
      <c r="HJR21" s="934"/>
      <c r="HJS21" s="934"/>
      <c r="HJT21" s="934"/>
      <c r="HJU21" s="934"/>
      <c r="HJV21" s="934"/>
      <c r="HJW21" s="934"/>
      <c r="HJX21" s="934"/>
      <c r="HJY21" s="934"/>
      <c r="HJZ21" s="934"/>
      <c r="HKA21" s="934"/>
      <c r="HKB21" s="934"/>
      <c r="HKC21" s="934"/>
      <c r="HKD21" s="934"/>
      <c r="HKE21" s="934"/>
      <c r="HKF21" s="934"/>
      <c r="HKG21" s="934"/>
      <c r="HKH21" s="934"/>
      <c r="HKI21" s="934"/>
      <c r="HKJ21" s="934"/>
      <c r="HKK21" s="934"/>
      <c r="HKL21" s="934"/>
      <c r="HKM21" s="934"/>
      <c r="HKN21" s="934"/>
      <c r="HKO21" s="934"/>
      <c r="HKP21" s="934"/>
      <c r="HKQ21" s="934"/>
      <c r="HKR21" s="934"/>
      <c r="HKS21" s="934"/>
      <c r="HKT21" s="934"/>
      <c r="HKU21" s="934"/>
      <c r="HKV21" s="934"/>
      <c r="HKW21" s="934"/>
      <c r="HKX21" s="934"/>
      <c r="HKY21" s="934"/>
      <c r="HKZ21" s="934"/>
      <c r="HLA21" s="934"/>
      <c r="HLB21" s="934"/>
      <c r="HLC21" s="934"/>
      <c r="HLD21" s="934"/>
      <c r="HLE21" s="934"/>
      <c r="HLF21" s="934"/>
      <c r="HLG21" s="934"/>
      <c r="HLH21" s="934"/>
      <c r="HLI21" s="934"/>
      <c r="HLJ21" s="934"/>
      <c r="HLK21" s="934"/>
      <c r="HLL21" s="934"/>
      <c r="HLM21" s="934"/>
      <c r="HLN21" s="934"/>
      <c r="HLO21" s="934"/>
      <c r="HLP21" s="934"/>
      <c r="HLQ21" s="934"/>
      <c r="HLR21" s="934"/>
      <c r="HLS21" s="934"/>
      <c r="HLT21" s="934"/>
      <c r="HLU21" s="934"/>
      <c r="HLV21" s="934"/>
      <c r="HLW21" s="934"/>
      <c r="HLX21" s="934"/>
      <c r="HLY21" s="934"/>
      <c r="HLZ21" s="934"/>
      <c r="HMA21" s="934"/>
      <c r="HMB21" s="934"/>
      <c r="HMC21" s="934"/>
      <c r="HMD21" s="934"/>
      <c r="HME21" s="934"/>
      <c r="HMF21" s="934"/>
      <c r="HMG21" s="934"/>
      <c r="HMH21" s="934"/>
      <c r="HMI21" s="934"/>
      <c r="HMJ21" s="934"/>
      <c r="HMK21" s="934"/>
      <c r="HML21" s="934"/>
      <c r="HMM21" s="934"/>
      <c r="HMN21" s="934"/>
      <c r="HMO21" s="934"/>
      <c r="HMP21" s="934"/>
      <c r="HMQ21" s="934"/>
      <c r="HMR21" s="934"/>
      <c r="HMS21" s="934"/>
      <c r="HMT21" s="934"/>
      <c r="HMU21" s="934"/>
      <c r="HMV21" s="934"/>
      <c r="HMW21" s="934"/>
      <c r="HMX21" s="934"/>
      <c r="HMY21" s="934"/>
      <c r="HMZ21" s="934"/>
      <c r="HNA21" s="934"/>
      <c r="HNB21" s="934"/>
      <c r="HNC21" s="934"/>
      <c r="HND21" s="934"/>
      <c r="HNE21" s="934"/>
      <c r="HNF21" s="934"/>
      <c r="HNG21" s="934"/>
      <c r="HNH21" s="934"/>
      <c r="HNI21" s="934"/>
      <c r="HNJ21" s="934"/>
      <c r="HNK21" s="934"/>
      <c r="HNL21" s="934"/>
      <c r="HNM21" s="934"/>
      <c r="HNN21" s="934"/>
      <c r="HNO21" s="934"/>
      <c r="HNP21" s="934"/>
      <c r="HNQ21" s="934"/>
      <c r="HNR21" s="934"/>
      <c r="HNS21" s="934"/>
      <c r="HNT21" s="934"/>
      <c r="HNU21" s="934"/>
      <c r="HNV21" s="934"/>
      <c r="HNW21" s="934"/>
      <c r="HNX21" s="934"/>
      <c r="HNY21" s="934"/>
      <c r="HNZ21" s="934"/>
      <c r="HOA21" s="934"/>
      <c r="HOB21" s="934"/>
      <c r="HOC21" s="934"/>
      <c r="HOD21" s="934"/>
      <c r="HOE21" s="934"/>
      <c r="HOF21" s="934"/>
      <c r="HOG21" s="934"/>
      <c r="HOH21" s="934"/>
      <c r="HOI21" s="934"/>
      <c r="HOJ21" s="934"/>
      <c r="HOK21" s="934"/>
      <c r="HOL21" s="934"/>
      <c r="HOM21" s="934"/>
      <c r="HON21" s="934"/>
      <c r="HOO21" s="934"/>
      <c r="HOP21" s="934"/>
      <c r="HOQ21" s="934"/>
      <c r="HOR21" s="934"/>
      <c r="HOS21" s="934"/>
      <c r="HOT21" s="934"/>
      <c r="HOU21" s="934"/>
      <c r="HOV21" s="934"/>
      <c r="HOW21" s="934"/>
      <c r="HOX21" s="934"/>
      <c r="HOY21" s="934"/>
      <c r="HOZ21" s="934"/>
      <c r="HPA21" s="934"/>
      <c r="HPB21" s="934"/>
      <c r="HPC21" s="934"/>
      <c r="HPD21" s="934"/>
      <c r="HPE21" s="934"/>
      <c r="HPF21" s="934"/>
      <c r="HPG21" s="934"/>
      <c r="HPH21" s="934"/>
      <c r="HPI21" s="934"/>
      <c r="HPJ21" s="934"/>
      <c r="HPK21" s="934"/>
      <c r="HPL21" s="934"/>
      <c r="HPM21" s="934"/>
      <c r="HPN21" s="934"/>
      <c r="HPO21" s="934"/>
      <c r="HPP21" s="934"/>
      <c r="HPQ21" s="934"/>
      <c r="HPR21" s="934"/>
      <c r="HPS21" s="934"/>
      <c r="HPT21" s="934"/>
      <c r="HPU21" s="934"/>
      <c r="HPV21" s="934"/>
      <c r="HPW21" s="934"/>
      <c r="HPX21" s="934"/>
      <c r="HPY21" s="934"/>
      <c r="HPZ21" s="934"/>
      <c r="HQA21" s="934"/>
      <c r="HQB21" s="934"/>
      <c r="HQC21" s="934"/>
      <c r="HQD21" s="934"/>
      <c r="HQE21" s="934"/>
      <c r="HQF21" s="934"/>
      <c r="HQG21" s="934"/>
      <c r="HQH21" s="934"/>
      <c r="HQI21" s="934"/>
      <c r="HQJ21" s="934"/>
      <c r="HQK21" s="934"/>
      <c r="HQL21" s="934"/>
      <c r="HQM21" s="934"/>
      <c r="HQN21" s="934"/>
      <c r="HQO21" s="934"/>
      <c r="HQP21" s="934"/>
      <c r="HQQ21" s="934"/>
      <c r="HQR21" s="934"/>
      <c r="HQS21" s="934"/>
      <c r="HQT21" s="934"/>
      <c r="HQU21" s="934"/>
      <c r="HQV21" s="934"/>
      <c r="HQW21" s="934"/>
      <c r="HQX21" s="934"/>
      <c r="HQY21" s="934"/>
      <c r="HQZ21" s="934"/>
      <c r="HRA21" s="934"/>
      <c r="HRB21" s="934"/>
      <c r="HRC21" s="934"/>
      <c r="HRD21" s="934"/>
      <c r="HRE21" s="934"/>
      <c r="HRF21" s="934"/>
      <c r="HRG21" s="934"/>
      <c r="HRH21" s="934"/>
      <c r="HRI21" s="934"/>
      <c r="HRJ21" s="934"/>
      <c r="HRK21" s="934"/>
      <c r="HRL21" s="934"/>
      <c r="HRM21" s="934"/>
      <c r="HRN21" s="934"/>
      <c r="HRO21" s="934"/>
      <c r="HRP21" s="934"/>
      <c r="HRQ21" s="934"/>
      <c r="HRR21" s="934"/>
      <c r="HRS21" s="934"/>
      <c r="HRT21" s="934"/>
      <c r="HRU21" s="934"/>
      <c r="HRV21" s="934"/>
      <c r="HRW21" s="934"/>
      <c r="HRX21" s="934"/>
      <c r="HRY21" s="934"/>
      <c r="HRZ21" s="934"/>
      <c r="HSA21" s="934"/>
      <c r="HSB21" s="934"/>
      <c r="HSC21" s="934"/>
      <c r="HSD21" s="934"/>
      <c r="HSE21" s="934"/>
      <c r="HSF21" s="934"/>
      <c r="HSG21" s="934"/>
      <c r="HSH21" s="934"/>
      <c r="HSI21" s="934"/>
      <c r="HSJ21" s="934"/>
      <c r="HSK21" s="934"/>
      <c r="HSL21" s="934"/>
      <c r="HSM21" s="934"/>
      <c r="HSN21" s="934"/>
      <c r="HSO21" s="934"/>
      <c r="HSP21" s="934"/>
      <c r="HSQ21" s="934"/>
      <c r="HSR21" s="934"/>
      <c r="HSS21" s="934"/>
      <c r="HST21" s="934"/>
      <c r="HSU21" s="934"/>
      <c r="HSV21" s="934"/>
      <c r="HSW21" s="934"/>
      <c r="HSX21" s="934"/>
      <c r="HSY21" s="934"/>
      <c r="HSZ21" s="934"/>
      <c r="HTA21" s="934"/>
      <c r="HTB21" s="934"/>
      <c r="HTC21" s="934"/>
      <c r="HTD21" s="934"/>
      <c r="HTE21" s="934"/>
      <c r="HTF21" s="934"/>
      <c r="HTG21" s="934"/>
      <c r="HTH21" s="934"/>
      <c r="HTI21" s="934"/>
      <c r="HTJ21" s="934"/>
      <c r="HTK21" s="934"/>
      <c r="HTL21" s="934"/>
      <c r="HTM21" s="934"/>
      <c r="HTN21" s="934"/>
      <c r="HTO21" s="934"/>
      <c r="HTP21" s="934"/>
      <c r="HTQ21" s="934"/>
      <c r="HTR21" s="934"/>
      <c r="HTS21" s="934"/>
      <c r="HTT21" s="934"/>
      <c r="HTU21" s="934"/>
      <c r="HTV21" s="934"/>
      <c r="HTW21" s="934"/>
      <c r="HTX21" s="934"/>
      <c r="HTY21" s="934"/>
      <c r="HTZ21" s="934"/>
      <c r="HUA21" s="934"/>
      <c r="HUB21" s="934"/>
      <c r="HUC21" s="934"/>
      <c r="HUD21" s="934"/>
      <c r="HUE21" s="934"/>
      <c r="HUF21" s="934"/>
      <c r="HUG21" s="934"/>
      <c r="HUH21" s="934"/>
      <c r="HUI21" s="934"/>
      <c r="HUJ21" s="934"/>
      <c r="HUK21" s="934"/>
      <c r="HUL21" s="934"/>
      <c r="HUM21" s="934"/>
      <c r="HUN21" s="934"/>
      <c r="HUO21" s="934"/>
      <c r="HUP21" s="934"/>
      <c r="HUQ21" s="934"/>
      <c r="HUR21" s="934"/>
      <c r="HUS21" s="934"/>
      <c r="HUT21" s="934"/>
      <c r="HUU21" s="934"/>
      <c r="HUV21" s="934"/>
      <c r="HUW21" s="934"/>
      <c r="HUX21" s="934"/>
      <c r="HUY21" s="934"/>
      <c r="HUZ21" s="934"/>
      <c r="HVA21" s="934"/>
      <c r="HVB21" s="934"/>
      <c r="HVC21" s="934"/>
      <c r="HVD21" s="934"/>
      <c r="HVE21" s="934"/>
      <c r="HVF21" s="934"/>
      <c r="HVG21" s="934"/>
      <c r="HVH21" s="934"/>
      <c r="HVI21" s="934"/>
      <c r="HVJ21" s="934"/>
      <c r="HVK21" s="934"/>
      <c r="HVL21" s="934"/>
      <c r="HVM21" s="934"/>
      <c r="HVN21" s="934"/>
      <c r="HVO21" s="934"/>
      <c r="HVP21" s="934"/>
      <c r="HVQ21" s="934"/>
      <c r="HVR21" s="934"/>
      <c r="HVS21" s="934"/>
      <c r="HVT21" s="934"/>
      <c r="HVU21" s="934"/>
      <c r="HVV21" s="934"/>
      <c r="HVW21" s="934"/>
      <c r="HVX21" s="934"/>
      <c r="HVY21" s="934"/>
      <c r="HVZ21" s="934"/>
      <c r="HWA21" s="934"/>
      <c r="HWB21" s="934"/>
      <c r="HWC21" s="934"/>
      <c r="HWD21" s="934"/>
      <c r="HWE21" s="934"/>
      <c r="HWF21" s="934"/>
      <c r="HWG21" s="934"/>
      <c r="HWH21" s="934"/>
      <c r="HWI21" s="934"/>
      <c r="HWJ21" s="934"/>
      <c r="HWK21" s="934"/>
      <c r="HWL21" s="934"/>
      <c r="HWM21" s="934"/>
      <c r="HWN21" s="934"/>
      <c r="HWO21" s="934"/>
      <c r="HWP21" s="934"/>
      <c r="HWQ21" s="934"/>
      <c r="HWR21" s="934"/>
      <c r="HWS21" s="934"/>
      <c r="HWT21" s="934"/>
      <c r="HWU21" s="934"/>
      <c r="HWV21" s="934"/>
      <c r="HWW21" s="934"/>
      <c r="HWX21" s="934"/>
      <c r="HWY21" s="934"/>
      <c r="HWZ21" s="934"/>
      <c r="HXA21" s="934"/>
      <c r="HXB21" s="934"/>
      <c r="HXC21" s="934"/>
      <c r="HXD21" s="934"/>
      <c r="HXE21" s="934"/>
      <c r="HXF21" s="934"/>
      <c r="HXG21" s="934"/>
      <c r="HXH21" s="934"/>
      <c r="HXI21" s="934"/>
      <c r="HXJ21" s="934"/>
      <c r="HXK21" s="934"/>
      <c r="HXL21" s="934"/>
      <c r="HXM21" s="934"/>
      <c r="HXN21" s="934"/>
      <c r="HXO21" s="934"/>
      <c r="HXP21" s="934"/>
      <c r="HXQ21" s="934"/>
      <c r="HXR21" s="934"/>
      <c r="HXS21" s="934"/>
      <c r="HXT21" s="934"/>
      <c r="HXU21" s="934"/>
      <c r="HXV21" s="934"/>
      <c r="HXW21" s="934"/>
      <c r="HXX21" s="934"/>
      <c r="HXY21" s="934"/>
      <c r="HXZ21" s="934"/>
      <c r="HYA21" s="934"/>
      <c r="HYB21" s="934"/>
      <c r="HYC21" s="934"/>
      <c r="HYD21" s="934"/>
      <c r="HYE21" s="934"/>
      <c r="HYF21" s="934"/>
      <c r="HYG21" s="934"/>
      <c r="HYH21" s="934"/>
      <c r="HYI21" s="934"/>
      <c r="HYJ21" s="934"/>
      <c r="HYK21" s="934"/>
      <c r="HYL21" s="934"/>
      <c r="HYM21" s="934"/>
      <c r="HYN21" s="934"/>
      <c r="HYO21" s="934"/>
      <c r="HYP21" s="934"/>
      <c r="HYQ21" s="934"/>
      <c r="HYR21" s="934"/>
      <c r="HYS21" s="934"/>
      <c r="HYT21" s="934"/>
      <c r="HYU21" s="934"/>
      <c r="HYV21" s="934"/>
      <c r="HYW21" s="934"/>
      <c r="HYX21" s="934"/>
      <c r="HYY21" s="934"/>
      <c r="HYZ21" s="934"/>
      <c r="HZA21" s="934"/>
      <c r="HZB21" s="934"/>
      <c r="HZC21" s="934"/>
      <c r="HZD21" s="934"/>
      <c r="HZE21" s="934"/>
      <c r="HZF21" s="934"/>
      <c r="HZG21" s="934"/>
      <c r="HZH21" s="934"/>
      <c r="HZI21" s="934"/>
      <c r="HZJ21" s="934"/>
      <c r="HZK21" s="934"/>
      <c r="HZL21" s="934"/>
      <c r="HZM21" s="934"/>
      <c r="HZN21" s="934"/>
      <c r="HZO21" s="934"/>
      <c r="HZP21" s="934"/>
      <c r="HZQ21" s="934"/>
      <c r="HZR21" s="934"/>
      <c r="HZS21" s="934"/>
      <c r="HZT21" s="934"/>
      <c r="HZU21" s="934"/>
      <c r="HZV21" s="934"/>
      <c r="HZW21" s="934"/>
      <c r="HZX21" s="934"/>
      <c r="HZY21" s="934"/>
      <c r="HZZ21" s="934"/>
      <c r="IAA21" s="934"/>
      <c r="IAB21" s="934"/>
      <c r="IAC21" s="934"/>
      <c r="IAD21" s="934"/>
      <c r="IAE21" s="934"/>
      <c r="IAF21" s="934"/>
      <c r="IAG21" s="934"/>
      <c r="IAH21" s="934"/>
      <c r="IAI21" s="934"/>
      <c r="IAJ21" s="934"/>
      <c r="IAK21" s="934"/>
      <c r="IAL21" s="934"/>
      <c r="IAM21" s="934"/>
      <c r="IAN21" s="934"/>
      <c r="IAO21" s="934"/>
      <c r="IAP21" s="934"/>
      <c r="IAQ21" s="934"/>
      <c r="IAR21" s="934"/>
      <c r="IAS21" s="934"/>
      <c r="IAT21" s="934"/>
      <c r="IAU21" s="934"/>
      <c r="IAV21" s="934"/>
      <c r="IAW21" s="934"/>
      <c r="IAX21" s="934"/>
      <c r="IAY21" s="934"/>
      <c r="IAZ21" s="934"/>
      <c r="IBA21" s="934"/>
      <c r="IBB21" s="934"/>
      <c r="IBC21" s="934"/>
      <c r="IBD21" s="934"/>
      <c r="IBE21" s="934"/>
      <c r="IBF21" s="934"/>
      <c r="IBG21" s="934"/>
      <c r="IBH21" s="934"/>
      <c r="IBI21" s="934"/>
      <c r="IBJ21" s="934"/>
      <c r="IBK21" s="934"/>
      <c r="IBL21" s="934"/>
      <c r="IBM21" s="934"/>
      <c r="IBN21" s="934"/>
      <c r="IBO21" s="934"/>
      <c r="IBP21" s="934"/>
      <c r="IBQ21" s="934"/>
      <c r="IBR21" s="934"/>
      <c r="IBS21" s="934"/>
      <c r="IBT21" s="934"/>
      <c r="IBU21" s="934"/>
      <c r="IBV21" s="934"/>
      <c r="IBW21" s="934"/>
      <c r="IBX21" s="934"/>
      <c r="IBY21" s="934"/>
      <c r="IBZ21" s="934"/>
      <c r="ICA21" s="934"/>
      <c r="ICB21" s="934"/>
      <c r="ICC21" s="934"/>
      <c r="ICD21" s="934"/>
      <c r="ICE21" s="934"/>
      <c r="ICF21" s="934"/>
      <c r="ICG21" s="934"/>
      <c r="ICH21" s="934"/>
      <c r="ICI21" s="934"/>
      <c r="ICJ21" s="934"/>
      <c r="ICK21" s="934"/>
      <c r="ICL21" s="934"/>
      <c r="ICM21" s="934"/>
      <c r="ICN21" s="934"/>
      <c r="ICO21" s="934"/>
      <c r="ICP21" s="934"/>
      <c r="ICQ21" s="934"/>
      <c r="ICR21" s="934"/>
      <c r="ICS21" s="934"/>
      <c r="ICT21" s="934"/>
      <c r="ICU21" s="934"/>
      <c r="ICV21" s="934"/>
      <c r="ICW21" s="934"/>
      <c r="ICX21" s="934"/>
      <c r="ICY21" s="934"/>
      <c r="ICZ21" s="934"/>
      <c r="IDA21" s="934"/>
      <c r="IDB21" s="934"/>
      <c r="IDC21" s="934"/>
      <c r="IDD21" s="934"/>
      <c r="IDE21" s="934"/>
      <c r="IDF21" s="934"/>
      <c r="IDG21" s="934"/>
      <c r="IDH21" s="934"/>
      <c r="IDI21" s="934"/>
      <c r="IDJ21" s="934"/>
      <c r="IDK21" s="934"/>
      <c r="IDL21" s="934"/>
      <c r="IDM21" s="934"/>
      <c r="IDN21" s="934"/>
      <c r="IDO21" s="934"/>
      <c r="IDP21" s="934"/>
      <c r="IDQ21" s="934"/>
      <c r="IDR21" s="934"/>
      <c r="IDS21" s="934"/>
      <c r="IDT21" s="934"/>
      <c r="IDU21" s="934"/>
      <c r="IDV21" s="934"/>
      <c r="IDW21" s="934"/>
      <c r="IDX21" s="934"/>
      <c r="IDY21" s="934"/>
      <c r="IDZ21" s="934"/>
      <c r="IEA21" s="934"/>
      <c r="IEB21" s="934"/>
      <c r="IEC21" s="934"/>
      <c r="IED21" s="934"/>
      <c r="IEE21" s="934"/>
      <c r="IEF21" s="934"/>
      <c r="IEG21" s="934"/>
      <c r="IEH21" s="934"/>
      <c r="IEI21" s="934"/>
      <c r="IEJ21" s="934"/>
      <c r="IEK21" s="934"/>
      <c r="IEL21" s="934"/>
      <c r="IEM21" s="934"/>
      <c r="IEN21" s="934"/>
      <c r="IEO21" s="934"/>
      <c r="IEP21" s="934"/>
      <c r="IEQ21" s="934"/>
      <c r="IER21" s="934"/>
      <c r="IES21" s="934"/>
      <c r="IET21" s="934"/>
      <c r="IEU21" s="934"/>
      <c r="IEV21" s="934"/>
      <c r="IEW21" s="934"/>
      <c r="IEX21" s="934"/>
      <c r="IEY21" s="934"/>
      <c r="IEZ21" s="934"/>
      <c r="IFA21" s="934"/>
      <c r="IFB21" s="934"/>
      <c r="IFC21" s="934"/>
      <c r="IFD21" s="934"/>
      <c r="IFE21" s="934"/>
      <c r="IFF21" s="934"/>
      <c r="IFG21" s="934"/>
      <c r="IFH21" s="934"/>
      <c r="IFI21" s="934"/>
      <c r="IFJ21" s="934"/>
      <c r="IFK21" s="934"/>
      <c r="IFL21" s="934"/>
      <c r="IFM21" s="934"/>
      <c r="IFN21" s="934"/>
      <c r="IFO21" s="934"/>
      <c r="IFP21" s="934"/>
      <c r="IFQ21" s="934"/>
      <c r="IFR21" s="934"/>
      <c r="IFS21" s="934"/>
      <c r="IFT21" s="934"/>
      <c r="IFU21" s="934"/>
      <c r="IFV21" s="934"/>
      <c r="IFW21" s="934"/>
      <c r="IFX21" s="934"/>
      <c r="IFY21" s="934"/>
      <c r="IFZ21" s="934"/>
      <c r="IGA21" s="934"/>
      <c r="IGB21" s="934"/>
      <c r="IGC21" s="934"/>
      <c r="IGD21" s="934"/>
      <c r="IGE21" s="934"/>
      <c r="IGF21" s="934"/>
      <c r="IGG21" s="934"/>
      <c r="IGH21" s="934"/>
      <c r="IGI21" s="934"/>
      <c r="IGJ21" s="934"/>
      <c r="IGK21" s="934"/>
      <c r="IGL21" s="934"/>
      <c r="IGM21" s="934"/>
      <c r="IGN21" s="934"/>
      <c r="IGO21" s="934"/>
      <c r="IGP21" s="934"/>
      <c r="IGQ21" s="934"/>
      <c r="IGR21" s="934"/>
      <c r="IGS21" s="934"/>
      <c r="IGT21" s="934"/>
      <c r="IGU21" s="934"/>
      <c r="IGV21" s="934"/>
      <c r="IGW21" s="934"/>
      <c r="IGX21" s="934"/>
      <c r="IGY21" s="934"/>
      <c r="IGZ21" s="934"/>
      <c r="IHA21" s="934"/>
      <c r="IHB21" s="934"/>
      <c r="IHC21" s="934"/>
      <c r="IHD21" s="934"/>
      <c r="IHE21" s="934"/>
      <c r="IHF21" s="934"/>
      <c r="IHG21" s="934"/>
      <c r="IHH21" s="934"/>
      <c r="IHI21" s="934"/>
      <c r="IHJ21" s="934"/>
      <c r="IHK21" s="934"/>
      <c r="IHL21" s="934"/>
      <c r="IHM21" s="934"/>
      <c r="IHN21" s="934"/>
      <c r="IHO21" s="934"/>
      <c r="IHP21" s="934"/>
      <c r="IHQ21" s="934"/>
      <c r="IHR21" s="934"/>
      <c r="IHS21" s="934"/>
      <c r="IHT21" s="934"/>
      <c r="IHU21" s="934"/>
      <c r="IHV21" s="934"/>
      <c r="IHW21" s="934"/>
      <c r="IHX21" s="934"/>
      <c r="IHY21" s="934"/>
      <c r="IHZ21" s="934"/>
      <c r="IIA21" s="934"/>
      <c r="IIB21" s="934"/>
      <c r="IIC21" s="934"/>
      <c r="IID21" s="934"/>
      <c r="IIE21" s="934"/>
      <c r="IIF21" s="934"/>
      <c r="IIG21" s="934"/>
      <c r="IIH21" s="934"/>
      <c r="III21" s="934"/>
      <c r="IIJ21" s="934"/>
      <c r="IIK21" s="934"/>
      <c r="IIL21" s="934"/>
      <c r="IIM21" s="934"/>
      <c r="IIN21" s="934"/>
      <c r="IIO21" s="934"/>
      <c r="IIP21" s="934"/>
      <c r="IIQ21" s="934"/>
      <c r="IIR21" s="934"/>
      <c r="IIS21" s="934"/>
      <c r="IIT21" s="934"/>
      <c r="IIU21" s="934"/>
      <c r="IIV21" s="934"/>
      <c r="IIW21" s="934"/>
      <c r="IIX21" s="934"/>
      <c r="IIY21" s="934"/>
      <c r="IIZ21" s="934"/>
      <c r="IJA21" s="934"/>
      <c r="IJB21" s="934"/>
      <c r="IJC21" s="934"/>
      <c r="IJD21" s="934"/>
      <c r="IJE21" s="934"/>
      <c r="IJF21" s="934"/>
      <c r="IJG21" s="934"/>
      <c r="IJH21" s="934"/>
      <c r="IJI21" s="934"/>
      <c r="IJJ21" s="934"/>
      <c r="IJK21" s="934"/>
      <c r="IJL21" s="934"/>
      <c r="IJM21" s="934"/>
      <c r="IJN21" s="934"/>
      <c r="IJO21" s="934"/>
      <c r="IJP21" s="934"/>
      <c r="IJQ21" s="934"/>
      <c r="IJR21" s="934"/>
      <c r="IJS21" s="934"/>
      <c r="IJT21" s="934"/>
      <c r="IJU21" s="934"/>
      <c r="IJV21" s="934"/>
      <c r="IJW21" s="934"/>
      <c r="IJX21" s="934"/>
      <c r="IJY21" s="934"/>
      <c r="IJZ21" s="934"/>
      <c r="IKA21" s="934"/>
      <c r="IKB21" s="934"/>
      <c r="IKC21" s="934"/>
      <c r="IKD21" s="934"/>
      <c r="IKE21" s="934"/>
      <c r="IKF21" s="934"/>
      <c r="IKG21" s="934"/>
      <c r="IKH21" s="934"/>
      <c r="IKI21" s="934"/>
      <c r="IKJ21" s="934"/>
      <c r="IKK21" s="934"/>
      <c r="IKL21" s="934"/>
      <c r="IKM21" s="934"/>
      <c r="IKN21" s="934"/>
      <c r="IKO21" s="934"/>
      <c r="IKP21" s="934"/>
      <c r="IKQ21" s="934"/>
      <c r="IKR21" s="934"/>
      <c r="IKS21" s="934"/>
      <c r="IKT21" s="934"/>
      <c r="IKU21" s="934"/>
      <c r="IKV21" s="934"/>
      <c r="IKW21" s="934"/>
      <c r="IKX21" s="934"/>
      <c r="IKY21" s="934"/>
      <c r="IKZ21" s="934"/>
      <c r="ILA21" s="934"/>
      <c r="ILB21" s="934"/>
      <c r="ILC21" s="934"/>
      <c r="ILD21" s="934"/>
      <c r="ILE21" s="934"/>
      <c r="ILF21" s="934"/>
      <c r="ILG21" s="934"/>
      <c r="ILH21" s="934"/>
      <c r="ILI21" s="934"/>
      <c r="ILJ21" s="934"/>
      <c r="ILK21" s="934"/>
      <c r="ILL21" s="934"/>
      <c r="ILM21" s="934"/>
      <c r="ILN21" s="934"/>
      <c r="ILO21" s="934"/>
      <c r="ILP21" s="934"/>
      <c r="ILQ21" s="934"/>
      <c r="ILR21" s="934"/>
      <c r="ILS21" s="934"/>
      <c r="ILT21" s="934"/>
      <c r="ILU21" s="934"/>
      <c r="ILV21" s="934"/>
      <c r="ILW21" s="934"/>
      <c r="ILX21" s="934"/>
      <c r="ILY21" s="934"/>
      <c r="ILZ21" s="934"/>
      <c r="IMA21" s="934"/>
      <c r="IMB21" s="934"/>
      <c r="IMC21" s="934"/>
      <c r="IMD21" s="934"/>
      <c r="IME21" s="934"/>
      <c r="IMF21" s="934"/>
      <c r="IMG21" s="934"/>
      <c r="IMH21" s="934"/>
      <c r="IMI21" s="934"/>
      <c r="IMJ21" s="934"/>
      <c r="IMK21" s="934"/>
      <c r="IML21" s="934"/>
      <c r="IMM21" s="934"/>
      <c r="IMN21" s="934"/>
      <c r="IMO21" s="934"/>
      <c r="IMP21" s="934"/>
      <c r="IMQ21" s="934"/>
      <c r="IMR21" s="934"/>
      <c r="IMS21" s="934"/>
      <c r="IMT21" s="934"/>
      <c r="IMU21" s="934"/>
      <c r="IMV21" s="934"/>
      <c r="IMW21" s="934"/>
      <c r="IMX21" s="934"/>
      <c r="IMY21" s="934"/>
      <c r="IMZ21" s="934"/>
      <c r="INA21" s="934"/>
      <c r="INB21" s="934"/>
      <c r="INC21" s="934"/>
      <c r="IND21" s="934"/>
      <c r="INE21" s="934"/>
      <c r="INF21" s="934"/>
      <c r="ING21" s="934"/>
      <c r="INH21" s="934"/>
      <c r="INI21" s="934"/>
      <c r="INJ21" s="934"/>
      <c r="INK21" s="934"/>
      <c r="INL21" s="934"/>
      <c r="INM21" s="934"/>
      <c r="INN21" s="934"/>
      <c r="INO21" s="934"/>
      <c r="INP21" s="934"/>
      <c r="INQ21" s="934"/>
      <c r="INR21" s="934"/>
      <c r="INS21" s="934"/>
      <c r="INT21" s="934"/>
      <c r="INU21" s="934"/>
      <c r="INV21" s="934"/>
      <c r="INW21" s="934"/>
      <c r="INX21" s="934"/>
      <c r="INY21" s="934"/>
      <c r="INZ21" s="934"/>
      <c r="IOA21" s="934"/>
      <c r="IOB21" s="934"/>
      <c r="IOC21" s="934"/>
      <c r="IOD21" s="934"/>
      <c r="IOE21" s="934"/>
      <c r="IOF21" s="934"/>
      <c r="IOG21" s="934"/>
      <c r="IOH21" s="934"/>
      <c r="IOI21" s="934"/>
      <c r="IOJ21" s="934"/>
      <c r="IOK21" s="934"/>
      <c r="IOL21" s="934"/>
      <c r="IOM21" s="934"/>
      <c r="ION21" s="934"/>
      <c r="IOO21" s="934"/>
      <c r="IOP21" s="934"/>
      <c r="IOQ21" s="934"/>
      <c r="IOR21" s="934"/>
      <c r="IOS21" s="934"/>
      <c r="IOT21" s="934"/>
      <c r="IOU21" s="934"/>
      <c r="IOV21" s="934"/>
      <c r="IOW21" s="934"/>
      <c r="IOX21" s="934"/>
      <c r="IOY21" s="934"/>
      <c r="IOZ21" s="934"/>
      <c r="IPA21" s="934"/>
      <c r="IPB21" s="934"/>
      <c r="IPC21" s="934"/>
      <c r="IPD21" s="934"/>
      <c r="IPE21" s="934"/>
      <c r="IPF21" s="934"/>
      <c r="IPG21" s="934"/>
      <c r="IPH21" s="934"/>
      <c r="IPI21" s="934"/>
      <c r="IPJ21" s="934"/>
      <c r="IPK21" s="934"/>
      <c r="IPL21" s="934"/>
      <c r="IPM21" s="934"/>
      <c r="IPN21" s="934"/>
      <c r="IPO21" s="934"/>
      <c r="IPP21" s="934"/>
      <c r="IPQ21" s="934"/>
      <c r="IPR21" s="934"/>
      <c r="IPS21" s="934"/>
      <c r="IPT21" s="934"/>
      <c r="IPU21" s="934"/>
      <c r="IPV21" s="934"/>
      <c r="IPW21" s="934"/>
      <c r="IPX21" s="934"/>
      <c r="IPY21" s="934"/>
      <c r="IPZ21" s="934"/>
      <c r="IQA21" s="934"/>
      <c r="IQB21" s="934"/>
      <c r="IQC21" s="934"/>
      <c r="IQD21" s="934"/>
      <c r="IQE21" s="934"/>
      <c r="IQF21" s="934"/>
      <c r="IQG21" s="934"/>
      <c r="IQH21" s="934"/>
      <c r="IQI21" s="934"/>
      <c r="IQJ21" s="934"/>
      <c r="IQK21" s="934"/>
      <c r="IQL21" s="934"/>
      <c r="IQM21" s="934"/>
      <c r="IQN21" s="934"/>
      <c r="IQO21" s="934"/>
      <c r="IQP21" s="934"/>
      <c r="IQQ21" s="934"/>
      <c r="IQR21" s="934"/>
      <c r="IQS21" s="934"/>
      <c r="IQT21" s="934"/>
      <c r="IQU21" s="934"/>
      <c r="IQV21" s="934"/>
      <c r="IQW21" s="934"/>
      <c r="IQX21" s="934"/>
      <c r="IQY21" s="934"/>
      <c r="IQZ21" s="934"/>
      <c r="IRA21" s="934"/>
      <c r="IRB21" s="934"/>
      <c r="IRC21" s="934"/>
      <c r="IRD21" s="934"/>
      <c r="IRE21" s="934"/>
      <c r="IRF21" s="934"/>
      <c r="IRG21" s="934"/>
      <c r="IRH21" s="934"/>
      <c r="IRI21" s="934"/>
      <c r="IRJ21" s="934"/>
      <c r="IRK21" s="934"/>
      <c r="IRL21" s="934"/>
      <c r="IRM21" s="934"/>
      <c r="IRN21" s="934"/>
      <c r="IRO21" s="934"/>
      <c r="IRP21" s="934"/>
      <c r="IRQ21" s="934"/>
      <c r="IRR21" s="934"/>
      <c r="IRS21" s="934"/>
      <c r="IRT21" s="934"/>
      <c r="IRU21" s="934"/>
      <c r="IRV21" s="934"/>
      <c r="IRW21" s="934"/>
      <c r="IRX21" s="934"/>
      <c r="IRY21" s="934"/>
      <c r="IRZ21" s="934"/>
      <c r="ISA21" s="934"/>
      <c r="ISB21" s="934"/>
      <c r="ISC21" s="934"/>
      <c r="ISD21" s="934"/>
      <c r="ISE21" s="934"/>
      <c r="ISF21" s="934"/>
      <c r="ISG21" s="934"/>
      <c r="ISH21" s="934"/>
      <c r="ISI21" s="934"/>
      <c r="ISJ21" s="934"/>
      <c r="ISK21" s="934"/>
      <c r="ISL21" s="934"/>
      <c r="ISM21" s="934"/>
      <c r="ISN21" s="934"/>
      <c r="ISO21" s="934"/>
      <c r="ISP21" s="934"/>
      <c r="ISQ21" s="934"/>
      <c r="ISR21" s="934"/>
      <c r="ISS21" s="934"/>
      <c r="IST21" s="934"/>
      <c r="ISU21" s="934"/>
      <c r="ISV21" s="934"/>
      <c r="ISW21" s="934"/>
      <c r="ISX21" s="934"/>
      <c r="ISY21" s="934"/>
      <c r="ISZ21" s="934"/>
      <c r="ITA21" s="934"/>
      <c r="ITB21" s="934"/>
      <c r="ITC21" s="934"/>
      <c r="ITD21" s="934"/>
      <c r="ITE21" s="934"/>
      <c r="ITF21" s="934"/>
      <c r="ITG21" s="934"/>
      <c r="ITH21" s="934"/>
      <c r="ITI21" s="934"/>
      <c r="ITJ21" s="934"/>
      <c r="ITK21" s="934"/>
      <c r="ITL21" s="934"/>
      <c r="ITM21" s="934"/>
      <c r="ITN21" s="934"/>
      <c r="ITO21" s="934"/>
      <c r="ITP21" s="934"/>
      <c r="ITQ21" s="934"/>
      <c r="ITR21" s="934"/>
      <c r="ITS21" s="934"/>
      <c r="ITT21" s="934"/>
      <c r="ITU21" s="934"/>
      <c r="ITV21" s="934"/>
      <c r="ITW21" s="934"/>
      <c r="ITX21" s="934"/>
      <c r="ITY21" s="934"/>
      <c r="ITZ21" s="934"/>
      <c r="IUA21" s="934"/>
      <c r="IUB21" s="934"/>
      <c r="IUC21" s="934"/>
      <c r="IUD21" s="934"/>
      <c r="IUE21" s="934"/>
      <c r="IUF21" s="934"/>
      <c r="IUG21" s="934"/>
      <c r="IUH21" s="934"/>
      <c r="IUI21" s="934"/>
      <c r="IUJ21" s="934"/>
      <c r="IUK21" s="934"/>
      <c r="IUL21" s="934"/>
      <c r="IUM21" s="934"/>
      <c r="IUN21" s="934"/>
      <c r="IUO21" s="934"/>
      <c r="IUP21" s="934"/>
      <c r="IUQ21" s="934"/>
      <c r="IUR21" s="934"/>
      <c r="IUS21" s="934"/>
      <c r="IUT21" s="934"/>
      <c r="IUU21" s="934"/>
      <c r="IUV21" s="934"/>
      <c r="IUW21" s="934"/>
      <c r="IUX21" s="934"/>
      <c r="IUY21" s="934"/>
      <c r="IUZ21" s="934"/>
      <c r="IVA21" s="934"/>
      <c r="IVB21" s="934"/>
      <c r="IVC21" s="934"/>
      <c r="IVD21" s="934"/>
      <c r="IVE21" s="934"/>
      <c r="IVF21" s="934"/>
      <c r="IVG21" s="934"/>
      <c r="IVH21" s="934"/>
      <c r="IVI21" s="934"/>
      <c r="IVJ21" s="934"/>
      <c r="IVK21" s="934"/>
      <c r="IVL21" s="934"/>
      <c r="IVM21" s="934"/>
      <c r="IVN21" s="934"/>
      <c r="IVO21" s="934"/>
      <c r="IVP21" s="934"/>
      <c r="IVQ21" s="934"/>
      <c r="IVR21" s="934"/>
      <c r="IVS21" s="934"/>
      <c r="IVT21" s="934"/>
      <c r="IVU21" s="934"/>
      <c r="IVV21" s="934"/>
      <c r="IVW21" s="934"/>
      <c r="IVX21" s="934"/>
      <c r="IVY21" s="934"/>
      <c r="IVZ21" s="934"/>
      <c r="IWA21" s="934"/>
      <c r="IWB21" s="934"/>
      <c r="IWC21" s="934"/>
      <c r="IWD21" s="934"/>
      <c r="IWE21" s="934"/>
      <c r="IWF21" s="934"/>
      <c r="IWG21" s="934"/>
      <c r="IWH21" s="934"/>
      <c r="IWI21" s="934"/>
      <c r="IWJ21" s="934"/>
      <c r="IWK21" s="934"/>
      <c r="IWL21" s="934"/>
      <c r="IWM21" s="934"/>
      <c r="IWN21" s="934"/>
      <c r="IWO21" s="934"/>
      <c r="IWP21" s="934"/>
      <c r="IWQ21" s="934"/>
      <c r="IWR21" s="934"/>
      <c r="IWS21" s="934"/>
      <c r="IWT21" s="934"/>
      <c r="IWU21" s="934"/>
      <c r="IWV21" s="934"/>
      <c r="IWW21" s="934"/>
      <c r="IWX21" s="934"/>
      <c r="IWY21" s="934"/>
      <c r="IWZ21" s="934"/>
      <c r="IXA21" s="934"/>
      <c r="IXB21" s="934"/>
      <c r="IXC21" s="934"/>
      <c r="IXD21" s="934"/>
      <c r="IXE21" s="934"/>
      <c r="IXF21" s="934"/>
      <c r="IXG21" s="934"/>
      <c r="IXH21" s="934"/>
      <c r="IXI21" s="934"/>
      <c r="IXJ21" s="934"/>
      <c r="IXK21" s="934"/>
      <c r="IXL21" s="934"/>
      <c r="IXM21" s="934"/>
      <c r="IXN21" s="934"/>
      <c r="IXO21" s="934"/>
      <c r="IXP21" s="934"/>
      <c r="IXQ21" s="934"/>
      <c r="IXR21" s="934"/>
      <c r="IXS21" s="934"/>
      <c r="IXT21" s="934"/>
      <c r="IXU21" s="934"/>
      <c r="IXV21" s="934"/>
      <c r="IXW21" s="934"/>
      <c r="IXX21" s="934"/>
      <c r="IXY21" s="934"/>
      <c r="IXZ21" s="934"/>
      <c r="IYA21" s="934"/>
      <c r="IYB21" s="934"/>
      <c r="IYC21" s="934"/>
      <c r="IYD21" s="934"/>
      <c r="IYE21" s="934"/>
      <c r="IYF21" s="934"/>
      <c r="IYG21" s="934"/>
      <c r="IYH21" s="934"/>
      <c r="IYI21" s="934"/>
      <c r="IYJ21" s="934"/>
      <c r="IYK21" s="934"/>
      <c r="IYL21" s="934"/>
      <c r="IYM21" s="934"/>
      <c r="IYN21" s="934"/>
      <c r="IYO21" s="934"/>
      <c r="IYP21" s="934"/>
      <c r="IYQ21" s="934"/>
      <c r="IYR21" s="934"/>
      <c r="IYS21" s="934"/>
      <c r="IYT21" s="934"/>
      <c r="IYU21" s="934"/>
      <c r="IYV21" s="934"/>
      <c r="IYW21" s="934"/>
      <c r="IYX21" s="934"/>
      <c r="IYY21" s="934"/>
      <c r="IYZ21" s="934"/>
      <c r="IZA21" s="934"/>
      <c r="IZB21" s="934"/>
      <c r="IZC21" s="934"/>
      <c r="IZD21" s="934"/>
      <c r="IZE21" s="934"/>
      <c r="IZF21" s="934"/>
      <c r="IZG21" s="934"/>
      <c r="IZH21" s="934"/>
      <c r="IZI21" s="934"/>
      <c r="IZJ21" s="934"/>
      <c r="IZK21" s="934"/>
      <c r="IZL21" s="934"/>
      <c r="IZM21" s="934"/>
      <c r="IZN21" s="934"/>
      <c r="IZO21" s="934"/>
      <c r="IZP21" s="934"/>
      <c r="IZQ21" s="934"/>
      <c r="IZR21" s="934"/>
      <c r="IZS21" s="934"/>
      <c r="IZT21" s="934"/>
      <c r="IZU21" s="934"/>
      <c r="IZV21" s="934"/>
      <c r="IZW21" s="934"/>
      <c r="IZX21" s="934"/>
      <c r="IZY21" s="934"/>
      <c r="IZZ21" s="934"/>
      <c r="JAA21" s="934"/>
      <c r="JAB21" s="934"/>
      <c r="JAC21" s="934"/>
      <c r="JAD21" s="934"/>
      <c r="JAE21" s="934"/>
      <c r="JAF21" s="934"/>
      <c r="JAG21" s="934"/>
      <c r="JAH21" s="934"/>
      <c r="JAI21" s="934"/>
      <c r="JAJ21" s="934"/>
      <c r="JAK21" s="934"/>
      <c r="JAL21" s="934"/>
      <c r="JAM21" s="934"/>
      <c r="JAN21" s="934"/>
      <c r="JAO21" s="934"/>
      <c r="JAP21" s="934"/>
      <c r="JAQ21" s="934"/>
      <c r="JAR21" s="934"/>
      <c r="JAS21" s="934"/>
      <c r="JAT21" s="934"/>
      <c r="JAU21" s="934"/>
      <c r="JAV21" s="934"/>
      <c r="JAW21" s="934"/>
      <c r="JAX21" s="934"/>
      <c r="JAY21" s="934"/>
      <c r="JAZ21" s="934"/>
      <c r="JBA21" s="934"/>
      <c r="JBB21" s="934"/>
      <c r="JBC21" s="934"/>
      <c r="JBD21" s="934"/>
      <c r="JBE21" s="934"/>
      <c r="JBF21" s="934"/>
      <c r="JBG21" s="934"/>
      <c r="JBH21" s="934"/>
      <c r="JBI21" s="934"/>
      <c r="JBJ21" s="934"/>
      <c r="JBK21" s="934"/>
      <c r="JBL21" s="934"/>
      <c r="JBM21" s="934"/>
      <c r="JBN21" s="934"/>
      <c r="JBO21" s="934"/>
      <c r="JBP21" s="934"/>
      <c r="JBQ21" s="934"/>
      <c r="JBR21" s="934"/>
      <c r="JBS21" s="934"/>
      <c r="JBT21" s="934"/>
      <c r="JBU21" s="934"/>
      <c r="JBV21" s="934"/>
      <c r="JBW21" s="934"/>
      <c r="JBX21" s="934"/>
      <c r="JBY21" s="934"/>
      <c r="JBZ21" s="934"/>
      <c r="JCA21" s="934"/>
      <c r="JCB21" s="934"/>
      <c r="JCC21" s="934"/>
      <c r="JCD21" s="934"/>
      <c r="JCE21" s="934"/>
      <c r="JCF21" s="934"/>
      <c r="JCG21" s="934"/>
      <c r="JCH21" s="934"/>
      <c r="JCI21" s="934"/>
      <c r="JCJ21" s="934"/>
      <c r="JCK21" s="934"/>
      <c r="JCL21" s="934"/>
      <c r="JCM21" s="934"/>
      <c r="JCN21" s="934"/>
      <c r="JCO21" s="934"/>
      <c r="JCP21" s="934"/>
      <c r="JCQ21" s="934"/>
      <c r="JCR21" s="934"/>
      <c r="JCS21" s="934"/>
      <c r="JCT21" s="934"/>
      <c r="JCU21" s="934"/>
      <c r="JCV21" s="934"/>
      <c r="JCW21" s="934"/>
      <c r="JCX21" s="934"/>
      <c r="JCY21" s="934"/>
      <c r="JCZ21" s="934"/>
      <c r="JDA21" s="934"/>
      <c r="JDB21" s="934"/>
      <c r="JDC21" s="934"/>
      <c r="JDD21" s="934"/>
      <c r="JDE21" s="934"/>
      <c r="JDF21" s="934"/>
      <c r="JDG21" s="934"/>
      <c r="JDH21" s="934"/>
      <c r="JDI21" s="934"/>
      <c r="JDJ21" s="934"/>
      <c r="JDK21" s="934"/>
      <c r="JDL21" s="934"/>
      <c r="JDM21" s="934"/>
      <c r="JDN21" s="934"/>
      <c r="JDO21" s="934"/>
      <c r="JDP21" s="934"/>
      <c r="JDQ21" s="934"/>
      <c r="JDR21" s="934"/>
      <c r="JDS21" s="934"/>
      <c r="JDT21" s="934"/>
      <c r="JDU21" s="934"/>
      <c r="JDV21" s="934"/>
      <c r="JDW21" s="934"/>
      <c r="JDX21" s="934"/>
      <c r="JDY21" s="934"/>
      <c r="JDZ21" s="934"/>
      <c r="JEA21" s="934"/>
      <c r="JEB21" s="934"/>
      <c r="JEC21" s="934"/>
      <c r="JED21" s="934"/>
      <c r="JEE21" s="934"/>
      <c r="JEF21" s="934"/>
      <c r="JEG21" s="934"/>
      <c r="JEH21" s="934"/>
      <c r="JEI21" s="934"/>
      <c r="JEJ21" s="934"/>
      <c r="JEK21" s="934"/>
      <c r="JEL21" s="934"/>
      <c r="JEM21" s="934"/>
      <c r="JEN21" s="934"/>
      <c r="JEO21" s="934"/>
      <c r="JEP21" s="934"/>
      <c r="JEQ21" s="934"/>
      <c r="JER21" s="934"/>
      <c r="JES21" s="934"/>
      <c r="JET21" s="934"/>
      <c r="JEU21" s="934"/>
      <c r="JEV21" s="934"/>
      <c r="JEW21" s="934"/>
      <c r="JEX21" s="934"/>
      <c r="JEY21" s="934"/>
      <c r="JEZ21" s="934"/>
      <c r="JFA21" s="934"/>
      <c r="JFB21" s="934"/>
      <c r="JFC21" s="934"/>
      <c r="JFD21" s="934"/>
      <c r="JFE21" s="934"/>
      <c r="JFF21" s="934"/>
      <c r="JFG21" s="934"/>
      <c r="JFH21" s="934"/>
      <c r="JFI21" s="934"/>
      <c r="JFJ21" s="934"/>
      <c r="JFK21" s="934"/>
      <c r="JFL21" s="934"/>
      <c r="JFM21" s="934"/>
      <c r="JFN21" s="934"/>
      <c r="JFO21" s="934"/>
      <c r="JFP21" s="934"/>
      <c r="JFQ21" s="934"/>
      <c r="JFR21" s="934"/>
      <c r="JFS21" s="934"/>
      <c r="JFT21" s="934"/>
      <c r="JFU21" s="934"/>
      <c r="JFV21" s="934"/>
      <c r="JFW21" s="934"/>
      <c r="JFX21" s="934"/>
      <c r="JFY21" s="934"/>
      <c r="JFZ21" s="934"/>
      <c r="JGA21" s="934"/>
      <c r="JGB21" s="934"/>
      <c r="JGC21" s="934"/>
      <c r="JGD21" s="934"/>
      <c r="JGE21" s="934"/>
      <c r="JGF21" s="934"/>
      <c r="JGG21" s="934"/>
      <c r="JGH21" s="934"/>
      <c r="JGI21" s="934"/>
      <c r="JGJ21" s="934"/>
      <c r="JGK21" s="934"/>
      <c r="JGL21" s="934"/>
      <c r="JGM21" s="934"/>
      <c r="JGN21" s="934"/>
      <c r="JGO21" s="934"/>
      <c r="JGP21" s="934"/>
      <c r="JGQ21" s="934"/>
      <c r="JGR21" s="934"/>
      <c r="JGS21" s="934"/>
      <c r="JGT21" s="934"/>
      <c r="JGU21" s="934"/>
      <c r="JGV21" s="934"/>
      <c r="JGW21" s="934"/>
      <c r="JGX21" s="934"/>
      <c r="JGY21" s="934"/>
      <c r="JGZ21" s="934"/>
      <c r="JHA21" s="934"/>
      <c r="JHB21" s="934"/>
      <c r="JHC21" s="934"/>
      <c r="JHD21" s="934"/>
      <c r="JHE21" s="934"/>
      <c r="JHF21" s="934"/>
      <c r="JHG21" s="934"/>
      <c r="JHH21" s="934"/>
      <c r="JHI21" s="934"/>
      <c r="JHJ21" s="934"/>
      <c r="JHK21" s="934"/>
      <c r="JHL21" s="934"/>
      <c r="JHM21" s="934"/>
      <c r="JHN21" s="934"/>
      <c r="JHO21" s="934"/>
      <c r="JHP21" s="934"/>
      <c r="JHQ21" s="934"/>
      <c r="JHR21" s="934"/>
      <c r="JHS21" s="934"/>
      <c r="JHT21" s="934"/>
      <c r="JHU21" s="934"/>
      <c r="JHV21" s="934"/>
      <c r="JHW21" s="934"/>
      <c r="JHX21" s="934"/>
      <c r="JHY21" s="934"/>
      <c r="JHZ21" s="934"/>
      <c r="JIA21" s="934"/>
      <c r="JIB21" s="934"/>
      <c r="JIC21" s="934"/>
      <c r="JID21" s="934"/>
      <c r="JIE21" s="934"/>
      <c r="JIF21" s="934"/>
      <c r="JIG21" s="934"/>
      <c r="JIH21" s="934"/>
      <c r="JII21" s="934"/>
      <c r="JIJ21" s="934"/>
      <c r="JIK21" s="934"/>
      <c r="JIL21" s="934"/>
      <c r="JIM21" s="934"/>
      <c r="JIN21" s="934"/>
      <c r="JIO21" s="934"/>
      <c r="JIP21" s="934"/>
      <c r="JIQ21" s="934"/>
      <c r="JIR21" s="934"/>
      <c r="JIS21" s="934"/>
      <c r="JIT21" s="934"/>
      <c r="JIU21" s="934"/>
      <c r="JIV21" s="934"/>
      <c r="JIW21" s="934"/>
      <c r="JIX21" s="934"/>
      <c r="JIY21" s="934"/>
      <c r="JIZ21" s="934"/>
      <c r="JJA21" s="934"/>
      <c r="JJB21" s="934"/>
      <c r="JJC21" s="934"/>
      <c r="JJD21" s="934"/>
      <c r="JJE21" s="934"/>
      <c r="JJF21" s="934"/>
      <c r="JJG21" s="934"/>
      <c r="JJH21" s="934"/>
      <c r="JJI21" s="934"/>
      <c r="JJJ21" s="934"/>
      <c r="JJK21" s="934"/>
      <c r="JJL21" s="934"/>
      <c r="JJM21" s="934"/>
      <c r="JJN21" s="934"/>
      <c r="JJO21" s="934"/>
      <c r="JJP21" s="934"/>
      <c r="JJQ21" s="934"/>
      <c r="JJR21" s="934"/>
      <c r="JJS21" s="934"/>
      <c r="JJT21" s="934"/>
      <c r="JJU21" s="934"/>
      <c r="JJV21" s="934"/>
      <c r="JJW21" s="934"/>
      <c r="JJX21" s="934"/>
      <c r="JJY21" s="934"/>
      <c r="JJZ21" s="934"/>
      <c r="JKA21" s="934"/>
      <c r="JKB21" s="934"/>
      <c r="JKC21" s="934"/>
      <c r="JKD21" s="934"/>
      <c r="JKE21" s="934"/>
      <c r="JKF21" s="934"/>
      <c r="JKG21" s="934"/>
      <c r="JKH21" s="934"/>
      <c r="JKI21" s="934"/>
      <c r="JKJ21" s="934"/>
      <c r="JKK21" s="934"/>
      <c r="JKL21" s="934"/>
      <c r="JKM21" s="934"/>
      <c r="JKN21" s="934"/>
      <c r="JKO21" s="934"/>
      <c r="JKP21" s="934"/>
      <c r="JKQ21" s="934"/>
      <c r="JKR21" s="934"/>
      <c r="JKS21" s="934"/>
      <c r="JKT21" s="934"/>
      <c r="JKU21" s="934"/>
      <c r="JKV21" s="934"/>
      <c r="JKW21" s="934"/>
      <c r="JKX21" s="934"/>
      <c r="JKY21" s="934"/>
      <c r="JKZ21" s="934"/>
      <c r="JLA21" s="934"/>
      <c r="JLB21" s="934"/>
      <c r="JLC21" s="934"/>
      <c r="JLD21" s="934"/>
      <c r="JLE21" s="934"/>
      <c r="JLF21" s="934"/>
      <c r="JLG21" s="934"/>
      <c r="JLH21" s="934"/>
      <c r="JLI21" s="934"/>
      <c r="JLJ21" s="934"/>
      <c r="JLK21" s="934"/>
      <c r="JLL21" s="934"/>
      <c r="JLM21" s="934"/>
      <c r="JLN21" s="934"/>
      <c r="JLO21" s="934"/>
      <c r="JLP21" s="934"/>
      <c r="JLQ21" s="934"/>
      <c r="JLR21" s="934"/>
      <c r="JLS21" s="934"/>
      <c r="JLT21" s="934"/>
      <c r="JLU21" s="934"/>
      <c r="JLV21" s="934"/>
      <c r="JLW21" s="934"/>
      <c r="JLX21" s="934"/>
      <c r="JLY21" s="934"/>
      <c r="JLZ21" s="934"/>
      <c r="JMA21" s="934"/>
      <c r="JMB21" s="934"/>
      <c r="JMC21" s="934"/>
      <c r="JMD21" s="934"/>
      <c r="JME21" s="934"/>
      <c r="JMF21" s="934"/>
      <c r="JMG21" s="934"/>
      <c r="JMH21" s="934"/>
      <c r="JMI21" s="934"/>
      <c r="JMJ21" s="934"/>
      <c r="JMK21" s="934"/>
      <c r="JML21" s="934"/>
      <c r="JMM21" s="934"/>
      <c r="JMN21" s="934"/>
      <c r="JMO21" s="934"/>
      <c r="JMP21" s="934"/>
      <c r="JMQ21" s="934"/>
      <c r="JMR21" s="934"/>
      <c r="JMS21" s="934"/>
      <c r="JMT21" s="934"/>
      <c r="JMU21" s="934"/>
      <c r="JMV21" s="934"/>
      <c r="JMW21" s="934"/>
      <c r="JMX21" s="934"/>
      <c r="JMY21" s="934"/>
      <c r="JMZ21" s="934"/>
      <c r="JNA21" s="934"/>
      <c r="JNB21" s="934"/>
      <c r="JNC21" s="934"/>
      <c r="JND21" s="934"/>
      <c r="JNE21" s="934"/>
      <c r="JNF21" s="934"/>
      <c r="JNG21" s="934"/>
      <c r="JNH21" s="934"/>
      <c r="JNI21" s="934"/>
      <c r="JNJ21" s="934"/>
      <c r="JNK21" s="934"/>
      <c r="JNL21" s="934"/>
      <c r="JNM21" s="934"/>
      <c r="JNN21" s="934"/>
      <c r="JNO21" s="934"/>
      <c r="JNP21" s="934"/>
      <c r="JNQ21" s="934"/>
      <c r="JNR21" s="934"/>
      <c r="JNS21" s="934"/>
      <c r="JNT21" s="934"/>
      <c r="JNU21" s="934"/>
      <c r="JNV21" s="934"/>
      <c r="JNW21" s="934"/>
      <c r="JNX21" s="934"/>
      <c r="JNY21" s="934"/>
      <c r="JNZ21" s="934"/>
      <c r="JOA21" s="934"/>
      <c r="JOB21" s="934"/>
      <c r="JOC21" s="934"/>
      <c r="JOD21" s="934"/>
      <c r="JOE21" s="934"/>
      <c r="JOF21" s="934"/>
      <c r="JOG21" s="934"/>
      <c r="JOH21" s="934"/>
      <c r="JOI21" s="934"/>
      <c r="JOJ21" s="934"/>
      <c r="JOK21" s="934"/>
      <c r="JOL21" s="934"/>
      <c r="JOM21" s="934"/>
      <c r="JON21" s="934"/>
      <c r="JOO21" s="934"/>
      <c r="JOP21" s="934"/>
      <c r="JOQ21" s="934"/>
      <c r="JOR21" s="934"/>
      <c r="JOS21" s="934"/>
      <c r="JOT21" s="934"/>
      <c r="JOU21" s="934"/>
      <c r="JOV21" s="934"/>
      <c r="JOW21" s="934"/>
      <c r="JOX21" s="934"/>
      <c r="JOY21" s="934"/>
      <c r="JOZ21" s="934"/>
      <c r="JPA21" s="934"/>
      <c r="JPB21" s="934"/>
      <c r="JPC21" s="934"/>
      <c r="JPD21" s="934"/>
      <c r="JPE21" s="934"/>
      <c r="JPF21" s="934"/>
      <c r="JPG21" s="934"/>
      <c r="JPH21" s="934"/>
      <c r="JPI21" s="934"/>
      <c r="JPJ21" s="934"/>
      <c r="JPK21" s="934"/>
      <c r="JPL21" s="934"/>
      <c r="JPM21" s="934"/>
      <c r="JPN21" s="934"/>
      <c r="JPO21" s="934"/>
      <c r="JPP21" s="934"/>
      <c r="JPQ21" s="934"/>
      <c r="JPR21" s="934"/>
      <c r="JPS21" s="934"/>
      <c r="JPT21" s="934"/>
      <c r="JPU21" s="934"/>
      <c r="JPV21" s="934"/>
      <c r="JPW21" s="934"/>
      <c r="JPX21" s="934"/>
      <c r="JPY21" s="934"/>
      <c r="JPZ21" s="934"/>
      <c r="JQA21" s="934"/>
      <c r="JQB21" s="934"/>
      <c r="JQC21" s="934"/>
      <c r="JQD21" s="934"/>
      <c r="JQE21" s="934"/>
      <c r="JQF21" s="934"/>
      <c r="JQG21" s="934"/>
      <c r="JQH21" s="934"/>
      <c r="JQI21" s="934"/>
      <c r="JQJ21" s="934"/>
      <c r="JQK21" s="934"/>
      <c r="JQL21" s="934"/>
      <c r="JQM21" s="934"/>
      <c r="JQN21" s="934"/>
      <c r="JQO21" s="934"/>
      <c r="JQP21" s="934"/>
      <c r="JQQ21" s="934"/>
      <c r="JQR21" s="934"/>
      <c r="JQS21" s="934"/>
      <c r="JQT21" s="934"/>
      <c r="JQU21" s="934"/>
      <c r="JQV21" s="934"/>
      <c r="JQW21" s="934"/>
      <c r="JQX21" s="934"/>
      <c r="JQY21" s="934"/>
      <c r="JQZ21" s="934"/>
      <c r="JRA21" s="934"/>
      <c r="JRB21" s="934"/>
      <c r="JRC21" s="934"/>
      <c r="JRD21" s="934"/>
      <c r="JRE21" s="934"/>
      <c r="JRF21" s="934"/>
      <c r="JRG21" s="934"/>
      <c r="JRH21" s="934"/>
      <c r="JRI21" s="934"/>
      <c r="JRJ21" s="934"/>
      <c r="JRK21" s="934"/>
      <c r="JRL21" s="934"/>
      <c r="JRM21" s="934"/>
      <c r="JRN21" s="934"/>
      <c r="JRO21" s="934"/>
      <c r="JRP21" s="934"/>
      <c r="JRQ21" s="934"/>
      <c r="JRR21" s="934"/>
      <c r="JRS21" s="934"/>
      <c r="JRT21" s="934"/>
      <c r="JRU21" s="934"/>
      <c r="JRV21" s="934"/>
      <c r="JRW21" s="934"/>
      <c r="JRX21" s="934"/>
      <c r="JRY21" s="934"/>
      <c r="JRZ21" s="934"/>
      <c r="JSA21" s="934"/>
      <c r="JSB21" s="934"/>
      <c r="JSC21" s="934"/>
      <c r="JSD21" s="934"/>
      <c r="JSE21" s="934"/>
      <c r="JSF21" s="934"/>
      <c r="JSG21" s="934"/>
      <c r="JSH21" s="934"/>
      <c r="JSI21" s="934"/>
      <c r="JSJ21" s="934"/>
      <c r="JSK21" s="934"/>
      <c r="JSL21" s="934"/>
      <c r="JSM21" s="934"/>
      <c r="JSN21" s="934"/>
      <c r="JSO21" s="934"/>
      <c r="JSP21" s="934"/>
      <c r="JSQ21" s="934"/>
      <c r="JSR21" s="934"/>
      <c r="JSS21" s="934"/>
      <c r="JST21" s="934"/>
      <c r="JSU21" s="934"/>
      <c r="JSV21" s="934"/>
      <c r="JSW21" s="934"/>
      <c r="JSX21" s="934"/>
      <c r="JSY21" s="934"/>
      <c r="JSZ21" s="934"/>
      <c r="JTA21" s="934"/>
      <c r="JTB21" s="934"/>
      <c r="JTC21" s="934"/>
      <c r="JTD21" s="934"/>
      <c r="JTE21" s="934"/>
      <c r="JTF21" s="934"/>
      <c r="JTG21" s="934"/>
      <c r="JTH21" s="934"/>
      <c r="JTI21" s="934"/>
      <c r="JTJ21" s="934"/>
      <c r="JTK21" s="934"/>
      <c r="JTL21" s="934"/>
      <c r="JTM21" s="934"/>
      <c r="JTN21" s="934"/>
      <c r="JTO21" s="934"/>
      <c r="JTP21" s="934"/>
      <c r="JTQ21" s="934"/>
      <c r="JTR21" s="934"/>
      <c r="JTS21" s="934"/>
      <c r="JTT21" s="934"/>
      <c r="JTU21" s="934"/>
      <c r="JTV21" s="934"/>
      <c r="JTW21" s="934"/>
      <c r="JTX21" s="934"/>
      <c r="JTY21" s="934"/>
      <c r="JTZ21" s="934"/>
      <c r="JUA21" s="934"/>
      <c r="JUB21" s="934"/>
      <c r="JUC21" s="934"/>
      <c r="JUD21" s="934"/>
      <c r="JUE21" s="934"/>
      <c r="JUF21" s="934"/>
      <c r="JUG21" s="934"/>
      <c r="JUH21" s="934"/>
      <c r="JUI21" s="934"/>
      <c r="JUJ21" s="934"/>
      <c r="JUK21" s="934"/>
      <c r="JUL21" s="934"/>
      <c r="JUM21" s="934"/>
      <c r="JUN21" s="934"/>
      <c r="JUO21" s="934"/>
      <c r="JUP21" s="934"/>
      <c r="JUQ21" s="934"/>
      <c r="JUR21" s="934"/>
      <c r="JUS21" s="934"/>
      <c r="JUT21" s="934"/>
      <c r="JUU21" s="934"/>
      <c r="JUV21" s="934"/>
      <c r="JUW21" s="934"/>
      <c r="JUX21" s="934"/>
      <c r="JUY21" s="934"/>
      <c r="JUZ21" s="934"/>
      <c r="JVA21" s="934"/>
      <c r="JVB21" s="934"/>
      <c r="JVC21" s="934"/>
      <c r="JVD21" s="934"/>
      <c r="JVE21" s="934"/>
      <c r="JVF21" s="934"/>
      <c r="JVG21" s="934"/>
      <c r="JVH21" s="934"/>
      <c r="JVI21" s="934"/>
      <c r="JVJ21" s="934"/>
      <c r="JVK21" s="934"/>
      <c r="JVL21" s="934"/>
      <c r="JVM21" s="934"/>
      <c r="JVN21" s="934"/>
      <c r="JVO21" s="934"/>
      <c r="JVP21" s="934"/>
      <c r="JVQ21" s="934"/>
      <c r="JVR21" s="934"/>
      <c r="JVS21" s="934"/>
      <c r="JVT21" s="934"/>
      <c r="JVU21" s="934"/>
      <c r="JVV21" s="934"/>
      <c r="JVW21" s="934"/>
      <c r="JVX21" s="934"/>
      <c r="JVY21" s="934"/>
      <c r="JVZ21" s="934"/>
      <c r="JWA21" s="934"/>
      <c r="JWB21" s="934"/>
      <c r="JWC21" s="934"/>
      <c r="JWD21" s="934"/>
      <c r="JWE21" s="934"/>
      <c r="JWF21" s="934"/>
      <c r="JWG21" s="934"/>
      <c r="JWH21" s="934"/>
      <c r="JWI21" s="934"/>
      <c r="JWJ21" s="934"/>
      <c r="JWK21" s="934"/>
      <c r="JWL21" s="934"/>
      <c r="JWM21" s="934"/>
      <c r="JWN21" s="934"/>
      <c r="JWO21" s="934"/>
      <c r="JWP21" s="934"/>
      <c r="JWQ21" s="934"/>
      <c r="JWR21" s="934"/>
      <c r="JWS21" s="934"/>
      <c r="JWT21" s="934"/>
      <c r="JWU21" s="934"/>
      <c r="JWV21" s="934"/>
      <c r="JWW21" s="934"/>
      <c r="JWX21" s="934"/>
      <c r="JWY21" s="934"/>
      <c r="JWZ21" s="934"/>
      <c r="JXA21" s="934"/>
      <c r="JXB21" s="934"/>
      <c r="JXC21" s="934"/>
      <c r="JXD21" s="934"/>
      <c r="JXE21" s="934"/>
      <c r="JXF21" s="934"/>
      <c r="JXG21" s="934"/>
      <c r="JXH21" s="934"/>
      <c r="JXI21" s="934"/>
      <c r="JXJ21" s="934"/>
      <c r="JXK21" s="934"/>
      <c r="JXL21" s="934"/>
      <c r="JXM21" s="934"/>
      <c r="JXN21" s="934"/>
      <c r="JXO21" s="934"/>
      <c r="JXP21" s="934"/>
      <c r="JXQ21" s="934"/>
      <c r="JXR21" s="934"/>
      <c r="JXS21" s="934"/>
      <c r="JXT21" s="934"/>
      <c r="JXU21" s="934"/>
      <c r="JXV21" s="934"/>
      <c r="JXW21" s="934"/>
      <c r="JXX21" s="934"/>
      <c r="JXY21" s="934"/>
      <c r="JXZ21" s="934"/>
      <c r="JYA21" s="934"/>
      <c r="JYB21" s="934"/>
      <c r="JYC21" s="934"/>
      <c r="JYD21" s="934"/>
      <c r="JYE21" s="934"/>
      <c r="JYF21" s="934"/>
      <c r="JYG21" s="934"/>
      <c r="JYH21" s="934"/>
      <c r="JYI21" s="934"/>
      <c r="JYJ21" s="934"/>
      <c r="JYK21" s="934"/>
      <c r="JYL21" s="934"/>
      <c r="JYM21" s="934"/>
      <c r="JYN21" s="934"/>
      <c r="JYO21" s="934"/>
      <c r="JYP21" s="934"/>
      <c r="JYQ21" s="934"/>
      <c r="JYR21" s="934"/>
      <c r="JYS21" s="934"/>
      <c r="JYT21" s="934"/>
      <c r="JYU21" s="934"/>
      <c r="JYV21" s="934"/>
      <c r="JYW21" s="934"/>
      <c r="JYX21" s="934"/>
      <c r="JYY21" s="934"/>
      <c r="JYZ21" s="934"/>
      <c r="JZA21" s="934"/>
      <c r="JZB21" s="934"/>
      <c r="JZC21" s="934"/>
      <c r="JZD21" s="934"/>
      <c r="JZE21" s="934"/>
      <c r="JZF21" s="934"/>
      <c r="JZG21" s="934"/>
      <c r="JZH21" s="934"/>
      <c r="JZI21" s="934"/>
      <c r="JZJ21" s="934"/>
      <c r="JZK21" s="934"/>
      <c r="JZL21" s="934"/>
      <c r="JZM21" s="934"/>
      <c r="JZN21" s="934"/>
      <c r="JZO21" s="934"/>
      <c r="JZP21" s="934"/>
      <c r="JZQ21" s="934"/>
      <c r="JZR21" s="934"/>
      <c r="JZS21" s="934"/>
      <c r="JZT21" s="934"/>
      <c r="JZU21" s="934"/>
      <c r="JZV21" s="934"/>
      <c r="JZW21" s="934"/>
      <c r="JZX21" s="934"/>
      <c r="JZY21" s="934"/>
      <c r="JZZ21" s="934"/>
      <c r="KAA21" s="934"/>
      <c r="KAB21" s="934"/>
      <c r="KAC21" s="934"/>
      <c r="KAD21" s="934"/>
      <c r="KAE21" s="934"/>
      <c r="KAF21" s="934"/>
      <c r="KAG21" s="934"/>
      <c r="KAH21" s="934"/>
      <c r="KAI21" s="934"/>
      <c r="KAJ21" s="934"/>
      <c r="KAK21" s="934"/>
      <c r="KAL21" s="934"/>
      <c r="KAM21" s="934"/>
      <c r="KAN21" s="934"/>
      <c r="KAO21" s="934"/>
      <c r="KAP21" s="934"/>
      <c r="KAQ21" s="934"/>
      <c r="KAR21" s="934"/>
      <c r="KAS21" s="934"/>
      <c r="KAT21" s="934"/>
      <c r="KAU21" s="934"/>
      <c r="KAV21" s="934"/>
      <c r="KAW21" s="934"/>
      <c r="KAX21" s="934"/>
      <c r="KAY21" s="934"/>
      <c r="KAZ21" s="934"/>
      <c r="KBA21" s="934"/>
      <c r="KBB21" s="934"/>
      <c r="KBC21" s="934"/>
      <c r="KBD21" s="934"/>
      <c r="KBE21" s="934"/>
      <c r="KBF21" s="934"/>
      <c r="KBG21" s="934"/>
      <c r="KBH21" s="934"/>
      <c r="KBI21" s="934"/>
      <c r="KBJ21" s="934"/>
      <c r="KBK21" s="934"/>
      <c r="KBL21" s="934"/>
      <c r="KBM21" s="934"/>
      <c r="KBN21" s="934"/>
      <c r="KBO21" s="934"/>
      <c r="KBP21" s="934"/>
      <c r="KBQ21" s="934"/>
      <c r="KBR21" s="934"/>
      <c r="KBS21" s="934"/>
      <c r="KBT21" s="934"/>
      <c r="KBU21" s="934"/>
      <c r="KBV21" s="934"/>
      <c r="KBW21" s="934"/>
      <c r="KBX21" s="934"/>
      <c r="KBY21" s="934"/>
      <c r="KBZ21" s="934"/>
      <c r="KCA21" s="934"/>
      <c r="KCB21" s="934"/>
      <c r="KCC21" s="934"/>
      <c r="KCD21" s="934"/>
      <c r="KCE21" s="934"/>
      <c r="KCF21" s="934"/>
      <c r="KCG21" s="934"/>
      <c r="KCH21" s="934"/>
      <c r="KCI21" s="934"/>
      <c r="KCJ21" s="934"/>
      <c r="KCK21" s="934"/>
      <c r="KCL21" s="934"/>
      <c r="KCM21" s="934"/>
      <c r="KCN21" s="934"/>
      <c r="KCO21" s="934"/>
      <c r="KCP21" s="934"/>
      <c r="KCQ21" s="934"/>
      <c r="KCR21" s="934"/>
      <c r="KCS21" s="934"/>
      <c r="KCT21" s="934"/>
      <c r="KCU21" s="934"/>
      <c r="KCV21" s="934"/>
      <c r="KCW21" s="934"/>
      <c r="KCX21" s="934"/>
      <c r="KCY21" s="934"/>
      <c r="KCZ21" s="934"/>
      <c r="KDA21" s="934"/>
      <c r="KDB21" s="934"/>
      <c r="KDC21" s="934"/>
      <c r="KDD21" s="934"/>
      <c r="KDE21" s="934"/>
      <c r="KDF21" s="934"/>
      <c r="KDG21" s="934"/>
      <c r="KDH21" s="934"/>
      <c r="KDI21" s="934"/>
      <c r="KDJ21" s="934"/>
      <c r="KDK21" s="934"/>
      <c r="KDL21" s="934"/>
      <c r="KDM21" s="934"/>
      <c r="KDN21" s="934"/>
      <c r="KDO21" s="934"/>
      <c r="KDP21" s="934"/>
      <c r="KDQ21" s="934"/>
      <c r="KDR21" s="934"/>
      <c r="KDS21" s="934"/>
      <c r="KDT21" s="934"/>
      <c r="KDU21" s="934"/>
      <c r="KDV21" s="934"/>
      <c r="KDW21" s="934"/>
      <c r="KDX21" s="934"/>
      <c r="KDY21" s="934"/>
      <c r="KDZ21" s="934"/>
      <c r="KEA21" s="934"/>
      <c r="KEB21" s="934"/>
      <c r="KEC21" s="934"/>
      <c r="KED21" s="934"/>
      <c r="KEE21" s="934"/>
      <c r="KEF21" s="934"/>
      <c r="KEG21" s="934"/>
      <c r="KEH21" s="934"/>
      <c r="KEI21" s="934"/>
      <c r="KEJ21" s="934"/>
      <c r="KEK21" s="934"/>
      <c r="KEL21" s="934"/>
      <c r="KEM21" s="934"/>
      <c r="KEN21" s="934"/>
      <c r="KEO21" s="934"/>
      <c r="KEP21" s="934"/>
      <c r="KEQ21" s="934"/>
      <c r="KER21" s="934"/>
      <c r="KES21" s="934"/>
      <c r="KET21" s="934"/>
      <c r="KEU21" s="934"/>
      <c r="KEV21" s="934"/>
      <c r="KEW21" s="934"/>
      <c r="KEX21" s="934"/>
      <c r="KEY21" s="934"/>
      <c r="KEZ21" s="934"/>
      <c r="KFA21" s="934"/>
      <c r="KFB21" s="934"/>
      <c r="KFC21" s="934"/>
      <c r="KFD21" s="934"/>
      <c r="KFE21" s="934"/>
      <c r="KFF21" s="934"/>
      <c r="KFG21" s="934"/>
      <c r="KFH21" s="934"/>
      <c r="KFI21" s="934"/>
      <c r="KFJ21" s="934"/>
      <c r="KFK21" s="934"/>
      <c r="KFL21" s="934"/>
      <c r="KFM21" s="934"/>
      <c r="KFN21" s="934"/>
      <c r="KFO21" s="934"/>
      <c r="KFP21" s="934"/>
      <c r="KFQ21" s="934"/>
      <c r="KFR21" s="934"/>
      <c r="KFS21" s="934"/>
      <c r="KFT21" s="934"/>
      <c r="KFU21" s="934"/>
      <c r="KFV21" s="934"/>
      <c r="KFW21" s="934"/>
      <c r="KFX21" s="934"/>
      <c r="KFY21" s="934"/>
      <c r="KFZ21" s="934"/>
      <c r="KGA21" s="934"/>
      <c r="KGB21" s="934"/>
      <c r="KGC21" s="934"/>
      <c r="KGD21" s="934"/>
      <c r="KGE21" s="934"/>
      <c r="KGF21" s="934"/>
      <c r="KGG21" s="934"/>
      <c r="KGH21" s="934"/>
      <c r="KGI21" s="934"/>
      <c r="KGJ21" s="934"/>
      <c r="KGK21" s="934"/>
      <c r="KGL21" s="934"/>
      <c r="KGM21" s="934"/>
      <c r="KGN21" s="934"/>
      <c r="KGO21" s="934"/>
      <c r="KGP21" s="934"/>
      <c r="KGQ21" s="934"/>
      <c r="KGR21" s="934"/>
      <c r="KGS21" s="934"/>
      <c r="KGT21" s="934"/>
      <c r="KGU21" s="934"/>
      <c r="KGV21" s="934"/>
      <c r="KGW21" s="934"/>
      <c r="KGX21" s="934"/>
      <c r="KGY21" s="934"/>
      <c r="KGZ21" s="934"/>
      <c r="KHA21" s="934"/>
      <c r="KHB21" s="934"/>
      <c r="KHC21" s="934"/>
      <c r="KHD21" s="934"/>
      <c r="KHE21" s="934"/>
      <c r="KHF21" s="934"/>
      <c r="KHG21" s="934"/>
      <c r="KHH21" s="934"/>
      <c r="KHI21" s="934"/>
      <c r="KHJ21" s="934"/>
      <c r="KHK21" s="934"/>
      <c r="KHL21" s="934"/>
      <c r="KHM21" s="934"/>
      <c r="KHN21" s="934"/>
      <c r="KHO21" s="934"/>
      <c r="KHP21" s="934"/>
      <c r="KHQ21" s="934"/>
      <c r="KHR21" s="934"/>
      <c r="KHS21" s="934"/>
      <c r="KHT21" s="934"/>
      <c r="KHU21" s="934"/>
      <c r="KHV21" s="934"/>
      <c r="KHW21" s="934"/>
      <c r="KHX21" s="934"/>
      <c r="KHY21" s="934"/>
      <c r="KHZ21" s="934"/>
      <c r="KIA21" s="934"/>
      <c r="KIB21" s="934"/>
      <c r="KIC21" s="934"/>
      <c r="KID21" s="934"/>
      <c r="KIE21" s="934"/>
      <c r="KIF21" s="934"/>
      <c r="KIG21" s="934"/>
      <c r="KIH21" s="934"/>
      <c r="KII21" s="934"/>
      <c r="KIJ21" s="934"/>
      <c r="KIK21" s="934"/>
      <c r="KIL21" s="934"/>
      <c r="KIM21" s="934"/>
      <c r="KIN21" s="934"/>
      <c r="KIO21" s="934"/>
      <c r="KIP21" s="934"/>
      <c r="KIQ21" s="934"/>
      <c r="KIR21" s="934"/>
      <c r="KIS21" s="934"/>
      <c r="KIT21" s="934"/>
      <c r="KIU21" s="934"/>
      <c r="KIV21" s="934"/>
      <c r="KIW21" s="934"/>
      <c r="KIX21" s="934"/>
      <c r="KIY21" s="934"/>
      <c r="KIZ21" s="934"/>
      <c r="KJA21" s="934"/>
      <c r="KJB21" s="934"/>
      <c r="KJC21" s="934"/>
      <c r="KJD21" s="934"/>
      <c r="KJE21" s="934"/>
      <c r="KJF21" s="934"/>
      <c r="KJG21" s="934"/>
      <c r="KJH21" s="934"/>
      <c r="KJI21" s="934"/>
      <c r="KJJ21" s="934"/>
      <c r="KJK21" s="934"/>
      <c r="KJL21" s="934"/>
      <c r="KJM21" s="934"/>
      <c r="KJN21" s="934"/>
      <c r="KJO21" s="934"/>
      <c r="KJP21" s="934"/>
      <c r="KJQ21" s="934"/>
      <c r="KJR21" s="934"/>
      <c r="KJS21" s="934"/>
      <c r="KJT21" s="934"/>
      <c r="KJU21" s="934"/>
      <c r="KJV21" s="934"/>
      <c r="KJW21" s="934"/>
      <c r="KJX21" s="934"/>
      <c r="KJY21" s="934"/>
      <c r="KJZ21" s="934"/>
      <c r="KKA21" s="934"/>
      <c r="KKB21" s="934"/>
      <c r="KKC21" s="934"/>
      <c r="KKD21" s="934"/>
      <c r="KKE21" s="934"/>
      <c r="KKF21" s="934"/>
      <c r="KKG21" s="934"/>
      <c r="KKH21" s="934"/>
      <c r="KKI21" s="934"/>
      <c r="KKJ21" s="934"/>
      <c r="KKK21" s="934"/>
      <c r="KKL21" s="934"/>
      <c r="KKM21" s="934"/>
      <c r="KKN21" s="934"/>
      <c r="KKO21" s="934"/>
      <c r="KKP21" s="934"/>
      <c r="KKQ21" s="934"/>
      <c r="KKR21" s="934"/>
      <c r="KKS21" s="934"/>
      <c r="KKT21" s="934"/>
      <c r="KKU21" s="934"/>
      <c r="KKV21" s="934"/>
      <c r="KKW21" s="934"/>
      <c r="KKX21" s="934"/>
      <c r="KKY21" s="934"/>
      <c r="KKZ21" s="934"/>
      <c r="KLA21" s="934"/>
      <c r="KLB21" s="934"/>
      <c r="KLC21" s="934"/>
      <c r="KLD21" s="934"/>
      <c r="KLE21" s="934"/>
      <c r="KLF21" s="934"/>
      <c r="KLG21" s="934"/>
      <c r="KLH21" s="934"/>
      <c r="KLI21" s="934"/>
      <c r="KLJ21" s="934"/>
      <c r="KLK21" s="934"/>
      <c r="KLL21" s="934"/>
      <c r="KLM21" s="934"/>
      <c r="KLN21" s="934"/>
      <c r="KLO21" s="934"/>
      <c r="KLP21" s="934"/>
      <c r="KLQ21" s="934"/>
      <c r="KLR21" s="934"/>
      <c r="KLS21" s="934"/>
      <c r="KLT21" s="934"/>
      <c r="KLU21" s="934"/>
      <c r="KLV21" s="934"/>
      <c r="KLW21" s="934"/>
      <c r="KLX21" s="934"/>
      <c r="KLY21" s="934"/>
      <c r="KLZ21" s="934"/>
      <c r="KMA21" s="934"/>
      <c r="KMB21" s="934"/>
      <c r="KMC21" s="934"/>
      <c r="KMD21" s="934"/>
      <c r="KME21" s="934"/>
      <c r="KMF21" s="934"/>
      <c r="KMG21" s="934"/>
      <c r="KMH21" s="934"/>
      <c r="KMI21" s="934"/>
      <c r="KMJ21" s="934"/>
      <c r="KMK21" s="934"/>
      <c r="KML21" s="934"/>
      <c r="KMM21" s="934"/>
      <c r="KMN21" s="934"/>
      <c r="KMO21" s="934"/>
      <c r="KMP21" s="934"/>
      <c r="KMQ21" s="934"/>
      <c r="KMR21" s="934"/>
      <c r="KMS21" s="934"/>
      <c r="KMT21" s="934"/>
      <c r="KMU21" s="934"/>
      <c r="KMV21" s="934"/>
      <c r="KMW21" s="934"/>
      <c r="KMX21" s="934"/>
      <c r="KMY21" s="934"/>
      <c r="KMZ21" s="934"/>
      <c r="KNA21" s="934"/>
      <c r="KNB21" s="934"/>
      <c r="KNC21" s="934"/>
      <c r="KND21" s="934"/>
      <c r="KNE21" s="934"/>
      <c r="KNF21" s="934"/>
      <c r="KNG21" s="934"/>
      <c r="KNH21" s="934"/>
      <c r="KNI21" s="934"/>
      <c r="KNJ21" s="934"/>
      <c r="KNK21" s="934"/>
      <c r="KNL21" s="934"/>
      <c r="KNM21" s="934"/>
      <c r="KNN21" s="934"/>
      <c r="KNO21" s="934"/>
      <c r="KNP21" s="934"/>
      <c r="KNQ21" s="934"/>
      <c r="KNR21" s="934"/>
      <c r="KNS21" s="934"/>
      <c r="KNT21" s="934"/>
      <c r="KNU21" s="934"/>
      <c r="KNV21" s="934"/>
      <c r="KNW21" s="934"/>
      <c r="KNX21" s="934"/>
      <c r="KNY21" s="934"/>
      <c r="KNZ21" s="934"/>
      <c r="KOA21" s="934"/>
      <c r="KOB21" s="934"/>
      <c r="KOC21" s="934"/>
      <c r="KOD21" s="934"/>
      <c r="KOE21" s="934"/>
      <c r="KOF21" s="934"/>
      <c r="KOG21" s="934"/>
      <c r="KOH21" s="934"/>
      <c r="KOI21" s="934"/>
      <c r="KOJ21" s="934"/>
      <c r="KOK21" s="934"/>
      <c r="KOL21" s="934"/>
      <c r="KOM21" s="934"/>
      <c r="KON21" s="934"/>
      <c r="KOO21" s="934"/>
      <c r="KOP21" s="934"/>
      <c r="KOQ21" s="934"/>
      <c r="KOR21" s="934"/>
      <c r="KOS21" s="934"/>
      <c r="KOT21" s="934"/>
      <c r="KOU21" s="934"/>
      <c r="KOV21" s="934"/>
      <c r="KOW21" s="934"/>
      <c r="KOX21" s="934"/>
      <c r="KOY21" s="934"/>
      <c r="KOZ21" s="934"/>
      <c r="KPA21" s="934"/>
      <c r="KPB21" s="934"/>
      <c r="KPC21" s="934"/>
      <c r="KPD21" s="934"/>
      <c r="KPE21" s="934"/>
      <c r="KPF21" s="934"/>
      <c r="KPG21" s="934"/>
      <c r="KPH21" s="934"/>
      <c r="KPI21" s="934"/>
      <c r="KPJ21" s="934"/>
      <c r="KPK21" s="934"/>
      <c r="KPL21" s="934"/>
      <c r="KPM21" s="934"/>
      <c r="KPN21" s="934"/>
      <c r="KPO21" s="934"/>
      <c r="KPP21" s="934"/>
      <c r="KPQ21" s="934"/>
      <c r="KPR21" s="934"/>
      <c r="KPS21" s="934"/>
      <c r="KPT21" s="934"/>
      <c r="KPU21" s="934"/>
      <c r="KPV21" s="934"/>
      <c r="KPW21" s="934"/>
      <c r="KPX21" s="934"/>
      <c r="KPY21" s="934"/>
      <c r="KPZ21" s="934"/>
      <c r="KQA21" s="934"/>
      <c r="KQB21" s="934"/>
      <c r="KQC21" s="934"/>
      <c r="KQD21" s="934"/>
      <c r="KQE21" s="934"/>
      <c r="KQF21" s="934"/>
      <c r="KQG21" s="934"/>
      <c r="KQH21" s="934"/>
      <c r="KQI21" s="934"/>
      <c r="KQJ21" s="934"/>
      <c r="KQK21" s="934"/>
      <c r="KQL21" s="934"/>
      <c r="KQM21" s="934"/>
      <c r="KQN21" s="934"/>
      <c r="KQO21" s="934"/>
      <c r="KQP21" s="934"/>
      <c r="KQQ21" s="934"/>
      <c r="KQR21" s="934"/>
      <c r="KQS21" s="934"/>
      <c r="KQT21" s="934"/>
      <c r="KQU21" s="934"/>
      <c r="KQV21" s="934"/>
      <c r="KQW21" s="934"/>
      <c r="KQX21" s="934"/>
      <c r="KQY21" s="934"/>
      <c r="KQZ21" s="934"/>
      <c r="KRA21" s="934"/>
      <c r="KRB21" s="934"/>
      <c r="KRC21" s="934"/>
      <c r="KRD21" s="934"/>
      <c r="KRE21" s="934"/>
      <c r="KRF21" s="934"/>
      <c r="KRG21" s="934"/>
      <c r="KRH21" s="934"/>
      <c r="KRI21" s="934"/>
      <c r="KRJ21" s="934"/>
      <c r="KRK21" s="934"/>
      <c r="KRL21" s="934"/>
      <c r="KRM21" s="934"/>
      <c r="KRN21" s="934"/>
      <c r="KRO21" s="934"/>
      <c r="KRP21" s="934"/>
      <c r="KRQ21" s="934"/>
      <c r="KRR21" s="934"/>
      <c r="KRS21" s="934"/>
      <c r="KRT21" s="934"/>
      <c r="KRU21" s="934"/>
      <c r="KRV21" s="934"/>
      <c r="KRW21" s="934"/>
      <c r="KRX21" s="934"/>
      <c r="KRY21" s="934"/>
      <c r="KRZ21" s="934"/>
      <c r="KSA21" s="934"/>
      <c r="KSB21" s="934"/>
      <c r="KSC21" s="934"/>
      <c r="KSD21" s="934"/>
      <c r="KSE21" s="934"/>
      <c r="KSF21" s="934"/>
      <c r="KSG21" s="934"/>
      <c r="KSH21" s="934"/>
      <c r="KSI21" s="934"/>
      <c r="KSJ21" s="934"/>
      <c r="KSK21" s="934"/>
      <c r="KSL21" s="934"/>
      <c r="KSM21" s="934"/>
      <c r="KSN21" s="934"/>
      <c r="KSO21" s="934"/>
      <c r="KSP21" s="934"/>
      <c r="KSQ21" s="934"/>
      <c r="KSR21" s="934"/>
      <c r="KSS21" s="934"/>
      <c r="KST21" s="934"/>
      <c r="KSU21" s="934"/>
      <c r="KSV21" s="934"/>
      <c r="KSW21" s="934"/>
      <c r="KSX21" s="934"/>
      <c r="KSY21" s="934"/>
      <c r="KSZ21" s="934"/>
      <c r="KTA21" s="934"/>
      <c r="KTB21" s="934"/>
      <c r="KTC21" s="934"/>
      <c r="KTD21" s="934"/>
      <c r="KTE21" s="934"/>
      <c r="KTF21" s="934"/>
      <c r="KTG21" s="934"/>
      <c r="KTH21" s="934"/>
      <c r="KTI21" s="934"/>
      <c r="KTJ21" s="934"/>
      <c r="KTK21" s="934"/>
      <c r="KTL21" s="934"/>
      <c r="KTM21" s="934"/>
      <c r="KTN21" s="934"/>
      <c r="KTO21" s="934"/>
      <c r="KTP21" s="934"/>
      <c r="KTQ21" s="934"/>
      <c r="KTR21" s="934"/>
      <c r="KTS21" s="934"/>
      <c r="KTT21" s="934"/>
      <c r="KTU21" s="934"/>
      <c r="KTV21" s="934"/>
      <c r="KTW21" s="934"/>
      <c r="KTX21" s="934"/>
      <c r="KTY21" s="934"/>
      <c r="KTZ21" s="934"/>
      <c r="KUA21" s="934"/>
      <c r="KUB21" s="934"/>
      <c r="KUC21" s="934"/>
      <c r="KUD21" s="934"/>
      <c r="KUE21" s="934"/>
      <c r="KUF21" s="934"/>
      <c r="KUG21" s="934"/>
      <c r="KUH21" s="934"/>
      <c r="KUI21" s="934"/>
      <c r="KUJ21" s="934"/>
      <c r="KUK21" s="934"/>
      <c r="KUL21" s="934"/>
      <c r="KUM21" s="934"/>
      <c r="KUN21" s="934"/>
      <c r="KUO21" s="934"/>
      <c r="KUP21" s="934"/>
      <c r="KUQ21" s="934"/>
      <c r="KUR21" s="934"/>
      <c r="KUS21" s="934"/>
      <c r="KUT21" s="934"/>
      <c r="KUU21" s="934"/>
      <c r="KUV21" s="934"/>
      <c r="KUW21" s="934"/>
      <c r="KUX21" s="934"/>
      <c r="KUY21" s="934"/>
      <c r="KUZ21" s="934"/>
      <c r="KVA21" s="934"/>
      <c r="KVB21" s="934"/>
      <c r="KVC21" s="934"/>
      <c r="KVD21" s="934"/>
      <c r="KVE21" s="934"/>
      <c r="KVF21" s="934"/>
      <c r="KVG21" s="934"/>
      <c r="KVH21" s="934"/>
      <c r="KVI21" s="934"/>
      <c r="KVJ21" s="934"/>
      <c r="KVK21" s="934"/>
      <c r="KVL21" s="934"/>
      <c r="KVM21" s="934"/>
      <c r="KVN21" s="934"/>
      <c r="KVO21" s="934"/>
      <c r="KVP21" s="934"/>
      <c r="KVQ21" s="934"/>
      <c r="KVR21" s="934"/>
      <c r="KVS21" s="934"/>
      <c r="KVT21" s="934"/>
      <c r="KVU21" s="934"/>
      <c r="KVV21" s="934"/>
      <c r="KVW21" s="934"/>
      <c r="KVX21" s="934"/>
      <c r="KVY21" s="934"/>
      <c r="KVZ21" s="934"/>
      <c r="KWA21" s="934"/>
      <c r="KWB21" s="934"/>
      <c r="KWC21" s="934"/>
      <c r="KWD21" s="934"/>
      <c r="KWE21" s="934"/>
      <c r="KWF21" s="934"/>
      <c r="KWG21" s="934"/>
      <c r="KWH21" s="934"/>
      <c r="KWI21" s="934"/>
      <c r="KWJ21" s="934"/>
      <c r="KWK21" s="934"/>
      <c r="KWL21" s="934"/>
      <c r="KWM21" s="934"/>
      <c r="KWN21" s="934"/>
      <c r="KWO21" s="934"/>
      <c r="KWP21" s="934"/>
      <c r="KWQ21" s="934"/>
      <c r="KWR21" s="934"/>
      <c r="KWS21" s="934"/>
      <c r="KWT21" s="934"/>
      <c r="KWU21" s="934"/>
      <c r="KWV21" s="934"/>
      <c r="KWW21" s="934"/>
      <c r="KWX21" s="934"/>
      <c r="KWY21" s="934"/>
      <c r="KWZ21" s="934"/>
      <c r="KXA21" s="934"/>
      <c r="KXB21" s="934"/>
      <c r="KXC21" s="934"/>
      <c r="KXD21" s="934"/>
      <c r="KXE21" s="934"/>
      <c r="KXF21" s="934"/>
      <c r="KXG21" s="934"/>
      <c r="KXH21" s="934"/>
      <c r="KXI21" s="934"/>
      <c r="KXJ21" s="934"/>
      <c r="KXK21" s="934"/>
      <c r="KXL21" s="934"/>
      <c r="KXM21" s="934"/>
      <c r="KXN21" s="934"/>
      <c r="KXO21" s="934"/>
      <c r="KXP21" s="934"/>
      <c r="KXQ21" s="934"/>
      <c r="KXR21" s="934"/>
      <c r="KXS21" s="934"/>
      <c r="KXT21" s="934"/>
      <c r="KXU21" s="934"/>
      <c r="KXV21" s="934"/>
      <c r="KXW21" s="934"/>
      <c r="KXX21" s="934"/>
      <c r="KXY21" s="934"/>
      <c r="KXZ21" s="934"/>
      <c r="KYA21" s="934"/>
      <c r="KYB21" s="934"/>
      <c r="KYC21" s="934"/>
      <c r="KYD21" s="934"/>
      <c r="KYE21" s="934"/>
      <c r="KYF21" s="934"/>
      <c r="KYG21" s="934"/>
      <c r="KYH21" s="934"/>
      <c r="KYI21" s="934"/>
      <c r="KYJ21" s="934"/>
      <c r="KYK21" s="934"/>
      <c r="KYL21" s="934"/>
      <c r="KYM21" s="934"/>
      <c r="KYN21" s="934"/>
      <c r="KYO21" s="934"/>
      <c r="KYP21" s="934"/>
      <c r="KYQ21" s="934"/>
      <c r="KYR21" s="934"/>
      <c r="KYS21" s="934"/>
      <c r="KYT21" s="934"/>
      <c r="KYU21" s="934"/>
      <c r="KYV21" s="934"/>
      <c r="KYW21" s="934"/>
      <c r="KYX21" s="934"/>
      <c r="KYY21" s="934"/>
      <c r="KYZ21" s="934"/>
      <c r="KZA21" s="934"/>
      <c r="KZB21" s="934"/>
      <c r="KZC21" s="934"/>
      <c r="KZD21" s="934"/>
      <c r="KZE21" s="934"/>
      <c r="KZF21" s="934"/>
      <c r="KZG21" s="934"/>
      <c r="KZH21" s="934"/>
      <c r="KZI21" s="934"/>
      <c r="KZJ21" s="934"/>
      <c r="KZK21" s="934"/>
      <c r="KZL21" s="934"/>
      <c r="KZM21" s="934"/>
      <c r="KZN21" s="934"/>
      <c r="KZO21" s="934"/>
      <c r="KZP21" s="934"/>
      <c r="KZQ21" s="934"/>
      <c r="KZR21" s="934"/>
      <c r="KZS21" s="934"/>
      <c r="KZT21" s="934"/>
      <c r="KZU21" s="934"/>
      <c r="KZV21" s="934"/>
      <c r="KZW21" s="934"/>
      <c r="KZX21" s="934"/>
      <c r="KZY21" s="934"/>
      <c r="KZZ21" s="934"/>
      <c r="LAA21" s="934"/>
      <c r="LAB21" s="934"/>
      <c r="LAC21" s="934"/>
      <c r="LAD21" s="934"/>
      <c r="LAE21" s="934"/>
      <c r="LAF21" s="934"/>
      <c r="LAG21" s="934"/>
      <c r="LAH21" s="934"/>
      <c r="LAI21" s="934"/>
      <c r="LAJ21" s="934"/>
      <c r="LAK21" s="934"/>
      <c r="LAL21" s="934"/>
      <c r="LAM21" s="934"/>
      <c r="LAN21" s="934"/>
      <c r="LAO21" s="934"/>
      <c r="LAP21" s="934"/>
      <c r="LAQ21" s="934"/>
      <c r="LAR21" s="934"/>
      <c r="LAS21" s="934"/>
      <c r="LAT21" s="934"/>
      <c r="LAU21" s="934"/>
      <c r="LAV21" s="934"/>
      <c r="LAW21" s="934"/>
      <c r="LAX21" s="934"/>
      <c r="LAY21" s="934"/>
      <c r="LAZ21" s="934"/>
      <c r="LBA21" s="934"/>
      <c r="LBB21" s="934"/>
      <c r="LBC21" s="934"/>
      <c r="LBD21" s="934"/>
      <c r="LBE21" s="934"/>
      <c r="LBF21" s="934"/>
      <c r="LBG21" s="934"/>
      <c r="LBH21" s="934"/>
      <c r="LBI21" s="934"/>
      <c r="LBJ21" s="934"/>
      <c r="LBK21" s="934"/>
      <c r="LBL21" s="934"/>
      <c r="LBM21" s="934"/>
      <c r="LBN21" s="934"/>
      <c r="LBO21" s="934"/>
      <c r="LBP21" s="934"/>
      <c r="LBQ21" s="934"/>
      <c r="LBR21" s="934"/>
      <c r="LBS21" s="934"/>
      <c r="LBT21" s="934"/>
      <c r="LBU21" s="934"/>
      <c r="LBV21" s="934"/>
      <c r="LBW21" s="934"/>
      <c r="LBX21" s="934"/>
      <c r="LBY21" s="934"/>
      <c r="LBZ21" s="934"/>
      <c r="LCA21" s="934"/>
      <c r="LCB21" s="934"/>
      <c r="LCC21" s="934"/>
      <c r="LCD21" s="934"/>
      <c r="LCE21" s="934"/>
      <c r="LCF21" s="934"/>
      <c r="LCG21" s="934"/>
      <c r="LCH21" s="934"/>
      <c r="LCI21" s="934"/>
      <c r="LCJ21" s="934"/>
      <c r="LCK21" s="934"/>
      <c r="LCL21" s="934"/>
      <c r="LCM21" s="934"/>
      <c r="LCN21" s="934"/>
      <c r="LCO21" s="934"/>
      <c r="LCP21" s="934"/>
      <c r="LCQ21" s="934"/>
      <c r="LCR21" s="934"/>
      <c r="LCS21" s="934"/>
      <c r="LCT21" s="934"/>
      <c r="LCU21" s="934"/>
      <c r="LCV21" s="934"/>
      <c r="LCW21" s="934"/>
      <c r="LCX21" s="934"/>
      <c r="LCY21" s="934"/>
      <c r="LCZ21" s="934"/>
      <c r="LDA21" s="934"/>
      <c r="LDB21" s="934"/>
      <c r="LDC21" s="934"/>
      <c r="LDD21" s="934"/>
      <c r="LDE21" s="934"/>
      <c r="LDF21" s="934"/>
      <c r="LDG21" s="934"/>
      <c r="LDH21" s="934"/>
      <c r="LDI21" s="934"/>
      <c r="LDJ21" s="934"/>
      <c r="LDK21" s="934"/>
      <c r="LDL21" s="934"/>
      <c r="LDM21" s="934"/>
      <c r="LDN21" s="934"/>
      <c r="LDO21" s="934"/>
      <c r="LDP21" s="934"/>
      <c r="LDQ21" s="934"/>
      <c r="LDR21" s="934"/>
      <c r="LDS21" s="934"/>
      <c r="LDT21" s="934"/>
      <c r="LDU21" s="934"/>
      <c r="LDV21" s="934"/>
      <c r="LDW21" s="934"/>
      <c r="LDX21" s="934"/>
      <c r="LDY21" s="934"/>
      <c r="LDZ21" s="934"/>
      <c r="LEA21" s="934"/>
      <c r="LEB21" s="934"/>
      <c r="LEC21" s="934"/>
      <c r="LED21" s="934"/>
      <c r="LEE21" s="934"/>
      <c r="LEF21" s="934"/>
      <c r="LEG21" s="934"/>
      <c r="LEH21" s="934"/>
      <c r="LEI21" s="934"/>
      <c r="LEJ21" s="934"/>
      <c r="LEK21" s="934"/>
      <c r="LEL21" s="934"/>
      <c r="LEM21" s="934"/>
      <c r="LEN21" s="934"/>
      <c r="LEO21" s="934"/>
      <c r="LEP21" s="934"/>
      <c r="LEQ21" s="934"/>
      <c r="LER21" s="934"/>
      <c r="LES21" s="934"/>
      <c r="LET21" s="934"/>
      <c r="LEU21" s="934"/>
      <c r="LEV21" s="934"/>
      <c r="LEW21" s="934"/>
      <c r="LEX21" s="934"/>
      <c r="LEY21" s="934"/>
      <c r="LEZ21" s="934"/>
      <c r="LFA21" s="934"/>
      <c r="LFB21" s="934"/>
      <c r="LFC21" s="934"/>
      <c r="LFD21" s="934"/>
      <c r="LFE21" s="934"/>
      <c r="LFF21" s="934"/>
      <c r="LFG21" s="934"/>
      <c r="LFH21" s="934"/>
      <c r="LFI21" s="934"/>
      <c r="LFJ21" s="934"/>
      <c r="LFK21" s="934"/>
      <c r="LFL21" s="934"/>
      <c r="LFM21" s="934"/>
      <c r="LFN21" s="934"/>
      <c r="LFO21" s="934"/>
      <c r="LFP21" s="934"/>
      <c r="LFQ21" s="934"/>
      <c r="LFR21" s="934"/>
      <c r="LFS21" s="934"/>
      <c r="LFT21" s="934"/>
      <c r="LFU21" s="934"/>
      <c r="LFV21" s="934"/>
      <c r="LFW21" s="934"/>
      <c r="LFX21" s="934"/>
      <c r="LFY21" s="934"/>
      <c r="LFZ21" s="934"/>
      <c r="LGA21" s="934"/>
      <c r="LGB21" s="934"/>
      <c r="LGC21" s="934"/>
      <c r="LGD21" s="934"/>
      <c r="LGE21" s="934"/>
      <c r="LGF21" s="934"/>
      <c r="LGG21" s="934"/>
      <c r="LGH21" s="934"/>
      <c r="LGI21" s="934"/>
      <c r="LGJ21" s="934"/>
      <c r="LGK21" s="934"/>
      <c r="LGL21" s="934"/>
      <c r="LGM21" s="934"/>
      <c r="LGN21" s="934"/>
      <c r="LGO21" s="934"/>
      <c r="LGP21" s="934"/>
      <c r="LGQ21" s="934"/>
      <c r="LGR21" s="934"/>
      <c r="LGS21" s="934"/>
      <c r="LGT21" s="934"/>
      <c r="LGU21" s="934"/>
      <c r="LGV21" s="934"/>
      <c r="LGW21" s="934"/>
      <c r="LGX21" s="934"/>
      <c r="LGY21" s="934"/>
      <c r="LGZ21" s="934"/>
      <c r="LHA21" s="934"/>
      <c r="LHB21" s="934"/>
      <c r="LHC21" s="934"/>
      <c r="LHD21" s="934"/>
      <c r="LHE21" s="934"/>
      <c r="LHF21" s="934"/>
      <c r="LHG21" s="934"/>
      <c r="LHH21" s="934"/>
      <c r="LHI21" s="934"/>
      <c r="LHJ21" s="934"/>
      <c r="LHK21" s="934"/>
      <c r="LHL21" s="934"/>
      <c r="LHM21" s="934"/>
      <c r="LHN21" s="934"/>
      <c r="LHO21" s="934"/>
      <c r="LHP21" s="934"/>
      <c r="LHQ21" s="934"/>
      <c r="LHR21" s="934"/>
      <c r="LHS21" s="934"/>
      <c r="LHT21" s="934"/>
      <c r="LHU21" s="934"/>
      <c r="LHV21" s="934"/>
      <c r="LHW21" s="934"/>
      <c r="LHX21" s="934"/>
      <c r="LHY21" s="934"/>
      <c r="LHZ21" s="934"/>
      <c r="LIA21" s="934"/>
      <c r="LIB21" s="934"/>
      <c r="LIC21" s="934"/>
      <c r="LID21" s="934"/>
      <c r="LIE21" s="934"/>
      <c r="LIF21" s="934"/>
      <c r="LIG21" s="934"/>
      <c r="LIH21" s="934"/>
      <c r="LII21" s="934"/>
      <c r="LIJ21" s="934"/>
      <c r="LIK21" s="934"/>
      <c r="LIL21" s="934"/>
      <c r="LIM21" s="934"/>
      <c r="LIN21" s="934"/>
      <c r="LIO21" s="934"/>
      <c r="LIP21" s="934"/>
      <c r="LIQ21" s="934"/>
      <c r="LIR21" s="934"/>
      <c r="LIS21" s="934"/>
      <c r="LIT21" s="934"/>
      <c r="LIU21" s="934"/>
      <c r="LIV21" s="934"/>
      <c r="LIW21" s="934"/>
      <c r="LIX21" s="934"/>
      <c r="LIY21" s="934"/>
      <c r="LIZ21" s="934"/>
      <c r="LJA21" s="934"/>
      <c r="LJB21" s="934"/>
      <c r="LJC21" s="934"/>
      <c r="LJD21" s="934"/>
      <c r="LJE21" s="934"/>
      <c r="LJF21" s="934"/>
      <c r="LJG21" s="934"/>
      <c r="LJH21" s="934"/>
      <c r="LJI21" s="934"/>
      <c r="LJJ21" s="934"/>
      <c r="LJK21" s="934"/>
      <c r="LJL21" s="934"/>
      <c r="LJM21" s="934"/>
      <c r="LJN21" s="934"/>
      <c r="LJO21" s="934"/>
      <c r="LJP21" s="934"/>
      <c r="LJQ21" s="934"/>
      <c r="LJR21" s="934"/>
      <c r="LJS21" s="934"/>
      <c r="LJT21" s="934"/>
      <c r="LJU21" s="934"/>
      <c r="LJV21" s="934"/>
      <c r="LJW21" s="934"/>
      <c r="LJX21" s="934"/>
      <c r="LJY21" s="934"/>
      <c r="LJZ21" s="934"/>
      <c r="LKA21" s="934"/>
      <c r="LKB21" s="934"/>
      <c r="LKC21" s="934"/>
      <c r="LKD21" s="934"/>
      <c r="LKE21" s="934"/>
      <c r="LKF21" s="934"/>
      <c r="LKG21" s="934"/>
      <c r="LKH21" s="934"/>
      <c r="LKI21" s="934"/>
      <c r="LKJ21" s="934"/>
      <c r="LKK21" s="934"/>
      <c r="LKL21" s="934"/>
      <c r="LKM21" s="934"/>
      <c r="LKN21" s="934"/>
      <c r="LKO21" s="934"/>
      <c r="LKP21" s="934"/>
      <c r="LKQ21" s="934"/>
      <c r="LKR21" s="934"/>
      <c r="LKS21" s="934"/>
      <c r="LKT21" s="934"/>
      <c r="LKU21" s="934"/>
      <c r="LKV21" s="934"/>
      <c r="LKW21" s="934"/>
      <c r="LKX21" s="934"/>
      <c r="LKY21" s="934"/>
      <c r="LKZ21" s="934"/>
      <c r="LLA21" s="934"/>
      <c r="LLB21" s="934"/>
      <c r="LLC21" s="934"/>
      <c r="LLD21" s="934"/>
      <c r="LLE21" s="934"/>
      <c r="LLF21" s="934"/>
      <c r="LLG21" s="934"/>
      <c r="LLH21" s="934"/>
      <c r="LLI21" s="934"/>
      <c r="LLJ21" s="934"/>
      <c r="LLK21" s="934"/>
      <c r="LLL21" s="934"/>
      <c r="LLM21" s="934"/>
      <c r="LLN21" s="934"/>
      <c r="LLO21" s="934"/>
      <c r="LLP21" s="934"/>
      <c r="LLQ21" s="934"/>
      <c r="LLR21" s="934"/>
      <c r="LLS21" s="934"/>
      <c r="LLT21" s="934"/>
      <c r="LLU21" s="934"/>
      <c r="LLV21" s="934"/>
      <c r="LLW21" s="934"/>
      <c r="LLX21" s="934"/>
      <c r="LLY21" s="934"/>
      <c r="LLZ21" s="934"/>
      <c r="LMA21" s="934"/>
      <c r="LMB21" s="934"/>
      <c r="LMC21" s="934"/>
      <c r="LMD21" s="934"/>
      <c r="LME21" s="934"/>
      <c r="LMF21" s="934"/>
      <c r="LMG21" s="934"/>
      <c r="LMH21" s="934"/>
      <c r="LMI21" s="934"/>
      <c r="LMJ21" s="934"/>
      <c r="LMK21" s="934"/>
      <c r="LML21" s="934"/>
      <c r="LMM21" s="934"/>
      <c r="LMN21" s="934"/>
      <c r="LMO21" s="934"/>
      <c r="LMP21" s="934"/>
      <c r="LMQ21" s="934"/>
      <c r="LMR21" s="934"/>
      <c r="LMS21" s="934"/>
      <c r="LMT21" s="934"/>
      <c r="LMU21" s="934"/>
      <c r="LMV21" s="934"/>
      <c r="LMW21" s="934"/>
      <c r="LMX21" s="934"/>
      <c r="LMY21" s="934"/>
      <c r="LMZ21" s="934"/>
      <c r="LNA21" s="934"/>
      <c r="LNB21" s="934"/>
      <c r="LNC21" s="934"/>
      <c r="LND21" s="934"/>
      <c r="LNE21" s="934"/>
      <c r="LNF21" s="934"/>
      <c r="LNG21" s="934"/>
      <c r="LNH21" s="934"/>
      <c r="LNI21" s="934"/>
      <c r="LNJ21" s="934"/>
      <c r="LNK21" s="934"/>
      <c r="LNL21" s="934"/>
      <c r="LNM21" s="934"/>
      <c r="LNN21" s="934"/>
      <c r="LNO21" s="934"/>
      <c r="LNP21" s="934"/>
      <c r="LNQ21" s="934"/>
      <c r="LNR21" s="934"/>
      <c r="LNS21" s="934"/>
      <c r="LNT21" s="934"/>
      <c r="LNU21" s="934"/>
      <c r="LNV21" s="934"/>
      <c r="LNW21" s="934"/>
      <c r="LNX21" s="934"/>
      <c r="LNY21" s="934"/>
      <c r="LNZ21" s="934"/>
      <c r="LOA21" s="934"/>
      <c r="LOB21" s="934"/>
      <c r="LOC21" s="934"/>
      <c r="LOD21" s="934"/>
      <c r="LOE21" s="934"/>
      <c r="LOF21" s="934"/>
      <c r="LOG21" s="934"/>
      <c r="LOH21" s="934"/>
      <c r="LOI21" s="934"/>
      <c r="LOJ21" s="934"/>
      <c r="LOK21" s="934"/>
      <c r="LOL21" s="934"/>
      <c r="LOM21" s="934"/>
      <c r="LON21" s="934"/>
      <c r="LOO21" s="934"/>
      <c r="LOP21" s="934"/>
      <c r="LOQ21" s="934"/>
      <c r="LOR21" s="934"/>
      <c r="LOS21" s="934"/>
      <c r="LOT21" s="934"/>
      <c r="LOU21" s="934"/>
      <c r="LOV21" s="934"/>
      <c r="LOW21" s="934"/>
      <c r="LOX21" s="934"/>
      <c r="LOY21" s="934"/>
      <c r="LOZ21" s="934"/>
      <c r="LPA21" s="934"/>
      <c r="LPB21" s="934"/>
      <c r="LPC21" s="934"/>
      <c r="LPD21" s="934"/>
      <c r="LPE21" s="934"/>
      <c r="LPF21" s="934"/>
      <c r="LPG21" s="934"/>
      <c r="LPH21" s="934"/>
      <c r="LPI21" s="934"/>
      <c r="LPJ21" s="934"/>
      <c r="LPK21" s="934"/>
      <c r="LPL21" s="934"/>
      <c r="LPM21" s="934"/>
      <c r="LPN21" s="934"/>
      <c r="LPO21" s="934"/>
      <c r="LPP21" s="934"/>
      <c r="LPQ21" s="934"/>
      <c r="LPR21" s="934"/>
      <c r="LPS21" s="934"/>
      <c r="LPT21" s="934"/>
      <c r="LPU21" s="934"/>
      <c r="LPV21" s="934"/>
      <c r="LPW21" s="934"/>
      <c r="LPX21" s="934"/>
      <c r="LPY21" s="934"/>
      <c r="LPZ21" s="934"/>
      <c r="LQA21" s="934"/>
      <c r="LQB21" s="934"/>
      <c r="LQC21" s="934"/>
      <c r="LQD21" s="934"/>
      <c r="LQE21" s="934"/>
      <c r="LQF21" s="934"/>
      <c r="LQG21" s="934"/>
      <c r="LQH21" s="934"/>
      <c r="LQI21" s="934"/>
      <c r="LQJ21" s="934"/>
      <c r="LQK21" s="934"/>
      <c r="LQL21" s="934"/>
      <c r="LQM21" s="934"/>
      <c r="LQN21" s="934"/>
      <c r="LQO21" s="934"/>
      <c r="LQP21" s="934"/>
      <c r="LQQ21" s="934"/>
      <c r="LQR21" s="934"/>
      <c r="LQS21" s="934"/>
      <c r="LQT21" s="934"/>
      <c r="LQU21" s="934"/>
      <c r="LQV21" s="934"/>
      <c r="LQW21" s="934"/>
      <c r="LQX21" s="934"/>
      <c r="LQY21" s="934"/>
      <c r="LQZ21" s="934"/>
      <c r="LRA21" s="934"/>
      <c r="LRB21" s="934"/>
      <c r="LRC21" s="934"/>
      <c r="LRD21" s="934"/>
      <c r="LRE21" s="934"/>
      <c r="LRF21" s="934"/>
      <c r="LRG21" s="934"/>
      <c r="LRH21" s="934"/>
      <c r="LRI21" s="934"/>
      <c r="LRJ21" s="934"/>
      <c r="LRK21" s="934"/>
      <c r="LRL21" s="934"/>
      <c r="LRM21" s="934"/>
      <c r="LRN21" s="934"/>
      <c r="LRO21" s="934"/>
      <c r="LRP21" s="934"/>
      <c r="LRQ21" s="934"/>
      <c r="LRR21" s="934"/>
      <c r="LRS21" s="934"/>
      <c r="LRT21" s="934"/>
      <c r="LRU21" s="934"/>
      <c r="LRV21" s="934"/>
      <c r="LRW21" s="934"/>
      <c r="LRX21" s="934"/>
      <c r="LRY21" s="934"/>
      <c r="LRZ21" s="934"/>
      <c r="LSA21" s="934"/>
      <c r="LSB21" s="934"/>
      <c r="LSC21" s="934"/>
      <c r="LSD21" s="934"/>
      <c r="LSE21" s="934"/>
      <c r="LSF21" s="934"/>
      <c r="LSG21" s="934"/>
      <c r="LSH21" s="934"/>
      <c r="LSI21" s="934"/>
      <c r="LSJ21" s="934"/>
      <c r="LSK21" s="934"/>
      <c r="LSL21" s="934"/>
      <c r="LSM21" s="934"/>
      <c r="LSN21" s="934"/>
      <c r="LSO21" s="934"/>
      <c r="LSP21" s="934"/>
      <c r="LSQ21" s="934"/>
      <c r="LSR21" s="934"/>
      <c r="LSS21" s="934"/>
      <c r="LST21" s="934"/>
      <c r="LSU21" s="934"/>
      <c r="LSV21" s="934"/>
      <c r="LSW21" s="934"/>
      <c r="LSX21" s="934"/>
      <c r="LSY21" s="934"/>
      <c r="LSZ21" s="934"/>
      <c r="LTA21" s="934"/>
      <c r="LTB21" s="934"/>
      <c r="LTC21" s="934"/>
      <c r="LTD21" s="934"/>
      <c r="LTE21" s="934"/>
      <c r="LTF21" s="934"/>
      <c r="LTG21" s="934"/>
      <c r="LTH21" s="934"/>
      <c r="LTI21" s="934"/>
      <c r="LTJ21" s="934"/>
      <c r="LTK21" s="934"/>
      <c r="LTL21" s="934"/>
      <c r="LTM21" s="934"/>
      <c r="LTN21" s="934"/>
      <c r="LTO21" s="934"/>
      <c r="LTP21" s="934"/>
      <c r="LTQ21" s="934"/>
      <c r="LTR21" s="934"/>
      <c r="LTS21" s="934"/>
      <c r="LTT21" s="934"/>
      <c r="LTU21" s="934"/>
      <c r="LTV21" s="934"/>
      <c r="LTW21" s="934"/>
      <c r="LTX21" s="934"/>
      <c r="LTY21" s="934"/>
      <c r="LTZ21" s="934"/>
      <c r="LUA21" s="934"/>
      <c r="LUB21" s="934"/>
      <c r="LUC21" s="934"/>
      <c r="LUD21" s="934"/>
      <c r="LUE21" s="934"/>
      <c r="LUF21" s="934"/>
      <c r="LUG21" s="934"/>
      <c r="LUH21" s="934"/>
      <c r="LUI21" s="934"/>
      <c r="LUJ21" s="934"/>
      <c r="LUK21" s="934"/>
      <c r="LUL21" s="934"/>
      <c r="LUM21" s="934"/>
      <c r="LUN21" s="934"/>
      <c r="LUO21" s="934"/>
      <c r="LUP21" s="934"/>
      <c r="LUQ21" s="934"/>
      <c r="LUR21" s="934"/>
      <c r="LUS21" s="934"/>
      <c r="LUT21" s="934"/>
      <c r="LUU21" s="934"/>
      <c r="LUV21" s="934"/>
      <c r="LUW21" s="934"/>
      <c r="LUX21" s="934"/>
      <c r="LUY21" s="934"/>
      <c r="LUZ21" s="934"/>
      <c r="LVA21" s="934"/>
      <c r="LVB21" s="934"/>
      <c r="LVC21" s="934"/>
      <c r="LVD21" s="934"/>
      <c r="LVE21" s="934"/>
      <c r="LVF21" s="934"/>
      <c r="LVG21" s="934"/>
      <c r="LVH21" s="934"/>
      <c r="LVI21" s="934"/>
      <c r="LVJ21" s="934"/>
      <c r="LVK21" s="934"/>
      <c r="LVL21" s="934"/>
      <c r="LVM21" s="934"/>
      <c r="LVN21" s="934"/>
      <c r="LVO21" s="934"/>
      <c r="LVP21" s="934"/>
      <c r="LVQ21" s="934"/>
      <c r="LVR21" s="934"/>
      <c r="LVS21" s="934"/>
      <c r="LVT21" s="934"/>
      <c r="LVU21" s="934"/>
      <c r="LVV21" s="934"/>
      <c r="LVW21" s="934"/>
      <c r="LVX21" s="934"/>
      <c r="LVY21" s="934"/>
      <c r="LVZ21" s="934"/>
      <c r="LWA21" s="934"/>
      <c r="LWB21" s="934"/>
      <c r="LWC21" s="934"/>
      <c r="LWD21" s="934"/>
      <c r="LWE21" s="934"/>
      <c r="LWF21" s="934"/>
      <c r="LWG21" s="934"/>
      <c r="LWH21" s="934"/>
      <c r="LWI21" s="934"/>
      <c r="LWJ21" s="934"/>
      <c r="LWK21" s="934"/>
      <c r="LWL21" s="934"/>
      <c r="LWM21" s="934"/>
      <c r="LWN21" s="934"/>
      <c r="LWO21" s="934"/>
      <c r="LWP21" s="934"/>
      <c r="LWQ21" s="934"/>
      <c r="LWR21" s="934"/>
      <c r="LWS21" s="934"/>
      <c r="LWT21" s="934"/>
      <c r="LWU21" s="934"/>
      <c r="LWV21" s="934"/>
      <c r="LWW21" s="934"/>
      <c r="LWX21" s="934"/>
      <c r="LWY21" s="934"/>
      <c r="LWZ21" s="934"/>
      <c r="LXA21" s="934"/>
      <c r="LXB21" s="934"/>
      <c r="LXC21" s="934"/>
      <c r="LXD21" s="934"/>
      <c r="LXE21" s="934"/>
      <c r="LXF21" s="934"/>
      <c r="LXG21" s="934"/>
      <c r="LXH21" s="934"/>
      <c r="LXI21" s="934"/>
      <c r="LXJ21" s="934"/>
      <c r="LXK21" s="934"/>
      <c r="LXL21" s="934"/>
      <c r="LXM21" s="934"/>
      <c r="LXN21" s="934"/>
      <c r="LXO21" s="934"/>
      <c r="LXP21" s="934"/>
      <c r="LXQ21" s="934"/>
      <c r="LXR21" s="934"/>
      <c r="LXS21" s="934"/>
      <c r="LXT21" s="934"/>
      <c r="LXU21" s="934"/>
      <c r="LXV21" s="934"/>
      <c r="LXW21" s="934"/>
      <c r="LXX21" s="934"/>
      <c r="LXY21" s="934"/>
      <c r="LXZ21" s="934"/>
      <c r="LYA21" s="934"/>
      <c r="LYB21" s="934"/>
      <c r="LYC21" s="934"/>
      <c r="LYD21" s="934"/>
      <c r="LYE21" s="934"/>
      <c r="LYF21" s="934"/>
      <c r="LYG21" s="934"/>
      <c r="LYH21" s="934"/>
      <c r="LYI21" s="934"/>
      <c r="LYJ21" s="934"/>
      <c r="LYK21" s="934"/>
      <c r="LYL21" s="934"/>
      <c r="LYM21" s="934"/>
      <c r="LYN21" s="934"/>
      <c r="LYO21" s="934"/>
      <c r="LYP21" s="934"/>
      <c r="LYQ21" s="934"/>
      <c r="LYR21" s="934"/>
      <c r="LYS21" s="934"/>
      <c r="LYT21" s="934"/>
      <c r="LYU21" s="934"/>
      <c r="LYV21" s="934"/>
      <c r="LYW21" s="934"/>
      <c r="LYX21" s="934"/>
      <c r="LYY21" s="934"/>
      <c r="LYZ21" s="934"/>
      <c r="LZA21" s="934"/>
      <c r="LZB21" s="934"/>
      <c r="LZC21" s="934"/>
      <c r="LZD21" s="934"/>
      <c r="LZE21" s="934"/>
      <c r="LZF21" s="934"/>
      <c r="LZG21" s="934"/>
      <c r="LZH21" s="934"/>
      <c r="LZI21" s="934"/>
      <c r="LZJ21" s="934"/>
      <c r="LZK21" s="934"/>
      <c r="LZL21" s="934"/>
      <c r="LZM21" s="934"/>
      <c r="LZN21" s="934"/>
      <c r="LZO21" s="934"/>
      <c r="LZP21" s="934"/>
      <c r="LZQ21" s="934"/>
      <c r="LZR21" s="934"/>
      <c r="LZS21" s="934"/>
      <c r="LZT21" s="934"/>
      <c r="LZU21" s="934"/>
      <c r="LZV21" s="934"/>
      <c r="LZW21" s="934"/>
      <c r="LZX21" s="934"/>
      <c r="LZY21" s="934"/>
      <c r="LZZ21" s="934"/>
      <c r="MAA21" s="934"/>
      <c r="MAB21" s="934"/>
      <c r="MAC21" s="934"/>
      <c r="MAD21" s="934"/>
      <c r="MAE21" s="934"/>
      <c r="MAF21" s="934"/>
      <c r="MAG21" s="934"/>
      <c r="MAH21" s="934"/>
      <c r="MAI21" s="934"/>
      <c r="MAJ21" s="934"/>
      <c r="MAK21" s="934"/>
      <c r="MAL21" s="934"/>
      <c r="MAM21" s="934"/>
      <c r="MAN21" s="934"/>
      <c r="MAO21" s="934"/>
      <c r="MAP21" s="934"/>
      <c r="MAQ21" s="934"/>
      <c r="MAR21" s="934"/>
      <c r="MAS21" s="934"/>
      <c r="MAT21" s="934"/>
      <c r="MAU21" s="934"/>
      <c r="MAV21" s="934"/>
      <c r="MAW21" s="934"/>
      <c r="MAX21" s="934"/>
      <c r="MAY21" s="934"/>
      <c r="MAZ21" s="934"/>
      <c r="MBA21" s="934"/>
      <c r="MBB21" s="934"/>
      <c r="MBC21" s="934"/>
      <c r="MBD21" s="934"/>
      <c r="MBE21" s="934"/>
      <c r="MBF21" s="934"/>
      <c r="MBG21" s="934"/>
      <c r="MBH21" s="934"/>
      <c r="MBI21" s="934"/>
      <c r="MBJ21" s="934"/>
      <c r="MBK21" s="934"/>
      <c r="MBL21" s="934"/>
      <c r="MBM21" s="934"/>
      <c r="MBN21" s="934"/>
      <c r="MBO21" s="934"/>
      <c r="MBP21" s="934"/>
      <c r="MBQ21" s="934"/>
      <c r="MBR21" s="934"/>
      <c r="MBS21" s="934"/>
      <c r="MBT21" s="934"/>
      <c r="MBU21" s="934"/>
      <c r="MBV21" s="934"/>
      <c r="MBW21" s="934"/>
      <c r="MBX21" s="934"/>
      <c r="MBY21" s="934"/>
      <c r="MBZ21" s="934"/>
      <c r="MCA21" s="934"/>
      <c r="MCB21" s="934"/>
      <c r="MCC21" s="934"/>
      <c r="MCD21" s="934"/>
      <c r="MCE21" s="934"/>
      <c r="MCF21" s="934"/>
      <c r="MCG21" s="934"/>
      <c r="MCH21" s="934"/>
      <c r="MCI21" s="934"/>
      <c r="MCJ21" s="934"/>
      <c r="MCK21" s="934"/>
      <c r="MCL21" s="934"/>
      <c r="MCM21" s="934"/>
      <c r="MCN21" s="934"/>
      <c r="MCO21" s="934"/>
      <c r="MCP21" s="934"/>
      <c r="MCQ21" s="934"/>
      <c r="MCR21" s="934"/>
      <c r="MCS21" s="934"/>
      <c r="MCT21" s="934"/>
      <c r="MCU21" s="934"/>
      <c r="MCV21" s="934"/>
      <c r="MCW21" s="934"/>
      <c r="MCX21" s="934"/>
      <c r="MCY21" s="934"/>
      <c r="MCZ21" s="934"/>
      <c r="MDA21" s="934"/>
      <c r="MDB21" s="934"/>
      <c r="MDC21" s="934"/>
      <c r="MDD21" s="934"/>
      <c r="MDE21" s="934"/>
      <c r="MDF21" s="934"/>
      <c r="MDG21" s="934"/>
      <c r="MDH21" s="934"/>
      <c r="MDI21" s="934"/>
      <c r="MDJ21" s="934"/>
      <c r="MDK21" s="934"/>
      <c r="MDL21" s="934"/>
      <c r="MDM21" s="934"/>
      <c r="MDN21" s="934"/>
      <c r="MDO21" s="934"/>
      <c r="MDP21" s="934"/>
      <c r="MDQ21" s="934"/>
      <c r="MDR21" s="934"/>
      <c r="MDS21" s="934"/>
      <c r="MDT21" s="934"/>
      <c r="MDU21" s="934"/>
      <c r="MDV21" s="934"/>
      <c r="MDW21" s="934"/>
      <c r="MDX21" s="934"/>
      <c r="MDY21" s="934"/>
      <c r="MDZ21" s="934"/>
      <c r="MEA21" s="934"/>
      <c r="MEB21" s="934"/>
      <c r="MEC21" s="934"/>
      <c r="MED21" s="934"/>
      <c r="MEE21" s="934"/>
      <c r="MEF21" s="934"/>
      <c r="MEG21" s="934"/>
      <c r="MEH21" s="934"/>
      <c r="MEI21" s="934"/>
      <c r="MEJ21" s="934"/>
      <c r="MEK21" s="934"/>
      <c r="MEL21" s="934"/>
      <c r="MEM21" s="934"/>
      <c r="MEN21" s="934"/>
      <c r="MEO21" s="934"/>
      <c r="MEP21" s="934"/>
      <c r="MEQ21" s="934"/>
      <c r="MER21" s="934"/>
      <c r="MES21" s="934"/>
      <c r="MET21" s="934"/>
      <c r="MEU21" s="934"/>
      <c r="MEV21" s="934"/>
      <c r="MEW21" s="934"/>
      <c r="MEX21" s="934"/>
      <c r="MEY21" s="934"/>
      <c r="MEZ21" s="934"/>
      <c r="MFA21" s="934"/>
      <c r="MFB21" s="934"/>
      <c r="MFC21" s="934"/>
      <c r="MFD21" s="934"/>
      <c r="MFE21" s="934"/>
      <c r="MFF21" s="934"/>
      <c r="MFG21" s="934"/>
      <c r="MFH21" s="934"/>
      <c r="MFI21" s="934"/>
      <c r="MFJ21" s="934"/>
      <c r="MFK21" s="934"/>
      <c r="MFL21" s="934"/>
      <c r="MFM21" s="934"/>
      <c r="MFN21" s="934"/>
      <c r="MFO21" s="934"/>
      <c r="MFP21" s="934"/>
      <c r="MFQ21" s="934"/>
      <c r="MFR21" s="934"/>
      <c r="MFS21" s="934"/>
      <c r="MFT21" s="934"/>
      <c r="MFU21" s="934"/>
      <c r="MFV21" s="934"/>
      <c r="MFW21" s="934"/>
      <c r="MFX21" s="934"/>
      <c r="MFY21" s="934"/>
      <c r="MFZ21" s="934"/>
      <c r="MGA21" s="934"/>
      <c r="MGB21" s="934"/>
      <c r="MGC21" s="934"/>
      <c r="MGD21" s="934"/>
      <c r="MGE21" s="934"/>
      <c r="MGF21" s="934"/>
      <c r="MGG21" s="934"/>
      <c r="MGH21" s="934"/>
      <c r="MGI21" s="934"/>
      <c r="MGJ21" s="934"/>
      <c r="MGK21" s="934"/>
      <c r="MGL21" s="934"/>
      <c r="MGM21" s="934"/>
      <c r="MGN21" s="934"/>
      <c r="MGO21" s="934"/>
      <c r="MGP21" s="934"/>
      <c r="MGQ21" s="934"/>
      <c r="MGR21" s="934"/>
      <c r="MGS21" s="934"/>
      <c r="MGT21" s="934"/>
      <c r="MGU21" s="934"/>
      <c r="MGV21" s="934"/>
      <c r="MGW21" s="934"/>
      <c r="MGX21" s="934"/>
      <c r="MGY21" s="934"/>
      <c r="MGZ21" s="934"/>
      <c r="MHA21" s="934"/>
      <c r="MHB21" s="934"/>
      <c r="MHC21" s="934"/>
      <c r="MHD21" s="934"/>
      <c r="MHE21" s="934"/>
      <c r="MHF21" s="934"/>
      <c r="MHG21" s="934"/>
      <c r="MHH21" s="934"/>
      <c r="MHI21" s="934"/>
      <c r="MHJ21" s="934"/>
      <c r="MHK21" s="934"/>
      <c r="MHL21" s="934"/>
      <c r="MHM21" s="934"/>
      <c r="MHN21" s="934"/>
      <c r="MHO21" s="934"/>
      <c r="MHP21" s="934"/>
      <c r="MHQ21" s="934"/>
      <c r="MHR21" s="934"/>
      <c r="MHS21" s="934"/>
      <c r="MHT21" s="934"/>
      <c r="MHU21" s="934"/>
      <c r="MHV21" s="934"/>
      <c r="MHW21" s="934"/>
      <c r="MHX21" s="934"/>
      <c r="MHY21" s="934"/>
      <c r="MHZ21" s="934"/>
      <c r="MIA21" s="934"/>
      <c r="MIB21" s="934"/>
      <c r="MIC21" s="934"/>
      <c r="MID21" s="934"/>
      <c r="MIE21" s="934"/>
      <c r="MIF21" s="934"/>
      <c r="MIG21" s="934"/>
      <c r="MIH21" s="934"/>
      <c r="MII21" s="934"/>
      <c r="MIJ21" s="934"/>
      <c r="MIK21" s="934"/>
      <c r="MIL21" s="934"/>
      <c r="MIM21" s="934"/>
      <c r="MIN21" s="934"/>
      <c r="MIO21" s="934"/>
      <c r="MIP21" s="934"/>
      <c r="MIQ21" s="934"/>
      <c r="MIR21" s="934"/>
      <c r="MIS21" s="934"/>
      <c r="MIT21" s="934"/>
      <c r="MIU21" s="934"/>
      <c r="MIV21" s="934"/>
      <c r="MIW21" s="934"/>
      <c r="MIX21" s="934"/>
      <c r="MIY21" s="934"/>
      <c r="MIZ21" s="934"/>
      <c r="MJA21" s="934"/>
      <c r="MJB21" s="934"/>
      <c r="MJC21" s="934"/>
      <c r="MJD21" s="934"/>
      <c r="MJE21" s="934"/>
      <c r="MJF21" s="934"/>
      <c r="MJG21" s="934"/>
      <c r="MJH21" s="934"/>
      <c r="MJI21" s="934"/>
      <c r="MJJ21" s="934"/>
      <c r="MJK21" s="934"/>
      <c r="MJL21" s="934"/>
      <c r="MJM21" s="934"/>
      <c r="MJN21" s="934"/>
      <c r="MJO21" s="934"/>
      <c r="MJP21" s="934"/>
      <c r="MJQ21" s="934"/>
      <c r="MJR21" s="934"/>
      <c r="MJS21" s="934"/>
      <c r="MJT21" s="934"/>
      <c r="MJU21" s="934"/>
      <c r="MJV21" s="934"/>
      <c r="MJW21" s="934"/>
      <c r="MJX21" s="934"/>
      <c r="MJY21" s="934"/>
      <c r="MJZ21" s="934"/>
      <c r="MKA21" s="934"/>
      <c r="MKB21" s="934"/>
      <c r="MKC21" s="934"/>
      <c r="MKD21" s="934"/>
      <c r="MKE21" s="934"/>
      <c r="MKF21" s="934"/>
      <c r="MKG21" s="934"/>
      <c r="MKH21" s="934"/>
      <c r="MKI21" s="934"/>
      <c r="MKJ21" s="934"/>
      <c r="MKK21" s="934"/>
      <c r="MKL21" s="934"/>
      <c r="MKM21" s="934"/>
      <c r="MKN21" s="934"/>
      <c r="MKO21" s="934"/>
      <c r="MKP21" s="934"/>
      <c r="MKQ21" s="934"/>
      <c r="MKR21" s="934"/>
      <c r="MKS21" s="934"/>
      <c r="MKT21" s="934"/>
      <c r="MKU21" s="934"/>
      <c r="MKV21" s="934"/>
      <c r="MKW21" s="934"/>
      <c r="MKX21" s="934"/>
      <c r="MKY21" s="934"/>
      <c r="MKZ21" s="934"/>
      <c r="MLA21" s="934"/>
      <c r="MLB21" s="934"/>
      <c r="MLC21" s="934"/>
      <c r="MLD21" s="934"/>
      <c r="MLE21" s="934"/>
      <c r="MLF21" s="934"/>
      <c r="MLG21" s="934"/>
      <c r="MLH21" s="934"/>
      <c r="MLI21" s="934"/>
      <c r="MLJ21" s="934"/>
      <c r="MLK21" s="934"/>
      <c r="MLL21" s="934"/>
      <c r="MLM21" s="934"/>
      <c r="MLN21" s="934"/>
      <c r="MLO21" s="934"/>
      <c r="MLP21" s="934"/>
      <c r="MLQ21" s="934"/>
      <c r="MLR21" s="934"/>
      <c r="MLS21" s="934"/>
      <c r="MLT21" s="934"/>
      <c r="MLU21" s="934"/>
      <c r="MLV21" s="934"/>
      <c r="MLW21" s="934"/>
      <c r="MLX21" s="934"/>
      <c r="MLY21" s="934"/>
      <c r="MLZ21" s="934"/>
      <c r="MMA21" s="934"/>
      <c r="MMB21" s="934"/>
      <c r="MMC21" s="934"/>
      <c r="MMD21" s="934"/>
      <c r="MME21" s="934"/>
      <c r="MMF21" s="934"/>
      <c r="MMG21" s="934"/>
      <c r="MMH21" s="934"/>
      <c r="MMI21" s="934"/>
      <c r="MMJ21" s="934"/>
      <c r="MMK21" s="934"/>
      <c r="MML21" s="934"/>
      <c r="MMM21" s="934"/>
      <c r="MMN21" s="934"/>
      <c r="MMO21" s="934"/>
      <c r="MMP21" s="934"/>
      <c r="MMQ21" s="934"/>
      <c r="MMR21" s="934"/>
      <c r="MMS21" s="934"/>
      <c r="MMT21" s="934"/>
      <c r="MMU21" s="934"/>
      <c r="MMV21" s="934"/>
      <c r="MMW21" s="934"/>
      <c r="MMX21" s="934"/>
      <c r="MMY21" s="934"/>
      <c r="MMZ21" s="934"/>
      <c r="MNA21" s="934"/>
      <c r="MNB21" s="934"/>
      <c r="MNC21" s="934"/>
      <c r="MND21" s="934"/>
      <c r="MNE21" s="934"/>
      <c r="MNF21" s="934"/>
      <c r="MNG21" s="934"/>
      <c r="MNH21" s="934"/>
      <c r="MNI21" s="934"/>
      <c r="MNJ21" s="934"/>
      <c r="MNK21" s="934"/>
      <c r="MNL21" s="934"/>
      <c r="MNM21" s="934"/>
      <c r="MNN21" s="934"/>
      <c r="MNO21" s="934"/>
      <c r="MNP21" s="934"/>
      <c r="MNQ21" s="934"/>
      <c r="MNR21" s="934"/>
      <c r="MNS21" s="934"/>
      <c r="MNT21" s="934"/>
      <c r="MNU21" s="934"/>
      <c r="MNV21" s="934"/>
      <c r="MNW21" s="934"/>
      <c r="MNX21" s="934"/>
      <c r="MNY21" s="934"/>
      <c r="MNZ21" s="934"/>
      <c r="MOA21" s="934"/>
      <c r="MOB21" s="934"/>
      <c r="MOC21" s="934"/>
      <c r="MOD21" s="934"/>
      <c r="MOE21" s="934"/>
      <c r="MOF21" s="934"/>
      <c r="MOG21" s="934"/>
      <c r="MOH21" s="934"/>
      <c r="MOI21" s="934"/>
      <c r="MOJ21" s="934"/>
      <c r="MOK21" s="934"/>
      <c r="MOL21" s="934"/>
      <c r="MOM21" s="934"/>
      <c r="MON21" s="934"/>
      <c r="MOO21" s="934"/>
      <c r="MOP21" s="934"/>
      <c r="MOQ21" s="934"/>
      <c r="MOR21" s="934"/>
      <c r="MOS21" s="934"/>
      <c r="MOT21" s="934"/>
      <c r="MOU21" s="934"/>
      <c r="MOV21" s="934"/>
      <c r="MOW21" s="934"/>
      <c r="MOX21" s="934"/>
      <c r="MOY21" s="934"/>
      <c r="MOZ21" s="934"/>
      <c r="MPA21" s="934"/>
      <c r="MPB21" s="934"/>
      <c r="MPC21" s="934"/>
      <c r="MPD21" s="934"/>
      <c r="MPE21" s="934"/>
      <c r="MPF21" s="934"/>
      <c r="MPG21" s="934"/>
      <c r="MPH21" s="934"/>
      <c r="MPI21" s="934"/>
      <c r="MPJ21" s="934"/>
      <c r="MPK21" s="934"/>
      <c r="MPL21" s="934"/>
      <c r="MPM21" s="934"/>
      <c r="MPN21" s="934"/>
      <c r="MPO21" s="934"/>
      <c r="MPP21" s="934"/>
      <c r="MPQ21" s="934"/>
      <c r="MPR21" s="934"/>
      <c r="MPS21" s="934"/>
      <c r="MPT21" s="934"/>
      <c r="MPU21" s="934"/>
      <c r="MPV21" s="934"/>
      <c r="MPW21" s="934"/>
      <c r="MPX21" s="934"/>
      <c r="MPY21" s="934"/>
      <c r="MPZ21" s="934"/>
      <c r="MQA21" s="934"/>
      <c r="MQB21" s="934"/>
      <c r="MQC21" s="934"/>
      <c r="MQD21" s="934"/>
      <c r="MQE21" s="934"/>
      <c r="MQF21" s="934"/>
      <c r="MQG21" s="934"/>
      <c r="MQH21" s="934"/>
      <c r="MQI21" s="934"/>
      <c r="MQJ21" s="934"/>
      <c r="MQK21" s="934"/>
      <c r="MQL21" s="934"/>
      <c r="MQM21" s="934"/>
      <c r="MQN21" s="934"/>
      <c r="MQO21" s="934"/>
      <c r="MQP21" s="934"/>
      <c r="MQQ21" s="934"/>
      <c r="MQR21" s="934"/>
      <c r="MQS21" s="934"/>
      <c r="MQT21" s="934"/>
      <c r="MQU21" s="934"/>
      <c r="MQV21" s="934"/>
      <c r="MQW21" s="934"/>
      <c r="MQX21" s="934"/>
      <c r="MQY21" s="934"/>
      <c r="MQZ21" s="934"/>
      <c r="MRA21" s="934"/>
      <c r="MRB21" s="934"/>
      <c r="MRC21" s="934"/>
      <c r="MRD21" s="934"/>
      <c r="MRE21" s="934"/>
      <c r="MRF21" s="934"/>
      <c r="MRG21" s="934"/>
      <c r="MRH21" s="934"/>
      <c r="MRI21" s="934"/>
      <c r="MRJ21" s="934"/>
      <c r="MRK21" s="934"/>
      <c r="MRL21" s="934"/>
      <c r="MRM21" s="934"/>
      <c r="MRN21" s="934"/>
      <c r="MRO21" s="934"/>
      <c r="MRP21" s="934"/>
      <c r="MRQ21" s="934"/>
      <c r="MRR21" s="934"/>
      <c r="MRS21" s="934"/>
      <c r="MRT21" s="934"/>
      <c r="MRU21" s="934"/>
      <c r="MRV21" s="934"/>
      <c r="MRW21" s="934"/>
      <c r="MRX21" s="934"/>
      <c r="MRY21" s="934"/>
      <c r="MRZ21" s="934"/>
      <c r="MSA21" s="934"/>
      <c r="MSB21" s="934"/>
      <c r="MSC21" s="934"/>
      <c r="MSD21" s="934"/>
      <c r="MSE21" s="934"/>
      <c r="MSF21" s="934"/>
      <c r="MSG21" s="934"/>
      <c r="MSH21" s="934"/>
      <c r="MSI21" s="934"/>
      <c r="MSJ21" s="934"/>
      <c r="MSK21" s="934"/>
      <c r="MSL21" s="934"/>
      <c r="MSM21" s="934"/>
      <c r="MSN21" s="934"/>
      <c r="MSO21" s="934"/>
      <c r="MSP21" s="934"/>
      <c r="MSQ21" s="934"/>
      <c r="MSR21" s="934"/>
      <c r="MSS21" s="934"/>
      <c r="MST21" s="934"/>
      <c r="MSU21" s="934"/>
      <c r="MSV21" s="934"/>
      <c r="MSW21" s="934"/>
      <c r="MSX21" s="934"/>
      <c r="MSY21" s="934"/>
      <c r="MSZ21" s="934"/>
      <c r="MTA21" s="934"/>
      <c r="MTB21" s="934"/>
      <c r="MTC21" s="934"/>
      <c r="MTD21" s="934"/>
      <c r="MTE21" s="934"/>
      <c r="MTF21" s="934"/>
      <c r="MTG21" s="934"/>
      <c r="MTH21" s="934"/>
      <c r="MTI21" s="934"/>
      <c r="MTJ21" s="934"/>
      <c r="MTK21" s="934"/>
      <c r="MTL21" s="934"/>
      <c r="MTM21" s="934"/>
      <c r="MTN21" s="934"/>
      <c r="MTO21" s="934"/>
      <c r="MTP21" s="934"/>
      <c r="MTQ21" s="934"/>
      <c r="MTR21" s="934"/>
      <c r="MTS21" s="934"/>
      <c r="MTT21" s="934"/>
      <c r="MTU21" s="934"/>
      <c r="MTV21" s="934"/>
      <c r="MTW21" s="934"/>
      <c r="MTX21" s="934"/>
      <c r="MTY21" s="934"/>
      <c r="MTZ21" s="934"/>
      <c r="MUA21" s="934"/>
      <c r="MUB21" s="934"/>
      <c r="MUC21" s="934"/>
      <c r="MUD21" s="934"/>
      <c r="MUE21" s="934"/>
      <c r="MUF21" s="934"/>
      <c r="MUG21" s="934"/>
      <c r="MUH21" s="934"/>
      <c r="MUI21" s="934"/>
      <c r="MUJ21" s="934"/>
      <c r="MUK21" s="934"/>
      <c r="MUL21" s="934"/>
      <c r="MUM21" s="934"/>
      <c r="MUN21" s="934"/>
      <c r="MUO21" s="934"/>
      <c r="MUP21" s="934"/>
      <c r="MUQ21" s="934"/>
      <c r="MUR21" s="934"/>
      <c r="MUS21" s="934"/>
      <c r="MUT21" s="934"/>
      <c r="MUU21" s="934"/>
      <c r="MUV21" s="934"/>
      <c r="MUW21" s="934"/>
      <c r="MUX21" s="934"/>
      <c r="MUY21" s="934"/>
      <c r="MUZ21" s="934"/>
      <c r="MVA21" s="934"/>
      <c r="MVB21" s="934"/>
      <c r="MVC21" s="934"/>
      <c r="MVD21" s="934"/>
      <c r="MVE21" s="934"/>
      <c r="MVF21" s="934"/>
      <c r="MVG21" s="934"/>
      <c r="MVH21" s="934"/>
      <c r="MVI21" s="934"/>
      <c r="MVJ21" s="934"/>
      <c r="MVK21" s="934"/>
      <c r="MVL21" s="934"/>
      <c r="MVM21" s="934"/>
      <c r="MVN21" s="934"/>
      <c r="MVO21" s="934"/>
      <c r="MVP21" s="934"/>
      <c r="MVQ21" s="934"/>
      <c r="MVR21" s="934"/>
      <c r="MVS21" s="934"/>
      <c r="MVT21" s="934"/>
      <c r="MVU21" s="934"/>
      <c r="MVV21" s="934"/>
      <c r="MVW21" s="934"/>
      <c r="MVX21" s="934"/>
      <c r="MVY21" s="934"/>
      <c r="MVZ21" s="934"/>
      <c r="MWA21" s="934"/>
      <c r="MWB21" s="934"/>
      <c r="MWC21" s="934"/>
      <c r="MWD21" s="934"/>
      <c r="MWE21" s="934"/>
      <c r="MWF21" s="934"/>
      <c r="MWG21" s="934"/>
      <c r="MWH21" s="934"/>
      <c r="MWI21" s="934"/>
      <c r="MWJ21" s="934"/>
      <c r="MWK21" s="934"/>
      <c r="MWL21" s="934"/>
      <c r="MWM21" s="934"/>
      <c r="MWN21" s="934"/>
      <c r="MWO21" s="934"/>
      <c r="MWP21" s="934"/>
      <c r="MWQ21" s="934"/>
      <c r="MWR21" s="934"/>
      <c r="MWS21" s="934"/>
      <c r="MWT21" s="934"/>
      <c r="MWU21" s="934"/>
      <c r="MWV21" s="934"/>
      <c r="MWW21" s="934"/>
      <c r="MWX21" s="934"/>
      <c r="MWY21" s="934"/>
      <c r="MWZ21" s="934"/>
      <c r="MXA21" s="934"/>
      <c r="MXB21" s="934"/>
      <c r="MXC21" s="934"/>
      <c r="MXD21" s="934"/>
      <c r="MXE21" s="934"/>
      <c r="MXF21" s="934"/>
      <c r="MXG21" s="934"/>
      <c r="MXH21" s="934"/>
      <c r="MXI21" s="934"/>
      <c r="MXJ21" s="934"/>
      <c r="MXK21" s="934"/>
      <c r="MXL21" s="934"/>
      <c r="MXM21" s="934"/>
      <c r="MXN21" s="934"/>
      <c r="MXO21" s="934"/>
      <c r="MXP21" s="934"/>
      <c r="MXQ21" s="934"/>
      <c r="MXR21" s="934"/>
      <c r="MXS21" s="934"/>
      <c r="MXT21" s="934"/>
      <c r="MXU21" s="934"/>
      <c r="MXV21" s="934"/>
      <c r="MXW21" s="934"/>
      <c r="MXX21" s="934"/>
      <c r="MXY21" s="934"/>
      <c r="MXZ21" s="934"/>
      <c r="MYA21" s="934"/>
      <c r="MYB21" s="934"/>
      <c r="MYC21" s="934"/>
      <c r="MYD21" s="934"/>
      <c r="MYE21" s="934"/>
      <c r="MYF21" s="934"/>
      <c r="MYG21" s="934"/>
      <c r="MYH21" s="934"/>
      <c r="MYI21" s="934"/>
      <c r="MYJ21" s="934"/>
      <c r="MYK21" s="934"/>
      <c r="MYL21" s="934"/>
      <c r="MYM21" s="934"/>
      <c r="MYN21" s="934"/>
      <c r="MYO21" s="934"/>
      <c r="MYP21" s="934"/>
      <c r="MYQ21" s="934"/>
      <c r="MYR21" s="934"/>
      <c r="MYS21" s="934"/>
      <c r="MYT21" s="934"/>
      <c r="MYU21" s="934"/>
      <c r="MYV21" s="934"/>
      <c r="MYW21" s="934"/>
      <c r="MYX21" s="934"/>
      <c r="MYY21" s="934"/>
      <c r="MYZ21" s="934"/>
      <c r="MZA21" s="934"/>
      <c r="MZB21" s="934"/>
      <c r="MZC21" s="934"/>
      <c r="MZD21" s="934"/>
      <c r="MZE21" s="934"/>
      <c r="MZF21" s="934"/>
      <c r="MZG21" s="934"/>
      <c r="MZH21" s="934"/>
      <c r="MZI21" s="934"/>
      <c r="MZJ21" s="934"/>
      <c r="MZK21" s="934"/>
      <c r="MZL21" s="934"/>
      <c r="MZM21" s="934"/>
      <c r="MZN21" s="934"/>
      <c r="MZO21" s="934"/>
      <c r="MZP21" s="934"/>
      <c r="MZQ21" s="934"/>
      <c r="MZR21" s="934"/>
      <c r="MZS21" s="934"/>
      <c r="MZT21" s="934"/>
      <c r="MZU21" s="934"/>
      <c r="MZV21" s="934"/>
      <c r="MZW21" s="934"/>
      <c r="MZX21" s="934"/>
      <c r="MZY21" s="934"/>
      <c r="MZZ21" s="934"/>
      <c r="NAA21" s="934"/>
      <c r="NAB21" s="934"/>
      <c r="NAC21" s="934"/>
      <c r="NAD21" s="934"/>
      <c r="NAE21" s="934"/>
      <c r="NAF21" s="934"/>
      <c r="NAG21" s="934"/>
      <c r="NAH21" s="934"/>
      <c r="NAI21" s="934"/>
      <c r="NAJ21" s="934"/>
      <c r="NAK21" s="934"/>
      <c r="NAL21" s="934"/>
      <c r="NAM21" s="934"/>
      <c r="NAN21" s="934"/>
      <c r="NAO21" s="934"/>
      <c r="NAP21" s="934"/>
      <c r="NAQ21" s="934"/>
      <c r="NAR21" s="934"/>
      <c r="NAS21" s="934"/>
      <c r="NAT21" s="934"/>
      <c r="NAU21" s="934"/>
      <c r="NAV21" s="934"/>
      <c r="NAW21" s="934"/>
      <c r="NAX21" s="934"/>
      <c r="NAY21" s="934"/>
      <c r="NAZ21" s="934"/>
      <c r="NBA21" s="934"/>
      <c r="NBB21" s="934"/>
      <c r="NBC21" s="934"/>
      <c r="NBD21" s="934"/>
      <c r="NBE21" s="934"/>
      <c r="NBF21" s="934"/>
      <c r="NBG21" s="934"/>
      <c r="NBH21" s="934"/>
      <c r="NBI21" s="934"/>
      <c r="NBJ21" s="934"/>
      <c r="NBK21" s="934"/>
      <c r="NBL21" s="934"/>
      <c r="NBM21" s="934"/>
      <c r="NBN21" s="934"/>
      <c r="NBO21" s="934"/>
      <c r="NBP21" s="934"/>
      <c r="NBQ21" s="934"/>
      <c r="NBR21" s="934"/>
      <c r="NBS21" s="934"/>
      <c r="NBT21" s="934"/>
      <c r="NBU21" s="934"/>
      <c r="NBV21" s="934"/>
      <c r="NBW21" s="934"/>
      <c r="NBX21" s="934"/>
      <c r="NBY21" s="934"/>
      <c r="NBZ21" s="934"/>
      <c r="NCA21" s="934"/>
      <c r="NCB21" s="934"/>
      <c r="NCC21" s="934"/>
      <c r="NCD21" s="934"/>
      <c r="NCE21" s="934"/>
      <c r="NCF21" s="934"/>
      <c r="NCG21" s="934"/>
      <c r="NCH21" s="934"/>
      <c r="NCI21" s="934"/>
      <c r="NCJ21" s="934"/>
      <c r="NCK21" s="934"/>
      <c r="NCL21" s="934"/>
      <c r="NCM21" s="934"/>
      <c r="NCN21" s="934"/>
      <c r="NCO21" s="934"/>
      <c r="NCP21" s="934"/>
      <c r="NCQ21" s="934"/>
      <c r="NCR21" s="934"/>
      <c r="NCS21" s="934"/>
      <c r="NCT21" s="934"/>
      <c r="NCU21" s="934"/>
      <c r="NCV21" s="934"/>
      <c r="NCW21" s="934"/>
      <c r="NCX21" s="934"/>
      <c r="NCY21" s="934"/>
      <c r="NCZ21" s="934"/>
      <c r="NDA21" s="934"/>
      <c r="NDB21" s="934"/>
      <c r="NDC21" s="934"/>
      <c r="NDD21" s="934"/>
      <c r="NDE21" s="934"/>
      <c r="NDF21" s="934"/>
      <c r="NDG21" s="934"/>
      <c r="NDH21" s="934"/>
      <c r="NDI21" s="934"/>
      <c r="NDJ21" s="934"/>
      <c r="NDK21" s="934"/>
      <c r="NDL21" s="934"/>
      <c r="NDM21" s="934"/>
      <c r="NDN21" s="934"/>
      <c r="NDO21" s="934"/>
      <c r="NDP21" s="934"/>
      <c r="NDQ21" s="934"/>
      <c r="NDR21" s="934"/>
      <c r="NDS21" s="934"/>
      <c r="NDT21" s="934"/>
      <c r="NDU21" s="934"/>
      <c r="NDV21" s="934"/>
      <c r="NDW21" s="934"/>
      <c r="NDX21" s="934"/>
      <c r="NDY21" s="934"/>
      <c r="NDZ21" s="934"/>
      <c r="NEA21" s="934"/>
      <c r="NEB21" s="934"/>
      <c r="NEC21" s="934"/>
      <c r="NED21" s="934"/>
      <c r="NEE21" s="934"/>
      <c r="NEF21" s="934"/>
      <c r="NEG21" s="934"/>
      <c r="NEH21" s="934"/>
      <c r="NEI21" s="934"/>
      <c r="NEJ21" s="934"/>
      <c r="NEK21" s="934"/>
      <c r="NEL21" s="934"/>
      <c r="NEM21" s="934"/>
      <c r="NEN21" s="934"/>
      <c r="NEO21" s="934"/>
      <c r="NEP21" s="934"/>
      <c r="NEQ21" s="934"/>
      <c r="NER21" s="934"/>
      <c r="NES21" s="934"/>
      <c r="NET21" s="934"/>
      <c r="NEU21" s="934"/>
      <c r="NEV21" s="934"/>
      <c r="NEW21" s="934"/>
      <c r="NEX21" s="934"/>
      <c r="NEY21" s="934"/>
      <c r="NEZ21" s="934"/>
      <c r="NFA21" s="934"/>
      <c r="NFB21" s="934"/>
      <c r="NFC21" s="934"/>
      <c r="NFD21" s="934"/>
      <c r="NFE21" s="934"/>
      <c r="NFF21" s="934"/>
      <c r="NFG21" s="934"/>
      <c r="NFH21" s="934"/>
      <c r="NFI21" s="934"/>
      <c r="NFJ21" s="934"/>
      <c r="NFK21" s="934"/>
      <c r="NFL21" s="934"/>
      <c r="NFM21" s="934"/>
      <c r="NFN21" s="934"/>
      <c r="NFO21" s="934"/>
      <c r="NFP21" s="934"/>
      <c r="NFQ21" s="934"/>
      <c r="NFR21" s="934"/>
      <c r="NFS21" s="934"/>
      <c r="NFT21" s="934"/>
      <c r="NFU21" s="934"/>
      <c r="NFV21" s="934"/>
      <c r="NFW21" s="934"/>
      <c r="NFX21" s="934"/>
      <c r="NFY21" s="934"/>
      <c r="NFZ21" s="934"/>
      <c r="NGA21" s="934"/>
      <c r="NGB21" s="934"/>
      <c r="NGC21" s="934"/>
      <c r="NGD21" s="934"/>
      <c r="NGE21" s="934"/>
      <c r="NGF21" s="934"/>
      <c r="NGG21" s="934"/>
      <c r="NGH21" s="934"/>
      <c r="NGI21" s="934"/>
      <c r="NGJ21" s="934"/>
      <c r="NGK21" s="934"/>
      <c r="NGL21" s="934"/>
      <c r="NGM21" s="934"/>
      <c r="NGN21" s="934"/>
      <c r="NGO21" s="934"/>
      <c r="NGP21" s="934"/>
      <c r="NGQ21" s="934"/>
      <c r="NGR21" s="934"/>
      <c r="NGS21" s="934"/>
      <c r="NGT21" s="934"/>
      <c r="NGU21" s="934"/>
      <c r="NGV21" s="934"/>
      <c r="NGW21" s="934"/>
      <c r="NGX21" s="934"/>
      <c r="NGY21" s="934"/>
      <c r="NGZ21" s="934"/>
      <c r="NHA21" s="934"/>
      <c r="NHB21" s="934"/>
      <c r="NHC21" s="934"/>
      <c r="NHD21" s="934"/>
      <c r="NHE21" s="934"/>
      <c r="NHF21" s="934"/>
      <c r="NHG21" s="934"/>
      <c r="NHH21" s="934"/>
      <c r="NHI21" s="934"/>
      <c r="NHJ21" s="934"/>
      <c r="NHK21" s="934"/>
      <c r="NHL21" s="934"/>
      <c r="NHM21" s="934"/>
      <c r="NHN21" s="934"/>
      <c r="NHO21" s="934"/>
      <c r="NHP21" s="934"/>
      <c r="NHQ21" s="934"/>
      <c r="NHR21" s="934"/>
      <c r="NHS21" s="934"/>
      <c r="NHT21" s="934"/>
      <c r="NHU21" s="934"/>
      <c r="NHV21" s="934"/>
      <c r="NHW21" s="934"/>
      <c r="NHX21" s="934"/>
      <c r="NHY21" s="934"/>
      <c r="NHZ21" s="934"/>
      <c r="NIA21" s="934"/>
      <c r="NIB21" s="934"/>
      <c r="NIC21" s="934"/>
      <c r="NID21" s="934"/>
      <c r="NIE21" s="934"/>
      <c r="NIF21" s="934"/>
      <c r="NIG21" s="934"/>
      <c r="NIH21" s="934"/>
      <c r="NII21" s="934"/>
      <c r="NIJ21" s="934"/>
      <c r="NIK21" s="934"/>
      <c r="NIL21" s="934"/>
      <c r="NIM21" s="934"/>
      <c r="NIN21" s="934"/>
      <c r="NIO21" s="934"/>
      <c r="NIP21" s="934"/>
      <c r="NIQ21" s="934"/>
      <c r="NIR21" s="934"/>
      <c r="NIS21" s="934"/>
      <c r="NIT21" s="934"/>
      <c r="NIU21" s="934"/>
      <c r="NIV21" s="934"/>
      <c r="NIW21" s="934"/>
      <c r="NIX21" s="934"/>
      <c r="NIY21" s="934"/>
      <c r="NIZ21" s="934"/>
      <c r="NJA21" s="934"/>
      <c r="NJB21" s="934"/>
      <c r="NJC21" s="934"/>
      <c r="NJD21" s="934"/>
      <c r="NJE21" s="934"/>
      <c r="NJF21" s="934"/>
      <c r="NJG21" s="934"/>
      <c r="NJH21" s="934"/>
      <c r="NJI21" s="934"/>
      <c r="NJJ21" s="934"/>
      <c r="NJK21" s="934"/>
      <c r="NJL21" s="934"/>
      <c r="NJM21" s="934"/>
      <c r="NJN21" s="934"/>
      <c r="NJO21" s="934"/>
      <c r="NJP21" s="934"/>
      <c r="NJQ21" s="934"/>
      <c r="NJR21" s="934"/>
      <c r="NJS21" s="934"/>
      <c r="NJT21" s="934"/>
      <c r="NJU21" s="934"/>
      <c r="NJV21" s="934"/>
      <c r="NJW21" s="934"/>
      <c r="NJX21" s="934"/>
      <c r="NJY21" s="934"/>
      <c r="NJZ21" s="934"/>
      <c r="NKA21" s="934"/>
      <c r="NKB21" s="934"/>
      <c r="NKC21" s="934"/>
      <c r="NKD21" s="934"/>
      <c r="NKE21" s="934"/>
      <c r="NKF21" s="934"/>
      <c r="NKG21" s="934"/>
      <c r="NKH21" s="934"/>
      <c r="NKI21" s="934"/>
      <c r="NKJ21" s="934"/>
      <c r="NKK21" s="934"/>
      <c r="NKL21" s="934"/>
      <c r="NKM21" s="934"/>
      <c r="NKN21" s="934"/>
      <c r="NKO21" s="934"/>
      <c r="NKP21" s="934"/>
      <c r="NKQ21" s="934"/>
      <c r="NKR21" s="934"/>
      <c r="NKS21" s="934"/>
      <c r="NKT21" s="934"/>
      <c r="NKU21" s="934"/>
      <c r="NKV21" s="934"/>
      <c r="NKW21" s="934"/>
      <c r="NKX21" s="934"/>
      <c r="NKY21" s="934"/>
      <c r="NKZ21" s="934"/>
      <c r="NLA21" s="934"/>
      <c r="NLB21" s="934"/>
      <c r="NLC21" s="934"/>
      <c r="NLD21" s="934"/>
      <c r="NLE21" s="934"/>
      <c r="NLF21" s="934"/>
      <c r="NLG21" s="934"/>
      <c r="NLH21" s="934"/>
      <c r="NLI21" s="934"/>
      <c r="NLJ21" s="934"/>
      <c r="NLK21" s="934"/>
      <c r="NLL21" s="934"/>
      <c r="NLM21" s="934"/>
      <c r="NLN21" s="934"/>
      <c r="NLO21" s="934"/>
      <c r="NLP21" s="934"/>
      <c r="NLQ21" s="934"/>
      <c r="NLR21" s="934"/>
      <c r="NLS21" s="934"/>
      <c r="NLT21" s="934"/>
      <c r="NLU21" s="934"/>
      <c r="NLV21" s="934"/>
      <c r="NLW21" s="934"/>
      <c r="NLX21" s="934"/>
      <c r="NLY21" s="934"/>
      <c r="NLZ21" s="934"/>
      <c r="NMA21" s="934"/>
      <c r="NMB21" s="934"/>
      <c r="NMC21" s="934"/>
      <c r="NMD21" s="934"/>
      <c r="NME21" s="934"/>
      <c r="NMF21" s="934"/>
      <c r="NMG21" s="934"/>
      <c r="NMH21" s="934"/>
      <c r="NMI21" s="934"/>
      <c r="NMJ21" s="934"/>
      <c r="NMK21" s="934"/>
      <c r="NML21" s="934"/>
      <c r="NMM21" s="934"/>
      <c r="NMN21" s="934"/>
      <c r="NMO21" s="934"/>
      <c r="NMP21" s="934"/>
      <c r="NMQ21" s="934"/>
      <c r="NMR21" s="934"/>
      <c r="NMS21" s="934"/>
      <c r="NMT21" s="934"/>
      <c r="NMU21" s="934"/>
      <c r="NMV21" s="934"/>
      <c r="NMW21" s="934"/>
      <c r="NMX21" s="934"/>
      <c r="NMY21" s="934"/>
      <c r="NMZ21" s="934"/>
      <c r="NNA21" s="934"/>
      <c r="NNB21" s="934"/>
      <c r="NNC21" s="934"/>
      <c r="NND21" s="934"/>
      <c r="NNE21" s="934"/>
      <c r="NNF21" s="934"/>
      <c r="NNG21" s="934"/>
      <c r="NNH21" s="934"/>
      <c r="NNI21" s="934"/>
      <c r="NNJ21" s="934"/>
      <c r="NNK21" s="934"/>
      <c r="NNL21" s="934"/>
      <c r="NNM21" s="934"/>
      <c r="NNN21" s="934"/>
      <c r="NNO21" s="934"/>
      <c r="NNP21" s="934"/>
      <c r="NNQ21" s="934"/>
      <c r="NNR21" s="934"/>
      <c r="NNS21" s="934"/>
      <c r="NNT21" s="934"/>
      <c r="NNU21" s="934"/>
      <c r="NNV21" s="934"/>
      <c r="NNW21" s="934"/>
      <c r="NNX21" s="934"/>
      <c r="NNY21" s="934"/>
      <c r="NNZ21" s="934"/>
      <c r="NOA21" s="934"/>
      <c r="NOB21" s="934"/>
      <c r="NOC21" s="934"/>
      <c r="NOD21" s="934"/>
      <c r="NOE21" s="934"/>
      <c r="NOF21" s="934"/>
      <c r="NOG21" s="934"/>
      <c r="NOH21" s="934"/>
      <c r="NOI21" s="934"/>
      <c r="NOJ21" s="934"/>
      <c r="NOK21" s="934"/>
      <c r="NOL21" s="934"/>
      <c r="NOM21" s="934"/>
      <c r="NON21" s="934"/>
      <c r="NOO21" s="934"/>
      <c r="NOP21" s="934"/>
      <c r="NOQ21" s="934"/>
      <c r="NOR21" s="934"/>
      <c r="NOS21" s="934"/>
      <c r="NOT21" s="934"/>
      <c r="NOU21" s="934"/>
      <c r="NOV21" s="934"/>
      <c r="NOW21" s="934"/>
      <c r="NOX21" s="934"/>
      <c r="NOY21" s="934"/>
      <c r="NOZ21" s="934"/>
      <c r="NPA21" s="934"/>
      <c r="NPB21" s="934"/>
      <c r="NPC21" s="934"/>
      <c r="NPD21" s="934"/>
      <c r="NPE21" s="934"/>
      <c r="NPF21" s="934"/>
      <c r="NPG21" s="934"/>
      <c r="NPH21" s="934"/>
      <c r="NPI21" s="934"/>
      <c r="NPJ21" s="934"/>
      <c r="NPK21" s="934"/>
      <c r="NPL21" s="934"/>
      <c r="NPM21" s="934"/>
      <c r="NPN21" s="934"/>
      <c r="NPO21" s="934"/>
      <c r="NPP21" s="934"/>
      <c r="NPQ21" s="934"/>
      <c r="NPR21" s="934"/>
      <c r="NPS21" s="934"/>
      <c r="NPT21" s="934"/>
      <c r="NPU21" s="934"/>
      <c r="NPV21" s="934"/>
      <c r="NPW21" s="934"/>
      <c r="NPX21" s="934"/>
      <c r="NPY21" s="934"/>
      <c r="NPZ21" s="934"/>
      <c r="NQA21" s="934"/>
      <c r="NQB21" s="934"/>
      <c r="NQC21" s="934"/>
      <c r="NQD21" s="934"/>
      <c r="NQE21" s="934"/>
      <c r="NQF21" s="934"/>
      <c r="NQG21" s="934"/>
      <c r="NQH21" s="934"/>
      <c r="NQI21" s="934"/>
      <c r="NQJ21" s="934"/>
      <c r="NQK21" s="934"/>
      <c r="NQL21" s="934"/>
      <c r="NQM21" s="934"/>
      <c r="NQN21" s="934"/>
      <c r="NQO21" s="934"/>
      <c r="NQP21" s="934"/>
      <c r="NQQ21" s="934"/>
      <c r="NQR21" s="934"/>
      <c r="NQS21" s="934"/>
      <c r="NQT21" s="934"/>
      <c r="NQU21" s="934"/>
      <c r="NQV21" s="934"/>
      <c r="NQW21" s="934"/>
      <c r="NQX21" s="934"/>
      <c r="NQY21" s="934"/>
      <c r="NQZ21" s="934"/>
      <c r="NRA21" s="934"/>
      <c r="NRB21" s="934"/>
      <c r="NRC21" s="934"/>
      <c r="NRD21" s="934"/>
      <c r="NRE21" s="934"/>
      <c r="NRF21" s="934"/>
      <c r="NRG21" s="934"/>
      <c r="NRH21" s="934"/>
      <c r="NRI21" s="934"/>
      <c r="NRJ21" s="934"/>
      <c r="NRK21" s="934"/>
      <c r="NRL21" s="934"/>
      <c r="NRM21" s="934"/>
      <c r="NRN21" s="934"/>
      <c r="NRO21" s="934"/>
      <c r="NRP21" s="934"/>
      <c r="NRQ21" s="934"/>
      <c r="NRR21" s="934"/>
      <c r="NRS21" s="934"/>
      <c r="NRT21" s="934"/>
      <c r="NRU21" s="934"/>
      <c r="NRV21" s="934"/>
      <c r="NRW21" s="934"/>
      <c r="NRX21" s="934"/>
      <c r="NRY21" s="934"/>
      <c r="NRZ21" s="934"/>
      <c r="NSA21" s="934"/>
      <c r="NSB21" s="934"/>
      <c r="NSC21" s="934"/>
      <c r="NSD21" s="934"/>
      <c r="NSE21" s="934"/>
      <c r="NSF21" s="934"/>
      <c r="NSG21" s="934"/>
      <c r="NSH21" s="934"/>
      <c r="NSI21" s="934"/>
      <c r="NSJ21" s="934"/>
      <c r="NSK21" s="934"/>
      <c r="NSL21" s="934"/>
      <c r="NSM21" s="934"/>
      <c r="NSN21" s="934"/>
      <c r="NSO21" s="934"/>
      <c r="NSP21" s="934"/>
      <c r="NSQ21" s="934"/>
      <c r="NSR21" s="934"/>
      <c r="NSS21" s="934"/>
      <c r="NST21" s="934"/>
      <c r="NSU21" s="934"/>
      <c r="NSV21" s="934"/>
      <c r="NSW21" s="934"/>
      <c r="NSX21" s="934"/>
      <c r="NSY21" s="934"/>
      <c r="NSZ21" s="934"/>
      <c r="NTA21" s="934"/>
      <c r="NTB21" s="934"/>
      <c r="NTC21" s="934"/>
      <c r="NTD21" s="934"/>
      <c r="NTE21" s="934"/>
      <c r="NTF21" s="934"/>
      <c r="NTG21" s="934"/>
      <c r="NTH21" s="934"/>
      <c r="NTI21" s="934"/>
      <c r="NTJ21" s="934"/>
      <c r="NTK21" s="934"/>
      <c r="NTL21" s="934"/>
      <c r="NTM21" s="934"/>
      <c r="NTN21" s="934"/>
      <c r="NTO21" s="934"/>
      <c r="NTP21" s="934"/>
      <c r="NTQ21" s="934"/>
      <c r="NTR21" s="934"/>
      <c r="NTS21" s="934"/>
      <c r="NTT21" s="934"/>
      <c r="NTU21" s="934"/>
      <c r="NTV21" s="934"/>
      <c r="NTW21" s="934"/>
      <c r="NTX21" s="934"/>
      <c r="NTY21" s="934"/>
      <c r="NTZ21" s="934"/>
      <c r="NUA21" s="934"/>
      <c r="NUB21" s="934"/>
      <c r="NUC21" s="934"/>
      <c r="NUD21" s="934"/>
      <c r="NUE21" s="934"/>
      <c r="NUF21" s="934"/>
      <c r="NUG21" s="934"/>
      <c r="NUH21" s="934"/>
      <c r="NUI21" s="934"/>
      <c r="NUJ21" s="934"/>
      <c r="NUK21" s="934"/>
      <c r="NUL21" s="934"/>
      <c r="NUM21" s="934"/>
      <c r="NUN21" s="934"/>
      <c r="NUO21" s="934"/>
      <c r="NUP21" s="934"/>
      <c r="NUQ21" s="934"/>
      <c r="NUR21" s="934"/>
      <c r="NUS21" s="934"/>
      <c r="NUT21" s="934"/>
      <c r="NUU21" s="934"/>
      <c r="NUV21" s="934"/>
      <c r="NUW21" s="934"/>
      <c r="NUX21" s="934"/>
      <c r="NUY21" s="934"/>
      <c r="NUZ21" s="934"/>
      <c r="NVA21" s="934"/>
      <c r="NVB21" s="934"/>
      <c r="NVC21" s="934"/>
      <c r="NVD21" s="934"/>
      <c r="NVE21" s="934"/>
      <c r="NVF21" s="934"/>
      <c r="NVG21" s="934"/>
      <c r="NVH21" s="934"/>
      <c r="NVI21" s="934"/>
      <c r="NVJ21" s="934"/>
      <c r="NVK21" s="934"/>
      <c r="NVL21" s="934"/>
      <c r="NVM21" s="934"/>
      <c r="NVN21" s="934"/>
      <c r="NVO21" s="934"/>
      <c r="NVP21" s="934"/>
      <c r="NVQ21" s="934"/>
      <c r="NVR21" s="934"/>
      <c r="NVS21" s="934"/>
      <c r="NVT21" s="934"/>
      <c r="NVU21" s="934"/>
      <c r="NVV21" s="934"/>
      <c r="NVW21" s="934"/>
      <c r="NVX21" s="934"/>
      <c r="NVY21" s="934"/>
      <c r="NVZ21" s="934"/>
      <c r="NWA21" s="934"/>
      <c r="NWB21" s="934"/>
      <c r="NWC21" s="934"/>
      <c r="NWD21" s="934"/>
      <c r="NWE21" s="934"/>
      <c r="NWF21" s="934"/>
      <c r="NWG21" s="934"/>
      <c r="NWH21" s="934"/>
      <c r="NWI21" s="934"/>
      <c r="NWJ21" s="934"/>
      <c r="NWK21" s="934"/>
      <c r="NWL21" s="934"/>
      <c r="NWM21" s="934"/>
      <c r="NWN21" s="934"/>
      <c r="NWO21" s="934"/>
      <c r="NWP21" s="934"/>
      <c r="NWQ21" s="934"/>
      <c r="NWR21" s="934"/>
      <c r="NWS21" s="934"/>
      <c r="NWT21" s="934"/>
      <c r="NWU21" s="934"/>
      <c r="NWV21" s="934"/>
      <c r="NWW21" s="934"/>
      <c r="NWX21" s="934"/>
      <c r="NWY21" s="934"/>
      <c r="NWZ21" s="934"/>
      <c r="NXA21" s="934"/>
      <c r="NXB21" s="934"/>
      <c r="NXC21" s="934"/>
      <c r="NXD21" s="934"/>
      <c r="NXE21" s="934"/>
      <c r="NXF21" s="934"/>
      <c r="NXG21" s="934"/>
      <c r="NXH21" s="934"/>
      <c r="NXI21" s="934"/>
      <c r="NXJ21" s="934"/>
      <c r="NXK21" s="934"/>
      <c r="NXL21" s="934"/>
      <c r="NXM21" s="934"/>
      <c r="NXN21" s="934"/>
      <c r="NXO21" s="934"/>
      <c r="NXP21" s="934"/>
      <c r="NXQ21" s="934"/>
      <c r="NXR21" s="934"/>
      <c r="NXS21" s="934"/>
      <c r="NXT21" s="934"/>
      <c r="NXU21" s="934"/>
      <c r="NXV21" s="934"/>
      <c r="NXW21" s="934"/>
      <c r="NXX21" s="934"/>
      <c r="NXY21" s="934"/>
      <c r="NXZ21" s="934"/>
      <c r="NYA21" s="934"/>
      <c r="NYB21" s="934"/>
      <c r="NYC21" s="934"/>
      <c r="NYD21" s="934"/>
      <c r="NYE21" s="934"/>
      <c r="NYF21" s="934"/>
      <c r="NYG21" s="934"/>
      <c r="NYH21" s="934"/>
      <c r="NYI21" s="934"/>
      <c r="NYJ21" s="934"/>
      <c r="NYK21" s="934"/>
      <c r="NYL21" s="934"/>
      <c r="NYM21" s="934"/>
      <c r="NYN21" s="934"/>
      <c r="NYO21" s="934"/>
      <c r="NYP21" s="934"/>
      <c r="NYQ21" s="934"/>
      <c r="NYR21" s="934"/>
      <c r="NYS21" s="934"/>
      <c r="NYT21" s="934"/>
      <c r="NYU21" s="934"/>
      <c r="NYV21" s="934"/>
      <c r="NYW21" s="934"/>
      <c r="NYX21" s="934"/>
      <c r="NYY21" s="934"/>
      <c r="NYZ21" s="934"/>
      <c r="NZA21" s="934"/>
      <c r="NZB21" s="934"/>
      <c r="NZC21" s="934"/>
      <c r="NZD21" s="934"/>
      <c r="NZE21" s="934"/>
      <c r="NZF21" s="934"/>
      <c r="NZG21" s="934"/>
      <c r="NZH21" s="934"/>
      <c r="NZI21" s="934"/>
      <c r="NZJ21" s="934"/>
      <c r="NZK21" s="934"/>
      <c r="NZL21" s="934"/>
      <c r="NZM21" s="934"/>
      <c r="NZN21" s="934"/>
      <c r="NZO21" s="934"/>
      <c r="NZP21" s="934"/>
      <c r="NZQ21" s="934"/>
      <c r="NZR21" s="934"/>
      <c r="NZS21" s="934"/>
      <c r="NZT21" s="934"/>
      <c r="NZU21" s="934"/>
      <c r="NZV21" s="934"/>
      <c r="NZW21" s="934"/>
      <c r="NZX21" s="934"/>
      <c r="NZY21" s="934"/>
      <c r="NZZ21" s="934"/>
      <c r="OAA21" s="934"/>
      <c r="OAB21" s="934"/>
      <c r="OAC21" s="934"/>
      <c r="OAD21" s="934"/>
      <c r="OAE21" s="934"/>
      <c r="OAF21" s="934"/>
      <c r="OAG21" s="934"/>
      <c r="OAH21" s="934"/>
      <c r="OAI21" s="934"/>
      <c r="OAJ21" s="934"/>
      <c r="OAK21" s="934"/>
      <c r="OAL21" s="934"/>
      <c r="OAM21" s="934"/>
      <c r="OAN21" s="934"/>
      <c r="OAO21" s="934"/>
      <c r="OAP21" s="934"/>
      <c r="OAQ21" s="934"/>
      <c r="OAR21" s="934"/>
      <c r="OAS21" s="934"/>
      <c r="OAT21" s="934"/>
      <c r="OAU21" s="934"/>
      <c r="OAV21" s="934"/>
      <c r="OAW21" s="934"/>
      <c r="OAX21" s="934"/>
      <c r="OAY21" s="934"/>
      <c r="OAZ21" s="934"/>
      <c r="OBA21" s="934"/>
      <c r="OBB21" s="934"/>
      <c r="OBC21" s="934"/>
      <c r="OBD21" s="934"/>
      <c r="OBE21" s="934"/>
      <c r="OBF21" s="934"/>
      <c r="OBG21" s="934"/>
      <c r="OBH21" s="934"/>
      <c r="OBI21" s="934"/>
      <c r="OBJ21" s="934"/>
      <c r="OBK21" s="934"/>
      <c r="OBL21" s="934"/>
      <c r="OBM21" s="934"/>
      <c r="OBN21" s="934"/>
      <c r="OBO21" s="934"/>
      <c r="OBP21" s="934"/>
      <c r="OBQ21" s="934"/>
      <c r="OBR21" s="934"/>
      <c r="OBS21" s="934"/>
      <c r="OBT21" s="934"/>
      <c r="OBU21" s="934"/>
      <c r="OBV21" s="934"/>
      <c r="OBW21" s="934"/>
      <c r="OBX21" s="934"/>
      <c r="OBY21" s="934"/>
      <c r="OBZ21" s="934"/>
      <c r="OCA21" s="934"/>
      <c r="OCB21" s="934"/>
      <c r="OCC21" s="934"/>
      <c r="OCD21" s="934"/>
      <c r="OCE21" s="934"/>
      <c r="OCF21" s="934"/>
      <c r="OCG21" s="934"/>
      <c r="OCH21" s="934"/>
      <c r="OCI21" s="934"/>
      <c r="OCJ21" s="934"/>
      <c r="OCK21" s="934"/>
      <c r="OCL21" s="934"/>
      <c r="OCM21" s="934"/>
      <c r="OCN21" s="934"/>
      <c r="OCO21" s="934"/>
      <c r="OCP21" s="934"/>
      <c r="OCQ21" s="934"/>
      <c r="OCR21" s="934"/>
      <c r="OCS21" s="934"/>
      <c r="OCT21" s="934"/>
      <c r="OCU21" s="934"/>
      <c r="OCV21" s="934"/>
      <c r="OCW21" s="934"/>
      <c r="OCX21" s="934"/>
      <c r="OCY21" s="934"/>
      <c r="OCZ21" s="934"/>
      <c r="ODA21" s="934"/>
      <c r="ODB21" s="934"/>
      <c r="ODC21" s="934"/>
      <c r="ODD21" s="934"/>
      <c r="ODE21" s="934"/>
      <c r="ODF21" s="934"/>
      <c r="ODG21" s="934"/>
      <c r="ODH21" s="934"/>
      <c r="ODI21" s="934"/>
      <c r="ODJ21" s="934"/>
      <c r="ODK21" s="934"/>
      <c r="ODL21" s="934"/>
      <c r="ODM21" s="934"/>
      <c r="ODN21" s="934"/>
      <c r="ODO21" s="934"/>
      <c r="ODP21" s="934"/>
      <c r="ODQ21" s="934"/>
      <c r="ODR21" s="934"/>
      <c r="ODS21" s="934"/>
      <c r="ODT21" s="934"/>
      <c r="ODU21" s="934"/>
      <c r="ODV21" s="934"/>
      <c r="ODW21" s="934"/>
      <c r="ODX21" s="934"/>
      <c r="ODY21" s="934"/>
      <c r="ODZ21" s="934"/>
      <c r="OEA21" s="934"/>
      <c r="OEB21" s="934"/>
      <c r="OEC21" s="934"/>
      <c r="OED21" s="934"/>
      <c r="OEE21" s="934"/>
      <c r="OEF21" s="934"/>
      <c r="OEG21" s="934"/>
      <c r="OEH21" s="934"/>
      <c r="OEI21" s="934"/>
      <c r="OEJ21" s="934"/>
      <c r="OEK21" s="934"/>
      <c r="OEL21" s="934"/>
      <c r="OEM21" s="934"/>
      <c r="OEN21" s="934"/>
      <c r="OEO21" s="934"/>
      <c r="OEP21" s="934"/>
      <c r="OEQ21" s="934"/>
      <c r="OER21" s="934"/>
      <c r="OES21" s="934"/>
      <c r="OET21" s="934"/>
      <c r="OEU21" s="934"/>
      <c r="OEV21" s="934"/>
      <c r="OEW21" s="934"/>
      <c r="OEX21" s="934"/>
      <c r="OEY21" s="934"/>
      <c r="OEZ21" s="934"/>
      <c r="OFA21" s="934"/>
      <c r="OFB21" s="934"/>
      <c r="OFC21" s="934"/>
      <c r="OFD21" s="934"/>
      <c r="OFE21" s="934"/>
      <c r="OFF21" s="934"/>
      <c r="OFG21" s="934"/>
      <c r="OFH21" s="934"/>
      <c r="OFI21" s="934"/>
      <c r="OFJ21" s="934"/>
      <c r="OFK21" s="934"/>
      <c r="OFL21" s="934"/>
      <c r="OFM21" s="934"/>
      <c r="OFN21" s="934"/>
      <c r="OFO21" s="934"/>
      <c r="OFP21" s="934"/>
      <c r="OFQ21" s="934"/>
      <c r="OFR21" s="934"/>
      <c r="OFS21" s="934"/>
      <c r="OFT21" s="934"/>
      <c r="OFU21" s="934"/>
      <c r="OFV21" s="934"/>
      <c r="OFW21" s="934"/>
      <c r="OFX21" s="934"/>
      <c r="OFY21" s="934"/>
      <c r="OFZ21" s="934"/>
      <c r="OGA21" s="934"/>
      <c r="OGB21" s="934"/>
      <c r="OGC21" s="934"/>
      <c r="OGD21" s="934"/>
      <c r="OGE21" s="934"/>
      <c r="OGF21" s="934"/>
      <c r="OGG21" s="934"/>
      <c r="OGH21" s="934"/>
      <c r="OGI21" s="934"/>
      <c r="OGJ21" s="934"/>
      <c r="OGK21" s="934"/>
      <c r="OGL21" s="934"/>
      <c r="OGM21" s="934"/>
      <c r="OGN21" s="934"/>
      <c r="OGO21" s="934"/>
      <c r="OGP21" s="934"/>
      <c r="OGQ21" s="934"/>
      <c r="OGR21" s="934"/>
      <c r="OGS21" s="934"/>
      <c r="OGT21" s="934"/>
      <c r="OGU21" s="934"/>
      <c r="OGV21" s="934"/>
      <c r="OGW21" s="934"/>
      <c r="OGX21" s="934"/>
      <c r="OGY21" s="934"/>
      <c r="OGZ21" s="934"/>
      <c r="OHA21" s="934"/>
      <c r="OHB21" s="934"/>
      <c r="OHC21" s="934"/>
      <c r="OHD21" s="934"/>
      <c r="OHE21" s="934"/>
      <c r="OHF21" s="934"/>
      <c r="OHG21" s="934"/>
      <c r="OHH21" s="934"/>
      <c r="OHI21" s="934"/>
      <c r="OHJ21" s="934"/>
      <c r="OHK21" s="934"/>
      <c r="OHL21" s="934"/>
      <c r="OHM21" s="934"/>
      <c r="OHN21" s="934"/>
      <c r="OHO21" s="934"/>
      <c r="OHP21" s="934"/>
      <c r="OHQ21" s="934"/>
      <c r="OHR21" s="934"/>
      <c r="OHS21" s="934"/>
      <c r="OHT21" s="934"/>
      <c r="OHU21" s="934"/>
      <c r="OHV21" s="934"/>
      <c r="OHW21" s="934"/>
      <c r="OHX21" s="934"/>
      <c r="OHY21" s="934"/>
      <c r="OHZ21" s="934"/>
      <c r="OIA21" s="934"/>
      <c r="OIB21" s="934"/>
      <c r="OIC21" s="934"/>
      <c r="OID21" s="934"/>
      <c r="OIE21" s="934"/>
      <c r="OIF21" s="934"/>
      <c r="OIG21" s="934"/>
      <c r="OIH21" s="934"/>
      <c r="OII21" s="934"/>
      <c r="OIJ21" s="934"/>
      <c r="OIK21" s="934"/>
      <c r="OIL21" s="934"/>
      <c r="OIM21" s="934"/>
      <c r="OIN21" s="934"/>
      <c r="OIO21" s="934"/>
      <c r="OIP21" s="934"/>
      <c r="OIQ21" s="934"/>
      <c r="OIR21" s="934"/>
      <c r="OIS21" s="934"/>
      <c r="OIT21" s="934"/>
      <c r="OIU21" s="934"/>
      <c r="OIV21" s="934"/>
      <c r="OIW21" s="934"/>
      <c r="OIX21" s="934"/>
      <c r="OIY21" s="934"/>
      <c r="OIZ21" s="934"/>
      <c r="OJA21" s="934"/>
      <c r="OJB21" s="934"/>
      <c r="OJC21" s="934"/>
      <c r="OJD21" s="934"/>
      <c r="OJE21" s="934"/>
      <c r="OJF21" s="934"/>
      <c r="OJG21" s="934"/>
      <c r="OJH21" s="934"/>
      <c r="OJI21" s="934"/>
      <c r="OJJ21" s="934"/>
      <c r="OJK21" s="934"/>
      <c r="OJL21" s="934"/>
      <c r="OJM21" s="934"/>
      <c r="OJN21" s="934"/>
      <c r="OJO21" s="934"/>
      <c r="OJP21" s="934"/>
      <c r="OJQ21" s="934"/>
      <c r="OJR21" s="934"/>
      <c r="OJS21" s="934"/>
      <c r="OJT21" s="934"/>
      <c r="OJU21" s="934"/>
      <c r="OJV21" s="934"/>
      <c r="OJW21" s="934"/>
      <c r="OJX21" s="934"/>
      <c r="OJY21" s="934"/>
      <c r="OJZ21" s="934"/>
      <c r="OKA21" s="934"/>
      <c r="OKB21" s="934"/>
      <c r="OKC21" s="934"/>
      <c r="OKD21" s="934"/>
      <c r="OKE21" s="934"/>
      <c r="OKF21" s="934"/>
      <c r="OKG21" s="934"/>
      <c r="OKH21" s="934"/>
      <c r="OKI21" s="934"/>
      <c r="OKJ21" s="934"/>
      <c r="OKK21" s="934"/>
      <c r="OKL21" s="934"/>
      <c r="OKM21" s="934"/>
      <c r="OKN21" s="934"/>
      <c r="OKO21" s="934"/>
      <c r="OKP21" s="934"/>
      <c r="OKQ21" s="934"/>
      <c r="OKR21" s="934"/>
      <c r="OKS21" s="934"/>
      <c r="OKT21" s="934"/>
      <c r="OKU21" s="934"/>
      <c r="OKV21" s="934"/>
      <c r="OKW21" s="934"/>
      <c r="OKX21" s="934"/>
      <c r="OKY21" s="934"/>
      <c r="OKZ21" s="934"/>
      <c r="OLA21" s="934"/>
      <c r="OLB21" s="934"/>
      <c r="OLC21" s="934"/>
      <c r="OLD21" s="934"/>
      <c r="OLE21" s="934"/>
      <c r="OLF21" s="934"/>
      <c r="OLG21" s="934"/>
      <c r="OLH21" s="934"/>
      <c r="OLI21" s="934"/>
      <c r="OLJ21" s="934"/>
      <c r="OLK21" s="934"/>
      <c r="OLL21" s="934"/>
      <c r="OLM21" s="934"/>
      <c r="OLN21" s="934"/>
      <c r="OLO21" s="934"/>
      <c r="OLP21" s="934"/>
      <c r="OLQ21" s="934"/>
      <c r="OLR21" s="934"/>
      <c r="OLS21" s="934"/>
      <c r="OLT21" s="934"/>
      <c r="OLU21" s="934"/>
      <c r="OLV21" s="934"/>
      <c r="OLW21" s="934"/>
      <c r="OLX21" s="934"/>
      <c r="OLY21" s="934"/>
      <c r="OLZ21" s="934"/>
      <c r="OMA21" s="934"/>
      <c r="OMB21" s="934"/>
      <c r="OMC21" s="934"/>
      <c r="OMD21" s="934"/>
      <c r="OME21" s="934"/>
      <c r="OMF21" s="934"/>
      <c r="OMG21" s="934"/>
      <c r="OMH21" s="934"/>
      <c r="OMI21" s="934"/>
      <c r="OMJ21" s="934"/>
      <c r="OMK21" s="934"/>
      <c r="OML21" s="934"/>
      <c r="OMM21" s="934"/>
      <c r="OMN21" s="934"/>
      <c r="OMO21" s="934"/>
      <c r="OMP21" s="934"/>
      <c r="OMQ21" s="934"/>
      <c r="OMR21" s="934"/>
      <c r="OMS21" s="934"/>
      <c r="OMT21" s="934"/>
      <c r="OMU21" s="934"/>
      <c r="OMV21" s="934"/>
      <c r="OMW21" s="934"/>
      <c r="OMX21" s="934"/>
      <c r="OMY21" s="934"/>
      <c r="OMZ21" s="934"/>
      <c r="ONA21" s="934"/>
      <c r="ONB21" s="934"/>
      <c r="ONC21" s="934"/>
      <c r="OND21" s="934"/>
      <c r="ONE21" s="934"/>
      <c r="ONF21" s="934"/>
      <c r="ONG21" s="934"/>
      <c r="ONH21" s="934"/>
      <c r="ONI21" s="934"/>
      <c r="ONJ21" s="934"/>
      <c r="ONK21" s="934"/>
      <c r="ONL21" s="934"/>
      <c r="ONM21" s="934"/>
      <c r="ONN21" s="934"/>
      <c r="ONO21" s="934"/>
      <c r="ONP21" s="934"/>
      <c r="ONQ21" s="934"/>
      <c r="ONR21" s="934"/>
      <c r="ONS21" s="934"/>
      <c r="ONT21" s="934"/>
      <c r="ONU21" s="934"/>
      <c r="ONV21" s="934"/>
      <c r="ONW21" s="934"/>
      <c r="ONX21" s="934"/>
      <c r="ONY21" s="934"/>
      <c r="ONZ21" s="934"/>
      <c r="OOA21" s="934"/>
      <c r="OOB21" s="934"/>
      <c r="OOC21" s="934"/>
      <c r="OOD21" s="934"/>
      <c r="OOE21" s="934"/>
      <c r="OOF21" s="934"/>
      <c r="OOG21" s="934"/>
      <c r="OOH21" s="934"/>
      <c r="OOI21" s="934"/>
      <c r="OOJ21" s="934"/>
      <c r="OOK21" s="934"/>
      <c r="OOL21" s="934"/>
      <c r="OOM21" s="934"/>
      <c r="OON21" s="934"/>
      <c r="OOO21" s="934"/>
      <c r="OOP21" s="934"/>
      <c r="OOQ21" s="934"/>
      <c r="OOR21" s="934"/>
      <c r="OOS21" s="934"/>
      <c r="OOT21" s="934"/>
      <c r="OOU21" s="934"/>
      <c r="OOV21" s="934"/>
      <c r="OOW21" s="934"/>
      <c r="OOX21" s="934"/>
      <c r="OOY21" s="934"/>
      <c r="OOZ21" s="934"/>
      <c r="OPA21" s="934"/>
      <c r="OPB21" s="934"/>
      <c r="OPC21" s="934"/>
      <c r="OPD21" s="934"/>
      <c r="OPE21" s="934"/>
      <c r="OPF21" s="934"/>
      <c r="OPG21" s="934"/>
      <c r="OPH21" s="934"/>
      <c r="OPI21" s="934"/>
      <c r="OPJ21" s="934"/>
      <c r="OPK21" s="934"/>
      <c r="OPL21" s="934"/>
      <c r="OPM21" s="934"/>
      <c r="OPN21" s="934"/>
      <c r="OPO21" s="934"/>
      <c r="OPP21" s="934"/>
      <c r="OPQ21" s="934"/>
      <c r="OPR21" s="934"/>
      <c r="OPS21" s="934"/>
      <c r="OPT21" s="934"/>
      <c r="OPU21" s="934"/>
      <c r="OPV21" s="934"/>
      <c r="OPW21" s="934"/>
      <c r="OPX21" s="934"/>
      <c r="OPY21" s="934"/>
      <c r="OPZ21" s="934"/>
      <c r="OQA21" s="934"/>
      <c r="OQB21" s="934"/>
      <c r="OQC21" s="934"/>
      <c r="OQD21" s="934"/>
      <c r="OQE21" s="934"/>
      <c r="OQF21" s="934"/>
      <c r="OQG21" s="934"/>
      <c r="OQH21" s="934"/>
      <c r="OQI21" s="934"/>
      <c r="OQJ21" s="934"/>
      <c r="OQK21" s="934"/>
      <c r="OQL21" s="934"/>
      <c r="OQM21" s="934"/>
      <c r="OQN21" s="934"/>
      <c r="OQO21" s="934"/>
      <c r="OQP21" s="934"/>
      <c r="OQQ21" s="934"/>
      <c r="OQR21" s="934"/>
      <c r="OQS21" s="934"/>
      <c r="OQT21" s="934"/>
      <c r="OQU21" s="934"/>
      <c r="OQV21" s="934"/>
      <c r="OQW21" s="934"/>
      <c r="OQX21" s="934"/>
      <c r="OQY21" s="934"/>
      <c r="OQZ21" s="934"/>
      <c r="ORA21" s="934"/>
      <c r="ORB21" s="934"/>
      <c r="ORC21" s="934"/>
      <c r="ORD21" s="934"/>
      <c r="ORE21" s="934"/>
      <c r="ORF21" s="934"/>
      <c r="ORG21" s="934"/>
      <c r="ORH21" s="934"/>
      <c r="ORI21" s="934"/>
      <c r="ORJ21" s="934"/>
      <c r="ORK21" s="934"/>
      <c r="ORL21" s="934"/>
      <c r="ORM21" s="934"/>
      <c r="ORN21" s="934"/>
      <c r="ORO21" s="934"/>
      <c r="ORP21" s="934"/>
      <c r="ORQ21" s="934"/>
      <c r="ORR21" s="934"/>
      <c r="ORS21" s="934"/>
      <c r="ORT21" s="934"/>
      <c r="ORU21" s="934"/>
      <c r="ORV21" s="934"/>
      <c r="ORW21" s="934"/>
      <c r="ORX21" s="934"/>
      <c r="ORY21" s="934"/>
      <c r="ORZ21" s="934"/>
      <c r="OSA21" s="934"/>
      <c r="OSB21" s="934"/>
      <c r="OSC21" s="934"/>
      <c r="OSD21" s="934"/>
      <c r="OSE21" s="934"/>
      <c r="OSF21" s="934"/>
      <c r="OSG21" s="934"/>
      <c r="OSH21" s="934"/>
      <c r="OSI21" s="934"/>
      <c r="OSJ21" s="934"/>
      <c r="OSK21" s="934"/>
      <c r="OSL21" s="934"/>
      <c r="OSM21" s="934"/>
      <c r="OSN21" s="934"/>
      <c r="OSO21" s="934"/>
      <c r="OSP21" s="934"/>
      <c r="OSQ21" s="934"/>
      <c r="OSR21" s="934"/>
      <c r="OSS21" s="934"/>
      <c r="OST21" s="934"/>
      <c r="OSU21" s="934"/>
      <c r="OSV21" s="934"/>
      <c r="OSW21" s="934"/>
      <c r="OSX21" s="934"/>
      <c r="OSY21" s="934"/>
      <c r="OSZ21" s="934"/>
      <c r="OTA21" s="934"/>
      <c r="OTB21" s="934"/>
      <c r="OTC21" s="934"/>
      <c r="OTD21" s="934"/>
      <c r="OTE21" s="934"/>
      <c r="OTF21" s="934"/>
      <c r="OTG21" s="934"/>
      <c r="OTH21" s="934"/>
      <c r="OTI21" s="934"/>
      <c r="OTJ21" s="934"/>
      <c r="OTK21" s="934"/>
      <c r="OTL21" s="934"/>
      <c r="OTM21" s="934"/>
      <c r="OTN21" s="934"/>
      <c r="OTO21" s="934"/>
      <c r="OTP21" s="934"/>
      <c r="OTQ21" s="934"/>
      <c r="OTR21" s="934"/>
      <c r="OTS21" s="934"/>
      <c r="OTT21" s="934"/>
      <c r="OTU21" s="934"/>
      <c r="OTV21" s="934"/>
      <c r="OTW21" s="934"/>
      <c r="OTX21" s="934"/>
      <c r="OTY21" s="934"/>
      <c r="OTZ21" s="934"/>
      <c r="OUA21" s="934"/>
      <c r="OUB21" s="934"/>
      <c r="OUC21" s="934"/>
      <c r="OUD21" s="934"/>
      <c r="OUE21" s="934"/>
      <c r="OUF21" s="934"/>
      <c r="OUG21" s="934"/>
      <c r="OUH21" s="934"/>
      <c r="OUI21" s="934"/>
      <c r="OUJ21" s="934"/>
      <c r="OUK21" s="934"/>
      <c r="OUL21" s="934"/>
      <c r="OUM21" s="934"/>
      <c r="OUN21" s="934"/>
      <c r="OUO21" s="934"/>
      <c r="OUP21" s="934"/>
      <c r="OUQ21" s="934"/>
      <c r="OUR21" s="934"/>
      <c r="OUS21" s="934"/>
      <c r="OUT21" s="934"/>
      <c r="OUU21" s="934"/>
      <c r="OUV21" s="934"/>
      <c r="OUW21" s="934"/>
      <c r="OUX21" s="934"/>
      <c r="OUY21" s="934"/>
      <c r="OUZ21" s="934"/>
      <c r="OVA21" s="934"/>
      <c r="OVB21" s="934"/>
      <c r="OVC21" s="934"/>
      <c r="OVD21" s="934"/>
      <c r="OVE21" s="934"/>
      <c r="OVF21" s="934"/>
      <c r="OVG21" s="934"/>
      <c r="OVH21" s="934"/>
      <c r="OVI21" s="934"/>
      <c r="OVJ21" s="934"/>
      <c r="OVK21" s="934"/>
      <c r="OVL21" s="934"/>
      <c r="OVM21" s="934"/>
      <c r="OVN21" s="934"/>
      <c r="OVO21" s="934"/>
      <c r="OVP21" s="934"/>
      <c r="OVQ21" s="934"/>
      <c r="OVR21" s="934"/>
      <c r="OVS21" s="934"/>
      <c r="OVT21" s="934"/>
      <c r="OVU21" s="934"/>
      <c r="OVV21" s="934"/>
      <c r="OVW21" s="934"/>
      <c r="OVX21" s="934"/>
      <c r="OVY21" s="934"/>
      <c r="OVZ21" s="934"/>
      <c r="OWA21" s="934"/>
      <c r="OWB21" s="934"/>
      <c r="OWC21" s="934"/>
      <c r="OWD21" s="934"/>
      <c r="OWE21" s="934"/>
      <c r="OWF21" s="934"/>
      <c r="OWG21" s="934"/>
      <c r="OWH21" s="934"/>
      <c r="OWI21" s="934"/>
      <c r="OWJ21" s="934"/>
      <c r="OWK21" s="934"/>
      <c r="OWL21" s="934"/>
      <c r="OWM21" s="934"/>
      <c r="OWN21" s="934"/>
      <c r="OWO21" s="934"/>
      <c r="OWP21" s="934"/>
      <c r="OWQ21" s="934"/>
      <c r="OWR21" s="934"/>
      <c r="OWS21" s="934"/>
      <c r="OWT21" s="934"/>
      <c r="OWU21" s="934"/>
      <c r="OWV21" s="934"/>
      <c r="OWW21" s="934"/>
      <c r="OWX21" s="934"/>
      <c r="OWY21" s="934"/>
      <c r="OWZ21" s="934"/>
      <c r="OXA21" s="934"/>
      <c r="OXB21" s="934"/>
      <c r="OXC21" s="934"/>
      <c r="OXD21" s="934"/>
      <c r="OXE21" s="934"/>
      <c r="OXF21" s="934"/>
      <c r="OXG21" s="934"/>
      <c r="OXH21" s="934"/>
      <c r="OXI21" s="934"/>
      <c r="OXJ21" s="934"/>
      <c r="OXK21" s="934"/>
      <c r="OXL21" s="934"/>
      <c r="OXM21" s="934"/>
      <c r="OXN21" s="934"/>
      <c r="OXO21" s="934"/>
      <c r="OXP21" s="934"/>
      <c r="OXQ21" s="934"/>
      <c r="OXR21" s="934"/>
      <c r="OXS21" s="934"/>
      <c r="OXT21" s="934"/>
      <c r="OXU21" s="934"/>
      <c r="OXV21" s="934"/>
      <c r="OXW21" s="934"/>
      <c r="OXX21" s="934"/>
      <c r="OXY21" s="934"/>
      <c r="OXZ21" s="934"/>
      <c r="OYA21" s="934"/>
      <c r="OYB21" s="934"/>
      <c r="OYC21" s="934"/>
      <c r="OYD21" s="934"/>
      <c r="OYE21" s="934"/>
      <c r="OYF21" s="934"/>
      <c r="OYG21" s="934"/>
      <c r="OYH21" s="934"/>
      <c r="OYI21" s="934"/>
      <c r="OYJ21" s="934"/>
      <c r="OYK21" s="934"/>
      <c r="OYL21" s="934"/>
      <c r="OYM21" s="934"/>
      <c r="OYN21" s="934"/>
      <c r="OYO21" s="934"/>
      <c r="OYP21" s="934"/>
      <c r="OYQ21" s="934"/>
      <c r="OYR21" s="934"/>
      <c r="OYS21" s="934"/>
      <c r="OYT21" s="934"/>
      <c r="OYU21" s="934"/>
      <c r="OYV21" s="934"/>
      <c r="OYW21" s="934"/>
      <c r="OYX21" s="934"/>
      <c r="OYY21" s="934"/>
      <c r="OYZ21" s="934"/>
      <c r="OZA21" s="934"/>
      <c r="OZB21" s="934"/>
      <c r="OZC21" s="934"/>
      <c r="OZD21" s="934"/>
      <c r="OZE21" s="934"/>
      <c r="OZF21" s="934"/>
      <c r="OZG21" s="934"/>
      <c r="OZH21" s="934"/>
      <c r="OZI21" s="934"/>
      <c r="OZJ21" s="934"/>
      <c r="OZK21" s="934"/>
      <c r="OZL21" s="934"/>
      <c r="OZM21" s="934"/>
      <c r="OZN21" s="934"/>
      <c r="OZO21" s="934"/>
      <c r="OZP21" s="934"/>
      <c r="OZQ21" s="934"/>
      <c r="OZR21" s="934"/>
      <c r="OZS21" s="934"/>
      <c r="OZT21" s="934"/>
      <c r="OZU21" s="934"/>
      <c r="OZV21" s="934"/>
      <c r="OZW21" s="934"/>
      <c r="OZX21" s="934"/>
      <c r="OZY21" s="934"/>
      <c r="OZZ21" s="934"/>
      <c r="PAA21" s="934"/>
      <c r="PAB21" s="934"/>
      <c r="PAC21" s="934"/>
      <c r="PAD21" s="934"/>
      <c r="PAE21" s="934"/>
      <c r="PAF21" s="934"/>
      <c r="PAG21" s="934"/>
      <c r="PAH21" s="934"/>
      <c r="PAI21" s="934"/>
      <c r="PAJ21" s="934"/>
      <c r="PAK21" s="934"/>
      <c r="PAL21" s="934"/>
      <c r="PAM21" s="934"/>
      <c r="PAN21" s="934"/>
      <c r="PAO21" s="934"/>
      <c r="PAP21" s="934"/>
      <c r="PAQ21" s="934"/>
      <c r="PAR21" s="934"/>
      <c r="PAS21" s="934"/>
      <c r="PAT21" s="934"/>
      <c r="PAU21" s="934"/>
      <c r="PAV21" s="934"/>
      <c r="PAW21" s="934"/>
      <c r="PAX21" s="934"/>
      <c r="PAY21" s="934"/>
      <c r="PAZ21" s="934"/>
      <c r="PBA21" s="934"/>
      <c r="PBB21" s="934"/>
      <c r="PBC21" s="934"/>
      <c r="PBD21" s="934"/>
      <c r="PBE21" s="934"/>
      <c r="PBF21" s="934"/>
      <c r="PBG21" s="934"/>
      <c r="PBH21" s="934"/>
      <c r="PBI21" s="934"/>
      <c r="PBJ21" s="934"/>
      <c r="PBK21" s="934"/>
      <c r="PBL21" s="934"/>
      <c r="PBM21" s="934"/>
      <c r="PBN21" s="934"/>
      <c r="PBO21" s="934"/>
      <c r="PBP21" s="934"/>
      <c r="PBQ21" s="934"/>
      <c r="PBR21" s="934"/>
      <c r="PBS21" s="934"/>
      <c r="PBT21" s="934"/>
      <c r="PBU21" s="934"/>
      <c r="PBV21" s="934"/>
      <c r="PBW21" s="934"/>
      <c r="PBX21" s="934"/>
      <c r="PBY21" s="934"/>
      <c r="PBZ21" s="934"/>
      <c r="PCA21" s="934"/>
      <c r="PCB21" s="934"/>
      <c r="PCC21" s="934"/>
      <c r="PCD21" s="934"/>
      <c r="PCE21" s="934"/>
      <c r="PCF21" s="934"/>
      <c r="PCG21" s="934"/>
      <c r="PCH21" s="934"/>
      <c r="PCI21" s="934"/>
      <c r="PCJ21" s="934"/>
      <c r="PCK21" s="934"/>
      <c r="PCL21" s="934"/>
      <c r="PCM21" s="934"/>
      <c r="PCN21" s="934"/>
      <c r="PCO21" s="934"/>
      <c r="PCP21" s="934"/>
      <c r="PCQ21" s="934"/>
      <c r="PCR21" s="934"/>
      <c r="PCS21" s="934"/>
      <c r="PCT21" s="934"/>
      <c r="PCU21" s="934"/>
      <c r="PCV21" s="934"/>
      <c r="PCW21" s="934"/>
      <c r="PCX21" s="934"/>
      <c r="PCY21" s="934"/>
      <c r="PCZ21" s="934"/>
      <c r="PDA21" s="934"/>
      <c r="PDB21" s="934"/>
      <c r="PDC21" s="934"/>
      <c r="PDD21" s="934"/>
      <c r="PDE21" s="934"/>
      <c r="PDF21" s="934"/>
      <c r="PDG21" s="934"/>
      <c r="PDH21" s="934"/>
      <c r="PDI21" s="934"/>
      <c r="PDJ21" s="934"/>
      <c r="PDK21" s="934"/>
      <c r="PDL21" s="934"/>
      <c r="PDM21" s="934"/>
      <c r="PDN21" s="934"/>
      <c r="PDO21" s="934"/>
      <c r="PDP21" s="934"/>
      <c r="PDQ21" s="934"/>
      <c r="PDR21" s="934"/>
      <c r="PDS21" s="934"/>
      <c r="PDT21" s="934"/>
      <c r="PDU21" s="934"/>
      <c r="PDV21" s="934"/>
      <c r="PDW21" s="934"/>
      <c r="PDX21" s="934"/>
      <c r="PDY21" s="934"/>
      <c r="PDZ21" s="934"/>
      <c r="PEA21" s="934"/>
      <c r="PEB21" s="934"/>
      <c r="PEC21" s="934"/>
      <c r="PED21" s="934"/>
      <c r="PEE21" s="934"/>
      <c r="PEF21" s="934"/>
      <c r="PEG21" s="934"/>
      <c r="PEH21" s="934"/>
      <c r="PEI21" s="934"/>
      <c r="PEJ21" s="934"/>
      <c r="PEK21" s="934"/>
      <c r="PEL21" s="934"/>
      <c r="PEM21" s="934"/>
      <c r="PEN21" s="934"/>
      <c r="PEO21" s="934"/>
      <c r="PEP21" s="934"/>
      <c r="PEQ21" s="934"/>
      <c r="PER21" s="934"/>
      <c r="PES21" s="934"/>
      <c r="PET21" s="934"/>
      <c r="PEU21" s="934"/>
      <c r="PEV21" s="934"/>
      <c r="PEW21" s="934"/>
      <c r="PEX21" s="934"/>
      <c r="PEY21" s="934"/>
      <c r="PEZ21" s="934"/>
      <c r="PFA21" s="934"/>
      <c r="PFB21" s="934"/>
      <c r="PFC21" s="934"/>
      <c r="PFD21" s="934"/>
      <c r="PFE21" s="934"/>
      <c r="PFF21" s="934"/>
      <c r="PFG21" s="934"/>
      <c r="PFH21" s="934"/>
      <c r="PFI21" s="934"/>
      <c r="PFJ21" s="934"/>
      <c r="PFK21" s="934"/>
      <c r="PFL21" s="934"/>
      <c r="PFM21" s="934"/>
      <c r="PFN21" s="934"/>
      <c r="PFO21" s="934"/>
      <c r="PFP21" s="934"/>
      <c r="PFQ21" s="934"/>
      <c r="PFR21" s="934"/>
      <c r="PFS21" s="934"/>
      <c r="PFT21" s="934"/>
      <c r="PFU21" s="934"/>
      <c r="PFV21" s="934"/>
      <c r="PFW21" s="934"/>
      <c r="PFX21" s="934"/>
      <c r="PFY21" s="934"/>
      <c r="PFZ21" s="934"/>
      <c r="PGA21" s="934"/>
      <c r="PGB21" s="934"/>
      <c r="PGC21" s="934"/>
      <c r="PGD21" s="934"/>
      <c r="PGE21" s="934"/>
      <c r="PGF21" s="934"/>
      <c r="PGG21" s="934"/>
      <c r="PGH21" s="934"/>
      <c r="PGI21" s="934"/>
      <c r="PGJ21" s="934"/>
      <c r="PGK21" s="934"/>
      <c r="PGL21" s="934"/>
      <c r="PGM21" s="934"/>
      <c r="PGN21" s="934"/>
      <c r="PGO21" s="934"/>
      <c r="PGP21" s="934"/>
      <c r="PGQ21" s="934"/>
      <c r="PGR21" s="934"/>
      <c r="PGS21" s="934"/>
      <c r="PGT21" s="934"/>
      <c r="PGU21" s="934"/>
      <c r="PGV21" s="934"/>
      <c r="PGW21" s="934"/>
      <c r="PGX21" s="934"/>
      <c r="PGY21" s="934"/>
      <c r="PGZ21" s="934"/>
      <c r="PHA21" s="934"/>
      <c r="PHB21" s="934"/>
      <c r="PHC21" s="934"/>
      <c r="PHD21" s="934"/>
      <c r="PHE21" s="934"/>
      <c r="PHF21" s="934"/>
      <c r="PHG21" s="934"/>
      <c r="PHH21" s="934"/>
      <c r="PHI21" s="934"/>
      <c r="PHJ21" s="934"/>
      <c r="PHK21" s="934"/>
      <c r="PHL21" s="934"/>
      <c r="PHM21" s="934"/>
      <c r="PHN21" s="934"/>
      <c r="PHO21" s="934"/>
      <c r="PHP21" s="934"/>
      <c r="PHQ21" s="934"/>
      <c r="PHR21" s="934"/>
      <c r="PHS21" s="934"/>
      <c r="PHT21" s="934"/>
      <c r="PHU21" s="934"/>
      <c r="PHV21" s="934"/>
      <c r="PHW21" s="934"/>
      <c r="PHX21" s="934"/>
      <c r="PHY21" s="934"/>
      <c r="PHZ21" s="934"/>
      <c r="PIA21" s="934"/>
      <c r="PIB21" s="934"/>
      <c r="PIC21" s="934"/>
      <c r="PID21" s="934"/>
      <c r="PIE21" s="934"/>
      <c r="PIF21" s="934"/>
      <c r="PIG21" s="934"/>
      <c r="PIH21" s="934"/>
      <c r="PII21" s="934"/>
      <c r="PIJ21" s="934"/>
      <c r="PIK21" s="934"/>
      <c r="PIL21" s="934"/>
      <c r="PIM21" s="934"/>
      <c r="PIN21" s="934"/>
      <c r="PIO21" s="934"/>
      <c r="PIP21" s="934"/>
      <c r="PIQ21" s="934"/>
      <c r="PIR21" s="934"/>
      <c r="PIS21" s="934"/>
      <c r="PIT21" s="934"/>
      <c r="PIU21" s="934"/>
      <c r="PIV21" s="934"/>
      <c r="PIW21" s="934"/>
      <c r="PIX21" s="934"/>
      <c r="PIY21" s="934"/>
      <c r="PIZ21" s="934"/>
      <c r="PJA21" s="934"/>
      <c r="PJB21" s="934"/>
      <c r="PJC21" s="934"/>
      <c r="PJD21" s="934"/>
      <c r="PJE21" s="934"/>
      <c r="PJF21" s="934"/>
      <c r="PJG21" s="934"/>
      <c r="PJH21" s="934"/>
      <c r="PJI21" s="934"/>
      <c r="PJJ21" s="934"/>
      <c r="PJK21" s="934"/>
      <c r="PJL21" s="934"/>
      <c r="PJM21" s="934"/>
      <c r="PJN21" s="934"/>
      <c r="PJO21" s="934"/>
      <c r="PJP21" s="934"/>
      <c r="PJQ21" s="934"/>
      <c r="PJR21" s="934"/>
      <c r="PJS21" s="934"/>
      <c r="PJT21" s="934"/>
      <c r="PJU21" s="934"/>
      <c r="PJV21" s="934"/>
      <c r="PJW21" s="934"/>
      <c r="PJX21" s="934"/>
      <c r="PJY21" s="934"/>
      <c r="PJZ21" s="934"/>
      <c r="PKA21" s="934"/>
      <c r="PKB21" s="934"/>
      <c r="PKC21" s="934"/>
      <c r="PKD21" s="934"/>
      <c r="PKE21" s="934"/>
      <c r="PKF21" s="934"/>
      <c r="PKG21" s="934"/>
      <c r="PKH21" s="934"/>
      <c r="PKI21" s="934"/>
      <c r="PKJ21" s="934"/>
      <c r="PKK21" s="934"/>
      <c r="PKL21" s="934"/>
      <c r="PKM21" s="934"/>
      <c r="PKN21" s="934"/>
      <c r="PKO21" s="934"/>
      <c r="PKP21" s="934"/>
      <c r="PKQ21" s="934"/>
      <c r="PKR21" s="934"/>
      <c r="PKS21" s="934"/>
      <c r="PKT21" s="934"/>
      <c r="PKU21" s="934"/>
      <c r="PKV21" s="934"/>
      <c r="PKW21" s="934"/>
      <c r="PKX21" s="934"/>
      <c r="PKY21" s="934"/>
      <c r="PKZ21" s="934"/>
      <c r="PLA21" s="934"/>
      <c r="PLB21" s="934"/>
      <c r="PLC21" s="934"/>
      <c r="PLD21" s="934"/>
      <c r="PLE21" s="934"/>
      <c r="PLF21" s="934"/>
      <c r="PLG21" s="934"/>
      <c r="PLH21" s="934"/>
      <c r="PLI21" s="934"/>
      <c r="PLJ21" s="934"/>
      <c r="PLK21" s="934"/>
      <c r="PLL21" s="934"/>
      <c r="PLM21" s="934"/>
      <c r="PLN21" s="934"/>
      <c r="PLO21" s="934"/>
      <c r="PLP21" s="934"/>
      <c r="PLQ21" s="934"/>
      <c r="PLR21" s="934"/>
      <c r="PLS21" s="934"/>
      <c r="PLT21" s="934"/>
      <c r="PLU21" s="934"/>
      <c r="PLV21" s="934"/>
      <c r="PLW21" s="934"/>
      <c r="PLX21" s="934"/>
      <c r="PLY21" s="934"/>
      <c r="PLZ21" s="934"/>
      <c r="PMA21" s="934"/>
      <c r="PMB21" s="934"/>
      <c r="PMC21" s="934"/>
      <c r="PMD21" s="934"/>
      <c r="PME21" s="934"/>
      <c r="PMF21" s="934"/>
      <c r="PMG21" s="934"/>
      <c r="PMH21" s="934"/>
      <c r="PMI21" s="934"/>
      <c r="PMJ21" s="934"/>
      <c r="PMK21" s="934"/>
      <c r="PML21" s="934"/>
      <c r="PMM21" s="934"/>
      <c r="PMN21" s="934"/>
      <c r="PMO21" s="934"/>
      <c r="PMP21" s="934"/>
      <c r="PMQ21" s="934"/>
      <c r="PMR21" s="934"/>
      <c r="PMS21" s="934"/>
      <c r="PMT21" s="934"/>
      <c r="PMU21" s="934"/>
      <c r="PMV21" s="934"/>
      <c r="PMW21" s="934"/>
      <c r="PMX21" s="934"/>
      <c r="PMY21" s="934"/>
      <c r="PMZ21" s="934"/>
      <c r="PNA21" s="934"/>
      <c r="PNB21" s="934"/>
      <c r="PNC21" s="934"/>
      <c r="PND21" s="934"/>
      <c r="PNE21" s="934"/>
      <c r="PNF21" s="934"/>
      <c r="PNG21" s="934"/>
      <c r="PNH21" s="934"/>
      <c r="PNI21" s="934"/>
      <c r="PNJ21" s="934"/>
      <c r="PNK21" s="934"/>
      <c r="PNL21" s="934"/>
      <c r="PNM21" s="934"/>
      <c r="PNN21" s="934"/>
      <c r="PNO21" s="934"/>
      <c r="PNP21" s="934"/>
      <c r="PNQ21" s="934"/>
      <c r="PNR21" s="934"/>
      <c r="PNS21" s="934"/>
      <c r="PNT21" s="934"/>
      <c r="PNU21" s="934"/>
      <c r="PNV21" s="934"/>
      <c r="PNW21" s="934"/>
      <c r="PNX21" s="934"/>
      <c r="PNY21" s="934"/>
      <c r="PNZ21" s="934"/>
      <c r="POA21" s="934"/>
      <c r="POB21" s="934"/>
      <c r="POC21" s="934"/>
      <c r="POD21" s="934"/>
      <c r="POE21" s="934"/>
      <c r="POF21" s="934"/>
      <c r="POG21" s="934"/>
      <c r="POH21" s="934"/>
      <c r="POI21" s="934"/>
      <c r="POJ21" s="934"/>
      <c r="POK21" s="934"/>
      <c r="POL21" s="934"/>
      <c r="POM21" s="934"/>
      <c r="PON21" s="934"/>
      <c r="POO21" s="934"/>
      <c r="POP21" s="934"/>
      <c r="POQ21" s="934"/>
      <c r="POR21" s="934"/>
      <c r="POS21" s="934"/>
      <c r="POT21" s="934"/>
      <c r="POU21" s="934"/>
      <c r="POV21" s="934"/>
      <c r="POW21" s="934"/>
      <c r="POX21" s="934"/>
      <c r="POY21" s="934"/>
      <c r="POZ21" s="934"/>
      <c r="PPA21" s="934"/>
      <c r="PPB21" s="934"/>
      <c r="PPC21" s="934"/>
      <c r="PPD21" s="934"/>
      <c r="PPE21" s="934"/>
      <c r="PPF21" s="934"/>
      <c r="PPG21" s="934"/>
      <c r="PPH21" s="934"/>
      <c r="PPI21" s="934"/>
      <c r="PPJ21" s="934"/>
      <c r="PPK21" s="934"/>
      <c r="PPL21" s="934"/>
      <c r="PPM21" s="934"/>
      <c r="PPN21" s="934"/>
      <c r="PPO21" s="934"/>
      <c r="PPP21" s="934"/>
      <c r="PPQ21" s="934"/>
      <c r="PPR21" s="934"/>
      <c r="PPS21" s="934"/>
      <c r="PPT21" s="934"/>
      <c r="PPU21" s="934"/>
      <c r="PPV21" s="934"/>
      <c r="PPW21" s="934"/>
      <c r="PPX21" s="934"/>
      <c r="PPY21" s="934"/>
      <c r="PPZ21" s="934"/>
      <c r="PQA21" s="934"/>
      <c r="PQB21" s="934"/>
      <c r="PQC21" s="934"/>
      <c r="PQD21" s="934"/>
      <c r="PQE21" s="934"/>
      <c r="PQF21" s="934"/>
      <c r="PQG21" s="934"/>
      <c r="PQH21" s="934"/>
      <c r="PQI21" s="934"/>
      <c r="PQJ21" s="934"/>
      <c r="PQK21" s="934"/>
      <c r="PQL21" s="934"/>
      <c r="PQM21" s="934"/>
      <c r="PQN21" s="934"/>
      <c r="PQO21" s="934"/>
      <c r="PQP21" s="934"/>
      <c r="PQQ21" s="934"/>
      <c r="PQR21" s="934"/>
      <c r="PQS21" s="934"/>
      <c r="PQT21" s="934"/>
      <c r="PQU21" s="934"/>
      <c r="PQV21" s="934"/>
      <c r="PQW21" s="934"/>
      <c r="PQX21" s="934"/>
      <c r="PQY21" s="934"/>
      <c r="PQZ21" s="934"/>
      <c r="PRA21" s="934"/>
      <c r="PRB21" s="934"/>
      <c r="PRC21" s="934"/>
      <c r="PRD21" s="934"/>
      <c r="PRE21" s="934"/>
      <c r="PRF21" s="934"/>
      <c r="PRG21" s="934"/>
      <c r="PRH21" s="934"/>
      <c r="PRI21" s="934"/>
      <c r="PRJ21" s="934"/>
      <c r="PRK21" s="934"/>
      <c r="PRL21" s="934"/>
      <c r="PRM21" s="934"/>
      <c r="PRN21" s="934"/>
      <c r="PRO21" s="934"/>
      <c r="PRP21" s="934"/>
      <c r="PRQ21" s="934"/>
      <c r="PRR21" s="934"/>
      <c r="PRS21" s="934"/>
      <c r="PRT21" s="934"/>
      <c r="PRU21" s="934"/>
      <c r="PRV21" s="934"/>
      <c r="PRW21" s="934"/>
      <c r="PRX21" s="934"/>
      <c r="PRY21" s="934"/>
      <c r="PRZ21" s="934"/>
      <c r="PSA21" s="934"/>
      <c r="PSB21" s="934"/>
      <c r="PSC21" s="934"/>
      <c r="PSD21" s="934"/>
      <c r="PSE21" s="934"/>
      <c r="PSF21" s="934"/>
      <c r="PSG21" s="934"/>
      <c r="PSH21" s="934"/>
      <c r="PSI21" s="934"/>
      <c r="PSJ21" s="934"/>
      <c r="PSK21" s="934"/>
      <c r="PSL21" s="934"/>
      <c r="PSM21" s="934"/>
      <c r="PSN21" s="934"/>
      <c r="PSO21" s="934"/>
      <c r="PSP21" s="934"/>
      <c r="PSQ21" s="934"/>
      <c r="PSR21" s="934"/>
      <c r="PSS21" s="934"/>
      <c r="PST21" s="934"/>
      <c r="PSU21" s="934"/>
      <c r="PSV21" s="934"/>
      <c r="PSW21" s="934"/>
      <c r="PSX21" s="934"/>
      <c r="PSY21" s="934"/>
      <c r="PSZ21" s="934"/>
      <c r="PTA21" s="934"/>
      <c r="PTB21" s="934"/>
      <c r="PTC21" s="934"/>
      <c r="PTD21" s="934"/>
      <c r="PTE21" s="934"/>
      <c r="PTF21" s="934"/>
      <c r="PTG21" s="934"/>
      <c r="PTH21" s="934"/>
      <c r="PTI21" s="934"/>
      <c r="PTJ21" s="934"/>
      <c r="PTK21" s="934"/>
      <c r="PTL21" s="934"/>
      <c r="PTM21" s="934"/>
      <c r="PTN21" s="934"/>
      <c r="PTO21" s="934"/>
      <c r="PTP21" s="934"/>
      <c r="PTQ21" s="934"/>
      <c r="PTR21" s="934"/>
      <c r="PTS21" s="934"/>
      <c r="PTT21" s="934"/>
      <c r="PTU21" s="934"/>
      <c r="PTV21" s="934"/>
      <c r="PTW21" s="934"/>
      <c r="PTX21" s="934"/>
      <c r="PTY21" s="934"/>
      <c r="PTZ21" s="934"/>
      <c r="PUA21" s="934"/>
      <c r="PUB21" s="934"/>
      <c r="PUC21" s="934"/>
      <c r="PUD21" s="934"/>
      <c r="PUE21" s="934"/>
      <c r="PUF21" s="934"/>
      <c r="PUG21" s="934"/>
      <c r="PUH21" s="934"/>
      <c r="PUI21" s="934"/>
      <c r="PUJ21" s="934"/>
      <c r="PUK21" s="934"/>
      <c r="PUL21" s="934"/>
      <c r="PUM21" s="934"/>
      <c r="PUN21" s="934"/>
      <c r="PUO21" s="934"/>
      <c r="PUP21" s="934"/>
      <c r="PUQ21" s="934"/>
      <c r="PUR21" s="934"/>
      <c r="PUS21" s="934"/>
      <c r="PUT21" s="934"/>
      <c r="PUU21" s="934"/>
      <c r="PUV21" s="934"/>
      <c r="PUW21" s="934"/>
      <c r="PUX21" s="934"/>
      <c r="PUY21" s="934"/>
      <c r="PUZ21" s="934"/>
      <c r="PVA21" s="934"/>
      <c r="PVB21" s="934"/>
      <c r="PVC21" s="934"/>
      <c r="PVD21" s="934"/>
      <c r="PVE21" s="934"/>
      <c r="PVF21" s="934"/>
      <c r="PVG21" s="934"/>
      <c r="PVH21" s="934"/>
      <c r="PVI21" s="934"/>
      <c r="PVJ21" s="934"/>
      <c r="PVK21" s="934"/>
      <c r="PVL21" s="934"/>
      <c r="PVM21" s="934"/>
      <c r="PVN21" s="934"/>
      <c r="PVO21" s="934"/>
      <c r="PVP21" s="934"/>
      <c r="PVQ21" s="934"/>
      <c r="PVR21" s="934"/>
      <c r="PVS21" s="934"/>
      <c r="PVT21" s="934"/>
      <c r="PVU21" s="934"/>
      <c r="PVV21" s="934"/>
      <c r="PVW21" s="934"/>
      <c r="PVX21" s="934"/>
      <c r="PVY21" s="934"/>
      <c r="PVZ21" s="934"/>
      <c r="PWA21" s="934"/>
      <c r="PWB21" s="934"/>
      <c r="PWC21" s="934"/>
      <c r="PWD21" s="934"/>
      <c r="PWE21" s="934"/>
      <c r="PWF21" s="934"/>
      <c r="PWG21" s="934"/>
      <c r="PWH21" s="934"/>
      <c r="PWI21" s="934"/>
      <c r="PWJ21" s="934"/>
      <c r="PWK21" s="934"/>
      <c r="PWL21" s="934"/>
      <c r="PWM21" s="934"/>
      <c r="PWN21" s="934"/>
      <c r="PWO21" s="934"/>
      <c r="PWP21" s="934"/>
      <c r="PWQ21" s="934"/>
      <c r="PWR21" s="934"/>
      <c r="PWS21" s="934"/>
      <c r="PWT21" s="934"/>
      <c r="PWU21" s="934"/>
      <c r="PWV21" s="934"/>
      <c r="PWW21" s="934"/>
      <c r="PWX21" s="934"/>
      <c r="PWY21" s="934"/>
      <c r="PWZ21" s="934"/>
      <c r="PXA21" s="934"/>
      <c r="PXB21" s="934"/>
      <c r="PXC21" s="934"/>
      <c r="PXD21" s="934"/>
      <c r="PXE21" s="934"/>
      <c r="PXF21" s="934"/>
      <c r="PXG21" s="934"/>
      <c r="PXH21" s="934"/>
      <c r="PXI21" s="934"/>
      <c r="PXJ21" s="934"/>
      <c r="PXK21" s="934"/>
      <c r="PXL21" s="934"/>
      <c r="PXM21" s="934"/>
      <c r="PXN21" s="934"/>
      <c r="PXO21" s="934"/>
      <c r="PXP21" s="934"/>
      <c r="PXQ21" s="934"/>
      <c r="PXR21" s="934"/>
      <c r="PXS21" s="934"/>
      <c r="PXT21" s="934"/>
      <c r="PXU21" s="934"/>
      <c r="PXV21" s="934"/>
      <c r="PXW21" s="934"/>
      <c r="PXX21" s="934"/>
      <c r="PXY21" s="934"/>
      <c r="PXZ21" s="934"/>
      <c r="PYA21" s="934"/>
      <c r="PYB21" s="934"/>
      <c r="PYC21" s="934"/>
      <c r="PYD21" s="934"/>
      <c r="PYE21" s="934"/>
      <c r="PYF21" s="934"/>
      <c r="PYG21" s="934"/>
      <c r="PYH21" s="934"/>
      <c r="PYI21" s="934"/>
      <c r="PYJ21" s="934"/>
      <c r="PYK21" s="934"/>
      <c r="PYL21" s="934"/>
      <c r="PYM21" s="934"/>
      <c r="PYN21" s="934"/>
      <c r="PYO21" s="934"/>
      <c r="PYP21" s="934"/>
      <c r="PYQ21" s="934"/>
      <c r="PYR21" s="934"/>
      <c r="PYS21" s="934"/>
      <c r="PYT21" s="934"/>
      <c r="PYU21" s="934"/>
      <c r="PYV21" s="934"/>
      <c r="PYW21" s="934"/>
      <c r="PYX21" s="934"/>
      <c r="PYY21" s="934"/>
      <c r="PYZ21" s="934"/>
      <c r="PZA21" s="934"/>
      <c r="PZB21" s="934"/>
      <c r="PZC21" s="934"/>
      <c r="PZD21" s="934"/>
      <c r="PZE21" s="934"/>
      <c r="PZF21" s="934"/>
      <c r="PZG21" s="934"/>
      <c r="PZH21" s="934"/>
      <c r="PZI21" s="934"/>
      <c r="PZJ21" s="934"/>
      <c r="PZK21" s="934"/>
      <c r="PZL21" s="934"/>
      <c r="PZM21" s="934"/>
      <c r="PZN21" s="934"/>
      <c r="PZO21" s="934"/>
      <c r="PZP21" s="934"/>
      <c r="PZQ21" s="934"/>
      <c r="PZR21" s="934"/>
      <c r="PZS21" s="934"/>
      <c r="PZT21" s="934"/>
      <c r="PZU21" s="934"/>
      <c r="PZV21" s="934"/>
      <c r="PZW21" s="934"/>
      <c r="PZX21" s="934"/>
      <c r="PZY21" s="934"/>
      <c r="PZZ21" s="934"/>
      <c r="QAA21" s="934"/>
      <c r="QAB21" s="934"/>
      <c r="QAC21" s="934"/>
      <c r="QAD21" s="934"/>
      <c r="QAE21" s="934"/>
      <c r="QAF21" s="934"/>
      <c r="QAG21" s="934"/>
      <c r="QAH21" s="934"/>
      <c r="QAI21" s="934"/>
      <c r="QAJ21" s="934"/>
      <c r="QAK21" s="934"/>
      <c r="QAL21" s="934"/>
      <c r="QAM21" s="934"/>
      <c r="QAN21" s="934"/>
      <c r="QAO21" s="934"/>
      <c r="QAP21" s="934"/>
      <c r="QAQ21" s="934"/>
      <c r="QAR21" s="934"/>
      <c r="QAS21" s="934"/>
      <c r="QAT21" s="934"/>
      <c r="QAU21" s="934"/>
      <c r="QAV21" s="934"/>
      <c r="QAW21" s="934"/>
      <c r="QAX21" s="934"/>
      <c r="QAY21" s="934"/>
      <c r="QAZ21" s="934"/>
      <c r="QBA21" s="934"/>
      <c r="QBB21" s="934"/>
      <c r="QBC21" s="934"/>
      <c r="QBD21" s="934"/>
      <c r="QBE21" s="934"/>
      <c r="QBF21" s="934"/>
      <c r="QBG21" s="934"/>
      <c r="QBH21" s="934"/>
      <c r="QBI21" s="934"/>
      <c r="QBJ21" s="934"/>
      <c r="QBK21" s="934"/>
      <c r="QBL21" s="934"/>
      <c r="QBM21" s="934"/>
      <c r="QBN21" s="934"/>
      <c r="QBO21" s="934"/>
      <c r="QBP21" s="934"/>
      <c r="QBQ21" s="934"/>
      <c r="QBR21" s="934"/>
      <c r="QBS21" s="934"/>
      <c r="QBT21" s="934"/>
      <c r="QBU21" s="934"/>
      <c r="QBV21" s="934"/>
      <c r="QBW21" s="934"/>
      <c r="QBX21" s="934"/>
      <c r="QBY21" s="934"/>
      <c r="QBZ21" s="934"/>
      <c r="QCA21" s="934"/>
      <c r="QCB21" s="934"/>
      <c r="QCC21" s="934"/>
      <c r="QCD21" s="934"/>
      <c r="QCE21" s="934"/>
      <c r="QCF21" s="934"/>
      <c r="QCG21" s="934"/>
      <c r="QCH21" s="934"/>
      <c r="QCI21" s="934"/>
      <c r="QCJ21" s="934"/>
      <c r="QCK21" s="934"/>
      <c r="QCL21" s="934"/>
      <c r="QCM21" s="934"/>
      <c r="QCN21" s="934"/>
      <c r="QCO21" s="934"/>
      <c r="QCP21" s="934"/>
      <c r="QCQ21" s="934"/>
      <c r="QCR21" s="934"/>
      <c r="QCS21" s="934"/>
      <c r="QCT21" s="934"/>
      <c r="QCU21" s="934"/>
      <c r="QCV21" s="934"/>
      <c r="QCW21" s="934"/>
      <c r="QCX21" s="934"/>
      <c r="QCY21" s="934"/>
      <c r="QCZ21" s="934"/>
      <c r="QDA21" s="934"/>
      <c r="QDB21" s="934"/>
      <c r="QDC21" s="934"/>
      <c r="QDD21" s="934"/>
      <c r="QDE21" s="934"/>
      <c r="QDF21" s="934"/>
      <c r="QDG21" s="934"/>
      <c r="QDH21" s="934"/>
      <c r="QDI21" s="934"/>
      <c r="QDJ21" s="934"/>
      <c r="QDK21" s="934"/>
      <c r="QDL21" s="934"/>
      <c r="QDM21" s="934"/>
      <c r="QDN21" s="934"/>
      <c r="QDO21" s="934"/>
      <c r="QDP21" s="934"/>
      <c r="QDQ21" s="934"/>
      <c r="QDR21" s="934"/>
      <c r="QDS21" s="934"/>
      <c r="QDT21" s="934"/>
      <c r="QDU21" s="934"/>
      <c r="QDV21" s="934"/>
      <c r="QDW21" s="934"/>
      <c r="QDX21" s="934"/>
      <c r="QDY21" s="934"/>
      <c r="QDZ21" s="934"/>
      <c r="QEA21" s="934"/>
      <c r="QEB21" s="934"/>
      <c r="QEC21" s="934"/>
      <c r="QED21" s="934"/>
      <c r="QEE21" s="934"/>
      <c r="QEF21" s="934"/>
      <c r="QEG21" s="934"/>
      <c r="QEH21" s="934"/>
      <c r="QEI21" s="934"/>
      <c r="QEJ21" s="934"/>
      <c r="QEK21" s="934"/>
      <c r="QEL21" s="934"/>
      <c r="QEM21" s="934"/>
      <c r="QEN21" s="934"/>
      <c r="QEO21" s="934"/>
      <c r="QEP21" s="934"/>
      <c r="QEQ21" s="934"/>
      <c r="QER21" s="934"/>
      <c r="QES21" s="934"/>
      <c r="QET21" s="934"/>
      <c r="QEU21" s="934"/>
      <c r="QEV21" s="934"/>
      <c r="QEW21" s="934"/>
      <c r="QEX21" s="934"/>
      <c r="QEY21" s="934"/>
      <c r="QEZ21" s="934"/>
      <c r="QFA21" s="934"/>
      <c r="QFB21" s="934"/>
      <c r="QFC21" s="934"/>
      <c r="QFD21" s="934"/>
      <c r="QFE21" s="934"/>
      <c r="QFF21" s="934"/>
      <c r="QFG21" s="934"/>
      <c r="QFH21" s="934"/>
      <c r="QFI21" s="934"/>
      <c r="QFJ21" s="934"/>
      <c r="QFK21" s="934"/>
      <c r="QFL21" s="934"/>
      <c r="QFM21" s="934"/>
      <c r="QFN21" s="934"/>
      <c r="QFO21" s="934"/>
      <c r="QFP21" s="934"/>
      <c r="QFQ21" s="934"/>
      <c r="QFR21" s="934"/>
      <c r="QFS21" s="934"/>
      <c r="QFT21" s="934"/>
      <c r="QFU21" s="934"/>
      <c r="QFV21" s="934"/>
      <c r="QFW21" s="934"/>
      <c r="QFX21" s="934"/>
      <c r="QFY21" s="934"/>
      <c r="QFZ21" s="934"/>
      <c r="QGA21" s="934"/>
      <c r="QGB21" s="934"/>
      <c r="QGC21" s="934"/>
      <c r="QGD21" s="934"/>
      <c r="QGE21" s="934"/>
      <c r="QGF21" s="934"/>
      <c r="QGG21" s="934"/>
      <c r="QGH21" s="934"/>
      <c r="QGI21" s="934"/>
      <c r="QGJ21" s="934"/>
      <c r="QGK21" s="934"/>
      <c r="QGL21" s="934"/>
      <c r="QGM21" s="934"/>
      <c r="QGN21" s="934"/>
      <c r="QGO21" s="934"/>
      <c r="QGP21" s="934"/>
      <c r="QGQ21" s="934"/>
      <c r="QGR21" s="934"/>
      <c r="QGS21" s="934"/>
      <c r="QGT21" s="934"/>
      <c r="QGU21" s="934"/>
      <c r="QGV21" s="934"/>
      <c r="QGW21" s="934"/>
      <c r="QGX21" s="934"/>
      <c r="QGY21" s="934"/>
      <c r="QGZ21" s="934"/>
      <c r="QHA21" s="934"/>
      <c r="QHB21" s="934"/>
      <c r="QHC21" s="934"/>
      <c r="QHD21" s="934"/>
      <c r="QHE21" s="934"/>
      <c r="QHF21" s="934"/>
      <c r="QHG21" s="934"/>
      <c r="QHH21" s="934"/>
      <c r="QHI21" s="934"/>
      <c r="QHJ21" s="934"/>
      <c r="QHK21" s="934"/>
      <c r="QHL21" s="934"/>
      <c r="QHM21" s="934"/>
      <c r="QHN21" s="934"/>
      <c r="QHO21" s="934"/>
      <c r="QHP21" s="934"/>
      <c r="QHQ21" s="934"/>
      <c r="QHR21" s="934"/>
      <c r="QHS21" s="934"/>
      <c r="QHT21" s="934"/>
      <c r="QHU21" s="934"/>
      <c r="QHV21" s="934"/>
      <c r="QHW21" s="934"/>
      <c r="QHX21" s="934"/>
      <c r="QHY21" s="934"/>
      <c r="QHZ21" s="934"/>
      <c r="QIA21" s="934"/>
      <c r="QIB21" s="934"/>
      <c r="QIC21" s="934"/>
      <c r="QID21" s="934"/>
      <c r="QIE21" s="934"/>
      <c r="QIF21" s="934"/>
      <c r="QIG21" s="934"/>
      <c r="QIH21" s="934"/>
      <c r="QII21" s="934"/>
      <c r="QIJ21" s="934"/>
      <c r="QIK21" s="934"/>
      <c r="QIL21" s="934"/>
      <c r="QIM21" s="934"/>
      <c r="QIN21" s="934"/>
      <c r="QIO21" s="934"/>
      <c r="QIP21" s="934"/>
      <c r="QIQ21" s="934"/>
      <c r="QIR21" s="934"/>
      <c r="QIS21" s="934"/>
      <c r="QIT21" s="934"/>
      <c r="QIU21" s="934"/>
      <c r="QIV21" s="934"/>
      <c r="QIW21" s="934"/>
      <c r="QIX21" s="934"/>
      <c r="QIY21" s="934"/>
      <c r="QIZ21" s="934"/>
      <c r="QJA21" s="934"/>
      <c r="QJB21" s="934"/>
      <c r="QJC21" s="934"/>
      <c r="QJD21" s="934"/>
      <c r="QJE21" s="934"/>
      <c r="QJF21" s="934"/>
      <c r="QJG21" s="934"/>
      <c r="QJH21" s="934"/>
      <c r="QJI21" s="934"/>
      <c r="QJJ21" s="934"/>
      <c r="QJK21" s="934"/>
      <c r="QJL21" s="934"/>
      <c r="QJM21" s="934"/>
      <c r="QJN21" s="934"/>
      <c r="QJO21" s="934"/>
      <c r="QJP21" s="934"/>
      <c r="QJQ21" s="934"/>
      <c r="QJR21" s="934"/>
      <c r="QJS21" s="934"/>
      <c r="QJT21" s="934"/>
      <c r="QJU21" s="934"/>
      <c r="QJV21" s="934"/>
      <c r="QJW21" s="934"/>
      <c r="QJX21" s="934"/>
      <c r="QJY21" s="934"/>
      <c r="QJZ21" s="934"/>
      <c r="QKA21" s="934"/>
      <c r="QKB21" s="934"/>
      <c r="QKC21" s="934"/>
      <c r="QKD21" s="934"/>
      <c r="QKE21" s="934"/>
      <c r="QKF21" s="934"/>
      <c r="QKG21" s="934"/>
      <c r="QKH21" s="934"/>
      <c r="QKI21" s="934"/>
      <c r="QKJ21" s="934"/>
      <c r="QKK21" s="934"/>
      <c r="QKL21" s="934"/>
      <c r="QKM21" s="934"/>
      <c r="QKN21" s="934"/>
      <c r="QKO21" s="934"/>
      <c r="QKP21" s="934"/>
      <c r="QKQ21" s="934"/>
      <c r="QKR21" s="934"/>
      <c r="QKS21" s="934"/>
      <c r="QKT21" s="934"/>
      <c r="QKU21" s="934"/>
      <c r="QKV21" s="934"/>
      <c r="QKW21" s="934"/>
      <c r="QKX21" s="934"/>
      <c r="QKY21" s="934"/>
      <c r="QKZ21" s="934"/>
      <c r="QLA21" s="934"/>
      <c r="QLB21" s="934"/>
      <c r="QLC21" s="934"/>
      <c r="QLD21" s="934"/>
      <c r="QLE21" s="934"/>
      <c r="QLF21" s="934"/>
      <c r="QLG21" s="934"/>
      <c r="QLH21" s="934"/>
      <c r="QLI21" s="934"/>
      <c r="QLJ21" s="934"/>
      <c r="QLK21" s="934"/>
      <c r="QLL21" s="934"/>
      <c r="QLM21" s="934"/>
      <c r="QLN21" s="934"/>
      <c r="QLO21" s="934"/>
      <c r="QLP21" s="934"/>
      <c r="QLQ21" s="934"/>
      <c r="QLR21" s="934"/>
      <c r="QLS21" s="934"/>
      <c r="QLT21" s="934"/>
      <c r="QLU21" s="934"/>
      <c r="QLV21" s="934"/>
      <c r="QLW21" s="934"/>
      <c r="QLX21" s="934"/>
      <c r="QLY21" s="934"/>
      <c r="QLZ21" s="934"/>
      <c r="QMA21" s="934"/>
      <c r="QMB21" s="934"/>
      <c r="QMC21" s="934"/>
      <c r="QMD21" s="934"/>
      <c r="QME21" s="934"/>
      <c r="QMF21" s="934"/>
      <c r="QMG21" s="934"/>
      <c r="QMH21" s="934"/>
      <c r="QMI21" s="934"/>
      <c r="QMJ21" s="934"/>
      <c r="QMK21" s="934"/>
      <c r="QML21" s="934"/>
      <c r="QMM21" s="934"/>
      <c r="QMN21" s="934"/>
      <c r="QMO21" s="934"/>
      <c r="QMP21" s="934"/>
      <c r="QMQ21" s="934"/>
      <c r="QMR21" s="934"/>
      <c r="QMS21" s="934"/>
      <c r="QMT21" s="934"/>
      <c r="QMU21" s="934"/>
      <c r="QMV21" s="934"/>
      <c r="QMW21" s="934"/>
      <c r="QMX21" s="934"/>
      <c r="QMY21" s="934"/>
      <c r="QMZ21" s="934"/>
      <c r="QNA21" s="934"/>
      <c r="QNB21" s="934"/>
      <c r="QNC21" s="934"/>
      <c r="QND21" s="934"/>
      <c r="QNE21" s="934"/>
      <c r="QNF21" s="934"/>
      <c r="QNG21" s="934"/>
      <c r="QNH21" s="934"/>
      <c r="QNI21" s="934"/>
      <c r="QNJ21" s="934"/>
      <c r="QNK21" s="934"/>
      <c r="QNL21" s="934"/>
      <c r="QNM21" s="934"/>
      <c r="QNN21" s="934"/>
      <c r="QNO21" s="934"/>
      <c r="QNP21" s="934"/>
      <c r="QNQ21" s="934"/>
      <c r="QNR21" s="934"/>
      <c r="QNS21" s="934"/>
      <c r="QNT21" s="934"/>
      <c r="QNU21" s="934"/>
      <c r="QNV21" s="934"/>
      <c r="QNW21" s="934"/>
      <c r="QNX21" s="934"/>
      <c r="QNY21" s="934"/>
      <c r="QNZ21" s="934"/>
      <c r="QOA21" s="934"/>
      <c r="QOB21" s="934"/>
      <c r="QOC21" s="934"/>
      <c r="QOD21" s="934"/>
      <c r="QOE21" s="934"/>
      <c r="QOF21" s="934"/>
      <c r="QOG21" s="934"/>
      <c r="QOH21" s="934"/>
      <c r="QOI21" s="934"/>
      <c r="QOJ21" s="934"/>
      <c r="QOK21" s="934"/>
      <c r="QOL21" s="934"/>
      <c r="QOM21" s="934"/>
      <c r="QON21" s="934"/>
      <c r="QOO21" s="934"/>
      <c r="QOP21" s="934"/>
      <c r="QOQ21" s="934"/>
      <c r="QOR21" s="934"/>
      <c r="QOS21" s="934"/>
      <c r="QOT21" s="934"/>
      <c r="QOU21" s="934"/>
      <c r="QOV21" s="934"/>
      <c r="QOW21" s="934"/>
      <c r="QOX21" s="934"/>
      <c r="QOY21" s="934"/>
      <c r="QOZ21" s="934"/>
      <c r="QPA21" s="934"/>
      <c r="QPB21" s="934"/>
      <c r="QPC21" s="934"/>
      <c r="QPD21" s="934"/>
      <c r="QPE21" s="934"/>
      <c r="QPF21" s="934"/>
      <c r="QPG21" s="934"/>
      <c r="QPH21" s="934"/>
      <c r="QPI21" s="934"/>
      <c r="QPJ21" s="934"/>
      <c r="QPK21" s="934"/>
      <c r="QPL21" s="934"/>
      <c r="QPM21" s="934"/>
      <c r="QPN21" s="934"/>
      <c r="QPO21" s="934"/>
      <c r="QPP21" s="934"/>
      <c r="QPQ21" s="934"/>
      <c r="QPR21" s="934"/>
      <c r="QPS21" s="934"/>
      <c r="QPT21" s="934"/>
      <c r="QPU21" s="934"/>
      <c r="QPV21" s="934"/>
      <c r="QPW21" s="934"/>
      <c r="QPX21" s="934"/>
      <c r="QPY21" s="934"/>
      <c r="QPZ21" s="934"/>
      <c r="QQA21" s="934"/>
      <c r="QQB21" s="934"/>
      <c r="QQC21" s="934"/>
      <c r="QQD21" s="934"/>
      <c r="QQE21" s="934"/>
      <c r="QQF21" s="934"/>
      <c r="QQG21" s="934"/>
      <c r="QQH21" s="934"/>
      <c r="QQI21" s="934"/>
      <c r="QQJ21" s="934"/>
      <c r="QQK21" s="934"/>
      <c r="QQL21" s="934"/>
      <c r="QQM21" s="934"/>
      <c r="QQN21" s="934"/>
      <c r="QQO21" s="934"/>
      <c r="QQP21" s="934"/>
      <c r="QQQ21" s="934"/>
      <c r="QQR21" s="934"/>
      <c r="QQS21" s="934"/>
      <c r="QQT21" s="934"/>
      <c r="QQU21" s="934"/>
      <c r="QQV21" s="934"/>
      <c r="QQW21" s="934"/>
      <c r="QQX21" s="934"/>
      <c r="QQY21" s="934"/>
      <c r="QQZ21" s="934"/>
      <c r="QRA21" s="934"/>
      <c r="QRB21" s="934"/>
      <c r="QRC21" s="934"/>
      <c r="QRD21" s="934"/>
      <c r="QRE21" s="934"/>
      <c r="QRF21" s="934"/>
      <c r="QRG21" s="934"/>
      <c r="QRH21" s="934"/>
      <c r="QRI21" s="934"/>
      <c r="QRJ21" s="934"/>
      <c r="QRK21" s="934"/>
      <c r="QRL21" s="934"/>
      <c r="QRM21" s="934"/>
      <c r="QRN21" s="934"/>
      <c r="QRO21" s="934"/>
      <c r="QRP21" s="934"/>
      <c r="QRQ21" s="934"/>
      <c r="QRR21" s="934"/>
      <c r="QRS21" s="934"/>
      <c r="QRT21" s="934"/>
      <c r="QRU21" s="934"/>
      <c r="QRV21" s="934"/>
      <c r="QRW21" s="934"/>
      <c r="QRX21" s="934"/>
      <c r="QRY21" s="934"/>
      <c r="QRZ21" s="934"/>
      <c r="QSA21" s="934"/>
      <c r="QSB21" s="934"/>
      <c r="QSC21" s="934"/>
      <c r="QSD21" s="934"/>
      <c r="QSE21" s="934"/>
      <c r="QSF21" s="934"/>
      <c r="QSG21" s="934"/>
      <c r="QSH21" s="934"/>
      <c r="QSI21" s="934"/>
      <c r="QSJ21" s="934"/>
      <c r="QSK21" s="934"/>
      <c r="QSL21" s="934"/>
      <c r="QSM21" s="934"/>
      <c r="QSN21" s="934"/>
      <c r="QSO21" s="934"/>
      <c r="QSP21" s="934"/>
      <c r="QSQ21" s="934"/>
      <c r="QSR21" s="934"/>
      <c r="QSS21" s="934"/>
      <c r="QST21" s="934"/>
      <c r="QSU21" s="934"/>
      <c r="QSV21" s="934"/>
      <c r="QSW21" s="934"/>
      <c r="QSX21" s="934"/>
      <c r="QSY21" s="934"/>
      <c r="QSZ21" s="934"/>
      <c r="QTA21" s="934"/>
      <c r="QTB21" s="934"/>
      <c r="QTC21" s="934"/>
      <c r="QTD21" s="934"/>
      <c r="QTE21" s="934"/>
      <c r="QTF21" s="934"/>
      <c r="QTG21" s="934"/>
      <c r="QTH21" s="934"/>
      <c r="QTI21" s="934"/>
      <c r="QTJ21" s="934"/>
      <c r="QTK21" s="934"/>
      <c r="QTL21" s="934"/>
      <c r="QTM21" s="934"/>
      <c r="QTN21" s="934"/>
      <c r="QTO21" s="934"/>
      <c r="QTP21" s="934"/>
      <c r="QTQ21" s="934"/>
      <c r="QTR21" s="934"/>
      <c r="QTS21" s="934"/>
      <c r="QTT21" s="934"/>
      <c r="QTU21" s="934"/>
      <c r="QTV21" s="934"/>
      <c r="QTW21" s="934"/>
      <c r="QTX21" s="934"/>
      <c r="QTY21" s="934"/>
      <c r="QTZ21" s="934"/>
      <c r="QUA21" s="934"/>
      <c r="QUB21" s="934"/>
      <c r="QUC21" s="934"/>
      <c r="QUD21" s="934"/>
      <c r="QUE21" s="934"/>
      <c r="QUF21" s="934"/>
      <c r="QUG21" s="934"/>
      <c r="QUH21" s="934"/>
      <c r="QUI21" s="934"/>
      <c r="QUJ21" s="934"/>
      <c r="QUK21" s="934"/>
      <c r="QUL21" s="934"/>
      <c r="QUM21" s="934"/>
      <c r="QUN21" s="934"/>
      <c r="QUO21" s="934"/>
      <c r="QUP21" s="934"/>
      <c r="QUQ21" s="934"/>
      <c r="QUR21" s="934"/>
      <c r="QUS21" s="934"/>
      <c r="QUT21" s="934"/>
      <c r="QUU21" s="934"/>
      <c r="QUV21" s="934"/>
      <c r="QUW21" s="934"/>
      <c r="QUX21" s="934"/>
      <c r="QUY21" s="934"/>
      <c r="QUZ21" s="934"/>
      <c r="QVA21" s="934"/>
      <c r="QVB21" s="934"/>
      <c r="QVC21" s="934"/>
      <c r="QVD21" s="934"/>
      <c r="QVE21" s="934"/>
      <c r="QVF21" s="934"/>
      <c r="QVG21" s="934"/>
      <c r="QVH21" s="934"/>
      <c r="QVI21" s="934"/>
      <c r="QVJ21" s="934"/>
      <c r="QVK21" s="934"/>
      <c r="QVL21" s="934"/>
      <c r="QVM21" s="934"/>
      <c r="QVN21" s="934"/>
      <c r="QVO21" s="934"/>
      <c r="QVP21" s="934"/>
      <c r="QVQ21" s="934"/>
      <c r="QVR21" s="934"/>
      <c r="QVS21" s="934"/>
      <c r="QVT21" s="934"/>
      <c r="QVU21" s="934"/>
      <c r="QVV21" s="934"/>
      <c r="QVW21" s="934"/>
      <c r="QVX21" s="934"/>
      <c r="QVY21" s="934"/>
      <c r="QVZ21" s="934"/>
      <c r="QWA21" s="934"/>
      <c r="QWB21" s="934"/>
      <c r="QWC21" s="934"/>
      <c r="QWD21" s="934"/>
      <c r="QWE21" s="934"/>
      <c r="QWF21" s="934"/>
      <c r="QWG21" s="934"/>
      <c r="QWH21" s="934"/>
      <c r="QWI21" s="934"/>
      <c r="QWJ21" s="934"/>
      <c r="QWK21" s="934"/>
      <c r="QWL21" s="934"/>
      <c r="QWM21" s="934"/>
      <c r="QWN21" s="934"/>
      <c r="QWO21" s="934"/>
      <c r="QWP21" s="934"/>
      <c r="QWQ21" s="934"/>
      <c r="QWR21" s="934"/>
      <c r="QWS21" s="934"/>
      <c r="QWT21" s="934"/>
      <c r="QWU21" s="934"/>
      <c r="QWV21" s="934"/>
      <c r="QWW21" s="934"/>
      <c r="QWX21" s="934"/>
      <c r="QWY21" s="934"/>
      <c r="QWZ21" s="934"/>
      <c r="QXA21" s="934"/>
      <c r="QXB21" s="934"/>
      <c r="QXC21" s="934"/>
      <c r="QXD21" s="934"/>
      <c r="QXE21" s="934"/>
      <c r="QXF21" s="934"/>
      <c r="QXG21" s="934"/>
      <c r="QXH21" s="934"/>
      <c r="QXI21" s="934"/>
      <c r="QXJ21" s="934"/>
      <c r="QXK21" s="934"/>
      <c r="QXL21" s="934"/>
      <c r="QXM21" s="934"/>
      <c r="QXN21" s="934"/>
      <c r="QXO21" s="934"/>
      <c r="QXP21" s="934"/>
      <c r="QXQ21" s="934"/>
      <c r="QXR21" s="934"/>
      <c r="QXS21" s="934"/>
      <c r="QXT21" s="934"/>
      <c r="QXU21" s="934"/>
      <c r="QXV21" s="934"/>
      <c r="QXW21" s="934"/>
      <c r="QXX21" s="934"/>
      <c r="QXY21" s="934"/>
      <c r="QXZ21" s="934"/>
      <c r="QYA21" s="934"/>
      <c r="QYB21" s="934"/>
      <c r="QYC21" s="934"/>
      <c r="QYD21" s="934"/>
      <c r="QYE21" s="934"/>
      <c r="QYF21" s="934"/>
      <c r="QYG21" s="934"/>
      <c r="QYH21" s="934"/>
      <c r="QYI21" s="934"/>
      <c r="QYJ21" s="934"/>
      <c r="QYK21" s="934"/>
      <c r="QYL21" s="934"/>
      <c r="QYM21" s="934"/>
      <c r="QYN21" s="934"/>
      <c r="QYO21" s="934"/>
      <c r="QYP21" s="934"/>
      <c r="QYQ21" s="934"/>
      <c r="QYR21" s="934"/>
      <c r="QYS21" s="934"/>
      <c r="QYT21" s="934"/>
      <c r="QYU21" s="934"/>
      <c r="QYV21" s="934"/>
      <c r="QYW21" s="934"/>
      <c r="QYX21" s="934"/>
      <c r="QYY21" s="934"/>
      <c r="QYZ21" s="934"/>
      <c r="QZA21" s="934"/>
      <c r="QZB21" s="934"/>
      <c r="QZC21" s="934"/>
      <c r="QZD21" s="934"/>
      <c r="QZE21" s="934"/>
      <c r="QZF21" s="934"/>
      <c r="QZG21" s="934"/>
      <c r="QZH21" s="934"/>
      <c r="QZI21" s="934"/>
      <c r="QZJ21" s="934"/>
      <c r="QZK21" s="934"/>
      <c r="QZL21" s="934"/>
      <c r="QZM21" s="934"/>
      <c r="QZN21" s="934"/>
      <c r="QZO21" s="934"/>
      <c r="QZP21" s="934"/>
      <c r="QZQ21" s="934"/>
      <c r="QZR21" s="934"/>
      <c r="QZS21" s="934"/>
      <c r="QZT21" s="934"/>
      <c r="QZU21" s="934"/>
      <c r="QZV21" s="934"/>
      <c r="QZW21" s="934"/>
      <c r="QZX21" s="934"/>
      <c r="QZY21" s="934"/>
      <c r="QZZ21" s="934"/>
      <c r="RAA21" s="934"/>
      <c r="RAB21" s="934"/>
      <c r="RAC21" s="934"/>
      <c r="RAD21" s="934"/>
      <c r="RAE21" s="934"/>
      <c r="RAF21" s="934"/>
      <c r="RAG21" s="934"/>
      <c r="RAH21" s="934"/>
      <c r="RAI21" s="934"/>
      <c r="RAJ21" s="934"/>
      <c r="RAK21" s="934"/>
      <c r="RAL21" s="934"/>
      <c r="RAM21" s="934"/>
      <c r="RAN21" s="934"/>
      <c r="RAO21" s="934"/>
      <c r="RAP21" s="934"/>
      <c r="RAQ21" s="934"/>
      <c r="RAR21" s="934"/>
      <c r="RAS21" s="934"/>
      <c r="RAT21" s="934"/>
      <c r="RAU21" s="934"/>
      <c r="RAV21" s="934"/>
      <c r="RAW21" s="934"/>
      <c r="RAX21" s="934"/>
      <c r="RAY21" s="934"/>
      <c r="RAZ21" s="934"/>
      <c r="RBA21" s="934"/>
      <c r="RBB21" s="934"/>
      <c r="RBC21" s="934"/>
      <c r="RBD21" s="934"/>
      <c r="RBE21" s="934"/>
      <c r="RBF21" s="934"/>
      <c r="RBG21" s="934"/>
      <c r="RBH21" s="934"/>
      <c r="RBI21" s="934"/>
      <c r="RBJ21" s="934"/>
      <c r="RBK21" s="934"/>
      <c r="RBL21" s="934"/>
      <c r="RBM21" s="934"/>
      <c r="RBN21" s="934"/>
      <c r="RBO21" s="934"/>
      <c r="RBP21" s="934"/>
      <c r="RBQ21" s="934"/>
      <c r="RBR21" s="934"/>
      <c r="RBS21" s="934"/>
      <c r="RBT21" s="934"/>
      <c r="RBU21" s="934"/>
      <c r="RBV21" s="934"/>
      <c r="RBW21" s="934"/>
      <c r="RBX21" s="934"/>
      <c r="RBY21" s="934"/>
      <c r="RBZ21" s="934"/>
      <c r="RCA21" s="934"/>
      <c r="RCB21" s="934"/>
      <c r="RCC21" s="934"/>
      <c r="RCD21" s="934"/>
      <c r="RCE21" s="934"/>
      <c r="RCF21" s="934"/>
      <c r="RCG21" s="934"/>
      <c r="RCH21" s="934"/>
      <c r="RCI21" s="934"/>
      <c r="RCJ21" s="934"/>
      <c r="RCK21" s="934"/>
      <c r="RCL21" s="934"/>
      <c r="RCM21" s="934"/>
      <c r="RCN21" s="934"/>
      <c r="RCO21" s="934"/>
      <c r="RCP21" s="934"/>
      <c r="RCQ21" s="934"/>
      <c r="RCR21" s="934"/>
      <c r="RCS21" s="934"/>
      <c r="RCT21" s="934"/>
      <c r="RCU21" s="934"/>
      <c r="RCV21" s="934"/>
      <c r="RCW21" s="934"/>
      <c r="RCX21" s="934"/>
      <c r="RCY21" s="934"/>
      <c r="RCZ21" s="934"/>
      <c r="RDA21" s="934"/>
      <c r="RDB21" s="934"/>
      <c r="RDC21" s="934"/>
      <c r="RDD21" s="934"/>
      <c r="RDE21" s="934"/>
      <c r="RDF21" s="934"/>
      <c r="RDG21" s="934"/>
      <c r="RDH21" s="934"/>
      <c r="RDI21" s="934"/>
      <c r="RDJ21" s="934"/>
      <c r="RDK21" s="934"/>
      <c r="RDL21" s="934"/>
      <c r="RDM21" s="934"/>
      <c r="RDN21" s="934"/>
      <c r="RDO21" s="934"/>
      <c r="RDP21" s="934"/>
      <c r="RDQ21" s="934"/>
      <c r="RDR21" s="934"/>
      <c r="RDS21" s="934"/>
      <c r="RDT21" s="934"/>
      <c r="RDU21" s="934"/>
      <c r="RDV21" s="934"/>
      <c r="RDW21" s="934"/>
      <c r="RDX21" s="934"/>
      <c r="RDY21" s="934"/>
      <c r="RDZ21" s="934"/>
      <c r="REA21" s="934"/>
      <c r="REB21" s="934"/>
      <c r="REC21" s="934"/>
      <c r="RED21" s="934"/>
      <c r="REE21" s="934"/>
      <c r="REF21" s="934"/>
      <c r="REG21" s="934"/>
      <c r="REH21" s="934"/>
      <c r="REI21" s="934"/>
      <c r="REJ21" s="934"/>
      <c r="REK21" s="934"/>
      <c r="REL21" s="934"/>
      <c r="REM21" s="934"/>
      <c r="REN21" s="934"/>
      <c r="REO21" s="934"/>
      <c r="REP21" s="934"/>
      <c r="REQ21" s="934"/>
      <c r="RER21" s="934"/>
      <c r="RES21" s="934"/>
      <c r="RET21" s="934"/>
      <c r="REU21" s="934"/>
      <c r="REV21" s="934"/>
      <c r="REW21" s="934"/>
      <c r="REX21" s="934"/>
      <c r="REY21" s="934"/>
      <c r="REZ21" s="934"/>
      <c r="RFA21" s="934"/>
      <c r="RFB21" s="934"/>
      <c r="RFC21" s="934"/>
      <c r="RFD21" s="934"/>
      <c r="RFE21" s="934"/>
      <c r="RFF21" s="934"/>
      <c r="RFG21" s="934"/>
      <c r="RFH21" s="934"/>
      <c r="RFI21" s="934"/>
      <c r="RFJ21" s="934"/>
      <c r="RFK21" s="934"/>
      <c r="RFL21" s="934"/>
      <c r="RFM21" s="934"/>
      <c r="RFN21" s="934"/>
      <c r="RFO21" s="934"/>
      <c r="RFP21" s="934"/>
      <c r="RFQ21" s="934"/>
      <c r="RFR21" s="934"/>
      <c r="RFS21" s="934"/>
      <c r="RFT21" s="934"/>
      <c r="RFU21" s="934"/>
      <c r="RFV21" s="934"/>
      <c r="RFW21" s="934"/>
      <c r="RFX21" s="934"/>
      <c r="RFY21" s="934"/>
      <c r="RFZ21" s="934"/>
      <c r="RGA21" s="934"/>
      <c r="RGB21" s="934"/>
      <c r="RGC21" s="934"/>
      <c r="RGD21" s="934"/>
      <c r="RGE21" s="934"/>
      <c r="RGF21" s="934"/>
      <c r="RGG21" s="934"/>
      <c r="RGH21" s="934"/>
      <c r="RGI21" s="934"/>
      <c r="RGJ21" s="934"/>
      <c r="RGK21" s="934"/>
      <c r="RGL21" s="934"/>
      <c r="RGM21" s="934"/>
      <c r="RGN21" s="934"/>
      <c r="RGO21" s="934"/>
      <c r="RGP21" s="934"/>
      <c r="RGQ21" s="934"/>
      <c r="RGR21" s="934"/>
      <c r="RGS21" s="934"/>
      <c r="RGT21" s="934"/>
      <c r="RGU21" s="934"/>
      <c r="RGV21" s="934"/>
      <c r="RGW21" s="934"/>
      <c r="RGX21" s="934"/>
      <c r="RGY21" s="934"/>
      <c r="RGZ21" s="934"/>
      <c r="RHA21" s="934"/>
      <c r="RHB21" s="934"/>
      <c r="RHC21" s="934"/>
      <c r="RHD21" s="934"/>
      <c r="RHE21" s="934"/>
      <c r="RHF21" s="934"/>
      <c r="RHG21" s="934"/>
      <c r="RHH21" s="934"/>
      <c r="RHI21" s="934"/>
      <c r="RHJ21" s="934"/>
      <c r="RHK21" s="934"/>
      <c r="RHL21" s="934"/>
      <c r="RHM21" s="934"/>
      <c r="RHN21" s="934"/>
      <c r="RHO21" s="934"/>
      <c r="RHP21" s="934"/>
      <c r="RHQ21" s="934"/>
      <c r="RHR21" s="934"/>
      <c r="RHS21" s="934"/>
      <c r="RHT21" s="934"/>
      <c r="RHU21" s="934"/>
      <c r="RHV21" s="934"/>
      <c r="RHW21" s="934"/>
      <c r="RHX21" s="934"/>
      <c r="RHY21" s="934"/>
      <c r="RHZ21" s="934"/>
      <c r="RIA21" s="934"/>
      <c r="RIB21" s="934"/>
      <c r="RIC21" s="934"/>
      <c r="RID21" s="934"/>
      <c r="RIE21" s="934"/>
      <c r="RIF21" s="934"/>
      <c r="RIG21" s="934"/>
      <c r="RIH21" s="934"/>
      <c r="RII21" s="934"/>
      <c r="RIJ21" s="934"/>
      <c r="RIK21" s="934"/>
      <c r="RIL21" s="934"/>
      <c r="RIM21" s="934"/>
      <c r="RIN21" s="934"/>
      <c r="RIO21" s="934"/>
      <c r="RIP21" s="934"/>
      <c r="RIQ21" s="934"/>
      <c r="RIR21" s="934"/>
      <c r="RIS21" s="934"/>
      <c r="RIT21" s="934"/>
      <c r="RIU21" s="934"/>
      <c r="RIV21" s="934"/>
      <c r="RIW21" s="934"/>
      <c r="RIX21" s="934"/>
      <c r="RIY21" s="934"/>
      <c r="RIZ21" s="934"/>
      <c r="RJA21" s="934"/>
      <c r="RJB21" s="934"/>
      <c r="RJC21" s="934"/>
      <c r="RJD21" s="934"/>
      <c r="RJE21" s="934"/>
      <c r="RJF21" s="934"/>
      <c r="RJG21" s="934"/>
      <c r="RJH21" s="934"/>
      <c r="RJI21" s="934"/>
      <c r="RJJ21" s="934"/>
      <c r="RJK21" s="934"/>
      <c r="RJL21" s="934"/>
      <c r="RJM21" s="934"/>
      <c r="RJN21" s="934"/>
      <c r="RJO21" s="934"/>
      <c r="RJP21" s="934"/>
      <c r="RJQ21" s="934"/>
      <c r="RJR21" s="934"/>
      <c r="RJS21" s="934"/>
      <c r="RJT21" s="934"/>
      <c r="RJU21" s="934"/>
      <c r="RJV21" s="934"/>
      <c r="RJW21" s="934"/>
      <c r="RJX21" s="934"/>
      <c r="RJY21" s="934"/>
      <c r="RJZ21" s="934"/>
      <c r="RKA21" s="934"/>
      <c r="RKB21" s="934"/>
      <c r="RKC21" s="934"/>
      <c r="RKD21" s="934"/>
      <c r="RKE21" s="934"/>
      <c r="RKF21" s="934"/>
      <c r="RKG21" s="934"/>
      <c r="RKH21" s="934"/>
      <c r="RKI21" s="934"/>
      <c r="RKJ21" s="934"/>
      <c r="RKK21" s="934"/>
      <c r="RKL21" s="934"/>
      <c r="RKM21" s="934"/>
      <c r="RKN21" s="934"/>
      <c r="RKO21" s="934"/>
      <c r="RKP21" s="934"/>
      <c r="RKQ21" s="934"/>
      <c r="RKR21" s="934"/>
      <c r="RKS21" s="934"/>
      <c r="RKT21" s="934"/>
      <c r="RKU21" s="934"/>
      <c r="RKV21" s="934"/>
      <c r="RKW21" s="934"/>
      <c r="RKX21" s="934"/>
      <c r="RKY21" s="934"/>
      <c r="RKZ21" s="934"/>
      <c r="RLA21" s="934"/>
      <c r="RLB21" s="934"/>
      <c r="RLC21" s="934"/>
      <c r="RLD21" s="934"/>
      <c r="RLE21" s="934"/>
      <c r="RLF21" s="934"/>
      <c r="RLG21" s="934"/>
      <c r="RLH21" s="934"/>
      <c r="RLI21" s="934"/>
      <c r="RLJ21" s="934"/>
      <c r="RLK21" s="934"/>
      <c r="RLL21" s="934"/>
      <c r="RLM21" s="934"/>
      <c r="RLN21" s="934"/>
      <c r="RLO21" s="934"/>
      <c r="RLP21" s="934"/>
      <c r="RLQ21" s="934"/>
      <c r="RLR21" s="934"/>
      <c r="RLS21" s="934"/>
      <c r="RLT21" s="934"/>
      <c r="RLU21" s="934"/>
      <c r="RLV21" s="934"/>
      <c r="RLW21" s="934"/>
      <c r="RLX21" s="934"/>
      <c r="RLY21" s="934"/>
      <c r="RLZ21" s="934"/>
      <c r="RMA21" s="934"/>
      <c r="RMB21" s="934"/>
      <c r="RMC21" s="934"/>
      <c r="RMD21" s="934"/>
      <c r="RME21" s="934"/>
      <c r="RMF21" s="934"/>
      <c r="RMG21" s="934"/>
      <c r="RMH21" s="934"/>
      <c r="RMI21" s="934"/>
      <c r="RMJ21" s="934"/>
      <c r="RMK21" s="934"/>
      <c r="RML21" s="934"/>
      <c r="RMM21" s="934"/>
      <c r="RMN21" s="934"/>
      <c r="RMO21" s="934"/>
      <c r="RMP21" s="934"/>
      <c r="RMQ21" s="934"/>
      <c r="RMR21" s="934"/>
      <c r="RMS21" s="934"/>
      <c r="RMT21" s="934"/>
      <c r="RMU21" s="934"/>
      <c r="RMV21" s="934"/>
      <c r="RMW21" s="934"/>
      <c r="RMX21" s="934"/>
      <c r="RMY21" s="934"/>
      <c r="RMZ21" s="934"/>
      <c r="RNA21" s="934"/>
      <c r="RNB21" s="934"/>
      <c r="RNC21" s="934"/>
      <c r="RND21" s="934"/>
      <c r="RNE21" s="934"/>
      <c r="RNF21" s="934"/>
      <c r="RNG21" s="934"/>
      <c r="RNH21" s="934"/>
      <c r="RNI21" s="934"/>
      <c r="RNJ21" s="934"/>
      <c r="RNK21" s="934"/>
      <c r="RNL21" s="934"/>
      <c r="RNM21" s="934"/>
      <c r="RNN21" s="934"/>
      <c r="RNO21" s="934"/>
      <c r="RNP21" s="934"/>
      <c r="RNQ21" s="934"/>
      <c r="RNR21" s="934"/>
      <c r="RNS21" s="934"/>
      <c r="RNT21" s="934"/>
      <c r="RNU21" s="934"/>
      <c r="RNV21" s="934"/>
      <c r="RNW21" s="934"/>
      <c r="RNX21" s="934"/>
      <c r="RNY21" s="934"/>
      <c r="RNZ21" s="934"/>
      <c r="ROA21" s="934"/>
      <c r="ROB21" s="934"/>
      <c r="ROC21" s="934"/>
      <c r="ROD21" s="934"/>
      <c r="ROE21" s="934"/>
      <c r="ROF21" s="934"/>
      <c r="ROG21" s="934"/>
      <c r="ROH21" s="934"/>
      <c r="ROI21" s="934"/>
      <c r="ROJ21" s="934"/>
      <c r="ROK21" s="934"/>
      <c r="ROL21" s="934"/>
      <c r="ROM21" s="934"/>
      <c r="RON21" s="934"/>
      <c r="ROO21" s="934"/>
      <c r="ROP21" s="934"/>
      <c r="ROQ21" s="934"/>
      <c r="ROR21" s="934"/>
      <c r="ROS21" s="934"/>
      <c r="ROT21" s="934"/>
      <c r="ROU21" s="934"/>
      <c r="ROV21" s="934"/>
      <c r="ROW21" s="934"/>
      <c r="ROX21" s="934"/>
      <c r="ROY21" s="934"/>
      <c r="ROZ21" s="934"/>
      <c r="RPA21" s="934"/>
      <c r="RPB21" s="934"/>
      <c r="RPC21" s="934"/>
      <c r="RPD21" s="934"/>
      <c r="RPE21" s="934"/>
      <c r="RPF21" s="934"/>
      <c r="RPG21" s="934"/>
      <c r="RPH21" s="934"/>
      <c r="RPI21" s="934"/>
      <c r="RPJ21" s="934"/>
      <c r="RPK21" s="934"/>
      <c r="RPL21" s="934"/>
      <c r="RPM21" s="934"/>
      <c r="RPN21" s="934"/>
      <c r="RPO21" s="934"/>
      <c r="RPP21" s="934"/>
      <c r="RPQ21" s="934"/>
      <c r="RPR21" s="934"/>
      <c r="RPS21" s="934"/>
      <c r="RPT21" s="934"/>
      <c r="RPU21" s="934"/>
      <c r="RPV21" s="934"/>
      <c r="RPW21" s="934"/>
      <c r="RPX21" s="934"/>
      <c r="RPY21" s="934"/>
      <c r="RPZ21" s="934"/>
      <c r="RQA21" s="934"/>
      <c r="RQB21" s="934"/>
      <c r="RQC21" s="934"/>
      <c r="RQD21" s="934"/>
      <c r="RQE21" s="934"/>
      <c r="RQF21" s="934"/>
      <c r="RQG21" s="934"/>
      <c r="RQH21" s="934"/>
      <c r="RQI21" s="934"/>
      <c r="RQJ21" s="934"/>
      <c r="RQK21" s="934"/>
      <c r="RQL21" s="934"/>
      <c r="RQM21" s="934"/>
      <c r="RQN21" s="934"/>
      <c r="RQO21" s="934"/>
      <c r="RQP21" s="934"/>
      <c r="RQQ21" s="934"/>
      <c r="RQR21" s="934"/>
      <c r="RQS21" s="934"/>
      <c r="RQT21" s="934"/>
      <c r="RQU21" s="934"/>
      <c r="RQV21" s="934"/>
      <c r="RQW21" s="934"/>
      <c r="RQX21" s="934"/>
      <c r="RQY21" s="934"/>
      <c r="RQZ21" s="934"/>
      <c r="RRA21" s="934"/>
      <c r="RRB21" s="934"/>
      <c r="RRC21" s="934"/>
      <c r="RRD21" s="934"/>
      <c r="RRE21" s="934"/>
      <c r="RRF21" s="934"/>
      <c r="RRG21" s="934"/>
      <c r="RRH21" s="934"/>
      <c r="RRI21" s="934"/>
      <c r="RRJ21" s="934"/>
      <c r="RRK21" s="934"/>
      <c r="RRL21" s="934"/>
      <c r="RRM21" s="934"/>
      <c r="RRN21" s="934"/>
      <c r="RRO21" s="934"/>
      <c r="RRP21" s="934"/>
      <c r="RRQ21" s="934"/>
      <c r="RRR21" s="934"/>
      <c r="RRS21" s="934"/>
      <c r="RRT21" s="934"/>
      <c r="RRU21" s="934"/>
      <c r="RRV21" s="934"/>
      <c r="RRW21" s="934"/>
      <c r="RRX21" s="934"/>
      <c r="RRY21" s="934"/>
      <c r="RRZ21" s="934"/>
      <c r="RSA21" s="934"/>
      <c r="RSB21" s="934"/>
      <c r="RSC21" s="934"/>
      <c r="RSD21" s="934"/>
      <c r="RSE21" s="934"/>
      <c r="RSF21" s="934"/>
      <c r="RSG21" s="934"/>
      <c r="RSH21" s="934"/>
      <c r="RSI21" s="934"/>
      <c r="RSJ21" s="934"/>
      <c r="RSK21" s="934"/>
      <c r="RSL21" s="934"/>
      <c r="RSM21" s="934"/>
      <c r="RSN21" s="934"/>
      <c r="RSO21" s="934"/>
      <c r="RSP21" s="934"/>
      <c r="RSQ21" s="934"/>
      <c r="RSR21" s="934"/>
      <c r="RSS21" s="934"/>
      <c r="RST21" s="934"/>
      <c r="RSU21" s="934"/>
      <c r="RSV21" s="934"/>
      <c r="RSW21" s="934"/>
      <c r="RSX21" s="934"/>
      <c r="RSY21" s="934"/>
      <c r="RSZ21" s="934"/>
      <c r="RTA21" s="934"/>
      <c r="RTB21" s="934"/>
      <c r="RTC21" s="934"/>
      <c r="RTD21" s="934"/>
      <c r="RTE21" s="934"/>
      <c r="RTF21" s="934"/>
      <c r="RTG21" s="934"/>
      <c r="RTH21" s="934"/>
      <c r="RTI21" s="934"/>
      <c r="RTJ21" s="934"/>
      <c r="RTK21" s="934"/>
      <c r="RTL21" s="934"/>
      <c r="RTM21" s="934"/>
      <c r="RTN21" s="934"/>
      <c r="RTO21" s="934"/>
      <c r="RTP21" s="934"/>
      <c r="RTQ21" s="934"/>
      <c r="RTR21" s="934"/>
      <c r="RTS21" s="934"/>
      <c r="RTT21" s="934"/>
      <c r="RTU21" s="934"/>
      <c r="RTV21" s="934"/>
      <c r="RTW21" s="934"/>
      <c r="RTX21" s="934"/>
      <c r="RTY21" s="934"/>
      <c r="RTZ21" s="934"/>
      <c r="RUA21" s="934"/>
      <c r="RUB21" s="934"/>
      <c r="RUC21" s="934"/>
      <c r="RUD21" s="934"/>
      <c r="RUE21" s="934"/>
      <c r="RUF21" s="934"/>
      <c r="RUG21" s="934"/>
      <c r="RUH21" s="934"/>
      <c r="RUI21" s="934"/>
      <c r="RUJ21" s="934"/>
      <c r="RUK21" s="934"/>
      <c r="RUL21" s="934"/>
      <c r="RUM21" s="934"/>
      <c r="RUN21" s="934"/>
      <c r="RUO21" s="934"/>
      <c r="RUP21" s="934"/>
      <c r="RUQ21" s="934"/>
      <c r="RUR21" s="934"/>
      <c r="RUS21" s="934"/>
      <c r="RUT21" s="934"/>
      <c r="RUU21" s="934"/>
      <c r="RUV21" s="934"/>
      <c r="RUW21" s="934"/>
      <c r="RUX21" s="934"/>
      <c r="RUY21" s="934"/>
      <c r="RUZ21" s="934"/>
      <c r="RVA21" s="934"/>
      <c r="RVB21" s="934"/>
      <c r="RVC21" s="934"/>
      <c r="RVD21" s="934"/>
      <c r="RVE21" s="934"/>
      <c r="RVF21" s="934"/>
      <c r="RVG21" s="934"/>
      <c r="RVH21" s="934"/>
      <c r="RVI21" s="934"/>
      <c r="RVJ21" s="934"/>
      <c r="RVK21" s="934"/>
      <c r="RVL21" s="934"/>
      <c r="RVM21" s="934"/>
      <c r="RVN21" s="934"/>
      <c r="RVO21" s="934"/>
      <c r="RVP21" s="934"/>
      <c r="RVQ21" s="934"/>
      <c r="RVR21" s="934"/>
      <c r="RVS21" s="934"/>
      <c r="RVT21" s="934"/>
      <c r="RVU21" s="934"/>
      <c r="RVV21" s="934"/>
      <c r="RVW21" s="934"/>
      <c r="RVX21" s="934"/>
      <c r="RVY21" s="934"/>
      <c r="RVZ21" s="934"/>
      <c r="RWA21" s="934"/>
      <c r="RWB21" s="934"/>
      <c r="RWC21" s="934"/>
      <c r="RWD21" s="934"/>
      <c r="RWE21" s="934"/>
      <c r="RWF21" s="934"/>
      <c r="RWG21" s="934"/>
      <c r="RWH21" s="934"/>
      <c r="RWI21" s="934"/>
      <c r="RWJ21" s="934"/>
      <c r="RWK21" s="934"/>
      <c r="RWL21" s="934"/>
      <c r="RWM21" s="934"/>
      <c r="RWN21" s="934"/>
      <c r="RWO21" s="934"/>
      <c r="RWP21" s="934"/>
      <c r="RWQ21" s="934"/>
      <c r="RWR21" s="934"/>
      <c r="RWS21" s="934"/>
      <c r="RWT21" s="934"/>
      <c r="RWU21" s="934"/>
      <c r="RWV21" s="934"/>
      <c r="RWW21" s="934"/>
      <c r="RWX21" s="934"/>
      <c r="RWY21" s="934"/>
      <c r="RWZ21" s="934"/>
      <c r="RXA21" s="934"/>
      <c r="RXB21" s="934"/>
      <c r="RXC21" s="934"/>
      <c r="RXD21" s="934"/>
      <c r="RXE21" s="934"/>
      <c r="RXF21" s="934"/>
      <c r="RXG21" s="934"/>
      <c r="RXH21" s="934"/>
      <c r="RXI21" s="934"/>
      <c r="RXJ21" s="934"/>
      <c r="RXK21" s="934"/>
      <c r="RXL21" s="934"/>
      <c r="RXM21" s="934"/>
      <c r="RXN21" s="934"/>
      <c r="RXO21" s="934"/>
      <c r="RXP21" s="934"/>
      <c r="RXQ21" s="934"/>
      <c r="RXR21" s="934"/>
      <c r="RXS21" s="934"/>
      <c r="RXT21" s="934"/>
      <c r="RXU21" s="934"/>
      <c r="RXV21" s="934"/>
      <c r="RXW21" s="934"/>
      <c r="RXX21" s="934"/>
      <c r="RXY21" s="934"/>
      <c r="RXZ21" s="934"/>
      <c r="RYA21" s="934"/>
      <c r="RYB21" s="934"/>
      <c r="RYC21" s="934"/>
      <c r="RYD21" s="934"/>
      <c r="RYE21" s="934"/>
      <c r="RYF21" s="934"/>
      <c r="RYG21" s="934"/>
      <c r="RYH21" s="934"/>
      <c r="RYI21" s="934"/>
      <c r="RYJ21" s="934"/>
      <c r="RYK21" s="934"/>
      <c r="RYL21" s="934"/>
      <c r="RYM21" s="934"/>
      <c r="RYN21" s="934"/>
      <c r="RYO21" s="934"/>
      <c r="RYP21" s="934"/>
      <c r="RYQ21" s="934"/>
      <c r="RYR21" s="934"/>
      <c r="RYS21" s="934"/>
      <c r="RYT21" s="934"/>
      <c r="RYU21" s="934"/>
      <c r="RYV21" s="934"/>
      <c r="RYW21" s="934"/>
      <c r="RYX21" s="934"/>
      <c r="RYY21" s="934"/>
      <c r="RYZ21" s="934"/>
      <c r="RZA21" s="934"/>
      <c r="RZB21" s="934"/>
      <c r="RZC21" s="934"/>
      <c r="RZD21" s="934"/>
      <c r="RZE21" s="934"/>
      <c r="RZF21" s="934"/>
      <c r="RZG21" s="934"/>
      <c r="RZH21" s="934"/>
      <c r="RZI21" s="934"/>
      <c r="RZJ21" s="934"/>
      <c r="RZK21" s="934"/>
      <c r="RZL21" s="934"/>
      <c r="RZM21" s="934"/>
      <c r="RZN21" s="934"/>
      <c r="RZO21" s="934"/>
      <c r="RZP21" s="934"/>
      <c r="RZQ21" s="934"/>
      <c r="RZR21" s="934"/>
      <c r="RZS21" s="934"/>
      <c r="RZT21" s="934"/>
      <c r="RZU21" s="934"/>
      <c r="RZV21" s="934"/>
      <c r="RZW21" s="934"/>
      <c r="RZX21" s="934"/>
      <c r="RZY21" s="934"/>
      <c r="RZZ21" s="934"/>
      <c r="SAA21" s="934"/>
      <c r="SAB21" s="934"/>
      <c r="SAC21" s="934"/>
      <c r="SAD21" s="934"/>
      <c r="SAE21" s="934"/>
      <c r="SAF21" s="934"/>
      <c r="SAG21" s="934"/>
      <c r="SAH21" s="934"/>
      <c r="SAI21" s="934"/>
      <c r="SAJ21" s="934"/>
      <c r="SAK21" s="934"/>
      <c r="SAL21" s="934"/>
      <c r="SAM21" s="934"/>
      <c r="SAN21" s="934"/>
      <c r="SAO21" s="934"/>
      <c r="SAP21" s="934"/>
      <c r="SAQ21" s="934"/>
      <c r="SAR21" s="934"/>
      <c r="SAS21" s="934"/>
      <c r="SAT21" s="934"/>
      <c r="SAU21" s="934"/>
      <c r="SAV21" s="934"/>
      <c r="SAW21" s="934"/>
      <c r="SAX21" s="934"/>
      <c r="SAY21" s="934"/>
      <c r="SAZ21" s="934"/>
      <c r="SBA21" s="934"/>
      <c r="SBB21" s="934"/>
      <c r="SBC21" s="934"/>
      <c r="SBD21" s="934"/>
      <c r="SBE21" s="934"/>
      <c r="SBF21" s="934"/>
      <c r="SBG21" s="934"/>
      <c r="SBH21" s="934"/>
      <c r="SBI21" s="934"/>
      <c r="SBJ21" s="934"/>
      <c r="SBK21" s="934"/>
      <c r="SBL21" s="934"/>
      <c r="SBM21" s="934"/>
      <c r="SBN21" s="934"/>
      <c r="SBO21" s="934"/>
      <c r="SBP21" s="934"/>
      <c r="SBQ21" s="934"/>
      <c r="SBR21" s="934"/>
      <c r="SBS21" s="934"/>
      <c r="SBT21" s="934"/>
      <c r="SBU21" s="934"/>
      <c r="SBV21" s="934"/>
      <c r="SBW21" s="934"/>
      <c r="SBX21" s="934"/>
      <c r="SBY21" s="934"/>
      <c r="SBZ21" s="934"/>
      <c r="SCA21" s="934"/>
      <c r="SCB21" s="934"/>
      <c r="SCC21" s="934"/>
      <c r="SCD21" s="934"/>
      <c r="SCE21" s="934"/>
      <c r="SCF21" s="934"/>
      <c r="SCG21" s="934"/>
      <c r="SCH21" s="934"/>
      <c r="SCI21" s="934"/>
      <c r="SCJ21" s="934"/>
      <c r="SCK21" s="934"/>
      <c r="SCL21" s="934"/>
      <c r="SCM21" s="934"/>
      <c r="SCN21" s="934"/>
      <c r="SCO21" s="934"/>
      <c r="SCP21" s="934"/>
      <c r="SCQ21" s="934"/>
      <c r="SCR21" s="934"/>
      <c r="SCS21" s="934"/>
      <c r="SCT21" s="934"/>
      <c r="SCU21" s="934"/>
      <c r="SCV21" s="934"/>
      <c r="SCW21" s="934"/>
      <c r="SCX21" s="934"/>
      <c r="SCY21" s="934"/>
      <c r="SCZ21" s="934"/>
      <c r="SDA21" s="934"/>
      <c r="SDB21" s="934"/>
      <c r="SDC21" s="934"/>
      <c r="SDD21" s="934"/>
      <c r="SDE21" s="934"/>
      <c r="SDF21" s="934"/>
      <c r="SDG21" s="934"/>
      <c r="SDH21" s="934"/>
      <c r="SDI21" s="934"/>
      <c r="SDJ21" s="934"/>
      <c r="SDK21" s="934"/>
      <c r="SDL21" s="934"/>
      <c r="SDM21" s="934"/>
      <c r="SDN21" s="934"/>
      <c r="SDO21" s="934"/>
      <c r="SDP21" s="934"/>
      <c r="SDQ21" s="934"/>
      <c r="SDR21" s="934"/>
      <c r="SDS21" s="934"/>
      <c r="SDT21" s="934"/>
      <c r="SDU21" s="934"/>
      <c r="SDV21" s="934"/>
      <c r="SDW21" s="934"/>
      <c r="SDX21" s="934"/>
      <c r="SDY21" s="934"/>
      <c r="SDZ21" s="934"/>
      <c r="SEA21" s="934"/>
      <c r="SEB21" s="934"/>
      <c r="SEC21" s="934"/>
      <c r="SED21" s="934"/>
      <c r="SEE21" s="934"/>
      <c r="SEF21" s="934"/>
      <c r="SEG21" s="934"/>
      <c r="SEH21" s="934"/>
      <c r="SEI21" s="934"/>
      <c r="SEJ21" s="934"/>
      <c r="SEK21" s="934"/>
      <c r="SEL21" s="934"/>
      <c r="SEM21" s="934"/>
      <c r="SEN21" s="934"/>
      <c r="SEO21" s="934"/>
      <c r="SEP21" s="934"/>
      <c r="SEQ21" s="934"/>
      <c r="SER21" s="934"/>
      <c r="SES21" s="934"/>
      <c r="SET21" s="934"/>
      <c r="SEU21" s="934"/>
      <c r="SEV21" s="934"/>
      <c r="SEW21" s="934"/>
      <c r="SEX21" s="934"/>
      <c r="SEY21" s="934"/>
      <c r="SEZ21" s="934"/>
      <c r="SFA21" s="934"/>
      <c r="SFB21" s="934"/>
      <c r="SFC21" s="934"/>
      <c r="SFD21" s="934"/>
      <c r="SFE21" s="934"/>
      <c r="SFF21" s="934"/>
      <c r="SFG21" s="934"/>
      <c r="SFH21" s="934"/>
      <c r="SFI21" s="934"/>
      <c r="SFJ21" s="934"/>
      <c r="SFK21" s="934"/>
      <c r="SFL21" s="934"/>
      <c r="SFM21" s="934"/>
      <c r="SFN21" s="934"/>
      <c r="SFO21" s="934"/>
      <c r="SFP21" s="934"/>
      <c r="SFQ21" s="934"/>
      <c r="SFR21" s="934"/>
      <c r="SFS21" s="934"/>
      <c r="SFT21" s="934"/>
      <c r="SFU21" s="934"/>
      <c r="SFV21" s="934"/>
      <c r="SFW21" s="934"/>
      <c r="SFX21" s="934"/>
      <c r="SFY21" s="934"/>
      <c r="SFZ21" s="934"/>
      <c r="SGA21" s="934"/>
      <c r="SGB21" s="934"/>
      <c r="SGC21" s="934"/>
      <c r="SGD21" s="934"/>
      <c r="SGE21" s="934"/>
      <c r="SGF21" s="934"/>
      <c r="SGG21" s="934"/>
      <c r="SGH21" s="934"/>
      <c r="SGI21" s="934"/>
      <c r="SGJ21" s="934"/>
      <c r="SGK21" s="934"/>
      <c r="SGL21" s="934"/>
      <c r="SGM21" s="934"/>
      <c r="SGN21" s="934"/>
      <c r="SGO21" s="934"/>
      <c r="SGP21" s="934"/>
      <c r="SGQ21" s="934"/>
      <c r="SGR21" s="934"/>
      <c r="SGS21" s="934"/>
      <c r="SGT21" s="934"/>
      <c r="SGU21" s="934"/>
      <c r="SGV21" s="934"/>
      <c r="SGW21" s="934"/>
      <c r="SGX21" s="934"/>
      <c r="SGY21" s="934"/>
      <c r="SGZ21" s="934"/>
      <c r="SHA21" s="934"/>
      <c r="SHB21" s="934"/>
      <c r="SHC21" s="934"/>
      <c r="SHD21" s="934"/>
      <c r="SHE21" s="934"/>
      <c r="SHF21" s="934"/>
      <c r="SHG21" s="934"/>
      <c r="SHH21" s="934"/>
      <c r="SHI21" s="934"/>
      <c r="SHJ21" s="934"/>
      <c r="SHK21" s="934"/>
      <c r="SHL21" s="934"/>
      <c r="SHM21" s="934"/>
      <c r="SHN21" s="934"/>
      <c r="SHO21" s="934"/>
      <c r="SHP21" s="934"/>
      <c r="SHQ21" s="934"/>
      <c r="SHR21" s="934"/>
      <c r="SHS21" s="934"/>
      <c r="SHT21" s="934"/>
      <c r="SHU21" s="934"/>
      <c r="SHV21" s="934"/>
      <c r="SHW21" s="934"/>
      <c r="SHX21" s="934"/>
      <c r="SHY21" s="934"/>
      <c r="SHZ21" s="934"/>
      <c r="SIA21" s="934"/>
      <c r="SIB21" s="934"/>
      <c r="SIC21" s="934"/>
      <c r="SID21" s="934"/>
      <c r="SIE21" s="934"/>
      <c r="SIF21" s="934"/>
      <c r="SIG21" s="934"/>
      <c r="SIH21" s="934"/>
      <c r="SII21" s="934"/>
      <c r="SIJ21" s="934"/>
      <c r="SIK21" s="934"/>
      <c r="SIL21" s="934"/>
      <c r="SIM21" s="934"/>
      <c r="SIN21" s="934"/>
      <c r="SIO21" s="934"/>
      <c r="SIP21" s="934"/>
      <c r="SIQ21" s="934"/>
      <c r="SIR21" s="934"/>
      <c r="SIS21" s="934"/>
      <c r="SIT21" s="934"/>
      <c r="SIU21" s="934"/>
      <c r="SIV21" s="934"/>
      <c r="SIW21" s="934"/>
      <c r="SIX21" s="934"/>
      <c r="SIY21" s="934"/>
      <c r="SIZ21" s="934"/>
      <c r="SJA21" s="934"/>
      <c r="SJB21" s="934"/>
      <c r="SJC21" s="934"/>
      <c r="SJD21" s="934"/>
      <c r="SJE21" s="934"/>
      <c r="SJF21" s="934"/>
      <c r="SJG21" s="934"/>
      <c r="SJH21" s="934"/>
      <c r="SJI21" s="934"/>
      <c r="SJJ21" s="934"/>
      <c r="SJK21" s="934"/>
      <c r="SJL21" s="934"/>
      <c r="SJM21" s="934"/>
      <c r="SJN21" s="934"/>
      <c r="SJO21" s="934"/>
      <c r="SJP21" s="934"/>
      <c r="SJQ21" s="934"/>
      <c r="SJR21" s="934"/>
      <c r="SJS21" s="934"/>
      <c r="SJT21" s="934"/>
      <c r="SJU21" s="934"/>
      <c r="SJV21" s="934"/>
      <c r="SJW21" s="934"/>
      <c r="SJX21" s="934"/>
      <c r="SJY21" s="934"/>
      <c r="SJZ21" s="934"/>
      <c r="SKA21" s="934"/>
      <c r="SKB21" s="934"/>
      <c r="SKC21" s="934"/>
      <c r="SKD21" s="934"/>
      <c r="SKE21" s="934"/>
      <c r="SKF21" s="934"/>
      <c r="SKG21" s="934"/>
      <c r="SKH21" s="934"/>
      <c r="SKI21" s="934"/>
      <c r="SKJ21" s="934"/>
      <c r="SKK21" s="934"/>
      <c r="SKL21" s="934"/>
      <c r="SKM21" s="934"/>
      <c r="SKN21" s="934"/>
      <c r="SKO21" s="934"/>
      <c r="SKP21" s="934"/>
      <c r="SKQ21" s="934"/>
      <c r="SKR21" s="934"/>
      <c r="SKS21" s="934"/>
      <c r="SKT21" s="934"/>
      <c r="SKU21" s="934"/>
      <c r="SKV21" s="934"/>
      <c r="SKW21" s="934"/>
      <c r="SKX21" s="934"/>
      <c r="SKY21" s="934"/>
      <c r="SKZ21" s="934"/>
      <c r="SLA21" s="934"/>
      <c r="SLB21" s="934"/>
      <c r="SLC21" s="934"/>
      <c r="SLD21" s="934"/>
      <c r="SLE21" s="934"/>
      <c r="SLF21" s="934"/>
      <c r="SLG21" s="934"/>
      <c r="SLH21" s="934"/>
      <c r="SLI21" s="934"/>
      <c r="SLJ21" s="934"/>
      <c r="SLK21" s="934"/>
      <c r="SLL21" s="934"/>
      <c r="SLM21" s="934"/>
      <c r="SLN21" s="934"/>
      <c r="SLO21" s="934"/>
      <c r="SLP21" s="934"/>
      <c r="SLQ21" s="934"/>
      <c r="SLR21" s="934"/>
      <c r="SLS21" s="934"/>
      <c r="SLT21" s="934"/>
      <c r="SLU21" s="934"/>
      <c r="SLV21" s="934"/>
      <c r="SLW21" s="934"/>
      <c r="SLX21" s="934"/>
      <c r="SLY21" s="934"/>
      <c r="SLZ21" s="934"/>
      <c r="SMA21" s="934"/>
      <c r="SMB21" s="934"/>
      <c r="SMC21" s="934"/>
      <c r="SMD21" s="934"/>
      <c r="SME21" s="934"/>
      <c r="SMF21" s="934"/>
      <c r="SMG21" s="934"/>
      <c r="SMH21" s="934"/>
      <c r="SMI21" s="934"/>
      <c r="SMJ21" s="934"/>
      <c r="SMK21" s="934"/>
      <c r="SML21" s="934"/>
      <c r="SMM21" s="934"/>
      <c r="SMN21" s="934"/>
      <c r="SMO21" s="934"/>
      <c r="SMP21" s="934"/>
      <c r="SMQ21" s="934"/>
      <c r="SMR21" s="934"/>
      <c r="SMS21" s="934"/>
      <c r="SMT21" s="934"/>
      <c r="SMU21" s="934"/>
      <c r="SMV21" s="934"/>
      <c r="SMW21" s="934"/>
      <c r="SMX21" s="934"/>
      <c r="SMY21" s="934"/>
      <c r="SMZ21" s="934"/>
      <c r="SNA21" s="934"/>
      <c r="SNB21" s="934"/>
      <c r="SNC21" s="934"/>
      <c r="SND21" s="934"/>
      <c r="SNE21" s="934"/>
      <c r="SNF21" s="934"/>
      <c r="SNG21" s="934"/>
      <c r="SNH21" s="934"/>
      <c r="SNI21" s="934"/>
      <c r="SNJ21" s="934"/>
      <c r="SNK21" s="934"/>
      <c r="SNL21" s="934"/>
      <c r="SNM21" s="934"/>
      <c r="SNN21" s="934"/>
      <c r="SNO21" s="934"/>
      <c r="SNP21" s="934"/>
      <c r="SNQ21" s="934"/>
      <c r="SNR21" s="934"/>
      <c r="SNS21" s="934"/>
      <c r="SNT21" s="934"/>
      <c r="SNU21" s="934"/>
      <c r="SNV21" s="934"/>
      <c r="SNW21" s="934"/>
      <c r="SNX21" s="934"/>
      <c r="SNY21" s="934"/>
      <c r="SNZ21" s="934"/>
      <c r="SOA21" s="934"/>
      <c r="SOB21" s="934"/>
      <c r="SOC21" s="934"/>
      <c r="SOD21" s="934"/>
      <c r="SOE21" s="934"/>
      <c r="SOF21" s="934"/>
      <c r="SOG21" s="934"/>
      <c r="SOH21" s="934"/>
      <c r="SOI21" s="934"/>
      <c r="SOJ21" s="934"/>
      <c r="SOK21" s="934"/>
      <c r="SOL21" s="934"/>
      <c r="SOM21" s="934"/>
      <c r="SON21" s="934"/>
      <c r="SOO21" s="934"/>
      <c r="SOP21" s="934"/>
      <c r="SOQ21" s="934"/>
      <c r="SOR21" s="934"/>
      <c r="SOS21" s="934"/>
      <c r="SOT21" s="934"/>
      <c r="SOU21" s="934"/>
      <c r="SOV21" s="934"/>
      <c r="SOW21" s="934"/>
      <c r="SOX21" s="934"/>
      <c r="SOY21" s="934"/>
      <c r="SOZ21" s="934"/>
      <c r="SPA21" s="934"/>
      <c r="SPB21" s="934"/>
      <c r="SPC21" s="934"/>
      <c r="SPD21" s="934"/>
      <c r="SPE21" s="934"/>
      <c r="SPF21" s="934"/>
      <c r="SPG21" s="934"/>
      <c r="SPH21" s="934"/>
      <c r="SPI21" s="934"/>
      <c r="SPJ21" s="934"/>
      <c r="SPK21" s="934"/>
      <c r="SPL21" s="934"/>
      <c r="SPM21" s="934"/>
      <c r="SPN21" s="934"/>
      <c r="SPO21" s="934"/>
      <c r="SPP21" s="934"/>
      <c r="SPQ21" s="934"/>
      <c r="SPR21" s="934"/>
      <c r="SPS21" s="934"/>
      <c r="SPT21" s="934"/>
      <c r="SPU21" s="934"/>
      <c r="SPV21" s="934"/>
      <c r="SPW21" s="934"/>
      <c r="SPX21" s="934"/>
      <c r="SPY21" s="934"/>
      <c r="SPZ21" s="934"/>
      <c r="SQA21" s="934"/>
      <c r="SQB21" s="934"/>
      <c r="SQC21" s="934"/>
      <c r="SQD21" s="934"/>
      <c r="SQE21" s="934"/>
      <c r="SQF21" s="934"/>
      <c r="SQG21" s="934"/>
      <c r="SQH21" s="934"/>
      <c r="SQI21" s="934"/>
      <c r="SQJ21" s="934"/>
      <c r="SQK21" s="934"/>
      <c r="SQL21" s="934"/>
      <c r="SQM21" s="934"/>
      <c r="SQN21" s="934"/>
      <c r="SQO21" s="934"/>
      <c r="SQP21" s="934"/>
      <c r="SQQ21" s="934"/>
      <c r="SQR21" s="934"/>
      <c r="SQS21" s="934"/>
      <c r="SQT21" s="934"/>
      <c r="SQU21" s="934"/>
      <c r="SQV21" s="934"/>
      <c r="SQW21" s="934"/>
      <c r="SQX21" s="934"/>
      <c r="SQY21" s="934"/>
      <c r="SQZ21" s="934"/>
      <c r="SRA21" s="934"/>
      <c r="SRB21" s="934"/>
      <c r="SRC21" s="934"/>
      <c r="SRD21" s="934"/>
      <c r="SRE21" s="934"/>
      <c r="SRF21" s="934"/>
      <c r="SRG21" s="934"/>
      <c r="SRH21" s="934"/>
      <c r="SRI21" s="934"/>
      <c r="SRJ21" s="934"/>
      <c r="SRK21" s="934"/>
      <c r="SRL21" s="934"/>
      <c r="SRM21" s="934"/>
      <c r="SRN21" s="934"/>
      <c r="SRO21" s="934"/>
      <c r="SRP21" s="934"/>
      <c r="SRQ21" s="934"/>
      <c r="SRR21" s="934"/>
      <c r="SRS21" s="934"/>
      <c r="SRT21" s="934"/>
      <c r="SRU21" s="934"/>
      <c r="SRV21" s="934"/>
      <c r="SRW21" s="934"/>
      <c r="SRX21" s="934"/>
      <c r="SRY21" s="934"/>
      <c r="SRZ21" s="934"/>
      <c r="SSA21" s="934"/>
      <c r="SSB21" s="934"/>
      <c r="SSC21" s="934"/>
      <c r="SSD21" s="934"/>
      <c r="SSE21" s="934"/>
      <c r="SSF21" s="934"/>
      <c r="SSG21" s="934"/>
      <c r="SSH21" s="934"/>
      <c r="SSI21" s="934"/>
      <c r="SSJ21" s="934"/>
      <c r="SSK21" s="934"/>
      <c r="SSL21" s="934"/>
      <c r="SSM21" s="934"/>
      <c r="SSN21" s="934"/>
      <c r="SSO21" s="934"/>
      <c r="SSP21" s="934"/>
      <c r="SSQ21" s="934"/>
      <c r="SSR21" s="934"/>
      <c r="SSS21" s="934"/>
      <c r="SST21" s="934"/>
      <c r="SSU21" s="934"/>
      <c r="SSV21" s="934"/>
      <c r="SSW21" s="934"/>
      <c r="SSX21" s="934"/>
      <c r="SSY21" s="934"/>
      <c r="SSZ21" s="934"/>
      <c r="STA21" s="934"/>
      <c r="STB21" s="934"/>
      <c r="STC21" s="934"/>
      <c r="STD21" s="934"/>
      <c r="STE21" s="934"/>
      <c r="STF21" s="934"/>
      <c r="STG21" s="934"/>
      <c r="STH21" s="934"/>
      <c r="STI21" s="934"/>
      <c r="STJ21" s="934"/>
      <c r="STK21" s="934"/>
      <c r="STL21" s="934"/>
      <c r="STM21" s="934"/>
      <c r="STN21" s="934"/>
      <c r="STO21" s="934"/>
      <c r="STP21" s="934"/>
      <c r="STQ21" s="934"/>
      <c r="STR21" s="934"/>
      <c r="STS21" s="934"/>
      <c r="STT21" s="934"/>
      <c r="STU21" s="934"/>
      <c r="STV21" s="934"/>
      <c r="STW21" s="934"/>
      <c r="STX21" s="934"/>
      <c r="STY21" s="934"/>
      <c r="STZ21" s="934"/>
      <c r="SUA21" s="934"/>
      <c r="SUB21" s="934"/>
      <c r="SUC21" s="934"/>
      <c r="SUD21" s="934"/>
      <c r="SUE21" s="934"/>
      <c r="SUF21" s="934"/>
      <c r="SUG21" s="934"/>
      <c r="SUH21" s="934"/>
      <c r="SUI21" s="934"/>
      <c r="SUJ21" s="934"/>
      <c r="SUK21" s="934"/>
      <c r="SUL21" s="934"/>
      <c r="SUM21" s="934"/>
      <c r="SUN21" s="934"/>
      <c r="SUO21" s="934"/>
      <c r="SUP21" s="934"/>
      <c r="SUQ21" s="934"/>
      <c r="SUR21" s="934"/>
      <c r="SUS21" s="934"/>
      <c r="SUT21" s="934"/>
      <c r="SUU21" s="934"/>
      <c r="SUV21" s="934"/>
      <c r="SUW21" s="934"/>
      <c r="SUX21" s="934"/>
      <c r="SUY21" s="934"/>
      <c r="SUZ21" s="934"/>
      <c r="SVA21" s="934"/>
      <c r="SVB21" s="934"/>
      <c r="SVC21" s="934"/>
      <c r="SVD21" s="934"/>
      <c r="SVE21" s="934"/>
      <c r="SVF21" s="934"/>
      <c r="SVG21" s="934"/>
      <c r="SVH21" s="934"/>
      <c r="SVI21" s="934"/>
      <c r="SVJ21" s="934"/>
      <c r="SVK21" s="934"/>
      <c r="SVL21" s="934"/>
      <c r="SVM21" s="934"/>
      <c r="SVN21" s="934"/>
      <c r="SVO21" s="934"/>
      <c r="SVP21" s="934"/>
      <c r="SVQ21" s="934"/>
      <c r="SVR21" s="934"/>
      <c r="SVS21" s="934"/>
      <c r="SVT21" s="934"/>
      <c r="SVU21" s="934"/>
      <c r="SVV21" s="934"/>
      <c r="SVW21" s="934"/>
      <c r="SVX21" s="934"/>
      <c r="SVY21" s="934"/>
      <c r="SVZ21" s="934"/>
      <c r="SWA21" s="934"/>
      <c r="SWB21" s="934"/>
      <c r="SWC21" s="934"/>
      <c r="SWD21" s="934"/>
      <c r="SWE21" s="934"/>
      <c r="SWF21" s="934"/>
      <c r="SWG21" s="934"/>
      <c r="SWH21" s="934"/>
      <c r="SWI21" s="934"/>
      <c r="SWJ21" s="934"/>
      <c r="SWK21" s="934"/>
      <c r="SWL21" s="934"/>
      <c r="SWM21" s="934"/>
      <c r="SWN21" s="934"/>
      <c r="SWO21" s="934"/>
      <c r="SWP21" s="934"/>
      <c r="SWQ21" s="934"/>
      <c r="SWR21" s="934"/>
      <c r="SWS21" s="934"/>
      <c r="SWT21" s="934"/>
      <c r="SWU21" s="934"/>
      <c r="SWV21" s="934"/>
      <c r="SWW21" s="934"/>
      <c r="SWX21" s="934"/>
      <c r="SWY21" s="934"/>
      <c r="SWZ21" s="934"/>
      <c r="SXA21" s="934"/>
      <c r="SXB21" s="934"/>
      <c r="SXC21" s="934"/>
      <c r="SXD21" s="934"/>
      <c r="SXE21" s="934"/>
      <c r="SXF21" s="934"/>
      <c r="SXG21" s="934"/>
      <c r="SXH21" s="934"/>
      <c r="SXI21" s="934"/>
      <c r="SXJ21" s="934"/>
      <c r="SXK21" s="934"/>
      <c r="SXL21" s="934"/>
      <c r="SXM21" s="934"/>
      <c r="SXN21" s="934"/>
      <c r="SXO21" s="934"/>
      <c r="SXP21" s="934"/>
      <c r="SXQ21" s="934"/>
      <c r="SXR21" s="934"/>
      <c r="SXS21" s="934"/>
      <c r="SXT21" s="934"/>
      <c r="SXU21" s="934"/>
      <c r="SXV21" s="934"/>
      <c r="SXW21" s="934"/>
      <c r="SXX21" s="934"/>
      <c r="SXY21" s="934"/>
      <c r="SXZ21" s="934"/>
      <c r="SYA21" s="934"/>
      <c r="SYB21" s="934"/>
      <c r="SYC21" s="934"/>
      <c r="SYD21" s="934"/>
      <c r="SYE21" s="934"/>
      <c r="SYF21" s="934"/>
      <c r="SYG21" s="934"/>
      <c r="SYH21" s="934"/>
      <c r="SYI21" s="934"/>
      <c r="SYJ21" s="934"/>
      <c r="SYK21" s="934"/>
      <c r="SYL21" s="934"/>
      <c r="SYM21" s="934"/>
      <c r="SYN21" s="934"/>
      <c r="SYO21" s="934"/>
      <c r="SYP21" s="934"/>
      <c r="SYQ21" s="934"/>
      <c r="SYR21" s="934"/>
      <c r="SYS21" s="934"/>
      <c r="SYT21" s="934"/>
      <c r="SYU21" s="934"/>
      <c r="SYV21" s="934"/>
      <c r="SYW21" s="934"/>
      <c r="SYX21" s="934"/>
      <c r="SYY21" s="934"/>
      <c r="SYZ21" s="934"/>
      <c r="SZA21" s="934"/>
      <c r="SZB21" s="934"/>
      <c r="SZC21" s="934"/>
      <c r="SZD21" s="934"/>
      <c r="SZE21" s="934"/>
      <c r="SZF21" s="934"/>
      <c r="SZG21" s="934"/>
      <c r="SZH21" s="934"/>
      <c r="SZI21" s="934"/>
      <c r="SZJ21" s="934"/>
      <c r="SZK21" s="934"/>
      <c r="SZL21" s="934"/>
      <c r="SZM21" s="934"/>
      <c r="SZN21" s="934"/>
      <c r="SZO21" s="934"/>
      <c r="SZP21" s="934"/>
      <c r="SZQ21" s="934"/>
      <c r="SZR21" s="934"/>
      <c r="SZS21" s="934"/>
      <c r="SZT21" s="934"/>
      <c r="SZU21" s="934"/>
      <c r="SZV21" s="934"/>
      <c r="SZW21" s="934"/>
      <c r="SZX21" s="934"/>
      <c r="SZY21" s="934"/>
      <c r="SZZ21" s="934"/>
      <c r="TAA21" s="934"/>
      <c r="TAB21" s="934"/>
      <c r="TAC21" s="934"/>
      <c r="TAD21" s="934"/>
      <c r="TAE21" s="934"/>
      <c r="TAF21" s="934"/>
      <c r="TAG21" s="934"/>
      <c r="TAH21" s="934"/>
      <c r="TAI21" s="934"/>
      <c r="TAJ21" s="934"/>
      <c r="TAK21" s="934"/>
      <c r="TAL21" s="934"/>
      <c r="TAM21" s="934"/>
      <c r="TAN21" s="934"/>
      <c r="TAO21" s="934"/>
      <c r="TAP21" s="934"/>
      <c r="TAQ21" s="934"/>
      <c r="TAR21" s="934"/>
      <c r="TAS21" s="934"/>
      <c r="TAT21" s="934"/>
      <c r="TAU21" s="934"/>
      <c r="TAV21" s="934"/>
      <c r="TAW21" s="934"/>
      <c r="TAX21" s="934"/>
      <c r="TAY21" s="934"/>
      <c r="TAZ21" s="934"/>
      <c r="TBA21" s="934"/>
      <c r="TBB21" s="934"/>
      <c r="TBC21" s="934"/>
      <c r="TBD21" s="934"/>
      <c r="TBE21" s="934"/>
      <c r="TBF21" s="934"/>
      <c r="TBG21" s="934"/>
      <c r="TBH21" s="934"/>
      <c r="TBI21" s="934"/>
      <c r="TBJ21" s="934"/>
      <c r="TBK21" s="934"/>
      <c r="TBL21" s="934"/>
      <c r="TBM21" s="934"/>
      <c r="TBN21" s="934"/>
      <c r="TBO21" s="934"/>
      <c r="TBP21" s="934"/>
      <c r="TBQ21" s="934"/>
      <c r="TBR21" s="934"/>
      <c r="TBS21" s="934"/>
      <c r="TBT21" s="934"/>
      <c r="TBU21" s="934"/>
      <c r="TBV21" s="934"/>
      <c r="TBW21" s="934"/>
      <c r="TBX21" s="934"/>
      <c r="TBY21" s="934"/>
      <c r="TBZ21" s="934"/>
      <c r="TCA21" s="934"/>
      <c r="TCB21" s="934"/>
      <c r="TCC21" s="934"/>
      <c r="TCD21" s="934"/>
      <c r="TCE21" s="934"/>
      <c r="TCF21" s="934"/>
      <c r="TCG21" s="934"/>
      <c r="TCH21" s="934"/>
      <c r="TCI21" s="934"/>
      <c r="TCJ21" s="934"/>
      <c r="TCK21" s="934"/>
      <c r="TCL21" s="934"/>
      <c r="TCM21" s="934"/>
      <c r="TCN21" s="934"/>
      <c r="TCO21" s="934"/>
      <c r="TCP21" s="934"/>
      <c r="TCQ21" s="934"/>
      <c r="TCR21" s="934"/>
      <c r="TCS21" s="934"/>
      <c r="TCT21" s="934"/>
      <c r="TCU21" s="934"/>
      <c r="TCV21" s="934"/>
      <c r="TCW21" s="934"/>
      <c r="TCX21" s="934"/>
      <c r="TCY21" s="934"/>
      <c r="TCZ21" s="934"/>
      <c r="TDA21" s="934"/>
      <c r="TDB21" s="934"/>
      <c r="TDC21" s="934"/>
      <c r="TDD21" s="934"/>
      <c r="TDE21" s="934"/>
      <c r="TDF21" s="934"/>
      <c r="TDG21" s="934"/>
      <c r="TDH21" s="934"/>
      <c r="TDI21" s="934"/>
      <c r="TDJ21" s="934"/>
      <c r="TDK21" s="934"/>
      <c r="TDL21" s="934"/>
      <c r="TDM21" s="934"/>
      <c r="TDN21" s="934"/>
      <c r="TDO21" s="934"/>
      <c r="TDP21" s="934"/>
      <c r="TDQ21" s="934"/>
      <c r="TDR21" s="934"/>
      <c r="TDS21" s="934"/>
      <c r="TDT21" s="934"/>
      <c r="TDU21" s="934"/>
      <c r="TDV21" s="934"/>
      <c r="TDW21" s="934"/>
      <c r="TDX21" s="934"/>
      <c r="TDY21" s="934"/>
      <c r="TDZ21" s="934"/>
      <c r="TEA21" s="934"/>
      <c r="TEB21" s="934"/>
      <c r="TEC21" s="934"/>
      <c r="TED21" s="934"/>
      <c r="TEE21" s="934"/>
      <c r="TEF21" s="934"/>
      <c r="TEG21" s="934"/>
      <c r="TEH21" s="934"/>
      <c r="TEI21" s="934"/>
      <c r="TEJ21" s="934"/>
      <c r="TEK21" s="934"/>
      <c r="TEL21" s="934"/>
      <c r="TEM21" s="934"/>
      <c r="TEN21" s="934"/>
      <c r="TEO21" s="934"/>
      <c r="TEP21" s="934"/>
      <c r="TEQ21" s="934"/>
      <c r="TER21" s="934"/>
      <c r="TES21" s="934"/>
      <c r="TET21" s="934"/>
      <c r="TEU21" s="934"/>
      <c r="TEV21" s="934"/>
      <c r="TEW21" s="934"/>
      <c r="TEX21" s="934"/>
      <c r="TEY21" s="934"/>
      <c r="TEZ21" s="934"/>
      <c r="TFA21" s="934"/>
      <c r="TFB21" s="934"/>
      <c r="TFC21" s="934"/>
      <c r="TFD21" s="934"/>
      <c r="TFE21" s="934"/>
      <c r="TFF21" s="934"/>
      <c r="TFG21" s="934"/>
      <c r="TFH21" s="934"/>
      <c r="TFI21" s="934"/>
      <c r="TFJ21" s="934"/>
      <c r="TFK21" s="934"/>
      <c r="TFL21" s="934"/>
      <c r="TFM21" s="934"/>
      <c r="TFN21" s="934"/>
      <c r="TFO21" s="934"/>
      <c r="TFP21" s="934"/>
      <c r="TFQ21" s="934"/>
      <c r="TFR21" s="934"/>
      <c r="TFS21" s="934"/>
      <c r="TFT21" s="934"/>
      <c r="TFU21" s="934"/>
      <c r="TFV21" s="934"/>
      <c r="TFW21" s="934"/>
      <c r="TFX21" s="934"/>
      <c r="TFY21" s="934"/>
      <c r="TFZ21" s="934"/>
      <c r="TGA21" s="934"/>
      <c r="TGB21" s="934"/>
      <c r="TGC21" s="934"/>
      <c r="TGD21" s="934"/>
      <c r="TGE21" s="934"/>
      <c r="TGF21" s="934"/>
      <c r="TGG21" s="934"/>
      <c r="TGH21" s="934"/>
      <c r="TGI21" s="934"/>
      <c r="TGJ21" s="934"/>
      <c r="TGK21" s="934"/>
      <c r="TGL21" s="934"/>
      <c r="TGM21" s="934"/>
      <c r="TGN21" s="934"/>
      <c r="TGO21" s="934"/>
      <c r="TGP21" s="934"/>
      <c r="TGQ21" s="934"/>
      <c r="TGR21" s="934"/>
      <c r="TGS21" s="934"/>
      <c r="TGT21" s="934"/>
      <c r="TGU21" s="934"/>
      <c r="TGV21" s="934"/>
      <c r="TGW21" s="934"/>
      <c r="TGX21" s="934"/>
      <c r="TGY21" s="934"/>
      <c r="TGZ21" s="934"/>
      <c r="THA21" s="934"/>
      <c r="THB21" s="934"/>
      <c r="THC21" s="934"/>
      <c r="THD21" s="934"/>
      <c r="THE21" s="934"/>
      <c r="THF21" s="934"/>
      <c r="THG21" s="934"/>
      <c r="THH21" s="934"/>
      <c r="THI21" s="934"/>
      <c r="THJ21" s="934"/>
      <c r="THK21" s="934"/>
      <c r="THL21" s="934"/>
      <c r="THM21" s="934"/>
      <c r="THN21" s="934"/>
      <c r="THO21" s="934"/>
      <c r="THP21" s="934"/>
      <c r="THQ21" s="934"/>
      <c r="THR21" s="934"/>
      <c r="THS21" s="934"/>
      <c r="THT21" s="934"/>
      <c r="THU21" s="934"/>
      <c r="THV21" s="934"/>
      <c r="THW21" s="934"/>
      <c r="THX21" s="934"/>
      <c r="THY21" s="934"/>
      <c r="THZ21" s="934"/>
      <c r="TIA21" s="934"/>
      <c r="TIB21" s="934"/>
      <c r="TIC21" s="934"/>
      <c r="TID21" s="934"/>
      <c r="TIE21" s="934"/>
      <c r="TIF21" s="934"/>
      <c r="TIG21" s="934"/>
      <c r="TIH21" s="934"/>
      <c r="TII21" s="934"/>
      <c r="TIJ21" s="934"/>
      <c r="TIK21" s="934"/>
      <c r="TIL21" s="934"/>
      <c r="TIM21" s="934"/>
      <c r="TIN21" s="934"/>
      <c r="TIO21" s="934"/>
      <c r="TIP21" s="934"/>
      <c r="TIQ21" s="934"/>
      <c r="TIR21" s="934"/>
      <c r="TIS21" s="934"/>
      <c r="TIT21" s="934"/>
      <c r="TIU21" s="934"/>
      <c r="TIV21" s="934"/>
      <c r="TIW21" s="934"/>
      <c r="TIX21" s="934"/>
      <c r="TIY21" s="934"/>
      <c r="TIZ21" s="934"/>
      <c r="TJA21" s="934"/>
      <c r="TJB21" s="934"/>
      <c r="TJC21" s="934"/>
      <c r="TJD21" s="934"/>
      <c r="TJE21" s="934"/>
      <c r="TJF21" s="934"/>
      <c r="TJG21" s="934"/>
      <c r="TJH21" s="934"/>
      <c r="TJI21" s="934"/>
      <c r="TJJ21" s="934"/>
      <c r="TJK21" s="934"/>
      <c r="TJL21" s="934"/>
      <c r="TJM21" s="934"/>
      <c r="TJN21" s="934"/>
      <c r="TJO21" s="934"/>
      <c r="TJP21" s="934"/>
      <c r="TJQ21" s="934"/>
      <c r="TJR21" s="934"/>
      <c r="TJS21" s="934"/>
      <c r="TJT21" s="934"/>
      <c r="TJU21" s="934"/>
      <c r="TJV21" s="934"/>
      <c r="TJW21" s="934"/>
      <c r="TJX21" s="934"/>
      <c r="TJY21" s="934"/>
      <c r="TJZ21" s="934"/>
      <c r="TKA21" s="934"/>
      <c r="TKB21" s="934"/>
      <c r="TKC21" s="934"/>
      <c r="TKD21" s="934"/>
      <c r="TKE21" s="934"/>
      <c r="TKF21" s="934"/>
      <c r="TKG21" s="934"/>
      <c r="TKH21" s="934"/>
      <c r="TKI21" s="934"/>
      <c r="TKJ21" s="934"/>
      <c r="TKK21" s="934"/>
      <c r="TKL21" s="934"/>
      <c r="TKM21" s="934"/>
      <c r="TKN21" s="934"/>
      <c r="TKO21" s="934"/>
      <c r="TKP21" s="934"/>
      <c r="TKQ21" s="934"/>
      <c r="TKR21" s="934"/>
      <c r="TKS21" s="934"/>
      <c r="TKT21" s="934"/>
      <c r="TKU21" s="934"/>
      <c r="TKV21" s="934"/>
      <c r="TKW21" s="934"/>
      <c r="TKX21" s="934"/>
      <c r="TKY21" s="934"/>
      <c r="TKZ21" s="934"/>
      <c r="TLA21" s="934"/>
      <c r="TLB21" s="934"/>
      <c r="TLC21" s="934"/>
      <c r="TLD21" s="934"/>
      <c r="TLE21" s="934"/>
      <c r="TLF21" s="934"/>
      <c r="TLG21" s="934"/>
      <c r="TLH21" s="934"/>
      <c r="TLI21" s="934"/>
      <c r="TLJ21" s="934"/>
      <c r="TLK21" s="934"/>
      <c r="TLL21" s="934"/>
      <c r="TLM21" s="934"/>
      <c r="TLN21" s="934"/>
      <c r="TLO21" s="934"/>
      <c r="TLP21" s="934"/>
      <c r="TLQ21" s="934"/>
      <c r="TLR21" s="934"/>
      <c r="TLS21" s="934"/>
      <c r="TLT21" s="934"/>
      <c r="TLU21" s="934"/>
      <c r="TLV21" s="934"/>
      <c r="TLW21" s="934"/>
      <c r="TLX21" s="934"/>
      <c r="TLY21" s="934"/>
      <c r="TLZ21" s="934"/>
      <c r="TMA21" s="934"/>
      <c r="TMB21" s="934"/>
      <c r="TMC21" s="934"/>
      <c r="TMD21" s="934"/>
      <c r="TME21" s="934"/>
      <c r="TMF21" s="934"/>
      <c r="TMG21" s="934"/>
      <c r="TMH21" s="934"/>
      <c r="TMI21" s="934"/>
      <c r="TMJ21" s="934"/>
      <c r="TMK21" s="934"/>
      <c r="TML21" s="934"/>
      <c r="TMM21" s="934"/>
      <c r="TMN21" s="934"/>
      <c r="TMO21" s="934"/>
      <c r="TMP21" s="934"/>
      <c r="TMQ21" s="934"/>
      <c r="TMR21" s="934"/>
      <c r="TMS21" s="934"/>
      <c r="TMT21" s="934"/>
      <c r="TMU21" s="934"/>
      <c r="TMV21" s="934"/>
      <c r="TMW21" s="934"/>
      <c r="TMX21" s="934"/>
      <c r="TMY21" s="934"/>
      <c r="TMZ21" s="934"/>
      <c r="TNA21" s="934"/>
      <c r="TNB21" s="934"/>
      <c r="TNC21" s="934"/>
      <c r="TND21" s="934"/>
      <c r="TNE21" s="934"/>
      <c r="TNF21" s="934"/>
      <c r="TNG21" s="934"/>
      <c r="TNH21" s="934"/>
      <c r="TNI21" s="934"/>
      <c r="TNJ21" s="934"/>
      <c r="TNK21" s="934"/>
      <c r="TNL21" s="934"/>
      <c r="TNM21" s="934"/>
      <c r="TNN21" s="934"/>
      <c r="TNO21" s="934"/>
      <c r="TNP21" s="934"/>
      <c r="TNQ21" s="934"/>
      <c r="TNR21" s="934"/>
      <c r="TNS21" s="934"/>
      <c r="TNT21" s="934"/>
      <c r="TNU21" s="934"/>
      <c r="TNV21" s="934"/>
      <c r="TNW21" s="934"/>
      <c r="TNX21" s="934"/>
      <c r="TNY21" s="934"/>
      <c r="TNZ21" s="934"/>
      <c r="TOA21" s="934"/>
      <c r="TOB21" s="934"/>
      <c r="TOC21" s="934"/>
      <c r="TOD21" s="934"/>
      <c r="TOE21" s="934"/>
      <c r="TOF21" s="934"/>
      <c r="TOG21" s="934"/>
      <c r="TOH21" s="934"/>
      <c r="TOI21" s="934"/>
      <c r="TOJ21" s="934"/>
      <c r="TOK21" s="934"/>
      <c r="TOL21" s="934"/>
      <c r="TOM21" s="934"/>
      <c r="TON21" s="934"/>
      <c r="TOO21" s="934"/>
      <c r="TOP21" s="934"/>
      <c r="TOQ21" s="934"/>
      <c r="TOR21" s="934"/>
      <c r="TOS21" s="934"/>
      <c r="TOT21" s="934"/>
      <c r="TOU21" s="934"/>
      <c r="TOV21" s="934"/>
      <c r="TOW21" s="934"/>
      <c r="TOX21" s="934"/>
      <c r="TOY21" s="934"/>
      <c r="TOZ21" s="934"/>
      <c r="TPA21" s="934"/>
      <c r="TPB21" s="934"/>
      <c r="TPC21" s="934"/>
      <c r="TPD21" s="934"/>
      <c r="TPE21" s="934"/>
      <c r="TPF21" s="934"/>
      <c r="TPG21" s="934"/>
      <c r="TPH21" s="934"/>
      <c r="TPI21" s="934"/>
      <c r="TPJ21" s="934"/>
      <c r="TPK21" s="934"/>
      <c r="TPL21" s="934"/>
      <c r="TPM21" s="934"/>
      <c r="TPN21" s="934"/>
      <c r="TPO21" s="934"/>
      <c r="TPP21" s="934"/>
      <c r="TPQ21" s="934"/>
      <c r="TPR21" s="934"/>
      <c r="TPS21" s="934"/>
      <c r="TPT21" s="934"/>
      <c r="TPU21" s="934"/>
      <c r="TPV21" s="934"/>
      <c r="TPW21" s="934"/>
      <c r="TPX21" s="934"/>
      <c r="TPY21" s="934"/>
      <c r="TPZ21" s="934"/>
      <c r="TQA21" s="934"/>
      <c r="TQB21" s="934"/>
      <c r="TQC21" s="934"/>
      <c r="TQD21" s="934"/>
      <c r="TQE21" s="934"/>
      <c r="TQF21" s="934"/>
      <c r="TQG21" s="934"/>
      <c r="TQH21" s="934"/>
      <c r="TQI21" s="934"/>
      <c r="TQJ21" s="934"/>
      <c r="TQK21" s="934"/>
      <c r="TQL21" s="934"/>
      <c r="TQM21" s="934"/>
      <c r="TQN21" s="934"/>
      <c r="TQO21" s="934"/>
      <c r="TQP21" s="934"/>
      <c r="TQQ21" s="934"/>
      <c r="TQR21" s="934"/>
      <c r="TQS21" s="934"/>
      <c r="TQT21" s="934"/>
      <c r="TQU21" s="934"/>
      <c r="TQV21" s="934"/>
      <c r="TQW21" s="934"/>
      <c r="TQX21" s="934"/>
      <c r="TQY21" s="934"/>
      <c r="TQZ21" s="934"/>
      <c r="TRA21" s="934"/>
      <c r="TRB21" s="934"/>
      <c r="TRC21" s="934"/>
      <c r="TRD21" s="934"/>
      <c r="TRE21" s="934"/>
      <c r="TRF21" s="934"/>
      <c r="TRG21" s="934"/>
      <c r="TRH21" s="934"/>
      <c r="TRI21" s="934"/>
      <c r="TRJ21" s="934"/>
      <c r="TRK21" s="934"/>
      <c r="TRL21" s="934"/>
      <c r="TRM21" s="934"/>
      <c r="TRN21" s="934"/>
      <c r="TRO21" s="934"/>
      <c r="TRP21" s="934"/>
      <c r="TRQ21" s="934"/>
      <c r="TRR21" s="934"/>
      <c r="TRS21" s="934"/>
      <c r="TRT21" s="934"/>
      <c r="TRU21" s="934"/>
      <c r="TRV21" s="934"/>
      <c r="TRW21" s="934"/>
      <c r="TRX21" s="934"/>
      <c r="TRY21" s="934"/>
      <c r="TRZ21" s="934"/>
      <c r="TSA21" s="934"/>
      <c r="TSB21" s="934"/>
      <c r="TSC21" s="934"/>
      <c r="TSD21" s="934"/>
      <c r="TSE21" s="934"/>
      <c r="TSF21" s="934"/>
      <c r="TSG21" s="934"/>
      <c r="TSH21" s="934"/>
      <c r="TSI21" s="934"/>
      <c r="TSJ21" s="934"/>
      <c r="TSK21" s="934"/>
      <c r="TSL21" s="934"/>
      <c r="TSM21" s="934"/>
      <c r="TSN21" s="934"/>
      <c r="TSO21" s="934"/>
      <c r="TSP21" s="934"/>
      <c r="TSQ21" s="934"/>
      <c r="TSR21" s="934"/>
      <c r="TSS21" s="934"/>
      <c r="TST21" s="934"/>
      <c r="TSU21" s="934"/>
      <c r="TSV21" s="934"/>
      <c r="TSW21" s="934"/>
      <c r="TSX21" s="934"/>
      <c r="TSY21" s="934"/>
      <c r="TSZ21" s="934"/>
      <c r="TTA21" s="934"/>
      <c r="TTB21" s="934"/>
      <c r="TTC21" s="934"/>
      <c r="TTD21" s="934"/>
      <c r="TTE21" s="934"/>
      <c r="TTF21" s="934"/>
      <c r="TTG21" s="934"/>
      <c r="TTH21" s="934"/>
      <c r="TTI21" s="934"/>
      <c r="TTJ21" s="934"/>
      <c r="TTK21" s="934"/>
      <c r="TTL21" s="934"/>
      <c r="TTM21" s="934"/>
      <c r="TTN21" s="934"/>
      <c r="TTO21" s="934"/>
      <c r="TTP21" s="934"/>
      <c r="TTQ21" s="934"/>
      <c r="TTR21" s="934"/>
      <c r="TTS21" s="934"/>
      <c r="TTT21" s="934"/>
      <c r="TTU21" s="934"/>
      <c r="TTV21" s="934"/>
      <c r="TTW21" s="934"/>
      <c r="TTX21" s="934"/>
      <c r="TTY21" s="934"/>
      <c r="TTZ21" s="934"/>
      <c r="TUA21" s="934"/>
      <c r="TUB21" s="934"/>
      <c r="TUC21" s="934"/>
      <c r="TUD21" s="934"/>
      <c r="TUE21" s="934"/>
      <c r="TUF21" s="934"/>
      <c r="TUG21" s="934"/>
      <c r="TUH21" s="934"/>
      <c r="TUI21" s="934"/>
      <c r="TUJ21" s="934"/>
      <c r="TUK21" s="934"/>
      <c r="TUL21" s="934"/>
      <c r="TUM21" s="934"/>
      <c r="TUN21" s="934"/>
      <c r="TUO21" s="934"/>
      <c r="TUP21" s="934"/>
      <c r="TUQ21" s="934"/>
      <c r="TUR21" s="934"/>
      <c r="TUS21" s="934"/>
      <c r="TUT21" s="934"/>
      <c r="TUU21" s="934"/>
      <c r="TUV21" s="934"/>
      <c r="TUW21" s="934"/>
      <c r="TUX21" s="934"/>
      <c r="TUY21" s="934"/>
      <c r="TUZ21" s="934"/>
      <c r="TVA21" s="934"/>
      <c r="TVB21" s="934"/>
      <c r="TVC21" s="934"/>
      <c r="TVD21" s="934"/>
      <c r="TVE21" s="934"/>
      <c r="TVF21" s="934"/>
      <c r="TVG21" s="934"/>
      <c r="TVH21" s="934"/>
      <c r="TVI21" s="934"/>
      <c r="TVJ21" s="934"/>
      <c r="TVK21" s="934"/>
      <c r="TVL21" s="934"/>
      <c r="TVM21" s="934"/>
      <c r="TVN21" s="934"/>
      <c r="TVO21" s="934"/>
      <c r="TVP21" s="934"/>
      <c r="TVQ21" s="934"/>
      <c r="TVR21" s="934"/>
      <c r="TVS21" s="934"/>
      <c r="TVT21" s="934"/>
      <c r="TVU21" s="934"/>
      <c r="TVV21" s="934"/>
      <c r="TVW21" s="934"/>
      <c r="TVX21" s="934"/>
      <c r="TVY21" s="934"/>
      <c r="TVZ21" s="934"/>
      <c r="TWA21" s="934"/>
      <c r="TWB21" s="934"/>
      <c r="TWC21" s="934"/>
      <c r="TWD21" s="934"/>
      <c r="TWE21" s="934"/>
      <c r="TWF21" s="934"/>
      <c r="TWG21" s="934"/>
      <c r="TWH21" s="934"/>
      <c r="TWI21" s="934"/>
      <c r="TWJ21" s="934"/>
      <c r="TWK21" s="934"/>
      <c r="TWL21" s="934"/>
      <c r="TWM21" s="934"/>
      <c r="TWN21" s="934"/>
      <c r="TWO21" s="934"/>
      <c r="TWP21" s="934"/>
      <c r="TWQ21" s="934"/>
      <c r="TWR21" s="934"/>
      <c r="TWS21" s="934"/>
      <c r="TWT21" s="934"/>
      <c r="TWU21" s="934"/>
      <c r="TWV21" s="934"/>
      <c r="TWW21" s="934"/>
      <c r="TWX21" s="934"/>
      <c r="TWY21" s="934"/>
      <c r="TWZ21" s="934"/>
      <c r="TXA21" s="934"/>
      <c r="TXB21" s="934"/>
      <c r="TXC21" s="934"/>
      <c r="TXD21" s="934"/>
      <c r="TXE21" s="934"/>
      <c r="TXF21" s="934"/>
      <c r="TXG21" s="934"/>
      <c r="TXH21" s="934"/>
      <c r="TXI21" s="934"/>
      <c r="TXJ21" s="934"/>
      <c r="TXK21" s="934"/>
      <c r="TXL21" s="934"/>
      <c r="TXM21" s="934"/>
      <c r="TXN21" s="934"/>
      <c r="TXO21" s="934"/>
      <c r="TXP21" s="934"/>
      <c r="TXQ21" s="934"/>
      <c r="TXR21" s="934"/>
      <c r="TXS21" s="934"/>
      <c r="TXT21" s="934"/>
      <c r="TXU21" s="934"/>
      <c r="TXV21" s="934"/>
      <c r="TXW21" s="934"/>
      <c r="TXX21" s="934"/>
      <c r="TXY21" s="934"/>
      <c r="TXZ21" s="934"/>
      <c r="TYA21" s="934"/>
      <c r="TYB21" s="934"/>
      <c r="TYC21" s="934"/>
      <c r="TYD21" s="934"/>
      <c r="TYE21" s="934"/>
      <c r="TYF21" s="934"/>
      <c r="TYG21" s="934"/>
      <c r="TYH21" s="934"/>
      <c r="TYI21" s="934"/>
      <c r="TYJ21" s="934"/>
      <c r="TYK21" s="934"/>
      <c r="TYL21" s="934"/>
      <c r="TYM21" s="934"/>
      <c r="TYN21" s="934"/>
      <c r="TYO21" s="934"/>
      <c r="TYP21" s="934"/>
      <c r="TYQ21" s="934"/>
      <c r="TYR21" s="934"/>
      <c r="TYS21" s="934"/>
      <c r="TYT21" s="934"/>
      <c r="TYU21" s="934"/>
      <c r="TYV21" s="934"/>
      <c r="TYW21" s="934"/>
      <c r="TYX21" s="934"/>
      <c r="TYY21" s="934"/>
      <c r="TYZ21" s="934"/>
      <c r="TZA21" s="934"/>
      <c r="TZB21" s="934"/>
      <c r="TZC21" s="934"/>
      <c r="TZD21" s="934"/>
      <c r="TZE21" s="934"/>
      <c r="TZF21" s="934"/>
      <c r="TZG21" s="934"/>
      <c r="TZH21" s="934"/>
      <c r="TZI21" s="934"/>
      <c r="TZJ21" s="934"/>
      <c r="TZK21" s="934"/>
      <c r="TZL21" s="934"/>
      <c r="TZM21" s="934"/>
      <c r="TZN21" s="934"/>
      <c r="TZO21" s="934"/>
      <c r="TZP21" s="934"/>
      <c r="TZQ21" s="934"/>
      <c r="TZR21" s="934"/>
      <c r="TZS21" s="934"/>
      <c r="TZT21" s="934"/>
      <c r="TZU21" s="934"/>
      <c r="TZV21" s="934"/>
      <c r="TZW21" s="934"/>
      <c r="TZX21" s="934"/>
      <c r="TZY21" s="934"/>
      <c r="TZZ21" s="934"/>
      <c r="UAA21" s="934"/>
      <c r="UAB21" s="934"/>
      <c r="UAC21" s="934"/>
      <c r="UAD21" s="934"/>
      <c r="UAE21" s="934"/>
      <c r="UAF21" s="934"/>
      <c r="UAG21" s="934"/>
      <c r="UAH21" s="934"/>
      <c r="UAI21" s="934"/>
      <c r="UAJ21" s="934"/>
      <c r="UAK21" s="934"/>
      <c r="UAL21" s="934"/>
      <c r="UAM21" s="934"/>
      <c r="UAN21" s="934"/>
      <c r="UAO21" s="934"/>
      <c r="UAP21" s="934"/>
      <c r="UAQ21" s="934"/>
      <c r="UAR21" s="934"/>
      <c r="UAS21" s="934"/>
      <c r="UAT21" s="934"/>
      <c r="UAU21" s="934"/>
      <c r="UAV21" s="934"/>
      <c r="UAW21" s="934"/>
      <c r="UAX21" s="934"/>
      <c r="UAY21" s="934"/>
      <c r="UAZ21" s="934"/>
      <c r="UBA21" s="934"/>
      <c r="UBB21" s="934"/>
      <c r="UBC21" s="934"/>
      <c r="UBD21" s="934"/>
      <c r="UBE21" s="934"/>
      <c r="UBF21" s="934"/>
      <c r="UBG21" s="934"/>
      <c r="UBH21" s="934"/>
      <c r="UBI21" s="934"/>
      <c r="UBJ21" s="934"/>
      <c r="UBK21" s="934"/>
      <c r="UBL21" s="934"/>
      <c r="UBM21" s="934"/>
      <c r="UBN21" s="934"/>
      <c r="UBO21" s="934"/>
      <c r="UBP21" s="934"/>
      <c r="UBQ21" s="934"/>
      <c r="UBR21" s="934"/>
      <c r="UBS21" s="934"/>
      <c r="UBT21" s="934"/>
      <c r="UBU21" s="934"/>
      <c r="UBV21" s="934"/>
      <c r="UBW21" s="934"/>
      <c r="UBX21" s="934"/>
      <c r="UBY21" s="934"/>
      <c r="UBZ21" s="934"/>
      <c r="UCA21" s="934"/>
      <c r="UCB21" s="934"/>
      <c r="UCC21" s="934"/>
      <c r="UCD21" s="934"/>
      <c r="UCE21" s="934"/>
      <c r="UCF21" s="934"/>
      <c r="UCG21" s="934"/>
      <c r="UCH21" s="934"/>
      <c r="UCI21" s="934"/>
      <c r="UCJ21" s="934"/>
      <c r="UCK21" s="934"/>
      <c r="UCL21" s="934"/>
      <c r="UCM21" s="934"/>
      <c r="UCN21" s="934"/>
      <c r="UCO21" s="934"/>
      <c r="UCP21" s="934"/>
      <c r="UCQ21" s="934"/>
      <c r="UCR21" s="934"/>
      <c r="UCS21" s="934"/>
      <c r="UCT21" s="934"/>
      <c r="UCU21" s="934"/>
      <c r="UCV21" s="934"/>
      <c r="UCW21" s="934"/>
      <c r="UCX21" s="934"/>
      <c r="UCY21" s="934"/>
      <c r="UCZ21" s="934"/>
      <c r="UDA21" s="934"/>
      <c r="UDB21" s="934"/>
      <c r="UDC21" s="934"/>
      <c r="UDD21" s="934"/>
      <c r="UDE21" s="934"/>
      <c r="UDF21" s="934"/>
      <c r="UDG21" s="934"/>
      <c r="UDH21" s="934"/>
      <c r="UDI21" s="934"/>
      <c r="UDJ21" s="934"/>
      <c r="UDK21" s="934"/>
      <c r="UDL21" s="934"/>
      <c r="UDM21" s="934"/>
      <c r="UDN21" s="934"/>
      <c r="UDO21" s="934"/>
      <c r="UDP21" s="934"/>
      <c r="UDQ21" s="934"/>
      <c r="UDR21" s="934"/>
      <c r="UDS21" s="934"/>
      <c r="UDT21" s="934"/>
      <c r="UDU21" s="934"/>
      <c r="UDV21" s="934"/>
      <c r="UDW21" s="934"/>
      <c r="UDX21" s="934"/>
      <c r="UDY21" s="934"/>
      <c r="UDZ21" s="934"/>
      <c r="UEA21" s="934"/>
      <c r="UEB21" s="934"/>
      <c r="UEC21" s="934"/>
      <c r="UED21" s="934"/>
      <c r="UEE21" s="934"/>
      <c r="UEF21" s="934"/>
      <c r="UEG21" s="934"/>
      <c r="UEH21" s="934"/>
      <c r="UEI21" s="934"/>
      <c r="UEJ21" s="934"/>
      <c r="UEK21" s="934"/>
      <c r="UEL21" s="934"/>
      <c r="UEM21" s="934"/>
      <c r="UEN21" s="934"/>
      <c r="UEO21" s="934"/>
      <c r="UEP21" s="934"/>
      <c r="UEQ21" s="934"/>
      <c r="UER21" s="934"/>
      <c r="UES21" s="934"/>
      <c r="UET21" s="934"/>
      <c r="UEU21" s="934"/>
      <c r="UEV21" s="934"/>
      <c r="UEW21" s="934"/>
      <c r="UEX21" s="934"/>
      <c r="UEY21" s="934"/>
      <c r="UEZ21" s="934"/>
      <c r="UFA21" s="934"/>
      <c r="UFB21" s="934"/>
      <c r="UFC21" s="934"/>
      <c r="UFD21" s="934"/>
      <c r="UFE21" s="934"/>
      <c r="UFF21" s="934"/>
      <c r="UFG21" s="934"/>
      <c r="UFH21" s="934"/>
      <c r="UFI21" s="934"/>
      <c r="UFJ21" s="934"/>
      <c r="UFK21" s="934"/>
      <c r="UFL21" s="934"/>
      <c r="UFM21" s="934"/>
      <c r="UFN21" s="934"/>
      <c r="UFO21" s="934"/>
      <c r="UFP21" s="934"/>
      <c r="UFQ21" s="934"/>
      <c r="UFR21" s="934"/>
      <c r="UFS21" s="934"/>
      <c r="UFT21" s="934"/>
      <c r="UFU21" s="934"/>
      <c r="UFV21" s="934"/>
      <c r="UFW21" s="934"/>
      <c r="UFX21" s="934"/>
      <c r="UFY21" s="934"/>
      <c r="UFZ21" s="934"/>
      <c r="UGA21" s="934"/>
      <c r="UGB21" s="934"/>
      <c r="UGC21" s="934"/>
      <c r="UGD21" s="934"/>
      <c r="UGE21" s="934"/>
      <c r="UGF21" s="934"/>
      <c r="UGG21" s="934"/>
      <c r="UGH21" s="934"/>
      <c r="UGI21" s="934"/>
      <c r="UGJ21" s="934"/>
      <c r="UGK21" s="934"/>
      <c r="UGL21" s="934"/>
      <c r="UGM21" s="934"/>
      <c r="UGN21" s="934"/>
      <c r="UGO21" s="934"/>
      <c r="UGP21" s="934"/>
      <c r="UGQ21" s="934"/>
      <c r="UGR21" s="934"/>
      <c r="UGS21" s="934"/>
      <c r="UGT21" s="934"/>
      <c r="UGU21" s="934"/>
      <c r="UGV21" s="934"/>
      <c r="UGW21" s="934"/>
      <c r="UGX21" s="934"/>
      <c r="UGY21" s="934"/>
      <c r="UGZ21" s="934"/>
      <c r="UHA21" s="934"/>
      <c r="UHB21" s="934"/>
      <c r="UHC21" s="934"/>
      <c r="UHD21" s="934"/>
      <c r="UHE21" s="934"/>
      <c r="UHF21" s="934"/>
      <c r="UHG21" s="934"/>
      <c r="UHH21" s="934"/>
      <c r="UHI21" s="934"/>
      <c r="UHJ21" s="934"/>
      <c r="UHK21" s="934"/>
      <c r="UHL21" s="934"/>
      <c r="UHM21" s="934"/>
      <c r="UHN21" s="934"/>
      <c r="UHO21" s="934"/>
      <c r="UHP21" s="934"/>
      <c r="UHQ21" s="934"/>
      <c r="UHR21" s="934"/>
      <c r="UHS21" s="934"/>
      <c r="UHT21" s="934"/>
      <c r="UHU21" s="934"/>
      <c r="UHV21" s="934"/>
      <c r="UHW21" s="934"/>
      <c r="UHX21" s="934"/>
      <c r="UHY21" s="934"/>
      <c r="UHZ21" s="934"/>
      <c r="UIA21" s="934"/>
      <c r="UIB21" s="934"/>
      <c r="UIC21" s="934"/>
      <c r="UID21" s="934"/>
      <c r="UIE21" s="934"/>
      <c r="UIF21" s="934"/>
      <c r="UIG21" s="934"/>
      <c r="UIH21" s="934"/>
      <c r="UII21" s="934"/>
      <c r="UIJ21" s="934"/>
      <c r="UIK21" s="934"/>
      <c r="UIL21" s="934"/>
      <c r="UIM21" s="934"/>
      <c r="UIN21" s="934"/>
      <c r="UIO21" s="934"/>
      <c r="UIP21" s="934"/>
      <c r="UIQ21" s="934"/>
      <c r="UIR21" s="934"/>
      <c r="UIS21" s="934"/>
      <c r="UIT21" s="934"/>
      <c r="UIU21" s="934"/>
      <c r="UIV21" s="934"/>
      <c r="UIW21" s="934"/>
      <c r="UIX21" s="934"/>
      <c r="UIY21" s="934"/>
      <c r="UIZ21" s="934"/>
      <c r="UJA21" s="934"/>
      <c r="UJB21" s="934"/>
      <c r="UJC21" s="934"/>
      <c r="UJD21" s="934"/>
      <c r="UJE21" s="934"/>
      <c r="UJF21" s="934"/>
      <c r="UJG21" s="934"/>
      <c r="UJH21" s="934"/>
      <c r="UJI21" s="934"/>
      <c r="UJJ21" s="934"/>
      <c r="UJK21" s="934"/>
      <c r="UJL21" s="934"/>
      <c r="UJM21" s="934"/>
      <c r="UJN21" s="934"/>
      <c r="UJO21" s="934"/>
      <c r="UJP21" s="934"/>
      <c r="UJQ21" s="934"/>
      <c r="UJR21" s="934"/>
      <c r="UJS21" s="934"/>
      <c r="UJT21" s="934"/>
      <c r="UJU21" s="934"/>
      <c r="UJV21" s="934"/>
      <c r="UJW21" s="934"/>
      <c r="UJX21" s="934"/>
      <c r="UJY21" s="934"/>
      <c r="UJZ21" s="934"/>
      <c r="UKA21" s="934"/>
      <c r="UKB21" s="934"/>
      <c r="UKC21" s="934"/>
      <c r="UKD21" s="934"/>
      <c r="UKE21" s="934"/>
      <c r="UKF21" s="934"/>
      <c r="UKG21" s="934"/>
      <c r="UKH21" s="934"/>
      <c r="UKI21" s="934"/>
      <c r="UKJ21" s="934"/>
      <c r="UKK21" s="934"/>
      <c r="UKL21" s="934"/>
      <c r="UKM21" s="934"/>
      <c r="UKN21" s="934"/>
      <c r="UKO21" s="934"/>
      <c r="UKP21" s="934"/>
      <c r="UKQ21" s="934"/>
      <c r="UKR21" s="934"/>
      <c r="UKS21" s="934"/>
      <c r="UKT21" s="934"/>
      <c r="UKU21" s="934"/>
      <c r="UKV21" s="934"/>
      <c r="UKW21" s="934"/>
      <c r="UKX21" s="934"/>
      <c r="UKY21" s="934"/>
      <c r="UKZ21" s="934"/>
      <c r="ULA21" s="934"/>
      <c r="ULB21" s="934"/>
      <c r="ULC21" s="934"/>
      <c r="ULD21" s="934"/>
      <c r="ULE21" s="934"/>
      <c r="ULF21" s="934"/>
      <c r="ULG21" s="934"/>
      <c r="ULH21" s="934"/>
      <c r="ULI21" s="934"/>
      <c r="ULJ21" s="934"/>
      <c r="ULK21" s="934"/>
      <c r="ULL21" s="934"/>
      <c r="ULM21" s="934"/>
      <c r="ULN21" s="934"/>
      <c r="ULO21" s="934"/>
      <c r="ULP21" s="934"/>
      <c r="ULQ21" s="934"/>
      <c r="ULR21" s="934"/>
      <c r="ULS21" s="934"/>
      <c r="ULT21" s="934"/>
      <c r="ULU21" s="934"/>
      <c r="ULV21" s="934"/>
      <c r="ULW21" s="934"/>
      <c r="ULX21" s="934"/>
      <c r="ULY21" s="934"/>
      <c r="ULZ21" s="934"/>
      <c r="UMA21" s="934"/>
      <c r="UMB21" s="934"/>
      <c r="UMC21" s="934"/>
      <c r="UMD21" s="934"/>
      <c r="UME21" s="934"/>
      <c r="UMF21" s="934"/>
      <c r="UMG21" s="934"/>
      <c r="UMH21" s="934"/>
      <c r="UMI21" s="934"/>
      <c r="UMJ21" s="934"/>
      <c r="UMK21" s="934"/>
      <c r="UML21" s="934"/>
      <c r="UMM21" s="934"/>
      <c r="UMN21" s="934"/>
      <c r="UMO21" s="934"/>
      <c r="UMP21" s="934"/>
      <c r="UMQ21" s="934"/>
      <c r="UMR21" s="934"/>
      <c r="UMS21" s="934"/>
      <c r="UMT21" s="934"/>
      <c r="UMU21" s="934"/>
      <c r="UMV21" s="934"/>
      <c r="UMW21" s="934"/>
      <c r="UMX21" s="934"/>
      <c r="UMY21" s="934"/>
      <c r="UMZ21" s="934"/>
      <c r="UNA21" s="934"/>
      <c r="UNB21" s="934"/>
      <c r="UNC21" s="934"/>
      <c r="UND21" s="934"/>
      <c r="UNE21" s="934"/>
      <c r="UNF21" s="934"/>
      <c r="UNG21" s="934"/>
      <c r="UNH21" s="934"/>
      <c r="UNI21" s="934"/>
      <c r="UNJ21" s="934"/>
      <c r="UNK21" s="934"/>
      <c r="UNL21" s="934"/>
      <c r="UNM21" s="934"/>
      <c r="UNN21" s="934"/>
      <c r="UNO21" s="934"/>
      <c r="UNP21" s="934"/>
      <c r="UNQ21" s="934"/>
      <c r="UNR21" s="934"/>
      <c r="UNS21" s="934"/>
      <c r="UNT21" s="934"/>
      <c r="UNU21" s="934"/>
      <c r="UNV21" s="934"/>
      <c r="UNW21" s="934"/>
      <c r="UNX21" s="934"/>
      <c r="UNY21" s="934"/>
      <c r="UNZ21" s="934"/>
      <c r="UOA21" s="934"/>
      <c r="UOB21" s="934"/>
      <c r="UOC21" s="934"/>
      <c r="UOD21" s="934"/>
      <c r="UOE21" s="934"/>
      <c r="UOF21" s="934"/>
      <c r="UOG21" s="934"/>
      <c r="UOH21" s="934"/>
      <c r="UOI21" s="934"/>
      <c r="UOJ21" s="934"/>
      <c r="UOK21" s="934"/>
      <c r="UOL21" s="934"/>
      <c r="UOM21" s="934"/>
      <c r="UON21" s="934"/>
      <c r="UOO21" s="934"/>
      <c r="UOP21" s="934"/>
      <c r="UOQ21" s="934"/>
      <c r="UOR21" s="934"/>
      <c r="UOS21" s="934"/>
      <c r="UOT21" s="934"/>
      <c r="UOU21" s="934"/>
      <c r="UOV21" s="934"/>
      <c r="UOW21" s="934"/>
      <c r="UOX21" s="934"/>
      <c r="UOY21" s="934"/>
      <c r="UOZ21" s="934"/>
      <c r="UPA21" s="934"/>
      <c r="UPB21" s="934"/>
      <c r="UPC21" s="934"/>
      <c r="UPD21" s="934"/>
      <c r="UPE21" s="934"/>
      <c r="UPF21" s="934"/>
      <c r="UPG21" s="934"/>
      <c r="UPH21" s="934"/>
      <c r="UPI21" s="934"/>
      <c r="UPJ21" s="934"/>
      <c r="UPK21" s="934"/>
      <c r="UPL21" s="934"/>
      <c r="UPM21" s="934"/>
      <c r="UPN21" s="934"/>
      <c r="UPO21" s="934"/>
      <c r="UPP21" s="934"/>
      <c r="UPQ21" s="934"/>
      <c r="UPR21" s="934"/>
      <c r="UPS21" s="934"/>
      <c r="UPT21" s="934"/>
      <c r="UPU21" s="934"/>
      <c r="UPV21" s="934"/>
      <c r="UPW21" s="934"/>
      <c r="UPX21" s="934"/>
      <c r="UPY21" s="934"/>
      <c r="UPZ21" s="934"/>
      <c r="UQA21" s="934"/>
      <c r="UQB21" s="934"/>
      <c r="UQC21" s="934"/>
      <c r="UQD21" s="934"/>
      <c r="UQE21" s="934"/>
      <c r="UQF21" s="934"/>
      <c r="UQG21" s="934"/>
      <c r="UQH21" s="934"/>
      <c r="UQI21" s="934"/>
      <c r="UQJ21" s="934"/>
      <c r="UQK21" s="934"/>
      <c r="UQL21" s="934"/>
      <c r="UQM21" s="934"/>
      <c r="UQN21" s="934"/>
      <c r="UQO21" s="934"/>
      <c r="UQP21" s="934"/>
      <c r="UQQ21" s="934"/>
      <c r="UQR21" s="934"/>
      <c r="UQS21" s="934"/>
      <c r="UQT21" s="934"/>
      <c r="UQU21" s="934"/>
      <c r="UQV21" s="934"/>
      <c r="UQW21" s="934"/>
      <c r="UQX21" s="934"/>
      <c r="UQY21" s="934"/>
      <c r="UQZ21" s="934"/>
      <c r="URA21" s="934"/>
      <c r="URB21" s="934"/>
      <c r="URC21" s="934"/>
      <c r="URD21" s="934"/>
      <c r="URE21" s="934"/>
      <c r="URF21" s="934"/>
      <c r="URG21" s="934"/>
      <c r="URH21" s="934"/>
      <c r="URI21" s="934"/>
      <c r="URJ21" s="934"/>
      <c r="URK21" s="934"/>
      <c r="URL21" s="934"/>
      <c r="URM21" s="934"/>
      <c r="URN21" s="934"/>
      <c r="URO21" s="934"/>
      <c r="URP21" s="934"/>
      <c r="URQ21" s="934"/>
      <c r="URR21" s="934"/>
      <c r="URS21" s="934"/>
      <c r="URT21" s="934"/>
      <c r="URU21" s="934"/>
      <c r="URV21" s="934"/>
      <c r="URW21" s="934"/>
      <c r="URX21" s="934"/>
      <c r="URY21" s="934"/>
      <c r="URZ21" s="934"/>
      <c r="USA21" s="934"/>
      <c r="USB21" s="934"/>
      <c r="USC21" s="934"/>
      <c r="USD21" s="934"/>
      <c r="USE21" s="934"/>
      <c r="USF21" s="934"/>
      <c r="USG21" s="934"/>
      <c r="USH21" s="934"/>
      <c r="USI21" s="934"/>
      <c r="USJ21" s="934"/>
      <c r="USK21" s="934"/>
      <c r="USL21" s="934"/>
      <c r="USM21" s="934"/>
      <c r="USN21" s="934"/>
      <c r="USO21" s="934"/>
      <c r="USP21" s="934"/>
      <c r="USQ21" s="934"/>
      <c r="USR21" s="934"/>
      <c r="USS21" s="934"/>
      <c r="UST21" s="934"/>
      <c r="USU21" s="934"/>
      <c r="USV21" s="934"/>
      <c r="USW21" s="934"/>
      <c r="USX21" s="934"/>
      <c r="USY21" s="934"/>
      <c r="USZ21" s="934"/>
      <c r="UTA21" s="934"/>
      <c r="UTB21" s="934"/>
      <c r="UTC21" s="934"/>
      <c r="UTD21" s="934"/>
      <c r="UTE21" s="934"/>
      <c r="UTF21" s="934"/>
      <c r="UTG21" s="934"/>
      <c r="UTH21" s="934"/>
      <c r="UTI21" s="934"/>
      <c r="UTJ21" s="934"/>
      <c r="UTK21" s="934"/>
      <c r="UTL21" s="934"/>
      <c r="UTM21" s="934"/>
      <c r="UTN21" s="934"/>
      <c r="UTO21" s="934"/>
      <c r="UTP21" s="934"/>
      <c r="UTQ21" s="934"/>
      <c r="UTR21" s="934"/>
      <c r="UTS21" s="934"/>
      <c r="UTT21" s="934"/>
      <c r="UTU21" s="934"/>
      <c r="UTV21" s="934"/>
      <c r="UTW21" s="934"/>
      <c r="UTX21" s="934"/>
      <c r="UTY21" s="934"/>
      <c r="UTZ21" s="934"/>
      <c r="UUA21" s="934"/>
      <c r="UUB21" s="934"/>
      <c r="UUC21" s="934"/>
      <c r="UUD21" s="934"/>
      <c r="UUE21" s="934"/>
      <c r="UUF21" s="934"/>
      <c r="UUG21" s="934"/>
      <c r="UUH21" s="934"/>
      <c r="UUI21" s="934"/>
      <c r="UUJ21" s="934"/>
      <c r="UUK21" s="934"/>
      <c r="UUL21" s="934"/>
      <c r="UUM21" s="934"/>
      <c r="UUN21" s="934"/>
      <c r="UUO21" s="934"/>
      <c r="UUP21" s="934"/>
      <c r="UUQ21" s="934"/>
      <c r="UUR21" s="934"/>
      <c r="UUS21" s="934"/>
      <c r="UUT21" s="934"/>
      <c r="UUU21" s="934"/>
      <c r="UUV21" s="934"/>
      <c r="UUW21" s="934"/>
      <c r="UUX21" s="934"/>
      <c r="UUY21" s="934"/>
      <c r="UUZ21" s="934"/>
      <c r="UVA21" s="934"/>
      <c r="UVB21" s="934"/>
      <c r="UVC21" s="934"/>
      <c r="UVD21" s="934"/>
      <c r="UVE21" s="934"/>
      <c r="UVF21" s="934"/>
      <c r="UVG21" s="934"/>
      <c r="UVH21" s="934"/>
      <c r="UVI21" s="934"/>
      <c r="UVJ21" s="934"/>
      <c r="UVK21" s="934"/>
      <c r="UVL21" s="934"/>
      <c r="UVM21" s="934"/>
      <c r="UVN21" s="934"/>
      <c r="UVO21" s="934"/>
      <c r="UVP21" s="934"/>
      <c r="UVQ21" s="934"/>
      <c r="UVR21" s="934"/>
      <c r="UVS21" s="934"/>
      <c r="UVT21" s="934"/>
      <c r="UVU21" s="934"/>
      <c r="UVV21" s="934"/>
      <c r="UVW21" s="934"/>
      <c r="UVX21" s="934"/>
      <c r="UVY21" s="934"/>
      <c r="UVZ21" s="934"/>
      <c r="UWA21" s="934"/>
      <c r="UWB21" s="934"/>
      <c r="UWC21" s="934"/>
      <c r="UWD21" s="934"/>
      <c r="UWE21" s="934"/>
      <c r="UWF21" s="934"/>
      <c r="UWG21" s="934"/>
      <c r="UWH21" s="934"/>
      <c r="UWI21" s="934"/>
      <c r="UWJ21" s="934"/>
      <c r="UWK21" s="934"/>
      <c r="UWL21" s="934"/>
      <c r="UWM21" s="934"/>
      <c r="UWN21" s="934"/>
      <c r="UWO21" s="934"/>
      <c r="UWP21" s="934"/>
      <c r="UWQ21" s="934"/>
      <c r="UWR21" s="934"/>
      <c r="UWS21" s="934"/>
      <c r="UWT21" s="934"/>
      <c r="UWU21" s="934"/>
      <c r="UWV21" s="934"/>
      <c r="UWW21" s="934"/>
      <c r="UWX21" s="934"/>
      <c r="UWY21" s="934"/>
      <c r="UWZ21" s="934"/>
      <c r="UXA21" s="934"/>
      <c r="UXB21" s="934"/>
      <c r="UXC21" s="934"/>
      <c r="UXD21" s="934"/>
      <c r="UXE21" s="934"/>
      <c r="UXF21" s="934"/>
      <c r="UXG21" s="934"/>
      <c r="UXH21" s="934"/>
      <c r="UXI21" s="934"/>
      <c r="UXJ21" s="934"/>
      <c r="UXK21" s="934"/>
      <c r="UXL21" s="934"/>
      <c r="UXM21" s="934"/>
      <c r="UXN21" s="934"/>
      <c r="UXO21" s="934"/>
      <c r="UXP21" s="934"/>
      <c r="UXQ21" s="934"/>
      <c r="UXR21" s="934"/>
      <c r="UXS21" s="934"/>
      <c r="UXT21" s="934"/>
      <c r="UXU21" s="934"/>
      <c r="UXV21" s="934"/>
      <c r="UXW21" s="934"/>
      <c r="UXX21" s="934"/>
      <c r="UXY21" s="934"/>
      <c r="UXZ21" s="934"/>
      <c r="UYA21" s="934"/>
      <c r="UYB21" s="934"/>
      <c r="UYC21" s="934"/>
      <c r="UYD21" s="934"/>
      <c r="UYE21" s="934"/>
      <c r="UYF21" s="934"/>
      <c r="UYG21" s="934"/>
      <c r="UYH21" s="934"/>
      <c r="UYI21" s="934"/>
      <c r="UYJ21" s="934"/>
      <c r="UYK21" s="934"/>
      <c r="UYL21" s="934"/>
      <c r="UYM21" s="934"/>
      <c r="UYN21" s="934"/>
      <c r="UYO21" s="934"/>
      <c r="UYP21" s="934"/>
      <c r="UYQ21" s="934"/>
      <c r="UYR21" s="934"/>
      <c r="UYS21" s="934"/>
      <c r="UYT21" s="934"/>
      <c r="UYU21" s="934"/>
      <c r="UYV21" s="934"/>
      <c r="UYW21" s="934"/>
      <c r="UYX21" s="934"/>
      <c r="UYY21" s="934"/>
      <c r="UYZ21" s="934"/>
      <c r="UZA21" s="934"/>
      <c r="UZB21" s="934"/>
      <c r="UZC21" s="934"/>
      <c r="UZD21" s="934"/>
      <c r="UZE21" s="934"/>
      <c r="UZF21" s="934"/>
      <c r="UZG21" s="934"/>
      <c r="UZH21" s="934"/>
      <c r="UZI21" s="934"/>
      <c r="UZJ21" s="934"/>
      <c r="UZK21" s="934"/>
      <c r="UZL21" s="934"/>
      <c r="UZM21" s="934"/>
      <c r="UZN21" s="934"/>
      <c r="UZO21" s="934"/>
      <c r="UZP21" s="934"/>
      <c r="UZQ21" s="934"/>
      <c r="UZR21" s="934"/>
      <c r="UZS21" s="934"/>
      <c r="UZT21" s="934"/>
      <c r="UZU21" s="934"/>
      <c r="UZV21" s="934"/>
      <c r="UZW21" s="934"/>
      <c r="UZX21" s="934"/>
      <c r="UZY21" s="934"/>
      <c r="UZZ21" s="934"/>
      <c r="VAA21" s="934"/>
      <c r="VAB21" s="934"/>
      <c r="VAC21" s="934"/>
      <c r="VAD21" s="934"/>
      <c r="VAE21" s="934"/>
      <c r="VAF21" s="934"/>
      <c r="VAG21" s="934"/>
      <c r="VAH21" s="934"/>
      <c r="VAI21" s="934"/>
      <c r="VAJ21" s="934"/>
      <c r="VAK21" s="934"/>
      <c r="VAL21" s="934"/>
      <c r="VAM21" s="934"/>
      <c r="VAN21" s="934"/>
      <c r="VAO21" s="934"/>
      <c r="VAP21" s="934"/>
      <c r="VAQ21" s="934"/>
      <c r="VAR21" s="934"/>
      <c r="VAS21" s="934"/>
      <c r="VAT21" s="934"/>
      <c r="VAU21" s="934"/>
      <c r="VAV21" s="934"/>
      <c r="VAW21" s="934"/>
      <c r="VAX21" s="934"/>
      <c r="VAY21" s="934"/>
      <c r="VAZ21" s="934"/>
      <c r="VBA21" s="934"/>
      <c r="VBB21" s="934"/>
      <c r="VBC21" s="934"/>
      <c r="VBD21" s="934"/>
      <c r="VBE21" s="934"/>
      <c r="VBF21" s="934"/>
      <c r="VBG21" s="934"/>
      <c r="VBH21" s="934"/>
      <c r="VBI21" s="934"/>
      <c r="VBJ21" s="934"/>
      <c r="VBK21" s="934"/>
      <c r="VBL21" s="934"/>
      <c r="VBM21" s="934"/>
      <c r="VBN21" s="934"/>
      <c r="VBO21" s="934"/>
      <c r="VBP21" s="934"/>
      <c r="VBQ21" s="934"/>
      <c r="VBR21" s="934"/>
      <c r="VBS21" s="934"/>
      <c r="VBT21" s="934"/>
      <c r="VBU21" s="934"/>
      <c r="VBV21" s="934"/>
      <c r="VBW21" s="934"/>
      <c r="VBX21" s="934"/>
      <c r="VBY21" s="934"/>
      <c r="VBZ21" s="934"/>
      <c r="VCA21" s="934"/>
      <c r="VCB21" s="934"/>
      <c r="VCC21" s="934"/>
      <c r="VCD21" s="934"/>
      <c r="VCE21" s="934"/>
      <c r="VCF21" s="934"/>
      <c r="VCG21" s="934"/>
      <c r="VCH21" s="934"/>
      <c r="VCI21" s="934"/>
      <c r="VCJ21" s="934"/>
      <c r="VCK21" s="934"/>
      <c r="VCL21" s="934"/>
      <c r="VCM21" s="934"/>
      <c r="VCN21" s="934"/>
      <c r="VCO21" s="934"/>
      <c r="VCP21" s="934"/>
      <c r="VCQ21" s="934"/>
      <c r="VCR21" s="934"/>
      <c r="VCS21" s="934"/>
      <c r="VCT21" s="934"/>
      <c r="VCU21" s="934"/>
      <c r="VCV21" s="934"/>
      <c r="VCW21" s="934"/>
      <c r="VCX21" s="934"/>
      <c r="VCY21" s="934"/>
      <c r="VCZ21" s="934"/>
      <c r="VDA21" s="934"/>
      <c r="VDB21" s="934"/>
      <c r="VDC21" s="934"/>
      <c r="VDD21" s="934"/>
      <c r="VDE21" s="934"/>
      <c r="VDF21" s="934"/>
      <c r="VDG21" s="934"/>
      <c r="VDH21" s="934"/>
      <c r="VDI21" s="934"/>
      <c r="VDJ21" s="934"/>
      <c r="VDK21" s="934"/>
      <c r="VDL21" s="934"/>
      <c r="VDM21" s="934"/>
      <c r="VDN21" s="934"/>
      <c r="VDO21" s="934"/>
      <c r="VDP21" s="934"/>
      <c r="VDQ21" s="934"/>
      <c r="VDR21" s="934"/>
      <c r="VDS21" s="934"/>
      <c r="VDT21" s="934"/>
      <c r="VDU21" s="934"/>
      <c r="VDV21" s="934"/>
      <c r="VDW21" s="934"/>
      <c r="VDX21" s="934"/>
      <c r="VDY21" s="934"/>
      <c r="VDZ21" s="934"/>
      <c r="VEA21" s="934"/>
      <c r="VEB21" s="934"/>
      <c r="VEC21" s="934"/>
      <c r="VED21" s="934"/>
      <c r="VEE21" s="934"/>
      <c r="VEF21" s="934"/>
      <c r="VEG21" s="934"/>
      <c r="VEH21" s="934"/>
      <c r="VEI21" s="934"/>
      <c r="VEJ21" s="934"/>
      <c r="VEK21" s="934"/>
      <c r="VEL21" s="934"/>
      <c r="VEM21" s="934"/>
      <c r="VEN21" s="934"/>
      <c r="VEO21" s="934"/>
      <c r="VEP21" s="934"/>
      <c r="VEQ21" s="934"/>
      <c r="VER21" s="934"/>
      <c r="VES21" s="934"/>
      <c r="VET21" s="934"/>
      <c r="VEU21" s="934"/>
      <c r="VEV21" s="934"/>
      <c r="VEW21" s="934"/>
      <c r="VEX21" s="934"/>
      <c r="VEY21" s="934"/>
      <c r="VEZ21" s="934"/>
      <c r="VFA21" s="934"/>
      <c r="VFB21" s="934"/>
      <c r="VFC21" s="934"/>
      <c r="VFD21" s="934"/>
      <c r="VFE21" s="934"/>
      <c r="VFF21" s="934"/>
      <c r="VFG21" s="934"/>
      <c r="VFH21" s="934"/>
      <c r="VFI21" s="934"/>
      <c r="VFJ21" s="934"/>
      <c r="VFK21" s="934"/>
      <c r="VFL21" s="934"/>
      <c r="VFM21" s="934"/>
      <c r="VFN21" s="934"/>
      <c r="VFO21" s="934"/>
      <c r="VFP21" s="934"/>
      <c r="VFQ21" s="934"/>
      <c r="VFR21" s="934"/>
      <c r="VFS21" s="934"/>
      <c r="VFT21" s="934"/>
      <c r="VFU21" s="934"/>
      <c r="VFV21" s="934"/>
      <c r="VFW21" s="934"/>
      <c r="VFX21" s="934"/>
      <c r="VFY21" s="934"/>
      <c r="VFZ21" s="934"/>
      <c r="VGA21" s="934"/>
      <c r="VGB21" s="934"/>
      <c r="VGC21" s="934"/>
      <c r="VGD21" s="934"/>
      <c r="VGE21" s="934"/>
      <c r="VGF21" s="934"/>
      <c r="VGG21" s="934"/>
      <c r="VGH21" s="934"/>
      <c r="VGI21" s="934"/>
      <c r="VGJ21" s="934"/>
      <c r="VGK21" s="934"/>
      <c r="VGL21" s="934"/>
      <c r="VGM21" s="934"/>
      <c r="VGN21" s="934"/>
      <c r="VGO21" s="934"/>
      <c r="VGP21" s="934"/>
      <c r="VGQ21" s="934"/>
      <c r="VGR21" s="934"/>
      <c r="VGS21" s="934"/>
      <c r="VGT21" s="934"/>
      <c r="VGU21" s="934"/>
      <c r="VGV21" s="934"/>
      <c r="VGW21" s="934"/>
      <c r="VGX21" s="934"/>
      <c r="VGY21" s="934"/>
      <c r="VGZ21" s="934"/>
      <c r="VHA21" s="934"/>
      <c r="VHB21" s="934"/>
      <c r="VHC21" s="934"/>
      <c r="VHD21" s="934"/>
      <c r="VHE21" s="934"/>
      <c r="VHF21" s="934"/>
      <c r="VHG21" s="934"/>
      <c r="VHH21" s="934"/>
      <c r="VHI21" s="934"/>
      <c r="VHJ21" s="934"/>
      <c r="VHK21" s="934"/>
      <c r="VHL21" s="934"/>
      <c r="VHM21" s="934"/>
      <c r="VHN21" s="934"/>
      <c r="VHO21" s="934"/>
      <c r="VHP21" s="934"/>
      <c r="VHQ21" s="934"/>
      <c r="VHR21" s="934"/>
      <c r="VHS21" s="934"/>
      <c r="VHT21" s="934"/>
      <c r="VHU21" s="934"/>
      <c r="VHV21" s="934"/>
      <c r="VHW21" s="934"/>
      <c r="VHX21" s="934"/>
      <c r="VHY21" s="934"/>
      <c r="VHZ21" s="934"/>
      <c r="VIA21" s="934"/>
      <c r="VIB21" s="934"/>
      <c r="VIC21" s="934"/>
      <c r="VID21" s="934"/>
      <c r="VIE21" s="934"/>
      <c r="VIF21" s="934"/>
      <c r="VIG21" s="934"/>
      <c r="VIH21" s="934"/>
      <c r="VII21" s="934"/>
      <c r="VIJ21" s="934"/>
      <c r="VIK21" s="934"/>
      <c r="VIL21" s="934"/>
      <c r="VIM21" s="934"/>
      <c r="VIN21" s="934"/>
      <c r="VIO21" s="934"/>
      <c r="VIP21" s="934"/>
      <c r="VIQ21" s="934"/>
      <c r="VIR21" s="934"/>
      <c r="VIS21" s="934"/>
      <c r="VIT21" s="934"/>
      <c r="VIU21" s="934"/>
      <c r="VIV21" s="934"/>
      <c r="VIW21" s="934"/>
      <c r="VIX21" s="934"/>
      <c r="VIY21" s="934"/>
      <c r="VIZ21" s="934"/>
      <c r="VJA21" s="934"/>
      <c r="VJB21" s="934"/>
      <c r="VJC21" s="934"/>
      <c r="VJD21" s="934"/>
      <c r="VJE21" s="934"/>
      <c r="VJF21" s="934"/>
      <c r="VJG21" s="934"/>
      <c r="VJH21" s="934"/>
      <c r="VJI21" s="934"/>
      <c r="VJJ21" s="934"/>
      <c r="VJK21" s="934"/>
      <c r="VJL21" s="934"/>
      <c r="VJM21" s="934"/>
      <c r="VJN21" s="934"/>
      <c r="VJO21" s="934"/>
      <c r="VJP21" s="934"/>
      <c r="VJQ21" s="934"/>
      <c r="VJR21" s="934"/>
      <c r="VJS21" s="934"/>
      <c r="VJT21" s="934"/>
      <c r="VJU21" s="934"/>
      <c r="VJV21" s="934"/>
      <c r="VJW21" s="934"/>
      <c r="VJX21" s="934"/>
      <c r="VJY21" s="934"/>
      <c r="VJZ21" s="934"/>
      <c r="VKA21" s="934"/>
      <c r="VKB21" s="934"/>
      <c r="VKC21" s="934"/>
      <c r="VKD21" s="934"/>
      <c r="VKE21" s="934"/>
      <c r="VKF21" s="934"/>
      <c r="VKG21" s="934"/>
      <c r="VKH21" s="934"/>
      <c r="VKI21" s="934"/>
      <c r="VKJ21" s="934"/>
      <c r="VKK21" s="934"/>
      <c r="VKL21" s="934"/>
      <c r="VKM21" s="934"/>
      <c r="VKN21" s="934"/>
      <c r="VKO21" s="934"/>
      <c r="VKP21" s="934"/>
      <c r="VKQ21" s="934"/>
      <c r="VKR21" s="934"/>
      <c r="VKS21" s="934"/>
      <c r="VKT21" s="934"/>
      <c r="VKU21" s="934"/>
      <c r="VKV21" s="934"/>
      <c r="VKW21" s="934"/>
      <c r="VKX21" s="934"/>
      <c r="VKY21" s="934"/>
      <c r="VKZ21" s="934"/>
      <c r="VLA21" s="934"/>
      <c r="VLB21" s="934"/>
      <c r="VLC21" s="934"/>
      <c r="VLD21" s="934"/>
      <c r="VLE21" s="934"/>
      <c r="VLF21" s="934"/>
      <c r="VLG21" s="934"/>
      <c r="VLH21" s="934"/>
      <c r="VLI21" s="934"/>
      <c r="VLJ21" s="934"/>
      <c r="VLK21" s="934"/>
      <c r="VLL21" s="934"/>
      <c r="VLM21" s="934"/>
      <c r="VLN21" s="934"/>
      <c r="VLO21" s="934"/>
      <c r="VLP21" s="934"/>
      <c r="VLQ21" s="934"/>
      <c r="VLR21" s="934"/>
      <c r="VLS21" s="934"/>
      <c r="VLT21" s="934"/>
      <c r="VLU21" s="934"/>
      <c r="VLV21" s="934"/>
      <c r="VLW21" s="934"/>
      <c r="VLX21" s="934"/>
      <c r="VLY21" s="934"/>
      <c r="VLZ21" s="934"/>
      <c r="VMA21" s="934"/>
      <c r="VMB21" s="934"/>
      <c r="VMC21" s="934"/>
      <c r="VMD21" s="934"/>
      <c r="VME21" s="934"/>
      <c r="VMF21" s="934"/>
      <c r="VMG21" s="934"/>
      <c r="VMH21" s="934"/>
      <c r="VMI21" s="934"/>
      <c r="VMJ21" s="934"/>
      <c r="VMK21" s="934"/>
      <c r="VML21" s="934"/>
      <c r="VMM21" s="934"/>
      <c r="VMN21" s="934"/>
      <c r="VMO21" s="934"/>
      <c r="VMP21" s="934"/>
      <c r="VMQ21" s="934"/>
      <c r="VMR21" s="934"/>
      <c r="VMS21" s="934"/>
      <c r="VMT21" s="934"/>
      <c r="VMU21" s="934"/>
      <c r="VMV21" s="934"/>
      <c r="VMW21" s="934"/>
      <c r="VMX21" s="934"/>
      <c r="VMY21" s="934"/>
      <c r="VMZ21" s="934"/>
      <c r="VNA21" s="934"/>
      <c r="VNB21" s="934"/>
      <c r="VNC21" s="934"/>
      <c r="VND21" s="934"/>
      <c r="VNE21" s="934"/>
      <c r="VNF21" s="934"/>
      <c r="VNG21" s="934"/>
      <c r="VNH21" s="934"/>
      <c r="VNI21" s="934"/>
      <c r="VNJ21" s="934"/>
      <c r="VNK21" s="934"/>
      <c r="VNL21" s="934"/>
      <c r="VNM21" s="934"/>
      <c r="VNN21" s="934"/>
      <c r="VNO21" s="934"/>
      <c r="VNP21" s="934"/>
      <c r="VNQ21" s="934"/>
      <c r="VNR21" s="934"/>
      <c r="VNS21" s="934"/>
      <c r="VNT21" s="934"/>
      <c r="VNU21" s="934"/>
      <c r="VNV21" s="934"/>
      <c r="VNW21" s="934"/>
      <c r="VNX21" s="934"/>
      <c r="VNY21" s="934"/>
      <c r="VNZ21" s="934"/>
      <c r="VOA21" s="934"/>
      <c r="VOB21" s="934"/>
      <c r="VOC21" s="934"/>
      <c r="VOD21" s="934"/>
      <c r="VOE21" s="934"/>
      <c r="VOF21" s="934"/>
      <c r="VOG21" s="934"/>
      <c r="VOH21" s="934"/>
      <c r="VOI21" s="934"/>
      <c r="VOJ21" s="934"/>
      <c r="VOK21" s="934"/>
      <c r="VOL21" s="934"/>
      <c r="VOM21" s="934"/>
      <c r="VON21" s="934"/>
      <c r="VOO21" s="934"/>
      <c r="VOP21" s="934"/>
      <c r="VOQ21" s="934"/>
      <c r="VOR21" s="934"/>
      <c r="VOS21" s="934"/>
      <c r="VOT21" s="934"/>
      <c r="VOU21" s="934"/>
      <c r="VOV21" s="934"/>
      <c r="VOW21" s="934"/>
      <c r="VOX21" s="934"/>
      <c r="VOY21" s="934"/>
      <c r="VOZ21" s="934"/>
      <c r="VPA21" s="934"/>
      <c r="VPB21" s="934"/>
      <c r="VPC21" s="934"/>
      <c r="VPD21" s="934"/>
      <c r="VPE21" s="934"/>
      <c r="VPF21" s="934"/>
      <c r="VPG21" s="934"/>
      <c r="VPH21" s="934"/>
      <c r="VPI21" s="934"/>
      <c r="VPJ21" s="934"/>
      <c r="VPK21" s="934"/>
      <c r="VPL21" s="934"/>
      <c r="VPM21" s="934"/>
      <c r="VPN21" s="934"/>
      <c r="VPO21" s="934"/>
      <c r="VPP21" s="934"/>
      <c r="VPQ21" s="934"/>
      <c r="VPR21" s="934"/>
      <c r="VPS21" s="934"/>
      <c r="VPT21" s="934"/>
      <c r="VPU21" s="934"/>
      <c r="VPV21" s="934"/>
      <c r="VPW21" s="934"/>
      <c r="VPX21" s="934"/>
      <c r="VPY21" s="934"/>
      <c r="VPZ21" s="934"/>
      <c r="VQA21" s="934"/>
      <c r="VQB21" s="934"/>
      <c r="VQC21" s="934"/>
      <c r="VQD21" s="934"/>
      <c r="VQE21" s="934"/>
      <c r="VQF21" s="934"/>
      <c r="VQG21" s="934"/>
      <c r="VQH21" s="934"/>
      <c r="VQI21" s="934"/>
      <c r="VQJ21" s="934"/>
      <c r="VQK21" s="934"/>
      <c r="VQL21" s="934"/>
      <c r="VQM21" s="934"/>
      <c r="VQN21" s="934"/>
      <c r="VQO21" s="934"/>
      <c r="VQP21" s="934"/>
      <c r="VQQ21" s="934"/>
      <c r="VQR21" s="934"/>
      <c r="VQS21" s="934"/>
      <c r="VQT21" s="934"/>
      <c r="VQU21" s="934"/>
      <c r="VQV21" s="934"/>
      <c r="VQW21" s="934"/>
      <c r="VQX21" s="934"/>
      <c r="VQY21" s="934"/>
      <c r="VQZ21" s="934"/>
      <c r="VRA21" s="934"/>
      <c r="VRB21" s="934"/>
      <c r="VRC21" s="934"/>
      <c r="VRD21" s="934"/>
      <c r="VRE21" s="934"/>
      <c r="VRF21" s="934"/>
      <c r="VRG21" s="934"/>
      <c r="VRH21" s="934"/>
      <c r="VRI21" s="934"/>
      <c r="VRJ21" s="934"/>
      <c r="VRK21" s="934"/>
      <c r="VRL21" s="934"/>
      <c r="VRM21" s="934"/>
      <c r="VRN21" s="934"/>
      <c r="VRO21" s="934"/>
      <c r="VRP21" s="934"/>
      <c r="VRQ21" s="934"/>
      <c r="VRR21" s="934"/>
      <c r="VRS21" s="934"/>
      <c r="VRT21" s="934"/>
      <c r="VRU21" s="934"/>
      <c r="VRV21" s="934"/>
      <c r="VRW21" s="934"/>
      <c r="VRX21" s="934"/>
      <c r="VRY21" s="934"/>
      <c r="VRZ21" s="934"/>
      <c r="VSA21" s="934"/>
      <c r="VSB21" s="934"/>
      <c r="VSC21" s="934"/>
      <c r="VSD21" s="934"/>
      <c r="VSE21" s="934"/>
      <c r="VSF21" s="934"/>
      <c r="VSG21" s="934"/>
      <c r="VSH21" s="934"/>
      <c r="VSI21" s="934"/>
      <c r="VSJ21" s="934"/>
      <c r="VSK21" s="934"/>
      <c r="VSL21" s="934"/>
      <c r="VSM21" s="934"/>
      <c r="VSN21" s="934"/>
      <c r="VSO21" s="934"/>
      <c r="VSP21" s="934"/>
      <c r="VSQ21" s="934"/>
      <c r="VSR21" s="934"/>
      <c r="VSS21" s="934"/>
      <c r="VST21" s="934"/>
      <c r="VSU21" s="934"/>
      <c r="VSV21" s="934"/>
      <c r="VSW21" s="934"/>
      <c r="VSX21" s="934"/>
      <c r="VSY21" s="934"/>
      <c r="VSZ21" s="934"/>
      <c r="VTA21" s="934"/>
      <c r="VTB21" s="934"/>
      <c r="VTC21" s="934"/>
      <c r="VTD21" s="934"/>
      <c r="VTE21" s="934"/>
      <c r="VTF21" s="934"/>
      <c r="VTG21" s="934"/>
      <c r="VTH21" s="934"/>
      <c r="VTI21" s="934"/>
      <c r="VTJ21" s="934"/>
      <c r="VTK21" s="934"/>
      <c r="VTL21" s="934"/>
      <c r="VTM21" s="934"/>
      <c r="VTN21" s="934"/>
      <c r="VTO21" s="934"/>
      <c r="VTP21" s="934"/>
      <c r="VTQ21" s="934"/>
      <c r="VTR21" s="934"/>
      <c r="VTS21" s="934"/>
      <c r="VTT21" s="934"/>
      <c r="VTU21" s="934"/>
      <c r="VTV21" s="934"/>
      <c r="VTW21" s="934"/>
      <c r="VTX21" s="934"/>
      <c r="VTY21" s="934"/>
      <c r="VTZ21" s="934"/>
      <c r="VUA21" s="934"/>
      <c r="VUB21" s="934"/>
      <c r="VUC21" s="934"/>
      <c r="VUD21" s="934"/>
      <c r="VUE21" s="934"/>
      <c r="VUF21" s="934"/>
      <c r="VUG21" s="934"/>
      <c r="VUH21" s="934"/>
      <c r="VUI21" s="934"/>
      <c r="VUJ21" s="934"/>
      <c r="VUK21" s="934"/>
      <c r="VUL21" s="934"/>
      <c r="VUM21" s="934"/>
      <c r="VUN21" s="934"/>
      <c r="VUO21" s="934"/>
      <c r="VUP21" s="934"/>
      <c r="VUQ21" s="934"/>
      <c r="VUR21" s="934"/>
      <c r="VUS21" s="934"/>
      <c r="VUT21" s="934"/>
      <c r="VUU21" s="934"/>
      <c r="VUV21" s="934"/>
      <c r="VUW21" s="934"/>
      <c r="VUX21" s="934"/>
      <c r="VUY21" s="934"/>
      <c r="VUZ21" s="934"/>
      <c r="VVA21" s="934"/>
      <c r="VVB21" s="934"/>
      <c r="VVC21" s="934"/>
      <c r="VVD21" s="934"/>
      <c r="VVE21" s="934"/>
      <c r="VVF21" s="934"/>
      <c r="VVG21" s="934"/>
      <c r="VVH21" s="934"/>
      <c r="VVI21" s="934"/>
      <c r="VVJ21" s="934"/>
      <c r="VVK21" s="934"/>
      <c r="VVL21" s="934"/>
      <c r="VVM21" s="934"/>
      <c r="VVN21" s="934"/>
      <c r="VVO21" s="934"/>
      <c r="VVP21" s="934"/>
      <c r="VVQ21" s="934"/>
      <c r="VVR21" s="934"/>
      <c r="VVS21" s="934"/>
      <c r="VVT21" s="934"/>
      <c r="VVU21" s="934"/>
      <c r="VVV21" s="934"/>
      <c r="VVW21" s="934"/>
      <c r="VVX21" s="934"/>
      <c r="VVY21" s="934"/>
      <c r="VVZ21" s="934"/>
      <c r="VWA21" s="934"/>
      <c r="VWB21" s="934"/>
      <c r="VWC21" s="934"/>
      <c r="VWD21" s="934"/>
      <c r="VWE21" s="934"/>
      <c r="VWF21" s="934"/>
      <c r="VWG21" s="934"/>
      <c r="VWH21" s="934"/>
      <c r="VWI21" s="934"/>
      <c r="VWJ21" s="934"/>
      <c r="VWK21" s="934"/>
      <c r="VWL21" s="934"/>
      <c r="VWM21" s="934"/>
      <c r="VWN21" s="934"/>
      <c r="VWO21" s="934"/>
      <c r="VWP21" s="934"/>
      <c r="VWQ21" s="934"/>
      <c r="VWR21" s="934"/>
      <c r="VWS21" s="934"/>
      <c r="VWT21" s="934"/>
      <c r="VWU21" s="934"/>
      <c r="VWV21" s="934"/>
      <c r="VWW21" s="934"/>
      <c r="VWX21" s="934"/>
      <c r="VWY21" s="934"/>
      <c r="VWZ21" s="934"/>
      <c r="VXA21" s="934"/>
      <c r="VXB21" s="934"/>
      <c r="VXC21" s="934"/>
      <c r="VXD21" s="934"/>
      <c r="VXE21" s="934"/>
      <c r="VXF21" s="934"/>
      <c r="VXG21" s="934"/>
      <c r="VXH21" s="934"/>
      <c r="VXI21" s="934"/>
      <c r="VXJ21" s="934"/>
      <c r="VXK21" s="934"/>
      <c r="VXL21" s="934"/>
      <c r="VXM21" s="934"/>
      <c r="VXN21" s="934"/>
      <c r="VXO21" s="934"/>
      <c r="VXP21" s="934"/>
      <c r="VXQ21" s="934"/>
      <c r="VXR21" s="934"/>
      <c r="VXS21" s="934"/>
      <c r="VXT21" s="934"/>
      <c r="VXU21" s="934"/>
      <c r="VXV21" s="934"/>
      <c r="VXW21" s="934"/>
      <c r="VXX21" s="934"/>
      <c r="VXY21" s="934"/>
      <c r="VXZ21" s="934"/>
      <c r="VYA21" s="934"/>
      <c r="VYB21" s="934"/>
      <c r="VYC21" s="934"/>
      <c r="VYD21" s="934"/>
      <c r="VYE21" s="934"/>
      <c r="VYF21" s="934"/>
      <c r="VYG21" s="934"/>
      <c r="VYH21" s="934"/>
      <c r="VYI21" s="934"/>
      <c r="VYJ21" s="934"/>
      <c r="VYK21" s="934"/>
      <c r="VYL21" s="934"/>
      <c r="VYM21" s="934"/>
      <c r="VYN21" s="934"/>
      <c r="VYO21" s="934"/>
      <c r="VYP21" s="934"/>
      <c r="VYQ21" s="934"/>
      <c r="VYR21" s="934"/>
      <c r="VYS21" s="934"/>
      <c r="VYT21" s="934"/>
      <c r="VYU21" s="934"/>
      <c r="VYV21" s="934"/>
      <c r="VYW21" s="934"/>
      <c r="VYX21" s="934"/>
      <c r="VYY21" s="934"/>
      <c r="VYZ21" s="934"/>
      <c r="VZA21" s="934"/>
      <c r="VZB21" s="934"/>
      <c r="VZC21" s="934"/>
      <c r="VZD21" s="934"/>
      <c r="VZE21" s="934"/>
      <c r="VZF21" s="934"/>
      <c r="VZG21" s="934"/>
      <c r="VZH21" s="934"/>
      <c r="VZI21" s="934"/>
      <c r="VZJ21" s="934"/>
      <c r="VZK21" s="934"/>
      <c r="VZL21" s="934"/>
      <c r="VZM21" s="934"/>
      <c r="VZN21" s="934"/>
      <c r="VZO21" s="934"/>
      <c r="VZP21" s="934"/>
      <c r="VZQ21" s="934"/>
      <c r="VZR21" s="934"/>
      <c r="VZS21" s="934"/>
      <c r="VZT21" s="934"/>
      <c r="VZU21" s="934"/>
      <c r="VZV21" s="934"/>
      <c r="VZW21" s="934"/>
      <c r="VZX21" s="934"/>
      <c r="VZY21" s="934"/>
      <c r="VZZ21" s="934"/>
      <c r="WAA21" s="934"/>
      <c r="WAB21" s="934"/>
      <c r="WAC21" s="934"/>
      <c r="WAD21" s="934"/>
      <c r="WAE21" s="934"/>
      <c r="WAF21" s="934"/>
      <c r="WAG21" s="934"/>
      <c r="WAH21" s="934"/>
      <c r="WAI21" s="934"/>
      <c r="WAJ21" s="934"/>
      <c r="WAK21" s="934"/>
      <c r="WAL21" s="934"/>
      <c r="WAM21" s="934"/>
      <c r="WAN21" s="934"/>
      <c r="WAO21" s="934"/>
      <c r="WAP21" s="934"/>
      <c r="WAQ21" s="934"/>
      <c r="WAR21" s="934"/>
      <c r="WAS21" s="934"/>
      <c r="WAT21" s="934"/>
      <c r="WAU21" s="934"/>
      <c r="WAV21" s="934"/>
      <c r="WAW21" s="934"/>
      <c r="WAX21" s="934"/>
      <c r="WAY21" s="934"/>
      <c r="WAZ21" s="934"/>
      <c r="WBA21" s="934"/>
      <c r="WBB21" s="934"/>
      <c r="WBC21" s="934"/>
      <c r="WBD21" s="934"/>
      <c r="WBE21" s="934"/>
      <c r="WBF21" s="934"/>
      <c r="WBG21" s="934"/>
      <c r="WBH21" s="934"/>
      <c r="WBI21" s="934"/>
      <c r="WBJ21" s="934"/>
      <c r="WBK21" s="934"/>
      <c r="WBL21" s="934"/>
      <c r="WBM21" s="934"/>
      <c r="WBN21" s="934"/>
      <c r="WBO21" s="934"/>
      <c r="WBP21" s="934"/>
      <c r="WBQ21" s="934"/>
      <c r="WBR21" s="934"/>
      <c r="WBS21" s="934"/>
      <c r="WBT21" s="934"/>
      <c r="WBU21" s="934"/>
      <c r="WBV21" s="934"/>
      <c r="WBW21" s="934"/>
      <c r="WBX21" s="934"/>
      <c r="WBY21" s="934"/>
      <c r="WBZ21" s="934"/>
      <c r="WCA21" s="934"/>
      <c r="WCB21" s="934"/>
      <c r="WCC21" s="934"/>
      <c r="WCD21" s="934"/>
      <c r="WCE21" s="934"/>
      <c r="WCF21" s="934"/>
      <c r="WCG21" s="934"/>
      <c r="WCH21" s="934"/>
      <c r="WCI21" s="934"/>
      <c r="WCJ21" s="934"/>
      <c r="WCK21" s="934"/>
      <c r="WCL21" s="934"/>
      <c r="WCM21" s="934"/>
      <c r="WCN21" s="934"/>
      <c r="WCO21" s="934"/>
      <c r="WCP21" s="934"/>
      <c r="WCQ21" s="934"/>
      <c r="WCR21" s="934"/>
      <c r="WCS21" s="934"/>
      <c r="WCT21" s="934"/>
      <c r="WCU21" s="934"/>
      <c r="WCV21" s="934"/>
      <c r="WCW21" s="934"/>
      <c r="WCX21" s="934"/>
      <c r="WCY21" s="934"/>
      <c r="WCZ21" s="934"/>
      <c r="WDA21" s="934"/>
      <c r="WDB21" s="934"/>
      <c r="WDC21" s="934"/>
      <c r="WDD21" s="934"/>
      <c r="WDE21" s="934"/>
      <c r="WDF21" s="934"/>
      <c r="WDG21" s="934"/>
      <c r="WDH21" s="934"/>
      <c r="WDI21" s="934"/>
      <c r="WDJ21" s="934"/>
      <c r="WDK21" s="934"/>
      <c r="WDL21" s="934"/>
      <c r="WDM21" s="934"/>
      <c r="WDN21" s="934"/>
      <c r="WDO21" s="934"/>
      <c r="WDP21" s="934"/>
      <c r="WDQ21" s="934"/>
      <c r="WDR21" s="934"/>
      <c r="WDS21" s="934"/>
      <c r="WDT21" s="934"/>
      <c r="WDU21" s="934"/>
      <c r="WDV21" s="934"/>
      <c r="WDW21" s="934"/>
      <c r="WDX21" s="934"/>
      <c r="WDY21" s="934"/>
      <c r="WDZ21" s="934"/>
      <c r="WEA21" s="934"/>
      <c r="WEB21" s="934"/>
      <c r="WEC21" s="934"/>
      <c r="WED21" s="934"/>
      <c r="WEE21" s="934"/>
      <c r="WEF21" s="934"/>
      <c r="WEG21" s="934"/>
      <c r="WEH21" s="934"/>
      <c r="WEI21" s="934"/>
      <c r="WEJ21" s="934"/>
      <c r="WEK21" s="934"/>
      <c r="WEL21" s="934"/>
      <c r="WEM21" s="934"/>
      <c r="WEN21" s="934"/>
      <c r="WEO21" s="934"/>
      <c r="WEP21" s="934"/>
      <c r="WEQ21" s="934"/>
      <c r="WER21" s="934"/>
      <c r="WES21" s="934"/>
      <c r="WET21" s="934"/>
      <c r="WEU21" s="934"/>
      <c r="WEV21" s="934"/>
      <c r="WEW21" s="934"/>
      <c r="WEX21" s="934"/>
      <c r="WEY21" s="934"/>
      <c r="WEZ21" s="934"/>
      <c r="WFA21" s="934"/>
      <c r="WFB21" s="934"/>
      <c r="WFC21" s="934"/>
      <c r="WFD21" s="934"/>
      <c r="WFE21" s="934"/>
      <c r="WFF21" s="934"/>
      <c r="WFG21" s="934"/>
      <c r="WFH21" s="934"/>
      <c r="WFI21" s="934"/>
      <c r="WFJ21" s="934"/>
      <c r="WFK21" s="934"/>
      <c r="WFL21" s="934"/>
      <c r="WFM21" s="934"/>
      <c r="WFN21" s="934"/>
      <c r="WFO21" s="934"/>
      <c r="WFP21" s="934"/>
      <c r="WFQ21" s="934"/>
      <c r="WFR21" s="934"/>
      <c r="WFS21" s="934"/>
      <c r="WFT21" s="934"/>
      <c r="WFU21" s="934"/>
      <c r="WFV21" s="934"/>
      <c r="WFW21" s="934"/>
      <c r="WFX21" s="934"/>
      <c r="WFY21" s="934"/>
      <c r="WFZ21" s="934"/>
      <c r="WGA21" s="934"/>
      <c r="WGB21" s="934"/>
      <c r="WGC21" s="934"/>
      <c r="WGD21" s="934"/>
      <c r="WGE21" s="934"/>
      <c r="WGF21" s="934"/>
      <c r="WGG21" s="934"/>
      <c r="WGH21" s="934"/>
      <c r="WGI21" s="934"/>
      <c r="WGJ21" s="934"/>
      <c r="WGK21" s="934"/>
      <c r="WGL21" s="934"/>
      <c r="WGM21" s="934"/>
      <c r="WGN21" s="934"/>
      <c r="WGO21" s="934"/>
      <c r="WGP21" s="934"/>
      <c r="WGQ21" s="934"/>
      <c r="WGR21" s="934"/>
      <c r="WGS21" s="934"/>
      <c r="WGT21" s="934"/>
      <c r="WGU21" s="934"/>
      <c r="WGV21" s="934"/>
      <c r="WGW21" s="934"/>
      <c r="WGX21" s="934"/>
      <c r="WGY21" s="934"/>
      <c r="WGZ21" s="934"/>
      <c r="WHA21" s="934"/>
      <c r="WHB21" s="934"/>
      <c r="WHC21" s="934"/>
      <c r="WHD21" s="934"/>
      <c r="WHE21" s="934"/>
      <c r="WHF21" s="934"/>
      <c r="WHG21" s="934"/>
      <c r="WHH21" s="934"/>
      <c r="WHI21" s="934"/>
      <c r="WHJ21" s="934"/>
      <c r="WHK21" s="934"/>
      <c r="WHL21" s="934"/>
      <c r="WHM21" s="934"/>
      <c r="WHN21" s="934"/>
      <c r="WHO21" s="934"/>
      <c r="WHP21" s="934"/>
      <c r="WHQ21" s="934"/>
      <c r="WHR21" s="934"/>
      <c r="WHS21" s="934"/>
      <c r="WHT21" s="934"/>
      <c r="WHU21" s="934"/>
      <c r="WHV21" s="934"/>
      <c r="WHW21" s="934"/>
      <c r="WHX21" s="934"/>
      <c r="WHY21" s="934"/>
      <c r="WHZ21" s="934"/>
      <c r="WIA21" s="934"/>
      <c r="WIB21" s="934"/>
      <c r="WIC21" s="934"/>
      <c r="WID21" s="934"/>
      <c r="WIE21" s="934"/>
      <c r="WIF21" s="934"/>
      <c r="WIG21" s="934"/>
      <c r="WIH21" s="934"/>
      <c r="WII21" s="934"/>
      <c r="WIJ21" s="934"/>
      <c r="WIK21" s="934"/>
      <c r="WIL21" s="934"/>
      <c r="WIM21" s="934"/>
      <c r="WIN21" s="934"/>
      <c r="WIO21" s="934"/>
      <c r="WIP21" s="934"/>
      <c r="WIQ21" s="934"/>
      <c r="WIR21" s="934"/>
      <c r="WIS21" s="934"/>
      <c r="WIT21" s="934"/>
      <c r="WIU21" s="934"/>
      <c r="WIV21" s="934"/>
      <c r="WIW21" s="934"/>
      <c r="WIX21" s="934"/>
      <c r="WIY21" s="934"/>
      <c r="WIZ21" s="934"/>
      <c r="WJA21" s="934"/>
      <c r="WJB21" s="934"/>
      <c r="WJC21" s="934"/>
      <c r="WJD21" s="934"/>
      <c r="WJE21" s="934"/>
      <c r="WJF21" s="934"/>
      <c r="WJG21" s="934"/>
      <c r="WJH21" s="934"/>
      <c r="WJI21" s="934"/>
      <c r="WJJ21" s="934"/>
      <c r="WJK21" s="934"/>
      <c r="WJL21" s="934"/>
      <c r="WJM21" s="934"/>
      <c r="WJN21" s="934"/>
      <c r="WJO21" s="934"/>
      <c r="WJP21" s="934"/>
      <c r="WJQ21" s="934"/>
      <c r="WJR21" s="934"/>
      <c r="WJS21" s="934"/>
      <c r="WJT21" s="934"/>
      <c r="WJU21" s="934"/>
      <c r="WJV21" s="934"/>
      <c r="WJW21" s="934"/>
      <c r="WJX21" s="934"/>
      <c r="WJY21" s="934"/>
      <c r="WJZ21" s="934"/>
      <c r="WKA21" s="934"/>
      <c r="WKB21" s="934"/>
      <c r="WKC21" s="934"/>
      <c r="WKD21" s="934"/>
      <c r="WKE21" s="934"/>
      <c r="WKF21" s="934"/>
      <c r="WKG21" s="934"/>
      <c r="WKH21" s="934"/>
      <c r="WKI21" s="934"/>
      <c r="WKJ21" s="934"/>
      <c r="WKK21" s="934"/>
      <c r="WKL21" s="934"/>
      <c r="WKM21" s="934"/>
      <c r="WKN21" s="934"/>
      <c r="WKO21" s="934"/>
      <c r="WKP21" s="934"/>
      <c r="WKQ21" s="934"/>
      <c r="WKR21" s="934"/>
      <c r="WKS21" s="934"/>
      <c r="WKT21" s="934"/>
      <c r="WKU21" s="934"/>
      <c r="WKV21" s="934"/>
      <c r="WKW21" s="934"/>
      <c r="WKX21" s="934"/>
      <c r="WKY21" s="934"/>
      <c r="WKZ21" s="934"/>
      <c r="WLA21" s="934"/>
      <c r="WLB21" s="934"/>
      <c r="WLC21" s="934"/>
      <c r="WLD21" s="934"/>
      <c r="WLE21" s="934"/>
      <c r="WLF21" s="934"/>
      <c r="WLG21" s="934"/>
      <c r="WLH21" s="934"/>
      <c r="WLI21" s="934"/>
      <c r="WLJ21" s="934"/>
      <c r="WLK21" s="934"/>
      <c r="WLL21" s="934"/>
      <c r="WLM21" s="934"/>
      <c r="WLN21" s="934"/>
      <c r="WLO21" s="934"/>
      <c r="WLP21" s="934"/>
      <c r="WLQ21" s="934"/>
      <c r="WLR21" s="934"/>
      <c r="WLS21" s="934"/>
      <c r="WLT21" s="934"/>
      <c r="WLU21" s="934"/>
      <c r="WLV21" s="934"/>
      <c r="WLW21" s="934"/>
      <c r="WLX21" s="934"/>
      <c r="WLY21" s="934"/>
      <c r="WLZ21" s="934"/>
      <c r="WMA21" s="934"/>
      <c r="WMB21" s="934"/>
      <c r="WMC21" s="934"/>
      <c r="WMD21" s="934"/>
      <c r="WME21" s="934"/>
      <c r="WMF21" s="934"/>
      <c r="WMG21" s="934"/>
      <c r="WMH21" s="934"/>
      <c r="WMI21" s="934"/>
      <c r="WMJ21" s="934"/>
      <c r="WMK21" s="934"/>
      <c r="WML21" s="934"/>
      <c r="WMM21" s="934"/>
      <c r="WMN21" s="934"/>
      <c r="WMO21" s="934"/>
      <c r="WMP21" s="934"/>
      <c r="WMQ21" s="934"/>
      <c r="WMR21" s="934"/>
      <c r="WMS21" s="934"/>
      <c r="WMT21" s="934"/>
      <c r="WMU21" s="934"/>
      <c r="WMV21" s="934"/>
      <c r="WMW21" s="934"/>
      <c r="WMX21" s="934"/>
      <c r="WMY21" s="934"/>
      <c r="WMZ21" s="934"/>
      <c r="WNA21" s="934"/>
      <c r="WNB21" s="934"/>
      <c r="WNC21" s="934"/>
      <c r="WND21" s="934"/>
      <c r="WNE21" s="934"/>
      <c r="WNF21" s="934"/>
      <c r="WNG21" s="934"/>
      <c r="WNH21" s="934"/>
      <c r="WNI21" s="934"/>
      <c r="WNJ21" s="934"/>
      <c r="WNK21" s="934"/>
      <c r="WNL21" s="934"/>
      <c r="WNM21" s="934"/>
      <c r="WNN21" s="934"/>
      <c r="WNO21" s="934"/>
      <c r="WNP21" s="934"/>
      <c r="WNQ21" s="934"/>
      <c r="WNR21" s="934"/>
      <c r="WNS21" s="934"/>
      <c r="WNT21" s="934"/>
      <c r="WNU21" s="934"/>
      <c r="WNV21" s="934"/>
      <c r="WNW21" s="934"/>
      <c r="WNX21" s="934"/>
      <c r="WNY21" s="934"/>
      <c r="WNZ21" s="934"/>
      <c r="WOA21" s="934"/>
      <c r="WOB21" s="934"/>
      <c r="WOC21" s="934"/>
      <c r="WOD21" s="934"/>
      <c r="WOE21" s="934"/>
      <c r="WOF21" s="934"/>
      <c r="WOG21" s="934"/>
      <c r="WOH21" s="934"/>
      <c r="WOI21" s="934"/>
      <c r="WOJ21" s="934"/>
      <c r="WOK21" s="934"/>
      <c r="WOL21" s="934"/>
      <c r="WOM21" s="934"/>
      <c r="WON21" s="934"/>
      <c r="WOO21" s="934"/>
      <c r="WOP21" s="934"/>
      <c r="WOQ21" s="934"/>
      <c r="WOR21" s="934"/>
      <c r="WOS21" s="934"/>
      <c r="WOT21" s="934"/>
      <c r="WOU21" s="934"/>
      <c r="WOV21" s="934"/>
      <c r="WOW21" s="934"/>
      <c r="WOX21" s="934"/>
      <c r="WOY21" s="934"/>
      <c r="WOZ21" s="934"/>
      <c r="WPA21" s="934"/>
      <c r="WPB21" s="934"/>
      <c r="WPC21" s="934"/>
      <c r="WPD21" s="934"/>
      <c r="WPE21" s="934"/>
      <c r="WPF21" s="934"/>
      <c r="WPG21" s="934"/>
      <c r="WPH21" s="934"/>
      <c r="WPI21" s="934"/>
      <c r="WPJ21" s="934"/>
      <c r="WPK21" s="934"/>
      <c r="WPL21" s="934"/>
      <c r="WPM21" s="934"/>
      <c r="WPN21" s="934"/>
      <c r="WPO21" s="934"/>
      <c r="WPP21" s="934"/>
      <c r="WPQ21" s="934"/>
      <c r="WPR21" s="934"/>
      <c r="WPS21" s="934"/>
      <c r="WPT21" s="934"/>
      <c r="WPU21" s="934"/>
      <c r="WPV21" s="934"/>
      <c r="WPW21" s="934"/>
      <c r="WPX21" s="934"/>
      <c r="WPY21" s="934"/>
      <c r="WPZ21" s="934"/>
      <c r="WQA21" s="934"/>
      <c r="WQB21" s="934"/>
      <c r="WQC21" s="934"/>
      <c r="WQD21" s="934"/>
      <c r="WQE21" s="934"/>
      <c r="WQF21" s="934"/>
      <c r="WQG21" s="934"/>
      <c r="WQH21" s="934"/>
      <c r="WQI21" s="934"/>
      <c r="WQJ21" s="934"/>
      <c r="WQK21" s="934"/>
      <c r="WQL21" s="934"/>
      <c r="WQM21" s="934"/>
      <c r="WQN21" s="934"/>
      <c r="WQO21" s="934"/>
      <c r="WQP21" s="934"/>
      <c r="WQQ21" s="934"/>
      <c r="WQR21" s="934"/>
      <c r="WQS21" s="934"/>
      <c r="WQT21" s="934"/>
      <c r="WQU21" s="934"/>
      <c r="WQV21" s="934"/>
      <c r="WQW21" s="934"/>
      <c r="WQX21" s="934"/>
      <c r="WQY21" s="934"/>
      <c r="WQZ21" s="934"/>
      <c r="WRA21" s="934"/>
      <c r="WRB21" s="934"/>
      <c r="WRC21" s="934"/>
      <c r="WRD21" s="934"/>
      <c r="WRE21" s="934"/>
      <c r="WRF21" s="934"/>
      <c r="WRG21" s="934"/>
      <c r="WRH21" s="934"/>
      <c r="WRI21" s="934"/>
      <c r="WRJ21" s="934"/>
      <c r="WRK21" s="934"/>
      <c r="WRL21" s="934"/>
      <c r="WRM21" s="934"/>
      <c r="WRN21" s="934"/>
      <c r="WRO21" s="934"/>
      <c r="WRP21" s="934"/>
      <c r="WRQ21" s="934"/>
      <c r="WRR21" s="934"/>
      <c r="WRS21" s="934"/>
      <c r="WRT21" s="934"/>
      <c r="WRU21" s="934"/>
      <c r="WRV21" s="934"/>
      <c r="WRW21" s="934"/>
      <c r="WRX21" s="934"/>
      <c r="WRY21" s="934"/>
      <c r="WRZ21" s="934"/>
      <c r="WSA21" s="934"/>
      <c r="WSB21" s="934"/>
      <c r="WSC21" s="934"/>
      <c r="WSD21" s="934"/>
      <c r="WSE21" s="934"/>
      <c r="WSF21" s="934"/>
      <c r="WSG21" s="934"/>
      <c r="WSH21" s="934"/>
      <c r="WSI21" s="934"/>
      <c r="WSJ21" s="934"/>
      <c r="WSK21" s="934"/>
      <c r="WSL21" s="934"/>
      <c r="WSM21" s="934"/>
      <c r="WSN21" s="934"/>
      <c r="WSO21" s="934"/>
      <c r="WSP21" s="934"/>
      <c r="WSQ21" s="934"/>
      <c r="WSR21" s="934"/>
      <c r="WSS21" s="934"/>
      <c r="WST21" s="934"/>
      <c r="WSU21" s="934"/>
      <c r="WSV21" s="934"/>
      <c r="WSW21" s="934"/>
      <c r="WSX21" s="934"/>
      <c r="WSY21" s="934"/>
      <c r="WSZ21" s="934"/>
      <c r="WTA21" s="934"/>
      <c r="WTB21" s="934"/>
      <c r="WTC21" s="934"/>
      <c r="WTD21" s="934"/>
      <c r="WTE21" s="934"/>
      <c r="WTF21" s="934"/>
      <c r="WTG21" s="934"/>
      <c r="WTH21" s="934"/>
      <c r="WTI21" s="934"/>
      <c r="WTJ21" s="934"/>
      <c r="WTK21" s="934"/>
      <c r="WTL21" s="934"/>
      <c r="WTM21" s="934"/>
      <c r="WTN21" s="934"/>
      <c r="WTO21" s="934"/>
      <c r="WTP21" s="934"/>
      <c r="WTQ21" s="934"/>
      <c r="WTR21" s="934"/>
      <c r="WTS21" s="934"/>
      <c r="WTT21" s="934"/>
      <c r="WTU21" s="934"/>
      <c r="WTV21" s="934"/>
      <c r="WTW21" s="934"/>
      <c r="WTX21" s="934"/>
      <c r="WTY21" s="934"/>
      <c r="WTZ21" s="934"/>
      <c r="WUA21" s="934"/>
      <c r="WUB21" s="934"/>
      <c r="WUC21" s="934"/>
      <c r="WUD21" s="934"/>
      <c r="WUE21" s="934"/>
      <c r="WUF21" s="934"/>
      <c r="WUG21" s="934"/>
      <c r="WUH21" s="934"/>
      <c r="WUI21" s="934"/>
      <c r="WUJ21" s="934"/>
      <c r="WUK21" s="934"/>
      <c r="WUL21" s="934"/>
      <c r="WUM21" s="934"/>
      <c r="WUN21" s="934"/>
      <c r="WUO21" s="934"/>
      <c r="WUP21" s="934"/>
      <c r="WUQ21" s="934"/>
      <c r="WUR21" s="934"/>
      <c r="WUS21" s="934"/>
      <c r="WUT21" s="934"/>
      <c r="WUU21" s="934"/>
      <c r="WUV21" s="934"/>
      <c r="WUW21" s="934"/>
      <c r="WUX21" s="934"/>
      <c r="WUY21" s="934"/>
      <c r="WUZ21" s="934"/>
      <c r="WVA21" s="934"/>
      <c r="WVB21" s="934"/>
      <c r="WVC21" s="934"/>
      <c r="WVD21" s="934"/>
      <c r="WVE21" s="934"/>
    </row>
    <row r="22" spans="1:16125" s="935" customFormat="1" ht="30">
      <c r="A22" s="1025" t="s">
        <v>139</v>
      </c>
      <c r="B22" s="1026" t="s">
        <v>1041</v>
      </c>
      <c r="C22" s="1027" t="s">
        <v>1042</v>
      </c>
      <c r="D22" s="1027" t="s">
        <v>1043</v>
      </c>
      <c r="E22" s="1028">
        <v>42644</v>
      </c>
      <c r="F22" s="1029">
        <v>42825</v>
      </c>
      <c r="G22" s="1030" t="s">
        <v>1044</v>
      </c>
      <c r="H22" s="1044">
        <v>288169</v>
      </c>
      <c r="I22" s="1032"/>
      <c r="J22" s="1032"/>
      <c r="K22" s="1033">
        <v>0</v>
      </c>
      <c r="L22" s="983">
        <v>0</v>
      </c>
      <c r="M22" s="985">
        <f t="shared" si="4"/>
        <v>288169</v>
      </c>
      <c r="N22" s="1034"/>
      <c r="O22" s="1032"/>
      <c r="P22" s="1044"/>
      <c r="Q22" s="1044"/>
      <c r="R22" s="1045"/>
      <c r="S22" s="1045"/>
      <c r="T22" s="1045">
        <v>15568.1</v>
      </c>
      <c r="U22" s="987">
        <f t="shared" si="0"/>
        <v>15568.1</v>
      </c>
      <c r="V22" s="973">
        <f t="shared" si="1"/>
        <v>15568.1</v>
      </c>
      <c r="W22" s="989">
        <f t="shared" si="2"/>
        <v>272600.90000000002</v>
      </c>
      <c r="X22" s="1000"/>
      <c r="Y22" s="991">
        <f t="shared" si="5"/>
        <v>6</v>
      </c>
      <c r="Z22" s="991">
        <f t="shared" si="3"/>
        <v>3</v>
      </c>
      <c r="AA22" s="992">
        <f t="shared" si="6"/>
        <v>0.5</v>
      </c>
      <c r="AB22" s="1001">
        <f t="shared" si="7"/>
        <v>5.4024201076451665E-2</v>
      </c>
      <c r="AC22" s="1051" t="s">
        <v>1045</v>
      </c>
      <c r="AD22" s="934"/>
      <c r="AE22" s="934"/>
      <c r="AF22" s="934"/>
      <c r="AG22" s="995"/>
      <c r="AH22" s="934"/>
      <c r="AI22" s="934"/>
      <c r="AJ22" s="934"/>
      <c r="AK22" s="934"/>
      <c r="AL22" s="934"/>
      <c r="AM22" s="934"/>
      <c r="AN22" s="934"/>
      <c r="AO22" s="934"/>
      <c r="AP22" s="934"/>
      <c r="AQ22" s="934"/>
      <c r="AR22" s="934"/>
      <c r="AS22" s="934"/>
      <c r="AT22" s="934"/>
      <c r="AU22" s="934"/>
      <c r="AV22" s="934"/>
      <c r="AW22" s="934"/>
      <c r="AX22" s="934"/>
      <c r="AY22" s="934"/>
      <c r="AZ22" s="934"/>
      <c r="BA22" s="934"/>
      <c r="BB22" s="934"/>
      <c r="BC22" s="934"/>
      <c r="BD22" s="934"/>
      <c r="BE22" s="934"/>
      <c r="BF22" s="934"/>
      <c r="BG22" s="934"/>
      <c r="BH22" s="934"/>
      <c r="BI22" s="934"/>
      <c r="BJ22" s="934"/>
      <c r="BK22" s="934"/>
      <c r="BL22" s="934"/>
      <c r="BM22" s="934"/>
      <c r="BN22" s="934"/>
      <c r="BO22" s="934"/>
      <c r="BP22" s="934"/>
      <c r="BQ22" s="934"/>
      <c r="BR22" s="934"/>
      <c r="BS22" s="934"/>
      <c r="BT22" s="934"/>
      <c r="BU22" s="934"/>
      <c r="BV22" s="934"/>
      <c r="BW22" s="934"/>
      <c r="BX22" s="934"/>
      <c r="BY22" s="934"/>
      <c r="BZ22" s="934"/>
      <c r="CA22" s="934"/>
      <c r="CB22" s="934"/>
      <c r="CC22" s="934"/>
      <c r="CD22" s="934"/>
      <c r="CE22" s="934"/>
      <c r="CF22" s="934"/>
      <c r="CG22" s="934"/>
      <c r="CH22" s="934"/>
      <c r="CI22" s="934"/>
      <c r="CJ22" s="934"/>
      <c r="CK22" s="934"/>
      <c r="CL22" s="934"/>
      <c r="CM22" s="934"/>
      <c r="CN22" s="934"/>
      <c r="CO22" s="934"/>
      <c r="CP22" s="934"/>
      <c r="CQ22" s="934"/>
      <c r="CR22" s="934"/>
      <c r="CS22" s="934"/>
      <c r="CT22" s="934"/>
      <c r="CU22" s="934"/>
      <c r="CV22" s="934"/>
      <c r="CW22" s="934"/>
      <c r="CX22" s="934"/>
      <c r="CY22" s="934"/>
      <c r="CZ22" s="934"/>
      <c r="DA22" s="934"/>
      <c r="DB22" s="934"/>
      <c r="DC22" s="934"/>
      <c r="DD22" s="934"/>
      <c r="DE22" s="934"/>
      <c r="DF22" s="934"/>
      <c r="DG22" s="934"/>
      <c r="DH22" s="934"/>
      <c r="DI22" s="934"/>
      <c r="DJ22" s="934"/>
      <c r="DK22" s="934"/>
      <c r="DL22" s="934"/>
      <c r="DM22" s="934"/>
      <c r="DN22" s="934"/>
      <c r="DO22" s="934"/>
      <c r="DP22" s="934"/>
      <c r="DQ22" s="934"/>
      <c r="DR22" s="934"/>
      <c r="DS22" s="934"/>
      <c r="DT22" s="934"/>
      <c r="DU22" s="934"/>
      <c r="DV22" s="934"/>
      <c r="DW22" s="934"/>
      <c r="DX22" s="934"/>
      <c r="DY22" s="934"/>
      <c r="DZ22" s="934"/>
      <c r="EA22" s="934"/>
      <c r="EB22" s="934"/>
      <c r="EC22" s="934"/>
      <c r="ED22" s="934"/>
      <c r="EE22" s="934"/>
      <c r="EF22" s="934"/>
      <c r="EG22" s="934"/>
      <c r="EH22" s="934"/>
      <c r="EI22" s="934"/>
      <c r="EJ22" s="934"/>
      <c r="EK22" s="934"/>
      <c r="EL22" s="934"/>
      <c r="EM22" s="934"/>
      <c r="EN22" s="934"/>
      <c r="EO22" s="934"/>
      <c r="EP22" s="934"/>
      <c r="EQ22" s="934"/>
      <c r="ER22" s="934"/>
      <c r="ES22" s="934"/>
      <c r="ET22" s="934"/>
      <c r="EU22" s="934"/>
      <c r="EV22" s="934"/>
      <c r="EW22" s="934"/>
      <c r="EX22" s="934"/>
      <c r="EY22" s="934"/>
      <c r="EZ22" s="934"/>
      <c r="FA22" s="934"/>
      <c r="FB22" s="934"/>
      <c r="FC22" s="934"/>
      <c r="FD22" s="934"/>
      <c r="FE22" s="934"/>
      <c r="FF22" s="934"/>
      <c r="FG22" s="934"/>
      <c r="FH22" s="934"/>
      <c r="FI22" s="934"/>
      <c r="FJ22" s="934"/>
      <c r="FK22" s="934"/>
      <c r="FL22" s="934"/>
      <c r="FM22" s="934"/>
      <c r="FN22" s="934"/>
      <c r="FO22" s="934"/>
      <c r="FP22" s="934"/>
      <c r="FQ22" s="934"/>
      <c r="FR22" s="934"/>
      <c r="FS22" s="934"/>
      <c r="FT22" s="934"/>
      <c r="FU22" s="934"/>
      <c r="FV22" s="934"/>
      <c r="FW22" s="934"/>
      <c r="FX22" s="934"/>
      <c r="FY22" s="934"/>
      <c r="FZ22" s="934"/>
      <c r="GA22" s="934"/>
      <c r="GB22" s="934"/>
      <c r="GC22" s="934"/>
      <c r="GD22" s="934"/>
      <c r="GE22" s="934"/>
      <c r="GF22" s="934"/>
      <c r="GG22" s="934"/>
      <c r="GH22" s="934"/>
      <c r="GI22" s="934"/>
      <c r="GJ22" s="934"/>
      <c r="GK22" s="934"/>
      <c r="GL22" s="934"/>
      <c r="GM22" s="934"/>
      <c r="GN22" s="934"/>
      <c r="GO22" s="934"/>
      <c r="GP22" s="934"/>
      <c r="GQ22" s="934"/>
      <c r="GR22" s="934"/>
      <c r="GS22" s="934"/>
      <c r="GT22" s="934"/>
      <c r="GU22" s="934"/>
      <c r="GV22" s="934"/>
      <c r="GW22" s="934"/>
      <c r="GX22" s="934"/>
      <c r="GY22" s="934"/>
      <c r="GZ22" s="934"/>
      <c r="HA22" s="934"/>
      <c r="HB22" s="934"/>
      <c r="HC22" s="934"/>
      <c r="HD22" s="934"/>
      <c r="HE22" s="934"/>
      <c r="HF22" s="934"/>
      <c r="HG22" s="934"/>
      <c r="HH22" s="934"/>
      <c r="HI22" s="934"/>
      <c r="HJ22" s="934"/>
      <c r="HK22" s="934"/>
      <c r="HL22" s="934"/>
      <c r="HM22" s="934"/>
      <c r="HN22" s="934"/>
      <c r="HO22" s="934"/>
      <c r="HP22" s="934"/>
      <c r="HQ22" s="934"/>
      <c r="HR22" s="934"/>
      <c r="HS22" s="934"/>
      <c r="HT22" s="934"/>
      <c r="HU22" s="934"/>
      <c r="HV22" s="934"/>
      <c r="HW22" s="934"/>
      <c r="HX22" s="934"/>
      <c r="HY22" s="934"/>
      <c r="HZ22" s="934"/>
      <c r="IA22" s="934"/>
      <c r="IB22" s="934"/>
      <c r="IC22" s="934"/>
      <c r="ID22" s="934"/>
      <c r="IE22" s="934"/>
      <c r="IF22" s="934"/>
      <c r="IG22" s="934"/>
      <c r="IH22" s="934"/>
      <c r="II22" s="934"/>
      <c r="IJ22" s="934"/>
      <c r="IK22" s="934"/>
      <c r="IL22" s="934"/>
      <c r="IM22" s="934"/>
      <c r="IN22" s="934"/>
      <c r="IO22" s="934"/>
      <c r="IP22" s="934"/>
      <c r="IQ22" s="934"/>
      <c r="IR22" s="934"/>
      <c r="IS22" s="934"/>
      <c r="IT22" s="934"/>
      <c r="IU22" s="934"/>
      <c r="IV22" s="934"/>
      <c r="IW22" s="934"/>
      <c r="IX22" s="934"/>
      <c r="IY22" s="934"/>
      <c r="IZ22" s="934"/>
      <c r="JA22" s="934"/>
      <c r="JB22" s="934"/>
      <c r="JC22" s="934"/>
      <c r="JD22" s="934"/>
      <c r="JE22" s="934"/>
      <c r="JF22" s="934"/>
      <c r="JG22" s="934"/>
      <c r="JH22" s="934"/>
      <c r="JI22" s="934"/>
      <c r="JJ22" s="934"/>
      <c r="JK22" s="934"/>
      <c r="JL22" s="934"/>
      <c r="JM22" s="934"/>
      <c r="JN22" s="934"/>
      <c r="JO22" s="934"/>
      <c r="JP22" s="934"/>
      <c r="JQ22" s="934"/>
      <c r="JR22" s="934"/>
      <c r="JS22" s="934"/>
      <c r="JT22" s="934"/>
      <c r="JU22" s="934"/>
      <c r="JV22" s="934"/>
      <c r="JW22" s="934"/>
      <c r="JX22" s="934"/>
      <c r="JY22" s="934"/>
      <c r="JZ22" s="934"/>
      <c r="KA22" s="934"/>
      <c r="KB22" s="934"/>
      <c r="KC22" s="934"/>
      <c r="KD22" s="934"/>
      <c r="KE22" s="934"/>
      <c r="KF22" s="934"/>
      <c r="KG22" s="934"/>
      <c r="KH22" s="934"/>
      <c r="KI22" s="934"/>
      <c r="KJ22" s="934"/>
      <c r="KK22" s="934"/>
      <c r="KL22" s="934"/>
      <c r="KM22" s="934"/>
      <c r="KN22" s="934"/>
      <c r="KO22" s="934"/>
      <c r="KP22" s="934"/>
      <c r="KQ22" s="934"/>
      <c r="KR22" s="934"/>
      <c r="KS22" s="934"/>
      <c r="KT22" s="934"/>
      <c r="KU22" s="934"/>
      <c r="KV22" s="934"/>
      <c r="KW22" s="934"/>
      <c r="KX22" s="934"/>
      <c r="KY22" s="934"/>
      <c r="KZ22" s="934"/>
      <c r="LA22" s="934"/>
      <c r="LB22" s="934"/>
      <c r="LC22" s="934"/>
      <c r="LD22" s="934"/>
      <c r="LE22" s="934"/>
      <c r="LF22" s="934"/>
      <c r="LG22" s="934"/>
      <c r="LH22" s="934"/>
      <c r="LI22" s="934"/>
      <c r="LJ22" s="934"/>
      <c r="LK22" s="934"/>
      <c r="LL22" s="934"/>
      <c r="LM22" s="934"/>
      <c r="LN22" s="934"/>
      <c r="LO22" s="934"/>
      <c r="LP22" s="934"/>
      <c r="LQ22" s="934"/>
      <c r="LR22" s="934"/>
      <c r="LS22" s="934"/>
      <c r="LT22" s="934"/>
      <c r="LU22" s="934"/>
      <c r="LV22" s="934"/>
      <c r="LW22" s="934"/>
      <c r="LX22" s="934"/>
      <c r="LY22" s="934"/>
      <c r="LZ22" s="934"/>
      <c r="MA22" s="934"/>
      <c r="MB22" s="934"/>
      <c r="MC22" s="934"/>
      <c r="MD22" s="934"/>
      <c r="ME22" s="934"/>
      <c r="MF22" s="934"/>
      <c r="MG22" s="934"/>
      <c r="MH22" s="934"/>
      <c r="MI22" s="934"/>
      <c r="MJ22" s="934"/>
      <c r="MK22" s="934"/>
      <c r="ML22" s="934"/>
      <c r="MM22" s="934"/>
      <c r="MN22" s="934"/>
      <c r="MO22" s="934"/>
      <c r="MP22" s="934"/>
      <c r="MQ22" s="934"/>
      <c r="MR22" s="934"/>
      <c r="MS22" s="934"/>
      <c r="MT22" s="934"/>
      <c r="MU22" s="934"/>
      <c r="MV22" s="934"/>
      <c r="MW22" s="934"/>
      <c r="MX22" s="934"/>
      <c r="MY22" s="934"/>
      <c r="MZ22" s="934"/>
      <c r="NA22" s="934"/>
      <c r="NB22" s="934"/>
      <c r="NC22" s="934"/>
      <c r="ND22" s="934"/>
      <c r="NE22" s="934"/>
      <c r="NF22" s="934"/>
      <c r="NG22" s="934"/>
      <c r="NH22" s="934"/>
      <c r="NI22" s="934"/>
      <c r="NJ22" s="934"/>
      <c r="NK22" s="934"/>
      <c r="NL22" s="934"/>
      <c r="NM22" s="934"/>
      <c r="NN22" s="934"/>
      <c r="NO22" s="934"/>
      <c r="NP22" s="934"/>
      <c r="NQ22" s="934"/>
      <c r="NR22" s="934"/>
      <c r="NS22" s="934"/>
      <c r="NT22" s="934"/>
      <c r="NU22" s="934"/>
      <c r="NV22" s="934"/>
      <c r="NW22" s="934"/>
      <c r="NX22" s="934"/>
      <c r="NY22" s="934"/>
      <c r="NZ22" s="934"/>
      <c r="OA22" s="934"/>
      <c r="OB22" s="934"/>
      <c r="OC22" s="934"/>
      <c r="OD22" s="934"/>
      <c r="OE22" s="934"/>
      <c r="OF22" s="934"/>
      <c r="OG22" s="934"/>
      <c r="OH22" s="934"/>
      <c r="OI22" s="934"/>
      <c r="OJ22" s="934"/>
      <c r="OK22" s="934"/>
      <c r="OL22" s="934"/>
      <c r="OM22" s="934"/>
      <c r="ON22" s="934"/>
      <c r="OO22" s="934"/>
      <c r="OP22" s="934"/>
      <c r="OQ22" s="934"/>
      <c r="OR22" s="934"/>
      <c r="OS22" s="934"/>
      <c r="OT22" s="934"/>
      <c r="OU22" s="934"/>
      <c r="OV22" s="934"/>
      <c r="OW22" s="934"/>
      <c r="OX22" s="934"/>
      <c r="OY22" s="934"/>
      <c r="OZ22" s="934"/>
      <c r="PA22" s="934"/>
      <c r="PB22" s="934"/>
      <c r="PC22" s="934"/>
      <c r="PD22" s="934"/>
      <c r="PE22" s="934"/>
      <c r="PF22" s="934"/>
      <c r="PG22" s="934"/>
      <c r="PH22" s="934"/>
      <c r="PI22" s="934"/>
      <c r="PJ22" s="934"/>
      <c r="PK22" s="934"/>
      <c r="PL22" s="934"/>
      <c r="PM22" s="934"/>
      <c r="PN22" s="934"/>
      <c r="PO22" s="934"/>
      <c r="PP22" s="934"/>
      <c r="PQ22" s="934"/>
      <c r="PR22" s="934"/>
      <c r="PS22" s="934"/>
      <c r="PT22" s="934"/>
      <c r="PU22" s="934"/>
      <c r="PV22" s="934"/>
      <c r="PW22" s="934"/>
      <c r="PX22" s="934"/>
      <c r="PY22" s="934"/>
      <c r="PZ22" s="934"/>
      <c r="QA22" s="934"/>
      <c r="QB22" s="934"/>
      <c r="QC22" s="934"/>
      <c r="QD22" s="934"/>
      <c r="QE22" s="934"/>
      <c r="QF22" s="934"/>
      <c r="QG22" s="934"/>
      <c r="QH22" s="934"/>
      <c r="QI22" s="934"/>
      <c r="QJ22" s="934"/>
      <c r="QK22" s="934"/>
      <c r="QL22" s="934"/>
      <c r="QM22" s="934"/>
      <c r="QN22" s="934"/>
      <c r="QO22" s="934"/>
      <c r="QP22" s="934"/>
      <c r="QQ22" s="934"/>
      <c r="QR22" s="934"/>
      <c r="QS22" s="934"/>
      <c r="QT22" s="934"/>
      <c r="QU22" s="934"/>
      <c r="QV22" s="934"/>
      <c r="QW22" s="934"/>
      <c r="QX22" s="934"/>
      <c r="QY22" s="934"/>
      <c r="QZ22" s="934"/>
      <c r="RA22" s="934"/>
      <c r="RB22" s="934"/>
      <c r="RC22" s="934"/>
      <c r="RD22" s="934"/>
      <c r="RE22" s="934"/>
      <c r="RF22" s="934"/>
      <c r="RG22" s="934"/>
      <c r="RH22" s="934"/>
      <c r="RI22" s="934"/>
      <c r="RJ22" s="934"/>
      <c r="RK22" s="934"/>
      <c r="RL22" s="934"/>
      <c r="RM22" s="934"/>
      <c r="RN22" s="934"/>
      <c r="RO22" s="934"/>
      <c r="RP22" s="934"/>
      <c r="RQ22" s="934"/>
      <c r="RR22" s="934"/>
      <c r="RS22" s="934"/>
      <c r="RT22" s="934"/>
      <c r="RU22" s="934"/>
      <c r="RV22" s="934"/>
      <c r="RW22" s="934"/>
      <c r="RX22" s="934"/>
      <c r="RY22" s="934"/>
      <c r="RZ22" s="934"/>
      <c r="SA22" s="934"/>
      <c r="SB22" s="934"/>
      <c r="SC22" s="934"/>
      <c r="SD22" s="934"/>
      <c r="SE22" s="934"/>
      <c r="SF22" s="934"/>
      <c r="SG22" s="934"/>
      <c r="SH22" s="934"/>
      <c r="SI22" s="934"/>
      <c r="SJ22" s="934"/>
      <c r="SK22" s="934"/>
      <c r="SL22" s="934"/>
      <c r="SM22" s="934"/>
      <c r="SN22" s="934"/>
      <c r="SO22" s="934"/>
      <c r="SP22" s="934"/>
      <c r="SQ22" s="934"/>
      <c r="SR22" s="934"/>
      <c r="SS22" s="934"/>
      <c r="ST22" s="934"/>
      <c r="SU22" s="934"/>
      <c r="SV22" s="934"/>
      <c r="SW22" s="934"/>
      <c r="SX22" s="934"/>
      <c r="SY22" s="934"/>
      <c r="SZ22" s="934"/>
      <c r="TA22" s="934"/>
      <c r="TB22" s="934"/>
      <c r="TC22" s="934"/>
      <c r="TD22" s="934"/>
      <c r="TE22" s="934"/>
      <c r="TF22" s="934"/>
      <c r="TG22" s="934"/>
      <c r="TH22" s="934"/>
      <c r="TI22" s="934"/>
      <c r="TJ22" s="934"/>
      <c r="TK22" s="934"/>
      <c r="TL22" s="934"/>
      <c r="TM22" s="934"/>
      <c r="TN22" s="934"/>
      <c r="TO22" s="934"/>
      <c r="TP22" s="934"/>
      <c r="TQ22" s="934"/>
      <c r="TR22" s="934"/>
      <c r="TS22" s="934"/>
      <c r="TT22" s="934"/>
      <c r="TU22" s="934"/>
      <c r="TV22" s="934"/>
      <c r="TW22" s="934"/>
      <c r="TX22" s="934"/>
      <c r="TY22" s="934"/>
      <c r="TZ22" s="934"/>
      <c r="UA22" s="934"/>
      <c r="UB22" s="934"/>
      <c r="UC22" s="934"/>
      <c r="UD22" s="934"/>
      <c r="UE22" s="934"/>
      <c r="UF22" s="934"/>
      <c r="UG22" s="934"/>
      <c r="UH22" s="934"/>
      <c r="UI22" s="934"/>
      <c r="UJ22" s="934"/>
      <c r="UK22" s="934"/>
      <c r="UL22" s="934"/>
      <c r="UM22" s="934"/>
      <c r="UN22" s="934"/>
      <c r="UO22" s="934"/>
      <c r="UP22" s="934"/>
      <c r="UQ22" s="934"/>
      <c r="UR22" s="934"/>
      <c r="US22" s="934"/>
      <c r="UT22" s="934"/>
      <c r="UU22" s="934"/>
      <c r="UV22" s="934"/>
      <c r="UW22" s="934"/>
      <c r="UX22" s="934"/>
      <c r="UY22" s="934"/>
      <c r="UZ22" s="934"/>
      <c r="VA22" s="934"/>
      <c r="VB22" s="934"/>
      <c r="VC22" s="934"/>
      <c r="VD22" s="934"/>
      <c r="VE22" s="934"/>
      <c r="VF22" s="934"/>
      <c r="VG22" s="934"/>
      <c r="VH22" s="934"/>
      <c r="VI22" s="934"/>
      <c r="VJ22" s="934"/>
      <c r="VK22" s="934"/>
      <c r="VL22" s="934"/>
      <c r="VM22" s="934"/>
      <c r="VN22" s="934"/>
      <c r="VO22" s="934"/>
      <c r="VP22" s="934"/>
      <c r="VQ22" s="934"/>
      <c r="VR22" s="934"/>
      <c r="VS22" s="934"/>
      <c r="VT22" s="934"/>
      <c r="VU22" s="934"/>
      <c r="VV22" s="934"/>
      <c r="VW22" s="934"/>
      <c r="VX22" s="934"/>
      <c r="VY22" s="934"/>
      <c r="VZ22" s="934"/>
      <c r="WA22" s="934"/>
      <c r="WB22" s="934"/>
      <c r="WC22" s="934"/>
      <c r="WD22" s="934"/>
      <c r="WE22" s="934"/>
      <c r="WF22" s="934"/>
      <c r="WG22" s="934"/>
      <c r="WH22" s="934"/>
      <c r="WI22" s="934"/>
      <c r="WJ22" s="934"/>
      <c r="WK22" s="934"/>
      <c r="WL22" s="934"/>
      <c r="WM22" s="934"/>
      <c r="WN22" s="934"/>
      <c r="WO22" s="934"/>
      <c r="WP22" s="934"/>
      <c r="WQ22" s="934"/>
      <c r="WR22" s="934"/>
      <c r="WS22" s="934"/>
      <c r="WT22" s="934"/>
      <c r="WU22" s="934"/>
      <c r="WV22" s="934"/>
      <c r="WW22" s="934"/>
      <c r="WX22" s="934"/>
      <c r="WY22" s="934"/>
      <c r="WZ22" s="934"/>
      <c r="XA22" s="934"/>
      <c r="XB22" s="934"/>
      <c r="XC22" s="934"/>
      <c r="XD22" s="934"/>
      <c r="XE22" s="934"/>
      <c r="XF22" s="934"/>
      <c r="XG22" s="934"/>
      <c r="XH22" s="934"/>
      <c r="XI22" s="934"/>
      <c r="XJ22" s="934"/>
      <c r="XK22" s="934"/>
      <c r="XL22" s="934"/>
      <c r="XM22" s="934"/>
      <c r="XN22" s="934"/>
      <c r="XO22" s="934"/>
      <c r="XP22" s="934"/>
      <c r="XQ22" s="934"/>
      <c r="XR22" s="934"/>
      <c r="XS22" s="934"/>
      <c r="XT22" s="934"/>
      <c r="XU22" s="934"/>
      <c r="XV22" s="934"/>
      <c r="XW22" s="934"/>
      <c r="XX22" s="934"/>
      <c r="XY22" s="934"/>
      <c r="XZ22" s="934"/>
      <c r="YA22" s="934"/>
      <c r="YB22" s="934"/>
      <c r="YC22" s="934"/>
      <c r="YD22" s="934"/>
      <c r="YE22" s="934"/>
      <c r="YF22" s="934"/>
      <c r="YG22" s="934"/>
      <c r="YH22" s="934"/>
      <c r="YI22" s="934"/>
      <c r="YJ22" s="934"/>
      <c r="YK22" s="934"/>
      <c r="YL22" s="934"/>
      <c r="YM22" s="934"/>
      <c r="YN22" s="934"/>
      <c r="YO22" s="934"/>
      <c r="YP22" s="934"/>
      <c r="YQ22" s="934"/>
      <c r="YR22" s="934"/>
      <c r="YS22" s="934"/>
      <c r="YT22" s="934"/>
      <c r="YU22" s="934"/>
      <c r="YV22" s="934"/>
      <c r="YW22" s="934"/>
      <c r="YX22" s="934"/>
      <c r="YY22" s="934"/>
      <c r="YZ22" s="934"/>
      <c r="ZA22" s="934"/>
      <c r="ZB22" s="934"/>
      <c r="ZC22" s="934"/>
      <c r="ZD22" s="934"/>
      <c r="ZE22" s="934"/>
      <c r="ZF22" s="934"/>
      <c r="ZG22" s="934"/>
      <c r="ZH22" s="934"/>
      <c r="ZI22" s="934"/>
      <c r="ZJ22" s="934"/>
      <c r="ZK22" s="934"/>
      <c r="ZL22" s="934"/>
      <c r="ZM22" s="934"/>
      <c r="ZN22" s="934"/>
      <c r="ZO22" s="934"/>
      <c r="ZP22" s="934"/>
      <c r="ZQ22" s="934"/>
      <c r="ZR22" s="934"/>
      <c r="ZS22" s="934"/>
      <c r="ZT22" s="934"/>
      <c r="ZU22" s="934"/>
      <c r="ZV22" s="934"/>
      <c r="ZW22" s="934"/>
      <c r="ZX22" s="934"/>
      <c r="ZY22" s="934"/>
      <c r="ZZ22" s="934"/>
      <c r="AAA22" s="934"/>
      <c r="AAB22" s="934"/>
      <c r="AAC22" s="934"/>
      <c r="AAD22" s="934"/>
      <c r="AAE22" s="934"/>
      <c r="AAF22" s="934"/>
      <c r="AAG22" s="934"/>
      <c r="AAH22" s="934"/>
      <c r="AAI22" s="934"/>
      <c r="AAJ22" s="934"/>
      <c r="AAK22" s="934"/>
      <c r="AAL22" s="934"/>
      <c r="AAM22" s="934"/>
      <c r="AAN22" s="934"/>
      <c r="AAO22" s="934"/>
      <c r="AAP22" s="934"/>
      <c r="AAQ22" s="934"/>
      <c r="AAR22" s="934"/>
      <c r="AAS22" s="934"/>
      <c r="AAT22" s="934"/>
      <c r="AAU22" s="934"/>
      <c r="AAV22" s="934"/>
      <c r="AAW22" s="934"/>
      <c r="AAX22" s="934"/>
      <c r="AAY22" s="934"/>
      <c r="AAZ22" s="934"/>
      <c r="ABA22" s="934"/>
      <c r="ABB22" s="934"/>
      <c r="ABC22" s="934"/>
      <c r="ABD22" s="934"/>
      <c r="ABE22" s="934"/>
      <c r="ABF22" s="934"/>
      <c r="ABG22" s="934"/>
      <c r="ABH22" s="934"/>
      <c r="ABI22" s="934"/>
      <c r="ABJ22" s="934"/>
      <c r="ABK22" s="934"/>
      <c r="ABL22" s="934"/>
      <c r="ABM22" s="934"/>
      <c r="ABN22" s="934"/>
      <c r="ABO22" s="934"/>
      <c r="ABP22" s="934"/>
      <c r="ABQ22" s="934"/>
      <c r="ABR22" s="934"/>
      <c r="ABS22" s="934"/>
      <c r="ABT22" s="934"/>
      <c r="ABU22" s="934"/>
      <c r="ABV22" s="934"/>
      <c r="ABW22" s="934"/>
      <c r="ABX22" s="934"/>
      <c r="ABY22" s="934"/>
      <c r="ABZ22" s="934"/>
      <c r="ACA22" s="934"/>
      <c r="ACB22" s="934"/>
      <c r="ACC22" s="934"/>
      <c r="ACD22" s="934"/>
      <c r="ACE22" s="934"/>
      <c r="ACF22" s="934"/>
      <c r="ACG22" s="934"/>
      <c r="ACH22" s="934"/>
      <c r="ACI22" s="934"/>
      <c r="ACJ22" s="934"/>
      <c r="ACK22" s="934"/>
      <c r="ACL22" s="934"/>
      <c r="ACM22" s="934"/>
      <c r="ACN22" s="934"/>
      <c r="ACO22" s="934"/>
      <c r="ACP22" s="934"/>
      <c r="ACQ22" s="934"/>
      <c r="ACR22" s="934"/>
      <c r="ACS22" s="934"/>
      <c r="ACT22" s="934"/>
      <c r="ACU22" s="934"/>
      <c r="ACV22" s="934"/>
      <c r="ACW22" s="934"/>
      <c r="ACX22" s="934"/>
      <c r="ACY22" s="934"/>
      <c r="ACZ22" s="934"/>
      <c r="ADA22" s="934"/>
      <c r="ADB22" s="934"/>
      <c r="ADC22" s="934"/>
      <c r="ADD22" s="934"/>
      <c r="ADE22" s="934"/>
      <c r="ADF22" s="934"/>
      <c r="ADG22" s="934"/>
      <c r="ADH22" s="934"/>
      <c r="ADI22" s="934"/>
      <c r="ADJ22" s="934"/>
      <c r="ADK22" s="934"/>
      <c r="ADL22" s="934"/>
      <c r="ADM22" s="934"/>
      <c r="ADN22" s="934"/>
      <c r="ADO22" s="934"/>
      <c r="ADP22" s="934"/>
      <c r="ADQ22" s="934"/>
      <c r="ADR22" s="934"/>
      <c r="ADS22" s="934"/>
      <c r="ADT22" s="934"/>
      <c r="ADU22" s="934"/>
      <c r="ADV22" s="934"/>
      <c r="ADW22" s="934"/>
      <c r="ADX22" s="934"/>
      <c r="ADY22" s="934"/>
      <c r="ADZ22" s="934"/>
      <c r="AEA22" s="934"/>
      <c r="AEB22" s="934"/>
      <c r="AEC22" s="934"/>
      <c r="AED22" s="934"/>
      <c r="AEE22" s="934"/>
      <c r="AEF22" s="934"/>
      <c r="AEG22" s="934"/>
      <c r="AEH22" s="934"/>
      <c r="AEI22" s="934"/>
      <c r="AEJ22" s="934"/>
      <c r="AEK22" s="934"/>
      <c r="AEL22" s="934"/>
      <c r="AEM22" s="934"/>
      <c r="AEN22" s="934"/>
      <c r="AEO22" s="934"/>
      <c r="AEP22" s="934"/>
      <c r="AEQ22" s="934"/>
      <c r="AER22" s="934"/>
      <c r="AES22" s="934"/>
      <c r="AET22" s="934"/>
      <c r="AEU22" s="934"/>
      <c r="AEV22" s="934"/>
      <c r="AEW22" s="934"/>
      <c r="AEX22" s="934"/>
      <c r="AEY22" s="934"/>
      <c r="AEZ22" s="934"/>
      <c r="AFA22" s="934"/>
      <c r="AFB22" s="934"/>
      <c r="AFC22" s="934"/>
      <c r="AFD22" s="934"/>
      <c r="AFE22" s="934"/>
      <c r="AFF22" s="934"/>
      <c r="AFG22" s="934"/>
      <c r="AFH22" s="934"/>
      <c r="AFI22" s="934"/>
      <c r="AFJ22" s="934"/>
      <c r="AFK22" s="934"/>
      <c r="AFL22" s="934"/>
      <c r="AFM22" s="934"/>
      <c r="AFN22" s="934"/>
      <c r="AFO22" s="934"/>
      <c r="AFP22" s="934"/>
      <c r="AFQ22" s="934"/>
      <c r="AFR22" s="934"/>
      <c r="AFS22" s="934"/>
      <c r="AFT22" s="934"/>
      <c r="AFU22" s="934"/>
      <c r="AFV22" s="934"/>
      <c r="AFW22" s="934"/>
      <c r="AFX22" s="934"/>
      <c r="AFY22" s="934"/>
      <c r="AFZ22" s="934"/>
      <c r="AGA22" s="934"/>
      <c r="AGB22" s="934"/>
      <c r="AGC22" s="934"/>
      <c r="AGD22" s="934"/>
      <c r="AGE22" s="934"/>
      <c r="AGF22" s="934"/>
      <c r="AGG22" s="934"/>
      <c r="AGH22" s="934"/>
      <c r="AGI22" s="934"/>
      <c r="AGJ22" s="934"/>
      <c r="AGK22" s="934"/>
      <c r="AGL22" s="934"/>
      <c r="AGM22" s="934"/>
      <c r="AGN22" s="934"/>
      <c r="AGO22" s="934"/>
      <c r="AGP22" s="934"/>
      <c r="AGQ22" s="934"/>
      <c r="AGR22" s="934"/>
      <c r="AGS22" s="934"/>
      <c r="AGT22" s="934"/>
      <c r="AGU22" s="934"/>
      <c r="AGV22" s="934"/>
      <c r="AGW22" s="934"/>
      <c r="AGX22" s="934"/>
      <c r="AGY22" s="934"/>
      <c r="AGZ22" s="934"/>
      <c r="AHA22" s="934"/>
      <c r="AHB22" s="934"/>
      <c r="AHC22" s="934"/>
      <c r="AHD22" s="934"/>
      <c r="AHE22" s="934"/>
      <c r="AHF22" s="934"/>
      <c r="AHG22" s="934"/>
      <c r="AHH22" s="934"/>
      <c r="AHI22" s="934"/>
      <c r="AHJ22" s="934"/>
      <c r="AHK22" s="934"/>
      <c r="AHL22" s="934"/>
      <c r="AHM22" s="934"/>
      <c r="AHN22" s="934"/>
      <c r="AHO22" s="934"/>
      <c r="AHP22" s="934"/>
      <c r="AHQ22" s="934"/>
      <c r="AHR22" s="934"/>
      <c r="AHS22" s="934"/>
      <c r="AHT22" s="934"/>
      <c r="AHU22" s="934"/>
      <c r="AHV22" s="934"/>
      <c r="AHW22" s="934"/>
      <c r="AHX22" s="934"/>
      <c r="AHY22" s="934"/>
      <c r="AHZ22" s="934"/>
      <c r="AIA22" s="934"/>
      <c r="AIB22" s="934"/>
      <c r="AIC22" s="934"/>
      <c r="AID22" s="934"/>
      <c r="AIE22" s="934"/>
      <c r="AIF22" s="934"/>
      <c r="AIG22" s="934"/>
      <c r="AIH22" s="934"/>
      <c r="AII22" s="934"/>
      <c r="AIJ22" s="934"/>
      <c r="AIK22" s="934"/>
      <c r="AIL22" s="934"/>
      <c r="AIM22" s="934"/>
      <c r="AIN22" s="934"/>
      <c r="AIO22" s="934"/>
      <c r="AIP22" s="934"/>
      <c r="AIQ22" s="934"/>
      <c r="AIR22" s="934"/>
      <c r="AIS22" s="934"/>
      <c r="AIT22" s="934"/>
      <c r="AIU22" s="934"/>
      <c r="AIV22" s="934"/>
      <c r="AIW22" s="934"/>
      <c r="AIX22" s="934"/>
      <c r="AIY22" s="934"/>
      <c r="AIZ22" s="934"/>
      <c r="AJA22" s="934"/>
      <c r="AJB22" s="934"/>
      <c r="AJC22" s="934"/>
      <c r="AJD22" s="934"/>
      <c r="AJE22" s="934"/>
      <c r="AJF22" s="934"/>
      <c r="AJG22" s="934"/>
      <c r="AJH22" s="934"/>
      <c r="AJI22" s="934"/>
      <c r="AJJ22" s="934"/>
      <c r="AJK22" s="934"/>
      <c r="AJL22" s="934"/>
      <c r="AJM22" s="934"/>
      <c r="AJN22" s="934"/>
      <c r="AJO22" s="934"/>
      <c r="AJP22" s="934"/>
      <c r="AJQ22" s="934"/>
      <c r="AJR22" s="934"/>
      <c r="AJS22" s="934"/>
      <c r="AJT22" s="934"/>
      <c r="AJU22" s="934"/>
      <c r="AJV22" s="934"/>
      <c r="AJW22" s="934"/>
      <c r="AJX22" s="934"/>
      <c r="AJY22" s="934"/>
      <c r="AJZ22" s="934"/>
      <c r="AKA22" s="934"/>
      <c r="AKB22" s="934"/>
      <c r="AKC22" s="934"/>
      <c r="AKD22" s="934"/>
      <c r="AKE22" s="934"/>
      <c r="AKF22" s="934"/>
      <c r="AKG22" s="934"/>
      <c r="AKH22" s="934"/>
      <c r="AKI22" s="934"/>
      <c r="AKJ22" s="934"/>
      <c r="AKK22" s="934"/>
      <c r="AKL22" s="934"/>
      <c r="AKM22" s="934"/>
      <c r="AKN22" s="934"/>
      <c r="AKO22" s="934"/>
      <c r="AKP22" s="934"/>
      <c r="AKQ22" s="934"/>
      <c r="AKR22" s="934"/>
      <c r="AKS22" s="934"/>
      <c r="AKT22" s="934"/>
      <c r="AKU22" s="934"/>
      <c r="AKV22" s="934"/>
      <c r="AKW22" s="934"/>
      <c r="AKX22" s="934"/>
      <c r="AKY22" s="934"/>
      <c r="AKZ22" s="934"/>
      <c r="ALA22" s="934"/>
      <c r="ALB22" s="934"/>
      <c r="ALC22" s="934"/>
      <c r="ALD22" s="934"/>
      <c r="ALE22" s="934"/>
      <c r="ALF22" s="934"/>
      <c r="ALG22" s="934"/>
      <c r="ALH22" s="934"/>
      <c r="ALI22" s="934"/>
      <c r="ALJ22" s="934"/>
      <c r="ALK22" s="934"/>
      <c r="ALL22" s="934"/>
      <c r="ALM22" s="934"/>
      <c r="ALN22" s="934"/>
      <c r="ALO22" s="934"/>
      <c r="ALP22" s="934"/>
      <c r="ALQ22" s="934"/>
      <c r="ALR22" s="934"/>
      <c r="ALS22" s="934"/>
      <c r="ALT22" s="934"/>
      <c r="ALU22" s="934"/>
      <c r="ALV22" s="934"/>
      <c r="ALW22" s="934"/>
      <c r="ALX22" s="934"/>
      <c r="ALY22" s="934"/>
      <c r="ALZ22" s="934"/>
      <c r="AMA22" s="934"/>
      <c r="AMB22" s="934"/>
      <c r="AMC22" s="934"/>
      <c r="AMD22" s="934"/>
      <c r="AME22" s="934"/>
      <c r="AMF22" s="934"/>
      <c r="AMG22" s="934"/>
      <c r="AMH22" s="934"/>
      <c r="AMI22" s="934"/>
      <c r="AMJ22" s="934"/>
      <c r="AMK22" s="934"/>
      <c r="AML22" s="934"/>
      <c r="AMM22" s="934"/>
      <c r="AMN22" s="934"/>
      <c r="AMO22" s="934"/>
      <c r="AMP22" s="934"/>
      <c r="AMQ22" s="934"/>
      <c r="AMR22" s="934"/>
      <c r="AMS22" s="934"/>
      <c r="AMT22" s="934"/>
      <c r="AMU22" s="934"/>
      <c r="AMV22" s="934"/>
      <c r="AMW22" s="934"/>
      <c r="AMX22" s="934"/>
      <c r="AMY22" s="934"/>
      <c r="AMZ22" s="934"/>
      <c r="ANA22" s="934"/>
      <c r="ANB22" s="934"/>
      <c r="ANC22" s="934"/>
      <c r="AND22" s="934"/>
      <c r="ANE22" s="934"/>
      <c r="ANF22" s="934"/>
      <c r="ANG22" s="934"/>
      <c r="ANH22" s="934"/>
      <c r="ANI22" s="934"/>
      <c r="ANJ22" s="934"/>
      <c r="ANK22" s="934"/>
      <c r="ANL22" s="934"/>
      <c r="ANM22" s="934"/>
      <c r="ANN22" s="934"/>
      <c r="ANO22" s="934"/>
      <c r="ANP22" s="934"/>
      <c r="ANQ22" s="934"/>
      <c r="ANR22" s="934"/>
      <c r="ANS22" s="934"/>
      <c r="ANT22" s="934"/>
      <c r="ANU22" s="934"/>
      <c r="ANV22" s="934"/>
      <c r="ANW22" s="934"/>
      <c r="ANX22" s="934"/>
      <c r="ANY22" s="934"/>
      <c r="ANZ22" s="934"/>
      <c r="AOA22" s="934"/>
      <c r="AOB22" s="934"/>
      <c r="AOC22" s="934"/>
      <c r="AOD22" s="934"/>
      <c r="AOE22" s="934"/>
      <c r="AOF22" s="934"/>
      <c r="AOG22" s="934"/>
      <c r="AOH22" s="934"/>
      <c r="AOI22" s="934"/>
      <c r="AOJ22" s="934"/>
      <c r="AOK22" s="934"/>
      <c r="AOL22" s="934"/>
      <c r="AOM22" s="934"/>
      <c r="AON22" s="934"/>
      <c r="AOO22" s="934"/>
      <c r="AOP22" s="934"/>
      <c r="AOQ22" s="934"/>
      <c r="AOR22" s="934"/>
      <c r="AOS22" s="934"/>
      <c r="AOT22" s="934"/>
      <c r="AOU22" s="934"/>
      <c r="AOV22" s="934"/>
      <c r="AOW22" s="934"/>
      <c r="AOX22" s="934"/>
      <c r="AOY22" s="934"/>
      <c r="AOZ22" s="934"/>
      <c r="APA22" s="934"/>
      <c r="APB22" s="934"/>
      <c r="APC22" s="934"/>
      <c r="APD22" s="934"/>
      <c r="APE22" s="934"/>
      <c r="APF22" s="934"/>
      <c r="APG22" s="934"/>
      <c r="APH22" s="934"/>
      <c r="API22" s="934"/>
      <c r="APJ22" s="934"/>
      <c r="APK22" s="934"/>
      <c r="APL22" s="934"/>
      <c r="APM22" s="934"/>
      <c r="APN22" s="934"/>
      <c r="APO22" s="934"/>
      <c r="APP22" s="934"/>
      <c r="APQ22" s="934"/>
      <c r="APR22" s="934"/>
      <c r="APS22" s="934"/>
      <c r="APT22" s="934"/>
      <c r="APU22" s="934"/>
      <c r="APV22" s="934"/>
      <c r="APW22" s="934"/>
      <c r="APX22" s="934"/>
      <c r="APY22" s="934"/>
      <c r="APZ22" s="934"/>
      <c r="AQA22" s="934"/>
      <c r="AQB22" s="934"/>
      <c r="AQC22" s="934"/>
      <c r="AQD22" s="934"/>
      <c r="AQE22" s="934"/>
      <c r="AQF22" s="934"/>
      <c r="AQG22" s="934"/>
      <c r="AQH22" s="934"/>
      <c r="AQI22" s="934"/>
      <c r="AQJ22" s="934"/>
      <c r="AQK22" s="934"/>
      <c r="AQL22" s="934"/>
      <c r="AQM22" s="934"/>
      <c r="AQN22" s="934"/>
      <c r="AQO22" s="934"/>
      <c r="AQP22" s="934"/>
      <c r="AQQ22" s="934"/>
      <c r="AQR22" s="934"/>
      <c r="AQS22" s="934"/>
      <c r="AQT22" s="934"/>
      <c r="AQU22" s="934"/>
      <c r="AQV22" s="934"/>
      <c r="AQW22" s="934"/>
      <c r="AQX22" s="934"/>
      <c r="AQY22" s="934"/>
      <c r="AQZ22" s="934"/>
      <c r="ARA22" s="934"/>
      <c r="ARB22" s="934"/>
      <c r="ARC22" s="934"/>
      <c r="ARD22" s="934"/>
      <c r="ARE22" s="934"/>
      <c r="ARF22" s="934"/>
      <c r="ARG22" s="934"/>
      <c r="ARH22" s="934"/>
      <c r="ARI22" s="934"/>
      <c r="ARJ22" s="934"/>
      <c r="ARK22" s="934"/>
      <c r="ARL22" s="934"/>
      <c r="ARM22" s="934"/>
      <c r="ARN22" s="934"/>
      <c r="ARO22" s="934"/>
      <c r="ARP22" s="934"/>
      <c r="ARQ22" s="934"/>
      <c r="ARR22" s="934"/>
      <c r="ARS22" s="934"/>
      <c r="ART22" s="934"/>
      <c r="ARU22" s="934"/>
      <c r="ARV22" s="934"/>
      <c r="ARW22" s="934"/>
      <c r="ARX22" s="934"/>
      <c r="ARY22" s="934"/>
      <c r="ARZ22" s="934"/>
      <c r="ASA22" s="934"/>
      <c r="ASB22" s="934"/>
      <c r="ASC22" s="934"/>
      <c r="ASD22" s="934"/>
      <c r="ASE22" s="934"/>
      <c r="ASF22" s="934"/>
      <c r="ASG22" s="934"/>
      <c r="ASH22" s="934"/>
      <c r="ASI22" s="934"/>
      <c r="ASJ22" s="934"/>
      <c r="ASK22" s="934"/>
      <c r="ASL22" s="934"/>
      <c r="ASM22" s="934"/>
      <c r="ASN22" s="934"/>
      <c r="ASO22" s="934"/>
      <c r="ASP22" s="934"/>
      <c r="ASQ22" s="934"/>
      <c r="ASR22" s="934"/>
      <c r="ASS22" s="934"/>
      <c r="AST22" s="934"/>
      <c r="ASU22" s="934"/>
      <c r="ASV22" s="934"/>
      <c r="ASW22" s="934"/>
      <c r="ASX22" s="934"/>
      <c r="ASY22" s="934"/>
      <c r="ASZ22" s="934"/>
      <c r="ATA22" s="934"/>
      <c r="ATB22" s="934"/>
      <c r="ATC22" s="934"/>
      <c r="ATD22" s="934"/>
      <c r="ATE22" s="934"/>
      <c r="ATF22" s="934"/>
      <c r="ATG22" s="934"/>
      <c r="ATH22" s="934"/>
      <c r="ATI22" s="934"/>
      <c r="ATJ22" s="934"/>
      <c r="ATK22" s="934"/>
      <c r="ATL22" s="934"/>
      <c r="ATM22" s="934"/>
      <c r="ATN22" s="934"/>
      <c r="ATO22" s="934"/>
      <c r="ATP22" s="934"/>
      <c r="ATQ22" s="934"/>
      <c r="ATR22" s="934"/>
      <c r="ATS22" s="934"/>
      <c r="ATT22" s="934"/>
      <c r="ATU22" s="934"/>
      <c r="ATV22" s="934"/>
      <c r="ATW22" s="934"/>
      <c r="ATX22" s="934"/>
      <c r="ATY22" s="934"/>
      <c r="ATZ22" s="934"/>
      <c r="AUA22" s="934"/>
      <c r="AUB22" s="934"/>
      <c r="AUC22" s="934"/>
      <c r="AUD22" s="934"/>
      <c r="AUE22" s="934"/>
      <c r="AUF22" s="934"/>
      <c r="AUG22" s="934"/>
      <c r="AUH22" s="934"/>
      <c r="AUI22" s="934"/>
      <c r="AUJ22" s="934"/>
      <c r="AUK22" s="934"/>
      <c r="AUL22" s="934"/>
      <c r="AUM22" s="934"/>
      <c r="AUN22" s="934"/>
      <c r="AUO22" s="934"/>
      <c r="AUP22" s="934"/>
      <c r="AUQ22" s="934"/>
      <c r="AUR22" s="934"/>
      <c r="AUS22" s="934"/>
      <c r="AUT22" s="934"/>
      <c r="AUU22" s="934"/>
      <c r="AUV22" s="934"/>
      <c r="AUW22" s="934"/>
      <c r="AUX22" s="934"/>
      <c r="AUY22" s="934"/>
      <c r="AUZ22" s="934"/>
      <c r="AVA22" s="934"/>
      <c r="AVB22" s="934"/>
      <c r="AVC22" s="934"/>
      <c r="AVD22" s="934"/>
      <c r="AVE22" s="934"/>
      <c r="AVF22" s="934"/>
      <c r="AVG22" s="934"/>
      <c r="AVH22" s="934"/>
      <c r="AVI22" s="934"/>
      <c r="AVJ22" s="934"/>
      <c r="AVK22" s="934"/>
      <c r="AVL22" s="934"/>
      <c r="AVM22" s="934"/>
      <c r="AVN22" s="934"/>
      <c r="AVO22" s="934"/>
      <c r="AVP22" s="934"/>
      <c r="AVQ22" s="934"/>
      <c r="AVR22" s="934"/>
      <c r="AVS22" s="934"/>
      <c r="AVT22" s="934"/>
      <c r="AVU22" s="934"/>
      <c r="AVV22" s="934"/>
      <c r="AVW22" s="934"/>
      <c r="AVX22" s="934"/>
      <c r="AVY22" s="934"/>
      <c r="AVZ22" s="934"/>
      <c r="AWA22" s="934"/>
      <c r="AWB22" s="934"/>
      <c r="AWC22" s="934"/>
      <c r="AWD22" s="934"/>
      <c r="AWE22" s="934"/>
      <c r="AWF22" s="934"/>
      <c r="AWG22" s="934"/>
      <c r="AWH22" s="934"/>
      <c r="AWI22" s="934"/>
      <c r="AWJ22" s="934"/>
      <c r="AWK22" s="934"/>
      <c r="AWL22" s="934"/>
      <c r="AWM22" s="934"/>
      <c r="AWN22" s="934"/>
      <c r="AWO22" s="934"/>
      <c r="AWP22" s="934"/>
      <c r="AWQ22" s="934"/>
      <c r="AWR22" s="934"/>
      <c r="AWS22" s="934"/>
      <c r="AWT22" s="934"/>
      <c r="AWU22" s="934"/>
      <c r="AWV22" s="934"/>
      <c r="AWW22" s="934"/>
      <c r="AWX22" s="934"/>
      <c r="AWY22" s="934"/>
      <c r="AWZ22" s="934"/>
      <c r="AXA22" s="934"/>
      <c r="AXB22" s="934"/>
      <c r="AXC22" s="934"/>
      <c r="AXD22" s="934"/>
      <c r="AXE22" s="934"/>
      <c r="AXF22" s="934"/>
      <c r="AXG22" s="934"/>
      <c r="AXH22" s="934"/>
      <c r="AXI22" s="934"/>
      <c r="AXJ22" s="934"/>
      <c r="AXK22" s="934"/>
      <c r="AXL22" s="934"/>
      <c r="AXM22" s="934"/>
      <c r="AXN22" s="934"/>
      <c r="AXO22" s="934"/>
      <c r="AXP22" s="934"/>
      <c r="AXQ22" s="934"/>
      <c r="AXR22" s="934"/>
      <c r="AXS22" s="934"/>
      <c r="AXT22" s="934"/>
      <c r="AXU22" s="934"/>
      <c r="AXV22" s="934"/>
      <c r="AXW22" s="934"/>
      <c r="AXX22" s="934"/>
      <c r="AXY22" s="934"/>
      <c r="AXZ22" s="934"/>
      <c r="AYA22" s="934"/>
      <c r="AYB22" s="934"/>
      <c r="AYC22" s="934"/>
      <c r="AYD22" s="934"/>
      <c r="AYE22" s="934"/>
      <c r="AYF22" s="934"/>
      <c r="AYG22" s="934"/>
      <c r="AYH22" s="934"/>
      <c r="AYI22" s="934"/>
      <c r="AYJ22" s="934"/>
      <c r="AYK22" s="934"/>
      <c r="AYL22" s="934"/>
      <c r="AYM22" s="934"/>
      <c r="AYN22" s="934"/>
      <c r="AYO22" s="934"/>
      <c r="AYP22" s="934"/>
      <c r="AYQ22" s="934"/>
      <c r="AYR22" s="934"/>
      <c r="AYS22" s="934"/>
      <c r="AYT22" s="934"/>
      <c r="AYU22" s="934"/>
      <c r="AYV22" s="934"/>
      <c r="AYW22" s="934"/>
      <c r="AYX22" s="934"/>
      <c r="AYY22" s="934"/>
      <c r="AYZ22" s="934"/>
      <c r="AZA22" s="934"/>
      <c r="AZB22" s="934"/>
      <c r="AZC22" s="934"/>
      <c r="AZD22" s="934"/>
      <c r="AZE22" s="934"/>
      <c r="AZF22" s="934"/>
      <c r="AZG22" s="934"/>
      <c r="AZH22" s="934"/>
      <c r="AZI22" s="934"/>
      <c r="AZJ22" s="934"/>
      <c r="AZK22" s="934"/>
      <c r="AZL22" s="934"/>
      <c r="AZM22" s="934"/>
      <c r="AZN22" s="934"/>
      <c r="AZO22" s="934"/>
      <c r="AZP22" s="934"/>
      <c r="AZQ22" s="934"/>
      <c r="AZR22" s="934"/>
      <c r="AZS22" s="934"/>
      <c r="AZT22" s="934"/>
      <c r="AZU22" s="934"/>
      <c r="AZV22" s="934"/>
      <c r="AZW22" s="934"/>
      <c r="AZX22" s="934"/>
      <c r="AZY22" s="934"/>
      <c r="AZZ22" s="934"/>
      <c r="BAA22" s="934"/>
      <c r="BAB22" s="934"/>
      <c r="BAC22" s="934"/>
      <c r="BAD22" s="934"/>
      <c r="BAE22" s="934"/>
      <c r="BAF22" s="934"/>
      <c r="BAG22" s="934"/>
      <c r="BAH22" s="934"/>
      <c r="BAI22" s="934"/>
      <c r="BAJ22" s="934"/>
      <c r="BAK22" s="934"/>
      <c r="BAL22" s="934"/>
      <c r="BAM22" s="934"/>
      <c r="BAN22" s="934"/>
      <c r="BAO22" s="934"/>
      <c r="BAP22" s="934"/>
      <c r="BAQ22" s="934"/>
      <c r="BAR22" s="934"/>
      <c r="BAS22" s="934"/>
      <c r="BAT22" s="934"/>
      <c r="BAU22" s="934"/>
      <c r="BAV22" s="934"/>
      <c r="BAW22" s="934"/>
      <c r="BAX22" s="934"/>
      <c r="BAY22" s="934"/>
      <c r="BAZ22" s="934"/>
      <c r="BBA22" s="934"/>
      <c r="BBB22" s="934"/>
      <c r="BBC22" s="934"/>
      <c r="BBD22" s="934"/>
      <c r="BBE22" s="934"/>
      <c r="BBF22" s="934"/>
      <c r="BBG22" s="934"/>
      <c r="BBH22" s="934"/>
      <c r="BBI22" s="934"/>
      <c r="BBJ22" s="934"/>
      <c r="BBK22" s="934"/>
      <c r="BBL22" s="934"/>
      <c r="BBM22" s="934"/>
      <c r="BBN22" s="934"/>
      <c r="BBO22" s="934"/>
      <c r="BBP22" s="934"/>
      <c r="BBQ22" s="934"/>
      <c r="BBR22" s="934"/>
      <c r="BBS22" s="934"/>
      <c r="BBT22" s="934"/>
      <c r="BBU22" s="934"/>
      <c r="BBV22" s="934"/>
      <c r="BBW22" s="934"/>
      <c r="BBX22" s="934"/>
      <c r="BBY22" s="934"/>
      <c r="BBZ22" s="934"/>
      <c r="BCA22" s="934"/>
      <c r="BCB22" s="934"/>
      <c r="BCC22" s="934"/>
      <c r="BCD22" s="934"/>
      <c r="BCE22" s="934"/>
      <c r="BCF22" s="934"/>
      <c r="BCG22" s="934"/>
      <c r="BCH22" s="934"/>
      <c r="BCI22" s="934"/>
      <c r="BCJ22" s="934"/>
      <c r="BCK22" s="934"/>
      <c r="BCL22" s="934"/>
      <c r="BCM22" s="934"/>
      <c r="BCN22" s="934"/>
      <c r="BCO22" s="934"/>
      <c r="BCP22" s="934"/>
      <c r="BCQ22" s="934"/>
      <c r="BCR22" s="934"/>
      <c r="BCS22" s="934"/>
      <c r="BCT22" s="934"/>
      <c r="BCU22" s="934"/>
      <c r="BCV22" s="934"/>
      <c r="BCW22" s="934"/>
      <c r="BCX22" s="934"/>
      <c r="BCY22" s="934"/>
      <c r="BCZ22" s="934"/>
      <c r="BDA22" s="934"/>
      <c r="BDB22" s="934"/>
      <c r="BDC22" s="934"/>
      <c r="BDD22" s="934"/>
      <c r="BDE22" s="934"/>
      <c r="BDF22" s="934"/>
      <c r="BDG22" s="934"/>
      <c r="BDH22" s="934"/>
      <c r="BDI22" s="934"/>
      <c r="BDJ22" s="934"/>
      <c r="BDK22" s="934"/>
      <c r="BDL22" s="934"/>
      <c r="BDM22" s="934"/>
      <c r="BDN22" s="934"/>
      <c r="BDO22" s="934"/>
      <c r="BDP22" s="934"/>
      <c r="BDQ22" s="934"/>
      <c r="BDR22" s="934"/>
      <c r="BDS22" s="934"/>
      <c r="BDT22" s="934"/>
      <c r="BDU22" s="934"/>
      <c r="BDV22" s="934"/>
      <c r="BDW22" s="934"/>
      <c r="BDX22" s="934"/>
      <c r="BDY22" s="934"/>
      <c r="BDZ22" s="934"/>
      <c r="BEA22" s="934"/>
      <c r="BEB22" s="934"/>
      <c r="BEC22" s="934"/>
      <c r="BED22" s="934"/>
      <c r="BEE22" s="934"/>
      <c r="BEF22" s="934"/>
      <c r="BEG22" s="934"/>
      <c r="BEH22" s="934"/>
      <c r="BEI22" s="934"/>
      <c r="BEJ22" s="934"/>
      <c r="BEK22" s="934"/>
      <c r="BEL22" s="934"/>
      <c r="BEM22" s="934"/>
      <c r="BEN22" s="934"/>
      <c r="BEO22" s="934"/>
      <c r="BEP22" s="934"/>
      <c r="BEQ22" s="934"/>
      <c r="BER22" s="934"/>
      <c r="BES22" s="934"/>
      <c r="BET22" s="934"/>
      <c r="BEU22" s="934"/>
      <c r="BEV22" s="934"/>
      <c r="BEW22" s="934"/>
      <c r="BEX22" s="934"/>
      <c r="BEY22" s="934"/>
      <c r="BEZ22" s="934"/>
      <c r="BFA22" s="934"/>
      <c r="BFB22" s="934"/>
      <c r="BFC22" s="934"/>
      <c r="BFD22" s="934"/>
      <c r="BFE22" s="934"/>
      <c r="BFF22" s="934"/>
      <c r="BFG22" s="934"/>
      <c r="BFH22" s="934"/>
      <c r="BFI22" s="934"/>
      <c r="BFJ22" s="934"/>
      <c r="BFK22" s="934"/>
      <c r="BFL22" s="934"/>
      <c r="BFM22" s="934"/>
      <c r="BFN22" s="934"/>
      <c r="BFO22" s="934"/>
      <c r="BFP22" s="934"/>
      <c r="BFQ22" s="934"/>
      <c r="BFR22" s="934"/>
      <c r="BFS22" s="934"/>
      <c r="BFT22" s="934"/>
      <c r="BFU22" s="934"/>
      <c r="BFV22" s="934"/>
      <c r="BFW22" s="934"/>
      <c r="BFX22" s="934"/>
      <c r="BFY22" s="934"/>
      <c r="BFZ22" s="934"/>
      <c r="BGA22" s="934"/>
      <c r="BGB22" s="934"/>
      <c r="BGC22" s="934"/>
      <c r="BGD22" s="934"/>
      <c r="BGE22" s="934"/>
      <c r="BGF22" s="934"/>
      <c r="BGG22" s="934"/>
      <c r="BGH22" s="934"/>
      <c r="BGI22" s="934"/>
      <c r="BGJ22" s="934"/>
      <c r="BGK22" s="934"/>
      <c r="BGL22" s="934"/>
      <c r="BGM22" s="934"/>
      <c r="BGN22" s="934"/>
      <c r="BGO22" s="934"/>
      <c r="BGP22" s="934"/>
      <c r="BGQ22" s="934"/>
      <c r="BGR22" s="934"/>
      <c r="BGS22" s="934"/>
      <c r="BGT22" s="934"/>
      <c r="BGU22" s="934"/>
      <c r="BGV22" s="934"/>
      <c r="BGW22" s="934"/>
      <c r="BGX22" s="934"/>
      <c r="BGY22" s="934"/>
      <c r="BGZ22" s="934"/>
      <c r="BHA22" s="934"/>
      <c r="BHB22" s="934"/>
      <c r="BHC22" s="934"/>
      <c r="BHD22" s="934"/>
      <c r="BHE22" s="934"/>
      <c r="BHF22" s="934"/>
      <c r="BHG22" s="934"/>
      <c r="BHH22" s="934"/>
      <c r="BHI22" s="934"/>
      <c r="BHJ22" s="934"/>
      <c r="BHK22" s="934"/>
      <c r="BHL22" s="934"/>
      <c r="BHM22" s="934"/>
      <c r="BHN22" s="934"/>
      <c r="BHO22" s="934"/>
      <c r="BHP22" s="934"/>
      <c r="BHQ22" s="934"/>
      <c r="BHR22" s="934"/>
      <c r="BHS22" s="934"/>
      <c r="BHT22" s="934"/>
      <c r="BHU22" s="934"/>
      <c r="BHV22" s="934"/>
      <c r="BHW22" s="934"/>
      <c r="BHX22" s="934"/>
      <c r="BHY22" s="934"/>
      <c r="BHZ22" s="934"/>
      <c r="BIA22" s="934"/>
      <c r="BIB22" s="934"/>
      <c r="BIC22" s="934"/>
      <c r="BID22" s="934"/>
      <c r="BIE22" s="934"/>
      <c r="BIF22" s="934"/>
      <c r="BIG22" s="934"/>
      <c r="BIH22" s="934"/>
      <c r="BII22" s="934"/>
      <c r="BIJ22" s="934"/>
      <c r="BIK22" s="934"/>
      <c r="BIL22" s="934"/>
      <c r="BIM22" s="934"/>
      <c r="BIN22" s="934"/>
      <c r="BIO22" s="934"/>
      <c r="BIP22" s="934"/>
      <c r="BIQ22" s="934"/>
      <c r="BIR22" s="934"/>
      <c r="BIS22" s="934"/>
      <c r="BIT22" s="934"/>
      <c r="BIU22" s="934"/>
      <c r="BIV22" s="934"/>
      <c r="BIW22" s="934"/>
      <c r="BIX22" s="934"/>
      <c r="BIY22" s="934"/>
      <c r="BIZ22" s="934"/>
      <c r="BJA22" s="934"/>
      <c r="BJB22" s="934"/>
      <c r="BJC22" s="934"/>
      <c r="BJD22" s="934"/>
      <c r="BJE22" s="934"/>
      <c r="BJF22" s="934"/>
      <c r="BJG22" s="934"/>
      <c r="BJH22" s="934"/>
      <c r="BJI22" s="934"/>
      <c r="BJJ22" s="934"/>
      <c r="BJK22" s="934"/>
      <c r="BJL22" s="934"/>
      <c r="BJM22" s="934"/>
      <c r="BJN22" s="934"/>
      <c r="BJO22" s="934"/>
      <c r="BJP22" s="934"/>
      <c r="BJQ22" s="934"/>
      <c r="BJR22" s="934"/>
      <c r="BJS22" s="934"/>
      <c r="BJT22" s="934"/>
      <c r="BJU22" s="934"/>
      <c r="BJV22" s="934"/>
      <c r="BJW22" s="934"/>
      <c r="BJX22" s="934"/>
      <c r="BJY22" s="934"/>
      <c r="BJZ22" s="934"/>
      <c r="BKA22" s="934"/>
      <c r="BKB22" s="934"/>
      <c r="BKC22" s="934"/>
      <c r="BKD22" s="934"/>
      <c r="BKE22" s="934"/>
      <c r="BKF22" s="934"/>
      <c r="BKG22" s="934"/>
      <c r="BKH22" s="934"/>
      <c r="BKI22" s="934"/>
      <c r="BKJ22" s="934"/>
      <c r="BKK22" s="934"/>
      <c r="BKL22" s="934"/>
      <c r="BKM22" s="934"/>
      <c r="BKN22" s="934"/>
      <c r="BKO22" s="934"/>
      <c r="BKP22" s="934"/>
      <c r="BKQ22" s="934"/>
      <c r="BKR22" s="934"/>
      <c r="BKS22" s="934"/>
      <c r="BKT22" s="934"/>
      <c r="BKU22" s="934"/>
      <c r="BKV22" s="934"/>
      <c r="BKW22" s="934"/>
      <c r="BKX22" s="934"/>
      <c r="BKY22" s="934"/>
      <c r="BKZ22" s="934"/>
      <c r="BLA22" s="934"/>
      <c r="BLB22" s="934"/>
      <c r="BLC22" s="934"/>
      <c r="BLD22" s="934"/>
      <c r="BLE22" s="934"/>
      <c r="BLF22" s="934"/>
      <c r="BLG22" s="934"/>
      <c r="BLH22" s="934"/>
      <c r="BLI22" s="934"/>
      <c r="BLJ22" s="934"/>
      <c r="BLK22" s="934"/>
      <c r="BLL22" s="934"/>
      <c r="BLM22" s="934"/>
      <c r="BLN22" s="934"/>
      <c r="BLO22" s="934"/>
      <c r="BLP22" s="934"/>
      <c r="BLQ22" s="934"/>
      <c r="BLR22" s="934"/>
      <c r="BLS22" s="934"/>
      <c r="BLT22" s="934"/>
      <c r="BLU22" s="934"/>
      <c r="BLV22" s="934"/>
      <c r="BLW22" s="934"/>
      <c r="BLX22" s="934"/>
      <c r="BLY22" s="934"/>
      <c r="BLZ22" s="934"/>
      <c r="BMA22" s="934"/>
      <c r="BMB22" s="934"/>
      <c r="BMC22" s="934"/>
      <c r="BMD22" s="934"/>
      <c r="BME22" s="934"/>
      <c r="BMF22" s="934"/>
      <c r="BMG22" s="934"/>
      <c r="BMH22" s="934"/>
      <c r="BMI22" s="934"/>
      <c r="BMJ22" s="934"/>
      <c r="BMK22" s="934"/>
      <c r="BML22" s="934"/>
      <c r="BMM22" s="934"/>
      <c r="BMN22" s="934"/>
      <c r="BMO22" s="934"/>
      <c r="BMP22" s="934"/>
      <c r="BMQ22" s="934"/>
      <c r="BMR22" s="934"/>
      <c r="BMS22" s="934"/>
      <c r="BMT22" s="934"/>
      <c r="BMU22" s="934"/>
      <c r="BMV22" s="934"/>
      <c r="BMW22" s="934"/>
      <c r="BMX22" s="934"/>
      <c r="BMY22" s="934"/>
      <c r="BMZ22" s="934"/>
      <c r="BNA22" s="934"/>
      <c r="BNB22" s="934"/>
      <c r="BNC22" s="934"/>
      <c r="BND22" s="934"/>
      <c r="BNE22" s="934"/>
      <c r="BNF22" s="934"/>
      <c r="BNG22" s="934"/>
      <c r="BNH22" s="934"/>
      <c r="BNI22" s="934"/>
      <c r="BNJ22" s="934"/>
      <c r="BNK22" s="934"/>
      <c r="BNL22" s="934"/>
      <c r="BNM22" s="934"/>
      <c r="BNN22" s="934"/>
      <c r="BNO22" s="934"/>
      <c r="BNP22" s="934"/>
      <c r="BNQ22" s="934"/>
      <c r="BNR22" s="934"/>
      <c r="BNS22" s="934"/>
      <c r="BNT22" s="934"/>
      <c r="BNU22" s="934"/>
      <c r="BNV22" s="934"/>
      <c r="BNW22" s="934"/>
      <c r="BNX22" s="934"/>
      <c r="BNY22" s="934"/>
      <c r="BNZ22" s="934"/>
      <c r="BOA22" s="934"/>
      <c r="BOB22" s="934"/>
      <c r="BOC22" s="934"/>
      <c r="BOD22" s="934"/>
      <c r="BOE22" s="934"/>
      <c r="BOF22" s="934"/>
      <c r="BOG22" s="934"/>
      <c r="BOH22" s="934"/>
      <c r="BOI22" s="934"/>
      <c r="BOJ22" s="934"/>
      <c r="BOK22" s="934"/>
      <c r="BOL22" s="934"/>
      <c r="BOM22" s="934"/>
      <c r="BON22" s="934"/>
      <c r="BOO22" s="934"/>
      <c r="BOP22" s="934"/>
      <c r="BOQ22" s="934"/>
      <c r="BOR22" s="934"/>
      <c r="BOS22" s="934"/>
      <c r="BOT22" s="934"/>
      <c r="BOU22" s="934"/>
      <c r="BOV22" s="934"/>
      <c r="BOW22" s="934"/>
      <c r="BOX22" s="934"/>
      <c r="BOY22" s="934"/>
      <c r="BOZ22" s="934"/>
      <c r="BPA22" s="934"/>
      <c r="BPB22" s="934"/>
      <c r="BPC22" s="934"/>
      <c r="BPD22" s="934"/>
      <c r="BPE22" s="934"/>
      <c r="BPF22" s="934"/>
      <c r="BPG22" s="934"/>
      <c r="BPH22" s="934"/>
      <c r="BPI22" s="934"/>
      <c r="BPJ22" s="934"/>
      <c r="BPK22" s="934"/>
      <c r="BPL22" s="934"/>
      <c r="BPM22" s="934"/>
      <c r="BPN22" s="934"/>
      <c r="BPO22" s="934"/>
      <c r="BPP22" s="934"/>
      <c r="BPQ22" s="934"/>
      <c r="BPR22" s="934"/>
      <c r="BPS22" s="934"/>
      <c r="BPT22" s="934"/>
      <c r="BPU22" s="934"/>
      <c r="BPV22" s="934"/>
      <c r="BPW22" s="934"/>
      <c r="BPX22" s="934"/>
      <c r="BPY22" s="934"/>
      <c r="BPZ22" s="934"/>
      <c r="BQA22" s="934"/>
      <c r="BQB22" s="934"/>
      <c r="BQC22" s="934"/>
      <c r="BQD22" s="934"/>
      <c r="BQE22" s="934"/>
      <c r="BQF22" s="934"/>
      <c r="BQG22" s="934"/>
      <c r="BQH22" s="934"/>
      <c r="BQI22" s="934"/>
      <c r="BQJ22" s="934"/>
      <c r="BQK22" s="934"/>
      <c r="BQL22" s="934"/>
      <c r="BQM22" s="934"/>
      <c r="BQN22" s="934"/>
      <c r="BQO22" s="934"/>
      <c r="BQP22" s="934"/>
      <c r="BQQ22" s="934"/>
      <c r="BQR22" s="934"/>
      <c r="BQS22" s="934"/>
      <c r="BQT22" s="934"/>
      <c r="BQU22" s="934"/>
      <c r="BQV22" s="934"/>
      <c r="BQW22" s="934"/>
      <c r="BQX22" s="934"/>
      <c r="BQY22" s="934"/>
      <c r="BQZ22" s="934"/>
      <c r="BRA22" s="934"/>
      <c r="BRB22" s="934"/>
      <c r="BRC22" s="934"/>
      <c r="BRD22" s="934"/>
      <c r="BRE22" s="934"/>
      <c r="BRF22" s="934"/>
      <c r="BRG22" s="934"/>
      <c r="BRH22" s="934"/>
      <c r="BRI22" s="934"/>
      <c r="BRJ22" s="934"/>
      <c r="BRK22" s="934"/>
      <c r="BRL22" s="934"/>
      <c r="BRM22" s="934"/>
      <c r="BRN22" s="934"/>
      <c r="BRO22" s="934"/>
      <c r="BRP22" s="934"/>
      <c r="BRQ22" s="934"/>
      <c r="BRR22" s="934"/>
      <c r="BRS22" s="934"/>
      <c r="BRT22" s="934"/>
      <c r="BRU22" s="934"/>
      <c r="BRV22" s="934"/>
      <c r="BRW22" s="934"/>
      <c r="BRX22" s="934"/>
      <c r="BRY22" s="934"/>
      <c r="BRZ22" s="934"/>
      <c r="BSA22" s="934"/>
      <c r="BSB22" s="934"/>
      <c r="BSC22" s="934"/>
      <c r="BSD22" s="934"/>
      <c r="BSE22" s="934"/>
      <c r="BSF22" s="934"/>
      <c r="BSG22" s="934"/>
      <c r="BSH22" s="934"/>
      <c r="BSI22" s="934"/>
      <c r="BSJ22" s="934"/>
      <c r="BSK22" s="934"/>
      <c r="BSL22" s="934"/>
      <c r="BSM22" s="934"/>
      <c r="BSN22" s="934"/>
      <c r="BSO22" s="934"/>
      <c r="BSP22" s="934"/>
      <c r="BSQ22" s="934"/>
      <c r="BSR22" s="934"/>
      <c r="BSS22" s="934"/>
      <c r="BST22" s="934"/>
      <c r="BSU22" s="934"/>
      <c r="BSV22" s="934"/>
      <c r="BSW22" s="934"/>
      <c r="BSX22" s="934"/>
      <c r="BSY22" s="934"/>
      <c r="BSZ22" s="934"/>
      <c r="BTA22" s="934"/>
      <c r="BTB22" s="934"/>
      <c r="BTC22" s="934"/>
      <c r="BTD22" s="934"/>
      <c r="BTE22" s="934"/>
      <c r="BTF22" s="934"/>
      <c r="BTG22" s="934"/>
      <c r="BTH22" s="934"/>
      <c r="BTI22" s="934"/>
      <c r="BTJ22" s="934"/>
      <c r="BTK22" s="934"/>
      <c r="BTL22" s="934"/>
      <c r="BTM22" s="934"/>
      <c r="BTN22" s="934"/>
      <c r="BTO22" s="934"/>
      <c r="BTP22" s="934"/>
      <c r="BTQ22" s="934"/>
      <c r="BTR22" s="934"/>
      <c r="BTS22" s="934"/>
      <c r="BTT22" s="934"/>
      <c r="BTU22" s="934"/>
      <c r="BTV22" s="934"/>
      <c r="BTW22" s="934"/>
      <c r="BTX22" s="934"/>
      <c r="BTY22" s="934"/>
      <c r="BTZ22" s="934"/>
      <c r="BUA22" s="934"/>
      <c r="BUB22" s="934"/>
      <c r="BUC22" s="934"/>
      <c r="BUD22" s="934"/>
      <c r="BUE22" s="934"/>
      <c r="BUF22" s="934"/>
      <c r="BUG22" s="934"/>
      <c r="BUH22" s="934"/>
      <c r="BUI22" s="934"/>
      <c r="BUJ22" s="934"/>
      <c r="BUK22" s="934"/>
      <c r="BUL22" s="934"/>
      <c r="BUM22" s="934"/>
      <c r="BUN22" s="934"/>
      <c r="BUO22" s="934"/>
      <c r="BUP22" s="934"/>
      <c r="BUQ22" s="934"/>
      <c r="BUR22" s="934"/>
      <c r="BUS22" s="934"/>
      <c r="BUT22" s="934"/>
      <c r="BUU22" s="934"/>
      <c r="BUV22" s="934"/>
      <c r="BUW22" s="934"/>
      <c r="BUX22" s="934"/>
      <c r="BUY22" s="934"/>
      <c r="BUZ22" s="934"/>
      <c r="BVA22" s="934"/>
      <c r="BVB22" s="934"/>
      <c r="BVC22" s="934"/>
      <c r="BVD22" s="934"/>
      <c r="BVE22" s="934"/>
      <c r="BVF22" s="934"/>
      <c r="BVG22" s="934"/>
      <c r="BVH22" s="934"/>
      <c r="BVI22" s="934"/>
      <c r="BVJ22" s="934"/>
      <c r="BVK22" s="934"/>
      <c r="BVL22" s="934"/>
      <c r="BVM22" s="934"/>
      <c r="BVN22" s="934"/>
      <c r="BVO22" s="934"/>
      <c r="BVP22" s="934"/>
      <c r="BVQ22" s="934"/>
      <c r="BVR22" s="934"/>
      <c r="BVS22" s="934"/>
      <c r="BVT22" s="934"/>
      <c r="BVU22" s="934"/>
      <c r="BVV22" s="934"/>
      <c r="BVW22" s="934"/>
      <c r="BVX22" s="934"/>
      <c r="BVY22" s="934"/>
      <c r="BVZ22" s="934"/>
      <c r="BWA22" s="934"/>
      <c r="BWB22" s="934"/>
      <c r="BWC22" s="934"/>
      <c r="BWD22" s="934"/>
      <c r="BWE22" s="934"/>
      <c r="BWF22" s="934"/>
      <c r="BWG22" s="934"/>
      <c r="BWH22" s="934"/>
      <c r="BWI22" s="934"/>
      <c r="BWJ22" s="934"/>
      <c r="BWK22" s="934"/>
      <c r="BWL22" s="934"/>
      <c r="BWM22" s="934"/>
      <c r="BWN22" s="934"/>
      <c r="BWO22" s="934"/>
      <c r="BWP22" s="934"/>
      <c r="BWQ22" s="934"/>
      <c r="BWR22" s="934"/>
      <c r="BWS22" s="934"/>
      <c r="BWT22" s="934"/>
      <c r="BWU22" s="934"/>
      <c r="BWV22" s="934"/>
      <c r="BWW22" s="934"/>
      <c r="BWX22" s="934"/>
      <c r="BWY22" s="934"/>
      <c r="BWZ22" s="934"/>
      <c r="BXA22" s="934"/>
      <c r="BXB22" s="934"/>
      <c r="BXC22" s="934"/>
      <c r="BXD22" s="934"/>
      <c r="BXE22" s="934"/>
      <c r="BXF22" s="934"/>
      <c r="BXG22" s="934"/>
      <c r="BXH22" s="934"/>
      <c r="BXI22" s="934"/>
      <c r="BXJ22" s="934"/>
      <c r="BXK22" s="934"/>
      <c r="BXL22" s="934"/>
      <c r="BXM22" s="934"/>
      <c r="BXN22" s="934"/>
      <c r="BXO22" s="934"/>
      <c r="BXP22" s="934"/>
      <c r="BXQ22" s="934"/>
      <c r="BXR22" s="934"/>
      <c r="BXS22" s="934"/>
      <c r="BXT22" s="934"/>
      <c r="BXU22" s="934"/>
      <c r="BXV22" s="934"/>
      <c r="BXW22" s="934"/>
      <c r="BXX22" s="934"/>
      <c r="BXY22" s="934"/>
      <c r="BXZ22" s="934"/>
      <c r="BYA22" s="934"/>
      <c r="BYB22" s="934"/>
      <c r="BYC22" s="934"/>
      <c r="BYD22" s="934"/>
      <c r="BYE22" s="934"/>
      <c r="BYF22" s="934"/>
      <c r="BYG22" s="934"/>
      <c r="BYH22" s="934"/>
      <c r="BYI22" s="934"/>
      <c r="BYJ22" s="934"/>
      <c r="BYK22" s="934"/>
      <c r="BYL22" s="934"/>
      <c r="BYM22" s="934"/>
      <c r="BYN22" s="934"/>
      <c r="BYO22" s="934"/>
      <c r="BYP22" s="934"/>
      <c r="BYQ22" s="934"/>
      <c r="BYR22" s="934"/>
      <c r="BYS22" s="934"/>
      <c r="BYT22" s="934"/>
      <c r="BYU22" s="934"/>
      <c r="BYV22" s="934"/>
      <c r="BYW22" s="934"/>
      <c r="BYX22" s="934"/>
      <c r="BYY22" s="934"/>
      <c r="BYZ22" s="934"/>
      <c r="BZA22" s="934"/>
      <c r="BZB22" s="934"/>
      <c r="BZC22" s="934"/>
      <c r="BZD22" s="934"/>
      <c r="BZE22" s="934"/>
      <c r="BZF22" s="934"/>
      <c r="BZG22" s="934"/>
      <c r="BZH22" s="934"/>
      <c r="BZI22" s="934"/>
      <c r="BZJ22" s="934"/>
      <c r="BZK22" s="934"/>
      <c r="BZL22" s="934"/>
      <c r="BZM22" s="934"/>
      <c r="BZN22" s="934"/>
      <c r="BZO22" s="934"/>
      <c r="BZP22" s="934"/>
      <c r="BZQ22" s="934"/>
      <c r="BZR22" s="934"/>
      <c r="BZS22" s="934"/>
      <c r="BZT22" s="934"/>
      <c r="BZU22" s="934"/>
      <c r="BZV22" s="934"/>
      <c r="BZW22" s="934"/>
      <c r="BZX22" s="934"/>
      <c r="BZY22" s="934"/>
      <c r="BZZ22" s="934"/>
      <c r="CAA22" s="934"/>
      <c r="CAB22" s="934"/>
      <c r="CAC22" s="934"/>
      <c r="CAD22" s="934"/>
      <c r="CAE22" s="934"/>
      <c r="CAF22" s="934"/>
      <c r="CAG22" s="934"/>
      <c r="CAH22" s="934"/>
      <c r="CAI22" s="934"/>
      <c r="CAJ22" s="934"/>
      <c r="CAK22" s="934"/>
      <c r="CAL22" s="934"/>
      <c r="CAM22" s="934"/>
      <c r="CAN22" s="934"/>
      <c r="CAO22" s="934"/>
      <c r="CAP22" s="934"/>
      <c r="CAQ22" s="934"/>
      <c r="CAR22" s="934"/>
      <c r="CAS22" s="934"/>
      <c r="CAT22" s="934"/>
      <c r="CAU22" s="934"/>
      <c r="CAV22" s="934"/>
      <c r="CAW22" s="934"/>
      <c r="CAX22" s="934"/>
      <c r="CAY22" s="934"/>
      <c r="CAZ22" s="934"/>
      <c r="CBA22" s="934"/>
      <c r="CBB22" s="934"/>
      <c r="CBC22" s="934"/>
      <c r="CBD22" s="934"/>
      <c r="CBE22" s="934"/>
      <c r="CBF22" s="934"/>
      <c r="CBG22" s="934"/>
      <c r="CBH22" s="934"/>
      <c r="CBI22" s="934"/>
      <c r="CBJ22" s="934"/>
      <c r="CBK22" s="934"/>
      <c r="CBL22" s="934"/>
      <c r="CBM22" s="934"/>
      <c r="CBN22" s="934"/>
      <c r="CBO22" s="934"/>
      <c r="CBP22" s="934"/>
      <c r="CBQ22" s="934"/>
      <c r="CBR22" s="934"/>
      <c r="CBS22" s="934"/>
      <c r="CBT22" s="934"/>
      <c r="CBU22" s="934"/>
      <c r="CBV22" s="934"/>
      <c r="CBW22" s="934"/>
      <c r="CBX22" s="934"/>
      <c r="CBY22" s="934"/>
      <c r="CBZ22" s="934"/>
      <c r="CCA22" s="934"/>
      <c r="CCB22" s="934"/>
      <c r="CCC22" s="934"/>
      <c r="CCD22" s="934"/>
      <c r="CCE22" s="934"/>
      <c r="CCF22" s="934"/>
      <c r="CCG22" s="934"/>
      <c r="CCH22" s="934"/>
      <c r="CCI22" s="934"/>
      <c r="CCJ22" s="934"/>
      <c r="CCK22" s="934"/>
      <c r="CCL22" s="934"/>
      <c r="CCM22" s="934"/>
      <c r="CCN22" s="934"/>
      <c r="CCO22" s="934"/>
      <c r="CCP22" s="934"/>
      <c r="CCQ22" s="934"/>
      <c r="CCR22" s="934"/>
      <c r="CCS22" s="934"/>
      <c r="CCT22" s="934"/>
      <c r="CCU22" s="934"/>
      <c r="CCV22" s="934"/>
      <c r="CCW22" s="934"/>
      <c r="CCX22" s="934"/>
      <c r="CCY22" s="934"/>
      <c r="CCZ22" s="934"/>
      <c r="CDA22" s="934"/>
      <c r="CDB22" s="934"/>
      <c r="CDC22" s="934"/>
      <c r="CDD22" s="934"/>
      <c r="CDE22" s="934"/>
      <c r="CDF22" s="934"/>
      <c r="CDG22" s="934"/>
      <c r="CDH22" s="934"/>
      <c r="CDI22" s="934"/>
      <c r="CDJ22" s="934"/>
      <c r="CDK22" s="934"/>
      <c r="CDL22" s="934"/>
      <c r="CDM22" s="934"/>
      <c r="CDN22" s="934"/>
      <c r="CDO22" s="934"/>
      <c r="CDP22" s="934"/>
      <c r="CDQ22" s="934"/>
      <c r="CDR22" s="934"/>
      <c r="CDS22" s="934"/>
      <c r="CDT22" s="934"/>
      <c r="CDU22" s="934"/>
      <c r="CDV22" s="934"/>
      <c r="CDW22" s="934"/>
      <c r="CDX22" s="934"/>
      <c r="CDY22" s="934"/>
      <c r="CDZ22" s="934"/>
      <c r="CEA22" s="934"/>
      <c r="CEB22" s="934"/>
      <c r="CEC22" s="934"/>
      <c r="CED22" s="934"/>
      <c r="CEE22" s="934"/>
      <c r="CEF22" s="934"/>
      <c r="CEG22" s="934"/>
      <c r="CEH22" s="934"/>
      <c r="CEI22" s="934"/>
      <c r="CEJ22" s="934"/>
      <c r="CEK22" s="934"/>
      <c r="CEL22" s="934"/>
      <c r="CEM22" s="934"/>
      <c r="CEN22" s="934"/>
      <c r="CEO22" s="934"/>
      <c r="CEP22" s="934"/>
      <c r="CEQ22" s="934"/>
      <c r="CER22" s="934"/>
      <c r="CES22" s="934"/>
      <c r="CET22" s="934"/>
      <c r="CEU22" s="934"/>
      <c r="CEV22" s="934"/>
      <c r="CEW22" s="934"/>
      <c r="CEX22" s="934"/>
      <c r="CEY22" s="934"/>
      <c r="CEZ22" s="934"/>
      <c r="CFA22" s="934"/>
      <c r="CFB22" s="934"/>
      <c r="CFC22" s="934"/>
      <c r="CFD22" s="934"/>
      <c r="CFE22" s="934"/>
      <c r="CFF22" s="934"/>
      <c r="CFG22" s="934"/>
      <c r="CFH22" s="934"/>
      <c r="CFI22" s="934"/>
      <c r="CFJ22" s="934"/>
      <c r="CFK22" s="934"/>
      <c r="CFL22" s="934"/>
      <c r="CFM22" s="934"/>
      <c r="CFN22" s="934"/>
      <c r="CFO22" s="934"/>
      <c r="CFP22" s="934"/>
      <c r="CFQ22" s="934"/>
      <c r="CFR22" s="934"/>
      <c r="CFS22" s="934"/>
      <c r="CFT22" s="934"/>
      <c r="CFU22" s="934"/>
      <c r="CFV22" s="934"/>
      <c r="CFW22" s="934"/>
      <c r="CFX22" s="934"/>
      <c r="CFY22" s="934"/>
      <c r="CFZ22" s="934"/>
      <c r="CGA22" s="934"/>
      <c r="CGB22" s="934"/>
      <c r="CGC22" s="934"/>
      <c r="CGD22" s="934"/>
      <c r="CGE22" s="934"/>
      <c r="CGF22" s="934"/>
      <c r="CGG22" s="934"/>
      <c r="CGH22" s="934"/>
      <c r="CGI22" s="934"/>
      <c r="CGJ22" s="934"/>
      <c r="CGK22" s="934"/>
      <c r="CGL22" s="934"/>
      <c r="CGM22" s="934"/>
      <c r="CGN22" s="934"/>
      <c r="CGO22" s="934"/>
      <c r="CGP22" s="934"/>
      <c r="CGQ22" s="934"/>
      <c r="CGR22" s="934"/>
      <c r="CGS22" s="934"/>
      <c r="CGT22" s="934"/>
      <c r="CGU22" s="934"/>
      <c r="CGV22" s="934"/>
      <c r="CGW22" s="934"/>
      <c r="CGX22" s="934"/>
      <c r="CGY22" s="934"/>
      <c r="CGZ22" s="934"/>
      <c r="CHA22" s="934"/>
      <c r="CHB22" s="934"/>
      <c r="CHC22" s="934"/>
      <c r="CHD22" s="934"/>
      <c r="CHE22" s="934"/>
      <c r="CHF22" s="934"/>
      <c r="CHG22" s="934"/>
      <c r="CHH22" s="934"/>
      <c r="CHI22" s="934"/>
      <c r="CHJ22" s="934"/>
      <c r="CHK22" s="934"/>
      <c r="CHL22" s="934"/>
      <c r="CHM22" s="934"/>
      <c r="CHN22" s="934"/>
      <c r="CHO22" s="934"/>
      <c r="CHP22" s="934"/>
      <c r="CHQ22" s="934"/>
      <c r="CHR22" s="934"/>
      <c r="CHS22" s="934"/>
      <c r="CHT22" s="934"/>
      <c r="CHU22" s="934"/>
      <c r="CHV22" s="934"/>
      <c r="CHW22" s="934"/>
      <c r="CHX22" s="934"/>
      <c r="CHY22" s="934"/>
      <c r="CHZ22" s="934"/>
      <c r="CIA22" s="934"/>
      <c r="CIB22" s="934"/>
      <c r="CIC22" s="934"/>
      <c r="CID22" s="934"/>
      <c r="CIE22" s="934"/>
      <c r="CIF22" s="934"/>
      <c r="CIG22" s="934"/>
      <c r="CIH22" s="934"/>
      <c r="CII22" s="934"/>
      <c r="CIJ22" s="934"/>
      <c r="CIK22" s="934"/>
      <c r="CIL22" s="934"/>
      <c r="CIM22" s="934"/>
      <c r="CIN22" s="934"/>
      <c r="CIO22" s="934"/>
      <c r="CIP22" s="934"/>
      <c r="CIQ22" s="934"/>
      <c r="CIR22" s="934"/>
      <c r="CIS22" s="934"/>
      <c r="CIT22" s="934"/>
      <c r="CIU22" s="934"/>
      <c r="CIV22" s="934"/>
      <c r="CIW22" s="934"/>
      <c r="CIX22" s="934"/>
      <c r="CIY22" s="934"/>
      <c r="CIZ22" s="934"/>
      <c r="CJA22" s="934"/>
      <c r="CJB22" s="934"/>
      <c r="CJC22" s="934"/>
      <c r="CJD22" s="934"/>
      <c r="CJE22" s="934"/>
      <c r="CJF22" s="934"/>
      <c r="CJG22" s="934"/>
      <c r="CJH22" s="934"/>
      <c r="CJI22" s="934"/>
      <c r="CJJ22" s="934"/>
      <c r="CJK22" s="934"/>
      <c r="CJL22" s="934"/>
      <c r="CJM22" s="934"/>
      <c r="CJN22" s="934"/>
      <c r="CJO22" s="934"/>
      <c r="CJP22" s="934"/>
      <c r="CJQ22" s="934"/>
      <c r="CJR22" s="934"/>
      <c r="CJS22" s="934"/>
      <c r="CJT22" s="934"/>
      <c r="CJU22" s="934"/>
      <c r="CJV22" s="934"/>
      <c r="CJW22" s="934"/>
      <c r="CJX22" s="934"/>
      <c r="CJY22" s="934"/>
      <c r="CJZ22" s="934"/>
      <c r="CKA22" s="934"/>
      <c r="CKB22" s="934"/>
      <c r="CKC22" s="934"/>
      <c r="CKD22" s="934"/>
      <c r="CKE22" s="934"/>
      <c r="CKF22" s="934"/>
      <c r="CKG22" s="934"/>
      <c r="CKH22" s="934"/>
      <c r="CKI22" s="934"/>
      <c r="CKJ22" s="934"/>
      <c r="CKK22" s="934"/>
      <c r="CKL22" s="934"/>
      <c r="CKM22" s="934"/>
      <c r="CKN22" s="934"/>
      <c r="CKO22" s="934"/>
      <c r="CKP22" s="934"/>
      <c r="CKQ22" s="934"/>
      <c r="CKR22" s="934"/>
      <c r="CKS22" s="934"/>
      <c r="CKT22" s="934"/>
      <c r="CKU22" s="934"/>
      <c r="CKV22" s="934"/>
      <c r="CKW22" s="934"/>
      <c r="CKX22" s="934"/>
      <c r="CKY22" s="934"/>
      <c r="CKZ22" s="934"/>
      <c r="CLA22" s="934"/>
      <c r="CLB22" s="934"/>
      <c r="CLC22" s="934"/>
      <c r="CLD22" s="934"/>
      <c r="CLE22" s="934"/>
      <c r="CLF22" s="934"/>
      <c r="CLG22" s="934"/>
      <c r="CLH22" s="934"/>
      <c r="CLI22" s="934"/>
      <c r="CLJ22" s="934"/>
      <c r="CLK22" s="934"/>
      <c r="CLL22" s="934"/>
      <c r="CLM22" s="934"/>
      <c r="CLN22" s="934"/>
      <c r="CLO22" s="934"/>
      <c r="CLP22" s="934"/>
      <c r="CLQ22" s="934"/>
      <c r="CLR22" s="934"/>
      <c r="CLS22" s="934"/>
      <c r="CLT22" s="934"/>
      <c r="CLU22" s="934"/>
      <c r="CLV22" s="934"/>
      <c r="CLW22" s="934"/>
      <c r="CLX22" s="934"/>
      <c r="CLY22" s="934"/>
      <c r="CLZ22" s="934"/>
      <c r="CMA22" s="934"/>
      <c r="CMB22" s="934"/>
      <c r="CMC22" s="934"/>
      <c r="CMD22" s="934"/>
      <c r="CME22" s="934"/>
      <c r="CMF22" s="934"/>
      <c r="CMG22" s="934"/>
      <c r="CMH22" s="934"/>
      <c r="CMI22" s="934"/>
      <c r="CMJ22" s="934"/>
      <c r="CMK22" s="934"/>
      <c r="CML22" s="934"/>
      <c r="CMM22" s="934"/>
      <c r="CMN22" s="934"/>
      <c r="CMO22" s="934"/>
      <c r="CMP22" s="934"/>
      <c r="CMQ22" s="934"/>
      <c r="CMR22" s="934"/>
      <c r="CMS22" s="934"/>
      <c r="CMT22" s="934"/>
      <c r="CMU22" s="934"/>
      <c r="CMV22" s="934"/>
      <c r="CMW22" s="934"/>
      <c r="CMX22" s="934"/>
      <c r="CMY22" s="934"/>
      <c r="CMZ22" s="934"/>
      <c r="CNA22" s="934"/>
      <c r="CNB22" s="934"/>
      <c r="CNC22" s="934"/>
      <c r="CND22" s="934"/>
      <c r="CNE22" s="934"/>
      <c r="CNF22" s="934"/>
      <c r="CNG22" s="934"/>
      <c r="CNH22" s="934"/>
      <c r="CNI22" s="934"/>
      <c r="CNJ22" s="934"/>
      <c r="CNK22" s="934"/>
      <c r="CNL22" s="934"/>
      <c r="CNM22" s="934"/>
      <c r="CNN22" s="934"/>
      <c r="CNO22" s="934"/>
      <c r="CNP22" s="934"/>
      <c r="CNQ22" s="934"/>
      <c r="CNR22" s="934"/>
      <c r="CNS22" s="934"/>
      <c r="CNT22" s="934"/>
      <c r="CNU22" s="934"/>
      <c r="CNV22" s="934"/>
      <c r="CNW22" s="934"/>
      <c r="CNX22" s="934"/>
      <c r="CNY22" s="934"/>
      <c r="CNZ22" s="934"/>
      <c r="COA22" s="934"/>
      <c r="COB22" s="934"/>
      <c r="COC22" s="934"/>
      <c r="COD22" s="934"/>
      <c r="COE22" s="934"/>
      <c r="COF22" s="934"/>
      <c r="COG22" s="934"/>
      <c r="COH22" s="934"/>
      <c r="COI22" s="934"/>
      <c r="COJ22" s="934"/>
      <c r="COK22" s="934"/>
      <c r="COL22" s="934"/>
      <c r="COM22" s="934"/>
      <c r="CON22" s="934"/>
      <c r="COO22" s="934"/>
      <c r="COP22" s="934"/>
      <c r="COQ22" s="934"/>
      <c r="COR22" s="934"/>
      <c r="COS22" s="934"/>
      <c r="COT22" s="934"/>
      <c r="COU22" s="934"/>
      <c r="COV22" s="934"/>
      <c r="COW22" s="934"/>
      <c r="COX22" s="934"/>
      <c r="COY22" s="934"/>
      <c r="COZ22" s="934"/>
      <c r="CPA22" s="934"/>
      <c r="CPB22" s="934"/>
      <c r="CPC22" s="934"/>
      <c r="CPD22" s="934"/>
      <c r="CPE22" s="934"/>
      <c r="CPF22" s="934"/>
      <c r="CPG22" s="934"/>
      <c r="CPH22" s="934"/>
      <c r="CPI22" s="934"/>
      <c r="CPJ22" s="934"/>
      <c r="CPK22" s="934"/>
      <c r="CPL22" s="934"/>
      <c r="CPM22" s="934"/>
      <c r="CPN22" s="934"/>
      <c r="CPO22" s="934"/>
      <c r="CPP22" s="934"/>
      <c r="CPQ22" s="934"/>
      <c r="CPR22" s="934"/>
      <c r="CPS22" s="934"/>
      <c r="CPT22" s="934"/>
      <c r="CPU22" s="934"/>
      <c r="CPV22" s="934"/>
      <c r="CPW22" s="934"/>
      <c r="CPX22" s="934"/>
      <c r="CPY22" s="934"/>
      <c r="CPZ22" s="934"/>
      <c r="CQA22" s="934"/>
      <c r="CQB22" s="934"/>
      <c r="CQC22" s="934"/>
      <c r="CQD22" s="934"/>
      <c r="CQE22" s="934"/>
      <c r="CQF22" s="934"/>
      <c r="CQG22" s="934"/>
      <c r="CQH22" s="934"/>
      <c r="CQI22" s="934"/>
      <c r="CQJ22" s="934"/>
      <c r="CQK22" s="934"/>
      <c r="CQL22" s="934"/>
      <c r="CQM22" s="934"/>
      <c r="CQN22" s="934"/>
      <c r="CQO22" s="934"/>
      <c r="CQP22" s="934"/>
      <c r="CQQ22" s="934"/>
      <c r="CQR22" s="934"/>
      <c r="CQS22" s="934"/>
      <c r="CQT22" s="934"/>
      <c r="CQU22" s="934"/>
      <c r="CQV22" s="934"/>
      <c r="CQW22" s="934"/>
      <c r="CQX22" s="934"/>
      <c r="CQY22" s="934"/>
      <c r="CQZ22" s="934"/>
      <c r="CRA22" s="934"/>
      <c r="CRB22" s="934"/>
      <c r="CRC22" s="934"/>
      <c r="CRD22" s="934"/>
      <c r="CRE22" s="934"/>
      <c r="CRF22" s="934"/>
      <c r="CRG22" s="934"/>
      <c r="CRH22" s="934"/>
      <c r="CRI22" s="934"/>
      <c r="CRJ22" s="934"/>
      <c r="CRK22" s="934"/>
      <c r="CRL22" s="934"/>
      <c r="CRM22" s="934"/>
      <c r="CRN22" s="934"/>
      <c r="CRO22" s="934"/>
      <c r="CRP22" s="934"/>
      <c r="CRQ22" s="934"/>
      <c r="CRR22" s="934"/>
      <c r="CRS22" s="934"/>
      <c r="CRT22" s="934"/>
      <c r="CRU22" s="934"/>
      <c r="CRV22" s="934"/>
      <c r="CRW22" s="934"/>
      <c r="CRX22" s="934"/>
      <c r="CRY22" s="934"/>
      <c r="CRZ22" s="934"/>
      <c r="CSA22" s="934"/>
      <c r="CSB22" s="934"/>
      <c r="CSC22" s="934"/>
      <c r="CSD22" s="934"/>
      <c r="CSE22" s="934"/>
      <c r="CSF22" s="934"/>
      <c r="CSG22" s="934"/>
      <c r="CSH22" s="934"/>
      <c r="CSI22" s="934"/>
      <c r="CSJ22" s="934"/>
      <c r="CSK22" s="934"/>
      <c r="CSL22" s="934"/>
      <c r="CSM22" s="934"/>
      <c r="CSN22" s="934"/>
      <c r="CSO22" s="934"/>
      <c r="CSP22" s="934"/>
      <c r="CSQ22" s="934"/>
      <c r="CSR22" s="934"/>
      <c r="CSS22" s="934"/>
      <c r="CST22" s="934"/>
      <c r="CSU22" s="934"/>
      <c r="CSV22" s="934"/>
      <c r="CSW22" s="934"/>
      <c r="CSX22" s="934"/>
      <c r="CSY22" s="934"/>
      <c r="CSZ22" s="934"/>
      <c r="CTA22" s="934"/>
      <c r="CTB22" s="934"/>
      <c r="CTC22" s="934"/>
      <c r="CTD22" s="934"/>
      <c r="CTE22" s="934"/>
      <c r="CTF22" s="934"/>
      <c r="CTG22" s="934"/>
      <c r="CTH22" s="934"/>
      <c r="CTI22" s="934"/>
      <c r="CTJ22" s="934"/>
      <c r="CTK22" s="934"/>
      <c r="CTL22" s="934"/>
      <c r="CTM22" s="934"/>
      <c r="CTN22" s="934"/>
      <c r="CTO22" s="934"/>
      <c r="CTP22" s="934"/>
      <c r="CTQ22" s="934"/>
      <c r="CTR22" s="934"/>
      <c r="CTS22" s="934"/>
      <c r="CTT22" s="934"/>
      <c r="CTU22" s="934"/>
      <c r="CTV22" s="934"/>
      <c r="CTW22" s="934"/>
      <c r="CTX22" s="934"/>
      <c r="CTY22" s="934"/>
      <c r="CTZ22" s="934"/>
      <c r="CUA22" s="934"/>
      <c r="CUB22" s="934"/>
      <c r="CUC22" s="934"/>
      <c r="CUD22" s="934"/>
      <c r="CUE22" s="934"/>
      <c r="CUF22" s="934"/>
      <c r="CUG22" s="934"/>
      <c r="CUH22" s="934"/>
      <c r="CUI22" s="934"/>
      <c r="CUJ22" s="934"/>
      <c r="CUK22" s="934"/>
      <c r="CUL22" s="934"/>
      <c r="CUM22" s="934"/>
      <c r="CUN22" s="934"/>
      <c r="CUO22" s="934"/>
      <c r="CUP22" s="934"/>
      <c r="CUQ22" s="934"/>
      <c r="CUR22" s="934"/>
      <c r="CUS22" s="934"/>
      <c r="CUT22" s="934"/>
      <c r="CUU22" s="934"/>
      <c r="CUV22" s="934"/>
      <c r="CUW22" s="934"/>
      <c r="CUX22" s="934"/>
      <c r="CUY22" s="934"/>
      <c r="CUZ22" s="934"/>
      <c r="CVA22" s="934"/>
      <c r="CVB22" s="934"/>
      <c r="CVC22" s="934"/>
      <c r="CVD22" s="934"/>
      <c r="CVE22" s="934"/>
      <c r="CVF22" s="934"/>
      <c r="CVG22" s="934"/>
      <c r="CVH22" s="934"/>
      <c r="CVI22" s="934"/>
      <c r="CVJ22" s="934"/>
      <c r="CVK22" s="934"/>
      <c r="CVL22" s="934"/>
      <c r="CVM22" s="934"/>
      <c r="CVN22" s="934"/>
      <c r="CVO22" s="934"/>
      <c r="CVP22" s="934"/>
      <c r="CVQ22" s="934"/>
      <c r="CVR22" s="934"/>
      <c r="CVS22" s="934"/>
      <c r="CVT22" s="934"/>
      <c r="CVU22" s="934"/>
      <c r="CVV22" s="934"/>
      <c r="CVW22" s="934"/>
      <c r="CVX22" s="934"/>
      <c r="CVY22" s="934"/>
      <c r="CVZ22" s="934"/>
      <c r="CWA22" s="934"/>
      <c r="CWB22" s="934"/>
      <c r="CWC22" s="934"/>
      <c r="CWD22" s="934"/>
      <c r="CWE22" s="934"/>
      <c r="CWF22" s="934"/>
      <c r="CWG22" s="934"/>
      <c r="CWH22" s="934"/>
      <c r="CWI22" s="934"/>
      <c r="CWJ22" s="934"/>
      <c r="CWK22" s="934"/>
      <c r="CWL22" s="934"/>
      <c r="CWM22" s="934"/>
      <c r="CWN22" s="934"/>
      <c r="CWO22" s="934"/>
      <c r="CWP22" s="934"/>
      <c r="CWQ22" s="934"/>
      <c r="CWR22" s="934"/>
      <c r="CWS22" s="934"/>
      <c r="CWT22" s="934"/>
      <c r="CWU22" s="934"/>
      <c r="CWV22" s="934"/>
      <c r="CWW22" s="934"/>
      <c r="CWX22" s="934"/>
      <c r="CWY22" s="934"/>
      <c r="CWZ22" s="934"/>
      <c r="CXA22" s="934"/>
      <c r="CXB22" s="934"/>
      <c r="CXC22" s="934"/>
      <c r="CXD22" s="934"/>
      <c r="CXE22" s="934"/>
      <c r="CXF22" s="934"/>
      <c r="CXG22" s="934"/>
      <c r="CXH22" s="934"/>
      <c r="CXI22" s="934"/>
      <c r="CXJ22" s="934"/>
      <c r="CXK22" s="934"/>
      <c r="CXL22" s="934"/>
      <c r="CXM22" s="934"/>
      <c r="CXN22" s="934"/>
      <c r="CXO22" s="934"/>
      <c r="CXP22" s="934"/>
      <c r="CXQ22" s="934"/>
      <c r="CXR22" s="934"/>
      <c r="CXS22" s="934"/>
      <c r="CXT22" s="934"/>
      <c r="CXU22" s="934"/>
      <c r="CXV22" s="934"/>
      <c r="CXW22" s="934"/>
      <c r="CXX22" s="934"/>
      <c r="CXY22" s="934"/>
      <c r="CXZ22" s="934"/>
      <c r="CYA22" s="934"/>
      <c r="CYB22" s="934"/>
      <c r="CYC22" s="934"/>
      <c r="CYD22" s="934"/>
      <c r="CYE22" s="934"/>
      <c r="CYF22" s="934"/>
      <c r="CYG22" s="934"/>
      <c r="CYH22" s="934"/>
      <c r="CYI22" s="934"/>
      <c r="CYJ22" s="934"/>
      <c r="CYK22" s="934"/>
      <c r="CYL22" s="934"/>
      <c r="CYM22" s="934"/>
      <c r="CYN22" s="934"/>
      <c r="CYO22" s="934"/>
      <c r="CYP22" s="934"/>
      <c r="CYQ22" s="934"/>
      <c r="CYR22" s="934"/>
      <c r="CYS22" s="934"/>
      <c r="CYT22" s="934"/>
      <c r="CYU22" s="934"/>
      <c r="CYV22" s="934"/>
      <c r="CYW22" s="934"/>
      <c r="CYX22" s="934"/>
      <c r="CYY22" s="934"/>
      <c r="CYZ22" s="934"/>
      <c r="CZA22" s="934"/>
      <c r="CZB22" s="934"/>
      <c r="CZC22" s="934"/>
      <c r="CZD22" s="934"/>
      <c r="CZE22" s="934"/>
      <c r="CZF22" s="934"/>
      <c r="CZG22" s="934"/>
      <c r="CZH22" s="934"/>
      <c r="CZI22" s="934"/>
      <c r="CZJ22" s="934"/>
      <c r="CZK22" s="934"/>
      <c r="CZL22" s="934"/>
      <c r="CZM22" s="934"/>
      <c r="CZN22" s="934"/>
      <c r="CZO22" s="934"/>
      <c r="CZP22" s="934"/>
      <c r="CZQ22" s="934"/>
      <c r="CZR22" s="934"/>
      <c r="CZS22" s="934"/>
      <c r="CZT22" s="934"/>
      <c r="CZU22" s="934"/>
      <c r="CZV22" s="934"/>
      <c r="CZW22" s="934"/>
      <c r="CZX22" s="934"/>
      <c r="CZY22" s="934"/>
      <c r="CZZ22" s="934"/>
      <c r="DAA22" s="934"/>
      <c r="DAB22" s="934"/>
      <c r="DAC22" s="934"/>
      <c r="DAD22" s="934"/>
      <c r="DAE22" s="934"/>
      <c r="DAF22" s="934"/>
      <c r="DAG22" s="934"/>
      <c r="DAH22" s="934"/>
      <c r="DAI22" s="934"/>
      <c r="DAJ22" s="934"/>
      <c r="DAK22" s="934"/>
      <c r="DAL22" s="934"/>
      <c r="DAM22" s="934"/>
      <c r="DAN22" s="934"/>
      <c r="DAO22" s="934"/>
      <c r="DAP22" s="934"/>
      <c r="DAQ22" s="934"/>
      <c r="DAR22" s="934"/>
      <c r="DAS22" s="934"/>
      <c r="DAT22" s="934"/>
      <c r="DAU22" s="934"/>
      <c r="DAV22" s="934"/>
      <c r="DAW22" s="934"/>
      <c r="DAX22" s="934"/>
      <c r="DAY22" s="934"/>
      <c r="DAZ22" s="934"/>
      <c r="DBA22" s="934"/>
      <c r="DBB22" s="934"/>
      <c r="DBC22" s="934"/>
      <c r="DBD22" s="934"/>
      <c r="DBE22" s="934"/>
      <c r="DBF22" s="934"/>
      <c r="DBG22" s="934"/>
      <c r="DBH22" s="934"/>
      <c r="DBI22" s="934"/>
      <c r="DBJ22" s="934"/>
      <c r="DBK22" s="934"/>
      <c r="DBL22" s="934"/>
      <c r="DBM22" s="934"/>
      <c r="DBN22" s="934"/>
      <c r="DBO22" s="934"/>
      <c r="DBP22" s="934"/>
      <c r="DBQ22" s="934"/>
      <c r="DBR22" s="934"/>
      <c r="DBS22" s="934"/>
      <c r="DBT22" s="934"/>
      <c r="DBU22" s="934"/>
      <c r="DBV22" s="934"/>
      <c r="DBW22" s="934"/>
      <c r="DBX22" s="934"/>
      <c r="DBY22" s="934"/>
      <c r="DBZ22" s="934"/>
      <c r="DCA22" s="934"/>
      <c r="DCB22" s="934"/>
      <c r="DCC22" s="934"/>
      <c r="DCD22" s="934"/>
      <c r="DCE22" s="934"/>
      <c r="DCF22" s="934"/>
      <c r="DCG22" s="934"/>
      <c r="DCH22" s="934"/>
      <c r="DCI22" s="934"/>
      <c r="DCJ22" s="934"/>
      <c r="DCK22" s="934"/>
      <c r="DCL22" s="934"/>
      <c r="DCM22" s="934"/>
      <c r="DCN22" s="934"/>
      <c r="DCO22" s="934"/>
      <c r="DCP22" s="934"/>
      <c r="DCQ22" s="934"/>
      <c r="DCR22" s="934"/>
      <c r="DCS22" s="934"/>
      <c r="DCT22" s="934"/>
      <c r="DCU22" s="934"/>
      <c r="DCV22" s="934"/>
      <c r="DCW22" s="934"/>
      <c r="DCX22" s="934"/>
      <c r="DCY22" s="934"/>
      <c r="DCZ22" s="934"/>
      <c r="DDA22" s="934"/>
      <c r="DDB22" s="934"/>
      <c r="DDC22" s="934"/>
      <c r="DDD22" s="934"/>
      <c r="DDE22" s="934"/>
      <c r="DDF22" s="934"/>
      <c r="DDG22" s="934"/>
      <c r="DDH22" s="934"/>
      <c r="DDI22" s="934"/>
      <c r="DDJ22" s="934"/>
      <c r="DDK22" s="934"/>
      <c r="DDL22" s="934"/>
      <c r="DDM22" s="934"/>
      <c r="DDN22" s="934"/>
      <c r="DDO22" s="934"/>
      <c r="DDP22" s="934"/>
      <c r="DDQ22" s="934"/>
      <c r="DDR22" s="934"/>
      <c r="DDS22" s="934"/>
      <c r="DDT22" s="934"/>
      <c r="DDU22" s="934"/>
      <c r="DDV22" s="934"/>
      <c r="DDW22" s="934"/>
      <c r="DDX22" s="934"/>
      <c r="DDY22" s="934"/>
      <c r="DDZ22" s="934"/>
      <c r="DEA22" s="934"/>
      <c r="DEB22" s="934"/>
      <c r="DEC22" s="934"/>
      <c r="DED22" s="934"/>
      <c r="DEE22" s="934"/>
      <c r="DEF22" s="934"/>
      <c r="DEG22" s="934"/>
      <c r="DEH22" s="934"/>
      <c r="DEI22" s="934"/>
      <c r="DEJ22" s="934"/>
      <c r="DEK22" s="934"/>
      <c r="DEL22" s="934"/>
      <c r="DEM22" s="934"/>
      <c r="DEN22" s="934"/>
      <c r="DEO22" s="934"/>
      <c r="DEP22" s="934"/>
      <c r="DEQ22" s="934"/>
      <c r="DER22" s="934"/>
      <c r="DES22" s="934"/>
      <c r="DET22" s="934"/>
      <c r="DEU22" s="934"/>
      <c r="DEV22" s="934"/>
      <c r="DEW22" s="934"/>
      <c r="DEX22" s="934"/>
      <c r="DEY22" s="934"/>
      <c r="DEZ22" s="934"/>
      <c r="DFA22" s="934"/>
      <c r="DFB22" s="934"/>
      <c r="DFC22" s="934"/>
      <c r="DFD22" s="934"/>
      <c r="DFE22" s="934"/>
      <c r="DFF22" s="934"/>
      <c r="DFG22" s="934"/>
      <c r="DFH22" s="934"/>
      <c r="DFI22" s="934"/>
      <c r="DFJ22" s="934"/>
      <c r="DFK22" s="934"/>
      <c r="DFL22" s="934"/>
      <c r="DFM22" s="934"/>
      <c r="DFN22" s="934"/>
      <c r="DFO22" s="934"/>
      <c r="DFP22" s="934"/>
      <c r="DFQ22" s="934"/>
      <c r="DFR22" s="934"/>
      <c r="DFS22" s="934"/>
      <c r="DFT22" s="934"/>
      <c r="DFU22" s="934"/>
      <c r="DFV22" s="934"/>
      <c r="DFW22" s="934"/>
      <c r="DFX22" s="934"/>
      <c r="DFY22" s="934"/>
      <c r="DFZ22" s="934"/>
      <c r="DGA22" s="934"/>
      <c r="DGB22" s="934"/>
      <c r="DGC22" s="934"/>
      <c r="DGD22" s="934"/>
      <c r="DGE22" s="934"/>
      <c r="DGF22" s="934"/>
      <c r="DGG22" s="934"/>
      <c r="DGH22" s="934"/>
      <c r="DGI22" s="934"/>
      <c r="DGJ22" s="934"/>
      <c r="DGK22" s="934"/>
      <c r="DGL22" s="934"/>
      <c r="DGM22" s="934"/>
      <c r="DGN22" s="934"/>
      <c r="DGO22" s="934"/>
      <c r="DGP22" s="934"/>
      <c r="DGQ22" s="934"/>
      <c r="DGR22" s="934"/>
      <c r="DGS22" s="934"/>
      <c r="DGT22" s="934"/>
      <c r="DGU22" s="934"/>
      <c r="DGV22" s="934"/>
      <c r="DGW22" s="934"/>
      <c r="DGX22" s="934"/>
      <c r="DGY22" s="934"/>
      <c r="DGZ22" s="934"/>
      <c r="DHA22" s="934"/>
      <c r="DHB22" s="934"/>
      <c r="DHC22" s="934"/>
      <c r="DHD22" s="934"/>
      <c r="DHE22" s="934"/>
      <c r="DHF22" s="934"/>
      <c r="DHG22" s="934"/>
      <c r="DHH22" s="934"/>
      <c r="DHI22" s="934"/>
      <c r="DHJ22" s="934"/>
      <c r="DHK22" s="934"/>
      <c r="DHL22" s="934"/>
      <c r="DHM22" s="934"/>
      <c r="DHN22" s="934"/>
      <c r="DHO22" s="934"/>
      <c r="DHP22" s="934"/>
      <c r="DHQ22" s="934"/>
      <c r="DHR22" s="934"/>
      <c r="DHS22" s="934"/>
      <c r="DHT22" s="934"/>
      <c r="DHU22" s="934"/>
      <c r="DHV22" s="934"/>
      <c r="DHW22" s="934"/>
      <c r="DHX22" s="934"/>
      <c r="DHY22" s="934"/>
      <c r="DHZ22" s="934"/>
      <c r="DIA22" s="934"/>
      <c r="DIB22" s="934"/>
      <c r="DIC22" s="934"/>
      <c r="DID22" s="934"/>
      <c r="DIE22" s="934"/>
      <c r="DIF22" s="934"/>
      <c r="DIG22" s="934"/>
      <c r="DIH22" s="934"/>
      <c r="DII22" s="934"/>
      <c r="DIJ22" s="934"/>
      <c r="DIK22" s="934"/>
      <c r="DIL22" s="934"/>
      <c r="DIM22" s="934"/>
      <c r="DIN22" s="934"/>
      <c r="DIO22" s="934"/>
      <c r="DIP22" s="934"/>
      <c r="DIQ22" s="934"/>
      <c r="DIR22" s="934"/>
      <c r="DIS22" s="934"/>
      <c r="DIT22" s="934"/>
      <c r="DIU22" s="934"/>
      <c r="DIV22" s="934"/>
      <c r="DIW22" s="934"/>
      <c r="DIX22" s="934"/>
      <c r="DIY22" s="934"/>
      <c r="DIZ22" s="934"/>
      <c r="DJA22" s="934"/>
      <c r="DJB22" s="934"/>
      <c r="DJC22" s="934"/>
      <c r="DJD22" s="934"/>
      <c r="DJE22" s="934"/>
      <c r="DJF22" s="934"/>
      <c r="DJG22" s="934"/>
      <c r="DJH22" s="934"/>
      <c r="DJI22" s="934"/>
      <c r="DJJ22" s="934"/>
      <c r="DJK22" s="934"/>
      <c r="DJL22" s="934"/>
      <c r="DJM22" s="934"/>
      <c r="DJN22" s="934"/>
      <c r="DJO22" s="934"/>
      <c r="DJP22" s="934"/>
      <c r="DJQ22" s="934"/>
      <c r="DJR22" s="934"/>
      <c r="DJS22" s="934"/>
      <c r="DJT22" s="934"/>
      <c r="DJU22" s="934"/>
      <c r="DJV22" s="934"/>
      <c r="DJW22" s="934"/>
      <c r="DJX22" s="934"/>
      <c r="DJY22" s="934"/>
      <c r="DJZ22" s="934"/>
      <c r="DKA22" s="934"/>
      <c r="DKB22" s="934"/>
      <c r="DKC22" s="934"/>
      <c r="DKD22" s="934"/>
      <c r="DKE22" s="934"/>
      <c r="DKF22" s="934"/>
      <c r="DKG22" s="934"/>
      <c r="DKH22" s="934"/>
      <c r="DKI22" s="934"/>
      <c r="DKJ22" s="934"/>
      <c r="DKK22" s="934"/>
      <c r="DKL22" s="934"/>
      <c r="DKM22" s="934"/>
      <c r="DKN22" s="934"/>
      <c r="DKO22" s="934"/>
      <c r="DKP22" s="934"/>
      <c r="DKQ22" s="934"/>
      <c r="DKR22" s="934"/>
      <c r="DKS22" s="934"/>
      <c r="DKT22" s="934"/>
      <c r="DKU22" s="934"/>
      <c r="DKV22" s="934"/>
      <c r="DKW22" s="934"/>
      <c r="DKX22" s="934"/>
      <c r="DKY22" s="934"/>
      <c r="DKZ22" s="934"/>
      <c r="DLA22" s="934"/>
      <c r="DLB22" s="934"/>
      <c r="DLC22" s="934"/>
      <c r="DLD22" s="934"/>
      <c r="DLE22" s="934"/>
      <c r="DLF22" s="934"/>
      <c r="DLG22" s="934"/>
      <c r="DLH22" s="934"/>
      <c r="DLI22" s="934"/>
      <c r="DLJ22" s="934"/>
      <c r="DLK22" s="934"/>
      <c r="DLL22" s="934"/>
      <c r="DLM22" s="934"/>
      <c r="DLN22" s="934"/>
      <c r="DLO22" s="934"/>
      <c r="DLP22" s="934"/>
      <c r="DLQ22" s="934"/>
      <c r="DLR22" s="934"/>
      <c r="DLS22" s="934"/>
      <c r="DLT22" s="934"/>
      <c r="DLU22" s="934"/>
      <c r="DLV22" s="934"/>
      <c r="DLW22" s="934"/>
      <c r="DLX22" s="934"/>
      <c r="DLY22" s="934"/>
      <c r="DLZ22" s="934"/>
      <c r="DMA22" s="934"/>
      <c r="DMB22" s="934"/>
      <c r="DMC22" s="934"/>
      <c r="DMD22" s="934"/>
      <c r="DME22" s="934"/>
      <c r="DMF22" s="934"/>
      <c r="DMG22" s="934"/>
      <c r="DMH22" s="934"/>
      <c r="DMI22" s="934"/>
      <c r="DMJ22" s="934"/>
      <c r="DMK22" s="934"/>
      <c r="DML22" s="934"/>
      <c r="DMM22" s="934"/>
      <c r="DMN22" s="934"/>
      <c r="DMO22" s="934"/>
      <c r="DMP22" s="934"/>
      <c r="DMQ22" s="934"/>
      <c r="DMR22" s="934"/>
      <c r="DMS22" s="934"/>
      <c r="DMT22" s="934"/>
      <c r="DMU22" s="934"/>
      <c r="DMV22" s="934"/>
      <c r="DMW22" s="934"/>
      <c r="DMX22" s="934"/>
      <c r="DMY22" s="934"/>
      <c r="DMZ22" s="934"/>
      <c r="DNA22" s="934"/>
      <c r="DNB22" s="934"/>
      <c r="DNC22" s="934"/>
      <c r="DND22" s="934"/>
      <c r="DNE22" s="934"/>
      <c r="DNF22" s="934"/>
      <c r="DNG22" s="934"/>
      <c r="DNH22" s="934"/>
      <c r="DNI22" s="934"/>
      <c r="DNJ22" s="934"/>
      <c r="DNK22" s="934"/>
      <c r="DNL22" s="934"/>
      <c r="DNM22" s="934"/>
      <c r="DNN22" s="934"/>
      <c r="DNO22" s="934"/>
      <c r="DNP22" s="934"/>
      <c r="DNQ22" s="934"/>
      <c r="DNR22" s="934"/>
      <c r="DNS22" s="934"/>
      <c r="DNT22" s="934"/>
      <c r="DNU22" s="934"/>
      <c r="DNV22" s="934"/>
      <c r="DNW22" s="934"/>
      <c r="DNX22" s="934"/>
      <c r="DNY22" s="934"/>
      <c r="DNZ22" s="934"/>
      <c r="DOA22" s="934"/>
      <c r="DOB22" s="934"/>
      <c r="DOC22" s="934"/>
      <c r="DOD22" s="934"/>
      <c r="DOE22" s="934"/>
      <c r="DOF22" s="934"/>
      <c r="DOG22" s="934"/>
      <c r="DOH22" s="934"/>
      <c r="DOI22" s="934"/>
      <c r="DOJ22" s="934"/>
      <c r="DOK22" s="934"/>
      <c r="DOL22" s="934"/>
      <c r="DOM22" s="934"/>
      <c r="DON22" s="934"/>
      <c r="DOO22" s="934"/>
      <c r="DOP22" s="934"/>
      <c r="DOQ22" s="934"/>
      <c r="DOR22" s="934"/>
      <c r="DOS22" s="934"/>
      <c r="DOT22" s="934"/>
      <c r="DOU22" s="934"/>
      <c r="DOV22" s="934"/>
      <c r="DOW22" s="934"/>
      <c r="DOX22" s="934"/>
      <c r="DOY22" s="934"/>
      <c r="DOZ22" s="934"/>
      <c r="DPA22" s="934"/>
      <c r="DPB22" s="934"/>
      <c r="DPC22" s="934"/>
      <c r="DPD22" s="934"/>
      <c r="DPE22" s="934"/>
      <c r="DPF22" s="934"/>
      <c r="DPG22" s="934"/>
      <c r="DPH22" s="934"/>
      <c r="DPI22" s="934"/>
      <c r="DPJ22" s="934"/>
      <c r="DPK22" s="934"/>
      <c r="DPL22" s="934"/>
      <c r="DPM22" s="934"/>
      <c r="DPN22" s="934"/>
      <c r="DPO22" s="934"/>
      <c r="DPP22" s="934"/>
      <c r="DPQ22" s="934"/>
      <c r="DPR22" s="934"/>
      <c r="DPS22" s="934"/>
      <c r="DPT22" s="934"/>
      <c r="DPU22" s="934"/>
      <c r="DPV22" s="934"/>
      <c r="DPW22" s="934"/>
      <c r="DPX22" s="934"/>
      <c r="DPY22" s="934"/>
      <c r="DPZ22" s="934"/>
      <c r="DQA22" s="934"/>
      <c r="DQB22" s="934"/>
      <c r="DQC22" s="934"/>
      <c r="DQD22" s="934"/>
      <c r="DQE22" s="934"/>
      <c r="DQF22" s="934"/>
      <c r="DQG22" s="934"/>
      <c r="DQH22" s="934"/>
      <c r="DQI22" s="934"/>
      <c r="DQJ22" s="934"/>
      <c r="DQK22" s="934"/>
      <c r="DQL22" s="934"/>
      <c r="DQM22" s="934"/>
      <c r="DQN22" s="934"/>
      <c r="DQO22" s="934"/>
      <c r="DQP22" s="934"/>
      <c r="DQQ22" s="934"/>
      <c r="DQR22" s="934"/>
      <c r="DQS22" s="934"/>
      <c r="DQT22" s="934"/>
      <c r="DQU22" s="934"/>
      <c r="DQV22" s="934"/>
      <c r="DQW22" s="934"/>
      <c r="DQX22" s="934"/>
      <c r="DQY22" s="934"/>
      <c r="DQZ22" s="934"/>
      <c r="DRA22" s="934"/>
      <c r="DRB22" s="934"/>
      <c r="DRC22" s="934"/>
      <c r="DRD22" s="934"/>
      <c r="DRE22" s="934"/>
      <c r="DRF22" s="934"/>
      <c r="DRG22" s="934"/>
      <c r="DRH22" s="934"/>
      <c r="DRI22" s="934"/>
      <c r="DRJ22" s="934"/>
      <c r="DRK22" s="934"/>
      <c r="DRL22" s="934"/>
      <c r="DRM22" s="934"/>
      <c r="DRN22" s="934"/>
      <c r="DRO22" s="934"/>
      <c r="DRP22" s="934"/>
      <c r="DRQ22" s="934"/>
      <c r="DRR22" s="934"/>
      <c r="DRS22" s="934"/>
      <c r="DRT22" s="934"/>
      <c r="DRU22" s="934"/>
      <c r="DRV22" s="934"/>
      <c r="DRW22" s="934"/>
      <c r="DRX22" s="934"/>
      <c r="DRY22" s="934"/>
      <c r="DRZ22" s="934"/>
      <c r="DSA22" s="934"/>
      <c r="DSB22" s="934"/>
      <c r="DSC22" s="934"/>
      <c r="DSD22" s="934"/>
      <c r="DSE22" s="934"/>
      <c r="DSF22" s="934"/>
      <c r="DSG22" s="934"/>
      <c r="DSH22" s="934"/>
      <c r="DSI22" s="934"/>
      <c r="DSJ22" s="934"/>
      <c r="DSK22" s="934"/>
      <c r="DSL22" s="934"/>
      <c r="DSM22" s="934"/>
      <c r="DSN22" s="934"/>
      <c r="DSO22" s="934"/>
      <c r="DSP22" s="934"/>
      <c r="DSQ22" s="934"/>
      <c r="DSR22" s="934"/>
      <c r="DSS22" s="934"/>
      <c r="DST22" s="934"/>
      <c r="DSU22" s="934"/>
      <c r="DSV22" s="934"/>
      <c r="DSW22" s="934"/>
      <c r="DSX22" s="934"/>
      <c r="DSY22" s="934"/>
      <c r="DSZ22" s="934"/>
      <c r="DTA22" s="934"/>
      <c r="DTB22" s="934"/>
      <c r="DTC22" s="934"/>
      <c r="DTD22" s="934"/>
      <c r="DTE22" s="934"/>
      <c r="DTF22" s="934"/>
      <c r="DTG22" s="934"/>
      <c r="DTH22" s="934"/>
      <c r="DTI22" s="934"/>
      <c r="DTJ22" s="934"/>
      <c r="DTK22" s="934"/>
      <c r="DTL22" s="934"/>
      <c r="DTM22" s="934"/>
      <c r="DTN22" s="934"/>
      <c r="DTO22" s="934"/>
      <c r="DTP22" s="934"/>
      <c r="DTQ22" s="934"/>
      <c r="DTR22" s="934"/>
      <c r="DTS22" s="934"/>
      <c r="DTT22" s="934"/>
      <c r="DTU22" s="934"/>
      <c r="DTV22" s="934"/>
      <c r="DTW22" s="934"/>
      <c r="DTX22" s="934"/>
      <c r="DTY22" s="934"/>
      <c r="DTZ22" s="934"/>
      <c r="DUA22" s="934"/>
      <c r="DUB22" s="934"/>
      <c r="DUC22" s="934"/>
      <c r="DUD22" s="934"/>
      <c r="DUE22" s="934"/>
      <c r="DUF22" s="934"/>
      <c r="DUG22" s="934"/>
      <c r="DUH22" s="934"/>
      <c r="DUI22" s="934"/>
      <c r="DUJ22" s="934"/>
      <c r="DUK22" s="934"/>
      <c r="DUL22" s="934"/>
      <c r="DUM22" s="934"/>
      <c r="DUN22" s="934"/>
      <c r="DUO22" s="934"/>
      <c r="DUP22" s="934"/>
      <c r="DUQ22" s="934"/>
      <c r="DUR22" s="934"/>
      <c r="DUS22" s="934"/>
      <c r="DUT22" s="934"/>
      <c r="DUU22" s="934"/>
      <c r="DUV22" s="934"/>
      <c r="DUW22" s="934"/>
      <c r="DUX22" s="934"/>
      <c r="DUY22" s="934"/>
      <c r="DUZ22" s="934"/>
      <c r="DVA22" s="934"/>
      <c r="DVB22" s="934"/>
      <c r="DVC22" s="934"/>
      <c r="DVD22" s="934"/>
      <c r="DVE22" s="934"/>
      <c r="DVF22" s="934"/>
      <c r="DVG22" s="934"/>
      <c r="DVH22" s="934"/>
      <c r="DVI22" s="934"/>
      <c r="DVJ22" s="934"/>
      <c r="DVK22" s="934"/>
      <c r="DVL22" s="934"/>
      <c r="DVM22" s="934"/>
      <c r="DVN22" s="934"/>
      <c r="DVO22" s="934"/>
      <c r="DVP22" s="934"/>
      <c r="DVQ22" s="934"/>
      <c r="DVR22" s="934"/>
      <c r="DVS22" s="934"/>
      <c r="DVT22" s="934"/>
      <c r="DVU22" s="934"/>
      <c r="DVV22" s="934"/>
      <c r="DVW22" s="934"/>
      <c r="DVX22" s="934"/>
      <c r="DVY22" s="934"/>
      <c r="DVZ22" s="934"/>
      <c r="DWA22" s="934"/>
      <c r="DWB22" s="934"/>
      <c r="DWC22" s="934"/>
      <c r="DWD22" s="934"/>
      <c r="DWE22" s="934"/>
      <c r="DWF22" s="934"/>
      <c r="DWG22" s="934"/>
      <c r="DWH22" s="934"/>
      <c r="DWI22" s="934"/>
      <c r="DWJ22" s="934"/>
      <c r="DWK22" s="934"/>
      <c r="DWL22" s="934"/>
      <c r="DWM22" s="934"/>
      <c r="DWN22" s="934"/>
      <c r="DWO22" s="934"/>
      <c r="DWP22" s="934"/>
      <c r="DWQ22" s="934"/>
      <c r="DWR22" s="934"/>
      <c r="DWS22" s="934"/>
      <c r="DWT22" s="934"/>
      <c r="DWU22" s="934"/>
      <c r="DWV22" s="934"/>
      <c r="DWW22" s="934"/>
      <c r="DWX22" s="934"/>
      <c r="DWY22" s="934"/>
      <c r="DWZ22" s="934"/>
      <c r="DXA22" s="934"/>
      <c r="DXB22" s="934"/>
      <c r="DXC22" s="934"/>
      <c r="DXD22" s="934"/>
      <c r="DXE22" s="934"/>
      <c r="DXF22" s="934"/>
      <c r="DXG22" s="934"/>
      <c r="DXH22" s="934"/>
      <c r="DXI22" s="934"/>
      <c r="DXJ22" s="934"/>
      <c r="DXK22" s="934"/>
      <c r="DXL22" s="934"/>
      <c r="DXM22" s="934"/>
      <c r="DXN22" s="934"/>
      <c r="DXO22" s="934"/>
      <c r="DXP22" s="934"/>
      <c r="DXQ22" s="934"/>
      <c r="DXR22" s="934"/>
      <c r="DXS22" s="934"/>
      <c r="DXT22" s="934"/>
      <c r="DXU22" s="934"/>
      <c r="DXV22" s="934"/>
      <c r="DXW22" s="934"/>
      <c r="DXX22" s="934"/>
      <c r="DXY22" s="934"/>
      <c r="DXZ22" s="934"/>
      <c r="DYA22" s="934"/>
      <c r="DYB22" s="934"/>
      <c r="DYC22" s="934"/>
      <c r="DYD22" s="934"/>
      <c r="DYE22" s="934"/>
      <c r="DYF22" s="934"/>
      <c r="DYG22" s="934"/>
      <c r="DYH22" s="934"/>
      <c r="DYI22" s="934"/>
      <c r="DYJ22" s="934"/>
      <c r="DYK22" s="934"/>
      <c r="DYL22" s="934"/>
      <c r="DYM22" s="934"/>
      <c r="DYN22" s="934"/>
      <c r="DYO22" s="934"/>
      <c r="DYP22" s="934"/>
      <c r="DYQ22" s="934"/>
      <c r="DYR22" s="934"/>
      <c r="DYS22" s="934"/>
      <c r="DYT22" s="934"/>
      <c r="DYU22" s="934"/>
      <c r="DYV22" s="934"/>
      <c r="DYW22" s="934"/>
      <c r="DYX22" s="934"/>
      <c r="DYY22" s="934"/>
      <c r="DYZ22" s="934"/>
      <c r="DZA22" s="934"/>
      <c r="DZB22" s="934"/>
      <c r="DZC22" s="934"/>
      <c r="DZD22" s="934"/>
      <c r="DZE22" s="934"/>
      <c r="DZF22" s="934"/>
      <c r="DZG22" s="934"/>
      <c r="DZH22" s="934"/>
      <c r="DZI22" s="934"/>
      <c r="DZJ22" s="934"/>
      <c r="DZK22" s="934"/>
      <c r="DZL22" s="934"/>
      <c r="DZM22" s="934"/>
      <c r="DZN22" s="934"/>
      <c r="DZO22" s="934"/>
      <c r="DZP22" s="934"/>
      <c r="DZQ22" s="934"/>
      <c r="DZR22" s="934"/>
      <c r="DZS22" s="934"/>
      <c r="DZT22" s="934"/>
      <c r="DZU22" s="934"/>
      <c r="DZV22" s="934"/>
      <c r="DZW22" s="934"/>
      <c r="DZX22" s="934"/>
      <c r="DZY22" s="934"/>
      <c r="DZZ22" s="934"/>
      <c r="EAA22" s="934"/>
      <c r="EAB22" s="934"/>
      <c r="EAC22" s="934"/>
      <c r="EAD22" s="934"/>
      <c r="EAE22" s="934"/>
      <c r="EAF22" s="934"/>
      <c r="EAG22" s="934"/>
      <c r="EAH22" s="934"/>
      <c r="EAI22" s="934"/>
      <c r="EAJ22" s="934"/>
      <c r="EAK22" s="934"/>
      <c r="EAL22" s="934"/>
      <c r="EAM22" s="934"/>
      <c r="EAN22" s="934"/>
      <c r="EAO22" s="934"/>
      <c r="EAP22" s="934"/>
      <c r="EAQ22" s="934"/>
      <c r="EAR22" s="934"/>
      <c r="EAS22" s="934"/>
      <c r="EAT22" s="934"/>
      <c r="EAU22" s="934"/>
      <c r="EAV22" s="934"/>
      <c r="EAW22" s="934"/>
      <c r="EAX22" s="934"/>
      <c r="EAY22" s="934"/>
      <c r="EAZ22" s="934"/>
      <c r="EBA22" s="934"/>
      <c r="EBB22" s="934"/>
      <c r="EBC22" s="934"/>
      <c r="EBD22" s="934"/>
      <c r="EBE22" s="934"/>
      <c r="EBF22" s="934"/>
      <c r="EBG22" s="934"/>
      <c r="EBH22" s="934"/>
      <c r="EBI22" s="934"/>
      <c r="EBJ22" s="934"/>
      <c r="EBK22" s="934"/>
      <c r="EBL22" s="934"/>
      <c r="EBM22" s="934"/>
      <c r="EBN22" s="934"/>
      <c r="EBO22" s="934"/>
      <c r="EBP22" s="934"/>
      <c r="EBQ22" s="934"/>
      <c r="EBR22" s="934"/>
      <c r="EBS22" s="934"/>
      <c r="EBT22" s="934"/>
      <c r="EBU22" s="934"/>
      <c r="EBV22" s="934"/>
      <c r="EBW22" s="934"/>
      <c r="EBX22" s="934"/>
      <c r="EBY22" s="934"/>
      <c r="EBZ22" s="934"/>
      <c r="ECA22" s="934"/>
      <c r="ECB22" s="934"/>
      <c r="ECC22" s="934"/>
      <c r="ECD22" s="934"/>
      <c r="ECE22" s="934"/>
      <c r="ECF22" s="934"/>
      <c r="ECG22" s="934"/>
      <c r="ECH22" s="934"/>
      <c r="ECI22" s="934"/>
      <c r="ECJ22" s="934"/>
      <c r="ECK22" s="934"/>
      <c r="ECL22" s="934"/>
      <c r="ECM22" s="934"/>
      <c r="ECN22" s="934"/>
      <c r="ECO22" s="934"/>
      <c r="ECP22" s="934"/>
      <c r="ECQ22" s="934"/>
      <c r="ECR22" s="934"/>
      <c r="ECS22" s="934"/>
      <c r="ECT22" s="934"/>
      <c r="ECU22" s="934"/>
      <c r="ECV22" s="934"/>
      <c r="ECW22" s="934"/>
      <c r="ECX22" s="934"/>
      <c r="ECY22" s="934"/>
      <c r="ECZ22" s="934"/>
      <c r="EDA22" s="934"/>
      <c r="EDB22" s="934"/>
      <c r="EDC22" s="934"/>
      <c r="EDD22" s="934"/>
      <c r="EDE22" s="934"/>
      <c r="EDF22" s="934"/>
      <c r="EDG22" s="934"/>
      <c r="EDH22" s="934"/>
      <c r="EDI22" s="934"/>
      <c r="EDJ22" s="934"/>
      <c r="EDK22" s="934"/>
      <c r="EDL22" s="934"/>
      <c r="EDM22" s="934"/>
      <c r="EDN22" s="934"/>
      <c r="EDO22" s="934"/>
      <c r="EDP22" s="934"/>
      <c r="EDQ22" s="934"/>
      <c r="EDR22" s="934"/>
      <c r="EDS22" s="934"/>
      <c r="EDT22" s="934"/>
      <c r="EDU22" s="934"/>
      <c r="EDV22" s="934"/>
      <c r="EDW22" s="934"/>
      <c r="EDX22" s="934"/>
      <c r="EDY22" s="934"/>
      <c r="EDZ22" s="934"/>
      <c r="EEA22" s="934"/>
      <c r="EEB22" s="934"/>
      <c r="EEC22" s="934"/>
      <c r="EED22" s="934"/>
      <c r="EEE22" s="934"/>
      <c r="EEF22" s="934"/>
      <c r="EEG22" s="934"/>
      <c r="EEH22" s="934"/>
      <c r="EEI22" s="934"/>
      <c r="EEJ22" s="934"/>
      <c r="EEK22" s="934"/>
      <c r="EEL22" s="934"/>
      <c r="EEM22" s="934"/>
      <c r="EEN22" s="934"/>
      <c r="EEO22" s="934"/>
      <c r="EEP22" s="934"/>
      <c r="EEQ22" s="934"/>
      <c r="EER22" s="934"/>
      <c r="EES22" s="934"/>
      <c r="EET22" s="934"/>
      <c r="EEU22" s="934"/>
      <c r="EEV22" s="934"/>
      <c r="EEW22" s="934"/>
      <c r="EEX22" s="934"/>
      <c r="EEY22" s="934"/>
      <c r="EEZ22" s="934"/>
      <c r="EFA22" s="934"/>
      <c r="EFB22" s="934"/>
      <c r="EFC22" s="934"/>
      <c r="EFD22" s="934"/>
      <c r="EFE22" s="934"/>
      <c r="EFF22" s="934"/>
      <c r="EFG22" s="934"/>
      <c r="EFH22" s="934"/>
      <c r="EFI22" s="934"/>
      <c r="EFJ22" s="934"/>
      <c r="EFK22" s="934"/>
      <c r="EFL22" s="934"/>
      <c r="EFM22" s="934"/>
      <c r="EFN22" s="934"/>
      <c r="EFO22" s="934"/>
      <c r="EFP22" s="934"/>
      <c r="EFQ22" s="934"/>
      <c r="EFR22" s="934"/>
      <c r="EFS22" s="934"/>
      <c r="EFT22" s="934"/>
      <c r="EFU22" s="934"/>
      <c r="EFV22" s="934"/>
      <c r="EFW22" s="934"/>
      <c r="EFX22" s="934"/>
      <c r="EFY22" s="934"/>
      <c r="EFZ22" s="934"/>
      <c r="EGA22" s="934"/>
      <c r="EGB22" s="934"/>
      <c r="EGC22" s="934"/>
      <c r="EGD22" s="934"/>
      <c r="EGE22" s="934"/>
      <c r="EGF22" s="934"/>
      <c r="EGG22" s="934"/>
      <c r="EGH22" s="934"/>
      <c r="EGI22" s="934"/>
      <c r="EGJ22" s="934"/>
      <c r="EGK22" s="934"/>
      <c r="EGL22" s="934"/>
      <c r="EGM22" s="934"/>
      <c r="EGN22" s="934"/>
      <c r="EGO22" s="934"/>
      <c r="EGP22" s="934"/>
      <c r="EGQ22" s="934"/>
      <c r="EGR22" s="934"/>
      <c r="EGS22" s="934"/>
      <c r="EGT22" s="934"/>
      <c r="EGU22" s="934"/>
      <c r="EGV22" s="934"/>
      <c r="EGW22" s="934"/>
      <c r="EGX22" s="934"/>
      <c r="EGY22" s="934"/>
      <c r="EGZ22" s="934"/>
      <c r="EHA22" s="934"/>
      <c r="EHB22" s="934"/>
      <c r="EHC22" s="934"/>
      <c r="EHD22" s="934"/>
      <c r="EHE22" s="934"/>
      <c r="EHF22" s="934"/>
      <c r="EHG22" s="934"/>
      <c r="EHH22" s="934"/>
      <c r="EHI22" s="934"/>
      <c r="EHJ22" s="934"/>
      <c r="EHK22" s="934"/>
      <c r="EHL22" s="934"/>
      <c r="EHM22" s="934"/>
      <c r="EHN22" s="934"/>
      <c r="EHO22" s="934"/>
      <c r="EHP22" s="934"/>
      <c r="EHQ22" s="934"/>
      <c r="EHR22" s="934"/>
      <c r="EHS22" s="934"/>
      <c r="EHT22" s="934"/>
      <c r="EHU22" s="934"/>
      <c r="EHV22" s="934"/>
      <c r="EHW22" s="934"/>
      <c r="EHX22" s="934"/>
      <c r="EHY22" s="934"/>
      <c r="EHZ22" s="934"/>
      <c r="EIA22" s="934"/>
      <c r="EIB22" s="934"/>
      <c r="EIC22" s="934"/>
      <c r="EID22" s="934"/>
      <c r="EIE22" s="934"/>
      <c r="EIF22" s="934"/>
      <c r="EIG22" s="934"/>
      <c r="EIH22" s="934"/>
      <c r="EII22" s="934"/>
      <c r="EIJ22" s="934"/>
      <c r="EIK22" s="934"/>
      <c r="EIL22" s="934"/>
      <c r="EIM22" s="934"/>
      <c r="EIN22" s="934"/>
      <c r="EIO22" s="934"/>
      <c r="EIP22" s="934"/>
      <c r="EIQ22" s="934"/>
      <c r="EIR22" s="934"/>
      <c r="EIS22" s="934"/>
      <c r="EIT22" s="934"/>
      <c r="EIU22" s="934"/>
      <c r="EIV22" s="934"/>
      <c r="EIW22" s="934"/>
      <c r="EIX22" s="934"/>
      <c r="EIY22" s="934"/>
      <c r="EIZ22" s="934"/>
      <c r="EJA22" s="934"/>
      <c r="EJB22" s="934"/>
      <c r="EJC22" s="934"/>
      <c r="EJD22" s="934"/>
      <c r="EJE22" s="934"/>
      <c r="EJF22" s="934"/>
      <c r="EJG22" s="934"/>
      <c r="EJH22" s="934"/>
      <c r="EJI22" s="934"/>
      <c r="EJJ22" s="934"/>
      <c r="EJK22" s="934"/>
      <c r="EJL22" s="934"/>
      <c r="EJM22" s="934"/>
      <c r="EJN22" s="934"/>
      <c r="EJO22" s="934"/>
      <c r="EJP22" s="934"/>
      <c r="EJQ22" s="934"/>
      <c r="EJR22" s="934"/>
      <c r="EJS22" s="934"/>
      <c r="EJT22" s="934"/>
      <c r="EJU22" s="934"/>
      <c r="EJV22" s="934"/>
      <c r="EJW22" s="934"/>
      <c r="EJX22" s="934"/>
      <c r="EJY22" s="934"/>
      <c r="EJZ22" s="934"/>
      <c r="EKA22" s="934"/>
      <c r="EKB22" s="934"/>
      <c r="EKC22" s="934"/>
      <c r="EKD22" s="934"/>
      <c r="EKE22" s="934"/>
      <c r="EKF22" s="934"/>
      <c r="EKG22" s="934"/>
      <c r="EKH22" s="934"/>
      <c r="EKI22" s="934"/>
      <c r="EKJ22" s="934"/>
      <c r="EKK22" s="934"/>
      <c r="EKL22" s="934"/>
      <c r="EKM22" s="934"/>
      <c r="EKN22" s="934"/>
      <c r="EKO22" s="934"/>
      <c r="EKP22" s="934"/>
      <c r="EKQ22" s="934"/>
      <c r="EKR22" s="934"/>
      <c r="EKS22" s="934"/>
      <c r="EKT22" s="934"/>
      <c r="EKU22" s="934"/>
      <c r="EKV22" s="934"/>
      <c r="EKW22" s="934"/>
      <c r="EKX22" s="934"/>
      <c r="EKY22" s="934"/>
      <c r="EKZ22" s="934"/>
      <c r="ELA22" s="934"/>
      <c r="ELB22" s="934"/>
      <c r="ELC22" s="934"/>
      <c r="ELD22" s="934"/>
      <c r="ELE22" s="934"/>
      <c r="ELF22" s="934"/>
      <c r="ELG22" s="934"/>
      <c r="ELH22" s="934"/>
      <c r="ELI22" s="934"/>
      <c r="ELJ22" s="934"/>
      <c r="ELK22" s="934"/>
      <c r="ELL22" s="934"/>
      <c r="ELM22" s="934"/>
      <c r="ELN22" s="934"/>
      <c r="ELO22" s="934"/>
      <c r="ELP22" s="934"/>
      <c r="ELQ22" s="934"/>
      <c r="ELR22" s="934"/>
      <c r="ELS22" s="934"/>
      <c r="ELT22" s="934"/>
      <c r="ELU22" s="934"/>
      <c r="ELV22" s="934"/>
      <c r="ELW22" s="934"/>
      <c r="ELX22" s="934"/>
      <c r="ELY22" s="934"/>
      <c r="ELZ22" s="934"/>
      <c r="EMA22" s="934"/>
      <c r="EMB22" s="934"/>
      <c r="EMC22" s="934"/>
      <c r="EMD22" s="934"/>
      <c r="EME22" s="934"/>
      <c r="EMF22" s="934"/>
      <c r="EMG22" s="934"/>
      <c r="EMH22" s="934"/>
      <c r="EMI22" s="934"/>
      <c r="EMJ22" s="934"/>
      <c r="EMK22" s="934"/>
      <c r="EML22" s="934"/>
      <c r="EMM22" s="934"/>
      <c r="EMN22" s="934"/>
      <c r="EMO22" s="934"/>
      <c r="EMP22" s="934"/>
      <c r="EMQ22" s="934"/>
      <c r="EMR22" s="934"/>
      <c r="EMS22" s="934"/>
      <c r="EMT22" s="934"/>
      <c r="EMU22" s="934"/>
      <c r="EMV22" s="934"/>
      <c r="EMW22" s="934"/>
      <c r="EMX22" s="934"/>
      <c r="EMY22" s="934"/>
      <c r="EMZ22" s="934"/>
      <c r="ENA22" s="934"/>
      <c r="ENB22" s="934"/>
      <c r="ENC22" s="934"/>
      <c r="END22" s="934"/>
      <c r="ENE22" s="934"/>
      <c r="ENF22" s="934"/>
      <c r="ENG22" s="934"/>
      <c r="ENH22" s="934"/>
      <c r="ENI22" s="934"/>
      <c r="ENJ22" s="934"/>
      <c r="ENK22" s="934"/>
      <c r="ENL22" s="934"/>
      <c r="ENM22" s="934"/>
      <c r="ENN22" s="934"/>
      <c r="ENO22" s="934"/>
      <c r="ENP22" s="934"/>
      <c r="ENQ22" s="934"/>
      <c r="ENR22" s="934"/>
      <c r="ENS22" s="934"/>
      <c r="ENT22" s="934"/>
      <c r="ENU22" s="934"/>
      <c r="ENV22" s="934"/>
      <c r="ENW22" s="934"/>
      <c r="ENX22" s="934"/>
      <c r="ENY22" s="934"/>
      <c r="ENZ22" s="934"/>
      <c r="EOA22" s="934"/>
      <c r="EOB22" s="934"/>
      <c r="EOC22" s="934"/>
      <c r="EOD22" s="934"/>
      <c r="EOE22" s="934"/>
      <c r="EOF22" s="934"/>
      <c r="EOG22" s="934"/>
      <c r="EOH22" s="934"/>
      <c r="EOI22" s="934"/>
      <c r="EOJ22" s="934"/>
      <c r="EOK22" s="934"/>
      <c r="EOL22" s="934"/>
      <c r="EOM22" s="934"/>
      <c r="EON22" s="934"/>
      <c r="EOO22" s="934"/>
      <c r="EOP22" s="934"/>
      <c r="EOQ22" s="934"/>
      <c r="EOR22" s="934"/>
      <c r="EOS22" s="934"/>
      <c r="EOT22" s="934"/>
      <c r="EOU22" s="934"/>
      <c r="EOV22" s="934"/>
      <c r="EOW22" s="934"/>
      <c r="EOX22" s="934"/>
      <c r="EOY22" s="934"/>
      <c r="EOZ22" s="934"/>
      <c r="EPA22" s="934"/>
      <c r="EPB22" s="934"/>
      <c r="EPC22" s="934"/>
      <c r="EPD22" s="934"/>
      <c r="EPE22" s="934"/>
      <c r="EPF22" s="934"/>
      <c r="EPG22" s="934"/>
      <c r="EPH22" s="934"/>
      <c r="EPI22" s="934"/>
      <c r="EPJ22" s="934"/>
      <c r="EPK22" s="934"/>
      <c r="EPL22" s="934"/>
      <c r="EPM22" s="934"/>
      <c r="EPN22" s="934"/>
      <c r="EPO22" s="934"/>
      <c r="EPP22" s="934"/>
      <c r="EPQ22" s="934"/>
      <c r="EPR22" s="934"/>
      <c r="EPS22" s="934"/>
      <c r="EPT22" s="934"/>
      <c r="EPU22" s="934"/>
      <c r="EPV22" s="934"/>
      <c r="EPW22" s="934"/>
      <c r="EPX22" s="934"/>
      <c r="EPY22" s="934"/>
      <c r="EPZ22" s="934"/>
      <c r="EQA22" s="934"/>
      <c r="EQB22" s="934"/>
      <c r="EQC22" s="934"/>
      <c r="EQD22" s="934"/>
      <c r="EQE22" s="934"/>
      <c r="EQF22" s="934"/>
      <c r="EQG22" s="934"/>
      <c r="EQH22" s="934"/>
      <c r="EQI22" s="934"/>
      <c r="EQJ22" s="934"/>
      <c r="EQK22" s="934"/>
      <c r="EQL22" s="934"/>
      <c r="EQM22" s="934"/>
      <c r="EQN22" s="934"/>
      <c r="EQO22" s="934"/>
      <c r="EQP22" s="934"/>
      <c r="EQQ22" s="934"/>
      <c r="EQR22" s="934"/>
      <c r="EQS22" s="934"/>
      <c r="EQT22" s="934"/>
      <c r="EQU22" s="934"/>
      <c r="EQV22" s="934"/>
      <c r="EQW22" s="934"/>
      <c r="EQX22" s="934"/>
      <c r="EQY22" s="934"/>
      <c r="EQZ22" s="934"/>
      <c r="ERA22" s="934"/>
      <c r="ERB22" s="934"/>
      <c r="ERC22" s="934"/>
      <c r="ERD22" s="934"/>
      <c r="ERE22" s="934"/>
      <c r="ERF22" s="934"/>
      <c r="ERG22" s="934"/>
      <c r="ERH22" s="934"/>
      <c r="ERI22" s="934"/>
      <c r="ERJ22" s="934"/>
      <c r="ERK22" s="934"/>
      <c r="ERL22" s="934"/>
      <c r="ERM22" s="934"/>
      <c r="ERN22" s="934"/>
      <c r="ERO22" s="934"/>
      <c r="ERP22" s="934"/>
      <c r="ERQ22" s="934"/>
      <c r="ERR22" s="934"/>
      <c r="ERS22" s="934"/>
      <c r="ERT22" s="934"/>
      <c r="ERU22" s="934"/>
      <c r="ERV22" s="934"/>
      <c r="ERW22" s="934"/>
      <c r="ERX22" s="934"/>
      <c r="ERY22" s="934"/>
      <c r="ERZ22" s="934"/>
      <c r="ESA22" s="934"/>
      <c r="ESB22" s="934"/>
      <c r="ESC22" s="934"/>
      <c r="ESD22" s="934"/>
      <c r="ESE22" s="934"/>
      <c r="ESF22" s="934"/>
      <c r="ESG22" s="934"/>
      <c r="ESH22" s="934"/>
      <c r="ESI22" s="934"/>
      <c r="ESJ22" s="934"/>
      <c r="ESK22" s="934"/>
      <c r="ESL22" s="934"/>
      <c r="ESM22" s="934"/>
      <c r="ESN22" s="934"/>
      <c r="ESO22" s="934"/>
      <c r="ESP22" s="934"/>
      <c r="ESQ22" s="934"/>
      <c r="ESR22" s="934"/>
      <c r="ESS22" s="934"/>
      <c r="EST22" s="934"/>
      <c r="ESU22" s="934"/>
      <c r="ESV22" s="934"/>
      <c r="ESW22" s="934"/>
      <c r="ESX22" s="934"/>
      <c r="ESY22" s="934"/>
      <c r="ESZ22" s="934"/>
      <c r="ETA22" s="934"/>
      <c r="ETB22" s="934"/>
      <c r="ETC22" s="934"/>
      <c r="ETD22" s="934"/>
      <c r="ETE22" s="934"/>
      <c r="ETF22" s="934"/>
      <c r="ETG22" s="934"/>
      <c r="ETH22" s="934"/>
      <c r="ETI22" s="934"/>
      <c r="ETJ22" s="934"/>
      <c r="ETK22" s="934"/>
      <c r="ETL22" s="934"/>
      <c r="ETM22" s="934"/>
      <c r="ETN22" s="934"/>
      <c r="ETO22" s="934"/>
      <c r="ETP22" s="934"/>
      <c r="ETQ22" s="934"/>
      <c r="ETR22" s="934"/>
      <c r="ETS22" s="934"/>
      <c r="ETT22" s="934"/>
      <c r="ETU22" s="934"/>
      <c r="ETV22" s="934"/>
      <c r="ETW22" s="934"/>
      <c r="ETX22" s="934"/>
      <c r="ETY22" s="934"/>
      <c r="ETZ22" s="934"/>
      <c r="EUA22" s="934"/>
      <c r="EUB22" s="934"/>
      <c r="EUC22" s="934"/>
      <c r="EUD22" s="934"/>
      <c r="EUE22" s="934"/>
      <c r="EUF22" s="934"/>
      <c r="EUG22" s="934"/>
      <c r="EUH22" s="934"/>
      <c r="EUI22" s="934"/>
      <c r="EUJ22" s="934"/>
      <c r="EUK22" s="934"/>
      <c r="EUL22" s="934"/>
      <c r="EUM22" s="934"/>
      <c r="EUN22" s="934"/>
      <c r="EUO22" s="934"/>
      <c r="EUP22" s="934"/>
      <c r="EUQ22" s="934"/>
      <c r="EUR22" s="934"/>
      <c r="EUS22" s="934"/>
      <c r="EUT22" s="934"/>
      <c r="EUU22" s="934"/>
      <c r="EUV22" s="934"/>
      <c r="EUW22" s="934"/>
      <c r="EUX22" s="934"/>
      <c r="EUY22" s="934"/>
      <c r="EUZ22" s="934"/>
      <c r="EVA22" s="934"/>
      <c r="EVB22" s="934"/>
      <c r="EVC22" s="934"/>
      <c r="EVD22" s="934"/>
      <c r="EVE22" s="934"/>
      <c r="EVF22" s="934"/>
      <c r="EVG22" s="934"/>
      <c r="EVH22" s="934"/>
      <c r="EVI22" s="934"/>
      <c r="EVJ22" s="934"/>
      <c r="EVK22" s="934"/>
      <c r="EVL22" s="934"/>
      <c r="EVM22" s="934"/>
      <c r="EVN22" s="934"/>
      <c r="EVO22" s="934"/>
      <c r="EVP22" s="934"/>
      <c r="EVQ22" s="934"/>
      <c r="EVR22" s="934"/>
      <c r="EVS22" s="934"/>
      <c r="EVT22" s="934"/>
      <c r="EVU22" s="934"/>
      <c r="EVV22" s="934"/>
      <c r="EVW22" s="934"/>
      <c r="EVX22" s="934"/>
      <c r="EVY22" s="934"/>
      <c r="EVZ22" s="934"/>
      <c r="EWA22" s="934"/>
      <c r="EWB22" s="934"/>
      <c r="EWC22" s="934"/>
      <c r="EWD22" s="934"/>
      <c r="EWE22" s="934"/>
      <c r="EWF22" s="934"/>
      <c r="EWG22" s="934"/>
      <c r="EWH22" s="934"/>
      <c r="EWI22" s="934"/>
      <c r="EWJ22" s="934"/>
      <c r="EWK22" s="934"/>
      <c r="EWL22" s="934"/>
      <c r="EWM22" s="934"/>
      <c r="EWN22" s="934"/>
      <c r="EWO22" s="934"/>
      <c r="EWP22" s="934"/>
      <c r="EWQ22" s="934"/>
      <c r="EWR22" s="934"/>
      <c r="EWS22" s="934"/>
      <c r="EWT22" s="934"/>
      <c r="EWU22" s="934"/>
      <c r="EWV22" s="934"/>
      <c r="EWW22" s="934"/>
      <c r="EWX22" s="934"/>
      <c r="EWY22" s="934"/>
      <c r="EWZ22" s="934"/>
      <c r="EXA22" s="934"/>
      <c r="EXB22" s="934"/>
      <c r="EXC22" s="934"/>
      <c r="EXD22" s="934"/>
      <c r="EXE22" s="934"/>
      <c r="EXF22" s="934"/>
      <c r="EXG22" s="934"/>
      <c r="EXH22" s="934"/>
      <c r="EXI22" s="934"/>
      <c r="EXJ22" s="934"/>
      <c r="EXK22" s="934"/>
      <c r="EXL22" s="934"/>
      <c r="EXM22" s="934"/>
      <c r="EXN22" s="934"/>
      <c r="EXO22" s="934"/>
      <c r="EXP22" s="934"/>
      <c r="EXQ22" s="934"/>
      <c r="EXR22" s="934"/>
      <c r="EXS22" s="934"/>
      <c r="EXT22" s="934"/>
      <c r="EXU22" s="934"/>
      <c r="EXV22" s="934"/>
      <c r="EXW22" s="934"/>
      <c r="EXX22" s="934"/>
      <c r="EXY22" s="934"/>
      <c r="EXZ22" s="934"/>
      <c r="EYA22" s="934"/>
      <c r="EYB22" s="934"/>
      <c r="EYC22" s="934"/>
      <c r="EYD22" s="934"/>
      <c r="EYE22" s="934"/>
      <c r="EYF22" s="934"/>
      <c r="EYG22" s="934"/>
      <c r="EYH22" s="934"/>
      <c r="EYI22" s="934"/>
      <c r="EYJ22" s="934"/>
      <c r="EYK22" s="934"/>
      <c r="EYL22" s="934"/>
      <c r="EYM22" s="934"/>
      <c r="EYN22" s="934"/>
      <c r="EYO22" s="934"/>
      <c r="EYP22" s="934"/>
      <c r="EYQ22" s="934"/>
      <c r="EYR22" s="934"/>
      <c r="EYS22" s="934"/>
      <c r="EYT22" s="934"/>
      <c r="EYU22" s="934"/>
      <c r="EYV22" s="934"/>
      <c r="EYW22" s="934"/>
      <c r="EYX22" s="934"/>
      <c r="EYY22" s="934"/>
      <c r="EYZ22" s="934"/>
      <c r="EZA22" s="934"/>
      <c r="EZB22" s="934"/>
      <c r="EZC22" s="934"/>
      <c r="EZD22" s="934"/>
      <c r="EZE22" s="934"/>
      <c r="EZF22" s="934"/>
      <c r="EZG22" s="934"/>
      <c r="EZH22" s="934"/>
      <c r="EZI22" s="934"/>
      <c r="EZJ22" s="934"/>
      <c r="EZK22" s="934"/>
      <c r="EZL22" s="934"/>
      <c r="EZM22" s="934"/>
      <c r="EZN22" s="934"/>
      <c r="EZO22" s="934"/>
      <c r="EZP22" s="934"/>
      <c r="EZQ22" s="934"/>
      <c r="EZR22" s="934"/>
      <c r="EZS22" s="934"/>
      <c r="EZT22" s="934"/>
      <c r="EZU22" s="934"/>
      <c r="EZV22" s="934"/>
      <c r="EZW22" s="934"/>
      <c r="EZX22" s="934"/>
      <c r="EZY22" s="934"/>
      <c r="EZZ22" s="934"/>
      <c r="FAA22" s="934"/>
      <c r="FAB22" s="934"/>
      <c r="FAC22" s="934"/>
      <c r="FAD22" s="934"/>
      <c r="FAE22" s="934"/>
      <c r="FAF22" s="934"/>
      <c r="FAG22" s="934"/>
      <c r="FAH22" s="934"/>
      <c r="FAI22" s="934"/>
      <c r="FAJ22" s="934"/>
      <c r="FAK22" s="934"/>
      <c r="FAL22" s="934"/>
      <c r="FAM22" s="934"/>
      <c r="FAN22" s="934"/>
      <c r="FAO22" s="934"/>
      <c r="FAP22" s="934"/>
      <c r="FAQ22" s="934"/>
      <c r="FAR22" s="934"/>
      <c r="FAS22" s="934"/>
      <c r="FAT22" s="934"/>
      <c r="FAU22" s="934"/>
      <c r="FAV22" s="934"/>
      <c r="FAW22" s="934"/>
      <c r="FAX22" s="934"/>
      <c r="FAY22" s="934"/>
      <c r="FAZ22" s="934"/>
      <c r="FBA22" s="934"/>
      <c r="FBB22" s="934"/>
      <c r="FBC22" s="934"/>
      <c r="FBD22" s="934"/>
      <c r="FBE22" s="934"/>
      <c r="FBF22" s="934"/>
      <c r="FBG22" s="934"/>
      <c r="FBH22" s="934"/>
      <c r="FBI22" s="934"/>
      <c r="FBJ22" s="934"/>
      <c r="FBK22" s="934"/>
      <c r="FBL22" s="934"/>
      <c r="FBM22" s="934"/>
      <c r="FBN22" s="934"/>
      <c r="FBO22" s="934"/>
      <c r="FBP22" s="934"/>
      <c r="FBQ22" s="934"/>
      <c r="FBR22" s="934"/>
      <c r="FBS22" s="934"/>
      <c r="FBT22" s="934"/>
      <c r="FBU22" s="934"/>
      <c r="FBV22" s="934"/>
      <c r="FBW22" s="934"/>
      <c r="FBX22" s="934"/>
      <c r="FBY22" s="934"/>
      <c r="FBZ22" s="934"/>
      <c r="FCA22" s="934"/>
      <c r="FCB22" s="934"/>
      <c r="FCC22" s="934"/>
      <c r="FCD22" s="934"/>
      <c r="FCE22" s="934"/>
      <c r="FCF22" s="934"/>
      <c r="FCG22" s="934"/>
      <c r="FCH22" s="934"/>
      <c r="FCI22" s="934"/>
      <c r="FCJ22" s="934"/>
      <c r="FCK22" s="934"/>
      <c r="FCL22" s="934"/>
      <c r="FCM22" s="934"/>
      <c r="FCN22" s="934"/>
      <c r="FCO22" s="934"/>
      <c r="FCP22" s="934"/>
      <c r="FCQ22" s="934"/>
      <c r="FCR22" s="934"/>
      <c r="FCS22" s="934"/>
      <c r="FCT22" s="934"/>
      <c r="FCU22" s="934"/>
      <c r="FCV22" s="934"/>
      <c r="FCW22" s="934"/>
      <c r="FCX22" s="934"/>
      <c r="FCY22" s="934"/>
      <c r="FCZ22" s="934"/>
      <c r="FDA22" s="934"/>
      <c r="FDB22" s="934"/>
      <c r="FDC22" s="934"/>
      <c r="FDD22" s="934"/>
      <c r="FDE22" s="934"/>
      <c r="FDF22" s="934"/>
      <c r="FDG22" s="934"/>
      <c r="FDH22" s="934"/>
      <c r="FDI22" s="934"/>
      <c r="FDJ22" s="934"/>
      <c r="FDK22" s="934"/>
      <c r="FDL22" s="934"/>
      <c r="FDM22" s="934"/>
      <c r="FDN22" s="934"/>
      <c r="FDO22" s="934"/>
      <c r="FDP22" s="934"/>
      <c r="FDQ22" s="934"/>
      <c r="FDR22" s="934"/>
      <c r="FDS22" s="934"/>
      <c r="FDT22" s="934"/>
      <c r="FDU22" s="934"/>
      <c r="FDV22" s="934"/>
      <c r="FDW22" s="934"/>
      <c r="FDX22" s="934"/>
      <c r="FDY22" s="934"/>
      <c r="FDZ22" s="934"/>
      <c r="FEA22" s="934"/>
      <c r="FEB22" s="934"/>
      <c r="FEC22" s="934"/>
      <c r="FED22" s="934"/>
      <c r="FEE22" s="934"/>
      <c r="FEF22" s="934"/>
      <c r="FEG22" s="934"/>
      <c r="FEH22" s="934"/>
      <c r="FEI22" s="934"/>
      <c r="FEJ22" s="934"/>
      <c r="FEK22" s="934"/>
      <c r="FEL22" s="934"/>
      <c r="FEM22" s="934"/>
      <c r="FEN22" s="934"/>
      <c r="FEO22" s="934"/>
      <c r="FEP22" s="934"/>
      <c r="FEQ22" s="934"/>
      <c r="FER22" s="934"/>
      <c r="FES22" s="934"/>
      <c r="FET22" s="934"/>
      <c r="FEU22" s="934"/>
      <c r="FEV22" s="934"/>
      <c r="FEW22" s="934"/>
      <c r="FEX22" s="934"/>
      <c r="FEY22" s="934"/>
      <c r="FEZ22" s="934"/>
      <c r="FFA22" s="934"/>
      <c r="FFB22" s="934"/>
      <c r="FFC22" s="934"/>
      <c r="FFD22" s="934"/>
      <c r="FFE22" s="934"/>
      <c r="FFF22" s="934"/>
      <c r="FFG22" s="934"/>
      <c r="FFH22" s="934"/>
      <c r="FFI22" s="934"/>
      <c r="FFJ22" s="934"/>
      <c r="FFK22" s="934"/>
      <c r="FFL22" s="934"/>
      <c r="FFM22" s="934"/>
      <c r="FFN22" s="934"/>
      <c r="FFO22" s="934"/>
      <c r="FFP22" s="934"/>
      <c r="FFQ22" s="934"/>
      <c r="FFR22" s="934"/>
      <c r="FFS22" s="934"/>
      <c r="FFT22" s="934"/>
      <c r="FFU22" s="934"/>
      <c r="FFV22" s="934"/>
      <c r="FFW22" s="934"/>
      <c r="FFX22" s="934"/>
      <c r="FFY22" s="934"/>
      <c r="FFZ22" s="934"/>
      <c r="FGA22" s="934"/>
      <c r="FGB22" s="934"/>
      <c r="FGC22" s="934"/>
      <c r="FGD22" s="934"/>
      <c r="FGE22" s="934"/>
      <c r="FGF22" s="934"/>
      <c r="FGG22" s="934"/>
      <c r="FGH22" s="934"/>
      <c r="FGI22" s="934"/>
      <c r="FGJ22" s="934"/>
      <c r="FGK22" s="934"/>
      <c r="FGL22" s="934"/>
      <c r="FGM22" s="934"/>
      <c r="FGN22" s="934"/>
      <c r="FGO22" s="934"/>
      <c r="FGP22" s="934"/>
      <c r="FGQ22" s="934"/>
      <c r="FGR22" s="934"/>
      <c r="FGS22" s="934"/>
      <c r="FGT22" s="934"/>
      <c r="FGU22" s="934"/>
      <c r="FGV22" s="934"/>
      <c r="FGW22" s="934"/>
      <c r="FGX22" s="934"/>
      <c r="FGY22" s="934"/>
      <c r="FGZ22" s="934"/>
      <c r="FHA22" s="934"/>
      <c r="FHB22" s="934"/>
      <c r="FHC22" s="934"/>
      <c r="FHD22" s="934"/>
      <c r="FHE22" s="934"/>
      <c r="FHF22" s="934"/>
      <c r="FHG22" s="934"/>
      <c r="FHH22" s="934"/>
      <c r="FHI22" s="934"/>
      <c r="FHJ22" s="934"/>
      <c r="FHK22" s="934"/>
      <c r="FHL22" s="934"/>
      <c r="FHM22" s="934"/>
      <c r="FHN22" s="934"/>
      <c r="FHO22" s="934"/>
      <c r="FHP22" s="934"/>
      <c r="FHQ22" s="934"/>
      <c r="FHR22" s="934"/>
      <c r="FHS22" s="934"/>
      <c r="FHT22" s="934"/>
      <c r="FHU22" s="934"/>
      <c r="FHV22" s="934"/>
      <c r="FHW22" s="934"/>
      <c r="FHX22" s="934"/>
      <c r="FHY22" s="934"/>
      <c r="FHZ22" s="934"/>
      <c r="FIA22" s="934"/>
      <c r="FIB22" s="934"/>
      <c r="FIC22" s="934"/>
      <c r="FID22" s="934"/>
      <c r="FIE22" s="934"/>
      <c r="FIF22" s="934"/>
      <c r="FIG22" s="934"/>
      <c r="FIH22" s="934"/>
      <c r="FII22" s="934"/>
      <c r="FIJ22" s="934"/>
      <c r="FIK22" s="934"/>
      <c r="FIL22" s="934"/>
      <c r="FIM22" s="934"/>
      <c r="FIN22" s="934"/>
      <c r="FIO22" s="934"/>
      <c r="FIP22" s="934"/>
      <c r="FIQ22" s="934"/>
      <c r="FIR22" s="934"/>
      <c r="FIS22" s="934"/>
      <c r="FIT22" s="934"/>
      <c r="FIU22" s="934"/>
      <c r="FIV22" s="934"/>
      <c r="FIW22" s="934"/>
      <c r="FIX22" s="934"/>
      <c r="FIY22" s="934"/>
      <c r="FIZ22" s="934"/>
      <c r="FJA22" s="934"/>
      <c r="FJB22" s="934"/>
      <c r="FJC22" s="934"/>
      <c r="FJD22" s="934"/>
      <c r="FJE22" s="934"/>
      <c r="FJF22" s="934"/>
      <c r="FJG22" s="934"/>
      <c r="FJH22" s="934"/>
      <c r="FJI22" s="934"/>
      <c r="FJJ22" s="934"/>
      <c r="FJK22" s="934"/>
      <c r="FJL22" s="934"/>
      <c r="FJM22" s="934"/>
      <c r="FJN22" s="934"/>
      <c r="FJO22" s="934"/>
      <c r="FJP22" s="934"/>
      <c r="FJQ22" s="934"/>
      <c r="FJR22" s="934"/>
      <c r="FJS22" s="934"/>
      <c r="FJT22" s="934"/>
      <c r="FJU22" s="934"/>
      <c r="FJV22" s="934"/>
      <c r="FJW22" s="934"/>
      <c r="FJX22" s="934"/>
      <c r="FJY22" s="934"/>
      <c r="FJZ22" s="934"/>
      <c r="FKA22" s="934"/>
      <c r="FKB22" s="934"/>
      <c r="FKC22" s="934"/>
      <c r="FKD22" s="934"/>
      <c r="FKE22" s="934"/>
      <c r="FKF22" s="934"/>
      <c r="FKG22" s="934"/>
      <c r="FKH22" s="934"/>
      <c r="FKI22" s="934"/>
      <c r="FKJ22" s="934"/>
      <c r="FKK22" s="934"/>
      <c r="FKL22" s="934"/>
      <c r="FKM22" s="934"/>
      <c r="FKN22" s="934"/>
      <c r="FKO22" s="934"/>
      <c r="FKP22" s="934"/>
      <c r="FKQ22" s="934"/>
      <c r="FKR22" s="934"/>
      <c r="FKS22" s="934"/>
      <c r="FKT22" s="934"/>
      <c r="FKU22" s="934"/>
      <c r="FKV22" s="934"/>
      <c r="FKW22" s="934"/>
      <c r="FKX22" s="934"/>
      <c r="FKY22" s="934"/>
      <c r="FKZ22" s="934"/>
      <c r="FLA22" s="934"/>
      <c r="FLB22" s="934"/>
      <c r="FLC22" s="934"/>
      <c r="FLD22" s="934"/>
      <c r="FLE22" s="934"/>
      <c r="FLF22" s="934"/>
      <c r="FLG22" s="934"/>
      <c r="FLH22" s="934"/>
      <c r="FLI22" s="934"/>
      <c r="FLJ22" s="934"/>
      <c r="FLK22" s="934"/>
      <c r="FLL22" s="934"/>
      <c r="FLM22" s="934"/>
      <c r="FLN22" s="934"/>
      <c r="FLO22" s="934"/>
      <c r="FLP22" s="934"/>
      <c r="FLQ22" s="934"/>
      <c r="FLR22" s="934"/>
      <c r="FLS22" s="934"/>
      <c r="FLT22" s="934"/>
      <c r="FLU22" s="934"/>
      <c r="FLV22" s="934"/>
      <c r="FLW22" s="934"/>
      <c r="FLX22" s="934"/>
      <c r="FLY22" s="934"/>
      <c r="FLZ22" s="934"/>
      <c r="FMA22" s="934"/>
      <c r="FMB22" s="934"/>
      <c r="FMC22" s="934"/>
      <c r="FMD22" s="934"/>
      <c r="FME22" s="934"/>
      <c r="FMF22" s="934"/>
      <c r="FMG22" s="934"/>
      <c r="FMH22" s="934"/>
      <c r="FMI22" s="934"/>
      <c r="FMJ22" s="934"/>
      <c r="FMK22" s="934"/>
      <c r="FML22" s="934"/>
      <c r="FMM22" s="934"/>
      <c r="FMN22" s="934"/>
      <c r="FMO22" s="934"/>
      <c r="FMP22" s="934"/>
      <c r="FMQ22" s="934"/>
      <c r="FMR22" s="934"/>
      <c r="FMS22" s="934"/>
      <c r="FMT22" s="934"/>
      <c r="FMU22" s="934"/>
      <c r="FMV22" s="934"/>
      <c r="FMW22" s="934"/>
      <c r="FMX22" s="934"/>
      <c r="FMY22" s="934"/>
      <c r="FMZ22" s="934"/>
      <c r="FNA22" s="934"/>
      <c r="FNB22" s="934"/>
      <c r="FNC22" s="934"/>
      <c r="FND22" s="934"/>
      <c r="FNE22" s="934"/>
      <c r="FNF22" s="934"/>
      <c r="FNG22" s="934"/>
      <c r="FNH22" s="934"/>
      <c r="FNI22" s="934"/>
      <c r="FNJ22" s="934"/>
      <c r="FNK22" s="934"/>
      <c r="FNL22" s="934"/>
      <c r="FNM22" s="934"/>
      <c r="FNN22" s="934"/>
      <c r="FNO22" s="934"/>
      <c r="FNP22" s="934"/>
      <c r="FNQ22" s="934"/>
      <c r="FNR22" s="934"/>
      <c r="FNS22" s="934"/>
      <c r="FNT22" s="934"/>
      <c r="FNU22" s="934"/>
      <c r="FNV22" s="934"/>
      <c r="FNW22" s="934"/>
      <c r="FNX22" s="934"/>
      <c r="FNY22" s="934"/>
      <c r="FNZ22" s="934"/>
      <c r="FOA22" s="934"/>
      <c r="FOB22" s="934"/>
      <c r="FOC22" s="934"/>
      <c r="FOD22" s="934"/>
      <c r="FOE22" s="934"/>
      <c r="FOF22" s="934"/>
      <c r="FOG22" s="934"/>
      <c r="FOH22" s="934"/>
      <c r="FOI22" s="934"/>
      <c r="FOJ22" s="934"/>
      <c r="FOK22" s="934"/>
      <c r="FOL22" s="934"/>
      <c r="FOM22" s="934"/>
      <c r="FON22" s="934"/>
      <c r="FOO22" s="934"/>
      <c r="FOP22" s="934"/>
      <c r="FOQ22" s="934"/>
      <c r="FOR22" s="934"/>
      <c r="FOS22" s="934"/>
      <c r="FOT22" s="934"/>
      <c r="FOU22" s="934"/>
      <c r="FOV22" s="934"/>
      <c r="FOW22" s="934"/>
      <c r="FOX22" s="934"/>
      <c r="FOY22" s="934"/>
      <c r="FOZ22" s="934"/>
      <c r="FPA22" s="934"/>
      <c r="FPB22" s="934"/>
      <c r="FPC22" s="934"/>
      <c r="FPD22" s="934"/>
      <c r="FPE22" s="934"/>
      <c r="FPF22" s="934"/>
      <c r="FPG22" s="934"/>
      <c r="FPH22" s="934"/>
      <c r="FPI22" s="934"/>
      <c r="FPJ22" s="934"/>
      <c r="FPK22" s="934"/>
      <c r="FPL22" s="934"/>
      <c r="FPM22" s="934"/>
      <c r="FPN22" s="934"/>
      <c r="FPO22" s="934"/>
      <c r="FPP22" s="934"/>
      <c r="FPQ22" s="934"/>
      <c r="FPR22" s="934"/>
      <c r="FPS22" s="934"/>
      <c r="FPT22" s="934"/>
      <c r="FPU22" s="934"/>
      <c r="FPV22" s="934"/>
      <c r="FPW22" s="934"/>
      <c r="FPX22" s="934"/>
      <c r="FPY22" s="934"/>
      <c r="FPZ22" s="934"/>
      <c r="FQA22" s="934"/>
      <c r="FQB22" s="934"/>
      <c r="FQC22" s="934"/>
      <c r="FQD22" s="934"/>
      <c r="FQE22" s="934"/>
      <c r="FQF22" s="934"/>
      <c r="FQG22" s="934"/>
      <c r="FQH22" s="934"/>
      <c r="FQI22" s="934"/>
      <c r="FQJ22" s="934"/>
      <c r="FQK22" s="934"/>
      <c r="FQL22" s="934"/>
      <c r="FQM22" s="934"/>
      <c r="FQN22" s="934"/>
      <c r="FQO22" s="934"/>
      <c r="FQP22" s="934"/>
      <c r="FQQ22" s="934"/>
      <c r="FQR22" s="934"/>
      <c r="FQS22" s="934"/>
      <c r="FQT22" s="934"/>
      <c r="FQU22" s="934"/>
      <c r="FQV22" s="934"/>
      <c r="FQW22" s="934"/>
      <c r="FQX22" s="934"/>
      <c r="FQY22" s="934"/>
      <c r="FQZ22" s="934"/>
      <c r="FRA22" s="934"/>
      <c r="FRB22" s="934"/>
      <c r="FRC22" s="934"/>
      <c r="FRD22" s="934"/>
      <c r="FRE22" s="934"/>
      <c r="FRF22" s="934"/>
      <c r="FRG22" s="934"/>
      <c r="FRH22" s="934"/>
      <c r="FRI22" s="934"/>
      <c r="FRJ22" s="934"/>
      <c r="FRK22" s="934"/>
      <c r="FRL22" s="934"/>
      <c r="FRM22" s="934"/>
      <c r="FRN22" s="934"/>
      <c r="FRO22" s="934"/>
      <c r="FRP22" s="934"/>
      <c r="FRQ22" s="934"/>
      <c r="FRR22" s="934"/>
      <c r="FRS22" s="934"/>
      <c r="FRT22" s="934"/>
      <c r="FRU22" s="934"/>
      <c r="FRV22" s="934"/>
      <c r="FRW22" s="934"/>
      <c r="FRX22" s="934"/>
      <c r="FRY22" s="934"/>
      <c r="FRZ22" s="934"/>
      <c r="FSA22" s="934"/>
      <c r="FSB22" s="934"/>
      <c r="FSC22" s="934"/>
      <c r="FSD22" s="934"/>
      <c r="FSE22" s="934"/>
      <c r="FSF22" s="934"/>
      <c r="FSG22" s="934"/>
      <c r="FSH22" s="934"/>
      <c r="FSI22" s="934"/>
      <c r="FSJ22" s="934"/>
      <c r="FSK22" s="934"/>
      <c r="FSL22" s="934"/>
      <c r="FSM22" s="934"/>
      <c r="FSN22" s="934"/>
      <c r="FSO22" s="934"/>
      <c r="FSP22" s="934"/>
      <c r="FSQ22" s="934"/>
      <c r="FSR22" s="934"/>
      <c r="FSS22" s="934"/>
      <c r="FST22" s="934"/>
      <c r="FSU22" s="934"/>
      <c r="FSV22" s="934"/>
      <c r="FSW22" s="934"/>
      <c r="FSX22" s="934"/>
      <c r="FSY22" s="934"/>
      <c r="FSZ22" s="934"/>
      <c r="FTA22" s="934"/>
      <c r="FTB22" s="934"/>
      <c r="FTC22" s="934"/>
      <c r="FTD22" s="934"/>
      <c r="FTE22" s="934"/>
      <c r="FTF22" s="934"/>
      <c r="FTG22" s="934"/>
      <c r="FTH22" s="934"/>
      <c r="FTI22" s="934"/>
      <c r="FTJ22" s="934"/>
      <c r="FTK22" s="934"/>
      <c r="FTL22" s="934"/>
      <c r="FTM22" s="934"/>
      <c r="FTN22" s="934"/>
      <c r="FTO22" s="934"/>
      <c r="FTP22" s="934"/>
      <c r="FTQ22" s="934"/>
      <c r="FTR22" s="934"/>
      <c r="FTS22" s="934"/>
      <c r="FTT22" s="934"/>
      <c r="FTU22" s="934"/>
      <c r="FTV22" s="934"/>
      <c r="FTW22" s="934"/>
      <c r="FTX22" s="934"/>
      <c r="FTY22" s="934"/>
      <c r="FTZ22" s="934"/>
      <c r="FUA22" s="934"/>
      <c r="FUB22" s="934"/>
      <c r="FUC22" s="934"/>
      <c r="FUD22" s="934"/>
      <c r="FUE22" s="934"/>
      <c r="FUF22" s="934"/>
      <c r="FUG22" s="934"/>
      <c r="FUH22" s="934"/>
      <c r="FUI22" s="934"/>
      <c r="FUJ22" s="934"/>
      <c r="FUK22" s="934"/>
      <c r="FUL22" s="934"/>
      <c r="FUM22" s="934"/>
      <c r="FUN22" s="934"/>
      <c r="FUO22" s="934"/>
      <c r="FUP22" s="934"/>
      <c r="FUQ22" s="934"/>
      <c r="FUR22" s="934"/>
      <c r="FUS22" s="934"/>
      <c r="FUT22" s="934"/>
      <c r="FUU22" s="934"/>
      <c r="FUV22" s="934"/>
      <c r="FUW22" s="934"/>
      <c r="FUX22" s="934"/>
      <c r="FUY22" s="934"/>
      <c r="FUZ22" s="934"/>
      <c r="FVA22" s="934"/>
      <c r="FVB22" s="934"/>
      <c r="FVC22" s="934"/>
      <c r="FVD22" s="934"/>
      <c r="FVE22" s="934"/>
      <c r="FVF22" s="934"/>
      <c r="FVG22" s="934"/>
      <c r="FVH22" s="934"/>
      <c r="FVI22" s="934"/>
      <c r="FVJ22" s="934"/>
      <c r="FVK22" s="934"/>
      <c r="FVL22" s="934"/>
      <c r="FVM22" s="934"/>
      <c r="FVN22" s="934"/>
      <c r="FVO22" s="934"/>
      <c r="FVP22" s="934"/>
      <c r="FVQ22" s="934"/>
      <c r="FVR22" s="934"/>
      <c r="FVS22" s="934"/>
      <c r="FVT22" s="934"/>
      <c r="FVU22" s="934"/>
      <c r="FVV22" s="934"/>
      <c r="FVW22" s="934"/>
      <c r="FVX22" s="934"/>
      <c r="FVY22" s="934"/>
      <c r="FVZ22" s="934"/>
      <c r="FWA22" s="934"/>
      <c r="FWB22" s="934"/>
      <c r="FWC22" s="934"/>
      <c r="FWD22" s="934"/>
      <c r="FWE22" s="934"/>
      <c r="FWF22" s="934"/>
      <c r="FWG22" s="934"/>
      <c r="FWH22" s="934"/>
      <c r="FWI22" s="934"/>
      <c r="FWJ22" s="934"/>
      <c r="FWK22" s="934"/>
      <c r="FWL22" s="934"/>
      <c r="FWM22" s="934"/>
      <c r="FWN22" s="934"/>
      <c r="FWO22" s="934"/>
      <c r="FWP22" s="934"/>
      <c r="FWQ22" s="934"/>
      <c r="FWR22" s="934"/>
      <c r="FWS22" s="934"/>
      <c r="FWT22" s="934"/>
      <c r="FWU22" s="934"/>
      <c r="FWV22" s="934"/>
      <c r="FWW22" s="934"/>
      <c r="FWX22" s="934"/>
      <c r="FWY22" s="934"/>
      <c r="FWZ22" s="934"/>
      <c r="FXA22" s="934"/>
      <c r="FXB22" s="934"/>
      <c r="FXC22" s="934"/>
      <c r="FXD22" s="934"/>
      <c r="FXE22" s="934"/>
      <c r="FXF22" s="934"/>
      <c r="FXG22" s="934"/>
      <c r="FXH22" s="934"/>
      <c r="FXI22" s="934"/>
      <c r="FXJ22" s="934"/>
      <c r="FXK22" s="934"/>
      <c r="FXL22" s="934"/>
      <c r="FXM22" s="934"/>
      <c r="FXN22" s="934"/>
      <c r="FXO22" s="934"/>
      <c r="FXP22" s="934"/>
      <c r="FXQ22" s="934"/>
      <c r="FXR22" s="934"/>
      <c r="FXS22" s="934"/>
      <c r="FXT22" s="934"/>
      <c r="FXU22" s="934"/>
      <c r="FXV22" s="934"/>
      <c r="FXW22" s="934"/>
      <c r="FXX22" s="934"/>
      <c r="FXY22" s="934"/>
      <c r="FXZ22" s="934"/>
      <c r="FYA22" s="934"/>
      <c r="FYB22" s="934"/>
      <c r="FYC22" s="934"/>
      <c r="FYD22" s="934"/>
      <c r="FYE22" s="934"/>
      <c r="FYF22" s="934"/>
      <c r="FYG22" s="934"/>
      <c r="FYH22" s="934"/>
      <c r="FYI22" s="934"/>
      <c r="FYJ22" s="934"/>
      <c r="FYK22" s="934"/>
      <c r="FYL22" s="934"/>
      <c r="FYM22" s="934"/>
      <c r="FYN22" s="934"/>
      <c r="FYO22" s="934"/>
      <c r="FYP22" s="934"/>
      <c r="FYQ22" s="934"/>
      <c r="FYR22" s="934"/>
      <c r="FYS22" s="934"/>
      <c r="FYT22" s="934"/>
      <c r="FYU22" s="934"/>
      <c r="FYV22" s="934"/>
      <c r="FYW22" s="934"/>
      <c r="FYX22" s="934"/>
      <c r="FYY22" s="934"/>
      <c r="FYZ22" s="934"/>
      <c r="FZA22" s="934"/>
      <c r="FZB22" s="934"/>
      <c r="FZC22" s="934"/>
      <c r="FZD22" s="934"/>
      <c r="FZE22" s="934"/>
      <c r="FZF22" s="934"/>
      <c r="FZG22" s="934"/>
      <c r="FZH22" s="934"/>
      <c r="FZI22" s="934"/>
      <c r="FZJ22" s="934"/>
      <c r="FZK22" s="934"/>
      <c r="FZL22" s="934"/>
      <c r="FZM22" s="934"/>
      <c r="FZN22" s="934"/>
      <c r="FZO22" s="934"/>
      <c r="FZP22" s="934"/>
      <c r="FZQ22" s="934"/>
      <c r="FZR22" s="934"/>
      <c r="FZS22" s="934"/>
      <c r="FZT22" s="934"/>
      <c r="FZU22" s="934"/>
      <c r="FZV22" s="934"/>
      <c r="FZW22" s="934"/>
      <c r="FZX22" s="934"/>
      <c r="FZY22" s="934"/>
      <c r="FZZ22" s="934"/>
      <c r="GAA22" s="934"/>
      <c r="GAB22" s="934"/>
      <c r="GAC22" s="934"/>
      <c r="GAD22" s="934"/>
      <c r="GAE22" s="934"/>
      <c r="GAF22" s="934"/>
      <c r="GAG22" s="934"/>
      <c r="GAH22" s="934"/>
      <c r="GAI22" s="934"/>
      <c r="GAJ22" s="934"/>
      <c r="GAK22" s="934"/>
      <c r="GAL22" s="934"/>
      <c r="GAM22" s="934"/>
      <c r="GAN22" s="934"/>
      <c r="GAO22" s="934"/>
      <c r="GAP22" s="934"/>
      <c r="GAQ22" s="934"/>
      <c r="GAR22" s="934"/>
      <c r="GAS22" s="934"/>
      <c r="GAT22" s="934"/>
      <c r="GAU22" s="934"/>
      <c r="GAV22" s="934"/>
      <c r="GAW22" s="934"/>
      <c r="GAX22" s="934"/>
      <c r="GAY22" s="934"/>
      <c r="GAZ22" s="934"/>
      <c r="GBA22" s="934"/>
      <c r="GBB22" s="934"/>
      <c r="GBC22" s="934"/>
      <c r="GBD22" s="934"/>
      <c r="GBE22" s="934"/>
      <c r="GBF22" s="934"/>
      <c r="GBG22" s="934"/>
      <c r="GBH22" s="934"/>
      <c r="GBI22" s="934"/>
      <c r="GBJ22" s="934"/>
      <c r="GBK22" s="934"/>
      <c r="GBL22" s="934"/>
      <c r="GBM22" s="934"/>
      <c r="GBN22" s="934"/>
      <c r="GBO22" s="934"/>
      <c r="GBP22" s="934"/>
      <c r="GBQ22" s="934"/>
      <c r="GBR22" s="934"/>
      <c r="GBS22" s="934"/>
      <c r="GBT22" s="934"/>
      <c r="GBU22" s="934"/>
      <c r="GBV22" s="934"/>
      <c r="GBW22" s="934"/>
      <c r="GBX22" s="934"/>
      <c r="GBY22" s="934"/>
      <c r="GBZ22" s="934"/>
      <c r="GCA22" s="934"/>
      <c r="GCB22" s="934"/>
      <c r="GCC22" s="934"/>
      <c r="GCD22" s="934"/>
      <c r="GCE22" s="934"/>
      <c r="GCF22" s="934"/>
      <c r="GCG22" s="934"/>
      <c r="GCH22" s="934"/>
      <c r="GCI22" s="934"/>
      <c r="GCJ22" s="934"/>
      <c r="GCK22" s="934"/>
      <c r="GCL22" s="934"/>
      <c r="GCM22" s="934"/>
      <c r="GCN22" s="934"/>
      <c r="GCO22" s="934"/>
      <c r="GCP22" s="934"/>
      <c r="GCQ22" s="934"/>
      <c r="GCR22" s="934"/>
      <c r="GCS22" s="934"/>
      <c r="GCT22" s="934"/>
      <c r="GCU22" s="934"/>
      <c r="GCV22" s="934"/>
      <c r="GCW22" s="934"/>
      <c r="GCX22" s="934"/>
      <c r="GCY22" s="934"/>
      <c r="GCZ22" s="934"/>
      <c r="GDA22" s="934"/>
      <c r="GDB22" s="934"/>
      <c r="GDC22" s="934"/>
      <c r="GDD22" s="934"/>
      <c r="GDE22" s="934"/>
      <c r="GDF22" s="934"/>
      <c r="GDG22" s="934"/>
      <c r="GDH22" s="934"/>
      <c r="GDI22" s="934"/>
      <c r="GDJ22" s="934"/>
      <c r="GDK22" s="934"/>
      <c r="GDL22" s="934"/>
      <c r="GDM22" s="934"/>
      <c r="GDN22" s="934"/>
      <c r="GDO22" s="934"/>
      <c r="GDP22" s="934"/>
      <c r="GDQ22" s="934"/>
      <c r="GDR22" s="934"/>
      <c r="GDS22" s="934"/>
      <c r="GDT22" s="934"/>
      <c r="GDU22" s="934"/>
      <c r="GDV22" s="934"/>
      <c r="GDW22" s="934"/>
      <c r="GDX22" s="934"/>
      <c r="GDY22" s="934"/>
      <c r="GDZ22" s="934"/>
      <c r="GEA22" s="934"/>
      <c r="GEB22" s="934"/>
      <c r="GEC22" s="934"/>
      <c r="GED22" s="934"/>
      <c r="GEE22" s="934"/>
      <c r="GEF22" s="934"/>
      <c r="GEG22" s="934"/>
      <c r="GEH22" s="934"/>
      <c r="GEI22" s="934"/>
      <c r="GEJ22" s="934"/>
      <c r="GEK22" s="934"/>
      <c r="GEL22" s="934"/>
      <c r="GEM22" s="934"/>
      <c r="GEN22" s="934"/>
      <c r="GEO22" s="934"/>
      <c r="GEP22" s="934"/>
      <c r="GEQ22" s="934"/>
      <c r="GER22" s="934"/>
      <c r="GES22" s="934"/>
      <c r="GET22" s="934"/>
      <c r="GEU22" s="934"/>
      <c r="GEV22" s="934"/>
      <c r="GEW22" s="934"/>
      <c r="GEX22" s="934"/>
      <c r="GEY22" s="934"/>
      <c r="GEZ22" s="934"/>
      <c r="GFA22" s="934"/>
      <c r="GFB22" s="934"/>
      <c r="GFC22" s="934"/>
      <c r="GFD22" s="934"/>
      <c r="GFE22" s="934"/>
      <c r="GFF22" s="934"/>
      <c r="GFG22" s="934"/>
      <c r="GFH22" s="934"/>
      <c r="GFI22" s="934"/>
      <c r="GFJ22" s="934"/>
      <c r="GFK22" s="934"/>
      <c r="GFL22" s="934"/>
      <c r="GFM22" s="934"/>
      <c r="GFN22" s="934"/>
      <c r="GFO22" s="934"/>
      <c r="GFP22" s="934"/>
      <c r="GFQ22" s="934"/>
      <c r="GFR22" s="934"/>
      <c r="GFS22" s="934"/>
      <c r="GFT22" s="934"/>
      <c r="GFU22" s="934"/>
      <c r="GFV22" s="934"/>
      <c r="GFW22" s="934"/>
      <c r="GFX22" s="934"/>
      <c r="GFY22" s="934"/>
      <c r="GFZ22" s="934"/>
      <c r="GGA22" s="934"/>
      <c r="GGB22" s="934"/>
      <c r="GGC22" s="934"/>
      <c r="GGD22" s="934"/>
      <c r="GGE22" s="934"/>
      <c r="GGF22" s="934"/>
      <c r="GGG22" s="934"/>
      <c r="GGH22" s="934"/>
      <c r="GGI22" s="934"/>
      <c r="GGJ22" s="934"/>
      <c r="GGK22" s="934"/>
      <c r="GGL22" s="934"/>
      <c r="GGM22" s="934"/>
      <c r="GGN22" s="934"/>
      <c r="GGO22" s="934"/>
      <c r="GGP22" s="934"/>
      <c r="GGQ22" s="934"/>
      <c r="GGR22" s="934"/>
      <c r="GGS22" s="934"/>
      <c r="GGT22" s="934"/>
      <c r="GGU22" s="934"/>
      <c r="GGV22" s="934"/>
      <c r="GGW22" s="934"/>
      <c r="GGX22" s="934"/>
      <c r="GGY22" s="934"/>
      <c r="GGZ22" s="934"/>
      <c r="GHA22" s="934"/>
      <c r="GHB22" s="934"/>
      <c r="GHC22" s="934"/>
      <c r="GHD22" s="934"/>
      <c r="GHE22" s="934"/>
      <c r="GHF22" s="934"/>
      <c r="GHG22" s="934"/>
      <c r="GHH22" s="934"/>
      <c r="GHI22" s="934"/>
      <c r="GHJ22" s="934"/>
      <c r="GHK22" s="934"/>
      <c r="GHL22" s="934"/>
      <c r="GHM22" s="934"/>
      <c r="GHN22" s="934"/>
      <c r="GHO22" s="934"/>
      <c r="GHP22" s="934"/>
      <c r="GHQ22" s="934"/>
      <c r="GHR22" s="934"/>
      <c r="GHS22" s="934"/>
      <c r="GHT22" s="934"/>
      <c r="GHU22" s="934"/>
      <c r="GHV22" s="934"/>
      <c r="GHW22" s="934"/>
      <c r="GHX22" s="934"/>
      <c r="GHY22" s="934"/>
      <c r="GHZ22" s="934"/>
      <c r="GIA22" s="934"/>
      <c r="GIB22" s="934"/>
      <c r="GIC22" s="934"/>
      <c r="GID22" s="934"/>
      <c r="GIE22" s="934"/>
      <c r="GIF22" s="934"/>
      <c r="GIG22" s="934"/>
      <c r="GIH22" s="934"/>
      <c r="GII22" s="934"/>
      <c r="GIJ22" s="934"/>
      <c r="GIK22" s="934"/>
      <c r="GIL22" s="934"/>
      <c r="GIM22" s="934"/>
      <c r="GIN22" s="934"/>
      <c r="GIO22" s="934"/>
      <c r="GIP22" s="934"/>
      <c r="GIQ22" s="934"/>
      <c r="GIR22" s="934"/>
      <c r="GIS22" s="934"/>
      <c r="GIT22" s="934"/>
      <c r="GIU22" s="934"/>
      <c r="GIV22" s="934"/>
      <c r="GIW22" s="934"/>
      <c r="GIX22" s="934"/>
      <c r="GIY22" s="934"/>
      <c r="GIZ22" s="934"/>
      <c r="GJA22" s="934"/>
      <c r="GJB22" s="934"/>
      <c r="GJC22" s="934"/>
      <c r="GJD22" s="934"/>
      <c r="GJE22" s="934"/>
      <c r="GJF22" s="934"/>
      <c r="GJG22" s="934"/>
      <c r="GJH22" s="934"/>
      <c r="GJI22" s="934"/>
      <c r="GJJ22" s="934"/>
      <c r="GJK22" s="934"/>
      <c r="GJL22" s="934"/>
      <c r="GJM22" s="934"/>
      <c r="GJN22" s="934"/>
      <c r="GJO22" s="934"/>
      <c r="GJP22" s="934"/>
      <c r="GJQ22" s="934"/>
      <c r="GJR22" s="934"/>
      <c r="GJS22" s="934"/>
      <c r="GJT22" s="934"/>
      <c r="GJU22" s="934"/>
      <c r="GJV22" s="934"/>
      <c r="GJW22" s="934"/>
      <c r="GJX22" s="934"/>
      <c r="GJY22" s="934"/>
      <c r="GJZ22" s="934"/>
      <c r="GKA22" s="934"/>
      <c r="GKB22" s="934"/>
      <c r="GKC22" s="934"/>
      <c r="GKD22" s="934"/>
      <c r="GKE22" s="934"/>
      <c r="GKF22" s="934"/>
      <c r="GKG22" s="934"/>
      <c r="GKH22" s="934"/>
      <c r="GKI22" s="934"/>
      <c r="GKJ22" s="934"/>
      <c r="GKK22" s="934"/>
      <c r="GKL22" s="934"/>
      <c r="GKM22" s="934"/>
      <c r="GKN22" s="934"/>
      <c r="GKO22" s="934"/>
      <c r="GKP22" s="934"/>
      <c r="GKQ22" s="934"/>
      <c r="GKR22" s="934"/>
      <c r="GKS22" s="934"/>
      <c r="GKT22" s="934"/>
      <c r="GKU22" s="934"/>
      <c r="GKV22" s="934"/>
      <c r="GKW22" s="934"/>
      <c r="GKX22" s="934"/>
      <c r="GKY22" s="934"/>
      <c r="GKZ22" s="934"/>
      <c r="GLA22" s="934"/>
      <c r="GLB22" s="934"/>
      <c r="GLC22" s="934"/>
      <c r="GLD22" s="934"/>
      <c r="GLE22" s="934"/>
      <c r="GLF22" s="934"/>
      <c r="GLG22" s="934"/>
      <c r="GLH22" s="934"/>
      <c r="GLI22" s="934"/>
      <c r="GLJ22" s="934"/>
      <c r="GLK22" s="934"/>
      <c r="GLL22" s="934"/>
      <c r="GLM22" s="934"/>
      <c r="GLN22" s="934"/>
      <c r="GLO22" s="934"/>
      <c r="GLP22" s="934"/>
      <c r="GLQ22" s="934"/>
      <c r="GLR22" s="934"/>
      <c r="GLS22" s="934"/>
      <c r="GLT22" s="934"/>
      <c r="GLU22" s="934"/>
      <c r="GLV22" s="934"/>
      <c r="GLW22" s="934"/>
      <c r="GLX22" s="934"/>
      <c r="GLY22" s="934"/>
      <c r="GLZ22" s="934"/>
      <c r="GMA22" s="934"/>
      <c r="GMB22" s="934"/>
      <c r="GMC22" s="934"/>
      <c r="GMD22" s="934"/>
      <c r="GME22" s="934"/>
      <c r="GMF22" s="934"/>
      <c r="GMG22" s="934"/>
      <c r="GMH22" s="934"/>
      <c r="GMI22" s="934"/>
      <c r="GMJ22" s="934"/>
      <c r="GMK22" s="934"/>
      <c r="GML22" s="934"/>
      <c r="GMM22" s="934"/>
      <c r="GMN22" s="934"/>
      <c r="GMO22" s="934"/>
      <c r="GMP22" s="934"/>
      <c r="GMQ22" s="934"/>
      <c r="GMR22" s="934"/>
      <c r="GMS22" s="934"/>
      <c r="GMT22" s="934"/>
      <c r="GMU22" s="934"/>
      <c r="GMV22" s="934"/>
      <c r="GMW22" s="934"/>
      <c r="GMX22" s="934"/>
      <c r="GMY22" s="934"/>
      <c r="GMZ22" s="934"/>
      <c r="GNA22" s="934"/>
      <c r="GNB22" s="934"/>
      <c r="GNC22" s="934"/>
      <c r="GND22" s="934"/>
      <c r="GNE22" s="934"/>
      <c r="GNF22" s="934"/>
      <c r="GNG22" s="934"/>
      <c r="GNH22" s="934"/>
      <c r="GNI22" s="934"/>
      <c r="GNJ22" s="934"/>
      <c r="GNK22" s="934"/>
      <c r="GNL22" s="934"/>
      <c r="GNM22" s="934"/>
      <c r="GNN22" s="934"/>
      <c r="GNO22" s="934"/>
      <c r="GNP22" s="934"/>
      <c r="GNQ22" s="934"/>
      <c r="GNR22" s="934"/>
      <c r="GNS22" s="934"/>
      <c r="GNT22" s="934"/>
      <c r="GNU22" s="934"/>
      <c r="GNV22" s="934"/>
      <c r="GNW22" s="934"/>
      <c r="GNX22" s="934"/>
      <c r="GNY22" s="934"/>
      <c r="GNZ22" s="934"/>
      <c r="GOA22" s="934"/>
      <c r="GOB22" s="934"/>
      <c r="GOC22" s="934"/>
      <c r="GOD22" s="934"/>
      <c r="GOE22" s="934"/>
      <c r="GOF22" s="934"/>
      <c r="GOG22" s="934"/>
      <c r="GOH22" s="934"/>
      <c r="GOI22" s="934"/>
      <c r="GOJ22" s="934"/>
      <c r="GOK22" s="934"/>
      <c r="GOL22" s="934"/>
      <c r="GOM22" s="934"/>
      <c r="GON22" s="934"/>
      <c r="GOO22" s="934"/>
      <c r="GOP22" s="934"/>
      <c r="GOQ22" s="934"/>
      <c r="GOR22" s="934"/>
      <c r="GOS22" s="934"/>
      <c r="GOT22" s="934"/>
      <c r="GOU22" s="934"/>
      <c r="GOV22" s="934"/>
      <c r="GOW22" s="934"/>
      <c r="GOX22" s="934"/>
      <c r="GOY22" s="934"/>
      <c r="GOZ22" s="934"/>
      <c r="GPA22" s="934"/>
      <c r="GPB22" s="934"/>
      <c r="GPC22" s="934"/>
      <c r="GPD22" s="934"/>
      <c r="GPE22" s="934"/>
      <c r="GPF22" s="934"/>
      <c r="GPG22" s="934"/>
      <c r="GPH22" s="934"/>
      <c r="GPI22" s="934"/>
      <c r="GPJ22" s="934"/>
      <c r="GPK22" s="934"/>
      <c r="GPL22" s="934"/>
      <c r="GPM22" s="934"/>
      <c r="GPN22" s="934"/>
      <c r="GPO22" s="934"/>
      <c r="GPP22" s="934"/>
      <c r="GPQ22" s="934"/>
      <c r="GPR22" s="934"/>
      <c r="GPS22" s="934"/>
      <c r="GPT22" s="934"/>
      <c r="GPU22" s="934"/>
      <c r="GPV22" s="934"/>
      <c r="GPW22" s="934"/>
      <c r="GPX22" s="934"/>
      <c r="GPY22" s="934"/>
      <c r="GPZ22" s="934"/>
      <c r="GQA22" s="934"/>
      <c r="GQB22" s="934"/>
      <c r="GQC22" s="934"/>
      <c r="GQD22" s="934"/>
      <c r="GQE22" s="934"/>
      <c r="GQF22" s="934"/>
      <c r="GQG22" s="934"/>
      <c r="GQH22" s="934"/>
      <c r="GQI22" s="934"/>
      <c r="GQJ22" s="934"/>
      <c r="GQK22" s="934"/>
      <c r="GQL22" s="934"/>
      <c r="GQM22" s="934"/>
      <c r="GQN22" s="934"/>
      <c r="GQO22" s="934"/>
      <c r="GQP22" s="934"/>
      <c r="GQQ22" s="934"/>
      <c r="GQR22" s="934"/>
      <c r="GQS22" s="934"/>
      <c r="GQT22" s="934"/>
      <c r="GQU22" s="934"/>
      <c r="GQV22" s="934"/>
      <c r="GQW22" s="934"/>
      <c r="GQX22" s="934"/>
      <c r="GQY22" s="934"/>
      <c r="GQZ22" s="934"/>
      <c r="GRA22" s="934"/>
      <c r="GRB22" s="934"/>
      <c r="GRC22" s="934"/>
      <c r="GRD22" s="934"/>
      <c r="GRE22" s="934"/>
      <c r="GRF22" s="934"/>
      <c r="GRG22" s="934"/>
      <c r="GRH22" s="934"/>
      <c r="GRI22" s="934"/>
      <c r="GRJ22" s="934"/>
      <c r="GRK22" s="934"/>
      <c r="GRL22" s="934"/>
      <c r="GRM22" s="934"/>
      <c r="GRN22" s="934"/>
      <c r="GRO22" s="934"/>
      <c r="GRP22" s="934"/>
      <c r="GRQ22" s="934"/>
      <c r="GRR22" s="934"/>
      <c r="GRS22" s="934"/>
      <c r="GRT22" s="934"/>
      <c r="GRU22" s="934"/>
      <c r="GRV22" s="934"/>
      <c r="GRW22" s="934"/>
      <c r="GRX22" s="934"/>
      <c r="GRY22" s="934"/>
      <c r="GRZ22" s="934"/>
      <c r="GSA22" s="934"/>
      <c r="GSB22" s="934"/>
      <c r="GSC22" s="934"/>
      <c r="GSD22" s="934"/>
      <c r="GSE22" s="934"/>
      <c r="GSF22" s="934"/>
      <c r="GSG22" s="934"/>
      <c r="GSH22" s="934"/>
      <c r="GSI22" s="934"/>
      <c r="GSJ22" s="934"/>
      <c r="GSK22" s="934"/>
      <c r="GSL22" s="934"/>
      <c r="GSM22" s="934"/>
      <c r="GSN22" s="934"/>
      <c r="GSO22" s="934"/>
      <c r="GSP22" s="934"/>
      <c r="GSQ22" s="934"/>
      <c r="GSR22" s="934"/>
      <c r="GSS22" s="934"/>
      <c r="GST22" s="934"/>
      <c r="GSU22" s="934"/>
      <c r="GSV22" s="934"/>
      <c r="GSW22" s="934"/>
      <c r="GSX22" s="934"/>
      <c r="GSY22" s="934"/>
      <c r="GSZ22" s="934"/>
      <c r="GTA22" s="934"/>
      <c r="GTB22" s="934"/>
      <c r="GTC22" s="934"/>
      <c r="GTD22" s="934"/>
      <c r="GTE22" s="934"/>
      <c r="GTF22" s="934"/>
      <c r="GTG22" s="934"/>
      <c r="GTH22" s="934"/>
      <c r="GTI22" s="934"/>
      <c r="GTJ22" s="934"/>
      <c r="GTK22" s="934"/>
      <c r="GTL22" s="934"/>
      <c r="GTM22" s="934"/>
      <c r="GTN22" s="934"/>
      <c r="GTO22" s="934"/>
      <c r="GTP22" s="934"/>
      <c r="GTQ22" s="934"/>
      <c r="GTR22" s="934"/>
      <c r="GTS22" s="934"/>
      <c r="GTT22" s="934"/>
      <c r="GTU22" s="934"/>
      <c r="GTV22" s="934"/>
      <c r="GTW22" s="934"/>
      <c r="GTX22" s="934"/>
      <c r="GTY22" s="934"/>
      <c r="GTZ22" s="934"/>
      <c r="GUA22" s="934"/>
      <c r="GUB22" s="934"/>
      <c r="GUC22" s="934"/>
      <c r="GUD22" s="934"/>
      <c r="GUE22" s="934"/>
      <c r="GUF22" s="934"/>
      <c r="GUG22" s="934"/>
      <c r="GUH22" s="934"/>
      <c r="GUI22" s="934"/>
      <c r="GUJ22" s="934"/>
      <c r="GUK22" s="934"/>
      <c r="GUL22" s="934"/>
      <c r="GUM22" s="934"/>
      <c r="GUN22" s="934"/>
      <c r="GUO22" s="934"/>
      <c r="GUP22" s="934"/>
      <c r="GUQ22" s="934"/>
      <c r="GUR22" s="934"/>
      <c r="GUS22" s="934"/>
      <c r="GUT22" s="934"/>
      <c r="GUU22" s="934"/>
      <c r="GUV22" s="934"/>
      <c r="GUW22" s="934"/>
      <c r="GUX22" s="934"/>
      <c r="GUY22" s="934"/>
      <c r="GUZ22" s="934"/>
      <c r="GVA22" s="934"/>
      <c r="GVB22" s="934"/>
      <c r="GVC22" s="934"/>
      <c r="GVD22" s="934"/>
      <c r="GVE22" s="934"/>
      <c r="GVF22" s="934"/>
      <c r="GVG22" s="934"/>
      <c r="GVH22" s="934"/>
      <c r="GVI22" s="934"/>
      <c r="GVJ22" s="934"/>
      <c r="GVK22" s="934"/>
      <c r="GVL22" s="934"/>
      <c r="GVM22" s="934"/>
      <c r="GVN22" s="934"/>
      <c r="GVO22" s="934"/>
      <c r="GVP22" s="934"/>
      <c r="GVQ22" s="934"/>
      <c r="GVR22" s="934"/>
      <c r="GVS22" s="934"/>
      <c r="GVT22" s="934"/>
      <c r="GVU22" s="934"/>
      <c r="GVV22" s="934"/>
      <c r="GVW22" s="934"/>
      <c r="GVX22" s="934"/>
      <c r="GVY22" s="934"/>
      <c r="GVZ22" s="934"/>
      <c r="GWA22" s="934"/>
      <c r="GWB22" s="934"/>
      <c r="GWC22" s="934"/>
      <c r="GWD22" s="934"/>
      <c r="GWE22" s="934"/>
      <c r="GWF22" s="934"/>
      <c r="GWG22" s="934"/>
      <c r="GWH22" s="934"/>
      <c r="GWI22" s="934"/>
      <c r="GWJ22" s="934"/>
      <c r="GWK22" s="934"/>
      <c r="GWL22" s="934"/>
      <c r="GWM22" s="934"/>
      <c r="GWN22" s="934"/>
      <c r="GWO22" s="934"/>
      <c r="GWP22" s="934"/>
      <c r="GWQ22" s="934"/>
      <c r="GWR22" s="934"/>
      <c r="GWS22" s="934"/>
      <c r="GWT22" s="934"/>
      <c r="GWU22" s="934"/>
      <c r="GWV22" s="934"/>
      <c r="GWW22" s="934"/>
      <c r="GWX22" s="934"/>
      <c r="GWY22" s="934"/>
      <c r="GWZ22" s="934"/>
      <c r="GXA22" s="934"/>
      <c r="GXB22" s="934"/>
      <c r="GXC22" s="934"/>
      <c r="GXD22" s="934"/>
      <c r="GXE22" s="934"/>
      <c r="GXF22" s="934"/>
      <c r="GXG22" s="934"/>
      <c r="GXH22" s="934"/>
      <c r="GXI22" s="934"/>
      <c r="GXJ22" s="934"/>
      <c r="GXK22" s="934"/>
      <c r="GXL22" s="934"/>
      <c r="GXM22" s="934"/>
      <c r="GXN22" s="934"/>
      <c r="GXO22" s="934"/>
      <c r="GXP22" s="934"/>
      <c r="GXQ22" s="934"/>
      <c r="GXR22" s="934"/>
      <c r="GXS22" s="934"/>
      <c r="GXT22" s="934"/>
      <c r="GXU22" s="934"/>
      <c r="GXV22" s="934"/>
      <c r="GXW22" s="934"/>
      <c r="GXX22" s="934"/>
      <c r="GXY22" s="934"/>
      <c r="GXZ22" s="934"/>
      <c r="GYA22" s="934"/>
      <c r="GYB22" s="934"/>
      <c r="GYC22" s="934"/>
      <c r="GYD22" s="934"/>
      <c r="GYE22" s="934"/>
      <c r="GYF22" s="934"/>
      <c r="GYG22" s="934"/>
      <c r="GYH22" s="934"/>
      <c r="GYI22" s="934"/>
      <c r="GYJ22" s="934"/>
      <c r="GYK22" s="934"/>
      <c r="GYL22" s="934"/>
      <c r="GYM22" s="934"/>
      <c r="GYN22" s="934"/>
      <c r="GYO22" s="934"/>
      <c r="GYP22" s="934"/>
      <c r="GYQ22" s="934"/>
      <c r="GYR22" s="934"/>
      <c r="GYS22" s="934"/>
      <c r="GYT22" s="934"/>
      <c r="GYU22" s="934"/>
      <c r="GYV22" s="934"/>
      <c r="GYW22" s="934"/>
      <c r="GYX22" s="934"/>
      <c r="GYY22" s="934"/>
      <c r="GYZ22" s="934"/>
      <c r="GZA22" s="934"/>
      <c r="GZB22" s="934"/>
      <c r="GZC22" s="934"/>
      <c r="GZD22" s="934"/>
      <c r="GZE22" s="934"/>
      <c r="GZF22" s="934"/>
      <c r="GZG22" s="934"/>
      <c r="GZH22" s="934"/>
      <c r="GZI22" s="934"/>
      <c r="GZJ22" s="934"/>
      <c r="GZK22" s="934"/>
      <c r="GZL22" s="934"/>
      <c r="GZM22" s="934"/>
      <c r="GZN22" s="934"/>
      <c r="GZO22" s="934"/>
      <c r="GZP22" s="934"/>
      <c r="GZQ22" s="934"/>
      <c r="GZR22" s="934"/>
      <c r="GZS22" s="934"/>
      <c r="GZT22" s="934"/>
      <c r="GZU22" s="934"/>
      <c r="GZV22" s="934"/>
      <c r="GZW22" s="934"/>
      <c r="GZX22" s="934"/>
      <c r="GZY22" s="934"/>
      <c r="GZZ22" s="934"/>
      <c r="HAA22" s="934"/>
      <c r="HAB22" s="934"/>
      <c r="HAC22" s="934"/>
      <c r="HAD22" s="934"/>
      <c r="HAE22" s="934"/>
      <c r="HAF22" s="934"/>
      <c r="HAG22" s="934"/>
      <c r="HAH22" s="934"/>
      <c r="HAI22" s="934"/>
      <c r="HAJ22" s="934"/>
      <c r="HAK22" s="934"/>
      <c r="HAL22" s="934"/>
      <c r="HAM22" s="934"/>
      <c r="HAN22" s="934"/>
      <c r="HAO22" s="934"/>
      <c r="HAP22" s="934"/>
      <c r="HAQ22" s="934"/>
      <c r="HAR22" s="934"/>
      <c r="HAS22" s="934"/>
      <c r="HAT22" s="934"/>
      <c r="HAU22" s="934"/>
      <c r="HAV22" s="934"/>
      <c r="HAW22" s="934"/>
      <c r="HAX22" s="934"/>
      <c r="HAY22" s="934"/>
      <c r="HAZ22" s="934"/>
      <c r="HBA22" s="934"/>
      <c r="HBB22" s="934"/>
      <c r="HBC22" s="934"/>
      <c r="HBD22" s="934"/>
      <c r="HBE22" s="934"/>
      <c r="HBF22" s="934"/>
      <c r="HBG22" s="934"/>
      <c r="HBH22" s="934"/>
      <c r="HBI22" s="934"/>
      <c r="HBJ22" s="934"/>
      <c r="HBK22" s="934"/>
      <c r="HBL22" s="934"/>
      <c r="HBM22" s="934"/>
      <c r="HBN22" s="934"/>
      <c r="HBO22" s="934"/>
      <c r="HBP22" s="934"/>
      <c r="HBQ22" s="934"/>
      <c r="HBR22" s="934"/>
      <c r="HBS22" s="934"/>
      <c r="HBT22" s="934"/>
      <c r="HBU22" s="934"/>
      <c r="HBV22" s="934"/>
      <c r="HBW22" s="934"/>
      <c r="HBX22" s="934"/>
      <c r="HBY22" s="934"/>
      <c r="HBZ22" s="934"/>
      <c r="HCA22" s="934"/>
      <c r="HCB22" s="934"/>
      <c r="HCC22" s="934"/>
      <c r="HCD22" s="934"/>
      <c r="HCE22" s="934"/>
      <c r="HCF22" s="934"/>
      <c r="HCG22" s="934"/>
      <c r="HCH22" s="934"/>
      <c r="HCI22" s="934"/>
      <c r="HCJ22" s="934"/>
      <c r="HCK22" s="934"/>
      <c r="HCL22" s="934"/>
      <c r="HCM22" s="934"/>
      <c r="HCN22" s="934"/>
      <c r="HCO22" s="934"/>
      <c r="HCP22" s="934"/>
      <c r="HCQ22" s="934"/>
      <c r="HCR22" s="934"/>
      <c r="HCS22" s="934"/>
      <c r="HCT22" s="934"/>
      <c r="HCU22" s="934"/>
      <c r="HCV22" s="934"/>
      <c r="HCW22" s="934"/>
      <c r="HCX22" s="934"/>
      <c r="HCY22" s="934"/>
      <c r="HCZ22" s="934"/>
      <c r="HDA22" s="934"/>
      <c r="HDB22" s="934"/>
      <c r="HDC22" s="934"/>
      <c r="HDD22" s="934"/>
      <c r="HDE22" s="934"/>
      <c r="HDF22" s="934"/>
      <c r="HDG22" s="934"/>
      <c r="HDH22" s="934"/>
      <c r="HDI22" s="934"/>
      <c r="HDJ22" s="934"/>
      <c r="HDK22" s="934"/>
      <c r="HDL22" s="934"/>
      <c r="HDM22" s="934"/>
      <c r="HDN22" s="934"/>
      <c r="HDO22" s="934"/>
      <c r="HDP22" s="934"/>
      <c r="HDQ22" s="934"/>
      <c r="HDR22" s="934"/>
      <c r="HDS22" s="934"/>
      <c r="HDT22" s="934"/>
      <c r="HDU22" s="934"/>
      <c r="HDV22" s="934"/>
      <c r="HDW22" s="934"/>
      <c r="HDX22" s="934"/>
      <c r="HDY22" s="934"/>
      <c r="HDZ22" s="934"/>
      <c r="HEA22" s="934"/>
      <c r="HEB22" s="934"/>
      <c r="HEC22" s="934"/>
      <c r="HED22" s="934"/>
      <c r="HEE22" s="934"/>
      <c r="HEF22" s="934"/>
      <c r="HEG22" s="934"/>
      <c r="HEH22" s="934"/>
      <c r="HEI22" s="934"/>
      <c r="HEJ22" s="934"/>
      <c r="HEK22" s="934"/>
      <c r="HEL22" s="934"/>
      <c r="HEM22" s="934"/>
      <c r="HEN22" s="934"/>
      <c r="HEO22" s="934"/>
      <c r="HEP22" s="934"/>
      <c r="HEQ22" s="934"/>
      <c r="HER22" s="934"/>
      <c r="HES22" s="934"/>
      <c r="HET22" s="934"/>
      <c r="HEU22" s="934"/>
      <c r="HEV22" s="934"/>
      <c r="HEW22" s="934"/>
      <c r="HEX22" s="934"/>
      <c r="HEY22" s="934"/>
      <c r="HEZ22" s="934"/>
      <c r="HFA22" s="934"/>
      <c r="HFB22" s="934"/>
      <c r="HFC22" s="934"/>
      <c r="HFD22" s="934"/>
      <c r="HFE22" s="934"/>
      <c r="HFF22" s="934"/>
      <c r="HFG22" s="934"/>
      <c r="HFH22" s="934"/>
      <c r="HFI22" s="934"/>
      <c r="HFJ22" s="934"/>
      <c r="HFK22" s="934"/>
      <c r="HFL22" s="934"/>
      <c r="HFM22" s="934"/>
      <c r="HFN22" s="934"/>
      <c r="HFO22" s="934"/>
      <c r="HFP22" s="934"/>
      <c r="HFQ22" s="934"/>
      <c r="HFR22" s="934"/>
      <c r="HFS22" s="934"/>
      <c r="HFT22" s="934"/>
      <c r="HFU22" s="934"/>
      <c r="HFV22" s="934"/>
      <c r="HFW22" s="934"/>
      <c r="HFX22" s="934"/>
      <c r="HFY22" s="934"/>
      <c r="HFZ22" s="934"/>
      <c r="HGA22" s="934"/>
      <c r="HGB22" s="934"/>
      <c r="HGC22" s="934"/>
      <c r="HGD22" s="934"/>
      <c r="HGE22" s="934"/>
      <c r="HGF22" s="934"/>
      <c r="HGG22" s="934"/>
      <c r="HGH22" s="934"/>
      <c r="HGI22" s="934"/>
      <c r="HGJ22" s="934"/>
      <c r="HGK22" s="934"/>
      <c r="HGL22" s="934"/>
      <c r="HGM22" s="934"/>
      <c r="HGN22" s="934"/>
      <c r="HGO22" s="934"/>
      <c r="HGP22" s="934"/>
      <c r="HGQ22" s="934"/>
      <c r="HGR22" s="934"/>
      <c r="HGS22" s="934"/>
      <c r="HGT22" s="934"/>
      <c r="HGU22" s="934"/>
      <c r="HGV22" s="934"/>
      <c r="HGW22" s="934"/>
      <c r="HGX22" s="934"/>
      <c r="HGY22" s="934"/>
      <c r="HGZ22" s="934"/>
      <c r="HHA22" s="934"/>
      <c r="HHB22" s="934"/>
      <c r="HHC22" s="934"/>
      <c r="HHD22" s="934"/>
      <c r="HHE22" s="934"/>
      <c r="HHF22" s="934"/>
      <c r="HHG22" s="934"/>
      <c r="HHH22" s="934"/>
      <c r="HHI22" s="934"/>
      <c r="HHJ22" s="934"/>
      <c r="HHK22" s="934"/>
      <c r="HHL22" s="934"/>
      <c r="HHM22" s="934"/>
      <c r="HHN22" s="934"/>
      <c r="HHO22" s="934"/>
      <c r="HHP22" s="934"/>
      <c r="HHQ22" s="934"/>
      <c r="HHR22" s="934"/>
      <c r="HHS22" s="934"/>
      <c r="HHT22" s="934"/>
      <c r="HHU22" s="934"/>
      <c r="HHV22" s="934"/>
      <c r="HHW22" s="934"/>
      <c r="HHX22" s="934"/>
      <c r="HHY22" s="934"/>
      <c r="HHZ22" s="934"/>
      <c r="HIA22" s="934"/>
      <c r="HIB22" s="934"/>
      <c r="HIC22" s="934"/>
      <c r="HID22" s="934"/>
      <c r="HIE22" s="934"/>
      <c r="HIF22" s="934"/>
      <c r="HIG22" s="934"/>
      <c r="HIH22" s="934"/>
      <c r="HII22" s="934"/>
      <c r="HIJ22" s="934"/>
      <c r="HIK22" s="934"/>
      <c r="HIL22" s="934"/>
      <c r="HIM22" s="934"/>
      <c r="HIN22" s="934"/>
      <c r="HIO22" s="934"/>
      <c r="HIP22" s="934"/>
      <c r="HIQ22" s="934"/>
      <c r="HIR22" s="934"/>
      <c r="HIS22" s="934"/>
      <c r="HIT22" s="934"/>
      <c r="HIU22" s="934"/>
      <c r="HIV22" s="934"/>
      <c r="HIW22" s="934"/>
      <c r="HIX22" s="934"/>
      <c r="HIY22" s="934"/>
      <c r="HIZ22" s="934"/>
      <c r="HJA22" s="934"/>
      <c r="HJB22" s="934"/>
      <c r="HJC22" s="934"/>
      <c r="HJD22" s="934"/>
      <c r="HJE22" s="934"/>
      <c r="HJF22" s="934"/>
      <c r="HJG22" s="934"/>
      <c r="HJH22" s="934"/>
      <c r="HJI22" s="934"/>
      <c r="HJJ22" s="934"/>
      <c r="HJK22" s="934"/>
      <c r="HJL22" s="934"/>
      <c r="HJM22" s="934"/>
      <c r="HJN22" s="934"/>
      <c r="HJO22" s="934"/>
      <c r="HJP22" s="934"/>
      <c r="HJQ22" s="934"/>
      <c r="HJR22" s="934"/>
      <c r="HJS22" s="934"/>
      <c r="HJT22" s="934"/>
      <c r="HJU22" s="934"/>
      <c r="HJV22" s="934"/>
      <c r="HJW22" s="934"/>
      <c r="HJX22" s="934"/>
      <c r="HJY22" s="934"/>
      <c r="HJZ22" s="934"/>
      <c r="HKA22" s="934"/>
      <c r="HKB22" s="934"/>
      <c r="HKC22" s="934"/>
      <c r="HKD22" s="934"/>
      <c r="HKE22" s="934"/>
      <c r="HKF22" s="934"/>
      <c r="HKG22" s="934"/>
      <c r="HKH22" s="934"/>
      <c r="HKI22" s="934"/>
      <c r="HKJ22" s="934"/>
      <c r="HKK22" s="934"/>
      <c r="HKL22" s="934"/>
      <c r="HKM22" s="934"/>
      <c r="HKN22" s="934"/>
      <c r="HKO22" s="934"/>
      <c r="HKP22" s="934"/>
      <c r="HKQ22" s="934"/>
      <c r="HKR22" s="934"/>
      <c r="HKS22" s="934"/>
      <c r="HKT22" s="934"/>
      <c r="HKU22" s="934"/>
      <c r="HKV22" s="934"/>
      <c r="HKW22" s="934"/>
      <c r="HKX22" s="934"/>
      <c r="HKY22" s="934"/>
      <c r="HKZ22" s="934"/>
      <c r="HLA22" s="934"/>
      <c r="HLB22" s="934"/>
      <c r="HLC22" s="934"/>
      <c r="HLD22" s="934"/>
      <c r="HLE22" s="934"/>
      <c r="HLF22" s="934"/>
      <c r="HLG22" s="934"/>
      <c r="HLH22" s="934"/>
      <c r="HLI22" s="934"/>
      <c r="HLJ22" s="934"/>
      <c r="HLK22" s="934"/>
      <c r="HLL22" s="934"/>
      <c r="HLM22" s="934"/>
      <c r="HLN22" s="934"/>
      <c r="HLO22" s="934"/>
      <c r="HLP22" s="934"/>
      <c r="HLQ22" s="934"/>
      <c r="HLR22" s="934"/>
      <c r="HLS22" s="934"/>
      <c r="HLT22" s="934"/>
      <c r="HLU22" s="934"/>
      <c r="HLV22" s="934"/>
      <c r="HLW22" s="934"/>
      <c r="HLX22" s="934"/>
      <c r="HLY22" s="934"/>
      <c r="HLZ22" s="934"/>
      <c r="HMA22" s="934"/>
      <c r="HMB22" s="934"/>
      <c r="HMC22" s="934"/>
      <c r="HMD22" s="934"/>
      <c r="HME22" s="934"/>
      <c r="HMF22" s="934"/>
      <c r="HMG22" s="934"/>
      <c r="HMH22" s="934"/>
      <c r="HMI22" s="934"/>
      <c r="HMJ22" s="934"/>
      <c r="HMK22" s="934"/>
      <c r="HML22" s="934"/>
      <c r="HMM22" s="934"/>
      <c r="HMN22" s="934"/>
      <c r="HMO22" s="934"/>
      <c r="HMP22" s="934"/>
      <c r="HMQ22" s="934"/>
      <c r="HMR22" s="934"/>
      <c r="HMS22" s="934"/>
      <c r="HMT22" s="934"/>
      <c r="HMU22" s="934"/>
      <c r="HMV22" s="934"/>
      <c r="HMW22" s="934"/>
      <c r="HMX22" s="934"/>
      <c r="HMY22" s="934"/>
      <c r="HMZ22" s="934"/>
      <c r="HNA22" s="934"/>
      <c r="HNB22" s="934"/>
      <c r="HNC22" s="934"/>
      <c r="HND22" s="934"/>
      <c r="HNE22" s="934"/>
      <c r="HNF22" s="934"/>
      <c r="HNG22" s="934"/>
      <c r="HNH22" s="934"/>
      <c r="HNI22" s="934"/>
      <c r="HNJ22" s="934"/>
      <c r="HNK22" s="934"/>
      <c r="HNL22" s="934"/>
      <c r="HNM22" s="934"/>
      <c r="HNN22" s="934"/>
      <c r="HNO22" s="934"/>
      <c r="HNP22" s="934"/>
      <c r="HNQ22" s="934"/>
      <c r="HNR22" s="934"/>
      <c r="HNS22" s="934"/>
      <c r="HNT22" s="934"/>
      <c r="HNU22" s="934"/>
      <c r="HNV22" s="934"/>
      <c r="HNW22" s="934"/>
      <c r="HNX22" s="934"/>
      <c r="HNY22" s="934"/>
      <c r="HNZ22" s="934"/>
      <c r="HOA22" s="934"/>
      <c r="HOB22" s="934"/>
      <c r="HOC22" s="934"/>
      <c r="HOD22" s="934"/>
      <c r="HOE22" s="934"/>
      <c r="HOF22" s="934"/>
      <c r="HOG22" s="934"/>
      <c r="HOH22" s="934"/>
      <c r="HOI22" s="934"/>
      <c r="HOJ22" s="934"/>
      <c r="HOK22" s="934"/>
      <c r="HOL22" s="934"/>
      <c r="HOM22" s="934"/>
      <c r="HON22" s="934"/>
      <c r="HOO22" s="934"/>
      <c r="HOP22" s="934"/>
      <c r="HOQ22" s="934"/>
      <c r="HOR22" s="934"/>
      <c r="HOS22" s="934"/>
      <c r="HOT22" s="934"/>
      <c r="HOU22" s="934"/>
      <c r="HOV22" s="934"/>
      <c r="HOW22" s="934"/>
      <c r="HOX22" s="934"/>
      <c r="HOY22" s="934"/>
      <c r="HOZ22" s="934"/>
      <c r="HPA22" s="934"/>
      <c r="HPB22" s="934"/>
      <c r="HPC22" s="934"/>
      <c r="HPD22" s="934"/>
      <c r="HPE22" s="934"/>
      <c r="HPF22" s="934"/>
      <c r="HPG22" s="934"/>
      <c r="HPH22" s="934"/>
      <c r="HPI22" s="934"/>
      <c r="HPJ22" s="934"/>
      <c r="HPK22" s="934"/>
      <c r="HPL22" s="934"/>
      <c r="HPM22" s="934"/>
      <c r="HPN22" s="934"/>
      <c r="HPO22" s="934"/>
      <c r="HPP22" s="934"/>
      <c r="HPQ22" s="934"/>
      <c r="HPR22" s="934"/>
      <c r="HPS22" s="934"/>
      <c r="HPT22" s="934"/>
      <c r="HPU22" s="934"/>
      <c r="HPV22" s="934"/>
      <c r="HPW22" s="934"/>
      <c r="HPX22" s="934"/>
      <c r="HPY22" s="934"/>
      <c r="HPZ22" s="934"/>
      <c r="HQA22" s="934"/>
      <c r="HQB22" s="934"/>
      <c r="HQC22" s="934"/>
      <c r="HQD22" s="934"/>
      <c r="HQE22" s="934"/>
      <c r="HQF22" s="934"/>
      <c r="HQG22" s="934"/>
      <c r="HQH22" s="934"/>
      <c r="HQI22" s="934"/>
      <c r="HQJ22" s="934"/>
      <c r="HQK22" s="934"/>
      <c r="HQL22" s="934"/>
      <c r="HQM22" s="934"/>
      <c r="HQN22" s="934"/>
      <c r="HQO22" s="934"/>
      <c r="HQP22" s="934"/>
      <c r="HQQ22" s="934"/>
      <c r="HQR22" s="934"/>
      <c r="HQS22" s="934"/>
      <c r="HQT22" s="934"/>
      <c r="HQU22" s="934"/>
      <c r="HQV22" s="934"/>
      <c r="HQW22" s="934"/>
      <c r="HQX22" s="934"/>
      <c r="HQY22" s="934"/>
      <c r="HQZ22" s="934"/>
      <c r="HRA22" s="934"/>
      <c r="HRB22" s="934"/>
      <c r="HRC22" s="934"/>
      <c r="HRD22" s="934"/>
      <c r="HRE22" s="934"/>
      <c r="HRF22" s="934"/>
      <c r="HRG22" s="934"/>
      <c r="HRH22" s="934"/>
      <c r="HRI22" s="934"/>
      <c r="HRJ22" s="934"/>
      <c r="HRK22" s="934"/>
      <c r="HRL22" s="934"/>
      <c r="HRM22" s="934"/>
      <c r="HRN22" s="934"/>
      <c r="HRO22" s="934"/>
      <c r="HRP22" s="934"/>
      <c r="HRQ22" s="934"/>
      <c r="HRR22" s="934"/>
      <c r="HRS22" s="934"/>
      <c r="HRT22" s="934"/>
      <c r="HRU22" s="934"/>
      <c r="HRV22" s="934"/>
      <c r="HRW22" s="934"/>
      <c r="HRX22" s="934"/>
      <c r="HRY22" s="934"/>
      <c r="HRZ22" s="934"/>
      <c r="HSA22" s="934"/>
      <c r="HSB22" s="934"/>
      <c r="HSC22" s="934"/>
      <c r="HSD22" s="934"/>
      <c r="HSE22" s="934"/>
      <c r="HSF22" s="934"/>
      <c r="HSG22" s="934"/>
      <c r="HSH22" s="934"/>
      <c r="HSI22" s="934"/>
      <c r="HSJ22" s="934"/>
      <c r="HSK22" s="934"/>
      <c r="HSL22" s="934"/>
      <c r="HSM22" s="934"/>
      <c r="HSN22" s="934"/>
      <c r="HSO22" s="934"/>
      <c r="HSP22" s="934"/>
      <c r="HSQ22" s="934"/>
      <c r="HSR22" s="934"/>
      <c r="HSS22" s="934"/>
      <c r="HST22" s="934"/>
      <c r="HSU22" s="934"/>
      <c r="HSV22" s="934"/>
      <c r="HSW22" s="934"/>
      <c r="HSX22" s="934"/>
      <c r="HSY22" s="934"/>
      <c r="HSZ22" s="934"/>
      <c r="HTA22" s="934"/>
      <c r="HTB22" s="934"/>
      <c r="HTC22" s="934"/>
      <c r="HTD22" s="934"/>
      <c r="HTE22" s="934"/>
      <c r="HTF22" s="934"/>
      <c r="HTG22" s="934"/>
      <c r="HTH22" s="934"/>
      <c r="HTI22" s="934"/>
      <c r="HTJ22" s="934"/>
      <c r="HTK22" s="934"/>
      <c r="HTL22" s="934"/>
      <c r="HTM22" s="934"/>
      <c r="HTN22" s="934"/>
      <c r="HTO22" s="934"/>
      <c r="HTP22" s="934"/>
      <c r="HTQ22" s="934"/>
      <c r="HTR22" s="934"/>
      <c r="HTS22" s="934"/>
      <c r="HTT22" s="934"/>
      <c r="HTU22" s="934"/>
      <c r="HTV22" s="934"/>
      <c r="HTW22" s="934"/>
      <c r="HTX22" s="934"/>
      <c r="HTY22" s="934"/>
      <c r="HTZ22" s="934"/>
      <c r="HUA22" s="934"/>
      <c r="HUB22" s="934"/>
      <c r="HUC22" s="934"/>
      <c r="HUD22" s="934"/>
      <c r="HUE22" s="934"/>
      <c r="HUF22" s="934"/>
      <c r="HUG22" s="934"/>
      <c r="HUH22" s="934"/>
      <c r="HUI22" s="934"/>
      <c r="HUJ22" s="934"/>
      <c r="HUK22" s="934"/>
      <c r="HUL22" s="934"/>
      <c r="HUM22" s="934"/>
      <c r="HUN22" s="934"/>
      <c r="HUO22" s="934"/>
      <c r="HUP22" s="934"/>
      <c r="HUQ22" s="934"/>
      <c r="HUR22" s="934"/>
      <c r="HUS22" s="934"/>
      <c r="HUT22" s="934"/>
      <c r="HUU22" s="934"/>
      <c r="HUV22" s="934"/>
      <c r="HUW22" s="934"/>
      <c r="HUX22" s="934"/>
      <c r="HUY22" s="934"/>
      <c r="HUZ22" s="934"/>
      <c r="HVA22" s="934"/>
      <c r="HVB22" s="934"/>
      <c r="HVC22" s="934"/>
      <c r="HVD22" s="934"/>
      <c r="HVE22" s="934"/>
      <c r="HVF22" s="934"/>
      <c r="HVG22" s="934"/>
      <c r="HVH22" s="934"/>
      <c r="HVI22" s="934"/>
      <c r="HVJ22" s="934"/>
      <c r="HVK22" s="934"/>
      <c r="HVL22" s="934"/>
      <c r="HVM22" s="934"/>
      <c r="HVN22" s="934"/>
      <c r="HVO22" s="934"/>
      <c r="HVP22" s="934"/>
      <c r="HVQ22" s="934"/>
      <c r="HVR22" s="934"/>
      <c r="HVS22" s="934"/>
      <c r="HVT22" s="934"/>
      <c r="HVU22" s="934"/>
      <c r="HVV22" s="934"/>
      <c r="HVW22" s="934"/>
      <c r="HVX22" s="934"/>
      <c r="HVY22" s="934"/>
      <c r="HVZ22" s="934"/>
      <c r="HWA22" s="934"/>
      <c r="HWB22" s="934"/>
      <c r="HWC22" s="934"/>
      <c r="HWD22" s="934"/>
      <c r="HWE22" s="934"/>
      <c r="HWF22" s="934"/>
      <c r="HWG22" s="934"/>
      <c r="HWH22" s="934"/>
      <c r="HWI22" s="934"/>
      <c r="HWJ22" s="934"/>
      <c r="HWK22" s="934"/>
      <c r="HWL22" s="934"/>
      <c r="HWM22" s="934"/>
      <c r="HWN22" s="934"/>
      <c r="HWO22" s="934"/>
      <c r="HWP22" s="934"/>
      <c r="HWQ22" s="934"/>
      <c r="HWR22" s="934"/>
      <c r="HWS22" s="934"/>
      <c r="HWT22" s="934"/>
      <c r="HWU22" s="934"/>
      <c r="HWV22" s="934"/>
      <c r="HWW22" s="934"/>
      <c r="HWX22" s="934"/>
      <c r="HWY22" s="934"/>
      <c r="HWZ22" s="934"/>
      <c r="HXA22" s="934"/>
      <c r="HXB22" s="934"/>
      <c r="HXC22" s="934"/>
      <c r="HXD22" s="934"/>
      <c r="HXE22" s="934"/>
      <c r="HXF22" s="934"/>
      <c r="HXG22" s="934"/>
      <c r="HXH22" s="934"/>
      <c r="HXI22" s="934"/>
      <c r="HXJ22" s="934"/>
      <c r="HXK22" s="934"/>
      <c r="HXL22" s="934"/>
      <c r="HXM22" s="934"/>
      <c r="HXN22" s="934"/>
      <c r="HXO22" s="934"/>
      <c r="HXP22" s="934"/>
      <c r="HXQ22" s="934"/>
      <c r="HXR22" s="934"/>
      <c r="HXS22" s="934"/>
      <c r="HXT22" s="934"/>
      <c r="HXU22" s="934"/>
      <c r="HXV22" s="934"/>
      <c r="HXW22" s="934"/>
      <c r="HXX22" s="934"/>
      <c r="HXY22" s="934"/>
      <c r="HXZ22" s="934"/>
      <c r="HYA22" s="934"/>
      <c r="HYB22" s="934"/>
      <c r="HYC22" s="934"/>
      <c r="HYD22" s="934"/>
      <c r="HYE22" s="934"/>
      <c r="HYF22" s="934"/>
      <c r="HYG22" s="934"/>
      <c r="HYH22" s="934"/>
      <c r="HYI22" s="934"/>
      <c r="HYJ22" s="934"/>
      <c r="HYK22" s="934"/>
      <c r="HYL22" s="934"/>
      <c r="HYM22" s="934"/>
      <c r="HYN22" s="934"/>
      <c r="HYO22" s="934"/>
      <c r="HYP22" s="934"/>
      <c r="HYQ22" s="934"/>
      <c r="HYR22" s="934"/>
      <c r="HYS22" s="934"/>
      <c r="HYT22" s="934"/>
      <c r="HYU22" s="934"/>
      <c r="HYV22" s="934"/>
      <c r="HYW22" s="934"/>
      <c r="HYX22" s="934"/>
      <c r="HYY22" s="934"/>
      <c r="HYZ22" s="934"/>
      <c r="HZA22" s="934"/>
      <c r="HZB22" s="934"/>
      <c r="HZC22" s="934"/>
      <c r="HZD22" s="934"/>
      <c r="HZE22" s="934"/>
      <c r="HZF22" s="934"/>
      <c r="HZG22" s="934"/>
      <c r="HZH22" s="934"/>
      <c r="HZI22" s="934"/>
      <c r="HZJ22" s="934"/>
      <c r="HZK22" s="934"/>
      <c r="HZL22" s="934"/>
      <c r="HZM22" s="934"/>
      <c r="HZN22" s="934"/>
      <c r="HZO22" s="934"/>
      <c r="HZP22" s="934"/>
      <c r="HZQ22" s="934"/>
      <c r="HZR22" s="934"/>
      <c r="HZS22" s="934"/>
      <c r="HZT22" s="934"/>
      <c r="HZU22" s="934"/>
      <c r="HZV22" s="934"/>
      <c r="HZW22" s="934"/>
      <c r="HZX22" s="934"/>
      <c r="HZY22" s="934"/>
      <c r="HZZ22" s="934"/>
      <c r="IAA22" s="934"/>
      <c r="IAB22" s="934"/>
      <c r="IAC22" s="934"/>
      <c r="IAD22" s="934"/>
      <c r="IAE22" s="934"/>
      <c r="IAF22" s="934"/>
      <c r="IAG22" s="934"/>
      <c r="IAH22" s="934"/>
      <c r="IAI22" s="934"/>
      <c r="IAJ22" s="934"/>
      <c r="IAK22" s="934"/>
      <c r="IAL22" s="934"/>
      <c r="IAM22" s="934"/>
      <c r="IAN22" s="934"/>
      <c r="IAO22" s="934"/>
      <c r="IAP22" s="934"/>
      <c r="IAQ22" s="934"/>
      <c r="IAR22" s="934"/>
      <c r="IAS22" s="934"/>
      <c r="IAT22" s="934"/>
      <c r="IAU22" s="934"/>
      <c r="IAV22" s="934"/>
      <c r="IAW22" s="934"/>
      <c r="IAX22" s="934"/>
      <c r="IAY22" s="934"/>
      <c r="IAZ22" s="934"/>
      <c r="IBA22" s="934"/>
      <c r="IBB22" s="934"/>
      <c r="IBC22" s="934"/>
      <c r="IBD22" s="934"/>
      <c r="IBE22" s="934"/>
      <c r="IBF22" s="934"/>
      <c r="IBG22" s="934"/>
      <c r="IBH22" s="934"/>
      <c r="IBI22" s="934"/>
      <c r="IBJ22" s="934"/>
      <c r="IBK22" s="934"/>
      <c r="IBL22" s="934"/>
      <c r="IBM22" s="934"/>
      <c r="IBN22" s="934"/>
      <c r="IBO22" s="934"/>
      <c r="IBP22" s="934"/>
      <c r="IBQ22" s="934"/>
      <c r="IBR22" s="934"/>
      <c r="IBS22" s="934"/>
      <c r="IBT22" s="934"/>
      <c r="IBU22" s="934"/>
      <c r="IBV22" s="934"/>
      <c r="IBW22" s="934"/>
      <c r="IBX22" s="934"/>
      <c r="IBY22" s="934"/>
      <c r="IBZ22" s="934"/>
      <c r="ICA22" s="934"/>
      <c r="ICB22" s="934"/>
      <c r="ICC22" s="934"/>
      <c r="ICD22" s="934"/>
      <c r="ICE22" s="934"/>
      <c r="ICF22" s="934"/>
      <c r="ICG22" s="934"/>
      <c r="ICH22" s="934"/>
      <c r="ICI22" s="934"/>
      <c r="ICJ22" s="934"/>
      <c r="ICK22" s="934"/>
      <c r="ICL22" s="934"/>
      <c r="ICM22" s="934"/>
      <c r="ICN22" s="934"/>
      <c r="ICO22" s="934"/>
      <c r="ICP22" s="934"/>
      <c r="ICQ22" s="934"/>
      <c r="ICR22" s="934"/>
      <c r="ICS22" s="934"/>
      <c r="ICT22" s="934"/>
      <c r="ICU22" s="934"/>
      <c r="ICV22" s="934"/>
      <c r="ICW22" s="934"/>
      <c r="ICX22" s="934"/>
      <c r="ICY22" s="934"/>
      <c r="ICZ22" s="934"/>
      <c r="IDA22" s="934"/>
      <c r="IDB22" s="934"/>
      <c r="IDC22" s="934"/>
      <c r="IDD22" s="934"/>
      <c r="IDE22" s="934"/>
      <c r="IDF22" s="934"/>
      <c r="IDG22" s="934"/>
      <c r="IDH22" s="934"/>
      <c r="IDI22" s="934"/>
      <c r="IDJ22" s="934"/>
      <c r="IDK22" s="934"/>
      <c r="IDL22" s="934"/>
      <c r="IDM22" s="934"/>
      <c r="IDN22" s="934"/>
      <c r="IDO22" s="934"/>
      <c r="IDP22" s="934"/>
      <c r="IDQ22" s="934"/>
      <c r="IDR22" s="934"/>
      <c r="IDS22" s="934"/>
      <c r="IDT22" s="934"/>
      <c r="IDU22" s="934"/>
      <c r="IDV22" s="934"/>
      <c r="IDW22" s="934"/>
      <c r="IDX22" s="934"/>
      <c r="IDY22" s="934"/>
      <c r="IDZ22" s="934"/>
      <c r="IEA22" s="934"/>
      <c r="IEB22" s="934"/>
      <c r="IEC22" s="934"/>
      <c r="IED22" s="934"/>
      <c r="IEE22" s="934"/>
      <c r="IEF22" s="934"/>
      <c r="IEG22" s="934"/>
      <c r="IEH22" s="934"/>
      <c r="IEI22" s="934"/>
      <c r="IEJ22" s="934"/>
      <c r="IEK22" s="934"/>
      <c r="IEL22" s="934"/>
      <c r="IEM22" s="934"/>
      <c r="IEN22" s="934"/>
      <c r="IEO22" s="934"/>
      <c r="IEP22" s="934"/>
      <c r="IEQ22" s="934"/>
      <c r="IER22" s="934"/>
      <c r="IES22" s="934"/>
      <c r="IET22" s="934"/>
      <c r="IEU22" s="934"/>
      <c r="IEV22" s="934"/>
      <c r="IEW22" s="934"/>
      <c r="IEX22" s="934"/>
      <c r="IEY22" s="934"/>
      <c r="IEZ22" s="934"/>
      <c r="IFA22" s="934"/>
      <c r="IFB22" s="934"/>
      <c r="IFC22" s="934"/>
      <c r="IFD22" s="934"/>
      <c r="IFE22" s="934"/>
      <c r="IFF22" s="934"/>
      <c r="IFG22" s="934"/>
      <c r="IFH22" s="934"/>
      <c r="IFI22" s="934"/>
      <c r="IFJ22" s="934"/>
      <c r="IFK22" s="934"/>
      <c r="IFL22" s="934"/>
      <c r="IFM22" s="934"/>
      <c r="IFN22" s="934"/>
      <c r="IFO22" s="934"/>
      <c r="IFP22" s="934"/>
      <c r="IFQ22" s="934"/>
      <c r="IFR22" s="934"/>
      <c r="IFS22" s="934"/>
      <c r="IFT22" s="934"/>
      <c r="IFU22" s="934"/>
      <c r="IFV22" s="934"/>
      <c r="IFW22" s="934"/>
      <c r="IFX22" s="934"/>
      <c r="IFY22" s="934"/>
      <c r="IFZ22" s="934"/>
      <c r="IGA22" s="934"/>
      <c r="IGB22" s="934"/>
      <c r="IGC22" s="934"/>
      <c r="IGD22" s="934"/>
      <c r="IGE22" s="934"/>
      <c r="IGF22" s="934"/>
      <c r="IGG22" s="934"/>
      <c r="IGH22" s="934"/>
      <c r="IGI22" s="934"/>
      <c r="IGJ22" s="934"/>
      <c r="IGK22" s="934"/>
      <c r="IGL22" s="934"/>
      <c r="IGM22" s="934"/>
      <c r="IGN22" s="934"/>
      <c r="IGO22" s="934"/>
      <c r="IGP22" s="934"/>
      <c r="IGQ22" s="934"/>
      <c r="IGR22" s="934"/>
      <c r="IGS22" s="934"/>
      <c r="IGT22" s="934"/>
      <c r="IGU22" s="934"/>
      <c r="IGV22" s="934"/>
      <c r="IGW22" s="934"/>
      <c r="IGX22" s="934"/>
      <c r="IGY22" s="934"/>
      <c r="IGZ22" s="934"/>
      <c r="IHA22" s="934"/>
      <c r="IHB22" s="934"/>
      <c r="IHC22" s="934"/>
      <c r="IHD22" s="934"/>
      <c r="IHE22" s="934"/>
      <c r="IHF22" s="934"/>
      <c r="IHG22" s="934"/>
      <c r="IHH22" s="934"/>
      <c r="IHI22" s="934"/>
      <c r="IHJ22" s="934"/>
      <c r="IHK22" s="934"/>
      <c r="IHL22" s="934"/>
      <c r="IHM22" s="934"/>
      <c r="IHN22" s="934"/>
      <c r="IHO22" s="934"/>
      <c r="IHP22" s="934"/>
      <c r="IHQ22" s="934"/>
      <c r="IHR22" s="934"/>
      <c r="IHS22" s="934"/>
      <c r="IHT22" s="934"/>
      <c r="IHU22" s="934"/>
      <c r="IHV22" s="934"/>
      <c r="IHW22" s="934"/>
      <c r="IHX22" s="934"/>
      <c r="IHY22" s="934"/>
      <c r="IHZ22" s="934"/>
      <c r="IIA22" s="934"/>
      <c r="IIB22" s="934"/>
      <c r="IIC22" s="934"/>
      <c r="IID22" s="934"/>
      <c r="IIE22" s="934"/>
      <c r="IIF22" s="934"/>
      <c r="IIG22" s="934"/>
      <c r="IIH22" s="934"/>
      <c r="III22" s="934"/>
      <c r="IIJ22" s="934"/>
      <c r="IIK22" s="934"/>
      <c r="IIL22" s="934"/>
      <c r="IIM22" s="934"/>
      <c r="IIN22" s="934"/>
      <c r="IIO22" s="934"/>
      <c r="IIP22" s="934"/>
      <c r="IIQ22" s="934"/>
      <c r="IIR22" s="934"/>
      <c r="IIS22" s="934"/>
      <c r="IIT22" s="934"/>
      <c r="IIU22" s="934"/>
      <c r="IIV22" s="934"/>
      <c r="IIW22" s="934"/>
      <c r="IIX22" s="934"/>
      <c r="IIY22" s="934"/>
      <c r="IIZ22" s="934"/>
      <c r="IJA22" s="934"/>
      <c r="IJB22" s="934"/>
      <c r="IJC22" s="934"/>
      <c r="IJD22" s="934"/>
      <c r="IJE22" s="934"/>
      <c r="IJF22" s="934"/>
      <c r="IJG22" s="934"/>
      <c r="IJH22" s="934"/>
      <c r="IJI22" s="934"/>
      <c r="IJJ22" s="934"/>
      <c r="IJK22" s="934"/>
      <c r="IJL22" s="934"/>
      <c r="IJM22" s="934"/>
      <c r="IJN22" s="934"/>
      <c r="IJO22" s="934"/>
      <c r="IJP22" s="934"/>
      <c r="IJQ22" s="934"/>
      <c r="IJR22" s="934"/>
      <c r="IJS22" s="934"/>
      <c r="IJT22" s="934"/>
      <c r="IJU22" s="934"/>
      <c r="IJV22" s="934"/>
      <c r="IJW22" s="934"/>
      <c r="IJX22" s="934"/>
      <c r="IJY22" s="934"/>
      <c r="IJZ22" s="934"/>
      <c r="IKA22" s="934"/>
      <c r="IKB22" s="934"/>
      <c r="IKC22" s="934"/>
      <c r="IKD22" s="934"/>
      <c r="IKE22" s="934"/>
      <c r="IKF22" s="934"/>
      <c r="IKG22" s="934"/>
      <c r="IKH22" s="934"/>
      <c r="IKI22" s="934"/>
      <c r="IKJ22" s="934"/>
      <c r="IKK22" s="934"/>
      <c r="IKL22" s="934"/>
      <c r="IKM22" s="934"/>
      <c r="IKN22" s="934"/>
      <c r="IKO22" s="934"/>
      <c r="IKP22" s="934"/>
      <c r="IKQ22" s="934"/>
      <c r="IKR22" s="934"/>
      <c r="IKS22" s="934"/>
      <c r="IKT22" s="934"/>
      <c r="IKU22" s="934"/>
      <c r="IKV22" s="934"/>
      <c r="IKW22" s="934"/>
      <c r="IKX22" s="934"/>
      <c r="IKY22" s="934"/>
      <c r="IKZ22" s="934"/>
      <c r="ILA22" s="934"/>
      <c r="ILB22" s="934"/>
      <c r="ILC22" s="934"/>
      <c r="ILD22" s="934"/>
      <c r="ILE22" s="934"/>
      <c r="ILF22" s="934"/>
      <c r="ILG22" s="934"/>
      <c r="ILH22" s="934"/>
      <c r="ILI22" s="934"/>
      <c r="ILJ22" s="934"/>
      <c r="ILK22" s="934"/>
      <c r="ILL22" s="934"/>
      <c r="ILM22" s="934"/>
      <c r="ILN22" s="934"/>
      <c r="ILO22" s="934"/>
      <c r="ILP22" s="934"/>
      <c r="ILQ22" s="934"/>
      <c r="ILR22" s="934"/>
      <c r="ILS22" s="934"/>
      <c r="ILT22" s="934"/>
      <c r="ILU22" s="934"/>
      <c r="ILV22" s="934"/>
      <c r="ILW22" s="934"/>
      <c r="ILX22" s="934"/>
      <c r="ILY22" s="934"/>
      <c r="ILZ22" s="934"/>
      <c r="IMA22" s="934"/>
      <c r="IMB22" s="934"/>
      <c r="IMC22" s="934"/>
      <c r="IMD22" s="934"/>
      <c r="IME22" s="934"/>
      <c r="IMF22" s="934"/>
      <c r="IMG22" s="934"/>
      <c r="IMH22" s="934"/>
      <c r="IMI22" s="934"/>
      <c r="IMJ22" s="934"/>
      <c r="IMK22" s="934"/>
      <c r="IML22" s="934"/>
      <c r="IMM22" s="934"/>
      <c r="IMN22" s="934"/>
      <c r="IMO22" s="934"/>
      <c r="IMP22" s="934"/>
      <c r="IMQ22" s="934"/>
      <c r="IMR22" s="934"/>
      <c r="IMS22" s="934"/>
      <c r="IMT22" s="934"/>
      <c r="IMU22" s="934"/>
      <c r="IMV22" s="934"/>
      <c r="IMW22" s="934"/>
      <c r="IMX22" s="934"/>
      <c r="IMY22" s="934"/>
      <c r="IMZ22" s="934"/>
      <c r="INA22" s="934"/>
      <c r="INB22" s="934"/>
      <c r="INC22" s="934"/>
      <c r="IND22" s="934"/>
      <c r="INE22" s="934"/>
      <c r="INF22" s="934"/>
      <c r="ING22" s="934"/>
      <c r="INH22" s="934"/>
      <c r="INI22" s="934"/>
      <c r="INJ22" s="934"/>
      <c r="INK22" s="934"/>
      <c r="INL22" s="934"/>
      <c r="INM22" s="934"/>
      <c r="INN22" s="934"/>
      <c r="INO22" s="934"/>
      <c r="INP22" s="934"/>
      <c r="INQ22" s="934"/>
      <c r="INR22" s="934"/>
      <c r="INS22" s="934"/>
      <c r="INT22" s="934"/>
      <c r="INU22" s="934"/>
      <c r="INV22" s="934"/>
      <c r="INW22" s="934"/>
      <c r="INX22" s="934"/>
      <c r="INY22" s="934"/>
      <c r="INZ22" s="934"/>
      <c r="IOA22" s="934"/>
      <c r="IOB22" s="934"/>
      <c r="IOC22" s="934"/>
      <c r="IOD22" s="934"/>
      <c r="IOE22" s="934"/>
      <c r="IOF22" s="934"/>
      <c r="IOG22" s="934"/>
      <c r="IOH22" s="934"/>
      <c r="IOI22" s="934"/>
      <c r="IOJ22" s="934"/>
      <c r="IOK22" s="934"/>
      <c r="IOL22" s="934"/>
      <c r="IOM22" s="934"/>
      <c r="ION22" s="934"/>
      <c r="IOO22" s="934"/>
      <c r="IOP22" s="934"/>
      <c r="IOQ22" s="934"/>
      <c r="IOR22" s="934"/>
      <c r="IOS22" s="934"/>
      <c r="IOT22" s="934"/>
      <c r="IOU22" s="934"/>
      <c r="IOV22" s="934"/>
      <c r="IOW22" s="934"/>
      <c r="IOX22" s="934"/>
      <c r="IOY22" s="934"/>
      <c r="IOZ22" s="934"/>
      <c r="IPA22" s="934"/>
      <c r="IPB22" s="934"/>
      <c r="IPC22" s="934"/>
      <c r="IPD22" s="934"/>
      <c r="IPE22" s="934"/>
      <c r="IPF22" s="934"/>
      <c r="IPG22" s="934"/>
      <c r="IPH22" s="934"/>
      <c r="IPI22" s="934"/>
      <c r="IPJ22" s="934"/>
      <c r="IPK22" s="934"/>
      <c r="IPL22" s="934"/>
      <c r="IPM22" s="934"/>
      <c r="IPN22" s="934"/>
      <c r="IPO22" s="934"/>
      <c r="IPP22" s="934"/>
      <c r="IPQ22" s="934"/>
      <c r="IPR22" s="934"/>
      <c r="IPS22" s="934"/>
      <c r="IPT22" s="934"/>
      <c r="IPU22" s="934"/>
      <c r="IPV22" s="934"/>
      <c r="IPW22" s="934"/>
      <c r="IPX22" s="934"/>
      <c r="IPY22" s="934"/>
      <c r="IPZ22" s="934"/>
      <c r="IQA22" s="934"/>
      <c r="IQB22" s="934"/>
      <c r="IQC22" s="934"/>
      <c r="IQD22" s="934"/>
      <c r="IQE22" s="934"/>
      <c r="IQF22" s="934"/>
      <c r="IQG22" s="934"/>
      <c r="IQH22" s="934"/>
      <c r="IQI22" s="934"/>
      <c r="IQJ22" s="934"/>
      <c r="IQK22" s="934"/>
      <c r="IQL22" s="934"/>
      <c r="IQM22" s="934"/>
      <c r="IQN22" s="934"/>
      <c r="IQO22" s="934"/>
      <c r="IQP22" s="934"/>
      <c r="IQQ22" s="934"/>
      <c r="IQR22" s="934"/>
      <c r="IQS22" s="934"/>
      <c r="IQT22" s="934"/>
      <c r="IQU22" s="934"/>
      <c r="IQV22" s="934"/>
      <c r="IQW22" s="934"/>
      <c r="IQX22" s="934"/>
      <c r="IQY22" s="934"/>
      <c r="IQZ22" s="934"/>
      <c r="IRA22" s="934"/>
      <c r="IRB22" s="934"/>
      <c r="IRC22" s="934"/>
      <c r="IRD22" s="934"/>
      <c r="IRE22" s="934"/>
      <c r="IRF22" s="934"/>
      <c r="IRG22" s="934"/>
      <c r="IRH22" s="934"/>
      <c r="IRI22" s="934"/>
      <c r="IRJ22" s="934"/>
      <c r="IRK22" s="934"/>
      <c r="IRL22" s="934"/>
      <c r="IRM22" s="934"/>
      <c r="IRN22" s="934"/>
      <c r="IRO22" s="934"/>
      <c r="IRP22" s="934"/>
      <c r="IRQ22" s="934"/>
      <c r="IRR22" s="934"/>
      <c r="IRS22" s="934"/>
      <c r="IRT22" s="934"/>
      <c r="IRU22" s="934"/>
      <c r="IRV22" s="934"/>
      <c r="IRW22" s="934"/>
      <c r="IRX22" s="934"/>
      <c r="IRY22" s="934"/>
      <c r="IRZ22" s="934"/>
      <c r="ISA22" s="934"/>
      <c r="ISB22" s="934"/>
      <c r="ISC22" s="934"/>
      <c r="ISD22" s="934"/>
      <c r="ISE22" s="934"/>
      <c r="ISF22" s="934"/>
      <c r="ISG22" s="934"/>
      <c r="ISH22" s="934"/>
      <c r="ISI22" s="934"/>
      <c r="ISJ22" s="934"/>
      <c r="ISK22" s="934"/>
      <c r="ISL22" s="934"/>
      <c r="ISM22" s="934"/>
      <c r="ISN22" s="934"/>
      <c r="ISO22" s="934"/>
      <c r="ISP22" s="934"/>
      <c r="ISQ22" s="934"/>
      <c r="ISR22" s="934"/>
      <c r="ISS22" s="934"/>
      <c r="IST22" s="934"/>
      <c r="ISU22" s="934"/>
      <c r="ISV22" s="934"/>
      <c r="ISW22" s="934"/>
      <c r="ISX22" s="934"/>
      <c r="ISY22" s="934"/>
      <c r="ISZ22" s="934"/>
      <c r="ITA22" s="934"/>
      <c r="ITB22" s="934"/>
      <c r="ITC22" s="934"/>
      <c r="ITD22" s="934"/>
      <c r="ITE22" s="934"/>
      <c r="ITF22" s="934"/>
      <c r="ITG22" s="934"/>
      <c r="ITH22" s="934"/>
      <c r="ITI22" s="934"/>
      <c r="ITJ22" s="934"/>
      <c r="ITK22" s="934"/>
      <c r="ITL22" s="934"/>
      <c r="ITM22" s="934"/>
      <c r="ITN22" s="934"/>
      <c r="ITO22" s="934"/>
      <c r="ITP22" s="934"/>
      <c r="ITQ22" s="934"/>
      <c r="ITR22" s="934"/>
      <c r="ITS22" s="934"/>
      <c r="ITT22" s="934"/>
      <c r="ITU22" s="934"/>
      <c r="ITV22" s="934"/>
      <c r="ITW22" s="934"/>
      <c r="ITX22" s="934"/>
      <c r="ITY22" s="934"/>
      <c r="ITZ22" s="934"/>
      <c r="IUA22" s="934"/>
      <c r="IUB22" s="934"/>
      <c r="IUC22" s="934"/>
      <c r="IUD22" s="934"/>
      <c r="IUE22" s="934"/>
      <c r="IUF22" s="934"/>
      <c r="IUG22" s="934"/>
      <c r="IUH22" s="934"/>
      <c r="IUI22" s="934"/>
      <c r="IUJ22" s="934"/>
      <c r="IUK22" s="934"/>
      <c r="IUL22" s="934"/>
      <c r="IUM22" s="934"/>
      <c r="IUN22" s="934"/>
      <c r="IUO22" s="934"/>
      <c r="IUP22" s="934"/>
      <c r="IUQ22" s="934"/>
      <c r="IUR22" s="934"/>
      <c r="IUS22" s="934"/>
      <c r="IUT22" s="934"/>
      <c r="IUU22" s="934"/>
      <c r="IUV22" s="934"/>
      <c r="IUW22" s="934"/>
      <c r="IUX22" s="934"/>
      <c r="IUY22" s="934"/>
      <c r="IUZ22" s="934"/>
      <c r="IVA22" s="934"/>
      <c r="IVB22" s="934"/>
      <c r="IVC22" s="934"/>
      <c r="IVD22" s="934"/>
      <c r="IVE22" s="934"/>
      <c r="IVF22" s="934"/>
      <c r="IVG22" s="934"/>
      <c r="IVH22" s="934"/>
      <c r="IVI22" s="934"/>
      <c r="IVJ22" s="934"/>
      <c r="IVK22" s="934"/>
      <c r="IVL22" s="934"/>
      <c r="IVM22" s="934"/>
      <c r="IVN22" s="934"/>
      <c r="IVO22" s="934"/>
      <c r="IVP22" s="934"/>
      <c r="IVQ22" s="934"/>
      <c r="IVR22" s="934"/>
      <c r="IVS22" s="934"/>
      <c r="IVT22" s="934"/>
      <c r="IVU22" s="934"/>
      <c r="IVV22" s="934"/>
      <c r="IVW22" s="934"/>
      <c r="IVX22" s="934"/>
      <c r="IVY22" s="934"/>
      <c r="IVZ22" s="934"/>
      <c r="IWA22" s="934"/>
      <c r="IWB22" s="934"/>
      <c r="IWC22" s="934"/>
      <c r="IWD22" s="934"/>
      <c r="IWE22" s="934"/>
      <c r="IWF22" s="934"/>
      <c r="IWG22" s="934"/>
      <c r="IWH22" s="934"/>
      <c r="IWI22" s="934"/>
      <c r="IWJ22" s="934"/>
      <c r="IWK22" s="934"/>
      <c r="IWL22" s="934"/>
      <c r="IWM22" s="934"/>
      <c r="IWN22" s="934"/>
      <c r="IWO22" s="934"/>
      <c r="IWP22" s="934"/>
      <c r="IWQ22" s="934"/>
      <c r="IWR22" s="934"/>
      <c r="IWS22" s="934"/>
      <c r="IWT22" s="934"/>
      <c r="IWU22" s="934"/>
      <c r="IWV22" s="934"/>
      <c r="IWW22" s="934"/>
      <c r="IWX22" s="934"/>
      <c r="IWY22" s="934"/>
      <c r="IWZ22" s="934"/>
      <c r="IXA22" s="934"/>
      <c r="IXB22" s="934"/>
      <c r="IXC22" s="934"/>
      <c r="IXD22" s="934"/>
      <c r="IXE22" s="934"/>
      <c r="IXF22" s="934"/>
      <c r="IXG22" s="934"/>
      <c r="IXH22" s="934"/>
      <c r="IXI22" s="934"/>
      <c r="IXJ22" s="934"/>
      <c r="IXK22" s="934"/>
      <c r="IXL22" s="934"/>
      <c r="IXM22" s="934"/>
      <c r="IXN22" s="934"/>
      <c r="IXO22" s="934"/>
      <c r="IXP22" s="934"/>
      <c r="IXQ22" s="934"/>
      <c r="IXR22" s="934"/>
      <c r="IXS22" s="934"/>
      <c r="IXT22" s="934"/>
      <c r="IXU22" s="934"/>
      <c r="IXV22" s="934"/>
      <c r="IXW22" s="934"/>
      <c r="IXX22" s="934"/>
      <c r="IXY22" s="934"/>
      <c r="IXZ22" s="934"/>
      <c r="IYA22" s="934"/>
      <c r="IYB22" s="934"/>
      <c r="IYC22" s="934"/>
      <c r="IYD22" s="934"/>
      <c r="IYE22" s="934"/>
      <c r="IYF22" s="934"/>
      <c r="IYG22" s="934"/>
      <c r="IYH22" s="934"/>
      <c r="IYI22" s="934"/>
      <c r="IYJ22" s="934"/>
      <c r="IYK22" s="934"/>
      <c r="IYL22" s="934"/>
      <c r="IYM22" s="934"/>
      <c r="IYN22" s="934"/>
      <c r="IYO22" s="934"/>
      <c r="IYP22" s="934"/>
      <c r="IYQ22" s="934"/>
      <c r="IYR22" s="934"/>
      <c r="IYS22" s="934"/>
      <c r="IYT22" s="934"/>
      <c r="IYU22" s="934"/>
      <c r="IYV22" s="934"/>
      <c r="IYW22" s="934"/>
      <c r="IYX22" s="934"/>
      <c r="IYY22" s="934"/>
      <c r="IYZ22" s="934"/>
      <c r="IZA22" s="934"/>
      <c r="IZB22" s="934"/>
      <c r="IZC22" s="934"/>
      <c r="IZD22" s="934"/>
      <c r="IZE22" s="934"/>
      <c r="IZF22" s="934"/>
      <c r="IZG22" s="934"/>
      <c r="IZH22" s="934"/>
      <c r="IZI22" s="934"/>
      <c r="IZJ22" s="934"/>
      <c r="IZK22" s="934"/>
      <c r="IZL22" s="934"/>
      <c r="IZM22" s="934"/>
      <c r="IZN22" s="934"/>
      <c r="IZO22" s="934"/>
      <c r="IZP22" s="934"/>
      <c r="IZQ22" s="934"/>
      <c r="IZR22" s="934"/>
      <c r="IZS22" s="934"/>
      <c r="IZT22" s="934"/>
      <c r="IZU22" s="934"/>
      <c r="IZV22" s="934"/>
      <c r="IZW22" s="934"/>
      <c r="IZX22" s="934"/>
      <c r="IZY22" s="934"/>
      <c r="IZZ22" s="934"/>
      <c r="JAA22" s="934"/>
      <c r="JAB22" s="934"/>
      <c r="JAC22" s="934"/>
      <c r="JAD22" s="934"/>
      <c r="JAE22" s="934"/>
      <c r="JAF22" s="934"/>
      <c r="JAG22" s="934"/>
      <c r="JAH22" s="934"/>
      <c r="JAI22" s="934"/>
      <c r="JAJ22" s="934"/>
      <c r="JAK22" s="934"/>
      <c r="JAL22" s="934"/>
      <c r="JAM22" s="934"/>
      <c r="JAN22" s="934"/>
      <c r="JAO22" s="934"/>
      <c r="JAP22" s="934"/>
      <c r="JAQ22" s="934"/>
      <c r="JAR22" s="934"/>
      <c r="JAS22" s="934"/>
      <c r="JAT22" s="934"/>
      <c r="JAU22" s="934"/>
      <c r="JAV22" s="934"/>
      <c r="JAW22" s="934"/>
      <c r="JAX22" s="934"/>
      <c r="JAY22" s="934"/>
      <c r="JAZ22" s="934"/>
      <c r="JBA22" s="934"/>
      <c r="JBB22" s="934"/>
      <c r="JBC22" s="934"/>
      <c r="JBD22" s="934"/>
      <c r="JBE22" s="934"/>
      <c r="JBF22" s="934"/>
      <c r="JBG22" s="934"/>
      <c r="JBH22" s="934"/>
      <c r="JBI22" s="934"/>
      <c r="JBJ22" s="934"/>
      <c r="JBK22" s="934"/>
      <c r="JBL22" s="934"/>
      <c r="JBM22" s="934"/>
      <c r="JBN22" s="934"/>
      <c r="JBO22" s="934"/>
      <c r="JBP22" s="934"/>
      <c r="JBQ22" s="934"/>
      <c r="JBR22" s="934"/>
      <c r="JBS22" s="934"/>
      <c r="JBT22" s="934"/>
      <c r="JBU22" s="934"/>
      <c r="JBV22" s="934"/>
      <c r="JBW22" s="934"/>
      <c r="JBX22" s="934"/>
      <c r="JBY22" s="934"/>
      <c r="JBZ22" s="934"/>
      <c r="JCA22" s="934"/>
      <c r="JCB22" s="934"/>
      <c r="JCC22" s="934"/>
      <c r="JCD22" s="934"/>
      <c r="JCE22" s="934"/>
      <c r="JCF22" s="934"/>
      <c r="JCG22" s="934"/>
      <c r="JCH22" s="934"/>
      <c r="JCI22" s="934"/>
      <c r="JCJ22" s="934"/>
      <c r="JCK22" s="934"/>
      <c r="JCL22" s="934"/>
      <c r="JCM22" s="934"/>
      <c r="JCN22" s="934"/>
      <c r="JCO22" s="934"/>
      <c r="JCP22" s="934"/>
      <c r="JCQ22" s="934"/>
      <c r="JCR22" s="934"/>
      <c r="JCS22" s="934"/>
      <c r="JCT22" s="934"/>
      <c r="JCU22" s="934"/>
      <c r="JCV22" s="934"/>
      <c r="JCW22" s="934"/>
      <c r="JCX22" s="934"/>
      <c r="JCY22" s="934"/>
      <c r="JCZ22" s="934"/>
      <c r="JDA22" s="934"/>
      <c r="JDB22" s="934"/>
      <c r="JDC22" s="934"/>
      <c r="JDD22" s="934"/>
      <c r="JDE22" s="934"/>
      <c r="JDF22" s="934"/>
      <c r="JDG22" s="934"/>
      <c r="JDH22" s="934"/>
      <c r="JDI22" s="934"/>
      <c r="JDJ22" s="934"/>
      <c r="JDK22" s="934"/>
      <c r="JDL22" s="934"/>
      <c r="JDM22" s="934"/>
      <c r="JDN22" s="934"/>
      <c r="JDO22" s="934"/>
      <c r="JDP22" s="934"/>
      <c r="JDQ22" s="934"/>
      <c r="JDR22" s="934"/>
      <c r="JDS22" s="934"/>
      <c r="JDT22" s="934"/>
      <c r="JDU22" s="934"/>
      <c r="JDV22" s="934"/>
      <c r="JDW22" s="934"/>
      <c r="JDX22" s="934"/>
      <c r="JDY22" s="934"/>
      <c r="JDZ22" s="934"/>
      <c r="JEA22" s="934"/>
      <c r="JEB22" s="934"/>
      <c r="JEC22" s="934"/>
      <c r="JED22" s="934"/>
      <c r="JEE22" s="934"/>
      <c r="JEF22" s="934"/>
      <c r="JEG22" s="934"/>
      <c r="JEH22" s="934"/>
      <c r="JEI22" s="934"/>
      <c r="JEJ22" s="934"/>
      <c r="JEK22" s="934"/>
      <c r="JEL22" s="934"/>
      <c r="JEM22" s="934"/>
      <c r="JEN22" s="934"/>
      <c r="JEO22" s="934"/>
      <c r="JEP22" s="934"/>
      <c r="JEQ22" s="934"/>
      <c r="JER22" s="934"/>
      <c r="JES22" s="934"/>
      <c r="JET22" s="934"/>
      <c r="JEU22" s="934"/>
      <c r="JEV22" s="934"/>
      <c r="JEW22" s="934"/>
      <c r="JEX22" s="934"/>
      <c r="JEY22" s="934"/>
      <c r="JEZ22" s="934"/>
      <c r="JFA22" s="934"/>
      <c r="JFB22" s="934"/>
      <c r="JFC22" s="934"/>
      <c r="JFD22" s="934"/>
      <c r="JFE22" s="934"/>
      <c r="JFF22" s="934"/>
      <c r="JFG22" s="934"/>
      <c r="JFH22" s="934"/>
      <c r="JFI22" s="934"/>
      <c r="JFJ22" s="934"/>
      <c r="JFK22" s="934"/>
      <c r="JFL22" s="934"/>
      <c r="JFM22" s="934"/>
      <c r="JFN22" s="934"/>
      <c r="JFO22" s="934"/>
      <c r="JFP22" s="934"/>
      <c r="JFQ22" s="934"/>
      <c r="JFR22" s="934"/>
      <c r="JFS22" s="934"/>
      <c r="JFT22" s="934"/>
      <c r="JFU22" s="934"/>
      <c r="JFV22" s="934"/>
      <c r="JFW22" s="934"/>
      <c r="JFX22" s="934"/>
      <c r="JFY22" s="934"/>
      <c r="JFZ22" s="934"/>
      <c r="JGA22" s="934"/>
      <c r="JGB22" s="934"/>
      <c r="JGC22" s="934"/>
      <c r="JGD22" s="934"/>
      <c r="JGE22" s="934"/>
      <c r="JGF22" s="934"/>
      <c r="JGG22" s="934"/>
      <c r="JGH22" s="934"/>
      <c r="JGI22" s="934"/>
      <c r="JGJ22" s="934"/>
      <c r="JGK22" s="934"/>
      <c r="JGL22" s="934"/>
      <c r="JGM22" s="934"/>
      <c r="JGN22" s="934"/>
      <c r="JGO22" s="934"/>
      <c r="JGP22" s="934"/>
      <c r="JGQ22" s="934"/>
      <c r="JGR22" s="934"/>
      <c r="JGS22" s="934"/>
      <c r="JGT22" s="934"/>
      <c r="JGU22" s="934"/>
      <c r="JGV22" s="934"/>
      <c r="JGW22" s="934"/>
      <c r="JGX22" s="934"/>
      <c r="JGY22" s="934"/>
      <c r="JGZ22" s="934"/>
      <c r="JHA22" s="934"/>
      <c r="JHB22" s="934"/>
      <c r="JHC22" s="934"/>
      <c r="JHD22" s="934"/>
      <c r="JHE22" s="934"/>
      <c r="JHF22" s="934"/>
      <c r="JHG22" s="934"/>
      <c r="JHH22" s="934"/>
      <c r="JHI22" s="934"/>
      <c r="JHJ22" s="934"/>
      <c r="JHK22" s="934"/>
      <c r="JHL22" s="934"/>
      <c r="JHM22" s="934"/>
      <c r="JHN22" s="934"/>
      <c r="JHO22" s="934"/>
      <c r="JHP22" s="934"/>
      <c r="JHQ22" s="934"/>
      <c r="JHR22" s="934"/>
      <c r="JHS22" s="934"/>
      <c r="JHT22" s="934"/>
      <c r="JHU22" s="934"/>
      <c r="JHV22" s="934"/>
      <c r="JHW22" s="934"/>
      <c r="JHX22" s="934"/>
      <c r="JHY22" s="934"/>
      <c r="JHZ22" s="934"/>
      <c r="JIA22" s="934"/>
      <c r="JIB22" s="934"/>
      <c r="JIC22" s="934"/>
      <c r="JID22" s="934"/>
      <c r="JIE22" s="934"/>
      <c r="JIF22" s="934"/>
      <c r="JIG22" s="934"/>
      <c r="JIH22" s="934"/>
      <c r="JII22" s="934"/>
      <c r="JIJ22" s="934"/>
      <c r="JIK22" s="934"/>
      <c r="JIL22" s="934"/>
      <c r="JIM22" s="934"/>
      <c r="JIN22" s="934"/>
      <c r="JIO22" s="934"/>
      <c r="JIP22" s="934"/>
      <c r="JIQ22" s="934"/>
      <c r="JIR22" s="934"/>
      <c r="JIS22" s="934"/>
      <c r="JIT22" s="934"/>
      <c r="JIU22" s="934"/>
      <c r="JIV22" s="934"/>
      <c r="JIW22" s="934"/>
      <c r="JIX22" s="934"/>
      <c r="JIY22" s="934"/>
      <c r="JIZ22" s="934"/>
      <c r="JJA22" s="934"/>
      <c r="JJB22" s="934"/>
      <c r="JJC22" s="934"/>
      <c r="JJD22" s="934"/>
      <c r="JJE22" s="934"/>
      <c r="JJF22" s="934"/>
      <c r="JJG22" s="934"/>
      <c r="JJH22" s="934"/>
      <c r="JJI22" s="934"/>
      <c r="JJJ22" s="934"/>
      <c r="JJK22" s="934"/>
      <c r="JJL22" s="934"/>
      <c r="JJM22" s="934"/>
      <c r="JJN22" s="934"/>
      <c r="JJO22" s="934"/>
      <c r="JJP22" s="934"/>
      <c r="JJQ22" s="934"/>
      <c r="JJR22" s="934"/>
      <c r="JJS22" s="934"/>
      <c r="JJT22" s="934"/>
      <c r="JJU22" s="934"/>
      <c r="JJV22" s="934"/>
      <c r="JJW22" s="934"/>
      <c r="JJX22" s="934"/>
      <c r="JJY22" s="934"/>
      <c r="JJZ22" s="934"/>
      <c r="JKA22" s="934"/>
      <c r="JKB22" s="934"/>
      <c r="JKC22" s="934"/>
      <c r="JKD22" s="934"/>
      <c r="JKE22" s="934"/>
      <c r="JKF22" s="934"/>
      <c r="JKG22" s="934"/>
      <c r="JKH22" s="934"/>
      <c r="JKI22" s="934"/>
      <c r="JKJ22" s="934"/>
      <c r="JKK22" s="934"/>
      <c r="JKL22" s="934"/>
      <c r="JKM22" s="934"/>
      <c r="JKN22" s="934"/>
      <c r="JKO22" s="934"/>
      <c r="JKP22" s="934"/>
      <c r="JKQ22" s="934"/>
      <c r="JKR22" s="934"/>
      <c r="JKS22" s="934"/>
      <c r="JKT22" s="934"/>
      <c r="JKU22" s="934"/>
      <c r="JKV22" s="934"/>
      <c r="JKW22" s="934"/>
      <c r="JKX22" s="934"/>
      <c r="JKY22" s="934"/>
      <c r="JKZ22" s="934"/>
      <c r="JLA22" s="934"/>
      <c r="JLB22" s="934"/>
      <c r="JLC22" s="934"/>
      <c r="JLD22" s="934"/>
      <c r="JLE22" s="934"/>
      <c r="JLF22" s="934"/>
      <c r="JLG22" s="934"/>
      <c r="JLH22" s="934"/>
      <c r="JLI22" s="934"/>
      <c r="JLJ22" s="934"/>
      <c r="JLK22" s="934"/>
      <c r="JLL22" s="934"/>
      <c r="JLM22" s="934"/>
      <c r="JLN22" s="934"/>
      <c r="JLO22" s="934"/>
      <c r="JLP22" s="934"/>
      <c r="JLQ22" s="934"/>
      <c r="JLR22" s="934"/>
      <c r="JLS22" s="934"/>
      <c r="JLT22" s="934"/>
      <c r="JLU22" s="934"/>
      <c r="JLV22" s="934"/>
      <c r="JLW22" s="934"/>
      <c r="JLX22" s="934"/>
      <c r="JLY22" s="934"/>
      <c r="JLZ22" s="934"/>
      <c r="JMA22" s="934"/>
      <c r="JMB22" s="934"/>
      <c r="JMC22" s="934"/>
      <c r="JMD22" s="934"/>
      <c r="JME22" s="934"/>
      <c r="JMF22" s="934"/>
      <c r="JMG22" s="934"/>
      <c r="JMH22" s="934"/>
      <c r="JMI22" s="934"/>
      <c r="JMJ22" s="934"/>
      <c r="JMK22" s="934"/>
      <c r="JML22" s="934"/>
      <c r="JMM22" s="934"/>
      <c r="JMN22" s="934"/>
      <c r="JMO22" s="934"/>
      <c r="JMP22" s="934"/>
      <c r="JMQ22" s="934"/>
      <c r="JMR22" s="934"/>
      <c r="JMS22" s="934"/>
      <c r="JMT22" s="934"/>
      <c r="JMU22" s="934"/>
      <c r="JMV22" s="934"/>
      <c r="JMW22" s="934"/>
      <c r="JMX22" s="934"/>
      <c r="JMY22" s="934"/>
      <c r="JMZ22" s="934"/>
      <c r="JNA22" s="934"/>
      <c r="JNB22" s="934"/>
      <c r="JNC22" s="934"/>
      <c r="JND22" s="934"/>
      <c r="JNE22" s="934"/>
      <c r="JNF22" s="934"/>
      <c r="JNG22" s="934"/>
      <c r="JNH22" s="934"/>
      <c r="JNI22" s="934"/>
      <c r="JNJ22" s="934"/>
      <c r="JNK22" s="934"/>
      <c r="JNL22" s="934"/>
      <c r="JNM22" s="934"/>
      <c r="JNN22" s="934"/>
      <c r="JNO22" s="934"/>
      <c r="JNP22" s="934"/>
      <c r="JNQ22" s="934"/>
      <c r="JNR22" s="934"/>
      <c r="JNS22" s="934"/>
      <c r="JNT22" s="934"/>
      <c r="JNU22" s="934"/>
      <c r="JNV22" s="934"/>
      <c r="JNW22" s="934"/>
      <c r="JNX22" s="934"/>
      <c r="JNY22" s="934"/>
      <c r="JNZ22" s="934"/>
      <c r="JOA22" s="934"/>
      <c r="JOB22" s="934"/>
      <c r="JOC22" s="934"/>
      <c r="JOD22" s="934"/>
      <c r="JOE22" s="934"/>
      <c r="JOF22" s="934"/>
      <c r="JOG22" s="934"/>
      <c r="JOH22" s="934"/>
      <c r="JOI22" s="934"/>
      <c r="JOJ22" s="934"/>
      <c r="JOK22" s="934"/>
      <c r="JOL22" s="934"/>
      <c r="JOM22" s="934"/>
      <c r="JON22" s="934"/>
      <c r="JOO22" s="934"/>
      <c r="JOP22" s="934"/>
      <c r="JOQ22" s="934"/>
      <c r="JOR22" s="934"/>
      <c r="JOS22" s="934"/>
      <c r="JOT22" s="934"/>
      <c r="JOU22" s="934"/>
      <c r="JOV22" s="934"/>
      <c r="JOW22" s="934"/>
      <c r="JOX22" s="934"/>
      <c r="JOY22" s="934"/>
      <c r="JOZ22" s="934"/>
      <c r="JPA22" s="934"/>
      <c r="JPB22" s="934"/>
      <c r="JPC22" s="934"/>
      <c r="JPD22" s="934"/>
      <c r="JPE22" s="934"/>
      <c r="JPF22" s="934"/>
      <c r="JPG22" s="934"/>
      <c r="JPH22" s="934"/>
      <c r="JPI22" s="934"/>
      <c r="JPJ22" s="934"/>
      <c r="JPK22" s="934"/>
      <c r="JPL22" s="934"/>
      <c r="JPM22" s="934"/>
      <c r="JPN22" s="934"/>
      <c r="JPO22" s="934"/>
      <c r="JPP22" s="934"/>
      <c r="JPQ22" s="934"/>
      <c r="JPR22" s="934"/>
      <c r="JPS22" s="934"/>
      <c r="JPT22" s="934"/>
      <c r="JPU22" s="934"/>
      <c r="JPV22" s="934"/>
      <c r="JPW22" s="934"/>
      <c r="JPX22" s="934"/>
      <c r="JPY22" s="934"/>
      <c r="JPZ22" s="934"/>
      <c r="JQA22" s="934"/>
      <c r="JQB22" s="934"/>
      <c r="JQC22" s="934"/>
      <c r="JQD22" s="934"/>
      <c r="JQE22" s="934"/>
      <c r="JQF22" s="934"/>
      <c r="JQG22" s="934"/>
      <c r="JQH22" s="934"/>
      <c r="JQI22" s="934"/>
      <c r="JQJ22" s="934"/>
      <c r="JQK22" s="934"/>
      <c r="JQL22" s="934"/>
      <c r="JQM22" s="934"/>
      <c r="JQN22" s="934"/>
      <c r="JQO22" s="934"/>
      <c r="JQP22" s="934"/>
      <c r="JQQ22" s="934"/>
      <c r="JQR22" s="934"/>
      <c r="JQS22" s="934"/>
      <c r="JQT22" s="934"/>
      <c r="JQU22" s="934"/>
      <c r="JQV22" s="934"/>
      <c r="JQW22" s="934"/>
      <c r="JQX22" s="934"/>
      <c r="JQY22" s="934"/>
      <c r="JQZ22" s="934"/>
      <c r="JRA22" s="934"/>
      <c r="JRB22" s="934"/>
      <c r="JRC22" s="934"/>
      <c r="JRD22" s="934"/>
      <c r="JRE22" s="934"/>
      <c r="JRF22" s="934"/>
      <c r="JRG22" s="934"/>
      <c r="JRH22" s="934"/>
      <c r="JRI22" s="934"/>
      <c r="JRJ22" s="934"/>
      <c r="JRK22" s="934"/>
      <c r="JRL22" s="934"/>
      <c r="JRM22" s="934"/>
      <c r="JRN22" s="934"/>
      <c r="JRO22" s="934"/>
      <c r="JRP22" s="934"/>
      <c r="JRQ22" s="934"/>
      <c r="JRR22" s="934"/>
      <c r="JRS22" s="934"/>
      <c r="JRT22" s="934"/>
      <c r="JRU22" s="934"/>
      <c r="JRV22" s="934"/>
      <c r="JRW22" s="934"/>
      <c r="JRX22" s="934"/>
      <c r="JRY22" s="934"/>
      <c r="JRZ22" s="934"/>
      <c r="JSA22" s="934"/>
      <c r="JSB22" s="934"/>
      <c r="JSC22" s="934"/>
      <c r="JSD22" s="934"/>
      <c r="JSE22" s="934"/>
      <c r="JSF22" s="934"/>
      <c r="JSG22" s="934"/>
      <c r="JSH22" s="934"/>
      <c r="JSI22" s="934"/>
      <c r="JSJ22" s="934"/>
      <c r="JSK22" s="934"/>
      <c r="JSL22" s="934"/>
      <c r="JSM22" s="934"/>
      <c r="JSN22" s="934"/>
      <c r="JSO22" s="934"/>
      <c r="JSP22" s="934"/>
      <c r="JSQ22" s="934"/>
      <c r="JSR22" s="934"/>
      <c r="JSS22" s="934"/>
      <c r="JST22" s="934"/>
      <c r="JSU22" s="934"/>
      <c r="JSV22" s="934"/>
      <c r="JSW22" s="934"/>
      <c r="JSX22" s="934"/>
      <c r="JSY22" s="934"/>
      <c r="JSZ22" s="934"/>
      <c r="JTA22" s="934"/>
      <c r="JTB22" s="934"/>
      <c r="JTC22" s="934"/>
      <c r="JTD22" s="934"/>
      <c r="JTE22" s="934"/>
      <c r="JTF22" s="934"/>
      <c r="JTG22" s="934"/>
      <c r="JTH22" s="934"/>
      <c r="JTI22" s="934"/>
      <c r="JTJ22" s="934"/>
      <c r="JTK22" s="934"/>
      <c r="JTL22" s="934"/>
      <c r="JTM22" s="934"/>
      <c r="JTN22" s="934"/>
      <c r="JTO22" s="934"/>
      <c r="JTP22" s="934"/>
      <c r="JTQ22" s="934"/>
      <c r="JTR22" s="934"/>
      <c r="JTS22" s="934"/>
      <c r="JTT22" s="934"/>
      <c r="JTU22" s="934"/>
      <c r="JTV22" s="934"/>
      <c r="JTW22" s="934"/>
      <c r="JTX22" s="934"/>
      <c r="JTY22" s="934"/>
      <c r="JTZ22" s="934"/>
      <c r="JUA22" s="934"/>
      <c r="JUB22" s="934"/>
      <c r="JUC22" s="934"/>
      <c r="JUD22" s="934"/>
      <c r="JUE22" s="934"/>
      <c r="JUF22" s="934"/>
      <c r="JUG22" s="934"/>
      <c r="JUH22" s="934"/>
      <c r="JUI22" s="934"/>
      <c r="JUJ22" s="934"/>
      <c r="JUK22" s="934"/>
      <c r="JUL22" s="934"/>
      <c r="JUM22" s="934"/>
      <c r="JUN22" s="934"/>
      <c r="JUO22" s="934"/>
      <c r="JUP22" s="934"/>
      <c r="JUQ22" s="934"/>
      <c r="JUR22" s="934"/>
      <c r="JUS22" s="934"/>
      <c r="JUT22" s="934"/>
      <c r="JUU22" s="934"/>
      <c r="JUV22" s="934"/>
      <c r="JUW22" s="934"/>
      <c r="JUX22" s="934"/>
      <c r="JUY22" s="934"/>
      <c r="JUZ22" s="934"/>
      <c r="JVA22" s="934"/>
      <c r="JVB22" s="934"/>
      <c r="JVC22" s="934"/>
      <c r="JVD22" s="934"/>
      <c r="JVE22" s="934"/>
      <c r="JVF22" s="934"/>
      <c r="JVG22" s="934"/>
      <c r="JVH22" s="934"/>
      <c r="JVI22" s="934"/>
      <c r="JVJ22" s="934"/>
      <c r="JVK22" s="934"/>
      <c r="JVL22" s="934"/>
      <c r="JVM22" s="934"/>
      <c r="JVN22" s="934"/>
      <c r="JVO22" s="934"/>
      <c r="JVP22" s="934"/>
      <c r="JVQ22" s="934"/>
      <c r="JVR22" s="934"/>
      <c r="JVS22" s="934"/>
      <c r="JVT22" s="934"/>
      <c r="JVU22" s="934"/>
      <c r="JVV22" s="934"/>
      <c r="JVW22" s="934"/>
      <c r="JVX22" s="934"/>
      <c r="JVY22" s="934"/>
      <c r="JVZ22" s="934"/>
      <c r="JWA22" s="934"/>
      <c r="JWB22" s="934"/>
      <c r="JWC22" s="934"/>
      <c r="JWD22" s="934"/>
      <c r="JWE22" s="934"/>
      <c r="JWF22" s="934"/>
      <c r="JWG22" s="934"/>
      <c r="JWH22" s="934"/>
      <c r="JWI22" s="934"/>
      <c r="JWJ22" s="934"/>
      <c r="JWK22" s="934"/>
      <c r="JWL22" s="934"/>
      <c r="JWM22" s="934"/>
      <c r="JWN22" s="934"/>
      <c r="JWO22" s="934"/>
      <c r="JWP22" s="934"/>
      <c r="JWQ22" s="934"/>
      <c r="JWR22" s="934"/>
      <c r="JWS22" s="934"/>
      <c r="JWT22" s="934"/>
      <c r="JWU22" s="934"/>
      <c r="JWV22" s="934"/>
      <c r="JWW22" s="934"/>
      <c r="JWX22" s="934"/>
      <c r="JWY22" s="934"/>
      <c r="JWZ22" s="934"/>
      <c r="JXA22" s="934"/>
      <c r="JXB22" s="934"/>
      <c r="JXC22" s="934"/>
      <c r="JXD22" s="934"/>
      <c r="JXE22" s="934"/>
      <c r="JXF22" s="934"/>
      <c r="JXG22" s="934"/>
      <c r="JXH22" s="934"/>
      <c r="JXI22" s="934"/>
      <c r="JXJ22" s="934"/>
      <c r="JXK22" s="934"/>
      <c r="JXL22" s="934"/>
      <c r="JXM22" s="934"/>
      <c r="JXN22" s="934"/>
      <c r="JXO22" s="934"/>
      <c r="JXP22" s="934"/>
      <c r="JXQ22" s="934"/>
      <c r="JXR22" s="934"/>
      <c r="JXS22" s="934"/>
      <c r="JXT22" s="934"/>
      <c r="JXU22" s="934"/>
      <c r="JXV22" s="934"/>
      <c r="JXW22" s="934"/>
      <c r="JXX22" s="934"/>
      <c r="JXY22" s="934"/>
      <c r="JXZ22" s="934"/>
      <c r="JYA22" s="934"/>
      <c r="JYB22" s="934"/>
      <c r="JYC22" s="934"/>
      <c r="JYD22" s="934"/>
      <c r="JYE22" s="934"/>
      <c r="JYF22" s="934"/>
      <c r="JYG22" s="934"/>
      <c r="JYH22" s="934"/>
      <c r="JYI22" s="934"/>
      <c r="JYJ22" s="934"/>
      <c r="JYK22" s="934"/>
      <c r="JYL22" s="934"/>
      <c r="JYM22" s="934"/>
      <c r="JYN22" s="934"/>
      <c r="JYO22" s="934"/>
      <c r="JYP22" s="934"/>
      <c r="JYQ22" s="934"/>
      <c r="JYR22" s="934"/>
      <c r="JYS22" s="934"/>
      <c r="JYT22" s="934"/>
      <c r="JYU22" s="934"/>
      <c r="JYV22" s="934"/>
      <c r="JYW22" s="934"/>
      <c r="JYX22" s="934"/>
      <c r="JYY22" s="934"/>
      <c r="JYZ22" s="934"/>
      <c r="JZA22" s="934"/>
      <c r="JZB22" s="934"/>
      <c r="JZC22" s="934"/>
      <c r="JZD22" s="934"/>
      <c r="JZE22" s="934"/>
      <c r="JZF22" s="934"/>
      <c r="JZG22" s="934"/>
      <c r="JZH22" s="934"/>
      <c r="JZI22" s="934"/>
      <c r="JZJ22" s="934"/>
      <c r="JZK22" s="934"/>
      <c r="JZL22" s="934"/>
      <c r="JZM22" s="934"/>
      <c r="JZN22" s="934"/>
      <c r="JZO22" s="934"/>
      <c r="JZP22" s="934"/>
      <c r="JZQ22" s="934"/>
      <c r="JZR22" s="934"/>
      <c r="JZS22" s="934"/>
      <c r="JZT22" s="934"/>
      <c r="JZU22" s="934"/>
      <c r="JZV22" s="934"/>
      <c r="JZW22" s="934"/>
      <c r="JZX22" s="934"/>
      <c r="JZY22" s="934"/>
      <c r="JZZ22" s="934"/>
      <c r="KAA22" s="934"/>
      <c r="KAB22" s="934"/>
      <c r="KAC22" s="934"/>
      <c r="KAD22" s="934"/>
      <c r="KAE22" s="934"/>
      <c r="KAF22" s="934"/>
      <c r="KAG22" s="934"/>
      <c r="KAH22" s="934"/>
      <c r="KAI22" s="934"/>
      <c r="KAJ22" s="934"/>
      <c r="KAK22" s="934"/>
      <c r="KAL22" s="934"/>
      <c r="KAM22" s="934"/>
      <c r="KAN22" s="934"/>
      <c r="KAO22" s="934"/>
      <c r="KAP22" s="934"/>
      <c r="KAQ22" s="934"/>
      <c r="KAR22" s="934"/>
      <c r="KAS22" s="934"/>
      <c r="KAT22" s="934"/>
      <c r="KAU22" s="934"/>
      <c r="KAV22" s="934"/>
      <c r="KAW22" s="934"/>
      <c r="KAX22" s="934"/>
      <c r="KAY22" s="934"/>
      <c r="KAZ22" s="934"/>
      <c r="KBA22" s="934"/>
      <c r="KBB22" s="934"/>
      <c r="KBC22" s="934"/>
      <c r="KBD22" s="934"/>
      <c r="KBE22" s="934"/>
      <c r="KBF22" s="934"/>
      <c r="KBG22" s="934"/>
      <c r="KBH22" s="934"/>
      <c r="KBI22" s="934"/>
      <c r="KBJ22" s="934"/>
      <c r="KBK22" s="934"/>
      <c r="KBL22" s="934"/>
      <c r="KBM22" s="934"/>
      <c r="KBN22" s="934"/>
      <c r="KBO22" s="934"/>
      <c r="KBP22" s="934"/>
      <c r="KBQ22" s="934"/>
      <c r="KBR22" s="934"/>
      <c r="KBS22" s="934"/>
      <c r="KBT22" s="934"/>
      <c r="KBU22" s="934"/>
      <c r="KBV22" s="934"/>
      <c r="KBW22" s="934"/>
      <c r="KBX22" s="934"/>
      <c r="KBY22" s="934"/>
      <c r="KBZ22" s="934"/>
      <c r="KCA22" s="934"/>
      <c r="KCB22" s="934"/>
      <c r="KCC22" s="934"/>
      <c r="KCD22" s="934"/>
      <c r="KCE22" s="934"/>
      <c r="KCF22" s="934"/>
      <c r="KCG22" s="934"/>
      <c r="KCH22" s="934"/>
      <c r="KCI22" s="934"/>
      <c r="KCJ22" s="934"/>
      <c r="KCK22" s="934"/>
      <c r="KCL22" s="934"/>
      <c r="KCM22" s="934"/>
      <c r="KCN22" s="934"/>
      <c r="KCO22" s="934"/>
      <c r="KCP22" s="934"/>
      <c r="KCQ22" s="934"/>
      <c r="KCR22" s="934"/>
      <c r="KCS22" s="934"/>
      <c r="KCT22" s="934"/>
      <c r="KCU22" s="934"/>
      <c r="KCV22" s="934"/>
      <c r="KCW22" s="934"/>
      <c r="KCX22" s="934"/>
      <c r="KCY22" s="934"/>
      <c r="KCZ22" s="934"/>
      <c r="KDA22" s="934"/>
      <c r="KDB22" s="934"/>
      <c r="KDC22" s="934"/>
      <c r="KDD22" s="934"/>
      <c r="KDE22" s="934"/>
      <c r="KDF22" s="934"/>
      <c r="KDG22" s="934"/>
      <c r="KDH22" s="934"/>
      <c r="KDI22" s="934"/>
      <c r="KDJ22" s="934"/>
      <c r="KDK22" s="934"/>
      <c r="KDL22" s="934"/>
      <c r="KDM22" s="934"/>
      <c r="KDN22" s="934"/>
      <c r="KDO22" s="934"/>
      <c r="KDP22" s="934"/>
      <c r="KDQ22" s="934"/>
      <c r="KDR22" s="934"/>
      <c r="KDS22" s="934"/>
      <c r="KDT22" s="934"/>
      <c r="KDU22" s="934"/>
      <c r="KDV22" s="934"/>
      <c r="KDW22" s="934"/>
      <c r="KDX22" s="934"/>
      <c r="KDY22" s="934"/>
      <c r="KDZ22" s="934"/>
      <c r="KEA22" s="934"/>
      <c r="KEB22" s="934"/>
      <c r="KEC22" s="934"/>
      <c r="KED22" s="934"/>
      <c r="KEE22" s="934"/>
      <c r="KEF22" s="934"/>
      <c r="KEG22" s="934"/>
      <c r="KEH22" s="934"/>
      <c r="KEI22" s="934"/>
      <c r="KEJ22" s="934"/>
      <c r="KEK22" s="934"/>
      <c r="KEL22" s="934"/>
      <c r="KEM22" s="934"/>
      <c r="KEN22" s="934"/>
      <c r="KEO22" s="934"/>
      <c r="KEP22" s="934"/>
      <c r="KEQ22" s="934"/>
      <c r="KER22" s="934"/>
      <c r="KES22" s="934"/>
      <c r="KET22" s="934"/>
      <c r="KEU22" s="934"/>
      <c r="KEV22" s="934"/>
      <c r="KEW22" s="934"/>
      <c r="KEX22" s="934"/>
      <c r="KEY22" s="934"/>
      <c r="KEZ22" s="934"/>
      <c r="KFA22" s="934"/>
      <c r="KFB22" s="934"/>
      <c r="KFC22" s="934"/>
      <c r="KFD22" s="934"/>
      <c r="KFE22" s="934"/>
      <c r="KFF22" s="934"/>
      <c r="KFG22" s="934"/>
      <c r="KFH22" s="934"/>
      <c r="KFI22" s="934"/>
      <c r="KFJ22" s="934"/>
      <c r="KFK22" s="934"/>
      <c r="KFL22" s="934"/>
      <c r="KFM22" s="934"/>
      <c r="KFN22" s="934"/>
      <c r="KFO22" s="934"/>
      <c r="KFP22" s="934"/>
      <c r="KFQ22" s="934"/>
      <c r="KFR22" s="934"/>
      <c r="KFS22" s="934"/>
      <c r="KFT22" s="934"/>
      <c r="KFU22" s="934"/>
      <c r="KFV22" s="934"/>
      <c r="KFW22" s="934"/>
      <c r="KFX22" s="934"/>
      <c r="KFY22" s="934"/>
      <c r="KFZ22" s="934"/>
      <c r="KGA22" s="934"/>
      <c r="KGB22" s="934"/>
      <c r="KGC22" s="934"/>
      <c r="KGD22" s="934"/>
      <c r="KGE22" s="934"/>
      <c r="KGF22" s="934"/>
      <c r="KGG22" s="934"/>
      <c r="KGH22" s="934"/>
      <c r="KGI22" s="934"/>
      <c r="KGJ22" s="934"/>
      <c r="KGK22" s="934"/>
      <c r="KGL22" s="934"/>
      <c r="KGM22" s="934"/>
      <c r="KGN22" s="934"/>
      <c r="KGO22" s="934"/>
      <c r="KGP22" s="934"/>
      <c r="KGQ22" s="934"/>
      <c r="KGR22" s="934"/>
      <c r="KGS22" s="934"/>
      <c r="KGT22" s="934"/>
      <c r="KGU22" s="934"/>
      <c r="KGV22" s="934"/>
      <c r="KGW22" s="934"/>
      <c r="KGX22" s="934"/>
      <c r="KGY22" s="934"/>
      <c r="KGZ22" s="934"/>
      <c r="KHA22" s="934"/>
      <c r="KHB22" s="934"/>
      <c r="KHC22" s="934"/>
      <c r="KHD22" s="934"/>
      <c r="KHE22" s="934"/>
      <c r="KHF22" s="934"/>
      <c r="KHG22" s="934"/>
      <c r="KHH22" s="934"/>
      <c r="KHI22" s="934"/>
      <c r="KHJ22" s="934"/>
      <c r="KHK22" s="934"/>
      <c r="KHL22" s="934"/>
      <c r="KHM22" s="934"/>
      <c r="KHN22" s="934"/>
      <c r="KHO22" s="934"/>
      <c r="KHP22" s="934"/>
      <c r="KHQ22" s="934"/>
      <c r="KHR22" s="934"/>
      <c r="KHS22" s="934"/>
      <c r="KHT22" s="934"/>
      <c r="KHU22" s="934"/>
      <c r="KHV22" s="934"/>
      <c r="KHW22" s="934"/>
      <c r="KHX22" s="934"/>
      <c r="KHY22" s="934"/>
      <c r="KHZ22" s="934"/>
      <c r="KIA22" s="934"/>
      <c r="KIB22" s="934"/>
      <c r="KIC22" s="934"/>
      <c r="KID22" s="934"/>
      <c r="KIE22" s="934"/>
      <c r="KIF22" s="934"/>
      <c r="KIG22" s="934"/>
      <c r="KIH22" s="934"/>
      <c r="KII22" s="934"/>
      <c r="KIJ22" s="934"/>
      <c r="KIK22" s="934"/>
      <c r="KIL22" s="934"/>
      <c r="KIM22" s="934"/>
      <c r="KIN22" s="934"/>
      <c r="KIO22" s="934"/>
      <c r="KIP22" s="934"/>
      <c r="KIQ22" s="934"/>
      <c r="KIR22" s="934"/>
      <c r="KIS22" s="934"/>
      <c r="KIT22" s="934"/>
      <c r="KIU22" s="934"/>
      <c r="KIV22" s="934"/>
      <c r="KIW22" s="934"/>
      <c r="KIX22" s="934"/>
      <c r="KIY22" s="934"/>
      <c r="KIZ22" s="934"/>
      <c r="KJA22" s="934"/>
      <c r="KJB22" s="934"/>
      <c r="KJC22" s="934"/>
      <c r="KJD22" s="934"/>
      <c r="KJE22" s="934"/>
      <c r="KJF22" s="934"/>
      <c r="KJG22" s="934"/>
      <c r="KJH22" s="934"/>
      <c r="KJI22" s="934"/>
      <c r="KJJ22" s="934"/>
      <c r="KJK22" s="934"/>
      <c r="KJL22" s="934"/>
      <c r="KJM22" s="934"/>
      <c r="KJN22" s="934"/>
      <c r="KJO22" s="934"/>
      <c r="KJP22" s="934"/>
      <c r="KJQ22" s="934"/>
      <c r="KJR22" s="934"/>
      <c r="KJS22" s="934"/>
      <c r="KJT22" s="934"/>
      <c r="KJU22" s="934"/>
      <c r="KJV22" s="934"/>
      <c r="KJW22" s="934"/>
      <c r="KJX22" s="934"/>
      <c r="KJY22" s="934"/>
      <c r="KJZ22" s="934"/>
      <c r="KKA22" s="934"/>
      <c r="KKB22" s="934"/>
      <c r="KKC22" s="934"/>
      <c r="KKD22" s="934"/>
      <c r="KKE22" s="934"/>
      <c r="KKF22" s="934"/>
      <c r="KKG22" s="934"/>
      <c r="KKH22" s="934"/>
      <c r="KKI22" s="934"/>
      <c r="KKJ22" s="934"/>
      <c r="KKK22" s="934"/>
      <c r="KKL22" s="934"/>
      <c r="KKM22" s="934"/>
      <c r="KKN22" s="934"/>
      <c r="KKO22" s="934"/>
      <c r="KKP22" s="934"/>
      <c r="KKQ22" s="934"/>
      <c r="KKR22" s="934"/>
      <c r="KKS22" s="934"/>
      <c r="KKT22" s="934"/>
      <c r="KKU22" s="934"/>
      <c r="KKV22" s="934"/>
      <c r="KKW22" s="934"/>
      <c r="KKX22" s="934"/>
      <c r="KKY22" s="934"/>
      <c r="KKZ22" s="934"/>
      <c r="KLA22" s="934"/>
      <c r="KLB22" s="934"/>
      <c r="KLC22" s="934"/>
      <c r="KLD22" s="934"/>
      <c r="KLE22" s="934"/>
      <c r="KLF22" s="934"/>
      <c r="KLG22" s="934"/>
      <c r="KLH22" s="934"/>
      <c r="KLI22" s="934"/>
      <c r="KLJ22" s="934"/>
      <c r="KLK22" s="934"/>
      <c r="KLL22" s="934"/>
      <c r="KLM22" s="934"/>
      <c r="KLN22" s="934"/>
      <c r="KLO22" s="934"/>
      <c r="KLP22" s="934"/>
      <c r="KLQ22" s="934"/>
      <c r="KLR22" s="934"/>
      <c r="KLS22" s="934"/>
      <c r="KLT22" s="934"/>
      <c r="KLU22" s="934"/>
      <c r="KLV22" s="934"/>
      <c r="KLW22" s="934"/>
      <c r="KLX22" s="934"/>
      <c r="KLY22" s="934"/>
      <c r="KLZ22" s="934"/>
      <c r="KMA22" s="934"/>
      <c r="KMB22" s="934"/>
      <c r="KMC22" s="934"/>
      <c r="KMD22" s="934"/>
      <c r="KME22" s="934"/>
      <c r="KMF22" s="934"/>
      <c r="KMG22" s="934"/>
      <c r="KMH22" s="934"/>
      <c r="KMI22" s="934"/>
      <c r="KMJ22" s="934"/>
      <c r="KMK22" s="934"/>
      <c r="KML22" s="934"/>
      <c r="KMM22" s="934"/>
      <c r="KMN22" s="934"/>
      <c r="KMO22" s="934"/>
      <c r="KMP22" s="934"/>
      <c r="KMQ22" s="934"/>
      <c r="KMR22" s="934"/>
      <c r="KMS22" s="934"/>
      <c r="KMT22" s="934"/>
      <c r="KMU22" s="934"/>
      <c r="KMV22" s="934"/>
      <c r="KMW22" s="934"/>
      <c r="KMX22" s="934"/>
      <c r="KMY22" s="934"/>
      <c r="KMZ22" s="934"/>
      <c r="KNA22" s="934"/>
      <c r="KNB22" s="934"/>
      <c r="KNC22" s="934"/>
      <c r="KND22" s="934"/>
      <c r="KNE22" s="934"/>
      <c r="KNF22" s="934"/>
      <c r="KNG22" s="934"/>
      <c r="KNH22" s="934"/>
      <c r="KNI22" s="934"/>
      <c r="KNJ22" s="934"/>
      <c r="KNK22" s="934"/>
      <c r="KNL22" s="934"/>
      <c r="KNM22" s="934"/>
      <c r="KNN22" s="934"/>
      <c r="KNO22" s="934"/>
      <c r="KNP22" s="934"/>
      <c r="KNQ22" s="934"/>
      <c r="KNR22" s="934"/>
      <c r="KNS22" s="934"/>
      <c r="KNT22" s="934"/>
      <c r="KNU22" s="934"/>
      <c r="KNV22" s="934"/>
      <c r="KNW22" s="934"/>
      <c r="KNX22" s="934"/>
      <c r="KNY22" s="934"/>
      <c r="KNZ22" s="934"/>
      <c r="KOA22" s="934"/>
      <c r="KOB22" s="934"/>
      <c r="KOC22" s="934"/>
      <c r="KOD22" s="934"/>
      <c r="KOE22" s="934"/>
      <c r="KOF22" s="934"/>
      <c r="KOG22" s="934"/>
      <c r="KOH22" s="934"/>
      <c r="KOI22" s="934"/>
      <c r="KOJ22" s="934"/>
      <c r="KOK22" s="934"/>
      <c r="KOL22" s="934"/>
      <c r="KOM22" s="934"/>
      <c r="KON22" s="934"/>
      <c r="KOO22" s="934"/>
      <c r="KOP22" s="934"/>
      <c r="KOQ22" s="934"/>
      <c r="KOR22" s="934"/>
      <c r="KOS22" s="934"/>
      <c r="KOT22" s="934"/>
      <c r="KOU22" s="934"/>
      <c r="KOV22" s="934"/>
      <c r="KOW22" s="934"/>
      <c r="KOX22" s="934"/>
      <c r="KOY22" s="934"/>
      <c r="KOZ22" s="934"/>
      <c r="KPA22" s="934"/>
      <c r="KPB22" s="934"/>
      <c r="KPC22" s="934"/>
      <c r="KPD22" s="934"/>
      <c r="KPE22" s="934"/>
      <c r="KPF22" s="934"/>
      <c r="KPG22" s="934"/>
      <c r="KPH22" s="934"/>
      <c r="KPI22" s="934"/>
      <c r="KPJ22" s="934"/>
      <c r="KPK22" s="934"/>
      <c r="KPL22" s="934"/>
      <c r="KPM22" s="934"/>
      <c r="KPN22" s="934"/>
      <c r="KPO22" s="934"/>
      <c r="KPP22" s="934"/>
      <c r="KPQ22" s="934"/>
      <c r="KPR22" s="934"/>
      <c r="KPS22" s="934"/>
      <c r="KPT22" s="934"/>
      <c r="KPU22" s="934"/>
      <c r="KPV22" s="934"/>
      <c r="KPW22" s="934"/>
      <c r="KPX22" s="934"/>
      <c r="KPY22" s="934"/>
      <c r="KPZ22" s="934"/>
      <c r="KQA22" s="934"/>
      <c r="KQB22" s="934"/>
      <c r="KQC22" s="934"/>
      <c r="KQD22" s="934"/>
      <c r="KQE22" s="934"/>
      <c r="KQF22" s="934"/>
      <c r="KQG22" s="934"/>
      <c r="KQH22" s="934"/>
      <c r="KQI22" s="934"/>
      <c r="KQJ22" s="934"/>
      <c r="KQK22" s="934"/>
      <c r="KQL22" s="934"/>
      <c r="KQM22" s="934"/>
      <c r="KQN22" s="934"/>
      <c r="KQO22" s="934"/>
      <c r="KQP22" s="934"/>
      <c r="KQQ22" s="934"/>
      <c r="KQR22" s="934"/>
      <c r="KQS22" s="934"/>
      <c r="KQT22" s="934"/>
      <c r="KQU22" s="934"/>
      <c r="KQV22" s="934"/>
      <c r="KQW22" s="934"/>
      <c r="KQX22" s="934"/>
      <c r="KQY22" s="934"/>
      <c r="KQZ22" s="934"/>
      <c r="KRA22" s="934"/>
      <c r="KRB22" s="934"/>
      <c r="KRC22" s="934"/>
      <c r="KRD22" s="934"/>
      <c r="KRE22" s="934"/>
      <c r="KRF22" s="934"/>
      <c r="KRG22" s="934"/>
      <c r="KRH22" s="934"/>
      <c r="KRI22" s="934"/>
      <c r="KRJ22" s="934"/>
      <c r="KRK22" s="934"/>
      <c r="KRL22" s="934"/>
      <c r="KRM22" s="934"/>
      <c r="KRN22" s="934"/>
      <c r="KRO22" s="934"/>
      <c r="KRP22" s="934"/>
      <c r="KRQ22" s="934"/>
      <c r="KRR22" s="934"/>
      <c r="KRS22" s="934"/>
      <c r="KRT22" s="934"/>
      <c r="KRU22" s="934"/>
      <c r="KRV22" s="934"/>
      <c r="KRW22" s="934"/>
      <c r="KRX22" s="934"/>
      <c r="KRY22" s="934"/>
      <c r="KRZ22" s="934"/>
      <c r="KSA22" s="934"/>
      <c r="KSB22" s="934"/>
      <c r="KSC22" s="934"/>
      <c r="KSD22" s="934"/>
      <c r="KSE22" s="934"/>
      <c r="KSF22" s="934"/>
      <c r="KSG22" s="934"/>
      <c r="KSH22" s="934"/>
      <c r="KSI22" s="934"/>
      <c r="KSJ22" s="934"/>
      <c r="KSK22" s="934"/>
      <c r="KSL22" s="934"/>
      <c r="KSM22" s="934"/>
      <c r="KSN22" s="934"/>
      <c r="KSO22" s="934"/>
      <c r="KSP22" s="934"/>
      <c r="KSQ22" s="934"/>
      <c r="KSR22" s="934"/>
      <c r="KSS22" s="934"/>
      <c r="KST22" s="934"/>
      <c r="KSU22" s="934"/>
      <c r="KSV22" s="934"/>
      <c r="KSW22" s="934"/>
      <c r="KSX22" s="934"/>
      <c r="KSY22" s="934"/>
      <c r="KSZ22" s="934"/>
      <c r="KTA22" s="934"/>
      <c r="KTB22" s="934"/>
      <c r="KTC22" s="934"/>
      <c r="KTD22" s="934"/>
      <c r="KTE22" s="934"/>
      <c r="KTF22" s="934"/>
      <c r="KTG22" s="934"/>
      <c r="KTH22" s="934"/>
      <c r="KTI22" s="934"/>
      <c r="KTJ22" s="934"/>
      <c r="KTK22" s="934"/>
      <c r="KTL22" s="934"/>
      <c r="KTM22" s="934"/>
      <c r="KTN22" s="934"/>
      <c r="KTO22" s="934"/>
      <c r="KTP22" s="934"/>
      <c r="KTQ22" s="934"/>
      <c r="KTR22" s="934"/>
      <c r="KTS22" s="934"/>
      <c r="KTT22" s="934"/>
      <c r="KTU22" s="934"/>
      <c r="KTV22" s="934"/>
      <c r="KTW22" s="934"/>
      <c r="KTX22" s="934"/>
      <c r="KTY22" s="934"/>
      <c r="KTZ22" s="934"/>
      <c r="KUA22" s="934"/>
      <c r="KUB22" s="934"/>
      <c r="KUC22" s="934"/>
      <c r="KUD22" s="934"/>
      <c r="KUE22" s="934"/>
      <c r="KUF22" s="934"/>
      <c r="KUG22" s="934"/>
      <c r="KUH22" s="934"/>
      <c r="KUI22" s="934"/>
      <c r="KUJ22" s="934"/>
      <c r="KUK22" s="934"/>
      <c r="KUL22" s="934"/>
      <c r="KUM22" s="934"/>
      <c r="KUN22" s="934"/>
      <c r="KUO22" s="934"/>
      <c r="KUP22" s="934"/>
      <c r="KUQ22" s="934"/>
      <c r="KUR22" s="934"/>
      <c r="KUS22" s="934"/>
      <c r="KUT22" s="934"/>
      <c r="KUU22" s="934"/>
      <c r="KUV22" s="934"/>
      <c r="KUW22" s="934"/>
      <c r="KUX22" s="934"/>
      <c r="KUY22" s="934"/>
      <c r="KUZ22" s="934"/>
      <c r="KVA22" s="934"/>
      <c r="KVB22" s="934"/>
      <c r="KVC22" s="934"/>
      <c r="KVD22" s="934"/>
      <c r="KVE22" s="934"/>
      <c r="KVF22" s="934"/>
      <c r="KVG22" s="934"/>
      <c r="KVH22" s="934"/>
      <c r="KVI22" s="934"/>
      <c r="KVJ22" s="934"/>
      <c r="KVK22" s="934"/>
      <c r="KVL22" s="934"/>
      <c r="KVM22" s="934"/>
      <c r="KVN22" s="934"/>
      <c r="KVO22" s="934"/>
      <c r="KVP22" s="934"/>
      <c r="KVQ22" s="934"/>
      <c r="KVR22" s="934"/>
      <c r="KVS22" s="934"/>
      <c r="KVT22" s="934"/>
      <c r="KVU22" s="934"/>
      <c r="KVV22" s="934"/>
      <c r="KVW22" s="934"/>
      <c r="KVX22" s="934"/>
      <c r="KVY22" s="934"/>
      <c r="KVZ22" s="934"/>
      <c r="KWA22" s="934"/>
      <c r="KWB22" s="934"/>
      <c r="KWC22" s="934"/>
      <c r="KWD22" s="934"/>
      <c r="KWE22" s="934"/>
      <c r="KWF22" s="934"/>
      <c r="KWG22" s="934"/>
      <c r="KWH22" s="934"/>
      <c r="KWI22" s="934"/>
      <c r="KWJ22" s="934"/>
      <c r="KWK22" s="934"/>
      <c r="KWL22" s="934"/>
      <c r="KWM22" s="934"/>
      <c r="KWN22" s="934"/>
      <c r="KWO22" s="934"/>
      <c r="KWP22" s="934"/>
      <c r="KWQ22" s="934"/>
      <c r="KWR22" s="934"/>
      <c r="KWS22" s="934"/>
      <c r="KWT22" s="934"/>
      <c r="KWU22" s="934"/>
      <c r="KWV22" s="934"/>
      <c r="KWW22" s="934"/>
      <c r="KWX22" s="934"/>
      <c r="KWY22" s="934"/>
      <c r="KWZ22" s="934"/>
      <c r="KXA22" s="934"/>
      <c r="KXB22" s="934"/>
      <c r="KXC22" s="934"/>
      <c r="KXD22" s="934"/>
      <c r="KXE22" s="934"/>
      <c r="KXF22" s="934"/>
      <c r="KXG22" s="934"/>
      <c r="KXH22" s="934"/>
      <c r="KXI22" s="934"/>
      <c r="KXJ22" s="934"/>
      <c r="KXK22" s="934"/>
      <c r="KXL22" s="934"/>
      <c r="KXM22" s="934"/>
      <c r="KXN22" s="934"/>
      <c r="KXO22" s="934"/>
      <c r="KXP22" s="934"/>
      <c r="KXQ22" s="934"/>
      <c r="KXR22" s="934"/>
      <c r="KXS22" s="934"/>
      <c r="KXT22" s="934"/>
      <c r="KXU22" s="934"/>
      <c r="KXV22" s="934"/>
      <c r="KXW22" s="934"/>
      <c r="KXX22" s="934"/>
      <c r="KXY22" s="934"/>
      <c r="KXZ22" s="934"/>
      <c r="KYA22" s="934"/>
      <c r="KYB22" s="934"/>
      <c r="KYC22" s="934"/>
      <c r="KYD22" s="934"/>
      <c r="KYE22" s="934"/>
      <c r="KYF22" s="934"/>
      <c r="KYG22" s="934"/>
      <c r="KYH22" s="934"/>
      <c r="KYI22" s="934"/>
      <c r="KYJ22" s="934"/>
      <c r="KYK22" s="934"/>
      <c r="KYL22" s="934"/>
      <c r="KYM22" s="934"/>
      <c r="KYN22" s="934"/>
      <c r="KYO22" s="934"/>
      <c r="KYP22" s="934"/>
      <c r="KYQ22" s="934"/>
      <c r="KYR22" s="934"/>
      <c r="KYS22" s="934"/>
      <c r="KYT22" s="934"/>
      <c r="KYU22" s="934"/>
      <c r="KYV22" s="934"/>
      <c r="KYW22" s="934"/>
      <c r="KYX22" s="934"/>
      <c r="KYY22" s="934"/>
      <c r="KYZ22" s="934"/>
      <c r="KZA22" s="934"/>
      <c r="KZB22" s="934"/>
      <c r="KZC22" s="934"/>
      <c r="KZD22" s="934"/>
      <c r="KZE22" s="934"/>
      <c r="KZF22" s="934"/>
      <c r="KZG22" s="934"/>
      <c r="KZH22" s="934"/>
      <c r="KZI22" s="934"/>
      <c r="KZJ22" s="934"/>
      <c r="KZK22" s="934"/>
      <c r="KZL22" s="934"/>
      <c r="KZM22" s="934"/>
      <c r="KZN22" s="934"/>
      <c r="KZO22" s="934"/>
      <c r="KZP22" s="934"/>
      <c r="KZQ22" s="934"/>
      <c r="KZR22" s="934"/>
      <c r="KZS22" s="934"/>
      <c r="KZT22" s="934"/>
      <c r="KZU22" s="934"/>
      <c r="KZV22" s="934"/>
      <c r="KZW22" s="934"/>
      <c r="KZX22" s="934"/>
      <c r="KZY22" s="934"/>
      <c r="KZZ22" s="934"/>
      <c r="LAA22" s="934"/>
      <c r="LAB22" s="934"/>
      <c r="LAC22" s="934"/>
      <c r="LAD22" s="934"/>
      <c r="LAE22" s="934"/>
      <c r="LAF22" s="934"/>
      <c r="LAG22" s="934"/>
      <c r="LAH22" s="934"/>
      <c r="LAI22" s="934"/>
      <c r="LAJ22" s="934"/>
      <c r="LAK22" s="934"/>
      <c r="LAL22" s="934"/>
      <c r="LAM22" s="934"/>
      <c r="LAN22" s="934"/>
      <c r="LAO22" s="934"/>
      <c r="LAP22" s="934"/>
      <c r="LAQ22" s="934"/>
      <c r="LAR22" s="934"/>
      <c r="LAS22" s="934"/>
      <c r="LAT22" s="934"/>
      <c r="LAU22" s="934"/>
      <c r="LAV22" s="934"/>
      <c r="LAW22" s="934"/>
      <c r="LAX22" s="934"/>
      <c r="LAY22" s="934"/>
      <c r="LAZ22" s="934"/>
      <c r="LBA22" s="934"/>
      <c r="LBB22" s="934"/>
      <c r="LBC22" s="934"/>
      <c r="LBD22" s="934"/>
      <c r="LBE22" s="934"/>
      <c r="LBF22" s="934"/>
      <c r="LBG22" s="934"/>
      <c r="LBH22" s="934"/>
      <c r="LBI22" s="934"/>
      <c r="LBJ22" s="934"/>
      <c r="LBK22" s="934"/>
      <c r="LBL22" s="934"/>
      <c r="LBM22" s="934"/>
      <c r="LBN22" s="934"/>
      <c r="LBO22" s="934"/>
      <c r="LBP22" s="934"/>
      <c r="LBQ22" s="934"/>
      <c r="LBR22" s="934"/>
      <c r="LBS22" s="934"/>
      <c r="LBT22" s="934"/>
      <c r="LBU22" s="934"/>
      <c r="LBV22" s="934"/>
      <c r="LBW22" s="934"/>
      <c r="LBX22" s="934"/>
      <c r="LBY22" s="934"/>
      <c r="LBZ22" s="934"/>
      <c r="LCA22" s="934"/>
      <c r="LCB22" s="934"/>
      <c r="LCC22" s="934"/>
      <c r="LCD22" s="934"/>
      <c r="LCE22" s="934"/>
      <c r="LCF22" s="934"/>
      <c r="LCG22" s="934"/>
      <c r="LCH22" s="934"/>
      <c r="LCI22" s="934"/>
      <c r="LCJ22" s="934"/>
      <c r="LCK22" s="934"/>
      <c r="LCL22" s="934"/>
      <c r="LCM22" s="934"/>
      <c r="LCN22" s="934"/>
      <c r="LCO22" s="934"/>
      <c r="LCP22" s="934"/>
      <c r="LCQ22" s="934"/>
      <c r="LCR22" s="934"/>
      <c r="LCS22" s="934"/>
      <c r="LCT22" s="934"/>
      <c r="LCU22" s="934"/>
      <c r="LCV22" s="934"/>
      <c r="LCW22" s="934"/>
      <c r="LCX22" s="934"/>
      <c r="LCY22" s="934"/>
      <c r="LCZ22" s="934"/>
      <c r="LDA22" s="934"/>
      <c r="LDB22" s="934"/>
      <c r="LDC22" s="934"/>
      <c r="LDD22" s="934"/>
      <c r="LDE22" s="934"/>
      <c r="LDF22" s="934"/>
      <c r="LDG22" s="934"/>
      <c r="LDH22" s="934"/>
      <c r="LDI22" s="934"/>
      <c r="LDJ22" s="934"/>
      <c r="LDK22" s="934"/>
      <c r="LDL22" s="934"/>
      <c r="LDM22" s="934"/>
      <c r="LDN22" s="934"/>
      <c r="LDO22" s="934"/>
      <c r="LDP22" s="934"/>
      <c r="LDQ22" s="934"/>
      <c r="LDR22" s="934"/>
      <c r="LDS22" s="934"/>
      <c r="LDT22" s="934"/>
      <c r="LDU22" s="934"/>
      <c r="LDV22" s="934"/>
      <c r="LDW22" s="934"/>
      <c r="LDX22" s="934"/>
      <c r="LDY22" s="934"/>
      <c r="LDZ22" s="934"/>
      <c r="LEA22" s="934"/>
      <c r="LEB22" s="934"/>
      <c r="LEC22" s="934"/>
      <c r="LED22" s="934"/>
      <c r="LEE22" s="934"/>
      <c r="LEF22" s="934"/>
      <c r="LEG22" s="934"/>
      <c r="LEH22" s="934"/>
      <c r="LEI22" s="934"/>
      <c r="LEJ22" s="934"/>
      <c r="LEK22" s="934"/>
      <c r="LEL22" s="934"/>
      <c r="LEM22" s="934"/>
      <c r="LEN22" s="934"/>
      <c r="LEO22" s="934"/>
      <c r="LEP22" s="934"/>
      <c r="LEQ22" s="934"/>
      <c r="LER22" s="934"/>
      <c r="LES22" s="934"/>
      <c r="LET22" s="934"/>
      <c r="LEU22" s="934"/>
      <c r="LEV22" s="934"/>
      <c r="LEW22" s="934"/>
      <c r="LEX22" s="934"/>
      <c r="LEY22" s="934"/>
      <c r="LEZ22" s="934"/>
      <c r="LFA22" s="934"/>
      <c r="LFB22" s="934"/>
      <c r="LFC22" s="934"/>
      <c r="LFD22" s="934"/>
      <c r="LFE22" s="934"/>
      <c r="LFF22" s="934"/>
      <c r="LFG22" s="934"/>
      <c r="LFH22" s="934"/>
      <c r="LFI22" s="934"/>
      <c r="LFJ22" s="934"/>
      <c r="LFK22" s="934"/>
      <c r="LFL22" s="934"/>
      <c r="LFM22" s="934"/>
      <c r="LFN22" s="934"/>
      <c r="LFO22" s="934"/>
      <c r="LFP22" s="934"/>
      <c r="LFQ22" s="934"/>
      <c r="LFR22" s="934"/>
      <c r="LFS22" s="934"/>
      <c r="LFT22" s="934"/>
      <c r="LFU22" s="934"/>
      <c r="LFV22" s="934"/>
      <c r="LFW22" s="934"/>
      <c r="LFX22" s="934"/>
      <c r="LFY22" s="934"/>
      <c r="LFZ22" s="934"/>
      <c r="LGA22" s="934"/>
      <c r="LGB22" s="934"/>
      <c r="LGC22" s="934"/>
      <c r="LGD22" s="934"/>
      <c r="LGE22" s="934"/>
      <c r="LGF22" s="934"/>
      <c r="LGG22" s="934"/>
      <c r="LGH22" s="934"/>
      <c r="LGI22" s="934"/>
      <c r="LGJ22" s="934"/>
      <c r="LGK22" s="934"/>
      <c r="LGL22" s="934"/>
      <c r="LGM22" s="934"/>
      <c r="LGN22" s="934"/>
      <c r="LGO22" s="934"/>
      <c r="LGP22" s="934"/>
      <c r="LGQ22" s="934"/>
      <c r="LGR22" s="934"/>
      <c r="LGS22" s="934"/>
      <c r="LGT22" s="934"/>
      <c r="LGU22" s="934"/>
      <c r="LGV22" s="934"/>
      <c r="LGW22" s="934"/>
      <c r="LGX22" s="934"/>
      <c r="LGY22" s="934"/>
      <c r="LGZ22" s="934"/>
      <c r="LHA22" s="934"/>
      <c r="LHB22" s="934"/>
      <c r="LHC22" s="934"/>
      <c r="LHD22" s="934"/>
      <c r="LHE22" s="934"/>
      <c r="LHF22" s="934"/>
      <c r="LHG22" s="934"/>
      <c r="LHH22" s="934"/>
      <c r="LHI22" s="934"/>
      <c r="LHJ22" s="934"/>
      <c r="LHK22" s="934"/>
      <c r="LHL22" s="934"/>
      <c r="LHM22" s="934"/>
      <c r="LHN22" s="934"/>
      <c r="LHO22" s="934"/>
      <c r="LHP22" s="934"/>
      <c r="LHQ22" s="934"/>
      <c r="LHR22" s="934"/>
      <c r="LHS22" s="934"/>
      <c r="LHT22" s="934"/>
      <c r="LHU22" s="934"/>
      <c r="LHV22" s="934"/>
      <c r="LHW22" s="934"/>
      <c r="LHX22" s="934"/>
      <c r="LHY22" s="934"/>
      <c r="LHZ22" s="934"/>
      <c r="LIA22" s="934"/>
      <c r="LIB22" s="934"/>
      <c r="LIC22" s="934"/>
      <c r="LID22" s="934"/>
      <c r="LIE22" s="934"/>
      <c r="LIF22" s="934"/>
      <c r="LIG22" s="934"/>
      <c r="LIH22" s="934"/>
      <c r="LII22" s="934"/>
      <c r="LIJ22" s="934"/>
      <c r="LIK22" s="934"/>
      <c r="LIL22" s="934"/>
      <c r="LIM22" s="934"/>
      <c r="LIN22" s="934"/>
      <c r="LIO22" s="934"/>
      <c r="LIP22" s="934"/>
      <c r="LIQ22" s="934"/>
      <c r="LIR22" s="934"/>
      <c r="LIS22" s="934"/>
      <c r="LIT22" s="934"/>
      <c r="LIU22" s="934"/>
      <c r="LIV22" s="934"/>
      <c r="LIW22" s="934"/>
      <c r="LIX22" s="934"/>
      <c r="LIY22" s="934"/>
      <c r="LIZ22" s="934"/>
      <c r="LJA22" s="934"/>
      <c r="LJB22" s="934"/>
      <c r="LJC22" s="934"/>
      <c r="LJD22" s="934"/>
      <c r="LJE22" s="934"/>
      <c r="LJF22" s="934"/>
      <c r="LJG22" s="934"/>
      <c r="LJH22" s="934"/>
      <c r="LJI22" s="934"/>
      <c r="LJJ22" s="934"/>
      <c r="LJK22" s="934"/>
      <c r="LJL22" s="934"/>
      <c r="LJM22" s="934"/>
      <c r="LJN22" s="934"/>
      <c r="LJO22" s="934"/>
      <c r="LJP22" s="934"/>
      <c r="LJQ22" s="934"/>
      <c r="LJR22" s="934"/>
      <c r="LJS22" s="934"/>
      <c r="LJT22" s="934"/>
      <c r="LJU22" s="934"/>
      <c r="LJV22" s="934"/>
      <c r="LJW22" s="934"/>
      <c r="LJX22" s="934"/>
      <c r="LJY22" s="934"/>
      <c r="LJZ22" s="934"/>
      <c r="LKA22" s="934"/>
      <c r="LKB22" s="934"/>
      <c r="LKC22" s="934"/>
      <c r="LKD22" s="934"/>
      <c r="LKE22" s="934"/>
      <c r="LKF22" s="934"/>
      <c r="LKG22" s="934"/>
      <c r="LKH22" s="934"/>
      <c r="LKI22" s="934"/>
      <c r="LKJ22" s="934"/>
      <c r="LKK22" s="934"/>
      <c r="LKL22" s="934"/>
      <c r="LKM22" s="934"/>
      <c r="LKN22" s="934"/>
      <c r="LKO22" s="934"/>
      <c r="LKP22" s="934"/>
      <c r="LKQ22" s="934"/>
      <c r="LKR22" s="934"/>
      <c r="LKS22" s="934"/>
      <c r="LKT22" s="934"/>
      <c r="LKU22" s="934"/>
      <c r="LKV22" s="934"/>
      <c r="LKW22" s="934"/>
      <c r="LKX22" s="934"/>
      <c r="LKY22" s="934"/>
      <c r="LKZ22" s="934"/>
      <c r="LLA22" s="934"/>
      <c r="LLB22" s="934"/>
      <c r="LLC22" s="934"/>
      <c r="LLD22" s="934"/>
      <c r="LLE22" s="934"/>
      <c r="LLF22" s="934"/>
      <c r="LLG22" s="934"/>
      <c r="LLH22" s="934"/>
      <c r="LLI22" s="934"/>
      <c r="LLJ22" s="934"/>
      <c r="LLK22" s="934"/>
      <c r="LLL22" s="934"/>
      <c r="LLM22" s="934"/>
      <c r="LLN22" s="934"/>
      <c r="LLO22" s="934"/>
      <c r="LLP22" s="934"/>
      <c r="LLQ22" s="934"/>
      <c r="LLR22" s="934"/>
      <c r="LLS22" s="934"/>
      <c r="LLT22" s="934"/>
      <c r="LLU22" s="934"/>
      <c r="LLV22" s="934"/>
      <c r="LLW22" s="934"/>
      <c r="LLX22" s="934"/>
      <c r="LLY22" s="934"/>
      <c r="LLZ22" s="934"/>
      <c r="LMA22" s="934"/>
      <c r="LMB22" s="934"/>
      <c r="LMC22" s="934"/>
      <c r="LMD22" s="934"/>
      <c r="LME22" s="934"/>
      <c r="LMF22" s="934"/>
      <c r="LMG22" s="934"/>
      <c r="LMH22" s="934"/>
      <c r="LMI22" s="934"/>
      <c r="LMJ22" s="934"/>
      <c r="LMK22" s="934"/>
      <c r="LML22" s="934"/>
      <c r="LMM22" s="934"/>
      <c r="LMN22" s="934"/>
      <c r="LMO22" s="934"/>
      <c r="LMP22" s="934"/>
      <c r="LMQ22" s="934"/>
      <c r="LMR22" s="934"/>
      <c r="LMS22" s="934"/>
      <c r="LMT22" s="934"/>
      <c r="LMU22" s="934"/>
      <c r="LMV22" s="934"/>
      <c r="LMW22" s="934"/>
      <c r="LMX22" s="934"/>
      <c r="LMY22" s="934"/>
      <c r="LMZ22" s="934"/>
      <c r="LNA22" s="934"/>
      <c r="LNB22" s="934"/>
      <c r="LNC22" s="934"/>
      <c r="LND22" s="934"/>
      <c r="LNE22" s="934"/>
      <c r="LNF22" s="934"/>
      <c r="LNG22" s="934"/>
      <c r="LNH22" s="934"/>
      <c r="LNI22" s="934"/>
      <c r="LNJ22" s="934"/>
      <c r="LNK22" s="934"/>
      <c r="LNL22" s="934"/>
      <c r="LNM22" s="934"/>
      <c r="LNN22" s="934"/>
      <c r="LNO22" s="934"/>
      <c r="LNP22" s="934"/>
      <c r="LNQ22" s="934"/>
      <c r="LNR22" s="934"/>
      <c r="LNS22" s="934"/>
      <c r="LNT22" s="934"/>
      <c r="LNU22" s="934"/>
      <c r="LNV22" s="934"/>
      <c r="LNW22" s="934"/>
      <c r="LNX22" s="934"/>
      <c r="LNY22" s="934"/>
      <c r="LNZ22" s="934"/>
      <c r="LOA22" s="934"/>
      <c r="LOB22" s="934"/>
      <c r="LOC22" s="934"/>
      <c r="LOD22" s="934"/>
      <c r="LOE22" s="934"/>
      <c r="LOF22" s="934"/>
      <c r="LOG22" s="934"/>
      <c r="LOH22" s="934"/>
      <c r="LOI22" s="934"/>
      <c r="LOJ22" s="934"/>
      <c r="LOK22" s="934"/>
      <c r="LOL22" s="934"/>
      <c r="LOM22" s="934"/>
      <c r="LON22" s="934"/>
      <c r="LOO22" s="934"/>
      <c r="LOP22" s="934"/>
      <c r="LOQ22" s="934"/>
      <c r="LOR22" s="934"/>
      <c r="LOS22" s="934"/>
      <c r="LOT22" s="934"/>
      <c r="LOU22" s="934"/>
      <c r="LOV22" s="934"/>
      <c r="LOW22" s="934"/>
      <c r="LOX22" s="934"/>
      <c r="LOY22" s="934"/>
      <c r="LOZ22" s="934"/>
      <c r="LPA22" s="934"/>
      <c r="LPB22" s="934"/>
      <c r="LPC22" s="934"/>
      <c r="LPD22" s="934"/>
      <c r="LPE22" s="934"/>
      <c r="LPF22" s="934"/>
      <c r="LPG22" s="934"/>
      <c r="LPH22" s="934"/>
      <c r="LPI22" s="934"/>
      <c r="LPJ22" s="934"/>
      <c r="LPK22" s="934"/>
      <c r="LPL22" s="934"/>
      <c r="LPM22" s="934"/>
      <c r="LPN22" s="934"/>
      <c r="LPO22" s="934"/>
      <c r="LPP22" s="934"/>
      <c r="LPQ22" s="934"/>
      <c r="LPR22" s="934"/>
      <c r="LPS22" s="934"/>
      <c r="LPT22" s="934"/>
      <c r="LPU22" s="934"/>
      <c r="LPV22" s="934"/>
      <c r="LPW22" s="934"/>
      <c r="LPX22" s="934"/>
      <c r="LPY22" s="934"/>
      <c r="LPZ22" s="934"/>
      <c r="LQA22" s="934"/>
      <c r="LQB22" s="934"/>
      <c r="LQC22" s="934"/>
      <c r="LQD22" s="934"/>
      <c r="LQE22" s="934"/>
      <c r="LQF22" s="934"/>
      <c r="LQG22" s="934"/>
      <c r="LQH22" s="934"/>
      <c r="LQI22" s="934"/>
      <c r="LQJ22" s="934"/>
      <c r="LQK22" s="934"/>
      <c r="LQL22" s="934"/>
      <c r="LQM22" s="934"/>
      <c r="LQN22" s="934"/>
      <c r="LQO22" s="934"/>
      <c r="LQP22" s="934"/>
      <c r="LQQ22" s="934"/>
      <c r="LQR22" s="934"/>
      <c r="LQS22" s="934"/>
      <c r="LQT22" s="934"/>
      <c r="LQU22" s="934"/>
      <c r="LQV22" s="934"/>
      <c r="LQW22" s="934"/>
      <c r="LQX22" s="934"/>
      <c r="LQY22" s="934"/>
      <c r="LQZ22" s="934"/>
      <c r="LRA22" s="934"/>
      <c r="LRB22" s="934"/>
      <c r="LRC22" s="934"/>
      <c r="LRD22" s="934"/>
      <c r="LRE22" s="934"/>
      <c r="LRF22" s="934"/>
      <c r="LRG22" s="934"/>
      <c r="LRH22" s="934"/>
      <c r="LRI22" s="934"/>
      <c r="LRJ22" s="934"/>
      <c r="LRK22" s="934"/>
      <c r="LRL22" s="934"/>
      <c r="LRM22" s="934"/>
      <c r="LRN22" s="934"/>
      <c r="LRO22" s="934"/>
      <c r="LRP22" s="934"/>
      <c r="LRQ22" s="934"/>
      <c r="LRR22" s="934"/>
      <c r="LRS22" s="934"/>
      <c r="LRT22" s="934"/>
      <c r="LRU22" s="934"/>
      <c r="LRV22" s="934"/>
      <c r="LRW22" s="934"/>
      <c r="LRX22" s="934"/>
      <c r="LRY22" s="934"/>
      <c r="LRZ22" s="934"/>
      <c r="LSA22" s="934"/>
      <c r="LSB22" s="934"/>
      <c r="LSC22" s="934"/>
      <c r="LSD22" s="934"/>
      <c r="LSE22" s="934"/>
      <c r="LSF22" s="934"/>
      <c r="LSG22" s="934"/>
      <c r="LSH22" s="934"/>
      <c r="LSI22" s="934"/>
      <c r="LSJ22" s="934"/>
      <c r="LSK22" s="934"/>
      <c r="LSL22" s="934"/>
      <c r="LSM22" s="934"/>
      <c r="LSN22" s="934"/>
      <c r="LSO22" s="934"/>
      <c r="LSP22" s="934"/>
      <c r="LSQ22" s="934"/>
      <c r="LSR22" s="934"/>
      <c r="LSS22" s="934"/>
      <c r="LST22" s="934"/>
      <c r="LSU22" s="934"/>
      <c r="LSV22" s="934"/>
      <c r="LSW22" s="934"/>
      <c r="LSX22" s="934"/>
      <c r="LSY22" s="934"/>
      <c r="LSZ22" s="934"/>
      <c r="LTA22" s="934"/>
      <c r="LTB22" s="934"/>
      <c r="LTC22" s="934"/>
      <c r="LTD22" s="934"/>
      <c r="LTE22" s="934"/>
      <c r="LTF22" s="934"/>
      <c r="LTG22" s="934"/>
      <c r="LTH22" s="934"/>
      <c r="LTI22" s="934"/>
      <c r="LTJ22" s="934"/>
      <c r="LTK22" s="934"/>
      <c r="LTL22" s="934"/>
      <c r="LTM22" s="934"/>
      <c r="LTN22" s="934"/>
      <c r="LTO22" s="934"/>
      <c r="LTP22" s="934"/>
      <c r="LTQ22" s="934"/>
      <c r="LTR22" s="934"/>
      <c r="LTS22" s="934"/>
      <c r="LTT22" s="934"/>
      <c r="LTU22" s="934"/>
      <c r="LTV22" s="934"/>
      <c r="LTW22" s="934"/>
      <c r="LTX22" s="934"/>
      <c r="LTY22" s="934"/>
      <c r="LTZ22" s="934"/>
      <c r="LUA22" s="934"/>
      <c r="LUB22" s="934"/>
      <c r="LUC22" s="934"/>
      <c r="LUD22" s="934"/>
      <c r="LUE22" s="934"/>
      <c r="LUF22" s="934"/>
      <c r="LUG22" s="934"/>
      <c r="LUH22" s="934"/>
      <c r="LUI22" s="934"/>
      <c r="LUJ22" s="934"/>
      <c r="LUK22" s="934"/>
      <c r="LUL22" s="934"/>
      <c r="LUM22" s="934"/>
      <c r="LUN22" s="934"/>
      <c r="LUO22" s="934"/>
      <c r="LUP22" s="934"/>
      <c r="LUQ22" s="934"/>
      <c r="LUR22" s="934"/>
      <c r="LUS22" s="934"/>
      <c r="LUT22" s="934"/>
      <c r="LUU22" s="934"/>
      <c r="LUV22" s="934"/>
      <c r="LUW22" s="934"/>
      <c r="LUX22" s="934"/>
      <c r="LUY22" s="934"/>
      <c r="LUZ22" s="934"/>
      <c r="LVA22" s="934"/>
      <c r="LVB22" s="934"/>
      <c r="LVC22" s="934"/>
      <c r="LVD22" s="934"/>
      <c r="LVE22" s="934"/>
      <c r="LVF22" s="934"/>
      <c r="LVG22" s="934"/>
      <c r="LVH22" s="934"/>
      <c r="LVI22" s="934"/>
      <c r="LVJ22" s="934"/>
      <c r="LVK22" s="934"/>
      <c r="LVL22" s="934"/>
      <c r="LVM22" s="934"/>
      <c r="LVN22" s="934"/>
      <c r="LVO22" s="934"/>
      <c r="LVP22" s="934"/>
      <c r="LVQ22" s="934"/>
      <c r="LVR22" s="934"/>
      <c r="LVS22" s="934"/>
      <c r="LVT22" s="934"/>
      <c r="LVU22" s="934"/>
      <c r="LVV22" s="934"/>
      <c r="LVW22" s="934"/>
      <c r="LVX22" s="934"/>
      <c r="LVY22" s="934"/>
      <c r="LVZ22" s="934"/>
      <c r="LWA22" s="934"/>
      <c r="LWB22" s="934"/>
      <c r="LWC22" s="934"/>
      <c r="LWD22" s="934"/>
      <c r="LWE22" s="934"/>
      <c r="LWF22" s="934"/>
      <c r="LWG22" s="934"/>
      <c r="LWH22" s="934"/>
      <c r="LWI22" s="934"/>
      <c r="LWJ22" s="934"/>
      <c r="LWK22" s="934"/>
      <c r="LWL22" s="934"/>
      <c r="LWM22" s="934"/>
      <c r="LWN22" s="934"/>
      <c r="LWO22" s="934"/>
      <c r="LWP22" s="934"/>
      <c r="LWQ22" s="934"/>
      <c r="LWR22" s="934"/>
      <c r="LWS22" s="934"/>
      <c r="LWT22" s="934"/>
      <c r="LWU22" s="934"/>
      <c r="LWV22" s="934"/>
      <c r="LWW22" s="934"/>
      <c r="LWX22" s="934"/>
      <c r="LWY22" s="934"/>
      <c r="LWZ22" s="934"/>
      <c r="LXA22" s="934"/>
      <c r="LXB22" s="934"/>
      <c r="LXC22" s="934"/>
      <c r="LXD22" s="934"/>
      <c r="LXE22" s="934"/>
      <c r="LXF22" s="934"/>
      <c r="LXG22" s="934"/>
      <c r="LXH22" s="934"/>
      <c r="LXI22" s="934"/>
      <c r="LXJ22" s="934"/>
      <c r="LXK22" s="934"/>
      <c r="LXL22" s="934"/>
      <c r="LXM22" s="934"/>
      <c r="LXN22" s="934"/>
      <c r="LXO22" s="934"/>
      <c r="LXP22" s="934"/>
      <c r="LXQ22" s="934"/>
      <c r="LXR22" s="934"/>
      <c r="LXS22" s="934"/>
      <c r="LXT22" s="934"/>
      <c r="LXU22" s="934"/>
      <c r="LXV22" s="934"/>
      <c r="LXW22" s="934"/>
      <c r="LXX22" s="934"/>
      <c r="LXY22" s="934"/>
      <c r="LXZ22" s="934"/>
      <c r="LYA22" s="934"/>
      <c r="LYB22" s="934"/>
      <c r="LYC22" s="934"/>
      <c r="LYD22" s="934"/>
      <c r="LYE22" s="934"/>
      <c r="LYF22" s="934"/>
      <c r="LYG22" s="934"/>
      <c r="LYH22" s="934"/>
      <c r="LYI22" s="934"/>
      <c r="LYJ22" s="934"/>
      <c r="LYK22" s="934"/>
      <c r="LYL22" s="934"/>
      <c r="LYM22" s="934"/>
      <c r="LYN22" s="934"/>
      <c r="LYO22" s="934"/>
      <c r="LYP22" s="934"/>
      <c r="LYQ22" s="934"/>
      <c r="LYR22" s="934"/>
      <c r="LYS22" s="934"/>
      <c r="LYT22" s="934"/>
      <c r="LYU22" s="934"/>
      <c r="LYV22" s="934"/>
      <c r="LYW22" s="934"/>
      <c r="LYX22" s="934"/>
      <c r="LYY22" s="934"/>
      <c r="LYZ22" s="934"/>
      <c r="LZA22" s="934"/>
      <c r="LZB22" s="934"/>
      <c r="LZC22" s="934"/>
      <c r="LZD22" s="934"/>
      <c r="LZE22" s="934"/>
      <c r="LZF22" s="934"/>
      <c r="LZG22" s="934"/>
      <c r="LZH22" s="934"/>
      <c r="LZI22" s="934"/>
      <c r="LZJ22" s="934"/>
      <c r="LZK22" s="934"/>
      <c r="LZL22" s="934"/>
      <c r="LZM22" s="934"/>
      <c r="LZN22" s="934"/>
      <c r="LZO22" s="934"/>
      <c r="LZP22" s="934"/>
      <c r="LZQ22" s="934"/>
      <c r="LZR22" s="934"/>
      <c r="LZS22" s="934"/>
      <c r="LZT22" s="934"/>
      <c r="LZU22" s="934"/>
      <c r="LZV22" s="934"/>
      <c r="LZW22" s="934"/>
      <c r="LZX22" s="934"/>
      <c r="LZY22" s="934"/>
      <c r="LZZ22" s="934"/>
      <c r="MAA22" s="934"/>
      <c r="MAB22" s="934"/>
      <c r="MAC22" s="934"/>
      <c r="MAD22" s="934"/>
      <c r="MAE22" s="934"/>
      <c r="MAF22" s="934"/>
      <c r="MAG22" s="934"/>
      <c r="MAH22" s="934"/>
      <c r="MAI22" s="934"/>
      <c r="MAJ22" s="934"/>
      <c r="MAK22" s="934"/>
      <c r="MAL22" s="934"/>
      <c r="MAM22" s="934"/>
      <c r="MAN22" s="934"/>
      <c r="MAO22" s="934"/>
      <c r="MAP22" s="934"/>
      <c r="MAQ22" s="934"/>
      <c r="MAR22" s="934"/>
      <c r="MAS22" s="934"/>
      <c r="MAT22" s="934"/>
      <c r="MAU22" s="934"/>
      <c r="MAV22" s="934"/>
      <c r="MAW22" s="934"/>
      <c r="MAX22" s="934"/>
      <c r="MAY22" s="934"/>
      <c r="MAZ22" s="934"/>
      <c r="MBA22" s="934"/>
      <c r="MBB22" s="934"/>
      <c r="MBC22" s="934"/>
      <c r="MBD22" s="934"/>
      <c r="MBE22" s="934"/>
      <c r="MBF22" s="934"/>
      <c r="MBG22" s="934"/>
      <c r="MBH22" s="934"/>
      <c r="MBI22" s="934"/>
      <c r="MBJ22" s="934"/>
      <c r="MBK22" s="934"/>
      <c r="MBL22" s="934"/>
      <c r="MBM22" s="934"/>
      <c r="MBN22" s="934"/>
      <c r="MBO22" s="934"/>
      <c r="MBP22" s="934"/>
      <c r="MBQ22" s="934"/>
      <c r="MBR22" s="934"/>
      <c r="MBS22" s="934"/>
      <c r="MBT22" s="934"/>
      <c r="MBU22" s="934"/>
      <c r="MBV22" s="934"/>
      <c r="MBW22" s="934"/>
      <c r="MBX22" s="934"/>
      <c r="MBY22" s="934"/>
      <c r="MBZ22" s="934"/>
      <c r="MCA22" s="934"/>
      <c r="MCB22" s="934"/>
      <c r="MCC22" s="934"/>
      <c r="MCD22" s="934"/>
      <c r="MCE22" s="934"/>
      <c r="MCF22" s="934"/>
      <c r="MCG22" s="934"/>
      <c r="MCH22" s="934"/>
      <c r="MCI22" s="934"/>
      <c r="MCJ22" s="934"/>
      <c r="MCK22" s="934"/>
      <c r="MCL22" s="934"/>
      <c r="MCM22" s="934"/>
      <c r="MCN22" s="934"/>
      <c r="MCO22" s="934"/>
      <c r="MCP22" s="934"/>
      <c r="MCQ22" s="934"/>
      <c r="MCR22" s="934"/>
      <c r="MCS22" s="934"/>
      <c r="MCT22" s="934"/>
      <c r="MCU22" s="934"/>
      <c r="MCV22" s="934"/>
      <c r="MCW22" s="934"/>
      <c r="MCX22" s="934"/>
      <c r="MCY22" s="934"/>
      <c r="MCZ22" s="934"/>
      <c r="MDA22" s="934"/>
      <c r="MDB22" s="934"/>
      <c r="MDC22" s="934"/>
      <c r="MDD22" s="934"/>
      <c r="MDE22" s="934"/>
      <c r="MDF22" s="934"/>
      <c r="MDG22" s="934"/>
      <c r="MDH22" s="934"/>
      <c r="MDI22" s="934"/>
      <c r="MDJ22" s="934"/>
      <c r="MDK22" s="934"/>
      <c r="MDL22" s="934"/>
      <c r="MDM22" s="934"/>
      <c r="MDN22" s="934"/>
      <c r="MDO22" s="934"/>
      <c r="MDP22" s="934"/>
      <c r="MDQ22" s="934"/>
      <c r="MDR22" s="934"/>
      <c r="MDS22" s="934"/>
      <c r="MDT22" s="934"/>
      <c r="MDU22" s="934"/>
      <c r="MDV22" s="934"/>
      <c r="MDW22" s="934"/>
      <c r="MDX22" s="934"/>
      <c r="MDY22" s="934"/>
      <c r="MDZ22" s="934"/>
      <c r="MEA22" s="934"/>
      <c r="MEB22" s="934"/>
      <c r="MEC22" s="934"/>
      <c r="MED22" s="934"/>
      <c r="MEE22" s="934"/>
      <c r="MEF22" s="934"/>
      <c r="MEG22" s="934"/>
      <c r="MEH22" s="934"/>
      <c r="MEI22" s="934"/>
      <c r="MEJ22" s="934"/>
      <c r="MEK22" s="934"/>
      <c r="MEL22" s="934"/>
      <c r="MEM22" s="934"/>
      <c r="MEN22" s="934"/>
      <c r="MEO22" s="934"/>
      <c r="MEP22" s="934"/>
      <c r="MEQ22" s="934"/>
      <c r="MER22" s="934"/>
      <c r="MES22" s="934"/>
      <c r="MET22" s="934"/>
      <c r="MEU22" s="934"/>
      <c r="MEV22" s="934"/>
      <c r="MEW22" s="934"/>
      <c r="MEX22" s="934"/>
      <c r="MEY22" s="934"/>
      <c r="MEZ22" s="934"/>
      <c r="MFA22" s="934"/>
      <c r="MFB22" s="934"/>
      <c r="MFC22" s="934"/>
      <c r="MFD22" s="934"/>
      <c r="MFE22" s="934"/>
      <c r="MFF22" s="934"/>
      <c r="MFG22" s="934"/>
      <c r="MFH22" s="934"/>
      <c r="MFI22" s="934"/>
      <c r="MFJ22" s="934"/>
      <c r="MFK22" s="934"/>
      <c r="MFL22" s="934"/>
      <c r="MFM22" s="934"/>
      <c r="MFN22" s="934"/>
      <c r="MFO22" s="934"/>
      <c r="MFP22" s="934"/>
      <c r="MFQ22" s="934"/>
      <c r="MFR22" s="934"/>
      <c r="MFS22" s="934"/>
      <c r="MFT22" s="934"/>
      <c r="MFU22" s="934"/>
      <c r="MFV22" s="934"/>
      <c r="MFW22" s="934"/>
      <c r="MFX22" s="934"/>
      <c r="MFY22" s="934"/>
      <c r="MFZ22" s="934"/>
      <c r="MGA22" s="934"/>
      <c r="MGB22" s="934"/>
      <c r="MGC22" s="934"/>
      <c r="MGD22" s="934"/>
      <c r="MGE22" s="934"/>
      <c r="MGF22" s="934"/>
      <c r="MGG22" s="934"/>
      <c r="MGH22" s="934"/>
      <c r="MGI22" s="934"/>
      <c r="MGJ22" s="934"/>
      <c r="MGK22" s="934"/>
      <c r="MGL22" s="934"/>
      <c r="MGM22" s="934"/>
      <c r="MGN22" s="934"/>
      <c r="MGO22" s="934"/>
      <c r="MGP22" s="934"/>
      <c r="MGQ22" s="934"/>
      <c r="MGR22" s="934"/>
      <c r="MGS22" s="934"/>
      <c r="MGT22" s="934"/>
      <c r="MGU22" s="934"/>
      <c r="MGV22" s="934"/>
      <c r="MGW22" s="934"/>
      <c r="MGX22" s="934"/>
      <c r="MGY22" s="934"/>
      <c r="MGZ22" s="934"/>
      <c r="MHA22" s="934"/>
      <c r="MHB22" s="934"/>
      <c r="MHC22" s="934"/>
      <c r="MHD22" s="934"/>
      <c r="MHE22" s="934"/>
      <c r="MHF22" s="934"/>
      <c r="MHG22" s="934"/>
      <c r="MHH22" s="934"/>
      <c r="MHI22" s="934"/>
      <c r="MHJ22" s="934"/>
      <c r="MHK22" s="934"/>
      <c r="MHL22" s="934"/>
      <c r="MHM22" s="934"/>
      <c r="MHN22" s="934"/>
      <c r="MHO22" s="934"/>
      <c r="MHP22" s="934"/>
      <c r="MHQ22" s="934"/>
      <c r="MHR22" s="934"/>
      <c r="MHS22" s="934"/>
      <c r="MHT22" s="934"/>
      <c r="MHU22" s="934"/>
      <c r="MHV22" s="934"/>
      <c r="MHW22" s="934"/>
      <c r="MHX22" s="934"/>
      <c r="MHY22" s="934"/>
      <c r="MHZ22" s="934"/>
      <c r="MIA22" s="934"/>
      <c r="MIB22" s="934"/>
      <c r="MIC22" s="934"/>
      <c r="MID22" s="934"/>
      <c r="MIE22" s="934"/>
      <c r="MIF22" s="934"/>
      <c r="MIG22" s="934"/>
      <c r="MIH22" s="934"/>
      <c r="MII22" s="934"/>
      <c r="MIJ22" s="934"/>
      <c r="MIK22" s="934"/>
      <c r="MIL22" s="934"/>
      <c r="MIM22" s="934"/>
      <c r="MIN22" s="934"/>
      <c r="MIO22" s="934"/>
      <c r="MIP22" s="934"/>
      <c r="MIQ22" s="934"/>
      <c r="MIR22" s="934"/>
      <c r="MIS22" s="934"/>
      <c r="MIT22" s="934"/>
      <c r="MIU22" s="934"/>
      <c r="MIV22" s="934"/>
      <c r="MIW22" s="934"/>
      <c r="MIX22" s="934"/>
      <c r="MIY22" s="934"/>
      <c r="MIZ22" s="934"/>
      <c r="MJA22" s="934"/>
      <c r="MJB22" s="934"/>
      <c r="MJC22" s="934"/>
      <c r="MJD22" s="934"/>
      <c r="MJE22" s="934"/>
      <c r="MJF22" s="934"/>
      <c r="MJG22" s="934"/>
      <c r="MJH22" s="934"/>
      <c r="MJI22" s="934"/>
      <c r="MJJ22" s="934"/>
      <c r="MJK22" s="934"/>
      <c r="MJL22" s="934"/>
      <c r="MJM22" s="934"/>
      <c r="MJN22" s="934"/>
      <c r="MJO22" s="934"/>
      <c r="MJP22" s="934"/>
      <c r="MJQ22" s="934"/>
      <c r="MJR22" s="934"/>
      <c r="MJS22" s="934"/>
      <c r="MJT22" s="934"/>
      <c r="MJU22" s="934"/>
      <c r="MJV22" s="934"/>
      <c r="MJW22" s="934"/>
      <c r="MJX22" s="934"/>
      <c r="MJY22" s="934"/>
      <c r="MJZ22" s="934"/>
      <c r="MKA22" s="934"/>
      <c r="MKB22" s="934"/>
      <c r="MKC22" s="934"/>
      <c r="MKD22" s="934"/>
      <c r="MKE22" s="934"/>
      <c r="MKF22" s="934"/>
      <c r="MKG22" s="934"/>
      <c r="MKH22" s="934"/>
      <c r="MKI22" s="934"/>
      <c r="MKJ22" s="934"/>
      <c r="MKK22" s="934"/>
      <c r="MKL22" s="934"/>
      <c r="MKM22" s="934"/>
      <c r="MKN22" s="934"/>
      <c r="MKO22" s="934"/>
      <c r="MKP22" s="934"/>
      <c r="MKQ22" s="934"/>
      <c r="MKR22" s="934"/>
      <c r="MKS22" s="934"/>
      <c r="MKT22" s="934"/>
      <c r="MKU22" s="934"/>
      <c r="MKV22" s="934"/>
      <c r="MKW22" s="934"/>
      <c r="MKX22" s="934"/>
      <c r="MKY22" s="934"/>
      <c r="MKZ22" s="934"/>
      <c r="MLA22" s="934"/>
      <c r="MLB22" s="934"/>
      <c r="MLC22" s="934"/>
      <c r="MLD22" s="934"/>
      <c r="MLE22" s="934"/>
      <c r="MLF22" s="934"/>
      <c r="MLG22" s="934"/>
      <c r="MLH22" s="934"/>
      <c r="MLI22" s="934"/>
      <c r="MLJ22" s="934"/>
      <c r="MLK22" s="934"/>
      <c r="MLL22" s="934"/>
      <c r="MLM22" s="934"/>
      <c r="MLN22" s="934"/>
      <c r="MLO22" s="934"/>
      <c r="MLP22" s="934"/>
      <c r="MLQ22" s="934"/>
      <c r="MLR22" s="934"/>
      <c r="MLS22" s="934"/>
      <c r="MLT22" s="934"/>
      <c r="MLU22" s="934"/>
      <c r="MLV22" s="934"/>
      <c r="MLW22" s="934"/>
      <c r="MLX22" s="934"/>
      <c r="MLY22" s="934"/>
      <c r="MLZ22" s="934"/>
      <c r="MMA22" s="934"/>
      <c r="MMB22" s="934"/>
      <c r="MMC22" s="934"/>
      <c r="MMD22" s="934"/>
      <c r="MME22" s="934"/>
      <c r="MMF22" s="934"/>
      <c r="MMG22" s="934"/>
      <c r="MMH22" s="934"/>
      <c r="MMI22" s="934"/>
      <c r="MMJ22" s="934"/>
      <c r="MMK22" s="934"/>
      <c r="MML22" s="934"/>
      <c r="MMM22" s="934"/>
      <c r="MMN22" s="934"/>
      <c r="MMO22" s="934"/>
      <c r="MMP22" s="934"/>
      <c r="MMQ22" s="934"/>
      <c r="MMR22" s="934"/>
      <c r="MMS22" s="934"/>
      <c r="MMT22" s="934"/>
      <c r="MMU22" s="934"/>
      <c r="MMV22" s="934"/>
      <c r="MMW22" s="934"/>
      <c r="MMX22" s="934"/>
      <c r="MMY22" s="934"/>
      <c r="MMZ22" s="934"/>
      <c r="MNA22" s="934"/>
      <c r="MNB22" s="934"/>
      <c r="MNC22" s="934"/>
      <c r="MND22" s="934"/>
      <c r="MNE22" s="934"/>
      <c r="MNF22" s="934"/>
      <c r="MNG22" s="934"/>
      <c r="MNH22" s="934"/>
      <c r="MNI22" s="934"/>
      <c r="MNJ22" s="934"/>
      <c r="MNK22" s="934"/>
      <c r="MNL22" s="934"/>
      <c r="MNM22" s="934"/>
      <c r="MNN22" s="934"/>
      <c r="MNO22" s="934"/>
      <c r="MNP22" s="934"/>
      <c r="MNQ22" s="934"/>
      <c r="MNR22" s="934"/>
      <c r="MNS22" s="934"/>
      <c r="MNT22" s="934"/>
      <c r="MNU22" s="934"/>
      <c r="MNV22" s="934"/>
      <c r="MNW22" s="934"/>
      <c r="MNX22" s="934"/>
      <c r="MNY22" s="934"/>
      <c r="MNZ22" s="934"/>
      <c r="MOA22" s="934"/>
      <c r="MOB22" s="934"/>
      <c r="MOC22" s="934"/>
      <c r="MOD22" s="934"/>
      <c r="MOE22" s="934"/>
      <c r="MOF22" s="934"/>
      <c r="MOG22" s="934"/>
      <c r="MOH22" s="934"/>
      <c r="MOI22" s="934"/>
      <c r="MOJ22" s="934"/>
      <c r="MOK22" s="934"/>
      <c r="MOL22" s="934"/>
      <c r="MOM22" s="934"/>
      <c r="MON22" s="934"/>
      <c r="MOO22" s="934"/>
      <c r="MOP22" s="934"/>
      <c r="MOQ22" s="934"/>
      <c r="MOR22" s="934"/>
      <c r="MOS22" s="934"/>
      <c r="MOT22" s="934"/>
      <c r="MOU22" s="934"/>
      <c r="MOV22" s="934"/>
      <c r="MOW22" s="934"/>
      <c r="MOX22" s="934"/>
      <c r="MOY22" s="934"/>
      <c r="MOZ22" s="934"/>
      <c r="MPA22" s="934"/>
      <c r="MPB22" s="934"/>
      <c r="MPC22" s="934"/>
      <c r="MPD22" s="934"/>
      <c r="MPE22" s="934"/>
      <c r="MPF22" s="934"/>
      <c r="MPG22" s="934"/>
      <c r="MPH22" s="934"/>
      <c r="MPI22" s="934"/>
      <c r="MPJ22" s="934"/>
      <c r="MPK22" s="934"/>
      <c r="MPL22" s="934"/>
      <c r="MPM22" s="934"/>
      <c r="MPN22" s="934"/>
      <c r="MPO22" s="934"/>
      <c r="MPP22" s="934"/>
      <c r="MPQ22" s="934"/>
      <c r="MPR22" s="934"/>
      <c r="MPS22" s="934"/>
      <c r="MPT22" s="934"/>
      <c r="MPU22" s="934"/>
      <c r="MPV22" s="934"/>
      <c r="MPW22" s="934"/>
      <c r="MPX22" s="934"/>
      <c r="MPY22" s="934"/>
      <c r="MPZ22" s="934"/>
      <c r="MQA22" s="934"/>
      <c r="MQB22" s="934"/>
      <c r="MQC22" s="934"/>
      <c r="MQD22" s="934"/>
      <c r="MQE22" s="934"/>
      <c r="MQF22" s="934"/>
      <c r="MQG22" s="934"/>
      <c r="MQH22" s="934"/>
      <c r="MQI22" s="934"/>
      <c r="MQJ22" s="934"/>
      <c r="MQK22" s="934"/>
      <c r="MQL22" s="934"/>
      <c r="MQM22" s="934"/>
      <c r="MQN22" s="934"/>
      <c r="MQO22" s="934"/>
      <c r="MQP22" s="934"/>
      <c r="MQQ22" s="934"/>
      <c r="MQR22" s="934"/>
      <c r="MQS22" s="934"/>
      <c r="MQT22" s="934"/>
      <c r="MQU22" s="934"/>
      <c r="MQV22" s="934"/>
      <c r="MQW22" s="934"/>
      <c r="MQX22" s="934"/>
      <c r="MQY22" s="934"/>
      <c r="MQZ22" s="934"/>
      <c r="MRA22" s="934"/>
      <c r="MRB22" s="934"/>
      <c r="MRC22" s="934"/>
      <c r="MRD22" s="934"/>
      <c r="MRE22" s="934"/>
      <c r="MRF22" s="934"/>
      <c r="MRG22" s="934"/>
      <c r="MRH22" s="934"/>
      <c r="MRI22" s="934"/>
      <c r="MRJ22" s="934"/>
      <c r="MRK22" s="934"/>
      <c r="MRL22" s="934"/>
      <c r="MRM22" s="934"/>
      <c r="MRN22" s="934"/>
      <c r="MRO22" s="934"/>
      <c r="MRP22" s="934"/>
      <c r="MRQ22" s="934"/>
      <c r="MRR22" s="934"/>
      <c r="MRS22" s="934"/>
      <c r="MRT22" s="934"/>
      <c r="MRU22" s="934"/>
      <c r="MRV22" s="934"/>
      <c r="MRW22" s="934"/>
      <c r="MRX22" s="934"/>
      <c r="MRY22" s="934"/>
      <c r="MRZ22" s="934"/>
      <c r="MSA22" s="934"/>
      <c r="MSB22" s="934"/>
      <c r="MSC22" s="934"/>
      <c r="MSD22" s="934"/>
      <c r="MSE22" s="934"/>
      <c r="MSF22" s="934"/>
      <c r="MSG22" s="934"/>
      <c r="MSH22" s="934"/>
      <c r="MSI22" s="934"/>
      <c r="MSJ22" s="934"/>
      <c r="MSK22" s="934"/>
      <c r="MSL22" s="934"/>
      <c r="MSM22" s="934"/>
      <c r="MSN22" s="934"/>
      <c r="MSO22" s="934"/>
      <c r="MSP22" s="934"/>
      <c r="MSQ22" s="934"/>
      <c r="MSR22" s="934"/>
      <c r="MSS22" s="934"/>
      <c r="MST22" s="934"/>
      <c r="MSU22" s="934"/>
      <c r="MSV22" s="934"/>
      <c r="MSW22" s="934"/>
      <c r="MSX22" s="934"/>
      <c r="MSY22" s="934"/>
      <c r="MSZ22" s="934"/>
      <c r="MTA22" s="934"/>
      <c r="MTB22" s="934"/>
      <c r="MTC22" s="934"/>
      <c r="MTD22" s="934"/>
      <c r="MTE22" s="934"/>
      <c r="MTF22" s="934"/>
      <c r="MTG22" s="934"/>
      <c r="MTH22" s="934"/>
      <c r="MTI22" s="934"/>
      <c r="MTJ22" s="934"/>
      <c r="MTK22" s="934"/>
      <c r="MTL22" s="934"/>
      <c r="MTM22" s="934"/>
      <c r="MTN22" s="934"/>
      <c r="MTO22" s="934"/>
      <c r="MTP22" s="934"/>
      <c r="MTQ22" s="934"/>
      <c r="MTR22" s="934"/>
      <c r="MTS22" s="934"/>
      <c r="MTT22" s="934"/>
      <c r="MTU22" s="934"/>
      <c r="MTV22" s="934"/>
      <c r="MTW22" s="934"/>
      <c r="MTX22" s="934"/>
      <c r="MTY22" s="934"/>
      <c r="MTZ22" s="934"/>
      <c r="MUA22" s="934"/>
      <c r="MUB22" s="934"/>
      <c r="MUC22" s="934"/>
      <c r="MUD22" s="934"/>
      <c r="MUE22" s="934"/>
      <c r="MUF22" s="934"/>
      <c r="MUG22" s="934"/>
      <c r="MUH22" s="934"/>
      <c r="MUI22" s="934"/>
      <c r="MUJ22" s="934"/>
      <c r="MUK22" s="934"/>
      <c r="MUL22" s="934"/>
      <c r="MUM22" s="934"/>
      <c r="MUN22" s="934"/>
      <c r="MUO22" s="934"/>
      <c r="MUP22" s="934"/>
      <c r="MUQ22" s="934"/>
      <c r="MUR22" s="934"/>
      <c r="MUS22" s="934"/>
      <c r="MUT22" s="934"/>
      <c r="MUU22" s="934"/>
      <c r="MUV22" s="934"/>
      <c r="MUW22" s="934"/>
      <c r="MUX22" s="934"/>
      <c r="MUY22" s="934"/>
      <c r="MUZ22" s="934"/>
      <c r="MVA22" s="934"/>
      <c r="MVB22" s="934"/>
      <c r="MVC22" s="934"/>
      <c r="MVD22" s="934"/>
      <c r="MVE22" s="934"/>
      <c r="MVF22" s="934"/>
      <c r="MVG22" s="934"/>
      <c r="MVH22" s="934"/>
      <c r="MVI22" s="934"/>
      <c r="MVJ22" s="934"/>
      <c r="MVK22" s="934"/>
      <c r="MVL22" s="934"/>
      <c r="MVM22" s="934"/>
      <c r="MVN22" s="934"/>
      <c r="MVO22" s="934"/>
      <c r="MVP22" s="934"/>
      <c r="MVQ22" s="934"/>
      <c r="MVR22" s="934"/>
      <c r="MVS22" s="934"/>
      <c r="MVT22" s="934"/>
      <c r="MVU22" s="934"/>
      <c r="MVV22" s="934"/>
      <c r="MVW22" s="934"/>
      <c r="MVX22" s="934"/>
      <c r="MVY22" s="934"/>
      <c r="MVZ22" s="934"/>
      <c r="MWA22" s="934"/>
      <c r="MWB22" s="934"/>
      <c r="MWC22" s="934"/>
      <c r="MWD22" s="934"/>
      <c r="MWE22" s="934"/>
      <c r="MWF22" s="934"/>
      <c r="MWG22" s="934"/>
      <c r="MWH22" s="934"/>
      <c r="MWI22" s="934"/>
      <c r="MWJ22" s="934"/>
      <c r="MWK22" s="934"/>
      <c r="MWL22" s="934"/>
      <c r="MWM22" s="934"/>
      <c r="MWN22" s="934"/>
      <c r="MWO22" s="934"/>
      <c r="MWP22" s="934"/>
      <c r="MWQ22" s="934"/>
      <c r="MWR22" s="934"/>
      <c r="MWS22" s="934"/>
      <c r="MWT22" s="934"/>
      <c r="MWU22" s="934"/>
      <c r="MWV22" s="934"/>
      <c r="MWW22" s="934"/>
      <c r="MWX22" s="934"/>
      <c r="MWY22" s="934"/>
      <c r="MWZ22" s="934"/>
      <c r="MXA22" s="934"/>
      <c r="MXB22" s="934"/>
      <c r="MXC22" s="934"/>
      <c r="MXD22" s="934"/>
      <c r="MXE22" s="934"/>
      <c r="MXF22" s="934"/>
      <c r="MXG22" s="934"/>
      <c r="MXH22" s="934"/>
      <c r="MXI22" s="934"/>
      <c r="MXJ22" s="934"/>
      <c r="MXK22" s="934"/>
      <c r="MXL22" s="934"/>
      <c r="MXM22" s="934"/>
      <c r="MXN22" s="934"/>
      <c r="MXO22" s="934"/>
      <c r="MXP22" s="934"/>
      <c r="MXQ22" s="934"/>
      <c r="MXR22" s="934"/>
      <c r="MXS22" s="934"/>
      <c r="MXT22" s="934"/>
      <c r="MXU22" s="934"/>
      <c r="MXV22" s="934"/>
      <c r="MXW22" s="934"/>
      <c r="MXX22" s="934"/>
      <c r="MXY22" s="934"/>
      <c r="MXZ22" s="934"/>
      <c r="MYA22" s="934"/>
      <c r="MYB22" s="934"/>
      <c r="MYC22" s="934"/>
      <c r="MYD22" s="934"/>
      <c r="MYE22" s="934"/>
      <c r="MYF22" s="934"/>
      <c r="MYG22" s="934"/>
      <c r="MYH22" s="934"/>
      <c r="MYI22" s="934"/>
      <c r="MYJ22" s="934"/>
      <c r="MYK22" s="934"/>
      <c r="MYL22" s="934"/>
      <c r="MYM22" s="934"/>
      <c r="MYN22" s="934"/>
      <c r="MYO22" s="934"/>
      <c r="MYP22" s="934"/>
      <c r="MYQ22" s="934"/>
      <c r="MYR22" s="934"/>
      <c r="MYS22" s="934"/>
      <c r="MYT22" s="934"/>
      <c r="MYU22" s="934"/>
      <c r="MYV22" s="934"/>
      <c r="MYW22" s="934"/>
      <c r="MYX22" s="934"/>
      <c r="MYY22" s="934"/>
      <c r="MYZ22" s="934"/>
      <c r="MZA22" s="934"/>
      <c r="MZB22" s="934"/>
      <c r="MZC22" s="934"/>
      <c r="MZD22" s="934"/>
      <c r="MZE22" s="934"/>
      <c r="MZF22" s="934"/>
      <c r="MZG22" s="934"/>
      <c r="MZH22" s="934"/>
      <c r="MZI22" s="934"/>
      <c r="MZJ22" s="934"/>
      <c r="MZK22" s="934"/>
      <c r="MZL22" s="934"/>
      <c r="MZM22" s="934"/>
      <c r="MZN22" s="934"/>
      <c r="MZO22" s="934"/>
      <c r="MZP22" s="934"/>
      <c r="MZQ22" s="934"/>
      <c r="MZR22" s="934"/>
      <c r="MZS22" s="934"/>
      <c r="MZT22" s="934"/>
      <c r="MZU22" s="934"/>
      <c r="MZV22" s="934"/>
      <c r="MZW22" s="934"/>
      <c r="MZX22" s="934"/>
      <c r="MZY22" s="934"/>
      <c r="MZZ22" s="934"/>
      <c r="NAA22" s="934"/>
      <c r="NAB22" s="934"/>
      <c r="NAC22" s="934"/>
      <c r="NAD22" s="934"/>
      <c r="NAE22" s="934"/>
      <c r="NAF22" s="934"/>
      <c r="NAG22" s="934"/>
      <c r="NAH22" s="934"/>
      <c r="NAI22" s="934"/>
      <c r="NAJ22" s="934"/>
      <c r="NAK22" s="934"/>
      <c r="NAL22" s="934"/>
      <c r="NAM22" s="934"/>
      <c r="NAN22" s="934"/>
      <c r="NAO22" s="934"/>
      <c r="NAP22" s="934"/>
      <c r="NAQ22" s="934"/>
      <c r="NAR22" s="934"/>
      <c r="NAS22" s="934"/>
      <c r="NAT22" s="934"/>
      <c r="NAU22" s="934"/>
      <c r="NAV22" s="934"/>
      <c r="NAW22" s="934"/>
      <c r="NAX22" s="934"/>
      <c r="NAY22" s="934"/>
      <c r="NAZ22" s="934"/>
      <c r="NBA22" s="934"/>
      <c r="NBB22" s="934"/>
      <c r="NBC22" s="934"/>
      <c r="NBD22" s="934"/>
      <c r="NBE22" s="934"/>
      <c r="NBF22" s="934"/>
      <c r="NBG22" s="934"/>
      <c r="NBH22" s="934"/>
      <c r="NBI22" s="934"/>
      <c r="NBJ22" s="934"/>
      <c r="NBK22" s="934"/>
      <c r="NBL22" s="934"/>
      <c r="NBM22" s="934"/>
      <c r="NBN22" s="934"/>
      <c r="NBO22" s="934"/>
      <c r="NBP22" s="934"/>
      <c r="NBQ22" s="934"/>
      <c r="NBR22" s="934"/>
      <c r="NBS22" s="934"/>
      <c r="NBT22" s="934"/>
      <c r="NBU22" s="934"/>
      <c r="NBV22" s="934"/>
      <c r="NBW22" s="934"/>
      <c r="NBX22" s="934"/>
      <c r="NBY22" s="934"/>
      <c r="NBZ22" s="934"/>
      <c r="NCA22" s="934"/>
      <c r="NCB22" s="934"/>
      <c r="NCC22" s="934"/>
      <c r="NCD22" s="934"/>
      <c r="NCE22" s="934"/>
      <c r="NCF22" s="934"/>
      <c r="NCG22" s="934"/>
      <c r="NCH22" s="934"/>
      <c r="NCI22" s="934"/>
      <c r="NCJ22" s="934"/>
      <c r="NCK22" s="934"/>
      <c r="NCL22" s="934"/>
      <c r="NCM22" s="934"/>
      <c r="NCN22" s="934"/>
      <c r="NCO22" s="934"/>
      <c r="NCP22" s="934"/>
      <c r="NCQ22" s="934"/>
      <c r="NCR22" s="934"/>
      <c r="NCS22" s="934"/>
      <c r="NCT22" s="934"/>
      <c r="NCU22" s="934"/>
      <c r="NCV22" s="934"/>
      <c r="NCW22" s="934"/>
      <c r="NCX22" s="934"/>
      <c r="NCY22" s="934"/>
      <c r="NCZ22" s="934"/>
      <c r="NDA22" s="934"/>
      <c r="NDB22" s="934"/>
      <c r="NDC22" s="934"/>
      <c r="NDD22" s="934"/>
      <c r="NDE22" s="934"/>
      <c r="NDF22" s="934"/>
      <c r="NDG22" s="934"/>
      <c r="NDH22" s="934"/>
      <c r="NDI22" s="934"/>
      <c r="NDJ22" s="934"/>
      <c r="NDK22" s="934"/>
      <c r="NDL22" s="934"/>
      <c r="NDM22" s="934"/>
      <c r="NDN22" s="934"/>
      <c r="NDO22" s="934"/>
      <c r="NDP22" s="934"/>
      <c r="NDQ22" s="934"/>
      <c r="NDR22" s="934"/>
      <c r="NDS22" s="934"/>
      <c r="NDT22" s="934"/>
      <c r="NDU22" s="934"/>
      <c r="NDV22" s="934"/>
      <c r="NDW22" s="934"/>
      <c r="NDX22" s="934"/>
      <c r="NDY22" s="934"/>
      <c r="NDZ22" s="934"/>
      <c r="NEA22" s="934"/>
      <c r="NEB22" s="934"/>
      <c r="NEC22" s="934"/>
      <c r="NED22" s="934"/>
      <c r="NEE22" s="934"/>
      <c r="NEF22" s="934"/>
      <c r="NEG22" s="934"/>
      <c r="NEH22" s="934"/>
      <c r="NEI22" s="934"/>
      <c r="NEJ22" s="934"/>
      <c r="NEK22" s="934"/>
      <c r="NEL22" s="934"/>
      <c r="NEM22" s="934"/>
      <c r="NEN22" s="934"/>
      <c r="NEO22" s="934"/>
      <c r="NEP22" s="934"/>
      <c r="NEQ22" s="934"/>
      <c r="NER22" s="934"/>
      <c r="NES22" s="934"/>
      <c r="NET22" s="934"/>
      <c r="NEU22" s="934"/>
      <c r="NEV22" s="934"/>
      <c r="NEW22" s="934"/>
      <c r="NEX22" s="934"/>
      <c r="NEY22" s="934"/>
      <c r="NEZ22" s="934"/>
      <c r="NFA22" s="934"/>
      <c r="NFB22" s="934"/>
      <c r="NFC22" s="934"/>
      <c r="NFD22" s="934"/>
      <c r="NFE22" s="934"/>
      <c r="NFF22" s="934"/>
      <c r="NFG22" s="934"/>
      <c r="NFH22" s="934"/>
      <c r="NFI22" s="934"/>
      <c r="NFJ22" s="934"/>
      <c r="NFK22" s="934"/>
      <c r="NFL22" s="934"/>
      <c r="NFM22" s="934"/>
      <c r="NFN22" s="934"/>
      <c r="NFO22" s="934"/>
      <c r="NFP22" s="934"/>
      <c r="NFQ22" s="934"/>
      <c r="NFR22" s="934"/>
      <c r="NFS22" s="934"/>
      <c r="NFT22" s="934"/>
      <c r="NFU22" s="934"/>
      <c r="NFV22" s="934"/>
      <c r="NFW22" s="934"/>
      <c r="NFX22" s="934"/>
      <c r="NFY22" s="934"/>
      <c r="NFZ22" s="934"/>
      <c r="NGA22" s="934"/>
      <c r="NGB22" s="934"/>
      <c r="NGC22" s="934"/>
      <c r="NGD22" s="934"/>
      <c r="NGE22" s="934"/>
      <c r="NGF22" s="934"/>
      <c r="NGG22" s="934"/>
      <c r="NGH22" s="934"/>
      <c r="NGI22" s="934"/>
      <c r="NGJ22" s="934"/>
      <c r="NGK22" s="934"/>
      <c r="NGL22" s="934"/>
      <c r="NGM22" s="934"/>
      <c r="NGN22" s="934"/>
      <c r="NGO22" s="934"/>
      <c r="NGP22" s="934"/>
      <c r="NGQ22" s="934"/>
      <c r="NGR22" s="934"/>
      <c r="NGS22" s="934"/>
      <c r="NGT22" s="934"/>
      <c r="NGU22" s="934"/>
      <c r="NGV22" s="934"/>
      <c r="NGW22" s="934"/>
      <c r="NGX22" s="934"/>
      <c r="NGY22" s="934"/>
      <c r="NGZ22" s="934"/>
      <c r="NHA22" s="934"/>
      <c r="NHB22" s="934"/>
      <c r="NHC22" s="934"/>
      <c r="NHD22" s="934"/>
      <c r="NHE22" s="934"/>
      <c r="NHF22" s="934"/>
      <c r="NHG22" s="934"/>
      <c r="NHH22" s="934"/>
      <c r="NHI22" s="934"/>
      <c r="NHJ22" s="934"/>
      <c r="NHK22" s="934"/>
      <c r="NHL22" s="934"/>
      <c r="NHM22" s="934"/>
      <c r="NHN22" s="934"/>
      <c r="NHO22" s="934"/>
      <c r="NHP22" s="934"/>
      <c r="NHQ22" s="934"/>
      <c r="NHR22" s="934"/>
      <c r="NHS22" s="934"/>
      <c r="NHT22" s="934"/>
      <c r="NHU22" s="934"/>
      <c r="NHV22" s="934"/>
      <c r="NHW22" s="934"/>
      <c r="NHX22" s="934"/>
      <c r="NHY22" s="934"/>
      <c r="NHZ22" s="934"/>
      <c r="NIA22" s="934"/>
      <c r="NIB22" s="934"/>
      <c r="NIC22" s="934"/>
      <c r="NID22" s="934"/>
      <c r="NIE22" s="934"/>
      <c r="NIF22" s="934"/>
      <c r="NIG22" s="934"/>
      <c r="NIH22" s="934"/>
      <c r="NII22" s="934"/>
      <c r="NIJ22" s="934"/>
      <c r="NIK22" s="934"/>
      <c r="NIL22" s="934"/>
      <c r="NIM22" s="934"/>
      <c r="NIN22" s="934"/>
      <c r="NIO22" s="934"/>
      <c r="NIP22" s="934"/>
      <c r="NIQ22" s="934"/>
      <c r="NIR22" s="934"/>
      <c r="NIS22" s="934"/>
      <c r="NIT22" s="934"/>
      <c r="NIU22" s="934"/>
      <c r="NIV22" s="934"/>
      <c r="NIW22" s="934"/>
      <c r="NIX22" s="934"/>
      <c r="NIY22" s="934"/>
      <c r="NIZ22" s="934"/>
      <c r="NJA22" s="934"/>
      <c r="NJB22" s="934"/>
      <c r="NJC22" s="934"/>
      <c r="NJD22" s="934"/>
      <c r="NJE22" s="934"/>
      <c r="NJF22" s="934"/>
      <c r="NJG22" s="934"/>
      <c r="NJH22" s="934"/>
      <c r="NJI22" s="934"/>
      <c r="NJJ22" s="934"/>
      <c r="NJK22" s="934"/>
      <c r="NJL22" s="934"/>
      <c r="NJM22" s="934"/>
      <c r="NJN22" s="934"/>
      <c r="NJO22" s="934"/>
      <c r="NJP22" s="934"/>
      <c r="NJQ22" s="934"/>
      <c r="NJR22" s="934"/>
      <c r="NJS22" s="934"/>
      <c r="NJT22" s="934"/>
      <c r="NJU22" s="934"/>
      <c r="NJV22" s="934"/>
      <c r="NJW22" s="934"/>
      <c r="NJX22" s="934"/>
      <c r="NJY22" s="934"/>
      <c r="NJZ22" s="934"/>
      <c r="NKA22" s="934"/>
      <c r="NKB22" s="934"/>
      <c r="NKC22" s="934"/>
      <c r="NKD22" s="934"/>
      <c r="NKE22" s="934"/>
      <c r="NKF22" s="934"/>
      <c r="NKG22" s="934"/>
      <c r="NKH22" s="934"/>
      <c r="NKI22" s="934"/>
      <c r="NKJ22" s="934"/>
      <c r="NKK22" s="934"/>
      <c r="NKL22" s="934"/>
      <c r="NKM22" s="934"/>
      <c r="NKN22" s="934"/>
      <c r="NKO22" s="934"/>
      <c r="NKP22" s="934"/>
      <c r="NKQ22" s="934"/>
      <c r="NKR22" s="934"/>
      <c r="NKS22" s="934"/>
      <c r="NKT22" s="934"/>
      <c r="NKU22" s="934"/>
      <c r="NKV22" s="934"/>
      <c r="NKW22" s="934"/>
      <c r="NKX22" s="934"/>
      <c r="NKY22" s="934"/>
      <c r="NKZ22" s="934"/>
      <c r="NLA22" s="934"/>
      <c r="NLB22" s="934"/>
      <c r="NLC22" s="934"/>
      <c r="NLD22" s="934"/>
      <c r="NLE22" s="934"/>
      <c r="NLF22" s="934"/>
      <c r="NLG22" s="934"/>
      <c r="NLH22" s="934"/>
      <c r="NLI22" s="934"/>
      <c r="NLJ22" s="934"/>
      <c r="NLK22" s="934"/>
      <c r="NLL22" s="934"/>
      <c r="NLM22" s="934"/>
      <c r="NLN22" s="934"/>
      <c r="NLO22" s="934"/>
      <c r="NLP22" s="934"/>
      <c r="NLQ22" s="934"/>
      <c r="NLR22" s="934"/>
      <c r="NLS22" s="934"/>
      <c r="NLT22" s="934"/>
      <c r="NLU22" s="934"/>
      <c r="NLV22" s="934"/>
      <c r="NLW22" s="934"/>
      <c r="NLX22" s="934"/>
      <c r="NLY22" s="934"/>
      <c r="NLZ22" s="934"/>
      <c r="NMA22" s="934"/>
      <c r="NMB22" s="934"/>
      <c r="NMC22" s="934"/>
      <c r="NMD22" s="934"/>
      <c r="NME22" s="934"/>
      <c r="NMF22" s="934"/>
      <c r="NMG22" s="934"/>
      <c r="NMH22" s="934"/>
      <c r="NMI22" s="934"/>
      <c r="NMJ22" s="934"/>
      <c r="NMK22" s="934"/>
      <c r="NML22" s="934"/>
      <c r="NMM22" s="934"/>
      <c r="NMN22" s="934"/>
      <c r="NMO22" s="934"/>
      <c r="NMP22" s="934"/>
      <c r="NMQ22" s="934"/>
      <c r="NMR22" s="934"/>
      <c r="NMS22" s="934"/>
      <c r="NMT22" s="934"/>
      <c r="NMU22" s="934"/>
      <c r="NMV22" s="934"/>
      <c r="NMW22" s="934"/>
      <c r="NMX22" s="934"/>
      <c r="NMY22" s="934"/>
      <c r="NMZ22" s="934"/>
      <c r="NNA22" s="934"/>
      <c r="NNB22" s="934"/>
      <c r="NNC22" s="934"/>
      <c r="NND22" s="934"/>
      <c r="NNE22" s="934"/>
      <c r="NNF22" s="934"/>
      <c r="NNG22" s="934"/>
      <c r="NNH22" s="934"/>
      <c r="NNI22" s="934"/>
      <c r="NNJ22" s="934"/>
      <c r="NNK22" s="934"/>
      <c r="NNL22" s="934"/>
      <c r="NNM22" s="934"/>
      <c r="NNN22" s="934"/>
      <c r="NNO22" s="934"/>
      <c r="NNP22" s="934"/>
      <c r="NNQ22" s="934"/>
      <c r="NNR22" s="934"/>
      <c r="NNS22" s="934"/>
      <c r="NNT22" s="934"/>
      <c r="NNU22" s="934"/>
      <c r="NNV22" s="934"/>
      <c r="NNW22" s="934"/>
      <c r="NNX22" s="934"/>
      <c r="NNY22" s="934"/>
      <c r="NNZ22" s="934"/>
      <c r="NOA22" s="934"/>
      <c r="NOB22" s="934"/>
      <c r="NOC22" s="934"/>
      <c r="NOD22" s="934"/>
      <c r="NOE22" s="934"/>
      <c r="NOF22" s="934"/>
      <c r="NOG22" s="934"/>
      <c r="NOH22" s="934"/>
      <c r="NOI22" s="934"/>
      <c r="NOJ22" s="934"/>
      <c r="NOK22" s="934"/>
      <c r="NOL22" s="934"/>
      <c r="NOM22" s="934"/>
      <c r="NON22" s="934"/>
      <c r="NOO22" s="934"/>
      <c r="NOP22" s="934"/>
      <c r="NOQ22" s="934"/>
      <c r="NOR22" s="934"/>
      <c r="NOS22" s="934"/>
      <c r="NOT22" s="934"/>
      <c r="NOU22" s="934"/>
      <c r="NOV22" s="934"/>
      <c r="NOW22" s="934"/>
      <c r="NOX22" s="934"/>
      <c r="NOY22" s="934"/>
      <c r="NOZ22" s="934"/>
      <c r="NPA22" s="934"/>
      <c r="NPB22" s="934"/>
      <c r="NPC22" s="934"/>
      <c r="NPD22" s="934"/>
      <c r="NPE22" s="934"/>
      <c r="NPF22" s="934"/>
      <c r="NPG22" s="934"/>
      <c r="NPH22" s="934"/>
      <c r="NPI22" s="934"/>
      <c r="NPJ22" s="934"/>
      <c r="NPK22" s="934"/>
      <c r="NPL22" s="934"/>
      <c r="NPM22" s="934"/>
      <c r="NPN22" s="934"/>
      <c r="NPO22" s="934"/>
      <c r="NPP22" s="934"/>
      <c r="NPQ22" s="934"/>
      <c r="NPR22" s="934"/>
      <c r="NPS22" s="934"/>
      <c r="NPT22" s="934"/>
      <c r="NPU22" s="934"/>
      <c r="NPV22" s="934"/>
      <c r="NPW22" s="934"/>
      <c r="NPX22" s="934"/>
      <c r="NPY22" s="934"/>
      <c r="NPZ22" s="934"/>
      <c r="NQA22" s="934"/>
      <c r="NQB22" s="934"/>
      <c r="NQC22" s="934"/>
      <c r="NQD22" s="934"/>
      <c r="NQE22" s="934"/>
      <c r="NQF22" s="934"/>
      <c r="NQG22" s="934"/>
      <c r="NQH22" s="934"/>
      <c r="NQI22" s="934"/>
      <c r="NQJ22" s="934"/>
      <c r="NQK22" s="934"/>
      <c r="NQL22" s="934"/>
      <c r="NQM22" s="934"/>
      <c r="NQN22" s="934"/>
      <c r="NQO22" s="934"/>
      <c r="NQP22" s="934"/>
      <c r="NQQ22" s="934"/>
      <c r="NQR22" s="934"/>
      <c r="NQS22" s="934"/>
      <c r="NQT22" s="934"/>
      <c r="NQU22" s="934"/>
      <c r="NQV22" s="934"/>
      <c r="NQW22" s="934"/>
      <c r="NQX22" s="934"/>
      <c r="NQY22" s="934"/>
      <c r="NQZ22" s="934"/>
      <c r="NRA22" s="934"/>
      <c r="NRB22" s="934"/>
      <c r="NRC22" s="934"/>
      <c r="NRD22" s="934"/>
      <c r="NRE22" s="934"/>
      <c r="NRF22" s="934"/>
      <c r="NRG22" s="934"/>
      <c r="NRH22" s="934"/>
      <c r="NRI22" s="934"/>
      <c r="NRJ22" s="934"/>
      <c r="NRK22" s="934"/>
      <c r="NRL22" s="934"/>
      <c r="NRM22" s="934"/>
      <c r="NRN22" s="934"/>
      <c r="NRO22" s="934"/>
      <c r="NRP22" s="934"/>
      <c r="NRQ22" s="934"/>
      <c r="NRR22" s="934"/>
      <c r="NRS22" s="934"/>
      <c r="NRT22" s="934"/>
      <c r="NRU22" s="934"/>
      <c r="NRV22" s="934"/>
      <c r="NRW22" s="934"/>
      <c r="NRX22" s="934"/>
      <c r="NRY22" s="934"/>
      <c r="NRZ22" s="934"/>
      <c r="NSA22" s="934"/>
      <c r="NSB22" s="934"/>
      <c r="NSC22" s="934"/>
      <c r="NSD22" s="934"/>
      <c r="NSE22" s="934"/>
      <c r="NSF22" s="934"/>
      <c r="NSG22" s="934"/>
      <c r="NSH22" s="934"/>
      <c r="NSI22" s="934"/>
      <c r="NSJ22" s="934"/>
      <c r="NSK22" s="934"/>
      <c r="NSL22" s="934"/>
      <c r="NSM22" s="934"/>
      <c r="NSN22" s="934"/>
      <c r="NSO22" s="934"/>
      <c r="NSP22" s="934"/>
      <c r="NSQ22" s="934"/>
      <c r="NSR22" s="934"/>
      <c r="NSS22" s="934"/>
      <c r="NST22" s="934"/>
      <c r="NSU22" s="934"/>
      <c r="NSV22" s="934"/>
      <c r="NSW22" s="934"/>
      <c r="NSX22" s="934"/>
      <c r="NSY22" s="934"/>
      <c r="NSZ22" s="934"/>
      <c r="NTA22" s="934"/>
      <c r="NTB22" s="934"/>
      <c r="NTC22" s="934"/>
      <c r="NTD22" s="934"/>
      <c r="NTE22" s="934"/>
      <c r="NTF22" s="934"/>
      <c r="NTG22" s="934"/>
      <c r="NTH22" s="934"/>
      <c r="NTI22" s="934"/>
      <c r="NTJ22" s="934"/>
      <c r="NTK22" s="934"/>
      <c r="NTL22" s="934"/>
      <c r="NTM22" s="934"/>
      <c r="NTN22" s="934"/>
      <c r="NTO22" s="934"/>
      <c r="NTP22" s="934"/>
      <c r="NTQ22" s="934"/>
      <c r="NTR22" s="934"/>
      <c r="NTS22" s="934"/>
      <c r="NTT22" s="934"/>
      <c r="NTU22" s="934"/>
      <c r="NTV22" s="934"/>
      <c r="NTW22" s="934"/>
      <c r="NTX22" s="934"/>
      <c r="NTY22" s="934"/>
      <c r="NTZ22" s="934"/>
      <c r="NUA22" s="934"/>
      <c r="NUB22" s="934"/>
      <c r="NUC22" s="934"/>
      <c r="NUD22" s="934"/>
      <c r="NUE22" s="934"/>
      <c r="NUF22" s="934"/>
      <c r="NUG22" s="934"/>
      <c r="NUH22" s="934"/>
      <c r="NUI22" s="934"/>
      <c r="NUJ22" s="934"/>
      <c r="NUK22" s="934"/>
      <c r="NUL22" s="934"/>
      <c r="NUM22" s="934"/>
      <c r="NUN22" s="934"/>
      <c r="NUO22" s="934"/>
      <c r="NUP22" s="934"/>
      <c r="NUQ22" s="934"/>
      <c r="NUR22" s="934"/>
      <c r="NUS22" s="934"/>
      <c r="NUT22" s="934"/>
      <c r="NUU22" s="934"/>
      <c r="NUV22" s="934"/>
      <c r="NUW22" s="934"/>
      <c r="NUX22" s="934"/>
      <c r="NUY22" s="934"/>
      <c r="NUZ22" s="934"/>
      <c r="NVA22" s="934"/>
      <c r="NVB22" s="934"/>
      <c r="NVC22" s="934"/>
      <c r="NVD22" s="934"/>
      <c r="NVE22" s="934"/>
      <c r="NVF22" s="934"/>
      <c r="NVG22" s="934"/>
      <c r="NVH22" s="934"/>
      <c r="NVI22" s="934"/>
      <c r="NVJ22" s="934"/>
      <c r="NVK22" s="934"/>
      <c r="NVL22" s="934"/>
      <c r="NVM22" s="934"/>
      <c r="NVN22" s="934"/>
      <c r="NVO22" s="934"/>
      <c r="NVP22" s="934"/>
      <c r="NVQ22" s="934"/>
      <c r="NVR22" s="934"/>
      <c r="NVS22" s="934"/>
      <c r="NVT22" s="934"/>
      <c r="NVU22" s="934"/>
      <c r="NVV22" s="934"/>
      <c r="NVW22" s="934"/>
      <c r="NVX22" s="934"/>
      <c r="NVY22" s="934"/>
      <c r="NVZ22" s="934"/>
      <c r="NWA22" s="934"/>
      <c r="NWB22" s="934"/>
      <c r="NWC22" s="934"/>
      <c r="NWD22" s="934"/>
      <c r="NWE22" s="934"/>
      <c r="NWF22" s="934"/>
      <c r="NWG22" s="934"/>
      <c r="NWH22" s="934"/>
      <c r="NWI22" s="934"/>
      <c r="NWJ22" s="934"/>
      <c r="NWK22" s="934"/>
      <c r="NWL22" s="934"/>
      <c r="NWM22" s="934"/>
      <c r="NWN22" s="934"/>
      <c r="NWO22" s="934"/>
      <c r="NWP22" s="934"/>
      <c r="NWQ22" s="934"/>
      <c r="NWR22" s="934"/>
      <c r="NWS22" s="934"/>
      <c r="NWT22" s="934"/>
      <c r="NWU22" s="934"/>
      <c r="NWV22" s="934"/>
      <c r="NWW22" s="934"/>
      <c r="NWX22" s="934"/>
      <c r="NWY22" s="934"/>
      <c r="NWZ22" s="934"/>
      <c r="NXA22" s="934"/>
      <c r="NXB22" s="934"/>
      <c r="NXC22" s="934"/>
      <c r="NXD22" s="934"/>
      <c r="NXE22" s="934"/>
      <c r="NXF22" s="934"/>
      <c r="NXG22" s="934"/>
      <c r="NXH22" s="934"/>
      <c r="NXI22" s="934"/>
      <c r="NXJ22" s="934"/>
      <c r="NXK22" s="934"/>
      <c r="NXL22" s="934"/>
      <c r="NXM22" s="934"/>
      <c r="NXN22" s="934"/>
      <c r="NXO22" s="934"/>
      <c r="NXP22" s="934"/>
      <c r="NXQ22" s="934"/>
      <c r="NXR22" s="934"/>
      <c r="NXS22" s="934"/>
      <c r="NXT22" s="934"/>
      <c r="NXU22" s="934"/>
      <c r="NXV22" s="934"/>
      <c r="NXW22" s="934"/>
      <c r="NXX22" s="934"/>
      <c r="NXY22" s="934"/>
      <c r="NXZ22" s="934"/>
      <c r="NYA22" s="934"/>
      <c r="NYB22" s="934"/>
      <c r="NYC22" s="934"/>
      <c r="NYD22" s="934"/>
      <c r="NYE22" s="934"/>
      <c r="NYF22" s="934"/>
      <c r="NYG22" s="934"/>
      <c r="NYH22" s="934"/>
      <c r="NYI22" s="934"/>
      <c r="NYJ22" s="934"/>
      <c r="NYK22" s="934"/>
      <c r="NYL22" s="934"/>
      <c r="NYM22" s="934"/>
      <c r="NYN22" s="934"/>
      <c r="NYO22" s="934"/>
      <c r="NYP22" s="934"/>
      <c r="NYQ22" s="934"/>
      <c r="NYR22" s="934"/>
      <c r="NYS22" s="934"/>
      <c r="NYT22" s="934"/>
      <c r="NYU22" s="934"/>
      <c r="NYV22" s="934"/>
      <c r="NYW22" s="934"/>
      <c r="NYX22" s="934"/>
      <c r="NYY22" s="934"/>
      <c r="NYZ22" s="934"/>
      <c r="NZA22" s="934"/>
      <c r="NZB22" s="934"/>
      <c r="NZC22" s="934"/>
      <c r="NZD22" s="934"/>
      <c r="NZE22" s="934"/>
      <c r="NZF22" s="934"/>
      <c r="NZG22" s="934"/>
      <c r="NZH22" s="934"/>
      <c r="NZI22" s="934"/>
      <c r="NZJ22" s="934"/>
      <c r="NZK22" s="934"/>
      <c r="NZL22" s="934"/>
      <c r="NZM22" s="934"/>
      <c r="NZN22" s="934"/>
      <c r="NZO22" s="934"/>
      <c r="NZP22" s="934"/>
      <c r="NZQ22" s="934"/>
      <c r="NZR22" s="934"/>
      <c r="NZS22" s="934"/>
      <c r="NZT22" s="934"/>
      <c r="NZU22" s="934"/>
      <c r="NZV22" s="934"/>
      <c r="NZW22" s="934"/>
      <c r="NZX22" s="934"/>
      <c r="NZY22" s="934"/>
      <c r="NZZ22" s="934"/>
      <c r="OAA22" s="934"/>
      <c r="OAB22" s="934"/>
      <c r="OAC22" s="934"/>
      <c r="OAD22" s="934"/>
      <c r="OAE22" s="934"/>
      <c r="OAF22" s="934"/>
      <c r="OAG22" s="934"/>
      <c r="OAH22" s="934"/>
      <c r="OAI22" s="934"/>
      <c r="OAJ22" s="934"/>
      <c r="OAK22" s="934"/>
      <c r="OAL22" s="934"/>
      <c r="OAM22" s="934"/>
      <c r="OAN22" s="934"/>
      <c r="OAO22" s="934"/>
      <c r="OAP22" s="934"/>
      <c r="OAQ22" s="934"/>
      <c r="OAR22" s="934"/>
      <c r="OAS22" s="934"/>
      <c r="OAT22" s="934"/>
      <c r="OAU22" s="934"/>
      <c r="OAV22" s="934"/>
      <c r="OAW22" s="934"/>
      <c r="OAX22" s="934"/>
      <c r="OAY22" s="934"/>
      <c r="OAZ22" s="934"/>
      <c r="OBA22" s="934"/>
      <c r="OBB22" s="934"/>
      <c r="OBC22" s="934"/>
      <c r="OBD22" s="934"/>
      <c r="OBE22" s="934"/>
      <c r="OBF22" s="934"/>
      <c r="OBG22" s="934"/>
      <c r="OBH22" s="934"/>
      <c r="OBI22" s="934"/>
      <c r="OBJ22" s="934"/>
      <c r="OBK22" s="934"/>
      <c r="OBL22" s="934"/>
      <c r="OBM22" s="934"/>
      <c r="OBN22" s="934"/>
      <c r="OBO22" s="934"/>
      <c r="OBP22" s="934"/>
      <c r="OBQ22" s="934"/>
      <c r="OBR22" s="934"/>
      <c r="OBS22" s="934"/>
      <c r="OBT22" s="934"/>
      <c r="OBU22" s="934"/>
      <c r="OBV22" s="934"/>
      <c r="OBW22" s="934"/>
      <c r="OBX22" s="934"/>
      <c r="OBY22" s="934"/>
      <c r="OBZ22" s="934"/>
      <c r="OCA22" s="934"/>
      <c r="OCB22" s="934"/>
      <c r="OCC22" s="934"/>
      <c r="OCD22" s="934"/>
      <c r="OCE22" s="934"/>
      <c r="OCF22" s="934"/>
      <c r="OCG22" s="934"/>
      <c r="OCH22" s="934"/>
      <c r="OCI22" s="934"/>
      <c r="OCJ22" s="934"/>
      <c r="OCK22" s="934"/>
      <c r="OCL22" s="934"/>
      <c r="OCM22" s="934"/>
      <c r="OCN22" s="934"/>
      <c r="OCO22" s="934"/>
      <c r="OCP22" s="934"/>
      <c r="OCQ22" s="934"/>
      <c r="OCR22" s="934"/>
      <c r="OCS22" s="934"/>
      <c r="OCT22" s="934"/>
      <c r="OCU22" s="934"/>
      <c r="OCV22" s="934"/>
      <c r="OCW22" s="934"/>
      <c r="OCX22" s="934"/>
      <c r="OCY22" s="934"/>
      <c r="OCZ22" s="934"/>
      <c r="ODA22" s="934"/>
      <c r="ODB22" s="934"/>
      <c r="ODC22" s="934"/>
      <c r="ODD22" s="934"/>
      <c r="ODE22" s="934"/>
      <c r="ODF22" s="934"/>
      <c r="ODG22" s="934"/>
      <c r="ODH22" s="934"/>
      <c r="ODI22" s="934"/>
      <c r="ODJ22" s="934"/>
      <c r="ODK22" s="934"/>
      <c r="ODL22" s="934"/>
      <c r="ODM22" s="934"/>
      <c r="ODN22" s="934"/>
      <c r="ODO22" s="934"/>
      <c r="ODP22" s="934"/>
      <c r="ODQ22" s="934"/>
      <c r="ODR22" s="934"/>
      <c r="ODS22" s="934"/>
      <c r="ODT22" s="934"/>
      <c r="ODU22" s="934"/>
      <c r="ODV22" s="934"/>
      <c r="ODW22" s="934"/>
      <c r="ODX22" s="934"/>
      <c r="ODY22" s="934"/>
      <c r="ODZ22" s="934"/>
      <c r="OEA22" s="934"/>
      <c r="OEB22" s="934"/>
      <c r="OEC22" s="934"/>
      <c r="OED22" s="934"/>
      <c r="OEE22" s="934"/>
      <c r="OEF22" s="934"/>
      <c r="OEG22" s="934"/>
      <c r="OEH22" s="934"/>
      <c r="OEI22" s="934"/>
      <c r="OEJ22" s="934"/>
      <c r="OEK22" s="934"/>
      <c r="OEL22" s="934"/>
      <c r="OEM22" s="934"/>
      <c r="OEN22" s="934"/>
      <c r="OEO22" s="934"/>
      <c r="OEP22" s="934"/>
      <c r="OEQ22" s="934"/>
      <c r="OER22" s="934"/>
      <c r="OES22" s="934"/>
      <c r="OET22" s="934"/>
      <c r="OEU22" s="934"/>
      <c r="OEV22" s="934"/>
      <c r="OEW22" s="934"/>
      <c r="OEX22" s="934"/>
      <c r="OEY22" s="934"/>
      <c r="OEZ22" s="934"/>
      <c r="OFA22" s="934"/>
      <c r="OFB22" s="934"/>
      <c r="OFC22" s="934"/>
      <c r="OFD22" s="934"/>
      <c r="OFE22" s="934"/>
      <c r="OFF22" s="934"/>
      <c r="OFG22" s="934"/>
      <c r="OFH22" s="934"/>
      <c r="OFI22" s="934"/>
      <c r="OFJ22" s="934"/>
      <c r="OFK22" s="934"/>
      <c r="OFL22" s="934"/>
      <c r="OFM22" s="934"/>
      <c r="OFN22" s="934"/>
      <c r="OFO22" s="934"/>
      <c r="OFP22" s="934"/>
      <c r="OFQ22" s="934"/>
      <c r="OFR22" s="934"/>
      <c r="OFS22" s="934"/>
      <c r="OFT22" s="934"/>
      <c r="OFU22" s="934"/>
      <c r="OFV22" s="934"/>
      <c r="OFW22" s="934"/>
      <c r="OFX22" s="934"/>
      <c r="OFY22" s="934"/>
      <c r="OFZ22" s="934"/>
      <c r="OGA22" s="934"/>
      <c r="OGB22" s="934"/>
      <c r="OGC22" s="934"/>
      <c r="OGD22" s="934"/>
      <c r="OGE22" s="934"/>
      <c r="OGF22" s="934"/>
      <c r="OGG22" s="934"/>
      <c r="OGH22" s="934"/>
      <c r="OGI22" s="934"/>
      <c r="OGJ22" s="934"/>
      <c r="OGK22" s="934"/>
      <c r="OGL22" s="934"/>
      <c r="OGM22" s="934"/>
      <c r="OGN22" s="934"/>
      <c r="OGO22" s="934"/>
      <c r="OGP22" s="934"/>
      <c r="OGQ22" s="934"/>
      <c r="OGR22" s="934"/>
      <c r="OGS22" s="934"/>
      <c r="OGT22" s="934"/>
      <c r="OGU22" s="934"/>
      <c r="OGV22" s="934"/>
      <c r="OGW22" s="934"/>
      <c r="OGX22" s="934"/>
      <c r="OGY22" s="934"/>
      <c r="OGZ22" s="934"/>
      <c r="OHA22" s="934"/>
      <c r="OHB22" s="934"/>
      <c r="OHC22" s="934"/>
      <c r="OHD22" s="934"/>
      <c r="OHE22" s="934"/>
      <c r="OHF22" s="934"/>
      <c r="OHG22" s="934"/>
      <c r="OHH22" s="934"/>
      <c r="OHI22" s="934"/>
      <c r="OHJ22" s="934"/>
      <c r="OHK22" s="934"/>
      <c r="OHL22" s="934"/>
      <c r="OHM22" s="934"/>
      <c r="OHN22" s="934"/>
      <c r="OHO22" s="934"/>
      <c r="OHP22" s="934"/>
      <c r="OHQ22" s="934"/>
      <c r="OHR22" s="934"/>
      <c r="OHS22" s="934"/>
      <c r="OHT22" s="934"/>
      <c r="OHU22" s="934"/>
      <c r="OHV22" s="934"/>
      <c r="OHW22" s="934"/>
      <c r="OHX22" s="934"/>
      <c r="OHY22" s="934"/>
      <c r="OHZ22" s="934"/>
      <c r="OIA22" s="934"/>
      <c r="OIB22" s="934"/>
      <c r="OIC22" s="934"/>
      <c r="OID22" s="934"/>
      <c r="OIE22" s="934"/>
      <c r="OIF22" s="934"/>
      <c r="OIG22" s="934"/>
      <c r="OIH22" s="934"/>
      <c r="OII22" s="934"/>
      <c r="OIJ22" s="934"/>
      <c r="OIK22" s="934"/>
      <c r="OIL22" s="934"/>
      <c r="OIM22" s="934"/>
      <c r="OIN22" s="934"/>
      <c r="OIO22" s="934"/>
      <c r="OIP22" s="934"/>
      <c r="OIQ22" s="934"/>
      <c r="OIR22" s="934"/>
      <c r="OIS22" s="934"/>
      <c r="OIT22" s="934"/>
      <c r="OIU22" s="934"/>
      <c r="OIV22" s="934"/>
      <c r="OIW22" s="934"/>
      <c r="OIX22" s="934"/>
      <c r="OIY22" s="934"/>
      <c r="OIZ22" s="934"/>
      <c r="OJA22" s="934"/>
      <c r="OJB22" s="934"/>
      <c r="OJC22" s="934"/>
      <c r="OJD22" s="934"/>
      <c r="OJE22" s="934"/>
      <c r="OJF22" s="934"/>
      <c r="OJG22" s="934"/>
      <c r="OJH22" s="934"/>
      <c r="OJI22" s="934"/>
      <c r="OJJ22" s="934"/>
      <c r="OJK22" s="934"/>
      <c r="OJL22" s="934"/>
      <c r="OJM22" s="934"/>
      <c r="OJN22" s="934"/>
      <c r="OJO22" s="934"/>
      <c r="OJP22" s="934"/>
      <c r="OJQ22" s="934"/>
      <c r="OJR22" s="934"/>
      <c r="OJS22" s="934"/>
      <c r="OJT22" s="934"/>
      <c r="OJU22" s="934"/>
      <c r="OJV22" s="934"/>
      <c r="OJW22" s="934"/>
      <c r="OJX22" s="934"/>
      <c r="OJY22" s="934"/>
      <c r="OJZ22" s="934"/>
      <c r="OKA22" s="934"/>
      <c r="OKB22" s="934"/>
      <c r="OKC22" s="934"/>
      <c r="OKD22" s="934"/>
      <c r="OKE22" s="934"/>
      <c r="OKF22" s="934"/>
      <c r="OKG22" s="934"/>
      <c r="OKH22" s="934"/>
      <c r="OKI22" s="934"/>
      <c r="OKJ22" s="934"/>
      <c r="OKK22" s="934"/>
      <c r="OKL22" s="934"/>
      <c r="OKM22" s="934"/>
      <c r="OKN22" s="934"/>
      <c r="OKO22" s="934"/>
      <c r="OKP22" s="934"/>
      <c r="OKQ22" s="934"/>
      <c r="OKR22" s="934"/>
      <c r="OKS22" s="934"/>
      <c r="OKT22" s="934"/>
      <c r="OKU22" s="934"/>
      <c r="OKV22" s="934"/>
      <c r="OKW22" s="934"/>
      <c r="OKX22" s="934"/>
      <c r="OKY22" s="934"/>
      <c r="OKZ22" s="934"/>
      <c r="OLA22" s="934"/>
      <c r="OLB22" s="934"/>
      <c r="OLC22" s="934"/>
      <c r="OLD22" s="934"/>
      <c r="OLE22" s="934"/>
      <c r="OLF22" s="934"/>
      <c r="OLG22" s="934"/>
      <c r="OLH22" s="934"/>
      <c r="OLI22" s="934"/>
      <c r="OLJ22" s="934"/>
      <c r="OLK22" s="934"/>
      <c r="OLL22" s="934"/>
      <c r="OLM22" s="934"/>
      <c r="OLN22" s="934"/>
      <c r="OLO22" s="934"/>
      <c r="OLP22" s="934"/>
      <c r="OLQ22" s="934"/>
      <c r="OLR22" s="934"/>
      <c r="OLS22" s="934"/>
      <c r="OLT22" s="934"/>
      <c r="OLU22" s="934"/>
      <c r="OLV22" s="934"/>
      <c r="OLW22" s="934"/>
      <c r="OLX22" s="934"/>
      <c r="OLY22" s="934"/>
      <c r="OLZ22" s="934"/>
      <c r="OMA22" s="934"/>
      <c r="OMB22" s="934"/>
      <c r="OMC22" s="934"/>
      <c r="OMD22" s="934"/>
      <c r="OME22" s="934"/>
      <c r="OMF22" s="934"/>
      <c r="OMG22" s="934"/>
      <c r="OMH22" s="934"/>
      <c r="OMI22" s="934"/>
      <c r="OMJ22" s="934"/>
      <c r="OMK22" s="934"/>
      <c r="OML22" s="934"/>
      <c r="OMM22" s="934"/>
      <c r="OMN22" s="934"/>
      <c r="OMO22" s="934"/>
      <c r="OMP22" s="934"/>
      <c r="OMQ22" s="934"/>
      <c r="OMR22" s="934"/>
      <c r="OMS22" s="934"/>
      <c r="OMT22" s="934"/>
      <c r="OMU22" s="934"/>
      <c r="OMV22" s="934"/>
      <c r="OMW22" s="934"/>
      <c r="OMX22" s="934"/>
      <c r="OMY22" s="934"/>
      <c r="OMZ22" s="934"/>
      <c r="ONA22" s="934"/>
      <c r="ONB22" s="934"/>
      <c r="ONC22" s="934"/>
      <c r="OND22" s="934"/>
      <c r="ONE22" s="934"/>
      <c r="ONF22" s="934"/>
      <c r="ONG22" s="934"/>
      <c r="ONH22" s="934"/>
      <c r="ONI22" s="934"/>
      <c r="ONJ22" s="934"/>
      <c r="ONK22" s="934"/>
      <c r="ONL22" s="934"/>
      <c r="ONM22" s="934"/>
      <c r="ONN22" s="934"/>
      <c r="ONO22" s="934"/>
      <c r="ONP22" s="934"/>
      <c r="ONQ22" s="934"/>
      <c r="ONR22" s="934"/>
      <c r="ONS22" s="934"/>
      <c r="ONT22" s="934"/>
      <c r="ONU22" s="934"/>
      <c r="ONV22" s="934"/>
      <c r="ONW22" s="934"/>
      <c r="ONX22" s="934"/>
      <c r="ONY22" s="934"/>
      <c r="ONZ22" s="934"/>
      <c r="OOA22" s="934"/>
      <c r="OOB22" s="934"/>
      <c r="OOC22" s="934"/>
      <c r="OOD22" s="934"/>
      <c r="OOE22" s="934"/>
      <c r="OOF22" s="934"/>
      <c r="OOG22" s="934"/>
      <c r="OOH22" s="934"/>
      <c r="OOI22" s="934"/>
      <c r="OOJ22" s="934"/>
      <c r="OOK22" s="934"/>
      <c r="OOL22" s="934"/>
      <c r="OOM22" s="934"/>
      <c r="OON22" s="934"/>
      <c r="OOO22" s="934"/>
      <c r="OOP22" s="934"/>
      <c r="OOQ22" s="934"/>
      <c r="OOR22" s="934"/>
      <c r="OOS22" s="934"/>
      <c r="OOT22" s="934"/>
      <c r="OOU22" s="934"/>
      <c r="OOV22" s="934"/>
      <c r="OOW22" s="934"/>
      <c r="OOX22" s="934"/>
      <c r="OOY22" s="934"/>
      <c r="OOZ22" s="934"/>
      <c r="OPA22" s="934"/>
      <c r="OPB22" s="934"/>
      <c r="OPC22" s="934"/>
      <c r="OPD22" s="934"/>
      <c r="OPE22" s="934"/>
      <c r="OPF22" s="934"/>
      <c r="OPG22" s="934"/>
      <c r="OPH22" s="934"/>
      <c r="OPI22" s="934"/>
      <c r="OPJ22" s="934"/>
      <c r="OPK22" s="934"/>
      <c r="OPL22" s="934"/>
      <c r="OPM22" s="934"/>
      <c r="OPN22" s="934"/>
      <c r="OPO22" s="934"/>
      <c r="OPP22" s="934"/>
      <c r="OPQ22" s="934"/>
      <c r="OPR22" s="934"/>
      <c r="OPS22" s="934"/>
      <c r="OPT22" s="934"/>
      <c r="OPU22" s="934"/>
      <c r="OPV22" s="934"/>
      <c r="OPW22" s="934"/>
      <c r="OPX22" s="934"/>
      <c r="OPY22" s="934"/>
      <c r="OPZ22" s="934"/>
      <c r="OQA22" s="934"/>
      <c r="OQB22" s="934"/>
      <c r="OQC22" s="934"/>
      <c r="OQD22" s="934"/>
      <c r="OQE22" s="934"/>
      <c r="OQF22" s="934"/>
      <c r="OQG22" s="934"/>
      <c r="OQH22" s="934"/>
      <c r="OQI22" s="934"/>
      <c r="OQJ22" s="934"/>
      <c r="OQK22" s="934"/>
      <c r="OQL22" s="934"/>
      <c r="OQM22" s="934"/>
      <c r="OQN22" s="934"/>
      <c r="OQO22" s="934"/>
      <c r="OQP22" s="934"/>
      <c r="OQQ22" s="934"/>
      <c r="OQR22" s="934"/>
      <c r="OQS22" s="934"/>
      <c r="OQT22" s="934"/>
      <c r="OQU22" s="934"/>
      <c r="OQV22" s="934"/>
      <c r="OQW22" s="934"/>
      <c r="OQX22" s="934"/>
      <c r="OQY22" s="934"/>
      <c r="OQZ22" s="934"/>
      <c r="ORA22" s="934"/>
      <c r="ORB22" s="934"/>
      <c r="ORC22" s="934"/>
      <c r="ORD22" s="934"/>
      <c r="ORE22" s="934"/>
      <c r="ORF22" s="934"/>
      <c r="ORG22" s="934"/>
      <c r="ORH22" s="934"/>
      <c r="ORI22" s="934"/>
      <c r="ORJ22" s="934"/>
      <c r="ORK22" s="934"/>
      <c r="ORL22" s="934"/>
      <c r="ORM22" s="934"/>
      <c r="ORN22" s="934"/>
      <c r="ORO22" s="934"/>
      <c r="ORP22" s="934"/>
      <c r="ORQ22" s="934"/>
      <c r="ORR22" s="934"/>
      <c r="ORS22" s="934"/>
      <c r="ORT22" s="934"/>
      <c r="ORU22" s="934"/>
      <c r="ORV22" s="934"/>
      <c r="ORW22" s="934"/>
      <c r="ORX22" s="934"/>
      <c r="ORY22" s="934"/>
      <c r="ORZ22" s="934"/>
      <c r="OSA22" s="934"/>
      <c r="OSB22" s="934"/>
      <c r="OSC22" s="934"/>
      <c r="OSD22" s="934"/>
      <c r="OSE22" s="934"/>
      <c r="OSF22" s="934"/>
      <c r="OSG22" s="934"/>
      <c r="OSH22" s="934"/>
      <c r="OSI22" s="934"/>
      <c r="OSJ22" s="934"/>
      <c r="OSK22" s="934"/>
      <c r="OSL22" s="934"/>
      <c r="OSM22" s="934"/>
      <c r="OSN22" s="934"/>
      <c r="OSO22" s="934"/>
      <c r="OSP22" s="934"/>
      <c r="OSQ22" s="934"/>
      <c r="OSR22" s="934"/>
      <c r="OSS22" s="934"/>
      <c r="OST22" s="934"/>
      <c r="OSU22" s="934"/>
      <c r="OSV22" s="934"/>
      <c r="OSW22" s="934"/>
      <c r="OSX22" s="934"/>
      <c r="OSY22" s="934"/>
      <c r="OSZ22" s="934"/>
      <c r="OTA22" s="934"/>
      <c r="OTB22" s="934"/>
      <c r="OTC22" s="934"/>
      <c r="OTD22" s="934"/>
      <c r="OTE22" s="934"/>
      <c r="OTF22" s="934"/>
      <c r="OTG22" s="934"/>
      <c r="OTH22" s="934"/>
      <c r="OTI22" s="934"/>
      <c r="OTJ22" s="934"/>
      <c r="OTK22" s="934"/>
      <c r="OTL22" s="934"/>
      <c r="OTM22" s="934"/>
      <c r="OTN22" s="934"/>
      <c r="OTO22" s="934"/>
      <c r="OTP22" s="934"/>
      <c r="OTQ22" s="934"/>
      <c r="OTR22" s="934"/>
      <c r="OTS22" s="934"/>
      <c r="OTT22" s="934"/>
      <c r="OTU22" s="934"/>
      <c r="OTV22" s="934"/>
      <c r="OTW22" s="934"/>
      <c r="OTX22" s="934"/>
      <c r="OTY22" s="934"/>
      <c r="OTZ22" s="934"/>
      <c r="OUA22" s="934"/>
      <c r="OUB22" s="934"/>
      <c r="OUC22" s="934"/>
      <c r="OUD22" s="934"/>
      <c r="OUE22" s="934"/>
      <c r="OUF22" s="934"/>
      <c r="OUG22" s="934"/>
      <c r="OUH22" s="934"/>
      <c r="OUI22" s="934"/>
      <c r="OUJ22" s="934"/>
      <c r="OUK22" s="934"/>
      <c r="OUL22" s="934"/>
      <c r="OUM22" s="934"/>
      <c r="OUN22" s="934"/>
      <c r="OUO22" s="934"/>
      <c r="OUP22" s="934"/>
      <c r="OUQ22" s="934"/>
      <c r="OUR22" s="934"/>
      <c r="OUS22" s="934"/>
      <c r="OUT22" s="934"/>
      <c r="OUU22" s="934"/>
      <c r="OUV22" s="934"/>
      <c r="OUW22" s="934"/>
      <c r="OUX22" s="934"/>
      <c r="OUY22" s="934"/>
      <c r="OUZ22" s="934"/>
      <c r="OVA22" s="934"/>
      <c r="OVB22" s="934"/>
      <c r="OVC22" s="934"/>
      <c r="OVD22" s="934"/>
      <c r="OVE22" s="934"/>
      <c r="OVF22" s="934"/>
      <c r="OVG22" s="934"/>
      <c r="OVH22" s="934"/>
      <c r="OVI22" s="934"/>
      <c r="OVJ22" s="934"/>
      <c r="OVK22" s="934"/>
      <c r="OVL22" s="934"/>
      <c r="OVM22" s="934"/>
      <c r="OVN22" s="934"/>
      <c r="OVO22" s="934"/>
      <c r="OVP22" s="934"/>
      <c r="OVQ22" s="934"/>
      <c r="OVR22" s="934"/>
      <c r="OVS22" s="934"/>
      <c r="OVT22" s="934"/>
      <c r="OVU22" s="934"/>
      <c r="OVV22" s="934"/>
      <c r="OVW22" s="934"/>
      <c r="OVX22" s="934"/>
      <c r="OVY22" s="934"/>
      <c r="OVZ22" s="934"/>
      <c r="OWA22" s="934"/>
      <c r="OWB22" s="934"/>
      <c r="OWC22" s="934"/>
      <c r="OWD22" s="934"/>
      <c r="OWE22" s="934"/>
      <c r="OWF22" s="934"/>
      <c r="OWG22" s="934"/>
      <c r="OWH22" s="934"/>
      <c r="OWI22" s="934"/>
      <c r="OWJ22" s="934"/>
      <c r="OWK22" s="934"/>
      <c r="OWL22" s="934"/>
      <c r="OWM22" s="934"/>
      <c r="OWN22" s="934"/>
      <c r="OWO22" s="934"/>
      <c r="OWP22" s="934"/>
      <c r="OWQ22" s="934"/>
      <c r="OWR22" s="934"/>
      <c r="OWS22" s="934"/>
      <c r="OWT22" s="934"/>
      <c r="OWU22" s="934"/>
      <c r="OWV22" s="934"/>
      <c r="OWW22" s="934"/>
      <c r="OWX22" s="934"/>
      <c r="OWY22" s="934"/>
      <c r="OWZ22" s="934"/>
      <c r="OXA22" s="934"/>
      <c r="OXB22" s="934"/>
      <c r="OXC22" s="934"/>
      <c r="OXD22" s="934"/>
      <c r="OXE22" s="934"/>
      <c r="OXF22" s="934"/>
      <c r="OXG22" s="934"/>
      <c r="OXH22" s="934"/>
      <c r="OXI22" s="934"/>
      <c r="OXJ22" s="934"/>
      <c r="OXK22" s="934"/>
      <c r="OXL22" s="934"/>
      <c r="OXM22" s="934"/>
      <c r="OXN22" s="934"/>
      <c r="OXO22" s="934"/>
      <c r="OXP22" s="934"/>
      <c r="OXQ22" s="934"/>
      <c r="OXR22" s="934"/>
      <c r="OXS22" s="934"/>
      <c r="OXT22" s="934"/>
      <c r="OXU22" s="934"/>
      <c r="OXV22" s="934"/>
      <c r="OXW22" s="934"/>
      <c r="OXX22" s="934"/>
      <c r="OXY22" s="934"/>
      <c r="OXZ22" s="934"/>
      <c r="OYA22" s="934"/>
      <c r="OYB22" s="934"/>
      <c r="OYC22" s="934"/>
      <c r="OYD22" s="934"/>
      <c r="OYE22" s="934"/>
      <c r="OYF22" s="934"/>
      <c r="OYG22" s="934"/>
      <c r="OYH22" s="934"/>
      <c r="OYI22" s="934"/>
      <c r="OYJ22" s="934"/>
      <c r="OYK22" s="934"/>
      <c r="OYL22" s="934"/>
      <c r="OYM22" s="934"/>
      <c r="OYN22" s="934"/>
      <c r="OYO22" s="934"/>
      <c r="OYP22" s="934"/>
      <c r="OYQ22" s="934"/>
      <c r="OYR22" s="934"/>
      <c r="OYS22" s="934"/>
      <c r="OYT22" s="934"/>
      <c r="OYU22" s="934"/>
      <c r="OYV22" s="934"/>
      <c r="OYW22" s="934"/>
      <c r="OYX22" s="934"/>
      <c r="OYY22" s="934"/>
      <c r="OYZ22" s="934"/>
      <c r="OZA22" s="934"/>
      <c r="OZB22" s="934"/>
      <c r="OZC22" s="934"/>
      <c r="OZD22" s="934"/>
      <c r="OZE22" s="934"/>
      <c r="OZF22" s="934"/>
      <c r="OZG22" s="934"/>
      <c r="OZH22" s="934"/>
      <c r="OZI22" s="934"/>
      <c r="OZJ22" s="934"/>
      <c r="OZK22" s="934"/>
      <c r="OZL22" s="934"/>
      <c r="OZM22" s="934"/>
      <c r="OZN22" s="934"/>
      <c r="OZO22" s="934"/>
      <c r="OZP22" s="934"/>
      <c r="OZQ22" s="934"/>
      <c r="OZR22" s="934"/>
      <c r="OZS22" s="934"/>
      <c r="OZT22" s="934"/>
      <c r="OZU22" s="934"/>
      <c r="OZV22" s="934"/>
      <c r="OZW22" s="934"/>
      <c r="OZX22" s="934"/>
      <c r="OZY22" s="934"/>
      <c r="OZZ22" s="934"/>
      <c r="PAA22" s="934"/>
      <c r="PAB22" s="934"/>
      <c r="PAC22" s="934"/>
      <c r="PAD22" s="934"/>
      <c r="PAE22" s="934"/>
      <c r="PAF22" s="934"/>
      <c r="PAG22" s="934"/>
      <c r="PAH22" s="934"/>
      <c r="PAI22" s="934"/>
      <c r="PAJ22" s="934"/>
      <c r="PAK22" s="934"/>
      <c r="PAL22" s="934"/>
      <c r="PAM22" s="934"/>
      <c r="PAN22" s="934"/>
      <c r="PAO22" s="934"/>
      <c r="PAP22" s="934"/>
      <c r="PAQ22" s="934"/>
      <c r="PAR22" s="934"/>
      <c r="PAS22" s="934"/>
      <c r="PAT22" s="934"/>
      <c r="PAU22" s="934"/>
      <c r="PAV22" s="934"/>
      <c r="PAW22" s="934"/>
      <c r="PAX22" s="934"/>
      <c r="PAY22" s="934"/>
      <c r="PAZ22" s="934"/>
      <c r="PBA22" s="934"/>
      <c r="PBB22" s="934"/>
      <c r="PBC22" s="934"/>
      <c r="PBD22" s="934"/>
      <c r="PBE22" s="934"/>
      <c r="PBF22" s="934"/>
      <c r="PBG22" s="934"/>
      <c r="PBH22" s="934"/>
      <c r="PBI22" s="934"/>
      <c r="PBJ22" s="934"/>
      <c r="PBK22" s="934"/>
      <c r="PBL22" s="934"/>
      <c r="PBM22" s="934"/>
      <c r="PBN22" s="934"/>
      <c r="PBO22" s="934"/>
      <c r="PBP22" s="934"/>
      <c r="PBQ22" s="934"/>
      <c r="PBR22" s="934"/>
      <c r="PBS22" s="934"/>
      <c r="PBT22" s="934"/>
      <c r="PBU22" s="934"/>
      <c r="PBV22" s="934"/>
      <c r="PBW22" s="934"/>
      <c r="PBX22" s="934"/>
      <c r="PBY22" s="934"/>
      <c r="PBZ22" s="934"/>
      <c r="PCA22" s="934"/>
      <c r="PCB22" s="934"/>
      <c r="PCC22" s="934"/>
      <c r="PCD22" s="934"/>
      <c r="PCE22" s="934"/>
      <c r="PCF22" s="934"/>
      <c r="PCG22" s="934"/>
      <c r="PCH22" s="934"/>
      <c r="PCI22" s="934"/>
      <c r="PCJ22" s="934"/>
      <c r="PCK22" s="934"/>
      <c r="PCL22" s="934"/>
      <c r="PCM22" s="934"/>
      <c r="PCN22" s="934"/>
      <c r="PCO22" s="934"/>
      <c r="PCP22" s="934"/>
      <c r="PCQ22" s="934"/>
      <c r="PCR22" s="934"/>
      <c r="PCS22" s="934"/>
      <c r="PCT22" s="934"/>
      <c r="PCU22" s="934"/>
      <c r="PCV22" s="934"/>
      <c r="PCW22" s="934"/>
      <c r="PCX22" s="934"/>
      <c r="PCY22" s="934"/>
      <c r="PCZ22" s="934"/>
      <c r="PDA22" s="934"/>
      <c r="PDB22" s="934"/>
      <c r="PDC22" s="934"/>
      <c r="PDD22" s="934"/>
      <c r="PDE22" s="934"/>
      <c r="PDF22" s="934"/>
      <c r="PDG22" s="934"/>
      <c r="PDH22" s="934"/>
      <c r="PDI22" s="934"/>
      <c r="PDJ22" s="934"/>
      <c r="PDK22" s="934"/>
      <c r="PDL22" s="934"/>
      <c r="PDM22" s="934"/>
      <c r="PDN22" s="934"/>
      <c r="PDO22" s="934"/>
      <c r="PDP22" s="934"/>
      <c r="PDQ22" s="934"/>
      <c r="PDR22" s="934"/>
      <c r="PDS22" s="934"/>
      <c r="PDT22" s="934"/>
      <c r="PDU22" s="934"/>
      <c r="PDV22" s="934"/>
      <c r="PDW22" s="934"/>
      <c r="PDX22" s="934"/>
      <c r="PDY22" s="934"/>
      <c r="PDZ22" s="934"/>
      <c r="PEA22" s="934"/>
      <c r="PEB22" s="934"/>
      <c r="PEC22" s="934"/>
      <c r="PED22" s="934"/>
      <c r="PEE22" s="934"/>
      <c r="PEF22" s="934"/>
      <c r="PEG22" s="934"/>
      <c r="PEH22" s="934"/>
      <c r="PEI22" s="934"/>
      <c r="PEJ22" s="934"/>
      <c r="PEK22" s="934"/>
      <c r="PEL22" s="934"/>
      <c r="PEM22" s="934"/>
      <c r="PEN22" s="934"/>
      <c r="PEO22" s="934"/>
      <c r="PEP22" s="934"/>
      <c r="PEQ22" s="934"/>
      <c r="PER22" s="934"/>
      <c r="PES22" s="934"/>
      <c r="PET22" s="934"/>
      <c r="PEU22" s="934"/>
      <c r="PEV22" s="934"/>
      <c r="PEW22" s="934"/>
      <c r="PEX22" s="934"/>
      <c r="PEY22" s="934"/>
      <c r="PEZ22" s="934"/>
      <c r="PFA22" s="934"/>
      <c r="PFB22" s="934"/>
      <c r="PFC22" s="934"/>
      <c r="PFD22" s="934"/>
      <c r="PFE22" s="934"/>
      <c r="PFF22" s="934"/>
      <c r="PFG22" s="934"/>
      <c r="PFH22" s="934"/>
      <c r="PFI22" s="934"/>
      <c r="PFJ22" s="934"/>
      <c r="PFK22" s="934"/>
      <c r="PFL22" s="934"/>
      <c r="PFM22" s="934"/>
      <c r="PFN22" s="934"/>
      <c r="PFO22" s="934"/>
      <c r="PFP22" s="934"/>
      <c r="PFQ22" s="934"/>
      <c r="PFR22" s="934"/>
      <c r="PFS22" s="934"/>
      <c r="PFT22" s="934"/>
      <c r="PFU22" s="934"/>
      <c r="PFV22" s="934"/>
      <c r="PFW22" s="934"/>
      <c r="PFX22" s="934"/>
      <c r="PFY22" s="934"/>
      <c r="PFZ22" s="934"/>
      <c r="PGA22" s="934"/>
      <c r="PGB22" s="934"/>
      <c r="PGC22" s="934"/>
      <c r="PGD22" s="934"/>
      <c r="PGE22" s="934"/>
      <c r="PGF22" s="934"/>
      <c r="PGG22" s="934"/>
      <c r="PGH22" s="934"/>
      <c r="PGI22" s="934"/>
      <c r="PGJ22" s="934"/>
      <c r="PGK22" s="934"/>
      <c r="PGL22" s="934"/>
      <c r="PGM22" s="934"/>
      <c r="PGN22" s="934"/>
      <c r="PGO22" s="934"/>
      <c r="PGP22" s="934"/>
      <c r="PGQ22" s="934"/>
      <c r="PGR22" s="934"/>
      <c r="PGS22" s="934"/>
      <c r="PGT22" s="934"/>
      <c r="PGU22" s="934"/>
      <c r="PGV22" s="934"/>
      <c r="PGW22" s="934"/>
      <c r="PGX22" s="934"/>
      <c r="PGY22" s="934"/>
      <c r="PGZ22" s="934"/>
      <c r="PHA22" s="934"/>
      <c r="PHB22" s="934"/>
      <c r="PHC22" s="934"/>
      <c r="PHD22" s="934"/>
      <c r="PHE22" s="934"/>
      <c r="PHF22" s="934"/>
      <c r="PHG22" s="934"/>
      <c r="PHH22" s="934"/>
      <c r="PHI22" s="934"/>
      <c r="PHJ22" s="934"/>
      <c r="PHK22" s="934"/>
      <c r="PHL22" s="934"/>
      <c r="PHM22" s="934"/>
      <c r="PHN22" s="934"/>
      <c r="PHO22" s="934"/>
      <c r="PHP22" s="934"/>
      <c r="PHQ22" s="934"/>
      <c r="PHR22" s="934"/>
      <c r="PHS22" s="934"/>
      <c r="PHT22" s="934"/>
      <c r="PHU22" s="934"/>
      <c r="PHV22" s="934"/>
      <c r="PHW22" s="934"/>
      <c r="PHX22" s="934"/>
      <c r="PHY22" s="934"/>
      <c r="PHZ22" s="934"/>
      <c r="PIA22" s="934"/>
      <c r="PIB22" s="934"/>
      <c r="PIC22" s="934"/>
      <c r="PID22" s="934"/>
      <c r="PIE22" s="934"/>
      <c r="PIF22" s="934"/>
      <c r="PIG22" s="934"/>
      <c r="PIH22" s="934"/>
      <c r="PII22" s="934"/>
      <c r="PIJ22" s="934"/>
      <c r="PIK22" s="934"/>
      <c r="PIL22" s="934"/>
      <c r="PIM22" s="934"/>
      <c r="PIN22" s="934"/>
      <c r="PIO22" s="934"/>
      <c r="PIP22" s="934"/>
      <c r="PIQ22" s="934"/>
      <c r="PIR22" s="934"/>
      <c r="PIS22" s="934"/>
      <c r="PIT22" s="934"/>
      <c r="PIU22" s="934"/>
      <c r="PIV22" s="934"/>
      <c r="PIW22" s="934"/>
      <c r="PIX22" s="934"/>
      <c r="PIY22" s="934"/>
      <c r="PIZ22" s="934"/>
      <c r="PJA22" s="934"/>
      <c r="PJB22" s="934"/>
      <c r="PJC22" s="934"/>
      <c r="PJD22" s="934"/>
      <c r="PJE22" s="934"/>
      <c r="PJF22" s="934"/>
      <c r="PJG22" s="934"/>
      <c r="PJH22" s="934"/>
      <c r="PJI22" s="934"/>
      <c r="PJJ22" s="934"/>
      <c r="PJK22" s="934"/>
      <c r="PJL22" s="934"/>
      <c r="PJM22" s="934"/>
      <c r="PJN22" s="934"/>
      <c r="PJO22" s="934"/>
      <c r="PJP22" s="934"/>
      <c r="PJQ22" s="934"/>
      <c r="PJR22" s="934"/>
      <c r="PJS22" s="934"/>
      <c r="PJT22" s="934"/>
      <c r="PJU22" s="934"/>
      <c r="PJV22" s="934"/>
      <c r="PJW22" s="934"/>
      <c r="PJX22" s="934"/>
      <c r="PJY22" s="934"/>
      <c r="PJZ22" s="934"/>
      <c r="PKA22" s="934"/>
      <c r="PKB22" s="934"/>
      <c r="PKC22" s="934"/>
      <c r="PKD22" s="934"/>
      <c r="PKE22" s="934"/>
      <c r="PKF22" s="934"/>
      <c r="PKG22" s="934"/>
      <c r="PKH22" s="934"/>
      <c r="PKI22" s="934"/>
      <c r="PKJ22" s="934"/>
      <c r="PKK22" s="934"/>
      <c r="PKL22" s="934"/>
      <c r="PKM22" s="934"/>
      <c r="PKN22" s="934"/>
      <c r="PKO22" s="934"/>
      <c r="PKP22" s="934"/>
      <c r="PKQ22" s="934"/>
      <c r="PKR22" s="934"/>
      <c r="PKS22" s="934"/>
      <c r="PKT22" s="934"/>
      <c r="PKU22" s="934"/>
      <c r="PKV22" s="934"/>
      <c r="PKW22" s="934"/>
      <c r="PKX22" s="934"/>
      <c r="PKY22" s="934"/>
      <c r="PKZ22" s="934"/>
      <c r="PLA22" s="934"/>
      <c r="PLB22" s="934"/>
      <c r="PLC22" s="934"/>
      <c r="PLD22" s="934"/>
      <c r="PLE22" s="934"/>
      <c r="PLF22" s="934"/>
      <c r="PLG22" s="934"/>
      <c r="PLH22" s="934"/>
      <c r="PLI22" s="934"/>
      <c r="PLJ22" s="934"/>
      <c r="PLK22" s="934"/>
      <c r="PLL22" s="934"/>
      <c r="PLM22" s="934"/>
      <c r="PLN22" s="934"/>
      <c r="PLO22" s="934"/>
      <c r="PLP22" s="934"/>
      <c r="PLQ22" s="934"/>
      <c r="PLR22" s="934"/>
      <c r="PLS22" s="934"/>
      <c r="PLT22" s="934"/>
      <c r="PLU22" s="934"/>
      <c r="PLV22" s="934"/>
      <c r="PLW22" s="934"/>
      <c r="PLX22" s="934"/>
      <c r="PLY22" s="934"/>
      <c r="PLZ22" s="934"/>
      <c r="PMA22" s="934"/>
      <c r="PMB22" s="934"/>
      <c r="PMC22" s="934"/>
      <c r="PMD22" s="934"/>
      <c r="PME22" s="934"/>
      <c r="PMF22" s="934"/>
      <c r="PMG22" s="934"/>
      <c r="PMH22" s="934"/>
      <c r="PMI22" s="934"/>
      <c r="PMJ22" s="934"/>
      <c r="PMK22" s="934"/>
      <c r="PML22" s="934"/>
      <c r="PMM22" s="934"/>
      <c r="PMN22" s="934"/>
      <c r="PMO22" s="934"/>
      <c r="PMP22" s="934"/>
      <c r="PMQ22" s="934"/>
      <c r="PMR22" s="934"/>
      <c r="PMS22" s="934"/>
      <c r="PMT22" s="934"/>
      <c r="PMU22" s="934"/>
      <c r="PMV22" s="934"/>
      <c r="PMW22" s="934"/>
      <c r="PMX22" s="934"/>
      <c r="PMY22" s="934"/>
      <c r="PMZ22" s="934"/>
      <c r="PNA22" s="934"/>
      <c r="PNB22" s="934"/>
      <c r="PNC22" s="934"/>
      <c r="PND22" s="934"/>
      <c r="PNE22" s="934"/>
      <c r="PNF22" s="934"/>
      <c r="PNG22" s="934"/>
      <c r="PNH22" s="934"/>
      <c r="PNI22" s="934"/>
      <c r="PNJ22" s="934"/>
      <c r="PNK22" s="934"/>
      <c r="PNL22" s="934"/>
      <c r="PNM22" s="934"/>
      <c r="PNN22" s="934"/>
      <c r="PNO22" s="934"/>
      <c r="PNP22" s="934"/>
      <c r="PNQ22" s="934"/>
      <c r="PNR22" s="934"/>
      <c r="PNS22" s="934"/>
      <c r="PNT22" s="934"/>
      <c r="PNU22" s="934"/>
      <c r="PNV22" s="934"/>
      <c r="PNW22" s="934"/>
      <c r="PNX22" s="934"/>
      <c r="PNY22" s="934"/>
      <c r="PNZ22" s="934"/>
      <c r="POA22" s="934"/>
      <c r="POB22" s="934"/>
      <c r="POC22" s="934"/>
      <c r="POD22" s="934"/>
      <c r="POE22" s="934"/>
      <c r="POF22" s="934"/>
      <c r="POG22" s="934"/>
      <c r="POH22" s="934"/>
      <c r="POI22" s="934"/>
      <c r="POJ22" s="934"/>
      <c r="POK22" s="934"/>
      <c r="POL22" s="934"/>
      <c r="POM22" s="934"/>
      <c r="PON22" s="934"/>
      <c r="POO22" s="934"/>
      <c r="POP22" s="934"/>
      <c r="POQ22" s="934"/>
      <c r="POR22" s="934"/>
      <c r="POS22" s="934"/>
      <c r="POT22" s="934"/>
      <c r="POU22" s="934"/>
      <c r="POV22" s="934"/>
      <c r="POW22" s="934"/>
      <c r="POX22" s="934"/>
      <c r="POY22" s="934"/>
      <c r="POZ22" s="934"/>
      <c r="PPA22" s="934"/>
      <c r="PPB22" s="934"/>
      <c r="PPC22" s="934"/>
      <c r="PPD22" s="934"/>
      <c r="PPE22" s="934"/>
      <c r="PPF22" s="934"/>
      <c r="PPG22" s="934"/>
      <c r="PPH22" s="934"/>
      <c r="PPI22" s="934"/>
      <c r="PPJ22" s="934"/>
      <c r="PPK22" s="934"/>
      <c r="PPL22" s="934"/>
      <c r="PPM22" s="934"/>
      <c r="PPN22" s="934"/>
      <c r="PPO22" s="934"/>
      <c r="PPP22" s="934"/>
      <c r="PPQ22" s="934"/>
      <c r="PPR22" s="934"/>
      <c r="PPS22" s="934"/>
      <c r="PPT22" s="934"/>
      <c r="PPU22" s="934"/>
      <c r="PPV22" s="934"/>
      <c r="PPW22" s="934"/>
      <c r="PPX22" s="934"/>
      <c r="PPY22" s="934"/>
      <c r="PPZ22" s="934"/>
      <c r="PQA22" s="934"/>
      <c r="PQB22" s="934"/>
      <c r="PQC22" s="934"/>
      <c r="PQD22" s="934"/>
      <c r="PQE22" s="934"/>
      <c r="PQF22" s="934"/>
      <c r="PQG22" s="934"/>
      <c r="PQH22" s="934"/>
      <c r="PQI22" s="934"/>
      <c r="PQJ22" s="934"/>
      <c r="PQK22" s="934"/>
      <c r="PQL22" s="934"/>
      <c r="PQM22" s="934"/>
      <c r="PQN22" s="934"/>
      <c r="PQO22" s="934"/>
      <c r="PQP22" s="934"/>
      <c r="PQQ22" s="934"/>
      <c r="PQR22" s="934"/>
      <c r="PQS22" s="934"/>
      <c r="PQT22" s="934"/>
      <c r="PQU22" s="934"/>
      <c r="PQV22" s="934"/>
      <c r="PQW22" s="934"/>
      <c r="PQX22" s="934"/>
      <c r="PQY22" s="934"/>
      <c r="PQZ22" s="934"/>
      <c r="PRA22" s="934"/>
      <c r="PRB22" s="934"/>
      <c r="PRC22" s="934"/>
      <c r="PRD22" s="934"/>
      <c r="PRE22" s="934"/>
      <c r="PRF22" s="934"/>
      <c r="PRG22" s="934"/>
      <c r="PRH22" s="934"/>
      <c r="PRI22" s="934"/>
      <c r="PRJ22" s="934"/>
      <c r="PRK22" s="934"/>
      <c r="PRL22" s="934"/>
      <c r="PRM22" s="934"/>
      <c r="PRN22" s="934"/>
      <c r="PRO22" s="934"/>
      <c r="PRP22" s="934"/>
      <c r="PRQ22" s="934"/>
      <c r="PRR22" s="934"/>
      <c r="PRS22" s="934"/>
      <c r="PRT22" s="934"/>
      <c r="PRU22" s="934"/>
      <c r="PRV22" s="934"/>
      <c r="PRW22" s="934"/>
      <c r="PRX22" s="934"/>
      <c r="PRY22" s="934"/>
      <c r="PRZ22" s="934"/>
      <c r="PSA22" s="934"/>
      <c r="PSB22" s="934"/>
      <c r="PSC22" s="934"/>
      <c r="PSD22" s="934"/>
      <c r="PSE22" s="934"/>
      <c r="PSF22" s="934"/>
      <c r="PSG22" s="934"/>
      <c r="PSH22" s="934"/>
      <c r="PSI22" s="934"/>
      <c r="PSJ22" s="934"/>
      <c r="PSK22" s="934"/>
      <c r="PSL22" s="934"/>
      <c r="PSM22" s="934"/>
      <c r="PSN22" s="934"/>
      <c r="PSO22" s="934"/>
      <c r="PSP22" s="934"/>
      <c r="PSQ22" s="934"/>
      <c r="PSR22" s="934"/>
      <c r="PSS22" s="934"/>
      <c r="PST22" s="934"/>
      <c r="PSU22" s="934"/>
      <c r="PSV22" s="934"/>
      <c r="PSW22" s="934"/>
      <c r="PSX22" s="934"/>
      <c r="PSY22" s="934"/>
      <c r="PSZ22" s="934"/>
      <c r="PTA22" s="934"/>
      <c r="PTB22" s="934"/>
      <c r="PTC22" s="934"/>
      <c r="PTD22" s="934"/>
      <c r="PTE22" s="934"/>
      <c r="PTF22" s="934"/>
      <c r="PTG22" s="934"/>
      <c r="PTH22" s="934"/>
      <c r="PTI22" s="934"/>
      <c r="PTJ22" s="934"/>
      <c r="PTK22" s="934"/>
      <c r="PTL22" s="934"/>
      <c r="PTM22" s="934"/>
      <c r="PTN22" s="934"/>
      <c r="PTO22" s="934"/>
      <c r="PTP22" s="934"/>
      <c r="PTQ22" s="934"/>
      <c r="PTR22" s="934"/>
      <c r="PTS22" s="934"/>
      <c r="PTT22" s="934"/>
      <c r="PTU22" s="934"/>
      <c r="PTV22" s="934"/>
      <c r="PTW22" s="934"/>
      <c r="PTX22" s="934"/>
      <c r="PTY22" s="934"/>
      <c r="PTZ22" s="934"/>
      <c r="PUA22" s="934"/>
      <c r="PUB22" s="934"/>
      <c r="PUC22" s="934"/>
      <c r="PUD22" s="934"/>
      <c r="PUE22" s="934"/>
      <c r="PUF22" s="934"/>
      <c r="PUG22" s="934"/>
      <c r="PUH22" s="934"/>
      <c r="PUI22" s="934"/>
      <c r="PUJ22" s="934"/>
      <c r="PUK22" s="934"/>
      <c r="PUL22" s="934"/>
      <c r="PUM22" s="934"/>
      <c r="PUN22" s="934"/>
      <c r="PUO22" s="934"/>
      <c r="PUP22" s="934"/>
      <c r="PUQ22" s="934"/>
      <c r="PUR22" s="934"/>
      <c r="PUS22" s="934"/>
      <c r="PUT22" s="934"/>
      <c r="PUU22" s="934"/>
      <c r="PUV22" s="934"/>
      <c r="PUW22" s="934"/>
      <c r="PUX22" s="934"/>
      <c r="PUY22" s="934"/>
      <c r="PUZ22" s="934"/>
      <c r="PVA22" s="934"/>
      <c r="PVB22" s="934"/>
      <c r="PVC22" s="934"/>
      <c r="PVD22" s="934"/>
      <c r="PVE22" s="934"/>
      <c r="PVF22" s="934"/>
      <c r="PVG22" s="934"/>
      <c r="PVH22" s="934"/>
      <c r="PVI22" s="934"/>
      <c r="PVJ22" s="934"/>
      <c r="PVK22" s="934"/>
      <c r="PVL22" s="934"/>
      <c r="PVM22" s="934"/>
      <c r="PVN22" s="934"/>
      <c r="PVO22" s="934"/>
      <c r="PVP22" s="934"/>
      <c r="PVQ22" s="934"/>
      <c r="PVR22" s="934"/>
      <c r="PVS22" s="934"/>
      <c r="PVT22" s="934"/>
      <c r="PVU22" s="934"/>
      <c r="PVV22" s="934"/>
      <c r="PVW22" s="934"/>
      <c r="PVX22" s="934"/>
      <c r="PVY22" s="934"/>
      <c r="PVZ22" s="934"/>
      <c r="PWA22" s="934"/>
      <c r="PWB22" s="934"/>
      <c r="PWC22" s="934"/>
      <c r="PWD22" s="934"/>
      <c r="PWE22" s="934"/>
      <c r="PWF22" s="934"/>
      <c r="PWG22" s="934"/>
      <c r="PWH22" s="934"/>
      <c r="PWI22" s="934"/>
      <c r="PWJ22" s="934"/>
      <c r="PWK22" s="934"/>
      <c r="PWL22" s="934"/>
      <c r="PWM22" s="934"/>
      <c r="PWN22" s="934"/>
      <c r="PWO22" s="934"/>
      <c r="PWP22" s="934"/>
      <c r="PWQ22" s="934"/>
      <c r="PWR22" s="934"/>
      <c r="PWS22" s="934"/>
      <c r="PWT22" s="934"/>
      <c r="PWU22" s="934"/>
      <c r="PWV22" s="934"/>
      <c r="PWW22" s="934"/>
      <c r="PWX22" s="934"/>
      <c r="PWY22" s="934"/>
      <c r="PWZ22" s="934"/>
      <c r="PXA22" s="934"/>
      <c r="PXB22" s="934"/>
      <c r="PXC22" s="934"/>
      <c r="PXD22" s="934"/>
      <c r="PXE22" s="934"/>
      <c r="PXF22" s="934"/>
      <c r="PXG22" s="934"/>
      <c r="PXH22" s="934"/>
      <c r="PXI22" s="934"/>
      <c r="PXJ22" s="934"/>
      <c r="PXK22" s="934"/>
      <c r="PXL22" s="934"/>
      <c r="PXM22" s="934"/>
      <c r="PXN22" s="934"/>
      <c r="PXO22" s="934"/>
      <c r="PXP22" s="934"/>
      <c r="PXQ22" s="934"/>
      <c r="PXR22" s="934"/>
      <c r="PXS22" s="934"/>
      <c r="PXT22" s="934"/>
      <c r="PXU22" s="934"/>
      <c r="PXV22" s="934"/>
      <c r="PXW22" s="934"/>
      <c r="PXX22" s="934"/>
      <c r="PXY22" s="934"/>
      <c r="PXZ22" s="934"/>
      <c r="PYA22" s="934"/>
      <c r="PYB22" s="934"/>
      <c r="PYC22" s="934"/>
      <c r="PYD22" s="934"/>
      <c r="PYE22" s="934"/>
      <c r="PYF22" s="934"/>
      <c r="PYG22" s="934"/>
      <c r="PYH22" s="934"/>
      <c r="PYI22" s="934"/>
      <c r="PYJ22" s="934"/>
      <c r="PYK22" s="934"/>
      <c r="PYL22" s="934"/>
      <c r="PYM22" s="934"/>
      <c r="PYN22" s="934"/>
      <c r="PYO22" s="934"/>
      <c r="PYP22" s="934"/>
      <c r="PYQ22" s="934"/>
      <c r="PYR22" s="934"/>
      <c r="PYS22" s="934"/>
      <c r="PYT22" s="934"/>
      <c r="PYU22" s="934"/>
      <c r="PYV22" s="934"/>
      <c r="PYW22" s="934"/>
      <c r="PYX22" s="934"/>
      <c r="PYY22" s="934"/>
      <c r="PYZ22" s="934"/>
      <c r="PZA22" s="934"/>
      <c r="PZB22" s="934"/>
      <c r="PZC22" s="934"/>
      <c r="PZD22" s="934"/>
      <c r="PZE22" s="934"/>
      <c r="PZF22" s="934"/>
      <c r="PZG22" s="934"/>
      <c r="PZH22" s="934"/>
      <c r="PZI22" s="934"/>
      <c r="PZJ22" s="934"/>
      <c r="PZK22" s="934"/>
      <c r="PZL22" s="934"/>
      <c r="PZM22" s="934"/>
      <c r="PZN22" s="934"/>
      <c r="PZO22" s="934"/>
      <c r="PZP22" s="934"/>
      <c r="PZQ22" s="934"/>
      <c r="PZR22" s="934"/>
      <c r="PZS22" s="934"/>
      <c r="PZT22" s="934"/>
      <c r="PZU22" s="934"/>
      <c r="PZV22" s="934"/>
      <c r="PZW22" s="934"/>
      <c r="PZX22" s="934"/>
      <c r="PZY22" s="934"/>
      <c r="PZZ22" s="934"/>
      <c r="QAA22" s="934"/>
      <c r="QAB22" s="934"/>
      <c r="QAC22" s="934"/>
      <c r="QAD22" s="934"/>
      <c r="QAE22" s="934"/>
      <c r="QAF22" s="934"/>
      <c r="QAG22" s="934"/>
      <c r="QAH22" s="934"/>
      <c r="QAI22" s="934"/>
      <c r="QAJ22" s="934"/>
      <c r="QAK22" s="934"/>
      <c r="QAL22" s="934"/>
      <c r="QAM22" s="934"/>
      <c r="QAN22" s="934"/>
      <c r="QAO22" s="934"/>
      <c r="QAP22" s="934"/>
      <c r="QAQ22" s="934"/>
      <c r="QAR22" s="934"/>
      <c r="QAS22" s="934"/>
      <c r="QAT22" s="934"/>
      <c r="QAU22" s="934"/>
      <c r="QAV22" s="934"/>
      <c r="QAW22" s="934"/>
      <c r="QAX22" s="934"/>
      <c r="QAY22" s="934"/>
      <c r="QAZ22" s="934"/>
      <c r="QBA22" s="934"/>
      <c r="QBB22" s="934"/>
      <c r="QBC22" s="934"/>
      <c r="QBD22" s="934"/>
      <c r="QBE22" s="934"/>
      <c r="QBF22" s="934"/>
      <c r="QBG22" s="934"/>
      <c r="QBH22" s="934"/>
      <c r="QBI22" s="934"/>
      <c r="QBJ22" s="934"/>
      <c r="QBK22" s="934"/>
      <c r="QBL22" s="934"/>
      <c r="QBM22" s="934"/>
      <c r="QBN22" s="934"/>
      <c r="QBO22" s="934"/>
      <c r="QBP22" s="934"/>
      <c r="QBQ22" s="934"/>
      <c r="QBR22" s="934"/>
      <c r="QBS22" s="934"/>
      <c r="QBT22" s="934"/>
      <c r="QBU22" s="934"/>
      <c r="QBV22" s="934"/>
      <c r="QBW22" s="934"/>
      <c r="QBX22" s="934"/>
      <c r="QBY22" s="934"/>
      <c r="QBZ22" s="934"/>
      <c r="QCA22" s="934"/>
      <c r="QCB22" s="934"/>
      <c r="QCC22" s="934"/>
      <c r="QCD22" s="934"/>
      <c r="QCE22" s="934"/>
      <c r="QCF22" s="934"/>
      <c r="QCG22" s="934"/>
      <c r="QCH22" s="934"/>
      <c r="QCI22" s="934"/>
      <c r="QCJ22" s="934"/>
      <c r="QCK22" s="934"/>
      <c r="QCL22" s="934"/>
      <c r="QCM22" s="934"/>
      <c r="QCN22" s="934"/>
      <c r="QCO22" s="934"/>
      <c r="QCP22" s="934"/>
      <c r="QCQ22" s="934"/>
      <c r="QCR22" s="934"/>
      <c r="QCS22" s="934"/>
      <c r="QCT22" s="934"/>
      <c r="QCU22" s="934"/>
      <c r="QCV22" s="934"/>
      <c r="QCW22" s="934"/>
      <c r="QCX22" s="934"/>
      <c r="QCY22" s="934"/>
      <c r="QCZ22" s="934"/>
      <c r="QDA22" s="934"/>
      <c r="QDB22" s="934"/>
      <c r="QDC22" s="934"/>
      <c r="QDD22" s="934"/>
      <c r="QDE22" s="934"/>
      <c r="QDF22" s="934"/>
      <c r="QDG22" s="934"/>
      <c r="QDH22" s="934"/>
      <c r="QDI22" s="934"/>
      <c r="QDJ22" s="934"/>
      <c r="QDK22" s="934"/>
      <c r="QDL22" s="934"/>
      <c r="QDM22" s="934"/>
      <c r="QDN22" s="934"/>
      <c r="QDO22" s="934"/>
      <c r="QDP22" s="934"/>
      <c r="QDQ22" s="934"/>
      <c r="QDR22" s="934"/>
      <c r="QDS22" s="934"/>
      <c r="QDT22" s="934"/>
      <c r="QDU22" s="934"/>
      <c r="QDV22" s="934"/>
      <c r="QDW22" s="934"/>
      <c r="QDX22" s="934"/>
      <c r="QDY22" s="934"/>
      <c r="QDZ22" s="934"/>
      <c r="QEA22" s="934"/>
      <c r="QEB22" s="934"/>
      <c r="QEC22" s="934"/>
      <c r="QED22" s="934"/>
      <c r="QEE22" s="934"/>
      <c r="QEF22" s="934"/>
      <c r="QEG22" s="934"/>
      <c r="QEH22" s="934"/>
      <c r="QEI22" s="934"/>
      <c r="QEJ22" s="934"/>
      <c r="QEK22" s="934"/>
      <c r="QEL22" s="934"/>
      <c r="QEM22" s="934"/>
      <c r="QEN22" s="934"/>
      <c r="QEO22" s="934"/>
      <c r="QEP22" s="934"/>
      <c r="QEQ22" s="934"/>
      <c r="QER22" s="934"/>
      <c r="QES22" s="934"/>
      <c r="QET22" s="934"/>
      <c r="QEU22" s="934"/>
      <c r="QEV22" s="934"/>
      <c r="QEW22" s="934"/>
      <c r="QEX22" s="934"/>
      <c r="QEY22" s="934"/>
      <c r="QEZ22" s="934"/>
      <c r="QFA22" s="934"/>
      <c r="QFB22" s="934"/>
      <c r="QFC22" s="934"/>
      <c r="QFD22" s="934"/>
      <c r="QFE22" s="934"/>
      <c r="QFF22" s="934"/>
      <c r="QFG22" s="934"/>
      <c r="QFH22" s="934"/>
      <c r="QFI22" s="934"/>
      <c r="QFJ22" s="934"/>
      <c r="QFK22" s="934"/>
      <c r="QFL22" s="934"/>
      <c r="QFM22" s="934"/>
      <c r="QFN22" s="934"/>
      <c r="QFO22" s="934"/>
      <c r="QFP22" s="934"/>
      <c r="QFQ22" s="934"/>
      <c r="QFR22" s="934"/>
      <c r="QFS22" s="934"/>
      <c r="QFT22" s="934"/>
      <c r="QFU22" s="934"/>
      <c r="QFV22" s="934"/>
      <c r="QFW22" s="934"/>
      <c r="QFX22" s="934"/>
      <c r="QFY22" s="934"/>
      <c r="QFZ22" s="934"/>
      <c r="QGA22" s="934"/>
      <c r="QGB22" s="934"/>
      <c r="QGC22" s="934"/>
      <c r="QGD22" s="934"/>
      <c r="QGE22" s="934"/>
      <c r="QGF22" s="934"/>
      <c r="QGG22" s="934"/>
      <c r="QGH22" s="934"/>
      <c r="QGI22" s="934"/>
      <c r="QGJ22" s="934"/>
      <c r="QGK22" s="934"/>
      <c r="QGL22" s="934"/>
      <c r="QGM22" s="934"/>
      <c r="QGN22" s="934"/>
      <c r="QGO22" s="934"/>
      <c r="QGP22" s="934"/>
      <c r="QGQ22" s="934"/>
      <c r="QGR22" s="934"/>
      <c r="QGS22" s="934"/>
      <c r="QGT22" s="934"/>
      <c r="QGU22" s="934"/>
      <c r="QGV22" s="934"/>
      <c r="QGW22" s="934"/>
      <c r="QGX22" s="934"/>
      <c r="QGY22" s="934"/>
      <c r="QGZ22" s="934"/>
      <c r="QHA22" s="934"/>
      <c r="QHB22" s="934"/>
      <c r="QHC22" s="934"/>
      <c r="QHD22" s="934"/>
      <c r="QHE22" s="934"/>
      <c r="QHF22" s="934"/>
      <c r="QHG22" s="934"/>
      <c r="QHH22" s="934"/>
      <c r="QHI22" s="934"/>
      <c r="QHJ22" s="934"/>
      <c r="QHK22" s="934"/>
      <c r="QHL22" s="934"/>
      <c r="QHM22" s="934"/>
      <c r="QHN22" s="934"/>
      <c r="QHO22" s="934"/>
      <c r="QHP22" s="934"/>
      <c r="QHQ22" s="934"/>
      <c r="QHR22" s="934"/>
      <c r="QHS22" s="934"/>
      <c r="QHT22" s="934"/>
      <c r="QHU22" s="934"/>
      <c r="QHV22" s="934"/>
      <c r="QHW22" s="934"/>
      <c r="QHX22" s="934"/>
      <c r="QHY22" s="934"/>
      <c r="QHZ22" s="934"/>
      <c r="QIA22" s="934"/>
      <c r="QIB22" s="934"/>
      <c r="QIC22" s="934"/>
      <c r="QID22" s="934"/>
      <c r="QIE22" s="934"/>
      <c r="QIF22" s="934"/>
      <c r="QIG22" s="934"/>
      <c r="QIH22" s="934"/>
      <c r="QII22" s="934"/>
      <c r="QIJ22" s="934"/>
      <c r="QIK22" s="934"/>
      <c r="QIL22" s="934"/>
      <c r="QIM22" s="934"/>
      <c r="QIN22" s="934"/>
      <c r="QIO22" s="934"/>
      <c r="QIP22" s="934"/>
      <c r="QIQ22" s="934"/>
      <c r="QIR22" s="934"/>
      <c r="QIS22" s="934"/>
      <c r="QIT22" s="934"/>
      <c r="QIU22" s="934"/>
      <c r="QIV22" s="934"/>
      <c r="QIW22" s="934"/>
      <c r="QIX22" s="934"/>
      <c r="QIY22" s="934"/>
      <c r="QIZ22" s="934"/>
      <c r="QJA22" s="934"/>
      <c r="QJB22" s="934"/>
      <c r="QJC22" s="934"/>
      <c r="QJD22" s="934"/>
      <c r="QJE22" s="934"/>
      <c r="QJF22" s="934"/>
      <c r="QJG22" s="934"/>
      <c r="QJH22" s="934"/>
      <c r="QJI22" s="934"/>
      <c r="QJJ22" s="934"/>
      <c r="QJK22" s="934"/>
      <c r="QJL22" s="934"/>
      <c r="QJM22" s="934"/>
      <c r="QJN22" s="934"/>
      <c r="QJO22" s="934"/>
      <c r="QJP22" s="934"/>
      <c r="QJQ22" s="934"/>
      <c r="QJR22" s="934"/>
      <c r="QJS22" s="934"/>
      <c r="QJT22" s="934"/>
      <c r="QJU22" s="934"/>
      <c r="QJV22" s="934"/>
      <c r="QJW22" s="934"/>
      <c r="QJX22" s="934"/>
      <c r="QJY22" s="934"/>
      <c r="QJZ22" s="934"/>
      <c r="QKA22" s="934"/>
      <c r="QKB22" s="934"/>
      <c r="QKC22" s="934"/>
      <c r="QKD22" s="934"/>
      <c r="QKE22" s="934"/>
      <c r="QKF22" s="934"/>
      <c r="QKG22" s="934"/>
      <c r="QKH22" s="934"/>
      <c r="QKI22" s="934"/>
      <c r="QKJ22" s="934"/>
      <c r="QKK22" s="934"/>
      <c r="QKL22" s="934"/>
      <c r="QKM22" s="934"/>
      <c r="QKN22" s="934"/>
      <c r="QKO22" s="934"/>
      <c r="QKP22" s="934"/>
      <c r="QKQ22" s="934"/>
      <c r="QKR22" s="934"/>
      <c r="QKS22" s="934"/>
      <c r="QKT22" s="934"/>
      <c r="QKU22" s="934"/>
      <c r="QKV22" s="934"/>
      <c r="QKW22" s="934"/>
      <c r="QKX22" s="934"/>
      <c r="QKY22" s="934"/>
      <c r="QKZ22" s="934"/>
      <c r="QLA22" s="934"/>
      <c r="QLB22" s="934"/>
      <c r="QLC22" s="934"/>
      <c r="QLD22" s="934"/>
      <c r="QLE22" s="934"/>
      <c r="QLF22" s="934"/>
      <c r="QLG22" s="934"/>
      <c r="QLH22" s="934"/>
      <c r="QLI22" s="934"/>
      <c r="QLJ22" s="934"/>
      <c r="QLK22" s="934"/>
      <c r="QLL22" s="934"/>
      <c r="QLM22" s="934"/>
      <c r="QLN22" s="934"/>
      <c r="QLO22" s="934"/>
      <c r="QLP22" s="934"/>
      <c r="QLQ22" s="934"/>
      <c r="QLR22" s="934"/>
      <c r="QLS22" s="934"/>
      <c r="QLT22" s="934"/>
      <c r="QLU22" s="934"/>
      <c r="QLV22" s="934"/>
      <c r="QLW22" s="934"/>
      <c r="QLX22" s="934"/>
      <c r="QLY22" s="934"/>
      <c r="QLZ22" s="934"/>
      <c r="QMA22" s="934"/>
      <c r="QMB22" s="934"/>
      <c r="QMC22" s="934"/>
      <c r="QMD22" s="934"/>
      <c r="QME22" s="934"/>
      <c r="QMF22" s="934"/>
      <c r="QMG22" s="934"/>
      <c r="QMH22" s="934"/>
      <c r="QMI22" s="934"/>
      <c r="QMJ22" s="934"/>
      <c r="QMK22" s="934"/>
      <c r="QML22" s="934"/>
      <c r="QMM22" s="934"/>
      <c r="QMN22" s="934"/>
      <c r="QMO22" s="934"/>
      <c r="QMP22" s="934"/>
      <c r="QMQ22" s="934"/>
      <c r="QMR22" s="934"/>
      <c r="QMS22" s="934"/>
      <c r="QMT22" s="934"/>
      <c r="QMU22" s="934"/>
      <c r="QMV22" s="934"/>
      <c r="QMW22" s="934"/>
      <c r="QMX22" s="934"/>
      <c r="QMY22" s="934"/>
      <c r="QMZ22" s="934"/>
      <c r="QNA22" s="934"/>
      <c r="QNB22" s="934"/>
      <c r="QNC22" s="934"/>
      <c r="QND22" s="934"/>
      <c r="QNE22" s="934"/>
      <c r="QNF22" s="934"/>
      <c r="QNG22" s="934"/>
      <c r="QNH22" s="934"/>
      <c r="QNI22" s="934"/>
      <c r="QNJ22" s="934"/>
      <c r="QNK22" s="934"/>
      <c r="QNL22" s="934"/>
      <c r="QNM22" s="934"/>
      <c r="QNN22" s="934"/>
      <c r="QNO22" s="934"/>
      <c r="QNP22" s="934"/>
      <c r="QNQ22" s="934"/>
      <c r="QNR22" s="934"/>
      <c r="QNS22" s="934"/>
      <c r="QNT22" s="934"/>
      <c r="QNU22" s="934"/>
      <c r="QNV22" s="934"/>
      <c r="QNW22" s="934"/>
      <c r="QNX22" s="934"/>
      <c r="QNY22" s="934"/>
      <c r="QNZ22" s="934"/>
      <c r="QOA22" s="934"/>
      <c r="QOB22" s="934"/>
      <c r="QOC22" s="934"/>
      <c r="QOD22" s="934"/>
      <c r="QOE22" s="934"/>
      <c r="QOF22" s="934"/>
      <c r="QOG22" s="934"/>
      <c r="QOH22" s="934"/>
      <c r="QOI22" s="934"/>
      <c r="QOJ22" s="934"/>
      <c r="QOK22" s="934"/>
      <c r="QOL22" s="934"/>
      <c r="QOM22" s="934"/>
      <c r="QON22" s="934"/>
      <c r="QOO22" s="934"/>
      <c r="QOP22" s="934"/>
      <c r="QOQ22" s="934"/>
      <c r="QOR22" s="934"/>
      <c r="QOS22" s="934"/>
      <c r="QOT22" s="934"/>
      <c r="QOU22" s="934"/>
      <c r="QOV22" s="934"/>
      <c r="QOW22" s="934"/>
      <c r="QOX22" s="934"/>
      <c r="QOY22" s="934"/>
      <c r="QOZ22" s="934"/>
      <c r="QPA22" s="934"/>
      <c r="QPB22" s="934"/>
      <c r="QPC22" s="934"/>
      <c r="QPD22" s="934"/>
      <c r="QPE22" s="934"/>
      <c r="QPF22" s="934"/>
      <c r="QPG22" s="934"/>
      <c r="QPH22" s="934"/>
      <c r="QPI22" s="934"/>
      <c r="QPJ22" s="934"/>
      <c r="QPK22" s="934"/>
      <c r="QPL22" s="934"/>
      <c r="QPM22" s="934"/>
      <c r="QPN22" s="934"/>
      <c r="QPO22" s="934"/>
      <c r="QPP22" s="934"/>
      <c r="QPQ22" s="934"/>
      <c r="QPR22" s="934"/>
      <c r="QPS22" s="934"/>
      <c r="QPT22" s="934"/>
      <c r="QPU22" s="934"/>
      <c r="QPV22" s="934"/>
      <c r="QPW22" s="934"/>
      <c r="QPX22" s="934"/>
      <c r="QPY22" s="934"/>
      <c r="QPZ22" s="934"/>
      <c r="QQA22" s="934"/>
      <c r="QQB22" s="934"/>
      <c r="QQC22" s="934"/>
      <c r="QQD22" s="934"/>
      <c r="QQE22" s="934"/>
      <c r="QQF22" s="934"/>
      <c r="QQG22" s="934"/>
      <c r="QQH22" s="934"/>
      <c r="QQI22" s="934"/>
      <c r="QQJ22" s="934"/>
      <c r="QQK22" s="934"/>
      <c r="QQL22" s="934"/>
      <c r="QQM22" s="934"/>
      <c r="QQN22" s="934"/>
      <c r="QQO22" s="934"/>
      <c r="QQP22" s="934"/>
      <c r="QQQ22" s="934"/>
      <c r="QQR22" s="934"/>
      <c r="QQS22" s="934"/>
      <c r="QQT22" s="934"/>
      <c r="QQU22" s="934"/>
      <c r="QQV22" s="934"/>
      <c r="QQW22" s="934"/>
      <c r="QQX22" s="934"/>
      <c r="QQY22" s="934"/>
      <c r="QQZ22" s="934"/>
      <c r="QRA22" s="934"/>
      <c r="QRB22" s="934"/>
      <c r="QRC22" s="934"/>
      <c r="QRD22" s="934"/>
      <c r="QRE22" s="934"/>
      <c r="QRF22" s="934"/>
      <c r="QRG22" s="934"/>
      <c r="QRH22" s="934"/>
      <c r="QRI22" s="934"/>
      <c r="QRJ22" s="934"/>
      <c r="QRK22" s="934"/>
      <c r="QRL22" s="934"/>
      <c r="QRM22" s="934"/>
      <c r="QRN22" s="934"/>
      <c r="QRO22" s="934"/>
      <c r="QRP22" s="934"/>
      <c r="QRQ22" s="934"/>
      <c r="QRR22" s="934"/>
      <c r="QRS22" s="934"/>
      <c r="QRT22" s="934"/>
      <c r="QRU22" s="934"/>
      <c r="QRV22" s="934"/>
      <c r="QRW22" s="934"/>
      <c r="QRX22" s="934"/>
      <c r="QRY22" s="934"/>
      <c r="QRZ22" s="934"/>
      <c r="QSA22" s="934"/>
      <c r="QSB22" s="934"/>
      <c r="QSC22" s="934"/>
      <c r="QSD22" s="934"/>
      <c r="QSE22" s="934"/>
      <c r="QSF22" s="934"/>
      <c r="QSG22" s="934"/>
      <c r="QSH22" s="934"/>
      <c r="QSI22" s="934"/>
      <c r="QSJ22" s="934"/>
      <c r="QSK22" s="934"/>
      <c r="QSL22" s="934"/>
      <c r="QSM22" s="934"/>
      <c r="QSN22" s="934"/>
      <c r="QSO22" s="934"/>
      <c r="QSP22" s="934"/>
      <c r="QSQ22" s="934"/>
      <c r="QSR22" s="934"/>
      <c r="QSS22" s="934"/>
      <c r="QST22" s="934"/>
      <c r="QSU22" s="934"/>
      <c r="QSV22" s="934"/>
      <c r="QSW22" s="934"/>
      <c r="QSX22" s="934"/>
      <c r="QSY22" s="934"/>
      <c r="QSZ22" s="934"/>
      <c r="QTA22" s="934"/>
      <c r="QTB22" s="934"/>
      <c r="QTC22" s="934"/>
      <c r="QTD22" s="934"/>
      <c r="QTE22" s="934"/>
      <c r="QTF22" s="934"/>
      <c r="QTG22" s="934"/>
      <c r="QTH22" s="934"/>
      <c r="QTI22" s="934"/>
      <c r="QTJ22" s="934"/>
      <c r="QTK22" s="934"/>
      <c r="QTL22" s="934"/>
      <c r="QTM22" s="934"/>
      <c r="QTN22" s="934"/>
      <c r="QTO22" s="934"/>
      <c r="QTP22" s="934"/>
      <c r="QTQ22" s="934"/>
      <c r="QTR22" s="934"/>
      <c r="QTS22" s="934"/>
      <c r="QTT22" s="934"/>
      <c r="QTU22" s="934"/>
      <c r="QTV22" s="934"/>
      <c r="QTW22" s="934"/>
      <c r="QTX22" s="934"/>
      <c r="QTY22" s="934"/>
      <c r="QTZ22" s="934"/>
      <c r="QUA22" s="934"/>
      <c r="QUB22" s="934"/>
      <c r="QUC22" s="934"/>
      <c r="QUD22" s="934"/>
      <c r="QUE22" s="934"/>
      <c r="QUF22" s="934"/>
      <c r="QUG22" s="934"/>
      <c r="QUH22" s="934"/>
      <c r="QUI22" s="934"/>
      <c r="QUJ22" s="934"/>
      <c r="QUK22" s="934"/>
      <c r="QUL22" s="934"/>
      <c r="QUM22" s="934"/>
      <c r="QUN22" s="934"/>
      <c r="QUO22" s="934"/>
      <c r="QUP22" s="934"/>
      <c r="QUQ22" s="934"/>
      <c r="QUR22" s="934"/>
      <c r="QUS22" s="934"/>
      <c r="QUT22" s="934"/>
      <c r="QUU22" s="934"/>
      <c r="QUV22" s="934"/>
      <c r="QUW22" s="934"/>
      <c r="QUX22" s="934"/>
      <c r="QUY22" s="934"/>
      <c r="QUZ22" s="934"/>
      <c r="QVA22" s="934"/>
      <c r="QVB22" s="934"/>
      <c r="QVC22" s="934"/>
      <c r="QVD22" s="934"/>
      <c r="QVE22" s="934"/>
      <c r="QVF22" s="934"/>
      <c r="QVG22" s="934"/>
      <c r="QVH22" s="934"/>
      <c r="QVI22" s="934"/>
      <c r="QVJ22" s="934"/>
      <c r="QVK22" s="934"/>
      <c r="QVL22" s="934"/>
      <c r="QVM22" s="934"/>
      <c r="QVN22" s="934"/>
      <c r="QVO22" s="934"/>
      <c r="QVP22" s="934"/>
      <c r="QVQ22" s="934"/>
      <c r="QVR22" s="934"/>
      <c r="QVS22" s="934"/>
      <c r="QVT22" s="934"/>
      <c r="QVU22" s="934"/>
      <c r="QVV22" s="934"/>
      <c r="QVW22" s="934"/>
      <c r="QVX22" s="934"/>
      <c r="QVY22" s="934"/>
      <c r="QVZ22" s="934"/>
      <c r="QWA22" s="934"/>
      <c r="QWB22" s="934"/>
      <c r="QWC22" s="934"/>
      <c r="QWD22" s="934"/>
      <c r="QWE22" s="934"/>
      <c r="QWF22" s="934"/>
      <c r="QWG22" s="934"/>
      <c r="QWH22" s="934"/>
      <c r="QWI22" s="934"/>
      <c r="QWJ22" s="934"/>
      <c r="QWK22" s="934"/>
      <c r="QWL22" s="934"/>
      <c r="QWM22" s="934"/>
      <c r="QWN22" s="934"/>
      <c r="QWO22" s="934"/>
      <c r="QWP22" s="934"/>
      <c r="QWQ22" s="934"/>
      <c r="QWR22" s="934"/>
      <c r="QWS22" s="934"/>
      <c r="QWT22" s="934"/>
      <c r="QWU22" s="934"/>
      <c r="QWV22" s="934"/>
      <c r="QWW22" s="934"/>
      <c r="QWX22" s="934"/>
      <c r="QWY22" s="934"/>
      <c r="QWZ22" s="934"/>
      <c r="QXA22" s="934"/>
      <c r="QXB22" s="934"/>
      <c r="QXC22" s="934"/>
      <c r="QXD22" s="934"/>
      <c r="QXE22" s="934"/>
      <c r="QXF22" s="934"/>
      <c r="QXG22" s="934"/>
      <c r="QXH22" s="934"/>
      <c r="QXI22" s="934"/>
      <c r="QXJ22" s="934"/>
      <c r="QXK22" s="934"/>
      <c r="QXL22" s="934"/>
      <c r="QXM22" s="934"/>
      <c r="QXN22" s="934"/>
      <c r="QXO22" s="934"/>
      <c r="QXP22" s="934"/>
      <c r="QXQ22" s="934"/>
      <c r="QXR22" s="934"/>
      <c r="QXS22" s="934"/>
      <c r="QXT22" s="934"/>
      <c r="QXU22" s="934"/>
      <c r="QXV22" s="934"/>
      <c r="QXW22" s="934"/>
      <c r="QXX22" s="934"/>
      <c r="QXY22" s="934"/>
      <c r="QXZ22" s="934"/>
      <c r="QYA22" s="934"/>
      <c r="QYB22" s="934"/>
      <c r="QYC22" s="934"/>
      <c r="QYD22" s="934"/>
      <c r="QYE22" s="934"/>
      <c r="QYF22" s="934"/>
      <c r="QYG22" s="934"/>
      <c r="QYH22" s="934"/>
      <c r="QYI22" s="934"/>
      <c r="QYJ22" s="934"/>
      <c r="QYK22" s="934"/>
      <c r="QYL22" s="934"/>
      <c r="QYM22" s="934"/>
      <c r="QYN22" s="934"/>
      <c r="QYO22" s="934"/>
      <c r="QYP22" s="934"/>
      <c r="QYQ22" s="934"/>
      <c r="QYR22" s="934"/>
      <c r="QYS22" s="934"/>
      <c r="QYT22" s="934"/>
      <c r="QYU22" s="934"/>
      <c r="QYV22" s="934"/>
      <c r="QYW22" s="934"/>
      <c r="QYX22" s="934"/>
      <c r="QYY22" s="934"/>
      <c r="QYZ22" s="934"/>
      <c r="QZA22" s="934"/>
      <c r="QZB22" s="934"/>
      <c r="QZC22" s="934"/>
      <c r="QZD22" s="934"/>
      <c r="QZE22" s="934"/>
      <c r="QZF22" s="934"/>
      <c r="QZG22" s="934"/>
      <c r="QZH22" s="934"/>
      <c r="QZI22" s="934"/>
      <c r="QZJ22" s="934"/>
      <c r="QZK22" s="934"/>
      <c r="QZL22" s="934"/>
      <c r="QZM22" s="934"/>
      <c r="QZN22" s="934"/>
      <c r="QZO22" s="934"/>
      <c r="QZP22" s="934"/>
      <c r="QZQ22" s="934"/>
      <c r="QZR22" s="934"/>
      <c r="QZS22" s="934"/>
      <c r="QZT22" s="934"/>
      <c r="QZU22" s="934"/>
      <c r="QZV22" s="934"/>
      <c r="QZW22" s="934"/>
      <c r="QZX22" s="934"/>
      <c r="QZY22" s="934"/>
      <c r="QZZ22" s="934"/>
      <c r="RAA22" s="934"/>
      <c r="RAB22" s="934"/>
      <c r="RAC22" s="934"/>
      <c r="RAD22" s="934"/>
      <c r="RAE22" s="934"/>
      <c r="RAF22" s="934"/>
      <c r="RAG22" s="934"/>
      <c r="RAH22" s="934"/>
      <c r="RAI22" s="934"/>
      <c r="RAJ22" s="934"/>
      <c r="RAK22" s="934"/>
      <c r="RAL22" s="934"/>
      <c r="RAM22" s="934"/>
      <c r="RAN22" s="934"/>
      <c r="RAO22" s="934"/>
      <c r="RAP22" s="934"/>
      <c r="RAQ22" s="934"/>
      <c r="RAR22" s="934"/>
      <c r="RAS22" s="934"/>
      <c r="RAT22" s="934"/>
      <c r="RAU22" s="934"/>
      <c r="RAV22" s="934"/>
      <c r="RAW22" s="934"/>
      <c r="RAX22" s="934"/>
      <c r="RAY22" s="934"/>
      <c r="RAZ22" s="934"/>
      <c r="RBA22" s="934"/>
      <c r="RBB22" s="934"/>
      <c r="RBC22" s="934"/>
      <c r="RBD22" s="934"/>
      <c r="RBE22" s="934"/>
      <c r="RBF22" s="934"/>
      <c r="RBG22" s="934"/>
      <c r="RBH22" s="934"/>
      <c r="RBI22" s="934"/>
      <c r="RBJ22" s="934"/>
      <c r="RBK22" s="934"/>
      <c r="RBL22" s="934"/>
      <c r="RBM22" s="934"/>
      <c r="RBN22" s="934"/>
      <c r="RBO22" s="934"/>
      <c r="RBP22" s="934"/>
      <c r="RBQ22" s="934"/>
      <c r="RBR22" s="934"/>
      <c r="RBS22" s="934"/>
      <c r="RBT22" s="934"/>
      <c r="RBU22" s="934"/>
      <c r="RBV22" s="934"/>
      <c r="RBW22" s="934"/>
      <c r="RBX22" s="934"/>
      <c r="RBY22" s="934"/>
      <c r="RBZ22" s="934"/>
      <c r="RCA22" s="934"/>
      <c r="RCB22" s="934"/>
      <c r="RCC22" s="934"/>
      <c r="RCD22" s="934"/>
      <c r="RCE22" s="934"/>
      <c r="RCF22" s="934"/>
      <c r="RCG22" s="934"/>
      <c r="RCH22" s="934"/>
      <c r="RCI22" s="934"/>
      <c r="RCJ22" s="934"/>
      <c r="RCK22" s="934"/>
      <c r="RCL22" s="934"/>
      <c r="RCM22" s="934"/>
      <c r="RCN22" s="934"/>
      <c r="RCO22" s="934"/>
      <c r="RCP22" s="934"/>
      <c r="RCQ22" s="934"/>
      <c r="RCR22" s="934"/>
      <c r="RCS22" s="934"/>
      <c r="RCT22" s="934"/>
      <c r="RCU22" s="934"/>
      <c r="RCV22" s="934"/>
      <c r="RCW22" s="934"/>
      <c r="RCX22" s="934"/>
      <c r="RCY22" s="934"/>
      <c r="RCZ22" s="934"/>
      <c r="RDA22" s="934"/>
      <c r="RDB22" s="934"/>
      <c r="RDC22" s="934"/>
      <c r="RDD22" s="934"/>
      <c r="RDE22" s="934"/>
      <c r="RDF22" s="934"/>
      <c r="RDG22" s="934"/>
      <c r="RDH22" s="934"/>
      <c r="RDI22" s="934"/>
      <c r="RDJ22" s="934"/>
      <c r="RDK22" s="934"/>
      <c r="RDL22" s="934"/>
      <c r="RDM22" s="934"/>
      <c r="RDN22" s="934"/>
      <c r="RDO22" s="934"/>
      <c r="RDP22" s="934"/>
      <c r="RDQ22" s="934"/>
      <c r="RDR22" s="934"/>
      <c r="RDS22" s="934"/>
      <c r="RDT22" s="934"/>
      <c r="RDU22" s="934"/>
      <c r="RDV22" s="934"/>
      <c r="RDW22" s="934"/>
      <c r="RDX22" s="934"/>
      <c r="RDY22" s="934"/>
      <c r="RDZ22" s="934"/>
      <c r="REA22" s="934"/>
      <c r="REB22" s="934"/>
      <c r="REC22" s="934"/>
      <c r="RED22" s="934"/>
      <c r="REE22" s="934"/>
      <c r="REF22" s="934"/>
      <c r="REG22" s="934"/>
      <c r="REH22" s="934"/>
      <c r="REI22" s="934"/>
      <c r="REJ22" s="934"/>
      <c r="REK22" s="934"/>
      <c r="REL22" s="934"/>
      <c r="REM22" s="934"/>
      <c r="REN22" s="934"/>
      <c r="REO22" s="934"/>
      <c r="REP22" s="934"/>
      <c r="REQ22" s="934"/>
      <c r="RER22" s="934"/>
      <c r="RES22" s="934"/>
      <c r="RET22" s="934"/>
      <c r="REU22" s="934"/>
      <c r="REV22" s="934"/>
      <c r="REW22" s="934"/>
      <c r="REX22" s="934"/>
      <c r="REY22" s="934"/>
      <c r="REZ22" s="934"/>
      <c r="RFA22" s="934"/>
      <c r="RFB22" s="934"/>
      <c r="RFC22" s="934"/>
      <c r="RFD22" s="934"/>
      <c r="RFE22" s="934"/>
      <c r="RFF22" s="934"/>
      <c r="RFG22" s="934"/>
      <c r="RFH22" s="934"/>
      <c r="RFI22" s="934"/>
      <c r="RFJ22" s="934"/>
      <c r="RFK22" s="934"/>
      <c r="RFL22" s="934"/>
      <c r="RFM22" s="934"/>
      <c r="RFN22" s="934"/>
      <c r="RFO22" s="934"/>
      <c r="RFP22" s="934"/>
      <c r="RFQ22" s="934"/>
      <c r="RFR22" s="934"/>
      <c r="RFS22" s="934"/>
      <c r="RFT22" s="934"/>
      <c r="RFU22" s="934"/>
      <c r="RFV22" s="934"/>
      <c r="RFW22" s="934"/>
      <c r="RFX22" s="934"/>
      <c r="RFY22" s="934"/>
      <c r="RFZ22" s="934"/>
      <c r="RGA22" s="934"/>
      <c r="RGB22" s="934"/>
      <c r="RGC22" s="934"/>
      <c r="RGD22" s="934"/>
      <c r="RGE22" s="934"/>
      <c r="RGF22" s="934"/>
      <c r="RGG22" s="934"/>
      <c r="RGH22" s="934"/>
      <c r="RGI22" s="934"/>
      <c r="RGJ22" s="934"/>
      <c r="RGK22" s="934"/>
      <c r="RGL22" s="934"/>
      <c r="RGM22" s="934"/>
      <c r="RGN22" s="934"/>
      <c r="RGO22" s="934"/>
      <c r="RGP22" s="934"/>
      <c r="RGQ22" s="934"/>
      <c r="RGR22" s="934"/>
      <c r="RGS22" s="934"/>
      <c r="RGT22" s="934"/>
      <c r="RGU22" s="934"/>
      <c r="RGV22" s="934"/>
      <c r="RGW22" s="934"/>
      <c r="RGX22" s="934"/>
      <c r="RGY22" s="934"/>
      <c r="RGZ22" s="934"/>
      <c r="RHA22" s="934"/>
      <c r="RHB22" s="934"/>
      <c r="RHC22" s="934"/>
      <c r="RHD22" s="934"/>
      <c r="RHE22" s="934"/>
      <c r="RHF22" s="934"/>
      <c r="RHG22" s="934"/>
      <c r="RHH22" s="934"/>
      <c r="RHI22" s="934"/>
      <c r="RHJ22" s="934"/>
      <c r="RHK22" s="934"/>
      <c r="RHL22" s="934"/>
      <c r="RHM22" s="934"/>
      <c r="RHN22" s="934"/>
      <c r="RHO22" s="934"/>
      <c r="RHP22" s="934"/>
      <c r="RHQ22" s="934"/>
      <c r="RHR22" s="934"/>
      <c r="RHS22" s="934"/>
      <c r="RHT22" s="934"/>
      <c r="RHU22" s="934"/>
      <c r="RHV22" s="934"/>
      <c r="RHW22" s="934"/>
      <c r="RHX22" s="934"/>
      <c r="RHY22" s="934"/>
      <c r="RHZ22" s="934"/>
      <c r="RIA22" s="934"/>
      <c r="RIB22" s="934"/>
      <c r="RIC22" s="934"/>
      <c r="RID22" s="934"/>
      <c r="RIE22" s="934"/>
      <c r="RIF22" s="934"/>
      <c r="RIG22" s="934"/>
      <c r="RIH22" s="934"/>
      <c r="RII22" s="934"/>
      <c r="RIJ22" s="934"/>
      <c r="RIK22" s="934"/>
      <c r="RIL22" s="934"/>
      <c r="RIM22" s="934"/>
      <c r="RIN22" s="934"/>
      <c r="RIO22" s="934"/>
      <c r="RIP22" s="934"/>
      <c r="RIQ22" s="934"/>
      <c r="RIR22" s="934"/>
      <c r="RIS22" s="934"/>
      <c r="RIT22" s="934"/>
      <c r="RIU22" s="934"/>
      <c r="RIV22" s="934"/>
      <c r="RIW22" s="934"/>
      <c r="RIX22" s="934"/>
      <c r="RIY22" s="934"/>
      <c r="RIZ22" s="934"/>
      <c r="RJA22" s="934"/>
      <c r="RJB22" s="934"/>
      <c r="RJC22" s="934"/>
      <c r="RJD22" s="934"/>
      <c r="RJE22" s="934"/>
      <c r="RJF22" s="934"/>
      <c r="RJG22" s="934"/>
      <c r="RJH22" s="934"/>
      <c r="RJI22" s="934"/>
      <c r="RJJ22" s="934"/>
      <c r="RJK22" s="934"/>
      <c r="RJL22" s="934"/>
      <c r="RJM22" s="934"/>
      <c r="RJN22" s="934"/>
      <c r="RJO22" s="934"/>
      <c r="RJP22" s="934"/>
      <c r="RJQ22" s="934"/>
      <c r="RJR22" s="934"/>
      <c r="RJS22" s="934"/>
      <c r="RJT22" s="934"/>
      <c r="RJU22" s="934"/>
      <c r="RJV22" s="934"/>
      <c r="RJW22" s="934"/>
      <c r="RJX22" s="934"/>
      <c r="RJY22" s="934"/>
      <c r="RJZ22" s="934"/>
      <c r="RKA22" s="934"/>
      <c r="RKB22" s="934"/>
      <c r="RKC22" s="934"/>
      <c r="RKD22" s="934"/>
      <c r="RKE22" s="934"/>
      <c r="RKF22" s="934"/>
      <c r="RKG22" s="934"/>
      <c r="RKH22" s="934"/>
      <c r="RKI22" s="934"/>
      <c r="RKJ22" s="934"/>
      <c r="RKK22" s="934"/>
      <c r="RKL22" s="934"/>
      <c r="RKM22" s="934"/>
      <c r="RKN22" s="934"/>
      <c r="RKO22" s="934"/>
      <c r="RKP22" s="934"/>
      <c r="RKQ22" s="934"/>
      <c r="RKR22" s="934"/>
      <c r="RKS22" s="934"/>
      <c r="RKT22" s="934"/>
      <c r="RKU22" s="934"/>
      <c r="RKV22" s="934"/>
      <c r="RKW22" s="934"/>
      <c r="RKX22" s="934"/>
      <c r="RKY22" s="934"/>
      <c r="RKZ22" s="934"/>
      <c r="RLA22" s="934"/>
      <c r="RLB22" s="934"/>
      <c r="RLC22" s="934"/>
      <c r="RLD22" s="934"/>
      <c r="RLE22" s="934"/>
      <c r="RLF22" s="934"/>
      <c r="RLG22" s="934"/>
      <c r="RLH22" s="934"/>
      <c r="RLI22" s="934"/>
      <c r="RLJ22" s="934"/>
      <c r="RLK22" s="934"/>
      <c r="RLL22" s="934"/>
      <c r="RLM22" s="934"/>
      <c r="RLN22" s="934"/>
      <c r="RLO22" s="934"/>
      <c r="RLP22" s="934"/>
      <c r="RLQ22" s="934"/>
      <c r="RLR22" s="934"/>
      <c r="RLS22" s="934"/>
      <c r="RLT22" s="934"/>
      <c r="RLU22" s="934"/>
      <c r="RLV22" s="934"/>
      <c r="RLW22" s="934"/>
      <c r="RLX22" s="934"/>
      <c r="RLY22" s="934"/>
      <c r="RLZ22" s="934"/>
      <c r="RMA22" s="934"/>
      <c r="RMB22" s="934"/>
      <c r="RMC22" s="934"/>
      <c r="RMD22" s="934"/>
      <c r="RME22" s="934"/>
      <c r="RMF22" s="934"/>
      <c r="RMG22" s="934"/>
      <c r="RMH22" s="934"/>
      <c r="RMI22" s="934"/>
      <c r="RMJ22" s="934"/>
      <c r="RMK22" s="934"/>
      <c r="RML22" s="934"/>
      <c r="RMM22" s="934"/>
      <c r="RMN22" s="934"/>
      <c r="RMO22" s="934"/>
      <c r="RMP22" s="934"/>
      <c r="RMQ22" s="934"/>
      <c r="RMR22" s="934"/>
      <c r="RMS22" s="934"/>
      <c r="RMT22" s="934"/>
      <c r="RMU22" s="934"/>
      <c r="RMV22" s="934"/>
      <c r="RMW22" s="934"/>
      <c r="RMX22" s="934"/>
      <c r="RMY22" s="934"/>
      <c r="RMZ22" s="934"/>
      <c r="RNA22" s="934"/>
      <c r="RNB22" s="934"/>
      <c r="RNC22" s="934"/>
      <c r="RND22" s="934"/>
      <c r="RNE22" s="934"/>
      <c r="RNF22" s="934"/>
      <c r="RNG22" s="934"/>
      <c r="RNH22" s="934"/>
      <c r="RNI22" s="934"/>
      <c r="RNJ22" s="934"/>
      <c r="RNK22" s="934"/>
      <c r="RNL22" s="934"/>
      <c r="RNM22" s="934"/>
      <c r="RNN22" s="934"/>
      <c r="RNO22" s="934"/>
      <c r="RNP22" s="934"/>
      <c r="RNQ22" s="934"/>
      <c r="RNR22" s="934"/>
      <c r="RNS22" s="934"/>
      <c r="RNT22" s="934"/>
      <c r="RNU22" s="934"/>
      <c r="RNV22" s="934"/>
      <c r="RNW22" s="934"/>
      <c r="RNX22" s="934"/>
      <c r="RNY22" s="934"/>
      <c r="RNZ22" s="934"/>
      <c r="ROA22" s="934"/>
      <c r="ROB22" s="934"/>
      <c r="ROC22" s="934"/>
      <c r="ROD22" s="934"/>
      <c r="ROE22" s="934"/>
      <c r="ROF22" s="934"/>
      <c r="ROG22" s="934"/>
      <c r="ROH22" s="934"/>
      <c r="ROI22" s="934"/>
      <c r="ROJ22" s="934"/>
      <c r="ROK22" s="934"/>
      <c r="ROL22" s="934"/>
      <c r="ROM22" s="934"/>
      <c r="RON22" s="934"/>
      <c r="ROO22" s="934"/>
      <c r="ROP22" s="934"/>
      <c r="ROQ22" s="934"/>
      <c r="ROR22" s="934"/>
      <c r="ROS22" s="934"/>
      <c r="ROT22" s="934"/>
      <c r="ROU22" s="934"/>
      <c r="ROV22" s="934"/>
      <c r="ROW22" s="934"/>
      <c r="ROX22" s="934"/>
      <c r="ROY22" s="934"/>
      <c r="ROZ22" s="934"/>
      <c r="RPA22" s="934"/>
      <c r="RPB22" s="934"/>
      <c r="RPC22" s="934"/>
      <c r="RPD22" s="934"/>
      <c r="RPE22" s="934"/>
      <c r="RPF22" s="934"/>
      <c r="RPG22" s="934"/>
      <c r="RPH22" s="934"/>
      <c r="RPI22" s="934"/>
      <c r="RPJ22" s="934"/>
      <c r="RPK22" s="934"/>
      <c r="RPL22" s="934"/>
      <c r="RPM22" s="934"/>
      <c r="RPN22" s="934"/>
      <c r="RPO22" s="934"/>
      <c r="RPP22" s="934"/>
      <c r="RPQ22" s="934"/>
      <c r="RPR22" s="934"/>
      <c r="RPS22" s="934"/>
      <c r="RPT22" s="934"/>
      <c r="RPU22" s="934"/>
      <c r="RPV22" s="934"/>
      <c r="RPW22" s="934"/>
      <c r="RPX22" s="934"/>
      <c r="RPY22" s="934"/>
      <c r="RPZ22" s="934"/>
      <c r="RQA22" s="934"/>
      <c r="RQB22" s="934"/>
      <c r="RQC22" s="934"/>
      <c r="RQD22" s="934"/>
      <c r="RQE22" s="934"/>
      <c r="RQF22" s="934"/>
      <c r="RQG22" s="934"/>
      <c r="RQH22" s="934"/>
      <c r="RQI22" s="934"/>
      <c r="RQJ22" s="934"/>
      <c r="RQK22" s="934"/>
      <c r="RQL22" s="934"/>
      <c r="RQM22" s="934"/>
      <c r="RQN22" s="934"/>
      <c r="RQO22" s="934"/>
      <c r="RQP22" s="934"/>
      <c r="RQQ22" s="934"/>
      <c r="RQR22" s="934"/>
      <c r="RQS22" s="934"/>
      <c r="RQT22" s="934"/>
      <c r="RQU22" s="934"/>
      <c r="RQV22" s="934"/>
      <c r="RQW22" s="934"/>
      <c r="RQX22" s="934"/>
      <c r="RQY22" s="934"/>
      <c r="RQZ22" s="934"/>
      <c r="RRA22" s="934"/>
      <c r="RRB22" s="934"/>
      <c r="RRC22" s="934"/>
      <c r="RRD22" s="934"/>
      <c r="RRE22" s="934"/>
      <c r="RRF22" s="934"/>
      <c r="RRG22" s="934"/>
      <c r="RRH22" s="934"/>
      <c r="RRI22" s="934"/>
      <c r="RRJ22" s="934"/>
      <c r="RRK22" s="934"/>
      <c r="RRL22" s="934"/>
      <c r="RRM22" s="934"/>
      <c r="RRN22" s="934"/>
      <c r="RRO22" s="934"/>
      <c r="RRP22" s="934"/>
      <c r="RRQ22" s="934"/>
      <c r="RRR22" s="934"/>
      <c r="RRS22" s="934"/>
      <c r="RRT22" s="934"/>
      <c r="RRU22" s="934"/>
      <c r="RRV22" s="934"/>
      <c r="RRW22" s="934"/>
      <c r="RRX22" s="934"/>
      <c r="RRY22" s="934"/>
      <c r="RRZ22" s="934"/>
      <c r="RSA22" s="934"/>
      <c r="RSB22" s="934"/>
      <c r="RSC22" s="934"/>
      <c r="RSD22" s="934"/>
      <c r="RSE22" s="934"/>
      <c r="RSF22" s="934"/>
      <c r="RSG22" s="934"/>
      <c r="RSH22" s="934"/>
      <c r="RSI22" s="934"/>
      <c r="RSJ22" s="934"/>
      <c r="RSK22" s="934"/>
      <c r="RSL22" s="934"/>
      <c r="RSM22" s="934"/>
      <c r="RSN22" s="934"/>
      <c r="RSO22" s="934"/>
      <c r="RSP22" s="934"/>
      <c r="RSQ22" s="934"/>
      <c r="RSR22" s="934"/>
      <c r="RSS22" s="934"/>
      <c r="RST22" s="934"/>
      <c r="RSU22" s="934"/>
      <c r="RSV22" s="934"/>
      <c r="RSW22" s="934"/>
      <c r="RSX22" s="934"/>
      <c r="RSY22" s="934"/>
      <c r="RSZ22" s="934"/>
      <c r="RTA22" s="934"/>
      <c r="RTB22" s="934"/>
      <c r="RTC22" s="934"/>
      <c r="RTD22" s="934"/>
      <c r="RTE22" s="934"/>
      <c r="RTF22" s="934"/>
      <c r="RTG22" s="934"/>
      <c r="RTH22" s="934"/>
      <c r="RTI22" s="934"/>
      <c r="RTJ22" s="934"/>
      <c r="RTK22" s="934"/>
      <c r="RTL22" s="934"/>
      <c r="RTM22" s="934"/>
      <c r="RTN22" s="934"/>
      <c r="RTO22" s="934"/>
      <c r="RTP22" s="934"/>
      <c r="RTQ22" s="934"/>
      <c r="RTR22" s="934"/>
      <c r="RTS22" s="934"/>
      <c r="RTT22" s="934"/>
      <c r="RTU22" s="934"/>
      <c r="RTV22" s="934"/>
      <c r="RTW22" s="934"/>
      <c r="RTX22" s="934"/>
      <c r="RTY22" s="934"/>
      <c r="RTZ22" s="934"/>
      <c r="RUA22" s="934"/>
      <c r="RUB22" s="934"/>
      <c r="RUC22" s="934"/>
      <c r="RUD22" s="934"/>
      <c r="RUE22" s="934"/>
      <c r="RUF22" s="934"/>
      <c r="RUG22" s="934"/>
      <c r="RUH22" s="934"/>
      <c r="RUI22" s="934"/>
      <c r="RUJ22" s="934"/>
      <c r="RUK22" s="934"/>
      <c r="RUL22" s="934"/>
      <c r="RUM22" s="934"/>
      <c r="RUN22" s="934"/>
      <c r="RUO22" s="934"/>
      <c r="RUP22" s="934"/>
      <c r="RUQ22" s="934"/>
      <c r="RUR22" s="934"/>
      <c r="RUS22" s="934"/>
      <c r="RUT22" s="934"/>
      <c r="RUU22" s="934"/>
      <c r="RUV22" s="934"/>
      <c r="RUW22" s="934"/>
      <c r="RUX22" s="934"/>
      <c r="RUY22" s="934"/>
      <c r="RUZ22" s="934"/>
      <c r="RVA22" s="934"/>
      <c r="RVB22" s="934"/>
      <c r="RVC22" s="934"/>
      <c r="RVD22" s="934"/>
      <c r="RVE22" s="934"/>
      <c r="RVF22" s="934"/>
      <c r="RVG22" s="934"/>
      <c r="RVH22" s="934"/>
      <c r="RVI22" s="934"/>
      <c r="RVJ22" s="934"/>
      <c r="RVK22" s="934"/>
      <c r="RVL22" s="934"/>
      <c r="RVM22" s="934"/>
      <c r="RVN22" s="934"/>
      <c r="RVO22" s="934"/>
      <c r="RVP22" s="934"/>
      <c r="RVQ22" s="934"/>
      <c r="RVR22" s="934"/>
      <c r="RVS22" s="934"/>
      <c r="RVT22" s="934"/>
      <c r="RVU22" s="934"/>
      <c r="RVV22" s="934"/>
      <c r="RVW22" s="934"/>
      <c r="RVX22" s="934"/>
      <c r="RVY22" s="934"/>
      <c r="RVZ22" s="934"/>
      <c r="RWA22" s="934"/>
      <c r="RWB22" s="934"/>
      <c r="RWC22" s="934"/>
      <c r="RWD22" s="934"/>
      <c r="RWE22" s="934"/>
      <c r="RWF22" s="934"/>
      <c r="RWG22" s="934"/>
      <c r="RWH22" s="934"/>
      <c r="RWI22" s="934"/>
      <c r="RWJ22" s="934"/>
      <c r="RWK22" s="934"/>
      <c r="RWL22" s="934"/>
      <c r="RWM22" s="934"/>
      <c r="RWN22" s="934"/>
      <c r="RWO22" s="934"/>
      <c r="RWP22" s="934"/>
      <c r="RWQ22" s="934"/>
      <c r="RWR22" s="934"/>
      <c r="RWS22" s="934"/>
      <c r="RWT22" s="934"/>
      <c r="RWU22" s="934"/>
      <c r="RWV22" s="934"/>
      <c r="RWW22" s="934"/>
      <c r="RWX22" s="934"/>
      <c r="RWY22" s="934"/>
      <c r="RWZ22" s="934"/>
      <c r="RXA22" s="934"/>
      <c r="RXB22" s="934"/>
      <c r="RXC22" s="934"/>
      <c r="RXD22" s="934"/>
      <c r="RXE22" s="934"/>
      <c r="RXF22" s="934"/>
      <c r="RXG22" s="934"/>
      <c r="RXH22" s="934"/>
      <c r="RXI22" s="934"/>
      <c r="RXJ22" s="934"/>
      <c r="RXK22" s="934"/>
      <c r="RXL22" s="934"/>
      <c r="RXM22" s="934"/>
      <c r="RXN22" s="934"/>
      <c r="RXO22" s="934"/>
      <c r="RXP22" s="934"/>
      <c r="RXQ22" s="934"/>
      <c r="RXR22" s="934"/>
      <c r="RXS22" s="934"/>
      <c r="RXT22" s="934"/>
      <c r="RXU22" s="934"/>
      <c r="RXV22" s="934"/>
      <c r="RXW22" s="934"/>
      <c r="RXX22" s="934"/>
      <c r="RXY22" s="934"/>
      <c r="RXZ22" s="934"/>
      <c r="RYA22" s="934"/>
      <c r="RYB22" s="934"/>
      <c r="RYC22" s="934"/>
      <c r="RYD22" s="934"/>
      <c r="RYE22" s="934"/>
      <c r="RYF22" s="934"/>
      <c r="RYG22" s="934"/>
      <c r="RYH22" s="934"/>
      <c r="RYI22" s="934"/>
      <c r="RYJ22" s="934"/>
      <c r="RYK22" s="934"/>
      <c r="RYL22" s="934"/>
      <c r="RYM22" s="934"/>
      <c r="RYN22" s="934"/>
      <c r="RYO22" s="934"/>
      <c r="RYP22" s="934"/>
      <c r="RYQ22" s="934"/>
      <c r="RYR22" s="934"/>
      <c r="RYS22" s="934"/>
      <c r="RYT22" s="934"/>
      <c r="RYU22" s="934"/>
      <c r="RYV22" s="934"/>
      <c r="RYW22" s="934"/>
      <c r="RYX22" s="934"/>
      <c r="RYY22" s="934"/>
      <c r="RYZ22" s="934"/>
      <c r="RZA22" s="934"/>
      <c r="RZB22" s="934"/>
      <c r="RZC22" s="934"/>
      <c r="RZD22" s="934"/>
      <c r="RZE22" s="934"/>
      <c r="RZF22" s="934"/>
      <c r="RZG22" s="934"/>
      <c r="RZH22" s="934"/>
      <c r="RZI22" s="934"/>
      <c r="RZJ22" s="934"/>
      <c r="RZK22" s="934"/>
      <c r="RZL22" s="934"/>
      <c r="RZM22" s="934"/>
      <c r="RZN22" s="934"/>
      <c r="RZO22" s="934"/>
      <c r="RZP22" s="934"/>
      <c r="RZQ22" s="934"/>
      <c r="RZR22" s="934"/>
      <c r="RZS22" s="934"/>
      <c r="RZT22" s="934"/>
      <c r="RZU22" s="934"/>
      <c r="RZV22" s="934"/>
      <c r="RZW22" s="934"/>
      <c r="RZX22" s="934"/>
      <c r="RZY22" s="934"/>
      <c r="RZZ22" s="934"/>
      <c r="SAA22" s="934"/>
      <c r="SAB22" s="934"/>
      <c r="SAC22" s="934"/>
      <c r="SAD22" s="934"/>
      <c r="SAE22" s="934"/>
      <c r="SAF22" s="934"/>
      <c r="SAG22" s="934"/>
      <c r="SAH22" s="934"/>
      <c r="SAI22" s="934"/>
      <c r="SAJ22" s="934"/>
      <c r="SAK22" s="934"/>
      <c r="SAL22" s="934"/>
      <c r="SAM22" s="934"/>
      <c r="SAN22" s="934"/>
      <c r="SAO22" s="934"/>
      <c r="SAP22" s="934"/>
      <c r="SAQ22" s="934"/>
      <c r="SAR22" s="934"/>
      <c r="SAS22" s="934"/>
      <c r="SAT22" s="934"/>
      <c r="SAU22" s="934"/>
      <c r="SAV22" s="934"/>
      <c r="SAW22" s="934"/>
      <c r="SAX22" s="934"/>
      <c r="SAY22" s="934"/>
      <c r="SAZ22" s="934"/>
      <c r="SBA22" s="934"/>
      <c r="SBB22" s="934"/>
      <c r="SBC22" s="934"/>
      <c r="SBD22" s="934"/>
      <c r="SBE22" s="934"/>
      <c r="SBF22" s="934"/>
      <c r="SBG22" s="934"/>
      <c r="SBH22" s="934"/>
      <c r="SBI22" s="934"/>
      <c r="SBJ22" s="934"/>
      <c r="SBK22" s="934"/>
      <c r="SBL22" s="934"/>
      <c r="SBM22" s="934"/>
      <c r="SBN22" s="934"/>
      <c r="SBO22" s="934"/>
      <c r="SBP22" s="934"/>
      <c r="SBQ22" s="934"/>
      <c r="SBR22" s="934"/>
      <c r="SBS22" s="934"/>
      <c r="SBT22" s="934"/>
      <c r="SBU22" s="934"/>
      <c r="SBV22" s="934"/>
      <c r="SBW22" s="934"/>
      <c r="SBX22" s="934"/>
      <c r="SBY22" s="934"/>
      <c r="SBZ22" s="934"/>
      <c r="SCA22" s="934"/>
      <c r="SCB22" s="934"/>
      <c r="SCC22" s="934"/>
      <c r="SCD22" s="934"/>
      <c r="SCE22" s="934"/>
      <c r="SCF22" s="934"/>
      <c r="SCG22" s="934"/>
      <c r="SCH22" s="934"/>
      <c r="SCI22" s="934"/>
      <c r="SCJ22" s="934"/>
      <c r="SCK22" s="934"/>
      <c r="SCL22" s="934"/>
      <c r="SCM22" s="934"/>
      <c r="SCN22" s="934"/>
      <c r="SCO22" s="934"/>
      <c r="SCP22" s="934"/>
      <c r="SCQ22" s="934"/>
      <c r="SCR22" s="934"/>
      <c r="SCS22" s="934"/>
      <c r="SCT22" s="934"/>
      <c r="SCU22" s="934"/>
      <c r="SCV22" s="934"/>
      <c r="SCW22" s="934"/>
      <c r="SCX22" s="934"/>
      <c r="SCY22" s="934"/>
      <c r="SCZ22" s="934"/>
      <c r="SDA22" s="934"/>
      <c r="SDB22" s="934"/>
      <c r="SDC22" s="934"/>
      <c r="SDD22" s="934"/>
      <c r="SDE22" s="934"/>
      <c r="SDF22" s="934"/>
      <c r="SDG22" s="934"/>
      <c r="SDH22" s="934"/>
      <c r="SDI22" s="934"/>
      <c r="SDJ22" s="934"/>
      <c r="SDK22" s="934"/>
      <c r="SDL22" s="934"/>
      <c r="SDM22" s="934"/>
      <c r="SDN22" s="934"/>
      <c r="SDO22" s="934"/>
      <c r="SDP22" s="934"/>
      <c r="SDQ22" s="934"/>
      <c r="SDR22" s="934"/>
      <c r="SDS22" s="934"/>
      <c r="SDT22" s="934"/>
      <c r="SDU22" s="934"/>
      <c r="SDV22" s="934"/>
      <c r="SDW22" s="934"/>
      <c r="SDX22" s="934"/>
      <c r="SDY22" s="934"/>
      <c r="SDZ22" s="934"/>
      <c r="SEA22" s="934"/>
      <c r="SEB22" s="934"/>
      <c r="SEC22" s="934"/>
      <c r="SED22" s="934"/>
      <c r="SEE22" s="934"/>
      <c r="SEF22" s="934"/>
      <c r="SEG22" s="934"/>
      <c r="SEH22" s="934"/>
      <c r="SEI22" s="934"/>
      <c r="SEJ22" s="934"/>
      <c r="SEK22" s="934"/>
      <c r="SEL22" s="934"/>
      <c r="SEM22" s="934"/>
      <c r="SEN22" s="934"/>
      <c r="SEO22" s="934"/>
      <c r="SEP22" s="934"/>
      <c r="SEQ22" s="934"/>
      <c r="SER22" s="934"/>
      <c r="SES22" s="934"/>
      <c r="SET22" s="934"/>
      <c r="SEU22" s="934"/>
      <c r="SEV22" s="934"/>
      <c r="SEW22" s="934"/>
      <c r="SEX22" s="934"/>
      <c r="SEY22" s="934"/>
      <c r="SEZ22" s="934"/>
      <c r="SFA22" s="934"/>
      <c r="SFB22" s="934"/>
      <c r="SFC22" s="934"/>
      <c r="SFD22" s="934"/>
      <c r="SFE22" s="934"/>
      <c r="SFF22" s="934"/>
      <c r="SFG22" s="934"/>
      <c r="SFH22" s="934"/>
      <c r="SFI22" s="934"/>
      <c r="SFJ22" s="934"/>
      <c r="SFK22" s="934"/>
      <c r="SFL22" s="934"/>
      <c r="SFM22" s="934"/>
      <c r="SFN22" s="934"/>
      <c r="SFO22" s="934"/>
      <c r="SFP22" s="934"/>
      <c r="SFQ22" s="934"/>
      <c r="SFR22" s="934"/>
      <c r="SFS22" s="934"/>
      <c r="SFT22" s="934"/>
      <c r="SFU22" s="934"/>
      <c r="SFV22" s="934"/>
      <c r="SFW22" s="934"/>
      <c r="SFX22" s="934"/>
      <c r="SFY22" s="934"/>
      <c r="SFZ22" s="934"/>
      <c r="SGA22" s="934"/>
      <c r="SGB22" s="934"/>
      <c r="SGC22" s="934"/>
      <c r="SGD22" s="934"/>
      <c r="SGE22" s="934"/>
      <c r="SGF22" s="934"/>
      <c r="SGG22" s="934"/>
      <c r="SGH22" s="934"/>
      <c r="SGI22" s="934"/>
      <c r="SGJ22" s="934"/>
      <c r="SGK22" s="934"/>
      <c r="SGL22" s="934"/>
      <c r="SGM22" s="934"/>
      <c r="SGN22" s="934"/>
      <c r="SGO22" s="934"/>
      <c r="SGP22" s="934"/>
      <c r="SGQ22" s="934"/>
      <c r="SGR22" s="934"/>
      <c r="SGS22" s="934"/>
      <c r="SGT22" s="934"/>
      <c r="SGU22" s="934"/>
      <c r="SGV22" s="934"/>
      <c r="SGW22" s="934"/>
      <c r="SGX22" s="934"/>
      <c r="SGY22" s="934"/>
      <c r="SGZ22" s="934"/>
      <c r="SHA22" s="934"/>
      <c r="SHB22" s="934"/>
      <c r="SHC22" s="934"/>
      <c r="SHD22" s="934"/>
      <c r="SHE22" s="934"/>
      <c r="SHF22" s="934"/>
      <c r="SHG22" s="934"/>
      <c r="SHH22" s="934"/>
      <c r="SHI22" s="934"/>
      <c r="SHJ22" s="934"/>
      <c r="SHK22" s="934"/>
      <c r="SHL22" s="934"/>
      <c r="SHM22" s="934"/>
      <c r="SHN22" s="934"/>
      <c r="SHO22" s="934"/>
      <c r="SHP22" s="934"/>
      <c r="SHQ22" s="934"/>
      <c r="SHR22" s="934"/>
      <c r="SHS22" s="934"/>
      <c r="SHT22" s="934"/>
      <c r="SHU22" s="934"/>
      <c r="SHV22" s="934"/>
      <c r="SHW22" s="934"/>
      <c r="SHX22" s="934"/>
      <c r="SHY22" s="934"/>
      <c r="SHZ22" s="934"/>
      <c r="SIA22" s="934"/>
      <c r="SIB22" s="934"/>
      <c r="SIC22" s="934"/>
      <c r="SID22" s="934"/>
      <c r="SIE22" s="934"/>
      <c r="SIF22" s="934"/>
      <c r="SIG22" s="934"/>
      <c r="SIH22" s="934"/>
      <c r="SII22" s="934"/>
      <c r="SIJ22" s="934"/>
      <c r="SIK22" s="934"/>
      <c r="SIL22" s="934"/>
      <c r="SIM22" s="934"/>
      <c r="SIN22" s="934"/>
      <c r="SIO22" s="934"/>
      <c r="SIP22" s="934"/>
      <c r="SIQ22" s="934"/>
      <c r="SIR22" s="934"/>
      <c r="SIS22" s="934"/>
      <c r="SIT22" s="934"/>
      <c r="SIU22" s="934"/>
      <c r="SIV22" s="934"/>
      <c r="SIW22" s="934"/>
      <c r="SIX22" s="934"/>
      <c r="SIY22" s="934"/>
      <c r="SIZ22" s="934"/>
      <c r="SJA22" s="934"/>
      <c r="SJB22" s="934"/>
      <c r="SJC22" s="934"/>
      <c r="SJD22" s="934"/>
      <c r="SJE22" s="934"/>
      <c r="SJF22" s="934"/>
      <c r="SJG22" s="934"/>
      <c r="SJH22" s="934"/>
      <c r="SJI22" s="934"/>
      <c r="SJJ22" s="934"/>
      <c r="SJK22" s="934"/>
      <c r="SJL22" s="934"/>
      <c r="SJM22" s="934"/>
      <c r="SJN22" s="934"/>
      <c r="SJO22" s="934"/>
      <c r="SJP22" s="934"/>
      <c r="SJQ22" s="934"/>
      <c r="SJR22" s="934"/>
      <c r="SJS22" s="934"/>
      <c r="SJT22" s="934"/>
      <c r="SJU22" s="934"/>
      <c r="SJV22" s="934"/>
      <c r="SJW22" s="934"/>
      <c r="SJX22" s="934"/>
      <c r="SJY22" s="934"/>
      <c r="SJZ22" s="934"/>
      <c r="SKA22" s="934"/>
      <c r="SKB22" s="934"/>
      <c r="SKC22" s="934"/>
      <c r="SKD22" s="934"/>
      <c r="SKE22" s="934"/>
      <c r="SKF22" s="934"/>
      <c r="SKG22" s="934"/>
      <c r="SKH22" s="934"/>
      <c r="SKI22" s="934"/>
      <c r="SKJ22" s="934"/>
      <c r="SKK22" s="934"/>
      <c r="SKL22" s="934"/>
      <c r="SKM22" s="934"/>
      <c r="SKN22" s="934"/>
      <c r="SKO22" s="934"/>
      <c r="SKP22" s="934"/>
      <c r="SKQ22" s="934"/>
      <c r="SKR22" s="934"/>
      <c r="SKS22" s="934"/>
      <c r="SKT22" s="934"/>
      <c r="SKU22" s="934"/>
      <c r="SKV22" s="934"/>
      <c r="SKW22" s="934"/>
      <c r="SKX22" s="934"/>
      <c r="SKY22" s="934"/>
      <c r="SKZ22" s="934"/>
      <c r="SLA22" s="934"/>
      <c r="SLB22" s="934"/>
      <c r="SLC22" s="934"/>
      <c r="SLD22" s="934"/>
      <c r="SLE22" s="934"/>
      <c r="SLF22" s="934"/>
      <c r="SLG22" s="934"/>
      <c r="SLH22" s="934"/>
      <c r="SLI22" s="934"/>
      <c r="SLJ22" s="934"/>
      <c r="SLK22" s="934"/>
      <c r="SLL22" s="934"/>
      <c r="SLM22" s="934"/>
      <c r="SLN22" s="934"/>
      <c r="SLO22" s="934"/>
      <c r="SLP22" s="934"/>
      <c r="SLQ22" s="934"/>
      <c r="SLR22" s="934"/>
      <c r="SLS22" s="934"/>
      <c r="SLT22" s="934"/>
      <c r="SLU22" s="934"/>
      <c r="SLV22" s="934"/>
      <c r="SLW22" s="934"/>
      <c r="SLX22" s="934"/>
      <c r="SLY22" s="934"/>
      <c r="SLZ22" s="934"/>
      <c r="SMA22" s="934"/>
      <c r="SMB22" s="934"/>
      <c r="SMC22" s="934"/>
      <c r="SMD22" s="934"/>
      <c r="SME22" s="934"/>
      <c r="SMF22" s="934"/>
      <c r="SMG22" s="934"/>
      <c r="SMH22" s="934"/>
      <c r="SMI22" s="934"/>
      <c r="SMJ22" s="934"/>
      <c r="SMK22" s="934"/>
      <c r="SML22" s="934"/>
      <c r="SMM22" s="934"/>
      <c r="SMN22" s="934"/>
      <c r="SMO22" s="934"/>
      <c r="SMP22" s="934"/>
      <c r="SMQ22" s="934"/>
      <c r="SMR22" s="934"/>
      <c r="SMS22" s="934"/>
      <c r="SMT22" s="934"/>
      <c r="SMU22" s="934"/>
      <c r="SMV22" s="934"/>
      <c r="SMW22" s="934"/>
      <c r="SMX22" s="934"/>
      <c r="SMY22" s="934"/>
      <c r="SMZ22" s="934"/>
      <c r="SNA22" s="934"/>
      <c r="SNB22" s="934"/>
      <c r="SNC22" s="934"/>
      <c r="SND22" s="934"/>
      <c r="SNE22" s="934"/>
      <c r="SNF22" s="934"/>
      <c r="SNG22" s="934"/>
      <c r="SNH22" s="934"/>
      <c r="SNI22" s="934"/>
      <c r="SNJ22" s="934"/>
      <c r="SNK22" s="934"/>
      <c r="SNL22" s="934"/>
      <c r="SNM22" s="934"/>
      <c r="SNN22" s="934"/>
      <c r="SNO22" s="934"/>
      <c r="SNP22" s="934"/>
      <c r="SNQ22" s="934"/>
      <c r="SNR22" s="934"/>
      <c r="SNS22" s="934"/>
      <c r="SNT22" s="934"/>
      <c r="SNU22" s="934"/>
      <c r="SNV22" s="934"/>
      <c r="SNW22" s="934"/>
      <c r="SNX22" s="934"/>
      <c r="SNY22" s="934"/>
      <c r="SNZ22" s="934"/>
      <c r="SOA22" s="934"/>
      <c r="SOB22" s="934"/>
      <c r="SOC22" s="934"/>
      <c r="SOD22" s="934"/>
      <c r="SOE22" s="934"/>
      <c r="SOF22" s="934"/>
      <c r="SOG22" s="934"/>
      <c r="SOH22" s="934"/>
      <c r="SOI22" s="934"/>
      <c r="SOJ22" s="934"/>
      <c r="SOK22" s="934"/>
      <c r="SOL22" s="934"/>
      <c r="SOM22" s="934"/>
      <c r="SON22" s="934"/>
      <c r="SOO22" s="934"/>
      <c r="SOP22" s="934"/>
      <c r="SOQ22" s="934"/>
      <c r="SOR22" s="934"/>
      <c r="SOS22" s="934"/>
      <c r="SOT22" s="934"/>
      <c r="SOU22" s="934"/>
      <c r="SOV22" s="934"/>
      <c r="SOW22" s="934"/>
      <c r="SOX22" s="934"/>
      <c r="SOY22" s="934"/>
      <c r="SOZ22" s="934"/>
      <c r="SPA22" s="934"/>
      <c r="SPB22" s="934"/>
      <c r="SPC22" s="934"/>
      <c r="SPD22" s="934"/>
      <c r="SPE22" s="934"/>
      <c r="SPF22" s="934"/>
      <c r="SPG22" s="934"/>
      <c r="SPH22" s="934"/>
      <c r="SPI22" s="934"/>
      <c r="SPJ22" s="934"/>
      <c r="SPK22" s="934"/>
      <c r="SPL22" s="934"/>
      <c r="SPM22" s="934"/>
      <c r="SPN22" s="934"/>
      <c r="SPO22" s="934"/>
      <c r="SPP22" s="934"/>
      <c r="SPQ22" s="934"/>
      <c r="SPR22" s="934"/>
      <c r="SPS22" s="934"/>
      <c r="SPT22" s="934"/>
      <c r="SPU22" s="934"/>
      <c r="SPV22" s="934"/>
      <c r="SPW22" s="934"/>
      <c r="SPX22" s="934"/>
      <c r="SPY22" s="934"/>
      <c r="SPZ22" s="934"/>
      <c r="SQA22" s="934"/>
      <c r="SQB22" s="934"/>
      <c r="SQC22" s="934"/>
      <c r="SQD22" s="934"/>
      <c r="SQE22" s="934"/>
      <c r="SQF22" s="934"/>
      <c r="SQG22" s="934"/>
      <c r="SQH22" s="934"/>
      <c r="SQI22" s="934"/>
      <c r="SQJ22" s="934"/>
      <c r="SQK22" s="934"/>
      <c r="SQL22" s="934"/>
      <c r="SQM22" s="934"/>
      <c r="SQN22" s="934"/>
      <c r="SQO22" s="934"/>
      <c r="SQP22" s="934"/>
      <c r="SQQ22" s="934"/>
      <c r="SQR22" s="934"/>
      <c r="SQS22" s="934"/>
      <c r="SQT22" s="934"/>
      <c r="SQU22" s="934"/>
      <c r="SQV22" s="934"/>
      <c r="SQW22" s="934"/>
      <c r="SQX22" s="934"/>
      <c r="SQY22" s="934"/>
      <c r="SQZ22" s="934"/>
      <c r="SRA22" s="934"/>
      <c r="SRB22" s="934"/>
      <c r="SRC22" s="934"/>
      <c r="SRD22" s="934"/>
      <c r="SRE22" s="934"/>
      <c r="SRF22" s="934"/>
      <c r="SRG22" s="934"/>
      <c r="SRH22" s="934"/>
      <c r="SRI22" s="934"/>
      <c r="SRJ22" s="934"/>
      <c r="SRK22" s="934"/>
      <c r="SRL22" s="934"/>
      <c r="SRM22" s="934"/>
      <c r="SRN22" s="934"/>
      <c r="SRO22" s="934"/>
      <c r="SRP22" s="934"/>
      <c r="SRQ22" s="934"/>
      <c r="SRR22" s="934"/>
      <c r="SRS22" s="934"/>
      <c r="SRT22" s="934"/>
      <c r="SRU22" s="934"/>
      <c r="SRV22" s="934"/>
      <c r="SRW22" s="934"/>
      <c r="SRX22" s="934"/>
      <c r="SRY22" s="934"/>
      <c r="SRZ22" s="934"/>
      <c r="SSA22" s="934"/>
      <c r="SSB22" s="934"/>
      <c r="SSC22" s="934"/>
      <c r="SSD22" s="934"/>
      <c r="SSE22" s="934"/>
      <c r="SSF22" s="934"/>
      <c r="SSG22" s="934"/>
      <c r="SSH22" s="934"/>
      <c r="SSI22" s="934"/>
      <c r="SSJ22" s="934"/>
      <c r="SSK22" s="934"/>
      <c r="SSL22" s="934"/>
      <c r="SSM22" s="934"/>
      <c r="SSN22" s="934"/>
      <c r="SSO22" s="934"/>
      <c r="SSP22" s="934"/>
      <c r="SSQ22" s="934"/>
      <c r="SSR22" s="934"/>
      <c r="SSS22" s="934"/>
      <c r="SST22" s="934"/>
      <c r="SSU22" s="934"/>
      <c r="SSV22" s="934"/>
      <c r="SSW22" s="934"/>
      <c r="SSX22" s="934"/>
      <c r="SSY22" s="934"/>
      <c r="SSZ22" s="934"/>
      <c r="STA22" s="934"/>
      <c r="STB22" s="934"/>
      <c r="STC22" s="934"/>
      <c r="STD22" s="934"/>
      <c r="STE22" s="934"/>
      <c r="STF22" s="934"/>
      <c r="STG22" s="934"/>
      <c r="STH22" s="934"/>
      <c r="STI22" s="934"/>
      <c r="STJ22" s="934"/>
      <c r="STK22" s="934"/>
      <c r="STL22" s="934"/>
      <c r="STM22" s="934"/>
      <c r="STN22" s="934"/>
      <c r="STO22" s="934"/>
      <c r="STP22" s="934"/>
      <c r="STQ22" s="934"/>
      <c r="STR22" s="934"/>
      <c r="STS22" s="934"/>
      <c r="STT22" s="934"/>
      <c r="STU22" s="934"/>
      <c r="STV22" s="934"/>
      <c r="STW22" s="934"/>
      <c r="STX22" s="934"/>
      <c r="STY22" s="934"/>
      <c r="STZ22" s="934"/>
      <c r="SUA22" s="934"/>
      <c r="SUB22" s="934"/>
      <c r="SUC22" s="934"/>
      <c r="SUD22" s="934"/>
      <c r="SUE22" s="934"/>
      <c r="SUF22" s="934"/>
      <c r="SUG22" s="934"/>
      <c r="SUH22" s="934"/>
      <c r="SUI22" s="934"/>
      <c r="SUJ22" s="934"/>
      <c r="SUK22" s="934"/>
      <c r="SUL22" s="934"/>
      <c r="SUM22" s="934"/>
      <c r="SUN22" s="934"/>
      <c r="SUO22" s="934"/>
      <c r="SUP22" s="934"/>
      <c r="SUQ22" s="934"/>
      <c r="SUR22" s="934"/>
      <c r="SUS22" s="934"/>
      <c r="SUT22" s="934"/>
      <c r="SUU22" s="934"/>
      <c r="SUV22" s="934"/>
      <c r="SUW22" s="934"/>
      <c r="SUX22" s="934"/>
      <c r="SUY22" s="934"/>
      <c r="SUZ22" s="934"/>
      <c r="SVA22" s="934"/>
      <c r="SVB22" s="934"/>
      <c r="SVC22" s="934"/>
      <c r="SVD22" s="934"/>
      <c r="SVE22" s="934"/>
      <c r="SVF22" s="934"/>
      <c r="SVG22" s="934"/>
      <c r="SVH22" s="934"/>
      <c r="SVI22" s="934"/>
      <c r="SVJ22" s="934"/>
      <c r="SVK22" s="934"/>
      <c r="SVL22" s="934"/>
      <c r="SVM22" s="934"/>
      <c r="SVN22" s="934"/>
      <c r="SVO22" s="934"/>
      <c r="SVP22" s="934"/>
      <c r="SVQ22" s="934"/>
      <c r="SVR22" s="934"/>
      <c r="SVS22" s="934"/>
      <c r="SVT22" s="934"/>
      <c r="SVU22" s="934"/>
      <c r="SVV22" s="934"/>
      <c r="SVW22" s="934"/>
      <c r="SVX22" s="934"/>
      <c r="SVY22" s="934"/>
      <c r="SVZ22" s="934"/>
      <c r="SWA22" s="934"/>
      <c r="SWB22" s="934"/>
      <c r="SWC22" s="934"/>
      <c r="SWD22" s="934"/>
      <c r="SWE22" s="934"/>
      <c r="SWF22" s="934"/>
      <c r="SWG22" s="934"/>
      <c r="SWH22" s="934"/>
      <c r="SWI22" s="934"/>
      <c r="SWJ22" s="934"/>
      <c r="SWK22" s="934"/>
      <c r="SWL22" s="934"/>
      <c r="SWM22" s="934"/>
      <c r="SWN22" s="934"/>
      <c r="SWO22" s="934"/>
      <c r="SWP22" s="934"/>
      <c r="SWQ22" s="934"/>
      <c r="SWR22" s="934"/>
      <c r="SWS22" s="934"/>
      <c r="SWT22" s="934"/>
      <c r="SWU22" s="934"/>
      <c r="SWV22" s="934"/>
      <c r="SWW22" s="934"/>
      <c r="SWX22" s="934"/>
      <c r="SWY22" s="934"/>
      <c r="SWZ22" s="934"/>
      <c r="SXA22" s="934"/>
      <c r="SXB22" s="934"/>
      <c r="SXC22" s="934"/>
      <c r="SXD22" s="934"/>
      <c r="SXE22" s="934"/>
      <c r="SXF22" s="934"/>
      <c r="SXG22" s="934"/>
      <c r="SXH22" s="934"/>
      <c r="SXI22" s="934"/>
      <c r="SXJ22" s="934"/>
      <c r="SXK22" s="934"/>
      <c r="SXL22" s="934"/>
      <c r="SXM22" s="934"/>
      <c r="SXN22" s="934"/>
      <c r="SXO22" s="934"/>
      <c r="SXP22" s="934"/>
      <c r="SXQ22" s="934"/>
      <c r="SXR22" s="934"/>
      <c r="SXS22" s="934"/>
      <c r="SXT22" s="934"/>
      <c r="SXU22" s="934"/>
      <c r="SXV22" s="934"/>
      <c r="SXW22" s="934"/>
      <c r="SXX22" s="934"/>
      <c r="SXY22" s="934"/>
      <c r="SXZ22" s="934"/>
      <c r="SYA22" s="934"/>
      <c r="SYB22" s="934"/>
      <c r="SYC22" s="934"/>
      <c r="SYD22" s="934"/>
      <c r="SYE22" s="934"/>
      <c r="SYF22" s="934"/>
      <c r="SYG22" s="934"/>
      <c r="SYH22" s="934"/>
      <c r="SYI22" s="934"/>
      <c r="SYJ22" s="934"/>
      <c r="SYK22" s="934"/>
      <c r="SYL22" s="934"/>
      <c r="SYM22" s="934"/>
      <c r="SYN22" s="934"/>
      <c r="SYO22" s="934"/>
      <c r="SYP22" s="934"/>
      <c r="SYQ22" s="934"/>
      <c r="SYR22" s="934"/>
      <c r="SYS22" s="934"/>
      <c r="SYT22" s="934"/>
      <c r="SYU22" s="934"/>
      <c r="SYV22" s="934"/>
      <c r="SYW22" s="934"/>
      <c r="SYX22" s="934"/>
      <c r="SYY22" s="934"/>
      <c r="SYZ22" s="934"/>
      <c r="SZA22" s="934"/>
      <c r="SZB22" s="934"/>
      <c r="SZC22" s="934"/>
      <c r="SZD22" s="934"/>
      <c r="SZE22" s="934"/>
      <c r="SZF22" s="934"/>
      <c r="SZG22" s="934"/>
      <c r="SZH22" s="934"/>
      <c r="SZI22" s="934"/>
      <c r="SZJ22" s="934"/>
      <c r="SZK22" s="934"/>
      <c r="SZL22" s="934"/>
      <c r="SZM22" s="934"/>
      <c r="SZN22" s="934"/>
      <c r="SZO22" s="934"/>
      <c r="SZP22" s="934"/>
      <c r="SZQ22" s="934"/>
      <c r="SZR22" s="934"/>
      <c r="SZS22" s="934"/>
      <c r="SZT22" s="934"/>
      <c r="SZU22" s="934"/>
      <c r="SZV22" s="934"/>
      <c r="SZW22" s="934"/>
      <c r="SZX22" s="934"/>
      <c r="SZY22" s="934"/>
      <c r="SZZ22" s="934"/>
      <c r="TAA22" s="934"/>
      <c r="TAB22" s="934"/>
      <c r="TAC22" s="934"/>
      <c r="TAD22" s="934"/>
      <c r="TAE22" s="934"/>
      <c r="TAF22" s="934"/>
      <c r="TAG22" s="934"/>
      <c r="TAH22" s="934"/>
      <c r="TAI22" s="934"/>
      <c r="TAJ22" s="934"/>
      <c r="TAK22" s="934"/>
      <c r="TAL22" s="934"/>
      <c r="TAM22" s="934"/>
      <c r="TAN22" s="934"/>
      <c r="TAO22" s="934"/>
      <c r="TAP22" s="934"/>
      <c r="TAQ22" s="934"/>
      <c r="TAR22" s="934"/>
      <c r="TAS22" s="934"/>
      <c r="TAT22" s="934"/>
      <c r="TAU22" s="934"/>
      <c r="TAV22" s="934"/>
      <c r="TAW22" s="934"/>
      <c r="TAX22" s="934"/>
      <c r="TAY22" s="934"/>
      <c r="TAZ22" s="934"/>
      <c r="TBA22" s="934"/>
      <c r="TBB22" s="934"/>
      <c r="TBC22" s="934"/>
      <c r="TBD22" s="934"/>
      <c r="TBE22" s="934"/>
      <c r="TBF22" s="934"/>
      <c r="TBG22" s="934"/>
      <c r="TBH22" s="934"/>
      <c r="TBI22" s="934"/>
      <c r="TBJ22" s="934"/>
      <c r="TBK22" s="934"/>
      <c r="TBL22" s="934"/>
      <c r="TBM22" s="934"/>
      <c r="TBN22" s="934"/>
      <c r="TBO22" s="934"/>
      <c r="TBP22" s="934"/>
      <c r="TBQ22" s="934"/>
      <c r="TBR22" s="934"/>
      <c r="TBS22" s="934"/>
      <c r="TBT22" s="934"/>
      <c r="TBU22" s="934"/>
      <c r="TBV22" s="934"/>
      <c r="TBW22" s="934"/>
      <c r="TBX22" s="934"/>
      <c r="TBY22" s="934"/>
      <c r="TBZ22" s="934"/>
      <c r="TCA22" s="934"/>
      <c r="TCB22" s="934"/>
      <c r="TCC22" s="934"/>
      <c r="TCD22" s="934"/>
      <c r="TCE22" s="934"/>
      <c r="TCF22" s="934"/>
      <c r="TCG22" s="934"/>
      <c r="TCH22" s="934"/>
      <c r="TCI22" s="934"/>
      <c r="TCJ22" s="934"/>
      <c r="TCK22" s="934"/>
      <c r="TCL22" s="934"/>
      <c r="TCM22" s="934"/>
      <c r="TCN22" s="934"/>
      <c r="TCO22" s="934"/>
      <c r="TCP22" s="934"/>
      <c r="TCQ22" s="934"/>
      <c r="TCR22" s="934"/>
      <c r="TCS22" s="934"/>
      <c r="TCT22" s="934"/>
      <c r="TCU22" s="934"/>
      <c r="TCV22" s="934"/>
      <c r="TCW22" s="934"/>
      <c r="TCX22" s="934"/>
      <c r="TCY22" s="934"/>
      <c r="TCZ22" s="934"/>
      <c r="TDA22" s="934"/>
      <c r="TDB22" s="934"/>
      <c r="TDC22" s="934"/>
      <c r="TDD22" s="934"/>
      <c r="TDE22" s="934"/>
      <c r="TDF22" s="934"/>
      <c r="TDG22" s="934"/>
      <c r="TDH22" s="934"/>
      <c r="TDI22" s="934"/>
      <c r="TDJ22" s="934"/>
      <c r="TDK22" s="934"/>
      <c r="TDL22" s="934"/>
      <c r="TDM22" s="934"/>
      <c r="TDN22" s="934"/>
      <c r="TDO22" s="934"/>
      <c r="TDP22" s="934"/>
      <c r="TDQ22" s="934"/>
      <c r="TDR22" s="934"/>
      <c r="TDS22" s="934"/>
      <c r="TDT22" s="934"/>
      <c r="TDU22" s="934"/>
      <c r="TDV22" s="934"/>
      <c r="TDW22" s="934"/>
      <c r="TDX22" s="934"/>
      <c r="TDY22" s="934"/>
      <c r="TDZ22" s="934"/>
      <c r="TEA22" s="934"/>
      <c r="TEB22" s="934"/>
      <c r="TEC22" s="934"/>
      <c r="TED22" s="934"/>
      <c r="TEE22" s="934"/>
      <c r="TEF22" s="934"/>
      <c r="TEG22" s="934"/>
      <c r="TEH22" s="934"/>
      <c r="TEI22" s="934"/>
      <c r="TEJ22" s="934"/>
      <c r="TEK22" s="934"/>
      <c r="TEL22" s="934"/>
      <c r="TEM22" s="934"/>
      <c r="TEN22" s="934"/>
      <c r="TEO22" s="934"/>
      <c r="TEP22" s="934"/>
      <c r="TEQ22" s="934"/>
      <c r="TER22" s="934"/>
      <c r="TES22" s="934"/>
      <c r="TET22" s="934"/>
      <c r="TEU22" s="934"/>
      <c r="TEV22" s="934"/>
      <c r="TEW22" s="934"/>
      <c r="TEX22" s="934"/>
      <c r="TEY22" s="934"/>
      <c r="TEZ22" s="934"/>
      <c r="TFA22" s="934"/>
      <c r="TFB22" s="934"/>
      <c r="TFC22" s="934"/>
      <c r="TFD22" s="934"/>
      <c r="TFE22" s="934"/>
      <c r="TFF22" s="934"/>
      <c r="TFG22" s="934"/>
      <c r="TFH22" s="934"/>
      <c r="TFI22" s="934"/>
      <c r="TFJ22" s="934"/>
      <c r="TFK22" s="934"/>
      <c r="TFL22" s="934"/>
      <c r="TFM22" s="934"/>
      <c r="TFN22" s="934"/>
      <c r="TFO22" s="934"/>
      <c r="TFP22" s="934"/>
      <c r="TFQ22" s="934"/>
      <c r="TFR22" s="934"/>
      <c r="TFS22" s="934"/>
      <c r="TFT22" s="934"/>
      <c r="TFU22" s="934"/>
      <c r="TFV22" s="934"/>
      <c r="TFW22" s="934"/>
      <c r="TFX22" s="934"/>
      <c r="TFY22" s="934"/>
      <c r="TFZ22" s="934"/>
      <c r="TGA22" s="934"/>
      <c r="TGB22" s="934"/>
      <c r="TGC22" s="934"/>
      <c r="TGD22" s="934"/>
      <c r="TGE22" s="934"/>
      <c r="TGF22" s="934"/>
      <c r="TGG22" s="934"/>
      <c r="TGH22" s="934"/>
      <c r="TGI22" s="934"/>
      <c r="TGJ22" s="934"/>
      <c r="TGK22" s="934"/>
      <c r="TGL22" s="934"/>
      <c r="TGM22" s="934"/>
      <c r="TGN22" s="934"/>
      <c r="TGO22" s="934"/>
      <c r="TGP22" s="934"/>
      <c r="TGQ22" s="934"/>
      <c r="TGR22" s="934"/>
      <c r="TGS22" s="934"/>
      <c r="TGT22" s="934"/>
      <c r="TGU22" s="934"/>
      <c r="TGV22" s="934"/>
      <c r="TGW22" s="934"/>
      <c r="TGX22" s="934"/>
      <c r="TGY22" s="934"/>
      <c r="TGZ22" s="934"/>
      <c r="THA22" s="934"/>
      <c r="THB22" s="934"/>
      <c r="THC22" s="934"/>
      <c r="THD22" s="934"/>
      <c r="THE22" s="934"/>
      <c r="THF22" s="934"/>
      <c r="THG22" s="934"/>
      <c r="THH22" s="934"/>
      <c r="THI22" s="934"/>
      <c r="THJ22" s="934"/>
      <c r="THK22" s="934"/>
      <c r="THL22" s="934"/>
      <c r="THM22" s="934"/>
      <c r="THN22" s="934"/>
      <c r="THO22" s="934"/>
      <c r="THP22" s="934"/>
      <c r="THQ22" s="934"/>
      <c r="THR22" s="934"/>
      <c r="THS22" s="934"/>
      <c r="THT22" s="934"/>
      <c r="THU22" s="934"/>
      <c r="THV22" s="934"/>
      <c r="THW22" s="934"/>
      <c r="THX22" s="934"/>
      <c r="THY22" s="934"/>
      <c r="THZ22" s="934"/>
      <c r="TIA22" s="934"/>
      <c r="TIB22" s="934"/>
      <c r="TIC22" s="934"/>
      <c r="TID22" s="934"/>
      <c r="TIE22" s="934"/>
      <c r="TIF22" s="934"/>
      <c r="TIG22" s="934"/>
      <c r="TIH22" s="934"/>
      <c r="TII22" s="934"/>
      <c r="TIJ22" s="934"/>
      <c r="TIK22" s="934"/>
      <c r="TIL22" s="934"/>
      <c r="TIM22" s="934"/>
      <c r="TIN22" s="934"/>
      <c r="TIO22" s="934"/>
      <c r="TIP22" s="934"/>
      <c r="TIQ22" s="934"/>
      <c r="TIR22" s="934"/>
      <c r="TIS22" s="934"/>
      <c r="TIT22" s="934"/>
      <c r="TIU22" s="934"/>
      <c r="TIV22" s="934"/>
      <c r="TIW22" s="934"/>
      <c r="TIX22" s="934"/>
      <c r="TIY22" s="934"/>
      <c r="TIZ22" s="934"/>
      <c r="TJA22" s="934"/>
      <c r="TJB22" s="934"/>
      <c r="TJC22" s="934"/>
      <c r="TJD22" s="934"/>
      <c r="TJE22" s="934"/>
      <c r="TJF22" s="934"/>
      <c r="TJG22" s="934"/>
      <c r="TJH22" s="934"/>
      <c r="TJI22" s="934"/>
      <c r="TJJ22" s="934"/>
      <c r="TJK22" s="934"/>
      <c r="TJL22" s="934"/>
      <c r="TJM22" s="934"/>
      <c r="TJN22" s="934"/>
      <c r="TJO22" s="934"/>
      <c r="TJP22" s="934"/>
      <c r="TJQ22" s="934"/>
      <c r="TJR22" s="934"/>
      <c r="TJS22" s="934"/>
      <c r="TJT22" s="934"/>
      <c r="TJU22" s="934"/>
      <c r="TJV22" s="934"/>
      <c r="TJW22" s="934"/>
      <c r="TJX22" s="934"/>
      <c r="TJY22" s="934"/>
      <c r="TJZ22" s="934"/>
      <c r="TKA22" s="934"/>
      <c r="TKB22" s="934"/>
      <c r="TKC22" s="934"/>
      <c r="TKD22" s="934"/>
      <c r="TKE22" s="934"/>
      <c r="TKF22" s="934"/>
      <c r="TKG22" s="934"/>
      <c r="TKH22" s="934"/>
      <c r="TKI22" s="934"/>
      <c r="TKJ22" s="934"/>
      <c r="TKK22" s="934"/>
      <c r="TKL22" s="934"/>
      <c r="TKM22" s="934"/>
      <c r="TKN22" s="934"/>
      <c r="TKO22" s="934"/>
      <c r="TKP22" s="934"/>
      <c r="TKQ22" s="934"/>
      <c r="TKR22" s="934"/>
      <c r="TKS22" s="934"/>
      <c r="TKT22" s="934"/>
      <c r="TKU22" s="934"/>
      <c r="TKV22" s="934"/>
      <c r="TKW22" s="934"/>
      <c r="TKX22" s="934"/>
      <c r="TKY22" s="934"/>
      <c r="TKZ22" s="934"/>
      <c r="TLA22" s="934"/>
      <c r="TLB22" s="934"/>
      <c r="TLC22" s="934"/>
      <c r="TLD22" s="934"/>
      <c r="TLE22" s="934"/>
      <c r="TLF22" s="934"/>
      <c r="TLG22" s="934"/>
      <c r="TLH22" s="934"/>
      <c r="TLI22" s="934"/>
      <c r="TLJ22" s="934"/>
      <c r="TLK22" s="934"/>
      <c r="TLL22" s="934"/>
      <c r="TLM22" s="934"/>
      <c r="TLN22" s="934"/>
      <c r="TLO22" s="934"/>
      <c r="TLP22" s="934"/>
      <c r="TLQ22" s="934"/>
      <c r="TLR22" s="934"/>
      <c r="TLS22" s="934"/>
      <c r="TLT22" s="934"/>
      <c r="TLU22" s="934"/>
      <c r="TLV22" s="934"/>
      <c r="TLW22" s="934"/>
      <c r="TLX22" s="934"/>
      <c r="TLY22" s="934"/>
      <c r="TLZ22" s="934"/>
      <c r="TMA22" s="934"/>
      <c r="TMB22" s="934"/>
      <c r="TMC22" s="934"/>
      <c r="TMD22" s="934"/>
      <c r="TME22" s="934"/>
      <c r="TMF22" s="934"/>
      <c r="TMG22" s="934"/>
      <c r="TMH22" s="934"/>
      <c r="TMI22" s="934"/>
      <c r="TMJ22" s="934"/>
      <c r="TMK22" s="934"/>
      <c r="TML22" s="934"/>
      <c r="TMM22" s="934"/>
      <c r="TMN22" s="934"/>
      <c r="TMO22" s="934"/>
      <c r="TMP22" s="934"/>
      <c r="TMQ22" s="934"/>
      <c r="TMR22" s="934"/>
      <c r="TMS22" s="934"/>
      <c r="TMT22" s="934"/>
      <c r="TMU22" s="934"/>
      <c r="TMV22" s="934"/>
      <c r="TMW22" s="934"/>
      <c r="TMX22" s="934"/>
      <c r="TMY22" s="934"/>
      <c r="TMZ22" s="934"/>
      <c r="TNA22" s="934"/>
      <c r="TNB22" s="934"/>
      <c r="TNC22" s="934"/>
      <c r="TND22" s="934"/>
      <c r="TNE22" s="934"/>
      <c r="TNF22" s="934"/>
      <c r="TNG22" s="934"/>
      <c r="TNH22" s="934"/>
      <c r="TNI22" s="934"/>
      <c r="TNJ22" s="934"/>
      <c r="TNK22" s="934"/>
      <c r="TNL22" s="934"/>
      <c r="TNM22" s="934"/>
      <c r="TNN22" s="934"/>
      <c r="TNO22" s="934"/>
      <c r="TNP22" s="934"/>
      <c r="TNQ22" s="934"/>
      <c r="TNR22" s="934"/>
      <c r="TNS22" s="934"/>
      <c r="TNT22" s="934"/>
      <c r="TNU22" s="934"/>
      <c r="TNV22" s="934"/>
      <c r="TNW22" s="934"/>
      <c r="TNX22" s="934"/>
      <c r="TNY22" s="934"/>
      <c r="TNZ22" s="934"/>
      <c r="TOA22" s="934"/>
      <c r="TOB22" s="934"/>
      <c r="TOC22" s="934"/>
      <c r="TOD22" s="934"/>
      <c r="TOE22" s="934"/>
      <c r="TOF22" s="934"/>
      <c r="TOG22" s="934"/>
      <c r="TOH22" s="934"/>
      <c r="TOI22" s="934"/>
      <c r="TOJ22" s="934"/>
      <c r="TOK22" s="934"/>
      <c r="TOL22" s="934"/>
      <c r="TOM22" s="934"/>
      <c r="TON22" s="934"/>
      <c r="TOO22" s="934"/>
      <c r="TOP22" s="934"/>
      <c r="TOQ22" s="934"/>
      <c r="TOR22" s="934"/>
      <c r="TOS22" s="934"/>
      <c r="TOT22" s="934"/>
      <c r="TOU22" s="934"/>
      <c r="TOV22" s="934"/>
      <c r="TOW22" s="934"/>
      <c r="TOX22" s="934"/>
      <c r="TOY22" s="934"/>
      <c r="TOZ22" s="934"/>
      <c r="TPA22" s="934"/>
      <c r="TPB22" s="934"/>
      <c r="TPC22" s="934"/>
      <c r="TPD22" s="934"/>
      <c r="TPE22" s="934"/>
      <c r="TPF22" s="934"/>
      <c r="TPG22" s="934"/>
      <c r="TPH22" s="934"/>
      <c r="TPI22" s="934"/>
      <c r="TPJ22" s="934"/>
      <c r="TPK22" s="934"/>
      <c r="TPL22" s="934"/>
      <c r="TPM22" s="934"/>
      <c r="TPN22" s="934"/>
      <c r="TPO22" s="934"/>
      <c r="TPP22" s="934"/>
      <c r="TPQ22" s="934"/>
      <c r="TPR22" s="934"/>
      <c r="TPS22" s="934"/>
      <c r="TPT22" s="934"/>
      <c r="TPU22" s="934"/>
      <c r="TPV22" s="934"/>
      <c r="TPW22" s="934"/>
      <c r="TPX22" s="934"/>
      <c r="TPY22" s="934"/>
      <c r="TPZ22" s="934"/>
      <c r="TQA22" s="934"/>
      <c r="TQB22" s="934"/>
      <c r="TQC22" s="934"/>
      <c r="TQD22" s="934"/>
      <c r="TQE22" s="934"/>
      <c r="TQF22" s="934"/>
      <c r="TQG22" s="934"/>
      <c r="TQH22" s="934"/>
      <c r="TQI22" s="934"/>
      <c r="TQJ22" s="934"/>
      <c r="TQK22" s="934"/>
      <c r="TQL22" s="934"/>
      <c r="TQM22" s="934"/>
      <c r="TQN22" s="934"/>
      <c r="TQO22" s="934"/>
      <c r="TQP22" s="934"/>
      <c r="TQQ22" s="934"/>
      <c r="TQR22" s="934"/>
      <c r="TQS22" s="934"/>
      <c r="TQT22" s="934"/>
      <c r="TQU22" s="934"/>
      <c r="TQV22" s="934"/>
      <c r="TQW22" s="934"/>
      <c r="TQX22" s="934"/>
      <c r="TQY22" s="934"/>
      <c r="TQZ22" s="934"/>
      <c r="TRA22" s="934"/>
      <c r="TRB22" s="934"/>
      <c r="TRC22" s="934"/>
      <c r="TRD22" s="934"/>
      <c r="TRE22" s="934"/>
      <c r="TRF22" s="934"/>
      <c r="TRG22" s="934"/>
      <c r="TRH22" s="934"/>
      <c r="TRI22" s="934"/>
      <c r="TRJ22" s="934"/>
      <c r="TRK22" s="934"/>
      <c r="TRL22" s="934"/>
      <c r="TRM22" s="934"/>
      <c r="TRN22" s="934"/>
      <c r="TRO22" s="934"/>
      <c r="TRP22" s="934"/>
      <c r="TRQ22" s="934"/>
      <c r="TRR22" s="934"/>
      <c r="TRS22" s="934"/>
      <c r="TRT22" s="934"/>
      <c r="TRU22" s="934"/>
      <c r="TRV22" s="934"/>
      <c r="TRW22" s="934"/>
      <c r="TRX22" s="934"/>
      <c r="TRY22" s="934"/>
      <c r="TRZ22" s="934"/>
      <c r="TSA22" s="934"/>
      <c r="TSB22" s="934"/>
      <c r="TSC22" s="934"/>
      <c r="TSD22" s="934"/>
      <c r="TSE22" s="934"/>
      <c r="TSF22" s="934"/>
      <c r="TSG22" s="934"/>
      <c r="TSH22" s="934"/>
      <c r="TSI22" s="934"/>
      <c r="TSJ22" s="934"/>
      <c r="TSK22" s="934"/>
      <c r="TSL22" s="934"/>
      <c r="TSM22" s="934"/>
      <c r="TSN22" s="934"/>
      <c r="TSO22" s="934"/>
      <c r="TSP22" s="934"/>
      <c r="TSQ22" s="934"/>
      <c r="TSR22" s="934"/>
      <c r="TSS22" s="934"/>
      <c r="TST22" s="934"/>
      <c r="TSU22" s="934"/>
      <c r="TSV22" s="934"/>
      <c r="TSW22" s="934"/>
      <c r="TSX22" s="934"/>
      <c r="TSY22" s="934"/>
      <c r="TSZ22" s="934"/>
      <c r="TTA22" s="934"/>
      <c r="TTB22" s="934"/>
      <c r="TTC22" s="934"/>
      <c r="TTD22" s="934"/>
      <c r="TTE22" s="934"/>
      <c r="TTF22" s="934"/>
      <c r="TTG22" s="934"/>
      <c r="TTH22" s="934"/>
      <c r="TTI22" s="934"/>
      <c r="TTJ22" s="934"/>
      <c r="TTK22" s="934"/>
      <c r="TTL22" s="934"/>
      <c r="TTM22" s="934"/>
      <c r="TTN22" s="934"/>
      <c r="TTO22" s="934"/>
      <c r="TTP22" s="934"/>
      <c r="TTQ22" s="934"/>
      <c r="TTR22" s="934"/>
      <c r="TTS22" s="934"/>
      <c r="TTT22" s="934"/>
      <c r="TTU22" s="934"/>
      <c r="TTV22" s="934"/>
      <c r="TTW22" s="934"/>
      <c r="TTX22" s="934"/>
      <c r="TTY22" s="934"/>
      <c r="TTZ22" s="934"/>
      <c r="TUA22" s="934"/>
      <c r="TUB22" s="934"/>
      <c r="TUC22" s="934"/>
      <c r="TUD22" s="934"/>
      <c r="TUE22" s="934"/>
      <c r="TUF22" s="934"/>
      <c r="TUG22" s="934"/>
      <c r="TUH22" s="934"/>
      <c r="TUI22" s="934"/>
      <c r="TUJ22" s="934"/>
      <c r="TUK22" s="934"/>
      <c r="TUL22" s="934"/>
      <c r="TUM22" s="934"/>
      <c r="TUN22" s="934"/>
      <c r="TUO22" s="934"/>
      <c r="TUP22" s="934"/>
      <c r="TUQ22" s="934"/>
      <c r="TUR22" s="934"/>
      <c r="TUS22" s="934"/>
      <c r="TUT22" s="934"/>
      <c r="TUU22" s="934"/>
      <c r="TUV22" s="934"/>
      <c r="TUW22" s="934"/>
      <c r="TUX22" s="934"/>
      <c r="TUY22" s="934"/>
      <c r="TUZ22" s="934"/>
      <c r="TVA22" s="934"/>
      <c r="TVB22" s="934"/>
      <c r="TVC22" s="934"/>
      <c r="TVD22" s="934"/>
      <c r="TVE22" s="934"/>
      <c r="TVF22" s="934"/>
      <c r="TVG22" s="934"/>
      <c r="TVH22" s="934"/>
      <c r="TVI22" s="934"/>
      <c r="TVJ22" s="934"/>
      <c r="TVK22" s="934"/>
      <c r="TVL22" s="934"/>
      <c r="TVM22" s="934"/>
      <c r="TVN22" s="934"/>
      <c r="TVO22" s="934"/>
      <c r="TVP22" s="934"/>
      <c r="TVQ22" s="934"/>
      <c r="TVR22" s="934"/>
      <c r="TVS22" s="934"/>
      <c r="TVT22" s="934"/>
      <c r="TVU22" s="934"/>
      <c r="TVV22" s="934"/>
      <c r="TVW22" s="934"/>
      <c r="TVX22" s="934"/>
      <c r="TVY22" s="934"/>
      <c r="TVZ22" s="934"/>
      <c r="TWA22" s="934"/>
      <c r="TWB22" s="934"/>
      <c r="TWC22" s="934"/>
      <c r="TWD22" s="934"/>
      <c r="TWE22" s="934"/>
      <c r="TWF22" s="934"/>
      <c r="TWG22" s="934"/>
      <c r="TWH22" s="934"/>
      <c r="TWI22" s="934"/>
      <c r="TWJ22" s="934"/>
      <c r="TWK22" s="934"/>
      <c r="TWL22" s="934"/>
      <c r="TWM22" s="934"/>
      <c r="TWN22" s="934"/>
      <c r="TWO22" s="934"/>
      <c r="TWP22" s="934"/>
      <c r="TWQ22" s="934"/>
      <c r="TWR22" s="934"/>
      <c r="TWS22" s="934"/>
      <c r="TWT22" s="934"/>
      <c r="TWU22" s="934"/>
      <c r="TWV22" s="934"/>
      <c r="TWW22" s="934"/>
      <c r="TWX22" s="934"/>
      <c r="TWY22" s="934"/>
      <c r="TWZ22" s="934"/>
      <c r="TXA22" s="934"/>
      <c r="TXB22" s="934"/>
      <c r="TXC22" s="934"/>
      <c r="TXD22" s="934"/>
      <c r="TXE22" s="934"/>
      <c r="TXF22" s="934"/>
      <c r="TXG22" s="934"/>
      <c r="TXH22" s="934"/>
      <c r="TXI22" s="934"/>
      <c r="TXJ22" s="934"/>
      <c r="TXK22" s="934"/>
      <c r="TXL22" s="934"/>
      <c r="TXM22" s="934"/>
      <c r="TXN22" s="934"/>
      <c r="TXO22" s="934"/>
      <c r="TXP22" s="934"/>
      <c r="TXQ22" s="934"/>
      <c r="TXR22" s="934"/>
      <c r="TXS22" s="934"/>
      <c r="TXT22" s="934"/>
      <c r="TXU22" s="934"/>
      <c r="TXV22" s="934"/>
      <c r="TXW22" s="934"/>
      <c r="TXX22" s="934"/>
      <c r="TXY22" s="934"/>
      <c r="TXZ22" s="934"/>
      <c r="TYA22" s="934"/>
      <c r="TYB22" s="934"/>
      <c r="TYC22" s="934"/>
      <c r="TYD22" s="934"/>
      <c r="TYE22" s="934"/>
      <c r="TYF22" s="934"/>
      <c r="TYG22" s="934"/>
      <c r="TYH22" s="934"/>
      <c r="TYI22" s="934"/>
      <c r="TYJ22" s="934"/>
      <c r="TYK22" s="934"/>
      <c r="TYL22" s="934"/>
      <c r="TYM22" s="934"/>
      <c r="TYN22" s="934"/>
      <c r="TYO22" s="934"/>
      <c r="TYP22" s="934"/>
      <c r="TYQ22" s="934"/>
      <c r="TYR22" s="934"/>
      <c r="TYS22" s="934"/>
      <c r="TYT22" s="934"/>
      <c r="TYU22" s="934"/>
      <c r="TYV22" s="934"/>
      <c r="TYW22" s="934"/>
      <c r="TYX22" s="934"/>
      <c r="TYY22" s="934"/>
      <c r="TYZ22" s="934"/>
      <c r="TZA22" s="934"/>
      <c r="TZB22" s="934"/>
      <c r="TZC22" s="934"/>
      <c r="TZD22" s="934"/>
      <c r="TZE22" s="934"/>
      <c r="TZF22" s="934"/>
      <c r="TZG22" s="934"/>
      <c r="TZH22" s="934"/>
      <c r="TZI22" s="934"/>
      <c r="TZJ22" s="934"/>
      <c r="TZK22" s="934"/>
      <c r="TZL22" s="934"/>
      <c r="TZM22" s="934"/>
      <c r="TZN22" s="934"/>
      <c r="TZO22" s="934"/>
      <c r="TZP22" s="934"/>
      <c r="TZQ22" s="934"/>
      <c r="TZR22" s="934"/>
      <c r="TZS22" s="934"/>
      <c r="TZT22" s="934"/>
      <c r="TZU22" s="934"/>
      <c r="TZV22" s="934"/>
      <c r="TZW22" s="934"/>
      <c r="TZX22" s="934"/>
      <c r="TZY22" s="934"/>
      <c r="TZZ22" s="934"/>
      <c r="UAA22" s="934"/>
      <c r="UAB22" s="934"/>
      <c r="UAC22" s="934"/>
      <c r="UAD22" s="934"/>
      <c r="UAE22" s="934"/>
      <c r="UAF22" s="934"/>
      <c r="UAG22" s="934"/>
      <c r="UAH22" s="934"/>
      <c r="UAI22" s="934"/>
      <c r="UAJ22" s="934"/>
      <c r="UAK22" s="934"/>
      <c r="UAL22" s="934"/>
      <c r="UAM22" s="934"/>
      <c r="UAN22" s="934"/>
      <c r="UAO22" s="934"/>
      <c r="UAP22" s="934"/>
      <c r="UAQ22" s="934"/>
      <c r="UAR22" s="934"/>
      <c r="UAS22" s="934"/>
      <c r="UAT22" s="934"/>
      <c r="UAU22" s="934"/>
      <c r="UAV22" s="934"/>
      <c r="UAW22" s="934"/>
      <c r="UAX22" s="934"/>
      <c r="UAY22" s="934"/>
      <c r="UAZ22" s="934"/>
      <c r="UBA22" s="934"/>
      <c r="UBB22" s="934"/>
      <c r="UBC22" s="934"/>
      <c r="UBD22" s="934"/>
      <c r="UBE22" s="934"/>
      <c r="UBF22" s="934"/>
      <c r="UBG22" s="934"/>
      <c r="UBH22" s="934"/>
      <c r="UBI22" s="934"/>
      <c r="UBJ22" s="934"/>
      <c r="UBK22" s="934"/>
      <c r="UBL22" s="934"/>
      <c r="UBM22" s="934"/>
      <c r="UBN22" s="934"/>
      <c r="UBO22" s="934"/>
      <c r="UBP22" s="934"/>
      <c r="UBQ22" s="934"/>
      <c r="UBR22" s="934"/>
      <c r="UBS22" s="934"/>
      <c r="UBT22" s="934"/>
      <c r="UBU22" s="934"/>
      <c r="UBV22" s="934"/>
      <c r="UBW22" s="934"/>
      <c r="UBX22" s="934"/>
      <c r="UBY22" s="934"/>
      <c r="UBZ22" s="934"/>
      <c r="UCA22" s="934"/>
      <c r="UCB22" s="934"/>
      <c r="UCC22" s="934"/>
      <c r="UCD22" s="934"/>
      <c r="UCE22" s="934"/>
      <c r="UCF22" s="934"/>
      <c r="UCG22" s="934"/>
      <c r="UCH22" s="934"/>
      <c r="UCI22" s="934"/>
      <c r="UCJ22" s="934"/>
      <c r="UCK22" s="934"/>
      <c r="UCL22" s="934"/>
      <c r="UCM22" s="934"/>
      <c r="UCN22" s="934"/>
      <c r="UCO22" s="934"/>
      <c r="UCP22" s="934"/>
      <c r="UCQ22" s="934"/>
      <c r="UCR22" s="934"/>
      <c r="UCS22" s="934"/>
      <c r="UCT22" s="934"/>
      <c r="UCU22" s="934"/>
      <c r="UCV22" s="934"/>
      <c r="UCW22" s="934"/>
      <c r="UCX22" s="934"/>
      <c r="UCY22" s="934"/>
      <c r="UCZ22" s="934"/>
      <c r="UDA22" s="934"/>
      <c r="UDB22" s="934"/>
      <c r="UDC22" s="934"/>
      <c r="UDD22" s="934"/>
      <c r="UDE22" s="934"/>
      <c r="UDF22" s="934"/>
      <c r="UDG22" s="934"/>
      <c r="UDH22" s="934"/>
      <c r="UDI22" s="934"/>
      <c r="UDJ22" s="934"/>
      <c r="UDK22" s="934"/>
      <c r="UDL22" s="934"/>
      <c r="UDM22" s="934"/>
      <c r="UDN22" s="934"/>
      <c r="UDO22" s="934"/>
      <c r="UDP22" s="934"/>
      <c r="UDQ22" s="934"/>
      <c r="UDR22" s="934"/>
      <c r="UDS22" s="934"/>
      <c r="UDT22" s="934"/>
      <c r="UDU22" s="934"/>
      <c r="UDV22" s="934"/>
      <c r="UDW22" s="934"/>
      <c r="UDX22" s="934"/>
      <c r="UDY22" s="934"/>
      <c r="UDZ22" s="934"/>
      <c r="UEA22" s="934"/>
      <c r="UEB22" s="934"/>
      <c r="UEC22" s="934"/>
      <c r="UED22" s="934"/>
      <c r="UEE22" s="934"/>
      <c r="UEF22" s="934"/>
      <c r="UEG22" s="934"/>
      <c r="UEH22" s="934"/>
      <c r="UEI22" s="934"/>
      <c r="UEJ22" s="934"/>
      <c r="UEK22" s="934"/>
      <c r="UEL22" s="934"/>
      <c r="UEM22" s="934"/>
      <c r="UEN22" s="934"/>
      <c r="UEO22" s="934"/>
      <c r="UEP22" s="934"/>
      <c r="UEQ22" s="934"/>
      <c r="UER22" s="934"/>
      <c r="UES22" s="934"/>
      <c r="UET22" s="934"/>
      <c r="UEU22" s="934"/>
      <c r="UEV22" s="934"/>
      <c r="UEW22" s="934"/>
      <c r="UEX22" s="934"/>
      <c r="UEY22" s="934"/>
      <c r="UEZ22" s="934"/>
      <c r="UFA22" s="934"/>
      <c r="UFB22" s="934"/>
      <c r="UFC22" s="934"/>
      <c r="UFD22" s="934"/>
      <c r="UFE22" s="934"/>
      <c r="UFF22" s="934"/>
      <c r="UFG22" s="934"/>
      <c r="UFH22" s="934"/>
      <c r="UFI22" s="934"/>
      <c r="UFJ22" s="934"/>
      <c r="UFK22" s="934"/>
      <c r="UFL22" s="934"/>
      <c r="UFM22" s="934"/>
      <c r="UFN22" s="934"/>
      <c r="UFO22" s="934"/>
      <c r="UFP22" s="934"/>
      <c r="UFQ22" s="934"/>
      <c r="UFR22" s="934"/>
      <c r="UFS22" s="934"/>
      <c r="UFT22" s="934"/>
      <c r="UFU22" s="934"/>
      <c r="UFV22" s="934"/>
      <c r="UFW22" s="934"/>
      <c r="UFX22" s="934"/>
      <c r="UFY22" s="934"/>
      <c r="UFZ22" s="934"/>
      <c r="UGA22" s="934"/>
      <c r="UGB22" s="934"/>
      <c r="UGC22" s="934"/>
      <c r="UGD22" s="934"/>
      <c r="UGE22" s="934"/>
      <c r="UGF22" s="934"/>
      <c r="UGG22" s="934"/>
      <c r="UGH22" s="934"/>
      <c r="UGI22" s="934"/>
      <c r="UGJ22" s="934"/>
      <c r="UGK22" s="934"/>
      <c r="UGL22" s="934"/>
      <c r="UGM22" s="934"/>
      <c r="UGN22" s="934"/>
      <c r="UGO22" s="934"/>
      <c r="UGP22" s="934"/>
      <c r="UGQ22" s="934"/>
      <c r="UGR22" s="934"/>
      <c r="UGS22" s="934"/>
      <c r="UGT22" s="934"/>
      <c r="UGU22" s="934"/>
      <c r="UGV22" s="934"/>
      <c r="UGW22" s="934"/>
      <c r="UGX22" s="934"/>
      <c r="UGY22" s="934"/>
      <c r="UGZ22" s="934"/>
      <c r="UHA22" s="934"/>
      <c r="UHB22" s="934"/>
      <c r="UHC22" s="934"/>
      <c r="UHD22" s="934"/>
      <c r="UHE22" s="934"/>
      <c r="UHF22" s="934"/>
      <c r="UHG22" s="934"/>
      <c r="UHH22" s="934"/>
      <c r="UHI22" s="934"/>
      <c r="UHJ22" s="934"/>
      <c r="UHK22" s="934"/>
      <c r="UHL22" s="934"/>
      <c r="UHM22" s="934"/>
      <c r="UHN22" s="934"/>
      <c r="UHO22" s="934"/>
      <c r="UHP22" s="934"/>
      <c r="UHQ22" s="934"/>
      <c r="UHR22" s="934"/>
      <c r="UHS22" s="934"/>
      <c r="UHT22" s="934"/>
      <c r="UHU22" s="934"/>
      <c r="UHV22" s="934"/>
      <c r="UHW22" s="934"/>
      <c r="UHX22" s="934"/>
      <c r="UHY22" s="934"/>
      <c r="UHZ22" s="934"/>
      <c r="UIA22" s="934"/>
      <c r="UIB22" s="934"/>
      <c r="UIC22" s="934"/>
      <c r="UID22" s="934"/>
      <c r="UIE22" s="934"/>
      <c r="UIF22" s="934"/>
      <c r="UIG22" s="934"/>
      <c r="UIH22" s="934"/>
      <c r="UII22" s="934"/>
      <c r="UIJ22" s="934"/>
      <c r="UIK22" s="934"/>
      <c r="UIL22" s="934"/>
      <c r="UIM22" s="934"/>
      <c r="UIN22" s="934"/>
      <c r="UIO22" s="934"/>
      <c r="UIP22" s="934"/>
      <c r="UIQ22" s="934"/>
      <c r="UIR22" s="934"/>
      <c r="UIS22" s="934"/>
      <c r="UIT22" s="934"/>
      <c r="UIU22" s="934"/>
      <c r="UIV22" s="934"/>
      <c r="UIW22" s="934"/>
      <c r="UIX22" s="934"/>
      <c r="UIY22" s="934"/>
      <c r="UIZ22" s="934"/>
      <c r="UJA22" s="934"/>
      <c r="UJB22" s="934"/>
      <c r="UJC22" s="934"/>
      <c r="UJD22" s="934"/>
      <c r="UJE22" s="934"/>
      <c r="UJF22" s="934"/>
      <c r="UJG22" s="934"/>
      <c r="UJH22" s="934"/>
      <c r="UJI22" s="934"/>
      <c r="UJJ22" s="934"/>
      <c r="UJK22" s="934"/>
      <c r="UJL22" s="934"/>
      <c r="UJM22" s="934"/>
      <c r="UJN22" s="934"/>
      <c r="UJO22" s="934"/>
      <c r="UJP22" s="934"/>
      <c r="UJQ22" s="934"/>
      <c r="UJR22" s="934"/>
      <c r="UJS22" s="934"/>
      <c r="UJT22" s="934"/>
      <c r="UJU22" s="934"/>
      <c r="UJV22" s="934"/>
      <c r="UJW22" s="934"/>
      <c r="UJX22" s="934"/>
      <c r="UJY22" s="934"/>
      <c r="UJZ22" s="934"/>
      <c r="UKA22" s="934"/>
      <c r="UKB22" s="934"/>
      <c r="UKC22" s="934"/>
      <c r="UKD22" s="934"/>
      <c r="UKE22" s="934"/>
      <c r="UKF22" s="934"/>
      <c r="UKG22" s="934"/>
      <c r="UKH22" s="934"/>
      <c r="UKI22" s="934"/>
      <c r="UKJ22" s="934"/>
      <c r="UKK22" s="934"/>
      <c r="UKL22" s="934"/>
      <c r="UKM22" s="934"/>
      <c r="UKN22" s="934"/>
      <c r="UKO22" s="934"/>
      <c r="UKP22" s="934"/>
      <c r="UKQ22" s="934"/>
      <c r="UKR22" s="934"/>
      <c r="UKS22" s="934"/>
      <c r="UKT22" s="934"/>
      <c r="UKU22" s="934"/>
      <c r="UKV22" s="934"/>
      <c r="UKW22" s="934"/>
      <c r="UKX22" s="934"/>
      <c r="UKY22" s="934"/>
      <c r="UKZ22" s="934"/>
      <c r="ULA22" s="934"/>
      <c r="ULB22" s="934"/>
      <c r="ULC22" s="934"/>
      <c r="ULD22" s="934"/>
      <c r="ULE22" s="934"/>
      <c r="ULF22" s="934"/>
      <c r="ULG22" s="934"/>
      <c r="ULH22" s="934"/>
      <c r="ULI22" s="934"/>
      <c r="ULJ22" s="934"/>
      <c r="ULK22" s="934"/>
      <c r="ULL22" s="934"/>
      <c r="ULM22" s="934"/>
      <c r="ULN22" s="934"/>
      <c r="ULO22" s="934"/>
      <c r="ULP22" s="934"/>
      <c r="ULQ22" s="934"/>
      <c r="ULR22" s="934"/>
      <c r="ULS22" s="934"/>
      <c r="ULT22" s="934"/>
      <c r="ULU22" s="934"/>
      <c r="ULV22" s="934"/>
      <c r="ULW22" s="934"/>
      <c r="ULX22" s="934"/>
      <c r="ULY22" s="934"/>
      <c r="ULZ22" s="934"/>
      <c r="UMA22" s="934"/>
      <c r="UMB22" s="934"/>
      <c r="UMC22" s="934"/>
      <c r="UMD22" s="934"/>
      <c r="UME22" s="934"/>
      <c r="UMF22" s="934"/>
      <c r="UMG22" s="934"/>
      <c r="UMH22" s="934"/>
      <c r="UMI22" s="934"/>
      <c r="UMJ22" s="934"/>
      <c r="UMK22" s="934"/>
      <c r="UML22" s="934"/>
      <c r="UMM22" s="934"/>
      <c r="UMN22" s="934"/>
      <c r="UMO22" s="934"/>
      <c r="UMP22" s="934"/>
      <c r="UMQ22" s="934"/>
      <c r="UMR22" s="934"/>
      <c r="UMS22" s="934"/>
      <c r="UMT22" s="934"/>
      <c r="UMU22" s="934"/>
      <c r="UMV22" s="934"/>
      <c r="UMW22" s="934"/>
      <c r="UMX22" s="934"/>
      <c r="UMY22" s="934"/>
      <c r="UMZ22" s="934"/>
      <c r="UNA22" s="934"/>
      <c r="UNB22" s="934"/>
      <c r="UNC22" s="934"/>
      <c r="UND22" s="934"/>
      <c r="UNE22" s="934"/>
      <c r="UNF22" s="934"/>
      <c r="UNG22" s="934"/>
      <c r="UNH22" s="934"/>
      <c r="UNI22" s="934"/>
      <c r="UNJ22" s="934"/>
      <c r="UNK22" s="934"/>
      <c r="UNL22" s="934"/>
      <c r="UNM22" s="934"/>
      <c r="UNN22" s="934"/>
      <c r="UNO22" s="934"/>
      <c r="UNP22" s="934"/>
      <c r="UNQ22" s="934"/>
      <c r="UNR22" s="934"/>
      <c r="UNS22" s="934"/>
      <c r="UNT22" s="934"/>
      <c r="UNU22" s="934"/>
      <c r="UNV22" s="934"/>
      <c r="UNW22" s="934"/>
      <c r="UNX22" s="934"/>
      <c r="UNY22" s="934"/>
      <c r="UNZ22" s="934"/>
      <c r="UOA22" s="934"/>
      <c r="UOB22" s="934"/>
      <c r="UOC22" s="934"/>
      <c r="UOD22" s="934"/>
      <c r="UOE22" s="934"/>
      <c r="UOF22" s="934"/>
      <c r="UOG22" s="934"/>
      <c r="UOH22" s="934"/>
      <c r="UOI22" s="934"/>
      <c r="UOJ22" s="934"/>
      <c r="UOK22" s="934"/>
      <c r="UOL22" s="934"/>
      <c r="UOM22" s="934"/>
      <c r="UON22" s="934"/>
      <c r="UOO22" s="934"/>
      <c r="UOP22" s="934"/>
      <c r="UOQ22" s="934"/>
      <c r="UOR22" s="934"/>
      <c r="UOS22" s="934"/>
      <c r="UOT22" s="934"/>
      <c r="UOU22" s="934"/>
      <c r="UOV22" s="934"/>
      <c r="UOW22" s="934"/>
      <c r="UOX22" s="934"/>
      <c r="UOY22" s="934"/>
      <c r="UOZ22" s="934"/>
      <c r="UPA22" s="934"/>
      <c r="UPB22" s="934"/>
      <c r="UPC22" s="934"/>
      <c r="UPD22" s="934"/>
      <c r="UPE22" s="934"/>
      <c r="UPF22" s="934"/>
      <c r="UPG22" s="934"/>
      <c r="UPH22" s="934"/>
      <c r="UPI22" s="934"/>
      <c r="UPJ22" s="934"/>
      <c r="UPK22" s="934"/>
      <c r="UPL22" s="934"/>
      <c r="UPM22" s="934"/>
      <c r="UPN22" s="934"/>
      <c r="UPO22" s="934"/>
      <c r="UPP22" s="934"/>
      <c r="UPQ22" s="934"/>
      <c r="UPR22" s="934"/>
      <c r="UPS22" s="934"/>
      <c r="UPT22" s="934"/>
      <c r="UPU22" s="934"/>
      <c r="UPV22" s="934"/>
      <c r="UPW22" s="934"/>
      <c r="UPX22" s="934"/>
      <c r="UPY22" s="934"/>
      <c r="UPZ22" s="934"/>
      <c r="UQA22" s="934"/>
      <c r="UQB22" s="934"/>
      <c r="UQC22" s="934"/>
      <c r="UQD22" s="934"/>
      <c r="UQE22" s="934"/>
      <c r="UQF22" s="934"/>
      <c r="UQG22" s="934"/>
      <c r="UQH22" s="934"/>
      <c r="UQI22" s="934"/>
      <c r="UQJ22" s="934"/>
      <c r="UQK22" s="934"/>
      <c r="UQL22" s="934"/>
      <c r="UQM22" s="934"/>
      <c r="UQN22" s="934"/>
      <c r="UQO22" s="934"/>
      <c r="UQP22" s="934"/>
      <c r="UQQ22" s="934"/>
      <c r="UQR22" s="934"/>
      <c r="UQS22" s="934"/>
      <c r="UQT22" s="934"/>
      <c r="UQU22" s="934"/>
      <c r="UQV22" s="934"/>
      <c r="UQW22" s="934"/>
      <c r="UQX22" s="934"/>
      <c r="UQY22" s="934"/>
      <c r="UQZ22" s="934"/>
      <c r="URA22" s="934"/>
      <c r="URB22" s="934"/>
      <c r="URC22" s="934"/>
      <c r="URD22" s="934"/>
      <c r="URE22" s="934"/>
      <c r="URF22" s="934"/>
      <c r="URG22" s="934"/>
      <c r="URH22" s="934"/>
      <c r="URI22" s="934"/>
      <c r="URJ22" s="934"/>
      <c r="URK22" s="934"/>
      <c r="URL22" s="934"/>
      <c r="URM22" s="934"/>
      <c r="URN22" s="934"/>
      <c r="URO22" s="934"/>
      <c r="URP22" s="934"/>
      <c r="URQ22" s="934"/>
      <c r="URR22" s="934"/>
      <c r="URS22" s="934"/>
      <c r="URT22" s="934"/>
      <c r="URU22" s="934"/>
      <c r="URV22" s="934"/>
      <c r="URW22" s="934"/>
      <c r="URX22" s="934"/>
      <c r="URY22" s="934"/>
      <c r="URZ22" s="934"/>
      <c r="USA22" s="934"/>
      <c r="USB22" s="934"/>
      <c r="USC22" s="934"/>
      <c r="USD22" s="934"/>
      <c r="USE22" s="934"/>
      <c r="USF22" s="934"/>
      <c r="USG22" s="934"/>
      <c r="USH22" s="934"/>
      <c r="USI22" s="934"/>
      <c r="USJ22" s="934"/>
      <c r="USK22" s="934"/>
      <c r="USL22" s="934"/>
      <c r="USM22" s="934"/>
      <c r="USN22" s="934"/>
      <c r="USO22" s="934"/>
      <c r="USP22" s="934"/>
      <c r="USQ22" s="934"/>
      <c r="USR22" s="934"/>
      <c r="USS22" s="934"/>
      <c r="UST22" s="934"/>
      <c r="USU22" s="934"/>
      <c r="USV22" s="934"/>
      <c r="USW22" s="934"/>
      <c r="USX22" s="934"/>
      <c r="USY22" s="934"/>
      <c r="USZ22" s="934"/>
      <c r="UTA22" s="934"/>
      <c r="UTB22" s="934"/>
      <c r="UTC22" s="934"/>
      <c r="UTD22" s="934"/>
      <c r="UTE22" s="934"/>
      <c r="UTF22" s="934"/>
      <c r="UTG22" s="934"/>
      <c r="UTH22" s="934"/>
      <c r="UTI22" s="934"/>
      <c r="UTJ22" s="934"/>
      <c r="UTK22" s="934"/>
      <c r="UTL22" s="934"/>
      <c r="UTM22" s="934"/>
      <c r="UTN22" s="934"/>
      <c r="UTO22" s="934"/>
      <c r="UTP22" s="934"/>
      <c r="UTQ22" s="934"/>
      <c r="UTR22" s="934"/>
      <c r="UTS22" s="934"/>
      <c r="UTT22" s="934"/>
      <c r="UTU22" s="934"/>
      <c r="UTV22" s="934"/>
      <c r="UTW22" s="934"/>
      <c r="UTX22" s="934"/>
      <c r="UTY22" s="934"/>
      <c r="UTZ22" s="934"/>
      <c r="UUA22" s="934"/>
      <c r="UUB22" s="934"/>
      <c r="UUC22" s="934"/>
      <c r="UUD22" s="934"/>
      <c r="UUE22" s="934"/>
      <c r="UUF22" s="934"/>
      <c r="UUG22" s="934"/>
      <c r="UUH22" s="934"/>
      <c r="UUI22" s="934"/>
      <c r="UUJ22" s="934"/>
      <c r="UUK22" s="934"/>
      <c r="UUL22" s="934"/>
      <c r="UUM22" s="934"/>
      <c r="UUN22" s="934"/>
      <c r="UUO22" s="934"/>
      <c r="UUP22" s="934"/>
      <c r="UUQ22" s="934"/>
      <c r="UUR22" s="934"/>
      <c r="UUS22" s="934"/>
      <c r="UUT22" s="934"/>
      <c r="UUU22" s="934"/>
      <c r="UUV22" s="934"/>
      <c r="UUW22" s="934"/>
      <c r="UUX22" s="934"/>
      <c r="UUY22" s="934"/>
      <c r="UUZ22" s="934"/>
      <c r="UVA22" s="934"/>
      <c r="UVB22" s="934"/>
      <c r="UVC22" s="934"/>
      <c r="UVD22" s="934"/>
      <c r="UVE22" s="934"/>
      <c r="UVF22" s="934"/>
      <c r="UVG22" s="934"/>
      <c r="UVH22" s="934"/>
      <c r="UVI22" s="934"/>
      <c r="UVJ22" s="934"/>
      <c r="UVK22" s="934"/>
      <c r="UVL22" s="934"/>
      <c r="UVM22" s="934"/>
      <c r="UVN22" s="934"/>
      <c r="UVO22" s="934"/>
      <c r="UVP22" s="934"/>
      <c r="UVQ22" s="934"/>
      <c r="UVR22" s="934"/>
      <c r="UVS22" s="934"/>
      <c r="UVT22" s="934"/>
      <c r="UVU22" s="934"/>
      <c r="UVV22" s="934"/>
      <c r="UVW22" s="934"/>
      <c r="UVX22" s="934"/>
      <c r="UVY22" s="934"/>
      <c r="UVZ22" s="934"/>
      <c r="UWA22" s="934"/>
      <c r="UWB22" s="934"/>
      <c r="UWC22" s="934"/>
      <c r="UWD22" s="934"/>
      <c r="UWE22" s="934"/>
      <c r="UWF22" s="934"/>
      <c r="UWG22" s="934"/>
      <c r="UWH22" s="934"/>
      <c r="UWI22" s="934"/>
      <c r="UWJ22" s="934"/>
      <c r="UWK22" s="934"/>
      <c r="UWL22" s="934"/>
      <c r="UWM22" s="934"/>
      <c r="UWN22" s="934"/>
      <c r="UWO22" s="934"/>
      <c r="UWP22" s="934"/>
      <c r="UWQ22" s="934"/>
      <c r="UWR22" s="934"/>
      <c r="UWS22" s="934"/>
      <c r="UWT22" s="934"/>
      <c r="UWU22" s="934"/>
      <c r="UWV22" s="934"/>
      <c r="UWW22" s="934"/>
      <c r="UWX22" s="934"/>
      <c r="UWY22" s="934"/>
      <c r="UWZ22" s="934"/>
      <c r="UXA22" s="934"/>
      <c r="UXB22" s="934"/>
      <c r="UXC22" s="934"/>
      <c r="UXD22" s="934"/>
      <c r="UXE22" s="934"/>
      <c r="UXF22" s="934"/>
      <c r="UXG22" s="934"/>
      <c r="UXH22" s="934"/>
      <c r="UXI22" s="934"/>
      <c r="UXJ22" s="934"/>
      <c r="UXK22" s="934"/>
      <c r="UXL22" s="934"/>
      <c r="UXM22" s="934"/>
      <c r="UXN22" s="934"/>
      <c r="UXO22" s="934"/>
      <c r="UXP22" s="934"/>
      <c r="UXQ22" s="934"/>
      <c r="UXR22" s="934"/>
      <c r="UXS22" s="934"/>
      <c r="UXT22" s="934"/>
      <c r="UXU22" s="934"/>
      <c r="UXV22" s="934"/>
      <c r="UXW22" s="934"/>
      <c r="UXX22" s="934"/>
      <c r="UXY22" s="934"/>
      <c r="UXZ22" s="934"/>
      <c r="UYA22" s="934"/>
      <c r="UYB22" s="934"/>
      <c r="UYC22" s="934"/>
      <c r="UYD22" s="934"/>
      <c r="UYE22" s="934"/>
      <c r="UYF22" s="934"/>
      <c r="UYG22" s="934"/>
      <c r="UYH22" s="934"/>
      <c r="UYI22" s="934"/>
      <c r="UYJ22" s="934"/>
      <c r="UYK22" s="934"/>
      <c r="UYL22" s="934"/>
      <c r="UYM22" s="934"/>
      <c r="UYN22" s="934"/>
      <c r="UYO22" s="934"/>
      <c r="UYP22" s="934"/>
      <c r="UYQ22" s="934"/>
      <c r="UYR22" s="934"/>
      <c r="UYS22" s="934"/>
      <c r="UYT22" s="934"/>
      <c r="UYU22" s="934"/>
      <c r="UYV22" s="934"/>
      <c r="UYW22" s="934"/>
      <c r="UYX22" s="934"/>
      <c r="UYY22" s="934"/>
      <c r="UYZ22" s="934"/>
      <c r="UZA22" s="934"/>
      <c r="UZB22" s="934"/>
      <c r="UZC22" s="934"/>
      <c r="UZD22" s="934"/>
      <c r="UZE22" s="934"/>
      <c r="UZF22" s="934"/>
      <c r="UZG22" s="934"/>
      <c r="UZH22" s="934"/>
      <c r="UZI22" s="934"/>
      <c r="UZJ22" s="934"/>
      <c r="UZK22" s="934"/>
      <c r="UZL22" s="934"/>
      <c r="UZM22" s="934"/>
      <c r="UZN22" s="934"/>
      <c r="UZO22" s="934"/>
      <c r="UZP22" s="934"/>
      <c r="UZQ22" s="934"/>
      <c r="UZR22" s="934"/>
      <c r="UZS22" s="934"/>
      <c r="UZT22" s="934"/>
      <c r="UZU22" s="934"/>
      <c r="UZV22" s="934"/>
      <c r="UZW22" s="934"/>
      <c r="UZX22" s="934"/>
      <c r="UZY22" s="934"/>
      <c r="UZZ22" s="934"/>
      <c r="VAA22" s="934"/>
      <c r="VAB22" s="934"/>
      <c r="VAC22" s="934"/>
      <c r="VAD22" s="934"/>
      <c r="VAE22" s="934"/>
      <c r="VAF22" s="934"/>
      <c r="VAG22" s="934"/>
      <c r="VAH22" s="934"/>
      <c r="VAI22" s="934"/>
      <c r="VAJ22" s="934"/>
      <c r="VAK22" s="934"/>
      <c r="VAL22" s="934"/>
      <c r="VAM22" s="934"/>
      <c r="VAN22" s="934"/>
      <c r="VAO22" s="934"/>
      <c r="VAP22" s="934"/>
      <c r="VAQ22" s="934"/>
      <c r="VAR22" s="934"/>
      <c r="VAS22" s="934"/>
      <c r="VAT22" s="934"/>
      <c r="VAU22" s="934"/>
      <c r="VAV22" s="934"/>
      <c r="VAW22" s="934"/>
      <c r="VAX22" s="934"/>
      <c r="VAY22" s="934"/>
      <c r="VAZ22" s="934"/>
      <c r="VBA22" s="934"/>
      <c r="VBB22" s="934"/>
      <c r="VBC22" s="934"/>
      <c r="VBD22" s="934"/>
      <c r="VBE22" s="934"/>
      <c r="VBF22" s="934"/>
      <c r="VBG22" s="934"/>
      <c r="VBH22" s="934"/>
      <c r="VBI22" s="934"/>
      <c r="VBJ22" s="934"/>
      <c r="VBK22" s="934"/>
      <c r="VBL22" s="934"/>
      <c r="VBM22" s="934"/>
      <c r="VBN22" s="934"/>
      <c r="VBO22" s="934"/>
      <c r="VBP22" s="934"/>
      <c r="VBQ22" s="934"/>
      <c r="VBR22" s="934"/>
      <c r="VBS22" s="934"/>
      <c r="VBT22" s="934"/>
      <c r="VBU22" s="934"/>
      <c r="VBV22" s="934"/>
      <c r="VBW22" s="934"/>
      <c r="VBX22" s="934"/>
      <c r="VBY22" s="934"/>
      <c r="VBZ22" s="934"/>
      <c r="VCA22" s="934"/>
      <c r="VCB22" s="934"/>
      <c r="VCC22" s="934"/>
      <c r="VCD22" s="934"/>
      <c r="VCE22" s="934"/>
      <c r="VCF22" s="934"/>
      <c r="VCG22" s="934"/>
      <c r="VCH22" s="934"/>
      <c r="VCI22" s="934"/>
      <c r="VCJ22" s="934"/>
      <c r="VCK22" s="934"/>
      <c r="VCL22" s="934"/>
      <c r="VCM22" s="934"/>
      <c r="VCN22" s="934"/>
      <c r="VCO22" s="934"/>
      <c r="VCP22" s="934"/>
      <c r="VCQ22" s="934"/>
      <c r="VCR22" s="934"/>
      <c r="VCS22" s="934"/>
      <c r="VCT22" s="934"/>
      <c r="VCU22" s="934"/>
      <c r="VCV22" s="934"/>
      <c r="VCW22" s="934"/>
      <c r="VCX22" s="934"/>
      <c r="VCY22" s="934"/>
      <c r="VCZ22" s="934"/>
      <c r="VDA22" s="934"/>
      <c r="VDB22" s="934"/>
      <c r="VDC22" s="934"/>
      <c r="VDD22" s="934"/>
      <c r="VDE22" s="934"/>
      <c r="VDF22" s="934"/>
      <c r="VDG22" s="934"/>
      <c r="VDH22" s="934"/>
      <c r="VDI22" s="934"/>
      <c r="VDJ22" s="934"/>
      <c r="VDK22" s="934"/>
      <c r="VDL22" s="934"/>
      <c r="VDM22" s="934"/>
      <c r="VDN22" s="934"/>
      <c r="VDO22" s="934"/>
      <c r="VDP22" s="934"/>
      <c r="VDQ22" s="934"/>
      <c r="VDR22" s="934"/>
      <c r="VDS22" s="934"/>
      <c r="VDT22" s="934"/>
      <c r="VDU22" s="934"/>
      <c r="VDV22" s="934"/>
      <c r="VDW22" s="934"/>
      <c r="VDX22" s="934"/>
      <c r="VDY22" s="934"/>
      <c r="VDZ22" s="934"/>
      <c r="VEA22" s="934"/>
      <c r="VEB22" s="934"/>
      <c r="VEC22" s="934"/>
      <c r="VED22" s="934"/>
      <c r="VEE22" s="934"/>
      <c r="VEF22" s="934"/>
      <c r="VEG22" s="934"/>
      <c r="VEH22" s="934"/>
      <c r="VEI22" s="934"/>
      <c r="VEJ22" s="934"/>
      <c r="VEK22" s="934"/>
      <c r="VEL22" s="934"/>
      <c r="VEM22" s="934"/>
      <c r="VEN22" s="934"/>
      <c r="VEO22" s="934"/>
      <c r="VEP22" s="934"/>
      <c r="VEQ22" s="934"/>
      <c r="VER22" s="934"/>
      <c r="VES22" s="934"/>
      <c r="VET22" s="934"/>
      <c r="VEU22" s="934"/>
      <c r="VEV22" s="934"/>
      <c r="VEW22" s="934"/>
      <c r="VEX22" s="934"/>
      <c r="VEY22" s="934"/>
      <c r="VEZ22" s="934"/>
      <c r="VFA22" s="934"/>
      <c r="VFB22" s="934"/>
      <c r="VFC22" s="934"/>
      <c r="VFD22" s="934"/>
      <c r="VFE22" s="934"/>
      <c r="VFF22" s="934"/>
      <c r="VFG22" s="934"/>
      <c r="VFH22" s="934"/>
      <c r="VFI22" s="934"/>
      <c r="VFJ22" s="934"/>
      <c r="VFK22" s="934"/>
      <c r="VFL22" s="934"/>
      <c r="VFM22" s="934"/>
      <c r="VFN22" s="934"/>
      <c r="VFO22" s="934"/>
      <c r="VFP22" s="934"/>
      <c r="VFQ22" s="934"/>
      <c r="VFR22" s="934"/>
      <c r="VFS22" s="934"/>
      <c r="VFT22" s="934"/>
      <c r="VFU22" s="934"/>
      <c r="VFV22" s="934"/>
      <c r="VFW22" s="934"/>
      <c r="VFX22" s="934"/>
      <c r="VFY22" s="934"/>
      <c r="VFZ22" s="934"/>
      <c r="VGA22" s="934"/>
      <c r="VGB22" s="934"/>
      <c r="VGC22" s="934"/>
      <c r="VGD22" s="934"/>
      <c r="VGE22" s="934"/>
      <c r="VGF22" s="934"/>
      <c r="VGG22" s="934"/>
      <c r="VGH22" s="934"/>
      <c r="VGI22" s="934"/>
      <c r="VGJ22" s="934"/>
      <c r="VGK22" s="934"/>
      <c r="VGL22" s="934"/>
      <c r="VGM22" s="934"/>
      <c r="VGN22" s="934"/>
      <c r="VGO22" s="934"/>
      <c r="VGP22" s="934"/>
      <c r="VGQ22" s="934"/>
      <c r="VGR22" s="934"/>
      <c r="VGS22" s="934"/>
      <c r="VGT22" s="934"/>
      <c r="VGU22" s="934"/>
      <c r="VGV22" s="934"/>
      <c r="VGW22" s="934"/>
      <c r="VGX22" s="934"/>
      <c r="VGY22" s="934"/>
      <c r="VGZ22" s="934"/>
      <c r="VHA22" s="934"/>
      <c r="VHB22" s="934"/>
      <c r="VHC22" s="934"/>
      <c r="VHD22" s="934"/>
      <c r="VHE22" s="934"/>
      <c r="VHF22" s="934"/>
      <c r="VHG22" s="934"/>
      <c r="VHH22" s="934"/>
      <c r="VHI22" s="934"/>
      <c r="VHJ22" s="934"/>
      <c r="VHK22" s="934"/>
      <c r="VHL22" s="934"/>
      <c r="VHM22" s="934"/>
      <c r="VHN22" s="934"/>
      <c r="VHO22" s="934"/>
      <c r="VHP22" s="934"/>
      <c r="VHQ22" s="934"/>
      <c r="VHR22" s="934"/>
      <c r="VHS22" s="934"/>
      <c r="VHT22" s="934"/>
      <c r="VHU22" s="934"/>
      <c r="VHV22" s="934"/>
      <c r="VHW22" s="934"/>
      <c r="VHX22" s="934"/>
      <c r="VHY22" s="934"/>
      <c r="VHZ22" s="934"/>
      <c r="VIA22" s="934"/>
      <c r="VIB22" s="934"/>
      <c r="VIC22" s="934"/>
      <c r="VID22" s="934"/>
      <c r="VIE22" s="934"/>
      <c r="VIF22" s="934"/>
      <c r="VIG22" s="934"/>
      <c r="VIH22" s="934"/>
      <c r="VII22" s="934"/>
      <c r="VIJ22" s="934"/>
      <c r="VIK22" s="934"/>
      <c r="VIL22" s="934"/>
      <c r="VIM22" s="934"/>
      <c r="VIN22" s="934"/>
      <c r="VIO22" s="934"/>
      <c r="VIP22" s="934"/>
      <c r="VIQ22" s="934"/>
      <c r="VIR22" s="934"/>
      <c r="VIS22" s="934"/>
      <c r="VIT22" s="934"/>
      <c r="VIU22" s="934"/>
      <c r="VIV22" s="934"/>
      <c r="VIW22" s="934"/>
      <c r="VIX22" s="934"/>
      <c r="VIY22" s="934"/>
      <c r="VIZ22" s="934"/>
      <c r="VJA22" s="934"/>
      <c r="VJB22" s="934"/>
      <c r="VJC22" s="934"/>
      <c r="VJD22" s="934"/>
      <c r="VJE22" s="934"/>
      <c r="VJF22" s="934"/>
      <c r="VJG22" s="934"/>
      <c r="VJH22" s="934"/>
      <c r="VJI22" s="934"/>
      <c r="VJJ22" s="934"/>
      <c r="VJK22" s="934"/>
      <c r="VJL22" s="934"/>
      <c r="VJM22" s="934"/>
      <c r="VJN22" s="934"/>
      <c r="VJO22" s="934"/>
      <c r="VJP22" s="934"/>
      <c r="VJQ22" s="934"/>
      <c r="VJR22" s="934"/>
      <c r="VJS22" s="934"/>
      <c r="VJT22" s="934"/>
      <c r="VJU22" s="934"/>
      <c r="VJV22" s="934"/>
      <c r="VJW22" s="934"/>
      <c r="VJX22" s="934"/>
      <c r="VJY22" s="934"/>
      <c r="VJZ22" s="934"/>
      <c r="VKA22" s="934"/>
      <c r="VKB22" s="934"/>
      <c r="VKC22" s="934"/>
      <c r="VKD22" s="934"/>
      <c r="VKE22" s="934"/>
      <c r="VKF22" s="934"/>
      <c r="VKG22" s="934"/>
      <c r="VKH22" s="934"/>
      <c r="VKI22" s="934"/>
      <c r="VKJ22" s="934"/>
      <c r="VKK22" s="934"/>
      <c r="VKL22" s="934"/>
      <c r="VKM22" s="934"/>
      <c r="VKN22" s="934"/>
      <c r="VKO22" s="934"/>
      <c r="VKP22" s="934"/>
      <c r="VKQ22" s="934"/>
      <c r="VKR22" s="934"/>
      <c r="VKS22" s="934"/>
      <c r="VKT22" s="934"/>
      <c r="VKU22" s="934"/>
      <c r="VKV22" s="934"/>
      <c r="VKW22" s="934"/>
      <c r="VKX22" s="934"/>
      <c r="VKY22" s="934"/>
      <c r="VKZ22" s="934"/>
      <c r="VLA22" s="934"/>
      <c r="VLB22" s="934"/>
      <c r="VLC22" s="934"/>
      <c r="VLD22" s="934"/>
      <c r="VLE22" s="934"/>
      <c r="VLF22" s="934"/>
      <c r="VLG22" s="934"/>
      <c r="VLH22" s="934"/>
      <c r="VLI22" s="934"/>
      <c r="VLJ22" s="934"/>
      <c r="VLK22" s="934"/>
      <c r="VLL22" s="934"/>
      <c r="VLM22" s="934"/>
      <c r="VLN22" s="934"/>
      <c r="VLO22" s="934"/>
      <c r="VLP22" s="934"/>
      <c r="VLQ22" s="934"/>
      <c r="VLR22" s="934"/>
      <c r="VLS22" s="934"/>
      <c r="VLT22" s="934"/>
      <c r="VLU22" s="934"/>
      <c r="VLV22" s="934"/>
      <c r="VLW22" s="934"/>
      <c r="VLX22" s="934"/>
      <c r="VLY22" s="934"/>
      <c r="VLZ22" s="934"/>
      <c r="VMA22" s="934"/>
      <c r="VMB22" s="934"/>
      <c r="VMC22" s="934"/>
      <c r="VMD22" s="934"/>
      <c r="VME22" s="934"/>
      <c r="VMF22" s="934"/>
      <c r="VMG22" s="934"/>
      <c r="VMH22" s="934"/>
      <c r="VMI22" s="934"/>
      <c r="VMJ22" s="934"/>
      <c r="VMK22" s="934"/>
      <c r="VML22" s="934"/>
      <c r="VMM22" s="934"/>
      <c r="VMN22" s="934"/>
      <c r="VMO22" s="934"/>
      <c r="VMP22" s="934"/>
      <c r="VMQ22" s="934"/>
      <c r="VMR22" s="934"/>
      <c r="VMS22" s="934"/>
      <c r="VMT22" s="934"/>
      <c r="VMU22" s="934"/>
      <c r="VMV22" s="934"/>
      <c r="VMW22" s="934"/>
      <c r="VMX22" s="934"/>
      <c r="VMY22" s="934"/>
      <c r="VMZ22" s="934"/>
      <c r="VNA22" s="934"/>
      <c r="VNB22" s="934"/>
      <c r="VNC22" s="934"/>
      <c r="VND22" s="934"/>
      <c r="VNE22" s="934"/>
      <c r="VNF22" s="934"/>
      <c r="VNG22" s="934"/>
      <c r="VNH22" s="934"/>
      <c r="VNI22" s="934"/>
      <c r="VNJ22" s="934"/>
      <c r="VNK22" s="934"/>
      <c r="VNL22" s="934"/>
      <c r="VNM22" s="934"/>
      <c r="VNN22" s="934"/>
      <c r="VNO22" s="934"/>
      <c r="VNP22" s="934"/>
      <c r="VNQ22" s="934"/>
      <c r="VNR22" s="934"/>
      <c r="VNS22" s="934"/>
      <c r="VNT22" s="934"/>
      <c r="VNU22" s="934"/>
      <c r="VNV22" s="934"/>
      <c r="VNW22" s="934"/>
      <c r="VNX22" s="934"/>
      <c r="VNY22" s="934"/>
      <c r="VNZ22" s="934"/>
      <c r="VOA22" s="934"/>
      <c r="VOB22" s="934"/>
      <c r="VOC22" s="934"/>
      <c r="VOD22" s="934"/>
      <c r="VOE22" s="934"/>
      <c r="VOF22" s="934"/>
      <c r="VOG22" s="934"/>
      <c r="VOH22" s="934"/>
      <c r="VOI22" s="934"/>
      <c r="VOJ22" s="934"/>
      <c r="VOK22" s="934"/>
      <c r="VOL22" s="934"/>
      <c r="VOM22" s="934"/>
      <c r="VON22" s="934"/>
      <c r="VOO22" s="934"/>
      <c r="VOP22" s="934"/>
      <c r="VOQ22" s="934"/>
      <c r="VOR22" s="934"/>
      <c r="VOS22" s="934"/>
      <c r="VOT22" s="934"/>
      <c r="VOU22" s="934"/>
      <c r="VOV22" s="934"/>
      <c r="VOW22" s="934"/>
      <c r="VOX22" s="934"/>
      <c r="VOY22" s="934"/>
      <c r="VOZ22" s="934"/>
      <c r="VPA22" s="934"/>
      <c r="VPB22" s="934"/>
      <c r="VPC22" s="934"/>
      <c r="VPD22" s="934"/>
      <c r="VPE22" s="934"/>
      <c r="VPF22" s="934"/>
      <c r="VPG22" s="934"/>
      <c r="VPH22" s="934"/>
      <c r="VPI22" s="934"/>
      <c r="VPJ22" s="934"/>
      <c r="VPK22" s="934"/>
      <c r="VPL22" s="934"/>
      <c r="VPM22" s="934"/>
      <c r="VPN22" s="934"/>
      <c r="VPO22" s="934"/>
      <c r="VPP22" s="934"/>
      <c r="VPQ22" s="934"/>
      <c r="VPR22" s="934"/>
      <c r="VPS22" s="934"/>
      <c r="VPT22" s="934"/>
      <c r="VPU22" s="934"/>
      <c r="VPV22" s="934"/>
      <c r="VPW22" s="934"/>
      <c r="VPX22" s="934"/>
      <c r="VPY22" s="934"/>
      <c r="VPZ22" s="934"/>
      <c r="VQA22" s="934"/>
      <c r="VQB22" s="934"/>
      <c r="VQC22" s="934"/>
      <c r="VQD22" s="934"/>
      <c r="VQE22" s="934"/>
      <c r="VQF22" s="934"/>
      <c r="VQG22" s="934"/>
      <c r="VQH22" s="934"/>
      <c r="VQI22" s="934"/>
      <c r="VQJ22" s="934"/>
      <c r="VQK22" s="934"/>
      <c r="VQL22" s="934"/>
      <c r="VQM22" s="934"/>
      <c r="VQN22" s="934"/>
      <c r="VQO22" s="934"/>
      <c r="VQP22" s="934"/>
      <c r="VQQ22" s="934"/>
      <c r="VQR22" s="934"/>
      <c r="VQS22" s="934"/>
      <c r="VQT22" s="934"/>
      <c r="VQU22" s="934"/>
      <c r="VQV22" s="934"/>
      <c r="VQW22" s="934"/>
      <c r="VQX22" s="934"/>
      <c r="VQY22" s="934"/>
      <c r="VQZ22" s="934"/>
      <c r="VRA22" s="934"/>
      <c r="VRB22" s="934"/>
      <c r="VRC22" s="934"/>
      <c r="VRD22" s="934"/>
      <c r="VRE22" s="934"/>
      <c r="VRF22" s="934"/>
      <c r="VRG22" s="934"/>
      <c r="VRH22" s="934"/>
      <c r="VRI22" s="934"/>
      <c r="VRJ22" s="934"/>
      <c r="VRK22" s="934"/>
      <c r="VRL22" s="934"/>
      <c r="VRM22" s="934"/>
      <c r="VRN22" s="934"/>
      <c r="VRO22" s="934"/>
      <c r="VRP22" s="934"/>
      <c r="VRQ22" s="934"/>
      <c r="VRR22" s="934"/>
      <c r="VRS22" s="934"/>
      <c r="VRT22" s="934"/>
      <c r="VRU22" s="934"/>
      <c r="VRV22" s="934"/>
      <c r="VRW22" s="934"/>
      <c r="VRX22" s="934"/>
      <c r="VRY22" s="934"/>
      <c r="VRZ22" s="934"/>
      <c r="VSA22" s="934"/>
      <c r="VSB22" s="934"/>
      <c r="VSC22" s="934"/>
      <c r="VSD22" s="934"/>
      <c r="VSE22" s="934"/>
      <c r="VSF22" s="934"/>
      <c r="VSG22" s="934"/>
      <c r="VSH22" s="934"/>
      <c r="VSI22" s="934"/>
      <c r="VSJ22" s="934"/>
      <c r="VSK22" s="934"/>
      <c r="VSL22" s="934"/>
      <c r="VSM22" s="934"/>
      <c r="VSN22" s="934"/>
      <c r="VSO22" s="934"/>
      <c r="VSP22" s="934"/>
      <c r="VSQ22" s="934"/>
      <c r="VSR22" s="934"/>
      <c r="VSS22" s="934"/>
      <c r="VST22" s="934"/>
      <c r="VSU22" s="934"/>
      <c r="VSV22" s="934"/>
      <c r="VSW22" s="934"/>
      <c r="VSX22" s="934"/>
      <c r="VSY22" s="934"/>
      <c r="VSZ22" s="934"/>
      <c r="VTA22" s="934"/>
      <c r="VTB22" s="934"/>
      <c r="VTC22" s="934"/>
      <c r="VTD22" s="934"/>
      <c r="VTE22" s="934"/>
      <c r="VTF22" s="934"/>
      <c r="VTG22" s="934"/>
      <c r="VTH22" s="934"/>
      <c r="VTI22" s="934"/>
      <c r="VTJ22" s="934"/>
      <c r="VTK22" s="934"/>
      <c r="VTL22" s="934"/>
      <c r="VTM22" s="934"/>
      <c r="VTN22" s="934"/>
      <c r="VTO22" s="934"/>
      <c r="VTP22" s="934"/>
      <c r="VTQ22" s="934"/>
      <c r="VTR22" s="934"/>
      <c r="VTS22" s="934"/>
      <c r="VTT22" s="934"/>
      <c r="VTU22" s="934"/>
      <c r="VTV22" s="934"/>
      <c r="VTW22" s="934"/>
      <c r="VTX22" s="934"/>
      <c r="VTY22" s="934"/>
      <c r="VTZ22" s="934"/>
      <c r="VUA22" s="934"/>
      <c r="VUB22" s="934"/>
      <c r="VUC22" s="934"/>
      <c r="VUD22" s="934"/>
      <c r="VUE22" s="934"/>
      <c r="VUF22" s="934"/>
      <c r="VUG22" s="934"/>
      <c r="VUH22" s="934"/>
      <c r="VUI22" s="934"/>
      <c r="VUJ22" s="934"/>
      <c r="VUK22" s="934"/>
      <c r="VUL22" s="934"/>
      <c r="VUM22" s="934"/>
      <c r="VUN22" s="934"/>
      <c r="VUO22" s="934"/>
      <c r="VUP22" s="934"/>
      <c r="VUQ22" s="934"/>
      <c r="VUR22" s="934"/>
      <c r="VUS22" s="934"/>
      <c r="VUT22" s="934"/>
      <c r="VUU22" s="934"/>
      <c r="VUV22" s="934"/>
      <c r="VUW22" s="934"/>
      <c r="VUX22" s="934"/>
      <c r="VUY22" s="934"/>
      <c r="VUZ22" s="934"/>
      <c r="VVA22" s="934"/>
      <c r="VVB22" s="934"/>
      <c r="VVC22" s="934"/>
      <c r="VVD22" s="934"/>
      <c r="VVE22" s="934"/>
      <c r="VVF22" s="934"/>
      <c r="VVG22" s="934"/>
      <c r="VVH22" s="934"/>
      <c r="VVI22" s="934"/>
      <c r="VVJ22" s="934"/>
      <c r="VVK22" s="934"/>
      <c r="VVL22" s="934"/>
      <c r="VVM22" s="934"/>
      <c r="VVN22" s="934"/>
      <c r="VVO22" s="934"/>
      <c r="VVP22" s="934"/>
      <c r="VVQ22" s="934"/>
      <c r="VVR22" s="934"/>
      <c r="VVS22" s="934"/>
      <c r="VVT22" s="934"/>
      <c r="VVU22" s="934"/>
      <c r="VVV22" s="934"/>
      <c r="VVW22" s="934"/>
      <c r="VVX22" s="934"/>
      <c r="VVY22" s="934"/>
      <c r="VVZ22" s="934"/>
      <c r="VWA22" s="934"/>
      <c r="VWB22" s="934"/>
      <c r="VWC22" s="934"/>
      <c r="VWD22" s="934"/>
      <c r="VWE22" s="934"/>
      <c r="VWF22" s="934"/>
      <c r="VWG22" s="934"/>
      <c r="VWH22" s="934"/>
      <c r="VWI22" s="934"/>
      <c r="VWJ22" s="934"/>
      <c r="VWK22" s="934"/>
      <c r="VWL22" s="934"/>
      <c r="VWM22" s="934"/>
      <c r="VWN22" s="934"/>
      <c r="VWO22" s="934"/>
      <c r="VWP22" s="934"/>
      <c r="VWQ22" s="934"/>
      <c r="VWR22" s="934"/>
      <c r="VWS22" s="934"/>
      <c r="VWT22" s="934"/>
      <c r="VWU22" s="934"/>
      <c r="VWV22" s="934"/>
      <c r="VWW22" s="934"/>
      <c r="VWX22" s="934"/>
      <c r="VWY22" s="934"/>
      <c r="VWZ22" s="934"/>
      <c r="VXA22" s="934"/>
      <c r="VXB22" s="934"/>
      <c r="VXC22" s="934"/>
      <c r="VXD22" s="934"/>
      <c r="VXE22" s="934"/>
      <c r="VXF22" s="934"/>
      <c r="VXG22" s="934"/>
      <c r="VXH22" s="934"/>
      <c r="VXI22" s="934"/>
      <c r="VXJ22" s="934"/>
      <c r="VXK22" s="934"/>
      <c r="VXL22" s="934"/>
      <c r="VXM22" s="934"/>
      <c r="VXN22" s="934"/>
      <c r="VXO22" s="934"/>
      <c r="VXP22" s="934"/>
      <c r="VXQ22" s="934"/>
      <c r="VXR22" s="934"/>
      <c r="VXS22" s="934"/>
      <c r="VXT22" s="934"/>
      <c r="VXU22" s="934"/>
      <c r="VXV22" s="934"/>
      <c r="VXW22" s="934"/>
      <c r="VXX22" s="934"/>
      <c r="VXY22" s="934"/>
      <c r="VXZ22" s="934"/>
      <c r="VYA22" s="934"/>
      <c r="VYB22" s="934"/>
      <c r="VYC22" s="934"/>
      <c r="VYD22" s="934"/>
      <c r="VYE22" s="934"/>
      <c r="VYF22" s="934"/>
      <c r="VYG22" s="934"/>
      <c r="VYH22" s="934"/>
      <c r="VYI22" s="934"/>
      <c r="VYJ22" s="934"/>
      <c r="VYK22" s="934"/>
      <c r="VYL22" s="934"/>
      <c r="VYM22" s="934"/>
      <c r="VYN22" s="934"/>
      <c r="VYO22" s="934"/>
      <c r="VYP22" s="934"/>
      <c r="VYQ22" s="934"/>
      <c r="VYR22" s="934"/>
      <c r="VYS22" s="934"/>
      <c r="VYT22" s="934"/>
      <c r="VYU22" s="934"/>
      <c r="VYV22" s="934"/>
      <c r="VYW22" s="934"/>
      <c r="VYX22" s="934"/>
      <c r="VYY22" s="934"/>
      <c r="VYZ22" s="934"/>
      <c r="VZA22" s="934"/>
      <c r="VZB22" s="934"/>
      <c r="VZC22" s="934"/>
      <c r="VZD22" s="934"/>
      <c r="VZE22" s="934"/>
      <c r="VZF22" s="934"/>
      <c r="VZG22" s="934"/>
      <c r="VZH22" s="934"/>
      <c r="VZI22" s="934"/>
      <c r="VZJ22" s="934"/>
      <c r="VZK22" s="934"/>
      <c r="VZL22" s="934"/>
      <c r="VZM22" s="934"/>
      <c r="VZN22" s="934"/>
      <c r="VZO22" s="934"/>
      <c r="VZP22" s="934"/>
      <c r="VZQ22" s="934"/>
      <c r="VZR22" s="934"/>
      <c r="VZS22" s="934"/>
      <c r="VZT22" s="934"/>
      <c r="VZU22" s="934"/>
      <c r="VZV22" s="934"/>
      <c r="VZW22" s="934"/>
      <c r="VZX22" s="934"/>
      <c r="VZY22" s="934"/>
      <c r="VZZ22" s="934"/>
      <c r="WAA22" s="934"/>
      <c r="WAB22" s="934"/>
      <c r="WAC22" s="934"/>
      <c r="WAD22" s="934"/>
      <c r="WAE22" s="934"/>
      <c r="WAF22" s="934"/>
      <c r="WAG22" s="934"/>
      <c r="WAH22" s="934"/>
      <c r="WAI22" s="934"/>
      <c r="WAJ22" s="934"/>
      <c r="WAK22" s="934"/>
      <c r="WAL22" s="934"/>
      <c r="WAM22" s="934"/>
      <c r="WAN22" s="934"/>
      <c r="WAO22" s="934"/>
      <c r="WAP22" s="934"/>
      <c r="WAQ22" s="934"/>
      <c r="WAR22" s="934"/>
      <c r="WAS22" s="934"/>
      <c r="WAT22" s="934"/>
      <c r="WAU22" s="934"/>
      <c r="WAV22" s="934"/>
      <c r="WAW22" s="934"/>
      <c r="WAX22" s="934"/>
      <c r="WAY22" s="934"/>
      <c r="WAZ22" s="934"/>
      <c r="WBA22" s="934"/>
      <c r="WBB22" s="934"/>
      <c r="WBC22" s="934"/>
      <c r="WBD22" s="934"/>
      <c r="WBE22" s="934"/>
      <c r="WBF22" s="934"/>
      <c r="WBG22" s="934"/>
      <c r="WBH22" s="934"/>
      <c r="WBI22" s="934"/>
      <c r="WBJ22" s="934"/>
      <c r="WBK22" s="934"/>
      <c r="WBL22" s="934"/>
      <c r="WBM22" s="934"/>
      <c r="WBN22" s="934"/>
      <c r="WBO22" s="934"/>
      <c r="WBP22" s="934"/>
      <c r="WBQ22" s="934"/>
      <c r="WBR22" s="934"/>
      <c r="WBS22" s="934"/>
      <c r="WBT22" s="934"/>
      <c r="WBU22" s="934"/>
      <c r="WBV22" s="934"/>
      <c r="WBW22" s="934"/>
      <c r="WBX22" s="934"/>
      <c r="WBY22" s="934"/>
      <c r="WBZ22" s="934"/>
      <c r="WCA22" s="934"/>
      <c r="WCB22" s="934"/>
      <c r="WCC22" s="934"/>
      <c r="WCD22" s="934"/>
      <c r="WCE22" s="934"/>
      <c r="WCF22" s="934"/>
      <c r="WCG22" s="934"/>
      <c r="WCH22" s="934"/>
      <c r="WCI22" s="934"/>
      <c r="WCJ22" s="934"/>
      <c r="WCK22" s="934"/>
      <c r="WCL22" s="934"/>
      <c r="WCM22" s="934"/>
      <c r="WCN22" s="934"/>
      <c r="WCO22" s="934"/>
      <c r="WCP22" s="934"/>
      <c r="WCQ22" s="934"/>
      <c r="WCR22" s="934"/>
      <c r="WCS22" s="934"/>
      <c r="WCT22" s="934"/>
      <c r="WCU22" s="934"/>
      <c r="WCV22" s="934"/>
      <c r="WCW22" s="934"/>
      <c r="WCX22" s="934"/>
      <c r="WCY22" s="934"/>
      <c r="WCZ22" s="934"/>
      <c r="WDA22" s="934"/>
      <c r="WDB22" s="934"/>
      <c r="WDC22" s="934"/>
      <c r="WDD22" s="934"/>
      <c r="WDE22" s="934"/>
      <c r="WDF22" s="934"/>
      <c r="WDG22" s="934"/>
      <c r="WDH22" s="934"/>
      <c r="WDI22" s="934"/>
      <c r="WDJ22" s="934"/>
      <c r="WDK22" s="934"/>
      <c r="WDL22" s="934"/>
      <c r="WDM22" s="934"/>
      <c r="WDN22" s="934"/>
      <c r="WDO22" s="934"/>
      <c r="WDP22" s="934"/>
      <c r="WDQ22" s="934"/>
      <c r="WDR22" s="934"/>
      <c r="WDS22" s="934"/>
      <c r="WDT22" s="934"/>
      <c r="WDU22" s="934"/>
      <c r="WDV22" s="934"/>
      <c r="WDW22" s="934"/>
      <c r="WDX22" s="934"/>
      <c r="WDY22" s="934"/>
      <c r="WDZ22" s="934"/>
      <c r="WEA22" s="934"/>
      <c r="WEB22" s="934"/>
      <c r="WEC22" s="934"/>
      <c r="WED22" s="934"/>
      <c r="WEE22" s="934"/>
      <c r="WEF22" s="934"/>
      <c r="WEG22" s="934"/>
      <c r="WEH22" s="934"/>
      <c r="WEI22" s="934"/>
      <c r="WEJ22" s="934"/>
      <c r="WEK22" s="934"/>
      <c r="WEL22" s="934"/>
      <c r="WEM22" s="934"/>
      <c r="WEN22" s="934"/>
      <c r="WEO22" s="934"/>
      <c r="WEP22" s="934"/>
      <c r="WEQ22" s="934"/>
      <c r="WER22" s="934"/>
      <c r="WES22" s="934"/>
      <c r="WET22" s="934"/>
      <c r="WEU22" s="934"/>
      <c r="WEV22" s="934"/>
      <c r="WEW22" s="934"/>
      <c r="WEX22" s="934"/>
      <c r="WEY22" s="934"/>
      <c r="WEZ22" s="934"/>
      <c r="WFA22" s="934"/>
      <c r="WFB22" s="934"/>
      <c r="WFC22" s="934"/>
      <c r="WFD22" s="934"/>
      <c r="WFE22" s="934"/>
      <c r="WFF22" s="934"/>
      <c r="WFG22" s="934"/>
      <c r="WFH22" s="934"/>
      <c r="WFI22" s="934"/>
      <c r="WFJ22" s="934"/>
      <c r="WFK22" s="934"/>
      <c r="WFL22" s="934"/>
      <c r="WFM22" s="934"/>
      <c r="WFN22" s="934"/>
      <c r="WFO22" s="934"/>
      <c r="WFP22" s="934"/>
      <c r="WFQ22" s="934"/>
      <c r="WFR22" s="934"/>
      <c r="WFS22" s="934"/>
      <c r="WFT22" s="934"/>
      <c r="WFU22" s="934"/>
      <c r="WFV22" s="934"/>
      <c r="WFW22" s="934"/>
      <c r="WFX22" s="934"/>
      <c r="WFY22" s="934"/>
      <c r="WFZ22" s="934"/>
      <c r="WGA22" s="934"/>
      <c r="WGB22" s="934"/>
      <c r="WGC22" s="934"/>
      <c r="WGD22" s="934"/>
      <c r="WGE22" s="934"/>
      <c r="WGF22" s="934"/>
      <c r="WGG22" s="934"/>
      <c r="WGH22" s="934"/>
      <c r="WGI22" s="934"/>
      <c r="WGJ22" s="934"/>
      <c r="WGK22" s="934"/>
      <c r="WGL22" s="934"/>
      <c r="WGM22" s="934"/>
      <c r="WGN22" s="934"/>
      <c r="WGO22" s="934"/>
      <c r="WGP22" s="934"/>
      <c r="WGQ22" s="934"/>
      <c r="WGR22" s="934"/>
      <c r="WGS22" s="934"/>
      <c r="WGT22" s="934"/>
      <c r="WGU22" s="934"/>
      <c r="WGV22" s="934"/>
      <c r="WGW22" s="934"/>
      <c r="WGX22" s="934"/>
      <c r="WGY22" s="934"/>
      <c r="WGZ22" s="934"/>
      <c r="WHA22" s="934"/>
      <c r="WHB22" s="934"/>
      <c r="WHC22" s="934"/>
      <c r="WHD22" s="934"/>
      <c r="WHE22" s="934"/>
      <c r="WHF22" s="934"/>
      <c r="WHG22" s="934"/>
      <c r="WHH22" s="934"/>
      <c r="WHI22" s="934"/>
      <c r="WHJ22" s="934"/>
      <c r="WHK22" s="934"/>
      <c r="WHL22" s="934"/>
      <c r="WHM22" s="934"/>
      <c r="WHN22" s="934"/>
      <c r="WHO22" s="934"/>
      <c r="WHP22" s="934"/>
      <c r="WHQ22" s="934"/>
      <c r="WHR22" s="934"/>
      <c r="WHS22" s="934"/>
      <c r="WHT22" s="934"/>
      <c r="WHU22" s="934"/>
      <c r="WHV22" s="934"/>
      <c r="WHW22" s="934"/>
      <c r="WHX22" s="934"/>
      <c r="WHY22" s="934"/>
      <c r="WHZ22" s="934"/>
      <c r="WIA22" s="934"/>
      <c r="WIB22" s="934"/>
      <c r="WIC22" s="934"/>
      <c r="WID22" s="934"/>
      <c r="WIE22" s="934"/>
      <c r="WIF22" s="934"/>
      <c r="WIG22" s="934"/>
      <c r="WIH22" s="934"/>
      <c r="WII22" s="934"/>
      <c r="WIJ22" s="934"/>
      <c r="WIK22" s="934"/>
      <c r="WIL22" s="934"/>
      <c r="WIM22" s="934"/>
      <c r="WIN22" s="934"/>
      <c r="WIO22" s="934"/>
      <c r="WIP22" s="934"/>
      <c r="WIQ22" s="934"/>
      <c r="WIR22" s="934"/>
      <c r="WIS22" s="934"/>
      <c r="WIT22" s="934"/>
      <c r="WIU22" s="934"/>
      <c r="WIV22" s="934"/>
      <c r="WIW22" s="934"/>
      <c r="WIX22" s="934"/>
      <c r="WIY22" s="934"/>
      <c r="WIZ22" s="934"/>
      <c r="WJA22" s="934"/>
      <c r="WJB22" s="934"/>
      <c r="WJC22" s="934"/>
      <c r="WJD22" s="934"/>
      <c r="WJE22" s="934"/>
      <c r="WJF22" s="934"/>
      <c r="WJG22" s="934"/>
      <c r="WJH22" s="934"/>
      <c r="WJI22" s="934"/>
      <c r="WJJ22" s="934"/>
      <c r="WJK22" s="934"/>
      <c r="WJL22" s="934"/>
      <c r="WJM22" s="934"/>
      <c r="WJN22" s="934"/>
      <c r="WJO22" s="934"/>
      <c r="WJP22" s="934"/>
      <c r="WJQ22" s="934"/>
      <c r="WJR22" s="934"/>
      <c r="WJS22" s="934"/>
      <c r="WJT22" s="934"/>
      <c r="WJU22" s="934"/>
      <c r="WJV22" s="934"/>
      <c r="WJW22" s="934"/>
      <c r="WJX22" s="934"/>
      <c r="WJY22" s="934"/>
      <c r="WJZ22" s="934"/>
      <c r="WKA22" s="934"/>
      <c r="WKB22" s="934"/>
      <c r="WKC22" s="934"/>
      <c r="WKD22" s="934"/>
      <c r="WKE22" s="934"/>
      <c r="WKF22" s="934"/>
      <c r="WKG22" s="934"/>
      <c r="WKH22" s="934"/>
      <c r="WKI22" s="934"/>
      <c r="WKJ22" s="934"/>
      <c r="WKK22" s="934"/>
      <c r="WKL22" s="934"/>
      <c r="WKM22" s="934"/>
      <c r="WKN22" s="934"/>
      <c r="WKO22" s="934"/>
      <c r="WKP22" s="934"/>
      <c r="WKQ22" s="934"/>
      <c r="WKR22" s="934"/>
      <c r="WKS22" s="934"/>
      <c r="WKT22" s="934"/>
      <c r="WKU22" s="934"/>
      <c r="WKV22" s="934"/>
      <c r="WKW22" s="934"/>
      <c r="WKX22" s="934"/>
      <c r="WKY22" s="934"/>
      <c r="WKZ22" s="934"/>
      <c r="WLA22" s="934"/>
      <c r="WLB22" s="934"/>
      <c r="WLC22" s="934"/>
      <c r="WLD22" s="934"/>
      <c r="WLE22" s="934"/>
      <c r="WLF22" s="934"/>
      <c r="WLG22" s="934"/>
      <c r="WLH22" s="934"/>
      <c r="WLI22" s="934"/>
      <c r="WLJ22" s="934"/>
      <c r="WLK22" s="934"/>
      <c r="WLL22" s="934"/>
      <c r="WLM22" s="934"/>
      <c r="WLN22" s="934"/>
      <c r="WLO22" s="934"/>
      <c r="WLP22" s="934"/>
      <c r="WLQ22" s="934"/>
      <c r="WLR22" s="934"/>
      <c r="WLS22" s="934"/>
      <c r="WLT22" s="934"/>
      <c r="WLU22" s="934"/>
      <c r="WLV22" s="934"/>
      <c r="WLW22" s="934"/>
      <c r="WLX22" s="934"/>
      <c r="WLY22" s="934"/>
      <c r="WLZ22" s="934"/>
      <c r="WMA22" s="934"/>
      <c r="WMB22" s="934"/>
      <c r="WMC22" s="934"/>
      <c r="WMD22" s="934"/>
      <c r="WME22" s="934"/>
      <c r="WMF22" s="934"/>
      <c r="WMG22" s="934"/>
      <c r="WMH22" s="934"/>
      <c r="WMI22" s="934"/>
      <c r="WMJ22" s="934"/>
      <c r="WMK22" s="934"/>
      <c r="WML22" s="934"/>
      <c r="WMM22" s="934"/>
      <c r="WMN22" s="934"/>
      <c r="WMO22" s="934"/>
      <c r="WMP22" s="934"/>
      <c r="WMQ22" s="934"/>
      <c r="WMR22" s="934"/>
      <c r="WMS22" s="934"/>
      <c r="WMT22" s="934"/>
      <c r="WMU22" s="934"/>
      <c r="WMV22" s="934"/>
      <c r="WMW22" s="934"/>
      <c r="WMX22" s="934"/>
      <c r="WMY22" s="934"/>
      <c r="WMZ22" s="934"/>
      <c r="WNA22" s="934"/>
      <c r="WNB22" s="934"/>
      <c r="WNC22" s="934"/>
      <c r="WND22" s="934"/>
      <c r="WNE22" s="934"/>
      <c r="WNF22" s="934"/>
      <c r="WNG22" s="934"/>
      <c r="WNH22" s="934"/>
      <c r="WNI22" s="934"/>
      <c r="WNJ22" s="934"/>
      <c r="WNK22" s="934"/>
      <c r="WNL22" s="934"/>
      <c r="WNM22" s="934"/>
      <c r="WNN22" s="934"/>
      <c r="WNO22" s="934"/>
      <c r="WNP22" s="934"/>
      <c r="WNQ22" s="934"/>
      <c r="WNR22" s="934"/>
      <c r="WNS22" s="934"/>
      <c r="WNT22" s="934"/>
      <c r="WNU22" s="934"/>
      <c r="WNV22" s="934"/>
      <c r="WNW22" s="934"/>
      <c r="WNX22" s="934"/>
      <c r="WNY22" s="934"/>
      <c r="WNZ22" s="934"/>
      <c r="WOA22" s="934"/>
      <c r="WOB22" s="934"/>
      <c r="WOC22" s="934"/>
      <c r="WOD22" s="934"/>
      <c r="WOE22" s="934"/>
      <c r="WOF22" s="934"/>
      <c r="WOG22" s="934"/>
      <c r="WOH22" s="934"/>
      <c r="WOI22" s="934"/>
      <c r="WOJ22" s="934"/>
      <c r="WOK22" s="934"/>
      <c r="WOL22" s="934"/>
      <c r="WOM22" s="934"/>
      <c r="WON22" s="934"/>
      <c r="WOO22" s="934"/>
      <c r="WOP22" s="934"/>
      <c r="WOQ22" s="934"/>
      <c r="WOR22" s="934"/>
      <c r="WOS22" s="934"/>
      <c r="WOT22" s="934"/>
      <c r="WOU22" s="934"/>
      <c r="WOV22" s="934"/>
      <c r="WOW22" s="934"/>
      <c r="WOX22" s="934"/>
      <c r="WOY22" s="934"/>
      <c r="WOZ22" s="934"/>
      <c r="WPA22" s="934"/>
      <c r="WPB22" s="934"/>
      <c r="WPC22" s="934"/>
      <c r="WPD22" s="934"/>
      <c r="WPE22" s="934"/>
      <c r="WPF22" s="934"/>
      <c r="WPG22" s="934"/>
      <c r="WPH22" s="934"/>
      <c r="WPI22" s="934"/>
      <c r="WPJ22" s="934"/>
      <c r="WPK22" s="934"/>
      <c r="WPL22" s="934"/>
      <c r="WPM22" s="934"/>
      <c r="WPN22" s="934"/>
      <c r="WPO22" s="934"/>
      <c r="WPP22" s="934"/>
      <c r="WPQ22" s="934"/>
      <c r="WPR22" s="934"/>
      <c r="WPS22" s="934"/>
      <c r="WPT22" s="934"/>
      <c r="WPU22" s="934"/>
      <c r="WPV22" s="934"/>
      <c r="WPW22" s="934"/>
      <c r="WPX22" s="934"/>
      <c r="WPY22" s="934"/>
      <c r="WPZ22" s="934"/>
      <c r="WQA22" s="934"/>
      <c r="WQB22" s="934"/>
      <c r="WQC22" s="934"/>
      <c r="WQD22" s="934"/>
      <c r="WQE22" s="934"/>
      <c r="WQF22" s="934"/>
      <c r="WQG22" s="934"/>
      <c r="WQH22" s="934"/>
      <c r="WQI22" s="934"/>
      <c r="WQJ22" s="934"/>
      <c r="WQK22" s="934"/>
      <c r="WQL22" s="934"/>
      <c r="WQM22" s="934"/>
      <c r="WQN22" s="934"/>
      <c r="WQO22" s="934"/>
      <c r="WQP22" s="934"/>
      <c r="WQQ22" s="934"/>
      <c r="WQR22" s="934"/>
      <c r="WQS22" s="934"/>
      <c r="WQT22" s="934"/>
      <c r="WQU22" s="934"/>
      <c r="WQV22" s="934"/>
      <c r="WQW22" s="934"/>
      <c r="WQX22" s="934"/>
      <c r="WQY22" s="934"/>
      <c r="WQZ22" s="934"/>
      <c r="WRA22" s="934"/>
      <c r="WRB22" s="934"/>
      <c r="WRC22" s="934"/>
      <c r="WRD22" s="934"/>
      <c r="WRE22" s="934"/>
      <c r="WRF22" s="934"/>
      <c r="WRG22" s="934"/>
      <c r="WRH22" s="934"/>
      <c r="WRI22" s="934"/>
      <c r="WRJ22" s="934"/>
      <c r="WRK22" s="934"/>
      <c r="WRL22" s="934"/>
      <c r="WRM22" s="934"/>
      <c r="WRN22" s="934"/>
      <c r="WRO22" s="934"/>
      <c r="WRP22" s="934"/>
      <c r="WRQ22" s="934"/>
      <c r="WRR22" s="934"/>
      <c r="WRS22" s="934"/>
      <c r="WRT22" s="934"/>
      <c r="WRU22" s="934"/>
      <c r="WRV22" s="934"/>
      <c r="WRW22" s="934"/>
      <c r="WRX22" s="934"/>
      <c r="WRY22" s="934"/>
      <c r="WRZ22" s="934"/>
      <c r="WSA22" s="934"/>
      <c r="WSB22" s="934"/>
      <c r="WSC22" s="934"/>
      <c r="WSD22" s="934"/>
      <c r="WSE22" s="934"/>
      <c r="WSF22" s="934"/>
      <c r="WSG22" s="934"/>
      <c r="WSH22" s="934"/>
      <c r="WSI22" s="934"/>
      <c r="WSJ22" s="934"/>
      <c r="WSK22" s="934"/>
      <c r="WSL22" s="934"/>
      <c r="WSM22" s="934"/>
      <c r="WSN22" s="934"/>
      <c r="WSO22" s="934"/>
      <c r="WSP22" s="934"/>
      <c r="WSQ22" s="934"/>
      <c r="WSR22" s="934"/>
      <c r="WSS22" s="934"/>
      <c r="WST22" s="934"/>
      <c r="WSU22" s="934"/>
      <c r="WSV22" s="934"/>
      <c r="WSW22" s="934"/>
      <c r="WSX22" s="934"/>
      <c r="WSY22" s="934"/>
      <c r="WSZ22" s="934"/>
      <c r="WTA22" s="934"/>
      <c r="WTB22" s="934"/>
      <c r="WTC22" s="934"/>
      <c r="WTD22" s="934"/>
      <c r="WTE22" s="934"/>
      <c r="WTF22" s="934"/>
      <c r="WTG22" s="934"/>
      <c r="WTH22" s="934"/>
      <c r="WTI22" s="934"/>
      <c r="WTJ22" s="934"/>
      <c r="WTK22" s="934"/>
      <c r="WTL22" s="934"/>
      <c r="WTM22" s="934"/>
      <c r="WTN22" s="934"/>
      <c r="WTO22" s="934"/>
      <c r="WTP22" s="934"/>
      <c r="WTQ22" s="934"/>
      <c r="WTR22" s="934"/>
      <c r="WTS22" s="934"/>
      <c r="WTT22" s="934"/>
      <c r="WTU22" s="934"/>
      <c r="WTV22" s="934"/>
      <c r="WTW22" s="934"/>
      <c r="WTX22" s="934"/>
      <c r="WTY22" s="934"/>
      <c r="WTZ22" s="934"/>
      <c r="WUA22" s="934"/>
      <c r="WUB22" s="934"/>
      <c r="WUC22" s="934"/>
      <c r="WUD22" s="934"/>
      <c r="WUE22" s="934"/>
      <c r="WUF22" s="934"/>
      <c r="WUG22" s="934"/>
      <c r="WUH22" s="934"/>
      <c r="WUI22" s="934"/>
      <c r="WUJ22" s="934"/>
      <c r="WUK22" s="934"/>
      <c r="WUL22" s="934"/>
      <c r="WUM22" s="934"/>
      <c r="WUN22" s="934"/>
      <c r="WUO22" s="934"/>
      <c r="WUP22" s="934"/>
      <c r="WUQ22" s="934"/>
      <c r="WUR22" s="934"/>
      <c r="WUS22" s="934"/>
      <c r="WUT22" s="934"/>
      <c r="WUU22" s="934"/>
      <c r="WUV22" s="934"/>
      <c r="WUW22" s="934"/>
      <c r="WUX22" s="934"/>
      <c r="WUY22" s="934"/>
      <c r="WUZ22" s="934"/>
      <c r="WVA22" s="934"/>
      <c r="WVB22" s="934"/>
      <c r="WVC22" s="934"/>
      <c r="WVD22" s="934"/>
      <c r="WVE22" s="934"/>
    </row>
    <row r="23" spans="1:16125" s="935" customFormat="1" ht="30">
      <c r="A23" s="1025" t="s">
        <v>139</v>
      </c>
      <c r="B23" s="1026" t="s">
        <v>1041</v>
      </c>
      <c r="C23" s="1027" t="s">
        <v>1046</v>
      </c>
      <c r="D23" s="1027" t="s">
        <v>1047</v>
      </c>
      <c r="E23" s="1028">
        <v>42644</v>
      </c>
      <c r="F23" s="1029">
        <v>42825</v>
      </c>
      <c r="G23" s="1030" t="s">
        <v>1048</v>
      </c>
      <c r="H23" s="1044"/>
      <c r="I23" s="1032"/>
      <c r="J23" s="1032"/>
      <c r="K23" s="1033">
        <v>0</v>
      </c>
      <c r="L23" s="983">
        <v>0</v>
      </c>
      <c r="M23" s="985">
        <f t="shared" si="4"/>
        <v>0</v>
      </c>
      <c r="N23" s="1034"/>
      <c r="O23" s="1032"/>
      <c r="P23" s="1044"/>
      <c r="Q23" s="1044"/>
      <c r="R23" s="1045"/>
      <c r="S23" s="1045"/>
      <c r="T23" s="1045"/>
      <c r="U23" s="987">
        <f t="shared" si="0"/>
        <v>0</v>
      </c>
      <c r="V23" s="973">
        <f t="shared" si="1"/>
        <v>0</v>
      </c>
      <c r="W23" s="989">
        <f t="shared" si="2"/>
        <v>0</v>
      </c>
      <c r="X23" s="1000"/>
      <c r="Y23" s="991">
        <f t="shared" si="5"/>
        <v>6</v>
      </c>
      <c r="Z23" s="991">
        <f t="shared" si="3"/>
        <v>3</v>
      </c>
      <c r="AA23" s="992">
        <f t="shared" si="6"/>
        <v>0.5</v>
      </c>
      <c r="AB23" s="1001" t="e">
        <f t="shared" si="7"/>
        <v>#DIV/0!</v>
      </c>
      <c r="AC23" s="1051" t="s">
        <v>1045</v>
      </c>
      <c r="AD23" s="934"/>
      <c r="AE23" s="934"/>
      <c r="AF23" s="934"/>
      <c r="AG23" s="995"/>
      <c r="AH23" s="934"/>
      <c r="AI23" s="934"/>
      <c r="AJ23" s="934"/>
      <c r="AK23" s="934"/>
      <c r="AL23" s="934"/>
      <c r="AM23" s="934"/>
      <c r="AN23" s="934"/>
      <c r="AO23" s="934"/>
      <c r="AP23" s="934"/>
      <c r="AQ23" s="934"/>
      <c r="AR23" s="934"/>
      <c r="AS23" s="934"/>
      <c r="AT23" s="934"/>
      <c r="AU23" s="934"/>
      <c r="AV23" s="934"/>
      <c r="AW23" s="934"/>
      <c r="AX23" s="934"/>
      <c r="AY23" s="934"/>
      <c r="AZ23" s="934"/>
      <c r="BA23" s="934"/>
      <c r="BB23" s="934"/>
      <c r="BC23" s="934"/>
      <c r="BD23" s="934"/>
      <c r="BE23" s="934"/>
      <c r="BF23" s="934"/>
      <c r="BG23" s="934"/>
      <c r="BH23" s="934"/>
      <c r="BI23" s="934"/>
      <c r="BJ23" s="934"/>
      <c r="BK23" s="934"/>
      <c r="BL23" s="934"/>
      <c r="BM23" s="934"/>
      <c r="BN23" s="934"/>
      <c r="BO23" s="934"/>
      <c r="BP23" s="934"/>
      <c r="BQ23" s="934"/>
      <c r="BR23" s="934"/>
      <c r="BS23" s="934"/>
      <c r="BT23" s="934"/>
      <c r="BU23" s="934"/>
      <c r="BV23" s="934"/>
      <c r="BW23" s="934"/>
      <c r="BX23" s="934"/>
      <c r="BY23" s="934"/>
      <c r="BZ23" s="934"/>
      <c r="CA23" s="934"/>
      <c r="CB23" s="934"/>
      <c r="CC23" s="934"/>
      <c r="CD23" s="934"/>
      <c r="CE23" s="934"/>
      <c r="CF23" s="934"/>
      <c r="CG23" s="934"/>
      <c r="CH23" s="934"/>
      <c r="CI23" s="934"/>
      <c r="CJ23" s="934"/>
      <c r="CK23" s="934"/>
      <c r="CL23" s="934"/>
      <c r="CM23" s="934"/>
      <c r="CN23" s="934"/>
      <c r="CO23" s="934"/>
      <c r="CP23" s="934"/>
      <c r="CQ23" s="934"/>
      <c r="CR23" s="934"/>
      <c r="CS23" s="934"/>
      <c r="CT23" s="934"/>
      <c r="CU23" s="934"/>
      <c r="CV23" s="934"/>
      <c r="CW23" s="934"/>
      <c r="CX23" s="934"/>
      <c r="CY23" s="934"/>
      <c r="CZ23" s="934"/>
      <c r="DA23" s="934"/>
      <c r="DB23" s="934"/>
      <c r="DC23" s="934"/>
      <c r="DD23" s="934"/>
      <c r="DE23" s="934"/>
      <c r="DF23" s="934"/>
      <c r="DG23" s="934"/>
      <c r="DH23" s="934"/>
      <c r="DI23" s="934"/>
      <c r="DJ23" s="934"/>
      <c r="DK23" s="934"/>
      <c r="DL23" s="934"/>
      <c r="DM23" s="934"/>
      <c r="DN23" s="934"/>
      <c r="DO23" s="934"/>
      <c r="DP23" s="934"/>
      <c r="DQ23" s="934"/>
      <c r="DR23" s="934"/>
      <c r="DS23" s="934"/>
      <c r="DT23" s="934"/>
      <c r="DU23" s="934"/>
      <c r="DV23" s="934"/>
      <c r="DW23" s="934"/>
      <c r="DX23" s="934"/>
      <c r="DY23" s="934"/>
      <c r="DZ23" s="934"/>
      <c r="EA23" s="934"/>
      <c r="EB23" s="934"/>
      <c r="EC23" s="934"/>
      <c r="ED23" s="934"/>
      <c r="EE23" s="934"/>
      <c r="EF23" s="934"/>
      <c r="EG23" s="934"/>
      <c r="EH23" s="934"/>
      <c r="EI23" s="934"/>
      <c r="EJ23" s="934"/>
      <c r="EK23" s="934"/>
      <c r="EL23" s="934"/>
      <c r="EM23" s="934"/>
      <c r="EN23" s="934"/>
      <c r="EO23" s="934"/>
      <c r="EP23" s="934"/>
      <c r="EQ23" s="934"/>
      <c r="ER23" s="934"/>
      <c r="ES23" s="934"/>
      <c r="ET23" s="934"/>
      <c r="EU23" s="934"/>
      <c r="EV23" s="934"/>
      <c r="EW23" s="934"/>
      <c r="EX23" s="934"/>
      <c r="EY23" s="934"/>
      <c r="EZ23" s="934"/>
      <c r="FA23" s="934"/>
      <c r="FB23" s="934"/>
      <c r="FC23" s="934"/>
      <c r="FD23" s="934"/>
      <c r="FE23" s="934"/>
      <c r="FF23" s="934"/>
      <c r="FG23" s="934"/>
      <c r="FH23" s="934"/>
      <c r="FI23" s="934"/>
      <c r="FJ23" s="934"/>
      <c r="FK23" s="934"/>
      <c r="FL23" s="934"/>
      <c r="FM23" s="934"/>
      <c r="FN23" s="934"/>
      <c r="FO23" s="934"/>
      <c r="FP23" s="934"/>
      <c r="FQ23" s="934"/>
      <c r="FR23" s="934"/>
      <c r="FS23" s="934"/>
      <c r="FT23" s="934"/>
      <c r="FU23" s="934"/>
      <c r="FV23" s="934"/>
      <c r="FW23" s="934"/>
      <c r="FX23" s="934"/>
      <c r="FY23" s="934"/>
      <c r="FZ23" s="934"/>
      <c r="GA23" s="934"/>
      <c r="GB23" s="934"/>
      <c r="GC23" s="934"/>
      <c r="GD23" s="934"/>
      <c r="GE23" s="934"/>
      <c r="GF23" s="934"/>
      <c r="GG23" s="934"/>
      <c r="GH23" s="934"/>
      <c r="GI23" s="934"/>
      <c r="GJ23" s="934"/>
      <c r="GK23" s="934"/>
      <c r="GL23" s="934"/>
      <c r="GM23" s="934"/>
      <c r="GN23" s="934"/>
      <c r="GO23" s="934"/>
      <c r="GP23" s="934"/>
      <c r="GQ23" s="934"/>
      <c r="GR23" s="934"/>
      <c r="GS23" s="934"/>
      <c r="GT23" s="934"/>
      <c r="GU23" s="934"/>
      <c r="GV23" s="934"/>
      <c r="GW23" s="934"/>
      <c r="GX23" s="934"/>
      <c r="GY23" s="934"/>
      <c r="GZ23" s="934"/>
      <c r="HA23" s="934"/>
      <c r="HB23" s="934"/>
      <c r="HC23" s="934"/>
      <c r="HD23" s="934"/>
      <c r="HE23" s="934"/>
      <c r="HF23" s="934"/>
      <c r="HG23" s="934"/>
      <c r="HH23" s="934"/>
      <c r="HI23" s="934"/>
      <c r="HJ23" s="934"/>
      <c r="HK23" s="934"/>
      <c r="HL23" s="934"/>
      <c r="HM23" s="934"/>
      <c r="HN23" s="934"/>
      <c r="HO23" s="934"/>
      <c r="HP23" s="934"/>
      <c r="HQ23" s="934"/>
      <c r="HR23" s="934"/>
      <c r="HS23" s="934"/>
      <c r="HT23" s="934"/>
      <c r="HU23" s="934"/>
      <c r="HV23" s="934"/>
      <c r="HW23" s="934"/>
      <c r="HX23" s="934"/>
      <c r="HY23" s="934"/>
      <c r="HZ23" s="934"/>
      <c r="IA23" s="934"/>
      <c r="IB23" s="934"/>
      <c r="IC23" s="934"/>
      <c r="ID23" s="934"/>
      <c r="IE23" s="934"/>
      <c r="IF23" s="934"/>
      <c r="IG23" s="934"/>
      <c r="IH23" s="934"/>
      <c r="II23" s="934"/>
      <c r="IJ23" s="934"/>
      <c r="IK23" s="934"/>
      <c r="IL23" s="934"/>
      <c r="IM23" s="934"/>
      <c r="IN23" s="934"/>
      <c r="IO23" s="934"/>
      <c r="IP23" s="934"/>
      <c r="IQ23" s="934"/>
      <c r="IR23" s="934"/>
      <c r="IS23" s="934"/>
      <c r="IT23" s="934"/>
      <c r="IU23" s="934"/>
      <c r="IV23" s="934"/>
      <c r="IW23" s="934"/>
      <c r="IX23" s="934"/>
      <c r="IY23" s="934"/>
      <c r="IZ23" s="934"/>
      <c r="JA23" s="934"/>
      <c r="JB23" s="934"/>
      <c r="JC23" s="934"/>
      <c r="JD23" s="934"/>
      <c r="JE23" s="934"/>
      <c r="JF23" s="934"/>
      <c r="JG23" s="934"/>
      <c r="JH23" s="934"/>
      <c r="JI23" s="934"/>
      <c r="JJ23" s="934"/>
      <c r="JK23" s="934"/>
      <c r="JL23" s="934"/>
      <c r="JM23" s="934"/>
      <c r="JN23" s="934"/>
      <c r="JO23" s="934"/>
      <c r="JP23" s="934"/>
      <c r="JQ23" s="934"/>
      <c r="JR23" s="934"/>
      <c r="JS23" s="934"/>
      <c r="JT23" s="934"/>
      <c r="JU23" s="934"/>
      <c r="JV23" s="934"/>
      <c r="JW23" s="934"/>
      <c r="JX23" s="934"/>
      <c r="JY23" s="934"/>
      <c r="JZ23" s="934"/>
      <c r="KA23" s="934"/>
      <c r="KB23" s="934"/>
      <c r="KC23" s="934"/>
      <c r="KD23" s="934"/>
      <c r="KE23" s="934"/>
      <c r="KF23" s="934"/>
      <c r="KG23" s="934"/>
      <c r="KH23" s="934"/>
      <c r="KI23" s="934"/>
      <c r="KJ23" s="934"/>
      <c r="KK23" s="934"/>
      <c r="KL23" s="934"/>
      <c r="KM23" s="934"/>
      <c r="KN23" s="934"/>
      <c r="KO23" s="934"/>
      <c r="KP23" s="934"/>
      <c r="KQ23" s="934"/>
      <c r="KR23" s="934"/>
      <c r="KS23" s="934"/>
      <c r="KT23" s="934"/>
      <c r="KU23" s="934"/>
      <c r="KV23" s="934"/>
      <c r="KW23" s="934"/>
      <c r="KX23" s="934"/>
      <c r="KY23" s="934"/>
      <c r="KZ23" s="934"/>
      <c r="LA23" s="934"/>
      <c r="LB23" s="934"/>
      <c r="LC23" s="934"/>
      <c r="LD23" s="934"/>
      <c r="LE23" s="934"/>
      <c r="LF23" s="934"/>
      <c r="LG23" s="934"/>
      <c r="LH23" s="934"/>
      <c r="LI23" s="934"/>
      <c r="LJ23" s="934"/>
      <c r="LK23" s="934"/>
      <c r="LL23" s="934"/>
      <c r="LM23" s="934"/>
      <c r="LN23" s="934"/>
      <c r="LO23" s="934"/>
      <c r="LP23" s="934"/>
      <c r="LQ23" s="934"/>
      <c r="LR23" s="934"/>
      <c r="LS23" s="934"/>
      <c r="LT23" s="934"/>
      <c r="LU23" s="934"/>
      <c r="LV23" s="934"/>
      <c r="LW23" s="934"/>
      <c r="LX23" s="934"/>
      <c r="LY23" s="934"/>
      <c r="LZ23" s="934"/>
      <c r="MA23" s="934"/>
      <c r="MB23" s="934"/>
      <c r="MC23" s="934"/>
      <c r="MD23" s="934"/>
      <c r="ME23" s="934"/>
      <c r="MF23" s="934"/>
      <c r="MG23" s="934"/>
      <c r="MH23" s="934"/>
      <c r="MI23" s="934"/>
      <c r="MJ23" s="934"/>
      <c r="MK23" s="934"/>
      <c r="ML23" s="934"/>
      <c r="MM23" s="934"/>
      <c r="MN23" s="934"/>
      <c r="MO23" s="934"/>
      <c r="MP23" s="934"/>
      <c r="MQ23" s="934"/>
      <c r="MR23" s="934"/>
      <c r="MS23" s="934"/>
      <c r="MT23" s="934"/>
      <c r="MU23" s="934"/>
      <c r="MV23" s="934"/>
      <c r="MW23" s="934"/>
      <c r="MX23" s="934"/>
      <c r="MY23" s="934"/>
      <c r="MZ23" s="934"/>
      <c r="NA23" s="934"/>
      <c r="NB23" s="934"/>
      <c r="NC23" s="934"/>
      <c r="ND23" s="934"/>
      <c r="NE23" s="934"/>
      <c r="NF23" s="934"/>
      <c r="NG23" s="934"/>
      <c r="NH23" s="934"/>
      <c r="NI23" s="934"/>
      <c r="NJ23" s="934"/>
      <c r="NK23" s="934"/>
      <c r="NL23" s="934"/>
      <c r="NM23" s="934"/>
      <c r="NN23" s="934"/>
      <c r="NO23" s="934"/>
      <c r="NP23" s="934"/>
      <c r="NQ23" s="934"/>
      <c r="NR23" s="934"/>
      <c r="NS23" s="934"/>
      <c r="NT23" s="934"/>
      <c r="NU23" s="934"/>
      <c r="NV23" s="934"/>
      <c r="NW23" s="934"/>
      <c r="NX23" s="934"/>
      <c r="NY23" s="934"/>
      <c r="NZ23" s="934"/>
      <c r="OA23" s="934"/>
      <c r="OB23" s="934"/>
      <c r="OC23" s="934"/>
      <c r="OD23" s="934"/>
      <c r="OE23" s="934"/>
      <c r="OF23" s="934"/>
      <c r="OG23" s="934"/>
      <c r="OH23" s="934"/>
      <c r="OI23" s="934"/>
      <c r="OJ23" s="934"/>
      <c r="OK23" s="934"/>
      <c r="OL23" s="934"/>
      <c r="OM23" s="934"/>
      <c r="ON23" s="934"/>
      <c r="OO23" s="934"/>
      <c r="OP23" s="934"/>
      <c r="OQ23" s="934"/>
      <c r="OR23" s="934"/>
      <c r="OS23" s="934"/>
      <c r="OT23" s="934"/>
      <c r="OU23" s="934"/>
      <c r="OV23" s="934"/>
      <c r="OW23" s="934"/>
      <c r="OX23" s="934"/>
      <c r="OY23" s="934"/>
      <c r="OZ23" s="934"/>
      <c r="PA23" s="934"/>
      <c r="PB23" s="934"/>
      <c r="PC23" s="934"/>
      <c r="PD23" s="934"/>
      <c r="PE23" s="934"/>
      <c r="PF23" s="934"/>
      <c r="PG23" s="934"/>
      <c r="PH23" s="934"/>
      <c r="PI23" s="934"/>
      <c r="PJ23" s="934"/>
      <c r="PK23" s="934"/>
      <c r="PL23" s="934"/>
      <c r="PM23" s="934"/>
      <c r="PN23" s="934"/>
      <c r="PO23" s="934"/>
      <c r="PP23" s="934"/>
      <c r="PQ23" s="934"/>
      <c r="PR23" s="934"/>
      <c r="PS23" s="934"/>
      <c r="PT23" s="934"/>
      <c r="PU23" s="934"/>
      <c r="PV23" s="934"/>
      <c r="PW23" s="934"/>
      <c r="PX23" s="934"/>
      <c r="PY23" s="934"/>
      <c r="PZ23" s="934"/>
      <c r="QA23" s="934"/>
      <c r="QB23" s="934"/>
      <c r="QC23" s="934"/>
      <c r="QD23" s="934"/>
      <c r="QE23" s="934"/>
      <c r="QF23" s="934"/>
      <c r="QG23" s="934"/>
      <c r="QH23" s="934"/>
      <c r="QI23" s="934"/>
      <c r="QJ23" s="934"/>
      <c r="QK23" s="934"/>
      <c r="QL23" s="934"/>
      <c r="QM23" s="934"/>
      <c r="QN23" s="934"/>
      <c r="QO23" s="934"/>
      <c r="QP23" s="934"/>
      <c r="QQ23" s="934"/>
      <c r="QR23" s="934"/>
      <c r="QS23" s="934"/>
      <c r="QT23" s="934"/>
      <c r="QU23" s="934"/>
      <c r="QV23" s="934"/>
      <c r="QW23" s="934"/>
      <c r="QX23" s="934"/>
      <c r="QY23" s="934"/>
      <c r="QZ23" s="934"/>
      <c r="RA23" s="934"/>
      <c r="RB23" s="934"/>
      <c r="RC23" s="934"/>
      <c r="RD23" s="934"/>
      <c r="RE23" s="934"/>
      <c r="RF23" s="934"/>
      <c r="RG23" s="934"/>
      <c r="RH23" s="934"/>
      <c r="RI23" s="934"/>
      <c r="RJ23" s="934"/>
      <c r="RK23" s="934"/>
      <c r="RL23" s="934"/>
      <c r="RM23" s="934"/>
      <c r="RN23" s="934"/>
      <c r="RO23" s="934"/>
      <c r="RP23" s="934"/>
      <c r="RQ23" s="934"/>
      <c r="RR23" s="934"/>
      <c r="RS23" s="934"/>
      <c r="RT23" s="934"/>
      <c r="RU23" s="934"/>
      <c r="RV23" s="934"/>
      <c r="RW23" s="934"/>
      <c r="RX23" s="934"/>
      <c r="RY23" s="934"/>
      <c r="RZ23" s="934"/>
      <c r="SA23" s="934"/>
      <c r="SB23" s="934"/>
      <c r="SC23" s="934"/>
      <c r="SD23" s="934"/>
      <c r="SE23" s="934"/>
      <c r="SF23" s="934"/>
      <c r="SG23" s="934"/>
      <c r="SH23" s="934"/>
      <c r="SI23" s="934"/>
      <c r="SJ23" s="934"/>
      <c r="SK23" s="934"/>
      <c r="SL23" s="934"/>
      <c r="SM23" s="934"/>
      <c r="SN23" s="934"/>
      <c r="SO23" s="934"/>
      <c r="SP23" s="934"/>
      <c r="SQ23" s="934"/>
      <c r="SR23" s="934"/>
      <c r="SS23" s="934"/>
      <c r="ST23" s="934"/>
      <c r="SU23" s="934"/>
      <c r="SV23" s="934"/>
      <c r="SW23" s="934"/>
      <c r="SX23" s="934"/>
      <c r="SY23" s="934"/>
      <c r="SZ23" s="934"/>
      <c r="TA23" s="934"/>
      <c r="TB23" s="934"/>
      <c r="TC23" s="934"/>
      <c r="TD23" s="934"/>
      <c r="TE23" s="934"/>
      <c r="TF23" s="934"/>
      <c r="TG23" s="934"/>
      <c r="TH23" s="934"/>
      <c r="TI23" s="934"/>
      <c r="TJ23" s="934"/>
      <c r="TK23" s="934"/>
      <c r="TL23" s="934"/>
      <c r="TM23" s="934"/>
      <c r="TN23" s="934"/>
      <c r="TO23" s="934"/>
      <c r="TP23" s="934"/>
      <c r="TQ23" s="934"/>
      <c r="TR23" s="934"/>
      <c r="TS23" s="934"/>
      <c r="TT23" s="934"/>
      <c r="TU23" s="934"/>
      <c r="TV23" s="934"/>
      <c r="TW23" s="934"/>
      <c r="TX23" s="934"/>
      <c r="TY23" s="934"/>
      <c r="TZ23" s="934"/>
      <c r="UA23" s="934"/>
      <c r="UB23" s="934"/>
      <c r="UC23" s="934"/>
      <c r="UD23" s="934"/>
      <c r="UE23" s="934"/>
      <c r="UF23" s="934"/>
      <c r="UG23" s="934"/>
      <c r="UH23" s="934"/>
      <c r="UI23" s="934"/>
      <c r="UJ23" s="934"/>
      <c r="UK23" s="934"/>
      <c r="UL23" s="934"/>
      <c r="UM23" s="934"/>
      <c r="UN23" s="934"/>
      <c r="UO23" s="934"/>
      <c r="UP23" s="934"/>
      <c r="UQ23" s="934"/>
      <c r="UR23" s="934"/>
      <c r="US23" s="934"/>
      <c r="UT23" s="934"/>
      <c r="UU23" s="934"/>
      <c r="UV23" s="934"/>
      <c r="UW23" s="934"/>
      <c r="UX23" s="934"/>
      <c r="UY23" s="934"/>
      <c r="UZ23" s="934"/>
      <c r="VA23" s="934"/>
      <c r="VB23" s="934"/>
      <c r="VC23" s="934"/>
      <c r="VD23" s="934"/>
      <c r="VE23" s="934"/>
      <c r="VF23" s="934"/>
      <c r="VG23" s="934"/>
      <c r="VH23" s="934"/>
      <c r="VI23" s="934"/>
      <c r="VJ23" s="934"/>
      <c r="VK23" s="934"/>
      <c r="VL23" s="934"/>
      <c r="VM23" s="934"/>
      <c r="VN23" s="934"/>
      <c r="VO23" s="934"/>
      <c r="VP23" s="934"/>
      <c r="VQ23" s="934"/>
      <c r="VR23" s="934"/>
      <c r="VS23" s="934"/>
      <c r="VT23" s="934"/>
      <c r="VU23" s="934"/>
      <c r="VV23" s="934"/>
      <c r="VW23" s="934"/>
      <c r="VX23" s="934"/>
      <c r="VY23" s="934"/>
      <c r="VZ23" s="934"/>
      <c r="WA23" s="934"/>
      <c r="WB23" s="934"/>
      <c r="WC23" s="934"/>
      <c r="WD23" s="934"/>
      <c r="WE23" s="934"/>
      <c r="WF23" s="934"/>
      <c r="WG23" s="934"/>
      <c r="WH23" s="934"/>
      <c r="WI23" s="934"/>
      <c r="WJ23" s="934"/>
      <c r="WK23" s="934"/>
      <c r="WL23" s="934"/>
      <c r="WM23" s="934"/>
      <c r="WN23" s="934"/>
      <c r="WO23" s="934"/>
      <c r="WP23" s="934"/>
      <c r="WQ23" s="934"/>
      <c r="WR23" s="934"/>
      <c r="WS23" s="934"/>
      <c r="WT23" s="934"/>
      <c r="WU23" s="934"/>
      <c r="WV23" s="934"/>
      <c r="WW23" s="934"/>
      <c r="WX23" s="934"/>
      <c r="WY23" s="934"/>
      <c r="WZ23" s="934"/>
      <c r="XA23" s="934"/>
      <c r="XB23" s="934"/>
      <c r="XC23" s="934"/>
      <c r="XD23" s="934"/>
      <c r="XE23" s="934"/>
      <c r="XF23" s="934"/>
      <c r="XG23" s="934"/>
      <c r="XH23" s="934"/>
      <c r="XI23" s="934"/>
      <c r="XJ23" s="934"/>
      <c r="XK23" s="934"/>
      <c r="XL23" s="934"/>
      <c r="XM23" s="934"/>
      <c r="XN23" s="934"/>
      <c r="XO23" s="934"/>
      <c r="XP23" s="934"/>
      <c r="XQ23" s="934"/>
      <c r="XR23" s="934"/>
      <c r="XS23" s="934"/>
      <c r="XT23" s="934"/>
      <c r="XU23" s="934"/>
      <c r="XV23" s="934"/>
      <c r="XW23" s="934"/>
      <c r="XX23" s="934"/>
      <c r="XY23" s="934"/>
      <c r="XZ23" s="934"/>
      <c r="YA23" s="934"/>
      <c r="YB23" s="934"/>
      <c r="YC23" s="934"/>
      <c r="YD23" s="934"/>
      <c r="YE23" s="934"/>
      <c r="YF23" s="934"/>
      <c r="YG23" s="934"/>
      <c r="YH23" s="934"/>
      <c r="YI23" s="934"/>
      <c r="YJ23" s="934"/>
      <c r="YK23" s="934"/>
      <c r="YL23" s="934"/>
      <c r="YM23" s="934"/>
      <c r="YN23" s="934"/>
      <c r="YO23" s="934"/>
      <c r="YP23" s="934"/>
      <c r="YQ23" s="934"/>
      <c r="YR23" s="934"/>
      <c r="YS23" s="934"/>
      <c r="YT23" s="934"/>
      <c r="YU23" s="934"/>
      <c r="YV23" s="934"/>
      <c r="YW23" s="934"/>
      <c r="YX23" s="934"/>
      <c r="YY23" s="934"/>
      <c r="YZ23" s="934"/>
      <c r="ZA23" s="934"/>
      <c r="ZB23" s="934"/>
      <c r="ZC23" s="934"/>
      <c r="ZD23" s="934"/>
      <c r="ZE23" s="934"/>
      <c r="ZF23" s="934"/>
      <c r="ZG23" s="934"/>
      <c r="ZH23" s="934"/>
      <c r="ZI23" s="934"/>
      <c r="ZJ23" s="934"/>
      <c r="ZK23" s="934"/>
      <c r="ZL23" s="934"/>
      <c r="ZM23" s="934"/>
      <c r="ZN23" s="934"/>
      <c r="ZO23" s="934"/>
      <c r="ZP23" s="934"/>
      <c r="ZQ23" s="934"/>
      <c r="ZR23" s="934"/>
      <c r="ZS23" s="934"/>
      <c r="ZT23" s="934"/>
      <c r="ZU23" s="934"/>
      <c r="ZV23" s="934"/>
      <c r="ZW23" s="934"/>
      <c r="ZX23" s="934"/>
      <c r="ZY23" s="934"/>
      <c r="ZZ23" s="934"/>
      <c r="AAA23" s="934"/>
      <c r="AAB23" s="934"/>
      <c r="AAC23" s="934"/>
      <c r="AAD23" s="934"/>
      <c r="AAE23" s="934"/>
      <c r="AAF23" s="934"/>
      <c r="AAG23" s="934"/>
      <c r="AAH23" s="934"/>
      <c r="AAI23" s="934"/>
      <c r="AAJ23" s="934"/>
      <c r="AAK23" s="934"/>
      <c r="AAL23" s="934"/>
      <c r="AAM23" s="934"/>
      <c r="AAN23" s="934"/>
      <c r="AAO23" s="934"/>
      <c r="AAP23" s="934"/>
      <c r="AAQ23" s="934"/>
      <c r="AAR23" s="934"/>
      <c r="AAS23" s="934"/>
      <c r="AAT23" s="934"/>
      <c r="AAU23" s="934"/>
      <c r="AAV23" s="934"/>
      <c r="AAW23" s="934"/>
      <c r="AAX23" s="934"/>
      <c r="AAY23" s="934"/>
      <c r="AAZ23" s="934"/>
      <c r="ABA23" s="934"/>
      <c r="ABB23" s="934"/>
      <c r="ABC23" s="934"/>
      <c r="ABD23" s="934"/>
      <c r="ABE23" s="934"/>
      <c r="ABF23" s="934"/>
      <c r="ABG23" s="934"/>
      <c r="ABH23" s="934"/>
      <c r="ABI23" s="934"/>
      <c r="ABJ23" s="934"/>
      <c r="ABK23" s="934"/>
      <c r="ABL23" s="934"/>
      <c r="ABM23" s="934"/>
      <c r="ABN23" s="934"/>
      <c r="ABO23" s="934"/>
      <c r="ABP23" s="934"/>
      <c r="ABQ23" s="934"/>
      <c r="ABR23" s="934"/>
      <c r="ABS23" s="934"/>
      <c r="ABT23" s="934"/>
      <c r="ABU23" s="934"/>
      <c r="ABV23" s="934"/>
      <c r="ABW23" s="934"/>
      <c r="ABX23" s="934"/>
      <c r="ABY23" s="934"/>
      <c r="ABZ23" s="934"/>
      <c r="ACA23" s="934"/>
      <c r="ACB23" s="934"/>
      <c r="ACC23" s="934"/>
      <c r="ACD23" s="934"/>
      <c r="ACE23" s="934"/>
      <c r="ACF23" s="934"/>
      <c r="ACG23" s="934"/>
      <c r="ACH23" s="934"/>
      <c r="ACI23" s="934"/>
      <c r="ACJ23" s="934"/>
      <c r="ACK23" s="934"/>
      <c r="ACL23" s="934"/>
      <c r="ACM23" s="934"/>
      <c r="ACN23" s="934"/>
      <c r="ACO23" s="934"/>
      <c r="ACP23" s="934"/>
      <c r="ACQ23" s="934"/>
      <c r="ACR23" s="934"/>
      <c r="ACS23" s="934"/>
      <c r="ACT23" s="934"/>
      <c r="ACU23" s="934"/>
      <c r="ACV23" s="934"/>
      <c r="ACW23" s="934"/>
      <c r="ACX23" s="934"/>
      <c r="ACY23" s="934"/>
      <c r="ACZ23" s="934"/>
      <c r="ADA23" s="934"/>
      <c r="ADB23" s="934"/>
      <c r="ADC23" s="934"/>
      <c r="ADD23" s="934"/>
      <c r="ADE23" s="934"/>
      <c r="ADF23" s="934"/>
      <c r="ADG23" s="934"/>
      <c r="ADH23" s="934"/>
      <c r="ADI23" s="934"/>
      <c r="ADJ23" s="934"/>
      <c r="ADK23" s="934"/>
      <c r="ADL23" s="934"/>
      <c r="ADM23" s="934"/>
      <c r="ADN23" s="934"/>
      <c r="ADO23" s="934"/>
      <c r="ADP23" s="934"/>
      <c r="ADQ23" s="934"/>
      <c r="ADR23" s="934"/>
      <c r="ADS23" s="934"/>
      <c r="ADT23" s="934"/>
      <c r="ADU23" s="934"/>
      <c r="ADV23" s="934"/>
      <c r="ADW23" s="934"/>
      <c r="ADX23" s="934"/>
      <c r="ADY23" s="934"/>
      <c r="ADZ23" s="934"/>
      <c r="AEA23" s="934"/>
      <c r="AEB23" s="934"/>
      <c r="AEC23" s="934"/>
      <c r="AED23" s="934"/>
      <c r="AEE23" s="934"/>
      <c r="AEF23" s="934"/>
      <c r="AEG23" s="934"/>
      <c r="AEH23" s="934"/>
      <c r="AEI23" s="934"/>
      <c r="AEJ23" s="934"/>
      <c r="AEK23" s="934"/>
      <c r="AEL23" s="934"/>
      <c r="AEM23" s="934"/>
      <c r="AEN23" s="934"/>
      <c r="AEO23" s="934"/>
      <c r="AEP23" s="934"/>
      <c r="AEQ23" s="934"/>
      <c r="AER23" s="934"/>
      <c r="AES23" s="934"/>
      <c r="AET23" s="934"/>
      <c r="AEU23" s="934"/>
      <c r="AEV23" s="934"/>
      <c r="AEW23" s="934"/>
      <c r="AEX23" s="934"/>
      <c r="AEY23" s="934"/>
      <c r="AEZ23" s="934"/>
      <c r="AFA23" s="934"/>
      <c r="AFB23" s="934"/>
      <c r="AFC23" s="934"/>
      <c r="AFD23" s="934"/>
      <c r="AFE23" s="934"/>
      <c r="AFF23" s="934"/>
      <c r="AFG23" s="934"/>
      <c r="AFH23" s="934"/>
      <c r="AFI23" s="934"/>
      <c r="AFJ23" s="934"/>
      <c r="AFK23" s="934"/>
      <c r="AFL23" s="934"/>
      <c r="AFM23" s="934"/>
      <c r="AFN23" s="934"/>
      <c r="AFO23" s="934"/>
      <c r="AFP23" s="934"/>
      <c r="AFQ23" s="934"/>
      <c r="AFR23" s="934"/>
      <c r="AFS23" s="934"/>
      <c r="AFT23" s="934"/>
      <c r="AFU23" s="934"/>
      <c r="AFV23" s="934"/>
      <c r="AFW23" s="934"/>
      <c r="AFX23" s="934"/>
      <c r="AFY23" s="934"/>
      <c r="AFZ23" s="934"/>
      <c r="AGA23" s="934"/>
      <c r="AGB23" s="934"/>
      <c r="AGC23" s="934"/>
      <c r="AGD23" s="934"/>
      <c r="AGE23" s="934"/>
      <c r="AGF23" s="934"/>
      <c r="AGG23" s="934"/>
      <c r="AGH23" s="934"/>
      <c r="AGI23" s="934"/>
      <c r="AGJ23" s="934"/>
      <c r="AGK23" s="934"/>
      <c r="AGL23" s="934"/>
      <c r="AGM23" s="934"/>
      <c r="AGN23" s="934"/>
      <c r="AGO23" s="934"/>
      <c r="AGP23" s="934"/>
      <c r="AGQ23" s="934"/>
      <c r="AGR23" s="934"/>
      <c r="AGS23" s="934"/>
      <c r="AGT23" s="934"/>
      <c r="AGU23" s="934"/>
      <c r="AGV23" s="934"/>
      <c r="AGW23" s="934"/>
      <c r="AGX23" s="934"/>
      <c r="AGY23" s="934"/>
      <c r="AGZ23" s="934"/>
      <c r="AHA23" s="934"/>
      <c r="AHB23" s="934"/>
      <c r="AHC23" s="934"/>
      <c r="AHD23" s="934"/>
      <c r="AHE23" s="934"/>
      <c r="AHF23" s="934"/>
      <c r="AHG23" s="934"/>
      <c r="AHH23" s="934"/>
      <c r="AHI23" s="934"/>
      <c r="AHJ23" s="934"/>
      <c r="AHK23" s="934"/>
      <c r="AHL23" s="934"/>
      <c r="AHM23" s="934"/>
      <c r="AHN23" s="934"/>
      <c r="AHO23" s="934"/>
      <c r="AHP23" s="934"/>
      <c r="AHQ23" s="934"/>
      <c r="AHR23" s="934"/>
      <c r="AHS23" s="934"/>
      <c r="AHT23" s="934"/>
      <c r="AHU23" s="934"/>
      <c r="AHV23" s="934"/>
      <c r="AHW23" s="934"/>
      <c r="AHX23" s="934"/>
      <c r="AHY23" s="934"/>
      <c r="AHZ23" s="934"/>
      <c r="AIA23" s="934"/>
      <c r="AIB23" s="934"/>
      <c r="AIC23" s="934"/>
      <c r="AID23" s="934"/>
      <c r="AIE23" s="934"/>
      <c r="AIF23" s="934"/>
      <c r="AIG23" s="934"/>
      <c r="AIH23" s="934"/>
      <c r="AII23" s="934"/>
      <c r="AIJ23" s="934"/>
      <c r="AIK23" s="934"/>
      <c r="AIL23" s="934"/>
      <c r="AIM23" s="934"/>
      <c r="AIN23" s="934"/>
      <c r="AIO23" s="934"/>
      <c r="AIP23" s="934"/>
      <c r="AIQ23" s="934"/>
      <c r="AIR23" s="934"/>
      <c r="AIS23" s="934"/>
      <c r="AIT23" s="934"/>
      <c r="AIU23" s="934"/>
      <c r="AIV23" s="934"/>
      <c r="AIW23" s="934"/>
      <c r="AIX23" s="934"/>
      <c r="AIY23" s="934"/>
      <c r="AIZ23" s="934"/>
      <c r="AJA23" s="934"/>
      <c r="AJB23" s="934"/>
      <c r="AJC23" s="934"/>
      <c r="AJD23" s="934"/>
      <c r="AJE23" s="934"/>
      <c r="AJF23" s="934"/>
      <c r="AJG23" s="934"/>
      <c r="AJH23" s="934"/>
      <c r="AJI23" s="934"/>
      <c r="AJJ23" s="934"/>
      <c r="AJK23" s="934"/>
      <c r="AJL23" s="934"/>
      <c r="AJM23" s="934"/>
      <c r="AJN23" s="934"/>
      <c r="AJO23" s="934"/>
      <c r="AJP23" s="934"/>
      <c r="AJQ23" s="934"/>
      <c r="AJR23" s="934"/>
      <c r="AJS23" s="934"/>
      <c r="AJT23" s="934"/>
      <c r="AJU23" s="934"/>
      <c r="AJV23" s="934"/>
      <c r="AJW23" s="934"/>
      <c r="AJX23" s="934"/>
      <c r="AJY23" s="934"/>
      <c r="AJZ23" s="934"/>
      <c r="AKA23" s="934"/>
      <c r="AKB23" s="934"/>
      <c r="AKC23" s="934"/>
      <c r="AKD23" s="934"/>
      <c r="AKE23" s="934"/>
      <c r="AKF23" s="934"/>
      <c r="AKG23" s="934"/>
      <c r="AKH23" s="934"/>
      <c r="AKI23" s="934"/>
      <c r="AKJ23" s="934"/>
      <c r="AKK23" s="934"/>
      <c r="AKL23" s="934"/>
      <c r="AKM23" s="934"/>
      <c r="AKN23" s="934"/>
      <c r="AKO23" s="934"/>
      <c r="AKP23" s="934"/>
      <c r="AKQ23" s="934"/>
      <c r="AKR23" s="934"/>
      <c r="AKS23" s="934"/>
      <c r="AKT23" s="934"/>
      <c r="AKU23" s="934"/>
      <c r="AKV23" s="934"/>
      <c r="AKW23" s="934"/>
      <c r="AKX23" s="934"/>
      <c r="AKY23" s="934"/>
      <c r="AKZ23" s="934"/>
      <c r="ALA23" s="934"/>
      <c r="ALB23" s="934"/>
      <c r="ALC23" s="934"/>
      <c r="ALD23" s="934"/>
      <c r="ALE23" s="934"/>
      <c r="ALF23" s="934"/>
      <c r="ALG23" s="934"/>
      <c r="ALH23" s="934"/>
      <c r="ALI23" s="934"/>
      <c r="ALJ23" s="934"/>
      <c r="ALK23" s="934"/>
      <c r="ALL23" s="934"/>
      <c r="ALM23" s="934"/>
      <c r="ALN23" s="934"/>
      <c r="ALO23" s="934"/>
      <c r="ALP23" s="934"/>
      <c r="ALQ23" s="934"/>
      <c r="ALR23" s="934"/>
      <c r="ALS23" s="934"/>
      <c r="ALT23" s="934"/>
      <c r="ALU23" s="934"/>
      <c r="ALV23" s="934"/>
      <c r="ALW23" s="934"/>
      <c r="ALX23" s="934"/>
      <c r="ALY23" s="934"/>
      <c r="ALZ23" s="934"/>
      <c r="AMA23" s="934"/>
      <c r="AMB23" s="934"/>
      <c r="AMC23" s="934"/>
      <c r="AMD23" s="934"/>
      <c r="AME23" s="934"/>
      <c r="AMF23" s="934"/>
      <c r="AMG23" s="934"/>
      <c r="AMH23" s="934"/>
      <c r="AMI23" s="934"/>
      <c r="AMJ23" s="934"/>
      <c r="AMK23" s="934"/>
      <c r="AML23" s="934"/>
      <c r="AMM23" s="934"/>
      <c r="AMN23" s="934"/>
      <c r="AMO23" s="934"/>
      <c r="AMP23" s="934"/>
      <c r="AMQ23" s="934"/>
      <c r="AMR23" s="934"/>
      <c r="AMS23" s="934"/>
      <c r="AMT23" s="934"/>
      <c r="AMU23" s="934"/>
      <c r="AMV23" s="934"/>
      <c r="AMW23" s="934"/>
      <c r="AMX23" s="934"/>
      <c r="AMY23" s="934"/>
      <c r="AMZ23" s="934"/>
      <c r="ANA23" s="934"/>
      <c r="ANB23" s="934"/>
      <c r="ANC23" s="934"/>
      <c r="AND23" s="934"/>
      <c r="ANE23" s="934"/>
      <c r="ANF23" s="934"/>
      <c r="ANG23" s="934"/>
      <c r="ANH23" s="934"/>
      <c r="ANI23" s="934"/>
      <c r="ANJ23" s="934"/>
      <c r="ANK23" s="934"/>
      <c r="ANL23" s="934"/>
      <c r="ANM23" s="934"/>
      <c r="ANN23" s="934"/>
      <c r="ANO23" s="934"/>
      <c r="ANP23" s="934"/>
      <c r="ANQ23" s="934"/>
      <c r="ANR23" s="934"/>
      <c r="ANS23" s="934"/>
      <c r="ANT23" s="934"/>
      <c r="ANU23" s="934"/>
      <c r="ANV23" s="934"/>
      <c r="ANW23" s="934"/>
      <c r="ANX23" s="934"/>
      <c r="ANY23" s="934"/>
      <c r="ANZ23" s="934"/>
      <c r="AOA23" s="934"/>
      <c r="AOB23" s="934"/>
      <c r="AOC23" s="934"/>
      <c r="AOD23" s="934"/>
      <c r="AOE23" s="934"/>
      <c r="AOF23" s="934"/>
      <c r="AOG23" s="934"/>
      <c r="AOH23" s="934"/>
      <c r="AOI23" s="934"/>
      <c r="AOJ23" s="934"/>
      <c r="AOK23" s="934"/>
      <c r="AOL23" s="934"/>
      <c r="AOM23" s="934"/>
      <c r="AON23" s="934"/>
      <c r="AOO23" s="934"/>
      <c r="AOP23" s="934"/>
      <c r="AOQ23" s="934"/>
      <c r="AOR23" s="934"/>
      <c r="AOS23" s="934"/>
      <c r="AOT23" s="934"/>
      <c r="AOU23" s="934"/>
      <c r="AOV23" s="934"/>
      <c r="AOW23" s="934"/>
      <c r="AOX23" s="934"/>
      <c r="AOY23" s="934"/>
      <c r="AOZ23" s="934"/>
      <c r="APA23" s="934"/>
      <c r="APB23" s="934"/>
      <c r="APC23" s="934"/>
      <c r="APD23" s="934"/>
      <c r="APE23" s="934"/>
      <c r="APF23" s="934"/>
      <c r="APG23" s="934"/>
      <c r="APH23" s="934"/>
      <c r="API23" s="934"/>
      <c r="APJ23" s="934"/>
      <c r="APK23" s="934"/>
      <c r="APL23" s="934"/>
      <c r="APM23" s="934"/>
      <c r="APN23" s="934"/>
      <c r="APO23" s="934"/>
      <c r="APP23" s="934"/>
      <c r="APQ23" s="934"/>
      <c r="APR23" s="934"/>
      <c r="APS23" s="934"/>
      <c r="APT23" s="934"/>
      <c r="APU23" s="934"/>
      <c r="APV23" s="934"/>
      <c r="APW23" s="934"/>
      <c r="APX23" s="934"/>
      <c r="APY23" s="934"/>
      <c r="APZ23" s="934"/>
      <c r="AQA23" s="934"/>
      <c r="AQB23" s="934"/>
      <c r="AQC23" s="934"/>
      <c r="AQD23" s="934"/>
      <c r="AQE23" s="934"/>
      <c r="AQF23" s="934"/>
      <c r="AQG23" s="934"/>
      <c r="AQH23" s="934"/>
      <c r="AQI23" s="934"/>
      <c r="AQJ23" s="934"/>
      <c r="AQK23" s="934"/>
      <c r="AQL23" s="934"/>
      <c r="AQM23" s="934"/>
      <c r="AQN23" s="934"/>
      <c r="AQO23" s="934"/>
      <c r="AQP23" s="934"/>
      <c r="AQQ23" s="934"/>
      <c r="AQR23" s="934"/>
      <c r="AQS23" s="934"/>
      <c r="AQT23" s="934"/>
      <c r="AQU23" s="934"/>
      <c r="AQV23" s="934"/>
      <c r="AQW23" s="934"/>
      <c r="AQX23" s="934"/>
      <c r="AQY23" s="934"/>
      <c r="AQZ23" s="934"/>
      <c r="ARA23" s="934"/>
      <c r="ARB23" s="934"/>
      <c r="ARC23" s="934"/>
      <c r="ARD23" s="934"/>
      <c r="ARE23" s="934"/>
      <c r="ARF23" s="934"/>
      <c r="ARG23" s="934"/>
      <c r="ARH23" s="934"/>
      <c r="ARI23" s="934"/>
      <c r="ARJ23" s="934"/>
      <c r="ARK23" s="934"/>
      <c r="ARL23" s="934"/>
      <c r="ARM23" s="934"/>
      <c r="ARN23" s="934"/>
      <c r="ARO23" s="934"/>
      <c r="ARP23" s="934"/>
      <c r="ARQ23" s="934"/>
      <c r="ARR23" s="934"/>
      <c r="ARS23" s="934"/>
      <c r="ART23" s="934"/>
      <c r="ARU23" s="934"/>
      <c r="ARV23" s="934"/>
      <c r="ARW23" s="934"/>
      <c r="ARX23" s="934"/>
      <c r="ARY23" s="934"/>
      <c r="ARZ23" s="934"/>
      <c r="ASA23" s="934"/>
      <c r="ASB23" s="934"/>
      <c r="ASC23" s="934"/>
      <c r="ASD23" s="934"/>
      <c r="ASE23" s="934"/>
      <c r="ASF23" s="934"/>
      <c r="ASG23" s="934"/>
      <c r="ASH23" s="934"/>
      <c r="ASI23" s="934"/>
      <c r="ASJ23" s="934"/>
      <c r="ASK23" s="934"/>
      <c r="ASL23" s="934"/>
      <c r="ASM23" s="934"/>
      <c r="ASN23" s="934"/>
      <c r="ASO23" s="934"/>
      <c r="ASP23" s="934"/>
      <c r="ASQ23" s="934"/>
      <c r="ASR23" s="934"/>
      <c r="ASS23" s="934"/>
      <c r="AST23" s="934"/>
      <c r="ASU23" s="934"/>
      <c r="ASV23" s="934"/>
      <c r="ASW23" s="934"/>
      <c r="ASX23" s="934"/>
      <c r="ASY23" s="934"/>
      <c r="ASZ23" s="934"/>
      <c r="ATA23" s="934"/>
      <c r="ATB23" s="934"/>
      <c r="ATC23" s="934"/>
      <c r="ATD23" s="934"/>
      <c r="ATE23" s="934"/>
      <c r="ATF23" s="934"/>
      <c r="ATG23" s="934"/>
      <c r="ATH23" s="934"/>
      <c r="ATI23" s="934"/>
      <c r="ATJ23" s="934"/>
      <c r="ATK23" s="934"/>
      <c r="ATL23" s="934"/>
      <c r="ATM23" s="934"/>
      <c r="ATN23" s="934"/>
      <c r="ATO23" s="934"/>
      <c r="ATP23" s="934"/>
      <c r="ATQ23" s="934"/>
      <c r="ATR23" s="934"/>
      <c r="ATS23" s="934"/>
      <c r="ATT23" s="934"/>
      <c r="ATU23" s="934"/>
      <c r="ATV23" s="934"/>
      <c r="ATW23" s="934"/>
      <c r="ATX23" s="934"/>
      <c r="ATY23" s="934"/>
      <c r="ATZ23" s="934"/>
      <c r="AUA23" s="934"/>
      <c r="AUB23" s="934"/>
      <c r="AUC23" s="934"/>
      <c r="AUD23" s="934"/>
      <c r="AUE23" s="934"/>
      <c r="AUF23" s="934"/>
      <c r="AUG23" s="934"/>
      <c r="AUH23" s="934"/>
      <c r="AUI23" s="934"/>
      <c r="AUJ23" s="934"/>
      <c r="AUK23" s="934"/>
      <c r="AUL23" s="934"/>
      <c r="AUM23" s="934"/>
      <c r="AUN23" s="934"/>
      <c r="AUO23" s="934"/>
      <c r="AUP23" s="934"/>
      <c r="AUQ23" s="934"/>
      <c r="AUR23" s="934"/>
      <c r="AUS23" s="934"/>
      <c r="AUT23" s="934"/>
      <c r="AUU23" s="934"/>
      <c r="AUV23" s="934"/>
      <c r="AUW23" s="934"/>
      <c r="AUX23" s="934"/>
      <c r="AUY23" s="934"/>
      <c r="AUZ23" s="934"/>
      <c r="AVA23" s="934"/>
      <c r="AVB23" s="934"/>
      <c r="AVC23" s="934"/>
      <c r="AVD23" s="934"/>
      <c r="AVE23" s="934"/>
      <c r="AVF23" s="934"/>
      <c r="AVG23" s="934"/>
      <c r="AVH23" s="934"/>
      <c r="AVI23" s="934"/>
      <c r="AVJ23" s="934"/>
      <c r="AVK23" s="934"/>
      <c r="AVL23" s="934"/>
      <c r="AVM23" s="934"/>
      <c r="AVN23" s="934"/>
      <c r="AVO23" s="934"/>
      <c r="AVP23" s="934"/>
      <c r="AVQ23" s="934"/>
      <c r="AVR23" s="934"/>
      <c r="AVS23" s="934"/>
      <c r="AVT23" s="934"/>
      <c r="AVU23" s="934"/>
      <c r="AVV23" s="934"/>
      <c r="AVW23" s="934"/>
      <c r="AVX23" s="934"/>
      <c r="AVY23" s="934"/>
      <c r="AVZ23" s="934"/>
      <c r="AWA23" s="934"/>
      <c r="AWB23" s="934"/>
      <c r="AWC23" s="934"/>
      <c r="AWD23" s="934"/>
      <c r="AWE23" s="934"/>
      <c r="AWF23" s="934"/>
      <c r="AWG23" s="934"/>
      <c r="AWH23" s="934"/>
      <c r="AWI23" s="934"/>
      <c r="AWJ23" s="934"/>
      <c r="AWK23" s="934"/>
      <c r="AWL23" s="934"/>
      <c r="AWM23" s="934"/>
      <c r="AWN23" s="934"/>
      <c r="AWO23" s="934"/>
      <c r="AWP23" s="934"/>
      <c r="AWQ23" s="934"/>
      <c r="AWR23" s="934"/>
      <c r="AWS23" s="934"/>
      <c r="AWT23" s="934"/>
      <c r="AWU23" s="934"/>
      <c r="AWV23" s="934"/>
      <c r="AWW23" s="934"/>
      <c r="AWX23" s="934"/>
      <c r="AWY23" s="934"/>
      <c r="AWZ23" s="934"/>
      <c r="AXA23" s="934"/>
      <c r="AXB23" s="934"/>
      <c r="AXC23" s="934"/>
      <c r="AXD23" s="934"/>
      <c r="AXE23" s="934"/>
      <c r="AXF23" s="934"/>
      <c r="AXG23" s="934"/>
      <c r="AXH23" s="934"/>
      <c r="AXI23" s="934"/>
      <c r="AXJ23" s="934"/>
      <c r="AXK23" s="934"/>
      <c r="AXL23" s="934"/>
      <c r="AXM23" s="934"/>
      <c r="AXN23" s="934"/>
      <c r="AXO23" s="934"/>
      <c r="AXP23" s="934"/>
      <c r="AXQ23" s="934"/>
      <c r="AXR23" s="934"/>
      <c r="AXS23" s="934"/>
      <c r="AXT23" s="934"/>
      <c r="AXU23" s="934"/>
      <c r="AXV23" s="934"/>
      <c r="AXW23" s="934"/>
      <c r="AXX23" s="934"/>
      <c r="AXY23" s="934"/>
      <c r="AXZ23" s="934"/>
      <c r="AYA23" s="934"/>
      <c r="AYB23" s="934"/>
      <c r="AYC23" s="934"/>
      <c r="AYD23" s="934"/>
      <c r="AYE23" s="934"/>
      <c r="AYF23" s="934"/>
      <c r="AYG23" s="934"/>
      <c r="AYH23" s="934"/>
      <c r="AYI23" s="934"/>
      <c r="AYJ23" s="934"/>
      <c r="AYK23" s="934"/>
      <c r="AYL23" s="934"/>
      <c r="AYM23" s="934"/>
      <c r="AYN23" s="934"/>
      <c r="AYO23" s="934"/>
      <c r="AYP23" s="934"/>
      <c r="AYQ23" s="934"/>
      <c r="AYR23" s="934"/>
      <c r="AYS23" s="934"/>
      <c r="AYT23" s="934"/>
      <c r="AYU23" s="934"/>
      <c r="AYV23" s="934"/>
      <c r="AYW23" s="934"/>
      <c r="AYX23" s="934"/>
      <c r="AYY23" s="934"/>
      <c r="AYZ23" s="934"/>
      <c r="AZA23" s="934"/>
      <c r="AZB23" s="934"/>
      <c r="AZC23" s="934"/>
      <c r="AZD23" s="934"/>
      <c r="AZE23" s="934"/>
      <c r="AZF23" s="934"/>
      <c r="AZG23" s="934"/>
      <c r="AZH23" s="934"/>
      <c r="AZI23" s="934"/>
      <c r="AZJ23" s="934"/>
      <c r="AZK23" s="934"/>
      <c r="AZL23" s="934"/>
      <c r="AZM23" s="934"/>
      <c r="AZN23" s="934"/>
      <c r="AZO23" s="934"/>
      <c r="AZP23" s="934"/>
      <c r="AZQ23" s="934"/>
      <c r="AZR23" s="934"/>
      <c r="AZS23" s="934"/>
      <c r="AZT23" s="934"/>
      <c r="AZU23" s="934"/>
      <c r="AZV23" s="934"/>
      <c r="AZW23" s="934"/>
      <c r="AZX23" s="934"/>
      <c r="AZY23" s="934"/>
      <c r="AZZ23" s="934"/>
      <c r="BAA23" s="934"/>
      <c r="BAB23" s="934"/>
      <c r="BAC23" s="934"/>
      <c r="BAD23" s="934"/>
      <c r="BAE23" s="934"/>
      <c r="BAF23" s="934"/>
      <c r="BAG23" s="934"/>
      <c r="BAH23" s="934"/>
      <c r="BAI23" s="934"/>
      <c r="BAJ23" s="934"/>
      <c r="BAK23" s="934"/>
      <c r="BAL23" s="934"/>
      <c r="BAM23" s="934"/>
      <c r="BAN23" s="934"/>
      <c r="BAO23" s="934"/>
      <c r="BAP23" s="934"/>
      <c r="BAQ23" s="934"/>
      <c r="BAR23" s="934"/>
      <c r="BAS23" s="934"/>
      <c r="BAT23" s="934"/>
      <c r="BAU23" s="934"/>
      <c r="BAV23" s="934"/>
      <c r="BAW23" s="934"/>
      <c r="BAX23" s="934"/>
      <c r="BAY23" s="934"/>
      <c r="BAZ23" s="934"/>
      <c r="BBA23" s="934"/>
      <c r="BBB23" s="934"/>
      <c r="BBC23" s="934"/>
      <c r="BBD23" s="934"/>
      <c r="BBE23" s="934"/>
      <c r="BBF23" s="934"/>
      <c r="BBG23" s="934"/>
      <c r="BBH23" s="934"/>
      <c r="BBI23" s="934"/>
      <c r="BBJ23" s="934"/>
      <c r="BBK23" s="934"/>
      <c r="BBL23" s="934"/>
      <c r="BBM23" s="934"/>
      <c r="BBN23" s="934"/>
      <c r="BBO23" s="934"/>
      <c r="BBP23" s="934"/>
      <c r="BBQ23" s="934"/>
      <c r="BBR23" s="934"/>
      <c r="BBS23" s="934"/>
      <c r="BBT23" s="934"/>
      <c r="BBU23" s="934"/>
      <c r="BBV23" s="934"/>
      <c r="BBW23" s="934"/>
      <c r="BBX23" s="934"/>
      <c r="BBY23" s="934"/>
      <c r="BBZ23" s="934"/>
      <c r="BCA23" s="934"/>
      <c r="BCB23" s="934"/>
      <c r="BCC23" s="934"/>
      <c r="BCD23" s="934"/>
      <c r="BCE23" s="934"/>
      <c r="BCF23" s="934"/>
      <c r="BCG23" s="934"/>
      <c r="BCH23" s="934"/>
      <c r="BCI23" s="934"/>
      <c r="BCJ23" s="934"/>
      <c r="BCK23" s="934"/>
      <c r="BCL23" s="934"/>
      <c r="BCM23" s="934"/>
      <c r="BCN23" s="934"/>
      <c r="BCO23" s="934"/>
      <c r="BCP23" s="934"/>
      <c r="BCQ23" s="934"/>
      <c r="BCR23" s="934"/>
      <c r="BCS23" s="934"/>
      <c r="BCT23" s="934"/>
      <c r="BCU23" s="934"/>
      <c r="BCV23" s="934"/>
      <c r="BCW23" s="934"/>
      <c r="BCX23" s="934"/>
      <c r="BCY23" s="934"/>
      <c r="BCZ23" s="934"/>
      <c r="BDA23" s="934"/>
      <c r="BDB23" s="934"/>
      <c r="BDC23" s="934"/>
      <c r="BDD23" s="934"/>
      <c r="BDE23" s="934"/>
      <c r="BDF23" s="934"/>
      <c r="BDG23" s="934"/>
      <c r="BDH23" s="934"/>
      <c r="BDI23" s="934"/>
      <c r="BDJ23" s="934"/>
      <c r="BDK23" s="934"/>
      <c r="BDL23" s="934"/>
      <c r="BDM23" s="934"/>
      <c r="BDN23" s="934"/>
      <c r="BDO23" s="934"/>
      <c r="BDP23" s="934"/>
      <c r="BDQ23" s="934"/>
      <c r="BDR23" s="934"/>
      <c r="BDS23" s="934"/>
      <c r="BDT23" s="934"/>
      <c r="BDU23" s="934"/>
      <c r="BDV23" s="934"/>
      <c r="BDW23" s="934"/>
      <c r="BDX23" s="934"/>
      <c r="BDY23" s="934"/>
      <c r="BDZ23" s="934"/>
      <c r="BEA23" s="934"/>
      <c r="BEB23" s="934"/>
      <c r="BEC23" s="934"/>
      <c r="BED23" s="934"/>
      <c r="BEE23" s="934"/>
      <c r="BEF23" s="934"/>
      <c r="BEG23" s="934"/>
      <c r="BEH23" s="934"/>
      <c r="BEI23" s="934"/>
      <c r="BEJ23" s="934"/>
      <c r="BEK23" s="934"/>
      <c r="BEL23" s="934"/>
      <c r="BEM23" s="934"/>
      <c r="BEN23" s="934"/>
      <c r="BEO23" s="934"/>
      <c r="BEP23" s="934"/>
      <c r="BEQ23" s="934"/>
      <c r="BER23" s="934"/>
      <c r="BES23" s="934"/>
      <c r="BET23" s="934"/>
      <c r="BEU23" s="934"/>
      <c r="BEV23" s="934"/>
      <c r="BEW23" s="934"/>
      <c r="BEX23" s="934"/>
      <c r="BEY23" s="934"/>
      <c r="BEZ23" s="934"/>
      <c r="BFA23" s="934"/>
      <c r="BFB23" s="934"/>
      <c r="BFC23" s="934"/>
      <c r="BFD23" s="934"/>
      <c r="BFE23" s="934"/>
      <c r="BFF23" s="934"/>
      <c r="BFG23" s="934"/>
      <c r="BFH23" s="934"/>
      <c r="BFI23" s="934"/>
      <c r="BFJ23" s="934"/>
      <c r="BFK23" s="934"/>
      <c r="BFL23" s="934"/>
      <c r="BFM23" s="934"/>
      <c r="BFN23" s="934"/>
      <c r="BFO23" s="934"/>
      <c r="BFP23" s="934"/>
      <c r="BFQ23" s="934"/>
      <c r="BFR23" s="934"/>
      <c r="BFS23" s="934"/>
      <c r="BFT23" s="934"/>
      <c r="BFU23" s="934"/>
      <c r="BFV23" s="934"/>
      <c r="BFW23" s="934"/>
      <c r="BFX23" s="934"/>
      <c r="BFY23" s="934"/>
      <c r="BFZ23" s="934"/>
      <c r="BGA23" s="934"/>
      <c r="BGB23" s="934"/>
      <c r="BGC23" s="934"/>
      <c r="BGD23" s="934"/>
      <c r="BGE23" s="934"/>
      <c r="BGF23" s="934"/>
      <c r="BGG23" s="934"/>
      <c r="BGH23" s="934"/>
      <c r="BGI23" s="934"/>
      <c r="BGJ23" s="934"/>
      <c r="BGK23" s="934"/>
      <c r="BGL23" s="934"/>
      <c r="BGM23" s="934"/>
      <c r="BGN23" s="934"/>
      <c r="BGO23" s="934"/>
      <c r="BGP23" s="934"/>
      <c r="BGQ23" s="934"/>
      <c r="BGR23" s="934"/>
      <c r="BGS23" s="934"/>
      <c r="BGT23" s="934"/>
      <c r="BGU23" s="934"/>
      <c r="BGV23" s="934"/>
      <c r="BGW23" s="934"/>
      <c r="BGX23" s="934"/>
      <c r="BGY23" s="934"/>
      <c r="BGZ23" s="934"/>
      <c r="BHA23" s="934"/>
      <c r="BHB23" s="934"/>
      <c r="BHC23" s="934"/>
      <c r="BHD23" s="934"/>
      <c r="BHE23" s="934"/>
      <c r="BHF23" s="934"/>
      <c r="BHG23" s="934"/>
      <c r="BHH23" s="934"/>
      <c r="BHI23" s="934"/>
      <c r="BHJ23" s="934"/>
      <c r="BHK23" s="934"/>
      <c r="BHL23" s="934"/>
      <c r="BHM23" s="934"/>
      <c r="BHN23" s="934"/>
      <c r="BHO23" s="934"/>
      <c r="BHP23" s="934"/>
      <c r="BHQ23" s="934"/>
      <c r="BHR23" s="934"/>
      <c r="BHS23" s="934"/>
      <c r="BHT23" s="934"/>
      <c r="BHU23" s="934"/>
      <c r="BHV23" s="934"/>
      <c r="BHW23" s="934"/>
      <c r="BHX23" s="934"/>
      <c r="BHY23" s="934"/>
      <c r="BHZ23" s="934"/>
      <c r="BIA23" s="934"/>
      <c r="BIB23" s="934"/>
      <c r="BIC23" s="934"/>
      <c r="BID23" s="934"/>
      <c r="BIE23" s="934"/>
      <c r="BIF23" s="934"/>
      <c r="BIG23" s="934"/>
      <c r="BIH23" s="934"/>
      <c r="BII23" s="934"/>
      <c r="BIJ23" s="934"/>
      <c r="BIK23" s="934"/>
      <c r="BIL23" s="934"/>
      <c r="BIM23" s="934"/>
      <c r="BIN23" s="934"/>
      <c r="BIO23" s="934"/>
      <c r="BIP23" s="934"/>
      <c r="BIQ23" s="934"/>
      <c r="BIR23" s="934"/>
      <c r="BIS23" s="934"/>
      <c r="BIT23" s="934"/>
      <c r="BIU23" s="934"/>
      <c r="BIV23" s="934"/>
      <c r="BIW23" s="934"/>
      <c r="BIX23" s="934"/>
      <c r="BIY23" s="934"/>
      <c r="BIZ23" s="934"/>
      <c r="BJA23" s="934"/>
      <c r="BJB23" s="934"/>
      <c r="BJC23" s="934"/>
      <c r="BJD23" s="934"/>
      <c r="BJE23" s="934"/>
      <c r="BJF23" s="934"/>
      <c r="BJG23" s="934"/>
      <c r="BJH23" s="934"/>
      <c r="BJI23" s="934"/>
      <c r="BJJ23" s="934"/>
      <c r="BJK23" s="934"/>
      <c r="BJL23" s="934"/>
      <c r="BJM23" s="934"/>
      <c r="BJN23" s="934"/>
      <c r="BJO23" s="934"/>
      <c r="BJP23" s="934"/>
      <c r="BJQ23" s="934"/>
      <c r="BJR23" s="934"/>
      <c r="BJS23" s="934"/>
      <c r="BJT23" s="934"/>
      <c r="BJU23" s="934"/>
      <c r="BJV23" s="934"/>
      <c r="BJW23" s="934"/>
      <c r="BJX23" s="934"/>
      <c r="BJY23" s="934"/>
      <c r="BJZ23" s="934"/>
      <c r="BKA23" s="934"/>
      <c r="BKB23" s="934"/>
      <c r="BKC23" s="934"/>
      <c r="BKD23" s="934"/>
      <c r="BKE23" s="934"/>
      <c r="BKF23" s="934"/>
      <c r="BKG23" s="934"/>
      <c r="BKH23" s="934"/>
      <c r="BKI23" s="934"/>
      <c r="BKJ23" s="934"/>
      <c r="BKK23" s="934"/>
      <c r="BKL23" s="934"/>
      <c r="BKM23" s="934"/>
      <c r="BKN23" s="934"/>
      <c r="BKO23" s="934"/>
      <c r="BKP23" s="934"/>
      <c r="BKQ23" s="934"/>
      <c r="BKR23" s="934"/>
      <c r="BKS23" s="934"/>
      <c r="BKT23" s="934"/>
      <c r="BKU23" s="934"/>
      <c r="BKV23" s="934"/>
      <c r="BKW23" s="934"/>
      <c r="BKX23" s="934"/>
      <c r="BKY23" s="934"/>
      <c r="BKZ23" s="934"/>
      <c r="BLA23" s="934"/>
      <c r="BLB23" s="934"/>
      <c r="BLC23" s="934"/>
      <c r="BLD23" s="934"/>
      <c r="BLE23" s="934"/>
      <c r="BLF23" s="934"/>
      <c r="BLG23" s="934"/>
      <c r="BLH23" s="934"/>
      <c r="BLI23" s="934"/>
      <c r="BLJ23" s="934"/>
      <c r="BLK23" s="934"/>
      <c r="BLL23" s="934"/>
      <c r="BLM23" s="934"/>
      <c r="BLN23" s="934"/>
      <c r="BLO23" s="934"/>
      <c r="BLP23" s="934"/>
      <c r="BLQ23" s="934"/>
      <c r="BLR23" s="934"/>
      <c r="BLS23" s="934"/>
      <c r="BLT23" s="934"/>
      <c r="BLU23" s="934"/>
      <c r="BLV23" s="934"/>
      <c r="BLW23" s="934"/>
      <c r="BLX23" s="934"/>
      <c r="BLY23" s="934"/>
      <c r="BLZ23" s="934"/>
      <c r="BMA23" s="934"/>
      <c r="BMB23" s="934"/>
      <c r="BMC23" s="934"/>
      <c r="BMD23" s="934"/>
      <c r="BME23" s="934"/>
      <c r="BMF23" s="934"/>
      <c r="BMG23" s="934"/>
      <c r="BMH23" s="934"/>
      <c r="BMI23" s="934"/>
      <c r="BMJ23" s="934"/>
      <c r="BMK23" s="934"/>
      <c r="BML23" s="934"/>
      <c r="BMM23" s="934"/>
      <c r="BMN23" s="934"/>
      <c r="BMO23" s="934"/>
      <c r="BMP23" s="934"/>
      <c r="BMQ23" s="934"/>
      <c r="BMR23" s="934"/>
      <c r="BMS23" s="934"/>
      <c r="BMT23" s="934"/>
      <c r="BMU23" s="934"/>
      <c r="BMV23" s="934"/>
      <c r="BMW23" s="934"/>
      <c r="BMX23" s="934"/>
      <c r="BMY23" s="934"/>
      <c r="BMZ23" s="934"/>
      <c r="BNA23" s="934"/>
      <c r="BNB23" s="934"/>
      <c r="BNC23" s="934"/>
      <c r="BND23" s="934"/>
      <c r="BNE23" s="934"/>
      <c r="BNF23" s="934"/>
      <c r="BNG23" s="934"/>
      <c r="BNH23" s="934"/>
      <c r="BNI23" s="934"/>
      <c r="BNJ23" s="934"/>
      <c r="BNK23" s="934"/>
      <c r="BNL23" s="934"/>
      <c r="BNM23" s="934"/>
      <c r="BNN23" s="934"/>
      <c r="BNO23" s="934"/>
      <c r="BNP23" s="934"/>
      <c r="BNQ23" s="934"/>
      <c r="BNR23" s="934"/>
      <c r="BNS23" s="934"/>
      <c r="BNT23" s="934"/>
      <c r="BNU23" s="934"/>
      <c r="BNV23" s="934"/>
      <c r="BNW23" s="934"/>
      <c r="BNX23" s="934"/>
      <c r="BNY23" s="934"/>
      <c r="BNZ23" s="934"/>
      <c r="BOA23" s="934"/>
      <c r="BOB23" s="934"/>
      <c r="BOC23" s="934"/>
      <c r="BOD23" s="934"/>
      <c r="BOE23" s="934"/>
      <c r="BOF23" s="934"/>
      <c r="BOG23" s="934"/>
      <c r="BOH23" s="934"/>
      <c r="BOI23" s="934"/>
      <c r="BOJ23" s="934"/>
      <c r="BOK23" s="934"/>
      <c r="BOL23" s="934"/>
      <c r="BOM23" s="934"/>
      <c r="BON23" s="934"/>
      <c r="BOO23" s="934"/>
      <c r="BOP23" s="934"/>
      <c r="BOQ23" s="934"/>
      <c r="BOR23" s="934"/>
      <c r="BOS23" s="934"/>
      <c r="BOT23" s="934"/>
      <c r="BOU23" s="934"/>
      <c r="BOV23" s="934"/>
      <c r="BOW23" s="934"/>
      <c r="BOX23" s="934"/>
      <c r="BOY23" s="934"/>
      <c r="BOZ23" s="934"/>
      <c r="BPA23" s="934"/>
      <c r="BPB23" s="934"/>
      <c r="BPC23" s="934"/>
      <c r="BPD23" s="934"/>
      <c r="BPE23" s="934"/>
      <c r="BPF23" s="934"/>
      <c r="BPG23" s="934"/>
      <c r="BPH23" s="934"/>
      <c r="BPI23" s="934"/>
      <c r="BPJ23" s="934"/>
      <c r="BPK23" s="934"/>
      <c r="BPL23" s="934"/>
      <c r="BPM23" s="934"/>
      <c r="BPN23" s="934"/>
      <c r="BPO23" s="934"/>
      <c r="BPP23" s="934"/>
      <c r="BPQ23" s="934"/>
      <c r="BPR23" s="934"/>
      <c r="BPS23" s="934"/>
      <c r="BPT23" s="934"/>
      <c r="BPU23" s="934"/>
      <c r="BPV23" s="934"/>
      <c r="BPW23" s="934"/>
      <c r="BPX23" s="934"/>
      <c r="BPY23" s="934"/>
      <c r="BPZ23" s="934"/>
      <c r="BQA23" s="934"/>
      <c r="BQB23" s="934"/>
      <c r="BQC23" s="934"/>
      <c r="BQD23" s="934"/>
      <c r="BQE23" s="934"/>
      <c r="BQF23" s="934"/>
      <c r="BQG23" s="934"/>
      <c r="BQH23" s="934"/>
      <c r="BQI23" s="934"/>
      <c r="BQJ23" s="934"/>
      <c r="BQK23" s="934"/>
      <c r="BQL23" s="934"/>
      <c r="BQM23" s="934"/>
      <c r="BQN23" s="934"/>
      <c r="BQO23" s="934"/>
      <c r="BQP23" s="934"/>
      <c r="BQQ23" s="934"/>
      <c r="BQR23" s="934"/>
      <c r="BQS23" s="934"/>
      <c r="BQT23" s="934"/>
      <c r="BQU23" s="934"/>
      <c r="BQV23" s="934"/>
      <c r="BQW23" s="934"/>
      <c r="BQX23" s="934"/>
      <c r="BQY23" s="934"/>
      <c r="BQZ23" s="934"/>
      <c r="BRA23" s="934"/>
      <c r="BRB23" s="934"/>
      <c r="BRC23" s="934"/>
      <c r="BRD23" s="934"/>
      <c r="BRE23" s="934"/>
      <c r="BRF23" s="934"/>
      <c r="BRG23" s="934"/>
      <c r="BRH23" s="934"/>
      <c r="BRI23" s="934"/>
      <c r="BRJ23" s="934"/>
      <c r="BRK23" s="934"/>
      <c r="BRL23" s="934"/>
      <c r="BRM23" s="934"/>
      <c r="BRN23" s="934"/>
      <c r="BRO23" s="934"/>
      <c r="BRP23" s="934"/>
      <c r="BRQ23" s="934"/>
      <c r="BRR23" s="934"/>
      <c r="BRS23" s="934"/>
      <c r="BRT23" s="934"/>
      <c r="BRU23" s="934"/>
      <c r="BRV23" s="934"/>
      <c r="BRW23" s="934"/>
      <c r="BRX23" s="934"/>
      <c r="BRY23" s="934"/>
      <c r="BRZ23" s="934"/>
      <c r="BSA23" s="934"/>
      <c r="BSB23" s="934"/>
      <c r="BSC23" s="934"/>
      <c r="BSD23" s="934"/>
      <c r="BSE23" s="934"/>
      <c r="BSF23" s="934"/>
      <c r="BSG23" s="934"/>
      <c r="BSH23" s="934"/>
      <c r="BSI23" s="934"/>
      <c r="BSJ23" s="934"/>
      <c r="BSK23" s="934"/>
      <c r="BSL23" s="934"/>
      <c r="BSM23" s="934"/>
      <c r="BSN23" s="934"/>
      <c r="BSO23" s="934"/>
      <c r="BSP23" s="934"/>
      <c r="BSQ23" s="934"/>
      <c r="BSR23" s="934"/>
      <c r="BSS23" s="934"/>
      <c r="BST23" s="934"/>
      <c r="BSU23" s="934"/>
      <c r="BSV23" s="934"/>
      <c r="BSW23" s="934"/>
      <c r="BSX23" s="934"/>
      <c r="BSY23" s="934"/>
      <c r="BSZ23" s="934"/>
      <c r="BTA23" s="934"/>
      <c r="BTB23" s="934"/>
      <c r="BTC23" s="934"/>
      <c r="BTD23" s="934"/>
      <c r="BTE23" s="934"/>
      <c r="BTF23" s="934"/>
      <c r="BTG23" s="934"/>
      <c r="BTH23" s="934"/>
      <c r="BTI23" s="934"/>
      <c r="BTJ23" s="934"/>
      <c r="BTK23" s="934"/>
      <c r="BTL23" s="934"/>
      <c r="BTM23" s="934"/>
      <c r="BTN23" s="934"/>
      <c r="BTO23" s="934"/>
      <c r="BTP23" s="934"/>
      <c r="BTQ23" s="934"/>
      <c r="BTR23" s="934"/>
      <c r="BTS23" s="934"/>
      <c r="BTT23" s="934"/>
      <c r="BTU23" s="934"/>
      <c r="BTV23" s="934"/>
      <c r="BTW23" s="934"/>
      <c r="BTX23" s="934"/>
      <c r="BTY23" s="934"/>
      <c r="BTZ23" s="934"/>
      <c r="BUA23" s="934"/>
      <c r="BUB23" s="934"/>
      <c r="BUC23" s="934"/>
      <c r="BUD23" s="934"/>
      <c r="BUE23" s="934"/>
      <c r="BUF23" s="934"/>
      <c r="BUG23" s="934"/>
      <c r="BUH23" s="934"/>
      <c r="BUI23" s="934"/>
      <c r="BUJ23" s="934"/>
      <c r="BUK23" s="934"/>
      <c r="BUL23" s="934"/>
      <c r="BUM23" s="934"/>
      <c r="BUN23" s="934"/>
      <c r="BUO23" s="934"/>
      <c r="BUP23" s="934"/>
      <c r="BUQ23" s="934"/>
      <c r="BUR23" s="934"/>
      <c r="BUS23" s="934"/>
      <c r="BUT23" s="934"/>
      <c r="BUU23" s="934"/>
      <c r="BUV23" s="934"/>
      <c r="BUW23" s="934"/>
      <c r="BUX23" s="934"/>
      <c r="BUY23" s="934"/>
      <c r="BUZ23" s="934"/>
      <c r="BVA23" s="934"/>
      <c r="BVB23" s="934"/>
      <c r="BVC23" s="934"/>
      <c r="BVD23" s="934"/>
      <c r="BVE23" s="934"/>
      <c r="BVF23" s="934"/>
      <c r="BVG23" s="934"/>
      <c r="BVH23" s="934"/>
      <c r="BVI23" s="934"/>
      <c r="BVJ23" s="934"/>
      <c r="BVK23" s="934"/>
      <c r="BVL23" s="934"/>
      <c r="BVM23" s="934"/>
      <c r="BVN23" s="934"/>
      <c r="BVO23" s="934"/>
      <c r="BVP23" s="934"/>
      <c r="BVQ23" s="934"/>
      <c r="BVR23" s="934"/>
      <c r="BVS23" s="934"/>
      <c r="BVT23" s="934"/>
      <c r="BVU23" s="934"/>
      <c r="BVV23" s="934"/>
      <c r="BVW23" s="934"/>
      <c r="BVX23" s="934"/>
      <c r="BVY23" s="934"/>
      <c r="BVZ23" s="934"/>
      <c r="BWA23" s="934"/>
      <c r="BWB23" s="934"/>
      <c r="BWC23" s="934"/>
      <c r="BWD23" s="934"/>
      <c r="BWE23" s="934"/>
      <c r="BWF23" s="934"/>
      <c r="BWG23" s="934"/>
      <c r="BWH23" s="934"/>
      <c r="BWI23" s="934"/>
      <c r="BWJ23" s="934"/>
      <c r="BWK23" s="934"/>
      <c r="BWL23" s="934"/>
      <c r="BWM23" s="934"/>
      <c r="BWN23" s="934"/>
      <c r="BWO23" s="934"/>
      <c r="BWP23" s="934"/>
      <c r="BWQ23" s="934"/>
      <c r="BWR23" s="934"/>
      <c r="BWS23" s="934"/>
      <c r="BWT23" s="934"/>
      <c r="BWU23" s="934"/>
      <c r="BWV23" s="934"/>
      <c r="BWW23" s="934"/>
      <c r="BWX23" s="934"/>
      <c r="BWY23" s="934"/>
      <c r="BWZ23" s="934"/>
      <c r="BXA23" s="934"/>
      <c r="BXB23" s="934"/>
      <c r="BXC23" s="934"/>
      <c r="BXD23" s="934"/>
      <c r="BXE23" s="934"/>
      <c r="BXF23" s="934"/>
      <c r="BXG23" s="934"/>
      <c r="BXH23" s="934"/>
      <c r="BXI23" s="934"/>
      <c r="BXJ23" s="934"/>
      <c r="BXK23" s="934"/>
      <c r="BXL23" s="934"/>
      <c r="BXM23" s="934"/>
      <c r="BXN23" s="934"/>
      <c r="BXO23" s="934"/>
      <c r="BXP23" s="934"/>
      <c r="BXQ23" s="934"/>
      <c r="BXR23" s="934"/>
      <c r="BXS23" s="934"/>
      <c r="BXT23" s="934"/>
      <c r="BXU23" s="934"/>
      <c r="BXV23" s="934"/>
      <c r="BXW23" s="934"/>
      <c r="BXX23" s="934"/>
      <c r="BXY23" s="934"/>
      <c r="BXZ23" s="934"/>
      <c r="BYA23" s="934"/>
      <c r="BYB23" s="934"/>
      <c r="BYC23" s="934"/>
      <c r="BYD23" s="934"/>
      <c r="BYE23" s="934"/>
      <c r="BYF23" s="934"/>
      <c r="BYG23" s="934"/>
      <c r="BYH23" s="934"/>
      <c r="BYI23" s="934"/>
      <c r="BYJ23" s="934"/>
      <c r="BYK23" s="934"/>
      <c r="BYL23" s="934"/>
      <c r="BYM23" s="934"/>
      <c r="BYN23" s="934"/>
      <c r="BYO23" s="934"/>
      <c r="BYP23" s="934"/>
      <c r="BYQ23" s="934"/>
      <c r="BYR23" s="934"/>
      <c r="BYS23" s="934"/>
      <c r="BYT23" s="934"/>
      <c r="BYU23" s="934"/>
      <c r="BYV23" s="934"/>
      <c r="BYW23" s="934"/>
      <c r="BYX23" s="934"/>
      <c r="BYY23" s="934"/>
      <c r="BYZ23" s="934"/>
      <c r="BZA23" s="934"/>
      <c r="BZB23" s="934"/>
      <c r="BZC23" s="934"/>
      <c r="BZD23" s="934"/>
      <c r="BZE23" s="934"/>
      <c r="BZF23" s="934"/>
      <c r="BZG23" s="934"/>
      <c r="BZH23" s="934"/>
      <c r="BZI23" s="934"/>
      <c r="BZJ23" s="934"/>
      <c r="BZK23" s="934"/>
      <c r="BZL23" s="934"/>
      <c r="BZM23" s="934"/>
      <c r="BZN23" s="934"/>
      <c r="BZO23" s="934"/>
      <c r="BZP23" s="934"/>
      <c r="BZQ23" s="934"/>
      <c r="BZR23" s="934"/>
      <c r="BZS23" s="934"/>
      <c r="BZT23" s="934"/>
      <c r="BZU23" s="934"/>
      <c r="BZV23" s="934"/>
      <c r="BZW23" s="934"/>
      <c r="BZX23" s="934"/>
      <c r="BZY23" s="934"/>
      <c r="BZZ23" s="934"/>
      <c r="CAA23" s="934"/>
      <c r="CAB23" s="934"/>
      <c r="CAC23" s="934"/>
      <c r="CAD23" s="934"/>
      <c r="CAE23" s="934"/>
      <c r="CAF23" s="934"/>
      <c r="CAG23" s="934"/>
      <c r="CAH23" s="934"/>
      <c r="CAI23" s="934"/>
      <c r="CAJ23" s="934"/>
      <c r="CAK23" s="934"/>
      <c r="CAL23" s="934"/>
      <c r="CAM23" s="934"/>
      <c r="CAN23" s="934"/>
      <c r="CAO23" s="934"/>
      <c r="CAP23" s="934"/>
      <c r="CAQ23" s="934"/>
      <c r="CAR23" s="934"/>
      <c r="CAS23" s="934"/>
      <c r="CAT23" s="934"/>
      <c r="CAU23" s="934"/>
      <c r="CAV23" s="934"/>
      <c r="CAW23" s="934"/>
      <c r="CAX23" s="934"/>
      <c r="CAY23" s="934"/>
      <c r="CAZ23" s="934"/>
      <c r="CBA23" s="934"/>
      <c r="CBB23" s="934"/>
      <c r="CBC23" s="934"/>
      <c r="CBD23" s="934"/>
      <c r="CBE23" s="934"/>
      <c r="CBF23" s="934"/>
      <c r="CBG23" s="934"/>
      <c r="CBH23" s="934"/>
      <c r="CBI23" s="934"/>
      <c r="CBJ23" s="934"/>
      <c r="CBK23" s="934"/>
      <c r="CBL23" s="934"/>
      <c r="CBM23" s="934"/>
      <c r="CBN23" s="934"/>
      <c r="CBO23" s="934"/>
      <c r="CBP23" s="934"/>
      <c r="CBQ23" s="934"/>
      <c r="CBR23" s="934"/>
      <c r="CBS23" s="934"/>
      <c r="CBT23" s="934"/>
      <c r="CBU23" s="934"/>
      <c r="CBV23" s="934"/>
      <c r="CBW23" s="934"/>
      <c r="CBX23" s="934"/>
      <c r="CBY23" s="934"/>
      <c r="CBZ23" s="934"/>
      <c r="CCA23" s="934"/>
      <c r="CCB23" s="934"/>
      <c r="CCC23" s="934"/>
      <c r="CCD23" s="934"/>
      <c r="CCE23" s="934"/>
      <c r="CCF23" s="934"/>
      <c r="CCG23" s="934"/>
      <c r="CCH23" s="934"/>
      <c r="CCI23" s="934"/>
      <c r="CCJ23" s="934"/>
      <c r="CCK23" s="934"/>
      <c r="CCL23" s="934"/>
      <c r="CCM23" s="934"/>
      <c r="CCN23" s="934"/>
      <c r="CCO23" s="934"/>
      <c r="CCP23" s="934"/>
      <c r="CCQ23" s="934"/>
      <c r="CCR23" s="934"/>
      <c r="CCS23" s="934"/>
      <c r="CCT23" s="934"/>
      <c r="CCU23" s="934"/>
      <c r="CCV23" s="934"/>
      <c r="CCW23" s="934"/>
      <c r="CCX23" s="934"/>
      <c r="CCY23" s="934"/>
      <c r="CCZ23" s="934"/>
      <c r="CDA23" s="934"/>
      <c r="CDB23" s="934"/>
      <c r="CDC23" s="934"/>
      <c r="CDD23" s="934"/>
      <c r="CDE23" s="934"/>
      <c r="CDF23" s="934"/>
      <c r="CDG23" s="934"/>
      <c r="CDH23" s="934"/>
      <c r="CDI23" s="934"/>
      <c r="CDJ23" s="934"/>
      <c r="CDK23" s="934"/>
      <c r="CDL23" s="934"/>
      <c r="CDM23" s="934"/>
      <c r="CDN23" s="934"/>
      <c r="CDO23" s="934"/>
      <c r="CDP23" s="934"/>
      <c r="CDQ23" s="934"/>
      <c r="CDR23" s="934"/>
      <c r="CDS23" s="934"/>
      <c r="CDT23" s="934"/>
      <c r="CDU23" s="934"/>
      <c r="CDV23" s="934"/>
      <c r="CDW23" s="934"/>
      <c r="CDX23" s="934"/>
      <c r="CDY23" s="934"/>
      <c r="CDZ23" s="934"/>
      <c r="CEA23" s="934"/>
      <c r="CEB23" s="934"/>
      <c r="CEC23" s="934"/>
      <c r="CED23" s="934"/>
      <c r="CEE23" s="934"/>
      <c r="CEF23" s="934"/>
      <c r="CEG23" s="934"/>
      <c r="CEH23" s="934"/>
      <c r="CEI23" s="934"/>
      <c r="CEJ23" s="934"/>
      <c r="CEK23" s="934"/>
      <c r="CEL23" s="934"/>
      <c r="CEM23" s="934"/>
      <c r="CEN23" s="934"/>
      <c r="CEO23" s="934"/>
      <c r="CEP23" s="934"/>
      <c r="CEQ23" s="934"/>
      <c r="CER23" s="934"/>
      <c r="CES23" s="934"/>
      <c r="CET23" s="934"/>
      <c r="CEU23" s="934"/>
      <c r="CEV23" s="934"/>
      <c r="CEW23" s="934"/>
      <c r="CEX23" s="934"/>
      <c r="CEY23" s="934"/>
      <c r="CEZ23" s="934"/>
      <c r="CFA23" s="934"/>
      <c r="CFB23" s="934"/>
      <c r="CFC23" s="934"/>
      <c r="CFD23" s="934"/>
      <c r="CFE23" s="934"/>
      <c r="CFF23" s="934"/>
      <c r="CFG23" s="934"/>
      <c r="CFH23" s="934"/>
      <c r="CFI23" s="934"/>
      <c r="CFJ23" s="934"/>
      <c r="CFK23" s="934"/>
      <c r="CFL23" s="934"/>
      <c r="CFM23" s="934"/>
      <c r="CFN23" s="934"/>
      <c r="CFO23" s="934"/>
      <c r="CFP23" s="934"/>
      <c r="CFQ23" s="934"/>
      <c r="CFR23" s="934"/>
      <c r="CFS23" s="934"/>
      <c r="CFT23" s="934"/>
      <c r="CFU23" s="934"/>
      <c r="CFV23" s="934"/>
      <c r="CFW23" s="934"/>
      <c r="CFX23" s="934"/>
      <c r="CFY23" s="934"/>
      <c r="CFZ23" s="934"/>
      <c r="CGA23" s="934"/>
      <c r="CGB23" s="934"/>
      <c r="CGC23" s="934"/>
      <c r="CGD23" s="934"/>
      <c r="CGE23" s="934"/>
      <c r="CGF23" s="934"/>
      <c r="CGG23" s="934"/>
      <c r="CGH23" s="934"/>
      <c r="CGI23" s="934"/>
      <c r="CGJ23" s="934"/>
      <c r="CGK23" s="934"/>
      <c r="CGL23" s="934"/>
      <c r="CGM23" s="934"/>
      <c r="CGN23" s="934"/>
      <c r="CGO23" s="934"/>
      <c r="CGP23" s="934"/>
      <c r="CGQ23" s="934"/>
      <c r="CGR23" s="934"/>
      <c r="CGS23" s="934"/>
      <c r="CGT23" s="934"/>
      <c r="CGU23" s="934"/>
      <c r="CGV23" s="934"/>
      <c r="CGW23" s="934"/>
      <c r="CGX23" s="934"/>
      <c r="CGY23" s="934"/>
      <c r="CGZ23" s="934"/>
      <c r="CHA23" s="934"/>
      <c r="CHB23" s="934"/>
      <c r="CHC23" s="934"/>
      <c r="CHD23" s="934"/>
      <c r="CHE23" s="934"/>
      <c r="CHF23" s="934"/>
      <c r="CHG23" s="934"/>
      <c r="CHH23" s="934"/>
      <c r="CHI23" s="934"/>
      <c r="CHJ23" s="934"/>
      <c r="CHK23" s="934"/>
      <c r="CHL23" s="934"/>
      <c r="CHM23" s="934"/>
      <c r="CHN23" s="934"/>
      <c r="CHO23" s="934"/>
      <c r="CHP23" s="934"/>
      <c r="CHQ23" s="934"/>
      <c r="CHR23" s="934"/>
      <c r="CHS23" s="934"/>
      <c r="CHT23" s="934"/>
      <c r="CHU23" s="934"/>
      <c r="CHV23" s="934"/>
      <c r="CHW23" s="934"/>
      <c r="CHX23" s="934"/>
      <c r="CHY23" s="934"/>
      <c r="CHZ23" s="934"/>
      <c r="CIA23" s="934"/>
      <c r="CIB23" s="934"/>
      <c r="CIC23" s="934"/>
      <c r="CID23" s="934"/>
      <c r="CIE23" s="934"/>
      <c r="CIF23" s="934"/>
      <c r="CIG23" s="934"/>
      <c r="CIH23" s="934"/>
      <c r="CII23" s="934"/>
      <c r="CIJ23" s="934"/>
      <c r="CIK23" s="934"/>
      <c r="CIL23" s="934"/>
      <c r="CIM23" s="934"/>
      <c r="CIN23" s="934"/>
      <c r="CIO23" s="934"/>
      <c r="CIP23" s="934"/>
      <c r="CIQ23" s="934"/>
      <c r="CIR23" s="934"/>
      <c r="CIS23" s="934"/>
      <c r="CIT23" s="934"/>
      <c r="CIU23" s="934"/>
      <c r="CIV23" s="934"/>
      <c r="CIW23" s="934"/>
      <c r="CIX23" s="934"/>
      <c r="CIY23" s="934"/>
      <c r="CIZ23" s="934"/>
      <c r="CJA23" s="934"/>
      <c r="CJB23" s="934"/>
      <c r="CJC23" s="934"/>
      <c r="CJD23" s="934"/>
      <c r="CJE23" s="934"/>
      <c r="CJF23" s="934"/>
      <c r="CJG23" s="934"/>
      <c r="CJH23" s="934"/>
      <c r="CJI23" s="934"/>
      <c r="CJJ23" s="934"/>
      <c r="CJK23" s="934"/>
      <c r="CJL23" s="934"/>
      <c r="CJM23" s="934"/>
      <c r="CJN23" s="934"/>
      <c r="CJO23" s="934"/>
      <c r="CJP23" s="934"/>
      <c r="CJQ23" s="934"/>
      <c r="CJR23" s="934"/>
      <c r="CJS23" s="934"/>
      <c r="CJT23" s="934"/>
      <c r="CJU23" s="934"/>
      <c r="CJV23" s="934"/>
      <c r="CJW23" s="934"/>
      <c r="CJX23" s="934"/>
      <c r="CJY23" s="934"/>
      <c r="CJZ23" s="934"/>
      <c r="CKA23" s="934"/>
      <c r="CKB23" s="934"/>
      <c r="CKC23" s="934"/>
      <c r="CKD23" s="934"/>
      <c r="CKE23" s="934"/>
      <c r="CKF23" s="934"/>
      <c r="CKG23" s="934"/>
      <c r="CKH23" s="934"/>
      <c r="CKI23" s="934"/>
      <c r="CKJ23" s="934"/>
      <c r="CKK23" s="934"/>
      <c r="CKL23" s="934"/>
      <c r="CKM23" s="934"/>
      <c r="CKN23" s="934"/>
      <c r="CKO23" s="934"/>
      <c r="CKP23" s="934"/>
      <c r="CKQ23" s="934"/>
      <c r="CKR23" s="934"/>
      <c r="CKS23" s="934"/>
      <c r="CKT23" s="934"/>
      <c r="CKU23" s="934"/>
      <c r="CKV23" s="934"/>
      <c r="CKW23" s="934"/>
      <c r="CKX23" s="934"/>
      <c r="CKY23" s="934"/>
      <c r="CKZ23" s="934"/>
      <c r="CLA23" s="934"/>
      <c r="CLB23" s="934"/>
      <c r="CLC23" s="934"/>
      <c r="CLD23" s="934"/>
      <c r="CLE23" s="934"/>
      <c r="CLF23" s="934"/>
      <c r="CLG23" s="934"/>
      <c r="CLH23" s="934"/>
      <c r="CLI23" s="934"/>
      <c r="CLJ23" s="934"/>
      <c r="CLK23" s="934"/>
      <c r="CLL23" s="934"/>
      <c r="CLM23" s="934"/>
      <c r="CLN23" s="934"/>
      <c r="CLO23" s="934"/>
      <c r="CLP23" s="934"/>
      <c r="CLQ23" s="934"/>
      <c r="CLR23" s="934"/>
      <c r="CLS23" s="934"/>
      <c r="CLT23" s="934"/>
      <c r="CLU23" s="934"/>
      <c r="CLV23" s="934"/>
      <c r="CLW23" s="934"/>
      <c r="CLX23" s="934"/>
      <c r="CLY23" s="934"/>
      <c r="CLZ23" s="934"/>
      <c r="CMA23" s="934"/>
      <c r="CMB23" s="934"/>
      <c r="CMC23" s="934"/>
      <c r="CMD23" s="934"/>
      <c r="CME23" s="934"/>
      <c r="CMF23" s="934"/>
      <c r="CMG23" s="934"/>
      <c r="CMH23" s="934"/>
      <c r="CMI23" s="934"/>
      <c r="CMJ23" s="934"/>
      <c r="CMK23" s="934"/>
      <c r="CML23" s="934"/>
      <c r="CMM23" s="934"/>
      <c r="CMN23" s="934"/>
      <c r="CMO23" s="934"/>
      <c r="CMP23" s="934"/>
      <c r="CMQ23" s="934"/>
      <c r="CMR23" s="934"/>
      <c r="CMS23" s="934"/>
      <c r="CMT23" s="934"/>
      <c r="CMU23" s="934"/>
      <c r="CMV23" s="934"/>
      <c r="CMW23" s="934"/>
      <c r="CMX23" s="934"/>
      <c r="CMY23" s="934"/>
      <c r="CMZ23" s="934"/>
      <c r="CNA23" s="934"/>
      <c r="CNB23" s="934"/>
      <c r="CNC23" s="934"/>
      <c r="CND23" s="934"/>
      <c r="CNE23" s="934"/>
      <c r="CNF23" s="934"/>
      <c r="CNG23" s="934"/>
      <c r="CNH23" s="934"/>
      <c r="CNI23" s="934"/>
      <c r="CNJ23" s="934"/>
      <c r="CNK23" s="934"/>
      <c r="CNL23" s="934"/>
      <c r="CNM23" s="934"/>
      <c r="CNN23" s="934"/>
      <c r="CNO23" s="934"/>
      <c r="CNP23" s="934"/>
      <c r="CNQ23" s="934"/>
      <c r="CNR23" s="934"/>
      <c r="CNS23" s="934"/>
      <c r="CNT23" s="934"/>
      <c r="CNU23" s="934"/>
      <c r="CNV23" s="934"/>
      <c r="CNW23" s="934"/>
      <c r="CNX23" s="934"/>
      <c r="CNY23" s="934"/>
      <c r="CNZ23" s="934"/>
      <c r="COA23" s="934"/>
      <c r="COB23" s="934"/>
      <c r="COC23" s="934"/>
      <c r="COD23" s="934"/>
      <c r="COE23" s="934"/>
      <c r="COF23" s="934"/>
      <c r="COG23" s="934"/>
      <c r="COH23" s="934"/>
      <c r="COI23" s="934"/>
      <c r="COJ23" s="934"/>
      <c r="COK23" s="934"/>
      <c r="COL23" s="934"/>
      <c r="COM23" s="934"/>
      <c r="CON23" s="934"/>
      <c r="COO23" s="934"/>
      <c r="COP23" s="934"/>
      <c r="COQ23" s="934"/>
      <c r="COR23" s="934"/>
      <c r="COS23" s="934"/>
      <c r="COT23" s="934"/>
      <c r="COU23" s="934"/>
      <c r="COV23" s="934"/>
      <c r="COW23" s="934"/>
      <c r="COX23" s="934"/>
      <c r="COY23" s="934"/>
      <c r="COZ23" s="934"/>
      <c r="CPA23" s="934"/>
      <c r="CPB23" s="934"/>
      <c r="CPC23" s="934"/>
      <c r="CPD23" s="934"/>
      <c r="CPE23" s="934"/>
      <c r="CPF23" s="934"/>
      <c r="CPG23" s="934"/>
      <c r="CPH23" s="934"/>
      <c r="CPI23" s="934"/>
      <c r="CPJ23" s="934"/>
      <c r="CPK23" s="934"/>
      <c r="CPL23" s="934"/>
      <c r="CPM23" s="934"/>
      <c r="CPN23" s="934"/>
      <c r="CPO23" s="934"/>
      <c r="CPP23" s="934"/>
      <c r="CPQ23" s="934"/>
      <c r="CPR23" s="934"/>
      <c r="CPS23" s="934"/>
      <c r="CPT23" s="934"/>
      <c r="CPU23" s="934"/>
      <c r="CPV23" s="934"/>
      <c r="CPW23" s="934"/>
      <c r="CPX23" s="934"/>
      <c r="CPY23" s="934"/>
      <c r="CPZ23" s="934"/>
      <c r="CQA23" s="934"/>
      <c r="CQB23" s="934"/>
      <c r="CQC23" s="934"/>
      <c r="CQD23" s="934"/>
      <c r="CQE23" s="934"/>
      <c r="CQF23" s="934"/>
      <c r="CQG23" s="934"/>
      <c r="CQH23" s="934"/>
      <c r="CQI23" s="934"/>
      <c r="CQJ23" s="934"/>
      <c r="CQK23" s="934"/>
      <c r="CQL23" s="934"/>
      <c r="CQM23" s="934"/>
      <c r="CQN23" s="934"/>
      <c r="CQO23" s="934"/>
      <c r="CQP23" s="934"/>
      <c r="CQQ23" s="934"/>
      <c r="CQR23" s="934"/>
      <c r="CQS23" s="934"/>
      <c r="CQT23" s="934"/>
      <c r="CQU23" s="934"/>
      <c r="CQV23" s="934"/>
      <c r="CQW23" s="934"/>
      <c r="CQX23" s="934"/>
      <c r="CQY23" s="934"/>
      <c r="CQZ23" s="934"/>
      <c r="CRA23" s="934"/>
      <c r="CRB23" s="934"/>
      <c r="CRC23" s="934"/>
      <c r="CRD23" s="934"/>
      <c r="CRE23" s="934"/>
      <c r="CRF23" s="934"/>
      <c r="CRG23" s="934"/>
      <c r="CRH23" s="934"/>
      <c r="CRI23" s="934"/>
      <c r="CRJ23" s="934"/>
      <c r="CRK23" s="934"/>
      <c r="CRL23" s="934"/>
      <c r="CRM23" s="934"/>
      <c r="CRN23" s="934"/>
      <c r="CRO23" s="934"/>
      <c r="CRP23" s="934"/>
      <c r="CRQ23" s="934"/>
      <c r="CRR23" s="934"/>
      <c r="CRS23" s="934"/>
      <c r="CRT23" s="934"/>
      <c r="CRU23" s="934"/>
      <c r="CRV23" s="934"/>
      <c r="CRW23" s="934"/>
      <c r="CRX23" s="934"/>
      <c r="CRY23" s="934"/>
      <c r="CRZ23" s="934"/>
      <c r="CSA23" s="934"/>
      <c r="CSB23" s="934"/>
      <c r="CSC23" s="934"/>
      <c r="CSD23" s="934"/>
      <c r="CSE23" s="934"/>
      <c r="CSF23" s="934"/>
      <c r="CSG23" s="934"/>
      <c r="CSH23" s="934"/>
      <c r="CSI23" s="934"/>
      <c r="CSJ23" s="934"/>
      <c r="CSK23" s="934"/>
      <c r="CSL23" s="934"/>
      <c r="CSM23" s="934"/>
      <c r="CSN23" s="934"/>
      <c r="CSO23" s="934"/>
      <c r="CSP23" s="934"/>
      <c r="CSQ23" s="934"/>
      <c r="CSR23" s="934"/>
      <c r="CSS23" s="934"/>
      <c r="CST23" s="934"/>
      <c r="CSU23" s="934"/>
      <c r="CSV23" s="934"/>
      <c r="CSW23" s="934"/>
      <c r="CSX23" s="934"/>
      <c r="CSY23" s="934"/>
      <c r="CSZ23" s="934"/>
      <c r="CTA23" s="934"/>
      <c r="CTB23" s="934"/>
      <c r="CTC23" s="934"/>
      <c r="CTD23" s="934"/>
      <c r="CTE23" s="934"/>
      <c r="CTF23" s="934"/>
      <c r="CTG23" s="934"/>
      <c r="CTH23" s="934"/>
      <c r="CTI23" s="934"/>
      <c r="CTJ23" s="934"/>
      <c r="CTK23" s="934"/>
      <c r="CTL23" s="934"/>
      <c r="CTM23" s="934"/>
      <c r="CTN23" s="934"/>
      <c r="CTO23" s="934"/>
      <c r="CTP23" s="934"/>
      <c r="CTQ23" s="934"/>
      <c r="CTR23" s="934"/>
      <c r="CTS23" s="934"/>
      <c r="CTT23" s="934"/>
      <c r="CTU23" s="934"/>
      <c r="CTV23" s="934"/>
      <c r="CTW23" s="934"/>
      <c r="CTX23" s="934"/>
      <c r="CTY23" s="934"/>
      <c r="CTZ23" s="934"/>
      <c r="CUA23" s="934"/>
      <c r="CUB23" s="934"/>
      <c r="CUC23" s="934"/>
      <c r="CUD23" s="934"/>
      <c r="CUE23" s="934"/>
      <c r="CUF23" s="934"/>
      <c r="CUG23" s="934"/>
      <c r="CUH23" s="934"/>
      <c r="CUI23" s="934"/>
      <c r="CUJ23" s="934"/>
      <c r="CUK23" s="934"/>
      <c r="CUL23" s="934"/>
      <c r="CUM23" s="934"/>
      <c r="CUN23" s="934"/>
      <c r="CUO23" s="934"/>
      <c r="CUP23" s="934"/>
      <c r="CUQ23" s="934"/>
      <c r="CUR23" s="934"/>
      <c r="CUS23" s="934"/>
      <c r="CUT23" s="934"/>
      <c r="CUU23" s="934"/>
      <c r="CUV23" s="934"/>
      <c r="CUW23" s="934"/>
      <c r="CUX23" s="934"/>
      <c r="CUY23" s="934"/>
      <c r="CUZ23" s="934"/>
      <c r="CVA23" s="934"/>
      <c r="CVB23" s="934"/>
      <c r="CVC23" s="934"/>
      <c r="CVD23" s="934"/>
      <c r="CVE23" s="934"/>
      <c r="CVF23" s="934"/>
      <c r="CVG23" s="934"/>
      <c r="CVH23" s="934"/>
      <c r="CVI23" s="934"/>
      <c r="CVJ23" s="934"/>
      <c r="CVK23" s="934"/>
      <c r="CVL23" s="934"/>
      <c r="CVM23" s="934"/>
      <c r="CVN23" s="934"/>
      <c r="CVO23" s="934"/>
      <c r="CVP23" s="934"/>
      <c r="CVQ23" s="934"/>
      <c r="CVR23" s="934"/>
      <c r="CVS23" s="934"/>
      <c r="CVT23" s="934"/>
      <c r="CVU23" s="934"/>
      <c r="CVV23" s="934"/>
      <c r="CVW23" s="934"/>
      <c r="CVX23" s="934"/>
      <c r="CVY23" s="934"/>
      <c r="CVZ23" s="934"/>
      <c r="CWA23" s="934"/>
      <c r="CWB23" s="934"/>
      <c r="CWC23" s="934"/>
      <c r="CWD23" s="934"/>
      <c r="CWE23" s="934"/>
      <c r="CWF23" s="934"/>
      <c r="CWG23" s="934"/>
      <c r="CWH23" s="934"/>
      <c r="CWI23" s="934"/>
      <c r="CWJ23" s="934"/>
      <c r="CWK23" s="934"/>
      <c r="CWL23" s="934"/>
      <c r="CWM23" s="934"/>
      <c r="CWN23" s="934"/>
      <c r="CWO23" s="934"/>
      <c r="CWP23" s="934"/>
      <c r="CWQ23" s="934"/>
      <c r="CWR23" s="934"/>
      <c r="CWS23" s="934"/>
      <c r="CWT23" s="934"/>
      <c r="CWU23" s="934"/>
      <c r="CWV23" s="934"/>
      <c r="CWW23" s="934"/>
      <c r="CWX23" s="934"/>
      <c r="CWY23" s="934"/>
      <c r="CWZ23" s="934"/>
      <c r="CXA23" s="934"/>
      <c r="CXB23" s="934"/>
      <c r="CXC23" s="934"/>
      <c r="CXD23" s="934"/>
      <c r="CXE23" s="934"/>
      <c r="CXF23" s="934"/>
      <c r="CXG23" s="934"/>
      <c r="CXH23" s="934"/>
      <c r="CXI23" s="934"/>
      <c r="CXJ23" s="934"/>
      <c r="CXK23" s="934"/>
      <c r="CXL23" s="934"/>
      <c r="CXM23" s="934"/>
      <c r="CXN23" s="934"/>
      <c r="CXO23" s="934"/>
      <c r="CXP23" s="934"/>
      <c r="CXQ23" s="934"/>
      <c r="CXR23" s="934"/>
      <c r="CXS23" s="934"/>
      <c r="CXT23" s="934"/>
      <c r="CXU23" s="934"/>
      <c r="CXV23" s="934"/>
      <c r="CXW23" s="934"/>
      <c r="CXX23" s="934"/>
      <c r="CXY23" s="934"/>
      <c r="CXZ23" s="934"/>
      <c r="CYA23" s="934"/>
      <c r="CYB23" s="934"/>
      <c r="CYC23" s="934"/>
      <c r="CYD23" s="934"/>
      <c r="CYE23" s="934"/>
      <c r="CYF23" s="934"/>
      <c r="CYG23" s="934"/>
      <c r="CYH23" s="934"/>
      <c r="CYI23" s="934"/>
      <c r="CYJ23" s="934"/>
      <c r="CYK23" s="934"/>
      <c r="CYL23" s="934"/>
      <c r="CYM23" s="934"/>
      <c r="CYN23" s="934"/>
      <c r="CYO23" s="934"/>
      <c r="CYP23" s="934"/>
      <c r="CYQ23" s="934"/>
      <c r="CYR23" s="934"/>
      <c r="CYS23" s="934"/>
      <c r="CYT23" s="934"/>
      <c r="CYU23" s="934"/>
      <c r="CYV23" s="934"/>
      <c r="CYW23" s="934"/>
      <c r="CYX23" s="934"/>
      <c r="CYY23" s="934"/>
      <c r="CYZ23" s="934"/>
      <c r="CZA23" s="934"/>
      <c r="CZB23" s="934"/>
      <c r="CZC23" s="934"/>
      <c r="CZD23" s="934"/>
      <c r="CZE23" s="934"/>
      <c r="CZF23" s="934"/>
      <c r="CZG23" s="934"/>
      <c r="CZH23" s="934"/>
      <c r="CZI23" s="934"/>
      <c r="CZJ23" s="934"/>
      <c r="CZK23" s="934"/>
      <c r="CZL23" s="934"/>
      <c r="CZM23" s="934"/>
      <c r="CZN23" s="934"/>
      <c r="CZO23" s="934"/>
      <c r="CZP23" s="934"/>
      <c r="CZQ23" s="934"/>
      <c r="CZR23" s="934"/>
      <c r="CZS23" s="934"/>
      <c r="CZT23" s="934"/>
      <c r="CZU23" s="934"/>
      <c r="CZV23" s="934"/>
      <c r="CZW23" s="934"/>
      <c r="CZX23" s="934"/>
      <c r="CZY23" s="934"/>
      <c r="CZZ23" s="934"/>
      <c r="DAA23" s="934"/>
      <c r="DAB23" s="934"/>
      <c r="DAC23" s="934"/>
      <c r="DAD23" s="934"/>
      <c r="DAE23" s="934"/>
      <c r="DAF23" s="934"/>
      <c r="DAG23" s="934"/>
      <c r="DAH23" s="934"/>
      <c r="DAI23" s="934"/>
      <c r="DAJ23" s="934"/>
      <c r="DAK23" s="934"/>
      <c r="DAL23" s="934"/>
      <c r="DAM23" s="934"/>
      <c r="DAN23" s="934"/>
      <c r="DAO23" s="934"/>
      <c r="DAP23" s="934"/>
      <c r="DAQ23" s="934"/>
      <c r="DAR23" s="934"/>
      <c r="DAS23" s="934"/>
      <c r="DAT23" s="934"/>
      <c r="DAU23" s="934"/>
      <c r="DAV23" s="934"/>
      <c r="DAW23" s="934"/>
      <c r="DAX23" s="934"/>
      <c r="DAY23" s="934"/>
      <c r="DAZ23" s="934"/>
      <c r="DBA23" s="934"/>
      <c r="DBB23" s="934"/>
      <c r="DBC23" s="934"/>
      <c r="DBD23" s="934"/>
      <c r="DBE23" s="934"/>
      <c r="DBF23" s="934"/>
      <c r="DBG23" s="934"/>
      <c r="DBH23" s="934"/>
      <c r="DBI23" s="934"/>
      <c r="DBJ23" s="934"/>
      <c r="DBK23" s="934"/>
      <c r="DBL23" s="934"/>
      <c r="DBM23" s="934"/>
      <c r="DBN23" s="934"/>
      <c r="DBO23" s="934"/>
      <c r="DBP23" s="934"/>
      <c r="DBQ23" s="934"/>
      <c r="DBR23" s="934"/>
      <c r="DBS23" s="934"/>
      <c r="DBT23" s="934"/>
      <c r="DBU23" s="934"/>
      <c r="DBV23" s="934"/>
      <c r="DBW23" s="934"/>
      <c r="DBX23" s="934"/>
      <c r="DBY23" s="934"/>
      <c r="DBZ23" s="934"/>
      <c r="DCA23" s="934"/>
      <c r="DCB23" s="934"/>
      <c r="DCC23" s="934"/>
      <c r="DCD23" s="934"/>
      <c r="DCE23" s="934"/>
      <c r="DCF23" s="934"/>
      <c r="DCG23" s="934"/>
      <c r="DCH23" s="934"/>
      <c r="DCI23" s="934"/>
      <c r="DCJ23" s="934"/>
      <c r="DCK23" s="934"/>
      <c r="DCL23" s="934"/>
      <c r="DCM23" s="934"/>
      <c r="DCN23" s="934"/>
      <c r="DCO23" s="934"/>
      <c r="DCP23" s="934"/>
      <c r="DCQ23" s="934"/>
      <c r="DCR23" s="934"/>
      <c r="DCS23" s="934"/>
      <c r="DCT23" s="934"/>
      <c r="DCU23" s="934"/>
      <c r="DCV23" s="934"/>
      <c r="DCW23" s="934"/>
      <c r="DCX23" s="934"/>
      <c r="DCY23" s="934"/>
      <c r="DCZ23" s="934"/>
      <c r="DDA23" s="934"/>
      <c r="DDB23" s="934"/>
      <c r="DDC23" s="934"/>
      <c r="DDD23" s="934"/>
      <c r="DDE23" s="934"/>
      <c r="DDF23" s="934"/>
      <c r="DDG23" s="934"/>
      <c r="DDH23" s="934"/>
      <c r="DDI23" s="934"/>
      <c r="DDJ23" s="934"/>
      <c r="DDK23" s="934"/>
      <c r="DDL23" s="934"/>
      <c r="DDM23" s="934"/>
      <c r="DDN23" s="934"/>
      <c r="DDO23" s="934"/>
      <c r="DDP23" s="934"/>
      <c r="DDQ23" s="934"/>
      <c r="DDR23" s="934"/>
      <c r="DDS23" s="934"/>
      <c r="DDT23" s="934"/>
      <c r="DDU23" s="934"/>
      <c r="DDV23" s="934"/>
      <c r="DDW23" s="934"/>
      <c r="DDX23" s="934"/>
      <c r="DDY23" s="934"/>
      <c r="DDZ23" s="934"/>
      <c r="DEA23" s="934"/>
      <c r="DEB23" s="934"/>
      <c r="DEC23" s="934"/>
      <c r="DED23" s="934"/>
      <c r="DEE23" s="934"/>
      <c r="DEF23" s="934"/>
      <c r="DEG23" s="934"/>
      <c r="DEH23" s="934"/>
      <c r="DEI23" s="934"/>
      <c r="DEJ23" s="934"/>
      <c r="DEK23" s="934"/>
      <c r="DEL23" s="934"/>
      <c r="DEM23" s="934"/>
      <c r="DEN23" s="934"/>
      <c r="DEO23" s="934"/>
      <c r="DEP23" s="934"/>
      <c r="DEQ23" s="934"/>
      <c r="DER23" s="934"/>
      <c r="DES23" s="934"/>
      <c r="DET23" s="934"/>
      <c r="DEU23" s="934"/>
      <c r="DEV23" s="934"/>
      <c r="DEW23" s="934"/>
      <c r="DEX23" s="934"/>
      <c r="DEY23" s="934"/>
      <c r="DEZ23" s="934"/>
      <c r="DFA23" s="934"/>
      <c r="DFB23" s="934"/>
      <c r="DFC23" s="934"/>
      <c r="DFD23" s="934"/>
      <c r="DFE23" s="934"/>
      <c r="DFF23" s="934"/>
      <c r="DFG23" s="934"/>
      <c r="DFH23" s="934"/>
      <c r="DFI23" s="934"/>
      <c r="DFJ23" s="934"/>
      <c r="DFK23" s="934"/>
      <c r="DFL23" s="934"/>
      <c r="DFM23" s="934"/>
      <c r="DFN23" s="934"/>
      <c r="DFO23" s="934"/>
      <c r="DFP23" s="934"/>
      <c r="DFQ23" s="934"/>
      <c r="DFR23" s="934"/>
      <c r="DFS23" s="934"/>
      <c r="DFT23" s="934"/>
      <c r="DFU23" s="934"/>
      <c r="DFV23" s="934"/>
      <c r="DFW23" s="934"/>
      <c r="DFX23" s="934"/>
      <c r="DFY23" s="934"/>
      <c r="DFZ23" s="934"/>
      <c r="DGA23" s="934"/>
      <c r="DGB23" s="934"/>
      <c r="DGC23" s="934"/>
      <c r="DGD23" s="934"/>
      <c r="DGE23" s="934"/>
      <c r="DGF23" s="934"/>
      <c r="DGG23" s="934"/>
      <c r="DGH23" s="934"/>
      <c r="DGI23" s="934"/>
      <c r="DGJ23" s="934"/>
      <c r="DGK23" s="934"/>
      <c r="DGL23" s="934"/>
      <c r="DGM23" s="934"/>
      <c r="DGN23" s="934"/>
      <c r="DGO23" s="934"/>
      <c r="DGP23" s="934"/>
      <c r="DGQ23" s="934"/>
      <c r="DGR23" s="934"/>
      <c r="DGS23" s="934"/>
      <c r="DGT23" s="934"/>
      <c r="DGU23" s="934"/>
      <c r="DGV23" s="934"/>
      <c r="DGW23" s="934"/>
      <c r="DGX23" s="934"/>
      <c r="DGY23" s="934"/>
      <c r="DGZ23" s="934"/>
      <c r="DHA23" s="934"/>
      <c r="DHB23" s="934"/>
      <c r="DHC23" s="934"/>
      <c r="DHD23" s="934"/>
      <c r="DHE23" s="934"/>
      <c r="DHF23" s="934"/>
      <c r="DHG23" s="934"/>
      <c r="DHH23" s="934"/>
      <c r="DHI23" s="934"/>
      <c r="DHJ23" s="934"/>
      <c r="DHK23" s="934"/>
      <c r="DHL23" s="934"/>
      <c r="DHM23" s="934"/>
      <c r="DHN23" s="934"/>
      <c r="DHO23" s="934"/>
      <c r="DHP23" s="934"/>
      <c r="DHQ23" s="934"/>
      <c r="DHR23" s="934"/>
      <c r="DHS23" s="934"/>
      <c r="DHT23" s="934"/>
      <c r="DHU23" s="934"/>
      <c r="DHV23" s="934"/>
      <c r="DHW23" s="934"/>
      <c r="DHX23" s="934"/>
      <c r="DHY23" s="934"/>
      <c r="DHZ23" s="934"/>
      <c r="DIA23" s="934"/>
      <c r="DIB23" s="934"/>
      <c r="DIC23" s="934"/>
      <c r="DID23" s="934"/>
      <c r="DIE23" s="934"/>
      <c r="DIF23" s="934"/>
      <c r="DIG23" s="934"/>
      <c r="DIH23" s="934"/>
      <c r="DII23" s="934"/>
      <c r="DIJ23" s="934"/>
      <c r="DIK23" s="934"/>
      <c r="DIL23" s="934"/>
      <c r="DIM23" s="934"/>
      <c r="DIN23" s="934"/>
      <c r="DIO23" s="934"/>
      <c r="DIP23" s="934"/>
      <c r="DIQ23" s="934"/>
      <c r="DIR23" s="934"/>
      <c r="DIS23" s="934"/>
      <c r="DIT23" s="934"/>
      <c r="DIU23" s="934"/>
      <c r="DIV23" s="934"/>
      <c r="DIW23" s="934"/>
      <c r="DIX23" s="934"/>
      <c r="DIY23" s="934"/>
      <c r="DIZ23" s="934"/>
      <c r="DJA23" s="934"/>
      <c r="DJB23" s="934"/>
      <c r="DJC23" s="934"/>
      <c r="DJD23" s="934"/>
      <c r="DJE23" s="934"/>
      <c r="DJF23" s="934"/>
      <c r="DJG23" s="934"/>
      <c r="DJH23" s="934"/>
      <c r="DJI23" s="934"/>
      <c r="DJJ23" s="934"/>
      <c r="DJK23" s="934"/>
      <c r="DJL23" s="934"/>
      <c r="DJM23" s="934"/>
      <c r="DJN23" s="934"/>
      <c r="DJO23" s="934"/>
      <c r="DJP23" s="934"/>
      <c r="DJQ23" s="934"/>
      <c r="DJR23" s="934"/>
      <c r="DJS23" s="934"/>
      <c r="DJT23" s="934"/>
      <c r="DJU23" s="934"/>
      <c r="DJV23" s="934"/>
      <c r="DJW23" s="934"/>
      <c r="DJX23" s="934"/>
      <c r="DJY23" s="934"/>
      <c r="DJZ23" s="934"/>
      <c r="DKA23" s="934"/>
      <c r="DKB23" s="934"/>
      <c r="DKC23" s="934"/>
      <c r="DKD23" s="934"/>
      <c r="DKE23" s="934"/>
      <c r="DKF23" s="934"/>
      <c r="DKG23" s="934"/>
      <c r="DKH23" s="934"/>
      <c r="DKI23" s="934"/>
      <c r="DKJ23" s="934"/>
      <c r="DKK23" s="934"/>
      <c r="DKL23" s="934"/>
      <c r="DKM23" s="934"/>
      <c r="DKN23" s="934"/>
      <c r="DKO23" s="934"/>
      <c r="DKP23" s="934"/>
      <c r="DKQ23" s="934"/>
      <c r="DKR23" s="934"/>
      <c r="DKS23" s="934"/>
      <c r="DKT23" s="934"/>
      <c r="DKU23" s="934"/>
      <c r="DKV23" s="934"/>
      <c r="DKW23" s="934"/>
      <c r="DKX23" s="934"/>
      <c r="DKY23" s="934"/>
      <c r="DKZ23" s="934"/>
      <c r="DLA23" s="934"/>
      <c r="DLB23" s="934"/>
      <c r="DLC23" s="934"/>
      <c r="DLD23" s="934"/>
      <c r="DLE23" s="934"/>
      <c r="DLF23" s="934"/>
      <c r="DLG23" s="934"/>
      <c r="DLH23" s="934"/>
      <c r="DLI23" s="934"/>
      <c r="DLJ23" s="934"/>
      <c r="DLK23" s="934"/>
      <c r="DLL23" s="934"/>
      <c r="DLM23" s="934"/>
      <c r="DLN23" s="934"/>
      <c r="DLO23" s="934"/>
      <c r="DLP23" s="934"/>
      <c r="DLQ23" s="934"/>
      <c r="DLR23" s="934"/>
      <c r="DLS23" s="934"/>
      <c r="DLT23" s="934"/>
      <c r="DLU23" s="934"/>
      <c r="DLV23" s="934"/>
      <c r="DLW23" s="934"/>
      <c r="DLX23" s="934"/>
      <c r="DLY23" s="934"/>
      <c r="DLZ23" s="934"/>
      <c r="DMA23" s="934"/>
      <c r="DMB23" s="934"/>
      <c r="DMC23" s="934"/>
      <c r="DMD23" s="934"/>
      <c r="DME23" s="934"/>
      <c r="DMF23" s="934"/>
      <c r="DMG23" s="934"/>
      <c r="DMH23" s="934"/>
      <c r="DMI23" s="934"/>
      <c r="DMJ23" s="934"/>
      <c r="DMK23" s="934"/>
      <c r="DML23" s="934"/>
      <c r="DMM23" s="934"/>
      <c r="DMN23" s="934"/>
      <c r="DMO23" s="934"/>
      <c r="DMP23" s="934"/>
      <c r="DMQ23" s="934"/>
      <c r="DMR23" s="934"/>
      <c r="DMS23" s="934"/>
      <c r="DMT23" s="934"/>
      <c r="DMU23" s="934"/>
      <c r="DMV23" s="934"/>
      <c r="DMW23" s="934"/>
      <c r="DMX23" s="934"/>
      <c r="DMY23" s="934"/>
      <c r="DMZ23" s="934"/>
      <c r="DNA23" s="934"/>
      <c r="DNB23" s="934"/>
      <c r="DNC23" s="934"/>
      <c r="DND23" s="934"/>
      <c r="DNE23" s="934"/>
      <c r="DNF23" s="934"/>
      <c r="DNG23" s="934"/>
      <c r="DNH23" s="934"/>
      <c r="DNI23" s="934"/>
      <c r="DNJ23" s="934"/>
      <c r="DNK23" s="934"/>
      <c r="DNL23" s="934"/>
      <c r="DNM23" s="934"/>
      <c r="DNN23" s="934"/>
      <c r="DNO23" s="934"/>
      <c r="DNP23" s="934"/>
      <c r="DNQ23" s="934"/>
      <c r="DNR23" s="934"/>
      <c r="DNS23" s="934"/>
      <c r="DNT23" s="934"/>
      <c r="DNU23" s="934"/>
      <c r="DNV23" s="934"/>
      <c r="DNW23" s="934"/>
      <c r="DNX23" s="934"/>
      <c r="DNY23" s="934"/>
      <c r="DNZ23" s="934"/>
      <c r="DOA23" s="934"/>
      <c r="DOB23" s="934"/>
      <c r="DOC23" s="934"/>
      <c r="DOD23" s="934"/>
      <c r="DOE23" s="934"/>
      <c r="DOF23" s="934"/>
      <c r="DOG23" s="934"/>
      <c r="DOH23" s="934"/>
      <c r="DOI23" s="934"/>
      <c r="DOJ23" s="934"/>
      <c r="DOK23" s="934"/>
      <c r="DOL23" s="934"/>
      <c r="DOM23" s="934"/>
      <c r="DON23" s="934"/>
      <c r="DOO23" s="934"/>
      <c r="DOP23" s="934"/>
      <c r="DOQ23" s="934"/>
      <c r="DOR23" s="934"/>
      <c r="DOS23" s="934"/>
      <c r="DOT23" s="934"/>
      <c r="DOU23" s="934"/>
      <c r="DOV23" s="934"/>
      <c r="DOW23" s="934"/>
      <c r="DOX23" s="934"/>
      <c r="DOY23" s="934"/>
      <c r="DOZ23" s="934"/>
      <c r="DPA23" s="934"/>
      <c r="DPB23" s="934"/>
      <c r="DPC23" s="934"/>
      <c r="DPD23" s="934"/>
      <c r="DPE23" s="934"/>
      <c r="DPF23" s="934"/>
      <c r="DPG23" s="934"/>
      <c r="DPH23" s="934"/>
      <c r="DPI23" s="934"/>
      <c r="DPJ23" s="934"/>
      <c r="DPK23" s="934"/>
      <c r="DPL23" s="934"/>
      <c r="DPM23" s="934"/>
      <c r="DPN23" s="934"/>
      <c r="DPO23" s="934"/>
      <c r="DPP23" s="934"/>
      <c r="DPQ23" s="934"/>
      <c r="DPR23" s="934"/>
      <c r="DPS23" s="934"/>
      <c r="DPT23" s="934"/>
      <c r="DPU23" s="934"/>
      <c r="DPV23" s="934"/>
      <c r="DPW23" s="934"/>
      <c r="DPX23" s="934"/>
      <c r="DPY23" s="934"/>
      <c r="DPZ23" s="934"/>
      <c r="DQA23" s="934"/>
      <c r="DQB23" s="934"/>
      <c r="DQC23" s="934"/>
      <c r="DQD23" s="934"/>
      <c r="DQE23" s="934"/>
      <c r="DQF23" s="934"/>
      <c r="DQG23" s="934"/>
      <c r="DQH23" s="934"/>
      <c r="DQI23" s="934"/>
      <c r="DQJ23" s="934"/>
      <c r="DQK23" s="934"/>
      <c r="DQL23" s="934"/>
      <c r="DQM23" s="934"/>
      <c r="DQN23" s="934"/>
      <c r="DQO23" s="934"/>
      <c r="DQP23" s="934"/>
      <c r="DQQ23" s="934"/>
      <c r="DQR23" s="934"/>
      <c r="DQS23" s="934"/>
      <c r="DQT23" s="934"/>
      <c r="DQU23" s="934"/>
      <c r="DQV23" s="934"/>
      <c r="DQW23" s="934"/>
      <c r="DQX23" s="934"/>
      <c r="DQY23" s="934"/>
      <c r="DQZ23" s="934"/>
      <c r="DRA23" s="934"/>
      <c r="DRB23" s="934"/>
      <c r="DRC23" s="934"/>
      <c r="DRD23" s="934"/>
      <c r="DRE23" s="934"/>
      <c r="DRF23" s="934"/>
      <c r="DRG23" s="934"/>
      <c r="DRH23" s="934"/>
      <c r="DRI23" s="934"/>
      <c r="DRJ23" s="934"/>
      <c r="DRK23" s="934"/>
      <c r="DRL23" s="934"/>
      <c r="DRM23" s="934"/>
      <c r="DRN23" s="934"/>
      <c r="DRO23" s="934"/>
      <c r="DRP23" s="934"/>
      <c r="DRQ23" s="934"/>
      <c r="DRR23" s="934"/>
      <c r="DRS23" s="934"/>
      <c r="DRT23" s="934"/>
      <c r="DRU23" s="934"/>
      <c r="DRV23" s="934"/>
      <c r="DRW23" s="934"/>
      <c r="DRX23" s="934"/>
      <c r="DRY23" s="934"/>
      <c r="DRZ23" s="934"/>
      <c r="DSA23" s="934"/>
      <c r="DSB23" s="934"/>
      <c r="DSC23" s="934"/>
      <c r="DSD23" s="934"/>
      <c r="DSE23" s="934"/>
      <c r="DSF23" s="934"/>
      <c r="DSG23" s="934"/>
      <c r="DSH23" s="934"/>
      <c r="DSI23" s="934"/>
      <c r="DSJ23" s="934"/>
      <c r="DSK23" s="934"/>
      <c r="DSL23" s="934"/>
      <c r="DSM23" s="934"/>
      <c r="DSN23" s="934"/>
      <c r="DSO23" s="934"/>
      <c r="DSP23" s="934"/>
      <c r="DSQ23" s="934"/>
      <c r="DSR23" s="934"/>
      <c r="DSS23" s="934"/>
      <c r="DST23" s="934"/>
      <c r="DSU23" s="934"/>
      <c r="DSV23" s="934"/>
      <c r="DSW23" s="934"/>
      <c r="DSX23" s="934"/>
      <c r="DSY23" s="934"/>
      <c r="DSZ23" s="934"/>
      <c r="DTA23" s="934"/>
      <c r="DTB23" s="934"/>
      <c r="DTC23" s="934"/>
      <c r="DTD23" s="934"/>
      <c r="DTE23" s="934"/>
      <c r="DTF23" s="934"/>
      <c r="DTG23" s="934"/>
      <c r="DTH23" s="934"/>
      <c r="DTI23" s="934"/>
      <c r="DTJ23" s="934"/>
      <c r="DTK23" s="934"/>
      <c r="DTL23" s="934"/>
      <c r="DTM23" s="934"/>
      <c r="DTN23" s="934"/>
      <c r="DTO23" s="934"/>
      <c r="DTP23" s="934"/>
      <c r="DTQ23" s="934"/>
      <c r="DTR23" s="934"/>
      <c r="DTS23" s="934"/>
      <c r="DTT23" s="934"/>
      <c r="DTU23" s="934"/>
      <c r="DTV23" s="934"/>
      <c r="DTW23" s="934"/>
      <c r="DTX23" s="934"/>
      <c r="DTY23" s="934"/>
      <c r="DTZ23" s="934"/>
      <c r="DUA23" s="934"/>
      <c r="DUB23" s="934"/>
      <c r="DUC23" s="934"/>
      <c r="DUD23" s="934"/>
      <c r="DUE23" s="934"/>
      <c r="DUF23" s="934"/>
      <c r="DUG23" s="934"/>
      <c r="DUH23" s="934"/>
      <c r="DUI23" s="934"/>
      <c r="DUJ23" s="934"/>
      <c r="DUK23" s="934"/>
      <c r="DUL23" s="934"/>
      <c r="DUM23" s="934"/>
      <c r="DUN23" s="934"/>
      <c r="DUO23" s="934"/>
      <c r="DUP23" s="934"/>
      <c r="DUQ23" s="934"/>
      <c r="DUR23" s="934"/>
      <c r="DUS23" s="934"/>
      <c r="DUT23" s="934"/>
      <c r="DUU23" s="934"/>
      <c r="DUV23" s="934"/>
      <c r="DUW23" s="934"/>
      <c r="DUX23" s="934"/>
      <c r="DUY23" s="934"/>
      <c r="DUZ23" s="934"/>
      <c r="DVA23" s="934"/>
      <c r="DVB23" s="934"/>
      <c r="DVC23" s="934"/>
      <c r="DVD23" s="934"/>
      <c r="DVE23" s="934"/>
      <c r="DVF23" s="934"/>
      <c r="DVG23" s="934"/>
      <c r="DVH23" s="934"/>
      <c r="DVI23" s="934"/>
      <c r="DVJ23" s="934"/>
      <c r="DVK23" s="934"/>
      <c r="DVL23" s="934"/>
      <c r="DVM23" s="934"/>
      <c r="DVN23" s="934"/>
      <c r="DVO23" s="934"/>
      <c r="DVP23" s="934"/>
      <c r="DVQ23" s="934"/>
      <c r="DVR23" s="934"/>
      <c r="DVS23" s="934"/>
      <c r="DVT23" s="934"/>
      <c r="DVU23" s="934"/>
      <c r="DVV23" s="934"/>
      <c r="DVW23" s="934"/>
      <c r="DVX23" s="934"/>
      <c r="DVY23" s="934"/>
      <c r="DVZ23" s="934"/>
      <c r="DWA23" s="934"/>
      <c r="DWB23" s="934"/>
      <c r="DWC23" s="934"/>
      <c r="DWD23" s="934"/>
      <c r="DWE23" s="934"/>
      <c r="DWF23" s="934"/>
      <c r="DWG23" s="934"/>
      <c r="DWH23" s="934"/>
      <c r="DWI23" s="934"/>
      <c r="DWJ23" s="934"/>
      <c r="DWK23" s="934"/>
      <c r="DWL23" s="934"/>
      <c r="DWM23" s="934"/>
      <c r="DWN23" s="934"/>
      <c r="DWO23" s="934"/>
      <c r="DWP23" s="934"/>
      <c r="DWQ23" s="934"/>
      <c r="DWR23" s="934"/>
      <c r="DWS23" s="934"/>
      <c r="DWT23" s="934"/>
      <c r="DWU23" s="934"/>
      <c r="DWV23" s="934"/>
      <c r="DWW23" s="934"/>
      <c r="DWX23" s="934"/>
      <c r="DWY23" s="934"/>
      <c r="DWZ23" s="934"/>
      <c r="DXA23" s="934"/>
      <c r="DXB23" s="934"/>
      <c r="DXC23" s="934"/>
      <c r="DXD23" s="934"/>
      <c r="DXE23" s="934"/>
      <c r="DXF23" s="934"/>
      <c r="DXG23" s="934"/>
      <c r="DXH23" s="934"/>
      <c r="DXI23" s="934"/>
      <c r="DXJ23" s="934"/>
      <c r="DXK23" s="934"/>
      <c r="DXL23" s="934"/>
      <c r="DXM23" s="934"/>
      <c r="DXN23" s="934"/>
      <c r="DXO23" s="934"/>
      <c r="DXP23" s="934"/>
      <c r="DXQ23" s="934"/>
      <c r="DXR23" s="934"/>
      <c r="DXS23" s="934"/>
      <c r="DXT23" s="934"/>
      <c r="DXU23" s="934"/>
      <c r="DXV23" s="934"/>
      <c r="DXW23" s="934"/>
      <c r="DXX23" s="934"/>
      <c r="DXY23" s="934"/>
      <c r="DXZ23" s="934"/>
      <c r="DYA23" s="934"/>
      <c r="DYB23" s="934"/>
      <c r="DYC23" s="934"/>
      <c r="DYD23" s="934"/>
      <c r="DYE23" s="934"/>
      <c r="DYF23" s="934"/>
      <c r="DYG23" s="934"/>
      <c r="DYH23" s="934"/>
      <c r="DYI23" s="934"/>
      <c r="DYJ23" s="934"/>
      <c r="DYK23" s="934"/>
      <c r="DYL23" s="934"/>
      <c r="DYM23" s="934"/>
      <c r="DYN23" s="934"/>
      <c r="DYO23" s="934"/>
      <c r="DYP23" s="934"/>
      <c r="DYQ23" s="934"/>
      <c r="DYR23" s="934"/>
      <c r="DYS23" s="934"/>
      <c r="DYT23" s="934"/>
      <c r="DYU23" s="934"/>
      <c r="DYV23" s="934"/>
      <c r="DYW23" s="934"/>
      <c r="DYX23" s="934"/>
      <c r="DYY23" s="934"/>
      <c r="DYZ23" s="934"/>
      <c r="DZA23" s="934"/>
      <c r="DZB23" s="934"/>
      <c r="DZC23" s="934"/>
      <c r="DZD23" s="934"/>
      <c r="DZE23" s="934"/>
      <c r="DZF23" s="934"/>
      <c r="DZG23" s="934"/>
      <c r="DZH23" s="934"/>
      <c r="DZI23" s="934"/>
      <c r="DZJ23" s="934"/>
      <c r="DZK23" s="934"/>
      <c r="DZL23" s="934"/>
      <c r="DZM23" s="934"/>
      <c r="DZN23" s="934"/>
      <c r="DZO23" s="934"/>
      <c r="DZP23" s="934"/>
      <c r="DZQ23" s="934"/>
      <c r="DZR23" s="934"/>
      <c r="DZS23" s="934"/>
      <c r="DZT23" s="934"/>
      <c r="DZU23" s="934"/>
      <c r="DZV23" s="934"/>
      <c r="DZW23" s="934"/>
      <c r="DZX23" s="934"/>
      <c r="DZY23" s="934"/>
      <c r="DZZ23" s="934"/>
      <c r="EAA23" s="934"/>
      <c r="EAB23" s="934"/>
      <c r="EAC23" s="934"/>
      <c r="EAD23" s="934"/>
      <c r="EAE23" s="934"/>
      <c r="EAF23" s="934"/>
      <c r="EAG23" s="934"/>
      <c r="EAH23" s="934"/>
      <c r="EAI23" s="934"/>
      <c r="EAJ23" s="934"/>
      <c r="EAK23" s="934"/>
      <c r="EAL23" s="934"/>
      <c r="EAM23" s="934"/>
      <c r="EAN23" s="934"/>
      <c r="EAO23" s="934"/>
      <c r="EAP23" s="934"/>
      <c r="EAQ23" s="934"/>
      <c r="EAR23" s="934"/>
      <c r="EAS23" s="934"/>
      <c r="EAT23" s="934"/>
      <c r="EAU23" s="934"/>
      <c r="EAV23" s="934"/>
      <c r="EAW23" s="934"/>
      <c r="EAX23" s="934"/>
      <c r="EAY23" s="934"/>
      <c r="EAZ23" s="934"/>
      <c r="EBA23" s="934"/>
      <c r="EBB23" s="934"/>
      <c r="EBC23" s="934"/>
      <c r="EBD23" s="934"/>
      <c r="EBE23" s="934"/>
      <c r="EBF23" s="934"/>
      <c r="EBG23" s="934"/>
      <c r="EBH23" s="934"/>
      <c r="EBI23" s="934"/>
      <c r="EBJ23" s="934"/>
      <c r="EBK23" s="934"/>
      <c r="EBL23" s="934"/>
      <c r="EBM23" s="934"/>
      <c r="EBN23" s="934"/>
      <c r="EBO23" s="934"/>
      <c r="EBP23" s="934"/>
      <c r="EBQ23" s="934"/>
      <c r="EBR23" s="934"/>
      <c r="EBS23" s="934"/>
      <c r="EBT23" s="934"/>
      <c r="EBU23" s="934"/>
      <c r="EBV23" s="934"/>
      <c r="EBW23" s="934"/>
      <c r="EBX23" s="934"/>
      <c r="EBY23" s="934"/>
      <c r="EBZ23" s="934"/>
      <c r="ECA23" s="934"/>
      <c r="ECB23" s="934"/>
      <c r="ECC23" s="934"/>
      <c r="ECD23" s="934"/>
      <c r="ECE23" s="934"/>
      <c r="ECF23" s="934"/>
      <c r="ECG23" s="934"/>
      <c r="ECH23" s="934"/>
      <c r="ECI23" s="934"/>
      <c r="ECJ23" s="934"/>
      <c r="ECK23" s="934"/>
      <c r="ECL23" s="934"/>
      <c r="ECM23" s="934"/>
      <c r="ECN23" s="934"/>
      <c r="ECO23" s="934"/>
      <c r="ECP23" s="934"/>
      <c r="ECQ23" s="934"/>
      <c r="ECR23" s="934"/>
      <c r="ECS23" s="934"/>
      <c r="ECT23" s="934"/>
      <c r="ECU23" s="934"/>
      <c r="ECV23" s="934"/>
      <c r="ECW23" s="934"/>
      <c r="ECX23" s="934"/>
      <c r="ECY23" s="934"/>
      <c r="ECZ23" s="934"/>
      <c r="EDA23" s="934"/>
      <c r="EDB23" s="934"/>
      <c r="EDC23" s="934"/>
      <c r="EDD23" s="934"/>
      <c r="EDE23" s="934"/>
      <c r="EDF23" s="934"/>
      <c r="EDG23" s="934"/>
      <c r="EDH23" s="934"/>
      <c r="EDI23" s="934"/>
      <c r="EDJ23" s="934"/>
      <c r="EDK23" s="934"/>
      <c r="EDL23" s="934"/>
      <c r="EDM23" s="934"/>
      <c r="EDN23" s="934"/>
      <c r="EDO23" s="934"/>
      <c r="EDP23" s="934"/>
      <c r="EDQ23" s="934"/>
      <c r="EDR23" s="934"/>
      <c r="EDS23" s="934"/>
      <c r="EDT23" s="934"/>
      <c r="EDU23" s="934"/>
      <c r="EDV23" s="934"/>
      <c r="EDW23" s="934"/>
      <c r="EDX23" s="934"/>
      <c r="EDY23" s="934"/>
      <c r="EDZ23" s="934"/>
      <c r="EEA23" s="934"/>
      <c r="EEB23" s="934"/>
      <c r="EEC23" s="934"/>
      <c r="EED23" s="934"/>
      <c r="EEE23" s="934"/>
      <c r="EEF23" s="934"/>
      <c r="EEG23" s="934"/>
      <c r="EEH23" s="934"/>
      <c r="EEI23" s="934"/>
      <c r="EEJ23" s="934"/>
      <c r="EEK23" s="934"/>
      <c r="EEL23" s="934"/>
      <c r="EEM23" s="934"/>
      <c r="EEN23" s="934"/>
      <c r="EEO23" s="934"/>
      <c r="EEP23" s="934"/>
      <c r="EEQ23" s="934"/>
      <c r="EER23" s="934"/>
      <c r="EES23" s="934"/>
      <c r="EET23" s="934"/>
      <c r="EEU23" s="934"/>
      <c r="EEV23" s="934"/>
      <c r="EEW23" s="934"/>
      <c r="EEX23" s="934"/>
      <c r="EEY23" s="934"/>
      <c r="EEZ23" s="934"/>
      <c r="EFA23" s="934"/>
      <c r="EFB23" s="934"/>
      <c r="EFC23" s="934"/>
      <c r="EFD23" s="934"/>
      <c r="EFE23" s="934"/>
      <c r="EFF23" s="934"/>
      <c r="EFG23" s="934"/>
      <c r="EFH23" s="934"/>
      <c r="EFI23" s="934"/>
      <c r="EFJ23" s="934"/>
      <c r="EFK23" s="934"/>
      <c r="EFL23" s="934"/>
      <c r="EFM23" s="934"/>
      <c r="EFN23" s="934"/>
      <c r="EFO23" s="934"/>
      <c r="EFP23" s="934"/>
      <c r="EFQ23" s="934"/>
      <c r="EFR23" s="934"/>
      <c r="EFS23" s="934"/>
      <c r="EFT23" s="934"/>
      <c r="EFU23" s="934"/>
      <c r="EFV23" s="934"/>
      <c r="EFW23" s="934"/>
      <c r="EFX23" s="934"/>
      <c r="EFY23" s="934"/>
      <c r="EFZ23" s="934"/>
      <c r="EGA23" s="934"/>
      <c r="EGB23" s="934"/>
      <c r="EGC23" s="934"/>
      <c r="EGD23" s="934"/>
      <c r="EGE23" s="934"/>
      <c r="EGF23" s="934"/>
      <c r="EGG23" s="934"/>
      <c r="EGH23" s="934"/>
      <c r="EGI23" s="934"/>
      <c r="EGJ23" s="934"/>
      <c r="EGK23" s="934"/>
      <c r="EGL23" s="934"/>
      <c r="EGM23" s="934"/>
      <c r="EGN23" s="934"/>
      <c r="EGO23" s="934"/>
      <c r="EGP23" s="934"/>
      <c r="EGQ23" s="934"/>
      <c r="EGR23" s="934"/>
      <c r="EGS23" s="934"/>
      <c r="EGT23" s="934"/>
      <c r="EGU23" s="934"/>
      <c r="EGV23" s="934"/>
      <c r="EGW23" s="934"/>
      <c r="EGX23" s="934"/>
      <c r="EGY23" s="934"/>
      <c r="EGZ23" s="934"/>
      <c r="EHA23" s="934"/>
      <c r="EHB23" s="934"/>
      <c r="EHC23" s="934"/>
      <c r="EHD23" s="934"/>
      <c r="EHE23" s="934"/>
      <c r="EHF23" s="934"/>
      <c r="EHG23" s="934"/>
      <c r="EHH23" s="934"/>
      <c r="EHI23" s="934"/>
      <c r="EHJ23" s="934"/>
      <c r="EHK23" s="934"/>
      <c r="EHL23" s="934"/>
      <c r="EHM23" s="934"/>
      <c r="EHN23" s="934"/>
      <c r="EHO23" s="934"/>
      <c r="EHP23" s="934"/>
      <c r="EHQ23" s="934"/>
      <c r="EHR23" s="934"/>
      <c r="EHS23" s="934"/>
      <c r="EHT23" s="934"/>
      <c r="EHU23" s="934"/>
      <c r="EHV23" s="934"/>
      <c r="EHW23" s="934"/>
      <c r="EHX23" s="934"/>
      <c r="EHY23" s="934"/>
      <c r="EHZ23" s="934"/>
      <c r="EIA23" s="934"/>
      <c r="EIB23" s="934"/>
      <c r="EIC23" s="934"/>
      <c r="EID23" s="934"/>
      <c r="EIE23" s="934"/>
      <c r="EIF23" s="934"/>
      <c r="EIG23" s="934"/>
      <c r="EIH23" s="934"/>
      <c r="EII23" s="934"/>
      <c r="EIJ23" s="934"/>
      <c r="EIK23" s="934"/>
      <c r="EIL23" s="934"/>
      <c r="EIM23" s="934"/>
      <c r="EIN23" s="934"/>
      <c r="EIO23" s="934"/>
      <c r="EIP23" s="934"/>
      <c r="EIQ23" s="934"/>
      <c r="EIR23" s="934"/>
      <c r="EIS23" s="934"/>
      <c r="EIT23" s="934"/>
      <c r="EIU23" s="934"/>
      <c r="EIV23" s="934"/>
      <c r="EIW23" s="934"/>
      <c r="EIX23" s="934"/>
      <c r="EIY23" s="934"/>
      <c r="EIZ23" s="934"/>
      <c r="EJA23" s="934"/>
      <c r="EJB23" s="934"/>
      <c r="EJC23" s="934"/>
      <c r="EJD23" s="934"/>
      <c r="EJE23" s="934"/>
      <c r="EJF23" s="934"/>
      <c r="EJG23" s="934"/>
      <c r="EJH23" s="934"/>
      <c r="EJI23" s="934"/>
      <c r="EJJ23" s="934"/>
      <c r="EJK23" s="934"/>
      <c r="EJL23" s="934"/>
      <c r="EJM23" s="934"/>
      <c r="EJN23" s="934"/>
      <c r="EJO23" s="934"/>
      <c r="EJP23" s="934"/>
      <c r="EJQ23" s="934"/>
      <c r="EJR23" s="934"/>
      <c r="EJS23" s="934"/>
      <c r="EJT23" s="934"/>
      <c r="EJU23" s="934"/>
      <c r="EJV23" s="934"/>
      <c r="EJW23" s="934"/>
      <c r="EJX23" s="934"/>
      <c r="EJY23" s="934"/>
      <c r="EJZ23" s="934"/>
      <c r="EKA23" s="934"/>
      <c r="EKB23" s="934"/>
      <c r="EKC23" s="934"/>
      <c r="EKD23" s="934"/>
      <c r="EKE23" s="934"/>
      <c r="EKF23" s="934"/>
      <c r="EKG23" s="934"/>
      <c r="EKH23" s="934"/>
      <c r="EKI23" s="934"/>
      <c r="EKJ23" s="934"/>
      <c r="EKK23" s="934"/>
      <c r="EKL23" s="934"/>
      <c r="EKM23" s="934"/>
      <c r="EKN23" s="934"/>
      <c r="EKO23" s="934"/>
      <c r="EKP23" s="934"/>
      <c r="EKQ23" s="934"/>
      <c r="EKR23" s="934"/>
      <c r="EKS23" s="934"/>
      <c r="EKT23" s="934"/>
      <c r="EKU23" s="934"/>
      <c r="EKV23" s="934"/>
      <c r="EKW23" s="934"/>
      <c r="EKX23" s="934"/>
      <c r="EKY23" s="934"/>
      <c r="EKZ23" s="934"/>
      <c r="ELA23" s="934"/>
      <c r="ELB23" s="934"/>
      <c r="ELC23" s="934"/>
      <c r="ELD23" s="934"/>
      <c r="ELE23" s="934"/>
      <c r="ELF23" s="934"/>
      <c r="ELG23" s="934"/>
      <c r="ELH23" s="934"/>
      <c r="ELI23" s="934"/>
      <c r="ELJ23" s="934"/>
      <c r="ELK23" s="934"/>
      <c r="ELL23" s="934"/>
      <c r="ELM23" s="934"/>
      <c r="ELN23" s="934"/>
      <c r="ELO23" s="934"/>
      <c r="ELP23" s="934"/>
      <c r="ELQ23" s="934"/>
      <c r="ELR23" s="934"/>
      <c r="ELS23" s="934"/>
      <c r="ELT23" s="934"/>
      <c r="ELU23" s="934"/>
      <c r="ELV23" s="934"/>
      <c r="ELW23" s="934"/>
      <c r="ELX23" s="934"/>
      <c r="ELY23" s="934"/>
      <c r="ELZ23" s="934"/>
      <c r="EMA23" s="934"/>
      <c r="EMB23" s="934"/>
      <c r="EMC23" s="934"/>
      <c r="EMD23" s="934"/>
      <c r="EME23" s="934"/>
      <c r="EMF23" s="934"/>
      <c r="EMG23" s="934"/>
      <c r="EMH23" s="934"/>
      <c r="EMI23" s="934"/>
      <c r="EMJ23" s="934"/>
      <c r="EMK23" s="934"/>
      <c r="EML23" s="934"/>
      <c r="EMM23" s="934"/>
      <c r="EMN23" s="934"/>
      <c r="EMO23" s="934"/>
      <c r="EMP23" s="934"/>
      <c r="EMQ23" s="934"/>
      <c r="EMR23" s="934"/>
      <c r="EMS23" s="934"/>
      <c r="EMT23" s="934"/>
      <c r="EMU23" s="934"/>
      <c r="EMV23" s="934"/>
      <c r="EMW23" s="934"/>
      <c r="EMX23" s="934"/>
      <c r="EMY23" s="934"/>
      <c r="EMZ23" s="934"/>
      <c r="ENA23" s="934"/>
      <c r="ENB23" s="934"/>
      <c r="ENC23" s="934"/>
      <c r="END23" s="934"/>
      <c r="ENE23" s="934"/>
      <c r="ENF23" s="934"/>
      <c r="ENG23" s="934"/>
      <c r="ENH23" s="934"/>
      <c r="ENI23" s="934"/>
      <c r="ENJ23" s="934"/>
      <c r="ENK23" s="934"/>
      <c r="ENL23" s="934"/>
      <c r="ENM23" s="934"/>
      <c r="ENN23" s="934"/>
      <c r="ENO23" s="934"/>
      <c r="ENP23" s="934"/>
      <c r="ENQ23" s="934"/>
      <c r="ENR23" s="934"/>
      <c r="ENS23" s="934"/>
      <c r="ENT23" s="934"/>
      <c r="ENU23" s="934"/>
      <c r="ENV23" s="934"/>
      <c r="ENW23" s="934"/>
      <c r="ENX23" s="934"/>
      <c r="ENY23" s="934"/>
      <c r="ENZ23" s="934"/>
      <c r="EOA23" s="934"/>
      <c r="EOB23" s="934"/>
      <c r="EOC23" s="934"/>
      <c r="EOD23" s="934"/>
      <c r="EOE23" s="934"/>
      <c r="EOF23" s="934"/>
      <c r="EOG23" s="934"/>
      <c r="EOH23" s="934"/>
      <c r="EOI23" s="934"/>
      <c r="EOJ23" s="934"/>
      <c r="EOK23" s="934"/>
      <c r="EOL23" s="934"/>
      <c r="EOM23" s="934"/>
      <c r="EON23" s="934"/>
      <c r="EOO23" s="934"/>
      <c r="EOP23" s="934"/>
      <c r="EOQ23" s="934"/>
      <c r="EOR23" s="934"/>
      <c r="EOS23" s="934"/>
      <c r="EOT23" s="934"/>
      <c r="EOU23" s="934"/>
      <c r="EOV23" s="934"/>
      <c r="EOW23" s="934"/>
      <c r="EOX23" s="934"/>
      <c r="EOY23" s="934"/>
      <c r="EOZ23" s="934"/>
      <c r="EPA23" s="934"/>
      <c r="EPB23" s="934"/>
      <c r="EPC23" s="934"/>
      <c r="EPD23" s="934"/>
      <c r="EPE23" s="934"/>
      <c r="EPF23" s="934"/>
      <c r="EPG23" s="934"/>
      <c r="EPH23" s="934"/>
      <c r="EPI23" s="934"/>
      <c r="EPJ23" s="934"/>
      <c r="EPK23" s="934"/>
      <c r="EPL23" s="934"/>
      <c r="EPM23" s="934"/>
      <c r="EPN23" s="934"/>
      <c r="EPO23" s="934"/>
      <c r="EPP23" s="934"/>
      <c r="EPQ23" s="934"/>
      <c r="EPR23" s="934"/>
      <c r="EPS23" s="934"/>
      <c r="EPT23" s="934"/>
      <c r="EPU23" s="934"/>
      <c r="EPV23" s="934"/>
      <c r="EPW23" s="934"/>
      <c r="EPX23" s="934"/>
      <c r="EPY23" s="934"/>
      <c r="EPZ23" s="934"/>
      <c r="EQA23" s="934"/>
      <c r="EQB23" s="934"/>
      <c r="EQC23" s="934"/>
      <c r="EQD23" s="934"/>
      <c r="EQE23" s="934"/>
      <c r="EQF23" s="934"/>
      <c r="EQG23" s="934"/>
      <c r="EQH23" s="934"/>
      <c r="EQI23" s="934"/>
      <c r="EQJ23" s="934"/>
      <c r="EQK23" s="934"/>
      <c r="EQL23" s="934"/>
      <c r="EQM23" s="934"/>
      <c r="EQN23" s="934"/>
      <c r="EQO23" s="934"/>
      <c r="EQP23" s="934"/>
      <c r="EQQ23" s="934"/>
      <c r="EQR23" s="934"/>
      <c r="EQS23" s="934"/>
      <c r="EQT23" s="934"/>
      <c r="EQU23" s="934"/>
      <c r="EQV23" s="934"/>
      <c r="EQW23" s="934"/>
      <c r="EQX23" s="934"/>
      <c r="EQY23" s="934"/>
      <c r="EQZ23" s="934"/>
      <c r="ERA23" s="934"/>
      <c r="ERB23" s="934"/>
      <c r="ERC23" s="934"/>
      <c r="ERD23" s="934"/>
      <c r="ERE23" s="934"/>
      <c r="ERF23" s="934"/>
      <c r="ERG23" s="934"/>
      <c r="ERH23" s="934"/>
      <c r="ERI23" s="934"/>
      <c r="ERJ23" s="934"/>
      <c r="ERK23" s="934"/>
      <c r="ERL23" s="934"/>
      <c r="ERM23" s="934"/>
      <c r="ERN23" s="934"/>
      <c r="ERO23" s="934"/>
      <c r="ERP23" s="934"/>
      <c r="ERQ23" s="934"/>
      <c r="ERR23" s="934"/>
      <c r="ERS23" s="934"/>
      <c r="ERT23" s="934"/>
      <c r="ERU23" s="934"/>
      <c r="ERV23" s="934"/>
      <c r="ERW23" s="934"/>
      <c r="ERX23" s="934"/>
      <c r="ERY23" s="934"/>
      <c r="ERZ23" s="934"/>
      <c r="ESA23" s="934"/>
      <c r="ESB23" s="934"/>
      <c r="ESC23" s="934"/>
      <c r="ESD23" s="934"/>
      <c r="ESE23" s="934"/>
      <c r="ESF23" s="934"/>
      <c r="ESG23" s="934"/>
      <c r="ESH23" s="934"/>
      <c r="ESI23" s="934"/>
      <c r="ESJ23" s="934"/>
      <c r="ESK23" s="934"/>
      <c r="ESL23" s="934"/>
      <c r="ESM23" s="934"/>
      <c r="ESN23" s="934"/>
      <c r="ESO23" s="934"/>
      <c r="ESP23" s="934"/>
      <c r="ESQ23" s="934"/>
      <c r="ESR23" s="934"/>
      <c r="ESS23" s="934"/>
      <c r="EST23" s="934"/>
      <c r="ESU23" s="934"/>
      <c r="ESV23" s="934"/>
      <c r="ESW23" s="934"/>
      <c r="ESX23" s="934"/>
      <c r="ESY23" s="934"/>
      <c r="ESZ23" s="934"/>
      <c r="ETA23" s="934"/>
      <c r="ETB23" s="934"/>
      <c r="ETC23" s="934"/>
      <c r="ETD23" s="934"/>
      <c r="ETE23" s="934"/>
      <c r="ETF23" s="934"/>
      <c r="ETG23" s="934"/>
      <c r="ETH23" s="934"/>
      <c r="ETI23" s="934"/>
      <c r="ETJ23" s="934"/>
      <c r="ETK23" s="934"/>
      <c r="ETL23" s="934"/>
      <c r="ETM23" s="934"/>
      <c r="ETN23" s="934"/>
      <c r="ETO23" s="934"/>
      <c r="ETP23" s="934"/>
      <c r="ETQ23" s="934"/>
      <c r="ETR23" s="934"/>
      <c r="ETS23" s="934"/>
      <c r="ETT23" s="934"/>
      <c r="ETU23" s="934"/>
      <c r="ETV23" s="934"/>
      <c r="ETW23" s="934"/>
      <c r="ETX23" s="934"/>
      <c r="ETY23" s="934"/>
      <c r="ETZ23" s="934"/>
      <c r="EUA23" s="934"/>
      <c r="EUB23" s="934"/>
      <c r="EUC23" s="934"/>
      <c r="EUD23" s="934"/>
      <c r="EUE23" s="934"/>
      <c r="EUF23" s="934"/>
      <c r="EUG23" s="934"/>
      <c r="EUH23" s="934"/>
      <c r="EUI23" s="934"/>
      <c r="EUJ23" s="934"/>
      <c r="EUK23" s="934"/>
      <c r="EUL23" s="934"/>
      <c r="EUM23" s="934"/>
      <c r="EUN23" s="934"/>
      <c r="EUO23" s="934"/>
      <c r="EUP23" s="934"/>
      <c r="EUQ23" s="934"/>
      <c r="EUR23" s="934"/>
      <c r="EUS23" s="934"/>
      <c r="EUT23" s="934"/>
      <c r="EUU23" s="934"/>
      <c r="EUV23" s="934"/>
      <c r="EUW23" s="934"/>
      <c r="EUX23" s="934"/>
      <c r="EUY23" s="934"/>
      <c r="EUZ23" s="934"/>
      <c r="EVA23" s="934"/>
      <c r="EVB23" s="934"/>
      <c r="EVC23" s="934"/>
      <c r="EVD23" s="934"/>
      <c r="EVE23" s="934"/>
      <c r="EVF23" s="934"/>
      <c r="EVG23" s="934"/>
      <c r="EVH23" s="934"/>
      <c r="EVI23" s="934"/>
      <c r="EVJ23" s="934"/>
      <c r="EVK23" s="934"/>
      <c r="EVL23" s="934"/>
      <c r="EVM23" s="934"/>
      <c r="EVN23" s="934"/>
      <c r="EVO23" s="934"/>
      <c r="EVP23" s="934"/>
      <c r="EVQ23" s="934"/>
      <c r="EVR23" s="934"/>
      <c r="EVS23" s="934"/>
      <c r="EVT23" s="934"/>
      <c r="EVU23" s="934"/>
      <c r="EVV23" s="934"/>
      <c r="EVW23" s="934"/>
      <c r="EVX23" s="934"/>
      <c r="EVY23" s="934"/>
      <c r="EVZ23" s="934"/>
      <c r="EWA23" s="934"/>
      <c r="EWB23" s="934"/>
      <c r="EWC23" s="934"/>
      <c r="EWD23" s="934"/>
      <c r="EWE23" s="934"/>
      <c r="EWF23" s="934"/>
      <c r="EWG23" s="934"/>
      <c r="EWH23" s="934"/>
      <c r="EWI23" s="934"/>
      <c r="EWJ23" s="934"/>
      <c r="EWK23" s="934"/>
      <c r="EWL23" s="934"/>
      <c r="EWM23" s="934"/>
      <c r="EWN23" s="934"/>
      <c r="EWO23" s="934"/>
      <c r="EWP23" s="934"/>
      <c r="EWQ23" s="934"/>
      <c r="EWR23" s="934"/>
      <c r="EWS23" s="934"/>
      <c r="EWT23" s="934"/>
      <c r="EWU23" s="934"/>
      <c r="EWV23" s="934"/>
      <c r="EWW23" s="934"/>
      <c r="EWX23" s="934"/>
      <c r="EWY23" s="934"/>
      <c r="EWZ23" s="934"/>
      <c r="EXA23" s="934"/>
      <c r="EXB23" s="934"/>
      <c r="EXC23" s="934"/>
      <c r="EXD23" s="934"/>
      <c r="EXE23" s="934"/>
      <c r="EXF23" s="934"/>
      <c r="EXG23" s="934"/>
      <c r="EXH23" s="934"/>
      <c r="EXI23" s="934"/>
      <c r="EXJ23" s="934"/>
      <c r="EXK23" s="934"/>
      <c r="EXL23" s="934"/>
      <c r="EXM23" s="934"/>
      <c r="EXN23" s="934"/>
      <c r="EXO23" s="934"/>
      <c r="EXP23" s="934"/>
      <c r="EXQ23" s="934"/>
      <c r="EXR23" s="934"/>
      <c r="EXS23" s="934"/>
      <c r="EXT23" s="934"/>
      <c r="EXU23" s="934"/>
      <c r="EXV23" s="934"/>
      <c r="EXW23" s="934"/>
      <c r="EXX23" s="934"/>
      <c r="EXY23" s="934"/>
      <c r="EXZ23" s="934"/>
      <c r="EYA23" s="934"/>
      <c r="EYB23" s="934"/>
      <c r="EYC23" s="934"/>
      <c r="EYD23" s="934"/>
      <c r="EYE23" s="934"/>
      <c r="EYF23" s="934"/>
      <c r="EYG23" s="934"/>
      <c r="EYH23" s="934"/>
      <c r="EYI23" s="934"/>
      <c r="EYJ23" s="934"/>
      <c r="EYK23" s="934"/>
      <c r="EYL23" s="934"/>
      <c r="EYM23" s="934"/>
      <c r="EYN23" s="934"/>
      <c r="EYO23" s="934"/>
      <c r="EYP23" s="934"/>
      <c r="EYQ23" s="934"/>
      <c r="EYR23" s="934"/>
      <c r="EYS23" s="934"/>
      <c r="EYT23" s="934"/>
      <c r="EYU23" s="934"/>
      <c r="EYV23" s="934"/>
      <c r="EYW23" s="934"/>
      <c r="EYX23" s="934"/>
      <c r="EYY23" s="934"/>
      <c r="EYZ23" s="934"/>
      <c r="EZA23" s="934"/>
      <c r="EZB23" s="934"/>
      <c r="EZC23" s="934"/>
      <c r="EZD23" s="934"/>
      <c r="EZE23" s="934"/>
      <c r="EZF23" s="934"/>
      <c r="EZG23" s="934"/>
      <c r="EZH23" s="934"/>
      <c r="EZI23" s="934"/>
      <c r="EZJ23" s="934"/>
      <c r="EZK23" s="934"/>
      <c r="EZL23" s="934"/>
      <c r="EZM23" s="934"/>
      <c r="EZN23" s="934"/>
      <c r="EZO23" s="934"/>
      <c r="EZP23" s="934"/>
      <c r="EZQ23" s="934"/>
      <c r="EZR23" s="934"/>
      <c r="EZS23" s="934"/>
      <c r="EZT23" s="934"/>
      <c r="EZU23" s="934"/>
      <c r="EZV23" s="934"/>
      <c r="EZW23" s="934"/>
      <c r="EZX23" s="934"/>
      <c r="EZY23" s="934"/>
      <c r="EZZ23" s="934"/>
      <c r="FAA23" s="934"/>
      <c r="FAB23" s="934"/>
      <c r="FAC23" s="934"/>
      <c r="FAD23" s="934"/>
      <c r="FAE23" s="934"/>
      <c r="FAF23" s="934"/>
      <c r="FAG23" s="934"/>
      <c r="FAH23" s="934"/>
      <c r="FAI23" s="934"/>
      <c r="FAJ23" s="934"/>
      <c r="FAK23" s="934"/>
      <c r="FAL23" s="934"/>
      <c r="FAM23" s="934"/>
      <c r="FAN23" s="934"/>
      <c r="FAO23" s="934"/>
      <c r="FAP23" s="934"/>
      <c r="FAQ23" s="934"/>
      <c r="FAR23" s="934"/>
      <c r="FAS23" s="934"/>
      <c r="FAT23" s="934"/>
      <c r="FAU23" s="934"/>
      <c r="FAV23" s="934"/>
      <c r="FAW23" s="934"/>
      <c r="FAX23" s="934"/>
      <c r="FAY23" s="934"/>
      <c r="FAZ23" s="934"/>
      <c r="FBA23" s="934"/>
      <c r="FBB23" s="934"/>
      <c r="FBC23" s="934"/>
      <c r="FBD23" s="934"/>
      <c r="FBE23" s="934"/>
      <c r="FBF23" s="934"/>
      <c r="FBG23" s="934"/>
      <c r="FBH23" s="934"/>
      <c r="FBI23" s="934"/>
      <c r="FBJ23" s="934"/>
      <c r="FBK23" s="934"/>
      <c r="FBL23" s="934"/>
      <c r="FBM23" s="934"/>
      <c r="FBN23" s="934"/>
      <c r="FBO23" s="934"/>
      <c r="FBP23" s="934"/>
      <c r="FBQ23" s="934"/>
      <c r="FBR23" s="934"/>
      <c r="FBS23" s="934"/>
      <c r="FBT23" s="934"/>
      <c r="FBU23" s="934"/>
      <c r="FBV23" s="934"/>
      <c r="FBW23" s="934"/>
      <c r="FBX23" s="934"/>
      <c r="FBY23" s="934"/>
      <c r="FBZ23" s="934"/>
      <c r="FCA23" s="934"/>
      <c r="FCB23" s="934"/>
      <c r="FCC23" s="934"/>
      <c r="FCD23" s="934"/>
      <c r="FCE23" s="934"/>
      <c r="FCF23" s="934"/>
      <c r="FCG23" s="934"/>
      <c r="FCH23" s="934"/>
      <c r="FCI23" s="934"/>
      <c r="FCJ23" s="934"/>
      <c r="FCK23" s="934"/>
      <c r="FCL23" s="934"/>
      <c r="FCM23" s="934"/>
      <c r="FCN23" s="934"/>
      <c r="FCO23" s="934"/>
      <c r="FCP23" s="934"/>
      <c r="FCQ23" s="934"/>
      <c r="FCR23" s="934"/>
      <c r="FCS23" s="934"/>
      <c r="FCT23" s="934"/>
      <c r="FCU23" s="934"/>
      <c r="FCV23" s="934"/>
      <c r="FCW23" s="934"/>
      <c r="FCX23" s="934"/>
      <c r="FCY23" s="934"/>
      <c r="FCZ23" s="934"/>
      <c r="FDA23" s="934"/>
      <c r="FDB23" s="934"/>
      <c r="FDC23" s="934"/>
      <c r="FDD23" s="934"/>
      <c r="FDE23" s="934"/>
      <c r="FDF23" s="934"/>
      <c r="FDG23" s="934"/>
      <c r="FDH23" s="934"/>
      <c r="FDI23" s="934"/>
      <c r="FDJ23" s="934"/>
      <c r="FDK23" s="934"/>
      <c r="FDL23" s="934"/>
      <c r="FDM23" s="934"/>
      <c r="FDN23" s="934"/>
      <c r="FDO23" s="934"/>
      <c r="FDP23" s="934"/>
      <c r="FDQ23" s="934"/>
      <c r="FDR23" s="934"/>
      <c r="FDS23" s="934"/>
      <c r="FDT23" s="934"/>
      <c r="FDU23" s="934"/>
      <c r="FDV23" s="934"/>
      <c r="FDW23" s="934"/>
      <c r="FDX23" s="934"/>
      <c r="FDY23" s="934"/>
      <c r="FDZ23" s="934"/>
      <c r="FEA23" s="934"/>
      <c r="FEB23" s="934"/>
      <c r="FEC23" s="934"/>
      <c r="FED23" s="934"/>
      <c r="FEE23" s="934"/>
      <c r="FEF23" s="934"/>
      <c r="FEG23" s="934"/>
      <c r="FEH23" s="934"/>
      <c r="FEI23" s="934"/>
      <c r="FEJ23" s="934"/>
      <c r="FEK23" s="934"/>
      <c r="FEL23" s="934"/>
      <c r="FEM23" s="934"/>
      <c r="FEN23" s="934"/>
      <c r="FEO23" s="934"/>
      <c r="FEP23" s="934"/>
      <c r="FEQ23" s="934"/>
      <c r="FER23" s="934"/>
      <c r="FES23" s="934"/>
      <c r="FET23" s="934"/>
      <c r="FEU23" s="934"/>
      <c r="FEV23" s="934"/>
      <c r="FEW23" s="934"/>
      <c r="FEX23" s="934"/>
      <c r="FEY23" s="934"/>
      <c r="FEZ23" s="934"/>
      <c r="FFA23" s="934"/>
      <c r="FFB23" s="934"/>
      <c r="FFC23" s="934"/>
      <c r="FFD23" s="934"/>
      <c r="FFE23" s="934"/>
      <c r="FFF23" s="934"/>
      <c r="FFG23" s="934"/>
      <c r="FFH23" s="934"/>
      <c r="FFI23" s="934"/>
      <c r="FFJ23" s="934"/>
      <c r="FFK23" s="934"/>
      <c r="FFL23" s="934"/>
      <c r="FFM23" s="934"/>
      <c r="FFN23" s="934"/>
      <c r="FFO23" s="934"/>
      <c r="FFP23" s="934"/>
      <c r="FFQ23" s="934"/>
      <c r="FFR23" s="934"/>
      <c r="FFS23" s="934"/>
      <c r="FFT23" s="934"/>
      <c r="FFU23" s="934"/>
      <c r="FFV23" s="934"/>
      <c r="FFW23" s="934"/>
      <c r="FFX23" s="934"/>
      <c r="FFY23" s="934"/>
      <c r="FFZ23" s="934"/>
      <c r="FGA23" s="934"/>
      <c r="FGB23" s="934"/>
      <c r="FGC23" s="934"/>
      <c r="FGD23" s="934"/>
      <c r="FGE23" s="934"/>
      <c r="FGF23" s="934"/>
      <c r="FGG23" s="934"/>
      <c r="FGH23" s="934"/>
      <c r="FGI23" s="934"/>
      <c r="FGJ23" s="934"/>
      <c r="FGK23" s="934"/>
      <c r="FGL23" s="934"/>
      <c r="FGM23" s="934"/>
      <c r="FGN23" s="934"/>
      <c r="FGO23" s="934"/>
      <c r="FGP23" s="934"/>
      <c r="FGQ23" s="934"/>
      <c r="FGR23" s="934"/>
      <c r="FGS23" s="934"/>
      <c r="FGT23" s="934"/>
      <c r="FGU23" s="934"/>
      <c r="FGV23" s="934"/>
      <c r="FGW23" s="934"/>
      <c r="FGX23" s="934"/>
      <c r="FGY23" s="934"/>
      <c r="FGZ23" s="934"/>
      <c r="FHA23" s="934"/>
      <c r="FHB23" s="934"/>
      <c r="FHC23" s="934"/>
      <c r="FHD23" s="934"/>
      <c r="FHE23" s="934"/>
      <c r="FHF23" s="934"/>
      <c r="FHG23" s="934"/>
      <c r="FHH23" s="934"/>
      <c r="FHI23" s="934"/>
      <c r="FHJ23" s="934"/>
      <c r="FHK23" s="934"/>
      <c r="FHL23" s="934"/>
      <c r="FHM23" s="934"/>
      <c r="FHN23" s="934"/>
      <c r="FHO23" s="934"/>
      <c r="FHP23" s="934"/>
      <c r="FHQ23" s="934"/>
      <c r="FHR23" s="934"/>
      <c r="FHS23" s="934"/>
      <c r="FHT23" s="934"/>
      <c r="FHU23" s="934"/>
      <c r="FHV23" s="934"/>
      <c r="FHW23" s="934"/>
      <c r="FHX23" s="934"/>
      <c r="FHY23" s="934"/>
      <c r="FHZ23" s="934"/>
      <c r="FIA23" s="934"/>
      <c r="FIB23" s="934"/>
      <c r="FIC23" s="934"/>
      <c r="FID23" s="934"/>
      <c r="FIE23" s="934"/>
      <c r="FIF23" s="934"/>
      <c r="FIG23" s="934"/>
      <c r="FIH23" s="934"/>
      <c r="FII23" s="934"/>
      <c r="FIJ23" s="934"/>
      <c r="FIK23" s="934"/>
      <c r="FIL23" s="934"/>
      <c r="FIM23" s="934"/>
      <c r="FIN23" s="934"/>
      <c r="FIO23" s="934"/>
      <c r="FIP23" s="934"/>
      <c r="FIQ23" s="934"/>
      <c r="FIR23" s="934"/>
      <c r="FIS23" s="934"/>
      <c r="FIT23" s="934"/>
      <c r="FIU23" s="934"/>
      <c r="FIV23" s="934"/>
      <c r="FIW23" s="934"/>
      <c r="FIX23" s="934"/>
      <c r="FIY23" s="934"/>
      <c r="FIZ23" s="934"/>
      <c r="FJA23" s="934"/>
      <c r="FJB23" s="934"/>
      <c r="FJC23" s="934"/>
      <c r="FJD23" s="934"/>
      <c r="FJE23" s="934"/>
      <c r="FJF23" s="934"/>
      <c r="FJG23" s="934"/>
      <c r="FJH23" s="934"/>
      <c r="FJI23" s="934"/>
      <c r="FJJ23" s="934"/>
      <c r="FJK23" s="934"/>
      <c r="FJL23" s="934"/>
      <c r="FJM23" s="934"/>
      <c r="FJN23" s="934"/>
      <c r="FJO23" s="934"/>
      <c r="FJP23" s="934"/>
      <c r="FJQ23" s="934"/>
      <c r="FJR23" s="934"/>
      <c r="FJS23" s="934"/>
      <c r="FJT23" s="934"/>
      <c r="FJU23" s="934"/>
      <c r="FJV23" s="934"/>
      <c r="FJW23" s="934"/>
      <c r="FJX23" s="934"/>
      <c r="FJY23" s="934"/>
      <c r="FJZ23" s="934"/>
      <c r="FKA23" s="934"/>
      <c r="FKB23" s="934"/>
      <c r="FKC23" s="934"/>
      <c r="FKD23" s="934"/>
      <c r="FKE23" s="934"/>
      <c r="FKF23" s="934"/>
      <c r="FKG23" s="934"/>
      <c r="FKH23" s="934"/>
      <c r="FKI23" s="934"/>
      <c r="FKJ23" s="934"/>
      <c r="FKK23" s="934"/>
      <c r="FKL23" s="934"/>
      <c r="FKM23" s="934"/>
      <c r="FKN23" s="934"/>
      <c r="FKO23" s="934"/>
      <c r="FKP23" s="934"/>
      <c r="FKQ23" s="934"/>
      <c r="FKR23" s="934"/>
      <c r="FKS23" s="934"/>
      <c r="FKT23" s="934"/>
      <c r="FKU23" s="934"/>
      <c r="FKV23" s="934"/>
      <c r="FKW23" s="934"/>
      <c r="FKX23" s="934"/>
      <c r="FKY23" s="934"/>
      <c r="FKZ23" s="934"/>
      <c r="FLA23" s="934"/>
      <c r="FLB23" s="934"/>
      <c r="FLC23" s="934"/>
      <c r="FLD23" s="934"/>
      <c r="FLE23" s="934"/>
      <c r="FLF23" s="934"/>
      <c r="FLG23" s="934"/>
      <c r="FLH23" s="934"/>
      <c r="FLI23" s="934"/>
      <c r="FLJ23" s="934"/>
      <c r="FLK23" s="934"/>
      <c r="FLL23" s="934"/>
      <c r="FLM23" s="934"/>
      <c r="FLN23" s="934"/>
      <c r="FLO23" s="934"/>
      <c r="FLP23" s="934"/>
      <c r="FLQ23" s="934"/>
      <c r="FLR23" s="934"/>
      <c r="FLS23" s="934"/>
      <c r="FLT23" s="934"/>
      <c r="FLU23" s="934"/>
      <c r="FLV23" s="934"/>
      <c r="FLW23" s="934"/>
      <c r="FLX23" s="934"/>
      <c r="FLY23" s="934"/>
      <c r="FLZ23" s="934"/>
      <c r="FMA23" s="934"/>
      <c r="FMB23" s="934"/>
      <c r="FMC23" s="934"/>
      <c r="FMD23" s="934"/>
      <c r="FME23" s="934"/>
      <c r="FMF23" s="934"/>
      <c r="FMG23" s="934"/>
      <c r="FMH23" s="934"/>
      <c r="FMI23" s="934"/>
      <c r="FMJ23" s="934"/>
      <c r="FMK23" s="934"/>
      <c r="FML23" s="934"/>
      <c r="FMM23" s="934"/>
      <c r="FMN23" s="934"/>
      <c r="FMO23" s="934"/>
      <c r="FMP23" s="934"/>
      <c r="FMQ23" s="934"/>
      <c r="FMR23" s="934"/>
      <c r="FMS23" s="934"/>
      <c r="FMT23" s="934"/>
      <c r="FMU23" s="934"/>
      <c r="FMV23" s="934"/>
      <c r="FMW23" s="934"/>
      <c r="FMX23" s="934"/>
      <c r="FMY23" s="934"/>
      <c r="FMZ23" s="934"/>
      <c r="FNA23" s="934"/>
      <c r="FNB23" s="934"/>
      <c r="FNC23" s="934"/>
      <c r="FND23" s="934"/>
      <c r="FNE23" s="934"/>
      <c r="FNF23" s="934"/>
      <c r="FNG23" s="934"/>
      <c r="FNH23" s="934"/>
      <c r="FNI23" s="934"/>
      <c r="FNJ23" s="934"/>
      <c r="FNK23" s="934"/>
      <c r="FNL23" s="934"/>
      <c r="FNM23" s="934"/>
      <c r="FNN23" s="934"/>
      <c r="FNO23" s="934"/>
      <c r="FNP23" s="934"/>
      <c r="FNQ23" s="934"/>
      <c r="FNR23" s="934"/>
      <c r="FNS23" s="934"/>
      <c r="FNT23" s="934"/>
      <c r="FNU23" s="934"/>
      <c r="FNV23" s="934"/>
      <c r="FNW23" s="934"/>
      <c r="FNX23" s="934"/>
      <c r="FNY23" s="934"/>
      <c r="FNZ23" s="934"/>
      <c r="FOA23" s="934"/>
      <c r="FOB23" s="934"/>
      <c r="FOC23" s="934"/>
      <c r="FOD23" s="934"/>
      <c r="FOE23" s="934"/>
      <c r="FOF23" s="934"/>
      <c r="FOG23" s="934"/>
      <c r="FOH23" s="934"/>
      <c r="FOI23" s="934"/>
      <c r="FOJ23" s="934"/>
      <c r="FOK23" s="934"/>
      <c r="FOL23" s="934"/>
      <c r="FOM23" s="934"/>
      <c r="FON23" s="934"/>
      <c r="FOO23" s="934"/>
      <c r="FOP23" s="934"/>
      <c r="FOQ23" s="934"/>
      <c r="FOR23" s="934"/>
      <c r="FOS23" s="934"/>
      <c r="FOT23" s="934"/>
      <c r="FOU23" s="934"/>
      <c r="FOV23" s="934"/>
      <c r="FOW23" s="934"/>
      <c r="FOX23" s="934"/>
      <c r="FOY23" s="934"/>
      <c r="FOZ23" s="934"/>
      <c r="FPA23" s="934"/>
      <c r="FPB23" s="934"/>
      <c r="FPC23" s="934"/>
      <c r="FPD23" s="934"/>
      <c r="FPE23" s="934"/>
      <c r="FPF23" s="934"/>
      <c r="FPG23" s="934"/>
      <c r="FPH23" s="934"/>
      <c r="FPI23" s="934"/>
      <c r="FPJ23" s="934"/>
      <c r="FPK23" s="934"/>
      <c r="FPL23" s="934"/>
      <c r="FPM23" s="934"/>
      <c r="FPN23" s="934"/>
      <c r="FPO23" s="934"/>
      <c r="FPP23" s="934"/>
      <c r="FPQ23" s="934"/>
      <c r="FPR23" s="934"/>
      <c r="FPS23" s="934"/>
      <c r="FPT23" s="934"/>
      <c r="FPU23" s="934"/>
      <c r="FPV23" s="934"/>
      <c r="FPW23" s="934"/>
      <c r="FPX23" s="934"/>
      <c r="FPY23" s="934"/>
      <c r="FPZ23" s="934"/>
      <c r="FQA23" s="934"/>
      <c r="FQB23" s="934"/>
      <c r="FQC23" s="934"/>
      <c r="FQD23" s="934"/>
      <c r="FQE23" s="934"/>
      <c r="FQF23" s="934"/>
      <c r="FQG23" s="934"/>
      <c r="FQH23" s="934"/>
      <c r="FQI23" s="934"/>
      <c r="FQJ23" s="934"/>
      <c r="FQK23" s="934"/>
      <c r="FQL23" s="934"/>
      <c r="FQM23" s="934"/>
      <c r="FQN23" s="934"/>
      <c r="FQO23" s="934"/>
      <c r="FQP23" s="934"/>
      <c r="FQQ23" s="934"/>
      <c r="FQR23" s="934"/>
      <c r="FQS23" s="934"/>
      <c r="FQT23" s="934"/>
      <c r="FQU23" s="934"/>
      <c r="FQV23" s="934"/>
      <c r="FQW23" s="934"/>
      <c r="FQX23" s="934"/>
      <c r="FQY23" s="934"/>
      <c r="FQZ23" s="934"/>
      <c r="FRA23" s="934"/>
      <c r="FRB23" s="934"/>
      <c r="FRC23" s="934"/>
      <c r="FRD23" s="934"/>
      <c r="FRE23" s="934"/>
      <c r="FRF23" s="934"/>
      <c r="FRG23" s="934"/>
      <c r="FRH23" s="934"/>
      <c r="FRI23" s="934"/>
      <c r="FRJ23" s="934"/>
      <c r="FRK23" s="934"/>
      <c r="FRL23" s="934"/>
      <c r="FRM23" s="934"/>
      <c r="FRN23" s="934"/>
      <c r="FRO23" s="934"/>
      <c r="FRP23" s="934"/>
      <c r="FRQ23" s="934"/>
      <c r="FRR23" s="934"/>
      <c r="FRS23" s="934"/>
      <c r="FRT23" s="934"/>
      <c r="FRU23" s="934"/>
      <c r="FRV23" s="934"/>
      <c r="FRW23" s="934"/>
      <c r="FRX23" s="934"/>
      <c r="FRY23" s="934"/>
      <c r="FRZ23" s="934"/>
      <c r="FSA23" s="934"/>
      <c r="FSB23" s="934"/>
      <c r="FSC23" s="934"/>
      <c r="FSD23" s="934"/>
      <c r="FSE23" s="934"/>
      <c r="FSF23" s="934"/>
      <c r="FSG23" s="934"/>
      <c r="FSH23" s="934"/>
      <c r="FSI23" s="934"/>
      <c r="FSJ23" s="934"/>
      <c r="FSK23" s="934"/>
      <c r="FSL23" s="934"/>
      <c r="FSM23" s="934"/>
      <c r="FSN23" s="934"/>
      <c r="FSO23" s="934"/>
      <c r="FSP23" s="934"/>
      <c r="FSQ23" s="934"/>
      <c r="FSR23" s="934"/>
      <c r="FSS23" s="934"/>
      <c r="FST23" s="934"/>
      <c r="FSU23" s="934"/>
      <c r="FSV23" s="934"/>
      <c r="FSW23" s="934"/>
      <c r="FSX23" s="934"/>
      <c r="FSY23" s="934"/>
      <c r="FSZ23" s="934"/>
      <c r="FTA23" s="934"/>
      <c r="FTB23" s="934"/>
      <c r="FTC23" s="934"/>
      <c r="FTD23" s="934"/>
      <c r="FTE23" s="934"/>
      <c r="FTF23" s="934"/>
      <c r="FTG23" s="934"/>
      <c r="FTH23" s="934"/>
      <c r="FTI23" s="934"/>
      <c r="FTJ23" s="934"/>
      <c r="FTK23" s="934"/>
      <c r="FTL23" s="934"/>
      <c r="FTM23" s="934"/>
      <c r="FTN23" s="934"/>
      <c r="FTO23" s="934"/>
      <c r="FTP23" s="934"/>
      <c r="FTQ23" s="934"/>
      <c r="FTR23" s="934"/>
      <c r="FTS23" s="934"/>
      <c r="FTT23" s="934"/>
      <c r="FTU23" s="934"/>
      <c r="FTV23" s="934"/>
      <c r="FTW23" s="934"/>
      <c r="FTX23" s="934"/>
      <c r="FTY23" s="934"/>
      <c r="FTZ23" s="934"/>
      <c r="FUA23" s="934"/>
      <c r="FUB23" s="934"/>
      <c r="FUC23" s="934"/>
      <c r="FUD23" s="934"/>
      <c r="FUE23" s="934"/>
      <c r="FUF23" s="934"/>
      <c r="FUG23" s="934"/>
      <c r="FUH23" s="934"/>
      <c r="FUI23" s="934"/>
      <c r="FUJ23" s="934"/>
      <c r="FUK23" s="934"/>
      <c r="FUL23" s="934"/>
      <c r="FUM23" s="934"/>
      <c r="FUN23" s="934"/>
      <c r="FUO23" s="934"/>
      <c r="FUP23" s="934"/>
      <c r="FUQ23" s="934"/>
      <c r="FUR23" s="934"/>
      <c r="FUS23" s="934"/>
      <c r="FUT23" s="934"/>
      <c r="FUU23" s="934"/>
      <c r="FUV23" s="934"/>
      <c r="FUW23" s="934"/>
      <c r="FUX23" s="934"/>
      <c r="FUY23" s="934"/>
      <c r="FUZ23" s="934"/>
      <c r="FVA23" s="934"/>
      <c r="FVB23" s="934"/>
      <c r="FVC23" s="934"/>
      <c r="FVD23" s="934"/>
      <c r="FVE23" s="934"/>
      <c r="FVF23" s="934"/>
      <c r="FVG23" s="934"/>
      <c r="FVH23" s="934"/>
      <c r="FVI23" s="934"/>
      <c r="FVJ23" s="934"/>
      <c r="FVK23" s="934"/>
      <c r="FVL23" s="934"/>
      <c r="FVM23" s="934"/>
      <c r="FVN23" s="934"/>
      <c r="FVO23" s="934"/>
      <c r="FVP23" s="934"/>
      <c r="FVQ23" s="934"/>
      <c r="FVR23" s="934"/>
      <c r="FVS23" s="934"/>
      <c r="FVT23" s="934"/>
      <c r="FVU23" s="934"/>
      <c r="FVV23" s="934"/>
      <c r="FVW23" s="934"/>
      <c r="FVX23" s="934"/>
      <c r="FVY23" s="934"/>
      <c r="FVZ23" s="934"/>
      <c r="FWA23" s="934"/>
      <c r="FWB23" s="934"/>
      <c r="FWC23" s="934"/>
      <c r="FWD23" s="934"/>
      <c r="FWE23" s="934"/>
      <c r="FWF23" s="934"/>
      <c r="FWG23" s="934"/>
      <c r="FWH23" s="934"/>
      <c r="FWI23" s="934"/>
      <c r="FWJ23" s="934"/>
      <c r="FWK23" s="934"/>
      <c r="FWL23" s="934"/>
      <c r="FWM23" s="934"/>
      <c r="FWN23" s="934"/>
      <c r="FWO23" s="934"/>
      <c r="FWP23" s="934"/>
      <c r="FWQ23" s="934"/>
      <c r="FWR23" s="934"/>
      <c r="FWS23" s="934"/>
      <c r="FWT23" s="934"/>
      <c r="FWU23" s="934"/>
      <c r="FWV23" s="934"/>
      <c r="FWW23" s="934"/>
      <c r="FWX23" s="934"/>
      <c r="FWY23" s="934"/>
      <c r="FWZ23" s="934"/>
      <c r="FXA23" s="934"/>
      <c r="FXB23" s="934"/>
      <c r="FXC23" s="934"/>
      <c r="FXD23" s="934"/>
      <c r="FXE23" s="934"/>
      <c r="FXF23" s="934"/>
      <c r="FXG23" s="934"/>
      <c r="FXH23" s="934"/>
      <c r="FXI23" s="934"/>
      <c r="FXJ23" s="934"/>
      <c r="FXK23" s="934"/>
      <c r="FXL23" s="934"/>
      <c r="FXM23" s="934"/>
      <c r="FXN23" s="934"/>
      <c r="FXO23" s="934"/>
      <c r="FXP23" s="934"/>
      <c r="FXQ23" s="934"/>
      <c r="FXR23" s="934"/>
      <c r="FXS23" s="934"/>
      <c r="FXT23" s="934"/>
      <c r="FXU23" s="934"/>
      <c r="FXV23" s="934"/>
      <c r="FXW23" s="934"/>
      <c r="FXX23" s="934"/>
      <c r="FXY23" s="934"/>
      <c r="FXZ23" s="934"/>
      <c r="FYA23" s="934"/>
      <c r="FYB23" s="934"/>
      <c r="FYC23" s="934"/>
      <c r="FYD23" s="934"/>
      <c r="FYE23" s="934"/>
      <c r="FYF23" s="934"/>
      <c r="FYG23" s="934"/>
      <c r="FYH23" s="934"/>
      <c r="FYI23" s="934"/>
      <c r="FYJ23" s="934"/>
      <c r="FYK23" s="934"/>
      <c r="FYL23" s="934"/>
      <c r="FYM23" s="934"/>
      <c r="FYN23" s="934"/>
      <c r="FYO23" s="934"/>
      <c r="FYP23" s="934"/>
      <c r="FYQ23" s="934"/>
      <c r="FYR23" s="934"/>
      <c r="FYS23" s="934"/>
      <c r="FYT23" s="934"/>
      <c r="FYU23" s="934"/>
      <c r="FYV23" s="934"/>
      <c r="FYW23" s="934"/>
      <c r="FYX23" s="934"/>
      <c r="FYY23" s="934"/>
      <c r="FYZ23" s="934"/>
      <c r="FZA23" s="934"/>
      <c r="FZB23" s="934"/>
      <c r="FZC23" s="934"/>
      <c r="FZD23" s="934"/>
      <c r="FZE23" s="934"/>
      <c r="FZF23" s="934"/>
      <c r="FZG23" s="934"/>
      <c r="FZH23" s="934"/>
      <c r="FZI23" s="934"/>
      <c r="FZJ23" s="934"/>
      <c r="FZK23" s="934"/>
      <c r="FZL23" s="934"/>
      <c r="FZM23" s="934"/>
      <c r="FZN23" s="934"/>
      <c r="FZO23" s="934"/>
      <c r="FZP23" s="934"/>
      <c r="FZQ23" s="934"/>
      <c r="FZR23" s="934"/>
      <c r="FZS23" s="934"/>
      <c r="FZT23" s="934"/>
      <c r="FZU23" s="934"/>
      <c r="FZV23" s="934"/>
      <c r="FZW23" s="934"/>
      <c r="FZX23" s="934"/>
      <c r="FZY23" s="934"/>
      <c r="FZZ23" s="934"/>
      <c r="GAA23" s="934"/>
      <c r="GAB23" s="934"/>
      <c r="GAC23" s="934"/>
      <c r="GAD23" s="934"/>
      <c r="GAE23" s="934"/>
      <c r="GAF23" s="934"/>
      <c r="GAG23" s="934"/>
      <c r="GAH23" s="934"/>
      <c r="GAI23" s="934"/>
      <c r="GAJ23" s="934"/>
      <c r="GAK23" s="934"/>
      <c r="GAL23" s="934"/>
      <c r="GAM23" s="934"/>
      <c r="GAN23" s="934"/>
      <c r="GAO23" s="934"/>
      <c r="GAP23" s="934"/>
      <c r="GAQ23" s="934"/>
      <c r="GAR23" s="934"/>
      <c r="GAS23" s="934"/>
      <c r="GAT23" s="934"/>
      <c r="GAU23" s="934"/>
      <c r="GAV23" s="934"/>
      <c r="GAW23" s="934"/>
      <c r="GAX23" s="934"/>
      <c r="GAY23" s="934"/>
      <c r="GAZ23" s="934"/>
      <c r="GBA23" s="934"/>
      <c r="GBB23" s="934"/>
      <c r="GBC23" s="934"/>
      <c r="GBD23" s="934"/>
      <c r="GBE23" s="934"/>
      <c r="GBF23" s="934"/>
      <c r="GBG23" s="934"/>
      <c r="GBH23" s="934"/>
      <c r="GBI23" s="934"/>
      <c r="GBJ23" s="934"/>
      <c r="GBK23" s="934"/>
      <c r="GBL23" s="934"/>
      <c r="GBM23" s="934"/>
      <c r="GBN23" s="934"/>
      <c r="GBO23" s="934"/>
      <c r="GBP23" s="934"/>
      <c r="GBQ23" s="934"/>
      <c r="GBR23" s="934"/>
      <c r="GBS23" s="934"/>
      <c r="GBT23" s="934"/>
      <c r="GBU23" s="934"/>
      <c r="GBV23" s="934"/>
      <c r="GBW23" s="934"/>
      <c r="GBX23" s="934"/>
      <c r="GBY23" s="934"/>
      <c r="GBZ23" s="934"/>
      <c r="GCA23" s="934"/>
      <c r="GCB23" s="934"/>
      <c r="GCC23" s="934"/>
      <c r="GCD23" s="934"/>
      <c r="GCE23" s="934"/>
      <c r="GCF23" s="934"/>
      <c r="GCG23" s="934"/>
      <c r="GCH23" s="934"/>
      <c r="GCI23" s="934"/>
      <c r="GCJ23" s="934"/>
      <c r="GCK23" s="934"/>
      <c r="GCL23" s="934"/>
      <c r="GCM23" s="934"/>
      <c r="GCN23" s="934"/>
      <c r="GCO23" s="934"/>
      <c r="GCP23" s="934"/>
      <c r="GCQ23" s="934"/>
      <c r="GCR23" s="934"/>
      <c r="GCS23" s="934"/>
      <c r="GCT23" s="934"/>
      <c r="GCU23" s="934"/>
      <c r="GCV23" s="934"/>
      <c r="GCW23" s="934"/>
      <c r="GCX23" s="934"/>
      <c r="GCY23" s="934"/>
      <c r="GCZ23" s="934"/>
      <c r="GDA23" s="934"/>
      <c r="GDB23" s="934"/>
      <c r="GDC23" s="934"/>
      <c r="GDD23" s="934"/>
      <c r="GDE23" s="934"/>
      <c r="GDF23" s="934"/>
      <c r="GDG23" s="934"/>
      <c r="GDH23" s="934"/>
      <c r="GDI23" s="934"/>
      <c r="GDJ23" s="934"/>
      <c r="GDK23" s="934"/>
      <c r="GDL23" s="934"/>
      <c r="GDM23" s="934"/>
      <c r="GDN23" s="934"/>
      <c r="GDO23" s="934"/>
      <c r="GDP23" s="934"/>
      <c r="GDQ23" s="934"/>
      <c r="GDR23" s="934"/>
      <c r="GDS23" s="934"/>
      <c r="GDT23" s="934"/>
      <c r="GDU23" s="934"/>
      <c r="GDV23" s="934"/>
      <c r="GDW23" s="934"/>
      <c r="GDX23" s="934"/>
      <c r="GDY23" s="934"/>
      <c r="GDZ23" s="934"/>
      <c r="GEA23" s="934"/>
      <c r="GEB23" s="934"/>
      <c r="GEC23" s="934"/>
      <c r="GED23" s="934"/>
      <c r="GEE23" s="934"/>
      <c r="GEF23" s="934"/>
      <c r="GEG23" s="934"/>
      <c r="GEH23" s="934"/>
      <c r="GEI23" s="934"/>
      <c r="GEJ23" s="934"/>
      <c r="GEK23" s="934"/>
      <c r="GEL23" s="934"/>
      <c r="GEM23" s="934"/>
      <c r="GEN23" s="934"/>
      <c r="GEO23" s="934"/>
      <c r="GEP23" s="934"/>
      <c r="GEQ23" s="934"/>
      <c r="GER23" s="934"/>
      <c r="GES23" s="934"/>
      <c r="GET23" s="934"/>
      <c r="GEU23" s="934"/>
      <c r="GEV23" s="934"/>
      <c r="GEW23" s="934"/>
      <c r="GEX23" s="934"/>
      <c r="GEY23" s="934"/>
      <c r="GEZ23" s="934"/>
      <c r="GFA23" s="934"/>
      <c r="GFB23" s="934"/>
      <c r="GFC23" s="934"/>
      <c r="GFD23" s="934"/>
      <c r="GFE23" s="934"/>
      <c r="GFF23" s="934"/>
      <c r="GFG23" s="934"/>
      <c r="GFH23" s="934"/>
      <c r="GFI23" s="934"/>
      <c r="GFJ23" s="934"/>
      <c r="GFK23" s="934"/>
      <c r="GFL23" s="934"/>
      <c r="GFM23" s="934"/>
      <c r="GFN23" s="934"/>
      <c r="GFO23" s="934"/>
      <c r="GFP23" s="934"/>
      <c r="GFQ23" s="934"/>
      <c r="GFR23" s="934"/>
      <c r="GFS23" s="934"/>
      <c r="GFT23" s="934"/>
      <c r="GFU23" s="934"/>
      <c r="GFV23" s="934"/>
      <c r="GFW23" s="934"/>
      <c r="GFX23" s="934"/>
      <c r="GFY23" s="934"/>
      <c r="GFZ23" s="934"/>
      <c r="GGA23" s="934"/>
      <c r="GGB23" s="934"/>
      <c r="GGC23" s="934"/>
      <c r="GGD23" s="934"/>
      <c r="GGE23" s="934"/>
      <c r="GGF23" s="934"/>
      <c r="GGG23" s="934"/>
      <c r="GGH23" s="934"/>
      <c r="GGI23" s="934"/>
      <c r="GGJ23" s="934"/>
      <c r="GGK23" s="934"/>
      <c r="GGL23" s="934"/>
      <c r="GGM23" s="934"/>
      <c r="GGN23" s="934"/>
      <c r="GGO23" s="934"/>
      <c r="GGP23" s="934"/>
      <c r="GGQ23" s="934"/>
      <c r="GGR23" s="934"/>
      <c r="GGS23" s="934"/>
      <c r="GGT23" s="934"/>
      <c r="GGU23" s="934"/>
      <c r="GGV23" s="934"/>
      <c r="GGW23" s="934"/>
      <c r="GGX23" s="934"/>
      <c r="GGY23" s="934"/>
      <c r="GGZ23" s="934"/>
      <c r="GHA23" s="934"/>
      <c r="GHB23" s="934"/>
      <c r="GHC23" s="934"/>
      <c r="GHD23" s="934"/>
      <c r="GHE23" s="934"/>
      <c r="GHF23" s="934"/>
      <c r="GHG23" s="934"/>
      <c r="GHH23" s="934"/>
      <c r="GHI23" s="934"/>
      <c r="GHJ23" s="934"/>
      <c r="GHK23" s="934"/>
      <c r="GHL23" s="934"/>
      <c r="GHM23" s="934"/>
      <c r="GHN23" s="934"/>
      <c r="GHO23" s="934"/>
      <c r="GHP23" s="934"/>
      <c r="GHQ23" s="934"/>
      <c r="GHR23" s="934"/>
      <c r="GHS23" s="934"/>
      <c r="GHT23" s="934"/>
      <c r="GHU23" s="934"/>
      <c r="GHV23" s="934"/>
      <c r="GHW23" s="934"/>
      <c r="GHX23" s="934"/>
      <c r="GHY23" s="934"/>
      <c r="GHZ23" s="934"/>
      <c r="GIA23" s="934"/>
      <c r="GIB23" s="934"/>
      <c r="GIC23" s="934"/>
      <c r="GID23" s="934"/>
      <c r="GIE23" s="934"/>
      <c r="GIF23" s="934"/>
      <c r="GIG23" s="934"/>
      <c r="GIH23" s="934"/>
      <c r="GII23" s="934"/>
      <c r="GIJ23" s="934"/>
      <c r="GIK23" s="934"/>
      <c r="GIL23" s="934"/>
      <c r="GIM23" s="934"/>
      <c r="GIN23" s="934"/>
      <c r="GIO23" s="934"/>
      <c r="GIP23" s="934"/>
      <c r="GIQ23" s="934"/>
      <c r="GIR23" s="934"/>
      <c r="GIS23" s="934"/>
      <c r="GIT23" s="934"/>
      <c r="GIU23" s="934"/>
      <c r="GIV23" s="934"/>
      <c r="GIW23" s="934"/>
      <c r="GIX23" s="934"/>
      <c r="GIY23" s="934"/>
      <c r="GIZ23" s="934"/>
      <c r="GJA23" s="934"/>
      <c r="GJB23" s="934"/>
      <c r="GJC23" s="934"/>
      <c r="GJD23" s="934"/>
      <c r="GJE23" s="934"/>
      <c r="GJF23" s="934"/>
      <c r="GJG23" s="934"/>
      <c r="GJH23" s="934"/>
      <c r="GJI23" s="934"/>
      <c r="GJJ23" s="934"/>
      <c r="GJK23" s="934"/>
      <c r="GJL23" s="934"/>
      <c r="GJM23" s="934"/>
      <c r="GJN23" s="934"/>
      <c r="GJO23" s="934"/>
      <c r="GJP23" s="934"/>
      <c r="GJQ23" s="934"/>
      <c r="GJR23" s="934"/>
      <c r="GJS23" s="934"/>
      <c r="GJT23" s="934"/>
      <c r="GJU23" s="934"/>
      <c r="GJV23" s="934"/>
      <c r="GJW23" s="934"/>
      <c r="GJX23" s="934"/>
      <c r="GJY23" s="934"/>
      <c r="GJZ23" s="934"/>
      <c r="GKA23" s="934"/>
      <c r="GKB23" s="934"/>
      <c r="GKC23" s="934"/>
      <c r="GKD23" s="934"/>
      <c r="GKE23" s="934"/>
      <c r="GKF23" s="934"/>
      <c r="GKG23" s="934"/>
      <c r="GKH23" s="934"/>
      <c r="GKI23" s="934"/>
      <c r="GKJ23" s="934"/>
      <c r="GKK23" s="934"/>
      <c r="GKL23" s="934"/>
      <c r="GKM23" s="934"/>
      <c r="GKN23" s="934"/>
      <c r="GKO23" s="934"/>
      <c r="GKP23" s="934"/>
      <c r="GKQ23" s="934"/>
      <c r="GKR23" s="934"/>
      <c r="GKS23" s="934"/>
      <c r="GKT23" s="934"/>
      <c r="GKU23" s="934"/>
      <c r="GKV23" s="934"/>
      <c r="GKW23" s="934"/>
      <c r="GKX23" s="934"/>
      <c r="GKY23" s="934"/>
      <c r="GKZ23" s="934"/>
      <c r="GLA23" s="934"/>
      <c r="GLB23" s="934"/>
      <c r="GLC23" s="934"/>
      <c r="GLD23" s="934"/>
      <c r="GLE23" s="934"/>
      <c r="GLF23" s="934"/>
      <c r="GLG23" s="934"/>
      <c r="GLH23" s="934"/>
      <c r="GLI23" s="934"/>
      <c r="GLJ23" s="934"/>
      <c r="GLK23" s="934"/>
      <c r="GLL23" s="934"/>
      <c r="GLM23" s="934"/>
      <c r="GLN23" s="934"/>
      <c r="GLO23" s="934"/>
      <c r="GLP23" s="934"/>
      <c r="GLQ23" s="934"/>
      <c r="GLR23" s="934"/>
      <c r="GLS23" s="934"/>
      <c r="GLT23" s="934"/>
      <c r="GLU23" s="934"/>
      <c r="GLV23" s="934"/>
      <c r="GLW23" s="934"/>
      <c r="GLX23" s="934"/>
      <c r="GLY23" s="934"/>
      <c r="GLZ23" s="934"/>
      <c r="GMA23" s="934"/>
      <c r="GMB23" s="934"/>
      <c r="GMC23" s="934"/>
      <c r="GMD23" s="934"/>
      <c r="GME23" s="934"/>
      <c r="GMF23" s="934"/>
      <c r="GMG23" s="934"/>
      <c r="GMH23" s="934"/>
      <c r="GMI23" s="934"/>
      <c r="GMJ23" s="934"/>
      <c r="GMK23" s="934"/>
      <c r="GML23" s="934"/>
      <c r="GMM23" s="934"/>
      <c r="GMN23" s="934"/>
      <c r="GMO23" s="934"/>
      <c r="GMP23" s="934"/>
      <c r="GMQ23" s="934"/>
      <c r="GMR23" s="934"/>
      <c r="GMS23" s="934"/>
      <c r="GMT23" s="934"/>
      <c r="GMU23" s="934"/>
      <c r="GMV23" s="934"/>
      <c r="GMW23" s="934"/>
      <c r="GMX23" s="934"/>
      <c r="GMY23" s="934"/>
      <c r="GMZ23" s="934"/>
      <c r="GNA23" s="934"/>
      <c r="GNB23" s="934"/>
      <c r="GNC23" s="934"/>
      <c r="GND23" s="934"/>
      <c r="GNE23" s="934"/>
      <c r="GNF23" s="934"/>
      <c r="GNG23" s="934"/>
      <c r="GNH23" s="934"/>
      <c r="GNI23" s="934"/>
      <c r="GNJ23" s="934"/>
      <c r="GNK23" s="934"/>
      <c r="GNL23" s="934"/>
      <c r="GNM23" s="934"/>
      <c r="GNN23" s="934"/>
      <c r="GNO23" s="934"/>
      <c r="GNP23" s="934"/>
      <c r="GNQ23" s="934"/>
      <c r="GNR23" s="934"/>
      <c r="GNS23" s="934"/>
      <c r="GNT23" s="934"/>
      <c r="GNU23" s="934"/>
      <c r="GNV23" s="934"/>
      <c r="GNW23" s="934"/>
      <c r="GNX23" s="934"/>
      <c r="GNY23" s="934"/>
      <c r="GNZ23" s="934"/>
      <c r="GOA23" s="934"/>
      <c r="GOB23" s="934"/>
      <c r="GOC23" s="934"/>
      <c r="GOD23" s="934"/>
      <c r="GOE23" s="934"/>
      <c r="GOF23" s="934"/>
      <c r="GOG23" s="934"/>
      <c r="GOH23" s="934"/>
      <c r="GOI23" s="934"/>
      <c r="GOJ23" s="934"/>
      <c r="GOK23" s="934"/>
      <c r="GOL23" s="934"/>
      <c r="GOM23" s="934"/>
      <c r="GON23" s="934"/>
      <c r="GOO23" s="934"/>
      <c r="GOP23" s="934"/>
      <c r="GOQ23" s="934"/>
      <c r="GOR23" s="934"/>
      <c r="GOS23" s="934"/>
      <c r="GOT23" s="934"/>
      <c r="GOU23" s="934"/>
      <c r="GOV23" s="934"/>
      <c r="GOW23" s="934"/>
      <c r="GOX23" s="934"/>
      <c r="GOY23" s="934"/>
      <c r="GOZ23" s="934"/>
      <c r="GPA23" s="934"/>
      <c r="GPB23" s="934"/>
      <c r="GPC23" s="934"/>
      <c r="GPD23" s="934"/>
      <c r="GPE23" s="934"/>
      <c r="GPF23" s="934"/>
      <c r="GPG23" s="934"/>
      <c r="GPH23" s="934"/>
      <c r="GPI23" s="934"/>
      <c r="GPJ23" s="934"/>
      <c r="GPK23" s="934"/>
      <c r="GPL23" s="934"/>
      <c r="GPM23" s="934"/>
      <c r="GPN23" s="934"/>
      <c r="GPO23" s="934"/>
      <c r="GPP23" s="934"/>
      <c r="GPQ23" s="934"/>
      <c r="GPR23" s="934"/>
      <c r="GPS23" s="934"/>
      <c r="GPT23" s="934"/>
      <c r="GPU23" s="934"/>
      <c r="GPV23" s="934"/>
      <c r="GPW23" s="934"/>
      <c r="GPX23" s="934"/>
      <c r="GPY23" s="934"/>
      <c r="GPZ23" s="934"/>
      <c r="GQA23" s="934"/>
      <c r="GQB23" s="934"/>
      <c r="GQC23" s="934"/>
      <c r="GQD23" s="934"/>
      <c r="GQE23" s="934"/>
      <c r="GQF23" s="934"/>
      <c r="GQG23" s="934"/>
      <c r="GQH23" s="934"/>
      <c r="GQI23" s="934"/>
      <c r="GQJ23" s="934"/>
      <c r="GQK23" s="934"/>
      <c r="GQL23" s="934"/>
      <c r="GQM23" s="934"/>
      <c r="GQN23" s="934"/>
      <c r="GQO23" s="934"/>
      <c r="GQP23" s="934"/>
      <c r="GQQ23" s="934"/>
      <c r="GQR23" s="934"/>
      <c r="GQS23" s="934"/>
      <c r="GQT23" s="934"/>
      <c r="GQU23" s="934"/>
      <c r="GQV23" s="934"/>
      <c r="GQW23" s="934"/>
      <c r="GQX23" s="934"/>
      <c r="GQY23" s="934"/>
      <c r="GQZ23" s="934"/>
      <c r="GRA23" s="934"/>
      <c r="GRB23" s="934"/>
      <c r="GRC23" s="934"/>
      <c r="GRD23" s="934"/>
      <c r="GRE23" s="934"/>
      <c r="GRF23" s="934"/>
      <c r="GRG23" s="934"/>
      <c r="GRH23" s="934"/>
      <c r="GRI23" s="934"/>
      <c r="GRJ23" s="934"/>
      <c r="GRK23" s="934"/>
      <c r="GRL23" s="934"/>
      <c r="GRM23" s="934"/>
      <c r="GRN23" s="934"/>
      <c r="GRO23" s="934"/>
      <c r="GRP23" s="934"/>
      <c r="GRQ23" s="934"/>
      <c r="GRR23" s="934"/>
      <c r="GRS23" s="934"/>
      <c r="GRT23" s="934"/>
      <c r="GRU23" s="934"/>
      <c r="GRV23" s="934"/>
      <c r="GRW23" s="934"/>
      <c r="GRX23" s="934"/>
      <c r="GRY23" s="934"/>
      <c r="GRZ23" s="934"/>
      <c r="GSA23" s="934"/>
      <c r="GSB23" s="934"/>
      <c r="GSC23" s="934"/>
      <c r="GSD23" s="934"/>
      <c r="GSE23" s="934"/>
      <c r="GSF23" s="934"/>
      <c r="GSG23" s="934"/>
      <c r="GSH23" s="934"/>
      <c r="GSI23" s="934"/>
      <c r="GSJ23" s="934"/>
      <c r="GSK23" s="934"/>
      <c r="GSL23" s="934"/>
      <c r="GSM23" s="934"/>
      <c r="GSN23" s="934"/>
      <c r="GSO23" s="934"/>
      <c r="GSP23" s="934"/>
      <c r="GSQ23" s="934"/>
      <c r="GSR23" s="934"/>
      <c r="GSS23" s="934"/>
      <c r="GST23" s="934"/>
      <c r="GSU23" s="934"/>
      <c r="GSV23" s="934"/>
      <c r="GSW23" s="934"/>
      <c r="GSX23" s="934"/>
      <c r="GSY23" s="934"/>
      <c r="GSZ23" s="934"/>
      <c r="GTA23" s="934"/>
      <c r="GTB23" s="934"/>
      <c r="GTC23" s="934"/>
      <c r="GTD23" s="934"/>
      <c r="GTE23" s="934"/>
      <c r="GTF23" s="934"/>
      <c r="GTG23" s="934"/>
      <c r="GTH23" s="934"/>
      <c r="GTI23" s="934"/>
      <c r="GTJ23" s="934"/>
      <c r="GTK23" s="934"/>
      <c r="GTL23" s="934"/>
      <c r="GTM23" s="934"/>
      <c r="GTN23" s="934"/>
      <c r="GTO23" s="934"/>
      <c r="GTP23" s="934"/>
      <c r="GTQ23" s="934"/>
      <c r="GTR23" s="934"/>
      <c r="GTS23" s="934"/>
      <c r="GTT23" s="934"/>
      <c r="GTU23" s="934"/>
      <c r="GTV23" s="934"/>
      <c r="GTW23" s="934"/>
      <c r="GTX23" s="934"/>
      <c r="GTY23" s="934"/>
      <c r="GTZ23" s="934"/>
      <c r="GUA23" s="934"/>
      <c r="GUB23" s="934"/>
      <c r="GUC23" s="934"/>
      <c r="GUD23" s="934"/>
      <c r="GUE23" s="934"/>
      <c r="GUF23" s="934"/>
      <c r="GUG23" s="934"/>
      <c r="GUH23" s="934"/>
      <c r="GUI23" s="934"/>
      <c r="GUJ23" s="934"/>
      <c r="GUK23" s="934"/>
      <c r="GUL23" s="934"/>
      <c r="GUM23" s="934"/>
      <c r="GUN23" s="934"/>
      <c r="GUO23" s="934"/>
      <c r="GUP23" s="934"/>
      <c r="GUQ23" s="934"/>
      <c r="GUR23" s="934"/>
      <c r="GUS23" s="934"/>
      <c r="GUT23" s="934"/>
      <c r="GUU23" s="934"/>
      <c r="GUV23" s="934"/>
      <c r="GUW23" s="934"/>
      <c r="GUX23" s="934"/>
      <c r="GUY23" s="934"/>
      <c r="GUZ23" s="934"/>
      <c r="GVA23" s="934"/>
      <c r="GVB23" s="934"/>
      <c r="GVC23" s="934"/>
      <c r="GVD23" s="934"/>
      <c r="GVE23" s="934"/>
      <c r="GVF23" s="934"/>
      <c r="GVG23" s="934"/>
      <c r="GVH23" s="934"/>
      <c r="GVI23" s="934"/>
      <c r="GVJ23" s="934"/>
      <c r="GVK23" s="934"/>
      <c r="GVL23" s="934"/>
      <c r="GVM23" s="934"/>
      <c r="GVN23" s="934"/>
      <c r="GVO23" s="934"/>
      <c r="GVP23" s="934"/>
      <c r="GVQ23" s="934"/>
      <c r="GVR23" s="934"/>
      <c r="GVS23" s="934"/>
      <c r="GVT23" s="934"/>
      <c r="GVU23" s="934"/>
      <c r="GVV23" s="934"/>
      <c r="GVW23" s="934"/>
      <c r="GVX23" s="934"/>
      <c r="GVY23" s="934"/>
      <c r="GVZ23" s="934"/>
      <c r="GWA23" s="934"/>
      <c r="GWB23" s="934"/>
      <c r="GWC23" s="934"/>
      <c r="GWD23" s="934"/>
      <c r="GWE23" s="934"/>
      <c r="GWF23" s="934"/>
      <c r="GWG23" s="934"/>
      <c r="GWH23" s="934"/>
      <c r="GWI23" s="934"/>
      <c r="GWJ23" s="934"/>
      <c r="GWK23" s="934"/>
      <c r="GWL23" s="934"/>
      <c r="GWM23" s="934"/>
      <c r="GWN23" s="934"/>
      <c r="GWO23" s="934"/>
      <c r="GWP23" s="934"/>
      <c r="GWQ23" s="934"/>
      <c r="GWR23" s="934"/>
      <c r="GWS23" s="934"/>
      <c r="GWT23" s="934"/>
      <c r="GWU23" s="934"/>
      <c r="GWV23" s="934"/>
      <c r="GWW23" s="934"/>
      <c r="GWX23" s="934"/>
      <c r="GWY23" s="934"/>
      <c r="GWZ23" s="934"/>
      <c r="GXA23" s="934"/>
      <c r="GXB23" s="934"/>
      <c r="GXC23" s="934"/>
      <c r="GXD23" s="934"/>
      <c r="GXE23" s="934"/>
      <c r="GXF23" s="934"/>
      <c r="GXG23" s="934"/>
      <c r="GXH23" s="934"/>
      <c r="GXI23" s="934"/>
      <c r="GXJ23" s="934"/>
      <c r="GXK23" s="934"/>
      <c r="GXL23" s="934"/>
      <c r="GXM23" s="934"/>
      <c r="GXN23" s="934"/>
      <c r="GXO23" s="934"/>
      <c r="GXP23" s="934"/>
      <c r="GXQ23" s="934"/>
      <c r="GXR23" s="934"/>
      <c r="GXS23" s="934"/>
      <c r="GXT23" s="934"/>
      <c r="GXU23" s="934"/>
      <c r="GXV23" s="934"/>
      <c r="GXW23" s="934"/>
      <c r="GXX23" s="934"/>
      <c r="GXY23" s="934"/>
      <c r="GXZ23" s="934"/>
      <c r="GYA23" s="934"/>
      <c r="GYB23" s="934"/>
      <c r="GYC23" s="934"/>
      <c r="GYD23" s="934"/>
      <c r="GYE23" s="934"/>
      <c r="GYF23" s="934"/>
      <c r="GYG23" s="934"/>
      <c r="GYH23" s="934"/>
      <c r="GYI23" s="934"/>
      <c r="GYJ23" s="934"/>
      <c r="GYK23" s="934"/>
      <c r="GYL23" s="934"/>
      <c r="GYM23" s="934"/>
      <c r="GYN23" s="934"/>
      <c r="GYO23" s="934"/>
      <c r="GYP23" s="934"/>
      <c r="GYQ23" s="934"/>
      <c r="GYR23" s="934"/>
      <c r="GYS23" s="934"/>
      <c r="GYT23" s="934"/>
      <c r="GYU23" s="934"/>
      <c r="GYV23" s="934"/>
      <c r="GYW23" s="934"/>
      <c r="GYX23" s="934"/>
      <c r="GYY23" s="934"/>
      <c r="GYZ23" s="934"/>
      <c r="GZA23" s="934"/>
      <c r="GZB23" s="934"/>
      <c r="GZC23" s="934"/>
      <c r="GZD23" s="934"/>
      <c r="GZE23" s="934"/>
      <c r="GZF23" s="934"/>
      <c r="GZG23" s="934"/>
      <c r="GZH23" s="934"/>
      <c r="GZI23" s="934"/>
      <c r="GZJ23" s="934"/>
      <c r="GZK23" s="934"/>
      <c r="GZL23" s="934"/>
      <c r="GZM23" s="934"/>
      <c r="GZN23" s="934"/>
      <c r="GZO23" s="934"/>
      <c r="GZP23" s="934"/>
      <c r="GZQ23" s="934"/>
      <c r="GZR23" s="934"/>
      <c r="GZS23" s="934"/>
      <c r="GZT23" s="934"/>
      <c r="GZU23" s="934"/>
      <c r="GZV23" s="934"/>
      <c r="GZW23" s="934"/>
      <c r="GZX23" s="934"/>
      <c r="GZY23" s="934"/>
      <c r="GZZ23" s="934"/>
      <c r="HAA23" s="934"/>
      <c r="HAB23" s="934"/>
      <c r="HAC23" s="934"/>
      <c r="HAD23" s="934"/>
      <c r="HAE23" s="934"/>
      <c r="HAF23" s="934"/>
      <c r="HAG23" s="934"/>
      <c r="HAH23" s="934"/>
      <c r="HAI23" s="934"/>
      <c r="HAJ23" s="934"/>
      <c r="HAK23" s="934"/>
      <c r="HAL23" s="934"/>
      <c r="HAM23" s="934"/>
      <c r="HAN23" s="934"/>
      <c r="HAO23" s="934"/>
      <c r="HAP23" s="934"/>
      <c r="HAQ23" s="934"/>
      <c r="HAR23" s="934"/>
      <c r="HAS23" s="934"/>
      <c r="HAT23" s="934"/>
      <c r="HAU23" s="934"/>
      <c r="HAV23" s="934"/>
      <c r="HAW23" s="934"/>
      <c r="HAX23" s="934"/>
      <c r="HAY23" s="934"/>
      <c r="HAZ23" s="934"/>
      <c r="HBA23" s="934"/>
      <c r="HBB23" s="934"/>
      <c r="HBC23" s="934"/>
      <c r="HBD23" s="934"/>
      <c r="HBE23" s="934"/>
      <c r="HBF23" s="934"/>
      <c r="HBG23" s="934"/>
      <c r="HBH23" s="934"/>
      <c r="HBI23" s="934"/>
      <c r="HBJ23" s="934"/>
      <c r="HBK23" s="934"/>
      <c r="HBL23" s="934"/>
      <c r="HBM23" s="934"/>
      <c r="HBN23" s="934"/>
      <c r="HBO23" s="934"/>
      <c r="HBP23" s="934"/>
      <c r="HBQ23" s="934"/>
      <c r="HBR23" s="934"/>
      <c r="HBS23" s="934"/>
      <c r="HBT23" s="934"/>
      <c r="HBU23" s="934"/>
      <c r="HBV23" s="934"/>
      <c r="HBW23" s="934"/>
      <c r="HBX23" s="934"/>
      <c r="HBY23" s="934"/>
      <c r="HBZ23" s="934"/>
      <c r="HCA23" s="934"/>
      <c r="HCB23" s="934"/>
      <c r="HCC23" s="934"/>
      <c r="HCD23" s="934"/>
      <c r="HCE23" s="934"/>
      <c r="HCF23" s="934"/>
      <c r="HCG23" s="934"/>
      <c r="HCH23" s="934"/>
      <c r="HCI23" s="934"/>
      <c r="HCJ23" s="934"/>
      <c r="HCK23" s="934"/>
      <c r="HCL23" s="934"/>
      <c r="HCM23" s="934"/>
      <c r="HCN23" s="934"/>
      <c r="HCO23" s="934"/>
      <c r="HCP23" s="934"/>
      <c r="HCQ23" s="934"/>
      <c r="HCR23" s="934"/>
      <c r="HCS23" s="934"/>
      <c r="HCT23" s="934"/>
      <c r="HCU23" s="934"/>
      <c r="HCV23" s="934"/>
      <c r="HCW23" s="934"/>
      <c r="HCX23" s="934"/>
      <c r="HCY23" s="934"/>
      <c r="HCZ23" s="934"/>
      <c r="HDA23" s="934"/>
      <c r="HDB23" s="934"/>
      <c r="HDC23" s="934"/>
      <c r="HDD23" s="934"/>
      <c r="HDE23" s="934"/>
      <c r="HDF23" s="934"/>
      <c r="HDG23" s="934"/>
      <c r="HDH23" s="934"/>
      <c r="HDI23" s="934"/>
      <c r="HDJ23" s="934"/>
      <c r="HDK23" s="934"/>
      <c r="HDL23" s="934"/>
      <c r="HDM23" s="934"/>
      <c r="HDN23" s="934"/>
      <c r="HDO23" s="934"/>
      <c r="HDP23" s="934"/>
      <c r="HDQ23" s="934"/>
      <c r="HDR23" s="934"/>
      <c r="HDS23" s="934"/>
      <c r="HDT23" s="934"/>
      <c r="HDU23" s="934"/>
      <c r="HDV23" s="934"/>
      <c r="HDW23" s="934"/>
      <c r="HDX23" s="934"/>
      <c r="HDY23" s="934"/>
      <c r="HDZ23" s="934"/>
      <c r="HEA23" s="934"/>
      <c r="HEB23" s="934"/>
      <c r="HEC23" s="934"/>
      <c r="HED23" s="934"/>
      <c r="HEE23" s="934"/>
      <c r="HEF23" s="934"/>
      <c r="HEG23" s="934"/>
      <c r="HEH23" s="934"/>
      <c r="HEI23" s="934"/>
      <c r="HEJ23" s="934"/>
      <c r="HEK23" s="934"/>
      <c r="HEL23" s="934"/>
      <c r="HEM23" s="934"/>
      <c r="HEN23" s="934"/>
      <c r="HEO23" s="934"/>
      <c r="HEP23" s="934"/>
      <c r="HEQ23" s="934"/>
      <c r="HER23" s="934"/>
      <c r="HES23" s="934"/>
      <c r="HET23" s="934"/>
      <c r="HEU23" s="934"/>
      <c r="HEV23" s="934"/>
      <c r="HEW23" s="934"/>
      <c r="HEX23" s="934"/>
      <c r="HEY23" s="934"/>
      <c r="HEZ23" s="934"/>
      <c r="HFA23" s="934"/>
      <c r="HFB23" s="934"/>
      <c r="HFC23" s="934"/>
      <c r="HFD23" s="934"/>
      <c r="HFE23" s="934"/>
      <c r="HFF23" s="934"/>
      <c r="HFG23" s="934"/>
      <c r="HFH23" s="934"/>
      <c r="HFI23" s="934"/>
      <c r="HFJ23" s="934"/>
      <c r="HFK23" s="934"/>
      <c r="HFL23" s="934"/>
      <c r="HFM23" s="934"/>
      <c r="HFN23" s="934"/>
      <c r="HFO23" s="934"/>
      <c r="HFP23" s="934"/>
      <c r="HFQ23" s="934"/>
      <c r="HFR23" s="934"/>
      <c r="HFS23" s="934"/>
      <c r="HFT23" s="934"/>
      <c r="HFU23" s="934"/>
      <c r="HFV23" s="934"/>
      <c r="HFW23" s="934"/>
      <c r="HFX23" s="934"/>
      <c r="HFY23" s="934"/>
      <c r="HFZ23" s="934"/>
      <c r="HGA23" s="934"/>
      <c r="HGB23" s="934"/>
      <c r="HGC23" s="934"/>
      <c r="HGD23" s="934"/>
      <c r="HGE23" s="934"/>
      <c r="HGF23" s="934"/>
      <c r="HGG23" s="934"/>
      <c r="HGH23" s="934"/>
      <c r="HGI23" s="934"/>
      <c r="HGJ23" s="934"/>
      <c r="HGK23" s="934"/>
      <c r="HGL23" s="934"/>
      <c r="HGM23" s="934"/>
      <c r="HGN23" s="934"/>
      <c r="HGO23" s="934"/>
      <c r="HGP23" s="934"/>
      <c r="HGQ23" s="934"/>
      <c r="HGR23" s="934"/>
      <c r="HGS23" s="934"/>
      <c r="HGT23" s="934"/>
      <c r="HGU23" s="934"/>
      <c r="HGV23" s="934"/>
      <c r="HGW23" s="934"/>
      <c r="HGX23" s="934"/>
      <c r="HGY23" s="934"/>
      <c r="HGZ23" s="934"/>
      <c r="HHA23" s="934"/>
      <c r="HHB23" s="934"/>
      <c r="HHC23" s="934"/>
      <c r="HHD23" s="934"/>
      <c r="HHE23" s="934"/>
      <c r="HHF23" s="934"/>
      <c r="HHG23" s="934"/>
      <c r="HHH23" s="934"/>
      <c r="HHI23" s="934"/>
      <c r="HHJ23" s="934"/>
      <c r="HHK23" s="934"/>
      <c r="HHL23" s="934"/>
      <c r="HHM23" s="934"/>
      <c r="HHN23" s="934"/>
      <c r="HHO23" s="934"/>
      <c r="HHP23" s="934"/>
      <c r="HHQ23" s="934"/>
      <c r="HHR23" s="934"/>
      <c r="HHS23" s="934"/>
      <c r="HHT23" s="934"/>
      <c r="HHU23" s="934"/>
      <c r="HHV23" s="934"/>
      <c r="HHW23" s="934"/>
      <c r="HHX23" s="934"/>
      <c r="HHY23" s="934"/>
      <c r="HHZ23" s="934"/>
      <c r="HIA23" s="934"/>
      <c r="HIB23" s="934"/>
      <c r="HIC23" s="934"/>
      <c r="HID23" s="934"/>
      <c r="HIE23" s="934"/>
      <c r="HIF23" s="934"/>
      <c r="HIG23" s="934"/>
      <c r="HIH23" s="934"/>
      <c r="HII23" s="934"/>
      <c r="HIJ23" s="934"/>
      <c r="HIK23" s="934"/>
      <c r="HIL23" s="934"/>
      <c r="HIM23" s="934"/>
      <c r="HIN23" s="934"/>
      <c r="HIO23" s="934"/>
      <c r="HIP23" s="934"/>
      <c r="HIQ23" s="934"/>
      <c r="HIR23" s="934"/>
      <c r="HIS23" s="934"/>
      <c r="HIT23" s="934"/>
      <c r="HIU23" s="934"/>
      <c r="HIV23" s="934"/>
      <c r="HIW23" s="934"/>
      <c r="HIX23" s="934"/>
      <c r="HIY23" s="934"/>
      <c r="HIZ23" s="934"/>
      <c r="HJA23" s="934"/>
      <c r="HJB23" s="934"/>
      <c r="HJC23" s="934"/>
      <c r="HJD23" s="934"/>
      <c r="HJE23" s="934"/>
      <c r="HJF23" s="934"/>
      <c r="HJG23" s="934"/>
      <c r="HJH23" s="934"/>
      <c r="HJI23" s="934"/>
      <c r="HJJ23" s="934"/>
      <c r="HJK23" s="934"/>
      <c r="HJL23" s="934"/>
      <c r="HJM23" s="934"/>
      <c r="HJN23" s="934"/>
      <c r="HJO23" s="934"/>
      <c r="HJP23" s="934"/>
      <c r="HJQ23" s="934"/>
      <c r="HJR23" s="934"/>
      <c r="HJS23" s="934"/>
      <c r="HJT23" s="934"/>
      <c r="HJU23" s="934"/>
      <c r="HJV23" s="934"/>
      <c r="HJW23" s="934"/>
      <c r="HJX23" s="934"/>
      <c r="HJY23" s="934"/>
      <c r="HJZ23" s="934"/>
      <c r="HKA23" s="934"/>
      <c r="HKB23" s="934"/>
      <c r="HKC23" s="934"/>
      <c r="HKD23" s="934"/>
      <c r="HKE23" s="934"/>
      <c r="HKF23" s="934"/>
      <c r="HKG23" s="934"/>
      <c r="HKH23" s="934"/>
      <c r="HKI23" s="934"/>
      <c r="HKJ23" s="934"/>
      <c r="HKK23" s="934"/>
      <c r="HKL23" s="934"/>
      <c r="HKM23" s="934"/>
      <c r="HKN23" s="934"/>
      <c r="HKO23" s="934"/>
      <c r="HKP23" s="934"/>
      <c r="HKQ23" s="934"/>
      <c r="HKR23" s="934"/>
      <c r="HKS23" s="934"/>
      <c r="HKT23" s="934"/>
      <c r="HKU23" s="934"/>
      <c r="HKV23" s="934"/>
      <c r="HKW23" s="934"/>
      <c r="HKX23" s="934"/>
      <c r="HKY23" s="934"/>
      <c r="HKZ23" s="934"/>
      <c r="HLA23" s="934"/>
      <c r="HLB23" s="934"/>
      <c r="HLC23" s="934"/>
      <c r="HLD23" s="934"/>
      <c r="HLE23" s="934"/>
      <c r="HLF23" s="934"/>
      <c r="HLG23" s="934"/>
      <c r="HLH23" s="934"/>
      <c r="HLI23" s="934"/>
      <c r="HLJ23" s="934"/>
      <c r="HLK23" s="934"/>
      <c r="HLL23" s="934"/>
      <c r="HLM23" s="934"/>
      <c r="HLN23" s="934"/>
      <c r="HLO23" s="934"/>
      <c r="HLP23" s="934"/>
      <c r="HLQ23" s="934"/>
      <c r="HLR23" s="934"/>
      <c r="HLS23" s="934"/>
      <c r="HLT23" s="934"/>
      <c r="HLU23" s="934"/>
      <c r="HLV23" s="934"/>
      <c r="HLW23" s="934"/>
      <c r="HLX23" s="934"/>
      <c r="HLY23" s="934"/>
      <c r="HLZ23" s="934"/>
      <c r="HMA23" s="934"/>
      <c r="HMB23" s="934"/>
      <c r="HMC23" s="934"/>
      <c r="HMD23" s="934"/>
      <c r="HME23" s="934"/>
      <c r="HMF23" s="934"/>
      <c r="HMG23" s="934"/>
      <c r="HMH23" s="934"/>
      <c r="HMI23" s="934"/>
      <c r="HMJ23" s="934"/>
      <c r="HMK23" s="934"/>
      <c r="HML23" s="934"/>
      <c r="HMM23" s="934"/>
      <c r="HMN23" s="934"/>
      <c r="HMO23" s="934"/>
      <c r="HMP23" s="934"/>
      <c r="HMQ23" s="934"/>
      <c r="HMR23" s="934"/>
      <c r="HMS23" s="934"/>
      <c r="HMT23" s="934"/>
      <c r="HMU23" s="934"/>
      <c r="HMV23" s="934"/>
      <c r="HMW23" s="934"/>
      <c r="HMX23" s="934"/>
      <c r="HMY23" s="934"/>
      <c r="HMZ23" s="934"/>
      <c r="HNA23" s="934"/>
      <c r="HNB23" s="934"/>
      <c r="HNC23" s="934"/>
      <c r="HND23" s="934"/>
      <c r="HNE23" s="934"/>
      <c r="HNF23" s="934"/>
      <c r="HNG23" s="934"/>
      <c r="HNH23" s="934"/>
      <c r="HNI23" s="934"/>
      <c r="HNJ23" s="934"/>
      <c r="HNK23" s="934"/>
      <c r="HNL23" s="934"/>
      <c r="HNM23" s="934"/>
      <c r="HNN23" s="934"/>
      <c r="HNO23" s="934"/>
      <c r="HNP23" s="934"/>
      <c r="HNQ23" s="934"/>
      <c r="HNR23" s="934"/>
      <c r="HNS23" s="934"/>
      <c r="HNT23" s="934"/>
      <c r="HNU23" s="934"/>
      <c r="HNV23" s="934"/>
      <c r="HNW23" s="934"/>
      <c r="HNX23" s="934"/>
      <c r="HNY23" s="934"/>
      <c r="HNZ23" s="934"/>
      <c r="HOA23" s="934"/>
      <c r="HOB23" s="934"/>
      <c r="HOC23" s="934"/>
      <c r="HOD23" s="934"/>
      <c r="HOE23" s="934"/>
      <c r="HOF23" s="934"/>
      <c r="HOG23" s="934"/>
      <c r="HOH23" s="934"/>
      <c r="HOI23" s="934"/>
      <c r="HOJ23" s="934"/>
      <c r="HOK23" s="934"/>
      <c r="HOL23" s="934"/>
      <c r="HOM23" s="934"/>
      <c r="HON23" s="934"/>
      <c r="HOO23" s="934"/>
      <c r="HOP23" s="934"/>
      <c r="HOQ23" s="934"/>
      <c r="HOR23" s="934"/>
      <c r="HOS23" s="934"/>
      <c r="HOT23" s="934"/>
      <c r="HOU23" s="934"/>
      <c r="HOV23" s="934"/>
      <c r="HOW23" s="934"/>
      <c r="HOX23" s="934"/>
      <c r="HOY23" s="934"/>
      <c r="HOZ23" s="934"/>
      <c r="HPA23" s="934"/>
      <c r="HPB23" s="934"/>
      <c r="HPC23" s="934"/>
      <c r="HPD23" s="934"/>
      <c r="HPE23" s="934"/>
      <c r="HPF23" s="934"/>
      <c r="HPG23" s="934"/>
      <c r="HPH23" s="934"/>
      <c r="HPI23" s="934"/>
      <c r="HPJ23" s="934"/>
      <c r="HPK23" s="934"/>
      <c r="HPL23" s="934"/>
      <c r="HPM23" s="934"/>
      <c r="HPN23" s="934"/>
      <c r="HPO23" s="934"/>
      <c r="HPP23" s="934"/>
      <c r="HPQ23" s="934"/>
      <c r="HPR23" s="934"/>
      <c r="HPS23" s="934"/>
      <c r="HPT23" s="934"/>
      <c r="HPU23" s="934"/>
      <c r="HPV23" s="934"/>
      <c r="HPW23" s="934"/>
      <c r="HPX23" s="934"/>
      <c r="HPY23" s="934"/>
      <c r="HPZ23" s="934"/>
      <c r="HQA23" s="934"/>
      <c r="HQB23" s="934"/>
      <c r="HQC23" s="934"/>
      <c r="HQD23" s="934"/>
      <c r="HQE23" s="934"/>
      <c r="HQF23" s="934"/>
      <c r="HQG23" s="934"/>
      <c r="HQH23" s="934"/>
      <c r="HQI23" s="934"/>
      <c r="HQJ23" s="934"/>
      <c r="HQK23" s="934"/>
      <c r="HQL23" s="934"/>
      <c r="HQM23" s="934"/>
      <c r="HQN23" s="934"/>
      <c r="HQO23" s="934"/>
      <c r="HQP23" s="934"/>
      <c r="HQQ23" s="934"/>
      <c r="HQR23" s="934"/>
      <c r="HQS23" s="934"/>
      <c r="HQT23" s="934"/>
      <c r="HQU23" s="934"/>
      <c r="HQV23" s="934"/>
      <c r="HQW23" s="934"/>
      <c r="HQX23" s="934"/>
      <c r="HQY23" s="934"/>
      <c r="HQZ23" s="934"/>
      <c r="HRA23" s="934"/>
      <c r="HRB23" s="934"/>
      <c r="HRC23" s="934"/>
      <c r="HRD23" s="934"/>
      <c r="HRE23" s="934"/>
      <c r="HRF23" s="934"/>
      <c r="HRG23" s="934"/>
      <c r="HRH23" s="934"/>
      <c r="HRI23" s="934"/>
      <c r="HRJ23" s="934"/>
      <c r="HRK23" s="934"/>
      <c r="HRL23" s="934"/>
      <c r="HRM23" s="934"/>
      <c r="HRN23" s="934"/>
      <c r="HRO23" s="934"/>
      <c r="HRP23" s="934"/>
      <c r="HRQ23" s="934"/>
      <c r="HRR23" s="934"/>
      <c r="HRS23" s="934"/>
      <c r="HRT23" s="934"/>
      <c r="HRU23" s="934"/>
      <c r="HRV23" s="934"/>
      <c r="HRW23" s="934"/>
      <c r="HRX23" s="934"/>
      <c r="HRY23" s="934"/>
      <c r="HRZ23" s="934"/>
      <c r="HSA23" s="934"/>
      <c r="HSB23" s="934"/>
      <c r="HSC23" s="934"/>
      <c r="HSD23" s="934"/>
      <c r="HSE23" s="934"/>
      <c r="HSF23" s="934"/>
      <c r="HSG23" s="934"/>
      <c r="HSH23" s="934"/>
      <c r="HSI23" s="934"/>
      <c r="HSJ23" s="934"/>
      <c r="HSK23" s="934"/>
      <c r="HSL23" s="934"/>
      <c r="HSM23" s="934"/>
      <c r="HSN23" s="934"/>
      <c r="HSO23" s="934"/>
      <c r="HSP23" s="934"/>
      <c r="HSQ23" s="934"/>
      <c r="HSR23" s="934"/>
      <c r="HSS23" s="934"/>
      <c r="HST23" s="934"/>
      <c r="HSU23" s="934"/>
      <c r="HSV23" s="934"/>
      <c r="HSW23" s="934"/>
      <c r="HSX23" s="934"/>
      <c r="HSY23" s="934"/>
      <c r="HSZ23" s="934"/>
      <c r="HTA23" s="934"/>
      <c r="HTB23" s="934"/>
      <c r="HTC23" s="934"/>
      <c r="HTD23" s="934"/>
      <c r="HTE23" s="934"/>
      <c r="HTF23" s="934"/>
      <c r="HTG23" s="934"/>
      <c r="HTH23" s="934"/>
      <c r="HTI23" s="934"/>
      <c r="HTJ23" s="934"/>
      <c r="HTK23" s="934"/>
      <c r="HTL23" s="934"/>
      <c r="HTM23" s="934"/>
      <c r="HTN23" s="934"/>
      <c r="HTO23" s="934"/>
      <c r="HTP23" s="934"/>
      <c r="HTQ23" s="934"/>
      <c r="HTR23" s="934"/>
      <c r="HTS23" s="934"/>
      <c r="HTT23" s="934"/>
      <c r="HTU23" s="934"/>
      <c r="HTV23" s="934"/>
      <c r="HTW23" s="934"/>
      <c r="HTX23" s="934"/>
      <c r="HTY23" s="934"/>
      <c r="HTZ23" s="934"/>
      <c r="HUA23" s="934"/>
      <c r="HUB23" s="934"/>
      <c r="HUC23" s="934"/>
      <c r="HUD23" s="934"/>
      <c r="HUE23" s="934"/>
      <c r="HUF23" s="934"/>
      <c r="HUG23" s="934"/>
      <c r="HUH23" s="934"/>
      <c r="HUI23" s="934"/>
      <c r="HUJ23" s="934"/>
      <c r="HUK23" s="934"/>
      <c r="HUL23" s="934"/>
      <c r="HUM23" s="934"/>
      <c r="HUN23" s="934"/>
      <c r="HUO23" s="934"/>
      <c r="HUP23" s="934"/>
      <c r="HUQ23" s="934"/>
      <c r="HUR23" s="934"/>
      <c r="HUS23" s="934"/>
      <c r="HUT23" s="934"/>
      <c r="HUU23" s="934"/>
      <c r="HUV23" s="934"/>
      <c r="HUW23" s="934"/>
      <c r="HUX23" s="934"/>
      <c r="HUY23" s="934"/>
      <c r="HUZ23" s="934"/>
      <c r="HVA23" s="934"/>
      <c r="HVB23" s="934"/>
      <c r="HVC23" s="934"/>
      <c r="HVD23" s="934"/>
      <c r="HVE23" s="934"/>
      <c r="HVF23" s="934"/>
      <c r="HVG23" s="934"/>
      <c r="HVH23" s="934"/>
      <c r="HVI23" s="934"/>
      <c r="HVJ23" s="934"/>
      <c r="HVK23" s="934"/>
      <c r="HVL23" s="934"/>
      <c r="HVM23" s="934"/>
      <c r="HVN23" s="934"/>
      <c r="HVO23" s="934"/>
      <c r="HVP23" s="934"/>
      <c r="HVQ23" s="934"/>
      <c r="HVR23" s="934"/>
      <c r="HVS23" s="934"/>
      <c r="HVT23" s="934"/>
      <c r="HVU23" s="934"/>
      <c r="HVV23" s="934"/>
      <c r="HVW23" s="934"/>
      <c r="HVX23" s="934"/>
      <c r="HVY23" s="934"/>
      <c r="HVZ23" s="934"/>
      <c r="HWA23" s="934"/>
      <c r="HWB23" s="934"/>
      <c r="HWC23" s="934"/>
      <c r="HWD23" s="934"/>
      <c r="HWE23" s="934"/>
      <c r="HWF23" s="934"/>
      <c r="HWG23" s="934"/>
      <c r="HWH23" s="934"/>
      <c r="HWI23" s="934"/>
      <c r="HWJ23" s="934"/>
      <c r="HWK23" s="934"/>
      <c r="HWL23" s="934"/>
      <c r="HWM23" s="934"/>
      <c r="HWN23" s="934"/>
      <c r="HWO23" s="934"/>
      <c r="HWP23" s="934"/>
      <c r="HWQ23" s="934"/>
      <c r="HWR23" s="934"/>
      <c r="HWS23" s="934"/>
      <c r="HWT23" s="934"/>
      <c r="HWU23" s="934"/>
      <c r="HWV23" s="934"/>
      <c r="HWW23" s="934"/>
      <c r="HWX23" s="934"/>
      <c r="HWY23" s="934"/>
      <c r="HWZ23" s="934"/>
      <c r="HXA23" s="934"/>
      <c r="HXB23" s="934"/>
      <c r="HXC23" s="934"/>
      <c r="HXD23" s="934"/>
      <c r="HXE23" s="934"/>
      <c r="HXF23" s="934"/>
      <c r="HXG23" s="934"/>
      <c r="HXH23" s="934"/>
      <c r="HXI23" s="934"/>
      <c r="HXJ23" s="934"/>
      <c r="HXK23" s="934"/>
      <c r="HXL23" s="934"/>
      <c r="HXM23" s="934"/>
      <c r="HXN23" s="934"/>
      <c r="HXO23" s="934"/>
      <c r="HXP23" s="934"/>
      <c r="HXQ23" s="934"/>
      <c r="HXR23" s="934"/>
      <c r="HXS23" s="934"/>
      <c r="HXT23" s="934"/>
      <c r="HXU23" s="934"/>
      <c r="HXV23" s="934"/>
      <c r="HXW23" s="934"/>
      <c r="HXX23" s="934"/>
      <c r="HXY23" s="934"/>
      <c r="HXZ23" s="934"/>
      <c r="HYA23" s="934"/>
      <c r="HYB23" s="934"/>
      <c r="HYC23" s="934"/>
      <c r="HYD23" s="934"/>
      <c r="HYE23" s="934"/>
      <c r="HYF23" s="934"/>
      <c r="HYG23" s="934"/>
      <c r="HYH23" s="934"/>
      <c r="HYI23" s="934"/>
      <c r="HYJ23" s="934"/>
      <c r="HYK23" s="934"/>
      <c r="HYL23" s="934"/>
      <c r="HYM23" s="934"/>
      <c r="HYN23" s="934"/>
      <c r="HYO23" s="934"/>
      <c r="HYP23" s="934"/>
      <c r="HYQ23" s="934"/>
      <c r="HYR23" s="934"/>
      <c r="HYS23" s="934"/>
      <c r="HYT23" s="934"/>
      <c r="HYU23" s="934"/>
      <c r="HYV23" s="934"/>
      <c r="HYW23" s="934"/>
      <c r="HYX23" s="934"/>
      <c r="HYY23" s="934"/>
      <c r="HYZ23" s="934"/>
      <c r="HZA23" s="934"/>
      <c r="HZB23" s="934"/>
      <c r="HZC23" s="934"/>
      <c r="HZD23" s="934"/>
      <c r="HZE23" s="934"/>
      <c r="HZF23" s="934"/>
      <c r="HZG23" s="934"/>
      <c r="HZH23" s="934"/>
      <c r="HZI23" s="934"/>
      <c r="HZJ23" s="934"/>
      <c r="HZK23" s="934"/>
      <c r="HZL23" s="934"/>
      <c r="HZM23" s="934"/>
      <c r="HZN23" s="934"/>
      <c r="HZO23" s="934"/>
      <c r="HZP23" s="934"/>
      <c r="HZQ23" s="934"/>
      <c r="HZR23" s="934"/>
      <c r="HZS23" s="934"/>
      <c r="HZT23" s="934"/>
      <c r="HZU23" s="934"/>
      <c r="HZV23" s="934"/>
      <c r="HZW23" s="934"/>
      <c r="HZX23" s="934"/>
      <c r="HZY23" s="934"/>
      <c r="HZZ23" s="934"/>
      <c r="IAA23" s="934"/>
      <c r="IAB23" s="934"/>
      <c r="IAC23" s="934"/>
      <c r="IAD23" s="934"/>
      <c r="IAE23" s="934"/>
      <c r="IAF23" s="934"/>
      <c r="IAG23" s="934"/>
      <c r="IAH23" s="934"/>
      <c r="IAI23" s="934"/>
      <c r="IAJ23" s="934"/>
      <c r="IAK23" s="934"/>
      <c r="IAL23" s="934"/>
      <c r="IAM23" s="934"/>
      <c r="IAN23" s="934"/>
      <c r="IAO23" s="934"/>
      <c r="IAP23" s="934"/>
      <c r="IAQ23" s="934"/>
      <c r="IAR23" s="934"/>
      <c r="IAS23" s="934"/>
      <c r="IAT23" s="934"/>
      <c r="IAU23" s="934"/>
      <c r="IAV23" s="934"/>
      <c r="IAW23" s="934"/>
      <c r="IAX23" s="934"/>
      <c r="IAY23" s="934"/>
      <c r="IAZ23" s="934"/>
      <c r="IBA23" s="934"/>
      <c r="IBB23" s="934"/>
      <c r="IBC23" s="934"/>
      <c r="IBD23" s="934"/>
      <c r="IBE23" s="934"/>
      <c r="IBF23" s="934"/>
      <c r="IBG23" s="934"/>
      <c r="IBH23" s="934"/>
      <c r="IBI23" s="934"/>
      <c r="IBJ23" s="934"/>
      <c r="IBK23" s="934"/>
      <c r="IBL23" s="934"/>
      <c r="IBM23" s="934"/>
      <c r="IBN23" s="934"/>
      <c r="IBO23" s="934"/>
      <c r="IBP23" s="934"/>
      <c r="IBQ23" s="934"/>
      <c r="IBR23" s="934"/>
      <c r="IBS23" s="934"/>
      <c r="IBT23" s="934"/>
      <c r="IBU23" s="934"/>
      <c r="IBV23" s="934"/>
      <c r="IBW23" s="934"/>
      <c r="IBX23" s="934"/>
      <c r="IBY23" s="934"/>
      <c r="IBZ23" s="934"/>
      <c r="ICA23" s="934"/>
      <c r="ICB23" s="934"/>
      <c r="ICC23" s="934"/>
      <c r="ICD23" s="934"/>
      <c r="ICE23" s="934"/>
      <c r="ICF23" s="934"/>
      <c r="ICG23" s="934"/>
      <c r="ICH23" s="934"/>
      <c r="ICI23" s="934"/>
      <c r="ICJ23" s="934"/>
      <c r="ICK23" s="934"/>
      <c r="ICL23" s="934"/>
      <c r="ICM23" s="934"/>
      <c r="ICN23" s="934"/>
      <c r="ICO23" s="934"/>
      <c r="ICP23" s="934"/>
      <c r="ICQ23" s="934"/>
      <c r="ICR23" s="934"/>
      <c r="ICS23" s="934"/>
      <c r="ICT23" s="934"/>
      <c r="ICU23" s="934"/>
      <c r="ICV23" s="934"/>
      <c r="ICW23" s="934"/>
      <c r="ICX23" s="934"/>
      <c r="ICY23" s="934"/>
      <c r="ICZ23" s="934"/>
      <c r="IDA23" s="934"/>
      <c r="IDB23" s="934"/>
      <c r="IDC23" s="934"/>
      <c r="IDD23" s="934"/>
      <c r="IDE23" s="934"/>
      <c r="IDF23" s="934"/>
      <c r="IDG23" s="934"/>
      <c r="IDH23" s="934"/>
      <c r="IDI23" s="934"/>
      <c r="IDJ23" s="934"/>
      <c r="IDK23" s="934"/>
      <c r="IDL23" s="934"/>
      <c r="IDM23" s="934"/>
      <c r="IDN23" s="934"/>
      <c r="IDO23" s="934"/>
      <c r="IDP23" s="934"/>
      <c r="IDQ23" s="934"/>
      <c r="IDR23" s="934"/>
      <c r="IDS23" s="934"/>
      <c r="IDT23" s="934"/>
      <c r="IDU23" s="934"/>
      <c r="IDV23" s="934"/>
      <c r="IDW23" s="934"/>
      <c r="IDX23" s="934"/>
      <c r="IDY23" s="934"/>
      <c r="IDZ23" s="934"/>
      <c r="IEA23" s="934"/>
      <c r="IEB23" s="934"/>
      <c r="IEC23" s="934"/>
      <c r="IED23" s="934"/>
      <c r="IEE23" s="934"/>
      <c r="IEF23" s="934"/>
      <c r="IEG23" s="934"/>
      <c r="IEH23" s="934"/>
      <c r="IEI23" s="934"/>
      <c r="IEJ23" s="934"/>
      <c r="IEK23" s="934"/>
      <c r="IEL23" s="934"/>
      <c r="IEM23" s="934"/>
      <c r="IEN23" s="934"/>
      <c r="IEO23" s="934"/>
      <c r="IEP23" s="934"/>
      <c r="IEQ23" s="934"/>
      <c r="IER23" s="934"/>
      <c r="IES23" s="934"/>
      <c r="IET23" s="934"/>
      <c r="IEU23" s="934"/>
      <c r="IEV23" s="934"/>
      <c r="IEW23" s="934"/>
      <c r="IEX23" s="934"/>
      <c r="IEY23" s="934"/>
      <c r="IEZ23" s="934"/>
      <c r="IFA23" s="934"/>
      <c r="IFB23" s="934"/>
      <c r="IFC23" s="934"/>
      <c r="IFD23" s="934"/>
      <c r="IFE23" s="934"/>
      <c r="IFF23" s="934"/>
      <c r="IFG23" s="934"/>
      <c r="IFH23" s="934"/>
      <c r="IFI23" s="934"/>
      <c r="IFJ23" s="934"/>
      <c r="IFK23" s="934"/>
      <c r="IFL23" s="934"/>
      <c r="IFM23" s="934"/>
      <c r="IFN23" s="934"/>
      <c r="IFO23" s="934"/>
      <c r="IFP23" s="934"/>
      <c r="IFQ23" s="934"/>
      <c r="IFR23" s="934"/>
      <c r="IFS23" s="934"/>
      <c r="IFT23" s="934"/>
      <c r="IFU23" s="934"/>
      <c r="IFV23" s="934"/>
      <c r="IFW23" s="934"/>
      <c r="IFX23" s="934"/>
      <c r="IFY23" s="934"/>
      <c r="IFZ23" s="934"/>
      <c r="IGA23" s="934"/>
      <c r="IGB23" s="934"/>
      <c r="IGC23" s="934"/>
      <c r="IGD23" s="934"/>
      <c r="IGE23" s="934"/>
      <c r="IGF23" s="934"/>
      <c r="IGG23" s="934"/>
      <c r="IGH23" s="934"/>
      <c r="IGI23" s="934"/>
      <c r="IGJ23" s="934"/>
      <c r="IGK23" s="934"/>
      <c r="IGL23" s="934"/>
      <c r="IGM23" s="934"/>
      <c r="IGN23" s="934"/>
      <c r="IGO23" s="934"/>
      <c r="IGP23" s="934"/>
      <c r="IGQ23" s="934"/>
      <c r="IGR23" s="934"/>
      <c r="IGS23" s="934"/>
      <c r="IGT23" s="934"/>
      <c r="IGU23" s="934"/>
      <c r="IGV23" s="934"/>
      <c r="IGW23" s="934"/>
      <c r="IGX23" s="934"/>
      <c r="IGY23" s="934"/>
      <c r="IGZ23" s="934"/>
      <c r="IHA23" s="934"/>
      <c r="IHB23" s="934"/>
      <c r="IHC23" s="934"/>
      <c r="IHD23" s="934"/>
      <c r="IHE23" s="934"/>
      <c r="IHF23" s="934"/>
      <c r="IHG23" s="934"/>
      <c r="IHH23" s="934"/>
      <c r="IHI23" s="934"/>
      <c r="IHJ23" s="934"/>
      <c r="IHK23" s="934"/>
      <c r="IHL23" s="934"/>
      <c r="IHM23" s="934"/>
      <c r="IHN23" s="934"/>
      <c r="IHO23" s="934"/>
      <c r="IHP23" s="934"/>
      <c r="IHQ23" s="934"/>
      <c r="IHR23" s="934"/>
      <c r="IHS23" s="934"/>
      <c r="IHT23" s="934"/>
      <c r="IHU23" s="934"/>
      <c r="IHV23" s="934"/>
      <c r="IHW23" s="934"/>
      <c r="IHX23" s="934"/>
      <c r="IHY23" s="934"/>
      <c r="IHZ23" s="934"/>
      <c r="IIA23" s="934"/>
      <c r="IIB23" s="934"/>
      <c r="IIC23" s="934"/>
      <c r="IID23" s="934"/>
      <c r="IIE23" s="934"/>
      <c r="IIF23" s="934"/>
      <c r="IIG23" s="934"/>
      <c r="IIH23" s="934"/>
      <c r="III23" s="934"/>
      <c r="IIJ23" s="934"/>
      <c r="IIK23" s="934"/>
      <c r="IIL23" s="934"/>
      <c r="IIM23" s="934"/>
      <c r="IIN23" s="934"/>
      <c r="IIO23" s="934"/>
      <c r="IIP23" s="934"/>
      <c r="IIQ23" s="934"/>
      <c r="IIR23" s="934"/>
      <c r="IIS23" s="934"/>
      <c r="IIT23" s="934"/>
      <c r="IIU23" s="934"/>
      <c r="IIV23" s="934"/>
      <c r="IIW23" s="934"/>
      <c r="IIX23" s="934"/>
      <c r="IIY23" s="934"/>
      <c r="IIZ23" s="934"/>
      <c r="IJA23" s="934"/>
      <c r="IJB23" s="934"/>
      <c r="IJC23" s="934"/>
      <c r="IJD23" s="934"/>
      <c r="IJE23" s="934"/>
      <c r="IJF23" s="934"/>
      <c r="IJG23" s="934"/>
      <c r="IJH23" s="934"/>
      <c r="IJI23" s="934"/>
      <c r="IJJ23" s="934"/>
      <c r="IJK23" s="934"/>
      <c r="IJL23" s="934"/>
      <c r="IJM23" s="934"/>
      <c r="IJN23" s="934"/>
      <c r="IJO23" s="934"/>
      <c r="IJP23" s="934"/>
      <c r="IJQ23" s="934"/>
      <c r="IJR23" s="934"/>
      <c r="IJS23" s="934"/>
      <c r="IJT23" s="934"/>
      <c r="IJU23" s="934"/>
      <c r="IJV23" s="934"/>
      <c r="IJW23" s="934"/>
      <c r="IJX23" s="934"/>
      <c r="IJY23" s="934"/>
      <c r="IJZ23" s="934"/>
      <c r="IKA23" s="934"/>
      <c r="IKB23" s="934"/>
      <c r="IKC23" s="934"/>
      <c r="IKD23" s="934"/>
      <c r="IKE23" s="934"/>
      <c r="IKF23" s="934"/>
      <c r="IKG23" s="934"/>
      <c r="IKH23" s="934"/>
      <c r="IKI23" s="934"/>
      <c r="IKJ23" s="934"/>
      <c r="IKK23" s="934"/>
      <c r="IKL23" s="934"/>
      <c r="IKM23" s="934"/>
      <c r="IKN23" s="934"/>
      <c r="IKO23" s="934"/>
      <c r="IKP23" s="934"/>
      <c r="IKQ23" s="934"/>
      <c r="IKR23" s="934"/>
      <c r="IKS23" s="934"/>
      <c r="IKT23" s="934"/>
      <c r="IKU23" s="934"/>
      <c r="IKV23" s="934"/>
      <c r="IKW23" s="934"/>
      <c r="IKX23" s="934"/>
      <c r="IKY23" s="934"/>
      <c r="IKZ23" s="934"/>
      <c r="ILA23" s="934"/>
      <c r="ILB23" s="934"/>
      <c r="ILC23" s="934"/>
      <c r="ILD23" s="934"/>
      <c r="ILE23" s="934"/>
      <c r="ILF23" s="934"/>
      <c r="ILG23" s="934"/>
      <c r="ILH23" s="934"/>
      <c r="ILI23" s="934"/>
      <c r="ILJ23" s="934"/>
      <c r="ILK23" s="934"/>
      <c r="ILL23" s="934"/>
      <c r="ILM23" s="934"/>
      <c r="ILN23" s="934"/>
      <c r="ILO23" s="934"/>
      <c r="ILP23" s="934"/>
      <c r="ILQ23" s="934"/>
      <c r="ILR23" s="934"/>
      <c r="ILS23" s="934"/>
      <c r="ILT23" s="934"/>
      <c r="ILU23" s="934"/>
      <c r="ILV23" s="934"/>
      <c r="ILW23" s="934"/>
      <c r="ILX23" s="934"/>
      <c r="ILY23" s="934"/>
      <c r="ILZ23" s="934"/>
      <c r="IMA23" s="934"/>
      <c r="IMB23" s="934"/>
      <c r="IMC23" s="934"/>
      <c r="IMD23" s="934"/>
      <c r="IME23" s="934"/>
      <c r="IMF23" s="934"/>
      <c r="IMG23" s="934"/>
      <c r="IMH23" s="934"/>
      <c r="IMI23" s="934"/>
      <c r="IMJ23" s="934"/>
      <c r="IMK23" s="934"/>
      <c r="IML23" s="934"/>
      <c r="IMM23" s="934"/>
      <c r="IMN23" s="934"/>
      <c r="IMO23" s="934"/>
      <c r="IMP23" s="934"/>
      <c r="IMQ23" s="934"/>
      <c r="IMR23" s="934"/>
      <c r="IMS23" s="934"/>
      <c r="IMT23" s="934"/>
      <c r="IMU23" s="934"/>
      <c r="IMV23" s="934"/>
      <c r="IMW23" s="934"/>
      <c r="IMX23" s="934"/>
      <c r="IMY23" s="934"/>
      <c r="IMZ23" s="934"/>
      <c r="INA23" s="934"/>
      <c r="INB23" s="934"/>
      <c r="INC23" s="934"/>
      <c r="IND23" s="934"/>
      <c r="INE23" s="934"/>
      <c r="INF23" s="934"/>
      <c r="ING23" s="934"/>
      <c r="INH23" s="934"/>
      <c r="INI23" s="934"/>
      <c r="INJ23" s="934"/>
      <c r="INK23" s="934"/>
      <c r="INL23" s="934"/>
      <c r="INM23" s="934"/>
      <c r="INN23" s="934"/>
      <c r="INO23" s="934"/>
      <c r="INP23" s="934"/>
      <c r="INQ23" s="934"/>
      <c r="INR23" s="934"/>
      <c r="INS23" s="934"/>
      <c r="INT23" s="934"/>
      <c r="INU23" s="934"/>
      <c r="INV23" s="934"/>
      <c r="INW23" s="934"/>
      <c r="INX23" s="934"/>
      <c r="INY23" s="934"/>
      <c r="INZ23" s="934"/>
      <c r="IOA23" s="934"/>
      <c r="IOB23" s="934"/>
      <c r="IOC23" s="934"/>
      <c r="IOD23" s="934"/>
      <c r="IOE23" s="934"/>
      <c r="IOF23" s="934"/>
      <c r="IOG23" s="934"/>
      <c r="IOH23" s="934"/>
      <c r="IOI23" s="934"/>
      <c r="IOJ23" s="934"/>
      <c r="IOK23" s="934"/>
      <c r="IOL23" s="934"/>
      <c r="IOM23" s="934"/>
      <c r="ION23" s="934"/>
      <c r="IOO23" s="934"/>
      <c r="IOP23" s="934"/>
      <c r="IOQ23" s="934"/>
      <c r="IOR23" s="934"/>
      <c r="IOS23" s="934"/>
      <c r="IOT23" s="934"/>
      <c r="IOU23" s="934"/>
      <c r="IOV23" s="934"/>
      <c r="IOW23" s="934"/>
      <c r="IOX23" s="934"/>
      <c r="IOY23" s="934"/>
      <c r="IOZ23" s="934"/>
      <c r="IPA23" s="934"/>
      <c r="IPB23" s="934"/>
      <c r="IPC23" s="934"/>
      <c r="IPD23" s="934"/>
      <c r="IPE23" s="934"/>
      <c r="IPF23" s="934"/>
      <c r="IPG23" s="934"/>
      <c r="IPH23" s="934"/>
      <c r="IPI23" s="934"/>
      <c r="IPJ23" s="934"/>
      <c r="IPK23" s="934"/>
      <c r="IPL23" s="934"/>
      <c r="IPM23" s="934"/>
      <c r="IPN23" s="934"/>
      <c r="IPO23" s="934"/>
      <c r="IPP23" s="934"/>
      <c r="IPQ23" s="934"/>
      <c r="IPR23" s="934"/>
      <c r="IPS23" s="934"/>
      <c r="IPT23" s="934"/>
      <c r="IPU23" s="934"/>
      <c r="IPV23" s="934"/>
      <c r="IPW23" s="934"/>
      <c r="IPX23" s="934"/>
      <c r="IPY23" s="934"/>
      <c r="IPZ23" s="934"/>
      <c r="IQA23" s="934"/>
      <c r="IQB23" s="934"/>
      <c r="IQC23" s="934"/>
      <c r="IQD23" s="934"/>
      <c r="IQE23" s="934"/>
      <c r="IQF23" s="934"/>
      <c r="IQG23" s="934"/>
      <c r="IQH23" s="934"/>
      <c r="IQI23" s="934"/>
      <c r="IQJ23" s="934"/>
      <c r="IQK23" s="934"/>
      <c r="IQL23" s="934"/>
      <c r="IQM23" s="934"/>
      <c r="IQN23" s="934"/>
      <c r="IQO23" s="934"/>
      <c r="IQP23" s="934"/>
      <c r="IQQ23" s="934"/>
      <c r="IQR23" s="934"/>
      <c r="IQS23" s="934"/>
      <c r="IQT23" s="934"/>
      <c r="IQU23" s="934"/>
      <c r="IQV23" s="934"/>
      <c r="IQW23" s="934"/>
      <c r="IQX23" s="934"/>
      <c r="IQY23" s="934"/>
      <c r="IQZ23" s="934"/>
      <c r="IRA23" s="934"/>
      <c r="IRB23" s="934"/>
      <c r="IRC23" s="934"/>
      <c r="IRD23" s="934"/>
      <c r="IRE23" s="934"/>
      <c r="IRF23" s="934"/>
      <c r="IRG23" s="934"/>
      <c r="IRH23" s="934"/>
      <c r="IRI23" s="934"/>
      <c r="IRJ23" s="934"/>
      <c r="IRK23" s="934"/>
      <c r="IRL23" s="934"/>
      <c r="IRM23" s="934"/>
      <c r="IRN23" s="934"/>
      <c r="IRO23" s="934"/>
      <c r="IRP23" s="934"/>
      <c r="IRQ23" s="934"/>
      <c r="IRR23" s="934"/>
      <c r="IRS23" s="934"/>
      <c r="IRT23" s="934"/>
      <c r="IRU23" s="934"/>
      <c r="IRV23" s="934"/>
      <c r="IRW23" s="934"/>
      <c r="IRX23" s="934"/>
      <c r="IRY23" s="934"/>
      <c r="IRZ23" s="934"/>
      <c r="ISA23" s="934"/>
      <c r="ISB23" s="934"/>
      <c r="ISC23" s="934"/>
      <c r="ISD23" s="934"/>
      <c r="ISE23" s="934"/>
      <c r="ISF23" s="934"/>
      <c r="ISG23" s="934"/>
      <c r="ISH23" s="934"/>
      <c r="ISI23" s="934"/>
      <c r="ISJ23" s="934"/>
      <c r="ISK23" s="934"/>
      <c r="ISL23" s="934"/>
      <c r="ISM23" s="934"/>
      <c r="ISN23" s="934"/>
      <c r="ISO23" s="934"/>
      <c r="ISP23" s="934"/>
      <c r="ISQ23" s="934"/>
      <c r="ISR23" s="934"/>
      <c r="ISS23" s="934"/>
      <c r="IST23" s="934"/>
      <c r="ISU23" s="934"/>
      <c r="ISV23" s="934"/>
      <c r="ISW23" s="934"/>
      <c r="ISX23" s="934"/>
      <c r="ISY23" s="934"/>
      <c r="ISZ23" s="934"/>
      <c r="ITA23" s="934"/>
      <c r="ITB23" s="934"/>
      <c r="ITC23" s="934"/>
      <c r="ITD23" s="934"/>
      <c r="ITE23" s="934"/>
      <c r="ITF23" s="934"/>
      <c r="ITG23" s="934"/>
      <c r="ITH23" s="934"/>
      <c r="ITI23" s="934"/>
      <c r="ITJ23" s="934"/>
      <c r="ITK23" s="934"/>
      <c r="ITL23" s="934"/>
      <c r="ITM23" s="934"/>
      <c r="ITN23" s="934"/>
      <c r="ITO23" s="934"/>
      <c r="ITP23" s="934"/>
      <c r="ITQ23" s="934"/>
      <c r="ITR23" s="934"/>
      <c r="ITS23" s="934"/>
      <c r="ITT23" s="934"/>
      <c r="ITU23" s="934"/>
      <c r="ITV23" s="934"/>
      <c r="ITW23" s="934"/>
      <c r="ITX23" s="934"/>
      <c r="ITY23" s="934"/>
      <c r="ITZ23" s="934"/>
      <c r="IUA23" s="934"/>
      <c r="IUB23" s="934"/>
      <c r="IUC23" s="934"/>
      <c r="IUD23" s="934"/>
      <c r="IUE23" s="934"/>
      <c r="IUF23" s="934"/>
      <c r="IUG23" s="934"/>
      <c r="IUH23" s="934"/>
      <c r="IUI23" s="934"/>
      <c r="IUJ23" s="934"/>
      <c r="IUK23" s="934"/>
      <c r="IUL23" s="934"/>
      <c r="IUM23" s="934"/>
      <c r="IUN23" s="934"/>
      <c r="IUO23" s="934"/>
      <c r="IUP23" s="934"/>
      <c r="IUQ23" s="934"/>
      <c r="IUR23" s="934"/>
      <c r="IUS23" s="934"/>
      <c r="IUT23" s="934"/>
      <c r="IUU23" s="934"/>
      <c r="IUV23" s="934"/>
      <c r="IUW23" s="934"/>
      <c r="IUX23" s="934"/>
      <c r="IUY23" s="934"/>
      <c r="IUZ23" s="934"/>
      <c r="IVA23" s="934"/>
      <c r="IVB23" s="934"/>
      <c r="IVC23" s="934"/>
      <c r="IVD23" s="934"/>
      <c r="IVE23" s="934"/>
      <c r="IVF23" s="934"/>
      <c r="IVG23" s="934"/>
      <c r="IVH23" s="934"/>
      <c r="IVI23" s="934"/>
      <c r="IVJ23" s="934"/>
      <c r="IVK23" s="934"/>
      <c r="IVL23" s="934"/>
      <c r="IVM23" s="934"/>
      <c r="IVN23" s="934"/>
      <c r="IVO23" s="934"/>
      <c r="IVP23" s="934"/>
      <c r="IVQ23" s="934"/>
      <c r="IVR23" s="934"/>
      <c r="IVS23" s="934"/>
      <c r="IVT23" s="934"/>
      <c r="IVU23" s="934"/>
      <c r="IVV23" s="934"/>
      <c r="IVW23" s="934"/>
      <c r="IVX23" s="934"/>
      <c r="IVY23" s="934"/>
      <c r="IVZ23" s="934"/>
      <c r="IWA23" s="934"/>
      <c r="IWB23" s="934"/>
      <c r="IWC23" s="934"/>
      <c r="IWD23" s="934"/>
      <c r="IWE23" s="934"/>
      <c r="IWF23" s="934"/>
      <c r="IWG23" s="934"/>
      <c r="IWH23" s="934"/>
      <c r="IWI23" s="934"/>
      <c r="IWJ23" s="934"/>
      <c r="IWK23" s="934"/>
      <c r="IWL23" s="934"/>
      <c r="IWM23" s="934"/>
      <c r="IWN23" s="934"/>
      <c r="IWO23" s="934"/>
      <c r="IWP23" s="934"/>
      <c r="IWQ23" s="934"/>
      <c r="IWR23" s="934"/>
      <c r="IWS23" s="934"/>
      <c r="IWT23" s="934"/>
      <c r="IWU23" s="934"/>
      <c r="IWV23" s="934"/>
      <c r="IWW23" s="934"/>
      <c r="IWX23" s="934"/>
      <c r="IWY23" s="934"/>
      <c r="IWZ23" s="934"/>
      <c r="IXA23" s="934"/>
      <c r="IXB23" s="934"/>
      <c r="IXC23" s="934"/>
      <c r="IXD23" s="934"/>
      <c r="IXE23" s="934"/>
      <c r="IXF23" s="934"/>
      <c r="IXG23" s="934"/>
      <c r="IXH23" s="934"/>
      <c r="IXI23" s="934"/>
      <c r="IXJ23" s="934"/>
      <c r="IXK23" s="934"/>
      <c r="IXL23" s="934"/>
      <c r="IXM23" s="934"/>
      <c r="IXN23" s="934"/>
      <c r="IXO23" s="934"/>
      <c r="IXP23" s="934"/>
      <c r="IXQ23" s="934"/>
      <c r="IXR23" s="934"/>
      <c r="IXS23" s="934"/>
      <c r="IXT23" s="934"/>
      <c r="IXU23" s="934"/>
      <c r="IXV23" s="934"/>
      <c r="IXW23" s="934"/>
      <c r="IXX23" s="934"/>
      <c r="IXY23" s="934"/>
      <c r="IXZ23" s="934"/>
      <c r="IYA23" s="934"/>
      <c r="IYB23" s="934"/>
      <c r="IYC23" s="934"/>
      <c r="IYD23" s="934"/>
      <c r="IYE23" s="934"/>
      <c r="IYF23" s="934"/>
      <c r="IYG23" s="934"/>
      <c r="IYH23" s="934"/>
      <c r="IYI23" s="934"/>
      <c r="IYJ23" s="934"/>
      <c r="IYK23" s="934"/>
      <c r="IYL23" s="934"/>
      <c r="IYM23" s="934"/>
      <c r="IYN23" s="934"/>
      <c r="IYO23" s="934"/>
      <c r="IYP23" s="934"/>
      <c r="IYQ23" s="934"/>
      <c r="IYR23" s="934"/>
      <c r="IYS23" s="934"/>
      <c r="IYT23" s="934"/>
      <c r="IYU23" s="934"/>
      <c r="IYV23" s="934"/>
      <c r="IYW23" s="934"/>
      <c r="IYX23" s="934"/>
      <c r="IYY23" s="934"/>
      <c r="IYZ23" s="934"/>
      <c r="IZA23" s="934"/>
      <c r="IZB23" s="934"/>
      <c r="IZC23" s="934"/>
      <c r="IZD23" s="934"/>
      <c r="IZE23" s="934"/>
      <c r="IZF23" s="934"/>
      <c r="IZG23" s="934"/>
      <c r="IZH23" s="934"/>
      <c r="IZI23" s="934"/>
      <c r="IZJ23" s="934"/>
      <c r="IZK23" s="934"/>
      <c r="IZL23" s="934"/>
      <c r="IZM23" s="934"/>
      <c r="IZN23" s="934"/>
      <c r="IZO23" s="934"/>
      <c r="IZP23" s="934"/>
      <c r="IZQ23" s="934"/>
      <c r="IZR23" s="934"/>
      <c r="IZS23" s="934"/>
      <c r="IZT23" s="934"/>
      <c r="IZU23" s="934"/>
      <c r="IZV23" s="934"/>
      <c r="IZW23" s="934"/>
      <c r="IZX23" s="934"/>
      <c r="IZY23" s="934"/>
      <c r="IZZ23" s="934"/>
      <c r="JAA23" s="934"/>
      <c r="JAB23" s="934"/>
      <c r="JAC23" s="934"/>
      <c r="JAD23" s="934"/>
      <c r="JAE23" s="934"/>
      <c r="JAF23" s="934"/>
      <c r="JAG23" s="934"/>
      <c r="JAH23" s="934"/>
      <c r="JAI23" s="934"/>
      <c r="JAJ23" s="934"/>
      <c r="JAK23" s="934"/>
      <c r="JAL23" s="934"/>
      <c r="JAM23" s="934"/>
      <c r="JAN23" s="934"/>
      <c r="JAO23" s="934"/>
      <c r="JAP23" s="934"/>
      <c r="JAQ23" s="934"/>
      <c r="JAR23" s="934"/>
      <c r="JAS23" s="934"/>
      <c r="JAT23" s="934"/>
      <c r="JAU23" s="934"/>
      <c r="JAV23" s="934"/>
      <c r="JAW23" s="934"/>
      <c r="JAX23" s="934"/>
      <c r="JAY23" s="934"/>
      <c r="JAZ23" s="934"/>
      <c r="JBA23" s="934"/>
      <c r="JBB23" s="934"/>
      <c r="JBC23" s="934"/>
      <c r="JBD23" s="934"/>
      <c r="JBE23" s="934"/>
      <c r="JBF23" s="934"/>
      <c r="JBG23" s="934"/>
      <c r="JBH23" s="934"/>
      <c r="JBI23" s="934"/>
      <c r="JBJ23" s="934"/>
      <c r="JBK23" s="934"/>
      <c r="JBL23" s="934"/>
      <c r="JBM23" s="934"/>
      <c r="JBN23" s="934"/>
      <c r="JBO23" s="934"/>
      <c r="JBP23" s="934"/>
      <c r="JBQ23" s="934"/>
      <c r="JBR23" s="934"/>
      <c r="JBS23" s="934"/>
      <c r="JBT23" s="934"/>
      <c r="JBU23" s="934"/>
      <c r="JBV23" s="934"/>
      <c r="JBW23" s="934"/>
      <c r="JBX23" s="934"/>
      <c r="JBY23" s="934"/>
      <c r="JBZ23" s="934"/>
      <c r="JCA23" s="934"/>
      <c r="JCB23" s="934"/>
      <c r="JCC23" s="934"/>
      <c r="JCD23" s="934"/>
      <c r="JCE23" s="934"/>
      <c r="JCF23" s="934"/>
      <c r="JCG23" s="934"/>
      <c r="JCH23" s="934"/>
      <c r="JCI23" s="934"/>
      <c r="JCJ23" s="934"/>
      <c r="JCK23" s="934"/>
      <c r="JCL23" s="934"/>
      <c r="JCM23" s="934"/>
      <c r="JCN23" s="934"/>
      <c r="JCO23" s="934"/>
      <c r="JCP23" s="934"/>
      <c r="JCQ23" s="934"/>
      <c r="JCR23" s="934"/>
      <c r="JCS23" s="934"/>
      <c r="JCT23" s="934"/>
      <c r="JCU23" s="934"/>
      <c r="JCV23" s="934"/>
      <c r="JCW23" s="934"/>
      <c r="JCX23" s="934"/>
      <c r="JCY23" s="934"/>
      <c r="JCZ23" s="934"/>
      <c r="JDA23" s="934"/>
      <c r="JDB23" s="934"/>
      <c r="JDC23" s="934"/>
      <c r="JDD23" s="934"/>
      <c r="JDE23" s="934"/>
      <c r="JDF23" s="934"/>
      <c r="JDG23" s="934"/>
      <c r="JDH23" s="934"/>
      <c r="JDI23" s="934"/>
      <c r="JDJ23" s="934"/>
      <c r="JDK23" s="934"/>
      <c r="JDL23" s="934"/>
      <c r="JDM23" s="934"/>
      <c r="JDN23" s="934"/>
      <c r="JDO23" s="934"/>
      <c r="JDP23" s="934"/>
      <c r="JDQ23" s="934"/>
      <c r="JDR23" s="934"/>
      <c r="JDS23" s="934"/>
      <c r="JDT23" s="934"/>
      <c r="JDU23" s="934"/>
      <c r="JDV23" s="934"/>
      <c r="JDW23" s="934"/>
      <c r="JDX23" s="934"/>
      <c r="JDY23" s="934"/>
      <c r="JDZ23" s="934"/>
      <c r="JEA23" s="934"/>
      <c r="JEB23" s="934"/>
      <c r="JEC23" s="934"/>
      <c r="JED23" s="934"/>
      <c r="JEE23" s="934"/>
      <c r="JEF23" s="934"/>
      <c r="JEG23" s="934"/>
      <c r="JEH23" s="934"/>
      <c r="JEI23" s="934"/>
      <c r="JEJ23" s="934"/>
      <c r="JEK23" s="934"/>
      <c r="JEL23" s="934"/>
      <c r="JEM23" s="934"/>
      <c r="JEN23" s="934"/>
      <c r="JEO23" s="934"/>
      <c r="JEP23" s="934"/>
      <c r="JEQ23" s="934"/>
      <c r="JER23" s="934"/>
      <c r="JES23" s="934"/>
      <c r="JET23" s="934"/>
      <c r="JEU23" s="934"/>
      <c r="JEV23" s="934"/>
      <c r="JEW23" s="934"/>
      <c r="JEX23" s="934"/>
      <c r="JEY23" s="934"/>
      <c r="JEZ23" s="934"/>
      <c r="JFA23" s="934"/>
      <c r="JFB23" s="934"/>
      <c r="JFC23" s="934"/>
      <c r="JFD23" s="934"/>
      <c r="JFE23" s="934"/>
      <c r="JFF23" s="934"/>
      <c r="JFG23" s="934"/>
      <c r="JFH23" s="934"/>
      <c r="JFI23" s="934"/>
      <c r="JFJ23" s="934"/>
      <c r="JFK23" s="934"/>
      <c r="JFL23" s="934"/>
      <c r="JFM23" s="934"/>
      <c r="JFN23" s="934"/>
      <c r="JFO23" s="934"/>
      <c r="JFP23" s="934"/>
      <c r="JFQ23" s="934"/>
      <c r="JFR23" s="934"/>
      <c r="JFS23" s="934"/>
      <c r="JFT23" s="934"/>
      <c r="JFU23" s="934"/>
      <c r="JFV23" s="934"/>
      <c r="JFW23" s="934"/>
      <c r="JFX23" s="934"/>
      <c r="JFY23" s="934"/>
      <c r="JFZ23" s="934"/>
      <c r="JGA23" s="934"/>
      <c r="JGB23" s="934"/>
      <c r="JGC23" s="934"/>
      <c r="JGD23" s="934"/>
      <c r="JGE23" s="934"/>
      <c r="JGF23" s="934"/>
      <c r="JGG23" s="934"/>
      <c r="JGH23" s="934"/>
      <c r="JGI23" s="934"/>
      <c r="JGJ23" s="934"/>
      <c r="JGK23" s="934"/>
      <c r="JGL23" s="934"/>
      <c r="JGM23" s="934"/>
      <c r="JGN23" s="934"/>
      <c r="JGO23" s="934"/>
      <c r="JGP23" s="934"/>
      <c r="JGQ23" s="934"/>
      <c r="JGR23" s="934"/>
      <c r="JGS23" s="934"/>
      <c r="JGT23" s="934"/>
      <c r="JGU23" s="934"/>
      <c r="JGV23" s="934"/>
      <c r="JGW23" s="934"/>
      <c r="JGX23" s="934"/>
      <c r="JGY23" s="934"/>
      <c r="JGZ23" s="934"/>
      <c r="JHA23" s="934"/>
      <c r="JHB23" s="934"/>
      <c r="JHC23" s="934"/>
      <c r="JHD23" s="934"/>
      <c r="JHE23" s="934"/>
      <c r="JHF23" s="934"/>
      <c r="JHG23" s="934"/>
      <c r="JHH23" s="934"/>
      <c r="JHI23" s="934"/>
      <c r="JHJ23" s="934"/>
      <c r="JHK23" s="934"/>
      <c r="JHL23" s="934"/>
      <c r="JHM23" s="934"/>
      <c r="JHN23" s="934"/>
      <c r="JHO23" s="934"/>
      <c r="JHP23" s="934"/>
      <c r="JHQ23" s="934"/>
      <c r="JHR23" s="934"/>
      <c r="JHS23" s="934"/>
      <c r="JHT23" s="934"/>
      <c r="JHU23" s="934"/>
      <c r="JHV23" s="934"/>
      <c r="JHW23" s="934"/>
      <c r="JHX23" s="934"/>
      <c r="JHY23" s="934"/>
      <c r="JHZ23" s="934"/>
      <c r="JIA23" s="934"/>
      <c r="JIB23" s="934"/>
      <c r="JIC23" s="934"/>
      <c r="JID23" s="934"/>
      <c r="JIE23" s="934"/>
      <c r="JIF23" s="934"/>
      <c r="JIG23" s="934"/>
      <c r="JIH23" s="934"/>
      <c r="JII23" s="934"/>
      <c r="JIJ23" s="934"/>
      <c r="JIK23" s="934"/>
      <c r="JIL23" s="934"/>
      <c r="JIM23" s="934"/>
      <c r="JIN23" s="934"/>
      <c r="JIO23" s="934"/>
      <c r="JIP23" s="934"/>
      <c r="JIQ23" s="934"/>
      <c r="JIR23" s="934"/>
      <c r="JIS23" s="934"/>
      <c r="JIT23" s="934"/>
      <c r="JIU23" s="934"/>
      <c r="JIV23" s="934"/>
      <c r="JIW23" s="934"/>
      <c r="JIX23" s="934"/>
      <c r="JIY23" s="934"/>
      <c r="JIZ23" s="934"/>
      <c r="JJA23" s="934"/>
      <c r="JJB23" s="934"/>
      <c r="JJC23" s="934"/>
      <c r="JJD23" s="934"/>
      <c r="JJE23" s="934"/>
      <c r="JJF23" s="934"/>
      <c r="JJG23" s="934"/>
      <c r="JJH23" s="934"/>
      <c r="JJI23" s="934"/>
      <c r="JJJ23" s="934"/>
      <c r="JJK23" s="934"/>
      <c r="JJL23" s="934"/>
      <c r="JJM23" s="934"/>
      <c r="JJN23" s="934"/>
      <c r="JJO23" s="934"/>
      <c r="JJP23" s="934"/>
      <c r="JJQ23" s="934"/>
      <c r="JJR23" s="934"/>
      <c r="JJS23" s="934"/>
      <c r="JJT23" s="934"/>
      <c r="JJU23" s="934"/>
      <c r="JJV23" s="934"/>
      <c r="JJW23" s="934"/>
      <c r="JJX23" s="934"/>
      <c r="JJY23" s="934"/>
      <c r="JJZ23" s="934"/>
      <c r="JKA23" s="934"/>
      <c r="JKB23" s="934"/>
      <c r="JKC23" s="934"/>
      <c r="JKD23" s="934"/>
      <c r="JKE23" s="934"/>
      <c r="JKF23" s="934"/>
      <c r="JKG23" s="934"/>
      <c r="JKH23" s="934"/>
      <c r="JKI23" s="934"/>
      <c r="JKJ23" s="934"/>
      <c r="JKK23" s="934"/>
      <c r="JKL23" s="934"/>
      <c r="JKM23" s="934"/>
      <c r="JKN23" s="934"/>
      <c r="JKO23" s="934"/>
      <c r="JKP23" s="934"/>
      <c r="JKQ23" s="934"/>
      <c r="JKR23" s="934"/>
      <c r="JKS23" s="934"/>
      <c r="JKT23" s="934"/>
      <c r="JKU23" s="934"/>
      <c r="JKV23" s="934"/>
      <c r="JKW23" s="934"/>
      <c r="JKX23" s="934"/>
      <c r="JKY23" s="934"/>
      <c r="JKZ23" s="934"/>
      <c r="JLA23" s="934"/>
      <c r="JLB23" s="934"/>
      <c r="JLC23" s="934"/>
      <c r="JLD23" s="934"/>
      <c r="JLE23" s="934"/>
      <c r="JLF23" s="934"/>
      <c r="JLG23" s="934"/>
      <c r="JLH23" s="934"/>
      <c r="JLI23" s="934"/>
      <c r="JLJ23" s="934"/>
      <c r="JLK23" s="934"/>
      <c r="JLL23" s="934"/>
      <c r="JLM23" s="934"/>
      <c r="JLN23" s="934"/>
      <c r="JLO23" s="934"/>
      <c r="JLP23" s="934"/>
      <c r="JLQ23" s="934"/>
      <c r="JLR23" s="934"/>
      <c r="JLS23" s="934"/>
      <c r="JLT23" s="934"/>
      <c r="JLU23" s="934"/>
      <c r="JLV23" s="934"/>
      <c r="JLW23" s="934"/>
      <c r="JLX23" s="934"/>
      <c r="JLY23" s="934"/>
      <c r="JLZ23" s="934"/>
      <c r="JMA23" s="934"/>
      <c r="JMB23" s="934"/>
      <c r="JMC23" s="934"/>
      <c r="JMD23" s="934"/>
      <c r="JME23" s="934"/>
      <c r="JMF23" s="934"/>
      <c r="JMG23" s="934"/>
      <c r="JMH23" s="934"/>
      <c r="JMI23" s="934"/>
      <c r="JMJ23" s="934"/>
      <c r="JMK23" s="934"/>
      <c r="JML23" s="934"/>
      <c r="JMM23" s="934"/>
      <c r="JMN23" s="934"/>
      <c r="JMO23" s="934"/>
      <c r="JMP23" s="934"/>
      <c r="JMQ23" s="934"/>
      <c r="JMR23" s="934"/>
      <c r="JMS23" s="934"/>
      <c r="JMT23" s="934"/>
      <c r="JMU23" s="934"/>
      <c r="JMV23" s="934"/>
      <c r="JMW23" s="934"/>
      <c r="JMX23" s="934"/>
      <c r="JMY23" s="934"/>
      <c r="JMZ23" s="934"/>
      <c r="JNA23" s="934"/>
      <c r="JNB23" s="934"/>
      <c r="JNC23" s="934"/>
      <c r="JND23" s="934"/>
      <c r="JNE23" s="934"/>
      <c r="JNF23" s="934"/>
      <c r="JNG23" s="934"/>
      <c r="JNH23" s="934"/>
      <c r="JNI23" s="934"/>
      <c r="JNJ23" s="934"/>
      <c r="JNK23" s="934"/>
      <c r="JNL23" s="934"/>
      <c r="JNM23" s="934"/>
      <c r="JNN23" s="934"/>
      <c r="JNO23" s="934"/>
      <c r="JNP23" s="934"/>
      <c r="JNQ23" s="934"/>
      <c r="JNR23" s="934"/>
      <c r="JNS23" s="934"/>
      <c r="JNT23" s="934"/>
      <c r="JNU23" s="934"/>
      <c r="JNV23" s="934"/>
      <c r="JNW23" s="934"/>
      <c r="JNX23" s="934"/>
      <c r="JNY23" s="934"/>
      <c r="JNZ23" s="934"/>
      <c r="JOA23" s="934"/>
      <c r="JOB23" s="934"/>
      <c r="JOC23" s="934"/>
      <c r="JOD23" s="934"/>
      <c r="JOE23" s="934"/>
      <c r="JOF23" s="934"/>
      <c r="JOG23" s="934"/>
      <c r="JOH23" s="934"/>
      <c r="JOI23" s="934"/>
      <c r="JOJ23" s="934"/>
      <c r="JOK23" s="934"/>
      <c r="JOL23" s="934"/>
      <c r="JOM23" s="934"/>
      <c r="JON23" s="934"/>
      <c r="JOO23" s="934"/>
      <c r="JOP23" s="934"/>
      <c r="JOQ23" s="934"/>
      <c r="JOR23" s="934"/>
      <c r="JOS23" s="934"/>
      <c r="JOT23" s="934"/>
      <c r="JOU23" s="934"/>
      <c r="JOV23" s="934"/>
      <c r="JOW23" s="934"/>
      <c r="JOX23" s="934"/>
      <c r="JOY23" s="934"/>
      <c r="JOZ23" s="934"/>
      <c r="JPA23" s="934"/>
      <c r="JPB23" s="934"/>
      <c r="JPC23" s="934"/>
      <c r="JPD23" s="934"/>
      <c r="JPE23" s="934"/>
      <c r="JPF23" s="934"/>
      <c r="JPG23" s="934"/>
      <c r="JPH23" s="934"/>
      <c r="JPI23" s="934"/>
      <c r="JPJ23" s="934"/>
      <c r="JPK23" s="934"/>
      <c r="JPL23" s="934"/>
      <c r="JPM23" s="934"/>
      <c r="JPN23" s="934"/>
      <c r="JPO23" s="934"/>
      <c r="JPP23" s="934"/>
      <c r="JPQ23" s="934"/>
      <c r="JPR23" s="934"/>
      <c r="JPS23" s="934"/>
      <c r="JPT23" s="934"/>
      <c r="JPU23" s="934"/>
      <c r="JPV23" s="934"/>
      <c r="JPW23" s="934"/>
      <c r="JPX23" s="934"/>
      <c r="JPY23" s="934"/>
      <c r="JPZ23" s="934"/>
      <c r="JQA23" s="934"/>
      <c r="JQB23" s="934"/>
      <c r="JQC23" s="934"/>
      <c r="JQD23" s="934"/>
      <c r="JQE23" s="934"/>
      <c r="JQF23" s="934"/>
      <c r="JQG23" s="934"/>
      <c r="JQH23" s="934"/>
      <c r="JQI23" s="934"/>
      <c r="JQJ23" s="934"/>
      <c r="JQK23" s="934"/>
      <c r="JQL23" s="934"/>
      <c r="JQM23" s="934"/>
      <c r="JQN23" s="934"/>
      <c r="JQO23" s="934"/>
      <c r="JQP23" s="934"/>
      <c r="JQQ23" s="934"/>
      <c r="JQR23" s="934"/>
      <c r="JQS23" s="934"/>
      <c r="JQT23" s="934"/>
      <c r="JQU23" s="934"/>
      <c r="JQV23" s="934"/>
      <c r="JQW23" s="934"/>
      <c r="JQX23" s="934"/>
      <c r="JQY23" s="934"/>
      <c r="JQZ23" s="934"/>
      <c r="JRA23" s="934"/>
      <c r="JRB23" s="934"/>
      <c r="JRC23" s="934"/>
      <c r="JRD23" s="934"/>
      <c r="JRE23" s="934"/>
      <c r="JRF23" s="934"/>
      <c r="JRG23" s="934"/>
      <c r="JRH23" s="934"/>
      <c r="JRI23" s="934"/>
      <c r="JRJ23" s="934"/>
      <c r="JRK23" s="934"/>
      <c r="JRL23" s="934"/>
      <c r="JRM23" s="934"/>
      <c r="JRN23" s="934"/>
      <c r="JRO23" s="934"/>
      <c r="JRP23" s="934"/>
      <c r="JRQ23" s="934"/>
      <c r="JRR23" s="934"/>
      <c r="JRS23" s="934"/>
      <c r="JRT23" s="934"/>
      <c r="JRU23" s="934"/>
      <c r="JRV23" s="934"/>
      <c r="JRW23" s="934"/>
      <c r="JRX23" s="934"/>
      <c r="JRY23" s="934"/>
      <c r="JRZ23" s="934"/>
      <c r="JSA23" s="934"/>
      <c r="JSB23" s="934"/>
      <c r="JSC23" s="934"/>
      <c r="JSD23" s="934"/>
      <c r="JSE23" s="934"/>
      <c r="JSF23" s="934"/>
      <c r="JSG23" s="934"/>
      <c r="JSH23" s="934"/>
      <c r="JSI23" s="934"/>
      <c r="JSJ23" s="934"/>
      <c r="JSK23" s="934"/>
      <c r="JSL23" s="934"/>
      <c r="JSM23" s="934"/>
      <c r="JSN23" s="934"/>
      <c r="JSO23" s="934"/>
      <c r="JSP23" s="934"/>
      <c r="JSQ23" s="934"/>
      <c r="JSR23" s="934"/>
      <c r="JSS23" s="934"/>
      <c r="JST23" s="934"/>
      <c r="JSU23" s="934"/>
      <c r="JSV23" s="934"/>
      <c r="JSW23" s="934"/>
      <c r="JSX23" s="934"/>
      <c r="JSY23" s="934"/>
      <c r="JSZ23" s="934"/>
      <c r="JTA23" s="934"/>
      <c r="JTB23" s="934"/>
      <c r="JTC23" s="934"/>
      <c r="JTD23" s="934"/>
      <c r="JTE23" s="934"/>
      <c r="JTF23" s="934"/>
      <c r="JTG23" s="934"/>
      <c r="JTH23" s="934"/>
      <c r="JTI23" s="934"/>
      <c r="JTJ23" s="934"/>
      <c r="JTK23" s="934"/>
      <c r="JTL23" s="934"/>
      <c r="JTM23" s="934"/>
      <c r="JTN23" s="934"/>
      <c r="JTO23" s="934"/>
      <c r="JTP23" s="934"/>
      <c r="JTQ23" s="934"/>
      <c r="JTR23" s="934"/>
      <c r="JTS23" s="934"/>
      <c r="JTT23" s="934"/>
      <c r="JTU23" s="934"/>
      <c r="JTV23" s="934"/>
      <c r="JTW23" s="934"/>
      <c r="JTX23" s="934"/>
      <c r="JTY23" s="934"/>
      <c r="JTZ23" s="934"/>
      <c r="JUA23" s="934"/>
      <c r="JUB23" s="934"/>
      <c r="JUC23" s="934"/>
      <c r="JUD23" s="934"/>
      <c r="JUE23" s="934"/>
      <c r="JUF23" s="934"/>
      <c r="JUG23" s="934"/>
      <c r="JUH23" s="934"/>
      <c r="JUI23" s="934"/>
      <c r="JUJ23" s="934"/>
      <c r="JUK23" s="934"/>
      <c r="JUL23" s="934"/>
      <c r="JUM23" s="934"/>
      <c r="JUN23" s="934"/>
      <c r="JUO23" s="934"/>
      <c r="JUP23" s="934"/>
      <c r="JUQ23" s="934"/>
      <c r="JUR23" s="934"/>
      <c r="JUS23" s="934"/>
      <c r="JUT23" s="934"/>
      <c r="JUU23" s="934"/>
      <c r="JUV23" s="934"/>
      <c r="JUW23" s="934"/>
      <c r="JUX23" s="934"/>
      <c r="JUY23" s="934"/>
      <c r="JUZ23" s="934"/>
      <c r="JVA23" s="934"/>
      <c r="JVB23" s="934"/>
      <c r="JVC23" s="934"/>
      <c r="JVD23" s="934"/>
      <c r="JVE23" s="934"/>
      <c r="JVF23" s="934"/>
      <c r="JVG23" s="934"/>
      <c r="JVH23" s="934"/>
      <c r="JVI23" s="934"/>
      <c r="JVJ23" s="934"/>
      <c r="JVK23" s="934"/>
      <c r="JVL23" s="934"/>
      <c r="JVM23" s="934"/>
      <c r="JVN23" s="934"/>
      <c r="JVO23" s="934"/>
      <c r="JVP23" s="934"/>
      <c r="JVQ23" s="934"/>
      <c r="JVR23" s="934"/>
      <c r="JVS23" s="934"/>
      <c r="JVT23" s="934"/>
      <c r="JVU23" s="934"/>
      <c r="JVV23" s="934"/>
      <c r="JVW23" s="934"/>
      <c r="JVX23" s="934"/>
      <c r="JVY23" s="934"/>
      <c r="JVZ23" s="934"/>
      <c r="JWA23" s="934"/>
      <c r="JWB23" s="934"/>
      <c r="JWC23" s="934"/>
      <c r="JWD23" s="934"/>
      <c r="JWE23" s="934"/>
      <c r="JWF23" s="934"/>
      <c r="JWG23" s="934"/>
      <c r="JWH23" s="934"/>
      <c r="JWI23" s="934"/>
      <c r="JWJ23" s="934"/>
      <c r="JWK23" s="934"/>
      <c r="JWL23" s="934"/>
      <c r="JWM23" s="934"/>
      <c r="JWN23" s="934"/>
      <c r="JWO23" s="934"/>
      <c r="JWP23" s="934"/>
      <c r="JWQ23" s="934"/>
      <c r="JWR23" s="934"/>
      <c r="JWS23" s="934"/>
      <c r="JWT23" s="934"/>
      <c r="JWU23" s="934"/>
      <c r="JWV23" s="934"/>
      <c r="JWW23" s="934"/>
      <c r="JWX23" s="934"/>
      <c r="JWY23" s="934"/>
      <c r="JWZ23" s="934"/>
      <c r="JXA23" s="934"/>
      <c r="JXB23" s="934"/>
      <c r="JXC23" s="934"/>
      <c r="JXD23" s="934"/>
      <c r="JXE23" s="934"/>
      <c r="JXF23" s="934"/>
      <c r="JXG23" s="934"/>
      <c r="JXH23" s="934"/>
      <c r="JXI23" s="934"/>
      <c r="JXJ23" s="934"/>
      <c r="JXK23" s="934"/>
      <c r="JXL23" s="934"/>
      <c r="JXM23" s="934"/>
      <c r="JXN23" s="934"/>
      <c r="JXO23" s="934"/>
      <c r="JXP23" s="934"/>
      <c r="JXQ23" s="934"/>
      <c r="JXR23" s="934"/>
      <c r="JXS23" s="934"/>
      <c r="JXT23" s="934"/>
      <c r="JXU23" s="934"/>
      <c r="JXV23" s="934"/>
      <c r="JXW23" s="934"/>
      <c r="JXX23" s="934"/>
      <c r="JXY23" s="934"/>
      <c r="JXZ23" s="934"/>
      <c r="JYA23" s="934"/>
      <c r="JYB23" s="934"/>
      <c r="JYC23" s="934"/>
      <c r="JYD23" s="934"/>
      <c r="JYE23" s="934"/>
      <c r="JYF23" s="934"/>
      <c r="JYG23" s="934"/>
      <c r="JYH23" s="934"/>
      <c r="JYI23" s="934"/>
      <c r="JYJ23" s="934"/>
      <c r="JYK23" s="934"/>
      <c r="JYL23" s="934"/>
      <c r="JYM23" s="934"/>
      <c r="JYN23" s="934"/>
      <c r="JYO23" s="934"/>
      <c r="JYP23" s="934"/>
      <c r="JYQ23" s="934"/>
      <c r="JYR23" s="934"/>
      <c r="JYS23" s="934"/>
      <c r="JYT23" s="934"/>
      <c r="JYU23" s="934"/>
      <c r="JYV23" s="934"/>
      <c r="JYW23" s="934"/>
      <c r="JYX23" s="934"/>
      <c r="JYY23" s="934"/>
      <c r="JYZ23" s="934"/>
      <c r="JZA23" s="934"/>
      <c r="JZB23" s="934"/>
      <c r="JZC23" s="934"/>
      <c r="JZD23" s="934"/>
      <c r="JZE23" s="934"/>
      <c r="JZF23" s="934"/>
      <c r="JZG23" s="934"/>
      <c r="JZH23" s="934"/>
      <c r="JZI23" s="934"/>
      <c r="JZJ23" s="934"/>
      <c r="JZK23" s="934"/>
      <c r="JZL23" s="934"/>
      <c r="JZM23" s="934"/>
      <c r="JZN23" s="934"/>
      <c r="JZO23" s="934"/>
      <c r="JZP23" s="934"/>
      <c r="JZQ23" s="934"/>
      <c r="JZR23" s="934"/>
      <c r="JZS23" s="934"/>
      <c r="JZT23" s="934"/>
      <c r="JZU23" s="934"/>
      <c r="JZV23" s="934"/>
      <c r="JZW23" s="934"/>
      <c r="JZX23" s="934"/>
      <c r="JZY23" s="934"/>
      <c r="JZZ23" s="934"/>
      <c r="KAA23" s="934"/>
      <c r="KAB23" s="934"/>
      <c r="KAC23" s="934"/>
      <c r="KAD23" s="934"/>
      <c r="KAE23" s="934"/>
      <c r="KAF23" s="934"/>
      <c r="KAG23" s="934"/>
      <c r="KAH23" s="934"/>
      <c r="KAI23" s="934"/>
      <c r="KAJ23" s="934"/>
      <c r="KAK23" s="934"/>
      <c r="KAL23" s="934"/>
      <c r="KAM23" s="934"/>
      <c r="KAN23" s="934"/>
      <c r="KAO23" s="934"/>
      <c r="KAP23" s="934"/>
      <c r="KAQ23" s="934"/>
      <c r="KAR23" s="934"/>
      <c r="KAS23" s="934"/>
      <c r="KAT23" s="934"/>
      <c r="KAU23" s="934"/>
      <c r="KAV23" s="934"/>
      <c r="KAW23" s="934"/>
      <c r="KAX23" s="934"/>
      <c r="KAY23" s="934"/>
      <c r="KAZ23" s="934"/>
      <c r="KBA23" s="934"/>
      <c r="KBB23" s="934"/>
      <c r="KBC23" s="934"/>
      <c r="KBD23" s="934"/>
      <c r="KBE23" s="934"/>
      <c r="KBF23" s="934"/>
      <c r="KBG23" s="934"/>
      <c r="KBH23" s="934"/>
      <c r="KBI23" s="934"/>
      <c r="KBJ23" s="934"/>
      <c r="KBK23" s="934"/>
      <c r="KBL23" s="934"/>
      <c r="KBM23" s="934"/>
      <c r="KBN23" s="934"/>
      <c r="KBO23" s="934"/>
      <c r="KBP23" s="934"/>
      <c r="KBQ23" s="934"/>
      <c r="KBR23" s="934"/>
      <c r="KBS23" s="934"/>
      <c r="KBT23" s="934"/>
      <c r="KBU23" s="934"/>
      <c r="KBV23" s="934"/>
      <c r="KBW23" s="934"/>
      <c r="KBX23" s="934"/>
      <c r="KBY23" s="934"/>
      <c r="KBZ23" s="934"/>
      <c r="KCA23" s="934"/>
      <c r="KCB23" s="934"/>
      <c r="KCC23" s="934"/>
      <c r="KCD23" s="934"/>
      <c r="KCE23" s="934"/>
      <c r="KCF23" s="934"/>
      <c r="KCG23" s="934"/>
      <c r="KCH23" s="934"/>
      <c r="KCI23" s="934"/>
      <c r="KCJ23" s="934"/>
      <c r="KCK23" s="934"/>
      <c r="KCL23" s="934"/>
      <c r="KCM23" s="934"/>
      <c r="KCN23" s="934"/>
      <c r="KCO23" s="934"/>
      <c r="KCP23" s="934"/>
      <c r="KCQ23" s="934"/>
      <c r="KCR23" s="934"/>
      <c r="KCS23" s="934"/>
      <c r="KCT23" s="934"/>
      <c r="KCU23" s="934"/>
      <c r="KCV23" s="934"/>
      <c r="KCW23" s="934"/>
      <c r="KCX23" s="934"/>
      <c r="KCY23" s="934"/>
      <c r="KCZ23" s="934"/>
      <c r="KDA23" s="934"/>
      <c r="KDB23" s="934"/>
      <c r="KDC23" s="934"/>
      <c r="KDD23" s="934"/>
      <c r="KDE23" s="934"/>
      <c r="KDF23" s="934"/>
      <c r="KDG23" s="934"/>
      <c r="KDH23" s="934"/>
      <c r="KDI23" s="934"/>
      <c r="KDJ23" s="934"/>
      <c r="KDK23" s="934"/>
      <c r="KDL23" s="934"/>
      <c r="KDM23" s="934"/>
      <c r="KDN23" s="934"/>
      <c r="KDO23" s="934"/>
      <c r="KDP23" s="934"/>
      <c r="KDQ23" s="934"/>
      <c r="KDR23" s="934"/>
      <c r="KDS23" s="934"/>
      <c r="KDT23" s="934"/>
      <c r="KDU23" s="934"/>
      <c r="KDV23" s="934"/>
      <c r="KDW23" s="934"/>
      <c r="KDX23" s="934"/>
      <c r="KDY23" s="934"/>
      <c r="KDZ23" s="934"/>
      <c r="KEA23" s="934"/>
      <c r="KEB23" s="934"/>
      <c r="KEC23" s="934"/>
      <c r="KED23" s="934"/>
      <c r="KEE23" s="934"/>
      <c r="KEF23" s="934"/>
      <c r="KEG23" s="934"/>
      <c r="KEH23" s="934"/>
      <c r="KEI23" s="934"/>
      <c r="KEJ23" s="934"/>
      <c r="KEK23" s="934"/>
      <c r="KEL23" s="934"/>
      <c r="KEM23" s="934"/>
      <c r="KEN23" s="934"/>
      <c r="KEO23" s="934"/>
      <c r="KEP23" s="934"/>
      <c r="KEQ23" s="934"/>
      <c r="KER23" s="934"/>
      <c r="KES23" s="934"/>
      <c r="KET23" s="934"/>
      <c r="KEU23" s="934"/>
      <c r="KEV23" s="934"/>
      <c r="KEW23" s="934"/>
      <c r="KEX23" s="934"/>
      <c r="KEY23" s="934"/>
      <c r="KEZ23" s="934"/>
      <c r="KFA23" s="934"/>
      <c r="KFB23" s="934"/>
      <c r="KFC23" s="934"/>
      <c r="KFD23" s="934"/>
      <c r="KFE23" s="934"/>
      <c r="KFF23" s="934"/>
      <c r="KFG23" s="934"/>
      <c r="KFH23" s="934"/>
      <c r="KFI23" s="934"/>
      <c r="KFJ23" s="934"/>
      <c r="KFK23" s="934"/>
      <c r="KFL23" s="934"/>
      <c r="KFM23" s="934"/>
      <c r="KFN23" s="934"/>
      <c r="KFO23" s="934"/>
      <c r="KFP23" s="934"/>
      <c r="KFQ23" s="934"/>
      <c r="KFR23" s="934"/>
      <c r="KFS23" s="934"/>
      <c r="KFT23" s="934"/>
      <c r="KFU23" s="934"/>
      <c r="KFV23" s="934"/>
      <c r="KFW23" s="934"/>
      <c r="KFX23" s="934"/>
      <c r="KFY23" s="934"/>
      <c r="KFZ23" s="934"/>
      <c r="KGA23" s="934"/>
      <c r="KGB23" s="934"/>
      <c r="KGC23" s="934"/>
      <c r="KGD23" s="934"/>
      <c r="KGE23" s="934"/>
      <c r="KGF23" s="934"/>
      <c r="KGG23" s="934"/>
      <c r="KGH23" s="934"/>
      <c r="KGI23" s="934"/>
      <c r="KGJ23" s="934"/>
      <c r="KGK23" s="934"/>
      <c r="KGL23" s="934"/>
      <c r="KGM23" s="934"/>
      <c r="KGN23" s="934"/>
      <c r="KGO23" s="934"/>
      <c r="KGP23" s="934"/>
      <c r="KGQ23" s="934"/>
      <c r="KGR23" s="934"/>
      <c r="KGS23" s="934"/>
      <c r="KGT23" s="934"/>
      <c r="KGU23" s="934"/>
      <c r="KGV23" s="934"/>
      <c r="KGW23" s="934"/>
      <c r="KGX23" s="934"/>
      <c r="KGY23" s="934"/>
      <c r="KGZ23" s="934"/>
      <c r="KHA23" s="934"/>
      <c r="KHB23" s="934"/>
      <c r="KHC23" s="934"/>
      <c r="KHD23" s="934"/>
      <c r="KHE23" s="934"/>
      <c r="KHF23" s="934"/>
      <c r="KHG23" s="934"/>
      <c r="KHH23" s="934"/>
      <c r="KHI23" s="934"/>
      <c r="KHJ23" s="934"/>
      <c r="KHK23" s="934"/>
      <c r="KHL23" s="934"/>
      <c r="KHM23" s="934"/>
      <c r="KHN23" s="934"/>
      <c r="KHO23" s="934"/>
      <c r="KHP23" s="934"/>
      <c r="KHQ23" s="934"/>
      <c r="KHR23" s="934"/>
      <c r="KHS23" s="934"/>
      <c r="KHT23" s="934"/>
      <c r="KHU23" s="934"/>
      <c r="KHV23" s="934"/>
      <c r="KHW23" s="934"/>
      <c r="KHX23" s="934"/>
      <c r="KHY23" s="934"/>
      <c r="KHZ23" s="934"/>
      <c r="KIA23" s="934"/>
      <c r="KIB23" s="934"/>
      <c r="KIC23" s="934"/>
      <c r="KID23" s="934"/>
      <c r="KIE23" s="934"/>
      <c r="KIF23" s="934"/>
      <c r="KIG23" s="934"/>
      <c r="KIH23" s="934"/>
      <c r="KII23" s="934"/>
      <c r="KIJ23" s="934"/>
      <c r="KIK23" s="934"/>
      <c r="KIL23" s="934"/>
      <c r="KIM23" s="934"/>
      <c r="KIN23" s="934"/>
      <c r="KIO23" s="934"/>
      <c r="KIP23" s="934"/>
      <c r="KIQ23" s="934"/>
      <c r="KIR23" s="934"/>
      <c r="KIS23" s="934"/>
      <c r="KIT23" s="934"/>
      <c r="KIU23" s="934"/>
      <c r="KIV23" s="934"/>
      <c r="KIW23" s="934"/>
      <c r="KIX23" s="934"/>
      <c r="KIY23" s="934"/>
      <c r="KIZ23" s="934"/>
      <c r="KJA23" s="934"/>
      <c r="KJB23" s="934"/>
      <c r="KJC23" s="934"/>
      <c r="KJD23" s="934"/>
      <c r="KJE23" s="934"/>
      <c r="KJF23" s="934"/>
      <c r="KJG23" s="934"/>
      <c r="KJH23" s="934"/>
      <c r="KJI23" s="934"/>
      <c r="KJJ23" s="934"/>
      <c r="KJK23" s="934"/>
      <c r="KJL23" s="934"/>
      <c r="KJM23" s="934"/>
      <c r="KJN23" s="934"/>
      <c r="KJO23" s="934"/>
      <c r="KJP23" s="934"/>
      <c r="KJQ23" s="934"/>
      <c r="KJR23" s="934"/>
      <c r="KJS23" s="934"/>
      <c r="KJT23" s="934"/>
      <c r="KJU23" s="934"/>
      <c r="KJV23" s="934"/>
      <c r="KJW23" s="934"/>
      <c r="KJX23" s="934"/>
      <c r="KJY23" s="934"/>
      <c r="KJZ23" s="934"/>
      <c r="KKA23" s="934"/>
      <c r="KKB23" s="934"/>
      <c r="KKC23" s="934"/>
      <c r="KKD23" s="934"/>
      <c r="KKE23" s="934"/>
      <c r="KKF23" s="934"/>
      <c r="KKG23" s="934"/>
      <c r="KKH23" s="934"/>
      <c r="KKI23" s="934"/>
      <c r="KKJ23" s="934"/>
      <c r="KKK23" s="934"/>
      <c r="KKL23" s="934"/>
      <c r="KKM23" s="934"/>
      <c r="KKN23" s="934"/>
      <c r="KKO23" s="934"/>
      <c r="KKP23" s="934"/>
      <c r="KKQ23" s="934"/>
      <c r="KKR23" s="934"/>
      <c r="KKS23" s="934"/>
      <c r="KKT23" s="934"/>
      <c r="KKU23" s="934"/>
      <c r="KKV23" s="934"/>
      <c r="KKW23" s="934"/>
      <c r="KKX23" s="934"/>
      <c r="KKY23" s="934"/>
      <c r="KKZ23" s="934"/>
      <c r="KLA23" s="934"/>
      <c r="KLB23" s="934"/>
      <c r="KLC23" s="934"/>
      <c r="KLD23" s="934"/>
      <c r="KLE23" s="934"/>
      <c r="KLF23" s="934"/>
      <c r="KLG23" s="934"/>
      <c r="KLH23" s="934"/>
      <c r="KLI23" s="934"/>
      <c r="KLJ23" s="934"/>
      <c r="KLK23" s="934"/>
      <c r="KLL23" s="934"/>
      <c r="KLM23" s="934"/>
      <c r="KLN23" s="934"/>
      <c r="KLO23" s="934"/>
      <c r="KLP23" s="934"/>
      <c r="KLQ23" s="934"/>
      <c r="KLR23" s="934"/>
      <c r="KLS23" s="934"/>
      <c r="KLT23" s="934"/>
      <c r="KLU23" s="934"/>
      <c r="KLV23" s="934"/>
      <c r="KLW23" s="934"/>
      <c r="KLX23" s="934"/>
      <c r="KLY23" s="934"/>
      <c r="KLZ23" s="934"/>
      <c r="KMA23" s="934"/>
      <c r="KMB23" s="934"/>
      <c r="KMC23" s="934"/>
      <c r="KMD23" s="934"/>
      <c r="KME23" s="934"/>
      <c r="KMF23" s="934"/>
      <c r="KMG23" s="934"/>
      <c r="KMH23" s="934"/>
      <c r="KMI23" s="934"/>
      <c r="KMJ23" s="934"/>
      <c r="KMK23" s="934"/>
      <c r="KML23" s="934"/>
      <c r="KMM23" s="934"/>
      <c r="KMN23" s="934"/>
      <c r="KMO23" s="934"/>
      <c r="KMP23" s="934"/>
      <c r="KMQ23" s="934"/>
      <c r="KMR23" s="934"/>
      <c r="KMS23" s="934"/>
      <c r="KMT23" s="934"/>
      <c r="KMU23" s="934"/>
      <c r="KMV23" s="934"/>
      <c r="KMW23" s="934"/>
      <c r="KMX23" s="934"/>
      <c r="KMY23" s="934"/>
      <c r="KMZ23" s="934"/>
      <c r="KNA23" s="934"/>
      <c r="KNB23" s="934"/>
      <c r="KNC23" s="934"/>
      <c r="KND23" s="934"/>
      <c r="KNE23" s="934"/>
      <c r="KNF23" s="934"/>
      <c r="KNG23" s="934"/>
      <c r="KNH23" s="934"/>
      <c r="KNI23" s="934"/>
      <c r="KNJ23" s="934"/>
      <c r="KNK23" s="934"/>
      <c r="KNL23" s="934"/>
      <c r="KNM23" s="934"/>
      <c r="KNN23" s="934"/>
      <c r="KNO23" s="934"/>
      <c r="KNP23" s="934"/>
      <c r="KNQ23" s="934"/>
      <c r="KNR23" s="934"/>
      <c r="KNS23" s="934"/>
      <c r="KNT23" s="934"/>
      <c r="KNU23" s="934"/>
      <c r="KNV23" s="934"/>
      <c r="KNW23" s="934"/>
      <c r="KNX23" s="934"/>
      <c r="KNY23" s="934"/>
      <c r="KNZ23" s="934"/>
      <c r="KOA23" s="934"/>
      <c r="KOB23" s="934"/>
      <c r="KOC23" s="934"/>
      <c r="KOD23" s="934"/>
      <c r="KOE23" s="934"/>
      <c r="KOF23" s="934"/>
      <c r="KOG23" s="934"/>
      <c r="KOH23" s="934"/>
      <c r="KOI23" s="934"/>
      <c r="KOJ23" s="934"/>
      <c r="KOK23" s="934"/>
      <c r="KOL23" s="934"/>
      <c r="KOM23" s="934"/>
      <c r="KON23" s="934"/>
      <c r="KOO23" s="934"/>
      <c r="KOP23" s="934"/>
      <c r="KOQ23" s="934"/>
      <c r="KOR23" s="934"/>
      <c r="KOS23" s="934"/>
      <c r="KOT23" s="934"/>
      <c r="KOU23" s="934"/>
      <c r="KOV23" s="934"/>
      <c r="KOW23" s="934"/>
      <c r="KOX23" s="934"/>
      <c r="KOY23" s="934"/>
      <c r="KOZ23" s="934"/>
      <c r="KPA23" s="934"/>
      <c r="KPB23" s="934"/>
      <c r="KPC23" s="934"/>
      <c r="KPD23" s="934"/>
      <c r="KPE23" s="934"/>
      <c r="KPF23" s="934"/>
      <c r="KPG23" s="934"/>
      <c r="KPH23" s="934"/>
      <c r="KPI23" s="934"/>
      <c r="KPJ23" s="934"/>
      <c r="KPK23" s="934"/>
      <c r="KPL23" s="934"/>
      <c r="KPM23" s="934"/>
      <c r="KPN23" s="934"/>
      <c r="KPO23" s="934"/>
      <c r="KPP23" s="934"/>
      <c r="KPQ23" s="934"/>
      <c r="KPR23" s="934"/>
      <c r="KPS23" s="934"/>
      <c r="KPT23" s="934"/>
      <c r="KPU23" s="934"/>
      <c r="KPV23" s="934"/>
      <c r="KPW23" s="934"/>
      <c r="KPX23" s="934"/>
      <c r="KPY23" s="934"/>
      <c r="KPZ23" s="934"/>
      <c r="KQA23" s="934"/>
      <c r="KQB23" s="934"/>
      <c r="KQC23" s="934"/>
      <c r="KQD23" s="934"/>
      <c r="KQE23" s="934"/>
      <c r="KQF23" s="934"/>
      <c r="KQG23" s="934"/>
      <c r="KQH23" s="934"/>
      <c r="KQI23" s="934"/>
      <c r="KQJ23" s="934"/>
      <c r="KQK23" s="934"/>
      <c r="KQL23" s="934"/>
      <c r="KQM23" s="934"/>
      <c r="KQN23" s="934"/>
      <c r="KQO23" s="934"/>
      <c r="KQP23" s="934"/>
      <c r="KQQ23" s="934"/>
      <c r="KQR23" s="934"/>
      <c r="KQS23" s="934"/>
      <c r="KQT23" s="934"/>
      <c r="KQU23" s="934"/>
      <c r="KQV23" s="934"/>
      <c r="KQW23" s="934"/>
      <c r="KQX23" s="934"/>
      <c r="KQY23" s="934"/>
      <c r="KQZ23" s="934"/>
      <c r="KRA23" s="934"/>
      <c r="KRB23" s="934"/>
      <c r="KRC23" s="934"/>
      <c r="KRD23" s="934"/>
      <c r="KRE23" s="934"/>
      <c r="KRF23" s="934"/>
      <c r="KRG23" s="934"/>
      <c r="KRH23" s="934"/>
      <c r="KRI23" s="934"/>
      <c r="KRJ23" s="934"/>
      <c r="KRK23" s="934"/>
      <c r="KRL23" s="934"/>
      <c r="KRM23" s="934"/>
      <c r="KRN23" s="934"/>
      <c r="KRO23" s="934"/>
      <c r="KRP23" s="934"/>
      <c r="KRQ23" s="934"/>
      <c r="KRR23" s="934"/>
      <c r="KRS23" s="934"/>
      <c r="KRT23" s="934"/>
      <c r="KRU23" s="934"/>
      <c r="KRV23" s="934"/>
      <c r="KRW23" s="934"/>
      <c r="KRX23" s="934"/>
      <c r="KRY23" s="934"/>
      <c r="KRZ23" s="934"/>
      <c r="KSA23" s="934"/>
      <c r="KSB23" s="934"/>
      <c r="KSC23" s="934"/>
      <c r="KSD23" s="934"/>
      <c r="KSE23" s="934"/>
      <c r="KSF23" s="934"/>
      <c r="KSG23" s="934"/>
      <c r="KSH23" s="934"/>
      <c r="KSI23" s="934"/>
      <c r="KSJ23" s="934"/>
      <c r="KSK23" s="934"/>
      <c r="KSL23" s="934"/>
      <c r="KSM23" s="934"/>
      <c r="KSN23" s="934"/>
      <c r="KSO23" s="934"/>
      <c r="KSP23" s="934"/>
      <c r="KSQ23" s="934"/>
      <c r="KSR23" s="934"/>
      <c r="KSS23" s="934"/>
      <c r="KST23" s="934"/>
      <c r="KSU23" s="934"/>
      <c r="KSV23" s="934"/>
      <c r="KSW23" s="934"/>
      <c r="KSX23" s="934"/>
      <c r="KSY23" s="934"/>
      <c r="KSZ23" s="934"/>
      <c r="KTA23" s="934"/>
      <c r="KTB23" s="934"/>
      <c r="KTC23" s="934"/>
      <c r="KTD23" s="934"/>
      <c r="KTE23" s="934"/>
      <c r="KTF23" s="934"/>
      <c r="KTG23" s="934"/>
      <c r="KTH23" s="934"/>
      <c r="KTI23" s="934"/>
      <c r="KTJ23" s="934"/>
      <c r="KTK23" s="934"/>
      <c r="KTL23" s="934"/>
      <c r="KTM23" s="934"/>
      <c r="KTN23" s="934"/>
      <c r="KTO23" s="934"/>
      <c r="KTP23" s="934"/>
      <c r="KTQ23" s="934"/>
      <c r="KTR23" s="934"/>
      <c r="KTS23" s="934"/>
      <c r="KTT23" s="934"/>
      <c r="KTU23" s="934"/>
      <c r="KTV23" s="934"/>
      <c r="KTW23" s="934"/>
      <c r="KTX23" s="934"/>
      <c r="KTY23" s="934"/>
      <c r="KTZ23" s="934"/>
      <c r="KUA23" s="934"/>
      <c r="KUB23" s="934"/>
      <c r="KUC23" s="934"/>
      <c r="KUD23" s="934"/>
      <c r="KUE23" s="934"/>
      <c r="KUF23" s="934"/>
      <c r="KUG23" s="934"/>
      <c r="KUH23" s="934"/>
      <c r="KUI23" s="934"/>
      <c r="KUJ23" s="934"/>
      <c r="KUK23" s="934"/>
      <c r="KUL23" s="934"/>
      <c r="KUM23" s="934"/>
      <c r="KUN23" s="934"/>
      <c r="KUO23" s="934"/>
      <c r="KUP23" s="934"/>
      <c r="KUQ23" s="934"/>
      <c r="KUR23" s="934"/>
      <c r="KUS23" s="934"/>
      <c r="KUT23" s="934"/>
      <c r="KUU23" s="934"/>
      <c r="KUV23" s="934"/>
      <c r="KUW23" s="934"/>
      <c r="KUX23" s="934"/>
      <c r="KUY23" s="934"/>
      <c r="KUZ23" s="934"/>
      <c r="KVA23" s="934"/>
      <c r="KVB23" s="934"/>
      <c r="KVC23" s="934"/>
      <c r="KVD23" s="934"/>
      <c r="KVE23" s="934"/>
      <c r="KVF23" s="934"/>
      <c r="KVG23" s="934"/>
      <c r="KVH23" s="934"/>
      <c r="KVI23" s="934"/>
      <c r="KVJ23" s="934"/>
      <c r="KVK23" s="934"/>
      <c r="KVL23" s="934"/>
      <c r="KVM23" s="934"/>
      <c r="KVN23" s="934"/>
      <c r="KVO23" s="934"/>
      <c r="KVP23" s="934"/>
      <c r="KVQ23" s="934"/>
      <c r="KVR23" s="934"/>
      <c r="KVS23" s="934"/>
      <c r="KVT23" s="934"/>
      <c r="KVU23" s="934"/>
      <c r="KVV23" s="934"/>
      <c r="KVW23" s="934"/>
      <c r="KVX23" s="934"/>
      <c r="KVY23" s="934"/>
      <c r="KVZ23" s="934"/>
      <c r="KWA23" s="934"/>
      <c r="KWB23" s="934"/>
      <c r="KWC23" s="934"/>
      <c r="KWD23" s="934"/>
      <c r="KWE23" s="934"/>
      <c r="KWF23" s="934"/>
      <c r="KWG23" s="934"/>
      <c r="KWH23" s="934"/>
      <c r="KWI23" s="934"/>
      <c r="KWJ23" s="934"/>
      <c r="KWK23" s="934"/>
      <c r="KWL23" s="934"/>
      <c r="KWM23" s="934"/>
      <c r="KWN23" s="934"/>
      <c r="KWO23" s="934"/>
      <c r="KWP23" s="934"/>
      <c r="KWQ23" s="934"/>
      <c r="KWR23" s="934"/>
      <c r="KWS23" s="934"/>
      <c r="KWT23" s="934"/>
      <c r="KWU23" s="934"/>
      <c r="KWV23" s="934"/>
      <c r="KWW23" s="934"/>
      <c r="KWX23" s="934"/>
      <c r="KWY23" s="934"/>
      <c r="KWZ23" s="934"/>
      <c r="KXA23" s="934"/>
      <c r="KXB23" s="934"/>
      <c r="KXC23" s="934"/>
      <c r="KXD23" s="934"/>
      <c r="KXE23" s="934"/>
      <c r="KXF23" s="934"/>
      <c r="KXG23" s="934"/>
      <c r="KXH23" s="934"/>
      <c r="KXI23" s="934"/>
      <c r="KXJ23" s="934"/>
      <c r="KXK23" s="934"/>
      <c r="KXL23" s="934"/>
      <c r="KXM23" s="934"/>
      <c r="KXN23" s="934"/>
      <c r="KXO23" s="934"/>
      <c r="KXP23" s="934"/>
      <c r="KXQ23" s="934"/>
      <c r="KXR23" s="934"/>
      <c r="KXS23" s="934"/>
      <c r="KXT23" s="934"/>
      <c r="KXU23" s="934"/>
      <c r="KXV23" s="934"/>
      <c r="KXW23" s="934"/>
      <c r="KXX23" s="934"/>
      <c r="KXY23" s="934"/>
      <c r="KXZ23" s="934"/>
      <c r="KYA23" s="934"/>
      <c r="KYB23" s="934"/>
      <c r="KYC23" s="934"/>
      <c r="KYD23" s="934"/>
      <c r="KYE23" s="934"/>
      <c r="KYF23" s="934"/>
      <c r="KYG23" s="934"/>
      <c r="KYH23" s="934"/>
      <c r="KYI23" s="934"/>
      <c r="KYJ23" s="934"/>
      <c r="KYK23" s="934"/>
      <c r="KYL23" s="934"/>
      <c r="KYM23" s="934"/>
      <c r="KYN23" s="934"/>
      <c r="KYO23" s="934"/>
      <c r="KYP23" s="934"/>
      <c r="KYQ23" s="934"/>
      <c r="KYR23" s="934"/>
      <c r="KYS23" s="934"/>
      <c r="KYT23" s="934"/>
      <c r="KYU23" s="934"/>
      <c r="KYV23" s="934"/>
      <c r="KYW23" s="934"/>
      <c r="KYX23" s="934"/>
      <c r="KYY23" s="934"/>
      <c r="KYZ23" s="934"/>
      <c r="KZA23" s="934"/>
      <c r="KZB23" s="934"/>
      <c r="KZC23" s="934"/>
      <c r="KZD23" s="934"/>
      <c r="KZE23" s="934"/>
      <c r="KZF23" s="934"/>
      <c r="KZG23" s="934"/>
      <c r="KZH23" s="934"/>
      <c r="KZI23" s="934"/>
      <c r="KZJ23" s="934"/>
      <c r="KZK23" s="934"/>
      <c r="KZL23" s="934"/>
      <c r="KZM23" s="934"/>
      <c r="KZN23" s="934"/>
      <c r="KZO23" s="934"/>
      <c r="KZP23" s="934"/>
      <c r="KZQ23" s="934"/>
      <c r="KZR23" s="934"/>
      <c r="KZS23" s="934"/>
      <c r="KZT23" s="934"/>
      <c r="KZU23" s="934"/>
      <c r="KZV23" s="934"/>
      <c r="KZW23" s="934"/>
      <c r="KZX23" s="934"/>
      <c r="KZY23" s="934"/>
      <c r="KZZ23" s="934"/>
      <c r="LAA23" s="934"/>
      <c r="LAB23" s="934"/>
      <c r="LAC23" s="934"/>
      <c r="LAD23" s="934"/>
      <c r="LAE23" s="934"/>
      <c r="LAF23" s="934"/>
      <c r="LAG23" s="934"/>
      <c r="LAH23" s="934"/>
      <c r="LAI23" s="934"/>
      <c r="LAJ23" s="934"/>
      <c r="LAK23" s="934"/>
      <c r="LAL23" s="934"/>
      <c r="LAM23" s="934"/>
      <c r="LAN23" s="934"/>
      <c r="LAO23" s="934"/>
      <c r="LAP23" s="934"/>
      <c r="LAQ23" s="934"/>
      <c r="LAR23" s="934"/>
      <c r="LAS23" s="934"/>
      <c r="LAT23" s="934"/>
      <c r="LAU23" s="934"/>
      <c r="LAV23" s="934"/>
      <c r="LAW23" s="934"/>
      <c r="LAX23" s="934"/>
      <c r="LAY23" s="934"/>
      <c r="LAZ23" s="934"/>
      <c r="LBA23" s="934"/>
      <c r="LBB23" s="934"/>
      <c r="LBC23" s="934"/>
      <c r="LBD23" s="934"/>
      <c r="LBE23" s="934"/>
      <c r="LBF23" s="934"/>
      <c r="LBG23" s="934"/>
      <c r="LBH23" s="934"/>
      <c r="LBI23" s="934"/>
      <c r="LBJ23" s="934"/>
      <c r="LBK23" s="934"/>
      <c r="LBL23" s="934"/>
      <c r="LBM23" s="934"/>
      <c r="LBN23" s="934"/>
      <c r="LBO23" s="934"/>
      <c r="LBP23" s="934"/>
      <c r="LBQ23" s="934"/>
      <c r="LBR23" s="934"/>
      <c r="LBS23" s="934"/>
      <c r="LBT23" s="934"/>
      <c r="LBU23" s="934"/>
      <c r="LBV23" s="934"/>
      <c r="LBW23" s="934"/>
      <c r="LBX23" s="934"/>
      <c r="LBY23" s="934"/>
      <c r="LBZ23" s="934"/>
      <c r="LCA23" s="934"/>
      <c r="LCB23" s="934"/>
      <c r="LCC23" s="934"/>
      <c r="LCD23" s="934"/>
      <c r="LCE23" s="934"/>
      <c r="LCF23" s="934"/>
      <c r="LCG23" s="934"/>
      <c r="LCH23" s="934"/>
      <c r="LCI23" s="934"/>
      <c r="LCJ23" s="934"/>
      <c r="LCK23" s="934"/>
      <c r="LCL23" s="934"/>
      <c r="LCM23" s="934"/>
      <c r="LCN23" s="934"/>
      <c r="LCO23" s="934"/>
      <c r="LCP23" s="934"/>
      <c r="LCQ23" s="934"/>
      <c r="LCR23" s="934"/>
      <c r="LCS23" s="934"/>
      <c r="LCT23" s="934"/>
      <c r="LCU23" s="934"/>
      <c r="LCV23" s="934"/>
      <c r="LCW23" s="934"/>
      <c r="LCX23" s="934"/>
      <c r="LCY23" s="934"/>
      <c r="LCZ23" s="934"/>
      <c r="LDA23" s="934"/>
      <c r="LDB23" s="934"/>
      <c r="LDC23" s="934"/>
      <c r="LDD23" s="934"/>
      <c r="LDE23" s="934"/>
      <c r="LDF23" s="934"/>
      <c r="LDG23" s="934"/>
      <c r="LDH23" s="934"/>
      <c r="LDI23" s="934"/>
      <c r="LDJ23" s="934"/>
      <c r="LDK23" s="934"/>
      <c r="LDL23" s="934"/>
      <c r="LDM23" s="934"/>
      <c r="LDN23" s="934"/>
      <c r="LDO23" s="934"/>
      <c r="LDP23" s="934"/>
      <c r="LDQ23" s="934"/>
      <c r="LDR23" s="934"/>
      <c r="LDS23" s="934"/>
      <c r="LDT23" s="934"/>
      <c r="LDU23" s="934"/>
      <c r="LDV23" s="934"/>
      <c r="LDW23" s="934"/>
      <c r="LDX23" s="934"/>
      <c r="LDY23" s="934"/>
      <c r="LDZ23" s="934"/>
      <c r="LEA23" s="934"/>
      <c r="LEB23" s="934"/>
      <c r="LEC23" s="934"/>
      <c r="LED23" s="934"/>
      <c r="LEE23" s="934"/>
      <c r="LEF23" s="934"/>
      <c r="LEG23" s="934"/>
      <c r="LEH23" s="934"/>
      <c r="LEI23" s="934"/>
      <c r="LEJ23" s="934"/>
      <c r="LEK23" s="934"/>
      <c r="LEL23" s="934"/>
      <c r="LEM23" s="934"/>
      <c r="LEN23" s="934"/>
      <c r="LEO23" s="934"/>
      <c r="LEP23" s="934"/>
      <c r="LEQ23" s="934"/>
      <c r="LER23" s="934"/>
      <c r="LES23" s="934"/>
      <c r="LET23" s="934"/>
      <c r="LEU23" s="934"/>
      <c r="LEV23" s="934"/>
      <c r="LEW23" s="934"/>
      <c r="LEX23" s="934"/>
      <c r="LEY23" s="934"/>
      <c r="LEZ23" s="934"/>
      <c r="LFA23" s="934"/>
      <c r="LFB23" s="934"/>
      <c r="LFC23" s="934"/>
      <c r="LFD23" s="934"/>
      <c r="LFE23" s="934"/>
      <c r="LFF23" s="934"/>
      <c r="LFG23" s="934"/>
      <c r="LFH23" s="934"/>
      <c r="LFI23" s="934"/>
      <c r="LFJ23" s="934"/>
      <c r="LFK23" s="934"/>
      <c r="LFL23" s="934"/>
      <c r="LFM23" s="934"/>
      <c r="LFN23" s="934"/>
      <c r="LFO23" s="934"/>
      <c r="LFP23" s="934"/>
      <c r="LFQ23" s="934"/>
      <c r="LFR23" s="934"/>
      <c r="LFS23" s="934"/>
      <c r="LFT23" s="934"/>
      <c r="LFU23" s="934"/>
      <c r="LFV23" s="934"/>
      <c r="LFW23" s="934"/>
      <c r="LFX23" s="934"/>
      <c r="LFY23" s="934"/>
      <c r="LFZ23" s="934"/>
      <c r="LGA23" s="934"/>
      <c r="LGB23" s="934"/>
      <c r="LGC23" s="934"/>
      <c r="LGD23" s="934"/>
      <c r="LGE23" s="934"/>
      <c r="LGF23" s="934"/>
      <c r="LGG23" s="934"/>
      <c r="LGH23" s="934"/>
      <c r="LGI23" s="934"/>
      <c r="LGJ23" s="934"/>
      <c r="LGK23" s="934"/>
      <c r="LGL23" s="934"/>
      <c r="LGM23" s="934"/>
      <c r="LGN23" s="934"/>
      <c r="LGO23" s="934"/>
      <c r="LGP23" s="934"/>
      <c r="LGQ23" s="934"/>
      <c r="LGR23" s="934"/>
      <c r="LGS23" s="934"/>
      <c r="LGT23" s="934"/>
      <c r="LGU23" s="934"/>
      <c r="LGV23" s="934"/>
      <c r="LGW23" s="934"/>
      <c r="LGX23" s="934"/>
      <c r="LGY23" s="934"/>
      <c r="LGZ23" s="934"/>
      <c r="LHA23" s="934"/>
      <c r="LHB23" s="934"/>
      <c r="LHC23" s="934"/>
      <c r="LHD23" s="934"/>
      <c r="LHE23" s="934"/>
      <c r="LHF23" s="934"/>
      <c r="LHG23" s="934"/>
      <c r="LHH23" s="934"/>
      <c r="LHI23" s="934"/>
      <c r="LHJ23" s="934"/>
      <c r="LHK23" s="934"/>
      <c r="LHL23" s="934"/>
      <c r="LHM23" s="934"/>
      <c r="LHN23" s="934"/>
      <c r="LHO23" s="934"/>
      <c r="LHP23" s="934"/>
      <c r="LHQ23" s="934"/>
      <c r="LHR23" s="934"/>
      <c r="LHS23" s="934"/>
      <c r="LHT23" s="934"/>
      <c r="LHU23" s="934"/>
      <c r="LHV23" s="934"/>
      <c r="LHW23" s="934"/>
      <c r="LHX23" s="934"/>
      <c r="LHY23" s="934"/>
      <c r="LHZ23" s="934"/>
      <c r="LIA23" s="934"/>
      <c r="LIB23" s="934"/>
      <c r="LIC23" s="934"/>
      <c r="LID23" s="934"/>
      <c r="LIE23" s="934"/>
      <c r="LIF23" s="934"/>
      <c r="LIG23" s="934"/>
      <c r="LIH23" s="934"/>
      <c r="LII23" s="934"/>
      <c r="LIJ23" s="934"/>
      <c r="LIK23" s="934"/>
      <c r="LIL23" s="934"/>
      <c r="LIM23" s="934"/>
      <c r="LIN23" s="934"/>
      <c r="LIO23" s="934"/>
      <c r="LIP23" s="934"/>
      <c r="LIQ23" s="934"/>
      <c r="LIR23" s="934"/>
      <c r="LIS23" s="934"/>
      <c r="LIT23" s="934"/>
      <c r="LIU23" s="934"/>
      <c r="LIV23" s="934"/>
      <c r="LIW23" s="934"/>
      <c r="LIX23" s="934"/>
      <c r="LIY23" s="934"/>
      <c r="LIZ23" s="934"/>
      <c r="LJA23" s="934"/>
      <c r="LJB23" s="934"/>
      <c r="LJC23" s="934"/>
      <c r="LJD23" s="934"/>
      <c r="LJE23" s="934"/>
      <c r="LJF23" s="934"/>
      <c r="LJG23" s="934"/>
      <c r="LJH23" s="934"/>
      <c r="LJI23" s="934"/>
      <c r="LJJ23" s="934"/>
      <c r="LJK23" s="934"/>
      <c r="LJL23" s="934"/>
      <c r="LJM23" s="934"/>
      <c r="LJN23" s="934"/>
      <c r="LJO23" s="934"/>
      <c r="LJP23" s="934"/>
      <c r="LJQ23" s="934"/>
      <c r="LJR23" s="934"/>
      <c r="LJS23" s="934"/>
      <c r="LJT23" s="934"/>
      <c r="LJU23" s="934"/>
      <c r="LJV23" s="934"/>
      <c r="LJW23" s="934"/>
      <c r="LJX23" s="934"/>
      <c r="LJY23" s="934"/>
      <c r="LJZ23" s="934"/>
      <c r="LKA23" s="934"/>
      <c r="LKB23" s="934"/>
      <c r="LKC23" s="934"/>
      <c r="LKD23" s="934"/>
      <c r="LKE23" s="934"/>
      <c r="LKF23" s="934"/>
      <c r="LKG23" s="934"/>
      <c r="LKH23" s="934"/>
      <c r="LKI23" s="934"/>
      <c r="LKJ23" s="934"/>
      <c r="LKK23" s="934"/>
      <c r="LKL23" s="934"/>
      <c r="LKM23" s="934"/>
      <c r="LKN23" s="934"/>
      <c r="LKO23" s="934"/>
      <c r="LKP23" s="934"/>
      <c r="LKQ23" s="934"/>
      <c r="LKR23" s="934"/>
      <c r="LKS23" s="934"/>
      <c r="LKT23" s="934"/>
      <c r="LKU23" s="934"/>
      <c r="LKV23" s="934"/>
      <c r="LKW23" s="934"/>
      <c r="LKX23" s="934"/>
      <c r="LKY23" s="934"/>
      <c r="LKZ23" s="934"/>
      <c r="LLA23" s="934"/>
      <c r="LLB23" s="934"/>
      <c r="LLC23" s="934"/>
      <c r="LLD23" s="934"/>
      <c r="LLE23" s="934"/>
      <c r="LLF23" s="934"/>
      <c r="LLG23" s="934"/>
      <c r="LLH23" s="934"/>
      <c r="LLI23" s="934"/>
      <c r="LLJ23" s="934"/>
      <c r="LLK23" s="934"/>
      <c r="LLL23" s="934"/>
      <c r="LLM23" s="934"/>
      <c r="LLN23" s="934"/>
      <c r="LLO23" s="934"/>
      <c r="LLP23" s="934"/>
      <c r="LLQ23" s="934"/>
      <c r="LLR23" s="934"/>
      <c r="LLS23" s="934"/>
      <c r="LLT23" s="934"/>
      <c r="LLU23" s="934"/>
      <c r="LLV23" s="934"/>
      <c r="LLW23" s="934"/>
      <c r="LLX23" s="934"/>
      <c r="LLY23" s="934"/>
      <c r="LLZ23" s="934"/>
      <c r="LMA23" s="934"/>
      <c r="LMB23" s="934"/>
      <c r="LMC23" s="934"/>
      <c r="LMD23" s="934"/>
      <c r="LME23" s="934"/>
      <c r="LMF23" s="934"/>
      <c r="LMG23" s="934"/>
      <c r="LMH23" s="934"/>
      <c r="LMI23" s="934"/>
      <c r="LMJ23" s="934"/>
      <c r="LMK23" s="934"/>
      <c r="LML23" s="934"/>
      <c r="LMM23" s="934"/>
      <c r="LMN23" s="934"/>
      <c r="LMO23" s="934"/>
      <c r="LMP23" s="934"/>
      <c r="LMQ23" s="934"/>
      <c r="LMR23" s="934"/>
      <c r="LMS23" s="934"/>
      <c r="LMT23" s="934"/>
      <c r="LMU23" s="934"/>
      <c r="LMV23" s="934"/>
      <c r="LMW23" s="934"/>
      <c r="LMX23" s="934"/>
      <c r="LMY23" s="934"/>
      <c r="LMZ23" s="934"/>
      <c r="LNA23" s="934"/>
      <c r="LNB23" s="934"/>
      <c r="LNC23" s="934"/>
      <c r="LND23" s="934"/>
      <c r="LNE23" s="934"/>
      <c r="LNF23" s="934"/>
      <c r="LNG23" s="934"/>
      <c r="LNH23" s="934"/>
      <c r="LNI23" s="934"/>
      <c r="LNJ23" s="934"/>
      <c r="LNK23" s="934"/>
      <c r="LNL23" s="934"/>
      <c r="LNM23" s="934"/>
      <c r="LNN23" s="934"/>
      <c r="LNO23" s="934"/>
      <c r="LNP23" s="934"/>
      <c r="LNQ23" s="934"/>
      <c r="LNR23" s="934"/>
      <c r="LNS23" s="934"/>
      <c r="LNT23" s="934"/>
      <c r="LNU23" s="934"/>
      <c r="LNV23" s="934"/>
      <c r="LNW23" s="934"/>
      <c r="LNX23" s="934"/>
      <c r="LNY23" s="934"/>
      <c r="LNZ23" s="934"/>
      <c r="LOA23" s="934"/>
      <c r="LOB23" s="934"/>
      <c r="LOC23" s="934"/>
      <c r="LOD23" s="934"/>
      <c r="LOE23" s="934"/>
      <c r="LOF23" s="934"/>
      <c r="LOG23" s="934"/>
      <c r="LOH23" s="934"/>
      <c r="LOI23" s="934"/>
      <c r="LOJ23" s="934"/>
      <c r="LOK23" s="934"/>
      <c r="LOL23" s="934"/>
      <c r="LOM23" s="934"/>
      <c r="LON23" s="934"/>
      <c r="LOO23" s="934"/>
      <c r="LOP23" s="934"/>
      <c r="LOQ23" s="934"/>
      <c r="LOR23" s="934"/>
      <c r="LOS23" s="934"/>
      <c r="LOT23" s="934"/>
      <c r="LOU23" s="934"/>
      <c r="LOV23" s="934"/>
      <c r="LOW23" s="934"/>
      <c r="LOX23" s="934"/>
      <c r="LOY23" s="934"/>
      <c r="LOZ23" s="934"/>
      <c r="LPA23" s="934"/>
      <c r="LPB23" s="934"/>
      <c r="LPC23" s="934"/>
      <c r="LPD23" s="934"/>
      <c r="LPE23" s="934"/>
      <c r="LPF23" s="934"/>
      <c r="LPG23" s="934"/>
      <c r="LPH23" s="934"/>
      <c r="LPI23" s="934"/>
      <c r="LPJ23" s="934"/>
      <c r="LPK23" s="934"/>
      <c r="LPL23" s="934"/>
      <c r="LPM23" s="934"/>
      <c r="LPN23" s="934"/>
      <c r="LPO23" s="934"/>
      <c r="LPP23" s="934"/>
      <c r="LPQ23" s="934"/>
      <c r="LPR23" s="934"/>
      <c r="LPS23" s="934"/>
      <c r="LPT23" s="934"/>
      <c r="LPU23" s="934"/>
      <c r="LPV23" s="934"/>
      <c r="LPW23" s="934"/>
      <c r="LPX23" s="934"/>
      <c r="LPY23" s="934"/>
      <c r="LPZ23" s="934"/>
      <c r="LQA23" s="934"/>
      <c r="LQB23" s="934"/>
      <c r="LQC23" s="934"/>
      <c r="LQD23" s="934"/>
      <c r="LQE23" s="934"/>
      <c r="LQF23" s="934"/>
      <c r="LQG23" s="934"/>
      <c r="LQH23" s="934"/>
      <c r="LQI23" s="934"/>
      <c r="LQJ23" s="934"/>
      <c r="LQK23" s="934"/>
      <c r="LQL23" s="934"/>
      <c r="LQM23" s="934"/>
      <c r="LQN23" s="934"/>
      <c r="LQO23" s="934"/>
      <c r="LQP23" s="934"/>
      <c r="LQQ23" s="934"/>
      <c r="LQR23" s="934"/>
      <c r="LQS23" s="934"/>
      <c r="LQT23" s="934"/>
      <c r="LQU23" s="934"/>
      <c r="LQV23" s="934"/>
      <c r="LQW23" s="934"/>
      <c r="LQX23" s="934"/>
      <c r="LQY23" s="934"/>
      <c r="LQZ23" s="934"/>
      <c r="LRA23" s="934"/>
      <c r="LRB23" s="934"/>
      <c r="LRC23" s="934"/>
      <c r="LRD23" s="934"/>
      <c r="LRE23" s="934"/>
      <c r="LRF23" s="934"/>
      <c r="LRG23" s="934"/>
      <c r="LRH23" s="934"/>
      <c r="LRI23" s="934"/>
      <c r="LRJ23" s="934"/>
      <c r="LRK23" s="934"/>
      <c r="LRL23" s="934"/>
      <c r="LRM23" s="934"/>
      <c r="LRN23" s="934"/>
      <c r="LRO23" s="934"/>
      <c r="LRP23" s="934"/>
      <c r="LRQ23" s="934"/>
      <c r="LRR23" s="934"/>
      <c r="LRS23" s="934"/>
      <c r="LRT23" s="934"/>
      <c r="LRU23" s="934"/>
      <c r="LRV23" s="934"/>
      <c r="LRW23" s="934"/>
      <c r="LRX23" s="934"/>
      <c r="LRY23" s="934"/>
      <c r="LRZ23" s="934"/>
      <c r="LSA23" s="934"/>
      <c r="LSB23" s="934"/>
      <c r="LSC23" s="934"/>
      <c r="LSD23" s="934"/>
      <c r="LSE23" s="934"/>
      <c r="LSF23" s="934"/>
      <c r="LSG23" s="934"/>
      <c r="LSH23" s="934"/>
      <c r="LSI23" s="934"/>
      <c r="LSJ23" s="934"/>
      <c r="LSK23" s="934"/>
      <c r="LSL23" s="934"/>
      <c r="LSM23" s="934"/>
      <c r="LSN23" s="934"/>
      <c r="LSO23" s="934"/>
      <c r="LSP23" s="934"/>
      <c r="LSQ23" s="934"/>
      <c r="LSR23" s="934"/>
      <c r="LSS23" s="934"/>
      <c r="LST23" s="934"/>
      <c r="LSU23" s="934"/>
      <c r="LSV23" s="934"/>
      <c r="LSW23" s="934"/>
      <c r="LSX23" s="934"/>
      <c r="LSY23" s="934"/>
      <c r="LSZ23" s="934"/>
      <c r="LTA23" s="934"/>
      <c r="LTB23" s="934"/>
      <c r="LTC23" s="934"/>
      <c r="LTD23" s="934"/>
      <c r="LTE23" s="934"/>
      <c r="LTF23" s="934"/>
      <c r="LTG23" s="934"/>
      <c r="LTH23" s="934"/>
      <c r="LTI23" s="934"/>
      <c r="LTJ23" s="934"/>
      <c r="LTK23" s="934"/>
      <c r="LTL23" s="934"/>
      <c r="LTM23" s="934"/>
      <c r="LTN23" s="934"/>
      <c r="LTO23" s="934"/>
      <c r="LTP23" s="934"/>
      <c r="LTQ23" s="934"/>
      <c r="LTR23" s="934"/>
      <c r="LTS23" s="934"/>
      <c r="LTT23" s="934"/>
      <c r="LTU23" s="934"/>
      <c r="LTV23" s="934"/>
      <c r="LTW23" s="934"/>
      <c r="LTX23" s="934"/>
      <c r="LTY23" s="934"/>
      <c r="LTZ23" s="934"/>
      <c r="LUA23" s="934"/>
      <c r="LUB23" s="934"/>
      <c r="LUC23" s="934"/>
      <c r="LUD23" s="934"/>
      <c r="LUE23" s="934"/>
      <c r="LUF23" s="934"/>
      <c r="LUG23" s="934"/>
      <c r="LUH23" s="934"/>
      <c r="LUI23" s="934"/>
      <c r="LUJ23" s="934"/>
      <c r="LUK23" s="934"/>
      <c r="LUL23" s="934"/>
      <c r="LUM23" s="934"/>
      <c r="LUN23" s="934"/>
      <c r="LUO23" s="934"/>
      <c r="LUP23" s="934"/>
      <c r="LUQ23" s="934"/>
      <c r="LUR23" s="934"/>
      <c r="LUS23" s="934"/>
      <c r="LUT23" s="934"/>
      <c r="LUU23" s="934"/>
      <c r="LUV23" s="934"/>
      <c r="LUW23" s="934"/>
      <c r="LUX23" s="934"/>
      <c r="LUY23" s="934"/>
      <c r="LUZ23" s="934"/>
      <c r="LVA23" s="934"/>
      <c r="LVB23" s="934"/>
      <c r="LVC23" s="934"/>
      <c r="LVD23" s="934"/>
      <c r="LVE23" s="934"/>
      <c r="LVF23" s="934"/>
      <c r="LVG23" s="934"/>
      <c r="LVH23" s="934"/>
      <c r="LVI23" s="934"/>
      <c r="LVJ23" s="934"/>
      <c r="LVK23" s="934"/>
      <c r="LVL23" s="934"/>
      <c r="LVM23" s="934"/>
      <c r="LVN23" s="934"/>
      <c r="LVO23" s="934"/>
      <c r="LVP23" s="934"/>
      <c r="LVQ23" s="934"/>
      <c r="LVR23" s="934"/>
      <c r="LVS23" s="934"/>
      <c r="LVT23" s="934"/>
      <c r="LVU23" s="934"/>
      <c r="LVV23" s="934"/>
      <c r="LVW23" s="934"/>
      <c r="LVX23" s="934"/>
      <c r="LVY23" s="934"/>
      <c r="LVZ23" s="934"/>
      <c r="LWA23" s="934"/>
      <c r="LWB23" s="934"/>
      <c r="LWC23" s="934"/>
      <c r="LWD23" s="934"/>
      <c r="LWE23" s="934"/>
      <c r="LWF23" s="934"/>
      <c r="LWG23" s="934"/>
      <c r="LWH23" s="934"/>
      <c r="LWI23" s="934"/>
      <c r="LWJ23" s="934"/>
      <c r="LWK23" s="934"/>
      <c r="LWL23" s="934"/>
      <c r="LWM23" s="934"/>
      <c r="LWN23" s="934"/>
      <c r="LWO23" s="934"/>
      <c r="LWP23" s="934"/>
      <c r="LWQ23" s="934"/>
      <c r="LWR23" s="934"/>
      <c r="LWS23" s="934"/>
      <c r="LWT23" s="934"/>
      <c r="LWU23" s="934"/>
      <c r="LWV23" s="934"/>
      <c r="LWW23" s="934"/>
      <c r="LWX23" s="934"/>
      <c r="LWY23" s="934"/>
      <c r="LWZ23" s="934"/>
      <c r="LXA23" s="934"/>
      <c r="LXB23" s="934"/>
      <c r="LXC23" s="934"/>
      <c r="LXD23" s="934"/>
      <c r="LXE23" s="934"/>
      <c r="LXF23" s="934"/>
      <c r="LXG23" s="934"/>
      <c r="LXH23" s="934"/>
      <c r="LXI23" s="934"/>
      <c r="LXJ23" s="934"/>
      <c r="LXK23" s="934"/>
      <c r="LXL23" s="934"/>
      <c r="LXM23" s="934"/>
      <c r="LXN23" s="934"/>
      <c r="LXO23" s="934"/>
      <c r="LXP23" s="934"/>
      <c r="LXQ23" s="934"/>
      <c r="LXR23" s="934"/>
      <c r="LXS23" s="934"/>
      <c r="LXT23" s="934"/>
      <c r="LXU23" s="934"/>
      <c r="LXV23" s="934"/>
      <c r="LXW23" s="934"/>
      <c r="LXX23" s="934"/>
      <c r="LXY23" s="934"/>
      <c r="LXZ23" s="934"/>
      <c r="LYA23" s="934"/>
      <c r="LYB23" s="934"/>
      <c r="LYC23" s="934"/>
      <c r="LYD23" s="934"/>
      <c r="LYE23" s="934"/>
      <c r="LYF23" s="934"/>
      <c r="LYG23" s="934"/>
      <c r="LYH23" s="934"/>
      <c r="LYI23" s="934"/>
      <c r="LYJ23" s="934"/>
      <c r="LYK23" s="934"/>
      <c r="LYL23" s="934"/>
      <c r="LYM23" s="934"/>
      <c r="LYN23" s="934"/>
      <c r="LYO23" s="934"/>
      <c r="LYP23" s="934"/>
      <c r="LYQ23" s="934"/>
      <c r="LYR23" s="934"/>
      <c r="LYS23" s="934"/>
      <c r="LYT23" s="934"/>
      <c r="LYU23" s="934"/>
      <c r="LYV23" s="934"/>
      <c r="LYW23" s="934"/>
      <c r="LYX23" s="934"/>
      <c r="LYY23" s="934"/>
      <c r="LYZ23" s="934"/>
      <c r="LZA23" s="934"/>
      <c r="LZB23" s="934"/>
      <c r="LZC23" s="934"/>
      <c r="LZD23" s="934"/>
      <c r="LZE23" s="934"/>
      <c r="LZF23" s="934"/>
      <c r="LZG23" s="934"/>
      <c r="LZH23" s="934"/>
      <c r="LZI23" s="934"/>
      <c r="LZJ23" s="934"/>
      <c r="LZK23" s="934"/>
      <c r="LZL23" s="934"/>
      <c r="LZM23" s="934"/>
      <c r="LZN23" s="934"/>
      <c r="LZO23" s="934"/>
      <c r="LZP23" s="934"/>
      <c r="LZQ23" s="934"/>
      <c r="LZR23" s="934"/>
      <c r="LZS23" s="934"/>
      <c r="LZT23" s="934"/>
      <c r="LZU23" s="934"/>
      <c r="LZV23" s="934"/>
      <c r="LZW23" s="934"/>
      <c r="LZX23" s="934"/>
      <c r="LZY23" s="934"/>
      <c r="LZZ23" s="934"/>
      <c r="MAA23" s="934"/>
      <c r="MAB23" s="934"/>
      <c r="MAC23" s="934"/>
      <c r="MAD23" s="934"/>
      <c r="MAE23" s="934"/>
      <c r="MAF23" s="934"/>
      <c r="MAG23" s="934"/>
      <c r="MAH23" s="934"/>
      <c r="MAI23" s="934"/>
      <c r="MAJ23" s="934"/>
      <c r="MAK23" s="934"/>
      <c r="MAL23" s="934"/>
      <c r="MAM23" s="934"/>
      <c r="MAN23" s="934"/>
      <c r="MAO23" s="934"/>
      <c r="MAP23" s="934"/>
      <c r="MAQ23" s="934"/>
      <c r="MAR23" s="934"/>
      <c r="MAS23" s="934"/>
      <c r="MAT23" s="934"/>
      <c r="MAU23" s="934"/>
      <c r="MAV23" s="934"/>
      <c r="MAW23" s="934"/>
      <c r="MAX23" s="934"/>
      <c r="MAY23" s="934"/>
      <c r="MAZ23" s="934"/>
      <c r="MBA23" s="934"/>
      <c r="MBB23" s="934"/>
      <c r="MBC23" s="934"/>
      <c r="MBD23" s="934"/>
      <c r="MBE23" s="934"/>
      <c r="MBF23" s="934"/>
      <c r="MBG23" s="934"/>
      <c r="MBH23" s="934"/>
      <c r="MBI23" s="934"/>
      <c r="MBJ23" s="934"/>
      <c r="MBK23" s="934"/>
      <c r="MBL23" s="934"/>
      <c r="MBM23" s="934"/>
      <c r="MBN23" s="934"/>
      <c r="MBO23" s="934"/>
      <c r="MBP23" s="934"/>
      <c r="MBQ23" s="934"/>
      <c r="MBR23" s="934"/>
      <c r="MBS23" s="934"/>
      <c r="MBT23" s="934"/>
      <c r="MBU23" s="934"/>
      <c r="MBV23" s="934"/>
      <c r="MBW23" s="934"/>
      <c r="MBX23" s="934"/>
      <c r="MBY23" s="934"/>
      <c r="MBZ23" s="934"/>
      <c r="MCA23" s="934"/>
      <c r="MCB23" s="934"/>
      <c r="MCC23" s="934"/>
      <c r="MCD23" s="934"/>
      <c r="MCE23" s="934"/>
      <c r="MCF23" s="934"/>
      <c r="MCG23" s="934"/>
      <c r="MCH23" s="934"/>
      <c r="MCI23" s="934"/>
      <c r="MCJ23" s="934"/>
      <c r="MCK23" s="934"/>
      <c r="MCL23" s="934"/>
      <c r="MCM23" s="934"/>
      <c r="MCN23" s="934"/>
      <c r="MCO23" s="934"/>
      <c r="MCP23" s="934"/>
      <c r="MCQ23" s="934"/>
      <c r="MCR23" s="934"/>
      <c r="MCS23" s="934"/>
      <c r="MCT23" s="934"/>
      <c r="MCU23" s="934"/>
      <c r="MCV23" s="934"/>
      <c r="MCW23" s="934"/>
      <c r="MCX23" s="934"/>
      <c r="MCY23" s="934"/>
      <c r="MCZ23" s="934"/>
      <c r="MDA23" s="934"/>
      <c r="MDB23" s="934"/>
      <c r="MDC23" s="934"/>
      <c r="MDD23" s="934"/>
      <c r="MDE23" s="934"/>
      <c r="MDF23" s="934"/>
      <c r="MDG23" s="934"/>
      <c r="MDH23" s="934"/>
      <c r="MDI23" s="934"/>
      <c r="MDJ23" s="934"/>
      <c r="MDK23" s="934"/>
      <c r="MDL23" s="934"/>
      <c r="MDM23" s="934"/>
      <c r="MDN23" s="934"/>
      <c r="MDO23" s="934"/>
      <c r="MDP23" s="934"/>
      <c r="MDQ23" s="934"/>
      <c r="MDR23" s="934"/>
      <c r="MDS23" s="934"/>
      <c r="MDT23" s="934"/>
      <c r="MDU23" s="934"/>
      <c r="MDV23" s="934"/>
      <c r="MDW23" s="934"/>
      <c r="MDX23" s="934"/>
      <c r="MDY23" s="934"/>
      <c r="MDZ23" s="934"/>
      <c r="MEA23" s="934"/>
      <c r="MEB23" s="934"/>
      <c r="MEC23" s="934"/>
      <c r="MED23" s="934"/>
      <c r="MEE23" s="934"/>
      <c r="MEF23" s="934"/>
      <c r="MEG23" s="934"/>
      <c r="MEH23" s="934"/>
      <c r="MEI23" s="934"/>
      <c r="MEJ23" s="934"/>
      <c r="MEK23" s="934"/>
      <c r="MEL23" s="934"/>
      <c r="MEM23" s="934"/>
      <c r="MEN23" s="934"/>
      <c r="MEO23" s="934"/>
      <c r="MEP23" s="934"/>
      <c r="MEQ23" s="934"/>
      <c r="MER23" s="934"/>
      <c r="MES23" s="934"/>
      <c r="MET23" s="934"/>
      <c r="MEU23" s="934"/>
      <c r="MEV23" s="934"/>
      <c r="MEW23" s="934"/>
      <c r="MEX23" s="934"/>
      <c r="MEY23" s="934"/>
      <c r="MEZ23" s="934"/>
      <c r="MFA23" s="934"/>
      <c r="MFB23" s="934"/>
      <c r="MFC23" s="934"/>
      <c r="MFD23" s="934"/>
      <c r="MFE23" s="934"/>
      <c r="MFF23" s="934"/>
      <c r="MFG23" s="934"/>
      <c r="MFH23" s="934"/>
      <c r="MFI23" s="934"/>
      <c r="MFJ23" s="934"/>
      <c r="MFK23" s="934"/>
      <c r="MFL23" s="934"/>
      <c r="MFM23" s="934"/>
      <c r="MFN23" s="934"/>
      <c r="MFO23" s="934"/>
      <c r="MFP23" s="934"/>
      <c r="MFQ23" s="934"/>
      <c r="MFR23" s="934"/>
      <c r="MFS23" s="934"/>
      <c r="MFT23" s="934"/>
      <c r="MFU23" s="934"/>
      <c r="MFV23" s="934"/>
      <c r="MFW23" s="934"/>
      <c r="MFX23" s="934"/>
      <c r="MFY23" s="934"/>
      <c r="MFZ23" s="934"/>
      <c r="MGA23" s="934"/>
      <c r="MGB23" s="934"/>
      <c r="MGC23" s="934"/>
      <c r="MGD23" s="934"/>
      <c r="MGE23" s="934"/>
      <c r="MGF23" s="934"/>
      <c r="MGG23" s="934"/>
      <c r="MGH23" s="934"/>
      <c r="MGI23" s="934"/>
      <c r="MGJ23" s="934"/>
      <c r="MGK23" s="934"/>
      <c r="MGL23" s="934"/>
      <c r="MGM23" s="934"/>
      <c r="MGN23" s="934"/>
      <c r="MGO23" s="934"/>
      <c r="MGP23" s="934"/>
      <c r="MGQ23" s="934"/>
      <c r="MGR23" s="934"/>
      <c r="MGS23" s="934"/>
      <c r="MGT23" s="934"/>
      <c r="MGU23" s="934"/>
      <c r="MGV23" s="934"/>
      <c r="MGW23" s="934"/>
      <c r="MGX23" s="934"/>
      <c r="MGY23" s="934"/>
      <c r="MGZ23" s="934"/>
      <c r="MHA23" s="934"/>
      <c r="MHB23" s="934"/>
      <c r="MHC23" s="934"/>
      <c r="MHD23" s="934"/>
      <c r="MHE23" s="934"/>
      <c r="MHF23" s="934"/>
      <c r="MHG23" s="934"/>
      <c r="MHH23" s="934"/>
      <c r="MHI23" s="934"/>
      <c r="MHJ23" s="934"/>
      <c r="MHK23" s="934"/>
      <c r="MHL23" s="934"/>
      <c r="MHM23" s="934"/>
      <c r="MHN23" s="934"/>
      <c r="MHO23" s="934"/>
      <c r="MHP23" s="934"/>
      <c r="MHQ23" s="934"/>
      <c r="MHR23" s="934"/>
      <c r="MHS23" s="934"/>
      <c r="MHT23" s="934"/>
      <c r="MHU23" s="934"/>
      <c r="MHV23" s="934"/>
      <c r="MHW23" s="934"/>
      <c r="MHX23" s="934"/>
      <c r="MHY23" s="934"/>
      <c r="MHZ23" s="934"/>
      <c r="MIA23" s="934"/>
      <c r="MIB23" s="934"/>
      <c r="MIC23" s="934"/>
      <c r="MID23" s="934"/>
      <c r="MIE23" s="934"/>
      <c r="MIF23" s="934"/>
      <c r="MIG23" s="934"/>
      <c r="MIH23" s="934"/>
      <c r="MII23" s="934"/>
      <c r="MIJ23" s="934"/>
      <c r="MIK23" s="934"/>
      <c r="MIL23" s="934"/>
      <c r="MIM23" s="934"/>
      <c r="MIN23" s="934"/>
      <c r="MIO23" s="934"/>
      <c r="MIP23" s="934"/>
      <c r="MIQ23" s="934"/>
      <c r="MIR23" s="934"/>
      <c r="MIS23" s="934"/>
      <c r="MIT23" s="934"/>
      <c r="MIU23" s="934"/>
      <c r="MIV23" s="934"/>
      <c r="MIW23" s="934"/>
      <c r="MIX23" s="934"/>
      <c r="MIY23" s="934"/>
      <c r="MIZ23" s="934"/>
      <c r="MJA23" s="934"/>
      <c r="MJB23" s="934"/>
      <c r="MJC23" s="934"/>
      <c r="MJD23" s="934"/>
      <c r="MJE23" s="934"/>
      <c r="MJF23" s="934"/>
      <c r="MJG23" s="934"/>
      <c r="MJH23" s="934"/>
      <c r="MJI23" s="934"/>
      <c r="MJJ23" s="934"/>
      <c r="MJK23" s="934"/>
      <c r="MJL23" s="934"/>
      <c r="MJM23" s="934"/>
      <c r="MJN23" s="934"/>
      <c r="MJO23" s="934"/>
      <c r="MJP23" s="934"/>
      <c r="MJQ23" s="934"/>
      <c r="MJR23" s="934"/>
      <c r="MJS23" s="934"/>
      <c r="MJT23" s="934"/>
      <c r="MJU23" s="934"/>
      <c r="MJV23" s="934"/>
      <c r="MJW23" s="934"/>
      <c r="MJX23" s="934"/>
      <c r="MJY23" s="934"/>
      <c r="MJZ23" s="934"/>
      <c r="MKA23" s="934"/>
      <c r="MKB23" s="934"/>
      <c r="MKC23" s="934"/>
      <c r="MKD23" s="934"/>
      <c r="MKE23" s="934"/>
      <c r="MKF23" s="934"/>
      <c r="MKG23" s="934"/>
      <c r="MKH23" s="934"/>
      <c r="MKI23" s="934"/>
      <c r="MKJ23" s="934"/>
      <c r="MKK23" s="934"/>
      <c r="MKL23" s="934"/>
      <c r="MKM23" s="934"/>
      <c r="MKN23" s="934"/>
      <c r="MKO23" s="934"/>
      <c r="MKP23" s="934"/>
      <c r="MKQ23" s="934"/>
      <c r="MKR23" s="934"/>
      <c r="MKS23" s="934"/>
      <c r="MKT23" s="934"/>
      <c r="MKU23" s="934"/>
      <c r="MKV23" s="934"/>
      <c r="MKW23" s="934"/>
      <c r="MKX23" s="934"/>
      <c r="MKY23" s="934"/>
      <c r="MKZ23" s="934"/>
      <c r="MLA23" s="934"/>
      <c r="MLB23" s="934"/>
      <c r="MLC23" s="934"/>
      <c r="MLD23" s="934"/>
      <c r="MLE23" s="934"/>
      <c r="MLF23" s="934"/>
      <c r="MLG23" s="934"/>
      <c r="MLH23" s="934"/>
      <c r="MLI23" s="934"/>
      <c r="MLJ23" s="934"/>
      <c r="MLK23" s="934"/>
      <c r="MLL23" s="934"/>
      <c r="MLM23" s="934"/>
      <c r="MLN23" s="934"/>
      <c r="MLO23" s="934"/>
      <c r="MLP23" s="934"/>
      <c r="MLQ23" s="934"/>
      <c r="MLR23" s="934"/>
      <c r="MLS23" s="934"/>
      <c r="MLT23" s="934"/>
      <c r="MLU23" s="934"/>
      <c r="MLV23" s="934"/>
      <c r="MLW23" s="934"/>
      <c r="MLX23" s="934"/>
      <c r="MLY23" s="934"/>
      <c r="MLZ23" s="934"/>
      <c r="MMA23" s="934"/>
      <c r="MMB23" s="934"/>
      <c r="MMC23" s="934"/>
      <c r="MMD23" s="934"/>
      <c r="MME23" s="934"/>
      <c r="MMF23" s="934"/>
      <c r="MMG23" s="934"/>
      <c r="MMH23" s="934"/>
      <c r="MMI23" s="934"/>
      <c r="MMJ23" s="934"/>
      <c r="MMK23" s="934"/>
      <c r="MML23" s="934"/>
      <c r="MMM23" s="934"/>
      <c r="MMN23" s="934"/>
      <c r="MMO23" s="934"/>
      <c r="MMP23" s="934"/>
      <c r="MMQ23" s="934"/>
      <c r="MMR23" s="934"/>
      <c r="MMS23" s="934"/>
      <c r="MMT23" s="934"/>
      <c r="MMU23" s="934"/>
      <c r="MMV23" s="934"/>
      <c r="MMW23" s="934"/>
      <c r="MMX23" s="934"/>
      <c r="MMY23" s="934"/>
      <c r="MMZ23" s="934"/>
      <c r="MNA23" s="934"/>
      <c r="MNB23" s="934"/>
      <c r="MNC23" s="934"/>
      <c r="MND23" s="934"/>
      <c r="MNE23" s="934"/>
      <c r="MNF23" s="934"/>
      <c r="MNG23" s="934"/>
      <c r="MNH23" s="934"/>
      <c r="MNI23" s="934"/>
      <c r="MNJ23" s="934"/>
      <c r="MNK23" s="934"/>
      <c r="MNL23" s="934"/>
      <c r="MNM23" s="934"/>
      <c r="MNN23" s="934"/>
      <c r="MNO23" s="934"/>
      <c r="MNP23" s="934"/>
      <c r="MNQ23" s="934"/>
      <c r="MNR23" s="934"/>
      <c r="MNS23" s="934"/>
      <c r="MNT23" s="934"/>
      <c r="MNU23" s="934"/>
      <c r="MNV23" s="934"/>
      <c r="MNW23" s="934"/>
      <c r="MNX23" s="934"/>
      <c r="MNY23" s="934"/>
      <c r="MNZ23" s="934"/>
      <c r="MOA23" s="934"/>
      <c r="MOB23" s="934"/>
      <c r="MOC23" s="934"/>
      <c r="MOD23" s="934"/>
      <c r="MOE23" s="934"/>
      <c r="MOF23" s="934"/>
      <c r="MOG23" s="934"/>
      <c r="MOH23" s="934"/>
      <c r="MOI23" s="934"/>
      <c r="MOJ23" s="934"/>
      <c r="MOK23" s="934"/>
      <c r="MOL23" s="934"/>
      <c r="MOM23" s="934"/>
      <c r="MON23" s="934"/>
      <c r="MOO23" s="934"/>
      <c r="MOP23" s="934"/>
      <c r="MOQ23" s="934"/>
      <c r="MOR23" s="934"/>
      <c r="MOS23" s="934"/>
      <c r="MOT23" s="934"/>
      <c r="MOU23" s="934"/>
      <c r="MOV23" s="934"/>
      <c r="MOW23" s="934"/>
      <c r="MOX23" s="934"/>
      <c r="MOY23" s="934"/>
      <c r="MOZ23" s="934"/>
      <c r="MPA23" s="934"/>
      <c r="MPB23" s="934"/>
      <c r="MPC23" s="934"/>
      <c r="MPD23" s="934"/>
      <c r="MPE23" s="934"/>
      <c r="MPF23" s="934"/>
      <c r="MPG23" s="934"/>
      <c r="MPH23" s="934"/>
      <c r="MPI23" s="934"/>
      <c r="MPJ23" s="934"/>
      <c r="MPK23" s="934"/>
      <c r="MPL23" s="934"/>
      <c r="MPM23" s="934"/>
      <c r="MPN23" s="934"/>
      <c r="MPO23" s="934"/>
      <c r="MPP23" s="934"/>
      <c r="MPQ23" s="934"/>
      <c r="MPR23" s="934"/>
      <c r="MPS23" s="934"/>
      <c r="MPT23" s="934"/>
      <c r="MPU23" s="934"/>
      <c r="MPV23" s="934"/>
      <c r="MPW23" s="934"/>
      <c r="MPX23" s="934"/>
      <c r="MPY23" s="934"/>
      <c r="MPZ23" s="934"/>
      <c r="MQA23" s="934"/>
      <c r="MQB23" s="934"/>
      <c r="MQC23" s="934"/>
      <c r="MQD23" s="934"/>
      <c r="MQE23" s="934"/>
      <c r="MQF23" s="934"/>
      <c r="MQG23" s="934"/>
      <c r="MQH23" s="934"/>
      <c r="MQI23" s="934"/>
      <c r="MQJ23" s="934"/>
      <c r="MQK23" s="934"/>
      <c r="MQL23" s="934"/>
      <c r="MQM23" s="934"/>
      <c r="MQN23" s="934"/>
      <c r="MQO23" s="934"/>
      <c r="MQP23" s="934"/>
      <c r="MQQ23" s="934"/>
      <c r="MQR23" s="934"/>
      <c r="MQS23" s="934"/>
      <c r="MQT23" s="934"/>
      <c r="MQU23" s="934"/>
      <c r="MQV23" s="934"/>
      <c r="MQW23" s="934"/>
      <c r="MQX23" s="934"/>
      <c r="MQY23" s="934"/>
      <c r="MQZ23" s="934"/>
      <c r="MRA23" s="934"/>
      <c r="MRB23" s="934"/>
      <c r="MRC23" s="934"/>
      <c r="MRD23" s="934"/>
      <c r="MRE23" s="934"/>
      <c r="MRF23" s="934"/>
      <c r="MRG23" s="934"/>
      <c r="MRH23" s="934"/>
      <c r="MRI23" s="934"/>
      <c r="MRJ23" s="934"/>
      <c r="MRK23" s="934"/>
      <c r="MRL23" s="934"/>
      <c r="MRM23" s="934"/>
      <c r="MRN23" s="934"/>
      <c r="MRO23" s="934"/>
      <c r="MRP23" s="934"/>
      <c r="MRQ23" s="934"/>
      <c r="MRR23" s="934"/>
      <c r="MRS23" s="934"/>
      <c r="MRT23" s="934"/>
      <c r="MRU23" s="934"/>
      <c r="MRV23" s="934"/>
      <c r="MRW23" s="934"/>
      <c r="MRX23" s="934"/>
      <c r="MRY23" s="934"/>
      <c r="MRZ23" s="934"/>
      <c r="MSA23" s="934"/>
      <c r="MSB23" s="934"/>
      <c r="MSC23" s="934"/>
      <c r="MSD23" s="934"/>
      <c r="MSE23" s="934"/>
      <c r="MSF23" s="934"/>
      <c r="MSG23" s="934"/>
      <c r="MSH23" s="934"/>
      <c r="MSI23" s="934"/>
      <c r="MSJ23" s="934"/>
      <c r="MSK23" s="934"/>
      <c r="MSL23" s="934"/>
      <c r="MSM23" s="934"/>
      <c r="MSN23" s="934"/>
      <c r="MSO23" s="934"/>
      <c r="MSP23" s="934"/>
      <c r="MSQ23" s="934"/>
      <c r="MSR23" s="934"/>
      <c r="MSS23" s="934"/>
      <c r="MST23" s="934"/>
      <c r="MSU23" s="934"/>
      <c r="MSV23" s="934"/>
      <c r="MSW23" s="934"/>
      <c r="MSX23" s="934"/>
      <c r="MSY23" s="934"/>
      <c r="MSZ23" s="934"/>
      <c r="MTA23" s="934"/>
      <c r="MTB23" s="934"/>
      <c r="MTC23" s="934"/>
      <c r="MTD23" s="934"/>
      <c r="MTE23" s="934"/>
      <c r="MTF23" s="934"/>
      <c r="MTG23" s="934"/>
      <c r="MTH23" s="934"/>
      <c r="MTI23" s="934"/>
      <c r="MTJ23" s="934"/>
      <c r="MTK23" s="934"/>
      <c r="MTL23" s="934"/>
      <c r="MTM23" s="934"/>
      <c r="MTN23" s="934"/>
      <c r="MTO23" s="934"/>
      <c r="MTP23" s="934"/>
      <c r="MTQ23" s="934"/>
      <c r="MTR23" s="934"/>
      <c r="MTS23" s="934"/>
      <c r="MTT23" s="934"/>
      <c r="MTU23" s="934"/>
      <c r="MTV23" s="934"/>
      <c r="MTW23" s="934"/>
      <c r="MTX23" s="934"/>
      <c r="MTY23" s="934"/>
      <c r="MTZ23" s="934"/>
      <c r="MUA23" s="934"/>
      <c r="MUB23" s="934"/>
      <c r="MUC23" s="934"/>
      <c r="MUD23" s="934"/>
      <c r="MUE23" s="934"/>
      <c r="MUF23" s="934"/>
      <c r="MUG23" s="934"/>
      <c r="MUH23" s="934"/>
      <c r="MUI23" s="934"/>
      <c r="MUJ23" s="934"/>
      <c r="MUK23" s="934"/>
      <c r="MUL23" s="934"/>
      <c r="MUM23" s="934"/>
      <c r="MUN23" s="934"/>
      <c r="MUO23" s="934"/>
      <c r="MUP23" s="934"/>
      <c r="MUQ23" s="934"/>
      <c r="MUR23" s="934"/>
      <c r="MUS23" s="934"/>
      <c r="MUT23" s="934"/>
      <c r="MUU23" s="934"/>
      <c r="MUV23" s="934"/>
      <c r="MUW23" s="934"/>
      <c r="MUX23" s="934"/>
      <c r="MUY23" s="934"/>
      <c r="MUZ23" s="934"/>
      <c r="MVA23" s="934"/>
      <c r="MVB23" s="934"/>
      <c r="MVC23" s="934"/>
      <c r="MVD23" s="934"/>
      <c r="MVE23" s="934"/>
      <c r="MVF23" s="934"/>
      <c r="MVG23" s="934"/>
      <c r="MVH23" s="934"/>
      <c r="MVI23" s="934"/>
      <c r="MVJ23" s="934"/>
      <c r="MVK23" s="934"/>
      <c r="MVL23" s="934"/>
      <c r="MVM23" s="934"/>
      <c r="MVN23" s="934"/>
      <c r="MVO23" s="934"/>
      <c r="MVP23" s="934"/>
      <c r="MVQ23" s="934"/>
      <c r="MVR23" s="934"/>
      <c r="MVS23" s="934"/>
      <c r="MVT23" s="934"/>
      <c r="MVU23" s="934"/>
      <c r="MVV23" s="934"/>
      <c r="MVW23" s="934"/>
      <c r="MVX23" s="934"/>
      <c r="MVY23" s="934"/>
      <c r="MVZ23" s="934"/>
      <c r="MWA23" s="934"/>
      <c r="MWB23" s="934"/>
      <c r="MWC23" s="934"/>
      <c r="MWD23" s="934"/>
      <c r="MWE23" s="934"/>
      <c r="MWF23" s="934"/>
      <c r="MWG23" s="934"/>
      <c r="MWH23" s="934"/>
      <c r="MWI23" s="934"/>
      <c r="MWJ23" s="934"/>
      <c r="MWK23" s="934"/>
      <c r="MWL23" s="934"/>
      <c r="MWM23" s="934"/>
      <c r="MWN23" s="934"/>
      <c r="MWO23" s="934"/>
      <c r="MWP23" s="934"/>
      <c r="MWQ23" s="934"/>
      <c r="MWR23" s="934"/>
      <c r="MWS23" s="934"/>
      <c r="MWT23" s="934"/>
      <c r="MWU23" s="934"/>
      <c r="MWV23" s="934"/>
      <c r="MWW23" s="934"/>
      <c r="MWX23" s="934"/>
      <c r="MWY23" s="934"/>
      <c r="MWZ23" s="934"/>
      <c r="MXA23" s="934"/>
      <c r="MXB23" s="934"/>
      <c r="MXC23" s="934"/>
      <c r="MXD23" s="934"/>
      <c r="MXE23" s="934"/>
      <c r="MXF23" s="934"/>
      <c r="MXG23" s="934"/>
      <c r="MXH23" s="934"/>
      <c r="MXI23" s="934"/>
      <c r="MXJ23" s="934"/>
      <c r="MXK23" s="934"/>
      <c r="MXL23" s="934"/>
      <c r="MXM23" s="934"/>
      <c r="MXN23" s="934"/>
      <c r="MXO23" s="934"/>
      <c r="MXP23" s="934"/>
      <c r="MXQ23" s="934"/>
      <c r="MXR23" s="934"/>
      <c r="MXS23" s="934"/>
      <c r="MXT23" s="934"/>
      <c r="MXU23" s="934"/>
      <c r="MXV23" s="934"/>
      <c r="MXW23" s="934"/>
      <c r="MXX23" s="934"/>
      <c r="MXY23" s="934"/>
      <c r="MXZ23" s="934"/>
      <c r="MYA23" s="934"/>
      <c r="MYB23" s="934"/>
      <c r="MYC23" s="934"/>
      <c r="MYD23" s="934"/>
      <c r="MYE23" s="934"/>
      <c r="MYF23" s="934"/>
      <c r="MYG23" s="934"/>
      <c r="MYH23" s="934"/>
      <c r="MYI23" s="934"/>
      <c r="MYJ23" s="934"/>
      <c r="MYK23" s="934"/>
      <c r="MYL23" s="934"/>
      <c r="MYM23" s="934"/>
      <c r="MYN23" s="934"/>
      <c r="MYO23" s="934"/>
      <c r="MYP23" s="934"/>
      <c r="MYQ23" s="934"/>
      <c r="MYR23" s="934"/>
      <c r="MYS23" s="934"/>
      <c r="MYT23" s="934"/>
      <c r="MYU23" s="934"/>
      <c r="MYV23" s="934"/>
      <c r="MYW23" s="934"/>
      <c r="MYX23" s="934"/>
      <c r="MYY23" s="934"/>
      <c r="MYZ23" s="934"/>
      <c r="MZA23" s="934"/>
      <c r="MZB23" s="934"/>
      <c r="MZC23" s="934"/>
      <c r="MZD23" s="934"/>
      <c r="MZE23" s="934"/>
      <c r="MZF23" s="934"/>
      <c r="MZG23" s="934"/>
      <c r="MZH23" s="934"/>
      <c r="MZI23" s="934"/>
      <c r="MZJ23" s="934"/>
      <c r="MZK23" s="934"/>
      <c r="MZL23" s="934"/>
      <c r="MZM23" s="934"/>
      <c r="MZN23" s="934"/>
      <c r="MZO23" s="934"/>
      <c r="MZP23" s="934"/>
      <c r="MZQ23" s="934"/>
      <c r="MZR23" s="934"/>
      <c r="MZS23" s="934"/>
      <c r="MZT23" s="934"/>
      <c r="MZU23" s="934"/>
      <c r="MZV23" s="934"/>
      <c r="MZW23" s="934"/>
      <c r="MZX23" s="934"/>
      <c r="MZY23" s="934"/>
      <c r="MZZ23" s="934"/>
      <c r="NAA23" s="934"/>
      <c r="NAB23" s="934"/>
      <c r="NAC23" s="934"/>
      <c r="NAD23" s="934"/>
      <c r="NAE23" s="934"/>
      <c r="NAF23" s="934"/>
      <c r="NAG23" s="934"/>
      <c r="NAH23" s="934"/>
      <c r="NAI23" s="934"/>
      <c r="NAJ23" s="934"/>
      <c r="NAK23" s="934"/>
      <c r="NAL23" s="934"/>
      <c r="NAM23" s="934"/>
      <c r="NAN23" s="934"/>
      <c r="NAO23" s="934"/>
      <c r="NAP23" s="934"/>
      <c r="NAQ23" s="934"/>
      <c r="NAR23" s="934"/>
      <c r="NAS23" s="934"/>
      <c r="NAT23" s="934"/>
      <c r="NAU23" s="934"/>
      <c r="NAV23" s="934"/>
      <c r="NAW23" s="934"/>
      <c r="NAX23" s="934"/>
      <c r="NAY23" s="934"/>
      <c r="NAZ23" s="934"/>
      <c r="NBA23" s="934"/>
      <c r="NBB23" s="934"/>
      <c r="NBC23" s="934"/>
      <c r="NBD23" s="934"/>
      <c r="NBE23" s="934"/>
      <c r="NBF23" s="934"/>
      <c r="NBG23" s="934"/>
      <c r="NBH23" s="934"/>
      <c r="NBI23" s="934"/>
      <c r="NBJ23" s="934"/>
      <c r="NBK23" s="934"/>
      <c r="NBL23" s="934"/>
      <c r="NBM23" s="934"/>
      <c r="NBN23" s="934"/>
      <c r="NBO23" s="934"/>
      <c r="NBP23" s="934"/>
      <c r="NBQ23" s="934"/>
      <c r="NBR23" s="934"/>
      <c r="NBS23" s="934"/>
      <c r="NBT23" s="934"/>
      <c r="NBU23" s="934"/>
      <c r="NBV23" s="934"/>
      <c r="NBW23" s="934"/>
      <c r="NBX23" s="934"/>
      <c r="NBY23" s="934"/>
      <c r="NBZ23" s="934"/>
      <c r="NCA23" s="934"/>
      <c r="NCB23" s="934"/>
      <c r="NCC23" s="934"/>
      <c r="NCD23" s="934"/>
      <c r="NCE23" s="934"/>
      <c r="NCF23" s="934"/>
      <c r="NCG23" s="934"/>
      <c r="NCH23" s="934"/>
      <c r="NCI23" s="934"/>
      <c r="NCJ23" s="934"/>
      <c r="NCK23" s="934"/>
      <c r="NCL23" s="934"/>
      <c r="NCM23" s="934"/>
      <c r="NCN23" s="934"/>
      <c r="NCO23" s="934"/>
      <c r="NCP23" s="934"/>
      <c r="NCQ23" s="934"/>
      <c r="NCR23" s="934"/>
      <c r="NCS23" s="934"/>
      <c r="NCT23" s="934"/>
      <c r="NCU23" s="934"/>
      <c r="NCV23" s="934"/>
      <c r="NCW23" s="934"/>
      <c r="NCX23" s="934"/>
      <c r="NCY23" s="934"/>
      <c r="NCZ23" s="934"/>
      <c r="NDA23" s="934"/>
      <c r="NDB23" s="934"/>
      <c r="NDC23" s="934"/>
      <c r="NDD23" s="934"/>
      <c r="NDE23" s="934"/>
      <c r="NDF23" s="934"/>
      <c r="NDG23" s="934"/>
      <c r="NDH23" s="934"/>
      <c r="NDI23" s="934"/>
      <c r="NDJ23" s="934"/>
      <c r="NDK23" s="934"/>
      <c r="NDL23" s="934"/>
      <c r="NDM23" s="934"/>
      <c r="NDN23" s="934"/>
      <c r="NDO23" s="934"/>
      <c r="NDP23" s="934"/>
      <c r="NDQ23" s="934"/>
      <c r="NDR23" s="934"/>
      <c r="NDS23" s="934"/>
      <c r="NDT23" s="934"/>
      <c r="NDU23" s="934"/>
      <c r="NDV23" s="934"/>
      <c r="NDW23" s="934"/>
      <c r="NDX23" s="934"/>
      <c r="NDY23" s="934"/>
      <c r="NDZ23" s="934"/>
      <c r="NEA23" s="934"/>
      <c r="NEB23" s="934"/>
      <c r="NEC23" s="934"/>
      <c r="NED23" s="934"/>
      <c r="NEE23" s="934"/>
      <c r="NEF23" s="934"/>
      <c r="NEG23" s="934"/>
      <c r="NEH23" s="934"/>
      <c r="NEI23" s="934"/>
      <c r="NEJ23" s="934"/>
      <c r="NEK23" s="934"/>
      <c r="NEL23" s="934"/>
      <c r="NEM23" s="934"/>
      <c r="NEN23" s="934"/>
      <c r="NEO23" s="934"/>
      <c r="NEP23" s="934"/>
      <c r="NEQ23" s="934"/>
      <c r="NER23" s="934"/>
      <c r="NES23" s="934"/>
      <c r="NET23" s="934"/>
      <c r="NEU23" s="934"/>
      <c r="NEV23" s="934"/>
      <c r="NEW23" s="934"/>
      <c r="NEX23" s="934"/>
      <c r="NEY23" s="934"/>
      <c r="NEZ23" s="934"/>
      <c r="NFA23" s="934"/>
      <c r="NFB23" s="934"/>
      <c r="NFC23" s="934"/>
      <c r="NFD23" s="934"/>
      <c r="NFE23" s="934"/>
      <c r="NFF23" s="934"/>
      <c r="NFG23" s="934"/>
      <c r="NFH23" s="934"/>
      <c r="NFI23" s="934"/>
      <c r="NFJ23" s="934"/>
      <c r="NFK23" s="934"/>
      <c r="NFL23" s="934"/>
      <c r="NFM23" s="934"/>
      <c r="NFN23" s="934"/>
      <c r="NFO23" s="934"/>
      <c r="NFP23" s="934"/>
      <c r="NFQ23" s="934"/>
      <c r="NFR23" s="934"/>
      <c r="NFS23" s="934"/>
      <c r="NFT23" s="934"/>
      <c r="NFU23" s="934"/>
      <c r="NFV23" s="934"/>
      <c r="NFW23" s="934"/>
      <c r="NFX23" s="934"/>
      <c r="NFY23" s="934"/>
      <c r="NFZ23" s="934"/>
      <c r="NGA23" s="934"/>
      <c r="NGB23" s="934"/>
      <c r="NGC23" s="934"/>
      <c r="NGD23" s="934"/>
      <c r="NGE23" s="934"/>
      <c r="NGF23" s="934"/>
      <c r="NGG23" s="934"/>
      <c r="NGH23" s="934"/>
      <c r="NGI23" s="934"/>
      <c r="NGJ23" s="934"/>
      <c r="NGK23" s="934"/>
      <c r="NGL23" s="934"/>
      <c r="NGM23" s="934"/>
      <c r="NGN23" s="934"/>
      <c r="NGO23" s="934"/>
      <c r="NGP23" s="934"/>
      <c r="NGQ23" s="934"/>
      <c r="NGR23" s="934"/>
      <c r="NGS23" s="934"/>
      <c r="NGT23" s="934"/>
      <c r="NGU23" s="934"/>
      <c r="NGV23" s="934"/>
      <c r="NGW23" s="934"/>
      <c r="NGX23" s="934"/>
      <c r="NGY23" s="934"/>
      <c r="NGZ23" s="934"/>
      <c r="NHA23" s="934"/>
      <c r="NHB23" s="934"/>
      <c r="NHC23" s="934"/>
      <c r="NHD23" s="934"/>
      <c r="NHE23" s="934"/>
      <c r="NHF23" s="934"/>
      <c r="NHG23" s="934"/>
      <c r="NHH23" s="934"/>
      <c r="NHI23" s="934"/>
      <c r="NHJ23" s="934"/>
      <c r="NHK23" s="934"/>
      <c r="NHL23" s="934"/>
      <c r="NHM23" s="934"/>
      <c r="NHN23" s="934"/>
      <c r="NHO23" s="934"/>
      <c r="NHP23" s="934"/>
      <c r="NHQ23" s="934"/>
      <c r="NHR23" s="934"/>
      <c r="NHS23" s="934"/>
      <c r="NHT23" s="934"/>
      <c r="NHU23" s="934"/>
      <c r="NHV23" s="934"/>
      <c r="NHW23" s="934"/>
      <c r="NHX23" s="934"/>
      <c r="NHY23" s="934"/>
      <c r="NHZ23" s="934"/>
      <c r="NIA23" s="934"/>
      <c r="NIB23" s="934"/>
      <c r="NIC23" s="934"/>
      <c r="NID23" s="934"/>
      <c r="NIE23" s="934"/>
      <c r="NIF23" s="934"/>
      <c r="NIG23" s="934"/>
      <c r="NIH23" s="934"/>
      <c r="NII23" s="934"/>
      <c r="NIJ23" s="934"/>
      <c r="NIK23" s="934"/>
      <c r="NIL23" s="934"/>
      <c r="NIM23" s="934"/>
      <c r="NIN23" s="934"/>
      <c r="NIO23" s="934"/>
      <c r="NIP23" s="934"/>
      <c r="NIQ23" s="934"/>
      <c r="NIR23" s="934"/>
      <c r="NIS23" s="934"/>
      <c r="NIT23" s="934"/>
      <c r="NIU23" s="934"/>
      <c r="NIV23" s="934"/>
      <c r="NIW23" s="934"/>
      <c r="NIX23" s="934"/>
      <c r="NIY23" s="934"/>
      <c r="NIZ23" s="934"/>
      <c r="NJA23" s="934"/>
      <c r="NJB23" s="934"/>
      <c r="NJC23" s="934"/>
      <c r="NJD23" s="934"/>
      <c r="NJE23" s="934"/>
      <c r="NJF23" s="934"/>
      <c r="NJG23" s="934"/>
      <c r="NJH23" s="934"/>
      <c r="NJI23" s="934"/>
      <c r="NJJ23" s="934"/>
      <c r="NJK23" s="934"/>
      <c r="NJL23" s="934"/>
      <c r="NJM23" s="934"/>
      <c r="NJN23" s="934"/>
      <c r="NJO23" s="934"/>
      <c r="NJP23" s="934"/>
      <c r="NJQ23" s="934"/>
      <c r="NJR23" s="934"/>
      <c r="NJS23" s="934"/>
      <c r="NJT23" s="934"/>
      <c r="NJU23" s="934"/>
      <c r="NJV23" s="934"/>
      <c r="NJW23" s="934"/>
      <c r="NJX23" s="934"/>
      <c r="NJY23" s="934"/>
      <c r="NJZ23" s="934"/>
      <c r="NKA23" s="934"/>
      <c r="NKB23" s="934"/>
      <c r="NKC23" s="934"/>
      <c r="NKD23" s="934"/>
      <c r="NKE23" s="934"/>
      <c r="NKF23" s="934"/>
      <c r="NKG23" s="934"/>
      <c r="NKH23" s="934"/>
      <c r="NKI23" s="934"/>
      <c r="NKJ23" s="934"/>
      <c r="NKK23" s="934"/>
      <c r="NKL23" s="934"/>
      <c r="NKM23" s="934"/>
      <c r="NKN23" s="934"/>
      <c r="NKO23" s="934"/>
      <c r="NKP23" s="934"/>
      <c r="NKQ23" s="934"/>
      <c r="NKR23" s="934"/>
      <c r="NKS23" s="934"/>
      <c r="NKT23" s="934"/>
      <c r="NKU23" s="934"/>
      <c r="NKV23" s="934"/>
      <c r="NKW23" s="934"/>
      <c r="NKX23" s="934"/>
      <c r="NKY23" s="934"/>
      <c r="NKZ23" s="934"/>
      <c r="NLA23" s="934"/>
      <c r="NLB23" s="934"/>
      <c r="NLC23" s="934"/>
      <c r="NLD23" s="934"/>
      <c r="NLE23" s="934"/>
      <c r="NLF23" s="934"/>
      <c r="NLG23" s="934"/>
      <c r="NLH23" s="934"/>
      <c r="NLI23" s="934"/>
      <c r="NLJ23" s="934"/>
      <c r="NLK23" s="934"/>
      <c r="NLL23" s="934"/>
      <c r="NLM23" s="934"/>
      <c r="NLN23" s="934"/>
      <c r="NLO23" s="934"/>
      <c r="NLP23" s="934"/>
      <c r="NLQ23" s="934"/>
      <c r="NLR23" s="934"/>
      <c r="NLS23" s="934"/>
      <c r="NLT23" s="934"/>
      <c r="NLU23" s="934"/>
      <c r="NLV23" s="934"/>
      <c r="NLW23" s="934"/>
      <c r="NLX23" s="934"/>
      <c r="NLY23" s="934"/>
      <c r="NLZ23" s="934"/>
      <c r="NMA23" s="934"/>
      <c r="NMB23" s="934"/>
      <c r="NMC23" s="934"/>
      <c r="NMD23" s="934"/>
      <c r="NME23" s="934"/>
      <c r="NMF23" s="934"/>
      <c r="NMG23" s="934"/>
      <c r="NMH23" s="934"/>
      <c r="NMI23" s="934"/>
      <c r="NMJ23" s="934"/>
      <c r="NMK23" s="934"/>
      <c r="NML23" s="934"/>
      <c r="NMM23" s="934"/>
      <c r="NMN23" s="934"/>
      <c r="NMO23" s="934"/>
      <c r="NMP23" s="934"/>
      <c r="NMQ23" s="934"/>
      <c r="NMR23" s="934"/>
      <c r="NMS23" s="934"/>
      <c r="NMT23" s="934"/>
      <c r="NMU23" s="934"/>
      <c r="NMV23" s="934"/>
      <c r="NMW23" s="934"/>
      <c r="NMX23" s="934"/>
      <c r="NMY23" s="934"/>
      <c r="NMZ23" s="934"/>
      <c r="NNA23" s="934"/>
      <c r="NNB23" s="934"/>
      <c r="NNC23" s="934"/>
      <c r="NND23" s="934"/>
      <c r="NNE23" s="934"/>
      <c r="NNF23" s="934"/>
      <c r="NNG23" s="934"/>
      <c r="NNH23" s="934"/>
      <c r="NNI23" s="934"/>
      <c r="NNJ23" s="934"/>
      <c r="NNK23" s="934"/>
      <c r="NNL23" s="934"/>
      <c r="NNM23" s="934"/>
      <c r="NNN23" s="934"/>
      <c r="NNO23" s="934"/>
      <c r="NNP23" s="934"/>
      <c r="NNQ23" s="934"/>
      <c r="NNR23" s="934"/>
      <c r="NNS23" s="934"/>
      <c r="NNT23" s="934"/>
      <c r="NNU23" s="934"/>
      <c r="NNV23" s="934"/>
      <c r="NNW23" s="934"/>
      <c r="NNX23" s="934"/>
      <c r="NNY23" s="934"/>
      <c r="NNZ23" s="934"/>
      <c r="NOA23" s="934"/>
      <c r="NOB23" s="934"/>
      <c r="NOC23" s="934"/>
      <c r="NOD23" s="934"/>
      <c r="NOE23" s="934"/>
      <c r="NOF23" s="934"/>
      <c r="NOG23" s="934"/>
      <c r="NOH23" s="934"/>
      <c r="NOI23" s="934"/>
      <c r="NOJ23" s="934"/>
      <c r="NOK23" s="934"/>
      <c r="NOL23" s="934"/>
      <c r="NOM23" s="934"/>
      <c r="NON23" s="934"/>
      <c r="NOO23" s="934"/>
      <c r="NOP23" s="934"/>
      <c r="NOQ23" s="934"/>
      <c r="NOR23" s="934"/>
      <c r="NOS23" s="934"/>
      <c r="NOT23" s="934"/>
      <c r="NOU23" s="934"/>
      <c r="NOV23" s="934"/>
      <c r="NOW23" s="934"/>
      <c r="NOX23" s="934"/>
      <c r="NOY23" s="934"/>
      <c r="NOZ23" s="934"/>
      <c r="NPA23" s="934"/>
      <c r="NPB23" s="934"/>
      <c r="NPC23" s="934"/>
      <c r="NPD23" s="934"/>
      <c r="NPE23" s="934"/>
      <c r="NPF23" s="934"/>
      <c r="NPG23" s="934"/>
      <c r="NPH23" s="934"/>
      <c r="NPI23" s="934"/>
      <c r="NPJ23" s="934"/>
      <c r="NPK23" s="934"/>
      <c r="NPL23" s="934"/>
      <c r="NPM23" s="934"/>
      <c r="NPN23" s="934"/>
      <c r="NPO23" s="934"/>
      <c r="NPP23" s="934"/>
      <c r="NPQ23" s="934"/>
      <c r="NPR23" s="934"/>
      <c r="NPS23" s="934"/>
      <c r="NPT23" s="934"/>
      <c r="NPU23" s="934"/>
      <c r="NPV23" s="934"/>
      <c r="NPW23" s="934"/>
      <c r="NPX23" s="934"/>
      <c r="NPY23" s="934"/>
      <c r="NPZ23" s="934"/>
      <c r="NQA23" s="934"/>
      <c r="NQB23" s="934"/>
      <c r="NQC23" s="934"/>
      <c r="NQD23" s="934"/>
      <c r="NQE23" s="934"/>
      <c r="NQF23" s="934"/>
      <c r="NQG23" s="934"/>
      <c r="NQH23" s="934"/>
      <c r="NQI23" s="934"/>
      <c r="NQJ23" s="934"/>
      <c r="NQK23" s="934"/>
      <c r="NQL23" s="934"/>
      <c r="NQM23" s="934"/>
      <c r="NQN23" s="934"/>
      <c r="NQO23" s="934"/>
      <c r="NQP23" s="934"/>
      <c r="NQQ23" s="934"/>
      <c r="NQR23" s="934"/>
      <c r="NQS23" s="934"/>
      <c r="NQT23" s="934"/>
      <c r="NQU23" s="934"/>
      <c r="NQV23" s="934"/>
      <c r="NQW23" s="934"/>
      <c r="NQX23" s="934"/>
      <c r="NQY23" s="934"/>
      <c r="NQZ23" s="934"/>
      <c r="NRA23" s="934"/>
      <c r="NRB23" s="934"/>
      <c r="NRC23" s="934"/>
      <c r="NRD23" s="934"/>
      <c r="NRE23" s="934"/>
      <c r="NRF23" s="934"/>
      <c r="NRG23" s="934"/>
      <c r="NRH23" s="934"/>
      <c r="NRI23" s="934"/>
      <c r="NRJ23" s="934"/>
      <c r="NRK23" s="934"/>
      <c r="NRL23" s="934"/>
      <c r="NRM23" s="934"/>
      <c r="NRN23" s="934"/>
      <c r="NRO23" s="934"/>
      <c r="NRP23" s="934"/>
      <c r="NRQ23" s="934"/>
      <c r="NRR23" s="934"/>
      <c r="NRS23" s="934"/>
      <c r="NRT23" s="934"/>
      <c r="NRU23" s="934"/>
      <c r="NRV23" s="934"/>
      <c r="NRW23" s="934"/>
      <c r="NRX23" s="934"/>
      <c r="NRY23" s="934"/>
      <c r="NRZ23" s="934"/>
      <c r="NSA23" s="934"/>
      <c r="NSB23" s="934"/>
      <c r="NSC23" s="934"/>
      <c r="NSD23" s="934"/>
      <c r="NSE23" s="934"/>
      <c r="NSF23" s="934"/>
      <c r="NSG23" s="934"/>
      <c r="NSH23" s="934"/>
      <c r="NSI23" s="934"/>
      <c r="NSJ23" s="934"/>
      <c r="NSK23" s="934"/>
      <c r="NSL23" s="934"/>
      <c r="NSM23" s="934"/>
      <c r="NSN23" s="934"/>
      <c r="NSO23" s="934"/>
      <c r="NSP23" s="934"/>
      <c r="NSQ23" s="934"/>
      <c r="NSR23" s="934"/>
      <c r="NSS23" s="934"/>
      <c r="NST23" s="934"/>
      <c r="NSU23" s="934"/>
      <c r="NSV23" s="934"/>
      <c r="NSW23" s="934"/>
      <c r="NSX23" s="934"/>
      <c r="NSY23" s="934"/>
      <c r="NSZ23" s="934"/>
      <c r="NTA23" s="934"/>
      <c r="NTB23" s="934"/>
      <c r="NTC23" s="934"/>
      <c r="NTD23" s="934"/>
      <c r="NTE23" s="934"/>
      <c r="NTF23" s="934"/>
      <c r="NTG23" s="934"/>
      <c r="NTH23" s="934"/>
      <c r="NTI23" s="934"/>
      <c r="NTJ23" s="934"/>
      <c r="NTK23" s="934"/>
      <c r="NTL23" s="934"/>
      <c r="NTM23" s="934"/>
      <c r="NTN23" s="934"/>
      <c r="NTO23" s="934"/>
      <c r="NTP23" s="934"/>
      <c r="NTQ23" s="934"/>
      <c r="NTR23" s="934"/>
      <c r="NTS23" s="934"/>
      <c r="NTT23" s="934"/>
      <c r="NTU23" s="934"/>
      <c r="NTV23" s="934"/>
      <c r="NTW23" s="934"/>
      <c r="NTX23" s="934"/>
      <c r="NTY23" s="934"/>
      <c r="NTZ23" s="934"/>
      <c r="NUA23" s="934"/>
      <c r="NUB23" s="934"/>
      <c r="NUC23" s="934"/>
      <c r="NUD23" s="934"/>
      <c r="NUE23" s="934"/>
      <c r="NUF23" s="934"/>
      <c r="NUG23" s="934"/>
      <c r="NUH23" s="934"/>
      <c r="NUI23" s="934"/>
      <c r="NUJ23" s="934"/>
      <c r="NUK23" s="934"/>
      <c r="NUL23" s="934"/>
      <c r="NUM23" s="934"/>
      <c r="NUN23" s="934"/>
      <c r="NUO23" s="934"/>
      <c r="NUP23" s="934"/>
      <c r="NUQ23" s="934"/>
      <c r="NUR23" s="934"/>
      <c r="NUS23" s="934"/>
      <c r="NUT23" s="934"/>
      <c r="NUU23" s="934"/>
      <c r="NUV23" s="934"/>
      <c r="NUW23" s="934"/>
      <c r="NUX23" s="934"/>
      <c r="NUY23" s="934"/>
      <c r="NUZ23" s="934"/>
      <c r="NVA23" s="934"/>
      <c r="NVB23" s="934"/>
      <c r="NVC23" s="934"/>
      <c r="NVD23" s="934"/>
      <c r="NVE23" s="934"/>
      <c r="NVF23" s="934"/>
      <c r="NVG23" s="934"/>
      <c r="NVH23" s="934"/>
      <c r="NVI23" s="934"/>
      <c r="NVJ23" s="934"/>
      <c r="NVK23" s="934"/>
      <c r="NVL23" s="934"/>
      <c r="NVM23" s="934"/>
      <c r="NVN23" s="934"/>
      <c r="NVO23" s="934"/>
      <c r="NVP23" s="934"/>
      <c r="NVQ23" s="934"/>
      <c r="NVR23" s="934"/>
      <c r="NVS23" s="934"/>
      <c r="NVT23" s="934"/>
      <c r="NVU23" s="934"/>
      <c r="NVV23" s="934"/>
      <c r="NVW23" s="934"/>
      <c r="NVX23" s="934"/>
      <c r="NVY23" s="934"/>
      <c r="NVZ23" s="934"/>
      <c r="NWA23" s="934"/>
      <c r="NWB23" s="934"/>
      <c r="NWC23" s="934"/>
      <c r="NWD23" s="934"/>
      <c r="NWE23" s="934"/>
      <c r="NWF23" s="934"/>
      <c r="NWG23" s="934"/>
      <c r="NWH23" s="934"/>
      <c r="NWI23" s="934"/>
      <c r="NWJ23" s="934"/>
      <c r="NWK23" s="934"/>
      <c r="NWL23" s="934"/>
      <c r="NWM23" s="934"/>
      <c r="NWN23" s="934"/>
      <c r="NWO23" s="934"/>
      <c r="NWP23" s="934"/>
      <c r="NWQ23" s="934"/>
      <c r="NWR23" s="934"/>
      <c r="NWS23" s="934"/>
      <c r="NWT23" s="934"/>
      <c r="NWU23" s="934"/>
      <c r="NWV23" s="934"/>
      <c r="NWW23" s="934"/>
      <c r="NWX23" s="934"/>
      <c r="NWY23" s="934"/>
      <c r="NWZ23" s="934"/>
      <c r="NXA23" s="934"/>
      <c r="NXB23" s="934"/>
      <c r="NXC23" s="934"/>
      <c r="NXD23" s="934"/>
      <c r="NXE23" s="934"/>
      <c r="NXF23" s="934"/>
      <c r="NXG23" s="934"/>
      <c r="NXH23" s="934"/>
      <c r="NXI23" s="934"/>
      <c r="NXJ23" s="934"/>
      <c r="NXK23" s="934"/>
      <c r="NXL23" s="934"/>
      <c r="NXM23" s="934"/>
      <c r="NXN23" s="934"/>
      <c r="NXO23" s="934"/>
      <c r="NXP23" s="934"/>
      <c r="NXQ23" s="934"/>
      <c r="NXR23" s="934"/>
      <c r="NXS23" s="934"/>
      <c r="NXT23" s="934"/>
      <c r="NXU23" s="934"/>
      <c r="NXV23" s="934"/>
      <c r="NXW23" s="934"/>
      <c r="NXX23" s="934"/>
      <c r="NXY23" s="934"/>
      <c r="NXZ23" s="934"/>
      <c r="NYA23" s="934"/>
      <c r="NYB23" s="934"/>
      <c r="NYC23" s="934"/>
      <c r="NYD23" s="934"/>
      <c r="NYE23" s="934"/>
      <c r="NYF23" s="934"/>
      <c r="NYG23" s="934"/>
      <c r="NYH23" s="934"/>
      <c r="NYI23" s="934"/>
      <c r="NYJ23" s="934"/>
      <c r="NYK23" s="934"/>
      <c r="NYL23" s="934"/>
      <c r="NYM23" s="934"/>
      <c r="NYN23" s="934"/>
      <c r="NYO23" s="934"/>
      <c r="NYP23" s="934"/>
      <c r="NYQ23" s="934"/>
      <c r="NYR23" s="934"/>
      <c r="NYS23" s="934"/>
      <c r="NYT23" s="934"/>
      <c r="NYU23" s="934"/>
      <c r="NYV23" s="934"/>
      <c r="NYW23" s="934"/>
      <c r="NYX23" s="934"/>
      <c r="NYY23" s="934"/>
      <c r="NYZ23" s="934"/>
      <c r="NZA23" s="934"/>
      <c r="NZB23" s="934"/>
      <c r="NZC23" s="934"/>
      <c r="NZD23" s="934"/>
      <c r="NZE23" s="934"/>
      <c r="NZF23" s="934"/>
      <c r="NZG23" s="934"/>
      <c r="NZH23" s="934"/>
      <c r="NZI23" s="934"/>
      <c r="NZJ23" s="934"/>
      <c r="NZK23" s="934"/>
      <c r="NZL23" s="934"/>
      <c r="NZM23" s="934"/>
      <c r="NZN23" s="934"/>
      <c r="NZO23" s="934"/>
      <c r="NZP23" s="934"/>
      <c r="NZQ23" s="934"/>
      <c r="NZR23" s="934"/>
      <c r="NZS23" s="934"/>
      <c r="NZT23" s="934"/>
      <c r="NZU23" s="934"/>
      <c r="NZV23" s="934"/>
      <c r="NZW23" s="934"/>
      <c r="NZX23" s="934"/>
      <c r="NZY23" s="934"/>
      <c r="NZZ23" s="934"/>
      <c r="OAA23" s="934"/>
      <c r="OAB23" s="934"/>
      <c r="OAC23" s="934"/>
      <c r="OAD23" s="934"/>
      <c r="OAE23" s="934"/>
      <c r="OAF23" s="934"/>
      <c r="OAG23" s="934"/>
      <c r="OAH23" s="934"/>
      <c r="OAI23" s="934"/>
      <c r="OAJ23" s="934"/>
      <c r="OAK23" s="934"/>
      <c r="OAL23" s="934"/>
      <c r="OAM23" s="934"/>
      <c r="OAN23" s="934"/>
      <c r="OAO23" s="934"/>
      <c r="OAP23" s="934"/>
      <c r="OAQ23" s="934"/>
      <c r="OAR23" s="934"/>
      <c r="OAS23" s="934"/>
      <c r="OAT23" s="934"/>
      <c r="OAU23" s="934"/>
      <c r="OAV23" s="934"/>
      <c r="OAW23" s="934"/>
      <c r="OAX23" s="934"/>
      <c r="OAY23" s="934"/>
      <c r="OAZ23" s="934"/>
      <c r="OBA23" s="934"/>
      <c r="OBB23" s="934"/>
      <c r="OBC23" s="934"/>
      <c r="OBD23" s="934"/>
      <c r="OBE23" s="934"/>
      <c r="OBF23" s="934"/>
      <c r="OBG23" s="934"/>
      <c r="OBH23" s="934"/>
      <c r="OBI23" s="934"/>
      <c r="OBJ23" s="934"/>
      <c r="OBK23" s="934"/>
      <c r="OBL23" s="934"/>
      <c r="OBM23" s="934"/>
      <c r="OBN23" s="934"/>
      <c r="OBO23" s="934"/>
      <c r="OBP23" s="934"/>
      <c r="OBQ23" s="934"/>
      <c r="OBR23" s="934"/>
      <c r="OBS23" s="934"/>
      <c r="OBT23" s="934"/>
      <c r="OBU23" s="934"/>
      <c r="OBV23" s="934"/>
      <c r="OBW23" s="934"/>
      <c r="OBX23" s="934"/>
      <c r="OBY23" s="934"/>
      <c r="OBZ23" s="934"/>
      <c r="OCA23" s="934"/>
      <c r="OCB23" s="934"/>
      <c r="OCC23" s="934"/>
      <c r="OCD23" s="934"/>
      <c r="OCE23" s="934"/>
      <c r="OCF23" s="934"/>
      <c r="OCG23" s="934"/>
      <c r="OCH23" s="934"/>
      <c r="OCI23" s="934"/>
      <c r="OCJ23" s="934"/>
      <c r="OCK23" s="934"/>
      <c r="OCL23" s="934"/>
      <c r="OCM23" s="934"/>
      <c r="OCN23" s="934"/>
      <c r="OCO23" s="934"/>
      <c r="OCP23" s="934"/>
      <c r="OCQ23" s="934"/>
      <c r="OCR23" s="934"/>
      <c r="OCS23" s="934"/>
      <c r="OCT23" s="934"/>
      <c r="OCU23" s="934"/>
      <c r="OCV23" s="934"/>
      <c r="OCW23" s="934"/>
      <c r="OCX23" s="934"/>
      <c r="OCY23" s="934"/>
      <c r="OCZ23" s="934"/>
      <c r="ODA23" s="934"/>
      <c r="ODB23" s="934"/>
      <c r="ODC23" s="934"/>
      <c r="ODD23" s="934"/>
      <c r="ODE23" s="934"/>
      <c r="ODF23" s="934"/>
      <c r="ODG23" s="934"/>
      <c r="ODH23" s="934"/>
      <c r="ODI23" s="934"/>
      <c r="ODJ23" s="934"/>
      <c r="ODK23" s="934"/>
      <c r="ODL23" s="934"/>
      <c r="ODM23" s="934"/>
      <c r="ODN23" s="934"/>
      <c r="ODO23" s="934"/>
      <c r="ODP23" s="934"/>
      <c r="ODQ23" s="934"/>
      <c r="ODR23" s="934"/>
      <c r="ODS23" s="934"/>
      <c r="ODT23" s="934"/>
      <c r="ODU23" s="934"/>
      <c r="ODV23" s="934"/>
      <c r="ODW23" s="934"/>
      <c r="ODX23" s="934"/>
      <c r="ODY23" s="934"/>
      <c r="ODZ23" s="934"/>
      <c r="OEA23" s="934"/>
      <c r="OEB23" s="934"/>
      <c r="OEC23" s="934"/>
      <c r="OED23" s="934"/>
      <c r="OEE23" s="934"/>
      <c r="OEF23" s="934"/>
      <c r="OEG23" s="934"/>
      <c r="OEH23" s="934"/>
      <c r="OEI23" s="934"/>
      <c r="OEJ23" s="934"/>
      <c r="OEK23" s="934"/>
      <c r="OEL23" s="934"/>
      <c r="OEM23" s="934"/>
      <c r="OEN23" s="934"/>
      <c r="OEO23" s="934"/>
      <c r="OEP23" s="934"/>
      <c r="OEQ23" s="934"/>
      <c r="OER23" s="934"/>
      <c r="OES23" s="934"/>
      <c r="OET23" s="934"/>
      <c r="OEU23" s="934"/>
      <c r="OEV23" s="934"/>
      <c r="OEW23" s="934"/>
      <c r="OEX23" s="934"/>
      <c r="OEY23" s="934"/>
      <c r="OEZ23" s="934"/>
      <c r="OFA23" s="934"/>
      <c r="OFB23" s="934"/>
      <c r="OFC23" s="934"/>
      <c r="OFD23" s="934"/>
      <c r="OFE23" s="934"/>
      <c r="OFF23" s="934"/>
      <c r="OFG23" s="934"/>
      <c r="OFH23" s="934"/>
      <c r="OFI23" s="934"/>
      <c r="OFJ23" s="934"/>
      <c r="OFK23" s="934"/>
      <c r="OFL23" s="934"/>
      <c r="OFM23" s="934"/>
      <c r="OFN23" s="934"/>
      <c r="OFO23" s="934"/>
      <c r="OFP23" s="934"/>
      <c r="OFQ23" s="934"/>
      <c r="OFR23" s="934"/>
      <c r="OFS23" s="934"/>
      <c r="OFT23" s="934"/>
      <c r="OFU23" s="934"/>
      <c r="OFV23" s="934"/>
      <c r="OFW23" s="934"/>
      <c r="OFX23" s="934"/>
      <c r="OFY23" s="934"/>
      <c r="OFZ23" s="934"/>
      <c r="OGA23" s="934"/>
      <c r="OGB23" s="934"/>
      <c r="OGC23" s="934"/>
      <c r="OGD23" s="934"/>
      <c r="OGE23" s="934"/>
      <c r="OGF23" s="934"/>
      <c r="OGG23" s="934"/>
      <c r="OGH23" s="934"/>
      <c r="OGI23" s="934"/>
      <c r="OGJ23" s="934"/>
      <c r="OGK23" s="934"/>
      <c r="OGL23" s="934"/>
      <c r="OGM23" s="934"/>
      <c r="OGN23" s="934"/>
      <c r="OGO23" s="934"/>
      <c r="OGP23" s="934"/>
      <c r="OGQ23" s="934"/>
      <c r="OGR23" s="934"/>
      <c r="OGS23" s="934"/>
      <c r="OGT23" s="934"/>
      <c r="OGU23" s="934"/>
      <c r="OGV23" s="934"/>
      <c r="OGW23" s="934"/>
      <c r="OGX23" s="934"/>
      <c r="OGY23" s="934"/>
      <c r="OGZ23" s="934"/>
      <c r="OHA23" s="934"/>
      <c r="OHB23" s="934"/>
      <c r="OHC23" s="934"/>
      <c r="OHD23" s="934"/>
      <c r="OHE23" s="934"/>
      <c r="OHF23" s="934"/>
      <c r="OHG23" s="934"/>
      <c r="OHH23" s="934"/>
      <c r="OHI23" s="934"/>
      <c r="OHJ23" s="934"/>
      <c r="OHK23" s="934"/>
      <c r="OHL23" s="934"/>
      <c r="OHM23" s="934"/>
      <c r="OHN23" s="934"/>
      <c r="OHO23" s="934"/>
      <c r="OHP23" s="934"/>
      <c r="OHQ23" s="934"/>
      <c r="OHR23" s="934"/>
      <c r="OHS23" s="934"/>
      <c r="OHT23" s="934"/>
      <c r="OHU23" s="934"/>
      <c r="OHV23" s="934"/>
      <c r="OHW23" s="934"/>
      <c r="OHX23" s="934"/>
      <c r="OHY23" s="934"/>
      <c r="OHZ23" s="934"/>
      <c r="OIA23" s="934"/>
      <c r="OIB23" s="934"/>
      <c r="OIC23" s="934"/>
      <c r="OID23" s="934"/>
      <c r="OIE23" s="934"/>
      <c r="OIF23" s="934"/>
      <c r="OIG23" s="934"/>
      <c r="OIH23" s="934"/>
      <c r="OII23" s="934"/>
      <c r="OIJ23" s="934"/>
      <c r="OIK23" s="934"/>
      <c r="OIL23" s="934"/>
      <c r="OIM23" s="934"/>
      <c r="OIN23" s="934"/>
      <c r="OIO23" s="934"/>
      <c r="OIP23" s="934"/>
      <c r="OIQ23" s="934"/>
      <c r="OIR23" s="934"/>
      <c r="OIS23" s="934"/>
      <c r="OIT23" s="934"/>
      <c r="OIU23" s="934"/>
      <c r="OIV23" s="934"/>
      <c r="OIW23" s="934"/>
      <c r="OIX23" s="934"/>
      <c r="OIY23" s="934"/>
      <c r="OIZ23" s="934"/>
      <c r="OJA23" s="934"/>
      <c r="OJB23" s="934"/>
      <c r="OJC23" s="934"/>
      <c r="OJD23" s="934"/>
      <c r="OJE23" s="934"/>
      <c r="OJF23" s="934"/>
      <c r="OJG23" s="934"/>
      <c r="OJH23" s="934"/>
      <c r="OJI23" s="934"/>
      <c r="OJJ23" s="934"/>
      <c r="OJK23" s="934"/>
      <c r="OJL23" s="934"/>
      <c r="OJM23" s="934"/>
      <c r="OJN23" s="934"/>
      <c r="OJO23" s="934"/>
      <c r="OJP23" s="934"/>
      <c r="OJQ23" s="934"/>
      <c r="OJR23" s="934"/>
      <c r="OJS23" s="934"/>
      <c r="OJT23" s="934"/>
      <c r="OJU23" s="934"/>
      <c r="OJV23" s="934"/>
      <c r="OJW23" s="934"/>
      <c r="OJX23" s="934"/>
      <c r="OJY23" s="934"/>
      <c r="OJZ23" s="934"/>
      <c r="OKA23" s="934"/>
      <c r="OKB23" s="934"/>
      <c r="OKC23" s="934"/>
      <c r="OKD23" s="934"/>
      <c r="OKE23" s="934"/>
      <c r="OKF23" s="934"/>
      <c r="OKG23" s="934"/>
      <c r="OKH23" s="934"/>
      <c r="OKI23" s="934"/>
      <c r="OKJ23" s="934"/>
      <c r="OKK23" s="934"/>
      <c r="OKL23" s="934"/>
      <c r="OKM23" s="934"/>
      <c r="OKN23" s="934"/>
      <c r="OKO23" s="934"/>
      <c r="OKP23" s="934"/>
      <c r="OKQ23" s="934"/>
      <c r="OKR23" s="934"/>
      <c r="OKS23" s="934"/>
      <c r="OKT23" s="934"/>
      <c r="OKU23" s="934"/>
      <c r="OKV23" s="934"/>
      <c r="OKW23" s="934"/>
      <c r="OKX23" s="934"/>
      <c r="OKY23" s="934"/>
      <c r="OKZ23" s="934"/>
      <c r="OLA23" s="934"/>
      <c r="OLB23" s="934"/>
      <c r="OLC23" s="934"/>
      <c r="OLD23" s="934"/>
      <c r="OLE23" s="934"/>
      <c r="OLF23" s="934"/>
      <c r="OLG23" s="934"/>
      <c r="OLH23" s="934"/>
      <c r="OLI23" s="934"/>
      <c r="OLJ23" s="934"/>
      <c r="OLK23" s="934"/>
      <c r="OLL23" s="934"/>
      <c r="OLM23" s="934"/>
      <c r="OLN23" s="934"/>
      <c r="OLO23" s="934"/>
      <c r="OLP23" s="934"/>
      <c r="OLQ23" s="934"/>
      <c r="OLR23" s="934"/>
      <c r="OLS23" s="934"/>
      <c r="OLT23" s="934"/>
      <c r="OLU23" s="934"/>
      <c r="OLV23" s="934"/>
      <c r="OLW23" s="934"/>
      <c r="OLX23" s="934"/>
      <c r="OLY23" s="934"/>
      <c r="OLZ23" s="934"/>
      <c r="OMA23" s="934"/>
      <c r="OMB23" s="934"/>
      <c r="OMC23" s="934"/>
      <c r="OMD23" s="934"/>
      <c r="OME23" s="934"/>
      <c r="OMF23" s="934"/>
      <c r="OMG23" s="934"/>
      <c r="OMH23" s="934"/>
      <c r="OMI23" s="934"/>
      <c r="OMJ23" s="934"/>
      <c r="OMK23" s="934"/>
      <c r="OML23" s="934"/>
      <c r="OMM23" s="934"/>
      <c r="OMN23" s="934"/>
      <c r="OMO23" s="934"/>
      <c r="OMP23" s="934"/>
      <c r="OMQ23" s="934"/>
      <c r="OMR23" s="934"/>
      <c r="OMS23" s="934"/>
      <c r="OMT23" s="934"/>
      <c r="OMU23" s="934"/>
      <c r="OMV23" s="934"/>
      <c r="OMW23" s="934"/>
      <c r="OMX23" s="934"/>
      <c r="OMY23" s="934"/>
      <c r="OMZ23" s="934"/>
      <c r="ONA23" s="934"/>
      <c r="ONB23" s="934"/>
      <c r="ONC23" s="934"/>
      <c r="OND23" s="934"/>
      <c r="ONE23" s="934"/>
      <c r="ONF23" s="934"/>
      <c r="ONG23" s="934"/>
      <c r="ONH23" s="934"/>
      <c r="ONI23" s="934"/>
      <c r="ONJ23" s="934"/>
      <c r="ONK23" s="934"/>
      <c r="ONL23" s="934"/>
      <c r="ONM23" s="934"/>
      <c r="ONN23" s="934"/>
      <c r="ONO23" s="934"/>
      <c r="ONP23" s="934"/>
      <c r="ONQ23" s="934"/>
      <c r="ONR23" s="934"/>
      <c r="ONS23" s="934"/>
      <c r="ONT23" s="934"/>
      <c r="ONU23" s="934"/>
      <c r="ONV23" s="934"/>
      <c r="ONW23" s="934"/>
      <c r="ONX23" s="934"/>
      <c r="ONY23" s="934"/>
      <c r="ONZ23" s="934"/>
      <c r="OOA23" s="934"/>
      <c r="OOB23" s="934"/>
      <c r="OOC23" s="934"/>
      <c r="OOD23" s="934"/>
      <c r="OOE23" s="934"/>
      <c r="OOF23" s="934"/>
      <c r="OOG23" s="934"/>
      <c r="OOH23" s="934"/>
      <c r="OOI23" s="934"/>
      <c r="OOJ23" s="934"/>
      <c r="OOK23" s="934"/>
      <c r="OOL23" s="934"/>
      <c r="OOM23" s="934"/>
      <c r="OON23" s="934"/>
      <c r="OOO23" s="934"/>
      <c r="OOP23" s="934"/>
      <c r="OOQ23" s="934"/>
      <c r="OOR23" s="934"/>
      <c r="OOS23" s="934"/>
      <c r="OOT23" s="934"/>
      <c r="OOU23" s="934"/>
      <c r="OOV23" s="934"/>
      <c r="OOW23" s="934"/>
      <c r="OOX23" s="934"/>
      <c r="OOY23" s="934"/>
      <c r="OOZ23" s="934"/>
      <c r="OPA23" s="934"/>
      <c r="OPB23" s="934"/>
      <c r="OPC23" s="934"/>
      <c r="OPD23" s="934"/>
      <c r="OPE23" s="934"/>
      <c r="OPF23" s="934"/>
      <c r="OPG23" s="934"/>
      <c r="OPH23" s="934"/>
      <c r="OPI23" s="934"/>
      <c r="OPJ23" s="934"/>
      <c r="OPK23" s="934"/>
      <c r="OPL23" s="934"/>
      <c r="OPM23" s="934"/>
      <c r="OPN23" s="934"/>
      <c r="OPO23" s="934"/>
      <c r="OPP23" s="934"/>
      <c r="OPQ23" s="934"/>
      <c r="OPR23" s="934"/>
      <c r="OPS23" s="934"/>
      <c r="OPT23" s="934"/>
      <c r="OPU23" s="934"/>
      <c r="OPV23" s="934"/>
      <c r="OPW23" s="934"/>
      <c r="OPX23" s="934"/>
      <c r="OPY23" s="934"/>
      <c r="OPZ23" s="934"/>
      <c r="OQA23" s="934"/>
      <c r="OQB23" s="934"/>
      <c r="OQC23" s="934"/>
      <c r="OQD23" s="934"/>
      <c r="OQE23" s="934"/>
      <c r="OQF23" s="934"/>
      <c r="OQG23" s="934"/>
      <c r="OQH23" s="934"/>
      <c r="OQI23" s="934"/>
      <c r="OQJ23" s="934"/>
      <c r="OQK23" s="934"/>
      <c r="OQL23" s="934"/>
      <c r="OQM23" s="934"/>
      <c r="OQN23" s="934"/>
      <c r="OQO23" s="934"/>
      <c r="OQP23" s="934"/>
      <c r="OQQ23" s="934"/>
      <c r="OQR23" s="934"/>
      <c r="OQS23" s="934"/>
      <c r="OQT23" s="934"/>
      <c r="OQU23" s="934"/>
      <c r="OQV23" s="934"/>
      <c r="OQW23" s="934"/>
      <c r="OQX23" s="934"/>
      <c r="OQY23" s="934"/>
      <c r="OQZ23" s="934"/>
      <c r="ORA23" s="934"/>
      <c r="ORB23" s="934"/>
      <c r="ORC23" s="934"/>
      <c r="ORD23" s="934"/>
      <c r="ORE23" s="934"/>
      <c r="ORF23" s="934"/>
      <c r="ORG23" s="934"/>
      <c r="ORH23" s="934"/>
      <c r="ORI23" s="934"/>
      <c r="ORJ23" s="934"/>
      <c r="ORK23" s="934"/>
      <c r="ORL23" s="934"/>
      <c r="ORM23" s="934"/>
      <c r="ORN23" s="934"/>
      <c r="ORO23" s="934"/>
      <c r="ORP23" s="934"/>
      <c r="ORQ23" s="934"/>
      <c r="ORR23" s="934"/>
      <c r="ORS23" s="934"/>
      <c r="ORT23" s="934"/>
      <c r="ORU23" s="934"/>
      <c r="ORV23" s="934"/>
      <c r="ORW23" s="934"/>
      <c r="ORX23" s="934"/>
      <c r="ORY23" s="934"/>
      <c r="ORZ23" s="934"/>
      <c r="OSA23" s="934"/>
      <c r="OSB23" s="934"/>
      <c r="OSC23" s="934"/>
      <c r="OSD23" s="934"/>
      <c r="OSE23" s="934"/>
      <c r="OSF23" s="934"/>
      <c r="OSG23" s="934"/>
      <c r="OSH23" s="934"/>
      <c r="OSI23" s="934"/>
      <c r="OSJ23" s="934"/>
      <c r="OSK23" s="934"/>
      <c r="OSL23" s="934"/>
      <c r="OSM23" s="934"/>
      <c r="OSN23" s="934"/>
      <c r="OSO23" s="934"/>
      <c r="OSP23" s="934"/>
      <c r="OSQ23" s="934"/>
      <c r="OSR23" s="934"/>
      <c r="OSS23" s="934"/>
      <c r="OST23" s="934"/>
      <c r="OSU23" s="934"/>
      <c r="OSV23" s="934"/>
      <c r="OSW23" s="934"/>
      <c r="OSX23" s="934"/>
      <c r="OSY23" s="934"/>
      <c r="OSZ23" s="934"/>
      <c r="OTA23" s="934"/>
      <c r="OTB23" s="934"/>
      <c r="OTC23" s="934"/>
      <c r="OTD23" s="934"/>
      <c r="OTE23" s="934"/>
      <c r="OTF23" s="934"/>
      <c r="OTG23" s="934"/>
      <c r="OTH23" s="934"/>
      <c r="OTI23" s="934"/>
      <c r="OTJ23" s="934"/>
      <c r="OTK23" s="934"/>
      <c r="OTL23" s="934"/>
      <c r="OTM23" s="934"/>
      <c r="OTN23" s="934"/>
      <c r="OTO23" s="934"/>
      <c r="OTP23" s="934"/>
      <c r="OTQ23" s="934"/>
      <c r="OTR23" s="934"/>
      <c r="OTS23" s="934"/>
      <c r="OTT23" s="934"/>
      <c r="OTU23" s="934"/>
      <c r="OTV23" s="934"/>
      <c r="OTW23" s="934"/>
      <c r="OTX23" s="934"/>
      <c r="OTY23" s="934"/>
      <c r="OTZ23" s="934"/>
      <c r="OUA23" s="934"/>
      <c r="OUB23" s="934"/>
      <c r="OUC23" s="934"/>
      <c r="OUD23" s="934"/>
      <c r="OUE23" s="934"/>
      <c r="OUF23" s="934"/>
      <c r="OUG23" s="934"/>
      <c r="OUH23" s="934"/>
      <c r="OUI23" s="934"/>
      <c r="OUJ23" s="934"/>
      <c r="OUK23" s="934"/>
      <c r="OUL23" s="934"/>
      <c r="OUM23" s="934"/>
      <c r="OUN23" s="934"/>
      <c r="OUO23" s="934"/>
      <c r="OUP23" s="934"/>
      <c r="OUQ23" s="934"/>
      <c r="OUR23" s="934"/>
      <c r="OUS23" s="934"/>
      <c r="OUT23" s="934"/>
      <c r="OUU23" s="934"/>
      <c r="OUV23" s="934"/>
      <c r="OUW23" s="934"/>
      <c r="OUX23" s="934"/>
      <c r="OUY23" s="934"/>
      <c r="OUZ23" s="934"/>
      <c r="OVA23" s="934"/>
      <c r="OVB23" s="934"/>
      <c r="OVC23" s="934"/>
      <c r="OVD23" s="934"/>
      <c r="OVE23" s="934"/>
      <c r="OVF23" s="934"/>
      <c r="OVG23" s="934"/>
      <c r="OVH23" s="934"/>
      <c r="OVI23" s="934"/>
      <c r="OVJ23" s="934"/>
      <c r="OVK23" s="934"/>
      <c r="OVL23" s="934"/>
      <c r="OVM23" s="934"/>
      <c r="OVN23" s="934"/>
      <c r="OVO23" s="934"/>
      <c r="OVP23" s="934"/>
      <c r="OVQ23" s="934"/>
      <c r="OVR23" s="934"/>
      <c r="OVS23" s="934"/>
      <c r="OVT23" s="934"/>
      <c r="OVU23" s="934"/>
      <c r="OVV23" s="934"/>
      <c r="OVW23" s="934"/>
      <c r="OVX23" s="934"/>
      <c r="OVY23" s="934"/>
      <c r="OVZ23" s="934"/>
      <c r="OWA23" s="934"/>
      <c r="OWB23" s="934"/>
      <c r="OWC23" s="934"/>
      <c r="OWD23" s="934"/>
      <c r="OWE23" s="934"/>
      <c r="OWF23" s="934"/>
      <c r="OWG23" s="934"/>
      <c r="OWH23" s="934"/>
      <c r="OWI23" s="934"/>
      <c r="OWJ23" s="934"/>
      <c r="OWK23" s="934"/>
      <c r="OWL23" s="934"/>
      <c r="OWM23" s="934"/>
      <c r="OWN23" s="934"/>
      <c r="OWO23" s="934"/>
      <c r="OWP23" s="934"/>
      <c r="OWQ23" s="934"/>
      <c r="OWR23" s="934"/>
      <c r="OWS23" s="934"/>
      <c r="OWT23" s="934"/>
      <c r="OWU23" s="934"/>
      <c r="OWV23" s="934"/>
      <c r="OWW23" s="934"/>
      <c r="OWX23" s="934"/>
      <c r="OWY23" s="934"/>
      <c r="OWZ23" s="934"/>
      <c r="OXA23" s="934"/>
      <c r="OXB23" s="934"/>
      <c r="OXC23" s="934"/>
      <c r="OXD23" s="934"/>
      <c r="OXE23" s="934"/>
      <c r="OXF23" s="934"/>
      <c r="OXG23" s="934"/>
      <c r="OXH23" s="934"/>
      <c r="OXI23" s="934"/>
      <c r="OXJ23" s="934"/>
      <c r="OXK23" s="934"/>
      <c r="OXL23" s="934"/>
      <c r="OXM23" s="934"/>
      <c r="OXN23" s="934"/>
      <c r="OXO23" s="934"/>
      <c r="OXP23" s="934"/>
      <c r="OXQ23" s="934"/>
      <c r="OXR23" s="934"/>
      <c r="OXS23" s="934"/>
      <c r="OXT23" s="934"/>
      <c r="OXU23" s="934"/>
      <c r="OXV23" s="934"/>
      <c r="OXW23" s="934"/>
      <c r="OXX23" s="934"/>
      <c r="OXY23" s="934"/>
      <c r="OXZ23" s="934"/>
      <c r="OYA23" s="934"/>
      <c r="OYB23" s="934"/>
      <c r="OYC23" s="934"/>
      <c r="OYD23" s="934"/>
      <c r="OYE23" s="934"/>
      <c r="OYF23" s="934"/>
      <c r="OYG23" s="934"/>
      <c r="OYH23" s="934"/>
      <c r="OYI23" s="934"/>
      <c r="OYJ23" s="934"/>
      <c r="OYK23" s="934"/>
      <c r="OYL23" s="934"/>
      <c r="OYM23" s="934"/>
      <c r="OYN23" s="934"/>
      <c r="OYO23" s="934"/>
      <c r="OYP23" s="934"/>
      <c r="OYQ23" s="934"/>
      <c r="OYR23" s="934"/>
      <c r="OYS23" s="934"/>
      <c r="OYT23" s="934"/>
      <c r="OYU23" s="934"/>
      <c r="OYV23" s="934"/>
      <c r="OYW23" s="934"/>
      <c r="OYX23" s="934"/>
      <c r="OYY23" s="934"/>
      <c r="OYZ23" s="934"/>
      <c r="OZA23" s="934"/>
      <c r="OZB23" s="934"/>
      <c r="OZC23" s="934"/>
      <c r="OZD23" s="934"/>
      <c r="OZE23" s="934"/>
      <c r="OZF23" s="934"/>
      <c r="OZG23" s="934"/>
      <c r="OZH23" s="934"/>
      <c r="OZI23" s="934"/>
      <c r="OZJ23" s="934"/>
      <c r="OZK23" s="934"/>
      <c r="OZL23" s="934"/>
      <c r="OZM23" s="934"/>
      <c r="OZN23" s="934"/>
      <c r="OZO23" s="934"/>
      <c r="OZP23" s="934"/>
      <c r="OZQ23" s="934"/>
      <c r="OZR23" s="934"/>
      <c r="OZS23" s="934"/>
      <c r="OZT23" s="934"/>
      <c r="OZU23" s="934"/>
      <c r="OZV23" s="934"/>
      <c r="OZW23" s="934"/>
      <c r="OZX23" s="934"/>
      <c r="OZY23" s="934"/>
      <c r="OZZ23" s="934"/>
      <c r="PAA23" s="934"/>
      <c r="PAB23" s="934"/>
      <c r="PAC23" s="934"/>
      <c r="PAD23" s="934"/>
      <c r="PAE23" s="934"/>
      <c r="PAF23" s="934"/>
      <c r="PAG23" s="934"/>
      <c r="PAH23" s="934"/>
      <c r="PAI23" s="934"/>
      <c r="PAJ23" s="934"/>
      <c r="PAK23" s="934"/>
      <c r="PAL23" s="934"/>
      <c r="PAM23" s="934"/>
      <c r="PAN23" s="934"/>
      <c r="PAO23" s="934"/>
      <c r="PAP23" s="934"/>
      <c r="PAQ23" s="934"/>
      <c r="PAR23" s="934"/>
      <c r="PAS23" s="934"/>
      <c r="PAT23" s="934"/>
      <c r="PAU23" s="934"/>
      <c r="PAV23" s="934"/>
      <c r="PAW23" s="934"/>
      <c r="PAX23" s="934"/>
      <c r="PAY23" s="934"/>
      <c r="PAZ23" s="934"/>
      <c r="PBA23" s="934"/>
      <c r="PBB23" s="934"/>
      <c r="PBC23" s="934"/>
      <c r="PBD23" s="934"/>
      <c r="PBE23" s="934"/>
      <c r="PBF23" s="934"/>
      <c r="PBG23" s="934"/>
      <c r="PBH23" s="934"/>
      <c r="PBI23" s="934"/>
      <c r="PBJ23" s="934"/>
      <c r="PBK23" s="934"/>
      <c r="PBL23" s="934"/>
      <c r="PBM23" s="934"/>
      <c r="PBN23" s="934"/>
      <c r="PBO23" s="934"/>
      <c r="PBP23" s="934"/>
      <c r="PBQ23" s="934"/>
      <c r="PBR23" s="934"/>
      <c r="PBS23" s="934"/>
      <c r="PBT23" s="934"/>
      <c r="PBU23" s="934"/>
      <c r="PBV23" s="934"/>
      <c r="PBW23" s="934"/>
      <c r="PBX23" s="934"/>
      <c r="PBY23" s="934"/>
      <c r="PBZ23" s="934"/>
      <c r="PCA23" s="934"/>
      <c r="PCB23" s="934"/>
      <c r="PCC23" s="934"/>
      <c r="PCD23" s="934"/>
      <c r="PCE23" s="934"/>
      <c r="PCF23" s="934"/>
      <c r="PCG23" s="934"/>
      <c r="PCH23" s="934"/>
      <c r="PCI23" s="934"/>
      <c r="PCJ23" s="934"/>
      <c r="PCK23" s="934"/>
      <c r="PCL23" s="934"/>
      <c r="PCM23" s="934"/>
      <c r="PCN23" s="934"/>
      <c r="PCO23" s="934"/>
      <c r="PCP23" s="934"/>
      <c r="PCQ23" s="934"/>
      <c r="PCR23" s="934"/>
      <c r="PCS23" s="934"/>
      <c r="PCT23" s="934"/>
      <c r="PCU23" s="934"/>
      <c r="PCV23" s="934"/>
      <c r="PCW23" s="934"/>
      <c r="PCX23" s="934"/>
      <c r="PCY23" s="934"/>
      <c r="PCZ23" s="934"/>
      <c r="PDA23" s="934"/>
      <c r="PDB23" s="934"/>
      <c r="PDC23" s="934"/>
      <c r="PDD23" s="934"/>
      <c r="PDE23" s="934"/>
      <c r="PDF23" s="934"/>
      <c r="PDG23" s="934"/>
      <c r="PDH23" s="934"/>
      <c r="PDI23" s="934"/>
      <c r="PDJ23" s="934"/>
      <c r="PDK23" s="934"/>
      <c r="PDL23" s="934"/>
      <c r="PDM23" s="934"/>
      <c r="PDN23" s="934"/>
      <c r="PDO23" s="934"/>
      <c r="PDP23" s="934"/>
      <c r="PDQ23" s="934"/>
      <c r="PDR23" s="934"/>
      <c r="PDS23" s="934"/>
      <c r="PDT23" s="934"/>
      <c r="PDU23" s="934"/>
      <c r="PDV23" s="934"/>
      <c r="PDW23" s="934"/>
      <c r="PDX23" s="934"/>
      <c r="PDY23" s="934"/>
      <c r="PDZ23" s="934"/>
      <c r="PEA23" s="934"/>
      <c r="PEB23" s="934"/>
      <c r="PEC23" s="934"/>
      <c r="PED23" s="934"/>
      <c r="PEE23" s="934"/>
      <c r="PEF23" s="934"/>
      <c r="PEG23" s="934"/>
      <c r="PEH23" s="934"/>
      <c r="PEI23" s="934"/>
      <c r="PEJ23" s="934"/>
      <c r="PEK23" s="934"/>
      <c r="PEL23" s="934"/>
      <c r="PEM23" s="934"/>
      <c r="PEN23" s="934"/>
      <c r="PEO23" s="934"/>
      <c r="PEP23" s="934"/>
      <c r="PEQ23" s="934"/>
      <c r="PER23" s="934"/>
      <c r="PES23" s="934"/>
      <c r="PET23" s="934"/>
      <c r="PEU23" s="934"/>
      <c r="PEV23" s="934"/>
      <c r="PEW23" s="934"/>
      <c r="PEX23" s="934"/>
      <c r="PEY23" s="934"/>
      <c r="PEZ23" s="934"/>
      <c r="PFA23" s="934"/>
      <c r="PFB23" s="934"/>
      <c r="PFC23" s="934"/>
      <c r="PFD23" s="934"/>
      <c r="PFE23" s="934"/>
      <c r="PFF23" s="934"/>
      <c r="PFG23" s="934"/>
      <c r="PFH23" s="934"/>
      <c r="PFI23" s="934"/>
      <c r="PFJ23" s="934"/>
      <c r="PFK23" s="934"/>
      <c r="PFL23" s="934"/>
      <c r="PFM23" s="934"/>
      <c r="PFN23" s="934"/>
      <c r="PFO23" s="934"/>
      <c r="PFP23" s="934"/>
      <c r="PFQ23" s="934"/>
      <c r="PFR23" s="934"/>
      <c r="PFS23" s="934"/>
      <c r="PFT23" s="934"/>
      <c r="PFU23" s="934"/>
      <c r="PFV23" s="934"/>
      <c r="PFW23" s="934"/>
      <c r="PFX23" s="934"/>
      <c r="PFY23" s="934"/>
      <c r="PFZ23" s="934"/>
      <c r="PGA23" s="934"/>
      <c r="PGB23" s="934"/>
      <c r="PGC23" s="934"/>
      <c r="PGD23" s="934"/>
      <c r="PGE23" s="934"/>
      <c r="PGF23" s="934"/>
      <c r="PGG23" s="934"/>
      <c r="PGH23" s="934"/>
      <c r="PGI23" s="934"/>
      <c r="PGJ23" s="934"/>
      <c r="PGK23" s="934"/>
      <c r="PGL23" s="934"/>
      <c r="PGM23" s="934"/>
      <c r="PGN23" s="934"/>
      <c r="PGO23" s="934"/>
      <c r="PGP23" s="934"/>
      <c r="PGQ23" s="934"/>
      <c r="PGR23" s="934"/>
      <c r="PGS23" s="934"/>
      <c r="PGT23" s="934"/>
      <c r="PGU23" s="934"/>
      <c r="PGV23" s="934"/>
      <c r="PGW23" s="934"/>
      <c r="PGX23" s="934"/>
      <c r="PGY23" s="934"/>
      <c r="PGZ23" s="934"/>
      <c r="PHA23" s="934"/>
      <c r="PHB23" s="934"/>
      <c r="PHC23" s="934"/>
      <c r="PHD23" s="934"/>
      <c r="PHE23" s="934"/>
      <c r="PHF23" s="934"/>
      <c r="PHG23" s="934"/>
      <c r="PHH23" s="934"/>
      <c r="PHI23" s="934"/>
      <c r="PHJ23" s="934"/>
      <c r="PHK23" s="934"/>
      <c r="PHL23" s="934"/>
      <c r="PHM23" s="934"/>
      <c r="PHN23" s="934"/>
      <c r="PHO23" s="934"/>
      <c r="PHP23" s="934"/>
      <c r="PHQ23" s="934"/>
      <c r="PHR23" s="934"/>
      <c r="PHS23" s="934"/>
      <c r="PHT23" s="934"/>
      <c r="PHU23" s="934"/>
      <c r="PHV23" s="934"/>
      <c r="PHW23" s="934"/>
      <c r="PHX23" s="934"/>
      <c r="PHY23" s="934"/>
      <c r="PHZ23" s="934"/>
      <c r="PIA23" s="934"/>
      <c r="PIB23" s="934"/>
      <c r="PIC23" s="934"/>
      <c r="PID23" s="934"/>
      <c r="PIE23" s="934"/>
      <c r="PIF23" s="934"/>
      <c r="PIG23" s="934"/>
      <c r="PIH23" s="934"/>
      <c r="PII23" s="934"/>
      <c r="PIJ23" s="934"/>
      <c r="PIK23" s="934"/>
      <c r="PIL23" s="934"/>
      <c r="PIM23" s="934"/>
      <c r="PIN23" s="934"/>
      <c r="PIO23" s="934"/>
      <c r="PIP23" s="934"/>
      <c r="PIQ23" s="934"/>
      <c r="PIR23" s="934"/>
      <c r="PIS23" s="934"/>
      <c r="PIT23" s="934"/>
      <c r="PIU23" s="934"/>
      <c r="PIV23" s="934"/>
      <c r="PIW23" s="934"/>
      <c r="PIX23" s="934"/>
      <c r="PIY23" s="934"/>
      <c r="PIZ23" s="934"/>
      <c r="PJA23" s="934"/>
      <c r="PJB23" s="934"/>
      <c r="PJC23" s="934"/>
      <c r="PJD23" s="934"/>
      <c r="PJE23" s="934"/>
      <c r="PJF23" s="934"/>
      <c r="PJG23" s="934"/>
      <c r="PJH23" s="934"/>
      <c r="PJI23" s="934"/>
      <c r="PJJ23" s="934"/>
      <c r="PJK23" s="934"/>
      <c r="PJL23" s="934"/>
      <c r="PJM23" s="934"/>
      <c r="PJN23" s="934"/>
      <c r="PJO23" s="934"/>
      <c r="PJP23" s="934"/>
      <c r="PJQ23" s="934"/>
      <c r="PJR23" s="934"/>
      <c r="PJS23" s="934"/>
      <c r="PJT23" s="934"/>
      <c r="PJU23" s="934"/>
      <c r="PJV23" s="934"/>
      <c r="PJW23" s="934"/>
      <c r="PJX23" s="934"/>
      <c r="PJY23" s="934"/>
      <c r="PJZ23" s="934"/>
      <c r="PKA23" s="934"/>
      <c r="PKB23" s="934"/>
      <c r="PKC23" s="934"/>
      <c r="PKD23" s="934"/>
      <c r="PKE23" s="934"/>
      <c r="PKF23" s="934"/>
      <c r="PKG23" s="934"/>
      <c r="PKH23" s="934"/>
      <c r="PKI23" s="934"/>
      <c r="PKJ23" s="934"/>
      <c r="PKK23" s="934"/>
      <c r="PKL23" s="934"/>
      <c r="PKM23" s="934"/>
      <c r="PKN23" s="934"/>
      <c r="PKO23" s="934"/>
      <c r="PKP23" s="934"/>
      <c r="PKQ23" s="934"/>
      <c r="PKR23" s="934"/>
      <c r="PKS23" s="934"/>
      <c r="PKT23" s="934"/>
      <c r="PKU23" s="934"/>
      <c r="PKV23" s="934"/>
      <c r="PKW23" s="934"/>
      <c r="PKX23" s="934"/>
      <c r="PKY23" s="934"/>
      <c r="PKZ23" s="934"/>
      <c r="PLA23" s="934"/>
      <c r="PLB23" s="934"/>
      <c r="PLC23" s="934"/>
      <c r="PLD23" s="934"/>
      <c r="PLE23" s="934"/>
      <c r="PLF23" s="934"/>
      <c r="PLG23" s="934"/>
      <c r="PLH23" s="934"/>
      <c r="PLI23" s="934"/>
      <c r="PLJ23" s="934"/>
      <c r="PLK23" s="934"/>
      <c r="PLL23" s="934"/>
      <c r="PLM23" s="934"/>
      <c r="PLN23" s="934"/>
      <c r="PLO23" s="934"/>
      <c r="PLP23" s="934"/>
      <c r="PLQ23" s="934"/>
      <c r="PLR23" s="934"/>
      <c r="PLS23" s="934"/>
      <c r="PLT23" s="934"/>
      <c r="PLU23" s="934"/>
      <c r="PLV23" s="934"/>
      <c r="PLW23" s="934"/>
      <c r="PLX23" s="934"/>
      <c r="PLY23" s="934"/>
      <c r="PLZ23" s="934"/>
      <c r="PMA23" s="934"/>
      <c r="PMB23" s="934"/>
      <c r="PMC23" s="934"/>
      <c r="PMD23" s="934"/>
      <c r="PME23" s="934"/>
      <c r="PMF23" s="934"/>
      <c r="PMG23" s="934"/>
      <c r="PMH23" s="934"/>
      <c r="PMI23" s="934"/>
      <c r="PMJ23" s="934"/>
      <c r="PMK23" s="934"/>
      <c r="PML23" s="934"/>
      <c r="PMM23" s="934"/>
      <c r="PMN23" s="934"/>
      <c r="PMO23" s="934"/>
      <c r="PMP23" s="934"/>
      <c r="PMQ23" s="934"/>
      <c r="PMR23" s="934"/>
      <c r="PMS23" s="934"/>
      <c r="PMT23" s="934"/>
      <c r="PMU23" s="934"/>
      <c r="PMV23" s="934"/>
      <c r="PMW23" s="934"/>
      <c r="PMX23" s="934"/>
      <c r="PMY23" s="934"/>
      <c r="PMZ23" s="934"/>
      <c r="PNA23" s="934"/>
      <c r="PNB23" s="934"/>
      <c r="PNC23" s="934"/>
      <c r="PND23" s="934"/>
      <c r="PNE23" s="934"/>
      <c r="PNF23" s="934"/>
      <c r="PNG23" s="934"/>
      <c r="PNH23" s="934"/>
      <c r="PNI23" s="934"/>
      <c r="PNJ23" s="934"/>
      <c r="PNK23" s="934"/>
      <c r="PNL23" s="934"/>
      <c r="PNM23" s="934"/>
      <c r="PNN23" s="934"/>
      <c r="PNO23" s="934"/>
      <c r="PNP23" s="934"/>
      <c r="PNQ23" s="934"/>
      <c r="PNR23" s="934"/>
      <c r="PNS23" s="934"/>
      <c r="PNT23" s="934"/>
      <c r="PNU23" s="934"/>
      <c r="PNV23" s="934"/>
      <c r="PNW23" s="934"/>
      <c r="PNX23" s="934"/>
      <c r="PNY23" s="934"/>
      <c r="PNZ23" s="934"/>
      <c r="POA23" s="934"/>
      <c r="POB23" s="934"/>
      <c r="POC23" s="934"/>
      <c r="POD23" s="934"/>
      <c r="POE23" s="934"/>
      <c r="POF23" s="934"/>
      <c r="POG23" s="934"/>
      <c r="POH23" s="934"/>
      <c r="POI23" s="934"/>
      <c r="POJ23" s="934"/>
      <c r="POK23" s="934"/>
      <c r="POL23" s="934"/>
      <c r="POM23" s="934"/>
      <c r="PON23" s="934"/>
      <c r="POO23" s="934"/>
      <c r="POP23" s="934"/>
      <c r="POQ23" s="934"/>
      <c r="POR23" s="934"/>
      <c r="POS23" s="934"/>
      <c r="POT23" s="934"/>
      <c r="POU23" s="934"/>
      <c r="POV23" s="934"/>
      <c r="POW23" s="934"/>
      <c r="POX23" s="934"/>
      <c r="POY23" s="934"/>
      <c r="POZ23" s="934"/>
      <c r="PPA23" s="934"/>
      <c r="PPB23" s="934"/>
      <c r="PPC23" s="934"/>
      <c r="PPD23" s="934"/>
      <c r="PPE23" s="934"/>
      <c r="PPF23" s="934"/>
      <c r="PPG23" s="934"/>
      <c r="PPH23" s="934"/>
      <c r="PPI23" s="934"/>
      <c r="PPJ23" s="934"/>
      <c r="PPK23" s="934"/>
      <c r="PPL23" s="934"/>
      <c r="PPM23" s="934"/>
      <c r="PPN23" s="934"/>
      <c r="PPO23" s="934"/>
      <c r="PPP23" s="934"/>
      <c r="PPQ23" s="934"/>
      <c r="PPR23" s="934"/>
      <c r="PPS23" s="934"/>
      <c r="PPT23" s="934"/>
      <c r="PPU23" s="934"/>
      <c r="PPV23" s="934"/>
      <c r="PPW23" s="934"/>
      <c r="PPX23" s="934"/>
      <c r="PPY23" s="934"/>
      <c r="PPZ23" s="934"/>
      <c r="PQA23" s="934"/>
      <c r="PQB23" s="934"/>
      <c r="PQC23" s="934"/>
      <c r="PQD23" s="934"/>
      <c r="PQE23" s="934"/>
      <c r="PQF23" s="934"/>
      <c r="PQG23" s="934"/>
      <c r="PQH23" s="934"/>
      <c r="PQI23" s="934"/>
      <c r="PQJ23" s="934"/>
      <c r="PQK23" s="934"/>
      <c r="PQL23" s="934"/>
      <c r="PQM23" s="934"/>
      <c r="PQN23" s="934"/>
      <c r="PQO23" s="934"/>
      <c r="PQP23" s="934"/>
      <c r="PQQ23" s="934"/>
      <c r="PQR23" s="934"/>
      <c r="PQS23" s="934"/>
      <c r="PQT23" s="934"/>
      <c r="PQU23" s="934"/>
      <c r="PQV23" s="934"/>
      <c r="PQW23" s="934"/>
      <c r="PQX23" s="934"/>
      <c r="PQY23" s="934"/>
      <c r="PQZ23" s="934"/>
      <c r="PRA23" s="934"/>
      <c r="PRB23" s="934"/>
      <c r="PRC23" s="934"/>
      <c r="PRD23" s="934"/>
      <c r="PRE23" s="934"/>
      <c r="PRF23" s="934"/>
      <c r="PRG23" s="934"/>
      <c r="PRH23" s="934"/>
      <c r="PRI23" s="934"/>
      <c r="PRJ23" s="934"/>
      <c r="PRK23" s="934"/>
      <c r="PRL23" s="934"/>
      <c r="PRM23" s="934"/>
      <c r="PRN23" s="934"/>
      <c r="PRO23" s="934"/>
      <c r="PRP23" s="934"/>
      <c r="PRQ23" s="934"/>
      <c r="PRR23" s="934"/>
      <c r="PRS23" s="934"/>
      <c r="PRT23" s="934"/>
      <c r="PRU23" s="934"/>
      <c r="PRV23" s="934"/>
      <c r="PRW23" s="934"/>
      <c r="PRX23" s="934"/>
      <c r="PRY23" s="934"/>
      <c r="PRZ23" s="934"/>
      <c r="PSA23" s="934"/>
      <c r="PSB23" s="934"/>
      <c r="PSC23" s="934"/>
      <c r="PSD23" s="934"/>
      <c r="PSE23" s="934"/>
      <c r="PSF23" s="934"/>
      <c r="PSG23" s="934"/>
      <c r="PSH23" s="934"/>
      <c r="PSI23" s="934"/>
      <c r="PSJ23" s="934"/>
      <c r="PSK23" s="934"/>
      <c r="PSL23" s="934"/>
      <c r="PSM23" s="934"/>
      <c r="PSN23" s="934"/>
      <c r="PSO23" s="934"/>
      <c r="PSP23" s="934"/>
      <c r="PSQ23" s="934"/>
      <c r="PSR23" s="934"/>
      <c r="PSS23" s="934"/>
      <c r="PST23" s="934"/>
      <c r="PSU23" s="934"/>
      <c r="PSV23" s="934"/>
      <c r="PSW23" s="934"/>
      <c r="PSX23" s="934"/>
      <c r="PSY23" s="934"/>
      <c r="PSZ23" s="934"/>
      <c r="PTA23" s="934"/>
      <c r="PTB23" s="934"/>
      <c r="PTC23" s="934"/>
      <c r="PTD23" s="934"/>
      <c r="PTE23" s="934"/>
      <c r="PTF23" s="934"/>
      <c r="PTG23" s="934"/>
      <c r="PTH23" s="934"/>
      <c r="PTI23" s="934"/>
      <c r="PTJ23" s="934"/>
      <c r="PTK23" s="934"/>
      <c r="PTL23" s="934"/>
      <c r="PTM23" s="934"/>
      <c r="PTN23" s="934"/>
      <c r="PTO23" s="934"/>
      <c r="PTP23" s="934"/>
      <c r="PTQ23" s="934"/>
      <c r="PTR23" s="934"/>
      <c r="PTS23" s="934"/>
      <c r="PTT23" s="934"/>
      <c r="PTU23" s="934"/>
      <c r="PTV23" s="934"/>
      <c r="PTW23" s="934"/>
      <c r="PTX23" s="934"/>
      <c r="PTY23" s="934"/>
      <c r="PTZ23" s="934"/>
      <c r="PUA23" s="934"/>
      <c r="PUB23" s="934"/>
      <c r="PUC23" s="934"/>
      <c r="PUD23" s="934"/>
      <c r="PUE23" s="934"/>
      <c r="PUF23" s="934"/>
      <c r="PUG23" s="934"/>
      <c r="PUH23" s="934"/>
      <c r="PUI23" s="934"/>
      <c r="PUJ23" s="934"/>
      <c r="PUK23" s="934"/>
      <c r="PUL23" s="934"/>
      <c r="PUM23" s="934"/>
      <c r="PUN23" s="934"/>
      <c r="PUO23" s="934"/>
      <c r="PUP23" s="934"/>
      <c r="PUQ23" s="934"/>
      <c r="PUR23" s="934"/>
      <c r="PUS23" s="934"/>
      <c r="PUT23" s="934"/>
      <c r="PUU23" s="934"/>
      <c r="PUV23" s="934"/>
      <c r="PUW23" s="934"/>
      <c r="PUX23" s="934"/>
      <c r="PUY23" s="934"/>
      <c r="PUZ23" s="934"/>
      <c r="PVA23" s="934"/>
      <c r="PVB23" s="934"/>
      <c r="PVC23" s="934"/>
      <c r="PVD23" s="934"/>
      <c r="PVE23" s="934"/>
      <c r="PVF23" s="934"/>
      <c r="PVG23" s="934"/>
      <c r="PVH23" s="934"/>
      <c r="PVI23" s="934"/>
      <c r="PVJ23" s="934"/>
      <c r="PVK23" s="934"/>
      <c r="PVL23" s="934"/>
      <c r="PVM23" s="934"/>
      <c r="PVN23" s="934"/>
      <c r="PVO23" s="934"/>
      <c r="PVP23" s="934"/>
      <c r="PVQ23" s="934"/>
      <c r="PVR23" s="934"/>
      <c r="PVS23" s="934"/>
      <c r="PVT23" s="934"/>
      <c r="PVU23" s="934"/>
      <c r="PVV23" s="934"/>
      <c r="PVW23" s="934"/>
      <c r="PVX23" s="934"/>
      <c r="PVY23" s="934"/>
      <c r="PVZ23" s="934"/>
      <c r="PWA23" s="934"/>
      <c r="PWB23" s="934"/>
      <c r="PWC23" s="934"/>
      <c r="PWD23" s="934"/>
      <c r="PWE23" s="934"/>
      <c r="PWF23" s="934"/>
      <c r="PWG23" s="934"/>
      <c r="PWH23" s="934"/>
      <c r="PWI23" s="934"/>
      <c r="PWJ23" s="934"/>
      <c r="PWK23" s="934"/>
      <c r="PWL23" s="934"/>
      <c r="PWM23" s="934"/>
      <c r="PWN23" s="934"/>
      <c r="PWO23" s="934"/>
      <c r="PWP23" s="934"/>
      <c r="PWQ23" s="934"/>
      <c r="PWR23" s="934"/>
      <c r="PWS23" s="934"/>
      <c r="PWT23" s="934"/>
      <c r="PWU23" s="934"/>
      <c r="PWV23" s="934"/>
      <c r="PWW23" s="934"/>
      <c r="PWX23" s="934"/>
      <c r="PWY23" s="934"/>
      <c r="PWZ23" s="934"/>
      <c r="PXA23" s="934"/>
      <c r="PXB23" s="934"/>
      <c r="PXC23" s="934"/>
      <c r="PXD23" s="934"/>
      <c r="PXE23" s="934"/>
      <c r="PXF23" s="934"/>
      <c r="PXG23" s="934"/>
      <c r="PXH23" s="934"/>
      <c r="PXI23" s="934"/>
      <c r="PXJ23" s="934"/>
      <c r="PXK23" s="934"/>
      <c r="PXL23" s="934"/>
      <c r="PXM23" s="934"/>
      <c r="PXN23" s="934"/>
      <c r="PXO23" s="934"/>
      <c r="PXP23" s="934"/>
      <c r="PXQ23" s="934"/>
      <c r="PXR23" s="934"/>
      <c r="PXS23" s="934"/>
      <c r="PXT23" s="934"/>
      <c r="PXU23" s="934"/>
      <c r="PXV23" s="934"/>
      <c r="PXW23" s="934"/>
      <c r="PXX23" s="934"/>
      <c r="PXY23" s="934"/>
      <c r="PXZ23" s="934"/>
      <c r="PYA23" s="934"/>
      <c r="PYB23" s="934"/>
      <c r="PYC23" s="934"/>
      <c r="PYD23" s="934"/>
      <c r="PYE23" s="934"/>
      <c r="PYF23" s="934"/>
      <c r="PYG23" s="934"/>
      <c r="PYH23" s="934"/>
      <c r="PYI23" s="934"/>
      <c r="PYJ23" s="934"/>
      <c r="PYK23" s="934"/>
      <c r="PYL23" s="934"/>
      <c r="PYM23" s="934"/>
      <c r="PYN23" s="934"/>
      <c r="PYO23" s="934"/>
      <c r="PYP23" s="934"/>
      <c r="PYQ23" s="934"/>
      <c r="PYR23" s="934"/>
      <c r="PYS23" s="934"/>
      <c r="PYT23" s="934"/>
      <c r="PYU23" s="934"/>
      <c r="PYV23" s="934"/>
      <c r="PYW23" s="934"/>
      <c r="PYX23" s="934"/>
      <c r="PYY23" s="934"/>
      <c r="PYZ23" s="934"/>
      <c r="PZA23" s="934"/>
      <c r="PZB23" s="934"/>
      <c r="PZC23" s="934"/>
      <c r="PZD23" s="934"/>
      <c r="PZE23" s="934"/>
      <c r="PZF23" s="934"/>
      <c r="PZG23" s="934"/>
      <c r="PZH23" s="934"/>
      <c r="PZI23" s="934"/>
      <c r="PZJ23" s="934"/>
      <c r="PZK23" s="934"/>
      <c r="PZL23" s="934"/>
      <c r="PZM23" s="934"/>
      <c r="PZN23" s="934"/>
      <c r="PZO23" s="934"/>
      <c r="PZP23" s="934"/>
      <c r="PZQ23" s="934"/>
      <c r="PZR23" s="934"/>
      <c r="PZS23" s="934"/>
      <c r="PZT23" s="934"/>
      <c r="PZU23" s="934"/>
      <c r="PZV23" s="934"/>
      <c r="PZW23" s="934"/>
      <c r="PZX23" s="934"/>
      <c r="PZY23" s="934"/>
      <c r="PZZ23" s="934"/>
      <c r="QAA23" s="934"/>
      <c r="QAB23" s="934"/>
      <c r="QAC23" s="934"/>
      <c r="QAD23" s="934"/>
      <c r="QAE23" s="934"/>
      <c r="QAF23" s="934"/>
      <c r="QAG23" s="934"/>
      <c r="QAH23" s="934"/>
      <c r="QAI23" s="934"/>
      <c r="QAJ23" s="934"/>
      <c r="QAK23" s="934"/>
      <c r="QAL23" s="934"/>
      <c r="QAM23" s="934"/>
      <c r="QAN23" s="934"/>
      <c r="QAO23" s="934"/>
      <c r="QAP23" s="934"/>
      <c r="QAQ23" s="934"/>
      <c r="QAR23" s="934"/>
      <c r="QAS23" s="934"/>
      <c r="QAT23" s="934"/>
      <c r="QAU23" s="934"/>
      <c r="QAV23" s="934"/>
      <c r="QAW23" s="934"/>
      <c r="QAX23" s="934"/>
      <c r="QAY23" s="934"/>
      <c r="QAZ23" s="934"/>
      <c r="QBA23" s="934"/>
      <c r="QBB23" s="934"/>
      <c r="QBC23" s="934"/>
      <c r="QBD23" s="934"/>
      <c r="QBE23" s="934"/>
      <c r="QBF23" s="934"/>
      <c r="QBG23" s="934"/>
      <c r="QBH23" s="934"/>
      <c r="QBI23" s="934"/>
      <c r="QBJ23" s="934"/>
      <c r="QBK23" s="934"/>
      <c r="QBL23" s="934"/>
      <c r="QBM23" s="934"/>
      <c r="QBN23" s="934"/>
      <c r="QBO23" s="934"/>
      <c r="QBP23" s="934"/>
      <c r="QBQ23" s="934"/>
      <c r="QBR23" s="934"/>
      <c r="QBS23" s="934"/>
      <c r="QBT23" s="934"/>
      <c r="QBU23" s="934"/>
      <c r="QBV23" s="934"/>
      <c r="QBW23" s="934"/>
      <c r="QBX23" s="934"/>
      <c r="QBY23" s="934"/>
      <c r="QBZ23" s="934"/>
      <c r="QCA23" s="934"/>
      <c r="QCB23" s="934"/>
      <c r="QCC23" s="934"/>
      <c r="QCD23" s="934"/>
      <c r="QCE23" s="934"/>
      <c r="QCF23" s="934"/>
      <c r="QCG23" s="934"/>
      <c r="QCH23" s="934"/>
      <c r="QCI23" s="934"/>
      <c r="QCJ23" s="934"/>
      <c r="QCK23" s="934"/>
      <c r="QCL23" s="934"/>
      <c r="QCM23" s="934"/>
      <c r="QCN23" s="934"/>
      <c r="QCO23" s="934"/>
      <c r="QCP23" s="934"/>
      <c r="QCQ23" s="934"/>
      <c r="QCR23" s="934"/>
      <c r="QCS23" s="934"/>
      <c r="QCT23" s="934"/>
      <c r="QCU23" s="934"/>
      <c r="QCV23" s="934"/>
      <c r="QCW23" s="934"/>
      <c r="QCX23" s="934"/>
      <c r="QCY23" s="934"/>
      <c r="QCZ23" s="934"/>
      <c r="QDA23" s="934"/>
      <c r="QDB23" s="934"/>
      <c r="QDC23" s="934"/>
      <c r="QDD23" s="934"/>
      <c r="QDE23" s="934"/>
      <c r="QDF23" s="934"/>
      <c r="QDG23" s="934"/>
      <c r="QDH23" s="934"/>
      <c r="QDI23" s="934"/>
      <c r="QDJ23" s="934"/>
      <c r="QDK23" s="934"/>
      <c r="QDL23" s="934"/>
      <c r="QDM23" s="934"/>
      <c r="QDN23" s="934"/>
      <c r="QDO23" s="934"/>
      <c r="QDP23" s="934"/>
      <c r="QDQ23" s="934"/>
      <c r="QDR23" s="934"/>
      <c r="QDS23" s="934"/>
      <c r="QDT23" s="934"/>
      <c r="QDU23" s="934"/>
      <c r="QDV23" s="934"/>
      <c r="QDW23" s="934"/>
      <c r="QDX23" s="934"/>
      <c r="QDY23" s="934"/>
      <c r="QDZ23" s="934"/>
      <c r="QEA23" s="934"/>
      <c r="QEB23" s="934"/>
      <c r="QEC23" s="934"/>
      <c r="QED23" s="934"/>
      <c r="QEE23" s="934"/>
      <c r="QEF23" s="934"/>
      <c r="QEG23" s="934"/>
      <c r="QEH23" s="934"/>
      <c r="QEI23" s="934"/>
      <c r="QEJ23" s="934"/>
      <c r="QEK23" s="934"/>
      <c r="QEL23" s="934"/>
      <c r="QEM23" s="934"/>
      <c r="QEN23" s="934"/>
      <c r="QEO23" s="934"/>
      <c r="QEP23" s="934"/>
      <c r="QEQ23" s="934"/>
      <c r="QER23" s="934"/>
      <c r="QES23" s="934"/>
      <c r="QET23" s="934"/>
      <c r="QEU23" s="934"/>
      <c r="QEV23" s="934"/>
      <c r="QEW23" s="934"/>
      <c r="QEX23" s="934"/>
      <c r="QEY23" s="934"/>
      <c r="QEZ23" s="934"/>
      <c r="QFA23" s="934"/>
      <c r="QFB23" s="934"/>
      <c r="QFC23" s="934"/>
      <c r="QFD23" s="934"/>
      <c r="QFE23" s="934"/>
      <c r="QFF23" s="934"/>
      <c r="QFG23" s="934"/>
      <c r="QFH23" s="934"/>
      <c r="QFI23" s="934"/>
      <c r="QFJ23" s="934"/>
      <c r="QFK23" s="934"/>
      <c r="QFL23" s="934"/>
      <c r="QFM23" s="934"/>
      <c r="QFN23" s="934"/>
      <c r="QFO23" s="934"/>
      <c r="QFP23" s="934"/>
      <c r="QFQ23" s="934"/>
      <c r="QFR23" s="934"/>
      <c r="QFS23" s="934"/>
      <c r="QFT23" s="934"/>
      <c r="QFU23" s="934"/>
      <c r="QFV23" s="934"/>
      <c r="QFW23" s="934"/>
      <c r="QFX23" s="934"/>
      <c r="QFY23" s="934"/>
      <c r="QFZ23" s="934"/>
      <c r="QGA23" s="934"/>
      <c r="QGB23" s="934"/>
      <c r="QGC23" s="934"/>
      <c r="QGD23" s="934"/>
      <c r="QGE23" s="934"/>
      <c r="QGF23" s="934"/>
      <c r="QGG23" s="934"/>
      <c r="QGH23" s="934"/>
      <c r="QGI23" s="934"/>
      <c r="QGJ23" s="934"/>
      <c r="QGK23" s="934"/>
      <c r="QGL23" s="934"/>
      <c r="QGM23" s="934"/>
      <c r="QGN23" s="934"/>
      <c r="QGO23" s="934"/>
      <c r="QGP23" s="934"/>
      <c r="QGQ23" s="934"/>
      <c r="QGR23" s="934"/>
      <c r="QGS23" s="934"/>
      <c r="QGT23" s="934"/>
      <c r="QGU23" s="934"/>
      <c r="QGV23" s="934"/>
      <c r="QGW23" s="934"/>
      <c r="QGX23" s="934"/>
      <c r="QGY23" s="934"/>
      <c r="QGZ23" s="934"/>
      <c r="QHA23" s="934"/>
      <c r="QHB23" s="934"/>
      <c r="QHC23" s="934"/>
      <c r="QHD23" s="934"/>
      <c r="QHE23" s="934"/>
      <c r="QHF23" s="934"/>
      <c r="QHG23" s="934"/>
      <c r="QHH23" s="934"/>
      <c r="QHI23" s="934"/>
      <c r="QHJ23" s="934"/>
      <c r="QHK23" s="934"/>
      <c r="QHL23" s="934"/>
      <c r="QHM23" s="934"/>
      <c r="QHN23" s="934"/>
      <c r="QHO23" s="934"/>
      <c r="QHP23" s="934"/>
      <c r="QHQ23" s="934"/>
      <c r="QHR23" s="934"/>
      <c r="QHS23" s="934"/>
      <c r="QHT23" s="934"/>
      <c r="QHU23" s="934"/>
      <c r="QHV23" s="934"/>
      <c r="QHW23" s="934"/>
      <c r="QHX23" s="934"/>
      <c r="QHY23" s="934"/>
      <c r="QHZ23" s="934"/>
      <c r="QIA23" s="934"/>
      <c r="QIB23" s="934"/>
      <c r="QIC23" s="934"/>
      <c r="QID23" s="934"/>
      <c r="QIE23" s="934"/>
      <c r="QIF23" s="934"/>
      <c r="QIG23" s="934"/>
      <c r="QIH23" s="934"/>
      <c r="QII23" s="934"/>
      <c r="QIJ23" s="934"/>
      <c r="QIK23" s="934"/>
      <c r="QIL23" s="934"/>
      <c r="QIM23" s="934"/>
      <c r="QIN23" s="934"/>
      <c r="QIO23" s="934"/>
      <c r="QIP23" s="934"/>
      <c r="QIQ23" s="934"/>
      <c r="QIR23" s="934"/>
      <c r="QIS23" s="934"/>
      <c r="QIT23" s="934"/>
      <c r="QIU23" s="934"/>
      <c r="QIV23" s="934"/>
      <c r="QIW23" s="934"/>
      <c r="QIX23" s="934"/>
      <c r="QIY23" s="934"/>
      <c r="QIZ23" s="934"/>
      <c r="QJA23" s="934"/>
      <c r="QJB23" s="934"/>
      <c r="QJC23" s="934"/>
      <c r="QJD23" s="934"/>
      <c r="QJE23" s="934"/>
      <c r="QJF23" s="934"/>
      <c r="QJG23" s="934"/>
      <c r="QJH23" s="934"/>
      <c r="QJI23" s="934"/>
      <c r="QJJ23" s="934"/>
      <c r="QJK23" s="934"/>
      <c r="QJL23" s="934"/>
      <c r="QJM23" s="934"/>
      <c r="QJN23" s="934"/>
      <c r="QJO23" s="934"/>
      <c r="QJP23" s="934"/>
      <c r="QJQ23" s="934"/>
      <c r="QJR23" s="934"/>
      <c r="QJS23" s="934"/>
      <c r="QJT23" s="934"/>
      <c r="QJU23" s="934"/>
      <c r="QJV23" s="934"/>
      <c r="QJW23" s="934"/>
      <c r="QJX23" s="934"/>
      <c r="QJY23" s="934"/>
      <c r="QJZ23" s="934"/>
      <c r="QKA23" s="934"/>
      <c r="QKB23" s="934"/>
      <c r="QKC23" s="934"/>
      <c r="QKD23" s="934"/>
      <c r="QKE23" s="934"/>
      <c r="QKF23" s="934"/>
      <c r="QKG23" s="934"/>
      <c r="QKH23" s="934"/>
      <c r="QKI23" s="934"/>
      <c r="QKJ23" s="934"/>
      <c r="QKK23" s="934"/>
      <c r="QKL23" s="934"/>
      <c r="QKM23" s="934"/>
      <c r="QKN23" s="934"/>
      <c r="QKO23" s="934"/>
      <c r="QKP23" s="934"/>
      <c r="QKQ23" s="934"/>
      <c r="QKR23" s="934"/>
      <c r="QKS23" s="934"/>
      <c r="QKT23" s="934"/>
      <c r="QKU23" s="934"/>
      <c r="QKV23" s="934"/>
      <c r="QKW23" s="934"/>
      <c r="QKX23" s="934"/>
      <c r="QKY23" s="934"/>
      <c r="QKZ23" s="934"/>
      <c r="QLA23" s="934"/>
      <c r="QLB23" s="934"/>
      <c r="QLC23" s="934"/>
      <c r="QLD23" s="934"/>
      <c r="QLE23" s="934"/>
      <c r="QLF23" s="934"/>
      <c r="QLG23" s="934"/>
      <c r="QLH23" s="934"/>
      <c r="QLI23" s="934"/>
      <c r="QLJ23" s="934"/>
      <c r="QLK23" s="934"/>
      <c r="QLL23" s="934"/>
      <c r="QLM23" s="934"/>
      <c r="QLN23" s="934"/>
      <c r="QLO23" s="934"/>
      <c r="QLP23" s="934"/>
      <c r="QLQ23" s="934"/>
      <c r="QLR23" s="934"/>
      <c r="QLS23" s="934"/>
      <c r="QLT23" s="934"/>
      <c r="QLU23" s="934"/>
      <c r="QLV23" s="934"/>
      <c r="QLW23" s="934"/>
      <c r="QLX23" s="934"/>
      <c r="QLY23" s="934"/>
      <c r="QLZ23" s="934"/>
      <c r="QMA23" s="934"/>
      <c r="QMB23" s="934"/>
      <c r="QMC23" s="934"/>
      <c r="QMD23" s="934"/>
      <c r="QME23" s="934"/>
      <c r="QMF23" s="934"/>
      <c r="QMG23" s="934"/>
      <c r="QMH23" s="934"/>
      <c r="QMI23" s="934"/>
      <c r="QMJ23" s="934"/>
      <c r="QMK23" s="934"/>
      <c r="QML23" s="934"/>
      <c r="QMM23" s="934"/>
      <c r="QMN23" s="934"/>
      <c r="QMO23" s="934"/>
      <c r="QMP23" s="934"/>
      <c r="QMQ23" s="934"/>
      <c r="QMR23" s="934"/>
      <c r="QMS23" s="934"/>
      <c r="QMT23" s="934"/>
      <c r="QMU23" s="934"/>
      <c r="QMV23" s="934"/>
      <c r="QMW23" s="934"/>
      <c r="QMX23" s="934"/>
      <c r="QMY23" s="934"/>
      <c r="QMZ23" s="934"/>
      <c r="QNA23" s="934"/>
      <c r="QNB23" s="934"/>
      <c r="QNC23" s="934"/>
      <c r="QND23" s="934"/>
      <c r="QNE23" s="934"/>
      <c r="QNF23" s="934"/>
      <c r="QNG23" s="934"/>
      <c r="QNH23" s="934"/>
      <c r="QNI23" s="934"/>
      <c r="QNJ23" s="934"/>
      <c r="QNK23" s="934"/>
      <c r="QNL23" s="934"/>
      <c r="QNM23" s="934"/>
      <c r="QNN23" s="934"/>
      <c r="QNO23" s="934"/>
      <c r="QNP23" s="934"/>
      <c r="QNQ23" s="934"/>
      <c r="QNR23" s="934"/>
      <c r="QNS23" s="934"/>
      <c r="QNT23" s="934"/>
      <c r="QNU23" s="934"/>
      <c r="QNV23" s="934"/>
      <c r="QNW23" s="934"/>
      <c r="QNX23" s="934"/>
      <c r="QNY23" s="934"/>
      <c r="QNZ23" s="934"/>
      <c r="QOA23" s="934"/>
      <c r="QOB23" s="934"/>
      <c r="QOC23" s="934"/>
      <c r="QOD23" s="934"/>
      <c r="QOE23" s="934"/>
      <c r="QOF23" s="934"/>
      <c r="QOG23" s="934"/>
      <c r="QOH23" s="934"/>
      <c r="QOI23" s="934"/>
      <c r="QOJ23" s="934"/>
      <c r="QOK23" s="934"/>
      <c r="QOL23" s="934"/>
      <c r="QOM23" s="934"/>
      <c r="QON23" s="934"/>
      <c r="QOO23" s="934"/>
      <c r="QOP23" s="934"/>
      <c r="QOQ23" s="934"/>
      <c r="QOR23" s="934"/>
      <c r="QOS23" s="934"/>
      <c r="QOT23" s="934"/>
      <c r="QOU23" s="934"/>
      <c r="QOV23" s="934"/>
      <c r="QOW23" s="934"/>
      <c r="QOX23" s="934"/>
      <c r="QOY23" s="934"/>
      <c r="QOZ23" s="934"/>
      <c r="QPA23" s="934"/>
      <c r="QPB23" s="934"/>
      <c r="QPC23" s="934"/>
      <c r="QPD23" s="934"/>
      <c r="QPE23" s="934"/>
      <c r="QPF23" s="934"/>
      <c r="QPG23" s="934"/>
      <c r="QPH23" s="934"/>
      <c r="QPI23" s="934"/>
      <c r="QPJ23" s="934"/>
      <c r="QPK23" s="934"/>
      <c r="QPL23" s="934"/>
      <c r="QPM23" s="934"/>
      <c r="QPN23" s="934"/>
      <c r="QPO23" s="934"/>
      <c r="QPP23" s="934"/>
      <c r="QPQ23" s="934"/>
      <c r="QPR23" s="934"/>
      <c r="QPS23" s="934"/>
      <c r="QPT23" s="934"/>
      <c r="QPU23" s="934"/>
      <c r="QPV23" s="934"/>
      <c r="QPW23" s="934"/>
      <c r="QPX23" s="934"/>
      <c r="QPY23" s="934"/>
      <c r="QPZ23" s="934"/>
      <c r="QQA23" s="934"/>
      <c r="QQB23" s="934"/>
      <c r="QQC23" s="934"/>
      <c r="QQD23" s="934"/>
      <c r="QQE23" s="934"/>
      <c r="QQF23" s="934"/>
      <c r="QQG23" s="934"/>
      <c r="QQH23" s="934"/>
      <c r="QQI23" s="934"/>
      <c r="QQJ23" s="934"/>
      <c r="QQK23" s="934"/>
      <c r="QQL23" s="934"/>
      <c r="QQM23" s="934"/>
      <c r="QQN23" s="934"/>
      <c r="QQO23" s="934"/>
      <c r="QQP23" s="934"/>
      <c r="QQQ23" s="934"/>
      <c r="QQR23" s="934"/>
      <c r="QQS23" s="934"/>
      <c r="QQT23" s="934"/>
      <c r="QQU23" s="934"/>
      <c r="QQV23" s="934"/>
      <c r="QQW23" s="934"/>
      <c r="QQX23" s="934"/>
      <c r="QQY23" s="934"/>
      <c r="QQZ23" s="934"/>
      <c r="QRA23" s="934"/>
      <c r="QRB23" s="934"/>
      <c r="QRC23" s="934"/>
      <c r="QRD23" s="934"/>
      <c r="QRE23" s="934"/>
      <c r="QRF23" s="934"/>
      <c r="QRG23" s="934"/>
      <c r="QRH23" s="934"/>
      <c r="QRI23" s="934"/>
      <c r="QRJ23" s="934"/>
      <c r="QRK23" s="934"/>
      <c r="QRL23" s="934"/>
      <c r="QRM23" s="934"/>
      <c r="QRN23" s="934"/>
      <c r="QRO23" s="934"/>
      <c r="QRP23" s="934"/>
      <c r="QRQ23" s="934"/>
      <c r="QRR23" s="934"/>
      <c r="QRS23" s="934"/>
      <c r="QRT23" s="934"/>
      <c r="QRU23" s="934"/>
      <c r="QRV23" s="934"/>
      <c r="QRW23" s="934"/>
      <c r="QRX23" s="934"/>
      <c r="QRY23" s="934"/>
      <c r="QRZ23" s="934"/>
      <c r="QSA23" s="934"/>
      <c r="QSB23" s="934"/>
      <c r="QSC23" s="934"/>
      <c r="QSD23" s="934"/>
      <c r="QSE23" s="934"/>
      <c r="QSF23" s="934"/>
      <c r="QSG23" s="934"/>
      <c r="QSH23" s="934"/>
      <c r="QSI23" s="934"/>
      <c r="QSJ23" s="934"/>
      <c r="QSK23" s="934"/>
      <c r="QSL23" s="934"/>
      <c r="QSM23" s="934"/>
      <c r="QSN23" s="934"/>
      <c r="QSO23" s="934"/>
      <c r="QSP23" s="934"/>
      <c r="QSQ23" s="934"/>
      <c r="QSR23" s="934"/>
      <c r="QSS23" s="934"/>
      <c r="QST23" s="934"/>
      <c r="QSU23" s="934"/>
      <c r="QSV23" s="934"/>
      <c r="QSW23" s="934"/>
      <c r="QSX23" s="934"/>
      <c r="QSY23" s="934"/>
      <c r="QSZ23" s="934"/>
      <c r="QTA23" s="934"/>
      <c r="QTB23" s="934"/>
      <c r="QTC23" s="934"/>
      <c r="QTD23" s="934"/>
      <c r="QTE23" s="934"/>
      <c r="QTF23" s="934"/>
      <c r="QTG23" s="934"/>
      <c r="QTH23" s="934"/>
      <c r="QTI23" s="934"/>
      <c r="QTJ23" s="934"/>
      <c r="QTK23" s="934"/>
      <c r="QTL23" s="934"/>
      <c r="QTM23" s="934"/>
      <c r="QTN23" s="934"/>
      <c r="QTO23" s="934"/>
      <c r="QTP23" s="934"/>
      <c r="QTQ23" s="934"/>
      <c r="QTR23" s="934"/>
      <c r="QTS23" s="934"/>
      <c r="QTT23" s="934"/>
      <c r="QTU23" s="934"/>
      <c r="QTV23" s="934"/>
      <c r="QTW23" s="934"/>
      <c r="QTX23" s="934"/>
      <c r="QTY23" s="934"/>
      <c r="QTZ23" s="934"/>
      <c r="QUA23" s="934"/>
      <c r="QUB23" s="934"/>
      <c r="QUC23" s="934"/>
      <c r="QUD23" s="934"/>
      <c r="QUE23" s="934"/>
      <c r="QUF23" s="934"/>
      <c r="QUG23" s="934"/>
      <c r="QUH23" s="934"/>
      <c r="QUI23" s="934"/>
      <c r="QUJ23" s="934"/>
      <c r="QUK23" s="934"/>
      <c r="QUL23" s="934"/>
      <c r="QUM23" s="934"/>
      <c r="QUN23" s="934"/>
      <c r="QUO23" s="934"/>
      <c r="QUP23" s="934"/>
      <c r="QUQ23" s="934"/>
      <c r="QUR23" s="934"/>
      <c r="QUS23" s="934"/>
      <c r="QUT23" s="934"/>
      <c r="QUU23" s="934"/>
      <c r="QUV23" s="934"/>
      <c r="QUW23" s="934"/>
      <c r="QUX23" s="934"/>
      <c r="QUY23" s="934"/>
      <c r="QUZ23" s="934"/>
      <c r="QVA23" s="934"/>
      <c r="QVB23" s="934"/>
      <c r="QVC23" s="934"/>
      <c r="QVD23" s="934"/>
      <c r="QVE23" s="934"/>
      <c r="QVF23" s="934"/>
      <c r="QVG23" s="934"/>
      <c r="QVH23" s="934"/>
      <c r="QVI23" s="934"/>
      <c r="QVJ23" s="934"/>
      <c r="QVK23" s="934"/>
      <c r="QVL23" s="934"/>
      <c r="QVM23" s="934"/>
      <c r="QVN23" s="934"/>
      <c r="QVO23" s="934"/>
      <c r="QVP23" s="934"/>
      <c r="QVQ23" s="934"/>
      <c r="QVR23" s="934"/>
      <c r="QVS23" s="934"/>
      <c r="QVT23" s="934"/>
      <c r="QVU23" s="934"/>
      <c r="QVV23" s="934"/>
      <c r="QVW23" s="934"/>
      <c r="QVX23" s="934"/>
      <c r="QVY23" s="934"/>
      <c r="QVZ23" s="934"/>
      <c r="QWA23" s="934"/>
      <c r="QWB23" s="934"/>
      <c r="QWC23" s="934"/>
      <c r="QWD23" s="934"/>
      <c r="QWE23" s="934"/>
      <c r="QWF23" s="934"/>
      <c r="QWG23" s="934"/>
      <c r="QWH23" s="934"/>
      <c r="QWI23" s="934"/>
      <c r="QWJ23" s="934"/>
      <c r="QWK23" s="934"/>
      <c r="QWL23" s="934"/>
      <c r="QWM23" s="934"/>
      <c r="QWN23" s="934"/>
      <c r="QWO23" s="934"/>
      <c r="QWP23" s="934"/>
      <c r="QWQ23" s="934"/>
      <c r="QWR23" s="934"/>
      <c r="QWS23" s="934"/>
      <c r="QWT23" s="934"/>
      <c r="QWU23" s="934"/>
      <c r="QWV23" s="934"/>
      <c r="QWW23" s="934"/>
      <c r="QWX23" s="934"/>
      <c r="QWY23" s="934"/>
      <c r="QWZ23" s="934"/>
      <c r="QXA23" s="934"/>
      <c r="QXB23" s="934"/>
      <c r="QXC23" s="934"/>
      <c r="QXD23" s="934"/>
      <c r="QXE23" s="934"/>
      <c r="QXF23" s="934"/>
      <c r="QXG23" s="934"/>
      <c r="QXH23" s="934"/>
      <c r="QXI23" s="934"/>
      <c r="QXJ23" s="934"/>
      <c r="QXK23" s="934"/>
      <c r="QXL23" s="934"/>
      <c r="QXM23" s="934"/>
      <c r="QXN23" s="934"/>
      <c r="QXO23" s="934"/>
      <c r="QXP23" s="934"/>
      <c r="QXQ23" s="934"/>
      <c r="QXR23" s="934"/>
      <c r="QXS23" s="934"/>
      <c r="QXT23" s="934"/>
      <c r="QXU23" s="934"/>
      <c r="QXV23" s="934"/>
      <c r="QXW23" s="934"/>
      <c r="QXX23" s="934"/>
      <c r="QXY23" s="934"/>
      <c r="QXZ23" s="934"/>
      <c r="QYA23" s="934"/>
      <c r="QYB23" s="934"/>
      <c r="QYC23" s="934"/>
      <c r="QYD23" s="934"/>
      <c r="QYE23" s="934"/>
      <c r="QYF23" s="934"/>
      <c r="QYG23" s="934"/>
      <c r="QYH23" s="934"/>
      <c r="QYI23" s="934"/>
      <c r="QYJ23" s="934"/>
      <c r="QYK23" s="934"/>
      <c r="QYL23" s="934"/>
      <c r="QYM23" s="934"/>
      <c r="QYN23" s="934"/>
      <c r="QYO23" s="934"/>
      <c r="QYP23" s="934"/>
      <c r="QYQ23" s="934"/>
      <c r="QYR23" s="934"/>
      <c r="QYS23" s="934"/>
      <c r="QYT23" s="934"/>
      <c r="QYU23" s="934"/>
      <c r="QYV23" s="934"/>
      <c r="QYW23" s="934"/>
      <c r="QYX23" s="934"/>
      <c r="QYY23" s="934"/>
      <c r="QYZ23" s="934"/>
      <c r="QZA23" s="934"/>
      <c r="QZB23" s="934"/>
      <c r="QZC23" s="934"/>
      <c r="QZD23" s="934"/>
      <c r="QZE23" s="934"/>
      <c r="QZF23" s="934"/>
      <c r="QZG23" s="934"/>
      <c r="QZH23" s="934"/>
      <c r="QZI23" s="934"/>
      <c r="QZJ23" s="934"/>
      <c r="QZK23" s="934"/>
      <c r="QZL23" s="934"/>
      <c r="QZM23" s="934"/>
      <c r="QZN23" s="934"/>
      <c r="QZO23" s="934"/>
      <c r="QZP23" s="934"/>
      <c r="QZQ23" s="934"/>
      <c r="QZR23" s="934"/>
      <c r="QZS23" s="934"/>
      <c r="QZT23" s="934"/>
      <c r="QZU23" s="934"/>
      <c r="QZV23" s="934"/>
      <c r="QZW23" s="934"/>
      <c r="QZX23" s="934"/>
      <c r="QZY23" s="934"/>
      <c r="QZZ23" s="934"/>
      <c r="RAA23" s="934"/>
      <c r="RAB23" s="934"/>
      <c r="RAC23" s="934"/>
      <c r="RAD23" s="934"/>
      <c r="RAE23" s="934"/>
      <c r="RAF23" s="934"/>
      <c r="RAG23" s="934"/>
      <c r="RAH23" s="934"/>
      <c r="RAI23" s="934"/>
      <c r="RAJ23" s="934"/>
      <c r="RAK23" s="934"/>
      <c r="RAL23" s="934"/>
      <c r="RAM23" s="934"/>
      <c r="RAN23" s="934"/>
      <c r="RAO23" s="934"/>
      <c r="RAP23" s="934"/>
      <c r="RAQ23" s="934"/>
      <c r="RAR23" s="934"/>
      <c r="RAS23" s="934"/>
      <c r="RAT23" s="934"/>
      <c r="RAU23" s="934"/>
      <c r="RAV23" s="934"/>
      <c r="RAW23" s="934"/>
      <c r="RAX23" s="934"/>
      <c r="RAY23" s="934"/>
      <c r="RAZ23" s="934"/>
      <c r="RBA23" s="934"/>
      <c r="RBB23" s="934"/>
      <c r="RBC23" s="934"/>
      <c r="RBD23" s="934"/>
      <c r="RBE23" s="934"/>
      <c r="RBF23" s="934"/>
      <c r="RBG23" s="934"/>
      <c r="RBH23" s="934"/>
      <c r="RBI23" s="934"/>
      <c r="RBJ23" s="934"/>
      <c r="RBK23" s="934"/>
      <c r="RBL23" s="934"/>
      <c r="RBM23" s="934"/>
      <c r="RBN23" s="934"/>
      <c r="RBO23" s="934"/>
      <c r="RBP23" s="934"/>
      <c r="RBQ23" s="934"/>
      <c r="RBR23" s="934"/>
      <c r="RBS23" s="934"/>
      <c r="RBT23" s="934"/>
      <c r="RBU23" s="934"/>
      <c r="RBV23" s="934"/>
      <c r="RBW23" s="934"/>
      <c r="RBX23" s="934"/>
      <c r="RBY23" s="934"/>
      <c r="RBZ23" s="934"/>
      <c r="RCA23" s="934"/>
      <c r="RCB23" s="934"/>
      <c r="RCC23" s="934"/>
      <c r="RCD23" s="934"/>
      <c r="RCE23" s="934"/>
      <c r="RCF23" s="934"/>
      <c r="RCG23" s="934"/>
      <c r="RCH23" s="934"/>
      <c r="RCI23" s="934"/>
      <c r="RCJ23" s="934"/>
      <c r="RCK23" s="934"/>
      <c r="RCL23" s="934"/>
      <c r="RCM23" s="934"/>
      <c r="RCN23" s="934"/>
      <c r="RCO23" s="934"/>
      <c r="RCP23" s="934"/>
      <c r="RCQ23" s="934"/>
      <c r="RCR23" s="934"/>
      <c r="RCS23" s="934"/>
      <c r="RCT23" s="934"/>
      <c r="RCU23" s="934"/>
      <c r="RCV23" s="934"/>
      <c r="RCW23" s="934"/>
      <c r="RCX23" s="934"/>
      <c r="RCY23" s="934"/>
      <c r="RCZ23" s="934"/>
      <c r="RDA23" s="934"/>
      <c r="RDB23" s="934"/>
      <c r="RDC23" s="934"/>
      <c r="RDD23" s="934"/>
      <c r="RDE23" s="934"/>
      <c r="RDF23" s="934"/>
      <c r="RDG23" s="934"/>
      <c r="RDH23" s="934"/>
      <c r="RDI23" s="934"/>
      <c r="RDJ23" s="934"/>
      <c r="RDK23" s="934"/>
      <c r="RDL23" s="934"/>
      <c r="RDM23" s="934"/>
      <c r="RDN23" s="934"/>
      <c r="RDO23" s="934"/>
      <c r="RDP23" s="934"/>
      <c r="RDQ23" s="934"/>
      <c r="RDR23" s="934"/>
      <c r="RDS23" s="934"/>
      <c r="RDT23" s="934"/>
      <c r="RDU23" s="934"/>
      <c r="RDV23" s="934"/>
      <c r="RDW23" s="934"/>
      <c r="RDX23" s="934"/>
      <c r="RDY23" s="934"/>
      <c r="RDZ23" s="934"/>
      <c r="REA23" s="934"/>
      <c r="REB23" s="934"/>
      <c r="REC23" s="934"/>
      <c r="RED23" s="934"/>
      <c r="REE23" s="934"/>
      <c r="REF23" s="934"/>
      <c r="REG23" s="934"/>
      <c r="REH23" s="934"/>
      <c r="REI23" s="934"/>
      <c r="REJ23" s="934"/>
      <c r="REK23" s="934"/>
      <c r="REL23" s="934"/>
      <c r="REM23" s="934"/>
      <c r="REN23" s="934"/>
      <c r="REO23" s="934"/>
      <c r="REP23" s="934"/>
      <c r="REQ23" s="934"/>
      <c r="RER23" s="934"/>
      <c r="RES23" s="934"/>
      <c r="RET23" s="934"/>
      <c r="REU23" s="934"/>
      <c r="REV23" s="934"/>
      <c r="REW23" s="934"/>
      <c r="REX23" s="934"/>
      <c r="REY23" s="934"/>
      <c r="REZ23" s="934"/>
      <c r="RFA23" s="934"/>
      <c r="RFB23" s="934"/>
      <c r="RFC23" s="934"/>
      <c r="RFD23" s="934"/>
      <c r="RFE23" s="934"/>
      <c r="RFF23" s="934"/>
      <c r="RFG23" s="934"/>
      <c r="RFH23" s="934"/>
      <c r="RFI23" s="934"/>
      <c r="RFJ23" s="934"/>
      <c r="RFK23" s="934"/>
      <c r="RFL23" s="934"/>
      <c r="RFM23" s="934"/>
      <c r="RFN23" s="934"/>
      <c r="RFO23" s="934"/>
      <c r="RFP23" s="934"/>
      <c r="RFQ23" s="934"/>
      <c r="RFR23" s="934"/>
      <c r="RFS23" s="934"/>
      <c r="RFT23" s="934"/>
      <c r="RFU23" s="934"/>
      <c r="RFV23" s="934"/>
      <c r="RFW23" s="934"/>
      <c r="RFX23" s="934"/>
      <c r="RFY23" s="934"/>
      <c r="RFZ23" s="934"/>
      <c r="RGA23" s="934"/>
      <c r="RGB23" s="934"/>
      <c r="RGC23" s="934"/>
      <c r="RGD23" s="934"/>
      <c r="RGE23" s="934"/>
      <c r="RGF23" s="934"/>
      <c r="RGG23" s="934"/>
      <c r="RGH23" s="934"/>
      <c r="RGI23" s="934"/>
      <c r="RGJ23" s="934"/>
      <c r="RGK23" s="934"/>
      <c r="RGL23" s="934"/>
      <c r="RGM23" s="934"/>
      <c r="RGN23" s="934"/>
      <c r="RGO23" s="934"/>
      <c r="RGP23" s="934"/>
      <c r="RGQ23" s="934"/>
      <c r="RGR23" s="934"/>
      <c r="RGS23" s="934"/>
      <c r="RGT23" s="934"/>
      <c r="RGU23" s="934"/>
      <c r="RGV23" s="934"/>
      <c r="RGW23" s="934"/>
      <c r="RGX23" s="934"/>
      <c r="RGY23" s="934"/>
      <c r="RGZ23" s="934"/>
      <c r="RHA23" s="934"/>
      <c r="RHB23" s="934"/>
      <c r="RHC23" s="934"/>
      <c r="RHD23" s="934"/>
      <c r="RHE23" s="934"/>
      <c r="RHF23" s="934"/>
      <c r="RHG23" s="934"/>
      <c r="RHH23" s="934"/>
      <c r="RHI23" s="934"/>
      <c r="RHJ23" s="934"/>
      <c r="RHK23" s="934"/>
      <c r="RHL23" s="934"/>
      <c r="RHM23" s="934"/>
      <c r="RHN23" s="934"/>
      <c r="RHO23" s="934"/>
      <c r="RHP23" s="934"/>
      <c r="RHQ23" s="934"/>
      <c r="RHR23" s="934"/>
      <c r="RHS23" s="934"/>
      <c r="RHT23" s="934"/>
      <c r="RHU23" s="934"/>
      <c r="RHV23" s="934"/>
      <c r="RHW23" s="934"/>
      <c r="RHX23" s="934"/>
      <c r="RHY23" s="934"/>
      <c r="RHZ23" s="934"/>
      <c r="RIA23" s="934"/>
      <c r="RIB23" s="934"/>
      <c r="RIC23" s="934"/>
      <c r="RID23" s="934"/>
      <c r="RIE23" s="934"/>
      <c r="RIF23" s="934"/>
      <c r="RIG23" s="934"/>
      <c r="RIH23" s="934"/>
      <c r="RII23" s="934"/>
      <c r="RIJ23" s="934"/>
      <c r="RIK23" s="934"/>
      <c r="RIL23" s="934"/>
      <c r="RIM23" s="934"/>
      <c r="RIN23" s="934"/>
      <c r="RIO23" s="934"/>
      <c r="RIP23" s="934"/>
      <c r="RIQ23" s="934"/>
      <c r="RIR23" s="934"/>
      <c r="RIS23" s="934"/>
      <c r="RIT23" s="934"/>
      <c r="RIU23" s="934"/>
      <c r="RIV23" s="934"/>
      <c r="RIW23" s="934"/>
      <c r="RIX23" s="934"/>
      <c r="RIY23" s="934"/>
      <c r="RIZ23" s="934"/>
      <c r="RJA23" s="934"/>
      <c r="RJB23" s="934"/>
      <c r="RJC23" s="934"/>
      <c r="RJD23" s="934"/>
      <c r="RJE23" s="934"/>
      <c r="RJF23" s="934"/>
      <c r="RJG23" s="934"/>
      <c r="RJH23" s="934"/>
      <c r="RJI23" s="934"/>
      <c r="RJJ23" s="934"/>
      <c r="RJK23" s="934"/>
      <c r="RJL23" s="934"/>
      <c r="RJM23" s="934"/>
      <c r="RJN23" s="934"/>
      <c r="RJO23" s="934"/>
      <c r="RJP23" s="934"/>
      <c r="RJQ23" s="934"/>
      <c r="RJR23" s="934"/>
      <c r="RJS23" s="934"/>
      <c r="RJT23" s="934"/>
      <c r="RJU23" s="934"/>
      <c r="RJV23" s="934"/>
      <c r="RJW23" s="934"/>
      <c r="RJX23" s="934"/>
      <c r="RJY23" s="934"/>
      <c r="RJZ23" s="934"/>
      <c r="RKA23" s="934"/>
      <c r="RKB23" s="934"/>
      <c r="RKC23" s="934"/>
      <c r="RKD23" s="934"/>
      <c r="RKE23" s="934"/>
      <c r="RKF23" s="934"/>
      <c r="RKG23" s="934"/>
      <c r="RKH23" s="934"/>
      <c r="RKI23" s="934"/>
      <c r="RKJ23" s="934"/>
      <c r="RKK23" s="934"/>
      <c r="RKL23" s="934"/>
      <c r="RKM23" s="934"/>
      <c r="RKN23" s="934"/>
      <c r="RKO23" s="934"/>
      <c r="RKP23" s="934"/>
      <c r="RKQ23" s="934"/>
      <c r="RKR23" s="934"/>
      <c r="RKS23" s="934"/>
      <c r="RKT23" s="934"/>
      <c r="RKU23" s="934"/>
      <c r="RKV23" s="934"/>
      <c r="RKW23" s="934"/>
      <c r="RKX23" s="934"/>
      <c r="RKY23" s="934"/>
      <c r="RKZ23" s="934"/>
      <c r="RLA23" s="934"/>
      <c r="RLB23" s="934"/>
      <c r="RLC23" s="934"/>
      <c r="RLD23" s="934"/>
      <c r="RLE23" s="934"/>
      <c r="RLF23" s="934"/>
      <c r="RLG23" s="934"/>
      <c r="RLH23" s="934"/>
      <c r="RLI23" s="934"/>
      <c r="RLJ23" s="934"/>
      <c r="RLK23" s="934"/>
      <c r="RLL23" s="934"/>
      <c r="RLM23" s="934"/>
      <c r="RLN23" s="934"/>
      <c r="RLO23" s="934"/>
      <c r="RLP23" s="934"/>
      <c r="RLQ23" s="934"/>
      <c r="RLR23" s="934"/>
      <c r="RLS23" s="934"/>
      <c r="RLT23" s="934"/>
      <c r="RLU23" s="934"/>
      <c r="RLV23" s="934"/>
      <c r="RLW23" s="934"/>
      <c r="RLX23" s="934"/>
      <c r="RLY23" s="934"/>
      <c r="RLZ23" s="934"/>
      <c r="RMA23" s="934"/>
      <c r="RMB23" s="934"/>
      <c r="RMC23" s="934"/>
      <c r="RMD23" s="934"/>
      <c r="RME23" s="934"/>
      <c r="RMF23" s="934"/>
      <c r="RMG23" s="934"/>
      <c r="RMH23" s="934"/>
      <c r="RMI23" s="934"/>
      <c r="RMJ23" s="934"/>
      <c r="RMK23" s="934"/>
      <c r="RML23" s="934"/>
      <c r="RMM23" s="934"/>
      <c r="RMN23" s="934"/>
      <c r="RMO23" s="934"/>
      <c r="RMP23" s="934"/>
      <c r="RMQ23" s="934"/>
      <c r="RMR23" s="934"/>
      <c r="RMS23" s="934"/>
      <c r="RMT23" s="934"/>
      <c r="RMU23" s="934"/>
      <c r="RMV23" s="934"/>
      <c r="RMW23" s="934"/>
      <c r="RMX23" s="934"/>
      <c r="RMY23" s="934"/>
      <c r="RMZ23" s="934"/>
      <c r="RNA23" s="934"/>
      <c r="RNB23" s="934"/>
      <c r="RNC23" s="934"/>
      <c r="RND23" s="934"/>
      <c r="RNE23" s="934"/>
      <c r="RNF23" s="934"/>
      <c r="RNG23" s="934"/>
      <c r="RNH23" s="934"/>
      <c r="RNI23" s="934"/>
      <c r="RNJ23" s="934"/>
      <c r="RNK23" s="934"/>
      <c r="RNL23" s="934"/>
      <c r="RNM23" s="934"/>
      <c r="RNN23" s="934"/>
      <c r="RNO23" s="934"/>
      <c r="RNP23" s="934"/>
      <c r="RNQ23" s="934"/>
      <c r="RNR23" s="934"/>
      <c r="RNS23" s="934"/>
      <c r="RNT23" s="934"/>
      <c r="RNU23" s="934"/>
      <c r="RNV23" s="934"/>
      <c r="RNW23" s="934"/>
      <c r="RNX23" s="934"/>
      <c r="RNY23" s="934"/>
      <c r="RNZ23" s="934"/>
      <c r="ROA23" s="934"/>
      <c r="ROB23" s="934"/>
      <c r="ROC23" s="934"/>
      <c r="ROD23" s="934"/>
      <c r="ROE23" s="934"/>
      <c r="ROF23" s="934"/>
      <c r="ROG23" s="934"/>
      <c r="ROH23" s="934"/>
      <c r="ROI23" s="934"/>
      <c r="ROJ23" s="934"/>
      <c r="ROK23" s="934"/>
      <c r="ROL23" s="934"/>
      <c r="ROM23" s="934"/>
      <c r="RON23" s="934"/>
      <c r="ROO23" s="934"/>
      <c r="ROP23" s="934"/>
      <c r="ROQ23" s="934"/>
      <c r="ROR23" s="934"/>
      <c r="ROS23" s="934"/>
      <c r="ROT23" s="934"/>
      <c r="ROU23" s="934"/>
      <c r="ROV23" s="934"/>
      <c r="ROW23" s="934"/>
      <c r="ROX23" s="934"/>
      <c r="ROY23" s="934"/>
      <c r="ROZ23" s="934"/>
      <c r="RPA23" s="934"/>
      <c r="RPB23" s="934"/>
      <c r="RPC23" s="934"/>
      <c r="RPD23" s="934"/>
      <c r="RPE23" s="934"/>
      <c r="RPF23" s="934"/>
      <c r="RPG23" s="934"/>
      <c r="RPH23" s="934"/>
      <c r="RPI23" s="934"/>
      <c r="RPJ23" s="934"/>
      <c r="RPK23" s="934"/>
      <c r="RPL23" s="934"/>
      <c r="RPM23" s="934"/>
      <c r="RPN23" s="934"/>
      <c r="RPO23" s="934"/>
      <c r="RPP23" s="934"/>
      <c r="RPQ23" s="934"/>
      <c r="RPR23" s="934"/>
      <c r="RPS23" s="934"/>
      <c r="RPT23" s="934"/>
      <c r="RPU23" s="934"/>
      <c r="RPV23" s="934"/>
      <c r="RPW23" s="934"/>
      <c r="RPX23" s="934"/>
      <c r="RPY23" s="934"/>
      <c r="RPZ23" s="934"/>
      <c r="RQA23" s="934"/>
      <c r="RQB23" s="934"/>
      <c r="RQC23" s="934"/>
      <c r="RQD23" s="934"/>
      <c r="RQE23" s="934"/>
      <c r="RQF23" s="934"/>
      <c r="RQG23" s="934"/>
      <c r="RQH23" s="934"/>
      <c r="RQI23" s="934"/>
      <c r="RQJ23" s="934"/>
      <c r="RQK23" s="934"/>
      <c r="RQL23" s="934"/>
      <c r="RQM23" s="934"/>
      <c r="RQN23" s="934"/>
      <c r="RQO23" s="934"/>
      <c r="RQP23" s="934"/>
      <c r="RQQ23" s="934"/>
      <c r="RQR23" s="934"/>
      <c r="RQS23" s="934"/>
      <c r="RQT23" s="934"/>
      <c r="RQU23" s="934"/>
      <c r="RQV23" s="934"/>
      <c r="RQW23" s="934"/>
      <c r="RQX23" s="934"/>
      <c r="RQY23" s="934"/>
      <c r="RQZ23" s="934"/>
      <c r="RRA23" s="934"/>
      <c r="RRB23" s="934"/>
      <c r="RRC23" s="934"/>
      <c r="RRD23" s="934"/>
      <c r="RRE23" s="934"/>
      <c r="RRF23" s="934"/>
      <c r="RRG23" s="934"/>
      <c r="RRH23" s="934"/>
      <c r="RRI23" s="934"/>
      <c r="RRJ23" s="934"/>
      <c r="RRK23" s="934"/>
      <c r="RRL23" s="934"/>
      <c r="RRM23" s="934"/>
      <c r="RRN23" s="934"/>
      <c r="RRO23" s="934"/>
      <c r="RRP23" s="934"/>
      <c r="RRQ23" s="934"/>
      <c r="RRR23" s="934"/>
      <c r="RRS23" s="934"/>
      <c r="RRT23" s="934"/>
      <c r="RRU23" s="934"/>
      <c r="RRV23" s="934"/>
      <c r="RRW23" s="934"/>
      <c r="RRX23" s="934"/>
      <c r="RRY23" s="934"/>
      <c r="RRZ23" s="934"/>
      <c r="RSA23" s="934"/>
      <c r="RSB23" s="934"/>
      <c r="RSC23" s="934"/>
      <c r="RSD23" s="934"/>
      <c r="RSE23" s="934"/>
      <c r="RSF23" s="934"/>
      <c r="RSG23" s="934"/>
      <c r="RSH23" s="934"/>
      <c r="RSI23" s="934"/>
      <c r="RSJ23" s="934"/>
      <c r="RSK23" s="934"/>
      <c r="RSL23" s="934"/>
      <c r="RSM23" s="934"/>
      <c r="RSN23" s="934"/>
      <c r="RSO23" s="934"/>
      <c r="RSP23" s="934"/>
      <c r="RSQ23" s="934"/>
      <c r="RSR23" s="934"/>
      <c r="RSS23" s="934"/>
      <c r="RST23" s="934"/>
      <c r="RSU23" s="934"/>
      <c r="RSV23" s="934"/>
      <c r="RSW23" s="934"/>
      <c r="RSX23" s="934"/>
      <c r="RSY23" s="934"/>
      <c r="RSZ23" s="934"/>
      <c r="RTA23" s="934"/>
      <c r="RTB23" s="934"/>
      <c r="RTC23" s="934"/>
      <c r="RTD23" s="934"/>
      <c r="RTE23" s="934"/>
      <c r="RTF23" s="934"/>
      <c r="RTG23" s="934"/>
      <c r="RTH23" s="934"/>
      <c r="RTI23" s="934"/>
      <c r="RTJ23" s="934"/>
      <c r="RTK23" s="934"/>
      <c r="RTL23" s="934"/>
      <c r="RTM23" s="934"/>
      <c r="RTN23" s="934"/>
      <c r="RTO23" s="934"/>
      <c r="RTP23" s="934"/>
      <c r="RTQ23" s="934"/>
      <c r="RTR23" s="934"/>
      <c r="RTS23" s="934"/>
      <c r="RTT23" s="934"/>
      <c r="RTU23" s="934"/>
      <c r="RTV23" s="934"/>
      <c r="RTW23" s="934"/>
      <c r="RTX23" s="934"/>
      <c r="RTY23" s="934"/>
      <c r="RTZ23" s="934"/>
      <c r="RUA23" s="934"/>
      <c r="RUB23" s="934"/>
      <c r="RUC23" s="934"/>
      <c r="RUD23" s="934"/>
      <c r="RUE23" s="934"/>
      <c r="RUF23" s="934"/>
      <c r="RUG23" s="934"/>
      <c r="RUH23" s="934"/>
      <c r="RUI23" s="934"/>
      <c r="RUJ23" s="934"/>
      <c r="RUK23" s="934"/>
      <c r="RUL23" s="934"/>
      <c r="RUM23" s="934"/>
      <c r="RUN23" s="934"/>
      <c r="RUO23" s="934"/>
      <c r="RUP23" s="934"/>
      <c r="RUQ23" s="934"/>
      <c r="RUR23" s="934"/>
      <c r="RUS23" s="934"/>
      <c r="RUT23" s="934"/>
      <c r="RUU23" s="934"/>
      <c r="RUV23" s="934"/>
      <c r="RUW23" s="934"/>
      <c r="RUX23" s="934"/>
      <c r="RUY23" s="934"/>
      <c r="RUZ23" s="934"/>
      <c r="RVA23" s="934"/>
      <c r="RVB23" s="934"/>
      <c r="RVC23" s="934"/>
      <c r="RVD23" s="934"/>
      <c r="RVE23" s="934"/>
      <c r="RVF23" s="934"/>
      <c r="RVG23" s="934"/>
      <c r="RVH23" s="934"/>
      <c r="RVI23" s="934"/>
      <c r="RVJ23" s="934"/>
      <c r="RVK23" s="934"/>
      <c r="RVL23" s="934"/>
      <c r="RVM23" s="934"/>
      <c r="RVN23" s="934"/>
      <c r="RVO23" s="934"/>
      <c r="RVP23" s="934"/>
      <c r="RVQ23" s="934"/>
      <c r="RVR23" s="934"/>
      <c r="RVS23" s="934"/>
      <c r="RVT23" s="934"/>
      <c r="RVU23" s="934"/>
      <c r="RVV23" s="934"/>
      <c r="RVW23" s="934"/>
      <c r="RVX23" s="934"/>
      <c r="RVY23" s="934"/>
      <c r="RVZ23" s="934"/>
      <c r="RWA23" s="934"/>
      <c r="RWB23" s="934"/>
      <c r="RWC23" s="934"/>
      <c r="RWD23" s="934"/>
      <c r="RWE23" s="934"/>
      <c r="RWF23" s="934"/>
      <c r="RWG23" s="934"/>
      <c r="RWH23" s="934"/>
      <c r="RWI23" s="934"/>
      <c r="RWJ23" s="934"/>
      <c r="RWK23" s="934"/>
      <c r="RWL23" s="934"/>
      <c r="RWM23" s="934"/>
      <c r="RWN23" s="934"/>
      <c r="RWO23" s="934"/>
      <c r="RWP23" s="934"/>
      <c r="RWQ23" s="934"/>
      <c r="RWR23" s="934"/>
      <c r="RWS23" s="934"/>
      <c r="RWT23" s="934"/>
      <c r="RWU23" s="934"/>
      <c r="RWV23" s="934"/>
      <c r="RWW23" s="934"/>
      <c r="RWX23" s="934"/>
      <c r="RWY23" s="934"/>
      <c r="RWZ23" s="934"/>
      <c r="RXA23" s="934"/>
      <c r="RXB23" s="934"/>
      <c r="RXC23" s="934"/>
      <c r="RXD23" s="934"/>
      <c r="RXE23" s="934"/>
      <c r="RXF23" s="934"/>
      <c r="RXG23" s="934"/>
      <c r="RXH23" s="934"/>
      <c r="RXI23" s="934"/>
      <c r="RXJ23" s="934"/>
      <c r="RXK23" s="934"/>
      <c r="RXL23" s="934"/>
      <c r="RXM23" s="934"/>
      <c r="RXN23" s="934"/>
      <c r="RXO23" s="934"/>
      <c r="RXP23" s="934"/>
      <c r="RXQ23" s="934"/>
      <c r="RXR23" s="934"/>
      <c r="RXS23" s="934"/>
      <c r="RXT23" s="934"/>
      <c r="RXU23" s="934"/>
      <c r="RXV23" s="934"/>
      <c r="RXW23" s="934"/>
      <c r="RXX23" s="934"/>
      <c r="RXY23" s="934"/>
      <c r="RXZ23" s="934"/>
      <c r="RYA23" s="934"/>
      <c r="RYB23" s="934"/>
      <c r="RYC23" s="934"/>
      <c r="RYD23" s="934"/>
      <c r="RYE23" s="934"/>
      <c r="RYF23" s="934"/>
      <c r="RYG23" s="934"/>
      <c r="RYH23" s="934"/>
      <c r="RYI23" s="934"/>
      <c r="RYJ23" s="934"/>
      <c r="RYK23" s="934"/>
      <c r="RYL23" s="934"/>
      <c r="RYM23" s="934"/>
      <c r="RYN23" s="934"/>
      <c r="RYO23" s="934"/>
      <c r="RYP23" s="934"/>
      <c r="RYQ23" s="934"/>
      <c r="RYR23" s="934"/>
      <c r="RYS23" s="934"/>
      <c r="RYT23" s="934"/>
      <c r="RYU23" s="934"/>
      <c r="RYV23" s="934"/>
      <c r="RYW23" s="934"/>
      <c r="RYX23" s="934"/>
      <c r="RYY23" s="934"/>
      <c r="RYZ23" s="934"/>
      <c r="RZA23" s="934"/>
      <c r="RZB23" s="934"/>
      <c r="RZC23" s="934"/>
      <c r="RZD23" s="934"/>
      <c r="RZE23" s="934"/>
      <c r="RZF23" s="934"/>
      <c r="RZG23" s="934"/>
      <c r="RZH23" s="934"/>
      <c r="RZI23" s="934"/>
      <c r="RZJ23" s="934"/>
      <c r="RZK23" s="934"/>
      <c r="RZL23" s="934"/>
      <c r="RZM23" s="934"/>
      <c r="RZN23" s="934"/>
      <c r="RZO23" s="934"/>
      <c r="RZP23" s="934"/>
      <c r="RZQ23" s="934"/>
      <c r="RZR23" s="934"/>
      <c r="RZS23" s="934"/>
      <c r="RZT23" s="934"/>
      <c r="RZU23" s="934"/>
      <c r="RZV23" s="934"/>
      <c r="RZW23" s="934"/>
      <c r="RZX23" s="934"/>
      <c r="RZY23" s="934"/>
      <c r="RZZ23" s="934"/>
      <c r="SAA23" s="934"/>
      <c r="SAB23" s="934"/>
      <c r="SAC23" s="934"/>
      <c r="SAD23" s="934"/>
      <c r="SAE23" s="934"/>
      <c r="SAF23" s="934"/>
      <c r="SAG23" s="934"/>
      <c r="SAH23" s="934"/>
      <c r="SAI23" s="934"/>
      <c r="SAJ23" s="934"/>
      <c r="SAK23" s="934"/>
      <c r="SAL23" s="934"/>
      <c r="SAM23" s="934"/>
      <c r="SAN23" s="934"/>
      <c r="SAO23" s="934"/>
      <c r="SAP23" s="934"/>
      <c r="SAQ23" s="934"/>
      <c r="SAR23" s="934"/>
      <c r="SAS23" s="934"/>
      <c r="SAT23" s="934"/>
      <c r="SAU23" s="934"/>
      <c r="SAV23" s="934"/>
      <c r="SAW23" s="934"/>
      <c r="SAX23" s="934"/>
      <c r="SAY23" s="934"/>
      <c r="SAZ23" s="934"/>
      <c r="SBA23" s="934"/>
      <c r="SBB23" s="934"/>
      <c r="SBC23" s="934"/>
      <c r="SBD23" s="934"/>
      <c r="SBE23" s="934"/>
      <c r="SBF23" s="934"/>
      <c r="SBG23" s="934"/>
      <c r="SBH23" s="934"/>
      <c r="SBI23" s="934"/>
      <c r="SBJ23" s="934"/>
      <c r="SBK23" s="934"/>
      <c r="SBL23" s="934"/>
      <c r="SBM23" s="934"/>
      <c r="SBN23" s="934"/>
      <c r="SBO23" s="934"/>
      <c r="SBP23" s="934"/>
      <c r="SBQ23" s="934"/>
      <c r="SBR23" s="934"/>
      <c r="SBS23" s="934"/>
      <c r="SBT23" s="934"/>
      <c r="SBU23" s="934"/>
      <c r="SBV23" s="934"/>
      <c r="SBW23" s="934"/>
      <c r="SBX23" s="934"/>
      <c r="SBY23" s="934"/>
      <c r="SBZ23" s="934"/>
      <c r="SCA23" s="934"/>
      <c r="SCB23" s="934"/>
      <c r="SCC23" s="934"/>
      <c r="SCD23" s="934"/>
      <c r="SCE23" s="934"/>
      <c r="SCF23" s="934"/>
      <c r="SCG23" s="934"/>
      <c r="SCH23" s="934"/>
      <c r="SCI23" s="934"/>
      <c r="SCJ23" s="934"/>
      <c r="SCK23" s="934"/>
      <c r="SCL23" s="934"/>
      <c r="SCM23" s="934"/>
      <c r="SCN23" s="934"/>
      <c r="SCO23" s="934"/>
      <c r="SCP23" s="934"/>
      <c r="SCQ23" s="934"/>
      <c r="SCR23" s="934"/>
      <c r="SCS23" s="934"/>
      <c r="SCT23" s="934"/>
      <c r="SCU23" s="934"/>
      <c r="SCV23" s="934"/>
      <c r="SCW23" s="934"/>
      <c r="SCX23" s="934"/>
      <c r="SCY23" s="934"/>
      <c r="SCZ23" s="934"/>
      <c r="SDA23" s="934"/>
      <c r="SDB23" s="934"/>
      <c r="SDC23" s="934"/>
      <c r="SDD23" s="934"/>
      <c r="SDE23" s="934"/>
      <c r="SDF23" s="934"/>
      <c r="SDG23" s="934"/>
      <c r="SDH23" s="934"/>
      <c r="SDI23" s="934"/>
      <c r="SDJ23" s="934"/>
      <c r="SDK23" s="934"/>
      <c r="SDL23" s="934"/>
      <c r="SDM23" s="934"/>
      <c r="SDN23" s="934"/>
      <c r="SDO23" s="934"/>
      <c r="SDP23" s="934"/>
      <c r="SDQ23" s="934"/>
      <c r="SDR23" s="934"/>
      <c r="SDS23" s="934"/>
      <c r="SDT23" s="934"/>
      <c r="SDU23" s="934"/>
      <c r="SDV23" s="934"/>
      <c r="SDW23" s="934"/>
      <c r="SDX23" s="934"/>
      <c r="SDY23" s="934"/>
      <c r="SDZ23" s="934"/>
      <c r="SEA23" s="934"/>
      <c r="SEB23" s="934"/>
      <c r="SEC23" s="934"/>
      <c r="SED23" s="934"/>
      <c r="SEE23" s="934"/>
      <c r="SEF23" s="934"/>
      <c r="SEG23" s="934"/>
      <c r="SEH23" s="934"/>
      <c r="SEI23" s="934"/>
      <c r="SEJ23" s="934"/>
      <c r="SEK23" s="934"/>
      <c r="SEL23" s="934"/>
      <c r="SEM23" s="934"/>
      <c r="SEN23" s="934"/>
      <c r="SEO23" s="934"/>
      <c r="SEP23" s="934"/>
      <c r="SEQ23" s="934"/>
      <c r="SER23" s="934"/>
      <c r="SES23" s="934"/>
      <c r="SET23" s="934"/>
      <c r="SEU23" s="934"/>
      <c r="SEV23" s="934"/>
      <c r="SEW23" s="934"/>
      <c r="SEX23" s="934"/>
      <c r="SEY23" s="934"/>
      <c r="SEZ23" s="934"/>
      <c r="SFA23" s="934"/>
      <c r="SFB23" s="934"/>
      <c r="SFC23" s="934"/>
      <c r="SFD23" s="934"/>
      <c r="SFE23" s="934"/>
      <c r="SFF23" s="934"/>
      <c r="SFG23" s="934"/>
      <c r="SFH23" s="934"/>
      <c r="SFI23" s="934"/>
      <c r="SFJ23" s="934"/>
      <c r="SFK23" s="934"/>
      <c r="SFL23" s="934"/>
      <c r="SFM23" s="934"/>
      <c r="SFN23" s="934"/>
      <c r="SFO23" s="934"/>
      <c r="SFP23" s="934"/>
      <c r="SFQ23" s="934"/>
      <c r="SFR23" s="934"/>
      <c r="SFS23" s="934"/>
      <c r="SFT23" s="934"/>
      <c r="SFU23" s="934"/>
      <c r="SFV23" s="934"/>
      <c r="SFW23" s="934"/>
      <c r="SFX23" s="934"/>
      <c r="SFY23" s="934"/>
      <c r="SFZ23" s="934"/>
      <c r="SGA23" s="934"/>
      <c r="SGB23" s="934"/>
      <c r="SGC23" s="934"/>
      <c r="SGD23" s="934"/>
      <c r="SGE23" s="934"/>
      <c r="SGF23" s="934"/>
      <c r="SGG23" s="934"/>
      <c r="SGH23" s="934"/>
      <c r="SGI23" s="934"/>
      <c r="SGJ23" s="934"/>
      <c r="SGK23" s="934"/>
      <c r="SGL23" s="934"/>
      <c r="SGM23" s="934"/>
      <c r="SGN23" s="934"/>
      <c r="SGO23" s="934"/>
      <c r="SGP23" s="934"/>
      <c r="SGQ23" s="934"/>
      <c r="SGR23" s="934"/>
      <c r="SGS23" s="934"/>
      <c r="SGT23" s="934"/>
      <c r="SGU23" s="934"/>
      <c r="SGV23" s="934"/>
      <c r="SGW23" s="934"/>
      <c r="SGX23" s="934"/>
      <c r="SGY23" s="934"/>
      <c r="SGZ23" s="934"/>
      <c r="SHA23" s="934"/>
      <c r="SHB23" s="934"/>
      <c r="SHC23" s="934"/>
      <c r="SHD23" s="934"/>
      <c r="SHE23" s="934"/>
      <c r="SHF23" s="934"/>
      <c r="SHG23" s="934"/>
      <c r="SHH23" s="934"/>
      <c r="SHI23" s="934"/>
      <c r="SHJ23" s="934"/>
      <c r="SHK23" s="934"/>
      <c r="SHL23" s="934"/>
      <c r="SHM23" s="934"/>
      <c r="SHN23" s="934"/>
      <c r="SHO23" s="934"/>
      <c r="SHP23" s="934"/>
      <c r="SHQ23" s="934"/>
      <c r="SHR23" s="934"/>
      <c r="SHS23" s="934"/>
      <c r="SHT23" s="934"/>
      <c r="SHU23" s="934"/>
      <c r="SHV23" s="934"/>
      <c r="SHW23" s="934"/>
      <c r="SHX23" s="934"/>
      <c r="SHY23" s="934"/>
      <c r="SHZ23" s="934"/>
      <c r="SIA23" s="934"/>
      <c r="SIB23" s="934"/>
      <c r="SIC23" s="934"/>
      <c r="SID23" s="934"/>
      <c r="SIE23" s="934"/>
      <c r="SIF23" s="934"/>
      <c r="SIG23" s="934"/>
      <c r="SIH23" s="934"/>
      <c r="SII23" s="934"/>
      <c r="SIJ23" s="934"/>
      <c r="SIK23" s="934"/>
      <c r="SIL23" s="934"/>
      <c r="SIM23" s="934"/>
      <c r="SIN23" s="934"/>
      <c r="SIO23" s="934"/>
      <c r="SIP23" s="934"/>
      <c r="SIQ23" s="934"/>
      <c r="SIR23" s="934"/>
      <c r="SIS23" s="934"/>
      <c r="SIT23" s="934"/>
      <c r="SIU23" s="934"/>
      <c r="SIV23" s="934"/>
      <c r="SIW23" s="934"/>
      <c r="SIX23" s="934"/>
      <c r="SIY23" s="934"/>
      <c r="SIZ23" s="934"/>
      <c r="SJA23" s="934"/>
      <c r="SJB23" s="934"/>
      <c r="SJC23" s="934"/>
      <c r="SJD23" s="934"/>
      <c r="SJE23" s="934"/>
      <c r="SJF23" s="934"/>
      <c r="SJG23" s="934"/>
      <c r="SJH23" s="934"/>
      <c r="SJI23" s="934"/>
      <c r="SJJ23" s="934"/>
      <c r="SJK23" s="934"/>
      <c r="SJL23" s="934"/>
      <c r="SJM23" s="934"/>
      <c r="SJN23" s="934"/>
      <c r="SJO23" s="934"/>
      <c r="SJP23" s="934"/>
      <c r="SJQ23" s="934"/>
      <c r="SJR23" s="934"/>
      <c r="SJS23" s="934"/>
      <c r="SJT23" s="934"/>
      <c r="SJU23" s="934"/>
      <c r="SJV23" s="934"/>
      <c r="SJW23" s="934"/>
      <c r="SJX23" s="934"/>
      <c r="SJY23" s="934"/>
      <c r="SJZ23" s="934"/>
      <c r="SKA23" s="934"/>
      <c r="SKB23" s="934"/>
      <c r="SKC23" s="934"/>
      <c r="SKD23" s="934"/>
      <c r="SKE23" s="934"/>
      <c r="SKF23" s="934"/>
      <c r="SKG23" s="934"/>
      <c r="SKH23" s="934"/>
      <c r="SKI23" s="934"/>
      <c r="SKJ23" s="934"/>
      <c r="SKK23" s="934"/>
      <c r="SKL23" s="934"/>
      <c r="SKM23" s="934"/>
      <c r="SKN23" s="934"/>
      <c r="SKO23" s="934"/>
      <c r="SKP23" s="934"/>
      <c r="SKQ23" s="934"/>
      <c r="SKR23" s="934"/>
      <c r="SKS23" s="934"/>
      <c r="SKT23" s="934"/>
      <c r="SKU23" s="934"/>
      <c r="SKV23" s="934"/>
      <c r="SKW23" s="934"/>
      <c r="SKX23" s="934"/>
      <c r="SKY23" s="934"/>
      <c r="SKZ23" s="934"/>
      <c r="SLA23" s="934"/>
      <c r="SLB23" s="934"/>
      <c r="SLC23" s="934"/>
      <c r="SLD23" s="934"/>
      <c r="SLE23" s="934"/>
      <c r="SLF23" s="934"/>
      <c r="SLG23" s="934"/>
      <c r="SLH23" s="934"/>
      <c r="SLI23" s="934"/>
      <c r="SLJ23" s="934"/>
      <c r="SLK23" s="934"/>
      <c r="SLL23" s="934"/>
      <c r="SLM23" s="934"/>
      <c r="SLN23" s="934"/>
      <c r="SLO23" s="934"/>
      <c r="SLP23" s="934"/>
      <c r="SLQ23" s="934"/>
      <c r="SLR23" s="934"/>
      <c r="SLS23" s="934"/>
      <c r="SLT23" s="934"/>
      <c r="SLU23" s="934"/>
      <c r="SLV23" s="934"/>
      <c r="SLW23" s="934"/>
      <c r="SLX23" s="934"/>
      <c r="SLY23" s="934"/>
      <c r="SLZ23" s="934"/>
      <c r="SMA23" s="934"/>
      <c r="SMB23" s="934"/>
      <c r="SMC23" s="934"/>
      <c r="SMD23" s="934"/>
      <c r="SME23" s="934"/>
      <c r="SMF23" s="934"/>
      <c r="SMG23" s="934"/>
      <c r="SMH23" s="934"/>
      <c r="SMI23" s="934"/>
      <c r="SMJ23" s="934"/>
      <c r="SMK23" s="934"/>
      <c r="SML23" s="934"/>
      <c r="SMM23" s="934"/>
      <c r="SMN23" s="934"/>
      <c r="SMO23" s="934"/>
      <c r="SMP23" s="934"/>
      <c r="SMQ23" s="934"/>
      <c r="SMR23" s="934"/>
      <c r="SMS23" s="934"/>
      <c r="SMT23" s="934"/>
      <c r="SMU23" s="934"/>
      <c r="SMV23" s="934"/>
      <c r="SMW23" s="934"/>
      <c r="SMX23" s="934"/>
      <c r="SMY23" s="934"/>
      <c r="SMZ23" s="934"/>
      <c r="SNA23" s="934"/>
      <c r="SNB23" s="934"/>
      <c r="SNC23" s="934"/>
      <c r="SND23" s="934"/>
      <c r="SNE23" s="934"/>
      <c r="SNF23" s="934"/>
      <c r="SNG23" s="934"/>
      <c r="SNH23" s="934"/>
      <c r="SNI23" s="934"/>
      <c r="SNJ23" s="934"/>
      <c r="SNK23" s="934"/>
      <c r="SNL23" s="934"/>
      <c r="SNM23" s="934"/>
      <c r="SNN23" s="934"/>
      <c r="SNO23" s="934"/>
      <c r="SNP23" s="934"/>
      <c r="SNQ23" s="934"/>
      <c r="SNR23" s="934"/>
      <c r="SNS23" s="934"/>
      <c r="SNT23" s="934"/>
      <c r="SNU23" s="934"/>
      <c r="SNV23" s="934"/>
      <c r="SNW23" s="934"/>
      <c r="SNX23" s="934"/>
      <c r="SNY23" s="934"/>
      <c r="SNZ23" s="934"/>
      <c r="SOA23" s="934"/>
      <c r="SOB23" s="934"/>
      <c r="SOC23" s="934"/>
      <c r="SOD23" s="934"/>
      <c r="SOE23" s="934"/>
      <c r="SOF23" s="934"/>
      <c r="SOG23" s="934"/>
      <c r="SOH23" s="934"/>
      <c r="SOI23" s="934"/>
      <c r="SOJ23" s="934"/>
      <c r="SOK23" s="934"/>
      <c r="SOL23" s="934"/>
      <c r="SOM23" s="934"/>
      <c r="SON23" s="934"/>
      <c r="SOO23" s="934"/>
      <c r="SOP23" s="934"/>
      <c r="SOQ23" s="934"/>
      <c r="SOR23" s="934"/>
      <c r="SOS23" s="934"/>
      <c r="SOT23" s="934"/>
      <c r="SOU23" s="934"/>
      <c r="SOV23" s="934"/>
      <c r="SOW23" s="934"/>
      <c r="SOX23" s="934"/>
      <c r="SOY23" s="934"/>
      <c r="SOZ23" s="934"/>
      <c r="SPA23" s="934"/>
      <c r="SPB23" s="934"/>
      <c r="SPC23" s="934"/>
      <c r="SPD23" s="934"/>
      <c r="SPE23" s="934"/>
      <c r="SPF23" s="934"/>
      <c r="SPG23" s="934"/>
      <c r="SPH23" s="934"/>
      <c r="SPI23" s="934"/>
      <c r="SPJ23" s="934"/>
      <c r="SPK23" s="934"/>
      <c r="SPL23" s="934"/>
      <c r="SPM23" s="934"/>
      <c r="SPN23" s="934"/>
      <c r="SPO23" s="934"/>
      <c r="SPP23" s="934"/>
      <c r="SPQ23" s="934"/>
      <c r="SPR23" s="934"/>
      <c r="SPS23" s="934"/>
      <c r="SPT23" s="934"/>
      <c r="SPU23" s="934"/>
      <c r="SPV23" s="934"/>
      <c r="SPW23" s="934"/>
      <c r="SPX23" s="934"/>
      <c r="SPY23" s="934"/>
      <c r="SPZ23" s="934"/>
      <c r="SQA23" s="934"/>
      <c r="SQB23" s="934"/>
      <c r="SQC23" s="934"/>
      <c r="SQD23" s="934"/>
      <c r="SQE23" s="934"/>
      <c r="SQF23" s="934"/>
      <c r="SQG23" s="934"/>
      <c r="SQH23" s="934"/>
      <c r="SQI23" s="934"/>
      <c r="SQJ23" s="934"/>
      <c r="SQK23" s="934"/>
      <c r="SQL23" s="934"/>
      <c r="SQM23" s="934"/>
      <c r="SQN23" s="934"/>
      <c r="SQO23" s="934"/>
      <c r="SQP23" s="934"/>
      <c r="SQQ23" s="934"/>
      <c r="SQR23" s="934"/>
      <c r="SQS23" s="934"/>
      <c r="SQT23" s="934"/>
      <c r="SQU23" s="934"/>
      <c r="SQV23" s="934"/>
      <c r="SQW23" s="934"/>
      <c r="SQX23" s="934"/>
      <c r="SQY23" s="934"/>
      <c r="SQZ23" s="934"/>
      <c r="SRA23" s="934"/>
      <c r="SRB23" s="934"/>
      <c r="SRC23" s="934"/>
      <c r="SRD23" s="934"/>
      <c r="SRE23" s="934"/>
      <c r="SRF23" s="934"/>
      <c r="SRG23" s="934"/>
      <c r="SRH23" s="934"/>
      <c r="SRI23" s="934"/>
      <c r="SRJ23" s="934"/>
      <c r="SRK23" s="934"/>
      <c r="SRL23" s="934"/>
      <c r="SRM23" s="934"/>
      <c r="SRN23" s="934"/>
      <c r="SRO23" s="934"/>
      <c r="SRP23" s="934"/>
      <c r="SRQ23" s="934"/>
      <c r="SRR23" s="934"/>
      <c r="SRS23" s="934"/>
      <c r="SRT23" s="934"/>
      <c r="SRU23" s="934"/>
      <c r="SRV23" s="934"/>
      <c r="SRW23" s="934"/>
      <c r="SRX23" s="934"/>
      <c r="SRY23" s="934"/>
      <c r="SRZ23" s="934"/>
      <c r="SSA23" s="934"/>
      <c r="SSB23" s="934"/>
      <c r="SSC23" s="934"/>
      <c r="SSD23" s="934"/>
      <c r="SSE23" s="934"/>
      <c r="SSF23" s="934"/>
      <c r="SSG23" s="934"/>
      <c r="SSH23" s="934"/>
      <c r="SSI23" s="934"/>
      <c r="SSJ23" s="934"/>
      <c r="SSK23" s="934"/>
      <c r="SSL23" s="934"/>
      <c r="SSM23" s="934"/>
      <c r="SSN23" s="934"/>
      <c r="SSO23" s="934"/>
      <c r="SSP23" s="934"/>
      <c r="SSQ23" s="934"/>
      <c r="SSR23" s="934"/>
      <c r="SSS23" s="934"/>
      <c r="SST23" s="934"/>
      <c r="SSU23" s="934"/>
      <c r="SSV23" s="934"/>
      <c r="SSW23" s="934"/>
      <c r="SSX23" s="934"/>
      <c r="SSY23" s="934"/>
      <c r="SSZ23" s="934"/>
      <c r="STA23" s="934"/>
      <c r="STB23" s="934"/>
      <c r="STC23" s="934"/>
      <c r="STD23" s="934"/>
      <c r="STE23" s="934"/>
      <c r="STF23" s="934"/>
      <c r="STG23" s="934"/>
      <c r="STH23" s="934"/>
      <c r="STI23" s="934"/>
      <c r="STJ23" s="934"/>
      <c r="STK23" s="934"/>
      <c r="STL23" s="934"/>
      <c r="STM23" s="934"/>
      <c r="STN23" s="934"/>
      <c r="STO23" s="934"/>
      <c r="STP23" s="934"/>
      <c r="STQ23" s="934"/>
      <c r="STR23" s="934"/>
      <c r="STS23" s="934"/>
      <c r="STT23" s="934"/>
      <c r="STU23" s="934"/>
      <c r="STV23" s="934"/>
      <c r="STW23" s="934"/>
      <c r="STX23" s="934"/>
      <c r="STY23" s="934"/>
      <c r="STZ23" s="934"/>
      <c r="SUA23" s="934"/>
      <c r="SUB23" s="934"/>
      <c r="SUC23" s="934"/>
      <c r="SUD23" s="934"/>
      <c r="SUE23" s="934"/>
      <c r="SUF23" s="934"/>
      <c r="SUG23" s="934"/>
      <c r="SUH23" s="934"/>
      <c r="SUI23" s="934"/>
      <c r="SUJ23" s="934"/>
      <c r="SUK23" s="934"/>
      <c r="SUL23" s="934"/>
      <c r="SUM23" s="934"/>
      <c r="SUN23" s="934"/>
      <c r="SUO23" s="934"/>
      <c r="SUP23" s="934"/>
      <c r="SUQ23" s="934"/>
      <c r="SUR23" s="934"/>
      <c r="SUS23" s="934"/>
      <c r="SUT23" s="934"/>
      <c r="SUU23" s="934"/>
      <c r="SUV23" s="934"/>
      <c r="SUW23" s="934"/>
      <c r="SUX23" s="934"/>
      <c r="SUY23" s="934"/>
      <c r="SUZ23" s="934"/>
      <c r="SVA23" s="934"/>
      <c r="SVB23" s="934"/>
      <c r="SVC23" s="934"/>
      <c r="SVD23" s="934"/>
      <c r="SVE23" s="934"/>
      <c r="SVF23" s="934"/>
      <c r="SVG23" s="934"/>
      <c r="SVH23" s="934"/>
      <c r="SVI23" s="934"/>
      <c r="SVJ23" s="934"/>
      <c r="SVK23" s="934"/>
      <c r="SVL23" s="934"/>
      <c r="SVM23" s="934"/>
      <c r="SVN23" s="934"/>
      <c r="SVO23" s="934"/>
      <c r="SVP23" s="934"/>
      <c r="SVQ23" s="934"/>
      <c r="SVR23" s="934"/>
      <c r="SVS23" s="934"/>
      <c r="SVT23" s="934"/>
      <c r="SVU23" s="934"/>
      <c r="SVV23" s="934"/>
      <c r="SVW23" s="934"/>
      <c r="SVX23" s="934"/>
      <c r="SVY23" s="934"/>
      <c r="SVZ23" s="934"/>
      <c r="SWA23" s="934"/>
      <c r="SWB23" s="934"/>
      <c r="SWC23" s="934"/>
      <c r="SWD23" s="934"/>
      <c r="SWE23" s="934"/>
      <c r="SWF23" s="934"/>
      <c r="SWG23" s="934"/>
      <c r="SWH23" s="934"/>
      <c r="SWI23" s="934"/>
      <c r="SWJ23" s="934"/>
      <c r="SWK23" s="934"/>
      <c r="SWL23" s="934"/>
      <c r="SWM23" s="934"/>
      <c r="SWN23" s="934"/>
      <c r="SWO23" s="934"/>
      <c r="SWP23" s="934"/>
      <c r="SWQ23" s="934"/>
      <c r="SWR23" s="934"/>
      <c r="SWS23" s="934"/>
      <c r="SWT23" s="934"/>
      <c r="SWU23" s="934"/>
      <c r="SWV23" s="934"/>
      <c r="SWW23" s="934"/>
      <c r="SWX23" s="934"/>
      <c r="SWY23" s="934"/>
      <c r="SWZ23" s="934"/>
      <c r="SXA23" s="934"/>
      <c r="SXB23" s="934"/>
      <c r="SXC23" s="934"/>
      <c r="SXD23" s="934"/>
      <c r="SXE23" s="934"/>
      <c r="SXF23" s="934"/>
      <c r="SXG23" s="934"/>
      <c r="SXH23" s="934"/>
      <c r="SXI23" s="934"/>
      <c r="SXJ23" s="934"/>
      <c r="SXK23" s="934"/>
      <c r="SXL23" s="934"/>
      <c r="SXM23" s="934"/>
      <c r="SXN23" s="934"/>
      <c r="SXO23" s="934"/>
      <c r="SXP23" s="934"/>
      <c r="SXQ23" s="934"/>
      <c r="SXR23" s="934"/>
      <c r="SXS23" s="934"/>
      <c r="SXT23" s="934"/>
      <c r="SXU23" s="934"/>
      <c r="SXV23" s="934"/>
      <c r="SXW23" s="934"/>
      <c r="SXX23" s="934"/>
      <c r="SXY23" s="934"/>
      <c r="SXZ23" s="934"/>
      <c r="SYA23" s="934"/>
      <c r="SYB23" s="934"/>
      <c r="SYC23" s="934"/>
      <c r="SYD23" s="934"/>
      <c r="SYE23" s="934"/>
      <c r="SYF23" s="934"/>
      <c r="SYG23" s="934"/>
      <c r="SYH23" s="934"/>
      <c r="SYI23" s="934"/>
      <c r="SYJ23" s="934"/>
      <c r="SYK23" s="934"/>
      <c r="SYL23" s="934"/>
      <c r="SYM23" s="934"/>
      <c r="SYN23" s="934"/>
      <c r="SYO23" s="934"/>
      <c r="SYP23" s="934"/>
      <c r="SYQ23" s="934"/>
      <c r="SYR23" s="934"/>
      <c r="SYS23" s="934"/>
      <c r="SYT23" s="934"/>
      <c r="SYU23" s="934"/>
      <c r="SYV23" s="934"/>
      <c r="SYW23" s="934"/>
      <c r="SYX23" s="934"/>
      <c r="SYY23" s="934"/>
      <c r="SYZ23" s="934"/>
      <c r="SZA23" s="934"/>
      <c r="SZB23" s="934"/>
      <c r="SZC23" s="934"/>
      <c r="SZD23" s="934"/>
      <c r="SZE23" s="934"/>
      <c r="SZF23" s="934"/>
      <c r="SZG23" s="934"/>
      <c r="SZH23" s="934"/>
      <c r="SZI23" s="934"/>
      <c r="SZJ23" s="934"/>
      <c r="SZK23" s="934"/>
      <c r="SZL23" s="934"/>
      <c r="SZM23" s="934"/>
      <c r="SZN23" s="934"/>
      <c r="SZO23" s="934"/>
      <c r="SZP23" s="934"/>
      <c r="SZQ23" s="934"/>
      <c r="SZR23" s="934"/>
      <c r="SZS23" s="934"/>
      <c r="SZT23" s="934"/>
      <c r="SZU23" s="934"/>
      <c r="SZV23" s="934"/>
      <c r="SZW23" s="934"/>
      <c r="SZX23" s="934"/>
      <c r="SZY23" s="934"/>
      <c r="SZZ23" s="934"/>
      <c r="TAA23" s="934"/>
      <c r="TAB23" s="934"/>
      <c r="TAC23" s="934"/>
      <c r="TAD23" s="934"/>
      <c r="TAE23" s="934"/>
      <c r="TAF23" s="934"/>
      <c r="TAG23" s="934"/>
      <c r="TAH23" s="934"/>
      <c r="TAI23" s="934"/>
      <c r="TAJ23" s="934"/>
      <c r="TAK23" s="934"/>
      <c r="TAL23" s="934"/>
      <c r="TAM23" s="934"/>
      <c r="TAN23" s="934"/>
      <c r="TAO23" s="934"/>
      <c r="TAP23" s="934"/>
      <c r="TAQ23" s="934"/>
      <c r="TAR23" s="934"/>
      <c r="TAS23" s="934"/>
      <c r="TAT23" s="934"/>
      <c r="TAU23" s="934"/>
      <c r="TAV23" s="934"/>
      <c r="TAW23" s="934"/>
      <c r="TAX23" s="934"/>
      <c r="TAY23" s="934"/>
      <c r="TAZ23" s="934"/>
      <c r="TBA23" s="934"/>
      <c r="TBB23" s="934"/>
      <c r="TBC23" s="934"/>
      <c r="TBD23" s="934"/>
      <c r="TBE23" s="934"/>
      <c r="TBF23" s="934"/>
      <c r="TBG23" s="934"/>
      <c r="TBH23" s="934"/>
      <c r="TBI23" s="934"/>
      <c r="TBJ23" s="934"/>
      <c r="TBK23" s="934"/>
      <c r="TBL23" s="934"/>
      <c r="TBM23" s="934"/>
      <c r="TBN23" s="934"/>
      <c r="TBO23" s="934"/>
      <c r="TBP23" s="934"/>
      <c r="TBQ23" s="934"/>
      <c r="TBR23" s="934"/>
      <c r="TBS23" s="934"/>
      <c r="TBT23" s="934"/>
      <c r="TBU23" s="934"/>
      <c r="TBV23" s="934"/>
      <c r="TBW23" s="934"/>
      <c r="TBX23" s="934"/>
      <c r="TBY23" s="934"/>
      <c r="TBZ23" s="934"/>
      <c r="TCA23" s="934"/>
      <c r="TCB23" s="934"/>
      <c r="TCC23" s="934"/>
      <c r="TCD23" s="934"/>
      <c r="TCE23" s="934"/>
      <c r="TCF23" s="934"/>
      <c r="TCG23" s="934"/>
      <c r="TCH23" s="934"/>
      <c r="TCI23" s="934"/>
      <c r="TCJ23" s="934"/>
      <c r="TCK23" s="934"/>
      <c r="TCL23" s="934"/>
      <c r="TCM23" s="934"/>
      <c r="TCN23" s="934"/>
      <c r="TCO23" s="934"/>
      <c r="TCP23" s="934"/>
      <c r="TCQ23" s="934"/>
      <c r="TCR23" s="934"/>
      <c r="TCS23" s="934"/>
      <c r="TCT23" s="934"/>
      <c r="TCU23" s="934"/>
      <c r="TCV23" s="934"/>
      <c r="TCW23" s="934"/>
      <c r="TCX23" s="934"/>
      <c r="TCY23" s="934"/>
      <c r="TCZ23" s="934"/>
      <c r="TDA23" s="934"/>
      <c r="TDB23" s="934"/>
      <c r="TDC23" s="934"/>
      <c r="TDD23" s="934"/>
      <c r="TDE23" s="934"/>
      <c r="TDF23" s="934"/>
      <c r="TDG23" s="934"/>
      <c r="TDH23" s="934"/>
      <c r="TDI23" s="934"/>
      <c r="TDJ23" s="934"/>
      <c r="TDK23" s="934"/>
      <c r="TDL23" s="934"/>
      <c r="TDM23" s="934"/>
      <c r="TDN23" s="934"/>
      <c r="TDO23" s="934"/>
      <c r="TDP23" s="934"/>
      <c r="TDQ23" s="934"/>
      <c r="TDR23" s="934"/>
      <c r="TDS23" s="934"/>
      <c r="TDT23" s="934"/>
      <c r="TDU23" s="934"/>
      <c r="TDV23" s="934"/>
      <c r="TDW23" s="934"/>
      <c r="TDX23" s="934"/>
      <c r="TDY23" s="934"/>
      <c r="TDZ23" s="934"/>
      <c r="TEA23" s="934"/>
      <c r="TEB23" s="934"/>
      <c r="TEC23" s="934"/>
      <c r="TED23" s="934"/>
      <c r="TEE23" s="934"/>
      <c r="TEF23" s="934"/>
      <c r="TEG23" s="934"/>
      <c r="TEH23" s="934"/>
      <c r="TEI23" s="934"/>
      <c r="TEJ23" s="934"/>
      <c r="TEK23" s="934"/>
      <c r="TEL23" s="934"/>
      <c r="TEM23" s="934"/>
      <c r="TEN23" s="934"/>
      <c r="TEO23" s="934"/>
      <c r="TEP23" s="934"/>
      <c r="TEQ23" s="934"/>
      <c r="TER23" s="934"/>
      <c r="TES23" s="934"/>
      <c r="TET23" s="934"/>
      <c r="TEU23" s="934"/>
      <c r="TEV23" s="934"/>
      <c r="TEW23" s="934"/>
      <c r="TEX23" s="934"/>
      <c r="TEY23" s="934"/>
      <c r="TEZ23" s="934"/>
      <c r="TFA23" s="934"/>
      <c r="TFB23" s="934"/>
      <c r="TFC23" s="934"/>
      <c r="TFD23" s="934"/>
      <c r="TFE23" s="934"/>
      <c r="TFF23" s="934"/>
      <c r="TFG23" s="934"/>
      <c r="TFH23" s="934"/>
      <c r="TFI23" s="934"/>
      <c r="TFJ23" s="934"/>
      <c r="TFK23" s="934"/>
      <c r="TFL23" s="934"/>
      <c r="TFM23" s="934"/>
      <c r="TFN23" s="934"/>
      <c r="TFO23" s="934"/>
      <c r="TFP23" s="934"/>
      <c r="TFQ23" s="934"/>
      <c r="TFR23" s="934"/>
      <c r="TFS23" s="934"/>
      <c r="TFT23" s="934"/>
      <c r="TFU23" s="934"/>
      <c r="TFV23" s="934"/>
      <c r="TFW23" s="934"/>
      <c r="TFX23" s="934"/>
      <c r="TFY23" s="934"/>
      <c r="TFZ23" s="934"/>
      <c r="TGA23" s="934"/>
      <c r="TGB23" s="934"/>
      <c r="TGC23" s="934"/>
      <c r="TGD23" s="934"/>
      <c r="TGE23" s="934"/>
      <c r="TGF23" s="934"/>
      <c r="TGG23" s="934"/>
      <c r="TGH23" s="934"/>
      <c r="TGI23" s="934"/>
      <c r="TGJ23" s="934"/>
      <c r="TGK23" s="934"/>
      <c r="TGL23" s="934"/>
      <c r="TGM23" s="934"/>
      <c r="TGN23" s="934"/>
      <c r="TGO23" s="934"/>
      <c r="TGP23" s="934"/>
      <c r="TGQ23" s="934"/>
      <c r="TGR23" s="934"/>
      <c r="TGS23" s="934"/>
      <c r="TGT23" s="934"/>
      <c r="TGU23" s="934"/>
      <c r="TGV23" s="934"/>
      <c r="TGW23" s="934"/>
      <c r="TGX23" s="934"/>
      <c r="TGY23" s="934"/>
      <c r="TGZ23" s="934"/>
      <c r="THA23" s="934"/>
      <c r="THB23" s="934"/>
      <c r="THC23" s="934"/>
      <c r="THD23" s="934"/>
      <c r="THE23" s="934"/>
      <c r="THF23" s="934"/>
      <c r="THG23" s="934"/>
      <c r="THH23" s="934"/>
      <c r="THI23" s="934"/>
      <c r="THJ23" s="934"/>
      <c r="THK23" s="934"/>
      <c r="THL23" s="934"/>
      <c r="THM23" s="934"/>
      <c r="THN23" s="934"/>
      <c r="THO23" s="934"/>
      <c r="THP23" s="934"/>
      <c r="THQ23" s="934"/>
      <c r="THR23" s="934"/>
      <c r="THS23" s="934"/>
      <c r="THT23" s="934"/>
      <c r="THU23" s="934"/>
      <c r="THV23" s="934"/>
      <c r="THW23" s="934"/>
      <c r="THX23" s="934"/>
      <c r="THY23" s="934"/>
      <c r="THZ23" s="934"/>
      <c r="TIA23" s="934"/>
      <c r="TIB23" s="934"/>
      <c r="TIC23" s="934"/>
      <c r="TID23" s="934"/>
      <c r="TIE23" s="934"/>
      <c r="TIF23" s="934"/>
      <c r="TIG23" s="934"/>
      <c r="TIH23" s="934"/>
      <c r="TII23" s="934"/>
      <c r="TIJ23" s="934"/>
      <c r="TIK23" s="934"/>
      <c r="TIL23" s="934"/>
      <c r="TIM23" s="934"/>
      <c r="TIN23" s="934"/>
      <c r="TIO23" s="934"/>
      <c r="TIP23" s="934"/>
      <c r="TIQ23" s="934"/>
      <c r="TIR23" s="934"/>
      <c r="TIS23" s="934"/>
      <c r="TIT23" s="934"/>
      <c r="TIU23" s="934"/>
      <c r="TIV23" s="934"/>
      <c r="TIW23" s="934"/>
      <c r="TIX23" s="934"/>
      <c r="TIY23" s="934"/>
      <c r="TIZ23" s="934"/>
      <c r="TJA23" s="934"/>
      <c r="TJB23" s="934"/>
      <c r="TJC23" s="934"/>
      <c r="TJD23" s="934"/>
      <c r="TJE23" s="934"/>
      <c r="TJF23" s="934"/>
      <c r="TJG23" s="934"/>
      <c r="TJH23" s="934"/>
      <c r="TJI23" s="934"/>
      <c r="TJJ23" s="934"/>
      <c r="TJK23" s="934"/>
      <c r="TJL23" s="934"/>
      <c r="TJM23" s="934"/>
      <c r="TJN23" s="934"/>
      <c r="TJO23" s="934"/>
      <c r="TJP23" s="934"/>
      <c r="TJQ23" s="934"/>
      <c r="TJR23" s="934"/>
      <c r="TJS23" s="934"/>
      <c r="TJT23" s="934"/>
      <c r="TJU23" s="934"/>
      <c r="TJV23" s="934"/>
      <c r="TJW23" s="934"/>
      <c r="TJX23" s="934"/>
      <c r="TJY23" s="934"/>
      <c r="TJZ23" s="934"/>
      <c r="TKA23" s="934"/>
      <c r="TKB23" s="934"/>
      <c r="TKC23" s="934"/>
      <c r="TKD23" s="934"/>
      <c r="TKE23" s="934"/>
      <c r="TKF23" s="934"/>
      <c r="TKG23" s="934"/>
      <c r="TKH23" s="934"/>
      <c r="TKI23" s="934"/>
      <c r="TKJ23" s="934"/>
      <c r="TKK23" s="934"/>
      <c r="TKL23" s="934"/>
      <c r="TKM23" s="934"/>
      <c r="TKN23" s="934"/>
      <c r="TKO23" s="934"/>
      <c r="TKP23" s="934"/>
      <c r="TKQ23" s="934"/>
      <c r="TKR23" s="934"/>
      <c r="TKS23" s="934"/>
      <c r="TKT23" s="934"/>
      <c r="TKU23" s="934"/>
      <c r="TKV23" s="934"/>
      <c r="TKW23" s="934"/>
      <c r="TKX23" s="934"/>
      <c r="TKY23" s="934"/>
      <c r="TKZ23" s="934"/>
      <c r="TLA23" s="934"/>
      <c r="TLB23" s="934"/>
      <c r="TLC23" s="934"/>
      <c r="TLD23" s="934"/>
      <c r="TLE23" s="934"/>
      <c r="TLF23" s="934"/>
      <c r="TLG23" s="934"/>
      <c r="TLH23" s="934"/>
      <c r="TLI23" s="934"/>
      <c r="TLJ23" s="934"/>
      <c r="TLK23" s="934"/>
      <c r="TLL23" s="934"/>
      <c r="TLM23" s="934"/>
      <c r="TLN23" s="934"/>
      <c r="TLO23" s="934"/>
      <c r="TLP23" s="934"/>
      <c r="TLQ23" s="934"/>
      <c r="TLR23" s="934"/>
      <c r="TLS23" s="934"/>
      <c r="TLT23" s="934"/>
      <c r="TLU23" s="934"/>
      <c r="TLV23" s="934"/>
      <c r="TLW23" s="934"/>
      <c r="TLX23" s="934"/>
      <c r="TLY23" s="934"/>
      <c r="TLZ23" s="934"/>
      <c r="TMA23" s="934"/>
      <c r="TMB23" s="934"/>
      <c r="TMC23" s="934"/>
      <c r="TMD23" s="934"/>
      <c r="TME23" s="934"/>
      <c r="TMF23" s="934"/>
      <c r="TMG23" s="934"/>
      <c r="TMH23" s="934"/>
      <c r="TMI23" s="934"/>
      <c r="TMJ23" s="934"/>
      <c r="TMK23" s="934"/>
      <c r="TML23" s="934"/>
      <c r="TMM23" s="934"/>
      <c r="TMN23" s="934"/>
      <c r="TMO23" s="934"/>
      <c r="TMP23" s="934"/>
      <c r="TMQ23" s="934"/>
      <c r="TMR23" s="934"/>
      <c r="TMS23" s="934"/>
      <c r="TMT23" s="934"/>
      <c r="TMU23" s="934"/>
      <c r="TMV23" s="934"/>
      <c r="TMW23" s="934"/>
      <c r="TMX23" s="934"/>
      <c r="TMY23" s="934"/>
      <c r="TMZ23" s="934"/>
      <c r="TNA23" s="934"/>
      <c r="TNB23" s="934"/>
      <c r="TNC23" s="934"/>
      <c r="TND23" s="934"/>
      <c r="TNE23" s="934"/>
      <c r="TNF23" s="934"/>
      <c r="TNG23" s="934"/>
      <c r="TNH23" s="934"/>
      <c r="TNI23" s="934"/>
      <c r="TNJ23" s="934"/>
      <c r="TNK23" s="934"/>
      <c r="TNL23" s="934"/>
      <c r="TNM23" s="934"/>
      <c r="TNN23" s="934"/>
      <c r="TNO23" s="934"/>
      <c r="TNP23" s="934"/>
      <c r="TNQ23" s="934"/>
      <c r="TNR23" s="934"/>
      <c r="TNS23" s="934"/>
      <c r="TNT23" s="934"/>
      <c r="TNU23" s="934"/>
      <c r="TNV23" s="934"/>
      <c r="TNW23" s="934"/>
      <c r="TNX23" s="934"/>
      <c r="TNY23" s="934"/>
      <c r="TNZ23" s="934"/>
      <c r="TOA23" s="934"/>
      <c r="TOB23" s="934"/>
      <c r="TOC23" s="934"/>
      <c r="TOD23" s="934"/>
      <c r="TOE23" s="934"/>
      <c r="TOF23" s="934"/>
      <c r="TOG23" s="934"/>
      <c r="TOH23" s="934"/>
      <c r="TOI23" s="934"/>
      <c r="TOJ23" s="934"/>
      <c r="TOK23" s="934"/>
      <c r="TOL23" s="934"/>
      <c r="TOM23" s="934"/>
      <c r="TON23" s="934"/>
      <c r="TOO23" s="934"/>
      <c r="TOP23" s="934"/>
      <c r="TOQ23" s="934"/>
      <c r="TOR23" s="934"/>
      <c r="TOS23" s="934"/>
      <c r="TOT23" s="934"/>
      <c r="TOU23" s="934"/>
      <c r="TOV23" s="934"/>
      <c r="TOW23" s="934"/>
      <c r="TOX23" s="934"/>
      <c r="TOY23" s="934"/>
      <c r="TOZ23" s="934"/>
      <c r="TPA23" s="934"/>
      <c r="TPB23" s="934"/>
      <c r="TPC23" s="934"/>
      <c r="TPD23" s="934"/>
      <c r="TPE23" s="934"/>
      <c r="TPF23" s="934"/>
      <c r="TPG23" s="934"/>
      <c r="TPH23" s="934"/>
      <c r="TPI23" s="934"/>
      <c r="TPJ23" s="934"/>
      <c r="TPK23" s="934"/>
      <c r="TPL23" s="934"/>
      <c r="TPM23" s="934"/>
      <c r="TPN23" s="934"/>
      <c r="TPO23" s="934"/>
      <c r="TPP23" s="934"/>
      <c r="TPQ23" s="934"/>
      <c r="TPR23" s="934"/>
      <c r="TPS23" s="934"/>
      <c r="TPT23" s="934"/>
      <c r="TPU23" s="934"/>
      <c r="TPV23" s="934"/>
      <c r="TPW23" s="934"/>
      <c r="TPX23" s="934"/>
      <c r="TPY23" s="934"/>
      <c r="TPZ23" s="934"/>
      <c r="TQA23" s="934"/>
      <c r="TQB23" s="934"/>
      <c r="TQC23" s="934"/>
      <c r="TQD23" s="934"/>
      <c r="TQE23" s="934"/>
      <c r="TQF23" s="934"/>
      <c r="TQG23" s="934"/>
      <c r="TQH23" s="934"/>
      <c r="TQI23" s="934"/>
      <c r="TQJ23" s="934"/>
      <c r="TQK23" s="934"/>
      <c r="TQL23" s="934"/>
      <c r="TQM23" s="934"/>
      <c r="TQN23" s="934"/>
      <c r="TQO23" s="934"/>
      <c r="TQP23" s="934"/>
      <c r="TQQ23" s="934"/>
      <c r="TQR23" s="934"/>
      <c r="TQS23" s="934"/>
      <c r="TQT23" s="934"/>
      <c r="TQU23" s="934"/>
      <c r="TQV23" s="934"/>
      <c r="TQW23" s="934"/>
      <c r="TQX23" s="934"/>
      <c r="TQY23" s="934"/>
      <c r="TQZ23" s="934"/>
      <c r="TRA23" s="934"/>
      <c r="TRB23" s="934"/>
      <c r="TRC23" s="934"/>
      <c r="TRD23" s="934"/>
      <c r="TRE23" s="934"/>
      <c r="TRF23" s="934"/>
      <c r="TRG23" s="934"/>
      <c r="TRH23" s="934"/>
      <c r="TRI23" s="934"/>
      <c r="TRJ23" s="934"/>
      <c r="TRK23" s="934"/>
      <c r="TRL23" s="934"/>
      <c r="TRM23" s="934"/>
      <c r="TRN23" s="934"/>
      <c r="TRO23" s="934"/>
      <c r="TRP23" s="934"/>
      <c r="TRQ23" s="934"/>
      <c r="TRR23" s="934"/>
      <c r="TRS23" s="934"/>
      <c r="TRT23" s="934"/>
      <c r="TRU23" s="934"/>
      <c r="TRV23" s="934"/>
      <c r="TRW23" s="934"/>
      <c r="TRX23" s="934"/>
      <c r="TRY23" s="934"/>
      <c r="TRZ23" s="934"/>
      <c r="TSA23" s="934"/>
      <c r="TSB23" s="934"/>
      <c r="TSC23" s="934"/>
      <c r="TSD23" s="934"/>
      <c r="TSE23" s="934"/>
      <c r="TSF23" s="934"/>
      <c r="TSG23" s="934"/>
      <c r="TSH23" s="934"/>
      <c r="TSI23" s="934"/>
      <c r="TSJ23" s="934"/>
      <c r="TSK23" s="934"/>
      <c r="TSL23" s="934"/>
      <c r="TSM23" s="934"/>
      <c r="TSN23" s="934"/>
      <c r="TSO23" s="934"/>
      <c r="TSP23" s="934"/>
      <c r="TSQ23" s="934"/>
      <c r="TSR23" s="934"/>
      <c r="TSS23" s="934"/>
      <c r="TST23" s="934"/>
      <c r="TSU23" s="934"/>
      <c r="TSV23" s="934"/>
      <c r="TSW23" s="934"/>
      <c r="TSX23" s="934"/>
      <c r="TSY23" s="934"/>
      <c r="TSZ23" s="934"/>
      <c r="TTA23" s="934"/>
      <c r="TTB23" s="934"/>
      <c r="TTC23" s="934"/>
      <c r="TTD23" s="934"/>
      <c r="TTE23" s="934"/>
      <c r="TTF23" s="934"/>
      <c r="TTG23" s="934"/>
      <c r="TTH23" s="934"/>
      <c r="TTI23" s="934"/>
      <c r="TTJ23" s="934"/>
      <c r="TTK23" s="934"/>
      <c r="TTL23" s="934"/>
      <c r="TTM23" s="934"/>
      <c r="TTN23" s="934"/>
      <c r="TTO23" s="934"/>
      <c r="TTP23" s="934"/>
      <c r="TTQ23" s="934"/>
      <c r="TTR23" s="934"/>
      <c r="TTS23" s="934"/>
      <c r="TTT23" s="934"/>
      <c r="TTU23" s="934"/>
      <c r="TTV23" s="934"/>
      <c r="TTW23" s="934"/>
      <c r="TTX23" s="934"/>
      <c r="TTY23" s="934"/>
      <c r="TTZ23" s="934"/>
      <c r="TUA23" s="934"/>
      <c r="TUB23" s="934"/>
      <c r="TUC23" s="934"/>
      <c r="TUD23" s="934"/>
      <c r="TUE23" s="934"/>
      <c r="TUF23" s="934"/>
      <c r="TUG23" s="934"/>
      <c r="TUH23" s="934"/>
      <c r="TUI23" s="934"/>
      <c r="TUJ23" s="934"/>
      <c r="TUK23" s="934"/>
      <c r="TUL23" s="934"/>
      <c r="TUM23" s="934"/>
      <c r="TUN23" s="934"/>
      <c r="TUO23" s="934"/>
      <c r="TUP23" s="934"/>
      <c r="TUQ23" s="934"/>
      <c r="TUR23" s="934"/>
      <c r="TUS23" s="934"/>
      <c r="TUT23" s="934"/>
      <c r="TUU23" s="934"/>
      <c r="TUV23" s="934"/>
      <c r="TUW23" s="934"/>
      <c r="TUX23" s="934"/>
      <c r="TUY23" s="934"/>
      <c r="TUZ23" s="934"/>
      <c r="TVA23" s="934"/>
      <c r="TVB23" s="934"/>
      <c r="TVC23" s="934"/>
      <c r="TVD23" s="934"/>
      <c r="TVE23" s="934"/>
      <c r="TVF23" s="934"/>
      <c r="TVG23" s="934"/>
      <c r="TVH23" s="934"/>
      <c r="TVI23" s="934"/>
      <c r="TVJ23" s="934"/>
      <c r="TVK23" s="934"/>
      <c r="TVL23" s="934"/>
      <c r="TVM23" s="934"/>
      <c r="TVN23" s="934"/>
      <c r="TVO23" s="934"/>
      <c r="TVP23" s="934"/>
      <c r="TVQ23" s="934"/>
      <c r="TVR23" s="934"/>
      <c r="TVS23" s="934"/>
      <c r="TVT23" s="934"/>
      <c r="TVU23" s="934"/>
      <c r="TVV23" s="934"/>
      <c r="TVW23" s="934"/>
      <c r="TVX23" s="934"/>
      <c r="TVY23" s="934"/>
      <c r="TVZ23" s="934"/>
      <c r="TWA23" s="934"/>
      <c r="TWB23" s="934"/>
      <c r="TWC23" s="934"/>
      <c r="TWD23" s="934"/>
      <c r="TWE23" s="934"/>
      <c r="TWF23" s="934"/>
      <c r="TWG23" s="934"/>
      <c r="TWH23" s="934"/>
      <c r="TWI23" s="934"/>
      <c r="TWJ23" s="934"/>
      <c r="TWK23" s="934"/>
      <c r="TWL23" s="934"/>
      <c r="TWM23" s="934"/>
      <c r="TWN23" s="934"/>
      <c r="TWO23" s="934"/>
      <c r="TWP23" s="934"/>
      <c r="TWQ23" s="934"/>
      <c r="TWR23" s="934"/>
      <c r="TWS23" s="934"/>
      <c r="TWT23" s="934"/>
      <c r="TWU23" s="934"/>
      <c r="TWV23" s="934"/>
      <c r="TWW23" s="934"/>
      <c r="TWX23" s="934"/>
      <c r="TWY23" s="934"/>
      <c r="TWZ23" s="934"/>
      <c r="TXA23" s="934"/>
      <c r="TXB23" s="934"/>
      <c r="TXC23" s="934"/>
      <c r="TXD23" s="934"/>
      <c r="TXE23" s="934"/>
      <c r="TXF23" s="934"/>
      <c r="TXG23" s="934"/>
      <c r="TXH23" s="934"/>
      <c r="TXI23" s="934"/>
      <c r="TXJ23" s="934"/>
      <c r="TXK23" s="934"/>
      <c r="TXL23" s="934"/>
      <c r="TXM23" s="934"/>
      <c r="TXN23" s="934"/>
      <c r="TXO23" s="934"/>
      <c r="TXP23" s="934"/>
      <c r="TXQ23" s="934"/>
      <c r="TXR23" s="934"/>
      <c r="TXS23" s="934"/>
      <c r="TXT23" s="934"/>
      <c r="TXU23" s="934"/>
      <c r="TXV23" s="934"/>
      <c r="TXW23" s="934"/>
      <c r="TXX23" s="934"/>
      <c r="TXY23" s="934"/>
      <c r="TXZ23" s="934"/>
      <c r="TYA23" s="934"/>
      <c r="TYB23" s="934"/>
      <c r="TYC23" s="934"/>
      <c r="TYD23" s="934"/>
      <c r="TYE23" s="934"/>
      <c r="TYF23" s="934"/>
      <c r="TYG23" s="934"/>
      <c r="TYH23" s="934"/>
      <c r="TYI23" s="934"/>
      <c r="TYJ23" s="934"/>
      <c r="TYK23" s="934"/>
      <c r="TYL23" s="934"/>
      <c r="TYM23" s="934"/>
      <c r="TYN23" s="934"/>
      <c r="TYO23" s="934"/>
      <c r="TYP23" s="934"/>
      <c r="TYQ23" s="934"/>
      <c r="TYR23" s="934"/>
      <c r="TYS23" s="934"/>
      <c r="TYT23" s="934"/>
      <c r="TYU23" s="934"/>
      <c r="TYV23" s="934"/>
      <c r="TYW23" s="934"/>
      <c r="TYX23" s="934"/>
      <c r="TYY23" s="934"/>
      <c r="TYZ23" s="934"/>
      <c r="TZA23" s="934"/>
      <c r="TZB23" s="934"/>
      <c r="TZC23" s="934"/>
      <c r="TZD23" s="934"/>
      <c r="TZE23" s="934"/>
      <c r="TZF23" s="934"/>
      <c r="TZG23" s="934"/>
      <c r="TZH23" s="934"/>
      <c r="TZI23" s="934"/>
      <c r="TZJ23" s="934"/>
      <c r="TZK23" s="934"/>
      <c r="TZL23" s="934"/>
      <c r="TZM23" s="934"/>
      <c r="TZN23" s="934"/>
      <c r="TZO23" s="934"/>
      <c r="TZP23" s="934"/>
      <c r="TZQ23" s="934"/>
      <c r="TZR23" s="934"/>
      <c r="TZS23" s="934"/>
      <c r="TZT23" s="934"/>
      <c r="TZU23" s="934"/>
      <c r="TZV23" s="934"/>
      <c r="TZW23" s="934"/>
      <c r="TZX23" s="934"/>
      <c r="TZY23" s="934"/>
      <c r="TZZ23" s="934"/>
      <c r="UAA23" s="934"/>
      <c r="UAB23" s="934"/>
      <c r="UAC23" s="934"/>
      <c r="UAD23" s="934"/>
      <c r="UAE23" s="934"/>
      <c r="UAF23" s="934"/>
      <c r="UAG23" s="934"/>
      <c r="UAH23" s="934"/>
      <c r="UAI23" s="934"/>
      <c r="UAJ23" s="934"/>
      <c r="UAK23" s="934"/>
      <c r="UAL23" s="934"/>
      <c r="UAM23" s="934"/>
      <c r="UAN23" s="934"/>
      <c r="UAO23" s="934"/>
      <c r="UAP23" s="934"/>
      <c r="UAQ23" s="934"/>
      <c r="UAR23" s="934"/>
      <c r="UAS23" s="934"/>
      <c r="UAT23" s="934"/>
      <c r="UAU23" s="934"/>
      <c r="UAV23" s="934"/>
      <c r="UAW23" s="934"/>
      <c r="UAX23" s="934"/>
      <c r="UAY23" s="934"/>
      <c r="UAZ23" s="934"/>
      <c r="UBA23" s="934"/>
      <c r="UBB23" s="934"/>
      <c r="UBC23" s="934"/>
      <c r="UBD23" s="934"/>
      <c r="UBE23" s="934"/>
      <c r="UBF23" s="934"/>
      <c r="UBG23" s="934"/>
      <c r="UBH23" s="934"/>
      <c r="UBI23" s="934"/>
      <c r="UBJ23" s="934"/>
      <c r="UBK23" s="934"/>
      <c r="UBL23" s="934"/>
      <c r="UBM23" s="934"/>
      <c r="UBN23" s="934"/>
      <c r="UBO23" s="934"/>
      <c r="UBP23" s="934"/>
      <c r="UBQ23" s="934"/>
      <c r="UBR23" s="934"/>
      <c r="UBS23" s="934"/>
      <c r="UBT23" s="934"/>
      <c r="UBU23" s="934"/>
      <c r="UBV23" s="934"/>
      <c r="UBW23" s="934"/>
      <c r="UBX23" s="934"/>
      <c r="UBY23" s="934"/>
      <c r="UBZ23" s="934"/>
      <c r="UCA23" s="934"/>
      <c r="UCB23" s="934"/>
      <c r="UCC23" s="934"/>
      <c r="UCD23" s="934"/>
      <c r="UCE23" s="934"/>
      <c r="UCF23" s="934"/>
      <c r="UCG23" s="934"/>
      <c r="UCH23" s="934"/>
      <c r="UCI23" s="934"/>
      <c r="UCJ23" s="934"/>
      <c r="UCK23" s="934"/>
      <c r="UCL23" s="934"/>
      <c r="UCM23" s="934"/>
      <c r="UCN23" s="934"/>
      <c r="UCO23" s="934"/>
      <c r="UCP23" s="934"/>
      <c r="UCQ23" s="934"/>
      <c r="UCR23" s="934"/>
      <c r="UCS23" s="934"/>
      <c r="UCT23" s="934"/>
      <c r="UCU23" s="934"/>
      <c r="UCV23" s="934"/>
      <c r="UCW23" s="934"/>
      <c r="UCX23" s="934"/>
      <c r="UCY23" s="934"/>
      <c r="UCZ23" s="934"/>
      <c r="UDA23" s="934"/>
      <c r="UDB23" s="934"/>
      <c r="UDC23" s="934"/>
      <c r="UDD23" s="934"/>
      <c r="UDE23" s="934"/>
      <c r="UDF23" s="934"/>
      <c r="UDG23" s="934"/>
      <c r="UDH23" s="934"/>
      <c r="UDI23" s="934"/>
      <c r="UDJ23" s="934"/>
      <c r="UDK23" s="934"/>
      <c r="UDL23" s="934"/>
      <c r="UDM23" s="934"/>
      <c r="UDN23" s="934"/>
      <c r="UDO23" s="934"/>
      <c r="UDP23" s="934"/>
      <c r="UDQ23" s="934"/>
      <c r="UDR23" s="934"/>
      <c r="UDS23" s="934"/>
      <c r="UDT23" s="934"/>
      <c r="UDU23" s="934"/>
      <c r="UDV23" s="934"/>
      <c r="UDW23" s="934"/>
      <c r="UDX23" s="934"/>
      <c r="UDY23" s="934"/>
      <c r="UDZ23" s="934"/>
      <c r="UEA23" s="934"/>
      <c r="UEB23" s="934"/>
      <c r="UEC23" s="934"/>
      <c r="UED23" s="934"/>
      <c r="UEE23" s="934"/>
      <c r="UEF23" s="934"/>
      <c r="UEG23" s="934"/>
      <c r="UEH23" s="934"/>
      <c r="UEI23" s="934"/>
      <c r="UEJ23" s="934"/>
      <c r="UEK23" s="934"/>
      <c r="UEL23" s="934"/>
      <c r="UEM23" s="934"/>
      <c r="UEN23" s="934"/>
      <c r="UEO23" s="934"/>
      <c r="UEP23" s="934"/>
      <c r="UEQ23" s="934"/>
      <c r="UER23" s="934"/>
      <c r="UES23" s="934"/>
      <c r="UET23" s="934"/>
      <c r="UEU23" s="934"/>
      <c r="UEV23" s="934"/>
      <c r="UEW23" s="934"/>
      <c r="UEX23" s="934"/>
      <c r="UEY23" s="934"/>
      <c r="UEZ23" s="934"/>
      <c r="UFA23" s="934"/>
      <c r="UFB23" s="934"/>
      <c r="UFC23" s="934"/>
      <c r="UFD23" s="934"/>
      <c r="UFE23" s="934"/>
      <c r="UFF23" s="934"/>
      <c r="UFG23" s="934"/>
      <c r="UFH23" s="934"/>
      <c r="UFI23" s="934"/>
      <c r="UFJ23" s="934"/>
      <c r="UFK23" s="934"/>
      <c r="UFL23" s="934"/>
      <c r="UFM23" s="934"/>
      <c r="UFN23" s="934"/>
      <c r="UFO23" s="934"/>
      <c r="UFP23" s="934"/>
      <c r="UFQ23" s="934"/>
      <c r="UFR23" s="934"/>
      <c r="UFS23" s="934"/>
      <c r="UFT23" s="934"/>
      <c r="UFU23" s="934"/>
      <c r="UFV23" s="934"/>
      <c r="UFW23" s="934"/>
      <c r="UFX23" s="934"/>
      <c r="UFY23" s="934"/>
      <c r="UFZ23" s="934"/>
      <c r="UGA23" s="934"/>
      <c r="UGB23" s="934"/>
      <c r="UGC23" s="934"/>
      <c r="UGD23" s="934"/>
      <c r="UGE23" s="934"/>
      <c r="UGF23" s="934"/>
      <c r="UGG23" s="934"/>
      <c r="UGH23" s="934"/>
      <c r="UGI23" s="934"/>
      <c r="UGJ23" s="934"/>
      <c r="UGK23" s="934"/>
      <c r="UGL23" s="934"/>
      <c r="UGM23" s="934"/>
      <c r="UGN23" s="934"/>
      <c r="UGO23" s="934"/>
      <c r="UGP23" s="934"/>
      <c r="UGQ23" s="934"/>
      <c r="UGR23" s="934"/>
      <c r="UGS23" s="934"/>
      <c r="UGT23" s="934"/>
      <c r="UGU23" s="934"/>
      <c r="UGV23" s="934"/>
      <c r="UGW23" s="934"/>
      <c r="UGX23" s="934"/>
      <c r="UGY23" s="934"/>
      <c r="UGZ23" s="934"/>
      <c r="UHA23" s="934"/>
      <c r="UHB23" s="934"/>
      <c r="UHC23" s="934"/>
      <c r="UHD23" s="934"/>
      <c r="UHE23" s="934"/>
      <c r="UHF23" s="934"/>
      <c r="UHG23" s="934"/>
      <c r="UHH23" s="934"/>
      <c r="UHI23" s="934"/>
      <c r="UHJ23" s="934"/>
      <c r="UHK23" s="934"/>
      <c r="UHL23" s="934"/>
      <c r="UHM23" s="934"/>
      <c r="UHN23" s="934"/>
      <c r="UHO23" s="934"/>
      <c r="UHP23" s="934"/>
      <c r="UHQ23" s="934"/>
      <c r="UHR23" s="934"/>
      <c r="UHS23" s="934"/>
      <c r="UHT23" s="934"/>
      <c r="UHU23" s="934"/>
      <c r="UHV23" s="934"/>
      <c r="UHW23" s="934"/>
      <c r="UHX23" s="934"/>
      <c r="UHY23" s="934"/>
      <c r="UHZ23" s="934"/>
      <c r="UIA23" s="934"/>
      <c r="UIB23" s="934"/>
      <c r="UIC23" s="934"/>
      <c r="UID23" s="934"/>
      <c r="UIE23" s="934"/>
      <c r="UIF23" s="934"/>
      <c r="UIG23" s="934"/>
      <c r="UIH23" s="934"/>
      <c r="UII23" s="934"/>
      <c r="UIJ23" s="934"/>
      <c r="UIK23" s="934"/>
      <c r="UIL23" s="934"/>
      <c r="UIM23" s="934"/>
      <c r="UIN23" s="934"/>
      <c r="UIO23" s="934"/>
      <c r="UIP23" s="934"/>
      <c r="UIQ23" s="934"/>
      <c r="UIR23" s="934"/>
      <c r="UIS23" s="934"/>
      <c r="UIT23" s="934"/>
      <c r="UIU23" s="934"/>
      <c r="UIV23" s="934"/>
      <c r="UIW23" s="934"/>
      <c r="UIX23" s="934"/>
      <c r="UIY23" s="934"/>
      <c r="UIZ23" s="934"/>
      <c r="UJA23" s="934"/>
      <c r="UJB23" s="934"/>
      <c r="UJC23" s="934"/>
      <c r="UJD23" s="934"/>
      <c r="UJE23" s="934"/>
      <c r="UJF23" s="934"/>
      <c r="UJG23" s="934"/>
      <c r="UJH23" s="934"/>
      <c r="UJI23" s="934"/>
      <c r="UJJ23" s="934"/>
      <c r="UJK23" s="934"/>
      <c r="UJL23" s="934"/>
      <c r="UJM23" s="934"/>
      <c r="UJN23" s="934"/>
      <c r="UJO23" s="934"/>
      <c r="UJP23" s="934"/>
      <c r="UJQ23" s="934"/>
      <c r="UJR23" s="934"/>
      <c r="UJS23" s="934"/>
      <c r="UJT23" s="934"/>
      <c r="UJU23" s="934"/>
      <c r="UJV23" s="934"/>
      <c r="UJW23" s="934"/>
      <c r="UJX23" s="934"/>
      <c r="UJY23" s="934"/>
      <c r="UJZ23" s="934"/>
      <c r="UKA23" s="934"/>
      <c r="UKB23" s="934"/>
      <c r="UKC23" s="934"/>
      <c r="UKD23" s="934"/>
      <c r="UKE23" s="934"/>
      <c r="UKF23" s="934"/>
      <c r="UKG23" s="934"/>
      <c r="UKH23" s="934"/>
      <c r="UKI23" s="934"/>
      <c r="UKJ23" s="934"/>
      <c r="UKK23" s="934"/>
      <c r="UKL23" s="934"/>
      <c r="UKM23" s="934"/>
      <c r="UKN23" s="934"/>
      <c r="UKO23" s="934"/>
      <c r="UKP23" s="934"/>
      <c r="UKQ23" s="934"/>
      <c r="UKR23" s="934"/>
      <c r="UKS23" s="934"/>
      <c r="UKT23" s="934"/>
      <c r="UKU23" s="934"/>
      <c r="UKV23" s="934"/>
      <c r="UKW23" s="934"/>
      <c r="UKX23" s="934"/>
      <c r="UKY23" s="934"/>
      <c r="UKZ23" s="934"/>
      <c r="ULA23" s="934"/>
      <c r="ULB23" s="934"/>
      <c r="ULC23" s="934"/>
      <c r="ULD23" s="934"/>
      <c r="ULE23" s="934"/>
      <c r="ULF23" s="934"/>
      <c r="ULG23" s="934"/>
      <c r="ULH23" s="934"/>
      <c r="ULI23" s="934"/>
      <c r="ULJ23" s="934"/>
      <c r="ULK23" s="934"/>
      <c r="ULL23" s="934"/>
      <c r="ULM23" s="934"/>
      <c r="ULN23" s="934"/>
      <c r="ULO23" s="934"/>
      <c r="ULP23" s="934"/>
      <c r="ULQ23" s="934"/>
      <c r="ULR23" s="934"/>
      <c r="ULS23" s="934"/>
      <c r="ULT23" s="934"/>
      <c r="ULU23" s="934"/>
      <c r="ULV23" s="934"/>
      <c r="ULW23" s="934"/>
      <c r="ULX23" s="934"/>
      <c r="ULY23" s="934"/>
      <c r="ULZ23" s="934"/>
      <c r="UMA23" s="934"/>
      <c r="UMB23" s="934"/>
      <c r="UMC23" s="934"/>
      <c r="UMD23" s="934"/>
      <c r="UME23" s="934"/>
      <c r="UMF23" s="934"/>
      <c r="UMG23" s="934"/>
      <c r="UMH23" s="934"/>
      <c r="UMI23" s="934"/>
      <c r="UMJ23" s="934"/>
      <c r="UMK23" s="934"/>
      <c r="UML23" s="934"/>
      <c r="UMM23" s="934"/>
      <c r="UMN23" s="934"/>
      <c r="UMO23" s="934"/>
      <c r="UMP23" s="934"/>
      <c r="UMQ23" s="934"/>
      <c r="UMR23" s="934"/>
      <c r="UMS23" s="934"/>
      <c r="UMT23" s="934"/>
      <c r="UMU23" s="934"/>
      <c r="UMV23" s="934"/>
      <c r="UMW23" s="934"/>
      <c r="UMX23" s="934"/>
      <c r="UMY23" s="934"/>
      <c r="UMZ23" s="934"/>
      <c r="UNA23" s="934"/>
      <c r="UNB23" s="934"/>
      <c r="UNC23" s="934"/>
      <c r="UND23" s="934"/>
      <c r="UNE23" s="934"/>
      <c r="UNF23" s="934"/>
      <c r="UNG23" s="934"/>
      <c r="UNH23" s="934"/>
      <c r="UNI23" s="934"/>
      <c r="UNJ23" s="934"/>
      <c r="UNK23" s="934"/>
      <c r="UNL23" s="934"/>
      <c r="UNM23" s="934"/>
      <c r="UNN23" s="934"/>
      <c r="UNO23" s="934"/>
      <c r="UNP23" s="934"/>
      <c r="UNQ23" s="934"/>
      <c r="UNR23" s="934"/>
      <c r="UNS23" s="934"/>
      <c r="UNT23" s="934"/>
      <c r="UNU23" s="934"/>
      <c r="UNV23" s="934"/>
      <c r="UNW23" s="934"/>
      <c r="UNX23" s="934"/>
      <c r="UNY23" s="934"/>
      <c r="UNZ23" s="934"/>
      <c r="UOA23" s="934"/>
      <c r="UOB23" s="934"/>
      <c r="UOC23" s="934"/>
      <c r="UOD23" s="934"/>
      <c r="UOE23" s="934"/>
      <c r="UOF23" s="934"/>
      <c r="UOG23" s="934"/>
      <c r="UOH23" s="934"/>
      <c r="UOI23" s="934"/>
      <c r="UOJ23" s="934"/>
      <c r="UOK23" s="934"/>
      <c r="UOL23" s="934"/>
      <c r="UOM23" s="934"/>
      <c r="UON23" s="934"/>
      <c r="UOO23" s="934"/>
      <c r="UOP23" s="934"/>
      <c r="UOQ23" s="934"/>
      <c r="UOR23" s="934"/>
      <c r="UOS23" s="934"/>
      <c r="UOT23" s="934"/>
      <c r="UOU23" s="934"/>
      <c r="UOV23" s="934"/>
      <c r="UOW23" s="934"/>
      <c r="UOX23" s="934"/>
      <c r="UOY23" s="934"/>
      <c r="UOZ23" s="934"/>
      <c r="UPA23" s="934"/>
      <c r="UPB23" s="934"/>
      <c r="UPC23" s="934"/>
      <c r="UPD23" s="934"/>
      <c r="UPE23" s="934"/>
      <c r="UPF23" s="934"/>
      <c r="UPG23" s="934"/>
      <c r="UPH23" s="934"/>
      <c r="UPI23" s="934"/>
      <c r="UPJ23" s="934"/>
      <c r="UPK23" s="934"/>
      <c r="UPL23" s="934"/>
      <c r="UPM23" s="934"/>
      <c r="UPN23" s="934"/>
      <c r="UPO23" s="934"/>
      <c r="UPP23" s="934"/>
      <c r="UPQ23" s="934"/>
      <c r="UPR23" s="934"/>
      <c r="UPS23" s="934"/>
      <c r="UPT23" s="934"/>
      <c r="UPU23" s="934"/>
      <c r="UPV23" s="934"/>
      <c r="UPW23" s="934"/>
      <c r="UPX23" s="934"/>
      <c r="UPY23" s="934"/>
      <c r="UPZ23" s="934"/>
      <c r="UQA23" s="934"/>
      <c r="UQB23" s="934"/>
      <c r="UQC23" s="934"/>
      <c r="UQD23" s="934"/>
      <c r="UQE23" s="934"/>
      <c r="UQF23" s="934"/>
      <c r="UQG23" s="934"/>
      <c r="UQH23" s="934"/>
      <c r="UQI23" s="934"/>
      <c r="UQJ23" s="934"/>
      <c r="UQK23" s="934"/>
      <c r="UQL23" s="934"/>
      <c r="UQM23" s="934"/>
      <c r="UQN23" s="934"/>
      <c r="UQO23" s="934"/>
      <c r="UQP23" s="934"/>
      <c r="UQQ23" s="934"/>
      <c r="UQR23" s="934"/>
      <c r="UQS23" s="934"/>
      <c r="UQT23" s="934"/>
      <c r="UQU23" s="934"/>
      <c r="UQV23" s="934"/>
      <c r="UQW23" s="934"/>
      <c r="UQX23" s="934"/>
      <c r="UQY23" s="934"/>
      <c r="UQZ23" s="934"/>
      <c r="URA23" s="934"/>
      <c r="URB23" s="934"/>
      <c r="URC23" s="934"/>
      <c r="URD23" s="934"/>
      <c r="URE23" s="934"/>
      <c r="URF23" s="934"/>
      <c r="URG23" s="934"/>
      <c r="URH23" s="934"/>
      <c r="URI23" s="934"/>
      <c r="URJ23" s="934"/>
      <c r="URK23" s="934"/>
      <c r="URL23" s="934"/>
      <c r="URM23" s="934"/>
      <c r="URN23" s="934"/>
      <c r="URO23" s="934"/>
      <c r="URP23" s="934"/>
      <c r="URQ23" s="934"/>
      <c r="URR23" s="934"/>
      <c r="URS23" s="934"/>
      <c r="URT23" s="934"/>
      <c r="URU23" s="934"/>
      <c r="URV23" s="934"/>
      <c r="URW23" s="934"/>
      <c r="URX23" s="934"/>
      <c r="URY23" s="934"/>
      <c r="URZ23" s="934"/>
      <c r="USA23" s="934"/>
      <c r="USB23" s="934"/>
      <c r="USC23" s="934"/>
      <c r="USD23" s="934"/>
      <c r="USE23" s="934"/>
      <c r="USF23" s="934"/>
      <c r="USG23" s="934"/>
      <c r="USH23" s="934"/>
      <c r="USI23" s="934"/>
      <c r="USJ23" s="934"/>
      <c r="USK23" s="934"/>
      <c r="USL23" s="934"/>
      <c r="USM23" s="934"/>
      <c r="USN23" s="934"/>
      <c r="USO23" s="934"/>
      <c r="USP23" s="934"/>
      <c r="USQ23" s="934"/>
      <c r="USR23" s="934"/>
      <c r="USS23" s="934"/>
      <c r="UST23" s="934"/>
      <c r="USU23" s="934"/>
      <c r="USV23" s="934"/>
      <c r="USW23" s="934"/>
      <c r="USX23" s="934"/>
      <c r="USY23" s="934"/>
      <c r="USZ23" s="934"/>
      <c r="UTA23" s="934"/>
      <c r="UTB23" s="934"/>
      <c r="UTC23" s="934"/>
      <c r="UTD23" s="934"/>
      <c r="UTE23" s="934"/>
      <c r="UTF23" s="934"/>
      <c r="UTG23" s="934"/>
      <c r="UTH23" s="934"/>
      <c r="UTI23" s="934"/>
      <c r="UTJ23" s="934"/>
      <c r="UTK23" s="934"/>
      <c r="UTL23" s="934"/>
      <c r="UTM23" s="934"/>
      <c r="UTN23" s="934"/>
      <c r="UTO23" s="934"/>
      <c r="UTP23" s="934"/>
      <c r="UTQ23" s="934"/>
      <c r="UTR23" s="934"/>
      <c r="UTS23" s="934"/>
      <c r="UTT23" s="934"/>
      <c r="UTU23" s="934"/>
      <c r="UTV23" s="934"/>
      <c r="UTW23" s="934"/>
      <c r="UTX23" s="934"/>
      <c r="UTY23" s="934"/>
      <c r="UTZ23" s="934"/>
      <c r="UUA23" s="934"/>
      <c r="UUB23" s="934"/>
      <c r="UUC23" s="934"/>
      <c r="UUD23" s="934"/>
      <c r="UUE23" s="934"/>
      <c r="UUF23" s="934"/>
      <c r="UUG23" s="934"/>
      <c r="UUH23" s="934"/>
      <c r="UUI23" s="934"/>
      <c r="UUJ23" s="934"/>
      <c r="UUK23" s="934"/>
      <c r="UUL23" s="934"/>
      <c r="UUM23" s="934"/>
      <c r="UUN23" s="934"/>
      <c r="UUO23" s="934"/>
      <c r="UUP23" s="934"/>
      <c r="UUQ23" s="934"/>
      <c r="UUR23" s="934"/>
      <c r="UUS23" s="934"/>
      <c r="UUT23" s="934"/>
      <c r="UUU23" s="934"/>
      <c r="UUV23" s="934"/>
      <c r="UUW23" s="934"/>
      <c r="UUX23" s="934"/>
      <c r="UUY23" s="934"/>
      <c r="UUZ23" s="934"/>
      <c r="UVA23" s="934"/>
      <c r="UVB23" s="934"/>
      <c r="UVC23" s="934"/>
      <c r="UVD23" s="934"/>
      <c r="UVE23" s="934"/>
      <c r="UVF23" s="934"/>
      <c r="UVG23" s="934"/>
      <c r="UVH23" s="934"/>
      <c r="UVI23" s="934"/>
      <c r="UVJ23" s="934"/>
      <c r="UVK23" s="934"/>
      <c r="UVL23" s="934"/>
      <c r="UVM23" s="934"/>
      <c r="UVN23" s="934"/>
      <c r="UVO23" s="934"/>
      <c r="UVP23" s="934"/>
      <c r="UVQ23" s="934"/>
      <c r="UVR23" s="934"/>
      <c r="UVS23" s="934"/>
      <c r="UVT23" s="934"/>
      <c r="UVU23" s="934"/>
      <c r="UVV23" s="934"/>
      <c r="UVW23" s="934"/>
      <c r="UVX23" s="934"/>
      <c r="UVY23" s="934"/>
      <c r="UVZ23" s="934"/>
      <c r="UWA23" s="934"/>
      <c r="UWB23" s="934"/>
      <c r="UWC23" s="934"/>
      <c r="UWD23" s="934"/>
      <c r="UWE23" s="934"/>
      <c r="UWF23" s="934"/>
      <c r="UWG23" s="934"/>
      <c r="UWH23" s="934"/>
      <c r="UWI23" s="934"/>
      <c r="UWJ23" s="934"/>
      <c r="UWK23" s="934"/>
      <c r="UWL23" s="934"/>
      <c r="UWM23" s="934"/>
      <c r="UWN23" s="934"/>
      <c r="UWO23" s="934"/>
      <c r="UWP23" s="934"/>
      <c r="UWQ23" s="934"/>
      <c r="UWR23" s="934"/>
      <c r="UWS23" s="934"/>
      <c r="UWT23" s="934"/>
      <c r="UWU23" s="934"/>
      <c r="UWV23" s="934"/>
      <c r="UWW23" s="934"/>
      <c r="UWX23" s="934"/>
      <c r="UWY23" s="934"/>
      <c r="UWZ23" s="934"/>
      <c r="UXA23" s="934"/>
      <c r="UXB23" s="934"/>
      <c r="UXC23" s="934"/>
      <c r="UXD23" s="934"/>
      <c r="UXE23" s="934"/>
      <c r="UXF23" s="934"/>
      <c r="UXG23" s="934"/>
      <c r="UXH23" s="934"/>
      <c r="UXI23" s="934"/>
      <c r="UXJ23" s="934"/>
      <c r="UXK23" s="934"/>
      <c r="UXL23" s="934"/>
      <c r="UXM23" s="934"/>
      <c r="UXN23" s="934"/>
      <c r="UXO23" s="934"/>
      <c r="UXP23" s="934"/>
      <c r="UXQ23" s="934"/>
      <c r="UXR23" s="934"/>
      <c r="UXS23" s="934"/>
      <c r="UXT23" s="934"/>
      <c r="UXU23" s="934"/>
      <c r="UXV23" s="934"/>
      <c r="UXW23" s="934"/>
      <c r="UXX23" s="934"/>
      <c r="UXY23" s="934"/>
      <c r="UXZ23" s="934"/>
      <c r="UYA23" s="934"/>
      <c r="UYB23" s="934"/>
      <c r="UYC23" s="934"/>
      <c r="UYD23" s="934"/>
      <c r="UYE23" s="934"/>
      <c r="UYF23" s="934"/>
      <c r="UYG23" s="934"/>
      <c r="UYH23" s="934"/>
      <c r="UYI23" s="934"/>
      <c r="UYJ23" s="934"/>
      <c r="UYK23" s="934"/>
      <c r="UYL23" s="934"/>
      <c r="UYM23" s="934"/>
      <c r="UYN23" s="934"/>
      <c r="UYO23" s="934"/>
      <c r="UYP23" s="934"/>
      <c r="UYQ23" s="934"/>
      <c r="UYR23" s="934"/>
      <c r="UYS23" s="934"/>
      <c r="UYT23" s="934"/>
      <c r="UYU23" s="934"/>
      <c r="UYV23" s="934"/>
      <c r="UYW23" s="934"/>
      <c r="UYX23" s="934"/>
      <c r="UYY23" s="934"/>
      <c r="UYZ23" s="934"/>
      <c r="UZA23" s="934"/>
      <c r="UZB23" s="934"/>
      <c r="UZC23" s="934"/>
      <c r="UZD23" s="934"/>
      <c r="UZE23" s="934"/>
      <c r="UZF23" s="934"/>
      <c r="UZG23" s="934"/>
      <c r="UZH23" s="934"/>
      <c r="UZI23" s="934"/>
      <c r="UZJ23" s="934"/>
      <c r="UZK23" s="934"/>
      <c r="UZL23" s="934"/>
      <c r="UZM23" s="934"/>
      <c r="UZN23" s="934"/>
      <c r="UZO23" s="934"/>
      <c r="UZP23" s="934"/>
      <c r="UZQ23" s="934"/>
      <c r="UZR23" s="934"/>
      <c r="UZS23" s="934"/>
      <c r="UZT23" s="934"/>
      <c r="UZU23" s="934"/>
      <c r="UZV23" s="934"/>
      <c r="UZW23" s="934"/>
      <c r="UZX23" s="934"/>
      <c r="UZY23" s="934"/>
      <c r="UZZ23" s="934"/>
      <c r="VAA23" s="934"/>
      <c r="VAB23" s="934"/>
      <c r="VAC23" s="934"/>
      <c r="VAD23" s="934"/>
      <c r="VAE23" s="934"/>
      <c r="VAF23" s="934"/>
      <c r="VAG23" s="934"/>
      <c r="VAH23" s="934"/>
      <c r="VAI23" s="934"/>
      <c r="VAJ23" s="934"/>
      <c r="VAK23" s="934"/>
      <c r="VAL23" s="934"/>
      <c r="VAM23" s="934"/>
      <c r="VAN23" s="934"/>
      <c r="VAO23" s="934"/>
      <c r="VAP23" s="934"/>
      <c r="VAQ23" s="934"/>
      <c r="VAR23" s="934"/>
      <c r="VAS23" s="934"/>
      <c r="VAT23" s="934"/>
      <c r="VAU23" s="934"/>
      <c r="VAV23" s="934"/>
      <c r="VAW23" s="934"/>
      <c r="VAX23" s="934"/>
      <c r="VAY23" s="934"/>
      <c r="VAZ23" s="934"/>
      <c r="VBA23" s="934"/>
      <c r="VBB23" s="934"/>
      <c r="VBC23" s="934"/>
      <c r="VBD23" s="934"/>
      <c r="VBE23" s="934"/>
      <c r="VBF23" s="934"/>
      <c r="VBG23" s="934"/>
      <c r="VBH23" s="934"/>
      <c r="VBI23" s="934"/>
      <c r="VBJ23" s="934"/>
      <c r="VBK23" s="934"/>
      <c r="VBL23" s="934"/>
      <c r="VBM23" s="934"/>
      <c r="VBN23" s="934"/>
      <c r="VBO23" s="934"/>
      <c r="VBP23" s="934"/>
      <c r="VBQ23" s="934"/>
      <c r="VBR23" s="934"/>
      <c r="VBS23" s="934"/>
      <c r="VBT23" s="934"/>
      <c r="VBU23" s="934"/>
      <c r="VBV23" s="934"/>
      <c r="VBW23" s="934"/>
      <c r="VBX23" s="934"/>
      <c r="VBY23" s="934"/>
      <c r="VBZ23" s="934"/>
      <c r="VCA23" s="934"/>
      <c r="VCB23" s="934"/>
      <c r="VCC23" s="934"/>
      <c r="VCD23" s="934"/>
      <c r="VCE23" s="934"/>
      <c r="VCF23" s="934"/>
      <c r="VCG23" s="934"/>
      <c r="VCH23" s="934"/>
      <c r="VCI23" s="934"/>
      <c r="VCJ23" s="934"/>
      <c r="VCK23" s="934"/>
      <c r="VCL23" s="934"/>
      <c r="VCM23" s="934"/>
      <c r="VCN23" s="934"/>
      <c r="VCO23" s="934"/>
      <c r="VCP23" s="934"/>
      <c r="VCQ23" s="934"/>
      <c r="VCR23" s="934"/>
      <c r="VCS23" s="934"/>
      <c r="VCT23" s="934"/>
      <c r="VCU23" s="934"/>
      <c r="VCV23" s="934"/>
      <c r="VCW23" s="934"/>
      <c r="VCX23" s="934"/>
      <c r="VCY23" s="934"/>
      <c r="VCZ23" s="934"/>
      <c r="VDA23" s="934"/>
      <c r="VDB23" s="934"/>
      <c r="VDC23" s="934"/>
      <c r="VDD23" s="934"/>
      <c r="VDE23" s="934"/>
      <c r="VDF23" s="934"/>
      <c r="VDG23" s="934"/>
      <c r="VDH23" s="934"/>
      <c r="VDI23" s="934"/>
      <c r="VDJ23" s="934"/>
      <c r="VDK23" s="934"/>
      <c r="VDL23" s="934"/>
      <c r="VDM23" s="934"/>
      <c r="VDN23" s="934"/>
      <c r="VDO23" s="934"/>
      <c r="VDP23" s="934"/>
      <c r="VDQ23" s="934"/>
      <c r="VDR23" s="934"/>
      <c r="VDS23" s="934"/>
      <c r="VDT23" s="934"/>
      <c r="VDU23" s="934"/>
      <c r="VDV23" s="934"/>
      <c r="VDW23" s="934"/>
      <c r="VDX23" s="934"/>
      <c r="VDY23" s="934"/>
      <c r="VDZ23" s="934"/>
      <c r="VEA23" s="934"/>
      <c r="VEB23" s="934"/>
      <c r="VEC23" s="934"/>
      <c r="VED23" s="934"/>
      <c r="VEE23" s="934"/>
      <c r="VEF23" s="934"/>
      <c r="VEG23" s="934"/>
      <c r="VEH23" s="934"/>
      <c r="VEI23" s="934"/>
      <c r="VEJ23" s="934"/>
      <c r="VEK23" s="934"/>
      <c r="VEL23" s="934"/>
      <c r="VEM23" s="934"/>
      <c r="VEN23" s="934"/>
      <c r="VEO23" s="934"/>
      <c r="VEP23" s="934"/>
      <c r="VEQ23" s="934"/>
      <c r="VER23" s="934"/>
      <c r="VES23" s="934"/>
      <c r="VET23" s="934"/>
      <c r="VEU23" s="934"/>
      <c r="VEV23" s="934"/>
      <c r="VEW23" s="934"/>
      <c r="VEX23" s="934"/>
      <c r="VEY23" s="934"/>
      <c r="VEZ23" s="934"/>
      <c r="VFA23" s="934"/>
      <c r="VFB23" s="934"/>
      <c r="VFC23" s="934"/>
      <c r="VFD23" s="934"/>
      <c r="VFE23" s="934"/>
      <c r="VFF23" s="934"/>
      <c r="VFG23" s="934"/>
      <c r="VFH23" s="934"/>
      <c r="VFI23" s="934"/>
      <c r="VFJ23" s="934"/>
      <c r="VFK23" s="934"/>
      <c r="VFL23" s="934"/>
      <c r="VFM23" s="934"/>
      <c r="VFN23" s="934"/>
      <c r="VFO23" s="934"/>
      <c r="VFP23" s="934"/>
      <c r="VFQ23" s="934"/>
      <c r="VFR23" s="934"/>
      <c r="VFS23" s="934"/>
      <c r="VFT23" s="934"/>
      <c r="VFU23" s="934"/>
      <c r="VFV23" s="934"/>
      <c r="VFW23" s="934"/>
      <c r="VFX23" s="934"/>
      <c r="VFY23" s="934"/>
      <c r="VFZ23" s="934"/>
      <c r="VGA23" s="934"/>
      <c r="VGB23" s="934"/>
      <c r="VGC23" s="934"/>
      <c r="VGD23" s="934"/>
      <c r="VGE23" s="934"/>
      <c r="VGF23" s="934"/>
      <c r="VGG23" s="934"/>
      <c r="VGH23" s="934"/>
      <c r="VGI23" s="934"/>
      <c r="VGJ23" s="934"/>
      <c r="VGK23" s="934"/>
      <c r="VGL23" s="934"/>
      <c r="VGM23" s="934"/>
      <c r="VGN23" s="934"/>
      <c r="VGO23" s="934"/>
      <c r="VGP23" s="934"/>
      <c r="VGQ23" s="934"/>
      <c r="VGR23" s="934"/>
      <c r="VGS23" s="934"/>
      <c r="VGT23" s="934"/>
      <c r="VGU23" s="934"/>
      <c r="VGV23" s="934"/>
      <c r="VGW23" s="934"/>
      <c r="VGX23" s="934"/>
      <c r="VGY23" s="934"/>
      <c r="VGZ23" s="934"/>
      <c r="VHA23" s="934"/>
      <c r="VHB23" s="934"/>
      <c r="VHC23" s="934"/>
      <c r="VHD23" s="934"/>
      <c r="VHE23" s="934"/>
      <c r="VHF23" s="934"/>
      <c r="VHG23" s="934"/>
      <c r="VHH23" s="934"/>
      <c r="VHI23" s="934"/>
      <c r="VHJ23" s="934"/>
      <c r="VHK23" s="934"/>
      <c r="VHL23" s="934"/>
      <c r="VHM23" s="934"/>
      <c r="VHN23" s="934"/>
      <c r="VHO23" s="934"/>
      <c r="VHP23" s="934"/>
      <c r="VHQ23" s="934"/>
      <c r="VHR23" s="934"/>
      <c r="VHS23" s="934"/>
      <c r="VHT23" s="934"/>
      <c r="VHU23" s="934"/>
      <c r="VHV23" s="934"/>
      <c r="VHW23" s="934"/>
      <c r="VHX23" s="934"/>
      <c r="VHY23" s="934"/>
      <c r="VHZ23" s="934"/>
      <c r="VIA23" s="934"/>
      <c r="VIB23" s="934"/>
      <c r="VIC23" s="934"/>
      <c r="VID23" s="934"/>
      <c r="VIE23" s="934"/>
      <c r="VIF23" s="934"/>
      <c r="VIG23" s="934"/>
      <c r="VIH23" s="934"/>
      <c r="VII23" s="934"/>
      <c r="VIJ23" s="934"/>
      <c r="VIK23" s="934"/>
      <c r="VIL23" s="934"/>
      <c r="VIM23" s="934"/>
      <c r="VIN23" s="934"/>
      <c r="VIO23" s="934"/>
      <c r="VIP23" s="934"/>
      <c r="VIQ23" s="934"/>
      <c r="VIR23" s="934"/>
      <c r="VIS23" s="934"/>
      <c r="VIT23" s="934"/>
      <c r="VIU23" s="934"/>
      <c r="VIV23" s="934"/>
      <c r="VIW23" s="934"/>
      <c r="VIX23" s="934"/>
      <c r="VIY23" s="934"/>
      <c r="VIZ23" s="934"/>
      <c r="VJA23" s="934"/>
      <c r="VJB23" s="934"/>
      <c r="VJC23" s="934"/>
      <c r="VJD23" s="934"/>
      <c r="VJE23" s="934"/>
      <c r="VJF23" s="934"/>
      <c r="VJG23" s="934"/>
      <c r="VJH23" s="934"/>
      <c r="VJI23" s="934"/>
      <c r="VJJ23" s="934"/>
      <c r="VJK23" s="934"/>
      <c r="VJL23" s="934"/>
      <c r="VJM23" s="934"/>
      <c r="VJN23" s="934"/>
      <c r="VJO23" s="934"/>
      <c r="VJP23" s="934"/>
      <c r="VJQ23" s="934"/>
      <c r="VJR23" s="934"/>
      <c r="VJS23" s="934"/>
      <c r="VJT23" s="934"/>
      <c r="VJU23" s="934"/>
      <c r="VJV23" s="934"/>
      <c r="VJW23" s="934"/>
      <c r="VJX23" s="934"/>
      <c r="VJY23" s="934"/>
      <c r="VJZ23" s="934"/>
      <c r="VKA23" s="934"/>
      <c r="VKB23" s="934"/>
      <c r="VKC23" s="934"/>
      <c r="VKD23" s="934"/>
      <c r="VKE23" s="934"/>
      <c r="VKF23" s="934"/>
      <c r="VKG23" s="934"/>
      <c r="VKH23" s="934"/>
      <c r="VKI23" s="934"/>
      <c r="VKJ23" s="934"/>
      <c r="VKK23" s="934"/>
      <c r="VKL23" s="934"/>
      <c r="VKM23" s="934"/>
      <c r="VKN23" s="934"/>
      <c r="VKO23" s="934"/>
      <c r="VKP23" s="934"/>
      <c r="VKQ23" s="934"/>
      <c r="VKR23" s="934"/>
      <c r="VKS23" s="934"/>
      <c r="VKT23" s="934"/>
      <c r="VKU23" s="934"/>
      <c r="VKV23" s="934"/>
      <c r="VKW23" s="934"/>
      <c r="VKX23" s="934"/>
      <c r="VKY23" s="934"/>
      <c r="VKZ23" s="934"/>
      <c r="VLA23" s="934"/>
      <c r="VLB23" s="934"/>
      <c r="VLC23" s="934"/>
      <c r="VLD23" s="934"/>
      <c r="VLE23" s="934"/>
      <c r="VLF23" s="934"/>
      <c r="VLG23" s="934"/>
      <c r="VLH23" s="934"/>
      <c r="VLI23" s="934"/>
      <c r="VLJ23" s="934"/>
      <c r="VLK23" s="934"/>
      <c r="VLL23" s="934"/>
      <c r="VLM23" s="934"/>
      <c r="VLN23" s="934"/>
      <c r="VLO23" s="934"/>
      <c r="VLP23" s="934"/>
      <c r="VLQ23" s="934"/>
      <c r="VLR23" s="934"/>
      <c r="VLS23" s="934"/>
      <c r="VLT23" s="934"/>
      <c r="VLU23" s="934"/>
      <c r="VLV23" s="934"/>
      <c r="VLW23" s="934"/>
      <c r="VLX23" s="934"/>
      <c r="VLY23" s="934"/>
      <c r="VLZ23" s="934"/>
      <c r="VMA23" s="934"/>
      <c r="VMB23" s="934"/>
      <c r="VMC23" s="934"/>
      <c r="VMD23" s="934"/>
      <c r="VME23" s="934"/>
      <c r="VMF23" s="934"/>
      <c r="VMG23" s="934"/>
      <c r="VMH23" s="934"/>
      <c r="VMI23" s="934"/>
      <c r="VMJ23" s="934"/>
      <c r="VMK23" s="934"/>
      <c r="VML23" s="934"/>
      <c r="VMM23" s="934"/>
      <c r="VMN23" s="934"/>
      <c r="VMO23" s="934"/>
      <c r="VMP23" s="934"/>
      <c r="VMQ23" s="934"/>
      <c r="VMR23" s="934"/>
      <c r="VMS23" s="934"/>
      <c r="VMT23" s="934"/>
      <c r="VMU23" s="934"/>
      <c r="VMV23" s="934"/>
      <c r="VMW23" s="934"/>
      <c r="VMX23" s="934"/>
      <c r="VMY23" s="934"/>
      <c r="VMZ23" s="934"/>
      <c r="VNA23" s="934"/>
      <c r="VNB23" s="934"/>
      <c r="VNC23" s="934"/>
      <c r="VND23" s="934"/>
      <c r="VNE23" s="934"/>
      <c r="VNF23" s="934"/>
      <c r="VNG23" s="934"/>
      <c r="VNH23" s="934"/>
      <c r="VNI23" s="934"/>
      <c r="VNJ23" s="934"/>
      <c r="VNK23" s="934"/>
      <c r="VNL23" s="934"/>
      <c r="VNM23" s="934"/>
      <c r="VNN23" s="934"/>
      <c r="VNO23" s="934"/>
      <c r="VNP23" s="934"/>
      <c r="VNQ23" s="934"/>
      <c r="VNR23" s="934"/>
      <c r="VNS23" s="934"/>
      <c r="VNT23" s="934"/>
      <c r="VNU23" s="934"/>
      <c r="VNV23" s="934"/>
      <c r="VNW23" s="934"/>
      <c r="VNX23" s="934"/>
      <c r="VNY23" s="934"/>
      <c r="VNZ23" s="934"/>
      <c r="VOA23" s="934"/>
      <c r="VOB23" s="934"/>
      <c r="VOC23" s="934"/>
      <c r="VOD23" s="934"/>
      <c r="VOE23" s="934"/>
      <c r="VOF23" s="934"/>
      <c r="VOG23" s="934"/>
      <c r="VOH23" s="934"/>
      <c r="VOI23" s="934"/>
      <c r="VOJ23" s="934"/>
      <c r="VOK23" s="934"/>
      <c r="VOL23" s="934"/>
      <c r="VOM23" s="934"/>
      <c r="VON23" s="934"/>
      <c r="VOO23" s="934"/>
      <c r="VOP23" s="934"/>
      <c r="VOQ23" s="934"/>
      <c r="VOR23" s="934"/>
      <c r="VOS23" s="934"/>
      <c r="VOT23" s="934"/>
      <c r="VOU23" s="934"/>
      <c r="VOV23" s="934"/>
      <c r="VOW23" s="934"/>
      <c r="VOX23" s="934"/>
      <c r="VOY23" s="934"/>
      <c r="VOZ23" s="934"/>
      <c r="VPA23" s="934"/>
      <c r="VPB23" s="934"/>
      <c r="VPC23" s="934"/>
      <c r="VPD23" s="934"/>
      <c r="VPE23" s="934"/>
      <c r="VPF23" s="934"/>
      <c r="VPG23" s="934"/>
      <c r="VPH23" s="934"/>
      <c r="VPI23" s="934"/>
      <c r="VPJ23" s="934"/>
      <c r="VPK23" s="934"/>
      <c r="VPL23" s="934"/>
      <c r="VPM23" s="934"/>
      <c r="VPN23" s="934"/>
      <c r="VPO23" s="934"/>
      <c r="VPP23" s="934"/>
      <c r="VPQ23" s="934"/>
      <c r="VPR23" s="934"/>
      <c r="VPS23" s="934"/>
      <c r="VPT23" s="934"/>
      <c r="VPU23" s="934"/>
      <c r="VPV23" s="934"/>
      <c r="VPW23" s="934"/>
      <c r="VPX23" s="934"/>
      <c r="VPY23" s="934"/>
      <c r="VPZ23" s="934"/>
      <c r="VQA23" s="934"/>
      <c r="VQB23" s="934"/>
      <c r="VQC23" s="934"/>
      <c r="VQD23" s="934"/>
      <c r="VQE23" s="934"/>
      <c r="VQF23" s="934"/>
      <c r="VQG23" s="934"/>
      <c r="VQH23" s="934"/>
      <c r="VQI23" s="934"/>
      <c r="VQJ23" s="934"/>
      <c r="VQK23" s="934"/>
      <c r="VQL23" s="934"/>
      <c r="VQM23" s="934"/>
      <c r="VQN23" s="934"/>
      <c r="VQO23" s="934"/>
      <c r="VQP23" s="934"/>
      <c r="VQQ23" s="934"/>
      <c r="VQR23" s="934"/>
      <c r="VQS23" s="934"/>
      <c r="VQT23" s="934"/>
      <c r="VQU23" s="934"/>
      <c r="VQV23" s="934"/>
      <c r="VQW23" s="934"/>
      <c r="VQX23" s="934"/>
      <c r="VQY23" s="934"/>
      <c r="VQZ23" s="934"/>
      <c r="VRA23" s="934"/>
      <c r="VRB23" s="934"/>
      <c r="VRC23" s="934"/>
      <c r="VRD23" s="934"/>
      <c r="VRE23" s="934"/>
      <c r="VRF23" s="934"/>
      <c r="VRG23" s="934"/>
      <c r="VRH23" s="934"/>
      <c r="VRI23" s="934"/>
      <c r="VRJ23" s="934"/>
      <c r="VRK23" s="934"/>
      <c r="VRL23" s="934"/>
      <c r="VRM23" s="934"/>
      <c r="VRN23" s="934"/>
      <c r="VRO23" s="934"/>
      <c r="VRP23" s="934"/>
      <c r="VRQ23" s="934"/>
      <c r="VRR23" s="934"/>
      <c r="VRS23" s="934"/>
      <c r="VRT23" s="934"/>
      <c r="VRU23" s="934"/>
      <c r="VRV23" s="934"/>
      <c r="VRW23" s="934"/>
      <c r="VRX23" s="934"/>
      <c r="VRY23" s="934"/>
      <c r="VRZ23" s="934"/>
      <c r="VSA23" s="934"/>
      <c r="VSB23" s="934"/>
      <c r="VSC23" s="934"/>
      <c r="VSD23" s="934"/>
      <c r="VSE23" s="934"/>
      <c r="VSF23" s="934"/>
      <c r="VSG23" s="934"/>
      <c r="VSH23" s="934"/>
      <c r="VSI23" s="934"/>
      <c r="VSJ23" s="934"/>
      <c r="VSK23" s="934"/>
      <c r="VSL23" s="934"/>
      <c r="VSM23" s="934"/>
      <c r="VSN23" s="934"/>
      <c r="VSO23" s="934"/>
      <c r="VSP23" s="934"/>
      <c r="VSQ23" s="934"/>
      <c r="VSR23" s="934"/>
      <c r="VSS23" s="934"/>
      <c r="VST23" s="934"/>
      <c r="VSU23" s="934"/>
      <c r="VSV23" s="934"/>
      <c r="VSW23" s="934"/>
      <c r="VSX23" s="934"/>
      <c r="VSY23" s="934"/>
      <c r="VSZ23" s="934"/>
      <c r="VTA23" s="934"/>
      <c r="VTB23" s="934"/>
      <c r="VTC23" s="934"/>
      <c r="VTD23" s="934"/>
      <c r="VTE23" s="934"/>
      <c r="VTF23" s="934"/>
      <c r="VTG23" s="934"/>
      <c r="VTH23" s="934"/>
      <c r="VTI23" s="934"/>
      <c r="VTJ23" s="934"/>
      <c r="VTK23" s="934"/>
      <c r="VTL23" s="934"/>
      <c r="VTM23" s="934"/>
      <c r="VTN23" s="934"/>
      <c r="VTO23" s="934"/>
      <c r="VTP23" s="934"/>
      <c r="VTQ23" s="934"/>
      <c r="VTR23" s="934"/>
      <c r="VTS23" s="934"/>
      <c r="VTT23" s="934"/>
      <c r="VTU23" s="934"/>
      <c r="VTV23" s="934"/>
      <c r="VTW23" s="934"/>
      <c r="VTX23" s="934"/>
      <c r="VTY23" s="934"/>
      <c r="VTZ23" s="934"/>
      <c r="VUA23" s="934"/>
      <c r="VUB23" s="934"/>
      <c r="VUC23" s="934"/>
      <c r="VUD23" s="934"/>
      <c r="VUE23" s="934"/>
      <c r="VUF23" s="934"/>
      <c r="VUG23" s="934"/>
      <c r="VUH23" s="934"/>
      <c r="VUI23" s="934"/>
      <c r="VUJ23" s="934"/>
      <c r="VUK23" s="934"/>
      <c r="VUL23" s="934"/>
      <c r="VUM23" s="934"/>
      <c r="VUN23" s="934"/>
      <c r="VUO23" s="934"/>
      <c r="VUP23" s="934"/>
      <c r="VUQ23" s="934"/>
      <c r="VUR23" s="934"/>
      <c r="VUS23" s="934"/>
      <c r="VUT23" s="934"/>
      <c r="VUU23" s="934"/>
      <c r="VUV23" s="934"/>
      <c r="VUW23" s="934"/>
      <c r="VUX23" s="934"/>
      <c r="VUY23" s="934"/>
      <c r="VUZ23" s="934"/>
      <c r="VVA23" s="934"/>
      <c r="VVB23" s="934"/>
      <c r="VVC23" s="934"/>
      <c r="VVD23" s="934"/>
      <c r="VVE23" s="934"/>
      <c r="VVF23" s="934"/>
      <c r="VVG23" s="934"/>
      <c r="VVH23" s="934"/>
      <c r="VVI23" s="934"/>
      <c r="VVJ23" s="934"/>
      <c r="VVK23" s="934"/>
      <c r="VVL23" s="934"/>
      <c r="VVM23" s="934"/>
      <c r="VVN23" s="934"/>
      <c r="VVO23" s="934"/>
      <c r="VVP23" s="934"/>
      <c r="VVQ23" s="934"/>
      <c r="VVR23" s="934"/>
      <c r="VVS23" s="934"/>
      <c r="VVT23" s="934"/>
      <c r="VVU23" s="934"/>
      <c r="VVV23" s="934"/>
      <c r="VVW23" s="934"/>
      <c r="VVX23" s="934"/>
      <c r="VVY23" s="934"/>
      <c r="VVZ23" s="934"/>
      <c r="VWA23" s="934"/>
      <c r="VWB23" s="934"/>
      <c r="VWC23" s="934"/>
      <c r="VWD23" s="934"/>
      <c r="VWE23" s="934"/>
      <c r="VWF23" s="934"/>
      <c r="VWG23" s="934"/>
      <c r="VWH23" s="934"/>
      <c r="VWI23" s="934"/>
      <c r="VWJ23" s="934"/>
      <c r="VWK23" s="934"/>
      <c r="VWL23" s="934"/>
      <c r="VWM23" s="934"/>
      <c r="VWN23" s="934"/>
      <c r="VWO23" s="934"/>
      <c r="VWP23" s="934"/>
      <c r="VWQ23" s="934"/>
      <c r="VWR23" s="934"/>
      <c r="VWS23" s="934"/>
      <c r="VWT23" s="934"/>
      <c r="VWU23" s="934"/>
      <c r="VWV23" s="934"/>
      <c r="VWW23" s="934"/>
      <c r="VWX23" s="934"/>
      <c r="VWY23" s="934"/>
      <c r="VWZ23" s="934"/>
      <c r="VXA23" s="934"/>
      <c r="VXB23" s="934"/>
      <c r="VXC23" s="934"/>
      <c r="VXD23" s="934"/>
      <c r="VXE23" s="934"/>
      <c r="VXF23" s="934"/>
      <c r="VXG23" s="934"/>
      <c r="VXH23" s="934"/>
      <c r="VXI23" s="934"/>
      <c r="VXJ23" s="934"/>
      <c r="VXK23" s="934"/>
      <c r="VXL23" s="934"/>
      <c r="VXM23" s="934"/>
      <c r="VXN23" s="934"/>
      <c r="VXO23" s="934"/>
      <c r="VXP23" s="934"/>
      <c r="VXQ23" s="934"/>
      <c r="VXR23" s="934"/>
      <c r="VXS23" s="934"/>
      <c r="VXT23" s="934"/>
      <c r="VXU23" s="934"/>
      <c r="VXV23" s="934"/>
      <c r="VXW23" s="934"/>
      <c r="VXX23" s="934"/>
      <c r="VXY23" s="934"/>
      <c r="VXZ23" s="934"/>
      <c r="VYA23" s="934"/>
      <c r="VYB23" s="934"/>
      <c r="VYC23" s="934"/>
      <c r="VYD23" s="934"/>
      <c r="VYE23" s="934"/>
      <c r="VYF23" s="934"/>
      <c r="VYG23" s="934"/>
      <c r="VYH23" s="934"/>
      <c r="VYI23" s="934"/>
      <c r="VYJ23" s="934"/>
      <c r="VYK23" s="934"/>
      <c r="VYL23" s="934"/>
      <c r="VYM23" s="934"/>
      <c r="VYN23" s="934"/>
      <c r="VYO23" s="934"/>
      <c r="VYP23" s="934"/>
      <c r="VYQ23" s="934"/>
      <c r="VYR23" s="934"/>
      <c r="VYS23" s="934"/>
      <c r="VYT23" s="934"/>
      <c r="VYU23" s="934"/>
      <c r="VYV23" s="934"/>
      <c r="VYW23" s="934"/>
      <c r="VYX23" s="934"/>
      <c r="VYY23" s="934"/>
      <c r="VYZ23" s="934"/>
      <c r="VZA23" s="934"/>
      <c r="VZB23" s="934"/>
      <c r="VZC23" s="934"/>
      <c r="VZD23" s="934"/>
      <c r="VZE23" s="934"/>
      <c r="VZF23" s="934"/>
      <c r="VZG23" s="934"/>
      <c r="VZH23" s="934"/>
      <c r="VZI23" s="934"/>
      <c r="VZJ23" s="934"/>
      <c r="VZK23" s="934"/>
      <c r="VZL23" s="934"/>
      <c r="VZM23" s="934"/>
      <c r="VZN23" s="934"/>
      <c r="VZO23" s="934"/>
      <c r="VZP23" s="934"/>
      <c r="VZQ23" s="934"/>
      <c r="VZR23" s="934"/>
      <c r="VZS23" s="934"/>
      <c r="VZT23" s="934"/>
      <c r="VZU23" s="934"/>
      <c r="VZV23" s="934"/>
      <c r="VZW23" s="934"/>
      <c r="VZX23" s="934"/>
      <c r="VZY23" s="934"/>
      <c r="VZZ23" s="934"/>
      <c r="WAA23" s="934"/>
      <c r="WAB23" s="934"/>
      <c r="WAC23" s="934"/>
      <c r="WAD23" s="934"/>
      <c r="WAE23" s="934"/>
      <c r="WAF23" s="934"/>
      <c r="WAG23" s="934"/>
      <c r="WAH23" s="934"/>
      <c r="WAI23" s="934"/>
      <c r="WAJ23" s="934"/>
      <c r="WAK23" s="934"/>
      <c r="WAL23" s="934"/>
      <c r="WAM23" s="934"/>
      <c r="WAN23" s="934"/>
      <c r="WAO23" s="934"/>
      <c r="WAP23" s="934"/>
      <c r="WAQ23" s="934"/>
      <c r="WAR23" s="934"/>
      <c r="WAS23" s="934"/>
      <c r="WAT23" s="934"/>
      <c r="WAU23" s="934"/>
      <c r="WAV23" s="934"/>
      <c r="WAW23" s="934"/>
      <c r="WAX23" s="934"/>
      <c r="WAY23" s="934"/>
      <c r="WAZ23" s="934"/>
      <c r="WBA23" s="934"/>
      <c r="WBB23" s="934"/>
      <c r="WBC23" s="934"/>
      <c r="WBD23" s="934"/>
      <c r="WBE23" s="934"/>
      <c r="WBF23" s="934"/>
      <c r="WBG23" s="934"/>
      <c r="WBH23" s="934"/>
      <c r="WBI23" s="934"/>
      <c r="WBJ23" s="934"/>
      <c r="WBK23" s="934"/>
      <c r="WBL23" s="934"/>
      <c r="WBM23" s="934"/>
      <c r="WBN23" s="934"/>
      <c r="WBO23" s="934"/>
      <c r="WBP23" s="934"/>
      <c r="WBQ23" s="934"/>
      <c r="WBR23" s="934"/>
      <c r="WBS23" s="934"/>
      <c r="WBT23" s="934"/>
      <c r="WBU23" s="934"/>
      <c r="WBV23" s="934"/>
      <c r="WBW23" s="934"/>
      <c r="WBX23" s="934"/>
      <c r="WBY23" s="934"/>
      <c r="WBZ23" s="934"/>
      <c r="WCA23" s="934"/>
      <c r="WCB23" s="934"/>
      <c r="WCC23" s="934"/>
      <c r="WCD23" s="934"/>
      <c r="WCE23" s="934"/>
      <c r="WCF23" s="934"/>
      <c r="WCG23" s="934"/>
      <c r="WCH23" s="934"/>
      <c r="WCI23" s="934"/>
      <c r="WCJ23" s="934"/>
      <c r="WCK23" s="934"/>
      <c r="WCL23" s="934"/>
      <c r="WCM23" s="934"/>
      <c r="WCN23" s="934"/>
      <c r="WCO23" s="934"/>
      <c r="WCP23" s="934"/>
      <c r="WCQ23" s="934"/>
      <c r="WCR23" s="934"/>
      <c r="WCS23" s="934"/>
      <c r="WCT23" s="934"/>
      <c r="WCU23" s="934"/>
      <c r="WCV23" s="934"/>
      <c r="WCW23" s="934"/>
      <c r="WCX23" s="934"/>
      <c r="WCY23" s="934"/>
      <c r="WCZ23" s="934"/>
      <c r="WDA23" s="934"/>
      <c r="WDB23" s="934"/>
      <c r="WDC23" s="934"/>
      <c r="WDD23" s="934"/>
      <c r="WDE23" s="934"/>
      <c r="WDF23" s="934"/>
      <c r="WDG23" s="934"/>
      <c r="WDH23" s="934"/>
      <c r="WDI23" s="934"/>
      <c r="WDJ23" s="934"/>
      <c r="WDK23" s="934"/>
      <c r="WDL23" s="934"/>
      <c r="WDM23" s="934"/>
      <c r="WDN23" s="934"/>
      <c r="WDO23" s="934"/>
      <c r="WDP23" s="934"/>
      <c r="WDQ23" s="934"/>
      <c r="WDR23" s="934"/>
      <c r="WDS23" s="934"/>
      <c r="WDT23" s="934"/>
      <c r="WDU23" s="934"/>
      <c r="WDV23" s="934"/>
      <c r="WDW23" s="934"/>
      <c r="WDX23" s="934"/>
      <c r="WDY23" s="934"/>
      <c r="WDZ23" s="934"/>
      <c r="WEA23" s="934"/>
      <c r="WEB23" s="934"/>
      <c r="WEC23" s="934"/>
      <c r="WED23" s="934"/>
      <c r="WEE23" s="934"/>
      <c r="WEF23" s="934"/>
      <c r="WEG23" s="934"/>
      <c r="WEH23" s="934"/>
      <c r="WEI23" s="934"/>
      <c r="WEJ23" s="934"/>
      <c r="WEK23" s="934"/>
      <c r="WEL23" s="934"/>
      <c r="WEM23" s="934"/>
      <c r="WEN23" s="934"/>
      <c r="WEO23" s="934"/>
      <c r="WEP23" s="934"/>
      <c r="WEQ23" s="934"/>
      <c r="WER23" s="934"/>
      <c r="WES23" s="934"/>
      <c r="WET23" s="934"/>
      <c r="WEU23" s="934"/>
      <c r="WEV23" s="934"/>
      <c r="WEW23" s="934"/>
      <c r="WEX23" s="934"/>
      <c r="WEY23" s="934"/>
      <c r="WEZ23" s="934"/>
      <c r="WFA23" s="934"/>
      <c r="WFB23" s="934"/>
      <c r="WFC23" s="934"/>
      <c r="WFD23" s="934"/>
      <c r="WFE23" s="934"/>
      <c r="WFF23" s="934"/>
      <c r="WFG23" s="934"/>
      <c r="WFH23" s="934"/>
      <c r="WFI23" s="934"/>
      <c r="WFJ23" s="934"/>
      <c r="WFK23" s="934"/>
      <c r="WFL23" s="934"/>
      <c r="WFM23" s="934"/>
      <c r="WFN23" s="934"/>
      <c r="WFO23" s="934"/>
      <c r="WFP23" s="934"/>
      <c r="WFQ23" s="934"/>
      <c r="WFR23" s="934"/>
      <c r="WFS23" s="934"/>
      <c r="WFT23" s="934"/>
      <c r="WFU23" s="934"/>
      <c r="WFV23" s="934"/>
      <c r="WFW23" s="934"/>
      <c r="WFX23" s="934"/>
      <c r="WFY23" s="934"/>
      <c r="WFZ23" s="934"/>
      <c r="WGA23" s="934"/>
      <c r="WGB23" s="934"/>
      <c r="WGC23" s="934"/>
      <c r="WGD23" s="934"/>
      <c r="WGE23" s="934"/>
      <c r="WGF23" s="934"/>
      <c r="WGG23" s="934"/>
      <c r="WGH23" s="934"/>
      <c r="WGI23" s="934"/>
      <c r="WGJ23" s="934"/>
      <c r="WGK23" s="934"/>
      <c r="WGL23" s="934"/>
      <c r="WGM23" s="934"/>
      <c r="WGN23" s="934"/>
      <c r="WGO23" s="934"/>
      <c r="WGP23" s="934"/>
      <c r="WGQ23" s="934"/>
      <c r="WGR23" s="934"/>
      <c r="WGS23" s="934"/>
      <c r="WGT23" s="934"/>
      <c r="WGU23" s="934"/>
      <c r="WGV23" s="934"/>
      <c r="WGW23" s="934"/>
      <c r="WGX23" s="934"/>
      <c r="WGY23" s="934"/>
      <c r="WGZ23" s="934"/>
      <c r="WHA23" s="934"/>
      <c r="WHB23" s="934"/>
      <c r="WHC23" s="934"/>
      <c r="WHD23" s="934"/>
      <c r="WHE23" s="934"/>
      <c r="WHF23" s="934"/>
      <c r="WHG23" s="934"/>
      <c r="WHH23" s="934"/>
      <c r="WHI23" s="934"/>
      <c r="WHJ23" s="934"/>
      <c r="WHK23" s="934"/>
      <c r="WHL23" s="934"/>
      <c r="WHM23" s="934"/>
      <c r="WHN23" s="934"/>
      <c r="WHO23" s="934"/>
      <c r="WHP23" s="934"/>
      <c r="WHQ23" s="934"/>
      <c r="WHR23" s="934"/>
      <c r="WHS23" s="934"/>
      <c r="WHT23" s="934"/>
      <c r="WHU23" s="934"/>
      <c r="WHV23" s="934"/>
      <c r="WHW23" s="934"/>
      <c r="WHX23" s="934"/>
      <c r="WHY23" s="934"/>
      <c r="WHZ23" s="934"/>
      <c r="WIA23" s="934"/>
      <c r="WIB23" s="934"/>
      <c r="WIC23" s="934"/>
      <c r="WID23" s="934"/>
      <c r="WIE23" s="934"/>
      <c r="WIF23" s="934"/>
      <c r="WIG23" s="934"/>
      <c r="WIH23" s="934"/>
      <c r="WII23" s="934"/>
      <c r="WIJ23" s="934"/>
      <c r="WIK23" s="934"/>
      <c r="WIL23" s="934"/>
      <c r="WIM23" s="934"/>
      <c r="WIN23" s="934"/>
      <c r="WIO23" s="934"/>
      <c r="WIP23" s="934"/>
      <c r="WIQ23" s="934"/>
      <c r="WIR23" s="934"/>
      <c r="WIS23" s="934"/>
      <c r="WIT23" s="934"/>
      <c r="WIU23" s="934"/>
      <c r="WIV23" s="934"/>
      <c r="WIW23" s="934"/>
      <c r="WIX23" s="934"/>
      <c r="WIY23" s="934"/>
      <c r="WIZ23" s="934"/>
      <c r="WJA23" s="934"/>
      <c r="WJB23" s="934"/>
      <c r="WJC23" s="934"/>
      <c r="WJD23" s="934"/>
      <c r="WJE23" s="934"/>
      <c r="WJF23" s="934"/>
      <c r="WJG23" s="934"/>
      <c r="WJH23" s="934"/>
      <c r="WJI23" s="934"/>
      <c r="WJJ23" s="934"/>
      <c r="WJK23" s="934"/>
      <c r="WJL23" s="934"/>
      <c r="WJM23" s="934"/>
      <c r="WJN23" s="934"/>
      <c r="WJO23" s="934"/>
      <c r="WJP23" s="934"/>
      <c r="WJQ23" s="934"/>
      <c r="WJR23" s="934"/>
      <c r="WJS23" s="934"/>
      <c r="WJT23" s="934"/>
      <c r="WJU23" s="934"/>
      <c r="WJV23" s="934"/>
      <c r="WJW23" s="934"/>
      <c r="WJX23" s="934"/>
      <c r="WJY23" s="934"/>
      <c r="WJZ23" s="934"/>
      <c r="WKA23" s="934"/>
      <c r="WKB23" s="934"/>
      <c r="WKC23" s="934"/>
      <c r="WKD23" s="934"/>
      <c r="WKE23" s="934"/>
      <c r="WKF23" s="934"/>
      <c r="WKG23" s="934"/>
      <c r="WKH23" s="934"/>
      <c r="WKI23" s="934"/>
      <c r="WKJ23" s="934"/>
      <c r="WKK23" s="934"/>
      <c r="WKL23" s="934"/>
      <c r="WKM23" s="934"/>
      <c r="WKN23" s="934"/>
      <c r="WKO23" s="934"/>
      <c r="WKP23" s="934"/>
      <c r="WKQ23" s="934"/>
      <c r="WKR23" s="934"/>
      <c r="WKS23" s="934"/>
      <c r="WKT23" s="934"/>
      <c r="WKU23" s="934"/>
      <c r="WKV23" s="934"/>
      <c r="WKW23" s="934"/>
      <c r="WKX23" s="934"/>
      <c r="WKY23" s="934"/>
      <c r="WKZ23" s="934"/>
      <c r="WLA23" s="934"/>
      <c r="WLB23" s="934"/>
      <c r="WLC23" s="934"/>
      <c r="WLD23" s="934"/>
      <c r="WLE23" s="934"/>
      <c r="WLF23" s="934"/>
      <c r="WLG23" s="934"/>
      <c r="WLH23" s="934"/>
      <c r="WLI23" s="934"/>
      <c r="WLJ23" s="934"/>
      <c r="WLK23" s="934"/>
      <c r="WLL23" s="934"/>
      <c r="WLM23" s="934"/>
      <c r="WLN23" s="934"/>
      <c r="WLO23" s="934"/>
      <c r="WLP23" s="934"/>
      <c r="WLQ23" s="934"/>
      <c r="WLR23" s="934"/>
      <c r="WLS23" s="934"/>
      <c r="WLT23" s="934"/>
      <c r="WLU23" s="934"/>
      <c r="WLV23" s="934"/>
      <c r="WLW23" s="934"/>
      <c r="WLX23" s="934"/>
      <c r="WLY23" s="934"/>
      <c r="WLZ23" s="934"/>
      <c r="WMA23" s="934"/>
      <c r="WMB23" s="934"/>
      <c r="WMC23" s="934"/>
      <c r="WMD23" s="934"/>
      <c r="WME23" s="934"/>
      <c r="WMF23" s="934"/>
      <c r="WMG23" s="934"/>
      <c r="WMH23" s="934"/>
      <c r="WMI23" s="934"/>
      <c r="WMJ23" s="934"/>
      <c r="WMK23" s="934"/>
      <c r="WML23" s="934"/>
      <c r="WMM23" s="934"/>
      <c r="WMN23" s="934"/>
      <c r="WMO23" s="934"/>
      <c r="WMP23" s="934"/>
      <c r="WMQ23" s="934"/>
      <c r="WMR23" s="934"/>
      <c r="WMS23" s="934"/>
      <c r="WMT23" s="934"/>
      <c r="WMU23" s="934"/>
      <c r="WMV23" s="934"/>
      <c r="WMW23" s="934"/>
      <c r="WMX23" s="934"/>
      <c r="WMY23" s="934"/>
      <c r="WMZ23" s="934"/>
      <c r="WNA23" s="934"/>
      <c r="WNB23" s="934"/>
      <c r="WNC23" s="934"/>
      <c r="WND23" s="934"/>
      <c r="WNE23" s="934"/>
      <c r="WNF23" s="934"/>
      <c r="WNG23" s="934"/>
      <c r="WNH23" s="934"/>
      <c r="WNI23" s="934"/>
      <c r="WNJ23" s="934"/>
      <c r="WNK23" s="934"/>
      <c r="WNL23" s="934"/>
      <c r="WNM23" s="934"/>
      <c r="WNN23" s="934"/>
      <c r="WNO23" s="934"/>
      <c r="WNP23" s="934"/>
      <c r="WNQ23" s="934"/>
      <c r="WNR23" s="934"/>
      <c r="WNS23" s="934"/>
      <c r="WNT23" s="934"/>
      <c r="WNU23" s="934"/>
      <c r="WNV23" s="934"/>
      <c r="WNW23" s="934"/>
      <c r="WNX23" s="934"/>
      <c r="WNY23" s="934"/>
      <c r="WNZ23" s="934"/>
      <c r="WOA23" s="934"/>
      <c r="WOB23" s="934"/>
      <c r="WOC23" s="934"/>
      <c r="WOD23" s="934"/>
      <c r="WOE23" s="934"/>
      <c r="WOF23" s="934"/>
      <c r="WOG23" s="934"/>
      <c r="WOH23" s="934"/>
      <c r="WOI23" s="934"/>
      <c r="WOJ23" s="934"/>
      <c r="WOK23" s="934"/>
      <c r="WOL23" s="934"/>
      <c r="WOM23" s="934"/>
      <c r="WON23" s="934"/>
      <c r="WOO23" s="934"/>
      <c r="WOP23" s="934"/>
      <c r="WOQ23" s="934"/>
      <c r="WOR23" s="934"/>
      <c r="WOS23" s="934"/>
      <c r="WOT23" s="934"/>
      <c r="WOU23" s="934"/>
      <c r="WOV23" s="934"/>
      <c r="WOW23" s="934"/>
      <c r="WOX23" s="934"/>
      <c r="WOY23" s="934"/>
      <c r="WOZ23" s="934"/>
      <c r="WPA23" s="934"/>
      <c r="WPB23" s="934"/>
      <c r="WPC23" s="934"/>
      <c r="WPD23" s="934"/>
      <c r="WPE23" s="934"/>
      <c r="WPF23" s="934"/>
      <c r="WPG23" s="934"/>
      <c r="WPH23" s="934"/>
      <c r="WPI23" s="934"/>
      <c r="WPJ23" s="934"/>
      <c r="WPK23" s="934"/>
      <c r="WPL23" s="934"/>
      <c r="WPM23" s="934"/>
      <c r="WPN23" s="934"/>
      <c r="WPO23" s="934"/>
      <c r="WPP23" s="934"/>
      <c r="WPQ23" s="934"/>
      <c r="WPR23" s="934"/>
      <c r="WPS23" s="934"/>
      <c r="WPT23" s="934"/>
      <c r="WPU23" s="934"/>
      <c r="WPV23" s="934"/>
      <c r="WPW23" s="934"/>
      <c r="WPX23" s="934"/>
      <c r="WPY23" s="934"/>
      <c r="WPZ23" s="934"/>
      <c r="WQA23" s="934"/>
      <c r="WQB23" s="934"/>
      <c r="WQC23" s="934"/>
      <c r="WQD23" s="934"/>
      <c r="WQE23" s="934"/>
      <c r="WQF23" s="934"/>
      <c r="WQG23" s="934"/>
      <c r="WQH23" s="934"/>
      <c r="WQI23" s="934"/>
      <c r="WQJ23" s="934"/>
      <c r="WQK23" s="934"/>
      <c r="WQL23" s="934"/>
      <c r="WQM23" s="934"/>
      <c r="WQN23" s="934"/>
      <c r="WQO23" s="934"/>
      <c r="WQP23" s="934"/>
      <c r="WQQ23" s="934"/>
      <c r="WQR23" s="934"/>
      <c r="WQS23" s="934"/>
      <c r="WQT23" s="934"/>
      <c r="WQU23" s="934"/>
      <c r="WQV23" s="934"/>
      <c r="WQW23" s="934"/>
      <c r="WQX23" s="934"/>
      <c r="WQY23" s="934"/>
      <c r="WQZ23" s="934"/>
      <c r="WRA23" s="934"/>
      <c r="WRB23" s="934"/>
      <c r="WRC23" s="934"/>
      <c r="WRD23" s="934"/>
      <c r="WRE23" s="934"/>
      <c r="WRF23" s="934"/>
      <c r="WRG23" s="934"/>
      <c r="WRH23" s="934"/>
      <c r="WRI23" s="934"/>
      <c r="WRJ23" s="934"/>
      <c r="WRK23" s="934"/>
      <c r="WRL23" s="934"/>
      <c r="WRM23" s="934"/>
      <c r="WRN23" s="934"/>
      <c r="WRO23" s="934"/>
      <c r="WRP23" s="934"/>
      <c r="WRQ23" s="934"/>
      <c r="WRR23" s="934"/>
      <c r="WRS23" s="934"/>
      <c r="WRT23" s="934"/>
      <c r="WRU23" s="934"/>
      <c r="WRV23" s="934"/>
      <c r="WRW23" s="934"/>
      <c r="WRX23" s="934"/>
      <c r="WRY23" s="934"/>
      <c r="WRZ23" s="934"/>
      <c r="WSA23" s="934"/>
      <c r="WSB23" s="934"/>
      <c r="WSC23" s="934"/>
      <c r="WSD23" s="934"/>
      <c r="WSE23" s="934"/>
      <c r="WSF23" s="934"/>
      <c r="WSG23" s="934"/>
      <c r="WSH23" s="934"/>
      <c r="WSI23" s="934"/>
      <c r="WSJ23" s="934"/>
      <c r="WSK23" s="934"/>
      <c r="WSL23" s="934"/>
      <c r="WSM23" s="934"/>
      <c r="WSN23" s="934"/>
      <c r="WSO23" s="934"/>
      <c r="WSP23" s="934"/>
      <c r="WSQ23" s="934"/>
      <c r="WSR23" s="934"/>
      <c r="WSS23" s="934"/>
      <c r="WST23" s="934"/>
      <c r="WSU23" s="934"/>
      <c r="WSV23" s="934"/>
      <c r="WSW23" s="934"/>
      <c r="WSX23" s="934"/>
      <c r="WSY23" s="934"/>
      <c r="WSZ23" s="934"/>
      <c r="WTA23" s="934"/>
      <c r="WTB23" s="934"/>
      <c r="WTC23" s="934"/>
      <c r="WTD23" s="934"/>
      <c r="WTE23" s="934"/>
      <c r="WTF23" s="934"/>
      <c r="WTG23" s="934"/>
      <c r="WTH23" s="934"/>
      <c r="WTI23" s="934"/>
      <c r="WTJ23" s="934"/>
      <c r="WTK23" s="934"/>
      <c r="WTL23" s="934"/>
      <c r="WTM23" s="934"/>
      <c r="WTN23" s="934"/>
      <c r="WTO23" s="934"/>
      <c r="WTP23" s="934"/>
      <c r="WTQ23" s="934"/>
      <c r="WTR23" s="934"/>
      <c r="WTS23" s="934"/>
      <c r="WTT23" s="934"/>
      <c r="WTU23" s="934"/>
      <c r="WTV23" s="934"/>
      <c r="WTW23" s="934"/>
      <c r="WTX23" s="934"/>
      <c r="WTY23" s="934"/>
      <c r="WTZ23" s="934"/>
      <c r="WUA23" s="934"/>
      <c r="WUB23" s="934"/>
      <c r="WUC23" s="934"/>
      <c r="WUD23" s="934"/>
      <c r="WUE23" s="934"/>
      <c r="WUF23" s="934"/>
      <c r="WUG23" s="934"/>
      <c r="WUH23" s="934"/>
      <c r="WUI23" s="934"/>
      <c r="WUJ23" s="934"/>
      <c r="WUK23" s="934"/>
      <c r="WUL23" s="934"/>
      <c r="WUM23" s="934"/>
      <c r="WUN23" s="934"/>
      <c r="WUO23" s="934"/>
      <c r="WUP23" s="934"/>
      <c r="WUQ23" s="934"/>
      <c r="WUR23" s="934"/>
      <c r="WUS23" s="934"/>
      <c r="WUT23" s="934"/>
      <c r="WUU23" s="934"/>
      <c r="WUV23" s="934"/>
      <c r="WUW23" s="934"/>
      <c r="WUX23" s="934"/>
      <c r="WUY23" s="934"/>
      <c r="WUZ23" s="934"/>
      <c r="WVA23" s="934"/>
      <c r="WVB23" s="934"/>
      <c r="WVC23" s="934"/>
      <c r="WVD23" s="934"/>
      <c r="WVE23" s="934"/>
    </row>
    <row r="24" spans="1:16125" s="935" customFormat="1">
      <c r="A24" s="1025"/>
      <c r="B24" s="1026"/>
      <c r="C24" s="1027"/>
      <c r="D24" s="1027"/>
      <c r="E24" s="1028"/>
      <c r="F24" s="1029"/>
      <c r="G24" s="1030"/>
      <c r="H24" s="1031"/>
      <c r="I24" s="1032"/>
      <c r="J24" s="1032"/>
      <c r="K24" s="1033">
        <v>0</v>
      </c>
      <c r="L24" s="983">
        <v>0</v>
      </c>
      <c r="M24" s="985">
        <f t="shared" si="4"/>
        <v>0</v>
      </c>
      <c r="N24" s="1034"/>
      <c r="O24" s="1032"/>
      <c r="P24" s="1044"/>
      <c r="Q24" s="1044"/>
      <c r="R24" s="1045"/>
      <c r="S24" s="1045"/>
      <c r="T24" s="1045"/>
      <c r="U24" s="987">
        <f t="shared" si="0"/>
        <v>0</v>
      </c>
      <c r="V24" s="973">
        <f t="shared" si="1"/>
        <v>0</v>
      </c>
      <c r="W24" s="989">
        <f t="shared" si="2"/>
        <v>0</v>
      </c>
      <c r="X24" s="1000"/>
      <c r="Y24" s="991"/>
      <c r="Z24" s="991"/>
      <c r="AA24" s="992"/>
      <c r="AB24" s="1001"/>
      <c r="AC24" s="1048"/>
      <c r="AD24" s="934"/>
      <c r="AE24" s="934"/>
      <c r="AF24" s="934"/>
      <c r="AG24" s="995"/>
      <c r="AH24" s="934"/>
      <c r="AI24" s="934"/>
      <c r="AJ24" s="934"/>
      <c r="AK24" s="934"/>
      <c r="AL24" s="934"/>
      <c r="AM24" s="934"/>
      <c r="AN24" s="934"/>
      <c r="AO24" s="934"/>
      <c r="AP24" s="934"/>
      <c r="AQ24" s="934"/>
      <c r="AR24" s="934"/>
      <c r="AS24" s="934"/>
      <c r="AT24" s="934"/>
      <c r="AU24" s="934"/>
      <c r="AV24" s="934"/>
      <c r="AW24" s="934"/>
      <c r="AX24" s="934"/>
      <c r="AY24" s="934"/>
      <c r="AZ24" s="934"/>
      <c r="BA24" s="934"/>
      <c r="BB24" s="934"/>
      <c r="BC24" s="934"/>
      <c r="BD24" s="934"/>
      <c r="BE24" s="934"/>
      <c r="BF24" s="934"/>
      <c r="BG24" s="934"/>
      <c r="BH24" s="934"/>
      <c r="BI24" s="934"/>
      <c r="BJ24" s="934"/>
      <c r="BK24" s="934"/>
      <c r="BL24" s="934"/>
      <c r="BM24" s="934"/>
      <c r="BN24" s="934"/>
      <c r="BO24" s="934"/>
      <c r="BP24" s="934"/>
      <c r="BQ24" s="934"/>
      <c r="BR24" s="934"/>
      <c r="BS24" s="934"/>
      <c r="BT24" s="934"/>
      <c r="BU24" s="934"/>
      <c r="BV24" s="934"/>
      <c r="BW24" s="934"/>
      <c r="BX24" s="934"/>
      <c r="BY24" s="934"/>
      <c r="BZ24" s="934"/>
      <c r="CA24" s="934"/>
      <c r="CB24" s="934"/>
      <c r="CC24" s="934"/>
      <c r="CD24" s="934"/>
      <c r="CE24" s="934"/>
      <c r="CF24" s="934"/>
      <c r="CG24" s="934"/>
      <c r="CH24" s="934"/>
      <c r="CI24" s="934"/>
      <c r="CJ24" s="934"/>
      <c r="CK24" s="934"/>
      <c r="CL24" s="934"/>
      <c r="CM24" s="934"/>
      <c r="CN24" s="934"/>
      <c r="CO24" s="934"/>
      <c r="CP24" s="934"/>
      <c r="CQ24" s="934"/>
      <c r="CR24" s="934"/>
      <c r="CS24" s="934"/>
      <c r="CT24" s="934"/>
      <c r="CU24" s="934"/>
      <c r="CV24" s="934"/>
      <c r="CW24" s="934"/>
      <c r="CX24" s="934"/>
      <c r="CY24" s="934"/>
      <c r="CZ24" s="934"/>
      <c r="DA24" s="934"/>
      <c r="DB24" s="934"/>
      <c r="DC24" s="934"/>
      <c r="DD24" s="934"/>
      <c r="DE24" s="934"/>
      <c r="DF24" s="934"/>
      <c r="DG24" s="934"/>
      <c r="DH24" s="934"/>
      <c r="DI24" s="934"/>
      <c r="DJ24" s="934"/>
      <c r="DK24" s="934"/>
      <c r="DL24" s="934"/>
      <c r="DM24" s="934"/>
      <c r="DN24" s="934"/>
      <c r="DO24" s="934"/>
      <c r="DP24" s="934"/>
      <c r="DQ24" s="934"/>
      <c r="DR24" s="934"/>
      <c r="DS24" s="934"/>
      <c r="DT24" s="934"/>
      <c r="DU24" s="934"/>
      <c r="DV24" s="934"/>
      <c r="DW24" s="934"/>
      <c r="DX24" s="934"/>
      <c r="DY24" s="934"/>
      <c r="DZ24" s="934"/>
      <c r="EA24" s="934"/>
      <c r="EB24" s="934"/>
      <c r="EC24" s="934"/>
      <c r="ED24" s="934"/>
      <c r="EE24" s="934"/>
      <c r="EF24" s="934"/>
      <c r="EG24" s="934"/>
      <c r="EH24" s="934"/>
      <c r="EI24" s="934"/>
      <c r="EJ24" s="934"/>
      <c r="EK24" s="934"/>
      <c r="EL24" s="934"/>
      <c r="EM24" s="934"/>
      <c r="EN24" s="934"/>
      <c r="EO24" s="934"/>
      <c r="EP24" s="934"/>
      <c r="EQ24" s="934"/>
      <c r="ER24" s="934"/>
      <c r="ES24" s="934"/>
      <c r="ET24" s="934"/>
      <c r="EU24" s="934"/>
      <c r="EV24" s="934"/>
      <c r="EW24" s="934"/>
      <c r="EX24" s="934"/>
      <c r="EY24" s="934"/>
      <c r="EZ24" s="934"/>
      <c r="FA24" s="934"/>
      <c r="FB24" s="934"/>
      <c r="FC24" s="934"/>
      <c r="FD24" s="934"/>
      <c r="FE24" s="934"/>
      <c r="FF24" s="934"/>
      <c r="FG24" s="934"/>
      <c r="FH24" s="934"/>
      <c r="FI24" s="934"/>
      <c r="FJ24" s="934"/>
      <c r="FK24" s="934"/>
      <c r="FL24" s="934"/>
      <c r="FM24" s="934"/>
      <c r="FN24" s="934"/>
      <c r="FO24" s="934"/>
      <c r="FP24" s="934"/>
      <c r="FQ24" s="934"/>
      <c r="FR24" s="934"/>
      <c r="FS24" s="934"/>
      <c r="FT24" s="934"/>
      <c r="FU24" s="934"/>
      <c r="FV24" s="934"/>
      <c r="FW24" s="934"/>
      <c r="FX24" s="934"/>
      <c r="FY24" s="934"/>
      <c r="FZ24" s="934"/>
      <c r="GA24" s="934"/>
      <c r="GB24" s="934"/>
      <c r="GC24" s="934"/>
      <c r="GD24" s="934"/>
      <c r="GE24" s="934"/>
      <c r="GF24" s="934"/>
      <c r="GG24" s="934"/>
      <c r="GH24" s="934"/>
      <c r="GI24" s="934"/>
      <c r="GJ24" s="934"/>
      <c r="GK24" s="934"/>
      <c r="GL24" s="934"/>
      <c r="GM24" s="934"/>
      <c r="GN24" s="934"/>
      <c r="GO24" s="934"/>
      <c r="GP24" s="934"/>
      <c r="GQ24" s="934"/>
      <c r="GR24" s="934"/>
      <c r="GS24" s="934"/>
      <c r="GT24" s="934"/>
      <c r="GU24" s="934"/>
      <c r="GV24" s="934"/>
      <c r="GW24" s="934"/>
      <c r="GX24" s="934"/>
      <c r="GY24" s="934"/>
      <c r="GZ24" s="934"/>
      <c r="HA24" s="934"/>
      <c r="HB24" s="934"/>
      <c r="HC24" s="934"/>
      <c r="HD24" s="934"/>
      <c r="HE24" s="934"/>
      <c r="HF24" s="934"/>
      <c r="HG24" s="934"/>
      <c r="HH24" s="934"/>
      <c r="HI24" s="934"/>
      <c r="HJ24" s="934"/>
      <c r="HK24" s="934"/>
      <c r="HL24" s="934"/>
      <c r="HM24" s="934"/>
      <c r="HN24" s="934"/>
      <c r="HO24" s="934"/>
      <c r="HP24" s="934"/>
      <c r="HQ24" s="934"/>
      <c r="HR24" s="934"/>
      <c r="HS24" s="934"/>
      <c r="HT24" s="934"/>
      <c r="HU24" s="934"/>
      <c r="HV24" s="934"/>
      <c r="HW24" s="934"/>
      <c r="HX24" s="934"/>
      <c r="HY24" s="934"/>
      <c r="HZ24" s="934"/>
      <c r="IA24" s="934"/>
      <c r="IB24" s="934"/>
      <c r="IC24" s="934"/>
      <c r="ID24" s="934"/>
      <c r="IE24" s="934"/>
      <c r="IF24" s="934"/>
      <c r="IG24" s="934"/>
      <c r="IH24" s="934"/>
      <c r="II24" s="934"/>
      <c r="IJ24" s="934"/>
      <c r="IK24" s="934"/>
      <c r="IL24" s="934"/>
      <c r="IM24" s="934"/>
      <c r="IN24" s="934"/>
      <c r="IO24" s="934"/>
      <c r="IP24" s="934"/>
      <c r="IQ24" s="934"/>
      <c r="IR24" s="934"/>
      <c r="IS24" s="934"/>
      <c r="IT24" s="934"/>
      <c r="IU24" s="934"/>
      <c r="IV24" s="934"/>
      <c r="IW24" s="934"/>
      <c r="IX24" s="934"/>
      <c r="IY24" s="934"/>
      <c r="IZ24" s="934"/>
      <c r="JA24" s="934"/>
      <c r="JB24" s="934"/>
      <c r="JC24" s="934"/>
      <c r="JD24" s="934"/>
      <c r="JE24" s="934"/>
      <c r="JF24" s="934"/>
      <c r="JG24" s="934"/>
      <c r="JH24" s="934"/>
      <c r="JI24" s="934"/>
      <c r="JJ24" s="934"/>
      <c r="JK24" s="934"/>
      <c r="JL24" s="934"/>
      <c r="JM24" s="934"/>
      <c r="JN24" s="934"/>
      <c r="JO24" s="934"/>
      <c r="JP24" s="934"/>
      <c r="JQ24" s="934"/>
      <c r="JR24" s="934"/>
      <c r="JS24" s="934"/>
      <c r="JT24" s="934"/>
      <c r="JU24" s="934"/>
      <c r="JV24" s="934"/>
      <c r="JW24" s="934"/>
      <c r="JX24" s="934"/>
      <c r="JY24" s="934"/>
      <c r="JZ24" s="934"/>
      <c r="KA24" s="934"/>
      <c r="KB24" s="934"/>
      <c r="KC24" s="934"/>
      <c r="KD24" s="934"/>
      <c r="KE24" s="934"/>
      <c r="KF24" s="934"/>
      <c r="KG24" s="934"/>
      <c r="KH24" s="934"/>
      <c r="KI24" s="934"/>
      <c r="KJ24" s="934"/>
      <c r="KK24" s="934"/>
      <c r="KL24" s="934"/>
      <c r="KM24" s="934"/>
      <c r="KN24" s="934"/>
      <c r="KO24" s="934"/>
      <c r="KP24" s="934"/>
      <c r="KQ24" s="934"/>
      <c r="KR24" s="934"/>
      <c r="KS24" s="934"/>
      <c r="KT24" s="934"/>
      <c r="KU24" s="934"/>
      <c r="KV24" s="934"/>
      <c r="KW24" s="934"/>
      <c r="KX24" s="934"/>
      <c r="KY24" s="934"/>
      <c r="KZ24" s="934"/>
      <c r="LA24" s="934"/>
      <c r="LB24" s="934"/>
      <c r="LC24" s="934"/>
      <c r="LD24" s="934"/>
      <c r="LE24" s="934"/>
      <c r="LF24" s="934"/>
      <c r="LG24" s="934"/>
      <c r="LH24" s="934"/>
      <c r="LI24" s="934"/>
      <c r="LJ24" s="934"/>
      <c r="LK24" s="934"/>
      <c r="LL24" s="934"/>
      <c r="LM24" s="934"/>
      <c r="LN24" s="934"/>
      <c r="LO24" s="934"/>
      <c r="LP24" s="934"/>
      <c r="LQ24" s="934"/>
      <c r="LR24" s="934"/>
      <c r="LS24" s="934"/>
      <c r="LT24" s="934"/>
      <c r="LU24" s="934"/>
      <c r="LV24" s="934"/>
      <c r="LW24" s="934"/>
      <c r="LX24" s="934"/>
      <c r="LY24" s="934"/>
      <c r="LZ24" s="934"/>
      <c r="MA24" s="934"/>
      <c r="MB24" s="934"/>
      <c r="MC24" s="934"/>
      <c r="MD24" s="934"/>
      <c r="ME24" s="934"/>
      <c r="MF24" s="934"/>
      <c r="MG24" s="934"/>
      <c r="MH24" s="934"/>
      <c r="MI24" s="934"/>
      <c r="MJ24" s="934"/>
      <c r="MK24" s="934"/>
      <c r="ML24" s="934"/>
      <c r="MM24" s="934"/>
      <c r="MN24" s="934"/>
      <c r="MO24" s="934"/>
      <c r="MP24" s="934"/>
      <c r="MQ24" s="934"/>
      <c r="MR24" s="934"/>
      <c r="MS24" s="934"/>
      <c r="MT24" s="934"/>
      <c r="MU24" s="934"/>
      <c r="MV24" s="934"/>
      <c r="MW24" s="934"/>
      <c r="MX24" s="934"/>
      <c r="MY24" s="934"/>
      <c r="MZ24" s="934"/>
      <c r="NA24" s="934"/>
      <c r="NB24" s="934"/>
      <c r="NC24" s="934"/>
      <c r="ND24" s="934"/>
      <c r="NE24" s="934"/>
      <c r="NF24" s="934"/>
      <c r="NG24" s="934"/>
      <c r="NH24" s="934"/>
      <c r="NI24" s="934"/>
      <c r="NJ24" s="934"/>
      <c r="NK24" s="934"/>
      <c r="NL24" s="934"/>
      <c r="NM24" s="934"/>
      <c r="NN24" s="934"/>
      <c r="NO24" s="934"/>
      <c r="NP24" s="934"/>
      <c r="NQ24" s="934"/>
      <c r="NR24" s="934"/>
      <c r="NS24" s="934"/>
      <c r="NT24" s="934"/>
      <c r="NU24" s="934"/>
      <c r="NV24" s="934"/>
      <c r="NW24" s="934"/>
      <c r="NX24" s="934"/>
      <c r="NY24" s="934"/>
      <c r="NZ24" s="934"/>
      <c r="OA24" s="934"/>
      <c r="OB24" s="934"/>
      <c r="OC24" s="934"/>
      <c r="OD24" s="934"/>
      <c r="OE24" s="934"/>
      <c r="OF24" s="934"/>
      <c r="OG24" s="934"/>
      <c r="OH24" s="934"/>
      <c r="OI24" s="934"/>
      <c r="OJ24" s="934"/>
      <c r="OK24" s="934"/>
      <c r="OL24" s="934"/>
      <c r="OM24" s="934"/>
      <c r="ON24" s="934"/>
      <c r="OO24" s="934"/>
      <c r="OP24" s="934"/>
      <c r="OQ24" s="934"/>
      <c r="OR24" s="934"/>
      <c r="OS24" s="934"/>
      <c r="OT24" s="934"/>
      <c r="OU24" s="934"/>
      <c r="OV24" s="934"/>
      <c r="OW24" s="934"/>
      <c r="OX24" s="934"/>
      <c r="OY24" s="934"/>
      <c r="OZ24" s="934"/>
      <c r="PA24" s="934"/>
      <c r="PB24" s="934"/>
      <c r="PC24" s="934"/>
      <c r="PD24" s="934"/>
      <c r="PE24" s="934"/>
      <c r="PF24" s="934"/>
      <c r="PG24" s="934"/>
      <c r="PH24" s="934"/>
      <c r="PI24" s="934"/>
      <c r="PJ24" s="934"/>
      <c r="PK24" s="934"/>
      <c r="PL24" s="934"/>
      <c r="PM24" s="934"/>
      <c r="PN24" s="934"/>
      <c r="PO24" s="934"/>
      <c r="PP24" s="934"/>
      <c r="PQ24" s="934"/>
      <c r="PR24" s="934"/>
      <c r="PS24" s="934"/>
      <c r="PT24" s="934"/>
      <c r="PU24" s="934"/>
      <c r="PV24" s="934"/>
      <c r="PW24" s="934"/>
      <c r="PX24" s="934"/>
      <c r="PY24" s="934"/>
      <c r="PZ24" s="934"/>
      <c r="QA24" s="934"/>
      <c r="QB24" s="934"/>
      <c r="QC24" s="934"/>
      <c r="QD24" s="934"/>
      <c r="QE24" s="934"/>
      <c r="QF24" s="934"/>
      <c r="QG24" s="934"/>
      <c r="QH24" s="934"/>
      <c r="QI24" s="934"/>
      <c r="QJ24" s="934"/>
      <c r="QK24" s="934"/>
      <c r="QL24" s="934"/>
      <c r="QM24" s="934"/>
      <c r="QN24" s="934"/>
      <c r="QO24" s="934"/>
      <c r="QP24" s="934"/>
      <c r="QQ24" s="934"/>
      <c r="QR24" s="934"/>
      <c r="QS24" s="934"/>
      <c r="QT24" s="934"/>
      <c r="QU24" s="934"/>
      <c r="QV24" s="934"/>
      <c r="QW24" s="934"/>
      <c r="QX24" s="934"/>
      <c r="QY24" s="934"/>
      <c r="QZ24" s="934"/>
      <c r="RA24" s="934"/>
      <c r="RB24" s="934"/>
      <c r="RC24" s="934"/>
      <c r="RD24" s="934"/>
      <c r="RE24" s="934"/>
      <c r="RF24" s="934"/>
      <c r="RG24" s="934"/>
      <c r="RH24" s="934"/>
      <c r="RI24" s="934"/>
      <c r="RJ24" s="934"/>
      <c r="RK24" s="934"/>
      <c r="RL24" s="934"/>
      <c r="RM24" s="934"/>
      <c r="RN24" s="934"/>
      <c r="RO24" s="934"/>
      <c r="RP24" s="934"/>
      <c r="RQ24" s="934"/>
      <c r="RR24" s="934"/>
      <c r="RS24" s="934"/>
      <c r="RT24" s="934"/>
      <c r="RU24" s="934"/>
      <c r="RV24" s="934"/>
      <c r="RW24" s="934"/>
      <c r="RX24" s="934"/>
      <c r="RY24" s="934"/>
      <c r="RZ24" s="934"/>
      <c r="SA24" s="934"/>
      <c r="SB24" s="934"/>
      <c r="SC24" s="934"/>
      <c r="SD24" s="934"/>
      <c r="SE24" s="934"/>
      <c r="SF24" s="934"/>
      <c r="SG24" s="934"/>
      <c r="SH24" s="934"/>
      <c r="SI24" s="934"/>
      <c r="SJ24" s="934"/>
      <c r="SK24" s="934"/>
      <c r="SL24" s="934"/>
      <c r="SM24" s="934"/>
      <c r="SN24" s="934"/>
      <c r="SO24" s="934"/>
      <c r="SP24" s="934"/>
      <c r="SQ24" s="934"/>
      <c r="SR24" s="934"/>
      <c r="SS24" s="934"/>
      <c r="ST24" s="934"/>
      <c r="SU24" s="934"/>
      <c r="SV24" s="934"/>
      <c r="SW24" s="934"/>
      <c r="SX24" s="934"/>
      <c r="SY24" s="934"/>
      <c r="SZ24" s="934"/>
      <c r="TA24" s="934"/>
      <c r="TB24" s="934"/>
      <c r="TC24" s="934"/>
      <c r="TD24" s="934"/>
      <c r="TE24" s="934"/>
      <c r="TF24" s="934"/>
      <c r="TG24" s="934"/>
      <c r="TH24" s="934"/>
      <c r="TI24" s="934"/>
      <c r="TJ24" s="934"/>
      <c r="TK24" s="934"/>
      <c r="TL24" s="934"/>
      <c r="TM24" s="934"/>
      <c r="TN24" s="934"/>
      <c r="TO24" s="934"/>
      <c r="TP24" s="934"/>
      <c r="TQ24" s="934"/>
      <c r="TR24" s="934"/>
      <c r="TS24" s="934"/>
      <c r="TT24" s="934"/>
      <c r="TU24" s="934"/>
      <c r="TV24" s="934"/>
      <c r="TW24" s="934"/>
      <c r="TX24" s="934"/>
      <c r="TY24" s="934"/>
      <c r="TZ24" s="934"/>
      <c r="UA24" s="934"/>
      <c r="UB24" s="934"/>
      <c r="UC24" s="934"/>
      <c r="UD24" s="934"/>
      <c r="UE24" s="934"/>
      <c r="UF24" s="934"/>
      <c r="UG24" s="934"/>
      <c r="UH24" s="934"/>
      <c r="UI24" s="934"/>
      <c r="UJ24" s="934"/>
      <c r="UK24" s="934"/>
      <c r="UL24" s="934"/>
      <c r="UM24" s="934"/>
      <c r="UN24" s="934"/>
      <c r="UO24" s="934"/>
      <c r="UP24" s="934"/>
      <c r="UQ24" s="934"/>
      <c r="UR24" s="934"/>
      <c r="US24" s="934"/>
      <c r="UT24" s="934"/>
      <c r="UU24" s="934"/>
      <c r="UV24" s="934"/>
      <c r="UW24" s="934"/>
      <c r="UX24" s="934"/>
      <c r="UY24" s="934"/>
      <c r="UZ24" s="934"/>
      <c r="VA24" s="934"/>
      <c r="VB24" s="934"/>
      <c r="VC24" s="934"/>
      <c r="VD24" s="934"/>
      <c r="VE24" s="934"/>
      <c r="VF24" s="934"/>
      <c r="VG24" s="934"/>
      <c r="VH24" s="934"/>
      <c r="VI24" s="934"/>
      <c r="VJ24" s="934"/>
      <c r="VK24" s="934"/>
      <c r="VL24" s="934"/>
      <c r="VM24" s="934"/>
      <c r="VN24" s="934"/>
      <c r="VO24" s="934"/>
      <c r="VP24" s="934"/>
      <c r="VQ24" s="934"/>
      <c r="VR24" s="934"/>
      <c r="VS24" s="934"/>
      <c r="VT24" s="934"/>
      <c r="VU24" s="934"/>
      <c r="VV24" s="934"/>
      <c r="VW24" s="934"/>
      <c r="VX24" s="934"/>
      <c r="VY24" s="934"/>
      <c r="VZ24" s="934"/>
      <c r="WA24" s="934"/>
      <c r="WB24" s="934"/>
      <c r="WC24" s="934"/>
      <c r="WD24" s="934"/>
      <c r="WE24" s="934"/>
      <c r="WF24" s="934"/>
      <c r="WG24" s="934"/>
      <c r="WH24" s="934"/>
      <c r="WI24" s="934"/>
      <c r="WJ24" s="934"/>
      <c r="WK24" s="934"/>
      <c r="WL24" s="934"/>
      <c r="WM24" s="934"/>
      <c r="WN24" s="934"/>
      <c r="WO24" s="934"/>
      <c r="WP24" s="934"/>
      <c r="WQ24" s="934"/>
      <c r="WR24" s="934"/>
      <c r="WS24" s="934"/>
      <c r="WT24" s="934"/>
      <c r="WU24" s="934"/>
      <c r="WV24" s="934"/>
      <c r="WW24" s="934"/>
      <c r="WX24" s="934"/>
      <c r="WY24" s="934"/>
      <c r="WZ24" s="934"/>
      <c r="XA24" s="934"/>
      <c r="XB24" s="934"/>
      <c r="XC24" s="934"/>
      <c r="XD24" s="934"/>
      <c r="XE24" s="934"/>
      <c r="XF24" s="934"/>
      <c r="XG24" s="934"/>
      <c r="XH24" s="934"/>
      <c r="XI24" s="934"/>
      <c r="XJ24" s="934"/>
      <c r="XK24" s="934"/>
      <c r="XL24" s="934"/>
      <c r="XM24" s="934"/>
      <c r="XN24" s="934"/>
      <c r="XO24" s="934"/>
      <c r="XP24" s="934"/>
      <c r="XQ24" s="934"/>
      <c r="XR24" s="934"/>
      <c r="XS24" s="934"/>
      <c r="XT24" s="934"/>
      <c r="XU24" s="934"/>
      <c r="XV24" s="934"/>
      <c r="XW24" s="934"/>
      <c r="XX24" s="934"/>
      <c r="XY24" s="934"/>
      <c r="XZ24" s="934"/>
      <c r="YA24" s="934"/>
      <c r="YB24" s="934"/>
      <c r="YC24" s="934"/>
      <c r="YD24" s="934"/>
      <c r="YE24" s="934"/>
      <c r="YF24" s="934"/>
      <c r="YG24" s="934"/>
      <c r="YH24" s="934"/>
      <c r="YI24" s="934"/>
      <c r="YJ24" s="934"/>
      <c r="YK24" s="934"/>
      <c r="YL24" s="934"/>
      <c r="YM24" s="934"/>
      <c r="YN24" s="934"/>
      <c r="YO24" s="934"/>
      <c r="YP24" s="934"/>
      <c r="YQ24" s="934"/>
      <c r="YR24" s="934"/>
      <c r="YS24" s="934"/>
      <c r="YT24" s="934"/>
      <c r="YU24" s="934"/>
      <c r="YV24" s="934"/>
      <c r="YW24" s="934"/>
      <c r="YX24" s="934"/>
      <c r="YY24" s="934"/>
      <c r="YZ24" s="934"/>
      <c r="ZA24" s="934"/>
      <c r="ZB24" s="934"/>
      <c r="ZC24" s="934"/>
      <c r="ZD24" s="934"/>
      <c r="ZE24" s="934"/>
      <c r="ZF24" s="934"/>
      <c r="ZG24" s="934"/>
      <c r="ZH24" s="934"/>
      <c r="ZI24" s="934"/>
      <c r="ZJ24" s="934"/>
      <c r="ZK24" s="934"/>
      <c r="ZL24" s="934"/>
      <c r="ZM24" s="934"/>
      <c r="ZN24" s="934"/>
      <c r="ZO24" s="934"/>
      <c r="ZP24" s="934"/>
      <c r="ZQ24" s="934"/>
      <c r="ZR24" s="934"/>
      <c r="ZS24" s="934"/>
      <c r="ZT24" s="934"/>
      <c r="ZU24" s="934"/>
      <c r="ZV24" s="934"/>
      <c r="ZW24" s="934"/>
      <c r="ZX24" s="934"/>
      <c r="ZY24" s="934"/>
      <c r="ZZ24" s="934"/>
      <c r="AAA24" s="934"/>
      <c r="AAB24" s="934"/>
      <c r="AAC24" s="934"/>
      <c r="AAD24" s="934"/>
      <c r="AAE24" s="934"/>
      <c r="AAF24" s="934"/>
      <c r="AAG24" s="934"/>
      <c r="AAH24" s="934"/>
      <c r="AAI24" s="934"/>
      <c r="AAJ24" s="934"/>
      <c r="AAK24" s="934"/>
      <c r="AAL24" s="934"/>
      <c r="AAM24" s="934"/>
      <c r="AAN24" s="934"/>
      <c r="AAO24" s="934"/>
      <c r="AAP24" s="934"/>
      <c r="AAQ24" s="934"/>
      <c r="AAR24" s="934"/>
      <c r="AAS24" s="934"/>
      <c r="AAT24" s="934"/>
      <c r="AAU24" s="934"/>
      <c r="AAV24" s="934"/>
      <c r="AAW24" s="934"/>
      <c r="AAX24" s="934"/>
      <c r="AAY24" s="934"/>
      <c r="AAZ24" s="934"/>
      <c r="ABA24" s="934"/>
      <c r="ABB24" s="934"/>
      <c r="ABC24" s="934"/>
      <c r="ABD24" s="934"/>
      <c r="ABE24" s="934"/>
      <c r="ABF24" s="934"/>
      <c r="ABG24" s="934"/>
      <c r="ABH24" s="934"/>
      <c r="ABI24" s="934"/>
      <c r="ABJ24" s="934"/>
      <c r="ABK24" s="934"/>
      <c r="ABL24" s="934"/>
      <c r="ABM24" s="934"/>
      <c r="ABN24" s="934"/>
      <c r="ABO24" s="934"/>
      <c r="ABP24" s="934"/>
      <c r="ABQ24" s="934"/>
      <c r="ABR24" s="934"/>
      <c r="ABS24" s="934"/>
      <c r="ABT24" s="934"/>
      <c r="ABU24" s="934"/>
      <c r="ABV24" s="934"/>
      <c r="ABW24" s="934"/>
      <c r="ABX24" s="934"/>
      <c r="ABY24" s="934"/>
      <c r="ABZ24" s="934"/>
      <c r="ACA24" s="934"/>
      <c r="ACB24" s="934"/>
      <c r="ACC24" s="934"/>
      <c r="ACD24" s="934"/>
      <c r="ACE24" s="934"/>
      <c r="ACF24" s="934"/>
      <c r="ACG24" s="934"/>
      <c r="ACH24" s="934"/>
      <c r="ACI24" s="934"/>
      <c r="ACJ24" s="934"/>
      <c r="ACK24" s="934"/>
      <c r="ACL24" s="934"/>
      <c r="ACM24" s="934"/>
      <c r="ACN24" s="934"/>
      <c r="ACO24" s="934"/>
      <c r="ACP24" s="934"/>
      <c r="ACQ24" s="934"/>
      <c r="ACR24" s="934"/>
      <c r="ACS24" s="934"/>
      <c r="ACT24" s="934"/>
      <c r="ACU24" s="934"/>
      <c r="ACV24" s="934"/>
      <c r="ACW24" s="934"/>
      <c r="ACX24" s="934"/>
      <c r="ACY24" s="934"/>
      <c r="ACZ24" s="934"/>
      <c r="ADA24" s="934"/>
      <c r="ADB24" s="934"/>
      <c r="ADC24" s="934"/>
      <c r="ADD24" s="934"/>
      <c r="ADE24" s="934"/>
      <c r="ADF24" s="934"/>
      <c r="ADG24" s="934"/>
      <c r="ADH24" s="934"/>
      <c r="ADI24" s="934"/>
      <c r="ADJ24" s="934"/>
      <c r="ADK24" s="934"/>
      <c r="ADL24" s="934"/>
      <c r="ADM24" s="934"/>
      <c r="ADN24" s="934"/>
      <c r="ADO24" s="934"/>
      <c r="ADP24" s="934"/>
      <c r="ADQ24" s="934"/>
      <c r="ADR24" s="934"/>
      <c r="ADS24" s="934"/>
      <c r="ADT24" s="934"/>
      <c r="ADU24" s="934"/>
      <c r="ADV24" s="934"/>
      <c r="ADW24" s="934"/>
      <c r="ADX24" s="934"/>
      <c r="ADY24" s="934"/>
      <c r="ADZ24" s="934"/>
      <c r="AEA24" s="934"/>
      <c r="AEB24" s="934"/>
      <c r="AEC24" s="934"/>
      <c r="AED24" s="934"/>
      <c r="AEE24" s="934"/>
      <c r="AEF24" s="934"/>
      <c r="AEG24" s="934"/>
      <c r="AEH24" s="934"/>
      <c r="AEI24" s="934"/>
      <c r="AEJ24" s="934"/>
      <c r="AEK24" s="934"/>
      <c r="AEL24" s="934"/>
      <c r="AEM24" s="934"/>
      <c r="AEN24" s="934"/>
      <c r="AEO24" s="934"/>
      <c r="AEP24" s="934"/>
      <c r="AEQ24" s="934"/>
      <c r="AER24" s="934"/>
      <c r="AES24" s="934"/>
      <c r="AET24" s="934"/>
      <c r="AEU24" s="934"/>
      <c r="AEV24" s="934"/>
      <c r="AEW24" s="934"/>
      <c r="AEX24" s="934"/>
      <c r="AEY24" s="934"/>
      <c r="AEZ24" s="934"/>
      <c r="AFA24" s="934"/>
      <c r="AFB24" s="934"/>
      <c r="AFC24" s="934"/>
      <c r="AFD24" s="934"/>
      <c r="AFE24" s="934"/>
      <c r="AFF24" s="934"/>
      <c r="AFG24" s="934"/>
      <c r="AFH24" s="934"/>
      <c r="AFI24" s="934"/>
      <c r="AFJ24" s="934"/>
      <c r="AFK24" s="934"/>
      <c r="AFL24" s="934"/>
      <c r="AFM24" s="934"/>
      <c r="AFN24" s="934"/>
      <c r="AFO24" s="934"/>
      <c r="AFP24" s="934"/>
      <c r="AFQ24" s="934"/>
      <c r="AFR24" s="934"/>
      <c r="AFS24" s="934"/>
      <c r="AFT24" s="934"/>
      <c r="AFU24" s="934"/>
      <c r="AFV24" s="934"/>
      <c r="AFW24" s="934"/>
      <c r="AFX24" s="934"/>
      <c r="AFY24" s="934"/>
      <c r="AFZ24" s="934"/>
      <c r="AGA24" s="934"/>
      <c r="AGB24" s="934"/>
      <c r="AGC24" s="934"/>
      <c r="AGD24" s="934"/>
      <c r="AGE24" s="934"/>
      <c r="AGF24" s="934"/>
      <c r="AGG24" s="934"/>
      <c r="AGH24" s="934"/>
      <c r="AGI24" s="934"/>
      <c r="AGJ24" s="934"/>
      <c r="AGK24" s="934"/>
      <c r="AGL24" s="934"/>
      <c r="AGM24" s="934"/>
      <c r="AGN24" s="934"/>
      <c r="AGO24" s="934"/>
      <c r="AGP24" s="934"/>
      <c r="AGQ24" s="934"/>
      <c r="AGR24" s="934"/>
      <c r="AGS24" s="934"/>
      <c r="AGT24" s="934"/>
      <c r="AGU24" s="934"/>
      <c r="AGV24" s="934"/>
      <c r="AGW24" s="934"/>
      <c r="AGX24" s="934"/>
      <c r="AGY24" s="934"/>
      <c r="AGZ24" s="934"/>
      <c r="AHA24" s="934"/>
      <c r="AHB24" s="934"/>
      <c r="AHC24" s="934"/>
      <c r="AHD24" s="934"/>
      <c r="AHE24" s="934"/>
      <c r="AHF24" s="934"/>
      <c r="AHG24" s="934"/>
      <c r="AHH24" s="934"/>
      <c r="AHI24" s="934"/>
      <c r="AHJ24" s="934"/>
      <c r="AHK24" s="934"/>
      <c r="AHL24" s="934"/>
      <c r="AHM24" s="934"/>
      <c r="AHN24" s="934"/>
      <c r="AHO24" s="934"/>
      <c r="AHP24" s="934"/>
      <c r="AHQ24" s="934"/>
      <c r="AHR24" s="934"/>
      <c r="AHS24" s="934"/>
      <c r="AHT24" s="934"/>
      <c r="AHU24" s="934"/>
      <c r="AHV24" s="934"/>
      <c r="AHW24" s="934"/>
      <c r="AHX24" s="934"/>
      <c r="AHY24" s="934"/>
      <c r="AHZ24" s="934"/>
      <c r="AIA24" s="934"/>
      <c r="AIB24" s="934"/>
      <c r="AIC24" s="934"/>
      <c r="AID24" s="934"/>
      <c r="AIE24" s="934"/>
      <c r="AIF24" s="934"/>
      <c r="AIG24" s="934"/>
      <c r="AIH24" s="934"/>
      <c r="AII24" s="934"/>
      <c r="AIJ24" s="934"/>
      <c r="AIK24" s="934"/>
      <c r="AIL24" s="934"/>
      <c r="AIM24" s="934"/>
      <c r="AIN24" s="934"/>
      <c r="AIO24" s="934"/>
      <c r="AIP24" s="934"/>
      <c r="AIQ24" s="934"/>
      <c r="AIR24" s="934"/>
      <c r="AIS24" s="934"/>
      <c r="AIT24" s="934"/>
      <c r="AIU24" s="934"/>
      <c r="AIV24" s="934"/>
      <c r="AIW24" s="934"/>
      <c r="AIX24" s="934"/>
      <c r="AIY24" s="934"/>
      <c r="AIZ24" s="934"/>
      <c r="AJA24" s="934"/>
      <c r="AJB24" s="934"/>
      <c r="AJC24" s="934"/>
      <c r="AJD24" s="934"/>
      <c r="AJE24" s="934"/>
      <c r="AJF24" s="934"/>
      <c r="AJG24" s="934"/>
      <c r="AJH24" s="934"/>
      <c r="AJI24" s="934"/>
      <c r="AJJ24" s="934"/>
      <c r="AJK24" s="934"/>
      <c r="AJL24" s="934"/>
      <c r="AJM24" s="934"/>
      <c r="AJN24" s="934"/>
      <c r="AJO24" s="934"/>
      <c r="AJP24" s="934"/>
      <c r="AJQ24" s="934"/>
      <c r="AJR24" s="934"/>
      <c r="AJS24" s="934"/>
      <c r="AJT24" s="934"/>
      <c r="AJU24" s="934"/>
      <c r="AJV24" s="934"/>
      <c r="AJW24" s="934"/>
      <c r="AJX24" s="934"/>
      <c r="AJY24" s="934"/>
      <c r="AJZ24" s="934"/>
      <c r="AKA24" s="934"/>
      <c r="AKB24" s="934"/>
      <c r="AKC24" s="934"/>
      <c r="AKD24" s="934"/>
      <c r="AKE24" s="934"/>
      <c r="AKF24" s="934"/>
      <c r="AKG24" s="934"/>
      <c r="AKH24" s="934"/>
      <c r="AKI24" s="934"/>
      <c r="AKJ24" s="934"/>
      <c r="AKK24" s="934"/>
      <c r="AKL24" s="934"/>
      <c r="AKM24" s="934"/>
      <c r="AKN24" s="934"/>
      <c r="AKO24" s="934"/>
      <c r="AKP24" s="934"/>
      <c r="AKQ24" s="934"/>
      <c r="AKR24" s="934"/>
      <c r="AKS24" s="934"/>
      <c r="AKT24" s="934"/>
      <c r="AKU24" s="934"/>
      <c r="AKV24" s="934"/>
      <c r="AKW24" s="934"/>
      <c r="AKX24" s="934"/>
      <c r="AKY24" s="934"/>
      <c r="AKZ24" s="934"/>
      <c r="ALA24" s="934"/>
      <c r="ALB24" s="934"/>
      <c r="ALC24" s="934"/>
      <c r="ALD24" s="934"/>
      <c r="ALE24" s="934"/>
      <c r="ALF24" s="934"/>
      <c r="ALG24" s="934"/>
      <c r="ALH24" s="934"/>
      <c r="ALI24" s="934"/>
      <c r="ALJ24" s="934"/>
      <c r="ALK24" s="934"/>
      <c r="ALL24" s="934"/>
      <c r="ALM24" s="934"/>
      <c r="ALN24" s="934"/>
      <c r="ALO24" s="934"/>
      <c r="ALP24" s="934"/>
      <c r="ALQ24" s="934"/>
      <c r="ALR24" s="934"/>
      <c r="ALS24" s="934"/>
      <c r="ALT24" s="934"/>
      <c r="ALU24" s="934"/>
      <c r="ALV24" s="934"/>
      <c r="ALW24" s="934"/>
      <c r="ALX24" s="934"/>
      <c r="ALY24" s="934"/>
      <c r="ALZ24" s="934"/>
      <c r="AMA24" s="934"/>
      <c r="AMB24" s="934"/>
      <c r="AMC24" s="934"/>
      <c r="AMD24" s="934"/>
      <c r="AME24" s="934"/>
      <c r="AMF24" s="934"/>
      <c r="AMG24" s="934"/>
      <c r="AMH24" s="934"/>
      <c r="AMI24" s="934"/>
      <c r="AMJ24" s="934"/>
      <c r="AMK24" s="934"/>
      <c r="AML24" s="934"/>
      <c r="AMM24" s="934"/>
      <c r="AMN24" s="934"/>
      <c r="AMO24" s="934"/>
      <c r="AMP24" s="934"/>
      <c r="AMQ24" s="934"/>
      <c r="AMR24" s="934"/>
      <c r="AMS24" s="934"/>
      <c r="AMT24" s="934"/>
      <c r="AMU24" s="934"/>
      <c r="AMV24" s="934"/>
      <c r="AMW24" s="934"/>
      <c r="AMX24" s="934"/>
      <c r="AMY24" s="934"/>
      <c r="AMZ24" s="934"/>
      <c r="ANA24" s="934"/>
      <c r="ANB24" s="934"/>
      <c r="ANC24" s="934"/>
      <c r="AND24" s="934"/>
      <c r="ANE24" s="934"/>
      <c r="ANF24" s="934"/>
      <c r="ANG24" s="934"/>
      <c r="ANH24" s="934"/>
      <c r="ANI24" s="934"/>
      <c r="ANJ24" s="934"/>
      <c r="ANK24" s="934"/>
      <c r="ANL24" s="934"/>
      <c r="ANM24" s="934"/>
      <c r="ANN24" s="934"/>
      <c r="ANO24" s="934"/>
      <c r="ANP24" s="934"/>
      <c r="ANQ24" s="934"/>
      <c r="ANR24" s="934"/>
      <c r="ANS24" s="934"/>
      <c r="ANT24" s="934"/>
      <c r="ANU24" s="934"/>
      <c r="ANV24" s="934"/>
      <c r="ANW24" s="934"/>
      <c r="ANX24" s="934"/>
      <c r="ANY24" s="934"/>
      <c r="ANZ24" s="934"/>
      <c r="AOA24" s="934"/>
      <c r="AOB24" s="934"/>
      <c r="AOC24" s="934"/>
      <c r="AOD24" s="934"/>
      <c r="AOE24" s="934"/>
      <c r="AOF24" s="934"/>
      <c r="AOG24" s="934"/>
      <c r="AOH24" s="934"/>
      <c r="AOI24" s="934"/>
      <c r="AOJ24" s="934"/>
      <c r="AOK24" s="934"/>
      <c r="AOL24" s="934"/>
      <c r="AOM24" s="934"/>
      <c r="AON24" s="934"/>
      <c r="AOO24" s="934"/>
      <c r="AOP24" s="934"/>
      <c r="AOQ24" s="934"/>
      <c r="AOR24" s="934"/>
      <c r="AOS24" s="934"/>
      <c r="AOT24" s="934"/>
      <c r="AOU24" s="934"/>
      <c r="AOV24" s="934"/>
      <c r="AOW24" s="934"/>
      <c r="AOX24" s="934"/>
      <c r="AOY24" s="934"/>
      <c r="AOZ24" s="934"/>
      <c r="APA24" s="934"/>
      <c r="APB24" s="934"/>
      <c r="APC24" s="934"/>
      <c r="APD24" s="934"/>
      <c r="APE24" s="934"/>
      <c r="APF24" s="934"/>
      <c r="APG24" s="934"/>
      <c r="APH24" s="934"/>
      <c r="API24" s="934"/>
      <c r="APJ24" s="934"/>
      <c r="APK24" s="934"/>
      <c r="APL24" s="934"/>
      <c r="APM24" s="934"/>
      <c r="APN24" s="934"/>
      <c r="APO24" s="934"/>
      <c r="APP24" s="934"/>
      <c r="APQ24" s="934"/>
      <c r="APR24" s="934"/>
      <c r="APS24" s="934"/>
      <c r="APT24" s="934"/>
      <c r="APU24" s="934"/>
      <c r="APV24" s="934"/>
      <c r="APW24" s="934"/>
      <c r="APX24" s="934"/>
      <c r="APY24" s="934"/>
      <c r="APZ24" s="934"/>
      <c r="AQA24" s="934"/>
      <c r="AQB24" s="934"/>
      <c r="AQC24" s="934"/>
      <c r="AQD24" s="934"/>
      <c r="AQE24" s="934"/>
      <c r="AQF24" s="934"/>
      <c r="AQG24" s="934"/>
      <c r="AQH24" s="934"/>
      <c r="AQI24" s="934"/>
      <c r="AQJ24" s="934"/>
      <c r="AQK24" s="934"/>
      <c r="AQL24" s="934"/>
      <c r="AQM24" s="934"/>
      <c r="AQN24" s="934"/>
      <c r="AQO24" s="934"/>
      <c r="AQP24" s="934"/>
      <c r="AQQ24" s="934"/>
      <c r="AQR24" s="934"/>
      <c r="AQS24" s="934"/>
      <c r="AQT24" s="934"/>
      <c r="AQU24" s="934"/>
      <c r="AQV24" s="934"/>
      <c r="AQW24" s="934"/>
      <c r="AQX24" s="934"/>
      <c r="AQY24" s="934"/>
      <c r="AQZ24" s="934"/>
      <c r="ARA24" s="934"/>
      <c r="ARB24" s="934"/>
      <c r="ARC24" s="934"/>
      <c r="ARD24" s="934"/>
      <c r="ARE24" s="934"/>
      <c r="ARF24" s="934"/>
      <c r="ARG24" s="934"/>
      <c r="ARH24" s="934"/>
      <c r="ARI24" s="934"/>
      <c r="ARJ24" s="934"/>
      <c r="ARK24" s="934"/>
      <c r="ARL24" s="934"/>
      <c r="ARM24" s="934"/>
      <c r="ARN24" s="934"/>
      <c r="ARO24" s="934"/>
      <c r="ARP24" s="934"/>
      <c r="ARQ24" s="934"/>
      <c r="ARR24" s="934"/>
      <c r="ARS24" s="934"/>
      <c r="ART24" s="934"/>
      <c r="ARU24" s="934"/>
      <c r="ARV24" s="934"/>
      <c r="ARW24" s="934"/>
      <c r="ARX24" s="934"/>
      <c r="ARY24" s="934"/>
      <c r="ARZ24" s="934"/>
      <c r="ASA24" s="934"/>
      <c r="ASB24" s="934"/>
      <c r="ASC24" s="934"/>
      <c r="ASD24" s="934"/>
      <c r="ASE24" s="934"/>
      <c r="ASF24" s="934"/>
      <c r="ASG24" s="934"/>
      <c r="ASH24" s="934"/>
      <c r="ASI24" s="934"/>
      <c r="ASJ24" s="934"/>
      <c r="ASK24" s="934"/>
      <c r="ASL24" s="934"/>
      <c r="ASM24" s="934"/>
      <c r="ASN24" s="934"/>
      <c r="ASO24" s="934"/>
      <c r="ASP24" s="934"/>
      <c r="ASQ24" s="934"/>
      <c r="ASR24" s="934"/>
      <c r="ASS24" s="934"/>
      <c r="AST24" s="934"/>
      <c r="ASU24" s="934"/>
      <c r="ASV24" s="934"/>
      <c r="ASW24" s="934"/>
      <c r="ASX24" s="934"/>
      <c r="ASY24" s="934"/>
      <c r="ASZ24" s="934"/>
      <c r="ATA24" s="934"/>
      <c r="ATB24" s="934"/>
      <c r="ATC24" s="934"/>
      <c r="ATD24" s="934"/>
      <c r="ATE24" s="934"/>
      <c r="ATF24" s="934"/>
      <c r="ATG24" s="934"/>
      <c r="ATH24" s="934"/>
      <c r="ATI24" s="934"/>
      <c r="ATJ24" s="934"/>
      <c r="ATK24" s="934"/>
      <c r="ATL24" s="934"/>
      <c r="ATM24" s="934"/>
      <c r="ATN24" s="934"/>
      <c r="ATO24" s="934"/>
      <c r="ATP24" s="934"/>
      <c r="ATQ24" s="934"/>
      <c r="ATR24" s="934"/>
      <c r="ATS24" s="934"/>
      <c r="ATT24" s="934"/>
      <c r="ATU24" s="934"/>
      <c r="ATV24" s="934"/>
      <c r="ATW24" s="934"/>
      <c r="ATX24" s="934"/>
      <c r="ATY24" s="934"/>
      <c r="ATZ24" s="934"/>
      <c r="AUA24" s="934"/>
      <c r="AUB24" s="934"/>
      <c r="AUC24" s="934"/>
      <c r="AUD24" s="934"/>
      <c r="AUE24" s="934"/>
      <c r="AUF24" s="934"/>
      <c r="AUG24" s="934"/>
      <c r="AUH24" s="934"/>
      <c r="AUI24" s="934"/>
      <c r="AUJ24" s="934"/>
      <c r="AUK24" s="934"/>
      <c r="AUL24" s="934"/>
      <c r="AUM24" s="934"/>
      <c r="AUN24" s="934"/>
      <c r="AUO24" s="934"/>
      <c r="AUP24" s="934"/>
      <c r="AUQ24" s="934"/>
      <c r="AUR24" s="934"/>
      <c r="AUS24" s="934"/>
      <c r="AUT24" s="934"/>
      <c r="AUU24" s="934"/>
      <c r="AUV24" s="934"/>
      <c r="AUW24" s="934"/>
      <c r="AUX24" s="934"/>
      <c r="AUY24" s="934"/>
      <c r="AUZ24" s="934"/>
      <c r="AVA24" s="934"/>
      <c r="AVB24" s="934"/>
      <c r="AVC24" s="934"/>
      <c r="AVD24" s="934"/>
      <c r="AVE24" s="934"/>
      <c r="AVF24" s="934"/>
      <c r="AVG24" s="934"/>
      <c r="AVH24" s="934"/>
      <c r="AVI24" s="934"/>
      <c r="AVJ24" s="934"/>
      <c r="AVK24" s="934"/>
      <c r="AVL24" s="934"/>
      <c r="AVM24" s="934"/>
      <c r="AVN24" s="934"/>
      <c r="AVO24" s="934"/>
      <c r="AVP24" s="934"/>
      <c r="AVQ24" s="934"/>
      <c r="AVR24" s="934"/>
      <c r="AVS24" s="934"/>
      <c r="AVT24" s="934"/>
      <c r="AVU24" s="934"/>
      <c r="AVV24" s="934"/>
      <c r="AVW24" s="934"/>
      <c r="AVX24" s="934"/>
      <c r="AVY24" s="934"/>
      <c r="AVZ24" s="934"/>
      <c r="AWA24" s="934"/>
      <c r="AWB24" s="934"/>
      <c r="AWC24" s="934"/>
      <c r="AWD24" s="934"/>
      <c r="AWE24" s="934"/>
      <c r="AWF24" s="934"/>
      <c r="AWG24" s="934"/>
      <c r="AWH24" s="934"/>
      <c r="AWI24" s="934"/>
      <c r="AWJ24" s="934"/>
      <c r="AWK24" s="934"/>
      <c r="AWL24" s="934"/>
      <c r="AWM24" s="934"/>
      <c r="AWN24" s="934"/>
      <c r="AWO24" s="934"/>
      <c r="AWP24" s="934"/>
      <c r="AWQ24" s="934"/>
      <c r="AWR24" s="934"/>
      <c r="AWS24" s="934"/>
      <c r="AWT24" s="934"/>
      <c r="AWU24" s="934"/>
      <c r="AWV24" s="934"/>
      <c r="AWW24" s="934"/>
      <c r="AWX24" s="934"/>
      <c r="AWY24" s="934"/>
      <c r="AWZ24" s="934"/>
      <c r="AXA24" s="934"/>
      <c r="AXB24" s="934"/>
      <c r="AXC24" s="934"/>
      <c r="AXD24" s="934"/>
      <c r="AXE24" s="934"/>
      <c r="AXF24" s="934"/>
      <c r="AXG24" s="934"/>
      <c r="AXH24" s="934"/>
      <c r="AXI24" s="934"/>
      <c r="AXJ24" s="934"/>
      <c r="AXK24" s="934"/>
      <c r="AXL24" s="934"/>
      <c r="AXM24" s="934"/>
      <c r="AXN24" s="934"/>
      <c r="AXO24" s="934"/>
      <c r="AXP24" s="934"/>
      <c r="AXQ24" s="934"/>
      <c r="AXR24" s="934"/>
      <c r="AXS24" s="934"/>
      <c r="AXT24" s="934"/>
      <c r="AXU24" s="934"/>
      <c r="AXV24" s="934"/>
      <c r="AXW24" s="934"/>
      <c r="AXX24" s="934"/>
      <c r="AXY24" s="934"/>
      <c r="AXZ24" s="934"/>
      <c r="AYA24" s="934"/>
      <c r="AYB24" s="934"/>
      <c r="AYC24" s="934"/>
      <c r="AYD24" s="934"/>
      <c r="AYE24" s="934"/>
      <c r="AYF24" s="934"/>
      <c r="AYG24" s="934"/>
      <c r="AYH24" s="934"/>
      <c r="AYI24" s="934"/>
      <c r="AYJ24" s="934"/>
      <c r="AYK24" s="934"/>
      <c r="AYL24" s="934"/>
      <c r="AYM24" s="934"/>
      <c r="AYN24" s="934"/>
      <c r="AYO24" s="934"/>
      <c r="AYP24" s="934"/>
      <c r="AYQ24" s="934"/>
      <c r="AYR24" s="934"/>
      <c r="AYS24" s="934"/>
      <c r="AYT24" s="934"/>
      <c r="AYU24" s="934"/>
      <c r="AYV24" s="934"/>
      <c r="AYW24" s="934"/>
      <c r="AYX24" s="934"/>
      <c r="AYY24" s="934"/>
      <c r="AYZ24" s="934"/>
      <c r="AZA24" s="934"/>
      <c r="AZB24" s="934"/>
      <c r="AZC24" s="934"/>
      <c r="AZD24" s="934"/>
      <c r="AZE24" s="934"/>
      <c r="AZF24" s="934"/>
      <c r="AZG24" s="934"/>
      <c r="AZH24" s="934"/>
      <c r="AZI24" s="934"/>
      <c r="AZJ24" s="934"/>
      <c r="AZK24" s="934"/>
      <c r="AZL24" s="934"/>
      <c r="AZM24" s="934"/>
      <c r="AZN24" s="934"/>
      <c r="AZO24" s="934"/>
      <c r="AZP24" s="934"/>
      <c r="AZQ24" s="934"/>
      <c r="AZR24" s="934"/>
      <c r="AZS24" s="934"/>
      <c r="AZT24" s="934"/>
      <c r="AZU24" s="934"/>
      <c r="AZV24" s="934"/>
      <c r="AZW24" s="934"/>
      <c r="AZX24" s="934"/>
      <c r="AZY24" s="934"/>
      <c r="AZZ24" s="934"/>
      <c r="BAA24" s="934"/>
      <c r="BAB24" s="934"/>
      <c r="BAC24" s="934"/>
      <c r="BAD24" s="934"/>
      <c r="BAE24" s="934"/>
      <c r="BAF24" s="934"/>
      <c r="BAG24" s="934"/>
      <c r="BAH24" s="934"/>
      <c r="BAI24" s="934"/>
      <c r="BAJ24" s="934"/>
      <c r="BAK24" s="934"/>
      <c r="BAL24" s="934"/>
      <c r="BAM24" s="934"/>
      <c r="BAN24" s="934"/>
      <c r="BAO24" s="934"/>
      <c r="BAP24" s="934"/>
      <c r="BAQ24" s="934"/>
      <c r="BAR24" s="934"/>
      <c r="BAS24" s="934"/>
      <c r="BAT24" s="934"/>
      <c r="BAU24" s="934"/>
      <c r="BAV24" s="934"/>
      <c r="BAW24" s="934"/>
      <c r="BAX24" s="934"/>
      <c r="BAY24" s="934"/>
      <c r="BAZ24" s="934"/>
      <c r="BBA24" s="934"/>
      <c r="BBB24" s="934"/>
      <c r="BBC24" s="934"/>
      <c r="BBD24" s="934"/>
      <c r="BBE24" s="934"/>
      <c r="BBF24" s="934"/>
      <c r="BBG24" s="934"/>
      <c r="BBH24" s="934"/>
      <c r="BBI24" s="934"/>
      <c r="BBJ24" s="934"/>
      <c r="BBK24" s="934"/>
      <c r="BBL24" s="934"/>
      <c r="BBM24" s="934"/>
      <c r="BBN24" s="934"/>
      <c r="BBO24" s="934"/>
      <c r="BBP24" s="934"/>
      <c r="BBQ24" s="934"/>
      <c r="BBR24" s="934"/>
      <c r="BBS24" s="934"/>
      <c r="BBT24" s="934"/>
      <c r="BBU24" s="934"/>
      <c r="BBV24" s="934"/>
      <c r="BBW24" s="934"/>
      <c r="BBX24" s="934"/>
      <c r="BBY24" s="934"/>
      <c r="BBZ24" s="934"/>
      <c r="BCA24" s="934"/>
      <c r="BCB24" s="934"/>
      <c r="BCC24" s="934"/>
      <c r="BCD24" s="934"/>
      <c r="BCE24" s="934"/>
      <c r="BCF24" s="934"/>
      <c r="BCG24" s="934"/>
      <c r="BCH24" s="934"/>
      <c r="BCI24" s="934"/>
      <c r="BCJ24" s="934"/>
      <c r="BCK24" s="934"/>
      <c r="BCL24" s="934"/>
      <c r="BCM24" s="934"/>
      <c r="BCN24" s="934"/>
      <c r="BCO24" s="934"/>
      <c r="BCP24" s="934"/>
      <c r="BCQ24" s="934"/>
      <c r="BCR24" s="934"/>
      <c r="BCS24" s="934"/>
      <c r="BCT24" s="934"/>
      <c r="BCU24" s="934"/>
      <c r="BCV24" s="934"/>
      <c r="BCW24" s="934"/>
      <c r="BCX24" s="934"/>
      <c r="BCY24" s="934"/>
      <c r="BCZ24" s="934"/>
      <c r="BDA24" s="934"/>
      <c r="BDB24" s="934"/>
      <c r="BDC24" s="934"/>
      <c r="BDD24" s="934"/>
      <c r="BDE24" s="934"/>
      <c r="BDF24" s="934"/>
      <c r="BDG24" s="934"/>
      <c r="BDH24" s="934"/>
      <c r="BDI24" s="934"/>
      <c r="BDJ24" s="934"/>
      <c r="BDK24" s="934"/>
      <c r="BDL24" s="934"/>
      <c r="BDM24" s="934"/>
      <c r="BDN24" s="934"/>
      <c r="BDO24" s="934"/>
      <c r="BDP24" s="934"/>
      <c r="BDQ24" s="934"/>
      <c r="BDR24" s="934"/>
      <c r="BDS24" s="934"/>
      <c r="BDT24" s="934"/>
      <c r="BDU24" s="934"/>
      <c r="BDV24" s="934"/>
      <c r="BDW24" s="934"/>
      <c r="BDX24" s="934"/>
      <c r="BDY24" s="934"/>
      <c r="BDZ24" s="934"/>
      <c r="BEA24" s="934"/>
      <c r="BEB24" s="934"/>
      <c r="BEC24" s="934"/>
      <c r="BED24" s="934"/>
      <c r="BEE24" s="934"/>
      <c r="BEF24" s="934"/>
      <c r="BEG24" s="934"/>
      <c r="BEH24" s="934"/>
      <c r="BEI24" s="934"/>
      <c r="BEJ24" s="934"/>
      <c r="BEK24" s="934"/>
      <c r="BEL24" s="934"/>
      <c r="BEM24" s="934"/>
      <c r="BEN24" s="934"/>
      <c r="BEO24" s="934"/>
      <c r="BEP24" s="934"/>
      <c r="BEQ24" s="934"/>
      <c r="BER24" s="934"/>
      <c r="BES24" s="934"/>
      <c r="BET24" s="934"/>
      <c r="BEU24" s="934"/>
      <c r="BEV24" s="934"/>
      <c r="BEW24" s="934"/>
      <c r="BEX24" s="934"/>
      <c r="BEY24" s="934"/>
      <c r="BEZ24" s="934"/>
      <c r="BFA24" s="934"/>
      <c r="BFB24" s="934"/>
      <c r="BFC24" s="934"/>
      <c r="BFD24" s="934"/>
      <c r="BFE24" s="934"/>
      <c r="BFF24" s="934"/>
      <c r="BFG24" s="934"/>
      <c r="BFH24" s="934"/>
      <c r="BFI24" s="934"/>
      <c r="BFJ24" s="934"/>
      <c r="BFK24" s="934"/>
      <c r="BFL24" s="934"/>
      <c r="BFM24" s="934"/>
      <c r="BFN24" s="934"/>
      <c r="BFO24" s="934"/>
      <c r="BFP24" s="934"/>
      <c r="BFQ24" s="934"/>
      <c r="BFR24" s="934"/>
      <c r="BFS24" s="934"/>
      <c r="BFT24" s="934"/>
      <c r="BFU24" s="934"/>
      <c r="BFV24" s="934"/>
      <c r="BFW24" s="934"/>
      <c r="BFX24" s="934"/>
      <c r="BFY24" s="934"/>
      <c r="BFZ24" s="934"/>
      <c r="BGA24" s="934"/>
      <c r="BGB24" s="934"/>
      <c r="BGC24" s="934"/>
      <c r="BGD24" s="934"/>
      <c r="BGE24" s="934"/>
      <c r="BGF24" s="934"/>
      <c r="BGG24" s="934"/>
      <c r="BGH24" s="934"/>
      <c r="BGI24" s="934"/>
      <c r="BGJ24" s="934"/>
      <c r="BGK24" s="934"/>
      <c r="BGL24" s="934"/>
      <c r="BGM24" s="934"/>
      <c r="BGN24" s="934"/>
      <c r="BGO24" s="934"/>
      <c r="BGP24" s="934"/>
      <c r="BGQ24" s="934"/>
      <c r="BGR24" s="934"/>
      <c r="BGS24" s="934"/>
      <c r="BGT24" s="934"/>
      <c r="BGU24" s="934"/>
      <c r="BGV24" s="934"/>
      <c r="BGW24" s="934"/>
      <c r="BGX24" s="934"/>
      <c r="BGY24" s="934"/>
      <c r="BGZ24" s="934"/>
      <c r="BHA24" s="934"/>
      <c r="BHB24" s="934"/>
      <c r="BHC24" s="934"/>
      <c r="BHD24" s="934"/>
      <c r="BHE24" s="934"/>
      <c r="BHF24" s="934"/>
      <c r="BHG24" s="934"/>
      <c r="BHH24" s="934"/>
      <c r="BHI24" s="934"/>
      <c r="BHJ24" s="934"/>
      <c r="BHK24" s="934"/>
      <c r="BHL24" s="934"/>
      <c r="BHM24" s="934"/>
      <c r="BHN24" s="934"/>
      <c r="BHO24" s="934"/>
      <c r="BHP24" s="934"/>
      <c r="BHQ24" s="934"/>
      <c r="BHR24" s="934"/>
      <c r="BHS24" s="934"/>
      <c r="BHT24" s="934"/>
      <c r="BHU24" s="934"/>
      <c r="BHV24" s="934"/>
      <c r="BHW24" s="934"/>
      <c r="BHX24" s="934"/>
      <c r="BHY24" s="934"/>
      <c r="BHZ24" s="934"/>
      <c r="BIA24" s="934"/>
      <c r="BIB24" s="934"/>
      <c r="BIC24" s="934"/>
      <c r="BID24" s="934"/>
      <c r="BIE24" s="934"/>
      <c r="BIF24" s="934"/>
      <c r="BIG24" s="934"/>
      <c r="BIH24" s="934"/>
      <c r="BII24" s="934"/>
      <c r="BIJ24" s="934"/>
      <c r="BIK24" s="934"/>
      <c r="BIL24" s="934"/>
      <c r="BIM24" s="934"/>
      <c r="BIN24" s="934"/>
      <c r="BIO24" s="934"/>
      <c r="BIP24" s="934"/>
      <c r="BIQ24" s="934"/>
      <c r="BIR24" s="934"/>
      <c r="BIS24" s="934"/>
      <c r="BIT24" s="934"/>
      <c r="BIU24" s="934"/>
      <c r="BIV24" s="934"/>
      <c r="BIW24" s="934"/>
      <c r="BIX24" s="934"/>
      <c r="BIY24" s="934"/>
      <c r="BIZ24" s="934"/>
      <c r="BJA24" s="934"/>
      <c r="BJB24" s="934"/>
      <c r="BJC24" s="934"/>
      <c r="BJD24" s="934"/>
      <c r="BJE24" s="934"/>
      <c r="BJF24" s="934"/>
      <c r="BJG24" s="934"/>
      <c r="BJH24" s="934"/>
      <c r="BJI24" s="934"/>
      <c r="BJJ24" s="934"/>
      <c r="BJK24" s="934"/>
      <c r="BJL24" s="934"/>
      <c r="BJM24" s="934"/>
      <c r="BJN24" s="934"/>
      <c r="BJO24" s="934"/>
      <c r="BJP24" s="934"/>
      <c r="BJQ24" s="934"/>
      <c r="BJR24" s="934"/>
      <c r="BJS24" s="934"/>
      <c r="BJT24" s="934"/>
      <c r="BJU24" s="934"/>
      <c r="BJV24" s="934"/>
      <c r="BJW24" s="934"/>
      <c r="BJX24" s="934"/>
      <c r="BJY24" s="934"/>
      <c r="BJZ24" s="934"/>
      <c r="BKA24" s="934"/>
      <c r="BKB24" s="934"/>
      <c r="BKC24" s="934"/>
      <c r="BKD24" s="934"/>
      <c r="BKE24" s="934"/>
      <c r="BKF24" s="934"/>
      <c r="BKG24" s="934"/>
      <c r="BKH24" s="934"/>
      <c r="BKI24" s="934"/>
      <c r="BKJ24" s="934"/>
      <c r="BKK24" s="934"/>
      <c r="BKL24" s="934"/>
      <c r="BKM24" s="934"/>
      <c r="BKN24" s="934"/>
      <c r="BKO24" s="934"/>
      <c r="BKP24" s="934"/>
      <c r="BKQ24" s="934"/>
      <c r="BKR24" s="934"/>
      <c r="BKS24" s="934"/>
      <c r="BKT24" s="934"/>
      <c r="BKU24" s="934"/>
      <c r="BKV24" s="934"/>
      <c r="BKW24" s="934"/>
      <c r="BKX24" s="934"/>
      <c r="BKY24" s="934"/>
      <c r="BKZ24" s="934"/>
      <c r="BLA24" s="934"/>
      <c r="BLB24" s="934"/>
      <c r="BLC24" s="934"/>
      <c r="BLD24" s="934"/>
      <c r="BLE24" s="934"/>
      <c r="BLF24" s="934"/>
      <c r="BLG24" s="934"/>
      <c r="BLH24" s="934"/>
      <c r="BLI24" s="934"/>
      <c r="BLJ24" s="934"/>
      <c r="BLK24" s="934"/>
      <c r="BLL24" s="934"/>
      <c r="BLM24" s="934"/>
      <c r="BLN24" s="934"/>
      <c r="BLO24" s="934"/>
      <c r="BLP24" s="934"/>
      <c r="BLQ24" s="934"/>
      <c r="BLR24" s="934"/>
      <c r="BLS24" s="934"/>
      <c r="BLT24" s="934"/>
      <c r="BLU24" s="934"/>
      <c r="BLV24" s="934"/>
      <c r="BLW24" s="934"/>
      <c r="BLX24" s="934"/>
      <c r="BLY24" s="934"/>
      <c r="BLZ24" s="934"/>
      <c r="BMA24" s="934"/>
      <c r="BMB24" s="934"/>
      <c r="BMC24" s="934"/>
      <c r="BMD24" s="934"/>
      <c r="BME24" s="934"/>
      <c r="BMF24" s="934"/>
      <c r="BMG24" s="934"/>
      <c r="BMH24" s="934"/>
      <c r="BMI24" s="934"/>
      <c r="BMJ24" s="934"/>
      <c r="BMK24" s="934"/>
      <c r="BML24" s="934"/>
      <c r="BMM24" s="934"/>
      <c r="BMN24" s="934"/>
      <c r="BMO24" s="934"/>
      <c r="BMP24" s="934"/>
      <c r="BMQ24" s="934"/>
      <c r="BMR24" s="934"/>
      <c r="BMS24" s="934"/>
      <c r="BMT24" s="934"/>
      <c r="BMU24" s="934"/>
      <c r="BMV24" s="934"/>
      <c r="BMW24" s="934"/>
      <c r="BMX24" s="934"/>
      <c r="BMY24" s="934"/>
      <c r="BMZ24" s="934"/>
      <c r="BNA24" s="934"/>
      <c r="BNB24" s="934"/>
      <c r="BNC24" s="934"/>
      <c r="BND24" s="934"/>
      <c r="BNE24" s="934"/>
      <c r="BNF24" s="934"/>
      <c r="BNG24" s="934"/>
      <c r="BNH24" s="934"/>
      <c r="BNI24" s="934"/>
      <c r="BNJ24" s="934"/>
      <c r="BNK24" s="934"/>
      <c r="BNL24" s="934"/>
      <c r="BNM24" s="934"/>
      <c r="BNN24" s="934"/>
      <c r="BNO24" s="934"/>
      <c r="BNP24" s="934"/>
      <c r="BNQ24" s="934"/>
      <c r="BNR24" s="934"/>
      <c r="BNS24" s="934"/>
      <c r="BNT24" s="934"/>
      <c r="BNU24" s="934"/>
      <c r="BNV24" s="934"/>
      <c r="BNW24" s="934"/>
      <c r="BNX24" s="934"/>
      <c r="BNY24" s="934"/>
      <c r="BNZ24" s="934"/>
      <c r="BOA24" s="934"/>
      <c r="BOB24" s="934"/>
      <c r="BOC24" s="934"/>
      <c r="BOD24" s="934"/>
      <c r="BOE24" s="934"/>
      <c r="BOF24" s="934"/>
      <c r="BOG24" s="934"/>
      <c r="BOH24" s="934"/>
      <c r="BOI24" s="934"/>
      <c r="BOJ24" s="934"/>
      <c r="BOK24" s="934"/>
      <c r="BOL24" s="934"/>
      <c r="BOM24" s="934"/>
      <c r="BON24" s="934"/>
      <c r="BOO24" s="934"/>
      <c r="BOP24" s="934"/>
      <c r="BOQ24" s="934"/>
      <c r="BOR24" s="934"/>
      <c r="BOS24" s="934"/>
      <c r="BOT24" s="934"/>
      <c r="BOU24" s="934"/>
      <c r="BOV24" s="934"/>
      <c r="BOW24" s="934"/>
      <c r="BOX24" s="934"/>
      <c r="BOY24" s="934"/>
      <c r="BOZ24" s="934"/>
      <c r="BPA24" s="934"/>
      <c r="BPB24" s="934"/>
      <c r="BPC24" s="934"/>
      <c r="BPD24" s="934"/>
      <c r="BPE24" s="934"/>
      <c r="BPF24" s="934"/>
      <c r="BPG24" s="934"/>
      <c r="BPH24" s="934"/>
      <c r="BPI24" s="934"/>
      <c r="BPJ24" s="934"/>
      <c r="BPK24" s="934"/>
      <c r="BPL24" s="934"/>
      <c r="BPM24" s="934"/>
      <c r="BPN24" s="934"/>
      <c r="BPO24" s="934"/>
      <c r="BPP24" s="934"/>
      <c r="BPQ24" s="934"/>
      <c r="BPR24" s="934"/>
      <c r="BPS24" s="934"/>
      <c r="BPT24" s="934"/>
      <c r="BPU24" s="934"/>
      <c r="BPV24" s="934"/>
      <c r="BPW24" s="934"/>
      <c r="BPX24" s="934"/>
      <c r="BPY24" s="934"/>
      <c r="BPZ24" s="934"/>
      <c r="BQA24" s="934"/>
      <c r="BQB24" s="934"/>
      <c r="BQC24" s="934"/>
      <c r="BQD24" s="934"/>
      <c r="BQE24" s="934"/>
      <c r="BQF24" s="934"/>
      <c r="BQG24" s="934"/>
      <c r="BQH24" s="934"/>
      <c r="BQI24" s="934"/>
      <c r="BQJ24" s="934"/>
      <c r="BQK24" s="934"/>
      <c r="BQL24" s="934"/>
      <c r="BQM24" s="934"/>
      <c r="BQN24" s="934"/>
      <c r="BQO24" s="934"/>
      <c r="BQP24" s="934"/>
      <c r="BQQ24" s="934"/>
      <c r="BQR24" s="934"/>
      <c r="BQS24" s="934"/>
      <c r="BQT24" s="934"/>
      <c r="BQU24" s="934"/>
      <c r="BQV24" s="934"/>
      <c r="BQW24" s="934"/>
      <c r="BQX24" s="934"/>
      <c r="BQY24" s="934"/>
      <c r="BQZ24" s="934"/>
      <c r="BRA24" s="934"/>
      <c r="BRB24" s="934"/>
      <c r="BRC24" s="934"/>
      <c r="BRD24" s="934"/>
      <c r="BRE24" s="934"/>
      <c r="BRF24" s="934"/>
      <c r="BRG24" s="934"/>
      <c r="BRH24" s="934"/>
      <c r="BRI24" s="934"/>
      <c r="BRJ24" s="934"/>
      <c r="BRK24" s="934"/>
      <c r="BRL24" s="934"/>
      <c r="BRM24" s="934"/>
      <c r="BRN24" s="934"/>
      <c r="BRO24" s="934"/>
      <c r="BRP24" s="934"/>
      <c r="BRQ24" s="934"/>
      <c r="BRR24" s="934"/>
      <c r="BRS24" s="934"/>
      <c r="BRT24" s="934"/>
      <c r="BRU24" s="934"/>
      <c r="BRV24" s="934"/>
      <c r="BRW24" s="934"/>
      <c r="BRX24" s="934"/>
      <c r="BRY24" s="934"/>
      <c r="BRZ24" s="934"/>
      <c r="BSA24" s="934"/>
      <c r="BSB24" s="934"/>
      <c r="BSC24" s="934"/>
      <c r="BSD24" s="934"/>
      <c r="BSE24" s="934"/>
      <c r="BSF24" s="934"/>
      <c r="BSG24" s="934"/>
      <c r="BSH24" s="934"/>
      <c r="BSI24" s="934"/>
      <c r="BSJ24" s="934"/>
      <c r="BSK24" s="934"/>
      <c r="BSL24" s="934"/>
      <c r="BSM24" s="934"/>
      <c r="BSN24" s="934"/>
      <c r="BSO24" s="934"/>
      <c r="BSP24" s="934"/>
      <c r="BSQ24" s="934"/>
      <c r="BSR24" s="934"/>
      <c r="BSS24" s="934"/>
      <c r="BST24" s="934"/>
      <c r="BSU24" s="934"/>
      <c r="BSV24" s="934"/>
      <c r="BSW24" s="934"/>
      <c r="BSX24" s="934"/>
      <c r="BSY24" s="934"/>
      <c r="BSZ24" s="934"/>
      <c r="BTA24" s="934"/>
      <c r="BTB24" s="934"/>
      <c r="BTC24" s="934"/>
      <c r="BTD24" s="934"/>
      <c r="BTE24" s="934"/>
      <c r="BTF24" s="934"/>
      <c r="BTG24" s="934"/>
      <c r="BTH24" s="934"/>
      <c r="BTI24" s="934"/>
      <c r="BTJ24" s="934"/>
      <c r="BTK24" s="934"/>
      <c r="BTL24" s="934"/>
      <c r="BTM24" s="934"/>
      <c r="BTN24" s="934"/>
      <c r="BTO24" s="934"/>
      <c r="BTP24" s="934"/>
      <c r="BTQ24" s="934"/>
      <c r="BTR24" s="934"/>
      <c r="BTS24" s="934"/>
      <c r="BTT24" s="934"/>
      <c r="BTU24" s="934"/>
      <c r="BTV24" s="934"/>
      <c r="BTW24" s="934"/>
      <c r="BTX24" s="934"/>
      <c r="BTY24" s="934"/>
      <c r="BTZ24" s="934"/>
      <c r="BUA24" s="934"/>
      <c r="BUB24" s="934"/>
      <c r="BUC24" s="934"/>
      <c r="BUD24" s="934"/>
      <c r="BUE24" s="934"/>
      <c r="BUF24" s="934"/>
      <c r="BUG24" s="934"/>
      <c r="BUH24" s="934"/>
      <c r="BUI24" s="934"/>
      <c r="BUJ24" s="934"/>
      <c r="BUK24" s="934"/>
      <c r="BUL24" s="934"/>
      <c r="BUM24" s="934"/>
      <c r="BUN24" s="934"/>
      <c r="BUO24" s="934"/>
      <c r="BUP24" s="934"/>
      <c r="BUQ24" s="934"/>
      <c r="BUR24" s="934"/>
      <c r="BUS24" s="934"/>
      <c r="BUT24" s="934"/>
      <c r="BUU24" s="934"/>
      <c r="BUV24" s="934"/>
      <c r="BUW24" s="934"/>
      <c r="BUX24" s="934"/>
      <c r="BUY24" s="934"/>
      <c r="BUZ24" s="934"/>
      <c r="BVA24" s="934"/>
      <c r="BVB24" s="934"/>
      <c r="BVC24" s="934"/>
      <c r="BVD24" s="934"/>
      <c r="BVE24" s="934"/>
      <c r="BVF24" s="934"/>
      <c r="BVG24" s="934"/>
      <c r="BVH24" s="934"/>
      <c r="BVI24" s="934"/>
      <c r="BVJ24" s="934"/>
      <c r="BVK24" s="934"/>
      <c r="BVL24" s="934"/>
      <c r="BVM24" s="934"/>
      <c r="BVN24" s="934"/>
      <c r="BVO24" s="934"/>
      <c r="BVP24" s="934"/>
      <c r="BVQ24" s="934"/>
      <c r="BVR24" s="934"/>
      <c r="BVS24" s="934"/>
      <c r="BVT24" s="934"/>
      <c r="BVU24" s="934"/>
      <c r="BVV24" s="934"/>
      <c r="BVW24" s="934"/>
      <c r="BVX24" s="934"/>
      <c r="BVY24" s="934"/>
      <c r="BVZ24" s="934"/>
      <c r="BWA24" s="934"/>
      <c r="BWB24" s="934"/>
      <c r="BWC24" s="934"/>
      <c r="BWD24" s="934"/>
      <c r="BWE24" s="934"/>
      <c r="BWF24" s="934"/>
      <c r="BWG24" s="934"/>
      <c r="BWH24" s="934"/>
      <c r="BWI24" s="934"/>
      <c r="BWJ24" s="934"/>
      <c r="BWK24" s="934"/>
      <c r="BWL24" s="934"/>
      <c r="BWM24" s="934"/>
      <c r="BWN24" s="934"/>
      <c r="BWO24" s="934"/>
      <c r="BWP24" s="934"/>
      <c r="BWQ24" s="934"/>
      <c r="BWR24" s="934"/>
      <c r="BWS24" s="934"/>
      <c r="BWT24" s="934"/>
      <c r="BWU24" s="934"/>
      <c r="BWV24" s="934"/>
      <c r="BWW24" s="934"/>
      <c r="BWX24" s="934"/>
      <c r="BWY24" s="934"/>
      <c r="BWZ24" s="934"/>
      <c r="BXA24" s="934"/>
      <c r="BXB24" s="934"/>
      <c r="BXC24" s="934"/>
      <c r="BXD24" s="934"/>
      <c r="BXE24" s="934"/>
      <c r="BXF24" s="934"/>
      <c r="BXG24" s="934"/>
      <c r="BXH24" s="934"/>
      <c r="BXI24" s="934"/>
      <c r="BXJ24" s="934"/>
      <c r="BXK24" s="934"/>
      <c r="BXL24" s="934"/>
      <c r="BXM24" s="934"/>
      <c r="BXN24" s="934"/>
      <c r="BXO24" s="934"/>
      <c r="BXP24" s="934"/>
      <c r="BXQ24" s="934"/>
      <c r="BXR24" s="934"/>
      <c r="BXS24" s="934"/>
      <c r="BXT24" s="934"/>
      <c r="BXU24" s="934"/>
      <c r="BXV24" s="934"/>
      <c r="BXW24" s="934"/>
      <c r="BXX24" s="934"/>
      <c r="BXY24" s="934"/>
      <c r="BXZ24" s="934"/>
      <c r="BYA24" s="934"/>
      <c r="BYB24" s="934"/>
      <c r="BYC24" s="934"/>
      <c r="BYD24" s="934"/>
      <c r="BYE24" s="934"/>
      <c r="BYF24" s="934"/>
      <c r="BYG24" s="934"/>
      <c r="BYH24" s="934"/>
      <c r="BYI24" s="934"/>
      <c r="BYJ24" s="934"/>
      <c r="BYK24" s="934"/>
      <c r="BYL24" s="934"/>
      <c r="BYM24" s="934"/>
      <c r="BYN24" s="934"/>
      <c r="BYO24" s="934"/>
      <c r="BYP24" s="934"/>
      <c r="BYQ24" s="934"/>
      <c r="BYR24" s="934"/>
      <c r="BYS24" s="934"/>
      <c r="BYT24" s="934"/>
      <c r="BYU24" s="934"/>
      <c r="BYV24" s="934"/>
      <c r="BYW24" s="934"/>
      <c r="BYX24" s="934"/>
      <c r="BYY24" s="934"/>
      <c r="BYZ24" s="934"/>
      <c r="BZA24" s="934"/>
      <c r="BZB24" s="934"/>
      <c r="BZC24" s="934"/>
      <c r="BZD24" s="934"/>
      <c r="BZE24" s="934"/>
      <c r="BZF24" s="934"/>
      <c r="BZG24" s="934"/>
      <c r="BZH24" s="934"/>
      <c r="BZI24" s="934"/>
      <c r="BZJ24" s="934"/>
      <c r="BZK24" s="934"/>
      <c r="BZL24" s="934"/>
      <c r="BZM24" s="934"/>
      <c r="BZN24" s="934"/>
      <c r="BZO24" s="934"/>
      <c r="BZP24" s="934"/>
      <c r="BZQ24" s="934"/>
      <c r="BZR24" s="934"/>
      <c r="BZS24" s="934"/>
      <c r="BZT24" s="934"/>
      <c r="BZU24" s="934"/>
      <c r="BZV24" s="934"/>
      <c r="BZW24" s="934"/>
      <c r="BZX24" s="934"/>
      <c r="BZY24" s="934"/>
      <c r="BZZ24" s="934"/>
      <c r="CAA24" s="934"/>
      <c r="CAB24" s="934"/>
      <c r="CAC24" s="934"/>
      <c r="CAD24" s="934"/>
      <c r="CAE24" s="934"/>
      <c r="CAF24" s="934"/>
      <c r="CAG24" s="934"/>
      <c r="CAH24" s="934"/>
      <c r="CAI24" s="934"/>
      <c r="CAJ24" s="934"/>
      <c r="CAK24" s="934"/>
      <c r="CAL24" s="934"/>
      <c r="CAM24" s="934"/>
      <c r="CAN24" s="934"/>
      <c r="CAO24" s="934"/>
      <c r="CAP24" s="934"/>
      <c r="CAQ24" s="934"/>
      <c r="CAR24" s="934"/>
      <c r="CAS24" s="934"/>
      <c r="CAT24" s="934"/>
      <c r="CAU24" s="934"/>
      <c r="CAV24" s="934"/>
      <c r="CAW24" s="934"/>
      <c r="CAX24" s="934"/>
      <c r="CAY24" s="934"/>
      <c r="CAZ24" s="934"/>
      <c r="CBA24" s="934"/>
      <c r="CBB24" s="934"/>
      <c r="CBC24" s="934"/>
      <c r="CBD24" s="934"/>
      <c r="CBE24" s="934"/>
      <c r="CBF24" s="934"/>
      <c r="CBG24" s="934"/>
      <c r="CBH24" s="934"/>
      <c r="CBI24" s="934"/>
      <c r="CBJ24" s="934"/>
      <c r="CBK24" s="934"/>
      <c r="CBL24" s="934"/>
      <c r="CBM24" s="934"/>
      <c r="CBN24" s="934"/>
      <c r="CBO24" s="934"/>
      <c r="CBP24" s="934"/>
      <c r="CBQ24" s="934"/>
      <c r="CBR24" s="934"/>
      <c r="CBS24" s="934"/>
      <c r="CBT24" s="934"/>
      <c r="CBU24" s="934"/>
      <c r="CBV24" s="934"/>
      <c r="CBW24" s="934"/>
      <c r="CBX24" s="934"/>
      <c r="CBY24" s="934"/>
      <c r="CBZ24" s="934"/>
      <c r="CCA24" s="934"/>
      <c r="CCB24" s="934"/>
      <c r="CCC24" s="934"/>
      <c r="CCD24" s="934"/>
      <c r="CCE24" s="934"/>
      <c r="CCF24" s="934"/>
      <c r="CCG24" s="934"/>
      <c r="CCH24" s="934"/>
      <c r="CCI24" s="934"/>
      <c r="CCJ24" s="934"/>
      <c r="CCK24" s="934"/>
      <c r="CCL24" s="934"/>
      <c r="CCM24" s="934"/>
      <c r="CCN24" s="934"/>
      <c r="CCO24" s="934"/>
      <c r="CCP24" s="934"/>
      <c r="CCQ24" s="934"/>
      <c r="CCR24" s="934"/>
      <c r="CCS24" s="934"/>
      <c r="CCT24" s="934"/>
      <c r="CCU24" s="934"/>
      <c r="CCV24" s="934"/>
      <c r="CCW24" s="934"/>
      <c r="CCX24" s="934"/>
      <c r="CCY24" s="934"/>
      <c r="CCZ24" s="934"/>
      <c r="CDA24" s="934"/>
      <c r="CDB24" s="934"/>
      <c r="CDC24" s="934"/>
      <c r="CDD24" s="934"/>
      <c r="CDE24" s="934"/>
      <c r="CDF24" s="934"/>
      <c r="CDG24" s="934"/>
      <c r="CDH24" s="934"/>
      <c r="CDI24" s="934"/>
      <c r="CDJ24" s="934"/>
      <c r="CDK24" s="934"/>
      <c r="CDL24" s="934"/>
      <c r="CDM24" s="934"/>
      <c r="CDN24" s="934"/>
      <c r="CDO24" s="934"/>
      <c r="CDP24" s="934"/>
      <c r="CDQ24" s="934"/>
      <c r="CDR24" s="934"/>
      <c r="CDS24" s="934"/>
      <c r="CDT24" s="934"/>
      <c r="CDU24" s="934"/>
      <c r="CDV24" s="934"/>
      <c r="CDW24" s="934"/>
      <c r="CDX24" s="934"/>
      <c r="CDY24" s="934"/>
      <c r="CDZ24" s="934"/>
      <c r="CEA24" s="934"/>
      <c r="CEB24" s="934"/>
      <c r="CEC24" s="934"/>
      <c r="CED24" s="934"/>
      <c r="CEE24" s="934"/>
      <c r="CEF24" s="934"/>
      <c r="CEG24" s="934"/>
      <c r="CEH24" s="934"/>
      <c r="CEI24" s="934"/>
      <c r="CEJ24" s="934"/>
      <c r="CEK24" s="934"/>
      <c r="CEL24" s="934"/>
      <c r="CEM24" s="934"/>
      <c r="CEN24" s="934"/>
      <c r="CEO24" s="934"/>
      <c r="CEP24" s="934"/>
      <c r="CEQ24" s="934"/>
      <c r="CER24" s="934"/>
      <c r="CES24" s="934"/>
      <c r="CET24" s="934"/>
      <c r="CEU24" s="934"/>
      <c r="CEV24" s="934"/>
      <c r="CEW24" s="934"/>
      <c r="CEX24" s="934"/>
      <c r="CEY24" s="934"/>
      <c r="CEZ24" s="934"/>
      <c r="CFA24" s="934"/>
      <c r="CFB24" s="934"/>
      <c r="CFC24" s="934"/>
      <c r="CFD24" s="934"/>
      <c r="CFE24" s="934"/>
      <c r="CFF24" s="934"/>
      <c r="CFG24" s="934"/>
      <c r="CFH24" s="934"/>
      <c r="CFI24" s="934"/>
      <c r="CFJ24" s="934"/>
      <c r="CFK24" s="934"/>
      <c r="CFL24" s="934"/>
      <c r="CFM24" s="934"/>
      <c r="CFN24" s="934"/>
      <c r="CFO24" s="934"/>
      <c r="CFP24" s="934"/>
      <c r="CFQ24" s="934"/>
      <c r="CFR24" s="934"/>
      <c r="CFS24" s="934"/>
      <c r="CFT24" s="934"/>
      <c r="CFU24" s="934"/>
      <c r="CFV24" s="934"/>
      <c r="CFW24" s="934"/>
      <c r="CFX24" s="934"/>
      <c r="CFY24" s="934"/>
      <c r="CFZ24" s="934"/>
      <c r="CGA24" s="934"/>
      <c r="CGB24" s="934"/>
      <c r="CGC24" s="934"/>
      <c r="CGD24" s="934"/>
      <c r="CGE24" s="934"/>
      <c r="CGF24" s="934"/>
      <c r="CGG24" s="934"/>
      <c r="CGH24" s="934"/>
      <c r="CGI24" s="934"/>
      <c r="CGJ24" s="934"/>
      <c r="CGK24" s="934"/>
      <c r="CGL24" s="934"/>
      <c r="CGM24" s="934"/>
      <c r="CGN24" s="934"/>
      <c r="CGO24" s="934"/>
      <c r="CGP24" s="934"/>
      <c r="CGQ24" s="934"/>
      <c r="CGR24" s="934"/>
      <c r="CGS24" s="934"/>
      <c r="CGT24" s="934"/>
      <c r="CGU24" s="934"/>
      <c r="CGV24" s="934"/>
      <c r="CGW24" s="934"/>
      <c r="CGX24" s="934"/>
      <c r="CGY24" s="934"/>
      <c r="CGZ24" s="934"/>
      <c r="CHA24" s="934"/>
      <c r="CHB24" s="934"/>
      <c r="CHC24" s="934"/>
      <c r="CHD24" s="934"/>
      <c r="CHE24" s="934"/>
      <c r="CHF24" s="934"/>
      <c r="CHG24" s="934"/>
      <c r="CHH24" s="934"/>
      <c r="CHI24" s="934"/>
      <c r="CHJ24" s="934"/>
      <c r="CHK24" s="934"/>
      <c r="CHL24" s="934"/>
      <c r="CHM24" s="934"/>
      <c r="CHN24" s="934"/>
      <c r="CHO24" s="934"/>
      <c r="CHP24" s="934"/>
      <c r="CHQ24" s="934"/>
      <c r="CHR24" s="934"/>
      <c r="CHS24" s="934"/>
      <c r="CHT24" s="934"/>
      <c r="CHU24" s="934"/>
      <c r="CHV24" s="934"/>
      <c r="CHW24" s="934"/>
      <c r="CHX24" s="934"/>
      <c r="CHY24" s="934"/>
      <c r="CHZ24" s="934"/>
      <c r="CIA24" s="934"/>
      <c r="CIB24" s="934"/>
      <c r="CIC24" s="934"/>
      <c r="CID24" s="934"/>
      <c r="CIE24" s="934"/>
      <c r="CIF24" s="934"/>
      <c r="CIG24" s="934"/>
      <c r="CIH24" s="934"/>
      <c r="CII24" s="934"/>
      <c r="CIJ24" s="934"/>
      <c r="CIK24" s="934"/>
      <c r="CIL24" s="934"/>
      <c r="CIM24" s="934"/>
      <c r="CIN24" s="934"/>
      <c r="CIO24" s="934"/>
      <c r="CIP24" s="934"/>
      <c r="CIQ24" s="934"/>
      <c r="CIR24" s="934"/>
      <c r="CIS24" s="934"/>
      <c r="CIT24" s="934"/>
      <c r="CIU24" s="934"/>
      <c r="CIV24" s="934"/>
      <c r="CIW24" s="934"/>
      <c r="CIX24" s="934"/>
      <c r="CIY24" s="934"/>
      <c r="CIZ24" s="934"/>
      <c r="CJA24" s="934"/>
      <c r="CJB24" s="934"/>
      <c r="CJC24" s="934"/>
      <c r="CJD24" s="934"/>
      <c r="CJE24" s="934"/>
      <c r="CJF24" s="934"/>
      <c r="CJG24" s="934"/>
      <c r="CJH24" s="934"/>
      <c r="CJI24" s="934"/>
      <c r="CJJ24" s="934"/>
      <c r="CJK24" s="934"/>
      <c r="CJL24" s="934"/>
      <c r="CJM24" s="934"/>
      <c r="CJN24" s="934"/>
      <c r="CJO24" s="934"/>
      <c r="CJP24" s="934"/>
      <c r="CJQ24" s="934"/>
      <c r="CJR24" s="934"/>
      <c r="CJS24" s="934"/>
      <c r="CJT24" s="934"/>
      <c r="CJU24" s="934"/>
      <c r="CJV24" s="934"/>
      <c r="CJW24" s="934"/>
      <c r="CJX24" s="934"/>
      <c r="CJY24" s="934"/>
      <c r="CJZ24" s="934"/>
      <c r="CKA24" s="934"/>
      <c r="CKB24" s="934"/>
      <c r="CKC24" s="934"/>
      <c r="CKD24" s="934"/>
      <c r="CKE24" s="934"/>
      <c r="CKF24" s="934"/>
      <c r="CKG24" s="934"/>
      <c r="CKH24" s="934"/>
      <c r="CKI24" s="934"/>
      <c r="CKJ24" s="934"/>
      <c r="CKK24" s="934"/>
      <c r="CKL24" s="934"/>
      <c r="CKM24" s="934"/>
      <c r="CKN24" s="934"/>
      <c r="CKO24" s="934"/>
      <c r="CKP24" s="934"/>
      <c r="CKQ24" s="934"/>
      <c r="CKR24" s="934"/>
      <c r="CKS24" s="934"/>
      <c r="CKT24" s="934"/>
      <c r="CKU24" s="934"/>
      <c r="CKV24" s="934"/>
      <c r="CKW24" s="934"/>
      <c r="CKX24" s="934"/>
      <c r="CKY24" s="934"/>
      <c r="CKZ24" s="934"/>
      <c r="CLA24" s="934"/>
      <c r="CLB24" s="934"/>
      <c r="CLC24" s="934"/>
      <c r="CLD24" s="934"/>
      <c r="CLE24" s="934"/>
      <c r="CLF24" s="934"/>
      <c r="CLG24" s="934"/>
      <c r="CLH24" s="934"/>
      <c r="CLI24" s="934"/>
      <c r="CLJ24" s="934"/>
      <c r="CLK24" s="934"/>
      <c r="CLL24" s="934"/>
      <c r="CLM24" s="934"/>
      <c r="CLN24" s="934"/>
      <c r="CLO24" s="934"/>
      <c r="CLP24" s="934"/>
      <c r="CLQ24" s="934"/>
      <c r="CLR24" s="934"/>
      <c r="CLS24" s="934"/>
      <c r="CLT24" s="934"/>
      <c r="CLU24" s="934"/>
      <c r="CLV24" s="934"/>
      <c r="CLW24" s="934"/>
      <c r="CLX24" s="934"/>
      <c r="CLY24" s="934"/>
      <c r="CLZ24" s="934"/>
      <c r="CMA24" s="934"/>
      <c r="CMB24" s="934"/>
      <c r="CMC24" s="934"/>
      <c r="CMD24" s="934"/>
      <c r="CME24" s="934"/>
      <c r="CMF24" s="934"/>
      <c r="CMG24" s="934"/>
      <c r="CMH24" s="934"/>
      <c r="CMI24" s="934"/>
      <c r="CMJ24" s="934"/>
      <c r="CMK24" s="934"/>
      <c r="CML24" s="934"/>
      <c r="CMM24" s="934"/>
      <c r="CMN24" s="934"/>
      <c r="CMO24" s="934"/>
      <c r="CMP24" s="934"/>
      <c r="CMQ24" s="934"/>
      <c r="CMR24" s="934"/>
      <c r="CMS24" s="934"/>
      <c r="CMT24" s="934"/>
      <c r="CMU24" s="934"/>
      <c r="CMV24" s="934"/>
      <c r="CMW24" s="934"/>
      <c r="CMX24" s="934"/>
      <c r="CMY24" s="934"/>
      <c r="CMZ24" s="934"/>
      <c r="CNA24" s="934"/>
      <c r="CNB24" s="934"/>
      <c r="CNC24" s="934"/>
      <c r="CND24" s="934"/>
      <c r="CNE24" s="934"/>
      <c r="CNF24" s="934"/>
      <c r="CNG24" s="934"/>
      <c r="CNH24" s="934"/>
      <c r="CNI24" s="934"/>
      <c r="CNJ24" s="934"/>
      <c r="CNK24" s="934"/>
      <c r="CNL24" s="934"/>
      <c r="CNM24" s="934"/>
      <c r="CNN24" s="934"/>
      <c r="CNO24" s="934"/>
      <c r="CNP24" s="934"/>
      <c r="CNQ24" s="934"/>
      <c r="CNR24" s="934"/>
      <c r="CNS24" s="934"/>
      <c r="CNT24" s="934"/>
      <c r="CNU24" s="934"/>
      <c r="CNV24" s="934"/>
      <c r="CNW24" s="934"/>
      <c r="CNX24" s="934"/>
      <c r="CNY24" s="934"/>
      <c r="CNZ24" s="934"/>
      <c r="COA24" s="934"/>
      <c r="COB24" s="934"/>
      <c r="COC24" s="934"/>
      <c r="COD24" s="934"/>
      <c r="COE24" s="934"/>
      <c r="COF24" s="934"/>
      <c r="COG24" s="934"/>
      <c r="COH24" s="934"/>
      <c r="COI24" s="934"/>
      <c r="COJ24" s="934"/>
      <c r="COK24" s="934"/>
      <c r="COL24" s="934"/>
      <c r="COM24" s="934"/>
      <c r="CON24" s="934"/>
      <c r="COO24" s="934"/>
      <c r="COP24" s="934"/>
      <c r="COQ24" s="934"/>
      <c r="COR24" s="934"/>
      <c r="COS24" s="934"/>
      <c r="COT24" s="934"/>
      <c r="COU24" s="934"/>
      <c r="COV24" s="934"/>
      <c r="COW24" s="934"/>
      <c r="COX24" s="934"/>
      <c r="COY24" s="934"/>
      <c r="COZ24" s="934"/>
      <c r="CPA24" s="934"/>
      <c r="CPB24" s="934"/>
      <c r="CPC24" s="934"/>
      <c r="CPD24" s="934"/>
      <c r="CPE24" s="934"/>
      <c r="CPF24" s="934"/>
      <c r="CPG24" s="934"/>
      <c r="CPH24" s="934"/>
      <c r="CPI24" s="934"/>
      <c r="CPJ24" s="934"/>
      <c r="CPK24" s="934"/>
      <c r="CPL24" s="934"/>
      <c r="CPM24" s="934"/>
      <c r="CPN24" s="934"/>
      <c r="CPO24" s="934"/>
      <c r="CPP24" s="934"/>
      <c r="CPQ24" s="934"/>
      <c r="CPR24" s="934"/>
      <c r="CPS24" s="934"/>
      <c r="CPT24" s="934"/>
      <c r="CPU24" s="934"/>
      <c r="CPV24" s="934"/>
      <c r="CPW24" s="934"/>
      <c r="CPX24" s="934"/>
      <c r="CPY24" s="934"/>
      <c r="CPZ24" s="934"/>
      <c r="CQA24" s="934"/>
      <c r="CQB24" s="934"/>
      <c r="CQC24" s="934"/>
      <c r="CQD24" s="934"/>
      <c r="CQE24" s="934"/>
      <c r="CQF24" s="934"/>
      <c r="CQG24" s="934"/>
      <c r="CQH24" s="934"/>
      <c r="CQI24" s="934"/>
      <c r="CQJ24" s="934"/>
      <c r="CQK24" s="934"/>
      <c r="CQL24" s="934"/>
      <c r="CQM24" s="934"/>
      <c r="CQN24" s="934"/>
      <c r="CQO24" s="934"/>
      <c r="CQP24" s="934"/>
      <c r="CQQ24" s="934"/>
      <c r="CQR24" s="934"/>
      <c r="CQS24" s="934"/>
      <c r="CQT24" s="934"/>
      <c r="CQU24" s="934"/>
      <c r="CQV24" s="934"/>
      <c r="CQW24" s="934"/>
      <c r="CQX24" s="934"/>
      <c r="CQY24" s="934"/>
      <c r="CQZ24" s="934"/>
      <c r="CRA24" s="934"/>
      <c r="CRB24" s="934"/>
      <c r="CRC24" s="934"/>
      <c r="CRD24" s="934"/>
      <c r="CRE24" s="934"/>
      <c r="CRF24" s="934"/>
      <c r="CRG24" s="934"/>
      <c r="CRH24" s="934"/>
      <c r="CRI24" s="934"/>
      <c r="CRJ24" s="934"/>
      <c r="CRK24" s="934"/>
      <c r="CRL24" s="934"/>
      <c r="CRM24" s="934"/>
      <c r="CRN24" s="934"/>
      <c r="CRO24" s="934"/>
      <c r="CRP24" s="934"/>
      <c r="CRQ24" s="934"/>
      <c r="CRR24" s="934"/>
      <c r="CRS24" s="934"/>
      <c r="CRT24" s="934"/>
      <c r="CRU24" s="934"/>
      <c r="CRV24" s="934"/>
      <c r="CRW24" s="934"/>
      <c r="CRX24" s="934"/>
      <c r="CRY24" s="934"/>
      <c r="CRZ24" s="934"/>
      <c r="CSA24" s="934"/>
      <c r="CSB24" s="934"/>
      <c r="CSC24" s="934"/>
      <c r="CSD24" s="934"/>
      <c r="CSE24" s="934"/>
      <c r="CSF24" s="934"/>
      <c r="CSG24" s="934"/>
      <c r="CSH24" s="934"/>
      <c r="CSI24" s="934"/>
      <c r="CSJ24" s="934"/>
      <c r="CSK24" s="934"/>
      <c r="CSL24" s="934"/>
      <c r="CSM24" s="934"/>
      <c r="CSN24" s="934"/>
      <c r="CSO24" s="934"/>
      <c r="CSP24" s="934"/>
      <c r="CSQ24" s="934"/>
      <c r="CSR24" s="934"/>
      <c r="CSS24" s="934"/>
      <c r="CST24" s="934"/>
      <c r="CSU24" s="934"/>
      <c r="CSV24" s="934"/>
      <c r="CSW24" s="934"/>
      <c r="CSX24" s="934"/>
      <c r="CSY24" s="934"/>
      <c r="CSZ24" s="934"/>
      <c r="CTA24" s="934"/>
      <c r="CTB24" s="934"/>
      <c r="CTC24" s="934"/>
      <c r="CTD24" s="934"/>
      <c r="CTE24" s="934"/>
      <c r="CTF24" s="934"/>
      <c r="CTG24" s="934"/>
      <c r="CTH24" s="934"/>
      <c r="CTI24" s="934"/>
      <c r="CTJ24" s="934"/>
      <c r="CTK24" s="934"/>
      <c r="CTL24" s="934"/>
      <c r="CTM24" s="934"/>
      <c r="CTN24" s="934"/>
      <c r="CTO24" s="934"/>
      <c r="CTP24" s="934"/>
      <c r="CTQ24" s="934"/>
      <c r="CTR24" s="934"/>
      <c r="CTS24" s="934"/>
      <c r="CTT24" s="934"/>
      <c r="CTU24" s="934"/>
      <c r="CTV24" s="934"/>
      <c r="CTW24" s="934"/>
      <c r="CTX24" s="934"/>
      <c r="CTY24" s="934"/>
      <c r="CTZ24" s="934"/>
      <c r="CUA24" s="934"/>
      <c r="CUB24" s="934"/>
      <c r="CUC24" s="934"/>
      <c r="CUD24" s="934"/>
      <c r="CUE24" s="934"/>
      <c r="CUF24" s="934"/>
      <c r="CUG24" s="934"/>
      <c r="CUH24" s="934"/>
      <c r="CUI24" s="934"/>
      <c r="CUJ24" s="934"/>
      <c r="CUK24" s="934"/>
      <c r="CUL24" s="934"/>
      <c r="CUM24" s="934"/>
      <c r="CUN24" s="934"/>
      <c r="CUO24" s="934"/>
      <c r="CUP24" s="934"/>
      <c r="CUQ24" s="934"/>
      <c r="CUR24" s="934"/>
      <c r="CUS24" s="934"/>
      <c r="CUT24" s="934"/>
      <c r="CUU24" s="934"/>
      <c r="CUV24" s="934"/>
      <c r="CUW24" s="934"/>
      <c r="CUX24" s="934"/>
      <c r="CUY24" s="934"/>
      <c r="CUZ24" s="934"/>
      <c r="CVA24" s="934"/>
      <c r="CVB24" s="934"/>
      <c r="CVC24" s="934"/>
      <c r="CVD24" s="934"/>
      <c r="CVE24" s="934"/>
      <c r="CVF24" s="934"/>
      <c r="CVG24" s="934"/>
      <c r="CVH24" s="934"/>
      <c r="CVI24" s="934"/>
      <c r="CVJ24" s="934"/>
      <c r="CVK24" s="934"/>
      <c r="CVL24" s="934"/>
      <c r="CVM24" s="934"/>
      <c r="CVN24" s="934"/>
      <c r="CVO24" s="934"/>
      <c r="CVP24" s="934"/>
      <c r="CVQ24" s="934"/>
      <c r="CVR24" s="934"/>
      <c r="CVS24" s="934"/>
      <c r="CVT24" s="934"/>
      <c r="CVU24" s="934"/>
      <c r="CVV24" s="934"/>
      <c r="CVW24" s="934"/>
      <c r="CVX24" s="934"/>
      <c r="CVY24" s="934"/>
      <c r="CVZ24" s="934"/>
      <c r="CWA24" s="934"/>
      <c r="CWB24" s="934"/>
      <c r="CWC24" s="934"/>
      <c r="CWD24" s="934"/>
      <c r="CWE24" s="934"/>
      <c r="CWF24" s="934"/>
      <c r="CWG24" s="934"/>
      <c r="CWH24" s="934"/>
      <c r="CWI24" s="934"/>
      <c r="CWJ24" s="934"/>
      <c r="CWK24" s="934"/>
      <c r="CWL24" s="934"/>
      <c r="CWM24" s="934"/>
      <c r="CWN24" s="934"/>
      <c r="CWO24" s="934"/>
      <c r="CWP24" s="934"/>
      <c r="CWQ24" s="934"/>
      <c r="CWR24" s="934"/>
      <c r="CWS24" s="934"/>
      <c r="CWT24" s="934"/>
      <c r="CWU24" s="934"/>
      <c r="CWV24" s="934"/>
      <c r="CWW24" s="934"/>
      <c r="CWX24" s="934"/>
      <c r="CWY24" s="934"/>
      <c r="CWZ24" s="934"/>
      <c r="CXA24" s="934"/>
      <c r="CXB24" s="934"/>
      <c r="CXC24" s="934"/>
      <c r="CXD24" s="934"/>
      <c r="CXE24" s="934"/>
      <c r="CXF24" s="934"/>
      <c r="CXG24" s="934"/>
      <c r="CXH24" s="934"/>
      <c r="CXI24" s="934"/>
      <c r="CXJ24" s="934"/>
      <c r="CXK24" s="934"/>
      <c r="CXL24" s="934"/>
      <c r="CXM24" s="934"/>
      <c r="CXN24" s="934"/>
      <c r="CXO24" s="934"/>
      <c r="CXP24" s="934"/>
      <c r="CXQ24" s="934"/>
      <c r="CXR24" s="934"/>
      <c r="CXS24" s="934"/>
      <c r="CXT24" s="934"/>
      <c r="CXU24" s="934"/>
      <c r="CXV24" s="934"/>
      <c r="CXW24" s="934"/>
      <c r="CXX24" s="934"/>
      <c r="CXY24" s="934"/>
      <c r="CXZ24" s="934"/>
      <c r="CYA24" s="934"/>
      <c r="CYB24" s="934"/>
      <c r="CYC24" s="934"/>
      <c r="CYD24" s="934"/>
      <c r="CYE24" s="934"/>
      <c r="CYF24" s="934"/>
      <c r="CYG24" s="934"/>
      <c r="CYH24" s="934"/>
      <c r="CYI24" s="934"/>
      <c r="CYJ24" s="934"/>
      <c r="CYK24" s="934"/>
      <c r="CYL24" s="934"/>
      <c r="CYM24" s="934"/>
      <c r="CYN24" s="934"/>
      <c r="CYO24" s="934"/>
      <c r="CYP24" s="934"/>
      <c r="CYQ24" s="934"/>
      <c r="CYR24" s="934"/>
      <c r="CYS24" s="934"/>
      <c r="CYT24" s="934"/>
      <c r="CYU24" s="934"/>
      <c r="CYV24" s="934"/>
      <c r="CYW24" s="934"/>
      <c r="CYX24" s="934"/>
      <c r="CYY24" s="934"/>
      <c r="CYZ24" s="934"/>
      <c r="CZA24" s="934"/>
      <c r="CZB24" s="934"/>
      <c r="CZC24" s="934"/>
      <c r="CZD24" s="934"/>
      <c r="CZE24" s="934"/>
      <c r="CZF24" s="934"/>
      <c r="CZG24" s="934"/>
      <c r="CZH24" s="934"/>
      <c r="CZI24" s="934"/>
      <c r="CZJ24" s="934"/>
      <c r="CZK24" s="934"/>
      <c r="CZL24" s="934"/>
      <c r="CZM24" s="934"/>
      <c r="CZN24" s="934"/>
      <c r="CZO24" s="934"/>
      <c r="CZP24" s="934"/>
      <c r="CZQ24" s="934"/>
      <c r="CZR24" s="934"/>
      <c r="CZS24" s="934"/>
      <c r="CZT24" s="934"/>
      <c r="CZU24" s="934"/>
      <c r="CZV24" s="934"/>
      <c r="CZW24" s="934"/>
      <c r="CZX24" s="934"/>
      <c r="CZY24" s="934"/>
      <c r="CZZ24" s="934"/>
      <c r="DAA24" s="934"/>
      <c r="DAB24" s="934"/>
      <c r="DAC24" s="934"/>
      <c r="DAD24" s="934"/>
      <c r="DAE24" s="934"/>
      <c r="DAF24" s="934"/>
      <c r="DAG24" s="934"/>
      <c r="DAH24" s="934"/>
      <c r="DAI24" s="934"/>
      <c r="DAJ24" s="934"/>
      <c r="DAK24" s="934"/>
      <c r="DAL24" s="934"/>
      <c r="DAM24" s="934"/>
      <c r="DAN24" s="934"/>
      <c r="DAO24" s="934"/>
      <c r="DAP24" s="934"/>
      <c r="DAQ24" s="934"/>
      <c r="DAR24" s="934"/>
      <c r="DAS24" s="934"/>
      <c r="DAT24" s="934"/>
      <c r="DAU24" s="934"/>
      <c r="DAV24" s="934"/>
      <c r="DAW24" s="934"/>
      <c r="DAX24" s="934"/>
      <c r="DAY24" s="934"/>
      <c r="DAZ24" s="934"/>
      <c r="DBA24" s="934"/>
      <c r="DBB24" s="934"/>
      <c r="DBC24" s="934"/>
      <c r="DBD24" s="934"/>
      <c r="DBE24" s="934"/>
      <c r="DBF24" s="934"/>
      <c r="DBG24" s="934"/>
      <c r="DBH24" s="934"/>
      <c r="DBI24" s="934"/>
      <c r="DBJ24" s="934"/>
      <c r="DBK24" s="934"/>
      <c r="DBL24" s="934"/>
      <c r="DBM24" s="934"/>
      <c r="DBN24" s="934"/>
      <c r="DBO24" s="934"/>
      <c r="DBP24" s="934"/>
      <c r="DBQ24" s="934"/>
      <c r="DBR24" s="934"/>
      <c r="DBS24" s="934"/>
      <c r="DBT24" s="934"/>
      <c r="DBU24" s="934"/>
      <c r="DBV24" s="934"/>
      <c r="DBW24" s="934"/>
      <c r="DBX24" s="934"/>
      <c r="DBY24" s="934"/>
      <c r="DBZ24" s="934"/>
      <c r="DCA24" s="934"/>
      <c r="DCB24" s="934"/>
      <c r="DCC24" s="934"/>
      <c r="DCD24" s="934"/>
      <c r="DCE24" s="934"/>
      <c r="DCF24" s="934"/>
      <c r="DCG24" s="934"/>
      <c r="DCH24" s="934"/>
      <c r="DCI24" s="934"/>
      <c r="DCJ24" s="934"/>
      <c r="DCK24" s="934"/>
      <c r="DCL24" s="934"/>
      <c r="DCM24" s="934"/>
      <c r="DCN24" s="934"/>
      <c r="DCO24" s="934"/>
      <c r="DCP24" s="934"/>
      <c r="DCQ24" s="934"/>
      <c r="DCR24" s="934"/>
      <c r="DCS24" s="934"/>
      <c r="DCT24" s="934"/>
      <c r="DCU24" s="934"/>
      <c r="DCV24" s="934"/>
      <c r="DCW24" s="934"/>
      <c r="DCX24" s="934"/>
      <c r="DCY24" s="934"/>
      <c r="DCZ24" s="934"/>
      <c r="DDA24" s="934"/>
      <c r="DDB24" s="934"/>
      <c r="DDC24" s="934"/>
      <c r="DDD24" s="934"/>
      <c r="DDE24" s="934"/>
      <c r="DDF24" s="934"/>
      <c r="DDG24" s="934"/>
      <c r="DDH24" s="934"/>
      <c r="DDI24" s="934"/>
      <c r="DDJ24" s="934"/>
      <c r="DDK24" s="934"/>
      <c r="DDL24" s="934"/>
      <c r="DDM24" s="934"/>
      <c r="DDN24" s="934"/>
      <c r="DDO24" s="934"/>
      <c r="DDP24" s="934"/>
      <c r="DDQ24" s="934"/>
      <c r="DDR24" s="934"/>
      <c r="DDS24" s="934"/>
      <c r="DDT24" s="934"/>
      <c r="DDU24" s="934"/>
      <c r="DDV24" s="934"/>
      <c r="DDW24" s="934"/>
      <c r="DDX24" s="934"/>
      <c r="DDY24" s="934"/>
      <c r="DDZ24" s="934"/>
      <c r="DEA24" s="934"/>
      <c r="DEB24" s="934"/>
      <c r="DEC24" s="934"/>
      <c r="DED24" s="934"/>
      <c r="DEE24" s="934"/>
      <c r="DEF24" s="934"/>
      <c r="DEG24" s="934"/>
      <c r="DEH24" s="934"/>
      <c r="DEI24" s="934"/>
      <c r="DEJ24" s="934"/>
      <c r="DEK24" s="934"/>
      <c r="DEL24" s="934"/>
      <c r="DEM24" s="934"/>
      <c r="DEN24" s="934"/>
      <c r="DEO24" s="934"/>
      <c r="DEP24" s="934"/>
      <c r="DEQ24" s="934"/>
      <c r="DER24" s="934"/>
      <c r="DES24" s="934"/>
      <c r="DET24" s="934"/>
      <c r="DEU24" s="934"/>
      <c r="DEV24" s="934"/>
      <c r="DEW24" s="934"/>
      <c r="DEX24" s="934"/>
      <c r="DEY24" s="934"/>
      <c r="DEZ24" s="934"/>
      <c r="DFA24" s="934"/>
      <c r="DFB24" s="934"/>
      <c r="DFC24" s="934"/>
      <c r="DFD24" s="934"/>
      <c r="DFE24" s="934"/>
      <c r="DFF24" s="934"/>
      <c r="DFG24" s="934"/>
      <c r="DFH24" s="934"/>
      <c r="DFI24" s="934"/>
      <c r="DFJ24" s="934"/>
      <c r="DFK24" s="934"/>
      <c r="DFL24" s="934"/>
      <c r="DFM24" s="934"/>
      <c r="DFN24" s="934"/>
      <c r="DFO24" s="934"/>
      <c r="DFP24" s="934"/>
      <c r="DFQ24" s="934"/>
      <c r="DFR24" s="934"/>
      <c r="DFS24" s="934"/>
      <c r="DFT24" s="934"/>
      <c r="DFU24" s="934"/>
      <c r="DFV24" s="934"/>
      <c r="DFW24" s="934"/>
      <c r="DFX24" s="934"/>
      <c r="DFY24" s="934"/>
      <c r="DFZ24" s="934"/>
      <c r="DGA24" s="934"/>
      <c r="DGB24" s="934"/>
      <c r="DGC24" s="934"/>
      <c r="DGD24" s="934"/>
      <c r="DGE24" s="934"/>
      <c r="DGF24" s="934"/>
      <c r="DGG24" s="934"/>
      <c r="DGH24" s="934"/>
      <c r="DGI24" s="934"/>
      <c r="DGJ24" s="934"/>
      <c r="DGK24" s="934"/>
      <c r="DGL24" s="934"/>
      <c r="DGM24" s="934"/>
      <c r="DGN24" s="934"/>
      <c r="DGO24" s="934"/>
      <c r="DGP24" s="934"/>
      <c r="DGQ24" s="934"/>
      <c r="DGR24" s="934"/>
      <c r="DGS24" s="934"/>
      <c r="DGT24" s="934"/>
      <c r="DGU24" s="934"/>
      <c r="DGV24" s="934"/>
      <c r="DGW24" s="934"/>
      <c r="DGX24" s="934"/>
      <c r="DGY24" s="934"/>
      <c r="DGZ24" s="934"/>
      <c r="DHA24" s="934"/>
      <c r="DHB24" s="934"/>
      <c r="DHC24" s="934"/>
      <c r="DHD24" s="934"/>
      <c r="DHE24" s="934"/>
      <c r="DHF24" s="934"/>
      <c r="DHG24" s="934"/>
      <c r="DHH24" s="934"/>
      <c r="DHI24" s="934"/>
      <c r="DHJ24" s="934"/>
      <c r="DHK24" s="934"/>
      <c r="DHL24" s="934"/>
      <c r="DHM24" s="934"/>
      <c r="DHN24" s="934"/>
      <c r="DHO24" s="934"/>
      <c r="DHP24" s="934"/>
      <c r="DHQ24" s="934"/>
      <c r="DHR24" s="934"/>
      <c r="DHS24" s="934"/>
      <c r="DHT24" s="934"/>
      <c r="DHU24" s="934"/>
      <c r="DHV24" s="934"/>
      <c r="DHW24" s="934"/>
      <c r="DHX24" s="934"/>
      <c r="DHY24" s="934"/>
      <c r="DHZ24" s="934"/>
      <c r="DIA24" s="934"/>
      <c r="DIB24" s="934"/>
      <c r="DIC24" s="934"/>
      <c r="DID24" s="934"/>
      <c r="DIE24" s="934"/>
      <c r="DIF24" s="934"/>
      <c r="DIG24" s="934"/>
      <c r="DIH24" s="934"/>
      <c r="DII24" s="934"/>
      <c r="DIJ24" s="934"/>
      <c r="DIK24" s="934"/>
      <c r="DIL24" s="934"/>
      <c r="DIM24" s="934"/>
      <c r="DIN24" s="934"/>
      <c r="DIO24" s="934"/>
      <c r="DIP24" s="934"/>
      <c r="DIQ24" s="934"/>
      <c r="DIR24" s="934"/>
      <c r="DIS24" s="934"/>
      <c r="DIT24" s="934"/>
      <c r="DIU24" s="934"/>
      <c r="DIV24" s="934"/>
      <c r="DIW24" s="934"/>
      <c r="DIX24" s="934"/>
      <c r="DIY24" s="934"/>
      <c r="DIZ24" s="934"/>
      <c r="DJA24" s="934"/>
      <c r="DJB24" s="934"/>
      <c r="DJC24" s="934"/>
      <c r="DJD24" s="934"/>
      <c r="DJE24" s="934"/>
      <c r="DJF24" s="934"/>
      <c r="DJG24" s="934"/>
      <c r="DJH24" s="934"/>
      <c r="DJI24" s="934"/>
      <c r="DJJ24" s="934"/>
      <c r="DJK24" s="934"/>
      <c r="DJL24" s="934"/>
      <c r="DJM24" s="934"/>
      <c r="DJN24" s="934"/>
      <c r="DJO24" s="934"/>
      <c r="DJP24" s="934"/>
      <c r="DJQ24" s="934"/>
      <c r="DJR24" s="934"/>
      <c r="DJS24" s="934"/>
      <c r="DJT24" s="934"/>
      <c r="DJU24" s="934"/>
      <c r="DJV24" s="934"/>
      <c r="DJW24" s="934"/>
      <c r="DJX24" s="934"/>
      <c r="DJY24" s="934"/>
      <c r="DJZ24" s="934"/>
      <c r="DKA24" s="934"/>
      <c r="DKB24" s="934"/>
      <c r="DKC24" s="934"/>
      <c r="DKD24" s="934"/>
      <c r="DKE24" s="934"/>
      <c r="DKF24" s="934"/>
      <c r="DKG24" s="934"/>
      <c r="DKH24" s="934"/>
      <c r="DKI24" s="934"/>
      <c r="DKJ24" s="934"/>
      <c r="DKK24" s="934"/>
      <c r="DKL24" s="934"/>
      <c r="DKM24" s="934"/>
      <c r="DKN24" s="934"/>
      <c r="DKO24" s="934"/>
      <c r="DKP24" s="934"/>
      <c r="DKQ24" s="934"/>
      <c r="DKR24" s="934"/>
      <c r="DKS24" s="934"/>
      <c r="DKT24" s="934"/>
      <c r="DKU24" s="934"/>
      <c r="DKV24" s="934"/>
      <c r="DKW24" s="934"/>
      <c r="DKX24" s="934"/>
      <c r="DKY24" s="934"/>
      <c r="DKZ24" s="934"/>
      <c r="DLA24" s="934"/>
      <c r="DLB24" s="934"/>
      <c r="DLC24" s="934"/>
      <c r="DLD24" s="934"/>
      <c r="DLE24" s="934"/>
      <c r="DLF24" s="934"/>
      <c r="DLG24" s="934"/>
      <c r="DLH24" s="934"/>
      <c r="DLI24" s="934"/>
      <c r="DLJ24" s="934"/>
      <c r="DLK24" s="934"/>
      <c r="DLL24" s="934"/>
      <c r="DLM24" s="934"/>
      <c r="DLN24" s="934"/>
      <c r="DLO24" s="934"/>
      <c r="DLP24" s="934"/>
      <c r="DLQ24" s="934"/>
      <c r="DLR24" s="934"/>
      <c r="DLS24" s="934"/>
      <c r="DLT24" s="934"/>
      <c r="DLU24" s="934"/>
      <c r="DLV24" s="934"/>
      <c r="DLW24" s="934"/>
      <c r="DLX24" s="934"/>
      <c r="DLY24" s="934"/>
      <c r="DLZ24" s="934"/>
      <c r="DMA24" s="934"/>
      <c r="DMB24" s="934"/>
      <c r="DMC24" s="934"/>
      <c r="DMD24" s="934"/>
      <c r="DME24" s="934"/>
      <c r="DMF24" s="934"/>
      <c r="DMG24" s="934"/>
      <c r="DMH24" s="934"/>
      <c r="DMI24" s="934"/>
      <c r="DMJ24" s="934"/>
      <c r="DMK24" s="934"/>
      <c r="DML24" s="934"/>
      <c r="DMM24" s="934"/>
      <c r="DMN24" s="934"/>
      <c r="DMO24" s="934"/>
      <c r="DMP24" s="934"/>
      <c r="DMQ24" s="934"/>
      <c r="DMR24" s="934"/>
      <c r="DMS24" s="934"/>
      <c r="DMT24" s="934"/>
      <c r="DMU24" s="934"/>
      <c r="DMV24" s="934"/>
      <c r="DMW24" s="934"/>
      <c r="DMX24" s="934"/>
      <c r="DMY24" s="934"/>
      <c r="DMZ24" s="934"/>
      <c r="DNA24" s="934"/>
      <c r="DNB24" s="934"/>
      <c r="DNC24" s="934"/>
      <c r="DND24" s="934"/>
      <c r="DNE24" s="934"/>
      <c r="DNF24" s="934"/>
      <c r="DNG24" s="934"/>
      <c r="DNH24" s="934"/>
      <c r="DNI24" s="934"/>
      <c r="DNJ24" s="934"/>
      <c r="DNK24" s="934"/>
      <c r="DNL24" s="934"/>
      <c r="DNM24" s="934"/>
      <c r="DNN24" s="934"/>
      <c r="DNO24" s="934"/>
      <c r="DNP24" s="934"/>
      <c r="DNQ24" s="934"/>
      <c r="DNR24" s="934"/>
      <c r="DNS24" s="934"/>
      <c r="DNT24" s="934"/>
      <c r="DNU24" s="934"/>
      <c r="DNV24" s="934"/>
      <c r="DNW24" s="934"/>
      <c r="DNX24" s="934"/>
      <c r="DNY24" s="934"/>
      <c r="DNZ24" s="934"/>
      <c r="DOA24" s="934"/>
      <c r="DOB24" s="934"/>
      <c r="DOC24" s="934"/>
      <c r="DOD24" s="934"/>
      <c r="DOE24" s="934"/>
      <c r="DOF24" s="934"/>
      <c r="DOG24" s="934"/>
      <c r="DOH24" s="934"/>
      <c r="DOI24" s="934"/>
      <c r="DOJ24" s="934"/>
      <c r="DOK24" s="934"/>
      <c r="DOL24" s="934"/>
      <c r="DOM24" s="934"/>
      <c r="DON24" s="934"/>
      <c r="DOO24" s="934"/>
      <c r="DOP24" s="934"/>
      <c r="DOQ24" s="934"/>
      <c r="DOR24" s="934"/>
      <c r="DOS24" s="934"/>
      <c r="DOT24" s="934"/>
      <c r="DOU24" s="934"/>
      <c r="DOV24" s="934"/>
      <c r="DOW24" s="934"/>
      <c r="DOX24" s="934"/>
      <c r="DOY24" s="934"/>
      <c r="DOZ24" s="934"/>
      <c r="DPA24" s="934"/>
      <c r="DPB24" s="934"/>
      <c r="DPC24" s="934"/>
      <c r="DPD24" s="934"/>
      <c r="DPE24" s="934"/>
      <c r="DPF24" s="934"/>
      <c r="DPG24" s="934"/>
      <c r="DPH24" s="934"/>
      <c r="DPI24" s="934"/>
      <c r="DPJ24" s="934"/>
      <c r="DPK24" s="934"/>
      <c r="DPL24" s="934"/>
      <c r="DPM24" s="934"/>
      <c r="DPN24" s="934"/>
      <c r="DPO24" s="934"/>
      <c r="DPP24" s="934"/>
      <c r="DPQ24" s="934"/>
      <c r="DPR24" s="934"/>
      <c r="DPS24" s="934"/>
      <c r="DPT24" s="934"/>
      <c r="DPU24" s="934"/>
      <c r="DPV24" s="934"/>
      <c r="DPW24" s="934"/>
      <c r="DPX24" s="934"/>
      <c r="DPY24" s="934"/>
      <c r="DPZ24" s="934"/>
      <c r="DQA24" s="934"/>
      <c r="DQB24" s="934"/>
      <c r="DQC24" s="934"/>
      <c r="DQD24" s="934"/>
      <c r="DQE24" s="934"/>
      <c r="DQF24" s="934"/>
      <c r="DQG24" s="934"/>
      <c r="DQH24" s="934"/>
      <c r="DQI24" s="934"/>
      <c r="DQJ24" s="934"/>
      <c r="DQK24" s="934"/>
      <c r="DQL24" s="934"/>
      <c r="DQM24" s="934"/>
      <c r="DQN24" s="934"/>
      <c r="DQO24" s="934"/>
      <c r="DQP24" s="934"/>
      <c r="DQQ24" s="934"/>
      <c r="DQR24" s="934"/>
      <c r="DQS24" s="934"/>
      <c r="DQT24" s="934"/>
      <c r="DQU24" s="934"/>
      <c r="DQV24" s="934"/>
      <c r="DQW24" s="934"/>
      <c r="DQX24" s="934"/>
      <c r="DQY24" s="934"/>
      <c r="DQZ24" s="934"/>
      <c r="DRA24" s="934"/>
      <c r="DRB24" s="934"/>
      <c r="DRC24" s="934"/>
      <c r="DRD24" s="934"/>
      <c r="DRE24" s="934"/>
      <c r="DRF24" s="934"/>
      <c r="DRG24" s="934"/>
      <c r="DRH24" s="934"/>
      <c r="DRI24" s="934"/>
      <c r="DRJ24" s="934"/>
      <c r="DRK24" s="934"/>
      <c r="DRL24" s="934"/>
      <c r="DRM24" s="934"/>
      <c r="DRN24" s="934"/>
      <c r="DRO24" s="934"/>
      <c r="DRP24" s="934"/>
      <c r="DRQ24" s="934"/>
      <c r="DRR24" s="934"/>
      <c r="DRS24" s="934"/>
      <c r="DRT24" s="934"/>
      <c r="DRU24" s="934"/>
      <c r="DRV24" s="934"/>
      <c r="DRW24" s="934"/>
      <c r="DRX24" s="934"/>
      <c r="DRY24" s="934"/>
      <c r="DRZ24" s="934"/>
      <c r="DSA24" s="934"/>
      <c r="DSB24" s="934"/>
      <c r="DSC24" s="934"/>
      <c r="DSD24" s="934"/>
      <c r="DSE24" s="934"/>
      <c r="DSF24" s="934"/>
      <c r="DSG24" s="934"/>
      <c r="DSH24" s="934"/>
      <c r="DSI24" s="934"/>
      <c r="DSJ24" s="934"/>
      <c r="DSK24" s="934"/>
      <c r="DSL24" s="934"/>
      <c r="DSM24" s="934"/>
      <c r="DSN24" s="934"/>
      <c r="DSO24" s="934"/>
      <c r="DSP24" s="934"/>
      <c r="DSQ24" s="934"/>
      <c r="DSR24" s="934"/>
      <c r="DSS24" s="934"/>
      <c r="DST24" s="934"/>
      <c r="DSU24" s="934"/>
      <c r="DSV24" s="934"/>
      <c r="DSW24" s="934"/>
      <c r="DSX24" s="934"/>
      <c r="DSY24" s="934"/>
      <c r="DSZ24" s="934"/>
      <c r="DTA24" s="934"/>
      <c r="DTB24" s="934"/>
      <c r="DTC24" s="934"/>
      <c r="DTD24" s="934"/>
      <c r="DTE24" s="934"/>
      <c r="DTF24" s="934"/>
      <c r="DTG24" s="934"/>
      <c r="DTH24" s="934"/>
      <c r="DTI24" s="934"/>
      <c r="DTJ24" s="934"/>
      <c r="DTK24" s="934"/>
      <c r="DTL24" s="934"/>
      <c r="DTM24" s="934"/>
      <c r="DTN24" s="934"/>
      <c r="DTO24" s="934"/>
      <c r="DTP24" s="934"/>
      <c r="DTQ24" s="934"/>
      <c r="DTR24" s="934"/>
      <c r="DTS24" s="934"/>
      <c r="DTT24" s="934"/>
      <c r="DTU24" s="934"/>
      <c r="DTV24" s="934"/>
      <c r="DTW24" s="934"/>
      <c r="DTX24" s="934"/>
      <c r="DTY24" s="934"/>
      <c r="DTZ24" s="934"/>
      <c r="DUA24" s="934"/>
      <c r="DUB24" s="934"/>
      <c r="DUC24" s="934"/>
      <c r="DUD24" s="934"/>
      <c r="DUE24" s="934"/>
      <c r="DUF24" s="934"/>
      <c r="DUG24" s="934"/>
      <c r="DUH24" s="934"/>
      <c r="DUI24" s="934"/>
      <c r="DUJ24" s="934"/>
      <c r="DUK24" s="934"/>
      <c r="DUL24" s="934"/>
      <c r="DUM24" s="934"/>
      <c r="DUN24" s="934"/>
      <c r="DUO24" s="934"/>
      <c r="DUP24" s="934"/>
      <c r="DUQ24" s="934"/>
      <c r="DUR24" s="934"/>
      <c r="DUS24" s="934"/>
      <c r="DUT24" s="934"/>
      <c r="DUU24" s="934"/>
      <c r="DUV24" s="934"/>
      <c r="DUW24" s="934"/>
      <c r="DUX24" s="934"/>
      <c r="DUY24" s="934"/>
      <c r="DUZ24" s="934"/>
      <c r="DVA24" s="934"/>
      <c r="DVB24" s="934"/>
      <c r="DVC24" s="934"/>
      <c r="DVD24" s="934"/>
      <c r="DVE24" s="934"/>
      <c r="DVF24" s="934"/>
      <c r="DVG24" s="934"/>
      <c r="DVH24" s="934"/>
      <c r="DVI24" s="934"/>
      <c r="DVJ24" s="934"/>
      <c r="DVK24" s="934"/>
      <c r="DVL24" s="934"/>
      <c r="DVM24" s="934"/>
      <c r="DVN24" s="934"/>
      <c r="DVO24" s="934"/>
      <c r="DVP24" s="934"/>
      <c r="DVQ24" s="934"/>
      <c r="DVR24" s="934"/>
      <c r="DVS24" s="934"/>
      <c r="DVT24" s="934"/>
      <c r="DVU24" s="934"/>
      <c r="DVV24" s="934"/>
      <c r="DVW24" s="934"/>
      <c r="DVX24" s="934"/>
      <c r="DVY24" s="934"/>
      <c r="DVZ24" s="934"/>
      <c r="DWA24" s="934"/>
      <c r="DWB24" s="934"/>
      <c r="DWC24" s="934"/>
      <c r="DWD24" s="934"/>
      <c r="DWE24" s="934"/>
      <c r="DWF24" s="934"/>
      <c r="DWG24" s="934"/>
      <c r="DWH24" s="934"/>
      <c r="DWI24" s="934"/>
      <c r="DWJ24" s="934"/>
      <c r="DWK24" s="934"/>
      <c r="DWL24" s="934"/>
      <c r="DWM24" s="934"/>
      <c r="DWN24" s="934"/>
      <c r="DWO24" s="934"/>
      <c r="DWP24" s="934"/>
      <c r="DWQ24" s="934"/>
      <c r="DWR24" s="934"/>
      <c r="DWS24" s="934"/>
      <c r="DWT24" s="934"/>
      <c r="DWU24" s="934"/>
      <c r="DWV24" s="934"/>
      <c r="DWW24" s="934"/>
      <c r="DWX24" s="934"/>
      <c r="DWY24" s="934"/>
      <c r="DWZ24" s="934"/>
      <c r="DXA24" s="934"/>
      <c r="DXB24" s="934"/>
      <c r="DXC24" s="934"/>
      <c r="DXD24" s="934"/>
      <c r="DXE24" s="934"/>
      <c r="DXF24" s="934"/>
      <c r="DXG24" s="934"/>
      <c r="DXH24" s="934"/>
      <c r="DXI24" s="934"/>
      <c r="DXJ24" s="934"/>
      <c r="DXK24" s="934"/>
      <c r="DXL24" s="934"/>
      <c r="DXM24" s="934"/>
      <c r="DXN24" s="934"/>
      <c r="DXO24" s="934"/>
      <c r="DXP24" s="934"/>
      <c r="DXQ24" s="934"/>
      <c r="DXR24" s="934"/>
      <c r="DXS24" s="934"/>
      <c r="DXT24" s="934"/>
      <c r="DXU24" s="934"/>
      <c r="DXV24" s="934"/>
      <c r="DXW24" s="934"/>
      <c r="DXX24" s="934"/>
      <c r="DXY24" s="934"/>
      <c r="DXZ24" s="934"/>
      <c r="DYA24" s="934"/>
      <c r="DYB24" s="934"/>
      <c r="DYC24" s="934"/>
      <c r="DYD24" s="934"/>
      <c r="DYE24" s="934"/>
      <c r="DYF24" s="934"/>
      <c r="DYG24" s="934"/>
      <c r="DYH24" s="934"/>
      <c r="DYI24" s="934"/>
      <c r="DYJ24" s="934"/>
      <c r="DYK24" s="934"/>
      <c r="DYL24" s="934"/>
      <c r="DYM24" s="934"/>
      <c r="DYN24" s="934"/>
      <c r="DYO24" s="934"/>
      <c r="DYP24" s="934"/>
      <c r="DYQ24" s="934"/>
      <c r="DYR24" s="934"/>
      <c r="DYS24" s="934"/>
      <c r="DYT24" s="934"/>
      <c r="DYU24" s="934"/>
      <c r="DYV24" s="934"/>
      <c r="DYW24" s="934"/>
      <c r="DYX24" s="934"/>
      <c r="DYY24" s="934"/>
      <c r="DYZ24" s="934"/>
      <c r="DZA24" s="934"/>
      <c r="DZB24" s="934"/>
      <c r="DZC24" s="934"/>
      <c r="DZD24" s="934"/>
      <c r="DZE24" s="934"/>
      <c r="DZF24" s="934"/>
      <c r="DZG24" s="934"/>
      <c r="DZH24" s="934"/>
      <c r="DZI24" s="934"/>
      <c r="DZJ24" s="934"/>
      <c r="DZK24" s="934"/>
      <c r="DZL24" s="934"/>
      <c r="DZM24" s="934"/>
      <c r="DZN24" s="934"/>
      <c r="DZO24" s="934"/>
      <c r="DZP24" s="934"/>
      <c r="DZQ24" s="934"/>
      <c r="DZR24" s="934"/>
      <c r="DZS24" s="934"/>
      <c r="DZT24" s="934"/>
      <c r="DZU24" s="934"/>
      <c r="DZV24" s="934"/>
      <c r="DZW24" s="934"/>
      <c r="DZX24" s="934"/>
      <c r="DZY24" s="934"/>
      <c r="DZZ24" s="934"/>
      <c r="EAA24" s="934"/>
      <c r="EAB24" s="934"/>
      <c r="EAC24" s="934"/>
      <c r="EAD24" s="934"/>
      <c r="EAE24" s="934"/>
      <c r="EAF24" s="934"/>
      <c r="EAG24" s="934"/>
      <c r="EAH24" s="934"/>
      <c r="EAI24" s="934"/>
      <c r="EAJ24" s="934"/>
      <c r="EAK24" s="934"/>
      <c r="EAL24" s="934"/>
      <c r="EAM24" s="934"/>
      <c r="EAN24" s="934"/>
      <c r="EAO24" s="934"/>
      <c r="EAP24" s="934"/>
      <c r="EAQ24" s="934"/>
      <c r="EAR24" s="934"/>
      <c r="EAS24" s="934"/>
      <c r="EAT24" s="934"/>
      <c r="EAU24" s="934"/>
      <c r="EAV24" s="934"/>
      <c r="EAW24" s="934"/>
      <c r="EAX24" s="934"/>
      <c r="EAY24" s="934"/>
      <c r="EAZ24" s="934"/>
      <c r="EBA24" s="934"/>
      <c r="EBB24" s="934"/>
      <c r="EBC24" s="934"/>
      <c r="EBD24" s="934"/>
      <c r="EBE24" s="934"/>
      <c r="EBF24" s="934"/>
      <c r="EBG24" s="934"/>
      <c r="EBH24" s="934"/>
      <c r="EBI24" s="934"/>
      <c r="EBJ24" s="934"/>
      <c r="EBK24" s="934"/>
      <c r="EBL24" s="934"/>
      <c r="EBM24" s="934"/>
      <c r="EBN24" s="934"/>
      <c r="EBO24" s="934"/>
      <c r="EBP24" s="934"/>
      <c r="EBQ24" s="934"/>
      <c r="EBR24" s="934"/>
      <c r="EBS24" s="934"/>
      <c r="EBT24" s="934"/>
      <c r="EBU24" s="934"/>
      <c r="EBV24" s="934"/>
      <c r="EBW24" s="934"/>
      <c r="EBX24" s="934"/>
      <c r="EBY24" s="934"/>
      <c r="EBZ24" s="934"/>
      <c r="ECA24" s="934"/>
      <c r="ECB24" s="934"/>
      <c r="ECC24" s="934"/>
      <c r="ECD24" s="934"/>
      <c r="ECE24" s="934"/>
      <c r="ECF24" s="934"/>
      <c r="ECG24" s="934"/>
      <c r="ECH24" s="934"/>
      <c r="ECI24" s="934"/>
      <c r="ECJ24" s="934"/>
      <c r="ECK24" s="934"/>
      <c r="ECL24" s="934"/>
      <c r="ECM24" s="934"/>
      <c r="ECN24" s="934"/>
      <c r="ECO24" s="934"/>
      <c r="ECP24" s="934"/>
      <c r="ECQ24" s="934"/>
      <c r="ECR24" s="934"/>
      <c r="ECS24" s="934"/>
      <c r="ECT24" s="934"/>
      <c r="ECU24" s="934"/>
      <c r="ECV24" s="934"/>
      <c r="ECW24" s="934"/>
      <c r="ECX24" s="934"/>
      <c r="ECY24" s="934"/>
      <c r="ECZ24" s="934"/>
      <c r="EDA24" s="934"/>
      <c r="EDB24" s="934"/>
      <c r="EDC24" s="934"/>
      <c r="EDD24" s="934"/>
      <c r="EDE24" s="934"/>
      <c r="EDF24" s="934"/>
      <c r="EDG24" s="934"/>
      <c r="EDH24" s="934"/>
      <c r="EDI24" s="934"/>
      <c r="EDJ24" s="934"/>
      <c r="EDK24" s="934"/>
      <c r="EDL24" s="934"/>
      <c r="EDM24" s="934"/>
      <c r="EDN24" s="934"/>
      <c r="EDO24" s="934"/>
      <c r="EDP24" s="934"/>
      <c r="EDQ24" s="934"/>
      <c r="EDR24" s="934"/>
      <c r="EDS24" s="934"/>
      <c r="EDT24" s="934"/>
      <c r="EDU24" s="934"/>
      <c r="EDV24" s="934"/>
      <c r="EDW24" s="934"/>
      <c r="EDX24" s="934"/>
      <c r="EDY24" s="934"/>
      <c r="EDZ24" s="934"/>
      <c r="EEA24" s="934"/>
      <c r="EEB24" s="934"/>
      <c r="EEC24" s="934"/>
      <c r="EED24" s="934"/>
      <c r="EEE24" s="934"/>
      <c r="EEF24" s="934"/>
      <c r="EEG24" s="934"/>
      <c r="EEH24" s="934"/>
      <c r="EEI24" s="934"/>
      <c r="EEJ24" s="934"/>
      <c r="EEK24" s="934"/>
      <c r="EEL24" s="934"/>
      <c r="EEM24" s="934"/>
      <c r="EEN24" s="934"/>
      <c r="EEO24" s="934"/>
      <c r="EEP24" s="934"/>
      <c r="EEQ24" s="934"/>
      <c r="EER24" s="934"/>
      <c r="EES24" s="934"/>
      <c r="EET24" s="934"/>
      <c r="EEU24" s="934"/>
      <c r="EEV24" s="934"/>
      <c r="EEW24" s="934"/>
      <c r="EEX24" s="934"/>
      <c r="EEY24" s="934"/>
      <c r="EEZ24" s="934"/>
      <c r="EFA24" s="934"/>
      <c r="EFB24" s="934"/>
      <c r="EFC24" s="934"/>
      <c r="EFD24" s="934"/>
      <c r="EFE24" s="934"/>
      <c r="EFF24" s="934"/>
      <c r="EFG24" s="934"/>
      <c r="EFH24" s="934"/>
      <c r="EFI24" s="934"/>
      <c r="EFJ24" s="934"/>
      <c r="EFK24" s="934"/>
      <c r="EFL24" s="934"/>
      <c r="EFM24" s="934"/>
      <c r="EFN24" s="934"/>
      <c r="EFO24" s="934"/>
      <c r="EFP24" s="934"/>
      <c r="EFQ24" s="934"/>
      <c r="EFR24" s="934"/>
      <c r="EFS24" s="934"/>
      <c r="EFT24" s="934"/>
      <c r="EFU24" s="934"/>
      <c r="EFV24" s="934"/>
      <c r="EFW24" s="934"/>
      <c r="EFX24" s="934"/>
      <c r="EFY24" s="934"/>
      <c r="EFZ24" s="934"/>
      <c r="EGA24" s="934"/>
      <c r="EGB24" s="934"/>
      <c r="EGC24" s="934"/>
      <c r="EGD24" s="934"/>
      <c r="EGE24" s="934"/>
      <c r="EGF24" s="934"/>
      <c r="EGG24" s="934"/>
      <c r="EGH24" s="934"/>
      <c r="EGI24" s="934"/>
      <c r="EGJ24" s="934"/>
      <c r="EGK24" s="934"/>
      <c r="EGL24" s="934"/>
      <c r="EGM24" s="934"/>
      <c r="EGN24" s="934"/>
      <c r="EGO24" s="934"/>
      <c r="EGP24" s="934"/>
      <c r="EGQ24" s="934"/>
      <c r="EGR24" s="934"/>
      <c r="EGS24" s="934"/>
      <c r="EGT24" s="934"/>
      <c r="EGU24" s="934"/>
      <c r="EGV24" s="934"/>
      <c r="EGW24" s="934"/>
      <c r="EGX24" s="934"/>
      <c r="EGY24" s="934"/>
      <c r="EGZ24" s="934"/>
      <c r="EHA24" s="934"/>
      <c r="EHB24" s="934"/>
      <c r="EHC24" s="934"/>
      <c r="EHD24" s="934"/>
      <c r="EHE24" s="934"/>
      <c r="EHF24" s="934"/>
      <c r="EHG24" s="934"/>
      <c r="EHH24" s="934"/>
      <c r="EHI24" s="934"/>
      <c r="EHJ24" s="934"/>
      <c r="EHK24" s="934"/>
      <c r="EHL24" s="934"/>
      <c r="EHM24" s="934"/>
      <c r="EHN24" s="934"/>
      <c r="EHO24" s="934"/>
      <c r="EHP24" s="934"/>
      <c r="EHQ24" s="934"/>
      <c r="EHR24" s="934"/>
      <c r="EHS24" s="934"/>
      <c r="EHT24" s="934"/>
      <c r="EHU24" s="934"/>
      <c r="EHV24" s="934"/>
      <c r="EHW24" s="934"/>
      <c r="EHX24" s="934"/>
      <c r="EHY24" s="934"/>
      <c r="EHZ24" s="934"/>
      <c r="EIA24" s="934"/>
      <c r="EIB24" s="934"/>
      <c r="EIC24" s="934"/>
      <c r="EID24" s="934"/>
      <c r="EIE24" s="934"/>
      <c r="EIF24" s="934"/>
      <c r="EIG24" s="934"/>
      <c r="EIH24" s="934"/>
      <c r="EII24" s="934"/>
      <c r="EIJ24" s="934"/>
      <c r="EIK24" s="934"/>
      <c r="EIL24" s="934"/>
      <c r="EIM24" s="934"/>
      <c r="EIN24" s="934"/>
      <c r="EIO24" s="934"/>
      <c r="EIP24" s="934"/>
      <c r="EIQ24" s="934"/>
      <c r="EIR24" s="934"/>
      <c r="EIS24" s="934"/>
      <c r="EIT24" s="934"/>
      <c r="EIU24" s="934"/>
      <c r="EIV24" s="934"/>
      <c r="EIW24" s="934"/>
      <c r="EIX24" s="934"/>
      <c r="EIY24" s="934"/>
      <c r="EIZ24" s="934"/>
      <c r="EJA24" s="934"/>
      <c r="EJB24" s="934"/>
      <c r="EJC24" s="934"/>
      <c r="EJD24" s="934"/>
      <c r="EJE24" s="934"/>
      <c r="EJF24" s="934"/>
      <c r="EJG24" s="934"/>
      <c r="EJH24" s="934"/>
      <c r="EJI24" s="934"/>
      <c r="EJJ24" s="934"/>
      <c r="EJK24" s="934"/>
      <c r="EJL24" s="934"/>
      <c r="EJM24" s="934"/>
      <c r="EJN24" s="934"/>
      <c r="EJO24" s="934"/>
      <c r="EJP24" s="934"/>
      <c r="EJQ24" s="934"/>
      <c r="EJR24" s="934"/>
      <c r="EJS24" s="934"/>
      <c r="EJT24" s="934"/>
      <c r="EJU24" s="934"/>
      <c r="EJV24" s="934"/>
      <c r="EJW24" s="934"/>
      <c r="EJX24" s="934"/>
      <c r="EJY24" s="934"/>
      <c r="EJZ24" s="934"/>
      <c r="EKA24" s="934"/>
      <c r="EKB24" s="934"/>
      <c r="EKC24" s="934"/>
      <c r="EKD24" s="934"/>
      <c r="EKE24" s="934"/>
      <c r="EKF24" s="934"/>
      <c r="EKG24" s="934"/>
      <c r="EKH24" s="934"/>
      <c r="EKI24" s="934"/>
      <c r="EKJ24" s="934"/>
      <c r="EKK24" s="934"/>
      <c r="EKL24" s="934"/>
      <c r="EKM24" s="934"/>
      <c r="EKN24" s="934"/>
      <c r="EKO24" s="934"/>
      <c r="EKP24" s="934"/>
      <c r="EKQ24" s="934"/>
      <c r="EKR24" s="934"/>
      <c r="EKS24" s="934"/>
      <c r="EKT24" s="934"/>
      <c r="EKU24" s="934"/>
      <c r="EKV24" s="934"/>
      <c r="EKW24" s="934"/>
      <c r="EKX24" s="934"/>
      <c r="EKY24" s="934"/>
      <c r="EKZ24" s="934"/>
      <c r="ELA24" s="934"/>
      <c r="ELB24" s="934"/>
      <c r="ELC24" s="934"/>
      <c r="ELD24" s="934"/>
      <c r="ELE24" s="934"/>
      <c r="ELF24" s="934"/>
      <c r="ELG24" s="934"/>
      <c r="ELH24" s="934"/>
      <c r="ELI24" s="934"/>
      <c r="ELJ24" s="934"/>
      <c r="ELK24" s="934"/>
      <c r="ELL24" s="934"/>
      <c r="ELM24" s="934"/>
      <c r="ELN24" s="934"/>
      <c r="ELO24" s="934"/>
      <c r="ELP24" s="934"/>
      <c r="ELQ24" s="934"/>
      <c r="ELR24" s="934"/>
      <c r="ELS24" s="934"/>
      <c r="ELT24" s="934"/>
      <c r="ELU24" s="934"/>
      <c r="ELV24" s="934"/>
      <c r="ELW24" s="934"/>
      <c r="ELX24" s="934"/>
      <c r="ELY24" s="934"/>
      <c r="ELZ24" s="934"/>
      <c r="EMA24" s="934"/>
      <c r="EMB24" s="934"/>
      <c r="EMC24" s="934"/>
      <c r="EMD24" s="934"/>
      <c r="EME24" s="934"/>
      <c r="EMF24" s="934"/>
      <c r="EMG24" s="934"/>
      <c r="EMH24" s="934"/>
      <c r="EMI24" s="934"/>
      <c r="EMJ24" s="934"/>
      <c r="EMK24" s="934"/>
      <c r="EML24" s="934"/>
      <c r="EMM24" s="934"/>
      <c r="EMN24" s="934"/>
      <c r="EMO24" s="934"/>
      <c r="EMP24" s="934"/>
      <c r="EMQ24" s="934"/>
      <c r="EMR24" s="934"/>
      <c r="EMS24" s="934"/>
      <c r="EMT24" s="934"/>
      <c r="EMU24" s="934"/>
      <c r="EMV24" s="934"/>
      <c r="EMW24" s="934"/>
      <c r="EMX24" s="934"/>
      <c r="EMY24" s="934"/>
      <c r="EMZ24" s="934"/>
      <c r="ENA24" s="934"/>
      <c r="ENB24" s="934"/>
      <c r="ENC24" s="934"/>
      <c r="END24" s="934"/>
      <c r="ENE24" s="934"/>
      <c r="ENF24" s="934"/>
      <c r="ENG24" s="934"/>
      <c r="ENH24" s="934"/>
      <c r="ENI24" s="934"/>
      <c r="ENJ24" s="934"/>
      <c r="ENK24" s="934"/>
      <c r="ENL24" s="934"/>
      <c r="ENM24" s="934"/>
      <c r="ENN24" s="934"/>
      <c r="ENO24" s="934"/>
      <c r="ENP24" s="934"/>
      <c r="ENQ24" s="934"/>
      <c r="ENR24" s="934"/>
      <c r="ENS24" s="934"/>
      <c r="ENT24" s="934"/>
      <c r="ENU24" s="934"/>
      <c r="ENV24" s="934"/>
      <c r="ENW24" s="934"/>
      <c r="ENX24" s="934"/>
      <c r="ENY24" s="934"/>
      <c r="ENZ24" s="934"/>
      <c r="EOA24" s="934"/>
      <c r="EOB24" s="934"/>
      <c r="EOC24" s="934"/>
      <c r="EOD24" s="934"/>
      <c r="EOE24" s="934"/>
      <c r="EOF24" s="934"/>
      <c r="EOG24" s="934"/>
      <c r="EOH24" s="934"/>
      <c r="EOI24" s="934"/>
      <c r="EOJ24" s="934"/>
      <c r="EOK24" s="934"/>
      <c r="EOL24" s="934"/>
      <c r="EOM24" s="934"/>
      <c r="EON24" s="934"/>
      <c r="EOO24" s="934"/>
      <c r="EOP24" s="934"/>
      <c r="EOQ24" s="934"/>
      <c r="EOR24" s="934"/>
      <c r="EOS24" s="934"/>
      <c r="EOT24" s="934"/>
      <c r="EOU24" s="934"/>
      <c r="EOV24" s="934"/>
      <c r="EOW24" s="934"/>
      <c r="EOX24" s="934"/>
      <c r="EOY24" s="934"/>
      <c r="EOZ24" s="934"/>
      <c r="EPA24" s="934"/>
      <c r="EPB24" s="934"/>
      <c r="EPC24" s="934"/>
      <c r="EPD24" s="934"/>
      <c r="EPE24" s="934"/>
      <c r="EPF24" s="934"/>
      <c r="EPG24" s="934"/>
      <c r="EPH24" s="934"/>
      <c r="EPI24" s="934"/>
      <c r="EPJ24" s="934"/>
      <c r="EPK24" s="934"/>
      <c r="EPL24" s="934"/>
      <c r="EPM24" s="934"/>
      <c r="EPN24" s="934"/>
      <c r="EPO24" s="934"/>
      <c r="EPP24" s="934"/>
      <c r="EPQ24" s="934"/>
      <c r="EPR24" s="934"/>
      <c r="EPS24" s="934"/>
      <c r="EPT24" s="934"/>
      <c r="EPU24" s="934"/>
      <c r="EPV24" s="934"/>
      <c r="EPW24" s="934"/>
      <c r="EPX24" s="934"/>
      <c r="EPY24" s="934"/>
      <c r="EPZ24" s="934"/>
      <c r="EQA24" s="934"/>
      <c r="EQB24" s="934"/>
      <c r="EQC24" s="934"/>
      <c r="EQD24" s="934"/>
      <c r="EQE24" s="934"/>
      <c r="EQF24" s="934"/>
      <c r="EQG24" s="934"/>
      <c r="EQH24" s="934"/>
      <c r="EQI24" s="934"/>
      <c r="EQJ24" s="934"/>
      <c r="EQK24" s="934"/>
      <c r="EQL24" s="934"/>
      <c r="EQM24" s="934"/>
      <c r="EQN24" s="934"/>
      <c r="EQO24" s="934"/>
      <c r="EQP24" s="934"/>
      <c r="EQQ24" s="934"/>
      <c r="EQR24" s="934"/>
      <c r="EQS24" s="934"/>
      <c r="EQT24" s="934"/>
      <c r="EQU24" s="934"/>
      <c r="EQV24" s="934"/>
      <c r="EQW24" s="934"/>
      <c r="EQX24" s="934"/>
      <c r="EQY24" s="934"/>
      <c r="EQZ24" s="934"/>
      <c r="ERA24" s="934"/>
      <c r="ERB24" s="934"/>
      <c r="ERC24" s="934"/>
      <c r="ERD24" s="934"/>
      <c r="ERE24" s="934"/>
      <c r="ERF24" s="934"/>
      <c r="ERG24" s="934"/>
      <c r="ERH24" s="934"/>
      <c r="ERI24" s="934"/>
      <c r="ERJ24" s="934"/>
      <c r="ERK24" s="934"/>
      <c r="ERL24" s="934"/>
      <c r="ERM24" s="934"/>
      <c r="ERN24" s="934"/>
      <c r="ERO24" s="934"/>
      <c r="ERP24" s="934"/>
      <c r="ERQ24" s="934"/>
      <c r="ERR24" s="934"/>
      <c r="ERS24" s="934"/>
      <c r="ERT24" s="934"/>
      <c r="ERU24" s="934"/>
      <c r="ERV24" s="934"/>
      <c r="ERW24" s="934"/>
      <c r="ERX24" s="934"/>
      <c r="ERY24" s="934"/>
      <c r="ERZ24" s="934"/>
      <c r="ESA24" s="934"/>
      <c r="ESB24" s="934"/>
      <c r="ESC24" s="934"/>
      <c r="ESD24" s="934"/>
      <c r="ESE24" s="934"/>
      <c r="ESF24" s="934"/>
      <c r="ESG24" s="934"/>
      <c r="ESH24" s="934"/>
      <c r="ESI24" s="934"/>
      <c r="ESJ24" s="934"/>
      <c r="ESK24" s="934"/>
      <c r="ESL24" s="934"/>
      <c r="ESM24" s="934"/>
      <c r="ESN24" s="934"/>
      <c r="ESO24" s="934"/>
      <c r="ESP24" s="934"/>
      <c r="ESQ24" s="934"/>
      <c r="ESR24" s="934"/>
      <c r="ESS24" s="934"/>
      <c r="EST24" s="934"/>
      <c r="ESU24" s="934"/>
      <c r="ESV24" s="934"/>
      <c r="ESW24" s="934"/>
      <c r="ESX24" s="934"/>
      <c r="ESY24" s="934"/>
      <c r="ESZ24" s="934"/>
      <c r="ETA24" s="934"/>
      <c r="ETB24" s="934"/>
      <c r="ETC24" s="934"/>
      <c r="ETD24" s="934"/>
      <c r="ETE24" s="934"/>
      <c r="ETF24" s="934"/>
      <c r="ETG24" s="934"/>
      <c r="ETH24" s="934"/>
      <c r="ETI24" s="934"/>
      <c r="ETJ24" s="934"/>
      <c r="ETK24" s="934"/>
      <c r="ETL24" s="934"/>
      <c r="ETM24" s="934"/>
      <c r="ETN24" s="934"/>
      <c r="ETO24" s="934"/>
      <c r="ETP24" s="934"/>
      <c r="ETQ24" s="934"/>
      <c r="ETR24" s="934"/>
      <c r="ETS24" s="934"/>
      <c r="ETT24" s="934"/>
      <c r="ETU24" s="934"/>
      <c r="ETV24" s="934"/>
      <c r="ETW24" s="934"/>
      <c r="ETX24" s="934"/>
      <c r="ETY24" s="934"/>
      <c r="ETZ24" s="934"/>
      <c r="EUA24" s="934"/>
      <c r="EUB24" s="934"/>
      <c r="EUC24" s="934"/>
      <c r="EUD24" s="934"/>
      <c r="EUE24" s="934"/>
      <c r="EUF24" s="934"/>
      <c r="EUG24" s="934"/>
      <c r="EUH24" s="934"/>
      <c r="EUI24" s="934"/>
      <c r="EUJ24" s="934"/>
      <c r="EUK24" s="934"/>
      <c r="EUL24" s="934"/>
      <c r="EUM24" s="934"/>
      <c r="EUN24" s="934"/>
      <c r="EUO24" s="934"/>
      <c r="EUP24" s="934"/>
      <c r="EUQ24" s="934"/>
      <c r="EUR24" s="934"/>
      <c r="EUS24" s="934"/>
      <c r="EUT24" s="934"/>
      <c r="EUU24" s="934"/>
      <c r="EUV24" s="934"/>
      <c r="EUW24" s="934"/>
      <c r="EUX24" s="934"/>
      <c r="EUY24" s="934"/>
      <c r="EUZ24" s="934"/>
      <c r="EVA24" s="934"/>
      <c r="EVB24" s="934"/>
      <c r="EVC24" s="934"/>
      <c r="EVD24" s="934"/>
      <c r="EVE24" s="934"/>
      <c r="EVF24" s="934"/>
      <c r="EVG24" s="934"/>
      <c r="EVH24" s="934"/>
      <c r="EVI24" s="934"/>
      <c r="EVJ24" s="934"/>
      <c r="EVK24" s="934"/>
      <c r="EVL24" s="934"/>
      <c r="EVM24" s="934"/>
      <c r="EVN24" s="934"/>
      <c r="EVO24" s="934"/>
      <c r="EVP24" s="934"/>
      <c r="EVQ24" s="934"/>
      <c r="EVR24" s="934"/>
      <c r="EVS24" s="934"/>
      <c r="EVT24" s="934"/>
      <c r="EVU24" s="934"/>
      <c r="EVV24" s="934"/>
      <c r="EVW24" s="934"/>
      <c r="EVX24" s="934"/>
      <c r="EVY24" s="934"/>
      <c r="EVZ24" s="934"/>
      <c r="EWA24" s="934"/>
      <c r="EWB24" s="934"/>
      <c r="EWC24" s="934"/>
      <c r="EWD24" s="934"/>
      <c r="EWE24" s="934"/>
      <c r="EWF24" s="934"/>
      <c r="EWG24" s="934"/>
      <c r="EWH24" s="934"/>
      <c r="EWI24" s="934"/>
      <c r="EWJ24" s="934"/>
      <c r="EWK24" s="934"/>
      <c r="EWL24" s="934"/>
      <c r="EWM24" s="934"/>
      <c r="EWN24" s="934"/>
      <c r="EWO24" s="934"/>
      <c r="EWP24" s="934"/>
      <c r="EWQ24" s="934"/>
      <c r="EWR24" s="934"/>
      <c r="EWS24" s="934"/>
      <c r="EWT24" s="934"/>
      <c r="EWU24" s="934"/>
      <c r="EWV24" s="934"/>
      <c r="EWW24" s="934"/>
      <c r="EWX24" s="934"/>
      <c r="EWY24" s="934"/>
      <c r="EWZ24" s="934"/>
      <c r="EXA24" s="934"/>
      <c r="EXB24" s="934"/>
      <c r="EXC24" s="934"/>
      <c r="EXD24" s="934"/>
      <c r="EXE24" s="934"/>
      <c r="EXF24" s="934"/>
      <c r="EXG24" s="934"/>
      <c r="EXH24" s="934"/>
      <c r="EXI24" s="934"/>
      <c r="EXJ24" s="934"/>
      <c r="EXK24" s="934"/>
      <c r="EXL24" s="934"/>
      <c r="EXM24" s="934"/>
      <c r="EXN24" s="934"/>
      <c r="EXO24" s="934"/>
      <c r="EXP24" s="934"/>
      <c r="EXQ24" s="934"/>
      <c r="EXR24" s="934"/>
      <c r="EXS24" s="934"/>
      <c r="EXT24" s="934"/>
      <c r="EXU24" s="934"/>
      <c r="EXV24" s="934"/>
      <c r="EXW24" s="934"/>
      <c r="EXX24" s="934"/>
      <c r="EXY24" s="934"/>
      <c r="EXZ24" s="934"/>
      <c r="EYA24" s="934"/>
      <c r="EYB24" s="934"/>
      <c r="EYC24" s="934"/>
      <c r="EYD24" s="934"/>
      <c r="EYE24" s="934"/>
      <c r="EYF24" s="934"/>
      <c r="EYG24" s="934"/>
      <c r="EYH24" s="934"/>
      <c r="EYI24" s="934"/>
      <c r="EYJ24" s="934"/>
      <c r="EYK24" s="934"/>
      <c r="EYL24" s="934"/>
      <c r="EYM24" s="934"/>
      <c r="EYN24" s="934"/>
      <c r="EYO24" s="934"/>
      <c r="EYP24" s="934"/>
      <c r="EYQ24" s="934"/>
      <c r="EYR24" s="934"/>
      <c r="EYS24" s="934"/>
      <c r="EYT24" s="934"/>
      <c r="EYU24" s="934"/>
      <c r="EYV24" s="934"/>
      <c r="EYW24" s="934"/>
      <c r="EYX24" s="934"/>
      <c r="EYY24" s="934"/>
      <c r="EYZ24" s="934"/>
      <c r="EZA24" s="934"/>
      <c r="EZB24" s="934"/>
      <c r="EZC24" s="934"/>
      <c r="EZD24" s="934"/>
      <c r="EZE24" s="934"/>
      <c r="EZF24" s="934"/>
      <c r="EZG24" s="934"/>
      <c r="EZH24" s="934"/>
      <c r="EZI24" s="934"/>
      <c r="EZJ24" s="934"/>
      <c r="EZK24" s="934"/>
      <c r="EZL24" s="934"/>
      <c r="EZM24" s="934"/>
      <c r="EZN24" s="934"/>
      <c r="EZO24" s="934"/>
      <c r="EZP24" s="934"/>
      <c r="EZQ24" s="934"/>
      <c r="EZR24" s="934"/>
      <c r="EZS24" s="934"/>
      <c r="EZT24" s="934"/>
      <c r="EZU24" s="934"/>
      <c r="EZV24" s="934"/>
      <c r="EZW24" s="934"/>
      <c r="EZX24" s="934"/>
      <c r="EZY24" s="934"/>
      <c r="EZZ24" s="934"/>
      <c r="FAA24" s="934"/>
      <c r="FAB24" s="934"/>
      <c r="FAC24" s="934"/>
      <c r="FAD24" s="934"/>
      <c r="FAE24" s="934"/>
      <c r="FAF24" s="934"/>
      <c r="FAG24" s="934"/>
      <c r="FAH24" s="934"/>
      <c r="FAI24" s="934"/>
      <c r="FAJ24" s="934"/>
      <c r="FAK24" s="934"/>
      <c r="FAL24" s="934"/>
      <c r="FAM24" s="934"/>
      <c r="FAN24" s="934"/>
      <c r="FAO24" s="934"/>
      <c r="FAP24" s="934"/>
      <c r="FAQ24" s="934"/>
      <c r="FAR24" s="934"/>
      <c r="FAS24" s="934"/>
      <c r="FAT24" s="934"/>
      <c r="FAU24" s="934"/>
      <c r="FAV24" s="934"/>
      <c r="FAW24" s="934"/>
      <c r="FAX24" s="934"/>
      <c r="FAY24" s="934"/>
      <c r="FAZ24" s="934"/>
      <c r="FBA24" s="934"/>
      <c r="FBB24" s="934"/>
      <c r="FBC24" s="934"/>
      <c r="FBD24" s="934"/>
      <c r="FBE24" s="934"/>
      <c r="FBF24" s="934"/>
      <c r="FBG24" s="934"/>
      <c r="FBH24" s="934"/>
      <c r="FBI24" s="934"/>
      <c r="FBJ24" s="934"/>
      <c r="FBK24" s="934"/>
      <c r="FBL24" s="934"/>
      <c r="FBM24" s="934"/>
      <c r="FBN24" s="934"/>
      <c r="FBO24" s="934"/>
      <c r="FBP24" s="934"/>
      <c r="FBQ24" s="934"/>
      <c r="FBR24" s="934"/>
      <c r="FBS24" s="934"/>
      <c r="FBT24" s="934"/>
      <c r="FBU24" s="934"/>
      <c r="FBV24" s="934"/>
      <c r="FBW24" s="934"/>
      <c r="FBX24" s="934"/>
      <c r="FBY24" s="934"/>
      <c r="FBZ24" s="934"/>
      <c r="FCA24" s="934"/>
      <c r="FCB24" s="934"/>
      <c r="FCC24" s="934"/>
      <c r="FCD24" s="934"/>
      <c r="FCE24" s="934"/>
      <c r="FCF24" s="934"/>
      <c r="FCG24" s="934"/>
      <c r="FCH24" s="934"/>
      <c r="FCI24" s="934"/>
      <c r="FCJ24" s="934"/>
      <c r="FCK24" s="934"/>
      <c r="FCL24" s="934"/>
      <c r="FCM24" s="934"/>
      <c r="FCN24" s="934"/>
      <c r="FCO24" s="934"/>
      <c r="FCP24" s="934"/>
      <c r="FCQ24" s="934"/>
      <c r="FCR24" s="934"/>
      <c r="FCS24" s="934"/>
      <c r="FCT24" s="934"/>
      <c r="FCU24" s="934"/>
      <c r="FCV24" s="934"/>
      <c r="FCW24" s="934"/>
      <c r="FCX24" s="934"/>
      <c r="FCY24" s="934"/>
      <c r="FCZ24" s="934"/>
      <c r="FDA24" s="934"/>
      <c r="FDB24" s="934"/>
      <c r="FDC24" s="934"/>
      <c r="FDD24" s="934"/>
      <c r="FDE24" s="934"/>
      <c r="FDF24" s="934"/>
      <c r="FDG24" s="934"/>
      <c r="FDH24" s="934"/>
      <c r="FDI24" s="934"/>
      <c r="FDJ24" s="934"/>
      <c r="FDK24" s="934"/>
      <c r="FDL24" s="934"/>
      <c r="FDM24" s="934"/>
      <c r="FDN24" s="934"/>
      <c r="FDO24" s="934"/>
      <c r="FDP24" s="934"/>
      <c r="FDQ24" s="934"/>
      <c r="FDR24" s="934"/>
      <c r="FDS24" s="934"/>
      <c r="FDT24" s="934"/>
      <c r="FDU24" s="934"/>
      <c r="FDV24" s="934"/>
      <c r="FDW24" s="934"/>
      <c r="FDX24" s="934"/>
      <c r="FDY24" s="934"/>
      <c r="FDZ24" s="934"/>
      <c r="FEA24" s="934"/>
      <c r="FEB24" s="934"/>
      <c r="FEC24" s="934"/>
      <c r="FED24" s="934"/>
      <c r="FEE24" s="934"/>
      <c r="FEF24" s="934"/>
      <c r="FEG24" s="934"/>
      <c r="FEH24" s="934"/>
      <c r="FEI24" s="934"/>
      <c r="FEJ24" s="934"/>
      <c r="FEK24" s="934"/>
      <c r="FEL24" s="934"/>
      <c r="FEM24" s="934"/>
      <c r="FEN24" s="934"/>
      <c r="FEO24" s="934"/>
      <c r="FEP24" s="934"/>
      <c r="FEQ24" s="934"/>
      <c r="FER24" s="934"/>
      <c r="FES24" s="934"/>
      <c r="FET24" s="934"/>
      <c r="FEU24" s="934"/>
      <c r="FEV24" s="934"/>
      <c r="FEW24" s="934"/>
      <c r="FEX24" s="934"/>
      <c r="FEY24" s="934"/>
      <c r="FEZ24" s="934"/>
      <c r="FFA24" s="934"/>
      <c r="FFB24" s="934"/>
      <c r="FFC24" s="934"/>
      <c r="FFD24" s="934"/>
      <c r="FFE24" s="934"/>
      <c r="FFF24" s="934"/>
      <c r="FFG24" s="934"/>
      <c r="FFH24" s="934"/>
      <c r="FFI24" s="934"/>
      <c r="FFJ24" s="934"/>
      <c r="FFK24" s="934"/>
      <c r="FFL24" s="934"/>
      <c r="FFM24" s="934"/>
      <c r="FFN24" s="934"/>
      <c r="FFO24" s="934"/>
      <c r="FFP24" s="934"/>
      <c r="FFQ24" s="934"/>
      <c r="FFR24" s="934"/>
      <c r="FFS24" s="934"/>
      <c r="FFT24" s="934"/>
      <c r="FFU24" s="934"/>
      <c r="FFV24" s="934"/>
      <c r="FFW24" s="934"/>
      <c r="FFX24" s="934"/>
      <c r="FFY24" s="934"/>
      <c r="FFZ24" s="934"/>
      <c r="FGA24" s="934"/>
      <c r="FGB24" s="934"/>
      <c r="FGC24" s="934"/>
      <c r="FGD24" s="934"/>
      <c r="FGE24" s="934"/>
      <c r="FGF24" s="934"/>
      <c r="FGG24" s="934"/>
      <c r="FGH24" s="934"/>
      <c r="FGI24" s="934"/>
      <c r="FGJ24" s="934"/>
      <c r="FGK24" s="934"/>
      <c r="FGL24" s="934"/>
      <c r="FGM24" s="934"/>
      <c r="FGN24" s="934"/>
      <c r="FGO24" s="934"/>
      <c r="FGP24" s="934"/>
      <c r="FGQ24" s="934"/>
      <c r="FGR24" s="934"/>
      <c r="FGS24" s="934"/>
      <c r="FGT24" s="934"/>
      <c r="FGU24" s="934"/>
      <c r="FGV24" s="934"/>
      <c r="FGW24" s="934"/>
      <c r="FGX24" s="934"/>
      <c r="FGY24" s="934"/>
      <c r="FGZ24" s="934"/>
      <c r="FHA24" s="934"/>
      <c r="FHB24" s="934"/>
      <c r="FHC24" s="934"/>
      <c r="FHD24" s="934"/>
      <c r="FHE24" s="934"/>
      <c r="FHF24" s="934"/>
      <c r="FHG24" s="934"/>
      <c r="FHH24" s="934"/>
      <c r="FHI24" s="934"/>
      <c r="FHJ24" s="934"/>
      <c r="FHK24" s="934"/>
      <c r="FHL24" s="934"/>
      <c r="FHM24" s="934"/>
      <c r="FHN24" s="934"/>
      <c r="FHO24" s="934"/>
      <c r="FHP24" s="934"/>
      <c r="FHQ24" s="934"/>
      <c r="FHR24" s="934"/>
      <c r="FHS24" s="934"/>
      <c r="FHT24" s="934"/>
      <c r="FHU24" s="934"/>
      <c r="FHV24" s="934"/>
      <c r="FHW24" s="934"/>
      <c r="FHX24" s="934"/>
      <c r="FHY24" s="934"/>
      <c r="FHZ24" s="934"/>
      <c r="FIA24" s="934"/>
      <c r="FIB24" s="934"/>
      <c r="FIC24" s="934"/>
      <c r="FID24" s="934"/>
      <c r="FIE24" s="934"/>
      <c r="FIF24" s="934"/>
      <c r="FIG24" s="934"/>
      <c r="FIH24" s="934"/>
      <c r="FII24" s="934"/>
      <c r="FIJ24" s="934"/>
      <c r="FIK24" s="934"/>
      <c r="FIL24" s="934"/>
      <c r="FIM24" s="934"/>
      <c r="FIN24" s="934"/>
      <c r="FIO24" s="934"/>
      <c r="FIP24" s="934"/>
      <c r="FIQ24" s="934"/>
      <c r="FIR24" s="934"/>
      <c r="FIS24" s="934"/>
      <c r="FIT24" s="934"/>
      <c r="FIU24" s="934"/>
      <c r="FIV24" s="934"/>
      <c r="FIW24" s="934"/>
      <c r="FIX24" s="934"/>
      <c r="FIY24" s="934"/>
      <c r="FIZ24" s="934"/>
      <c r="FJA24" s="934"/>
      <c r="FJB24" s="934"/>
      <c r="FJC24" s="934"/>
      <c r="FJD24" s="934"/>
      <c r="FJE24" s="934"/>
      <c r="FJF24" s="934"/>
      <c r="FJG24" s="934"/>
      <c r="FJH24" s="934"/>
      <c r="FJI24" s="934"/>
      <c r="FJJ24" s="934"/>
      <c r="FJK24" s="934"/>
      <c r="FJL24" s="934"/>
      <c r="FJM24" s="934"/>
      <c r="FJN24" s="934"/>
      <c r="FJO24" s="934"/>
      <c r="FJP24" s="934"/>
      <c r="FJQ24" s="934"/>
      <c r="FJR24" s="934"/>
      <c r="FJS24" s="934"/>
      <c r="FJT24" s="934"/>
      <c r="FJU24" s="934"/>
      <c r="FJV24" s="934"/>
      <c r="FJW24" s="934"/>
      <c r="FJX24" s="934"/>
      <c r="FJY24" s="934"/>
      <c r="FJZ24" s="934"/>
      <c r="FKA24" s="934"/>
      <c r="FKB24" s="934"/>
      <c r="FKC24" s="934"/>
      <c r="FKD24" s="934"/>
      <c r="FKE24" s="934"/>
      <c r="FKF24" s="934"/>
      <c r="FKG24" s="934"/>
      <c r="FKH24" s="934"/>
      <c r="FKI24" s="934"/>
      <c r="FKJ24" s="934"/>
      <c r="FKK24" s="934"/>
      <c r="FKL24" s="934"/>
      <c r="FKM24" s="934"/>
      <c r="FKN24" s="934"/>
      <c r="FKO24" s="934"/>
      <c r="FKP24" s="934"/>
      <c r="FKQ24" s="934"/>
      <c r="FKR24" s="934"/>
      <c r="FKS24" s="934"/>
      <c r="FKT24" s="934"/>
      <c r="FKU24" s="934"/>
      <c r="FKV24" s="934"/>
      <c r="FKW24" s="934"/>
      <c r="FKX24" s="934"/>
      <c r="FKY24" s="934"/>
      <c r="FKZ24" s="934"/>
      <c r="FLA24" s="934"/>
      <c r="FLB24" s="934"/>
      <c r="FLC24" s="934"/>
      <c r="FLD24" s="934"/>
      <c r="FLE24" s="934"/>
      <c r="FLF24" s="934"/>
      <c r="FLG24" s="934"/>
      <c r="FLH24" s="934"/>
      <c r="FLI24" s="934"/>
      <c r="FLJ24" s="934"/>
      <c r="FLK24" s="934"/>
      <c r="FLL24" s="934"/>
      <c r="FLM24" s="934"/>
      <c r="FLN24" s="934"/>
      <c r="FLO24" s="934"/>
      <c r="FLP24" s="934"/>
      <c r="FLQ24" s="934"/>
      <c r="FLR24" s="934"/>
      <c r="FLS24" s="934"/>
      <c r="FLT24" s="934"/>
      <c r="FLU24" s="934"/>
      <c r="FLV24" s="934"/>
      <c r="FLW24" s="934"/>
      <c r="FLX24" s="934"/>
      <c r="FLY24" s="934"/>
      <c r="FLZ24" s="934"/>
      <c r="FMA24" s="934"/>
      <c r="FMB24" s="934"/>
      <c r="FMC24" s="934"/>
      <c r="FMD24" s="934"/>
      <c r="FME24" s="934"/>
      <c r="FMF24" s="934"/>
      <c r="FMG24" s="934"/>
      <c r="FMH24" s="934"/>
      <c r="FMI24" s="934"/>
      <c r="FMJ24" s="934"/>
      <c r="FMK24" s="934"/>
      <c r="FML24" s="934"/>
      <c r="FMM24" s="934"/>
      <c r="FMN24" s="934"/>
      <c r="FMO24" s="934"/>
      <c r="FMP24" s="934"/>
      <c r="FMQ24" s="934"/>
      <c r="FMR24" s="934"/>
      <c r="FMS24" s="934"/>
      <c r="FMT24" s="934"/>
      <c r="FMU24" s="934"/>
      <c r="FMV24" s="934"/>
      <c r="FMW24" s="934"/>
      <c r="FMX24" s="934"/>
      <c r="FMY24" s="934"/>
      <c r="FMZ24" s="934"/>
      <c r="FNA24" s="934"/>
      <c r="FNB24" s="934"/>
      <c r="FNC24" s="934"/>
      <c r="FND24" s="934"/>
      <c r="FNE24" s="934"/>
      <c r="FNF24" s="934"/>
      <c r="FNG24" s="934"/>
      <c r="FNH24" s="934"/>
      <c r="FNI24" s="934"/>
      <c r="FNJ24" s="934"/>
      <c r="FNK24" s="934"/>
      <c r="FNL24" s="934"/>
      <c r="FNM24" s="934"/>
      <c r="FNN24" s="934"/>
      <c r="FNO24" s="934"/>
      <c r="FNP24" s="934"/>
      <c r="FNQ24" s="934"/>
      <c r="FNR24" s="934"/>
      <c r="FNS24" s="934"/>
      <c r="FNT24" s="934"/>
      <c r="FNU24" s="934"/>
      <c r="FNV24" s="934"/>
      <c r="FNW24" s="934"/>
      <c r="FNX24" s="934"/>
      <c r="FNY24" s="934"/>
      <c r="FNZ24" s="934"/>
      <c r="FOA24" s="934"/>
      <c r="FOB24" s="934"/>
      <c r="FOC24" s="934"/>
      <c r="FOD24" s="934"/>
      <c r="FOE24" s="934"/>
      <c r="FOF24" s="934"/>
      <c r="FOG24" s="934"/>
      <c r="FOH24" s="934"/>
      <c r="FOI24" s="934"/>
      <c r="FOJ24" s="934"/>
      <c r="FOK24" s="934"/>
      <c r="FOL24" s="934"/>
      <c r="FOM24" s="934"/>
      <c r="FON24" s="934"/>
      <c r="FOO24" s="934"/>
      <c r="FOP24" s="934"/>
      <c r="FOQ24" s="934"/>
      <c r="FOR24" s="934"/>
      <c r="FOS24" s="934"/>
      <c r="FOT24" s="934"/>
      <c r="FOU24" s="934"/>
      <c r="FOV24" s="934"/>
      <c r="FOW24" s="934"/>
      <c r="FOX24" s="934"/>
      <c r="FOY24" s="934"/>
      <c r="FOZ24" s="934"/>
      <c r="FPA24" s="934"/>
      <c r="FPB24" s="934"/>
      <c r="FPC24" s="934"/>
      <c r="FPD24" s="934"/>
      <c r="FPE24" s="934"/>
      <c r="FPF24" s="934"/>
      <c r="FPG24" s="934"/>
      <c r="FPH24" s="934"/>
      <c r="FPI24" s="934"/>
      <c r="FPJ24" s="934"/>
      <c r="FPK24" s="934"/>
      <c r="FPL24" s="934"/>
      <c r="FPM24" s="934"/>
      <c r="FPN24" s="934"/>
      <c r="FPO24" s="934"/>
      <c r="FPP24" s="934"/>
      <c r="FPQ24" s="934"/>
      <c r="FPR24" s="934"/>
      <c r="FPS24" s="934"/>
      <c r="FPT24" s="934"/>
      <c r="FPU24" s="934"/>
      <c r="FPV24" s="934"/>
      <c r="FPW24" s="934"/>
      <c r="FPX24" s="934"/>
      <c r="FPY24" s="934"/>
      <c r="FPZ24" s="934"/>
      <c r="FQA24" s="934"/>
      <c r="FQB24" s="934"/>
      <c r="FQC24" s="934"/>
      <c r="FQD24" s="934"/>
      <c r="FQE24" s="934"/>
      <c r="FQF24" s="934"/>
      <c r="FQG24" s="934"/>
      <c r="FQH24" s="934"/>
      <c r="FQI24" s="934"/>
      <c r="FQJ24" s="934"/>
      <c r="FQK24" s="934"/>
      <c r="FQL24" s="934"/>
      <c r="FQM24" s="934"/>
      <c r="FQN24" s="934"/>
      <c r="FQO24" s="934"/>
      <c r="FQP24" s="934"/>
      <c r="FQQ24" s="934"/>
      <c r="FQR24" s="934"/>
      <c r="FQS24" s="934"/>
      <c r="FQT24" s="934"/>
      <c r="FQU24" s="934"/>
      <c r="FQV24" s="934"/>
      <c r="FQW24" s="934"/>
      <c r="FQX24" s="934"/>
      <c r="FQY24" s="934"/>
      <c r="FQZ24" s="934"/>
      <c r="FRA24" s="934"/>
      <c r="FRB24" s="934"/>
      <c r="FRC24" s="934"/>
      <c r="FRD24" s="934"/>
      <c r="FRE24" s="934"/>
      <c r="FRF24" s="934"/>
      <c r="FRG24" s="934"/>
      <c r="FRH24" s="934"/>
      <c r="FRI24" s="934"/>
      <c r="FRJ24" s="934"/>
      <c r="FRK24" s="934"/>
      <c r="FRL24" s="934"/>
      <c r="FRM24" s="934"/>
      <c r="FRN24" s="934"/>
      <c r="FRO24" s="934"/>
      <c r="FRP24" s="934"/>
      <c r="FRQ24" s="934"/>
      <c r="FRR24" s="934"/>
      <c r="FRS24" s="934"/>
      <c r="FRT24" s="934"/>
      <c r="FRU24" s="934"/>
      <c r="FRV24" s="934"/>
      <c r="FRW24" s="934"/>
      <c r="FRX24" s="934"/>
      <c r="FRY24" s="934"/>
      <c r="FRZ24" s="934"/>
      <c r="FSA24" s="934"/>
      <c r="FSB24" s="934"/>
      <c r="FSC24" s="934"/>
      <c r="FSD24" s="934"/>
      <c r="FSE24" s="934"/>
      <c r="FSF24" s="934"/>
      <c r="FSG24" s="934"/>
      <c r="FSH24" s="934"/>
      <c r="FSI24" s="934"/>
      <c r="FSJ24" s="934"/>
      <c r="FSK24" s="934"/>
      <c r="FSL24" s="934"/>
      <c r="FSM24" s="934"/>
      <c r="FSN24" s="934"/>
      <c r="FSO24" s="934"/>
      <c r="FSP24" s="934"/>
      <c r="FSQ24" s="934"/>
      <c r="FSR24" s="934"/>
      <c r="FSS24" s="934"/>
      <c r="FST24" s="934"/>
      <c r="FSU24" s="934"/>
      <c r="FSV24" s="934"/>
      <c r="FSW24" s="934"/>
      <c r="FSX24" s="934"/>
      <c r="FSY24" s="934"/>
      <c r="FSZ24" s="934"/>
      <c r="FTA24" s="934"/>
      <c r="FTB24" s="934"/>
      <c r="FTC24" s="934"/>
      <c r="FTD24" s="934"/>
      <c r="FTE24" s="934"/>
      <c r="FTF24" s="934"/>
      <c r="FTG24" s="934"/>
      <c r="FTH24" s="934"/>
      <c r="FTI24" s="934"/>
      <c r="FTJ24" s="934"/>
      <c r="FTK24" s="934"/>
      <c r="FTL24" s="934"/>
      <c r="FTM24" s="934"/>
      <c r="FTN24" s="934"/>
      <c r="FTO24" s="934"/>
      <c r="FTP24" s="934"/>
      <c r="FTQ24" s="934"/>
      <c r="FTR24" s="934"/>
      <c r="FTS24" s="934"/>
      <c r="FTT24" s="934"/>
      <c r="FTU24" s="934"/>
      <c r="FTV24" s="934"/>
      <c r="FTW24" s="934"/>
      <c r="FTX24" s="934"/>
      <c r="FTY24" s="934"/>
      <c r="FTZ24" s="934"/>
      <c r="FUA24" s="934"/>
      <c r="FUB24" s="934"/>
      <c r="FUC24" s="934"/>
      <c r="FUD24" s="934"/>
      <c r="FUE24" s="934"/>
      <c r="FUF24" s="934"/>
      <c r="FUG24" s="934"/>
      <c r="FUH24" s="934"/>
      <c r="FUI24" s="934"/>
      <c r="FUJ24" s="934"/>
      <c r="FUK24" s="934"/>
      <c r="FUL24" s="934"/>
      <c r="FUM24" s="934"/>
      <c r="FUN24" s="934"/>
      <c r="FUO24" s="934"/>
      <c r="FUP24" s="934"/>
      <c r="FUQ24" s="934"/>
      <c r="FUR24" s="934"/>
      <c r="FUS24" s="934"/>
      <c r="FUT24" s="934"/>
      <c r="FUU24" s="934"/>
      <c r="FUV24" s="934"/>
      <c r="FUW24" s="934"/>
      <c r="FUX24" s="934"/>
      <c r="FUY24" s="934"/>
      <c r="FUZ24" s="934"/>
      <c r="FVA24" s="934"/>
      <c r="FVB24" s="934"/>
      <c r="FVC24" s="934"/>
      <c r="FVD24" s="934"/>
      <c r="FVE24" s="934"/>
      <c r="FVF24" s="934"/>
      <c r="FVG24" s="934"/>
      <c r="FVH24" s="934"/>
      <c r="FVI24" s="934"/>
      <c r="FVJ24" s="934"/>
      <c r="FVK24" s="934"/>
      <c r="FVL24" s="934"/>
      <c r="FVM24" s="934"/>
      <c r="FVN24" s="934"/>
      <c r="FVO24" s="934"/>
      <c r="FVP24" s="934"/>
      <c r="FVQ24" s="934"/>
      <c r="FVR24" s="934"/>
      <c r="FVS24" s="934"/>
      <c r="FVT24" s="934"/>
      <c r="FVU24" s="934"/>
      <c r="FVV24" s="934"/>
      <c r="FVW24" s="934"/>
      <c r="FVX24" s="934"/>
      <c r="FVY24" s="934"/>
      <c r="FVZ24" s="934"/>
      <c r="FWA24" s="934"/>
      <c r="FWB24" s="934"/>
      <c r="FWC24" s="934"/>
      <c r="FWD24" s="934"/>
      <c r="FWE24" s="934"/>
      <c r="FWF24" s="934"/>
      <c r="FWG24" s="934"/>
      <c r="FWH24" s="934"/>
      <c r="FWI24" s="934"/>
      <c r="FWJ24" s="934"/>
      <c r="FWK24" s="934"/>
      <c r="FWL24" s="934"/>
      <c r="FWM24" s="934"/>
      <c r="FWN24" s="934"/>
      <c r="FWO24" s="934"/>
      <c r="FWP24" s="934"/>
      <c r="FWQ24" s="934"/>
      <c r="FWR24" s="934"/>
      <c r="FWS24" s="934"/>
      <c r="FWT24" s="934"/>
      <c r="FWU24" s="934"/>
      <c r="FWV24" s="934"/>
      <c r="FWW24" s="934"/>
      <c r="FWX24" s="934"/>
      <c r="FWY24" s="934"/>
      <c r="FWZ24" s="934"/>
      <c r="FXA24" s="934"/>
      <c r="FXB24" s="934"/>
      <c r="FXC24" s="934"/>
      <c r="FXD24" s="934"/>
      <c r="FXE24" s="934"/>
      <c r="FXF24" s="934"/>
      <c r="FXG24" s="934"/>
      <c r="FXH24" s="934"/>
      <c r="FXI24" s="934"/>
      <c r="FXJ24" s="934"/>
      <c r="FXK24" s="934"/>
      <c r="FXL24" s="934"/>
      <c r="FXM24" s="934"/>
      <c r="FXN24" s="934"/>
      <c r="FXO24" s="934"/>
      <c r="FXP24" s="934"/>
      <c r="FXQ24" s="934"/>
      <c r="FXR24" s="934"/>
      <c r="FXS24" s="934"/>
      <c r="FXT24" s="934"/>
      <c r="FXU24" s="934"/>
      <c r="FXV24" s="934"/>
      <c r="FXW24" s="934"/>
      <c r="FXX24" s="934"/>
      <c r="FXY24" s="934"/>
      <c r="FXZ24" s="934"/>
      <c r="FYA24" s="934"/>
      <c r="FYB24" s="934"/>
      <c r="FYC24" s="934"/>
      <c r="FYD24" s="934"/>
      <c r="FYE24" s="934"/>
      <c r="FYF24" s="934"/>
      <c r="FYG24" s="934"/>
      <c r="FYH24" s="934"/>
      <c r="FYI24" s="934"/>
      <c r="FYJ24" s="934"/>
      <c r="FYK24" s="934"/>
      <c r="FYL24" s="934"/>
      <c r="FYM24" s="934"/>
      <c r="FYN24" s="934"/>
      <c r="FYO24" s="934"/>
      <c r="FYP24" s="934"/>
      <c r="FYQ24" s="934"/>
      <c r="FYR24" s="934"/>
      <c r="FYS24" s="934"/>
      <c r="FYT24" s="934"/>
      <c r="FYU24" s="934"/>
      <c r="FYV24" s="934"/>
      <c r="FYW24" s="934"/>
      <c r="FYX24" s="934"/>
      <c r="FYY24" s="934"/>
      <c r="FYZ24" s="934"/>
      <c r="FZA24" s="934"/>
      <c r="FZB24" s="934"/>
      <c r="FZC24" s="934"/>
      <c r="FZD24" s="934"/>
      <c r="FZE24" s="934"/>
      <c r="FZF24" s="934"/>
      <c r="FZG24" s="934"/>
      <c r="FZH24" s="934"/>
      <c r="FZI24" s="934"/>
      <c r="FZJ24" s="934"/>
      <c r="FZK24" s="934"/>
      <c r="FZL24" s="934"/>
      <c r="FZM24" s="934"/>
      <c r="FZN24" s="934"/>
      <c r="FZO24" s="934"/>
      <c r="FZP24" s="934"/>
      <c r="FZQ24" s="934"/>
      <c r="FZR24" s="934"/>
      <c r="FZS24" s="934"/>
      <c r="FZT24" s="934"/>
      <c r="FZU24" s="934"/>
      <c r="FZV24" s="934"/>
      <c r="FZW24" s="934"/>
      <c r="FZX24" s="934"/>
      <c r="FZY24" s="934"/>
      <c r="FZZ24" s="934"/>
      <c r="GAA24" s="934"/>
      <c r="GAB24" s="934"/>
      <c r="GAC24" s="934"/>
      <c r="GAD24" s="934"/>
      <c r="GAE24" s="934"/>
      <c r="GAF24" s="934"/>
      <c r="GAG24" s="934"/>
      <c r="GAH24" s="934"/>
      <c r="GAI24" s="934"/>
      <c r="GAJ24" s="934"/>
      <c r="GAK24" s="934"/>
      <c r="GAL24" s="934"/>
      <c r="GAM24" s="934"/>
      <c r="GAN24" s="934"/>
      <c r="GAO24" s="934"/>
      <c r="GAP24" s="934"/>
      <c r="GAQ24" s="934"/>
      <c r="GAR24" s="934"/>
      <c r="GAS24" s="934"/>
      <c r="GAT24" s="934"/>
      <c r="GAU24" s="934"/>
      <c r="GAV24" s="934"/>
      <c r="GAW24" s="934"/>
      <c r="GAX24" s="934"/>
      <c r="GAY24" s="934"/>
      <c r="GAZ24" s="934"/>
      <c r="GBA24" s="934"/>
      <c r="GBB24" s="934"/>
      <c r="GBC24" s="934"/>
      <c r="GBD24" s="934"/>
      <c r="GBE24" s="934"/>
      <c r="GBF24" s="934"/>
      <c r="GBG24" s="934"/>
      <c r="GBH24" s="934"/>
      <c r="GBI24" s="934"/>
      <c r="GBJ24" s="934"/>
      <c r="GBK24" s="934"/>
      <c r="GBL24" s="934"/>
      <c r="GBM24" s="934"/>
      <c r="GBN24" s="934"/>
      <c r="GBO24" s="934"/>
      <c r="GBP24" s="934"/>
      <c r="GBQ24" s="934"/>
      <c r="GBR24" s="934"/>
      <c r="GBS24" s="934"/>
      <c r="GBT24" s="934"/>
      <c r="GBU24" s="934"/>
      <c r="GBV24" s="934"/>
      <c r="GBW24" s="934"/>
      <c r="GBX24" s="934"/>
      <c r="GBY24" s="934"/>
      <c r="GBZ24" s="934"/>
      <c r="GCA24" s="934"/>
      <c r="GCB24" s="934"/>
      <c r="GCC24" s="934"/>
      <c r="GCD24" s="934"/>
      <c r="GCE24" s="934"/>
      <c r="GCF24" s="934"/>
      <c r="GCG24" s="934"/>
      <c r="GCH24" s="934"/>
      <c r="GCI24" s="934"/>
      <c r="GCJ24" s="934"/>
      <c r="GCK24" s="934"/>
      <c r="GCL24" s="934"/>
      <c r="GCM24" s="934"/>
      <c r="GCN24" s="934"/>
      <c r="GCO24" s="934"/>
      <c r="GCP24" s="934"/>
      <c r="GCQ24" s="934"/>
      <c r="GCR24" s="934"/>
      <c r="GCS24" s="934"/>
      <c r="GCT24" s="934"/>
      <c r="GCU24" s="934"/>
      <c r="GCV24" s="934"/>
      <c r="GCW24" s="934"/>
      <c r="GCX24" s="934"/>
      <c r="GCY24" s="934"/>
      <c r="GCZ24" s="934"/>
      <c r="GDA24" s="934"/>
      <c r="GDB24" s="934"/>
      <c r="GDC24" s="934"/>
      <c r="GDD24" s="934"/>
      <c r="GDE24" s="934"/>
      <c r="GDF24" s="934"/>
      <c r="GDG24" s="934"/>
      <c r="GDH24" s="934"/>
      <c r="GDI24" s="934"/>
      <c r="GDJ24" s="934"/>
      <c r="GDK24" s="934"/>
      <c r="GDL24" s="934"/>
      <c r="GDM24" s="934"/>
      <c r="GDN24" s="934"/>
      <c r="GDO24" s="934"/>
      <c r="GDP24" s="934"/>
      <c r="GDQ24" s="934"/>
      <c r="GDR24" s="934"/>
      <c r="GDS24" s="934"/>
      <c r="GDT24" s="934"/>
      <c r="GDU24" s="934"/>
      <c r="GDV24" s="934"/>
      <c r="GDW24" s="934"/>
      <c r="GDX24" s="934"/>
      <c r="GDY24" s="934"/>
      <c r="GDZ24" s="934"/>
      <c r="GEA24" s="934"/>
      <c r="GEB24" s="934"/>
      <c r="GEC24" s="934"/>
      <c r="GED24" s="934"/>
      <c r="GEE24" s="934"/>
      <c r="GEF24" s="934"/>
      <c r="GEG24" s="934"/>
      <c r="GEH24" s="934"/>
      <c r="GEI24" s="934"/>
      <c r="GEJ24" s="934"/>
      <c r="GEK24" s="934"/>
      <c r="GEL24" s="934"/>
      <c r="GEM24" s="934"/>
      <c r="GEN24" s="934"/>
      <c r="GEO24" s="934"/>
      <c r="GEP24" s="934"/>
      <c r="GEQ24" s="934"/>
      <c r="GER24" s="934"/>
      <c r="GES24" s="934"/>
      <c r="GET24" s="934"/>
      <c r="GEU24" s="934"/>
      <c r="GEV24" s="934"/>
      <c r="GEW24" s="934"/>
      <c r="GEX24" s="934"/>
      <c r="GEY24" s="934"/>
      <c r="GEZ24" s="934"/>
      <c r="GFA24" s="934"/>
      <c r="GFB24" s="934"/>
      <c r="GFC24" s="934"/>
      <c r="GFD24" s="934"/>
      <c r="GFE24" s="934"/>
      <c r="GFF24" s="934"/>
      <c r="GFG24" s="934"/>
      <c r="GFH24" s="934"/>
      <c r="GFI24" s="934"/>
      <c r="GFJ24" s="934"/>
      <c r="GFK24" s="934"/>
      <c r="GFL24" s="934"/>
      <c r="GFM24" s="934"/>
      <c r="GFN24" s="934"/>
      <c r="GFO24" s="934"/>
      <c r="GFP24" s="934"/>
      <c r="GFQ24" s="934"/>
      <c r="GFR24" s="934"/>
      <c r="GFS24" s="934"/>
      <c r="GFT24" s="934"/>
      <c r="GFU24" s="934"/>
      <c r="GFV24" s="934"/>
      <c r="GFW24" s="934"/>
      <c r="GFX24" s="934"/>
      <c r="GFY24" s="934"/>
      <c r="GFZ24" s="934"/>
      <c r="GGA24" s="934"/>
      <c r="GGB24" s="934"/>
      <c r="GGC24" s="934"/>
      <c r="GGD24" s="934"/>
      <c r="GGE24" s="934"/>
      <c r="GGF24" s="934"/>
      <c r="GGG24" s="934"/>
      <c r="GGH24" s="934"/>
      <c r="GGI24" s="934"/>
      <c r="GGJ24" s="934"/>
      <c r="GGK24" s="934"/>
      <c r="GGL24" s="934"/>
      <c r="GGM24" s="934"/>
      <c r="GGN24" s="934"/>
      <c r="GGO24" s="934"/>
      <c r="GGP24" s="934"/>
      <c r="GGQ24" s="934"/>
      <c r="GGR24" s="934"/>
      <c r="GGS24" s="934"/>
      <c r="GGT24" s="934"/>
      <c r="GGU24" s="934"/>
      <c r="GGV24" s="934"/>
      <c r="GGW24" s="934"/>
      <c r="GGX24" s="934"/>
      <c r="GGY24" s="934"/>
      <c r="GGZ24" s="934"/>
      <c r="GHA24" s="934"/>
      <c r="GHB24" s="934"/>
      <c r="GHC24" s="934"/>
      <c r="GHD24" s="934"/>
      <c r="GHE24" s="934"/>
      <c r="GHF24" s="934"/>
      <c r="GHG24" s="934"/>
      <c r="GHH24" s="934"/>
      <c r="GHI24" s="934"/>
      <c r="GHJ24" s="934"/>
      <c r="GHK24" s="934"/>
      <c r="GHL24" s="934"/>
      <c r="GHM24" s="934"/>
      <c r="GHN24" s="934"/>
      <c r="GHO24" s="934"/>
      <c r="GHP24" s="934"/>
      <c r="GHQ24" s="934"/>
      <c r="GHR24" s="934"/>
      <c r="GHS24" s="934"/>
      <c r="GHT24" s="934"/>
      <c r="GHU24" s="934"/>
      <c r="GHV24" s="934"/>
      <c r="GHW24" s="934"/>
      <c r="GHX24" s="934"/>
      <c r="GHY24" s="934"/>
      <c r="GHZ24" s="934"/>
      <c r="GIA24" s="934"/>
      <c r="GIB24" s="934"/>
      <c r="GIC24" s="934"/>
      <c r="GID24" s="934"/>
      <c r="GIE24" s="934"/>
      <c r="GIF24" s="934"/>
      <c r="GIG24" s="934"/>
      <c r="GIH24" s="934"/>
      <c r="GII24" s="934"/>
      <c r="GIJ24" s="934"/>
      <c r="GIK24" s="934"/>
      <c r="GIL24" s="934"/>
      <c r="GIM24" s="934"/>
      <c r="GIN24" s="934"/>
      <c r="GIO24" s="934"/>
      <c r="GIP24" s="934"/>
      <c r="GIQ24" s="934"/>
      <c r="GIR24" s="934"/>
      <c r="GIS24" s="934"/>
      <c r="GIT24" s="934"/>
      <c r="GIU24" s="934"/>
      <c r="GIV24" s="934"/>
      <c r="GIW24" s="934"/>
      <c r="GIX24" s="934"/>
      <c r="GIY24" s="934"/>
      <c r="GIZ24" s="934"/>
      <c r="GJA24" s="934"/>
      <c r="GJB24" s="934"/>
      <c r="GJC24" s="934"/>
      <c r="GJD24" s="934"/>
      <c r="GJE24" s="934"/>
      <c r="GJF24" s="934"/>
      <c r="GJG24" s="934"/>
      <c r="GJH24" s="934"/>
      <c r="GJI24" s="934"/>
      <c r="GJJ24" s="934"/>
      <c r="GJK24" s="934"/>
      <c r="GJL24" s="934"/>
      <c r="GJM24" s="934"/>
      <c r="GJN24" s="934"/>
      <c r="GJO24" s="934"/>
      <c r="GJP24" s="934"/>
      <c r="GJQ24" s="934"/>
      <c r="GJR24" s="934"/>
      <c r="GJS24" s="934"/>
      <c r="GJT24" s="934"/>
      <c r="GJU24" s="934"/>
      <c r="GJV24" s="934"/>
      <c r="GJW24" s="934"/>
      <c r="GJX24" s="934"/>
      <c r="GJY24" s="934"/>
      <c r="GJZ24" s="934"/>
      <c r="GKA24" s="934"/>
      <c r="GKB24" s="934"/>
      <c r="GKC24" s="934"/>
      <c r="GKD24" s="934"/>
      <c r="GKE24" s="934"/>
      <c r="GKF24" s="934"/>
      <c r="GKG24" s="934"/>
      <c r="GKH24" s="934"/>
      <c r="GKI24" s="934"/>
      <c r="GKJ24" s="934"/>
      <c r="GKK24" s="934"/>
      <c r="GKL24" s="934"/>
      <c r="GKM24" s="934"/>
      <c r="GKN24" s="934"/>
      <c r="GKO24" s="934"/>
      <c r="GKP24" s="934"/>
      <c r="GKQ24" s="934"/>
      <c r="GKR24" s="934"/>
      <c r="GKS24" s="934"/>
      <c r="GKT24" s="934"/>
      <c r="GKU24" s="934"/>
      <c r="GKV24" s="934"/>
      <c r="GKW24" s="934"/>
      <c r="GKX24" s="934"/>
      <c r="GKY24" s="934"/>
      <c r="GKZ24" s="934"/>
      <c r="GLA24" s="934"/>
      <c r="GLB24" s="934"/>
      <c r="GLC24" s="934"/>
      <c r="GLD24" s="934"/>
      <c r="GLE24" s="934"/>
      <c r="GLF24" s="934"/>
      <c r="GLG24" s="934"/>
      <c r="GLH24" s="934"/>
      <c r="GLI24" s="934"/>
      <c r="GLJ24" s="934"/>
      <c r="GLK24" s="934"/>
      <c r="GLL24" s="934"/>
      <c r="GLM24" s="934"/>
      <c r="GLN24" s="934"/>
      <c r="GLO24" s="934"/>
      <c r="GLP24" s="934"/>
      <c r="GLQ24" s="934"/>
      <c r="GLR24" s="934"/>
      <c r="GLS24" s="934"/>
      <c r="GLT24" s="934"/>
      <c r="GLU24" s="934"/>
      <c r="GLV24" s="934"/>
      <c r="GLW24" s="934"/>
      <c r="GLX24" s="934"/>
      <c r="GLY24" s="934"/>
      <c r="GLZ24" s="934"/>
      <c r="GMA24" s="934"/>
      <c r="GMB24" s="934"/>
      <c r="GMC24" s="934"/>
      <c r="GMD24" s="934"/>
      <c r="GME24" s="934"/>
      <c r="GMF24" s="934"/>
      <c r="GMG24" s="934"/>
      <c r="GMH24" s="934"/>
      <c r="GMI24" s="934"/>
      <c r="GMJ24" s="934"/>
      <c r="GMK24" s="934"/>
      <c r="GML24" s="934"/>
      <c r="GMM24" s="934"/>
      <c r="GMN24" s="934"/>
      <c r="GMO24" s="934"/>
      <c r="GMP24" s="934"/>
      <c r="GMQ24" s="934"/>
      <c r="GMR24" s="934"/>
      <c r="GMS24" s="934"/>
      <c r="GMT24" s="934"/>
      <c r="GMU24" s="934"/>
      <c r="GMV24" s="934"/>
      <c r="GMW24" s="934"/>
      <c r="GMX24" s="934"/>
      <c r="GMY24" s="934"/>
      <c r="GMZ24" s="934"/>
      <c r="GNA24" s="934"/>
      <c r="GNB24" s="934"/>
      <c r="GNC24" s="934"/>
      <c r="GND24" s="934"/>
      <c r="GNE24" s="934"/>
      <c r="GNF24" s="934"/>
      <c r="GNG24" s="934"/>
      <c r="GNH24" s="934"/>
      <c r="GNI24" s="934"/>
      <c r="GNJ24" s="934"/>
      <c r="GNK24" s="934"/>
      <c r="GNL24" s="934"/>
      <c r="GNM24" s="934"/>
      <c r="GNN24" s="934"/>
      <c r="GNO24" s="934"/>
      <c r="GNP24" s="934"/>
      <c r="GNQ24" s="934"/>
      <c r="GNR24" s="934"/>
      <c r="GNS24" s="934"/>
      <c r="GNT24" s="934"/>
      <c r="GNU24" s="934"/>
      <c r="GNV24" s="934"/>
      <c r="GNW24" s="934"/>
      <c r="GNX24" s="934"/>
      <c r="GNY24" s="934"/>
      <c r="GNZ24" s="934"/>
      <c r="GOA24" s="934"/>
      <c r="GOB24" s="934"/>
      <c r="GOC24" s="934"/>
      <c r="GOD24" s="934"/>
      <c r="GOE24" s="934"/>
      <c r="GOF24" s="934"/>
      <c r="GOG24" s="934"/>
      <c r="GOH24" s="934"/>
      <c r="GOI24" s="934"/>
      <c r="GOJ24" s="934"/>
      <c r="GOK24" s="934"/>
      <c r="GOL24" s="934"/>
      <c r="GOM24" s="934"/>
      <c r="GON24" s="934"/>
      <c r="GOO24" s="934"/>
      <c r="GOP24" s="934"/>
      <c r="GOQ24" s="934"/>
      <c r="GOR24" s="934"/>
      <c r="GOS24" s="934"/>
      <c r="GOT24" s="934"/>
      <c r="GOU24" s="934"/>
      <c r="GOV24" s="934"/>
      <c r="GOW24" s="934"/>
      <c r="GOX24" s="934"/>
      <c r="GOY24" s="934"/>
      <c r="GOZ24" s="934"/>
      <c r="GPA24" s="934"/>
      <c r="GPB24" s="934"/>
      <c r="GPC24" s="934"/>
      <c r="GPD24" s="934"/>
      <c r="GPE24" s="934"/>
      <c r="GPF24" s="934"/>
      <c r="GPG24" s="934"/>
      <c r="GPH24" s="934"/>
      <c r="GPI24" s="934"/>
      <c r="GPJ24" s="934"/>
      <c r="GPK24" s="934"/>
      <c r="GPL24" s="934"/>
      <c r="GPM24" s="934"/>
      <c r="GPN24" s="934"/>
      <c r="GPO24" s="934"/>
      <c r="GPP24" s="934"/>
      <c r="GPQ24" s="934"/>
      <c r="GPR24" s="934"/>
      <c r="GPS24" s="934"/>
      <c r="GPT24" s="934"/>
      <c r="GPU24" s="934"/>
      <c r="GPV24" s="934"/>
      <c r="GPW24" s="934"/>
      <c r="GPX24" s="934"/>
      <c r="GPY24" s="934"/>
      <c r="GPZ24" s="934"/>
      <c r="GQA24" s="934"/>
      <c r="GQB24" s="934"/>
      <c r="GQC24" s="934"/>
      <c r="GQD24" s="934"/>
      <c r="GQE24" s="934"/>
      <c r="GQF24" s="934"/>
      <c r="GQG24" s="934"/>
      <c r="GQH24" s="934"/>
      <c r="GQI24" s="934"/>
      <c r="GQJ24" s="934"/>
      <c r="GQK24" s="934"/>
      <c r="GQL24" s="934"/>
      <c r="GQM24" s="934"/>
      <c r="GQN24" s="934"/>
      <c r="GQO24" s="934"/>
      <c r="GQP24" s="934"/>
      <c r="GQQ24" s="934"/>
      <c r="GQR24" s="934"/>
      <c r="GQS24" s="934"/>
      <c r="GQT24" s="934"/>
      <c r="GQU24" s="934"/>
      <c r="GQV24" s="934"/>
      <c r="GQW24" s="934"/>
      <c r="GQX24" s="934"/>
      <c r="GQY24" s="934"/>
      <c r="GQZ24" s="934"/>
      <c r="GRA24" s="934"/>
      <c r="GRB24" s="934"/>
      <c r="GRC24" s="934"/>
      <c r="GRD24" s="934"/>
      <c r="GRE24" s="934"/>
      <c r="GRF24" s="934"/>
      <c r="GRG24" s="934"/>
      <c r="GRH24" s="934"/>
      <c r="GRI24" s="934"/>
      <c r="GRJ24" s="934"/>
      <c r="GRK24" s="934"/>
      <c r="GRL24" s="934"/>
      <c r="GRM24" s="934"/>
      <c r="GRN24" s="934"/>
      <c r="GRO24" s="934"/>
      <c r="GRP24" s="934"/>
      <c r="GRQ24" s="934"/>
      <c r="GRR24" s="934"/>
      <c r="GRS24" s="934"/>
      <c r="GRT24" s="934"/>
      <c r="GRU24" s="934"/>
      <c r="GRV24" s="934"/>
      <c r="GRW24" s="934"/>
      <c r="GRX24" s="934"/>
      <c r="GRY24" s="934"/>
      <c r="GRZ24" s="934"/>
      <c r="GSA24" s="934"/>
      <c r="GSB24" s="934"/>
      <c r="GSC24" s="934"/>
      <c r="GSD24" s="934"/>
      <c r="GSE24" s="934"/>
      <c r="GSF24" s="934"/>
      <c r="GSG24" s="934"/>
      <c r="GSH24" s="934"/>
      <c r="GSI24" s="934"/>
      <c r="GSJ24" s="934"/>
      <c r="GSK24" s="934"/>
      <c r="GSL24" s="934"/>
      <c r="GSM24" s="934"/>
      <c r="GSN24" s="934"/>
      <c r="GSO24" s="934"/>
      <c r="GSP24" s="934"/>
      <c r="GSQ24" s="934"/>
      <c r="GSR24" s="934"/>
      <c r="GSS24" s="934"/>
      <c r="GST24" s="934"/>
      <c r="GSU24" s="934"/>
      <c r="GSV24" s="934"/>
      <c r="GSW24" s="934"/>
      <c r="GSX24" s="934"/>
      <c r="GSY24" s="934"/>
      <c r="GSZ24" s="934"/>
      <c r="GTA24" s="934"/>
      <c r="GTB24" s="934"/>
      <c r="GTC24" s="934"/>
      <c r="GTD24" s="934"/>
      <c r="GTE24" s="934"/>
      <c r="GTF24" s="934"/>
      <c r="GTG24" s="934"/>
      <c r="GTH24" s="934"/>
      <c r="GTI24" s="934"/>
      <c r="GTJ24" s="934"/>
      <c r="GTK24" s="934"/>
      <c r="GTL24" s="934"/>
      <c r="GTM24" s="934"/>
      <c r="GTN24" s="934"/>
      <c r="GTO24" s="934"/>
      <c r="GTP24" s="934"/>
      <c r="GTQ24" s="934"/>
      <c r="GTR24" s="934"/>
      <c r="GTS24" s="934"/>
      <c r="GTT24" s="934"/>
      <c r="GTU24" s="934"/>
      <c r="GTV24" s="934"/>
      <c r="GTW24" s="934"/>
      <c r="GTX24" s="934"/>
      <c r="GTY24" s="934"/>
      <c r="GTZ24" s="934"/>
      <c r="GUA24" s="934"/>
      <c r="GUB24" s="934"/>
      <c r="GUC24" s="934"/>
      <c r="GUD24" s="934"/>
      <c r="GUE24" s="934"/>
      <c r="GUF24" s="934"/>
      <c r="GUG24" s="934"/>
      <c r="GUH24" s="934"/>
      <c r="GUI24" s="934"/>
      <c r="GUJ24" s="934"/>
      <c r="GUK24" s="934"/>
      <c r="GUL24" s="934"/>
      <c r="GUM24" s="934"/>
      <c r="GUN24" s="934"/>
      <c r="GUO24" s="934"/>
      <c r="GUP24" s="934"/>
      <c r="GUQ24" s="934"/>
      <c r="GUR24" s="934"/>
      <c r="GUS24" s="934"/>
      <c r="GUT24" s="934"/>
      <c r="GUU24" s="934"/>
      <c r="GUV24" s="934"/>
      <c r="GUW24" s="934"/>
      <c r="GUX24" s="934"/>
      <c r="GUY24" s="934"/>
      <c r="GUZ24" s="934"/>
      <c r="GVA24" s="934"/>
      <c r="GVB24" s="934"/>
      <c r="GVC24" s="934"/>
      <c r="GVD24" s="934"/>
      <c r="GVE24" s="934"/>
      <c r="GVF24" s="934"/>
      <c r="GVG24" s="934"/>
      <c r="GVH24" s="934"/>
      <c r="GVI24" s="934"/>
      <c r="GVJ24" s="934"/>
      <c r="GVK24" s="934"/>
      <c r="GVL24" s="934"/>
      <c r="GVM24" s="934"/>
      <c r="GVN24" s="934"/>
      <c r="GVO24" s="934"/>
      <c r="GVP24" s="934"/>
      <c r="GVQ24" s="934"/>
      <c r="GVR24" s="934"/>
      <c r="GVS24" s="934"/>
      <c r="GVT24" s="934"/>
      <c r="GVU24" s="934"/>
      <c r="GVV24" s="934"/>
      <c r="GVW24" s="934"/>
      <c r="GVX24" s="934"/>
      <c r="GVY24" s="934"/>
      <c r="GVZ24" s="934"/>
      <c r="GWA24" s="934"/>
      <c r="GWB24" s="934"/>
      <c r="GWC24" s="934"/>
      <c r="GWD24" s="934"/>
      <c r="GWE24" s="934"/>
      <c r="GWF24" s="934"/>
      <c r="GWG24" s="934"/>
      <c r="GWH24" s="934"/>
      <c r="GWI24" s="934"/>
      <c r="GWJ24" s="934"/>
      <c r="GWK24" s="934"/>
      <c r="GWL24" s="934"/>
      <c r="GWM24" s="934"/>
      <c r="GWN24" s="934"/>
      <c r="GWO24" s="934"/>
      <c r="GWP24" s="934"/>
      <c r="GWQ24" s="934"/>
      <c r="GWR24" s="934"/>
      <c r="GWS24" s="934"/>
      <c r="GWT24" s="934"/>
      <c r="GWU24" s="934"/>
      <c r="GWV24" s="934"/>
      <c r="GWW24" s="934"/>
      <c r="GWX24" s="934"/>
      <c r="GWY24" s="934"/>
      <c r="GWZ24" s="934"/>
      <c r="GXA24" s="934"/>
      <c r="GXB24" s="934"/>
      <c r="GXC24" s="934"/>
      <c r="GXD24" s="934"/>
      <c r="GXE24" s="934"/>
      <c r="GXF24" s="934"/>
      <c r="GXG24" s="934"/>
      <c r="GXH24" s="934"/>
      <c r="GXI24" s="934"/>
      <c r="GXJ24" s="934"/>
      <c r="GXK24" s="934"/>
      <c r="GXL24" s="934"/>
      <c r="GXM24" s="934"/>
      <c r="GXN24" s="934"/>
      <c r="GXO24" s="934"/>
      <c r="GXP24" s="934"/>
      <c r="GXQ24" s="934"/>
      <c r="GXR24" s="934"/>
      <c r="GXS24" s="934"/>
      <c r="GXT24" s="934"/>
      <c r="GXU24" s="934"/>
      <c r="GXV24" s="934"/>
      <c r="GXW24" s="934"/>
      <c r="GXX24" s="934"/>
      <c r="GXY24" s="934"/>
      <c r="GXZ24" s="934"/>
      <c r="GYA24" s="934"/>
      <c r="GYB24" s="934"/>
      <c r="GYC24" s="934"/>
      <c r="GYD24" s="934"/>
      <c r="GYE24" s="934"/>
      <c r="GYF24" s="934"/>
      <c r="GYG24" s="934"/>
      <c r="GYH24" s="934"/>
      <c r="GYI24" s="934"/>
      <c r="GYJ24" s="934"/>
      <c r="GYK24" s="934"/>
      <c r="GYL24" s="934"/>
      <c r="GYM24" s="934"/>
      <c r="GYN24" s="934"/>
      <c r="GYO24" s="934"/>
      <c r="GYP24" s="934"/>
      <c r="GYQ24" s="934"/>
      <c r="GYR24" s="934"/>
      <c r="GYS24" s="934"/>
      <c r="GYT24" s="934"/>
      <c r="GYU24" s="934"/>
      <c r="GYV24" s="934"/>
      <c r="GYW24" s="934"/>
      <c r="GYX24" s="934"/>
      <c r="GYY24" s="934"/>
      <c r="GYZ24" s="934"/>
      <c r="GZA24" s="934"/>
      <c r="GZB24" s="934"/>
      <c r="GZC24" s="934"/>
      <c r="GZD24" s="934"/>
      <c r="GZE24" s="934"/>
      <c r="GZF24" s="934"/>
      <c r="GZG24" s="934"/>
      <c r="GZH24" s="934"/>
      <c r="GZI24" s="934"/>
      <c r="GZJ24" s="934"/>
      <c r="GZK24" s="934"/>
      <c r="GZL24" s="934"/>
      <c r="GZM24" s="934"/>
      <c r="GZN24" s="934"/>
      <c r="GZO24" s="934"/>
      <c r="GZP24" s="934"/>
      <c r="GZQ24" s="934"/>
      <c r="GZR24" s="934"/>
      <c r="GZS24" s="934"/>
      <c r="GZT24" s="934"/>
      <c r="GZU24" s="934"/>
      <c r="GZV24" s="934"/>
      <c r="GZW24" s="934"/>
      <c r="GZX24" s="934"/>
      <c r="GZY24" s="934"/>
      <c r="GZZ24" s="934"/>
      <c r="HAA24" s="934"/>
      <c r="HAB24" s="934"/>
      <c r="HAC24" s="934"/>
      <c r="HAD24" s="934"/>
      <c r="HAE24" s="934"/>
      <c r="HAF24" s="934"/>
      <c r="HAG24" s="934"/>
      <c r="HAH24" s="934"/>
      <c r="HAI24" s="934"/>
      <c r="HAJ24" s="934"/>
      <c r="HAK24" s="934"/>
      <c r="HAL24" s="934"/>
      <c r="HAM24" s="934"/>
      <c r="HAN24" s="934"/>
      <c r="HAO24" s="934"/>
      <c r="HAP24" s="934"/>
      <c r="HAQ24" s="934"/>
      <c r="HAR24" s="934"/>
      <c r="HAS24" s="934"/>
      <c r="HAT24" s="934"/>
      <c r="HAU24" s="934"/>
      <c r="HAV24" s="934"/>
      <c r="HAW24" s="934"/>
      <c r="HAX24" s="934"/>
      <c r="HAY24" s="934"/>
      <c r="HAZ24" s="934"/>
      <c r="HBA24" s="934"/>
      <c r="HBB24" s="934"/>
      <c r="HBC24" s="934"/>
      <c r="HBD24" s="934"/>
      <c r="HBE24" s="934"/>
      <c r="HBF24" s="934"/>
      <c r="HBG24" s="934"/>
      <c r="HBH24" s="934"/>
      <c r="HBI24" s="934"/>
      <c r="HBJ24" s="934"/>
      <c r="HBK24" s="934"/>
      <c r="HBL24" s="934"/>
      <c r="HBM24" s="934"/>
      <c r="HBN24" s="934"/>
      <c r="HBO24" s="934"/>
      <c r="HBP24" s="934"/>
      <c r="HBQ24" s="934"/>
      <c r="HBR24" s="934"/>
      <c r="HBS24" s="934"/>
      <c r="HBT24" s="934"/>
      <c r="HBU24" s="934"/>
      <c r="HBV24" s="934"/>
      <c r="HBW24" s="934"/>
      <c r="HBX24" s="934"/>
      <c r="HBY24" s="934"/>
      <c r="HBZ24" s="934"/>
      <c r="HCA24" s="934"/>
      <c r="HCB24" s="934"/>
      <c r="HCC24" s="934"/>
      <c r="HCD24" s="934"/>
      <c r="HCE24" s="934"/>
      <c r="HCF24" s="934"/>
      <c r="HCG24" s="934"/>
      <c r="HCH24" s="934"/>
      <c r="HCI24" s="934"/>
      <c r="HCJ24" s="934"/>
      <c r="HCK24" s="934"/>
      <c r="HCL24" s="934"/>
      <c r="HCM24" s="934"/>
      <c r="HCN24" s="934"/>
      <c r="HCO24" s="934"/>
      <c r="HCP24" s="934"/>
      <c r="HCQ24" s="934"/>
      <c r="HCR24" s="934"/>
      <c r="HCS24" s="934"/>
      <c r="HCT24" s="934"/>
      <c r="HCU24" s="934"/>
      <c r="HCV24" s="934"/>
      <c r="HCW24" s="934"/>
      <c r="HCX24" s="934"/>
      <c r="HCY24" s="934"/>
      <c r="HCZ24" s="934"/>
      <c r="HDA24" s="934"/>
      <c r="HDB24" s="934"/>
      <c r="HDC24" s="934"/>
      <c r="HDD24" s="934"/>
      <c r="HDE24" s="934"/>
      <c r="HDF24" s="934"/>
      <c r="HDG24" s="934"/>
      <c r="HDH24" s="934"/>
      <c r="HDI24" s="934"/>
      <c r="HDJ24" s="934"/>
      <c r="HDK24" s="934"/>
      <c r="HDL24" s="934"/>
      <c r="HDM24" s="934"/>
      <c r="HDN24" s="934"/>
      <c r="HDO24" s="934"/>
      <c r="HDP24" s="934"/>
      <c r="HDQ24" s="934"/>
      <c r="HDR24" s="934"/>
      <c r="HDS24" s="934"/>
      <c r="HDT24" s="934"/>
      <c r="HDU24" s="934"/>
      <c r="HDV24" s="934"/>
      <c r="HDW24" s="934"/>
      <c r="HDX24" s="934"/>
      <c r="HDY24" s="934"/>
      <c r="HDZ24" s="934"/>
      <c r="HEA24" s="934"/>
      <c r="HEB24" s="934"/>
      <c r="HEC24" s="934"/>
      <c r="HED24" s="934"/>
      <c r="HEE24" s="934"/>
      <c r="HEF24" s="934"/>
      <c r="HEG24" s="934"/>
      <c r="HEH24" s="934"/>
      <c r="HEI24" s="934"/>
      <c r="HEJ24" s="934"/>
      <c r="HEK24" s="934"/>
      <c r="HEL24" s="934"/>
      <c r="HEM24" s="934"/>
      <c r="HEN24" s="934"/>
      <c r="HEO24" s="934"/>
      <c r="HEP24" s="934"/>
      <c r="HEQ24" s="934"/>
      <c r="HER24" s="934"/>
      <c r="HES24" s="934"/>
      <c r="HET24" s="934"/>
      <c r="HEU24" s="934"/>
      <c r="HEV24" s="934"/>
      <c r="HEW24" s="934"/>
      <c r="HEX24" s="934"/>
      <c r="HEY24" s="934"/>
      <c r="HEZ24" s="934"/>
      <c r="HFA24" s="934"/>
      <c r="HFB24" s="934"/>
      <c r="HFC24" s="934"/>
      <c r="HFD24" s="934"/>
      <c r="HFE24" s="934"/>
      <c r="HFF24" s="934"/>
      <c r="HFG24" s="934"/>
      <c r="HFH24" s="934"/>
      <c r="HFI24" s="934"/>
      <c r="HFJ24" s="934"/>
      <c r="HFK24" s="934"/>
      <c r="HFL24" s="934"/>
      <c r="HFM24" s="934"/>
      <c r="HFN24" s="934"/>
      <c r="HFO24" s="934"/>
      <c r="HFP24" s="934"/>
      <c r="HFQ24" s="934"/>
      <c r="HFR24" s="934"/>
      <c r="HFS24" s="934"/>
      <c r="HFT24" s="934"/>
      <c r="HFU24" s="934"/>
      <c r="HFV24" s="934"/>
      <c r="HFW24" s="934"/>
      <c r="HFX24" s="934"/>
      <c r="HFY24" s="934"/>
      <c r="HFZ24" s="934"/>
      <c r="HGA24" s="934"/>
      <c r="HGB24" s="934"/>
      <c r="HGC24" s="934"/>
      <c r="HGD24" s="934"/>
      <c r="HGE24" s="934"/>
      <c r="HGF24" s="934"/>
      <c r="HGG24" s="934"/>
      <c r="HGH24" s="934"/>
      <c r="HGI24" s="934"/>
      <c r="HGJ24" s="934"/>
      <c r="HGK24" s="934"/>
      <c r="HGL24" s="934"/>
      <c r="HGM24" s="934"/>
      <c r="HGN24" s="934"/>
      <c r="HGO24" s="934"/>
      <c r="HGP24" s="934"/>
      <c r="HGQ24" s="934"/>
      <c r="HGR24" s="934"/>
      <c r="HGS24" s="934"/>
      <c r="HGT24" s="934"/>
      <c r="HGU24" s="934"/>
      <c r="HGV24" s="934"/>
      <c r="HGW24" s="934"/>
      <c r="HGX24" s="934"/>
      <c r="HGY24" s="934"/>
      <c r="HGZ24" s="934"/>
      <c r="HHA24" s="934"/>
      <c r="HHB24" s="934"/>
      <c r="HHC24" s="934"/>
      <c r="HHD24" s="934"/>
      <c r="HHE24" s="934"/>
      <c r="HHF24" s="934"/>
      <c r="HHG24" s="934"/>
      <c r="HHH24" s="934"/>
      <c r="HHI24" s="934"/>
      <c r="HHJ24" s="934"/>
      <c r="HHK24" s="934"/>
      <c r="HHL24" s="934"/>
      <c r="HHM24" s="934"/>
      <c r="HHN24" s="934"/>
      <c r="HHO24" s="934"/>
      <c r="HHP24" s="934"/>
      <c r="HHQ24" s="934"/>
      <c r="HHR24" s="934"/>
      <c r="HHS24" s="934"/>
      <c r="HHT24" s="934"/>
      <c r="HHU24" s="934"/>
      <c r="HHV24" s="934"/>
      <c r="HHW24" s="934"/>
      <c r="HHX24" s="934"/>
      <c r="HHY24" s="934"/>
      <c r="HHZ24" s="934"/>
      <c r="HIA24" s="934"/>
      <c r="HIB24" s="934"/>
      <c r="HIC24" s="934"/>
      <c r="HID24" s="934"/>
      <c r="HIE24" s="934"/>
      <c r="HIF24" s="934"/>
      <c r="HIG24" s="934"/>
      <c r="HIH24" s="934"/>
      <c r="HII24" s="934"/>
      <c r="HIJ24" s="934"/>
      <c r="HIK24" s="934"/>
      <c r="HIL24" s="934"/>
      <c r="HIM24" s="934"/>
      <c r="HIN24" s="934"/>
      <c r="HIO24" s="934"/>
      <c r="HIP24" s="934"/>
      <c r="HIQ24" s="934"/>
      <c r="HIR24" s="934"/>
      <c r="HIS24" s="934"/>
      <c r="HIT24" s="934"/>
      <c r="HIU24" s="934"/>
      <c r="HIV24" s="934"/>
      <c r="HIW24" s="934"/>
      <c r="HIX24" s="934"/>
      <c r="HIY24" s="934"/>
      <c r="HIZ24" s="934"/>
      <c r="HJA24" s="934"/>
      <c r="HJB24" s="934"/>
      <c r="HJC24" s="934"/>
      <c r="HJD24" s="934"/>
      <c r="HJE24" s="934"/>
      <c r="HJF24" s="934"/>
      <c r="HJG24" s="934"/>
      <c r="HJH24" s="934"/>
      <c r="HJI24" s="934"/>
      <c r="HJJ24" s="934"/>
      <c r="HJK24" s="934"/>
      <c r="HJL24" s="934"/>
      <c r="HJM24" s="934"/>
      <c r="HJN24" s="934"/>
      <c r="HJO24" s="934"/>
      <c r="HJP24" s="934"/>
      <c r="HJQ24" s="934"/>
      <c r="HJR24" s="934"/>
      <c r="HJS24" s="934"/>
      <c r="HJT24" s="934"/>
      <c r="HJU24" s="934"/>
      <c r="HJV24" s="934"/>
      <c r="HJW24" s="934"/>
      <c r="HJX24" s="934"/>
      <c r="HJY24" s="934"/>
      <c r="HJZ24" s="934"/>
      <c r="HKA24" s="934"/>
      <c r="HKB24" s="934"/>
      <c r="HKC24" s="934"/>
      <c r="HKD24" s="934"/>
      <c r="HKE24" s="934"/>
      <c r="HKF24" s="934"/>
      <c r="HKG24" s="934"/>
      <c r="HKH24" s="934"/>
      <c r="HKI24" s="934"/>
      <c r="HKJ24" s="934"/>
      <c r="HKK24" s="934"/>
      <c r="HKL24" s="934"/>
      <c r="HKM24" s="934"/>
      <c r="HKN24" s="934"/>
      <c r="HKO24" s="934"/>
      <c r="HKP24" s="934"/>
      <c r="HKQ24" s="934"/>
      <c r="HKR24" s="934"/>
      <c r="HKS24" s="934"/>
      <c r="HKT24" s="934"/>
      <c r="HKU24" s="934"/>
      <c r="HKV24" s="934"/>
      <c r="HKW24" s="934"/>
      <c r="HKX24" s="934"/>
      <c r="HKY24" s="934"/>
      <c r="HKZ24" s="934"/>
      <c r="HLA24" s="934"/>
      <c r="HLB24" s="934"/>
      <c r="HLC24" s="934"/>
      <c r="HLD24" s="934"/>
      <c r="HLE24" s="934"/>
      <c r="HLF24" s="934"/>
      <c r="HLG24" s="934"/>
      <c r="HLH24" s="934"/>
      <c r="HLI24" s="934"/>
      <c r="HLJ24" s="934"/>
      <c r="HLK24" s="934"/>
      <c r="HLL24" s="934"/>
      <c r="HLM24" s="934"/>
      <c r="HLN24" s="934"/>
      <c r="HLO24" s="934"/>
      <c r="HLP24" s="934"/>
      <c r="HLQ24" s="934"/>
      <c r="HLR24" s="934"/>
      <c r="HLS24" s="934"/>
      <c r="HLT24" s="934"/>
      <c r="HLU24" s="934"/>
      <c r="HLV24" s="934"/>
      <c r="HLW24" s="934"/>
      <c r="HLX24" s="934"/>
      <c r="HLY24" s="934"/>
      <c r="HLZ24" s="934"/>
      <c r="HMA24" s="934"/>
      <c r="HMB24" s="934"/>
      <c r="HMC24" s="934"/>
      <c r="HMD24" s="934"/>
      <c r="HME24" s="934"/>
      <c r="HMF24" s="934"/>
      <c r="HMG24" s="934"/>
      <c r="HMH24" s="934"/>
      <c r="HMI24" s="934"/>
      <c r="HMJ24" s="934"/>
      <c r="HMK24" s="934"/>
      <c r="HML24" s="934"/>
      <c r="HMM24" s="934"/>
      <c r="HMN24" s="934"/>
      <c r="HMO24" s="934"/>
      <c r="HMP24" s="934"/>
      <c r="HMQ24" s="934"/>
      <c r="HMR24" s="934"/>
      <c r="HMS24" s="934"/>
      <c r="HMT24" s="934"/>
      <c r="HMU24" s="934"/>
      <c r="HMV24" s="934"/>
      <c r="HMW24" s="934"/>
      <c r="HMX24" s="934"/>
      <c r="HMY24" s="934"/>
      <c r="HMZ24" s="934"/>
      <c r="HNA24" s="934"/>
      <c r="HNB24" s="934"/>
      <c r="HNC24" s="934"/>
      <c r="HND24" s="934"/>
      <c r="HNE24" s="934"/>
      <c r="HNF24" s="934"/>
      <c r="HNG24" s="934"/>
      <c r="HNH24" s="934"/>
      <c r="HNI24" s="934"/>
      <c r="HNJ24" s="934"/>
      <c r="HNK24" s="934"/>
      <c r="HNL24" s="934"/>
      <c r="HNM24" s="934"/>
      <c r="HNN24" s="934"/>
      <c r="HNO24" s="934"/>
      <c r="HNP24" s="934"/>
      <c r="HNQ24" s="934"/>
      <c r="HNR24" s="934"/>
      <c r="HNS24" s="934"/>
      <c r="HNT24" s="934"/>
      <c r="HNU24" s="934"/>
      <c r="HNV24" s="934"/>
      <c r="HNW24" s="934"/>
      <c r="HNX24" s="934"/>
      <c r="HNY24" s="934"/>
      <c r="HNZ24" s="934"/>
      <c r="HOA24" s="934"/>
      <c r="HOB24" s="934"/>
      <c r="HOC24" s="934"/>
      <c r="HOD24" s="934"/>
      <c r="HOE24" s="934"/>
      <c r="HOF24" s="934"/>
      <c r="HOG24" s="934"/>
      <c r="HOH24" s="934"/>
      <c r="HOI24" s="934"/>
      <c r="HOJ24" s="934"/>
      <c r="HOK24" s="934"/>
      <c r="HOL24" s="934"/>
      <c r="HOM24" s="934"/>
      <c r="HON24" s="934"/>
      <c r="HOO24" s="934"/>
      <c r="HOP24" s="934"/>
      <c r="HOQ24" s="934"/>
      <c r="HOR24" s="934"/>
      <c r="HOS24" s="934"/>
      <c r="HOT24" s="934"/>
      <c r="HOU24" s="934"/>
      <c r="HOV24" s="934"/>
      <c r="HOW24" s="934"/>
      <c r="HOX24" s="934"/>
      <c r="HOY24" s="934"/>
      <c r="HOZ24" s="934"/>
      <c r="HPA24" s="934"/>
      <c r="HPB24" s="934"/>
      <c r="HPC24" s="934"/>
      <c r="HPD24" s="934"/>
      <c r="HPE24" s="934"/>
      <c r="HPF24" s="934"/>
      <c r="HPG24" s="934"/>
      <c r="HPH24" s="934"/>
      <c r="HPI24" s="934"/>
      <c r="HPJ24" s="934"/>
      <c r="HPK24" s="934"/>
      <c r="HPL24" s="934"/>
      <c r="HPM24" s="934"/>
      <c r="HPN24" s="934"/>
      <c r="HPO24" s="934"/>
      <c r="HPP24" s="934"/>
      <c r="HPQ24" s="934"/>
      <c r="HPR24" s="934"/>
      <c r="HPS24" s="934"/>
      <c r="HPT24" s="934"/>
      <c r="HPU24" s="934"/>
      <c r="HPV24" s="934"/>
      <c r="HPW24" s="934"/>
      <c r="HPX24" s="934"/>
      <c r="HPY24" s="934"/>
      <c r="HPZ24" s="934"/>
      <c r="HQA24" s="934"/>
      <c r="HQB24" s="934"/>
      <c r="HQC24" s="934"/>
      <c r="HQD24" s="934"/>
      <c r="HQE24" s="934"/>
      <c r="HQF24" s="934"/>
      <c r="HQG24" s="934"/>
      <c r="HQH24" s="934"/>
      <c r="HQI24" s="934"/>
      <c r="HQJ24" s="934"/>
      <c r="HQK24" s="934"/>
      <c r="HQL24" s="934"/>
      <c r="HQM24" s="934"/>
      <c r="HQN24" s="934"/>
      <c r="HQO24" s="934"/>
      <c r="HQP24" s="934"/>
      <c r="HQQ24" s="934"/>
      <c r="HQR24" s="934"/>
      <c r="HQS24" s="934"/>
      <c r="HQT24" s="934"/>
      <c r="HQU24" s="934"/>
      <c r="HQV24" s="934"/>
      <c r="HQW24" s="934"/>
      <c r="HQX24" s="934"/>
      <c r="HQY24" s="934"/>
      <c r="HQZ24" s="934"/>
      <c r="HRA24" s="934"/>
      <c r="HRB24" s="934"/>
      <c r="HRC24" s="934"/>
      <c r="HRD24" s="934"/>
      <c r="HRE24" s="934"/>
      <c r="HRF24" s="934"/>
      <c r="HRG24" s="934"/>
      <c r="HRH24" s="934"/>
      <c r="HRI24" s="934"/>
      <c r="HRJ24" s="934"/>
      <c r="HRK24" s="934"/>
      <c r="HRL24" s="934"/>
      <c r="HRM24" s="934"/>
      <c r="HRN24" s="934"/>
      <c r="HRO24" s="934"/>
      <c r="HRP24" s="934"/>
      <c r="HRQ24" s="934"/>
      <c r="HRR24" s="934"/>
      <c r="HRS24" s="934"/>
      <c r="HRT24" s="934"/>
      <c r="HRU24" s="934"/>
      <c r="HRV24" s="934"/>
      <c r="HRW24" s="934"/>
      <c r="HRX24" s="934"/>
      <c r="HRY24" s="934"/>
      <c r="HRZ24" s="934"/>
      <c r="HSA24" s="934"/>
      <c r="HSB24" s="934"/>
      <c r="HSC24" s="934"/>
      <c r="HSD24" s="934"/>
      <c r="HSE24" s="934"/>
      <c r="HSF24" s="934"/>
      <c r="HSG24" s="934"/>
      <c r="HSH24" s="934"/>
      <c r="HSI24" s="934"/>
      <c r="HSJ24" s="934"/>
      <c r="HSK24" s="934"/>
      <c r="HSL24" s="934"/>
      <c r="HSM24" s="934"/>
      <c r="HSN24" s="934"/>
      <c r="HSO24" s="934"/>
      <c r="HSP24" s="934"/>
      <c r="HSQ24" s="934"/>
      <c r="HSR24" s="934"/>
      <c r="HSS24" s="934"/>
      <c r="HST24" s="934"/>
      <c r="HSU24" s="934"/>
      <c r="HSV24" s="934"/>
      <c r="HSW24" s="934"/>
      <c r="HSX24" s="934"/>
      <c r="HSY24" s="934"/>
      <c r="HSZ24" s="934"/>
      <c r="HTA24" s="934"/>
      <c r="HTB24" s="934"/>
      <c r="HTC24" s="934"/>
      <c r="HTD24" s="934"/>
      <c r="HTE24" s="934"/>
      <c r="HTF24" s="934"/>
      <c r="HTG24" s="934"/>
      <c r="HTH24" s="934"/>
      <c r="HTI24" s="934"/>
      <c r="HTJ24" s="934"/>
      <c r="HTK24" s="934"/>
      <c r="HTL24" s="934"/>
      <c r="HTM24" s="934"/>
      <c r="HTN24" s="934"/>
      <c r="HTO24" s="934"/>
      <c r="HTP24" s="934"/>
      <c r="HTQ24" s="934"/>
      <c r="HTR24" s="934"/>
      <c r="HTS24" s="934"/>
      <c r="HTT24" s="934"/>
      <c r="HTU24" s="934"/>
      <c r="HTV24" s="934"/>
      <c r="HTW24" s="934"/>
      <c r="HTX24" s="934"/>
      <c r="HTY24" s="934"/>
      <c r="HTZ24" s="934"/>
      <c r="HUA24" s="934"/>
      <c r="HUB24" s="934"/>
      <c r="HUC24" s="934"/>
      <c r="HUD24" s="934"/>
      <c r="HUE24" s="934"/>
      <c r="HUF24" s="934"/>
      <c r="HUG24" s="934"/>
      <c r="HUH24" s="934"/>
      <c r="HUI24" s="934"/>
      <c r="HUJ24" s="934"/>
      <c r="HUK24" s="934"/>
      <c r="HUL24" s="934"/>
      <c r="HUM24" s="934"/>
      <c r="HUN24" s="934"/>
      <c r="HUO24" s="934"/>
      <c r="HUP24" s="934"/>
      <c r="HUQ24" s="934"/>
      <c r="HUR24" s="934"/>
      <c r="HUS24" s="934"/>
      <c r="HUT24" s="934"/>
      <c r="HUU24" s="934"/>
      <c r="HUV24" s="934"/>
      <c r="HUW24" s="934"/>
      <c r="HUX24" s="934"/>
      <c r="HUY24" s="934"/>
      <c r="HUZ24" s="934"/>
      <c r="HVA24" s="934"/>
      <c r="HVB24" s="934"/>
      <c r="HVC24" s="934"/>
      <c r="HVD24" s="934"/>
      <c r="HVE24" s="934"/>
      <c r="HVF24" s="934"/>
      <c r="HVG24" s="934"/>
      <c r="HVH24" s="934"/>
      <c r="HVI24" s="934"/>
      <c r="HVJ24" s="934"/>
      <c r="HVK24" s="934"/>
      <c r="HVL24" s="934"/>
      <c r="HVM24" s="934"/>
      <c r="HVN24" s="934"/>
      <c r="HVO24" s="934"/>
      <c r="HVP24" s="934"/>
      <c r="HVQ24" s="934"/>
      <c r="HVR24" s="934"/>
      <c r="HVS24" s="934"/>
      <c r="HVT24" s="934"/>
      <c r="HVU24" s="934"/>
      <c r="HVV24" s="934"/>
      <c r="HVW24" s="934"/>
      <c r="HVX24" s="934"/>
      <c r="HVY24" s="934"/>
      <c r="HVZ24" s="934"/>
      <c r="HWA24" s="934"/>
      <c r="HWB24" s="934"/>
      <c r="HWC24" s="934"/>
      <c r="HWD24" s="934"/>
      <c r="HWE24" s="934"/>
      <c r="HWF24" s="934"/>
      <c r="HWG24" s="934"/>
      <c r="HWH24" s="934"/>
      <c r="HWI24" s="934"/>
      <c r="HWJ24" s="934"/>
      <c r="HWK24" s="934"/>
      <c r="HWL24" s="934"/>
      <c r="HWM24" s="934"/>
      <c r="HWN24" s="934"/>
      <c r="HWO24" s="934"/>
      <c r="HWP24" s="934"/>
      <c r="HWQ24" s="934"/>
      <c r="HWR24" s="934"/>
      <c r="HWS24" s="934"/>
      <c r="HWT24" s="934"/>
      <c r="HWU24" s="934"/>
      <c r="HWV24" s="934"/>
      <c r="HWW24" s="934"/>
      <c r="HWX24" s="934"/>
      <c r="HWY24" s="934"/>
      <c r="HWZ24" s="934"/>
      <c r="HXA24" s="934"/>
      <c r="HXB24" s="934"/>
      <c r="HXC24" s="934"/>
      <c r="HXD24" s="934"/>
      <c r="HXE24" s="934"/>
      <c r="HXF24" s="934"/>
      <c r="HXG24" s="934"/>
      <c r="HXH24" s="934"/>
      <c r="HXI24" s="934"/>
      <c r="HXJ24" s="934"/>
      <c r="HXK24" s="934"/>
      <c r="HXL24" s="934"/>
      <c r="HXM24" s="934"/>
      <c r="HXN24" s="934"/>
      <c r="HXO24" s="934"/>
      <c r="HXP24" s="934"/>
      <c r="HXQ24" s="934"/>
      <c r="HXR24" s="934"/>
      <c r="HXS24" s="934"/>
      <c r="HXT24" s="934"/>
      <c r="HXU24" s="934"/>
      <c r="HXV24" s="934"/>
      <c r="HXW24" s="934"/>
      <c r="HXX24" s="934"/>
      <c r="HXY24" s="934"/>
      <c r="HXZ24" s="934"/>
      <c r="HYA24" s="934"/>
      <c r="HYB24" s="934"/>
      <c r="HYC24" s="934"/>
      <c r="HYD24" s="934"/>
      <c r="HYE24" s="934"/>
      <c r="HYF24" s="934"/>
      <c r="HYG24" s="934"/>
      <c r="HYH24" s="934"/>
      <c r="HYI24" s="934"/>
      <c r="HYJ24" s="934"/>
      <c r="HYK24" s="934"/>
      <c r="HYL24" s="934"/>
      <c r="HYM24" s="934"/>
      <c r="HYN24" s="934"/>
      <c r="HYO24" s="934"/>
      <c r="HYP24" s="934"/>
      <c r="HYQ24" s="934"/>
      <c r="HYR24" s="934"/>
      <c r="HYS24" s="934"/>
      <c r="HYT24" s="934"/>
      <c r="HYU24" s="934"/>
      <c r="HYV24" s="934"/>
      <c r="HYW24" s="934"/>
      <c r="HYX24" s="934"/>
      <c r="HYY24" s="934"/>
      <c r="HYZ24" s="934"/>
      <c r="HZA24" s="934"/>
      <c r="HZB24" s="934"/>
      <c r="HZC24" s="934"/>
      <c r="HZD24" s="934"/>
      <c r="HZE24" s="934"/>
      <c r="HZF24" s="934"/>
      <c r="HZG24" s="934"/>
      <c r="HZH24" s="934"/>
      <c r="HZI24" s="934"/>
      <c r="HZJ24" s="934"/>
      <c r="HZK24" s="934"/>
      <c r="HZL24" s="934"/>
      <c r="HZM24" s="934"/>
      <c r="HZN24" s="934"/>
      <c r="HZO24" s="934"/>
      <c r="HZP24" s="934"/>
      <c r="HZQ24" s="934"/>
      <c r="HZR24" s="934"/>
      <c r="HZS24" s="934"/>
      <c r="HZT24" s="934"/>
      <c r="HZU24" s="934"/>
      <c r="HZV24" s="934"/>
      <c r="HZW24" s="934"/>
      <c r="HZX24" s="934"/>
      <c r="HZY24" s="934"/>
      <c r="HZZ24" s="934"/>
      <c r="IAA24" s="934"/>
      <c r="IAB24" s="934"/>
      <c r="IAC24" s="934"/>
      <c r="IAD24" s="934"/>
      <c r="IAE24" s="934"/>
      <c r="IAF24" s="934"/>
      <c r="IAG24" s="934"/>
      <c r="IAH24" s="934"/>
      <c r="IAI24" s="934"/>
      <c r="IAJ24" s="934"/>
      <c r="IAK24" s="934"/>
      <c r="IAL24" s="934"/>
      <c r="IAM24" s="934"/>
      <c r="IAN24" s="934"/>
      <c r="IAO24" s="934"/>
      <c r="IAP24" s="934"/>
      <c r="IAQ24" s="934"/>
      <c r="IAR24" s="934"/>
      <c r="IAS24" s="934"/>
      <c r="IAT24" s="934"/>
      <c r="IAU24" s="934"/>
      <c r="IAV24" s="934"/>
      <c r="IAW24" s="934"/>
      <c r="IAX24" s="934"/>
      <c r="IAY24" s="934"/>
      <c r="IAZ24" s="934"/>
      <c r="IBA24" s="934"/>
      <c r="IBB24" s="934"/>
      <c r="IBC24" s="934"/>
      <c r="IBD24" s="934"/>
      <c r="IBE24" s="934"/>
      <c r="IBF24" s="934"/>
      <c r="IBG24" s="934"/>
      <c r="IBH24" s="934"/>
      <c r="IBI24" s="934"/>
      <c r="IBJ24" s="934"/>
      <c r="IBK24" s="934"/>
      <c r="IBL24" s="934"/>
      <c r="IBM24" s="934"/>
      <c r="IBN24" s="934"/>
      <c r="IBO24" s="934"/>
      <c r="IBP24" s="934"/>
      <c r="IBQ24" s="934"/>
      <c r="IBR24" s="934"/>
      <c r="IBS24" s="934"/>
      <c r="IBT24" s="934"/>
      <c r="IBU24" s="934"/>
      <c r="IBV24" s="934"/>
      <c r="IBW24" s="934"/>
      <c r="IBX24" s="934"/>
      <c r="IBY24" s="934"/>
      <c r="IBZ24" s="934"/>
      <c r="ICA24" s="934"/>
      <c r="ICB24" s="934"/>
      <c r="ICC24" s="934"/>
      <c r="ICD24" s="934"/>
      <c r="ICE24" s="934"/>
      <c r="ICF24" s="934"/>
      <c r="ICG24" s="934"/>
      <c r="ICH24" s="934"/>
      <c r="ICI24" s="934"/>
      <c r="ICJ24" s="934"/>
      <c r="ICK24" s="934"/>
      <c r="ICL24" s="934"/>
      <c r="ICM24" s="934"/>
      <c r="ICN24" s="934"/>
      <c r="ICO24" s="934"/>
      <c r="ICP24" s="934"/>
      <c r="ICQ24" s="934"/>
      <c r="ICR24" s="934"/>
      <c r="ICS24" s="934"/>
      <c r="ICT24" s="934"/>
      <c r="ICU24" s="934"/>
      <c r="ICV24" s="934"/>
      <c r="ICW24" s="934"/>
      <c r="ICX24" s="934"/>
      <c r="ICY24" s="934"/>
      <c r="ICZ24" s="934"/>
      <c r="IDA24" s="934"/>
      <c r="IDB24" s="934"/>
      <c r="IDC24" s="934"/>
      <c r="IDD24" s="934"/>
      <c r="IDE24" s="934"/>
      <c r="IDF24" s="934"/>
      <c r="IDG24" s="934"/>
      <c r="IDH24" s="934"/>
      <c r="IDI24" s="934"/>
      <c r="IDJ24" s="934"/>
      <c r="IDK24" s="934"/>
      <c r="IDL24" s="934"/>
      <c r="IDM24" s="934"/>
      <c r="IDN24" s="934"/>
      <c r="IDO24" s="934"/>
      <c r="IDP24" s="934"/>
      <c r="IDQ24" s="934"/>
      <c r="IDR24" s="934"/>
      <c r="IDS24" s="934"/>
      <c r="IDT24" s="934"/>
      <c r="IDU24" s="934"/>
      <c r="IDV24" s="934"/>
      <c r="IDW24" s="934"/>
      <c r="IDX24" s="934"/>
      <c r="IDY24" s="934"/>
      <c r="IDZ24" s="934"/>
      <c r="IEA24" s="934"/>
      <c r="IEB24" s="934"/>
      <c r="IEC24" s="934"/>
      <c r="IED24" s="934"/>
      <c r="IEE24" s="934"/>
      <c r="IEF24" s="934"/>
      <c r="IEG24" s="934"/>
      <c r="IEH24" s="934"/>
      <c r="IEI24" s="934"/>
      <c r="IEJ24" s="934"/>
      <c r="IEK24" s="934"/>
      <c r="IEL24" s="934"/>
      <c r="IEM24" s="934"/>
      <c r="IEN24" s="934"/>
      <c r="IEO24" s="934"/>
      <c r="IEP24" s="934"/>
      <c r="IEQ24" s="934"/>
      <c r="IER24" s="934"/>
      <c r="IES24" s="934"/>
      <c r="IET24" s="934"/>
      <c r="IEU24" s="934"/>
      <c r="IEV24" s="934"/>
      <c r="IEW24" s="934"/>
      <c r="IEX24" s="934"/>
      <c r="IEY24" s="934"/>
      <c r="IEZ24" s="934"/>
      <c r="IFA24" s="934"/>
      <c r="IFB24" s="934"/>
      <c r="IFC24" s="934"/>
      <c r="IFD24" s="934"/>
      <c r="IFE24" s="934"/>
      <c r="IFF24" s="934"/>
      <c r="IFG24" s="934"/>
      <c r="IFH24" s="934"/>
      <c r="IFI24" s="934"/>
      <c r="IFJ24" s="934"/>
      <c r="IFK24" s="934"/>
      <c r="IFL24" s="934"/>
      <c r="IFM24" s="934"/>
      <c r="IFN24" s="934"/>
      <c r="IFO24" s="934"/>
      <c r="IFP24" s="934"/>
      <c r="IFQ24" s="934"/>
      <c r="IFR24" s="934"/>
      <c r="IFS24" s="934"/>
      <c r="IFT24" s="934"/>
      <c r="IFU24" s="934"/>
      <c r="IFV24" s="934"/>
      <c r="IFW24" s="934"/>
      <c r="IFX24" s="934"/>
      <c r="IFY24" s="934"/>
      <c r="IFZ24" s="934"/>
      <c r="IGA24" s="934"/>
      <c r="IGB24" s="934"/>
      <c r="IGC24" s="934"/>
      <c r="IGD24" s="934"/>
      <c r="IGE24" s="934"/>
      <c r="IGF24" s="934"/>
      <c r="IGG24" s="934"/>
      <c r="IGH24" s="934"/>
      <c r="IGI24" s="934"/>
      <c r="IGJ24" s="934"/>
      <c r="IGK24" s="934"/>
      <c r="IGL24" s="934"/>
      <c r="IGM24" s="934"/>
      <c r="IGN24" s="934"/>
      <c r="IGO24" s="934"/>
      <c r="IGP24" s="934"/>
      <c r="IGQ24" s="934"/>
      <c r="IGR24" s="934"/>
      <c r="IGS24" s="934"/>
      <c r="IGT24" s="934"/>
      <c r="IGU24" s="934"/>
      <c r="IGV24" s="934"/>
      <c r="IGW24" s="934"/>
      <c r="IGX24" s="934"/>
      <c r="IGY24" s="934"/>
      <c r="IGZ24" s="934"/>
      <c r="IHA24" s="934"/>
      <c r="IHB24" s="934"/>
      <c r="IHC24" s="934"/>
      <c r="IHD24" s="934"/>
      <c r="IHE24" s="934"/>
      <c r="IHF24" s="934"/>
      <c r="IHG24" s="934"/>
      <c r="IHH24" s="934"/>
      <c r="IHI24" s="934"/>
      <c r="IHJ24" s="934"/>
      <c r="IHK24" s="934"/>
      <c r="IHL24" s="934"/>
      <c r="IHM24" s="934"/>
      <c r="IHN24" s="934"/>
      <c r="IHO24" s="934"/>
      <c r="IHP24" s="934"/>
      <c r="IHQ24" s="934"/>
      <c r="IHR24" s="934"/>
      <c r="IHS24" s="934"/>
      <c r="IHT24" s="934"/>
      <c r="IHU24" s="934"/>
      <c r="IHV24" s="934"/>
      <c r="IHW24" s="934"/>
      <c r="IHX24" s="934"/>
      <c r="IHY24" s="934"/>
      <c r="IHZ24" s="934"/>
      <c r="IIA24" s="934"/>
      <c r="IIB24" s="934"/>
      <c r="IIC24" s="934"/>
      <c r="IID24" s="934"/>
      <c r="IIE24" s="934"/>
      <c r="IIF24" s="934"/>
      <c r="IIG24" s="934"/>
      <c r="IIH24" s="934"/>
      <c r="III24" s="934"/>
      <c r="IIJ24" s="934"/>
      <c r="IIK24" s="934"/>
      <c r="IIL24" s="934"/>
      <c r="IIM24" s="934"/>
      <c r="IIN24" s="934"/>
      <c r="IIO24" s="934"/>
      <c r="IIP24" s="934"/>
      <c r="IIQ24" s="934"/>
      <c r="IIR24" s="934"/>
      <c r="IIS24" s="934"/>
      <c r="IIT24" s="934"/>
      <c r="IIU24" s="934"/>
      <c r="IIV24" s="934"/>
      <c r="IIW24" s="934"/>
      <c r="IIX24" s="934"/>
      <c r="IIY24" s="934"/>
      <c r="IIZ24" s="934"/>
      <c r="IJA24" s="934"/>
      <c r="IJB24" s="934"/>
      <c r="IJC24" s="934"/>
      <c r="IJD24" s="934"/>
      <c r="IJE24" s="934"/>
      <c r="IJF24" s="934"/>
      <c r="IJG24" s="934"/>
      <c r="IJH24" s="934"/>
      <c r="IJI24" s="934"/>
      <c r="IJJ24" s="934"/>
      <c r="IJK24" s="934"/>
      <c r="IJL24" s="934"/>
      <c r="IJM24" s="934"/>
      <c r="IJN24" s="934"/>
      <c r="IJO24" s="934"/>
      <c r="IJP24" s="934"/>
      <c r="IJQ24" s="934"/>
      <c r="IJR24" s="934"/>
      <c r="IJS24" s="934"/>
      <c r="IJT24" s="934"/>
      <c r="IJU24" s="934"/>
      <c r="IJV24" s="934"/>
      <c r="IJW24" s="934"/>
      <c r="IJX24" s="934"/>
      <c r="IJY24" s="934"/>
      <c r="IJZ24" s="934"/>
      <c r="IKA24" s="934"/>
      <c r="IKB24" s="934"/>
      <c r="IKC24" s="934"/>
      <c r="IKD24" s="934"/>
      <c r="IKE24" s="934"/>
      <c r="IKF24" s="934"/>
      <c r="IKG24" s="934"/>
      <c r="IKH24" s="934"/>
      <c r="IKI24" s="934"/>
      <c r="IKJ24" s="934"/>
      <c r="IKK24" s="934"/>
      <c r="IKL24" s="934"/>
      <c r="IKM24" s="934"/>
      <c r="IKN24" s="934"/>
      <c r="IKO24" s="934"/>
      <c r="IKP24" s="934"/>
      <c r="IKQ24" s="934"/>
      <c r="IKR24" s="934"/>
      <c r="IKS24" s="934"/>
      <c r="IKT24" s="934"/>
      <c r="IKU24" s="934"/>
      <c r="IKV24" s="934"/>
      <c r="IKW24" s="934"/>
      <c r="IKX24" s="934"/>
      <c r="IKY24" s="934"/>
      <c r="IKZ24" s="934"/>
      <c r="ILA24" s="934"/>
      <c r="ILB24" s="934"/>
      <c r="ILC24" s="934"/>
      <c r="ILD24" s="934"/>
      <c r="ILE24" s="934"/>
      <c r="ILF24" s="934"/>
      <c r="ILG24" s="934"/>
      <c r="ILH24" s="934"/>
      <c r="ILI24" s="934"/>
      <c r="ILJ24" s="934"/>
      <c r="ILK24" s="934"/>
      <c r="ILL24" s="934"/>
      <c r="ILM24" s="934"/>
      <c r="ILN24" s="934"/>
      <c r="ILO24" s="934"/>
      <c r="ILP24" s="934"/>
      <c r="ILQ24" s="934"/>
      <c r="ILR24" s="934"/>
      <c r="ILS24" s="934"/>
      <c r="ILT24" s="934"/>
      <c r="ILU24" s="934"/>
      <c r="ILV24" s="934"/>
      <c r="ILW24" s="934"/>
      <c r="ILX24" s="934"/>
      <c r="ILY24" s="934"/>
      <c r="ILZ24" s="934"/>
      <c r="IMA24" s="934"/>
      <c r="IMB24" s="934"/>
      <c r="IMC24" s="934"/>
      <c r="IMD24" s="934"/>
      <c r="IME24" s="934"/>
      <c r="IMF24" s="934"/>
      <c r="IMG24" s="934"/>
      <c r="IMH24" s="934"/>
      <c r="IMI24" s="934"/>
      <c r="IMJ24" s="934"/>
      <c r="IMK24" s="934"/>
      <c r="IML24" s="934"/>
      <c r="IMM24" s="934"/>
      <c r="IMN24" s="934"/>
      <c r="IMO24" s="934"/>
      <c r="IMP24" s="934"/>
      <c r="IMQ24" s="934"/>
      <c r="IMR24" s="934"/>
      <c r="IMS24" s="934"/>
      <c r="IMT24" s="934"/>
      <c r="IMU24" s="934"/>
      <c r="IMV24" s="934"/>
      <c r="IMW24" s="934"/>
      <c r="IMX24" s="934"/>
      <c r="IMY24" s="934"/>
      <c r="IMZ24" s="934"/>
      <c r="INA24" s="934"/>
      <c r="INB24" s="934"/>
      <c r="INC24" s="934"/>
      <c r="IND24" s="934"/>
      <c r="INE24" s="934"/>
      <c r="INF24" s="934"/>
      <c r="ING24" s="934"/>
      <c r="INH24" s="934"/>
      <c r="INI24" s="934"/>
      <c r="INJ24" s="934"/>
      <c r="INK24" s="934"/>
      <c r="INL24" s="934"/>
      <c r="INM24" s="934"/>
      <c r="INN24" s="934"/>
      <c r="INO24" s="934"/>
      <c r="INP24" s="934"/>
      <c r="INQ24" s="934"/>
      <c r="INR24" s="934"/>
      <c r="INS24" s="934"/>
      <c r="INT24" s="934"/>
      <c r="INU24" s="934"/>
      <c r="INV24" s="934"/>
      <c r="INW24" s="934"/>
      <c r="INX24" s="934"/>
      <c r="INY24" s="934"/>
      <c r="INZ24" s="934"/>
      <c r="IOA24" s="934"/>
      <c r="IOB24" s="934"/>
      <c r="IOC24" s="934"/>
      <c r="IOD24" s="934"/>
      <c r="IOE24" s="934"/>
      <c r="IOF24" s="934"/>
      <c r="IOG24" s="934"/>
      <c r="IOH24" s="934"/>
      <c r="IOI24" s="934"/>
      <c r="IOJ24" s="934"/>
      <c r="IOK24" s="934"/>
      <c r="IOL24" s="934"/>
      <c r="IOM24" s="934"/>
      <c r="ION24" s="934"/>
      <c r="IOO24" s="934"/>
      <c r="IOP24" s="934"/>
      <c r="IOQ24" s="934"/>
      <c r="IOR24" s="934"/>
      <c r="IOS24" s="934"/>
      <c r="IOT24" s="934"/>
      <c r="IOU24" s="934"/>
      <c r="IOV24" s="934"/>
      <c r="IOW24" s="934"/>
      <c r="IOX24" s="934"/>
      <c r="IOY24" s="934"/>
      <c r="IOZ24" s="934"/>
      <c r="IPA24" s="934"/>
      <c r="IPB24" s="934"/>
      <c r="IPC24" s="934"/>
      <c r="IPD24" s="934"/>
      <c r="IPE24" s="934"/>
      <c r="IPF24" s="934"/>
      <c r="IPG24" s="934"/>
      <c r="IPH24" s="934"/>
      <c r="IPI24" s="934"/>
      <c r="IPJ24" s="934"/>
      <c r="IPK24" s="934"/>
      <c r="IPL24" s="934"/>
      <c r="IPM24" s="934"/>
      <c r="IPN24" s="934"/>
      <c r="IPO24" s="934"/>
      <c r="IPP24" s="934"/>
      <c r="IPQ24" s="934"/>
      <c r="IPR24" s="934"/>
      <c r="IPS24" s="934"/>
      <c r="IPT24" s="934"/>
      <c r="IPU24" s="934"/>
      <c r="IPV24" s="934"/>
      <c r="IPW24" s="934"/>
      <c r="IPX24" s="934"/>
      <c r="IPY24" s="934"/>
      <c r="IPZ24" s="934"/>
      <c r="IQA24" s="934"/>
      <c r="IQB24" s="934"/>
      <c r="IQC24" s="934"/>
      <c r="IQD24" s="934"/>
      <c r="IQE24" s="934"/>
      <c r="IQF24" s="934"/>
      <c r="IQG24" s="934"/>
      <c r="IQH24" s="934"/>
      <c r="IQI24" s="934"/>
      <c r="IQJ24" s="934"/>
      <c r="IQK24" s="934"/>
      <c r="IQL24" s="934"/>
      <c r="IQM24" s="934"/>
      <c r="IQN24" s="934"/>
      <c r="IQO24" s="934"/>
      <c r="IQP24" s="934"/>
      <c r="IQQ24" s="934"/>
      <c r="IQR24" s="934"/>
      <c r="IQS24" s="934"/>
      <c r="IQT24" s="934"/>
      <c r="IQU24" s="934"/>
      <c r="IQV24" s="934"/>
      <c r="IQW24" s="934"/>
      <c r="IQX24" s="934"/>
      <c r="IQY24" s="934"/>
      <c r="IQZ24" s="934"/>
      <c r="IRA24" s="934"/>
      <c r="IRB24" s="934"/>
      <c r="IRC24" s="934"/>
      <c r="IRD24" s="934"/>
      <c r="IRE24" s="934"/>
      <c r="IRF24" s="934"/>
      <c r="IRG24" s="934"/>
      <c r="IRH24" s="934"/>
      <c r="IRI24" s="934"/>
      <c r="IRJ24" s="934"/>
      <c r="IRK24" s="934"/>
      <c r="IRL24" s="934"/>
      <c r="IRM24" s="934"/>
      <c r="IRN24" s="934"/>
      <c r="IRO24" s="934"/>
      <c r="IRP24" s="934"/>
      <c r="IRQ24" s="934"/>
      <c r="IRR24" s="934"/>
      <c r="IRS24" s="934"/>
      <c r="IRT24" s="934"/>
      <c r="IRU24" s="934"/>
      <c r="IRV24" s="934"/>
      <c r="IRW24" s="934"/>
      <c r="IRX24" s="934"/>
      <c r="IRY24" s="934"/>
      <c r="IRZ24" s="934"/>
      <c r="ISA24" s="934"/>
      <c r="ISB24" s="934"/>
      <c r="ISC24" s="934"/>
      <c r="ISD24" s="934"/>
      <c r="ISE24" s="934"/>
      <c r="ISF24" s="934"/>
      <c r="ISG24" s="934"/>
      <c r="ISH24" s="934"/>
      <c r="ISI24" s="934"/>
      <c r="ISJ24" s="934"/>
      <c r="ISK24" s="934"/>
      <c r="ISL24" s="934"/>
      <c r="ISM24" s="934"/>
      <c r="ISN24" s="934"/>
      <c r="ISO24" s="934"/>
      <c r="ISP24" s="934"/>
      <c r="ISQ24" s="934"/>
      <c r="ISR24" s="934"/>
      <c r="ISS24" s="934"/>
      <c r="IST24" s="934"/>
      <c r="ISU24" s="934"/>
      <c r="ISV24" s="934"/>
      <c r="ISW24" s="934"/>
      <c r="ISX24" s="934"/>
      <c r="ISY24" s="934"/>
      <c r="ISZ24" s="934"/>
      <c r="ITA24" s="934"/>
      <c r="ITB24" s="934"/>
      <c r="ITC24" s="934"/>
      <c r="ITD24" s="934"/>
      <c r="ITE24" s="934"/>
      <c r="ITF24" s="934"/>
      <c r="ITG24" s="934"/>
      <c r="ITH24" s="934"/>
      <c r="ITI24" s="934"/>
      <c r="ITJ24" s="934"/>
      <c r="ITK24" s="934"/>
      <c r="ITL24" s="934"/>
      <c r="ITM24" s="934"/>
      <c r="ITN24" s="934"/>
      <c r="ITO24" s="934"/>
      <c r="ITP24" s="934"/>
      <c r="ITQ24" s="934"/>
      <c r="ITR24" s="934"/>
      <c r="ITS24" s="934"/>
      <c r="ITT24" s="934"/>
      <c r="ITU24" s="934"/>
      <c r="ITV24" s="934"/>
      <c r="ITW24" s="934"/>
      <c r="ITX24" s="934"/>
      <c r="ITY24" s="934"/>
      <c r="ITZ24" s="934"/>
      <c r="IUA24" s="934"/>
      <c r="IUB24" s="934"/>
      <c r="IUC24" s="934"/>
      <c r="IUD24" s="934"/>
      <c r="IUE24" s="934"/>
      <c r="IUF24" s="934"/>
      <c r="IUG24" s="934"/>
      <c r="IUH24" s="934"/>
      <c r="IUI24" s="934"/>
      <c r="IUJ24" s="934"/>
      <c r="IUK24" s="934"/>
      <c r="IUL24" s="934"/>
      <c r="IUM24" s="934"/>
      <c r="IUN24" s="934"/>
      <c r="IUO24" s="934"/>
      <c r="IUP24" s="934"/>
      <c r="IUQ24" s="934"/>
      <c r="IUR24" s="934"/>
      <c r="IUS24" s="934"/>
      <c r="IUT24" s="934"/>
      <c r="IUU24" s="934"/>
      <c r="IUV24" s="934"/>
      <c r="IUW24" s="934"/>
      <c r="IUX24" s="934"/>
      <c r="IUY24" s="934"/>
      <c r="IUZ24" s="934"/>
      <c r="IVA24" s="934"/>
      <c r="IVB24" s="934"/>
      <c r="IVC24" s="934"/>
      <c r="IVD24" s="934"/>
      <c r="IVE24" s="934"/>
      <c r="IVF24" s="934"/>
      <c r="IVG24" s="934"/>
      <c r="IVH24" s="934"/>
      <c r="IVI24" s="934"/>
      <c r="IVJ24" s="934"/>
      <c r="IVK24" s="934"/>
      <c r="IVL24" s="934"/>
      <c r="IVM24" s="934"/>
      <c r="IVN24" s="934"/>
      <c r="IVO24" s="934"/>
      <c r="IVP24" s="934"/>
      <c r="IVQ24" s="934"/>
      <c r="IVR24" s="934"/>
      <c r="IVS24" s="934"/>
      <c r="IVT24" s="934"/>
      <c r="IVU24" s="934"/>
      <c r="IVV24" s="934"/>
      <c r="IVW24" s="934"/>
      <c r="IVX24" s="934"/>
      <c r="IVY24" s="934"/>
      <c r="IVZ24" s="934"/>
      <c r="IWA24" s="934"/>
      <c r="IWB24" s="934"/>
      <c r="IWC24" s="934"/>
      <c r="IWD24" s="934"/>
      <c r="IWE24" s="934"/>
      <c r="IWF24" s="934"/>
      <c r="IWG24" s="934"/>
      <c r="IWH24" s="934"/>
      <c r="IWI24" s="934"/>
      <c r="IWJ24" s="934"/>
      <c r="IWK24" s="934"/>
      <c r="IWL24" s="934"/>
      <c r="IWM24" s="934"/>
      <c r="IWN24" s="934"/>
      <c r="IWO24" s="934"/>
      <c r="IWP24" s="934"/>
      <c r="IWQ24" s="934"/>
      <c r="IWR24" s="934"/>
      <c r="IWS24" s="934"/>
      <c r="IWT24" s="934"/>
      <c r="IWU24" s="934"/>
      <c r="IWV24" s="934"/>
      <c r="IWW24" s="934"/>
      <c r="IWX24" s="934"/>
      <c r="IWY24" s="934"/>
      <c r="IWZ24" s="934"/>
      <c r="IXA24" s="934"/>
      <c r="IXB24" s="934"/>
      <c r="IXC24" s="934"/>
      <c r="IXD24" s="934"/>
      <c r="IXE24" s="934"/>
      <c r="IXF24" s="934"/>
      <c r="IXG24" s="934"/>
      <c r="IXH24" s="934"/>
      <c r="IXI24" s="934"/>
      <c r="IXJ24" s="934"/>
      <c r="IXK24" s="934"/>
      <c r="IXL24" s="934"/>
      <c r="IXM24" s="934"/>
      <c r="IXN24" s="934"/>
      <c r="IXO24" s="934"/>
      <c r="IXP24" s="934"/>
      <c r="IXQ24" s="934"/>
      <c r="IXR24" s="934"/>
      <c r="IXS24" s="934"/>
      <c r="IXT24" s="934"/>
      <c r="IXU24" s="934"/>
      <c r="IXV24" s="934"/>
      <c r="IXW24" s="934"/>
      <c r="IXX24" s="934"/>
      <c r="IXY24" s="934"/>
      <c r="IXZ24" s="934"/>
      <c r="IYA24" s="934"/>
      <c r="IYB24" s="934"/>
      <c r="IYC24" s="934"/>
      <c r="IYD24" s="934"/>
      <c r="IYE24" s="934"/>
      <c r="IYF24" s="934"/>
      <c r="IYG24" s="934"/>
      <c r="IYH24" s="934"/>
      <c r="IYI24" s="934"/>
      <c r="IYJ24" s="934"/>
      <c r="IYK24" s="934"/>
      <c r="IYL24" s="934"/>
      <c r="IYM24" s="934"/>
      <c r="IYN24" s="934"/>
      <c r="IYO24" s="934"/>
      <c r="IYP24" s="934"/>
      <c r="IYQ24" s="934"/>
      <c r="IYR24" s="934"/>
      <c r="IYS24" s="934"/>
      <c r="IYT24" s="934"/>
      <c r="IYU24" s="934"/>
      <c r="IYV24" s="934"/>
      <c r="IYW24" s="934"/>
      <c r="IYX24" s="934"/>
      <c r="IYY24" s="934"/>
      <c r="IYZ24" s="934"/>
      <c r="IZA24" s="934"/>
      <c r="IZB24" s="934"/>
      <c r="IZC24" s="934"/>
      <c r="IZD24" s="934"/>
      <c r="IZE24" s="934"/>
      <c r="IZF24" s="934"/>
      <c r="IZG24" s="934"/>
      <c r="IZH24" s="934"/>
      <c r="IZI24" s="934"/>
      <c r="IZJ24" s="934"/>
      <c r="IZK24" s="934"/>
      <c r="IZL24" s="934"/>
      <c r="IZM24" s="934"/>
      <c r="IZN24" s="934"/>
      <c r="IZO24" s="934"/>
      <c r="IZP24" s="934"/>
      <c r="IZQ24" s="934"/>
      <c r="IZR24" s="934"/>
      <c r="IZS24" s="934"/>
      <c r="IZT24" s="934"/>
      <c r="IZU24" s="934"/>
      <c r="IZV24" s="934"/>
      <c r="IZW24" s="934"/>
      <c r="IZX24" s="934"/>
      <c r="IZY24" s="934"/>
      <c r="IZZ24" s="934"/>
      <c r="JAA24" s="934"/>
      <c r="JAB24" s="934"/>
      <c r="JAC24" s="934"/>
      <c r="JAD24" s="934"/>
      <c r="JAE24" s="934"/>
      <c r="JAF24" s="934"/>
      <c r="JAG24" s="934"/>
      <c r="JAH24" s="934"/>
      <c r="JAI24" s="934"/>
      <c r="JAJ24" s="934"/>
      <c r="JAK24" s="934"/>
      <c r="JAL24" s="934"/>
      <c r="JAM24" s="934"/>
      <c r="JAN24" s="934"/>
      <c r="JAO24" s="934"/>
      <c r="JAP24" s="934"/>
      <c r="JAQ24" s="934"/>
      <c r="JAR24" s="934"/>
      <c r="JAS24" s="934"/>
      <c r="JAT24" s="934"/>
      <c r="JAU24" s="934"/>
      <c r="JAV24" s="934"/>
      <c r="JAW24" s="934"/>
      <c r="JAX24" s="934"/>
      <c r="JAY24" s="934"/>
      <c r="JAZ24" s="934"/>
      <c r="JBA24" s="934"/>
      <c r="JBB24" s="934"/>
      <c r="JBC24" s="934"/>
      <c r="JBD24" s="934"/>
      <c r="JBE24" s="934"/>
      <c r="JBF24" s="934"/>
      <c r="JBG24" s="934"/>
      <c r="JBH24" s="934"/>
      <c r="JBI24" s="934"/>
      <c r="JBJ24" s="934"/>
      <c r="JBK24" s="934"/>
      <c r="JBL24" s="934"/>
      <c r="JBM24" s="934"/>
      <c r="JBN24" s="934"/>
      <c r="JBO24" s="934"/>
      <c r="JBP24" s="934"/>
      <c r="JBQ24" s="934"/>
      <c r="JBR24" s="934"/>
      <c r="JBS24" s="934"/>
      <c r="JBT24" s="934"/>
      <c r="JBU24" s="934"/>
      <c r="JBV24" s="934"/>
      <c r="JBW24" s="934"/>
      <c r="JBX24" s="934"/>
      <c r="JBY24" s="934"/>
      <c r="JBZ24" s="934"/>
      <c r="JCA24" s="934"/>
      <c r="JCB24" s="934"/>
      <c r="JCC24" s="934"/>
      <c r="JCD24" s="934"/>
      <c r="JCE24" s="934"/>
      <c r="JCF24" s="934"/>
      <c r="JCG24" s="934"/>
      <c r="JCH24" s="934"/>
      <c r="JCI24" s="934"/>
      <c r="JCJ24" s="934"/>
      <c r="JCK24" s="934"/>
      <c r="JCL24" s="934"/>
      <c r="JCM24" s="934"/>
      <c r="JCN24" s="934"/>
      <c r="JCO24" s="934"/>
      <c r="JCP24" s="934"/>
      <c r="JCQ24" s="934"/>
      <c r="JCR24" s="934"/>
      <c r="JCS24" s="934"/>
      <c r="JCT24" s="934"/>
      <c r="JCU24" s="934"/>
      <c r="JCV24" s="934"/>
      <c r="JCW24" s="934"/>
      <c r="JCX24" s="934"/>
      <c r="JCY24" s="934"/>
      <c r="JCZ24" s="934"/>
      <c r="JDA24" s="934"/>
      <c r="JDB24" s="934"/>
      <c r="JDC24" s="934"/>
      <c r="JDD24" s="934"/>
      <c r="JDE24" s="934"/>
      <c r="JDF24" s="934"/>
      <c r="JDG24" s="934"/>
      <c r="JDH24" s="934"/>
      <c r="JDI24" s="934"/>
      <c r="JDJ24" s="934"/>
      <c r="JDK24" s="934"/>
      <c r="JDL24" s="934"/>
      <c r="JDM24" s="934"/>
      <c r="JDN24" s="934"/>
      <c r="JDO24" s="934"/>
      <c r="JDP24" s="934"/>
      <c r="JDQ24" s="934"/>
      <c r="JDR24" s="934"/>
      <c r="JDS24" s="934"/>
      <c r="JDT24" s="934"/>
      <c r="JDU24" s="934"/>
      <c r="JDV24" s="934"/>
      <c r="JDW24" s="934"/>
      <c r="JDX24" s="934"/>
      <c r="JDY24" s="934"/>
      <c r="JDZ24" s="934"/>
      <c r="JEA24" s="934"/>
      <c r="JEB24" s="934"/>
      <c r="JEC24" s="934"/>
      <c r="JED24" s="934"/>
      <c r="JEE24" s="934"/>
      <c r="JEF24" s="934"/>
      <c r="JEG24" s="934"/>
      <c r="JEH24" s="934"/>
      <c r="JEI24" s="934"/>
      <c r="JEJ24" s="934"/>
      <c r="JEK24" s="934"/>
      <c r="JEL24" s="934"/>
      <c r="JEM24" s="934"/>
      <c r="JEN24" s="934"/>
      <c r="JEO24" s="934"/>
      <c r="JEP24" s="934"/>
      <c r="JEQ24" s="934"/>
      <c r="JER24" s="934"/>
      <c r="JES24" s="934"/>
      <c r="JET24" s="934"/>
      <c r="JEU24" s="934"/>
      <c r="JEV24" s="934"/>
      <c r="JEW24" s="934"/>
      <c r="JEX24" s="934"/>
      <c r="JEY24" s="934"/>
      <c r="JEZ24" s="934"/>
      <c r="JFA24" s="934"/>
      <c r="JFB24" s="934"/>
      <c r="JFC24" s="934"/>
      <c r="JFD24" s="934"/>
      <c r="JFE24" s="934"/>
      <c r="JFF24" s="934"/>
      <c r="JFG24" s="934"/>
      <c r="JFH24" s="934"/>
      <c r="JFI24" s="934"/>
      <c r="JFJ24" s="934"/>
      <c r="JFK24" s="934"/>
      <c r="JFL24" s="934"/>
      <c r="JFM24" s="934"/>
      <c r="JFN24" s="934"/>
      <c r="JFO24" s="934"/>
      <c r="JFP24" s="934"/>
      <c r="JFQ24" s="934"/>
      <c r="JFR24" s="934"/>
      <c r="JFS24" s="934"/>
      <c r="JFT24" s="934"/>
      <c r="JFU24" s="934"/>
      <c r="JFV24" s="934"/>
      <c r="JFW24" s="934"/>
      <c r="JFX24" s="934"/>
      <c r="JFY24" s="934"/>
      <c r="JFZ24" s="934"/>
      <c r="JGA24" s="934"/>
      <c r="JGB24" s="934"/>
      <c r="JGC24" s="934"/>
      <c r="JGD24" s="934"/>
      <c r="JGE24" s="934"/>
      <c r="JGF24" s="934"/>
      <c r="JGG24" s="934"/>
      <c r="JGH24" s="934"/>
      <c r="JGI24" s="934"/>
      <c r="JGJ24" s="934"/>
      <c r="JGK24" s="934"/>
      <c r="JGL24" s="934"/>
      <c r="JGM24" s="934"/>
      <c r="JGN24" s="934"/>
      <c r="JGO24" s="934"/>
      <c r="JGP24" s="934"/>
      <c r="JGQ24" s="934"/>
      <c r="JGR24" s="934"/>
      <c r="JGS24" s="934"/>
      <c r="JGT24" s="934"/>
      <c r="JGU24" s="934"/>
      <c r="JGV24" s="934"/>
      <c r="JGW24" s="934"/>
      <c r="JGX24" s="934"/>
      <c r="JGY24" s="934"/>
      <c r="JGZ24" s="934"/>
      <c r="JHA24" s="934"/>
      <c r="JHB24" s="934"/>
      <c r="JHC24" s="934"/>
      <c r="JHD24" s="934"/>
      <c r="JHE24" s="934"/>
      <c r="JHF24" s="934"/>
      <c r="JHG24" s="934"/>
      <c r="JHH24" s="934"/>
      <c r="JHI24" s="934"/>
      <c r="JHJ24" s="934"/>
      <c r="JHK24" s="934"/>
      <c r="JHL24" s="934"/>
      <c r="JHM24" s="934"/>
      <c r="JHN24" s="934"/>
      <c r="JHO24" s="934"/>
      <c r="JHP24" s="934"/>
      <c r="JHQ24" s="934"/>
      <c r="JHR24" s="934"/>
      <c r="JHS24" s="934"/>
      <c r="JHT24" s="934"/>
      <c r="JHU24" s="934"/>
      <c r="JHV24" s="934"/>
      <c r="JHW24" s="934"/>
      <c r="JHX24" s="934"/>
      <c r="JHY24" s="934"/>
      <c r="JHZ24" s="934"/>
      <c r="JIA24" s="934"/>
      <c r="JIB24" s="934"/>
      <c r="JIC24" s="934"/>
      <c r="JID24" s="934"/>
      <c r="JIE24" s="934"/>
      <c r="JIF24" s="934"/>
      <c r="JIG24" s="934"/>
      <c r="JIH24" s="934"/>
      <c r="JII24" s="934"/>
      <c r="JIJ24" s="934"/>
      <c r="JIK24" s="934"/>
      <c r="JIL24" s="934"/>
      <c r="JIM24" s="934"/>
      <c r="JIN24" s="934"/>
      <c r="JIO24" s="934"/>
      <c r="JIP24" s="934"/>
      <c r="JIQ24" s="934"/>
      <c r="JIR24" s="934"/>
      <c r="JIS24" s="934"/>
      <c r="JIT24" s="934"/>
      <c r="JIU24" s="934"/>
      <c r="JIV24" s="934"/>
      <c r="JIW24" s="934"/>
      <c r="JIX24" s="934"/>
      <c r="JIY24" s="934"/>
      <c r="JIZ24" s="934"/>
      <c r="JJA24" s="934"/>
      <c r="JJB24" s="934"/>
      <c r="JJC24" s="934"/>
      <c r="JJD24" s="934"/>
      <c r="JJE24" s="934"/>
      <c r="JJF24" s="934"/>
      <c r="JJG24" s="934"/>
      <c r="JJH24" s="934"/>
      <c r="JJI24" s="934"/>
      <c r="JJJ24" s="934"/>
      <c r="JJK24" s="934"/>
      <c r="JJL24" s="934"/>
      <c r="JJM24" s="934"/>
      <c r="JJN24" s="934"/>
      <c r="JJO24" s="934"/>
      <c r="JJP24" s="934"/>
      <c r="JJQ24" s="934"/>
      <c r="JJR24" s="934"/>
      <c r="JJS24" s="934"/>
      <c r="JJT24" s="934"/>
      <c r="JJU24" s="934"/>
      <c r="JJV24" s="934"/>
      <c r="JJW24" s="934"/>
      <c r="JJX24" s="934"/>
      <c r="JJY24" s="934"/>
      <c r="JJZ24" s="934"/>
      <c r="JKA24" s="934"/>
      <c r="JKB24" s="934"/>
      <c r="JKC24" s="934"/>
      <c r="JKD24" s="934"/>
      <c r="JKE24" s="934"/>
      <c r="JKF24" s="934"/>
      <c r="JKG24" s="934"/>
      <c r="JKH24" s="934"/>
      <c r="JKI24" s="934"/>
      <c r="JKJ24" s="934"/>
      <c r="JKK24" s="934"/>
      <c r="JKL24" s="934"/>
      <c r="JKM24" s="934"/>
      <c r="JKN24" s="934"/>
      <c r="JKO24" s="934"/>
      <c r="JKP24" s="934"/>
      <c r="JKQ24" s="934"/>
      <c r="JKR24" s="934"/>
      <c r="JKS24" s="934"/>
      <c r="JKT24" s="934"/>
      <c r="JKU24" s="934"/>
      <c r="JKV24" s="934"/>
      <c r="JKW24" s="934"/>
      <c r="JKX24" s="934"/>
      <c r="JKY24" s="934"/>
      <c r="JKZ24" s="934"/>
      <c r="JLA24" s="934"/>
      <c r="JLB24" s="934"/>
      <c r="JLC24" s="934"/>
      <c r="JLD24" s="934"/>
      <c r="JLE24" s="934"/>
      <c r="JLF24" s="934"/>
      <c r="JLG24" s="934"/>
      <c r="JLH24" s="934"/>
      <c r="JLI24" s="934"/>
      <c r="JLJ24" s="934"/>
      <c r="JLK24" s="934"/>
      <c r="JLL24" s="934"/>
      <c r="JLM24" s="934"/>
      <c r="JLN24" s="934"/>
      <c r="JLO24" s="934"/>
      <c r="JLP24" s="934"/>
      <c r="JLQ24" s="934"/>
      <c r="JLR24" s="934"/>
      <c r="JLS24" s="934"/>
      <c r="JLT24" s="934"/>
      <c r="JLU24" s="934"/>
      <c r="JLV24" s="934"/>
      <c r="JLW24" s="934"/>
      <c r="JLX24" s="934"/>
      <c r="JLY24" s="934"/>
      <c r="JLZ24" s="934"/>
      <c r="JMA24" s="934"/>
      <c r="JMB24" s="934"/>
      <c r="JMC24" s="934"/>
      <c r="JMD24" s="934"/>
      <c r="JME24" s="934"/>
      <c r="JMF24" s="934"/>
      <c r="JMG24" s="934"/>
      <c r="JMH24" s="934"/>
      <c r="JMI24" s="934"/>
      <c r="JMJ24" s="934"/>
      <c r="JMK24" s="934"/>
      <c r="JML24" s="934"/>
      <c r="JMM24" s="934"/>
      <c r="JMN24" s="934"/>
      <c r="JMO24" s="934"/>
      <c r="JMP24" s="934"/>
      <c r="JMQ24" s="934"/>
      <c r="JMR24" s="934"/>
      <c r="JMS24" s="934"/>
      <c r="JMT24" s="934"/>
      <c r="JMU24" s="934"/>
      <c r="JMV24" s="934"/>
      <c r="JMW24" s="934"/>
      <c r="JMX24" s="934"/>
      <c r="JMY24" s="934"/>
      <c r="JMZ24" s="934"/>
      <c r="JNA24" s="934"/>
      <c r="JNB24" s="934"/>
      <c r="JNC24" s="934"/>
      <c r="JND24" s="934"/>
      <c r="JNE24" s="934"/>
      <c r="JNF24" s="934"/>
      <c r="JNG24" s="934"/>
      <c r="JNH24" s="934"/>
      <c r="JNI24" s="934"/>
      <c r="JNJ24" s="934"/>
      <c r="JNK24" s="934"/>
      <c r="JNL24" s="934"/>
      <c r="JNM24" s="934"/>
      <c r="JNN24" s="934"/>
      <c r="JNO24" s="934"/>
      <c r="JNP24" s="934"/>
      <c r="JNQ24" s="934"/>
      <c r="JNR24" s="934"/>
      <c r="JNS24" s="934"/>
      <c r="JNT24" s="934"/>
      <c r="JNU24" s="934"/>
      <c r="JNV24" s="934"/>
      <c r="JNW24" s="934"/>
      <c r="JNX24" s="934"/>
      <c r="JNY24" s="934"/>
      <c r="JNZ24" s="934"/>
      <c r="JOA24" s="934"/>
      <c r="JOB24" s="934"/>
      <c r="JOC24" s="934"/>
      <c r="JOD24" s="934"/>
      <c r="JOE24" s="934"/>
      <c r="JOF24" s="934"/>
      <c r="JOG24" s="934"/>
      <c r="JOH24" s="934"/>
      <c r="JOI24" s="934"/>
      <c r="JOJ24" s="934"/>
      <c r="JOK24" s="934"/>
      <c r="JOL24" s="934"/>
      <c r="JOM24" s="934"/>
      <c r="JON24" s="934"/>
      <c r="JOO24" s="934"/>
      <c r="JOP24" s="934"/>
      <c r="JOQ24" s="934"/>
      <c r="JOR24" s="934"/>
      <c r="JOS24" s="934"/>
      <c r="JOT24" s="934"/>
      <c r="JOU24" s="934"/>
      <c r="JOV24" s="934"/>
      <c r="JOW24" s="934"/>
      <c r="JOX24" s="934"/>
      <c r="JOY24" s="934"/>
      <c r="JOZ24" s="934"/>
      <c r="JPA24" s="934"/>
      <c r="JPB24" s="934"/>
      <c r="JPC24" s="934"/>
      <c r="JPD24" s="934"/>
      <c r="JPE24" s="934"/>
      <c r="JPF24" s="934"/>
      <c r="JPG24" s="934"/>
      <c r="JPH24" s="934"/>
      <c r="JPI24" s="934"/>
      <c r="JPJ24" s="934"/>
      <c r="JPK24" s="934"/>
      <c r="JPL24" s="934"/>
      <c r="JPM24" s="934"/>
      <c r="JPN24" s="934"/>
      <c r="JPO24" s="934"/>
      <c r="JPP24" s="934"/>
      <c r="JPQ24" s="934"/>
      <c r="JPR24" s="934"/>
      <c r="JPS24" s="934"/>
      <c r="JPT24" s="934"/>
      <c r="JPU24" s="934"/>
      <c r="JPV24" s="934"/>
      <c r="JPW24" s="934"/>
      <c r="JPX24" s="934"/>
      <c r="JPY24" s="934"/>
      <c r="JPZ24" s="934"/>
      <c r="JQA24" s="934"/>
      <c r="JQB24" s="934"/>
      <c r="JQC24" s="934"/>
      <c r="JQD24" s="934"/>
      <c r="JQE24" s="934"/>
      <c r="JQF24" s="934"/>
      <c r="JQG24" s="934"/>
      <c r="JQH24" s="934"/>
      <c r="JQI24" s="934"/>
      <c r="JQJ24" s="934"/>
      <c r="JQK24" s="934"/>
      <c r="JQL24" s="934"/>
      <c r="JQM24" s="934"/>
      <c r="JQN24" s="934"/>
      <c r="JQO24" s="934"/>
      <c r="JQP24" s="934"/>
      <c r="JQQ24" s="934"/>
      <c r="JQR24" s="934"/>
      <c r="JQS24" s="934"/>
      <c r="JQT24" s="934"/>
      <c r="JQU24" s="934"/>
      <c r="JQV24" s="934"/>
      <c r="JQW24" s="934"/>
      <c r="JQX24" s="934"/>
      <c r="JQY24" s="934"/>
      <c r="JQZ24" s="934"/>
      <c r="JRA24" s="934"/>
      <c r="JRB24" s="934"/>
      <c r="JRC24" s="934"/>
      <c r="JRD24" s="934"/>
      <c r="JRE24" s="934"/>
      <c r="JRF24" s="934"/>
      <c r="JRG24" s="934"/>
      <c r="JRH24" s="934"/>
      <c r="JRI24" s="934"/>
      <c r="JRJ24" s="934"/>
      <c r="JRK24" s="934"/>
      <c r="JRL24" s="934"/>
      <c r="JRM24" s="934"/>
      <c r="JRN24" s="934"/>
      <c r="JRO24" s="934"/>
      <c r="JRP24" s="934"/>
      <c r="JRQ24" s="934"/>
      <c r="JRR24" s="934"/>
      <c r="JRS24" s="934"/>
      <c r="JRT24" s="934"/>
      <c r="JRU24" s="934"/>
      <c r="JRV24" s="934"/>
      <c r="JRW24" s="934"/>
      <c r="JRX24" s="934"/>
      <c r="JRY24" s="934"/>
      <c r="JRZ24" s="934"/>
      <c r="JSA24" s="934"/>
      <c r="JSB24" s="934"/>
      <c r="JSC24" s="934"/>
      <c r="JSD24" s="934"/>
      <c r="JSE24" s="934"/>
      <c r="JSF24" s="934"/>
      <c r="JSG24" s="934"/>
      <c r="JSH24" s="934"/>
      <c r="JSI24" s="934"/>
      <c r="JSJ24" s="934"/>
      <c r="JSK24" s="934"/>
      <c r="JSL24" s="934"/>
      <c r="JSM24" s="934"/>
      <c r="JSN24" s="934"/>
      <c r="JSO24" s="934"/>
      <c r="JSP24" s="934"/>
      <c r="JSQ24" s="934"/>
      <c r="JSR24" s="934"/>
      <c r="JSS24" s="934"/>
      <c r="JST24" s="934"/>
      <c r="JSU24" s="934"/>
      <c r="JSV24" s="934"/>
      <c r="JSW24" s="934"/>
      <c r="JSX24" s="934"/>
      <c r="JSY24" s="934"/>
      <c r="JSZ24" s="934"/>
      <c r="JTA24" s="934"/>
      <c r="JTB24" s="934"/>
      <c r="JTC24" s="934"/>
      <c r="JTD24" s="934"/>
      <c r="JTE24" s="934"/>
      <c r="JTF24" s="934"/>
      <c r="JTG24" s="934"/>
      <c r="JTH24" s="934"/>
      <c r="JTI24" s="934"/>
      <c r="JTJ24" s="934"/>
      <c r="JTK24" s="934"/>
      <c r="JTL24" s="934"/>
      <c r="JTM24" s="934"/>
      <c r="JTN24" s="934"/>
      <c r="JTO24" s="934"/>
      <c r="JTP24" s="934"/>
      <c r="JTQ24" s="934"/>
      <c r="JTR24" s="934"/>
      <c r="JTS24" s="934"/>
      <c r="JTT24" s="934"/>
      <c r="JTU24" s="934"/>
      <c r="JTV24" s="934"/>
      <c r="JTW24" s="934"/>
      <c r="JTX24" s="934"/>
      <c r="JTY24" s="934"/>
      <c r="JTZ24" s="934"/>
      <c r="JUA24" s="934"/>
      <c r="JUB24" s="934"/>
      <c r="JUC24" s="934"/>
      <c r="JUD24" s="934"/>
      <c r="JUE24" s="934"/>
      <c r="JUF24" s="934"/>
      <c r="JUG24" s="934"/>
      <c r="JUH24" s="934"/>
      <c r="JUI24" s="934"/>
      <c r="JUJ24" s="934"/>
      <c r="JUK24" s="934"/>
      <c r="JUL24" s="934"/>
      <c r="JUM24" s="934"/>
      <c r="JUN24" s="934"/>
      <c r="JUO24" s="934"/>
      <c r="JUP24" s="934"/>
      <c r="JUQ24" s="934"/>
      <c r="JUR24" s="934"/>
      <c r="JUS24" s="934"/>
      <c r="JUT24" s="934"/>
      <c r="JUU24" s="934"/>
      <c r="JUV24" s="934"/>
      <c r="JUW24" s="934"/>
      <c r="JUX24" s="934"/>
      <c r="JUY24" s="934"/>
      <c r="JUZ24" s="934"/>
      <c r="JVA24" s="934"/>
      <c r="JVB24" s="934"/>
      <c r="JVC24" s="934"/>
      <c r="JVD24" s="934"/>
      <c r="JVE24" s="934"/>
      <c r="JVF24" s="934"/>
      <c r="JVG24" s="934"/>
      <c r="JVH24" s="934"/>
      <c r="JVI24" s="934"/>
      <c r="JVJ24" s="934"/>
      <c r="JVK24" s="934"/>
      <c r="JVL24" s="934"/>
      <c r="JVM24" s="934"/>
      <c r="JVN24" s="934"/>
      <c r="JVO24" s="934"/>
      <c r="JVP24" s="934"/>
      <c r="JVQ24" s="934"/>
      <c r="JVR24" s="934"/>
      <c r="JVS24" s="934"/>
      <c r="JVT24" s="934"/>
      <c r="JVU24" s="934"/>
      <c r="JVV24" s="934"/>
      <c r="JVW24" s="934"/>
      <c r="JVX24" s="934"/>
      <c r="JVY24" s="934"/>
      <c r="JVZ24" s="934"/>
      <c r="JWA24" s="934"/>
      <c r="JWB24" s="934"/>
      <c r="JWC24" s="934"/>
      <c r="JWD24" s="934"/>
      <c r="JWE24" s="934"/>
      <c r="JWF24" s="934"/>
      <c r="JWG24" s="934"/>
      <c r="JWH24" s="934"/>
      <c r="JWI24" s="934"/>
      <c r="JWJ24" s="934"/>
      <c r="JWK24" s="934"/>
      <c r="JWL24" s="934"/>
      <c r="JWM24" s="934"/>
      <c r="JWN24" s="934"/>
      <c r="JWO24" s="934"/>
      <c r="JWP24" s="934"/>
      <c r="JWQ24" s="934"/>
      <c r="JWR24" s="934"/>
      <c r="JWS24" s="934"/>
      <c r="JWT24" s="934"/>
      <c r="JWU24" s="934"/>
      <c r="JWV24" s="934"/>
      <c r="JWW24" s="934"/>
      <c r="JWX24" s="934"/>
      <c r="JWY24" s="934"/>
      <c r="JWZ24" s="934"/>
      <c r="JXA24" s="934"/>
      <c r="JXB24" s="934"/>
      <c r="JXC24" s="934"/>
      <c r="JXD24" s="934"/>
      <c r="JXE24" s="934"/>
      <c r="JXF24" s="934"/>
      <c r="JXG24" s="934"/>
      <c r="JXH24" s="934"/>
      <c r="JXI24" s="934"/>
      <c r="JXJ24" s="934"/>
      <c r="JXK24" s="934"/>
      <c r="JXL24" s="934"/>
      <c r="JXM24" s="934"/>
      <c r="JXN24" s="934"/>
      <c r="JXO24" s="934"/>
      <c r="JXP24" s="934"/>
      <c r="JXQ24" s="934"/>
      <c r="JXR24" s="934"/>
      <c r="JXS24" s="934"/>
      <c r="JXT24" s="934"/>
      <c r="JXU24" s="934"/>
      <c r="JXV24" s="934"/>
      <c r="JXW24" s="934"/>
      <c r="JXX24" s="934"/>
      <c r="JXY24" s="934"/>
      <c r="JXZ24" s="934"/>
      <c r="JYA24" s="934"/>
      <c r="JYB24" s="934"/>
      <c r="JYC24" s="934"/>
      <c r="JYD24" s="934"/>
      <c r="JYE24" s="934"/>
      <c r="JYF24" s="934"/>
      <c r="JYG24" s="934"/>
      <c r="JYH24" s="934"/>
      <c r="JYI24" s="934"/>
      <c r="JYJ24" s="934"/>
      <c r="JYK24" s="934"/>
      <c r="JYL24" s="934"/>
      <c r="JYM24" s="934"/>
      <c r="JYN24" s="934"/>
      <c r="JYO24" s="934"/>
      <c r="JYP24" s="934"/>
      <c r="JYQ24" s="934"/>
      <c r="JYR24" s="934"/>
      <c r="JYS24" s="934"/>
      <c r="JYT24" s="934"/>
      <c r="JYU24" s="934"/>
      <c r="JYV24" s="934"/>
      <c r="JYW24" s="934"/>
      <c r="JYX24" s="934"/>
      <c r="JYY24" s="934"/>
      <c r="JYZ24" s="934"/>
      <c r="JZA24" s="934"/>
      <c r="JZB24" s="934"/>
      <c r="JZC24" s="934"/>
      <c r="JZD24" s="934"/>
      <c r="JZE24" s="934"/>
      <c r="JZF24" s="934"/>
      <c r="JZG24" s="934"/>
      <c r="JZH24" s="934"/>
      <c r="JZI24" s="934"/>
      <c r="JZJ24" s="934"/>
      <c r="JZK24" s="934"/>
      <c r="JZL24" s="934"/>
      <c r="JZM24" s="934"/>
      <c r="JZN24" s="934"/>
      <c r="JZO24" s="934"/>
      <c r="JZP24" s="934"/>
      <c r="JZQ24" s="934"/>
      <c r="JZR24" s="934"/>
      <c r="JZS24" s="934"/>
      <c r="JZT24" s="934"/>
      <c r="JZU24" s="934"/>
      <c r="JZV24" s="934"/>
      <c r="JZW24" s="934"/>
      <c r="JZX24" s="934"/>
      <c r="JZY24" s="934"/>
      <c r="JZZ24" s="934"/>
      <c r="KAA24" s="934"/>
      <c r="KAB24" s="934"/>
      <c r="KAC24" s="934"/>
      <c r="KAD24" s="934"/>
      <c r="KAE24" s="934"/>
      <c r="KAF24" s="934"/>
      <c r="KAG24" s="934"/>
      <c r="KAH24" s="934"/>
      <c r="KAI24" s="934"/>
      <c r="KAJ24" s="934"/>
      <c r="KAK24" s="934"/>
      <c r="KAL24" s="934"/>
      <c r="KAM24" s="934"/>
      <c r="KAN24" s="934"/>
      <c r="KAO24" s="934"/>
      <c r="KAP24" s="934"/>
      <c r="KAQ24" s="934"/>
      <c r="KAR24" s="934"/>
      <c r="KAS24" s="934"/>
      <c r="KAT24" s="934"/>
      <c r="KAU24" s="934"/>
      <c r="KAV24" s="934"/>
      <c r="KAW24" s="934"/>
      <c r="KAX24" s="934"/>
      <c r="KAY24" s="934"/>
      <c r="KAZ24" s="934"/>
      <c r="KBA24" s="934"/>
      <c r="KBB24" s="934"/>
      <c r="KBC24" s="934"/>
      <c r="KBD24" s="934"/>
      <c r="KBE24" s="934"/>
      <c r="KBF24" s="934"/>
      <c r="KBG24" s="934"/>
      <c r="KBH24" s="934"/>
      <c r="KBI24" s="934"/>
      <c r="KBJ24" s="934"/>
      <c r="KBK24" s="934"/>
      <c r="KBL24" s="934"/>
      <c r="KBM24" s="934"/>
      <c r="KBN24" s="934"/>
      <c r="KBO24" s="934"/>
      <c r="KBP24" s="934"/>
      <c r="KBQ24" s="934"/>
      <c r="KBR24" s="934"/>
      <c r="KBS24" s="934"/>
      <c r="KBT24" s="934"/>
      <c r="KBU24" s="934"/>
      <c r="KBV24" s="934"/>
      <c r="KBW24" s="934"/>
      <c r="KBX24" s="934"/>
      <c r="KBY24" s="934"/>
      <c r="KBZ24" s="934"/>
      <c r="KCA24" s="934"/>
      <c r="KCB24" s="934"/>
      <c r="KCC24" s="934"/>
      <c r="KCD24" s="934"/>
      <c r="KCE24" s="934"/>
      <c r="KCF24" s="934"/>
      <c r="KCG24" s="934"/>
      <c r="KCH24" s="934"/>
      <c r="KCI24" s="934"/>
      <c r="KCJ24" s="934"/>
      <c r="KCK24" s="934"/>
      <c r="KCL24" s="934"/>
      <c r="KCM24" s="934"/>
      <c r="KCN24" s="934"/>
      <c r="KCO24" s="934"/>
      <c r="KCP24" s="934"/>
      <c r="KCQ24" s="934"/>
      <c r="KCR24" s="934"/>
      <c r="KCS24" s="934"/>
      <c r="KCT24" s="934"/>
      <c r="KCU24" s="934"/>
      <c r="KCV24" s="934"/>
      <c r="KCW24" s="934"/>
      <c r="KCX24" s="934"/>
      <c r="KCY24" s="934"/>
      <c r="KCZ24" s="934"/>
      <c r="KDA24" s="934"/>
      <c r="KDB24" s="934"/>
      <c r="KDC24" s="934"/>
      <c r="KDD24" s="934"/>
      <c r="KDE24" s="934"/>
      <c r="KDF24" s="934"/>
      <c r="KDG24" s="934"/>
      <c r="KDH24" s="934"/>
      <c r="KDI24" s="934"/>
      <c r="KDJ24" s="934"/>
      <c r="KDK24" s="934"/>
      <c r="KDL24" s="934"/>
      <c r="KDM24" s="934"/>
      <c r="KDN24" s="934"/>
      <c r="KDO24" s="934"/>
      <c r="KDP24" s="934"/>
      <c r="KDQ24" s="934"/>
      <c r="KDR24" s="934"/>
      <c r="KDS24" s="934"/>
      <c r="KDT24" s="934"/>
      <c r="KDU24" s="934"/>
      <c r="KDV24" s="934"/>
      <c r="KDW24" s="934"/>
      <c r="KDX24" s="934"/>
      <c r="KDY24" s="934"/>
      <c r="KDZ24" s="934"/>
      <c r="KEA24" s="934"/>
      <c r="KEB24" s="934"/>
      <c r="KEC24" s="934"/>
      <c r="KED24" s="934"/>
      <c r="KEE24" s="934"/>
      <c r="KEF24" s="934"/>
      <c r="KEG24" s="934"/>
      <c r="KEH24" s="934"/>
      <c r="KEI24" s="934"/>
      <c r="KEJ24" s="934"/>
      <c r="KEK24" s="934"/>
      <c r="KEL24" s="934"/>
      <c r="KEM24" s="934"/>
      <c r="KEN24" s="934"/>
      <c r="KEO24" s="934"/>
      <c r="KEP24" s="934"/>
      <c r="KEQ24" s="934"/>
      <c r="KER24" s="934"/>
      <c r="KES24" s="934"/>
      <c r="KET24" s="934"/>
      <c r="KEU24" s="934"/>
      <c r="KEV24" s="934"/>
      <c r="KEW24" s="934"/>
      <c r="KEX24" s="934"/>
      <c r="KEY24" s="934"/>
      <c r="KEZ24" s="934"/>
      <c r="KFA24" s="934"/>
      <c r="KFB24" s="934"/>
      <c r="KFC24" s="934"/>
      <c r="KFD24" s="934"/>
      <c r="KFE24" s="934"/>
      <c r="KFF24" s="934"/>
      <c r="KFG24" s="934"/>
      <c r="KFH24" s="934"/>
      <c r="KFI24" s="934"/>
      <c r="KFJ24" s="934"/>
      <c r="KFK24" s="934"/>
      <c r="KFL24" s="934"/>
      <c r="KFM24" s="934"/>
      <c r="KFN24" s="934"/>
      <c r="KFO24" s="934"/>
      <c r="KFP24" s="934"/>
      <c r="KFQ24" s="934"/>
      <c r="KFR24" s="934"/>
      <c r="KFS24" s="934"/>
      <c r="KFT24" s="934"/>
      <c r="KFU24" s="934"/>
      <c r="KFV24" s="934"/>
      <c r="KFW24" s="934"/>
      <c r="KFX24" s="934"/>
      <c r="KFY24" s="934"/>
      <c r="KFZ24" s="934"/>
      <c r="KGA24" s="934"/>
      <c r="KGB24" s="934"/>
      <c r="KGC24" s="934"/>
      <c r="KGD24" s="934"/>
      <c r="KGE24" s="934"/>
      <c r="KGF24" s="934"/>
      <c r="KGG24" s="934"/>
      <c r="KGH24" s="934"/>
      <c r="KGI24" s="934"/>
      <c r="KGJ24" s="934"/>
      <c r="KGK24" s="934"/>
      <c r="KGL24" s="934"/>
      <c r="KGM24" s="934"/>
      <c r="KGN24" s="934"/>
      <c r="KGO24" s="934"/>
      <c r="KGP24" s="934"/>
      <c r="KGQ24" s="934"/>
      <c r="KGR24" s="934"/>
      <c r="KGS24" s="934"/>
      <c r="KGT24" s="934"/>
      <c r="KGU24" s="934"/>
      <c r="KGV24" s="934"/>
      <c r="KGW24" s="934"/>
      <c r="KGX24" s="934"/>
      <c r="KGY24" s="934"/>
      <c r="KGZ24" s="934"/>
      <c r="KHA24" s="934"/>
      <c r="KHB24" s="934"/>
      <c r="KHC24" s="934"/>
      <c r="KHD24" s="934"/>
      <c r="KHE24" s="934"/>
      <c r="KHF24" s="934"/>
      <c r="KHG24" s="934"/>
      <c r="KHH24" s="934"/>
      <c r="KHI24" s="934"/>
      <c r="KHJ24" s="934"/>
      <c r="KHK24" s="934"/>
      <c r="KHL24" s="934"/>
      <c r="KHM24" s="934"/>
      <c r="KHN24" s="934"/>
      <c r="KHO24" s="934"/>
      <c r="KHP24" s="934"/>
      <c r="KHQ24" s="934"/>
      <c r="KHR24" s="934"/>
      <c r="KHS24" s="934"/>
      <c r="KHT24" s="934"/>
      <c r="KHU24" s="934"/>
      <c r="KHV24" s="934"/>
      <c r="KHW24" s="934"/>
      <c r="KHX24" s="934"/>
      <c r="KHY24" s="934"/>
      <c r="KHZ24" s="934"/>
      <c r="KIA24" s="934"/>
      <c r="KIB24" s="934"/>
      <c r="KIC24" s="934"/>
      <c r="KID24" s="934"/>
      <c r="KIE24" s="934"/>
      <c r="KIF24" s="934"/>
      <c r="KIG24" s="934"/>
      <c r="KIH24" s="934"/>
      <c r="KII24" s="934"/>
      <c r="KIJ24" s="934"/>
      <c r="KIK24" s="934"/>
      <c r="KIL24" s="934"/>
      <c r="KIM24" s="934"/>
      <c r="KIN24" s="934"/>
      <c r="KIO24" s="934"/>
      <c r="KIP24" s="934"/>
      <c r="KIQ24" s="934"/>
      <c r="KIR24" s="934"/>
      <c r="KIS24" s="934"/>
      <c r="KIT24" s="934"/>
      <c r="KIU24" s="934"/>
      <c r="KIV24" s="934"/>
      <c r="KIW24" s="934"/>
      <c r="KIX24" s="934"/>
      <c r="KIY24" s="934"/>
      <c r="KIZ24" s="934"/>
      <c r="KJA24" s="934"/>
      <c r="KJB24" s="934"/>
      <c r="KJC24" s="934"/>
      <c r="KJD24" s="934"/>
      <c r="KJE24" s="934"/>
      <c r="KJF24" s="934"/>
      <c r="KJG24" s="934"/>
      <c r="KJH24" s="934"/>
      <c r="KJI24" s="934"/>
      <c r="KJJ24" s="934"/>
      <c r="KJK24" s="934"/>
      <c r="KJL24" s="934"/>
      <c r="KJM24" s="934"/>
      <c r="KJN24" s="934"/>
      <c r="KJO24" s="934"/>
      <c r="KJP24" s="934"/>
      <c r="KJQ24" s="934"/>
      <c r="KJR24" s="934"/>
      <c r="KJS24" s="934"/>
      <c r="KJT24" s="934"/>
      <c r="KJU24" s="934"/>
      <c r="KJV24" s="934"/>
      <c r="KJW24" s="934"/>
      <c r="KJX24" s="934"/>
      <c r="KJY24" s="934"/>
      <c r="KJZ24" s="934"/>
      <c r="KKA24" s="934"/>
      <c r="KKB24" s="934"/>
      <c r="KKC24" s="934"/>
      <c r="KKD24" s="934"/>
      <c r="KKE24" s="934"/>
      <c r="KKF24" s="934"/>
      <c r="KKG24" s="934"/>
      <c r="KKH24" s="934"/>
      <c r="KKI24" s="934"/>
      <c r="KKJ24" s="934"/>
      <c r="KKK24" s="934"/>
      <c r="KKL24" s="934"/>
      <c r="KKM24" s="934"/>
      <c r="KKN24" s="934"/>
      <c r="KKO24" s="934"/>
      <c r="KKP24" s="934"/>
      <c r="KKQ24" s="934"/>
      <c r="KKR24" s="934"/>
      <c r="KKS24" s="934"/>
      <c r="KKT24" s="934"/>
      <c r="KKU24" s="934"/>
      <c r="KKV24" s="934"/>
      <c r="KKW24" s="934"/>
      <c r="KKX24" s="934"/>
      <c r="KKY24" s="934"/>
      <c r="KKZ24" s="934"/>
      <c r="KLA24" s="934"/>
      <c r="KLB24" s="934"/>
      <c r="KLC24" s="934"/>
      <c r="KLD24" s="934"/>
      <c r="KLE24" s="934"/>
      <c r="KLF24" s="934"/>
      <c r="KLG24" s="934"/>
      <c r="KLH24" s="934"/>
      <c r="KLI24" s="934"/>
      <c r="KLJ24" s="934"/>
      <c r="KLK24" s="934"/>
      <c r="KLL24" s="934"/>
      <c r="KLM24" s="934"/>
      <c r="KLN24" s="934"/>
      <c r="KLO24" s="934"/>
      <c r="KLP24" s="934"/>
      <c r="KLQ24" s="934"/>
      <c r="KLR24" s="934"/>
      <c r="KLS24" s="934"/>
      <c r="KLT24" s="934"/>
      <c r="KLU24" s="934"/>
      <c r="KLV24" s="934"/>
      <c r="KLW24" s="934"/>
      <c r="KLX24" s="934"/>
      <c r="KLY24" s="934"/>
      <c r="KLZ24" s="934"/>
      <c r="KMA24" s="934"/>
      <c r="KMB24" s="934"/>
      <c r="KMC24" s="934"/>
      <c r="KMD24" s="934"/>
      <c r="KME24" s="934"/>
      <c r="KMF24" s="934"/>
      <c r="KMG24" s="934"/>
      <c r="KMH24" s="934"/>
      <c r="KMI24" s="934"/>
      <c r="KMJ24" s="934"/>
      <c r="KMK24" s="934"/>
      <c r="KML24" s="934"/>
      <c r="KMM24" s="934"/>
      <c r="KMN24" s="934"/>
      <c r="KMO24" s="934"/>
      <c r="KMP24" s="934"/>
      <c r="KMQ24" s="934"/>
      <c r="KMR24" s="934"/>
      <c r="KMS24" s="934"/>
      <c r="KMT24" s="934"/>
      <c r="KMU24" s="934"/>
      <c r="KMV24" s="934"/>
      <c r="KMW24" s="934"/>
      <c r="KMX24" s="934"/>
      <c r="KMY24" s="934"/>
      <c r="KMZ24" s="934"/>
      <c r="KNA24" s="934"/>
      <c r="KNB24" s="934"/>
      <c r="KNC24" s="934"/>
      <c r="KND24" s="934"/>
      <c r="KNE24" s="934"/>
      <c r="KNF24" s="934"/>
      <c r="KNG24" s="934"/>
      <c r="KNH24" s="934"/>
      <c r="KNI24" s="934"/>
      <c r="KNJ24" s="934"/>
      <c r="KNK24" s="934"/>
      <c r="KNL24" s="934"/>
      <c r="KNM24" s="934"/>
      <c r="KNN24" s="934"/>
      <c r="KNO24" s="934"/>
      <c r="KNP24" s="934"/>
      <c r="KNQ24" s="934"/>
      <c r="KNR24" s="934"/>
      <c r="KNS24" s="934"/>
      <c r="KNT24" s="934"/>
      <c r="KNU24" s="934"/>
      <c r="KNV24" s="934"/>
      <c r="KNW24" s="934"/>
      <c r="KNX24" s="934"/>
      <c r="KNY24" s="934"/>
      <c r="KNZ24" s="934"/>
      <c r="KOA24" s="934"/>
      <c r="KOB24" s="934"/>
      <c r="KOC24" s="934"/>
      <c r="KOD24" s="934"/>
      <c r="KOE24" s="934"/>
      <c r="KOF24" s="934"/>
      <c r="KOG24" s="934"/>
      <c r="KOH24" s="934"/>
      <c r="KOI24" s="934"/>
      <c r="KOJ24" s="934"/>
      <c r="KOK24" s="934"/>
      <c r="KOL24" s="934"/>
      <c r="KOM24" s="934"/>
      <c r="KON24" s="934"/>
      <c r="KOO24" s="934"/>
      <c r="KOP24" s="934"/>
      <c r="KOQ24" s="934"/>
      <c r="KOR24" s="934"/>
      <c r="KOS24" s="934"/>
      <c r="KOT24" s="934"/>
      <c r="KOU24" s="934"/>
      <c r="KOV24" s="934"/>
      <c r="KOW24" s="934"/>
      <c r="KOX24" s="934"/>
      <c r="KOY24" s="934"/>
      <c r="KOZ24" s="934"/>
      <c r="KPA24" s="934"/>
      <c r="KPB24" s="934"/>
      <c r="KPC24" s="934"/>
      <c r="KPD24" s="934"/>
      <c r="KPE24" s="934"/>
      <c r="KPF24" s="934"/>
      <c r="KPG24" s="934"/>
      <c r="KPH24" s="934"/>
      <c r="KPI24" s="934"/>
      <c r="KPJ24" s="934"/>
      <c r="KPK24" s="934"/>
      <c r="KPL24" s="934"/>
      <c r="KPM24" s="934"/>
      <c r="KPN24" s="934"/>
      <c r="KPO24" s="934"/>
      <c r="KPP24" s="934"/>
      <c r="KPQ24" s="934"/>
      <c r="KPR24" s="934"/>
      <c r="KPS24" s="934"/>
      <c r="KPT24" s="934"/>
      <c r="KPU24" s="934"/>
      <c r="KPV24" s="934"/>
      <c r="KPW24" s="934"/>
      <c r="KPX24" s="934"/>
      <c r="KPY24" s="934"/>
      <c r="KPZ24" s="934"/>
      <c r="KQA24" s="934"/>
      <c r="KQB24" s="934"/>
      <c r="KQC24" s="934"/>
      <c r="KQD24" s="934"/>
      <c r="KQE24" s="934"/>
      <c r="KQF24" s="934"/>
      <c r="KQG24" s="934"/>
      <c r="KQH24" s="934"/>
      <c r="KQI24" s="934"/>
      <c r="KQJ24" s="934"/>
      <c r="KQK24" s="934"/>
      <c r="KQL24" s="934"/>
      <c r="KQM24" s="934"/>
      <c r="KQN24" s="934"/>
      <c r="KQO24" s="934"/>
      <c r="KQP24" s="934"/>
      <c r="KQQ24" s="934"/>
      <c r="KQR24" s="934"/>
      <c r="KQS24" s="934"/>
      <c r="KQT24" s="934"/>
      <c r="KQU24" s="934"/>
      <c r="KQV24" s="934"/>
      <c r="KQW24" s="934"/>
      <c r="KQX24" s="934"/>
      <c r="KQY24" s="934"/>
      <c r="KQZ24" s="934"/>
      <c r="KRA24" s="934"/>
      <c r="KRB24" s="934"/>
      <c r="KRC24" s="934"/>
      <c r="KRD24" s="934"/>
      <c r="KRE24" s="934"/>
      <c r="KRF24" s="934"/>
      <c r="KRG24" s="934"/>
      <c r="KRH24" s="934"/>
      <c r="KRI24" s="934"/>
      <c r="KRJ24" s="934"/>
      <c r="KRK24" s="934"/>
      <c r="KRL24" s="934"/>
      <c r="KRM24" s="934"/>
      <c r="KRN24" s="934"/>
      <c r="KRO24" s="934"/>
      <c r="KRP24" s="934"/>
      <c r="KRQ24" s="934"/>
      <c r="KRR24" s="934"/>
      <c r="KRS24" s="934"/>
      <c r="KRT24" s="934"/>
      <c r="KRU24" s="934"/>
      <c r="KRV24" s="934"/>
      <c r="KRW24" s="934"/>
      <c r="KRX24" s="934"/>
      <c r="KRY24" s="934"/>
      <c r="KRZ24" s="934"/>
      <c r="KSA24" s="934"/>
      <c r="KSB24" s="934"/>
      <c r="KSC24" s="934"/>
      <c r="KSD24" s="934"/>
      <c r="KSE24" s="934"/>
      <c r="KSF24" s="934"/>
      <c r="KSG24" s="934"/>
      <c r="KSH24" s="934"/>
      <c r="KSI24" s="934"/>
      <c r="KSJ24" s="934"/>
      <c r="KSK24" s="934"/>
      <c r="KSL24" s="934"/>
      <c r="KSM24" s="934"/>
      <c r="KSN24" s="934"/>
      <c r="KSO24" s="934"/>
      <c r="KSP24" s="934"/>
      <c r="KSQ24" s="934"/>
      <c r="KSR24" s="934"/>
      <c r="KSS24" s="934"/>
      <c r="KST24" s="934"/>
      <c r="KSU24" s="934"/>
      <c r="KSV24" s="934"/>
      <c r="KSW24" s="934"/>
      <c r="KSX24" s="934"/>
      <c r="KSY24" s="934"/>
      <c r="KSZ24" s="934"/>
      <c r="KTA24" s="934"/>
      <c r="KTB24" s="934"/>
      <c r="KTC24" s="934"/>
      <c r="KTD24" s="934"/>
      <c r="KTE24" s="934"/>
      <c r="KTF24" s="934"/>
      <c r="KTG24" s="934"/>
      <c r="KTH24" s="934"/>
      <c r="KTI24" s="934"/>
      <c r="KTJ24" s="934"/>
      <c r="KTK24" s="934"/>
      <c r="KTL24" s="934"/>
      <c r="KTM24" s="934"/>
      <c r="KTN24" s="934"/>
      <c r="KTO24" s="934"/>
      <c r="KTP24" s="934"/>
      <c r="KTQ24" s="934"/>
      <c r="KTR24" s="934"/>
      <c r="KTS24" s="934"/>
      <c r="KTT24" s="934"/>
      <c r="KTU24" s="934"/>
      <c r="KTV24" s="934"/>
      <c r="KTW24" s="934"/>
      <c r="KTX24" s="934"/>
      <c r="KTY24" s="934"/>
      <c r="KTZ24" s="934"/>
      <c r="KUA24" s="934"/>
      <c r="KUB24" s="934"/>
      <c r="KUC24" s="934"/>
      <c r="KUD24" s="934"/>
      <c r="KUE24" s="934"/>
      <c r="KUF24" s="934"/>
      <c r="KUG24" s="934"/>
      <c r="KUH24" s="934"/>
      <c r="KUI24" s="934"/>
      <c r="KUJ24" s="934"/>
      <c r="KUK24" s="934"/>
      <c r="KUL24" s="934"/>
      <c r="KUM24" s="934"/>
      <c r="KUN24" s="934"/>
      <c r="KUO24" s="934"/>
      <c r="KUP24" s="934"/>
      <c r="KUQ24" s="934"/>
      <c r="KUR24" s="934"/>
      <c r="KUS24" s="934"/>
      <c r="KUT24" s="934"/>
      <c r="KUU24" s="934"/>
      <c r="KUV24" s="934"/>
      <c r="KUW24" s="934"/>
      <c r="KUX24" s="934"/>
      <c r="KUY24" s="934"/>
      <c r="KUZ24" s="934"/>
      <c r="KVA24" s="934"/>
      <c r="KVB24" s="934"/>
      <c r="KVC24" s="934"/>
      <c r="KVD24" s="934"/>
      <c r="KVE24" s="934"/>
      <c r="KVF24" s="934"/>
      <c r="KVG24" s="934"/>
      <c r="KVH24" s="934"/>
      <c r="KVI24" s="934"/>
      <c r="KVJ24" s="934"/>
      <c r="KVK24" s="934"/>
      <c r="KVL24" s="934"/>
      <c r="KVM24" s="934"/>
      <c r="KVN24" s="934"/>
      <c r="KVO24" s="934"/>
      <c r="KVP24" s="934"/>
      <c r="KVQ24" s="934"/>
      <c r="KVR24" s="934"/>
      <c r="KVS24" s="934"/>
      <c r="KVT24" s="934"/>
      <c r="KVU24" s="934"/>
      <c r="KVV24" s="934"/>
      <c r="KVW24" s="934"/>
      <c r="KVX24" s="934"/>
      <c r="KVY24" s="934"/>
      <c r="KVZ24" s="934"/>
      <c r="KWA24" s="934"/>
      <c r="KWB24" s="934"/>
      <c r="KWC24" s="934"/>
      <c r="KWD24" s="934"/>
      <c r="KWE24" s="934"/>
      <c r="KWF24" s="934"/>
      <c r="KWG24" s="934"/>
      <c r="KWH24" s="934"/>
      <c r="KWI24" s="934"/>
      <c r="KWJ24" s="934"/>
      <c r="KWK24" s="934"/>
      <c r="KWL24" s="934"/>
      <c r="KWM24" s="934"/>
      <c r="KWN24" s="934"/>
      <c r="KWO24" s="934"/>
      <c r="KWP24" s="934"/>
      <c r="KWQ24" s="934"/>
      <c r="KWR24" s="934"/>
      <c r="KWS24" s="934"/>
      <c r="KWT24" s="934"/>
      <c r="KWU24" s="934"/>
      <c r="KWV24" s="934"/>
      <c r="KWW24" s="934"/>
      <c r="KWX24" s="934"/>
      <c r="KWY24" s="934"/>
      <c r="KWZ24" s="934"/>
      <c r="KXA24" s="934"/>
      <c r="KXB24" s="934"/>
      <c r="KXC24" s="934"/>
      <c r="KXD24" s="934"/>
      <c r="KXE24" s="934"/>
      <c r="KXF24" s="934"/>
      <c r="KXG24" s="934"/>
      <c r="KXH24" s="934"/>
      <c r="KXI24" s="934"/>
      <c r="KXJ24" s="934"/>
      <c r="KXK24" s="934"/>
      <c r="KXL24" s="934"/>
      <c r="KXM24" s="934"/>
      <c r="KXN24" s="934"/>
      <c r="KXO24" s="934"/>
      <c r="KXP24" s="934"/>
      <c r="KXQ24" s="934"/>
      <c r="KXR24" s="934"/>
      <c r="KXS24" s="934"/>
      <c r="KXT24" s="934"/>
      <c r="KXU24" s="934"/>
      <c r="KXV24" s="934"/>
      <c r="KXW24" s="934"/>
      <c r="KXX24" s="934"/>
      <c r="KXY24" s="934"/>
      <c r="KXZ24" s="934"/>
      <c r="KYA24" s="934"/>
      <c r="KYB24" s="934"/>
      <c r="KYC24" s="934"/>
      <c r="KYD24" s="934"/>
      <c r="KYE24" s="934"/>
      <c r="KYF24" s="934"/>
      <c r="KYG24" s="934"/>
      <c r="KYH24" s="934"/>
      <c r="KYI24" s="934"/>
      <c r="KYJ24" s="934"/>
      <c r="KYK24" s="934"/>
      <c r="KYL24" s="934"/>
      <c r="KYM24" s="934"/>
      <c r="KYN24" s="934"/>
      <c r="KYO24" s="934"/>
      <c r="KYP24" s="934"/>
      <c r="KYQ24" s="934"/>
      <c r="KYR24" s="934"/>
      <c r="KYS24" s="934"/>
      <c r="KYT24" s="934"/>
      <c r="KYU24" s="934"/>
      <c r="KYV24" s="934"/>
      <c r="KYW24" s="934"/>
      <c r="KYX24" s="934"/>
      <c r="KYY24" s="934"/>
      <c r="KYZ24" s="934"/>
      <c r="KZA24" s="934"/>
      <c r="KZB24" s="934"/>
      <c r="KZC24" s="934"/>
      <c r="KZD24" s="934"/>
      <c r="KZE24" s="934"/>
      <c r="KZF24" s="934"/>
      <c r="KZG24" s="934"/>
      <c r="KZH24" s="934"/>
      <c r="KZI24" s="934"/>
      <c r="KZJ24" s="934"/>
      <c r="KZK24" s="934"/>
      <c r="KZL24" s="934"/>
      <c r="KZM24" s="934"/>
      <c r="KZN24" s="934"/>
      <c r="KZO24" s="934"/>
      <c r="KZP24" s="934"/>
      <c r="KZQ24" s="934"/>
      <c r="KZR24" s="934"/>
      <c r="KZS24" s="934"/>
      <c r="KZT24" s="934"/>
      <c r="KZU24" s="934"/>
      <c r="KZV24" s="934"/>
      <c r="KZW24" s="934"/>
      <c r="KZX24" s="934"/>
      <c r="KZY24" s="934"/>
      <c r="KZZ24" s="934"/>
      <c r="LAA24" s="934"/>
      <c r="LAB24" s="934"/>
      <c r="LAC24" s="934"/>
      <c r="LAD24" s="934"/>
      <c r="LAE24" s="934"/>
      <c r="LAF24" s="934"/>
      <c r="LAG24" s="934"/>
      <c r="LAH24" s="934"/>
      <c r="LAI24" s="934"/>
      <c r="LAJ24" s="934"/>
      <c r="LAK24" s="934"/>
      <c r="LAL24" s="934"/>
      <c r="LAM24" s="934"/>
      <c r="LAN24" s="934"/>
      <c r="LAO24" s="934"/>
      <c r="LAP24" s="934"/>
      <c r="LAQ24" s="934"/>
      <c r="LAR24" s="934"/>
      <c r="LAS24" s="934"/>
      <c r="LAT24" s="934"/>
      <c r="LAU24" s="934"/>
      <c r="LAV24" s="934"/>
      <c r="LAW24" s="934"/>
      <c r="LAX24" s="934"/>
      <c r="LAY24" s="934"/>
      <c r="LAZ24" s="934"/>
      <c r="LBA24" s="934"/>
      <c r="LBB24" s="934"/>
      <c r="LBC24" s="934"/>
      <c r="LBD24" s="934"/>
      <c r="LBE24" s="934"/>
      <c r="LBF24" s="934"/>
      <c r="LBG24" s="934"/>
      <c r="LBH24" s="934"/>
      <c r="LBI24" s="934"/>
      <c r="LBJ24" s="934"/>
      <c r="LBK24" s="934"/>
      <c r="LBL24" s="934"/>
      <c r="LBM24" s="934"/>
      <c r="LBN24" s="934"/>
      <c r="LBO24" s="934"/>
      <c r="LBP24" s="934"/>
      <c r="LBQ24" s="934"/>
      <c r="LBR24" s="934"/>
      <c r="LBS24" s="934"/>
      <c r="LBT24" s="934"/>
      <c r="LBU24" s="934"/>
      <c r="LBV24" s="934"/>
      <c r="LBW24" s="934"/>
      <c r="LBX24" s="934"/>
      <c r="LBY24" s="934"/>
      <c r="LBZ24" s="934"/>
      <c r="LCA24" s="934"/>
      <c r="LCB24" s="934"/>
      <c r="LCC24" s="934"/>
      <c r="LCD24" s="934"/>
      <c r="LCE24" s="934"/>
      <c r="LCF24" s="934"/>
      <c r="LCG24" s="934"/>
      <c r="LCH24" s="934"/>
      <c r="LCI24" s="934"/>
      <c r="LCJ24" s="934"/>
      <c r="LCK24" s="934"/>
      <c r="LCL24" s="934"/>
      <c r="LCM24" s="934"/>
      <c r="LCN24" s="934"/>
      <c r="LCO24" s="934"/>
      <c r="LCP24" s="934"/>
      <c r="LCQ24" s="934"/>
      <c r="LCR24" s="934"/>
      <c r="LCS24" s="934"/>
      <c r="LCT24" s="934"/>
      <c r="LCU24" s="934"/>
      <c r="LCV24" s="934"/>
      <c r="LCW24" s="934"/>
      <c r="LCX24" s="934"/>
      <c r="LCY24" s="934"/>
      <c r="LCZ24" s="934"/>
      <c r="LDA24" s="934"/>
      <c r="LDB24" s="934"/>
      <c r="LDC24" s="934"/>
      <c r="LDD24" s="934"/>
      <c r="LDE24" s="934"/>
      <c r="LDF24" s="934"/>
      <c r="LDG24" s="934"/>
      <c r="LDH24" s="934"/>
      <c r="LDI24" s="934"/>
      <c r="LDJ24" s="934"/>
      <c r="LDK24" s="934"/>
      <c r="LDL24" s="934"/>
      <c r="LDM24" s="934"/>
      <c r="LDN24" s="934"/>
      <c r="LDO24" s="934"/>
      <c r="LDP24" s="934"/>
      <c r="LDQ24" s="934"/>
      <c r="LDR24" s="934"/>
      <c r="LDS24" s="934"/>
      <c r="LDT24" s="934"/>
      <c r="LDU24" s="934"/>
      <c r="LDV24" s="934"/>
      <c r="LDW24" s="934"/>
      <c r="LDX24" s="934"/>
      <c r="LDY24" s="934"/>
      <c r="LDZ24" s="934"/>
      <c r="LEA24" s="934"/>
      <c r="LEB24" s="934"/>
      <c r="LEC24" s="934"/>
      <c r="LED24" s="934"/>
      <c r="LEE24" s="934"/>
      <c r="LEF24" s="934"/>
      <c r="LEG24" s="934"/>
      <c r="LEH24" s="934"/>
      <c r="LEI24" s="934"/>
      <c r="LEJ24" s="934"/>
      <c r="LEK24" s="934"/>
      <c r="LEL24" s="934"/>
      <c r="LEM24" s="934"/>
      <c r="LEN24" s="934"/>
      <c r="LEO24" s="934"/>
      <c r="LEP24" s="934"/>
      <c r="LEQ24" s="934"/>
      <c r="LER24" s="934"/>
      <c r="LES24" s="934"/>
      <c r="LET24" s="934"/>
      <c r="LEU24" s="934"/>
      <c r="LEV24" s="934"/>
      <c r="LEW24" s="934"/>
      <c r="LEX24" s="934"/>
      <c r="LEY24" s="934"/>
      <c r="LEZ24" s="934"/>
      <c r="LFA24" s="934"/>
      <c r="LFB24" s="934"/>
      <c r="LFC24" s="934"/>
      <c r="LFD24" s="934"/>
      <c r="LFE24" s="934"/>
      <c r="LFF24" s="934"/>
      <c r="LFG24" s="934"/>
      <c r="LFH24" s="934"/>
      <c r="LFI24" s="934"/>
      <c r="LFJ24" s="934"/>
      <c r="LFK24" s="934"/>
      <c r="LFL24" s="934"/>
      <c r="LFM24" s="934"/>
      <c r="LFN24" s="934"/>
      <c r="LFO24" s="934"/>
      <c r="LFP24" s="934"/>
      <c r="LFQ24" s="934"/>
      <c r="LFR24" s="934"/>
      <c r="LFS24" s="934"/>
      <c r="LFT24" s="934"/>
      <c r="LFU24" s="934"/>
      <c r="LFV24" s="934"/>
      <c r="LFW24" s="934"/>
      <c r="LFX24" s="934"/>
      <c r="LFY24" s="934"/>
      <c r="LFZ24" s="934"/>
      <c r="LGA24" s="934"/>
      <c r="LGB24" s="934"/>
      <c r="LGC24" s="934"/>
      <c r="LGD24" s="934"/>
      <c r="LGE24" s="934"/>
      <c r="LGF24" s="934"/>
      <c r="LGG24" s="934"/>
      <c r="LGH24" s="934"/>
      <c r="LGI24" s="934"/>
      <c r="LGJ24" s="934"/>
      <c r="LGK24" s="934"/>
      <c r="LGL24" s="934"/>
      <c r="LGM24" s="934"/>
      <c r="LGN24" s="934"/>
      <c r="LGO24" s="934"/>
      <c r="LGP24" s="934"/>
      <c r="LGQ24" s="934"/>
      <c r="LGR24" s="934"/>
      <c r="LGS24" s="934"/>
      <c r="LGT24" s="934"/>
      <c r="LGU24" s="934"/>
      <c r="LGV24" s="934"/>
      <c r="LGW24" s="934"/>
      <c r="LGX24" s="934"/>
      <c r="LGY24" s="934"/>
      <c r="LGZ24" s="934"/>
      <c r="LHA24" s="934"/>
      <c r="LHB24" s="934"/>
      <c r="LHC24" s="934"/>
      <c r="LHD24" s="934"/>
      <c r="LHE24" s="934"/>
      <c r="LHF24" s="934"/>
      <c r="LHG24" s="934"/>
      <c r="LHH24" s="934"/>
      <c r="LHI24" s="934"/>
      <c r="LHJ24" s="934"/>
      <c r="LHK24" s="934"/>
      <c r="LHL24" s="934"/>
      <c r="LHM24" s="934"/>
      <c r="LHN24" s="934"/>
      <c r="LHO24" s="934"/>
      <c r="LHP24" s="934"/>
      <c r="LHQ24" s="934"/>
      <c r="LHR24" s="934"/>
      <c r="LHS24" s="934"/>
      <c r="LHT24" s="934"/>
      <c r="LHU24" s="934"/>
      <c r="LHV24" s="934"/>
      <c r="LHW24" s="934"/>
      <c r="LHX24" s="934"/>
      <c r="LHY24" s="934"/>
      <c r="LHZ24" s="934"/>
      <c r="LIA24" s="934"/>
      <c r="LIB24" s="934"/>
      <c r="LIC24" s="934"/>
      <c r="LID24" s="934"/>
      <c r="LIE24" s="934"/>
      <c r="LIF24" s="934"/>
      <c r="LIG24" s="934"/>
      <c r="LIH24" s="934"/>
      <c r="LII24" s="934"/>
      <c r="LIJ24" s="934"/>
      <c r="LIK24" s="934"/>
      <c r="LIL24" s="934"/>
      <c r="LIM24" s="934"/>
      <c r="LIN24" s="934"/>
      <c r="LIO24" s="934"/>
      <c r="LIP24" s="934"/>
      <c r="LIQ24" s="934"/>
      <c r="LIR24" s="934"/>
      <c r="LIS24" s="934"/>
      <c r="LIT24" s="934"/>
      <c r="LIU24" s="934"/>
      <c r="LIV24" s="934"/>
      <c r="LIW24" s="934"/>
      <c r="LIX24" s="934"/>
      <c r="LIY24" s="934"/>
      <c r="LIZ24" s="934"/>
      <c r="LJA24" s="934"/>
      <c r="LJB24" s="934"/>
      <c r="LJC24" s="934"/>
      <c r="LJD24" s="934"/>
      <c r="LJE24" s="934"/>
      <c r="LJF24" s="934"/>
      <c r="LJG24" s="934"/>
      <c r="LJH24" s="934"/>
      <c r="LJI24" s="934"/>
      <c r="LJJ24" s="934"/>
      <c r="LJK24" s="934"/>
      <c r="LJL24" s="934"/>
      <c r="LJM24" s="934"/>
      <c r="LJN24" s="934"/>
      <c r="LJO24" s="934"/>
      <c r="LJP24" s="934"/>
      <c r="LJQ24" s="934"/>
      <c r="LJR24" s="934"/>
      <c r="LJS24" s="934"/>
      <c r="LJT24" s="934"/>
      <c r="LJU24" s="934"/>
      <c r="LJV24" s="934"/>
      <c r="LJW24" s="934"/>
      <c r="LJX24" s="934"/>
      <c r="LJY24" s="934"/>
      <c r="LJZ24" s="934"/>
      <c r="LKA24" s="934"/>
      <c r="LKB24" s="934"/>
      <c r="LKC24" s="934"/>
      <c r="LKD24" s="934"/>
      <c r="LKE24" s="934"/>
      <c r="LKF24" s="934"/>
      <c r="LKG24" s="934"/>
      <c r="LKH24" s="934"/>
      <c r="LKI24" s="934"/>
      <c r="LKJ24" s="934"/>
      <c r="LKK24" s="934"/>
      <c r="LKL24" s="934"/>
      <c r="LKM24" s="934"/>
      <c r="LKN24" s="934"/>
      <c r="LKO24" s="934"/>
      <c r="LKP24" s="934"/>
      <c r="LKQ24" s="934"/>
      <c r="LKR24" s="934"/>
      <c r="LKS24" s="934"/>
      <c r="LKT24" s="934"/>
      <c r="LKU24" s="934"/>
      <c r="LKV24" s="934"/>
      <c r="LKW24" s="934"/>
      <c r="LKX24" s="934"/>
      <c r="LKY24" s="934"/>
      <c r="LKZ24" s="934"/>
      <c r="LLA24" s="934"/>
      <c r="LLB24" s="934"/>
      <c r="LLC24" s="934"/>
      <c r="LLD24" s="934"/>
      <c r="LLE24" s="934"/>
      <c r="LLF24" s="934"/>
      <c r="LLG24" s="934"/>
      <c r="LLH24" s="934"/>
      <c r="LLI24" s="934"/>
      <c r="LLJ24" s="934"/>
      <c r="LLK24" s="934"/>
      <c r="LLL24" s="934"/>
      <c r="LLM24" s="934"/>
      <c r="LLN24" s="934"/>
      <c r="LLO24" s="934"/>
      <c r="LLP24" s="934"/>
      <c r="LLQ24" s="934"/>
      <c r="LLR24" s="934"/>
      <c r="LLS24" s="934"/>
      <c r="LLT24" s="934"/>
      <c r="LLU24" s="934"/>
      <c r="LLV24" s="934"/>
      <c r="LLW24" s="934"/>
      <c r="LLX24" s="934"/>
      <c r="LLY24" s="934"/>
      <c r="LLZ24" s="934"/>
      <c r="LMA24" s="934"/>
      <c r="LMB24" s="934"/>
      <c r="LMC24" s="934"/>
      <c r="LMD24" s="934"/>
      <c r="LME24" s="934"/>
      <c r="LMF24" s="934"/>
      <c r="LMG24" s="934"/>
      <c r="LMH24" s="934"/>
      <c r="LMI24" s="934"/>
      <c r="LMJ24" s="934"/>
      <c r="LMK24" s="934"/>
      <c r="LML24" s="934"/>
      <c r="LMM24" s="934"/>
      <c r="LMN24" s="934"/>
      <c r="LMO24" s="934"/>
      <c r="LMP24" s="934"/>
      <c r="LMQ24" s="934"/>
      <c r="LMR24" s="934"/>
      <c r="LMS24" s="934"/>
      <c r="LMT24" s="934"/>
      <c r="LMU24" s="934"/>
      <c r="LMV24" s="934"/>
      <c r="LMW24" s="934"/>
      <c r="LMX24" s="934"/>
      <c r="LMY24" s="934"/>
      <c r="LMZ24" s="934"/>
      <c r="LNA24" s="934"/>
      <c r="LNB24" s="934"/>
      <c r="LNC24" s="934"/>
      <c r="LND24" s="934"/>
      <c r="LNE24" s="934"/>
      <c r="LNF24" s="934"/>
      <c r="LNG24" s="934"/>
      <c r="LNH24" s="934"/>
      <c r="LNI24" s="934"/>
      <c r="LNJ24" s="934"/>
      <c r="LNK24" s="934"/>
      <c r="LNL24" s="934"/>
      <c r="LNM24" s="934"/>
      <c r="LNN24" s="934"/>
      <c r="LNO24" s="934"/>
      <c r="LNP24" s="934"/>
      <c r="LNQ24" s="934"/>
      <c r="LNR24" s="934"/>
      <c r="LNS24" s="934"/>
      <c r="LNT24" s="934"/>
      <c r="LNU24" s="934"/>
      <c r="LNV24" s="934"/>
      <c r="LNW24" s="934"/>
      <c r="LNX24" s="934"/>
      <c r="LNY24" s="934"/>
      <c r="LNZ24" s="934"/>
      <c r="LOA24" s="934"/>
      <c r="LOB24" s="934"/>
      <c r="LOC24" s="934"/>
      <c r="LOD24" s="934"/>
      <c r="LOE24" s="934"/>
      <c r="LOF24" s="934"/>
      <c r="LOG24" s="934"/>
      <c r="LOH24" s="934"/>
      <c r="LOI24" s="934"/>
      <c r="LOJ24" s="934"/>
      <c r="LOK24" s="934"/>
      <c r="LOL24" s="934"/>
      <c r="LOM24" s="934"/>
      <c r="LON24" s="934"/>
      <c r="LOO24" s="934"/>
      <c r="LOP24" s="934"/>
      <c r="LOQ24" s="934"/>
      <c r="LOR24" s="934"/>
      <c r="LOS24" s="934"/>
      <c r="LOT24" s="934"/>
      <c r="LOU24" s="934"/>
      <c r="LOV24" s="934"/>
      <c r="LOW24" s="934"/>
      <c r="LOX24" s="934"/>
      <c r="LOY24" s="934"/>
      <c r="LOZ24" s="934"/>
      <c r="LPA24" s="934"/>
      <c r="LPB24" s="934"/>
      <c r="LPC24" s="934"/>
      <c r="LPD24" s="934"/>
      <c r="LPE24" s="934"/>
      <c r="LPF24" s="934"/>
      <c r="LPG24" s="934"/>
      <c r="LPH24" s="934"/>
      <c r="LPI24" s="934"/>
      <c r="LPJ24" s="934"/>
      <c r="LPK24" s="934"/>
      <c r="LPL24" s="934"/>
      <c r="LPM24" s="934"/>
      <c r="LPN24" s="934"/>
      <c r="LPO24" s="934"/>
      <c r="LPP24" s="934"/>
      <c r="LPQ24" s="934"/>
      <c r="LPR24" s="934"/>
      <c r="LPS24" s="934"/>
      <c r="LPT24" s="934"/>
      <c r="LPU24" s="934"/>
      <c r="LPV24" s="934"/>
      <c r="LPW24" s="934"/>
      <c r="LPX24" s="934"/>
      <c r="LPY24" s="934"/>
      <c r="LPZ24" s="934"/>
      <c r="LQA24" s="934"/>
      <c r="LQB24" s="934"/>
      <c r="LQC24" s="934"/>
      <c r="LQD24" s="934"/>
      <c r="LQE24" s="934"/>
      <c r="LQF24" s="934"/>
      <c r="LQG24" s="934"/>
      <c r="LQH24" s="934"/>
      <c r="LQI24" s="934"/>
      <c r="LQJ24" s="934"/>
      <c r="LQK24" s="934"/>
      <c r="LQL24" s="934"/>
      <c r="LQM24" s="934"/>
      <c r="LQN24" s="934"/>
      <c r="LQO24" s="934"/>
      <c r="LQP24" s="934"/>
      <c r="LQQ24" s="934"/>
      <c r="LQR24" s="934"/>
      <c r="LQS24" s="934"/>
      <c r="LQT24" s="934"/>
      <c r="LQU24" s="934"/>
      <c r="LQV24" s="934"/>
      <c r="LQW24" s="934"/>
      <c r="LQX24" s="934"/>
      <c r="LQY24" s="934"/>
      <c r="LQZ24" s="934"/>
      <c r="LRA24" s="934"/>
      <c r="LRB24" s="934"/>
      <c r="LRC24" s="934"/>
      <c r="LRD24" s="934"/>
      <c r="LRE24" s="934"/>
      <c r="LRF24" s="934"/>
      <c r="LRG24" s="934"/>
      <c r="LRH24" s="934"/>
      <c r="LRI24" s="934"/>
      <c r="LRJ24" s="934"/>
      <c r="LRK24" s="934"/>
      <c r="LRL24" s="934"/>
      <c r="LRM24" s="934"/>
      <c r="LRN24" s="934"/>
      <c r="LRO24" s="934"/>
      <c r="LRP24" s="934"/>
      <c r="LRQ24" s="934"/>
      <c r="LRR24" s="934"/>
      <c r="LRS24" s="934"/>
      <c r="LRT24" s="934"/>
      <c r="LRU24" s="934"/>
      <c r="LRV24" s="934"/>
      <c r="LRW24" s="934"/>
      <c r="LRX24" s="934"/>
      <c r="LRY24" s="934"/>
      <c r="LRZ24" s="934"/>
      <c r="LSA24" s="934"/>
      <c r="LSB24" s="934"/>
      <c r="LSC24" s="934"/>
      <c r="LSD24" s="934"/>
      <c r="LSE24" s="934"/>
      <c r="LSF24" s="934"/>
      <c r="LSG24" s="934"/>
      <c r="LSH24" s="934"/>
      <c r="LSI24" s="934"/>
      <c r="LSJ24" s="934"/>
      <c r="LSK24" s="934"/>
      <c r="LSL24" s="934"/>
      <c r="LSM24" s="934"/>
      <c r="LSN24" s="934"/>
      <c r="LSO24" s="934"/>
      <c r="LSP24" s="934"/>
      <c r="LSQ24" s="934"/>
      <c r="LSR24" s="934"/>
      <c r="LSS24" s="934"/>
      <c r="LST24" s="934"/>
      <c r="LSU24" s="934"/>
      <c r="LSV24" s="934"/>
      <c r="LSW24" s="934"/>
      <c r="LSX24" s="934"/>
      <c r="LSY24" s="934"/>
      <c r="LSZ24" s="934"/>
      <c r="LTA24" s="934"/>
      <c r="LTB24" s="934"/>
      <c r="LTC24" s="934"/>
      <c r="LTD24" s="934"/>
      <c r="LTE24" s="934"/>
      <c r="LTF24" s="934"/>
      <c r="LTG24" s="934"/>
      <c r="LTH24" s="934"/>
      <c r="LTI24" s="934"/>
      <c r="LTJ24" s="934"/>
      <c r="LTK24" s="934"/>
      <c r="LTL24" s="934"/>
      <c r="LTM24" s="934"/>
      <c r="LTN24" s="934"/>
      <c r="LTO24" s="934"/>
      <c r="LTP24" s="934"/>
      <c r="LTQ24" s="934"/>
      <c r="LTR24" s="934"/>
      <c r="LTS24" s="934"/>
      <c r="LTT24" s="934"/>
      <c r="LTU24" s="934"/>
      <c r="LTV24" s="934"/>
      <c r="LTW24" s="934"/>
      <c r="LTX24" s="934"/>
      <c r="LTY24" s="934"/>
      <c r="LTZ24" s="934"/>
      <c r="LUA24" s="934"/>
      <c r="LUB24" s="934"/>
      <c r="LUC24" s="934"/>
      <c r="LUD24" s="934"/>
      <c r="LUE24" s="934"/>
      <c r="LUF24" s="934"/>
      <c r="LUG24" s="934"/>
      <c r="LUH24" s="934"/>
      <c r="LUI24" s="934"/>
      <c r="LUJ24" s="934"/>
      <c r="LUK24" s="934"/>
      <c r="LUL24" s="934"/>
      <c r="LUM24" s="934"/>
      <c r="LUN24" s="934"/>
      <c r="LUO24" s="934"/>
      <c r="LUP24" s="934"/>
      <c r="LUQ24" s="934"/>
      <c r="LUR24" s="934"/>
      <c r="LUS24" s="934"/>
      <c r="LUT24" s="934"/>
      <c r="LUU24" s="934"/>
      <c r="LUV24" s="934"/>
      <c r="LUW24" s="934"/>
      <c r="LUX24" s="934"/>
      <c r="LUY24" s="934"/>
      <c r="LUZ24" s="934"/>
      <c r="LVA24" s="934"/>
      <c r="LVB24" s="934"/>
      <c r="LVC24" s="934"/>
      <c r="LVD24" s="934"/>
      <c r="LVE24" s="934"/>
      <c r="LVF24" s="934"/>
      <c r="LVG24" s="934"/>
      <c r="LVH24" s="934"/>
      <c r="LVI24" s="934"/>
      <c r="LVJ24" s="934"/>
      <c r="LVK24" s="934"/>
      <c r="LVL24" s="934"/>
      <c r="LVM24" s="934"/>
      <c r="LVN24" s="934"/>
      <c r="LVO24" s="934"/>
      <c r="LVP24" s="934"/>
      <c r="LVQ24" s="934"/>
      <c r="LVR24" s="934"/>
      <c r="LVS24" s="934"/>
      <c r="LVT24" s="934"/>
      <c r="LVU24" s="934"/>
      <c r="LVV24" s="934"/>
      <c r="LVW24" s="934"/>
      <c r="LVX24" s="934"/>
      <c r="LVY24" s="934"/>
      <c r="LVZ24" s="934"/>
      <c r="LWA24" s="934"/>
      <c r="LWB24" s="934"/>
      <c r="LWC24" s="934"/>
      <c r="LWD24" s="934"/>
      <c r="LWE24" s="934"/>
      <c r="LWF24" s="934"/>
      <c r="LWG24" s="934"/>
      <c r="LWH24" s="934"/>
      <c r="LWI24" s="934"/>
      <c r="LWJ24" s="934"/>
      <c r="LWK24" s="934"/>
      <c r="LWL24" s="934"/>
      <c r="LWM24" s="934"/>
      <c r="LWN24" s="934"/>
      <c r="LWO24" s="934"/>
      <c r="LWP24" s="934"/>
      <c r="LWQ24" s="934"/>
      <c r="LWR24" s="934"/>
      <c r="LWS24" s="934"/>
      <c r="LWT24" s="934"/>
      <c r="LWU24" s="934"/>
      <c r="LWV24" s="934"/>
      <c r="LWW24" s="934"/>
      <c r="LWX24" s="934"/>
      <c r="LWY24" s="934"/>
      <c r="LWZ24" s="934"/>
      <c r="LXA24" s="934"/>
      <c r="LXB24" s="934"/>
      <c r="LXC24" s="934"/>
      <c r="LXD24" s="934"/>
      <c r="LXE24" s="934"/>
      <c r="LXF24" s="934"/>
      <c r="LXG24" s="934"/>
      <c r="LXH24" s="934"/>
      <c r="LXI24" s="934"/>
      <c r="LXJ24" s="934"/>
      <c r="LXK24" s="934"/>
      <c r="LXL24" s="934"/>
      <c r="LXM24" s="934"/>
      <c r="LXN24" s="934"/>
      <c r="LXO24" s="934"/>
      <c r="LXP24" s="934"/>
      <c r="LXQ24" s="934"/>
      <c r="LXR24" s="934"/>
      <c r="LXS24" s="934"/>
      <c r="LXT24" s="934"/>
      <c r="LXU24" s="934"/>
      <c r="LXV24" s="934"/>
      <c r="LXW24" s="934"/>
      <c r="LXX24" s="934"/>
      <c r="LXY24" s="934"/>
      <c r="LXZ24" s="934"/>
      <c r="LYA24" s="934"/>
      <c r="LYB24" s="934"/>
      <c r="LYC24" s="934"/>
      <c r="LYD24" s="934"/>
      <c r="LYE24" s="934"/>
      <c r="LYF24" s="934"/>
      <c r="LYG24" s="934"/>
      <c r="LYH24" s="934"/>
      <c r="LYI24" s="934"/>
      <c r="LYJ24" s="934"/>
      <c r="LYK24" s="934"/>
      <c r="LYL24" s="934"/>
      <c r="LYM24" s="934"/>
      <c r="LYN24" s="934"/>
      <c r="LYO24" s="934"/>
      <c r="LYP24" s="934"/>
      <c r="LYQ24" s="934"/>
      <c r="LYR24" s="934"/>
      <c r="LYS24" s="934"/>
      <c r="LYT24" s="934"/>
      <c r="LYU24" s="934"/>
      <c r="LYV24" s="934"/>
      <c r="LYW24" s="934"/>
      <c r="LYX24" s="934"/>
      <c r="LYY24" s="934"/>
      <c r="LYZ24" s="934"/>
      <c r="LZA24" s="934"/>
      <c r="LZB24" s="934"/>
      <c r="LZC24" s="934"/>
      <c r="LZD24" s="934"/>
      <c r="LZE24" s="934"/>
      <c r="LZF24" s="934"/>
      <c r="LZG24" s="934"/>
      <c r="LZH24" s="934"/>
      <c r="LZI24" s="934"/>
      <c r="LZJ24" s="934"/>
      <c r="LZK24" s="934"/>
      <c r="LZL24" s="934"/>
      <c r="LZM24" s="934"/>
      <c r="LZN24" s="934"/>
      <c r="LZO24" s="934"/>
      <c r="LZP24" s="934"/>
      <c r="LZQ24" s="934"/>
      <c r="LZR24" s="934"/>
      <c r="LZS24" s="934"/>
      <c r="LZT24" s="934"/>
      <c r="LZU24" s="934"/>
      <c r="LZV24" s="934"/>
      <c r="LZW24" s="934"/>
      <c r="LZX24" s="934"/>
      <c r="LZY24" s="934"/>
      <c r="LZZ24" s="934"/>
      <c r="MAA24" s="934"/>
      <c r="MAB24" s="934"/>
      <c r="MAC24" s="934"/>
      <c r="MAD24" s="934"/>
      <c r="MAE24" s="934"/>
      <c r="MAF24" s="934"/>
      <c r="MAG24" s="934"/>
      <c r="MAH24" s="934"/>
      <c r="MAI24" s="934"/>
      <c r="MAJ24" s="934"/>
      <c r="MAK24" s="934"/>
      <c r="MAL24" s="934"/>
      <c r="MAM24" s="934"/>
      <c r="MAN24" s="934"/>
      <c r="MAO24" s="934"/>
      <c r="MAP24" s="934"/>
      <c r="MAQ24" s="934"/>
      <c r="MAR24" s="934"/>
      <c r="MAS24" s="934"/>
      <c r="MAT24" s="934"/>
      <c r="MAU24" s="934"/>
      <c r="MAV24" s="934"/>
      <c r="MAW24" s="934"/>
      <c r="MAX24" s="934"/>
      <c r="MAY24" s="934"/>
      <c r="MAZ24" s="934"/>
      <c r="MBA24" s="934"/>
      <c r="MBB24" s="934"/>
      <c r="MBC24" s="934"/>
      <c r="MBD24" s="934"/>
      <c r="MBE24" s="934"/>
      <c r="MBF24" s="934"/>
      <c r="MBG24" s="934"/>
      <c r="MBH24" s="934"/>
      <c r="MBI24" s="934"/>
      <c r="MBJ24" s="934"/>
      <c r="MBK24" s="934"/>
      <c r="MBL24" s="934"/>
      <c r="MBM24" s="934"/>
      <c r="MBN24" s="934"/>
      <c r="MBO24" s="934"/>
      <c r="MBP24" s="934"/>
      <c r="MBQ24" s="934"/>
      <c r="MBR24" s="934"/>
      <c r="MBS24" s="934"/>
      <c r="MBT24" s="934"/>
      <c r="MBU24" s="934"/>
      <c r="MBV24" s="934"/>
      <c r="MBW24" s="934"/>
      <c r="MBX24" s="934"/>
      <c r="MBY24" s="934"/>
      <c r="MBZ24" s="934"/>
      <c r="MCA24" s="934"/>
      <c r="MCB24" s="934"/>
      <c r="MCC24" s="934"/>
      <c r="MCD24" s="934"/>
      <c r="MCE24" s="934"/>
      <c r="MCF24" s="934"/>
      <c r="MCG24" s="934"/>
      <c r="MCH24" s="934"/>
      <c r="MCI24" s="934"/>
      <c r="MCJ24" s="934"/>
      <c r="MCK24" s="934"/>
      <c r="MCL24" s="934"/>
      <c r="MCM24" s="934"/>
      <c r="MCN24" s="934"/>
      <c r="MCO24" s="934"/>
      <c r="MCP24" s="934"/>
      <c r="MCQ24" s="934"/>
      <c r="MCR24" s="934"/>
      <c r="MCS24" s="934"/>
      <c r="MCT24" s="934"/>
      <c r="MCU24" s="934"/>
      <c r="MCV24" s="934"/>
      <c r="MCW24" s="934"/>
      <c r="MCX24" s="934"/>
      <c r="MCY24" s="934"/>
      <c r="MCZ24" s="934"/>
      <c r="MDA24" s="934"/>
      <c r="MDB24" s="934"/>
      <c r="MDC24" s="934"/>
      <c r="MDD24" s="934"/>
      <c r="MDE24" s="934"/>
      <c r="MDF24" s="934"/>
      <c r="MDG24" s="934"/>
      <c r="MDH24" s="934"/>
      <c r="MDI24" s="934"/>
      <c r="MDJ24" s="934"/>
      <c r="MDK24" s="934"/>
      <c r="MDL24" s="934"/>
      <c r="MDM24" s="934"/>
      <c r="MDN24" s="934"/>
      <c r="MDO24" s="934"/>
      <c r="MDP24" s="934"/>
      <c r="MDQ24" s="934"/>
      <c r="MDR24" s="934"/>
      <c r="MDS24" s="934"/>
      <c r="MDT24" s="934"/>
      <c r="MDU24" s="934"/>
      <c r="MDV24" s="934"/>
      <c r="MDW24" s="934"/>
      <c r="MDX24" s="934"/>
      <c r="MDY24" s="934"/>
      <c r="MDZ24" s="934"/>
      <c r="MEA24" s="934"/>
      <c r="MEB24" s="934"/>
      <c r="MEC24" s="934"/>
      <c r="MED24" s="934"/>
      <c r="MEE24" s="934"/>
      <c r="MEF24" s="934"/>
      <c r="MEG24" s="934"/>
      <c r="MEH24" s="934"/>
      <c r="MEI24" s="934"/>
      <c r="MEJ24" s="934"/>
      <c r="MEK24" s="934"/>
      <c r="MEL24" s="934"/>
      <c r="MEM24" s="934"/>
      <c r="MEN24" s="934"/>
      <c r="MEO24" s="934"/>
      <c r="MEP24" s="934"/>
      <c r="MEQ24" s="934"/>
      <c r="MER24" s="934"/>
      <c r="MES24" s="934"/>
      <c r="MET24" s="934"/>
      <c r="MEU24" s="934"/>
      <c r="MEV24" s="934"/>
      <c r="MEW24" s="934"/>
      <c r="MEX24" s="934"/>
      <c r="MEY24" s="934"/>
      <c r="MEZ24" s="934"/>
      <c r="MFA24" s="934"/>
      <c r="MFB24" s="934"/>
      <c r="MFC24" s="934"/>
      <c r="MFD24" s="934"/>
      <c r="MFE24" s="934"/>
      <c r="MFF24" s="934"/>
      <c r="MFG24" s="934"/>
      <c r="MFH24" s="934"/>
      <c r="MFI24" s="934"/>
      <c r="MFJ24" s="934"/>
      <c r="MFK24" s="934"/>
      <c r="MFL24" s="934"/>
      <c r="MFM24" s="934"/>
      <c r="MFN24" s="934"/>
      <c r="MFO24" s="934"/>
      <c r="MFP24" s="934"/>
      <c r="MFQ24" s="934"/>
      <c r="MFR24" s="934"/>
      <c r="MFS24" s="934"/>
      <c r="MFT24" s="934"/>
      <c r="MFU24" s="934"/>
      <c r="MFV24" s="934"/>
      <c r="MFW24" s="934"/>
      <c r="MFX24" s="934"/>
      <c r="MFY24" s="934"/>
      <c r="MFZ24" s="934"/>
      <c r="MGA24" s="934"/>
      <c r="MGB24" s="934"/>
      <c r="MGC24" s="934"/>
      <c r="MGD24" s="934"/>
      <c r="MGE24" s="934"/>
      <c r="MGF24" s="934"/>
      <c r="MGG24" s="934"/>
      <c r="MGH24" s="934"/>
      <c r="MGI24" s="934"/>
      <c r="MGJ24" s="934"/>
      <c r="MGK24" s="934"/>
      <c r="MGL24" s="934"/>
      <c r="MGM24" s="934"/>
      <c r="MGN24" s="934"/>
      <c r="MGO24" s="934"/>
      <c r="MGP24" s="934"/>
      <c r="MGQ24" s="934"/>
      <c r="MGR24" s="934"/>
      <c r="MGS24" s="934"/>
      <c r="MGT24" s="934"/>
      <c r="MGU24" s="934"/>
      <c r="MGV24" s="934"/>
      <c r="MGW24" s="934"/>
      <c r="MGX24" s="934"/>
      <c r="MGY24" s="934"/>
      <c r="MGZ24" s="934"/>
      <c r="MHA24" s="934"/>
      <c r="MHB24" s="934"/>
      <c r="MHC24" s="934"/>
      <c r="MHD24" s="934"/>
      <c r="MHE24" s="934"/>
      <c r="MHF24" s="934"/>
      <c r="MHG24" s="934"/>
      <c r="MHH24" s="934"/>
      <c r="MHI24" s="934"/>
      <c r="MHJ24" s="934"/>
      <c r="MHK24" s="934"/>
      <c r="MHL24" s="934"/>
      <c r="MHM24" s="934"/>
      <c r="MHN24" s="934"/>
      <c r="MHO24" s="934"/>
      <c r="MHP24" s="934"/>
      <c r="MHQ24" s="934"/>
      <c r="MHR24" s="934"/>
      <c r="MHS24" s="934"/>
      <c r="MHT24" s="934"/>
      <c r="MHU24" s="934"/>
      <c r="MHV24" s="934"/>
      <c r="MHW24" s="934"/>
      <c r="MHX24" s="934"/>
      <c r="MHY24" s="934"/>
      <c r="MHZ24" s="934"/>
      <c r="MIA24" s="934"/>
      <c r="MIB24" s="934"/>
      <c r="MIC24" s="934"/>
      <c r="MID24" s="934"/>
      <c r="MIE24" s="934"/>
      <c r="MIF24" s="934"/>
      <c r="MIG24" s="934"/>
      <c r="MIH24" s="934"/>
      <c r="MII24" s="934"/>
      <c r="MIJ24" s="934"/>
      <c r="MIK24" s="934"/>
      <c r="MIL24" s="934"/>
      <c r="MIM24" s="934"/>
      <c r="MIN24" s="934"/>
      <c r="MIO24" s="934"/>
      <c r="MIP24" s="934"/>
      <c r="MIQ24" s="934"/>
      <c r="MIR24" s="934"/>
      <c r="MIS24" s="934"/>
      <c r="MIT24" s="934"/>
      <c r="MIU24" s="934"/>
      <c r="MIV24" s="934"/>
      <c r="MIW24" s="934"/>
      <c r="MIX24" s="934"/>
      <c r="MIY24" s="934"/>
      <c r="MIZ24" s="934"/>
      <c r="MJA24" s="934"/>
      <c r="MJB24" s="934"/>
      <c r="MJC24" s="934"/>
      <c r="MJD24" s="934"/>
      <c r="MJE24" s="934"/>
      <c r="MJF24" s="934"/>
      <c r="MJG24" s="934"/>
      <c r="MJH24" s="934"/>
      <c r="MJI24" s="934"/>
      <c r="MJJ24" s="934"/>
      <c r="MJK24" s="934"/>
      <c r="MJL24" s="934"/>
      <c r="MJM24" s="934"/>
      <c r="MJN24" s="934"/>
      <c r="MJO24" s="934"/>
      <c r="MJP24" s="934"/>
      <c r="MJQ24" s="934"/>
      <c r="MJR24" s="934"/>
      <c r="MJS24" s="934"/>
      <c r="MJT24" s="934"/>
      <c r="MJU24" s="934"/>
      <c r="MJV24" s="934"/>
      <c r="MJW24" s="934"/>
      <c r="MJX24" s="934"/>
      <c r="MJY24" s="934"/>
      <c r="MJZ24" s="934"/>
      <c r="MKA24" s="934"/>
      <c r="MKB24" s="934"/>
      <c r="MKC24" s="934"/>
      <c r="MKD24" s="934"/>
      <c r="MKE24" s="934"/>
      <c r="MKF24" s="934"/>
      <c r="MKG24" s="934"/>
      <c r="MKH24" s="934"/>
      <c r="MKI24" s="934"/>
      <c r="MKJ24" s="934"/>
      <c r="MKK24" s="934"/>
      <c r="MKL24" s="934"/>
      <c r="MKM24" s="934"/>
      <c r="MKN24" s="934"/>
      <c r="MKO24" s="934"/>
      <c r="MKP24" s="934"/>
      <c r="MKQ24" s="934"/>
      <c r="MKR24" s="934"/>
      <c r="MKS24" s="934"/>
      <c r="MKT24" s="934"/>
      <c r="MKU24" s="934"/>
      <c r="MKV24" s="934"/>
      <c r="MKW24" s="934"/>
      <c r="MKX24" s="934"/>
      <c r="MKY24" s="934"/>
      <c r="MKZ24" s="934"/>
      <c r="MLA24" s="934"/>
      <c r="MLB24" s="934"/>
      <c r="MLC24" s="934"/>
      <c r="MLD24" s="934"/>
      <c r="MLE24" s="934"/>
      <c r="MLF24" s="934"/>
      <c r="MLG24" s="934"/>
      <c r="MLH24" s="934"/>
      <c r="MLI24" s="934"/>
      <c r="MLJ24" s="934"/>
      <c r="MLK24" s="934"/>
      <c r="MLL24" s="934"/>
      <c r="MLM24" s="934"/>
      <c r="MLN24" s="934"/>
      <c r="MLO24" s="934"/>
      <c r="MLP24" s="934"/>
      <c r="MLQ24" s="934"/>
      <c r="MLR24" s="934"/>
      <c r="MLS24" s="934"/>
      <c r="MLT24" s="934"/>
      <c r="MLU24" s="934"/>
      <c r="MLV24" s="934"/>
      <c r="MLW24" s="934"/>
      <c r="MLX24" s="934"/>
      <c r="MLY24" s="934"/>
      <c r="MLZ24" s="934"/>
      <c r="MMA24" s="934"/>
      <c r="MMB24" s="934"/>
      <c r="MMC24" s="934"/>
      <c r="MMD24" s="934"/>
      <c r="MME24" s="934"/>
      <c r="MMF24" s="934"/>
      <c r="MMG24" s="934"/>
      <c r="MMH24" s="934"/>
      <c r="MMI24" s="934"/>
      <c r="MMJ24" s="934"/>
      <c r="MMK24" s="934"/>
      <c r="MML24" s="934"/>
      <c r="MMM24" s="934"/>
      <c r="MMN24" s="934"/>
      <c r="MMO24" s="934"/>
      <c r="MMP24" s="934"/>
      <c r="MMQ24" s="934"/>
      <c r="MMR24" s="934"/>
      <c r="MMS24" s="934"/>
      <c r="MMT24" s="934"/>
      <c r="MMU24" s="934"/>
      <c r="MMV24" s="934"/>
      <c r="MMW24" s="934"/>
      <c r="MMX24" s="934"/>
      <c r="MMY24" s="934"/>
      <c r="MMZ24" s="934"/>
      <c r="MNA24" s="934"/>
      <c r="MNB24" s="934"/>
      <c r="MNC24" s="934"/>
      <c r="MND24" s="934"/>
      <c r="MNE24" s="934"/>
      <c r="MNF24" s="934"/>
      <c r="MNG24" s="934"/>
      <c r="MNH24" s="934"/>
      <c r="MNI24" s="934"/>
      <c r="MNJ24" s="934"/>
      <c r="MNK24" s="934"/>
      <c r="MNL24" s="934"/>
      <c r="MNM24" s="934"/>
      <c r="MNN24" s="934"/>
      <c r="MNO24" s="934"/>
      <c r="MNP24" s="934"/>
      <c r="MNQ24" s="934"/>
      <c r="MNR24" s="934"/>
      <c r="MNS24" s="934"/>
      <c r="MNT24" s="934"/>
      <c r="MNU24" s="934"/>
      <c r="MNV24" s="934"/>
      <c r="MNW24" s="934"/>
      <c r="MNX24" s="934"/>
      <c r="MNY24" s="934"/>
      <c r="MNZ24" s="934"/>
      <c r="MOA24" s="934"/>
      <c r="MOB24" s="934"/>
      <c r="MOC24" s="934"/>
      <c r="MOD24" s="934"/>
      <c r="MOE24" s="934"/>
      <c r="MOF24" s="934"/>
      <c r="MOG24" s="934"/>
      <c r="MOH24" s="934"/>
      <c r="MOI24" s="934"/>
      <c r="MOJ24" s="934"/>
      <c r="MOK24" s="934"/>
      <c r="MOL24" s="934"/>
      <c r="MOM24" s="934"/>
      <c r="MON24" s="934"/>
      <c r="MOO24" s="934"/>
      <c r="MOP24" s="934"/>
      <c r="MOQ24" s="934"/>
      <c r="MOR24" s="934"/>
      <c r="MOS24" s="934"/>
      <c r="MOT24" s="934"/>
      <c r="MOU24" s="934"/>
      <c r="MOV24" s="934"/>
      <c r="MOW24" s="934"/>
      <c r="MOX24" s="934"/>
      <c r="MOY24" s="934"/>
      <c r="MOZ24" s="934"/>
      <c r="MPA24" s="934"/>
      <c r="MPB24" s="934"/>
      <c r="MPC24" s="934"/>
      <c r="MPD24" s="934"/>
      <c r="MPE24" s="934"/>
      <c r="MPF24" s="934"/>
      <c r="MPG24" s="934"/>
      <c r="MPH24" s="934"/>
      <c r="MPI24" s="934"/>
      <c r="MPJ24" s="934"/>
      <c r="MPK24" s="934"/>
      <c r="MPL24" s="934"/>
      <c r="MPM24" s="934"/>
      <c r="MPN24" s="934"/>
      <c r="MPO24" s="934"/>
      <c r="MPP24" s="934"/>
      <c r="MPQ24" s="934"/>
      <c r="MPR24" s="934"/>
      <c r="MPS24" s="934"/>
      <c r="MPT24" s="934"/>
      <c r="MPU24" s="934"/>
      <c r="MPV24" s="934"/>
      <c r="MPW24" s="934"/>
      <c r="MPX24" s="934"/>
      <c r="MPY24" s="934"/>
      <c r="MPZ24" s="934"/>
      <c r="MQA24" s="934"/>
      <c r="MQB24" s="934"/>
      <c r="MQC24" s="934"/>
      <c r="MQD24" s="934"/>
      <c r="MQE24" s="934"/>
      <c r="MQF24" s="934"/>
      <c r="MQG24" s="934"/>
      <c r="MQH24" s="934"/>
      <c r="MQI24" s="934"/>
      <c r="MQJ24" s="934"/>
      <c r="MQK24" s="934"/>
      <c r="MQL24" s="934"/>
      <c r="MQM24" s="934"/>
      <c r="MQN24" s="934"/>
      <c r="MQO24" s="934"/>
      <c r="MQP24" s="934"/>
      <c r="MQQ24" s="934"/>
      <c r="MQR24" s="934"/>
      <c r="MQS24" s="934"/>
      <c r="MQT24" s="934"/>
      <c r="MQU24" s="934"/>
      <c r="MQV24" s="934"/>
      <c r="MQW24" s="934"/>
      <c r="MQX24" s="934"/>
      <c r="MQY24" s="934"/>
      <c r="MQZ24" s="934"/>
      <c r="MRA24" s="934"/>
      <c r="MRB24" s="934"/>
      <c r="MRC24" s="934"/>
      <c r="MRD24" s="934"/>
      <c r="MRE24" s="934"/>
      <c r="MRF24" s="934"/>
      <c r="MRG24" s="934"/>
      <c r="MRH24" s="934"/>
      <c r="MRI24" s="934"/>
      <c r="MRJ24" s="934"/>
      <c r="MRK24" s="934"/>
      <c r="MRL24" s="934"/>
      <c r="MRM24" s="934"/>
      <c r="MRN24" s="934"/>
      <c r="MRO24" s="934"/>
      <c r="MRP24" s="934"/>
      <c r="MRQ24" s="934"/>
      <c r="MRR24" s="934"/>
      <c r="MRS24" s="934"/>
      <c r="MRT24" s="934"/>
      <c r="MRU24" s="934"/>
      <c r="MRV24" s="934"/>
      <c r="MRW24" s="934"/>
      <c r="MRX24" s="934"/>
      <c r="MRY24" s="934"/>
      <c r="MRZ24" s="934"/>
      <c r="MSA24" s="934"/>
      <c r="MSB24" s="934"/>
      <c r="MSC24" s="934"/>
      <c r="MSD24" s="934"/>
      <c r="MSE24" s="934"/>
      <c r="MSF24" s="934"/>
      <c r="MSG24" s="934"/>
      <c r="MSH24" s="934"/>
      <c r="MSI24" s="934"/>
      <c r="MSJ24" s="934"/>
      <c r="MSK24" s="934"/>
      <c r="MSL24" s="934"/>
      <c r="MSM24" s="934"/>
      <c r="MSN24" s="934"/>
      <c r="MSO24" s="934"/>
      <c r="MSP24" s="934"/>
      <c r="MSQ24" s="934"/>
      <c r="MSR24" s="934"/>
      <c r="MSS24" s="934"/>
      <c r="MST24" s="934"/>
      <c r="MSU24" s="934"/>
      <c r="MSV24" s="934"/>
      <c r="MSW24" s="934"/>
      <c r="MSX24" s="934"/>
      <c r="MSY24" s="934"/>
      <c r="MSZ24" s="934"/>
      <c r="MTA24" s="934"/>
      <c r="MTB24" s="934"/>
      <c r="MTC24" s="934"/>
      <c r="MTD24" s="934"/>
      <c r="MTE24" s="934"/>
      <c r="MTF24" s="934"/>
      <c r="MTG24" s="934"/>
      <c r="MTH24" s="934"/>
      <c r="MTI24" s="934"/>
      <c r="MTJ24" s="934"/>
      <c r="MTK24" s="934"/>
      <c r="MTL24" s="934"/>
      <c r="MTM24" s="934"/>
      <c r="MTN24" s="934"/>
      <c r="MTO24" s="934"/>
      <c r="MTP24" s="934"/>
      <c r="MTQ24" s="934"/>
      <c r="MTR24" s="934"/>
      <c r="MTS24" s="934"/>
      <c r="MTT24" s="934"/>
      <c r="MTU24" s="934"/>
      <c r="MTV24" s="934"/>
      <c r="MTW24" s="934"/>
      <c r="MTX24" s="934"/>
      <c r="MTY24" s="934"/>
      <c r="MTZ24" s="934"/>
      <c r="MUA24" s="934"/>
      <c r="MUB24" s="934"/>
      <c r="MUC24" s="934"/>
      <c r="MUD24" s="934"/>
      <c r="MUE24" s="934"/>
      <c r="MUF24" s="934"/>
      <c r="MUG24" s="934"/>
      <c r="MUH24" s="934"/>
      <c r="MUI24" s="934"/>
      <c r="MUJ24" s="934"/>
      <c r="MUK24" s="934"/>
      <c r="MUL24" s="934"/>
      <c r="MUM24" s="934"/>
      <c r="MUN24" s="934"/>
      <c r="MUO24" s="934"/>
      <c r="MUP24" s="934"/>
      <c r="MUQ24" s="934"/>
      <c r="MUR24" s="934"/>
      <c r="MUS24" s="934"/>
      <c r="MUT24" s="934"/>
      <c r="MUU24" s="934"/>
      <c r="MUV24" s="934"/>
      <c r="MUW24" s="934"/>
      <c r="MUX24" s="934"/>
      <c r="MUY24" s="934"/>
      <c r="MUZ24" s="934"/>
      <c r="MVA24" s="934"/>
      <c r="MVB24" s="934"/>
      <c r="MVC24" s="934"/>
      <c r="MVD24" s="934"/>
      <c r="MVE24" s="934"/>
      <c r="MVF24" s="934"/>
      <c r="MVG24" s="934"/>
      <c r="MVH24" s="934"/>
      <c r="MVI24" s="934"/>
      <c r="MVJ24" s="934"/>
      <c r="MVK24" s="934"/>
      <c r="MVL24" s="934"/>
      <c r="MVM24" s="934"/>
      <c r="MVN24" s="934"/>
      <c r="MVO24" s="934"/>
      <c r="MVP24" s="934"/>
      <c r="MVQ24" s="934"/>
      <c r="MVR24" s="934"/>
      <c r="MVS24" s="934"/>
      <c r="MVT24" s="934"/>
      <c r="MVU24" s="934"/>
      <c r="MVV24" s="934"/>
      <c r="MVW24" s="934"/>
      <c r="MVX24" s="934"/>
      <c r="MVY24" s="934"/>
      <c r="MVZ24" s="934"/>
      <c r="MWA24" s="934"/>
      <c r="MWB24" s="934"/>
      <c r="MWC24" s="934"/>
      <c r="MWD24" s="934"/>
      <c r="MWE24" s="934"/>
      <c r="MWF24" s="934"/>
      <c r="MWG24" s="934"/>
      <c r="MWH24" s="934"/>
      <c r="MWI24" s="934"/>
      <c r="MWJ24" s="934"/>
      <c r="MWK24" s="934"/>
      <c r="MWL24" s="934"/>
      <c r="MWM24" s="934"/>
      <c r="MWN24" s="934"/>
      <c r="MWO24" s="934"/>
      <c r="MWP24" s="934"/>
      <c r="MWQ24" s="934"/>
      <c r="MWR24" s="934"/>
      <c r="MWS24" s="934"/>
      <c r="MWT24" s="934"/>
      <c r="MWU24" s="934"/>
      <c r="MWV24" s="934"/>
      <c r="MWW24" s="934"/>
      <c r="MWX24" s="934"/>
      <c r="MWY24" s="934"/>
      <c r="MWZ24" s="934"/>
      <c r="MXA24" s="934"/>
      <c r="MXB24" s="934"/>
      <c r="MXC24" s="934"/>
      <c r="MXD24" s="934"/>
      <c r="MXE24" s="934"/>
      <c r="MXF24" s="934"/>
      <c r="MXG24" s="934"/>
      <c r="MXH24" s="934"/>
      <c r="MXI24" s="934"/>
      <c r="MXJ24" s="934"/>
      <c r="MXK24" s="934"/>
      <c r="MXL24" s="934"/>
      <c r="MXM24" s="934"/>
      <c r="MXN24" s="934"/>
      <c r="MXO24" s="934"/>
      <c r="MXP24" s="934"/>
      <c r="MXQ24" s="934"/>
      <c r="MXR24" s="934"/>
      <c r="MXS24" s="934"/>
      <c r="MXT24" s="934"/>
      <c r="MXU24" s="934"/>
      <c r="MXV24" s="934"/>
      <c r="MXW24" s="934"/>
      <c r="MXX24" s="934"/>
      <c r="MXY24" s="934"/>
      <c r="MXZ24" s="934"/>
      <c r="MYA24" s="934"/>
      <c r="MYB24" s="934"/>
      <c r="MYC24" s="934"/>
      <c r="MYD24" s="934"/>
      <c r="MYE24" s="934"/>
      <c r="MYF24" s="934"/>
      <c r="MYG24" s="934"/>
      <c r="MYH24" s="934"/>
      <c r="MYI24" s="934"/>
      <c r="MYJ24" s="934"/>
      <c r="MYK24" s="934"/>
      <c r="MYL24" s="934"/>
      <c r="MYM24" s="934"/>
      <c r="MYN24" s="934"/>
      <c r="MYO24" s="934"/>
      <c r="MYP24" s="934"/>
      <c r="MYQ24" s="934"/>
      <c r="MYR24" s="934"/>
      <c r="MYS24" s="934"/>
      <c r="MYT24" s="934"/>
      <c r="MYU24" s="934"/>
      <c r="MYV24" s="934"/>
      <c r="MYW24" s="934"/>
      <c r="MYX24" s="934"/>
      <c r="MYY24" s="934"/>
      <c r="MYZ24" s="934"/>
      <c r="MZA24" s="934"/>
      <c r="MZB24" s="934"/>
      <c r="MZC24" s="934"/>
      <c r="MZD24" s="934"/>
      <c r="MZE24" s="934"/>
      <c r="MZF24" s="934"/>
      <c r="MZG24" s="934"/>
      <c r="MZH24" s="934"/>
      <c r="MZI24" s="934"/>
      <c r="MZJ24" s="934"/>
      <c r="MZK24" s="934"/>
      <c r="MZL24" s="934"/>
      <c r="MZM24" s="934"/>
      <c r="MZN24" s="934"/>
      <c r="MZO24" s="934"/>
      <c r="MZP24" s="934"/>
      <c r="MZQ24" s="934"/>
      <c r="MZR24" s="934"/>
      <c r="MZS24" s="934"/>
      <c r="MZT24" s="934"/>
      <c r="MZU24" s="934"/>
      <c r="MZV24" s="934"/>
      <c r="MZW24" s="934"/>
      <c r="MZX24" s="934"/>
      <c r="MZY24" s="934"/>
      <c r="MZZ24" s="934"/>
      <c r="NAA24" s="934"/>
      <c r="NAB24" s="934"/>
      <c r="NAC24" s="934"/>
      <c r="NAD24" s="934"/>
      <c r="NAE24" s="934"/>
      <c r="NAF24" s="934"/>
      <c r="NAG24" s="934"/>
      <c r="NAH24" s="934"/>
      <c r="NAI24" s="934"/>
      <c r="NAJ24" s="934"/>
      <c r="NAK24" s="934"/>
      <c r="NAL24" s="934"/>
      <c r="NAM24" s="934"/>
      <c r="NAN24" s="934"/>
      <c r="NAO24" s="934"/>
      <c r="NAP24" s="934"/>
      <c r="NAQ24" s="934"/>
      <c r="NAR24" s="934"/>
      <c r="NAS24" s="934"/>
      <c r="NAT24" s="934"/>
      <c r="NAU24" s="934"/>
      <c r="NAV24" s="934"/>
      <c r="NAW24" s="934"/>
      <c r="NAX24" s="934"/>
      <c r="NAY24" s="934"/>
      <c r="NAZ24" s="934"/>
      <c r="NBA24" s="934"/>
      <c r="NBB24" s="934"/>
      <c r="NBC24" s="934"/>
      <c r="NBD24" s="934"/>
      <c r="NBE24" s="934"/>
      <c r="NBF24" s="934"/>
      <c r="NBG24" s="934"/>
      <c r="NBH24" s="934"/>
      <c r="NBI24" s="934"/>
      <c r="NBJ24" s="934"/>
      <c r="NBK24" s="934"/>
      <c r="NBL24" s="934"/>
      <c r="NBM24" s="934"/>
      <c r="NBN24" s="934"/>
      <c r="NBO24" s="934"/>
      <c r="NBP24" s="934"/>
      <c r="NBQ24" s="934"/>
      <c r="NBR24" s="934"/>
      <c r="NBS24" s="934"/>
      <c r="NBT24" s="934"/>
      <c r="NBU24" s="934"/>
      <c r="NBV24" s="934"/>
      <c r="NBW24" s="934"/>
      <c r="NBX24" s="934"/>
      <c r="NBY24" s="934"/>
      <c r="NBZ24" s="934"/>
      <c r="NCA24" s="934"/>
      <c r="NCB24" s="934"/>
      <c r="NCC24" s="934"/>
      <c r="NCD24" s="934"/>
      <c r="NCE24" s="934"/>
      <c r="NCF24" s="934"/>
      <c r="NCG24" s="934"/>
      <c r="NCH24" s="934"/>
      <c r="NCI24" s="934"/>
      <c r="NCJ24" s="934"/>
      <c r="NCK24" s="934"/>
      <c r="NCL24" s="934"/>
      <c r="NCM24" s="934"/>
      <c r="NCN24" s="934"/>
      <c r="NCO24" s="934"/>
      <c r="NCP24" s="934"/>
      <c r="NCQ24" s="934"/>
      <c r="NCR24" s="934"/>
      <c r="NCS24" s="934"/>
      <c r="NCT24" s="934"/>
      <c r="NCU24" s="934"/>
      <c r="NCV24" s="934"/>
      <c r="NCW24" s="934"/>
      <c r="NCX24" s="934"/>
      <c r="NCY24" s="934"/>
      <c r="NCZ24" s="934"/>
      <c r="NDA24" s="934"/>
      <c r="NDB24" s="934"/>
      <c r="NDC24" s="934"/>
      <c r="NDD24" s="934"/>
      <c r="NDE24" s="934"/>
      <c r="NDF24" s="934"/>
      <c r="NDG24" s="934"/>
      <c r="NDH24" s="934"/>
      <c r="NDI24" s="934"/>
      <c r="NDJ24" s="934"/>
      <c r="NDK24" s="934"/>
      <c r="NDL24" s="934"/>
      <c r="NDM24" s="934"/>
      <c r="NDN24" s="934"/>
      <c r="NDO24" s="934"/>
      <c r="NDP24" s="934"/>
      <c r="NDQ24" s="934"/>
      <c r="NDR24" s="934"/>
      <c r="NDS24" s="934"/>
      <c r="NDT24" s="934"/>
      <c r="NDU24" s="934"/>
      <c r="NDV24" s="934"/>
      <c r="NDW24" s="934"/>
      <c r="NDX24" s="934"/>
      <c r="NDY24" s="934"/>
      <c r="NDZ24" s="934"/>
      <c r="NEA24" s="934"/>
      <c r="NEB24" s="934"/>
      <c r="NEC24" s="934"/>
      <c r="NED24" s="934"/>
      <c r="NEE24" s="934"/>
      <c r="NEF24" s="934"/>
      <c r="NEG24" s="934"/>
      <c r="NEH24" s="934"/>
      <c r="NEI24" s="934"/>
      <c r="NEJ24" s="934"/>
      <c r="NEK24" s="934"/>
      <c r="NEL24" s="934"/>
      <c r="NEM24" s="934"/>
      <c r="NEN24" s="934"/>
      <c r="NEO24" s="934"/>
      <c r="NEP24" s="934"/>
      <c r="NEQ24" s="934"/>
      <c r="NER24" s="934"/>
      <c r="NES24" s="934"/>
      <c r="NET24" s="934"/>
      <c r="NEU24" s="934"/>
      <c r="NEV24" s="934"/>
      <c r="NEW24" s="934"/>
      <c r="NEX24" s="934"/>
      <c r="NEY24" s="934"/>
      <c r="NEZ24" s="934"/>
      <c r="NFA24" s="934"/>
      <c r="NFB24" s="934"/>
      <c r="NFC24" s="934"/>
      <c r="NFD24" s="934"/>
      <c r="NFE24" s="934"/>
      <c r="NFF24" s="934"/>
      <c r="NFG24" s="934"/>
      <c r="NFH24" s="934"/>
      <c r="NFI24" s="934"/>
      <c r="NFJ24" s="934"/>
      <c r="NFK24" s="934"/>
      <c r="NFL24" s="934"/>
      <c r="NFM24" s="934"/>
      <c r="NFN24" s="934"/>
      <c r="NFO24" s="934"/>
      <c r="NFP24" s="934"/>
      <c r="NFQ24" s="934"/>
      <c r="NFR24" s="934"/>
      <c r="NFS24" s="934"/>
      <c r="NFT24" s="934"/>
      <c r="NFU24" s="934"/>
      <c r="NFV24" s="934"/>
      <c r="NFW24" s="934"/>
      <c r="NFX24" s="934"/>
      <c r="NFY24" s="934"/>
      <c r="NFZ24" s="934"/>
      <c r="NGA24" s="934"/>
      <c r="NGB24" s="934"/>
      <c r="NGC24" s="934"/>
      <c r="NGD24" s="934"/>
      <c r="NGE24" s="934"/>
      <c r="NGF24" s="934"/>
      <c r="NGG24" s="934"/>
      <c r="NGH24" s="934"/>
      <c r="NGI24" s="934"/>
      <c r="NGJ24" s="934"/>
      <c r="NGK24" s="934"/>
      <c r="NGL24" s="934"/>
      <c r="NGM24" s="934"/>
      <c r="NGN24" s="934"/>
      <c r="NGO24" s="934"/>
      <c r="NGP24" s="934"/>
      <c r="NGQ24" s="934"/>
      <c r="NGR24" s="934"/>
      <c r="NGS24" s="934"/>
      <c r="NGT24" s="934"/>
      <c r="NGU24" s="934"/>
      <c r="NGV24" s="934"/>
      <c r="NGW24" s="934"/>
      <c r="NGX24" s="934"/>
      <c r="NGY24" s="934"/>
      <c r="NGZ24" s="934"/>
      <c r="NHA24" s="934"/>
      <c r="NHB24" s="934"/>
      <c r="NHC24" s="934"/>
      <c r="NHD24" s="934"/>
      <c r="NHE24" s="934"/>
      <c r="NHF24" s="934"/>
      <c r="NHG24" s="934"/>
      <c r="NHH24" s="934"/>
      <c r="NHI24" s="934"/>
      <c r="NHJ24" s="934"/>
      <c r="NHK24" s="934"/>
      <c r="NHL24" s="934"/>
      <c r="NHM24" s="934"/>
      <c r="NHN24" s="934"/>
      <c r="NHO24" s="934"/>
      <c r="NHP24" s="934"/>
      <c r="NHQ24" s="934"/>
      <c r="NHR24" s="934"/>
      <c r="NHS24" s="934"/>
      <c r="NHT24" s="934"/>
      <c r="NHU24" s="934"/>
      <c r="NHV24" s="934"/>
      <c r="NHW24" s="934"/>
      <c r="NHX24" s="934"/>
      <c r="NHY24" s="934"/>
      <c r="NHZ24" s="934"/>
      <c r="NIA24" s="934"/>
      <c r="NIB24" s="934"/>
      <c r="NIC24" s="934"/>
      <c r="NID24" s="934"/>
      <c r="NIE24" s="934"/>
      <c r="NIF24" s="934"/>
      <c r="NIG24" s="934"/>
      <c r="NIH24" s="934"/>
      <c r="NII24" s="934"/>
      <c r="NIJ24" s="934"/>
      <c r="NIK24" s="934"/>
      <c r="NIL24" s="934"/>
      <c r="NIM24" s="934"/>
      <c r="NIN24" s="934"/>
      <c r="NIO24" s="934"/>
      <c r="NIP24" s="934"/>
      <c r="NIQ24" s="934"/>
      <c r="NIR24" s="934"/>
      <c r="NIS24" s="934"/>
      <c r="NIT24" s="934"/>
      <c r="NIU24" s="934"/>
      <c r="NIV24" s="934"/>
      <c r="NIW24" s="934"/>
      <c r="NIX24" s="934"/>
      <c r="NIY24" s="934"/>
      <c r="NIZ24" s="934"/>
      <c r="NJA24" s="934"/>
      <c r="NJB24" s="934"/>
      <c r="NJC24" s="934"/>
      <c r="NJD24" s="934"/>
      <c r="NJE24" s="934"/>
      <c r="NJF24" s="934"/>
      <c r="NJG24" s="934"/>
      <c r="NJH24" s="934"/>
      <c r="NJI24" s="934"/>
      <c r="NJJ24" s="934"/>
      <c r="NJK24" s="934"/>
      <c r="NJL24" s="934"/>
      <c r="NJM24" s="934"/>
      <c r="NJN24" s="934"/>
      <c r="NJO24" s="934"/>
      <c r="NJP24" s="934"/>
      <c r="NJQ24" s="934"/>
      <c r="NJR24" s="934"/>
      <c r="NJS24" s="934"/>
      <c r="NJT24" s="934"/>
      <c r="NJU24" s="934"/>
      <c r="NJV24" s="934"/>
      <c r="NJW24" s="934"/>
      <c r="NJX24" s="934"/>
      <c r="NJY24" s="934"/>
      <c r="NJZ24" s="934"/>
      <c r="NKA24" s="934"/>
      <c r="NKB24" s="934"/>
      <c r="NKC24" s="934"/>
      <c r="NKD24" s="934"/>
      <c r="NKE24" s="934"/>
      <c r="NKF24" s="934"/>
      <c r="NKG24" s="934"/>
      <c r="NKH24" s="934"/>
      <c r="NKI24" s="934"/>
      <c r="NKJ24" s="934"/>
      <c r="NKK24" s="934"/>
      <c r="NKL24" s="934"/>
      <c r="NKM24" s="934"/>
      <c r="NKN24" s="934"/>
      <c r="NKO24" s="934"/>
      <c r="NKP24" s="934"/>
      <c r="NKQ24" s="934"/>
      <c r="NKR24" s="934"/>
      <c r="NKS24" s="934"/>
      <c r="NKT24" s="934"/>
      <c r="NKU24" s="934"/>
      <c r="NKV24" s="934"/>
      <c r="NKW24" s="934"/>
      <c r="NKX24" s="934"/>
      <c r="NKY24" s="934"/>
      <c r="NKZ24" s="934"/>
      <c r="NLA24" s="934"/>
      <c r="NLB24" s="934"/>
      <c r="NLC24" s="934"/>
      <c r="NLD24" s="934"/>
      <c r="NLE24" s="934"/>
      <c r="NLF24" s="934"/>
      <c r="NLG24" s="934"/>
      <c r="NLH24" s="934"/>
      <c r="NLI24" s="934"/>
      <c r="NLJ24" s="934"/>
      <c r="NLK24" s="934"/>
      <c r="NLL24" s="934"/>
      <c r="NLM24" s="934"/>
      <c r="NLN24" s="934"/>
      <c r="NLO24" s="934"/>
      <c r="NLP24" s="934"/>
      <c r="NLQ24" s="934"/>
      <c r="NLR24" s="934"/>
      <c r="NLS24" s="934"/>
      <c r="NLT24" s="934"/>
      <c r="NLU24" s="934"/>
      <c r="NLV24" s="934"/>
      <c r="NLW24" s="934"/>
      <c r="NLX24" s="934"/>
      <c r="NLY24" s="934"/>
      <c r="NLZ24" s="934"/>
      <c r="NMA24" s="934"/>
      <c r="NMB24" s="934"/>
      <c r="NMC24" s="934"/>
      <c r="NMD24" s="934"/>
      <c r="NME24" s="934"/>
      <c r="NMF24" s="934"/>
      <c r="NMG24" s="934"/>
      <c r="NMH24" s="934"/>
      <c r="NMI24" s="934"/>
      <c r="NMJ24" s="934"/>
      <c r="NMK24" s="934"/>
      <c r="NML24" s="934"/>
      <c r="NMM24" s="934"/>
      <c r="NMN24" s="934"/>
      <c r="NMO24" s="934"/>
      <c r="NMP24" s="934"/>
      <c r="NMQ24" s="934"/>
      <c r="NMR24" s="934"/>
      <c r="NMS24" s="934"/>
      <c r="NMT24" s="934"/>
      <c r="NMU24" s="934"/>
      <c r="NMV24" s="934"/>
      <c r="NMW24" s="934"/>
      <c r="NMX24" s="934"/>
      <c r="NMY24" s="934"/>
      <c r="NMZ24" s="934"/>
      <c r="NNA24" s="934"/>
      <c r="NNB24" s="934"/>
      <c r="NNC24" s="934"/>
      <c r="NND24" s="934"/>
      <c r="NNE24" s="934"/>
      <c r="NNF24" s="934"/>
      <c r="NNG24" s="934"/>
      <c r="NNH24" s="934"/>
      <c r="NNI24" s="934"/>
      <c r="NNJ24" s="934"/>
      <c r="NNK24" s="934"/>
      <c r="NNL24" s="934"/>
      <c r="NNM24" s="934"/>
      <c r="NNN24" s="934"/>
      <c r="NNO24" s="934"/>
      <c r="NNP24" s="934"/>
      <c r="NNQ24" s="934"/>
      <c r="NNR24" s="934"/>
      <c r="NNS24" s="934"/>
      <c r="NNT24" s="934"/>
      <c r="NNU24" s="934"/>
      <c r="NNV24" s="934"/>
      <c r="NNW24" s="934"/>
      <c r="NNX24" s="934"/>
      <c r="NNY24" s="934"/>
      <c r="NNZ24" s="934"/>
      <c r="NOA24" s="934"/>
      <c r="NOB24" s="934"/>
      <c r="NOC24" s="934"/>
      <c r="NOD24" s="934"/>
      <c r="NOE24" s="934"/>
      <c r="NOF24" s="934"/>
      <c r="NOG24" s="934"/>
      <c r="NOH24" s="934"/>
      <c r="NOI24" s="934"/>
      <c r="NOJ24" s="934"/>
      <c r="NOK24" s="934"/>
      <c r="NOL24" s="934"/>
      <c r="NOM24" s="934"/>
      <c r="NON24" s="934"/>
      <c r="NOO24" s="934"/>
      <c r="NOP24" s="934"/>
      <c r="NOQ24" s="934"/>
      <c r="NOR24" s="934"/>
      <c r="NOS24" s="934"/>
      <c r="NOT24" s="934"/>
      <c r="NOU24" s="934"/>
      <c r="NOV24" s="934"/>
      <c r="NOW24" s="934"/>
      <c r="NOX24" s="934"/>
      <c r="NOY24" s="934"/>
      <c r="NOZ24" s="934"/>
      <c r="NPA24" s="934"/>
      <c r="NPB24" s="934"/>
      <c r="NPC24" s="934"/>
      <c r="NPD24" s="934"/>
      <c r="NPE24" s="934"/>
      <c r="NPF24" s="934"/>
      <c r="NPG24" s="934"/>
      <c r="NPH24" s="934"/>
      <c r="NPI24" s="934"/>
      <c r="NPJ24" s="934"/>
      <c r="NPK24" s="934"/>
      <c r="NPL24" s="934"/>
      <c r="NPM24" s="934"/>
      <c r="NPN24" s="934"/>
      <c r="NPO24" s="934"/>
      <c r="NPP24" s="934"/>
      <c r="NPQ24" s="934"/>
      <c r="NPR24" s="934"/>
      <c r="NPS24" s="934"/>
      <c r="NPT24" s="934"/>
      <c r="NPU24" s="934"/>
      <c r="NPV24" s="934"/>
      <c r="NPW24" s="934"/>
      <c r="NPX24" s="934"/>
      <c r="NPY24" s="934"/>
      <c r="NPZ24" s="934"/>
      <c r="NQA24" s="934"/>
      <c r="NQB24" s="934"/>
      <c r="NQC24" s="934"/>
      <c r="NQD24" s="934"/>
      <c r="NQE24" s="934"/>
      <c r="NQF24" s="934"/>
      <c r="NQG24" s="934"/>
      <c r="NQH24" s="934"/>
      <c r="NQI24" s="934"/>
      <c r="NQJ24" s="934"/>
      <c r="NQK24" s="934"/>
      <c r="NQL24" s="934"/>
      <c r="NQM24" s="934"/>
      <c r="NQN24" s="934"/>
      <c r="NQO24" s="934"/>
      <c r="NQP24" s="934"/>
      <c r="NQQ24" s="934"/>
      <c r="NQR24" s="934"/>
      <c r="NQS24" s="934"/>
      <c r="NQT24" s="934"/>
      <c r="NQU24" s="934"/>
      <c r="NQV24" s="934"/>
      <c r="NQW24" s="934"/>
      <c r="NQX24" s="934"/>
      <c r="NQY24" s="934"/>
      <c r="NQZ24" s="934"/>
      <c r="NRA24" s="934"/>
      <c r="NRB24" s="934"/>
      <c r="NRC24" s="934"/>
      <c r="NRD24" s="934"/>
      <c r="NRE24" s="934"/>
      <c r="NRF24" s="934"/>
      <c r="NRG24" s="934"/>
      <c r="NRH24" s="934"/>
      <c r="NRI24" s="934"/>
      <c r="NRJ24" s="934"/>
      <c r="NRK24" s="934"/>
      <c r="NRL24" s="934"/>
      <c r="NRM24" s="934"/>
      <c r="NRN24" s="934"/>
      <c r="NRO24" s="934"/>
      <c r="NRP24" s="934"/>
      <c r="NRQ24" s="934"/>
      <c r="NRR24" s="934"/>
      <c r="NRS24" s="934"/>
      <c r="NRT24" s="934"/>
      <c r="NRU24" s="934"/>
      <c r="NRV24" s="934"/>
      <c r="NRW24" s="934"/>
      <c r="NRX24" s="934"/>
      <c r="NRY24" s="934"/>
      <c r="NRZ24" s="934"/>
      <c r="NSA24" s="934"/>
      <c r="NSB24" s="934"/>
      <c r="NSC24" s="934"/>
      <c r="NSD24" s="934"/>
      <c r="NSE24" s="934"/>
      <c r="NSF24" s="934"/>
      <c r="NSG24" s="934"/>
      <c r="NSH24" s="934"/>
      <c r="NSI24" s="934"/>
      <c r="NSJ24" s="934"/>
      <c r="NSK24" s="934"/>
      <c r="NSL24" s="934"/>
      <c r="NSM24" s="934"/>
      <c r="NSN24" s="934"/>
      <c r="NSO24" s="934"/>
      <c r="NSP24" s="934"/>
      <c r="NSQ24" s="934"/>
      <c r="NSR24" s="934"/>
      <c r="NSS24" s="934"/>
      <c r="NST24" s="934"/>
      <c r="NSU24" s="934"/>
      <c r="NSV24" s="934"/>
      <c r="NSW24" s="934"/>
      <c r="NSX24" s="934"/>
      <c r="NSY24" s="934"/>
      <c r="NSZ24" s="934"/>
      <c r="NTA24" s="934"/>
      <c r="NTB24" s="934"/>
      <c r="NTC24" s="934"/>
      <c r="NTD24" s="934"/>
      <c r="NTE24" s="934"/>
      <c r="NTF24" s="934"/>
      <c r="NTG24" s="934"/>
      <c r="NTH24" s="934"/>
      <c r="NTI24" s="934"/>
      <c r="NTJ24" s="934"/>
      <c r="NTK24" s="934"/>
      <c r="NTL24" s="934"/>
      <c r="NTM24" s="934"/>
      <c r="NTN24" s="934"/>
      <c r="NTO24" s="934"/>
      <c r="NTP24" s="934"/>
      <c r="NTQ24" s="934"/>
      <c r="NTR24" s="934"/>
      <c r="NTS24" s="934"/>
      <c r="NTT24" s="934"/>
      <c r="NTU24" s="934"/>
      <c r="NTV24" s="934"/>
      <c r="NTW24" s="934"/>
      <c r="NTX24" s="934"/>
      <c r="NTY24" s="934"/>
      <c r="NTZ24" s="934"/>
      <c r="NUA24" s="934"/>
      <c r="NUB24" s="934"/>
      <c r="NUC24" s="934"/>
      <c r="NUD24" s="934"/>
      <c r="NUE24" s="934"/>
      <c r="NUF24" s="934"/>
      <c r="NUG24" s="934"/>
      <c r="NUH24" s="934"/>
      <c r="NUI24" s="934"/>
      <c r="NUJ24" s="934"/>
      <c r="NUK24" s="934"/>
      <c r="NUL24" s="934"/>
      <c r="NUM24" s="934"/>
      <c r="NUN24" s="934"/>
      <c r="NUO24" s="934"/>
      <c r="NUP24" s="934"/>
      <c r="NUQ24" s="934"/>
      <c r="NUR24" s="934"/>
      <c r="NUS24" s="934"/>
      <c r="NUT24" s="934"/>
      <c r="NUU24" s="934"/>
      <c r="NUV24" s="934"/>
      <c r="NUW24" s="934"/>
      <c r="NUX24" s="934"/>
      <c r="NUY24" s="934"/>
      <c r="NUZ24" s="934"/>
      <c r="NVA24" s="934"/>
      <c r="NVB24" s="934"/>
      <c r="NVC24" s="934"/>
      <c r="NVD24" s="934"/>
      <c r="NVE24" s="934"/>
      <c r="NVF24" s="934"/>
      <c r="NVG24" s="934"/>
      <c r="NVH24" s="934"/>
      <c r="NVI24" s="934"/>
      <c r="NVJ24" s="934"/>
      <c r="NVK24" s="934"/>
      <c r="NVL24" s="934"/>
      <c r="NVM24" s="934"/>
      <c r="NVN24" s="934"/>
      <c r="NVO24" s="934"/>
      <c r="NVP24" s="934"/>
      <c r="NVQ24" s="934"/>
      <c r="NVR24" s="934"/>
      <c r="NVS24" s="934"/>
      <c r="NVT24" s="934"/>
      <c r="NVU24" s="934"/>
      <c r="NVV24" s="934"/>
      <c r="NVW24" s="934"/>
      <c r="NVX24" s="934"/>
      <c r="NVY24" s="934"/>
      <c r="NVZ24" s="934"/>
      <c r="NWA24" s="934"/>
      <c r="NWB24" s="934"/>
      <c r="NWC24" s="934"/>
      <c r="NWD24" s="934"/>
      <c r="NWE24" s="934"/>
      <c r="NWF24" s="934"/>
      <c r="NWG24" s="934"/>
      <c r="NWH24" s="934"/>
      <c r="NWI24" s="934"/>
      <c r="NWJ24" s="934"/>
      <c r="NWK24" s="934"/>
      <c r="NWL24" s="934"/>
      <c r="NWM24" s="934"/>
      <c r="NWN24" s="934"/>
      <c r="NWO24" s="934"/>
      <c r="NWP24" s="934"/>
      <c r="NWQ24" s="934"/>
      <c r="NWR24" s="934"/>
      <c r="NWS24" s="934"/>
      <c r="NWT24" s="934"/>
      <c r="NWU24" s="934"/>
      <c r="NWV24" s="934"/>
      <c r="NWW24" s="934"/>
      <c r="NWX24" s="934"/>
      <c r="NWY24" s="934"/>
      <c r="NWZ24" s="934"/>
      <c r="NXA24" s="934"/>
      <c r="NXB24" s="934"/>
      <c r="NXC24" s="934"/>
      <c r="NXD24" s="934"/>
      <c r="NXE24" s="934"/>
      <c r="NXF24" s="934"/>
      <c r="NXG24" s="934"/>
      <c r="NXH24" s="934"/>
      <c r="NXI24" s="934"/>
      <c r="NXJ24" s="934"/>
      <c r="NXK24" s="934"/>
      <c r="NXL24" s="934"/>
      <c r="NXM24" s="934"/>
      <c r="NXN24" s="934"/>
      <c r="NXO24" s="934"/>
      <c r="NXP24" s="934"/>
      <c r="NXQ24" s="934"/>
      <c r="NXR24" s="934"/>
      <c r="NXS24" s="934"/>
      <c r="NXT24" s="934"/>
      <c r="NXU24" s="934"/>
      <c r="NXV24" s="934"/>
      <c r="NXW24" s="934"/>
      <c r="NXX24" s="934"/>
      <c r="NXY24" s="934"/>
      <c r="NXZ24" s="934"/>
      <c r="NYA24" s="934"/>
      <c r="NYB24" s="934"/>
      <c r="NYC24" s="934"/>
      <c r="NYD24" s="934"/>
      <c r="NYE24" s="934"/>
      <c r="NYF24" s="934"/>
      <c r="NYG24" s="934"/>
      <c r="NYH24" s="934"/>
      <c r="NYI24" s="934"/>
      <c r="NYJ24" s="934"/>
      <c r="NYK24" s="934"/>
      <c r="NYL24" s="934"/>
      <c r="NYM24" s="934"/>
      <c r="NYN24" s="934"/>
      <c r="NYO24" s="934"/>
      <c r="NYP24" s="934"/>
      <c r="NYQ24" s="934"/>
      <c r="NYR24" s="934"/>
      <c r="NYS24" s="934"/>
      <c r="NYT24" s="934"/>
      <c r="NYU24" s="934"/>
      <c r="NYV24" s="934"/>
      <c r="NYW24" s="934"/>
      <c r="NYX24" s="934"/>
      <c r="NYY24" s="934"/>
      <c r="NYZ24" s="934"/>
      <c r="NZA24" s="934"/>
      <c r="NZB24" s="934"/>
      <c r="NZC24" s="934"/>
      <c r="NZD24" s="934"/>
      <c r="NZE24" s="934"/>
      <c r="NZF24" s="934"/>
      <c r="NZG24" s="934"/>
      <c r="NZH24" s="934"/>
      <c r="NZI24" s="934"/>
      <c r="NZJ24" s="934"/>
      <c r="NZK24" s="934"/>
      <c r="NZL24" s="934"/>
      <c r="NZM24" s="934"/>
      <c r="NZN24" s="934"/>
      <c r="NZO24" s="934"/>
      <c r="NZP24" s="934"/>
      <c r="NZQ24" s="934"/>
      <c r="NZR24" s="934"/>
      <c r="NZS24" s="934"/>
      <c r="NZT24" s="934"/>
      <c r="NZU24" s="934"/>
      <c r="NZV24" s="934"/>
      <c r="NZW24" s="934"/>
      <c r="NZX24" s="934"/>
      <c r="NZY24" s="934"/>
      <c r="NZZ24" s="934"/>
      <c r="OAA24" s="934"/>
      <c r="OAB24" s="934"/>
      <c r="OAC24" s="934"/>
      <c r="OAD24" s="934"/>
      <c r="OAE24" s="934"/>
      <c r="OAF24" s="934"/>
      <c r="OAG24" s="934"/>
      <c r="OAH24" s="934"/>
      <c r="OAI24" s="934"/>
      <c r="OAJ24" s="934"/>
      <c r="OAK24" s="934"/>
      <c r="OAL24" s="934"/>
      <c r="OAM24" s="934"/>
      <c r="OAN24" s="934"/>
      <c r="OAO24" s="934"/>
      <c r="OAP24" s="934"/>
      <c r="OAQ24" s="934"/>
      <c r="OAR24" s="934"/>
      <c r="OAS24" s="934"/>
      <c r="OAT24" s="934"/>
      <c r="OAU24" s="934"/>
      <c r="OAV24" s="934"/>
      <c r="OAW24" s="934"/>
      <c r="OAX24" s="934"/>
      <c r="OAY24" s="934"/>
      <c r="OAZ24" s="934"/>
      <c r="OBA24" s="934"/>
      <c r="OBB24" s="934"/>
      <c r="OBC24" s="934"/>
      <c r="OBD24" s="934"/>
      <c r="OBE24" s="934"/>
      <c r="OBF24" s="934"/>
      <c r="OBG24" s="934"/>
      <c r="OBH24" s="934"/>
      <c r="OBI24" s="934"/>
      <c r="OBJ24" s="934"/>
      <c r="OBK24" s="934"/>
      <c r="OBL24" s="934"/>
      <c r="OBM24" s="934"/>
      <c r="OBN24" s="934"/>
      <c r="OBO24" s="934"/>
      <c r="OBP24" s="934"/>
      <c r="OBQ24" s="934"/>
      <c r="OBR24" s="934"/>
      <c r="OBS24" s="934"/>
      <c r="OBT24" s="934"/>
      <c r="OBU24" s="934"/>
      <c r="OBV24" s="934"/>
      <c r="OBW24" s="934"/>
      <c r="OBX24" s="934"/>
      <c r="OBY24" s="934"/>
      <c r="OBZ24" s="934"/>
      <c r="OCA24" s="934"/>
      <c r="OCB24" s="934"/>
      <c r="OCC24" s="934"/>
      <c r="OCD24" s="934"/>
      <c r="OCE24" s="934"/>
      <c r="OCF24" s="934"/>
      <c r="OCG24" s="934"/>
      <c r="OCH24" s="934"/>
      <c r="OCI24" s="934"/>
      <c r="OCJ24" s="934"/>
      <c r="OCK24" s="934"/>
      <c r="OCL24" s="934"/>
      <c r="OCM24" s="934"/>
      <c r="OCN24" s="934"/>
      <c r="OCO24" s="934"/>
      <c r="OCP24" s="934"/>
      <c r="OCQ24" s="934"/>
      <c r="OCR24" s="934"/>
      <c r="OCS24" s="934"/>
      <c r="OCT24" s="934"/>
      <c r="OCU24" s="934"/>
      <c r="OCV24" s="934"/>
      <c r="OCW24" s="934"/>
      <c r="OCX24" s="934"/>
      <c r="OCY24" s="934"/>
      <c r="OCZ24" s="934"/>
      <c r="ODA24" s="934"/>
      <c r="ODB24" s="934"/>
      <c r="ODC24" s="934"/>
      <c r="ODD24" s="934"/>
      <c r="ODE24" s="934"/>
      <c r="ODF24" s="934"/>
      <c r="ODG24" s="934"/>
      <c r="ODH24" s="934"/>
      <c r="ODI24" s="934"/>
      <c r="ODJ24" s="934"/>
      <c r="ODK24" s="934"/>
      <c r="ODL24" s="934"/>
      <c r="ODM24" s="934"/>
      <c r="ODN24" s="934"/>
      <c r="ODO24" s="934"/>
      <c r="ODP24" s="934"/>
      <c r="ODQ24" s="934"/>
      <c r="ODR24" s="934"/>
      <c r="ODS24" s="934"/>
      <c r="ODT24" s="934"/>
      <c r="ODU24" s="934"/>
      <c r="ODV24" s="934"/>
      <c r="ODW24" s="934"/>
      <c r="ODX24" s="934"/>
      <c r="ODY24" s="934"/>
      <c r="ODZ24" s="934"/>
      <c r="OEA24" s="934"/>
      <c r="OEB24" s="934"/>
      <c r="OEC24" s="934"/>
      <c r="OED24" s="934"/>
      <c r="OEE24" s="934"/>
      <c r="OEF24" s="934"/>
      <c r="OEG24" s="934"/>
      <c r="OEH24" s="934"/>
      <c r="OEI24" s="934"/>
      <c r="OEJ24" s="934"/>
      <c r="OEK24" s="934"/>
      <c r="OEL24" s="934"/>
      <c r="OEM24" s="934"/>
      <c r="OEN24" s="934"/>
      <c r="OEO24" s="934"/>
      <c r="OEP24" s="934"/>
      <c r="OEQ24" s="934"/>
      <c r="OER24" s="934"/>
      <c r="OES24" s="934"/>
      <c r="OET24" s="934"/>
      <c r="OEU24" s="934"/>
      <c r="OEV24" s="934"/>
      <c r="OEW24" s="934"/>
      <c r="OEX24" s="934"/>
      <c r="OEY24" s="934"/>
      <c r="OEZ24" s="934"/>
      <c r="OFA24" s="934"/>
      <c r="OFB24" s="934"/>
      <c r="OFC24" s="934"/>
      <c r="OFD24" s="934"/>
      <c r="OFE24" s="934"/>
      <c r="OFF24" s="934"/>
      <c r="OFG24" s="934"/>
      <c r="OFH24" s="934"/>
      <c r="OFI24" s="934"/>
      <c r="OFJ24" s="934"/>
      <c r="OFK24" s="934"/>
      <c r="OFL24" s="934"/>
      <c r="OFM24" s="934"/>
      <c r="OFN24" s="934"/>
      <c r="OFO24" s="934"/>
      <c r="OFP24" s="934"/>
      <c r="OFQ24" s="934"/>
      <c r="OFR24" s="934"/>
      <c r="OFS24" s="934"/>
      <c r="OFT24" s="934"/>
      <c r="OFU24" s="934"/>
      <c r="OFV24" s="934"/>
      <c r="OFW24" s="934"/>
      <c r="OFX24" s="934"/>
      <c r="OFY24" s="934"/>
      <c r="OFZ24" s="934"/>
      <c r="OGA24" s="934"/>
      <c r="OGB24" s="934"/>
      <c r="OGC24" s="934"/>
      <c r="OGD24" s="934"/>
      <c r="OGE24" s="934"/>
      <c r="OGF24" s="934"/>
      <c r="OGG24" s="934"/>
      <c r="OGH24" s="934"/>
      <c r="OGI24" s="934"/>
      <c r="OGJ24" s="934"/>
      <c r="OGK24" s="934"/>
      <c r="OGL24" s="934"/>
      <c r="OGM24" s="934"/>
      <c r="OGN24" s="934"/>
      <c r="OGO24" s="934"/>
      <c r="OGP24" s="934"/>
      <c r="OGQ24" s="934"/>
      <c r="OGR24" s="934"/>
      <c r="OGS24" s="934"/>
      <c r="OGT24" s="934"/>
      <c r="OGU24" s="934"/>
      <c r="OGV24" s="934"/>
      <c r="OGW24" s="934"/>
      <c r="OGX24" s="934"/>
      <c r="OGY24" s="934"/>
      <c r="OGZ24" s="934"/>
      <c r="OHA24" s="934"/>
      <c r="OHB24" s="934"/>
      <c r="OHC24" s="934"/>
      <c r="OHD24" s="934"/>
      <c r="OHE24" s="934"/>
      <c r="OHF24" s="934"/>
      <c r="OHG24" s="934"/>
      <c r="OHH24" s="934"/>
      <c r="OHI24" s="934"/>
      <c r="OHJ24" s="934"/>
      <c r="OHK24" s="934"/>
      <c r="OHL24" s="934"/>
      <c r="OHM24" s="934"/>
      <c r="OHN24" s="934"/>
      <c r="OHO24" s="934"/>
      <c r="OHP24" s="934"/>
      <c r="OHQ24" s="934"/>
      <c r="OHR24" s="934"/>
      <c r="OHS24" s="934"/>
      <c r="OHT24" s="934"/>
      <c r="OHU24" s="934"/>
      <c r="OHV24" s="934"/>
      <c r="OHW24" s="934"/>
      <c r="OHX24" s="934"/>
      <c r="OHY24" s="934"/>
      <c r="OHZ24" s="934"/>
      <c r="OIA24" s="934"/>
      <c r="OIB24" s="934"/>
      <c r="OIC24" s="934"/>
      <c r="OID24" s="934"/>
      <c r="OIE24" s="934"/>
      <c r="OIF24" s="934"/>
      <c r="OIG24" s="934"/>
      <c r="OIH24" s="934"/>
      <c r="OII24" s="934"/>
      <c r="OIJ24" s="934"/>
      <c r="OIK24" s="934"/>
      <c r="OIL24" s="934"/>
      <c r="OIM24" s="934"/>
      <c r="OIN24" s="934"/>
      <c r="OIO24" s="934"/>
      <c r="OIP24" s="934"/>
      <c r="OIQ24" s="934"/>
      <c r="OIR24" s="934"/>
      <c r="OIS24" s="934"/>
      <c r="OIT24" s="934"/>
      <c r="OIU24" s="934"/>
      <c r="OIV24" s="934"/>
      <c r="OIW24" s="934"/>
      <c r="OIX24" s="934"/>
      <c r="OIY24" s="934"/>
      <c r="OIZ24" s="934"/>
      <c r="OJA24" s="934"/>
      <c r="OJB24" s="934"/>
      <c r="OJC24" s="934"/>
      <c r="OJD24" s="934"/>
      <c r="OJE24" s="934"/>
      <c r="OJF24" s="934"/>
      <c r="OJG24" s="934"/>
      <c r="OJH24" s="934"/>
      <c r="OJI24" s="934"/>
      <c r="OJJ24" s="934"/>
      <c r="OJK24" s="934"/>
      <c r="OJL24" s="934"/>
      <c r="OJM24" s="934"/>
      <c r="OJN24" s="934"/>
      <c r="OJO24" s="934"/>
      <c r="OJP24" s="934"/>
      <c r="OJQ24" s="934"/>
      <c r="OJR24" s="934"/>
      <c r="OJS24" s="934"/>
      <c r="OJT24" s="934"/>
      <c r="OJU24" s="934"/>
      <c r="OJV24" s="934"/>
      <c r="OJW24" s="934"/>
      <c r="OJX24" s="934"/>
      <c r="OJY24" s="934"/>
      <c r="OJZ24" s="934"/>
      <c r="OKA24" s="934"/>
      <c r="OKB24" s="934"/>
      <c r="OKC24" s="934"/>
      <c r="OKD24" s="934"/>
      <c r="OKE24" s="934"/>
      <c r="OKF24" s="934"/>
      <c r="OKG24" s="934"/>
      <c r="OKH24" s="934"/>
      <c r="OKI24" s="934"/>
      <c r="OKJ24" s="934"/>
      <c r="OKK24" s="934"/>
      <c r="OKL24" s="934"/>
      <c r="OKM24" s="934"/>
      <c r="OKN24" s="934"/>
      <c r="OKO24" s="934"/>
      <c r="OKP24" s="934"/>
      <c r="OKQ24" s="934"/>
      <c r="OKR24" s="934"/>
      <c r="OKS24" s="934"/>
      <c r="OKT24" s="934"/>
      <c r="OKU24" s="934"/>
      <c r="OKV24" s="934"/>
      <c r="OKW24" s="934"/>
      <c r="OKX24" s="934"/>
      <c r="OKY24" s="934"/>
      <c r="OKZ24" s="934"/>
      <c r="OLA24" s="934"/>
      <c r="OLB24" s="934"/>
      <c r="OLC24" s="934"/>
      <c r="OLD24" s="934"/>
      <c r="OLE24" s="934"/>
      <c r="OLF24" s="934"/>
      <c r="OLG24" s="934"/>
      <c r="OLH24" s="934"/>
      <c r="OLI24" s="934"/>
      <c r="OLJ24" s="934"/>
      <c r="OLK24" s="934"/>
      <c r="OLL24" s="934"/>
      <c r="OLM24" s="934"/>
      <c r="OLN24" s="934"/>
      <c r="OLO24" s="934"/>
      <c r="OLP24" s="934"/>
      <c r="OLQ24" s="934"/>
      <c r="OLR24" s="934"/>
      <c r="OLS24" s="934"/>
      <c r="OLT24" s="934"/>
      <c r="OLU24" s="934"/>
      <c r="OLV24" s="934"/>
      <c r="OLW24" s="934"/>
      <c r="OLX24" s="934"/>
      <c r="OLY24" s="934"/>
      <c r="OLZ24" s="934"/>
      <c r="OMA24" s="934"/>
      <c r="OMB24" s="934"/>
      <c r="OMC24" s="934"/>
      <c r="OMD24" s="934"/>
      <c r="OME24" s="934"/>
      <c r="OMF24" s="934"/>
      <c r="OMG24" s="934"/>
      <c r="OMH24" s="934"/>
      <c r="OMI24" s="934"/>
      <c r="OMJ24" s="934"/>
      <c r="OMK24" s="934"/>
      <c r="OML24" s="934"/>
      <c r="OMM24" s="934"/>
      <c r="OMN24" s="934"/>
      <c r="OMO24" s="934"/>
      <c r="OMP24" s="934"/>
      <c r="OMQ24" s="934"/>
      <c r="OMR24" s="934"/>
      <c r="OMS24" s="934"/>
      <c r="OMT24" s="934"/>
      <c r="OMU24" s="934"/>
      <c r="OMV24" s="934"/>
      <c r="OMW24" s="934"/>
      <c r="OMX24" s="934"/>
      <c r="OMY24" s="934"/>
      <c r="OMZ24" s="934"/>
      <c r="ONA24" s="934"/>
      <c r="ONB24" s="934"/>
      <c r="ONC24" s="934"/>
      <c r="OND24" s="934"/>
      <c r="ONE24" s="934"/>
      <c r="ONF24" s="934"/>
      <c r="ONG24" s="934"/>
      <c r="ONH24" s="934"/>
      <c r="ONI24" s="934"/>
      <c r="ONJ24" s="934"/>
      <c r="ONK24" s="934"/>
      <c r="ONL24" s="934"/>
      <c r="ONM24" s="934"/>
      <c r="ONN24" s="934"/>
      <c r="ONO24" s="934"/>
      <c r="ONP24" s="934"/>
      <c r="ONQ24" s="934"/>
      <c r="ONR24" s="934"/>
      <c r="ONS24" s="934"/>
      <c r="ONT24" s="934"/>
      <c r="ONU24" s="934"/>
      <c r="ONV24" s="934"/>
      <c r="ONW24" s="934"/>
      <c r="ONX24" s="934"/>
      <c r="ONY24" s="934"/>
      <c r="ONZ24" s="934"/>
      <c r="OOA24" s="934"/>
      <c r="OOB24" s="934"/>
      <c r="OOC24" s="934"/>
      <c r="OOD24" s="934"/>
      <c r="OOE24" s="934"/>
      <c r="OOF24" s="934"/>
      <c r="OOG24" s="934"/>
      <c r="OOH24" s="934"/>
      <c r="OOI24" s="934"/>
      <c r="OOJ24" s="934"/>
      <c r="OOK24" s="934"/>
      <c r="OOL24" s="934"/>
      <c r="OOM24" s="934"/>
      <c r="OON24" s="934"/>
      <c r="OOO24" s="934"/>
      <c r="OOP24" s="934"/>
      <c r="OOQ24" s="934"/>
      <c r="OOR24" s="934"/>
      <c r="OOS24" s="934"/>
      <c r="OOT24" s="934"/>
      <c r="OOU24" s="934"/>
      <c r="OOV24" s="934"/>
      <c r="OOW24" s="934"/>
      <c r="OOX24" s="934"/>
      <c r="OOY24" s="934"/>
      <c r="OOZ24" s="934"/>
      <c r="OPA24" s="934"/>
      <c r="OPB24" s="934"/>
      <c r="OPC24" s="934"/>
      <c r="OPD24" s="934"/>
      <c r="OPE24" s="934"/>
      <c r="OPF24" s="934"/>
      <c r="OPG24" s="934"/>
      <c r="OPH24" s="934"/>
      <c r="OPI24" s="934"/>
      <c r="OPJ24" s="934"/>
      <c r="OPK24" s="934"/>
      <c r="OPL24" s="934"/>
      <c r="OPM24" s="934"/>
      <c r="OPN24" s="934"/>
      <c r="OPO24" s="934"/>
      <c r="OPP24" s="934"/>
      <c r="OPQ24" s="934"/>
      <c r="OPR24" s="934"/>
      <c r="OPS24" s="934"/>
      <c r="OPT24" s="934"/>
      <c r="OPU24" s="934"/>
      <c r="OPV24" s="934"/>
      <c r="OPW24" s="934"/>
      <c r="OPX24" s="934"/>
      <c r="OPY24" s="934"/>
      <c r="OPZ24" s="934"/>
      <c r="OQA24" s="934"/>
      <c r="OQB24" s="934"/>
      <c r="OQC24" s="934"/>
      <c r="OQD24" s="934"/>
      <c r="OQE24" s="934"/>
      <c r="OQF24" s="934"/>
      <c r="OQG24" s="934"/>
      <c r="OQH24" s="934"/>
      <c r="OQI24" s="934"/>
      <c r="OQJ24" s="934"/>
      <c r="OQK24" s="934"/>
      <c r="OQL24" s="934"/>
      <c r="OQM24" s="934"/>
      <c r="OQN24" s="934"/>
      <c r="OQO24" s="934"/>
      <c r="OQP24" s="934"/>
      <c r="OQQ24" s="934"/>
      <c r="OQR24" s="934"/>
      <c r="OQS24" s="934"/>
      <c r="OQT24" s="934"/>
      <c r="OQU24" s="934"/>
      <c r="OQV24" s="934"/>
      <c r="OQW24" s="934"/>
      <c r="OQX24" s="934"/>
      <c r="OQY24" s="934"/>
      <c r="OQZ24" s="934"/>
      <c r="ORA24" s="934"/>
      <c r="ORB24" s="934"/>
      <c r="ORC24" s="934"/>
      <c r="ORD24" s="934"/>
      <c r="ORE24" s="934"/>
      <c r="ORF24" s="934"/>
      <c r="ORG24" s="934"/>
      <c r="ORH24" s="934"/>
      <c r="ORI24" s="934"/>
      <c r="ORJ24" s="934"/>
      <c r="ORK24" s="934"/>
      <c r="ORL24" s="934"/>
      <c r="ORM24" s="934"/>
      <c r="ORN24" s="934"/>
      <c r="ORO24" s="934"/>
      <c r="ORP24" s="934"/>
      <c r="ORQ24" s="934"/>
      <c r="ORR24" s="934"/>
      <c r="ORS24" s="934"/>
      <c r="ORT24" s="934"/>
      <c r="ORU24" s="934"/>
      <c r="ORV24" s="934"/>
      <c r="ORW24" s="934"/>
      <c r="ORX24" s="934"/>
      <c r="ORY24" s="934"/>
      <c r="ORZ24" s="934"/>
      <c r="OSA24" s="934"/>
      <c r="OSB24" s="934"/>
      <c r="OSC24" s="934"/>
      <c r="OSD24" s="934"/>
      <c r="OSE24" s="934"/>
      <c r="OSF24" s="934"/>
      <c r="OSG24" s="934"/>
      <c r="OSH24" s="934"/>
      <c r="OSI24" s="934"/>
      <c r="OSJ24" s="934"/>
      <c r="OSK24" s="934"/>
      <c r="OSL24" s="934"/>
      <c r="OSM24" s="934"/>
      <c r="OSN24" s="934"/>
      <c r="OSO24" s="934"/>
      <c r="OSP24" s="934"/>
      <c r="OSQ24" s="934"/>
      <c r="OSR24" s="934"/>
      <c r="OSS24" s="934"/>
      <c r="OST24" s="934"/>
      <c r="OSU24" s="934"/>
      <c r="OSV24" s="934"/>
      <c r="OSW24" s="934"/>
      <c r="OSX24" s="934"/>
      <c r="OSY24" s="934"/>
      <c r="OSZ24" s="934"/>
      <c r="OTA24" s="934"/>
      <c r="OTB24" s="934"/>
      <c r="OTC24" s="934"/>
      <c r="OTD24" s="934"/>
      <c r="OTE24" s="934"/>
      <c r="OTF24" s="934"/>
      <c r="OTG24" s="934"/>
      <c r="OTH24" s="934"/>
      <c r="OTI24" s="934"/>
      <c r="OTJ24" s="934"/>
      <c r="OTK24" s="934"/>
      <c r="OTL24" s="934"/>
      <c r="OTM24" s="934"/>
      <c r="OTN24" s="934"/>
      <c r="OTO24" s="934"/>
      <c r="OTP24" s="934"/>
      <c r="OTQ24" s="934"/>
      <c r="OTR24" s="934"/>
      <c r="OTS24" s="934"/>
      <c r="OTT24" s="934"/>
      <c r="OTU24" s="934"/>
      <c r="OTV24" s="934"/>
      <c r="OTW24" s="934"/>
      <c r="OTX24" s="934"/>
      <c r="OTY24" s="934"/>
      <c r="OTZ24" s="934"/>
      <c r="OUA24" s="934"/>
      <c r="OUB24" s="934"/>
      <c r="OUC24" s="934"/>
      <c r="OUD24" s="934"/>
      <c r="OUE24" s="934"/>
      <c r="OUF24" s="934"/>
      <c r="OUG24" s="934"/>
      <c r="OUH24" s="934"/>
      <c r="OUI24" s="934"/>
      <c r="OUJ24" s="934"/>
      <c r="OUK24" s="934"/>
      <c r="OUL24" s="934"/>
      <c r="OUM24" s="934"/>
      <c r="OUN24" s="934"/>
      <c r="OUO24" s="934"/>
      <c r="OUP24" s="934"/>
      <c r="OUQ24" s="934"/>
      <c r="OUR24" s="934"/>
      <c r="OUS24" s="934"/>
      <c r="OUT24" s="934"/>
      <c r="OUU24" s="934"/>
      <c r="OUV24" s="934"/>
      <c r="OUW24" s="934"/>
      <c r="OUX24" s="934"/>
      <c r="OUY24" s="934"/>
      <c r="OUZ24" s="934"/>
      <c r="OVA24" s="934"/>
      <c r="OVB24" s="934"/>
      <c r="OVC24" s="934"/>
      <c r="OVD24" s="934"/>
      <c r="OVE24" s="934"/>
      <c r="OVF24" s="934"/>
      <c r="OVG24" s="934"/>
      <c r="OVH24" s="934"/>
      <c r="OVI24" s="934"/>
      <c r="OVJ24" s="934"/>
      <c r="OVK24" s="934"/>
      <c r="OVL24" s="934"/>
      <c r="OVM24" s="934"/>
      <c r="OVN24" s="934"/>
      <c r="OVO24" s="934"/>
      <c r="OVP24" s="934"/>
      <c r="OVQ24" s="934"/>
      <c r="OVR24" s="934"/>
      <c r="OVS24" s="934"/>
      <c r="OVT24" s="934"/>
      <c r="OVU24" s="934"/>
      <c r="OVV24" s="934"/>
      <c r="OVW24" s="934"/>
      <c r="OVX24" s="934"/>
      <c r="OVY24" s="934"/>
      <c r="OVZ24" s="934"/>
      <c r="OWA24" s="934"/>
      <c r="OWB24" s="934"/>
      <c r="OWC24" s="934"/>
      <c r="OWD24" s="934"/>
      <c r="OWE24" s="934"/>
      <c r="OWF24" s="934"/>
      <c r="OWG24" s="934"/>
      <c r="OWH24" s="934"/>
      <c r="OWI24" s="934"/>
      <c r="OWJ24" s="934"/>
      <c r="OWK24" s="934"/>
      <c r="OWL24" s="934"/>
      <c r="OWM24" s="934"/>
      <c r="OWN24" s="934"/>
      <c r="OWO24" s="934"/>
      <c r="OWP24" s="934"/>
      <c r="OWQ24" s="934"/>
      <c r="OWR24" s="934"/>
      <c r="OWS24" s="934"/>
      <c r="OWT24" s="934"/>
      <c r="OWU24" s="934"/>
      <c r="OWV24" s="934"/>
      <c r="OWW24" s="934"/>
      <c r="OWX24" s="934"/>
      <c r="OWY24" s="934"/>
      <c r="OWZ24" s="934"/>
      <c r="OXA24" s="934"/>
      <c r="OXB24" s="934"/>
      <c r="OXC24" s="934"/>
      <c r="OXD24" s="934"/>
      <c r="OXE24" s="934"/>
      <c r="OXF24" s="934"/>
      <c r="OXG24" s="934"/>
      <c r="OXH24" s="934"/>
      <c r="OXI24" s="934"/>
      <c r="OXJ24" s="934"/>
      <c r="OXK24" s="934"/>
      <c r="OXL24" s="934"/>
      <c r="OXM24" s="934"/>
      <c r="OXN24" s="934"/>
      <c r="OXO24" s="934"/>
      <c r="OXP24" s="934"/>
      <c r="OXQ24" s="934"/>
      <c r="OXR24" s="934"/>
      <c r="OXS24" s="934"/>
      <c r="OXT24" s="934"/>
      <c r="OXU24" s="934"/>
      <c r="OXV24" s="934"/>
      <c r="OXW24" s="934"/>
      <c r="OXX24" s="934"/>
      <c r="OXY24" s="934"/>
      <c r="OXZ24" s="934"/>
      <c r="OYA24" s="934"/>
      <c r="OYB24" s="934"/>
      <c r="OYC24" s="934"/>
      <c r="OYD24" s="934"/>
      <c r="OYE24" s="934"/>
      <c r="OYF24" s="934"/>
      <c r="OYG24" s="934"/>
      <c r="OYH24" s="934"/>
      <c r="OYI24" s="934"/>
      <c r="OYJ24" s="934"/>
      <c r="OYK24" s="934"/>
      <c r="OYL24" s="934"/>
      <c r="OYM24" s="934"/>
      <c r="OYN24" s="934"/>
      <c r="OYO24" s="934"/>
      <c r="OYP24" s="934"/>
      <c r="OYQ24" s="934"/>
      <c r="OYR24" s="934"/>
      <c r="OYS24" s="934"/>
      <c r="OYT24" s="934"/>
      <c r="OYU24" s="934"/>
      <c r="OYV24" s="934"/>
      <c r="OYW24" s="934"/>
      <c r="OYX24" s="934"/>
      <c r="OYY24" s="934"/>
      <c r="OYZ24" s="934"/>
      <c r="OZA24" s="934"/>
      <c r="OZB24" s="934"/>
      <c r="OZC24" s="934"/>
      <c r="OZD24" s="934"/>
      <c r="OZE24" s="934"/>
      <c r="OZF24" s="934"/>
      <c r="OZG24" s="934"/>
      <c r="OZH24" s="934"/>
      <c r="OZI24" s="934"/>
      <c r="OZJ24" s="934"/>
      <c r="OZK24" s="934"/>
      <c r="OZL24" s="934"/>
      <c r="OZM24" s="934"/>
      <c r="OZN24" s="934"/>
      <c r="OZO24" s="934"/>
      <c r="OZP24" s="934"/>
      <c r="OZQ24" s="934"/>
      <c r="OZR24" s="934"/>
      <c r="OZS24" s="934"/>
      <c r="OZT24" s="934"/>
      <c r="OZU24" s="934"/>
      <c r="OZV24" s="934"/>
      <c r="OZW24" s="934"/>
      <c r="OZX24" s="934"/>
      <c r="OZY24" s="934"/>
      <c r="OZZ24" s="934"/>
      <c r="PAA24" s="934"/>
      <c r="PAB24" s="934"/>
      <c r="PAC24" s="934"/>
      <c r="PAD24" s="934"/>
      <c r="PAE24" s="934"/>
      <c r="PAF24" s="934"/>
      <c r="PAG24" s="934"/>
      <c r="PAH24" s="934"/>
      <c r="PAI24" s="934"/>
      <c r="PAJ24" s="934"/>
      <c r="PAK24" s="934"/>
      <c r="PAL24" s="934"/>
      <c r="PAM24" s="934"/>
      <c r="PAN24" s="934"/>
      <c r="PAO24" s="934"/>
      <c r="PAP24" s="934"/>
      <c r="PAQ24" s="934"/>
      <c r="PAR24" s="934"/>
      <c r="PAS24" s="934"/>
      <c r="PAT24" s="934"/>
      <c r="PAU24" s="934"/>
      <c r="PAV24" s="934"/>
      <c r="PAW24" s="934"/>
      <c r="PAX24" s="934"/>
      <c r="PAY24" s="934"/>
      <c r="PAZ24" s="934"/>
      <c r="PBA24" s="934"/>
      <c r="PBB24" s="934"/>
      <c r="PBC24" s="934"/>
      <c r="PBD24" s="934"/>
      <c r="PBE24" s="934"/>
      <c r="PBF24" s="934"/>
      <c r="PBG24" s="934"/>
      <c r="PBH24" s="934"/>
      <c r="PBI24" s="934"/>
      <c r="PBJ24" s="934"/>
      <c r="PBK24" s="934"/>
      <c r="PBL24" s="934"/>
      <c r="PBM24" s="934"/>
      <c r="PBN24" s="934"/>
      <c r="PBO24" s="934"/>
      <c r="PBP24" s="934"/>
      <c r="PBQ24" s="934"/>
      <c r="PBR24" s="934"/>
      <c r="PBS24" s="934"/>
      <c r="PBT24" s="934"/>
      <c r="PBU24" s="934"/>
      <c r="PBV24" s="934"/>
      <c r="PBW24" s="934"/>
      <c r="PBX24" s="934"/>
      <c r="PBY24" s="934"/>
      <c r="PBZ24" s="934"/>
      <c r="PCA24" s="934"/>
      <c r="PCB24" s="934"/>
      <c r="PCC24" s="934"/>
      <c r="PCD24" s="934"/>
      <c r="PCE24" s="934"/>
      <c r="PCF24" s="934"/>
      <c r="PCG24" s="934"/>
      <c r="PCH24" s="934"/>
      <c r="PCI24" s="934"/>
      <c r="PCJ24" s="934"/>
      <c r="PCK24" s="934"/>
      <c r="PCL24" s="934"/>
      <c r="PCM24" s="934"/>
      <c r="PCN24" s="934"/>
      <c r="PCO24" s="934"/>
      <c r="PCP24" s="934"/>
      <c r="PCQ24" s="934"/>
      <c r="PCR24" s="934"/>
      <c r="PCS24" s="934"/>
      <c r="PCT24" s="934"/>
      <c r="PCU24" s="934"/>
      <c r="PCV24" s="934"/>
      <c r="PCW24" s="934"/>
      <c r="PCX24" s="934"/>
      <c r="PCY24" s="934"/>
      <c r="PCZ24" s="934"/>
      <c r="PDA24" s="934"/>
      <c r="PDB24" s="934"/>
      <c r="PDC24" s="934"/>
      <c r="PDD24" s="934"/>
      <c r="PDE24" s="934"/>
      <c r="PDF24" s="934"/>
      <c r="PDG24" s="934"/>
      <c r="PDH24" s="934"/>
      <c r="PDI24" s="934"/>
      <c r="PDJ24" s="934"/>
      <c r="PDK24" s="934"/>
      <c r="PDL24" s="934"/>
      <c r="PDM24" s="934"/>
      <c r="PDN24" s="934"/>
      <c r="PDO24" s="934"/>
      <c r="PDP24" s="934"/>
      <c r="PDQ24" s="934"/>
      <c r="PDR24" s="934"/>
      <c r="PDS24" s="934"/>
      <c r="PDT24" s="934"/>
      <c r="PDU24" s="934"/>
      <c r="PDV24" s="934"/>
      <c r="PDW24" s="934"/>
      <c r="PDX24" s="934"/>
      <c r="PDY24" s="934"/>
      <c r="PDZ24" s="934"/>
      <c r="PEA24" s="934"/>
      <c r="PEB24" s="934"/>
      <c r="PEC24" s="934"/>
      <c r="PED24" s="934"/>
      <c r="PEE24" s="934"/>
      <c r="PEF24" s="934"/>
      <c r="PEG24" s="934"/>
      <c r="PEH24" s="934"/>
      <c r="PEI24" s="934"/>
      <c r="PEJ24" s="934"/>
      <c r="PEK24" s="934"/>
      <c r="PEL24" s="934"/>
      <c r="PEM24" s="934"/>
      <c r="PEN24" s="934"/>
      <c r="PEO24" s="934"/>
      <c r="PEP24" s="934"/>
      <c r="PEQ24" s="934"/>
      <c r="PER24" s="934"/>
      <c r="PES24" s="934"/>
      <c r="PET24" s="934"/>
      <c r="PEU24" s="934"/>
      <c r="PEV24" s="934"/>
      <c r="PEW24" s="934"/>
      <c r="PEX24" s="934"/>
      <c r="PEY24" s="934"/>
      <c r="PEZ24" s="934"/>
      <c r="PFA24" s="934"/>
      <c r="PFB24" s="934"/>
      <c r="PFC24" s="934"/>
      <c r="PFD24" s="934"/>
      <c r="PFE24" s="934"/>
      <c r="PFF24" s="934"/>
      <c r="PFG24" s="934"/>
      <c r="PFH24" s="934"/>
      <c r="PFI24" s="934"/>
      <c r="PFJ24" s="934"/>
      <c r="PFK24" s="934"/>
      <c r="PFL24" s="934"/>
      <c r="PFM24" s="934"/>
      <c r="PFN24" s="934"/>
      <c r="PFO24" s="934"/>
      <c r="PFP24" s="934"/>
      <c r="PFQ24" s="934"/>
      <c r="PFR24" s="934"/>
      <c r="PFS24" s="934"/>
      <c r="PFT24" s="934"/>
      <c r="PFU24" s="934"/>
      <c r="PFV24" s="934"/>
      <c r="PFW24" s="934"/>
      <c r="PFX24" s="934"/>
      <c r="PFY24" s="934"/>
      <c r="PFZ24" s="934"/>
      <c r="PGA24" s="934"/>
      <c r="PGB24" s="934"/>
      <c r="PGC24" s="934"/>
      <c r="PGD24" s="934"/>
      <c r="PGE24" s="934"/>
      <c r="PGF24" s="934"/>
      <c r="PGG24" s="934"/>
      <c r="PGH24" s="934"/>
      <c r="PGI24" s="934"/>
      <c r="PGJ24" s="934"/>
      <c r="PGK24" s="934"/>
      <c r="PGL24" s="934"/>
      <c r="PGM24" s="934"/>
      <c r="PGN24" s="934"/>
      <c r="PGO24" s="934"/>
      <c r="PGP24" s="934"/>
      <c r="PGQ24" s="934"/>
      <c r="PGR24" s="934"/>
      <c r="PGS24" s="934"/>
      <c r="PGT24" s="934"/>
      <c r="PGU24" s="934"/>
      <c r="PGV24" s="934"/>
      <c r="PGW24" s="934"/>
      <c r="PGX24" s="934"/>
      <c r="PGY24" s="934"/>
      <c r="PGZ24" s="934"/>
      <c r="PHA24" s="934"/>
      <c r="PHB24" s="934"/>
      <c r="PHC24" s="934"/>
      <c r="PHD24" s="934"/>
      <c r="PHE24" s="934"/>
      <c r="PHF24" s="934"/>
      <c r="PHG24" s="934"/>
      <c r="PHH24" s="934"/>
      <c r="PHI24" s="934"/>
      <c r="PHJ24" s="934"/>
      <c r="PHK24" s="934"/>
      <c r="PHL24" s="934"/>
      <c r="PHM24" s="934"/>
      <c r="PHN24" s="934"/>
      <c r="PHO24" s="934"/>
      <c r="PHP24" s="934"/>
      <c r="PHQ24" s="934"/>
      <c r="PHR24" s="934"/>
      <c r="PHS24" s="934"/>
      <c r="PHT24" s="934"/>
      <c r="PHU24" s="934"/>
      <c r="PHV24" s="934"/>
      <c r="PHW24" s="934"/>
      <c r="PHX24" s="934"/>
      <c r="PHY24" s="934"/>
      <c r="PHZ24" s="934"/>
      <c r="PIA24" s="934"/>
      <c r="PIB24" s="934"/>
      <c r="PIC24" s="934"/>
      <c r="PID24" s="934"/>
      <c r="PIE24" s="934"/>
      <c r="PIF24" s="934"/>
      <c r="PIG24" s="934"/>
      <c r="PIH24" s="934"/>
      <c r="PII24" s="934"/>
      <c r="PIJ24" s="934"/>
      <c r="PIK24" s="934"/>
      <c r="PIL24" s="934"/>
      <c r="PIM24" s="934"/>
      <c r="PIN24" s="934"/>
      <c r="PIO24" s="934"/>
      <c r="PIP24" s="934"/>
      <c r="PIQ24" s="934"/>
      <c r="PIR24" s="934"/>
      <c r="PIS24" s="934"/>
      <c r="PIT24" s="934"/>
      <c r="PIU24" s="934"/>
      <c r="PIV24" s="934"/>
      <c r="PIW24" s="934"/>
      <c r="PIX24" s="934"/>
      <c r="PIY24" s="934"/>
      <c r="PIZ24" s="934"/>
      <c r="PJA24" s="934"/>
      <c r="PJB24" s="934"/>
      <c r="PJC24" s="934"/>
      <c r="PJD24" s="934"/>
      <c r="PJE24" s="934"/>
      <c r="PJF24" s="934"/>
      <c r="PJG24" s="934"/>
      <c r="PJH24" s="934"/>
      <c r="PJI24" s="934"/>
      <c r="PJJ24" s="934"/>
      <c r="PJK24" s="934"/>
      <c r="PJL24" s="934"/>
      <c r="PJM24" s="934"/>
      <c r="PJN24" s="934"/>
      <c r="PJO24" s="934"/>
      <c r="PJP24" s="934"/>
      <c r="PJQ24" s="934"/>
      <c r="PJR24" s="934"/>
      <c r="PJS24" s="934"/>
      <c r="PJT24" s="934"/>
      <c r="PJU24" s="934"/>
      <c r="PJV24" s="934"/>
      <c r="PJW24" s="934"/>
      <c r="PJX24" s="934"/>
      <c r="PJY24" s="934"/>
      <c r="PJZ24" s="934"/>
      <c r="PKA24" s="934"/>
      <c r="PKB24" s="934"/>
      <c r="PKC24" s="934"/>
      <c r="PKD24" s="934"/>
      <c r="PKE24" s="934"/>
      <c r="PKF24" s="934"/>
      <c r="PKG24" s="934"/>
      <c r="PKH24" s="934"/>
      <c r="PKI24" s="934"/>
      <c r="PKJ24" s="934"/>
      <c r="PKK24" s="934"/>
      <c r="PKL24" s="934"/>
      <c r="PKM24" s="934"/>
      <c r="PKN24" s="934"/>
      <c r="PKO24" s="934"/>
      <c r="PKP24" s="934"/>
      <c r="PKQ24" s="934"/>
      <c r="PKR24" s="934"/>
      <c r="PKS24" s="934"/>
      <c r="PKT24" s="934"/>
      <c r="PKU24" s="934"/>
      <c r="PKV24" s="934"/>
      <c r="PKW24" s="934"/>
      <c r="PKX24" s="934"/>
      <c r="PKY24" s="934"/>
      <c r="PKZ24" s="934"/>
      <c r="PLA24" s="934"/>
      <c r="PLB24" s="934"/>
      <c r="PLC24" s="934"/>
      <c r="PLD24" s="934"/>
      <c r="PLE24" s="934"/>
      <c r="PLF24" s="934"/>
      <c r="PLG24" s="934"/>
      <c r="PLH24" s="934"/>
      <c r="PLI24" s="934"/>
      <c r="PLJ24" s="934"/>
      <c r="PLK24" s="934"/>
      <c r="PLL24" s="934"/>
      <c r="PLM24" s="934"/>
      <c r="PLN24" s="934"/>
      <c r="PLO24" s="934"/>
      <c r="PLP24" s="934"/>
      <c r="PLQ24" s="934"/>
      <c r="PLR24" s="934"/>
      <c r="PLS24" s="934"/>
      <c r="PLT24" s="934"/>
      <c r="PLU24" s="934"/>
      <c r="PLV24" s="934"/>
      <c r="PLW24" s="934"/>
      <c r="PLX24" s="934"/>
      <c r="PLY24" s="934"/>
      <c r="PLZ24" s="934"/>
      <c r="PMA24" s="934"/>
      <c r="PMB24" s="934"/>
      <c r="PMC24" s="934"/>
      <c r="PMD24" s="934"/>
      <c r="PME24" s="934"/>
      <c r="PMF24" s="934"/>
      <c r="PMG24" s="934"/>
      <c r="PMH24" s="934"/>
      <c r="PMI24" s="934"/>
      <c r="PMJ24" s="934"/>
      <c r="PMK24" s="934"/>
      <c r="PML24" s="934"/>
      <c r="PMM24" s="934"/>
      <c r="PMN24" s="934"/>
      <c r="PMO24" s="934"/>
      <c r="PMP24" s="934"/>
      <c r="PMQ24" s="934"/>
      <c r="PMR24" s="934"/>
      <c r="PMS24" s="934"/>
      <c r="PMT24" s="934"/>
      <c r="PMU24" s="934"/>
      <c r="PMV24" s="934"/>
      <c r="PMW24" s="934"/>
      <c r="PMX24" s="934"/>
      <c r="PMY24" s="934"/>
      <c r="PMZ24" s="934"/>
      <c r="PNA24" s="934"/>
      <c r="PNB24" s="934"/>
      <c r="PNC24" s="934"/>
      <c r="PND24" s="934"/>
      <c r="PNE24" s="934"/>
      <c r="PNF24" s="934"/>
      <c r="PNG24" s="934"/>
      <c r="PNH24" s="934"/>
      <c r="PNI24" s="934"/>
      <c r="PNJ24" s="934"/>
      <c r="PNK24" s="934"/>
      <c r="PNL24" s="934"/>
      <c r="PNM24" s="934"/>
      <c r="PNN24" s="934"/>
      <c r="PNO24" s="934"/>
      <c r="PNP24" s="934"/>
      <c r="PNQ24" s="934"/>
      <c r="PNR24" s="934"/>
      <c r="PNS24" s="934"/>
      <c r="PNT24" s="934"/>
      <c r="PNU24" s="934"/>
      <c r="PNV24" s="934"/>
      <c r="PNW24" s="934"/>
      <c r="PNX24" s="934"/>
      <c r="PNY24" s="934"/>
      <c r="PNZ24" s="934"/>
      <c r="POA24" s="934"/>
      <c r="POB24" s="934"/>
      <c r="POC24" s="934"/>
      <c r="POD24" s="934"/>
      <c r="POE24" s="934"/>
      <c r="POF24" s="934"/>
      <c r="POG24" s="934"/>
      <c r="POH24" s="934"/>
      <c r="POI24" s="934"/>
      <c r="POJ24" s="934"/>
      <c r="POK24" s="934"/>
      <c r="POL24" s="934"/>
      <c r="POM24" s="934"/>
      <c r="PON24" s="934"/>
      <c r="POO24" s="934"/>
      <c r="POP24" s="934"/>
      <c r="POQ24" s="934"/>
      <c r="POR24" s="934"/>
      <c r="POS24" s="934"/>
      <c r="POT24" s="934"/>
      <c r="POU24" s="934"/>
      <c r="POV24" s="934"/>
      <c r="POW24" s="934"/>
      <c r="POX24" s="934"/>
      <c r="POY24" s="934"/>
      <c r="POZ24" s="934"/>
      <c r="PPA24" s="934"/>
      <c r="PPB24" s="934"/>
      <c r="PPC24" s="934"/>
      <c r="PPD24" s="934"/>
      <c r="PPE24" s="934"/>
      <c r="PPF24" s="934"/>
      <c r="PPG24" s="934"/>
      <c r="PPH24" s="934"/>
      <c r="PPI24" s="934"/>
      <c r="PPJ24" s="934"/>
      <c r="PPK24" s="934"/>
      <c r="PPL24" s="934"/>
      <c r="PPM24" s="934"/>
      <c r="PPN24" s="934"/>
      <c r="PPO24" s="934"/>
      <c r="PPP24" s="934"/>
      <c r="PPQ24" s="934"/>
      <c r="PPR24" s="934"/>
      <c r="PPS24" s="934"/>
      <c r="PPT24" s="934"/>
      <c r="PPU24" s="934"/>
      <c r="PPV24" s="934"/>
      <c r="PPW24" s="934"/>
      <c r="PPX24" s="934"/>
      <c r="PPY24" s="934"/>
      <c r="PPZ24" s="934"/>
      <c r="PQA24" s="934"/>
      <c r="PQB24" s="934"/>
      <c r="PQC24" s="934"/>
      <c r="PQD24" s="934"/>
      <c r="PQE24" s="934"/>
      <c r="PQF24" s="934"/>
      <c r="PQG24" s="934"/>
      <c r="PQH24" s="934"/>
      <c r="PQI24" s="934"/>
      <c r="PQJ24" s="934"/>
      <c r="PQK24" s="934"/>
      <c r="PQL24" s="934"/>
      <c r="PQM24" s="934"/>
      <c r="PQN24" s="934"/>
      <c r="PQO24" s="934"/>
      <c r="PQP24" s="934"/>
      <c r="PQQ24" s="934"/>
      <c r="PQR24" s="934"/>
      <c r="PQS24" s="934"/>
      <c r="PQT24" s="934"/>
      <c r="PQU24" s="934"/>
      <c r="PQV24" s="934"/>
      <c r="PQW24" s="934"/>
      <c r="PQX24" s="934"/>
      <c r="PQY24" s="934"/>
      <c r="PQZ24" s="934"/>
      <c r="PRA24" s="934"/>
      <c r="PRB24" s="934"/>
      <c r="PRC24" s="934"/>
      <c r="PRD24" s="934"/>
      <c r="PRE24" s="934"/>
      <c r="PRF24" s="934"/>
      <c r="PRG24" s="934"/>
      <c r="PRH24" s="934"/>
      <c r="PRI24" s="934"/>
      <c r="PRJ24" s="934"/>
      <c r="PRK24" s="934"/>
      <c r="PRL24" s="934"/>
      <c r="PRM24" s="934"/>
      <c r="PRN24" s="934"/>
      <c r="PRO24" s="934"/>
      <c r="PRP24" s="934"/>
      <c r="PRQ24" s="934"/>
      <c r="PRR24" s="934"/>
      <c r="PRS24" s="934"/>
      <c r="PRT24" s="934"/>
      <c r="PRU24" s="934"/>
      <c r="PRV24" s="934"/>
      <c r="PRW24" s="934"/>
      <c r="PRX24" s="934"/>
      <c r="PRY24" s="934"/>
      <c r="PRZ24" s="934"/>
      <c r="PSA24" s="934"/>
      <c r="PSB24" s="934"/>
      <c r="PSC24" s="934"/>
      <c r="PSD24" s="934"/>
      <c r="PSE24" s="934"/>
      <c r="PSF24" s="934"/>
      <c r="PSG24" s="934"/>
      <c r="PSH24" s="934"/>
      <c r="PSI24" s="934"/>
      <c r="PSJ24" s="934"/>
      <c r="PSK24" s="934"/>
      <c r="PSL24" s="934"/>
      <c r="PSM24" s="934"/>
      <c r="PSN24" s="934"/>
      <c r="PSO24" s="934"/>
      <c r="PSP24" s="934"/>
      <c r="PSQ24" s="934"/>
      <c r="PSR24" s="934"/>
      <c r="PSS24" s="934"/>
      <c r="PST24" s="934"/>
      <c r="PSU24" s="934"/>
      <c r="PSV24" s="934"/>
      <c r="PSW24" s="934"/>
      <c r="PSX24" s="934"/>
      <c r="PSY24" s="934"/>
      <c r="PSZ24" s="934"/>
      <c r="PTA24" s="934"/>
      <c r="PTB24" s="934"/>
      <c r="PTC24" s="934"/>
      <c r="PTD24" s="934"/>
      <c r="PTE24" s="934"/>
      <c r="PTF24" s="934"/>
      <c r="PTG24" s="934"/>
      <c r="PTH24" s="934"/>
      <c r="PTI24" s="934"/>
      <c r="PTJ24" s="934"/>
      <c r="PTK24" s="934"/>
      <c r="PTL24" s="934"/>
      <c r="PTM24" s="934"/>
      <c r="PTN24" s="934"/>
      <c r="PTO24" s="934"/>
      <c r="PTP24" s="934"/>
      <c r="PTQ24" s="934"/>
      <c r="PTR24" s="934"/>
      <c r="PTS24" s="934"/>
      <c r="PTT24" s="934"/>
      <c r="PTU24" s="934"/>
      <c r="PTV24" s="934"/>
      <c r="PTW24" s="934"/>
      <c r="PTX24" s="934"/>
      <c r="PTY24" s="934"/>
      <c r="PTZ24" s="934"/>
      <c r="PUA24" s="934"/>
      <c r="PUB24" s="934"/>
      <c r="PUC24" s="934"/>
      <c r="PUD24" s="934"/>
      <c r="PUE24" s="934"/>
      <c r="PUF24" s="934"/>
      <c r="PUG24" s="934"/>
      <c r="PUH24" s="934"/>
      <c r="PUI24" s="934"/>
      <c r="PUJ24" s="934"/>
      <c r="PUK24" s="934"/>
      <c r="PUL24" s="934"/>
      <c r="PUM24" s="934"/>
      <c r="PUN24" s="934"/>
      <c r="PUO24" s="934"/>
      <c r="PUP24" s="934"/>
      <c r="PUQ24" s="934"/>
      <c r="PUR24" s="934"/>
      <c r="PUS24" s="934"/>
      <c r="PUT24" s="934"/>
      <c r="PUU24" s="934"/>
      <c r="PUV24" s="934"/>
      <c r="PUW24" s="934"/>
      <c r="PUX24" s="934"/>
      <c r="PUY24" s="934"/>
      <c r="PUZ24" s="934"/>
      <c r="PVA24" s="934"/>
      <c r="PVB24" s="934"/>
      <c r="PVC24" s="934"/>
      <c r="PVD24" s="934"/>
      <c r="PVE24" s="934"/>
      <c r="PVF24" s="934"/>
      <c r="PVG24" s="934"/>
      <c r="PVH24" s="934"/>
      <c r="PVI24" s="934"/>
      <c r="PVJ24" s="934"/>
      <c r="PVK24" s="934"/>
      <c r="PVL24" s="934"/>
      <c r="PVM24" s="934"/>
      <c r="PVN24" s="934"/>
      <c r="PVO24" s="934"/>
      <c r="PVP24" s="934"/>
      <c r="PVQ24" s="934"/>
      <c r="PVR24" s="934"/>
      <c r="PVS24" s="934"/>
      <c r="PVT24" s="934"/>
      <c r="PVU24" s="934"/>
      <c r="PVV24" s="934"/>
      <c r="PVW24" s="934"/>
      <c r="PVX24" s="934"/>
      <c r="PVY24" s="934"/>
      <c r="PVZ24" s="934"/>
      <c r="PWA24" s="934"/>
      <c r="PWB24" s="934"/>
      <c r="PWC24" s="934"/>
      <c r="PWD24" s="934"/>
      <c r="PWE24" s="934"/>
      <c r="PWF24" s="934"/>
      <c r="PWG24" s="934"/>
      <c r="PWH24" s="934"/>
      <c r="PWI24" s="934"/>
      <c r="PWJ24" s="934"/>
      <c r="PWK24" s="934"/>
      <c r="PWL24" s="934"/>
      <c r="PWM24" s="934"/>
      <c r="PWN24" s="934"/>
      <c r="PWO24" s="934"/>
      <c r="PWP24" s="934"/>
      <c r="PWQ24" s="934"/>
      <c r="PWR24" s="934"/>
      <c r="PWS24" s="934"/>
      <c r="PWT24" s="934"/>
      <c r="PWU24" s="934"/>
      <c r="PWV24" s="934"/>
      <c r="PWW24" s="934"/>
      <c r="PWX24" s="934"/>
      <c r="PWY24" s="934"/>
      <c r="PWZ24" s="934"/>
      <c r="PXA24" s="934"/>
      <c r="PXB24" s="934"/>
      <c r="PXC24" s="934"/>
      <c r="PXD24" s="934"/>
      <c r="PXE24" s="934"/>
      <c r="PXF24" s="934"/>
      <c r="PXG24" s="934"/>
      <c r="PXH24" s="934"/>
      <c r="PXI24" s="934"/>
      <c r="PXJ24" s="934"/>
      <c r="PXK24" s="934"/>
      <c r="PXL24" s="934"/>
      <c r="PXM24" s="934"/>
      <c r="PXN24" s="934"/>
      <c r="PXO24" s="934"/>
      <c r="PXP24" s="934"/>
      <c r="PXQ24" s="934"/>
      <c r="PXR24" s="934"/>
      <c r="PXS24" s="934"/>
      <c r="PXT24" s="934"/>
      <c r="PXU24" s="934"/>
      <c r="PXV24" s="934"/>
      <c r="PXW24" s="934"/>
      <c r="PXX24" s="934"/>
      <c r="PXY24" s="934"/>
      <c r="PXZ24" s="934"/>
      <c r="PYA24" s="934"/>
      <c r="PYB24" s="934"/>
      <c r="PYC24" s="934"/>
      <c r="PYD24" s="934"/>
      <c r="PYE24" s="934"/>
      <c r="PYF24" s="934"/>
      <c r="PYG24" s="934"/>
      <c r="PYH24" s="934"/>
      <c r="PYI24" s="934"/>
      <c r="PYJ24" s="934"/>
      <c r="PYK24" s="934"/>
      <c r="PYL24" s="934"/>
      <c r="PYM24" s="934"/>
      <c r="PYN24" s="934"/>
      <c r="PYO24" s="934"/>
      <c r="PYP24" s="934"/>
      <c r="PYQ24" s="934"/>
      <c r="PYR24" s="934"/>
      <c r="PYS24" s="934"/>
      <c r="PYT24" s="934"/>
      <c r="PYU24" s="934"/>
      <c r="PYV24" s="934"/>
      <c r="PYW24" s="934"/>
      <c r="PYX24" s="934"/>
      <c r="PYY24" s="934"/>
      <c r="PYZ24" s="934"/>
      <c r="PZA24" s="934"/>
      <c r="PZB24" s="934"/>
      <c r="PZC24" s="934"/>
      <c r="PZD24" s="934"/>
      <c r="PZE24" s="934"/>
      <c r="PZF24" s="934"/>
      <c r="PZG24" s="934"/>
      <c r="PZH24" s="934"/>
      <c r="PZI24" s="934"/>
      <c r="PZJ24" s="934"/>
      <c r="PZK24" s="934"/>
      <c r="PZL24" s="934"/>
      <c r="PZM24" s="934"/>
      <c r="PZN24" s="934"/>
      <c r="PZO24" s="934"/>
      <c r="PZP24" s="934"/>
      <c r="PZQ24" s="934"/>
      <c r="PZR24" s="934"/>
      <c r="PZS24" s="934"/>
      <c r="PZT24" s="934"/>
      <c r="PZU24" s="934"/>
      <c r="PZV24" s="934"/>
      <c r="PZW24" s="934"/>
      <c r="PZX24" s="934"/>
      <c r="PZY24" s="934"/>
      <c r="PZZ24" s="934"/>
      <c r="QAA24" s="934"/>
      <c r="QAB24" s="934"/>
      <c r="QAC24" s="934"/>
      <c r="QAD24" s="934"/>
      <c r="QAE24" s="934"/>
      <c r="QAF24" s="934"/>
      <c r="QAG24" s="934"/>
      <c r="QAH24" s="934"/>
      <c r="QAI24" s="934"/>
      <c r="QAJ24" s="934"/>
      <c r="QAK24" s="934"/>
      <c r="QAL24" s="934"/>
      <c r="QAM24" s="934"/>
      <c r="QAN24" s="934"/>
      <c r="QAO24" s="934"/>
      <c r="QAP24" s="934"/>
      <c r="QAQ24" s="934"/>
      <c r="QAR24" s="934"/>
      <c r="QAS24" s="934"/>
      <c r="QAT24" s="934"/>
      <c r="QAU24" s="934"/>
      <c r="QAV24" s="934"/>
      <c r="QAW24" s="934"/>
      <c r="QAX24" s="934"/>
      <c r="QAY24" s="934"/>
      <c r="QAZ24" s="934"/>
      <c r="QBA24" s="934"/>
      <c r="QBB24" s="934"/>
      <c r="QBC24" s="934"/>
      <c r="QBD24" s="934"/>
      <c r="QBE24" s="934"/>
      <c r="QBF24" s="934"/>
      <c r="QBG24" s="934"/>
      <c r="QBH24" s="934"/>
      <c r="QBI24" s="934"/>
      <c r="QBJ24" s="934"/>
      <c r="QBK24" s="934"/>
      <c r="QBL24" s="934"/>
      <c r="QBM24" s="934"/>
      <c r="QBN24" s="934"/>
      <c r="QBO24" s="934"/>
      <c r="QBP24" s="934"/>
      <c r="QBQ24" s="934"/>
      <c r="QBR24" s="934"/>
      <c r="QBS24" s="934"/>
      <c r="QBT24" s="934"/>
      <c r="QBU24" s="934"/>
      <c r="QBV24" s="934"/>
      <c r="QBW24" s="934"/>
      <c r="QBX24" s="934"/>
      <c r="QBY24" s="934"/>
      <c r="QBZ24" s="934"/>
      <c r="QCA24" s="934"/>
      <c r="QCB24" s="934"/>
      <c r="QCC24" s="934"/>
      <c r="QCD24" s="934"/>
      <c r="QCE24" s="934"/>
      <c r="QCF24" s="934"/>
      <c r="QCG24" s="934"/>
      <c r="QCH24" s="934"/>
      <c r="QCI24" s="934"/>
      <c r="QCJ24" s="934"/>
      <c r="QCK24" s="934"/>
      <c r="QCL24" s="934"/>
      <c r="QCM24" s="934"/>
      <c r="QCN24" s="934"/>
      <c r="QCO24" s="934"/>
      <c r="QCP24" s="934"/>
      <c r="QCQ24" s="934"/>
      <c r="QCR24" s="934"/>
      <c r="QCS24" s="934"/>
      <c r="QCT24" s="934"/>
      <c r="QCU24" s="934"/>
      <c r="QCV24" s="934"/>
      <c r="QCW24" s="934"/>
      <c r="QCX24" s="934"/>
      <c r="QCY24" s="934"/>
      <c r="QCZ24" s="934"/>
      <c r="QDA24" s="934"/>
      <c r="QDB24" s="934"/>
      <c r="QDC24" s="934"/>
      <c r="QDD24" s="934"/>
      <c r="QDE24" s="934"/>
      <c r="QDF24" s="934"/>
      <c r="QDG24" s="934"/>
      <c r="QDH24" s="934"/>
      <c r="QDI24" s="934"/>
      <c r="QDJ24" s="934"/>
      <c r="QDK24" s="934"/>
      <c r="QDL24" s="934"/>
      <c r="QDM24" s="934"/>
      <c r="QDN24" s="934"/>
      <c r="QDO24" s="934"/>
      <c r="QDP24" s="934"/>
      <c r="QDQ24" s="934"/>
      <c r="QDR24" s="934"/>
      <c r="QDS24" s="934"/>
      <c r="QDT24" s="934"/>
      <c r="QDU24" s="934"/>
      <c r="QDV24" s="934"/>
      <c r="QDW24" s="934"/>
      <c r="QDX24" s="934"/>
      <c r="QDY24" s="934"/>
      <c r="QDZ24" s="934"/>
      <c r="QEA24" s="934"/>
      <c r="QEB24" s="934"/>
      <c r="QEC24" s="934"/>
      <c r="QED24" s="934"/>
      <c r="QEE24" s="934"/>
      <c r="QEF24" s="934"/>
      <c r="QEG24" s="934"/>
      <c r="QEH24" s="934"/>
      <c r="QEI24" s="934"/>
      <c r="QEJ24" s="934"/>
      <c r="QEK24" s="934"/>
      <c r="QEL24" s="934"/>
      <c r="QEM24" s="934"/>
      <c r="QEN24" s="934"/>
      <c r="QEO24" s="934"/>
      <c r="QEP24" s="934"/>
      <c r="QEQ24" s="934"/>
      <c r="QER24" s="934"/>
      <c r="QES24" s="934"/>
      <c r="QET24" s="934"/>
      <c r="QEU24" s="934"/>
      <c r="QEV24" s="934"/>
      <c r="QEW24" s="934"/>
      <c r="QEX24" s="934"/>
      <c r="QEY24" s="934"/>
      <c r="QEZ24" s="934"/>
      <c r="QFA24" s="934"/>
      <c r="QFB24" s="934"/>
      <c r="QFC24" s="934"/>
      <c r="QFD24" s="934"/>
      <c r="QFE24" s="934"/>
      <c r="QFF24" s="934"/>
      <c r="QFG24" s="934"/>
      <c r="QFH24" s="934"/>
      <c r="QFI24" s="934"/>
      <c r="QFJ24" s="934"/>
      <c r="QFK24" s="934"/>
      <c r="QFL24" s="934"/>
      <c r="QFM24" s="934"/>
      <c r="QFN24" s="934"/>
      <c r="QFO24" s="934"/>
      <c r="QFP24" s="934"/>
      <c r="QFQ24" s="934"/>
      <c r="QFR24" s="934"/>
      <c r="QFS24" s="934"/>
      <c r="QFT24" s="934"/>
      <c r="QFU24" s="934"/>
      <c r="QFV24" s="934"/>
      <c r="QFW24" s="934"/>
      <c r="QFX24" s="934"/>
      <c r="QFY24" s="934"/>
      <c r="QFZ24" s="934"/>
      <c r="QGA24" s="934"/>
      <c r="QGB24" s="934"/>
      <c r="QGC24" s="934"/>
      <c r="QGD24" s="934"/>
      <c r="QGE24" s="934"/>
      <c r="QGF24" s="934"/>
      <c r="QGG24" s="934"/>
      <c r="QGH24" s="934"/>
      <c r="QGI24" s="934"/>
      <c r="QGJ24" s="934"/>
      <c r="QGK24" s="934"/>
      <c r="QGL24" s="934"/>
      <c r="QGM24" s="934"/>
      <c r="QGN24" s="934"/>
      <c r="QGO24" s="934"/>
      <c r="QGP24" s="934"/>
      <c r="QGQ24" s="934"/>
      <c r="QGR24" s="934"/>
      <c r="QGS24" s="934"/>
      <c r="QGT24" s="934"/>
      <c r="QGU24" s="934"/>
      <c r="QGV24" s="934"/>
      <c r="QGW24" s="934"/>
      <c r="QGX24" s="934"/>
      <c r="QGY24" s="934"/>
      <c r="QGZ24" s="934"/>
      <c r="QHA24" s="934"/>
      <c r="QHB24" s="934"/>
      <c r="QHC24" s="934"/>
      <c r="QHD24" s="934"/>
      <c r="QHE24" s="934"/>
      <c r="QHF24" s="934"/>
      <c r="QHG24" s="934"/>
      <c r="QHH24" s="934"/>
      <c r="QHI24" s="934"/>
      <c r="QHJ24" s="934"/>
      <c r="QHK24" s="934"/>
      <c r="QHL24" s="934"/>
      <c r="QHM24" s="934"/>
      <c r="QHN24" s="934"/>
      <c r="QHO24" s="934"/>
      <c r="QHP24" s="934"/>
      <c r="QHQ24" s="934"/>
      <c r="QHR24" s="934"/>
      <c r="QHS24" s="934"/>
      <c r="QHT24" s="934"/>
      <c r="QHU24" s="934"/>
      <c r="QHV24" s="934"/>
      <c r="QHW24" s="934"/>
      <c r="QHX24" s="934"/>
      <c r="QHY24" s="934"/>
      <c r="QHZ24" s="934"/>
      <c r="QIA24" s="934"/>
      <c r="QIB24" s="934"/>
      <c r="QIC24" s="934"/>
      <c r="QID24" s="934"/>
      <c r="QIE24" s="934"/>
      <c r="QIF24" s="934"/>
      <c r="QIG24" s="934"/>
      <c r="QIH24" s="934"/>
      <c r="QII24" s="934"/>
      <c r="QIJ24" s="934"/>
      <c r="QIK24" s="934"/>
      <c r="QIL24" s="934"/>
      <c r="QIM24" s="934"/>
      <c r="QIN24" s="934"/>
      <c r="QIO24" s="934"/>
      <c r="QIP24" s="934"/>
      <c r="QIQ24" s="934"/>
      <c r="QIR24" s="934"/>
      <c r="QIS24" s="934"/>
      <c r="QIT24" s="934"/>
      <c r="QIU24" s="934"/>
      <c r="QIV24" s="934"/>
      <c r="QIW24" s="934"/>
      <c r="QIX24" s="934"/>
      <c r="QIY24" s="934"/>
      <c r="QIZ24" s="934"/>
      <c r="QJA24" s="934"/>
      <c r="QJB24" s="934"/>
      <c r="QJC24" s="934"/>
      <c r="QJD24" s="934"/>
      <c r="QJE24" s="934"/>
      <c r="QJF24" s="934"/>
      <c r="QJG24" s="934"/>
      <c r="QJH24" s="934"/>
      <c r="QJI24" s="934"/>
      <c r="QJJ24" s="934"/>
      <c r="QJK24" s="934"/>
      <c r="QJL24" s="934"/>
      <c r="QJM24" s="934"/>
      <c r="QJN24" s="934"/>
      <c r="QJO24" s="934"/>
      <c r="QJP24" s="934"/>
      <c r="QJQ24" s="934"/>
      <c r="QJR24" s="934"/>
      <c r="QJS24" s="934"/>
      <c r="QJT24" s="934"/>
      <c r="QJU24" s="934"/>
      <c r="QJV24" s="934"/>
      <c r="QJW24" s="934"/>
      <c r="QJX24" s="934"/>
      <c r="QJY24" s="934"/>
      <c r="QJZ24" s="934"/>
      <c r="QKA24" s="934"/>
      <c r="QKB24" s="934"/>
      <c r="QKC24" s="934"/>
      <c r="QKD24" s="934"/>
      <c r="QKE24" s="934"/>
      <c r="QKF24" s="934"/>
      <c r="QKG24" s="934"/>
      <c r="QKH24" s="934"/>
      <c r="QKI24" s="934"/>
      <c r="QKJ24" s="934"/>
      <c r="QKK24" s="934"/>
      <c r="QKL24" s="934"/>
      <c r="QKM24" s="934"/>
      <c r="QKN24" s="934"/>
      <c r="QKO24" s="934"/>
      <c r="QKP24" s="934"/>
      <c r="QKQ24" s="934"/>
      <c r="QKR24" s="934"/>
      <c r="QKS24" s="934"/>
      <c r="QKT24" s="934"/>
      <c r="QKU24" s="934"/>
      <c r="QKV24" s="934"/>
      <c r="QKW24" s="934"/>
      <c r="QKX24" s="934"/>
      <c r="QKY24" s="934"/>
      <c r="QKZ24" s="934"/>
      <c r="QLA24" s="934"/>
      <c r="QLB24" s="934"/>
      <c r="QLC24" s="934"/>
      <c r="QLD24" s="934"/>
      <c r="QLE24" s="934"/>
      <c r="QLF24" s="934"/>
      <c r="QLG24" s="934"/>
      <c r="QLH24" s="934"/>
      <c r="QLI24" s="934"/>
      <c r="QLJ24" s="934"/>
      <c r="QLK24" s="934"/>
      <c r="QLL24" s="934"/>
      <c r="QLM24" s="934"/>
      <c r="QLN24" s="934"/>
      <c r="QLO24" s="934"/>
      <c r="QLP24" s="934"/>
      <c r="QLQ24" s="934"/>
      <c r="QLR24" s="934"/>
      <c r="QLS24" s="934"/>
      <c r="QLT24" s="934"/>
      <c r="QLU24" s="934"/>
      <c r="QLV24" s="934"/>
      <c r="QLW24" s="934"/>
      <c r="QLX24" s="934"/>
      <c r="QLY24" s="934"/>
      <c r="QLZ24" s="934"/>
      <c r="QMA24" s="934"/>
      <c r="QMB24" s="934"/>
      <c r="QMC24" s="934"/>
      <c r="QMD24" s="934"/>
      <c r="QME24" s="934"/>
      <c r="QMF24" s="934"/>
      <c r="QMG24" s="934"/>
      <c r="QMH24" s="934"/>
      <c r="QMI24" s="934"/>
      <c r="QMJ24" s="934"/>
      <c r="QMK24" s="934"/>
      <c r="QML24" s="934"/>
      <c r="QMM24" s="934"/>
      <c r="QMN24" s="934"/>
      <c r="QMO24" s="934"/>
      <c r="QMP24" s="934"/>
      <c r="QMQ24" s="934"/>
      <c r="QMR24" s="934"/>
      <c r="QMS24" s="934"/>
      <c r="QMT24" s="934"/>
      <c r="QMU24" s="934"/>
      <c r="QMV24" s="934"/>
      <c r="QMW24" s="934"/>
      <c r="QMX24" s="934"/>
      <c r="QMY24" s="934"/>
      <c r="QMZ24" s="934"/>
      <c r="QNA24" s="934"/>
      <c r="QNB24" s="934"/>
      <c r="QNC24" s="934"/>
      <c r="QND24" s="934"/>
      <c r="QNE24" s="934"/>
      <c r="QNF24" s="934"/>
      <c r="QNG24" s="934"/>
      <c r="QNH24" s="934"/>
      <c r="QNI24" s="934"/>
      <c r="QNJ24" s="934"/>
      <c r="QNK24" s="934"/>
      <c r="QNL24" s="934"/>
      <c r="QNM24" s="934"/>
      <c r="QNN24" s="934"/>
      <c r="QNO24" s="934"/>
      <c r="QNP24" s="934"/>
      <c r="QNQ24" s="934"/>
      <c r="QNR24" s="934"/>
      <c r="QNS24" s="934"/>
      <c r="QNT24" s="934"/>
      <c r="QNU24" s="934"/>
      <c r="QNV24" s="934"/>
      <c r="QNW24" s="934"/>
      <c r="QNX24" s="934"/>
      <c r="QNY24" s="934"/>
      <c r="QNZ24" s="934"/>
      <c r="QOA24" s="934"/>
      <c r="QOB24" s="934"/>
      <c r="QOC24" s="934"/>
      <c r="QOD24" s="934"/>
      <c r="QOE24" s="934"/>
      <c r="QOF24" s="934"/>
      <c r="QOG24" s="934"/>
      <c r="QOH24" s="934"/>
      <c r="QOI24" s="934"/>
      <c r="QOJ24" s="934"/>
      <c r="QOK24" s="934"/>
      <c r="QOL24" s="934"/>
      <c r="QOM24" s="934"/>
      <c r="QON24" s="934"/>
      <c r="QOO24" s="934"/>
      <c r="QOP24" s="934"/>
      <c r="QOQ24" s="934"/>
      <c r="QOR24" s="934"/>
      <c r="QOS24" s="934"/>
      <c r="QOT24" s="934"/>
      <c r="QOU24" s="934"/>
      <c r="QOV24" s="934"/>
      <c r="QOW24" s="934"/>
      <c r="QOX24" s="934"/>
      <c r="QOY24" s="934"/>
      <c r="QOZ24" s="934"/>
      <c r="QPA24" s="934"/>
      <c r="QPB24" s="934"/>
      <c r="QPC24" s="934"/>
      <c r="QPD24" s="934"/>
      <c r="QPE24" s="934"/>
      <c r="QPF24" s="934"/>
      <c r="QPG24" s="934"/>
      <c r="QPH24" s="934"/>
      <c r="QPI24" s="934"/>
      <c r="QPJ24" s="934"/>
      <c r="QPK24" s="934"/>
      <c r="QPL24" s="934"/>
      <c r="QPM24" s="934"/>
      <c r="QPN24" s="934"/>
      <c r="QPO24" s="934"/>
      <c r="QPP24" s="934"/>
      <c r="QPQ24" s="934"/>
      <c r="QPR24" s="934"/>
      <c r="QPS24" s="934"/>
      <c r="QPT24" s="934"/>
      <c r="QPU24" s="934"/>
      <c r="QPV24" s="934"/>
      <c r="QPW24" s="934"/>
      <c r="QPX24" s="934"/>
      <c r="QPY24" s="934"/>
      <c r="QPZ24" s="934"/>
      <c r="QQA24" s="934"/>
      <c r="QQB24" s="934"/>
      <c r="QQC24" s="934"/>
      <c r="QQD24" s="934"/>
      <c r="QQE24" s="934"/>
      <c r="QQF24" s="934"/>
      <c r="QQG24" s="934"/>
      <c r="QQH24" s="934"/>
      <c r="QQI24" s="934"/>
      <c r="QQJ24" s="934"/>
      <c r="QQK24" s="934"/>
      <c r="QQL24" s="934"/>
      <c r="QQM24" s="934"/>
      <c r="QQN24" s="934"/>
      <c r="QQO24" s="934"/>
      <c r="QQP24" s="934"/>
      <c r="QQQ24" s="934"/>
      <c r="QQR24" s="934"/>
      <c r="QQS24" s="934"/>
      <c r="QQT24" s="934"/>
      <c r="QQU24" s="934"/>
      <c r="QQV24" s="934"/>
      <c r="QQW24" s="934"/>
      <c r="QQX24" s="934"/>
      <c r="QQY24" s="934"/>
      <c r="QQZ24" s="934"/>
      <c r="QRA24" s="934"/>
      <c r="QRB24" s="934"/>
      <c r="QRC24" s="934"/>
      <c r="QRD24" s="934"/>
      <c r="QRE24" s="934"/>
      <c r="QRF24" s="934"/>
      <c r="QRG24" s="934"/>
      <c r="QRH24" s="934"/>
      <c r="QRI24" s="934"/>
      <c r="QRJ24" s="934"/>
      <c r="QRK24" s="934"/>
      <c r="QRL24" s="934"/>
      <c r="QRM24" s="934"/>
      <c r="QRN24" s="934"/>
      <c r="QRO24" s="934"/>
      <c r="QRP24" s="934"/>
      <c r="QRQ24" s="934"/>
      <c r="QRR24" s="934"/>
      <c r="QRS24" s="934"/>
      <c r="QRT24" s="934"/>
      <c r="QRU24" s="934"/>
      <c r="QRV24" s="934"/>
      <c r="QRW24" s="934"/>
      <c r="QRX24" s="934"/>
      <c r="QRY24" s="934"/>
      <c r="QRZ24" s="934"/>
      <c r="QSA24" s="934"/>
      <c r="QSB24" s="934"/>
      <c r="QSC24" s="934"/>
      <c r="QSD24" s="934"/>
      <c r="QSE24" s="934"/>
      <c r="QSF24" s="934"/>
      <c r="QSG24" s="934"/>
      <c r="QSH24" s="934"/>
      <c r="QSI24" s="934"/>
      <c r="QSJ24" s="934"/>
      <c r="QSK24" s="934"/>
      <c r="QSL24" s="934"/>
      <c r="QSM24" s="934"/>
      <c r="QSN24" s="934"/>
      <c r="QSO24" s="934"/>
      <c r="QSP24" s="934"/>
      <c r="QSQ24" s="934"/>
      <c r="QSR24" s="934"/>
      <c r="QSS24" s="934"/>
      <c r="QST24" s="934"/>
      <c r="QSU24" s="934"/>
      <c r="QSV24" s="934"/>
      <c r="QSW24" s="934"/>
      <c r="QSX24" s="934"/>
      <c r="QSY24" s="934"/>
      <c r="QSZ24" s="934"/>
      <c r="QTA24" s="934"/>
      <c r="QTB24" s="934"/>
      <c r="QTC24" s="934"/>
      <c r="QTD24" s="934"/>
      <c r="QTE24" s="934"/>
      <c r="QTF24" s="934"/>
      <c r="QTG24" s="934"/>
      <c r="QTH24" s="934"/>
      <c r="QTI24" s="934"/>
      <c r="QTJ24" s="934"/>
      <c r="QTK24" s="934"/>
      <c r="QTL24" s="934"/>
      <c r="QTM24" s="934"/>
      <c r="QTN24" s="934"/>
      <c r="QTO24" s="934"/>
      <c r="QTP24" s="934"/>
      <c r="QTQ24" s="934"/>
      <c r="QTR24" s="934"/>
      <c r="QTS24" s="934"/>
      <c r="QTT24" s="934"/>
      <c r="QTU24" s="934"/>
      <c r="QTV24" s="934"/>
      <c r="QTW24" s="934"/>
      <c r="QTX24" s="934"/>
      <c r="QTY24" s="934"/>
      <c r="QTZ24" s="934"/>
      <c r="QUA24" s="934"/>
      <c r="QUB24" s="934"/>
      <c r="QUC24" s="934"/>
      <c r="QUD24" s="934"/>
      <c r="QUE24" s="934"/>
      <c r="QUF24" s="934"/>
      <c r="QUG24" s="934"/>
      <c r="QUH24" s="934"/>
      <c r="QUI24" s="934"/>
      <c r="QUJ24" s="934"/>
      <c r="QUK24" s="934"/>
      <c r="QUL24" s="934"/>
      <c r="QUM24" s="934"/>
      <c r="QUN24" s="934"/>
      <c r="QUO24" s="934"/>
      <c r="QUP24" s="934"/>
      <c r="QUQ24" s="934"/>
      <c r="QUR24" s="934"/>
      <c r="QUS24" s="934"/>
      <c r="QUT24" s="934"/>
      <c r="QUU24" s="934"/>
      <c r="QUV24" s="934"/>
      <c r="QUW24" s="934"/>
      <c r="QUX24" s="934"/>
      <c r="QUY24" s="934"/>
      <c r="QUZ24" s="934"/>
      <c r="QVA24" s="934"/>
      <c r="QVB24" s="934"/>
      <c r="QVC24" s="934"/>
      <c r="QVD24" s="934"/>
      <c r="QVE24" s="934"/>
      <c r="QVF24" s="934"/>
      <c r="QVG24" s="934"/>
      <c r="QVH24" s="934"/>
      <c r="QVI24" s="934"/>
      <c r="QVJ24" s="934"/>
      <c r="QVK24" s="934"/>
      <c r="QVL24" s="934"/>
      <c r="QVM24" s="934"/>
      <c r="QVN24" s="934"/>
      <c r="QVO24" s="934"/>
      <c r="QVP24" s="934"/>
      <c r="QVQ24" s="934"/>
      <c r="QVR24" s="934"/>
      <c r="QVS24" s="934"/>
      <c r="QVT24" s="934"/>
      <c r="QVU24" s="934"/>
      <c r="QVV24" s="934"/>
      <c r="QVW24" s="934"/>
      <c r="QVX24" s="934"/>
      <c r="QVY24" s="934"/>
      <c r="QVZ24" s="934"/>
      <c r="QWA24" s="934"/>
      <c r="QWB24" s="934"/>
      <c r="QWC24" s="934"/>
      <c r="QWD24" s="934"/>
      <c r="QWE24" s="934"/>
      <c r="QWF24" s="934"/>
      <c r="QWG24" s="934"/>
      <c r="QWH24" s="934"/>
      <c r="QWI24" s="934"/>
      <c r="QWJ24" s="934"/>
      <c r="QWK24" s="934"/>
      <c r="QWL24" s="934"/>
      <c r="QWM24" s="934"/>
      <c r="QWN24" s="934"/>
      <c r="QWO24" s="934"/>
      <c r="QWP24" s="934"/>
      <c r="QWQ24" s="934"/>
      <c r="QWR24" s="934"/>
      <c r="QWS24" s="934"/>
      <c r="QWT24" s="934"/>
      <c r="QWU24" s="934"/>
      <c r="QWV24" s="934"/>
      <c r="QWW24" s="934"/>
      <c r="QWX24" s="934"/>
      <c r="QWY24" s="934"/>
      <c r="QWZ24" s="934"/>
      <c r="QXA24" s="934"/>
      <c r="QXB24" s="934"/>
      <c r="QXC24" s="934"/>
      <c r="QXD24" s="934"/>
      <c r="QXE24" s="934"/>
      <c r="QXF24" s="934"/>
      <c r="QXG24" s="934"/>
      <c r="QXH24" s="934"/>
      <c r="QXI24" s="934"/>
      <c r="QXJ24" s="934"/>
      <c r="QXK24" s="934"/>
      <c r="QXL24" s="934"/>
      <c r="QXM24" s="934"/>
      <c r="QXN24" s="934"/>
      <c r="QXO24" s="934"/>
      <c r="QXP24" s="934"/>
      <c r="QXQ24" s="934"/>
      <c r="QXR24" s="934"/>
      <c r="QXS24" s="934"/>
      <c r="QXT24" s="934"/>
      <c r="QXU24" s="934"/>
      <c r="QXV24" s="934"/>
      <c r="QXW24" s="934"/>
      <c r="QXX24" s="934"/>
      <c r="QXY24" s="934"/>
      <c r="QXZ24" s="934"/>
      <c r="QYA24" s="934"/>
      <c r="QYB24" s="934"/>
      <c r="QYC24" s="934"/>
      <c r="QYD24" s="934"/>
      <c r="QYE24" s="934"/>
      <c r="QYF24" s="934"/>
      <c r="QYG24" s="934"/>
      <c r="QYH24" s="934"/>
      <c r="QYI24" s="934"/>
      <c r="QYJ24" s="934"/>
      <c r="QYK24" s="934"/>
      <c r="QYL24" s="934"/>
      <c r="QYM24" s="934"/>
      <c r="QYN24" s="934"/>
      <c r="QYO24" s="934"/>
      <c r="QYP24" s="934"/>
      <c r="QYQ24" s="934"/>
      <c r="QYR24" s="934"/>
      <c r="QYS24" s="934"/>
      <c r="QYT24" s="934"/>
      <c r="QYU24" s="934"/>
      <c r="QYV24" s="934"/>
      <c r="QYW24" s="934"/>
      <c r="QYX24" s="934"/>
      <c r="QYY24" s="934"/>
      <c r="QYZ24" s="934"/>
      <c r="QZA24" s="934"/>
      <c r="QZB24" s="934"/>
      <c r="QZC24" s="934"/>
      <c r="QZD24" s="934"/>
      <c r="QZE24" s="934"/>
      <c r="QZF24" s="934"/>
      <c r="QZG24" s="934"/>
      <c r="QZH24" s="934"/>
      <c r="QZI24" s="934"/>
      <c r="QZJ24" s="934"/>
      <c r="QZK24" s="934"/>
      <c r="QZL24" s="934"/>
      <c r="QZM24" s="934"/>
      <c r="QZN24" s="934"/>
      <c r="QZO24" s="934"/>
      <c r="QZP24" s="934"/>
      <c r="QZQ24" s="934"/>
      <c r="QZR24" s="934"/>
      <c r="QZS24" s="934"/>
      <c r="QZT24" s="934"/>
      <c r="QZU24" s="934"/>
      <c r="QZV24" s="934"/>
      <c r="QZW24" s="934"/>
      <c r="QZX24" s="934"/>
      <c r="QZY24" s="934"/>
      <c r="QZZ24" s="934"/>
      <c r="RAA24" s="934"/>
      <c r="RAB24" s="934"/>
      <c r="RAC24" s="934"/>
      <c r="RAD24" s="934"/>
      <c r="RAE24" s="934"/>
      <c r="RAF24" s="934"/>
      <c r="RAG24" s="934"/>
      <c r="RAH24" s="934"/>
      <c r="RAI24" s="934"/>
      <c r="RAJ24" s="934"/>
      <c r="RAK24" s="934"/>
      <c r="RAL24" s="934"/>
      <c r="RAM24" s="934"/>
      <c r="RAN24" s="934"/>
      <c r="RAO24" s="934"/>
      <c r="RAP24" s="934"/>
      <c r="RAQ24" s="934"/>
      <c r="RAR24" s="934"/>
      <c r="RAS24" s="934"/>
      <c r="RAT24" s="934"/>
      <c r="RAU24" s="934"/>
      <c r="RAV24" s="934"/>
      <c r="RAW24" s="934"/>
      <c r="RAX24" s="934"/>
      <c r="RAY24" s="934"/>
      <c r="RAZ24" s="934"/>
      <c r="RBA24" s="934"/>
      <c r="RBB24" s="934"/>
      <c r="RBC24" s="934"/>
      <c r="RBD24" s="934"/>
      <c r="RBE24" s="934"/>
      <c r="RBF24" s="934"/>
      <c r="RBG24" s="934"/>
      <c r="RBH24" s="934"/>
      <c r="RBI24" s="934"/>
      <c r="RBJ24" s="934"/>
      <c r="RBK24" s="934"/>
      <c r="RBL24" s="934"/>
      <c r="RBM24" s="934"/>
      <c r="RBN24" s="934"/>
      <c r="RBO24" s="934"/>
      <c r="RBP24" s="934"/>
      <c r="RBQ24" s="934"/>
      <c r="RBR24" s="934"/>
      <c r="RBS24" s="934"/>
      <c r="RBT24" s="934"/>
      <c r="RBU24" s="934"/>
      <c r="RBV24" s="934"/>
      <c r="RBW24" s="934"/>
      <c r="RBX24" s="934"/>
      <c r="RBY24" s="934"/>
      <c r="RBZ24" s="934"/>
      <c r="RCA24" s="934"/>
      <c r="RCB24" s="934"/>
      <c r="RCC24" s="934"/>
      <c r="RCD24" s="934"/>
      <c r="RCE24" s="934"/>
      <c r="RCF24" s="934"/>
      <c r="RCG24" s="934"/>
      <c r="RCH24" s="934"/>
      <c r="RCI24" s="934"/>
      <c r="RCJ24" s="934"/>
      <c r="RCK24" s="934"/>
      <c r="RCL24" s="934"/>
      <c r="RCM24" s="934"/>
      <c r="RCN24" s="934"/>
      <c r="RCO24" s="934"/>
      <c r="RCP24" s="934"/>
      <c r="RCQ24" s="934"/>
      <c r="RCR24" s="934"/>
      <c r="RCS24" s="934"/>
      <c r="RCT24" s="934"/>
      <c r="RCU24" s="934"/>
      <c r="RCV24" s="934"/>
      <c r="RCW24" s="934"/>
      <c r="RCX24" s="934"/>
      <c r="RCY24" s="934"/>
      <c r="RCZ24" s="934"/>
      <c r="RDA24" s="934"/>
      <c r="RDB24" s="934"/>
      <c r="RDC24" s="934"/>
      <c r="RDD24" s="934"/>
      <c r="RDE24" s="934"/>
      <c r="RDF24" s="934"/>
      <c r="RDG24" s="934"/>
      <c r="RDH24" s="934"/>
      <c r="RDI24" s="934"/>
      <c r="RDJ24" s="934"/>
      <c r="RDK24" s="934"/>
      <c r="RDL24" s="934"/>
      <c r="RDM24" s="934"/>
      <c r="RDN24" s="934"/>
      <c r="RDO24" s="934"/>
      <c r="RDP24" s="934"/>
      <c r="RDQ24" s="934"/>
      <c r="RDR24" s="934"/>
      <c r="RDS24" s="934"/>
      <c r="RDT24" s="934"/>
      <c r="RDU24" s="934"/>
      <c r="RDV24" s="934"/>
      <c r="RDW24" s="934"/>
      <c r="RDX24" s="934"/>
      <c r="RDY24" s="934"/>
      <c r="RDZ24" s="934"/>
      <c r="REA24" s="934"/>
      <c r="REB24" s="934"/>
      <c r="REC24" s="934"/>
      <c r="RED24" s="934"/>
      <c r="REE24" s="934"/>
      <c r="REF24" s="934"/>
      <c r="REG24" s="934"/>
      <c r="REH24" s="934"/>
      <c r="REI24" s="934"/>
      <c r="REJ24" s="934"/>
      <c r="REK24" s="934"/>
      <c r="REL24" s="934"/>
      <c r="REM24" s="934"/>
      <c r="REN24" s="934"/>
      <c r="REO24" s="934"/>
      <c r="REP24" s="934"/>
      <c r="REQ24" s="934"/>
      <c r="RER24" s="934"/>
      <c r="RES24" s="934"/>
      <c r="RET24" s="934"/>
      <c r="REU24" s="934"/>
      <c r="REV24" s="934"/>
      <c r="REW24" s="934"/>
      <c r="REX24" s="934"/>
      <c r="REY24" s="934"/>
      <c r="REZ24" s="934"/>
      <c r="RFA24" s="934"/>
      <c r="RFB24" s="934"/>
      <c r="RFC24" s="934"/>
      <c r="RFD24" s="934"/>
      <c r="RFE24" s="934"/>
      <c r="RFF24" s="934"/>
      <c r="RFG24" s="934"/>
      <c r="RFH24" s="934"/>
      <c r="RFI24" s="934"/>
      <c r="RFJ24" s="934"/>
      <c r="RFK24" s="934"/>
      <c r="RFL24" s="934"/>
      <c r="RFM24" s="934"/>
      <c r="RFN24" s="934"/>
      <c r="RFO24" s="934"/>
      <c r="RFP24" s="934"/>
      <c r="RFQ24" s="934"/>
      <c r="RFR24" s="934"/>
      <c r="RFS24" s="934"/>
      <c r="RFT24" s="934"/>
      <c r="RFU24" s="934"/>
      <c r="RFV24" s="934"/>
      <c r="RFW24" s="934"/>
      <c r="RFX24" s="934"/>
      <c r="RFY24" s="934"/>
      <c r="RFZ24" s="934"/>
      <c r="RGA24" s="934"/>
      <c r="RGB24" s="934"/>
      <c r="RGC24" s="934"/>
      <c r="RGD24" s="934"/>
      <c r="RGE24" s="934"/>
      <c r="RGF24" s="934"/>
      <c r="RGG24" s="934"/>
      <c r="RGH24" s="934"/>
      <c r="RGI24" s="934"/>
      <c r="RGJ24" s="934"/>
      <c r="RGK24" s="934"/>
      <c r="RGL24" s="934"/>
      <c r="RGM24" s="934"/>
      <c r="RGN24" s="934"/>
      <c r="RGO24" s="934"/>
      <c r="RGP24" s="934"/>
      <c r="RGQ24" s="934"/>
      <c r="RGR24" s="934"/>
      <c r="RGS24" s="934"/>
      <c r="RGT24" s="934"/>
      <c r="RGU24" s="934"/>
      <c r="RGV24" s="934"/>
      <c r="RGW24" s="934"/>
      <c r="RGX24" s="934"/>
      <c r="RGY24" s="934"/>
      <c r="RGZ24" s="934"/>
      <c r="RHA24" s="934"/>
      <c r="RHB24" s="934"/>
      <c r="RHC24" s="934"/>
      <c r="RHD24" s="934"/>
      <c r="RHE24" s="934"/>
      <c r="RHF24" s="934"/>
      <c r="RHG24" s="934"/>
      <c r="RHH24" s="934"/>
      <c r="RHI24" s="934"/>
      <c r="RHJ24" s="934"/>
      <c r="RHK24" s="934"/>
      <c r="RHL24" s="934"/>
      <c r="RHM24" s="934"/>
      <c r="RHN24" s="934"/>
      <c r="RHO24" s="934"/>
      <c r="RHP24" s="934"/>
      <c r="RHQ24" s="934"/>
      <c r="RHR24" s="934"/>
      <c r="RHS24" s="934"/>
      <c r="RHT24" s="934"/>
      <c r="RHU24" s="934"/>
      <c r="RHV24" s="934"/>
      <c r="RHW24" s="934"/>
      <c r="RHX24" s="934"/>
      <c r="RHY24" s="934"/>
      <c r="RHZ24" s="934"/>
      <c r="RIA24" s="934"/>
      <c r="RIB24" s="934"/>
      <c r="RIC24" s="934"/>
      <c r="RID24" s="934"/>
      <c r="RIE24" s="934"/>
      <c r="RIF24" s="934"/>
      <c r="RIG24" s="934"/>
      <c r="RIH24" s="934"/>
      <c r="RII24" s="934"/>
      <c r="RIJ24" s="934"/>
      <c r="RIK24" s="934"/>
      <c r="RIL24" s="934"/>
      <c r="RIM24" s="934"/>
      <c r="RIN24" s="934"/>
      <c r="RIO24" s="934"/>
      <c r="RIP24" s="934"/>
      <c r="RIQ24" s="934"/>
      <c r="RIR24" s="934"/>
      <c r="RIS24" s="934"/>
      <c r="RIT24" s="934"/>
      <c r="RIU24" s="934"/>
      <c r="RIV24" s="934"/>
      <c r="RIW24" s="934"/>
      <c r="RIX24" s="934"/>
      <c r="RIY24" s="934"/>
      <c r="RIZ24" s="934"/>
      <c r="RJA24" s="934"/>
      <c r="RJB24" s="934"/>
      <c r="RJC24" s="934"/>
      <c r="RJD24" s="934"/>
      <c r="RJE24" s="934"/>
      <c r="RJF24" s="934"/>
      <c r="RJG24" s="934"/>
      <c r="RJH24" s="934"/>
      <c r="RJI24" s="934"/>
      <c r="RJJ24" s="934"/>
      <c r="RJK24" s="934"/>
      <c r="RJL24" s="934"/>
      <c r="RJM24" s="934"/>
      <c r="RJN24" s="934"/>
      <c r="RJO24" s="934"/>
      <c r="RJP24" s="934"/>
      <c r="RJQ24" s="934"/>
      <c r="RJR24" s="934"/>
      <c r="RJS24" s="934"/>
      <c r="RJT24" s="934"/>
      <c r="RJU24" s="934"/>
      <c r="RJV24" s="934"/>
      <c r="RJW24" s="934"/>
      <c r="RJX24" s="934"/>
      <c r="RJY24" s="934"/>
      <c r="RJZ24" s="934"/>
      <c r="RKA24" s="934"/>
      <c r="RKB24" s="934"/>
      <c r="RKC24" s="934"/>
      <c r="RKD24" s="934"/>
      <c r="RKE24" s="934"/>
      <c r="RKF24" s="934"/>
      <c r="RKG24" s="934"/>
      <c r="RKH24" s="934"/>
      <c r="RKI24" s="934"/>
      <c r="RKJ24" s="934"/>
      <c r="RKK24" s="934"/>
      <c r="RKL24" s="934"/>
      <c r="RKM24" s="934"/>
      <c r="RKN24" s="934"/>
      <c r="RKO24" s="934"/>
      <c r="RKP24" s="934"/>
      <c r="RKQ24" s="934"/>
      <c r="RKR24" s="934"/>
      <c r="RKS24" s="934"/>
      <c r="RKT24" s="934"/>
      <c r="RKU24" s="934"/>
      <c r="RKV24" s="934"/>
      <c r="RKW24" s="934"/>
      <c r="RKX24" s="934"/>
      <c r="RKY24" s="934"/>
      <c r="RKZ24" s="934"/>
      <c r="RLA24" s="934"/>
      <c r="RLB24" s="934"/>
      <c r="RLC24" s="934"/>
      <c r="RLD24" s="934"/>
      <c r="RLE24" s="934"/>
      <c r="RLF24" s="934"/>
      <c r="RLG24" s="934"/>
      <c r="RLH24" s="934"/>
      <c r="RLI24" s="934"/>
      <c r="RLJ24" s="934"/>
      <c r="RLK24" s="934"/>
      <c r="RLL24" s="934"/>
      <c r="RLM24" s="934"/>
      <c r="RLN24" s="934"/>
      <c r="RLO24" s="934"/>
      <c r="RLP24" s="934"/>
      <c r="RLQ24" s="934"/>
      <c r="RLR24" s="934"/>
      <c r="RLS24" s="934"/>
      <c r="RLT24" s="934"/>
      <c r="RLU24" s="934"/>
      <c r="RLV24" s="934"/>
      <c r="RLW24" s="934"/>
      <c r="RLX24" s="934"/>
      <c r="RLY24" s="934"/>
      <c r="RLZ24" s="934"/>
      <c r="RMA24" s="934"/>
      <c r="RMB24" s="934"/>
      <c r="RMC24" s="934"/>
      <c r="RMD24" s="934"/>
      <c r="RME24" s="934"/>
      <c r="RMF24" s="934"/>
      <c r="RMG24" s="934"/>
      <c r="RMH24" s="934"/>
      <c r="RMI24" s="934"/>
      <c r="RMJ24" s="934"/>
      <c r="RMK24" s="934"/>
      <c r="RML24" s="934"/>
      <c r="RMM24" s="934"/>
      <c r="RMN24" s="934"/>
      <c r="RMO24" s="934"/>
      <c r="RMP24" s="934"/>
      <c r="RMQ24" s="934"/>
      <c r="RMR24" s="934"/>
      <c r="RMS24" s="934"/>
      <c r="RMT24" s="934"/>
      <c r="RMU24" s="934"/>
      <c r="RMV24" s="934"/>
      <c r="RMW24" s="934"/>
      <c r="RMX24" s="934"/>
      <c r="RMY24" s="934"/>
      <c r="RMZ24" s="934"/>
      <c r="RNA24" s="934"/>
      <c r="RNB24" s="934"/>
      <c r="RNC24" s="934"/>
      <c r="RND24" s="934"/>
      <c r="RNE24" s="934"/>
      <c r="RNF24" s="934"/>
      <c r="RNG24" s="934"/>
      <c r="RNH24" s="934"/>
      <c r="RNI24" s="934"/>
      <c r="RNJ24" s="934"/>
      <c r="RNK24" s="934"/>
      <c r="RNL24" s="934"/>
      <c r="RNM24" s="934"/>
      <c r="RNN24" s="934"/>
      <c r="RNO24" s="934"/>
      <c r="RNP24" s="934"/>
      <c r="RNQ24" s="934"/>
      <c r="RNR24" s="934"/>
      <c r="RNS24" s="934"/>
      <c r="RNT24" s="934"/>
      <c r="RNU24" s="934"/>
      <c r="RNV24" s="934"/>
      <c r="RNW24" s="934"/>
      <c r="RNX24" s="934"/>
      <c r="RNY24" s="934"/>
      <c r="RNZ24" s="934"/>
      <c r="ROA24" s="934"/>
      <c r="ROB24" s="934"/>
      <c r="ROC24" s="934"/>
      <c r="ROD24" s="934"/>
      <c r="ROE24" s="934"/>
      <c r="ROF24" s="934"/>
      <c r="ROG24" s="934"/>
      <c r="ROH24" s="934"/>
      <c r="ROI24" s="934"/>
      <c r="ROJ24" s="934"/>
      <c r="ROK24" s="934"/>
      <c r="ROL24" s="934"/>
      <c r="ROM24" s="934"/>
      <c r="RON24" s="934"/>
      <c r="ROO24" s="934"/>
      <c r="ROP24" s="934"/>
      <c r="ROQ24" s="934"/>
      <c r="ROR24" s="934"/>
      <c r="ROS24" s="934"/>
      <c r="ROT24" s="934"/>
      <c r="ROU24" s="934"/>
      <c r="ROV24" s="934"/>
      <c r="ROW24" s="934"/>
      <c r="ROX24" s="934"/>
      <c r="ROY24" s="934"/>
      <c r="ROZ24" s="934"/>
      <c r="RPA24" s="934"/>
      <c r="RPB24" s="934"/>
      <c r="RPC24" s="934"/>
      <c r="RPD24" s="934"/>
      <c r="RPE24" s="934"/>
      <c r="RPF24" s="934"/>
      <c r="RPG24" s="934"/>
      <c r="RPH24" s="934"/>
      <c r="RPI24" s="934"/>
      <c r="RPJ24" s="934"/>
      <c r="RPK24" s="934"/>
      <c r="RPL24" s="934"/>
      <c r="RPM24" s="934"/>
      <c r="RPN24" s="934"/>
      <c r="RPO24" s="934"/>
      <c r="RPP24" s="934"/>
      <c r="RPQ24" s="934"/>
      <c r="RPR24" s="934"/>
      <c r="RPS24" s="934"/>
      <c r="RPT24" s="934"/>
      <c r="RPU24" s="934"/>
      <c r="RPV24" s="934"/>
      <c r="RPW24" s="934"/>
      <c r="RPX24" s="934"/>
      <c r="RPY24" s="934"/>
      <c r="RPZ24" s="934"/>
      <c r="RQA24" s="934"/>
      <c r="RQB24" s="934"/>
      <c r="RQC24" s="934"/>
      <c r="RQD24" s="934"/>
      <c r="RQE24" s="934"/>
      <c r="RQF24" s="934"/>
      <c r="RQG24" s="934"/>
      <c r="RQH24" s="934"/>
      <c r="RQI24" s="934"/>
      <c r="RQJ24" s="934"/>
      <c r="RQK24" s="934"/>
      <c r="RQL24" s="934"/>
      <c r="RQM24" s="934"/>
      <c r="RQN24" s="934"/>
      <c r="RQO24" s="934"/>
      <c r="RQP24" s="934"/>
      <c r="RQQ24" s="934"/>
      <c r="RQR24" s="934"/>
      <c r="RQS24" s="934"/>
      <c r="RQT24" s="934"/>
      <c r="RQU24" s="934"/>
      <c r="RQV24" s="934"/>
      <c r="RQW24" s="934"/>
      <c r="RQX24" s="934"/>
      <c r="RQY24" s="934"/>
      <c r="RQZ24" s="934"/>
      <c r="RRA24" s="934"/>
      <c r="RRB24" s="934"/>
      <c r="RRC24" s="934"/>
      <c r="RRD24" s="934"/>
      <c r="RRE24" s="934"/>
      <c r="RRF24" s="934"/>
      <c r="RRG24" s="934"/>
      <c r="RRH24" s="934"/>
      <c r="RRI24" s="934"/>
      <c r="RRJ24" s="934"/>
      <c r="RRK24" s="934"/>
      <c r="RRL24" s="934"/>
      <c r="RRM24" s="934"/>
      <c r="RRN24" s="934"/>
      <c r="RRO24" s="934"/>
      <c r="RRP24" s="934"/>
      <c r="RRQ24" s="934"/>
      <c r="RRR24" s="934"/>
      <c r="RRS24" s="934"/>
      <c r="RRT24" s="934"/>
      <c r="RRU24" s="934"/>
      <c r="RRV24" s="934"/>
      <c r="RRW24" s="934"/>
      <c r="RRX24" s="934"/>
      <c r="RRY24" s="934"/>
      <c r="RRZ24" s="934"/>
      <c r="RSA24" s="934"/>
      <c r="RSB24" s="934"/>
      <c r="RSC24" s="934"/>
      <c r="RSD24" s="934"/>
      <c r="RSE24" s="934"/>
      <c r="RSF24" s="934"/>
      <c r="RSG24" s="934"/>
      <c r="RSH24" s="934"/>
      <c r="RSI24" s="934"/>
      <c r="RSJ24" s="934"/>
      <c r="RSK24" s="934"/>
      <c r="RSL24" s="934"/>
      <c r="RSM24" s="934"/>
      <c r="RSN24" s="934"/>
      <c r="RSO24" s="934"/>
      <c r="RSP24" s="934"/>
      <c r="RSQ24" s="934"/>
      <c r="RSR24" s="934"/>
      <c r="RSS24" s="934"/>
      <c r="RST24" s="934"/>
      <c r="RSU24" s="934"/>
      <c r="RSV24" s="934"/>
      <c r="RSW24" s="934"/>
      <c r="RSX24" s="934"/>
      <c r="RSY24" s="934"/>
      <c r="RSZ24" s="934"/>
      <c r="RTA24" s="934"/>
      <c r="RTB24" s="934"/>
      <c r="RTC24" s="934"/>
      <c r="RTD24" s="934"/>
      <c r="RTE24" s="934"/>
      <c r="RTF24" s="934"/>
      <c r="RTG24" s="934"/>
      <c r="RTH24" s="934"/>
      <c r="RTI24" s="934"/>
      <c r="RTJ24" s="934"/>
      <c r="RTK24" s="934"/>
      <c r="RTL24" s="934"/>
      <c r="RTM24" s="934"/>
      <c r="RTN24" s="934"/>
      <c r="RTO24" s="934"/>
      <c r="RTP24" s="934"/>
      <c r="RTQ24" s="934"/>
      <c r="RTR24" s="934"/>
      <c r="RTS24" s="934"/>
      <c r="RTT24" s="934"/>
      <c r="RTU24" s="934"/>
      <c r="RTV24" s="934"/>
      <c r="RTW24" s="934"/>
      <c r="RTX24" s="934"/>
      <c r="RTY24" s="934"/>
      <c r="RTZ24" s="934"/>
      <c r="RUA24" s="934"/>
      <c r="RUB24" s="934"/>
      <c r="RUC24" s="934"/>
      <c r="RUD24" s="934"/>
      <c r="RUE24" s="934"/>
      <c r="RUF24" s="934"/>
      <c r="RUG24" s="934"/>
      <c r="RUH24" s="934"/>
      <c r="RUI24" s="934"/>
      <c r="RUJ24" s="934"/>
      <c r="RUK24" s="934"/>
      <c r="RUL24" s="934"/>
      <c r="RUM24" s="934"/>
      <c r="RUN24" s="934"/>
      <c r="RUO24" s="934"/>
      <c r="RUP24" s="934"/>
      <c r="RUQ24" s="934"/>
      <c r="RUR24" s="934"/>
      <c r="RUS24" s="934"/>
      <c r="RUT24" s="934"/>
      <c r="RUU24" s="934"/>
      <c r="RUV24" s="934"/>
      <c r="RUW24" s="934"/>
      <c r="RUX24" s="934"/>
      <c r="RUY24" s="934"/>
      <c r="RUZ24" s="934"/>
      <c r="RVA24" s="934"/>
      <c r="RVB24" s="934"/>
      <c r="RVC24" s="934"/>
      <c r="RVD24" s="934"/>
      <c r="RVE24" s="934"/>
      <c r="RVF24" s="934"/>
      <c r="RVG24" s="934"/>
      <c r="RVH24" s="934"/>
      <c r="RVI24" s="934"/>
      <c r="RVJ24" s="934"/>
      <c r="RVK24" s="934"/>
      <c r="RVL24" s="934"/>
      <c r="RVM24" s="934"/>
      <c r="RVN24" s="934"/>
      <c r="RVO24" s="934"/>
      <c r="RVP24" s="934"/>
      <c r="RVQ24" s="934"/>
      <c r="RVR24" s="934"/>
      <c r="RVS24" s="934"/>
      <c r="RVT24" s="934"/>
      <c r="RVU24" s="934"/>
      <c r="RVV24" s="934"/>
      <c r="RVW24" s="934"/>
      <c r="RVX24" s="934"/>
      <c r="RVY24" s="934"/>
      <c r="RVZ24" s="934"/>
      <c r="RWA24" s="934"/>
      <c r="RWB24" s="934"/>
      <c r="RWC24" s="934"/>
      <c r="RWD24" s="934"/>
      <c r="RWE24" s="934"/>
      <c r="RWF24" s="934"/>
      <c r="RWG24" s="934"/>
      <c r="RWH24" s="934"/>
      <c r="RWI24" s="934"/>
      <c r="RWJ24" s="934"/>
      <c r="RWK24" s="934"/>
      <c r="RWL24" s="934"/>
      <c r="RWM24" s="934"/>
      <c r="RWN24" s="934"/>
      <c r="RWO24" s="934"/>
      <c r="RWP24" s="934"/>
      <c r="RWQ24" s="934"/>
      <c r="RWR24" s="934"/>
      <c r="RWS24" s="934"/>
      <c r="RWT24" s="934"/>
      <c r="RWU24" s="934"/>
      <c r="RWV24" s="934"/>
      <c r="RWW24" s="934"/>
      <c r="RWX24" s="934"/>
      <c r="RWY24" s="934"/>
      <c r="RWZ24" s="934"/>
      <c r="RXA24" s="934"/>
      <c r="RXB24" s="934"/>
      <c r="RXC24" s="934"/>
      <c r="RXD24" s="934"/>
      <c r="RXE24" s="934"/>
      <c r="RXF24" s="934"/>
      <c r="RXG24" s="934"/>
      <c r="RXH24" s="934"/>
      <c r="RXI24" s="934"/>
      <c r="RXJ24" s="934"/>
      <c r="RXK24" s="934"/>
      <c r="RXL24" s="934"/>
      <c r="RXM24" s="934"/>
      <c r="RXN24" s="934"/>
      <c r="RXO24" s="934"/>
      <c r="RXP24" s="934"/>
      <c r="RXQ24" s="934"/>
      <c r="RXR24" s="934"/>
      <c r="RXS24" s="934"/>
      <c r="RXT24" s="934"/>
      <c r="RXU24" s="934"/>
      <c r="RXV24" s="934"/>
      <c r="RXW24" s="934"/>
      <c r="RXX24" s="934"/>
      <c r="RXY24" s="934"/>
      <c r="RXZ24" s="934"/>
      <c r="RYA24" s="934"/>
      <c r="RYB24" s="934"/>
      <c r="RYC24" s="934"/>
      <c r="RYD24" s="934"/>
      <c r="RYE24" s="934"/>
      <c r="RYF24" s="934"/>
      <c r="RYG24" s="934"/>
      <c r="RYH24" s="934"/>
      <c r="RYI24" s="934"/>
      <c r="RYJ24" s="934"/>
      <c r="RYK24" s="934"/>
      <c r="RYL24" s="934"/>
      <c r="RYM24" s="934"/>
      <c r="RYN24" s="934"/>
      <c r="RYO24" s="934"/>
      <c r="RYP24" s="934"/>
      <c r="RYQ24" s="934"/>
      <c r="RYR24" s="934"/>
      <c r="RYS24" s="934"/>
      <c r="RYT24" s="934"/>
      <c r="RYU24" s="934"/>
      <c r="RYV24" s="934"/>
      <c r="RYW24" s="934"/>
      <c r="RYX24" s="934"/>
      <c r="RYY24" s="934"/>
      <c r="RYZ24" s="934"/>
      <c r="RZA24" s="934"/>
      <c r="RZB24" s="934"/>
      <c r="RZC24" s="934"/>
      <c r="RZD24" s="934"/>
      <c r="RZE24" s="934"/>
      <c r="RZF24" s="934"/>
      <c r="RZG24" s="934"/>
      <c r="RZH24" s="934"/>
      <c r="RZI24" s="934"/>
      <c r="RZJ24" s="934"/>
      <c r="RZK24" s="934"/>
      <c r="RZL24" s="934"/>
      <c r="RZM24" s="934"/>
      <c r="RZN24" s="934"/>
      <c r="RZO24" s="934"/>
      <c r="RZP24" s="934"/>
      <c r="RZQ24" s="934"/>
      <c r="RZR24" s="934"/>
      <c r="RZS24" s="934"/>
      <c r="RZT24" s="934"/>
      <c r="RZU24" s="934"/>
      <c r="RZV24" s="934"/>
      <c r="RZW24" s="934"/>
      <c r="RZX24" s="934"/>
      <c r="RZY24" s="934"/>
      <c r="RZZ24" s="934"/>
      <c r="SAA24" s="934"/>
      <c r="SAB24" s="934"/>
      <c r="SAC24" s="934"/>
      <c r="SAD24" s="934"/>
      <c r="SAE24" s="934"/>
      <c r="SAF24" s="934"/>
      <c r="SAG24" s="934"/>
      <c r="SAH24" s="934"/>
      <c r="SAI24" s="934"/>
      <c r="SAJ24" s="934"/>
      <c r="SAK24" s="934"/>
      <c r="SAL24" s="934"/>
      <c r="SAM24" s="934"/>
      <c r="SAN24" s="934"/>
      <c r="SAO24" s="934"/>
      <c r="SAP24" s="934"/>
      <c r="SAQ24" s="934"/>
      <c r="SAR24" s="934"/>
      <c r="SAS24" s="934"/>
      <c r="SAT24" s="934"/>
      <c r="SAU24" s="934"/>
      <c r="SAV24" s="934"/>
      <c r="SAW24" s="934"/>
      <c r="SAX24" s="934"/>
      <c r="SAY24" s="934"/>
      <c r="SAZ24" s="934"/>
      <c r="SBA24" s="934"/>
      <c r="SBB24" s="934"/>
      <c r="SBC24" s="934"/>
      <c r="SBD24" s="934"/>
      <c r="SBE24" s="934"/>
      <c r="SBF24" s="934"/>
      <c r="SBG24" s="934"/>
      <c r="SBH24" s="934"/>
      <c r="SBI24" s="934"/>
      <c r="SBJ24" s="934"/>
      <c r="SBK24" s="934"/>
      <c r="SBL24" s="934"/>
      <c r="SBM24" s="934"/>
      <c r="SBN24" s="934"/>
      <c r="SBO24" s="934"/>
      <c r="SBP24" s="934"/>
      <c r="SBQ24" s="934"/>
      <c r="SBR24" s="934"/>
      <c r="SBS24" s="934"/>
      <c r="SBT24" s="934"/>
      <c r="SBU24" s="934"/>
      <c r="SBV24" s="934"/>
      <c r="SBW24" s="934"/>
      <c r="SBX24" s="934"/>
      <c r="SBY24" s="934"/>
      <c r="SBZ24" s="934"/>
      <c r="SCA24" s="934"/>
      <c r="SCB24" s="934"/>
      <c r="SCC24" s="934"/>
      <c r="SCD24" s="934"/>
      <c r="SCE24" s="934"/>
      <c r="SCF24" s="934"/>
      <c r="SCG24" s="934"/>
      <c r="SCH24" s="934"/>
      <c r="SCI24" s="934"/>
      <c r="SCJ24" s="934"/>
      <c r="SCK24" s="934"/>
      <c r="SCL24" s="934"/>
      <c r="SCM24" s="934"/>
      <c r="SCN24" s="934"/>
      <c r="SCO24" s="934"/>
      <c r="SCP24" s="934"/>
      <c r="SCQ24" s="934"/>
      <c r="SCR24" s="934"/>
      <c r="SCS24" s="934"/>
      <c r="SCT24" s="934"/>
      <c r="SCU24" s="934"/>
      <c r="SCV24" s="934"/>
      <c r="SCW24" s="934"/>
      <c r="SCX24" s="934"/>
      <c r="SCY24" s="934"/>
      <c r="SCZ24" s="934"/>
      <c r="SDA24" s="934"/>
      <c r="SDB24" s="934"/>
      <c r="SDC24" s="934"/>
      <c r="SDD24" s="934"/>
      <c r="SDE24" s="934"/>
      <c r="SDF24" s="934"/>
      <c r="SDG24" s="934"/>
      <c r="SDH24" s="934"/>
      <c r="SDI24" s="934"/>
      <c r="SDJ24" s="934"/>
      <c r="SDK24" s="934"/>
      <c r="SDL24" s="934"/>
      <c r="SDM24" s="934"/>
      <c r="SDN24" s="934"/>
      <c r="SDO24" s="934"/>
      <c r="SDP24" s="934"/>
      <c r="SDQ24" s="934"/>
      <c r="SDR24" s="934"/>
      <c r="SDS24" s="934"/>
      <c r="SDT24" s="934"/>
      <c r="SDU24" s="934"/>
      <c r="SDV24" s="934"/>
      <c r="SDW24" s="934"/>
      <c r="SDX24" s="934"/>
      <c r="SDY24" s="934"/>
      <c r="SDZ24" s="934"/>
      <c r="SEA24" s="934"/>
      <c r="SEB24" s="934"/>
      <c r="SEC24" s="934"/>
      <c r="SED24" s="934"/>
      <c r="SEE24" s="934"/>
      <c r="SEF24" s="934"/>
      <c r="SEG24" s="934"/>
      <c r="SEH24" s="934"/>
      <c r="SEI24" s="934"/>
      <c r="SEJ24" s="934"/>
      <c r="SEK24" s="934"/>
      <c r="SEL24" s="934"/>
      <c r="SEM24" s="934"/>
      <c r="SEN24" s="934"/>
      <c r="SEO24" s="934"/>
      <c r="SEP24" s="934"/>
      <c r="SEQ24" s="934"/>
      <c r="SER24" s="934"/>
      <c r="SES24" s="934"/>
      <c r="SET24" s="934"/>
      <c r="SEU24" s="934"/>
      <c r="SEV24" s="934"/>
      <c r="SEW24" s="934"/>
      <c r="SEX24" s="934"/>
      <c r="SEY24" s="934"/>
      <c r="SEZ24" s="934"/>
      <c r="SFA24" s="934"/>
      <c r="SFB24" s="934"/>
      <c r="SFC24" s="934"/>
      <c r="SFD24" s="934"/>
      <c r="SFE24" s="934"/>
      <c r="SFF24" s="934"/>
      <c r="SFG24" s="934"/>
      <c r="SFH24" s="934"/>
      <c r="SFI24" s="934"/>
      <c r="SFJ24" s="934"/>
      <c r="SFK24" s="934"/>
      <c r="SFL24" s="934"/>
      <c r="SFM24" s="934"/>
      <c r="SFN24" s="934"/>
      <c r="SFO24" s="934"/>
      <c r="SFP24" s="934"/>
      <c r="SFQ24" s="934"/>
      <c r="SFR24" s="934"/>
      <c r="SFS24" s="934"/>
      <c r="SFT24" s="934"/>
      <c r="SFU24" s="934"/>
      <c r="SFV24" s="934"/>
      <c r="SFW24" s="934"/>
      <c r="SFX24" s="934"/>
      <c r="SFY24" s="934"/>
      <c r="SFZ24" s="934"/>
      <c r="SGA24" s="934"/>
      <c r="SGB24" s="934"/>
      <c r="SGC24" s="934"/>
      <c r="SGD24" s="934"/>
      <c r="SGE24" s="934"/>
      <c r="SGF24" s="934"/>
      <c r="SGG24" s="934"/>
      <c r="SGH24" s="934"/>
      <c r="SGI24" s="934"/>
      <c r="SGJ24" s="934"/>
      <c r="SGK24" s="934"/>
      <c r="SGL24" s="934"/>
      <c r="SGM24" s="934"/>
      <c r="SGN24" s="934"/>
      <c r="SGO24" s="934"/>
      <c r="SGP24" s="934"/>
      <c r="SGQ24" s="934"/>
      <c r="SGR24" s="934"/>
      <c r="SGS24" s="934"/>
      <c r="SGT24" s="934"/>
      <c r="SGU24" s="934"/>
      <c r="SGV24" s="934"/>
      <c r="SGW24" s="934"/>
      <c r="SGX24" s="934"/>
      <c r="SGY24" s="934"/>
      <c r="SGZ24" s="934"/>
      <c r="SHA24" s="934"/>
      <c r="SHB24" s="934"/>
      <c r="SHC24" s="934"/>
      <c r="SHD24" s="934"/>
      <c r="SHE24" s="934"/>
      <c r="SHF24" s="934"/>
      <c r="SHG24" s="934"/>
      <c r="SHH24" s="934"/>
      <c r="SHI24" s="934"/>
      <c r="SHJ24" s="934"/>
      <c r="SHK24" s="934"/>
      <c r="SHL24" s="934"/>
      <c r="SHM24" s="934"/>
      <c r="SHN24" s="934"/>
      <c r="SHO24" s="934"/>
      <c r="SHP24" s="934"/>
      <c r="SHQ24" s="934"/>
      <c r="SHR24" s="934"/>
      <c r="SHS24" s="934"/>
      <c r="SHT24" s="934"/>
      <c r="SHU24" s="934"/>
      <c r="SHV24" s="934"/>
      <c r="SHW24" s="934"/>
      <c r="SHX24" s="934"/>
      <c r="SHY24" s="934"/>
      <c r="SHZ24" s="934"/>
      <c r="SIA24" s="934"/>
      <c r="SIB24" s="934"/>
      <c r="SIC24" s="934"/>
      <c r="SID24" s="934"/>
      <c r="SIE24" s="934"/>
      <c r="SIF24" s="934"/>
      <c r="SIG24" s="934"/>
      <c r="SIH24" s="934"/>
      <c r="SII24" s="934"/>
      <c r="SIJ24" s="934"/>
      <c r="SIK24" s="934"/>
      <c r="SIL24" s="934"/>
      <c r="SIM24" s="934"/>
      <c r="SIN24" s="934"/>
      <c r="SIO24" s="934"/>
      <c r="SIP24" s="934"/>
      <c r="SIQ24" s="934"/>
      <c r="SIR24" s="934"/>
      <c r="SIS24" s="934"/>
      <c r="SIT24" s="934"/>
      <c r="SIU24" s="934"/>
      <c r="SIV24" s="934"/>
      <c r="SIW24" s="934"/>
      <c r="SIX24" s="934"/>
      <c r="SIY24" s="934"/>
      <c r="SIZ24" s="934"/>
      <c r="SJA24" s="934"/>
      <c r="SJB24" s="934"/>
      <c r="SJC24" s="934"/>
      <c r="SJD24" s="934"/>
      <c r="SJE24" s="934"/>
      <c r="SJF24" s="934"/>
      <c r="SJG24" s="934"/>
      <c r="SJH24" s="934"/>
      <c r="SJI24" s="934"/>
      <c r="SJJ24" s="934"/>
      <c r="SJK24" s="934"/>
      <c r="SJL24" s="934"/>
      <c r="SJM24" s="934"/>
      <c r="SJN24" s="934"/>
      <c r="SJO24" s="934"/>
      <c r="SJP24" s="934"/>
      <c r="SJQ24" s="934"/>
      <c r="SJR24" s="934"/>
      <c r="SJS24" s="934"/>
      <c r="SJT24" s="934"/>
      <c r="SJU24" s="934"/>
      <c r="SJV24" s="934"/>
      <c r="SJW24" s="934"/>
      <c r="SJX24" s="934"/>
      <c r="SJY24" s="934"/>
      <c r="SJZ24" s="934"/>
      <c r="SKA24" s="934"/>
      <c r="SKB24" s="934"/>
      <c r="SKC24" s="934"/>
      <c r="SKD24" s="934"/>
      <c r="SKE24" s="934"/>
      <c r="SKF24" s="934"/>
      <c r="SKG24" s="934"/>
      <c r="SKH24" s="934"/>
      <c r="SKI24" s="934"/>
      <c r="SKJ24" s="934"/>
      <c r="SKK24" s="934"/>
      <c r="SKL24" s="934"/>
      <c r="SKM24" s="934"/>
      <c r="SKN24" s="934"/>
      <c r="SKO24" s="934"/>
      <c r="SKP24" s="934"/>
      <c r="SKQ24" s="934"/>
      <c r="SKR24" s="934"/>
      <c r="SKS24" s="934"/>
      <c r="SKT24" s="934"/>
      <c r="SKU24" s="934"/>
      <c r="SKV24" s="934"/>
      <c r="SKW24" s="934"/>
      <c r="SKX24" s="934"/>
      <c r="SKY24" s="934"/>
      <c r="SKZ24" s="934"/>
      <c r="SLA24" s="934"/>
      <c r="SLB24" s="934"/>
      <c r="SLC24" s="934"/>
      <c r="SLD24" s="934"/>
      <c r="SLE24" s="934"/>
      <c r="SLF24" s="934"/>
      <c r="SLG24" s="934"/>
      <c r="SLH24" s="934"/>
      <c r="SLI24" s="934"/>
      <c r="SLJ24" s="934"/>
      <c r="SLK24" s="934"/>
      <c r="SLL24" s="934"/>
      <c r="SLM24" s="934"/>
      <c r="SLN24" s="934"/>
      <c r="SLO24" s="934"/>
      <c r="SLP24" s="934"/>
      <c r="SLQ24" s="934"/>
      <c r="SLR24" s="934"/>
      <c r="SLS24" s="934"/>
      <c r="SLT24" s="934"/>
      <c r="SLU24" s="934"/>
      <c r="SLV24" s="934"/>
      <c r="SLW24" s="934"/>
      <c r="SLX24" s="934"/>
      <c r="SLY24" s="934"/>
      <c r="SLZ24" s="934"/>
      <c r="SMA24" s="934"/>
      <c r="SMB24" s="934"/>
      <c r="SMC24" s="934"/>
      <c r="SMD24" s="934"/>
      <c r="SME24" s="934"/>
      <c r="SMF24" s="934"/>
      <c r="SMG24" s="934"/>
      <c r="SMH24" s="934"/>
      <c r="SMI24" s="934"/>
      <c r="SMJ24" s="934"/>
      <c r="SMK24" s="934"/>
      <c r="SML24" s="934"/>
      <c r="SMM24" s="934"/>
      <c r="SMN24" s="934"/>
      <c r="SMO24" s="934"/>
      <c r="SMP24" s="934"/>
      <c r="SMQ24" s="934"/>
      <c r="SMR24" s="934"/>
      <c r="SMS24" s="934"/>
      <c r="SMT24" s="934"/>
      <c r="SMU24" s="934"/>
      <c r="SMV24" s="934"/>
      <c r="SMW24" s="934"/>
      <c r="SMX24" s="934"/>
      <c r="SMY24" s="934"/>
      <c r="SMZ24" s="934"/>
      <c r="SNA24" s="934"/>
      <c r="SNB24" s="934"/>
      <c r="SNC24" s="934"/>
      <c r="SND24" s="934"/>
      <c r="SNE24" s="934"/>
      <c r="SNF24" s="934"/>
      <c r="SNG24" s="934"/>
      <c r="SNH24" s="934"/>
      <c r="SNI24" s="934"/>
      <c r="SNJ24" s="934"/>
      <c r="SNK24" s="934"/>
      <c r="SNL24" s="934"/>
      <c r="SNM24" s="934"/>
      <c r="SNN24" s="934"/>
      <c r="SNO24" s="934"/>
      <c r="SNP24" s="934"/>
      <c r="SNQ24" s="934"/>
      <c r="SNR24" s="934"/>
      <c r="SNS24" s="934"/>
      <c r="SNT24" s="934"/>
      <c r="SNU24" s="934"/>
      <c r="SNV24" s="934"/>
      <c r="SNW24" s="934"/>
      <c r="SNX24" s="934"/>
      <c r="SNY24" s="934"/>
      <c r="SNZ24" s="934"/>
      <c r="SOA24" s="934"/>
      <c r="SOB24" s="934"/>
      <c r="SOC24" s="934"/>
      <c r="SOD24" s="934"/>
      <c r="SOE24" s="934"/>
      <c r="SOF24" s="934"/>
      <c r="SOG24" s="934"/>
      <c r="SOH24" s="934"/>
      <c r="SOI24" s="934"/>
      <c r="SOJ24" s="934"/>
      <c r="SOK24" s="934"/>
      <c r="SOL24" s="934"/>
      <c r="SOM24" s="934"/>
      <c r="SON24" s="934"/>
      <c r="SOO24" s="934"/>
      <c r="SOP24" s="934"/>
      <c r="SOQ24" s="934"/>
      <c r="SOR24" s="934"/>
      <c r="SOS24" s="934"/>
      <c r="SOT24" s="934"/>
      <c r="SOU24" s="934"/>
      <c r="SOV24" s="934"/>
      <c r="SOW24" s="934"/>
      <c r="SOX24" s="934"/>
      <c r="SOY24" s="934"/>
      <c r="SOZ24" s="934"/>
      <c r="SPA24" s="934"/>
      <c r="SPB24" s="934"/>
      <c r="SPC24" s="934"/>
      <c r="SPD24" s="934"/>
      <c r="SPE24" s="934"/>
      <c r="SPF24" s="934"/>
      <c r="SPG24" s="934"/>
      <c r="SPH24" s="934"/>
      <c r="SPI24" s="934"/>
      <c r="SPJ24" s="934"/>
      <c r="SPK24" s="934"/>
      <c r="SPL24" s="934"/>
      <c r="SPM24" s="934"/>
      <c r="SPN24" s="934"/>
      <c r="SPO24" s="934"/>
      <c r="SPP24" s="934"/>
      <c r="SPQ24" s="934"/>
      <c r="SPR24" s="934"/>
      <c r="SPS24" s="934"/>
      <c r="SPT24" s="934"/>
      <c r="SPU24" s="934"/>
      <c r="SPV24" s="934"/>
      <c r="SPW24" s="934"/>
      <c r="SPX24" s="934"/>
      <c r="SPY24" s="934"/>
      <c r="SPZ24" s="934"/>
      <c r="SQA24" s="934"/>
      <c r="SQB24" s="934"/>
      <c r="SQC24" s="934"/>
      <c r="SQD24" s="934"/>
      <c r="SQE24" s="934"/>
      <c r="SQF24" s="934"/>
      <c r="SQG24" s="934"/>
      <c r="SQH24" s="934"/>
      <c r="SQI24" s="934"/>
      <c r="SQJ24" s="934"/>
      <c r="SQK24" s="934"/>
      <c r="SQL24" s="934"/>
      <c r="SQM24" s="934"/>
      <c r="SQN24" s="934"/>
      <c r="SQO24" s="934"/>
      <c r="SQP24" s="934"/>
      <c r="SQQ24" s="934"/>
      <c r="SQR24" s="934"/>
      <c r="SQS24" s="934"/>
      <c r="SQT24" s="934"/>
      <c r="SQU24" s="934"/>
      <c r="SQV24" s="934"/>
      <c r="SQW24" s="934"/>
      <c r="SQX24" s="934"/>
      <c r="SQY24" s="934"/>
      <c r="SQZ24" s="934"/>
      <c r="SRA24" s="934"/>
      <c r="SRB24" s="934"/>
      <c r="SRC24" s="934"/>
      <c r="SRD24" s="934"/>
      <c r="SRE24" s="934"/>
      <c r="SRF24" s="934"/>
      <c r="SRG24" s="934"/>
      <c r="SRH24" s="934"/>
      <c r="SRI24" s="934"/>
      <c r="SRJ24" s="934"/>
      <c r="SRK24" s="934"/>
      <c r="SRL24" s="934"/>
      <c r="SRM24" s="934"/>
      <c r="SRN24" s="934"/>
      <c r="SRO24" s="934"/>
      <c r="SRP24" s="934"/>
      <c r="SRQ24" s="934"/>
      <c r="SRR24" s="934"/>
      <c r="SRS24" s="934"/>
      <c r="SRT24" s="934"/>
      <c r="SRU24" s="934"/>
      <c r="SRV24" s="934"/>
      <c r="SRW24" s="934"/>
      <c r="SRX24" s="934"/>
      <c r="SRY24" s="934"/>
      <c r="SRZ24" s="934"/>
      <c r="SSA24" s="934"/>
      <c r="SSB24" s="934"/>
      <c r="SSC24" s="934"/>
      <c r="SSD24" s="934"/>
      <c r="SSE24" s="934"/>
      <c r="SSF24" s="934"/>
      <c r="SSG24" s="934"/>
      <c r="SSH24" s="934"/>
      <c r="SSI24" s="934"/>
      <c r="SSJ24" s="934"/>
      <c r="SSK24" s="934"/>
      <c r="SSL24" s="934"/>
      <c r="SSM24" s="934"/>
      <c r="SSN24" s="934"/>
      <c r="SSO24" s="934"/>
      <c r="SSP24" s="934"/>
      <c r="SSQ24" s="934"/>
      <c r="SSR24" s="934"/>
      <c r="SSS24" s="934"/>
      <c r="SST24" s="934"/>
      <c r="SSU24" s="934"/>
      <c r="SSV24" s="934"/>
      <c r="SSW24" s="934"/>
      <c r="SSX24" s="934"/>
      <c r="SSY24" s="934"/>
      <c r="SSZ24" s="934"/>
      <c r="STA24" s="934"/>
      <c r="STB24" s="934"/>
      <c r="STC24" s="934"/>
      <c r="STD24" s="934"/>
      <c r="STE24" s="934"/>
      <c r="STF24" s="934"/>
      <c r="STG24" s="934"/>
      <c r="STH24" s="934"/>
      <c r="STI24" s="934"/>
      <c r="STJ24" s="934"/>
      <c r="STK24" s="934"/>
      <c r="STL24" s="934"/>
      <c r="STM24" s="934"/>
      <c r="STN24" s="934"/>
      <c r="STO24" s="934"/>
      <c r="STP24" s="934"/>
      <c r="STQ24" s="934"/>
      <c r="STR24" s="934"/>
      <c r="STS24" s="934"/>
      <c r="STT24" s="934"/>
      <c r="STU24" s="934"/>
      <c r="STV24" s="934"/>
      <c r="STW24" s="934"/>
      <c r="STX24" s="934"/>
      <c r="STY24" s="934"/>
      <c r="STZ24" s="934"/>
      <c r="SUA24" s="934"/>
      <c r="SUB24" s="934"/>
      <c r="SUC24" s="934"/>
      <c r="SUD24" s="934"/>
      <c r="SUE24" s="934"/>
      <c r="SUF24" s="934"/>
      <c r="SUG24" s="934"/>
      <c r="SUH24" s="934"/>
      <c r="SUI24" s="934"/>
      <c r="SUJ24" s="934"/>
      <c r="SUK24" s="934"/>
      <c r="SUL24" s="934"/>
      <c r="SUM24" s="934"/>
      <c r="SUN24" s="934"/>
      <c r="SUO24" s="934"/>
      <c r="SUP24" s="934"/>
      <c r="SUQ24" s="934"/>
      <c r="SUR24" s="934"/>
      <c r="SUS24" s="934"/>
      <c r="SUT24" s="934"/>
      <c r="SUU24" s="934"/>
      <c r="SUV24" s="934"/>
      <c r="SUW24" s="934"/>
      <c r="SUX24" s="934"/>
      <c r="SUY24" s="934"/>
      <c r="SUZ24" s="934"/>
      <c r="SVA24" s="934"/>
      <c r="SVB24" s="934"/>
      <c r="SVC24" s="934"/>
      <c r="SVD24" s="934"/>
      <c r="SVE24" s="934"/>
      <c r="SVF24" s="934"/>
      <c r="SVG24" s="934"/>
      <c r="SVH24" s="934"/>
      <c r="SVI24" s="934"/>
      <c r="SVJ24" s="934"/>
      <c r="SVK24" s="934"/>
      <c r="SVL24" s="934"/>
      <c r="SVM24" s="934"/>
      <c r="SVN24" s="934"/>
      <c r="SVO24" s="934"/>
      <c r="SVP24" s="934"/>
      <c r="SVQ24" s="934"/>
      <c r="SVR24" s="934"/>
      <c r="SVS24" s="934"/>
      <c r="SVT24" s="934"/>
      <c r="SVU24" s="934"/>
      <c r="SVV24" s="934"/>
      <c r="SVW24" s="934"/>
      <c r="SVX24" s="934"/>
      <c r="SVY24" s="934"/>
      <c r="SVZ24" s="934"/>
      <c r="SWA24" s="934"/>
      <c r="SWB24" s="934"/>
      <c r="SWC24" s="934"/>
      <c r="SWD24" s="934"/>
      <c r="SWE24" s="934"/>
      <c r="SWF24" s="934"/>
      <c r="SWG24" s="934"/>
      <c r="SWH24" s="934"/>
      <c r="SWI24" s="934"/>
      <c r="SWJ24" s="934"/>
      <c r="SWK24" s="934"/>
      <c r="SWL24" s="934"/>
      <c r="SWM24" s="934"/>
      <c r="SWN24" s="934"/>
      <c r="SWO24" s="934"/>
      <c r="SWP24" s="934"/>
      <c r="SWQ24" s="934"/>
      <c r="SWR24" s="934"/>
      <c r="SWS24" s="934"/>
      <c r="SWT24" s="934"/>
      <c r="SWU24" s="934"/>
      <c r="SWV24" s="934"/>
      <c r="SWW24" s="934"/>
      <c r="SWX24" s="934"/>
      <c r="SWY24" s="934"/>
      <c r="SWZ24" s="934"/>
      <c r="SXA24" s="934"/>
      <c r="SXB24" s="934"/>
      <c r="SXC24" s="934"/>
      <c r="SXD24" s="934"/>
      <c r="SXE24" s="934"/>
      <c r="SXF24" s="934"/>
      <c r="SXG24" s="934"/>
      <c r="SXH24" s="934"/>
      <c r="SXI24" s="934"/>
      <c r="SXJ24" s="934"/>
      <c r="SXK24" s="934"/>
      <c r="SXL24" s="934"/>
      <c r="SXM24" s="934"/>
      <c r="SXN24" s="934"/>
      <c r="SXO24" s="934"/>
      <c r="SXP24" s="934"/>
      <c r="SXQ24" s="934"/>
      <c r="SXR24" s="934"/>
      <c r="SXS24" s="934"/>
      <c r="SXT24" s="934"/>
      <c r="SXU24" s="934"/>
      <c r="SXV24" s="934"/>
      <c r="SXW24" s="934"/>
      <c r="SXX24" s="934"/>
      <c r="SXY24" s="934"/>
      <c r="SXZ24" s="934"/>
      <c r="SYA24" s="934"/>
      <c r="SYB24" s="934"/>
      <c r="SYC24" s="934"/>
      <c r="SYD24" s="934"/>
      <c r="SYE24" s="934"/>
      <c r="SYF24" s="934"/>
      <c r="SYG24" s="934"/>
      <c r="SYH24" s="934"/>
      <c r="SYI24" s="934"/>
      <c r="SYJ24" s="934"/>
      <c r="SYK24" s="934"/>
      <c r="SYL24" s="934"/>
      <c r="SYM24" s="934"/>
      <c r="SYN24" s="934"/>
      <c r="SYO24" s="934"/>
      <c r="SYP24" s="934"/>
      <c r="SYQ24" s="934"/>
      <c r="SYR24" s="934"/>
      <c r="SYS24" s="934"/>
      <c r="SYT24" s="934"/>
      <c r="SYU24" s="934"/>
      <c r="SYV24" s="934"/>
      <c r="SYW24" s="934"/>
      <c r="SYX24" s="934"/>
      <c r="SYY24" s="934"/>
      <c r="SYZ24" s="934"/>
      <c r="SZA24" s="934"/>
      <c r="SZB24" s="934"/>
      <c r="SZC24" s="934"/>
      <c r="SZD24" s="934"/>
      <c r="SZE24" s="934"/>
      <c r="SZF24" s="934"/>
      <c r="SZG24" s="934"/>
      <c r="SZH24" s="934"/>
      <c r="SZI24" s="934"/>
      <c r="SZJ24" s="934"/>
      <c r="SZK24" s="934"/>
      <c r="SZL24" s="934"/>
      <c r="SZM24" s="934"/>
      <c r="SZN24" s="934"/>
      <c r="SZO24" s="934"/>
      <c r="SZP24" s="934"/>
      <c r="SZQ24" s="934"/>
      <c r="SZR24" s="934"/>
      <c r="SZS24" s="934"/>
      <c r="SZT24" s="934"/>
      <c r="SZU24" s="934"/>
      <c r="SZV24" s="934"/>
      <c r="SZW24" s="934"/>
      <c r="SZX24" s="934"/>
      <c r="SZY24" s="934"/>
      <c r="SZZ24" s="934"/>
      <c r="TAA24" s="934"/>
      <c r="TAB24" s="934"/>
      <c r="TAC24" s="934"/>
      <c r="TAD24" s="934"/>
      <c r="TAE24" s="934"/>
      <c r="TAF24" s="934"/>
      <c r="TAG24" s="934"/>
      <c r="TAH24" s="934"/>
      <c r="TAI24" s="934"/>
      <c r="TAJ24" s="934"/>
      <c r="TAK24" s="934"/>
      <c r="TAL24" s="934"/>
      <c r="TAM24" s="934"/>
      <c r="TAN24" s="934"/>
      <c r="TAO24" s="934"/>
      <c r="TAP24" s="934"/>
      <c r="TAQ24" s="934"/>
      <c r="TAR24" s="934"/>
      <c r="TAS24" s="934"/>
      <c r="TAT24" s="934"/>
      <c r="TAU24" s="934"/>
      <c r="TAV24" s="934"/>
      <c r="TAW24" s="934"/>
      <c r="TAX24" s="934"/>
      <c r="TAY24" s="934"/>
      <c r="TAZ24" s="934"/>
      <c r="TBA24" s="934"/>
      <c r="TBB24" s="934"/>
      <c r="TBC24" s="934"/>
      <c r="TBD24" s="934"/>
      <c r="TBE24" s="934"/>
      <c r="TBF24" s="934"/>
      <c r="TBG24" s="934"/>
      <c r="TBH24" s="934"/>
      <c r="TBI24" s="934"/>
      <c r="TBJ24" s="934"/>
      <c r="TBK24" s="934"/>
      <c r="TBL24" s="934"/>
      <c r="TBM24" s="934"/>
      <c r="TBN24" s="934"/>
      <c r="TBO24" s="934"/>
      <c r="TBP24" s="934"/>
      <c r="TBQ24" s="934"/>
      <c r="TBR24" s="934"/>
      <c r="TBS24" s="934"/>
      <c r="TBT24" s="934"/>
      <c r="TBU24" s="934"/>
      <c r="TBV24" s="934"/>
      <c r="TBW24" s="934"/>
      <c r="TBX24" s="934"/>
      <c r="TBY24" s="934"/>
      <c r="TBZ24" s="934"/>
      <c r="TCA24" s="934"/>
      <c r="TCB24" s="934"/>
      <c r="TCC24" s="934"/>
      <c r="TCD24" s="934"/>
      <c r="TCE24" s="934"/>
      <c r="TCF24" s="934"/>
      <c r="TCG24" s="934"/>
      <c r="TCH24" s="934"/>
      <c r="TCI24" s="934"/>
      <c r="TCJ24" s="934"/>
      <c r="TCK24" s="934"/>
      <c r="TCL24" s="934"/>
      <c r="TCM24" s="934"/>
      <c r="TCN24" s="934"/>
      <c r="TCO24" s="934"/>
      <c r="TCP24" s="934"/>
      <c r="TCQ24" s="934"/>
      <c r="TCR24" s="934"/>
      <c r="TCS24" s="934"/>
      <c r="TCT24" s="934"/>
      <c r="TCU24" s="934"/>
      <c r="TCV24" s="934"/>
      <c r="TCW24" s="934"/>
      <c r="TCX24" s="934"/>
      <c r="TCY24" s="934"/>
      <c r="TCZ24" s="934"/>
      <c r="TDA24" s="934"/>
      <c r="TDB24" s="934"/>
      <c r="TDC24" s="934"/>
      <c r="TDD24" s="934"/>
      <c r="TDE24" s="934"/>
      <c r="TDF24" s="934"/>
      <c r="TDG24" s="934"/>
      <c r="TDH24" s="934"/>
      <c r="TDI24" s="934"/>
      <c r="TDJ24" s="934"/>
      <c r="TDK24" s="934"/>
      <c r="TDL24" s="934"/>
      <c r="TDM24" s="934"/>
      <c r="TDN24" s="934"/>
      <c r="TDO24" s="934"/>
      <c r="TDP24" s="934"/>
      <c r="TDQ24" s="934"/>
      <c r="TDR24" s="934"/>
      <c r="TDS24" s="934"/>
      <c r="TDT24" s="934"/>
      <c r="TDU24" s="934"/>
      <c r="TDV24" s="934"/>
      <c r="TDW24" s="934"/>
      <c r="TDX24" s="934"/>
      <c r="TDY24" s="934"/>
      <c r="TDZ24" s="934"/>
      <c r="TEA24" s="934"/>
      <c r="TEB24" s="934"/>
      <c r="TEC24" s="934"/>
      <c r="TED24" s="934"/>
      <c r="TEE24" s="934"/>
      <c r="TEF24" s="934"/>
      <c r="TEG24" s="934"/>
      <c r="TEH24" s="934"/>
      <c r="TEI24" s="934"/>
      <c r="TEJ24" s="934"/>
      <c r="TEK24" s="934"/>
      <c r="TEL24" s="934"/>
      <c r="TEM24" s="934"/>
      <c r="TEN24" s="934"/>
      <c r="TEO24" s="934"/>
      <c r="TEP24" s="934"/>
      <c r="TEQ24" s="934"/>
      <c r="TER24" s="934"/>
      <c r="TES24" s="934"/>
      <c r="TET24" s="934"/>
      <c r="TEU24" s="934"/>
      <c r="TEV24" s="934"/>
      <c r="TEW24" s="934"/>
      <c r="TEX24" s="934"/>
      <c r="TEY24" s="934"/>
      <c r="TEZ24" s="934"/>
      <c r="TFA24" s="934"/>
      <c r="TFB24" s="934"/>
      <c r="TFC24" s="934"/>
      <c r="TFD24" s="934"/>
      <c r="TFE24" s="934"/>
      <c r="TFF24" s="934"/>
      <c r="TFG24" s="934"/>
      <c r="TFH24" s="934"/>
      <c r="TFI24" s="934"/>
      <c r="TFJ24" s="934"/>
      <c r="TFK24" s="934"/>
      <c r="TFL24" s="934"/>
      <c r="TFM24" s="934"/>
      <c r="TFN24" s="934"/>
      <c r="TFO24" s="934"/>
      <c r="TFP24" s="934"/>
      <c r="TFQ24" s="934"/>
      <c r="TFR24" s="934"/>
      <c r="TFS24" s="934"/>
      <c r="TFT24" s="934"/>
      <c r="TFU24" s="934"/>
      <c r="TFV24" s="934"/>
      <c r="TFW24" s="934"/>
      <c r="TFX24" s="934"/>
      <c r="TFY24" s="934"/>
      <c r="TFZ24" s="934"/>
      <c r="TGA24" s="934"/>
      <c r="TGB24" s="934"/>
      <c r="TGC24" s="934"/>
      <c r="TGD24" s="934"/>
      <c r="TGE24" s="934"/>
      <c r="TGF24" s="934"/>
      <c r="TGG24" s="934"/>
      <c r="TGH24" s="934"/>
      <c r="TGI24" s="934"/>
      <c r="TGJ24" s="934"/>
      <c r="TGK24" s="934"/>
      <c r="TGL24" s="934"/>
      <c r="TGM24" s="934"/>
      <c r="TGN24" s="934"/>
      <c r="TGO24" s="934"/>
      <c r="TGP24" s="934"/>
      <c r="TGQ24" s="934"/>
      <c r="TGR24" s="934"/>
      <c r="TGS24" s="934"/>
      <c r="TGT24" s="934"/>
      <c r="TGU24" s="934"/>
      <c r="TGV24" s="934"/>
      <c r="TGW24" s="934"/>
      <c r="TGX24" s="934"/>
      <c r="TGY24" s="934"/>
      <c r="TGZ24" s="934"/>
      <c r="THA24" s="934"/>
      <c r="THB24" s="934"/>
      <c r="THC24" s="934"/>
      <c r="THD24" s="934"/>
      <c r="THE24" s="934"/>
      <c r="THF24" s="934"/>
      <c r="THG24" s="934"/>
      <c r="THH24" s="934"/>
      <c r="THI24" s="934"/>
      <c r="THJ24" s="934"/>
      <c r="THK24" s="934"/>
      <c r="THL24" s="934"/>
      <c r="THM24" s="934"/>
      <c r="THN24" s="934"/>
      <c r="THO24" s="934"/>
      <c r="THP24" s="934"/>
      <c r="THQ24" s="934"/>
      <c r="THR24" s="934"/>
      <c r="THS24" s="934"/>
      <c r="THT24" s="934"/>
      <c r="THU24" s="934"/>
      <c r="THV24" s="934"/>
      <c r="THW24" s="934"/>
      <c r="THX24" s="934"/>
      <c r="THY24" s="934"/>
      <c r="THZ24" s="934"/>
      <c r="TIA24" s="934"/>
      <c r="TIB24" s="934"/>
      <c r="TIC24" s="934"/>
      <c r="TID24" s="934"/>
      <c r="TIE24" s="934"/>
      <c r="TIF24" s="934"/>
      <c r="TIG24" s="934"/>
      <c r="TIH24" s="934"/>
      <c r="TII24" s="934"/>
      <c r="TIJ24" s="934"/>
      <c r="TIK24" s="934"/>
      <c r="TIL24" s="934"/>
      <c r="TIM24" s="934"/>
      <c r="TIN24" s="934"/>
      <c r="TIO24" s="934"/>
      <c r="TIP24" s="934"/>
      <c r="TIQ24" s="934"/>
      <c r="TIR24" s="934"/>
      <c r="TIS24" s="934"/>
      <c r="TIT24" s="934"/>
      <c r="TIU24" s="934"/>
      <c r="TIV24" s="934"/>
      <c r="TIW24" s="934"/>
      <c r="TIX24" s="934"/>
      <c r="TIY24" s="934"/>
      <c r="TIZ24" s="934"/>
      <c r="TJA24" s="934"/>
      <c r="TJB24" s="934"/>
      <c r="TJC24" s="934"/>
      <c r="TJD24" s="934"/>
      <c r="TJE24" s="934"/>
      <c r="TJF24" s="934"/>
      <c r="TJG24" s="934"/>
      <c r="TJH24" s="934"/>
      <c r="TJI24" s="934"/>
      <c r="TJJ24" s="934"/>
      <c r="TJK24" s="934"/>
      <c r="TJL24" s="934"/>
      <c r="TJM24" s="934"/>
      <c r="TJN24" s="934"/>
      <c r="TJO24" s="934"/>
      <c r="TJP24" s="934"/>
      <c r="TJQ24" s="934"/>
      <c r="TJR24" s="934"/>
      <c r="TJS24" s="934"/>
      <c r="TJT24" s="934"/>
      <c r="TJU24" s="934"/>
      <c r="TJV24" s="934"/>
      <c r="TJW24" s="934"/>
      <c r="TJX24" s="934"/>
      <c r="TJY24" s="934"/>
      <c r="TJZ24" s="934"/>
      <c r="TKA24" s="934"/>
      <c r="TKB24" s="934"/>
      <c r="TKC24" s="934"/>
      <c r="TKD24" s="934"/>
      <c r="TKE24" s="934"/>
      <c r="TKF24" s="934"/>
      <c r="TKG24" s="934"/>
      <c r="TKH24" s="934"/>
      <c r="TKI24" s="934"/>
      <c r="TKJ24" s="934"/>
      <c r="TKK24" s="934"/>
      <c r="TKL24" s="934"/>
      <c r="TKM24" s="934"/>
      <c r="TKN24" s="934"/>
      <c r="TKO24" s="934"/>
      <c r="TKP24" s="934"/>
      <c r="TKQ24" s="934"/>
      <c r="TKR24" s="934"/>
      <c r="TKS24" s="934"/>
      <c r="TKT24" s="934"/>
      <c r="TKU24" s="934"/>
      <c r="TKV24" s="934"/>
      <c r="TKW24" s="934"/>
      <c r="TKX24" s="934"/>
      <c r="TKY24" s="934"/>
      <c r="TKZ24" s="934"/>
      <c r="TLA24" s="934"/>
      <c r="TLB24" s="934"/>
      <c r="TLC24" s="934"/>
      <c r="TLD24" s="934"/>
      <c r="TLE24" s="934"/>
      <c r="TLF24" s="934"/>
      <c r="TLG24" s="934"/>
      <c r="TLH24" s="934"/>
      <c r="TLI24" s="934"/>
      <c r="TLJ24" s="934"/>
      <c r="TLK24" s="934"/>
      <c r="TLL24" s="934"/>
      <c r="TLM24" s="934"/>
      <c r="TLN24" s="934"/>
      <c r="TLO24" s="934"/>
      <c r="TLP24" s="934"/>
      <c r="TLQ24" s="934"/>
      <c r="TLR24" s="934"/>
      <c r="TLS24" s="934"/>
      <c r="TLT24" s="934"/>
      <c r="TLU24" s="934"/>
      <c r="TLV24" s="934"/>
      <c r="TLW24" s="934"/>
      <c r="TLX24" s="934"/>
      <c r="TLY24" s="934"/>
      <c r="TLZ24" s="934"/>
      <c r="TMA24" s="934"/>
      <c r="TMB24" s="934"/>
      <c r="TMC24" s="934"/>
      <c r="TMD24" s="934"/>
      <c r="TME24" s="934"/>
      <c r="TMF24" s="934"/>
      <c r="TMG24" s="934"/>
      <c r="TMH24" s="934"/>
      <c r="TMI24" s="934"/>
      <c r="TMJ24" s="934"/>
      <c r="TMK24" s="934"/>
      <c r="TML24" s="934"/>
      <c r="TMM24" s="934"/>
      <c r="TMN24" s="934"/>
      <c r="TMO24" s="934"/>
      <c r="TMP24" s="934"/>
      <c r="TMQ24" s="934"/>
      <c r="TMR24" s="934"/>
      <c r="TMS24" s="934"/>
      <c r="TMT24" s="934"/>
      <c r="TMU24" s="934"/>
      <c r="TMV24" s="934"/>
      <c r="TMW24" s="934"/>
      <c r="TMX24" s="934"/>
      <c r="TMY24" s="934"/>
      <c r="TMZ24" s="934"/>
      <c r="TNA24" s="934"/>
      <c r="TNB24" s="934"/>
      <c r="TNC24" s="934"/>
      <c r="TND24" s="934"/>
      <c r="TNE24" s="934"/>
      <c r="TNF24" s="934"/>
      <c r="TNG24" s="934"/>
      <c r="TNH24" s="934"/>
      <c r="TNI24" s="934"/>
      <c r="TNJ24" s="934"/>
      <c r="TNK24" s="934"/>
      <c r="TNL24" s="934"/>
      <c r="TNM24" s="934"/>
      <c r="TNN24" s="934"/>
      <c r="TNO24" s="934"/>
      <c r="TNP24" s="934"/>
      <c r="TNQ24" s="934"/>
      <c r="TNR24" s="934"/>
      <c r="TNS24" s="934"/>
      <c r="TNT24" s="934"/>
      <c r="TNU24" s="934"/>
      <c r="TNV24" s="934"/>
      <c r="TNW24" s="934"/>
      <c r="TNX24" s="934"/>
      <c r="TNY24" s="934"/>
      <c r="TNZ24" s="934"/>
      <c r="TOA24" s="934"/>
      <c r="TOB24" s="934"/>
      <c r="TOC24" s="934"/>
      <c r="TOD24" s="934"/>
      <c r="TOE24" s="934"/>
      <c r="TOF24" s="934"/>
      <c r="TOG24" s="934"/>
      <c r="TOH24" s="934"/>
      <c r="TOI24" s="934"/>
      <c r="TOJ24" s="934"/>
      <c r="TOK24" s="934"/>
      <c r="TOL24" s="934"/>
      <c r="TOM24" s="934"/>
      <c r="TON24" s="934"/>
      <c r="TOO24" s="934"/>
      <c r="TOP24" s="934"/>
      <c r="TOQ24" s="934"/>
      <c r="TOR24" s="934"/>
      <c r="TOS24" s="934"/>
      <c r="TOT24" s="934"/>
      <c r="TOU24" s="934"/>
      <c r="TOV24" s="934"/>
      <c r="TOW24" s="934"/>
      <c r="TOX24" s="934"/>
      <c r="TOY24" s="934"/>
      <c r="TOZ24" s="934"/>
      <c r="TPA24" s="934"/>
      <c r="TPB24" s="934"/>
      <c r="TPC24" s="934"/>
      <c r="TPD24" s="934"/>
      <c r="TPE24" s="934"/>
      <c r="TPF24" s="934"/>
      <c r="TPG24" s="934"/>
      <c r="TPH24" s="934"/>
      <c r="TPI24" s="934"/>
      <c r="TPJ24" s="934"/>
      <c r="TPK24" s="934"/>
      <c r="TPL24" s="934"/>
      <c r="TPM24" s="934"/>
      <c r="TPN24" s="934"/>
      <c r="TPO24" s="934"/>
      <c r="TPP24" s="934"/>
      <c r="TPQ24" s="934"/>
      <c r="TPR24" s="934"/>
      <c r="TPS24" s="934"/>
      <c r="TPT24" s="934"/>
      <c r="TPU24" s="934"/>
      <c r="TPV24" s="934"/>
      <c r="TPW24" s="934"/>
      <c r="TPX24" s="934"/>
      <c r="TPY24" s="934"/>
      <c r="TPZ24" s="934"/>
      <c r="TQA24" s="934"/>
      <c r="TQB24" s="934"/>
      <c r="TQC24" s="934"/>
      <c r="TQD24" s="934"/>
      <c r="TQE24" s="934"/>
      <c r="TQF24" s="934"/>
      <c r="TQG24" s="934"/>
      <c r="TQH24" s="934"/>
      <c r="TQI24" s="934"/>
      <c r="TQJ24" s="934"/>
      <c r="TQK24" s="934"/>
      <c r="TQL24" s="934"/>
      <c r="TQM24" s="934"/>
      <c r="TQN24" s="934"/>
      <c r="TQO24" s="934"/>
      <c r="TQP24" s="934"/>
      <c r="TQQ24" s="934"/>
      <c r="TQR24" s="934"/>
      <c r="TQS24" s="934"/>
      <c r="TQT24" s="934"/>
      <c r="TQU24" s="934"/>
      <c r="TQV24" s="934"/>
      <c r="TQW24" s="934"/>
      <c r="TQX24" s="934"/>
      <c r="TQY24" s="934"/>
      <c r="TQZ24" s="934"/>
      <c r="TRA24" s="934"/>
      <c r="TRB24" s="934"/>
      <c r="TRC24" s="934"/>
      <c r="TRD24" s="934"/>
      <c r="TRE24" s="934"/>
      <c r="TRF24" s="934"/>
      <c r="TRG24" s="934"/>
      <c r="TRH24" s="934"/>
      <c r="TRI24" s="934"/>
      <c r="TRJ24" s="934"/>
      <c r="TRK24" s="934"/>
      <c r="TRL24" s="934"/>
      <c r="TRM24" s="934"/>
      <c r="TRN24" s="934"/>
      <c r="TRO24" s="934"/>
      <c r="TRP24" s="934"/>
      <c r="TRQ24" s="934"/>
      <c r="TRR24" s="934"/>
      <c r="TRS24" s="934"/>
      <c r="TRT24" s="934"/>
      <c r="TRU24" s="934"/>
      <c r="TRV24" s="934"/>
      <c r="TRW24" s="934"/>
      <c r="TRX24" s="934"/>
      <c r="TRY24" s="934"/>
      <c r="TRZ24" s="934"/>
      <c r="TSA24" s="934"/>
      <c r="TSB24" s="934"/>
      <c r="TSC24" s="934"/>
      <c r="TSD24" s="934"/>
      <c r="TSE24" s="934"/>
      <c r="TSF24" s="934"/>
      <c r="TSG24" s="934"/>
      <c r="TSH24" s="934"/>
      <c r="TSI24" s="934"/>
      <c r="TSJ24" s="934"/>
      <c r="TSK24" s="934"/>
      <c r="TSL24" s="934"/>
      <c r="TSM24" s="934"/>
      <c r="TSN24" s="934"/>
      <c r="TSO24" s="934"/>
      <c r="TSP24" s="934"/>
      <c r="TSQ24" s="934"/>
      <c r="TSR24" s="934"/>
      <c r="TSS24" s="934"/>
      <c r="TST24" s="934"/>
      <c r="TSU24" s="934"/>
      <c r="TSV24" s="934"/>
      <c r="TSW24" s="934"/>
      <c r="TSX24" s="934"/>
      <c r="TSY24" s="934"/>
      <c r="TSZ24" s="934"/>
      <c r="TTA24" s="934"/>
      <c r="TTB24" s="934"/>
      <c r="TTC24" s="934"/>
      <c r="TTD24" s="934"/>
      <c r="TTE24" s="934"/>
      <c r="TTF24" s="934"/>
      <c r="TTG24" s="934"/>
      <c r="TTH24" s="934"/>
      <c r="TTI24" s="934"/>
      <c r="TTJ24" s="934"/>
      <c r="TTK24" s="934"/>
      <c r="TTL24" s="934"/>
      <c r="TTM24" s="934"/>
      <c r="TTN24" s="934"/>
      <c r="TTO24" s="934"/>
      <c r="TTP24" s="934"/>
      <c r="TTQ24" s="934"/>
      <c r="TTR24" s="934"/>
      <c r="TTS24" s="934"/>
      <c r="TTT24" s="934"/>
      <c r="TTU24" s="934"/>
      <c r="TTV24" s="934"/>
      <c r="TTW24" s="934"/>
      <c r="TTX24" s="934"/>
      <c r="TTY24" s="934"/>
      <c r="TTZ24" s="934"/>
      <c r="TUA24" s="934"/>
      <c r="TUB24" s="934"/>
      <c r="TUC24" s="934"/>
      <c r="TUD24" s="934"/>
      <c r="TUE24" s="934"/>
      <c r="TUF24" s="934"/>
      <c r="TUG24" s="934"/>
      <c r="TUH24" s="934"/>
      <c r="TUI24" s="934"/>
      <c r="TUJ24" s="934"/>
      <c r="TUK24" s="934"/>
      <c r="TUL24" s="934"/>
      <c r="TUM24" s="934"/>
      <c r="TUN24" s="934"/>
      <c r="TUO24" s="934"/>
      <c r="TUP24" s="934"/>
      <c r="TUQ24" s="934"/>
      <c r="TUR24" s="934"/>
      <c r="TUS24" s="934"/>
      <c r="TUT24" s="934"/>
      <c r="TUU24" s="934"/>
      <c r="TUV24" s="934"/>
      <c r="TUW24" s="934"/>
      <c r="TUX24" s="934"/>
      <c r="TUY24" s="934"/>
      <c r="TUZ24" s="934"/>
      <c r="TVA24" s="934"/>
      <c r="TVB24" s="934"/>
      <c r="TVC24" s="934"/>
      <c r="TVD24" s="934"/>
      <c r="TVE24" s="934"/>
      <c r="TVF24" s="934"/>
      <c r="TVG24" s="934"/>
      <c r="TVH24" s="934"/>
      <c r="TVI24" s="934"/>
      <c r="TVJ24" s="934"/>
      <c r="TVK24" s="934"/>
      <c r="TVL24" s="934"/>
      <c r="TVM24" s="934"/>
      <c r="TVN24" s="934"/>
      <c r="TVO24" s="934"/>
      <c r="TVP24" s="934"/>
      <c r="TVQ24" s="934"/>
      <c r="TVR24" s="934"/>
      <c r="TVS24" s="934"/>
      <c r="TVT24" s="934"/>
      <c r="TVU24" s="934"/>
      <c r="TVV24" s="934"/>
      <c r="TVW24" s="934"/>
      <c r="TVX24" s="934"/>
      <c r="TVY24" s="934"/>
      <c r="TVZ24" s="934"/>
      <c r="TWA24" s="934"/>
      <c r="TWB24" s="934"/>
      <c r="TWC24" s="934"/>
      <c r="TWD24" s="934"/>
      <c r="TWE24" s="934"/>
      <c r="TWF24" s="934"/>
      <c r="TWG24" s="934"/>
      <c r="TWH24" s="934"/>
      <c r="TWI24" s="934"/>
      <c r="TWJ24" s="934"/>
      <c r="TWK24" s="934"/>
      <c r="TWL24" s="934"/>
      <c r="TWM24" s="934"/>
      <c r="TWN24" s="934"/>
      <c r="TWO24" s="934"/>
      <c r="TWP24" s="934"/>
      <c r="TWQ24" s="934"/>
      <c r="TWR24" s="934"/>
      <c r="TWS24" s="934"/>
      <c r="TWT24" s="934"/>
      <c r="TWU24" s="934"/>
      <c r="TWV24" s="934"/>
      <c r="TWW24" s="934"/>
      <c r="TWX24" s="934"/>
      <c r="TWY24" s="934"/>
      <c r="TWZ24" s="934"/>
      <c r="TXA24" s="934"/>
      <c r="TXB24" s="934"/>
      <c r="TXC24" s="934"/>
      <c r="TXD24" s="934"/>
      <c r="TXE24" s="934"/>
      <c r="TXF24" s="934"/>
      <c r="TXG24" s="934"/>
      <c r="TXH24" s="934"/>
      <c r="TXI24" s="934"/>
      <c r="TXJ24" s="934"/>
      <c r="TXK24" s="934"/>
      <c r="TXL24" s="934"/>
      <c r="TXM24" s="934"/>
      <c r="TXN24" s="934"/>
      <c r="TXO24" s="934"/>
      <c r="TXP24" s="934"/>
      <c r="TXQ24" s="934"/>
      <c r="TXR24" s="934"/>
      <c r="TXS24" s="934"/>
      <c r="TXT24" s="934"/>
      <c r="TXU24" s="934"/>
      <c r="TXV24" s="934"/>
      <c r="TXW24" s="934"/>
      <c r="TXX24" s="934"/>
      <c r="TXY24" s="934"/>
      <c r="TXZ24" s="934"/>
      <c r="TYA24" s="934"/>
      <c r="TYB24" s="934"/>
      <c r="TYC24" s="934"/>
      <c r="TYD24" s="934"/>
      <c r="TYE24" s="934"/>
      <c r="TYF24" s="934"/>
      <c r="TYG24" s="934"/>
      <c r="TYH24" s="934"/>
      <c r="TYI24" s="934"/>
      <c r="TYJ24" s="934"/>
      <c r="TYK24" s="934"/>
      <c r="TYL24" s="934"/>
      <c r="TYM24" s="934"/>
      <c r="TYN24" s="934"/>
      <c r="TYO24" s="934"/>
      <c r="TYP24" s="934"/>
      <c r="TYQ24" s="934"/>
      <c r="TYR24" s="934"/>
      <c r="TYS24" s="934"/>
      <c r="TYT24" s="934"/>
      <c r="TYU24" s="934"/>
      <c r="TYV24" s="934"/>
      <c r="TYW24" s="934"/>
      <c r="TYX24" s="934"/>
      <c r="TYY24" s="934"/>
      <c r="TYZ24" s="934"/>
      <c r="TZA24" s="934"/>
      <c r="TZB24" s="934"/>
      <c r="TZC24" s="934"/>
      <c r="TZD24" s="934"/>
      <c r="TZE24" s="934"/>
      <c r="TZF24" s="934"/>
      <c r="TZG24" s="934"/>
      <c r="TZH24" s="934"/>
      <c r="TZI24" s="934"/>
      <c r="TZJ24" s="934"/>
      <c r="TZK24" s="934"/>
      <c r="TZL24" s="934"/>
      <c r="TZM24" s="934"/>
      <c r="TZN24" s="934"/>
      <c r="TZO24" s="934"/>
      <c r="TZP24" s="934"/>
      <c r="TZQ24" s="934"/>
      <c r="TZR24" s="934"/>
      <c r="TZS24" s="934"/>
      <c r="TZT24" s="934"/>
      <c r="TZU24" s="934"/>
      <c r="TZV24" s="934"/>
      <c r="TZW24" s="934"/>
      <c r="TZX24" s="934"/>
      <c r="TZY24" s="934"/>
      <c r="TZZ24" s="934"/>
      <c r="UAA24" s="934"/>
      <c r="UAB24" s="934"/>
      <c r="UAC24" s="934"/>
      <c r="UAD24" s="934"/>
      <c r="UAE24" s="934"/>
      <c r="UAF24" s="934"/>
      <c r="UAG24" s="934"/>
      <c r="UAH24" s="934"/>
      <c r="UAI24" s="934"/>
      <c r="UAJ24" s="934"/>
      <c r="UAK24" s="934"/>
      <c r="UAL24" s="934"/>
      <c r="UAM24" s="934"/>
      <c r="UAN24" s="934"/>
      <c r="UAO24" s="934"/>
      <c r="UAP24" s="934"/>
      <c r="UAQ24" s="934"/>
      <c r="UAR24" s="934"/>
      <c r="UAS24" s="934"/>
      <c r="UAT24" s="934"/>
      <c r="UAU24" s="934"/>
      <c r="UAV24" s="934"/>
      <c r="UAW24" s="934"/>
      <c r="UAX24" s="934"/>
      <c r="UAY24" s="934"/>
      <c r="UAZ24" s="934"/>
      <c r="UBA24" s="934"/>
      <c r="UBB24" s="934"/>
      <c r="UBC24" s="934"/>
      <c r="UBD24" s="934"/>
      <c r="UBE24" s="934"/>
      <c r="UBF24" s="934"/>
      <c r="UBG24" s="934"/>
      <c r="UBH24" s="934"/>
      <c r="UBI24" s="934"/>
      <c r="UBJ24" s="934"/>
      <c r="UBK24" s="934"/>
      <c r="UBL24" s="934"/>
      <c r="UBM24" s="934"/>
      <c r="UBN24" s="934"/>
      <c r="UBO24" s="934"/>
      <c r="UBP24" s="934"/>
      <c r="UBQ24" s="934"/>
      <c r="UBR24" s="934"/>
      <c r="UBS24" s="934"/>
      <c r="UBT24" s="934"/>
      <c r="UBU24" s="934"/>
      <c r="UBV24" s="934"/>
      <c r="UBW24" s="934"/>
      <c r="UBX24" s="934"/>
      <c r="UBY24" s="934"/>
      <c r="UBZ24" s="934"/>
      <c r="UCA24" s="934"/>
      <c r="UCB24" s="934"/>
      <c r="UCC24" s="934"/>
      <c r="UCD24" s="934"/>
      <c r="UCE24" s="934"/>
      <c r="UCF24" s="934"/>
      <c r="UCG24" s="934"/>
      <c r="UCH24" s="934"/>
      <c r="UCI24" s="934"/>
      <c r="UCJ24" s="934"/>
      <c r="UCK24" s="934"/>
      <c r="UCL24" s="934"/>
      <c r="UCM24" s="934"/>
      <c r="UCN24" s="934"/>
      <c r="UCO24" s="934"/>
      <c r="UCP24" s="934"/>
      <c r="UCQ24" s="934"/>
      <c r="UCR24" s="934"/>
      <c r="UCS24" s="934"/>
      <c r="UCT24" s="934"/>
      <c r="UCU24" s="934"/>
      <c r="UCV24" s="934"/>
      <c r="UCW24" s="934"/>
      <c r="UCX24" s="934"/>
      <c r="UCY24" s="934"/>
      <c r="UCZ24" s="934"/>
      <c r="UDA24" s="934"/>
      <c r="UDB24" s="934"/>
      <c r="UDC24" s="934"/>
      <c r="UDD24" s="934"/>
      <c r="UDE24" s="934"/>
      <c r="UDF24" s="934"/>
      <c r="UDG24" s="934"/>
      <c r="UDH24" s="934"/>
      <c r="UDI24" s="934"/>
      <c r="UDJ24" s="934"/>
      <c r="UDK24" s="934"/>
      <c r="UDL24" s="934"/>
      <c r="UDM24" s="934"/>
      <c r="UDN24" s="934"/>
      <c r="UDO24" s="934"/>
      <c r="UDP24" s="934"/>
      <c r="UDQ24" s="934"/>
      <c r="UDR24" s="934"/>
      <c r="UDS24" s="934"/>
      <c r="UDT24" s="934"/>
      <c r="UDU24" s="934"/>
      <c r="UDV24" s="934"/>
      <c r="UDW24" s="934"/>
      <c r="UDX24" s="934"/>
      <c r="UDY24" s="934"/>
      <c r="UDZ24" s="934"/>
      <c r="UEA24" s="934"/>
      <c r="UEB24" s="934"/>
      <c r="UEC24" s="934"/>
      <c r="UED24" s="934"/>
      <c r="UEE24" s="934"/>
      <c r="UEF24" s="934"/>
      <c r="UEG24" s="934"/>
      <c r="UEH24" s="934"/>
      <c r="UEI24" s="934"/>
      <c r="UEJ24" s="934"/>
      <c r="UEK24" s="934"/>
      <c r="UEL24" s="934"/>
      <c r="UEM24" s="934"/>
      <c r="UEN24" s="934"/>
      <c r="UEO24" s="934"/>
      <c r="UEP24" s="934"/>
      <c r="UEQ24" s="934"/>
      <c r="UER24" s="934"/>
      <c r="UES24" s="934"/>
      <c r="UET24" s="934"/>
      <c r="UEU24" s="934"/>
      <c r="UEV24" s="934"/>
      <c r="UEW24" s="934"/>
      <c r="UEX24" s="934"/>
      <c r="UEY24" s="934"/>
      <c r="UEZ24" s="934"/>
      <c r="UFA24" s="934"/>
      <c r="UFB24" s="934"/>
      <c r="UFC24" s="934"/>
      <c r="UFD24" s="934"/>
      <c r="UFE24" s="934"/>
      <c r="UFF24" s="934"/>
      <c r="UFG24" s="934"/>
      <c r="UFH24" s="934"/>
      <c r="UFI24" s="934"/>
      <c r="UFJ24" s="934"/>
      <c r="UFK24" s="934"/>
      <c r="UFL24" s="934"/>
      <c r="UFM24" s="934"/>
      <c r="UFN24" s="934"/>
      <c r="UFO24" s="934"/>
      <c r="UFP24" s="934"/>
      <c r="UFQ24" s="934"/>
      <c r="UFR24" s="934"/>
      <c r="UFS24" s="934"/>
      <c r="UFT24" s="934"/>
      <c r="UFU24" s="934"/>
      <c r="UFV24" s="934"/>
      <c r="UFW24" s="934"/>
      <c r="UFX24" s="934"/>
      <c r="UFY24" s="934"/>
      <c r="UFZ24" s="934"/>
      <c r="UGA24" s="934"/>
      <c r="UGB24" s="934"/>
      <c r="UGC24" s="934"/>
      <c r="UGD24" s="934"/>
      <c r="UGE24" s="934"/>
      <c r="UGF24" s="934"/>
      <c r="UGG24" s="934"/>
      <c r="UGH24" s="934"/>
      <c r="UGI24" s="934"/>
      <c r="UGJ24" s="934"/>
      <c r="UGK24" s="934"/>
      <c r="UGL24" s="934"/>
      <c r="UGM24" s="934"/>
      <c r="UGN24" s="934"/>
      <c r="UGO24" s="934"/>
      <c r="UGP24" s="934"/>
      <c r="UGQ24" s="934"/>
      <c r="UGR24" s="934"/>
      <c r="UGS24" s="934"/>
      <c r="UGT24" s="934"/>
      <c r="UGU24" s="934"/>
      <c r="UGV24" s="934"/>
      <c r="UGW24" s="934"/>
      <c r="UGX24" s="934"/>
      <c r="UGY24" s="934"/>
      <c r="UGZ24" s="934"/>
      <c r="UHA24" s="934"/>
      <c r="UHB24" s="934"/>
      <c r="UHC24" s="934"/>
      <c r="UHD24" s="934"/>
      <c r="UHE24" s="934"/>
      <c r="UHF24" s="934"/>
      <c r="UHG24" s="934"/>
      <c r="UHH24" s="934"/>
      <c r="UHI24" s="934"/>
      <c r="UHJ24" s="934"/>
      <c r="UHK24" s="934"/>
      <c r="UHL24" s="934"/>
      <c r="UHM24" s="934"/>
      <c r="UHN24" s="934"/>
      <c r="UHO24" s="934"/>
      <c r="UHP24" s="934"/>
      <c r="UHQ24" s="934"/>
      <c r="UHR24" s="934"/>
      <c r="UHS24" s="934"/>
      <c r="UHT24" s="934"/>
      <c r="UHU24" s="934"/>
      <c r="UHV24" s="934"/>
      <c r="UHW24" s="934"/>
      <c r="UHX24" s="934"/>
      <c r="UHY24" s="934"/>
      <c r="UHZ24" s="934"/>
      <c r="UIA24" s="934"/>
      <c r="UIB24" s="934"/>
      <c r="UIC24" s="934"/>
      <c r="UID24" s="934"/>
      <c r="UIE24" s="934"/>
      <c r="UIF24" s="934"/>
      <c r="UIG24" s="934"/>
      <c r="UIH24" s="934"/>
      <c r="UII24" s="934"/>
      <c r="UIJ24" s="934"/>
      <c r="UIK24" s="934"/>
      <c r="UIL24" s="934"/>
      <c r="UIM24" s="934"/>
      <c r="UIN24" s="934"/>
      <c r="UIO24" s="934"/>
      <c r="UIP24" s="934"/>
      <c r="UIQ24" s="934"/>
      <c r="UIR24" s="934"/>
      <c r="UIS24" s="934"/>
      <c r="UIT24" s="934"/>
      <c r="UIU24" s="934"/>
      <c r="UIV24" s="934"/>
      <c r="UIW24" s="934"/>
      <c r="UIX24" s="934"/>
      <c r="UIY24" s="934"/>
      <c r="UIZ24" s="934"/>
      <c r="UJA24" s="934"/>
      <c r="UJB24" s="934"/>
      <c r="UJC24" s="934"/>
      <c r="UJD24" s="934"/>
      <c r="UJE24" s="934"/>
      <c r="UJF24" s="934"/>
      <c r="UJG24" s="934"/>
      <c r="UJH24" s="934"/>
      <c r="UJI24" s="934"/>
      <c r="UJJ24" s="934"/>
      <c r="UJK24" s="934"/>
      <c r="UJL24" s="934"/>
      <c r="UJM24" s="934"/>
      <c r="UJN24" s="934"/>
      <c r="UJO24" s="934"/>
      <c r="UJP24" s="934"/>
      <c r="UJQ24" s="934"/>
      <c r="UJR24" s="934"/>
      <c r="UJS24" s="934"/>
      <c r="UJT24" s="934"/>
      <c r="UJU24" s="934"/>
      <c r="UJV24" s="934"/>
      <c r="UJW24" s="934"/>
      <c r="UJX24" s="934"/>
      <c r="UJY24" s="934"/>
      <c r="UJZ24" s="934"/>
      <c r="UKA24" s="934"/>
      <c r="UKB24" s="934"/>
      <c r="UKC24" s="934"/>
      <c r="UKD24" s="934"/>
      <c r="UKE24" s="934"/>
      <c r="UKF24" s="934"/>
      <c r="UKG24" s="934"/>
      <c r="UKH24" s="934"/>
      <c r="UKI24" s="934"/>
      <c r="UKJ24" s="934"/>
      <c r="UKK24" s="934"/>
      <c r="UKL24" s="934"/>
      <c r="UKM24" s="934"/>
      <c r="UKN24" s="934"/>
      <c r="UKO24" s="934"/>
      <c r="UKP24" s="934"/>
      <c r="UKQ24" s="934"/>
      <c r="UKR24" s="934"/>
      <c r="UKS24" s="934"/>
      <c r="UKT24" s="934"/>
      <c r="UKU24" s="934"/>
      <c r="UKV24" s="934"/>
      <c r="UKW24" s="934"/>
      <c r="UKX24" s="934"/>
      <c r="UKY24" s="934"/>
      <c r="UKZ24" s="934"/>
      <c r="ULA24" s="934"/>
      <c r="ULB24" s="934"/>
      <c r="ULC24" s="934"/>
      <c r="ULD24" s="934"/>
      <c r="ULE24" s="934"/>
      <c r="ULF24" s="934"/>
      <c r="ULG24" s="934"/>
      <c r="ULH24" s="934"/>
      <c r="ULI24" s="934"/>
      <c r="ULJ24" s="934"/>
      <c r="ULK24" s="934"/>
      <c r="ULL24" s="934"/>
      <c r="ULM24" s="934"/>
      <c r="ULN24" s="934"/>
      <c r="ULO24" s="934"/>
      <c r="ULP24" s="934"/>
      <c r="ULQ24" s="934"/>
      <c r="ULR24" s="934"/>
      <c r="ULS24" s="934"/>
      <c r="ULT24" s="934"/>
      <c r="ULU24" s="934"/>
      <c r="ULV24" s="934"/>
      <c r="ULW24" s="934"/>
      <c r="ULX24" s="934"/>
      <c r="ULY24" s="934"/>
      <c r="ULZ24" s="934"/>
      <c r="UMA24" s="934"/>
      <c r="UMB24" s="934"/>
      <c r="UMC24" s="934"/>
      <c r="UMD24" s="934"/>
      <c r="UME24" s="934"/>
      <c r="UMF24" s="934"/>
      <c r="UMG24" s="934"/>
      <c r="UMH24" s="934"/>
      <c r="UMI24" s="934"/>
      <c r="UMJ24" s="934"/>
      <c r="UMK24" s="934"/>
      <c r="UML24" s="934"/>
      <c r="UMM24" s="934"/>
      <c r="UMN24" s="934"/>
      <c r="UMO24" s="934"/>
      <c r="UMP24" s="934"/>
      <c r="UMQ24" s="934"/>
      <c r="UMR24" s="934"/>
      <c r="UMS24" s="934"/>
      <c r="UMT24" s="934"/>
      <c r="UMU24" s="934"/>
      <c r="UMV24" s="934"/>
      <c r="UMW24" s="934"/>
      <c r="UMX24" s="934"/>
      <c r="UMY24" s="934"/>
      <c r="UMZ24" s="934"/>
      <c r="UNA24" s="934"/>
      <c r="UNB24" s="934"/>
      <c r="UNC24" s="934"/>
      <c r="UND24" s="934"/>
      <c r="UNE24" s="934"/>
      <c r="UNF24" s="934"/>
      <c r="UNG24" s="934"/>
      <c r="UNH24" s="934"/>
      <c r="UNI24" s="934"/>
      <c r="UNJ24" s="934"/>
      <c r="UNK24" s="934"/>
      <c r="UNL24" s="934"/>
      <c r="UNM24" s="934"/>
      <c r="UNN24" s="934"/>
      <c r="UNO24" s="934"/>
      <c r="UNP24" s="934"/>
      <c r="UNQ24" s="934"/>
      <c r="UNR24" s="934"/>
      <c r="UNS24" s="934"/>
      <c r="UNT24" s="934"/>
      <c r="UNU24" s="934"/>
      <c r="UNV24" s="934"/>
      <c r="UNW24" s="934"/>
      <c r="UNX24" s="934"/>
      <c r="UNY24" s="934"/>
      <c r="UNZ24" s="934"/>
      <c r="UOA24" s="934"/>
      <c r="UOB24" s="934"/>
      <c r="UOC24" s="934"/>
      <c r="UOD24" s="934"/>
      <c r="UOE24" s="934"/>
      <c r="UOF24" s="934"/>
      <c r="UOG24" s="934"/>
      <c r="UOH24" s="934"/>
      <c r="UOI24" s="934"/>
      <c r="UOJ24" s="934"/>
      <c r="UOK24" s="934"/>
      <c r="UOL24" s="934"/>
      <c r="UOM24" s="934"/>
      <c r="UON24" s="934"/>
      <c r="UOO24" s="934"/>
      <c r="UOP24" s="934"/>
      <c r="UOQ24" s="934"/>
      <c r="UOR24" s="934"/>
      <c r="UOS24" s="934"/>
      <c r="UOT24" s="934"/>
      <c r="UOU24" s="934"/>
      <c r="UOV24" s="934"/>
      <c r="UOW24" s="934"/>
      <c r="UOX24" s="934"/>
      <c r="UOY24" s="934"/>
      <c r="UOZ24" s="934"/>
      <c r="UPA24" s="934"/>
      <c r="UPB24" s="934"/>
      <c r="UPC24" s="934"/>
      <c r="UPD24" s="934"/>
      <c r="UPE24" s="934"/>
      <c r="UPF24" s="934"/>
      <c r="UPG24" s="934"/>
      <c r="UPH24" s="934"/>
      <c r="UPI24" s="934"/>
      <c r="UPJ24" s="934"/>
      <c r="UPK24" s="934"/>
      <c r="UPL24" s="934"/>
      <c r="UPM24" s="934"/>
      <c r="UPN24" s="934"/>
      <c r="UPO24" s="934"/>
      <c r="UPP24" s="934"/>
      <c r="UPQ24" s="934"/>
      <c r="UPR24" s="934"/>
      <c r="UPS24" s="934"/>
      <c r="UPT24" s="934"/>
      <c r="UPU24" s="934"/>
      <c r="UPV24" s="934"/>
      <c r="UPW24" s="934"/>
      <c r="UPX24" s="934"/>
      <c r="UPY24" s="934"/>
      <c r="UPZ24" s="934"/>
      <c r="UQA24" s="934"/>
      <c r="UQB24" s="934"/>
      <c r="UQC24" s="934"/>
      <c r="UQD24" s="934"/>
      <c r="UQE24" s="934"/>
      <c r="UQF24" s="934"/>
      <c r="UQG24" s="934"/>
      <c r="UQH24" s="934"/>
      <c r="UQI24" s="934"/>
      <c r="UQJ24" s="934"/>
      <c r="UQK24" s="934"/>
      <c r="UQL24" s="934"/>
      <c r="UQM24" s="934"/>
      <c r="UQN24" s="934"/>
      <c r="UQO24" s="934"/>
      <c r="UQP24" s="934"/>
      <c r="UQQ24" s="934"/>
      <c r="UQR24" s="934"/>
      <c r="UQS24" s="934"/>
      <c r="UQT24" s="934"/>
      <c r="UQU24" s="934"/>
      <c r="UQV24" s="934"/>
      <c r="UQW24" s="934"/>
      <c r="UQX24" s="934"/>
      <c r="UQY24" s="934"/>
      <c r="UQZ24" s="934"/>
      <c r="URA24" s="934"/>
      <c r="URB24" s="934"/>
      <c r="URC24" s="934"/>
      <c r="URD24" s="934"/>
      <c r="URE24" s="934"/>
      <c r="URF24" s="934"/>
      <c r="URG24" s="934"/>
      <c r="URH24" s="934"/>
      <c r="URI24" s="934"/>
      <c r="URJ24" s="934"/>
      <c r="URK24" s="934"/>
      <c r="URL24" s="934"/>
      <c r="URM24" s="934"/>
      <c r="URN24" s="934"/>
      <c r="URO24" s="934"/>
      <c r="URP24" s="934"/>
      <c r="URQ24" s="934"/>
      <c r="URR24" s="934"/>
      <c r="URS24" s="934"/>
      <c r="URT24" s="934"/>
      <c r="URU24" s="934"/>
      <c r="URV24" s="934"/>
      <c r="URW24" s="934"/>
      <c r="URX24" s="934"/>
      <c r="URY24" s="934"/>
      <c r="URZ24" s="934"/>
      <c r="USA24" s="934"/>
      <c r="USB24" s="934"/>
      <c r="USC24" s="934"/>
      <c r="USD24" s="934"/>
      <c r="USE24" s="934"/>
      <c r="USF24" s="934"/>
      <c r="USG24" s="934"/>
      <c r="USH24" s="934"/>
      <c r="USI24" s="934"/>
      <c r="USJ24" s="934"/>
      <c r="USK24" s="934"/>
      <c r="USL24" s="934"/>
      <c r="USM24" s="934"/>
      <c r="USN24" s="934"/>
      <c r="USO24" s="934"/>
      <c r="USP24" s="934"/>
      <c r="USQ24" s="934"/>
      <c r="USR24" s="934"/>
      <c r="USS24" s="934"/>
      <c r="UST24" s="934"/>
      <c r="USU24" s="934"/>
      <c r="USV24" s="934"/>
      <c r="USW24" s="934"/>
      <c r="USX24" s="934"/>
      <c r="USY24" s="934"/>
      <c r="USZ24" s="934"/>
      <c r="UTA24" s="934"/>
      <c r="UTB24" s="934"/>
      <c r="UTC24" s="934"/>
      <c r="UTD24" s="934"/>
      <c r="UTE24" s="934"/>
      <c r="UTF24" s="934"/>
      <c r="UTG24" s="934"/>
      <c r="UTH24" s="934"/>
      <c r="UTI24" s="934"/>
      <c r="UTJ24" s="934"/>
      <c r="UTK24" s="934"/>
      <c r="UTL24" s="934"/>
      <c r="UTM24" s="934"/>
      <c r="UTN24" s="934"/>
      <c r="UTO24" s="934"/>
      <c r="UTP24" s="934"/>
      <c r="UTQ24" s="934"/>
      <c r="UTR24" s="934"/>
      <c r="UTS24" s="934"/>
      <c r="UTT24" s="934"/>
      <c r="UTU24" s="934"/>
      <c r="UTV24" s="934"/>
      <c r="UTW24" s="934"/>
      <c r="UTX24" s="934"/>
      <c r="UTY24" s="934"/>
      <c r="UTZ24" s="934"/>
      <c r="UUA24" s="934"/>
      <c r="UUB24" s="934"/>
      <c r="UUC24" s="934"/>
      <c r="UUD24" s="934"/>
      <c r="UUE24" s="934"/>
      <c r="UUF24" s="934"/>
      <c r="UUG24" s="934"/>
      <c r="UUH24" s="934"/>
      <c r="UUI24" s="934"/>
      <c r="UUJ24" s="934"/>
      <c r="UUK24" s="934"/>
      <c r="UUL24" s="934"/>
      <c r="UUM24" s="934"/>
      <c r="UUN24" s="934"/>
      <c r="UUO24" s="934"/>
      <c r="UUP24" s="934"/>
      <c r="UUQ24" s="934"/>
      <c r="UUR24" s="934"/>
      <c r="UUS24" s="934"/>
      <c r="UUT24" s="934"/>
      <c r="UUU24" s="934"/>
      <c r="UUV24" s="934"/>
      <c r="UUW24" s="934"/>
      <c r="UUX24" s="934"/>
      <c r="UUY24" s="934"/>
      <c r="UUZ24" s="934"/>
      <c r="UVA24" s="934"/>
      <c r="UVB24" s="934"/>
      <c r="UVC24" s="934"/>
      <c r="UVD24" s="934"/>
      <c r="UVE24" s="934"/>
      <c r="UVF24" s="934"/>
      <c r="UVG24" s="934"/>
      <c r="UVH24" s="934"/>
      <c r="UVI24" s="934"/>
      <c r="UVJ24" s="934"/>
      <c r="UVK24" s="934"/>
      <c r="UVL24" s="934"/>
      <c r="UVM24" s="934"/>
      <c r="UVN24" s="934"/>
      <c r="UVO24" s="934"/>
      <c r="UVP24" s="934"/>
      <c r="UVQ24" s="934"/>
      <c r="UVR24" s="934"/>
      <c r="UVS24" s="934"/>
      <c r="UVT24" s="934"/>
      <c r="UVU24" s="934"/>
      <c r="UVV24" s="934"/>
      <c r="UVW24" s="934"/>
      <c r="UVX24" s="934"/>
      <c r="UVY24" s="934"/>
      <c r="UVZ24" s="934"/>
      <c r="UWA24" s="934"/>
      <c r="UWB24" s="934"/>
      <c r="UWC24" s="934"/>
      <c r="UWD24" s="934"/>
      <c r="UWE24" s="934"/>
      <c r="UWF24" s="934"/>
      <c r="UWG24" s="934"/>
      <c r="UWH24" s="934"/>
      <c r="UWI24" s="934"/>
      <c r="UWJ24" s="934"/>
      <c r="UWK24" s="934"/>
      <c r="UWL24" s="934"/>
      <c r="UWM24" s="934"/>
      <c r="UWN24" s="934"/>
      <c r="UWO24" s="934"/>
      <c r="UWP24" s="934"/>
      <c r="UWQ24" s="934"/>
      <c r="UWR24" s="934"/>
      <c r="UWS24" s="934"/>
      <c r="UWT24" s="934"/>
      <c r="UWU24" s="934"/>
      <c r="UWV24" s="934"/>
      <c r="UWW24" s="934"/>
      <c r="UWX24" s="934"/>
      <c r="UWY24" s="934"/>
      <c r="UWZ24" s="934"/>
      <c r="UXA24" s="934"/>
      <c r="UXB24" s="934"/>
      <c r="UXC24" s="934"/>
      <c r="UXD24" s="934"/>
      <c r="UXE24" s="934"/>
      <c r="UXF24" s="934"/>
      <c r="UXG24" s="934"/>
      <c r="UXH24" s="934"/>
      <c r="UXI24" s="934"/>
      <c r="UXJ24" s="934"/>
      <c r="UXK24" s="934"/>
      <c r="UXL24" s="934"/>
      <c r="UXM24" s="934"/>
      <c r="UXN24" s="934"/>
      <c r="UXO24" s="934"/>
      <c r="UXP24" s="934"/>
      <c r="UXQ24" s="934"/>
      <c r="UXR24" s="934"/>
      <c r="UXS24" s="934"/>
      <c r="UXT24" s="934"/>
      <c r="UXU24" s="934"/>
      <c r="UXV24" s="934"/>
      <c r="UXW24" s="934"/>
      <c r="UXX24" s="934"/>
      <c r="UXY24" s="934"/>
      <c r="UXZ24" s="934"/>
      <c r="UYA24" s="934"/>
      <c r="UYB24" s="934"/>
      <c r="UYC24" s="934"/>
      <c r="UYD24" s="934"/>
      <c r="UYE24" s="934"/>
      <c r="UYF24" s="934"/>
      <c r="UYG24" s="934"/>
      <c r="UYH24" s="934"/>
      <c r="UYI24" s="934"/>
      <c r="UYJ24" s="934"/>
      <c r="UYK24" s="934"/>
      <c r="UYL24" s="934"/>
      <c r="UYM24" s="934"/>
      <c r="UYN24" s="934"/>
      <c r="UYO24" s="934"/>
      <c r="UYP24" s="934"/>
      <c r="UYQ24" s="934"/>
      <c r="UYR24" s="934"/>
      <c r="UYS24" s="934"/>
      <c r="UYT24" s="934"/>
      <c r="UYU24" s="934"/>
      <c r="UYV24" s="934"/>
      <c r="UYW24" s="934"/>
      <c r="UYX24" s="934"/>
      <c r="UYY24" s="934"/>
      <c r="UYZ24" s="934"/>
      <c r="UZA24" s="934"/>
      <c r="UZB24" s="934"/>
      <c r="UZC24" s="934"/>
      <c r="UZD24" s="934"/>
      <c r="UZE24" s="934"/>
      <c r="UZF24" s="934"/>
      <c r="UZG24" s="934"/>
      <c r="UZH24" s="934"/>
      <c r="UZI24" s="934"/>
      <c r="UZJ24" s="934"/>
      <c r="UZK24" s="934"/>
      <c r="UZL24" s="934"/>
      <c r="UZM24" s="934"/>
      <c r="UZN24" s="934"/>
      <c r="UZO24" s="934"/>
      <c r="UZP24" s="934"/>
      <c r="UZQ24" s="934"/>
      <c r="UZR24" s="934"/>
      <c r="UZS24" s="934"/>
      <c r="UZT24" s="934"/>
      <c r="UZU24" s="934"/>
      <c r="UZV24" s="934"/>
      <c r="UZW24" s="934"/>
      <c r="UZX24" s="934"/>
      <c r="UZY24" s="934"/>
      <c r="UZZ24" s="934"/>
      <c r="VAA24" s="934"/>
      <c r="VAB24" s="934"/>
      <c r="VAC24" s="934"/>
      <c r="VAD24" s="934"/>
      <c r="VAE24" s="934"/>
      <c r="VAF24" s="934"/>
      <c r="VAG24" s="934"/>
      <c r="VAH24" s="934"/>
      <c r="VAI24" s="934"/>
      <c r="VAJ24" s="934"/>
      <c r="VAK24" s="934"/>
      <c r="VAL24" s="934"/>
      <c r="VAM24" s="934"/>
      <c r="VAN24" s="934"/>
      <c r="VAO24" s="934"/>
      <c r="VAP24" s="934"/>
      <c r="VAQ24" s="934"/>
      <c r="VAR24" s="934"/>
      <c r="VAS24" s="934"/>
      <c r="VAT24" s="934"/>
      <c r="VAU24" s="934"/>
      <c r="VAV24" s="934"/>
      <c r="VAW24" s="934"/>
      <c r="VAX24" s="934"/>
      <c r="VAY24" s="934"/>
      <c r="VAZ24" s="934"/>
      <c r="VBA24" s="934"/>
      <c r="VBB24" s="934"/>
      <c r="VBC24" s="934"/>
      <c r="VBD24" s="934"/>
      <c r="VBE24" s="934"/>
      <c r="VBF24" s="934"/>
      <c r="VBG24" s="934"/>
      <c r="VBH24" s="934"/>
      <c r="VBI24" s="934"/>
      <c r="VBJ24" s="934"/>
      <c r="VBK24" s="934"/>
      <c r="VBL24" s="934"/>
      <c r="VBM24" s="934"/>
      <c r="VBN24" s="934"/>
      <c r="VBO24" s="934"/>
      <c r="VBP24" s="934"/>
      <c r="VBQ24" s="934"/>
      <c r="VBR24" s="934"/>
      <c r="VBS24" s="934"/>
      <c r="VBT24" s="934"/>
      <c r="VBU24" s="934"/>
      <c r="VBV24" s="934"/>
      <c r="VBW24" s="934"/>
      <c r="VBX24" s="934"/>
      <c r="VBY24" s="934"/>
      <c r="VBZ24" s="934"/>
      <c r="VCA24" s="934"/>
      <c r="VCB24" s="934"/>
      <c r="VCC24" s="934"/>
      <c r="VCD24" s="934"/>
      <c r="VCE24" s="934"/>
      <c r="VCF24" s="934"/>
      <c r="VCG24" s="934"/>
      <c r="VCH24" s="934"/>
      <c r="VCI24" s="934"/>
      <c r="VCJ24" s="934"/>
      <c r="VCK24" s="934"/>
      <c r="VCL24" s="934"/>
      <c r="VCM24" s="934"/>
      <c r="VCN24" s="934"/>
      <c r="VCO24" s="934"/>
      <c r="VCP24" s="934"/>
      <c r="VCQ24" s="934"/>
      <c r="VCR24" s="934"/>
      <c r="VCS24" s="934"/>
      <c r="VCT24" s="934"/>
      <c r="VCU24" s="934"/>
      <c r="VCV24" s="934"/>
      <c r="VCW24" s="934"/>
      <c r="VCX24" s="934"/>
      <c r="VCY24" s="934"/>
      <c r="VCZ24" s="934"/>
      <c r="VDA24" s="934"/>
      <c r="VDB24" s="934"/>
      <c r="VDC24" s="934"/>
      <c r="VDD24" s="934"/>
      <c r="VDE24" s="934"/>
      <c r="VDF24" s="934"/>
      <c r="VDG24" s="934"/>
      <c r="VDH24" s="934"/>
      <c r="VDI24" s="934"/>
      <c r="VDJ24" s="934"/>
      <c r="VDK24" s="934"/>
      <c r="VDL24" s="934"/>
      <c r="VDM24" s="934"/>
      <c r="VDN24" s="934"/>
      <c r="VDO24" s="934"/>
      <c r="VDP24" s="934"/>
      <c r="VDQ24" s="934"/>
      <c r="VDR24" s="934"/>
      <c r="VDS24" s="934"/>
      <c r="VDT24" s="934"/>
      <c r="VDU24" s="934"/>
      <c r="VDV24" s="934"/>
      <c r="VDW24" s="934"/>
      <c r="VDX24" s="934"/>
      <c r="VDY24" s="934"/>
      <c r="VDZ24" s="934"/>
      <c r="VEA24" s="934"/>
      <c r="VEB24" s="934"/>
      <c r="VEC24" s="934"/>
      <c r="VED24" s="934"/>
      <c r="VEE24" s="934"/>
      <c r="VEF24" s="934"/>
      <c r="VEG24" s="934"/>
      <c r="VEH24" s="934"/>
      <c r="VEI24" s="934"/>
      <c r="VEJ24" s="934"/>
      <c r="VEK24" s="934"/>
      <c r="VEL24" s="934"/>
      <c r="VEM24" s="934"/>
      <c r="VEN24" s="934"/>
      <c r="VEO24" s="934"/>
      <c r="VEP24" s="934"/>
      <c r="VEQ24" s="934"/>
      <c r="VER24" s="934"/>
      <c r="VES24" s="934"/>
      <c r="VET24" s="934"/>
      <c r="VEU24" s="934"/>
      <c r="VEV24" s="934"/>
      <c r="VEW24" s="934"/>
      <c r="VEX24" s="934"/>
      <c r="VEY24" s="934"/>
      <c r="VEZ24" s="934"/>
      <c r="VFA24" s="934"/>
      <c r="VFB24" s="934"/>
      <c r="VFC24" s="934"/>
      <c r="VFD24" s="934"/>
      <c r="VFE24" s="934"/>
      <c r="VFF24" s="934"/>
      <c r="VFG24" s="934"/>
      <c r="VFH24" s="934"/>
      <c r="VFI24" s="934"/>
      <c r="VFJ24" s="934"/>
      <c r="VFK24" s="934"/>
      <c r="VFL24" s="934"/>
      <c r="VFM24" s="934"/>
      <c r="VFN24" s="934"/>
      <c r="VFO24" s="934"/>
      <c r="VFP24" s="934"/>
      <c r="VFQ24" s="934"/>
      <c r="VFR24" s="934"/>
      <c r="VFS24" s="934"/>
      <c r="VFT24" s="934"/>
      <c r="VFU24" s="934"/>
      <c r="VFV24" s="934"/>
      <c r="VFW24" s="934"/>
      <c r="VFX24" s="934"/>
      <c r="VFY24" s="934"/>
      <c r="VFZ24" s="934"/>
      <c r="VGA24" s="934"/>
      <c r="VGB24" s="934"/>
      <c r="VGC24" s="934"/>
      <c r="VGD24" s="934"/>
      <c r="VGE24" s="934"/>
      <c r="VGF24" s="934"/>
      <c r="VGG24" s="934"/>
      <c r="VGH24" s="934"/>
      <c r="VGI24" s="934"/>
      <c r="VGJ24" s="934"/>
      <c r="VGK24" s="934"/>
      <c r="VGL24" s="934"/>
      <c r="VGM24" s="934"/>
      <c r="VGN24" s="934"/>
      <c r="VGO24" s="934"/>
      <c r="VGP24" s="934"/>
      <c r="VGQ24" s="934"/>
      <c r="VGR24" s="934"/>
      <c r="VGS24" s="934"/>
      <c r="VGT24" s="934"/>
      <c r="VGU24" s="934"/>
      <c r="VGV24" s="934"/>
      <c r="VGW24" s="934"/>
      <c r="VGX24" s="934"/>
      <c r="VGY24" s="934"/>
      <c r="VGZ24" s="934"/>
      <c r="VHA24" s="934"/>
      <c r="VHB24" s="934"/>
      <c r="VHC24" s="934"/>
      <c r="VHD24" s="934"/>
      <c r="VHE24" s="934"/>
      <c r="VHF24" s="934"/>
      <c r="VHG24" s="934"/>
      <c r="VHH24" s="934"/>
      <c r="VHI24" s="934"/>
      <c r="VHJ24" s="934"/>
      <c r="VHK24" s="934"/>
      <c r="VHL24" s="934"/>
      <c r="VHM24" s="934"/>
      <c r="VHN24" s="934"/>
      <c r="VHO24" s="934"/>
      <c r="VHP24" s="934"/>
      <c r="VHQ24" s="934"/>
      <c r="VHR24" s="934"/>
      <c r="VHS24" s="934"/>
      <c r="VHT24" s="934"/>
      <c r="VHU24" s="934"/>
      <c r="VHV24" s="934"/>
      <c r="VHW24" s="934"/>
      <c r="VHX24" s="934"/>
      <c r="VHY24" s="934"/>
      <c r="VHZ24" s="934"/>
      <c r="VIA24" s="934"/>
      <c r="VIB24" s="934"/>
      <c r="VIC24" s="934"/>
      <c r="VID24" s="934"/>
      <c r="VIE24" s="934"/>
      <c r="VIF24" s="934"/>
      <c r="VIG24" s="934"/>
      <c r="VIH24" s="934"/>
      <c r="VII24" s="934"/>
      <c r="VIJ24" s="934"/>
      <c r="VIK24" s="934"/>
      <c r="VIL24" s="934"/>
      <c r="VIM24" s="934"/>
      <c r="VIN24" s="934"/>
      <c r="VIO24" s="934"/>
      <c r="VIP24" s="934"/>
      <c r="VIQ24" s="934"/>
      <c r="VIR24" s="934"/>
      <c r="VIS24" s="934"/>
      <c r="VIT24" s="934"/>
      <c r="VIU24" s="934"/>
      <c r="VIV24" s="934"/>
      <c r="VIW24" s="934"/>
      <c r="VIX24" s="934"/>
      <c r="VIY24" s="934"/>
      <c r="VIZ24" s="934"/>
      <c r="VJA24" s="934"/>
      <c r="VJB24" s="934"/>
      <c r="VJC24" s="934"/>
      <c r="VJD24" s="934"/>
      <c r="VJE24" s="934"/>
      <c r="VJF24" s="934"/>
      <c r="VJG24" s="934"/>
      <c r="VJH24" s="934"/>
      <c r="VJI24" s="934"/>
      <c r="VJJ24" s="934"/>
      <c r="VJK24" s="934"/>
      <c r="VJL24" s="934"/>
      <c r="VJM24" s="934"/>
      <c r="VJN24" s="934"/>
      <c r="VJO24" s="934"/>
      <c r="VJP24" s="934"/>
      <c r="VJQ24" s="934"/>
      <c r="VJR24" s="934"/>
      <c r="VJS24" s="934"/>
      <c r="VJT24" s="934"/>
      <c r="VJU24" s="934"/>
      <c r="VJV24" s="934"/>
      <c r="VJW24" s="934"/>
      <c r="VJX24" s="934"/>
      <c r="VJY24" s="934"/>
      <c r="VJZ24" s="934"/>
      <c r="VKA24" s="934"/>
      <c r="VKB24" s="934"/>
      <c r="VKC24" s="934"/>
      <c r="VKD24" s="934"/>
      <c r="VKE24" s="934"/>
      <c r="VKF24" s="934"/>
      <c r="VKG24" s="934"/>
      <c r="VKH24" s="934"/>
      <c r="VKI24" s="934"/>
      <c r="VKJ24" s="934"/>
      <c r="VKK24" s="934"/>
      <c r="VKL24" s="934"/>
      <c r="VKM24" s="934"/>
      <c r="VKN24" s="934"/>
      <c r="VKO24" s="934"/>
      <c r="VKP24" s="934"/>
      <c r="VKQ24" s="934"/>
      <c r="VKR24" s="934"/>
      <c r="VKS24" s="934"/>
      <c r="VKT24" s="934"/>
      <c r="VKU24" s="934"/>
      <c r="VKV24" s="934"/>
      <c r="VKW24" s="934"/>
      <c r="VKX24" s="934"/>
      <c r="VKY24" s="934"/>
      <c r="VKZ24" s="934"/>
      <c r="VLA24" s="934"/>
      <c r="VLB24" s="934"/>
      <c r="VLC24" s="934"/>
      <c r="VLD24" s="934"/>
      <c r="VLE24" s="934"/>
      <c r="VLF24" s="934"/>
      <c r="VLG24" s="934"/>
      <c r="VLH24" s="934"/>
      <c r="VLI24" s="934"/>
      <c r="VLJ24" s="934"/>
      <c r="VLK24" s="934"/>
      <c r="VLL24" s="934"/>
      <c r="VLM24" s="934"/>
      <c r="VLN24" s="934"/>
      <c r="VLO24" s="934"/>
      <c r="VLP24" s="934"/>
      <c r="VLQ24" s="934"/>
      <c r="VLR24" s="934"/>
      <c r="VLS24" s="934"/>
      <c r="VLT24" s="934"/>
      <c r="VLU24" s="934"/>
      <c r="VLV24" s="934"/>
      <c r="VLW24" s="934"/>
      <c r="VLX24" s="934"/>
      <c r="VLY24" s="934"/>
      <c r="VLZ24" s="934"/>
      <c r="VMA24" s="934"/>
      <c r="VMB24" s="934"/>
      <c r="VMC24" s="934"/>
      <c r="VMD24" s="934"/>
      <c r="VME24" s="934"/>
      <c r="VMF24" s="934"/>
      <c r="VMG24" s="934"/>
      <c r="VMH24" s="934"/>
      <c r="VMI24" s="934"/>
      <c r="VMJ24" s="934"/>
      <c r="VMK24" s="934"/>
      <c r="VML24" s="934"/>
      <c r="VMM24" s="934"/>
      <c r="VMN24" s="934"/>
      <c r="VMO24" s="934"/>
      <c r="VMP24" s="934"/>
      <c r="VMQ24" s="934"/>
      <c r="VMR24" s="934"/>
      <c r="VMS24" s="934"/>
      <c r="VMT24" s="934"/>
      <c r="VMU24" s="934"/>
      <c r="VMV24" s="934"/>
      <c r="VMW24" s="934"/>
      <c r="VMX24" s="934"/>
      <c r="VMY24" s="934"/>
      <c r="VMZ24" s="934"/>
      <c r="VNA24" s="934"/>
      <c r="VNB24" s="934"/>
      <c r="VNC24" s="934"/>
      <c r="VND24" s="934"/>
      <c r="VNE24" s="934"/>
      <c r="VNF24" s="934"/>
      <c r="VNG24" s="934"/>
      <c r="VNH24" s="934"/>
      <c r="VNI24" s="934"/>
      <c r="VNJ24" s="934"/>
      <c r="VNK24" s="934"/>
      <c r="VNL24" s="934"/>
      <c r="VNM24" s="934"/>
      <c r="VNN24" s="934"/>
      <c r="VNO24" s="934"/>
      <c r="VNP24" s="934"/>
      <c r="VNQ24" s="934"/>
      <c r="VNR24" s="934"/>
      <c r="VNS24" s="934"/>
      <c r="VNT24" s="934"/>
      <c r="VNU24" s="934"/>
      <c r="VNV24" s="934"/>
      <c r="VNW24" s="934"/>
      <c r="VNX24" s="934"/>
      <c r="VNY24" s="934"/>
      <c r="VNZ24" s="934"/>
      <c r="VOA24" s="934"/>
      <c r="VOB24" s="934"/>
      <c r="VOC24" s="934"/>
      <c r="VOD24" s="934"/>
      <c r="VOE24" s="934"/>
      <c r="VOF24" s="934"/>
      <c r="VOG24" s="934"/>
      <c r="VOH24" s="934"/>
      <c r="VOI24" s="934"/>
      <c r="VOJ24" s="934"/>
      <c r="VOK24" s="934"/>
      <c r="VOL24" s="934"/>
      <c r="VOM24" s="934"/>
      <c r="VON24" s="934"/>
      <c r="VOO24" s="934"/>
      <c r="VOP24" s="934"/>
      <c r="VOQ24" s="934"/>
      <c r="VOR24" s="934"/>
      <c r="VOS24" s="934"/>
      <c r="VOT24" s="934"/>
      <c r="VOU24" s="934"/>
      <c r="VOV24" s="934"/>
      <c r="VOW24" s="934"/>
      <c r="VOX24" s="934"/>
      <c r="VOY24" s="934"/>
      <c r="VOZ24" s="934"/>
      <c r="VPA24" s="934"/>
      <c r="VPB24" s="934"/>
      <c r="VPC24" s="934"/>
      <c r="VPD24" s="934"/>
      <c r="VPE24" s="934"/>
      <c r="VPF24" s="934"/>
      <c r="VPG24" s="934"/>
      <c r="VPH24" s="934"/>
      <c r="VPI24" s="934"/>
      <c r="VPJ24" s="934"/>
      <c r="VPK24" s="934"/>
      <c r="VPL24" s="934"/>
      <c r="VPM24" s="934"/>
      <c r="VPN24" s="934"/>
      <c r="VPO24" s="934"/>
      <c r="VPP24" s="934"/>
      <c r="VPQ24" s="934"/>
      <c r="VPR24" s="934"/>
      <c r="VPS24" s="934"/>
      <c r="VPT24" s="934"/>
      <c r="VPU24" s="934"/>
      <c r="VPV24" s="934"/>
      <c r="VPW24" s="934"/>
      <c r="VPX24" s="934"/>
      <c r="VPY24" s="934"/>
      <c r="VPZ24" s="934"/>
      <c r="VQA24" s="934"/>
      <c r="VQB24" s="934"/>
      <c r="VQC24" s="934"/>
      <c r="VQD24" s="934"/>
      <c r="VQE24" s="934"/>
      <c r="VQF24" s="934"/>
      <c r="VQG24" s="934"/>
      <c r="VQH24" s="934"/>
      <c r="VQI24" s="934"/>
      <c r="VQJ24" s="934"/>
      <c r="VQK24" s="934"/>
      <c r="VQL24" s="934"/>
      <c r="VQM24" s="934"/>
      <c r="VQN24" s="934"/>
      <c r="VQO24" s="934"/>
      <c r="VQP24" s="934"/>
      <c r="VQQ24" s="934"/>
      <c r="VQR24" s="934"/>
      <c r="VQS24" s="934"/>
      <c r="VQT24" s="934"/>
      <c r="VQU24" s="934"/>
      <c r="VQV24" s="934"/>
      <c r="VQW24" s="934"/>
      <c r="VQX24" s="934"/>
      <c r="VQY24" s="934"/>
      <c r="VQZ24" s="934"/>
      <c r="VRA24" s="934"/>
      <c r="VRB24" s="934"/>
      <c r="VRC24" s="934"/>
      <c r="VRD24" s="934"/>
      <c r="VRE24" s="934"/>
      <c r="VRF24" s="934"/>
      <c r="VRG24" s="934"/>
      <c r="VRH24" s="934"/>
      <c r="VRI24" s="934"/>
      <c r="VRJ24" s="934"/>
      <c r="VRK24" s="934"/>
      <c r="VRL24" s="934"/>
      <c r="VRM24" s="934"/>
      <c r="VRN24" s="934"/>
      <c r="VRO24" s="934"/>
      <c r="VRP24" s="934"/>
      <c r="VRQ24" s="934"/>
      <c r="VRR24" s="934"/>
      <c r="VRS24" s="934"/>
      <c r="VRT24" s="934"/>
      <c r="VRU24" s="934"/>
      <c r="VRV24" s="934"/>
      <c r="VRW24" s="934"/>
      <c r="VRX24" s="934"/>
      <c r="VRY24" s="934"/>
      <c r="VRZ24" s="934"/>
      <c r="VSA24" s="934"/>
      <c r="VSB24" s="934"/>
      <c r="VSC24" s="934"/>
      <c r="VSD24" s="934"/>
      <c r="VSE24" s="934"/>
      <c r="VSF24" s="934"/>
      <c r="VSG24" s="934"/>
      <c r="VSH24" s="934"/>
      <c r="VSI24" s="934"/>
      <c r="VSJ24" s="934"/>
      <c r="VSK24" s="934"/>
      <c r="VSL24" s="934"/>
      <c r="VSM24" s="934"/>
      <c r="VSN24" s="934"/>
      <c r="VSO24" s="934"/>
      <c r="VSP24" s="934"/>
      <c r="VSQ24" s="934"/>
      <c r="VSR24" s="934"/>
      <c r="VSS24" s="934"/>
      <c r="VST24" s="934"/>
      <c r="VSU24" s="934"/>
      <c r="VSV24" s="934"/>
      <c r="VSW24" s="934"/>
      <c r="VSX24" s="934"/>
      <c r="VSY24" s="934"/>
      <c r="VSZ24" s="934"/>
      <c r="VTA24" s="934"/>
      <c r="VTB24" s="934"/>
      <c r="VTC24" s="934"/>
      <c r="VTD24" s="934"/>
      <c r="VTE24" s="934"/>
      <c r="VTF24" s="934"/>
      <c r="VTG24" s="934"/>
      <c r="VTH24" s="934"/>
      <c r="VTI24" s="934"/>
      <c r="VTJ24" s="934"/>
      <c r="VTK24" s="934"/>
      <c r="VTL24" s="934"/>
      <c r="VTM24" s="934"/>
      <c r="VTN24" s="934"/>
      <c r="VTO24" s="934"/>
      <c r="VTP24" s="934"/>
      <c r="VTQ24" s="934"/>
      <c r="VTR24" s="934"/>
      <c r="VTS24" s="934"/>
      <c r="VTT24" s="934"/>
      <c r="VTU24" s="934"/>
      <c r="VTV24" s="934"/>
      <c r="VTW24" s="934"/>
      <c r="VTX24" s="934"/>
      <c r="VTY24" s="934"/>
      <c r="VTZ24" s="934"/>
      <c r="VUA24" s="934"/>
      <c r="VUB24" s="934"/>
      <c r="VUC24" s="934"/>
      <c r="VUD24" s="934"/>
      <c r="VUE24" s="934"/>
      <c r="VUF24" s="934"/>
      <c r="VUG24" s="934"/>
      <c r="VUH24" s="934"/>
      <c r="VUI24" s="934"/>
      <c r="VUJ24" s="934"/>
      <c r="VUK24" s="934"/>
      <c r="VUL24" s="934"/>
      <c r="VUM24" s="934"/>
      <c r="VUN24" s="934"/>
      <c r="VUO24" s="934"/>
      <c r="VUP24" s="934"/>
      <c r="VUQ24" s="934"/>
      <c r="VUR24" s="934"/>
      <c r="VUS24" s="934"/>
      <c r="VUT24" s="934"/>
      <c r="VUU24" s="934"/>
      <c r="VUV24" s="934"/>
      <c r="VUW24" s="934"/>
      <c r="VUX24" s="934"/>
      <c r="VUY24" s="934"/>
      <c r="VUZ24" s="934"/>
      <c r="VVA24" s="934"/>
      <c r="VVB24" s="934"/>
      <c r="VVC24" s="934"/>
      <c r="VVD24" s="934"/>
      <c r="VVE24" s="934"/>
      <c r="VVF24" s="934"/>
      <c r="VVG24" s="934"/>
      <c r="VVH24" s="934"/>
      <c r="VVI24" s="934"/>
      <c r="VVJ24" s="934"/>
      <c r="VVK24" s="934"/>
      <c r="VVL24" s="934"/>
      <c r="VVM24" s="934"/>
      <c r="VVN24" s="934"/>
      <c r="VVO24" s="934"/>
      <c r="VVP24" s="934"/>
      <c r="VVQ24" s="934"/>
      <c r="VVR24" s="934"/>
      <c r="VVS24" s="934"/>
      <c r="VVT24" s="934"/>
      <c r="VVU24" s="934"/>
      <c r="VVV24" s="934"/>
      <c r="VVW24" s="934"/>
      <c r="VVX24" s="934"/>
      <c r="VVY24" s="934"/>
      <c r="VVZ24" s="934"/>
      <c r="VWA24" s="934"/>
      <c r="VWB24" s="934"/>
      <c r="VWC24" s="934"/>
      <c r="VWD24" s="934"/>
      <c r="VWE24" s="934"/>
      <c r="VWF24" s="934"/>
      <c r="VWG24" s="934"/>
      <c r="VWH24" s="934"/>
      <c r="VWI24" s="934"/>
      <c r="VWJ24" s="934"/>
      <c r="VWK24" s="934"/>
      <c r="VWL24" s="934"/>
      <c r="VWM24" s="934"/>
      <c r="VWN24" s="934"/>
      <c r="VWO24" s="934"/>
      <c r="VWP24" s="934"/>
      <c r="VWQ24" s="934"/>
      <c r="VWR24" s="934"/>
      <c r="VWS24" s="934"/>
      <c r="VWT24" s="934"/>
      <c r="VWU24" s="934"/>
      <c r="VWV24" s="934"/>
      <c r="VWW24" s="934"/>
      <c r="VWX24" s="934"/>
      <c r="VWY24" s="934"/>
      <c r="VWZ24" s="934"/>
      <c r="VXA24" s="934"/>
      <c r="VXB24" s="934"/>
      <c r="VXC24" s="934"/>
      <c r="VXD24" s="934"/>
      <c r="VXE24" s="934"/>
      <c r="VXF24" s="934"/>
      <c r="VXG24" s="934"/>
      <c r="VXH24" s="934"/>
      <c r="VXI24" s="934"/>
      <c r="VXJ24" s="934"/>
      <c r="VXK24" s="934"/>
      <c r="VXL24" s="934"/>
      <c r="VXM24" s="934"/>
      <c r="VXN24" s="934"/>
      <c r="VXO24" s="934"/>
      <c r="VXP24" s="934"/>
      <c r="VXQ24" s="934"/>
      <c r="VXR24" s="934"/>
      <c r="VXS24" s="934"/>
      <c r="VXT24" s="934"/>
      <c r="VXU24" s="934"/>
      <c r="VXV24" s="934"/>
      <c r="VXW24" s="934"/>
      <c r="VXX24" s="934"/>
      <c r="VXY24" s="934"/>
      <c r="VXZ24" s="934"/>
      <c r="VYA24" s="934"/>
      <c r="VYB24" s="934"/>
      <c r="VYC24" s="934"/>
      <c r="VYD24" s="934"/>
      <c r="VYE24" s="934"/>
      <c r="VYF24" s="934"/>
      <c r="VYG24" s="934"/>
      <c r="VYH24" s="934"/>
      <c r="VYI24" s="934"/>
      <c r="VYJ24" s="934"/>
      <c r="VYK24" s="934"/>
      <c r="VYL24" s="934"/>
      <c r="VYM24" s="934"/>
      <c r="VYN24" s="934"/>
      <c r="VYO24" s="934"/>
      <c r="VYP24" s="934"/>
      <c r="VYQ24" s="934"/>
      <c r="VYR24" s="934"/>
      <c r="VYS24" s="934"/>
      <c r="VYT24" s="934"/>
      <c r="VYU24" s="934"/>
      <c r="VYV24" s="934"/>
      <c r="VYW24" s="934"/>
      <c r="VYX24" s="934"/>
      <c r="VYY24" s="934"/>
      <c r="VYZ24" s="934"/>
      <c r="VZA24" s="934"/>
      <c r="VZB24" s="934"/>
      <c r="VZC24" s="934"/>
      <c r="VZD24" s="934"/>
      <c r="VZE24" s="934"/>
      <c r="VZF24" s="934"/>
      <c r="VZG24" s="934"/>
      <c r="VZH24" s="934"/>
      <c r="VZI24" s="934"/>
      <c r="VZJ24" s="934"/>
      <c r="VZK24" s="934"/>
      <c r="VZL24" s="934"/>
      <c r="VZM24" s="934"/>
      <c r="VZN24" s="934"/>
      <c r="VZO24" s="934"/>
      <c r="VZP24" s="934"/>
      <c r="VZQ24" s="934"/>
      <c r="VZR24" s="934"/>
      <c r="VZS24" s="934"/>
      <c r="VZT24" s="934"/>
      <c r="VZU24" s="934"/>
      <c r="VZV24" s="934"/>
      <c r="VZW24" s="934"/>
      <c r="VZX24" s="934"/>
      <c r="VZY24" s="934"/>
      <c r="VZZ24" s="934"/>
      <c r="WAA24" s="934"/>
      <c r="WAB24" s="934"/>
      <c r="WAC24" s="934"/>
      <c r="WAD24" s="934"/>
      <c r="WAE24" s="934"/>
      <c r="WAF24" s="934"/>
      <c r="WAG24" s="934"/>
      <c r="WAH24" s="934"/>
      <c r="WAI24" s="934"/>
      <c r="WAJ24" s="934"/>
      <c r="WAK24" s="934"/>
      <c r="WAL24" s="934"/>
      <c r="WAM24" s="934"/>
      <c r="WAN24" s="934"/>
      <c r="WAO24" s="934"/>
      <c r="WAP24" s="934"/>
      <c r="WAQ24" s="934"/>
      <c r="WAR24" s="934"/>
      <c r="WAS24" s="934"/>
      <c r="WAT24" s="934"/>
      <c r="WAU24" s="934"/>
      <c r="WAV24" s="934"/>
      <c r="WAW24" s="934"/>
      <c r="WAX24" s="934"/>
      <c r="WAY24" s="934"/>
      <c r="WAZ24" s="934"/>
      <c r="WBA24" s="934"/>
      <c r="WBB24" s="934"/>
      <c r="WBC24" s="934"/>
      <c r="WBD24" s="934"/>
      <c r="WBE24" s="934"/>
      <c r="WBF24" s="934"/>
      <c r="WBG24" s="934"/>
      <c r="WBH24" s="934"/>
      <c r="WBI24" s="934"/>
      <c r="WBJ24" s="934"/>
      <c r="WBK24" s="934"/>
      <c r="WBL24" s="934"/>
      <c r="WBM24" s="934"/>
      <c r="WBN24" s="934"/>
      <c r="WBO24" s="934"/>
      <c r="WBP24" s="934"/>
      <c r="WBQ24" s="934"/>
      <c r="WBR24" s="934"/>
      <c r="WBS24" s="934"/>
      <c r="WBT24" s="934"/>
      <c r="WBU24" s="934"/>
      <c r="WBV24" s="934"/>
      <c r="WBW24" s="934"/>
      <c r="WBX24" s="934"/>
      <c r="WBY24" s="934"/>
      <c r="WBZ24" s="934"/>
      <c r="WCA24" s="934"/>
      <c r="WCB24" s="934"/>
      <c r="WCC24" s="934"/>
      <c r="WCD24" s="934"/>
      <c r="WCE24" s="934"/>
      <c r="WCF24" s="934"/>
      <c r="WCG24" s="934"/>
      <c r="WCH24" s="934"/>
      <c r="WCI24" s="934"/>
      <c r="WCJ24" s="934"/>
      <c r="WCK24" s="934"/>
      <c r="WCL24" s="934"/>
      <c r="WCM24" s="934"/>
      <c r="WCN24" s="934"/>
      <c r="WCO24" s="934"/>
      <c r="WCP24" s="934"/>
      <c r="WCQ24" s="934"/>
      <c r="WCR24" s="934"/>
      <c r="WCS24" s="934"/>
      <c r="WCT24" s="934"/>
      <c r="WCU24" s="934"/>
      <c r="WCV24" s="934"/>
      <c r="WCW24" s="934"/>
      <c r="WCX24" s="934"/>
      <c r="WCY24" s="934"/>
      <c r="WCZ24" s="934"/>
      <c r="WDA24" s="934"/>
      <c r="WDB24" s="934"/>
      <c r="WDC24" s="934"/>
      <c r="WDD24" s="934"/>
      <c r="WDE24" s="934"/>
      <c r="WDF24" s="934"/>
      <c r="WDG24" s="934"/>
      <c r="WDH24" s="934"/>
      <c r="WDI24" s="934"/>
      <c r="WDJ24" s="934"/>
      <c r="WDK24" s="934"/>
      <c r="WDL24" s="934"/>
      <c r="WDM24" s="934"/>
      <c r="WDN24" s="934"/>
      <c r="WDO24" s="934"/>
      <c r="WDP24" s="934"/>
      <c r="WDQ24" s="934"/>
      <c r="WDR24" s="934"/>
      <c r="WDS24" s="934"/>
      <c r="WDT24" s="934"/>
      <c r="WDU24" s="934"/>
      <c r="WDV24" s="934"/>
      <c r="WDW24" s="934"/>
      <c r="WDX24" s="934"/>
      <c r="WDY24" s="934"/>
      <c r="WDZ24" s="934"/>
      <c r="WEA24" s="934"/>
      <c r="WEB24" s="934"/>
      <c r="WEC24" s="934"/>
      <c r="WED24" s="934"/>
      <c r="WEE24" s="934"/>
      <c r="WEF24" s="934"/>
      <c r="WEG24" s="934"/>
      <c r="WEH24" s="934"/>
      <c r="WEI24" s="934"/>
      <c r="WEJ24" s="934"/>
      <c r="WEK24" s="934"/>
      <c r="WEL24" s="934"/>
      <c r="WEM24" s="934"/>
      <c r="WEN24" s="934"/>
      <c r="WEO24" s="934"/>
      <c r="WEP24" s="934"/>
      <c r="WEQ24" s="934"/>
      <c r="WER24" s="934"/>
      <c r="WES24" s="934"/>
      <c r="WET24" s="934"/>
      <c r="WEU24" s="934"/>
      <c r="WEV24" s="934"/>
      <c r="WEW24" s="934"/>
      <c r="WEX24" s="934"/>
      <c r="WEY24" s="934"/>
      <c r="WEZ24" s="934"/>
      <c r="WFA24" s="934"/>
      <c r="WFB24" s="934"/>
      <c r="WFC24" s="934"/>
      <c r="WFD24" s="934"/>
      <c r="WFE24" s="934"/>
      <c r="WFF24" s="934"/>
      <c r="WFG24" s="934"/>
      <c r="WFH24" s="934"/>
      <c r="WFI24" s="934"/>
      <c r="WFJ24" s="934"/>
      <c r="WFK24" s="934"/>
      <c r="WFL24" s="934"/>
      <c r="WFM24" s="934"/>
      <c r="WFN24" s="934"/>
      <c r="WFO24" s="934"/>
      <c r="WFP24" s="934"/>
      <c r="WFQ24" s="934"/>
      <c r="WFR24" s="934"/>
      <c r="WFS24" s="934"/>
      <c r="WFT24" s="934"/>
      <c r="WFU24" s="934"/>
      <c r="WFV24" s="934"/>
      <c r="WFW24" s="934"/>
      <c r="WFX24" s="934"/>
      <c r="WFY24" s="934"/>
      <c r="WFZ24" s="934"/>
      <c r="WGA24" s="934"/>
      <c r="WGB24" s="934"/>
      <c r="WGC24" s="934"/>
      <c r="WGD24" s="934"/>
      <c r="WGE24" s="934"/>
      <c r="WGF24" s="934"/>
      <c r="WGG24" s="934"/>
      <c r="WGH24" s="934"/>
      <c r="WGI24" s="934"/>
      <c r="WGJ24" s="934"/>
      <c r="WGK24" s="934"/>
      <c r="WGL24" s="934"/>
      <c r="WGM24" s="934"/>
      <c r="WGN24" s="934"/>
      <c r="WGO24" s="934"/>
      <c r="WGP24" s="934"/>
      <c r="WGQ24" s="934"/>
      <c r="WGR24" s="934"/>
      <c r="WGS24" s="934"/>
      <c r="WGT24" s="934"/>
      <c r="WGU24" s="934"/>
      <c r="WGV24" s="934"/>
      <c r="WGW24" s="934"/>
      <c r="WGX24" s="934"/>
      <c r="WGY24" s="934"/>
      <c r="WGZ24" s="934"/>
      <c r="WHA24" s="934"/>
      <c r="WHB24" s="934"/>
      <c r="WHC24" s="934"/>
      <c r="WHD24" s="934"/>
      <c r="WHE24" s="934"/>
      <c r="WHF24" s="934"/>
      <c r="WHG24" s="934"/>
      <c r="WHH24" s="934"/>
      <c r="WHI24" s="934"/>
      <c r="WHJ24" s="934"/>
      <c r="WHK24" s="934"/>
      <c r="WHL24" s="934"/>
      <c r="WHM24" s="934"/>
      <c r="WHN24" s="934"/>
      <c r="WHO24" s="934"/>
      <c r="WHP24" s="934"/>
      <c r="WHQ24" s="934"/>
      <c r="WHR24" s="934"/>
      <c r="WHS24" s="934"/>
      <c r="WHT24" s="934"/>
      <c r="WHU24" s="934"/>
      <c r="WHV24" s="934"/>
      <c r="WHW24" s="934"/>
      <c r="WHX24" s="934"/>
      <c r="WHY24" s="934"/>
      <c r="WHZ24" s="934"/>
      <c r="WIA24" s="934"/>
      <c r="WIB24" s="934"/>
      <c r="WIC24" s="934"/>
      <c r="WID24" s="934"/>
      <c r="WIE24" s="934"/>
      <c r="WIF24" s="934"/>
      <c r="WIG24" s="934"/>
      <c r="WIH24" s="934"/>
      <c r="WII24" s="934"/>
      <c r="WIJ24" s="934"/>
      <c r="WIK24" s="934"/>
      <c r="WIL24" s="934"/>
      <c r="WIM24" s="934"/>
      <c r="WIN24" s="934"/>
      <c r="WIO24" s="934"/>
      <c r="WIP24" s="934"/>
      <c r="WIQ24" s="934"/>
      <c r="WIR24" s="934"/>
      <c r="WIS24" s="934"/>
      <c r="WIT24" s="934"/>
      <c r="WIU24" s="934"/>
      <c r="WIV24" s="934"/>
      <c r="WIW24" s="934"/>
      <c r="WIX24" s="934"/>
      <c r="WIY24" s="934"/>
      <c r="WIZ24" s="934"/>
      <c r="WJA24" s="934"/>
      <c r="WJB24" s="934"/>
      <c r="WJC24" s="934"/>
      <c r="WJD24" s="934"/>
      <c r="WJE24" s="934"/>
      <c r="WJF24" s="934"/>
      <c r="WJG24" s="934"/>
      <c r="WJH24" s="934"/>
      <c r="WJI24" s="934"/>
      <c r="WJJ24" s="934"/>
      <c r="WJK24" s="934"/>
      <c r="WJL24" s="934"/>
      <c r="WJM24" s="934"/>
      <c r="WJN24" s="934"/>
      <c r="WJO24" s="934"/>
      <c r="WJP24" s="934"/>
      <c r="WJQ24" s="934"/>
      <c r="WJR24" s="934"/>
      <c r="WJS24" s="934"/>
      <c r="WJT24" s="934"/>
      <c r="WJU24" s="934"/>
      <c r="WJV24" s="934"/>
      <c r="WJW24" s="934"/>
      <c r="WJX24" s="934"/>
      <c r="WJY24" s="934"/>
      <c r="WJZ24" s="934"/>
      <c r="WKA24" s="934"/>
      <c r="WKB24" s="934"/>
      <c r="WKC24" s="934"/>
      <c r="WKD24" s="934"/>
      <c r="WKE24" s="934"/>
      <c r="WKF24" s="934"/>
      <c r="WKG24" s="934"/>
      <c r="WKH24" s="934"/>
      <c r="WKI24" s="934"/>
      <c r="WKJ24" s="934"/>
      <c r="WKK24" s="934"/>
      <c r="WKL24" s="934"/>
      <c r="WKM24" s="934"/>
      <c r="WKN24" s="934"/>
      <c r="WKO24" s="934"/>
      <c r="WKP24" s="934"/>
      <c r="WKQ24" s="934"/>
      <c r="WKR24" s="934"/>
      <c r="WKS24" s="934"/>
      <c r="WKT24" s="934"/>
      <c r="WKU24" s="934"/>
      <c r="WKV24" s="934"/>
      <c r="WKW24" s="934"/>
      <c r="WKX24" s="934"/>
      <c r="WKY24" s="934"/>
      <c r="WKZ24" s="934"/>
      <c r="WLA24" s="934"/>
      <c r="WLB24" s="934"/>
      <c r="WLC24" s="934"/>
      <c r="WLD24" s="934"/>
      <c r="WLE24" s="934"/>
      <c r="WLF24" s="934"/>
      <c r="WLG24" s="934"/>
      <c r="WLH24" s="934"/>
      <c r="WLI24" s="934"/>
      <c r="WLJ24" s="934"/>
      <c r="WLK24" s="934"/>
      <c r="WLL24" s="934"/>
      <c r="WLM24" s="934"/>
      <c r="WLN24" s="934"/>
      <c r="WLO24" s="934"/>
      <c r="WLP24" s="934"/>
      <c r="WLQ24" s="934"/>
      <c r="WLR24" s="934"/>
      <c r="WLS24" s="934"/>
      <c r="WLT24" s="934"/>
      <c r="WLU24" s="934"/>
      <c r="WLV24" s="934"/>
      <c r="WLW24" s="934"/>
      <c r="WLX24" s="934"/>
      <c r="WLY24" s="934"/>
      <c r="WLZ24" s="934"/>
      <c r="WMA24" s="934"/>
      <c r="WMB24" s="934"/>
      <c r="WMC24" s="934"/>
      <c r="WMD24" s="934"/>
      <c r="WME24" s="934"/>
      <c r="WMF24" s="934"/>
      <c r="WMG24" s="934"/>
      <c r="WMH24" s="934"/>
      <c r="WMI24" s="934"/>
      <c r="WMJ24" s="934"/>
      <c r="WMK24" s="934"/>
      <c r="WML24" s="934"/>
      <c r="WMM24" s="934"/>
      <c r="WMN24" s="934"/>
      <c r="WMO24" s="934"/>
      <c r="WMP24" s="934"/>
      <c r="WMQ24" s="934"/>
      <c r="WMR24" s="934"/>
      <c r="WMS24" s="934"/>
      <c r="WMT24" s="934"/>
      <c r="WMU24" s="934"/>
      <c r="WMV24" s="934"/>
      <c r="WMW24" s="934"/>
      <c r="WMX24" s="934"/>
      <c r="WMY24" s="934"/>
      <c r="WMZ24" s="934"/>
      <c r="WNA24" s="934"/>
      <c r="WNB24" s="934"/>
      <c r="WNC24" s="934"/>
      <c r="WND24" s="934"/>
      <c r="WNE24" s="934"/>
      <c r="WNF24" s="934"/>
      <c r="WNG24" s="934"/>
      <c r="WNH24" s="934"/>
      <c r="WNI24" s="934"/>
      <c r="WNJ24" s="934"/>
      <c r="WNK24" s="934"/>
      <c r="WNL24" s="934"/>
      <c r="WNM24" s="934"/>
      <c r="WNN24" s="934"/>
      <c r="WNO24" s="934"/>
      <c r="WNP24" s="934"/>
      <c r="WNQ24" s="934"/>
      <c r="WNR24" s="934"/>
      <c r="WNS24" s="934"/>
      <c r="WNT24" s="934"/>
      <c r="WNU24" s="934"/>
      <c r="WNV24" s="934"/>
      <c r="WNW24" s="934"/>
      <c r="WNX24" s="934"/>
      <c r="WNY24" s="934"/>
      <c r="WNZ24" s="934"/>
      <c r="WOA24" s="934"/>
      <c r="WOB24" s="934"/>
      <c r="WOC24" s="934"/>
      <c r="WOD24" s="934"/>
      <c r="WOE24" s="934"/>
      <c r="WOF24" s="934"/>
      <c r="WOG24" s="934"/>
      <c r="WOH24" s="934"/>
      <c r="WOI24" s="934"/>
      <c r="WOJ24" s="934"/>
      <c r="WOK24" s="934"/>
      <c r="WOL24" s="934"/>
      <c r="WOM24" s="934"/>
      <c r="WON24" s="934"/>
      <c r="WOO24" s="934"/>
      <c r="WOP24" s="934"/>
      <c r="WOQ24" s="934"/>
      <c r="WOR24" s="934"/>
      <c r="WOS24" s="934"/>
      <c r="WOT24" s="934"/>
      <c r="WOU24" s="934"/>
      <c r="WOV24" s="934"/>
      <c r="WOW24" s="934"/>
      <c r="WOX24" s="934"/>
      <c r="WOY24" s="934"/>
      <c r="WOZ24" s="934"/>
      <c r="WPA24" s="934"/>
      <c r="WPB24" s="934"/>
      <c r="WPC24" s="934"/>
      <c r="WPD24" s="934"/>
      <c r="WPE24" s="934"/>
      <c r="WPF24" s="934"/>
      <c r="WPG24" s="934"/>
      <c r="WPH24" s="934"/>
      <c r="WPI24" s="934"/>
      <c r="WPJ24" s="934"/>
      <c r="WPK24" s="934"/>
      <c r="WPL24" s="934"/>
      <c r="WPM24" s="934"/>
      <c r="WPN24" s="934"/>
      <c r="WPO24" s="934"/>
      <c r="WPP24" s="934"/>
      <c r="WPQ24" s="934"/>
      <c r="WPR24" s="934"/>
      <c r="WPS24" s="934"/>
      <c r="WPT24" s="934"/>
      <c r="WPU24" s="934"/>
      <c r="WPV24" s="934"/>
      <c r="WPW24" s="934"/>
      <c r="WPX24" s="934"/>
      <c r="WPY24" s="934"/>
      <c r="WPZ24" s="934"/>
      <c r="WQA24" s="934"/>
      <c r="WQB24" s="934"/>
      <c r="WQC24" s="934"/>
      <c r="WQD24" s="934"/>
      <c r="WQE24" s="934"/>
      <c r="WQF24" s="934"/>
      <c r="WQG24" s="934"/>
      <c r="WQH24" s="934"/>
      <c r="WQI24" s="934"/>
      <c r="WQJ24" s="934"/>
      <c r="WQK24" s="934"/>
      <c r="WQL24" s="934"/>
      <c r="WQM24" s="934"/>
      <c r="WQN24" s="934"/>
      <c r="WQO24" s="934"/>
      <c r="WQP24" s="934"/>
      <c r="WQQ24" s="934"/>
      <c r="WQR24" s="934"/>
      <c r="WQS24" s="934"/>
      <c r="WQT24" s="934"/>
      <c r="WQU24" s="934"/>
      <c r="WQV24" s="934"/>
      <c r="WQW24" s="934"/>
      <c r="WQX24" s="934"/>
      <c r="WQY24" s="934"/>
      <c r="WQZ24" s="934"/>
      <c r="WRA24" s="934"/>
      <c r="WRB24" s="934"/>
      <c r="WRC24" s="934"/>
      <c r="WRD24" s="934"/>
      <c r="WRE24" s="934"/>
      <c r="WRF24" s="934"/>
      <c r="WRG24" s="934"/>
      <c r="WRH24" s="934"/>
      <c r="WRI24" s="934"/>
      <c r="WRJ24" s="934"/>
      <c r="WRK24" s="934"/>
      <c r="WRL24" s="934"/>
      <c r="WRM24" s="934"/>
      <c r="WRN24" s="934"/>
      <c r="WRO24" s="934"/>
      <c r="WRP24" s="934"/>
      <c r="WRQ24" s="934"/>
      <c r="WRR24" s="934"/>
      <c r="WRS24" s="934"/>
      <c r="WRT24" s="934"/>
      <c r="WRU24" s="934"/>
      <c r="WRV24" s="934"/>
      <c r="WRW24" s="934"/>
      <c r="WRX24" s="934"/>
      <c r="WRY24" s="934"/>
      <c r="WRZ24" s="934"/>
      <c r="WSA24" s="934"/>
      <c r="WSB24" s="934"/>
      <c r="WSC24" s="934"/>
      <c r="WSD24" s="934"/>
      <c r="WSE24" s="934"/>
      <c r="WSF24" s="934"/>
      <c r="WSG24" s="934"/>
      <c r="WSH24" s="934"/>
      <c r="WSI24" s="934"/>
      <c r="WSJ24" s="934"/>
      <c r="WSK24" s="934"/>
      <c r="WSL24" s="934"/>
      <c r="WSM24" s="934"/>
      <c r="WSN24" s="934"/>
      <c r="WSO24" s="934"/>
      <c r="WSP24" s="934"/>
      <c r="WSQ24" s="934"/>
      <c r="WSR24" s="934"/>
      <c r="WSS24" s="934"/>
      <c r="WST24" s="934"/>
      <c r="WSU24" s="934"/>
      <c r="WSV24" s="934"/>
      <c r="WSW24" s="934"/>
      <c r="WSX24" s="934"/>
      <c r="WSY24" s="934"/>
      <c r="WSZ24" s="934"/>
      <c r="WTA24" s="934"/>
      <c r="WTB24" s="934"/>
      <c r="WTC24" s="934"/>
      <c r="WTD24" s="934"/>
      <c r="WTE24" s="934"/>
      <c r="WTF24" s="934"/>
      <c r="WTG24" s="934"/>
      <c r="WTH24" s="934"/>
      <c r="WTI24" s="934"/>
      <c r="WTJ24" s="934"/>
      <c r="WTK24" s="934"/>
      <c r="WTL24" s="934"/>
      <c r="WTM24" s="934"/>
      <c r="WTN24" s="934"/>
      <c r="WTO24" s="934"/>
      <c r="WTP24" s="934"/>
      <c r="WTQ24" s="934"/>
      <c r="WTR24" s="934"/>
      <c r="WTS24" s="934"/>
      <c r="WTT24" s="934"/>
      <c r="WTU24" s="934"/>
      <c r="WTV24" s="934"/>
      <c r="WTW24" s="934"/>
      <c r="WTX24" s="934"/>
      <c r="WTY24" s="934"/>
      <c r="WTZ24" s="934"/>
      <c r="WUA24" s="934"/>
      <c r="WUB24" s="934"/>
      <c r="WUC24" s="934"/>
      <c r="WUD24" s="934"/>
      <c r="WUE24" s="934"/>
      <c r="WUF24" s="934"/>
      <c r="WUG24" s="934"/>
      <c r="WUH24" s="934"/>
      <c r="WUI24" s="934"/>
      <c r="WUJ24" s="934"/>
      <c r="WUK24" s="934"/>
      <c r="WUL24" s="934"/>
      <c r="WUM24" s="934"/>
      <c r="WUN24" s="934"/>
      <c r="WUO24" s="934"/>
      <c r="WUP24" s="934"/>
      <c r="WUQ24" s="934"/>
      <c r="WUR24" s="934"/>
      <c r="WUS24" s="934"/>
      <c r="WUT24" s="934"/>
      <c r="WUU24" s="934"/>
      <c r="WUV24" s="934"/>
      <c r="WUW24" s="934"/>
      <c r="WUX24" s="934"/>
      <c r="WUY24" s="934"/>
      <c r="WUZ24" s="934"/>
      <c r="WVA24" s="934"/>
      <c r="WVB24" s="934"/>
      <c r="WVC24" s="934"/>
      <c r="WVD24" s="934"/>
      <c r="WVE24" s="934"/>
    </row>
    <row r="25" spans="1:16125" s="935" customFormat="1">
      <c r="A25" s="1025" t="s">
        <v>1049</v>
      </c>
      <c r="B25" s="1026"/>
      <c r="C25" s="1027"/>
      <c r="D25" s="1027"/>
      <c r="E25" s="1028"/>
      <c r="F25" s="1029"/>
      <c r="G25" s="1030"/>
      <c r="H25" s="1031"/>
      <c r="I25" s="1032"/>
      <c r="J25" s="1032"/>
      <c r="K25" s="1033"/>
      <c r="L25" s="983"/>
      <c r="M25" s="985"/>
      <c r="N25" s="1034"/>
      <c r="O25" s="1032">
        <v>3400</v>
      </c>
      <c r="P25" s="1044"/>
      <c r="Q25" s="1044"/>
      <c r="R25" s="1045"/>
      <c r="S25" s="1045"/>
      <c r="T25" s="1045"/>
      <c r="U25" s="987">
        <f t="shared" si="0"/>
        <v>3400</v>
      </c>
      <c r="V25" s="973">
        <f t="shared" si="1"/>
        <v>3400</v>
      </c>
      <c r="W25" s="989">
        <f t="shared" si="2"/>
        <v>-3400</v>
      </c>
      <c r="X25" s="1000"/>
      <c r="Y25" s="991">
        <f>(YEAR(F25)-YEAR(E25))*12+MONTH(F25)-MONTH(E25)+1</f>
        <v>1</v>
      </c>
      <c r="Z25" s="991"/>
      <c r="AA25" s="992"/>
      <c r="AB25" s="993"/>
      <c r="AC25" s="1037"/>
      <c r="AD25" s="934"/>
      <c r="AE25" s="934"/>
      <c r="AF25" s="934"/>
      <c r="AG25" s="995"/>
      <c r="AH25" s="934"/>
      <c r="AI25" s="934"/>
      <c r="AJ25" s="934"/>
      <c r="AK25" s="934"/>
      <c r="AL25" s="934"/>
      <c r="AM25" s="934"/>
      <c r="AN25" s="934"/>
      <c r="AO25" s="934"/>
      <c r="AP25" s="934"/>
      <c r="AQ25" s="934"/>
      <c r="AR25" s="934"/>
      <c r="AS25" s="934"/>
      <c r="AT25" s="934"/>
      <c r="AU25" s="934"/>
      <c r="AV25" s="934"/>
      <c r="AW25" s="934"/>
      <c r="AX25" s="934"/>
      <c r="AY25" s="934"/>
      <c r="AZ25" s="934"/>
      <c r="BA25" s="934"/>
      <c r="BB25" s="934"/>
      <c r="BC25" s="934"/>
      <c r="BD25" s="934"/>
      <c r="BE25" s="934"/>
      <c r="BF25" s="934"/>
      <c r="BG25" s="934"/>
      <c r="BH25" s="934"/>
      <c r="BI25" s="934"/>
      <c r="BJ25" s="934"/>
      <c r="BK25" s="934"/>
      <c r="BL25" s="934"/>
      <c r="BM25" s="934"/>
      <c r="BN25" s="934"/>
      <c r="BO25" s="934"/>
      <c r="BP25" s="934"/>
      <c r="BQ25" s="934"/>
      <c r="BR25" s="934"/>
      <c r="BS25" s="934"/>
      <c r="BT25" s="934"/>
      <c r="BU25" s="934"/>
      <c r="BV25" s="934"/>
      <c r="BW25" s="934"/>
      <c r="BX25" s="934"/>
      <c r="BY25" s="934"/>
      <c r="BZ25" s="934"/>
      <c r="CA25" s="934"/>
      <c r="CB25" s="934"/>
      <c r="CC25" s="934"/>
      <c r="CD25" s="934"/>
      <c r="CE25" s="934"/>
      <c r="CF25" s="934"/>
      <c r="CG25" s="934"/>
      <c r="CH25" s="934"/>
      <c r="CI25" s="934"/>
      <c r="CJ25" s="934"/>
      <c r="CK25" s="934"/>
      <c r="CL25" s="934"/>
      <c r="CM25" s="934"/>
      <c r="CN25" s="934"/>
      <c r="CO25" s="934"/>
      <c r="CP25" s="934"/>
      <c r="CQ25" s="934"/>
      <c r="CR25" s="934"/>
      <c r="CS25" s="934"/>
      <c r="CT25" s="934"/>
      <c r="CU25" s="934"/>
      <c r="CV25" s="934"/>
      <c r="CW25" s="934"/>
      <c r="CX25" s="934"/>
      <c r="CY25" s="934"/>
      <c r="CZ25" s="934"/>
      <c r="DA25" s="934"/>
      <c r="DB25" s="934"/>
      <c r="DC25" s="934"/>
      <c r="DD25" s="934"/>
      <c r="DE25" s="934"/>
      <c r="DF25" s="934"/>
      <c r="DG25" s="934"/>
      <c r="DH25" s="934"/>
      <c r="DI25" s="934"/>
      <c r="DJ25" s="934"/>
      <c r="DK25" s="934"/>
      <c r="DL25" s="934"/>
      <c r="DM25" s="934"/>
      <c r="DN25" s="934"/>
      <c r="DO25" s="934"/>
      <c r="DP25" s="934"/>
      <c r="DQ25" s="934"/>
      <c r="DR25" s="934"/>
      <c r="DS25" s="934"/>
      <c r="DT25" s="934"/>
      <c r="DU25" s="934"/>
      <c r="DV25" s="934"/>
      <c r="DW25" s="934"/>
      <c r="DX25" s="934"/>
      <c r="DY25" s="934"/>
      <c r="DZ25" s="934"/>
      <c r="EA25" s="934"/>
      <c r="EB25" s="934"/>
      <c r="EC25" s="934"/>
      <c r="ED25" s="934"/>
      <c r="EE25" s="934"/>
      <c r="EF25" s="934"/>
      <c r="EG25" s="934"/>
      <c r="EH25" s="934"/>
      <c r="EI25" s="934"/>
      <c r="EJ25" s="934"/>
      <c r="EK25" s="934"/>
      <c r="EL25" s="934"/>
      <c r="EM25" s="934"/>
      <c r="EN25" s="934"/>
      <c r="EO25" s="934"/>
      <c r="EP25" s="934"/>
      <c r="EQ25" s="934"/>
      <c r="ER25" s="934"/>
      <c r="ES25" s="934"/>
      <c r="ET25" s="934"/>
      <c r="EU25" s="934"/>
      <c r="EV25" s="934"/>
      <c r="EW25" s="934"/>
      <c r="EX25" s="934"/>
      <c r="EY25" s="934"/>
      <c r="EZ25" s="934"/>
      <c r="FA25" s="934"/>
      <c r="FB25" s="934"/>
      <c r="FC25" s="934"/>
      <c r="FD25" s="934"/>
      <c r="FE25" s="934"/>
      <c r="FF25" s="934"/>
      <c r="FG25" s="934"/>
      <c r="FH25" s="934"/>
      <c r="FI25" s="934"/>
      <c r="FJ25" s="934"/>
      <c r="FK25" s="934"/>
      <c r="FL25" s="934"/>
      <c r="FM25" s="934"/>
      <c r="FN25" s="934"/>
      <c r="FO25" s="934"/>
      <c r="FP25" s="934"/>
      <c r="FQ25" s="934"/>
      <c r="FR25" s="934"/>
      <c r="FS25" s="934"/>
      <c r="FT25" s="934"/>
      <c r="FU25" s="934"/>
      <c r="FV25" s="934"/>
      <c r="FW25" s="934"/>
      <c r="FX25" s="934"/>
      <c r="FY25" s="934"/>
      <c r="FZ25" s="934"/>
      <c r="GA25" s="934"/>
      <c r="GB25" s="934"/>
      <c r="GC25" s="934"/>
      <c r="GD25" s="934"/>
      <c r="GE25" s="934"/>
      <c r="GF25" s="934"/>
      <c r="GG25" s="934"/>
      <c r="GH25" s="934"/>
      <c r="GI25" s="934"/>
      <c r="GJ25" s="934"/>
      <c r="GK25" s="934"/>
      <c r="GL25" s="934"/>
      <c r="GM25" s="934"/>
      <c r="GN25" s="934"/>
      <c r="GO25" s="934"/>
      <c r="GP25" s="934"/>
      <c r="GQ25" s="934"/>
      <c r="GR25" s="934"/>
      <c r="GS25" s="934"/>
      <c r="GT25" s="934"/>
      <c r="GU25" s="934"/>
      <c r="GV25" s="934"/>
      <c r="GW25" s="934"/>
      <c r="GX25" s="934"/>
      <c r="GY25" s="934"/>
      <c r="GZ25" s="934"/>
      <c r="HA25" s="934"/>
      <c r="HB25" s="934"/>
      <c r="HC25" s="934"/>
      <c r="HD25" s="934"/>
      <c r="HE25" s="934"/>
      <c r="HF25" s="934"/>
      <c r="HG25" s="934"/>
      <c r="HH25" s="934"/>
      <c r="HI25" s="934"/>
      <c r="HJ25" s="934"/>
      <c r="HK25" s="934"/>
      <c r="HL25" s="934"/>
      <c r="HM25" s="934"/>
      <c r="HN25" s="934"/>
      <c r="HO25" s="934"/>
      <c r="HP25" s="934"/>
      <c r="HQ25" s="934"/>
      <c r="HR25" s="934"/>
      <c r="HS25" s="934"/>
      <c r="HT25" s="934"/>
      <c r="HU25" s="934"/>
      <c r="HV25" s="934"/>
      <c r="HW25" s="934"/>
      <c r="HX25" s="934"/>
      <c r="HY25" s="934"/>
      <c r="HZ25" s="934"/>
      <c r="IA25" s="934"/>
      <c r="IB25" s="934"/>
      <c r="IC25" s="934"/>
      <c r="ID25" s="934"/>
      <c r="IE25" s="934"/>
      <c r="IF25" s="934"/>
      <c r="IG25" s="934"/>
      <c r="IH25" s="934"/>
      <c r="II25" s="934"/>
      <c r="IJ25" s="934"/>
      <c r="IK25" s="934"/>
      <c r="IL25" s="934"/>
      <c r="IM25" s="934"/>
      <c r="IN25" s="934"/>
      <c r="IO25" s="934"/>
      <c r="IP25" s="934"/>
      <c r="IQ25" s="934"/>
      <c r="IR25" s="934"/>
      <c r="IS25" s="934"/>
      <c r="IT25" s="934"/>
      <c r="IU25" s="934"/>
      <c r="IV25" s="934"/>
      <c r="IW25" s="934"/>
      <c r="IX25" s="934"/>
      <c r="IY25" s="934"/>
      <c r="IZ25" s="934"/>
      <c r="JA25" s="934"/>
      <c r="JB25" s="934"/>
      <c r="JC25" s="934"/>
      <c r="JD25" s="934"/>
      <c r="JE25" s="934"/>
      <c r="JF25" s="934"/>
      <c r="JG25" s="934"/>
      <c r="JH25" s="934"/>
      <c r="JI25" s="934"/>
      <c r="JJ25" s="934"/>
      <c r="JK25" s="934"/>
      <c r="JL25" s="934"/>
      <c r="JM25" s="934"/>
      <c r="JN25" s="934"/>
      <c r="JO25" s="934"/>
      <c r="JP25" s="934"/>
      <c r="JQ25" s="934"/>
      <c r="JR25" s="934"/>
      <c r="JS25" s="934"/>
      <c r="JT25" s="934"/>
      <c r="JU25" s="934"/>
      <c r="JV25" s="934"/>
      <c r="JW25" s="934"/>
      <c r="JX25" s="934"/>
      <c r="JY25" s="934"/>
      <c r="JZ25" s="934"/>
      <c r="KA25" s="934"/>
      <c r="KB25" s="934"/>
      <c r="KC25" s="934"/>
      <c r="KD25" s="934"/>
      <c r="KE25" s="934"/>
      <c r="KF25" s="934"/>
      <c r="KG25" s="934"/>
      <c r="KH25" s="934"/>
      <c r="KI25" s="934"/>
      <c r="KJ25" s="934"/>
      <c r="KK25" s="934"/>
      <c r="KL25" s="934"/>
      <c r="KM25" s="934"/>
      <c r="KN25" s="934"/>
      <c r="KO25" s="934"/>
      <c r="KP25" s="934"/>
      <c r="KQ25" s="934"/>
      <c r="KR25" s="934"/>
      <c r="KS25" s="934"/>
      <c r="KT25" s="934"/>
      <c r="KU25" s="934"/>
      <c r="KV25" s="934"/>
      <c r="KW25" s="934"/>
      <c r="KX25" s="934"/>
      <c r="KY25" s="934"/>
      <c r="KZ25" s="934"/>
      <c r="LA25" s="934"/>
      <c r="LB25" s="934"/>
      <c r="LC25" s="934"/>
      <c r="LD25" s="934"/>
      <c r="LE25" s="934"/>
      <c r="LF25" s="934"/>
      <c r="LG25" s="934"/>
      <c r="LH25" s="934"/>
      <c r="LI25" s="934"/>
      <c r="LJ25" s="934"/>
      <c r="LK25" s="934"/>
      <c r="LL25" s="934"/>
      <c r="LM25" s="934"/>
      <c r="LN25" s="934"/>
      <c r="LO25" s="934"/>
      <c r="LP25" s="934"/>
      <c r="LQ25" s="934"/>
      <c r="LR25" s="934"/>
      <c r="LS25" s="934"/>
      <c r="LT25" s="934"/>
      <c r="LU25" s="934"/>
      <c r="LV25" s="934"/>
      <c r="LW25" s="934"/>
      <c r="LX25" s="934"/>
      <c r="LY25" s="934"/>
      <c r="LZ25" s="934"/>
      <c r="MA25" s="934"/>
      <c r="MB25" s="934"/>
      <c r="MC25" s="934"/>
      <c r="MD25" s="934"/>
      <c r="ME25" s="934"/>
      <c r="MF25" s="934"/>
      <c r="MG25" s="934"/>
      <c r="MH25" s="934"/>
      <c r="MI25" s="934"/>
      <c r="MJ25" s="934"/>
      <c r="MK25" s="934"/>
      <c r="ML25" s="934"/>
      <c r="MM25" s="934"/>
      <c r="MN25" s="934"/>
      <c r="MO25" s="934"/>
      <c r="MP25" s="934"/>
      <c r="MQ25" s="934"/>
      <c r="MR25" s="934"/>
      <c r="MS25" s="934"/>
      <c r="MT25" s="934"/>
      <c r="MU25" s="934"/>
      <c r="MV25" s="934"/>
      <c r="MW25" s="934"/>
      <c r="MX25" s="934"/>
      <c r="MY25" s="934"/>
      <c r="MZ25" s="934"/>
      <c r="NA25" s="934"/>
      <c r="NB25" s="934"/>
      <c r="NC25" s="934"/>
      <c r="ND25" s="934"/>
      <c r="NE25" s="934"/>
      <c r="NF25" s="934"/>
      <c r="NG25" s="934"/>
      <c r="NH25" s="934"/>
      <c r="NI25" s="934"/>
      <c r="NJ25" s="934"/>
      <c r="NK25" s="934"/>
      <c r="NL25" s="934"/>
      <c r="NM25" s="934"/>
      <c r="NN25" s="934"/>
      <c r="NO25" s="934"/>
      <c r="NP25" s="934"/>
      <c r="NQ25" s="934"/>
      <c r="NR25" s="934"/>
      <c r="NS25" s="934"/>
      <c r="NT25" s="934"/>
      <c r="NU25" s="934"/>
      <c r="NV25" s="934"/>
      <c r="NW25" s="934"/>
      <c r="NX25" s="934"/>
      <c r="NY25" s="934"/>
      <c r="NZ25" s="934"/>
      <c r="OA25" s="934"/>
      <c r="OB25" s="934"/>
      <c r="OC25" s="934"/>
      <c r="OD25" s="934"/>
      <c r="OE25" s="934"/>
      <c r="OF25" s="934"/>
      <c r="OG25" s="934"/>
      <c r="OH25" s="934"/>
      <c r="OI25" s="934"/>
      <c r="OJ25" s="934"/>
      <c r="OK25" s="934"/>
      <c r="OL25" s="934"/>
      <c r="OM25" s="934"/>
      <c r="ON25" s="934"/>
      <c r="OO25" s="934"/>
      <c r="OP25" s="934"/>
      <c r="OQ25" s="934"/>
      <c r="OR25" s="934"/>
      <c r="OS25" s="934"/>
      <c r="OT25" s="934"/>
      <c r="OU25" s="934"/>
      <c r="OV25" s="934"/>
      <c r="OW25" s="934"/>
      <c r="OX25" s="934"/>
      <c r="OY25" s="934"/>
      <c r="OZ25" s="934"/>
      <c r="PA25" s="934"/>
      <c r="PB25" s="934"/>
      <c r="PC25" s="934"/>
      <c r="PD25" s="934"/>
      <c r="PE25" s="934"/>
      <c r="PF25" s="934"/>
      <c r="PG25" s="934"/>
      <c r="PH25" s="934"/>
      <c r="PI25" s="934"/>
      <c r="PJ25" s="934"/>
      <c r="PK25" s="934"/>
      <c r="PL25" s="934"/>
      <c r="PM25" s="934"/>
      <c r="PN25" s="934"/>
      <c r="PO25" s="934"/>
      <c r="PP25" s="934"/>
      <c r="PQ25" s="934"/>
      <c r="PR25" s="934"/>
      <c r="PS25" s="934"/>
      <c r="PT25" s="934"/>
      <c r="PU25" s="934"/>
      <c r="PV25" s="934"/>
      <c r="PW25" s="934"/>
      <c r="PX25" s="934"/>
      <c r="PY25" s="934"/>
      <c r="PZ25" s="934"/>
      <c r="QA25" s="934"/>
      <c r="QB25" s="934"/>
      <c r="QC25" s="934"/>
      <c r="QD25" s="934"/>
      <c r="QE25" s="934"/>
      <c r="QF25" s="934"/>
      <c r="QG25" s="934"/>
      <c r="QH25" s="934"/>
      <c r="QI25" s="934"/>
      <c r="QJ25" s="934"/>
      <c r="QK25" s="934"/>
      <c r="QL25" s="934"/>
      <c r="QM25" s="934"/>
      <c r="QN25" s="934"/>
      <c r="QO25" s="934"/>
      <c r="QP25" s="934"/>
      <c r="QQ25" s="934"/>
      <c r="QR25" s="934"/>
      <c r="QS25" s="934"/>
      <c r="QT25" s="934"/>
      <c r="QU25" s="934"/>
      <c r="QV25" s="934"/>
      <c r="QW25" s="934"/>
      <c r="QX25" s="934"/>
      <c r="QY25" s="934"/>
      <c r="QZ25" s="934"/>
      <c r="RA25" s="934"/>
      <c r="RB25" s="934"/>
      <c r="RC25" s="934"/>
      <c r="RD25" s="934"/>
      <c r="RE25" s="934"/>
      <c r="RF25" s="934"/>
      <c r="RG25" s="934"/>
      <c r="RH25" s="934"/>
      <c r="RI25" s="934"/>
      <c r="RJ25" s="934"/>
      <c r="RK25" s="934"/>
      <c r="RL25" s="934"/>
      <c r="RM25" s="934"/>
      <c r="RN25" s="934"/>
      <c r="RO25" s="934"/>
      <c r="RP25" s="934"/>
      <c r="RQ25" s="934"/>
      <c r="RR25" s="934"/>
      <c r="RS25" s="934"/>
      <c r="RT25" s="934"/>
      <c r="RU25" s="934"/>
      <c r="RV25" s="934"/>
      <c r="RW25" s="934"/>
      <c r="RX25" s="934"/>
      <c r="RY25" s="934"/>
      <c r="RZ25" s="934"/>
      <c r="SA25" s="934"/>
      <c r="SB25" s="934"/>
      <c r="SC25" s="934"/>
      <c r="SD25" s="934"/>
      <c r="SE25" s="934"/>
      <c r="SF25" s="934"/>
      <c r="SG25" s="934"/>
      <c r="SH25" s="934"/>
      <c r="SI25" s="934"/>
      <c r="SJ25" s="934"/>
      <c r="SK25" s="934"/>
      <c r="SL25" s="934"/>
      <c r="SM25" s="934"/>
      <c r="SN25" s="934"/>
      <c r="SO25" s="934"/>
      <c r="SP25" s="934"/>
      <c r="SQ25" s="934"/>
      <c r="SR25" s="934"/>
      <c r="SS25" s="934"/>
      <c r="ST25" s="934"/>
      <c r="SU25" s="934"/>
      <c r="SV25" s="934"/>
      <c r="SW25" s="934"/>
      <c r="SX25" s="934"/>
      <c r="SY25" s="934"/>
      <c r="SZ25" s="934"/>
      <c r="TA25" s="934"/>
      <c r="TB25" s="934"/>
      <c r="TC25" s="934"/>
      <c r="TD25" s="934"/>
      <c r="TE25" s="934"/>
      <c r="TF25" s="934"/>
      <c r="TG25" s="934"/>
      <c r="TH25" s="934"/>
      <c r="TI25" s="934"/>
      <c r="TJ25" s="934"/>
      <c r="TK25" s="934"/>
      <c r="TL25" s="934"/>
      <c r="TM25" s="934"/>
      <c r="TN25" s="934"/>
      <c r="TO25" s="934"/>
      <c r="TP25" s="934"/>
      <c r="TQ25" s="934"/>
      <c r="TR25" s="934"/>
      <c r="TS25" s="934"/>
      <c r="TT25" s="934"/>
      <c r="TU25" s="934"/>
      <c r="TV25" s="934"/>
      <c r="TW25" s="934"/>
      <c r="TX25" s="934"/>
      <c r="TY25" s="934"/>
      <c r="TZ25" s="934"/>
      <c r="UA25" s="934"/>
      <c r="UB25" s="934"/>
      <c r="UC25" s="934"/>
      <c r="UD25" s="934"/>
      <c r="UE25" s="934"/>
      <c r="UF25" s="934"/>
      <c r="UG25" s="934"/>
      <c r="UH25" s="934"/>
      <c r="UI25" s="934"/>
      <c r="UJ25" s="934"/>
      <c r="UK25" s="934"/>
      <c r="UL25" s="934"/>
      <c r="UM25" s="934"/>
      <c r="UN25" s="934"/>
      <c r="UO25" s="934"/>
      <c r="UP25" s="934"/>
      <c r="UQ25" s="934"/>
      <c r="UR25" s="934"/>
      <c r="US25" s="934"/>
      <c r="UT25" s="934"/>
      <c r="UU25" s="934"/>
      <c r="UV25" s="934"/>
      <c r="UW25" s="934"/>
      <c r="UX25" s="934"/>
      <c r="UY25" s="934"/>
      <c r="UZ25" s="934"/>
      <c r="VA25" s="934"/>
      <c r="VB25" s="934"/>
      <c r="VC25" s="934"/>
      <c r="VD25" s="934"/>
      <c r="VE25" s="934"/>
      <c r="VF25" s="934"/>
      <c r="VG25" s="934"/>
      <c r="VH25" s="934"/>
      <c r="VI25" s="934"/>
      <c r="VJ25" s="934"/>
      <c r="VK25" s="934"/>
      <c r="VL25" s="934"/>
      <c r="VM25" s="934"/>
      <c r="VN25" s="934"/>
      <c r="VO25" s="934"/>
      <c r="VP25" s="934"/>
      <c r="VQ25" s="934"/>
      <c r="VR25" s="934"/>
      <c r="VS25" s="934"/>
      <c r="VT25" s="934"/>
      <c r="VU25" s="934"/>
      <c r="VV25" s="934"/>
      <c r="VW25" s="934"/>
      <c r="VX25" s="934"/>
      <c r="VY25" s="934"/>
      <c r="VZ25" s="934"/>
      <c r="WA25" s="934"/>
      <c r="WB25" s="934"/>
      <c r="WC25" s="934"/>
      <c r="WD25" s="934"/>
      <c r="WE25" s="934"/>
      <c r="WF25" s="934"/>
      <c r="WG25" s="934"/>
      <c r="WH25" s="934"/>
      <c r="WI25" s="934"/>
      <c r="WJ25" s="934"/>
      <c r="WK25" s="934"/>
      <c r="WL25" s="934"/>
      <c r="WM25" s="934"/>
      <c r="WN25" s="934"/>
      <c r="WO25" s="934"/>
      <c r="WP25" s="934"/>
      <c r="WQ25" s="934"/>
      <c r="WR25" s="934"/>
      <c r="WS25" s="934"/>
      <c r="WT25" s="934"/>
      <c r="WU25" s="934"/>
      <c r="WV25" s="934"/>
      <c r="WW25" s="934"/>
      <c r="WX25" s="934"/>
      <c r="WY25" s="934"/>
      <c r="WZ25" s="934"/>
      <c r="XA25" s="934"/>
      <c r="XB25" s="934"/>
      <c r="XC25" s="934"/>
      <c r="XD25" s="934"/>
      <c r="XE25" s="934"/>
      <c r="XF25" s="934"/>
      <c r="XG25" s="934"/>
      <c r="XH25" s="934"/>
      <c r="XI25" s="934"/>
      <c r="XJ25" s="934"/>
      <c r="XK25" s="934"/>
      <c r="XL25" s="934"/>
      <c r="XM25" s="934"/>
      <c r="XN25" s="934"/>
      <c r="XO25" s="934"/>
      <c r="XP25" s="934"/>
      <c r="XQ25" s="934"/>
      <c r="XR25" s="934"/>
      <c r="XS25" s="934"/>
      <c r="XT25" s="934"/>
      <c r="XU25" s="934"/>
      <c r="XV25" s="934"/>
      <c r="XW25" s="934"/>
      <c r="XX25" s="934"/>
      <c r="XY25" s="934"/>
      <c r="XZ25" s="934"/>
      <c r="YA25" s="934"/>
      <c r="YB25" s="934"/>
      <c r="YC25" s="934"/>
      <c r="YD25" s="934"/>
      <c r="YE25" s="934"/>
      <c r="YF25" s="934"/>
      <c r="YG25" s="934"/>
      <c r="YH25" s="934"/>
      <c r="YI25" s="934"/>
      <c r="YJ25" s="934"/>
      <c r="YK25" s="934"/>
      <c r="YL25" s="934"/>
      <c r="YM25" s="934"/>
      <c r="YN25" s="934"/>
      <c r="YO25" s="934"/>
      <c r="YP25" s="934"/>
      <c r="YQ25" s="934"/>
      <c r="YR25" s="934"/>
      <c r="YS25" s="934"/>
      <c r="YT25" s="934"/>
      <c r="YU25" s="934"/>
      <c r="YV25" s="934"/>
      <c r="YW25" s="934"/>
      <c r="YX25" s="934"/>
      <c r="YY25" s="934"/>
      <c r="YZ25" s="934"/>
      <c r="ZA25" s="934"/>
      <c r="ZB25" s="934"/>
      <c r="ZC25" s="934"/>
      <c r="ZD25" s="934"/>
      <c r="ZE25" s="934"/>
      <c r="ZF25" s="934"/>
      <c r="ZG25" s="934"/>
      <c r="ZH25" s="934"/>
      <c r="ZI25" s="934"/>
      <c r="ZJ25" s="934"/>
      <c r="ZK25" s="934"/>
      <c r="ZL25" s="934"/>
      <c r="ZM25" s="934"/>
      <c r="ZN25" s="934"/>
      <c r="ZO25" s="934"/>
      <c r="ZP25" s="934"/>
      <c r="ZQ25" s="934"/>
      <c r="ZR25" s="934"/>
      <c r="ZS25" s="934"/>
      <c r="ZT25" s="934"/>
      <c r="ZU25" s="934"/>
      <c r="ZV25" s="934"/>
      <c r="ZW25" s="934"/>
      <c r="ZX25" s="934"/>
      <c r="ZY25" s="934"/>
      <c r="ZZ25" s="934"/>
      <c r="AAA25" s="934"/>
      <c r="AAB25" s="934"/>
      <c r="AAC25" s="934"/>
      <c r="AAD25" s="934"/>
      <c r="AAE25" s="934"/>
      <c r="AAF25" s="934"/>
      <c r="AAG25" s="934"/>
      <c r="AAH25" s="934"/>
      <c r="AAI25" s="934"/>
      <c r="AAJ25" s="934"/>
      <c r="AAK25" s="934"/>
      <c r="AAL25" s="934"/>
      <c r="AAM25" s="934"/>
      <c r="AAN25" s="934"/>
      <c r="AAO25" s="934"/>
      <c r="AAP25" s="934"/>
      <c r="AAQ25" s="934"/>
      <c r="AAR25" s="934"/>
      <c r="AAS25" s="934"/>
      <c r="AAT25" s="934"/>
      <c r="AAU25" s="934"/>
      <c r="AAV25" s="934"/>
      <c r="AAW25" s="934"/>
      <c r="AAX25" s="934"/>
      <c r="AAY25" s="934"/>
      <c r="AAZ25" s="934"/>
      <c r="ABA25" s="934"/>
      <c r="ABB25" s="934"/>
      <c r="ABC25" s="934"/>
      <c r="ABD25" s="934"/>
      <c r="ABE25" s="934"/>
      <c r="ABF25" s="934"/>
      <c r="ABG25" s="934"/>
      <c r="ABH25" s="934"/>
      <c r="ABI25" s="934"/>
      <c r="ABJ25" s="934"/>
      <c r="ABK25" s="934"/>
      <c r="ABL25" s="934"/>
      <c r="ABM25" s="934"/>
      <c r="ABN25" s="934"/>
      <c r="ABO25" s="934"/>
      <c r="ABP25" s="934"/>
      <c r="ABQ25" s="934"/>
      <c r="ABR25" s="934"/>
      <c r="ABS25" s="934"/>
      <c r="ABT25" s="934"/>
      <c r="ABU25" s="934"/>
      <c r="ABV25" s="934"/>
      <c r="ABW25" s="934"/>
      <c r="ABX25" s="934"/>
      <c r="ABY25" s="934"/>
      <c r="ABZ25" s="934"/>
      <c r="ACA25" s="934"/>
      <c r="ACB25" s="934"/>
      <c r="ACC25" s="934"/>
      <c r="ACD25" s="934"/>
      <c r="ACE25" s="934"/>
      <c r="ACF25" s="934"/>
      <c r="ACG25" s="934"/>
      <c r="ACH25" s="934"/>
      <c r="ACI25" s="934"/>
      <c r="ACJ25" s="934"/>
      <c r="ACK25" s="934"/>
      <c r="ACL25" s="934"/>
      <c r="ACM25" s="934"/>
      <c r="ACN25" s="934"/>
      <c r="ACO25" s="934"/>
      <c r="ACP25" s="934"/>
      <c r="ACQ25" s="934"/>
      <c r="ACR25" s="934"/>
      <c r="ACS25" s="934"/>
      <c r="ACT25" s="934"/>
      <c r="ACU25" s="934"/>
      <c r="ACV25" s="934"/>
      <c r="ACW25" s="934"/>
      <c r="ACX25" s="934"/>
      <c r="ACY25" s="934"/>
      <c r="ACZ25" s="934"/>
      <c r="ADA25" s="934"/>
      <c r="ADB25" s="934"/>
      <c r="ADC25" s="934"/>
      <c r="ADD25" s="934"/>
      <c r="ADE25" s="934"/>
      <c r="ADF25" s="934"/>
      <c r="ADG25" s="934"/>
      <c r="ADH25" s="934"/>
      <c r="ADI25" s="934"/>
      <c r="ADJ25" s="934"/>
      <c r="ADK25" s="934"/>
      <c r="ADL25" s="934"/>
      <c r="ADM25" s="934"/>
      <c r="ADN25" s="934"/>
      <c r="ADO25" s="934"/>
      <c r="ADP25" s="934"/>
      <c r="ADQ25" s="934"/>
      <c r="ADR25" s="934"/>
      <c r="ADS25" s="934"/>
      <c r="ADT25" s="934"/>
      <c r="ADU25" s="934"/>
      <c r="ADV25" s="934"/>
      <c r="ADW25" s="934"/>
      <c r="ADX25" s="934"/>
      <c r="ADY25" s="934"/>
      <c r="ADZ25" s="934"/>
      <c r="AEA25" s="934"/>
      <c r="AEB25" s="934"/>
      <c r="AEC25" s="934"/>
      <c r="AED25" s="934"/>
      <c r="AEE25" s="934"/>
      <c r="AEF25" s="934"/>
      <c r="AEG25" s="934"/>
      <c r="AEH25" s="934"/>
      <c r="AEI25" s="934"/>
      <c r="AEJ25" s="934"/>
      <c r="AEK25" s="934"/>
      <c r="AEL25" s="934"/>
      <c r="AEM25" s="934"/>
      <c r="AEN25" s="934"/>
      <c r="AEO25" s="934"/>
      <c r="AEP25" s="934"/>
      <c r="AEQ25" s="934"/>
      <c r="AER25" s="934"/>
      <c r="AES25" s="934"/>
      <c r="AET25" s="934"/>
      <c r="AEU25" s="934"/>
      <c r="AEV25" s="934"/>
      <c r="AEW25" s="934"/>
      <c r="AEX25" s="934"/>
      <c r="AEY25" s="934"/>
      <c r="AEZ25" s="934"/>
      <c r="AFA25" s="934"/>
      <c r="AFB25" s="934"/>
      <c r="AFC25" s="934"/>
      <c r="AFD25" s="934"/>
      <c r="AFE25" s="934"/>
      <c r="AFF25" s="934"/>
      <c r="AFG25" s="934"/>
      <c r="AFH25" s="934"/>
      <c r="AFI25" s="934"/>
      <c r="AFJ25" s="934"/>
      <c r="AFK25" s="934"/>
      <c r="AFL25" s="934"/>
      <c r="AFM25" s="934"/>
      <c r="AFN25" s="934"/>
      <c r="AFO25" s="934"/>
      <c r="AFP25" s="934"/>
      <c r="AFQ25" s="934"/>
      <c r="AFR25" s="934"/>
      <c r="AFS25" s="934"/>
      <c r="AFT25" s="934"/>
      <c r="AFU25" s="934"/>
      <c r="AFV25" s="934"/>
      <c r="AFW25" s="934"/>
      <c r="AFX25" s="934"/>
      <c r="AFY25" s="934"/>
      <c r="AFZ25" s="934"/>
      <c r="AGA25" s="934"/>
      <c r="AGB25" s="934"/>
      <c r="AGC25" s="934"/>
      <c r="AGD25" s="934"/>
      <c r="AGE25" s="934"/>
      <c r="AGF25" s="934"/>
      <c r="AGG25" s="934"/>
      <c r="AGH25" s="934"/>
      <c r="AGI25" s="934"/>
      <c r="AGJ25" s="934"/>
      <c r="AGK25" s="934"/>
      <c r="AGL25" s="934"/>
      <c r="AGM25" s="934"/>
      <c r="AGN25" s="934"/>
      <c r="AGO25" s="934"/>
      <c r="AGP25" s="934"/>
      <c r="AGQ25" s="934"/>
      <c r="AGR25" s="934"/>
      <c r="AGS25" s="934"/>
      <c r="AGT25" s="934"/>
      <c r="AGU25" s="934"/>
      <c r="AGV25" s="934"/>
      <c r="AGW25" s="934"/>
      <c r="AGX25" s="934"/>
      <c r="AGY25" s="934"/>
      <c r="AGZ25" s="934"/>
      <c r="AHA25" s="934"/>
      <c r="AHB25" s="934"/>
      <c r="AHC25" s="934"/>
      <c r="AHD25" s="934"/>
      <c r="AHE25" s="934"/>
      <c r="AHF25" s="934"/>
      <c r="AHG25" s="934"/>
      <c r="AHH25" s="934"/>
      <c r="AHI25" s="934"/>
      <c r="AHJ25" s="934"/>
      <c r="AHK25" s="934"/>
      <c r="AHL25" s="934"/>
      <c r="AHM25" s="934"/>
      <c r="AHN25" s="934"/>
      <c r="AHO25" s="934"/>
      <c r="AHP25" s="934"/>
      <c r="AHQ25" s="934"/>
      <c r="AHR25" s="934"/>
      <c r="AHS25" s="934"/>
      <c r="AHT25" s="934"/>
      <c r="AHU25" s="934"/>
      <c r="AHV25" s="934"/>
      <c r="AHW25" s="934"/>
      <c r="AHX25" s="934"/>
      <c r="AHY25" s="934"/>
      <c r="AHZ25" s="934"/>
      <c r="AIA25" s="934"/>
      <c r="AIB25" s="934"/>
      <c r="AIC25" s="934"/>
      <c r="AID25" s="934"/>
      <c r="AIE25" s="934"/>
      <c r="AIF25" s="934"/>
      <c r="AIG25" s="934"/>
      <c r="AIH25" s="934"/>
      <c r="AII25" s="934"/>
      <c r="AIJ25" s="934"/>
      <c r="AIK25" s="934"/>
      <c r="AIL25" s="934"/>
      <c r="AIM25" s="934"/>
      <c r="AIN25" s="934"/>
      <c r="AIO25" s="934"/>
      <c r="AIP25" s="934"/>
      <c r="AIQ25" s="934"/>
      <c r="AIR25" s="934"/>
      <c r="AIS25" s="934"/>
      <c r="AIT25" s="934"/>
      <c r="AIU25" s="934"/>
      <c r="AIV25" s="934"/>
      <c r="AIW25" s="934"/>
      <c r="AIX25" s="934"/>
      <c r="AIY25" s="934"/>
      <c r="AIZ25" s="934"/>
      <c r="AJA25" s="934"/>
      <c r="AJB25" s="934"/>
      <c r="AJC25" s="934"/>
      <c r="AJD25" s="934"/>
      <c r="AJE25" s="934"/>
      <c r="AJF25" s="934"/>
      <c r="AJG25" s="934"/>
      <c r="AJH25" s="934"/>
      <c r="AJI25" s="934"/>
      <c r="AJJ25" s="934"/>
      <c r="AJK25" s="934"/>
      <c r="AJL25" s="934"/>
      <c r="AJM25" s="934"/>
      <c r="AJN25" s="934"/>
      <c r="AJO25" s="934"/>
      <c r="AJP25" s="934"/>
      <c r="AJQ25" s="934"/>
      <c r="AJR25" s="934"/>
      <c r="AJS25" s="934"/>
      <c r="AJT25" s="934"/>
      <c r="AJU25" s="934"/>
      <c r="AJV25" s="934"/>
      <c r="AJW25" s="934"/>
      <c r="AJX25" s="934"/>
      <c r="AJY25" s="934"/>
      <c r="AJZ25" s="934"/>
      <c r="AKA25" s="934"/>
      <c r="AKB25" s="934"/>
      <c r="AKC25" s="934"/>
      <c r="AKD25" s="934"/>
      <c r="AKE25" s="934"/>
      <c r="AKF25" s="934"/>
      <c r="AKG25" s="934"/>
      <c r="AKH25" s="934"/>
      <c r="AKI25" s="934"/>
      <c r="AKJ25" s="934"/>
      <c r="AKK25" s="934"/>
      <c r="AKL25" s="934"/>
      <c r="AKM25" s="934"/>
      <c r="AKN25" s="934"/>
      <c r="AKO25" s="934"/>
      <c r="AKP25" s="934"/>
      <c r="AKQ25" s="934"/>
      <c r="AKR25" s="934"/>
      <c r="AKS25" s="934"/>
      <c r="AKT25" s="934"/>
      <c r="AKU25" s="934"/>
      <c r="AKV25" s="934"/>
      <c r="AKW25" s="934"/>
      <c r="AKX25" s="934"/>
      <c r="AKY25" s="934"/>
      <c r="AKZ25" s="934"/>
      <c r="ALA25" s="934"/>
      <c r="ALB25" s="934"/>
      <c r="ALC25" s="934"/>
      <c r="ALD25" s="934"/>
      <c r="ALE25" s="934"/>
      <c r="ALF25" s="934"/>
      <c r="ALG25" s="934"/>
      <c r="ALH25" s="934"/>
      <c r="ALI25" s="934"/>
      <c r="ALJ25" s="934"/>
      <c r="ALK25" s="934"/>
      <c r="ALL25" s="934"/>
      <c r="ALM25" s="934"/>
      <c r="ALN25" s="934"/>
      <c r="ALO25" s="934"/>
      <c r="ALP25" s="934"/>
      <c r="ALQ25" s="934"/>
      <c r="ALR25" s="934"/>
      <c r="ALS25" s="934"/>
      <c r="ALT25" s="934"/>
      <c r="ALU25" s="934"/>
      <c r="ALV25" s="934"/>
      <c r="ALW25" s="934"/>
      <c r="ALX25" s="934"/>
      <c r="ALY25" s="934"/>
      <c r="ALZ25" s="934"/>
      <c r="AMA25" s="934"/>
      <c r="AMB25" s="934"/>
      <c r="AMC25" s="934"/>
      <c r="AMD25" s="934"/>
      <c r="AME25" s="934"/>
      <c r="AMF25" s="934"/>
      <c r="AMG25" s="934"/>
      <c r="AMH25" s="934"/>
      <c r="AMI25" s="934"/>
      <c r="AMJ25" s="934"/>
      <c r="AMK25" s="934"/>
      <c r="AML25" s="934"/>
      <c r="AMM25" s="934"/>
      <c r="AMN25" s="934"/>
      <c r="AMO25" s="934"/>
      <c r="AMP25" s="934"/>
      <c r="AMQ25" s="934"/>
      <c r="AMR25" s="934"/>
      <c r="AMS25" s="934"/>
      <c r="AMT25" s="934"/>
      <c r="AMU25" s="934"/>
      <c r="AMV25" s="934"/>
      <c r="AMW25" s="934"/>
      <c r="AMX25" s="934"/>
      <c r="AMY25" s="934"/>
      <c r="AMZ25" s="934"/>
      <c r="ANA25" s="934"/>
      <c r="ANB25" s="934"/>
      <c r="ANC25" s="934"/>
      <c r="AND25" s="934"/>
      <c r="ANE25" s="934"/>
      <c r="ANF25" s="934"/>
      <c r="ANG25" s="934"/>
      <c r="ANH25" s="934"/>
      <c r="ANI25" s="934"/>
      <c r="ANJ25" s="934"/>
      <c r="ANK25" s="934"/>
      <c r="ANL25" s="934"/>
      <c r="ANM25" s="934"/>
      <c r="ANN25" s="934"/>
      <c r="ANO25" s="934"/>
      <c r="ANP25" s="934"/>
      <c r="ANQ25" s="934"/>
      <c r="ANR25" s="934"/>
      <c r="ANS25" s="934"/>
      <c r="ANT25" s="934"/>
      <c r="ANU25" s="934"/>
      <c r="ANV25" s="934"/>
      <c r="ANW25" s="934"/>
      <c r="ANX25" s="934"/>
      <c r="ANY25" s="934"/>
      <c r="ANZ25" s="934"/>
      <c r="AOA25" s="934"/>
      <c r="AOB25" s="934"/>
      <c r="AOC25" s="934"/>
      <c r="AOD25" s="934"/>
      <c r="AOE25" s="934"/>
      <c r="AOF25" s="934"/>
      <c r="AOG25" s="934"/>
      <c r="AOH25" s="934"/>
      <c r="AOI25" s="934"/>
      <c r="AOJ25" s="934"/>
      <c r="AOK25" s="934"/>
      <c r="AOL25" s="934"/>
      <c r="AOM25" s="934"/>
      <c r="AON25" s="934"/>
      <c r="AOO25" s="934"/>
      <c r="AOP25" s="934"/>
      <c r="AOQ25" s="934"/>
      <c r="AOR25" s="934"/>
      <c r="AOS25" s="934"/>
      <c r="AOT25" s="934"/>
      <c r="AOU25" s="934"/>
      <c r="AOV25" s="934"/>
      <c r="AOW25" s="934"/>
      <c r="AOX25" s="934"/>
      <c r="AOY25" s="934"/>
      <c r="AOZ25" s="934"/>
      <c r="APA25" s="934"/>
      <c r="APB25" s="934"/>
      <c r="APC25" s="934"/>
      <c r="APD25" s="934"/>
      <c r="APE25" s="934"/>
      <c r="APF25" s="934"/>
      <c r="APG25" s="934"/>
      <c r="APH25" s="934"/>
      <c r="API25" s="934"/>
      <c r="APJ25" s="934"/>
      <c r="APK25" s="934"/>
      <c r="APL25" s="934"/>
      <c r="APM25" s="934"/>
      <c r="APN25" s="934"/>
      <c r="APO25" s="934"/>
      <c r="APP25" s="934"/>
      <c r="APQ25" s="934"/>
      <c r="APR25" s="934"/>
      <c r="APS25" s="934"/>
      <c r="APT25" s="934"/>
      <c r="APU25" s="934"/>
      <c r="APV25" s="934"/>
      <c r="APW25" s="934"/>
      <c r="APX25" s="934"/>
      <c r="APY25" s="934"/>
      <c r="APZ25" s="934"/>
      <c r="AQA25" s="934"/>
      <c r="AQB25" s="934"/>
      <c r="AQC25" s="934"/>
      <c r="AQD25" s="934"/>
      <c r="AQE25" s="934"/>
      <c r="AQF25" s="934"/>
      <c r="AQG25" s="934"/>
      <c r="AQH25" s="934"/>
      <c r="AQI25" s="934"/>
      <c r="AQJ25" s="934"/>
      <c r="AQK25" s="934"/>
      <c r="AQL25" s="934"/>
      <c r="AQM25" s="934"/>
      <c r="AQN25" s="934"/>
      <c r="AQO25" s="934"/>
      <c r="AQP25" s="934"/>
      <c r="AQQ25" s="934"/>
      <c r="AQR25" s="934"/>
      <c r="AQS25" s="934"/>
      <c r="AQT25" s="934"/>
      <c r="AQU25" s="934"/>
      <c r="AQV25" s="934"/>
      <c r="AQW25" s="934"/>
      <c r="AQX25" s="934"/>
      <c r="AQY25" s="934"/>
      <c r="AQZ25" s="934"/>
      <c r="ARA25" s="934"/>
      <c r="ARB25" s="934"/>
      <c r="ARC25" s="934"/>
      <c r="ARD25" s="934"/>
      <c r="ARE25" s="934"/>
      <c r="ARF25" s="934"/>
      <c r="ARG25" s="934"/>
      <c r="ARH25" s="934"/>
      <c r="ARI25" s="934"/>
      <c r="ARJ25" s="934"/>
      <c r="ARK25" s="934"/>
      <c r="ARL25" s="934"/>
      <c r="ARM25" s="934"/>
      <c r="ARN25" s="934"/>
      <c r="ARO25" s="934"/>
      <c r="ARP25" s="934"/>
      <c r="ARQ25" s="934"/>
      <c r="ARR25" s="934"/>
      <c r="ARS25" s="934"/>
      <c r="ART25" s="934"/>
      <c r="ARU25" s="934"/>
      <c r="ARV25" s="934"/>
      <c r="ARW25" s="934"/>
      <c r="ARX25" s="934"/>
      <c r="ARY25" s="934"/>
      <c r="ARZ25" s="934"/>
      <c r="ASA25" s="934"/>
      <c r="ASB25" s="934"/>
      <c r="ASC25" s="934"/>
      <c r="ASD25" s="934"/>
      <c r="ASE25" s="934"/>
      <c r="ASF25" s="934"/>
      <c r="ASG25" s="934"/>
      <c r="ASH25" s="934"/>
      <c r="ASI25" s="934"/>
      <c r="ASJ25" s="934"/>
      <c r="ASK25" s="934"/>
      <c r="ASL25" s="934"/>
      <c r="ASM25" s="934"/>
      <c r="ASN25" s="934"/>
      <c r="ASO25" s="934"/>
      <c r="ASP25" s="934"/>
      <c r="ASQ25" s="934"/>
      <c r="ASR25" s="934"/>
      <c r="ASS25" s="934"/>
      <c r="AST25" s="934"/>
      <c r="ASU25" s="934"/>
      <c r="ASV25" s="934"/>
      <c r="ASW25" s="934"/>
      <c r="ASX25" s="934"/>
      <c r="ASY25" s="934"/>
      <c r="ASZ25" s="934"/>
      <c r="ATA25" s="934"/>
      <c r="ATB25" s="934"/>
      <c r="ATC25" s="934"/>
      <c r="ATD25" s="934"/>
      <c r="ATE25" s="934"/>
      <c r="ATF25" s="934"/>
      <c r="ATG25" s="934"/>
      <c r="ATH25" s="934"/>
      <c r="ATI25" s="934"/>
      <c r="ATJ25" s="934"/>
      <c r="ATK25" s="934"/>
      <c r="ATL25" s="934"/>
      <c r="ATM25" s="934"/>
      <c r="ATN25" s="934"/>
      <c r="ATO25" s="934"/>
      <c r="ATP25" s="934"/>
      <c r="ATQ25" s="934"/>
      <c r="ATR25" s="934"/>
      <c r="ATS25" s="934"/>
      <c r="ATT25" s="934"/>
      <c r="ATU25" s="934"/>
      <c r="ATV25" s="934"/>
      <c r="ATW25" s="934"/>
      <c r="ATX25" s="934"/>
      <c r="ATY25" s="934"/>
      <c r="ATZ25" s="934"/>
      <c r="AUA25" s="934"/>
      <c r="AUB25" s="934"/>
      <c r="AUC25" s="934"/>
      <c r="AUD25" s="934"/>
      <c r="AUE25" s="934"/>
      <c r="AUF25" s="934"/>
      <c r="AUG25" s="934"/>
      <c r="AUH25" s="934"/>
      <c r="AUI25" s="934"/>
      <c r="AUJ25" s="934"/>
      <c r="AUK25" s="934"/>
      <c r="AUL25" s="934"/>
      <c r="AUM25" s="934"/>
      <c r="AUN25" s="934"/>
      <c r="AUO25" s="934"/>
      <c r="AUP25" s="934"/>
      <c r="AUQ25" s="934"/>
      <c r="AUR25" s="934"/>
      <c r="AUS25" s="934"/>
      <c r="AUT25" s="934"/>
      <c r="AUU25" s="934"/>
      <c r="AUV25" s="934"/>
      <c r="AUW25" s="934"/>
      <c r="AUX25" s="934"/>
      <c r="AUY25" s="934"/>
      <c r="AUZ25" s="934"/>
      <c r="AVA25" s="934"/>
      <c r="AVB25" s="934"/>
      <c r="AVC25" s="934"/>
      <c r="AVD25" s="934"/>
      <c r="AVE25" s="934"/>
      <c r="AVF25" s="934"/>
      <c r="AVG25" s="934"/>
      <c r="AVH25" s="934"/>
      <c r="AVI25" s="934"/>
      <c r="AVJ25" s="934"/>
      <c r="AVK25" s="934"/>
      <c r="AVL25" s="934"/>
      <c r="AVM25" s="934"/>
      <c r="AVN25" s="934"/>
      <c r="AVO25" s="934"/>
      <c r="AVP25" s="934"/>
      <c r="AVQ25" s="934"/>
      <c r="AVR25" s="934"/>
      <c r="AVS25" s="934"/>
      <c r="AVT25" s="934"/>
      <c r="AVU25" s="934"/>
      <c r="AVV25" s="934"/>
      <c r="AVW25" s="934"/>
      <c r="AVX25" s="934"/>
      <c r="AVY25" s="934"/>
      <c r="AVZ25" s="934"/>
      <c r="AWA25" s="934"/>
      <c r="AWB25" s="934"/>
      <c r="AWC25" s="934"/>
      <c r="AWD25" s="934"/>
      <c r="AWE25" s="934"/>
      <c r="AWF25" s="934"/>
      <c r="AWG25" s="934"/>
      <c r="AWH25" s="934"/>
      <c r="AWI25" s="934"/>
      <c r="AWJ25" s="934"/>
      <c r="AWK25" s="934"/>
      <c r="AWL25" s="934"/>
      <c r="AWM25" s="934"/>
      <c r="AWN25" s="934"/>
      <c r="AWO25" s="934"/>
      <c r="AWP25" s="934"/>
      <c r="AWQ25" s="934"/>
      <c r="AWR25" s="934"/>
      <c r="AWS25" s="934"/>
      <c r="AWT25" s="934"/>
      <c r="AWU25" s="934"/>
      <c r="AWV25" s="934"/>
      <c r="AWW25" s="934"/>
      <c r="AWX25" s="934"/>
      <c r="AWY25" s="934"/>
      <c r="AWZ25" s="934"/>
      <c r="AXA25" s="934"/>
      <c r="AXB25" s="934"/>
      <c r="AXC25" s="934"/>
      <c r="AXD25" s="934"/>
      <c r="AXE25" s="934"/>
      <c r="AXF25" s="934"/>
      <c r="AXG25" s="934"/>
      <c r="AXH25" s="934"/>
      <c r="AXI25" s="934"/>
      <c r="AXJ25" s="934"/>
      <c r="AXK25" s="934"/>
      <c r="AXL25" s="934"/>
      <c r="AXM25" s="934"/>
      <c r="AXN25" s="934"/>
      <c r="AXO25" s="934"/>
      <c r="AXP25" s="934"/>
      <c r="AXQ25" s="934"/>
      <c r="AXR25" s="934"/>
      <c r="AXS25" s="934"/>
      <c r="AXT25" s="934"/>
      <c r="AXU25" s="934"/>
      <c r="AXV25" s="934"/>
      <c r="AXW25" s="934"/>
      <c r="AXX25" s="934"/>
      <c r="AXY25" s="934"/>
      <c r="AXZ25" s="934"/>
      <c r="AYA25" s="934"/>
      <c r="AYB25" s="934"/>
      <c r="AYC25" s="934"/>
      <c r="AYD25" s="934"/>
      <c r="AYE25" s="934"/>
      <c r="AYF25" s="934"/>
      <c r="AYG25" s="934"/>
      <c r="AYH25" s="934"/>
      <c r="AYI25" s="934"/>
      <c r="AYJ25" s="934"/>
      <c r="AYK25" s="934"/>
      <c r="AYL25" s="934"/>
      <c r="AYM25" s="934"/>
      <c r="AYN25" s="934"/>
      <c r="AYO25" s="934"/>
      <c r="AYP25" s="934"/>
      <c r="AYQ25" s="934"/>
      <c r="AYR25" s="934"/>
      <c r="AYS25" s="934"/>
      <c r="AYT25" s="934"/>
      <c r="AYU25" s="934"/>
      <c r="AYV25" s="934"/>
      <c r="AYW25" s="934"/>
      <c r="AYX25" s="934"/>
      <c r="AYY25" s="934"/>
      <c r="AYZ25" s="934"/>
      <c r="AZA25" s="934"/>
      <c r="AZB25" s="934"/>
      <c r="AZC25" s="934"/>
      <c r="AZD25" s="934"/>
      <c r="AZE25" s="934"/>
      <c r="AZF25" s="934"/>
      <c r="AZG25" s="934"/>
      <c r="AZH25" s="934"/>
      <c r="AZI25" s="934"/>
      <c r="AZJ25" s="934"/>
      <c r="AZK25" s="934"/>
      <c r="AZL25" s="934"/>
      <c r="AZM25" s="934"/>
      <c r="AZN25" s="934"/>
      <c r="AZO25" s="934"/>
      <c r="AZP25" s="934"/>
      <c r="AZQ25" s="934"/>
      <c r="AZR25" s="934"/>
      <c r="AZS25" s="934"/>
      <c r="AZT25" s="934"/>
      <c r="AZU25" s="934"/>
      <c r="AZV25" s="934"/>
      <c r="AZW25" s="934"/>
      <c r="AZX25" s="934"/>
      <c r="AZY25" s="934"/>
      <c r="AZZ25" s="934"/>
      <c r="BAA25" s="934"/>
      <c r="BAB25" s="934"/>
      <c r="BAC25" s="934"/>
      <c r="BAD25" s="934"/>
      <c r="BAE25" s="934"/>
      <c r="BAF25" s="934"/>
      <c r="BAG25" s="934"/>
      <c r="BAH25" s="934"/>
      <c r="BAI25" s="934"/>
      <c r="BAJ25" s="934"/>
      <c r="BAK25" s="934"/>
      <c r="BAL25" s="934"/>
      <c r="BAM25" s="934"/>
      <c r="BAN25" s="934"/>
      <c r="BAO25" s="934"/>
      <c r="BAP25" s="934"/>
      <c r="BAQ25" s="934"/>
      <c r="BAR25" s="934"/>
      <c r="BAS25" s="934"/>
      <c r="BAT25" s="934"/>
      <c r="BAU25" s="934"/>
      <c r="BAV25" s="934"/>
      <c r="BAW25" s="934"/>
      <c r="BAX25" s="934"/>
      <c r="BAY25" s="934"/>
      <c r="BAZ25" s="934"/>
      <c r="BBA25" s="934"/>
      <c r="BBB25" s="934"/>
      <c r="BBC25" s="934"/>
      <c r="BBD25" s="934"/>
      <c r="BBE25" s="934"/>
      <c r="BBF25" s="934"/>
      <c r="BBG25" s="934"/>
      <c r="BBH25" s="934"/>
      <c r="BBI25" s="934"/>
      <c r="BBJ25" s="934"/>
      <c r="BBK25" s="934"/>
      <c r="BBL25" s="934"/>
      <c r="BBM25" s="934"/>
      <c r="BBN25" s="934"/>
      <c r="BBO25" s="934"/>
      <c r="BBP25" s="934"/>
      <c r="BBQ25" s="934"/>
      <c r="BBR25" s="934"/>
      <c r="BBS25" s="934"/>
      <c r="BBT25" s="934"/>
      <c r="BBU25" s="934"/>
      <c r="BBV25" s="934"/>
      <c r="BBW25" s="934"/>
      <c r="BBX25" s="934"/>
      <c r="BBY25" s="934"/>
      <c r="BBZ25" s="934"/>
      <c r="BCA25" s="934"/>
      <c r="BCB25" s="934"/>
      <c r="BCC25" s="934"/>
      <c r="BCD25" s="934"/>
      <c r="BCE25" s="934"/>
      <c r="BCF25" s="934"/>
      <c r="BCG25" s="934"/>
      <c r="BCH25" s="934"/>
      <c r="BCI25" s="934"/>
      <c r="BCJ25" s="934"/>
      <c r="BCK25" s="934"/>
      <c r="BCL25" s="934"/>
      <c r="BCM25" s="934"/>
      <c r="BCN25" s="934"/>
      <c r="BCO25" s="934"/>
      <c r="BCP25" s="934"/>
      <c r="BCQ25" s="934"/>
      <c r="BCR25" s="934"/>
      <c r="BCS25" s="934"/>
      <c r="BCT25" s="934"/>
      <c r="BCU25" s="934"/>
      <c r="BCV25" s="934"/>
      <c r="BCW25" s="934"/>
      <c r="BCX25" s="934"/>
      <c r="BCY25" s="934"/>
      <c r="BCZ25" s="934"/>
      <c r="BDA25" s="934"/>
      <c r="BDB25" s="934"/>
      <c r="BDC25" s="934"/>
      <c r="BDD25" s="934"/>
      <c r="BDE25" s="934"/>
      <c r="BDF25" s="934"/>
      <c r="BDG25" s="934"/>
      <c r="BDH25" s="934"/>
      <c r="BDI25" s="934"/>
      <c r="BDJ25" s="934"/>
      <c r="BDK25" s="934"/>
      <c r="BDL25" s="934"/>
      <c r="BDM25" s="934"/>
      <c r="BDN25" s="934"/>
      <c r="BDO25" s="934"/>
      <c r="BDP25" s="934"/>
      <c r="BDQ25" s="934"/>
      <c r="BDR25" s="934"/>
      <c r="BDS25" s="934"/>
      <c r="BDT25" s="934"/>
      <c r="BDU25" s="934"/>
      <c r="BDV25" s="934"/>
      <c r="BDW25" s="934"/>
      <c r="BDX25" s="934"/>
      <c r="BDY25" s="934"/>
      <c r="BDZ25" s="934"/>
      <c r="BEA25" s="934"/>
      <c r="BEB25" s="934"/>
      <c r="BEC25" s="934"/>
      <c r="BED25" s="934"/>
      <c r="BEE25" s="934"/>
      <c r="BEF25" s="934"/>
      <c r="BEG25" s="934"/>
      <c r="BEH25" s="934"/>
      <c r="BEI25" s="934"/>
      <c r="BEJ25" s="934"/>
      <c r="BEK25" s="934"/>
      <c r="BEL25" s="934"/>
      <c r="BEM25" s="934"/>
      <c r="BEN25" s="934"/>
      <c r="BEO25" s="934"/>
      <c r="BEP25" s="934"/>
      <c r="BEQ25" s="934"/>
      <c r="BER25" s="934"/>
      <c r="BES25" s="934"/>
      <c r="BET25" s="934"/>
      <c r="BEU25" s="934"/>
      <c r="BEV25" s="934"/>
      <c r="BEW25" s="934"/>
      <c r="BEX25" s="934"/>
      <c r="BEY25" s="934"/>
      <c r="BEZ25" s="934"/>
      <c r="BFA25" s="934"/>
      <c r="BFB25" s="934"/>
      <c r="BFC25" s="934"/>
      <c r="BFD25" s="934"/>
      <c r="BFE25" s="934"/>
      <c r="BFF25" s="934"/>
      <c r="BFG25" s="934"/>
      <c r="BFH25" s="934"/>
      <c r="BFI25" s="934"/>
      <c r="BFJ25" s="934"/>
      <c r="BFK25" s="934"/>
      <c r="BFL25" s="934"/>
      <c r="BFM25" s="934"/>
      <c r="BFN25" s="934"/>
      <c r="BFO25" s="934"/>
      <c r="BFP25" s="934"/>
      <c r="BFQ25" s="934"/>
      <c r="BFR25" s="934"/>
      <c r="BFS25" s="934"/>
      <c r="BFT25" s="934"/>
      <c r="BFU25" s="934"/>
      <c r="BFV25" s="934"/>
      <c r="BFW25" s="934"/>
      <c r="BFX25" s="934"/>
      <c r="BFY25" s="934"/>
      <c r="BFZ25" s="934"/>
      <c r="BGA25" s="934"/>
      <c r="BGB25" s="934"/>
      <c r="BGC25" s="934"/>
      <c r="BGD25" s="934"/>
      <c r="BGE25" s="934"/>
      <c r="BGF25" s="934"/>
      <c r="BGG25" s="934"/>
      <c r="BGH25" s="934"/>
      <c r="BGI25" s="934"/>
      <c r="BGJ25" s="934"/>
      <c r="BGK25" s="934"/>
      <c r="BGL25" s="934"/>
      <c r="BGM25" s="934"/>
      <c r="BGN25" s="934"/>
      <c r="BGO25" s="934"/>
      <c r="BGP25" s="934"/>
      <c r="BGQ25" s="934"/>
      <c r="BGR25" s="934"/>
      <c r="BGS25" s="934"/>
      <c r="BGT25" s="934"/>
      <c r="BGU25" s="934"/>
      <c r="BGV25" s="934"/>
      <c r="BGW25" s="934"/>
      <c r="BGX25" s="934"/>
      <c r="BGY25" s="934"/>
      <c r="BGZ25" s="934"/>
      <c r="BHA25" s="934"/>
      <c r="BHB25" s="934"/>
      <c r="BHC25" s="934"/>
      <c r="BHD25" s="934"/>
      <c r="BHE25" s="934"/>
      <c r="BHF25" s="934"/>
      <c r="BHG25" s="934"/>
      <c r="BHH25" s="934"/>
      <c r="BHI25" s="934"/>
      <c r="BHJ25" s="934"/>
      <c r="BHK25" s="934"/>
      <c r="BHL25" s="934"/>
      <c r="BHM25" s="934"/>
      <c r="BHN25" s="934"/>
      <c r="BHO25" s="934"/>
      <c r="BHP25" s="934"/>
      <c r="BHQ25" s="934"/>
      <c r="BHR25" s="934"/>
      <c r="BHS25" s="934"/>
      <c r="BHT25" s="934"/>
      <c r="BHU25" s="934"/>
      <c r="BHV25" s="934"/>
      <c r="BHW25" s="934"/>
      <c r="BHX25" s="934"/>
      <c r="BHY25" s="934"/>
      <c r="BHZ25" s="934"/>
      <c r="BIA25" s="934"/>
      <c r="BIB25" s="934"/>
      <c r="BIC25" s="934"/>
      <c r="BID25" s="934"/>
      <c r="BIE25" s="934"/>
      <c r="BIF25" s="934"/>
      <c r="BIG25" s="934"/>
      <c r="BIH25" s="934"/>
      <c r="BII25" s="934"/>
      <c r="BIJ25" s="934"/>
      <c r="BIK25" s="934"/>
      <c r="BIL25" s="934"/>
      <c r="BIM25" s="934"/>
      <c r="BIN25" s="934"/>
      <c r="BIO25" s="934"/>
      <c r="BIP25" s="934"/>
      <c r="BIQ25" s="934"/>
      <c r="BIR25" s="934"/>
      <c r="BIS25" s="934"/>
      <c r="BIT25" s="934"/>
      <c r="BIU25" s="934"/>
      <c r="BIV25" s="934"/>
      <c r="BIW25" s="934"/>
      <c r="BIX25" s="934"/>
      <c r="BIY25" s="934"/>
      <c r="BIZ25" s="934"/>
      <c r="BJA25" s="934"/>
      <c r="BJB25" s="934"/>
      <c r="BJC25" s="934"/>
      <c r="BJD25" s="934"/>
      <c r="BJE25" s="934"/>
      <c r="BJF25" s="934"/>
      <c r="BJG25" s="934"/>
      <c r="BJH25" s="934"/>
      <c r="BJI25" s="934"/>
      <c r="BJJ25" s="934"/>
      <c r="BJK25" s="934"/>
      <c r="BJL25" s="934"/>
      <c r="BJM25" s="934"/>
      <c r="BJN25" s="934"/>
      <c r="BJO25" s="934"/>
      <c r="BJP25" s="934"/>
      <c r="BJQ25" s="934"/>
      <c r="BJR25" s="934"/>
      <c r="BJS25" s="934"/>
      <c r="BJT25" s="934"/>
      <c r="BJU25" s="934"/>
      <c r="BJV25" s="934"/>
      <c r="BJW25" s="934"/>
      <c r="BJX25" s="934"/>
      <c r="BJY25" s="934"/>
      <c r="BJZ25" s="934"/>
      <c r="BKA25" s="934"/>
      <c r="BKB25" s="934"/>
      <c r="BKC25" s="934"/>
      <c r="BKD25" s="934"/>
      <c r="BKE25" s="934"/>
      <c r="BKF25" s="934"/>
      <c r="BKG25" s="934"/>
      <c r="BKH25" s="934"/>
      <c r="BKI25" s="934"/>
      <c r="BKJ25" s="934"/>
      <c r="BKK25" s="934"/>
      <c r="BKL25" s="934"/>
      <c r="BKM25" s="934"/>
      <c r="BKN25" s="934"/>
      <c r="BKO25" s="934"/>
      <c r="BKP25" s="934"/>
      <c r="BKQ25" s="934"/>
      <c r="BKR25" s="934"/>
      <c r="BKS25" s="934"/>
      <c r="BKT25" s="934"/>
      <c r="BKU25" s="934"/>
      <c r="BKV25" s="934"/>
      <c r="BKW25" s="934"/>
      <c r="BKX25" s="934"/>
      <c r="BKY25" s="934"/>
      <c r="BKZ25" s="934"/>
      <c r="BLA25" s="934"/>
      <c r="BLB25" s="934"/>
      <c r="BLC25" s="934"/>
      <c r="BLD25" s="934"/>
      <c r="BLE25" s="934"/>
      <c r="BLF25" s="934"/>
      <c r="BLG25" s="934"/>
      <c r="BLH25" s="934"/>
      <c r="BLI25" s="934"/>
      <c r="BLJ25" s="934"/>
      <c r="BLK25" s="934"/>
      <c r="BLL25" s="934"/>
      <c r="BLM25" s="934"/>
      <c r="BLN25" s="934"/>
      <c r="BLO25" s="934"/>
      <c r="BLP25" s="934"/>
      <c r="BLQ25" s="934"/>
      <c r="BLR25" s="934"/>
      <c r="BLS25" s="934"/>
      <c r="BLT25" s="934"/>
      <c r="BLU25" s="934"/>
      <c r="BLV25" s="934"/>
      <c r="BLW25" s="934"/>
      <c r="BLX25" s="934"/>
      <c r="BLY25" s="934"/>
      <c r="BLZ25" s="934"/>
      <c r="BMA25" s="934"/>
      <c r="BMB25" s="934"/>
      <c r="BMC25" s="934"/>
      <c r="BMD25" s="934"/>
      <c r="BME25" s="934"/>
      <c r="BMF25" s="934"/>
      <c r="BMG25" s="934"/>
      <c r="BMH25" s="934"/>
      <c r="BMI25" s="934"/>
      <c r="BMJ25" s="934"/>
      <c r="BMK25" s="934"/>
      <c r="BML25" s="934"/>
      <c r="BMM25" s="934"/>
      <c r="BMN25" s="934"/>
      <c r="BMO25" s="934"/>
      <c r="BMP25" s="934"/>
      <c r="BMQ25" s="934"/>
      <c r="BMR25" s="934"/>
      <c r="BMS25" s="934"/>
      <c r="BMT25" s="934"/>
      <c r="BMU25" s="934"/>
      <c r="BMV25" s="934"/>
      <c r="BMW25" s="934"/>
      <c r="BMX25" s="934"/>
      <c r="BMY25" s="934"/>
      <c r="BMZ25" s="934"/>
      <c r="BNA25" s="934"/>
      <c r="BNB25" s="934"/>
      <c r="BNC25" s="934"/>
      <c r="BND25" s="934"/>
      <c r="BNE25" s="934"/>
      <c r="BNF25" s="934"/>
      <c r="BNG25" s="934"/>
      <c r="BNH25" s="934"/>
      <c r="BNI25" s="934"/>
      <c r="BNJ25" s="934"/>
      <c r="BNK25" s="934"/>
      <c r="BNL25" s="934"/>
      <c r="BNM25" s="934"/>
      <c r="BNN25" s="934"/>
      <c r="BNO25" s="934"/>
      <c r="BNP25" s="934"/>
      <c r="BNQ25" s="934"/>
      <c r="BNR25" s="934"/>
      <c r="BNS25" s="934"/>
      <c r="BNT25" s="934"/>
      <c r="BNU25" s="934"/>
      <c r="BNV25" s="934"/>
      <c r="BNW25" s="934"/>
      <c r="BNX25" s="934"/>
      <c r="BNY25" s="934"/>
      <c r="BNZ25" s="934"/>
      <c r="BOA25" s="934"/>
      <c r="BOB25" s="934"/>
      <c r="BOC25" s="934"/>
      <c r="BOD25" s="934"/>
      <c r="BOE25" s="934"/>
      <c r="BOF25" s="934"/>
      <c r="BOG25" s="934"/>
      <c r="BOH25" s="934"/>
      <c r="BOI25" s="934"/>
      <c r="BOJ25" s="934"/>
      <c r="BOK25" s="934"/>
      <c r="BOL25" s="934"/>
      <c r="BOM25" s="934"/>
      <c r="BON25" s="934"/>
      <c r="BOO25" s="934"/>
      <c r="BOP25" s="934"/>
      <c r="BOQ25" s="934"/>
      <c r="BOR25" s="934"/>
      <c r="BOS25" s="934"/>
      <c r="BOT25" s="934"/>
      <c r="BOU25" s="934"/>
      <c r="BOV25" s="934"/>
      <c r="BOW25" s="934"/>
      <c r="BOX25" s="934"/>
      <c r="BOY25" s="934"/>
      <c r="BOZ25" s="934"/>
      <c r="BPA25" s="934"/>
      <c r="BPB25" s="934"/>
      <c r="BPC25" s="934"/>
      <c r="BPD25" s="934"/>
      <c r="BPE25" s="934"/>
      <c r="BPF25" s="934"/>
      <c r="BPG25" s="934"/>
      <c r="BPH25" s="934"/>
      <c r="BPI25" s="934"/>
      <c r="BPJ25" s="934"/>
      <c r="BPK25" s="934"/>
      <c r="BPL25" s="934"/>
      <c r="BPM25" s="934"/>
      <c r="BPN25" s="934"/>
      <c r="BPO25" s="934"/>
      <c r="BPP25" s="934"/>
      <c r="BPQ25" s="934"/>
      <c r="BPR25" s="934"/>
      <c r="BPS25" s="934"/>
      <c r="BPT25" s="934"/>
      <c r="BPU25" s="934"/>
      <c r="BPV25" s="934"/>
      <c r="BPW25" s="934"/>
      <c r="BPX25" s="934"/>
      <c r="BPY25" s="934"/>
      <c r="BPZ25" s="934"/>
      <c r="BQA25" s="934"/>
      <c r="BQB25" s="934"/>
      <c r="BQC25" s="934"/>
      <c r="BQD25" s="934"/>
      <c r="BQE25" s="934"/>
      <c r="BQF25" s="934"/>
      <c r="BQG25" s="934"/>
      <c r="BQH25" s="934"/>
      <c r="BQI25" s="934"/>
      <c r="BQJ25" s="934"/>
      <c r="BQK25" s="934"/>
      <c r="BQL25" s="934"/>
      <c r="BQM25" s="934"/>
      <c r="BQN25" s="934"/>
      <c r="BQO25" s="934"/>
      <c r="BQP25" s="934"/>
      <c r="BQQ25" s="934"/>
      <c r="BQR25" s="934"/>
      <c r="BQS25" s="934"/>
      <c r="BQT25" s="934"/>
      <c r="BQU25" s="934"/>
      <c r="BQV25" s="934"/>
      <c r="BQW25" s="934"/>
      <c r="BQX25" s="934"/>
      <c r="BQY25" s="934"/>
      <c r="BQZ25" s="934"/>
      <c r="BRA25" s="934"/>
      <c r="BRB25" s="934"/>
      <c r="BRC25" s="934"/>
      <c r="BRD25" s="934"/>
      <c r="BRE25" s="934"/>
      <c r="BRF25" s="934"/>
      <c r="BRG25" s="934"/>
      <c r="BRH25" s="934"/>
      <c r="BRI25" s="934"/>
      <c r="BRJ25" s="934"/>
      <c r="BRK25" s="934"/>
      <c r="BRL25" s="934"/>
      <c r="BRM25" s="934"/>
      <c r="BRN25" s="934"/>
      <c r="BRO25" s="934"/>
      <c r="BRP25" s="934"/>
      <c r="BRQ25" s="934"/>
      <c r="BRR25" s="934"/>
      <c r="BRS25" s="934"/>
      <c r="BRT25" s="934"/>
      <c r="BRU25" s="934"/>
      <c r="BRV25" s="934"/>
      <c r="BRW25" s="934"/>
      <c r="BRX25" s="934"/>
      <c r="BRY25" s="934"/>
      <c r="BRZ25" s="934"/>
      <c r="BSA25" s="934"/>
      <c r="BSB25" s="934"/>
      <c r="BSC25" s="934"/>
      <c r="BSD25" s="934"/>
      <c r="BSE25" s="934"/>
      <c r="BSF25" s="934"/>
      <c r="BSG25" s="934"/>
      <c r="BSH25" s="934"/>
      <c r="BSI25" s="934"/>
      <c r="BSJ25" s="934"/>
      <c r="BSK25" s="934"/>
      <c r="BSL25" s="934"/>
      <c r="BSM25" s="934"/>
      <c r="BSN25" s="934"/>
      <c r="BSO25" s="934"/>
      <c r="BSP25" s="934"/>
      <c r="BSQ25" s="934"/>
      <c r="BSR25" s="934"/>
      <c r="BSS25" s="934"/>
      <c r="BST25" s="934"/>
      <c r="BSU25" s="934"/>
      <c r="BSV25" s="934"/>
      <c r="BSW25" s="934"/>
      <c r="BSX25" s="934"/>
      <c r="BSY25" s="934"/>
      <c r="BSZ25" s="934"/>
      <c r="BTA25" s="934"/>
      <c r="BTB25" s="934"/>
      <c r="BTC25" s="934"/>
      <c r="BTD25" s="934"/>
      <c r="BTE25" s="934"/>
      <c r="BTF25" s="934"/>
      <c r="BTG25" s="934"/>
      <c r="BTH25" s="934"/>
      <c r="BTI25" s="934"/>
      <c r="BTJ25" s="934"/>
      <c r="BTK25" s="934"/>
      <c r="BTL25" s="934"/>
      <c r="BTM25" s="934"/>
      <c r="BTN25" s="934"/>
      <c r="BTO25" s="934"/>
      <c r="BTP25" s="934"/>
      <c r="BTQ25" s="934"/>
      <c r="BTR25" s="934"/>
      <c r="BTS25" s="934"/>
      <c r="BTT25" s="934"/>
      <c r="BTU25" s="934"/>
      <c r="BTV25" s="934"/>
      <c r="BTW25" s="934"/>
      <c r="BTX25" s="934"/>
      <c r="BTY25" s="934"/>
      <c r="BTZ25" s="934"/>
      <c r="BUA25" s="934"/>
      <c r="BUB25" s="934"/>
      <c r="BUC25" s="934"/>
      <c r="BUD25" s="934"/>
      <c r="BUE25" s="934"/>
      <c r="BUF25" s="934"/>
      <c r="BUG25" s="934"/>
      <c r="BUH25" s="934"/>
      <c r="BUI25" s="934"/>
      <c r="BUJ25" s="934"/>
      <c r="BUK25" s="934"/>
      <c r="BUL25" s="934"/>
      <c r="BUM25" s="934"/>
      <c r="BUN25" s="934"/>
      <c r="BUO25" s="934"/>
      <c r="BUP25" s="934"/>
      <c r="BUQ25" s="934"/>
      <c r="BUR25" s="934"/>
      <c r="BUS25" s="934"/>
      <c r="BUT25" s="934"/>
      <c r="BUU25" s="934"/>
      <c r="BUV25" s="934"/>
      <c r="BUW25" s="934"/>
      <c r="BUX25" s="934"/>
      <c r="BUY25" s="934"/>
      <c r="BUZ25" s="934"/>
      <c r="BVA25" s="934"/>
      <c r="BVB25" s="934"/>
      <c r="BVC25" s="934"/>
      <c r="BVD25" s="934"/>
      <c r="BVE25" s="934"/>
      <c r="BVF25" s="934"/>
      <c r="BVG25" s="934"/>
      <c r="BVH25" s="934"/>
      <c r="BVI25" s="934"/>
      <c r="BVJ25" s="934"/>
      <c r="BVK25" s="934"/>
      <c r="BVL25" s="934"/>
      <c r="BVM25" s="934"/>
      <c r="BVN25" s="934"/>
      <c r="BVO25" s="934"/>
      <c r="BVP25" s="934"/>
      <c r="BVQ25" s="934"/>
      <c r="BVR25" s="934"/>
      <c r="BVS25" s="934"/>
      <c r="BVT25" s="934"/>
      <c r="BVU25" s="934"/>
      <c r="BVV25" s="934"/>
      <c r="BVW25" s="934"/>
      <c r="BVX25" s="934"/>
      <c r="BVY25" s="934"/>
      <c r="BVZ25" s="934"/>
      <c r="BWA25" s="934"/>
      <c r="BWB25" s="934"/>
      <c r="BWC25" s="934"/>
      <c r="BWD25" s="934"/>
      <c r="BWE25" s="934"/>
      <c r="BWF25" s="934"/>
      <c r="BWG25" s="934"/>
      <c r="BWH25" s="934"/>
      <c r="BWI25" s="934"/>
      <c r="BWJ25" s="934"/>
      <c r="BWK25" s="934"/>
      <c r="BWL25" s="934"/>
      <c r="BWM25" s="934"/>
      <c r="BWN25" s="934"/>
      <c r="BWO25" s="934"/>
      <c r="BWP25" s="934"/>
      <c r="BWQ25" s="934"/>
      <c r="BWR25" s="934"/>
      <c r="BWS25" s="934"/>
      <c r="BWT25" s="934"/>
      <c r="BWU25" s="934"/>
      <c r="BWV25" s="934"/>
      <c r="BWW25" s="934"/>
      <c r="BWX25" s="934"/>
      <c r="BWY25" s="934"/>
      <c r="BWZ25" s="934"/>
      <c r="BXA25" s="934"/>
      <c r="BXB25" s="934"/>
      <c r="BXC25" s="934"/>
      <c r="BXD25" s="934"/>
      <c r="BXE25" s="934"/>
      <c r="BXF25" s="934"/>
      <c r="BXG25" s="934"/>
      <c r="BXH25" s="934"/>
      <c r="BXI25" s="934"/>
      <c r="BXJ25" s="934"/>
      <c r="BXK25" s="934"/>
      <c r="BXL25" s="934"/>
      <c r="BXM25" s="934"/>
      <c r="BXN25" s="934"/>
      <c r="BXO25" s="934"/>
      <c r="BXP25" s="934"/>
      <c r="BXQ25" s="934"/>
      <c r="BXR25" s="934"/>
      <c r="BXS25" s="934"/>
      <c r="BXT25" s="934"/>
      <c r="BXU25" s="934"/>
      <c r="BXV25" s="934"/>
      <c r="BXW25" s="934"/>
      <c r="BXX25" s="934"/>
      <c r="BXY25" s="934"/>
      <c r="BXZ25" s="934"/>
      <c r="BYA25" s="934"/>
      <c r="BYB25" s="934"/>
      <c r="BYC25" s="934"/>
      <c r="BYD25" s="934"/>
      <c r="BYE25" s="934"/>
      <c r="BYF25" s="934"/>
      <c r="BYG25" s="934"/>
      <c r="BYH25" s="934"/>
      <c r="BYI25" s="934"/>
      <c r="BYJ25" s="934"/>
      <c r="BYK25" s="934"/>
      <c r="BYL25" s="934"/>
      <c r="BYM25" s="934"/>
      <c r="BYN25" s="934"/>
      <c r="BYO25" s="934"/>
      <c r="BYP25" s="934"/>
      <c r="BYQ25" s="934"/>
      <c r="BYR25" s="934"/>
      <c r="BYS25" s="934"/>
      <c r="BYT25" s="934"/>
      <c r="BYU25" s="934"/>
      <c r="BYV25" s="934"/>
      <c r="BYW25" s="934"/>
      <c r="BYX25" s="934"/>
      <c r="BYY25" s="934"/>
      <c r="BYZ25" s="934"/>
      <c r="BZA25" s="934"/>
      <c r="BZB25" s="934"/>
      <c r="BZC25" s="934"/>
      <c r="BZD25" s="934"/>
      <c r="BZE25" s="934"/>
      <c r="BZF25" s="934"/>
      <c r="BZG25" s="934"/>
      <c r="BZH25" s="934"/>
      <c r="BZI25" s="934"/>
      <c r="BZJ25" s="934"/>
      <c r="BZK25" s="934"/>
      <c r="BZL25" s="934"/>
      <c r="BZM25" s="934"/>
      <c r="BZN25" s="934"/>
      <c r="BZO25" s="934"/>
      <c r="BZP25" s="934"/>
      <c r="BZQ25" s="934"/>
      <c r="BZR25" s="934"/>
      <c r="BZS25" s="934"/>
      <c r="BZT25" s="934"/>
      <c r="BZU25" s="934"/>
      <c r="BZV25" s="934"/>
      <c r="BZW25" s="934"/>
      <c r="BZX25" s="934"/>
      <c r="BZY25" s="934"/>
      <c r="BZZ25" s="934"/>
      <c r="CAA25" s="934"/>
      <c r="CAB25" s="934"/>
      <c r="CAC25" s="934"/>
      <c r="CAD25" s="934"/>
      <c r="CAE25" s="934"/>
      <c r="CAF25" s="934"/>
      <c r="CAG25" s="934"/>
      <c r="CAH25" s="934"/>
      <c r="CAI25" s="934"/>
      <c r="CAJ25" s="934"/>
      <c r="CAK25" s="934"/>
      <c r="CAL25" s="934"/>
      <c r="CAM25" s="934"/>
      <c r="CAN25" s="934"/>
      <c r="CAO25" s="934"/>
      <c r="CAP25" s="934"/>
      <c r="CAQ25" s="934"/>
      <c r="CAR25" s="934"/>
      <c r="CAS25" s="934"/>
      <c r="CAT25" s="934"/>
      <c r="CAU25" s="934"/>
      <c r="CAV25" s="934"/>
      <c r="CAW25" s="934"/>
      <c r="CAX25" s="934"/>
      <c r="CAY25" s="934"/>
      <c r="CAZ25" s="934"/>
      <c r="CBA25" s="934"/>
      <c r="CBB25" s="934"/>
      <c r="CBC25" s="934"/>
      <c r="CBD25" s="934"/>
      <c r="CBE25" s="934"/>
      <c r="CBF25" s="934"/>
      <c r="CBG25" s="934"/>
      <c r="CBH25" s="934"/>
      <c r="CBI25" s="934"/>
      <c r="CBJ25" s="934"/>
      <c r="CBK25" s="934"/>
      <c r="CBL25" s="934"/>
      <c r="CBM25" s="934"/>
      <c r="CBN25" s="934"/>
      <c r="CBO25" s="934"/>
      <c r="CBP25" s="934"/>
      <c r="CBQ25" s="934"/>
      <c r="CBR25" s="934"/>
      <c r="CBS25" s="934"/>
      <c r="CBT25" s="934"/>
      <c r="CBU25" s="934"/>
      <c r="CBV25" s="934"/>
      <c r="CBW25" s="934"/>
      <c r="CBX25" s="934"/>
      <c r="CBY25" s="934"/>
      <c r="CBZ25" s="934"/>
      <c r="CCA25" s="934"/>
      <c r="CCB25" s="934"/>
      <c r="CCC25" s="934"/>
      <c r="CCD25" s="934"/>
      <c r="CCE25" s="934"/>
      <c r="CCF25" s="934"/>
      <c r="CCG25" s="934"/>
      <c r="CCH25" s="934"/>
      <c r="CCI25" s="934"/>
      <c r="CCJ25" s="934"/>
      <c r="CCK25" s="934"/>
      <c r="CCL25" s="934"/>
      <c r="CCM25" s="934"/>
      <c r="CCN25" s="934"/>
      <c r="CCO25" s="934"/>
      <c r="CCP25" s="934"/>
      <c r="CCQ25" s="934"/>
      <c r="CCR25" s="934"/>
      <c r="CCS25" s="934"/>
      <c r="CCT25" s="934"/>
      <c r="CCU25" s="934"/>
      <c r="CCV25" s="934"/>
      <c r="CCW25" s="934"/>
      <c r="CCX25" s="934"/>
      <c r="CCY25" s="934"/>
      <c r="CCZ25" s="934"/>
      <c r="CDA25" s="934"/>
      <c r="CDB25" s="934"/>
      <c r="CDC25" s="934"/>
      <c r="CDD25" s="934"/>
      <c r="CDE25" s="934"/>
      <c r="CDF25" s="934"/>
      <c r="CDG25" s="934"/>
      <c r="CDH25" s="934"/>
      <c r="CDI25" s="934"/>
      <c r="CDJ25" s="934"/>
      <c r="CDK25" s="934"/>
      <c r="CDL25" s="934"/>
      <c r="CDM25" s="934"/>
      <c r="CDN25" s="934"/>
      <c r="CDO25" s="934"/>
      <c r="CDP25" s="934"/>
      <c r="CDQ25" s="934"/>
      <c r="CDR25" s="934"/>
      <c r="CDS25" s="934"/>
      <c r="CDT25" s="934"/>
      <c r="CDU25" s="934"/>
      <c r="CDV25" s="934"/>
      <c r="CDW25" s="934"/>
      <c r="CDX25" s="934"/>
      <c r="CDY25" s="934"/>
      <c r="CDZ25" s="934"/>
      <c r="CEA25" s="934"/>
      <c r="CEB25" s="934"/>
      <c r="CEC25" s="934"/>
      <c r="CED25" s="934"/>
      <c r="CEE25" s="934"/>
      <c r="CEF25" s="934"/>
      <c r="CEG25" s="934"/>
      <c r="CEH25" s="934"/>
      <c r="CEI25" s="934"/>
      <c r="CEJ25" s="934"/>
      <c r="CEK25" s="934"/>
      <c r="CEL25" s="934"/>
      <c r="CEM25" s="934"/>
      <c r="CEN25" s="934"/>
      <c r="CEO25" s="934"/>
      <c r="CEP25" s="934"/>
      <c r="CEQ25" s="934"/>
      <c r="CER25" s="934"/>
      <c r="CES25" s="934"/>
      <c r="CET25" s="934"/>
      <c r="CEU25" s="934"/>
      <c r="CEV25" s="934"/>
      <c r="CEW25" s="934"/>
      <c r="CEX25" s="934"/>
      <c r="CEY25" s="934"/>
      <c r="CEZ25" s="934"/>
      <c r="CFA25" s="934"/>
      <c r="CFB25" s="934"/>
      <c r="CFC25" s="934"/>
      <c r="CFD25" s="934"/>
      <c r="CFE25" s="934"/>
      <c r="CFF25" s="934"/>
      <c r="CFG25" s="934"/>
      <c r="CFH25" s="934"/>
      <c r="CFI25" s="934"/>
      <c r="CFJ25" s="934"/>
      <c r="CFK25" s="934"/>
      <c r="CFL25" s="934"/>
      <c r="CFM25" s="934"/>
      <c r="CFN25" s="934"/>
      <c r="CFO25" s="934"/>
      <c r="CFP25" s="934"/>
      <c r="CFQ25" s="934"/>
      <c r="CFR25" s="934"/>
      <c r="CFS25" s="934"/>
      <c r="CFT25" s="934"/>
      <c r="CFU25" s="934"/>
      <c r="CFV25" s="934"/>
      <c r="CFW25" s="934"/>
      <c r="CFX25" s="934"/>
      <c r="CFY25" s="934"/>
      <c r="CFZ25" s="934"/>
      <c r="CGA25" s="934"/>
      <c r="CGB25" s="934"/>
      <c r="CGC25" s="934"/>
      <c r="CGD25" s="934"/>
      <c r="CGE25" s="934"/>
      <c r="CGF25" s="934"/>
      <c r="CGG25" s="934"/>
      <c r="CGH25" s="934"/>
      <c r="CGI25" s="934"/>
      <c r="CGJ25" s="934"/>
      <c r="CGK25" s="934"/>
      <c r="CGL25" s="934"/>
      <c r="CGM25" s="934"/>
      <c r="CGN25" s="934"/>
      <c r="CGO25" s="934"/>
      <c r="CGP25" s="934"/>
      <c r="CGQ25" s="934"/>
      <c r="CGR25" s="934"/>
      <c r="CGS25" s="934"/>
      <c r="CGT25" s="934"/>
      <c r="CGU25" s="934"/>
      <c r="CGV25" s="934"/>
      <c r="CGW25" s="934"/>
      <c r="CGX25" s="934"/>
      <c r="CGY25" s="934"/>
      <c r="CGZ25" s="934"/>
      <c r="CHA25" s="934"/>
      <c r="CHB25" s="934"/>
      <c r="CHC25" s="934"/>
      <c r="CHD25" s="934"/>
      <c r="CHE25" s="934"/>
      <c r="CHF25" s="934"/>
      <c r="CHG25" s="934"/>
      <c r="CHH25" s="934"/>
      <c r="CHI25" s="934"/>
      <c r="CHJ25" s="934"/>
      <c r="CHK25" s="934"/>
      <c r="CHL25" s="934"/>
      <c r="CHM25" s="934"/>
      <c r="CHN25" s="934"/>
      <c r="CHO25" s="934"/>
      <c r="CHP25" s="934"/>
      <c r="CHQ25" s="934"/>
      <c r="CHR25" s="934"/>
      <c r="CHS25" s="934"/>
      <c r="CHT25" s="934"/>
      <c r="CHU25" s="934"/>
      <c r="CHV25" s="934"/>
      <c r="CHW25" s="934"/>
      <c r="CHX25" s="934"/>
      <c r="CHY25" s="934"/>
      <c r="CHZ25" s="934"/>
      <c r="CIA25" s="934"/>
      <c r="CIB25" s="934"/>
      <c r="CIC25" s="934"/>
      <c r="CID25" s="934"/>
      <c r="CIE25" s="934"/>
      <c r="CIF25" s="934"/>
      <c r="CIG25" s="934"/>
      <c r="CIH25" s="934"/>
      <c r="CII25" s="934"/>
      <c r="CIJ25" s="934"/>
      <c r="CIK25" s="934"/>
      <c r="CIL25" s="934"/>
      <c r="CIM25" s="934"/>
      <c r="CIN25" s="934"/>
      <c r="CIO25" s="934"/>
      <c r="CIP25" s="934"/>
      <c r="CIQ25" s="934"/>
      <c r="CIR25" s="934"/>
      <c r="CIS25" s="934"/>
      <c r="CIT25" s="934"/>
      <c r="CIU25" s="934"/>
      <c r="CIV25" s="934"/>
      <c r="CIW25" s="934"/>
      <c r="CIX25" s="934"/>
      <c r="CIY25" s="934"/>
      <c r="CIZ25" s="934"/>
      <c r="CJA25" s="934"/>
      <c r="CJB25" s="934"/>
      <c r="CJC25" s="934"/>
      <c r="CJD25" s="934"/>
      <c r="CJE25" s="934"/>
      <c r="CJF25" s="934"/>
      <c r="CJG25" s="934"/>
      <c r="CJH25" s="934"/>
      <c r="CJI25" s="934"/>
      <c r="CJJ25" s="934"/>
      <c r="CJK25" s="934"/>
      <c r="CJL25" s="934"/>
      <c r="CJM25" s="934"/>
      <c r="CJN25" s="934"/>
      <c r="CJO25" s="934"/>
      <c r="CJP25" s="934"/>
      <c r="CJQ25" s="934"/>
      <c r="CJR25" s="934"/>
      <c r="CJS25" s="934"/>
      <c r="CJT25" s="934"/>
      <c r="CJU25" s="934"/>
      <c r="CJV25" s="934"/>
      <c r="CJW25" s="934"/>
      <c r="CJX25" s="934"/>
      <c r="CJY25" s="934"/>
      <c r="CJZ25" s="934"/>
      <c r="CKA25" s="934"/>
      <c r="CKB25" s="934"/>
      <c r="CKC25" s="934"/>
      <c r="CKD25" s="934"/>
      <c r="CKE25" s="934"/>
      <c r="CKF25" s="934"/>
      <c r="CKG25" s="934"/>
      <c r="CKH25" s="934"/>
      <c r="CKI25" s="934"/>
      <c r="CKJ25" s="934"/>
      <c r="CKK25" s="934"/>
      <c r="CKL25" s="934"/>
      <c r="CKM25" s="934"/>
      <c r="CKN25" s="934"/>
      <c r="CKO25" s="934"/>
      <c r="CKP25" s="934"/>
      <c r="CKQ25" s="934"/>
      <c r="CKR25" s="934"/>
      <c r="CKS25" s="934"/>
      <c r="CKT25" s="934"/>
      <c r="CKU25" s="934"/>
      <c r="CKV25" s="934"/>
      <c r="CKW25" s="934"/>
      <c r="CKX25" s="934"/>
      <c r="CKY25" s="934"/>
      <c r="CKZ25" s="934"/>
      <c r="CLA25" s="934"/>
      <c r="CLB25" s="934"/>
      <c r="CLC25" s="934"/>
      <c r="CLD25" s="934"/>
      <c r="CLE25" s="934"/>
      <c r="CLF25" s="934"/>
      <c r="CLG25" s="934"/>
      <c r="CLH25" s="934"/>
      <c r="CLI25" s="934"/>
      <c r="CLJ25" s="934"/>
      <c r="CLK25" s="934"/>
      <c r="CLL25" s="934"/>
      <c r="CLM25" s="934"/>
      <c r="CLN25" s="934"/>
      <c r="CLO25" s="934"/>
      <c r="CLP25" s="934"/>
      <c r="CLQ25" s="934"/>
      <c r="CLR25" s="934"/>
      <c r="CLS25" s="934"/>
      <c r="CLT25" s="934"/>
      <c r="CLU25" s="934"/>
      <c r="CLV25" s="934"/>
      <c r="CLW25" s="934"/>
      <c r="CLX25" s="934"/>
      <c r="CLY25" s="934"/>
      <c r="CLZ25" s="934"/>
      <c r="CMA25" s="934"/>
      <c r="CMB25" s="934"/>
      <c r="CMC25" s="934"/>
      <c r="CMD25" s="934"/>
      <c r="CME25" s="934"/>
      <c r="CMF25" s="934"/>
      <c r="CMG25" s="934"/>
      <c r="CMH25" s="934"/>
      <c r="CMI25" s="934"/>
      <c r="CMJ25" s="934"/>
      <c r="CMK25" s="934"/>
      <c r="CML25" s="934"/>
      <c r="CMM25" s="934"/>
      <c r="CMN25" s="934"/>
      <c r="CMO25" s="934"/>
      <c r="CMP25" s="934"/>
      <c r="CMQ25" s="934"/>
      <c r="CMR25" s="934"/>
      <c r="CMS25" s="934"/>
      <c r="CMT25" s="934"/>
      <c r="CMU25" s="934"/>
      <c r="CMV25" s="934"/>
      <c r="CMW25" s="934"/>
      <c r="CMX25" s="934"/>
      <c r="CMY25" s="934"/>
      <c r="CMZ25" s="934"/>
      <c r="CNA25" s="934"/>
      <c r="CNB25" s="934"/>
      <c r="CNC25" s="934"/>
      <c r="CND25" s="934"/>
      <c r="CNE25" s="934"/>
      <c r="CNF25" s="934"/>
      <c r="CNG25" s="934"/>
      <c r="CNH25" s="934"/>
      <c r="CNI25" s="934"/>
      <c r="CNJ25" s="934"/>
      <c r="CNK25" s="934"/>
      <c r="CNL25" s="934"/>
      <c r="CNM25" s="934"/>
      <c r="CNN25" s="934"/>
      <c r="CNO25" s="934"/>
      <c r="CNP25" s="934"/>
      <c r="CNQ25" s="934"/>
      <c r="CNR25" s="934"/>
      <c r="CNS25" s="934"/>
      <c r="CNT25" s="934"/>
      <c r="CNU25" s="934"/>
      <c r="CNV25" s="934"/>
      <c r="CNW25" s="934"/>
      <c r="CNX25" s="934"/>
      <c r="CNY25" s="934"/>
      <c r="CNZ25" s="934"/>
      <c r="COA25" s="934"/>
      <c r="COB25" s="934"/>
      <c r="COC25" s="934"/>
      <c r="COD25" s="934"/>
      <c r="COE25" s="934"/>
      <c r="COF25" s="934"/>
      <c r="COG25" s="934"/>
      <c r="COH25" s="934"/>
      <c r="COI25" s="934"/>
      <c r="COJ25" s="934"/>
      <c r="COK25" s="934"/>
      <c r="COL25" s="934"/>
      <c r="COM25" s="934"/>
      <c r="CON25" s="934"/>
      <c r="COO25" s="934"/>
      <c r="COP25" s="934"/>
      <c r="COQ25" s="934"/>
      <c r="COR25" s="934"/>
      <c r="COS25" s="934"/>
      <c r="COT25" s="934"/>
      <c r="COU25" s="934"/>
      <c r="COV25" s="934"/>
      <c r="COW25" s="934"/>
      <c r="COX25" s="934"/>
      <c r="COY25" s="934"/>
      <c r="COZ25" s="934"/>
      <c r="CPA25" s="934"/>
      <c r="CPB25" s="934"/>
      <c r="CPC25" s="934"/>
      <c r="CPD25" s="934"/>
      <c r="CPE25" s="934"/>
      <c r="CPF25" s="934"/>
      <c r="CPG25" s="934"/>
      <c r="CPH25" s="934"/>
      <c r="CPI25" s="934"/>
      <c r="CPJ25" s="934"/>
      <c r="CPK25" s="934"/>
      <c r="CPL25" s="934"/>
      <c r="CPM25" s="934"/>
      <c r="CPN25" s="934"/>
      <c r="CPO25" s="934"/>
      <c r="CPP25" s="934"/>
      <c r="CPQ25" s="934"/>
      <c r="CPR25" s="934"/>
      <c r="CPS25" s="934"/>
      <c r="CPT25" s="934"/>
      <c r="CPU25" s="934"/>
      <c r="CPV25" s="934"/>
      <c r="CPW25" s="934"/>
      <c r="CPX25" s="934"/>
      <c r="CPY25" s="934"/>
      <c r="CPZ25" s="934"/>
      <c r="CQA25" s="934"/>
      <c r="CQB25" s="934"/>
      <c r="CQC25" s="934"/>
      <c r="CQD25" s="934"/>
      <c r="CQE25" s="934"/>
      <c r="CQF25" s="934"/>
      <c r="CQG25" s="934"/>
      <c r="CQH25" s="934"/>
      <c r="CQI25" s="934"/>
      <c r="CQJ25" s="934"/>
      <c r="CQK25" s="934"/>
      <c r="CQL25" s="934"/>
      <c r="CQM25" s="934"/>
      <c r="CQN25" s="934"/>
      <c r="CQO25" s="934"/>
      <c r="CQP25" s="934"/>
      <c r="CQQ25" s="934"/>
      <c r="CQR25" s="934"/>
      <c r="CQS25" s="934"/>
      <c r="CQT25" s="934"/>
      <c r="CQU25" s="934"/>
      <c r="CQV25" s="934"/>
      <c r="CQW25" s="934"/>
      <c r="CQX25" s="934"/>
      <c r="CQY25" s="934"/>
      <c r="CQZ25" s="934"/>
      <c r="CRA25" s="934"/>
      <c r="CRB25" s="934"/>
      <c r="CRC25" s="934"/>
      <c r="CRD25" s="934"/>
      <c r="CRE25" s="934"/>
      <c r="CRF25" s="934"/>
      <c r="CRG25" s="934"/>
      <c r="CRH25" s="934"/>
      <c r="CRI25" s="934"/>
      <c r="CRJ25" s="934"/>
      <c r="CRK25" s="934"/>
      <c r="CRL25" s="934"/>
      <c r="CRM25" s="934"/>
      <c r="CRN25" s="934"/>
      <c r="CRO25" s="934"/>
      <c r="CRP25" s="934"/>
      <c r="CRQ25" s="934"/>
      <c r="CRR25" s="934"/>
      <c r="CRS25" s="934"/>
      <c r="CRT25" s="934"/>
      <c r="CRU25" s="934"/>
      <c r="CRV25" s="934"/>
      <c r="CRW25" s="934"/>
      <c r="CRX25" s="934"/>
      <c r="CRY25" s="934"/>
      <c r="CRZ25" s="934"/>
      <c r="CSA25" s="934"/>
      <c r="CSB25" s="934"/>
      <c r="CSC25" s="934"/>
      <c r="CSD25" s="934"/>
      <c r="CSE25" s="934"/>
      <c r="CSF25" s="934"/>
      <c r="CSG25" s="934"/>
      <c r="CSH25" s="934"/>
      <c r="CSI25" s="934"/>
      <c r="CSJ25" s="934"/>
      <c r="CSK25" s="934"/>
      <c r="CSL25" s="934"/>
      <c r="CSM25" s="934"/>
      <c r="CSN25" s="934"/>
      <c r="CSO25" s="934"/>
      <c r="CSP25" s="934"/>
      <c r="CSQ25" s="934"/>
      <c r="CSR25" s="934"/>
      <c r="CSS25" s="934"/>
      <c r="CST25" s="934"/>
      <c r="CSU25" s="934"/>
      <c r="CSV25" s="934"/>
      <c r="CSW25" s="934"/>
      <c r="CSX25" s="934"/>
      <c r="CSY25" s="934"/>
      <c r="CSZ25" s="934"/>
      <c r="CTA25" s="934"/>
      <c r="CTB25" s="934"/>
      <c r="CTC25" s="934"/>
      <c r="CTD25" s="934"/>
      <c r="CTE25" s="934"/>
      <c r="CTF25" s="934"/>
      <c r="CTG25" s="934"/>
      <c r="CTH25" s="934"/>
      <c r="CTI25" s="934"/>
      <c r="CTJ25" s="934"/>
      <c r="CTK25" s="934"/>
      <c r="CTL25" s="934"/>
      <c r="CTM25" s="934"/>
      <c r="CTN25" s="934"/>
      <c r="CTO25" s="934"/>
      <c r="CTP25" s="934"/>
      <c r="CTQ25" s="934"/>
      <c r="CTR25" s="934"/>
      <c r="CTS25" s="934"/>
      <c r="CTT25" s="934"/>
      <c r="CTU25" s="934"/>
      <c r="CTV25" s="934"/>
      <c r="CTW25" s="934"/>
      <c r="CTX25" s="934"/>
      <c r="CTY25" s="934"/>
      <c r="CTZ25" s="934"/>
      <c r="CUA25" s="934"/>
      <c r="CUB25" s="934"/>
      <c r="CUC25" s="934"/>
      <c r="CUD25" s="934"/>
      <c r="CUE25" s="934"/>
      <c r="CUF25" s="934"/>
      <c r="CUG25" s="934"/>
      <c r="CUH25" s="934"/>
      <c r="CUI25" s="934"/>
      <c r="CUJ25" s="934"/>
      <c r="CUK25" s="934"/>
      <c r="CUL25" s="934"/>
      <c r="CUM25" s="934"/>
      <c r="CUN25" s="934"/>
      <c r="CUO25" s="934"/>
      <c r="CUP25" s="934"/>
      <c r="CUQ25" s="934"/>
      <c r="CUR25" s="934"/>
      <c r="CUS25" s="934"/>
      <c r="CUT25" s="934"/>
      <c r="CUU25" s="934"/>
      <c r="CUV25" s="934"/>
      <c r="CUW25" s="934"/>
      <c r="CUX25" s="934"/>
      <c r="CUY25" s="934"/>
      <c r="CUZ25" s="934"/>
      <c r="CVA25" s="934"/>
      <c r="CVB25" s="934"/>
      <c r="CVC25" s="934"/>
      <c r="CVD25" s="934"/>
      <c r="CVE25" s="934"/>
      <c r="CVF25" s="934"/>
      <c r="CVG25" s="934"/>
      <c r="CVH25" s="934"/>
      <c r="CVI25" s="934"/>
      <c r="CVJ25" s="934"/>
      <c r="CVK25" s="934"/>
      <c r="CVL25" s="934"/>
      <c r="CVM25" s="934"/>
      <c r="CVN25" s="934"/>
      <c r="CVO25" s="934"/>
      <c r="CVP25" s="934"/>
      <c r="CVQ25" s="934"/>
      <c r="CVR25" s="934"/>
      <c r="CVS25" s="934"/>
      <c r="CVT25" s="934"/>
      <c r="CVU25" s="934"/>
      <c r="CVV25" s="934"/>
      <c r="CVW25" s="934"/>
      <c r="CVX25" s="934"/>
      <c r="CVY25" s="934"/>
      <c r="CVZ25" s="934"/>
      <c r="CWA25" s="934"/>
      <c r="CWB25" s="934"/>
      <c r="CWC25" s="934"/>
      <c r="CWD25" s="934"/>
      <c r="CWE25" s="934"/>
      <c r="CWF25" s="934"/>
      <c r="CWG25" s="934"/>
      <c r="CWH25" s="934"/>
      <c r="CWI25" s="934"/>
      <c r="CWJ25" s="934"/>
      <c r="CWK25" s="934"/>
      <c r="CWL25" s="934"/>
      <c r="CWM25" s="934"/>
      <c r="CWN25" s="934"/>
      <c r="CWO25" s="934"/>
      <c r="CWP25" s="934"/>
      <c r="CWQ25" s="934"/>
      <c r="CWR25" s="934"/>
      <c r="CWS25" s="934"/>
      <c r="CWT25" s="934"/>
      <c r="CWU25" s="934"/>
      <c r="CWV25" s="934"/>
      <c r="CWW25" s="934"/>
      <c r="CWX25" s="934"/>
      <c r="CWY25" s="934"/>
      <c r="CWZ25" s="934"/>
      <c r="CXA25" s="934"/>
      <c r="CXB25" s="934"/>
      <c r="CXC25" s="934"/>
      <c r="CXD25" s="934"/>
      <c r="CXE25" s="934"/>
      <c r="CXF25" s="934"/>
      <c r="CXG25" s="934"/>
      <c r="CXH25" s="934"/>
      <c r="CXI25" s="934"/>
      <c r="CXJ25" s="934"/>
      <c r="CXK25" s="934"/>
      <c r="CXL25" s="934"/>
      <c r="CXM25" s="934"/>
      <c r="CXN25" s="934"/>
      <c r="CXO25" s="934"/>
      <c r="CXP25" s="934"/>
      <c r="CXQ25" s="934"/>
      <c r="CXR25" s="934"/>
      <c r="CXS25" s="934"/>
      <c r="CXT25" s="934"/>
      <c r="CXU25" s="934"/>
      <c r="CXV25" s="934"/>
      <c r="CXW25" s="934"/>
      <c r="CXX25" s="934"/>
      <c r="CXY25" s="934"/>
      <c r="CXZ25" s="934"/>
      <c r="CYA25" s="934"/>
      <c r="CYB25" s="934"/>
      <c r="CYC25" s="934"/>
      <c r="CYD25" s="934"/>
      <c r="CYE25" s="934"/>
      <c r="CYF25" s="934"/>
      <c r="CYG25" s="934"/>
      <c r="CYH25" s="934"/>
      <c r="CYI25" s="934"/>
      <c r="CYJ25" s="934"/>
      <c r="CYK25" s="934"/>
      <c r="CYL25" s="934"/>
      <c r="CYM25" s="934"/>
      <c r="CYN25" s="934"/>
      <c r="CYO25" s="934"/>
      <c r="CYP25" s="934"/>
      <c r="CYQ25" s="934"/>
      <c r="CYR25" s="934"/>
      <c r="CYS25" s="934"/>
      <c r="CYT25" s="934"/>
      <c r="CYU25" s="934"/>
      <c r="CYV25" s="934"/>
      <c r="CYW25" s="934"/>
      <c r="CYX25" s="934"/>
      <c r="CYY25" s="934"/>
      <c r="CYZ25" s="934"/>
      <c r="CZA25" s="934"/>
      <c r="CZB25" s="934"/>
      <c r="CZC25" s="934"/>
      <c r="CZD25" s="934"/>
      <c r="CZE25" s="934"/>
      <c r="CZF25" s="934"/>
      <c r="CZG25" s="934"/>
      <c r="CZH25" s="934"/>
      <c r="CZI25" s="934"/>
      <c r="CZJ25" s="934"/>
      <c r="CZK25" s="934"/>
      <c r="CZL25" s="934"/>
      <c r="CZM25" s="934"/>
      <c r="CZN25" s="934"/>
      <c r="CZO25" s="934"/>
      <c r="CZP25" s="934"/>
      <c r="CZQ25" s="934"/>
      <c r="CZR25" s="934"/>
      <c r="CZS25" s="934"/>
      <c r="CZT25" s="934"/>
      <c r="CZU25" s="934"/>
      <c r="CZV25" s="934"/>
      <c r="CZW25" s="934"/>
      <c r="CZX25" s="934"/>
      <c r="CZY25" s="934"/>
      <c r="CZZ25" s="934"/>
      <c r="DAA25" s="934"/>
      <c r="DAB25" s="934"/>
      <c r="DAC25" s="934"/>
      <c r="DAD25" s="934"/>
      <c r="DAE25" s="934"/>
      <c r="DAF25" s="934"/>
      <c r="DAG25" s="934"/>
      <c r="DAH25" s="934"/>
      <c r="DAI25" s="934"/>
      <c r="DAJ25" s="934"/>
      <c r="DAK25" s="934"/>
      <c r="DAL25" s="934"/>
      <c r="DAM25" s="934"/>
      <c r="DAN25" s="934"/>
      <c r="DAO25" s="934"/>
      <c r="DAP25" s="934"/>
      <c r="DAQ25" s="934"/>
      <c r="DAR25" s="934"/>
      <c r="DAS25" s="934"/>
      <c r="DAT25" s="934"/>
      <c r="DAU25" s="934"/>
      <c r="DAV25" s="934"/>
      <c r="DAW25" s="934"/>
      <c r="DAX25" s="934"/>
      <c r="DAY25" s="934"/>
      <c r="DAZ25" s="934"/>
      <c r="DBA25" s="934"/>
      <c r="DBB25" s="934"/>
      <c r="DBC25" s="934"/>
      <c r="DBD25" s="934"/>
      <c r="DBE25" s="934"/>
      <c r="DBF25" s="934"/>
      <c r="DBG25" s="934"/>
      <c r="DBH25" s="934"/>
      <c r="DBI25" s="934"/>
      <c r="DBJ25" s="934"/>
      <c r="DBK25" s="934"/>
      <c r="DBL25" s="934"/>
      <c r="DBM25" s="934"/>
      <c r="DBN25" s="934"/>
      <c r="DBO25" s="934"/>
      <c r="DBP25" s="934"/>
      <c r="DBQ25" s="934"/>
      <c r="DBR25" s="934"/>
      <c r="DBS25" s="934"/>
      <c r="DBT25" s="934"/>
      <c r="DBU25" s="934"/>
      <c r="DBV25" s="934"/>
      <c r="DBW25" s="934"/>
      <c r="DBX25" s="934"/>
      <c r="DBY25" s="934"/>
      <c r="DBZ25" s="934"/>
      <c r="DCA25" s="934"/>
      <c r="DCB25" s="934"/>
      <c r="DCC25" s="934"/>
      <c r="DCD25" s="934"/>
      <c r="DCE25" s="934"/>
      <c r="DCF25" s="934"/>
      <c r="DCG25" s="934"/>
      <c r="DCH25" s="934"/>
      <c r="DCI25" s="934"/>
      <c r="DCJ25" s="934"/>
      <c r="DCK25" s="934"/>
      <c r="DCL25" s="934"/>
      <c r="DCM25" s="934"/>
      <c r="DCN25" s="934"/>
      <c r="DCO25" s="934"/>
      <c r="DCP25" s="934"/>
      <c r="DCQ25" s="934"/>
      <c r="DCR25" s="934"/>
      <c r="DCS25" s="934"/>
      <c r="DCT25" s="934"/>
      <c r="DCU25" s="934"/>
      <c r="DCV25" s="934"/>
      <c r="DCW25" s="934"/>
      <c r="DCX25" s="934"/>
      <c r="DCY25" s="934"/>
      <c r="DCZ25" s="934"/>
      <c r="DDA25" s="934"/>
      <c r="DDB25" s="934"/>
      <c r="DDC25" s="934"/>
      <c r="DDD25" s="934"/>
      <c r="DDE25" s="934"/>
      <c r="DDF25" s="934"/>
      <c r="DDG25" s="934"/>
      <c r="DDH25" s="934"/>
      <c r="DDI25" s="934"/>
      <c r="DDJ25" s="934"/>
      <c r="DDK25" s="934"/>
      <c r="DDL25" s="934"/>
      <c r="DDM25" s="934"/>
      <c r="DDN25" s="934"/>
      <c r="DDO25" s="934"/>
      <c r="DDP25" s="934"/>
      <c r="DDQ25" s="934"/>
      <c r="DDR25" s="934"/>
      <c r="DDS25" s="934"/>
      <c r="DDT25" s="934"/>
      <c r="DDU25" s="934"/>
      <c r="DDV25" s="934"/>
      <c r="DDW25" s="934"/>
      <c r="DDX25" s="934"/>
      <c r="DDY25" s="934"/>
      <c r="DDZ25" s="934"/>
      <c r="DEA25" s="934"/>
      <c r="DEB25" s="934"/>
      <c r="DEC25" s="934"/>
      <c r="DED25" s="934"/>
      <c r="DEE25" s="934"/>
      <c r="DEF25" s="934"/>
      <c r="DEG25" s="934"/>
      <c r="DEH25" s="934"/>
      <c r="DEI25" s="934"/>
      <c r="DEJ25" s="934"/>
      <c r="DEK25" s="934"/>
      <c r="DEL25" s="934"/>
      <c r="DEM25" s="934"/>
      <c r="DEN25" s="934"/>
      <c r="DEO25" s="934"/>
      <c r="DEP25" s="934"/>
      <c r="DEQ25" s="934"/>
      <c r="DER25" s="934"/>
      <c r="DES25" s="934"/>
      <c r="DET25" s="934"/>
      <c r="DEU25" s="934"/>
      <c r="DEV25" s="934"/>
      <c r="DEW25" s="934"/>
      <c r="DEX25" s="934"/>
      <c r="DEY25" s="934"/>
      <c r="DEZ25" s="934"/>
      <c r="DFA25" s="934"/>
      <c r="DFB25" s="934"/>
      <c r="DFC25" s="934"/>
      <c r="DFD25" s="934"/>
      <c r="DFE25" s="934"/>
      <c r="DFF25" s="934"/>
      <c r="DFG25" s="934"/>
      <c r="DFH25" s="934"/>
      <c r="DFI25" s="934"/>
      <c r="DFJ25" s="934"/>
      <c r="DFK25" s="934"/>
      <c r="DFL25" s="934"/>
      <c r="DFM25" s="934"/>
      <c r="DFN25" s="934"/>
      <c r="DFO25" s="934"/>
      <c r="DFP25" s="934"/>
      <c r="DFQ25" s="934"/>
      <c r="DFR25" s="934"/>
      <c r="DFS25" s="934"/>
      <c r="DFT25" s="934"/>
      <c r="DFU25" s="934"/>
      <c r="DFV25" s="934"/>
      <c r="DFW25" s="934"/>
      <c r="DFX25" s="934"/>
      <c r="DFY25" s="934"/>
      <c r="DFZ25" s="934"/>
      <c r="DGA25" s="934"/>
      <c r="DGB25" s="934"/>
      <c r="DGC25" s="934"/>
      <c r="DGD25" s="934"/>
      <c r="DGE25" s="934"/>
      <c r="DGF25" s="934"/>
      <c r="DGG25" s="934"/>
      <c r="DGH25" s="934"/>
      <c r="DGI25" s="934"/>
      <c r="DGJ25" s="934"/>
      <c r="DGK25" s="934"/>
      <c r="DGL25" s="934"/>
      <c r="DGM25" s="934"/>
      <c r="DGN25" s="934"/>
      <c r="DGO25" s="934"/>
      <c r="DGP25" s="934"/>
      <c r="DGQ25" s="934"/>
      <c r="DGR25" s="934"/>
      <c r="DGS25" s="934"/>
      <c r="DGT25" s="934"/>
      <c r="DGU25" s="934"/>
      <c r="DGV25" s="934"/>
      <c r="DGW25" s="934"/>
      <c r="DGX25" s="934"/>
      <c r="DGY25" s="934"/>
      <c r="DGZ25" s="934"/>
      <c r="DHA25" s="934"/>
      <c r="DHB25" s="934"/>
      <c r="DHC25" s="934"/>
      <c r="DHD25" s="934"/>
      <c r="DHE25" s="934"/>
      <c r="DHF25" s="934"/>
      <c r="DHG25" s="934"/>
      <c r="DHH25" s="934"/>
      <c r="DHI25" s="934"/>
      <c r="DHJ25" s="934"/>
      <c r="DHK25" s="934"/>
      <c r="DHL25" s="934"/>
      <c r="DHM25" s="934"/>
      <c r="DHN25" s="934"/>
      <c r="DHO25" s="934"/>
      <c r="DHP25" s="934"/>
      <c r="DHQ25" s="934"/>
      <c r="DHR25" s="934"/>
      <c r="DHS25" s="934"/>
      <c r="DHT25" s="934"/>
      <c r="DHU25" s="934"/>
      <c r="DHV25" s="934"/>
      <c r="DHW25" s="934"/>
      <c r="DHX25" s="934"/>
      <c r="DHY25" s="934"/>
      <c r="DHZ25" s="934"/>
      <c r="DIA25" s="934"/>
      <c r="DIB25" s="934"/>
      <c r="DIC25" s="934"/>
      <c r="DID25" s="934"/>
      <c r="DIE25" s="934"/>
      <c r="DIF25" s="934"/>
      <c r="DIG25" s="934"/>
      <c r="DIH25" s="934"/>
      <c r="DII25" s="934"/>
      <c r="DIJ25" s="934"/>
      <c r="DIK25" s="934"/>
      <c r="DIL25" s="934"/>
      <c r="DIM25" s="934"/>
      <c r="DIN25" s="934"/>
      <c r="DIO25" s="934"/>
      <c r="DIP25" s="934"/>
      <c r="DIQ25" s="934"/>
      <c r="DIR25" s="934"/>
      <c r="DIS25" s="934"/>
      <c r="DIT25" s="934"/>
      <c r="DIU25" s="934"/>
      <c r="DIV25" s="934"/>
      <c r="DIW25" s="934"/>
      <c r="DIX25" s="934"/>
      <c r="DIY25" s="934"/>
      <c r="DIZ25" s="934"/>
      <c r="DJA25" s="934"/>
      <c r="DJB25" s="934"/>
      <c r="DJC25" s="934"/>
      <c r="DJD25" s="934"/>
      <c r="DJE25" s="934"/>
      <c r="DJF25" s="934"/>
      <c r="DJG25" s="934"/>
      <c r="DJH25" s="934"/>
      <c r="DJI25" s="934"/>
      <c r="DJJ25" s="934"/>
      <c r="DJK25" s="934"/>
      <c r="DJL25" s="934"/>
      <c r="DJM25" s="934"/>
      <c r="DJN25" s="934"/>
      <c r="DJO25" s="934"/>
      <c r="DJP25" s="934"/>
      <c r="DJQ25" s="934"/>
      <c r="DJR25" s="934"/>
      <c r="DJS25" s="934"/>
      <c r="DJT25" s="934"/>
      <c r="DJU25" s="934"/>
      <c r="DJV25" s="934"/>
      <c r="DJW25" s="934"/>
      <c r="DJX25" s="934"/>
      <c r="DJY25" s="934"/>
      <c r="DJZ25" s="934"/>
      <c r="DKA25" s="934"/>
      <c r="DKB25" s="934"/>
      <c r="DKC25" s="934"/>
      <c r="DKD25" s="934"/>
      <c r="DKE25" s="934"/>
      <c r="DKF25" s="934"/>
      <c r="DKG25" s="934"/>
      <c r="DKH25" s="934"/>
      <c r="DKI25" s="934"/>
      <c r="DKJ25" s="934"/>
      <c r="DKK25" s="934"/>
      <c r="DKL25" s="934"/>
      <c r="DKM25" s="934"/>
      <c r="DKN25" s="934"/>
      <c r="DKO25" s="934"/>
      <c r="DKP25" s="934"/>
      <c r="DKQ25" s="934"/>
      <c r="DKR25" s="934"/>
      <c r="DKS25" s="934"/>
      <c r="DKT25" s="934"/>
      <c r="DKU25" s="934"/>
      <c r="DKV25" s="934"/>
      <c r="DKW25" s="934"/>
      <c r="DKX25" s="934"/>
      <c r="DKY25" s="934"/>
      <c r="DKZ25" s="934"/>
      <c r="DLA25" s="934"/>
      <c r="DLB25" s="934"/>
      <c r="DLC25" s="934"/>
      <c r="DLD25" s="934"/>
      <c r="DLE25" s="934"/>
      <c r="DLF25" s="934"/>
      <c r="DLG25" s="934"/>
      <c r="DLH25" s="934"/>
      <c r="DLI25" s="934"/>
      <c r="DLJ25" s="934"/>
      <c r="DLK25" s="934"/>
      <c r="DLL25" s="934"/>
      <c r="DLM25" s="934"/>
      <c r="DLN25" s="934"/>
      <c r="DLO25" s="934"/>
      <c r="DLP25" s="934"/>
      <c r="DLQ25" s="934"/>
      <c r="DLR25" s="934"/>
      <c r="DLS25" s="934"/>
      <c r="DLT25" s="934"/>
      <c r="DLU25" s="934"/>
      <c r="DLV25" s="934"/>
      <c r="DLW25" s="934"/>
      <c r="DLX25" s="934"/>
      <c r="DLY25" s="934"/>
      <c r="DLZ25" s="934"/>
      <c r="DMA25" s="934"/>
      <c r="DMB25" s="934"/>
      <c r="DMC25" s="934"/>
      <c r="DMD25" s="934"/>
      <c r="DME25" s="934"/>
      <c r="DMF25" s="934"/>
      <c r="DMG25" s="934"/>
      <c r="DMH25" s="934"/>
      <c r="DMI25" s="934"/>
      <c r="DMJ25" s="934"/>
      <c r="DMK25" s="934"/>
      <c r="DML25" s="934"/>
      <c r="DMM25" s="934"/>
      <c r="DMN25" s="934"/>
      <c r="DMO25" s="934"/>
      <c r="DMP25" s="934"/>
      <c r="DMQ25" s="934"/>
      <c r="DMR25" s="934"/>
      <c r="DMS25" s="934"/>
      <c r="DMT25" s="934"/>
      <c r="DMU25" s="934"/>
      <c r="DMV25" s="934"/>
      <c r="DMW25" s="934"/>
      <c r="DMX25" s="934"/>
      <c r="DMY25" s="934"/>
      <c r="DMZ25" s="934"/>
      <c r="DNA25" s="934"/>
      <c r="DNB25" s="934"/>
      <c r="DNC25" s="934"/>
      <c r="DND25" s="934"/>
      <c r="DNE25" s="934"/>
      <c r="DNF25" s="934"/>
      <c r="DNG25" s="934"/>
      <c r="DNH25" s="934"/>
      <c r="DNI25" s="934"/>
      <c r="DNJ25" s="934"/>
      <c r="DNK25" s="934"/>
      <c r="DNL25" s="934"/>
      <c r="DNM25" s="934"/>
      <c r="DNN25" s="934"/>
      <c r="DNO25" s="934"/>
      <c r="DNP25" s="934"/>
      <c r="DNQ25" s="934"/>
      <c r="DNR25" s="934"/>
      <c r="DNS25" s="934"/>
      <c r="DNT25" s="934"/>
      <c r="DNU25" s="934"/>
      <c r="DNV25" s="934"/>
      <c r="DNW25" s="934"/>
      <c r="DNX25" s="934"/>
      <c r="DNY25" s="934"/>
      <c r="DNZ25" s="934"/>
      <c r="DOA25" s="934"/>
      <c r="DOB25" s="934"/>
      <c r="DOC25" s="934"/>
      <c r="DOD25" s="934"/>
      <c r="DOE25" s="934"/>
      <c r="DOF25" s="934"/>
      <c r="DOG25" s="934"/>
      <c r="DOH25" s="934"/>
      <c r="DOI25" s="934"/>
      <c r="DOJ25" s="934"/>
      <c r="DOK25" s="934"/>
      <c r="DOL25" s="934"/>
      <c r="DOM25" s="934"/>
      <c r="DON25" s="934"/>
      <c r="DOO25" s="934"/>
      <c r="DOP25" s="934"/>
      <c r="DOQ25" s="934"/>
      <c r="DOR25" s="934"/>
      <c r="DOS25" s="934"/>
      <c r="DOT25" s="934"/>
      <c r="DOU25" s="934"/>
      <c r="DOV25" s="934"/>
      <c r="DOW25" s="934"/>
      <c r="DOX25" s="934"/>
      <c r="DOY25" s="934"/>
      <c r="DOZ25" s="934"/>
      <c r="DPA25" s="934"/>
      <c r="DPB25" s="934"/>
      <c r="DPC25" s="934"/>
      <c r="DPD25" s="934"/>
      <c r="DPE25" s="934"/>
      <c r="DPF25" s="934"/>
      <c r="DPG25" s="934"/>
      <c r="DPH25" s="934"/>
      <c r="DPI25" s="934"/>
      <c r="DPJ25" s="934"/>
      <c r="DPK25" s="934"/>
      <c r="DPL25" s="934"/>
      <c r="DPM25" s="934"/>
      <c r="DPN25" s="934"/>
      <c r="DPO25" s="934"/>
      <c r="DPP25" s="934"/>
      <c r="DPQ25" s="934"/>
      <c r="DPR25" s="934"/>
      <c r="DPS25" s="934"/>
      <c r="DPT25" s="934"/>
      <c r="DPU25" s="934"/>
      <c r="DPV25" s="934"/>
      <c r="DPW25" s="934"/>
      <c r="DPX25" s="934"/>
      <c r="DPY25" s="934"/>
      <c r="DPZ25" s="934"/>
      <c r="DQA25" s="934"/>
      <c r="DQB25" s="934"/>
      <c r="DQC25" s="934"/>
      <c r="DQD25" s="934"/>
      <c r="DQE25" s="934"/>
      <c r="DQF25" s="934"/>
      <c r="DQG25" s="934"/>
      <c r="DQH25" s="934"/>
      <c r="DQI25" s="934"/>
      <c r="DQJ25" s="934"/>
      <c r="DQK25" s="934"/>
      <c r="DQL25" s="934"/>
      <c r="DQM25" s="934"/>
      <c r="DQN25" s="934"/>
      <c r="DQO25" s="934"/>
      <c r="DQP25" s="934"/>
      <c r="DQQ25" s="934"/>
      <c r="DQR25" s="934"/>
      <c r="DQS25" s="934"/>
      <c r="DQT25" s="934"/>
      <c r="DQU25" s="934"/>
      <c r="DQV25" s="934"/>
      <c r="DQW25" s="934"/>
      <c r="DQX25" s="934"/>
      <c r="DQY25" s="934"/>
      <c r="DQZ25" s="934"/>
      <c r="DRA25" s="934"/>
      <c r="DRB25" s="934"/>
      <c r="DRC25" s="934"/>
      <c r="DRD25" s="934"/>
      <c r="DRE25" s="934"/>
      <c r="DRF25" s="934"/>
      <c r="DRG25" s="934"/>
      <c r="DRH25" s="934"/>
      <c r="DRI25" s="934"/>
      <c r="DRJ25" s="934"/>
      <c r="DRK25" s="934"/>
      <c r="DRL25" s="934"/>
      <c r="DRM25" s="934"/>
      <c r="DRN25" s="934"/>
      <c r="DRO25" s="934"/>
      <c r="DRP25" s="934"/>
      <c r="DRQ25" s="934"/>
      <c r="DRR25" s="934"/>
      <c r="DRS25" s="934"/>
      <c r="DRT25" s="934"/>
      <c r="DRU25" s="934"/>
      <c r="DRV25" s="934"/>
      <c r="DRW25" s="934"/>
      <c r="DRX25" s="934"/>
      <c r="DRY25" s="934"/>
      <c r="DRZ25" s="934"/>
      <c r="DSA25" s="934"/>
      <c r="DSB25" s="934"/>
      <c r="DSC25" s="934"/>
      <c r="DSD25" s="934"/>
      <c r="DSE25" s="934"/>
      <c r="DSF25" s="934"/>
      <c r="DSG25" s="934"/>
      <c r="DSH25" s="934"/>
      <c r="DSI25" s="934"/>
      <c r="DSJ25" s="934"/>
      <c r="DSK25" s="934"/>
      <c r="DSL25" s="934"/>
      <c r="DSM25" s="934"/>
      <c r="DSN25" s="934"/>
      <c r="DSO25" s="934"/>
      <c r="DSP25" s="934"/>
      <c r="DSQ25" s="934"/>
      <c r="DSR25" s="934"/>
      <c r="DSS25" s="934"/>
      <c r="DST25" s="934"/>
      <c r="DSU25" s="934"/>
      <c r="DSV25" s="934"/>
      <c r="DSW25" s="934"/>
      <c r="DSX25" s="934"/>
      <c r="DSY25" s="934"/>
      <c r="DSZ25" s="934"/>
      <c r="DTA25" s="934"/>
      <c r="DTB25" s="934"/>
      <c r="DTC25" s="934"/>
      <c r="DTD25" s="934"/>
      <c r="DTE25" s="934"/>
      <c r="DTF25" s="934"/>
      <c r="DTG25" s="934"/>
      <c r="DTH25" s="934"/>
      <c r="DTI25" s="934"/>
      <c r="DTJ25" s="934"/>
      <c r="DTK25" s="934"/>
      <c r="DTL25" s="934"/>
      <c r="DTM25" s="934"/>
      <c r="DTN25" s="934"/>
      <c r="DTO25" s="934"/>
      <c r="DTP25" s="934"/>
      <c r="DTQ25" s="934"/>
      <c r="DTR25" s="934"/>
      <c r="DTS25" s="934"/>
      <c r="DTT25" s="934"/>
      <c r="DTU25" s="934"/>
      <c r="DTV25" s="934"/>
      <c r="DTW25" s="934"/>
      <c r="DTX25" s="934"/>
      <c r="DTY25" s="934"/>
      <c r="DTZ25" s="934"/>
      <c r="DUA25" s="934"/>
      <c r="DUB25" s="934"/>
      <c r="DUC25" s="934"/>
      <c r="DUD25" s="934"/>
      <c r="DUE25" s="934"/>
      <c r="DUF25" s="934"/>
      <c r="DUG25" s="934"/>
      <c r="DUH25" s="934"/>
      <c r="DUI25" s="934"/>
      <c r="DUJ25" s="934"/>
      <c r="DUK25" s="934"/>
      <c r="DUL25" s="934"/>
      <c r="DUM25" s="934"/>
      <c r="DUN25" s="934"/>
      <c r="DUO25" s="934"/>
      <c r="DUP25" s="934"/>
      <c r="DUQ25" s="934"/>
      <c r="DUR25" s="934"/>
      <c r="DUS25" s="934"/>
      <c r="DUT25" s="934"/>
      <c r="DUU25" s="934"/>
      <c r="DUV25" s="934"/>
      <c r="DUW25" s="934"/>
      <c r="DUX25" s="934"/>
      <c r="DUY25" s="934"/>
      <c r="DUZ25" s="934"/>
      <c r="DVA25" s="934"/>
      <c r="DVB25" s="934"/>
      <c r="DVC25" s="934"/>
      <c r="DVD25" s="934"/>
      <c r="DVE25" s="934"/>
      <c r="DVF25" s="934"/>
      <c r="DVG25" s="934"/>
      <c r="DVH25" s="934"/>
      <c r="DVI25" s="934"/>
      <c r="DVJ25" s="934"/>
      <c r="DVK25" s="934"/>
      <c r="DVL25" s="934"/>
      <c r="DVM25" s="934"/>
      <c r="DVN25" s="934"/>
      <c r="DVO25" s="934"/>
      <c r="DVP25" s="934"/>
      <c r="DVQ25" s="934"/>
      <c r="DVR25" s="934"/>
      <c r="DVS25" s="934"/>
      <c r="DVT25" s="934"/>
      <c r="DVU25" s="934"/>
      <c r="DVV25" s="934"/>
      <c r="DVW25" s="934"/>
      <c r="DVX25" s="934"/>
      <c r="DVY25" s="934"/>
      <c r="DVZ25" s="934"/>
      <c r="DWA25" s="934"/>
      <c r="DWB25" s="934"/>
      <c r="DWC25" s="934"/>
      <c r="DWD25" s="934"/>
      <c r="DWE25" s="934"/>
      <c r="DWF25" s="934"/>
      <c r="DWG25" s="934"/>
      <c r="DWH25" s="934"/>
      <c r="DWI25" s="934"/>
      <c r="DWJ25" s="934"/>
      <c r="DWK25" s="934"/>
      <c r="DWL25" s="934"/>
      <c r="DWM25" s="934"/>
      <c r="DWN25" s="934"/>
      <c r="DWO25" s="934"/>
      <c r="DWP25" s="934"/>
      <c r="DWQ25" s="934"/>
      <c r="DWR25" s="934"/>
      <c r="DWS25" s="934"/>
      <c r="DWT25" s="934"/>
      <c r="DWU25" s="934"/>
      <c r="DWV25" s="934"/>
      <c r="DWW25" s="934"/>
      <c r="DWX25" s="934"/>
      <c r="DWY25" s="934"/>
      <c r="DWZ25" s="934"/>
      <c r="DXA25" s="934"/>
      <c r="DXB25" s="934"/>
      <c r="DXC25" s="934"/>
      <c r="DXD25" s="934"/>
      <c r="DXE25" s="934"/>
      <c r="DXF25" s="934"/>
      <c r="DXG25" s="934"/>
      <c r="DXH25" s="934"/>
      <c r="DXI25" s="934"/>
      <c r="DXJ25" s="934"/>
      <c r="DXK25" s="934"/>
      <c r="DXL25" s="934"/>
      <c r="DXM25" s="934"/>
      <c r="DXN25" s="934"/>
      <c r="DXO25" s="934"/>
      <c r="DXP25" s="934"/>
      <c r="DXQ25" s="934"/>
      <c r="DXR25" s="934"/>
      <c r="DXS25" s="934"/>
      <c r="DXT25" s="934"/>
      <c r="DXU25" s="934"/>
      <c r="DXV25" s="934"/>
      <c r="DXW25" s="934"/>
      <c r="DXX25" s="934"/>
      <c r="DXY25" s="934"/>
      <c r="DXZ25" s="934"/>
      <c r="DYA25" s="934"/>
      <c r="DYB25" s="934"/>
      <c r="DYC25" s="934"/>
      <c r="DYD25" s="934"/>
      <c r="DYE25" s="934"/>
      <c r="DYF25" s="934"/>
      <c r="DYG25" s="934"/>
      <c r="DYH25" s="934"/>
      <c r="DYI25" s="934"/>
      <c r="DYJ25" s="934"/>
      <c r="DYK25" s="934"/>
      <c r="DYL25" s="934"/>
      <c r="DYM25" s="934"/>
      <c r="DYN25" s="934"/>
      <c r="DYO25" s="934"/>
      <c r="DYP25" s="934"/>
      <c r="DYQ25" s="934"/>
      <c r="DYR25" s="934"/>
      <c r="DYS25" s="934"/>
      <c r="DYT25" s="934"/>
      <c r="DYU25" s="934"/>
      <c r="DYV25" s="934"/>
      <c r="DYW25" s="934"/>
      <c r="DYX25" s="934"/>
      <c r="DYY25" s="934"/>
      <c r="DYZ25" s="934"/>
      <c r="DZA25" s="934"/>
      <c r="DZB25" s="934"/>
      <c r="DZC25" s="934"/>
      <c r="DZD25" s="934"/>
      <c r="DZE25" s="934"/>
      <c r="DZF25" s="934"/>
      <c r="DZG25" s="934"/>
      <c r="DZH25" s="934"/>
      <c r="DZI25" s="934"/>
      <c r="DZJ25" s="934"/>
      <c r="DZK25" s="934"/>
      <c r="DZL25" s="934"/>
      <c r="DZM25" s="934"/>
      <c r="DZN25" s="934"/>
      <c r="DZO25" s="934"/>
      <c r="DZP25" s="934"/>
      <c r="DZQ25" s="934"/>
      <c r="DZR25" s="934"/>
      <c r="DZS25" s="934"/>
      <c r="DZT25" s="934"/>
      <c r="DZU25" s="934"/>
      <c r="DZV25" s="934"/>
      <c r="DZW25" s="934"/>
      <c r="DZX25" s="934"/>
      <c r="DZY25" s="934"/>
      <c r="DZZ25" s="934"/>
      <c r="EAA25" s="934"/>
      <c r="EAB25" s="934"/>
      <c r="EAC25" s="934"/>
      <c r="EAD25" s="934"/>
      <c r="EAE25" s="934"/>
      <c r="EAF25" s="934"/>
      <c r="EAG25" s="934"/>
      <c r="EAH25" s="934"/>
      <c r="EAI25" s="934"/>
      <c r="EAJ25" s="934"/>
      <c r="EAK25" s="934"/>
      <c r="EAL25" s="934"/>
      <c r="EAM25" s="934"/>
      <c r="EAN25" s="934"/>
      <c r="EAO25" s="934"/>
      <c r="EAP25" s="934"/>
      <c r="EAQ25" s="934"/>
      <c r="EAR25" s="934"/>
      <c r="EAS25" s="934"/>
      <c r="EAT25" s="934"/>
      <c r="EAU25" s="934"/>
      <c r="EAV25" s="934"/>
      <c r="EAW25" s="934"/>
      <c r="EAX25" s="934"/>
      <c r="EAY25" s="934"/>
      <c r="EAZ25" s="934"/>
      <c r="EBA25" s="934"/>
      <c r="EBB25" s="934"/>
      <c r="EBC25" s="934"/>
      <c r="EBD25" s="934"/>
      <c r="EBE25" s="934"/>
      <c r="EBF25" s="934"/>
      <c r="EBG25" s="934"/>
      <c r="EBH25" s="934"/>
      <c r="EBI25" s="934"/>
      <c r="EBJ25" s="934"/>
      <c r="EBK25" s="934"/>
      <c r="EBL25" s="934"/>
      <c r="EBM25" s="934"/>
      <c r="EBN25" s="934"/>
      <c r="EBO25" s="934"/>
      <c r="EBP25" s="934"/>
      <c r="EBQ25" s="934"/>
      <c r="EBR25" s="934"/>
      <c r="EBS25" s="934"/>
      <c r="EBT25" s="934"/>
      <c r="EBU25" s="934"/>
      <c r="EBV25" s="934"/>
      <c r="EBW25" s="934"/>
      <c r="EBX25" s="934"/>
      <c r="EBY25" s="934"/>
      <c r="EBZ25" s="934"/>
      <c r="ECA25" s="934"/>
      <c r="ECB25" s="934"/>
      <c r="ECC25" s="934"/>
      <c r="ECD25" s="934"/>
      <c r="ECE25" s="934"/>
      <c r="ECF25" s="934"/>
      <c r="ECG25" s="934"/>
      <c r="ECH25" s="934"/>
      <c r="ECI25" s="934"/>
      <c r="ECJ25" s="934"/>
      <c r="ECK25" s="934"/>
      <c r="ECL25" s="934"/>
      <c r="ECM25" s="934"/>
      <c r="ECN25" s="934"/>
      <c r="ECO25" s="934"/>
      <c r="ECP25" s="934"/>
      <c r="ECQ25" s="934"/>
      <c r="ECR25" s="934"/>
      <c r="ECS25" s="934"/>
      <c r="ECT25" s="934"/>
      <c r="ECU25" s="934"/>
      <c r="ECV25" s="934"/>
      <c r="ECW25" s="934"/>
      <c r="ECX25" s="934"/>
      <c r="ECY25" s="934"/>
      <c r="ECZ25" s="934"/>
      <c r="EDA25" s="934"/>
      <c r="EDB25" s="934"/>
      <c r="EDC25" s="934"/>
      <c r="EDD25" s="934"/>
      <c r="EDE25" s="934"/>
      <c r="EDF25" s="934"/>
      <c r="EDG25" s="934"/>
      <c r="EDH25" s="934"/>
      <c r="EDI25" s="934"/>
      <c r="EDJ25" s="934"/>
      <c r="EDK25" s="934"/>
      <c r="EDL25" s="934"/>
      <c r="EDM25" s="934"/>
      <c r="EDN25" s="934"/>
      <c r="EDO25" s="934"/>
      <c r="EDP25" s="934"/>
      <c r="EDQ25" s="934"/>
      <c r="EDR25" s="934"/>
      <c r="EDS25" s="934"/>
      <c r="EDT25" s="934"/>
      <c r="EDU25" s="934"/>
      <c r="EDV25" s="934"/>
      <c r="EDW25" s="934"/>
      <c r="EDX25" s="934"/>
      <c r="EDY25" s="934"/>
      <c r="EDZ25" s="934"/>
      <c r="EEA25" s="934"/>
      <c r="EEB25" s="934"/>
      <c r="EEC25" s="934"/>
      <c r="EED25" s="934"/>
      <c r="EEE25" s="934"/>
      <c r="EEF25" s="934"/>
      <c r="EEG25" s="934"/>
      <c r="EEH25" s="934"/>
      <c r="EEI25" s="934"/>
      <c r="EEJ25" s="934"/>
      <c r="EEK25" s="934"/>
      <c r="EEL25" s="934"/>
      <c r="EEM25" s="934"/>
      <c r="EEN25" s="934"/>
      <c r="EEO25" s="934"/>
      <c r="EEP25" s="934"/>
      <c r="EEQ25" s="934"/>
      <c r="EER25" s="934"/>
      <c r="EES25" s="934"/>
      <c r="EET25" s="934"/>
      <c r="EEU25" s="934"/>
      <c r="EEV25" s="934"/>
      <c r="EEW25" s="934"/>
      <c r="EEX25" s="934"/>
      <c r="EEY25" s="934"/>
      <c r="EEZ25" s="934"/>
      <c r="EFA25" s="934"/>
      <c r="EFB25" s="934"/>
      <c r="EFC25" s="934"/>
      <c r="EFD25" s="934"/>
      <c r="EFE25" s="934"/>
      <c r="EFF25" s="934"/>
      <c r="EFG25" s="934"/>
      <c r="EFH25" s="934"/>
      <c r="EFI25" s="934"/>
      <c r="EFJ25" s="934"/>
      <c r="EFK25" s="934"/>
      <c r="EFL25" s="934"/>
      <c r="EFM25" s="934"/>
      <c r="EFN25" s="934"/>
      <c r="EFO25" s="934"/>
      <c r="EFP25" s="934"/>
      <c r="EFQ25" s="934"/>
      <c r="EFR25" s="934"/>
      <c r="EFS25" s="934"/>
      <c r="EFT25" s="934"/>
      <c r="EFU25" s="934"/>
      <c r="EFV25" s="934"/>
      <c r="EFW25" s="934"/>
      <c r="EFX25" s="934"/>
      <c r="EFY25" s="934"/>
      <c r="EFZ25" s="934"/>
      <c r="EGA25" s="934"/>
      <c r="EGB25" s="934"/>
      <c r="EGC25" s="934"/>
      <c r="EGD25" s="934"/>
      <c r="EGE25" s="934"/>
      <c r="EGF25" s="934"/>
      <c r="EGG25" s="934"/>
      <c r="EGH25" s="934"/>
      <c r="EGI25" s="934"/>
      <c r="EGJ25" s="934"/>
      <c r="EGK25" s="934"/>
      <c r="EGL25" s="934"/>
      <c r="EGM25" s="934"/>
      <c r="EGN25" s="934"/>
      <c r="EGO25" s="934"/>
      <c r="EGP25" s="934"/>
      <c r="EGQ25" s="934"/>
      <c r="EGR25" s="934"/>
      <c r="EGS25" s="934"/>
      <c r="EGT25" s="934"/>
      <c r="EGU25" s="934"/>
      <c r="EGV25" s="934"/>
      <c r="EGW25" s="934"/>
      <c r="EGX25" s="934"/>
      <c r="EGY25" s="934"/>
      <c r="EGZ25" s="934"/>
      <c r="EHA25" s="934"/>
      <c r="EHB25" s="934"/>
      <c r="EHC25" s="934"/>
      <c r="EHD25" s="934"/>
      <c r="EHE25" s="934"/>
      <c r="EHF25" s="934"/>
      <c r="EHG25" s="934"/>
      <c r="EHH25" s="934"/>
      <c r="EHI25" s="934"/>
      <c r="EHJ25" s="934"/>
      <c r="EHK25" s="934"/>
      <c r="EHL25" s="934"/>
      <c r="EHM25" s="934"/>
      <c r="EHN25" s="934"/>
      <c r="EHO25" s="934"/>
      <c r="EHP25" s="934"/>
      <c r="EHQ25" s="934"/>
      <c r="EHR25" s="934"/>
      <c r="EHS25" s="934"/>
      <c r="EHT25" s="934"/>
      <c r="EHU25" s="934"/>
      <c r="EHV25" s="934"/>
      <c r="EHW25" s="934"/>
      <c r="EHX25" s="934"/>
      <c r="EHY25" s="934"/>
      <c r="EHZ25" s="934"/>
      <c r="EIA25" s="934"/>
      <c r="EIB25" s="934"/>
      <c r="EIC25" s="934"/>
      <c r="EID25" s="934"/>
      <c r="EIE25" s="934"/>
      <c r="EIF25" s="934"/>
      <c r="EIG25" s="934"/>
      <c r="EIH25" s="934"/>
      <c r="EII25" s="934"/>
      <c r="EIJ25" s="934"/>
      <c r="EIK25" s="934"/>
      <c r="EIL25" s="934"/>
      <c r="EIM25" s="934"/>
      <c r="EIN25" s="934"/>
      <c r="EIO25" s="934"/>
      <c r="EIP25" s="934"/>
      <c r="EIQ25" s="934"/>
      <c r="EIR25" s="934"/>
      <c r="EIS25" s="934"/>
      <c r="EIT25" s="934"/>
      <c r="EIU25" s="934"/>
      <c r="EIV25" s="934"/>
      <c r="EIW25" s="934"/>
      <c r="EIX25" s="934"/>
      <c r="EIY25" s="934"/>
      <c r="EIZ25" s="934"/>
      <c r="EJA25" s="934"/>
      <c r="EJB25" s="934"/>
      <c r="EJC25" s="934"/>
      <c r="EJD25" s="934"/>
      <c r="EJE25" s="934"/>
      <c r="EJF25" s="934"/>
      <c r="EJG25" s="934"/>
      <c r="EJH25" s="934"/>
      <c r="EJI25" s="934"/>
      <c r="EJJ25" s="934"/>
      <c r="EJK25" s="934"/>
      <c r="EJL25" s="934"/>
      <c r="EJM25" s="934"/>
      <c r="EJN25" s="934"/>
      <c r="EJO25" s="934"/>
      <c r="EJP25" s="934"/>
      <c r="EJQ25" s="934"/>
      <c r="EJR25" s="934"/>
      <c r="EJS25" s="934"/>
      <c r="EJT25" s="934"/>
      <c r="EJU25" s="934"/>
      <c r="EJV25" s="934"/>
      <c r="EJW25" s="934"/>
      <c r="EJX25" s="934"/>
      <c r="EJY25" s="934"/>
      <c r="EJZ25" s="934"/>
      <c r="EKA25" s="934"/>
      <c r="EKB25" s="934"/>
      <c r="EKC25" s="934"/>
      <c r="EKD25" s="934"/>
      <c r="EKE25" s="934"/>
      <c r="EKF25" s="934"/>
      <c r="EKG25" s="934"/>
      <c r="EKH25" s="934"/>
      <c r="EKI25" s="934"/>
      <c r="EKJ25" s="934"/>
      <c r="EKK25" s="934"/>
      <c r="EKL25" s="934"/>
      <c r="EKM25" s="934"/>
      <c r="EKN25" s="934"/>
      <c r="EKO25" s="934"/>
      <c r="EKP25" s="934"/>
      <c r="EKQ25" s="934"/>
      <c r="EKR25" s="934"/>
      <c r="EKS25" s="934"/>
      <c r="EKT25" s="934"/>
      <c r="EKU25" s="934"/>
      <c r="EKV25" s="934"/>
      <c r="EKW25" s="934"/>
      <c r="EKX25" s="934"/>
      <c r="EKY25" s="934"/>
      <c r="EKZ25" s="934"/>
      <c r="ELA25" s="934"/>
      <c r="ELB25" s="934"/>
      <c r="ELC25" s="934"/>
      <c r="ELD25" s="934"/>
      <c r="ELE25" s="934"/>
      <c r="ELF25" s="934"/>
      <c r="ELG25" s="934"/>
      <c r="ELH25" s="934"/>
      <c r="ELI25" s="934"/>
      <c r="ELJ25" s="934"/>
      <c r="ELK25" s="934"/>
      <c r="ELL25" s="934"/>
      <c r="ELM25" s="934"/>
      <c r="ELN25" s="934"/>
      <c r="ELO25" s="934"/>
      <c r="ELP25" s="934"/>
      <c r="ELQ25" s="934"/>
      <c r="ELR25" s="934"/>
      <c r="ELS25" s="934"/>
      <c r="ELT25" s="934"/>
      <c r="ELU25" s="934"/>
      <c r="ELV25" s="934"/>
      <c r="ELW25" s="934"/>
      <c r="ELX25" s="934"/>
      <c r="ELY25" s="934"/>
      <c r="ELZ25" s="934"/>
      <c r="EMA25" s="934"/>
      <c r="EMB25" s="934"/>
      <c r="EMC25" s="934"/>
      <c r="EMD25" s="934"/>
      <c r="EME25" s="934"/>
      <c r="EMF25" s="934"/>
      <c r="EMG25" s="934"/>
      <c r="EMH25" s="934"/>
      <c r="EMI25" s="934"/>
      <c r="EMJ25" s="934"/>
      <c r="EMK25" s="934"/>
      <c r="EML25" s="934"/>
      <c r="EMM25" s="934"/>
      <c r="EMN25" s="934"/>
      <c r="EMO25" s="934"/>
      <c r="EMP25" s="934"/>
      <c r="EMQ25" s="934"/>
      <c r="EMR25" s="934"/>
      <c r="EMS25" s="934"/>
      <c r="EMT25" s="934"/>
      <c r="EMU25" s="934"/>
      <c r="EMV25" s="934"/>
      <c r="EMW25" s="934"/>
      <c r="EMX25" s="934"/>
      <c r="EMY25" s="934"/>
      <c r="EMZ25" s="934"/>
      <c r="ENA25" s="934"/>
      <c r="ENB25" s="934"/>
      <c r="ENC25" s="934"/>
      <c r="END25" s="934"/>
      <c r="ENE25" s="934"/>
      <c r="ENF25" s="934"/>
      <c r="ENG25" s="934"/>
      <c r="ENH25" s="934"/>
      <c r="ENI25" s="934"/>
      <c r="ENJ25" s="934"/>
      <c r="ENK25" s="934"/>
      <c r="ENL25" s="934"/>
      <c r="ENM25" s="934"/>
      <c r="ENN25" s="934"/>
      <c r="ENO25" s="934"/>
      <c r="ENP25" s="934"/>
      <c r="ENQ25" s="934"/>
      <c r="ENR25" s="934"/>
      <c r="ENS25" s="934"/>
      <c r="ENT25" s="934"/>
      <c r="ENU25" s="934"/>
      <c r="ENV25" s="934"/>
      <c r="ENW25" s="934"/>
      <c r="ENX25" s="934"/>
      <c r="ENY25" s="934"/>
      <c r="ENZ25" s="934"/>
      <c r="EOA25" s="934"/>
      <c r="EOB25" s="934"/>
      <c r="EOC25" s="934"/>
      <c r="EOD25" s="934"/>
      <c r="EOE25" s="934"/>
      <c r="EOF25" s="934"/>
      <c r="EOG25" s="934"/>
      <c r="EOH25" s="934"/>
      <c r="EOI25" s="934"/>
      <c r="EOJ25" s="934"/>
      <c r="EOK25" s="934"/>
      <c r="EOL25" s="934"/>
      <c r="EOM25" s="934"/>
      <c r="EON25" s="934"/>
      <c r="EOO25" s="934"/>
      <c r="EOP25" s="934"/>
      <c r="EOQ25" s="934"/>
      <c r="EOR25" s="934"/>
      <c r="EOS25" s="934"/>
      <c r="EOT25" s="934"/>
      <c r="EOU25" s="934"/>
      <c r="EOV25" s="934"/>
      <c r="EOW25" s="934"/>
      <c r="EOX25" s="934"/>
      <c r="EOY25" s="934"/>
      <c r="EOZ25" s="934"/>
      <c r="EPA25" s="934"/>
      <c r="EPB25" s="934"/>
      <c r="EPC25" s="934"/>
      <c r="EPD25" s="934"/>
      <c r="EPE25" s="934"/>
      <c r="EPF25" s="934"/>
      <c r="EPG25" s="934"/>
      <c r="EPH25" s="934"/>
      <c r="EPI25" s="934"/>
      <c r="EPJ25" s="934"/>
      <c r="EPK25" s="934"/>
      <c r="EPL25" s="934"/>
      <c r="EPM25" s="934"/>
      <c r="EPN25" s="934"/>
      <c r="EPO25" s="934"/>
      <c r="EPP25" s="934"/>
      <c r="EPQ25" s="934"/>
      <c r="EPR25" s="934"/>
      <c r="EPS25" s="934"/>
      <c r="EPT25" s="934"/>
      <c r="EPU25" s="934"/>
      <c r="EPV25" s="934"/>
      <c r="EPW25" s="934"/>
      <c r="EPX25" s="934"/>
      <c r="EPY25" s="934"/>
      <c r="EPZ25" s="934"/>
      <c r="EQA25" s="934"/>
      <c r="EQB25" s="934"/>
      <c r="EQC25" s="934"/>
      <c r="EQD25" s="934"/>
      <c r="EQE25" s="934"/>
      <c r="EQF25" s="934"/>
      <c r="EQG25" s="934"/>
      <c r="EQH25" s="934"/>
      <c r="EQI25" s="934"/>
      <c r="EQJ25" s="934"/>
      <c r="EQK25" s="934"/>
      <c r="EQL25" s="934"/>
      <c r="EQM25" s="934"/>
      <c r="EQN25" s="934"/>
      <c r="EQO25" s="934"/>
      <c r="EQP25" s="934"/>
      <c r="EQQ25" s="934"/>
      <c r="EQR25" s="934"/>
      <c r="EQS25" s="934"/>
      <c r="EQT25" s="934"/>
      <c r="EQU25" s="934"/>
      <c r="EQV25" s="934"/>
      <c r="EQW25" s="934"/>
      <c r="EQX25" s="934"/>
      <c r="EQY25" s="934"/>
      <c r="EQZ25" s="934"/>
      <c r="ERA25" s="934"/>
      <c r="ERB25" s="934"/>
      <c r="ERC25" s="934"/>
      <c r="ERD25" s="934"/>
      <c r="ERE25" s="934"/>
      <c r="ERF25" s="934"/>
      <c r="ERG25" s="934"/>
      <c r="ERH25" s="934"/>
      <c r="ERI25" s="934"/>
      <c r="ERJ25" s="934"/>
      <c r="ERK25" s="934"/>
      <c r="ERL25" s="934"/>
      <c r="ERM25" s="934"/>
      <c r="ERN25" s="934"/>
      <c r="ERO25" s="934"/>
      <c r="ERP25" s="934"/>
      <c r="ERQ25" s="934"/>
      <c r="ERR25" s="934"/>
      <c r="ERS25" s="934"/>
      <c r="ERT25" s="934"/>
      <c r="ERU25" s="934"/>
      <c r="ERV25" s="934"/>
      <c r="ERW25" s="934"/>
      <c r="ERX25" s="934"/>
      <c r="ERY25" s="934"/>
      <c r="ERZ25" s="934"/>
      <c r="ESA25" s="934"/>
      <c r="ESB25" s="934"/>
      <c r="ESC25" s="934"/>
      <c r="ESD25" s="934"/>
      <c r="ESE25" s="934"/>
      <c r="ESF25" s="934"/>
      <c r="ESG25" s="934"/>
      <c r="ESH25" s="934"/>
      <c r="ESI25" s="934"/>
      <c r="ESJ25" s="934"/>
      <c r="ESK25" s="934"/>
      <c r="ESL25" s="934"/>
      <c r="ESM25" s="934"/>
      <c r="ESN25" s="934"/>
      <c r="ESO25" s="934"/>
      <c r="ESP25" s="934"/>
      <c r="ESQ25" s="934"/>
      <c r="ESR25" s="934"/>
      <c r="ESS25" s="934"/>
      <c r="EST25" s="934"/>
      <c r="ESU25" s="934"/>
      <c r="ESV25" s="934"/>
      <c r="ESW25" s="934"/>
      <c r="ESX25" s="934"/>
      <c r="ESY25" s="934"/>
      <c r="ESZ25" s="934"/>
      <c r="ETA25" s="934"/>
      <c r="ETB25" s="934"/>
      <c r="ETC25" s="934"/>
      <c r="ETD25" s="934"/>
      <c r="ETE25" s="934"/>
      <c r="ETF25" s="934"/>
      <c r="ETG25" s="934"/>
      <c r="ETH25" s="934"/>
      <c r="ETI25" s="934"/>
      <c r="ETJ25" s="934"/>
      <c r="ETK25" s="934"/>
      <c r="ETL25" s="934"/>
      <c r="ETM25" s="934"/>
      <c r="ETN25" s="934"/>
      <c r="ETO25" s="934"/>
      <c r="ETP25" s="934"/>
      <c r="ETQ25" s="934"/>
      <c r="ETR25" s="934"/>
      <c r="ETS25" s="934"/>
      <c r="ETT25" s="934"/>
      <c r="ETU25" s="934"/>
      <c r="ETV25" s="934"/>
      <c r="ETW25" s="934"/>
      <c r="ETX25" s="934"/>
      <c r="ETY25" s="934"/>
      <c r="ETZ25" s="934"/>
      <c r="EUA25" s="934"/>
      <c r="EUB25" s="934"/>
      <c r="EUC25" s="934"/>
      <c r="EUD25" s="934"/>
      <c r="EUE25" s="934"/>
      <c r="EUF25" s="934"/>
      <c r="EUG25" s="934"/>
      <c r="EUH25" s="934"/>
      <c r="EUI25" s="934"/>
      <c r="EUJ25" s="934"/>
      <c r="EUK25" s="934"/>
      <c r="EUL25" s="934"/>
      <c r="EUM25" s="934"/>
      <c r="EUN25" s="934"/>
      <c r="EUO25" s="934"/>
      <c r="EUP25" s="934"/>
      <c r="EUQ25" s="934"/>
      <c r="EUR25" s="934"/>
      <c r="EUS25" s="934"/>
      <c r="EUT25" s="934"/>
      <c r="EUU25" s="934"/>
      <c r="EUV25" s="934"/>
      <c r="EUW25" s="934"/>
      <c r="EUX25" s="934"/>
      <c r="EUY25" s="934"/>
      <c r="EUZ25" s="934"/>
      <c r="EVA25" s="934"/>
      <c r="EVB25" s="934"/>
      <c r="EVC25" s="934"/>
      <c r="EVD25" s="934"/>
      <c r="EVE25" s="934"/>
      <c r="EVF25" s="934"/>
      <c r="EVG25" s="934"/>
      <c r="EVH25" s="934"/>
      <c r="EVI25" s="934"/>
      <c r="EVJ25" s="934"/>
      <c r="EVK25" s="934"/>
      <c r="EVL25" s="934"/>
      <c r="EVM25" s="934"/>
      <c r="EVN25" s="934"/>
      <c r="EVO25" s="934"/>
      <c r="EVP25" s="934"/>
      <c r="EVQ25" s="934"/>
      <c r="EVR25" s="934"/>
      <c r="EVS25" s="934"/>
      <c r="EVT25" s="934"/>
      <c r="EVU25" s="934"/>
      <c r="EVV25" s="934"/>
      <c r="EVW25" s="934"/>
      <c r="EVX25" s="934"/>
      <c r="EVY25" s="934"/>
      <c r="EVZ25" s="934"/>
      <c r="EWA25" s="934"/>
      <c r="EWB25" s="934"/>
      <c r="EWC25" s="934"/>
      <c r="EWD25" s="934"/>
      <c r="EWE25" s="934"/>
      <c r="EWF25" s="934"/>
      <c r="EWG25" s="934"/>
      <c r="EWH25" s="934"/>
      <c r="EWI25" s="934"/>
      <c r="EWJ25" s="934"/>
      <c r="EWK25" s="934"/>
      <c r="EWL25" s="934"/>
      <c r="EWM25" s="934"/>
      <c r="EWN25" s="934"/>
      <c r="EWO25" s="934"/>
      <c r="EWP25" s="934"/>
      <c r="EWQ25" s="934"/>
      <c r="EWR25" s="934"/>
      <c r="EWS25" s="934"/>
      <c r="EWT25" s="934"/>
      <c r="EWU25" s="934"/>
      <c r="EWV25" s="934"/>
      <c r="EWW25" s="934"/>
      <c r="EWX25" s="934"/>
      <c r="EWY25" s="934"/>
      <c r="EWZ25" s="934"/>
      <c r="EXA25" s="934"/>
      <c r="EXB25" s="934"/>
      <c r="EXC25" s="934"/>
      <c r="EXD25" s="934"/>
      <c r="EXE25" s="934"/>
      <c r="EXF25" s="934"/>
      <c r="EXG25" s="934"/>
      <c r="EXH25" s="934"/>
      <c r="EXI25" s="934"/>
      <c r="EXJ25" s="934"/>
      <c r="EXK25" s="934"/>
      <c r="EXL25" s="934"/>
      <c r="EXM25" s="934"/>
      <c r="EXN25" s="934"/>
      <c r="EXO25" s="934"/>
      <c r="EXP25" s="934"/>
      <c r="EXQ25" s="934"/>
      <c r="EXR25" s="934"/>
      <c r="EXS25" s="934"/>
      <c r="EXT25" s="934"/>
      <c r="EXU25" s="934"/>
      <c r="EXV25" s="934"/>
      <c r="EXW25" s="934"/>
      <c r="EXX25" s="934"/>
      <c r="EXY25" s="934"/>
      <c r="EXZ25" s="934"/>
      <c r="EYA25" s="934"/>
      <c r="EYB25" s="934"/>
      <c r="EYC25" s="934"/>
      <c r="EYD25" s="934"/>
      <c r="EYE25" s="934"/>
      <c r="EYF25" s="934"/>
      <c r="EYG25" s="934"/>
      <c r="EYH25" s="934"/>
      <c r="EYI25" s="934"/>
      <c r="EYJ25" s="934"/>
      <c r="EYK25" s="934"/>
      <c r="EYL25" s="934"/>
      <c r="EYM25" s="934"/>
      <c r="EYN25" s="934"/>
      <c r="EYO25" s="934"/>
      <c r="EYP25" s="934"/>
      <c r="EYQ25" s="934"/>
      <c r="EYR25" s="934"/>
      <c r="EYS25" s="934"/>
      <c r="EYT25" s="934"/>
      <c r="EYU25" s="934"/>
      <c r="EYV25" s="934"/>
      <c r="EYW25" s="934"/>
      <c r="EYX25" s="934"/>
      <c r="EYY25" s="934"/>
      <c r="EYZ25" s="934"/>
      <c r="EZA25" s="934"/>
      <c r="EZB25" s="934"/>
      <c r="EZC25" s="934"/>
      <c r="EZD25" s="934"/>
      <c r="EZE25" s="934"/>
      <c r="EZF25" s="934"/>
      <c r="EZG25" s="934"/>
      <c r="EZH25" s="934"/>
      <c r="EZI25" s="934"/>
      <c r="EZJ25" s="934"/>
      <c r="EZK25" s="934"/>
      <c r="EZL25" s="934"/>
      <c r="EZM25" s="934"/>
      <c r="EZN25" s="934"/>
      <c r="EZO25" s="934"/>
      <c r="EZP25" s="934"/>
      <c r="EZQ25" s="934"/>
      <c r="EZR25" s="934"/>
      <c r="EZS25" s="934"/>
      <c r="EZT25" s="934"/>
      <c r="EZU25" s="934"/>
      <c r="EZV25" s="934"/>
      <c r="EZW25" s="934"/>
      <c r="EZX25" s="934"/>
      <c r="EZY25" s="934"/>
      <c r="EZZ25" s="934"/>
      <c r="FAA25" s="934"/>
      <c r="FAB25" s="934"/>
      <c r="FAC25" s="934"/>
      <c r="FAD25" s="934"/>
      <c r="FAE25" s="934"/>
      <c r="FAF25" s="934"/>
      <c r="FAG25" s="934"/>
      <c r="FAH25" s="934"/>
      <c r="FAI25" s="934"/>
      <c r="FAJ25" s="934"/>
      <c r="FAK25" s="934"/>
      <c r="FAL25" s="934"/>
      <c r="FAM25" s="934"/>
      <c r="FAN25" s="934"/>
      <c r="FAO25" s="934"/>
      <c r="FAP25" s="934"/>
      <c r="FAQ25" s="934"/>
      <c r="FAR25" s="934"/>
      <c r="FAS25" s="934"/>
      <c r="FAT25" s="934"/>
      <c r="FAU25" s="934"/>
      <c r="FAV25" s="934"/>
      <c r="FAW25" s="934"/>
      <c r="FAX25" s="934"/>
      <c r="FAY25" s="934"/>
      <c r="FAZ25" s="934"/>
      <c r="FBA25" s="934"/>
      <c r="FBB25" s="934"/>
      <c r="FBC25" s="934"/>
      <c r="FBD25" s="934"/>
      <c r="FBE25" s="934"/>
      <c r="FBF25" s="934"/>
      <c r="FBG25" s="934"/>
      <c r="FBH25" s="934"/>
      <c r="FBI25" s="934"/>
      <c r="FBJ25" s="934"/>
      <c r="FBK25" s="934"/>
      <c r="FBL25" s="934"/>
      <c r="FBM25" s="934"/>
      <c r="FBN25" s="934"/>
      <c r="FBO25" s="934"/>
      <c r="FBP25" s="934"/>
      <c r="FBQ25" s="934"/>
      <c r="FBR25" s="934"/>
      <c r="FBS25" s="934"/>
      <c r="FBT25" s="934"/>
      <c r="FBU25" s="934"/>
      <c r="FBV25" s="934"/>
      <c r="FBW25" s="934"/>
      <c r="FBX25" s="934"/>
      <c r="FBY25" s="934"/>
      <c r="FBZ25" s="934"/>
      <c r="FCA25" s="934"/>
      <c r="FCB25" s="934"/>
      <c r="FCC25" s="934"/>
      <c r="FCD25" s="934"/>
      <c r="FCE25" s="934"/>
      <c r="FCF25" s="934"/>
      <c r="FCG25" s="934"/>
      <c r="FCH25" s="934"/>
      <c r="FCI25" s="934"/>
      <c r="FCJ25" s="934"/>
      <c r="FCK25" s="934"/>
      <c r="FCL25" s="934"/>
      <c r="FCM25" s="934"/>
      <c r="FCN25" s="934"/>
      <c r="FCO25" s="934"/>
      <c r="FCP25" s="934"/>
      <c r="FCQ25" s="934"/>
      <c r="FCR25" s="934"/>
      <c r="FCS25" s="934"/>
      <c r="FCT25" s="934"/>
      <c r="FCU25" s="934"/>
      <c r="FCV25" s="934"/>
      <c r="FCW25" s="934"/>
      <c r="FCX25" s="934"/>
      <c r="FCY25" s="934"/>
      <c r="FCZ25" s="934"/>
      <c r="FDA25" s="934"/>
      <c r="FDB25" s="934"/>
      <c r="FDC25" s="934"/>
      <c r="FDD25" s="934"/>
      <c r="FDE25" s="934"/>
      <c r="FDF25" s="934"/>
      <c r="FDG25" s="934"/>
      <c r="FDH25" s="934"/>
      <c r="FDI25" s="934"/>
      <c r="FDJ25" s="934"/>
      <c r="FDK25" s="934"/>
      <c r="FDL25" s="934"/>
      <c r="FDM25" s="934"/>
      <c r="FDN25" s="934"/>
      <c r="FDO25" s="934"/>
      <c r="FDP25" s="934"/>
      <c r="FDQ25" s="934"/>
      <c r="FDR25" s="934"/>
      <c r="FDS25" s="934"/>
      <c r="FDT25" s="934"/>
      <c r="FDU25" s="934"/>
      <c r="FDV25" s="934"/>
      <c r="FDW25" s="934"/>
      <c r="FDX25" s="934"/>
      <c r="FDY25" s="934"/>
      <c r="FDZ25" s="934"/>
      <c r="FEA25" s="934"/>
      <c r="FEB25" s="934"/>
      <c r="FEC25" s="934"/>
      <c r="FED25" s="934"/>
      <c r="FEE25" s="934"/>
      <c r="FEF25" s="934"/>
      <c r="FEG25" s="934"/>
      <c r="FEH25" s="934"/>
      <c r="FEI25" s="934"/>
      <c r="FEJ25" s="934"/>
      <c r="FEK25" s="934"/>
      <c r="FEL25" s="934"/>
      <c r="FEM25" s="934"/>
      <c r="FEN25" s="934"/>
      <c r="FEO25" s="934"/>
      <c r="FEP25" s="934"/>
      <c r="FEQ25" s="934"/>
      <c r="FER25" s="934"/>
      <c r="FES25" s="934"/>
      <c r="FET25" s="934"/>
      <c r="FEU25" s="934"/>
      <c r="FEV25" s="934"/>
      <c r="FEW25" s="934"/>
      <c r="FEX25" s="934"/>
      <c r="FEY25" s="934"/>
      <c r="FEZ25" s="934"/>
      <c r="FFA25" s="934"/>
      <c r="FFB25" s="934"/>
      <c r="FFC25" s="934"/>
      <c r="FFD25" s="934"/>
      <c r="FFE25" s="934"/>
      <c r="FFF25" s="934"/>
      <c r="FFG25" s="934"/>
      <c r="FFH25" s="934"/>
      <c r="FFI25" s="934"/>
      <c r="FFJ25" s="934"/>
      <c r="FFK25" s="934"/>
      <c r="FFL25" s="934"/>
      <c r="FFM25" s="934"/>
      <c r="FFN25" s="934"/>
      <c r="FFO25" s="934"/>
      <c r="FFP25" s="934"/>
      <c r="FFQ25" s="934"/>
      <c r="FFR25" s="934"/>
      <c r="FFS25" s="934"/>
      <c r="FFT25" s="934"/>
      <c r="FFU25" s="934"/>
      <c r="FFV25" s="934"/>
      <c r="FFW25" s="934"/>
      <c r="FFX25" s="934"/>
      <c r="FFY25" s="934"/>
      <c r="FFZ25" s="934"/>
      <c r="FGA25" s="934"/>
      <c r="FGB25" s="934"/>
      <c r="FGC25" s="934"/>
      <c r="FGD25" s="934"/>
      <c r="FGE25" s="934"/>
      <c r="FGF25" s="934"/>
      <c r="FGG25" s="934"/>
      <c r="FGH25" s="934"/>
      <c r="FGI25" s="934"/>
      <c r="FGJ25" s="934"/>
      <c r="FGK25" s="934"/>
      <c r="FGL25" s="934"/>
      <c r="FGM25" s="934"/>
      <c r="FGN25" s="934"/>
      <c r="FGO25" s="934"/>
      <c r="FGP25" s="934"/>
      <c r="FGQ25" s="934"/>
      <c r="FGR25" s="934"/>
      <c r="FGS25" s="934"/>
      <c r="FGT25" s="934"/>
      <c r="FGU25" s="934"/>
      <c r="FGV25" s="934"/>
      <c r="FGW25" s="934"/>
      <c r="FGX25" s="934"/>
      <c r="FGY25" s="934"/>
      <c r="FGZ25" s="934"/>
      <c r="FHA25" s="934"/>
      <c r="FHB25" s="934"/>
      <c r="FHC25" s="934"/>
      <c r="FHD25" s="934"/>
      <c r="FHE25" s="934"/>
      <c r="FHF25" s="934"/>
      <c r="FHG25" s="934"/>
      <c r="FHH25" s="934"/>
      <c r="FHI25" s="934"/>
      <c r="FHJ25" s="934"/>
      <c r="FHK25" s="934"/>
      <c r="FHL25" s="934"/>
      <c r="FHM25" s="934"/>
      <c r="FHN25" s="934"/>
      <c r="FHO25" s="934"/>
      <c r="FHP25" s="934"/>
      <c r="FHQ25" s="934"/>
      <c r="FHR25" s="934"/>
      <c r="FHS25" s="934"/>
      <c r="FHT25" s="934"/>
      <c r="FHU25" s="934"/>
      <c r="FHV25" s="934"/>
      <c r="FHW25" s="934"/>
      <c r="FHX25" s="934"/>
      <c r="FHY25" s="934"/>
      <c r="FHZ25" s="934"/>
      <c r="FIA25" s="934"/>
      <c r="FIB25" s="934"/>
      <c r="FIC25" s="934"/>
      <c r="FID25" s="934"/>
      <c r="FIE25" s="934"/>
      <c r="FIF25" s="934"/>
      <c r="FIG25" s="934"/>
      <c r="FIH25" s="934"/>
      <c r="FII25" s="934"/>
      <c r="FIJ25" s="934"/>
      <c r="FIK25" s="934"/>
      <c r="FIL25" s="934"/>
      <c r="FIM25" s="934"/>
      <c r="FIN25" s="934"/>
      <c r="FIO25" s="934"/>
      <c r="FIP25" s="934"/>
      <c r="FIQ25" s="934"/>
      <c r="FIR25" s="934"/>
      <c r="FIS25" s="934"/>
      <c r="FIT25" s="934"/>
      <c r="FIU25" s="934"/>
      <c r="FIV25" s="934"/>
      <c r="FIW25" s="934"/>
      <c r="FIX25" s="934"/>
      <c r="FIY25" s="934"/>
      <c r="FIZ25" s="934"/>
      <c r="FJA25" s="934"/>
      <c r="FJB25" s="934"/>
      <c r="FJC25" s="934"/>
      <c r="FJD25" s="934"/>
      <c r="FJE25" s="934"/>
      <c r="FJF25" s="934"/>
      <c r="FJG25" s="934"/>
      <c r="FJH25" s="934"/>
      <c r="FJI25" s="934"/>
      <c r="FJJ25" s="934"/>
      <c r="FJK25" s="934"/>
      <c r="FJL25" s="934"/>
      <c r="FJM25" s="934"/>
      <c r="FJN25" s="934"/>
      <c r="FJO25" s="934"/>
      <c r="FJP25" s="934"/>
      <c r="FJQ25" s="934"/>
      <c r="FJR25" s="934"/>
      <c r="FJS25" s="934"/>
      <c r="FJT25" s="934"/>
      <c r="FJU25" s="934"/>
      <c r="FJV25" s="934"/>
      <c r="FJW25" s="934"/>
      <c r="FJX25" s="934"/>
      <c r="FJY25" s="934"/>
      <c r="FJZ25" s="934"/>
      <c r="FKA25" s="934"/>
      <c r="FKB25" s="934"/>
      <c r="FKC25" s="934"/>
      <c r="FKD25" s="934"/>
      <c r="FKE25" s="934"/>
      <c r="FKF25" s="934"/>
      <c r="FKG25" s="934"/>
      <c r="FKH25" s="934"/>
      <c r="FKI25" s="934"/>
      <c r="FKJ25" s="934"/>
      <c r="FKK25" s="934"/>
      <c r="FKL25" s="934"/>
      <c r="FKM25" s="934"/>
      <c r="FKN25" s="934"/>
      <c r="FKO25" s="934"/>
      <c r="FKP25" s="934"/>
      <c r="FKQ25" s="934"/>
      <c r="FKR25" s="934"/>
      <c r="FKS25" s="934"/>
      <c r="FKT25" s="934"/>
      <c r="FKU25" s="934"/>
      <c r="FKV25" s="934"/>
      <c r="FKW25" s="934"/>
      <c r="FKX25" s="934"/>
      <c r="FKY25" s="934"/>
      <c r="FKZ25" s="934"/>
      <c r="FLA25" s="934"/>
      <c r="FLB25" s="934"/>
      <c r="FLC25" s="934"/>
      <c r="FLD25" s="934"/>
      <c r="FLE25" s="934"/>
      <c r="FLF25" s="934"/>
      <c r="FLG25" s="934"/>
      <c r="FLH25" s="934"/>
      <c r="FLI25" s="934"/>
      <c r="FLJ25" s="934"/>
      <c r="FLK25" s="934"/>
      <c r="FLL25" s="934"/>
      <c r="FLM25" s="934"/>
      <c r="FLN25" s="934"/>
      <c r="FLO25" s="934"/>
      <c r="FLP25" s="934"/>
      <c r="FLQ25" s="934"/>
      <c r="FLR25" s="934"/>
      <c r="FLS25" s="934"/>
      <c r="FLT25" s="934"/>
      <c r="FLU25" s="934"/>
      <c r="FLV25" s="934"/>
      <c r="FLW25" s="934"/>
      <c r="FLX25" s="934"/>
      <c r="FLY25" s="934"/>
      <c r="FLZ25" s="934"/>
      <c r="FMA25" s="934"/>
      <c r="FMB25" s="934"/>
      <c r="FMC25" s="934"/>
      <c r="FMD25" s="934"/>
      <c r="FME25" s="934"/>
      <c r="FMF25" s="934"/>
      <c r="FMG25" s="934"/>
      <c r="FMH25" s="934"/>
      <c r="FMI25" s="934"/>
      <c r="FMJ25" s="934"/>
      <c r="FMK25" s="934"/>
      <c r="FML25" s="934"/>
      <c r="FMM25" s="934"/>
      <c r="FMN25" s="934"/>
      <c r="FMO25" s="934"/>
      <c r="FMP25" s="934"/>
      <c r="FMQ25" s="934"/>
      <c r="FMR25" s="934"/>
      <c r="FMS25" s="934"/>
      <c r="FMT25" s="934"/>
      <c r="FMU25" s="934"/>
      <c r="FMV25" s="934"/>
      <c r="FMW25" s="934"/>
      <c r="FMX25" s="934"/>
      <c r="FMY25" s="934"/>
      <c r="FMZ25" s="934"/>
      <c r="FNA25" s="934"/>
      <c r="FNB25" s="934"/>
      <c r="FNC25" s="934"/>
      <c r="FND25" s="934"/>
      <c r="FNE25" s="934"/>
      <c r="FNF25" s="934"/>
      <c r="FNG25" s="934"/>
      <c r="FNH25" s="934"/>
      <c r="FNI25" s="934"/>
      <c r="FNJ25" s="934"/>
      <c r="FNK25" s="934"/>
      <c r="FNL25" s="934"/>
      <c r="FNM25" s="934"/>
      <c r="FNN25" s="934"/>
      <c r="FNO25" s="934"/>
      <c r="FNP25" s="934"/>
      <c r="FNQ25" s="934"/>
      <c r="FNR25" s="934"/>
      <c r="FNS25" s="934"/>
      <c r="FNT25" s="934"/>
      <c r="FNU25" s="934"/>
      <c r="FNV25" s="934"/>
      <c r="FNW25" s="934"/>
      <c r="FNX25" s="934"/>
      <c r="FNY25" s="934"/>
      <c r="FNZ25" s="934"/>
      <c r="FOA25" s="934"/>
      <c r="FOB25" s="934"/>
      <c r="FOC25" s="934"/>
      <c r="FOD25" s="934"/>
      <c r="FOE25" s="934"/>
      <c r="FOF25" s="934"/>
      <c r="FOG25" s="934"/>
      <c r="FOH25" s="934"/>
      <c r="FOI25" s="934"/>
      <c r="FOJ25" s="934"/>
      <c r="FOK25" s="934"/>
      <c r="FOL25" s="934"/>
      <c r="FOM25" s="934"/>
      <c r="FON25" s="934"/>
      <c r="FOO25" s="934"/>
      <c r="FOP25" s="934"/>
      <c r="FOQ25" s="934"/>
      <c r="FOR25" s="934"/>
      <c r="FOS25" s="934"/>
      <c r="FOT25" s="934"/>
      <c r="FOU25" s="934"/>
      <c r="FOV25" s="934"/>
      <c r="FOW25" s="934"/>
      <c r="FOX25" s="934"/>
      <c r="FOY25" s="934"/>
      <c r="FOZ25" s="934"/>
      <c r="FPA25" s="934"/>
      <c r="FPB25" s="934"/>
      <c r="FPC25" s="934"/>
      <c r="FPD25" s="934"/>
      <c r="FPE25" s="934"/>
      <c r="FPF25" s="934"/>
      <c r="FPG25" s="934"/>
      <c r="FPH25" s="934"/>
      <c r="FPI25" s="934"/>
      <c r="FPJ25" s="934"/>
      <c r="FPK25" s="934"/>
      <c r="FPL25" s="934"/>
      <c r="FPM25" s="934"/>
      <c r="FPN25" s="934"/>
      <c r="FPO25" s="934"/>
      <c r="FPP25" s="934"/>
      <c r="FPQ25" s="934"/>
      <c r="FPR25" s="934"/>
      <c r="FPS25" s="934"/>
      <c r="FPT25" s="934"/>
      <c r="FPU25" s="934"/>
      <c r="FPV25" s="934"/>
      <c r="FPW25" s="934"/>
      <c r="FPX25" s="934"/>
      <c r="FPY25" s="934"/>
      <c r="FPZ25" s="934"/>
      <c r="FQA25" s="934"/>
      <c r="FQB25" s="934"/>
      <c r="FQC25" s="934"/>
      <c r="FQD25" s="934"/>
      <c r="FQE25" s="934"/>
      <c r="FQF25" s="934"/>
      <c r="FQG25" s="934"/>
      <c r="FQH25" s="934"/>
      <c r="FQI25" s="934"/>
      <c r="FQJ25" s="934"/>
      <c r="FQK25" s="934"/>
      <c r="FQL25" s="934"/>
      <c r="FQM25" s="934"/>
      <c r="FQN25" s="934"/>
      <c r="FQO25" s="934"/>
      <c r="FQP25" s="934"/>
      <c r="FQQ25" s="934"/>
      <c r="FQR25" s="934"/>
      <c r="FQS25" s="934"/>
      <c r="FQT25" s="934"/>
      <c r="FQU25" s="934"/>
      <c r="FQV25" s="934"/>
      <c r="FQW25" s="934"/>
      <c r="FQX25" s="934"/>
      <c r="FQY25" s="934"/>
      <c r="FQZ25" s="934"/>
      <c r="FRA25" s="934"/>
      <c r="FRB25" s="934"/>
      <c r="FRC25" s="934"/>
      <c r="FRD25" s="934"/>
      <c r="FRE25" s="934"/>
      <c r="FRF25" s="934"/>
      <c r="FRG25" s="934"/>
      <c r="FRH25" s="934"/>
      <c r="FRI25" s="934"/>
      <c r="FRJ25" s="934"/>
      <c r="FRK25" s="934"/>
      <c r="FRL25" s="934"/>
      <c r="FRM25" s="934"/>
      <c r="FRN25" s="934"/>
      <c r="FRO25" s="934"/>
      <c r="FRP25" s="934"/>
      <c r="FRQ25" s="934"/>
      <c r="FRR25" s="934"/>
      <c r="FRS25" s="934"/>
      <c r="FRT25" s="934"/>
      <c r="FRU25" s="934"/>
      <c r="FRV25" s="934"/>
      <c r="FRW25" s="934"/>
      <c r="FRX25" s="934"/>
      <c r="FRY25" s="934"/>
      <c r="FRZ25" s="934"/>
      <c r="FSA25" s="934"/>
      <c r="FSB25" s="934"/>
      <c r="FSC25" s="934"/>
      <c r="FSD25" s="934"/>
      <c r="FSE25" s="934"/>
      <c r="FSF25" s="934"/>
      <c r="FSG25" s="934"/>
      <c r="FSH25" s="934"/>
      <c r="FSI25" s="934"/>
      <c r="FSJ25" s="934"/>
      <c r="FSK25" s="934"/>
      <c r="FSL25" s="934"/>
      <c r="FSM25" s="934"/>
      <c r="FSN25" s="934"/>
      <c r="FSO25" s="934"/>
      <c r="FSP25" s="934"/>
      <c r="FSQ25" s="934"/>
      <c r="FSR25" s="934"/>
      <c r="FSS25" s="934"/>
      <c r="FST25" s="934"/>
      <c r="FSU25" s="934"/>
      <c r="FSV25" s="934"/>
      <c r="FSW25" s="934"/>
      <c r="FSX25" s="934"/>
      <c r="FSY25" s="934"/>
      <c r="FSZ25" s="934"/>
      <c r="FTA25" s="934"/>
      <c r="FTB25" s="934"/>
      <c r="FTC25" s="934"/>
      <c r="FTD25" s="934"/>
      <c r="FTE25" s="934"/>
      <c r="FTF25" s="934"/>
      <c r="FTG25" s="934"/>
      <c r="FTH25" s="934"/>
      <c r="FTI25" s="934"/>
      <c r="FTJ25" s="934"/>
      <c r="FTK25" s="934"/>
      <c r="FTL25" s="934"/>
      <c r="FTM25" s="934"/>
      <c r="FTN25" s="934"/>
      <c r="FTO25" s="934"/>
      <c r="FTP25" s="934"/>
      <c r="FTQ25" s="934"/>
      <c r="FTR25" s="934"/>
      <c r="FTS25" s="934"/>
      <c r="FTT25" s="934"/>
      <c r="FTU25" s="934"/>
      <c r="FTV25" s="934"/>
      <c r="FTW25" s="934"/>
      <c r="FTX25" s="934"/>
      <c r="FTY25" s="934"/>
      <c r="FTZ25" s="934"/>
      <c r="FUA25" s="934"/>
      <c r="FUB25" s="934"/>
      <c r="FUC25" s="934"/>
      <c r="FUD25" s="934"/>
      <c r="FUE25" s="934"/>
      <c r="FUF25" s="934"/>
      <c r="FUG25" s="934"/>
      <c r="FUH25" s="934"/>
      <c r="FUI25" s="934"/>
      <c r="FUJ25" s="934"/>
      <c r="FUK25" s="934"/>
      <c r="FUL25" s="934"/>
      <c r="FUM25" s="934"/>
      <c r="FUN25" s="934"/>
      <c r="FUO25" s="934"/>
      <c r="FUP25" s="934"/>
      <c r="FUQ25" s="934"/>
      <c r="FUR25" s="934"/>
      <c r="FUS25" s="934"/>
      <c r="FUT25" s="934"/>
      <c r="FUU25" s="934"/>
      <c r="FUV25" s="934"/>
      <c r="FUW25" s="934"/>
      <c r="FUX25" s="934"/>
      <c r="FUY25" s="934"/>
      <c r="FUZ25" s="934"/>
      <c r="FVA25" s="934"/>
      <c r="FVB25" s="934"/>
      <c r="FVC25" s="934"/>
      <c r="FVD25" s="934"/>
      <c r="FVE25" s="934"/>
      <c r="FVF25" s="934"/>
      <c r="FVG25" s="934"/>
      <c r="FVH25" s="934"/>
      <c r="FVI25" s="934"/>
      <c r="FVJ25" s="934"/>
      <c r="FVK25" s="934"/>
      <c r="FVL25" s="934"/>
      <c r="FVM25" s="934"/>
      <c r="FVN25" s="934"/>
      <c r="FVO25" s="934"/>
      <c r="FVP25" s="934"/>
      <c r="FVQ25" s="934"/>
      <c r="FVR25" s="934"/>
      <c r="FVS25" s="934"/>
      <c r="FVT25" s="934"/>
      <c r="FVU25" s="934"/>
      <c r="FVV25" s="934"/>
      <c r="FVW25" s="934"/>
      <c r="FVX25" s="934"/>
      <c r="FVY25" s="934"/>
      <c r="FVZ25" s="934"/>
      <c r="FWA25" s="934"/>
      <c r="FWB25" s="934"/>
      <c r="FWC25" s="934"/>
      <c r="FWD25" s="934"/>
      <c r="FWE25" s="934"/>
      <c r="FWF25" s="934"/>
      <c r="FWG25" s="934"/>
      <c r="FWH25" s="934"/>
      <c r="FWI25" s="934"/>
      <c r="FWJ25" s="934"/>
      <c r="FWK25" s="934"/>
      <c r="FWL25" s="934"/>
      <c r="FWM25" s="934"/>
      <c r="FWN25" s="934"/>
      <c r="FWO25" s="934"/>
      <c r="FWP25" s="934"/>
      <c r="FWQ25" s="934"/>
      <c r="FWR25" s="934"/>
      <c r="FWS25" s="934"/>
      <c r="FWT25" s="934"/>
      <c r="FWU25" s="934"/>
      <c r="FWV25" s="934"/>
      <c r="FWW25" s="934"/>
      <c r="FWX25" s="934"/>
      <c r="FWY25" s="934"/>
      <c r="FWZ25" s="934"/>
      <c r="FXA25" s="934"/>
      <c r="FXB25" s="934"/>
      <c r="FXC25" s="934"/>
      <c r="FXD25" s="934"/>
      <c r="FXE25" s="934"/>
      <c r="FXF25" s="934"/>
      <c r="FXG25" s="934"/>
      <c r="FXH25" s="934"/>
      <c r="FXI25" s="934"/>
      <c r="FXJ25" s="934"/>
      <c r="FXK25" s="934"/>
      <c r="FXL25" s="934"/>
      <c r="FXM25" s="934"/>
      <c r="FXN25" s="934"/>
      <c r="FXO25" s="934"/>
      <c r="FXP25" s="934"/>
      <c r="FXQ25" s="934"/>
      <c r="FXR25" s="934"/>
      <c r="FXS25" s="934"/>
      <c r="FXT25" s="934"/>
      <c r="FXU25" s="934"/>
      <c r="FXV25" s="934"/>
      <c r="FXW25" s="934"/>
      <c r="FXX25" s="934"/>
      <c r="FXY25" s="934"/>
      <c r="FXZ25" s="934"/>
      <c r="FYA25" s="934"/>
      <c r="FYB25" s="934"/>
      <c r="FYC25" s="934"/>
      <c r="FYD25" s="934"/>
      <c r="FYE25" s="934"/>
      <c r="FYF25" s="934"/>
      <c r="FYG25" s="934"/>
      <c r="FYH25" s="934"/>
      <c r="FYI25" s="934"/>
      <c r="FYJ25" s="934"/>
      <c r="FYK25" s="934"/>
      <c r="FYL25" s="934"/>
      <c r="FYM25" s="934"/>
      <c r="FYN25" s="934"/>
      <c r="FYO25" s="934"/>
      <c r="FYP25" s="934"/>
      <c r="FYQ25" s="934"/>
      <c r="FYR25" s="934"/>
      <c r="FYS25" s="934"/>
      <c r="FYT25" s="934"/>
      <c r="FYU25" s="934"/>
      <c r="FYV25" s="934"/>
      <c r="FYW25" s="934"/>
      <c r="FYX25" s="934"/>
      <c r="FYY25" s="934"/>
      <c r="FYZ25" s="934"/>
      <c r="FZA25" s="934"/>
      <c r="FZB25" s="934"/>
      <c r="FZC25" s="934"/>
      <c r="FZD25" s="934"/>
      <c r="FZE25" s="934"/>
      <c r="FZF25" s="934"/>
      <c r="FZG25" s="934"/>
      <c r="FZH25" s="934"/>
      <c r="FZI25" s="934"/>
      <c r="FZJ25" s="934"/>
      <c r="FZK25" s="934"/>
      <c r="FZL25" s="934"/>
      <c r="FZM25" s="934"/>
      <c r="FZN25" s="934"/>
      <c r="FZO25" s="934"/>
      <c r="FZP25" s="934"/>
      <c r="FZQ25" s="934"/>
      <c r="FZR25" s="934"/>
      <c r="FZS25" s="934"/>
      <c r="FZT25" s="934"/>
      <c r="FZU25" s="934"/>
      <c r="FZV25" s="934"/>
      <c r="FZW25" s="934"/>
      <c r="FZX25" s="934"/>
      <c r="FZY25" s="934"/>
      <c r="FZZ25" s="934"/>
      <c r="GAA25" s="934"/>
      <c r="GAB25" s="934"/>
      <c r="GAC25" s="934"/>
      <c r="GAD25" s="934"/>
      <c r="GAE25" s="934"/>
      <c r="GAF25" s="934"/>
      <c r="GAG25" s="934"/>
      <c r="GAH25" s="934"/>
      <c r="GAI25" s="934"/>
      <c r="GAJ25" s="934"/>
      <c r="GAK25" s="934"/>
      <c r="GAL25" s="934"/>
      <c r="GAM25" s="934"/>
      <c r="GAN25" s="934"/>
      <c r="GAO25" s="934"/>
      <c r="GAP25" s="934"/>
      <c r="GAQ25" s="934"/>
      <c r="GAR25" s="934"/>
      <c r="GAS25" s="934"/>
      <c r="GAT25" s="934"/>
      <c r="GAU25" s="934"/>
      <c r="GAV25" s="934"/>
      <c r="GAW25" s="934"/>
      <c r="GAX25" s="934"/>
      <c r="GAY25" s="934"/>
      <c r="GAZ25" s="934"/>
      <c r="GBA25" s="934"/>
      <c r="GBB25" s="934"/>
      <c r="GBC25" s="934"/>
      <c r="GBD25" s="934"/>
      <c r="GBE25" s="934"/>
      <c r="GBF25" s="934"/>
      <c r="GBG25" s="934"/>
      <c r="GBH25" s="934"/>
      <c r="GBI25" s="934"/>
      <c r="GBJ25" s="934"/>
      <c r="GBK25" s="934"/>
      <c r="GBL25" s="934"/>
      <c r="GBM25" s="934"/>
      <c r="GBN25" s="934"/>
      <c r="GBO25" s="934"/>
      <c r="GBP25" s="934"/>
      <c r="GBQ25" s="934"/>
      <c r="GBR25" s="934"/>
      <c r="GBS25" s="934"/>
      <c r="GBT25" s="934"/>
      <c r="GBU25" s="934"/>
      <c r="GBV25" s="934"/>
      <c r="GBW25" s="934"/>
      <c r="GBX25" s="934"/>
      <c r="GBY25" s="934"/>
      <c r="GBZ25" s="934"/>
      <c r="GCA25" s="934"/>
      <c r="GCB25" s="934"/>
      <c r="GCC25" s="934"/>
      <c r="GCD25" s="934"/>
      <c r="GCE25" s="934"/>
      <c r="GCF25" s="934"/>
      <c r="GCG25" s="934"/>
      <c r="GCH25" s="934"/>
      <c r="GCI25" s="934"/>
      <c r="GCJ25" s="934"/>
      <c r="GCK25" s="934"/>
      <c r="GCL25" s="934"/>
      <c r="GCM25" s="934"/>
      <c r="GCN25" s="934"/>
      <c r="GCO25" s="934"/>
      <c r="GCP25" s="934"/>
      <c r="GCQ25" s="934"/>
      <c r="GCR25" s="934"/>
      <c r="GCS25" s="934"/>
      <c r="GCT25" s="934"/>
      <c r="GCU25" s="934"/>
      <c r="GCV25" s="934"/>
      <c r="GCW25" s="934"/>
      <c r="GCX25" s="934"/>
      <c r="GCY25" s="934"/>
      <c r="GCZ25" s="934"/>
      <c r="GDA25" s="934"/>
      <c r="GDB25" s="934"/>
      <c r="GDC25" s="934"/>
      <c r="GDD25" s="934"/>
      <c r="GDE25" s="934"/>
      <c r="GDF25" s="934"/>
      <c r="GDG25" s="934"/>
      <c r="GDH25" s="934"/>
      <c r="GDI25" s="934"/>
      <c r="GDJ25" s="934"/>
      <c r="GDK25" s="934"/>
      <c r="GDL25" s="934"/>
      <c r="GDM25" s="934"/>
      <c r="GDN25" s="934"/>
      <c r="GDO25" s="934"/>
      <c r="GDP25" s="934"/>
      <c r="GDQ25" s="934"/>
      <c r="GDR25" s="934"/>
      <c r="GDS25" s="934"/>
      <c r="GDT25" s="934"/>
      <c r="GDU25" s="934"/>
      <c r="GDV25" s="934"/>
      <c r="GDW25" s="934"/>
      <c r="GDX25" s="934"/>
      <c r="GDY25" s="934"/>
      <c r="GDZ25" s="934"/>
      <c r="GEA25" s="934"/>
      <c r="GEB25" s="934"/>
      <c r="GEC25" s="934"/>
      <c r="GED25" s="934"/>
      <c r="GEE25" s="934"/>
      <c r="GEF25" s="934"/>
      <c r="GEG25" s="934"/>
      <c r="GEH25" s="934"/>
      <c r="GEI25" s="934"/>
      <c r="GEJ25" s="934"/>
      <c r="GEK25" s="934"/>
      <c r="GEL25" s="934"/>
      <c r="GEM25" s="934"/>
      <c r="GEN25" s="934"/>
      <c r="GEO25" s="934"/>
      <c r="GEP25" s="934"/>
      <c r="GEQ25" s="934"/>
      <c r="GER25" s="934"/>
      <c r="GES25" s="934"/>
      <c r="GET25" s="934"/>
      <c r="GEU25" s="934"/>
      <c r="GEV25" s="934"/>
      <c r="GEW25" s="934"/>
      <c r="GEX25" s="934"/>
      <c r="GEY25" s="934"/>
      <c r="GEZ25" s="934"/>
      <c r="GFA25" s="934"/>
      <c r="GFB25" s="934"/>
      <c r="GFC25" s="934"/>
      <c r="GFD25" s="934"/>
      <c r="GFE25" s="934"/>
      <c r="GFF25" s="934"/>
      <c r="GFG25" s="934"/>
      <c r="GFH25" s="934"/>
      <c r="GFI25" s="934"/>
      <c r="GFJ25" s="934"/>
      <c r="GFK25" s="934"/>
      <c r="GFL25" s="934"/>
      <c r="GFM25" s="934"/>
      <c r="GFN25" s="934"/>
      <c r="GFO25" s="934"/>
      <c r="GFP25" s="934"/>
      <c r="GFQ25" s="934"/>
      <c r="GFR25" s="934"/>
      <c r="GFS25" s="934"/>
      <c r="GFT25" s="934"/>
      <c r="GFU25" s="934"/>
      <c r="GFV25" s="934"/>
      <c r="GFW25" s="934"/>
      <c r="GFX25" s="934"/>
      <c r="GFY25" s="934"/>
      <c r="GFZ25" s="934"/>
      <c r="GGA25" s="934"/>
      <c r="GGB25" s="934"/>
      <c r="GGC25" s="934"/>
      <c r="GGD25" s="934"/>
      <c r="GGE25" s="934"/>
      <c r="GGF25" s="934"/>
      <c r="GGG25" s="934"/>
      <c r="GGH25" s="934"/>
      <c r="GGI25" s="934"/>
      <c r="GGJ25" s="934"/>
      <c r="GGK25" s="934"/>
      <c r="GGL25" s="934"/>
      <c r="GGM25" s="934"/>
      <c r="GGN25" s="934"/>
      <c r="GGO25" s="934"/>
      <c r="GGP25" s="934"/>
      <c r="GGQ25" s="934"/>
      <c r="GGR25" s="934"/>
      <c r="GGS25" s="934"/>
      <c r="GGT25" s="934"/>
      <c r="GGU25" s="934"/>
      <c r="GGV25" s="934"/>
      <c r="GGW25" s="934"/>
      <c r="GGX25" s="934"/>
      <c r="GGY25" s="934"/>
      <c r="GGZ25" s="934"/>
      <c r="GHA25" s="934"/>
      <c r="GHB25" s="934"/>
      <c r="GHC25" s="934"/>
      <c r="GHD25" s="934"/>
      <c r="GHE25" s="934"/>
      <c r="GHF25" s="934"/>
      <c r="GHG25" s="934"/>
      <c r="GHH25" s="934"/>
      <c r="GHI25" s="934"/>
      <c r="GHJ25" s="934"/>
      <c r="GHK25" s="934"/>
      <c r="GHL25" s="934"/>
      <c r="GHM25" s="934"/>
      <c r="GHN25" s="934"/>
      <c r="GHO25" s="934"/>
      <c r="GHP25" s="934"/>
      <c r="GHQ25" s="934"/>
      <c r="GHR25" s="934"/>
      <c r="GHS25" s="934"/>
      <c r="GHT25" s="934"/>
      <c r="GHU25" s="934"/>
      <c r="GHV25" s="934"/>
      <c r="GHW25" s="934"/>
      <c r="GHX25" s="934"/>
      <c r="GHY25" s="934"/>
      <c r="GHZ25" s="934"/>
      <c r="GIA25" s="934"/>
      <c r="GIB25" s="934"/>
      <c r="GIC25" s="934"/>
      <c r="GID25" s="934"/>
      <c r="GIE25" s="934"/>
      <c r="GIF25" s="934"/>
      <c r="GIG25" s="934"/>
      <c r="GIH25" s="934"/>
      <c r="GII25" s="934"/>
      <c r="GIJ25" s="934"/>
      <c r="GIK25" s="934"/>
      <c r="GIL25" s="934"/>
      <c r="GIM25" s="934"/>
      <c r="GIN25" s="934"/>
      <c r="GIO25" s="934"/>
      <c r="GIP25" s="934"/>
      <c r="GIQ25" s="934"/>
      <c r="GIR25" s="934"/>
      <c r="GIS25" s="934"/>
      <c r="GIT25" s="934"/>
      <c r="GIU25" s="934"/>
      <c r="GIV25" s="934"/>
      <c r="GIW25" s="934"/>
      <c r="GIX25" s="934"/>
      <c r="GIY25" s="934"/>
      <c r="GIZ25" s="934"/>
      <c r="GJA25" s="934"/>
      <c r="GJB25" s="934"/>
      <c r="GJC25" s="934"/>
      <c r="GJD25" s="934"/>
      <c r="GJE25" s="934"/>
      <c r="GJF25" s="934"/>
      <c r="GJG25" s="934"/>
      <c r="GJH25" s="934"/>
      <c r="GJI25" s="934"/>
      <c r="GJJ25" s="934"/>
      <c r="GJK25" s="934"/>
      <c r="GJL25" s="934"/>
      <c r="GJM25" s="934"/>
      <c r="GJN25" s="934"/>
      <c r="GJO25" s="934"/>
      <c r="GJP25" s="934"/>
      <c r="GJQ25" s="934"/>
      <c r="GJR25" s="934"/>
      <c r="GJS25" s="934"/>
      <c r="GJT25" s="934"/>
      <c r="GJU25" s="934"/>
      <c r="GJV25" s="934"/>
      <c r="GJW25" s="934"/>
      <c r="GJX25" s="934"/>
      <c r="GJY25" s="934"/>
      <c r="GJZ25" s="934"/>
      <c r="GKA25" s="934"/>
      <c r="GKB25" s="934"/>
      <c r="GKC25" s="934"/>
      <c r="GKD25" s="934"/>
      <c r="GKE25" s="934"/>
      <c r="GKF25" s="934"/>
      <c r="GKG25" s="934"/>
      <c r="GKH25" s="934"/>
      <c r="GKI25" s="934"/>
      <c r="GKJ25" s="934"/>
      <c r="GKK25" s="934"/>
      <c r="GKL25" s="934"/>
      <c r="GKM25" s="934"/>
      <c r="GKN25" s="934"/>
      <c r="GKO25" s="934"/>
      <c r="GKP25" s="934"/>
      <c r="GKQ25" s="934"/>
      <c r="GKR25" s="934"/>
      <c r="GKS25" s="934"/>
      <c r="GKT25" s="934"/>
      <c r="GKU25" s="934"/>
      <c r="GKV25" s="934"/>
      <c r="GKW25" s="934"/>
      <c r="GKX25" s="934"/>
      <c r="GKY25" s="934"/>
      <c r="GKZ25" s="934"/>
      <c r="GLA25" s="934"/>
      <c r="GLB25" s="934"/>
      <c r="GLC25" s="934"/>
      <c r="GLD25" s="934"/>
      <c r="GLE25" s="934"/>
      <c r="GLF25" s="934"/>
      <c r="GLG25" s="934"/>
      <c r="GLH25" s="934"/>
      <c r="GLI25" s="934"/>
      <c r="GLJ25" s="934"/>
      <c r="GLK25" s="934"/>
      <c r="GLL25" s="934"/>
      <c r="GLM25" s="934"/>
      <c r="GLN25" s="934"/>
      <c r="GLO25" s="934"/>
      <c r="GLP25" s="934"/>
      <c r="GLQ25" s="934"/>
      <c r="GLR25" s="934"/>
      <c r="GLS25" s="934"/>
      <c r="GLT25" s="934"/>
      <c r="GLU25" s="934"/>
      <c r="GLV25" s="934"/>
      <c r="GLW25" s="934"/>
      <c r="GLX25" s="934"/>
      <c r="GLY25" s="934"/>
      <c r="GLZ25" s="934"/>
      <c r="GMA25" s="934"/>
      <c r="GMB25" s="934"/>
      <c r="GMC25" s="934"/>
      <c r="GMD25" s="934"/>
      <c r="GME25" s="934"/>
      <c r="GMF25" s="934"/>
      <c r="GMG25" s="934"/>
      <c r="GMH25" s="934"/>
      <c r="GMI25" s="934"/>
      <c r="GMJ25" s="934"/>
      <c r="GMK25" s="934"/>
      <c r="GML25" s="934"/>
      <c r="GMM25" s="934"/>
      <c r="GMN25" s="934"/>
      <c r="GMO25" s="934"/>
      <c r="GMP25" s="934"/>
      <c r="GMQ25" s="934"/>
      <c r="GMR25" s="934"/>
      <c r="GMS25" s="934"/>
      <c r="GMT25" s="934"/>
      <c r="GMU25" s="934"/>
      <c r="GMV25" s="934"/>
      <c r="GMW25" s="934"/>
      <c r="GMX25" s="934"/>
      <c r="GMY25" s="934"/>
      <c r="GMZ25" s="934"/>
      <c r="GNA25" s="934"/>
      <c r="GNB25" s="934"/>
      <c r="GNC25" s="934"/>
      <c r="GND25" s="934"/>
      <c r="GNE25" s="934"/>
      <c r="GNF25" s="934"/>
      <c r="GNG25" s="934"/>
      <c r="GNH25" s="934"/>
      <c r="GNI25" s="934"/>
      <c r="GNJ25" s="934"/>
      <c r="GNK25" s="934"/>
      <c r="GNL25" s="934"/>
      <c r="GNM25" s="934"/>
      <c r="GNN25" s="934"/>
      <c r="GNO25" s="934"/>
      <c r="GNP25" s="934"/>
      <c r="GNQ25" s="934"/>
      <c r="GNR25" s="934"/>
      <c r="GNS25" s="934"/>
      <c r="GNT25" s="934"/>
      <c r="GNU25" s="934"/>
      <c r="GNV25" s="934"/>
      <c r="GNW25" s="934"/>
      <c r="GNX25" s="934"/>
      <c r="GNY25" s="934"/>
      <c r="GNZ25" s="934"/>
      <c r="GOA25" s="934"/>
      <c r="GOB25" s="934"/>
      <c r="GOC25" s="934"/>
      <c r="GOD25" s="934"/>
      <c r="GOE25" s="934"/>
      <c r="GOF25" s="934"/>
      <c r="GOG25" s="934"/>
      <c r="GOH25" s="934"/>
      <c r="GOI25" s="934"/>
      <c r="GOJ25" s="934"/>
      <c r="GOK25" s="934"/>
      <c r="GOL25" s="934"/>
      <c r="GOM25" s="934"/>
      <c r="GON25" s="934"/>
      <c r="GOO25" s="934"/>
      <c r="GOP25" s="934"/>
      <c r="GOQ25" s="934"/>
      <c r="GOR25" s="934"/>
      <c r="GOS25" s="934"/>
      <c r="GOT25" s="934"/>
      <c r="GOU25" s="934"/>
      <c r="GOV25" s="934"/>
      <c r="GOW25" s="934"/>
      <c r="GOX25" s="934"/>
      <c r="GOY25" s="934"/>
      <c r="GOZ25" s="934"/>
      <c r="GPA25" s="934"/>
      <c r="GPB25" s="934"/>
      <c r="GPC25" s="934"/>
      <c r="GPD25" s="934"/>
      <c r="GPE25" s="934"/>
      <c r="GPF25" s="934"/>
      <c r="GPG25" s="934"/>
      <c r="GPH25" s="934"/>
      <c r="GPI25" s="934"/>
      <c r="GPJ25" s="934"/>
      <c r="GPK25" s="934"/>
      <c r="GPL25" s="934"/>
      <c r="GPM25" s="934"/>
      <c r="GPN25" s="934"/>
      <c r="GPO25" s="934"/>
      <c r="GPP25" s="934"/>
      <c r="GPQ25" s="934"/>
      <c r="GPR25" s="934"/>
      <c r="GPS25" s="934"/>
      <c r="GPT25" s="934"/>
      <c r="GPU25" s="934"/>
      <c r="GPV25" s="934"/>
      <c r="GPW25" s="934"/>
      <c r="GPX25" s="934"/>
      <c r="GPY25" s="934"/>
      <c r="GPZ25" s="934"/>
      <c r="GQA25" s="934"/>
      <c r="GQB25" s="934"/>
      <c r="GQC25" s="934"/>
      <c r="GQD25" s="934"/>
      <c r="GQE25" s="934"/>
      <c r="GQF25" s="934"/>
      <c r="GQG25" s="934"/>
      <c r="GQH25" s="934"/>
      <c r="GQI25" s="934"/>
      <c r="GQJ25" s="934"/>
      <c r="GQK25" s="934"/>
      <c r="GQL25" s="934"/>
      <c r="GQM25" s="934"/>
      <c r="GQN25" s="934"/>
      <c r="GQO25" s="934"/>
      <c r="GQP25" s="934"/>
      <c r="GQQ25" s="934"/>
      <c r="GQR25" s="934"/>
      <c r="GQS25" s="934"/>
      <c r="GQT25" s="934"/>
      <c r="GQU25" s="934"/>
      <c r="GQV25" s="934"/>
      <c r="GQW25" s="934"/>
      <c r="GQX25" s="934"/>
      <c r="GQY25" s="934"/>
      <c r="GQZ25" s="934"/>
      <c r="GRA25" s="934"/>
      <c r="GRB25" s="934"/>
      <c r="GRC25" s="934"/>
      <c r="GRD25" s="934"/>
      <c r="GRE25" s="934"/>
      <c r="GRF25" s="934"/>
      <c r="GRG25" s="934"/>
      <c r="GRH25" s="934"/>
      <c r="GRI25" s="934"/>
      <c r="GRJ25" s="934"/>
      <c r="GRK25" s="934"/>
      <c r="GRL25" s="934"/>
      <c r="GRM25" s="934"/>
      <c r="GRN25" s="934"/>
      <c r="GRO25" s="934"/>
      <c r="GRP25" s="934"/>
      <c r="GRQ25" s="934"/>
      <c r="GRR25" s="934"/>
      <c r="GRS25" s="934"/>
      <c r="GRT25" s="934"/>
      <c r="GRU25" s="934"/>
      <c r="GRV25" s="934"/>
      <c r="GRW25" s="934"/>
      <c r="GRX25" s="934"/>
      <c r="GRY25" s="934"/>
      <c r="GRZ25" s="934"/>
      <c r="GSA25" s="934"/>
      <c r="GSB25" s="934"/>
      <c r="GSC25" s="934"/>
      <c r="GSD25" s="934"/>
      <c r="GSE25" s="934"/>
      <c r="GSF25" s="934"/>
      <c r="GSG25" s="934"/>
      <c r="GSH25" s="934"/>
      <c r="GSI25" s="934"/>
      <c r="GSJ25" s="934"/>
      <c r="GSK25" s="934"/>
      <c r="GSL25" s="934"/>
      <c r="GSM25" s="934"/>
      <c r="GSN25" s="934"/>
      <c r="GSO25" s="934"/>
      <c r="GSP25" s="934"/>
      <c r="GSQ25" s="934"/>
      <c r="GSR25" s="934"/>
      <c r="GSS25" s="934"/>
      <c r="GST25" s="934"/>
      <c r="GSU25" s="934"/>
      <c r="GSV25" s="934"/>
      <c r="GSW25" s="934"/>
      <c r="GSX25" s="934"/>
      <c r="GSY25" s="934"/>
      <c r="GSZ25" s="934"/>
      <c r="GTA25" s="934"/>
      <c r="GTB25" s="934"/>
      <c r="GTC25" s="934"/>
      <c r="GTD25" s="934"/>
      <c r="GTE25" s="934"/>
      <c r="GTF25" s="934"/>
      <c r="GTG25" s="934"/>
      <c r="GTH25" s="934"/>
      <c r="GTI25" s="934"/>
      <c r="GTJ25" s="934"/>
      <c r="GTK25" s="934"/>
      <c r="GTL25" s="934"/>
      <c r="GTM25" s="934"/>
      <c r="GTN25" s="934"/>
      <c r="GTO25" s="934"/>
      <c r="GTP25" s="934"/>
      <c r="GTQ25" s="934"/>
      <c r="GTR25" s="934"/>
      <c r="GTS25" s="934"/>
      <c r="GTT25" s="934"/>
      <c r="GTU25" s="934"/>
      <c r="GTV25" s="934"/>
      <c r="GTW25" s="934"/>
      <c r="GTX25" s="934"/>
      <c r="GTY25" s="934"/>
      <c r="GTZ25" s="934"/>
      <c r="GUA25" s="934"/>
      <c r="GUB25" s="934"/>
      <c r="GUC25" s="934"/>
      <c r="GUD25" s="934"/>
      <c r="GUE25" s="934"/>
      <c r="GUF25" s="934"/>
      <c r="GUG25" s="934"/>
      <c r="GUH25" s="934"/>
      <c r="GUI25" s="934"/>
      <c r="GUJ25" s="934"/>
      <c r="GUK25" s="934"/>
      <c r="GUL25" s="934"/>
      <c r="GUM25" s="934"/>
      <c r="GUN25" s="934"/>
      <c r="GUO25" s="934"/>
      <c r="GUP25" s="934"/>
      <c r="GUQ25" s="934"/>
      <c r="GUR25" s="934"/>
      <c r="GUS25" s="934"/>
      <c r="GUT25" s="934"/>
      <c r="GUU25" s="934"/>
      <c r="GUV25" s="934"/>
      <c r="GUW25" s="934"/>
      <c r="GUX25" s="934"/>
      <c r="GUY25" s="934"/>
      <c r="GUZ25" s="934"/>
      <c r="GVA25" s="934"/>
      <c r="GVB25" s="934"/>
      <c r="GVC25" s="934"/>
      <c r="GVD25" s="934"/>
      <c r="GVE25" s="934"/>
      <c r="GVF25" s="934"/>
      <c r="GVG25" s="934"/>
      <c r="GVH25" s="934"/>
      <c r="GVI25" s="934"/>
      <c r="GVJ25" s="934"/>
      <c r="GVK25" s="934"/>
      <c r="GVL25" s="934"/>
      <c r="GVM25" s="934"/>
      <c r="GVN25" s="934"/>
      <c r="GVO25" s="934"/>
      <c r="GVP25" s="934"/>
      <c r="GVQ25" s="934"/>
      <c r="GVR25" s="934"/>
      <c r="GVS25" s="934"/>
      <c r="GVT25" s="934"/>
      <c r="GVU25" s="934"/>
      <c r="GVV25" s="934"/>
      <c r="GVW25" s="934"/>
      <c r="GVX25" s="934"/>
      <c r="GVY25" s="934"/>
      <c r="GVZ25" s="934"/>
      <c r="GWA25" s="934"/>
      <c r="GWB25" s="934"/>
      <c r="GWC25" s="934"/>
      <c r="GWD25" s="934"/>
      <c r="GWE25" s="934"/>
      <c r="GWF25" s="934"/>
      <c r="GWG25" s="934"/>
      <c r="GWH25" s="934"/>
      <c r="GWI25" s="934"/>
      <c r="GWJ25" s="934"/>
      <c r="GWK25" s="934"/>
      <c r="GWL25" s="934"/>
      <c r="GWM25" s="934"/>
      <c r="GWN25" s="934"/>
      <c r="GWO25" s="934"/>
      <c r="GWP25" s="934"/>
      <c r="GWQ25" s="934"/>
      <c r="GWR25" s="934"/>
      <c r="GWS25" s="934"/>
      <c r="GWT25" s="934"/>
      <c r="GWU25" s="934"/>
      <c r="GWV25" s="934"/>
      <c r="GWW25" s="934"/>
      <c r="GWX25" s="934"/>
      <c r="GWY25" s="934"/>
      <c r="GWZ25" s="934"/>
      <c r="GXA25" s="934"/>
      <c r="GXB25" s="934"/>
      <c r="GXC25" s="934"/>
      <c r="GXD25" s="934"/>
      <c r="GXE25" s="934"/>
      <c r="GXF25" s="934"/>
      <c r="GXG25" s="934"/>
      <c r="GXH25" s="934"/>
      <c r="GXI25" s="934"/>
      <c r="GXJ25" s="934"/>
      <c r="GXK25" s="934"/>
      <c r="GXL25" s="934"/>
      <c r="GXM25" s="934"/>
      <c r="GXN25" s="934"/>
      <c r="GXO25" s="934"/>
      <c r="GXP25" s="934"/>
      <c r="GXQ25" s="934"/>
      <c r="GXR25" s="934"/>
      <c r="GXS25" s="934"/>
      <c r="GXT25" s="934"/>
      <c r="GXU25" s="934"/>
      <c r="GXV25" s="934"/>
      <c r="GXW25" s="934"/>
      <c r="GXX25" s="934"/>
      <c r="GXY25" s="934"/>
      <c r="GXZ25" s="934"/>
      <c r="GYA25" s="934"/>
      <c r="GYB25" s="934"/>
      <c r="GYC25" s="934"/>
      <c r="GYD25" s="934"/>
      <c r="GYE25" s="934"/>
      <c r="GYF25" s="934"/>
      <c r="GYG25" s="934"/>
      <c r="GYH25" s="934"/>
      <c r="GYI25" s="934"/>
      <c r="GYJ25" s="934"/>
      <c r="GYK25" s="934"/>
      <c r="GYL25" s="934"/>
      <c r="GYM25" s="934"/>
      <c r="GYN25" s="934"/>
      <c r="GYO25" s="934"/>
      <c r="GYP25" s="934"/>
      <c r="GYQ25" s="934"/>
      <c r="GYR25" s="934"/>
      <c r="GYS25" s="934"/>
      <c r="GYT25" s="934"/>
      <c r="GYU25" s="934"/>
      <c r="GYV25" s="934"/>
      <c r="GYW25" s="934"/>
      <c r="GYX25" s="934"/>
      <c r="GYY25" s="934"/>
      <c r="GYZ25" s="934"/>
      <c r="GZA25" s="934"/>
      <c r="GZB25" s="934"/>
      <c r="GZC25" s="934"/>
      <c r="GZD25" s="934"/>
      <c r="GZE25" s="934"/>
      <c r="GZF25" s="934"/>
      <c r="GZG25" s="934"/>
      <c r="GZH25" s="934"/>
      <c r="GZI25" s="934"/>
      <c r="GZJ25" s="934"/>
      <c r="GZK25" s="934"/>
      <c r="GZL25" s="934"/>
      <c r="GZM25" s="934"/>
      <c r="GZN25" s="934"/>
      <c r="GZO25" s="934"/>
      <c r="GZP25" s="934"/>
      <c r="GZQ25" s="934"/>
      <c r="GZR25" s="934"/>
      <c r="GZS25" s="934"/>
      <c r="GZT25" s="934"/>
      <c r="GZU25" s="934"/>
      <c r="GZV25" s="934"/>
      <c r="GZW25" s="934"/>
      <c r="GZX25" s="934"/>
      <c r="GZY25" s="934"/>
      <c r="GZZ25" s="934"/>
      <c r="HAA25" s="934"/>
      <c r="HAB25" s="934"/>
      <c r="HAC25" s="934"/>
      <c r="HAD25" s="934"/>
      <c r="HAE25" s="934"/>
      <c r="HAF25" s="934"/>
      <c r="HAG25" s="934"/>
      <c r="HAH25" s="934"/>
      <c r="HAI25" s="934"/>
      <c r="HAJ25" s="934"/>
      <c r="HAK25" s="934"/>
      <c r="HAL25" s="934"/>
      <c r="HAM25" s="934"/>
      <c r="HAN25" s="934"/>
      <c r="HAO25" s="934"/>
      <c r="HAP25" s="934"/>
      <c r="HAQ25" s="934"/>
      <c r="HAR25" s="934"/>
      <c r="HAS25" s="934"/>
      <c r="HAT25" s="934"/>
      <c r="HAU25" s="934"/>
      <c r="HAV25" s="934"/>
      <c r="HAW25" s="934"/>
      <c r="HAX25" s="934"/>
      <c r="HAY25" s="934"/>
      <c r="HAZ25" s="934"/>
      <c r="HBA25" s="934"/>
      <c r="HBB25" s="934"/>
      <c r="HBC25" s="934"/>
      <c r="HBD25" s="934"/>
      <c r="HBE25" s="934"/>
      <c r="HBF25" s="934"/>
      <c r="HBG25" s="934"/>
      <c r="HBH25" s="934"/>
      <c r="HBI25" s="934"/>
      <c r="HBJ25" s="934"/>
      <c r="HBK25" s="934"/>
      <c r="HBL25" s="934"/>
      <c r="HBM25" s="934"/>
      <c r="HBN25" s="934"/>
      <c r="HBO25" s="934"/>
      <c r="HBP25" s="934"/>
      <c r="HBQ25" s="934"/>
      <c r="HBR25" s="934"/>
      <c r="HBS25" s="934"/>
      <c r="HBT25" s="934"/>
      <c r="HBU25" s="934"/>
      <c r="HBV25" s="934"/>
      <c r="HBW25" s="934"/>
      <c r="HBX25" s="934"/>
      <c r="HBY25" s="934"/>
      <c r="HBZ25" s="934"/>
      <c r="HCA25" s="934"/>
      <c r="HCB25" s="934"/>
      <c r="HCC25" s="934"/>
      <c r="HCD25" s="934"/>
      <c r="HCE25" s="934"/>
      <c r="HCF25" s="934"/>
      <c r="HCG25" s="934"/>
      <c r="HCH25" s="934"/>
      <c r="HCI25" s="934"/>
      <c r="HCJ25" s="934"/>
      <c r="HCK25" s="934"/>
      <c r="HCL25" s="934"/>
      <c r="HCM25" s="934"/>
      <c r="HCN25" s="934"/>
      <c r="HCO25" s="934"/>
      <c r="HCP25" s="934"/>
      <c r="HCQ25" s="934"/>
      <c r="HCR25" s="934"/>
      <c r="HCS25" s="934"/>
      <c r="HCT25" s="934"/>
      <c r="HCU25" s="934"/>
      <c r="HCV25" s="934"/>
      <c r="HCW25" s="934"/>
      <c r="HCX25" s="934"/>
      <c r="HCY25" s="934"/>
      <c r="HCZ25" s="934"/>
      <c r="HDA25" s="934"/>
      <c r="HDB25" s="934"/>
      <c r="HDC25" s="934"/>
      <c r="HDD25" s="934"/>
      <c r="HDE25" s="934"/>
      <c r="HDF25" s="934"/>
      <c r="HDG25" s="934"/>
      <c r="HDH25" s="934"/>
      <c r="HDI25" s="934"/>
      <c r="HDJ25" s="934"/>
      <c r="HDK25" s="934"/>
      <c r="HDL25" s="934"/>
      <c r="HDM25" s="934"/>
      <c r="HDN25" s="934"/>
      <c r="HDO25" s="934"/>
      <c r="HDP25" s="934"/>
      <c r="HDQ25" s="934"/>
      <c r="HDR25" s="934"/>
      <c r="HDS25" s="934"/>
      <c r="HDT25" s="934"/>
      <c r="HDU25" s="934"/>
      <c r="HDV25" s="934"/>
      <c r="HDW25" s="934"/>
      <c r="HDX25" s="934"/>
      <c r="HDY25" s="934"/>
      <c r="HDZ25" s="934"/>
      <c r="HEA25" s="934"/>
      <c r="HEB25" s="934"/>
      <c r="HEC25" s="934"/>
      <c r="HED25" s="934"/>
      <c r="HEE25" s="934"/>
      <c r="HEF25" s="934"/>
      <c r="HEG25" s="934"/>
      <c r="HEH25" s="934"/>
      <c r="HEI25" s="934"/>
      <c r="HEJ25" s="934"/>
      <c r="HEK25" s="934"/>
      <c r="HEL25" s="934"/>
      <c r="HEM25" s="934"/>
      <c r="HEN25" s="934"/>
      <c r="HEO25" s="934"/>
      <c r="HEP25" s="934"/>
      <c r="HEQ25" s="934"/>
      <c r="HER25" s="934"/>
      <c r="HES25" s="934"/>
      <c r="HET25" s="934"/>
      <c r="HEU25" s="934"/>
      <c r="HEV25" s="934"/>
      <c r="HEW25" s="934"/>
      <c r="HEX25" s="934"/>
      <c r="HEY25" s="934"/>
      <c r="HEZ25" s="934"/>
      <c r="HFA25" s="934"/>
      <c r="HFB25" s="934"/>
      <c r="HFC25" s="934"/>
      <c r="HFD25" s="934"/>
      <c r="HFE25" s="934"/>
      <c r="HFF25" s="934"/>
      <c r="HFG25" s="934"/>
      <c r="HFH25" s="934"/>
      <c r="HFI25" s="934"/>
      <c r="HFJ25" s="934"/>
      <c r="HFK25" s="934"/>
      <c r="HFL25" s="934"/>
      <c r="HFM25" s="934"/>
      <c r="HFN25" s="934"/>
      <c r="HFO25" s="934"/>
      <c r="HFP25" s="934"/>
      <c r="HFQ25" s="934"/>
      <c r="HFR25" s="934"/>
      <c r="HFS25" s="934"/>
      <c r="HFT25" s="934"/>
      <c r="HFU25" s="934"/>
      <c r="HFV25" s="934"/>
      <c r="HFW25" s="934"/>
      <c r="HFX25" s="934"/>
      <c r="HFY25" s="934"/>
      <c r="HFZ25" s="934"/>
      <c r="HGA25" s="934"/>
      <c r="HGB25" s="934"/>
      <c r="HGC25" s="934"/>
      <c r="HGD25" s="934"/>
      <c r="HGE25" s="934"/>
      <c r="HGF25" s="934"/>
      <c r="HGG25" s="934"/>
      <c r="HGH25" s="934"/>
      <c r="HGI25" s="934"/>
      <c r="HGJ25" s="934"/>
      <c r="HGK25" s="934"/>
      <c r="HGL25" s="934"/>
      <c r="HGM25" s="934"/>
      <c r="HGN25" s="934"/>
      <c r="HGO25" s="934"/>
      <c r="HGP25" s="934"/>
      <c r="HGQ25" s="934"/>
      <c r="HGR25" s="934"/>
      <c r="HGS25" s="934"/>
      <c r="HGT25" s="934"/>
      <c r="HGU25" s="934"/>
      <c r="HGV25" s="934"/>
      <c r="HGW25" s="934"/>
      <c r="HGX25" s="934"/>
      <c r="HGY25" s="934"/>
      <c r="HGZ25" s="934"/>
      <c r="HHA25" s="934"/>
      <c r="HHB25" s="934"/>
      <c r="HHC25" s="934"/>
      <c r="HHD25" s="934"/>
      <c r="HHE25" s="934"/>
      <c r="HHF25" s="934"/>
      <c r="HHG25" s="934"/>
      <c r="HHH25" s="934"/>
      <c r="HHI25" s="934"/>
      <c r="HHJ25" s="934"/>
      <c r="HHK25" s="934"/>
      <c r="HHL25" s="934"/>
      <c r="HHM25" s="934"/>
      <c r="HHN25" s="934"/>
      <c r="HHO25" s="934"/>
      <c r="HHP25" s="934"/>
      <c r="HHQ25" s="934"/>
      <c r="HHR25" s="934"/>
      <c r="HHS25" s="934"/>
      <c r="HHT25" s="934"/>
      <c r="HHU25" s="934"/>
      <c r="HHV25" s="934"/>
      <c r="HHW25" s="934"/>
      <c r="HHX25" s="934"/>
      <c r="HHY25" s="934"/>
      <c r="HHZ25" s="934"/>
      <c r="HIA25" s="934"/>
      <c r="HIB25" s="934"/>
      <c r="HIC25" s="934"/>
      <c r="HID25" s="934"/>
      <c r="HIE25" s="934"/>
      <c r="HIF25" s="934"/>
      <c r="HIG25" s="934"/>
      <c r="HIH25" s="934"/>
      <c r="HII25" s="934"/>
      <c r="HIJ25" s="934"/>
      <c r="HIK25" s="934"/>
      <c r="HIL25" s="934"/>
      <c r="HIM25" s="934"/>
      <c r="HIN25" s="934"/>
      <c r="HIO25" s="934"/>
      <c r="HIP25" s="934"/>
      <c r="HIQ25" s="934"/>
      <c r="HIR25" s="934"/>
      <c r="HIS25" s="934"/>
      <c r="HIT25" s="934"/>
      <c r="HIU25" s="934"/>
      <c r="HIV25" s="934"/>
      <c r="HIW25" s="934"/>
      <c r="HIX25" s="934"/>
      <c r="HIY25" s="934"/>
      <c r="HIZ25" s="934"/>
      <c r="HJA25" s="934"/>
      <c r="HJB25" s="934"/>
      <c r="HJC25" s="934"/>
      <c r="HJD25" s="934"/>
      <c r="HJE25" s="934"/>
      <c r="HJF25" s="934"/>
      <c r="HJG25" s="934"/>
      <c r="HJH25" s="934"/>
      <c r="HJI25" s="934"/>
      <c r="HJJ25" s="934"/>
      <c r="HJK25" s="934"/>
      <c r="HJL25" s="934"/>
      <c r="HJM25" s="934"/>
      <c r="HJN25" s="934"/>
      <c r="HJO25" s="934"/>
      <c r="HJP25" s="934"/>
      <c r="HJQ25" s="934"/>
      <c r="HJR25" s="934"/>
      <c r="HJS25" s="934"/>
      <c r="HJT25" s="934"/>
      <c r="HJU25" s="934"/>
      <c r="HJV25" s="934"/>
      <c r="HJW25" s="934"/>
      <c r="HJX25" s="934"/>
      <c r="HJY25" s="934"/>
      <c r="HJZ25" s="934"/>
      <c r="HKA25" s="934"/>
      <c r="HKB25" s="934"/>
      <c r="HKC25" s="934"/>
      <c r="HKD25" s="934"/>
      <c r="HKE25" s="934"/>
      <c r="HKF25" s="934"/>
      <c r="HKG25" s="934"/>
      <c r="HKH25" s="934"/>
      <c r="HKI25" s="934"/>
      <c r="HKJ25" s="934"/>
      <c r="HKK25" s="934"/>
      <c r="HKL25" s="934"/>
      <c r="HKM25" s="934"/>
      <c r="HKN25" s="934"/>
      <c r="HKO25" s="934"/>
      <c r="HKP25" s="934"/>
      <c r="HKQ25" s="934"/>
      <c r="HKR25" s="934"/>
      <c r="HKS25" s="934"/>
      <c r="HKT25" s="934"/>
      <c r="HKU25" s="934"/>
      <c r="HKV25" s="934"/>
      <c r="HKW25" s="934"/>
      <c r="HKX25" s="934"/>
      <c r="HKY25" s="934"/>
      <c r="HKZ25" s="934"/>
      <c r="HLA25" s="934"/>
      <c r="HLB25" s="934"/>
      <c r="HLC25" s="934"/>
      <c r="HLD25" s="934"/>
      <c r="HLE25" s="934"/>
      <c r="HLF25" s="934"/>
      <c r="HLG25" s="934"/>
      <c r="HLH25" s="934"/>
      <c r="HLI25" s="934"/>
      <c r="HLJ25" s="934"/>
      <c r="HLK25" s="934"/>
      <c r="HLL25" s="934"/>
      <c r="HLM25" s="934"/>
      <c r="HLN25" s="934"/>
      <c r="HLO25" s="934"/>
      <c r="HLP25" s="934"/>
      <c r="HLQ25" s="934"/>
      <c r="HLR25" s="934"/>
      <c r="HLS25" s="934"/>
      <c r="HLT25" s="934"/>
      <c r="HLU25" s="934"/>
      <c r="HLV25" s="934"/>
      <c r="HLW25" s="934"/>
      <c r="HLX25" s="934"/>
      <c r="HLY25" s="934"/>
      <c r="HLZ25" s="934"/>
      <c r="HMA25" s="934"/>
      <c r="HMB25" s="934"/>
      <c r="HMC25" s="934"/>
      <c r="HMD25" s="934"/>
      <c r="HME25" s="934"/>
      <c r="HMF25" s="934"/>
      <c r="HMG25" s="934"/>
      <c r="HMH25" s="934"/>
      <c r="HMI25" s="934"/>
      <c r="HMJ25" s="934"/>
      <c r="HMK25" s="934"/>
      <c r="HML25" s="934"/>
      <c r="HMM25" s="934"/>
      <c r="HMN25" s="934"/>
      <c r="HMO25" s="934"/>
      <c r="HMP25" s="934"/>
      <c r="HMQ25" s="934"/>
      <c r="HMR25" s="934"/>
      <c r="HMS25" s="934"/>
      <c r="HMT25" s="934"/>
      <c r="HMU25" s="934"/>
      <c r="HMV25" s="934"/>
      <c r="HMW25" s="934"/>
      <c r="HMX25" s="934"/>
      <c r="HMY25" s="934"/>
      <c r="HMZ25" s="934"/>
      <c r="HNA25" s="934"/>
      <c r="HNB25" s="934"/>
      <c r="HNC25" s="934"/>
      <c r="HND25" s="934"/>
      <c r="HNE25" s="934"/>
      <c r="HNF25" s="934"/>
      <c r="HNG25" s="934"/>
      <c r="HNH25" s="934"/>
      <c r="HNI25" s="934"/>
      <c r="HNJ25" s="934"/>
      <c r="HNK25" s="934"/>
      <c r="HNL25" s="934"/>
      <c r="HNM25" s="934"/>
      <c r="HNN25" s="934"/>
      <c r="HNO25" s="934"/>
      <c r="HNP25" s="934"/>
      <c r="HNQ25" s="934"/>
      <c r="HNR25" s="934"/>
      <c r="HNS25" s="934"/>
      <c r="HNT25" s="934"/>
      <c r="HNU25" s="934"/>
      <c r="HNV25" s="934"/>
      <c r="HNW25" s="934"/>
      <c r="HNX25" s="934"/>
      <c r="HNY25" s="934"/>
      <c r="HNZ25" s="934"/>
      <c r="HOA25" s="934"/>
      <c r="HOB25" s="934"/>
      <c r="HOC25" s="934"/>
      <c r="HOD25" s="934"/>
      <c r="HOE25" s="934"/>
      <c r="HOF25" s="934"/>
      <c r="HOG25" s="934"/>
      <c r="HOH25" s="934"/>
      <c r="HOI25" s="934"/>
      <c r="HOJ25" s="934"/>
      <c r="HOK25" s="934"/>
      <c r="HOL25" s="934"/>
      <c r="HOM25" s="934"/>
      <c r="HON25" s="934"/>
      <c r="HOO25" s="934"/>
      <c r="HOP25" s="934"/>
      <c r="HOQ25" s="934"/>
      <c r="HOR25" s="934"/>
      <c r="HOS25" s="934"/>
      <c r="HOT25" s="934"/>
      <c r="HOU25" s="934"/>
      <c r="HOV25" s="934"/>
      <c r="HOW25" s="934"/>
      <c r="HOX25" s="934"/>
      <c r="HOY25" s="934"/>
      <c r="HOZ25" s="934"/>
      <c r="HPA25" s="934"/>
      <c r="HPB25" s="934"/>
      <c r="HPC25" s="934"/>
      <c r="HPD25" s="934"/>
      <c r="HPE25" s="934"/>
      <c r="HPF25" s="934"/>
      <c r="HPG25" s="934"/>
      <c r="HPH25" s="934"/>
      <c r="HPI25" s="934"/>
      <c r="HPJ25" s="934"/>
      <c r="HPK25" s="934"/>
      <c r="HPL25" s="934"/>
      <c r="HPM25" s="934"/>
      <c r="HPN25" s="934"/>
      <c r="HPO25" s="934"/>
      <c r="HPP25" s="934"/>
      <c r="HPQ25" s="934"/>
      <c r="HPR25" s="934"/>
      <c r="HPS25" s="934"/>
      <c r="HPT25" s="934"/>
      <c r="HPU25" s="934"/>
      <c r="HPV25" s="934"/>
      <c r="HPW25" s="934"/>
      <c r="HPX25" s="934"/>
      <c r="HPY25" s="934"/>
      <c r="HPZ25" s="934"/>
      <c r="HQA25" s="934"/>
      <c r="HQB25" s="934"/>
      <c r="HQC25" s="934"/>
      <c r="HQD25" s="934"/>
      <c r="HQE25" s="934"/>
      <c r="HQF25" s="934"/>
      <c r="HQG25" s="934"/>
      <c r="HQH25" s="934"/>
      <c r="HQI25" s="934"/>
      <c r="HQJ25" s="934"/>
      <c r="HQK25" s="934"/>
      <c r="HQL25" s="934"/>
      <c r="HQM25" s="934"/>
      <c r="HQN25" s="934"/>
      <c r="HQO25" s="934"/>
      <c r="HQP25" s="934"/>
      <c r="HQQ25" s="934"/>
      <c r="HQR25" s="934"/>
      <c r="HQS25" s="934"/>
      <c r="HQT25" s="934"/>
      <c r="HQU25" s="934"/>
      <c r="HQV25" s="934"/>
      <c r="HQW25" s="934"/>
      <c r="HQX25" s="934"/>
      <c r="HQY25" s="934"/>
      <c r="HQZ25" s="934"/>
      <c r="HRA25" s="934"/>
      <c r="HRB25" s="934"/>
      <c r="HRC25" s="934"/>
      <c r="HRD25" s="934"/>
      <c r="HRE25" s="934"/>
      <c r="HRF25" s="934"/>
      <c r="HRG25" s="934"/>
      <c r="HRH25" s="934"/>
      <c r="HRI25" s="934"/>
      <c r="HRJ25" s="934"/>
      <c r="HRK25" s="934"/>
      <c r="HRL25" s="934"/>
      <c r="HRM25" s="934"/>
      <c r="HRN25" s="934"/>
      <c r="HRO25" s="934"/>
      <c r="HRP25" s="934"/>
      <c r="HRQ25" s="934"/>
      <c r="HRR25" s="934"/>
      <c r="HRS25" s="934"/>
      <c r="HRT25" s="934"/>
      <c r="HRU25" s="934"/>
      <c r="HRV25" s="934"/>
      <c r="HRW25" s="934"/>
      <c r="HRX25" s="934"/>
      <c r="HRY25" s="934"/>
      <c r="HRZ25" s="934"/>
      <c r="HSA25" s="934"/>
      <c r="HSB25" s="934"/>
      <c r="HSC25" s="934"/>
      <c r="HSD25" s="934"/>
      <c r="HSE25" s="934"/>
      <c r="HSF25" s="934"/>
      <c r="HSG25" s="934"/>
      <c r="HSH25" s="934"/>
      <c r="HSI25" s="934"/>
      <c r="HSJ25" s="934"/>
      <c r="HSK25" s="934"/>
      <c r="HSL25" s="934"/>
      <c r="HSM25" s="934"/>
      <c r="HSN25" s="934"/>
      <c r="HSO25" s="934"/>
      <c r="HSP25" s="934"/>
      <c r="HSQ25" s="934"/>
      <c r="HSR25" s="934"/>
      <c r="HSS25" s="934"/>
      <c r="HST25" s="934"/>
      <c r="HSU25" s="934"/>
      <c r="HSV25" s="934"/>
      <c r="HSW25" s="934"/>
      <c r="HSX25" s="934"/>
      <c r="HSY25" s="934"/>
      <c r="HSZ25" s="934"/>
      <c r="HTA25" s="934"/>
      <c r="HTB25" s="934"/>
      <c r="HTC25" s="934"/>
      <c r="HTD25" s="934"/>
      <c r="HTE25" s="934"/>
      <c r="HTF25" s="934"/>
      <c r="HTG25" s="934"/>
      <c r="HTH25" s="934"/>
      <c r="HTI25" s="934"/>
      <c r="HTJ25" s="934"/>
      <c r="HTK25" s="934"/>
      <c r="HTL25" s="934"/>
      <c r="HTM25" s="934"/>
      <c r="HTN25" s="934"/>
      <c r="HTO25" s="934"/>
      <c r="HTP25" s="934"/>
      <c r="HTQ25" s="934"/>
      <c r="HTR25" s="934"/>
      <c r="HTS25" s="934"/>
      <c r="HTT25" s="934"/>
      <c r="HTU25" s="934"/>
      <c r="HTV25" s="934"/>
      <c r="HTW25" s="934"/>
      <c r="HTX25" s="934"/>
      <c r="HTY25" s="934"/>
      <c r="HTZ25" s="934"/>
      <c r="HUA25" s="934"/>
      <c r="HUB25" s="934"/>
      <c r="HUC25" s="934"/>
      <c r="HUD25" s="934"/>
      <c r="HUE25" s="934"/>
      <c r="HUF25" s="934"/>
      <c r="HUG25" s="934"/>
      <c r="HUH25" s="934"/>
      <c r="HUI25" s="934"/>
      <c r="HUJ25" s="934"/>
      <c r="HUK25" s="934"/>
      <c r="HUL25" s="934"/>
      <c r="HUM25" s="934"/>
      <c r="HUN25" s="934"/>
      <c r="HUO25" s="934"/>
      <c r="HUP25" s="934"/>
      <c r="HUQ25" s="934"/>
      <c r="HUR25" s="934"/>
      <c r="HUS25" s="934"/>
      <c r="HUT25" s="934"/>
      <c r="HUU25" s="934"/>
      <c r="HUV25" s="934"/>
      <c r="HUW25" s="934"/>
      <c r="HUX25" s="934"/>
      <c r="HUY25" s="934"/>
      <c r="HUZ25" s="934"/>
      <c r="HVA25" s="934"/>
      <c r="HVB25" s="934"/>
      <c r="HVC25" s="934"/>
      <c r="HVD25" s="934"/>
      <c r="HVE25" s="934"/>
      <c r="HVF25" s="934"/>
      <c r="HVG25" s="934"/>
      <c r="HVH25" s="934"/>
      <c r="HVI25" s="934"/>
      <c r="HVJ25" s="934"/>
      <c r="HVK25" s="934"/>
      <c r="HVL25" s="934"/>
      <c r="HVM25" s="934"/>
      <c r="HVN25" s="934"/>
      <c r="HVO25" s="934"/>
      <c r="HVP25" s="934"/>
      <c r="HVQ25" s="934"/>
      <c r="HVR25" s="934"/>
      <c r="HVS25" s="934"/>
      <c r="HVT25" s="934"/>
      <c r="HVU25" s="934"/>
      <c r="HVV25" s="934"/>
      <c r="HVW25" s="934"/>
      <c r="HVX25" s="934"/>
      <c r="HVY25" s="934"/>
      <c r="HVZ25" s="934"/>
      <c r="HWA25" s="934"/>
      <c r="HWB25" s="934"/>
      <c r="HWC25" s="934"/>
      <c r="HWD25" s="934"/>
      <c r="HWE25" s="934"/>
      <c r="HWF25" s="934"/>
      <c r="HWG25" s="934"/>
      <c r="HWH25" s="934"/>
      <c r="HWI25" s="934"/>
      <c r="HWJ25" s="934"/>
      <c r="HWK25" s="934"/>
      <c r="HWL25" s="934"/>
      <c r="HWM25" s="934"/>
      <c r="HWN25" s="934"/>
      <c r="HWO25" s="934"/>
      <c r="HWP25" s="934"/>
      <c r="HWQ25" s="934"/>
      <c r="HWR25" s="934"/>
      <c r="HWS25" s="934"/>
      <c r="HWT25" s="934"/>
      <c r="HWU25" s="934"/>
      <c r="HWV25" s="934"/>
      <c r="HWW25" s="934"/>
      <c r="HWX25" s="934"/>
      <c r="HWY25" s="934"/>
      <c r="HWZ25" s="934"/>
      <c r="HXA25" s="934"/>
      <c r="HXB25" s="934"/>
      <c r="HXC25" s="934"/>
      <c r="HXD25" s="934"/>
      <c r="HXE25" s="934"/>
      <c r="HXF25" s="934"/>
      <c r="HXG25" s="934"/>
      <c r="HXH25" s="934"/>
      <c r="HXI25" s="934"/>
      <c r="HXJ25" s="934"/>
      <c r="HXK25" s="934"/>
      <c r="HXL25" s="934"/>
      <c r="HXM25" s="934"/>
      <c r="HXN25" s="934"/>
      <c r="HXO25" s="934"/>
      <c r="HXP25" s="934"/>
      <c r="HXQ25" s="934"/>
      <c r="HXR25" s="934"/>
      <c r="HXS25" s="934"/>
      <c r="HXT25" s="934"/>
      <c r="HXU25" s="934"/>
      <c r="HXV25" s="934"/>
      <c r="HXW25" s="934"/>
      <c r="HXX25" s="934"/>
      <c r="HXY25" s="934"/>
      <c r="HXZ25" s="934"/>
      <c r="HYA25" s="934"/>
      <c r="HYB25" s="934"/>
      <c r="HYC25" s="934"/>
      <c r="HYD25" s="934"/>
      <c r="HYE25" s="934"/>
      <c r="HYF25" s="934"/>
      <c r="HYG25" s="934"/>
      <c r="HYH25" s="934"/>
      <c r="HYI25" s="934"/>
      <c r="HYJ25" s="934"/>
      <c r="HYK25" s="934"/>
      <c r="HYL25" s="934"/>
      <c r="HYM25" s="934"/>
      <c r="HYN25" s="934"/>
      <c r="HYO25" s="934"/>
      <c r="HYP25" s="934"/>
      <c r="HYQ25" s="934"/>
      <c r="HYR25" s="934"/>
      <c r="HYS25" s="934"/>
      <c r="HYT25" s="934"/>
      <c r="HYU25" s="934"/>
      <c r="HYV25" s="934"/>
      <c r="HYW25" s="934"/>
      <c r="HYX25" s="934"/>
      <c r="HYY25" s="934"/>
      <c r="HYZ25" s="934"/>
      <c r="HZA25" s="934"/>
      <c r="HZB25" s="934"/>
      <c r="HZC25" s="934"/>
      <c r="HZD25" s="934"/>
      <c r="HZE25" s="934"/>
      <c r="HZF25" s="934"/>
      <c r="HZG25" s="934"/>
      <c r="HZH25" s="934"/>
      <c r="HZI25" s="934"/>
      <c r="HZJ25" s="934"/>
      <c r="HZK25" s="934"/>
      <c r="HZL25" s="934"/>
      <c r="HZM25" s="934"/>
      <c r="HZN25" s="934"/>
      <c r="HZO25" s="934"/>
      <c r="HZP25" s="934"/>
      <c r="HZQ25" s="934"/>
      <c r="HZR25" s="934"/>
      <c r="HZS25" s="934"/>
      <c r="HZT25" s="934"/>
      <c r="HZU25" s="934"/>
      <c r="HZV25" s="934"/>
      <c r="HZW25" s="934"/>
      <c r="HZX25" s="934"/>
      <c r="HZY25" s="934"/>
      <c r="HZZ25" s="934"/>
      <c r="IAA25" s="934"/>
      <c r="IAB25" s="934"/>
      <c r="IAC25" s="934"/>
      <c r="IAD25" s="934"/>
      <c r="IAE25" s="934"/>
      <c r="IAF25" s="934"/>
      <c r="IAG25" s="934"/>
      <c r="IAH25" s="934"/>
      <c r="IAI25" s="934"/>
      <c r="IAJ25" s="934"/>
      <c r="IAK25" s="934"/>
      <c r="IAL25" s="934"/>
      <c r="IAM25" s="934"/>
      <c r="IAN25" s="934"/>
      <c r="IAO25" s="934"/>
      <c r="IAP25" s="934"/>
      <c r="IAQ25" s="934"/>
      <c r="IAR25" s="934"/>
      <c r="IAS25" s="934"/>
      <c r="IAT25" s="934"/>
      <c r="IAU25" s="934"/>
      <c r="IAV25" s="934"/>
      <c r="IAW25" s="934"/>
      <c r="IAX25" s="934"/>
      <c r="IAY25" s="934"/>
      <c r="IAZ25" s="934"/>
      <c r="IBA25" s="934"/>
      <c r="IBB25" s="934"/>
      <c r="IBC25" s="934"/>
      <c r="IBD25" s="934"/>
      <c r="IBE25" s="934"/>
      <c r="IBF25" s="934"/>
      <c r="IBG25" s="934"/>
      <c r="IBH25" s="934"/>
      <c r="IBI25" s="934"/>
      <c r="IBJ25" s="934"/>
      <c r="IBK25" s="934"/>
      <c r="IBL25" s="934"/>
      <c r="IBM25" s="934"/>
      <c r="IBN25" s="934"/>
      <c r="IBO25" s="934"/>
      <c r="IBP25" s="934"/>
      <c r="IBQ25" s="934"/>
      <c r="IBR25" s="934"/>
      <c r="IBS25" s="934"/>
      <c r="IBT25" s="934"/>
      <c r="IBU25" s="934"/>
      <c r="IBV25" s="934"/>
      <c r="IBW25" s="934"/>
      <c r="IBX25" s="934"/>
      <c r="IBY25" s="934"/>
      <c r="IBZ25" s="934"/>
      <c r="ICA25" s="934"/>
      <c r="ICB25" s="934"/>
      <c r="ICC25" s="934"/>
      <c r="ICD25" s="934"/>
      <c r="ICE25" s="934"/>
      <c r="ICF25" s="934"/>
      <c r="ICG25" s="934"/>
      <c r="ICH25" s="934"/>
      <c r="ICI25" s="934"/>
      <c r="ICJ25" s="934"/>
      <c r="ICK25" s="934"/>
      <c r="ICL25" s="934"/>
      <c r="ICM25" s="934"/>
      <c r="ICN25" s="934"/>
      <c r="ICO25" s="934"/>
      <c r="ICP25" s="934"/>
      <c r="ICQ25" s="934"/>
      <c r="ICR25" s="934"/>
      <c r="ICS25" s="934"/>
      <c r="ICT25" s="934"/>
      <c r="ICU25" s="934"/>
      <c r="ICV25" s="934"/>
      <c r="ICW25" s="934"/>
      <c r="ICX25" s="934"/>
      <c r="ICY25" s="934"/>
      <c r="ICZ25" s="934"/>
      <c r="IDA25" s="934"/>
      <c r="IDB25" s="934"/>
      <c r="IDC25" s="934"/>
      <c r="IDD25" s="934"/>
      <c r="IDE25" s="934"/>
      <c r="IDF25" s="934"/>
      <c r="IDG25" s="934"/>
      <c r="IDH25" s="934"/>
      <c r="IDI25" s="934"/>
      <c r="IDJ25" s="934"/>
      <c r="IDK25" s="934"/>
      <c r="IDL25" s="934"/>
      <c r="IDM25" s="934"/>
      <c r="IDN25" s="934"/>
      <c r="IDO25" s="934"/>
      <c r="IDP25" s="934"/>
      <c r="IDQ25" s="934"/>
      <c r="IDR25" s="934"/>
      <c r="IDS25" s="934"/>
      <c r="IDT25" s="934"/>
      <c r="IDU25" s="934"/>
      <c r="IDV25" s="934"/>
      <c r="IDW25" s="934"/>
      <c r="IDX25" s="934"/>
      <c r="IDY25" s="934"/>
      <c r="IDZ25" s="934"/>
      <c r="IEA25" s="934"/>
      <c r="IEB25" s="934"/>
      <c r="IEC25" s="934"/>
      <c r="IED25" s="934"/>
      <c r="IEE25" s="934"/>
      <c r="IEF25" s="934"/>
      <c r="IEG25" s="934"/>
      <c r="IEH25" s="934"/>
      <c r="IEI25" s="934"/>
      <c r="IEJ25" s="934"/>
      <c r="IEK25" s="934"/>
      <c r="IEL25" s="934"/>
      <c r="IEM25" s="934"/>
      <c r="IEN25" s="934"/>
      <c r="IEO25" s="934"/>
      <c r="IEP25" s="934"/>
      <c r="IEQ25" s="934"/>
      <c r="IER25" s="934"/>
      <c r="IES25" s="934"/>
      <c r="IET25" s="934"/>
      <c r="IEU25" s="934"/>
      <c r="IEV25" s="934"/>
      <c r="IEW25" s="934"/>
      <c r="IEX25" s="934"/>
      <c r="IEY25" s="934"/>
      <c r="IEZ25" s="934"/>
      <c r="IFA25" s="934"/>
      <c r="IFB25" s="934"/>
      <c r="IFC25" s="934"/>
      <c r="IFD25" s="934"/>
      <c r="IFE25" s="934"/>
      <c r="IFF25" s="934"/>
      <c r="IFG25" s="934"/>
      <c r="IFH25" s="934"/>
      <c r="IFI25" s="934"/>
      <c r="IFJ25" s="934"/>
      <c r="IFK25" s="934"/>
      <c r="IFL25" s="934"/>
      <c r="IFM25" s="934"/>
      <c r="IFN25" s="934"/>
      <c r="IFO25" s="934"/>
      <c r="IFP25" s="934"/>
      <c r="IFQ25" s="934"/>
      <c r="IFR25" s="934"/>
      <c r="IFS25" s="934"/>
      <c r="IFT25" s="934"/>
      <c r="IFU25" s="934"/>
      <c r="IFV25" s="934"/>
      <c r="IFW25" s="934"/>
      <c r="IFX25" s="934"/>
      <c r="IFY25" s="934"/>
      <c r="IFZ25" s="934"/>
      <c r="IGA25" s="934"/>
      <c r="IGB25" s="934"/>
      <c r="IGC25" s="934"/>
      <c r="IGD25" s="934"/>
      <c r="IGE25" s="934"/>
      <c r="IGF25" s="934"/>
      <c r="IGG25" s="934"/>
      <c r="IGH25" s="934"/>
      <c r="IGI25" s="934"/>
      <c r="IGJ25" s="934"/>
      <c r="IGK25" s="934"/>
      <c r="IGL25" s="934"/>
      <c r="IGM25" s="934"/>
      <c r="IGN25" s="934"/>
      <c r="IGO25" s="934"/>
      <c r="IGP25" s="934"/>
      <c r="IGQ25" s="934"/>
      <c r="IGR25" s="934"/>
      <c r="IGS25" s="934"/>
      <c r="IGT25" s="934"/>
      <c r="IGU25" s="934"/>
      <c r="IGV25" s="934"/>
      <c r="IGW25" s="934"/>
      <c r="IGX25" s="934"/>
      <c r="IGY25" s="934"/>
      <c r="IGZ25" s="934"/>
      <c r="IHA25" s="934"/>
      <c r="IHB25" s="934"/>
      <c r="IHC25" s="934"/>
      <c r="IHD25" s="934"/>
      <c r="IHE25" s="934"/>
      <c r="IHF25" s="934"/>
      <c r="IHG25" s="934"/>
      <c r="IHH25" s="934"/>
      <c r="IHI25" s="934"/>
      <c r="IHJ25" s="934"/>
      <c r="IHK25" s="934"/>
      <c r="IHL25" s="934"/>
      <c r="IHM25" s="934"/>
      <c r="IHN25" s="934"/>
      <c r="IHO25" s="934"/>
      <c r="IHP25" s="934"/>
      <c r="IHQ25" s="934"/>
      <c r="IHR25" s="934"/>
      <c r="IHS25" s="934"/>
      <c r="IHT25" s="934"/>
      <c r="IHU25" s="934"/>
      <c r="IHV25" s="934"/>
      <c r="IHW25" s="934"/>
      <c r="IHX25" s="934"/>
      <c r="IHY25" s="934"/>
      <c r="IHZ25" s="934"/>
      <c r="IIA25" s="934"/>
      <c r="IIB25" s="934"/>
      <c r="IIC25" s="934"/>
      <c r="IID25" s="934"/>
      <c r="IIE25" s="934"/>
      <c r="IIF25" s="934"/>
      <c r="IIG25" s="934"/>
      <c r="IIH25" s="934"/>
      <c r="III25" s="934"/>
      <c r="IIJ25" s="934"/>
      <c r="IIK25" s="934"/>
      <c r="IIL25" s="934"/>
      <c r="IIM25" s="934"/>
      <c r="IIN25" s="934"/>
      <c r="IIO25" s="934"/>
      <c r="IIP25" s="934"/>
      <c r="IIQ25" s="934"/>
      <c r="IIR25" s="934"/>
      <c r="IIS25" s="934"/>
      <c r="IIT25" s="934"/>
      <c r="IIU25" s="934"/>
      <c r="IIV25" s="934"/>
      <c r="IIW25" s="934"/>
      <c r="IIX25" s="934"/>
      <c r="IIY25" s="934"/>
      <c r="IIZ25" s="934"/>
      <c r="IJA25" s="934"/>
      <c r="IJB25" s="934"/>
      <c r="IJC25" s="934"/>
      <c r="IJD25" s="934"/>
      <c r="IJE25" s="934"/>
      <c r="IJF25" s="934"/>
      <c r="IJG25" s="934"/>
      <c r="IJH25" s="934"/>
      <c r="IJI25" s="934"/>
      <c r="IJJ25" s="934"/>
      <c r="IJK25" s="934"/>
      <c r="IJL25" s="934"/>
      <c r="IJM25" s="934"/>
      <c r="IJN25" s="934"/>
      <c r="IJO25" s="934"/>
      <c r="IJP25" s="934"/>
      <c r="IJQ25" s="934"/>
      <c r="IJR25" s="934"/>
      <c r="IJS25" s="934"/>
      <c r="IJT25" s="934"/>
      <c r="IJU25" s="934"/>
      <c r="IJV25" s="934"/>
      <c r="IJW25" s="934"/>
      <c r="IJX25" s="934"/>
      <c r="IJY25" s="934"/>
      <c r="IJZ25" s="934"/>
      <c r="IKA25" s="934"/>
      <c r="IKB25" s="934"/>
      <c r="IKC25" s="934"/>
      <c r="IKD25" s="934"/>
      <c r="IKE25" s="934"/>
      <c r="IKF25" s="934"/>
      <c r="IKG25" s="934"/>
      <c r="IKH25" s="934"/>
      <c r="IKI25" s="934"/>
      <c r="IKJ25" s="934"/>
      <c r="IKK25" s="934"/>
      <c r="IKL25" s="934"/>
      <c r="IKM25" s="934"/>
      <c r="IKN25" s="934"/>
      <c r="IKO25" s="934"/>
      <c r="IKP25" s="934"/>
      <c r="IKQ25" s="934"/>
      <c r="IKR25" s="934"/>
      <c r="IKS25" s="934"/>
      <c r="IKT25" s="934"/>
      <c r="IKU25" s="934"/>
      <c r="IKV25" s="934"/>
      <c r="IKW25" s="934"/>
      <c r="IKX25" s="934"/>
      <c r="IKY25" s="934"/>
      <c r="IKZ25" s="934"/>
      <c r="ILA25" s="934"/>
      <c r="ILB25" s="934"/>
      <c r="ILC25" s="934"/>
      <c r="ILD25" s="934"/>
      <c r="ILE25" s="934"/>
      <c r="ILF25" s="934"/>
      <c r="ILG25" s="934"/>
      <c r="ILH25" s="934"/>
      <c r="ILI25" s="934"/>
      <c r="ILJ25" s="934"/>
      <c r="ILK25" s="934"/>
      <c r="ILL25" s="934"/>
      <c r="ILM25" s="934"/>
      <c r="ILN25" s="934"/>
      <c r="ILO25" s="934"/>
      <c r="ILP25" s="934"/>
      <c r="ILQ25" s="934"/>
      <c r="ILR25" s="934"/>
      <c r="ILS25" s="934"/>
      <c r="ILT25" s="934"/>
      <c r="ILU25" s="934"/>
      <c r="ILV25" s="934"/>
      <c r="ILW25" s="934"/>
      <c r="ILX25" s="934"/>
      <c r="ILY25" s="934"/>
      <c r="ILZ25" s="934"/>
      <c r="IMA25" s="934"/>
      <c r="IMB25" s="934"/>
      <c r="IMC25" s="934"/>
      <c r="IMD25" s="934"/>
      <c r="IME25" s="934"/>
      <c r="IMF25" s="934"/>
      <c r="IMG25" s="934"/>
      <c r="IMH25" s="934"/>
      <c r="IMI25" s="934"/>
      <c r="IMJ25" s="934"/>
      <c r="IMK25" s="934"/>
      <c r="IML25" s="934"/>
      <c r="IMM25" s="934"/>
      <c r="IMN25" s="934"/>
      <c r="IMO25" s="934"/>
      <c r="IMP25" s="934"/>
      <c r="IMQ25" s="934"/>
      <c r="IMR25" s="934"/>
      <c r="IMS25" s="934"/>
      <c r="IMT25" s="934"/>
      <c r="IMU25" s="934"/>
      <c r="IMV25" s="934"/>
      <c r="IMW25" s="934"/>
      <c r="IMX25" s="934"/>
      <c r="IMY25" s="934"/>
      <c r="IMZ25" s="934"/>
      <c r="INA25" s="934"/>
      <c r="INB25" s="934"/>
      <c r="INC25" s="934"/>
      <c r="IND25" s="934"/>
      <c r="INE25" s="934"/>
      <c r="INF25" s="934"/>
      <c r="ING25" s="934"/>
      <c r="INH25" s="934"/>
      <c r="INI25" s="934"/>
      <c r="INJ25" s="934"/>
      <c r="INK25" s="934"/>
      <c r="INL25" s="934"/>
      <c r="INM25" s="934"/>
      <c r="INN25" s="934"/>
      <c r="INO25" s="934"/>
      <c r="INP25" s="934"/>
      <c r="INQ25" s="934"/>
      <c r="INR25" s="934"/>
      <c r="INS25" s="934"/>
      <c r="INT25" s="934"/>
      <c r="INU25" s="934"/>
      <c r="INV25" s="934"/>
      <c r="INW25" s="934"/>
      <c r="INX25" s="934"/>
      <c r="INY25" s="934"/>
      <c r="INZ25" s="934"/>
      <c r="IOA25" s="934"/>
      <c r="IOB25" s="934"/>
      <c r="IOC25" s="934"/>
      <c r="IOD25" s="934"/>
      <c r="IOE25" s="934"/>
      <c r="IOF25" s="934"/>
      <c r="IOG25" s="934"/>
      <c r="IOH25" s="934"/>
      <c r="IOI25" s="934"/>
      <c r="IOJ25" s="934"/>
      <c r="IOK25" s="934"/>
      <c r="IOL25" s="934"/>
      <c r="IOM25" s="934"/>
      <c r="ION25" s="934"/>
      <c r="IOO25" s="934"/>
      <c r="IOP25" s="934"/>
      <c r="IOQ25" s="934"/>
      <c r="IOR25" s="934"/>
      <c r="IOS25" s="934"/>
      <c r="IOT25" s="934"/>
      <c r="IOU25" s="934"/>
      <c r="IOV25" s="934"/>
      <c r="IOW25" s="934"/>
      <c r="IOX25" s="934"/>
      <c r="IOY25" s="934"/>
      <c r="IOZ25" s="934"/>
      <c r="IPA25" s="934"/>
      <c r="IPB25" s="934"/>
      <c r="IPC25" s="934"/>
      <c r="IPD25" s="934"/>
      <c r="IPE25" s="934"/>
      <c r="IPF25" s="934"/>
      <c r="IPG25" s="934"/>
      <c r="IPH25" s="934"/>
      <c r="IPI25" s="934"/>
      <c r="IPJ25" s="934"/>
      <c r="IPK25" s="934"/>
      <c r="IPL25" s="934"/>
      <c r="IPM25" s="934"/>
      <c r="IPN25" s="934"/>
      <c r="IPO25" s="934"/>
      <c r="IPP25" s="934"/>
      <c r="IPQ25" s="934"/>
      <c r="IPR25" s="934"/>
      <c r="IPS25" s="934"/>
      <c r="IPT25" s="934"/>
      <c r="IPU25" s="934"/>
      <c r="IPV25" s="934"/>
      <c r="IPW25" s="934"/>
      <c r="IPX25" s="934"/>
      <c r="IPY25" s="934"/>
      <c r="IPZ25" s="934"/>
      <c r="IQA25" s="934"/>
      <c r="IQB25" s="934"/>
      <c r="IQC25" s="934"/>
      <c r="IQD25" s="934"/>
      <c r="IQE25" s="934"/>
      <c r="IQF25" s="934"/>
      <c r="IQG25" s="934"/>
      <c r="IQH25" s="934"/>
      <c r="IQI25" s="934"/>
      <c r="IQJ25" s="934"/>
      <c r="IQK25" s="934"/>
      <c r="IQL25" s="934"/>
      <c r="IQM25" s="934"/>
      <c r="IQN25" s="934"/>
      <c r="IQO25" s="934"/>
      <c r="IQP25" s="934"/>
      <c r="IQQ25" s="934"/>
      <c r="IQR25" s="934"/>
      <c r="IQS25" s="934"/>
      <c r="IQT25" s="934"/>
      <c r="IQU25" s="934"/>
      <c r="IQV25" s="934"/>
      <c r="IQW25" s="934"/>
      <c r="IQX25" s="934"/>
      <c r="IQY25" s="934"/>
      <c r="IQZ25" s="934"/>
      <c r="IRA25" s="934"/>
      <c r="IRB25" s="934"/>
      <c r="IRC25" s="934"/>
      <c r="IRD25" s="934"/>
      <c r="IRE25" s="934"/>
      <c r="IRF25" s="934"/>
      <c r="IRG25" s="934"/>
      <c r="IRH25" s="934"/>
      <c r="IRI25" s="934"/>
      <c r="IRJ25" s="934"/>
      <c r="IRK25" s="934"/>
      <c r="IRL25" s="934"/>
      <c r="IRM25" s="934"/>
      <c r="IRN25" s="934"/>
      <c r="IRO25" s="934"/>
      <c r="IRP25" s="934"/>
      <c r="IRQ25" s="934"/>
      <c r="IRR25" s="934"/>
      <c r="IRS25" s="934"/>
      <c r="IRT25" s="934"/>
      <c r="IRU25" s="934"/>
      <c r="IRV25" s="934"/>
      <c r="IRW25" s="934"/>
      <c r="IRX25" s="934"/>
      <c r="IRY25" s="934"/>
      <c r="IRZ25" s="934"/>
      <c r="ISA25" s="934"/>
      <c r="ISB25" s="934"/>
      <c r="ISC25" s="934"/>
      <c r="ISD25" s="934"/>
      <c r="ISE25" s="934"/>
      <c r="ISF25" s="934"/>
      <c r="ISG25" s="934"/>
      <c r="ISH25" s="934"/>
      <c r="ISI25" s="934"/>
      <c r="ISJ25" s="934"/>
      <c r="ISK25" s="934"/>
      <c r="ISL25" s="934"/>
      <c r="ISM25" s="934"/>
      <c r="ISN25" s="934"/>
      <c r="ISO25" s="934"/>
      <c r="ISP25" s="934"/>
      <c r="ISQ25" s="934"/>
      <c r="ISR25" s="934"/>
      <c r="ISS25" s="934"/>
      <c r="IST25" s="934"/>
      <c r="ISU25" s="934"/>
      <c r="ISV25" s="934"/>
      <c r="ISW25" s="934"/>
      <c r="ISX25" s="934"/>
      <c r="ISY25" s="934"/>
      <c r="ISZ25" s="934"/>
      <c r="ITA25" s="934"/>
      <c r="ITB25" s="934"/>
      <c r="ITC25" s="934"/>
      <c r="ITD25" s="934"/>
      <c r="ITE25" s="934"/>
      <c r="ITF25" s="934"/>
      <c r="ITG25" s="934"/>
      <c r="ITH25" s="934"/>
      <c r="ITI25" s="934"/>
      <c r="ITJ25" s="934"/>
      <c r="ITK25" s="934"/>
      <c r="ITL25" s="934"/>
      <c r="ITM25" s="934"/>
      <c r="ITN25" s="934"/>
      <c r="ITO25" s="934"/>
      <c r="ITP25" s="934"/>
      <c r="ITQ25" s="934"/>
      <c r="ITR25" s="934"/>
      <c r="ITS25" s="934"/>
      <c r="ITT25" s="934"/>
      <c r="ITU25" s="934"/>
      <c r="ITV25" s="934"/>
      <c r="ITW25" s="934"/>
      <c r="ITX25" s="934"/>
      <c r="ITY25" s="934"/>
      <c r="ITZ25" s="934"/>
      <c r="IUA25" s="934"/>
      <c r="IUB25" s="934"/>
      <c r="IUC25" s="934"/>
      <c r="IUD25" s="934"/>
      <c r="IUE25" s="934"/>
      <c r="IUF25" s="934"/>
      <c r="IUG25" s="934"/>
      <c r="IUH25" s="934"/>
      <c r="IUI25" s="934"/>
      <c r="IUJ25" s="934"/>
      <c r="IUK25" s="934"/>
      <c r="IUL25" s="934"/>
      <c r="IUM25" s="934"/>
      <c r="IUN25" s="934"/>
      <c r="IUO25" s="934"/>
      <c r="IUP25" s="934"/>
      <c r="IUQ25" s="934"/>
      <c r="IUR25" s="934"/>
      <c r="IUS25" s="934"/>
      <c r="IUT25" s="934"/>
      <c r="IUU25" s="934"/>
      <c r="IUV25" s="934"/>
      <c r="IUW25" s="934"/>
      <c r="IUX25" s="934"/>
      <c r="IUY25" s="934"/>
      <c r="IUZ25" s="934"/>
      <c r="IVA25" s="934"/>
      <c r="IVB25" s="934"/>
      <c r="IVC25" s="934"/>
      <c r="IVD25" s="934"/>
      <c r="IVE25" s="934"/>
      <c r="IVF25" s="934"/>
      <c r="IVG25" s="934"/>
      <c r="IVH25" s="934"/>
      <c r="IVI25" s="934"/>
      <c r="IVJ25" s="934"/>
      <c r="IVK25" s="934"/>
      <c r="IVL25" s="934"/>
      <c r="IVM25" s="934"/>
      <c r="IVN25" s="934"/>
      <c r="IVO25" s="934"/>
      <c r="IVP25" s="934"/>
      <c r="IVQ25" s="934"/>
      <c r="IVR25" s="934"/>
      <c r="IVS25" s="934"/>
      <c r="IVT25" s="934"/>
      <c r="IVU25" s="934"/>
      <c r="IVV25" s="934"/>
      <c r="IVW25" s="934"/>
      <c r="IVX25" s="934"/>
      <c r="IVY25" s="934"/>
      <c r="IVZ25" s="934"/>
      <c r="IWA25" s="934"/>
      <c r="IWB25" s="934"/>
      <c r="IWC25" s="934"/>
      <c r="IWD25" s="934"/>
      <c r="IWE25" s="934"/>
      <c r="IWF25" s="934"/>
      <c r="IWG25" s="934"/>
      <c r="IWH25" s="934"/>
      <c r="IWI25" s="934"/>
      <c r="IWJ25" s="934"/>
      <c r="IWK25" s="934"/>
      <c r="IWL25" s="934"/>
      <c r="IWM25" s="934"/>
      <c r="IWN25" s="934"/>
      <c r="IWO25" s="934"/>
      <c r="IWP25" s="934"/>
      <c r="IWQ25" s="934"/>
      <c r="IWR25" s="934"/>
      <c r="IWS25" s="934"/>
      <c r="IWT25" s="934"/>
      <c r="IWU25" s="934"/>
      <c r="IWV25" s="934"/>
      <c r="IWW25" s="934"/>
      <c r="IWX25" s="934"/>
      <c r="IWY25" s="934"/>
      <c r="IWZ25" s="934"/>
      <c r="IXA25" s="934"/>
      <c r="IXB25" s="934"/>
      <c r="IXC25" s="934"/>
      <c r="IXD25" s="934"/>
      <c r="IXE25" s="934"/>
      <c r="IXF25" s="934"/>
      <c r="IXG25" s="934"/>
      <c r="IXH25" s="934"/>
      <c r="IXI25" s="934"/>
      <c r="IXJ25" s="934"/>
      <c r="IXK25" s="934"/>
      <c r="IXL25" s="934"/>
      <c r="IXM25" s="934"/>
      <c r="IXN25" s="934"/>
      <c r="IXO25" s="934"/>
      <c r="IXP25" s="934"/>
      <c r="IXQ25" s="934"/>
      <c r="IXR25" s="934"/>
      <c r="IXS25" s="934"/>
      <c r="IXT25" s="934"/>
      <c r="IXU25" s="934"/>
      <c r="IXV25" s="934"/>
      <c r="IXW25" s="934"/>
      <c r="IXX25" s="934"/>
      <c r="IXY25" s="934"/>
      <c r="IXZ25" s="934"/>
      <c r="IYA25" s="934"/>
      <c r="IYB25" s="934"/>
      <c r="IYC25" s="934"/>
      <c r="IYD25" s="934"/>
      <c r="IYE25" s="934"/>
      <c r="IYF25" s="934"/>
      <c r="IYG25" s="934"/>
      <c r="IYH25" s="934"/>
      <c r="IYI25" s="934"/>
      <c r="IYJ25" s="934"/>
      <c r="IYK25" s="934"/>
      <c r="IYL25" s="934"/>
      <c r="IYM25" s="934"/>
      <c r="IYN25" s="934"/>
      <c r="IYO25" s="934"/>
      <c r="IYP25" s="934"/>
      <c r="IYQ25" s="934"/>
      <c r="IYR25" s="934"/>
      <c r="IYS25" s="934"/>
      <c r="IYT25" s="934"/>
      <c r="IYU25" s="934"/>
      <c r="IYV25" s="934"/>
      <c r="IYW25" s="934"/>
      <c r="IYX25" s="934"/>
      <c r="IYY25" s="934"/>
      <c r="IYZ25" s="934"/>
      <c r="IZA25" s="934"/>
      <c r="IZB25" s="934"/>
      <c r="IZC25" s="934"/>
      <c r="IZD25" s="934"/>
      <c r="IZE25" s="934"/>
      <c r="IZF25" s="934"/>
      <c r="IZG25" s="934"/>
      <c r="IZH25" s="934"/>
      <c r="IZI25" s="934"/>
      <c r="IZJ25" s="934"/>
      <c r="IZK25" s="934"/>
      <c r="IZL25" s="934"/>
      <c r="IZM25" s="934"/>
      <c r="IZN25" s="934"/>
      <c r="IZO25" s="934"/>
      <c r="IZP25" s="934"/>
      <c r="IZQ25" s="934"/>
      <c r="IZR25" s="934"/>
      <c r="IZS25" s="934"/>
      <c r="IZT25" s="934"/>
      <c r="IZU25" s="934"/>
      <c r="IZV25" s="934"/>
      <c r="IZW25" s="934"/>
      <c r="IZX25" s="934"/>
      <c r="IZY25" s="934"/>
      <c r="IZZ25" s="934"/>
      <c r="JAA25" s="934"/>
      <c r="JAB25" s="934"/>
      <c r="JAC25" s="934"/>
      <c r="JAD25" s="934"/>
      <c r="JAE25" s="934"/>
      <c r="JAF25" s="934"/>
      <c r="JAG25" s="934"/>
      <c r="JAH25" s="934"/>
      <c r="JAI25" s="934"/>
      <c r="JAJ25" s="934"/>
      <c r="JAK25" s="934"/>
      <c r="JAL25" s="934"/>
      <c r="JAM25" s="934"/>
      <c r="JAN25" s="934"/>
      <c r="JAO25" s="934"/>
      <c r="JAP25" s="934"/>
      <c r="JAQ25" s="934"/>
      <c r="JAR25" s="934"/>
      <c r="JAS25" s="934"/>
      <c r="JAT25" s="934"/>
      <c r="JAU25" s="934"/>
      <c r="JAV25" s="934"/>
      <c r="JAW25" s="934"/>
      <c r="JAX25" s="934"/>
      <c r="JAY25" s="934"/>
      <c r="JAZ25" s="934"/>
      <c r="JBA25" s="934"/>
      <c r="JBB25" s="934"/>
      <c r="JBC25" s="934"/>
      <c r="JBD25" s="934"/>
      <c r="JBE25" s="934"/>
      <c r="JBF25" s="934"/>
      <c r="JBG25" s="934"/>
      <c r="JBH25" s="934"/>
      <c r="JBI25" s="934"/>
      <c r="JBJ25" s="934"/>
      <c r="JBK25" s="934"/>
      <c r="JBL25" s="934"/>
      <c r="JBM25" s="934"/>
      <c r="JBN25" s="934"/>
      <c r="JBO25" s="934"/>
      <c r="JBP25" s="934"/>
      <c r="JBQ25" s="934"/>
      <c r="JBR25" s="934"/>
      <c r="JBS25" s="934"/>
      <c r="JBT25" s="934"/>
      <c r="JBU25" s="934"/>
      <c r="JBV25" s="934"/>
      <c r="JBW25" s="934"/>
      <c r="JBX25" s="934"/>
      <c r="JBY25" s="934"/>
      <c r="JBZ25" s="934"/>
      <c r="JCA25" s="934"/>
      <c r="JCB25" s="934"/>
      <c r="JCC25" s="934"/>
      <c r="JCD25" s="934"/>
      <c r="JCE25" s="934"/>
      <c r="JCF25" s="934"/>
      <c r="JCG25" s="934"/>
      <c r="JCH25" s="934"/>
      <c r="JCI25" s="934"/>
      <c r="JCJ25" s="934"/>
      <c r="JCK25" s="934"/>
      <c r="JCL25" s="934"/>
      <c r="JCM25" s="934"/>
      <c r="JCN25" s="934"/>
      <c r="JCO25" s="934"/>
      <c r="JCP25" s="934"/>
      <c r="JCQ25" s="934"/>
      <c r="JCR25" s="934"/>
      <c r="JCS25" s="934"/>
      <c r="JCT25" s="934"/>
      <c r="JCU25" s="934"/>
      <c r="JCV25" s="934"/>
      <c r="JCW25" s="934"/>
      <c r="JCX25" s="934"/>
      <c r="JCY25" s="934"/>
      <c r="JCZ25" s="934"/>
      <c r="JDA25" s="934"/>
      <c r="JDB25" s="934"/>
      <c r="JDC25" s="934"/>
      <c r="JDD25" s="934"/>
      <c r="JDE25" s="934"/>
      <c r="JDF25" s="934"/>
      <c r="JDG25" s="934"/>
      <c r="JDH25" s="934"/>
      <c r="JDI25" s="934"/>
      <c r="JDJ25" s="934"/>
      <c r="JDK25" s="934"/>
      <c r="JDL25" s="934"/>
      <c r="JDM25" s="934"/>
      <c r="JDN25" s="934"/>
      <c r="JDO25" s="934"/>
      <c r="JDP25" s="934"/>
      <c r="JDQ25" s="934"/>
      <c r="JDR25" s="934"/>
      <c r="JDS25" s="934"/>
      <c r="JDT25" s="934"/>
      <c r="JDU25" s="934"/>
      <c r="JDV25" s="934"/>
      <c r="JDW25" s="934"/>
      <c r="JDX25" s="934"/>
      <c r="JDY25" s="934"/>
      <c r="JDZ25" s="934"/>
      <c r="JEA25" s="934"/>
      <c r="JEB25" s="934"/>
      <c r="JEC25" s="934"/>
      <c r="JED25" s="934"/>
      <c r="JEE25" s="934"/>
      <c r="JEF25" s="934"/>
      <c r="JEG25" s="934"/>
      <c r="JEH25" s="934"/>
      <c r="JEI25" s="934"/>
      <c r="JEJ25" s="934"/>
      <c r="JEK25" s="934"/>
      <c r="JEL25" s="934"/>
      <c r="JEM25" s="934"/>
      <c r="JEN25" s="934"/>
      <c r="JEO25" s="934"/>
      <c r="JEP25" s="934"/>
      <c r="JEQ25" s="934"/>
      <c r="JER25" s="934"/>
      <c r="JES25" s="934"/>
      <c r="JET25" s="934"/>
      <c r="JEU25" s="934"/>
      <c r="JEV25" s="934"/>
      <c r="JEW25" s="934"/>
      <c r="JEX25" s="934"/>
      <c r="JEY25" s="934"/>
      <c r="JEZ25" s="934"/>
      <c r="JFA25" s="934"/>
      <c r="JFB25" s="934"/>
      <c r="JFC25" s="934"/>
      <c r="JFD25" s="934"/>
      <c r="JFE25" s="934"/>
      <c r="JFF25" s="934"/>
      <c r="JFG25" s="934"/>
      <c r="JFH25" s="934"/>
      <c r="JFI25" s="934"/>
      <c r="JFJ25" s="934"/>
      <c r="JFK25" s="934"/>
      <c r="JFL25" s="934"/>
      <c r="JFM25" s="934"/>
      <c r="JFN25" s="934"/>
      <c r="JFO25" s="934"/>
      <c r="JFP25" s="934"/>
      <c r="JFQ25" s="934"/>
      <c r="JFR25" s="934"/>
      <c r="JFS25" s="934"/>
      <c r="JFT25" s="934"/>
      <c r="JFU25" s="934"/>
      <c r="JFV25" s="934"/>
      <c r="JFW25" s="934"/>
      <c r="JFX25" s="934"/>
      <c r="JFY25" s="934"/>
      <c r="JFZ25" s="934"/>
      <c r="JGA25" s="934"/>
      <c r="JGB25" s="934"/>
      <c r="JGC25" s="934"/>
      <c r="JGD25" s="934"/>
      <c r="JGE25" s="934"/>
      <c r="JGF25" s="934"/>
      <c r="JGG25" s="934"/>
      <c r="JGH25" s="934"/>
      <c r="JGI25" s="934"/>
      <c r="JGJ25" s="934"/>
      <c r="JGK25" s="934"/>
      <c r="JGL25" s="934"/>
      <c r="JGM25" s="934"/>
      <c r="JGN25" s="934"/>
      <c r="JGO25" s="934"/>
      <c r="JGP25" s="934"/>
      <c r="JGQ25" s="934"/>
      <c r="JGR25" s="934"/>
      <c r="JGS25" s="934"/>
      <c r="JGT25" s="934"/>
      <c r="JGU25" s="934"/>
      <c r="JGV25" s="934"/>
      <c r="JGW25" s="934"/>
      <c r="JGX25" s="934"/>
      <c r="JGY25" s="934"/>
      <c r="JGZ25" s="934"/>
      <c r="JHA25" s="934"/>
      <c r="JHB25" s="934"/>
      <c r="JHC25" s="934"/>
      <c r="JHD25" s="934"/>
      <c r="JHE25" s="934"/>
      <c r="JHF25" s="934"/>
      <c r="JHG25" s="934"/>
      <c r="JHH25" s="934"/>
      <c r="JHI25" s="934"/>
      <c r="JHJ25" s="934"/>
      <c r="JHK25" s="934"/>
      <c r="JHL25" s="934"/>
      <c r="JHM25" s="934"/>
      <c r="JHN25" s="934"/>
      <c r="JHO25" s="934"/>
      <c r="JHP25" s="934"/>
      <c r="JHQ25" s="934"/>
      <c r="JHR25" s="934"/>
      <c r="JHS25" s="934"/>
      <c r="JHT25" s="934"/>
      <c r="JHU25" s="934"/>
      <c r="JHV25" s="934"/>
      <c r="JHW25" s="934"/>
      <c r="JHX25" s="934"/>
      <c r="JHY25" s="934"/>
      <c r="JHZ25" s="934"/>
      <c r="JIA25" s="934"/>
      <c r="JIB25" s="934"/>
      <c r="JIC25" s="934"/>
      <c r="JID25" s="934"/>
      <c r="JIE25" s="934"/>
      <c r="JIF25" s="934"/>
      <c r="JIG25" s="934"/>
      <c r="JIH25" s="934"/>
      <c r="JII25" s="934"/>
      <c r="JIJ25" s="934"/>
      <c r="JIK25" s="934"/>
      <c r="JIL25" s="934"/>
      <c r="JIM25" s="934"/>
      <c r="JIN25" s="934"/>
      <c r="JIO25" s="934"/>
      <c r="JIP25" s="934"/>
      <c r="JIQ25" s="934"/>
      <c r="JIR25" s="934"/>
      <c r="JIS25" s="934"/>
      <c r="JIT25" s="934"/>
      <c r="JIU25" s="934"/>
      <c r="JIV25" s="934"/>
      <c r="JIW25" s="934"/>
      <c r="JIX25" s="934"/>
      <c r="JIY25" s="934"/>
      <c r="JIZ25" s="934"/>
      <c r="JJA25" s="934"/>
      <c r="JJB25" s="934"/>
      <c r="JJC25" s="934"/>
      <c r="JJD25" s="934"/>
      <c r="JJE25" s="934"/>
      <c r="JJF25" s="934"/>
      <c r="JJG25" s="934"/>
      <c r="JJH25" s="934"/>
      <c r="JJI25" s="934"/>
      <c r="JJJ25" s="934"/>
      <c r="JJK25" s="934"/>
      <c r="JJL25" s="934"/>
      <c r="JJM25" s="934"/>
      <c r="JJN25" s="934"/>
      <c r="JJO25" s="934"/>
      <c r="JJP25" s="934"/>
      <c r="JJQ25" s="934"/>
      <c r="JJR25" s="934"/>
      <c r="JJS25" s="934"/>
      <c r="JJT25" s="934"/>
      <c r="JJU25" s="934"/>
      <c r="JJV25" s="934"/>
      <c r="JJW25" s="934"/>
      <c r="JJX25" s="934"/>
      <c r="JJY25" s="934"/>
      <c r="JJZ25" s="934"/>
      <c r="JKA25" s="934"/>
      <c r="JKB25" s="934"/>
      <c r="JKC25" s="934"/>
      <c r="JKD25" s="934"/>
      <c r="JKE25" s="934"/>
      <c r="JKF25" s="934"/>
      <c r="JKG25" s="934"/>
      <c r="JKH25" s="934"/>
      <c r="JKI25" s="934"/>
      <c r="JKJ25" s="934"/>
      <c r="JKK25" s="934"/>
      <c r="JKL25" s="934"/>
      <c r="JKM25" s="934"/>
      <c r="JKN25" s="934"/>
      <c r="JKO25" s="934"/>
      <c r="JKP25" s="934"/>
      <c r="JKQ25" s="934"/>
      <c r="JKR25" s="934"/>
      <c r="JKS25" s="934"/>
      <c r="JKT25" s="934"/>
      <c r="JKU25" s="934"/>
      <c r="JKV25" s="934"/>
      <c r="JKW25" s="934"/>
      <c r="JKX25" s="934"/>
      <c r="JKY25" s="934"/>
      <c r="JKZ25" s="934"/>
      <c r="JLA25" s="934"/>
      <c r="JLB25" s="934"/>
      <c r="JLC25" s="934"/>
      <c r="JLD25" s="934"/>
      <c r="JLE25" s="934"/>
      <c r="JLF25" s="934"/>
      <c r="JLG25" s="934"/>
      <c r="JLH25" s="934"/>
      <c r="JLI25" s="934"/>
      <c r="JLJ25" s="934"/>
      <c r="JLK25" s="934"/>
      <c r="JLL25" s="934"/>
      <c r="JLM25" s="934"/>
      <c r="JLN25" s="934"/>
      <c r="JLO25" s="934"/>
      <c r="JLP25" s="934"/>
      <c r="JLQ25" s="934"/>
      <c r="JLR25" s="934"/>
      <c r="JLS25" s="934"/>
      <c r="JLT25" s="934"/>
      <c r="JLU25" s="934"/>
      <c r="JLV25" s="934"/>
      <c r="JLW25" s="934"/>
      <c r="JLX25" s="934"/>
      <c r="JLY25" s="934"/>
      <c r="JLZ25" s="934"/>
      <c r="JMA25" s="934"/>
      <c r="JMB25" s="934"/>
      <c r="JMC25" s="934"/>
      <c r="JMD25" s="934"/>
      <c r="JME25" s="934"/>
      <c r="JMF25" s="934"/>
      <c r="JMG25" s="934"/>
      <c r="JMH25" s="934"/>
      <c r="JMI25" s="934"/>
      <c r="JMJ25" s="934"/>
      <c r="JMK25" s="934"/>
      <c r="JML25" s="934"/>
      <c r="JMM25" s="934"/>
      <c r="JMN25" s="934"/>
      <c r="JMO25" s="934"/>
      <c r="JMP25" s="934"/>
      <c r="JMQ25" s="934"/>
      <c r="JMR25" s="934"/>
      <c r="JMS25" s="934"/>
      <c r="JMT25" s="934"/>
      <c r="JMU25" s="934"/>
      <c r="JMV25" s="934"/>
      <c r="JMW25" s="934"/>
      <c r="JMX25" s="934"/>
      <c r="JMY25" s="934"/>
      <c r="JMZ25" s="934"/>
      <c r="JNA25" s="934"/>
      <c r="JNB25" s="934"/>
      <c r="JNC25" s="934"/>
      <c r="JND25" s="934"/>
      <c r="JNE25" s="934"/>
      <c r="JNF25" s="934"/>
      <c r="JNG25" s="934"/>
      <c r="JNH25" s="934"/>
      <c r="JNI25" s="934"/>
      <c r="JNJ25" s="934"/>
      <c r="JNK25" s="934"/>
      <c r="JNL25" s="934"/>
      <c r="JNM25" s="934"/>
      <c r="JNN25" s="934"/>
      <c r="JNO25" s="934"/>
      <c r="JNP25" s="934"/>
      <c r="JNQ25" s="934"/>
      <c r="JNR25" s="934"/>
      <c r="JNS25" s="934"/>
      <c r="JNT25" s="934"/>
      <c r="JNU25" s="934"/>
      <c r="JNV25" s="934"/>
      <c r="JNW25" s="934"/>
      <c r="JNX25" s="934"/>
      <c r="JNY25" s="934"/>
      <c r="JNZ25" s="934"/>
      <c r="JOA25" s="934"/>
      <c r="JOB25" s="934"/>
      <c r="JOC25" s="934"/>
      <c r="JOD25" s="934"/>
      <c r="JOE25" s="934"/>
      <c r="JOF25" s="934"/>
      <c r="JOG25" s="934"/>
      <c r="JOH25" s="934"/>
      <c r="JOI25" s="934"/>
      <c r="JOJ25" s="934"/>
      <c r="JOK25" s="934"/>
      <c r="JOL25" s="934"/>
      <c r="JOM25" s="934"/>
      <c r="JON25" s="934"/>
      <c r="JOO25" s="934"/>
      <c r="JOP25" s="934"/>
      <c r="JOQ25" s="934"/>
      <c r="JOR25" s="934"/>
      <c r="JOS25" s="934"/>
      <c r="JOT25" s="934"/>
      <c r="JOU25" s="934"/>
      <c r="JOV25" s="934"/>
      <c r="JOW25" s="934"/>
      <c r="JOX25" s="934"/>
      <c r="JOY25" s="934"/>
      <c r="JOZ25" s="934"/>
      <c r="JPA25" s="934"/>
      <c r="JPB25" s="934"/>
      <c r="JPC25" s="934"/>
      <c r="JPD25" s="934"/>
      <c r="JPE25" s="934"/>
      <c r="JPF25" s="934"/>
      <c r="JPG25" s="934"/>
      <c r="JPH25" s="934"/>
      <c r="JPI25" s="934"/>
      <c r="JPJ25" s="934"/>
      <c r="JPK25" s="934"/>
      <c r="JPL25" s="934"/>
      <c r="JPM25" s="934"/>
      <c r="JPN25" s="934"/>
      <c r="JPO25" s="934"/>
      <c r="JPP25" s="934"/>
      <c r="JPQ25" s="934"/>
      <c r="JPR25" s="934"/>
      <c r="JPS25" s="934"/>
      <c r="JPT25" s="934"/>
      <c r="JPU25" s="934"/>
      <c r="JPV25" s="934"/>
      <c r="JPW25" s="934"/>
      <c r="JPX25" s="934"/>
      <c r="JPY25" s="934"/>
      <c r="JPZ25" s="934"/>
      <c r="JQA25" s="934"/>
      <c r="JQB25" s="934"/>
      <c r="JQC25" s="934"/>
      <c r="JQD25" s="934"/>
      <c r="JQE25" s="934"/>
      <c r="JQF25" s="934"/>
      <c r="JQG25" s="934"/>
      <c r="JQH25" s="934"/>
      <c r="JQI25" s="934"/>
      <c r="JQJ25" s="934"/>
      <c r="JQK25" s="934"/>
      <c r="JQL25" s="934"/>
      <c r="JQM25" s="934"/>
      <c r="JQN25" s="934"/>
      <c r="JQO25" s="934"/>
      <c r="JQP25" s="934"/>
      <c r="JQQ25" s="934"/>
      <c r="JQR25" s="934"/>
      <c r="JQS25" s="934"/>
      <c r="JQT25" s="934"/>
      <c r="JQU25" s="934"/>
      <c r="JQV25" s="934"/>
      <c r="JQW25" s="934"/>
      <c r="JQX25" s="934"/>
      <c r="JQY25" s="934"/>
      <c r="JQZ25" s="934"/>
      <c r="JRA25" s="934"/>
      <c r="JRB25" s="934"/>
      <c r="JRC25" s="934"/>
      <c r="JRD25" s="934"/>
      <c r="JRE25" s="934"/>
      <c r="JRF25" s="934"/>
      <c r="JRG25" s="934"/>
      <c r="JRH25" s="934"/>
      <c r="JRI25" s="934"/>
      <c r="JRJ25" s="934"/>
      <c r="JRK25" s="934"/>
      <c r="JRL25" s="934"/>
      <c r="JRM25" s="934"/>
      <c r="JRN25" s="934"/>
      <c r="JRO25" s="934"/>
      <c r="JRP25" s="934"/>
      <c r="JRQ25" s="934"/>
      <c r="JRR25" s="934"/>
      <c r="JRS25" s="934"/>
      <c r="JRT25" s="934"/>
      <c r="JRU25" s="934"/>
      <c r="JRV25" s="934"/>
      <c r="JRW25" s="934"/>
      <c r="JRX25" s="934"/>
      <c r="JRY25" s="934"/>
      <c r="JRZ25" s="934"/>
      <c r="JSA25" s="934"/>
      <c r="JSB25" s="934"/>
      <c r="JSC25" s="934"/>
      <c r="JSD25" s="934"/>
      <c r="JSE25" s="934"/>
      <c r="JSF25" s="934"/>
      <c r="JSG25" s="934"/>
      <c r="JSH25" s="934"/>
      <c r="JSI25" s="934"/>
      <c r="JSJ25" s="934"/>
      <c r="JSK25" s="934"/>
      <c r="JSL25" s="934"/>
      <c r="JSM25" s="934"/>
      <c r="JSN25" s="934"/>
      <c r="JSO25" s="934"/>
      <c r="JSP25" s="934"/>
      <c r="JSQ25" s="934"/>
      <c r="JSR25" s="934"/>
      <c r="JSS25" s="934"/>
      <c r="JST25" s="934"/>
      <c r="JSU25" s="934"/>
      <c r="JSV25" s="934"/>
      <c r="JSW25" s="934"/>
      <c r="JSX25" s="934"/>
      <c r="JSY25" s="934"/>
      <c r="JSZ25" s="934"/>
      <c r="JTA25" s="934"/>
      <c r="JTB25" s="934"/>
      <c r="JTC25" s="934"/>
      <c r="JTD25" s="934"/>
      <c r="JTE25" s="934"/>
      <c r="JTF25" s="934"/>
      <c r="JTG25" s="934"/>
      <c r="JTH25" s="934"/>
      <c r="JTI25" s="934"/>
      <c r="JTJ25" s="934"/>
      <c r="JTK25" s="934"/>
      <c r="JTL25" s="934"/>
      <c r="JTM25" s="934"/>
      <c r="JTN25" s="934"/>
      <c r="JTO25" s="934"/>
      <c r="JTP25" s="934"/>
      <c r="JTQ25" s="934"/>
      <c r="JTR25" s="934"/>
      <c r="JTS25" s="934"/>
      <c r="JTT25" s="934"/>
      <c r="JTU25" s="934"/>
      <c r="JTV25" s="934"/>
      <c r="JTW25" s="934"/>
      <c r="JTX25" s="934"/>
      <c r="JTY25" s="934"/>
      <c r="JTZ25" s="934"/>
      <c r="JUA25" s="934"/>
      <c r="JUB25" s="934"/>
      <c r="JUC25" s="934"/>
      <c r="JUD25" s="934"/>
      <c r="JUE25" s="934"/>
      <c r="JUF25" s="934"/>
      <c r="JUG25" s="934"/>
      <c r="JUH25" s="934"/>
      <c r="JUI25" s="934"/>
      <c r="JUJ25" s="934"/>
      <c r="JUK25" s="934"/>
      <c r="JUL25" s="934"/>
      <c r="JUM25" s="934"/>
      <c r="JUN25" s="934"/>
      <c r="JUO25" s="934"/>
      <c r="JUP25" s="934"/>
      <c r="JUQ25" s="934"/>
      <c r="JUR25" s="934"/>
      <c r="JUS25" s="934"/>
      <c r="JUT25" s="934"/>
      <c r="JUU25" s="934"/>
      <c r="JUV25" s="934"/>
      <c r="JUW25" s="934"/>
      <c r="JUX25" s="934"/>
      <c r="JUY25" s="934"/>
      <c r="JUZ25" s="934"/>
      <c r="JVA25" s="934"/>
      <c r="JVB25" s="934"/>
      <c r="JVC25" s="934"/>
      <c r="JVD25" s="934"/>
      <c r="JVE25" s="934"/>
      <c r="JVF25" s="934"/>
      <c r="JVG25" s="934"/>
      <c r="JVH25" s="934"/>
      <c r="JVI25" s="934"/>
      <c r="JVJ25" s="934"/>
      <c r="JVK25" s="934"/>
      <c r="JVL25" s="934"/>
      <c r="JVM25" s="934"/>
      <c r="JVN25" s="934"/>
      <c r="JVO25" s="934"/>
      <c r="JVP25" s="934"/>
      <c r="JVQ25" s="934"/>
      <c r="JVR25" s="934"/>
      <c r="JVS25" s="934"/>
      <c r="JVT25" s="934"/>
      <c r="JVU25" s="934"/>
      <c r="JVV25" s="934"/>
      <c r="JVW25" s="934"/>
      <c r="JVX25" s="934"/>
      <c r="JVY25" s="934"/>
      <c r="JVZ25" s="934"/>
      <c r="JWA25" s="934"/>
      <c r="JWB25" s="934"/>
      <c r="JWC25" s="934"/>
      <c r="JWD25" s="934"/>
      <c r="JWE25" s="934"/>
      <c r="JWF25" s="934"/>
      <c r="JWG25" s="934"/>
      <c r="JWH25" s="934"/>
      <c r="JWI25" s="934"/>
      <c r="JWJ25" s="934"/>
      <c r="JWK25" s="934"/>
      <c r="JWL25" s="934"/>
      <c r="JWM25" s="934"/>
      <c r="JWN25" s="934"/>
      <c r="JWO25" s="934"/>
      <c r="JWP25" s="934"/>
      <c r="JWQ25" s="934"/>
      <c r="JWR25" s="934"/>
      <c r="JWS25" s="934"/>
      <c r="JWT25" s="934"/>
      <c r="JWU25" s="934"/>
      <c r="JWV25" s="934"/>
      <c r="JWW25" s="934"/>
      <c r="JWX25" s="934"/>
      <c r="JWY25" s="934"/>
      <c r="JWZ25" s="934"/>
      <c r="JXA25" s="934"/>
      <c r="JXB25" s="934"/>
      <c r="JXC25" s="934"/>
      <c r="JXD25" s="934"/>
      <c r="JXE25" s="934"/>
      <c r="JXF25" s="934"/>
      <c r="JXG25" s="934"/>
      <c r="JXH25" s="934"/>
      <c r="JXI25" s="934"/>
      <c r="JXJ25" s="934"/>
      <c r="JXK25" s="934"/>
      <c r="JXL25" s="934"/>
      <c r="JXM25" s="934"/>
      <c r="JXN25" s="934"/>
      <c r="JXO25" s="934"/>
      <c r="JXP25" s="934"/>
      <c r="JXQ25" s="934"/>
      <c r="JXR25" s="934"/>
      <c r="JXS25" s="934"/>
      <c r="JXT25" s="934"/>
      <c r="JXU25" s="934"/>
      <c r="JXV25" s="934"/>
      <c r="JXW25" s="934"/>
      <c r="JXX25" s="934"/>
      <c r="JXY25" s="934"/>
      <c r="JXZ25" s="934"/>
      <c r="JYA25" s="934"/>
      <c r="JYB25" s="934"/>
      <c r="JYC25" s="934"/>
      <c r="JYD25" s="934"/>
      <c r="JYE25" s="934"/>
      <c r="JYF25" s="934"/>
      <c r="JYG25" s="934"/>
      <c r="JYH25" s="934"/>
      <c r="JYI25" s="934"/>
      <c r="JYJ25" s="934"/>
      <c r="JYK25" s="934"/>
      <c r="JYL25" s="934"/>
      <c r="JYM25" s="934"/>
      <c r="JYN25" s="934"/>
      <c r="JYO25" s="934"/>
      <c r="JYP25" s="934"/>
      <c r="JYQ25" s="934"/>
      <c r="JYR25" s="934"/>
      <c r="JYS25" s="934"/>
      <c r="JYT25" s="934"/>
      <c r="JYU25" s="934"/>
      <c r="JYV25" s="934"/>
      <c r="JYW25" s="934"/>
      <c r="JYX25" s="934"/>
      <c r="JYY25" s="934"/>
      <c r="JYZ25" s="934"/>
      <c r="JZA25" s="934"/>
      <c r="JZB25" s="934"/>
      <c r="JZC25" s="934"/>
      <c r="JZD25" s="934"/>
      <c r="JZE25" s="934"/>
      <c r="JZF25" s="934"/>
      <c r="JZG25" s="934"/>
      <c r="JZH25" s="934"/>
      <c r="JZI25" s="934"/>
      <c r="JZJ25" s="934"/>
      <c r="JZK25" s="934"/>
      <c r="JZL25" s="934"/>
      <c r="JZM25" s="934"/>
      <c r="JZN25" s="934"/>
      <c r="JZO25" s="934"/>
      <c r="JZP25" s="934"/>
      <c r="JZQ25" s="934"/>
      <c r="JZR25" s="934"/>
      <c r="JZS25" s="934"/>
      <c r="JZT25" s="934"/>
      <c r="JZU25" s="934"/>
      <c r="JZV25" s="934"/>
      <c r="JZW25" s="934"/>
      <c r="JZX25" s="934"/>
      <c r="JZY25" s="934"/>
      <c r="JZZ25" s="934"/>
      <c r="KAA25" s="934"/>
      <c r="KAB25" s="934"/>
      <c r="KAC25" s="934"/>
      <c r="KAD25" s="934"/>
      <c r="KAE25" s="934"/>
      <c r="KAF25" s="934"/>
      <c r="KAG25" s="934"/>
      <c r="KAH25" s="934"/>
      <c r="KAI25" s="934"/>
      <c r="KAJ25" s="934"/>
      <c r="KAK25" s="934"/>
      <c r="KAL25" s="934"/>
      <c r="KAM25" s="934"/>
      <c r="KAN25" s="934"/>
      <c r="KAO25" s="934"/>
      <c r="KAP25" s="934"/>
      <c r="KAQ25" s="934"/>
      <c r="KAR25" s="934"/>
      <c r="KAS25" s="934"/>
      <c r="KAT25" s="934"/>
      <c r="KAU25" s="934"/>
      <c r="KAV25" s="934"/>
      <c r="KAW25" s="934"/>
      <c r="KAX25" s="934"/>
      <c r="KAY25" s="934"/>
      <c r="KAZ25" s="934"/>
      <c r="KBA25" s="934"/>
      <c r="KBB25" s="934"/>
      <c r="KBC25" s="934"/>
      <c r="KBD25" s="934"/>
      <c r="KBE25" s="934"/>
      <c r="KBF25" s="934"/>
      <c r="KBG25" s="934"/>
      <c r="KBH25" s="934"/>
      <c r="KBI25" s="934"/>
      <c r="KBJ25" s="934"/>
      <c r="KBK25" s="934"/>
      <c r="KBL25" s="934"/>
      <c r="KBM25" s="934"/>
      <c r="KBN25" s="934"/>
      <c r="KBO25" s="934"/>
      <c r="KBP25" s="934"/>
      <c r="KBQ25" s="934"/>
      <c r="KBR25" s="934"/>
      <c r="KBS25" s="934"/>
      <c r="KBT25" s="934"/>
      <c r="KBU25" s="934"/>
      <c r="KBV25" s="934"/>
      <c r="KBW25" s="934"/>
      <c r="KBX25" s="934"/>
      <c r="KBY25" s="934"/>
      <c r="KBZ25" s="934"/>
      <c r="KCA25" s="934"/>
      <c r="KCB25" s="934"/>
      <c r="KCC25" s="934"/>
      <c r="KCD25" s="934"/>
      <c r="KCE25" s="934"/>
      <c r="KCF25" s="934"/>
      <c r="KCG25" s="934"/>
      <c r="KCH25" s="934"/>
      <c r="KCI25" s="934"/>
      <c r="KCJ25" s="934"/>
      <c r="KCK25" s="934"/>
      <c r="KCL25" s="934"/>
      <c r="KCM25" s="934"/>
      <c r="KCN25" s="934"/>
      <c r="KCO25" s="934"/>
      <c r="KCP25" s="934"/>
      <c r="KCQ25" s="934"/>
      <c r="KCR25" s="934"/>
      <c r="KCS25" s="934"/>
      <c r="KCT25" s="934"/>
      <c r="KCU25" s="934"/>
      <c r="KCV25" s="934"/>
      <c r="KCW25" s="934"/>
      <c r="KCX25" s="934"/>
      <c r="KCY25" s="934"/>
      <c r="KCZ25" s="934"/>
      <c r="KDA25" s="934"/>
      <c r="KDB25" s="934"/>
      <c r="KDC25" s="934"/>
      <c r="KDD25" s="934"/>
      <c r="KDE25" s="934"/>
      <c r="KDF25" s="934"/>
      <c r="KDG25" s="934"/>
      <c r="KDH25" s="934"/>
      <c r="KDI25" s="934"/>
      <c r="KDJ25" s="934"/>
      <c r="KDK25" s="934"/>
      <c r="KDL25" s="934"/>
      <c r="KDM25" s="934"/>
      <c r="KDN25" s="934"/>
      <c r="KDO25" s="934"/>
      <c r="KDP25" s="934"/>
      <c r="KDQ25" s="934"/>
      <c r="KDR25" s="934"/>
      <c r="KDS25" s="934"/>
      <c r="KDT25" s="934"/>
      <c r="KDU25" s="934"/>
      <c r="KDV25" s="934"/>
      <c r="KDW25" s="934"/>
      <c r="KDX25" s="934"/>
      <c r="KDY25" s="934"/>
      <c r="KDZ25" s="934"/>
      <c r="KEA25" s="934"/>
      <c r="KEB25" s="934"/>
      <c r="KEC25" s="934"/>
      <c r="KED25" s="934"/>
      <c r="KEE25" s="934"/>
      <c r="KEF25" s="934"/>
      <c r="KEG25" s="934"/>
      <c r="KEH25" s="934"/>
      <c r="KEI25" s="934"/>
      <c r="KEJ25" s="934"/>
      <c r="KEK25" s="934"/>
      <c r="KEL25" s="934"/>
      <c r="KEM25" s="934"/>
      <c r="KEN25" s="934"/>
      <c r="KEO25" s="934"/>
      <c r="KEP25" s="934"/>
      <c r="KEQ25" s="934"/>
      <c r="KER25" s="934"/>
      <c r="KES25" s="934"/>
      <c r="KET25" s="934"/>
      <c r="KEU25" s="934"/>
      <c r="KEV25" s="934"/>
      <c r="KEW25" s="934"/>
      <c r="KEX25" s="934"/>
      <c r="KEY25" s="934"/>
      <c r="KEZ25" s="934"/>
      <c r="KFA25" s="934"/>
      <c r="KFB25" s="934"/>
      <c r="KFC25" s="934"/>
      <c r="KFD25" s="934"/>
      <c r="KFE25" s="934"/>
      <c r="KFF25" s="934"/>
      <c r="KFG25" s="934"/>
      <c r="KFH25" s="934"/>
      <c r="KFI25" s="934"/>
      <c r="KFJ25" s="934"/>
      <c r="KFK25" s="934"/>
      <c r="KFL25" s="934"/>
      <c r="KFM25" s="934"/>
      <c r="KFN25" s="934"/>
      <c r="KFO25" s="934"/>
      <c r="KFP25" s="934"/>
      <c r="KFQ25" s="934"/>
      <c r="KFR25" s="934"/>
      <c r="KFS25" s="934"/>
      <c r="KFT25" s="934"/>
      <c r="KFU25" s="934"/>
      <c r="KFV25" s="934"/>
      <c r="KFW25" s="934"/>
      <c r="KFX25" s="934"/>
      <c r="KFY25" s="934"/>
      <c r="KFZ25" s="934"/>
      <c r="KGA25" s="934"/>
      <c r="KGB25" s="934"/>
      <c r="KGC25" s="934"/>
      <c r="KGD25" s="934"/>
      <c r="KGE25" s="934"/>
      <c r="KGF25" s="934"/>
      <c r="KGG25" s="934"/>
      <c r="KGH25" s="934"/>
      <c r="KGI25" s="934"/>
      <c r="KGJ25" s="934"/>
      <c r="KGK25" s="934"/>
      <c r="KGL25" s="934"/>
      <c r="KGM25" s="934"/>
      <c r="KGN25" s="934"/>
      <c r="KGO25" s="934"/>
      <c r="KGP25" s="934"/>
      <c r="KGQ25" s="934"/>
      <c r="KGR25" s="934"/>
      <c r="KGS25" s="934"/>
      <c r="KGT25" s="934"/>
      <c r="KGU25" s="934"/>
      <c r="KGV25" s="934"/>
      <c r="KGW25" s="934"/>
      <c r="KGX25" s="934"/>
      <c r="KGY25" s="934"/>
      <c r="KGZ25" s="934"/>
      <c r="KHA25" s="934"/>
      <c r="KHB25" s="934"/>
      <c r="KHC25" s="934"/>
      <c r="KHD25" s="934"/>
      <c r="KHE25" s="934"/>
      <c r="KHF25" s="934"/>
      <c r="KHG25" s="934"/>
      <c r="KHH25" s="934"/>
      <c r="KHI25" s="934"/>
      <c r="KHJ25" s="934"/>
      <c r="KHK25" s="934"/>
      <c r="KHL25" s="934"/>
      <c r="KHM25" s="934"/>
      <c r="KHN25" s="934"/>
      <c r="KHO25" s="934"/>
      <c r="KHP25" s="934"/>
      <c r="KHQ25" s="934"/>
      <c r="KHR25" s="934"/>
      <c r="KHS25" s="934"/>
      <c r="KHT25" s="934"/>
      <c r="KHU25" s="934"/>
      <c r="KHV25" s="934"/>
      <c r="KHW25" s="934"/>
      <c r="KHX25" s="934"/>
      <c r="KHY25" s="934"/>
      <c r="KHZ25" s="934"/>
      <c r="KIA25" s="934"/>
      <c r="KIB25" s="934"/>
      <c r="KIC25" s="934"/>
      <c r="KID25" s="934"/>
      <c r="KIE25" s="934"/>
      <c r="KIF25" s="934"/>
      <c r="KIG25" s="934"/>
      <c r="KIH25" s="934"/>
      <c r="KII25" s="934"/>
      <c r="KIJ25" s="934"/>
      <c r="KIK25" s="934"/>
      <c r="KIL25" s="934"/>
      <c r="KIM25" s="934"/>
      <c r="KIN25" s="934"/>
      <c r="KIO25" s="934"/>
      <c r="KIP25" s="934"/>
      <c r="KIQ25" s="934"/>
      <c r="KIR25" s="934"/>
      <c r="KIS25" s="934"/>
      <c r="KIT25" s="934"/>
      <c r="KIU25" s="934"/>
      <c r="KIV25" s="934"/>
      <c r="KIW25" s="934"/>
      <c r="KIX25" s="934"/>
      <c r="KIY25" s="934"/>
      <c r="KIZ25" s="934"/>
      <c r="KJA25" s="934"/>
      <c r="KJB25" s="934"/>
      <c r="KJC25" s="934"/>
      <c r="KJD25" s="934"/>
      <c r="KJE25" s="934"/>
      <c r="KJF25" s="934"/>
      <c r="KJG25" s="934"/>
      <c r="KJH25" s="934"/>
      <c r="KJI25" s="934"/>
      <c r="KJJ25" s="934"/>
      <c r="KJK25" s="934"/>
      <c r="KJL25" s="934"/>
      <c r="KJM25" s="934"/>
      <c r="KJN25" s="934"/>
      <c r="KJO25" s="934"/>
      <c r="KJP25" s="934"/>
      <c r="KJQ25" s="934"/>
      <c r="KJR25" s="934"/>
      <c r="KJS25" s="934"/>
      <c r="KJT25" s="934"/>
      <c r="KJU25" s="934"/>
      <c r="KJV25" s="934"/>
      <c r="KJW25" s="934"/>
      <c r="KJX25" s="934"/>
      <c r="KJY25" s="934"/>
      <c r="KJZ25" s="934"/>
      <c r="KKA25" s="934"/>
      <c r="KKB25" s="934"/>
      <c r="KKC25" s="934"/>
      <c r="KKD25" s="934"/>
      <c r="KKE25" s="934"/>
      <c r="KKF25" s="934"/>
      <c r="KKG25" s="934"/>
      <c r="KKH25" s="934"/>
      <c r="KKI25" s="934"/>
      <c r="KKJ25" s="934"/>
      <c r="KKK25" s="934"/>
      <c r="KKL25" s="934"/>
      <c r="KKM25" s="934"/>
      <c r="KKN25" s="934"/>
      <c r="KKO25" s="934"/>
      <c r="KKP25" s="934"/>
      <c r="KKQ25" s="934"/>
      <c r="KKR25" s="934"/>
      <c r="KKS25" s="934"/>
      <c r="KKT25" s="934"/>
      <c r="KKU25" s="934"/>
      <c r="KKV25" s="934"/>
      <c r="KKW25" s="934"/>
      <c r="KKX25" s="934"/>
      <c r="KKY25" s="934"/>
      <c r="KKZ25" s="934"/>
      <c r="KLA25" s="934"/>
      <c r="KLB25" s="934"/>
      <c r="KLC25" s="934"/>
      <c r="KLD25" s="934"/>
      <c r="KLE25" s="934"/>
      <c r="KLF25" s="934"/>
      <c r="KLG25" s="934"/>
      <c r="KLH25" s="934"/>
      <c r="KLI25" s="934"/>
      <c r="KLJ25" s="934"/>
      <c r="KLK25" s="934"/>
      <c r="KLL25" s="934"/>
      <c r="KLM25" s="934"/>
      <c r="KLN25" s="934"/>
      <c r="KLO25" s="934"/>
      <c r="KLP25" s="934"/>
      <c r="KLQ25" s="934"/>
      <c r="KLR25" s="934"/>
      <c r="KLS25" s="934"/>
      <c r="KLT25" s="934"/>
      <c r="KLU25" s="934"/>
      <c r="KLV25" s="934"/>
      <c r="KLW25" s="934"/>
      <c r="KLX25" s="934"/>
      <c r="KLY25" s="934"/>
      <c r="KLZ25" s="934"/>
      <c r="KMA25" s="934"/>
      <c r="KMB25" s="934"/>
      <c r="KMC25" s="934"/>
      <c r="KMD25" s="934"/>
      <c r="KME25" s="934"/>
      <c r="KMF25" s="934"/>
      <c r="KMG25" s="934"/>
      <c r="KMH25" s="934"/>
      <c r="KMI25" s="934"/>
      <c r="KMJ25" s="934"/>
      <c r="KMK25" s="934"/>
      <c r="KML25" s="934"/>
      <c r="KMM25" s="934"/>
      <c r="KMN25" s="934"/>
      <c r="KMO25" s="934"/>
      <c r="KMP25" s="934"/>
      <c r="KMQ25" s="934"/>
      <c r="KMR25" s="934"/>
      <c r="KMS25" s="934"/>
      <c r="KMT25" s="934"/>
      <c r="KMU25" s="934"/>
      <c r="KMV25" s="934"/>
      <c r="KMW25" s="934"/>
      <c r="KMX25" s="934"/>
      <c r="KMY25" s="934"/>
      <c r="KMZ25" s="934"/>
      <c r="KNA25" s="934"/>
      <c r="KNB25" s="934"/>
      <c r="KNC25" s="934"/>
      <c r="KND25" s="934"/>
      <c r="KNE25" s="934"/>
      <c r="KNF25" s="934"/>
      <c r="KNG25" s="934"/>
      <c r="KNH25" s="934"/>
      <c r="KNI25" s="934"/>
      <c r="KNJ25" s="934"/>
      <c r="KNK25" s="934"/>
      <c r="KNL25" s="934"/>
      <c r="KNM25" s="934"/>
      <c r="KNN25" s="934"/>
      <c r="KNO25" s="934"/>
      <c r="KNP25" s="934"/>
      <c r="KNQ25" s="934"/>
      <c r="KNR25" s="934"/>
      <c r="KNS25" s="934"/>
      <c r="KNT25" s="934"/>
      <c r="KNU25" s="934"/>
      <c r="KNV25" s="934"/>
      <c r="KNW25" s="934"/>
      <c r="KNX25" s="934"/>
      <c r="KNY25" s="934"/>
      <c r="KNZ25" s="934"/>
      <c r="KOA25" s="934"/>
      <c r="KOB25" s="934"/>
      <c r="KOC25" s="934"/>
      <c r="KOD25" s="934"/>
      <c r="KOE25" s="934"/>
      <c r="KOF25" s="934"/>
      <c r="KOG25" s="934"/>
      <c r="KOH25" s="934"/>
      <c r="KOI25" s="934"/>
      <c r="KOJ25" s="934"/>
      <c r="KOK25" s="934"/>
      <c r="KOL25" s="934"/>
      <c r="KOM25" s="934"/>
      <c r="KON25" s="934"/>
      <c r="KOO25" s="934"/>
      <c r="KOP25" s="934"/>
      <c r="KOQ25" s="934"/>
      <c r="KOR25" s="934"/>
      <c r="KOS25" s="934"/>
      <c r="KOT25" s="934"/>
      <c r="KOU25" s="934"/>
      <c r="KOV25" s="934"/>
      <c r="KOW25" s="934"/>
      <c r="KOX25" s="934"/>
      <c r="KOY25" s="934"/>
      <c r="KOZ25" s="934"/>
      <c r="KPA25" s="934"/>
      <c r="KPB25" s="934"/>
      <c r="KPC25" s="934"/>
      <c r="KPD25" s="934"/>
      <c r="KPE25" s="934"/>
      <c r="KPF25" s="934"/>
      <c r="KPG25" s="934"/>
      <c r="KPH25" s="934"/>
      <c r="KPI25" s="934"/>
      <c r="KPJ25" s="934"/>
      <c r="KPK25" s="934"/>
      <c r="KPL25" s="934"/>
      <c r="KPM25" s="934"/>
      <c r="KPN25" s="934"/>
      <c r="KPO25" s="934"/>
      <c r="KPP25" s="934"/>
      <c r="KPQ25" s="934"/>
      <c r="KPR25" s="934"/>
      <c r="KPS25" s="934"/>
      <c r="KPT25" s="934"/>
      <c r="KPU25" s="934"/>
      <c r="KPV25" s="934"/>
      <c r="KPW25" s="934"/>
      <c r="KPX25" s="934"/>
      <c r="KPY25" s="934"/>
      <c r="KPZ25" s="934"/>
      <c r="KQA25" s="934"/>
      <c r="KQB25" s="934"/>
      <c r="KQC25" s="934"/>
      <c r="KQD25" s="934"/>
      <c r="KQE25" s="934"/>
      <c r="KQF25" s="934"/>
      <c r="KQG25" s="934"/>
      <c r="KQH25" s="934"/>
      <c r="KQI25" s="934"/>
      <c r="KQJ25" s="934"/>
      <c r="KQK25" s="934"/>
      <c r="KQL25" s="934"/>
      <c r="KQM25" s="934"/>
      <c r="KQN25" s="934"/>
      <c r="KQO25" s="934"/>
      <c r="KQP25" s="934"/>
      <c r="KQQ25" s="934"/>
      <c r="KQR25" s="934"/>
      <c r="KQS25" s="934"/>
      <c r="KQT25" s="934"/>
      <c r="KQU25" s="934"/>
      <c r="KQV25" s="934"/>
      <c r="KQW25" s="934"/>
      <c r="KQX25" s="934"/>
      <c r="KQY25" s="934"/>
      <c r="KQZ25" s="934"/>
      <c r="KRA25" s="934"/>
      <c r="KRB25" s="934"/>
      <c r="KRC25" s="934"/>
      <c r="KRD25" s="934"/>
      <c r="KRE25" s="934"/>
      <c r="KRF25" s="934"/>
      <c r="KRG25" s="934"/>
      <c r="KRH25" s="934"/>
      <c r="KRI25" s="934"/>
      <c r="KRJ25" s="934"/>
      <c r="KRK25" s="934"/>
      <c r="KRL25" s="934"/>
      <c r="KRM25" s="934"/>
      <c r="KRN25" s="934"/>
      <c r="KRO25" s="934"/>
      <c r="KRP25" s="934"/>
      <c r="KRQ25" s="934"/>
      <c r="KRR25" s="934"/>
      <c r="KRS25" s="934"/>
      <c r="KRT25" s="934"/>
      <c r="KRU25" s="934"/>
      <c r="KRV25" s="934"/>
      <c r="KRW25" s="934"/>
      <c r="KRX25" s="934"/>
      <c r="KRY25" s="934"/>
      <c r="KRZ25" s="934"/>
      <c r="KSA25" s="934"/>
      <c r="KSB25" s="934"/>
      <c r="KSC25" s="934"/>
      <c r="KSD25" s="934"/>
      <c r="KSE25" s="934"/>
      <c r="KSF25" s="934"/>
      <c r="KSG25" s="934"/>
      <c r="KSH25" s="934"/>
      <c r="KSI25" s="934"/>
      <c r="KSJ25" s="934"/>
      <c r="KSK25" s="934"/>
      <c r="KSL25" s="934"/>
      <c r="KSM25" s="934"/>
      <c r="KSN25" s="934"/>
      <c r="KSO25" s="934"/>
      <c r="KSP25" s="934"/>
      <c r="KSQ25" s="934"/>
      <c r="KSR25" s="934"/>
      <c r="KSS25" s="934"/>
      <c r="KST25" s="934"/>
      <c r="KSU25" s="934"/>
      <c r="KSV25" s="934"/>
      <c r="KSW25" s="934"/>
      <c r="KSX25" s="934"/>
      <c r="KSY25" s="934"/>
      <c r="KSZ25" s="934"/>
      <c r="KTA25" s="934"/>
      <c r="KTB25" s="934"/>
      <c r="KTC25" s="934"/>
      <c r="KTD25" s="934"/>
      <c r="KTE25" s="934"/>
      <c r="KTF25" s="934"/>
      <c r="KTG25" s="934"/>
      <c r="KTH25" s="934"/>
      <c r="KTI25" s="934"/>
      <c r="KTJ25" s="934"/>
      <c r="KTK25" s="934"/>
      <c r="KTL25" s="934"/>
      <c r="KTM25" s="934"/>
      <c r="KTN25" s="934"/>
      <c r="KTO25" s="934"/>
      <c r="KTP25" s="934"/>
      <c r="KTQ25" s="934"/>
      <c r="KTR25" s="934"/>
      <c r="KTS25" s="934"/>
      <c r="KTT25" s="934"/>
      <c r="KTU25" s="934"/>
      <c r="KTV25" s="934"/>
      <c r="KTW25" s="934"/>
      <c r="KTX25" s="934"/>
      <c r="KTY25" s="934"/>
      <c r="KTZ25" s="934"/>
      <c r="KUA25" s="934"/>
      <c r="KUB25" s="934"/>
      <c r="KUC25" s="934"/>
      <c r="KUD25" s="934"/>
      <c r="KUE25" s="934"/>
      <c r="KUF25" s="934"/>
      <c r="KUG25" s="934"/>
      <c r="KUH25" s="934"/>
      <c r="KUI25" s="934"/>
      <c r="KUJ25" s="934"/>
      <c r="KUK25" s="934"/>
      <c r="KUL25" s="934"/>
      <c r="KUM25" s="934"/>
      <c r="KUN25" s="934"/>
      <c r="KUO25" s="934"/>
      <c r="KUP25" s="934"/>
      <c r="KUQ25" s="934"/>
      <c r="KUR25" s="934"/>
      <c r="KUS25" s="934"/>
      <c r="KUT25" s="934"/>
      <c r="KUU25" s="934"/>
      <c r="KUV25" s="934"/>
      <c r="KUW25" s="934"/>
      <c r="KUX25" s="934"/>
      <c r="KUY25" s="934"/>
      <c r="KUZ25" s="934"/>
      <c r="KVA25" s="934"/>
      <c r="KVB25" s="934"/>
      <c r="KVC25" s="934"/>
      <c r="KVD25" s="934"/>
      <c r="KVE25" s="934"/>
      <c r="KVF25" s="934"/>
      <c r="KVG25" s="934"/>
      <c r="KVH25" s="934"/>
      <c r="KVI25" s="934"/>
      <c r="KVJ25" s="934"/>
      <c r="KVK25" s="934"/>
      <c r="KVL25" s="934"/>
      <c r="KVM25" s="934"/>
      <c r="KVN25" s="934"/>
      <c r="KVO25" s="934"/>
      <c r="KVP25" s="934"/>
      <c r="KVQ25" s="934"/>
      <c r="KVR25" s="934"/>
      <c r="KVS25" s="934"/>
      <c r="KVT25" s="934"/>
      <c r="KVU25" s="934"/>
      <c r="KVV25" s="934"/>
      <c r="KVW25" s="934"/>
      <c r="KVX25" s="934"/>
      <c r="KVY25" s="934"/>
      <c r="KVZ25" s="934"/>
      <c r="KWA25" s="934"/>
      <c r="KWB25" s="934"/>
      <c r="KWC25" s="934"/>
      <c r="KWD25" s="934"/>
      <c r="KWE25" s="934"/>
      <c r="KWF25" s="934"/>
      <c r="KWG25" s="934"/>
      <c r="KWH25" s="934"/>
      <c r="KWI25" s="934"/>
      <c r="KWJ25" s="934"/>
      <c r="KWK25" s="934"/>
      <c r="KWL25" s="934"/>
      <c r="KWM25" s="934"/>
      <c r="KWN25" s="934"/>
      <c r="KWO25" s="934"/>
      <c r="KWP25" s="934"/>
      <c r="KWQ25" s="934"/>
      <c r="KWR25" s="934"/>
      <c r="KWS25" s="934"/>
      <c r="KWT25" s="934"/>
      <c r="KWU25" s="934"/>
      <c r="KWV25" s="934"/>
      <c r="KWW25" s="934"/>
      <c r="KWX25" s="934"/>
      <c r="KWY25" s="934"/>
      <c r="KWZ25" s="934"/>
      <c r="KXA25" s="934"/>
      <c r="KXB25" s="934"/>
      <c r="KXC25" s="934"/>
      <c r="KXD25" s="934"/>
      <c r="KXE25" s="934"/>
      <c r="KXF25" s="934"/>
      <c r="KXG25" s="934"/>
      <c r="KXH25" s="934"/>
      <c r="KXI25" s="934"/>
      <c r="KXJ25" s="934"/>
      <c r="KXK25" s="934"/>
      <c r="KXL25" s="934"/>
      <c r="KXM25" s="934"/>
      <c r="KXN25" s="934"/>
      <c r="KXO25" s="934"/>
      <c r="KXP25" s="934"/>
      <c r="KXQ25" s="934"/>
      <c r="KXR25" s="934"/>
      <c r="KXS25" s="934"/>
      <c r="KXT25" s="934"/>
      <c r="KXU25" s="934"/>
      <c r="KXV25" s="934"/>
      <c r="KXW25" s="934"/>
      <c r="KXX25" s="934"/>
      <c r="KXY25" s="934"/>
      <c r="KXZ25" s="934"/>
      <c r="KYA25" s="934"/>
      <c r="KYB25" s="934"/>
      <c r="KYC25" s="934"/>
      <c r="KYD25" s="934"/>
      <c r="KYE25" s="934"/>
      <c r="KYF25" s="934"/>
      <c r="KYG25" s="934"/>
      <c r="KYH25" s="934"/>
      <c r="KYI25" s="934"/>
      <c r="KYJ25" s="934"/>
      <c r="KYK25" s="934"/>
      <c r="KYL25" s="934"/>
      <c r="KYM25" s="934"/>
      <c r="KYN25" s="934"/>
      <c r="KYO25" s="934"/>
      <c r="KYP25" s="934"/>
      <c r="KYQ25" s="934"/>
      <c r="KYR25" s="934"/>
      <c r="KYS25" s="934"/>
      <c r="KYT25" s="934"/>
      <c r="KYU25" s="934"/>
      <c r="KYV25" s="934"/>
      <c r="KYW25" s="934"/>
      <c r="KYX25" s="934"/>
      <c r="KYY25" s="934"/>
      <c r="KYZ25" s="934"/>
      <c r="KZA25" s="934"/>
      <c r="KZB25" s="934"/>
      <c r="KZC25" s="934"/>
      <c r="KZD25" s="934"/>
      <c r="KZE25" s="934"/>
      <c r="KZF25" s="934"/>
      <c r="KZG25" s="934"/>
      <c r="KZH25" s="934"/>
      <c r="KZI25" s="934"/>
      <c r="KZJ25" s="934"/>
      <c r="KZK25" s="934"/>
      <c r="KZL25" s="934"/>
      <c r="KZM25" s="934"/>
      <c r="KZN25" s="934"/>
      <c r="KZO25" s="934"/>
      <c r="KZP25" s="934"/>
      <c r="KZQ25" s="934"/>
      <c r="KZR25" s="934"/>
      <c r="KZS25" s="934"/>
      <c r="KZT25" s="934"/>
      <c r="KZU25" s="934"/>
      <c r="KZV25" s="934"/>
      <c r="KZW25" s="934"/>
      <c r="KZX25" s="934"/>
      <c r="KZY25" s="934"/>
      <c r="KZZ25" s="934"/>
      <c r="LAA25" s="934"/>
      <c r="LAB25" s="934"/>
      <c r="LAC25" s="934"/>
      <c r="LAD25" s="934"/>
      <c r="LAE25" s="934"/>
      <c r="LAF25" s="934"/>
      <c r="LAG25" s="934"/>
      <c r="LAH25" s="934"/>
      <c r="LAI25" s="934"/>
      <c r="LAJ25" s="934"/>
      <c r="LAK25" s="934"/>
      <c r="LAL25" s="934"/>
      <c r="LAM25" s="934"/>
      <c r="LAN25" s="934"/>
      <c r="LAO25" s="934"/>
      <c r="LAP25" s="934"/>
      <c r="LAQ25" s="934"/>
      <c r="LAR25" s="934"/>
      <c r="LAS25" s="934"/>
      <c r="LAT25" s="934"/>
      <c r="LAU25" s="934"/>
      <c r="LAV25" s="934"/>
      <c r="LAW25" s="934"/>
      <c r="LAX25" s="934"/>
      <c r="LAY25" s="934"/>
      <c r="LAZ25" s="934"/>
      <c r="LBA25" s="934"/>
      <c r="LBB25" s="934"/>
      <c r="LBC25" s="934"/>
      <c r="LBD25" s="934"/>
      <c r="LBE25" s="934"/>
      <c r="LBF25" s="934"/>
      <c r="LBG25" s="934"/>
      <c r="LBH25" s="934"/>
      <c r="LBI25" s="934"/>
      <c r="LBJ25" s="934"/>
      <c r="LBK25" s="934"/>
      <c r="LBL25" s="934"/>
      <c r="LBM25" s="934"/>
      <c r="LBN25" s="934"/>
      <c r="LBO25" s="934"/>
      <c r="LBP25" s="934"/>
      <c r="LBQ25" s="934"/>
      <c r="LBR25" s="934"/>
      <c r="LBS25" s="934"/>
      <c r="LBT25" s="934"/>
      <c r="LBU25" s="934"/>
      <c r="LBV25" s="934"/>
      <c r="LBW25" s="934"/>
      <c r="LBX25" s="934"/>
      <c r="LBY25" s="934"/>
      <c r="LBZ25" s="934"/>
      <c r="LCA25" s="934"/>
      <c r="LCB25" s="934"/>
      <c r="LCC25" s="934"/>
      <c r="LCD25" s="934"/>
      <c r="LCE25" s="934"/>
      <c r="LCF25" s="934"/>
      <c r="LCG25" s="934"/>
      <c r="LCH25" s="934"/>
      <c r="LCI25" s="934"/>
      <c r="LCJ25" s="934"/>
      <c r="LCK25" s="934"/>
      <c r="LCL25" s="934"/>
      <c r="LCM25" s="934"/>
      <c r="LCN25" s="934"/>
      <c r="LCO25" s="934"/>
      <c r="LCP25" s="934"/>
      <c r="LCQ25" s="934"/>
      <c r="LCR25" s="934"/>
      <c r="LCS25" s="934"/>
      <c r="LCT25" s="934"/>
      <c r="LCU25" s="934"/>
      <c r="LCV25" s="934"/>
      <c r="LCW25" s="934"/>
      <c r="LCX25" s="934"/>
      <c r="LCY25" s="934"/>
      <c r="LCZ25" s="934"/>
      <c r="LDA25" s="934"/>
      <c r="LDB25" s="934"/>
      <c r="LDC25" s="934"/>
      <c r="LDD25" s="934"/>
      <c r="LDE25" s="934"/>
      <c r="LDF25" s="934"/>
      <c r="LDG25" s="934"/>
      <c r="LDH25" s="934"/>
      <c r="LDI25" s="934"/>
      <c r="LDJ25" s="934"/>
      <c r="LDK25" s="934"/>
      <c r="LDL25" s="934"/>
      <c r="LDM25" s="934"/>
      <c r="LDN25" s="934"/>
      <c r="LDO25" s="934"/>
      <c r="LDP25" s="934"/>
      <c r="LDQ25" s="934"/>
      <c r="LDR25" s="934"/>
      <c r="LDS25" s="934"/>
      <c r="LDT25" s="934"/>
      <c r="LDU25" s="934"/>
      <c r="LDV25" s="934"/>
      <c r="LDW25" s="934"/>
      <c r="LDX25" s="934"/>
      <c r="LDY25" s="934"/>
      <c r="LDZ25" s="934"/>
      <c r="LEA25" s="934"/>
      <c r="LEB25" s="934"/>
      <c r="LEC25" s="934"/>
      <c r="LED25" s="934"/>
      <c r="LEE25" s="934"/>
      <c r="LEF25" s="934"/>
      <c r="LEG25" s="934"/>
      <c r="LEH25" s="934"/>
      <c r="LEI25" s="934"/>
      <c r="LEJ25" s="934"/>
      <c r="LEK25" s="934"/>
      <c r="LEL25" s="934"/>
      <c r="LEM25" s="934"/>
      <c r="LEN25" s="934"/>
      <c r="LEO25" s="934"/>
      <c r="LEP25" s="934"/>
      <c r="LEQ25" s="934"/>
      <c r="LER25" s="934"/>
      <c r="LES25" s="934"/>
      <c r="LET25" s="934"/>
      <c r="LEU25" s="934"/>
      <c r="LEV25" s="934"/>
      <c r="LEW25" s="934"/>
      <c r="LEX25" s="934"/>
      <c r="LEY25" s="934"/>
      <c r="LEZ25" s="934"/>
      <c r="LFA25" s="934"/>
      <c r="LFB25" s="934"/>
      <c r="LFC25" s="934"/>
      <c r="LFD25" s="934"/>
      <c r="LFE25" s="934"/>
      <c r="LFF25" s="934"/>
      <c r="LFG25" s="934"/>
      <c r="LFH25" s="934"/>
      <c r="LFI25" s="934"/>
      <c r="LFJ25" s="934"/>
      <c r="LFK25" s="934"/>
      <c r="LFL25" s="934"/>
      <c r="LFM25" s="934"/>
      <c r="LFN25" s="934"/>
      <c r="LFO25" s="934"/>
      <c r="LFP25" s="934"/>
      <c r="LFQ25" s="934"/>
      <c r="LFR25" s="934"/>
      <c r="LFS25" s="934"/>
      <c r="LFT25" s="934"/>
      <c r="LFU25" s="934"/>
      <c r="LFV25" s="934"/>
      <c r="LFW25" s="934"/>
      <c r="LFX25" s="934"/>
      <c r="LFY25" s="934"/>
      <c r="LFZ25" s="934"/>
      <c r="LGA25" s="934"/>
      <c r="LGB25" s="934"/>
      <c r="LGC25" s="934"/>
      <c r="LGD25" s="934"/>
      <c r="LGE25" s="934"/>
      <c r="LGF25" s="934"/>
      <c r="LGG25" s="934"/>
      <c r="LGH25" s="934"/>
      <c r="LGI25" s="934"/>
      <c r="LGJ25" s="934"/>
      <c r="LGK25" s="934"/>
      <c r="LGL25" s="934"/>
      <c r="LGM25" s="934"/>
      <c r="LGN25" s="934"/>
      <c r="LGO25" s="934"/>
      <c r="LGP25" s="934"/>
      <c r="LGQ25" s="934"/>
      <c r="LGR25" s="934"/>
      <c r="LGS25" s="934"/>
      <c r="LGT25" s="934"/>
      <c r="LGU25" s="934"/>
      <c r="LGV25" s="934"/>
      <c r="LGW25" s="934"/>
      <c r="LGX25" s="934"/>
      <c r="LGY25" s="934"/>
      <c r="LGZ25" s="934"/>
      <c r="LHA25" s="934"/>
      <c r="LHB25" s="934"/>
      <c r="LHC25" s="934"/>
      <c r="LHD25" s="934"/>
      <c r="LHE25" s="934"/>
      <c r="LHF25" s="934"/>
      <c r="LHG25" s="934"/>
      <c r="LHH25" s="934"/>
      <c r="LHI25" s="934"/>
      <c r="LHJ25" s="934"/>
      <c r="LHK25" s="934"/>
      <c r="LHL25" s="934"/>
      <c r="LHM25" s="934"/>
      <c r="LHN25" s="934"/>
      <c r="LHO25" s="934"/>
      <c r="LHP25" s="934"/>
      <c r="LHQ25" s="934"/>
      <c r="LHR25" s="934"/>
      <c r="LHS25" s="934"/>
      <c r="LHT25" s="934"/>
      <c r="LHU25" s="934"/>
      <c r="LHV25" s="934"/>
      <c r="LHW25" s="934"/>
      <c r="LHX25" s="934"/>
      <c r="LHY25" s="934"/>
      <c r="LHZ25" s="934"/>
      <c r="LIA25" s="934"/>
      <c r="LIB25" s="934"/>
      <c r="LIC25" s="934"/>
      <c r="LID25" s="934"/>
      <c r="LIE25" s="934"/>
      <c r="LIF25" s="934"/>
      <c r="LIG25" s="934"/>
      <c r="LIH25" s="934"/>
      <c r="LII25" s="934"/>
      <c r="LIJ25" s="934"/>
      <c r="LIK25" s="934"/>
      <c r="LIL25" s="934"/>
      <c r="LIM25" s="934"/>
      <c r="LIN25" s="934"/>
      <c r="LIO25" s="934"/>
      <c r="LIP25" s="934"/>
      <c r="LIQ25" s="934"/>
      <c r="LIR25" s="934"/>
      <c r="LIS25" s="934"/>
      <c r="LIT25" s="934"/>
      <c r="LIU25" s="934"/>
      <c r="LIV25" s="934"/>
      <c r="LIW25" s="934"/>
      <c r="LIX25" s="934"/>
      <c r="LIY25" s="934"/>
      <c r="LIZ25" s="934"/>
      <c r="LJA25" s="934"/>
      <c r="LJB25" s="934"/>
      <c r="LJC25" s="934"/>
      <c r="LJD25" s="934"/>
      <c r="LJE25" s="934"/>
      <c r="LJF25" s="934"/>
      <c r="LJG25" s="934"/>
      <c r="LJH25" s="934"/>
      <c r="LJI25" s="934"/>
      <c r="LJJ25" s="934"/>
      <c r="LJK25" s="934"/>
      <c r="LJL25" s="934"/>
      <c r="LJM25" s="934"/>
      <c r="LJN25" s="934"/>
      <c r="LJO25" s="934"/>
      <c r="LJP25" s="934"/>
      <c r="LJQ25" s="934"/>
      <c r="LJR25" s="934"/>
      <c r="LJS25" s="934"/>
      <c r="LJT25" s="934"/>
      <c r="LJU25" s="934"/>
      <c r="LJV25" s="934"/>
      <c r="LJW25" s="934"/>
      <c r="LJX25" s="934"/>
      <c r="LJY25" s="934"/>
      <c r="LJZ25" s="934"/>
      <c r="LKA25" s="934"/>
      <c r="LKB25" s="934"/>
      <c r="LKC25" s="934"/>
      <c r="LKD25" s="934"/>
      <c r="LKE25" s="934"/>
      <c r="LKF25" s="934"/>
      <c r="LKG25" s="934"/>
      <c r="LKH25" s="934"/>
      <c r="LKI25" s="934"/>
      <c r="LKJ25" s="934"/>
      <c r="LKK25" s="934"/>
      <c r="LKL25" s="934"/>
      <c r="LKM25" s="934"/>
      <c r="LKN25" s="934"/>
      <c r="LKO25" s="934"/>
      <c r="LKP25" s="934"/>
      <c r="LKQ25" s="934"/>
      <c r="LKR25" s="934"/>
      <c r="LKS25" s="934"/>
      <c r="LKT25" s="934"/>
      <c r="LKU25" s="934"/>
      <c r="LKV25" s="934"/>
      <c r="LKW25" s="934"/>
      <c r="LKX25" s="934"/>
      <c r="LKY25" s="934"/>
      <c r="LKZ25" s="934"/>
      <c r="LLA25" s="934"/>
      <c r="LLB25" s="934"/>
      <c r="LLC25" s="934"/>
      <c r="LLD25" s="934"/>
      <c r="LLE25" s="934"/>
      <c r="LLF25" s="934"/>
      <c r="LLG25" s="934"/>
      <c r="LLH25" s="934"/>
      <c r="LLI25" s="934"/>
      <c r="LLJ25" s="934"/>
      <c r="LLK25" s="934"/>
      <c r="LLL25" s="934"/>
      <c r="LLM25" s="934"/>
      <c r="LLN25" s="934"/>
      <c r="LLO25" s="934"/>
      <c r="LLP25" s="934"/>
      <c r="LLQ25" s="934"/>
      <c r="LLR25" s="934"/>
      <c r="LLS25" s="934"/>
      <c r="LLT25" s="934"/>
      <c r="LLU25" s="934"/>
      <c r="LLV25" s="934"/>
      <c r="LLW25" s="934"/>
      <c r="LLX25" s="934"/>
      <c r="LLY25" s="934"/>
      <c r="LLZ25" s="934"/>
      <c r="LMA25" s="934"/>
      <c r="LMB25" s="934"/>
      <c r="LMC25" s="934"/>
      <c r="LMD25" s="934"/>
      <c r="LME25" s="934"/>
      <c r="LMF25" s="934"/>
      <c r="LMG25" s="934"/>
      <c r="LMH25" s="934"/>
      <c r="LMI25" s="934"/>
      <c r="LMJ25" s="934"/>
      <c r="LMK25" s="934"/>
      <c r="LML25" s="934"/>
      <c r="LMM25" s="934"/>
      <c r="LMN25" s="934"/>
      <c r="LMO25" s="934"/>
      <c r="LMP25" s="934"/>
      <c r="LMQ25" s="934"/>
      <c r="LMR25" s="934"/>
      <c r="LMS25" s="934"/>
      <c r="LMT25" s="934"/>
      <c r="LMU25" s="934"/>
      <c r="LMV25" s="934"/>
      <c r="LMW25" s="934"/>
      <c r="LMX25" s="934"/>
      <c r="LMY25" s="934"/>
      <c r="LMZ25" s="934"/>
      <c r="LNA25" s="934"/>
      <c r="LNB25" s="934"/>
      <c r="LNC25" s="934"/>
      <c r="LND25" s="934"/>
      <c r="LNE25" s="934"/>
      <c r="LNF25" s="934"/>
      <c r="LNG25" s="934"/>
      <c r="LNH25" s="934"/>
      <c r="LNI25" s="934"/>
      <c r="LNJ25" s="934"/>
      <c r="LNK25" s="934"/>
      <c r="LNL25" s="934"/>
      <c r="LNM25" s="934"/>
      <c r="LNN25" s="934"/>
      <c r="LNO25" s="934"/>
      <c r="LNP25" s="934"/>
      <c r="LNQ25" s="934"/>
      <c r="LNR25" s="934"/>
      <c r="LNS25" s="934"/>
      <c r="LNT25" s="934"/>
      <c r="LNU25" s="934"/>
      <c r="LNV25" s="934"/>
      <c r="LNW25" s="934"/>
      <c r="LNX25" s="934"/>
      <c r="LNY25" s="934"/>
      <c r="LNZ25" s="934"/>
      <c r="LOA25" s="934"/>
      <c r="LOB25" s="934"/>
      <c r="LOC25" s="934"/>
      <c r="LOD25" s="934"/>
      <c r="LOE25" s="934"/>
      <c r="LOF25" s="934"/>
      <c r="LOG25" s="934"/>
      <c r="LOH25" s="934"/>
      <c r="LOI25" s="934"/>
      <c r="LOJ25" s="934"/>
      <c r="LOK25" s="934"/>
      <c r="LOL25" s="934"/>
      <c r="LOM25" s="934"/>
      <c r="LON25" s="934"/>
      <c r="LOO25" s="934"/>
      <c r="LOP25" s="934"/>
      <c r="LOQ25" s="934"/>
      <c r="LOR25" s="934"/>
      <c r="LOS25" s="934"/>
      <c r="LOT25" s="934"/>
      <c r="LOU25" s="934"/>
      <c r="LOV25" s="934"/>
      <c r="LOW25" s="934"/>
      <c r="LOX25" s="934"/>
      <c r="LOY25" s="934"/>
      <c r="LOZ25" s="934"/>
      <c r="LPA25" s="934"/>
      <c r="LPB25" s="934"/>
      <c r="LPC25" s="934"/>
      <c r="LPD25" s="934"/>
      <c r="LPE25" s="934"/>
      <c r="LPF25" s="934"/>
      <c r="LPG25" s="934"/>
      <c r="LPH25" s="934"/>
      <c r="LPI25" s="934"/>
      <c r="LPJ25" s="934"/>
      <c r="LPK25" s="934"/>
      <c r="LPL25" s="934"/>
      <c r="LPM25" s="934"/>
      <c r="LPN25" s="934"/>
      <c r="LPO25" s="934"/>
      <c r="LPP25" s="934"/>
      <c r="LPQ25" s="934"/>
      <c r="LPR25" s="934"/>
      <c r="LPS25" s="934"/>
      <c r="LPT25" s="934"/>
      <c r="LPU25" s="934"/>
      <c r="LPV25" s="934"/>
      <c r="LPW25" s="934"/>
      <c r="LPX25" s="934"/>
      <c r="LPY25" s="934"/>
      <c r="LPZ25" s="934"/>
      <c r="LQA25" s="934"/>
      <c r="LQB25" s="934"/>
      <c r="LQC25" s="934"/>
      <c r="LQD25" s="934"/>
      <c r="LQE25" s="934"/>
      <c r="LQF25" s="934"/>
      <c r="LQG25" s="934"/>
      <c r="LQH25" s="934"/>
      <c r="LQI25" s="934"/>
      <c r="LQJ25" s="934"/>
      <c r="LQK25" s="934"/>
      <c r="LQL25" s="934"/>
      <c r="LQM25" s="934"/>
      <c r="LQN25" s="934"/>
      <c r="LQO25" s="934"/>
      <c r="LQP25" s="934"/>
      <c r="LQQ25" s="934"/>
      <c r="LQR25" s="934"/>
      <c r="LQS25" s="934"/>
      <c r="LQT25" s="934"/>
      <c r="LQU25" s="934"/>
      <c r="LQV25" s="934"/>
      <c r="LQW25" s="934"/>
      <c r="LQX25" s="934"/>
      <c r="LQY25" s="934"/>
      <c r="LQZ25" s="934"/>
      <c r="LRA25" s="934"/>
      <c r="LRB25" s="934"/>
      <c r="LRC25" s="934"/>
      <c r="LRD25" s="934"/>
      <c r="LRE25" s="934"/>
      <c r="LRF25" s="934"/>
      <c r="LRG25" s="934"/>
      <c r="LRH25" s="934"/>
      <c r="LRI25" s="934"/>
      <c r="LRJ25" s="934"/>
      <c r="LRK25" s="934"/>
      <c r="LRL25" s="934"/>
      <c r="LRM25" s="934"/>
      <c r="LRN25" s="934"/>
      <c r="LRO25" s="934"/>
      <c r="LRP25" s="934"/>
      <c r="LRQ25" s="934"/>
      <c r="LRR25" s="934"/>
      <c r="LRS25" s="934"/>
      <c r="LRT25" s="934"/>
      <c r="LRU25" s="934"/>
      <c r="LRV25" s="934"/>
      <c r="LRW25" s="934"/>
      <c r="LRX25" s="934"/>
      <c r="LRY25" s="934"/>
      <c r="LRZ25" s="934"/>
      <c r="LSA25" s="934"/>
      <c r="LSB25" s="934"/>
      <c r="LSC25" s="934"/>
      <c r="LSD25" s="934"/>
      <c r="LSE25" s="934"/>
      <c r="LSF25" s="934"/>
      <c r="LSG25" s="934"/>
      <c r="LSH25" s="934"/>
      <c r="LSI25" s="934"/>
      <c r="LSJ25" s="934"/>
      <c r="LSK25" s="934"/>
      <c r="LSL25" s="934"/>
      <c r="LSM25" s="934"/>
      <c r="LSN25" s="934"/>
      <c r="LSO25" s="934"/>
      <c r="LSP25" s="934"/>
      <c r="LSQ25" s="934"/>
      <c r="LSR25" s="934"/>
      <c r="LSS25" s="934"/>
      <c r="LST25" s="934"/>
      <c r="LSU25" s="934"/>
      <c r="LSV25" s="934"/>
      <c r="LSW25" s="934"/>
      <c r="LSX25" s="934"/>
      <c r="LSY25" s="934"/>
      <c r="LSZ25" s="934"/>
      <c r="LTA25" s="934"/>
      <c r="LTB25" s="934"/>
      <c r="LTC25" s="934"/>
      <c r="LTD25" s="934"/>
      <c r="LTE25" s="934"/>
      <c r="LTF25" s="934"/>
      <c r="LTG25" s="934"/>
      <c r="LTH25" s="934"/>
      <c r="LTI25" s="934"/>
      <c r="LTJ25" s="934"/>
      <c r="LTK25" s="934"/>
      <c r="LTL25" s="934"/>
      <c r="LTM25" s="934"/>
      <c r="LTN25" s="934"/>
      <c r="LTO25" s="934"/>
      <c r="LTP25" s="934"/>
      <c r="LTQ25" s="934"/>
      <c r="LTR25" s="934"/>
      <c r="LTS25" s="934"/>
      <c r="LTT25" s="934"/>
      <c r="LTU25" s="934"/>
      <c r="LTV25" s="934"/>
      <c r="LTW25" s="934"/>
      <c r="LTX25" s="934"/>
      <c r="LTY25" s="934"/>
      <c r="LTZ25" s="934"/>
      <c r="LUA25" s="934"/>
      <c r="LUB25" s="934"/>
      <c r="LUC25" s="934"/>
      <c r="LUD25" s="934"/>
      <c r="LUE25" s="934"/>
      <c r="LUF25" s="934"/>
      <c r="LUG25" s="934"/>
      <c r="LUH25" s="934"/>
      <c r="LUI25" s="934"/>
      <c r="LUJ25" s="934"/>
      <c r="LUK25" s="934"/>
      <c r="LUL25" s="934"/>
      <c r="LUM25" s="934"/>
      <c r="LUN25" s="934"/>
      <c r="LUO25" s="934"/>
      <c r="LUP25" s="934"/>
      <c r="LUQ25" s="934"/>
      <c r="LUR25" s="934"/>
      <c r="LUS25" s="934"/>
      <c r="LUT25" s="934"/>
      <c r="LUU25" s="934"/>
      <c r="LUV25" s="934"/>
      <c r="LUW25" s="934"/>
      <c r="LUX25" s="934"/>
      <c r="LUY25" s="934"/>
      <c r="LUZ25" s="934"/>
      <c r="LVA25" s="934"/>
      <c r="LVB25" s="934"/>
      <c r="LVC25" s="934"/>
      <c r="LVD25" s="934"/>
      <c r="LVE25" s="934"/>
      <c r="LVF25" s="934"/>
      <c r="LVG25" s="934"/>
      <c r="LVH25" s="934"/>
      <c r="LVI25" s="934"/>
      <c r="LVJ25" s="934"/>
      <c r="LVK25" s="934"/>
      <c r="LVL25" s="934"/>
      <c r="LVM25" s="934"/>
      <c r="LVN25" s="934"/>
      <c r="LVO25" s="934"/>
      <c r="LVP25" s="934"/>
      <c r="LVQ25" s="934"/>
      <c r="LVR25" s="934"/>
      <c r="LVS25" s="934"/>
      <c r="LVT25" s="934"/>
      <c r="LVU25" s="934"/>
      <c r="LVV25" s="934"/>
      <c r="LVW25" s="934"/>
      <c r="LVX25" s="934"/>
      <c r="LVY25" s="934"/>
      <c r="LVZ25" s="934"/>
      <c r="LWA25" s="934"/>
      <c r="LWB25" s="934"/>
      <c r="LWC25" s="934"/>
      <c r="LWD25" s="934"/>
      <c r="LWE25" s="934"/>
      <c r="LWF25" s="934"/>
      <c r="LWG25" s="934"/>
      <c r="LWH25" s="934"/>
      <c r="LWI25" s="934"/>
      <c r="LWJ25" s="934"/>
      <c r="LWK25" s="934"/>
      <c r="LWL25" s="934"/>
      <c r="LWM25" s="934"/>
      <c r="LWN25" s="934"/>
      <c r="LWO25" s="934"/>
      <c r="LWP25" s="934"/>
      <c r="LWQ25" s="934"/>
      <c r="LWR25" s="934"/>
      <c r="LWS25" s="934"/>
      <c r="LWT25" s="934"/>
      <c r="LWU25" s="934"/>
      <c r="LWV25" s="934"/>
      <c r="LWW25" s="934"/>
      <c r="LWX25" s="934"/>
      <c r="LWY25" s="934"/>
      <c r="LWZ25" s="934"/>
      <c r="LXA25" s="934"/>
      <c r="LXB25" s="934"/>
      <c r="LXC25" s="934"/>
      <c r="LXD25" s="934"/>
      <c r="LXE25" s="934"/>
      <c r="LXF25" s="934"/>
      <c r="LXG25" s="934"/>
      <c r="LXH25" s="934"/>
      <c r="LXI25" s="934"/>
      <c r="LXJ25" s="934"/>
      <c r="LXK25" s="934"/>
      <c r="LXL25" s="934"/>
      <c r="LXM25" s="934"/>
      <c r="LXN25" s="934"/>
      <c r="LXO25" s="934"/>
      <c r="LXP25" s="934"/>
      <c r="LXQ25" s="934"/>
      <c r="LXR25" s="934"/>
      <c r="LXS25" s="934"/>
      <c r="LXT25" s="934"/>
      <c r="LXU25" s="934"/>
      <c r="LXV25" s="934"/>
      <c r="LXW25" s="934"/>
      <c r="LXX25" s="934"/>
      <c r="LXY25" s="934"/>
      <c r="LXZ25" s="934"/>
      <c r="LYA25" s="934"/>
      <c r="LYB25" s="934"/>
      <c r="LYC25" s="934"/>
      <c r="LYD25" s="934"/>
      <c r="LYE25" s="934"/>
      <c r="LYF25" s="934"/>
      <c r="LYG25" s="934"/>
      <c r="LYH25" s="934"/>
      <c r="LYI25" s="934"/>
      <c r="LYJ25" s="934"/>
      <c r="LYK25" s="934"/>
      <c r="LYL25" s="934"/>
      <c r="LYM25" s="934"/>
      <c r="LYN25" s="934"/>
      <c r="LYO25" s="934"/>
      <c r="LYP25" s="934"/>
      <c r="LYQ25" s="934"/>
      <c r="LYR25" s="934"/>
      <c r="LYS25" s="934"/>
      <c r="LYT25" s="934"/>
      <c r="LYU25" s="934"/>
      <c r="LYV25" s="934"/>
      <c r="LYW25" s="934"/>
      <c r="LYX25" s="934"/>
      <c r="LYY25" s="934"/>
      <c r="LYZ25" s="934"/>
      <c r="LZA25" s="934"/>
      <c r="LZB25" s="934"/>
      <c r="LZC25" s="934"/>
      <c r="LZD25" s="934"/>
      <c r="LZE25" s="934"/>
      <c r="LZF25" s="934"/>
      <c r="LZG25" s="934"/>
      <c r="LZH25" s="934"/>
      <c r="LZI25" s="934"/>
      <c r="LZJ25" s="934"/>
      <c r="LZK25" s="934"/>
      <c r="LZL25" s="934"/>
      <c r="LZM25" s="934"/>
      <c r="LZN25" s="934"/>
      <c r="LZO25" s="934"/>
      <c r="LZP25" s="934"/>
      <c r="LZQ25" s="934"/>
      <c r="LZR25" s="934"/>
      <c r="LZS25" s="934"/>
      <c r="LZT25" s="934"/>
      <c r="LZU25" s="934"/>
      <c r="LZV25" s="934"/>
      <c r="LZW25" s="934"/>
      <c r="LZX25" s="934"/>
      <c r="LZY25" s="934"/>
      <c r="LZZ25" s="934"/>
      <c r="MAA25" s="934"/>
      <c r="MAB25" s="934"/>
      <c r="MAC25" s="934"/>
      <c r="MAD25" s="934"/>
      <c r="MAE25" s="934"/>
      <c r="MAF25" s="934"/>
      <c r="MAG25" s="934"/>
      <c r="MAH25" s="934"/>
      <c r="MAI25" s="934"/>
      <c r="MAJ25" s="934"/>
      <c r="MAK25" s="934"/>
      <c r="MAL25" s="934"/>
      <c r="MAM25" s="934"/>
      <c r="MAN25" s="934"/>
      <c r="MAO25" s="934"/>
      <c r="MAP25" s="934"/>
      <c r="MAQ25" s="934"/>
      <c r="MAR25" s="934"/>
      <c r="MAS25" s="934"/>
      <c r="MAT25" s="934"/>
      <c r="MAU25" s="934"/>
      <c r="MAV25" s="934"/>
      <c r="MAW25" s="934"/>
      <c r="MAX25" s="934"/>
      <c r="MAY25" s="934"/>
      <c r="MAZ25" s="934"/>
      <c r="MBA25" s="934"/>
      <c r="MBB25" s="934"/>
      <c r="MBC25" s="934"/>
      <c r="MBD25" s="934"/>
      <c r="MBE25" s="934"/>
      <c r="MBF25" s="934"/>
      <c r="MBG25" s="934"/>
      <c r="MBH25" s="934"/>
      <c r="MBI25" s="934"/>
      <c r="MBJ25" s="934"/>
      <c r="MBK25" s="934"/>
      <c r="MBL25" s="934"/>
      <c r="MBM25" s="934"/>
      <c r="MBN25" s="934"/>
      <c r="MBO25" s="934"/>
      <c r="MBP25" s="934"/>
      <c r="MBQ25" s="934"/>
      <c r="MBR25" s="934"/>
      <c r="MBS25" s="934"/>
      <c r="MBT25" s="934"/>
      <c r="MBU25" s="934"/>
      <c r="MBV25" s="934"/>
      <c r="MBW25" s="934"/>
      <c r="MBX25" s="934"/>
      <c r="MBY25" s="934"/>
      <c r="MBZ25" s="934"/>
      <c r="MCA25" s="934"/>
      <c r="MCB25" s="934"/>
      <c r="MCC25" s="934"/>
      <c r="MCD25" s="934"/>
      <c r="MCE25" s="934"/>
      <c r="MCF25" s="934"/>
      <c r="MCG25" s="934"/>
      <c r="MCH25" s="934"/>
      <c r="MCI25" s="934"/>
      <c r="MCJ25" s="934"/>
      <c r="MCK25" s="934"/>
      <c r="MCL25" s="934"/>
      <c r="MCM25" s="934"/>
      <c r="MCN25" s="934"/>
      <c r="MCO25" s="934"/>
      <c r="MCP25" s="934"/>
      <c r="MCQ25" s="934"/>
      <c r="MCR25" s="934"/>
      <c r="MCS25" s="934"/>
      <c r="MCT25" s="934"/>
      <c r="MCU25" s="934"/>
      <c r="MCV25" s="934"/>
      <c r="MCW25" s="934"/>
      <c r="MCX25" s="934"/>
      <c r="MCY25" s="934"/>
      <c r="MCZ25" s="934"/>
      <c r="MDA25" s="934"/>
      <c r="MDB25" s="934"/>
      <c r="MDC25" s="934"/>
      <c r="MDD25" s="934"/>
      <c r="MDE25" s="934"/>
      <c r="MDF25" s="934"/>
      <c r="MDG25" s="934"/>
      <c r="MDH25" s="934"/>
      <c r="MDI25" s="934"/>
      <c r="MDJ25" s="934"/>
      <c r="MDK25" s="934"/>
      <c r="MDL25" s="934"/>
      <c r="MDM25" s="934"/>
      <c r="MDN25" s="934"/>
      <c r="MDO25" s="934"/>
      <c r="MDP25" s="934"/>
      <c r="MDQ25" s="934"/>
      <c r="MDR25" s="934"/>
      <c r="MDS25" s="934"/>
      <c r="MDT25" s="934"/>
      <c r="MDU25" s="934"/>
      <c r="MDV25" s="934"/>
      <c r="MDW25" s="934"/>
      <c r="MDX25" s="934"/>
      <c r="MDY25" s="934"/>
      <c r="MDZ25" s="934"/>
      <c r="MEA25" s="934"/>
      <c r="MEB25" s="934"/>
      <c r="MEC25" s="934"/>
      <c r="MED25" s="934"/>
      <c r="MEE25" s="934"/>
      <c r="MEF25" s="934"/>
      <c r="MEG25" s="934"/>
      <c r="MEH25" s="934"/>
      <c r="MEI25" s="934"/>
      <c r="MEJ25" s="934"/>
      <c r="MEK25" s="934"/>
      <c r="MEL25" s="934"/>
      <c r="MEM25" s="934"/>
      <c r="MEN25" s="934"/>
      <c r="MEO25" s="934"/>
      <c r="MEP25" s="934"/>
      <c r="MEQ25" s="934"/>
      <c r="MER25" s="934"/>
      <c r="MES25" s="934"/>
      <c r="MET25" s="934"/>
      <c r="MEU25" s="934"/>
      <c r="MEV25" s="934"/>
      <c r="MEW25" s="934"/>
      <c r="MEX25" s="934"/>
      <c r="MEY25" s="934"/>
      <c r="MEZ25" s="934"/>
      <c r="MFA25" s="934"/>
      <c r="MFB25" s="934"/>
      <c r="MFC25" s="934"/>
      <c r="MFD25" s="934"/>
      <c r="MFE25" s="934"/>
      <c r="MFF25" s="934"/>
      <c r="MFG25" s="934"/>
      <c r="MFH25" s="934"/>
      <c r="MFI25" s="934"/>
      <c r="MFJ25" s="934"/>
      <c r="MFK25" s="934"/>
      <c r="MFL25" s="934"/>
      <c r="MFM25" s="934"/>
      <c r="MFN25" s="934"/>
      <c r="MFO25" s="934"/>
      <c r="MFP25" s="934"/>
      <c r="MFQ25" s="934"/>
      <c r="MFR25" s="934"/>
      <c r="MFS25" s="934"/>
      <c r="MFT25" s="934"/>
      <c r="MFU25" s="934"/>
      <c r="MFV25" s="934"/>
      <c r="MFW25" s="934"/>
      <c r="MFX25" s="934"/>
      <c r="MFY25" s="934"/>
      <c r="MFZ25" s="934"/>
      <c r="MGA25" s="934"/>
      <c r="MGB25" s="934"/>
      <c r="MGC25" s="934"/>
      <c r="MGD25" s="934"/>
      <c r="MGE25" s="934"/>
      <c r="MGF25" s="934"/>
      <c r="MGG25" s="934"/>
      <c r="MGH25" s="934"/>
      <c r="MGI25" s="934"/>
      <c r="MGJ25" s="934"/>
      <c r="MGK25" s="934"/>
      <c r="MGL25" s="934"/>
      <c r="MGM25" s="934"/>
      <c r="MGN25" s="934"/>
      <c r="MGO25" s="934"/>
      <c r="MGP25" s="934"/>
      <c r="MGQ25" s="934"/>
      <c r="MGR25" s="934"/>
      <c r="MGS25" s="934"/>
      <c r="MGT25" s="934"/>
      <c r="MGU25" s="934"/>
      <c r="MGV25" s="934"/>
      <c r="MGW25" s="934"/>
      <c r="MGX25" s="934"/>
      <c r="MGY25" s="934"/>
      <c r="MGZ25" s="934"/>
      <c r="MHA25" s="934"/>
      <c r="MHB25" s="934"/>
      <c r="MHC25" s="934"/>
      <c r="MHD25" s="934"/>
      <c r="MHE25" s="934"/>
      <c r="MHF25" s="934"/>
      <c r="MHG25" s="934"/>
      <c r="MHH25" s="934"/>
      <c r="MHI25" s="934"/>
      <c r="MHJ25" s="934"/>
      <c r="MHK25" s="934"/>
      <c r="MHL25" s="934"/>
      <c r="MHM25" s="934"/>
      <c r="MHN25" s="934"/>
      <c r="MHO25" s="934"/>
      <c r="MHP25" s="934"/>
      <c r="MHQ25" s="934"/>
      <c r="MHR25" s="934"/>
      <c r="MHS25" s="934"/>
      <c r="MHT25" s="934"/>
      <c r="MHU25" s="934"/>
      <c r="MHV25" s="934"/>
      <c r="MHW25" s="934"/>
      <c r="MHX25" s="934"/>
      <c r="MHY25" s="934"/>
      <c r="MHZ25" s="934"/>
      <c r="MIA25" s="934"/>
      <c r="MIB25" s="934"/>
      <c r="MIC25" s="934"/>
      <c r="MID25" s="934"/>
      <c r="MIE25" s="934"/>
      <c r="MIF25" s="934"/>
      <c r="MIG25" s="934"/>
      <c r="MIH25" s="934"/>
      <c r="MII25" s="934"/>
      <c r="MIJ25" s="934"/>
      <c r="MIK25" s="934"/>
      <c r="MIL25" s="934"/>
      <c r="MIM25" s="934"/>
      <c r="MIN25" s="934"/>
      <c r="MIO25" s="934"/>
      <c r="MIP25" s="934"/>
      <c r="MIQ25" s="934"/>
      <c r="MIR25" s="934"/>
      <c r="MIS25" s="934"/>
      <c r="MIT25" s="934"/>
      <c r="MIU25" s="934"/>
      <c r="MIV25" s="934"/>
      <c r="MIW25" s="934"/>
      <c r="MIX25" s="934"/>
      <c r="MIY25" s="934"/>
      <c r="MIZ25" s="934"/>
      <c r="MJA25" s="934"/>
      <c r="MJB25" s="934"/>
      <c r="MJC25" s="934"/>
      <c r="MJD25" s="934"/>
      <c r="MJE25" s="934"/>
      <c r="MJF25" s="934"/>
      <c r="MJG25" s="934"/>
      <c r="MJH25" s="934"/>
      <c r="MJI25" s="934"/>
      <c r="MJJ25" s="934"/>
      <c r="MJK25" s="934"/>
      <c r="MJL25" s="934"/>
      <c r="MJM25" s="934"/>
      <c r="MJN25" s="934"/>
      <c r="MJO25" s="934"/>
      <c r="MJP25" s="934"/>
      <c r="MJQ25" s="934"/>
      <c r="MJR25" s="934"/>
      <c r="MJS25" s="934"/>
      <c r="MJT25" s="934"/>
      <c r="MJU25" s="934"/>
      <c r="MJV25" s="934"/>
      <c r="MJW25" s="934"/>
      <c r="MJX25" s="934"/>
      <c r="MJY25" s="934"/>
      <c r="MJZ25" s="934"/>
      <c r="MKA25" s="934"/>
      <c r="MKB25" s="934"/>
      <c r="MKC25" s="934"/>
      <c r="MKD25" s="934"/>
      <c r="MKE25" s="934"/>
      <c r="MKF25" s="934"/>
      <c r="MKG25" s="934"/>
      <c r="MKH25" s="934"/>
      <c r="MKI25" s="934"/>
      <c r="MKJ25" s="934"/>
      <c r="MKK25" s="934"/>
      <c r="MKL25" s="934"/>
      <c r="MKM25" s="934"/>
      <c r="MKN25" s="934"/>
      <c r="MKO25" s="934"/>
      <c r="MKP25" s="934"/>
      <c r="MKQ25" s="934"/>
      <c r="MKR25" s="934"/>
      <c r="MKS25" s="934"/>
      <c r="MKT25" s="934"/>
      <c r="MKU25" s="934"/>
      <c r="MKV25" s="934"/>
      <c r="MKW25" s="934"/>
      <c r="MKX25" s="934"/>
      <c r="MKY25" s="934"/>
      <c r="MKZ25" s="934"/>
      <c r="MLA25" s="934"/>
      <c r="MLB25" s="934"/>
      <c r="MLC25" s="934"/>
      <c r="MLD25" s="934"/>
      <c r="MLE25" s="934"/>
      <c r="MLF25" s="934"/>
      <c r="MLG25" s="934"/>
      <c r="MLH25" s="934"/>
      <c r="MLI25" s="934"/>
      <c r="MLJ25" s="934"/>
      <c r="MLK25" s="934"/>
      <c r="MLL25" s="934"/>
      <c r="MLM25" s="934"/>
      <c r="MLN25" s="934"/>
      <c r="MLO25" s="934"/>
      <c r="MLP25" s="934"/>
      <c r="MLQ25" s="934"/>
      <c r="MLR25" s="934"/>
      <c r="MLS25" s="934"/>
      <c r="MLT25" s="934"/>
      <c r="MLU25" s="934"/>
      <c r="MLV25" s="934"/>
      <c r="MLW25" s="934"/>
      <c r="MLX25" s="934"/>
      <c r="MLY25" s="934"/>
      <c r="MLZ25" s="934"/>
      <c r="MMA25" s="934"/>
      <c r="MMB25" s="934"/>
      <c r="MMC25" s="934"/>
      <c r="MMD25" s="934"/>
      <c r="MME25" s="934"/>
      <c r="MMF25" s="934"/>
      <c r="MMG25" s="934"/>
      <c r="MMH25" s="934"/>
      <c r="MMI25" s="934"/>
      <c r="MMJ25" s="934"/>
      <c r="MMK25" s="934"/>
      <c r="MML25" s="934"/>
      <c r="MMM25" s="934"/>
      <c r="MMN25" s="934"/>
      <c r="MMO25" s="934"/>
      <c r="MMP25" s="934"/>
      <c r="MMQ25" s="934"/>
      <c r="MMR25" s="934"/>
      <c r="MMS25" s="934"/>
      <c r="MMT25" s="934"/>
      <c r="MMU25" s="934"/>
      <c r="MMV25" s="934"/>
      <c r="MMW25" s="934"/>
      <c r="MMX25" s="934"/>
      <c r="MMY25" s="934"/>
      <c r="MMZ25" s="934"/>
      <c r="MNA25" s="934"/>
      <c r="MNB25" s="934"/>
      <c r="MNC25" s="934"/>
      <c r="MND25" s="934"/>
      <c r="MNE25" s="934"/>
      <c r="MNF25" s="934"/>
      <c r="MNG25" s="934"/>
      <c r="MNH25" s="934"/>
      <c r="MNI25" s="934"/>
      <c r="MNJ25" s="934"/>
      <c r="MNK25" s="934"/>
      <c r="MNL25" s="934"/>
      <c r="MNM25" s="934"/>
      <c r="MNN25" s="934"/>
      <c r="MNO25" s="934"/>
      <c r="MNP25" s="934"/>
      <c r="MNQ25" s="934"/>
      <c r="MNR25" s="934"/>
      <c r="MNS25" s="934"/>
      <c r="MNT25" s="934"/>
      <c r="MNU25" s="934"/>
      <c r="MNV25" s="934"/>
      <c r="MNW25" s="934"/>
      <c r="MNX25" s="934"/>
      <c r="MNY25" s="934"/>
      <c r="MNZ25" s="934"/>
      <c r="MOA25" s="934"/>
      <c r="MOB25" s="934"/>
      <c r="MOC25" s="934"/>
      <c r="MOD25" s="934"/>
      <c r="MOE25" s="934"/>
      <c r="MOF25" s="934"/>
      <c r="MOG25" s="934"/>
      <c r="MOH25" s="934"/>
      <c r="MOI25" s="934"/>
      <c r="MOJ25" s="934"/>
      <c r="MOK25" s="934"/>
      <c r="MOL25" s="934"/>
      <c r="MOM25" s="934"/>
      <c r="MON25" s="934"/>
      <c r="MOO25" s="934"/>
      <c r="MOP25" s="934"/>
      <c r="MOQ25" s="934"/>
      <c r="MOR25" s="934"/>
      <c r="MOS25" s="934"/>
      <c r="MOT25" s="934"/>
      <c r="MOU25" s="934"/>
      <c r="MOV25" s="934"/>
      <c r="MOW25" s="934"/>
      <c r="MOX25" s="934"/>
      <c r="MOY25" s="934"/>
      <c r="MOZ25" s="934"/>
      <c r="MPA25" s="934"/>
      <c r="MPB25" s="934"/>
      <c r="MPC25" s="934"/>
      <c r="MPD25" s="934"/>
      <c r="MPE25" s="934"/>
      <c r="MPF25" s="934"/>
      <c r="MPG25" s="934"/>
      <c r="MPH25" s="934"/>
      <c r="MPI25" s="934"/>
      <c r="MPJ25" s="934"/>
      <c r="MPK25" s="934"/>
      <c r="MPL25" s="934"/>
      <c r="MPM25" s="934"/>
      <c r="MPN25" s="934"/>
      <c r="MPO25" s="934"/>
      <c r="MPP25" s="934"/>
      <c r="MPQ25" s="934"/>
      <c r="MPR25" s="934"/>
      <c r="MPS25" s="934"/>
      <c r="MPT25" s="934"/>
      <c r="MPU25" s="934"/>
      <c r="MPV25" s="934"/>
      <c r="MPW25" s="934"/>
      <c r="MPX25" s="934"/>
      <c r="MPY25" s="934"/>
      <c r="MPZ25" s="934"/>
      <c r="MQA25" s="934"/>
      <c r="MQB25" s="934"/>
      <c r="MQC25" s="934"/>
      <c r="MQD25" s="934"/>
      <c r="MQE25" s="934"/>
      <c r="MQF25" s="934"/>
      <c r="MQG25" s="934"/>
      <c r="MQH25" s="934"/>
      <c r="MQI25" s="934"/>
      <c r="MQJ25" s="934"/>
      <c r="MQK25" s="934"/>
      <c r="MQL25" s="934"/>
      <c r="MQM25" s="934"/>
      <c r="MQN25" s="934"/>
      <c r="MQO25" s="934"/>
      <c r="MQP25" s="934"/>
      <c r="MQQ25" s="934"/>
      <c r="MQR25" s="934"/>
      <c r="MQS25" s="934"/>
      <c r="MQT25" s="934"/>
      <c r="MQU25" s="934"/>
      <c r="MQV25" s="934"/>
      <c r="MQW25" s="934"/>
      <c r="MQX25" s="934"/>
      <c r="MQY25" s="934"/>
      <c r="MQZ25" s="934"/>
      <c r="MRA25" s="934"/>
      <c r="MRB25" s="934"/>
      <c r="MRC25" s="934"/>
      <c r="MRD25" s="934"/>
      <c r="MRE25" s="934"/>
      <c r="MRF25" s="934"/>
      <c r="MRG25" s="934"/>
      <c r="MRH25" s="934"/>
      <c r="MRI25" s="934"/>
      <c r="MRJ25" s="934"/>
      <c r="MRK25" s="934"/>
      <c r="MRL25" s="934"/>
      <c r="MRM25" s="934"/>
      <c r="MRN25" s="934"/>
      <c r="MRO25" s="934"/>
      <c r="MRP25" s="934"/>
      <c r="MRQ25" s="934"/>
      <c r="MRR25" s="934"/>
      <c r="MRS25" s="934"/>
      <c r="MRT25" s="934"/>
      <c r="MRU25" s="934"/>
      <c r="MRV25" s="934"/>
      <c r="MRW25" s="934"/>
      <c r="MRX25" s="934"/>
      <c r="MRY25" s="934"/>
      <c r="MRZ25" s="934"/>
      <c r="MSA25" s="934"/>
      <c r="MSB25" s="934"/>
      <c r="MSC25" s="934"/>
      <c r="MSD25" s="934"/>
      <c r="MSE25" s="934"/>
      <c r="MSF25" s="934"/>
      <c r="MSG25" s="934"/>
      <c r="MSH25" s="934"/>
      <c r="MSI25" s="934"/>
      <c r="MSJ25" s="934"/>
      <c r="MSK25" s="934"/>
      <c r="MSL25" s="934"/>
      <c r="MSM25" s="934"/>
      <c r="MSN25" s="934"/>
      <c r="MSO25" s="934"/>
      <c r="MSP25" s="934"/>
      <c r="MSQ25" s="934"/>
      <c r="MSR25" s="934"/>
      <c r="MSS25" s="934"/>
      <c r="MST25" s="934"/>
      <c r="MSU25" s="934"/>
      <c r="MSV25" s="934"/>
      <c r="MSW25" s="934"/>
      <c r="MSX25" s="934"/>
      <c r="MSY25" s="934"/>
      <c r="MSZ25" s="934"/>
      <c r="MTA25" s="934"/>
      <c r="MTB25" s="934"/>
      <c r="MTC25" s="934"/>
      <c r="MTD25" s="934"/>
      <c r="MTE25" s="934"/>
      <c r="MTF25" s="934"/>
      <c r="MTG25" s="934"/>
      <c r="MTH25" s="934"/>
      <c r="MTI25" s="934"/>
      <c r="MTJ25" s="934"/>
      <c r="MTK25" s="934"/>
      <c r="MTL25" s="934"/>
      <c r="MTM25" s="934"/>
      <c r="MTN25" s="934"/>
      <c r="MTO25" s="934"/>
      <c r="MTP25" s="934"/>
      <c r="MTQ25" s="934"/>
      <c r="MTR25" s="934"/>
      <c r="MTS25" s="934"/>
      <c r="MTT25" s="934"/>
      <c r="MTU25" s="934"/>
      <c r="MTV25" s="934"/>
      <c r="MTW25" s="934"/>
      <c r="MTX25" s="934"/>
      <c r="MTY25" s="934"/>
      <c r="MTZ25" s="934"/>
      <c r="MUA25" s="934"/>
      <c r="MUB25" s="934"/>
      <c r="MUC25" s="934"/>
      <c r="MUD25" s="934"/>
      <c r="MUE25" s="934"/>
      <c r="MUF25" s="934"/>
      <c r="MUG25" s="934"/>
      <c r="MUH25" s="934"/>
      <c r="MUI25" s="934"/>
      <c r="MUJ25" s="934"/>
      <c r="MUK25" s="934"/>
      <c r="MUL25" s="934"/>
      <c r="MUM25" s="934"/>
      <c r="MUN25" s="934"/>
      <c r="MUO25" s="934"/>
      <c r="MUP25" s="934"/>
      <c r="MUQ25" s="934"/>
      <c r="MUR25" s="934"/>
      <c r="MUS25" s="934"/>
      <c r="MUT25" s="934"/>
      <c r="MUU25" s="934"/>
      <c r="MUV25" s="934"/>
      <c r="MUW25" s="934"/>
      <c r="MUX25" s="934"/>
      <c r="MUY25" s="934"/>
      <c r="MUZ25" s="934"/>
      <c r="MVA25" s="934"/>
      <c r="MVB25" s="934"/>
      <c r="MVC25" s="934"/>
      <c r="MVD25" s="934"/>
      <c r="MVE25" s="934"/>
      <c r="MVF25" s="934"/>
      <c r="MVG25" s="934"/>
      <c r="MVH25" s="934"/>
      <c r="MVI25" s="934"/>
      <c r="MVJ25" s="934"/>
      <c r="MVK25" s="934"/>
      <c r="MVL25" s="934"/>
      <c r="MVM25" s="934"/>
      <c r="MVN25" s="934"/>
      <c r="MVO25" s="934"/>
      <c r="MVP25" s="934"/>
      <c r="MVQ25" s="934"/>
      <c r="MVR25" s="934"/>
      <c r="MVS25" s="934"/>
      <c r="MVT25" s="934"/>
      <c r="MVU25" s="934"/>
      <c r="MVV25" s="934"/>
      <c r="MVW25" s="934"/>
      <c r="MVX25" s="934"/>
      <c r="MVY25" s="934"/>
      <c r="MVZ25" s="934"/>
      <c r="MWA25" s="934"/>
      <c r="MWB25" s="934"/>
      <c r="MWC25" s="934"/>
      <c r="MWD25" s="934"/>
      <c r="MWE25" s="934"/>
      <c r="MWF25" s="934"/>
      <c r="MWG25" s="934"/>
      <c r="MWH25" s="934"/>
      <c r="MWI25" s="934"/>
      <c r="MWJ25" s="934"/>
      <c r="MWK25" s="934"/>
      <c r="MWL25" s="934"/>
      <c r="MWM25" s="934"/>
      <c r="MWN25" s="934"/>
      <c r="MWO25" s="934"/>
      <c r="MWP25" s="934"/>
      <c r="MWQ25" s="934"/>
      <c r="MWR25" s="934"/>
      <c r="MWS25" s="934"/>
      <c r="MWT25" s="934"/>
      <c r="MWU25" s="934"/>
      <c r="MWV25" s="934"/>
      <c r="MWW25" s="934"/>
      <c r="MWX25" s="934"/>
      <c r="MWY25" s="934"/>
      <c r="MWZ25" s="934"/>
      <c r="MXA25" s="934"/>
      <c r="MXB25" s="934"/>
      <c r="MXC25" s="934"/>
      <c r="MXD25" s="934"/>
      <c r="MXE25" s="934"/>
      <c r="MXF25" s="934"/>
      <c r="MXG25" s="934"/>
      <c r="MXH25" s="934"/>
      <c r="MXI25" s="934"/>
      <c r="MXJ25" s="934"/>
      <c r="MXK25" s="934"/>
      <c r="MXL25" s="934"/>
      <c r="MXM25" s="934"/>
      <c r="MXN25" s="934"/>
      <c r="MXO25" s="934"/>
      <c r="MXP25" s="934"/>
      <c r="MXQ25" s="934"/>
      <c r="MXR25" s="934"/>
      <c r="MXS25" s="934"/>
      <c r="MXT25" s="934"/>
      <c r="MXU25" s="934"/>
      <c r="MXV25" s="934"/>
      <c r="MXW25" s="934"/>
      <c r="MXX25" s="934"/>
      <c r="MXY25" s="934"/>
      <c r="MXZ25" s="934"/>
      <c r="MYA25" s="934"/>
      <c r="MYB25" s="934"/>
      <c r="MYC25" s="934"/>
      <c r="MYD25" s="934"/>
      <c r="MYE25" s="934"/>
      <c r="MYF25" s="934"/>
      <c r="MYG25" s="934"/>
      <c r="MYH25" s="934"/>
      <c r="MYI25" s="934"/>
      <c r="MYJ25" s="934"/>
      <c r="MYK25" s="934"/>
      <c r="MYL25" s="934"/>
      <c r="MYM25" s="934"/>
      <c r="MYN25" s="934"/>
      <c r="MYO25" s="934"/>
      <c r="MYP25" s="934"/>
      <c r="MYQ25" s="934"/>
      <c r="MYR25" s="934"/>
      <c r="MYS25" s="934"/>
      <c r="MYT25" s="934"/>
      <c r="MYU25" s="934"/>
      <c r="MYV25" s="934"/>
      <c r="MYW25" s="934"/>
      <c r="MYX25" s="934"/>
      <c r="MYY25" s="934"/>
      <c r="MYZ25" s="934"/>
      <c r="MZA25" s="934"/>
      <c r="MZB25" s="934"/>
      <c r="MZC25" s="934"/>
      <c r="MZD25" s="934"/>
      <c r="MZE25" s="934"/>
      <c r="MZF25" s="934"/>
      <c r="MZG25" s="934"/>
      <c r="MZH25" s="934"/>
      <c r="MZI25" s="934"/>
      <c r="MZJ25" s="934"/>
      <c r="MZK25" s="934"/>
      <c r="MZL25" s="934"/>
      <c r="MZM25" s="934"/>
      <c r="MZN25" s="934"/>
      <c r="MZO25" s="934"/>
      <c r="MZP25" s="934"/>
      <c r="MZQ25" s="934"/>
      <c r="MZR25" s="934"/>
      <c r="MZS25" s="934"/>
      <c r="MZT25" s="934"/>
      <c r="MZU25" s="934"/>
      <c r="MZV25" s="934"/>
      <c r="MZW25" s="934"/>
      <c r="MZX25" s="934"/>
      <c r="MZY25" s="934"/>
      <c r="MZZ25" s="934"/>
      <c r="NAA25" s="934"/>
      <c r="NAB25" s="934"/>
      <c r="NAC25" s="934"/>
      <c r="NAD25" s="934"/>
      <c r="NAE25" s="934"/>
      <c r="NAF25" s="934"/>
      <c r="NAG25" s="934"/>
      <c r="NAH25" s="934"/>
      <c r="NAI25" s="934"/>
      <c r="NAJ25" s="934"/>
      <c r="NAK25" s="934"/>
      <c r="NAL25" s="934"/>
      <c r="NAM25" s="934"/>
      <c r="NAN25" s="934"/>
      <c r="NAO25" s="934"/>
      <c r="NAP25" s="934"/>
      <c r="NAQ25" s="934"/>
      <c r="NAR25" s="934"/>
      <c r="NAS25" s="934"/>
      <c r="NAT25" s="934"/>
      <c r="NAU25" s="934"/>
      <c r="NAV25" s="934"/>
      <c r="NAW25" s="934"/>
      <c r="NAX25" s="934"/>
      <c r="NAY25" s="934"/>
      <c r="NAZ25" s="934"/>
      <c r="NBA25" s="934"/>
      <c r="NBB25" s="934"/>
      <c r="NBC25" s="934"/>
      <c r="NBD25" s="934"/>
      <c r="NBE25" s="934"/>
      <c r="NBF25" s="934"/>
      <c r="NBG25" s="934"/>
      <c r="NBH25" s="934"/>
      <c r="NBI25" s="934"/>
      <c r="NBJ25" s="934"/>
      <c r="NBK25" s="934"/>
      <c r="NBL25" s="934"/>
      <c r="NBM25" s="934"/>
      <c r="NBN25" s="934"/>
      <c r="NBO25" s="934"/>
      <c r="NBP25" s="934"/>
      <c r="NBQ25" s="934"/>
      <c r="NBR25" s="934"/>
      <c r="NBS25" s="934"/>
      <c r="NBT25" s="934"/>
      <c r="NBU25" s="934"/>
      <c r="NBV25" s="934"/>
      <c r="NBW25" s="934"/>
      <c r="NBX25" s="934"/>
      <c r="NBY25" s="934"/>
      <c r="NBZ25" s="934"/>
      <c r="NCA25" s="934"/>
      <c r="NCB25" s="934"/>
      <c r="NCC25" s="934"/>
      <c r="NCD25" s="934"/>
      <c r="NCE25" s="934"/>
      <c r="NCF25" s="934"/>
      <c r="NCG25" s="934"/>
      <c r="NCH25" s="934"/>
      <c r="NCI25" s="934"/>
      <c r="NCJ25" s="934"/>
      <c r="NCK25" s="934"/>
      <c r="NCL25" s="934"/>
      <c r="NCM25" s="934"/>
      <c r="NCN25" s="934"/>
      <c r="NCO25" s="934"/>
      <c r="NCP25" s="934"/>
      <c r="NCQ25" s="934"/>
      <c r="NCR25" s="934"/>
      <c r="NCS25" s="934"/>
      <c r="NCT25" s="934"/>
      <c r="NCU25" s="934"/>
      <c r="NCV25" s="934"/>
      <c r="NCW25" s="934"/>
      <c r="NCX25" s="934"/>
      <c r="NCY25" s="934"/>
      <c r="NCZ25" s="934"/>
      <c r="NDA25" s="934"/>
      <c r="NDB25" s="934"/>
      <c r="NDC25" s="934"/>
      <c r="NDD25" s="934"/>
      <c r="NDE25" s="934"/>
      <c r="NDF25" s="934"/>
      <c r="NDG25" s="934"/>
      <c r="NDH25" s="934"/>
      <c r="NDI25" s="934"/>
      <c r="NDJ25" s="934"/>
      <c r="NDK25" s="934"/>
      <c r="NDL25" s="934"/>
      <c r="NDM25" s="934"/>
      <c r="NDN25" s="934"/>
      <c r="NDO25" s="934"/>
      <c r="NDP25" s="934"/>
      <c r="NDQ25" s="934"/>
      <c r="NDR25" s="934"/>
      <c r="NDS25" s="934"/>
      <c r="NDT25" s="934"/>
      <c r="NDU25" s="934"/>
      <c r="NDV25" s="934"/>
      <c r="NDW25" s="934"/>
      <c r="NDX25" s="934"/>
      <c r="NDY25" s="934"/>
      <c r="NDZ25" s="934"/>
      <c r="NEA25" s="934"/>
      <c r="NEB25" s="934"/>
      <c r="NEC25" s="934"/>
      <c r="NED25" s="934"/>
      <c r="NEE25" s="934"/>
      <c r="NEF25" s="934"/>
      <c r="NEG25" s="934"/>
      <c r="NEH25" s="934"/>
      <c r="NEI25" s="934"/>
      <c r="NEJ25" s="934"/>
      <c r="NEK25" s="934"/>
      <c r="NEL25" s="934"/>
      <c r="NEM25" s="934"/>
      <c r="NEN25" s="934"/>
      <c r="NEO25" s="934"/>
      <c r="NEP25" s="934"/>
      <c r="NEQ25" s="934"/>
      <c r="NER25" s="934"/>
      <c r="NES25" s="934"/>
      <c r="NET25" s="934"/>
      <c r="NEU25" s="934"/>
      <c r="NEV25" s="934"/>
      <c r="NEW25" s="934"/>
      <c r="NEX25" s="934"/>
      <c r="NEY25" s="934"/>
      <c r="NEZ25" s="934"/>
      <c r="NFA25" s="934"/>
      <c r="NFB25" s="934"/>
      <c r="NFC25" s="934"/>
      <c r="NFD25" s="934"/>
      <c r="NFE25" s="934"/>
      <c r="NFF25" s="934"/>
      <c r="NFG25" s="934"/>
      <c r="NFH25" s="934"/>
      <c r="NFI25" s="934"/>
      <c r="NFJ25" s="934"/>
      <c r="NFK25" s="934"/>
      <c r="NFL25" s="934"/>
      <c r="NFM25" s="934"/>
      <c r="NFN25" s="934"/>
      <c r="NFO25" s="934"/>
      <c r="NFP25" s="934"/>
      <c r="NFQ25" s="934"/>
      <c r="NFR25" s="934"/>
      <c r="NFS25" s="934"/>
      <c r="NFT25" s="934"/>
      <c r="NFU25" s="934"/>
      <c r="NFV25" s="934"/>
      <c r="NFW25" s="934"/>
      <c r="NFX25" s="934"/>
      <c r="NFY25" s="934"/>
      <c r="NFZ25" s="934"/>
      <c r="NGA25" s="934"/>
      <c r="NGB25" s="934"/>
      <c r="NGC25" s="934"/>
      <c r="NGD25" s="934"/>
      <c r="NGE25" s="934"/>
      <c r="NGF25" s="934"/>
      <c r="NGG25" s="934"/>
      <c r="NGH25" s="934"/>
      <c r="NGI25" s="934"/>
      <c r="NGJ25" s="934"/>
      <c r="NGK25" s="934"/>
      <c r="NGL25" s="934"/>
      <c r="NGM25" s="934"/>
      <c r="NGN25" s="934"/>
      <c r="NGO25" s="934"/>
      <c r="NGP25" s="934"/>
      <c r="NGQ25" s="934"/>
      <c r="NGR25" s="934"/>
      <c r="NGS25" s="934"/>
      <c r="NGT25" s="934"/>
      <c r="NGU25" s="934"/>
      <c r="NGV25" s="934"/>
      <c r="NGW25" s="934"/>
      <c r="NGX25" s="934"/>
      <c r="NGY25" s="934"/>
      <c r="NGZ25" s="934"/>
      <c r="NHA25" s="934"/>
      <c r="NHB25" s="934"/>
      <c r="NHC25" s="934"/>
      <c r="NHD25" s="934"/>
      <c r="NHE25" s="934"/>
      <c r="NHF25" s="934"/>
      <c r="NHG25" s="934"/>
      <c r="NHH25" s="934"/>
      <c r="NHI25" s="934"/>
      <c r="NHJ25" s="934"/>
      <c r="NHK25" s="934"/>
      <c r="NHL25" s="934"/>
      <c r="NHM25" s="934"/>
      <c r="NHN25" s="934"/>
      <c r="NHO25" s="934"/>
      <c r="NHP25" s="934"/>
      <c r="NHQ25" s="934"/>
      <c r="NHR25" s="934"/>
      <c r="NHS25" s="934"/>
      <c r="NHT25" s="934"/>
      <c r="NHU25" s="934"/>
      <c r="NHV25" s="934"/>
      <c r="NHW25" s="934"/>
      <c r="NHX25" s="934"/>
      <c r="NHY25" s="934"/>
      <c r="NHZ25" s="934"/>
      <c r="NIA25" s="934"/>
      <c r="NIB25" s="934"/>
      <c r="NIC25" s="934"/>
      <c r="NID25" s="934"/>
      <c r="NIE25" s="934"/>
      <c r="NIF25" s="934"/>
      <c r="NIG25" s="934"/>
      <c r="NIH25" s="934"/>
      <c r="NII25" s="934"/>
      <c r="NIJ25" s="934"/>
      <c r="NIK25" s="934"/>
      <c r="NIL25" s="934"/>
      <c r="NIM25" s="934"/>
      <c r="NIN25" s="934"/>
      <c r="NIO25" s="934"/>
      <c r="NIP25" s="934"/>
      <c r="NIQ25" s="934"/>
      <c r="NIR25" s="934"/>
      <c r="NIS25" s="934"/>
      <c r="NIT25" s="934"/>
      <c r="NIU25" s="934"/>
      <c r="NIV25" s="934"/>
      <c r="NIW25" s="934"/>
      <c r="NIX25" s="934"/>
      <c r="NIY25" s="934"/>
      <c r="NIZ25" s="934"/>
      <c r="NJA25" s="934"/>
      <c r="NJB25" s="934"/>
      <c r="NJC25" s="934"/>
      <c r="NJD25" s="934"/>
      <c r="NJE25" s="934"/>
      <c r="NJF25" s="934"/>
      <c r="NJG25" s="934"/>
      <c r="NJH25" s="934"/>
      <c r="NJI25" s="934"/>
      <c r="NJJ25" s="934"/>
      <c r="NJK25" s="934"/>
      <c r="NJL25" s="934"/>
      <c r="NJM25" s="934"/>
      <c r="NJN25" s="934"/>
      <c r="NJO25" s="934"/>
      <c r="NJP25" s="934"/>
      <c r="NJQ25" s="934"/>
      <c r="NJR25" s="934"/>
      <c r="NJS25" s="934"/>
      <c r="NJT25" s="934"/>
      <c r="NJU25" s="934"/>
      <c r="NJV25" s="934"/>
      <c r="NJW25" s="934"/>
      <c r="NJX25" s="934"/>
      <c r="NJY25" s="934"/>
      <c r="NJZ25" s="934"/>
      <c r="NKA25" s="934"/>
      <c r="NKB25" s="934"/>
      <c r="NKC25" s="934"/>
      <c r="NKD25" s="934"/>
      <c r="NKE25" s="934"/>
      <c r="NKF25" s="934"/>
      <c r="NKG25" s="934"/>
      <c r="NKH25" s="934"/>
      <c r="NKI25" s="934"/>
      <c r="NKJ25" s="934"/>
      <c r="NKK25" s="934"/>
      <c r="NKL25" s="934"/>
      <c r="NKM25" s="934"/>
      <c r="NKN25" s="934"/>
      <c r="NKO25" s="934"/>
      <c r="NKP25" s="934"/>
      <c r="NKQ25" s="934"/>
      <c r="NKR25" s="934"/>
      <c r="NKS25" s="934"/>
      <c r="NKT25" s="934"/>
      <c r="NKU25" s="934"/>
      <c r="NKV25" s="934"/>
      <c r="NKW25" s="934"/>
      <c r="NKX25" s="934"/>
      <c r="NKY25" s="934"/>
      <c r="NKZ25" s="934"/>
      <c r="NLA25" s="934"/>
      <c r="NLB25" s="934"/>
      <c r="NLC25" s="934"/>
      <c r="NLD25" s="934"/>
      <c r="NLE25" s="934"/>
      <c r="NLF25" s="934"/>
      <c r="NLG25" s="934"/>
      <c r="NLH25" s="934"/>
      <c r="NLI25" s="934"/>
      <c r="NLJ25" s="934"/>
      <c r="NLK25" s="934"/>
      <c r="NLL25" s="934"/>
      <c r="NLM25" s="934"/>
      <c r="NLN25" s="934"/>
      <c r="NLO25" s="934"/>
      <c r="NLP25" s="934"/>
      <c r="NLQ25" s="934"/>
      <c r="NLR25" s="934"/>
      <c r="NLS25" s="934"/>
      <c r="NLT25" s="934"/>
      <c r="NLU25" s="934"/>
      <c r="NLV25" s="934"/>
      <c r="NLW25" s="934"/>
      <c r="NLX25" s="934"/>
      <c r="NLY25" s="934"/>
      <c r="NLZ25" s="934"/>
      <c r="NMA25" s="934"/>
      <c r="NMB25" s="934"/>
      <c r="NMC25" s="934"/>
      <c r="NMD25" s="934"/>
      <c r="NME25" s="934"/>
      <c r="NMF25" s="934"/>
      <c r="NMG25" s="934"/>
      <c r="NMH25" s="934"/>
      <c r="NMI25" s="934"/>
      <c r="NMJ25" s="934"/>
      <c r="NMK25" s="934"/>
      <c r="NML25" s="934"/>
      <c r="NMM25" s="934"/>
      <c r="NMN25" s="934"/>
      <c r="NMO25" s="934"/>
      <c r="NMP25" s="934"/>
      <c r="NMQ25" s="934"/>
      <c r="NMR25" s="934"/>
      <c r="NMS25" s="934"/>
      <c r="NMT25" s="934"/>
      <c r="NMU25" s="934"/>
      <c r="NMV25" s="934"/>
      <c r="NMW25" s="934"/>
      <c r="NMX25" s="934"/>
      <c r="NMY25" s="934"/>
      <c r="NMZ25" s="934"/>
      <c r="NNA25" s="934"/>
      <c r="NNB25" s="934"/>
      <c r="NNC25" s="934"/>
      <c r="NND25" s="934"/>
      <c r="NNE25" s="934"/>
      <c r="NNF25" s="934"/>
      <c r="NNG25" s="934"/>
      <c r="NNH25" s="934"/>
      <c r="NNI25" s="934"/>
      <c r="NNJ25" s="934"/>
      <c r="NNK25" s="934"/>
      <c r="NNL25" s="934"/>
      <c r="NNM25" s="934"/>
      <c r="NNN25" s="934"/>
      <c r="NNO25" s="934"/>
      <c r="NNP25" s="934"/>
      <c r="NNQ25" s="934"/>
      <c r="NNR25" s="934"/>
      <c r="NNS25" s="934"/>
      <c r="NNT25" s="934"/>
      <c r="NNU25" s="934"/>
      <c r="NNV25" s="934"/>
      <c r="NNW25" s="934"/>
      <c r="NNX25" s="934"/>
      <c r="NNY25" s="934"/>
      <c r="NNZ25" s="934"/>
      <c r="NOA25" s="934"/>
      <c r="NOB25" s="934"/>
      <c r="NOC25" s="934"/>
      <c r="NOD25" s="934"/>
      <c r="NOE25" s="934"/>
      <c r="NOF25" s="934"/>
      <c r="NOG25" s="934"/>
      <c r="NOH25" s="934"/>
      <c r="NOI25" s="934"/>
      <c r="NOJ25" s="934"/>
      <c r="NOK25" s="934"/>
      <c r="NOL25" s="934"/>
      <c r="NOM25" s="934"/>
      <c r="NON25" s="934"/>
      <c r="NOO25" s="934"/>
      <c r="NOP25" s="934"/>
      <c r="NOQ25" s="934"/>
      <c r="NOR25" s="934"/>
      <c r="NOS25" s="934"/>
      <c r="NOT25" s="934"/>
      <c r="NOU25" s="934"/>
      <c r="NOV25" s="934"/>
      <c r="NOW25" s="934"/>
      <c r="NOX25" s="934"/>
      <c r="NOY25" s="934"/>
      <c r="NOZ25" s="934"/>
      <c r="NPA25" s="934"/>
      <c r="NPB25" s="934"/>
      <c r="NPC25" s="934"/>
      <c r="NPD25" s="934"/>
      <c r="NPE25" s="934"/>
      <c r="NPF25" s="934"/>
      <c r="NPG25" s="934"/>
      <c r="NPH25" s="934"/>
      <c r="NPI25" s="934"/>
      <c r="NPJ25" s="934"/>
      <c r="NPK25" s="934"/>
      <c r="NPL25" s="934"/>
      <c r="NPM25" s="934"/>
      <c r="NPN25" s="934"/>
      <c r="NPO25" s="934"/>
      <c r="NPP25" s="934"/>
      <c r="NPQ25" s="934"/>
      <c r="NPR25" s="934"/>
      <c r="NPS25" s="934"/>
      <c r="NPT25" s="934"/>
      <c r="NPU25" s="934"/>
      <c r="NPV25" s="934"/>
      <c r="NPW25" s="934"/>
      <c r="NPX25" s="934"/>
      <c r="NPY25" s="934"/>
      <c r="NPZ25" s="934"/>
      <c r="NQA25" s="934"/>
      <c r="NQB25" s="934"/>
      <c r="NQC25" s="934"/>
      <c r="NQD25" s="934"/>
      <c r="NQE25" s="934"/>
      <c r="NQF25" s="934"/>
      <c r="NQG25" s="934"/>
      <c r="NQH25" s="934"/>
      <c r="NQI25" s="934"/>
      <c r="NQJ25" s="934"/>
      <c r="NQK25" s="934"/>
      <c r="NQL25" s="934"/>
      <c r="NQM25" s="934"/>
      <c r="NQN25" s="934"/>
      <c r="NQO25" s="934"/>
      <c r="NQP25" s="934"/>
      <c r="NQQ25" s="934"/>
      <c r="NQR25" s="934"/>
      <c r="NQS25" s="934"/>
      <c r="NQT25" s="934"/>
      <c r="NQU25" s="934"/>
      <c r="NQV25" s="934"/>
      <c r="NQW25" s="934"/>
      <c r="NQX25" s="934"/>
      <c r="NQY25" s="934"/>
      <c r="NQZ25" s="934"/>
      <c r="NRA25" s="934"/>
      <c r="NRB25" s="934"/>
      <c r="NRC25" s="934"/>
      <c r="NRD25" s="934"/>
      <c r="NRE25" s="934"/>
      <c r="NRF25" s="934"/>
      <c r="NRG25" s="934"/>
      <c r="NRH25" s="934"/>
      <c r="NRI25" s="934"/>
      <c r="NRJ25" s="934"/>
      <c r="NRK25" s="934"/>
      <c r="NRL25" s="934"/>
      <c r="NRM25" s="934"/>
      <c r="NRN25" s="934"/>
      <c r="NRO25" s="934"/>
      <c r="NRP25" s="934"/>
      <c r="NRQ25" s="934"/>
      <c r="NRR25" s="934"/>
      <c r="NRS25" s="934"/>
      <c r="NRT25" s="934"/>
      <c r="NRU25" s="934"/>
      <c r="NRV25" s="934"/>
      <c r="NRW25" s="934"/>
      <c r="NRX25" s="934"/>
      <c r="NRY25" s="934"/>
      <c r="NRZ25" s="934"/>
      <c r="NSA25" s="934"/>
      <c r="NSB25" s="934"/>
      <c r="NSC25" s="934"/>
      <c r="NSD25" s="934"/>
      <c r="NSE25" s="934"/>
      <c r="NSF25" s="934"/>
      <c r="NSG25" s="934"/>
      <c r="NSH25" s="934"/>
      <c r="NSI25" s="934"/>
      <c r="NSJ25" s="934"/>
      <c r="NSK25" s="934"/>
      <c r="NSL25" s="934"/>
      <c r="NSM25" s="934"/>
      <c r="NSN25" s="934"/>
      <c r="NSO25" s="934"/>
      <c r="NSP25" s="934"/>
      <c r="NSQ25" s="934"/>
      <c r="NSR25" s="934"/>
      <c r="NSS25" s="934"/>
      <c r="NST25" s="934"/>
      <c r="NSU25" s="934"/>
      <c r="NSV25" s="934"/>
      <c r="NSW25" s="934"/>
      <c r="NSX25" s="934"/>
      <c r="NSY25" s="934"/>
      <c r="NSZ25" s="934"/>
      <c r="NTA25" s="934"/>
      <c r="NTB25" s="934"/>
      <c r="NTC25" s="934"/>
      <c r="NTD25" s="934"/>
      <c r="NTE25" s="934"/>
      <c r="NTF25" s="934"/>
      <c r="NTG25" s="934"/>
      <c r="NTH25" s="934"/>
      <c r="NTI25" s="934"/>
      <c r="NTJ25" s="934"/>
      <c r="NTK25" s="934"/>
      <c r="NTL25" s="934"/>
      <c r="NTM25" s="934"/>
      <c r="NTN25" s="934"/>
      <c r="NTO25" s="934"/>
      <c r="NTP25" s="934"/>
      <c r="NTQ25" s="934"/>
      <c r="NTR25" s="934"/>
      <c r="NTS25" s="934"/>
      <c r="NTT25" s="934"/>
      <c r="NTU25" s="934"/>
      <c r="NTV25" s="934"/>
      <c r="NTW25" s="934"/>
      <c r="NTX25" s="934"/>
      <c r="NTY25" s="934"/>
      <c r="NTZ25" s="934"/>
      <c r="NUA25" s="934"/>
      <c r="NUB25" s="934"/>
      <c r="NUC25" s="934"/>
      <c r="NUD25" s="934"/>
      <c r="NUE25" s="934"/>
      <c r="NUF25" s="934"/>
      <c r="NUG25" s="934"/>
      <c r="NUH25" s="934"/>
      <c r="NUI25" s="934"/>
      <c r="NUJ25" s="934"/>
      <c r="NUK25" s="934"/>
      <c r="NUL25" s="934"/>
      <c r="NUM25" s="934"/>
      <c r="NUN25" s="934"/>
      <c r="NUO25" s="934"/>
      <c r="NUP25" s="934"/>
      <c r="NUQ25" s="934"/>
      <c r="NUR25" s="934"/>
      <c r="NUS25" s="934"/>
      <c r="NUT25" s="934"/>
      <c r="NUU25" s="934"/>
      <c r="NUV25" s="934"/>
      <c r="NUW25" s="934"/>
      <c r="NUX25" s="934"/>
      <c r="NUY25" s="934"/>
      <c r="NUZ25" s="934"/>
      <c r="NVA25" s="934"/>
      <c r="NVB25" s="934"/>
      <c r="NVC25" s="934"/>
      <c r="NVD25" s="934"/>
      <c r="NVE25" s="934"/>
      <c r="NVF25" s="934"/>
      <c r="NVG25" s="934"/>
      <c r="NVH25" s="934"/>
      <c r="NVI25" s="934"/>
      <c r="NVJ25" s="934"/>
      <c r="NVK25" s="934"/>
      <c r="NVL25" s="934"/>
      <c r="NVM25" s="934"/>
      <c r="NVN25" s="934"/>
      <c r="NVO25" s="934"/>
      <c r="NVP25" s="934"/>
      <c r="NVQ25" s="934"/>
      <c r="NVR25" s="934"/>
      <c r="NVS25" s="934"/>
      <c r="NVT25" s="934"/>
      <c r="NVU25" s="934"/>
      <c r="NVV25" s="934"/>
      <c r="NVW25" s="934"/>
      <c r="NVX25" s="934"/>
      <c r="NVY25" s="934"/>
      <c r="NVZ25" s="934"/>
      <c r="NWA25" s="934"/>
      <c r="NWB25" s="934"/>
      <c r="NWC25" s="934"/>
      <c r="NWD25" s="934"/>
      <c r="NWE25" s="934"/>
      <c r="NWF25" s="934"/>
      <c r="NWG25" s="934"/>
      <c r="NWH25" s="934"/>
      <c r="NWI25" s="934"/>
      <c r="NWJ25" s="934"/>
      <c r="NWK25" s="934"/>
      <c r="NWL25" s="934"/>
      <c r="NWM25" s="934"/>
      <c r="NWN25" s="934"/>
      <c r="NWO25" s="934"/>
      <c r="NWP25" s="934"/>
      <c r="NWQ25" s="934"/>
      <c r="NWR25" s="934"/>
      <c r="NWS25" s="934"/>
      <c r="NWT25" s="934"/>
      <c r="NWU25" s="934"/>
      <c r="NWV25" s="934"/>
      <c r="NWW25" s="934"/>
      <c r="NWX25" s="934"/>
      <c r="NWY25" s="934"/>
      <c r="NWZ25" s="934"/>
      <c r="NXA25" s="934"/>
      <c r="NXB25" s="934"/>
      <c r="NXC25" s="934"/>
      <c r="NXD25" s="934"/>
      <c r="NXE25" s="934"/>
      <c r="NXF25" s="934"/>
      <c r="NXG25" s="934"/>
      <c r="NXH25" s="934"/>
      <c r="NXI25" s="934"/>
      <c r="NXJ25" s="934"/>
      <c r="NXK25" s="934"/>
      <c r="NXL25" s="934"/>
      <c r="NXM25" s="934"/>
      <c r="NXN25" s="934"/>
      <c r="NXO25" s="934"/>
      <c r="NXP25" s="934"/>
      <c r="NXQ25" s="934"/>
      <c r="NXR25" s="934"/>
      <c r="NXS25" s="934"/>
      <c r="NXT25" s="934"/>
      <c r="NXU25" s="934"/>
      <c r="NXV25" s="934"/>
      <c r="NXW25" s="934"/>
      <c r="NXX25" s="934"/>
      <c r="NXY25" s="934"/>
      <c r="NXZ25" s="934"/>
      <c r="NYA25" s="934"/>
      <c r="NYB25" s="934"/>
      <c r="NYC25" s="934"/>
      <c r="NYD25" s="934"/>
      <c r="NYE25" s="934"/>
      <c r="NYF25" s="934"/>
      <c r="NYG25" s="934"/>
      <c r="NYH25" s="934"/>
      <c r="NYI25" s="934"/>
      <c r="NYJ25" s="934"/>
      <c r="NYK25" s="934"/>
      <c r="NYL25" s="934"/>
      <c r="NYM25" s="934"/>
      <c r="NYN25" s="934"/>
      <c r="NYO25" s="934"/>
      <c r="NYP25" s="934"/>
      <c r="NYQ25" s="934"/>
      <c r="NYR25" s="934"/>
      <c r="NYS25" s="934"/>
      <c r="NYT25" s="934"/>
      <c r="NYU25" s="934"/>
      <c r="NYV25" s="934"/>
      <c r="NYW25" s="934"/>
      <c r="NYX25" s="934"/>
      <c r="NYY25" s="934"/>
      <c r="NYZ25" s="934"/>
      <c r="NZA25" s="934"/>
      <c r="NZB25" s="934"/>
      <c r="NZC25" s="934"/>
      <c r="NZD25" s="934"/>
      <c r="NZE25" s="934"/>
      <c r="NZF25" s="934"/>
      <c r="NZG25" s="934"/>
      <c r="NZH25" s="934"/>
      <c r="NZI25" s="934"/>
      <c r="NZJ25" s="934"/>
      <c r="NZK25" s="934"/>
      <c r="NZL25" s="934"/>
      <c r="NZM25" s="934"/>
      <c r="NZN25" s="934"/>
      <c r="NZO25" s="934"/>
      <c r="NZP25" s="934"/>
      <c r="NZQ25" s="934"/>
      <c r="NZR25" s="934"/>
      <c r="NZS25" s="934"/>
      <c r="NZT25" s="934"/>
      <c r="NZU25" s="934"/>
      <c r="NZV25" s="934"/>
      <c r="NZW25" s="934"/>
      <c r="NZX25" s="934"/>
      <c r="NZY25" s="934"/>
      <c r="NZZ25" s="934"/>
      <c r="OAA25" s="934"/>
      <c r="OAB25" s="934"/>
      <c r="OAC25" s="934"/>
      <c r="OAD25" s="934"/>
      <c r="OAE25" s="934"/>
      <c r="OAF25" s="934"/>
      <c r="OAG25" s="934"/>
      <c r="OAH25" s="934"/>
      <c r="OAI25" s="934"/>
      <c r="OAJ25" s="934"/>
      <c r="OAK25" s="934"/>
      <c r="OAL25" s="934"/>
      <c r="OAM25" s="934"/>
      <c r="OAN25" s="934"/>
      <c r="OAO25" s="934"/>
      <c r="OAP25" s="934"/>
      <c r="OAQ25" s="934"/>
      <c r="OAR25" s="934"/>
      <c r="OAS25" s="934"/>
      <c r="OAT25" s="934"/>
      <c r="OAU25" s="934"/>
      <c r="OAV25" s="934"/>
      <c r="OAW25" s="934"/>
      <c r="OAX25" s="934"/>
      <c r="OAY25" s="934"/>
      <c r="OAZ25" s="934"/>
      <c r="OBA25" s="934"/>
      <c r="OBB25" s="934"/>
      <c r="OBC25" s="934"/>
      <c r="OBD25" s="934"/>
      <c r="OBE25" s="934"/>
      <c r="OBF25" s="934"/>
      <c r="OBG25" s="934"/>
      <c r="OBH25" s="934"/>
      <c r="OBI25" s="934"/>
      <c r="OBJ25" s="934"/>
      <c r="OBK25" s="934"/>
      <c r="OBL25" s="934"/>
      <c r="OBM25" s="934"/>
      <c r="OBN25" s="934"/>
      <c r="OBO25" s="934"/>
      <c r="OBP25" s="934"/>
      <c r="OBQ25" s="934"/>
      <c r="OBR25" s="934"/>
      <c r="OBS25" s="934"/>
      <c r="OBT25" s="934"/>
      <c r="OBU25" s="934"/>
      <c r="OBV25" s="934"/>
      <c r="OBW25" s="934"/>
      <c r="OBX25" s="934"/>
      <c r="OBY25" s="934"/>
      <c r="OBZ25" s="934"/>
      <c r="OCA25" s="934"/>
      <c r="OCB25" s="934"/>
      <c r="OCC25" s="934"/>
      <c r="OCD25" s="934"/>
      <c r="OCE25" s="934"/>
      <c r="OCF25" s="934"/>
      <c r="OCG25" s="934"/>
      <c r="OCH25" s="934"/>
      <c r="OCI25" s="934"/>
      <c r="OCJ25" s="934"/>
      <c r="OCK25" s="934"/>
      <c r="OCL25" s="934"/>
      <c r="OCM25" s="934"/>
      <c r="OCN25" s="934"/>
      <c r="OCO25" s="934"/>
      <c r="OCP25" s="934"/>
      <c r="OCQ25" s="934"/>
      <c r="OCR25" s="934"/>
      <c r="OCS25" s="934"/>
      <c r="OCT25" s="934"/>
      <c r="OCU25" s="934"/>
      <c r="OCV25" s="934"/>
      <c r="OCW25" s="934"/>
      <c r="OCX25" s="934"/>
      <c r="OCY25" s="934"/>
      <c r="OCZ25" s="934"/>
      <c r="ODA25" s="934"/>
      <c r="ODB25" s="934"/>
      <c r="ODC25" s="934"/>
      <c r="ODD25" s="934"/>
      <c r="ODE25" s="934"/>
      <c r="ODF25" s="934"/>
      <c r="ODG25" s="934"/>
      <c r="ODH25" s="934"/>
      <c r="ODI25" s="934"/>
      <c r="ODJ25" s="934"/>
      <c r="ODK25" s="934"/>
      <c r="ODL25" s="934"/>
      <c r="ODM25" s="934"/>
      <c r="ODN25" s="934"/>
      <c r="ODO25" s="934"/>
      <c r="ODP25" s="934"/>
      <c r="ODQ25" s="934"/>
      <c r="ODR25" s="934"/>
      <c r="ODS25" s="934"/>
      <c r="ODT25" s="934"/>
      <c r="ODU25" s="934"/>
      <c r="ODV25" s="934"/>
      <c r="ODW25" s="934"/>
      <c r="ODX25" s="934"/>
      <c r="ODY25" s="934"/>
      <c r="ODZ25" s="934"/>
      <c r="OEA25" s="934"/>
      <c r="OEB25" s="934"/>
      <c r="OEC25" s="934"/>
      <c r="OED25" s="934"/>
      <c r="OEE25" s="934"/>
      <c r="OEF25" s="934"/>
      <c r="OEG25" s="934"/>
      <c r="OEH25" s="934"/>
      <c r="OEI25" s="934"/>
      <c r="OEJ25" s="934"/>
      <c r="OEK25" s="934"/>
      <c r="OEL25" s="934"/>
      <c r="OEM25" s="934"/>
      <c r="OEN25" s="934"/>
      <c r="OEO25" s="934"/>
      <c r="OEP25" s="934"/>
      <c r="OEQ25" s="934"/>
      <c r="OER25" s="934"/>
      <c r="OES25" s="934"/>
      <c r="OET25" s="934"/>
      <c r="OEU25" s="934"/>
      <c r="OEV25" s="934"/>
      <c r="OEW25" s="934"/>
      <c r="OEX25" s="934"/>
      <c r="OEY25" s="934"/>
      <c r="OEZ25" s="934"/>
      <c r="OFA25" s="934"/>
      <c r="OFB25" s="934"/>
      <c r="OFC25" s="934"/>
      <c r="OFD25" s="934"/>
      <c r="OFE25" s="934"/>
      <c r="OFF25" s="934"/>
      <c r="OFG25" s="934"/>
      <c r="OFH25" s="934"/>
      <c r="OFI25" s="934"/>
      <c r="OFJ25" s="934"/>
      <c r="OFK25" s="934"/>
      <c r="OFL25" s="934"/>
      <c r="OFM25" s="934"/>
      <c r="OFN25" s="934"/>
      <c r="OFO25" s="934"/>
      <c r="OFP25" s="934"/>
      <c r="OFQ25" s="934"/>
      <c r="OFR25" s="934"/>
      <c r="OFS25" s="934"/>
      <c r="OFT25" s="934"/>
      <c r="OFU25" s="934"/>
      <c r="OFV25" s="934"/>
      <c r="OFW25" s="934"/>
      <c r="OFX25" s="934"/>
      <c r="OFY25" s="934"/>
      <c r="OFZ25" s="934"/>
      <c r="OGA25" s="934"/>
      <c r="OGB25" s="934"/>
      <c r="OGC25" s="934"/>
      <c r="OGD25" s="934"/>
      <c r="OGE25" s="934"/>
      <c r="OGF25" s="934"/>
      <c r="OGG25" s="934"/>
      <c r="OGH25" s="934"/>
      <c r="OGI25" s="934"/>
      <c r="OGJ25" s="934"/>
      <c r="OGK25" s="934"/>
      <c r="OGL25" s="934"/>
      <c r="OGM25" s="934"/>
      <c r="OGN25" s="934"/>
      <c r="OGO25" s="934"/>
      <c r="OGP25" s="934"/>
      <c r="OGQ25" s="934"/>
      <c r="OGR25" s="934"/>
      <c r="OGS25" s="934"/>
      <c r="OGT25" s="934"/>
      <c r="OGU25" s="934"/>
      <c r="OGV25" s="934"/>
      <c r="OGW25" s="934"/>
      <c r="OGX25" s="934"/>
      <c r="OGY25" s="934"/>
      <c r="OGZ25" s="934"/>
      <c r="OHA25" s="934"/>
      <c r="OHB25" s="934"/>
      <c r="OHC25" s="934"/>
      <c r="OHD25" s="934"/>
      <c r="OHE25" s="934"/>
      <c r="OHF25" s="934"/>
      <c r="OHG25" s="934"/>
      <c r="OHH25" s="934"/>
      <c r="OHI25" s="934"/>
      <c r="OHJ25" s="934"/>
      <c r="OHK25" s="934"/>
      <c r="OHL25" s="934"/>
      <c r="OHM25" s="934"/>
      <c r="OHN25" s="934"/>
      <c r="OHO25" s="934"/>
      <c r="OHP25" s="934"/>
      <c r="OHQ25" s="934"/>
      <c r="OHR25" s="934"/>
      <c r="OHS25" s="934"/>
      <c r="OHT25" s="934"/>
      <c r="OHU25" s="934"/>
      <c r="OHV25" s="934"/>
      <c r="OHW25" s="934"/>
      <c r="OHX25" s="934"/>
      <c r="OHY25" s="934"/>
      <c r="OHZ25" s="934"/>
      <c r="OIA25" s="934"/>
      <c r="OIB25" s="934"/>
      <c r="OIC25" s="934"/>
      <c r="OID25" s="934"/>
      <c r="OIE25" s="934"/>
      <c r="OIF25" s="934"/>
      <c r="OIG25" s="934"/>
      <c r="OIH25" s="934"/>
      <c r="OII25" s="934"/>
      <c r="OIJ25" s="934"/>
      <c r="OIK25" s="934"/>
      <c r="OIL25" s="934"/>
      <c r="OIM25" s="934"/>
      <c r="OIN25" s="934"/>
      <c r="OIO25" s="934"/>
      <c r="OIP25" s="934"/>
      <c r="OIQ25" s="934"/>
      <c r="OIR25" s="934"/>
      <c r="OIS25" s="934"/>
      <c r="OIT25" s="934"/>
      <c r="OIU25" s="934"/>
      <c r="OIV25" s="934"/>
      <c r="OIW25" s="934"/>
      <c r="OIX25" s="934"/>
      <c r="OIY25" s="934"/>
      <c r="OIZ25" s="934"/>
      <c r="OJA25" s="934"/>
      <c r="OJB25" s="934"/>
      <c r="OJC25" s="934"/>
      <c r="OJD25" s="934"/>
      <c r="OJE25" s="934"/>
      <c r="OJF25" s="934"/>
      <c r="OJG25" s="934"/>
      <c r="OJH25" s="934"/>
      <c r="OJI25" s="934"/>
      <c r="OJJ25" s="934"/>
      <c r="OJK25" s="934"/>
      <c r="OJL25" s="934"/>
      <c r="OJM25" s="934"/>
      <c r="OJN25" s="934"/>
      <c r="OJO25" s="934"/>
      <c r="OJP25" s="934"/>
      <c r="OJQ25" s="934"/>
      <c r="OJR25" s="934"/>
      <c r="OJS25" s="934"/>
      <c r="OJT25" s="934"/>
      <c r="OJU25" s="934"/>
      <c r="OJV25" s="934"/>
      <c r="OJW25" s="934"/>
      <c r="OJX25" s="934"/>
      <c r="OJY25" s="934"/>
      <c r="OJZ25" s="934"/>
      <c r="OKA25" s="934"/>
      <c r="OKB25" s="934"/>
      <c r="OKC25" s="934"/>
      <c r="OKD25" s="934"/>
      <c r="OKE25" s="934"/>
      <c r="OKF25" s="934"/>
      <c r="OKG25" s="934"/>
      <c r="OKH25" s="934"/>
      <c r="OKI25" s="934"/>
      <c r="OKJ25" s="934"/>
      <c r="OKK25" s="934"/>
      <c r="OKL25" s="934"/>
      <c r="OKM25" s="934"/>
      <c r="OKN25" s="934"/>
      <c r="OKO25" s="934"/>
      <c r="OKP25" s="934"/>
      <c r="OKQ25" s="934"/>
      <c r="OKR25" s="934"/>
      <c r="OKS25" s="934"/>
      <c r="OKT25" s="934"/>
      <c r="OKU25" s="934"/>
      <c r="OKV25" s="934"/>
      <c r="OKW25" s="934"/>
      <c r="OKX25" s="934"/>
      <c r="OKY25" s="934"/>
      <c r="OKZ25" s="934"/>
      <c r="OLA25" s="934"/>
      <c r="OLB25" s="934"/>
      <c r="OLC25" s="934"/>
      <c r="OLD25" s="934"/>
      <c r="OLE25" s="934"/>
      <c r="OLF25" s="934"/>
      <c r="OLG25" s="934"/>
      <c r="OLH25" s="934"/>
      <c r="OLI25" s="934"/>
      <c r="OLJ25" s="934"/>
      <c r="OLK25" s="934"/>
      <c r="OLL25" s="934"/>
      <c r="OLM25" s="934"/>
      <c r="OLN25" s="934"/>
      <c r="OLO25" s="934"/>
      <c r="OLP25" s="934"/>
      <c r="OLQ25" s="934"/>
      <c r="OLR25" s="934"/>
      <c r="OLS25" s="934"/>
      <c r="OLT25" s="934"/>
      <c r="OLU25" s="934"/>
      <c r="OLV25" s="934"/>
      <c r="OLW25" s="934"/>
      <c r="OLX25" s="934"/>
      <c r="OLY25" s="934"/>
      <c r="OLZ25" s="934"/>
      <c r="OMA25" s="934"/>
      <c r="OMB25" s="934"/>
      <c r="OMC25" s="934"/>
      <c r="OMD25" s="934"/>
      <c r="OME25" s="934"/>
      <c r="OMF25" s="934"/>
      <c r="OMG25" s="934"/>
      <c r="OMH25" s="934"/>
      <c r="OMI25" s="934"/>
      <c r="OMJ25" s="934"/>
      <c r="OMK25" s="934"/>
      <c r="OML25" s="934"/>
      <c r="OMM25" s="934"/>
      <c r="OMN25" s="934"/>
      <c r="OMO25" s="934"/>
      <c r="OMP25" s="934"/>
      <c r="OMQ25" s="934"/>
      <c r="OMR25" s="934"/>
      <c r="OMS25" s="934"/>
      <c r="OMT25" s="934"/>
      <c r="OMU25" s="934"/>
      <c r="OMV25" s="934"/>
      <c r="OMW25" s="934"/>
      <c r="OMX25" s="934"/>
      <c r="OMY25" s="934"/>
      <c r="OMZ25" s="934"/>
      <c r="ONA25" s="934"/>
      <c r="ONB25" s="934"/>
      <c r="ONC25" s="934"/>
      <c r="OND25" s="934"/>
      <c r="ONE25" s="934"/>
      <c r="ONF25" s="934"/>
      <c r="ONG25" s="934"/>
      <c r="ONH25" s="934"/>
      <c r="ONI25" s="934"/>
      <c r="ONJ25" s="934"/>
      <c r="ONK25" s="934"/>
      <c r="ONL25" s="934"/>
      <c r="ONM25" s="934"/>
      <c r="ONN25" s="934"/>
      <c r="ONO25" s="934"/>
      <c r="ONP25" s="934"/>
      <c r="ONQ25" s="934"/>
      <c r="ONR25" s="934"/>
      <c r="ONS25" s="934"/>
      <c r="ONT25" s="934"/>
      <c r="ONU25" s="934"/>
      <c r="ONV25" s="934"/>
      <c r="ONW25" s="934"/>
      <c r="ONX25" s="934"/>
      <c r="ONY25" s="934"/>
      <c r="ONZ25" s="934"/>
      <c r="OOA25" s="934"/>
      <c r="OOB25" s="934"/>
      <c r="OOC25" s="934"/>
      <c r="OOD25" s="934"/>
      <c r="OOE25" s="934"/>
      <c r="OOF25" s="934"/>
      <c r="OOG25" s="934"/>
      <c r="OOH25" s="934"/>
      <c r="OOI25" s="934"/>
      <c r="OOJ25" s="934"/>
      <c r="OOK25" s="934"/>
      <c r="OOL25" s="934"/>
      <c r="OOM25" s="934"/>
      <c r="OON25" s="934"/>
      <c r="OOO25" s="934"/>
      <c r="OOP25" s="934"/>
      <c r="OOQ25" s="934"/>
      <c r="OOR25" s="934"/>
      <c r="OOS25" s="934"/>
      <c r="OOT25" s="934"/>
      <c r="OOU25" s="934"/>
      <c r="OOV25" s="934"/>
      <c r="OOW25" s="934"/>
      <c r="OOX25" s="934"/>
      <c r="OOY25" s="934"/>
      <c r="OOZ25" s="934"/>
      <c r="OPA25" s="934"/>
      <c r="OPB25" s="934"/>
      <c r="OPC25" s="934"/>
      <c r="OPD25" s="934"/>
      <c r="OPE25" s="934"/>
      <c r="OPF25" s="934"/>
      <c r="OPG25" s="934"/>
      <c r="OPH25" s="934"/>
      <c r="OPI25" s="934"/>
      <c r="OPJ25" s="934"/>
      <c r="OPK25" s="934"/>
      <c r="OPL25" s="934"/>
      <c r="OPM25" s="934"/>
      <c r="OPN25" s="934"/>
      <c r="OPO25" s="934"/>
      <c r="OPP25" s="934"/>
      <c r="OPQ25" s="934"/>
      <c r="OPR25" s="934"/>
      <c r="OPS25" s="934"/>
      <c r="OPT25" s="934"/>
      <c r="OPU25" s="934"/>
      <c r="OPV25" s="934"/>
      <c r="OPW25" s="934"/>
      <c r="OPX25" s="934"/>
      <c r="OPY25" s="934"/>
      <c r="OPZ25" s="934"/>
      <c r="OQA25" s="934"/>
      <c r="OQB25" s="934"/>
      <c r="OQC25" s="934"/>
      <c r="OQD25" s="934"/>
      <c r="OQE25" s="934"/>
      <c r="OQF25" s="934"/>
      <c r="OQG25" s="934"/>
      <c r="OQH25" s="934"/>
      <c r="OQI25" s="934"/>
      <c r="OQJ25" s="934"/>
      <c r="OQK25" s="934"/>
      <c r="OQL25" s="934"/>
      <c r="OQM25" s="934"/>
      <c r="OQN25" s="934"/>
      <c r="OQO25" s="934"/>
      <c r="OQP25" s="934"/>
      <c r="OQQ25" s="934"/>
      <c r="OQR25" s="934"/>
      <c r="OQS25" s="934"/>
      <c r="OQT25" s="934"/>
      <c r="OQU25" s="934"/>
      <c r="OQV25" s="934"/>
      <c r="OQW25" s="934"/>
      <c r="OQX25" s="934"/>
      <c r="OQY25" s="934"/>
      <c r="OQZ25" s="934"/>
      <c r="ORA25" s="934"/>
      <c r="ORB25" s="934"/>
      <c r="ORC25" s="934"/>
      <c r="ORD25" s="934"/>
      <c r="ORE25" s="934"/>
      <c r="ORF25" s="934"/>
      <c r="ORG25" s="934"/>
      <c r="ORH25" s="934"/>
      <c r="ORI25" s="934"/>
      <c r="ORJ25" s="934"/>
      <c r="ORK25" s="934"/>
      <c r="ORL25" s="934"/>
      <c r="ORM25" s="934"/>
      <c r="ORN25" s="934"/>
      <c r="ORO25" s="934"/>
      <c r="ORP25" s="934"/>
      <c r="ORQ25" s="934"/>
      <c r="ORR25" s="934"/>
      <c r="ORS25" s="934"/>
      <c r="ORT25" s="934"/>
      <c r="ORU25" s="934"/>
      <c r="ORV25" s="934"/>
      <c r="ORW25" s="934"/>
      <c r="ORX25" s="934"/>
      <c r="ORY25" s="934"/>
      <c r="ORZ25" s="934"/>
      <c r="OSA25" s="934"/>
      <c r="OSB25" s="934"/>
      <c r="OSC25" s="934"/>
      <c r="OSD25" s="934"/>
      <c r="OSE25" s="934"/>
      <c r="OSF25" s="934"/>
      <c r="OSG25" s="934"/>
      <c r="OSH25" s="934"/>
      <c r="OSI25" s="934"/>
      <c r="OSJ25" s="934"/>
      <c r="OSK25" s="934"/>
      <c r="OSL25" s="934"/>
      <c r="OSM25" s="934"/>
      <c r="OSN25" s="934"/>
      <c r="OSO25" s="934"/>
      <c r="OSP25" s="934"/>
      <c r="OSQ25" s="934"/>
      <c r="OSR25" s="934"/>
      <c r="OSS25" s="934"/>
      <c r="OST25" s="934"/>
      <c r="OSU25" s="934"/>
      <c r="OSV25" s="934"/>
      <c r="OSW25" s="934"/>
      <c r="OSX25" s="934"/>
      <c r="OSY25" s="934"/>
      <c r="OSZ25" s="934"/>
      <c r="OTA25" s="934"/>
      <c r="OTB25" s="934"/>
      <c r="OTC25" s="934"/>
      <c r="OTD25" s="934"/>
      <c r="OTE25" s="934"/>
      <c r="OTF25" s="934"/>
      <c r="OTG25" s="934"/>
      <c r="OTH25" s="934"/>
      <c r="OTI25" s="934"/>
      <c r="OTJ25" s="934"/>
      <c r="OTK25" s="934"/>
      <c r="OTL25" s="934"/>
      <c r="OTM25" s="934"/>
      <c r="OTN25" s="934"/>
      <c r="OTO25" s="934"/>
      <c r="OTP25" s="934"/>
      <c r="OTQ25" s="934"/>
      <c r="OTR25" s="934"/>
      <c r="OTS25" s="934"/>
      <c r="OTT25" s="934"/>
      <c r="OTU25" s="934"/>
      <c r="OTV25" s="934"/>
      <c r="OTW25" s="934"/>
      <c r="OTX25" s="934"/>
      <c r="OTY25" s="934"/>
      <c r="OTZ25" s="934"/>
      <c r="OUA25" s="934"/>
      <c r="OUB25" s="934"/>
      <c r="OUC25" s="934"/>
      <c r="OUD25" s="934"/>
      <c r="OUE25" s="934"/>
      <c r="OUF25" s="934"/>
      <c r="OUG25" s="934"/>
      <c r="OUH25" s="934"/>
      <c r="OUI25" s="934"/>
      <c r="OUJ25" s="934"/>
      <c r="OUK25" s="934"/>
      <c r="OUL25" s="934"/>
      <c r="OUM25" s="934"/>
      <c r="OUN25" s="934"/>
      <c r="OUO25" s="934"/>
      <c r="OUP25" s="934"/>
      <c r="OUQ25" s="934"/>
      <c r="OUR25" s="934"/>
      <c r="OUS25" s="934"/>
      <c r="OUT25" s="934"/>
      <c r="OUU25" s="934"/>
      <c r="OUV25" s="934"/>
      <c r="OUW25" s="934"/>
      <c r="OUX25" s="934"/>
      <c r="OUY25" s="934"/>
      <c r="OUZ25" s="934"/>
      <c r="OVA25" s="934"/>
      <c r="OVB25" s="934"/>
      <c r="OVC25" s="934"/>
      <c r="OVD25" s="934"/>
      <c r="OVE25" s="934"/>
      <c r="OVF25" s="934"/>
      <c r="OVG25" s="934"/>
      <c r="OVH25" s="934"/>
      <c r="OVI25" s="934"/>
      <c r="OVJ25" s="934"/>
      <c r="OVK25" s="934"/>
      <c r="OVL25" s="934"/>
      <c r="OVM25" s="934"/>
      <c r="OVN25" s="934"/>
      <c r="OVO25" s="934"/>
      <c r="OVP25" s="934"/>
      <c r="OVQ25" s="934"/>
      <c r="OVR25" s="934"/>
      <c r="OVS25" s="934"/>
      <c r="OVT25" s="934"/>
      <c r="OVU25" s="934"/>
      <c r="OVV25" s="934"/>
      <c r="OVW25" s="934"/>
      <c r="OVX25" s="934"/>
      <c r="OVY25" s="934"/>
      <c r="OVZ25" s="934"/>
      <c r="OWA25" s="934"/>
      <c r="OWB25" s="934"/>
      <c r="OWC25" s="934"/>
      <c r="OWD25" s="934"/>
      <c r="OWE25" s="934"/>
      <c r="OWF25" s="934"/>
      <c r="OWG25" s="934"/>
      <c r="OWH25" s="934"/>
      <c r="OWI25" s="934"/>
      <c r="OWJ25" s="934"/>
      <c r="OWK25" s="934"/>
      <c r="OWL25" s="934"/>
      <c r="OWM25" s="934"/>
      <c r="OWN25" s="934"/>
      <c r="OWO25" s="934"/>
      <c r="OWP25" s="934"/>
      <c r="OWQ25" s="934"/>
      <c r="OWR25" s="934"/>
      <c r="OWS25" s="934"/>
      <c r="OWT25" s="934"/>
      <c r="OWU25" s="934"/>
      <c r="OWV25" s="934"/>
      <c r="OWW25" s="934"/>
      <c r="OWX25" s="934"/>
      <c r="OWY25" s="934"/>
      <c r="OWZ25" s="934"/>
      <c r="OXA25" s="934"/>
      <c r="OXB25" s="934"/>
      <c r="OXC25" s="934"/>
      <c r="OXD25" s="934"/>
      <c r="OXE25" s="934"/>
      <c r="OXF25" s="934"/>
      <c r="OXG25" s="934"/>
      <c r="OXH25" s="934"/>
      <c r="OXI25" s="934"/>
      <c r="OXJ25" s="934"/>
      <c r="OXK25" s="934"/>
      <c r="OXL25" s="934"/>
      <c r="OXM25" s="934"/>
      <c r="OXN25" s="934"/>
      <c r="OXO25" s="934"/>
      <c r="OXP25" s="934"/>
      <c r="OXQ25" s="934"/>
      <c r="OXR25" s="934"/>
      <c r="OXS25" s="934"/>
      <c r="OXT25" s="934"/>
      <c r="OXU25" s="934"/>
      <c r="OXV25" s="934"/>
      <c r="OXW25" s="934"/>
      <c r="OXX25" s="934"/>
      <c r="OXY25" s="934"/>
      <c r="OXZ25" s="934"/>
      <c r="OYA25" s="934"/>
      <c r="OYB25" s="934"/>
      <c r="OYC25" s="934"/>
      <c r="OYD25" s="934"/>
      <c r="OYE25" s="934"/>
      <c r="OYF25" s="934"/>
      <c r="OYG25" s="934"/>
      <c r="OYH25" s="934"/>
      <c r="OYI25" s="934"/>
      <c r="OYJ25" s="934"/>
      <c r="OYK25" s="934"/>
      <c r="OYL25" s="934"/>
      <c r="OYM25" s="934"/>
      <c r="OYN25" s="934"/>
      <c r="OYO25" s="934"/>
      <c r="OYP25" s="934"/>
      <c r="OYQ25" s="934"/>
      <c r="OYR25" s="934"/>
      <c r="OYS25" s="934"/>
      <c r="OYT25" s="934"/>
      <c r="OYU25" s="934"/>
      <c r="OYV25" s="934"/>
      <c r="OYW25" s="934"/>
      <c r="OYX25" s="934"/>
      <c r="OYY25" s="934"/>
      <c r="OYZ25" s="934"/>
      <c r="OZA25" s="934"/>
      <c r="OZB25" s="934"/>
      <c r="OZC25" s="934"/>
      <c r="OZD25" s="934"/>
      <c r="OZE25" s="934"/>
      <c r="OZF25" s="934"/>
      <c r="OZG25" s="934"/>
      <c r="OZH25" s="934"/>
      <c r="OZI25" s="934"/>
      <c r="OZJ25" s="934"/>
      <c r="OZK25" s="934"/>
      <c r="OZL25" s="934"/>
      <c r="OZM25" s="934"/>
      <c r="OZN25" s="934"/>
      <c r="OZO25" s="934"/>
      <c r="OZP25" s="934"/>
      <c r="OZQ25" s="934"/>
      <c r="OZR25" s="934"/>
      <c r="OZS25" s="934"/>
      <c r="OZT25" s="934"/>
      <c r="OZU25" s="934"/>
      <c r="OZV25" s="934"/>
      <c r="OZW25" s="934"/>
      <c r="OZX25" s="934"/>
      <c r="OZY25" s="934"/>
      <c r="OZZ25" s="934"/>
      <c r="PAA25" s="934"/>
      <c r="PAB25" s="934"/>
      <c r="PAC25" s="934"/>
      <c r="PAD25" s="934"/>
      <c r="PAE25" s="934"/>
      <c r="PAF25" s="934"/>
      <c r="PAG25" s="934"/>
      <c r="PAH25" s="934"/>
      <c r="PAI25" s="934"/>
      <c r="PAJ25" s="934"/>
      <c r="PAK25" s="934"/>
      <c r="PAL25" s="934"/>
      <c r="PAM25" s="934"/>
      <c r="PAN25" s="934"/>
      <c r="PAO25" s="934"/>
      <c r="PAP25" s="934"/>
      <c r="PAQ25" s="934"/>
      <c r="PAR25" s="934"/>
      <c r="PAS25" s="934"/>
      <c r="PAT25" s="934"/>
      <c r="PAU25" s="934"/>
      <c r="PAV25" s="934"/>
      <c r="PAW25" s="934"/>
      <c r="PAX25" s="934"/>
      <c r="PAY25" s="934"/>
      <c r="PAZ25" s="934"/>
      <c r="PBA25" s="934"/>
      <c r="PBB25" s="934"/>
      <c r="PBC25" s="934"/>
      <c r="PBD25" s="934"/>
      <c r="PBE25" s="934"/>
      <c r="PBF25" s="934"/>
      <c r="PBG25" s="934"/>
      <c r="PBH25" s="934"/>
      <c r="PBI25" s="934"/>
      <c r="PBJ25" s="934"/>
      <c r="PBK25" s="934"/>
      <c r="PBL25" s="934"/>
      <c r="PBM25" s="934"/>
      <c r="PBN25" s="934"/>
      <c r="PBO25" s="934"/>
      <c r="PBP25" s="934"/>
      <c r="PBQ25" s="934"/>
      <c r="PBR25" s="934"/>
      <c r="PBS25" s="934"/>
      <c r="PBT25" s="934"/>
      <c r="PBU25" s="934"/>
      <c r="PBV25" s="934"/>
      <c r="PBW25" s="934"/>
      <c r="PBX25" s="934"/>
      <c r="PBY25" s="934"/>
      <c r="PBZ25" s="934"/>
      <c r="PCA25" s="934"/>
      <c r="PCB25" s="934"/>
      <c r="PCC25" s="934"/>
      <c r="PCD25" s="934"/>
      <c r="PCE25" s="934"/>
      <c r="PCF25" s="934"/>
      <c r="PCG25" s="934"/>
      <c r="PCH25" s="934"/>
      <c r="PCI25" s="934"/>
      <c r="PCJ25" s="934"/>
      <c r="PCK25" s="934"/>
      <c r="PCL25" s="934"/>
      <c r="PCM25" s="934"/>
      <c r="PCN25" s="934"/>
      <c r="PCO25" s="934"/>
      <c r="PCP25" s="934"/>
      <c r="PCQ25" s="934"/>
      <c r="PCR25" s="934"/>
      <c r="PCS25" s="934"/>
      <c r="PCT25" s="934"/>
      <c r="PCU25" s="934"/>
      <c r="PCV25" s="934"/>
      <c r="PCW25" s="934"/>
      <c r="PCX25" s="934"/>
      <c r="PCY25" s="934"/>
      <c r="PCZ25" s="934"/>
      <c r="PDA25" s="934"/>
      <c r="PDB25" s="934"/>
      <c r="PDC25" s="934"/>
      <c r="PDD25" s="934"/>
      <c r="PDE25" s="934"/>
      <c r="PDF25" s="934"/>
      <c r="PDG25" s="934"/>
      <c r="PDH25" s="934"/>
      <c r="PDI25" s="934"/>
      <c r="PDJ25" s="934"/>
      <c r="PDK25" s="934"/>
      <c r="PDL25" s="934"/>
      <c r="PDM25" s="934"/>
      <c r="PDN25" s="934"/>
      <c r="PDO25" s="934"/>
      <c r="PDP25" s="934"/>
      <c r="PDQ25" s="934"/>
      <c r="PDR25" s="934"/>
      <c r="PDS25" s="934"/>
      <c r="PDT25" s="934"/>
      <c r="PDU25" s="934"/>
      <c r="PDV25" s="934"/>
      <c r="PDW25" s="934"/>
      <c r="PDX25" s="934"/>
      <c r="PDY25" s="934"/>
      <c r="PDZ25" s="934"/>
      <c r="PEA25" s="934"/>
      <c r="PEB25" s="934"/>
      <c r="PEC25" s="934"/>
      <c r="PED25" s="934"/>
      <c r="PEE25" s="934"/>
      <c r="PEF25" s="934"/>
      <c r="PEG25" s="934"/>
      <c r="PEH25" s="934"/>
      <c r="PEI25" s="934"/>
      <c r="PEJ25" s="934"/>
      <c r="PEK25" s="934"/>
      <c r="PEL25" s="934"/>
      <c r="PEM25" s="934"/>
      <c r="PEN25" s="934"/>
      <c r="PEO25" s="934"/>
      <c r="PEP25" s="934"/>
      <c r="PEQ25" s="934"/>
      <c r="PER25" s="934"/>
      <c r="PES25" s="934"/>
      <c r="PET25" s="934"/>
      <c r="PEU25" s="934"/>
      <c r="PEV25" s="934"/>
      <c r="PEW25" s="934"/>
      <c r="PEX25" s="934"/>
      <c r="PEY25" s="934"/>
      <c r="PEZ25" s="934"/>
      <c r="PFA25" s="934"/>
      <c r="PFB25" s="934"/>
      <c r="PFC25" s="934"/>
      <c r="PFD25" s="934"/>
      <c r="PFE25" s="934"/>
      <c r="PFF25" s="934"/>
      <c r="PFG25" s="934"/>
      <c r="PFH25" s="934"/>
      <c r="PFI25" s="934"/>
      <c r="PFJ25" s="934"/>
      <c r="PFK25" s="934"/>
      <c r="PFL25" s="934"/>
      <c r="PFM25" s="934"/>
      <c r="PFN25" s="934"/>
      <c r="PFO25" s="934"/>
      <c r="PFP25" s="934"/>
      <c r="PFQ25" s="934"/>
      <c r="PFR25" s="934"/>
      <c r="PFS25" s="934"/>
      <c r="PFT25" s="934"/>
      <c r="PFU25" s="934"/>
      <c r="PFV25" s="934"/>
      <c r="PFW25" s="934"/>
      <c r="PFX25" s="934"/>
      <c r="PFY25" s="934"/>
      <c r="PFZ25" s="934"/>
      <c r="PGA25" s="934"/>
      <c r="PGB25" s="934"/>
      <c r="PGC25" s="934"/>
      <c r="PGD25" s="934"/>
      <c r="PGE25" s="934"/>
      <c r="PGF25" s="934"/>
      <c r="PGG25" s="934"/>
      <c r="PGH25" s="934"/>
      <c r="PGI25" s="934"/>
      <c r="PGJ25" s="934"/>
      <c r="PGK25" s="934"/>
      <c r="PGL25" s="934"/>
      <c r="PGM25" s="934"/>
      <c r="PGN25" s="934"/>
      <c r="PGO25" s="934"/>
      <c r="PGP25" s="934"/>
      <c r="PGQ25" s="934"/>
      <c r="PGR25" s="934"/>
      <c r="PGS25" s="934"/>
      <c r="PGT25" s="934"/>
      <c r="PGU25" s="934"/>
      <c r="PGV25" s="934"/>
      <c r="PGW25" s="934"/>
      <c r="PGX25" s="934"/>
      <c r="PGY25" s="934"/>
      <c r="PGZ25" s="934"/>
      <c r="PHA25" s="934"/>
      <c r="PHB25" s="934"/>
      <c r="PHC25" s="934"/>
      <c r="PHD25" s="934"/>
      <c r="PHE25" s="934"/>
      <c r="PHF25" s="934"/>
      <c r="PHG25" s="934"/>
      <c r="PHH25" s="934"/>
      <c r="PHI25" s="934"/>
      <c r="PHJ25" s="934"/>
      <c r="PHK25" s="934"/>
      <c r="PHL25" s="934"/>
      <c r="PHM25" s="934"/>
      <c r="PHN25" s="934"/>
      <c r="PHO25" s="934"/>
      <c r="PHP25" s="934"/>
      <c r="PHQ25" s="934"/>
      <c r="PHR25" s="934"/>
      <c r="PHS25" s="934"/>
      <c r="PHT25" s="934"/>
      <c r="PHU25" s="934"/>
      <c r="PHV25" s="934"/>
      <c r="PHW25" s="934"/>
      <c r="PHX25" s="934"/>
      <c r="PHY25" s="934"/>
      <c r="PHZ25" s="934"/>
      <c r="PIA25" s="934"/>
      <c r="PIB25" s="934"/>
      <c r="PIC25" s="934"/>
      <c r="PID25" s="934"/>
      <c r="PIE25" s="934"/>
      <c r="PIF25" s="934"/>
      <c r="PIG25" s="934"/>
      <c r="PIH25" s="934"/>
      <c r="PII25" s="934"/>
      <c r="PIJ25" s="934"/>
      <c r="PIK25" s="934"/>
      <c r="PIL25" s="934"/>
      <c r="PIM25" s="934"/>
      <c r="PIN25" s="934"/>
      <c r="PIO25" s="934"/>
      <c r="PIP25" s="934"/>
      <c r="PIQ25" s="934"/>
      <c r="PIR25" s="934"/>
      <c r="PIS25" s="934"/>
      <c r="PIT25" s="934"/>
      <c r="PIU25" s="934"/>
      <c r="PIV25" s="934"/>
      <c r="PIW25" s="934"/>
      <c r="PIX25" s="934"/>
      <c r="PIY25" s="934"/>
      <c r="PIZ25" s="934"/>
      <c r="PJA25" s="934"/>
      <c r="PJB25" s="934"/>
      <c r="PJC25" s="934"/>
      <c r="PJD25" s="934"/>
      <c r="PJE25" s="934"/>
      <c r="PJF25" s="934"/>
      <c r="PJG25" s="934"/>
      <c r="PJH25" s="934"/>
      <c r="PJI25" s="934"/>
      <c r="PJJ25" s="934"/>
      <c r="PJK25" s="934"/>
      <c r="PJL25" s="934"/>
      <c r="PJM25" s="934"/>
      <c r="PJN25" s="934"/>
      <c r="PJO25" s="934"/>
      <c r="PJP25" s="934"/>
      <c r="PJQ25" s="934"/>
      <c r="PJR25" s="934"/>
      <c r="PJS25" s="934"/>
      <c r="PJT25" s="934"/>
      <c r="PJU25" s="934"/>
      <c r="PJV25" s="934"/>
      <c r="PJW25" s="934"/>
      <c r="PJX25" s="934"/>
      <c r="PJY25" s="934"/>
      <c r="PJZ25" s="934"/>
      <c r="PKA25" s="934"/>
      <c r="PKB25" s="934"/>
      <c r="PKC25" s="934"/>
      <c r="PKD25" s="934"/>
      <c r="PKE25" s="934"/>
      <c r="PKF25" s="934"/>
      <c r="PKG25" s="934"/>
      <c r="PKH25" s="934"/>
      <c r="PKI25" s="934"/>
      <c r="PKJ25" s="934"/>
      <c r="PKK25" s="934"/>
      <c r="PKL25" s="934"/>
      <c r="PKM25" s="934"/>
      <c r="PKN25" s="934"/>
      <c r="PKO25" s="934"/>
      <c r="PKP25" s="934"/>
      <c r="PKQ25" s="934"/>
      <c r="PKR25" s="934"/>
      <c r="PKS25" s="934"/>
      <c r="PKT25" s="934"/>
      <c r="PKU25" s="934"/>
      <c r="PKV25" s="934"/>
      <c r="PKW25" s="934"/>
      <c r="PKX25" s="934"/>
      <c r="PKY25" s="934"/>
      <c r="PKZ25" s="934"/>
      <c r="PLA25" s="934"/>
      <c r="PLB25" s="934"/>
      <c r="PLC25" s="934"/>
      <c r="PLD25" s="934"/>
      <c r="PLE25" s="934"/>
      <c r="PLF25" s="934"/>
      <c r="PLG25" s="934"/>
      <c r="PLH25" s="934"/>
      <c r="PLI25" s="934"/>
      <c r="PLJ25" s="934"/>
      <c r="PLK25" s="934"/>
      <c r="PLL25" s="934"/>
      <c r="PLM25" s="934"/>
      <c r="PLN25" s="934"/>
      <c r="PLO25" s="934"/>
      <c r="PLP25" s="934"/>
      <c r="PLQ25" s="934"/>
      <c r="PLR25" s="934"/>
      <c r="PLS25" s="934"/>
      <c r="PLT25" s="934"/>
      <c r="PLU25" s="934"/>
      <c r="PLV25" s="934"/>
      <c r="PLW25" s="934"/>
      <c r="PLX25" s="934"/>
      <c r="PLY25" s="934"/>
      <c r="PLZ25" s="934"/>
      <c r="PMA25" s="934"/>
      <c r="PMB25" s="934"/>
      <c r="PMC25" s="934"/>
      <c r="PMD25" s="934"/>
      <c r="PME25" s="934"/>
      <c r="PMF25" s="934"/>
      <c r="PMG25" s="934"/>
      <c r="PMH25" s="934"/>
      <c r="PMI25" s="934"/>
      <c r="PMJ25" s="934"/>
      <c r="PMK25" s="934"/>
      <c r="PML25" s="934"/>
      <c r="PMM25" s="934"/>
      <c r="PMN25" s="934"/>
      <c r="PMO25" s="934"/>
      <c r="PMP25" s="934"/>
      <c r="PMQ25" s="934"/>
      <c r="PMR25" s="934"/>
      <c r="PMS25" s="934"/>
      <c r="PMT25" s="934"/>
      <c r="PMU25" s="934"/>
      <c r="PMV25" s="934"/>
      <c r="PMW25" s="934"/>
      <c r="PMX25" s="934"/>
      <c r="PMY25" s="934"/>
      <c r="PMZ25" s="934"/>
      <c r="PNA25" s="934"/>
      <c r="PNB25" s="934"/>
      <c r="PNC25" s="934"/>
      <c r="PND25" s="934"/>
      <c r="PNE25" s="934"/>
      <c r="PNF25" s="934"/>
      <c r="PNG25" s="934"/>
      <c r="PNH25" s="934"/>
      <c r="PNI25" s="934"/>
      <c r="PNJ25" s="934"/>
      <c r="PNK25" s="934"/>
      <c r="PNL25" s="934"/>
      <c r="PNM25" s="934"/>
      <c r="PNN25" s="934"/>
      <c r="PNO25" s="934"/>
      <c r="PNP25" s="934"/>
      <c r="PNQ25" s="934"/>
      <c r="PNR25" s="934"/>
      <c r="PNS25" s="934"/>
      <c r="PNT25" s="934"/>
      <c r="PNU25" s="934"/>
      <c r="PNV25" s="934"/>
      <c r="PNW25" s="934"/>
      <c r="PNX25" s="934"/>
      <c r="PNY25" s="934"/>
      <c r="PNZ25" s="934"/>
      <c r="POA25" s="934"/>
      <c r="POB25" s="934"/>
      <c r="POC25" s="934"/>
      <c r="POD25" s="934"/>
      <c r="POE25" s="934"/>
      <c r="POF25" s="934"/>
      <c r="POG25" s="934"/>
      <c r="POH25" s="934"/>
      <c r="POI25" s="934"/>
      <c r="POJ25" s="934"/>
      <c r="POK25" s="934"/>
      <c r="POL25" s="934"/>
      <c r="POM25" s="934"/>
      <c r="PON25" s="934"/>
      <c r="POO25" s="934"/>
      <c r="POP25" s="934"/>
      <c r="POQ25" s="934"/>
      <c r="POR25" s="934"/>
      <c r="POS25" s="934"/>
      <c r="POT25" s="934"/>
      <c r="POU25" s="934"/>
      <c r="POV25" s="934"/>
      <c r="POW25" s="934"/>
      <c r="POX25" s="934"/>
      <c r="POY25" s="934"/>
      <c r="POZ25" s="934"/>
      <c r="PPA25" s="934"/>
      <c r="PPB25" s="934"/>
      <c r="PPC25" s="934"/>
      <c r="PPD25" s="934"/>
      <c r="PPE25" s="934"/>
      <c r="PPF25" s="934"/>
      <c r="PPG25" s="934"/>
      <c r="PPH25" s="934"/>
      <c r="PPI25" s="934"/>
      <c r="PPJ25" s="934"/>
      <c r="PPK25" s="934"/>
      <c r="PPL25" s="934"/>
      <c r="PPM25" s="934"/>
      <c r="PPN25" s="934"/>
      <c r="PPO25" s="934"/>
      <c r="PPP25" s="934"/>
      <c r="PPQ25" s="934"/>
      <c r="PPR25" s="934"/>
      <c r="PPS25" s="934"/>
      <c r="PPT25" s="934"/>
      <c r="PPU25" s="934"/>
      <c r="PPV25" s="934"/>
      <c r="PPW25" s="934"/>
      <c r="PPX25" s="934"/>
      <c r="PPY25" s="934"/>
      <c r="PPZ25" s="934"/>
      <c r="PQA25" s="934"/>
      <c r="PQB25" s="934"/>
      <c r="PQC25" s="934"/>
      <c r="PQD25" s="934"/>
      <c r="PQE25" s="934"/>
      <c r="PQF25" s="934"/>
      <c r="PQG25" s="934"/>
      <c r="PQH25" s="934"/>
      <c r="PQI25" s="934"/>
      <c r="PQJ25" s="934"/>
      <c r="PQK25" s="934"/>
      <c r="PQL25" s="934"/>
      <c r="PQM25" s="934"/>
      <c r="PQN25" s="934"/>
      <c r="PQO25" s="934"/>
      <c r="PQP25" s="934"/>
      <c r="PQQ25" s="934"/>
      <c r="PQR25" s="934"/>
      <c r="PQS25" s="934"/>
      <c r="PQT25" s="934"/>
      <c r="PQU25" s="934"/>
      <c r="PQV25" s="934"/>
      <c r="PQW25" s="934"/>
      <c r="PQX25" s="934"/>
      <c r="PQY25" s="934"/>
      <c r="PQZ25" s="934"/>
      <c r="PRA25" s="934"/>
      <c r="PRB25" s="934"/>
      <c r="PRC25" s="934"/>
      <c r="PRD25" s="934"/>
      <c r="PRE25" s="934"/>
      <c r="PRF25" s="934"/>
      <c r="PRG25" s="934"/>
      <c r="PRH25" s="934"/>
      <c r="PRI25" s="934"/>
      <c r="PRJ25" s="934"/>
      <c r="PRK25" s="934"/>
      <c r="PRL25" s="934"/>
      <c r="PRM25" s="934"/>
      <c r="PRN25" s="934"/>
      <c r="PRO25" s="934"/>
      <c r="PRP25" s="934"/>
      <c r="PRQ25" s="934"/>
      <c r="PRR25" s="934"/>
      <c r="PRS25" s="934"/>
      <c r="PRT25" s="934"/>
      <c r="PRU25" s="934"/>
      <c r="PRV25" s="934"/>
      <c r="PRW25" s="934"/>
      <c r="PRX25" s="934"/>
      <c r="PRY25" s="934"/>
      <c r="PRZ25" s="934"/>
      <c r="PSA25" s="934"/>
      <c r="PSB25" s="934"/>
      <c r="PSC25" s="934"/>
      <c r="PSD25" s="934"/>
      <c r="PSE25" s="934"/>
      <c r="PSF25" s="934"/>
      <c r="PSG25" s="934"/>
      <c r="PSH25" s="934"/>
      <c r="PSI25" s="934"/>
      <c r="PSJ25" s="934"/>
      <c r="PSK25" s="934"/>
      <c r="PSL25" s="934"/>
      <c r="PSM25" s="934"/>
      <c r="PSN25" s="934"/>
      <c r="PSO25" s="934"/>
      <c r="PSP25" s="934"/>
      <c r="PSQ25" s="934"/>
      <c r="PSR25" s="934"/>
      <c r="PSS25" s="934"/>
      <c r="PST25" s="934"/>
      <c r="PSU25" s="934"/>
      <c r="PSV25" s="934"/>
      <c r="PSW25" s="934"/>
      <c r="PSX25" s="934"/>
      <c r="PSY25" s="934"/>
      <c r="PSZ25" s="934"/>
      <c r="PTA25" s="934"/>
      <c r="PTB25" s="934"/>
      <c r="PTC25" s="934"/>
      <c r="PTD25" s="934"/>
      <c r="PTE25" s="934"/>
      <c r="PTF25" s="934"/>
      <c r="PTG25" s="934"/>
      <c r="PTH25" s="934"/>
      <c r="PTI25" s="934"/>
      <c r="PTJ25" s="934"/>
      <c r="PTK25" s="934"/>
      <c r="PTL25" s="934"/>
      <c r="PTM25" s="934"/>
      <c r="PTN25" s="934"/>
      <c r="PTO25" s="934"/>
      <c r="PTP25" s="934"/>
      <c r="PTQ25" s="934"/>
      <c r="PTR25" s="934"/>
      <c r="PTS25" s="934"/>
      <c r="PTT25" s="934"/>
      <c r="PTU25" s="934"/>
      <c r="PTV25" s="934"/>
      <c r="PTW25" s="934"/>
      <c r="PTX25" s="934"/>
      <c r="PTY25" s="934"/>
      <c r="PTZ25" s="934"/>
      <c r="PUA25" s="934"/>
      <c r="PUB25" s="934"/>
      <c r="PUC25" s="934"/>
      <c r="PUD25" s="934"/>
      <c r="PUE25" s="934"/>
      <c r="PUF25" s="934"/>
      <c r="PUG25" s="934"/>
      <c r="PUH25" s="934"/>
      <c r="PUI25" s="934"/>
      <c r="PUJ25" s="934"/>
      <c r="PUK25" s="934"/>
      <c r="PUL25" s="934"/>
      <c r="PUM25" s="934"/>
      <c r="PUN25" s="934"/>
      <c r="PUO25" s="934"/>
      <c r="PUP25" s="934"/>
      <c r="PUQ25" s="934"/>
      <c r="PUR25" s="934"/>
      <c r="PUS25" s="934"/>
      <c r="PUT25" s="934"/>
      <c r="PUU25" s="934"/>
      <c r="PUV25" s="934"/>
      <c r="PUW25" s="934"/>
      <c r="PUX25" s="934"/>
      <c r="PUY25" s="934"/>
      <c r="PUZ25" s="934"/>
      <c r="PVA25" s="934"/>
      <c r="PVB25" s="934"/>
      <c r="PVC25" s="934"/>
      <c r="PVD25" s="934"/>
      <c r="PVE25" s="934"/>
      <c r="PVF25" s="934"/>
      <c r="PVG25" s="934"/>
      <c r="PVH25" s="934"/>
      <c r="PVI25" s="934"/>
      <c r="PVJ25" s="934"/>
      <c r="PVK25" s="934"/>
      <c r="PVL25" s="934"/>
      <c r="PVM25" s="934"/>
      <c r="PVN25" s="934"/>
      <c r="PVO25" s="934"/>
      <c r="PVP25" s="934"/>
      <c r="PVQ25" s="934"/>
      <c r="PVR25" s="934"/>
      <c r="PVS25" s="934"/>
      <c r="PVT25" s="934"/>
      <c r="PVU25" s="934"/>
      <c r="PVV25" s="934"/>
      <c r="PVW25" s="934"/>
      <c r="PVX25" s="934"/>
      <c r="PVY25" s="934"/>
      <c r="PVZ25" s="934"/>
      <c r="PWA25" s="934"/>
      <c r="PWB25" s="934"/>
      <c r="PWC25" s="934"/>
      <c r="PWD25" s="934"/>
      <c r="PWE25" s="934"/>
      <c r="PWF25" s="934"/>
      <c r="PWG25" s="934"/>
      <c r="PWH25" s="934"/>
      <c r="PWI25" s="934"/>
      <c r="PWJ25" s="934"/>
      <c r="PWK25" s="934"/>
      <c r="PWL25" s="934"/>
      <c r="PWM25" s="934"/>
      <c r="PWN25" s="934"/>
      <c r="PWO25" s="934"/>
      <c r="PWP25" s="934"/>
      <c r="PWQ25" s="934"/>
      <c r="PWR25" s="934"/>
      <c r="PWS25" s="934"/>
      <c r="PWT25" s="934"/>
      <c r="PWU25" s="934"/>
      <c r="PWV25" s="934"/>
      <c r="PWW25" s="934"/>
      <c r="PWX25" s="934"/>
      <c r="PWY25" s="934"/>
      <c r="PWZ25" s="934"/>
      <c r="PXA25" s="934"/>
      <c r="PXB25" s="934"/>
      <c r="PXC25" s="934"/>
      <c r="PXD25" s="934"/>
      <c r="PXE25" s="934"/>
      <c r="PXF25" s="934"/>
      <c r="PXG25" s="934"/>
      <c r="PXH25" s="934"/>
      <c r="PXI25" s="934"/>
      <c r="PXJ25" s="934"/>
      <c r="PXK25" s="934"/>
      <c r="PXL25" s="934"/>
      <c r="PXM25" s="934"/>
      <c r="PXN25" s="934"/>
      <c r="PXO25" s="934"/>
      <c r="PXP25" s="934"/>
      <c r="PXQ25" s="934"/>
      <c r="PXR25" s="934"/>
      <c r="PXS25" s="934"/>
      <c r="PXT25" s="934"/>
      <c r="PXU25" s="934"/>
      <c r="PXV25" s="934"/>
      <c r="PXW25" s="934"/>
      <c r="PXX25" s="934"/>
      <c r="PXY25" s="934"/>
      <c r="PXZ25" s="934"/>
      <c r="PYA25" s="934"/>
      <c r="PYB25" s="934"/>
      <c r="PYC25" s="934"/>
      <c r="PYD25" s="934"/>
      <c r="PYE25" s="934"/>
      <c r="PYF25" s="934"/>
      <c r="PYG25" s="934"/>
      <c r="PYH25" s="934"/>
      <c r="PYI25" s="934"/>
      <c r="PYJ25" s="934"/>
      <c r="PYK25" s="934"/>
      <c r="PYL25" s="934"/>
      <c r="PYM25" s="934"/>
      <c r="PYN25" s="934"/>
      <c r="PYO25" s="934"/>
      <c r="PYP25" s="934"/>
      <c r="PYQ25" s="934"/>
      <c r="PYR25" s="934"/>
      <c r="PYS25" s="934"/>
      <c r="PYT25" s="934"/>
      <c r="PYU25" s="934"/>
      <c r="PYV25" s="934"/>
      <c r="PYW25" s="934"/>
      <c r="PYX25" s="934"/>
      <c r="PYY25" s="934"/>
      <c r="PYZ25" s="934"/>
      <c r="PZA25" s="934"/>
      <c r="PZB25" s="934"/>
      <c r="PZC25" s="934"/>
      <c r="PZD25" s="934"/>
      <c r="PZE25" s="934"/>
      <c r="PZF25" s="934"/>
      <c r="PZG25" s="934"/>
      <c r="PZH25" s="934"/>
      <c r="PZI25" s="934"/>
      <c r="PZJ25" s="934"/>
      <c r="PZK25" s="934"/>
      <c r="PZL25" s="934"/>
      <c r="PZM25" s="934"/>
      <c r="PZN25" s="934"/>
      <c r="PZO25" s="934"/>
      <c r="PZP25" s="934"/>
      <c r="PZQ25" s="934"/>
      <c r="PZR25" s="934"/>
      <c r="PZS25" s="934"/>
      <c r="PZT25" s="934"/>
      <c r="PZU25" s="934"/>
      <c r="PZV25" s="934"/>
      <c r="PZW25" s="934"/>
      <c r="PZX25" s="934"/>
      <c r="PZY25" s="934"/>
      <c r="PZZ25" s="934"/>
      <c r="QAA25" s="934"/>
      <c r="QAB25" s="934"/>
      <c r="QAC25" s="934"/>
      <c r="QAD25" s="934"/>
      <c r="QAE25" s="934"/>
      <c r="QAF25" s="934"/>
      <c r="QAG25" s="934"/>
      <c r="QAH25" s="934"/>
      <c r="QAI25" s="934"/>
      <c r="QAJ25" s="934"/>
      <c r="QAK25" s="934"/>
      <c r="QAL25" s="934"/>
      <c r="QAM25" s="934"/>
      <c r="QAN25" s="934"/>
      <c r="QAO25" s="934"/>
      <c r="QAP25" s="934"/>
      <c r="QAQ25" s="934"/>
      <c r="QAR25" s="934"/>
      <c r="QAS25" s="934"/>
      <c r="QAT25" s="934"/>
      <c r="QAU25" s="934"/>
      <c r="QAV25" s="934"/>
      <c r="QAW25" s="934"/>
      <c r="QAX25" s="934"/>
      <c r="QAY25" s="934"/>
      <c r="QAZ25" s="934"/>
      <c r="QBA25" s="934"/>
      <c r="QBB25" s="934"/>
      <c r="QBC25" s="934"/>
      <c r="QBD25" s="934"/>
      <c r="QBE25" s="934"/>
      <c r="QBF25" s="934"/>
      <c r="QBG25" s="934"/>
      <c r="QBH25" s="934"/>
      <c r="QBI25" s="934"/>
      <c r="QBJ25" s="934"/>
      <c r="QBK25" s="934"/>
      <c r="QBL25" s="934"/>
      <c r="QBM25" s="934"/>
      <c r="QBN25" s="934"/>
      <c r="QBO25" s="934"/>
      <c r="QBP25" s="934"/>
      <c r="QBQ25" s="934"/>
      <c r="QBR25" s="934"/>
      <c r="QBS25" s="934"/>
      <c r="QBT25" s="934"/>
      <c r="QBU25" s="934"/>
      <c r="QBV25" s="934"/>
      <c r="QBW25" s="934"/>
      <c r="QBX25" s="934"/>
      <c r="QBY25" s="934"/>
      <c r="QBZ25" s="934"/>
      <c r="QCA25" s="934"/>
      <c r="QCB25" s="934"/>
      <c r="QCC25" s="934"/>
      <c r="QCD25" s="934"/>
      <c r="QCE25" s="934"/>
      <c r="QCF25" s="934"/>
      <c r="QCG25" s="934"/>
      <c r="QCH25" s="934"/>
      <c r="QCI25" s="934"/>
      <c r="QCJ25" s="934"/>
      <c r="QCK25" s="934"/>
      <c r="QCL25" s="934"/>
      <c r="QCM25" s="934"/>
      <c r="QCN25" s="934"/>
      <c r="QCO25" s="934"/>
      <c r="QCP25" s="934"/>
      <c r="QCQ25" s="934"/>
      <c r="QCR25" s="934"/>
      <c r="QCS25" s="934"/>
      <c r="QCT25" s="934"/>
      <c r="QCU25" s="934"/>
      <c r="QCV25" s="934"/>
      <c r="QCW25" s="934"/>
      <c r="QCX25" s="934"/>
      <c r="QCY25" s="934"/>
      <c r="QCZ25" s="934"/>
      <c r="QDA25" s="934"/>
      <c r="QDB25" s="934"/>
      <c r="QDC25" s="934"/>
      <c r="QDD25" s="934"/>
      <c r="QDE25" s="934"/>
      <c r="QDF25" s="934"/>
      <c r="QDG25" s="934"/>
      <c r="QDH25" s="934"/>
      <c r="QDI25" s="934"/>
      <c r="QDJ25" s="934"/>
      <c r="QDK25" s="934"/>
      <c r="QDL25" s="934"/>
      <c r="QDM25" s="934"/>
      <c r="QDN25" s="934"/>
      <c r="QDO25" s="934"/>
      <c r="QDP25" s="934"/>
      <c r="QDQ25" s="934"/>
      <c r="QDR25" s="934"/>
      <c r="QDS25" s="934"/>
      <c r="QDT25" s="934"/>
      <c r="QDU25" s="934"/>
      <c r="QDV25" s="934"/>
      <c r="QDW25" s="934"/>
      <c r="QDX25" s="934"/>
      <c r="QDY25" s="934"/>
      <c r="QDZ25" s="934"/>
      <c r="QEA25" s="934"/>
      <c r="QEB25" s="934"/>
      <c r="QEC25" s="934"/>
      <c r="QED25" s="934"/>
      <c r="QEE25" s="934"/>
      <c r="QEF25" s="934"/>
      <c r="QEG25" s="934"/>
      <c r="QEH25" s="934"/>
      <c r="QEI25" s="934"/>
      <c r="QEJ25" s="934"/>
      <c r="QEK25" s="934"/>
      <c r="QEL25" s="934"/>
      <c r="QEM25" s="934"/>
      <c r="QEN25" s="934"/>
      <c r="QEO25" s="934"/>
      <c r="QEP25" s="934"/>
      <c r="QEQ25" s="934"/>
      <c r="QER25" s="934"/>
      <c r="QES25" s="934"/>
      <c r="QET25" s="934"/>
      <c r="QEU25" s="934"/>
      <c r="QEV25" s="934"/>
      <c r="QEW25" s="934"/>
      <c r="QEX25" s="934"/>
      <c r="QEY25" s="934"/>
      <c r="QEZ25" s="934"/>
      <c r="QFA25" s="934"/>
      <c r="QFB25" s="934"/>
      <c r="QFC25" s="934"/>
      <c r="QFD25" s="934"/>
      <c r="QFE25" s="934"/>
      <c r="QFF25" s="934"/>
      <c r="QFG25" s="934"/>
      <c r="QFH25" s="934"/>
      <c r="QFI25" s="934"/>
      <c r="QFJ25" s="934"/>
      <c r="QFK25" s="934"/>
      <c r="QFL25" s="934"/>
      <c r="QFM25" s="934"/>
      <c r="QFN25" s="934"/>
      <c r="QFO25" s="934"/>
      <c r="QFP25" s="934"/>
      <c r="QFQ25" s="934"/>
      <c r="QFR25" s="934"/>
      <c r="QFS25" s="934"/>
      <c r="QFT25" s="934"/>
      <c r="QFU25" s="934"/>
      <c r="QFV25" s="934"/>
      <c r="QFW25" s="934"/>
      <c r="QFX25" s="934"/>
      <c r="QFY25" s="934"/>
      <c r="QFZ25" s="934"/>
      <c r="QGA25" s="934"/>
      <c r="QGB25" s="934"/>
      <c r="QGC25" s="934"/>
      <c r="QGD25" s="934"/>
      <c r="QGE25" s="934"/>
      <c r="QGF25" s="934"/>
      <c r="QGG25" s="934"/>
      <c r="QGH25" s="934"/>
      <c r="QGI25" s="934"/>
      <c r="QGJ25" s="934"/>
      <c r="QGK25" s="934"/>
      <c r="QGL25" s="934"/>
      <c r="QGM25" s="934"/>
      <c r="QGN25" s="934"/>
      <c r="QGO25" s="934"/>
      <c r="QGP25" s="934"/>
      <c r="QGQ25" s="934"/>
      <c r="QGR25" s="934"/>
      <c r="QGS25" s="934"/>
      <c r="QGT25" s="934"/>
      <c r="QGU25" s="934"/>
      <c r="QGV25" s="934"/>
      <c r="QGW25" s="934"/>
      <c r="QGX25" s="934"/>
      <c r="QGY25" s="934"/>
      <c r="QGZ25" s="934"/>
      <c r="QHA25" s="934"/>
      <c r="QHB25" s="934"/>
      <c r="QHC25" s="934"/>
      <c r="QHD25" s="934"/>
      <c r="QHE25" s="934"/>
      <c r="QHF25" s="934"/>
      <c r="QHG25" s="934"/>
      <c r="QHH25" s="934"/>
      <c r="QHI25" s="934"/>
      <c r="QHJ25" s="934"/>
      <c r="QHK25" s="934"/>
      <c r="QHL25" s="934"/>
      <c r="QHM25" s="934"/>
      <c r="QHN25" s="934"/>
      <c r="QHO25" s="934"/>
      <c r="QHP25" s="934"/>
      <c r="QHQ25" s="934"/>
      <c r="QHR25" s="934"/>
      <c r="QHS25" s="934"/>
      <c r="QHT25" s="934"/>
      <c r="QHU25" s="934"/>
      <c r="QHV25" s="934"/>
      <c r="QHW25" s="934"/>
      <c r="QHX25" s="934"/>
      <c r="QHY25" s="934"/>
      <c r="QHZ25" s="934"/>
      <c r="QIA25" s="934"/>
      <c r="QIB25" s="934"/>
      <c r="QIC25" s="934"/>
      <c r="QID25" s="934"/>
      <c r="QIE25" s="934"/>
      <c r="QIF25" s="934"/>
      <c r="QIG25" s="934"/>
      <c r="QIH25" s="934"/>
      <c r="QII25" s="934"/>
      <c r="QIJ25" s="934"/>
      <c r="QIK25" s="934"/>
      <c r="QIL25" s="934"/>
      <c r="QIM25" s="934"/>
      <c r="QIN25" s="934"/>
      <c r="QIO25" s="934"/>
      <c r="QIP25" s="934"/>
      <c r="QIQ25" s="934"/>
      <c r="QIR25" s="934"/>
      <c r="QIS25" s="934"/>
      <c r="QIT25" s="934"/>
      <c r="QIU25" s="934"/>
      <c r="QIV25" s="934"/>
      <c r="QIW25" s="934"/>
      <c r="QIX25" s="934"/>
      <c r="QIY25" s="934"/>
      <c r="QIZ25" s="934"/>
      <c r="QJA25" s="934"/>
      <c r="QJB25" s="934"/>
      <c r="QJC25" s="934"/>
      <c r="QJD25" s="934"/>
      <c r="QJE25" s="934"/>
      <c r="QJF25" s="934"/>
      <c r="QJG25" s="934"/>
      <c r="QJH25" s="934"/>
      <c r="QJI25" s="934"/>
      <c r="QJJ25" s="934"/>
      <c r="QJK25" s="934"/>
      <c r="QJL25" s="934"/>
      <c r="QJM25" s="934"/>
      <c r="QJN25" s="934"/>
      <c r="QJO25" s="934"/>
      <c r="QJP25" s="934"/>
      <c r="QJQ25" s="934"/>
      <c r="QJR25" s="934"/>
      <c r="QJS25" s="934"/>
      <c r="QJT25" s="934"/>
      <c r="QJU25" s="934"/>
      <c r="QJV25" s="934"/>
      <c r="QJW25" s="934"/>
      <c r="QJX25" s="934"/>
      <c r="QJY25" s="934"/>
      <c r="QJZ25" s="934"/>
      <c r="QKA25" s="934"/>
      <c r="QKB25" s="934"/>
      <c r="QKC25" s="934"/>
      <c r="QKD25" s="934"/>
      <c r="QKE25" s="934"/>
      <c r="QKF25" s="934"/>
      <c r="QKG25" s="934"/>
      <c r="QKH25" s="934"/>
      <c r="QKI25" s="934"/>
      <c r="QKJ25" s="934"/>
      <c r="QKK25" s="934"/>
      <c r="QKL25" s="934"/>
      <c r="QKM25" s="934"/>
      <c r="QKN25" s="934"/>
      <c r="QKO25" s="934"/>
      <c r="QKP25" s="934"/>
      <c r="QKQ25" s="934"/>
      <c r="QKR25" s="934"/>
      <c r="QKS25" s="934"/>
      <c r="QKT25" s="934"/>
      <c r="QKU25" s="934"/>
      <c r="QKV25" s="934"/>
      <c r="QKW25" s="934"/>
      <c r="QKX25" s="934"/>
      <c r="QKY25" s="934"/>
      <c r="QKZ25" s="934"/>
      <c r="QLA25" s="934"/>
      <c r="QLB25" s="934"/>
      <c r="QLC25" s="934"/>
      <c r="QLD25" s="934"/>
      <c r="QLE25" s="934"/>
      <c r="QLF25" s="934"/>
      <c r="QLG25" s="934"/>
      <c r="QLH25" s="934"/>
      <c r="QLI25" s="934"/>
      <c r="QLJ25" s="934"/>
      <c r="QLK25" s="934"/>
      <c r="QLL25" s="934"/>
      <c r="QLM25" s="934"/>
      <c r="QLN25" s="934"/>
      <c r="QLO25" s="934"/>
      <c r="QLP25" s="934"/>
      <c r="QLQ25" s="934"/>
      <c r="QLR25" s="934"/>
      <c r="QLS25" s="934"/>
      <c r="QLT25" s="934"/>
      <c r="QLU25" s="934"/>
      <c r="QLV25" s="934"/>
      <c r="QLW25" s="934"/>
      <c r="QLX25" s="934"/>
      <c r="QLY25" s="934"/>
      <c r="QLZ25" s="934"/>
      <c r="QMA25" s="934"/>
      <c r="QMB25" s="934"/>
      <c r="QMC25" s="934"/>
      <c r="QMD25" s="934"/>
      <c r="QME25" s="934"/>
      <c r="QMF25" s="934"/>
      <c r="QMG25" s="934"/>
      <c r="QMH25" s="934"/>
      <c r="QMI25" s="934"/>
      <c r="QMJ25" s="934"/>
      <c r="QMK25" s="934"/>
      <c r="QML25" s="934"/>
      <c r="QMM25" s="934"/>
      <c r="QMN25" s="934"/>
      <c r="QMO25" s="934"/>
      <c r="QMP25" s="934"/>
      <c r="QMQ25" s="934"/>
      <c r="QMR25" s="934"/>
      <c r="QMS25" s="934"/>
      <c r="QMT25" s="934"/>
      <c r="QMU25" s="934"/>
      <c r="QMV25" s="934"/>
      <c r="QMW25" s="934"/>
      <c r="QMX25" s="934"/>
      <c r="QMY25" s="934"/>
      <c r="QMZ25" s="934"/>
      <c r="QNA25" s="934"/>
      <c r="QNB25" s="934"/>
      <c r="QNC25" s="934"/>
      <c r="QND25" s="934"/>
      <c r="QNE25" s="934"/>
      <c r="QNF25" s="934"/>
      <c r="QNG25" s="934"/>
      <c r="QNH25" s="934"/>
      <c r="QNI25" s="934"/>
      <c r="QNJ25" s="934"/>
      <c r="QNK25" s="934"/>
      <c r="QNL25" s="934"/>
      <c r="QNM25" s="934"/>
      <c r="QNN25" s="934"/>
      <c r="QNO25" s="934"/>
      <c r="QNP25" s="934"/>
      <c r="QNQ25" s="934"/>
      <c r="QNR25" s="934"/>
      <c r="QNS25" s="934"/>
      <c r="QNT25" s="934"/>
      <c r="QNU25" s="934"/>
      <c r="QNV25" s="934"/>
      <c r="QNW25" s="934"/>
      <c r="QNX25" s="934"/>
      <c r="QNY25" s="934"/>
      <c r="QNZ25" s="934"/>
      <c r="QOA25" s="934"/>
      <c r="QOB25" s="934"/>
      <c r="QOC25" s="934"/>
      <c r="QOD25" s="934"/>
      <c r="QOE25" s="934"/>
      <c r="QOF25" s="934"/>
      <c r="QOG25" s="934"/>
      <c r="QOH25" s="934"/>
      <c r="QOI25" s="934"/>
      <c r="QOJ25" s="934"/>
      <c r="QOK25" s="934"/>
      <c r="QOL25" s="934"/>
      <c r="QOM25" s="934"/>
      <c r="QON25" s="934"/>
      <c r="QOO25" s="934"/>
      <c r="QOP25" s="934"/>
      <c r="QOQ25" s="934"/>
      <c r="QOR25" s="934"/>
      <c r="QOS25" s="934"/>
      <c r="QOT25" s="934"/>
      <c r="QOU25" s="934"/>
      <c r="QOV25" s="934"/>
      <c r="QOW25" s="934"/>
      <c r="QOX25" s="934"/>
      <c r="QOY25" s="934"/>
      <c r="QOZ25" s="934"/>
      <c r="QPA25" s="934"/>
      <c r="QPB25" s="934"/>
      <c r="QPC25" s="934"/>
      <c r="QPD25" s="934"/>
      <c r="QPE25" s="934"/>
      <c r="QPF25" s="934"/>
      <c r="QPG25" s="934"/>
      <c r="QPH25" s="934"/>
      <c r="QPI25" s="934"/>
      <c r="QPJ25" s="934"/>
      <c r="QPK25" s="934"/>
      <c r="QPL25" s="934"/>
      <c r="QPM25" s="934"/>
      <c r="QPN25" s="934"/>
      <c r="QPO25" s="934"/>
      <c r="QPP25" s="934"/>
      <c r="QPQ25" s="934"/>
      <c r="QPR25" s="934"/>
      <c r="QPS25" s="934"/>
      <c r="QPT25" s="934"/>
      <c r="QPU25" s="934"/>
      <c r="QPV25" s="934"/>
      <c r="QPW25" s="934"/>
      <c r="QPX25" s="934"/>
      <c r="QPY25" s="934"/>
      <c r="QPZ25" s="934"/>
      <c r="QQA25" s="934"/>
      <c r="QQB25" s="934"/>
      <c r="QQC25" s="934"/>
      <c r="QQD25" s="934"/>
      <c r="QQE25" s="934"/>
      <c r="QQF25" s="934"/>
      <c r="QQG25" s="934"/>
      <c r="QQH25" s="934"/>
      <c r="QQI25" s="934"/>
      <c r="QQJ25" s="934"/>
      <c r="QQK25" s="934"/>
      <c r="QQL25" s="934"/>
      <c r="QQM25" s="934"/>
      <c r="QQN25" s="934"/>
      <c r="QQO25" s="934"/>
      <c r="QQP25" s="934"/>
      <c r="QQQ25" s="934"/>
      <c r="QQR25" s="934"/>
      <c r="QQS25" s="934"/>
      <c r="QQT25" s="934"/>
      <c r="QQU25" s="934"/>
      <c r="QQV25" s="934"/>
      <c r="QQW25" s="934"/>
      <c r="QQX25" s="934"/>
      <c r="QQY25" s="934"/>
      <c r="QQZ25" s="934"/>
      <c r="QRA25" s="934"/>
      <c r="QRB25" s="934"/>
      <c r="QRC25" s="934"/>
      <c r="QRD25" s="934"/>
      <c r="QRE25" s="934"/>
      <c r="QRF25" s="934"/>
      <c r="QRG25" s="934"/>
      <c r="QRH25" s="934"/>
      <c r="QRI25" s="934"/>
      <c r="QRJ25" s="934"/>
      <c r="QRK25" s="934"/>
      <c r="QRL25" s="934"/>
      <c r="QRM25" s="934"/>
      <c r="QRN25" s="934"/>
      <c r="QRO25" s="934"/>
      <c r="QRP25" s="934"/>
      <c r="QRQ25" s="934"/>
      <c r="QRR25" s="934"/>
      <c r="QRS25" s="934"/>
      <c r="QRT25" s="934"/>
      <c r="QRU25" s="934"/>
      <c r="QRV25" s="934"/>
      <c r="QRW25" s="934"/>
      <c r="QRX25" s="934"/>
      <c r="QRY25" s="934"/>
      <c r="QRZ25" s="934"/>
      <c r="QSA25" s="934"/>
      <c r="QSB25" s="934"/>
      <c r="QSC25" s="934"/>
      <c r="QSD25" s="934"/>
      <c r="QSE25" s="934"/>
      <c r="QSF25" s="934"/>
      <c r="QSG25" s="934"/>
      <c r="QSH25" s="934"/>
      <c r="QSI25" s="934"/>
      <c r="QSJ25" s="934"/>
      <c r="QSK25" s="934"/>
      <c r="QSL25" s="934"/>
      <c r="QSM25" s="934"/>
      <c r="QSN25" s="934"/>
      <c r="QSO25" s="934"/>
      <c r="QSP25" s="934"/>
      <c r="QSQ25" s="934"/>
      <c r="QSR25" s="934"/>
      <c r="QSS25" s="934"/>
      <c r="QST25" s="934"/>
      <c r="QSU25" s="934"/>
      <c r="QSV25" s="934"/>
      <c r="QSW25" s="934"/>
      <c r="QSX25" s="934"/>
      <c r="QSY25" s="934"/>
      <c r="QSZ25" s="934"/>
      <c r="QTA25" s="934"/>
      <c r="QTB25" s="934"/>
      <c r="QTC25" s="934"/>
      <c r="QTD25" s="934"/>
      <c r="QTE25" s="934"/>
      <c r="QTF25" s="934"/>
      <c r="QTG25" s="934"/>
      <c r="QTH25" s="934"/>
      <c r="QTI25" s="934"/>
      <c r="QTJ25" s="934"/>
      <c r="QTK25" s="934"/>
      <c r="QTL25" s="934"/>
      <c r="QTM25" s="934"/>
      <c r="QTN25" s="934"/>
      <c r="QTO25" s="934"/>
      <c r="QTP25" s="934"/>
      <c r="QTQ25" s="934"/>
      <c r="QTR25" s="934"/>
      <c r="QTS25" s="934"/>
      <c r="QTT25" s="934"/>
      <c r="QTU25" s="934"/>
      <c r="QTV25" s="934"/>
      <c r="QTW25" s="934"/>
      <c r="QTX25" s="934"/>
      <c r="QTY25" s="934"/>
      <c r="QTZ25" s="934"/>
      <c r="QUA25" s="934"/>
      <c r="QUB25" s="934"/>
      <c r="QUC25" s="934"/>
      <c r="QUD25" s="934"/>
      <c r="QUE25" s="934"/>
      <c r="QUF25" s="934"/>
      <c r="QUG25" s="934"/>
      <c r="QUH25" s="934"/>
      <c r="QUI25" s="934"/>
      <c r="QUJ25" s="934"/>
      <c r="QUK25" s="934"/>
      <c r="QUL25" s="934"/>
      <c r="QUM25" s="934"/>
      <c r="QUN25" s="934"/>
      <c r="QUO25" s="934"/>
      <c r="QUP25" s="934"/>
      <c r="QUQ25" s="934"/>
      <c r="QUR25" s="934"/>
      <c r="QUS25" s="934"/>
      <c r="QUT25" s="934"/>
      <c r="QUU25" s="934"/>
      <c r="QUV25" s="934"/>
      <c r="QUW25" s="934"/>
      <c r="QUX25" s="934"/>
      <c r="QUY25" s="934"/>
      <c r="QUZ25" s="934"/>
      <c r="QVA25" s="934"/>
      <c r="QVB25" s="934"/>
      <c r="QVC25" s="934"/>
      <c r="QVD25" s="934"/>
      <c r="QVE25" s="934"/>
      <c r="QVF25" s="934"/>
      <c r="QVG25" s="934"/>
      <c r="QVH25" s="934"/>
      <c r="QVI25" s="934"/>
      <c r="QVJ25" s="934"/>
      <c r="QVK25" s="934"/>
      <c r="QVL25" s="934"/>
      <c r="QVM25" s="934"/>
      <c r="QVN25" s="934"/>
      <c r="QVO25" s="934"/>
      <c r="QVP25" s="934"/>
      <c r="QVQ25" s="934"/>
      <c r="QVR25" s="934"/>
      <c r="QVS25" s="934"/>
      <c r="QVT25" s="934"/>
      <c r="QVU25" s="934"/>
      <c r="QVV25" s="934"/>
      <c r="QVW25" s="934"/>
      <c r="QVX25" s="934"/>
      <c r="QVY25" s="934"/>
      <c r="QVZ25" s="934"/>
      <c r="QWA25" s="934"/>
      <c r="QWB25" s="934"/>
      <c r="QWC25" s="934"/>
      <c r="QWD25" s="934"/>
      <c r="QWE25" s="934"/>
      <c r="QWF25" s="934"/>
      <c r="QWG25" s="934"/>
      <c r="QWH25" s="934"/>
      <c r="QWI25" s="934"/>
      <c r="QWJ25" s="934"/>
      <c r="QWK25" s="934"/>
      <c r="QWL25" s="934"/>
      <c r="QWM25" s="934"/>
      <c r="QWN25" s="934"/>
      <c r="QWO25" s="934"/>
      <c r="QWP25" s="934"/>
      <c r="QWQ25" s="934"/>
      <c r="QWR25" s="934"/>
      <c r="QWS25" s="934"/>
      <c r="QWT25" s="934"/>
      <c r="QWU25" s="934"/>
      <c r="QWV25" s="934"/>
      <c r="QWW25" s="934"/>
      <c r="QWX25" s="934"/>
      <c r="QWY25" s="934"/>
      <c r="QWZ25" s="934"/>
      <c r="QXA25" s="934"/>
      <c r="QXB25" s="934"/>
      <c r="QXC25" s="934"/>
      <c r="QXD25" s="934"/>
      <c r="QXE25" s="934"/>
      <c r="QXF25" s="934"/>
      <c r="QXG25" s="934"/>
      <c r="QXH25" s="934"/>
      <c r="QXI25" s="934"/>
      <c r="QXJ25" s="934"/>
      <c r="QXK25" s="934"/>
      <c r="QXL25" s="934"/>
      <c r="QXM25" s="934"/>
      <c r="QXN25" s="934"/>
      <c r="QXO25" s="934"/>
      <c r="QXP25" s="934"/>
      <c r="QXQ25" s="934"/>
      <c r="QXR25" s="934"/>
      <c r="QXS25" s="934"/>
      <c r="QXT25" s="934"/>
      <c r="QXU25" s="934"/>
      <c r="QXV25" s="934"/>
      <c r="QXW25" s="934"/>
      <c r="QXX25" s="934"/>
      <c r="QXY25" s="934"/>
      <c r="QXZ25" s="934"/>
      <c r="QYA25" s="934"/>
      <c r="QYB25" s="934"/>
      <c r="QYC25" s="934"/>
      <c r="QYD25" s="934"/>
      <c r="QYE25" s="934"/>
      <c r="QYF25" s="934"/>
      <c r="QYG25" s="934"/>
      <c r="QYH25" s="934"/>
      <c r="QYI25" s="934"/>
      <c r="QYJ25" s="934"/>
      <c r="QYK25" s="934"/>
      <c r="QYL25" s="934"/>
      <c r="QYM25" s="934"/>
      <c r="QYN25" s="934"/>
      <c r="QYO25" s="934"/>
      <c r="QYP25" s="934"/>
      <c r="QYQ25" s="934"/>
      <c r="QYR25" s="934"/>
      <c r="QYS25" s="934"/>
      <c r="QYT25" s="934"/>
      <c r="QYU25" s="934"/>
      <c r="QYV25" s="934"/>
      <c r="QYW25" s="934"/>
      <c r="QYX25" s="934"/>
      <c r="QYY25" s="934"/>
      <c r="QYZ25" s="934"/>
      <c r="QZA25" s="934"/>
      <c r="QZB25" s="934"/>
      <c r="QZC25" s="934"/>
      <c r="QZD25" s="934"/>
      <c r="QZE25" s="934"/>
      <c r="QZF25" s="934"/>
      <c r="QZG25" s="934"/>
      <c r="QZH25" s="934"/>
      <c r="QZI25" s="934"/>
      <c r="QZJ25" s="934"/>
      <c r="QZK25" s="934"/>
      <c r="QZL25" s="934"/>
      <c r="QZM25" s="934"/>
      <c r="QZN25" s="934"/>
      <c r="QZO25" s="934"/>
      <c r="QZP25" s="934"/>
      <c r="QZQ25" s="934"/>
      <c r="QZR25" s="934"/>
      <c r="QZS25" s="934"/>
      <c r="QZT25" s="934"/>
      <c r="QZU25" s="934"/>
      <c r="QZV25" s="934"/>
      <c r="QZW25" s="934"/>
      <c r="QZX25" s="934"/>
      <c r="QZY25" s="934"/>
      <c r="QZZ25" s="934"/>
      <c r="RAA25" s="934"/>
      <c r="RAB25" s="934"/>
      <c r="RAC25" s="934"/>
      <c r="RAD25" s="934"/>
      <c r="RAE25" s="934"/>
      <c r="RAF25" s="934"/>
      <c r="RAG25" s="934"/>
      <c r="RAH25" s="934"/>
      <c r="RAI25" s="934"/>
      <c r="RAJ25" s="934"/>
      <c r="RAK25" s="934"/>
      <c r="RAL25" s="934"/>
      <c r="RAM25" s="934"/>
      <c r="RAN25" s="934"/>
      <c r="RAO25" s="934"/>
      <c r="RAP25" s="934"/>
      <c r="RAQ25" s="934"/>
      <c r="RAR25" s="934"/>
      <c r="RAS25" s="934"/>
      <c r="RAT25" s="934"/>
      <c r="RAU25" s="934"/>
      <c r="RAV25" s="934"/>
      <c r="RAW25" s="934"/>
      <c r="RAX25" s="934"/>
      <c r="RAY25" s="934"/>
      <c r="RAZ25" s="934"/>
      <c r="RBA25" s="934"/>
      <c r="RBB25" s="934"/>
      <c r="RBC25" s="934"/>
      <c r="RBD25" s="934"/>
      <c r="RBE25" s="934"/>
      <c r="RBF25" s="934"/>
      <c r="RBG25" s="934"/>
      <c r="RBH25" s="934"/>
      <c r="RBI25" s="934"/>
      <c r="RBJ25" s="934"/>
      <c r="RBK25" s="934"/>
      <c r="RBL25" s="934"/>
      <c r="RBM25" s="934"/>
      <c r="RBN25" s="934"/>
      <c r="RBO25" s="934"/>
      <c r="RBP25" s="934"/>
      <c r="RBQ25" s="934"/>
      <c r="RBR25" s="934"/>
      <c r="RBS25" s="934"/>
      <c r="RBT25" s="934"/>
      <c r="RBU25" s="934"/>
      <c r="RBV25" s="934"/>
      <c r="RBW25" s="934"/>
      <c r="RBX25" s="934"/>
      <c r="RBY25" s="934"/>
      <c r="RBZ25" s="934"/>
      <c r="RCA25" s="934"/>
      <c r="RCB25" s="934"/>
      <c r="RCC25" s="934"/>
      <c r="RCD25" s="934"/>
      <c r="RCE25" s="934"/>
      <c r="RCF25" s="934"/>
      <c r="RCG25" s="934"/>
      <c r="RCH25" s="934"/>
      <c r="RCI25" s="934"/>
      <c r="RCJ25" s="934"/>
      <c r="RCK25" s="934"/>
      <c r="RCL25" s="934"/>
      <c r="RCM25" s="934"/>
      <c r="RCN25" s="934"/>
      <c r="RCO25" s="934"/>
      <c r="RCP25" s="934"/>
      <c r="RCQ25" s="934"/>
      <c r="RCR25" s="934"/>
      <c r="RCS25" s="934"/>
      <c r="RCT25" s="934"/>
      <c r="RCU25" s="934"/>
      <c r="RCV25" s="934"/>
      <c r="RCW25" s="934"/>
      <c r="RCX25" s="934"/>
      <c r="RCY25" s="934"/>
      <c r="RCZ25" s="934"/>
      <c r="RDA25" s="934"/>
      <c r="RDB25" s="934"/>
      <c r="RDC25" s="934"/>
      <c r="RDD25" s="934"/>
      <c r="RDE25" s="934"/>
      <c r="RDF25" s="934"/>
      <c r="RDG25" s="934"/>
      <c r="RDH25" s="934"/>
      <c r="RDI25" s="934"/>
      <c r="RDJ25" s="934"/>
      <c r="RDK25" s="934"/>
      <c r="RDL25" s="934"/>
      <c r="RDM25" s="934"/>
      <c r="RDN25" s="934"/>
      <c r="RDO25" s="934"/>
      <c r="RDP25" s="934"/>
      <c r="RDQ25" s="934"/>
      <c r="RDR25" s="934"/>
      <c r="RDS25" s="934"/>
      <c r="RDT25" s="934"/>
      <c r="RDU25" s="934"/>
      <c r="RDV25" s="934"/>
      <c r="RDW25" s="934"/>
      <c r="RDX25" s="934"/>
      <c r="RDY25" s="934"/>
      <c r="RDZ25" s="934"/>
      <c r="REA25" s="934"/>
      <c r="REB25" s="934"/>
      <c r="REC25" s="934"/>
      <c r="RED25" s="934"/>
      <c r="REE25" s="934"/>
      <c r="REF25" s="934"/>
      <c r="REG25" s="934"/>
      <c r="REH25" s="934"/>
      <c r="REI25" s="934"/>
      <c r="REJ25" s="934"/>
      <c r="REK25" s="934"/>
      <c r="REL25" s="934"/>
      <c r="REM25" s="934"/>
      <c r="REN25" s="934"/>
      <c r="REO25" s="934"/>
      <c r="REP25" s="934"/>
      <c r="REQ25" s="934"/>
      <c r="RER25" s="934"/>
      <c r="RES25" s="934"/>
      <c r="RET25" s="934"/>
      <c r="REU25" s="934"/>
      <c r="REV25" s="934"/>
      <c r="REW25" s="934"/>
      <c r="REX25" s="934"/>
      <c r="REY25" s="934"/>
      <c r="REZ25" s="934"/>
      <c r="RFA25" s="934"/>
      <c r="RFB25" s="934"/>
      <c r="RFC25" s="934"/>
      <c r="RFD25" s="934"/>
      <c r="RFE25" s="934"/>
      <c r="RFF25" s="934"/>
      <c r="RFG25" s="934"/>
      <c r="RFH25" s="934"/>
      <c r="RFI25" s="934"/>
      <c r="RFJ25" s="934"/>
      <c r="RFK25" s="934"/>
      <c r="RFL25" s="934"/>
      <c r="RFM25" s="934"/>
      <c r="RFN25" s="934"/>
      <c r="RFO25" s="934"/>
      <c r="RFP25" s="934"/>
      <c r="RFQ25" s="934"/>
      <c r="RFR25" s="934"/>
      <c r="RFS25" s="934"/>
      <c r="RFT25" s="934"/>
      <c r="RFU25" s="934"/>
      <c r="RFV25" s="934"/>
      <c r="RFW25" s="934"/>
      <c r="RFX25" s="934"/>
      <c r="RFY25" s="934"/>
      <c r="RFZ25" s="934"/>
      <c r="RGA25" s="934"/>
      <c r="RGB25" s="934"/>
      <c r="RGC25" s="934"/>
      <c r="RGD25" s="934"/>
      <c r="RGE25" s="934"/>
      <c r="RGF25" s="934"/>
      <c r="RGG25" s="934"/>
      <c r="RGH25" s="934"/>
      <c r="RGI25" s="934"/>
      <c r="RGJ25" s="934"/>
      <c r="RGK25" s="934"/>
      <c r="RGL25" s="934"/>
      <c r="RGM25" s="934"/>
      <c r="RGN25" s="934"/>
      <c r="RGO25" s="934"/>
      <c r="RGP25" s="934"/>
      <c r="RGQ25" s="934"/>
      <c r="RGR25" s="934"/>
      <c r="RGS25" s="934"/>
      <c r="RGT25" s="934"/>
      <c r="RGU25" s="934"/>
      <c r="RGV25" s="934"/>
      <c r="RGW25" s="934"/>
      <c r="RGX25" s="934"/>
      <c r="RGY25" s="934"/>
      <c r="RGZ25" s="934"/>
      <c r="RHA25" s="934"/>
      <c r="RHB25" s="934"/>
      <c r="RHC25" s="934"/>
      <c r="RHD25" s="934"/>
      <c r="RHE25" s="934"/>
      <c r="RHF25" s="934"/>
      <c r="RHG25" s="934"/>
      <c r="RHH25" s="934"/>
      <c r="RHI25" s="934"/>
      <c r="RHJ25" s="934"/>
      <c r="RHK25" s="934"/>
      <c r="RHL25" s="934"/>
      <c r="RHM25" s="934"/>
      <c r="RHN25" s="934"/>
      <c r="RHO25" s="934"/>
      <c r="RHP25" s="934"/>
      <c r="RHQ25" s="934"/>
      <c r="RHR25" s="934"/>
      <c r="RHS25" s="934"/>
      <c r="RHT25" s="934"/>
      <c r="RHU25" s="934"/>
      <c r="RHV25" s="934"/>
      <c r="RHW25" s="934"/>
      <c r="RHX25" s="934"/>
      <c r="RHY25" s="934"/>
      <c r="RHZ25" s="934"/>
      <c r="RIA25" s="934"/>
      <c r="RIB25" s="934"/>
      <c r="RIC25" s="934"/>
      <c r="RID25" s="934"/>
      <c r="RIE25" s="934"/>
      <c r="RIF25" s="934"/>
      <c r="RIG25" s="934"/>
      <c r="RIH25" s="934"/>
      <c r="RII25" s="934"/>
      <c r="RIJ25" s="934"/>
      <c r="RIK25" s="934"/>
      <c r="RIL25" s="934"/>
      <c r="RIM25" s="934"/>
      <c r="RIN25" s="934"/>
      <c r="RIO25" s="934"/>
      <c r="RIP25" s="934"/>
      <c r="RIQ25" s="934"/>
      <c r="RIR25" s="934"/>
      <c r="RIS25" s="934"/>
      <c r="RIT25" s="934"/>
      <c r="RIU25" s="934"/>
      <c r="RIV25" s="934"/>
      <c r="RIW25" s="934"/>
      <c r="RIX25" s="934"/>
      <c r="RIY25" s="934"/>
      <c r="RIZ25" s="934"/>
      <c r="RJA25" s="934"/>
      <c r="RJB25" s="934"/>
      <c r="RJC25" s="934"/>
      <c r="RJD25" s="934"/>
      <c r="RJE25" s="934"/>
      <c r="RJF25" s="934"/>
      <c r="RJG25" s="934"/>
      <c r="RJH25" s="934"/>
      <c r="RJI25" s="934"/>
      <c r="RJJ25" s="934"/>
      <c r="RJK25" s="934"/>
      <c r="RJL25" s="934"/>
      <c r="RJM25" s="934"/>
      <c r="RJN25" s="934"/>
      <c r="RJO25" s="934"/>
      <c r="RJP25" s="934"/>
      <c r="RJQ25" s="934"/>
      <c r="RJR25" s="934"/>
      <c r="RJS25" s="934"/>
      <c r="RJT25" s="934"/>
      <c r="RJU25" s="934"/>
      <c r="RJV25" s="934"/>
      <c r="RJW25" s="934"/>
      <c r="RJX25" s="934"/>
      <c r="RJY25" s="934"/>
      <c r="RJZ25" s="934"/>
      <c r="RKA25" s="934"/>
      <c r="RKB25" s="934"/>
      <c r="RKC25" s="934"/>
      <c r="RKD25" s="934"/>
      <c r="RKE25" s="934"/>
      <c r="RKF25" s="934"/>
      <c r="RKG25" s="934"/>
      <c r="RKH25" s="934"/>
      <c r="RKI25" s="934"/>
      <c r="RKJ25" s="934"/>
      <c r="RKK25" s="934"/>
      <c r="RKL25" s="934"/>
      <c r="RKM25" s="934"/>
      <c r="RKN25" s="934"/>
      <c r="RKO25" s="934"/>
      <c r="RKP25" s="934"/>
      <c r="RKQ25" s="934"/>
      <c r="RKR25" s="934"/>
      <c r="RKS25" s="934"/>
      <c r="RKT25" s="934"/>
      <c r="RKU25" s="934"/>
      <c r="RKV25" s="934"/>
      <c r="RKW25" s="934"/>
      <c r="RKX25" s="934"/>
      <c r="RKY25" s="934"/>
      <c r="RKZ25" s="934"/>
      <c r="RLA25" s="934"/>
      <c r="RLB25" s="934"/>
      <c r="RLC25" s="934"/>
      <c r="RLD25" s="934"/>
      <c r="RLE25" s="934"/>
      <c r="RLF25" s="934"/>
      <c r="RLG25" s="934"/>
      <c r="RLH25" s="934"/>
      <c r="RLI25" s="934"/>
      <c r="RLJ25" s="934"/>
      <c r="RLK25" s="934"/>
      <c r="RLL25" s="934"/>
      <c r="RLM25" s="934"/>
      <c r="RLN25" s="934"/>
      <c r="RLO25" s="934"/>
      <c r="RLP25" s="934"/>
      <c r="RLQ25" s="934"/>
      <c r="RLR25" s="934"/>
      <c r="RLS25" s="934"/>
      <c r="RLT25" s="934"/>
      <c r="RLU25" s="934"/>
      <c r="RLV25" s="934"/>
      <c r="RLW25" s="934"/>
      <c r="RLX25" s="934"/>
      <c r="RLY25" s="934"/>
      <c r="RLZ25" s="934"/>
      <c r="RMA25" s="934"/>
      <c r="RMB25" s="934"/>
      <c r="RMC25" s="934"/>
      <c r="RMD25" s="934"/>
      <c r="RME25" s="934"/>
      <c r="RMF25" s="934"/>
      <c r="RMG25" s="934"/>
      <c r="RMH25" s="934"/>
      <c r="RMI25" s="934"/>
      <c r="RMJ25" s="934"/>
      <c r="RMK25" s="934"/>
      <c r="RML25" s="934"/>
      <c r="RMM25" s="934"/>
      <c r="RMN25" s="934"/>
      <c r="RMO25" s="934"/>
      <c r="RMP25" s="934"/>
      <c r="RMQ25" s="934"/>
      <c r="RMR25" s="934"/>
      <c r="RMS25" s="934"/>
      <c r="RMT25" s="934"/>
      <c r="RMU25" s="934"/>
      <c r="RMV25" s="934"/>
      <c r="RMW25" s="934"/>
      <c r="RMX25" s="934"/>
      <c r="RMY25" s="934"/>
      <c r="RMZ25" s="934"/>
      <c r="RNA25" s="934"/>
      <c r="RNB25" s="934"/>
      <c r="RNC25" s="934"/>
      <c r="RND25" s="934"/>
      <c r="RNE25" s="934"/>
      <c r="RNF25" s="934"/>
      <c r="RNG25" s="934"/>
      <c r="RNH25" s="934"/>
      <c r="RNI25" s="934"/>
      <c r="RNJ25" s="934"/>
      <c r="RNK25" s="934"/>
      <c r="RNL25" s="934"/>
      <c r="RNM25" s="934"/>
      <c r="RNN25" s="934"/>
      <c r="RNO25" s="934"/>
      <c r="RNP25" s="934"/>
      <c r="RNQ25" s="934"/>
      <c r="RNR25" s="934"/>
      <c r="RNS25" s="934"/>
      <c r="RNT25" s="934"/>
      <c r="RNU25" s="934"/>
      <c r="RNV25" s="934"/>
      <c r="RNW25" s="934"/>
      <c r="RNX25" s="934"/>
      <c r="RNY25" s="934"/>
      <c r="RNZ25" s="934"/>
      <c r="ROA25" s="934"/>
      <c r="ROB25" s="934"/>
      <c r="ROC25" s="934"/>
      <c r="ROD25" s="934"/>
      <c r="ROE25" s="934"/>
      <c r="ROF25" s="934"/>
      <c r="ROG25" s="934"/>
      <c r="ROH25" s="934"/>
      <c r="ROI25" s="934"/>
      <c r="ROJ25" s="934"/>
      <c r="ROK25" s="934"/>
      <c r="ROL25" s="934"/>
      <c r="ROM25" s="934"/>
      <c r="RON25" s="934"/>
      <c r="ROO25" s="934"/>
      <c r="ROP25" s="934"/>
      <c r="ROQ25" s="934"/>
      <c r="ROR25" s="934"/>
      <c r="ROS25" s="934"/>
      <c r="ROT25" s="934"/>
      <c r="ROU25" s="934"/>
      <c r="ROV25" s="934"/>
      <c r="ROW25" s="934"/>
      <c r="ROX25" s="934"/>
      <c r="ROY25" s="934"/>
      <c r="ROZ25" s="934"/>
      <c r="RPA25" s="934"/>
      <c r="RPB25" s="934"/>
      <c r="RPC25" s="934"/>
      <c r="RPD25" s="934"/>
      <c r="RPE25" s="934"/>
      <c r="RPF25" s="934"/>
      <c r="RPG25" s="934"/>
      <c r="RPH25" s="934"/>
      <c r="RPI25" s="934"/>
      <c r="RPJ25" s="934"/>
      <c r="RPK25" s="934"/>
      <c r="RPL25" s="934"/>
      <c r="RPM25" s="934"/>
      <c r="RPN25" s="934"/>
      <c r="RPO25" s="934"/>
      <c r="RPP25" s="934"/>
      <c r="RPQ25" s="934"/>
      <c r="RPR25" s="934"/>
      <c r="RPS25" s="934"/>
      <c r="RPT25" s="934"/>
      <c r="RPU25" s="934"/>
      <c r="RPV25" s="934"/>
      <c r="RPW25" s="934"/>
      <c r="RPX25" s="934"/>
      <c r="RPY25" s="934"/>
      <c r="RPZ25" s="934"/>
      <c r="RQA25" s="934"/>
      <c r="RQB25" s="934"/>
      <c r="RQC25" s="934"/>
      <c r="RQD25" s="934"/>
      <c r="RQE25" s="934"/>
      <c r="RQF25" s="934"/>
      <c r="RQG25" s="934"/>
      <c r="RQH25" s="934"/>
      <c r="RQI25" s="934"/>
      <c r="RQJ25" s="934"/>
      <c r="RQK25" s="934"/>
      <c r="RQL25" s="934"/>
      <c r="RQM25" s="934"/>
      <c r="RQN25" s="934"/>
      <c r="RQO25" s="934"/>
      <c r="RQP25" s="934"/>
      <c r="RQQ25" s="934"/>
      <c r="RQR25" s="934"/>
      <c r="RQS25" s="934"/>
      <c r="RQT25" s="934"/>
      <c r="RQU25" s="934"/>
      <c r="RQV25" s="934"/>
      <c r="RQW25" s="934"/>
      <c r="RQX25" s="934"/>
      <c r="RQY25" s="934"/>
      <c r="RQZ25" s="934"/>
      <c r="RRA25" s="934"/>
      <c r="RRB25" s="934"/>
      <c r="RRC25" s="934"/>
      <c r="RRD25" s="934"/>
      <c r="RRE25" s="934"/>
      <c r="RRF25" s="934"/>
      <c r="RRG25" s="934"/>
      <c r="RRH25" s="934"/>
      <c r="RRI25" s="934"/>
      <c r="RRJ25" s="934"/>
      <c r="RRK25" s="934"/>
      <c r="RRL25" s="934"/>
      <c r="RRM25" s="934"/>
      <c r="RRN25" s="934"/>
      <c r="RRO25" s="934"/>
      <c r="RRP25" s="934"/>
      <c r="RRQ25" s="934"/>
      <c r="RRR25" s="934"/>
      <c r="RRS25" s="934"/>
      <c r="RRT25" s="934"/>
      <c r="RRU25" s="934"/>
      <c r="RRV25" s="934"/>
      <c r="RRW25" s="934"/>
      <c r="RRX25" s="934"/>
      <c r="RRY25" s="934"/>
      <c r="RRZ25" s="934"/>
      <c r="RSA25" s="934"/>
      <c r="RSB25" s="934"/>
      <c r="RSC25" s="934"/>
      <c r="RSD25" s="934"/>
      <c r="RSE25" s="934"/>
      <c r="RSF25" s="934"/>
      <c r="RSG25" s="934"/>
      <c r="RSH25" s="934"/>
      <c r="RSI25" s="934"/>
      <c r="RSJ25" s="934"/>
      <c r="RSK25" s="934"/>
      <c r="RSL25" s="934"/>
      <c r="RSM25" s="934"/>
      <c r="RSN25" s="934"/>
      <c r="RSO25" s="934"/>
      <c r="RSP25" s="934"/>
      <c r="RSQ25" s="934"/>
      <c r="RSR25" s="934"/>
      <c r="RSS25" s="934"/>
      <c r="RST25" s="934"/>
      <c r="RSU25" s="934"/>
      <c r="RSV25" s="934"/>
      <c r="RSW25" s="934"/>
      <c r="RSX25" s="934"/>
      <c r="RSY25" s="934"/>
      <c r="RSZ25" s="934"/>
      <c r="RTA25" s="934"/>
      <c r="RTB25" s="934"/>
      <c r="RTC25" s="934"/>
      <c r="RTD25" s="934"/>
      <c r="RTE25" s="934"/>
      <c r="RTF25" s="934"/>
      <c r="RTG25" s="934"/>
      <c r="RTH25" s="934"/>
      <c r="RTI25" s="934"/>
      <c r="RTJ25" s="934"/>
      <c r="RTK25" s="934"/>
      <c r="RTL25" s="934"/>
      <c r="RTM25" s="934"/>
      <c r="RTN25" s="934"/>
      <c r="RTO25" s="934"/>
      <c r="RTP25" s="934"/>
      <c r="RTQ25" s="934"/>
      <c r="RTR25" s="934"/>
      <c r="RTS25" s="934"/>
      <c r="RTT25" s="934"/>
      <c r="RTU25" s="934"/>
      <c r="RTV25" s="934"/>
      <c r="RTW25" s="934"/>
      <c r="RTX25" s="934"/>
      <c r="RTY25" s="934"/>
      <c r="RTZ25" s="934"/>
      <c r="RUA25" s="934"/>
      <c r="RUB25" s="934"/>
      <c r="RUC25" s="934"/>
      <c r="RUD25" s="934"/>
      <c r="RUE25" s="934"/>
      <c r="RUF25" s="934"/>
      <c r="RUG25" s="934"/>
      <c r="RUH25" s="934"/>
      <c r="RUI25" s="934"/>
      <c r="RUJ25" s="934"/>
      <c r="RUK25" s="934"/>
      <c r="RUL25" s="934"/>
      <c r="RUM25" s="934"/>
      <c r="RUN25" s="934"/>
      <c r="RUO25" s="934"/>
      <c r="RUP25" s="934"/>
      <c r="RUQ25" s="934"/>
      <c r="RUR25" s="934"/>
      <c r="RUS25" s="934"/>
      <c r="RUT25" s="934"/>
      <c r="RUU25" s="934"/>
      <c r="RUV25" s="934"/>
      <c r="RUW25" s="934"/>
      <c r="RUX25" s="934"/>
      <c r="RUY25" s="934"/>
      <c r="RUZ25" s="934"/>
      <c r="RVA25" s="934"/>
      <c r="RVB25" s="934"/>
      <c r="RVC25" s="934"/>
      <c r="RVD25" s="934"/>
      <c r="RVE25" s="934"/>
      <c r="RVF25" s="934"/>
      <c r="RVG25" s="934"/>
      <c r="RVH25" s="934"/>
      <c r="RVI25" s="934"/>
      <c r="RVJ25" s="934"/>
      <c r="RVK25" s="934"/>
      <c r="RVL25" s="934"/>
      <c r="RVM25" s="934"/>
      <c r="RVN25" s="934"/>
      <c r="RVO25" s="934"/>
      <c r="RVP25" s="934"/>
      <c r="RVQ25" s="934"/>
      <c r="RVR25" s="934"/>
      <c r="RVS25" s="934"/>
      <c r="RVT25" s="934"/>
      <c r="RVU25" s="934"/>
      <c r="RVV25" s="934"/>
      <c r="RVW25" s="934"/>
      <c r="RVX25" s="934"/>
      <c r="RVY25" s="934"/>
      <c r="RVZ25" s="934"/>
      <c r="RWA25" s="934"/>
      <c r="RWB25" s="934"/>
      <c r="RWC25" s="934"/>
      <c r="RWD25" s="934"/>
      <c r="RWE25" s="934"/>
      <c r="RWF25" s="934"/>
      <c r="RWG25" s="934"/>
      <c r="RWH25" s="934"/>
      <c r="RWI25" s="934"/>
      <c r="RWJ25" s="934"/>
      <c r="RWK25" s="934"/>
      <c r="RWL25" s="934"/>
      <c r="RWM25" s="934"/>
      <c r="RWN25" s="934"/>
      <c r="RWO25" s="934"/>
      <c r="RWP25" s="934"/>
      <c r="RWQ25" s="934"/>
      <c r="RWR25" s="934"/>
      <c r="RWS25" s="934"/>
      <c r="RWT25" s="934"/>
      <c r="RWU25" s="934"/>
      <c r="RWV25" s="934"/>
      <c r="RWW25" s="934"/>
      <c r="RWX25" s="934"/>
      <c r="RWY25" s="934"/>
      <c r="RWZ25" s="934"/>
      <c r="RXA25" s="934"/>
      <c r="RXB25" s="934"/>
      <c r="RXC25" s="934"/>
      <c r="RXD25" s="934"/>
      <c r="RXE25" s="934"/>
      <c r="RXF25" s="934"/>
      <c r="RXG25" s="934"/>
      <c r="RXH25" s="934"/>
      <c r="RXI25" s="934"/>
      <c r="RXJ25" s="934"/>
      <c r="RXK25" s="934"/>
      <c r="RXL25" s="934"/>
      <c r="RXM25" s="934"/>
      <c r="RXN25" s="934"/>
      <c r="RXO25" s="934"/>
      <c r="RXP25" s="934"/>
      <c r="RXQ25" s="934"/>
      <c r="RXR25" s="934"/>
      <c r="RXS25" s="934"/>
      <c r="RXT25" s="934"/>
      <c r="RXU25" s="934"/>
      <c r="RXV25" s="934"/>
      <c r="RXW25" s="934"/>
      <c r="RXX25" s="934"/>
      <c r="RXY25" s="934"/>
      <c r="RXZ25" s="934"/>
      <c r="RYA25" s="934"/>
      <c r="RYB25" s="934"/>
      <c r="RYC25" s="934"/>
      <c r="RYD25" s="934"/>
      <c r="RYE25" s="934"/>
      <c r="RYF25" s="934"/>
      <c r="RYG25" s="934"/>
      <c r="RYH25" s="934"/>
      <c r="RYI25" s="934"/>
      <c r="RYJ25" s="934"/>
      <c r="RYK25" s="934"/>
      <c r="RYL25" s="934"/>
      <c r="RYM25" s="934"/>
      <c r="RYN25" s="934"/>
      <c r="RYO25" s="934"/>
      <c r="RYP25" s="934"/>
      <c r="RYQ25" s="934"/>
      <c r="RYR25" s="934"/>
      <c r="RYS25" s="934"/>
      <c r="RYT25" s="934"/>
      <c r="RYU25" s="934"/>
      <c r="RYV25" s="934"/>
      <c r="RYW25" s="934"/>
      <c r="RYX25" s="934"/>
      <c r="RYY25" s="934"/>
      <c r="RYZ25" s="934"/>
      <c r="RZA25" s="934"/>
      <c r="RZB25" s="934"/>
      <c r="RZC25" s="934"/>
      <c r="RZD25" s="934"/>
      <c r="RZE25" s="934"/>
      <c r="RZF25" s="934"/>
      <c r="RZG25" s="934"/>
      <c r="RZH25" s="934"/>
      <c r="RZI25" s="934"/>
      <c r="RZJ25" s="934"/>
      <c r="RZK25" s="934"/>
      <c r="RZL25" s="934"/>
      <c r="RZM25" s="934"/>
      <c r="RZN25" s="934"/>
      <c r="RZO25" s="934"/>
      <c r="RZP25" s="934"/>
      <c r="RZQ25" s="934"/>
      <c r="RZR25" s="934"/>
      <c r="RZS25" s="934"/>
      <c r="RZT25" s="934"/>
      <c r="RZU25" s="934"/>
      <c r="RZV25" s="934"/>
      <c r="RZW25" s="934"/>
      <c r="RZX25" s="934"/>
      <c r="RZY25" s="934"/>
      <c r="RZZ25" s="934"/>
      <c r="SAA25" s="934"/>
      <c r="SAB25" s="934"/>
      <c r="SAC25" s="934"/>
      <c r="SAD25" s="934"/>
      <c r="SAE25" s="934"/>
      <c r="SAF25" s="934"/>
      <c r="SAG25" s="934"/>
      <c r="SAH25" s="934"/>
      <c r="SAI25" s="934"/>
      <c r="SAJ25" s="934"/>
      <c r="SAK25" s="934"/>
      <c r="SAL25" s="934"/>
      <c r="SAM25" s="934"/>
      <c r="SAN25" s="934"/>
      <c r="SAO25" s="934"/>
      <c r="SAP25" s="934"/>
      <c r="SAQ25" s="934"/>
      <c r="SAR25" s="934"/>
      <c r="SAS25" s="934"/>
      <c r="SAT25" s="934"/>
      <c r="SAU25" s="934"/>
      <c r="SAV25" s="934"/>
      <c r="SAW25" s="934"/>
      <c r="SAX25" s="934"/>
      <c r="SAY25" s="934"/>
      <c r="SAZ25" s="934"/>
      <c r="SBA25" s="934"/>
      <c r="SBB25" s="934"/>
      <c r="SBC25" s="934"/>
      <c r="SBD25" s="934"/>
      <c r="SBE25" s="934"/>
      <c r="SBF25" s="934"/>
      <c r="SBG25" s="934"/>
      <c r="SBH25" s="934"/>
      <c r="SBI25" s="934"/>
      <c r="SBJ25" s="934"/>
      <c r="SBK25" s="934"/>
      <c r="SBL25" s="934"/>
      <c r="SBM25" s="934"/>
      <c r="SBN25" s="934"/>
      <c r="SBO25" s="934"/>
      <c r="SBP25" s="934"/>
      <c r="SBQ25" s="934"/>
      <c r="SBR25" s="934"/>
      <c r="SBS25" s="934"/>
      <c r="SBT25" s="934"/>
      <c r="SBU25" s="934"/>
      <c r="SBV25" s="934"/>
      <c r="SBW25" s="934"/>
      <c r="SBX25" s="934"/>
      <c r="SBY25" s="934"/>
      <c r="SBZ25" s="934"/>
      <c r="SCA25" s="934"/>
      <c r="SCB25" s="934"/>
      <c r="SCC25" s="934"/>
      <c r="SCD25" s="934"/>
      <c r="SCE25" s="934"/>
      <c r="SCF25" s="934"/>
      <c r="SCG25" s="934"/>
      <c r="SCH25" s="934"/>
      <c r="SCI25" s="934"/>
      <c r="SCJ25" s="934"/>
      <c r="SCK25" s="934"/>
      <c r="SCL25" s="934"/>
      <c r="SCM25" s="934"/>
      <c r="SCN25" s="934"/>
      <c r="SCO25" s="934"/>
      <c r="SCP25" s="934"/>
      <c r="SCQ25" s="934"/>
      <c r="SCR25" s="934"/>
      <c r="SCS25" s="934"/>
      <c r="SCT25" s="934"/>
      <c r="SCU25" s="934"/>
      <c r="SCV25" s="934"/>
      <c r="SCW25" s="934"/>
      <c r="SCX25" s="934"/>
      <c r="SCY25" s="934"/>
      <c r="SCZ25" s="934"/>
      <c r="SDA25" s="934"/>
      <c r="SDB25" s="934"/>
      <c r="SDC25" s="934"/>
      <c r="SDD25" s="934"/>
      <c r="SDE25" s="934"/>
      <c r="SDF25" s="934"/>
      <c r="SDG25" s="934"/>
      <c r="SDH25" s="934"/>
      <c r="SDI25" s="934"/>
      <c r="SDJ25" s="934"/>
      <c r="SDK25" s="934"/>
      <c r="SDL25" s="934"/>
      <c r="SDM25" s="934"/>
      <c r="SDN25" s="934"/>
      <c r="SDO25" s="934"/>
      <c r="SDP25" s="934"/>
      <c r="SDQ25" s="934"/>
      <c r="SDR25" s="934"/>
      <c r="SDS25" s="934"/>
      <c r="SDT25" s="934"/>
      <c r="SDU25" s="934"/>
      <c r="SDV25" s="934"/>
      <c r="SDW25" s="934"/>
      <c r="SDX25" s="934"/>
      <c r="SDY25" s="934"/>
      <c r="SDZ25" s="934"/>
      <c r="SEA25" s="934"/>
      <c r="SEB25" s="934"/>
      <c r="SEC25" s="934"/>
      <c r="SED25" s="934"/>
      <c r="SEE25" s="934"/>
      <c r="SEF25" s="934"/>
      <c r="SEG25" s="934"/>
      <c r="SEH25" s="934"/>
      <c r="SEI25" s="934"/>
      <c r="SEJ25" s="934"/>
      <c r="SEK25" s="934"/>
      <c r="SEL25" s="934"/>
      <c r="SEM25" s="934"/>
      <c r="SEN25" s="934"/>
      <c r="SEO25" s="934"/>
      <c r="SEP25" s="934"/>
      <c r="SEQ25" s="934"/>
      <c r="SER25" s="934"/>
      <c r="SES25" s="934"/>
      <c r="SET25" s="934"/>
      <c r="SEU25" s="934"/>
      <c r="SEV25" s="934"/>
      <c r="SEW25" s="934"/>
      <c r="SEX25" s="934"/>
      <c r="SEY25" s="934"/>
      <c r="SEZ25" s="934"/>
      <c r="SFA25" s="934"/>
      <c r="SFB25" s="934"/>
      <c r="SFC25" s="934"/>
      <c r="SFD25" s="934"/>
      <c r="SFE25" s="934"/>
      <c r="SFF25" s="934"/>
      <c r="SFG25" s="934"/>
      <c r="SFH25" s="934"/>
      <c r="SFI25" s="934"/>
      <c r="SFJ25" s="934"/>
      <c r="SFK25" s="934"/>
      <c r="SFL25" s="934"/>
      <c r="SFM25" s="934"/>
      <c r="SFN25" s="934"/>
      <c r="SFO25" s="934"/>
      <c r="SFP25" s="934"/>
      <c r="SFQ25" s="934"/>
      <c r="SFR25" s="934"/>
      <c r="SFS25" s="934"/>
      <c r="SFT25" s="934"/>
      <c r="SFU25" s="934"/>
      <c r="SFV25" s="934"/>
      <c r="SFW25" s="934"/>
      <c r="SFX25" s="934"/>
      <c r="SFY25" s="934"/>
      <c r="SFZ25" s="934"/>
      <c r="SGA25" s="934"/>
      <c r="SGB25" s="934"/>
      <c r="SGC25" s="934"/>
      <c r="SGD25" s="934"/>
      <c r="SGE25" s="934"/>
      <c r="SGF25" s="934"/>
      <c r="SGG25" s="934"/>
      <c r="SGH25" s="934"/>
      <c r="SGI25" s="934"/>
      <c r="SGJ25" s="934"/>
      <c r="SGK25" s="934"/>
      <c r="SGL25" s="934"/>
      <c r="SGM25" s="934"/>
      <c r="SGN25" s="934"/>
      <c r="SGO25" s="934"/>
      <c r="SGP25" s="934"/>
      <c r="SGQ25" s="934"/>
      <c r="SGR25" s="934"/>
      <c r="SGS25" s="934"/>
      <c r="SGT25" s="934"/>
      <c r="SGU25" s="934"/>
      <c r="SGV25" s="934"/>
      <c r="SGW25" s="934"/>
      <c r="SGX25" s="934"/>
      <c r="SGY25" s="934"/>
      <c r="SGZ25" s="934"/>
      <c r="SHA25" s="934"/>
      <c r="SHB25" s="934"/>
      <c r="SHC25" s="934"/>
      <c r="SHD25" s="934"/>
      <c r="SHE25" s="934"/>
      <c r="SHF25" s="934"/>
      <c r="SHG25" s="934"/>
      <c r="SHH25" s="934"/>
      <c r="SHI25" s="934"/>
      <c r="SHJ25" s="934"/>
      <c r="SHK25" s="934"/>
      <c r="SHL25" s="934"/>
      <c r="SHM25" s="934"/>
      <c r="SHN25" s="934"/>
      <c r="SHO25" s="934"/>
      <c r="SHP25" s="934"/>
      <c r="SHQ25" s="934"/>
      <c r="SHR25" s="934"/>
      <c r="SHS25" s="934"/>
      <c r="SHT25" s="934"/>
      <c r="SHU25" s="934"/>
      <c r="SHV25" s="934"/>
      <c r="SHW25" s="934"/>
      <c r="SHX25" s="934"/>
      <c r="SHY25" s="934"/>
      <c r="SHZ25" s="934"/>
      <c r="SIA25" s="934"/>
      <c r="SIB25" s="934"/>
      <c r="SIC25" s="934"/>
      <c r="SID25" s="934"/>
      <c r="SIE25" s="934"/>
      <c r="SIF25" s="934"/>
      <c r="SIG25" s="934"/>
      <c r="SIH25" s="934"/>
      <c r="SII25" s="934"/>
      <c r="SIJ25" s="934"/>
      <c r="SIK25" s="934"/>
      <c r="SIL25" s="934"/>
      <c r="SIM25" s="934"/>
      <c r="SIN25" s="934"/>
      <c r="SIO25" s="934"/>
      <c r="SIP25" s="934"/>
      <c r="SIQ25" s="934"/>
      <c r="SIR25" s="934"/>
      <c r="SIS25" s="934"/>
      <c r="SIT25" s="934"/>
      <c r="SIU25" s="934"/>
      <c r="SIV25" s="934"/>
      <c r="SIW25" s="934"/>
      <c r="SIX25" s="934"/>
      <c r="SIY25" s="934"/>
      <c r="SIZ25" s="934"/>
      <c r="SJA25" s="934"/>
      <c r="SJB25" s="934"/>
      <c r="SJC25" s="934"/>
      <c r="SJD25" s="934"/>
      <c r="SJE25" s="934"/>
      <c r="SJF25" s="934"/>
      <c r="SJG25" s="934"/>
      <c r="SJH25" s="934"/>
      <c r="SJI25" s="934"/>
      <c r="SJJ25" s="934"/>
      <c r="SJK25" s="934"/>
      <c r="SJL25" s="934"/>
      <c r="SJM25" s="934"/>
      <c r="SJN25" s="934"/>
      <c r="SJO25" s="934"/>
      <c r="SJP25" s="934"/>
      <c r="SJQ25" s="934"/>
      <c r="SJR25" s="934"/>
      <c r="SJS25" s="934"/>
      <c r="SJT25" s="934"/>
      <c r="SJU25" s="934"/>
      <c r="SJV25" s="934"/>
      <c r="SJW25" s="934"/>
      <c r="SJX25" s="934"/>
      <c r="SJY25" s="934"/>
      <c r="SJZ25" s="934"/>
      <c r="SKA25" s="934"/>
      <c r="SKB25" s="934"/>
      <c r="SKC25" s="934"/>
      <c r="SKD25" s="934"/>
      <c r="SKE25" s="934"/>
      <c r="SKF25" s="934"/>
      <c r="SKG25" s="934"/>
      <c r="SKH25" s="934"/>
      <c r="SKI25" s="934"/>
      <c r="SKJ25" s="934"/>
      <c r="SKK25" s="934"/>
      <c r="SKL25" s="934"/>
      <c r="SKM25" s="934"/>
      <c r="SKN25" s="934"/>
      <c r="SKO25" s="934"/>
      <c r="SKP25" s="934"/>
      <c r="SKQ25" s="934"/>
      <c r="SKR25" s="934"/>
      <c r="SKS25" s="934"/>
      <c r="SKT25" s="934"/>
      <c r="SKU25" s="934"/>
      <c r="SKV25" s="934"/>
      <c r="SKW25" s="934"/>
      <c r="SKX25" s="934"/>
      <c r="SKY25" s="934"/>
      <c r="SKZ25" s="934"/>
      <c r="SLA25" s="934"/>
      <c r="SLB25" s="934"/>
      <c r="SLC25" s="934"/>
      <c r="SLD25" s="934"/>
      <c r="SLE25" s="934"/>
      <c r="SLF25" s="934"/>
      <c r="SLG25" s="934"/>
      <c r="SLH25" s="934"/>
      <c r="SLI25" s="934"/>
      <c r="SLJ25" s="934"/>
      <c r="SLK25" s="934"/>
      <c r="SLL25" s="934"/>
      <c r="SLM25" s="934"/>
      <c r="SLN25" s="934"/>
      <c r="SLO25" s="934"/>
      <c r="SLP25" s="934"/>
      <c r="SLQ25" s="934"/>
      <c r="SLR25" s="934"/>
      <c r="SLS25" s="934"/>
      <c r="SLT25" s="934"/>
      <c r="SLU25" s="934"/>
      <c r="SLV25" s="934"/>
      <c r="SLW25" s="934"/>
      <c r="SLX25" s="934"/>
      <c r="SLY25" s="934"/>
      <c r="SLZ25" s="934"/>
      <c r="SMA25" s="934"/>
      <c r="SMB25" s="934"/>
      <c r="SMC25" s="934"/>
      <c r="SMD25" s="934"/>
      <c r="SME25" s="934"/>
      <c r="SMF25" s="934"/>
      <c r="SMG25" s="934"/>
      <c r="SMH25" s="934"/>
      <c r="SMI25" s="934"/>
      <c r="SMJ25" s="934"/>
      <c r="SMK25" s="934"/>
      <c r="SML25" s="934"/>
      <c r="SMM25" s="934"/>
      <c r="SMN25" s="934"/>
      <c r="SMO25" s="934"/>
      <c r="SMP25" s="934"/>
      <c r="SMQ25" s="934"/>
      <c r="SMR25" s="934"/>
      <c r="SMS25" s="934"/>
      <c r="SMT25" s="934"/>
      <c r="SMU25" s="934"/>
      <c r="SMV25" s="934"/>
      <c r="SMW25" s="934"/>
      <c r="SMX25" s="934"/>
      <c r="SMY25" s="934"/>
      <c r="SMZ25" s="934"/>
      <c r="SNA25" s="934"/>
      <c r="SNB25" s="934"/>
      <c r="SNC25" s="934"/>
      <c r="SND25" s="934"/>
      <c r="SNE25" s="934"/>
      <c r="SNF25" s="934"/>
      <c r="SNG25" s="934"/>
      <c r="SNH25" s="934"/>
      <c r="SNI25" s="934"/>
      <c r="SNJ25" s="934"/>
      <c r="SNK25" s="934"/>
      <c r="SNL25" s="934"/>
      <c r="SNM25" s="934"/>
      <c r="SNN25" s="934"/>
      <c r="SNO25" s="934"/>
      <c r="SNP25" s="934"/>
      <c r="SNQ25" s="934"/>
      <c r="SNR25" s="934"/>
      <c r="SNS25" s="934"/>
      <c r="SNT25" s="934"/>
      <c r="SNU25" s="934"/>
      <c r="SNV25" s="934"/>
      <c r="SNW25" s="934"/>
      <c r="SNX25" s="934"/>
      <c r="SNY25" s="934"/>
      <c r="SNZ25" s="934"/>
      <c r="SOA25" s="934"/>
      <c r="SOB25" s="934"/>
      <c r="SOC25" s="934"/>
      <c r="SOD25" s="934"/>
      <c r="SOE25" s="934"/>
      <c r="SOF25" s="934"/>
      <c r="SOG25" s="934"/>
      <c r="SOH25" s="934"/>
      <c r="SOI25" s="934"/>
      <c r="SOJ25" s="934"/>
      <c r="SOK25" s="934"/>
      <c r="SOL25" s="934"/>
      <c r="SOM25" s="934"/>
      <c r="SON25" s="934"/>
      <c r="SOO25" s="934"/>
      <c r="SOP25" s="934"/>
      <c r="SOQ25" s="934"/>
      <c r="SOR25" s="934"/>
      <c r="SOS25" s="934"/>
      <c r="SOT25" s="934"/>
      <c r="SOU25" s="934"/>
      <c r="SOV25" s="934"/>
      <c r="SOW25" s="934"/>
      <c r="SOX25" s="934"/>
      <c r="SOY25" s="934"/>
      <c r="SOZ25" s="934"/>
      <c r="SPA25" s="934"/>
      <c r="SPB25" s="934"/>
      <c r="SPC25" s="934"/>
      <c r="SPD25" s="934"/>
      <c r="SPE25" s="934"/>
      <c r="SPF25" s="934"/>
      <c r="SPG25" s="934"/>
      <c r="SPH25" s="934"/>
      <c r="SPI25" s="934"/>
      <c r="SPJ25" s="934"/>
      <c r="SPK25" s="934"/>
      <c r="SPL25" s="934"/>
      <c r="SPM25" s="934"/>
      <c r="SPN25" s="934"/>
      <c r="SPO25" s="934"/>
      <c r="SPP25" s="934"/>
      <c r="SPQ25" s="934"/>
      <c r="SPR25" s="934"/>
      <c r="SPS25" s="934"/>
      <c r="SPT25" s="934"/>
      <c r="SPU25" s="934"/>
      <c r="SPV25" s="934"/>
      <c r="SPW25" s="934"/>
      <c r="SPX25" s="934"/>
      <c r="SPY25" s="934"/>
      <c r="SPZ25" s="934"/>
      <c r="SQA25" s="934"/>
      <c r="SQB25" s="934"/>
      <c r="SQC25" s="934"/>
      <c r="SQD25" s="934"/>
      <c r="SQE25" s="934"/>
      <c r="SQF25" s="934"/>
      <c r="SQG25" s="934"/>
      <c r="SQH25" s="934"/>
      <c r="SQI25" s="934"/>
      <c r="SQJ25" s="934"/>
      <c r="SQK25" s="934"/>
      <c r="SQL25" s="934"/>
      <c r="SQM25" s="934"/>
      <c r="SQN25" s="934"/>
      <c r="SQO25" s="934"/>
      <c r="SQP25" s="934"/>
      <c r="SQQ25" s="934"/>
      <c r="SQR25" s="934"/>
      <c r="SQS25" s="934"/>
      <c r="SQT25" s="934"/>
      <c r="SQU25" s="934"/>
      <c r="SQV25" s="934"/>
      <c r="SQW25" s="934"/>
      <c r="SQX25" s="934"/>
      <c r="SQY25" s="934"/>
      <c r="SQZ25" s="934"/>
      <c r="SRA25" s="934"/>
      <c r="SRB25" s="934"/>
      <c r="SRC25" s="934"/>
      <c r="SRD25" s="934"/>
      <c r="SRE25" s="934"/>
      <c r="SRF25" s="934"/>
      <c r="SRG25" s="934"/>
      <c r="SRH25" s="934"/>
      <c r="SRI25" s="934"/>
      <c r="SRJ25" s="934"/>
      <c r="SRK25" s="934"/>
      <c r="SRL25" s="934"/>
      <c r="SRM25" s="934"/>
      <c r="SRN25" s="934"/>
      <c r="SRO25" s="934"/>
      <c r="SRP25" s="934"/>
      <c r="SRQ25" s="934"/>
      <c r="SRR25" s="934"/>
      <c r="SRS25" s="934"/>
      <c r="SRT25" s="934"/>
      <c r="SRU25" s="934"/>
      <c r="SRV25" s="934"/>
      <c r="SRW25" s="934"/>
      <c r="SRX25" s="934"/>
      <c r="SRY25" s="934"/>
      <c r="SRZ25" s="934"/>
      <c r="SSA25" s="934"/>
      <c r="SSB25" s="934"/>
      <c r="SSC25" s="934"/>
      <c r="SSD25" s="934"/>
      <c r="SSE25" s="934"/>
      <c r="SSF25" s="934"/>
      <c r="SSG25" s="934"/>
      <c r="SSH25" s="934"/>
      <c r="SSI25" s="934"/>
      <c r="SSJ25" s="934"/>
      <c r="SSK25" s="934"/>
      <c r="SSL25" s="934"/>
      <c r="SSM25" s="934"/>
      <c r="SSN25" s="934"/>
      <c r="SSO25" s="934"/>
      <c r="SSP25" s="934"/>
      <c r="SSQ25" s="934"/>
      <c r="SSR25" s="934"/>
      <c r="SSS25" s="934"/>
      <c r="SST25" s="934"/>
      <c r="SSU25" s="934"/>
      <c r="SSV25" s="934"/>
      <c r="SSW25" s="934"/>
      <c r="SSX25" s="934"/>
      <c r="SSY25" s="934"/>
      <c r="SSZ25" s="934"/>
      <c r="STA25" s="934"/>
      <c r="STB25" s="934"/>
      <c r="STC25" s="934"/>
      <c r="STD25" s="934"/>
      <c r="STE25" s="934"/>
      <c r="STF25" s="934"/>
      <c r="STG25" s="934"/>
      <c r="STH25" s="934"/>
      <c r="STI25" s="934"/>
      <c r="STJ25" s="934"/>
      <c r="STK25" s="934"/>
      <c r="STL25" s="934"/>
      <c r="STM25" s="934"/>
      <c r="STN25" s="934"/>
      <c r="STO25" s="934"/>
      <c r="STP25" s="934"/>
      <c r="STQ25" s="934"/>
      <c r="STR25" s="934"/>
      <c r="STS25" s="934"/>
      <c r="STT25" s="934"/>
      <c r="STU25" s="934"/>
      <c r="STV25" s="934"/>
      <c r="STW25" s="934"/>
      <c r="STX25" s="934"/>
      <c r="STY25" s="934"/>
      <c r="STZ25" s="934"/>
      <c r="SUA25" s="934"/>
      <c r="SUB25" s="934"/>
      <c r="SUC25" s="934"/>
      <c r="SUD25" s="934"/>
      <c r="SUE25" s="934"/>
      <c r="SUF25" s="934"/>
      <c r="SUG25" s="934"/>
      <c r="SUH25" s="934"/>
      <c r="SUI25" s="934"/>
      <c r="SUJ25" s="934"/>
      <c r="SUK25" s="934"/>
      <c r="SUL25" s="934"/>
      <c r="SUM25" s="934"/>
      <c r="SUN25" s="934"/>
      <c r="SUO25" s="934"/>
      <c r="SUP25" s="934"/>
      <c r="SUQ25" s="934"/>
      <c r="SUR25" s="934"/>
      <c r="SUS25" s="934"/>
      <c r="SUT25" s="934"/>
      <c r="SUU25" s="934"/>
      <c r="SUV25" s="934"/>
      <c r="SUW25" s="934"/>
      <c r="SUX25" s="934"/>
      <c r="SUY25" s="934"/>
      <c r="SUZ25" s="934"/>
      <c r="SVA25" s="934"/>
      <c r="SVB25" s="934"/>
      <c r="SVC25" s="934"/>
      <c r="SVD25" s="934"/>
      <c r="SVE25" s="934"/>
      <c r="SVF25" s="934"/>
      <c r="SVG25" s="934"/>
      <c r="SVH25" s="934"/>
      <c r="SVI25" s="934"/>
      <c r="SVJ25" s="934"/>
      <c r="SVK25" s="934"/>
      <c r="SVL25" s="934"/>
      <c r="SVM25" s="934"/>
      <c r="SVN25" s="934"/>
      <c r="SVO25" s="934"/>
      <c r="SVP25" s="934"/>
      <c r="SVQ25" s="934"/>
      <c r="SVR25" s="934"/>
      <c r="SVS25" s="934"/>
      <c r="SVT25" s="934"/>
      <c r="SVU25" s="934"/>
      <c r="SVV25" s="934"/>
      <c r="SVW25" s="934"/>
      <c r="SVX25" s="934"/>
      <c r="SVY25" s="934"/>
      <c r="SVZ25" s="934"/>
      <c r="SWA25" s="934"/>
      <c r="SWB25" s="934"/>
      <c r="SWC25" s="934"/>
      <c r="SWD25" s="934"/>
      <c r="SWE25" s="934"/>
      <c r="SWF25" s="934"/>
      <c r="SWG25" s="934"/>
      <c r="SWH25" s="934"/>
      <c r="SWI25" s="934"/>
      <c r="SWJ25" s="934"/>
      <c r="SWK25" s="934"/>
      <c r="SWL25" s="934"/>
      <c r="SWM25" s="934"/>
      <c r="SWN25" s="934"/>
      <c r="SWO25" s="934"/>
      <c r="SWP25" s="934"/>
      <c r="SWQ25" s="934"/>
      <c r="SWR25" s="934"/>
      <c r="SWS25" s="934"/>
      <c r="SWT25" s="934"/>
      <c r="SWU25" s="934"/>
      <c r="SWV25" s="934"/>
      <c r="SWW25" s="934"/>
      <c r="SWX25" s="934"/>
      <c r="SWY25" s="934"/>
      <c r="SWZ25" s="934"/>
      <c r="SXA25" s="934"/>
      <c r="SXB25" s="934"/>
      <c r="SXC25" s="934"/>
      <c r="SXD25" s="934"/>
      <c r="SXE25" s="934"/>
      <c r="SXF25" s="934"/>
      <c r="SXG25" s="934"/>
      <c r="SXH25" s="934"/>
      <c r="SXI25" s="934"/>
      <c r="SXJ25" s="934"/>
      <c r="SXK25" s="934"/>
      <c r="SXL25" s="934"/>
      <c r="SXM25" s="934"/>
      <c r="SXN25" s="934"/>
      <c r="SXO25" s="934"/>
      <c r="SXP25" s="934"/>
      <c r="SXQ25" s="934"/>
      <c r="SXR25" s="934"/>
      <c r="SXS25" s="934"/>
      <c r="SXT25" s="934"/>
      <c r="SXU25" s="934"/>
      <c r="SXV25" s="934"/>
      <c r="SXW25" s="934"/>
      <c r="SXX25" s="934"/>
      <c r="SXY25" s="934"/>
      <c r="SXZ25" s="934"/>
      <c r="SYA25" s="934"/>
      <c r="SYB25" s="934"/>
      <c r="SYC25" s="934"/>
      <c r="SYD25" s="934"/>
      <c r="SYE25" s="934"/>
      <c r="SYF25" s="934"/>
      <c r="SYG25" s="934"/>
      <c r="SYH25" s="934"/>
      <c r="SYI25" s="934"/>
      <c r="SYJ25" s="934"/>
      <c r="SYK25" s="934"/>
      <c r="SYL25" s="934"/>
      <c r="SYM25" s="934"/>
      <c r="SYN25" s="934"/>
      <c r="SYO25" s="934"/>
      <c r="SYP25" s="934"/>
      <c r="SYQ25" s="934"/>
      <c r="SYR25" s="934"/>
      <c r="SYS25" s="934"/>
      <c r="SYT25" s="934"/>
      <c r="SYU25" s="934"/>
      <c r="SYV25" s="934"/>
      <c r="SYW25" s="934"/>
      <c r="SYX25" s="934"/>
      <c r="SYY25" s="934"/>
      <c r="SYZ25" s="934"/>
      <c r="SZA25" s="934"/>
      <c r="SZB25" s="934"/>
      <c r="SZC25" s="934"/>
      <c r="SZD25" s="934"/>
      <c r="SZE25" s="934"/>
      <c r="SZF25" s="934"/>
      <c r="SZG25" s="934"/>
      <c r="SZH25" s="934"/>
      <c r="SZI25" s="934"/>
      <c r="SZJ25" s="934"/>
      <c r="SZK25" s="934"/>
      <c r="SZL25" s="934"/>
      <c r="SZM25" s="934"/>
      <c r="SZN25" s="934"/>
      <c r="SZO25" s="934"/>
      <c r="SZP25" s="934"/>
      <c r="SZQ25" s="934"/>
      <c r="SZR25" s="934"/>
      <c r="SZS25" s="934"/>
      <c r="SZT25" s="934"/>
      <c r="SZU25" s="934"/>
      <c r="SZV25" s="934"/>
      <c r="SZW25" s="934"/>
      <c r="SZX25" s="934"/>
      <c r="SZY25" s="934"/>
      <c r="SZZ25" s="934"/>
      <c r="TAA25" s="934"/>
      <c r="TAB25" s="934"/>
      <c r="TAC25" s="934"/>
      <c r="TAD25" s="934"/>
      <c r="TAE25" s="934"/>
      <c r="TAF25" s="934"/>
      <c r="TAG25" s="934"/>
      <c r="TAH25" s="934"/>
      <c r="TAI25" s="934"/>
      <c r="TAJ25" s="934"/>
      <c r="TAK25" s="934"/>
      <c r="TAL25" s="934"/>
      <c r="TAM25" s="934"/>
      <c r="TAN25" s="934"/>
      <c r="TAO25" s="934"/>
      <c r="TAP25" s="934"/>
      <c r="TAQ25" s="934"/>
      <c r="TAR25" s="934"/>
      <c r="TAS25" s="934"/>
      <c r="TAT25" s="934"/>
      <c r="TAU25" s="934"/>
      <c r="TAV25" s="934"/>
      <c r="TAW25" s="934"/>
      <c r="TAX25" s="934"/>
      <c r="TAY25" s="934"/>
      <c r="TAZ25" s="934"/>
      <c r="TBA25" s="934"/>
      <c r="TBB25" s="934"/>
      <c r="TBC25" s="934"/>
      <c r="TBD25" s="934"/>
      <c r="TBE25" s="934"/>
      <c r="TBF25" s="934"/>
      <c r="TBG25" s="934"/>
      <c r="TBH25" s="934"/>
      <c r="TBI25" s="934"/>
      <c r="TBJ25" s="934"/>
      <c r="TBK25" s="934"/>
      <c r="TBL25" s="934"/>
      <c r="TBM25" s="934"/>
      <c r="TBN25" s="934"/>
      <c r="TBO25" s="934"/>
      <c r="TBP25" s="934"/>
      <c r="TBQ25" s="934"/>
      <c r="TBR25" s="934"/>
      <c r="TBS25" s="934"/>
      <c r="TBT25" s="934"/>
      <c r="TBU25" s="934"/>
      <c r="TBV25" s="934"/>
      <c r="TBW25" s="934"/>
      <c r="TBX25" s="934"/>
      <c r="TBY25" s="934"/>
      <c r="TBZ25" s="934"/>
      <c r="TCA25" s="934"/>
      <c r="TCB25" s="934"/>
      <c r="TCC25" s="934"/>
      <c r="TCD25" s="934"/>
      <c r="TCE25" s="934"/>
      <c r="TCF25" s="934"/>
      <c r="TCG25" s="934"/>
      <c r="TCH25" s="934"/>
      <c r="TCI25" s="934"/>
      <c r="TCJ25" s="934"/>
      <c r="TCK25" s="934"/>
      <c r="TCL25" s="934"/>
      <c r="TCM25" s="934"/>
      <c r="TCN25" s="934"/>
      <c r="TCO25" s="934"/>
      <c r="TCP25" s="934"/>
      <c r="TCQ25" s="934"/>
      <c r="TCR25" s="934"/>
      <c r="TCS25" s="934"/>
      <c r="TCT25" s="934"/>
      <c r="TCU25" s="934"/>
      <c r="TCV25" s="934"/>
      <c r="TCW25" s="934"/>
      <c r="TCX25" s="934"/>
      <c r="TCY25" s="934"/>
      <c r="TCZ25" s="934"/>
      <c r="TDA25" s="934"/>
      <c r="TDB25" s="934"/>
      <c r="TDC25" s="934"/>
      <c r="TDD25" s="934"/>
      <c r="TDE25" s="934"/>
      <c r="TDF25" s="934"/>
      <c r="TDG25" s="934"/>
      <c r="TDH25" s="934"/>
      <c r="TDI25" s="934"/>
      <c r="TDJ25" s="934"/>
      <c r="TDK25" s="934"/>
      <c r="TDL25" s="934"/>
      <c r="TDM25" s="934"/>
      <c r="TDN25" s="934"/>
      <c r="TDO25" s="934"/>
      <c r="TDP25" s="934"/>
      <c r="TDQ25" s="934"/>
      <c r="TDR25" s="934"/>
      <c r="TDS25" s="934"/>
      <c r="TDT25" s="934"/>
      <c r="TDU25" s="934"/>
      <c r="TDV25" s="934"/>
      <c r="TDW25" s="934"/>
      <c r="TDX25" s="934"/>
      <c r="TDY25" s="934"/>
      <c r="TDZ25" s="934"/>
      <c r="TEA25" s="934"/>
      <c r="TEB25" s="934"/>
      <c r="TEC25" s="934"/>
      <c r="TED25" s="934"/>
      <c r="TEE25" s="934"/>
      <c r="TEF25" s="934"/>
      <c r="TEG25" s="934"/>
      <c r="TEH25" s="934"/>
      <c r="TEI25" s="934"/>
      <c r="TEJ25" s="934"/>
      <c r="TEK25" s="934"/>
      <c r="TEL25" s="934"/>
      <c r="TEM25" s="934"/>
      <c r="TEN25" s="934"/>
      <c r="TEO25" s="934"/>
      <c r="TEP25" s="934"/>
      <c r="TEQ25" s="934"/>
      <c r="TER25" s="934"/>
      <c r="TES25" s="934"/>
      <c r="TET25" s="934"/>
      <c r="TEU25" s="934"/>
      <c r="TEV25" s="934"/>
      <c r="TEW25" s="934"/>
      <c r="TEX25" s="934"/>
      <c r="TEY25" s="934"/>
      <c r="TEZ25" s="934"/>
      <c r="TFA25" s="934"/>
      <c r="TFB25" s="934"/>
      <c r="TFC25" s="934"/>
      <c r="TFD25" s="934"/>
      <c r="TFE25" s="934"/>
      <c r="TFF25" s="934"/>
      <c r="TFG25" s="934"/>
      <c r="TFH25" s="934"/>
      <c r="TFI25" s="934"/>
      <c r="TFJ25" s="934"/>
      <c r="TFK25" s="934"/>
      <c r="TFL25" s="934"/>
      <c r="TFM25" s="934"/>
      <c r="TFN25" s="934"/>
      <c r="TFO25" s="934"/>
      <c r="TFP25" s="934"/>
      <c r="TFQ25" s="934"/>
      <c r="TFR25" s="934"/>
      <c r="TFS25" s="934"/>
      <c r="TFT25" s="934"/>
      <c r="TFU25" s="934"/>
      <c r="TFV25" s="934"/>
      <c r="TFW25" s="934"/>
      <c r="TFX25" s="934"/>
      <c r="TFY25" s="934"/>
      <c r="TFZ25" s="934"/>
      <c r="TGA25" s="934"/>
      <c r="TGB25" s="934"/>
      <c r="TGC25" s="934"/>
      <c r="TGD25" s="934"/>
      <c r="TGE25" s="934"/>
      <c r="TGF25" s="934"/>
      <c r="TGG25" s="934"/>
      <c r="TGH25" s="934"/>
      <c r="TGI25" s="934"/>
      <c r="TGJ25" s="934"/>
      <c r="TGK25" s="934"/>
      <c r="TGL25" s="934"/>
      <c r="TGM25" s="934"/>
      <c r="TGN25" s="934"/>
      <c r="TGO25" s="934"/>
      <c r="TGP25" s="934"/>
      <c r="TGQ25" s="934"/>
      <c r="TGR25" s="934"/>
      <c r="TGS25" s="934"/>
      <c r="TGT25" s="934"/>
      <c r="TGU25" s="934"/>
      <c r="TGV25" s="934"/>
      <c r="TGW25" s="934"/>
      <c r="TGX25" s="934"/>
      <c r="TGY25" s="934"/>
      <c r="TGZ25" s="934"/>
      <c r="THA25" s="934"/>
      <c r="THB25" s="934"/>
      <c r="THC25" s="934"/>
      <c r="THD25" s="934"/>
      <c r="THE25" s="934"/>
      <c r="THF25" s="934"/>
      <c r="THG25" s="934"/>
      <c r="THH25" s="934"/>
      <c r="THI25" s="934"/>
      <c r="THJ25" s="934"/>
      <c r="THK25" s="934"/>
      <c r="THL25" s="934"/>
      <c r="THM25" s="934"/>
      <c r="THN25" s="934"/>
      <c r="THO25" s="934"/>
      <c r="THP25" s="934"/>
      <c r="THQ25" s="934"/>
      <c r="THR25" s="934"/>
      <c r="THS25" s="934"/>
      <c r="THT25" s="934"/>
      <c r="THU25" s="934"/>
      <c r="THV25" s="934"/>
      <c r="THW25" s="934"/>
      <c r="THX25" s="934"/>
      <c r="THY25" s="934"/>
      <c r="THZ25" s="934"/>
      <c r="TIA25" s="934"/>
      <c r="TIB25" s="934"/>
      <c r="TIC25" s="934"/>
      <c r="TID25" s="934"/>
      <c r="TIE25" s="934"/>
      <c r="TIF25" s="934"/>
      <c r="TIG25" s="934"/>
      <c r="TIH25" s="934"/>
      <c r="TII25" s="934"/>
      <c r="TIJ25" s="934"/>
      <c r="TIK25" s="934"/>
      <c r="TIL25" s="934"/>
      <c r="TIM25" s="934"/>
      <c r="TIN25" s="934"/>
      <c r="TIO25" s="934"/>
      <c r="TIP25" s="934"/>
      <c r="TIQ25" s="934"/>
      <c r="TIR25" s="934"/>
      <c r="TIS25" s="934"/>
      <c r="TIT25" s="934"/>
      <c r="TIU25" s="934"/>
      <c r="TIV25" s="934"/>
      <c r="TIW25" s="934"/>
      <c r="TIX25" s="934"/>
      <c r="TIY25" s="934"/>
      <c r="TIZ25" s="934"/>
      <c r="TJA25" s="934"/>
      <c r="TJB25" s="934"/>
      <c r="TJC25" s="934"/>
      <c r="TJD25" s="934"/>
      <c r="TJE25" s="934"/>
      <c r="TJF25" s="934"/>
      <c r="TJG25" s="934"/>
      <c r="TJH25" s="934"/>
      <c r="TJI25" s="934"/>
      <c r="TJJ25" s="934"/>
      <c r="TJK25" s="934"/>
      <c r="TJL25" s="934"/>
      <c r="TJM25" s="934"/>
      <c r="TJN25" s="934"/>
      <c r="TJO25" s="934"/>
      <c r="TJP25" s="934"/>
      <c r="TJQ25" s="934"/>
      <c r="TJR25" s="934"/>
      <c r="TJS25" s="934"/>
      <c r="TJT25" s="934"/>
      <c r="TJU25" s="934"/>
      <c r="TJV25" s="934"/>
      <c r="TJW25" s="934"/>
      <c r="TJX25" s="934"/>
      <c r="TJY25" s="934"/>
      <c r="TJZ25" s="934"/>
      <c r="TKA25" s="934"/>
      <c r="TKB25" s="934"/>
      <c r="TKC25" s="934"/>
      <c r="TKD25" s="934"/>
      <c r="TKE25" s="934"/>
      <c r="TKF25" s="934"/>
      <c r="TKG25" s="934"/>
      <c r="TKH25" s="934"/>
      <c r="TKI25" s="934"/>
      <c r="TKJ25" s="934"/>
      <c r="TKK25" s="934"/>
      <c r="TKL25" s="934"/>
      <c r="TKM25" s="934"/>
      <c r="TKN25" s="934"/>
      <c r="TKO25" s="934"/>
      <c r="TKP25" s="934"/>
      <c r="TKQ25" s="934"/>
      <c r="TKR25" s="934"/>
      <c r="TKS25" s="934"/>
      <c r="TKT25" s="934"/>
      <c r="TKU25" s="934"/>
      <c r="TKV25" s="934"/>
      <c r="TKW25" s="934"/>
      <c r="TKX25" s="934"/>
      <c r="TKY25" s="934"/>
      <c r="TKZ25" s="934"/>
      <c r="TLA25" s="934"/>
      <c r="TLB25" s="934"/>
      <c r="TLC25" s="934"/>
      <c r="TLD25" s="934"/>
      <c r="TLE25" s="934"/>
      <c r="TLF25" s="934"/>
      <c r="TLG25" s="934"/>
      <c r="TLH25" s="934"/>
      <c r="TLI25" s="934"/>
      <c r="TLJ25" s="934"/>
      <c r="TLK25" s="934"/>
      <c r="TLL25" s="934"/>
      <c r="TLM25" s="934"/>
      <c r="TLN25" s="934"/>
      <c r="TLO25" s="934"/>
      <c r="TLP25" s="934"/>
      <c r="TLQ25" s="934"/>
      <c r="TLR25" s="934"/>
      <c r="TLS25" s="934"/>
      <c r="TLT25" s="934"/>
      <c r="TLU25" s="934"/>
      <c r="TLV25" s="934"/>
      <c r="TLW25" s="934"/>
      <c r="TLX25" s="934"/>
      <c r="TLY25" s="934"/>
      <c r="TLZ25" s="934"/>
      <c r="TMA25" s="934"/>
      <c r="TMB25" s="934"/>
      <c r="TMC25" s="934"/>
      <c r="TMD25" s="934"/>
      <c r="TME25" s="934"/>
      <c r="TMF25" s="934"/>
      <c r="TMG25" s="934"/>
      <c r="TMH25" s="934"/>
      <c r="TMI25" s="934"/>
      <c r="TMJ25" s="934"/>
      <c r="TMK25" s="934"/>
      <c r="TML25" s="934"/>
      <c r="TMM25" s="934"/>
      <c r="TMN25" s="934"/>
      <c r="TMO25" s="934"/>
      <c r="TMP25" s="934"/>
      <c r="TMQ25" s="934"/>
      <c r="TMR25" s="934"/>
      <c r="TMS25" s="934"/>
      <c r="TMT25" s="934"/>
      <c r="TMU25" s="934"/>
      <c r="TMV25" s="934"/>
      <c r="TMW25" s="934"/>
      <c r="TMX25" s="934"/>
      <c r="TMY25" s="934"/>
      <c r="TMZ25" s="934"/>
      <c r="TNA25" s="934"/>
      <c r="TNB25" s="934"/>
      <c r="TNC25" s="934"/>
      <c r="TND25" s="934"/>
      <c r="TNE25" s="934"/>
      <c r="TNF25" s="934"/>
      <c r="TNG25" s="934"/>
      <c r="TNH25" s="934"/>
      <c r="TNI25" s="934"/>
      <c r="TNJ25" s="934"/>
      <c r="TNK25" s="934"/>
      <c r="TNL25" s="934"/>
      <c r="TNM25" s="934"/>
      <c r="TNN25" s="934"/>
      <c r="TNO25" s="934"/>
      <c r="TNP25" s="934"/>
      <c r="TNQ25" s="934"/>
      <c r="TNR25" s="934"/>
      <c r="TNS25" s="934"/>
      <c r="TNT25" s="934"/>
      <c r="TNU25" s="934"/>
      <c r="TNV25" s="934"/>
      <c r="TNW25" s="934"/>
      <c r="TNX25" s="934"/>
      <c r="TNY25" s="934"/>
      <c r="TNZ25" s="934"/>
      <c r="TOA25" s="934"/>
      <c r="TOB25" s="934"/>
      <c r="TOC25" s="934"/>
      <c r="TOD25" s="934"/>
      <c r="TOE25" s="934"/>
      <c r="TOF25" s="934"/>
      <c r="TOG25" s="934"/>
      <c r="TOH25" s="934"/>
      <c r="TOI25" s="934"/>
      <c r="TOJ25" s="934"/>
      <c r="TOK25" s="934"/>
      <c r="TOL25" s="934"/>
      <c r="TOM25" s="934"/>
      <c r="TON25" s="934"/>
      <c r="TOO25" s="934"/>
      <c r="TOP25" s="934"/>
      <c r="TOQ25" s="934"/>
      <c r="TOR25" s="934"/>
      <c r="TOS25" s="934"/>
      <c r="TOT25" s="934"/>
      <c r="TOU25" s="934"/>
      <c r="TOV25" s="934"/>
      <c r="TOW25" s="934"/>
      <c r="TOX25" s="934"/>
      <c r="TOY25" s="934"/>
      <c r="TOZ25" s="934"/>
      <c r="TPA25" s="934"/>
      <c r="TPB25" s="934"/>
      <c r="TPC25" s="934"/>
      <c r="TPD25" s="934"/>
      <c r="TPE25" s="934"/>
      <c r="TPF25" s="934"/>
      <c r="TPG25" s="934"/>
      <c r="TPH25" s="934"/>
      <c r="TPI25" s="934"/>
      <c r="TPJ25" s="934"/>
      <c r="TPK25" s="934"/>
      <c r="TPL25" s="934"/>
      <c r="TPM25" s="934"/>
      <c r="TPN25" s="934"/>
      <c r="TPO25" s="934"/>
      <c r="TPP25" s="934"/>
      <c r="TPQ25" s="934"/>
      <c r="TPR25" s="934"/>
      <c r="TPS25" s="934"/>
      <c r="TPT25" s="934"/>
      <c r="TPU25" s="934"/>
      <c r="TPV25" s="934"/>
      <c r="TPW25" s="934"/>
      <c r="TPX25" s="934"/>
      <c r="TPY25" s="934"/>
      <c r="TPZ25" s="934"/>
      <c r="TQA25" s="934"/>
      <c r="TQB25" s="934"/>
      <c r="TQC25" s="934"/>
      <c r="TQD25" s="934"/>
      <c r="TQE25" s="934"/>
      <c r="TQF25" s="934"/>
      <c r="TQG25" s="934"/>
      <c r="TQH25" s="934"/>
      <c r="TQI25" s="934"/>
      <c r="TQJ25" s="934"/>
      <c r="TQK25" s="934"/>
      <c r="TQL25" s="934"/>
      <c r="TQM25" s="934"/>
      <c r="TQN25" s="934"/>
      <c r="TQO25" s="934"/>
      <c r="TQP25" s="934"/>
      <c r="TQQ25" s="934"/>
      <c r="TQR25" s="934"/>
      <c r="TQS25" s="934"/>
      <c r="TQT25" s="934"/>
      <c r="TQU25" s="934"/>
      <c r="TQV25" s="934"/>
      <c r="TQW25" s="934"/>
      <c r="TQX25" s="934"/>
      <c r="TQY25" s="934"/>
      <c r="TQZ25" s="934"/>
      <c r="TRA25" s="934"/>
      <c r="TRB25" s="934"/>
      <c r="TRC25" s="934"/>
      <c r="TRD25" s="934"/>
      <c r="TRE25" s="934"/>
      <c r="TRF25" s="934"/>
      <c r="TRG25" s="934"/>
      <c r="TRH25" s="934"/>
      <c r="TRI25" s="934"/>
      <c r="TRJ25" s="934"/>
      <c r="TRK25" s="934"/>
      <c r="TRL25" s="934"/>
      <c r="TRM25" s="934"/>
      <c r="TRN25" s="934"/>
      <c r="TRO25" s="934"/>
      <c r="TRP25" s="934"/>
      <c r="TRQ25" s="934"/>
      <c r="TRR25" s="934"/>
      <c r="TRS25" s="934"/>
      <c r="TRT25" s="934"/>
      <c r="TRU25" s="934"/>
      <c r="TRV25" s="934"/>
      <c r="TRW25" s="934"/>
      <c r="TRX25" s="934"/>
      <c r="TRY25" s="934"/>
      <c r="TRZ25" s="934"/>
      <c r="TSA25" s="934"/>
      <c r="TSB25" s="934"/>
      <c r="TSC25" s="934"/>
      <c r="TSD25" s="934"/>
      <c r="TSE25" s="934"/>
      <c r="TSF25" s="934"/>
      <c r="TSG25" s="934"/>
      <c r="TSH25" s="934"/>
      <c r="TSI25" s="934"/>
      <c r="TSJ25" s="934"/>
      <c r="TSK25" s="934"/>
      <c r="TSL25" s="934"/>
      <c r="TSM25" s="934"/>
      <c r="TSN25" s="934"/>
      <c r="TSO25" s="934"/>
      <c r="TSP25" s="934"/>
      <c r="TSQ25" s="934"/>
      <c r="TSR25" s="934"/>
      <c r="TSS25" s="934"/>
      <c r="TST25" s="934"/>
      <c r="TSU25" s="934"/>
      <c r="TSV25" s="934"/>
      <c r="TSW25" s="934"/>
      <c r="TSX25" s="934"/>
      <c r="TSY25" s="934"/>
      <c r="TSZ25" s="934"/>
      <c r="TTA25" s="934"/>
      <c r="TTB25" s="934"/>
      <c r="TTC25" s="934"/>
      <c r="TTD25" s="934"/>
      <c r="TTE25" s="934"/>
      <c r="TTF25" s="934"/>
      <c r="TTG25" s="934"/>
      <c r="TTH25" s="934"/>
      <c r="TTI25" s="934"/>
      <c r="TTJ25" s="934"/>
      <c r="TTK25" s="934"/>
      <c r="TTL25" s="934"/>
      <c r="TTM25" s="934"/>
      <c r="TTN25" s="934"/>
      <c r="TTO25" s="934"/>
      <c r="TTP25" s="934"/>
      <c r="TTQ25" s="934"/>
      <c r="TTR25" s="934"/>
      <c r="TTS25" s="934"/>
      <c r="TTT25" s="934"/>
      <c r="TTU25" s="934"/>
      <c r="TTV25" s="934"/>
      <c r="TTW25" s="934"/>
      <c r="TTX25" s="934"/>
      <c r="TTY25" s="934"/>
      <c r="TTZ25" s="934"/>
      <c r="TUA25" s="934"/>
      <c r="TUB25" s="934"/>
      <c r="TUC25" s="934"/>
      <c r="TUD25" s="934"/>
      <c r="TUE25" s="934"/>
      <c r="TUF25" s="934"/>
      <c r="TUG25" s="934"/>
      <c r="TUH25" s="934"/>
      <c r="TUI25" s="934"/>
      <c r="TUJ25" s="934"/>
      <c r="TUK25" s="934"/>
      <c r="TUL25" s="934"/>
      <c r="TUM25" s="934"/>
      <c r="TUN25" s="934"/>
      <c r="TUO25" s="934"/>
      <c r="TUP25" s="934"/>
      <c r="TUQ25" s="934"/>
      <c r="TUR25" s="934"/>
      <c r="TUS25" s="934"/>
      <c r="TUT25" s="934"/>
      <c r="TUU25" s="934"/>
      <c r="TUV25" s="934"/>
      <c r="TUW25" s="934"/>
      <c r="TUX25" s="934"/>
      <c r="TUY25" s="934"/>
      <c r="TUZ25" s="934"/>
      <c r="TVA25" s="934"/>
      <c r="TVB25" s="934"/>
      <c r="TVC25" s="934"/>
      <c r="TVD25" s="934"/>
      <c r="TVE25" s="934"/>
      <c r="TVF25" s="934"/>
      <c r="TVG25" s="934"/>
      <c r="TVH25" s="934"/>
      <c r="TVI25" s="934"/>
      <c r="TVJ25" s="934"/>
      <c r="TVK25" s="934"/>
      <c r="TVL25" s="934"/>
      <c r="TVM25" s="934"/>
      <c r="TVN25" s="934"/>
      <c r="TVO25" s="934"/>
      <c r="TVP25" s="934"/>
      <c r="TVQ25" s="934"/>
      <c r="TVR25" s="934"/>
      <c r="TVS25" s="934"/>
      <c r="TVT25" s="934"/>
      <c r="TVU25" s="934"/>
      <c r="TVV25" s="934"/>
      <c r="TVW25" s="934"/>
      <c r="TVX25" s="934"/>
      <c r="TVY25" s="934"/>
      <c r="TVZ25" s="934"/>
      <c r="TWA25" s="934"/>
      <c r="TWB25" s="934"/>
      <c r="TWC25" s="934"/>
      <c r="TWD25" s="934"/>
      <c r="TWE25" s="934"/>
      <c r="TWF25" s="934"/>
      <c r="TWG25" s="934"/>
      <c r="TWH25" s="934"/>
      <c r="TWI25" s="934"/>
      <c r="TWJ25" s="934"/>
      <c r="TWK25" s="934"/>
      <c r="TWL25" s="934"/>
      <c r="TWM25" s="934"/>
      <c r="TWN25" s="934"/>
      <c r="TWO25" s="934"/>
      <c r="TWP25" s="934"/>
      <c r="TWQ25" s="934"/>
      <c r="TWR25" s="934"/>
      <c r="TWS25" s="934"/>
      <c r="TWT25" s="934"/>
      <c r="TWU25" s="934"/>
      <c r="TWV25" s="934"/>
      <c r="TWW25" s="934"/>
      <c r="TWX25" s="934"/>
      <c r="TWY25" s="934"/>
      <c r="TWZ25" s="934"/>
      <c r="TXA25" s="934"/>
      <c r="TXB25" s="934"/>
      <c r="TXC25" s="934"/>
      <c r="TXD25" s="934"/>
      <c r="TXE25" s="934"/>
      <c r="TXF25" s="934"/>
      <c r="TXG25" s="934"/>
      <c r="TXH25" s="934"/>
      <c r="TXI25" s="934"/>
      <c r="TXJ25" s="934"/>
      <c r="TXK25" s="934"/>
      <c r="TXL25" s="934"/>
      <c r="TXM25" s="934"/>
      <c r="TXN25" s="934"/>
      <c r="TXO25" s="934"/>
      <c r="TXP25" s="934"/>
      <c r="TXQ25" s="934"/>
      <c r="TXR25" s="934"/>
      <c r="TXS25" s="934"/>
      <c r="TXT25" s="934"/>
      <c r="TXU25" s="934"/>
      <c r="TXV25" s="934"/>
      <c r="TXW25" s="934"/>
      <c r="TXX25" s="934"/>
      <c r="TXY25" s="934"/>
      <c r="TXZ25" s="934"/>
      <c r="TYA25" s="934"/>
      <c r="TYB25" s="934"/>
      <c r="TYC25" s="934"/>
      <c r="TYD25" s="934"/>
      <c r="TYE25" s="934"/>
      <c r="TYF25" s="934"/>
      <c r="TYG25" s="934"/>
      <c r="TYH25" s="934"/>
      <c r="TYI25" s="934"/>
      <c r="TYJ25" s="934"/>
      <c r="TYK25" s="934"/>
      <c r="TYL25" s="934"/>
      <c r="TYM25" s="934"/>
      <c r="TYN25" s="934"/>
      <c r="TYO25" s="934"/>
      <c r="TYP25" s="934"/>
      <c r="TYQ25" s="934"/>
      <c r="TYR25" s="934"/>
      <c r="TYS25" s="934"/>
      <c r="TYT25" s="934"/>
      <c r="TYU25" s="934"/>
      <c r="TYV25" s="934"/>
      <c r="TYW25" s="934"/>
      <c r="TYX25" s="934"/>
      <c r="TYY25" s="934"/>
      <c r="TYZ25" s="934"/>
      <c r="TZA25" s="934"/>
      <c r="TZB25" s="934"/>
      <c r="TZC25" s="934"/>
      <c r="TZD25" s="934"/>
      <c r="TZE25" s="934"/>
      <c r="TZF25" s="934"/>
      <c r="TZG25" s="934"/>
      <c r="TZH25" s="934"/>
      <c r="TZI25" s="934"/>
      <c r="TZJ25" s="934"/>
      <c r="TZK25" s="934"/>
      <c r="TZL25" s="934"/>
      <c r="TZM25" s="934"/>
      <c r="TZN25" s="934"/>
      <c r="TZO25" s="934"/>
      <c r="TZP25" s="934"/>
      <c r="TZQ25" s="934"/>
      <c r="TZR25" s="934"/>
      <c r="TZS25" s="934"/>
      <c r="TZT25" s="934"/>
      <c r="TZU25" s="934"/>
      <c r="TZV25" s="934"/>
      <c r="TZW25" s="934"/>
      <c r="TZX25" s="934"/>
      <c r="TZY25" s="934"/>
      <c r="TZZ25" s="934"/>
      <c r="UAA25" s="934"/>
      <c r="UAB25" s="934"/>
      <c r="UAC25" s="934"/>
      <c r="UAD25" s="934"/>
      <c r="UAE25" s="934"/>
      <c r="UAF25" s="934"/>
      <c r="UAG25" s="934"/>
      <c r="UAH25" s="934"/>
      <c r="UAI25" s="934"/>
      <c r="UAJ25" s="934"/>
      <c r="UAK25" s="934"/>
      <c r="UAL25" s="934"/>
      <c r="UAM25" s="934"/>
      <c r="UAN25" s="934"/>
      <c r="UAO25" s="934"/>
      <c r="UAP25" s="934"/>
      <c r="UAQ25" s="934"/>
      <c r="UAR25" s="934"/>
      <c r="UAS25" s="934"/>
      <c r="UAT25" s="934"/>
      <c r="UAU25" s="934"/>
      <c r="UAV25" s="934"/>
      <c r="UAW25" s="934"/>
      <c r="UAX25" s="934"/>
      <c r="UAY25" s="934"/>
      <c r="UAZ25" s="934"/>
      <c r="UBA25" s="934"/>
      <c r="UBB25" s="934"/>
      <c r="UBC25" s="934"/>
      <c r="UBD25" s="934"/>
      <c r="UBE25" s="934"/>
      <c r="UBF25" s="934"/>
      <c r="UBG25" s="934"/>
      <c r="UBH25" s="934"/>
      <c r="UBI25" s="934"/>
      <c r="UBJ25" s="934"/>
      <c r="UBK25" s="934"/>
      <c r="UBL25" s="934"/>
      <c r="UBM25" s="934"/>
      <c r="UBN25" s="934"/>
      <c r="UBO25" s="934"/>
      <c r="UBP25" s="934"/>
      <c r="UBQ25" s="934"/>
      <c r="UBR25" s="934"/>
      <c r="UBS25" s="934"/>
      <c r="UBT25" s="934"/>
      <c r="UBU25" s="934"/>
      <c r="UBV25" s="934"/>
      <c r="UBW25" s="934"/>
      <c r="UBX25" s="934"/>
      <c r="UBY25" s="934"/>
      <c r="UBZ25" s="934"/>
      <c r="UCA25" s="934"/>
      <c r="UCB25" s="934"/>
      <c r="UCC25" s="934"/>
      <c r="UCD25" s="934"/>
      <c r="UCE25" s="934"/>
      <c r="UCF25" s="934"/>
      <c r="UCG25" s="934"/>
      <c r="UCH25" s="934"/>
      <c r="UCI25" s="934"/>
      <c r="UCJ25" s="934"/>
      <c r="UCK25" s="934"/>
      <c r="UCL25" s="934"/>
      <c r="UCM25" s="934"/>
      <c r="UCN25" s="934"/>
      <c r="UCO25" s="934"/>
      <c r="UCP25" s="934"/>
      <c r="UCQ25" s="934"/>
      <c r="UCR25" s="934"/>
      <c r="UCS25" s="934"/>
      <c r="UCT25" s="934"/>
      <c r="UCU25" s="934"/>
      <c r="UCV25" s="934"/>
      <c r="UCW25" s="934"/>
      <c r="UCX25" s="934"/>
      <c r="UCY25" s="934"/>
      <c r="UCZ25" s="934"/>
      <c r="UDA25" s="934"/>
      <c r="UDB25" s="934"/>
      <c r="UDC25" s="934"/>
      <c r="UDD25" s="934"/>
      <c r="UDE25" s="934"/>
      <c r="UDF25" s="934"/>
      <c r="UDG25" s="934"/>
      <c r="UDH25" s="934"/>
      <c r="UDI25" s="934"/>
      <c r="UDJ25" s="934"/>
      <c r="UDK25" s="934"/>
      <c r="UDL25" s="934"/>
      <c r="UDM25" s="934"/>
      <c r="UDN25" s="934"/>
      <c r="UDO25" s="934"/>
      <c r="UDP25" s="934"/>
      <c r="UDQ25" s="934"/>
      <c r="UDR25" s="934"/>
      <c r="UDS25" s="934"/>
      <c r="UDT25" s="934"/>
      <c r="UDU25" s="934"/>
      <c r="UDV25" s="934"/>
      <c r="UDW25" s="934"/>
      <c r="UDX25" s="934"/>
      <c r="UDY25" s="934"/>
      <c r="UDZ25" s="934"/>
      <c r="UEA25" s="934"/>
      <c r="UEB25" s="934"/>
      <c r="UEC25" s="934"/>
      <c r="UED25" s="934"/>
      <c r="UEE25" s="934"/>
      <c r="UEF25" s="934"/>
      <c r="UEG25" s="934"/>
      <c r="UEH25" s="934"/>
      <c r="UEI25" s="934"/>
      <c r="UEJ25" s="934"/>
      <c r="UEK25" s="934"/>
      <c r="UEL25" s="934"/>
      <c r="UEM25" s="934"/>
      <c r="UEN25" s="934"/>
      <c r="UEO25" s="934"/>
      <c r="UEP25" s="934"/>
      <c r="UEQ25" s="934"/>
      <c r="UER25" s="934"/>
      <c r="UES25" s="934"/>
      <c r="UET25" s="934"/>
      <c r="UEU25" s="934"/>
      <c r="UEV25" s="934"/>
      <c r="UEW25" s="934"/>
      <c r="UEX25" s="934"/>
      <c r="UEY25" s="934"/>
      <c r="UEZ25" s="934"/>
      <c r="UFA25" s="934"/>
      <c r="UFB25" s="934"/>
      <c r="UFC25" s="934"/>
      <c r="UFD25" s="934"/>
      <c r="UFE25" s="934"/>
      <c r="UFF25" s="934"/>
      <c r="UFG25" s="934"/>
      <c r="UFH25" s="934"/>
      <c r="UFI25" s="934"/>
      <c r="UFJ25" s="934"/>
      <c r="UFK25" s="934"/>
      <c r="UFL25" s="934"/>
      <c r="UFM25" s="934"/>
      <c r="UFN25" s="934"/>
      <c r="UFO25" s="934"/>
      <c r="UFP25" s="934"/>
      <c r="UFQ25" s="934"/>
      <c r="UFR25" s="934"/>
      <c r="UFS25" s="934"/>
      <c r="UFT25" s="934"/>
      <c r="UFU25" s="934"/>
      <c r="UFV25" s="934"/>
      <c r="UFW25" s="934"/>
      <c r="UFX25" s="934"/>
      <c r="UFY25" s="934"/>
      <c r="UFZ25" s="934"/>
      <c r="UGA25" s="934"/>
      <c r="UGB25" s="934"/>
      <c r="UGC25" s="934"/>
      <c r="UGD25" s="934"/>
      <c r="UGE25" s="934"/>
      <c r="UGF25" s="934"/>
      <c r="UGG25" s="934"/>
      <c r="UGH25" s="934"/>
      <c r="UGI25" s="934"/>
      <c r="UGJ25" s="934"/>
      <c r="UGK25" s="934"/>
      <c r="UGL25" s="934"/>
      <c r="UGM25" s="934"/>
      <c r="UGN25" s="934"/>
      <c r="UGO25" s="934"/>
      <c r="UGP25" s="934"/>
      <c r="UGQ25" s="934"/>
      <c r="UGR25" s="934"/>
      <c r="UGS25" s="934"/>
      <c r="UGT25" s="934"/>
      <c r="UGU25" s="934"/>
      <c r="UGV25" s="934"/>
      <c r="UGW25" s="934"/>
      <c r="UGX25" s="934"/>
      <c r="UGY25" s="934"/>
      <c r="UGZ25" s="934"/>
      <c r="UHA25" s="934"/>
      <c r="UHB25" s="934"/>
      <c r="UHC25" s="934"/>
      <c r="UHD25" s="934"/>
      <c r="UHE25" s="934"/>
      <c r="UHF25" s="934"/>
      <c r="UHG25" s="934"/>
      <c r="UHH25" s="934"/>
      <c r="UHI25" s="934"/>
      <c r="UHJ25" s="934"/>
      <c r="UHK25" s="934"/>
      <c r="UHL25" s="934"/>
      <c r="UHM25" s="934"/>
      <c r="UHN25" s="934"/>
      <c r="UHO25" s="934"/>
      <c r="UHP25" s="934"/>
      <c r="UHQ25" s="934"/>
      <c r="UHR25" s="934"/>
      <c r="UHS25" s="934"/>
      <c r="UHT25" s="934"/>
      <c r="UHU25" s="934"/>
      <c r="UHV25" s="934"/>
      <c r="UHW25" s="934"/>
      <c r="UHX25" s="934"/>
      <c r="UHY25" s="934"/>
      <c r="UHZ25" s="934"/>
      <c r="UIA25" s="934"/>
      <c r="UIB25" s="934"/>
      <c r="UIC25" s="934"/>
      <c r="UID25" s="934"/>
      <c r="UIE25" s="934"/>
      <c r="UIF25" s="934"/>
      <c r="UIG25" s="934"/>
      <c r="UIH25" s="934"/>
      <c r="UII25" s="934"/>
      <c r="UIJ25" s="934"/>
      <c r="UIK25" s="934"/>
      <c r="UIL25" s="934"/>
      <c r="UIM25" s="934"/>
      <c r="UIN25" s="934"/>
      <c r="UIO25" s="934"/>
      <c r="UIP25" s="934"/>
      <c r="UIQ25" s="934"/>
      <c r="UIR25" s="934"/>
      <c r="UIS25" s="934"/>
      <c r="UIT25" s="934"/>
      <c r="UIU25" s="934"/>
      <c r="UIV25" s="934"/>
      <c r="UIW25" s="934"/>
      <c r="UIX25" s="934"/>
      <c r="UIY25" s="934"/>
      <c r="UIZ25" s="934"/>
      <c r="UJA25" s="934"/>
      <c r="UJB25" s="934"/>
      <c r="UJC25" s="934"/>
      <c r="UJD25" s="934"/>
      <c r="UJE25" s="934"/>
      <c r="UJF25" s="934"/>
      <c r="UJG25" s="934"/>
      <c r="UJH25" s="934"/>
      <c r="UJI25" s="934"/>
      <c r="UJJ25" s="934"/>
      <c r="UJK25" s="934"/>
      <c r="UJL25" s="934"/>
      <c r="UJM25" s="934"/>
      <c r="UJN25" s="934"/>
      <c r="UJO25" s="934"/>
      <c r="UJP25" s="934"/>
      <c r="UJQ25" s="934"/>
      <c r="UJR25" s="934"/>
      <c r="UJS25" s="934"/>
      <c r="UJT25" s="934"/>
      <c r="UJU25" s="934"/>
      <c r="UJV25" s="934"/>
      <c r="UJW25" s="934"/>
      <c r="UJX25" s="934"/>
      <c r="UJY25" s="934"/>
      <c r="UJZ25" s="934"/>
      <c r="UKA25" s="934"/>
      <c r="UKB25" s="934"/>
      <c r="UKC25" s="934"/>
      <c r="UKD25" s="934"/>
      <c r="UKE25" s="934"/>
      <c r="UKF25" s="934"/>
      <c r="UKG25" s="934"/>
      <c r="UKH25" s="934"/>
      <c r="UKI25" s="934"/>
      <c r="UKJ25" s="934"/>
      <c r="UKK25" s="934"/>
      <c r="UKL25" s="934"/>
      <c r="UKM25" s="934"/>
      <c r="UKN25" s="934"/>
      <c r="UKO25" s="934"/>
      <c r="UKP25" s="934"/>
      <c r="UKQ25" s="934"/>
      <c r="UKR25" s="934"/>
      <c r="UKS25" s="934"/>
      <c r="UKT25" s="934"/>
      <c r="UKU25" s="934"/>
      <c r="UKV25" s="934"/>
      <c r="UKW25" s="934"/>
      <c r="UKX25" s="934"/>
      <c r="UKY25" s="934"/>
      <c r="UKZ25" s="934"/>
      <c r="ULA25" s="934"/>
      <c r="ULB25" s="934"/>
      <c r="ULC25" s="934"/>
      <c r="ULD25" s="934"/>
      <c r="ULE25" s="934"/>
      <c r="ULF25" s="934"/>
      <c r="ULG25" s="934"/>
      <c r="ULH25" s="934"/>
      <c r="ULI25" s="934"/>
      <c r="ULJ25" s="934"/>
      <c r="ULK25" s="934"/>
      <c r="ULL25" s="934"/>
      <c r="ULM25" s="934"/>
      <c r="ULN25" s="934"/>
      <c r="ULO25" s="934"/>
      <c r="ULP25" s="934"/>
      <c r="ULQ25" s="934"/>
      <c r="ULR25" s="934"/>
      <c r="ULS25" s="934"/>
      <c r="ULT25" s="934"/>
      <c r="ULU25" s="934"/>
      <c r="ULV25" s="934"/>
      <c r="ULW25" s="934"/>
      <c r="ULX25" s="934"/>
      <c r="ULY25" s="934"/>
      <c r="ULZ25" s="934"/>
      <c r="UMA25" s="934"/>
      <c r="UMB25" s="934"/>
      <c r="UMC25" s="934"/>
      <c r="UMD25" s="934"/>
      <c r="UME25" s="934"/>
      <c r="UMF25" s="934"/>
      <c r="UMG25" s="934"/>
      <c r="UMH25" s="934"/>
      <c r="UMI25" s="934"/>
      <c r="UMJ25" s="934"/>
      <c r="UMK25" s="934"/>
      <c r="UML25" s="934"/>
      <c r="UMM25" s="934"/>
      <c r="UMN25" s="934"/>
      <c r="UMO25" s="934"/>
      <c r="UMP25" s="934"/>
      <c r="UMQ25" s="934"/>
      <c r="UMR25" s="934"/>
      <c r="UMS25" s="934"/>
      <c r="UMT25" s="934"/>
      <c r="UMU25" s="934"/>
      <c r="UMV25" s="934"/>
      <c r="UMW25" s="934"/>
      <c r="UMX25" s="934"/>
      <c r="UMY25" s="934"/>
      <c r="UMZ25" s="934"/>
      <c r="UNA25" s="934"/>
      <c r="UNB25" s="934"/>
      <c r="UNC25" s="934"/>
      <c r="UND25" s="934"/>
      <c r="UNE25" s="934"/>
      <c r="UNF25" s="934"/>
      <c r="UNG25" s="934"/>
      <c r="UNH25" s="934"/>
      <c r="UNI25" s="934"/>
      <c r="UNJ25" s="934"/>
      <c r="UNK25" s="934"/>
      <c r="UNL25" s="934"/>
      <c r="UNM25" s="934"/>
      <c r="UNN25" s="934"/>
      <c r="UNO25" s="934"/>
      <c r="UNP25" s="934"/>
      <c r="UNQ25" s="934"/>
      <c r="UNR25" s="934"/>
      <c r="UNS25" s="934"/>
      <c r="UNT25" s="934"/>
      <c r="UNU25" s="934"/>
      <c r="UNV25" s="934"/>
      <c r="UNW25" s="934"/>
      <c r="UNX25" s="934"/>
      <c r="UNY25" s="934"/>
      <c r="UNZ25" s="934"/>
      <c r="UOA25" s="934"/>
      <c r="UOB25" s="934"/>
      <c r="UOC25" s="934"/>
      <c r="UOD25" s="934"/>
      <c r="UOE25" s="934"/>
      <c r="UOF25" s="934"/>
      <c r="UOG25" s="934"/>
      <c r="UOH25" s="934"/>
      <c r="UOI25" s="934"/>
      <c r="UOJ25" s="934"/>
      <c r="UOK25" s="934"/>
      <c r="UOL25" s="934"/>
      <c r="UOM25" s="934"/>
      <c r="UON25" s="934"/>
      <c r="UOO25" s="934"/>
      <c r="UOP25" s="934"/>
      <c r="UOQ25" s="934"/>
      <c r="UOR25" s="934"/>
      <c r="UOS25" s="934"/>
      <c r="UOT25" s="934"/>
      <c r="UOU25" s="934"/>
      <c r="UOV25" s="934"/>
      <c r="UOW25" s="934"/>
      <c r="UOX25" s="934"/>
      <c r="UOY25" s="934"/>
      <c r="UOZ25" s="934"/>
      <c r="UPA25" s="934"/>
      <c r="UPB25" s="934"/>
      <c r="UPC25" s="934"/>
      <c r="UPD25" s="934"/>
      <c r="UPE25" s="934"/>
      <c r="UPF25" s="934"/>
      <c r="UPG25" s="934"/>
      <c r="UPH25" s="934"/>
      <c r="UPI25" s="934"/>
      <c r="UPJ25" s="934"/>
      <c r="UPK25" s="934"/>
      <c r="UPL25" s="934"/>
      <c r="UPM25" s="934"/>
      <c r="UPN25" s="934"/>
      <c r="UPO25" s="934"/>
      <c r="UPP25" s="934"/>
      <c r="UPQ25" s="934"/>
      <c r="UPR25" s="934"/>
      <c r="UPS25" s="934"/>
      <c r="UPT25" s="934"/>
      <c r="UPU25" s="934"/>
      <c r="UPV25" s="934"/>
      <c r="UPW25" s="934"/>
      <c r="UPX25" s="934"/>
      <c r="UPY25" s="934"/>
      <c r="UPZ25" s="934"/>
      <c r="UQA25" s="934"/>
      <c r="UQB25" s="934"/>
      <c r="UQC25" s="934"/>
      <c r="UQD25" s="934"/>
      <c r="UQE25" s="934"/>
      <c r="UQF25" s="934"/>
      <c r="UQG25" s="934"/>
      <c r="UQH25" s="934"/>
      <c r="UQI25" s="934"/>
      <c r="UQJ25" s="934"/>
      <c r="UQK25" s="934"/>
      <c r="UQL25" s="934"/>
      <c r="UQM25" s="934"/>
      <c r="UQN25" s="934"/>
      <c r="UQO25" s="934"/>
      <c r="UQP25" s="934"/>
      <c r="UQQ25" s="934"/>
      <c r="UQR25" s="934"/>
      <c r="UQS25" s="934"/>
      <c r="UQT25" s="934"/>
      <c r="UQU25" s="934"/>
      <c r="UQV25" s="934"/>
      <c r="UQW25" s="934"/>
      <c r="UQX25" s="934"/>
      <c r="UQY25" s="934"/>
      <c r="UQZ25" s="934"/>
      <c r="URA25" s="934"/>
      <c r="URB25" s="934"/>
      <c r="URC25" s="934"/>
      <c r="URD25" s="934"/>
      <c r="URE25" s="934"/>
      <c r="URF25" s="934"/>
      <c r="URG25" s="934"/>
      <c r="URH25" s="934"/>
      <c r="URI25" s="934"/>
      <c r="URJ25" s="934"/>
      <c r="URK25" s="934"/>
      <c r="URL25" s="934"/>
      <c r="URM25" s="934"/>
      <c r="URN25" s="934"/>
      <c r="URO25" s="934"/>
      <c r="URP25" s="934"/>
      <c r="URQ25" s="934"/>
      <c r="URR25" s="934"/>
      <c r="URS25" s="934"/>
      <c r="URT25" s="934"/>
      <c r="URU25" s="934"/>
      <c r="URV25" s="934"/>
      <c r="URW25" s="934"/>
      <c r="URX25" s="934"/>
      <c r="URY25" s="934"/>
      <c r="URZ25" s="934"/>
      <c r="USA25" s="934"/>
      <c r="USB25" s="934"/>
      <c r="USC25" s="934"/>
      <c r="USD25" s="934"/>
      <c r="USE25" s="934"/>
      <c r="USF25" s="934"/>
      <c r="USG25" s="934"/>
      <c r="USH25" s="934"/>
      <c r="USI25" s="934"/>
      <c r="USJ25" s="934"/>
      <c r="USK25" s="934"/>
      <c r="USL25" s="934"/>
      <c r="USM25" s="934"/>
      <c r="USN25" s="934"/>
      <c r="USO25" s="934"/>
      <c r="USP25" s="934"/>
      <c r="USQ25" s="934"/>
      <c r="USR25" s="934"/>
      <c r="USS25" s="934"/>
      <c r="UST25" s="934"/>
      <c r="USU25" s="934"/>
      <c r="USV25" s="934"/>
      <c r="USW25" s="934"/>
      <c r="USX25" s="934"/>
      <c r="USY25" s="934"/>
      <c r="USZ25" s="934"/>
      <c r="UTA25" s="934"/>
      <c r="UTB25" s="934"/>
      <c r="UTC25" s="934"/>
      <c r="UTD25" s="934"/>
      <c r="UTE25" s="934"/>
      <c r="UTF25" s="934"/>
      <c r="UTG25" s="934"/>
      <c r="UTH25" s="934"/>
      <c r="UTI25" s="934"/>
      <c r="UTJ25" s="934"/>
      <c r="UTK25" s="934"/>
      <c r="UTL25" s="934"/>
      <c r="UTM25" s="934"/>
      <c r="UTN25" s="934"/>
      <c r="UTO25" s="934"/>
      <c r="UTP25" s="934"/>
      <c r="UTQ25" s="934"/>
      <c r="UTR25" s="934"/>
      <c r="UTS25" s="934"/>
      <c r="UTT25" s="934"/>
      <c r="UTU25" s="934"/>
      <c r="UTV25" s="934"/>
      <c r="UTW25" s="934"/>
      <c r="UTX25" s="934"/>
      <c r="UTY25" s="934"/>
      <c r="UTZ25" s="934"/>
      <c r="UUA25" s="934"/>
      <c r="UUB25" s="934"/>
      <c r="UUC25" s="934"/>
      <c r="UUD25" s="934"/>
      <c r="UUE25" s="934"/>
      <c r="UUF25" s="934"/>
      <c r="UUG25" s="934"/>
      <c r="UUH25" s="934"/>
      <c r="UUI25" s="934"/>
      <c r="UUJ25" s="934"/>
      <c r="UUK25" s="934"/>
      <c r="UUL25" s="934"/>
      <c r="UUM25" s="934"/>
      <c r="UUN25" s="934"/>
      <c r="UUO25" s="934"/>
      <c r="UUP25" s="934"/>
      <c r="UUQ25" s="934"/>
      <c r="UUR25" s="934"/>
      <c r="UUS25" s="934"/>
      <c r="UUT25" s="934"/>
      <c r="UUU25" s="934"/>
      <c r="UUV25" s="934"/>
      <c r="UUW25" s="934"/>
      <c r="UUX25" s="934"/>
      <c r="UUY25" s="934"/>
      <c r="UUZ25" s="934"/>
      <c r="UVA25" s="934"/>
      <c r="UVB25" s="934"/>
      <c r="UVC25" s="934"/>
      <c r="UVD25" s="934"/>
      <c r="UVE25" s="934"/>
      <c r="UVF25" s="934"/>
      <c r="UVG25" s="934"/>
      <c r="UVH25" s="934"/>
      <c r="UVI25" s="934"/>
      <c r="UVJ25" s="934"/>
      <c r="UVK25" s="934"/>
      <c r="UVL25" s="934"/>
      <c r="UVM25" s="934"/>
      <c r="UVN25" s="934"/>
      <c r="UVO25" s="934"/>
      <c r="UVP25" s="934"/>
      <c r="UVQ25" s="934"/>
      <c r="UVR25" s="934"/>
      <c r="UVS25" s="934"/>
      <c r="UVT25" s="934"/>
      <c r="UVU25" s="934"/>
      <c r="UVV25" s="934"/>
      <c r="UVW25" s="934"/>
      <c r="UVX25" s="934"/>
      <c r="UVY25" s="934"/>
      <c r="UVZ25" s="934"/>
      <c r="UWA25" s="934"/>
      <c r="UWB25" s="934"/>
      <c r="UWC25" s="934"/>
      <c r="UWD25" s="934"/>
      <c r="UWE25" s="934"/>
      <c r="UWF25" s="934"/>
      <c r="UWG25" s="934"/>
      <c r="UWH25" s="934"/>
      <c r="UWI25" s="934"/>
      <c r="UWJ25" s="934"/>
      <c r="UWK25" s="934"/>
      <c r="UWL25" s="934"/>
      <c r="UWM25" s="934"/>
      <c r="UWN25" s="934"/>
      <c r="UWO25" s="934"/>
      <c r="UWP25" s="934"/>
      <c r="UWQ25" s="934"/>
      <c r="UWR25" s="934"/>
      <c r="UWS25" s="934"/>
      <c r="UWT25" s="934"/>
      <c r="UWU25" s="934"/>
      <c r="UWV25" s="934"/>
      <c r="UWW25" s="934"/>
      <c r="UWX25" s="934"/>
      <c r="UWY25" s="934"/>
      <c r="UWZ25" s="934"/>
      <c r="UXA25" s="934"/>
      <c r="UXB25" s="934"/>
      <c r="UXC25" s="934"/>
      <c r="UXD25" s="934"/>
      <c r="UXE25" s="934"/>
      <c r="UXF25" s="934"/>
      <c r="UXG25" s="934"/>
      <c r="UXH25" s="934"/>
      <c r="UXI25" s="934"/>
      <c r="UXJ25" s="934"/>
      <c r="UXK25" s="934"/>
      <c r="UXL25" s="934"/>
      <c r="UXM25" s="934"/>
      <c r="UXN25" s="934"/>
      <c r="UXO25" s="934"/>
      <c r="UXP25" s="934"/>
      <c r="UXQ25" s="934"/>
      <c r="UXR25" s="934"/>
      <c r="UXS25" s="934"/>
      <c r="UXT25" s="934"/>
      <c r="UXU25" s="934"/>
      <c r="UXV25" s="934"/>
      <c r="UXW25" s="934"/>
      <c r="UXX25" s="934"/>
      <c r="UXY25" s="934"/>
      <c r="UXZ25" s="934"/>
      <c r="UYA25" s="934"/>
      <c r="UYB25" s="934"/>
      <c r="UYC25" s="934"/>
      <c r="UYD25" s="934"/>
      <c r="UYE25" s="934"/>
      <c r="UYF25" s="934"/>
      <c r="UYG25" s="934"/>
      <c r="UYH25" s="934"/>
      <c r="UYI25" s="934"/>
      <c r="UYJ25" s="934"/>
      <c r="UYK25" s="934"/>
      <c r="UYL25" s="934"/>
      <c r="UYM25" s="934"/>
      <c r="UYN25" s="934"/>
      <c r="UYO25" s="934"/>
      <c r="UYP25" s="934"/>
      <c r="UYQ25" s="934"/>
      <c r="UYR25" s="934"/>
      <c r="UYS25" s="934"/>
      <c r="UYT25" s="934"/>
      <c r="UYU25" s="934"/>
      <c r="UYV25" s="934"/>
      <c r="UYW25" s="934"/>
      <c r="UYX25" s="934"/>
      <c r="UYY25" s="934"/>
      <c r="UYZ25" s="934"/>
      <c r="UZA25" s="934"/>
      <c r="UZB25" s="934"/>
      <c r="UZC25" s="934"/>
      <c r="UZD25" s="934"/>
      <c r="UZE25" s="934"/>
      <c r="UZF25" s="934"/>
      <c r="UZG25" s="934"/>
      <c r="UZH25" s="934"/>
      <c r="UZI25" s="934"/>
      <c r="UZJ25" s="934"/>
      <c r="UZK25" s="934"/>
      <c r="UZL25" s="934"/>
      <c r="UZM25" s="934"/>
      <c r="UZN25" s="934"/>
      <c r="UZO25" s="934"/>
      <c r="UZP25" s="934"/>
      <c r="UZQ25" s="934"/>
      <c r="UZR25" s="934"/>
      <c r="UZS25" s="934"/>
      <c r="UZT25" s="934"/>
      <c r="UZU25" s="934"/>
      <c r="UZV25" s="934"/>
      <c r="UZW25" s="934"/>
      <c r="UZX25" s="934"/>
      <c r="UZY25" s="934"/>
      <c r="UZZ25" s="934"/>
      <c r="VAA25" s="934"/>
      <c r="VAB25" s="934"/>
      <c r="VAC25" s="934"/>
      <c r="VAD25" s="934"/>
      <c r="VAE25" s="934"/>
      <c r="VAF25" s="934"/>
      <c r="VAG25" s="934"/>
      <c r="VAH25" s="934"/>
      <c r="VAI25" s="934"/>
      <c r="VAJ25" s="934"/>
      <c r="VAK25" s="934"/>
      <c r="VAL25" s="934"/>
      <c r="VAM25" s="934"/>
      <c r="VAN25" s="934"/>
      <c r="VAO25" s="934"/>
      <c r="VAP25" s="934"/>
      <c r="VAQ25" s="934"/>
      <c r="VAR25" s="934"/>
      <c r="VAS25" s="934"/>
      <c r="VAT25" s="934"/>
      <c r="VAU25" s="934"/>
      <c r="VAV25" s="934"/>
      <c r="VAW25" s="934"/>
      <c r="VAX25" s="934"/>
      <c r="VAY25" s="934"/>
      <c r="VAZ25" s="934"/>
      <c r="VBA25" s="934"/>
      <c r="VBB25" s="934"/>
      <c r="VBC25" s="934"/>
      <c r="VBD25" s="934"/>
      <c r="VBE25" s="934"/>
      <c r="VBF25" s="934"/>
      <c r="VBG25" s="934"/>
      <c r="VBH25" s="934"/>
      <c r="VBI25" s="934"/>
      <c r="VBJ25" s="934"/>
      <c r="VBK25" s="934"/>
      <c r="VBL25" s="934"/>
      <c r="VBM25" s="934"/>
      <c r="VBN25" s="934"/>
      <c r="VBO25" s="934"/>
      <c r="VBP25" s="934"/>
      <c r="VBQ25" s="934"/>
      <c r="VBR25" s="934"/>
      <c r="VBS25" s="934"/>
      <c r="VBT25" s="934"/>
      <c r="VBU25" s="934"/>
      <c r="VBV25" s="934"/>
      <c r="VBW25" s="934"/>
      <c r="VBX25" s="934"/>
      <c r="VBY25" s="934"/>
      <c r="VBZ25" s="934"/>
      <c r="VCA25" s="934"/>
      <c r="VCB25" s="934"/>
      <c r="VCC25" s="934"/>
      <c r="VCD25" s="934"/>
      <c r="VCE25" s="934"/>
      <c r="VCF25" s="934"/>
      <c r="VCG25" s="934"/>
      <c r="VCH25" s="934"/>
      <c r="VCI25" s="934"/>
      <c r="VCJ25" s="934"/>
      <c r="VCK25" s="934"/>
      <c r="VCL25" s="934"/>
      <c r="VCM25" s="934"/>
      <c r="VCN25" s="934"/>
      <c r="VCO25" s="934"/>
      <c r="VCP25" s="934"/>
      <c r="VCQ25" s="934"/>
      <c r="VCR25" s="934"/>
      <c r="VCS25" s="934"/>
      <c r="VCT25" s="934"/>
      <c r="VCU25" s="934"/>
      <c r="VCV25" s="934"/>
      <c r="VCW25" s="934"/>
      <c r="VCX25" s="934"/>
      <c r="VCY25" s="934"/>
      <c r="VCZ25" s="934"/>
      <c r="VDA25" s="934"/>
      <c r="VDB25" s="934"/>
      <c r="VDC25" s="934"/>
      <c r="VDD25" s="934"/>
      <c r="VDE25" s="934"/>
      <c r="VDF25" s="934"/>
      <c r="VDG25" s="934"/>
      <c r="VDH25" s="934"/>
      <c r="VDI25" s="934"/>
      <c r="VDJ25" s="934"/>
      <c r="VDK25" s="934"/>
      <c r="VDL25" s="934"/>
      <c r="VDM25" s="934"/>
      <c r="VDN25" s="934"/>
      <c r="VDO25" s="934"/>
      <c r="VDP25" s="934"/>
      <c r="VDQ25" s="934"/>
      <c r="VDR25" s="934"/>
      <c r="VDS25" s="934"/>
      <c r="VDT25" s="934"/>
      <c r="VDU25" s="934"/>
      <c r="VDV25" s="934"/>
      <c r="VDW25" s="934"/>
      <c r="VDX25" s="934"/>
      <c r="VDY25" s="934"/>
      <c r="VDZ25" s="934"/>
      <c r="VEA25" s="934"/>
      <c r="VEB25" s="934"/>
      <c r="VEC25" s="934"/>
      <c r="VED25" s="934"/>
      <c r="VEE25" s="934"/>
      <c r="VEF25" s="934"/>
      <c r="VEG25" s="934"/>
      <c r="VEH25" s="934"/>
      <c r="VEI25" s="934"/>
      <c r="VEJ25" s="934"/>
      <c r="VEK25" s="934"/>
      <c r="VEL25" s="934"/>
      <c r="VEM25" s="934"/>
      <c r="VEN25" s="934"/>
      <c r="VEO25" s="934"/>
      <c r="VEP25" s="934"/>
      <c r="VEQ25" s="934"/>
      <c r="VER25" s="934"/>
      <c r="VES25" s="934"/>
      <c r="VET25" s="934"/>
      <c r="VEU25" s="934"/>
      <c r="VEV25" s="934"/>
      <c r="VEW25" s="934"/>
      <c r="VEX25" s="934"/>
      <c r="VEY25" s="934"/>
      <c r="VEZ25" s="934"/>
      <c r="VFA25" s="934"/>
      <c r="VFB25" s="934"/>
      <c r="VFC25" s="934"/>
      <c r="VFD25" s="934"/>
      <c r="VFE25" s="934"/>
      <c r="VFF25" s="934"/>
      <c r="VFG25" s="934"/>
      <c r="VFH25" s="934"/>
      <c r="VFI25" s="934"/>
      <c r="VFJ25" s="934"/>
      <c r="VFK25" s="934"/>
      <c r="VFL25" s="934"/>
      <c r="VFM25" s="934"/>
      <c r="VFN25" s="934"/>
      <c r="VFO25" s="934"/>
      <c r="VFP25" s="934"/>
      <c r="VFQ25" s="934"/>
      <c r="VFR25" s="934"/>
      <c r="VFS25" s="934"/>
      <c r="VFT25" s="934"/>
      <c r="VFU25" s="934"/>
      <c r="VFV25" s="934"/>
      <c r="VFW25" s="934"/>
      <c r="VFX25" s="934"/>
      <c r="VFY25" s="934"/>
      <c r="VFZ25" s="934"/>
      <c r="VGA25" s="934"/>
      <c r="VGB25" s="934"/>
      <c r="VGC25" s="934"/>
      <c r="VGD25" s="934"/>
      <c r="VGE25" s="934"/>
      <c r="VGF25" s="934"/>
      <c r="VGG25" s="934"/>
      <c r="VGH25" s="934"/>
      <c r="VGI25" s="934"/>
      <c r="VGJ25" s="934"/>
      <c r="VGK25" s="934"/>
      <c r="VGL25" s="934"/>
      <c r="VGM25" s="934"/>
      <c r="VGN25" s="934"/>
      <c r="VGO25" s="934"/>
      <c r="VGP25" s="934"/>
      <c r="VGQ25" s="934"/>
      <c r="VGR25" s="934"/>
      <c r="VGS25" s="934"/>
      <c r="VGT25" s="934"/>
      <c r="VGU25" s="934"/>
      <c r="VGV25" s="934"/>
      <c r="VGW25" s="934"/>
      <c r="VGX25" s="934"/>
      <c r="VGY25" s="934"/>
      <c r="VGZ25" s="934"/>
      <c r="VHA25" s="934"/>
      <c r="VHB25" s="934"/>
      <c r="VHC25" s="934"/>
      <c r="VHD25" s="934"/>
      <c r="VHE25" s="934"/>
      <c r="VHF25" s="934"/>
      <c r="VHG25" s="934"/>
      <c r="VHH25" s="934"/>
      <c r="VHI25" s="934"/>
      <c r="VHJ25" s="934"/>
      <c r="VHK25" s="934"/>
      <c r="VHL25" s="934"/>
      <c r="VHM25" s="934"/>
      <c r="VHN25" s="934"/>
      <c r="VHO25" s="934"/>
      <c r="VHP25" s="934"/>
      <c r="VHQ25" s="934"/>
      <c r="VHR25" s="934"/>
      <c r="VHS25" s="934"/>
      <c r="VHT25" s="934"/>
      <c r="VHU25" s="934"/>
      <c r="VHV25" s="934"/>
      <c r="VHW25" s="934"/>
      <c r="VHX25" s="934"/>
      <c r="VHY25" s="934"/>
      <c r="VHZ25" s="934"/>
      <c r="VIA25" s="934"/>
      <c r="VIB25" s="934"/>
      <c r="VIC25" s="934"/>
      <c r="VID25" s="934"/>
      <c r="VIE25" s="934"/>
      <c r="VIF25" s="934"/>
      <c r="VIG25" s="934"/>
      <c r="VIH25" s="934"/>
      <c r="VII25" s="934"/>
      <c r="VIJ25" s="934"/>
      <c r="VIK25" s="934"/>
      <c r="VIL25" s="934"/>
      <c r="VIM25" s="934"/>
      <c r="VIN25" s="934"/>
      <c r="VIO25" s="934"/>
      <c r="VIP25" s="934"/>
      <c r="VIQ25" s="934"/>
      <c r="VIR25" s="934"/>
      <c r="VIS25" s="934"/>
      <c r="VIT25" s="934"/>
      <c r="VIU25" s="934"/>
      <c r="VIV25" s="934"/>
      <c r="VIW25" s="934"/>
      <c r="VIX25" s="934"/>
      <c r="VIY25" s="934"/>
      <c r="VIZ25" s="934"/>
      <c r="VJA25" s="934"/>
      <c r="VJB25" s="934"/>
      <c r="VJC25" s="934"/>
      <c r="VJD25" s="934"/>
      <c r="VJE25" s="934"/>
      <c r="VJF25" s="934"/>
      <c r="VJG25" s="934"/>
      <c r="VJH25" s="934"/>
      <c r="VJI25" s="934"/>
      <c r="VJJ25" s="934"/>
      <c r="VJK25" s="934"/>
      <c r="VJL25" s="934"/>
      <c r="VJM25" s="934"/>
      <c r="VJN25" s="934"/>
      <c r="VJO25" s="934"/>
      <c r="VJP25" s="934"/>
      <c r="VJQ25" s="934"/>
      <c r="VJR25" s="934"/>
      <c r="VJS25" s="934"/>
      <c r="VJT25" s="934"/>
      <c r="VJU25" s="934"/>
      <c r="VJV25" s="934"/>
      <c r="VJW25" s="934"/>
      <c r="VJX25" s="934"/>
      <c r="VJY25" s="934"/>
      <c r="VJZ25" s="934"/>
      <c r="VKA25" s="934"/>
      <c r="VKB25" s="934"/>
      <c r="VKC25" s="934"/>
      <c r="VKD25" s="934"/>
      <c r="VKE25" s="934"/>
      <c r="VKF25" s="934"/>
      <c r="VKG25" s="934"/>
      <c r="VKH25" s="934"/>
      <c r="VKI25" s="934"/>
      <c r="VKJ25" s="934"/>
      <c r="VKK25" s="934"/>
      <c r="VKL25" s="934"/>
      <c r="VKM25" s="934"/>
      <c r="VKN25" s="934"/>
      <c r="VKO25" s="934"/>
      <c r="VKP25" s="934"/>
      <c r="VKQ25" s="934"/>
      <c r="VKR25" s="934"/>
      <c r="VKS25" s="934"/>
      <c r="VKT25" s="934"/>
      <c r="VKU25" s="934"/>
      <c r="VKV25" s="934"/>
      <c r="VKW25" s="934"/>
      <c r="VKX25" s="934"/>
      <c r="VKY25" s="934"/>
      <c r="VKZ25" s="934"/>
      <c r="VLA25" s="934"/>
      <c r="VLB25" s="934"/>
      <c r="VLC25" s="934"/>
      <c r="VLD25" s="934"/>
      <c r="VLE25" s="934"/>
      <c r="VLF25" s="934"/>
      <c r="VLG25" s="934"/>
      <c r="VLH25" s="934"/>
      <c r="VLI25" s="934"/>
      <c r="VLJ25" s="934"/>
      <c r="VLK25" s="934"/>
      <c r="VLL25" s="934"/>
      <c r="VLM25" s="934"/>
      <c r="VLN25" s="934"/>
      <c r="VLO25" s="934"/>
      <c r="VLP25" s="934"/>
      <c r="VLQ25" s="934"/>
      <c r="VLR25" s="934"/>
      <c r="VLS25" s="934"/>
      <c r="VLT25" s="934"/>
      <c r="VLU25" s="934"/>
      <c r="VLV25" s="934"/>
      <c r="VLW25" s="934"/>
      <c r="VLX25" s="934"/>
      <c r="VLY25" s="934"/>
      <c r="VLZ25" s="934"/>
      <c r="VMA25" s="934"/>
      <c r="VMB25" s="934"/>
      <c r="VMC25" s="934"/>
      <c r="VMD25" s="934"/>
      <c r="VME25" s="934"/>
      <c r="VMF25" s="934"/>
      <c r="VMG25" s="934"/>
      <c r="VMH25" s="934"/>
      <c r="VMI25" s="934"/>
      <c r="VMJ25" s="934"/>
      <c r="VMK25" s="934"/>
      <c r="VML25" s="934"/>
      <c r="VMM25" s="934"/>
      <c r="VMN25" s="934"/>
      <c r="VMO25" s="934"/>
      <c r="VMP25" s="934"/>
      <c r="VMQ25" s="934"/>
      <c r="VMR25" s="934"/>
      <c r="VMS25" s="934"/>
      <c r="VMT25" s="934"/>
      <c r="VMU25" s="934"/>
      <c r="VMV25" s="934"/>
      <c r="VMW25" s="934"/>
      <c r="VMX25" s="934"/>
      <c r="VMY25" s="934"/>
      <c r="VMZ25" s="934"/>
      <c r="VNA25" s="934"/>
      <c r="VNB25" s="934"/>
      <c r="VNC25" s="934"/>
      <c r="VND25" s="934"/>
      <c r="VNE25" s="934"/>
      <c r="VNF25" s="934"/>
      <c r="VNG25" s="934"/>
      <c r="VNH25" s="934"/>
      <c r="VNI25" s="934"/>
      <c r="VNJ25" s="934"/>
      <c r="VNK25" s="934"/>
      <c r="VNL25" s="934"/>
      <c r="VNM25" s="934"/>
      <c r="VNN25" s="934"/>
      <c r="VNO25" s="934"/>
      <c r="VNP25" s="934"/>
      <c r="VNQ25" s="934"/>
      <c r="VNR25" s="934"/>
      <c r="VNS25" s="934"/>
      <c r="VNT25" s="934"/>
      <c r="VNU25" s="934"/>
      <c r="VNV25" s="934"/>
      <c r="VNW25" s="934"/>
      <c r="VNX25" s="934"/>
      <c r="VNY25" s="934"/>
      <c r="VNZ25" s="934"/>
      <c r="VOA25" s="934"/>
      <c r="VOB25" s="934"/>
      <c r="VOC25" s="934"/>
      <c r="VOD25" s="934"/>
      <c r="VOE25" s="934"/>
      <c r="VOF25" s="934"/>
      <c r="VOG25" s="934"/>
      <c r="VOH25" s="934"/>
      <c r="VOI25" s="934"/>
      <c r="VOJ25" s="934"/>
      <c r="VOK25" s="934"/>
      <c r="VOL25" s="934"/>
      <c r="VOM25" s="934"/>
      <c r="VON25" s="934"/>
      <c r="VOO25" s="934"/>
      <c r="VOP25" s="934"/>
      <c r="VOQ25" s="934"/>
      <c r="VOR25" s="934"/>
      <c r="VOS25" s="934"/>
      <c r="VOT25" s="934"/>
      <c r="VOU25" s="934"/>
      <c r="VOV25" s="934"/>
      <c r="VOW25" s="934"/>
      <c r="VOX25" s="934"/>
      <c r="VOY25" s="934"/>
      <c r="VOZ25" s="934"/>
      <c r="VPA25" s="934"/>
      <c r="VPB25" s="934"/>
      <c r="VPC25" s="934"/>
      <c r="VPD25" s="934"/>
      <c r="VPE25" s="934"/>
      <c r="VPF25" s="934"/>
      <c r="VPG25" s="934"/>
      <c r="VPH25" s="934"/>
      <c r="VPI25" s="934"/>
      <c r="VPJ25" s="934"/>
      <c r="VPK25" s="934"/>
      <c r="VPL25" s="934"/>
      <c r="VPM25" s="934"/>
      <c r="VPN25" s="934"/>
      <c r="VPO25" s="934"/>
      <c r="VPP25" s="934"/>
      <c r="VPQ25" s="934"/>
      <c r="VPR25" s="934"/>
      <c r="VPS25" s="934"/>
      <c r="VPT25" s="934"/>
      <c r="VPU25" s="934"/>
      <c r="VPV25" s="934"/>
      <c r="VPW25" s="934"/>
      <c r="VPX25" s="934"/>
      <c r="VPY25" s="934"/>
      <c r="VPZ25" s="934"/>
      <c r="VQA25" s="934"/>
      <c r="VQB25" s="934"/>
      <c r="VQC25" s="934"/>
      <c r="VQD25" s="934"/>
      <c r="VQE25" s="934"/>
      <c r="VQF25" s="934"/>
      <c r="VQG25" s="934"/>
      <c r="VQH25" s="934"/>
      <c r="VQI25" s="934"/>
      <c r="VQJ25" s="934"/>
      <c r="VQK25" s="934"/>
      <c r="VQL25" s="934"/>
      <c r="VQM25" s="934"/>
      <c r="VQN25" s="934"/>
      <c r="VQO25" s="934"/>
      <c r="VQP25" s="934"/>
      <c r="VQQ25" s="934"/>
      <c r="VQR25" s="934"/>
      <c r="VQS25" s="934"/>
      <c r="VQT25" s="934"/>
      <c r="VQU25" s="934"/>
      <c r="VQV25" s="934"/>
      <c r="VQW25" s="934"/>
      <c r="VQX25" s="934"/>
      <c r="VQY25" s="934"/>
      <c r="VQZ25" s="934"/>
      <c r="VRA25" s="934"/>
      <c r="VRB25" s="934"/>
      <c r="VRC25" s="934"/>
      <c r="VRD25" s="934"/>
      <c r="VRE25" s="934"/>
      <c r="VRF25" s="934"/>
      <c r="VRG25" s="934"/>
      <c r="VRH25" s="934"/>
      <c r="VRI25" s="934"/>
      <c r="VRJ25" s="934"/>
      <c r="VRK25" s="934"/>
      <c r="VRL25" s="934"/>
      <c r="VRM25" s="934"/>
      <c r="VRN25" s="934"/>
      <c r="VRO25" s="934"/>
      <c r="VRP25" s="934"/>
      <c r="VRQ25" s="934"/>
      <c r="VRR25" s="934"/>
      <c r="VRS25" s="934"/>
      <c r="VRT25" s="934"/>
      <c r="VRU25" s="934"/>
      <c r="VRV25" s="934"/>
      <c r="VRW25" s="934"/>
      <c r="VRX25" s="934"/>
      <c r="VRY25" s="934"/>
      <c r="VRZ25" s="934"/>
      <c r="VSA25" s="934"/>
      <c r="VSB25" s="934"/>
      <c r="VSC25" s="934"/>
      <c r="VSD25" s="934"/>
      <c r="VSE25" s="934"/>
      <c r="VSF25" s="934"/>
      <c r="VSG25" s="934"/>
      <c r="VSH25" s="934"/>
      <c r="VSI25" s="934"/>
      <c r="VSJ25" s="934"/>
      <c r="VSK25" s="934"/>
      <c r="VSL25" s="934"/>
      <c r="VSM25" s="934"/>
      <c r="VSN25" s="934"/>
      <c r="VSO25" s="934"/>
      <c r="VSP25" s="934"/>
      <c r="VSQ25" s="934"/>
      <c r="VSR25" s="934"/>
      <c r="VSS25" s="934"/>
      <c r="VST25" s="934"/>
      <c r="VSU25" s="934"/>
      <c r="VSV25" s="934"/>
      <c r="VSW25" s="934"/>
      <c r="VSX25" s="934"/>
      <c r="VSY25" s="934"/>
      <c r="VSZ25" s="934"/>
      <c r="VTA25" s="934"/>
      <c r="VTB25" s="934"/>
      <c r="VTC25" s="934"/>
      <c r="VTD25" s="934"/>
      <c r="VTE25" s="934"/>
      <c r="VTF25" s="934"/>
      <c r="VTG25" s="934"/>
      <c r="VTH25" s="934"/>
      <c r="VTI25" s="934"/>
      <c r="VTJ25" s="934"/>
      <c r="VTK25" s="934"/>
      <c r="VTL25" s="934"/>
      <c r="VTM25" s="934"/>
      <c r="VTN25" s="934"/>
      <c r="VTO25" s="934"/>
      <c r="VTP25" s="934"/>
      <c r="VTQ25" s="934"/>
      <c r="VTR25" s="934"/>
      <c r="VTS25" s="934"/>
      <c r="VTT25" s="934"/>
      <c r="VTU25" s="934"/>
      <c r="VTV25" s="934"/>
      <c r="VTW25" s="934"/>
      <c r="VTX25" s="934"/>
      <c r="VTY25" s="934"/>
      <c r="VTZ25" s="934"/>
      <c r="VUA25" s="934"/>
      <c r="VUB25" s="934"/>
      <c r="VUC25" s="934"/>
      <c r="VUD25" s="934"/>
      <c r="VUE25" s="934"/>
      <c r="VUF25" s="934"/>
      <c r="VUG25" s="934"/>
      <c r="VUH25" s="934"/>
      <c r="VUI25" s="934"/>
      <c r="VUJ25" s="934"/>
      <c r="VUK25" s="934"/>
      <c r="VUL25" s="934"/>
      <c r="VUM25" s="934"/>
      <c r="VUN25" s="934"/>
      <c r="VUO25" s="934"/>
      <c r="VUP25" s="934"/>
      <c r="VUQ25" s="934"/>
      <c r="VUR25" s="934"/>
      <c r="VUS25" s="934"/>
      <c r="VUT25" s="934"/>
      <c r="VUU25" s="934"/>
      <c r="VUV25" s="934"/>
      <c r="VUW25" s="934"/>
      <c r="VUX25" s="934"/>
      <c r="VUY25" s="934"/>
      <c r="VUZ25" s="934"/>
      <c r="VVA25" s="934"/>
      <c r="VVB25" s="934"/>
      <c r="VVC25" s="934"/>
      <c r="VVD25" s="934"/>
      <c r="VVE25" s="934"/>
      <c r="VVF25" s="934"/>
      <c r="VVG25" s="934"/>
      <c r="VVH25" s="934"/>
      <c r="VVI25" s="934"/>
      <c r="VVJ25" s="934"/>
      <c r="VVK25" s="934"/>
      <c r="VVL25" s="934"/>
      <c r="VVM25" s="934"/>
      <c r="VVN25" s="934"/>
      <c r="VVO25" s="934"/>
      <c r="VVP25" s="934"/>
      <c r="VVQ25" s="934"/>
      <c r="VVR25" s="934"/>
      <c r="VVS25" s="934"/>
      <c r="VVT25" s="934"/>
      <c r="VVU25" s="934"/>
      <c r="VVV25" s="934"/>
      <c r="VVW25" s="934"/>
      <c r="VVX25" s="934"/>
      <c r="VVY25" s="934"/>
      <c r="VVZ25" s="934"/>
      <c r="VWA25" s="934"/>
      <c r="VWB25" s="934"/>
      <c r="VWC25" s="934"/>
      <c r="VWD25" s="934"/>
      <c r="VWE25" s="934"/>
      <c r="VWF25" s="934"/>
      <c r="VWG25" s="934"/>
      <c r="VWH25" s="934"/>
      <c r="VWI25" s="934"/>
      <c r="VWJ25" s="934"/>
      <c r="VWK25" s="934"/>
      <c r="VWL25" s="934"/>
      <c r="VWM25" s="934"/>
      <c r="VWN25" s="934"/>
      <c r="VWO25" s="934"/>
      <c r="VWP25" s="934"/>
      <c r="VWQ25" s="934"/>
      <c r="VWR25" s="934"/>
      <c r="VWS25" s="934"/>
      <c r="VWT25" s="934"/>
      <c r="VWU25" s="934"/>
      <c r="VWV25" s="934"/>
      <c r="VWW25" s="934"/>
      <c r="VWX25" s="934"/>
      <c r="VWY25" s="934"/>
      <c r="VWZ25" s="934"/>
      <c r="VXA25" s="934"/>
      <c r="VXB25" s="934"/>
      <c r="VXC25" s="934"/>
      <c r="VXD25" s="934"/>
      <c r="VXE25" s="934"/>
      <c r="VXF25" s="934"/>
      <c r="VXG25" s="934"/>
      <c r="VXH25" s="934"/>
      <c r="VXI25" s="934"/>
      <c r="VXJ25" s="934"/>
      <c r="VXK25" s="934"/>
      <c r="VXL25" s="934"/>
      <c r="VXM25" s="934"/>
      <c r="VXN25" s="934"/>
      <c r="VXO25" s="934"/>
      <c r="VXP25" s="934"/>
      <c r="VXQ25" s="934"/>
      <c r="VXR25" s="934"/>
      <c r="VXS25" s="934"/>
      <c r="VXT25" s="934"/>
      <c r="VXU25" s="934"/>
      <c r="VXV25" s="934"/>
      <c r="VXW25" s="934"/>
      <c r="VXX25" s="934"/>
      <c r="VXY25" s="934"/>
      <c r="VXZ25" s="934"/>
      <c r="VYA25" s="934"/>
      <c r="VYB25" s="934"/>
      <c r="VYC25" s="934"/>
      <c r="VYD25" s="934"/>
      <c r="VYE25" s="934"/>
      <c r="VYF25" s="934"/>
      <c r="VYG25" s="934"/>
      <c r="VYH25" s="934"/>
      <c r="VYI25" s="934"/>
      <c r="VYJ25" s="934"/>
      <c r="VYK25" s="934"/>
      <c r="VYL25" s="934"/>
      <c r="VYM25" s="934"/>
      <c r="VYN25" s="934"/>
      <c r="VYO25" s="934"/>
      <c r="VYP25" s="934"/>
      <c r="VYQ25" s="934"/>
      <c r="VYR25" s="934"/>
      <c r="VYS25" s="934"/>
      <c r="VYT25" s="934"/>
      <c r="VYU25" s="934"/>
      <c r="VYV25" s="934"/>
      <c r="VYW25" s="934"/>
      <c r="VYX25" s="934"/>
      <c r="VYY25" s="934"/>
      <c r="VYZ25" s="934"/>
      <c r="VZA25" s="934"/>
      <c r="VZB25" s="934"/>
      <c r="VZC25" s="934"/>
      <c r="VZD25" s="934"/>
      <c r="VZE25" s="934"/>
      <c r="VZF25" s="934"/>
      <c r="VZG25" s="934"/>
      <c r="VZH25" s="934"/>
      <c r="VZI25" s="934"/>
      <c r="VZJ25" s="934"/>
      <c r="VZK25" s="934"/>
      <c r="VZL25" s="934"/>
      <c r="VZM25" s="934"/>
      <c r="VZN25" s="934"/>
      <c r="VZO25" s="934"/>
      <c r="VZP25" s="934"/>
      <c r="VZQ25" s="934"/>
      <c r="VZR25" s="934"/>
      <c r="VZS25" s="934"/>
      <c r="VZT25" s="934"/>
      <c r="VZU25" s="934"/>
      <c r="VZV25" s="934"/>
      <c r="VZW25" s="934"/>
      <c r="VZX25" s="934"/>
      <c r="VZY25" s="934"/>
      <c r="VZZ25" s="934"/>
      <c r="WAA25" s="934"/>
      <c r="WAB25" s="934"/>
      <c r="WAC25" s="934"/>
      <c r="WAD25" s="934"/>
      <c r="WAE25" s="934"/>
      <c r="WAF25" s="934"/>
      <c r="WAG25" s="934"/>
      <c r="WAH25" s="934"/>
      <c r="WAI25" s="934"/>
      <c r="WAJ25" s="934"/>
      <c r="WAK25" s="934"/>
      <c r="WAL25" s="934"/>
      <c r="WAM25" s="934"/>
      <c r="WAN25" s="934"/>
      <c r="WAO25" s="934"/>
      <c r="WAP25" s="934"/>
      <c r="WAQ25" s="934"/>
      <c r="WAR25" s="934"/>
      <c r="WAS25" s="934"/>
      <c r="WAT25" s="934"/>
      <c r="WAU25" s="934"/>
      <c r="WAV25" s="934"/>
      <c r="WAW25" s="934"/>
      <c r="WAX25" s="934"/>
      <c r="WAY25" s="934"/>
      <c r="WAZ25" s="934"/>
      <c r="WBA25" s="934"/>
      <c r="WBB25" s="934"/>
      <c r="WBC25" s="934"/>
      <c r="WBD25" s="934"/>
      <c r="WBE25" s="934"/>
      <c r="WBF25" s="934"/>
      <c r="WBG25" s="934"/>
      <c r="WBH25" s="934"/>
      <c r="WBI25" s="934"/>
      <c r="WBJ25" s="934"/>
      <c r="WBK25" s="934"/>
      <c r="WBL25" s="934"/>
      <c r="WBM25" s="934"/>
      <c r="WBN25" s="934"/>
      <c r="WBO25" s="934"/>
      <c r="WBP25" s="934"/>
      <c r="WBQ25" s="934"/>
      <c r="WBR25" s="934"/>
      <c r="WBS25" s="934"/>
      <c r="WBT25" s="934"/>
      <c r="WBU25" s="934"/>
      <c r="WBV25" s="934"/>
      <c r="WBW25" s="934"/>
      <c r="WBX25" s="934"/>
      <c r="WBY25" s="934"/>
      <c r="WBZ25" s="934"/>
      <c r="WCA25" s="934"/>
      <c r="WCB25" s="934"/>
      <c r="WCC25" s="934"/>
      <c r="WCD25" s="934"/>
      <c r="WCE25" s="934"/>
      <c r="WCF25" s="934"/>
      <c r="WCG25" s="934"/>
      <c r="WCH25" s="934"/>
      <c r="WCI25" s="934"/>
      <c r="WCJ25" s="934"/>
      <c r="WCK25" s="934"/>
      <c r="WCL25" s="934"/>
      <c r="WCM25" s="934"/>
      <c r="WCN25" s="934"/>
      <c r="WCO25" s="934"/>
      <c r="WCP25" s="934"/>
      <c r="WCQ25" s="934"/>
      <c r="WCR25" s="934"/>
      <c r="WCS25" s="934"/>
      <c r="WCT25" s="934"/>
      <c r="WCU25" s="934"/>
      <c r="WCV25" s="934"/>
      <c r="WCW25" s="934"/>
      <c r="WCX25" s="934"/>
      <c r="WCY25" s="934"/>
      <c r="WCZ25" s="934"/>
      <c r="WDA25" s="934"/>
      <c r="WDB25" s="934"/>
      <c r="WDC25" s="934"/>
      <c r="WDD25" s="934"/>
      <c r="WDE25" s="934"/>
      <c r="WDF25" s="934"/>
      <c r="WDG25" s="934"/>
      <c r="WDH25" s="934"/>
      <c r="WDI25" s="934"/>
      <c r="WDJ25" s="934"/>
      <c r="WDK25" s="934"/>
      <c r="WDL25" s="934"/>
      <c r="WDM25" s="934"/>
      <c r="WDN25" s="934"/>
      <c r="WDO25" s="934"/>
      <c r="WDP25" s="934"/>
      <c r="WDQ25" s="934"/>
      <c r="WDR25" s="934"/>
      <c r="WDS25" s="934"/>
      <c r="WDT25" s="934"/>
      <c r="WDU25" s="934"/>
      <c r="WDV25" s="934"/>
      <c r="WDW25" s="934"/>
      <c r="WDX25" s="934"/>
      <c r="WDY25" s="934"/>
      <c r="WDZ25" s="934"/>
      <c r="WEA25" s="934"/>
      <c r="WEB25" s="934"/>
      <c r="WEC25" s="934"/>
      <c r="WED25" s="934"/>
      <c r="WEE25" s="934"/>
      <c r="WEF25" s="934"/>
      <c r="WEG25" s="934"/>
      <c r="WEH25" s="934"/>
      <c r="WEI25" s="934"/>
      <c r="WEJ25" s="934"/>
      <c r="WEK25" s="934"/>
      <c r="WEL25" s="934"/>
      <c r="WEM25" s="934"/>
      <c r="WEN25" s="934"/>
      <c r="WEO25" s="934"/>
      <c r="WEP25" s="934"/>
      <c r="WEQ25" s="934"/>
      <c r="WER25" s="934"/>
      <c r="WES25" s="934"/>
      <c r="WET25" s="934"/>
      <c r="WEU25" s="934"/>
      <c r="WEV25" s="934"/>
      <c r="WEW25" s="934"/>
      <c r="WEX25" s="934"/>
      <c r="WEY25" s="934"/>
      <c r="WEZ25" s="934"/>
      <c r="WFA25" s="934"/>
      <c r="WFB25" s="934"/>
      <c r="WFC25" s="934"/>
      <c r="WFD25" s="934"/>
      <c r="WFE25" s="934"/>
      <c r="WFF25" s="934"/>
      <c r="WFG25" s="934"/>
      <c r="WFH25" s="934"/>
      <c r="WFI25" s="934"/>
      <c r="WFJ25" s="934"/>
      <c r="WFK25" s="934"/>
      <c r="WFL25" s="934"/>
      <c r="WFM25" s="934"/>
      <c r="WFN25" s="934"/>
      <c r="WFO25" s="934"/>
      <c r="WFP25" s="934"/>
      <c r="WFQ25" s="934"/>
      <c r="WFR25" s="934"/>
      <c r="WFS25" s="934"/>
      <c r="WFT25" s="934"/>
      <c r="WFU25" s="934"/>
      <c r="WFV25" s="934"/>
      <c r="WFW25" s="934"/>
      <c r="WFX25" s="934"/>
      <c r="WFY25" s="934"/>
      <c r="WFZ25" s="934"/>
      <c r="WGA25" s="934"/>
      <c r="WGB25" s="934"/>
      <c r="WGC25" s="934"/>
      <c r="WGD25" s="934"/>
      <c r="WGE25" s="934"/>
      <c r="WGF25" s="934"/>
      <c r="WGG25" s="934"/>
      <c r="WGH25" s="934"/>
      <c r="WGI25" s="934"/>
      <c r="WGJ25" s="934"/>
      <c r="WGK25" s="934"/>
      <c r="WGL25" s="934"/>
      <c r="WGM25" s="934"/>
      <c r="WGN25" s="934"/>
      <c r="WGO25" s="934"/>
      <c r="WGP25" s="934"/>
      <c r="WGQ25" s="934"/>
      <c r="WGR25" s="934"/>
      <c r="WGS25" s="934"/>
      <c r="WGT25" s="934"/>
      <c r="WGU25" s="934"/>
      <c r="WGV25" s="934"/>
      <c r="WGW25" s="934"/>
      <c r="WGX25" s="934"/>
      <c r="WGY25" s="934"/>
      <c r="WGZ25" s="934"/>
      <c r="WHA25" s="934"/>
      <c r="WHB25" s="934"/>
      <c r="WHC25" s="934"/>
      <c r="WHD25" s="934"/>
      <c r="WHE25" s="934"/>
      <c r="WHF25" s="934"/>
      <c r="WHG25" s="934"/>
      <c r="WHH25" s="934"/>
      <c r="WHI25" s="934"/>
      <c r="WHJ25" s="934"/>
      <c r="WHK25" s="934"/>
      <c r="WHL25" s="934"/>
      <c r="WHM25" s="934"/>
      <c r="WHN25" s="934"/>
      <c r="WHO25" s="934"/>
      <c r="WHP25" s="934"/>
      <c r="WHQ25" s="934"/>
      <c r="WHR25" s="934"/>
      <c r="WHS25" s="934"/>
      <c r="WHT25" s="934"/>
      <c r="WHU25" s="934"/>
      <c r="WHV25" s="934"/>
      <c r="WHW25" s="934"/>
      <c r="WHX25" s="934"/>
      <c r="WHY25" s="934"/>
      <c r="WHZ25" s="934"/>
      <c r="WIA25" s="934"/>
      <c r="WIB25" s="934"/>
      <c r="WIC25" s="934"/>
      <c r="WID25" s="934"/>
      <c r="WIE25" s="934"/>
      <c r="WIF25" s="934"/>
      <c r="WIG25" s="934"/>
      <c r="WIH25" s="934"/>
      <c r="WII25" s="934"/>
      <c r="WIJ25" s="934"/>
      <c r="WIK25" s="934"/>
      <c r="WIL25" s="934"/>
      <c r="WIM25" s="934"/>
      <c r="WIN25" s="934"/>
      <c r="WIO25" s="934"/>
      <c r="WIP25" s="934"/>
      <c r="WIQ25" s="934"/>
      <c r="WIR25" s="934"/>
      <c r="WIS25" s="934"/>
      <c r="WIT25" s="934"/>
      <c r="WIU25" s="934"/>
      <c r="WIV25" s="934"/>
      <c r="WIW25" s="934"/>
      <c r="WIX25" s="934"/>
      <c r="WIY25" s="934"/>
      <c r="WIZ25" s="934"/>
      <c r="WJA25" s="934"/>
      <c r="WJB25" s="934"/>
      <c r="WJC25" s="934"/>
      <c r="WJD25" s="934"/>
      <c r="WJE25" s="934"/>
      <c r="WJF25" s="934"/>
      <c r="WJG25" s="934"/>
      <c r="WJH25" s="934"/>
      <c r="WJI25" s="934"/>
      <c r="WJJ25" s="934"/>
      <c r="WJK25" s="934"/>
      <c r="WJL25" s="934"/>
      <c r="WJM25" s="934"/>
      <c r="WJN25" s="934"/>
      <c r="WJO25" s="934"/>
      <c r="WJP25" s="934"/>
      <c r="WJQ25" s="934"/>
      <c r="WJR25" s="934"/>
      <c r="WJS25" s="934"/>
      <c r="WJT25" s="934"/>
      <c r="WJU25" s="934"/>
      <c r="WJV25" s="934"/>
      <c r="WJW25" s="934"/>
      <c r="WJX25" s="934"/>
      <c r="WJY25" s="934"/>
      <c r="WJZ25" s="934"/>
      <c r="WKA25" s="934"/>
      <c r="WKB25" s="934"/>
      <c r="WKC25" s="934"/>
      <c r="WKD25" s="934"/>
      <c r="WKE25" s="934"/>
      <c r="WKF25" s="934"/>
      <c r="WKG25" s="934"/>
      <c r="WKH25" s="934"/>
      <c r="WKI25" s="934"/>
      <c r="WKJ25" s="934"/>
      <c r="WKK25" s="934"/>
      <c r="WKL25" s="934"/>
      <c r="WKM25" s="934"/>
      <c r="WKN25" s="934"/>
      <c r="WKO25" s="934"/>
      <c r="WKP25" s="934"/>
      <c r="WKQ25" s="934"/>
      <c r="WKR25" s="934"/>
      <c r="WKS25" s="934"/>
      <c r="WKT25" s="934"/>
      <c r="WKU25" s="934"/>
      <c r="WKV25" s="934"/>
      <c r="WKW25" s="934"/>
      <c r="WKX25" s="934"/>
      <c r="WKY25" s="934"/>
      <c r="WKZ25" s="934"/>
      <c r="WLA25" s="934"/>
      <c r="WLB25" s="934"/>
      <c r="WLC25" s="934"/>
      <c r="WLD25" s="934"/>
      <c r="WLE25" s="934"/>
      <c r="WLF25" s="934"/>
      <c r="WLG25" s="934"/>
      <c r="WLH25" s="934"/>
      <c r="WLI25" s="934"/>
      <c r="WLJ25" s="934"/>
      <c r="WLK25" s="934"/>
      <c r="WLL25" s="934"/>
      <c r="WLM25" s="934"/>
      <c r="WLN25" s="934"/>
      <c r="WLO25" s="934"/>
      <c r="WLP25" s="934"/>
      <c r="WLQ25" s="934"/>
      <c r="WLR25" s="934"/>
      <c r="WLS25" s="934"/>
      <c r="WLT25" s="934"/>
      <c r="WLU25" s="934"/>
      <c r="WLV25" s="934"/>
      <c r="WLW25" s="934"/>
      <c r="WLX25" s="934"/>
      <c r="WLY25" s="934"/>
      <c r="WLZ25" s="934"/>
      <c r="WMA25" s="934"/>
      <c r="WMB25" s="934"/>
      <c r="WMC25" s="934"/>
      <c r="WMD25" s="934"/>
      <c r="WME25" s="934"/>
      <c r="WMF25" s="934"/>
      <c r="WMG25" s="934"/>
      <c r="WMH25" s="934"/>
      <c r="WMI25" s="934"/>
      <c r="WMJ25" s="934"/>
      <c r="WMK25" s="934"/>
      <c r="WML25" s="934"/>
      <c r="WMM25" s="934"/>
      <c r="WMN25" s="934"/>
      <c r="WMO25" s="934"/>
      <c r="WMP25" s="934"/>
      <c r="WMQ25" s="934"/>
      <c r="WMR25" s="934"/>
      <c r="WMS25" s="934"/>
      <c r="WMT25" s="934"/>
      <c r="WMU25" s="934"/>
      <c r="WMV25" s="934"/>
      <c r="WMW25" s="934"/>
      <c r="WMX25" s="934"/>
      <c r="WMY25" s="934"/>
      <c r="WMZ25" s="934"/>
      <c r="WNA25" s="934"/>
      <c r="WNB25" s="934"/>
      <c r="WNC25" s="934"/>
      <c r="WND25" s="934"/>
      <c r="WNE25" s="934"/>
      <c r="WNF25" s="934"/>
      <c r="WNG25" s="934"/>
      <c r="WNH25" s="934"/>
      <c r="WNI25" s="934"/>
      <c r="WNJ25" s="934"/>
      <c r="WNK25" s="934"/>
      <c r="WNL25" s="934"/>
      <c r="WNM25" s="934"/>
      <c r="WNN25" s="934"/>
      <c r="WNO25" s="934"/>
      <c r="WNP25" s="934"/>
      <c r="WNQ25" s="934"/>
      <c r="WNR25" s="934"/>
      <c r="WNS25" s="934"/>
      <c r="WNT25" s="934"/>
      <c r="WNU25" s="934"/>
      <c r="WNV25" s="934"/>
      <c r="WNW25" s="934"/>
      <c r="WNX25" s="934"/>
      <c r="WNY25" s="934"/>
      <c r="WNZ25" s="934"/>
      <c r="WOA25" s="934"/>
      <c r="WOB25" s="934"/>
      <c r="WOC25" s="934"/>
      <c r="WOD25" s="934"/>
      <c r="WOE25" s="934"/>
      <c r="WOF25" s="934"/>
      <c r="WOG25" s="934"/>
      <c r="WOH25" s="934"/>
      <c r="WOI25" s="934"/>
      <c r="WOJ25" s="934"/>
      <c r="WOK25" s="934"/>
      <c r="WOL25" s="934"/>
      <c r="WOM25" s="934"/>
      <c r="WON25" s="934"/>
      <c r="WOO25" s="934"/>
      <c r="WOP25" s="934"/>
      <c r="WOQ25" s="934"/>
      <c r="WOR25" s="934"/>
      <c r="WOS25" s="934"/>
      <c r="WOT25" s="934"/>
      <c r="WOU25" s="934"/>
      <c r="WOV25" s="934"/>
      <c r="WOW25" s="934"/>
      <c r="WOX25" s="934"/>
      <c r="WOY25" s="934"/>
      <c r="WOZ25" s="934"/>
      <c r="WPA25" s="934"/>
      <c r="WPB25" s="934"/>
      <c r="WPC25" s="934"/>
      <c r="WPD25" s="934"/>
      <c r="WPE25" s="934"/>
      <c r="WPF25" s="934"/>
      <c r="WPG25" s="934"/>
      <c r="WPH25" s="934"/>
      <c r="WPI25" s="934"/>
      <c r="WPJ25" s="934"/>
      <c r="WPK25" s="934"/>
      <c r="WPL25" s="934"/>
      <c r="WPM25" s="934"/>
      <c r="WPN25" s="934"/>
      <c r="WPO25" s="934"/>
      <c r="WPP25" s="934"/>
      <c r="WPQ25" s="934"/>
      <c r="WPR25" s="934"/>
      <c r="WPS25" s="934"/>
      <c r="WPT25" s="934"/>
      <c r="WPU25" s="934"/>
      <c r="WPV25" s="934"/>
      <c r="WPW25" s="934"/>
      <c r="WPX25" s="934"/>
      <c r="WPY25" s="934"/>
      <c r="WPZ25" s="934"/>
      <c r="WQA25" s="934"/>
      <c r="WQB25" s="934"/>
      <c r="WQC25" s="934"/>
      <c r="WQD25" s="934"/>
      <c r="WQE25" s="934"/>
      <c r="WQF25" s="934"/>
      <c r="WQG25" s="934"/>
      <c r="WQH25" s="934"/>
      <c r="WQI25" s="934"/>
      <c r="WQJ25" s="934"/>
      <c r="WQK25" s="934"/>
      <c r="WQL25" s="934"/>
      <c r="WQM25" s="934"/>
      <c r="WQN25" s="934"/>
      <c r="WQO25" s="934"/>
      <c r="WQP25" s="934"/>
      <c r="WQQ25" s="934"/>
      <c r="WQR25" s="934"/>
      <c r="WQS25" s="934"/>
      <c r="WQT25" s="934"/>
      <c r="WQU25" s="934"/>
      <c r="WQV25" s="934"/>
      <c r="WQW25" s="934"/>
      <c r="WQX25" s="934"/>
      <c r="WQY25" s="934"/>
      <c r="WQZ25" s="934"/>
      <c r="WRA25" s="934"/>
      <c r="WRB25" s="934"/>
      <c r="WRC25" s="934"/>
      <c r="WRD25" s="934"/>
      <c r="WRE25" s="934"/>
      <c r="WRF25" s="934"/>
      <c r="WRG25" s="934"/>
      <c r="WRH25" s="934"/>
      <c r="WRI25" s="934"/>
      <c r="WRJ25" s="934"/>
      <c r="WRK25" s="934"/>
      <c r="WRL25" s="934"/>
      <c r="WRM25" s="934"/>
      <c r="WRN25" s="934"/>
      <c r="WRO25" s="934"/>
      <c r="WRP25" s="934"/>
      <c r="WRQ25" s="934"/>
      <c r="WRR25" s="934"/>
      <c r="WRS25" s="934"/>
      <c r="WRT25" s="934"/>
      <c r="WRU25" s="934"/>
      <c r="WRV25" s="934"/>
      <c r="WRW25" s="934"/>
      <c r="WRX25" s="934"/>
      <c r="WRY25" s="934"/>
      <c r="WRZ25" s="934"/>
      <c r="WSA25" s="934"/>
      <c r="WSB25" s="934"/>
      <c r="WSC25" s="934"/>
      <c r="WSD25" s="934"/>
      <c r="WSE25" s="934"/>
      <c r="WSF25" s="934"/>
      <c r="WSG25" s="934"/>
      <c r="WSH25" s="934"/>
      <c r="WSI25" s="934"/>
      <c r="WSJ25" s="934"/>
      <c r="WSK25" s="934"/>
      <c r="WSL25" s="934"/>
      <c r="WSM25" s="934"/>
      <c r="WSN25" s="934"/>
      <c r="WSO25" s="934"/>
      <c r="WSP25" s="934"/>
      <c r="WSQ25" s="934"/>
      <c r="WSR25" s="934"/>
      <c r="WSS25" s="934"/>
      <c r="WST25" s="934"/>
      <c r="WSU25" s="934"/>
      <c r="WSV25" s="934"/>
      <c r="WSW25" s="934"/>
      <c r="WSX25" s="934"/>
      <c r="WSY25" s="934"/>
      <c r="WSZ25" s="934"/>
      <c r="WTA25" s="934"/>
      <c r="WTB25" s="934"/>
      <c r="WTC25" s="934"/>
      <c r="WTD25" s="934"/>
      <c r="WTE25" s="934"/>
      <c r="WTF25" s="934"/>
      <c r="WTG25" s="934"/>
      <c r="WTH25" s="934"/>
      <c r="WTI25" s="934"/>
      <c r="WTJ25" s="934"/>
      <c r="WTK25" s="934"/>
      <c r="WTL25" s="934"/>
      <c r="WTM25" s="934"/>
      <c r="WTN25" s="934"/>
      <c r="WTO25" s="934"/>
      <c r="WTP25" s="934"/>
      <c r="WTQ25" s="934"/>
      <c r="WTR25" s="934"/>
      <c r="WTS25" s="934"/>
      <c r="WTT25" s="934"/>
      <c r="WTU25" s="934"/>
      <c r="WTV25" s="934"/>
      <c r="WTW25" s="934"/>
      <c r="WTX25" s="934"/>
      <c r="WTY25" s="934"/>
      <c r="WTZ25" s="934"/>
      <c r="WUA25" s="934"/>
      <c r="WUB25" s="934"/>
      <c r="WUC25" s="934"/>
      <c r="WUD25" s="934"/>
      <c r="WUE25" s="934"/>
      <c r="WUF25" s="934"/>
      <c r="WUG25" s="934"/>
      <c r="WUH25" s="934"/>
      <c r="WUI25" s="934"/>
      <c r="WUJ25" s="934"/>
      <c r="WUK25" s="934"/>
      <c r="WUL25" s="934"/>
      <c r="WUM25" s="934"/>
      <c r="WUN25" s="934"/>
      <c r="WUO25" s="934"/>
      <c r="WUP25" s="934"/>
      <c r="WUQ25" s="934"/>
      <c r="WUR25" s="934"/>
      <c r="WUS25" s="934"/>
      <c r="WUT25" s="934"/>
      <c r="WUU25" s="934"/>
      <c r="WUV25" s="934"/>
      <c r="WUW25" s="934"/>
      <c r="WUX25" s="934"/>
      <c r="WUY25" s="934"/>
      <c r="WUZ25" s="934"/>
      <c r="WVA25" s="934"/>
      <c r="WVB25" s="934"/>
      <c r="WVC25" s="934"/>
      <c r="WVD25" s="934"/>
      <c r="WVE25" s="934"/>
    </row>
    <row r="26" spans="1:16125" s="936" customFormat="1">
      <c r="A26" s="2332" t="s">
        <v>1050</v>
      </c>
      <c r="B26" s="2333"/>
      <c r="C26" s="2333"/>
      <c r="D26" s="2333"/>
      <c r="E26" s="2333"/>
      <c r="F26" s="2333"/>
      <c r="G26" s="1052"/>
      <c r="H26" s="1053"/>
      <c r="I26" s="966"/>
      <c r="J26" s="966"/>
      <c r="K26" s="966"/>
      <c r="L26" s="966">
        <v>0</v>
      </c>
      <c r="M26" s="968"/>
      <c r="N26" s="986"/>
      <c r="O26" s="987"/>
      <c r="P26" s="988"/>
      <c r="Q26" s="988"/>
      <c r="R26" s="972"/>
      <c r="S26" s="972"/>
      <c r="T26" s="972"/>
      <c r="U26" s="987">
        <f t="shared" si="0"/>
        <v>0</v>
      </c>
      <c r="V26" s="973">
        <f t="shared" si="1"/>
        <v>0</v>
      </c>
      <c r="W26" s="989">
        <f t="shared" si="2"/>
        <v>0</v>
      </c>
      <c r="X26" s="1054"/>
      <c r="Y26" s="1055"/>
      <c r="Z26" s="991"/>
      <c r="AA26" s="1055"/>
      <c r="AB26" s="1056"/>
      <c r="AC26" s="978"/>
      <c r="AG26" s="995"/>
    </row>
    <row r="27" spans="1:16125">
      <c r="A27" s="1057" t="s">
        <v>1051</v>
      </c>
      <c r="B27" s="1058" t="s">
        <v>1052</v>
      </c>
      <c r="C27" s="1059" t="s">
        <v>395</v>
      </c>
      <c r="D27" s="1059" t="s">
        <v>258</v>
      </c>
      <c r="E27" s="1060">
        <v>42095</v>
      </c>
      <c r="F27" s="1060">
        <v>43190</v>
      </c>
      <c r="G27" s="1052" t="s">
        <v>1053</v>
      </c>
      <c r="H27" s="1061">
        <f>3175628/1.3</f>
        <v>2442790.769230769</v>
      </c>
      <c r="I27" s="1062"/>
      <c r="J27" s="1062"/>
      <c r="K27" s="966">
        <v>59803.13</v>
      </c>
      <c r="L27" s="983">
        <v>794705.98</v>
      </c>
      <c r="M27" s="985">
        <f>+H27-L27</f>
        <v>1648084.789230769</v>
      </c>
      <c r="N27" s="1034"/>
      <c r="O27" s="1032">
        <v>50855.08</v>
      </c>
      <c r="P27" s="1035">
        <v>29663.58</v>
      </c>
      <c r="Q27" s="1035">
        <v>68426.929999999993</v>
      </c>
      <c r="R27" s="1036">
        <v>94103.72</v>
      </c>
      <c r="S27" s="1036">
        <v>41951.92</v>
      </c>
      <c r="T27" s="1036">
        <v>33439.57</v>
      </c>
      <c r="U27" s="987">
        <f t="shared" si="0"/>
        <v>318440.8</v>
      </c>
      <c r="V27" s="973">
        <f t="shared" si="1"/>
        <v>1113146.78</v>
      </c>
      <c r="W27" s="989">
        <f t="shared" si="2"/>
        <v>1329643.989230769</v>
      </c>
      <c r="X27" s="1054"/>
      <c r="Y27" s="991">
        <f>(YEAR(F27)-YEAR(E27))*12+MONTH(F27)-MONTH(E27)+1</f>
        <v>36</v>
      </c>
      <c r="Z27" s="991">
        <f>(YEAR($A$2)-YEAR(E27))*12+MONTH($A$2)-MONTH(E27)+1</f>
        <v>21</v>
      </c>
      <c r="AA27" s="992">
        <f>+Z27/Y27</f>
        <v>0.58333333333333337</v>
      </c>
      <c r="AB27" s="993">
        <f>+V27/H27</f>
        <v>0.45568650169352337</v>
      </c>
      <c r="AC27" s="1026" t="s">
        <v>1054</v>
      </c>
      <c r="AG27" s="995"/>
    </row>
    <row r="28" spans="1:16125" ht="30">
      <c r="A28" s="1057" t="s">
        <v>1055</v>
      </c>
      <c r="B28" s="1058"/>
      <c r="C28" s="1059" t="s">
        <v>1056</v>
      </c>
      <c r="D28" s="1059" t="s">
        <v>1057</v>
      </c>
      <c r="E28" s="1060">
        <v>42370</v>
      </c>
      <c r="F28" s="1060">
        <v>42735</v>
      </c>
      <c r="G28" s="1052" t="s">
        <v>1058</v>
      </c>
      <c r="H28" s="1061">
        <v>43500</v>
      </c>
      <c r="I28" s="1062"/>
      <c r="J28" s="1062"/>
      <c r="K28" s="966"/>
      <c r="L28" s="983">
        <v>14215.17</v>
      </c>
      <c r="M28" s="985">
        <f>+H28-L28</f>
        <v>29284.83</v>
      </c>
      <c r="N28" s="1034"/>
      <c r="O28" s="1032"/>
      <c r="P28" s="1035">
        <v>492.52</v>
      </c>
      <c r="Q28" s="1035">
        <v>191.36</v>
      </c>
      <c r="R28" s="1036">
        <v>19.68</v>
      </c>
      <c r="S28" s="1036">
        <v>12238.32</v>
      </c>
      <c r="T28" s="1036">
        <v>6779.44</v>
      </c>
      <c r="U28" s="987">
        <f t="shared" si="0"/>
        <v>19721.32</v>
      </c>
      <c r="V28" s="973">
        <f t="shared" si="1"/>
        <v>33936.49</v>
      </c>
      <c r="W28" s="989">
        <f t="shared" si="2"/>
        <v>9563.510000000002</v>
      </c>
      <c r="X28" s="1054"/>
      <c r="Y28" s="991">
        <f>(YEAR(F28)-YEAR(E28))*12+MONTH(F28)-MONTH(E28)+1</f>
        <v>12</v>
      </c>
      <c r="Z28" s="991">
        <f>(YEAR($A$2)-YEAR(E28))*12+MONTH($A$2)-MONTH(E28)+1</f>
        <v>12</v>
      </c>
      <c r="AA28" s="992">
        <f>+Z28/Y28</f>
        <v>1</v>
      </c>
      <c r="AB28" s="993">
        <f>+V28/H28</f>
        <v>0.78014919540229877</v>
      </c>
      <c r="AC28" s="1037" t="s">
        <v>1059</v>
      </c>
      <c r="AG28" s="995"/>
    </row>
    <row r="29" spans="1:16125" ht="30">
      <c r="A29" s="1057" t="s">
        <v>1060</v>
      </c>
      <c r="B29" s="1058" t="s">
        <v>471</v>
      </c>
      <c r="C29" s="1059" t="s">
        <v>382</v>
      </c>
      <c r="D29" s="1059" t="s">
        <v>1061</v>
      </c>
      <c r="E29" s="1060">
        <v>42649</v>
      </c>
      <c r="F29" s="1060">
        <v>42740</v>
      </c>
      <c r="G29" s="1052" t="s">
        <v>1062</v>
      </c>
      <c r="H29" s="1061">
        <v>276780.18297055323</v>
      </c>
      <c r="I29" s="1062"/>
      <c r="J29" s="1062"/>
      <c r="K29" s="966"/>
      <c r="L29" s="983"/>
      <c r="M29" s="985"/>
      <c r="N29" s="1034"/>
      <c r="O29" s="1032"/>
      <c r="P29" s="1035"/>
      <c r="Q29" s="1035"/>
      <c r="R29" s="1036">
        <v>25423.18</v>
      </c>
      <c r="S29" s="1036">
        <v>76538.25</v>
      </c>
      <c r="T29" s="1036">
        <v>66274.28</v>
      </c>
      <c r="U29" s="987">
        <f t="shared" si="0"/>
        <v>168235.71</v>
      </c>
      <c r="V29" s="973">
        <f t="shared" si="1"/>
        <v>168235.71</v>
      </c>
      <c r="W29" s="989">
        <f t="shared" si="2"/>
        <v>108544.47297055324</v>
      </c>
      <c r="X29" s="1054"/>
      <c r="Y29" s="991">
        <f>(YEAR(F29)-YEAR(E29))*12+MONTH(F29)-MONTH(E29)+1</f>
        <v>4</v>
      </c>
      <c r="Z29" s="991">
        <f>(YEAR($A$2)-YEAR(E29))*12+MONTH($A$2)-MONTH(E29)+1</f>
        <v>3</v>
      </c>
      <c r="AA29" s="992">
        <f>+Z29/Y29</f>
        <v>0.75</v>
      </c>
      <c r="AB29" s="993">
        <f>+V29/H29</f>
        <v>0.60783148632392758</v>
      </c>
      <c r="AC29" s="1063" t="s">
        <v>1063</v>
      </c>
      <c r="AG29" s="995"/>
    </row>
    <row r="30" spans="1:16125">
      <c r="A30" s="1057" t="s">
        <v>1064</v>
      </c>
      <c r="B30" s="1058" t="s">
        <v>1065</v>
      </c>
      <c r="C30" s="1059" t="s">
        <v>250</v>
      </c>
      <c r="D30" s="1059" t="s">
        <v>251</v>
      </c>
      <c r="E30" s="1060">
        <v>42461</v>
      </c>
      <c r="F30" s="1060">
        <v>42825</v>
      </c>
      <c r="G30" s="1052" t="s">
        <v>1066</v>
      </c>
      <c r="H30" s="1061">
        <v>643963</v>
      </c>
      <c r="I30" s="1062"/>
      <c r="J30" s="1062"/>
      <c r="K30" s="966"/>
      <c r="L30" s="983">
        <v>24492.399999999998</v>
      </c>
      <c r="M30" s="985">
        <f>+H30-L30</f>
        <v>619470.6</v>
      </c>
      <c r="N30" s="1034"/>
      <c r="O30" s="1032">
        <v>20660.45</v>
      </c>
      <c r="P30" s="1035">
        <v>37210.35</v>
      </c>
      <c r="Q30" s="1035">
        <v>65616.710000000006</v>
      </c>
      <c r="R30" s="1036">
        <v>23698.5</v>
      </c>
      <c r="S30" s="1036">
        <v>25447.34</v>
      </c>
      <c r="T30" s="1036">
        <v>36450.089999999997</v>
      </c>
      <c r="U30" s="987">
        <f t="shared" si="0"/>
        <v>209083.44</v>
      </c>
      <c r="V30" s="973">
        <f t="shared" si="1"/>
        <v>233575.84</v>
      </c>
      <c r="W30" s="989">
        <f t="shared" si="2"/>
        <v>410387.16000000003</v>
      </c>
      <c r="X30" s="1054"/>
      <c r="Y30" s="991">
        <f>(YEAR(F30)-YEAR(E30))*12+MONTH(F30)-MONTH(E30)+1</f>
        <v>12</v>
      </c>
      <c r="Z30" s="991">
        <f>(YEAR($A$2)-YEAR(E30))*12+MONTH($A$2)-MONTH(E30)+1</f>
        <v>9</v>
      </c>
      <c r="AA30" s="992">
        <f>+Z30/Y30</f>
        <v>0.75</v>
      </c>
      <c r="AB30" s="993">
        <f>+V30/H30</f>
        <v>0.36271624301396199</v>
      </c>
      <c r="AC30" s="1064" t="s">
        <v>1067</v>
      </c>
      <c r="AG30" s="995"/>
    </row>
    <row r="31" spans="1:16125">
      <c r="O31" s="1067"/>
      <c r="P31" s="1068"/>
      <c r="Q31" s="1068"/>
      <c r="R31" s="1069"/>
      <c r="S31" s="1069"/>
      <c r="T31" s="1069"/>
      <c r="U31" s="987">
        <f t="shared" si="0"/>
        <v>0</v>
      </c>
      <c r="V31" s="973">
        <f t="shared" si="1"/>
        <v>0</v>
      </c>
      <c r="W31" s="989">
        <f t="shared" si="2"/>
        <v>0</v>
      </c>
      <c r="X31" s="1070"/>
      <c r="Y31" s="1071"/>
      <c r="Z31" s="1071"/>
      <c r="AA31" s="1071"/>
      <c r="AB31" s="1071"/>
      <c r="AC31" s="1026"/>
      <c r="AG31" s="995"/>
    </row>
    <row r="32" spans="1:16125" s="936" customFormat="1" ht="31.5">
      <c r="A32" s="1072" t="s">
        <v>1068</v>
      </c>
      <c r="B32" s="980" t="s">
        <v>1069</v>
      </c>
      <c r="C32" s="981" t="s">
        <v>284</v>
      </c>
      <c r="D32" s="981" t="s">
        <v>283</v>
      </c>
      <c r="E32" s="997">
        <v>41913</v>
      </c>
      <c r="F32" s="982">
        <v>42735</v>
      </c>
      <c r="G32" s="998" t="s">
        <v>1070</v>
      </c>
      <c r="H32" s="1031">
        <f>100000*1.54+59707*1.45</f>
        <v>240575.15</v>
      </c>
      <c r="I32" s="983"/>
      <c r="J32" s="983"/>
      <c r="K32" s="983">
        <v>62570.58</v>
      </c>
      <c r="L32" s="983">
        <v>140740.11000000002</v>
      </c>
      <c r="M32" s="985">
        <f t="shared" ref="M32:M37" si="8">+H32-L32</f>
        <v>99835.039999999979</v>
      </c>
      <c r="N32" s="986"/>
      <c r="O32" s="987">
        <v>5082.8100000000004</v>
      </c>
      <c r="P32" s="988">
        <v>3892.64</v>
      </c>
      <c r="Q32" s="988">
        <v>3269.72</v>
      </c>
      <c r="R32" s="972">
        <v>6733.93</v>
      </c>
      <c r="S32" s="972">
        <v>45641.71</v>
      </c>
      <c r="T32" s="972">
        <v>23936.52</v>
      </c>
      <c r="U32" s="987">
        <f t="shared" si="0"/>
        <v>88557.33</v>
      </c>
      <c r="V32" s="973">
        <f t="shared" si="1"/>
        <v>229297.44</v>
      </c>
      <c r="W32" s="989">
        <f t="shared" si="2"/>
        <v>11277.709999999992</v>
      </c>
      <c r="X32" s="1054"/>
      <c r="Y32" s="991">
        <f t="shared" ref="Y32:Y37" si="9">(YEAR(F32)-YEAR(E32))*12+MONTH(F32)-MONTH(E32)+1</f>
        <v>27</v>
      </c>
      <c r="Z32" s="991">
        <f t="shared" ref="Z32:Z37" si="10">(YEAR($A$2)-YEAR(E32))*12+MONTH($A$2)-MONTH(E32)+1</f>
        <v>27</v>
      </c>
      <c r="AA32" s="992">
        <f t="shared" ref="AA32:AA37" si="11">+Z32/Y32</f>
        <v>1</v>
      </c>
      <c r="AB32" s="993">
        <f t="shared" ref="AB32:AB37" si="12">+V32/H32</f>
        <v>0.95312188312051349</v>
      </c>
      <c r="AC32" s="1003" t="s">
        <v>1071</v>
      </c>
      <c r="AG32" s="995"/>
    </row>
    <row r="33" spans="1:33" s="936" customFormat="1" ht="31.5">
      <c r="A33" s="1072" t="s">
        <v>1068</v>
      </c>
      <c r="B33" s="980" t="s">
        <v>1072</v>
      </c>
      <c r="C33" s="981" t="s">
        <v>484</v>
      </c>
      <c r="D33" s="981" t="s">
        <v>485</v>
      </c>
      <c r="E33" s="997">
        <v>42461</v>
      </c>
      <c r="F33" s="982">
        <v>42735</v>
      </c>
      <c r="G33" s="998" t="s">
        <v>1073</v>
      </c>
      <c r="H33" s="1031">
        <f>60000*1.45</f>
        <v>87000</v>
      </c>
      <c r="I33" s="983"/>
      <c r="J33" s="983"/>
      <c r="K33" s="983"/>
      <c r="L33" s="983">
        <v>0</v>
      </c>
      <c r="M33" s="985">
        <f t="shared" si="8"/>
        <v>87000</v>
      </c>
      <c r="N33" s="986"/>
      <c r="O33" s="987">
        <v>0</v>
      </c>
      <c r="P33" s="988">
        <v>0</v>
      </c>
      <c r="Q33" s="988">
        <v>0</v>
      </c>
      <c r="R33" s="972">
        <v>1672</v>
      </c>
      <c r="S33" s="972">
        <v>7059.27</v>
      </c>
      <c r="T33" s="972">
        <v>25433.24</v>
      </c>
      <c r="U33" s="987">
        <f t="shared" si="0"/>
        <v>34164.51</v>
      </c>
      <c r="V33" s="973">
        <f t="shared" si="1"/>
        <v>34164.51</v>
      </c>
      <c r="W33" s="989">
        <f t="shared" si="2"/>
        <v>52835.49</v>
      </c>
      <c r="X33" s="1000"/>
      <c r="Y33" s="991">
        <f t="shared" si="9"/>
        <v>9</v>
      </c>
      <c r="Z33" s="991">
        <f t="shared" si="10"/>
        <v>9</v>
      </c>
      <c r="AA33" s="992">
        <f t="shared" si="11"/>
        <v>1</v>
      </c>
      <c r="AB33" s="993">
        <f t="shared" si="12"/>
        <v>0.39269551724137935</v>
      </c>
      <c r="AC33" s="1073" t="s">
        <v>1074</v>
      </c>
      <c r="AG33" s="995"/>
    </row>
    <row r="34" spans="1:33" s="936" customFormat="1" ht="31.5">
      <c r="A34" s="1072" t="s">
        <v>1075</v>
      </c>
      <c r="B34" s="980" t="s">
        <v>486</v>
      </c>
      <c r="C34" s="981" t="s">
        <v>487</v>
      </c>
      <c r="D34" s="981" t="s">
        <v>488</v>
      </c>
      <c r="E34" s="997">
        <v>41944</v>
      </c>
      <c r="F34" s="982">
        <v>43220</v>
      </c>
      <c r="G34" s="998" t="s">
        <v>1076</v>
      </c>
      <c r="H34" s="1031">
        <f>2253*1.5</f>
        <v>3379.5</v>
      </c>
      <c r="I34" s="983"/>
      <c r="J34" s="983"/>
      <c r="K34" s="983">
        <v>0</v>
      </c>
      <c r="L34" s="983">
        <v>0</v>
      </c>
      <c r="M34" s="985">
        <f t="shared" si="8"/>
        <v>3379.5</v>
      </c>
      <c r="N34" s="986"/>
      <c r="O34" s="987">
        <v>0</v>
      </c>
      <c r="P34" s="988"/>
      <c r="Q34" s="988">
        <v>0</v>
      </c>
      <c r="R34" s="972">
        <v>0</v>
      </c>
      <c r="S34" s="972">
        <v>0</v>
      </c>
      <c r="T34" s="972">
        <v>0</v>
      </c>
      <c r="U34" s="987">
        <f t="shared" si="0"/>
        <v>0</v>
      </c>
      <c r="V34" s="973">
        <f t="shared" si="1"/>
        <v>0</v>
      </c>
      <c r="W34" s="989">
        <f t="shared" si="2"/>
        <v>3379.5</v>
      </c>
      <c r="X34" s="1054"/>
      <c r="Y34" s="991">
        <f t="shared" si="9"/>
        <v>42</v>
      </c>
      <c r="Z34" s="991">
        <f t="shared" si="10"/>
        <v>26</v>
      </c>
      <c r="AA34" s="992">
        <f t="shared" si="11"/>
        <v>0.61904761904761907</v>
      </c>
      <c r="AB34" s="993">
        <f t="shared" si="12"/>
        <v>0</v>
      </c>
      <c r="AC34" s="978" t="s">
        <v>1077</v>
      </c>
      <c r="AG34" s="995"/>
    </row>
    <row r="35" spans="1:33" s="936" customFormat="1" ht="15.75">
      <c r="A35" s="1072" t="s">
        <v>493</v>
      </c>
      <c r="B35" s="1072" t="s">
        <v>494</v>
      </c>
      <c r="C35" s="981" t="s">
        <v>495</v>
      </c>
      <c r="D35" s="981" t="s">
        <v>496</v>
      </c>
      <c r="E35" s="997">
        <v>42510</v>
      </c>
      <c r="F35" s="982">
        <v>42704</v>
      </c>
      <c r="G35" s="998" t="s">
        <v>1078</v>
      </c>
      <c r="H35" s="1031">
        <v>37421.58</v>
      </c>
      <c r="I35" s="983"/>
      <c r="J35" s="983"/>
      <c r="K35" s="983">
        <v>0</v>
      </c>
      <c r="L35" s="983">
        <v>0</v>
      </c>
      <c r="M35" s="985">
        <f t="shared" si="8"/>
        <v>37421.58</v>
      </c>
      <c r="N35" s="986"/>
      <c r="O35" s="987">
        <v>0</v>
      </c>
      <c r="P35" s="988"/>
      <c r="Q35" s="988">
        <v>0</v>
      </c>
      <c r="R35" s="972">
        <v>37581.58</v>
      </c>
      <c r="S35" s="972">
        <v>0</v>
      </c>
      <c r="T35" s="972">
        <v>0</v>
      </c>
      <c r="U35" s="987">
        <f t="shared" si="0"/>
        <v>37581.58</v>
      </c>
      <c r="V35" s="973">
        <f t="shared" si="1"/>
        <v>37581.58</v>
      </c>
      <c r="W35" s="989">
        <f t="shared" si="2"/>
        <v>-160</v>
      </c>
      <c r="X35" s="1054"/>
      <c r="Y35" s="991">
        <f t="shared" si="9"/>
        <v>7</v>
      </c>
      <c r="Z35" s="991">
        <f t="shared" si="10"/>
        <v>8</v>
      </c>
      <c r="AA35" s="992">
        <f t="shared" si="11"/>
        <v>1.1428571428571428</v>
      </c>
      <c r="AB35" s="993">
        <f t="shared" si="12"/>
        <v>1.0042756078177351</v>
      </c>
      <c r="AC35" s="1002" t="s">
        <v>1079</v>
      </c>
      <c r="AG35" s="995"/>
    </row>
    <row r="36" spans="1:33" s="936" customFormat="1" ht="15.75">
      <c r="A36" s="1074" t="s">
        <v>489</v>
      </c>
      <c r="B36" s="1075" t="s">
        <v>490</v>
      </c>
      <c r="C36" s="1076" t="s">
        <v>491</v>
      </c>
      <c r="D36" s="1076" t="s">
        <v>492</v>
      </c>
      <c r="E36" s="1077">
        <v>42594</v>
      </c>
      <c r="F36" s="1078">
        <v>42778</v>
      </c>
      <c r="G36" s="1079" t="s">
        <v>1080</v>
      </c>
      <c r="H36" s="1080">
        <v>78155</v>
      </c>
      <c r="I36" s="1081"/>
      <c r="J36" s="1081"/>
      <c r="K36" s="1081"/>
      <c r="L36" s="1081"/>
      <c r="M36" s="985">
        <f t="shared" si="8"/>
        <v>78155</v>
      </c>
      <c r="N36" s="1082"/>
      <c r="O36" s="1083"/>
      <c r="P36" s="1084"/>
      <c r="Q36" s="1084">
        <v>357</v>
      </c>
      <c r="R36" s="1085">
        <v>8349.99</v>
      </c>
      <c r="S36" s="1085">
        <v>3844.73</v>
      </c>
      <c r="T36" s="1085">
        <v>20092.61</v>
      </c>
      <c r="U36" s="987">
        <f t="shared" si="0"/>
        <v>32644.33</v>
      </c>
      <c r="V36" s="973">
        <f t="shared" si="1"/>
        <v>32644.33</v>
      </c>
      <c r="W36" s="989">
        <f t="shared" si="2"/>
        <v>45510.67</v>
      </c>
      <c r="X36" s="1086"/>
      <c r="Y36" s="991">
        <f t="shared" si="9"/>
        <v>7</v>
      </c>
      <c r="Z36" s="991">
        <f t="shared" si="10"/>
        <v>5</v>
      </c>
      <c r="AA36" s="992">
        <f t="shared" si="11"/>
        <v>0.7142857142857143</v>
      </c>
      <c r="AB36" s="993">
        <f t="shared" si="12"/>
        <v>0.41768703217964304</v>
      </c>
      <c r="AC36" s="1087" t="s">
        <v>1081</v>
      </c>
      <c r="AG36" s="995"/>
    </row>
    <row r="37" spans="1:33" s="936" customFormat="1" ht="15.75">
      <c r="A37" s="1072" t="s">
        <v>1082</v>
      </c>
      <c r="B37" s="1072" t="s">
        <v>1083</v>
      </c>
      <c r="C37" s="981" t="s">
        <v>1084</v>
      </c>
      <c r="D37" s="981" t="s">
        <v>1085</v>
      </c>
      <c r="E37" s="997">
        <v>42370</v>
      </c>
      <c r="F37" s="982">
        <v>42916</v>
      </c>
      <c r="G37" s="998" t="s">
        <v>1086</v>
      </c>
      <c r="H37" s="1031">
        <f>26201+23743+50000</f>
        <v>99944</v>
      </c>
      <c r="I37" s="983"/>
      <c r="J37" s="983">
        <v>0</v>
      </c>
      <c r="K37" s="983">
        <v>33917.550000000003</v>
      </c>
      <c r="L37" s="983">
        <f>K37</f>
        <v>33917.550000000003</v>
      </c>
      <c r="M37" s="985">
        <f t="shared" si="8"/>
        <v>66026.45</v>
      </c>
      <c r="N37" s="986"/>
      <c r="O37" s="987">
        <v>0</v>
      </c>
      <c r="P37" s="988"/>
      <c r="Q37" s="988">
        <v>9965.42</v>
      </c>
      <c r="R37" s="972">
        <v>1664.23</v>
      </c>
      <c r="S37" s="972">
        <v>19886.68</v>
      </c>
      <c r="T37" s="972">
        <v>1350</v>
      </c>
      <c r="U37" s="987">
        <f t="shared" si="0"/>
        <v>32866.33</v>
      </c>
      <c r="V37" s="973">
        <f t="shared" si="1"/>
        <v>66783.88</v>
      </c>
      <c r="W37" s="989">
        <f t="shared" si="2"/>
        <v>33160.119999999995</v>
      </c>
      <c r="X37" s="1054">
        <v>6</v>
      </c>
      <c r="Y37" s="991">
        <f t="shared" si="9"/>
        <v>18</v>
      </c>
      <c r="Z37" s="991">
        <f t="shared" si="10"/>
        <v>12</v>
      </c>
      <c r="AA37" s="992">
        <f t="shared" si="11"/>
        <v>0.66666666666666663</v>
      </c>
      <c r="AB37" s="993">
        <f t="shared" si="12"/>
        <v>0.66821299927959665</v>
      </c>
      <c r="AC37" s="1026" t="s">
        <v>1087</v>
      </c>
      <c r="AG37" s="995"/>
    </row>
    <row r="38" spans="1:33" s="936" customFormat="1" ht="15.75">
      <c r="A38" s="1074"/>
      <c r="B38" s="1075"/>
      <c r="C38" s="1076"/>
      <c r="D38" s="1076"/>
      <c r="E38" s="1077"/>
      <c r="F38" s="1078"/>
      <c r="G38" s="1079"/>
      <c r="H38" s="1080"/>
      <c r="I38" s="1081"/>
      <c r="J38" s="1081"/>
      <c r="K38" s="1081"/>
      <c r="L38" s="1081"/>
      <c r="M38" s="1088"/>
      <c r="N38" s="1082"/>
      <c r="O38" s="1083"/>
      <c r="P38" s="1084"/>
      <c r="Q38" s="1084"/>
      <c r="R38" s="1085"/>
      <c r="S38" s="1085"/>
      <c r="T38" s="1085"/>
      <c r="U38" s="1086"/>
      <c r="V38" s="973">
        <f t="shared" si="1"/>
        <v>0</v>
      </c>
      <c r="W38" s="989">
        <f t="shared" si="2"/>
        <v>0</v>
      </c>
      <c r="X38" s="1086"/>
      <c r="Y38" s="1089"/>
      <c r="Z38" s="1089"/>
      <c r="AA38" s="1090"/>
      <c r="AB38" s="1091"/>
      <c r="AC38" s="1026"/>
      <c r="AG38" s="995"/>
    </row>
    <row r="39" spans="1:33" ht="15.75" thickBot="1">
      <c r="A39" s="1092" t="s">
        <v>1088</v>
      </c>
      <c r="B39" s="1093"/>
      <c r="C39" s="1094"/>
      <c r="D39" s="1094"/>
      <c r="E39" s="1094"/>
      <c r="F39" s="1095"/>
      <c r="G39" s="1096"/>
      <c r="H39" s="1097">
        <f>SUM(H4:H35)-H40</f>
        <v>12167605.658542633</v>
      </c>
      <c r="I39" s="1097">
        <f>SUM(I4:I34)</f>
        <v>431437.49000000017</v>
      </c>
      <c r="J39" s="1097">
        <f>SUM(J4:J34)</f>
        <v>800722.60000000009</v>
      </c>
      <c r="K39" s="1097">
        <f>SUM(K4:K34)</f>
        <v>1032063.2799999999</v>
      </c>
      <c r="L39" s="1097">
        <v>2904223.6399999997</v>
      </c>
      <c r="M39" s="1097">
        <f>SUM(M4:M37)</f>
        <v>10416824.335572077</v>
      </c>
      <c r="N39" s="1097"/>
      <c r="O39" s="1097">
        <f t="shared" ref="O39:W39" si="13">SUM(O4:O37)</f>
        <v>574910.54</v>
      </c>
      <c r="P39" s="1098">
        <f t="shared" si="13"/>
        <v>567002.55999999994</v>
      </c>
      <c r="Q39" s="1098">
        <f t="shared" si="13"/>
        <v>1221101.7999999998</v>
      </c>
      <c r="R39" s="1098">
        <f t="shared" si="13"/>
        <v>655792.25000000012</v>
      </c>
      <c r="S39" s="1098">
        <f t="shared" si="13"/>
        <v>693359.3</v>
      </c>
      <c r="T39" s="1098">
        <f t="shared" si="13"/>
        <v>838618.50999999989</v>
      </c>
      <c r="U39" s="1098">
        <f t="shared" si="13"/>
        <v>4550784.96</v>
      </c>
      <c r="V39" s="1098">
        <f t="shared" si="13"/>
        <v>10852249.299999999</v>
      </c>
      <c r="W39" s="1099">
        <f t="shared" si="13"/>
        <v>4921346.0685426323</v>
      </c>
      <c r="X39" s="1097"/>
      <c r="Y39" s="1100"/>
      <c r="Z39" s="1100"/>
      <c r="AA39" s="1100"/>
      <c r="AB39" s="1100"/>
      <c r="AC39" s="1101"/>
      <c r="AE39" s="1102"/>
      <c r="AG39" s="995"/>
    </row>
    <row r="40" spans="1:33" ht="15.75" thickTop="1">
      <c r="A40" s="1103"/>
      <c r="B40" s="1104"/>
      <c r="C40" s="1105"/>
      <c r="D40" s="1105"/>
      <c r="E40" s="1105"/>
      <c r="F40" s="1106"/>
      <c r="G40" s="1107"/>
      <c r="H40" s="1108">
        <v>3427890.7100000004</v>
      </c>
      <c r="I40" s="1109"/>
      <c r="J40" s="1109"/>
      <c r="K40" s="1109"/>
      <c r="L40" s="1109"/>
      <c r="M40" s="1110"/>
      <c r="N40" s="1111"/>
      <c r="O40" s="1109"/>
      <c r="P40" s="1110"/>
      <c r="Q40" s="1110"/>
      <c r="R40" s="1112"/>
      <c r="S40" s="1112"/>
      <c r="T40" s="1112"/>
      <c r="U40" s="1110"/>
      <c r="V40" s="1111"/>
      <c r="W40" s="1113"/>
      <c r="X40" s="1114"/>
      <c r="Y40" s="1115"/>
      <c r="Z40" s="1115"/>
      <c r="AA40" s="1115"/>
      <c r="AB40" s="1115"/>
      <c r="AC40" s="1116"/>
      <c r="AE40" s="1102"/>
      <c r="AG40" s="995"/>
    </row>
    <row r="41" spans="1:33" ht="15.75" thickBot="1">
      <c r="A41" s="1103"/>
      <c r="B41" s="1104"/>
      <c r="C41" s="1105"/>
      <c r="D41" s="1105"/>
      <c r="E41" s="1105"/>
      <c r="F41" s="1106"/>
      <c r="G41" s="1107"/>
      <c r="H41" s="1109"/>
      <c r="I41" s="1109"/>
      <c r="J41" s="1109"/>
      <c r="K41" s="1109"/>
      <c r="L41" s="1109"/>
      <c r="M41" s="1110"/>
      <c r="N41" s="1111"/>
      <c r="O41" s="1109"/>
      <c r="P41" s="1110"/>
      <c r="Q41" s="1110"/>
      <c r="R41" s="1112"/>
      <c r="S41" s="1112"/>
      <c r="T41" s="1112"/>
      <c r="U41" s="1110"/>
      <c r="V41" s="1111"/>
      <c r="W41" s="1113"/>
      <c r="X41" s="1114"/>
      <c r="Y41" s="1115"/>
      <c r="Z41" s="1115"/>
      <c r="AA41" s="1115"/>
      <c r="AB41" s="1115"/>
      <c r="AC41" s="1117"/>
      <c r="AE41" s="1102"/>
      <c r="AG41" s="995"/>
    </row>
    <row r="42" spans="1:33" s="936" customFormat="1" ht="15.75" thickBot="1">
      <c r="A42" s="2334" t="s">
        <v>1089</v>
      </c>
      <c r="B42" s="2335"/>
      <c r="C42" s="2335"/>
      <c r="D42" s="2335"/>
      <c r="E42" s="2335"/>
      <c r="F42" s="2335"/>
      <c r="G42" s="1118"/>
      <c r="H42" s="1119"/>
      <c r="I42" s="1120"/>
      <c r="J42" s="1120"/>
      <c r="K42" s="1120"/>
      <c r="L42" s="1120"/>
      <c r="M42" s="1121"/>
      <c r="N42" s="1122"/>
      <c r="O42" s="1123"/>
      <c r="P42" s="1124"/>
      <c r="Q42" s="1124"/>
      <c r="R42" s="1125"/>
      <c r="S42" s="1125"/>
      <c r="T42" s="1125"/>
      <c r="U42" s="1123">
        <f>+P42+O42+Q42</f>
        <v>0</v>
      </c>
      <c r="V42" s="1126"/>
      <c r="W42" s="1127"/>
      <c r="X42" s="1128"/>
      <c r="Y42" s="1129"/>
      <c r="Z42" s="1129"/>
      <c r="AA42" s="1129"/>
      <c r="AB42" s="1130"/>
      <c r="AC42" s="1131"/>
      <c r="AG42" s="995"/>
    </row>
    <row r="43" spans="1:33" s="936" customFormat="1" ht="45">
      <c r="A43" s="1132" t="s">
        <v>379</v>
      </c>
      <c r="B43" s="1133" t="s">
        <v>1090</v>
      </c>
      <c r="C43" s="1134" t="s">
        <v>1091</v>
      </c>
      <c r="D43" s="1134" t="s">
        <v>1092</v>
      </c>
      <c r="E43" s="1135">
        <v>42552</v>
      </c>
      <c r="F43" s="1136">
        <v>42916</v>
      </c>
      <c r="G43" s="1137" t="s">
        <v>1093</v>
      </c>
      <c r="H43" s="1138">
        <v>1176756</v>
      </c>
      <c r="I43" s="1139"/>
      <c r="J43" s="1139"/>
      <c r="K43" s="1139"/>
      <c r="L43" s="1139"/>
      <c r="M43" s="1140">
        <f>+H43-L43</f>
        <v>1176756</v>
      </c>
      <c r="N43" s="1141"/>
      <c r="O43" s="1142">
        <v>70335.350000000006</v>
      </c>
      <c r="P43" s="1143">
        <v>87319.42</v>
      </c>
      <c r="Q43" s="1143">
        <v>110598.12</v>
      </c>
      <c r="R43" s="1144">
        <v>151740</v>
      </c>
      <c r="S43" s="1144">
        <v>47263.46</v>
      </c>
      <c r="T43" s="1144">
        <v>77203.209999999992</v>
      </c>
      <c r="U43" s="1142">
        <f t="shared" ref="U43:U48" si="14">SUM(O43:T43)</f>
        <v>544459.56000000006</v>
      </c>
      <c r="V43" s="1145">
        <f t="shared" ref="V43:V48" si="15">+L43+U43</f>
        <v>544459.56000000006</v>
      </c>
      <c r="W43" s="1146">
        <f t="shared" ref="W43:W48" si="16">+H43-V43</f>
        <v>632296.43999999994</v>
      </c>
      <c r="X43" s="1147"/>
      <c r="Y43" s="1148">
        <f>(YEAR(F43)-YEAR(E43))*12+MONTH(F43)-MONTH(E43)+1</f>
        <v>12</v>
      </c>
      <c r="Z43" s="1148">
        <f>(YEAR($A$2)-YEAR(E43))*12+MONTH($A$2)-MONTH(E43)+1</f>
        <v>6</v>
      </c>
      <c r="AA43" s="1149">
        <f>+Z43/Y43</f>
        <v>0.5</v>
      </c>
      <c r="AB43" s="1150">
        <f>+V43/H43</f>
        <v>0.4626783802249575</v>
      </c>
      <c r="AC43" s="1151" t="s">
        <v>1094</v>
      </c>
      <c r="AG43" s="995"/>
    </row>
    <row r="44" spans="1:33" s="936" customFormat="1" ht="15.75">
      <c r="A44" s="979"/>
      <c r="B44" s="980"/>
      <c r="C44" s="981"/>
      <c r="D44" s="981"/>
      <c r="E44" s="997"/>
      <c r="F44" s="982"/>
      <c r="G44" s="998"/>
      <c r="H44" s="1031"/>
      <c r="I44" s="983"/>
      <c r="J44" s="983"/>
      <c r="K44" s="983"/>
      <c r="L44" s="983"/>
      <c r="M44" s="985"/>
      <c r="N44" s="986"/>
      <c r="O44" s="987"/>
      <c r="P44" s="988"/>
      <c r="Q44" s="988"/>
      <c r="R44" s="972"/>
      <c r="S44" s="972"/>
      <c r="T44" s="972"/>
      <c r="U44" s="987">
        <f t="shared" si="14"/>
        <v>0</v>
      </c>
      <c r="V44" s="1145">
        <f t="shared" si="15"/>
        <v>0</v>
      </c>
      <c r="W44" s="1146">
        <f t="shared" si="16"/>
        <v>0</v>
      </c>
      <c r="X44" s="1054"/>
      <c r="Y44" s="991"/>
      <c r="Z44" s="991"/>
      <c r="AA44" s="992"/>
      <c r="AB44" s="993"/>
      <c r="AC44" s="978"/>
      <c r="AG44" s="995"/>
    </row>
    <row r="45" spans="1:33" s="936" customFormat="1" ht="15.75">
      <c r="A45" s="979" t="s">
        <v>1095</v>
      </c>
      <c r="B45" s="980" t="s">
        <v>1096</v>
      </c>
      <c r="C45" s="981" t="s">
        <v>1097</v>
      </c>
      <c r="D45" s="981" t="s">
        <v>1098</v>
      </c>
      <c r="E45" s="997">
        <v>42552</v>
      </c>
      <c r="F45" s="982">
        <v>42916</v>
      </c>
      <c r="G45" s="998" t="s">
        <v>1099</v>
      </c>
      <c r="H45" s="1031">
        <v>45614</v>
      </c>
      <c r="I45" s="983">
        <v>0</v>
      </c>
      <c r="J45" s="983"/>
      <c r="K45" s="1031">
        <v>0</v>
      </c>
      <c r="L45" s="983"/>
      <c r="M45" s="985">
        <f>+H45-L45</f>
        <v>45614</v>
      </c>
      <c r="N45" s="986"/>
      <c r="O45" s="987"/>
      <c r="P45" s="988">
        <v>111.33</v>
      </c>
      <c r="Q45" s="988"/>
      <c r="R45" s="972">
        <v>3433.57</v>
      </c>
      <c r="S45" s="972">
        <v>101.11</v>
      </c>
      <c r="T45" s="972">
        <v>2476.21</v>
      </c>
      <c r="U45" s="987">
        <f t="shared" si="14"/>
        <v>6122.22</v>
      </c>
      <c r="V45" s="1145">
        <f t="shared" si="15"/>
        <v>6122.22</v>
      </c>
      <c r="W45" s="1146">
        <f t="shared" si="16"/>
        <v>39491.78</v>
      </c>
      <c r="X45" s="1054"/>
      <c r="Y45" s="991">
        <f>(YEAR(F45)-YEAR(E45))*12+MONTH(F45)-MONTH(E45)+1</f>
        <v>12</v>
      </c>
      <c r="Z45" s="991">
        <f>(YEAR($A$2)-YEAR(E45))*12+MONTH($A$2)-MONTH(E45)+1</f>
        <v>6</v>
      </c>
      <c r="AA45" s="992">
        <f>+Z45/Y45</f>
        <v>0.5</v>
      </c>
      <c r="AB45" s="993">
        <f>+V45/H45</f>
        <v>0.13421800324461788</v>
      </c>
      <c r="AC45" s="1152" t="s">
        <v>1100</v>
      </c>
      <c r="AG45" s="995"/>
    </row>
    <row r="46" spans="1:33" s="936" customFormat="1" ht="15.75">
      <c r="A46" s="1153"/>
      <c r="B46" s="980"/>
      <c r="C46" s="981"/>
      <c r="D46" s="981"/>
      <c r="E46" s="997"/>
      <c r="F46" s="982"/>
      <c r="G46" s="998"/>
      <c r="H46" s="1031"/>
      <c r="I46" s="983"/>
      <c r="J46" s="983"/>
      <c r="K46" s="1031"/>
      <c r="L46" s="983"/>
      <c r="M46" s="985"/>
      <c r="N46" s="973"/>
      <c r="O46" s="987"/>
      <c r="P46" s="988"/>
      <c r="Q46" s="988"/>
      <c r="R46" s="972"/>
      <c r="S46" s="972"/>
      <c r="T46" s="972"/>
      <c r="U46" s="987">
        <f t="shared" si="14"/>
        <v>0</v>
      </c>
      <c r="V46" s="1145">
        <f t="shared" si="15"/>
        <v>0</v>
      </c>
      <c r="W46" s="1146">
        <f t="shared" si="16"/>
        <v>0</v>
      </c>
      <c r="X46" s="1054"/>
      <c r="Y46" s="991"/>
      <c r="Z46" s="991"/>
      <c r="AA46" s="992"/>
      <c r="AB46" s="993"/>
      <c r="AC46" s="978"/>
      <c r="AG46" s="995"/>
    </row>
    <row r="47" spans="1:33" s="936" customFormat="1" ht="15.75">
      <c r="A47" s="1153"/>
      <c r="B47" s="980"/>
      <c r="C47" s="981"/>
      <c r="D47" s="981"/>
      <c r="E47" s="997"/>
      <c r="F47" s="982"/>
      <c r="G47" s="998"/>
      <c r="H47" s="1031"/>
      <c r="I47" s="983"/>
      <c r="J47" s="983"/>
      <c r="K47" s="1031"/>
      <c r="L47" s="983"/>
      <c r="M47" s="985"/>
      <c r="N47" s="973"/>
      <c r="O47" s="987"/>
      <c r="P47" s="988"/>
      <c r="Q47" s="988"/>
      <c r="R47" s="972"/>
      <c r="S47" s="972"/>
      <c r="T47" s="972"/>
      <c r="U47" s="987">
        <f t="shared" si="14"/>
        <v>0</v>
      </c>
      <c r="V47" s="1145">
        <f t="shared" si="15"/>
        <v>0</v>
      </c>
      <c r="W47" s="1146">
        <f t="shared" si="16"/>
        <v>0</v>
      </c>
      <c r="X47" s="1054"/>
      <c r="Y47" s="991"/>
      <c r="Z47" s="991"/>
      <c r="AA47" s="992"/>
      <c r="AB47" s="993"/>
      <c r="AC47" s="978"/>
      <c r="AG47" s="995"/>
    </row>
    <row r="48" spans="1:33" s="936" customFormat="1" ht="15.75">
      <c r="A48" s="1153"/>
      <c r="B48" s="980"/>
      <c r="C48" s="981"/>
      <c r="D48" s="981"/>
      <c r="E48" s="997"/>
      <c r="F48" s="982"/>
      <c r="G48" s="998"/>
      <c r="H48" s="1031"/>
      <c r="I48" s="983"/>
      <c r="J48" s="983"/>
      <c r="K48" s="1031"/>
      <c r="L48" s="983"/>
      <c r="M48" s="985"/>
      <c r="N48" s="973"/>
      <c r="O48" s="987"/>
      <c r="P48" s="988"/>
      <c r="Q48" s="988"/>
      <c r="R48" s="972"/>
      <c r="S48" s="972"/>
      <c r="T48" s="972"/>
      <c r="U48" s="987">
        <f t="shared" si="14"/>
        <v>0</v>
      </c>
      <c r="V48" s="1145">
        <f t="shared" si="15"/>
        <v>0</v>
      </c>
      <c r="W48" s="1146">
        <f t="shared" si="16"/>
        <v>0</v>
      </c>
      <c r="X48" s="1054"/>
      <c r="Y48" s="991"/>
      <c r="Z48" s="991"/>
      <c r="AA48" s="992"/>
      <c r="AB48" s="993"/>
      <c r="AC48" s="978"/>
      <c r="AG48" s="995"/>
    </row>
    <row r="49" spans="1:39" s="936" customFormat="1" ht="15.75">
      <c r="A49" s="1154" t="s">
        <v>1101</v>
      </c>
      <c r="B49" s="1155"/>
      <c r="C49" s="1156"/>
      <c r="D49" s="1156"/>
      <c r="E49" s="1157"/>
      <c r="F49" s="1158"/>
      <c r="G49" s="1159"/>
      <c r="H49" s="1160"/>
      <c r="I49" s="1161"/>
      <c r="J49" s="1161"/>
      <c r="K49" s="1160"/>
      <c r="L49" s="1161">
        <v>2560273.84</v>
      </c>
      <c r="M49" s="1162">
        <f>SUM(M43:M45)</f>
        <v>1222370</v>
      </c>
      <c r="N49" s="1162"/>
      <c r="O49" s="1162">
        <f t="shared" ref="O49:T49" si="17">SUM(O43:O45)</f>
        <v>70335.350000000006</v>
      </c>
      <c r="P49" s="1162">
        <f t="shared" si="17"/>
        <v>87430.75</v>
      </c>
      <c r="Q49" s="1162">
        <f t="shared" si="17"/>
        <v>110598.12</v>
      </c>
      <c r="R49" s="1162">
        <f t="shared" si="17"/>
        <v>155173.57</v>
      </c>
      <c r="S49" s="1162">
        <f t="shared" si="17"/>
        <v>47364.57</v>
      </c>
      <c r="T49" s="1162">
        <f t="shared" si="17"/>
        <v>79679.42</v>
      </c>
      <c r="U49" s="1162">
        <f>+P49+O49+Q49</f>
        <v>268364.21999999997</v>
      </c>
      <c r="V49" s="1162">
        <f>SUM(V43:V45)</f>
        <v>550581.78</v>
      </c>
      <c r="W49" s="1163">
        <f>SUM(W43:W45)</f>
        <v>671788.22</v>
      </c>
      <c r="X49" s="1162"/>
      <c r="Y49" s="1164"/>
      <c r="Z49" s="1164"/>
      <c r="AA49" s="1165"/>
      <c r="AB49" s="1166"/>
      <c r="AC49" s="978"/>
    </row>
    <row r="50" spans="1:39" s="936" customFormat="1">
      <c r="A50" s="1167" t="s">
        <v>1102</v>
      </c>
      <c r="B50" s="1168"/>
      <c r="C50" s="1169"/>
      <c r="D50" s="1169"/>
      <c r="E50" s="1007"/>
      <c r="F50" s="1023"/>
      <c r="G50" s="1009"/>
      <c r="H50" s="1170"/>
      <c r="I50" s="1171"/>
      <c r="J50" s="1171"/>
      <c r="K50" s="1170"/>
      <c r="L50" s="1171">
        <v>5464497.4799999995</v>
      </c>
      <c r="M50" s="1172">
        <f>+M49+M39</f>
        <v>11639194.335572077</v>
      </c>
      <c r="N50" s="1172"/>
      <c r="O50" s="1172">
        <f t="shared" ref="O50:T50" si="18">+O49+O39</f>
        <v>645245.89</v>
      </c>
      <c r="P50" s="1172">
        <f t="shared" si="18"/>
        <v>654433.30999999994</v>
      </c>
      <c r="Q50" s="1172">
        <f t="shared" si="18"/>
        <v>1331699.92</v>
      </c>
      <c r="R50" s="1172">
        <f t="shared" si="18"/>
        <v>810965.82000000007</v>
      </c>
      <c r="S50" s="1172">
        <f t="shared" si="18"/>
        <v>740723.87</v>
      </c>
      <c r="T50" s="1172">
        <f t="shared" si="18"/>
        <v>918297.92999999993</v>
      </c>
      <c r="U50" s="1172">
        <f>+P50+O50+Q50</f>
        <v>2631379.12</v>
      </c>
      <c r="V50" s="1172">
        <f>+V49+V39</f>
        <v>11402831.079999998</v>
      </c>
      <c r="W50" s="1173">
        <f>+W49+W39</f>
        <v>5593134.288542632</v>
      </c>
      <c r="X50" s="1174"/>
      <c r="Y50" s="991"/>
      <c r="Z50" s="991"/>
      <c r="AA50" s="992"/>
      <c r="AB50" s="1175"/>
      <c r="AC50" s="978"/>
      <c r="AE50" s="1102"/>
    </row>
    <row r="51" spans="1:39" s="936" customFormat="1">
      <c r="A51" s="1176"/>
      <c r="B51" s="1177"/>
      <c r="C51" s="1178"/>
      <c r="D51" s="1178"/>
      <c r="E51" s="1179"/>
      <c r="F51" s="1180"/>
      <c r="G51" s="1181"/>
      <c r="H51" s="1182"/>
      <c r="I51" s="1183"/>
      <c r="J51" s="1183"/>
      <c r="K51" s="1178"/>
      <c r="L51" s="1179"/>
      <c r="M51" s="1180"/>
      <c r="N51" s="1184"/>
      <c r="O51" s="1184"/>
      <c r="P51" s="1184"/>
      <c r="Q51" s="1184"/>
      <c r="R51" s="1185"/>
      <c r="S51" s="1185"/>
      <c r="T51" s="1185"/>
      <c r="U51" s="1184"/>
      <c r="V51" s="1184"/>
      <c r="W51" s="1186"/>
      <c r="X51" s="1184"/>
      <c r="Y51" s="991"/>
      <c r="Z51" s="991"/>
      <c r="AA51" s="992"/>
      <c r="AB51" s="1175"/>
      <c r="AC51" s="978"/>
    </row>
    <row r="52" spans="1:39" ht="16.5" thickBot="1">
      <c r="A52" s="1187"/>
      <c r="B52" s="1188"/>
      <c r="C52" s="1189" t="s">
        <v>1103</v>
      </c>
      <c r="D52" s="1189"/>
      <c r="E52" s="1189"/>
      <c r="F52" s="1070"/>
      <c r="G52" s="945" t="s">
        <v>1103</v>
      </c>
      <c r="H52" s="1190"/>
      <c r="I52" s="1070"/>
      <c r="J52" s="1070"/>
      <c r="K52" s="1191"/>
      <c r="L52" s="1191"/>
      <c r="M52" s="1191"/>
      <c r="N52" s="1191"/>
      <c r="P52" s="1192"/>
      <c r="Q52" s="1192"/>
      <c r="R52" s="1193"/>
      <c r="S52" s="1193"/>
      <c r="T52" s="1193"/>
      <c r="U52" s="1194"/>
      <c r="V52" s="1195"/>
      <c r="W52" s="1196"/>
      <c r="X52" s="1191"/>
      <c r="Y52" s="1197"/>
      <c r="Z52" s="1197"/>
      <c r="AA52" s="1197"/>
      <c r="AB52" s="1197"/>
      <c r="AC52" s="1026"/>
    </row>
    <row r="53" spans="1:39" s="964" customFormat="1" ht="86.25" thickTop="1">
      <c r="A53" s="948" t="s">
        <v>0</v>
      </c>
      <c r="B53" s="949" t="s">
        <v>961</v>
      </c>
      <c r="C53" s="950" t="s">
        <v>962</v>
      </c>
      <c r="D53" s="950" t="s">
        <v>247</v>
      </c>
      <c r="E53" s="950" t="s">
        <v>1104</v>
      </c>
      <c r="F53" s="950" t="s">
        <v>1105</v>
      </c>
      <c r="G53" s="951" t="s">
        <v>1106</v>
      </c>
      <c r="H53" s="950" t="s">
        <v>1107</v>
      </c>
      <c r="I53" s="952" t="s">
        <v>1108</v>
      </c>
      <c r="J53" s="952" t="s">
        <v>1108</v>
      </c>
      <c r="K53" s="952" t="s">
        <v>1108</v>
      </c>
      <c r="L53" s="952"/>
      <c r="M53" s="953" t="s">
        <v>1109</v>
      </c>
      <c r="N53" s="1198"/>
      <c r="O53" s="978"/>
      <c r="P53" s="1199"/>
      <c r="Q53" s="1199"/>
      <c r="R53" s="1200"/>
      <c r="S53" s="1200"/>
      <c r="T53" s="1200"/>
      <c r="U53" s="978"/>
      <c r="V53" s="1201"/>
      <c r="W53" s="1202"/>
      <c r="X53" s="1203"/>
      <c r="Y53" s="1204" t="s">
        <v>972</v>
      </c>
      <c r="Z53" s="1204" t="s">
        <v>973</v>
      </c>
      <c r="AA53" s="1204" t="s">
        <v>974</v>
      </c>
      <c r="AB53" s="1204" t="s">
        <v>975</v>
      </c>
      <c r="AC53" s="978"/>
      <c r="AD53" s="936"/>
      <c r="AE53" s="936"/>
      <c r="AF53" s="936"/>
      <c r="AG53" s="936"/>
      <c r="AH53" s="936"/>
      <c r="AI53" s="936"/>
      <c r="AJ53" s="936"/>
      <c r="AK53" s="936"/>
      <c r="AL53" s="936"/>
      <c r="AM53" s="936"/>
    </row>
    <row r="54" spans="1:39">
      <c r="A54" s="1025" t="s">
        <v>172</v>
      </c>
      <c r="B54" s="1026" t="s">
        <v>1110</v>
      </c>
      <c r="C54" s="1027"/>
      <c r="D54" s="1027"/>
      <c r="E54" s="1028">
        <v>42278</v>
      </c>
      <c r="F54" s="1029">
        <v>42551</v>
      </c>
      <c r="G54" s="1030" t="s">
        <v>1111</v>
      </c>
      <c r="H54" s="1032">
        <v>376796</v>
      </c>
      <c r="I54" s="1032"/>
      <c r="J54" s="1032"/>
      <c r="K54" s="1033"/>
      <c r="L54" s="1033"/>
      <c r="M54" s="1205">
        <f>+H54</f>
        <v>376796</v>
      </c>
      <c r="N54" s="1034"/>
      <c r="O54" s="1032"/>
      <c r="P54" s="1032"/>
      <c r="Q54" s="1032"/>
      <c r="R54" s="1047"/>
      <c r="S54" s="1047"/>
      <c r="T54" s="1047"/>
      <c r="U54" s="1032"/>
      <c r="V54" s="1206"/>
      <c r="W54" s="1207"/>
      <c r="X54" s="1208"/>
      <c r="Y54" s="1033"/>
      <c r="Z54" s="1033"/>
      <c r="AA54" s="1033"/>
      <c r="AB54" s="1033"/>
      <c r="AC54" s="1026"/>
    </row>
    <row r="55" spans="1:39">
      <c r="A55" s="1065" t="s">
        <v>1112</v>
      </c>
      <c r="B55" s="1026" t="s">
        <v>143</v>
      </c>
      <c r="C55" s="1026"/>
      <c r="D55" s="1027"/>
      <c r="E55" s="1027"/>
      <c r="F55" s="1027"/>
      <c r="G55" s="1030"/>
      <c r="H55" s="1032">
        <f>(8000000/1.12)/1.3</f>
        <v>5494505.4945054939</v>
      </c>
      <c r="I55" s="1032">
        <f>(8000000/1.12)/1.3</f>
        <v>5494505.4945054939</v>
      </c>
      <c r="J55" s="1030"/>
      <c r="K55" s="1197"/>
      <c r="L55" s="1197"/>
      <c r="M55" s="1197"/>
      <c r="N55" s="1209"/>
      <c r="O55" s="1194"/>
      <c r="P55" s="1192"/>
      <c r="Q55" s="1192"/>
      <c r="R55" s="1193"/>
      <c r="S55" s="1193"/>
      <c r="T55" s="1193"/>
      <c r="U55" s="1194"/>
      <c r="V55" s="1195"/>
      <c r="Y55" s="1197"/>
      <c r="Z55" s="1197"/>
      <c r="AA55" s="1197"/>
      <c r="AB55" s="1197"/>
      <c r="AC55" s="1026"/>
    </row>
    <row r="56" spans="1:39" s="936" customFormat="1" ht="15.75">
      <c r="A56" s="979" t="s">
        <v>193</v>
      </c>
      <c r="B56" s="980" t="s">
        <v>1113</v>
      </c>
      <c r="C56" s="980"/>
      <c r="D56" s="981"/>
      <c r="E56" s="982">
        <v>42370</v>
      </c>
      <c r="F56" s="982">
        <v>42551</v>
      </c>
      <c r="H56" s="984">
        <v>2000000</v>
      </c>
      <c r="I56" s="984">
        <v>2000000</v>
      </c>
      <c r="J56" s="983"/>
      <c r="K56" s="983"/>
      <c r="L56" s="983"/>
      <c r="M56" s="1031"/>
      <c r="N56" s="985"/>
      <c r="O56" s="1211"/>
      <c r="P56" s="1212"/>
      <c r="Q56" s="1212"/>
      <c r="R56" s="1213"/>
      <c r="S56" s="1213"/>
      <c r="T56" s="1213"/>
      <c r="U56" s="1211"/>
      <c r="V56" s="1214"/>
      <c r="W56" s="939"/>
      <c r="X56" s="938"/>
      <c r="Y56" s="983"/>
      <c r="Z56" s="983"/>
      <c r="AA56" s="983"/>
      <c r="AB56" s="1031"/>
      <c r="AC56" s="978"/>
    </row>
    <row r="57" spans="1:39" s="936" customFormat="1" ht="15.75">
      <c r="A57" s="979" t="s">
        <v>181</v>
      </c>
      <c r="B57" s="980" t="s">
        <v>1114</v>
      </c>
      <c r="C57" s="980"/>
      <c r="D57" s="981"/>
      <c r="E57" s="982">
        <v>42370</v>
      </c>
      <c r="F57" s="982">
        <v>42735</v>
      </c>
      <c r="H57" s="984">
        <v>1000000</v>
      </c>
      <c r="I57" s="984">
        <v>1000000</v>
      </c>
      <c r="J57" s="983"/>
      <c r="K57" s="983"/>
      <c r="L57" s="983"/>
      <c r="M57" s="1031"/>
      <c r="N57" s="985"/>
      <c r="O57" s="1211"/>
      <c r="P57" s="1212"/>
      <c r="Q57" s="1212"/>
      <c r="R57" s="1213"/>
      <c r="S57" s="1213"/>
      <c r="T57" s="1213"/>
      <c r="U57" s="1211"/>
      <c r="V57" s="1214"/>
      <c r="W57" s="939"/>
      <c r="X57" s="938"/>
      <c r="Y57" s="983"/>
      <c r="Z57" s="983"/>
      <c r="AA57" s="983"/>
      <c r="AB57" s="1031"/>
      <c r="AC57" s="978"/>
    </row>
    <row r="58" spans="1:39" s="936" customFormat="1" ht="47.25">
      <c r="A58" s="979" t="s">
        <v>474</v>
      </c>
      <c r="B58" s="980" t="s">
        <v>1115</v>
      </c>
      <c r="C58" s="980"/>
      <c r="D58" s="981"/>
      <c r="E58" s="981"/>
      <c r="F58" s="982"/>
      <c r="G58" s="982"/>
      <c r="H58" s="984">
        <v>500000</v>
      </c>
      <c r="I58" s="984">
        <v>500000</v>
      </c>
      <c r="J58" s="983"/>
      <c r="K58" s="983"/>
      <c r="L58" s="983"/>
      <c r="M58" s="1031"/>
      <c r="N58" s="985"/>
      <c r="O58" s="1211"/>
      <c r="P58" s="1212"/>
      <c r="Q58" s="1212"/>
      <c r="R58" s="1213"/>
      <c r="S58" s="1213"/>
      <c r="T58" s="1213"/>
      <c r="U58" s="1211"/>
      <c r="V58" s="1214"/>
      <c r="W58" s="939"/>
      <c r="X58" s="938"/>
      <c r="Y58" s="983"/>
      <c r="Z58" s="983"/>
      <c r="AA58" s="983"/>
      <c r="AB58" s="1031"/>
      <c r="AC58" s="978"/>
      <c r="AH58" s="938"/>
    </row>
    <row r="59" spans="1:39" s="936" customFormat="1" ht="15.75">
      <c r="A59" s="979" t="s">
        <v>135</v>
      </c>
      <c r="B59" s="980" t="s">
        <v>1116</v>
      </c>
      <c r="C59" s="980"/>
      <c r="D59" s="981"/>
      <c r="E59" s="981"/>
      <c r="F59" s="982"/>
      <c r="G59" s="982"/>
      <c r="H59" s="984">
        <v>200000</v>
      </c>
      <c r="I59" s="984">
        <v>200000</v>
      </c>
      <c r="J59" s="983"/>
      <c r="K59" s="983"/>
      <c r="L59" s="983"/>
      <c r="M59" s="1031"/>
      <c r="N59" s="985"/>
      <c r="O59" s="1211"/>
      <c r="P59" s="1212"/>
      <c r="Q59" s="1212"/>
      <c r="R59" s="1213"/>
      <c r="S59" s="1213"/>
      <c r="T59" s="1213"/>
      <c r="U59" s="1211"/>
      <c r="V59" s="1214"/>
      <c r="W59" s="939"/>
      <c r="X59" s="938"/>
      <c r="Y59" s="983"/>
      <c r="Z59" s="983"/>
      <c r="AA59" s="983"/>
      <c r="AB59" s="1031"/>
      <c r="AC59" s="978"/>
      <c r="AH59" s="938"/>
    </row>
    <row r="60" spans="1:39" ht="26.25">
      <c r="A60" s="1215" t="s">
        <v>1117</v>
      </c>
      <c r="B60"/>
      <c r="C60"/>
      <c r="D60"/>
      <c r="E60"/>
      <c r="F60" s="1216" t="s">
        <v>1118</v>
      </c>
      <c r="G60"/>
      <c r="H60"/>
      <c r="I60"/>
      <c r="J60"/>
      <c r="K60"/>
      <c r="L60"/>
      <c r="M60"/>
      <c r="N60"/>
      <c r="O60" s="1217"/>
      <c r="P60" s="1039"/>
      <c r="Q60" s="1039"/>
      <c r="R60" s="1218"/>
      <c r="S60" s="1218"/>
      <c r="T60" s="1218"/>
      <c r="U60" s="1217"/>
      <c r="V60" s="1219"/>
      <c r="W60" s="1220"/>
      <c r="X60" s="1221"/>
      <c r="Y60" s="507"/>
      <c r="Z60" s="507"/>
      <c r="AA60" s="507"/>
      <c r="AB60" s="507"/>
      <c r="AC60" s="194"/>
      <c r="AD60"/>
    </row>
    <row r="61" spans="1:39" ht="28.5">
      <c r="A61" s="1222" t="s">
        <v>0</v>
      </c>
      <c r="B61" s="1222" t="s">
        <v>961</v>
      </c>
      <c r="C61" s="1222" t="s">
        <v>58</v>
      </c>
      <c r="D61" s="1222" t="s">
        <v>1119</v>
      </c>
      <c r="E61" s="1222" t="s">
        <v>1120</v>
      </c>
      <c r="F61" s="1222" t="s">
        <v>1121</v>
      </c>
      <c r="G61" s="1222" t="s">
        <v>1122</v>
      </c>
      <c r="H61" s="1222" t="s">
        <v>1123</v>
      </c>
      <c r="I61" s="1223"/>
      <c r="J61" s="1223"/>
      <c r="K61" s="1223"/>
      <c r="L61" s="1223"/>
      <c r="M61" s="1223"/>
      <c r="N61" s="1222"/>
      <c r="O61" s="1222" t="s">
        <v>1124</v>
      </c>
      <c r="P61" s="1224"/>
      <c r="Q61" s="1224"/>
      <c r="R61" s="1218"/>
      <c r="S61" s="1218"/>
      <c r="T61" s="1218"/>
      <c r="U61"/>
      <c r="V61" s="1219"/>
      <c r="W61" s="1220"/>
      <c r="X61" s="1221"/>
      <c r="Y61" s="507"/>
      <c r="Z61" s="507"/>
      <c r="AA61" s="507"/>
      <c r="AB61" s="507"/>
      <c r="AC61" s="1225"/>
      <c r="AD61"/>
    </row>
    <row r="62" spans="1:39" s="1239" customFormat="1" ht="12.75">
      <c r="A62" s="1005"/>
      <c r="B62" s="1226"/>
      <c r="C62" s="1227"/>
      <c r="D62" s="1228"/>
      <c r="E62" s="1229"/>
      <c r="F62" s="1229"/>
      <c r="G62" s="1227"/>
      <c r="H62" s="1230"/>
      <c r="I62" s="1231"/>
      <c r="J62" s="1231"/>
      <c r="K62" s="1231"/>
      <c r="L62" s="1231"/>
      <c r="M62" s="1231"/>
      <c r="N62" s="1231"/>
      <c r="O62" s="1231"/>
      <c r="P62" s="1232"/>
      <c r="Q62" s="1232"/>
      <c r="R62" s="1233"/>
      <c r="S62" s="1233"/>
      <c r="T62" s="1233"/>
      <c r="U62" s="556"/>
      <c r="V62" s="1234"/>
      <c r="W62" s="1235"/>
      <c r="X62" s="1236"/>
      <c r="Y62" s="1237"/>
      <c r="Z62" s="1237"/>
      <c r="AA62" s="1237"/>
      <c r="AB62" s="1237"/>
      <c r="AC62" s="1238"/>
      <c r="AD62" s="556"/>
    </row>
    <row r="63" spans="1:39" s="1239" customFormat="1" ht="12.75">
      <c r="A63" s="1005"/>
      <c r="B63" s="1005"/>
      <c r="C63" s="1227"/>
      <c r="D63" s="1228"/>
      <c r="E63" s="1229"/>
      <c r="F63" s="1229"/>
      <c r="G63" s="1227"/>
      <c r="H63" s="1230"/>
      <c r="I63" s="1231"/>
      <c r="J63" s="1231"/>
      <c r="K63" s="1231"/>
      <c r="L63" s="1231"/>
      <c r="M63" s="1231"/>
      <c r="N63" s="1231"/>
      <c r="O63" s="1240"/>
      <c r="P63" s="1232"/>
      <c r="Q63" s="1232"/>
      <c r="R63" s="1233"/>
      <c r="S63" s="1233"/>
      <c r="T63" s="1233"/>
      <c r="U63" s="556"/>
      <c r="V63" s="1234"/>
      <c r="W63" s="1235"/>
      <c r="X63" s="1236"/>
      <c r="Y63" s="1237"/>
      <c r="Z63" s="1237"/>
      <c r="AA63" s="1237"/>
      <c r="AB63" s="1237"/>
      <c r="AC63" s="1238"/>
      <c r="AD63" s="556"/>
    </row>
    <row r="64" spans="1:39" s="1239" customFormat="1" ht="12.75">
      <c r="A64" s="1005"/>
      <c r="B64" s="1005"/>
      <c r="C64" s="1227"/>
      <c r="D64" s="1228"/>
      <c r="E64" s="1229"/>
      <c r="F64" s="1229"/>
      <c r="G64" s="1227"/>
      <c r="H64" s="1230"/>
      <c r="I64" s="1231"/>
      <c r="J64" s="1231"/>
      <c r="K64" s="1231"/>
      <c r="L64" s="1231"/>
      <c r="M64" s="1231"/>
      <c r="N64" s="1231"/>
      <c r="O64" s="1241"/>
      <c r="P64" s="1232"/>
      <c r="Q64" s="1232"/>
      <c r="R64" s="1233"/>
      <c r="S64" s="1233"/>
      <c r="T64" s="1233"/>
      <c r="U64" s="556"/>
      <c r="V64" s="1234"/>
      <c r="W64" s="1235"/>
      <c r="X64" s="1236"/>
      <c r="Y64" s="1237"/>
      <c r="Z64" s="1237"/>
      <c r="AA64" s="1237"/>
      <c r="AB64" s="1237"/>
      <c r="AC64" s="1238"/>
      <c r="AD64" s="556"/>
    </row>
    <row r="65" spans="1:30" s="1239" customFormat="1" ht="12.75">
      <c r="A65" s="1005"/>
      <c r="B65" s="1005"/>
      <c r="C65" s="1242"/>
      <c r="D65" s="1243"/>
      <c r="E65" s="1244"/>
      <c r="F65" s="1242"/>
      <c r="G65" s="1242"/>
      <c r="H65" s="1245"/>
      <c r="I65" s="1246"/>
      <c r="J65" s="1246"/>
      <c r="K65" s="1246"/>
      <c r="L65" s="1246"/>
      <c r="M65" s="1246"/>
      <c r="N65" s="1246"/>
      <c r="O65" s="1247"/>
      <c r="P65" s="1248"/>
      <c r="Q65" s="1248"/>
      <c r="R65" s="1249"/>
      <c r="S65" s="1249"/>
      <c r="T65" s="1249"/>
      <c r="U65" s="1248"/>
      <c r="V65" s="1250"/>
      <c r="W65" s="1251"/>
      <c r="X65" s="1252"/>
      <c r="Y65" s="1253"/>
      <c r="Z65" s="1253"/>
      <c r="AA65" s="1253"/>
      <c r="AB65" s="1253"/>
      <c r="AC65" s="722"/>
      <c r="AD65" s="1232"/>
    </row>
    <row r="66" spans="1:30">
      <c r="Y66" s="1197"/>
      <c r="Z66" s="1197"/>
      <c r="AA66" s="1197"/>
      <c r="AB66" s="1197"/>
      <c r="AC66" s="1026"/>
    </row>
    <row r="67" spans="1:30" ht="30">
      <c r="B67" s="1255" t="s">
        <v>1125</v>
      </c>
      <c r="C67" s="1256"/>
      <c r="D67" s="1256"/>
      <c r="E67" s="1256"/>
      <c r="F67" s="1257"/>
      <c r="G67" s="1257"/>
      <c r="H67" s="1257"/>
      <c r="I67" s="1257"/>
      <c r="J67" s="1257"/>
      <c r="K67" s="1258"/>
      <c r="L67" s="1258"/>
      <c r="M67" s="1258"/>
      <c r="N67" s="1257"/>
      <c r="O67" s="1257"/>
      <c r="P67" s="1259"/>
      <c r="Q67" s="1259"/>
      <c r="R67" s="1260"/>
      <c r="S67" s="1260"/>
      <c r="T67" s="1260"/>
      <c r="U67" s="1257"/>
      <c r="V67" s="1261"/>
      <c r="W67" s="1262"/>
      <c r="X67" s="1261"/>
      <c r="Y67" s="1263"/>
      <c r="Z67" s="1263"/>
      <c r="AA67" s="1263"/>
      <c r="AB67" s="1263"/>
      <c r="AC67" s="1264"/>
    </row>
    <row r="68" spans="1:30">
      <c r="Y68" s="1197"/>
      <c r="Z68" s="1197"/>
      <c r="AA68" s="1197"/>
      <c r="AB68" s="1197"/>
      <c r="AC68" s="1026"/>
    </row>
    <row r="69" spans="1:30">
      <c r="B69" s="1066" t="s">
        <v>1126</v>
      </c>
      <c r="Y69" s="1197"/>
      <c r="Z69" s="1197"/>
      <c r="AA69" s="1197"/>
      <c r="AB69" s="1197"/>
      <c r="AC69" s="1026"/>
    </row>
    <row r="70" spans="1:30">
      <c r="A70" s="1005"/>
      <c r="B70" s="1265"/>
      <c r="C70" s="1227"/>
      <c r="D70" s="1228"/>
      <c r="E70" s="1266"/>
      <c r="F70" s="1227"/>
      <c r="G70" s="1227"/>
      <c r="H70" s="1230"/>
      <c r="I70" s="1231"/>
      <c r="J70" s="1231"/>
      <c r="K70" s="1231"/>
      <c r="L70" s="1231"/>
      <c r="M70" s="1231"/>
      <c r="N70" s="1231"/>
      <c r="O70" s="1231"/>
      <c r="P70" s="1232"/>
      <c r="Q70" s="1232"/>
      <c r="R70" s="1233"/>
      <c r="S70" s="1233"/>
      <c r="T70" s="1233"/>
      <c r="U70" s="556"/>
      <c r="V70" s="1234"/>
      <c r="W70" s="1235"/>
      <c r="X70" s="1236"/>
      <c r="Y70" s="1197"/>
      <c r="Z70" s="1197"/>
      <c r="AA70" s="1197"/>
      <c r="AB70" s="1197"/>
      <c r="AC70" s="1026"/>
    </row>
    <row r="71" spans="1:30">
      <c r="A71" s="1267"/>
      <c r="B71" s="1048"/>
      <c r="C71" s="1268"/>
      <c r="D71" s="1269"/>
      <c r="E71" s="1269"/>
      <c r="F71" s="1270"/>
      <c r="G71" s="1271"/>
      <c r="H71" s="1272"/>
      <c r="I71" s="1271"/>
      <c r="J71" s="1271"/>
      <c r="K71" s="1273"/>
      <c r="L71" s="1273"/>
      <c r="M71" s="1273"/>
      <c r="N71" s="1271"/>
      <c r="O71" s="1271"/>
      <c r="P71" s="1271"/>
      <c r="Q71" s="1271"/>
      <c r="R71" s="1274"/>
      <c r="S71" s="1274"/>
      <c r="T71" s="1274"/>
      <c r="U71" s="1271"/>
      <c r="V71" s="1272"/>
      <c r="W71" s="1275"/>
      <c r="X71" s="1276"/>
      <c r="Y71" s="1197"/>
      <c r="Z71" s="1197"/>
      <c r="AA71" s="1197"/>
      <c r="AB71" s="1197"/>
      <c r="AC71" s="1026"/>
    </row>
    <row r="72" spans="1:30">
      <c r="Y72" s="1197"/>
      <c r="Z72" s="1197"/>
      <c r="AA72" s="1197"/>
      <c r="AB72" s="1197"/>
      <c r="AC72" s="1026"/>
    </row>
    <row r="73" spans="1:30" ht="30">
      <c r="B73" s="1255" t="s">
        <v>1127</v>
      </c>
      <c r="C73" s="1256"/>
      <c r="D73" s="1256"/>
      <c r="E73" s="1256"/>
      <c r="F73" s="1257"/>
      <c r="G73" s="1257"/>
      <c r="H73" s="1257"/>
      <c r="I73" s="1257"/>
      <c r="J73" s="1257"/>
      <c r="K73" s="1258"/>
      <c r="L73" s="1258"/>
      <c r="M73" s="1258"/>
      <c r="N73" s="1257"/>
      <c r="O73" s="1257"/>
      <c r="P73" s="1259"/>
      <c r="Q73" s="1259"/>
      <c r="R73" s="1260"/>
      <c r="S73" s="1260"/>
      <c r="T73" s="1260"/>
      <c r="U73" s="1257"/>
      <c r="V73" s="1261"/>
      <c r="W73" s="1262"/>
      <c r="X73" s="1261"/>
      <c r="Y73" s="1197"/>
      <c r="Z73" s="1197"/>
      <c r="AA73" s="1197"/>
      <c r="AB73" s="1197"/>
      <c r="AC73" s="1026"/>
    </row>
  </sheetData>
  <mergeCells count="3">
    <mergeCell ref="A4:F4"/>
    <mergeCell ref="A26:F26"/>
    <mergeCell ref="A42:F42"/>
  </mergeCell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DF2416"/>
  <sheetViews>
    <sheetView tabSelected="1" zoomScale="93" zoomScaleNormal="93" workbookViewId="0">
      <pane xSplit="9" ySplit="4" topLeftCell="CE5" activePane="bottomRight" state="frozen"/>
      <selection pane="topRight" activeCell="J1" sqref="J1"/>
      <selection pane="bottomLeft" activeCell="A5" sqref="A5"/>
      <selection pane="bottomRight" activeCell="CE9" sqref="CE9"/>
    </sheetView>
  </sheetViews>
  <sheetFormatPr defaultColWidth="9.140625" defaultRowHeight="18.75"/>
  <cols>
    <col min="1" max="1" width="4.42578125" style="504" bestFit="1" customWidth="1"/>
    <col min="2" max="2" width="60.85546875" style="510" customWidth="1"/>
    <col min="3" max="4" width="9" style="1494" hidden="1" customWidth="1"/>
    <col min="5" max="6" width="8" style="1494" hidden="1" customWidth="1"/>
    <col min="7" max="7" width="10.5703125" style="1494" bestFit="1" customWidth="1"/>
    <col min="8" max="8" width="8.7109375" style="1531" bestFit="1" customWidth="1"/>
    <col min="9" max="9" width="13.42578125" style="1972" bestFit="1" customWidth="1"/>
    <col min="10" max="10" width="11.5703125" style="1543" bestFit="1" customWidth="1"/>
    <col min="11" max="11" width="8.140625" style="508" bestFit="1" customWidth="1"/>
    <col min="12" max="14" width="7.5703125" style="508" bestFit="1" customWidth="1"/>
    <col min="15" max="15" width="6.140625" style="508" bestFit="1" customWidth="1"/>
    <col min="16" max="16" width="7.85546875" style="508" bestFit="1" customWidth="1"/>
    <col min="17" max="17" width="14.42578125" style="508" bestFit="1" customWidth="1"/>
    <col min="18" max="18" width="8.140625" style="508" bestFit="1" customWidth="1"/>
    <col min="19" max="21" width="7.5703125" style="508" bestFit="1" customWidth="1"/>
    <col min="22" max="22" width="6.140625" style="508" bestFit="1" customWidth="1"/>
    <col min="23" max="23" width="7.85546875" style="508" bestFit="1" customWidth="1"/>
    <col min="24" max="24" width="14.42578125" style="508" bestFit="1" customWidth="1"/>
    <col min="25" max="25" width="8.140625" style="508" bestFit="1" customWidth="1"/>
    <col min="26" max="28" width="7.5703125" style="508" bestFit="1" customWidth="1"/>
    <col min="29" max="29" width="6.7109375" style="508" bestFit="1" customWidth="1"/>
    <col min="30" max="30" width="7.85546875" style="508" bestFit="1" customWidth="1"/>
    <col min="31" max="31" width="14.42578125" style="508" bestFit="1" customWidth="1"/>
    <col min="32" max="32" width="8.140625" style="508" bestFit="1" customWidth="1"/>
    <col min="33" max="35" width="7.5703125" style="508" bestFit="1" customWidth="1"/>
    <col min="36" max="36" width="6.140625" style="508" bestFit="1" customWidth="1"/>
    <col min="37" max="37" width="7.85546875" style="508" bestFit="1" customWidth="1"/>
    <col min="38" max="38" width="14.42578125" style="508" bestFit="1" customWidth="1"/>
    <col min="39" max="39" width="8.140625" style="508" bestFit="1" customWidth="1"/>
    <col min="40" max="42" width="7.5703125" style="508" bestFit="1" customWidth="1"/>
    <col min="43" max="43" width="6.7109375" style="508" bestFit="1" customWidth="1"/>
    <col min="44" max="44" width="7.85546875" style="508" bestFit="1" customWidth="1"/>
    <col min="45" max="45" width="14.42578125" style="508" bestFit="1" customWidth="1"/>
    <col min="46" max="46" width="8.140625" style="508" bestFit="1" customWidth="1"/>
    <col min="47" max="49" width="7.5703125" style="508" bestFit="1" customWidth="1"/>
    <col min="50" max="50" width="6.140625" style="508" bestFit="1" customWidth="1"/>
    <col min="51" max="51" width="7.85546875" style="508" bestFit="1" customWidth="1"/>
    <col min="52" max="52" width="14.42578125" style="508" bestFit="1" customWidth="1"/>
    <col min="53" max="53" width="8.140625" style="508" bestFit="1" customWidth="1"/>
    <col min="54" max="55" width="7.5703125" style="508" bestFit="1" customWidth="1"/>
    <col min="56" max="56" width="11.28515625" style="508" bestFit="1" customWidth="1"/>
    <col min="57" max="57" width="6.140625" style="508" bestFit="1" customWidth="1"/>
    <col min="58" max="58" width="7.85546875" style="508" bestFit="1" customWidth="1"/>
    <col min="59" max="59" width="14.42578125" style="508" bestFit="1" customWidth="1"/>
    <col min="60" max="60" width="8.140625" style="508" bestFit="1" customWidth="1"/>
    <col min="61" max="62" width="7.5703125" style="508" bestFit="1" customWidth="1"/>
    <col min="63" max="63" width="11.28515625" style="508" bestFit="1" customWidth="1"/>
    <col min="64" max="64" width="6.140625" style="508" customWidth="1"/>
    <col min="65" max="65" width="7.85546875" style="508" customWidth="1"/>
    <col min="66" max="66" width="14.42578125" style="508" bestFit="1" customWidth="1"/>
    <col min="67" max="67" width="8.140625" style="508" bestFit="1" customWidth="1"/>
    <col min="68" max="68" width="12.140625" style="508" bestFit="1" customWidth="1"/>
    <col min="69" max="69" width="11.42578125" style="508" bestFit="1" customWidth="1"/>
    <col min="70" max="70" width="7.5703125" style="508" bestFit="1" customWidth="1"/>
    <col min="71" max="71" width="7.7109375" style="508" bestFit="1" customWidth="1"/>
    <col min="72" max="72" width="7.85546875" style="508" bestFit="1" customWidth="1"/>
    <col min="73" max="73" width="14.42578125" style="508" bestFit="1" customWidth="1"/>
    <col min="74" max="74" width="8.140625" style="508" bestFit="1" customWidth="1"/>
    <col min="75" max="77" width="7.5703125" style="508" bestFit="1" customWidth="1"/>
    <col min="78" max="78" width="6.140625" style="508" customWidth="1"/>
    <col min="79" max="79" width="7.85546875" style="508" bestFit="1" customWidth="1"/>
    <col min="80" max="80" width="14.42578125" style="508" bestFit="1" customWidth="1"/>
    <col min="81" max="81" width="13.42578125" style="1972" bestFit="1" customWidth="1"/>
    <col min="82" max="82" width="8.7109375" style="1502" bestFit="1" customWidth="1"/>
    <col min="83" max="83" width="8.7109375" style="1503" bestFit="1" customWidth="1"/>
    <col min="84" max="84" width="10.5703125" style="1504" customWidth="1"/>
    <col min="85" max="86" width="11.28515625" style="1503" bestFit="1" customWidth="1"/>
    <col min="87" max="87" width="13.140625" style="1503" bestFit="1" customWidth="1"/>
    <col min="88" max="88" width="15" style="1976" bestFit="1" customWidth="1"/>
    <col min="89" max="89" width="21.140625" style="1511" customWidth="1"/>
    <col min="90" max="90" width="5" style="1507" customWidth="1"/>
    <col min="91" max="91" width="7.140625" style="507" bestFit="1" customWidth="1"/>
    <col min="92" max="92" width="26.7109375" style="507" bestFit="1" customWidth="1"/>
    <col min="93" max="93" width="9.140625" style="507"/>
    <col min="94" max="94" width="10.5703125" style="507" bestFit="1" customWidth="1"/>
    <col min="95" max="96" width="9.140625" style="507"/>
    <col min="97" max="97" width="9.5703125" style="507" bestFit="1" customWidth="1"/>
    <col min="98" max="98" width="7.140625" style="507" bestFit="1" customWidth="1"/>
    <col min="99" max="99" width="9" style="507" bestFit="1" customWidth="1"/>
    <col min="100" max="100" width="9.140625" style="507"/>
    <col min="101" max="101" width="18.85546875" style="507" bestFit="1" customWidth="1"/>
    <col min="102" max="102" width="9" style="507" bestFit="1" customWidth="1"/>
    <col min="103" max="103" width="7" style="507" bestFit="1" customWidth="1"/>
    <col min="104" max="104" width="7.140625" style="507" bestFit="1" customWidth="1"/>
    <col min="105" max="16384" width="9.140625" style="507"/>
  </cols>
  <sheetData>
    <row r="1" spans="1:110" ht="19.5" thickBot="1">
      <c r="B1" s="2381" t="s">
        <v>1548</v>
      </c>
      <c r="C1" s="2382"/>
      <c r="D1" s="2382"/>
      <c r="E1" s="2382"/>
      <c r="F1" s="2382"/>
      <c r="G1" s="2382"/>
      <c r="H1" s="2382"/>
      <c r="I1" s="2382"/>
      <c r="AM1" s="1411"/>
      <c r="AN1" s="1901"/>
      <c r="AO1" s="1901"/>
      <c r="AP1" s="1901"/>
      <c r="AQ1" s="1901"/>
      <c r="AR1" s="1901"/>
      <c r="AS1" s="1902"/>
      <c r="CC1" s="1901"/>
      <c r="CD1" s="2399"/>
      <c r="CE1" s="2399"/>
      <c r="CF1" s="2399"/>
      <c r="CG1" s="2399"/>
      <c r="CH1" s="2399"/>
      <c r="CI1" s="2399"/>
      <c r="CJ1" s="2400"/>
      <c r="CK1" s="1903"/>
    </row>
    <row r="2" spans="1:110" s="506" customFormat="1" ht="34.5" customHeight="1">
      <c r="A2" s="901"/>
      <c r="B2" s="2395" t="s">
        <v>1359</v>
      </c>
      <c r="C2" s="2383" t="s">
        <v>287</v>
      </c>
      <c r="D2" s="2384"/>
      <c r="E2" s="2384"/>
      <c r="F2" s="2384"/>
      <c r="G2" s="2384"/>
      <c r="H2" s="2384"/>
      <c r="I2" s="2385"/>
      <c r="J2" s="1532" t="s">
        <v>23</v>
      </c>
      <c r="K2" s="2394" t="s">
        <v>1211</v>
      </c>
      <c r="L2" s="2394"/>
      <c r="M2" s="2394"/>
      <c r="N2" s="2394"/>
      <c r="O2" s="2394"/>
      <c r="P2" s="2394"/>
      <c r="Q2" s="2394"/>
      <c r="R2" s="2389" t="s">
        <v>627</v>
      </c>
      <c r="S2" s="2389"/>
      <c r="T2" s="2389"/>
      <c r="U2" s="2389"/>
      <c r="V2" s="2389"/>
      <c r="W2" s="2389"/>
      <c r="X2" s="2389"/>
      <c r="Y2" s="2389" t="s">
        <v>627</v>
      </c>
      <c r="Z2" s="2389"/>
      <c r="AA2" s="2389"/>
      <c r="AB2" s="2389"/>
      <c r="AC2" s="2389"/>
      <c r="AD2" s="2389"/>
      <c r="AE2" s="2389"/>
      <c r="AF2" s="2389" t="s">
        <v>627</v>
      </c>
      <c r="AG2" s="2389"/>
      <c r="AH2" s="2389"/>
      <c r="AI2" s="2389"/>
      <c r="AJ2" s="2389"/>
      <c r="AK2" s="2389"/>
      <c r="AL2" s="2389"/>
      <c r="AM2" s="2393" t="s">
        <v>627</v>
      </c>
      <c r="AN2" s="2391"/>
      <c r="AO2" s="2391"/>
      <c r="AP2" s="2391"/>
      <c r="AQ2" s="2391"/>
      <c r="AR2" s="2391"/>
      <c r="AS2" s="2392"/>
      <c r="AT2" s="2389" t="s">
        <v>627</v>
      </c>
      <c r="AU2" s="2389"/>
      <c r="AV2" s="2389"/>
      <c r="AW2" s="2389"/>
      <c r="AX2" s="2389"/>
      <c r="AY2" s="2389"/>
      <c r="AZ2" s="2389"/>
      <c r="BA2" s="2389" t="s">
        <v>627</v>
      </c>
      <c r="BB2" s="2389"/>
      <c r="BC2" s="2389"/>
      <c r="BD2" s="2389"/>
      <c r="BE2" s="2389"/>
      <c r="BF2" s="2389"/>
      <c r="BG2" s="2389"/>
      <c r="BH2" s="2389" t="s">
        <v>627</v>
      </c>
      <c r="BI2" s="2389"/>
      <c r="BJ2" s="2389"/>
      <c r="BK2" s="2389"/>
      <c r="BL2" s="2389"/>
      <c r="BM2" s="2389"/>
      <c r="BN2" s="2389"/>
      <c r="BO2" s="2389" t="s">
        <v>627</v>
      </c>
      <c r="BP2" s="2389"/>
      <c r="BQ2" s="2389"/>
      <c r="BR2" s="2389"/>
      <c r="BS2" s="2389"/>
      <c r="BT2" s="2389"/>
      <c r="BU2" s="2389"/>
      <c r="BV2" s="2389" t="s">
        <v>627</v>
      </c>
      <c r="BW2" s="2389"/>
      <c r="BX2" s="2389"/>
      <c r="BY2" s="2389"/>
      <c r="BZ2" s="2389"/>
      <c r="CA2" s="2389"/>
      <c r="CB2" s="2389"/>
      <c r="CC2" s="2223"/>
      <c r="CD2" s="2401" t="s">
        <v>628</v>
      </c>
      <c r="CE2" s="2401"/>
      <c r="CF2" s="2401"/>
      <c r="CG2" s="2401"/>
      <c r="CH2" s="2401"/>
      <c r="CI2" s="2401"/>
      <c r="CJ2" s="2402"/>
      <c r="CK2" s="2081"/>
      <c r="CL2" s="1506"/>
      <c r="CM2" s="2082"/>
      <c r="CN2" s="2082"/>
      <c r="CO2" s="2082"/>
    </row>
    <row r="3" spans="1:110" s="506" customFormat="1" ht="6.75" customHeight="1">
      <c r="A3" s="901"/>
      <c r="B3" s="2396"/>
      <c r="C3" s="2386"/>
      <c r="D3" s="2387"/>
      <c r="E3" s="2387"/>
      <c r="F3" s="2387"/>
      <c r="G3" s="2387"/>
      <c r="H3" s="2387"/>
      <c r="I3" s="2388"/>
      <c r="J3" s="1532"/>
      <c r="K3" s="2393"/>
      <c r="L3" s="2391"/>
      <c r="M3" s="2391"/>
      <c r="N3" s="2391"/>
      <c r="O3" s="2391"/>
      <c r="P3" s="2391"/>
      <c r="Q3" s="2392"/>
      <c r="R3" s="2390">
        <v>42644</v>
      </c>
      <c r="S3" s="2391"/>
      <c r="T3" s="2391"/>
      <c r="U3" s="2391"/>
      <c r="V3" s="2391"/>
      <c r="W3" s="2391"/>
      <c r="X3" s="2392"/>
      <c r="Y3" s="2390">
        <v>42675</v>
      </c>
      <c r="Z3" s="2391"/>
      <c r="AA3" s="2391"/>
      <c r="AB3" s="2391"/>
      <c r="AC3" s="2391"/>
      <c r="AD3" s="2391"/>
      <c r="AE3" s="2392"/>
      <c r="AF3" s="2390">
        <v>42705</v>
      </c>
      <c r="AG3" s="2391"/>
      <c r="AH3" s="2391"/>
      <c r="AI3" s="2391"/>
      <c r="AJ3" s="2391"/>
      <c r="AK3" s="2391"/>
      <c r="AL3" s="2392"/>
      <c r="AM3" s="2390">
        <v>42736</v>
      </c>
      <c r="AN3" s="2391"/>
      <c r="AO3" s="2391"/>
      <c r="AP3" s="2391"/>
      <c r="AQ3" s="2391"/>
      <c r="AR3" s="2391"/>
      <c r="AS3" s="2392"/>
      <c r="AT3" s="2390">
        <v>42767</v>
      </c>
      <c r="AU3" s="2391"/>
      <c r="AV3" s="2391"/>
      <c r="AW3" s="2391"/>
      <c r="AX3" s="2391"/>
      <c r="AY3" s="2391"/>
      <c r="AZ3" s="2392"/>
      <c r="BA3" s="2390">
        <v>42795</v>
      </c>
      <c r="BB3" s="2391"/>
      <c r="BC3" s="2391"/>
      <c r="BD3" s="2391"/>
      <c r="BE3" s="2391"/>
      <c r="BF3" s="2391"/>
      <c r="BG3" s="2392"/>
      <c r="BH3" s="2390">
        <v>42826</v>
      </c>
      <c r="BI3" s="2391"/>
      <c r="BJ3" s="2391"/>
      <c r="BK3" s="2391"/>
      <c r="BL3" s="2391"/>
      <c r="BM3" s="2391"/>
      <c r="BN3" s="2392"/>
      <c r="BO3" s="2390">
        <v>42856</v>
      </c>
      <c r="BP3" s="2391"/>
      <c r="BQ3" s="2391"/>
      <c r="BR3" s="2391"/>
      <c r="BS3" s="2391"/>
      <c r="BT3" s="2391"/>
      <c r="BU3" s="2392"/>
      <c r="BV3" s="2390">
        <v>42887</v>
      </c>
      <c r="BW3" s="2391"/>
      <c r="BX3" s="2391"/>
      <c r="BY3" s="2391"/>
      <c r="BZ3" s="2391"/>
      <c r="CA3" s="2391"/>
      <c r="CB3" s="2392"/>
      <c r="CC3" s="2224"/>
      <c r="CD3" s="2403"/>
      <c r="CE3" s="2403"/>
      <c r="CF3" s="2403"/>
      <c r="CG3" s="2403"/>
      <c r="CH3" s="2403"/>
      <c r="CI3" s="2403"/>
      <c r="CJ3" s="2404"/>
      <c r="CK3" s="1511"/>
      <c r="CL3" s="1506"/>
    </row>
    <row r="4" spans="1:110" ht="36" customHeight="1" thickBot="1">
      <c r="A4" s="901" t="s">
        <v>498</v>
      </c>
      <c r="B4" s="902" t="s">
        <v>312</v>
      </c>
      <c r="C4" s="858" t="s">
        <v>316</v>
      </c>
      <c r="D4" s="858" t="s">
        <v>317</v>
      </c>
      <c r="E4" s="858" t="s">
        <v>318</v>
      </c>
      <c r="F4" s="858" t="s">
        <v>319</v>
      </c>
      <c r="G4" s="859" t="s">
        <v>325</v>
      </c>
      <c r="H4" s="1520" t="s">
        <v>326</v>
      </c>
      <c r="I4" s="1984" t="s">
        <v>1319</v>
      </c>
      <c r="J4" s="1533"/>
      <c r="K4" s="1309" t="s">
        <v>320</v>
      </c>
      <c r="L4" s="1309" t="s">
        <v>331</v>
      </c>
      <c r="M4" s="1309" t="s">
        <v>322</v>
      </c>
      <c r="N4" s="1309" t="s">
        <v>324</v>
      </c>
      <c r="O4" s="859" t="s">
        <v>325</v>
      </c>
      <c r="P4" s="859" t="s">
        <v>326</v>
      </c>
      <c r="Q4" s="860" t="s">
        <v>311</v>
      </c>
      <c r="R4" s="1309" t="s">
        <v>320</v>
      </c>
      <c r="S4" s="1309" t="s">
        <v>331</v>
      </c>
      <c r="T4" s="1309" t="s">
        <v>322</v>
      </c>
      <c r="U4" s="1309" t="s">
        <v>324</v>
      </c>
      <c r="V4" s="859" t="s">
        <v>325</v>
      </c>
      <c r="W4" s="859" t="s">
        <v>326</v>
      </c>
      <c r="X4" s="860" t="s">
        <v>311</v>
      </c>
      <c r="Y4" s="1309" t="s">
        <v>320</v>
      </c>
      <c r="Z4" s="1309" t="s">
        <v>331</v>
      </c>
      <c r="AA4" s="1309" t="s">
        <v>322</v>
      </c>
      <c r="AB4" s="1309" t="s">
        <v>324</v>
      </c>
      <c r="AC4" s="859" t="s">
        <v>325</v>
      </c>
      <c r="AD4" s="859" t="s">
        <v>326</v>
      </c>
      <c r="AE4" s="860" t="s">
        <v>311</v>
      </c>
      <c r="AF4" s="1309" t="s">
        <v>320</v>
      </c>
      <c r="AG4" s="1309" t="s">
        <v>331</v>
      </c>
      <c r="AH4" s="1309" t="s">
        <v>322</v>
      </c>
      <c r="AI4" s="1309" t="s">
        <v>324</v>
      </c>
      <c r="AJ4" s="859" t="s">
        <v>325</v>
      </c>
      <c r="AK4" s="859" t="s">
        <v>326</v>
      </c>
      <c r="AL4" s="860" t="s">
        <v>311</v>
      </c>
      <c r="AM4" s="1309" t="s">
        <v>320</v>
      </c>
      <c r="AN4" s="890" t="s">
        <v>331</v>
      </c>
      <c r="AO4" s="890" t="s">
        <v>322</v>
      </c>
      <c r="AP4" s="890" t="s">
        <v>324</v>
      </c>
      <c r="AQ4" s="859" t="s">
        <v>325</v>
      </c>
      <c r="AR4" s="859" t="s">
        <v>326</v>
      </c>
      <c r="AS4" s="860" t="s">
        <v>311</v>
      </c>
      <c r="AT4" s="890" t="s">
        <v>320</v>
      </c>
      <c r="AU4" s="890" t="s">
        <v>331</v>
      </c>
      <c r="AV4" s="890" t="s">
        <v>322</v>
      </c>
      <c r="AW4" s="890" t="s">
        <v>324</v>
      </c>
      <c r="AX4" s="859" t="s">
        <v>325</v>
      </c>
      <c r="AY4" s="859" t="s">
        <v>326</v>
      </c>
      <c r="AZ4" s="860" t="s">
        <v>311</v>
      </c>
      <c r="BA4" s="890" t="s">
        <v>320</v>
      </c>
      <c r="BB4" s="890" t="s">
        <v>331</v>
      </c>
      <c r="BC4" s="890" t="s">
        <v>322</v>
      </c>
      <c r="BD4" s="890" t="s">
        <v>324</v>
      </c>
      <c r="BE4" s="859" t="s">
        <v>325</v>
      </c>
      <c r="BF4" s="859" t="s">
        <v>326</v>
      </c>
      <c r="BG4" s="860" t="s">
        <v>311</v>
      </c>
      <c r="BH4" s="890" t="s">
        <v>320</v>
      </c>
      <c r="BI4" s="890" t="s">
        <v>331</v>
      </c>
      <c r="BJ4" s="890" t="s">
        <v>322</v>
      </c>
      <c r="BK4" s="890" t="s">
        <v>324</v>
      </c>
      <c r="BL4" s="859" t="s">
        <v>325</v>
      </c>
      <c r="BM4" s="859" t="s">
        <v>326</v>
      </c>
      <c r="BN4" s="860" t="s">
        <v>311</v>
      </c>
      <c r="BO4" s="890" t="s">
        <v>320</v>
      </c>
      <c r="BP4" s="890" t="s">
        <v>331</v>
      </c>
      <c r="BQ4" s="890" t="s">
        <v>322</v>
      </c>
      <c r="BR4" s="890" t="s">
        <v>324</v>
      </c>
      <c r="BS4" s="859" t="s">
        <v>325</v>
      </c>
      <c r="BT4" s="859" t="s">
        <v>326</v>
      </c>
      <c r="BU4" s="860" t="s">
        <v>311</v>
      </c>
      <c r="BV4" s="890" t="s">
        <v>320</v>
      </c>
      <c r="BW4" s="890" t="s">
        <v>331</v>
      </c>
      <c r="BX4" s="890" t="s">
        <v>322</v>
      </c>
      <c r="BY4" s="890" t="s">
        <v>324</v>
      </c>
      <c r="BZ4" s="859" t="s">
        <v>325</v>
      </c>
      <c r="CA4" s="859" t="s">
        <v>326</v>
      </c>
      <c r="CB4" s="860" t="s">
        <v>311</v>
      </c>
      <c r="CC4" s="1984" t="s">
        <v>1319</v>
      </c>
      <c r="CD4" s="1486" t="s">
        <v>320</v>
      </c>
      <c r="CE4" s="1485" t="s">
        <v>331</v>
      </c>
      <c r="CF4" s="1487" t="s">
        <v>322</v>
      </c>
      <c r="CG4" s="1485" t="s">
        <v>324</v>
      </c>
      <c r="CH4" s="859" t="s">
        <v>325</v>
      </c>
      <c r="CI4" s="859" t="s">
        <v>326</v>
      </c>
      <c r="CJ4" s="1505" t="s">
        <v>311</v>
      </c>
      <c r="CK4" s="2094" t="s">
        <v>1219</v>
      </c>
      <c r="CM4" s="2180" t="s">
        <v>1214</v>
      </c>
      <c r="CN4" s="1368"/>
      <c r="CO4" s="2096"/>
      <c r="CS4" s="2397" t="s">
        <v>1664</v>
      </c>
      <c r="CT4" s="2398"/>
      <c r="CW4" s="2397" t="s">
        <v>1665</v>
      </c>
      <c r="CX4" s="2398"/>
    </row>
    <row r="5" spans="1:110" s="509" customFormat="1" ht="19.5" thickBot="1">
      <c r="A5" s="901"/>
      <c r="B5" s="903" t="s">
        <v>595</v>
      </c>
      <c r="C5" s="928"/>
      <c r="D5" s="928"/>
      <c r="E5" s="928"/>
      <c r="F5" s="928"/>
      <c r="G5" s="929"/>
      <c r="H5" s="1521"/>
      <c r="I5" s="1968"/>
      <c r="J5" s="1533"/>
      <c r="K5" s="930"/>
      <c r="L5" s="930"/>
      <c r="M5" s="930"/>
      <c r="N5" s="930"/>
      <c r="O5" s="930">
        <f>L5+M5</f>
        <v>0</v>
      </c>
      <c r="P5" s="930">
        <f>K5+N5</f>
        <v>0</v>
      </c>
      <c r="Q5" s="930">
        <f>O5+P5</f>
        <v>0</v>
      </c>
      <c r="R5" s="930"/>
      <c r="S5" s="930"/>
      <c r="T5" s="930"/>
      <c r="U5" s="930"/>
      <c r="V5" s="930">
        <f>S5+T5</f>
        <v>0</v>
      </c>
      <c r="W5" s="930">
        <f>R5+U5</f>
        <v>0</v>
      </c>
      <c r="X5" s="930">
        <f>V5+W5</f>
        <v>0</v>
      </c>
      <c r="Y5" s="930"/>
      <c r="Z5" s="930"/>
      <c r="AA5" s="930"/>
      <c r="AB5" s="930"/>
      <c r="AC5" s="930">
        <f>Z5+AA5</f>
        <v>0</v>
      </c>
      <c r="AD5" s="930">
        <f>Y5+AB5</f>
        <v>0</v>
      </c>
      <c r="AE5" s="930">
        <f>AC5+AD5</f>
        <v>0</v>
      </c>
      <c r="AF5" s="930"/>
      <c r="AG5" s="930"/>
      <c r="AH5" s="930"/>
      <c r="AI5" s="930"/>
      <c r="AJ5" s="930">
        <f>AG5+AH5</f>
        <v>0</v>
      </c>
      <c r="AK5" s="930">
        <f>AF5+AI5</f>
        <v>0</v>
      </c>
      <c r="AL5" s="930">
        <f>AJ5+AK5</f>
        <v>0</v>
      </c>
      <c r="AM5" s="930"/>
      <c r="AN5" s="930"/>
      <c r="AO5" s="930"/>
      <c r="AP5" s="930"/>
      <c r="AQ5" s="930"/>
      <c r="AR5" s="930"/>
      <c r="AS5" s="930"/>
      <c r="AT5" s="930"/>
      <c r="AU5" s="930"/>
      <c r="AV5" s="930"/>
      <c r="AW5" s="930"/>
      <c r="AX5" s="930"/>
      <c r="AY5" s="930"/>
      <c r="AZ5" s="930"/>
      <c r="BA5" s="930"/>
      <c r="BB5" s="930"/>
      <c r="BC5" s="930"/>
      <c r="BD5" s="930"/>
      <c r="BE5" s="930"/>
      <c r="BF5" s="930"/>
      <c r="BG5" s="930"/>
      <c r="BH5" s="930"/>
      <c r="BI5" s="930"/>
      <c r="BJ5" s="930"/>
      <c r="BK5" s="930"/>
      <c r="BL5" s="930"/>
      <c r="BM5" s="930"/>
      <c r="BN5" s="930"/>
      <c r="BO5" s="930"/>
      <c r="BP5" s="930"/>
      <c r="BQ5" s="930"/>
      <c r="BR5" s="930"/>
      <c r="BS5" s="930"/>
      <c r="BT5" s="930"/>
      <c r="BU5" s="930"/>
      <c r="BV5" s="930"/>
      <c r="BW5" s="930"/>
      <c r="BX5" s="930"/>
      <c r="BY5" s="930"/>
      <c r="BZ5" s="930"/>
      <c r="CA5" s="930"/>
      <c r="CB5" s="930"/>
      <c r="CC5" s="1968"/>
      <c r="CD5" s="1485"/>
      <c r="CE5" s="930"/>
      <c r="CF5" s="1412"/>
      <c r="CG5" s="930"/>
      <c r="CH5" s="930"/>
      <c r="CI5" s="930"/>
      <c r="CJ5" s="1973"/>
      <c r="CK5" s="1512"/>
      <c r="CL5" s="1508"/>
      <c r="CO5" s="2097"/>
      <c r="CQ5" s="2103"/>
      <c r="CR5" s="2103"/>
      <c r="CS5" s="509" t="s">
        <v>196</v>
      </c>
      <c r="CT5" s="509">
        <v>210</v>
      </c>
      <c r="CW5" s="2237" t="s">
        <v>196</v>
      </c>
      <c r="CX5" s="2239">
        <v>18661</v>
      </c>
    </row>
    <row r="6" spans="1:110" s="509" customFormat="1" ht="19.5" thickBot="1">
      <c r="A6" s="901">
        <v>1</v>
      </c>
      <c r="B6" s="904" t="s">
        <v>588</v>
      </c>
      <c r="C6" s="1980">
        <f>ARC.!M14+UNHCR.!M14+HPF.!M14+SSJR!M14+SDC.!M14+'UNICEF-NUT.'!M14+WFP.!M13+'CHF-HEALTH'!M14+'CHF-NUTRITION'!M14+FEED.!M14+'SAFPAC-SRH'!N14+LDS.!M11+'UNICEF SM.'!M14+DEC!M14+'FAO-EE(SS0006).'!M14+'FAO-UNS(SS0005)'!M14+'FAO-J&amp;UP(SS0007)'!M14+RRF.!M14+'GE. '!M13+'HELSEL '!M14</f>
        <v>130862</v>
      </c>
      <c r="D6" s="1980">
        <f>ARC.!N14+UNHCR.!N14+HPF.!N14+SSJR!N14+SDC.!N14+'UNICEF-NUT.'!N14+WFP.!N13+'CHF-HEALTH'!N14+'CHF-NUTRITION'!N14+FEED.!N14+'SAFPAC-SRH'!O14+LDS.!N11+'UNICEF SM.'!N14+DEC!N14+'FAO-EE(SS0006).'!N14+'FAO-UNS(SS0005)'!N14+'FAO-J&amp;UP(SS0007)'!N14+RRF.!N14+'GE. '!N13+'HELSEL '!N14</f>
        <v>66572</v>
      </c>
      <c r="E6" s="1980">
        <f>ARC.!O14+UNHCR.!O14+HPF.!O14+SSJR!O14+SDC.!O14+'UNICEF-NUT.'!O14+WFP.!O13+'CHF-HEALTH'!O14+'CHF-NUTRITION'!O14+FEED.!O14+'SAFPAC-SRH'!P14+LDS.!O11+'UNICEF SM.'!O14+DEC!O14+'FAO-EE(SS0006).'!O14+'FAO-UNS(SS0005)'!O14+'FAO-J&amp;UP(SS0007)'!O14+RRF.!O14+'GE. '!O13+'HELSEL '!O14</f>
        <v>42520.79</v>
      </c>
      <c r="F6" s="1980">
        <f>ARC.!P14+UNHCR.!P14+HPF.!P14+SSJR!P14+SDC.!P14+'UNICEF-NUT.'!P14+WFP.!P13+'CHF-HEALTH'!P14+'CHF-NUTRITION'!P14+FEED.!P14+'SAFPAC-SRH'!Q14+LDS.!P11+'UNICEF SM.'!P14+DEC!P14+'FAO-EE(SS0006).'!P14+'FAO-UNS(SS0005)'!P14+'FAO-J&amp;UP(SS0007)'!P14+RRF.!P14+'GE. '!P13+'HELSEL '!P14</f>
        <v>53399.21</v>
      </c>
      <c r="G6" s="1981">
        <f>ARC.!Q14+UNHCR.!Q14+HPF.!Q14+SSJR!Q14+SDC.!Q14+'UNICEF-NUT.'!Q14+WFP.!Q13+'CHF-HEALTH'!Q14+'CHF-NUTRITION'!Q14+FEED.!Q14+'SAFPAC-SRH'!Q14+LDS.!Q11+'UNICEF SM.'!Q14+DEC!Q14+'FAO-EE(SS0006).'!Q14+'FAO-UNS(SS0005)'!Q14+'FAO-J&amp;UP(SS0007)'!Q14+RRF.!Q14+'GE. '!Q13+'HELSEL '!Q14</f>
        <v>220672.79</v>
      </c>
      <c r="H6" s="1981">
        <f>ARC.!R14+UNHCR.!R14+HPF.!R14+SSJR!R14+SDC.!R14+'UNICEF-NUT.'!R14+WFP.!R13+'CHF-HEALTH'!R14+'CHF-NUTRITION'!R14+FEED.!R14+'SAFPAC-SRH'!R14+LDS.!R11+'UNICEF SM.'!R14+DEC!R14+'FAO-EE(SS0006).'!R14+'FAO-UNS(SS0005)'!R14+'FAO-J&amp;UP(SS0007)'!R14+RRF.!R14+'GE. '!R13+'HELSEL '!R14</f>
        <v>336221.20999999996</v>
      </c>
      <c r="I6" s="1977">
        <f>ARC.!S14+UNHCR.!S14+HPF.!S14+SSJR!S14+SDC.!S14+'UNICEF-NUT.'!S14+WFP.!S13+'CHF-HEALTH'!S14+'CHF-NUTRITION'!S14+FEED.!S14+'SAFPAC-SRH'!S14+LDS.!S11+'UNICEF SM.'!S14+DEC!S14+'FAO-UNS(SS0005)'!S14+'FAO-EE(SS0006).'!S14+'FAO-J&amp;UP(SS0007)'!S14+RRF.!S14+'GE. '!S13+'HELSEL '!S14</f>
        <v>556894</v>
      </c>
      <c r="J6" s="1533"/>
      <c r="K6" s="905">
        <f>SUM('UNICEF-NUT.'!V14+HPF.!V14+UNHCR.!V14+RRF.!V14+LDS.!V14+SSJR!V14+'UNICEF SM.'!V14+FEED.!V14+SDC.!V14+ARC.!V14+'FAO-EE(SS0006).'!V14+'FAO-UNS(SS0005)'!V14)+'CHF-NUTRITION'!V14+WFP.!V13+'GE. '!V13</f>
        <v>15905</v>
      </c>
      <c r="L6" s="905">
        <f>SUM('UNICEF-NUT.'!W14+HPF.!W14+UNHCR.!W14+RRF.!W14+LDS.!W14+SSJR!W14+'UNICEF SM.'!W14+FEED.!W14+SDC.!W14+ARC.!W14+'FAO-EE(SS0006).'!W14+'FAO-UNS(SS0005)'!W14)+'CHF-NUTRITION'!W14+WFP.!W13+'GE. '!W13</f>
        <v>11664</v>
      </c>
      <c r="M6" s="905">
        <f>SUM('UNICEF-NUT.'!X14+HPF.!X14+UNHCR.!X14+RRF.!X14+LDS.!X14+SSJR!X14+'UNICEF SM.'!X14+FEED.!X14+SDC.!X14+ARC.!X14+'FAO-EE(SS0006).'!X14+'FAO-UNS(SS0005)'!X14)+'CHF-NUTRITION'!X14+WFP.!X13+'GE. '!X13</f>
        <v>4609</v>
      </c>
      <c r="N6" s="905">
        <f>SUM('UNICEF-NUT.'!Y14+HPF.!Y14+UNHCR.!Y14+RRF.!Y14+LDS.!Y14+SSJR!Y14+'UNICEF SM.'!Y14+FEED.!Y14+SDC.!Y14+ARC.!Y14+'FAO-EE(SS0006).'!Y14+'FAO-UNS(SS0005)'!Y14)+'CHF-NUTRITION'!Y14+WFP.!Y13+'GE. '!Y13</f>
        <v>4518</v>
      </c>
      <c r="O6" s="860">
        <f t="shared" ref="O6:O13" si="0">L6+M6</f>
        <v>16273</v>
      </c>
      <c r="P6" s="860">
        <f t="shared" ref="P6:P13" si="1">K6+N6</f>
        <v>20423</v>
      </c>
      <c r="Q6" s="860">
        <f t="shared" ref="Q6:Q13" si="2">O6+P6</f>
        <v>36696</v>
      </c>
      <c r="R6" s="905">
        <f>SUM('UNICEF-NUT.'!AC14+HPF.!AC14+UNHCR.!AC14+RRF.!AC14+LDS.!AC14+SSJR!AC14+'UNICEF SM.'!AC14+FEED.!AC14+SDC.!AC14+ARC.!AC14+'FAO-EE(SS0006).'!AC14+'FAO-UNS(SS0005)'!AC14)+'CHF-NUTRITION'!AC14+WFP.!AC13+'GE. '!AC13</f>
        <v>15274</v>
      </c>
      <c r="S6" s="905">
        <f>SUM('UNICEF-NUT.'!AD14+HPF.!AD14+UNHCR.!AD14+RRF.!AD14+LDS.!AD14+SSJR!AD14+'UNICEF SM.'!AD14+FEED.!AD14+SDC.!AD14+ARC.!AD14+'FAO-EE(SS0006).'!AD14+'FAO-UNS(SS0005)'!AD14)+'CHF-NUTRITION'!AD14+WFP.!AD13+'GE. '!AD13</f>
        <v>7296</v>
      </c>
      <c r="T6" s="905">
        <f>SUM('UNICEF-NUT.'!AE14+HPF.!AE14+UNHCR.!AE14+RRF.!AE14+LDS.!AE14+SSJR!AE14+'UNICEF SM.'!AE14+FEED.!AE14+SDC.!AE14+ARC.!AE14+'FAO-EE(SS0006).'!AE14+'FAO-UNS(SS0005)'!AE14)+'CHF-NUTRITION'!AE14+WFP.!AE13+'GE. '!AE13</f>
        <v>4502</v>
      </c>
      <c r="U6" s="905">
        <f>SUM('UNICEF-NUT.'!AF14+HPF.!AF14+UNHCR.!AF14+RRF.!AF14+LDS.!AF14+SSJR!AF14+'UNICEF SM.'!AF14+FEED.!AF14+SDC.!AF14+ARC.!AF14+'FAO-EE(SS0006).'!AF14+'FAO-UNS(SS0005)'!AF14)+'CHF-NUTRITION'!AF14+WFP.!AF13+'GE. '!AF13</f>
        <v>5288</v>
      </c>
      <c r="V6" s="860">
        <f t="shared" ref="V6:V13" si="3">S6+T6</f>
        <v>11798</v>
      </c>
      <c r="W6" s="860">
        <f t="shared" ref="W6:W13" si="4">R6+U6</f>
        <v>20562</v>
      </c>
      <c r="X6" s="860">
        <f t="shared" ref="X6:X14" si="5">V6+W6</f>
        <v>32360</v>
      </c>
      <c r="Y6" s="905">
        <f>SUM('UNICEF-NUT.'!AI14+HPF.!AI14+UNHCR.!AI14+RRF.!AI14+LDS.!AI14+SSJR!AI14+'UNICEF SM.'!AI14+FEED.!AI14+SDC.!AI14+ARC.!AI14+'FAO-EE(SS0006).'!AI14+'FAO-UNS(SS0005)'!AI14)+'CHF-NUTRITION'!AI14+WFP.!AI13+'GE. '!AI13</f>
        <v>5339</v>
      </c>
      <c r="Z6" s="905">
        <f>SUM('UNICEF-NUT.'!AJ14+HPF.!AJ14+UNHCR.!AJ14+RRF.!AJ14+LDS.!AJ14+SSJR!AJ14+'UNICEF SM.'!AJ14+FEED.!AJ14+SDC.!AJ14+ARC.!AJ14+'FAO-EE(SS0006).'!AJ14+'FAO-UNS(SS0005)'!AJ14)+'CHF-NUTRITION'!AJ14+WFP.!AJ13+'GE. '!AJ13</f>
        <v>3790</v>
      </c>
      <c r="AA6" s="905">
        <f>SUM('UNICEF-NUT.'!AK14+HPF.!AK14+UNHCR.!AK14+RRF.!AK14+LDS.!AK14+SSJR!AK14+'UNICEF SM.'!AK14+FEED.!AK14+SDC.!AK14+ARC.!AK14+'FAO-EE(SS0006).'!AK14+'FAO-UNS(SS0005)'!AK14)+'CHF-NUTRITION'!AK14+WFP.!AK13+'GE. '!AK13</f>
        <v>45062</v>
      </c>
      <c r="AB6" s="905">
        <f>SUM('UNICEF-NUT.'!AL14+HPF.!AL14+UNHCR.!AL14+RRF.!AL14+LDS.!AL14+SSJR!AL14+'UNICEF SM.'!AL14+FEED.!AL14+SDC.!AL14+ARC.!AL14+'FAO-EE(SS0006).'!AL14+'FAO-UNS(SS0005)'!AL14)+'CHF-NUTRITION'!AL14+WFP.!AL13+'GE. '!AL13</f>
        <v>45545</v>
      </c>
      <c r="AC6" s="860">
        <f t="shared" ref="AC6:AC13" si="6">Z6+AA6</f>
        <v>48852</v>
      </c>
      <c r="AD6" s="860">
        <f t="shared" ref="AD6:AD13" si="7">Y6+AB6</f>
        <v>50884</v>
      </c>
      <c r="AE6" s="860">
        <f t="shared" ref="AE6:AE14" si="8">AC6+AD6</f>
        <v>99736</v>
      </c>
      <c r="AF6" s="905">
        <f>SUM('UNICEF-NUT.'!AO14+HPF.!AO14+UNHCR.!AO14+RRF.!AO14+LDS.!AO14+SSJR!AO14+'UNICEF SM.'!AO14+FEED.!AO14+SDC.!AO14+ARC.!AO14+'FAO-EE(SS0006).'!AO14+'FAO-UNS(SS0005)'!AO14)+'CHF-NUTRITION'!AO14+WFP.!AO13+'GE. '!AO13</f>
        <v>4723</v>
      </c>
      <c r="AG6" s="905">
        <f>SUM('UNICEF-NUT.'!AP14+HPF.!AP14+UNHCR.!AP14+RRF.!AP14+LDS.!AP14+SSJR!AP14+'UNICEF SM.'!AP14+FEED.!AP14+SDC.!AP14+ARC.!AP14+'FAO-EE(SS0006).'!AP14+'FAO-UNS(SS0005)'!AP14)+'CHF-NUTRITION'!AP14+WFP.!AP13+'GE. '!AP13</f>
        <v>1786</v>
      </c>
      <c r="AH6" s="905">
        <f>SUM('UNICEF-NUT.'!AQ14+HPF.!AQ14+UNHCR.!AQ14+RRF.!AQ14+LDS.!AQ14+SSJR!AQ14+'UNICEF SM.'!AQ14+FEED.!AQ14+SDC.!AQ14+ARC.!AQ14+'FAO-EE(SS0006).'!AQ14+'FAO-UNS(SS0005)'!AQ14)+'CHF-NUTRITION'!AQ14+WFP.!AQ13+'GE. '!AQ13</f>
        <v>4523</v>
      </c>
      <c r="AI6" s="905">
        <f>SUM('UNICEF-NUT.'!AR14+HPF.!AR14+UNHCR.!AR14+RRF.!AR14+LDS.!AR14+SSJR!AR14+'UNICEF SM.'!AR14+FEED.!AR14+SDC.!AR14+ARC.!AR14+'FAO-EE(SS0006).'!AR14+'FAO-UNS(SS0005)'!AR14)+'CHF-NUTRITION'!AR14+WFP.!AR13+'GE. '!AR13</f>
        <v>4703</v>
      </c>
      <c r="AJ6" s="860">
        <f t="shared" ref="AJ6:AJ13" si="9">AG6+AH6</f>
        <v>6309</v>
      </c>
      <c r="AK6" s="860">
        <f t="shared" ref="AK6:AK13" si="10">AF6+AI6</f>
        <v>9426</v>
      </c>
      <c r="AL6" s="860">
        <f t="shared" ref="AL6:AL14" si="11">AJ6+AK6</f>
        <v>15735</v>
      </c>
      <c r="AM6" s="905">
        <f>SUM('UNICEF-NUT.'!AU14+HPF.!AU14+UNHCR.!AU14+RRF.!AU14+LDS.!AU14+SSJR!AU14+'UNICEF SM.'!AU14+FEED.!AU14+SDC.!AU14+ARC.!AU14+'FAO-EE(SS0006).'!AU14+'FAO-UNS(SS0005)'!AU14)+'CHF-NUTRITION'!AU14+WFP.!AU13+'GE. '!AU13</f>
        <v>8566</v>
      </c>
      <c r="AN6" s="905">
        <f>SUM('UNICEF-NUT.'!AV14+HPF.!AV14+UNHCR.!AV14+RRF.!AV14+LDS.!AV14+SSJR!AV14+'UNICEF SM.'!AV14+FEED.!AV14+SDC.!AV14+ARC.!AV14+'FAO-EE(SS0006).'!AV14+'FAO-UNS(SS0005)'!AV14)+'CHF-NUTRITION'!AV14+WFP.!AV13+'GE. '!AV13</f>
        <v>4454</v>
      </c>
      <c r="AO6" s="905">
        <f>SUM('UNICEF-NUT.'!AW14+HPF.!AW14+UNHCR.!AW14+RRF.!AW14+LDS.!AW14+SSJR!AW14+'UNICEF SM.'!AW14+FEED.!AW14+SDC.!AW14+ARC.!AW14+'FAO-EE(SS0006).'!AW14+'FAO-UNS(SS0005)'!AW14)+'CHF-NUTRITION'!AW14+WFP.!AW13+'GE. '!AW13</f>
        <v>6902</v>
      </c>
      <c r="AP6" s="905">
        <f>SUM('UNICEF-NUT.'!AX14+HPF.!AX14+UNHCR.!AX14+RRF.!AX14+LDS.!AX14+SSJR!AX14+'UNICEF SM.'!AX14+FEED.!AX14+SDC.!AX14+ARC.!AX14+'FAO-EE(SS0006).'!AX14+'FAO-UNS(SS0005)'!AX14)+'CHF-NUTRITION'!AX14+WFP.!AX13+'GE. '!AX13</f>
        <v>7270</v>
      </c>
      <c r="AQ6" s="860">
        <f t="shared" ref="AQ6:AQ57" si="12">AN6+AO6</f>
        <v>11356</v>
      </c>
      <c r="AR6" s="860">
        <f t="shared" ref="AR6:AR57" si="13">K6+AP6</f>
        <v>23175</v>
      </c>
      <c r="AS6" s="860">
        <f t="shared" ref="AS6:AS57" si="14">AQ6+AR6</f>
        <v>34531</v>
      </c>
      <c r="AT6" s="905">
        <f>SUM('UNICEF-NUT.'!BA14+HPF.!BA14+UNHCR.!BA14+RRF.!BA14+LDS.!BA14+SSJR!BA14+'UNICEF SM.'!BA14+FEED.!BA14+SDC.!BA14+ARC.!BA14+'FAO-EE(SS0006).'!BA14+'FAO-UNS(SS0005)'!BA14+'CHF-NUTRITION'!BA14+WFP.!BA13+'GE. '!BA13)</f>
        <v>8536</v>
      </c>
      <c r="AU6" s="905">
        <f>SUM('UNICEF-NUT.'!BB14+HPF.!BB14+UNHCR.!BB14+RRF.!BB14+LDS.!BB14+SSJR!BB14+'UNICEF SM.'!BB14+FEED.!BB14+SDC.!BB14+ARC.!BB14+'FAO-EE(SS0006).'!BB14+'FAO-UNS(SS0005)'!BB14+'CHF-NUTRITION'!BB14+WFP.!BB13+'GE. '!BB13)</f>
        <v>3236</v>
      </c>
      <c r="AV6" s="905">
        <f>SUM('UNICEF-NUT.'!BC14+HPF.!BC14+UNHCR.!BC14+RRF.!BC14+LDS.!BC14+SSJR!BC14+'UNICEF SM.'!BC14+FEED.!BC14+SDC.!BC14+ARC.!BC14+'FAO-EE(SS0006).'!BC14+'FAO-UNS(SS0005)'!BC14+'CHF-NUTRITION'!BC14+WFP.!BC13+'GE. '!BC13)</f>
        <v>5575</v>
      </c>
      <c r="AW6" s="905">
        <f>SUM('UNICEF-NUT.'!BD14+HPF.!BD14+UNHCR.!BD14+RRF.!BD14+LDS.!BD14+SSJR!BD14+'UNICEF SM.'!BD14+FEED.!BD14+SDC.!BD14+ARC.!BD14+'FAO-EE(SS0006).'!BD14+'FAO-UNS(SS0005)'!BD14+'CHF-NUTRITION'!BD14+WFP.!BD13+'GE. '!BD13)</f>
        <v>5814</v>
      </c>
      <c r="AX6" s="860">
        <f t="shared" ref="AX6:AX57" si="15">AU6+AV6</f>
        <v>8811</v>
      </c>
      <c r="AY6" s="860">
        <f t="shared" ref="AY6:AY57" si="16">AT6+AW6</f>
        <v>14350</v>
      </c>
      <c r="AZ6" s="860">
        <f t="shared" ref="AZ6:AZ57" si="17">AX6+AY6</f>
        <v>23161</v>
      </c>
      <c r="BA6" s="905">
        <f>SUM('UNICEF-NUT.'!BG14+HPF.!BG14+UNHCR.!BG14+RRF.!BG14+LDS.!BG14+SSJR!BG14+'UNICEF SM.'!BG14+FEED.!BG14+SDC.!BG14+ARC.!BG14+'FAO-EE(SS0006).'!BG14+'FAO-UNS(SS0005)'!BG14+'CHF-NUTRITION'!BG14+WFP.!BG13+'GE. '!BG13)</f>
        <v>18436</v>
      </c>
      <c r="BB6" s="905">
        <f>SUM('UNICEF-NUT.'!BH14+HPF.!BH14+UNHCR.!BH14+RRF.!BH14+LDS.!BH14+SSJR!BH14+'UNICEF SM.'!BH14+FEED.!BH14+SDC.!BH14+ARC.!BH14+'FAO-EE(SS0006).'!BH14+'FAO-UNS(SS0005)'!BH14+'CHF-NUTRITION'!BH14+WFP.!BH13+'GE. '!BH13)</f>
        <v>8357</v>
      </c>
      <c r="BC6" s="905">
        <f>SUM('UNICEF-NUT.'!BI14+HPF.!BI14+UNHCR.!BI14+RRF.!BI14+LDS.!BI14+SSJR!BI14+'UNICEF SM.'!BI14+FEED.!BI14+SDC.!BI14+ARC.!BI14+'FAO-EE(SS0006).'!BI14+'FAO-UNS(SS0005)'!BI14+'CHF-NUTRITION'!BI14+WFP.!BI13+'GE. '!BI13)</f>
        <v>9655</v>
      </c>
      <c r="BD6" s="905">
        <f>SUM('UNICEF-NUT.'!BJ14+HPF.!BJ14+UNHCR.!BJ14+RRF.!BJ14+LDS.!BJ14+SSJR!BJ14+'UNICEF SM.'!BJ14+FEED.!BJ14+SDC.!BJ14+ARC.!BJ14+'FAO-EE(SS0006).'!BJ14+'FAO-UNS(SS0005)'!BJ14+'CHF-NUTRITION'!BJ14+WFP.!BJ13+'GE. '!BJ13)</f>
        <v>10578</v>
      </c>
      <c r="BE6" s="860">
        <f t="shared" ref="BE6:BE57" si="18">BB6+BC6</f>
        <v>18012</v>
      </c>
      <c r="BF6" s="860">
        <f t="shared" ref="BF6:BF57" si="19">BA6+BD6</f>
        <v>29014</v>
      </c>
      <c r="BG6" s="860">
        <f t="shared" ref="BG6:BG57" si="20">BE6+BF6</f>
        <v>47026</v>
      </c>
      <c r="BH6" s="905">
        <f>SUM('UNICEF-NUT.'!BM14+HPF.!BM14+UNHCR.!BM14+RRF.!BM14+LDS.!BM14+SSJR!BM14+'UNICEF SM.'!BM14+FEED.!BM14+SDC.!BM14+ARC.!BM14+'FAO-EE(SS0006).'!BM14+'FAO-UNS(SS0005)'!BL14+'CHF-NUTRITION'!BM14+WFP.!BM13+'GE. '!BM13)</f>
        <v>14075</v>
      </c>
      <c r="BI6" s="905">
        <f>SUM('UNICEF-NUT.'!BN14+HPF.!BN14+UNHCR.!BN14+RRF.!BN14+LDS.!BN14+SSJR!BN14+'UNICEF SM.'!BN14+FEED.!BN14+SDC.!BN14+ARC.!BN14+'FAO-EE(SS0006).'!BN14+'FAO-UNS(SS0005)'!BM14+'CHF-NUTRITION'!BN14+WFP.!BN13+'GE. '!BN13)</f>
        <v>8587</v>
      </c>
      <c r="BJ6" s="905">
        <f>SUM('UNICEF-NUT.'!BO14+HPF.!BO14+UNHCR.!BO14+RRF.!BO14+LDS.!BO14+SSJR!BO14+'UNICEF SM.'!BO14+FEED.!BO14+SDC.!BO14+ARC.!BO14+'FAO-EE(SS0006).'!BO14+'FAO-UNS(SS0005)'!BN14+'CHF-NUTRITION'!BO14+WFP.!BO13+'GE. '!BO13)</f>
        <v>12573</v>
      </c>
      <c r="BK6" s="905">
        <f>SUM('UNICEF-NUT.'!BP14+HPF.!BP14+UNHCR.!BP14+RRF.!BP14+LDS.!BP14+SSJR!BP14+'UNICEF SM.'!BP14+FEED.!BP14+SDC.!BP14+ARC.!BP14+'FAO-EE(SS0006).'!BP14+'FAO-UNS(SS0005)'!BO14+'CHF-NUTRITION'!BP14+WFP.!BP13+'GE. '!BP13)</f>
        <v>11343</v>
      </c>
      <c r="BL6" s="860">
        <f t="shared" ref="BL6:BL57" si="21">BI6+BJ6</f>
        <v>21160</v>
      </c>
      <c r="BM6" s="860">
        <f t="shared" ref="BM6:BM57" si="22">BH6+BK6</f>
        <v>25418</v>
      </c>
      <c r="BN6" s="860">
        <f t="shared" ref="BN6:BN57" si="23">BL6+BM6</f>
        <v>46578</v>
      </c>
      <c r="BO6" s="905">
        <f>SUM('UNICEF-NUT.'!BS14+HPF.!BS14+UNHCR.!BS14+RRF.!BS14+LDS.!BS14+SSJR!BS14+'UNICEF SM.'!BS14+FEED.!BS14+SDC.!BS14+ARC.!BS14+'FAO-EE(SS0006).'!BS14+'FAO-UNS(SS0005)'!BR14+'CHF-NUTRITION'!BS14+WFP.!BS13+'GE. '!BS13)+'FAO-J&amp;UP(SS0007)'!BS14</f>
        <v>15260</v>
      </c>
      <c r="BP6" s="905">
        <f>SUM('UNICEF-NUT.'!BT14+HPF.!BT14+UNHCR.!BT14+RRF.!BT14+LDS.!BT14+SSJR!BT14+'UNICEF SM.'!BT14+FEED.!BT14+SDC.!BT14+ARC.!BT14+'FAO-EE(SS0006).'!BT14+'FAO-UNS(SS0005)'!BS14+'CHF-NUTRITION'!BT14+WFP.!BT13+'GE. '!BT13)+'FAO-J&amp;UP(SS0007)'!BT14</f>
        <v>6819</v>
      </c>
      <c r="BQ6" s="905">
        <f>SUM('UNICEF-NUT.'!BU14+HPF.!BU14+UNHCR.!BU14+RRF.!BU14+LDS.!BU14+SSJR!BU14+'UNICEF SM.'!BU14+FEED.!BU14+SDC.!BU14+ARC.!BU14+'FAO-EE(SS0006).'!BU14+'FAO-UNS(SS0005)'!BT14+'CHF-NUTRITION'!BU14+WFP.!BU13+'GE. '!BU13)+'FAO-J&amp;UP(SS0007)'!BU14</f>
        <v>12724.400000000001</v>
      </c>
      <c r="BR6" s="905">
        <f>SUM('UNICEF-NUT.'!BV14+HPF.!BV14+UNHCR.!BV14+RRF.!BV14+LDS.!BV14+SSJR!BV14+'UNICEF SM.'!BV14+FEED.!BV14+SDC.!BV14+ARC.!BV14+'FAO-EE(SS0006).'!BV14+'FAO-UNS(SS0005)'!BU14+'CHF-NUTRITION'!BV14+WFP.!BV13+'GE. '!BV13)+'FAO-J&amp;UP(SS0007)'!BV14</f>
        <v>18962.800000000003</v>
      </c>
      <c r="BS6" s="860">
        <f t="shared" ref="BS6:BS57" si="24">BP6+BQ6</f>
        <v>19543.400000000001</v>
      </c>
      <c r="BT6" s="860">
        <f t="shared" ref="BT6:BT57" si="25">BO6+BR6</f>
        <v>34222.800000000003</v>
      </c>
      <c r="BU6" s="860">
        <f>BS6+BT6</f>
        <v>53766.200000000004</v>
      </c>
      <c r="BV6" s="905">
        <f>SUM('UNICEF-NUT.'!BY14+HPF.!BY14+UNHCR.!BY14+RRF.!BY14+LDS.!BY14+SSJR!BY14+'UNICEF SM.'!BY14+FEED.!BY14+SDC.!BY14+ARC.!BY14+'FAO-EE(SS0006).'!BY14+'FAO-UNS(SS0005)'!BX14+'CHF-NUTRITION'!BY14+WFP.!BY13+'GE. '!BY13)+'FAO-J&amp;UP(SS0007)'!BY14</f>
        <v>13177</v>
      </c>
      <c r="BW6" s="905">
        <f>SUM('UNICEF-NUT.'!BZ14+HPF.!BZ14+UNHCR.!BZ14+RRF.!BZ14+LDS.!BZ14+SSJR!BZ14+'UNICEF SM.'!BZ14+FEED.!BZ14+SDC.!BZ14+ARC.!BZ14+'FAO-EE(SS0006).'!BZ14+'FAO-UNS(SS0005)'!BY14+'CHF-NUTRITION'!BZ14+WFP.!BZ13+'GE. '!BZ13)+'FAO-J&amp;UP(SS0007)'!BZ14</f>
        <v>9573</v>
      </c>
      <c r="BX6" s="905">
        <f>SUM('UNICEF-NUT.'!CA14+HPF.!CA14+UNHCR.!CA14+RRF.!CA14+LDS.!CA14+SSJR!CA14+'UNICEF SM.'!CA14+FEED.!CA14+SDC.!CA14+ARC.!CA14+'FAO-EE(SS0006).'!CA14+'FAO-UNS(SS0005)'!BZ14+'CHF-NUTRITION'!CA14+WFP.!CA13+'GE. '!CA13)+'FAO-J&amp;UP(SS0007)'!CA14</f>
        <v>17827</v>
      </c>
      <c r="BY6" s="905">
        <f>SUM('UNICEF-NUT.'!CB14+HPF.!CB14+UNHCR.!CB14+RRF.!CB14+LDS.!CB14+SSJR!CB14+'UNICEF SM.'!CB14+FEED.!CB14+SDC.!CB14+ARC.!CB14+'FAO-EE(SS0006).'!CB14+'FAO-UNS(SS0005)'!CA14+'CHF-NUTRITION'!CB14+WFP.!CB13+'GE. '!CB13)+'FAO-J&amp;UP(SS0007)'!CB14</f>
        <v>17909.2</v>
      </c>
      <c r="BZ6" s="860">
        <f t="shared" ref="BZ6:BZ57" si="26">BW6+BX6</f>
        <v>27400</v>
      </c>
      <c r="CA6" s="860">
        <f t="shared" ref="CA6:CA57" si="27">BV6+BY6</f>
        <v>31086.2</v>
      </c>
      <c r="CB6" s="860">
        <f t="shared" ref="CB6:CB57" si="28">BZ6+CA6</f>
        <v>58486.2</v>
      </c>
      <c r="CC6" s="1977">
        <f t="shared" ref="CC6:CC37" si="29">I6</f>
        <v>556894</v>
      </c>
      <c r="CD6" s="1978">
        <f t="shared" ref="CD6:CG7" si="30">K6+R6+Y6+AF6+AM6+AT6+BA6+BH6+BO6+BV6</f>
        <v>119291</v>
      </c>
      <c r="CE6" s="1978">
        <f t="shared" si="30"/>
        <v>65562</v>
      </c>
      <c r="CF6" s="1978">
        <f t="shared" si="30"/>
        <v>123952.4</v>
      </c>
      <c r="CG6" s="1978">
        <f t="shared" si="30"/>
        <v>131931</v>
      </c>
      <c r="CH6" s="1979">
        <f>CE6+CF6</f>
        <v>189514.4</v>
      </c>
      <c r="CI6" s="1979">
        <f>CD6+CG6</f>
        <v>251222</v>
      </c>
      <c r="CJ6" s="1973">
        <f>CH6+CI6</f>
        <v>440736.4</v>
      </c>
      <c r="CK6" s="1513">
        <f t="shared" ref="CK6:CK17" si="31">CJ6/I6*100%</f>
        <v>0.79141883374573985</v>
      </c>
      <c r="CL6" s="1508"/>
      <c r="CM6" s="2181"/>
      <c r="CN6" s="507" t="s">
        <v>1646</v>
      </c>
      <c r="CO6" s="2097"/>
      <c r="CP6" s="2096"/>
      <c r="CS6" s="509" t="s">
        <v>193</v>
      </c>
      <c r="CT6" s="509">
        <v>97523</v>
      </c>
      <c r="CW6" s="2237" t="s">
        <v>193</v>
      </c>
      <c r="CX6" s="2239">
        <v>52637</v>
      </c>
      <c r="CZ6" s="509">
        <v>435821</v>
      </c>
    </row>
    <row r="7" spans="1:110" s="509" customFormat="1" ht="19.5" thickBot="1">
      <c r="A7" s="901">
        <f>A6+1</f>
        <v>2</v>
      </c>
      <c r="B7" s="904" t="s">
        <v>589</v>
      </c>
      <c r="C7" s="1980">
        <f>SUM('UNICEF-NUT.'!M15+HPF.!M15+UNHCR.!M15+RRF.!M15+LDS.!M15+SSJR!M15+'UNICEF SM.'!M15+FEED.!M15+SDC.!M15+ARC.!M15+'FAO-EE(SS0006).'!M15+'FAO-UNS(SS0005)'!M15)+'CHF-NUTRITION'!M15+WFP.!M14+'GE. '!M14</f>
        <v>245103.28</v>
      </c>
      <c r="D7" s="1980">
        <f>SUM('UNICEF-NUT.'!N15+HPF.!N15+UNHCR.!N15+RRF.!N15+LDS.!N15+SSJR!N15+'UNICEF SM.'!N15+FEED.!N15+SDC.!N15+ARC.!N15+'FAO-EE(SS0006).'!N15+'FAO-UNS(SS0005)'!N15)+'CHF-NUTRITION'!N15+WFP.!N14+'GE. '!N14</f>
        <v>161627.72</v>
      </c>
      <c r="E7" s="1980">
        <f>SUM('UNICEF-NUT.'!O15+HPF.!O15+UNHCR.!O15+RRF.!O15+LDS.!O15+SSJR!O15+'UNICEF SM.'!O15+FEED.!O15+SDC.!O15+ARC.!O15+'FAO-EE(SS0006).'!O15+'FAO-UNS(SS0005)'!O15)+'CHF-NUTRITION'!O15+WFP.!O14+'GE. '!O14</f>
        <v>44686</v>
      </c>
      <c r="F7" s="1980">
        <f>SUM('UNICEF-NUT.'!P15+HPF.!P15+UNHCR.!P15+RRF.!P15+LDS.!P15+SSJR!P15+'UNICEF SM.'!P15+FEED.!P15+SDC.!P15+ARC.!P15+'FAO-EE(SS0006).'!P15+'FAO-UNS(SS0005)'!P15)+'CHF-NUTRITION'!P15+WFP.!P14+'GE. '!P14</f>
        <v>44482</v>
      </c>
      <c r="G7" s="1981">
        <f>ARC.!Q15+UNHCR.!Q15+HPF.!Q15+SSJR!Q15+SDC.!Q15+'UNICEF-NUT.'!Q15+WFP.!Q14+'CHF-NUTRITION'!Q15+FEED.!Q15+'SAFPAC-SRH'!Q15+LDS.!Q12+'UNICEF SM.'!Q15+DEC!Q15+'FAO-UNS(SS0005)'!Q15+135510+'FAO-EE(SS0006).'!Q15+'FAO-J&amp;UP(SS0007)'!Q15+RRF.!Q15+'GE. '!Q14+'HELSEL '!Q15</f>
        <v>381037.43999999994</v>
      </c>
      <c r="H7" s="1981">
        <f>ARC.!R15+UNHCR.!R15+HPF.!R15+SSJR!R15+SDC.!R15+'UNICEF-NUT.'!R15+WFP.!R14+'CHF-NUTRITION'!R15+FEED.!R15+'SAFPAC-SRH'!R15+LDS.!R12+'UNICEF SM.'!R15+DEC!R15+'FAO-UNS(SS0005)'!R15+406529+'FAO-EE(SS0006).'!R15+'FAO-J&amp;UP(SS0007)'!R15+RRF.!R15+'GE. '!R14+'HELSEL '!R15</f>
        <v>799928.56</v>
      </c>
      <c r="I7" s="1977">
        <f>ARC.!S15+UNHCR.!S15+HPF.!S15+SSJR!S15+SDC.!S15+'UNICEF-NUT.'!S15+WFP.!S14+'CHF-HEALTH'!S15+'CHF-NUTRITION'!S15+FEED.!S15+'SAFPAC-SRH'!S15+LDS.!S12+'UNICEF SM.'!S15+DEC!S15+'FAO-UNS(SS0005)'!S15+'FAO-EE(SS0006).'!S15+'FAO-J&amp;UP(SS0007)'!S15+RRF.!S15+'GE. '!S14+'HELSEL '!S15</f>
        <v>1180966</v>
      </c>
      <c r="J7" s="1533"/>
      <c r="K7" s="905">
        <f>SUM('UNICEF-NUT.'!V15+HPF.!V15+UNHCR.!V15+RRF.!V15+LDS.!V15+SSJR!V15+'UNICEF SM.'!V15+FEED.!V15+SDC.!V15+ARC.!V15+'FAO-EE(SS0006).'!V15+'FAO-UNS(SS0005)'!V15)+'CHF-NUTRITION'!V15+WFP.!V14+'GE. '!V14</f>
        <v>25254</v>
      </c>
      <c r="L7" s="905">
        <f>SUM('UNICEF-NUT.'!W15+HPF.!W15+UNHCR.!W15+RRF.!W15+LDS.!W15+SSJR!W15+'UNICEF SM.'!W15+FEED.!W15+SDC.!W15+ARC.!W15+'FAO-EE(SS0006).'!W15+'FAO-UNS(SS0005)'!W15)+'CHF-NUTRITION'!W15+WFP.!W14+'GE. '!W14</f>
        <v>25200</v>
      </c>
      <c r="M7" s="905">
        <v>13939</v>
      </c>
      <c r="N7" s="905">
        <v>13940</v>
      </c>
      <c r="O7" s="860">
        <f t="shared" si="0"/>
        <v>39139</v>
      </c>
      <c r="P7" s="860">
        <f t="shared" si="1"/>
        <v>39194</v>
      </c>
      <c r="Q7" s="860">
        <f t="shared" si="2"/>
        <v>78333</v>
      </c>
      <c r="R7" s="905">
        <f>SUM('UNICEF-NUT.'!AC15+HPF.!AC15+UNHCR.!AC15+RRF.!AC15+LDS.!AC15+SSJR!AC15+'UNICEF SM.'!AC15+FEED.!AC15+SDC.!AC15+ARC.!AC15+'FAO-EE(SS0006).'!AC15+'FAO-UNS(SS0005)'!AC15)+'CHF-NUTRITION'!AC15+WFP.!AC14+'GE. '!AC14</f>
        <v>133304</v>
      </c>
      <c r="S7" s="905">
        <f>SUM('UNICEF-NUT.'!AD15+HPF.!AD15+UNHCR.!AD15+RRF.!AD15+LDS.!AD15+SSJR!AD15+'UNICEF SM.'!AD15+FEED.!AD15+SDC.!AD15+ARC.!AD15+'FAO-EE(SS0006).'!AD15+'FAO-UNS(SS0005)'!AD15)+'CHF-NUTRITION'!AD15+WFP.!AD14+'GE. '!AD14</f>
        <v>15606</v>
      </c>
      <c r="T7" s="905">
        <f>SUM('UNICEF-NUT.'!AE15+HPF.!AE15+UNHCR.!AE15+RRF.!AE15+LDS.!AE15+SSJR!AE15+'UNICEF SM.'!AE15+FEED.!AE15+SDC.!AE15+ARC.!AE15+'FAO-EE(SS0006).'!AE15+'FAO-UNS(SS0005)'!AE15)+'CHF-NUTRITION'!AE15+WFP.!AE14+'GE. '!AE14</f>
        <v>10872</v>
      </c>
      <c r="U7" s="905">
        <f>SUM('UNICEF-NUT.'!AF15+HPF.!AF15+UNHCR.!AF15+RRF.!AF15+LDS.!AF15+SSJR!AF15+'UNICEF SM.'!AF15+FEED.!AF15+SDC.!AF15+ARC.!AF15+'FAO-EE(SS0006).'!AF15+'FAO-UNS(SS0005)'!AF15)+'CHF-NUTRITION'!AF15+WFP.!AF14+'GE. '!AF14</f>
        <v>11279</v>
      </c>
      <c r="V7" s="860">
        <f t="shared" si="3"/>
        <v>26478</v>
      </c>
      <c r="W7" s="860">
        <f t="shared" si="4"/>
        <v>144583</v>
      </c>
      <c r="X7" s="860">
        <f t="shared" si="5"/>
        <v>171061</v>
      </c>
      <c r="Y7" s="905">
        <f>SUM('UNICEF-NUT.'!AI15+HPF.!AI15+UNHCR.!AI15+RRF.!AI15+LDS.!AI15+SSJR!AI15+'UNICEF SM.'!AI15+FEED.!AI15+SDC.!AI15+ARC.!AI15+'FAO-EE(SS0006).'!AI15+'FAO-UNS(SS0005)'!AI15)+'CHF-NUTRITION'!AI15+WFP.!AI14+'GE. '!AI14</f>
        <v>21111</v>
      </c>
      <c r="Z7" s="905">
        <f>SUM('UNICEF-NUT.'!AJ15+HPF.!AJ15+UNHCR.!AJ15+RRF.!AJ15+LDS.!AJ15+SSJR!AJ15+'UNICEF SM.'!AJ15+FEED.!AJ15+SDC.!AJ15+ARC.!AJ15+'FAO-EE(SS0006).'!AJ15+'FAO-UNS(SS0005)'!AJ15)+'CHF-NUTRITION'!AJ15+WFP.!AJ14+'GE. '!AJ14</f>
        <v>4467</v>
      </c>
      <c r="AA7" s="905">
        <f>SUM('UNICEF-NUT.'!AK15+HPF.!AK15+UNHCR.!AK15+RRF.!AK15+LDS.!AK15+SSJR!AK15+'UNICEF SM.'!AK15+FEED.!AK15+SDC.!AK15+ARC.!AK15+'FAO-EE(SS0006).'!AK15+'FAO-UNS(SS0005)'!AK15)+'CHF-NUTRITION'!AK15+WFP.!AK14+'GE. '!AK14</f>
        <v>19492</v>
      </c>
      <c r="AB7" s="905">
        <f>SUM('UNICEF-NUT.'!AL15+HPF.!AL15+UNHCR.!AL15+RRF.!AL15+LDS.!AL15+SSJR!AL15+'UNICEF SM.'!AL15+FEED.!AL15+SDC.!AL15+ARC.!AL15+'FAO-EE(SS0006).'!AL15+'FAO-UNS(SS0005)'!AL15)+'CHF-NUTRITION'!AL15+WFP.!AL14+'GE. '!AL14</f>
        <v>20867</v>
      </c>
      <c r="AC7" s="860">
        <f t="shared" si="6"/>
        <v>23959</v>
      </c>
      <c r="AD7" s="860">
        <f t="shared" si="7"/>
        <v>41978</v>
      </c>
      <c r="AE7" s="860">
        <f t="shared" si="8"/>
        <v>65937</v>
      </c>
      <c r="AF7" s="905">
        <f>SUM('UNICEF-NUT.'!AO15+HPF.!AO15+UNHCR.!AO15+RRF.!AO15+LDS.!AO15+SSJR!AO15+'UNICEF SM.'!AO15+FEED.!AO15+SDC.!AO15+ARC.!AO15+'FAO-EE(SS0006).'!AO15+'FAO-UNS(SS0005)'!AO15)+'CHF-NUTRITION'!AO15+WFP.!AO14+'GE. '!AO14</f>
        <v>29557</v>
      </c>
      <c r="AG7" s="905">
        <f>SUM('UNICEF-NUT.'!AP15+HPF.!AP15+UNHCR.!AP15+RRF.!AP15+LDS.!AP15+SSJR!AP15+'UNICEF SM.'!AP15+FEED.!AP15+SDC.!AP15+ARC.!AP15+'FAO-EE(SS0006).'!AP15+'FAO-UNS(SS0005)'!AP15)+'CHF-NUTRITION'!AP15+WFP.!AP14+'GE. '!AP14</f>
        <v>1677</v>
      </c>
      <c r="AH7" s="905">
        <f>SUM('UNICEF-NUT.'!AQ15+HPF.!AQ15+UNHCR.!AQ15+RRF.!AQ15+LDS.!AQ15+SSJR!AQ15+'UNICEF SM.'!AQ15+FEED.!AQ15+SDC.!AQ15+ARC.!AQ15+'FAO-EE(SS0006).'!AQ15+'FAO-UNS(SS0005)'!AQ15)+'CHF-NUTRITION'!AQ15+WFP.!AQ14+'GE. '!AQ14</f>
        <v>23727</v>
      </c>
      <c r="AI7" s="905">
        <f>SUM('UNICEF-NUT.'!AR15+HPF.!AR15+UNHCR.!AR15+RRF.!AR15+LDS.!AR15+SSJR!AR15+'UNICEF SM.'!AR15+FEED.!AR15+SDC.!AR15+ARC.!AR15+'FAO-EE(SS0006).'!AR15+'FAO-UNS(SS0005)'!AR15)+'CHF-NUTRITION'!AR15+WFP.!AR14+'GE. '!AR14</f>
        <v>24414</v>
      </c>
      <c r="AJ7" s="860">
        <f t="shared" si="9"/>
        <v>25404</v>
      </c>
      <c r="AK7" s="860">
        <f t="shared" si="10"/>
        <v>53971</v>
      </c>
      <c r="AL7" s="860">
        <f t="shared" si="11"/>
        <v>79375</v>
      </c>
      <c r="AM7" s="905">
        <f>SUM('UNICEF-NUT.'!AU15+HPF.!AU15+UNHCR.!AU15+RRF.!AU15+LDS.!AU15+SSJR!AU15+'UNICEF SM.'!AU15+FEED.!AU15+SDC.!AU15+ARC.!AU15+'FAO-EE(SS0006).'!AU15+'FAO-UNS(SS0005)'!AU15)+'CHF-NUTRITION'!AU15+WFP.!AU14+'GE. '!AU14</f>
        <v>37319</v>
      </c>
      <c r="AN7" s="905">
        <f>SUM('UNICEF-NUT.'!AV15+HPF.!AV15+UNHCR.!AV15+RRF.!AV15+LDS.!AV15+SSJR!AV15+'UNICEF SM.'!AV15+FEED.!AV15+SDC.!AV15+ARC.!AV15+'FAO-EE(SS0006).'!AV15+'FAO-UNS(SS0005)'!AV15)+'CHF-NUTRITION'!AV15+WFP.!AV14+'GE. '!AV14</f>
        <v>9148</v>
      </c>
      <c r="AO7" s="905">
        <f>SUM('UNICEF-NUT.'!AW15+HPF.!AW15+UNHCR.!AW15+RRF.!AW15+LDS.!AW15+SSJR!AW15+'UNICEF SM.'!AW15+FEED.!AW15+SDC.!AW15+ARC.!AW15+'FAO-EE(SS0006).'!AW15+'FAO-UNS(SS0005)'!AW15)+'CHF-NUTRITION'!AW15+WFP.!AW14+'GE. '!AW14</f>
        <v>53468</v>
      </c>
      <c r="AP7" s="905">
        <f>SUM('UNICEF-NUT.'!AX15+HPF.!AX15+UNHCR.!AX15+RRF.!AX15+LDS.!AX15+SSJR!AX15+'UNICEF SM.'!AX15+FEED.!AX15+SDC.!AX15+ARC.!AX15+'FAO-EE(SS0006).'!AX15+'FAO-UNS(SS0005)'!AX15)+'CHF-NUTRITION'!AX15+WFP.!AX14+'GE. '!AX14</f>
        <v>56519</v>
      </c>
      <c r="AQ7" s="860">
        <f t="shared" si="12"/>
        <v>62616</v>
      </c>
      <c r="AR7" s="860">
        <f t="shared" si="13"/>
        <v>81773</v>
      </c>
      <c r="AS7" s="860">
        <f t="shared" si="14"/>
        <v>144389</v>
      </c>
      <c r="AT7" s="905">
        <f>SUM('UNICEF-NUT.'!BA15+HPF.!BA15+UNHCR.!BA15+RRF.!BA15+LDS.!BA15+SSJR!BA15+'UNICEF SM.'!BA15+FEED.!BA15+SDC.!BA15+ARC.!BA15+'FAO-EE(SS0006).'!BA15+'FAO-UNS(SS0005)'!BA15+'CHF-NUTRITION'!BA15+WFP.!BA14+'GE. '!BA14)</f>
        <v>10476</v>
      </c>
      <c r="AU7" s="905">
        <f>SUM('UNICEF-NUT.'!BB15+HPF.!BB15+UNHCR.!BB15+RRF.!BB15+LDS.!BB15+SSJR!BB15+'UNICEF SM.'!BB15+FEED.!BB15+SDC.!BB15+ARC.!BB15+'FAO-EE(SS0006).'!BB15+'FAO-UNS(SS0005)'!BB15+'CHF-NUTRITION'!BB15+WFP.!BB14+'GE. '!BB14)</f>
        <v>9732</v>
      </c>
      <c r="AV7" s="905">
        <f>SUM('UNICEF-NUT.'!BC15+HPF.!BC15+UNHCR.!BC15+RRF.!BC15+LDS.!BC15+SSJR!BC15+'UNICEF SM.'!BC15+FEED.!BC15+SDC.!BC15+ARC.!BC15+'FAO-EE(SS0006).'!BC15+'FAO-UNS(SS0005)'!BC15+'CHF-NUTRITION'!BC15+WFP.!BC14+'GE. '!BC14)</f>
        <v>31571</v>
      </c>
      <c r="AW7" s="905">
        <f>SUM('UNICEF-NUT.'!BD15+HPF.!BD15+UNHCR.!BD15+RRF.!BD15+LDS.!BD15+SSJR!BD15+'UNICEF SM.'!BD15+FEED.!BD15+SDC.!BD15+ARC.!BD15+'FAO-EE(SS0006).'!BD15+'FAO-UNS(SS0005)'!BD15+'CHF-NUTRITION'!BD15+WFP.!BD14+'GE. '!BD14)</f>
        <v>33601</v>
      </c>
      <c r="AX7" s="860">
        <f t="shared" si="15"/>
        <v>41303</v>
      </c>
      <c r="AY7" s="860">
        <f t="shared" si="16"/>
        <v>44077</v>
      </c>
      <c r="AZ7" s="860">
        <f t="shared" si="17"/>
        <v>85380</v>
      </c>
      <c r="BA7" s="905">
        <f>SUM('UNICEF-NUT.'!BG15+HPF.!BG15+UNHCR.!BG15+RRF.!BG15+LDS.!BG15+SSJR!BG15+'UNICEF SM.'!BG15+FEED.!BG15+SDC.!BG15+ARC.!BG15+'FAO-EE(SS0006).'!BG15+'FAO-UNS(SS0005)'!BG15+'CHF-NUTRITION'!BG15+WFP.!BG14+'GE. '!BG14)</f>
        <v>26942</v>
      </c>
      <c r="BB7" s="905">
        <f>SUM('UNICEF-NUT.'!BH15+HPF.!BH15+UNHCR.!BH15+RRF.!BH15+LDS.!BH15+SSJR!BH15+'UNICEF SM.'!BH15+FEED.!BH15+SDC.!BH15+ARC.!BH15+'FAO-EE(SS0006).'!BH15+'FAO-UNS(SS0005)'!BH15+'CHF-NUTRITION'!BH15+WFP.!BH14+'GE. '!BH14)</f>
        <v>23768</v>
      </c>
      <c r="BC7" s="905">
        <f>SUM('UNICEF-NUT.'!BI15+HPF.!BI15+UNHCR.!BI15+RRF.!BI15+LDS.!BI15+SSJR!BI15+'UNICEF SM.'!BI15+FEED.!BI15+SDC.!BI15+ARC.!BI15+'FAO-EE(SS0006).'!BI15+'FAO-UNS(SS0005)'!BI15+'CHF-NUTRITION'!BI15+WFP.!BI14+'GE. '!BI14)</f>
        <v>47015</v>
      </c>
      <c r="BD7" s="905">
        <f>SUM('UNICEF-NUT.'!BJ15+HPF.!BJ15+UNHCR.!BJ15+RRF.!BJ15+LDS.!BJ15+SSJR!BJ15+'UNICEF SM.'!BJ15+FEED.!BJ15+SDC.!BJ15+ARC.!BJ15+'FAO-EE(SS0006).'!BJ15+'FAO-UNS(SS0005)'!BJ15+'CHF-NUTRITION'!BJ15+WFP.!BJ14+'GE. '!BJ14)</f>
        <v>49402</v>
      </c>
      <c r="BE7" s="860">
        <f t="shared" si="18"/>
        <v>70783</v>
      </c>
      <c r="BF7" s="860">
        <f t="shared" si="19"/>
        <v>76344</v>
      </c>
      <c r="BG7" s="860">
        <f t="shared" si="20"/>
        <v>147127</v>
      </c>
      <c r="BH7" s="905">
        <f>SUM('UNICEF-NUT.'!BM15+HPF.!BM15+UNHCR.!BM15+RRF.!BM15+LDS.!BM15+SSJR!BM15+'UNICEF SM.'!BM15+FEED.!BM15+SDC.!BM15+ARC.!BM15+'FAO-EE(SS0006).'!BM15+'FAO-UNS(SS0005)'!BL15+'CHF-NUTRITION'!BM15+WFP.!BM14+'GE. '!BM14)</f>
        <v>29895</v>
      </c>
      <c r="BI7" s="905">
        <f>SUM('UNICEF-NUT.'!BN15+HPF.!BN15+UNHCR.!BN15+RRF.!BN15+LDS.!BN15+SSJR!BN15+'UNICEF SM.'!BN15+FEED.!BN15+SDC.!BN15+ARC.!BN15+'FAO-EE(SS0006).'!BN15+'FAO-UNS(SS0005)'!BM15+'CHF-NUTRITION'!BN15+WFP.!BN14+'GE. '!BN14)</f>
        <v>26382.400000000001</v>
      </c>
      <c r="BJ7" s="905">
        <f>SUM('UNICEF-NUT.'!BO15+HPF.!BO15+UNHCR.!BO15+RRF.!BO15+LDS.!BO15+SSJR!BO15+'UNICEF SM.'!BO15+FEED.!BO15+SDC.!BO15+ARC.!BO15+'FAO-EE(SS0006).'!BO15+'FAO-UNS(SS0005)'!BN15+'CHF-NUTRITION'!BO15+WFP.!BO14+'GE. '!BO14)</f>
        <v>24655.599999999999</v>
      </c>
      <c r="BK7" s="905">
        <f>SUM('UNICEF-NUT.'!BP15+HPF.!BP15+UNHCR.!BP15+RRF.!BP15+LDS.!BP15+SSJR!BP15+'UNICEF SM.'!BP15+FEED.!BP15+SDC.!BP15+ARC.!BP15+'FAO-EE(SS0006).'!BP15+'FAO-UNS(SS0005)'!BO15+'CHF-NUTRITION'!BP15+WFP.!BP14+'GE. '!BP14)</f>
        <v>21765</v>
      </c>
      <c r="BL7" s="860">
        <f t="shared" si="21"/>
        <v>51038</v>
      </c>
      <c r="BM7" s="860">
        <f t="shared" si="22"/>
        <v>51660</v>
      </c>
      <c r="BN7" s="860">
        <f t="shared" si="23"/>
        <v>102698</v>
      </c>
      <c r="BO7" s="905">
        <f>SUM('UNICEF-NUT.'!BS15+HPF.!BS15+UNHCR.!BS15+RRF.!BS15+LDS.!BS15+SSJR!BS15+'UNICEF SM.'!BS15+FEED.!BS15+SDC.!BS15+ARC.!BS15+'FAO-EE(SS0006).'!BS15+'FAO-UNS(SS0005)'!BR15+'CHF-NUTRITION'!BS15+WFP.!BS14+'GE. '!BS14)+'FAO-J&amp;UP(SS0007)'!BS15</f>
        <v>23218</v>
      </c>
      <c r="BP7" s="905">
        <f>SUM('UNICEF-NUT.'!BT15+HPF.!BT15+UNHCR.!BT15+RRF.!BT15+LDS.!BT15+SSJR!BT15+'UNICEF SM.'!BT15+FEED.!BT15+SDC.!BT15+ARC.!BT15+'FAO-EE(SS0006).'!BT15+'FAO-UNS(SS0005)'!BS15+'CHF-NUTRITION'!BT15+WFP.!BT14+'GE. '!BT14)+'FAO-J&amp;UP(SS0007)'!BT15</f>
        <v>23244</v>
      </c>
      <c r="BQ7" s="905">
        <f>SUM('UNICEF-NUT.'!BU15+HPF.!BU15+UNHCR.!BU15+RRF.!BU15+LDS.!BU15+SSJR!BU15+'UNICEF SM.'!BU15+FEED.!BU15+SDC.!BU15+ARC.!BU15+'FAO-EE(SS0006).'!BU15+'FAO-UNS(SS0005)'!BT15+'CHF-NUTRITION'!BU15+WFP.!BU14+'GE. '!BU14)+'FAO-J&amp;UP(SS0007)'!BU15</f>
        <v>23573</v>
      </c>
      <c r="BR7" s="905">
        <f>SUM('UNICEF-NUT.'!BV15+HPF.!BV15+UNHCR.!BV15+RRF.!BV15+LDS.!BV15+SSJR!BV15+'UNICEF SM.'!BV15+FEED.!BV15+SDC.!BV15+ARC.!BV15+'FAO-EE(SS0006).'!BV15+'FAO-UNS(SS0005)'!BU15+'CHF-NUTRITION'!BV15+WFP.!BV14+'GE. '!BV14)+'FAO-J&amp;UP(SS0007)'!BV15</f>
        <v>28309</v>
      </c>
      <c r="BS7" s="860">
        <f t="shared" si="24"/>
        <v>46817</v>
      </c>
      <c r="BT7" s="860">
        <f t="shared" si="25"/>
        <v>51527</v>
      </c>
      <c r="BU7" s="860">
        <f t="shared" ref="BU7:BU57" si="32">BS7+BT7</f>
        <v>98344</v>
      </c>
      <c r="BV7" s="905">
        <f>SUM('UNICEF-NUT.'!BY15+HPF.!BY15+UNHCR.!BY15+RRF.!BY15+LDS.!BY15+SSJR!BY15+'UNICEF SM.'!BY15+FEED.!BY15+SDC.!BY15+ARC.!BY15+'FAO-EE(SS0006).'!BY15+'FAO-UNS(SS0005)'!BX15+'CHF-NUTRITION'!BY15+WFP.!BY14+'GE. '!BY14)+'FAO-J&amp;UP(SS0007)'!BY15</f>
        <v>26848</v>
      </c>
      <c r="BW7" s="905">
        <f>SUM('UNICEF-NUT.'!BZ15+HPF.!BZ15+UNHCR.!BZ15+RRF.!BZ15+LDS.!BZ15+SSJR!BZ15+'UNICEF SM.'!BZ15+FEED.!BZ15+SDC.!BZ15+ARC.!BZ15+'FAO-EE(SS0006).'!BZ15+'FAO-UNS(SS0005)'!BY15+'CHF-NUTRITION'!BZ15+WFP.!BZ14+'GE. '!BZ14)+'FAO-J&amp;UP(SS0007)'!BZ15</f>
        <v>26656</v>
      </c>
      <c r="BX7" s="905">
        <f>SUM('UNICEF-NUT.'!CA15+HPF.!CA15+UNHCR.!CA15+RRF.!CA15+LDS.!CA15+SSJR!CA15+'UNICEF SM.'!CA15+FEED.!CA15+SDC.!CA15+ARC.!CA15+'FAO-EE(SS0006).'!CA15+'FAO-UNS(SS0005)'!BZ15+'CHF-NUTRITION'!CA15+WFP.!CA14+'GE. '!CA14)+'FAO-J&amp;UP(SS0007)'!CA15</f>
        <v>24763</v>
      </c>
      <c r="BY7" s="905">
        <f>SUM('UNICEF-NUT.'!CB15+HPF.!CB15+UNHCR.!CB15+RRF.!CB15+LDS.!CB15+SSJR!CB15+'UNICEF SM.'!CB15+FEED.!CB15+SDC.!CB15+ARC.!CB15+'FAO-EE(SS0006).'!CB15+'FAO-UNS(SS0005)'!CA15+'CHF-NUTRITION'!CB15+WFP.!CB14+'GE. '!CB14)+'FAO-J&amp;UP(SS0007)'!CB15</f>
        <v>24572</v>
      </c>
      <c r="BZ7" s="860">
        <f t="shared" si="26"/>
        <v>51419</v>
      </c>
      <c r="CA7" s="860">
        <f t="shared" si="27"/>
        <v>51420</v>
      </c>
      <c r="CB7" s="860">
        <f t="shared" si="28"/>
        <v>102839</v>
      </c>
      <c r="CC7" s="1977">
        <f t="shared" si="29"/>
        <v>1180966</v>
      </c>
      <c r="CD7" s="1978">
        <f t="shared" si="30"/>
        <v>363924</v>
      </c>
      <c r="CE7" s="1978">
        <f t="shared" si="30"/>
        <v>165880.4</v>
      </c>
      <c r="CF7" s="1978">
        <f t="shared" si="30"/>
        <v>273075.59999999998</v>
      </c>
      <c r="CG7" s="1978">
        <f t="shared" si="30"/>
        <v>284668</v>
      </c>
      <c r="CH7" s="1979">
        <f t="shared" ref="CH7" si="33">CE7+CF7</f>
        <v>438956</v>
      </c>
      <c r="CI7" s="1979">
        <f t="shared" ref="CI7" si="34">CD7+CG7</f>
        <v>648592</v>
      </c>
      <c r="CJ7" s="1973">
        <f t="shared" ref="CJ7:CJ17" si="35">CH7+CI7</f>
        <v>1087548</v>
      </c>
      <c r="CK7" s="2187">
        <f t="shared" si="31"/>
        <v>0.92089696062376059</v>
      </c>
      <c r="CL7" s="1508"/>
      <c r="CM7" s="1362"/>
      <c r="CN7" s="509" t="s">
        <v>1647</v>
      </c>
      <c r="CO7" s="2096"/>
      <c r="CP7" s="2096"/>
      <c r="CQ7" s="2096"/>
      <c r="CR7" s="2096"/>
      <c r="CS7" s="509" t="s">
        <v>997</v>
      </c>
      <c r="CT7" s="509">
        <v>12870</v>
      </c>
      <c r="CW7" s="2237" t="s">
        <v>178</v>
      </c>
      <c r="CX7" s="2239">
        <v>12390</v>
      </c>
    </row>
    <row r="8" spans="1:110" s="509" customFormat="1" ht="19.5" thickBot="1">
      <c r="A8" s="901">
        <f t="shared" ref="A8:A17" si="36">A7+1</f>
        <v>3</v>
      </c>
      <c r="B8" s="907" t="s">
        <v>957</v>
      </c>
      <c r="C8" s="1980">
        <f>UNHCR.!M17+HPF.!M17+9536+'SAFPAC-SRH'!M21+'GE. '!M13</f>
        <v>54311</v>
      </c>
      <c r="D8" s="1980">
        <f>UNHCR.!N17+HPF.!N17+19211+'SAFPAC-SRH'!N21+'GE. '!N13</f>
        <v>62230</v>
      </c>
      <c r="E8" s="1980">
        <f>UNHCR.!O17+25448+20211+HPF.!O17+'SAFPAC-SRH'!O21+'GE. '!O13</f>
        <v>45659</v>
      </c>
      <c r="F8" s="1980">
        <f>UNHCR.!P17+HPF.!P17+48211+'SAFPAC-SRH'!P21+9997+'GE. '!P13</f>
        <v>58208</v>
      </c>
      <c r="G8" s="1981">
        <f>UNHCR.!Q16+UNHCR.!Q17+HPF.!Q16+HPF.!Q17+'CHF-HEALTH'!Q14+'SAFPAC-SRH'!Q14+'GE. '!Q15+'GE. '!Q16</f>
        <v>106762.79000000001</v>
      </c>
      <c r="H8" s="1981">
        <f>UNHCR.!R16+UNHCR.!R17+HPF.!R16+HPF.!R17+'CHF-HEALTH'!R14+'SAFPAC-SRH'!R14+'GE. '!R15+'GE. '!R16</f>
        <v>146303.21</v>
      </c>
      <c r="I8" s="1977">
        <f>G8+H8</f>
        <v>253066</v>
      </c>
      <c r="J8" s="1533"/>
      <c r="K8" s="905">
        <f>K20+K21</f>
        <v>23230</v>
      </c>
      <c r="L8" s="905">
        <f>SUM(L20+L21)</f>
        <v>22281</v>
      </c>
      <c r="M8" s="905">
        <f>SUM(M20+M21)</f>
        <v>8765</v>
      </c>
      <c r="N8" s="905">
        <f>SUM(N20+N21)</f>
        <v>3755</v>
      </c>
      <c r="O8" s="860">
        <f t="shared" si="0"/>
        <v>31046</v>
      </c>
      <c r="P8" s="860">
        <f t="shared" si="1"/>
        <v>26985</v>
      </c>
      <c r="Q8" s="860">
        <f t="shared" si="2"/>
        <v>58031</v>
      </c>
      <c r="R8" s="905">
        <f>SUM(R20+R21)</f>
        <v>24423</v>
      </c>
      <c r="S8" s="905">
        <f>SUM(S20+S21)</f>
        <v>20679</v>
      </c>
      <c r="T8" s="905">
        <f>SUM(T20+T21)</f>
        <v>588</v>
      </c>
      <c r="U8" s="905">
        <f>SUM(U20+U21)</f>
        <v>848</v>
      </c>
      <c r="V8" s="860">
        <f t="shared" si="3"/>
        <v>21267</v>
      </c>
      <c r="W8" s="860">
        <f t="shared" si="4"/>
        <v>25271</v>
      </c>
      <c r="X8" s="860">
        <f t="shared" si="5"/>
        <v>46538</v>
      </c>
      <c r="Y8" s="905">
        <f>Y20+Y21</f>
        <v>17938</v>
      </c>
      <c r="Z8" s="905">
        <f>Z20+Z21</f>
        <v>17625</v>
      </c>
      <c r="AA8" s="905">
        <f>AA20</f>
        <v>950</v>
      </c>
      <c r="AB8" s="905">
        <f>AB20</f>
        <v>1309</v>
      </c>
      <c r="AC8" s="1480">
        <f>AA8+Z8</f>
        <v>18575</v>
      </c>
      <c r="AD8" s="1480">
        <f>AB8+Y8</f>
        <v>19247</v>
      </c>
      <c r="AE8" s="860">
        <f>AC8+AD8</f>
        <v>37822</v>
      </c>
      <c r="AF8" s="905">
        <f>AF21</f>
        <v>862</v>
      </c>
      <c r="AG8" s="905">
        <f>AG21</f>
        <v>620</v>
      </c>
      <c r="AH8" s="905">
        <f>AH20</f>
        <v>1041</v>
      </c>
      <c r="AI8" s="905">
        <f>AI20</f>
        <v>1180</v>
      </c>
      <c r="AJ8" s="860">
        <f t="shared" si="9"/>
        <v>1661</v>
      </c>
      <c r="AK8" s="860">
        <f t="shared" si="10"/>
        <v>2042</v>
      </c>
      <c r="AL8" s="860">
        <f t="shared" si="11"/>
        <v>3703</v>
      </c>
      <c r="AM8" s="905">
        <f>AM21</f>
        <v>1182</v>
      </c>
      <c r="AN8" s="905">
        <f>AN21</f>
        <v>18858</v>
      </c>
      <c r="AO8" s="905">
        <f>AO20</f>
        <v>3232</v>
      </c>
      <c r="AP8" s="905">
        <f>AP20</f>
        <v>3262</v>
      </c>
      <c r="AQ8" s="1480">
        <f>AO8+AN8</f>
        <v>22090</v>
      </c>
      <c r="AR8" s="1480">
        <f>AP8+AM8</f>
        <v>4444</v>
      </c>
      <c r="AS8" s="860">
        <f t="shared" si="14"/>
        <v>26534</v>
      </c>
      <c r="AT8" s="905">
        <f>AT21</f>
        <v>1474</v>
      </c>
      <c r="AU8" s="905">
        <f>AU21</f>
        <v>973</v>
      </c>
      <c r="AV8" s="905">
        <f>AV20</f>
        <v>2564</v>
      </c>
      <c r="AW8" s="905">
        <f>AW20</f>
        <v>2279</v>
      </c>
      <c r="AX8" s="860">
        <f t="shared" si="15"/>
        <v>3537</v>
      </c>
      <c r="AY8" s="860">
        <f t="shared" si="16"/>
        <v>3753</v>
      </c>
      <c r="AZ8" s="860">
        <f t="shared" si="17"/>
        <v>7290</v>
      </c>
      <c r="BA8" s="906">
        <f>BA21</f>
        <v>1767</v>
      </c>
      <c r="BB8" s="906">
        <f>BB21</f>
        <v>1558</v>
      </c>
      <c r="BC8" s="906">
        <f>BB21</f>
        <v>1558</v>
      </c>
      <c r="BD8" s="906">
        <f>BC20</f>
        <v>1792</v>
      </c>
      <c r="BE8" s="860">
        <f t="shared" si="18"/>
        <v>3116</v>
      </c>
      <c r="BF8" s="860">
        <f t="shared" si="19"/>
        <v>3559</v>
      </c>
      <c r="BG8" s="860">
        <f t="shared" si="20"/>
        <v>6675</v>
      </c>
      <c r="BH8" s="906">
        <f>BH21</f>
        <v>6113</v>
      </c>
      <c r="BI8" s="906">
        <f>BI21</f>
        <v>4891</v>
      </c>
      <c r="BJ8" s="906">
        <f>BJ20</f>
        <v>2763</v>
      </c>
      <c r="BK8" s="906">
        <f>BK20</f>
        <v>2792</v>
      </c>
      <c r="BL8" s="860">
        <f t="shared" si="21"/>
        <v>7654</v>
      </c>
      <c r="BM8" s="860">
        <f t="shared" si="22"/>
        <v>8905</v>
      </c>
      <c r="BN8" s="860">
        <f t="shared" si="23"/>
        <v>16559</v>
      </c>
      <c r="BO8" s="906">
        <f>BO21</f>
        <v>6084</v>
      </c>
      <c r="BP8" s="906">
        <f>BP21</f>
        <v>5040</v>
      </c>
      <c r="BQ8" s="906">
        <f>BQ20</f>
        <v>3398</v>
      </c>
      <c r="BR8" s="906">
        <f>BR20</f>
        <v>3434</v>
      </c>
      <c r="BS8" s="860">
        <f t="shared" si="24"/>
        <v>8438</v>
      </c>
      <c r="BT8" s="860">
        <f t="shared" si="25"/>
        <v>9518</v>
      </c>
      <c r="BU8" s="860">
        <f t="shared" si="32"/>
        <v>17956</v>
      </c>
      <c r="BV8" s="906">
        <f>SUM(BV20+BV21)</f>
        <v>6375</v>
      </c>
      <c r="BW8" s="906">
        <f>SUM(BW20+BW21)</f>
        <v>6298</v>
      </c>
      <c r="BX8" s="906">
        <f>SUM(BX20+BX21)</f>
        <v>3433</v>
      </c>
      <c r="BY8" s="906">
        <f>SUM(BY20+BY21)</f>
        <v>3482</v>
      </c>
      <c r="BZ8" s="860">
        <f t="shared" si="26"/>
        <v>9731</v>
      </c>
      <c r="CA8" s="860">
        <f t="shared" si="27"/>
        <v>9857</v>
      </c>
      <c r="CB8" s="860">
        <f t="shared" si="28"/>
        <v>19588</v>
      </c>
      <c r="CC8" s="1977">
        <f t="shared" si="29"/>
        <v>253066</v>
      </c>
      <c r="CD8" s="1978">
        <f>UNHCR.!CE17+HPF.!EA17+'GE. '!M16</f>
        <v>95503</v>
      </c>
      <c r="CE8" s="1978">
        <f>UNHCR.!CF17+HPF.!EB17+'GE. '!N16</f>
        <v>48388</v>
      </c>
      <c r="CF8" s="1978">
        <f>UNHCR.!CG16+HPF.!EC16+'GE. '!O15</f>
        <v>49305</v>
      </c>
      <c r="CG8" s="1978">
        <f>UNHCR.!CH16+HPF.!ED16+'GE. '!P15</f>
        <v>43335</v>
      </c>
      <c r="CH8" s="1979">
        <f>CE8+CF8</f>
        <v>97693</v>
      </c>
      <c r="CI8" s="1979">
        <f>CD8+CG8</f>
        <v>138838</v>
      </c>
      <c r="CJ8" s="1973">
        <f t="shared" si="35"/>
        <v>236531</v>
      </c>
      <c r="CK8" s="1513">
        <f t="shared" si="31"/>
        <v>0.93466131364940375</v>
      </c>
      <c r="CL8" s="1508"/>
      <c r="CM8" s="1361"/>
      <c r="CN8" s="507" t="s">
        <v>1646</v>
      </c>
      <c r="CO8" s="2098"/>
      <c r="CP8" s="2097"/>
      <c r="CQ8" s="2097"/>
      <c r="CR8" s="2105"/>
      <c r="CS8" s="509" t="s">
        <v>1663</v>
      </c>
      <c r="CT8" s="509">
        <v>10826</v>
      </c>
      <c r="CW8" s="2237" t="s">
        <v>621</v>
      </c>
      <c r="CX8" s="2239">
        <v>240</v>
      </c>
    </row>
    <row r="9" spans="1:110" s="509" customFormat="1" ht="26.25" thickBot="1">
      <c r="A9" s="901">
        <f t="shared" si="36"/>
        <v>4</v>
      </c>
      <c r="B9" s="727" t="s">
        <v>1621</v>
      </c>
      <c r="C9" s="1980">
        <f>UNHCR.!M18+HPF.!DZ18+33447+'SAFPAC-SRH'!BG20+'GE. '!M17</f>
        <v>50767</v>
      </c>
      <c r="D9" s="1980">
        <f>UNHCR.!N18+HPF.!EA18+'SAFPAC-SRH'!BH20+'GE. '!N17</f>
        <v>5913</v>
      </c>
      <c r="E9" s="1980">
        <f>UNHCR.!O18+HPF.!EB18+'SAFPAC-SRH'!BI20+'GE. '!O17</f>
        <v>0</v>
      </c>
      <c r="F9" s="1980">
        <f>UNHCR.!P18+HPF.!EC18+'SAFPAC-SRH'!BJ20+'GE. '!P17</f>
        <v>0</v>
      </c>
      <c r="G9" s="1981">
        <f>'SAFPAC-SRH'!Q14</f>
        <v>4000</v>
      </c>
      <c r="H9" s="1981">
        <f>UNHCR.!S18+HPF.!S18+'SAFPAC-SRH'!R14+'GE. '!S17</f>
        <v>37875</v>
      </c>
      <c r="I9" s="1977">
        <f>G9+H9</f>
        <v>41875</v>
      </c>
      <c r="J9" s="1533"/>
      <c r="K9" s="905">
        <f>K31</f>
        <v>11696</v>
      </c>
      <c r="L9" s="905">
        <f>L31</f>
        <v>2564</v>
      </c>
      <c r="M9" s="905">
        <v>0</v>
      </c>
      <c r="N9" s="905">
        <f>N31</f>
        <v>0</v>
      </c>
      <c r="O9" s="1480">
        <f>L9+M9</f>
        <v>2564</v>
      </c>
      <c r="P9" s="860">
        <f t="shared" si="1"/>
        <v>11696</v>
      </c>
      <c r="Q9" s="860">
        <f t="shared" si="2"/>
        <v>14260</v>
      </c>
      <c r="R9" s="905">
        <f>R31</f>
        <v>1320</v>
      </c>
      <c r="S9" s="905">
        <f t="shared" ref="S9:U9" si="37">S31</f>
        <v>888</v>
      </c>
      <c r="T9" s="905">
        <f t="shared" si="37"/>
        <v>0</v>
      </c>
      <c r="U9" s="905">
        <f t="shared" si="37"/>
        <v>0</v>
      </c>
      <c r="V9" s="860">
        <f>S9+T9</f>
        <v>888</v>
      </c>
      <c r="W9" s="860">
        <f>R9+U9</f>
        <v>1320</v>
      </c>
      <c r="X9" s="860">
        <f t="shared" si="5"/>
        <v>2208</v>
      </c>
      <c r="Y9" s="905">
        <f>Y31</f>
        <v>1299</v>
      </c>
      <c r="Z9" s="905">
        <f t="shared" ref="Z9:AB9" si="38">Z31</f>
        <v>875</v>
      </c>
      <c r="AA9" s="905">
        <f t="shared" si="38"/>
        <v>0</v>
      </c>
      <c r="AB9" s="905">
        <f t="shared" si="38"/>
        <v>0</v>
      </c>
      <c r="AC9" s="860">
        <f t="shared" si="6"/>
        <v>875</v>
      </c>
      <c r="AD9" s="860">
        <f t="shared" si="7"/>
        <v>1299</v>
      </c>
      <c r="AE9" s="860">
        <f t="shared" si="8"/>
        <v>2174</v>
      </c>
      <c r="AF9" s="905">
        <f>AF31</f>
        <v>1128</v>
      </c>
      <c r="AG9" s="905">
        <f t="shared" ref="AG9:AI9" si="39">AG31</f>
        <v>620</v>
      </c>
      <c r="AH9" s="905">
        <f t="shared" si="39"/>
        <v>0</v>
      </c>
      <c r="AI9" s="905">
        <f t="shared" si="39"/>
        <v>0</v>
      </c>
      <c r="AJ9" s="860">
        <f t="shared" si="9"/>
        <v>620</v>
      </c>
      <c r="AK9" s="860">
        <f t="shared" si="10"/>
        <v>1128</v>
      </c>
      <c r="AL9" s="860">
        <f t="shared" si="11"/>
        <v>1748</v>
      </c>
      <c r="AM9" s="905">
        <f>AM31</f>
        <v>1129</v>
      </c>
      <c r="AN9" s="905">
        <f>AN31</f>
        <v>346</v>
      </c>
      <c r="AO9" s="905">
        <f t="shared" ref="AO9:AP9" si="40">AO31</f>
        <v>0</v>
      </c>
      <c r="AP9" s="905">
        <f t="shared" si="40"/>
        <v>0</v>
      </c>
      <c r="AQ9" s="860">
        <f t="shared" si="12"/>
        <v>346</v>
      </c>
      <c r="AR9" s="1480">
        <f>AM9</f>
        <v>1129</v>
      </c>
      <c r="AS9" s="860">
        <f t="shared" si="14"/>
        <v>1475</v>
      </c>
      <c r="AT9" s="905">
        <f>AT31</f>
        <v>2191</v>
      </c>
      <c r="AU9" s="905">
        <f t="shared" ref="AU9:AW9" si="41">AU31</f>
        <v>1408</v>
      </c>
      <c r="AV9" s="905">
        <f t="shared" si="41"/>
        <v>0</v>
      </c>
      <c r="AW9" s="905">
        <f t="shared" si="41"/>
        <v>0</v>
      </c>
      <c r="AX9" s="860">
        <f t="shared" si="15"/>
        <v>1408</v>
      </c>
      <c r="AY9" s="860">
        <f t="shared" si="16"/>
        <v>2191</v>
      </c>
      <c r="AZ9" s="860">
        <f t="shared" si="17"/>
        <v>3599</v>
      </c>
      <c r="BA9" s="906">
        <f>BA31</f>
        <v>1565</v>
      </c>
      <c r="BB9" s="906">
        <f t="shared" ref="BB9:BD9" si="42">BB31</f>
        <v>1076</v>
      </c>
      <c r="BC9" s="906">
        <f t="shared" si="42"/>
        <v>0</v>
      </c>
      <c r="BD9" s="906">
        <f t="shared" si="42"/>
        <v>0</v>
      </c>
      <c r="BE9" s="860">
        <f t="shared" si="18"/>
        <v>1076</v>
      </c>
      <c r="BF9" s="860">
        <f t="shared" si="19"/>
        <v>1565</v>
      </c>
      <c r="BG9" s="860">
        <f t="shared" si="20"/>
        <v>2641</v>
      </c>
      <c r="BH9" s="906">
        <f>BH31</f>
        <v>2309</v>
      </c>
      <c r="BI9" s="906">
        <f t="shared" ref="BI9:BK9" si="43">BI31</f>
        <v>573</v>
      </c>
      <c r="BJ9" s="906">
        <f t="shared" si="43"/>
        <v>0</v>
      </c>
      <c r="BK9" s="906">
        <f t="shared" si="43"/>
        <v>0</v>
      </c>
      <c r="BL9" s="860">
        <f t="shared" si="21"/>
        <v>573</v>
      </c>
      <c r="BM9" s="860">
        <f t="shared" si="22"/>
        <v>2309</v>
      </c>
      <c r="BN9" s="860">
        <f t="shared" si="23"/>
        <v>2882</v>
      </c>
      <c r="BO9" s="906">
        <f>BO31</f>
        <v>4594</v>
      </c>
      <c r="BP9" s="906">
        <f t="shared" ref="BP9:BR9" si="44">BP31</f>
        <v>1234</v>
      </c>
      <c r="BQ9" s="906">
        <f t="shared" si="44"/>
        <v>0</v>
      </c>
      <c r="BR9" s="906">
        <f t="shared" si="44"/>
        <v>0</v>
      </c>
      <c r="BS9" s="860">
        <f t="shared" si="24"/>
        <v>1234</v>
      </c>
      <c r="BT9" s="860">
        <f t="shared" si="25"/>
        <v>4594</v>
      </c>
      <c r="BU9" s="860">
        <f t="shared" si="32"/>
        <v>5828</v>
      </c>
      <c r="BV9" s="906">
        <f>BV31</f>
        <v>2082</v>
      </c>
      <c r="BW9" s="906">
        <f>BW31</f>
        <v>0</v>
      </c>
      <c r="BX9" s="906">
        <f>BX31</f>
        <v>0</v>
      </c>
      <c r="BY9" s="906">
        <f>BY31</f>
        <v>0</v>
      </c>
      <c r="BZ9" s="860">
        <f t="shared" si="26"/>
        <v>0</v>
      </c>
      <c r="CA9" s="860">
        <f t="shared" si="27"/>
        <v>2082</v>
      </c>
      <c r="CB9" s="860">
        <f t="shared" si="28"/>
        <v>2082</v>
      </c>
      <c r="CC9" s="1977">
        <f t="shared" si="29"/>
        <v>41875</v>
      </c>
      <c r="CD9" s="1978">
        <f>P31+W31+AD31+AK31+AR31+AY31+BF31+BM31+BT31+CA31</f>
        <v>29313</v>
      </c>
      <c r="CE9" s="1978">
        <f>L31+S31+Z31+AG31+AN31+AU31+BB31+BI31+BP31+BW31</f>
        <v>9584</v>
      </c>
      <c r="CF9" s="1978">
        <v>0</v>
      </c>
      <c r="CG9" s="1978">
        <v>0</v>
      </c>
      <c r="CH9" s="1979">
        <f>CE9+CF9</f>
        <v>9584</v>
      </c>
      <c r="CI9" s="1979">
        <f>CD9+CG9</f>
        <v>29313</v>
      </c>
      <c r="CJ9" s="1973">
        <f t="shared" si="35"/>
        <v>38897</v>
      </c>
      <c r="CK9" s="2187">
        <f t="shared" si="31"/>
        <v>0.92888358208955224</v>
      </c>
      <c r="CL9" s="1508"/>
      <c r="CM9" s="2188"/>
      <c r="CN9" s="507" t="s">
        <v>1647</v>
      </c>
      <c r="CO9" s="2097"/>
      <c r="CP9" s="2097"/>
      <c r="CQ9" s="2098"/>
      <c r="CR9" s="2106"/>
      <c r="CT9" s="509">
        <f>SUM(CT5:CT8)</f>
        <v>121429</v>
      </c>
      <c r="CW9" s="2237" t="s">
        <v>1606</v>
      </c>
      <c r="CX9" s="2239">
        <v>8365</v>
      </c>
    </row>
    <row r="10" spans="1:110" s="509" customFormat="1" ht="19.5" thickBot="1">
      <c r="A10" s="901">
        <f t="shared" si="36"/>
        <v>5</v>
      </c>
      <c r="B10" s="727" t="s">
        <v>579</v>
      </c>
      <c r="C10" s="1980">
        <f>SUM(C38+C39)</f>
        <v>57433</v>
      </c>
      <c r="D10" s="1980">
        <f>SUM(D38+D39)</f>
        <v>0</v>
      </c>
      <c r="E10" s="1980">
        <f>SUM(E38+E39)</f>
        <v>23593</v>
      </c>
      <c r="F10" s="1980">
        <f>SUM(F38+F39)</f>
        <v>24637</v>
      </c>
      <c r="G10" s="1981">
        <f>'UNICEF-NUT.'!Q14+WFP.!Q13+'CHF-NUTRITION'!Q14+LDS.!Q11+'UNICEF SM.'!Q14+RRF.!Q14</f>
        <v>31807</v>
      </c>
      <c r="H10" s="1982">
        <f>'UNICEF-NUT.'!R14+WFP.!R13+'CHF-NUTRITION'!R14+LDS.!R11+'UNICEF SM.'!R14+RRF.!R14</f>
        <v>79804</v>
      </c>
      <c r="I10" s="1977">
        <f>G10+H10</f>
        <v>111611</v>
      </c>
      <c r="J10" s="1533"/>
      <c r="K10" s="905"/>
      <c r="L10" s="905"/>
      <c r="M10" s="905"/>
      <c r="N10" s="905"/>
      <c r="O10" s="860"/>
      <c r="P10" s="860"/>
      <c r="Q10" s="860"/>
      <c r="R10" s="905"/>
      <c r="S10" s="905"/>
      <c r="T10" s="905"/>
      <c r="U10" s="905"/>
      <c r="V10" s="860"/>
      <c r="W10" s="860"/>
      <c r="X10" s="860"/>
      <c r="Y10" s="905"/>
      <c r="Z10" s="905"/>
      <c r="AA10" s="905"/>
      <c r="AB10" s="905"/>
      <c r="AC10" s="860"/>
      <c r="AD10" s="860"/>
      <c r="AE10" s="860"/>
      <c r="AF10" s="905"/>
      <c r="AG10" s="905"/>
      <c r="AH10" s="905"/>
      <c r="AI10" s="905"/>
      <c r="AJ10" s="860"/>
      <c r="AK10" s="860"/>
      <c r="AL10" s="860"/>
      <c r="AM10" s="905"/>
      <c r="AN10" s="905"/>
      <c r="AO10" s="905"/>
      <c r="AP10" s="905"/>
      <c r="AQ10" s="860"/>
      <c r="AR10" s="860"/>
      <c r="AS10" s="860"/>
      <c r="AT10" s="905"/>
      <c r="AU10" s="905"/>
      <c r="AV10" s="905"/>
      <c r="AW10" s="905"/>
      <c r="AX10" s="860"/>
      <c r="AY10" s="860"/>
      <c r="AZ10" s="860"/>
      <c r="BA10" s="906"/>
      <c r="BB10" s="906"/>
      <c r="BC10" s="906"/>
      <c r="BD10" s="906"/>
      <c r="BE10" s="860"/>
      <c r="BF10" s="860"/>
      <c r="BG10" s="860"/>
      <c r="BH10" s="906"/>
      <c r="BI10" s="906"/>
      <c r="BJ10" s="906"/>
      <c r="BK10" s="906"/>
      <c r="BL10" s="860">
        <f t="shared" si="21"/>
        <v>0</v>
      </c>
      <c r="BM10" s="860"/>
      <c r="BN10" s="860"/>
      <c r="BO10" s="906"/>
      <c r="BP10" s="906"/>
      <c r="BQ10" s="906"/>
      <c r="BR10" s="906"/>
      <c r="BS10" s="860"/>
      <c r="BT10" s="860"/>
      <c r="BU10" s="860"/>
      <c r="BV10" s="906"/>
      <c r="BW10" s="906"/>
      <c r="BX10" s="906"/>
      <c r="BY10" s="906"/>
      <c r="BZ10" s="860"/>
      <c r="CA10" s="860"/>
      <c r="CB10" s="860"/>
      <c r="CC10" s="1977">
        <f t="shared" si="29"/>
        <v>111611</v>
      </c>
      <c r="CD10" s="1978">
        <f>CD39</f>
        <v>34893</v>
      </c>
      <c r="CE10" s="1978">
        <v>0</v>
      </c>
      <c r="CF10" s="1978">
        <f>UNHCR.!CI40+'UNICEF-NUT.'!DQ21+'UNICEF-NUT.'!DQ27+WFP.!CG30+WFP.!CG21+'CHF-NUTRITION'!CG24+'CHF-NUTRITION'!CG30+LDS.!CS15+RRF.!CG45+RRF.!CG30</f>
        <v>25847</v>
      </c>
      <c r="CG10" s="1978">
        <f>'UNICEF-NUT.'!DR28+WFP.!CH21+WFP.!CH30+'CHF-NUTRITION'!CH24+'CHF-NUTRITION'!CH30+LDS.!CT15+RRF.!CH30+RRF.!CH46</f>
        <v>27368.2</v>
      </c>
      <c r="CH10" s="1979">
        <f t="shared" ref="CH10:CH14" si="45">CE10+CF10</f>
        <v>25847</v>
      </c>
      <c r="CI10" s="1979">
        <f t="shared" ref="CI10:CI14" si="46">CD10+CG10</f>
        <v>62261.2</v>
      </c>
      <c r="CJ10" s="1973">
        <f t="shared" si="35"/>
        <v>88108.2</v>
      </c>
      <c r="CK10" s="1513">
        <f t="shared" si="31"/>
        <v>0.78942218956912846</v>
      </c>
      <c r="CL10" s="1508"/>
      <c r="CM10" s="2182"/>
      <c r="CN10" s="507" t="s">
        <v>1646</v>
      </c>
      <c r="CO10" s="2097"/>
      <c r="CP10" s="2097"/>
      <c r="CQ10" s="2098"/>
      <c r="CR10" s="2106"/>
      <c r="CT10" s="509">
        <v>520568</v>
      </c>
      <c r="CU10" s="2236">
        <f>CT10-CT9</f>
        <v>399139</v>
      </c>
      <c r="CW10" s="2237" t="s">
        <v>1607</v>
      </c>
      <c r="CX10" s="2239">
        <v>7190</v>
      </c>
    </row>
    <row r="11" spans="1:110" s="509" customFormat="1" ht="26.25" thickBot="1">
      <c r="A11" s="901">
        <f t="shared" si="36"/>
        <v>6</v>
      </c>
      <c r="B11" s="518" t="s">
        <v>1622</v>
      </c>
      <c r="C11" s="1980">
        <f>LDS.!M11</f>
        <v>6500</v>
      </c>
      <c r="D11" s="1980">
        <f>LDS.!N11</f>
        <v>370</v>
      </c>
      <c r="E11" s="1980">
        <f>LDS.!O11</f>
        <v>0</v>
      </c>
      <c r="F11" s="1980">
        <f>LDS.!P11</f>
        <v>6000</v>
      </c>
      <c r="G11" s="1980">
        <f>LDS.!Q11</f>
        <v>370</v>
      </c>
      <c r="H11" s="1980">
        <f>LDS.!R11</f>
        <v>12500</v>
      </c>
      <c r="I11" s="1977">
        <f t="shared" ref="I11:I57" si="47">G11+H11</f>
        <v>12870</v>
      </c>
      <c r="J11" s="1533"/>
      <c r="K11" s="905"/>
      <c r="L11" s="905"/>
      <c r="M11" s="905"/>
      <c r="N11" s="905"/>
      <c r="O11" s="860"/>
      <c r="P11" s="860"/>
      <c r="Q11" s="860"/>
      <c r="R11" s="905"/>
      <c r="S11" s="905"/>
      <c r="T11" s="905"/>
      <c r="U11" s="905"/>
      <c r="V11" s="860"/>
      <c r="W11" s="860"/>
      <c r="X11" s="860"/>
      <c r="Y11" s="905"/>
      <c r="Z11" s="905"/>
      <c r="AA11" s="905"/>
      <c r="AB11" s="905"/>
      <c r="AC11" s="860"/>
      <c r="AD11" s="860"/>
      <c r="AE11" s="860"/>
      <c r="AF11" s="905"/>
      <c r="AG11" s="905"/>
      <c r="AH11" s="905"/>
      <c r="AI11" s="905"/>
      <c r="AJ11" s="860"/>
      <c r="AK11" s="860"/>
      <c r="AL11" s="860"/>
      <c r="AM11" s="905"/>
      <c r="AN11" s="905"/>
      <c r="AO11" s="905"/>
      <c r="AP11" s="905"/>
      <c r="AQ11" s="860"/>
      <c r="AR11" s="860"/>
      <c r="AS11" s="860"/>
      <c r="AT11" s="905"/>
      <c r="AU11" s="905"/>
      <c r="AV11" s="905"/>
      <c r="AW11" s="905"/>
      <c r="AX11" s="860"/>
      <c r="AY11" s="860"/>
      <c r="AZ11" s="860"/>
      <c r="BA11" s="906"/>
      <c r="BB11" s="906"/>
      <c r="BC11" s="906"/>
      <c r="BD11" s="906"/>
      <c r="BE11" s="860"/>
      <c r="BF11" s="860"/>
      <c r="BG11" s="860"/>
      <c r="BH11" s="906"/>
      <c r="BI11" s="906"/>
      <c r="BJ11" s="906"/>
      <c r="BK11" s="906"/>
      <c r="BL11" s="860"/>
      <c r="BM11" s="860"/>
      <c r="BN11" s="860"/>
      <c r="BO11" s="906"/>
      <c r="BP11" s="906"/>
      <c r="BQ11" s="906"/>
      <c r="BR11" s="906"/>
      <c r="BS11" s="860"/>
      <c r="BT11" s="860"/>
      <c r="BU11" s="860"/>
      <c r="BV11" s="906"/>
      <c r="BW11" s="906"/>
      <c r="BX11" s="906"/>
      <c r="BY11" s="906"/>
      <c r="BZ11" s="860"/>
      <c r="CA11" s="860"/>
      <c r="CB11" s="860"/>
      <c r="CC11" s="1977">
        <f t="shared" si="29"/>
        <v>12870</v>
      </c>
      <c r="CD11" s="1978">
        <f>LDS.!CQ11</f>
        <v>6963</v>
      </c>
      <c r="CE11" s="1978">
        <f>LDS.!CR11</f>
        <v>160</v>
      </c>
      <c r="CF11" s="1978">
        <f>LDS.!CS11</f>
        <v>22090</v>
      </c>
      <c r="CG11" s="1978">
        <f>LDS.!CT11</f>
        <v>22610</v>
      </c>
      <c r="CH11" s="1979">
        <f t="shared" ref="CH11" si="48">CE11+CF11</f>
        <v>22250</v>
      </c>
      <c r="CI11" s="1979">
        <f t="shared" ref="CI11" si="49">CD11+CG11</f>
        <v>29573</v>
      </c>
      <c r="CJ11" s="1973">
        <f t="shared" si="35"/>
        <v>51823</v>
      </c>
      <c r="CK11" s="1513">
        <f t="shared" si="31"/>
        <v>4.0266511266511262</v>
      </c>
      <c r="CL11" s="1508"/>
      <c r="CM11" s="2183"/>
      <c r="CN11" s="507" t="s">
        <v>1646</v>
      </c>
      <c r="CO11" s="2098"/>
      <c r="CP11" s="2098"/>
      <c r="CQ11" s="2098"/>
      <c r="CR11" s="2106"/>
      <c r="CW11" s="2237" t="s">
        <v>1608</v>
      </c>
      <c r="CX11" s="2239">
        <v>4692</v>
      </c>
    </row>
    <row r="12" spans="1:110" s="509" customFormat="1" ht="19.5" thickBot="1">
      <c r="A12" s="901">
        <f t="shared" si="36"/>
        <v>7</v>
      </c>
      <c r="B12" s="727" t="s">
        <v>578</v>
      </c>
      <c r="C12" s="1980">
        <f>SSJR!CE14+SDC.!R14+FEED.!CE14+'FAO-EE(SS0006).'!CE14+'FAO-UNS(SS0005)'!M14</f>
        <v>33874</v>
      </c>
      <c r="D12" s="1980">
        <f>SSJR!CF14+SDC.!S14+FEED.!CF14+'FAO-EE(SS0006).'!CF14+'FAO-UNS(SS0005)'!N14</f>
        <v>32486</v>
      </c>
      <c r="E12" s="1980">
        <f>SSJR!CG14+SDC.!T14+FEED.!CG14+'FAO-EE(SS0006).'!CG14+'FAO-UNS(SS0005)'!O14</f>
        <v>0</v>
      </c>
      <c r="F12" s="1980">
        <f>SSJR!CH14+SDC.!U14+FEED.!CH14+'FAO-EE(SS0006).'!CH14+'FAO-UNS(SS0005)'!P14</f>
        <v>0</v>
      </c>
      <c r="G12" s="1981">
        <f>ARC.!Q14+SSJR!Q14+SDC.!Q14+FEED.!Q14+'FAO-EE(SS0006).'!Q14+'FAO-UNS(SS0005)'!Q14+'FAO-J&amp;UP(SS0007)'!Q14+'HELSEL '!Q14</f>
        <v>51241</v>
      </c>
      <c r="H12" s="1981">
        <f>ARC.!R14+SSJR!R14+SDC.!R14+FEED.!R14+'FAO-EE(SS0006).'!R14+'FAO-UNS(SS0005)'!R14+'FAO-J&amp;UP(SS0007)'!R14+'HELSEL '!R14</f>
        <v>80247</v>
      </c>
      <c r="I12" s="1977">
        <f>G12+H12</f>
        <v>131488</v>
      </c>
      <c r="J12" s="1533"/>
      <c r="K12" s="905">
        <f>SUM(K62+K63+K65+K66)</f>
        <v>0</v>
      </c>
      <c r="L12" s="905">
        <f>SUM(L62+L63+L65+L66)</f>
        <v>0</v>
      </c>
      <c r="M12" s="905">
        <f>SUM(M62+M63+M65+M66)</f>
        <v>0</v>
      </c>
      <c r="N12" s="905">
        <f>SUM(N62+N63+N65+N66)</f>
        <v>0</v>
      </c>
      <c r="O12" s="860">
        <f>L12+M12</f>
        <v>0</v>
      </c>
      <c r="P12" s="860">
        <f>K12+N12</f>
        <v>0</v>
      </c>
      <c r="Q12" s="860">
        <f>O12+P12</f>
        <v>0</v>
      </c>
      <c r="R12" s="905">
        <f>SUM(R62+R63+R65+R66)</f>
        <v>1405</v>
      </c>
      <c r="S12" s="905">
        <f>SUM(S62+S63+S65+S66)</f>
        <v>1005</v>
      </c>
      <c r="T12" s="905">
        <f>SUM(T62+T63+T65+T66)</f>
        <v>0</v>
      </c>
      <c r="U12" s="905">
        <f>SUM(U62+U63+U65+U66)</f>
        <v>0</v>
      </c>
      <c r="V12" s="860">
        <f>S12+T12</f>
        <v>1005</v>
      </c>
      <c r="W12" s="860">
        <f>R12+U12</f>
        <v>1405</v>
      </c>
      <c r="X12" s="860">
        <f>V12+W12</f>
        <v>2410</v>
      </c>
      <c r="Y12" s="905">
        <f>SUM(Y62+Y63+Y65+Y66)</f>
        <v>0</v>
      </c>
      <c r="Z12" s="905">
        <f>SUM(Z62+Z63+Z65+Z66)</f>
        <v>0</v>
      </c>
      <c r="AA12" s="905">
        <f>SUM(AA62+AA63+AA65+AA66)</f>
        <v>0</v>
      </c>
      <c r="AB12" s="905">
        <f>SUM(AB62+AB63+AB65+AB66)</f>
        <v>0</v>
      </c>
      <c r="AC12" s="860">
        <f>Z12+AA12</f>
        <v>0</v>
      </c>
      <c r="AD12" s="860">
        <f>Y12+AB12</f>
        <v>0</v>
      </c>
      <c r="AE12" s="860">
        <f>AC12+AD12</f>
        <v>0</v>
      </c>
      <c r="AF12" s="905">
        <v>1070</v>
      </c>
      <c r="AG12" s="905">
        <f>SUM(AG62+AG63+AG65+AG66)</f>
        <v>711</v>
      </c>
      <c r="AH12" s="905">
        <f>SUM(AH62+AH63+AH65+AH66)</f>
        <v>0</v>
      </c>
      <c r="AI12" s="905">
        <f>SUM(AI62+AI63+AI65+AI66)</f>
        <v>0</v>
      </c>
      <c r="AJ12" s="860">
        <f>AG12+AH12</f>
        <v>711</v>
      </c>
      <c r="AK12" s="860">
        <f>AF12+AI12</f>
        <v>1070</v>
      </c>
      <c r="AL12" s="860">
        <f>AJ12+AK12</f>
        <v>1781</v>
      </c>
      <c r="AM12" s="905">
        <f>SUM(AM62+AM63+AM65+AM66)</f>
        <v>12</v>
      </c>
      <c r="AN12" s="905">
        <f>SUM(AN62+AN63+AN65+AN66)</f>
        <v>25</v>
      </c>
      <c r="AO12" s="905">
        <f>SUM(AO62+AO63+AO65+AO66)</f>
        <v>0</v>
      </c>
      <c r="AP12" s="905">
        <f>SUM(AP62+AP63+AP65+AP66)</f>
        <v>0</v>
      </c>
      <c r="AQ12" s="860">
        <f>AN12+AO12</f>
        <v>25</v>
      </c>
      <c r="AR12" s="860">
        <f>K12+AP12</f>
        <v>0</v>
      </c>
      <c r="AS12" s="860">
        <f>AQ12+AR12</f>
        <v>25</v>
      </c>
      <c r="AT12" s="905">
        <f>SUM(AT62+AT63+AT65+AT66)</f>
        <v>36</v>
      </c>
      <c r="AU12" s="905">
        <f>SUM(AU62+AU63+AU65+AU66)</f>
        <v>36</v>
      </c>
      <c r="AV12" s="905">
        <f>SUM(AV62+AV63+AV65+AV66)</f>
        <v>0</v>
      </c>
      <c r="AW12" s="905">
        <f>SUM(AW62+AW63+AW65+AW66)</f>
        <v>0</v>
      </c>
      <c r="AX12" s="860">
        <f>AU12+AV12</f>
        <v>36</v>
      </c>
      <c r="AY12" s="860">
        <f>AT12+AW12</f>
        <v>36</v>
      </c>
      <c r="AZ12" s="860">
        <f>AX12+AY12</f>
        <v>72</v>
      </c>
      <c r="BA12" s="906">
        <f>SUM(BA62+BA63+BA65+BA66)</f>
        <v>2777</v>
      </c>
      <c r="BB12" s="906">
        <v>18758</v>
      </c>
      <c r="BC12" s="906">
        <f>SUM(BC62+BC63+BC65+BC66)</f>
        <v>0</v>
      </c>
      <c r="BD12" s="906">
        <f>SUM(BD62+BD63+BD65+BD66)</f>
        <v>0</v>
      </c>
      <c r="BE12" s="860">
        <f>BB12+BC12</f>
        <v>18758</v>
      </c>
      <c r="BF12" s="860">
        <f>BA12+BD12</f>
        <v>2777</v>
      </c>
      <c r="BG12" s="860">
        <f>BE12+BF12</f>
        <v>21535</v>
      </c>
      <c r="BH12" s="906">
        <v>15588</v>
      </c>
      <c r="BI12" s="906">
        <f>SUM(BI62+BI63+BI65+BI66)</f>
        <v>0</v>
      </c>
      <c r="BJ12" s="906">
        <f>SUM(BJ62+BJ63+BJ65+BJ66)</f>
        <v>0</v>
      </c>
      <c r="BK12" s="906">
        <f>SUM(BK62+BK63+BK65+BK66)</f>
        <v>0</v>
      </c>
      <c r="BL12" s="860">
        <f>BI12+BJ12</f>
        <v>0</v>
      </c>
      <c r="BM12" s="860">
        <f>BH12+BK12</f>
        <v>15588</v>
      </c>
      <c r="BN12" s="860">
        <f>BL12+BM12</f>
        <v>15588</v>
      </c>
      <c r="BO12" s="906">
        <f>SUM(BO62+BO63+BO65+BO66)</f>
        <v>4979</v>
      </c>
      <c r="BP12" s="906">
        <f>SUM(BP62+BP63+BP65+BP66)</f>
        <v>1695</v>
      </c>
      <c r="BQ12" s="906">
        <f>SUM(BQ62+BQ63+BQ65+BQ66)</f>
        <v>153</v>
      </c>
      <c r="BR12" s="906">
        <f>SUM(BR62+BR63+BR65+BR66)</f>
        <v>531</v>
      </c>
      <c r="BS12" s="860">
        <f>BP12+BQ12</f>
        <v>1848</v>
      </c>
      <c r="BT12" s="860">
        <f>BO12+BR12</f>
        <v>5510</v>
      </c>
      <c r="BU12" s="860">
        <f>BS12+BT12</f>
        <v>7358</v>
      </c>
      <c r="BV12" s="906">
        <f>SUM(BV62+BV63+BV65+BV66)</f>
        <v>3291</v>
      </c>
      <c r="BW12" s="906">
        <f>SUM(BW62+BW63+BW65+BW66)</f>
        <v>2930</v>
      </c>
      <c r="BX12" s="906">
        <f>SUM(BX62+BX63+BX65+BX66)</f>
        <v>966</v>
      </c>
      <c r="BY12" s="906">
        <f>SUM(BY62+BY63+BY65+BY66)</f>
        <v>0</v>
      </c>
      <c r="BZ12" s="860">
        <f>BW12+BX12</f>
        <v>3896</v>
      </c>
      <c r="CA12" s="860">
        <f>BV12+BY12</f>
        <v>3291</v>
      </c>
      <c r="CB12" s="860">
        <f>BZ12+CA12</f>
        <v>7187</v>
      </c>
      <c r="CC12" s="1977">
        <f>I12</f>
        <v>131488</v>
      </c>
      <c r="CD12" s="1978">
        <f>K12+R12+Y12+AF12+AM12+AT12+BA12+BH12+BO12+BV12</f>
        <v>29158</v>
      </c>
      <c r="CE12" s="1978">
        <f>L12+S12+Z12+AG12+AN12+AU12+BB12+BI12+BP12+BW12</f>
        <v>25160</v>
      </c>
      <c r="CF12" s="1978">
        <f>M12+T12+AA12+AH12+AO12+AV12+BC12+BJ12+BQ12+BX12</f>
        <v>1119</v>
      </c>
      <c r="CG12" s="1978">
        <f>N12+U12+AB12+AI12+AP12+AW12+BD12+BK12+BR12+BY12</f>
        <v>531</v>
      </c>
      <c r="CH12" s="1979">
        <f>CE12+CF12</f>
        <v>26279</v>
      </c>
      <c r="CI12" s="1979">
        <f>CD12+CG12</f>
        <v>29689</v>
      </c>
      <c r="CJ12" s="1973">
        <f>CH12+CI12</f>
        <v>55968</v>
      </c>
      <c r="CK12" s="1513">
        <f>CJ12/I12*100%</f>
        <v>0.42565100997809685</v>
      </c>
      <c r="CL12" s="1508"/>
      <c r="CM12" s="2182"/>
      <c r="CN12" s="507" t="s">
        <v>1646</v>
      </c>
      <c r="CO12" s="2099"/>
      <c r="CP12" s="2100"/>
      <c r="CQ12" s="2101"/>
      <c r="CR12" s="2101"/>
      <c r="CW12" s="2238" t="s">
        <v>181</v>
      </c>
      <c r="CX12" s="2240">
        <v>89952</v>
      </c>
    </row>
    <row r="13" spans="1:110" s="509" customFormat="1">
      <c r="A13" s="901">
        <f t="shared" si="36"/>
        <v>8</v>
      </c>
      <c r="B13" s="727" t="s">
        <v>1358</v>
      </c>
      <c r="C13" s="1980">
        <v>8420</v>
      </c>
      <c r="D13" s="1980">
        <v>4200</v>
      </c>
      <c r="E13" s="1980">
        <v>2150</v>
      </c>
      <c r="F13" s="1980">
        <v>3420</v>
      </c>
      <c r="G13" s="1981">
        <f>G72</f>
        <v>6350</v>
      </c>
      <c r="H13" s="1981">
        <f>H72</f>
        <v>11840</v>
      </c>
      <c r="I13" s="1977">
        <f t="shared" si="47"/>
        <v>18190</v>
      </c>
      <c r="J13" s="1533"/>
      <c r="K13" s="905">
        <f>K76</f>
        <v>0</v>
      </c>
      <c r="L13" s="905">
        <f>L76</f>
        <v>0</v>
      </c>
      <c r="M13" s="905">
        <f>M76</f>
        <v>0</v>
      </c>
      <c r="N13" s="905">
        <f>N76</f>
        <v>0</v>
      </c>
      <c r="O13" s="860">
        <f t="shared" si="0"/>
        <v>0</v>
      </c>
      <c r="P13" s="860">
        <f t="shared" si="1"/>
        <v>0</v>
      </c>
      <c r="Q13" s="860">
        <f t="shared" si="2"/>
        <v>0</v>
      </c>
      <c r="R13" s="905">
        <f>R76</f>
        <v>0</v>
      </c>
      <c r="S13" s="905">
        <f>S76</f>
        <v>0</v>
      </c>
      <c r="T13" s="905">
        <f>T76</f>
        <v>0</v>
      </c>
      <c r="U13" s="905">
        <f>U76</f>
        <v>0</v>
      </c>
      <c r="V13" s="860">
        <f t="shared" si="3"/>
        <v>0</v>
      </c>
      <c r="W13" s="860">
        <f t="shared" si="4"/>
        <v>0</v>
      </c>
      <c r="X13" s="860">
        <f t="shared" si="5"/>
        <v>0</v>
      </c>
      <c r="Y13" s="905">
        <f>Y76</f>
        <v>0</v>
      </c>
      <c r="Z13" s="905">
        <f>Z76</f>
        <v>0</v>
      </c>
      <c r="AA13" s="905">
        <f>AA76</f>
        <v>0</v>
      </c>
      <c r="AB13" s="905">
        <f>AB76</f>
        <v>0</v>
      </c>
      <c r="AC13" s="860">
        <f t="shared" si="6"/>
        <v>0</v>
      </c>
      <c r="AD13" s="860">
        <f t="shared" si="7"/>
        <v>0</v>
      </c>
      <c r="AE13" s="860">
        <f t="shared" si="8"/>
        <v>0</v>
      </c>
      <c r="AF13" s="905">
        <f>AF76</f>
        <v>0</v>
      </c>
      <c r="AG13" s="905">
        <f>AG76</f>
        <v>0</v>
      </c>
      <c r="AH13" s="905">
        <f>AH76</f>
        <v>0</v>
      </c>
      <c r="AI13" s="905">
        <f>AI76</f>
        <v>0</v>
      </c>
      <c r="AJ13" s="860">
        <f t="shared" si="9"/>
        <v>0</v>
      </c>
      <c r="AK13" s="860">
        <f t="shared" si="10"/>
        <v>0</v>
      </c>
      <c r="AL13" s="860">
        <f t="shared" si="11"/>
        <v>0</v>
      </c>
      <c r="AM13" s="905">
        <f>AM76</f>
        <v>0</v>
      </c>
      <c r="AN13" s="905">
        <f>AN76</f>
        <v>0</v>
      </c>
      <c r="AO13" s="905">
        <f>AO76</f>
        <v>0</v>
      </c>
      <c r="AP13" s="905">
        <f>AP76</f>
        <v>0</v>
      </c>
      <c r="AQ13" s="860">
        <f t="shared" si="12"/>
        <v>0</v>
      </c>
      <c r="AR13" s="860">
        <f t="shared" si="13"/>
        <v>0</v>
      </c>
      <c r="AS13" s="860">
        <f t="shared" si="14"/>
        <v>0</v>
      </c>
      <c r="AT13" s="905">
        <f>AT76</f>
        <v>0</v>
      </c>
      <c r="AU13" s="905">
        <f>AU76</f>
        <v>0</v>
      </c>
      <c r="AV13" s="905">
        <f>AV76</f>
        <v>0</v>
      </c>
      <c r="AW13" s="905">
        <f>AW76</f>
        <v>0</v>
      </c>
      <c r="AX13" s="860">
        <f t="shared" si="15"/>
        <v>0</v>
      </c>
      <c r="AY13" s="860">
        <f t="shared" si="16"/>
        <v>0</v>
      </c>
      <c r="AZ13" s="860">
        <f t="shared" si="17"/>
        <v>0</v>
      </c>
      <c r="BA13" s="906">
        <f>BA76</f>
        <v>0</v>
      </c>
      <c r="BB13" s="906">
        <f>BB76</f>
        <v>0</v>
      </c>
      <c r="BC13" s="906">
        <f>BC76</f>
        <v>0</v>
      </c>
      <c r="BD13" s="906">
        <f>BD76</f>
        <v>0</v>
      </c>
      <c r="BE13" s="860">
        <f t="shared" si="18"/>
        <v>0</v>
      </c>
      <c r="BF13" s="860">
        <f t="shared" si="19"/>
        <v>0</v>
      </c>
      <c r="BG13" s="860">
        <f t="shared" si="20"/>
        <v>0</v>
      </c>
      <c r="BH13" s="906">
        <f>BH76</f>
        <v>0</v>
      </c>
      <c r="BI13" s="906">
        <f>BI76</f>
        <v>0</v>
      </c>
      <c r="BJ13" s="906">
        <f>BJ76</f>
        <v>0</v>
      </c>
      <c r="BK13" s="906">
        <f>BK76</f>
        <v>0</v>
      </c>
      <c r="BL13" s="860">
        <f t="shared" si="21"/>
        <v>0</v>
      </c>
      <c r="BM13" s="860">
        <f t="shared" si="22"/>
        <v>0</v>
      </c>
      <c r="BN13" s="860">
        <f t="shared" si="23"/>
        <v>0</v>
      </c>
      <c r="BO13" s="906">
        <f>BO76</f>
        <v>0</v>
      </c>
      <c r="BP13" s="906">
        <f>BP76</f>
        <v>0</v>
      </c>
      <c r="BQ13" s="906">
        <f>BQ76</f>
        <v>0</v>
      </c>
      <c r="BR13" s="906">
        <f>BR76</f>
        <v>0</v>
      </c>
      <c r="BS13" s="860">
        <f t="shared" si="24"/>
        <v>0</v>
      </c>
      <c r="BT13" s="860">
        <f t="shared" si="25"/>
        <v>0</v>
      </c>
      <c r="BU13" s="860">
        <f t="shared" si="32"/>
        <v>0</v>
      </c>
      <c r="BV13" s="906">
        <f>BV76</f>
        <v>0</v>
      </c>
      <c r="BW13" s="906">
        <f>BW76</f>
        <v>0</v>
      </c>
      <c r="BX13" s="906">
        <f>BX76</f>
        <v>0</v>
      </c>
      <c r="BY13" s="906">
        <f>BY76</f>
        <v>0</v>
      </c>
      <c r="BZ13" s="860">
        <f t="shared" si="26"/>
        <v>0</v>
      </c>
      <c r="CA13" s="860">
        <f t="shared" si="27"/>
        <v>0</v>
      </c>
      <c r="CB13" s="860">
        <f t="shared" si="28"/>
        <v>0</v>
      </c>
      <c r="CC13" s="1977">
        <f t="shared" si="29"/>
        <v>18190</v>
      </c>
      <c r="CD13" s="1978">
        <f>ARC.!CE27+SSJR!CE21+SDC.!CE38+FEED.!CE25+'SAFPAC-SRH'!BG17</f>
        <v>14236</v>
      </c>
      <c r="CE13" s="1978">
        <f>ARC.!CF27+SSJR!CF21+SDC.!CF38+FEED.!CF25+'SAFPAC-SRH'!BH17</f>
        <v>5992</v>
      </c>
      <c r="CF13" s="1978">
        <f>ARC.!CG27+SSJR!CG21+SDC.!CG38+FEED.!CG25+'SAFPAC-SRH'!BI17</f>
        <v>147</v>
      </c>
      <c r="CG13" s="1978">
        <f>ARC.!CH27+SSJR!CH21+SDC.!CH38+FEED.!CH25+'SAFPAC-SRH'!BJ17</f>
        <v>193</v>
      </c>
      <c r="CH13" s="1979">
        <f t="shared" si="45"/>
        <v>6139</v>
      </c>
      <c r="CI13" s="1979">
        <f t="shared" si="46"/>
        <v>14429</v>
      </c>
      <c r="CJ13" s="1973">
        <f t="shared" si="35"/>
        <v>20568</v>
      </c>
      <c r="CK13" s="1513">
        <f t="shared" si="31"/>
        <v>1.1307311709730621</v>
      </c>
      <c r="CL13" s="1508"/>
      <c r="CM13" s="2182"/>
      <c r="CN13" s="507" t="s">
        <v>1646</v>
      </c>
      <c r="CO13" s="2104"/>
      <c r="CP13" s="2095"/>
      <c r="CQ13" s="2095"/>
      <c r="CR13" s="2095"/>
      <c r="CW13" s="2238" t="s">
        <v>471</v>
      </c>
      <c r="CX13" s="2239">
        <v>11348</v>
      </c>
    </row>
    <row r="14" spans="1:110" s="2093" customFormat="1" ht="25.5">
      <c r="A14" s="901">
        <f t="shared" si="36"/>
        <v>9</v>
      </c>
      <c r="B14" s="821" t="s">
        <v>1620</v>
      </c>
      <c r="C14" s="1980">
        <f>ARC.!M19+FEED.!CE60</f>
        <v>248</v>
      </c>
      <c r="D14" s="1980">
        <f>ARC.!N19+FEED.!CF60</f>
        <v>416</v>
      </c>
      <c r="E14" s="1980">
        <f>ARC.!O19+FEED.!CG60</f>
        <v>0</v>
      </c>
      <c r="F14" s="1980">
        <f>ARC.!P19+FEED.!CH60</f>
        <v>0</v>
      </c>
      <c r="G14" s="1981">
        <f>D14+E14</f>
        <v>416</v>
      </c>
      <c r="H14" s="1982">
        <f>C14+F14</f>
        <v>248</v>
      </c>
      <c r="I14" s="1977">
        <f>G14+H14</f>
        <v>664</v>
      </c>
      <c r="J14" s="2092"/>
      <c r="K14" s="2092">
        <v>248</v>
      </c>
      <c r="L14" s="2092">
        <v>416</v>
      </c>
      <c r="M14" s="2092"/>
      <c r="N14" s="2092"/>
      <c r="O14" s="2092"/>
      <c r="P14" s="2092"/>
      <c r="Q14" s="2092"/>
      <c r="R14" s="2092"/>
      <c r="S14" s="2092">
        <f t="shared" ref="S14:W14" si="50">Q14+R14</f>
        <v>0</v>
      </c>
      <c r="T14" s="2092">
        <f t="shared" si="50"/>
        <v>0</v>
      </c>
      <c r="U14" s="2092">
        <f t="shared" si="50"/>
        <v>0</v>
      </c>
      <c r="V14" s="2092">
        <f t="shared" si="50"/>
        <v>0</v>
      </c>
      <c r="W14" s="2092">
        <f t="shared" si="50"/>
        <v>0</v>
      </c>
      <c r="X14" s="2092">
        <f t="shared" si="5"/>
        <v>0</v>
      </c>
      <c r="Y14" s="2092">
        <f t="shared" ref="Y14:AD14" si="51">W14+X14</f>
        <v>0</v>
      </c>
      <c r="Z14" s="2092">
        <f t="shared" si="51"/>
        <v>0</v>
      </c>
      <c r="AA14" s="905">
        <f t="shared" ref="AA14" si="52">SUM(AA63+AA64+AA66+AA67)</f>
        <v>0</v>
      </c>
      <c r="AB14" s="2092">
        <f t="shared" si="51"/>
        <v>0</v>
      </c>
      <c r="AC14" s="2092">
        <f t="shared" si="51"/>
        <v>0</v>
      </c>
      <c r="AD14" s="2092">
        <f t="shared" si="51"/>
        <v>0</v>
      </c>
      <c r="AE14" s="2092">
        <f t="shared" si="8"/>
        <v>0</v>
      </c>
      <c r="AF14" s="2092">
        <f t="shared" ref="AF14:AK14" si="53">AD14+AE14</f>
        <v>0</v>
      </c>
      <c r="AG14" s="2092">
        <f t="shared" si="53"/>
        <v>0</v>
      </c>
      <c r="AH14" s="2092">
        <f t="shared" si="53"/>
        <v>0</v>
      </c>
      <c r="AI14" s="2092">
        <f t="shared" si="53"/>
        <v>0</v>
      </c>
      <c r="AJ14" s="2092">
        <f t="shared" si="53"/>
        <v>0</v>
      </c>
      <c r="AK14" s="2092">
        <f t="shared" si="53"/>
        <v>0</v>
      </c>
      <c r="AL14" s="2092">
        <f t="shared" si="11"/>
        <v>0</v>
      </c>
      <c r="AM14" s="2092">
        <f t="shared" ref="AM14:AR14" si="54">AK14+AL14</f>
        <v>0</v>
      </c>
      <c r="AN14" s="2092">
        <f t="shared" si="54"/>
        <v>0</v>
      </c>
      <c r="AO14" s="2092">
        <f t="shared" si="54"/>
        <v>0</v>
      </c>
      <c r="AP14" s="2092">
        <f t="shared" si="54"/>
        <v>0</v>
      </c>
      <c r="AQ14" s="2092">
        <f t="shared" si="54"/>
        <v>0</v>
      </c>
      <c r="AR14" s="2092">
        <f t="shared" si="54"/>
        <v>0</v>
      </c>
      <c r="AS14" s="2092">
        <f t="shared" si="14"/>
        <v>0</v>
      </c>
      <c r="AT14" s="2092">
        <f t="shared" ref="AT14:AY14" si="55">AR14+AS14</f>
        <v>0</v>
      </c>
      <c r="AU14" s="2092">
        <f t="shared" si="55"/>
        <v>0</v>
      </c>
      <c r="AV14" s="2092">
        <f t="shared" si="55"/>
        <v>0</v>
      </c>
      <c r="AW14" s="2092">
        <f t="shared" si="55"/>
        <v>0</v>
      </c>
      <c r="AX14" s="2092">
        <f t="shared" si="55"/>
        <v>0</v>
      </c>
      <c r="AY14" s="2092">
        <f t="shared" si="55"/>
        <v>0</v>
      </c>
      <c r="AZ14" s="2092">
        <f t="shared" si="17"/>
        <v>0</v>
      </c>
      <c r="BA14" s="2092">
        <f t="shared" ref="BA14:BF14" si="56">AY14+AZ14</f>
        <v>0</v>
      </c>
      <c r="BB14" s="2092">
        <f t="shared" si="56"/>
        <v>0</v>
      </c>
      <c r="BC14" s="2092">
        <f t="shared" si="56"/>
        <v>0</v>
      </c>
      <c r="BD14" s="2092">
        <f t="shared" si="56"/>
        <v>0</v>
      </c>
      <c r="BE14" s="2092">
        <f t="shared" si="56"/>
        <v>0</v>
      </c>
      <c r="BF14" s="2092">
        <f t="shared" si="56"/>
        <v>0</v>
      </c>
      <c r="BG14" s="2092">
        <f t="shared" si="20"/>
        <v>0</v>
      </c>
      <c r="BH14" s="2092">
        <f t="shared" ref="BH14:BM14" si="57">BF14+BG14</f>
        <v>0</v>
      </c>
      <c r="BI14" s="2092">
        <f t="shared" si="57"/>
        <v>0</v>
      </c>
      <c r="BJ14" s="2092">
        <f t="shared" si="57"/>
        <v>0</v>
      </c>
      <c r="BK14" s="2092">
        <f t="shared" si="57"/>
        <v>0</v>
      </c>
      <c r="BL14" s="2092">
        <f t="shared" si="57"/>
        <v>0</v>
      </c>
      <c r="BM14" s="2092">
        <f t="shared" si="57"/>
        <v>0</v>
      </c>
      <c r="BN14" s="2092">
        <f t="shared" si="23"/>
        <v>0</v>
      </c>
      <c r="BO14" s="2092">
        <f t="shared" ref="BO14:BT14" si="58">BM14+BN14</f>
        <v>0</v>
      </c>
      <c r="BP14" s="2092">
        <f t="shared" si="58"/>
        <v>0</v>
      </c>
      <c r="BQ14" s="2092">
        <f t="shared" si="58"/>
        <v>0</v>
      </c>
      <c r="BR14" s="2092">
        <f t="shared" si="58"/>
        <v>0</v>
      </c>
      <c r="BS14" s="2092">
        <f t="shared" si="58"/>
        <v>0</v>
      </c>
      <c r="BT14" s="2092">
        <f t="shared" si="58"/>
        <v>0</v>
      </c>
      <c r="BU14" s="2092">
        <f t="shared" si="32"/>
        <v>0</v>
      </c>
      <c r="BV14" s="2092">
        <f t="shared" ref="BV14:CA14" si="59">BT14+BU14</f>
        <v>0</v>
      </c>
      <c r="BW14" s="2092">
        <f t="shared" si="59"/>
        <v>0</v>
      </c>
      <c r="BX14" s="2092">
        <f t="shared" si="59"/>
        <v>0</v>
      </c>
      <c r="BY14" s="2092">
        <f t="shared" si="59"/>
        <v>0</v>
      </c>
      <c r="BZ14" s="2092">
        <f t="shared" si="59"/>
        <v>0</v>
      </c>
      <c r="CA14" s="2092">
        <f t="shared" si="59"/>
        <v>0</v>
      </c>
      <c r="CB14" s="2092">
        <f t="shared" si="28"/>
        <v>0</v>
      </c>
      <c r="CC14" s="1977">
        <f t="shared" si="29"/>
        <v>664</v>
      </c>
      <c r="CD14" s="1978">
        <f>K14</f>
        <v>248</v>
      </c>
      <c r="CE14" s="1978">
        <f>L14</f>
        <v>416</v>
      </c>
      <c r="CF14" s="1978">
        <f>ARC.!CG19+FEED.!CG60</f>
        <v>0</v>
      </c>
      <c r="CG14" s="1978">
        <f>ARC.!CH19+FEED.!CH60</f>
        <v>0</v>
      </c>
      <c r="CH14" s="1979">
        <f t="shared" si="45"/>
        <v>416</v>
      </c>
      <c r="CI14" s="1979">
        <f t="shared" si="46"/>
        <v>248</v>
      </c>
      <c r="CJ14" s="1973">
        <f t="shared" si="35"/>
        <v>664</v>
      </c>
      <c r="CK14" s="1513">
        <f t="shared" si="31"/>
        <v>1</v>
      </c>
      <c r="CL14" s="2107"/>
      <c r="CM14" s="2184"/>
      <c r="CN14" s="507" t="s">
        <v>1646</v>
      </c>
      <c r="CO14" s="2102"/>
      <c r="CP14"/>
      <c r="CQ14"/>
      <c r="CR14"/>
      <c r="CS14" s="2185"/>
      <c r="CT14" s="2185"/>
      <c r="CU14" s="2185"/>
      <c r="CV14" s="2185"/>
      <c r="CW14" s="2238" t="s">
        <v>1165</v>
      </c>
      <c r="CX14" s="2240">
        <v>94672.4</v>
      </c>
      <c r="CY14" s="2185"/>
      <c r="CZ14" s="2185"/>
      <c r="DA14" s="2185"/>
      <c r="DB14" s="2185"/>
      <c r="DC14" s="2185"/>
      <c r="DD14" s="2185"/>
      <c r="DE14" s="2185"/>
      <c r="DF14" s="2185"/>
    </row>
    <row r="15" spans="1:110" s="509" customFormat="1" ht="22.5" customHeight="1" thickBot="1">
      <c r="A15" s="901">
        <f t="shared" si="36"/>
        <v>10</v>
      </c>
      <c r="B15" s="518" t="s">
        <v>1618</v>
      </c>
      <c r="C15" s="1980">
        <f>ARC.!M21+ARC.!M23+SSJR!M19+SDC.!M18+SDC.!M20+SDC.!M27+FEED.!M19+FEED.!M20+DEC!M23</f>
        <v>80</v>
      </c>
      <c r="D15" s="1980">
        <v>0</v>
      </c>
      <c r="E15" s="1980">
        <v>0</v>
      </c>
      <c r="F15" s="1980"/>
      <c r="G15" s="1981">
        <f t="shared" ref="G15:G17" si="60">D15+E15</f>
        <v>0</v>
      </c>
      <c r="H15" s="1982">
        <f t="shared" ref="H15:H17" si="61">C15+F15</f>
        <v>80</v>
      </c>
      <c r="I15" s="1977">
        <f>G15+H15</f>
        <v>80</v>
      </c>
      <c r="J15" s="1534"/>
      <c r="K15" s="905"/>
      <c r="L15" s="905"/>
      <c r="M15" s="905"/>
      <c r="N15" s="905"/>
      <c r="O15" s="860"/>
      <c r="P15" s="860"/>
      <c r="Q15" s="860"/>
      <c r="R15" s="905"/>
      <c r="S15" s="905"/>
      <c r="T15" s="905"/>
      <c r="U15" s="905"/>
      <c r="V15" s="860"/>
      <c r="W15" s="860"/>
      <c r="X15" s="860"/>
      <c r="Y15" s="905"/>
      <c r="Z15" s="905"/>
      <c r="AA15" s="905"/>
      <c r="AB15" s="905"/>
      <c r="AC15" s="860"/>
      <c r="AD15" s="860"/>
      <c r="AE15" s="860"/>
      <c r="AF15" s="905"/>
      <c r="AG15" s="905"/>
      <c r="AH15" s="905"/>
      <c r="AI15" s="905"/>
      <c r="AJ15" s="860"/>
      <c r="AK15" s="860"/>
      <c r="AL15" s="860"/>
      <c r="AM15" s="905"/>
      <c r="AN15" s="905"/>
      <c r="AO15" s="905"/>
      <c r="AP15" s="905"/>
      <c r="AQ15" s="860"/>
      <c r="AR15" s="860"/>
      <c r="AS15" s="860"/>
      <c r="AT15" s="905"/>
      <c r="AU15" s="905"/>
      <c r="AV15" s="905"/>
      <c r="AW15" s="905"/>
      <c r="AX15" s="860"/>
      <c r="AY15" s="860"/>
      <c r="AZ15" s="860"/>
      <c r="BA15" s="906"/>
      <c r="BB15" s="906"/>
      <c r="BC15" s="906"/>
      <c r="BD15" s="906"/>
      <c r="BE15" s="860"/>
      <c r="BF15" s="860"/>
      <c r="BG15" s="860"/>
      <c r="BH15" s="906"/>
      <c r="BI15" s="906"/>
      <c r="BJ15" s="906"/>
      <c r="BK15" s="906"/>
      <c r="BL15" s="860"/>
      <c r="BM15" s="860"/>
      <c r="BN15" s="860"/>
      <c r="BO15" s="906"/>
      <c r="BP15" s="906"/>
      <c r="BQ15" s="906"/>
      <c r="BR15" s="906"/>
      <c r="BS15" s="860"/>
      <c r="BT15" s="860"/>
      <c r="BU15" s="860"/>
      <c r="BV15" s="906"/>
      <c r="BW15" s="906"/>
      <c r="BX15" s="906"/>
      <c r="BY15" s="906"/>
      <c r="BZ15" s="860"/>
      <c r="CA15" s="860"/>
      <c r="CB15" s="860"/>
      <c r="CC15" s="1977">
        <f t="shared" si="29"/>
        <v>80</v>
      </c>
      <c r="CD15" s="1978">
        <f>ARC.!CE21+ARC.!CE23+SSJR!CE19+SDC.!CE26+SDC.!CE27+SDC.!CE51+FEED.!CE16+FEED.!CE19+FEED.!CE20</f>
        <v>3855</v>
      </c>
      <c r="CE15" s="1978">
        <v>0</v>
      </c>
      <c r="CF15" s="1978">
        <v>0</v>
      </c>
      <c r="CG15" s="1978">
        <v>0</v>
      </c>
      <c r="CH15" s="1979">
        <f t="shared" ref="CH15:CH16" si="62">CE15+CF15</f>
        <v>0</v>
      </c>
      <c r="CI15" s="1979">
        <f t="shared" ref="CI15:CI16" si="63">CD15+CG15</f>
        <v>3855</v>
      </c>
      <c r="CJ15" s="1973">
        <f t="shared" si="35"/>
        <v>3855</v>
      </c>
      <c r="CK15" s="1513">
        <f t="shared" si="31"/>
        <v>48.1875</v>
      </c>
      <c r="CL15" s="1508"/>
      <c r="CM15" s="1361"/>
      <c r="CN15" s="507" t="s">
        <v>1216</v>
      </c>
      <c r="CW15" s="2238" t="s">
        <v>623</v>
      </c>
      <c r="CX15" s="2240">
        <v>93240</v>
      </c>
    </row>
    <row r="16" spans="1:110" s="509" customFormat="1" ht="19.5" thickBot="1">
      <c r="A16" s="901">
        <f t="shared" si="36"/>
        <v>11</v>
      </c>
      <c r="B16" t="s">
        <v>1619</v>
      </c>
      <c r="C16" s="1980">
        <f>UNHCR.!M37+HPF.!M37+WFP.!M16+'CHF-NUTRITION'!M18+LDS.!M14+RRF.!N17</f>
        <v>15007</v>
      </c>
      <c r="D16" s="1980">
        <f>UNHCR.!N37+HPF.!N37+WFP.!N16+'CHF-NUTRITION'!N18+LDS.!N14+RRF.!O17</f>
        <v>0</v>
      </c>
      <c r="E16" s="1980">
        <f>UNHCR.!O32+HPF.!O32+'UNICEF-NUT.'!O17+WFP.!O15+'CHF-NUTRITION'!O17+LDS.!O13+RRF.!O16</f>
        <v>16994</v>
      </c>
      <c r="F16" s="1980">
        <f>UNHCR.!P32+HPF.!P32+'UNICEF-NUT.'!P17+WFP.!P15+'CHF-NUTRITION'!P17+LDS.!P13+RRF.!P16</f>
        <v>17576</v>
      </c>
      <c r="G16" s="1981">
        <f t="shared" si="60"/>
        <v>16994</v>
      </c>
      <c r="H16" s="1982">
        <f t="shared" si="61"/>
        <v>32583</v>
      </c>
      <c r="I16" s="1977">
        <f t="shared" ref="I16:I17" si="64">G16+H16</f>
        <v>49577</v>
      </c>
      <c r="J16" s="1533"/>
      <c r="K16" s="905"/>
      <c r="L16" s="905"/>
      <c r="M16" s="905"/>
      <c r="N16" s="905"/>
      <c r="O16" s="860"/>
      <c r="P16" s="860"/>
      <c r="Q16" s="860"/>
      <c r="R16" s="905"/>
      <c r="S16" s="905"/>
      <c r="T16" s="905"/>
      <c r="U16" s="905"/>
      <c r="V16" s="860"/>
      <c r="W16" s="860"/>
      <c r="X16" s="860"/>
      <c r="Y16" s="905"/>
      <c r="Z16" s="905"/>
      <c r="AA16" s="905"/>
      <c r="AB16" s="905"/>
      <c r="AC16" s="860"/>
      <c r="AD16" s="860"/>
      <c r="AE16" s="860"/>
      <c r="AF16" s="905"/>
      <c r="AG16" s="905"/>
      <c r="AH16" s="905"/>
      <c r="AI16" s="905"/>
      <c r="AJ16" s="860"/>
      <c r="AK16" s="860"/>
      <c r="AL16" s="860"/>
      <c r="AM16" s="905"/>
      <c r="AN16" s="905"/>
      <c r="AO16" s="905"/>
      <c r="AP16" s="905"/>
      <c r="AQ16" s="860"/>
      <c r="AR16" s="860"/>
      <c r="AS16" s="860"/>
      <c r="AT16" s="905"/>
      <c r="AU16" s="905"/>
      <c r="AV16" s="905"/>
      <c r="AW16" s="905"/>
      <c r="AX16" s="860"/>
      <c r="AY16" s="860"/>
      <c r="AZ16" s="860"/>
      <c r="BA16" s="905"/>
      <c r="BB16" s="905"/>
      <c r="BC16" s="905"/>
      <c r="BD16" s="905"/>
      <c r="BE16" s="860"/>
      <c r="BF16" s="860"/>
      <c r="BG16" s="860"/>
      <c r="BH16" s="905"/>
      <c r="BI16" s="905"/>
      <c r="BJ16" s="905"/>
      <c r="BK16" s="905"/>
      <c r="BL16" s="860"/>
      <c r="BM16" s="860"/>
      <c r="BN16" s="860"/>
      <c r="BO16" s="905"/>
      <c r="BP16" s="905"/>
      <c r="BQ16" s="905"/>
      <c r="BR16" s="905"/>
      <c r="BS16" s="860"/>
      <c r="BT16" s="860"/>
      <c r="BU16" s="860"/>
      <c r="BV16" s="905"/>
      <c r="BW16" s="905"/>
      <c r="BX16" s="905"/>
      <c r="BY16" s="905"/>
      <c r="BZ16" s="860"/>
      <c r="CA16" s="860"/>
      <c r="CB16" s="860"/>
      <c r="CC16" s="1977">
        <f t="shared" si="29"/>
        <v>49577</v>
      </c>
      <c r="CD16" s="1978"/>
      <c r="CE16" s="1978">
        <f>CE39</f>
        <v>0</v>
      </c>
      <c r="CF16" s="1978">
        <f>CF38</f>
        <v>342495</v>
      </c>
      <c r="CG16" s="1978">
        <f>CG38</f>
        <v>356473</v>
      </c>
      <c r="CH16" s="1979">
        <f t="shared" si="62"/>
        <v>342495</v>
      </c>
      <c r="CI16" s="1979">
        <f t="shared" si="63"/>
        <v>356473</v>
      </c>
      <c r="CJ16" s="1973">
        <f>CJ38+CJ39</f>
        <v>733861</v>
      </c>
      <c r="CK16" s="1513">
        <f t="shared" si="31"/>
        <v>14.802448716138532</v>
      </c>
      <c r="CL16" s="1508"/>
      <c r="CM16" s="2182"/>
      <c r="CN16" s="507" t="s">
        <v>1216</v>
      </c>
      <c r="CO16" s="2099"/>
      <c r="CP16" s="2100"/>
      <c r="CQ16" s="2101"/>
      <c r="CR16" s="2101"/>
      <c r="CW16" s="2238" t="s">
        <v>624</v>
      </c>
      <c r="CX16" s="2240">
        <v>5606</v>
      </c>
    </row>
    <row r="17" spans="1:103" s="509" customFormat="1" ht="19.5" thickBot="1">
      <c r="A17" s="901">
        <f t="shared" si="36"/>
        <v>12</v>
      </c>
      <c r="B17" s="908" t="s">
        <v>501</v>
      </c>
      <c r="C17" s="1983">
        <v>0</v>
      </c>
      <c r="D17" s="1983"/>
      <c r="E17" s="1983"/>
      <c r="F17" s="1983"/>
      <c r="G17" s="1981">
        <f t="shared" si="60"/>
        <v>0</v>
      </c>
      <c r="H17" s="1982">
        <f t="shared" si="61"/>
        <v>0</v>
      </c>
      <c r="I17" s="1977">
        <f t="shared" si="64"/>
        <v>0</v>
      </c>
      <c r="J17" s="1535"/>
      <c r="K17" s="909">
        <v>0</v>
      </c>
      <c r="L17" s="909">
        <v>0</v>
      </c>
      <c r="M17" s="909">
        <v>0</v>
      </c>
      <c r="N17" s="909">
        <v>0</v>
      </c>
      <c r="O17" s="878">
        <v>0</v>
      </c>
      <c r="P17" s="878">
        <v>0</v>
      </c>
      <c r="Q17" s="878">
        <v>0</v>
      </c>
      <c r="R17" s="909">
        <v>0</v>
      </c>
      <c r="S17" s="909">
        <v>0</v>
      </c>
      <c r="T17" s="909">
        <v>0</v>
      </c>
      <c r="U17" s="909">
        <v>0</v>
      </c>
      <c r="V17" s="878">
        <v>0</v>
      </c>
      <c r="W17" s="878">
        <v>0</v>
      </c>
      <c r="X17" s="878">
        <v>0</v>
      </c>
      <c r="Y17" s="909">
        <v>0</v>
      </c>
      <c r="Z17" s="909">
        <v>0</v>
      </c>
      <c r="AA17" s="909">
        <v>0</v>
      </c>
      <c r="AB17" s="909">
        <v>0</v>
      </c>
      <c r="AC17" s="878">
        <v>0</v>
      </c>
      <c r="AD17" s="878">
        <v>0</v>
      </c>
      <c r="AE17" s="878">
        <v>0</v>
      </c>
      <c r="AF17" s="909">
        <v>0</v>
      </c>
      <c r="AG17" s="909">
        <v>0</v>
      </c>
      <c r="AH17" s="909">
        <v>0</v>
      </c>
      <c r="AI17" s="909">
        <v>0</v>
      </c>
      <c r="AJ17" s="878">
        <v>0</v>
      </c>
      <c r="AK17" s="878">
        <v>0</v>
      </c>
      <c r="AL17" s="878">
        <v>0</v>
      </c>
      <c r="AM17" s="909">
        <v>0</v>
      </c>
      <c r="AN17" s="909">
        <v>0</v>
      </c>
      <c r="AO17" s="909">
        <v>0</v>
      </c>
      <c r="AP17" s="909">
        <v>0</v>
      </c>
      <c r="AQ17" s="878">
        <v>0</v>
      </c>
      <c r="AR17" s="878">
        <v>0</v>
      </c>
      <c r="AS17" s="878">
        <v>0</v>
      </c>
      <c r="AT17" s="909">
        <v>0</v>
      </c>
      <c r="AU17" s="909">
        <v>0</v>
      </c>
      <c r="AV17" s="909">
        <v>0</v>
      </c>
      <c r="AW17" s="909">
        <v>0</v>
      </c>
      <c r="AX17" s="878">
        <v>0</v>
      </c>
      <c r="AY17" s="878">
        <v>0</v>
      </c>
      <c r="AZ17" s="878">
        <f>AX17+AY17</f>
        <v>0</v>
      </c>
      <c r="BA17" s="910">
        <v>0</v>
      </c>
      <c r="BB17" s="910">
        <v>0</v>
      </c>
      <c r="BC17" s="910">
        <v>0</v>
      </c>
      <c r="BD17" s="910">
        <v>0</v>
      </c>
      <c r="BE17" s="878">
        <v>0</v>
      </c>
      <c r="BF17" s="878">
        <v>0</v>
      </c>
      <c r="BG17" s="878">
        <v>0</v>
      </c>
      <c r="BH17" s="910">
        <v>0</v>
      </c>
      <c r="BI17" s="910">
        <v>0</v>
      </c>
      <c r="BJ17" s="910">
        <v>0</v>
      </c>
      <c r="BK17" s="910">
        <v>0</v>
      </c>
      <c r="BL17" s="878">
        <v>0</v>
      </c>
      <c r="BM17" s="878">
        <v>0</v>
      </c>
      <c r="BN17" s="878">
        <v>0</v>
      </c>
      <c r="BO17" s="910">
        <v>0</v>
      </c>
      <c r="BP17" s="910">
        <v>0</v>
      </c>
      <c r="BQ17" s="910">
        <v>0</v>
      </c>
      <c r="BR17" s="910">
        <f>BR86</f>
        <v>0</v>
      </c>
      <c r="BS17" s="878">
        <v>0</v>
      </c>
      <c r="BT17" s="878">
        <v>0</v>
      </c>
      <c r="BU17" s="878">
        <v>0</v>
      </c>
      <c r="BV17" s="910">
        <v>0</v>
      </c>
      <c r="BW17" s="910">
        <v>0</v>
      </c>
      <c r="BX17" s="910">
        <v>0</v>
      </c>
      <c r="BY17" s="910">
        <v>0</v>
      </c>
      <c r="BZ17" s="878">
        <v>0</v>
      </c>
      <c r="CA17" s="878">
        <v>0</v>
      </c>
      <c r="CB17" s="878">
        <v>0</v>
      </c>
      <c r="CC17" s="1977">
        <f t="shared" si="29"/>
        <v>0</v>
      </c>
      <c r="CD17" s="2201"/>
      <c r="CE17" s="1986"/>
      <c r="CF17" s="1985"/>
      <c r="CG17" s="1986"/>
      <c r="CH17" s="1979">
        <f>CE17+CF17</f>
        <v>0</v>
      </c>
      <c r="CI17" s="1979">
        <f>CD17+CG17</f>
        <v>0</v>
      </c>
      <c r="CJ17" s="1973">
        <f t="shared" si="35"/>
        <v>0</v>
      </c>
      <c r="CK17" s="1514" t="e">
        <f t="shared" si="31"/>
        <v>#DIV/0!</v>
      </c>
      <c r="CL17" s="1508"/>
      <c r="CM17" s="2206"/>
      <c r="CN17" s="509" t="s">
        <v>1215</v>
      </c>
      <c r="CO17" s="2102"/>
      <c r="CP17"/>
      <c r="CQ17"/>
      <c r="CR17"/>
      <c r="CW17" s="2238" t="s">
        <v>997</v>
      </c>
      <c r="CX17" s="2240">
        <v>7123</v>
      </c>
    </row>
    <row r="18" spans="1:103" s="509" customFormat="1" ht="19.5" thickBot="1">
      <c r="A18" s="911"/>
      <c r="B18" s="912" t="s">
        <v>543</v>
      </c>
      <c r="C18" s="892"/>
      <c r="D18" s="892"/>
      <c r="E18" s="892"/>
      <c r="F18" s="892"/>
      <c r="G18" s="893"/>
      <c r="H18" s="1524"/>
      <c r="I18" s="1970"/>
      <c r="J18" s="1536"/>
      <c r="K18" s="913"/>
      <c r="L18" s="894"/>
      <c r="M18" s="894"/>
      <c r="N18" s="894"/>
      <c r="O18" s="894"/>
      <c r="P18" s="894"/>
      <c r="Q18" s="894"/>
      <c r="R18" s="913"/>
      <c r="S18" s="894"/>
      <c r="T18" s="894"/>
      <c r="U18" s="894"/>
      <c r="V18" s="894"/>
      <c r="W18" s="894"/>
      <c r="X18" s="894"/>
      <c r="Y18" s="913"/>
      <c r="Z18" s="894"/>
      <c r="AA18" s="894"/>
      <c r="AB18" s="894"/>
      <c r="AC18" s="894">
        <f>Z18+AA18</f>
        <v>0</v>
      </c>
      <c r="AD18" s="894">
        <f>Y18+AB18</f>
        <v>0</v>
      </c>
      <c r="AE18" s="894">
        <f>AC18+AD18</f>
        <v>0</v>
      </c>
      <c r="AF18" s="913"/>
      <c r="AG18" s="894"/>
      <c r="AH18" s="894"/>
      <c r="AI18" s="894"/>
      <c r="AJ18" s="894">
        <f>AG18+AH18</f>
        <v>0</v>
      </c>
      <c r="AK18" s="894">
        <f>AF18+AI18</f>
        <v>0</v>
      </c>
      <c r="AL18" s="894">
        <f>AJ18+AK18</f>
        <v>0</v>
      </c>
      <c r="AM18" s="913"/>
      <c r="AN18" s="894"/>
      <c r="AO18" s="894"/>
      <c r="AP18" s="894"/>
      <c r="AQ18" s="894"/>
      <c r="AR18" s="894"/>
      <c r="AS18" s="894"/>
      <c r="AT18" s="913"/>
      <c r="AU18" s="894"/>
      <c r="AV18" s="894"/>
      <c r="AW18" s="894"/>
      <c r="AX18" s="894"/>
      <c r="AY18" s="894"/>
      <c r="AZ18" s="894"/>
      <c r="BA18" s="913"/>
      <c r="BB18" s="894"/>
      <c r="BC18" s="894"/>
      <c r="BD18" s="894"/>
      <c r="BE18" s="894"/>
      <c r="BF18" s="894"/>
      <c r="BG18" s="894"/>
      <c r="BH18" s="913"/>
      <c r="BI18" s="894"/>
      <c r="BJ18" s="894"/>
      <c r="BK18" s="894"/>
      <c r="BL18" s="894"/>
      <c r="BM18" s="894"/>
      <c r="BN18" s="894"/>
      <c r="BO18" s="913"/>
      <c r="BP18" s="894"/>
      <c r="BQ18" s="894"/>
      <c r="BR18" s="894"/>
      <c r="BS18" s="894"/>
      <c r="BT18" s="894"/>
      <c r="BU18" s="894"/>
      <c r="BV18" s="913"/>
      <c r="BW18" s="894"/>
      <c r="BX18" s="894"/>
      <c r="BY18" s="894"/>
      <c r="BZ18" s="894"/>
      <c r="CA18" s="894"/>
      <c r="CB18" s="894"/>
      <c r="CC18" s="1977">
        <f t="shared" si="29"/>
        <v>0</v>
      </c>
      <c r="CD18" s="1420"/>
      <c r="CE18" s="930"/>
      <c r="CF18" s="1414"/>
      <c r="CG18" s="894"/>
      <c r="CH18" s="894"/>
      <c r="CI18" s="894"/>
      <c r="CJ18" s="1974"/>
      <c r="CK18" s="1511"/>
      <c r="CL18" s="1508"/>
      <c r="CW18" s="2238" t="s">
        <v>625</v>
      </c>
      <c r="CX18" s="2240">
        <v>164</v>
      </c>
    </row>
    <row r="19" spans="1:103" s="509" customFormat="1" ht="19.5" thickBot="1">
      <c r="A19" s="911"/>
      <c r="B19" s="914" t="s">
        <v>120</v>
      </c>
      <c r="C19" s="884"/>
      <c r="D19" s="884"/>
      <c r="E19" s="884"/>
      <c r="F19" s="884"/>
      <c r="G19" s="882"/>
      <c r="H19" s="1525"/>
      <c r="I19" s="1970"/>
      <c r="J19" s="1537"/>
      <c r="K19" s="915"/>
      <c r="L19" s="883"/>
      <c r="M19" s="883"/>
      <c r="N19" s="883"/>
      <c r="O19" s="883"/>
      <c r="P19" s="883"/>
      <c r="Q19" s="883"/>
      <c r="R19" s="915"/>
      <c r="S19" s="883"/>
      <c r="T19" s="883"/>
      <c r="U19" s="883"/>
      <c r="V19" s="883"/>
      <c r="W19" s="883"/>
      <c r="X19" s="883"/>
      <c r="Y19" s="915"/>
      <c r="Z19" s="883"/>
      <c r="AA19" s="883"/>
      <c r="AB19" s="883"/>
      <c r="AC19" s="883"/>
      <c r="AD19" s="883"/>
      <c r="AE19" s="883"/>
      <c r="AF19" s="915"/>
      <c r="AG19" s="883"/>
      <c r="AH19" s="883"/>
      <c r="AI19" s="883"/>
      <c r="AJ19" s="883"/>
      <c r="AK19" s="883"/>
      <c r="AL19" s="883"/>
      <c r="AM19" s="915"/>
      <c r="AN19" s="883"/>
      <c r="AO19" s="883"/>
      <c r="AP19" s="883"/>
      <c r="AQ19" s="883"/>
      <c r="AR19" s="883"/>
      <c r="AS19" s="883"/>
      <c r="AT19" s="915"/>
      <c r="AU19" s="883"/>
      <c r="AV19" s="883"/>
      <c r="AW19" s="883"/>
      <c r="AX19" s="883"/>
      <c r="AY19" s="883"/>
      <c r="AZ19" s="883"/>
      <c r="BA19" s="915"/>
      <c r="BB19" s="883"/>
      <c r="BC19" s="883"/>
      <c r="BD19" s="883"/>
      <c r="BE19" s="883"/>
      <c r="BF19" s="883"/>
      <c r="BG19" s="883"/>
      <c r="BH19" s="915"/>
      <c r="BI19" s="883"/>
      <c r="BJ19" s="883"/>
      <c r="BK19" s="883"/>
      <c r="BL19" s="883"/>
      <c r="BM19" s="883"/>
      <c r="BN19" s="883"/>
      <c r="BO19" s="915"/>
      <c r="BP19" s="883"/>
      <c r="BQ19" s="883"/>
      <c r="BR19" s="883"/>
      <c r="BS19" s="883"/>
      <c r="BT19" s="883"/>
      <c r="BU19" s="883"/>
      <c r="BV19" s="915"/>
      <c r="BW19" s="883"/>
      <c r="BX19" s="883"/>
      <c r="BY19" s="883"/>
      <c r="BZ19" s="883"/>
      <c r="CA19" s="883"/>
      <c r="CB19" s="883"/>
      <c r="CC19" s="1977">
        <f t="shared" si="29"/>
        <v>0</v>
      </c>
      <c r="CD19" s="1421"/>
      <c r="CE19" s="897"/>
      <c r="CF19" s="1415"/>
      <c r="CG19" s="883"/>
      <c r="CH19" s="883"/>
      <c r="CI19" s="883"/>
      <c r="CJ19" s="1974"/>
      <c r="CK19" s="1511"/>
      <c r="CL19" s="1508"/>
      <c r="CW19" s="2238" t="s">
        <v>135</v>
      </c>
      <c r="CX19" s="2240">
        <v>22678</v>
      </c>
    </row>
    <row r="20" spans="1:103" s="509" customFormat="1">
      <c r="A20" s="901">
        <v>1</v>
      </c>
      <c r="B20" s="916" t="s">
        <v>601</v>
      </c>
      <c r="C20" s="891">
        <f>SUM(HPF.!M16+UNHCR.!M16+'GE. '!M15)</f>
        <v>0</v>
      </c>
      <c r="D20" s="891">
        <f>SUM(HPF.!N16+UNHCR.!N16+'GE. '!N15)</f>
        <v>0</v>
      </c>
      <c r="E20" s="891">
        <f>UNHCR.!CG16+HPF.!EC16+'GE. '!CG15</f>
        <v>29018</v>
      </c>
      <c r="F20" s="891">
        <f>UNHCR.!CH16+HPF.!ED16+'GE. '!CH15</f>
        <v>24883</v>
      </c>
      <c r="G20" s="880">
        <f>D20+E20</f>
        <v>29018</v>
      </c>
      <c r="H20" s="1526">
        <f t="shared" ref="H20:H35" si="65">C20+F20</f>
        <v>24883</v>
      </c>
      <c r="I20" s="1971">
        <f t="shared" si="47"/>
        <v>53901</v>
      </c>
      <c r="J20" s="1538"/>
      <c r="K20" s="891">
        <f>SUM(HPF.!V16+UNHCR.!V16+'GE. '!V16)</f>
        <v>0</v>
      </c>
      <c r="L20" s="891">
        <f>SUM(HPF.!W16+UNHCR.!W16+'GE. '!W16)</f>
        <v>0</v>
      </c>
      <c r="M20" s="891">
        <f>SUM(HPF.!X16+UNHCR.!X16+'GE. '!X16)</f>
        <v>8765</v>
      </c>
      <c r="N20" s="891">
        <f>SUM(HPF.!Y16+UNHCR.!Y16+'GE. '!Y16)</f>
        <v>3755</v>
      </c>
      <c r="O20" s="881">
        <f>L20+M20</f>
        <v>8765</v>
      </c>
      <c r="P20" s="881">
        <f>K20+N20</f>
        <v>3755</v>
      </c>
      <c r="Q20" s="881">
        <f t="shared" ref="Q20:Q28" si="66">O20+P20</f>
        <v>12520</v>
      </c>
      <c r="R20" s="891">
        <f>SUM(HPF.!AC16+UNHCR.!AC16+'GE. '!AC16)</f>
        <v>6680</v>
      </c>
      <c r="S20" s="891">
        <f>SUM(HPF.!AD16+UNHCR.!AD16+'GE. '!AD16)</f>
        <v>2739</v>
      </c>
      <c r="T20" s="891">
        <f>SUM(HPF.!AE16+UNHCR.!AE16+'GE. '!AE16)</f>
        <v>588</v>
      </c>
      <c r="U20" s="891">
        <f>SUM(HPF.!AF16+UNHCR.!AF16+'GE. '!AF16)</f>
        <v>848</v>
      </c>
      <c r="V20" s="881">
        <f t="shared" ref="V20:V35" si="67">S20+T20</f>
        <v>3327</v>
      </c>
      <c r="W20" s="881">
        <f t="shared" ref="W20:W35" si="68">R20+U20</f>
        <v>7528</v>
      </c>
      <c r="X20" s="881">
        <f t="shared" ref="X20:X35" si="69">V20+W20</f>
        <v>10855</v>
      </c>
      <c r="Y20" s="891">
        <v>0</v>
      </c>
      <c r="Z20" s="891">
        <v>0</v>
      </c>
      <c r="AA20" s="891">
        <f>SUM(UNHCR.!AK16+HPF.!AK16+'GE. '!AK15)</f>
        <v>950</v>
      </c>
      <c r="AB20" s="891">
        <f>SUM(UNHCR.!AL16+HPF.!AL16+'GE. '!AL15)</f>
        <v>1309</v>
      </c>
      <c r="AC20" s="881">
        <f t="shared" ref="AC20:AC28" si="70">Z20+AA20</f>
        <v>950</v>
      </c>
      <c r="AD20" s="881">
        <f t="shared" ref="AD20:AD28" si="71">Y20+AB20</f>
        <v>1309</v>
      </c>
      <c r="AE20" s="881">
        <f t="shared" ref="AE20:AE28" si="72">AC20+AD20</f>
        <v>2259</v>
      </c>
      <c r="AF20" s="891">
        <f>SUM(UNHCR.!AO16+HPF.!AO16+'GE. '!AO15)</f>
        <v>0</v>
      </c>
      <c r="AG20" s="891">
        <f>SUM(UNHCR.!AP16+HPF.!AP16+'GE. '!AP15)</f>
        <v>0</v>
      </c>
      <c r="AH20" s="891">
        <f>SUM(UNHCR.!AQ16+HPF.!AQ16+'GE. '!AQ15)+676</f>
        <v>1041</v>
      </c>
      <c r="AI20" s="891">
        <f>SUM(UNHCR.!AR16+HPF.!AR16+'GE. '!AR15)+676</f>
        <v>1180</v>
      </c>
      <c r="AJ20" s="881">
        <f t="shared" ref="AJ20:AJ28" si="73">AG20+AH20</f>
        <v>1041</v>
      </c>
      <c r="AK20" s="881">
        <f t="shared" ref="AK20:AK28" si="74">AF20+AI20</f>
        <v>1180</v>
      </c>
      <c r="AL20" s="881">
        <f t="shared" ref="AL20:AL28" si="75">AJ20+AK20</f>
        <v>2221</v>
      </c>
      <c r="AM20" s="891">
        <f>SUM(UNHCR.!AU16+HPF.!AU16+'GE. '!AU15)</f>
        <v>0</v>
      </c>
      <c r="AN20" s="891">
        <f>SUM(UNHCR.!AV16+HPF.!AV16+'GE. '!AV15)</f>
        <v>0</v>
      </c>
      <c r="AO20" s="891">
        <f>SUM(UNHCR.!AW16+HPF.!AW16+'GE. '!AW15)</f>
        <v>3232</v>
      </c>
      <c r="AP20" s="891">
        <f>SUM(UNHCR.!AX16+HPF.!AX16+'GE. '!AX15)</f>
        <v>3262</v>
      </c>
      <c r="AQ20" s="881">
        <f t="shared" si="12"/>
        <v>3232</v>
      </c>
      <c r="AR20" s="881">
        <f>K20+AP20</f>
        <v>3262</v>
      </c>
      <c r="AS20" s="881">
        <f t="shared" si="14"/>
        <v>6494</v>
      </c>
      <c r="AT20" s="917">
        <f>SUM(HPF.!BA16+UNHCR.!BA16+'GE. '!BA15)</f>
        <v>0</v>
      </c>
      <c r="AU20" s="917">
        <f>SUM(HPF.!BB16+UNHCR.!BB16+'GE. '!BB15)</f>
        <v>0</v>
      </c>
      <c r="AV20" s="917">
        <f>SUM(HPF.!BC16+UNHCR.!BC16+'GE. '!BC15)</f>
        <v>2564</v>
      </c>
      <c r="AW20" s="917">
        <f>SUM(HPF.!BD16+UNHCR.!BD16+'GE. '!BD15)</f>
        <v>2279</v>
      </c>
      <c r="AX20" s="881">
        <f t="shared" si="15"/>
        <v>2564</v>
      </c>
      <c r="AY20" s="881">
        <f t="shared" si="16"/>
        <v>2279</v>
      </c>
      <c r="AZ20" s="881">
        <f t="shared" si="17"/>
        <v>4843</v>
      </c>
      <c r="BA20" s="917">
        <f>SUM(HPF.!BG16+UNHCR.!BG16+'GE. '!BG15)</f>
        <v>0</v>
      </c>
      <c r="BB20" s="917">
        <f>SUM(HPF.!BH16+UNHCR.!BH16+'GE. '!BH15)</f>
        <v>0</v>
      </c>
      <c r="BC20" s="917">
        <v>1792</v>
      </c>
      <c r="BD20" s="917">
        <f>SUM(HPF.!BJ16+UNHCR.!BJ16+'GE. '!BJ15)</f>
        <v>1928</v>
      </c>
      <c r="BE20" s="881">
        <f t="shared" si="18"/>
        <v>1792</v>
      </c>
      <c r="BF20" s="881">
        <f t="shared" si="19"/>
        <v>1928</v>
      </c>
      <c r="BG20" s="881">
        <f t="shared" si="20"/>
        <v>3720</v>
      </c>
      <c r="BH20" s="917">
        <f>SUM(HPF.!BM16+UNHCR.!BM16+'GE. '!BM15)</f>
        <v>0</v>
      </c>
      <c r="BI20" s="917">
        <f>SUM(HPF.!BN16+UNHCR.!BN16+'GE. '!BN15)</f>
        <v>0</v>
      </c>
      <c r="BJ20" s="917">
        <f>SUM(HPF.!BO16+UNHCR.!BO16+'GE. '!BO15)</f>
        <v>2763</v>
      </c>
      <c r="BK20" s="917">
        <f>SUM(HPF.!BP16+UNHCR.!BP16+'GE. '!BP15)</f>
        <v>2792</v>
      </c>
      <c r="BL20" s="881">
        <f t="shared" si="21"/>
        <v>2763</v>
      </c>
      <c r="BM20" s="881">
        <f t="shared" si="22"/>
        <v>2792</v>
      </c>
      <c r="BN20" s="881">
        <f t="shared" si="23"/>
        <v>5555</v>
      </c>
      <c r="BO20" s="917">
        <f>SUM(HPF.!BS16+UNHCR.!BS16+'GE. '!BS15)</f>
        <v>0</v>
      </c>
      <c r="BP20" s="917">
        <f>SUM(HPF.!BT16+UNHCR.!BT16+'GE. '!BT15)</f>
        <v>0</v>
      </c>
      <c r="BQ20" s="917">
        <f>SUM(HPF.!BU16+UNHCR.!BU16+'GE. '!BU15)</f>
        <v>3398</v>
      </c>
      <c r="BR20" s="917">
        <f>SUM(HPF.!BV16+UNHCR.!BV16+'GE. '!BV15)</f>
        <v>3434</v>
      </c>
      <c r="BS20" s="881">
        <f t="shared" si="24"/>
        <v>3398</v>
      </c>
      <c r="BT20" s="881">
        <f t="shared" si="25"/>
        <v>3434</v>
      </c>
      <c r="BU20" s="881">
        <f t="shared" si="32"/>
        <v>6832</v>
      </c>
      <c r="BV20" s="917">
        <f>SUM(HPF.!BY16+UNHCR.!BY16+'GE. '!BY15)</f>
        <v>0</v>
      </c>
      <c r="BW20" s="917">
        <f>SUM(HPF.!BZ16+UNHCR.!BZ16+'GE. '!BZ15)</f>
        <v>0</v>
      </c>
      <c r="BX20" s="917">
        <f>SUM(HPF.!CA16+UNHCR.!CA16+'GE. '!CA15)</f>
        <v>3433</v>
      </c>
      <c r="BY20" s="917">
        <f>SUM(HPF.!CB16+UNHCR.!CB16+'GE. '!CB15)</f>
        <v>3482</v>
      </c>
      <c r="BZ20" s="881">
        <f t="shared" si="26"/>
        <v>3433</v>
      </c>
      <c r="CA20" s="881">
        <f t="shared" si="27"/>
        <v>3482</v>
      </c>
      <c r="CB20" s="881">
        <f t="shared" si="28"/>
        <v>6915</v>
      </c>
      <c r="CC20" s="1977">
        <f t="shared" si="29"/>
        <v>53901</v>
      </c>
      <c r="CD20" s="1422">
        <v>0</v>
      </c>
      <c r="CE20" s="1485">
        <v>0</v>
      </c>
      <c r="CF20" s="2197">
        <f>UNHCR.!CG16+HPF.!EC16+'GE. '!O15</f>
        <v>49305</v>
      </c>
      <c r="CG20" s="2198">
        <f>UNHCR.!CH16+HPF.!ED16+'GE. '!P15</f>
        <v>43335</v>
      </c>
      <c r="CH20" s="2199">
        <f>CE20+CF20</f>
        <v>49305</v>
      </c>
      <c r="CI20" s="2199">
        <f>CD20+CG20</f>
        <v>43335</v>
      </c>
      <c r="CJ20" s="1975">
        <f>CH20+CI20</f>
        <v>92640</v>
      </c>
      <c r="CK20" s="1518">
        <f>CJ20/I20*100%</f>
        <v>1.7187065175043135</v>
      </c>
      <c r="CL20" s="1508"/>
      <c r="CM20" s="2182"/>
      <c r="CN20" s="507" t="s">
        <v>1216</v>
      </c>
      <c r="CW20" s="2238" t="s">
        <v>1352</v>
      </c>
      <c r="CX20" s="2240">
        <v>4188</v>
      </c>
    </row>
    <row r="21" spans="1:103" s="509" customFormat="1">
      <c r="A21" s="901">
        <f t="shared" ref="A21:A70" si="76">A20+1</f>
        <v>2</v>
      </c>
      <c r="B21" s="711" t="s">
        <v>602</v>
      </c>
      <c r="C21" s="891">
        <f>SUM(HPF.!M17+UNHCR.!M17+'GE. '!M16)</f>
        <v>81035</v>
      </c>
      <c r="D21" s="891">
        <f>SUM(HPF.!N17+UNHCR.!N17+'GE. '!N16)</f>
        <v>56196</v>
      </c>
      <c r="E21" s="891">
        <f>SUM(HPF.!O17+UNHCR.!O16+'GE. '!O16)</f>
        <v>5880</v>
      </c>
      <c r="F21" s="891">
        <f>SUM(HPF.!P17+UNHCR.!P16+'GE. '!P16)</f>
        <v>6120</v>
      </c>
      <c r="G21" s="859">
        <f>D21+E21</f>
        <v>62076</v>
      </c>
      <c r="H21" s="1520">
        <f t="shared" si="65"/>
        <v>87155</v>
      </c>
      <c r="I21" s="1968">
        <f t="shared" si="47"/>
        <v>149231</v>
      </c>
      <c r="J21" s="1533"/>
      <c r="K21" s="891">
        <f>6178+17052</f>
        <v>23230</v>
      </c>
      <c r="L21" s="891">
        <f>5229+17052</f>
        <v>22281</v>
      </c>
      <c r="M21" s="891">
        <f>SUM(HPF.!X17+UNHCR.!X17+'GE. '!X17)</f>
        <v>0</v>
      </c>
      <c r="N21" s="891">
        <f>SUM(HPF.!Y17+UNHCR.!Y17+'GE. '!Y17)</f>
        <v>0</v>
      </c>
      <c r="O21" s="860">
        <f t="shared" ref="O21:O28" si="77">L21+M21</f>
        <v>22281</v>
      </c>
      <c r="P21" s="860">
        <f t="shared" ref="P21:P28" si="78">K21+N21</f>
        <v>23230</v>
      </c>
      <c r="Q21" s="860">
        <f t="shared" si="66"/>
        <v>45511</v>
      </c>
      <c r="R21" s="891">
        <f>691+17052</f>
        <v>17743</v>
      </c>
      <c r="S21" s="891">
        <f>SUM(HPF.!AD17+UNHCR.!AD17+'GE. '!AD17)+17052</f>
        <v>17940</v>
      </c>
      <c r="T21" s="891">
        <f>SUM(HPF.!AE17+UNHCR.!AE17+'GE. '!AE17)</f>
        <v>0</v>
      </c>
      <c r="U21" s="891">
        <f>SUM(HPF.!AF17+UNHCR.!AF17+'GE. '!AF17)</f>
        <v>0</v>
      </c>
      <c r="V21" s="860">
        <f t="shared" si="67"/>
        <v>17940</v>
      </c>
      <c r="W21" s="860">
        <f t="shared" si="68"/>
        <v>17743</v>
      </c>
      <c r="X21" s="860">
        <f t="shared" si="69"/>
        <v>35683</v>
      </c>
      <c r="Y21" s="891">
        <f>886+17052</f>
        <v>17938</v>
      </c>
      <c r="Z21" s="891">
        <f>573+17052</f>
        <v>17625</v>
      </c>
      <c r="AA21" s="891">
        <f>SUM(UNHCR.!AK17+HPF.!AK17+'GE. '!AK16)</f>
        <v>0</v>
      </c>
      <c r="AB21" s="891">
        <f>SUM(UNHCR.!AL17+HPF.!AL17+'GE. '!AL16)</f>
        <v>0</v>
      </c>
      <c r="AC21" s="860">
        <f t="shared" si="70"/>
        <v>17625</v>
      </c>
      <c r="AD21" s="860">
        <f t="shared" si="71"/>
        <v>17938</v>
      </c>
      <c r="AE21" s="860">
        <f t="shared" si="72"/>
        <v>35563</v>
      </c>
      <c r="AF21" s="891">
        <f>SUM(UNHCR.!AO17+HPF.!AO17+'GE. '!AO16)</f>
        <v>862</v>
      </c>
      <c r="AG21" s="891">
        <f>SUM(UNHCR.!AP17+HPF.!AP17+'GE. '!AP16)</f>
        <v>620</v>
      </c>
      <c r="AH21" s="891">
        <f>SUM(UNHCR.!AQ17+HPF.!AQ17+'GE. '!AQ16)</f>
        <v>0</v>
      </c>
      <c r="AI21" s="891">
        <f>SUM(UNHCR.!AR17+HPF.!AR17+'GE. '!AR16)</f>
        <v>0</v>
      </c>
      <c r="AJ21" s="860">
        <f t="shared" si="73"/>
        <v>620</v>
      </c>
      <c r="AK21" s="860">
        <f t="shared" si="74"/>
        <v>862</v>
      </c>
      <c r="AL21" s="860">
        <f t="shared" si="75"/>
        <v>1482</v>
      </c>
      <c r="AM21" s="891">
        <v>1182</v>
      </c>
      <c r="AN21" s="891">
        <f>1806+17052</f>
        <v>18858</v>
      </c>
      <c r="AO21" s="891">
        <f>SUM(UNHCR.!AW17+HPF.!AW17+'GE. '!AW16)</f>
        <v>0</v>
      </c>
      <c r="AP21" s="891">
        <f>SUM(UNHCR.!AX17+HPF.!AX17+'GE. '!AX16)</f>
        <v>0</v>
      </c>
      <c r="AQ21" s="860">
        <f t="shared" si="12"/>
        <v>18858</v>
      </c>
      <c r="AR21" s="860">
        <f t="shared" si="13"/>
        <v>23230</v>
      </c>
      <c r="AS21" s="860">
        <f t="shared" si="14"/>
        <v>42088</v>
      </c>
      <c r="AT21" s="917">
        <v>1474</v>
      </c>
      <c r="AU21" s="917">
        <v>973</v>
      </c>
      <c r="AV21" s="917">
        <f>SUM(HPF.!BC17+UNHCR.!BC17+'GE. '!BC16)</f>
        <v>0</v>
      </c>
      <c r="AW21" s="917">
        <f>SUM(HPF.!BD17+UNHCR.!BD17+'GE. '!BD16)</f>
        <v>0</v>
      </c>
      <c r="AX21" s="860">
        <f t="shared" si="15"/>
        <v>973</v>
      </c>
      <c r="AY21" s="860">
        <f t="shared" si="16"/>
        <v>1474</v>
      </c>
      <c r="AZ21" s="860">
        <f t="shared" si="17"/>
        <v>2447</v>
      </c>
      <c r="BA21" s="917">
        <v>1767</v>
      </c>
      <c r="BB21" s="917">
        <v>1558</v>
      </c>
      <c r="BC21" s="917">
        <f>SUM(HPF.!BI17+UNHCR.!BI17+'GE. '!BI16)</f>
        <v>0</v>
      </c>
      <c r="BD21" s="917">
        <f>SUM(HPF.!BJ17+UNHCR.!BJ17+'GE. '!BJ16)</f>
        <v>0</v>
      </c>
      <c r="BE21" s="860">
        <f t="shared" si="18"/>
        <v>1558</v>
      </c>
      <c r="BF21" s="860">
        <f t="shared" si="19"/>
        <v>1767</v>
      </c>
      <c r="BG21" s="860">
        <f t="shared" si="20"/>
        <v>3325</v>
      </c>
      <c r="BH21" s="917">
        <f>SUM(HPF.!BM17+UNHCR.!BM17+'GE. '!BM16)</f>
        <v>6113</v>
      </c>
      <c r="BI21" s="917">
        <f>SUM(HPF.!BN17+UNHCR.!BN17+'GE. '!BN16)</f>
        <v>4891</v>
      </c>
      <c r="BJ21" s="917">
        <f>SUM(HPF.!BO17+UNHCR.!BO17+'GE. '!BO16)</f>
        <v>0</v>
      </c>
      <c r="BK21" s="917">
        <f>SUM(HPF.!BP17+UNHCR.!BP17+'GE. '!BP16)</f>
        <v>0</v>
      </c>
      <c r="BL21" s="860">
        <f t="shared" si="21"/>
        <v>4891</v>
      </c>
      <c r="BM21" s="860">
        <f t="shared" si="22"/>
        <v>6113</v>
      </c>
      <c r="BN21" s="860">
        <f t="shared" si="23"/>
        <v>11004</v>
      </c>
      <c r="BO21" s="917">
        <f>SUM(HPF.!BS17+UNHCR.!BS17+'GE. '!BS16)</f>
        <v>6084</v>
      </c>
      <c r="BP21" s="917">
        <f>SUM(HPF.!BT17+UNHCR.!BT17+'GE. '!BT16)</f>
        <v>5040</v>
      </c>
      <c r="BQ21" s="917">
        <f>SUM(HPF.!BU17+UNHCR.!BU17+'GE. '!BU16)</f>
        <v>0</v>
      </c>
      <c r="BR21" s="917">
        <f>SUM(HPF.!BV17+UNHCR.!BV17+'GE. '!BV16)</f>
        <v>0</v>
      </c>
      <c r="BS21" s="860">
        <f t="shared" si="24"/>
        <v>5040</v>
      </c>
      <c r="BT21" s="860">
        <f t="shared" si="25"/>
        <v>6084</v>
      </c>
      <c r="BU21" s="860">
        <f t="shared" si="32"/>
        <v>11124</v>
      </c>
      <c r="BV21" s="917">
        <f>SUM(HPF.!BY17+UNHCR.!BY17+'GE. '!BY16)</f>
        <v>6375</v>
      </c>
      <c r="BW21" s="917">
        <f>SUM(HPF.!BZ17+UNHCR.!BZ17+'GE. '!BZ16)</f>
        <v>6298</v>
      </c>
      <c r="BX21" s="917">
        <f>SUM(HPF.!CA17+UNHCR.!CA17+'GE. '!CA16)</f>
        <v>0</v>
      </c>
      <c r="BY21" s="917">
        <f>SUM(HPF.!CB17+UNHCR.!CB17+'GE. '!CB16)</f>
        <v>0</v>
      </c>
      <c r="BZ21" s="860">
        <f t="shared" si="26"/>
        <v>6298</v>
      </c>
      <c r="CA21" s="860">
        <f t="shared" si="27"/>
        <v>6375</v>
      </c>
      <c r="CB21" s="860">
        <f t="shared" si="28"/>
        <v>12673</v>
      </c>
      <c r="CC21" s="1977">
        <f t="shared" si="29"/>
        <v>149231</v>
      </c>
      <c r="CD21" s="2200">
        <f>UNHCR.!CE17+HPF.!EA17+'GE. '!M16</f>
        <v>95503</v>
      </c>
      <c r="CE21" s="2201">
        <f>UNHCR.!CF17+HPF.!EB17+'GE. '!M16</f>
        <v>71471</v>
      </c>
      <c r="CF21" s="1487">
        <v>0</v>
      </c>
      <c r="CG21" s="1485">
        <v>0</v>
      </c>
      <c r="CH21" s="2199">
        <f t="shared" ref="CH21:CH34" si="79">CE21+CF21</f>
        <v>71471</v>
      </c>
      <c r="CI21" s="2199">
        <f t="shared" ref="CI21:CI34" si="80">CD21+CG21</f>
        <v>95503</v>
      </c>
      <c r="CJ21" s="1975">
        <f t="shared" ref="CJ21:CJ34" si="81">CH21+CI21</f>
        <v>166974</v>
      </c>
      <c r="CK21" s="1518">
        <f>CJ21/I21*100%</f>
        <v>1.118896207892462</v>
      </c>
      <c r="CL21" s="1508"/>
      <c r="CM21" s="2182"/>
      <c r="CN21" s="507" t="s">
        <v>1216</v>
      </c>
      <c r="CW21" s="2238" t="s">
        <v>1496</v>
      </c>
      <c r="CX21" s="2240">
        <v>1589</v>
      </c>
    </row>
    <row r="22" spans="1:103" s="509" customFormat="1">
      <c r="A22" s="901">
        <f t="shared" si="76"/>
        <v>3</v>
      </c>
      <c r="B22" s="711" t="s">
        <v>542</v>
      </c>
      <c r="C22" s="858">
        <f>SUM(HPF.!M18+UNHCR.!M18+'GE. '!M17)</f>
        <v>17140</v>
      </c>
      <c r="D22" s="858"/>
      <c r="E22" s="858"/>
      <c r="F22" s="858"/>
      <c r="G22" s="859"/>
      <c r="H22" s="1520">
        <f t="shared" si="65"/>
        <v>17140</v>
      </c>
      <c r="I22" s="1968">
        <f t="shared" si="47"/>
        <v>17140</v>
      </c>
      <c r="J22" s="1533"/>
      <c r="K22" s="858">
        <f>662+876</f>
        <v>1538</v>
      </c>
      <c r="L22" s="858">
        <f>SUM(UNHCR.!W18+HPF.!W18+'GE. '!W17)</f>
        <v>0</v>
      </c>
      <c r="M22" s="858">
        <f>SUM(UNHCR.!X18+HPF.!X18+'GE. '!X17)</f>
        <v>0</v>
      </c>
      <c r="N22" s="858">
        <f>SUM(UNHCR.!Y18+HPF.!Y18+'GE. '!Y17)</f>
        <v>0</v>
      </c>
      <c r="O22" s="860">
        <f t="shared" si="77"/>
        <v>0</v>
      </c>
      <c r="P22" s="860">
        <f t="shared" si="78"/>
        <v>1538</v>
      </c>
      <c r="Q22" s="860">
        <f>P22</f>
        <v>1538</v>
      </c>
      <c r="R22" s="858">
        <v>1371</v>
      </c>
      <c r="S22" s="858">
        <f>SUM(UNHCR.!AD18+HPF.!AD18+'GE. '!AD17)</f>
        <v>0</v>
      </c>
      <c r="T22" s="858">
        <f>SUM(UNHCR.!AE18+HPF.!AE18+'GE. '!AE17)</f>
        <v>0</v>
      </c>
      <c r="U22" s="858">
        <f>SUM(UNHCR.!AF18+HPF.!AF18+'GE. '!AF17)</f>
        <v>0</v>
      </c>
      <c r="V22" s="860">
        <f t="shared" si="67"/>
        <v>0</v>
      </c>
      <c r="W22" s="1480">
        <f>R22</f>
        <v>1371</v>
      </c>
      <c r="X22" s="860">
        <f t="shared" si="69"/>
        <v>1371</v>
      </c>
      <c r="Y22" s="858">
        <f>SUM(UNHCR.!AI18+HPF.!AI18+'GE. '!AI17)+438</f>
        <v>723</v>
      </c>
      <c r="Z22" s="858">
        <f>SUM(UNHCR.!AJ18+HPF.!AJ18+'GE. '!AJ17)</f>
        <v>0</v>
      </c>
      <c r="AA22" s="858">
        <f>SUM(UNHCR.!AK18+HPF.!AK18+'GE. '!AK17)</f>
        <v>0</v>
      </c>
      <c r="AB22" s="858">
        <f>SUM(UNHCR.!AL18+HPF.!AL18+'GE. '!AL17)</f>
        <v>0</v>
      </c>
      <c r="AC22" s="860">
        <f t="shared" si="70"/>
        <v>0</v>
      </c>
      <c r="AD22" s="860">
        <f t="shared" si="71"/>
        <v>723</v>
      </c>
      <c r="AE22" s="860">
        <f t="shared" si="72"/>
        <v>723</v>
      </c>
      <c r="AF22" s="2203">
        <f>SUM(UNHCR.!AO18+HPF.!AO18+'GE. '!AO17)+438</f>
        <v>754</v>
      </c>
      <c r="AG22" s="906">
        <f>SUM(UNHCR.!AP18+HPF.!AP18+'GE. '!AP17)</f>
        <v>0</v>
      </c>
      <c r="AH22" s="906">
        <f>SUM(UNHCR.!AQ18+HPF.!AQ18+'GE. '!AQ17)</f>
        <v>0</v>
      </c>
      <c r="AI22" s="906">
        <f>SUM(UNHCR.!AR18+HPF.!AR18+'GE. '!AR17)</f>
        <v>0</v>
      </c>
      <c r="AJ22" s="860">
        <f t="shared" si="73"/>
        <v>0</v>
      </c>
      <c r="AK22" s="860">
        <f t="shared" si="74"/>
        <v>754</v>
      </c>
      <c r="AL22" s="860">
        <f t="shared" si="75"/>
        <v>754</v>
      </c>
      <c r="AM22" s="891">
        <v>472</v>
      </c>
      <c r="AN22" s="891">
        <f>SUM(UNHCR.!AV18+HPF.!AV18+'GE. '!AV17)</f>
        <v>0</v>
      </c>
      <c r="AO22" s="891">
        <f>SUM(UNHCR.!AW18+HPF.!AW18+'GE. '!AW17)</f>
        <v>0</v>
      </c>
      <c r="AP22" s="891">
        <f>SUM(UNHCR.!AX18+HPF.!AX18+'GE. '!AX17)</f>
        <v>0</v>
      </c>
      <c r="AQ22" s="860">
        <f t="shared" si="12"/>
        <v>0</v>
      </c>
      <c r="AR22" s="1480">
        <f>AM22</f>
        <v>472</v>
      </c>
      <c r="AS22" s="1480">
        <f>AR22</f>
        <v>472</v>
      </c>
      <c r="AT22" s="917">
        <f>SUM(HPF.!BA18+UNHCR.!BA18+'GE. '!BA17)</f>
        <v>401</v>
      </c>
      <c r="AU22" s="917">
        <f>SUM(HPF.!BB18+UNHCR.!BB18+'GE. '!BB17)</f>
        <v>0</v>
      </c>
      <c r="AV22" s="917">
        <f>SUM(HPF.!BC18+UNHCR.!BC18+'GE. '!BC17)</f>
        <v>0</v>
      </c>
      <c r="AW22" s="917">
        <f>SUM(HPF.!BD18+UNHCR.!BD18+'GE. '!BD17)</f>
        <v>0</v>
      </c>
      <c r="AX22" s="860">
        <f t="shared" si="15"/>
        <v>0</v>
      </c>
      <c r="AY22" s="860">
        <f t="shared" si="16"/>
        <v>401</v>
      </c>
      <c r="AZ22" s="860">
        <f t="shared" si="17"/>
        <v>401</v>
      </c>
      <c r="BA22" s="917">
        <v>900</v>
      </c>
      <c r="BB22" s="917">
        <f>SUM(HPF.!BH18+UNHCR.!BH18+'GE. '!BH17)</f>
        <v>0</v>
      </c>
      <c r="BC22" s="917">
        <f>SUM(HPF.!BI18+UNHCR.!BI18+'GE. '!BI17)</f>
        <v>0</v>
      </c>
      <c r="BD22" s="917">
        <f>SUM(HPF.!BJ18+UNHCR.!BJ18+'GE. '!BJ17)</f>
        <v>0</v>
      </c>
      <c r="BE22" s="860">
        <f t="shared" si="18"/>
        <v>0</v>
      </c>
      <c r="BF22" s="860">
        <f t="shared" si="19"/>
        <v>900</v>
      </c>
      <c r="BG22" s="860">
        <f t="shared" si="20"/>
        <v>900</v>
      </c>
      <c r="BH22" s="917">
        <v>612</v>
      </c>
      <c r="BI22" s="917">
        <f>SUM(HPF.!BN18+UNHCR.!BN18+'GE. '!BN17)</f>
        <v>0</v>
      </c>
      <c r="BJ22" s="917">
        <f>SUM(HPF.!BO18+UNHCR.!BO18+'GE. '!BO17)</f>
        <v>0</v>
      </c>
      <c r="BK22" s="917">
        <f>SUM(HPF.!BP18+UNHCR.!BP18+'GE. '!BP17)</f>
        <v>0</v>
      </c>
      <c r="BL22" s="860">
        <f t="shared" si="21"/>
        <v>0</v>
      </c>
      <c r="BM22" s="860">
        <f t="shared" si="22"/>
        <v>612</v>
      </c>
      <c r="BN22" s="860">
        <f t="shared" si="23"/>
        <v>612</v>
      </c>
      <c r="BO22" s="917">
        <f>SUM(HPF.!BS18+UNHCR.!BS18+'GE. '!BS17)</f>
        <v>2721</v>
      </c>
      <c r="BP22" s="917">
        <f>SUM(HPF.!BT18+UNHCR.!BT18+'GE. '!BT17)</f>
        <v>0</v>
      </c>
      <c r="BQ22" s="917">
        <f>SUM(HPF.!BU18+UNHCR.!BU18+'GE. '!BU17)</f>
        <v>0</v>
      </c>
      <c r="BR22" s="917">
        <f>SUM(HPF.!BV18+UNHCR.!BV18+'GE. '!BV17)</f>
        <v>0</v>
      </c>
      <c r="BS22" s="860">
        <f t="shared" si="24"/>
        <v>0</v>
      </c>
      <c r="BT22" s="860">
        <f t="shared" si="25"/>
        <v>2721</v>
      </c>
      <c r="BU22" s="860">
        <f t="shared" si="32"/>
        <v>2721</v>
      </c>
      <c r="BV22" s="917">
        <f>SUM(HPF.!BY18+UNHCR.!BY18+'GE. '!BY17)</f>
        <v>3348</v>
      </c>
      <c r="BW22" s="917">
        <f>SUM(HPF.!BZ18+UNHCR.!BZ18+'GE. '!BZ17)</f>
        <v>0</v>
      </c>
      <c r="BX22" s="917">
        <f>SUM(HPF.!CA18+UNHCR.!CA18+'GE. '!CA17)</f>
        <v>0</v>
      </c>
      <c r="BY22" s="917">
        <f>SUM(HPF.!CB18+UNHCR.!CB18+'GE. '!CB17)</f>
        <v>0</v>
      </c>
      <c r="BZ22" s="860">
        <f t="shared" si="26"/>
        <v>0</v>
      </c>
      <c r="CA22" s="860">
        <f t="shared" si="27"/>
        <v>3348</v>
      </c>
      <c r="CB22" s="860">
        <f t="shared" si="28"/>
        <v>3348</v>
      </c>
      <c r="CC22" s="1977">
        <f t="shared" si="29"/>
        <v>17140</v>
      </c>
      <c r="CD22" s="2200">
        <f>UNHCR.!CE18+HPF.!EA18+'SAFPAC-SRH'!BG20</f>
        <v>12350</v>
      </c>
      <c r="CE22" s="1485">
        <v>0</v>
      </c>
      <c r="CF22" s="1487">
        <v>0</v>
      </c>
      <c r="CG22" s="1485">
        <v>0</v>
      </c>
      <c r="CH22" s="2199">
        <f t="shared" si="79"/>
        <v>0</v>
      </c>
      <c r="CI22" s="2199">
        <f t="shared" si="80"/>
        <v>12350</v>
      </c>
      <c r="CJ22" s="1975">
        <f t="shared" si="81"/>
        <v>12350</v>
      </c>
      <c r="CK22" s="1515">
        <f>CJ22/I22*100%</f>
        <v>0.72053675612602097</v>
      </c>
      <c r="CL22" s="1508"/>
      <c r="CM22" s="2188"/>
      <c r="CN22" s="509" t="s">
        <v>1647</v>
      </c>
      <c r="CW22" s="2238" t="s">
        <v>1572</v>
      </c>
      <c r="CX22" s="2240">
        <v>0</v>
      </c>
    </row>
    <row r="23" spans="1:103" s="509" customFormat="1">
      <c r="A23" s="901">
        <f t="shared" si="76"/>
        <v>4</v>
      </c>
      <c r="B23" s="518" t="s">
        <v>603</v>
      </c>
      <c r="C23" s="858">
        <f>SUM(HPF.!M19+UNHCR.!M19+'GE. '!M18)</f>
        <v>4359</v>
      </c>
      <c r="D23" s="858"/>
      <c r="E23" s="858"/>
      <c r="F23" s="858"/>
      <c r="G23" s="859"/>
      <c r="H23" s="1520">
        <f t="shared" si="65"/>
        <v>4359</v>
      </c>
      <c r="I23" s="1968">
        <f t="shared" si="47"/>
        <v>4359</v>
      </c>
      <c r="J23" s="1533"/>
      <c r="K23" s="858">
        <f>635+490</f>
        <v>1125</v>
      </c>
      <c r="L23" s="858">
        <f>SUM(UNHCR.!W19+HPF.!W19+'GE. '!W18)</f>
        <v>0</v>
      </c>
      <c r="M23" s="858">
        <f>SUM(UNHCR.!X19+HPF.!X19+'GE. '!X18)</f>
        <v>0</v>
      </c>
      <c r="N23" s="858">
        <f>SUM(UNHCR.!Y19+HPF.!Y19+'GE. '!Y18)</f>
        <v>0</v>
      </c>
      <c r="O23" s="860">
        <f t="shared" si="77"/>
        <v>0</v>
      </c>
      <c r="P23" s="860">
        <f t="shared" si="78"/>
        <v>1125</v>
      </c>
      <c r="Q23" s="860">
        <f t="shared" si="66"/>
        <v>1125</v>
      </c>
      <c r="R23" s="858">
        <f>SUM(UNHCR.!AC19+HPF.!AC19+'GE. '!AC18)+490</f>
        <v>616</v>
      </c>
      <c r="S23" s="858">
        <f>SUM(UNHCR.!AD19+HPF.!AD19+'GE. '!AD18)</f>
        <v>0</v>
      </c>
      <c r="T23" s="858">
        <f>SUM(UNHCR.!AE19+HPF.!AE19+'GE. '!AE18)</f>
        <v>0</v>
      </c>
      <c r="U23" s="858">
        <f>SUM(UNHCR.!AF19+HPF.!AF19+'GE. '!AF18)</f>
        <v>0</v>
      </c>
      <c r="V23" s="860">
        <f t="shared" si="67"/>
        <v>0</v>
      </c>
      <c r="W23" s="860">
        <f t="shared" si="68"/>
        <v>616</v>
      </c>
      <c r="X23" s="860">
        <f t="shared" si="69"/>
        <v>616</v>
      </c>
      <c r="Y23" s="858">
        <f>SUM(UNHCR.!AI19+HPF.!AI19+'GE. '!AI18)</f>
        <v>85</v>
      </c>
      <c r="Z23" s="858">
        <f>SUM(UNHCR.!AJ19+HPF.!AJ19+'GE. '!AJ18)</f>
        <v>0</v>
      </c>
      <c r="AA23" s="858">
        <f>SUM(UNHCR.!AK19+HPF.!AK19+'GE. '!AK18)</f>
        <v>0</v>
      </c>
      <c r="AB23" s="858">
        <f>SUM(UNHCR.!AL19+HPF.!AL19+'GE. '!AL18)</f>
        <v>0</v>
      </c>
      <c r="AC23" s="860">
        <f t="shared" si="70"/>
        <v>0</v>
      </c>
      <c r="AD23" s="860">
        <f t="shared" si="71"/>
        <v>85</v>
      </c>
      <c r="AE23" s="860">
        <f t="shared" si="72"/>
        <v>85</v>
      </c>
      <c r="AF23" s="906">
        <v>134</v>
      </c>
      <c r="AG23" s="906">
        <f>SUM(UNHCR.!AP19+HPF.!AP19+'GE. '!AP18)</f>
        <v>0</v>
      </c>
      <c r="AH23" s="906">
        <f>SUM(UNHCR.!AQ19+HPF.!AQ19+'GE. '!AQ18)</f>
        <v>0</v>
      </c>
      <c r="AI23" s="906">
        <f>SUM(UNHCR.!AR19+HPF.!AR19+'GE. '!AR18)</f>
        <v>0</v>
      </c>
      <c r="AJ23" s="860">
        <f t="shared" si="73"/>
        <v>0</v>
      </c>
      <c r="AK23" s="860">
        <f t="shared" si="74"/>
        <v>134</v>
      </c>
      <c r="AL23" s="860">
        <f t="shared" si="75"/>
        <v>134</v>
      </c>
      <c r="AM23" s="891">
        <f>SUM(UNHCR.!AU19+HPF.!AU19+'GE. '!AU18)</f>
        <v>144</v>
      </c>
      <c r="AN23" s="891">
        <f>SUM(UNHCR.!AV19+HPF.!AV19+'GE. '!AV18)</f>
        <v>0</v>
      </c>
      <c r="AO23" s="891">
        <f>SUM(UNHCR.!AW19+HPF.!AW19+'GE. '!AW18)</f>
        <v>0</v>
      </c>
      <c r="AP23" s="891">
        <f>SUM(UNHCR.!AX19+HPF.!AX19+'GE. '!AX18)</f>
        <v>0</v>
      </c>
      <c r="AQ23" s="860">
        <f t="shared" si="12"/>
        <v>0</v>
      </c>
      <c r="AR23" s="860">
        <f t="shared" si="13"/>
        <v>1125</v>
      </c>
      <c r="AS23" s="860">
        <f t="shared" si="14"/>
        <v>1125</v>
      </c>
      <c r="AT23" s="917">
        <v>87</v>
      </c>
      <c r="AU23" s="917">
        <f>SUM(HPF.!BB19+UNHCR.!BB19+'GE. '!BB18)</f>
        <v>0</v>
      </c>
      <c r="AV23" s="917">
        <f>SUM(HPF.!BC19+UNHCR.!BC19+'GE. '!BC18)</f>
        <v>0</v>
      </c>
      <c r="AW23" s="917">
        <f>SUM(HPF.!BD19+UNHCR.!BD19+'GE. '!BD18)</f>
        <v>0</v>
      </c>
      <c r="AX23" s="860">
        <f t="shared" si="15"/>
        <v>0</v>
      </c>
      <c r="AY23" s="860">
        <f t="shared" si="16"/>
        <v>87</v>
      </c>
      <c r="AZ23" s="860">
        <f t="shared" si="17"/>
        <v>87</v>
      </c>
      <c r="BA23" s="917">
        <v>124</v>
      </c>
      <c r="BB23" s="917">
        <f>SUM(HPF.!BH19+UNHCR.!BH19+'GE. '!BH18)</f>
        <v>0</v>
      </c>
      <c r="BC23" s="917">
        <f>SUM(HPF.!BI19+UNHCR.!BI19+'GE. '!BI18)</f>
        <v>0</v>
      </c>
      <c r="BD23" s="917">
        <f>SUM(HPF.!BJ19+UNHCR.!BJ19+'GE. '!BJ18)</f>
        <v>0</v>
      </c>
      <c r="BE23" s="860">
        <f t="shared" si="18"/>
        <v>0</v>
      </c>
      <c r="BF23" s="860">
        <f t="shared" si="19"/>
        <v>124</v>
      </c>
      <c r="BG23" s="860">
        <f t="shared" si="20"/>
        <v>124</v>
      </c>
      <c r="BH23" s="917">
        <v>296</v>
      </c>
      <c r="BI23" s="917">
        <f>SUM(HPF.!BN19+UNHCR.!BN19+'GE. '!BN18)</f>
        <v>0</v>
      </c>
      <c r="BJ23" s="917">
        <f>SUM(HPF.!BO19+UNHCR.!BO19+'GE. '!BO18)</f>
        <v>0</v>
      </c>
      <c r="BK23" s="917">
        <f>SUM(HPF.!BP19+UNHCR.!BP19+'GE. '!BP18)</f>
        <v>0</v>
      </c>
      <c r="BL23" s="860">
        <f t="shared" si="21"/>
        <v>0</v>
      </c>
      <c r="BM23" s="860">
        <f t="shared" si="22"/>
        <v>296</v>
      </c>
      <c r="BN23" s="860">
        <f t="shared" si="23"/>
        <v>296</v>
      </c>
      <c r="BO23" s="917">
        <f>SUM(HPF.!BS19+UNHCR.!BS19+'GE. '!BS18)</f>
        <v>692</v>
      </c>
      <c r="BP23" s="917">
        <f>SUM(HPF.!BT19+UNHCR.!BT19+'GE. '!BT18)</f>
        <v>0</v>
      </c>
      <c r="BQ23" s="917">
        <f>SUM(HPF.!BU19+UNHCR.!BU19+'GE. '!BU18)</f>
        <v>0</v>
      </c>
      <c r="BR23" s="917">
        <f>SUM(HPF.!BV19+UNHCR.!BV19+'GE. '!BV18)</f>
        <v>0</v>
      </c>
      <c r="BS23" s="860">
        <f t="shared" si="24"/>
        <v>0</v>
      </c>
      <c r="BT23" s="860">
        <f t="shared" si="25"/>
        <v>692</v>
      </c>
      <c r="BU23" s="860">
        <f t="shared" si="32"/>
        <v>692</v>
      </c>
      <c r="BV23" s="917">
        <f>SUM(HPF.!BY19+UNHCR.!BY19+'GE. '!BY18)</f>
        <v>588</v>
      </c>
      <c r="BW23" s="917">
        <f>SUM(HPF.!BZ19+UNHCR.!BZ19+'GE. '!BZ18)</f>
        <v>0</v>
      </c>
      <c r="BX23" s="917">
        <f>SUM(HPF.!CA19+UNHCR.!CA19+'GE. '!CA18)</f>
        <v>0</v>
      </c>
      <c r="BY23" s="917">
        <f>SUM(HPF.!CB19+UNHCR.!CB19+'GE. '!CB18)</f>
        <v>0</v>
      </c>
      <c r="BZ23" s="860">
        <f t="shared" si="26"/>
        <v>0</v>
      </c>
      <c r="CA23" s="860">
        <f t="shared" si="27"/>
        <v>588</v>
      </c>
      <c r="CB23" s="860">
        <f t="shared" si="28"/>
        <v>588</v>
      </c>
      <c r="CC23" s="1977">
        <f t="shared" si="29"/>
        <v>4359</v>
      </c>
      <c r="CD23" s="2200">
        <f>Q23+X23+AE23+AL23+AS23+AZ23+BG23+BN23+BU23+CB23</f>
        <v>4872</v>
      </c>
      <c r="CE23" s="1485">
        <v>0</v>
      </c>
      <c r="CF23" s="1487">
        <v>0</v>
      </c>
      <c r="CG23" s="1485">
        <v>0</v>
      </c>
      <c r="CH23" s="2199">
        <f t="shared" si="79"/>
        <v>0</v>
      </c>
      <c r="CI23" s="2199">
        <f t="shared" si="80"/>
        <v>4872</v>
      </c>
      <c r="CJ23" s="1975">
        <f t="shared" si="81"/>
        <v>4872</v>
      </c>
      <c r="CK23" s="1518">
        <f>CJ23/I23*100%</f>
        <v>1.1176875430144528</v>
      </c>
      <c r="CL23" s="1508"/>
      <c r="CM23" s="2182"/>
      <c r="CN23" s="507" t="s">
        <v>1216</v>
      </c>
      <c r="CW23" s="2238" t="s">
        <v>1248</v>
      </c>
      <c r="CX23" s="2240">
        <v>0</v>
      </c>
    </row>
    <row r="24" spans="1:103" s="509" customFormat="1">
      <c r="A24" s="901">
        <f t="shared" si="76"/>
        <v>5</v>
      </c>
      <c r="B24" s="711" t="s">
        <v>599</v>
      </c>
      <c r="C24" s="858">
        <f>SUM(HPF.!M20+UNHCR.!M20)</f>
        <v>0</v>
      </c>
      <c r="D24" s="858">
        <f>SUM(HPF.!N20+UNHCR.!N20)</f>
        <v>0</v>
      </c>
      <c r="E24" s="858">
        <f>SUM(HPF.!O20+UNHCR.!O20)</f>
        <v>4960</v>
      </c>
      <c r="F24" s="858">
        <f>SUM(HPF.!P20+UNHCR.!P20)</f>
        <v>5040</v>
      </c>
      <c r="G24" s="859">
        <f t="shared" ref="G24:G35" si="82">D24+E24</f>
        <v>4960</v>
      </c>
      <c r="H24" s="1520">
        <f t="shared" si="65"/>
        <v>5040</v>
      </c>
      <c r="I24" s="1968">
        <f t="shared" si="47"/>
        <v>10000</v>
      </c>
      <c r="J24" s="1533"/>
      <c r="K24" s="858">
        <f>SUM(HPF.!V20+UNHCR.!V20)</f>
        <v>0</v>
      </c>
      <c r="L24" s="858">
        <f>SUM(HPF.!W20+UNHCR.!W20)</f>
        <v>0</v>
      </c>
      <c r="M24" s="858">
        <v>575</v>
      </c>
      <c r="N24" s="858">
        <f>349+243</f>
        <v>592</v>
      </c>
      <c r="O24" s="860">
        <f t="shared" si="77"/>
        <v>575</v>
      </c>
      <c r="P24" s="860">
        <f t="shared" si="78"/>
        <v>592</v>
      </c>
      <c r="Q24" s="860">
        <f t="shared" si="66"/>
        <v>1167</v>
      </c>
      <c r="R24" s="858">
        <f>SUM(HPF.!AC20+UNHCR.!AC20)</f>
        <v>0</v>
      </c>
      <c r="S24" s="858">
        <f>SUM(HPF.!AD20+UNHCR.!AD20)</f>
        <v>0</v>
      </c>
      <c r="T24" s="858">
        <f>SUM(HPF.!AE20+UNHCR.!AE20)+243</f>
        <v>283</v>
      </c>
      <c r="U24" s="858">
        <f>SUM(HPF.!AF20+UNHCR.!AF20)+243</f>
        <v>285</v>
      </c>
      <c r="V24" s="860">
        <f t="shared" si="67"/>
        <v>283</v>
      </c>
      <c r="W24" s="860">
        <f t="shared" si="68"/>
        <v>285</v>
      </c>
      <c r="X24" s="860">
        <f t="shared" si="69"/>
        <v>568</v>
      </c>
      <c r="Y24" s="858">
        <f>SUM(UNHCR.!AI20+HPF.!AI20)</f>
        <v>0</v>
      </c>
      <c r="Z24" s="858">
        <f>SUM(UNHCR.!AJ20+HPF.!AJ20)</f>
        <v>0</v>
      </c>
      <c r="AA24" s="858">
        <f>SUM(UNHCR.!AK20+HPF.!AK20)+243</f>
        <v>291</v>
      </c>
      <c r="AB24" s="858">
        <f>SUM(UNHCR.!AL20+HPF.!AL20)+243</f>
        <v>293</v>
      </c>
      <c r="AC24" s="860">
        <f t="shared" si="70"/>
        <v>291</v>
      </c>
      <c r="AD24" s="860">
        <f t="shared" si="71"/>
        <v>293</v>
      </c>
      <c r="AE24" s="860">
        <f t="shared" si="72"/>
        <v>584</v>
      </c>
      <c r="AF24" s="858">
        <f>SUM(UNHCR.!AO20+HPF.!AO20)</f>
        <v>0</v>
      </c>
      <c r="AG24" s="858">
        <f>SUM(UNHCR.!AP20+HPF.!AP20)</f>
        <v>0</v>
      </c>
      <c r="AH24" s="858">
        <f>SUM(UNHCR.!AQ20+HPF.!AQ20)</f>
        <v>107</v>
      </c>
      <c r="AI24" s="858">
        <f>SUM(UNHCR.!AR20+HPF.!AR20)</f>
        <v>112</v>
      </c>
      <c r="AJ24" s="860">
        <f t="shared" si="73"/>
        <v>107</v>
      </c>
      <c r="AK24" s="860">
        <f t="shared" si="74"/>
        <v>112</v>
      </c>
      <c r="AL24" s="860">
        <f t="shared" si="75"/>
        <v>219</v>
      </c>
      <c r="AM24" s="906">
        <f>SUM(UNHCR.!AU20+HPF.!AU20)</f>
        <v>0</v>
      </c>
      <c r="AN24" s="906">
        <f>SUM(UNHCR.!AV20+HPF.!AV20)</f>
        <v>0</v>
      </c>
      <c r="AO24" s="906">
        <v>177</v>
      </c>
      <c r="AP24" s="906">
        <v>83</v>
      </c>
      <c r="AQ24" s="860">
        <f t="shared" si="12"/>
        <v>177</v>
      </c>
      <c r="AR24" s="860">
        <f t="shared" si="13"/>
        <v>83</v>
      </c>
      <c r="AS24" s="860">
        <f t="shared" si="14"/>
        <v>260</v>
      </c>
      <c r="AT24" s="906">
        <f>SUM(HPF.!BA20+UNHCR.!BA20)</f>
        <v>0</v>
      </c>
      <c r="AU24" s="890">
        <f>SUM(HPF.!BB20+UNHCR.!BB20)</f>
        <v>0</v>
      </c>
      <c r="AV24" s="890">
        <v>279</v>
      </c>
      <c r="AW24" s="890">
        <v>238</v>
      </c>
      <c r="AX24" s="860">
        <f t="shared" si="15"/>
        <v>279</v>
      </c>
      <c r="AY24" s="860">
        <f t="shared" si="16"/>
        <v>238</v>
      </c>
      <c r="AZ24" s="860">
        <f t="shared" si="17"/>
        <v>517</v>
      </c>
      <c r="BA24" s="906">
        <f>SUM(HPF.!BG20+UNHCR.!BG20)</f>
        <v>0</v>
      </c>
      <c r="BB24" s="890">
        <f>SUM(HPF.!BH20+UNHCR.!BH20)</f>
        <v>0</v>
      </c>
      <c r="BC24" s="890">
        <f>SUM(HPF.!BI20+UNHCR.!BI20)</f>
        <v>128</v>
      </c>
      <c r="BD24" s="890">
        <f>SUM(HPF.!BJ20+UNHCR.!BJ20)</f>
        <v>128</v>
      </c>
      <c r="BE24" s="860">
        <f t="shared" si="18"/>
        <v>128</v>
      </c>
      <c r="BF24" s="860">
        <f t="shared" si="19"/>
        <v>128</v>
      </c>
      <c r="BG24" s="860">
        <f t="shared" si="20"/>
        <v>256</v>
      </c>
      <c r="BH24" s="906">
        <f>SUM(HPF.!BM20+UNHCR.!BM20)</f>
        <v>0</v>
      </c>
      <c r="BI24" s="890">
        <f>SUM(HPF.!BN20+UNHCR.!BN20)</f>
        <v>0</v>
      </c>
      <c r="BJ24" s="890">
        <v>175</v>
      </c>
      <c r="BK24" s="890">
        <v>73</v>
      </c>
      <c r="BL24" s="860">
        <f t="shared" si="21"/>
        <v>175</v>
      </c>
      <c r="BM24" s="860">
        <f t="shared" si="22"/>
        <v>73</v>
      </c>
      <c r="BN24" s="860">
        <f t="shared" si="23"/>
        <v>248</v>
      </c>
      <c r="BO24" s="906">
        <f>SUM(HPF.!BS20+UNHCR.!BS20)</f>
        <v>0</v>
      </c>
      <c r="BP24" s="890">
        <f>SUM(HPF.!BT20+UNHCR.!BT20)</f>
        <v>0</v>
      </c>
      <c r="BQ24" s="890">
        <f>SUM(HPF.!BU20+UNHCR.!BU20)</f>
        <v>631</v>
      </c>
      <c r="BR24" s="890">
        <f>SUM(HPF.!BV20+UNHCR.!BV20)</f>
        <v>631</v>
      </c>
      <c r="BS24" s="860">
        <f t="shared" si="24"/>
        <v>631</v>
      </c>
      <c r="BT24" s="860">
        <f t="shared" si="25"/>
        <v>631</v>
      </c>
      <c r="BU24" s="860">
        <f t="shared" si="32"/>
        <v>1262</v>
      </c>
      <c r="BV24" s="906">
        <f>SUM(HPF.!BY20+UNHCR.!BY20)</f>
        <v>0</v>
      </c>
      <c r="BW24" s="890">
        <f>SUM(HPF.!BZ20+UNHCR.!BZ20)</f>
        <v>0</v>
      </c>
      <c r="BX24" s="890">
        <f>SUM(HPF.!CA20+UNHCR.!CA20)</f>
        <v>619</v>
      </c>
      <c r="BY24" s="890">
        <f>SUM(HPF.!CB20+UNHCR.!CB20)</f>
        <v>627</v>
      </c>
      <c r="BZ24" s="860">
        <f t="shared" si="26"/>
        <v>619</v>
      </c>
      <c r="CA24" s="860">
        <f t="shared" si="27"/>
        <v>627</v>
      </c>
      <c r="CB24" s="860">
        <f t="shared" si="28"/>
        <v>1246</v>
      </c>
      <c r="CC24" s="1977">
        <f t="shared" si="29"/>
        <v>10000</v>
      </c>
      <c r="CD24" s="1418">
        <v>0</v>
      </c>
      <c r="CE24" s="1485">
        <v>0</v>
      </c>
      <c r="CF24" s="2202">
        <f>UNHCR.!CG20+HPF.!EC20</f>
        <v>3140</v>
      </c>
      <c r="CG24" s="2202">
        <f>UNHCR.!CH20+HPF.!ED20</f>
        <v>3187</v>
      </c>
      <c r="CH24" s="2199">
        <f t="shared" si="79"/>
        <v>3140</v>
      </c>
      <c r="CI24" s="2199">
        <f t="shared" si="80"/>
        <v>3187</v>
      </c>
      <c r="CJ24" s="1975">
        <f t="shared" si="81"/>
        <v>6327</v>
      </c>
      <c r="CK24" s="1515">
        <f>CJ24/I24*100%</f>
        <v>0.63270000000000004</v>
      </c>
      <c r="CL24" s="1508"/>
      <c r="CM24" s="2188"/>
      <c r="CN24" s="509" t="s">
        <v>1647</v>
      </c>
      <c r="CX24" s="2241">
        <f>SUM(CX5:CX21)</f>
        <v>434735.4</v>
      </c>
      <c r="CY24" s="2241">
        <f>CZ6-CX24</f>
        <v>1085.5999999999767</v>
      </c>
    </row>
    <row r="25" spans="1:103" s="509" customFormat="1">
      <c r="A25" s="901">
        <f t="shared" si="76"/>
        <v>6</v>
      </c>
      <c r="B25" s="711" t="s">
        <v>600</v>
      </c>
      <c r="C25" s="858">
        <f>SUM(HPF.!M21+UNHCR.!M21+'GE. '!M19)</f>
        <v>0</v>
      </c>
      <c r="D25" s="858">
        <f>SUM(HPF.!N21+UNHCR.!N21+'GE. '!N19)</f>
        <v>0</v>
      </c>
      <c r="E25" s="858">
        <f>SUM(HPF.!O21+UNHCR.!O21+'GE. '!O19)</f>
        <v>0</v>
      </c>
      <c r="F25" s="858">
        <f>SUM(HPF.!P21+UNHCR.!P21+'GE. '!P19)</f>
        <v>0</v>
      </c>
      <c r="G25" s="859">
        <f t="shared" si="82"/>
        <v>0</v>
      </c>
      <c r="H25" s="1520">
        <f t="shared" si="65"/>
        <v>0</v>
      </c>
      <c r="I25" s="1968">
        <f t="shared" si="47"/>
        <v>0</v>
      </c>
      <c r="J25" s="1533"/>
      <c r="K25" s="858">
        <f>SUM(UNHCR.!V21+HPF.!V21+'GE. '!V19)</f>
        <v>0</v>
      </c>
      <c r="L25" s="858">
        <f>SUM(UNHCR.!W21+HPF.!W21+'GE. '!W19)</f>
        <v>0</v>
      </c>
      <c r="M25" s="858">
        <f>SUM(UNHCR.!X21+HPF.!X21+'GE. '!X19)</f>
        <v>0</v>
      </c>
      <c r="N25" s="858">
        <f>SUM(UNHCR.!Y21+HPF.!Y21+'GE. '!Y19)</f>
        <v>0</v>
      </c>
      <c r="O25" s="860">
        <f t="shared" si="77"/>
        <v>0</v>
      </c>
      <c r="P25" s="860">
        <f t="shared" si="78"/>
        <v>0</v>
      </c>
      <c r="Q25" s="860">
        <f t="shared" si="66"/>
        <v>0</v>
      </c>
      <c r="R25" s="858">
        <f>SUM(UNHCR.!AC21+HPF.!AC21+'GE. '!AC19)</f>
        <v>504</v>
      </c>
      <c r="S25" s="858">
        <f>SUM(UNHCR.!AD21+HPF.!AD21+'GE. '!AD19)</f>
        <v>520</v>
      </c>
      <c r="T25" s="858">
        <f>SUM(UNHCR.!AE21+HPF.!AE21+'GE. '!AE19)</f>
        <v>0</v>
      </c>
      <c r="U25" s="858">
        <f>SUM(UNHCR.!AF21+HPF.!AF21+'GE. '!AF19)</f>
        <v>0</v>
      </c>
      <c r="V25" s="860">
        <f t="shared" si="67"/>
        <v>520</v>
      </c>
      <c r="W25" s="860">
        <f t="shared" si="68"/>
        <v>504</v>
      </c>
      <c r="X25" s="860">
        <f t="shared" si="69"/>
        <v>1024</v>
      </c>
      <c r="Y25" s="858">
        <f>SUM(UNHCR.!AI21+HPF.!AI21+'GE. '!AI19)</f>
        <v>0</v>
      </c>
      <c r="Z25" s="858">
        <f>SUM(UNHCR.!AJ21+HPF.!AJ21+'GE. '!AJ19)</f>
        <v>0</v>
      </c>
      <c r="AA25" s="858">
        <f>SUM(UNHCR.!AK21+HPF.!AK21+'GE. '!AK19)</f>
        <v>0</v>
      </c>
      <c r="AB25" s="858">
        <f>SUM(UNHCR.!AL21+HPF.!AL21+'GE. '!AL19)</f>
        <v>0</v>
      </c>
      <c r="AC25" s="860">
        <f t="shared" si="70"/>
        <v>0</v>
      </c>
      <c r="AD25" s="860">
        <f t="shared" si="71"/>
        <v>0</v>
      </c>
      <c r="AE25" s="860">
        <f t="shared" si="72"/>
        <v>0</v>
      </c>
      <c r="AF25" s="906">
        <f>SUM(UNHCR.!AO21+HPF.!AO21+'GE. '!AO19)</f>
        <v>0</v>
      </c>
      <c r="AG25" s="906">
        <f>SUM(UNHCR.!AP21+HPF.!AP21+'GE. '!AP19)</f>
        <v>0</v>
      </c>
      <c r="AH25" s="906">
        <f>SUM(UNHCR.!AQ21+HPF.!AQ21+'GE. '!AQ19)</f>
        <v>0</v>
      </c>
      <c r="AI25" s="906">
        <f>SUM(UNHCR.!AR21+HPF.!AR21+'GE. '!AR19)</f>
        <v>0</v>
      </c>
      <c r="AJ25" s="860">
        <f t="shared" si="73"/>
        <v>0</v>
      </c>
      <c r="AK25" s="860">
        <f t="shared" si="74"/>
        <v>0</v>
      </c>
      <c r="AL25" s="860">
        <f t="shared" si="75"/>
        <v>0</v>
      </c>
      <c r="AM25" s="906">
        <f>SUM(UNHCR.!AU21+HPF.!AU21+'GE. '!AU19)</f>
        <v>0</v>
      </c>
      <c r="AN25" s="906">
        <f>SUM(UNHCR.!AV21+HPF.!AV21+'GE. '!AV19)</f>
        <v>0</v>
      </c>
      <c r="AO25" s="906">
        <f>SUM(UNHCR.!AW21+HPF.!AW21+'GE. '!AW19)</f>
        <v>0</v>
      </c>
      <c r="AP25" s="906">
        <f>SUM(UNHCR.!AX21+HPF.!AX21+'GE. '!AX19)</f>
        <v>0</v>
      </c>
      <c r="AQ25" s="860">
        <f t="shared" si="12"/>
        <v>0</v>
      </c>
      <c r="AR25" s="860">
        <f t="shared" si="13"/>
        <v>0</v>
      </c>
      <c r="AS25" s="860">
        <f t="shared" si="14"/>
        <v>0</v>
      </c>
      <c r="AT25" s="906">
        <f>SUM(HPF.!BA21+UNHCR.!BA21+'GE. '!BA19)</f>
        <v>0</v>
      </c>
      <c r="AU25" s="906">
        <f>SUM(HPF.!BB21+UNHCR.!BB21+'GE. '!BB19)</f>
        <v>0</v>
      </c>
      <c r="AV25" s="906">
        <f>SUM(HPF.!BC21+UNHCR.!BC21+'GE. '!BC19)</f>
        <v>0</v>
      </c>
      <c r="AW25" s="906">
        <f>SUM(HPF.!BD21+UNHCR.!BD21+'GE. '!BD19)</f>
        <v>0</v>
      </c>
      <c r="AX25" s="860">
        <f t="shared" si="15"/>
        <v>0</v>
      </c>
      <c r="AY25" s="860">
        <f t="shared" si="16"/>
        <v>0</v>
      </c>
      <c r="AZ25" s="860">
        <f t="shared" si="17"/>
        <v>0</v>
      </c>
      <c r="BA25" s="906">
        <f>SUM(HPF.!BG21+UNHCR.!BG21+'GE. '!BG19)</f>
        <v>0</v>
      </c>
      <c r="BB25" s="906">
        <f>SUM(HPF.!BH21+UNHCR.!BH21+'GE. '!BH19)</f>
        <v>0</v>
      </c>
      <c r="BC25" s="906">
        <f>SUM(HPF.!BI21+UNHCR.!BI21+'GE. '!BI19)</f>
        <v>0</v>
      </c>
      <c r="BD25" s="906">
        <f>SUM(HPF.!BJ21+UNHCR.!BJ21+'GE. '!BJ19)</f>
        <v>0</v>
      </c>
      <c r="BE25" s="860">
        <f t="shared" si="18"/>
        <v>0</v>
      </c>
      <c r="BF25" s="860">
        <f t="shared" si="19"/>
        <v>0</v>
      </c>
      <c r="BG25" s="860">
        <f t="shared" si="20"/>
        <v>0</v>
      </c>
      <c r="BH25" s="906">
        <f>SUM(HPF.!BM21+UNHCR.!BM21+'GE. '!BM19)</f>
        <v>0</v>
      </c>
      <c r="BI25" s="906">
        <f>SUM(HPF.!BN21+UNHCR.!BN21+'GE. '!BN19)</f>
        <v>0</v>
      </c>
      <c r="BJ25" s="906">
        <f>SUM(HPF.!BO21+UNHCR.!BO21+'GE. '!BO19)</f>
        <v>0</v>
      </c>
      <c r="BK25" s="906">
        <f>SUM(HPF.!BP21+UNHCR.!BP21+'GE. '!BP19)</f>
        <v>0</v>
      </c>
      <c r="BL25" s="860">
        <f t="shared" si="21"/>
        <v>0</v>
      </c>
      <c r="BM25" s="860">
        <f t="shared" si="22"/>
        <v>0</v>
      </c>
      <c r="BN25" s="860">
        <f t="shared" si="23"/>
        <v>0</v>
      </c>
      <c r="BO25" s="906">
        <f>SUM(HPF.!BS21+UNHCR.!BS21+'GE. '!BS19)</f>
        <v>0</v>
      </c>
      <c r="BP25" s="906">
        <f>SUM(HPF.!BT21+UNHCR.!BT21+'GE. '!BT19)</f>
        <v>0</v>
      </c>
      <c r="BQ25" s="906">
        <f>SUM(HPF.!BU21+UNHCR.!BU21+'GE. '!BU19)</f>
        <v>0</v>
      </c>
      <c r="BR25" s="906">
        <f>SUM(HPF.!BV21+UNHCR.!BV21+'GE. '!BV19)</f>
        <v>0</v>
      </c>
      <c r="BS25" s="860">
        <f t="shared" si="24"/>
        <v>0</v>
      </c>
      <c r="BT25" s="860">
        <f t="shared" si="25"/>
        <v>0</v>
      </c>
      <c r="BU25" s="860">
        <f t="shared" si="32"/>
        <v>0</v>
      </c>
      <c r="BV25" s="906">
        <f>SUM(HPF.!BY21+UNHCR.!BY21+'GE. '!BY19)</f>
        <v>0</v>
      </c>
      <c r="BW25" s="906">
        <f>SUM(HPF.!BZ21+UNHCR.!BZ21+'GE. '!BZ19)</f>
        <v>0</v>
      </c>
      <c r="BX25" s="906">
        <f>SUM(HPF.!CA21+UNHCR.!CA21+'GE. '!CA19)</f>
        <v>0</v>
      </c>
      <c r="BY25" s="906">
        <f>SUM(HPF.!CB21+UNHCR.!CB21+'GE. '!CB19)</f>
        <v>0</v>
      </c>
      <c r="BZ25" s="860">
        <f t="shared" si="26"/>
        <v>0</v>
      </c>
      <c r="CA25" s="860">
        <f t="shared" si="27"/>
        <v>0</v>
      </c>
      <c r="CB25" s="860">
        <f t="shared" si="28"/>
        <v>0</v>
      </c>
      <c r="CC25" s="1977">
        <f t="shared" si="29"/>
        <v>0</v>
      </c>
      <c r="CD25" s="2203">
        <f>UNHCR.!CE21+HPF.!EB21+'GE. '!CE19</f>
        <v>504</v>
      </c>
      <c r="CE25" s="2203">
        <f>UNHCR.!CF21+HPF.!EC21+'GE. '!CF19</f>
        <v>520</v>
      </c>
      <c r="CF25" s="1487">
        <v>0</v>
      </c>
      <c r="CG25" s="1485">
        <v>0</v>
      </c>
      <c r="CH25" s="2199">
        <f t="shared" si="79"/>
        <v>520</v>
      </c>
      <c r="CI25" s="2199">
        <f t="shared" si="80"/>
        <v>504</v>
      </c>
      <c r="CJ25" s="1975">
        <f t="shared" si="81"/>
        <v>1024</v>
      </c>
      <c r="CK25" s="1517"/>
      <c r="CL25" s="1508"/>
      <c r="CM25" s="2206"/>
      <c r="CN25" s="509" t="s">
        <v>1215</v>
      </c>
    </row>
    <row r="26" spans="1:103" s="509" customFormat="1">
      <c r="A26" s="901">
        <f t="shared" si="76"/>
        <v>7</v>
      </c>
      <c r="B26" s="711" t="s">
        <v>615</v>
      </c>
      <c r="C26" s="858">
        <f>SUM(HPF.!M22+UNHCR.!M22+'GE. '!M20)</f>
        <v>12600</v>
      </c>
      <c r="D26" s="858">
        <f>SUM(HPF.!N22+UNHCR.!N22+'GE. '!N20)</f>
        <v>11300</v>
      </c>
      <c r="E26" s="858">
        <f>SUM(HPF.!O22+UNHCR.!O22+'GE. '!O20)</f>
        <v>4900</v>
      </c>
      <c r="F26" s="858">
        <f>SUM(HPF.!P22+UNHCR.!P22+'GE. '!P20)</f>
        <v>5200</v>
      </c>
      <c r="G26" s="859">
        <f t="shared" si="82"/>
        <v>16200</v>
      </c>
      <c r="H26" s="1520">
        <f t="shared" si="65"/>
        <v>17800</v>
      </c>
      <c r="I26" s="1968">
        <f t="shared" ref="I26:I34" si="83">G26+H26</f>
        <v>34000</v>
      </c>
      <c r="J26" s="1533"/>
      <c r="K26" s="858">
        <v>1502</v>
      </c>
      <c r="L26" s="858">
        <v>805</v>
      </c>
      <c r="M26" s="858">
        <v>770</v>
      </c>
      <c r="N26" s="858">
        <f>SUM(UNHCR.!Y22+HPF.!Y22+'GE. '!Y20)</f>
        <v>2373</v>
      </c>
      <c r="O26" s="860">
        <f t="shared" si="77"/>
        <v>1575</v>
      </c>
      <c r="P26" s="860">
        <f t="shared" si="78"/>
        <v>3875</v>
      </c>
      <c r="Q26" s="860">
        <f t="shared" si="66"/>
        <v>5450</v>
      </c>
      <c r="R26" s="858">
        <v>1705</v>
      </c>
      <c r="S26" s="858">
        <v>700</v>
      </c>
      <c r="T26" s="858">
        <f>SUM(UNHCR.!AE22+HPF.!AE22+'GE. '!AE20)</f>
        <v>0</v>
      </c>
      <c r="U26" s="858">
        <v>1079</v>
      </c>
      <c r="V26" s="860">
        <f t="shared" si="67"/>
        <v>700</v>
      </c>
      <c r="W26" s="860">
        <f t="shared" si="68"/>
        <v>2784</v>
      </c>
      <c r="X26" s="860">
        <f t="shared" si="69"/>
        <v>3484</v>
      </c>
      <c r="Y26" s="858">
        <v>648</v>
      </c>
      <c r="Z26" s="858">
        <f>SUM(UNHCR.!AJ22+HPF.!AJ22+'GE. '!AJ20)</f>
        <v>0</v>
      </c>
      <c r="AA26" s="858">
        <f>SUM(UNHCR.!AK22+HPF.!AK22+'GE. '!AK20)</f>
        <v>0</v>
      </c>
      <c r="AB26" s="858">
        <f>SUM(UNHCR.!AL22+HPF.!AL22+'GE. '!AL20)</f>
        <v>0</v>
      </c>
      <c r="AC26" s="860">
        <f t="shared" si="70"/>
        <v>0</v>
      </c>
      <c r="AD26" s="860">
        <f t="shared" si="71"/>
        <v>648</v>
      </c>
      <c r="AE26" s="860">
        <f t="shared" si="72"/>
        <v>648</v>
      </c>
      <c r="AF26" s="906">
        <f>SUM(UNHCR.!AO22+HPF.!AO22+'GE. '!AO20)</f>
        <v>802</v>
      </c>
      <c r="AG26" s="906">
        <f>SUM(UNHCR.!AP22+HPF.!AP22+'GE. '!AP20)</f>
        <v>0</v>
      </c>
      <c r="AH26" s="906">
        <f>SUM(UNHCR.!AQ22+HPF.!AQ22+'GE. '!AQ20)</f>
        <v>0</v>
      </c>
      <c r="AI26" s="906">
        <f>SUM(UNHCR.!AR22+HPF.!AR22+'GE. '!AR20)</f>
        <v>0</v>
      </c>
      <c r="AJ26" s="860">
        <f t="shared" si="73"/>
        <v>0</v>
      </c>
      <c r="AK26" s="860">
        <f t="shared" si="74"/>
        <v>802</v>
      </c>
      <c r="AL26" s="860">
        <f t="shared" si="75"/>
        <v>802</v>
      </c>
      <c r="AM26" s="906">
        <v>478</v>
      </c>
      <c r="AN26" s="906">
        <v>470</v>
      </c>
      <c r="AO26" s="906">
        <v>541</v>
      </c>
      <c r="AP26" s="906">
        <v>413</v>
      </c>
      <c r="AQ26" s="860">
        <f t="shared" ref="AQ26:AQ35" si="84">AN26+AO26</f>
        <v>1011</v>
      </c>
      <c r="AR26" s="860">
        <f t="shared" ref="AR26:AR35" si="85">K26+AP26</f>
        <v>1915</v>
      </c>
      <c r="AS26" s="860">
        <f t="shared" ref="AS26:AS35" si="86">AQ26+AR26</f>
        <v>2926</v>
      </c>
      <c r="AT26" s="906">
        <f>SUM(HPF.!BA22+UNHCR.!BA22+'GE. '!BA20)</f>
        <v>729</v>
      </c>
      <c r="AU26" s="906">
        <f>SUM(HPF.!BB22+UNHCR.!BB22+'GE. '!BB20)</f>
        <v>706</v>
      </c>
      <c r="AV26" s="906">
        <f>SUM(HPF.!BC22+UNHCR.!BC22+'GE. '!BC20)</f>
        <v>142</v>
      </c>
      <c r="AW26" s="906">
        <f>SUM(HPF.!BD22+UNHCR.!BD22+'GE. '!BD20)</f>
        <v>142</v>
      </c>
      <c r="AX26" s="860">
        <f t="shared" ref="AX26:AX35" si="87">AU26+AV26</f>
        <v>848</v>
      </c>
      <c r="AY26" s="860">
        <f t="shared" ref="AY26:AY35" si="88">AT26+AW26</f>
        <v>871</v>
      </c>
      <c r="AZ26" s="860">
        <f t="shared" ref="AZ26:AZ35" si="89">AX26+AY26</f>
        <v>1719</v>
      </c>
      <c r="BA26" s="906">
        <f>SUM(HPF.!BG22+UNHCR.!BG22+'GE. '!BG20)</f>
        <v>311</v>
      </c>
      <c r="BB26" s="906">
        <f>SUM(HPF.!BH22+UNHCR.!BH22+'GE. '!BH20)</f>
        <v>312</v>
      </c>
      <c r="BC26" s="906">
        <f>SUM(HPF.!BI22+UNHCR.!BI22+'GE. '!BI20)</f>
        <v>311</v>
      </c>
      <c r="BD26" s="906">
        <f>SUM(HPF.!BJ22+UNHCR.!BJ22+'GE. '!BJ20)</f>
        <v>311</v>
      </c>
      <c r="BE26" s="860">
        <f t="shared" si="18"/>
        <v>623</v>
      </c>
      <c r="BF26" s="860">
        <f t="shared" si="19"/>
        <v>622</v>
      </c>
      <c r="BG26" s="860">
        <f t="shared" si="20"/>
        <v>1245</v>
      </c>
      <c r="BH26" s="906">
        <f>SUM(HPF.!BM22+UNHCR.!BM22+'GE. '!BM20)</f>
        <v>751</v>
      </c>
      <c r="BI26" s="906">
        <f>SUM(HPF.!BN22+UNHCR.!BN22+'GE. '!BN20)</f>
        <v>750</v>
      </c>
      <c r="BJ26" s="906">
        <f>SUM(HPF.!BO22+UNHCR.!BO22+'GE. '!BO20)</f>
        <v>354</v>
      </c>
      <c r="BK26" s="906">
        <f>SUM(HPF.!BP22+UNHCR.!BP22+'GE. '!BP20)</f>
        <v>354</v>
      </c>
      <c r="BL26" s="860">
        <f t="shared" si="21"/>
        <v>1104</v>
      </c>
      <c r="BM26" s="860">
        <f t="shared" si="22"/>
        <v>1105</v>
      </c>
      <c r="BN26" s="860">
        <f t="shared" si="23"/>
        <v>2209</v>
      </c>
      <c r="BO26" s="906">
        <f>SUM(HPF.!BS22+UNHCR.!BS22+'GE. '!BS20)</f>
        <v>1120</v>
      </c>
      <c r="BP26" s="906">
        <f>SUM(HPF.!BT22+UNHCR.!BT22+'GE. '!BT20)</f>
        <v>1093</v>
      </c>
      <c r="BQ26" s="906">
        <f>SUM(HPF.!BU22+UNHCR.!BU22+'GE. '!BU20)</f>
        <v>507</v>
      </c>
      <c r="BR26" s="906">
        <f>SUM(HPF.!BV22+UNHCR.!BV22+'GE. '!BV20)</f>
        <v>507</v>
      </c>
      <c r="BS26" s="860">
        <f t="shared" si="24"/>
        <v>1600</v>
      </c>
      <c r="BT26" s="860">
        <f t="shared" si="25"/>
        <v>1627</v>
      </c>
      <c r="BU26" s="860">
        <f t="shared" si="32"/>
        <v>3227</v>
      </c>
      <c r="BV26" s="906">
        <f>SUM(HPF.!BY22+UNHCR.!BY22+'GE. '!BY20)</f>
        <v>2105</v>
      </c>
      <c r="BW26" s="906">
        <f>SUM(HPF.!BZ22+UNHCR.!BZ22+'GE. '!BZ20)</f>
        <v>2052</v>
      </c>
      <c r="BX26" s="906">
        <f>SUM(HPF.!CA22+UNHCR.!CA22+'GE. '!CA20)</f>
        <v>740</v>
      </c>
      <c r="BY26" s="906">
        <f>SUM(HPF.!CB22+UNHCR.!CB22+'GE. '!CB20)</f>
        <v>740</v>
      </c>
      <c r="BZ26" s="860">
        <f t="shared" si="26"/>
        <v>2792</v>
      </c>
      <c r="CA26" s="860">
        <f t="shared" si="27"/>
        <v>2845</v>
      </c>
      <c r="CB26" s="860">
        <f t="shared" si="28"/>
        <v>5637</v>
      </c>
      <c r="CC26" s="1977">
        <f t="shared" si="29"/>
        <v>34000</v>
      </c>
      <c r="CD26" s="2203">
        <f t="shared" ref="CD26:CG28" si="90">K26+R26+Y26+AF26+AM26+AT26+BA26+BH26+BO26+BV26</f>
        <v>10151</v>
      </c>
      <c r="CE26" s="2203">
        <f t="shared" si="90"/>
        <v>6888</v>
      </c>
      <c r="CF26" s="2203">
        <f t="shared" si="90"/>
        <v>3365</v>
      </c>
      <c r="CG26" s="2203">
        <f t="shared" si="90"/>
        <v>5919</v>
      </c>
      <c r="CH26" s="2199">
        <f t="shared" si="79"/>
        <v>10253</v>
      </c>
      <c r="CI26" s="2199">
        <f t="shared" si="80"/>
        <v>16070</v>
      </c>
      <c r="CJ26" s="1975">
        <f t="shared" si="81"/>
        <v>26323</v>
      </c>
      <c r="CK26" s="1518">
        <f t="shared" ref="CK26:CK35" si="91">CJ26/I26*100%</f>
        <v>0.77420588235294119</v>
      </c>
      <c r="CL26" s="1508"/>
      <c r="CM26" s="2182"/>
      <c r="CN26" s="507" t="s">
        <v>1216</v>
      </c>
    </row>
    <row r="27" spans="1:103" s="509" customFormat="1">
      <c r="A27" s="901">
        <f t="shared" si="76"/>
        <v>8</v>
      </c>
      <c r="B27" s="711" t="s">
        <v>887</v>
      </c>
      <c r="C27" s="858">
        <f>SUM(HPF.!M23+UNHCR.!M23+'GE. '!M21)</f>
        <v>12600</v>
      </c>
      <c r="D27" s="858">
        <f>SUM(HPF.!N23+UNHCR.!N23+'GE. '!N21)</f>
        <v>11300</v>
      </c>
      <c r="E27" s="858">
        <f>SUM(HPF.!O23+UNHCR.!O23+'GE. '!O21)</f>
        <v>4900</v>
      </c>
      <c r="F27" s="858">
        <f>SUM(HPF.!P23+UNHCR.!P23+'GE. '!P21)</f>
        <v>5200</v>
      </c>
      <c r="G27" s="859">
        <f t="shared" si="82"/>
        <v>16200</v>
      </c>
      <c r="H27" s="1520">
        <f t="shared" si="65"/>
        <v>17800</v>
      </c>
      <c r="I27" s="1968">
        <f t="shared" si="83"/>
        <v>34000</v>
      </c>
      <c r="J27" s="1533"/>
      <c r="K27" s="858">
        <v>1502</v>
      </c>
      <c r="L27" s="858">
        <v>805</v>
      </c>
      <c r="M27" s="858">
        <v>770</v>
      </c>
      <c r="N27" s="858">
        <f>SUM(UNHCR.!Y23+HPF.!Y23+'GE. '!Y21)</f>
        <v>2373</v>
      </c>
      <c r="O27" s="860">
        <f t="shared" si="77"/>
        <v>1575</v>
      </c>
      <c r="P27" s="860">
        <f t="shared" si="78"/>
        <v>3875</v>
      </c>
      <c r="Q27" s="860">
        <f t="shared" si="66"/>
        <v>5450</v>
      </c>
      <c r="R27" s="858">
        <v>1705</v>
      </c>
      <c r="S27" s="858">
        <v>700</v>
      </c>
      <c r="T27" s="858">
        <f>SUM(UNHCR.!AE23+HPF.!AE23+'GE. '!AE21)</f>
        <v>0</v>
      </c>
      <c r="U27" s="858">
        <v>1079</v>
      </c>
      <c r="V27" s="860">
        <f t="shared" si="67"/>
        <v>700</v>
      </c>
      <c r="W27" s="860">
        <f t="shared" si="68"/>
        <v>2784</v>
      </c>
      <c r="X27" s="860">
        <f t="shared" si="69"/>
        <v>3484</v>
      </c>
      <c r="Y27" s="858">
        <v>648</v>
      </c>
      <c r="Z27" s="858">
        <f>SUM(UNHCR.!AJ23+HPF.!AJ23+'GE. '!AJ21)</f>
        <v>0</v>
      </c>
      <c r="AA27" s="858">
        <f>SUM(UNHCR.!AK23+HPF.!AK23+'GE. '!AK21)</f>
        <v>0</v>
      </c>
      <c r="AB27" s="858">
        <f>SUM(UNHCR.!AL23+HPF.!AL23+'GE. '!AL21)</f>
        <v>0</v>
      </c>
      <c r="AC27" s="860">
        <f t="shared" si="70"/>
        <v>0</v>
      </c>
      <c r="AD27" s="860">
        <f t="shared" si="71"/>
        <v>648</v>
      </c>
      <c r="AE27" s="860">
        <f t="shared" si="72"/>
        <v>648</v>
      </c>
      <c r="AF27" s="906">
        <f>SUM(UNHCR.!AO23+HPF.!AO23+'GE. '!AO21)</f>
        <v>802</v>
      </c>
      <c r="AG27" s="906">
        <f>SUM(UNHCR.!AP23+HPF.!AP23+'GE. '!AP21)</f>
        <v>0</v>
      </c>
      <c r="AH27" s="906">
        <f>SUM(UNHCR.!AQ23+HPF.!AQ23+'GE. '!AQ21)</f>
        <v>0</v>
      </c>
      <c r="AI27" s="906">
        <f>SUM(UNHCR.!AR23+HPF.!AR23+'GE. '!AR21)</f>
        <v>0</v>
      </c>
      <c r="AJ27" s="860">
        <f t="shared" si="73"/>
        <v>0</v>
      </c>
      <c r="AK27" s="860">
        <f t="shared" si="74"/>
        <v>802</v>
      </c>
      <c r="AL27" s="860">
        <f t="shared" si="75"/>
        <v>802</v>
      </c>
      <c r="AM27" s="906">
        <v>478</v>
      </c>
      <c r="AN27" s="906">
        <v>470</v>
      </c>
      <c r="AO27" s="906">
        <v>541</v>
      </c>
      <c r="AP27" s="906">
        <v>413</v>
      </c>
      <c r="AQ27" s="860">
        <f>AN27+AO27</f>
        <v>1011</v>
      </c>
      <c r="AR27" s="860">
        <f>K27+AP27</f>
        <v>1915</v>
      </c>
      <c r="AS27" s="860">
        <v>2926</v>
      </c>
      <c r="AT27" s="906">
        <f>SUM(HPF.!BA23+UNHCR.!BA23+'GE. '!BA21)</f>
        <v>729</v>
      </c>
      <c r="AU27" s="906">
        <f>SUM(HPF.!BB23+UNHCR.!BB23+'GE. '!BB21)</f>
        <v>706</v>
      </c>
      <c r="AV27" s="906">
        <f>SUM(HPF.!BC23+UNHCR.!BC23+'GE. '!BC21)</f>
        <v>142</v>
      </c>
      <c r="AW27" s="906">
        <f>SUM(HPF.!BD23+UNHCR.!BD23+'GE. '!BD21)</f>
        <v>142</v>
      </c>
      <c r="AX27" s="860">
        <f>AU27+AV27</f>
        <v>848</v>
      </c>
      <c r="AY27" s="860">
        <f>AT27+AW27</f>
        <v>871</v>
      </c>
      <c r="AZ27" s="860">
        <f>AX27+AY27</f>
        <v>1719</v>
      </c>
      <c r="BA27" s="906">
        <f>SUM(HPF.!BG23+UNHCR.!BG23+'GE. '!BG21)</f>
        <v>311</v>
      </c>
      <c r="BB27" s="906">
        <f>SUM(HPF.!BH23+UNHCR.!BH23+'GE. '!BH21)</f>
        <v>312</v>
      </c>
      <c r="BC27" s="906">
        <f>SUM(HPF.!BI23+UNHCR.!BI23+'GE. '!BI21)</f>
        <v>311</v>
      </c>
      <c r="BD27" s="906">
        <f>SUM(HPF.!BJ23+UNHCR.!BJ23+'GE. '!BJ21)</f>
        <v>311</v>
      </c>
      <c r="BE27" s="860">
        <f t="shared" si="18"/>
        <v>623</v>
      </c>
      <c r="BF27" s="860">
        <f t="shared" si="19"/>
        <v>622</v>
      </c>
      <c r="BG27" s="860">
        <f t="shared" si="20"/>
        <v>1245</v>
      </c>
      <c r="BH27" s="906">
        <f>SUM(HPF.!BM23+UNHCR.!BM23+'GE. '!BM21)</f>
        <v>751</v>
      </c>
      <c r="BI27" s="906">
        <f>SUM(HPF.!BN23+UNHCR.!BN23+'GE. '!BN21)</f>
        <v>750</v>
      </c>
      <c r="BJ27" s="906">
        <f>SUM(HPF.!BO23+UNHCR.!BO23+'GE. '!BO21)</f>
        <v>354</v>
      </c>
      <c r="BK27" s="906">
        <f>SUM(HPF.!BP23+UNHCR.!BP23+'GE. '!BP21)</f>
        <v>354</v>
      </c>
      <c r="BL27" s="860">
        <f t="shared" si="21"/>
        <v>1104</v>
      </c>
      <c r="BM27" s="860">
        <f t="shared" si="22"/>
        <v>1105</v>
      </c>
      <c r="BN27" s="860">
        <f t="shared" si="23"/>
        <v>2209</v>
      </c>
      <c r="BO27" s="906">
        <f>SUM(HPF.!BS23+UNHCR.!BS23+'GE. '!BS21)</f>
        <v>1120</v>
      </c>
      <c r="BP27" s="906">
        <f>SUM(HPF.!BT23+UNHCR.!BT23+'GE. '!BT21)</f>
        <v>1093</v>
      </c>
      <c r="BQ27" s="906">
        <f>SUM(HPF.!BU23+UNHCR.!BU23+'GE. '!BU21)</f>
        <v>507</v>
      </c>
      <c r="BR27" s="906">
        <f>SUM(HPF.!BV23+UNHCR.!BV23+'GE. '!BV21)</f>
        <v>507</v>
      </c>
      <c r="BS27" s="860">
        <f t="shared" si="24"/>
        <v>1600</v>
      </c>
      <c r="BT27" s="860">
        <f t="shared" si="25"/>
        <v>1627</v>
      </c>
      <c r="BU27" s="860">
        <f t="shared" si="32"/>
        <v>3227</v>
      </c>
      <c r="BV27" s="906">
        <f>SUM(HPF.!BY23+UNHCR.!BY23+'GE. '!BY21)</f>
        <v>2105</v>
      </c>
      <c r="BW27" s="906">
        <f>SUM(HPF.!BZ23+UNHCR.!BZ23+'GE. '!BZ21)</f>
        <v>2052</v>
      </c>
      <c r="BX27" s="906">
        <f>SUM(HPF.!CA23+UNHCR.!CA23+'GE. '!CA21)</f>
        <v>740</v>
      </c>
      <c r="BY27" s="906">
        <f>SUM(HPF.!CB23+UNHCR.!CB23+'GE. '!CB21)</f>
        <v>740</v>
      </c>
      <c r="BZ27" s="860">
        <f t="shared" si="26"/>
        <v>2792</v>
      </c>
      <c r="CA27" s="860">
        <f t="shared" si="27"/>
        <v>2845</v>
      </c>
      <c r="CB27" s="860">
        <f t="shared" si="28"/>
        <v>5637</v>
      </c>
      <c r="CC27" s="1977">
        <f t="shared" si="29"/>
        <v>34000</v>
      </c>
      <c r="CD27" s="2203">
        <f t="shared" si="90"/>
        <v>10151</v>
      </c>
      <c r="CE27" s="2203">
        <f t="shared" si="90"/>
        <v>6888</v>
      </c>
      <c r="CF27" s="2203">
        <f t="shared" si="90"/>
        <v>3365</v>
      </c>
      <c r="CG27" s="2203">
        <f t="shared" si="90"/>
        <v>5919</v>
      </c>
      <c r="CH27" s="2199">
        <f t="shared" si="79"/>
        <v>10253</v>
      </c>
      <c r="CI27" s="2199">
        <f t="shared" si="80"/>
        <v>16070</v>
      </c>
      <c r="CJ27" s="1975">
        <f t="shared" si="81"/>
        <v>26323</v>
      </c>
      <c r="CK27" s="1518">
        <f t="shared" si="91"/>
        <v>0.77420588235294119</v>
      </c>
      <c r="CL27" s="1508"/>
      <c r="CM27" s="2182"/>
      <c r="CN27" s="507" t="s">
        <v>1216</v>
      </c>
    </row>
    <row r="28" spans="1:103" s="509" customFormat="1">
      <c r="A28" s="901">
        <f t="shared" si="76"/>
        <v>9</v>
      </c>
      <c r="B28" s="712" t="s">
        <v>606</v>
      </c>
      <c r="C28" s="858">
        <f>SUM(HPF.!M24+UNHCR.!M24)</f>
        <v>260</v>
      </c>
      <c r="D28" s="858">
        <f>SUM(HPF.!N24+UNHCR.!N24)</f>
        <v>240</v>
      </c>
      <c r="E28" s="858">
        <f>SUM(HPF.!O24+UNHCR.!O24)</f>
        <v>3515</v>
      </c>
      <c r="F28" s="858">
        <f>SUM(HPF.!P24+UNHCR.!P24)</f>
        <v>3585</v>
      </c>
      <c r="G28" s="859">
        <f t="shared" si="82"/>
        <v>3755</v>
      </c>
      <c r="H28" s="1520">
        <f t="shared" si="65"/>
        <v>3845</v>
      </c>
      <c r="I28" s="1968">
        <f t="shared" si="83"/>
        <v>7600</v>
      </c>
      <c r="J28" s="1533"/>
      <c r="K28" s="858">
        <f>SUM(HPF.!V24+UNHCR.!V24)</f>
        <v>0</v>
      </c>
      <c r="L28" s="858">
        <f>SUM(HPF.!W24+UNHCR.!W24)</f>
        <v>0</v>
      </c>
      <c r="M28" s="858">
        <v>399</v>
      </c>
      <c r="N28" s="858">
        <v>173</v>
      </c>
      <c r="O28" s="860">
        <f t="shared" si="77"/>
        <v>399</v>
      </c>
      <c r="P28" s="860">
        <f t="shared" si="78"/>
        <v>173</v>
      </c>
      <c r="Q28" s="860">
        <f t="shared" si="66"/>
        <v>572</v>
      </c>
      <c r="R28" s="858">
        <f>SUM(HPF.!AC24+UNHCR.!AC24)</f>
        <v>0</v>
      </c>
      <c r="S28" s="858">
        <f>SUM(HPF.!AD24+UNHCR.!AD24)</f>
        <v>0</v>
      </c>
      <c r="T28" s="858">
        <f>SUM(HPF.!AE24+UNHCR.!AE24)</f>
        <v>82</v>
      </c>
      <c r="U28" s="858">
        <f>SUM(HPF.!AF24+UNHCR.!AF24)</f>
        <v>86</v>
      </c>
      <c r="V28" s="860">
        <f t="shared" si="67"/>
        <v>82</v>
      </c>
      <c r="W28" s="860">
        <f t="shared" si="68"/>
        <v>86</v>
      </c>
      <c r="X28" s="860">
        <f t="shared" si="69"/>
        <v>168</v>
      </c>
      <c r="Y28" s="906">
        <f>SUM(UNHCR.!AI24+HPF.!AI24)</f>
        <v>0</v>
      </c>
      <c r="Z28" s="906">
        <f>SUM(UNHCR.!AJ24+HPF.!AJ24)</f>
        <v>0</v>
      </c>
      <c r="AA28" s="906">
        <f>SUM(UNHCR.!AK24+HPF.!AK24)</f>
        <v>126</v>
      </c>
      <c r="AB28" s="906">
        <v>86</v>
      </c>
      <c r="AC28" s="860">
        <f t="shared" si="70"/>
        <v>126</v>
      </c>
      <c r="AD28" s="860">
        <f t="shared" si="71"/>
        <v>86</v>
      </c>
      <c r="AE28" s="860">
        <f t="shared" si="72"/>
        <v>212</v>
      </c>
      <c r="AF28" s="906">
        <f>SUM(UNHCR.!AO24+HPF.!AO24)</f>
        <v>0</v>
      </c>
      <c r="AG28" s="906">
        <f>SUM(UNHCR.!AP24+HPF.!AP24)</f>
        <v>0</v>
      </c>
      <c r="AH28" s="906">
        <f>SUM(UNHCR.!AQ24+HPF.!AQ24)</f>
        <v>81</v>
      </c>
      <c r="AI28" s="906">
        <f>SUM(UNHCR.!AR24+HPF.!AR24)</f>
        <v>85</v>
      </c>
      <c r="AJ28" s="860">
        <f t="shared" si="73"/>
        <v>81</v>
      </c>
      <c r="AK28" s="860">
        <f t="shared" si="74"/>
        <v>85</v>
      </c>
      <c r="AL28" s="860">
        <f t="shared" si="75"/>
        <v>166</v>
      </c>
      <c r="AM28" s="906">
        <f>SUM(UNHCR.!AU24+HPF.!AU24)</f>
        <v>0</v>
      </c>
      <c r="AN28" s="906">
        <f>SUM(UNHCR.!AV24+HPF.!AV24)</f>
        <v>0</v>
      </c>
      <c r="AO28" s="906">
        <v>98</v>
      </c>
      <c r="AP28" s="906">
        <v>55</v>
      </c>
      <c r="AQ28" s="860">
        <f t="shared" si="84"/>
        <v>98</v>
      </c>
      <c r="AR28" s="860">
        <f t="shared" si="85"/>
        <v>55</v>
      </c>
      <c r="AS28" s="860">
        <f t="shared" si="86"/>
        <v>153</v>
      </c>
      <c r="AT28" s="906">
        <f>SUM(HPF.!BA24+UNHCR.!BA24)</f>
        <v>219</v>
      </c>
      <c r="AU28" s="906">
        <f>SUM(HPF.!BB24+UNHCR.!BB24)</f>
        <v>0</v>
      </c>
      <c r="AV28" s="906">
        <f>SUM(HPF.!BC24+UNHCR.!BC24)</f>
        <v>143</v>
      </c>
      <c r="AW28" s="906">
        <v>93</v>
      </c>
      <c r="AX28" s="860">
        <f t="shared" si="87"/>
        <v>143</v>
      </c>
      <c r="AY28" s="860">
        <f t="shared" si="88"/>
        <v>312</v>
      </c>
      <c r="AZ28" s="860">
        <f t="shared" si="89"/>
        <v>455</v>
      </c>
      <c r="BA28" s="906">
        <f>SUM(HPF.!BG24+UNHCR.!BG24)</f>
        <v>0</v>
      </c>
      <c r="BB28" s="906">
        <f>SUM(HPF.!BH24+UNHCR.!BH24)</f>
        <v>0</v>
      </c>
      <c r="BC28" s="906">
        <v>96</v>
      </c>
      <c r="BD28" s="906">
        <v>95</v>
      </c>
      <c r="BE28" s="860">
        <f t="shared" si="18"/>
        <v>96</v>
      </c>
      <c r="BF28" s="860">
        <f t="shared" si="19"/>
        <v>95</v>
      </c>
      <c r="BG28" s="860">
        <f t="shared" si="20"/>
        <v>191</v>
      </c>
      <c r="BH28" s="906">
        <f>SUM(HPF.!BM24+UNHCR.!BM24)</f>
        <v>0</v>
      </c>
      <c r="BI28" s="906">
        <f>SUM(HPF.!BN24+UNHCR.!BN24)</f>
        <v>0</v>
      </c>
      <c r="BJ28" s="906">
        <f>SUM(HPF.!BO24+UNHCR.!BO24)</f>
        <v>453</v>
      </c>
      <c r="BK28" s="906">
        <v>378</v>
      </c>
      <c r="BL28" s="860">
        <f t="shared" si="21"/>
        <v>453</v>
      </c>
      <c r="BM28" s="860">
        <f t="shared" si="22"/>
        <v>378</v>
      </c>
      <c r="BN28" s="860">
        <f t="shared" si="23"/>
        <v>831</v>
      </c>
      <c r="BO28" s="906">
        <f>SUM(HPF.!BS24+UNHCR.!BS24)</f>
        <v>0</v>
      </c>
      <c r="BP28" s="906">
        <f>SUM(HPF.!BT24+UNHCR.!BT24)</f>
        <v>0</v>
      </c>
      <c r="BQ28" s="906">
        <f>SUM(HPF.!BU24+UNHCR.!BU24)</f>
        <v>840</v>
      </c>
      <c r="BR28" s="906">
        <f>SUM(HPF.!BV24+UNHCR.!BV24)</f>
        <v>853</v>
      </c>
      <c r="BS28" s="860">
        <f t="shared" si="24"/>
        <v>840</v>
      </c>
      <c r="BT28" s="860">
        <f t="shared" si="25"/>
        <v>853</v>
      </c>
      <c r="BU28" s="860">
        <f t="shared" si="32"/>
        <v>1693</v>
      </c>
      <c r="BV28" s="906">
        <f>SUM(HPF.!BY24+UNHCR.!BY24)</f>
        <v>0</v>
      </c>
      <c r="BW28" s="906">
        <f>SUM(HPF.!BZ24+UNHCR.!BZ24)</f>
        <v>0</v>
      </c>
      <c r="BX28" s="906">
        <f>SUM(HPF.!CA24+UNHCR.!CA24)</f>
        <v>706</v>
      </c>
      <c r="BY28" s="906">
        <f>SUM(HPF.!CB24+UNHCR.!CB24)</f>
        <v>718</v>
      </c>
      <c r="BZ28" s="860">
        <f t="shared" si="26"/>
        <v>706</v>
      </c>
      <c r="CA28" s="860">
        <f t="shared" si="27"/>
        <v>718</v>
      </c>
      <c r="CB28" s="860">
        <f t="shared" si="28"/>
        <v>1424</v>
      </c>
      <c r="CC28" s="1977">
        <f t="shared" si="29"/>
        <v>7600</v>
      </c>
      <c r="CD28" s="2203">
        <f t="shared" si="90"/>
        <v>219</v>
      </c>
      <c r="CE28" s="2203">
        <f t="shared" si="90"/>
        <v>0</v>
      </c>
      <c r="CF28" s="2203">
        <f t="shared" si="90"/>
        <v>3024</v>
      </c>
      <c r="CG28" s="2203">
        <f t="shared" si="90"/>
        <v>2622</v>
      </c>
      <c r="CH28" s="2199">
        <f t="shared" si="79"/>
        <v>3024</v>
      </c>
      <c r="CI28" s="2199">
        <f t="shared" si="80"/>
        <v>2841</v>
      </c>
      <c r="CJ28" s="1975">
        <f t="shared" si="81"/>
        <v>5865</v>
      </c>
      <c r="CK28" s="1518">
        <f t="shared" si="91"/>
        <v>0.77171052631578951</v>
      </c>
      <c r="CL28" s="1508"/>
      <c r="CM28" s="2182"/>
      <c r="CN28" s="507" t="s">
        <v>1216</v>
      </c>
    </row>
    <row r="29" spans="1:103" s="509" customFormat="1">
      <c r="A29" s="901">
        <f t="shared" si="76"/>
        <v>10</v>
      </c>
      <c r="B29" s="518" t="s">
        <v>885</v>
      </c>
      <c r="C29" s="858">
        <f>SUM(HPF.!M25+UNHCR.!M25)</f>
        <v>2322</v>
      </c>
      <c r="D29" s="858">
        <f>SUM(HPF.!N25+UNHCR.!N25)</f>
        <v>2278</v>
      </c>
      <c r="E29" s="858">
        <f>SUM(HPF.!O25+UNHCR.!O25)</f>
        <v>0</v>
      </c>
      <c r="F29" s="858">
        <f>SUM(HPF.!P25+UNHCR.!P25)</f>
        <v>0</v>
      </c>
      <c r="G29" s="859">
        <f t="shared" si="82"/>
        <v>2278</v>
      </c>
      <c r="H29" s="1520">
        <f t="shared" si="65"/>
        <v>2322</v>
      </c>
      <c r="I29" s="1968">
        <f t="shared" si="83"/>
        <v>4600</v>
      </c>
      <c r="J29" s="1533"/>
      <c r="K29" s="858">
        <v>275</v>
      </c>
      <c r="L29" s="858">
        <v>300</v>
      </c>
      <c r="M29" s="858">
        <f>SUM(UNHCR.!X25+HPF.!X25)</f>
        <v>0</v>
      </c>
      <c r="N29" s="858">
        <f>SUM(UNHCR.!Y25+HPF.!Y25)</f>
        <v>0</v>
      </c>
      <c r="O29" s="860">
        <f>L29+M29</f>
        <v>300</v>
      </c>
      <c r="P29" s="860">
        <f>K29+N29</f>
        <v>275</v>
      </c>
      <c r="Q29" s="860">
        <f>O29+P29</f>
        <v>575</v>
      </c>
      <c r="R29" s="858">
        <v>263</v>
      </c>
      <c r="S29" s="858">
        <f>SUM(UNHCR.!AD25+HPF.!AD25)</f>
        <v>0</v>
      </c>
      <c r="T29" s="858">
        <f>SUM(UNHCR.!AE25+HPF.!AE25)</f>
        <v>0</v>
      </c>
      <c r="U29" s="858">
        <f>SUM(UNHCR.!AF25+HPF.!AF25)</f>
        <v>0</v>
      </c>
      <c r="V29" s="860">
        <f t="shared" si="67"/>
        <v>0</v>
      </c>
      <c r="W29" s="860">
        <f t="shared" si="68"/>
        <v>263</v>
      </c>
      <c r="X29" s="860">
        <f t="shared" si="69"/>
        <v>263</v>
      </c>
      <c r="Y29" s="906">
        <v>462</v>
      </c>
      <c r="Z29" s="906">
        <f>SUM(UNHCR.!AJ25+HPF.!AJ25)</f>
        <v>0</v>
      </c>
      <c r="AA29" s="906">
        <f>SUM(UNHCR.!AK25+HPF.!AK25)</f>
        <v>0</v>
      </c>
      <c r="AB29" s="906">
        <f>SUM(UNHCR.!AL25+HPF.!AL25)</f>
        <v>0</v>
      </c>
      <c r="AC29" s="860">
        <f>Z29+AA29</f>
        <v>0</v>
      </c>
      <c r="AD29" s="860">
        <f>Y29+AB29</f>
        <v>462</v>
      </c>
      <c r="AE29" s="860">
        <f>AC29+AD29</f>
        <v>462</v>
      </c>
      <c r="AF29" s="906">
        <f>SUM(UNHCR.!AO25+HPF.!AO25)</f>
        <v>150</v>
      </c>
      <c r="AG29" s="906">
        <f>SUM(UNHCR.!AP25+HPF.!AP25)</f>
        <v>0</v>
      </c>
      <c r="AH29" s="906">
        <f>SUM(UNHCR.!AQ25+HPF.!AQ25)</f>
        <v>0</v>
      </c>
      <c r="AI29" s="906">
        <f>SUM(UNHCR.!AR25+HPF.!AR25)</f>
        <v>0</v>
      </c>
      <c r="AJ29" s="860">
        <f>AG29+AH29</f>
        <v>0</v>
      </c>
      <c r="AK29" s="860">
        <f>AF29+AI29</f>
        <v>150</v>
      </c>
      <c r="AL29" s="860">
        <f>AJ29+AK29</f>
        <v>150</v>
      </c>
      <c r="AM29" s="906">
        <v>566</v>
      </c>
      <c r="AN29" s="906">
        <f>SUM(UNHCR.!AV25+HPF.!AV25)</f>
        <v>219</v>
      </c>
      <c r="AO29" s="906">
        <f>SUM(UNHCR.!AW25+HPF.!AW25)</f>
        <v>0</v>
      </c>
      <c r="AP29" s="906">
        <f>SUM(UNHCR.!AX25+HPF.!AX25)</f>
        <v>0</v>
      </c>
      <c r="AQ29" s="860">
        <f t="shared" si="84"/>
        <v>219</v>
      </c>
      <c r="AR29" s="860">
        <f t="shared" si="85"/>
        <v>275</v>
      </c>
      <c r="AS29" s="860">
        <f t="shared" si="86"/>
        <v>494</v>
      </c>
      <c r="AT29" s="906">
        <v>109</v>
      </c>
      <c r="AU29" s="906">
        <v>105</v>
      </c>
      <c r="AV29" s="906">
        <f>SUM(HPF.!BC25+UNHCR.!BC25)</f>
        <v>0</v>
      </c>
      <c r="AW29" s="906">
        <f>SUM(HPF.!BD25+UNHCR.!BD25)</f>
        <v>0</v>
      </c>
      <c r="AX29" s="860">
        <f t="shared" si="87"/>
        <v>105</v>
      </c>
      <c r="AY29" s="860">
        <f t="shared" si="88"/>
        <v>109</v>
      </c>
      <c r="AZ29" s="860">
        <f t="shared" si="89"/>
        <v>214</v>
      </c>
      <c r="BA29" s="906">
        <f>SUM(HPF.!BG25+UNHCR.!BG25)</f>
        <v>0</v>
      </c>
      <c r="BB29" s="906">
        <f>SUM(HPF.!BH25+UNHCR.!BH25)</f>
        <v>0</v>
      </c>
      <c r="BC29" s="906">
        <f>SUM(HPF.!BI25+UNHCR.!BI25)</f>
        <v>0</v>
      </c>
      <c r="BD29" s="906">
        <f>SUM(HPF.!BJ25+UNHCR.!BJ25)</f>
        <v>0</v>
      </c>
      <c r="BE29" s="860">
        <f>BB29+BC29</f>
        <v>0</v>
      </c>
      <c r="BF29" s="860">
        <f>BA29+BD29</f>
        <v>0</v>
      </c>
      <c r="BG29" s="860">
        <f>BE29+BF29</f>
        <v>0</v>
      </c>
      <c r="BH29" s="906">
        <f>SUM(HPF.!BM25+UNHCR.!BM25)</f>
        <v>0</v>
      </c>
      <c r="BI29" s="906">
        <f>SUM(HPF.!BN25+UNHCR.!BN25)</f>
        <v>0</v>
      </c>
      <c r="BJ29" s="906">
        <f>SUM(HPF.!BO25+UNHCR.!BO25)</f>
        <v>91</v>
      </c>
      <c r="BK29" s="906">
        <f>SUM(HPF.!BP25+UNHCR.!BP25)</f>
        <v>112</v>
      </c>
      <c r="BL29" s="860">
        <f t="shared" si="21"/>
        <v>91</v>
      </c>
      <c r="BM29" s="860">
        <f t="shared" si="22"/>
        <v>112</v>
      </c>
      <c r="BN29" s="860">
        <f t="shared" si="23"/>
        <v>203</v>
      </c>
      <c r="BO29" s="906">
        <f>SUM(HPF.!BS25+UNHCR.!BS25)</f>
        <v>161</v>
      </c>
      <c r="BP29" s="906">
        <f>SUM(HPF.!BT25+UNHCR.!BT25)</f>
        <v>0</v>
      </c>
      <c r="BQ29" s="906">
        <f>SUM(HPF.!BU25+UNHCR.!BU25)</f>
        <v>0</v>
      </c>
      <c r="BR29" s="906">
        <f>SUM(HPF.!BV25+UNHCR.!BV25)</f>
        <v>0</v>
      </c>
      <c r="BS29" s="860">
        <f t="shared" si="24"/>
        <v>0</v>
      </c>
      <c r="BT29" s="860">
        <f t="shared" si="25"/>
        <v>161</v>
      </c>
      <c r="BU29" s="860">
        <f t="shared" si="32"/>
        <v>161</v>
      </c>
      <c r="BV29" s="906">
        <f>SUM(HPF.!BY25+UNHCR.!BY25)</f>
        <v>0</v>
      </c>
      <c r="BW29" s="906">
        <f>SUM(HPF.!BZ25+UNHCR.!BZ25)</f>
        <v>0</v>
      </c>
      <c r="BX29" s="906">
        <f>SUM(HPF.!CA25+UNHCR.!CA25)</f>
        <v>0</v>
      </c>
      <c r="BY29" s="906">
        <f>SUM(HPF.!CB25+UNHCR.!CB25)</f>
        <v>0</v>
      </c>
      <c r="BZ29" s="860">
        <f t="shared" si="26"/>
        <v>0</v>
      </c>
      <c r="CA29" s="860">
        <f t="shared" si="27"/>
        <v>0</v>
      </c>
      <c r="CB29" s="860">
        <f t="shared" si="28"/>
        <v>0</v>
      </c>
      <c r="CC29" s="1977">
        <f t="shared" si="29"/>
        <v>4600</v>
      </c>
      <c r="CD29" s="2203">
        <f>K29+R29+Y29+AF29+AM29+AT29+BA29+BE29+BA29+BH29+BO29+BV29</f>
        <v>1986</v>
      </c>
      <c r="CE29" s="2203">
        <f>L29+S29+Z29+AG29+AN29+AU29+BB29+BF29+BB29+BI29+BP29+BW29</f>
        <v>624</v>
      </c>
      <c r="CF29" s="2203">
        <v>0</v>
      </c>
      <c r="CG29" s="2203">
        <v>0</v>
      </c>
      <c r="CH29" s="2199">
        <f t="shared" si="79"/>
        <v>624</v>
      </c>
      <c r="CI29" s="2199">
        <f t="shared" si="80"/>
        <v>1986</v>
      </c>
      <c r="CJ29" s="1975">
        <f t="shared" si="81"/>
        <v>2610</v>
      </c>
      <c r="CK29" s="1515">
        <f t="shared" si="91"/>
        <v>0.56739130434782614</v>
      </c>
      <c r="CL29" s="1508"/>
      <c r="CM29" s="2188"/>
      <c r="CN29" s="509" t="s">
        <v>1647</v>
      </c>
    </row>
    <row r="30" spans="1:103" s="509" customFormat="1">
      <c r="A30" s="901">
        <f t="shared" si="76"/>
        <v>11</v>
      </c>
      <c r="B30" s="518" t="s">
        <v>886</v>
      </c>
      <c r="C30" s="858">
        <f>SUM(HPF.!M26+UNHCR.!M26)</f>
        <v>0</v>
      </c>
      <c r="D30" s="858">
        <f>SUM(HPF.!N26+UNHCR.!N26)</f>
        <v>0</v>
      </c>
      <c r="E30" s="858">
        <f>SUM(HPF.!O26+UNHCR.!O26)</f>
        <v>984</v>
      </c>
      <c r="F30" s="858">
        <f>SUM(HPF.!P26+UNHCR.!P26)</f>
        <v>1008</v>
      </c>
      <c r="G30" s="859">
        <f t="shared" si="82"/>
        <v>984</v>
      </c>
      <c r="H30" s="1520">
        <f t="shared" si="65"/>
        <v>1008</v>
      </c>
      <c r="I30" s="1968">
        <f t="shared" si="83"/>
        <v>1992</v>
      </c>
      <c r="J30" s="1533"/>
      <c r="K30" s="858">
        <f>SUM(UNHCR.!V26+HPF.!V26)</f>
        <v>0</v>
      </c>
      <c r="L30" s="858">
        <f>SUM(UNHCR.!W26+HPF.!W26)</f>
        <v>0</v>
      </c>
      <c r="M30" s="858">
        <f>45+112</f>
        <v>157</v>
      </c>
      <c r="N30" s="858">
        <f>53+112</f>
        <v>165</v>
      </c>
      <c r="O30" s="860">
        <f t="shared" ref="O30:O35" si="92">L30+M30</f>
        <v>157</v>
      </c>
      <c r="P30" s="860">
        <f t="shared" ref="P30:P35" si="93">K30+N30</f>
        <v>165</v>
      </c>
      <c r="Q30" s="860">
        <f t="shared" ref="Q30:Q35" si="94">O30+P30</f>
        <v>322</v>
      </c>
      <c r="R30" s="858">
        <f>SUM(UNHCR.!AC26+HPF.!AC26)</f>
        <v>0</v>
      </c>
      <c r="S30" s="858">
        <f>118-55</f>
        <v>63</v>
      </c>
      <c r="T30" s="858">
        <f>106-55</f>
        <v>51</v>
      </c>
      <c r="U30" s="858">
        <f>SUM(UNHCR.!AF26+HPF.!AF26)</f>
        <v>0</v>
      </c>
      <c r="V30" s="860">
        <f t="shared" si="67"/>
        <v>114</v>
      </c>
      <c r="W30" s="860">
        <f t="shared" si="68"/>
        <v>0</v>
      </c>
      <c r="X30" s="860">
        <f t="shared" si="69"/>
        <v>114</v>
      </c>
      <c r="Y30" s="906">
        <f>SUM(UNHCR.!AI26+HPF.!AI26)</f>
        <v>0</v>
      </c>
      <c r="Z30" s="906">
        <f>SUM(UNHCR.!AJ26+HPF.!AJ26)</f>
        <v>0</v>
      </c>
      <c r="AA30" s="906">
        <v>95</v>
      </c>
      <c r="AB30" s="906">
        <v>56</v>
      </c>
      <c r="AC30" s="860">
        <f t="shared" ref="AC30:AC35" si="95">Z30+AA30</f>
        <v>95</v>
      </c>
      <c r="AD30" s="860">
        <f t="shared" ref="AD30:AD35" si="96">Y30+AB30</f>
        <v>56</v>
      </c>
      <c r="AE30" s="860">
        <f t="shared" ref="AE30:AE35" si="97">AC30+AD30</f>
        <v>151</v>
      </c>
      <c r="AF30" s="906">
        <f>SUM(UNHCR.!AO26+HPF.!AO26)</f>
        <v>0</v>
      </c>
      <c r="AG30" s="906">
        <f>SUM(UNHCR.!AP26+HPF.!AP26)</f>
        <v>0</v>
      </c>
      <c r="AH30" s="906">
        <f>SUM(UNHCR.!AQ26+HPF.!AQ26)</f>
        <v>38</v>
      </c>
      <c r="AI30" s="906">
        <f>SUM(UNHCR.!AR26+HPF.!AR26)</f>
        <v>0</v>
      </c>
      <c r="AJ30" s="860">
        <f t="shared" ref="AJ30:AJ35" si="98">AG30+AH30</f>
        <v>38</v>
      </c>
      <c r="AK30" s="860">
        <f t="shared" ref="AK30:AK35" si="99">AF30+AI30</f>
        <v>0</v>
      </c>
      <c r="AL30" s="860">
        <f t="shared" ref="AL30:AL35" si="100">AJ30+AK30</f>
        <v>38</v>
      </c>
      <c r="AM30" s="906">
        <f>SUM(UNHCR.!AU26+HPF.!AU26)</f>
        <v>0</v>
      </c>
      <c r="AN30" s="906">
        <f>SUM(UNHCR.!AV26+HPF.!AV26)</f>
        <v>0</v>
      </c>
      <c r="AO30" s="906">
        <v>52</v>
      </c>
      <c r="AP30" s="906">
        <v>55</v>
      </c>
      <c r="AQ30" s="860">
        <f t="shared" si="84"/>
        <v>52</v>
      </c>
      <c r="AR30" s="860">
        <f t="shared" si="85"/>
        <v>55</v>
      </c>
      <c r="AS30" s="860">
        <f t="shared" si="86"/>
        <v>107</v>
      </c>
      <c r="AT30" s="906">
        <f>SUM(HPF.!BA26+UNHCR.!BA26)</f>
        <v>40</v>
      </c>
      <c r="AU30" s="906">
        <f>SUM(HPF.!BB26+UNHCR.!BB26)</f>
        <v>39</v>
      </c>
      <c r="AV30" s="906">
        <f>SUM(HPF.!BC26+UNHCR.!BC26)</f>
        <v>41</v>
      </c>
      <c r="AW30" s="906">
        <f>SUM(HPF.!BD26+UNHCR.!BD26)</f>
        <v>42</v>
      </c>
      <c r="AX30" s="860">
        <f t="shared" si="87"/>
        <v>80</v>
      </c>
      <c r="AY30" s="860">
        <f t="shared" si="88"/>
        <v>82</v>
      </c>
      <c r="AZ30" s="860">
        <f t="shared" si="89"/>
        <v>162</v>
      </c>
      <c r="BA30" s="906">
        <f>SUM(HPF.!BG26+UNHCR.!BG26)</f>
        <v>0</v>
      </c>
      <c r="BB30" s="906">
        <f>SUM(HPF.!BH26+UNHCR.!BH26)</f>
        <v>0</v>
      </c>
      <c r="BC30" s="906">
        <f>SUM(HPF.!BI26+UNHCR.!BI26)</f>
        <v>24</v>
      </c>
      <c r="BD30" s="906">
        <f>SUM(HPF.!BJ26+UNHCR.!BJ26)</f>
        <v>24</v>
      </c>
      <c r="BE30" s="860">
        <f t="shared" si="18"/>
        <v>24</v>
      </c>
      <c r="BF30" s="860">
        <f t="shared" si="19"/>
        <v>24</v>
      </c>
      <c r="BG30" s="860">
        <f t="shared" si="20"/>
        <v>48</v>
      </c>
      <c r="BH30" s="906">
        <f>SUM(HPF.!BM26+UNHCR.!BM26)</f>
        <v>0</v>
      </c>
      <c r="BI30" s="906">
        <f>SUM(HPF.!BN26+UNHCR.!BN26)</f>
        <v>0</v>
      </c>
      <c r="BJ30" s="906">
        <f>SUM(HPF.!BO26+UNHCR.!BO26)</f>
        <v>26</v>
      </c>
      <c r="BK30" s="906">
        <f>SUM(HPF.!BP26+UNHCR.!BP26)</f>
        <v>34</v>
      </c>
      <c r="BL30" s="860">
        <f t="shared" si="21"/>
        <v>26</v>
      </c>
      <c r="BM30" s="860">
        <f t="shared" si="22"/>
        <v>34</v>
      </c>
      <c r="BN30" s="860">
        <f t="shared" si="23"/>
        <v>60</v>
      </c>
      <c r="BO30" s="906">
        <f>SUM(HPF.!BS26+UNHCR.!BS26)</f>
        <v>0</v>
      </c>
      <c r="BP30" s="906">
        <f>SUM(HPF.!BT26+UNHCR.!BT26)</f>
        <v>0</v>
      </c>
      <c r="BQ30" s="906">
        <f>SUM(HPF.!BU26+UNHCR.!BU26)</f>
        <v>0</v>
      </c>
      <c r="BR30" s="906">
        <f>SUM(HPF.!BV26+UNHCR.!BV26)</f>
        <v>32</v>
      </c>
      <c r="BS30" s="860">
        <f t="shared" si="24"/>
        <v>0</v>
      </c>
      <c r="BT30" s="860">
        <f t="shared" si="25"/>
        <v>32</v>
      </c>
      <c r="BU30" s="860">
        <f t="shared" si="32"/>
        <v>32</v>
      </c>
      <c r="BV30" s="906">
        <f>SUM(HPF.!BY26+UNHCR.!BY26)</f>
        <v>0</v>
      </c>
      <c r="BW30" s="906">
        <f>SUM(HPF.!BZ26+UNHCR.!BZ26)</f>
        <v>0</v>
      </c>
      <c r="BX30" s="906">
        <f>SUM(HPF.!CA26+UNHCR.!CA26)</f>
        <v>0</v>
      </c>
      <c r="BY30" s="906">
        <f>SUM(HPF.!CB26+UNHCR.!CB26)</f>
        <v>0</v>
      </c>
      <c r="BZ30" s="860">
        <f t="shared" si="26"/>
        <v>0</v>
      </c>
      <c r="CA30" s="860">
        <f t="shared" si="27"/>
        <v>0</v>
      </c>
      <c r="CB30" s="860">
        <f t="shared" si="28"/>
        <v>0</v>
      </c>
      <c r="CC30" s="1977">
        <f t="shared" si="29"/>
        <v>1992</v>
      </c>
      <c r="CD30" s="906">
        <v>0</v>
      </c>
      <c r="CE30" s="2189">
        <v>0</v>
      </c>
      <c r="CF30" s="2201">
        <f>UNHCR.!CG26+HPF.!EC26</f>
        <v>555</v>
      </c>
      <c r="CG30" s="2202">
        <f>UNHCR.!CH26+HPF.!ED26</f>
        <v>479</v>
      </c>
      <c r="CH30" s="2199">
        <f t="shared" si="79"/>
        <v>555</v>
      </c>
      <c r="CI30" s="2199">
        <f t="shared" si="80"/>
        <v>479</v>
      </c>
      <c r="CJ30" s="1975">
        <f t="shared" si="81"/>
        <v>1034</v>
      </c>
      <c r="CK30" s="1516">
        <f t="shared" si="91"/>
        <v>0.51907630522088355</v>
      </c>
      <c r="CL30" s="1508"/>
      <c r="CM30" s="2205"/>
      <c r="CN30" s="509" t="s">
        <v>1648</v>
      </c>
    </row>
    <row r="31" spans="1:103" s="509" customFormat="1">
      <c r="A31" s="901">
        <f t="shared" si="76"/>
        <v>12</v>
      </c>
      <c r="B31" s="518" t="s">
        <v>888</v>
      </c>
      <c r="C31" s="858">
        <f>SUM(HPF.!M27+UNHCR.!M27)</f>
        <v>21567</v>
      </c>
      <c r="D31" s="858">
        <f>SUM(HPF.!N27+UNHCR.!N27)</f>
        <v>11760</v>
      </c>
      <c r="E31" s="858">
        <f>SUM(HPF.!O27+UNHCR.!O27)</f>
        <v>0</v>
      </c>
      <c r="F31" s="858">
        <f>SUM(HPF.!P27+UNHCR.!P27)</f>
        <v>0</v>
      </c>
      <c r="G31" s="859">
        <f t="shared" si="82"/>
        <v>11760</v>
      </c>
      <c r="H31" s="1520">
        <f t="shared" si="65"/>
        <v>21567</v>
      </c>
      <c r="I31" s="1968">
        <f t="shared" si="83"/>
        <v>33327</v>
      </c>
      <c r="J31" s="1533"/>
      <c r="K31" s="858">
        <f>SUM(UNHCR.!V27+HPF.!V27)</f>
        <v>11696</v>
      </c>
      <c r="L31" s="858">
        <f>SUM(UNHCR.!W27+HPF.!W27)</f>
        <v>2564</v>
      </c>
      <c r="M31" s="858">
        <f>SUM(UNHCR.!X27+HPF.!X27)</f>
        <v>0</v>
      </c>
      <c r="N31" s="858">
        <f>SUM(UNHCR.!Y27+HPF.!Y27)</f>
        <v>0</v>
      </c>
      <c r="O31" s="860">
        <f t="shared" si="92"/>
        <v>2564</v>
      </c>
      <c r="P31" s="860">
        <f t="shared" si="93"/>
        <v>11696</v>
      </c>
      <c r="Q31" s="860">
        <f t="shared" si="94"/>
        <v>14260</v>
      </c>
      <c r="R31" s="858">
        <f>SUM(UNHCR.!AC27+HPF.!AC27)</f>
        <v>1320</v>
      </c>
      <c r="S31" s="858">
        <f>SUM(UNHCR.!AD27+HPF.!AD27)</f>
        <v>888</v>
      </c>
      <c r="T31" s="858">
        <f>SUM(UNHCR.!AE27+HPF.!AE27)</f>
        <v>0</v>
      </c>
      <c r="U31" s="858">
        <f>SUM(UNHCR.!AF27+HPF.!AF27)</f>
        <v>0</v>
      </c>
      <c r="V31" s="860">
        <f t="shared" si="67"/>
        <v>888</v>
      </c>
      <c r="W31" s="860">
        <f t="shared" si="68"/>
        <v>1320</v>
      </c>
      <c r="X31" s="860">
        <f t="shared" si="69"/>
        <v>2208</v>
      </c>
      <c r="Y31" s="906">
        <f>SUM(UNHCR.!AI27+HPF.!AI27)</f>
        <v>1299</v>
      </c>
      <c r="Z31" s="906">
        <f>SUM(UNHCR.!AJ27+HPF.!AJ27)</f>
        <v>875</v>
      </c>
      <c r="AA31" s="906">
        <f>SUM(UNHCR.!AK27+HPF.!AK27)</f>
        <v>0</v>
      </c>
      <c r="AB31" s="906">
        <f>SUM(UNHCR.!AL27+HPF.!AL27)</f>
        <v>0</v>
      </c>
      <c r="AC31" s="860">
        <f t="shared" si="95"/>
        <v>875</v>
      </c>
      <c r="AD31" s="860">
        <f t="shared" si="96"/>
        <v>1299</v>
      </c>
      <c r="AE31" s="860">
        <f t="shared" si="97"/>
        <v>2174</v>
      </c>
      <c r="AF31" s="906">
        <f>SUM(UNHCR.!AO27+HPF.!AO27)</f>
        <v>1128</v>
      </c>
      <c r="AG31" s="906">
        <f>SUM(UNHCR.!AP27+HPF.!AP27)</f>
        <v>620</v>
      </c>
      <c r="AH31" s="906">
        <f>SUM(UNHCR.!AQ27+HPF.!AQ27)</f>
        <v>0</v>
      </c>
      <c r="AI31" s="906">
        <f>SUM(UNHCR.!AR27+HPF.!AR27)</f>
        <v>0</v>
      </c>
      <c r="AJ31" s="860">
        <f t="shared" si="98"/>
        <v>620</v>
      </c>
      <c r="AK31" s="860">
        <f t="shared" si="99"/>
        <v>1128</v>
      </c>
      <c r="AL31" s="860">
        <f t="shared" si="100"/>
        <v>1748</v>
      </c>
      <c r="AM31" s="906">
        <f>SUM(UNHCR.!AU27+HPF.!AU27)</f>
        <v>1129</v>
      </c>
      <c r="AN31" s="906">
        <f>SUM(UNHCR.!AV27+HPF.!AV27)</f>
        <v>346</v>
      </c>
      <c r="AO31" s="906">
        <f>SUM(UNHCR.!AW27+HPF.!AW27)</f>
        <v>0</v>
      </c>
      <c r="AP31" s="906">
        <f>SUM(UNHCR.!AX27+HPF.!AX27)</f>
        <v>0</v>
      </c>
      <c r="AQ31" s="860">
        <f t="shared" si="84"/>
        <v>346</v>
      </c>
      <c r="AR31" s="860">
        <f>AM31+AP31</f>
        <v>1129</v>
      </c>
      <c r="AS31" s="860">
        <f t="shared" si="86"/>
        <v>1475</v>
      </c>
      <c r="AT31" s="906">
        <f>SUM(HPF.!BA27+UNHCR.!BA27)</f>
        <v>2191</v>
      </c>
      <c r="AU31" s="906">
        <f>SUM(HPF.!BB27+UNHCR.!BB27)</f>
        <v>1408</v>
      </c>
      <c r="AV31" s="906">
        <f>SUM(HPF.!BC27+UNHCR.!BC27)</f>
        <v>0</v>
      </c>
      <c r="AW31" s="906">
        <f>SUM(HPF.!BD27+UNHCR.!BD27)</f>
        <v>0</v>
      </c>
      <c r="AX31" s="860">
        <f t="shared" si="87"/>
        <v>1408</v>
      </c>
      <c r="AY31" s="860">
        <f t="shared" si="88"/>
        <v>2191</v>
      </c>
      <c r="AZ31" s="860">
        <f t="shared" si="89"/>
        <v>3599</v>
      </c>
      <c r="BA31" s="906">
        <f>SUM(HPF.!BG27+UNHCR.!BG27)</f>
        <v>1565</v>
      </c>
      <c r="BB31" s="906">
        <f>SUM(HPF.!BH27+UNHCR.!BH27)</f>
        <v>1076</v>
      </c>
      <c r="BC31" s="906">
        <f>SUM(HPF.!BI27+UNHCR.!BI27)</f>
        <v>0</v>
      </c>
      <c r="BD31" s="906">
        <f>SUM(HPF.!BJ27+UNHCR.!BJ27)</f>
        <v>0</v>
      </c>
      <c r="BE31" s="860">
        <f t="shared" si="18"/>
        <v>1076</v>
      </c>
      <c r="BF31" s="860">
        <f t="shared" si="19"/>
        <v>1565</v>
      </c>
      <c r="BG31" s="860">
        <f t="shared" si="20"/>
        <v>2641</v>
      </c>
      <c r="BH31" s="906">
        <f>SUM(HPF.!BM27+UNHCR.!BM27)</f>
        <v>2309</v>
      </c>
      <c r="BI31" s="906">
        <f>SUM(HPF.!BN27+UNHCR.!BN27)</f>
        <v>573</v>
      </c>
      <c r="BJ31" s="906">
        <f>SUM(HPF.!BO27+UNHCR.!BO27)</f>
        <v>0</v>
      </c>
      <c r="BK31" s="906">
        <f>SUM(HPF.!BP27+UNHCR.!BP27)</f>
        <v>0</v>
      </c>
      <c r="BL31" s="860">
        <f t="shared" si="21"/>
        <v>573</v>
      </c>
      <c r="BM31" s="860">
        <f t="shared" si="22"/>
        <v>2309</v>
      </c>
      <c r="BN31" s="860">
        <f t="shared" si="23"/>
        <v>2882</v>
      </c>
      <c r="BO31" s="906">
        <f>SUM(HPF.!BS27+UNHCR.!BS27)</f>
        <v>4594</v>
      </c>
      <c r="BP31" s="906">
        <f>SUM(HPF.!BT27+UNHCR.!BT27)</f>
        <v>1234</v>
      </c>
      <c r="BQ31" s="906">
        <f>SUM(HPF.!BU27+UNHCR.!BU27)</f>
        <v>0</v>
      </c>
      <c r="BR31" s="906">
        <f>SUM(HPF.!BV27+UNHCR.!BV27)</f>
        <v>0</v>
      </c>
      <c r="BS31" s="860">
        <f t="shared" si="24"/>
        <v>1234</v>
      </c>
      <c r="BT31" s="860">
        <f t="shared" si="25"/>
        <v>4594</v>
      </c>
      <c r="BU31" s="860">
        <f t="shared" si="32"/>
        <v>5828</v>
      </c>
      <c r="BV31" s="906">
        <f>SUM(HPF.!BY27+UNHCR.!BY27)</f>
        <v>2082</v>
      </c>
      <c r="BW31" s="906">
        <f>SUM(HPF.!BZ27+UNHCR.!BZ27)</f>
        <v>0</v>
      </c>
      <c r="BX31" s="906">
        <f>SUM(HPF.!CA27+UNHCR.!CA27)</f>
        <v>0</v>
      </c>
      <c r="BY31" s="906">
        <f>SUM(HPF.!CB27+UNHCR.!CB27)</f>
        <v>0</v>
      </c>
      <c r="BZ31" s="860">
        <f t="shared" si="26"/>
        <v>0</v>
      </c>
      <c r="CA31" s="860">
        <f t="shared" si="27"/>
        <v>2082</v>
      </c>
      <c r="CB31" s="860">
        <f t="shared" si="28"/>
        <v>2082</v>
      </c>
      <c r="CC31" s="1977">
        <f t="shared" si="29"/>
        <v>33327</v>
      </c>
      <c r="CD31" s="2203">
        <f>P31+W31+AD31+AK31+AR31+AY31+BF31+BM31+BT31+CA31</f>
        <v>29313</v>
      </c>
      <c r="CE31" s="2203">
        <f>L31+S31+Z31+AG31+AN31+AU31+BB31+BI31+BP31+BW31</f>
        <v>9584</v>
      </c>
      <c r="CF31" s="2203">
        <f>M31+T31+AA31+AH31+AO31+AV31+BC31+BJ31+BQ31+BX31</f>
        <v>0</v>
      </c>
      <c r="CG31" s="1485">
        <v>0</v>
      </c>
      <c r="CH31" s="2199">
        <f>CE31</f>
        <v>9584</v>
      </c>
      <c r="CI31" s="2199">
        <f>CD31</f>
        <v>29313</v>
      </c>
      <c r="CJ31" s="1975">
        <f t="shared" si="81"/>
        <v>38897</v>
      </c>
      <c r="CK31" s="1518">
        <f t="shared" si="91"/>
        <v>1.1671317550334563</v>
      </c>
      <c r="CL31" s="1508"/>
      <c r="CM31" s="2182"/>
      <c r="CN31" s="507" t="s">
        <v>1216</v>
      </c>
    </row>
    <row r="32" spans="1:103" ht="21" customHeight="1">
      <c r="A32" s="901">
        <f t="shared" si="76"/>
        <v>13</v>
      </c>
      <c r="B32" s="713" t="s">
        <v>604</v>
      </c>
      <c r="C32" s="858">
        <f>SUM(HPF.!M28+UNHCR.!M28)</f>
        <v>7</v>
      </c>
      <c r="D32" s="858">
        <f>SUM(HPF.!N28+UNHCR.!N28)</f>
        <v>14</v>
      </c>
      <c r="E32" s="858">
        <f>SUM(HPF.!O28+UNHCR.!O28)</f>
        <v>0</v>
      </c>
      <c r="F32" s="858">
        <f>SUM(HPF.!P28+UNHCR.!P28)</f>
        <v>0</v>
      </c>
      <c r="G32" s="859">
        <f t="shared" si="82"/>
        <v>14</v>
      </c>
      <c r="H32" s="1520">
        <f t="shared" si="65"/>
        <v>7</v>
      </c>
      <c r="I32" s="1968">
        <f t="shared" si="83"/>
        <v>21</v>
      </c>
      <c r="J32" s="1533"/>
      <c r="K32" s="858">
        <f>SUM(UNHCR.!V28+HPF.!V28)</f>
        <v>0</v>
      </c>
      <c r="L32" s="858">
        <f>SUM(UNHCR.!W28+HPF.!W28)</f>
        <v>0</v>
      </c>
      <c r="M32" s="858">
        <f>SUM(UNHCR.!X28+HPF.!X28)</f>
        <v>0</v>
      </c>
      <c r="N32" s="858">
        <f>SUM(UNHCR.!Y28+HPF.!Y28)</f>
        <v>0</v>
      </c>
      <c r="O32" s="860">
        <f t="shared" si="92"/>
        <v>0</v>
      </c>
      <c r="P32" s="860">
        <f t="shared" si="93"/>
        <v>0</v>
      </c>
      <c r="Q32" s="860">
        <f t="shared" si="94"/>
        <v>0</v>
      </c>
      <c r="R32" s="858">
        <f>SUM(UNHCR.!AC28+HPF.!AC28)</f>
        <v>0</v>
      </c>
      <c r="S32" s="858">
        <f>SUM(UNHCR.!AD28+HPF.!AD28)</f>
        <v>0</v>
      </c>
      <c r="T32" s="858">
        <f>SUM(UNHCR.!AE28+HPF.!AE28)</f>
        <v>0</v>
      </c>
      <c r="U32" s="858">
        <f>SUM(UNHCR.!AF28+HPF.!AF28)</f>
        <v>0</v>
      </c>
      <c r="V32" s="860">
        <f t="shared" si="67"/>
        <v>0</v>
      </c>
      <c r="W32" s="860">
        <f t="shared" si="68"/>
        <v>0</v>
      </c>
      <c r="X32" s="860">
        <f t="shared" si="69"/>
        <v>0</v>
      </c>
      <c r="Y32" s="906">
        <f>SUM(UNHCR.!AI28+HPF.!AI28)</f>
        <v>0</v>
      </c>
      <c r="Z32" s="906">
        <f>SUM(UNHCR.!AJ28+HPF.!AJ28)</f>
        <v>0</v>
      </c>
      <c r="AA32" s="906">
        <f>SUM(UNHCR.!AK28+HPF.!AK28)</f>
        <v>0</v>
      </c>
      <c r="AB32" s="906">
        <f>SUM(UNHCR.!AL28+HPF.!AL28)</f>
        <v>0</v>
      </c>
      <c r="AC32" s="860">
        <f t="shared" si="95"/>
        <v>0</v>
      </c>
      <c r="AD32" s="860">
        <f t="shared" si="96"/>
        <v>0</v>
      </c>
      <c r="AE32" s="860">
        <f t="shared" si="97"/>
        <v>0</v>
      </c>
      <c r="AF32" s="906">
        <f>SUM(UNHCR.!AO28+HPF.!AO28)</f>
        <v>0</v>
      </c>
      <c r="AG32" s="906">
        <f>SUM(UNHCR.!AP28+HPF.!AP28)</f>
        <v>0</v>
      </c>
      <c r="AH32" s="906">
        <f>SUM(UNHCR.!AQ28+HPF.!AQ28)</f>
        <v>0</v>
      </c>
      <c r="AI32" s="906">
        <f>SUM(UNHCR.!AR28+HPF.!AR28)</f>
        <v>0</v>
      </c>
      <c r="AJ32" s="860">
        <f t="shared" si="98"/>
        <v>0</v>
      </c>
      <c r="AK32" s="860">
        <f t="shared" si="99"/>
        <v>0</v>
      </c>
      <c r="AL32" s="860">
        <f t="shared" si="100"/>
        <v>0</v>
      </c>
      <c r="AM32" s="906">
        <f>SUM(UNHCR.!AU28+HPF.!AU28)</f>
        <v>0</v>
      </c>
      <c r="AN32" s="906">
        <f>SUM(UNHCR.!AV28+HPF.!AV28)</f>
        <v>0</v>
      </c>
      <c r="AO32" s="906">
        <f>SUM(UNHCR.!AW28+HPF.!AW28)</f>
        <v>0</v>
      </c>
      <c r="AP32" s="906">
        <f>SUM(UNHCR.!AX28+HPF.!AX28)</f>
        <v>0</v>
      </c>
      <c r="AQ32" s="860">
        <f t="shared" si="84"/>
        <v>0</v>
      </c>
      <c r="AR32" s="860">
        <f t="shared" si="85"/>
        <v>0</v>
      </c>
      <c r="AS32" s="860">
        <f t="shared" si="86"/>
        <v>0</v>
      </c>
      <c r="AT32" s="906">
        <f>SUM(HPF.!BA28+UNHCR.!BA28)</f>
        <v>0</v>
      </c>
      <c r="AU32" s="906">
        <f>SUM(HPF.!BB28+UNHCR.!BB28)</f>
        <v>0</v>
      </c>
      <c r="AV32" s="906">
        <f>SUM(HPF.!BC28+UNHCR.!BC28)</f>
        <v>0</v>
      </c>
      <c r="AW32" s="906">
        <f>SUM(HPF.!BD28+UNHCR.!BD28)</f>
        <v>0</v>
      </c>
      <c r="AX32" s="860">
        <f t="shared" si="87"/>
        <v>0</v>
      </c>
      <c r="AY32" s="860">
        <f t="shared" si="88"/>
        <v>0</v>
      </c>
      <c r="AZ32" s="860">
        <f t="shared" si="89"/>
        <v>0</v>
      </c>
      <c r="BA32" s="906">
        <f>SUM(HPF.!BG28+UNHCR.!BG28)</f>
        <v>1</v>
      </c>
      <c r="BB32" s="906">
        <f>SUM(HPF.!BH28+UNHCR.!BH28)</f>
        <v>1</v>
      </c>
      <c r="BC32" s="906">
        <f>SUM(HPF.!BI28+UNHCR.!BI28)</f>
        <v>0</v>
      </c>
      <c r="BD32" s="906">
        <f>SUM(HPF.!BJ28+UNHCR.!BJ28)</f>
        <v>0</v>
      </c>
      <c r="BE32" s="860">
        <f t="shared" si="18"/>
        <v>1</v>
      </c>
      <c r="BF32" s="860">
        <f t="shared" si="19"/>
        <v>1</v>
      </c>
      <c r="BG32" s="860">
        <f t="shared" si="20"/>
        <v>2</v>
      </c>
      <c r="BH32" s="906">
        <f>SUM(HPF.!BM28+UNHCR.!BM28)</f>
        <v>0</v>
      </c>
      <c r="BI32" s="906">
        <f>SUM(HPF.!BN28+UNHCR.!BN28)</f>
        <v>0</v>
      </c>
      <c r="BJ32" s="906">
        <f>SUM(HPF.!BO28+UNHCR.!BO28)</f>
        <v>0</v>
      </c>
      <c r="BK32" s="906">
        <f>SUM(HPF.!BP28+UNHCR.!BP28)</f>
        <v>0</v>
      </c>
      <c r="BL32" s="860">
        <f t="shared" si="21"/>
        <v>0</v>
      </c>
      <c r="BM32" s="860">
        <f t="shared" si="22"/>
        <v>0</v>
      </c>
      <c r="BN32" s="860">
        <f t="shared" si="23"/>
        <v>0</v>
      </c>
      <c r="BO32" s="906">
        <f>SUM(HPF.!BS28+UNHCR.!BS28)</f>
        <v>0</v>
      </c>
      <c r="BP32" s="906">
        <f>SUM(HPF.!BT28+UNHCR.!BT28)</f>
        <v>0</v>
      </c>
      <c r="BQ32" s="906">
        <f>SUM(HPF.!BU28+UNHCR.!BU28)</f>
        <v>0</v>
      </c>
      <c r="BR32" s="906">
        <f>SUM(HPF.!BV28+UNHCR.!BV28)</f>
        <v>0</v>
      </c>
      <c r="BS32" s="860">
        <f t="shared" si="24"/>
        <v>0</v>
      </c>
      <c r="BT32" s="860">
        <f t="shared" si="25"/>
        <v>0</v>
      </c>
      <c r="BU32" s="860">
        <f t="shared" si="32"/>
        <v>0</v>
      </c>
      <c r="BV32" s="906">
        <f>SUM(HPF.!BY28+UNHCR.!BY28)</f>
        <v>0</v>
      </c>
      <c r="BW32" s="906">
        <f>SUM(HPF.!BZ28+UNHCR.!BZ28)</f>
        <v>0</v>
      </c>
      <c r="BX32" s="906">
        <f>SUM(HPF.!CA28+UNHCR.!CA28)</f>
        <v>0</v>
      </c>
      <c r="BY32" s="906">
        <f>SUM(HPF.!CB28+UNHCR.!CB28)</f>
        <v>0</v>
      </c>
      <c r="BZ32" s="860">
        <f t="shared" si="26"/>
        <v>0</v>
      </c>
      <c r="CA32" s="860">
        <f t="shared" si="27"/>
        <v>0</v>
      </c>
      <c r="CB32" s="860">
        <f t="shared" si="28"/>
        <v>0</v>
      </c>
      <c r="CC32" s="1977">
        <f t="shared" si="29"/>
        <v>21</v>
      </c>
      <c r="CD32" s="2200">
        <f>UNHCR.!CE28+HPF.!EA28+'SAFPAC-SRH'!BG16</f>
        <v>208</v>
      </c>
      <c r="CE32" s="2200">
        <f>UNHCR.!CF28+HPF.!EB28+'SAFPAC-SRH'!BH16</f>
        <v>7</v>
      </c>
      <c r="CF32" s="2204">
        <f>UNHCR.!CG28+HPF.!EC28+'SAFPAC-SRH'!BI16</f>
        <v>0</v>
      </c>
      <c r="CG32" s="2204">
        <f>UNHCR.!CH28+HPF.!ED28+'SAFPAC-SRH'!BJ16</f>
        <v>0</v>
      </c>
      <c r="CH32" s="2199">
        <f t="shared" si="79"/>
        <v>7</v>
      </c>
      <c r="CI32" s="2199">
        <f t="shared" si="80"/>
        <v>208</v>
      </c>
      <c r="CJ32" s="1975">
        <f t="shared" si="81"/>
        <v>215</v>
      </c>
      <c r="CK32" s="1518">
        <f t="shared" si="91"/>
        <v>10.238095238095237</v>
      </c>
      <c r="CM32" s="2183"/>
      <c r="CN32" s="507" t="s">
        <v>1216</v>
      </c>
    </row>
    <row r="33" spans="1:92" s="509" customFormat="1">
      <c r="A33" s="901">
        <f t="shared" si="76"/>
        <v>14</v>
      </c>
      <c r="B33" s="518" t="s">
        <v>605</v>
      </c>
      <c r="C33" s="858">
        <f>SUM(HPF.!M29+UNHCR.!M29)</f>
        <v>41</v>
      </c>
      <c r="D33" s="858">
        <f>SUM(HPF.!N29+UNHCR.!N29)</f>
        <v>54</v>
      </c>
      <c r="E33" s="858">
        <f>SUM(HPF.!O29+UNHCR.!O29)</f>
        <v>0</v>
      </c>
      <c r="F33" s="858">
        <f>SUM(HPF.!P29+UNHCR.!P29)</f>
        <v>0</v>
      </c>
      <c r="G33" s="859">
        <f t="shared" si="82"/>
        <v>54</v>
      </c>
      <c r="H33" s="1520">
        <f t="shared" si="65"/>
        <v>41</v>
      </c>
      <c r="I33" s="1968">
        <f t="shared" si="83"/>
        <v>95</v>
      </c>
      <c r="J33" s="1533"/>
      <c r="K33" s="858">
        <f>SUM(UNHCR.!V29+HPF.!V29)</f>
        <v>0</v>
      </c>
      <c r="L33" s="858">
        <f>SUM(UNHCR.!W29+HPF.!W29)</f>
        <v>0</v>
      </c>
      <c r="M33" s="858">
        <f>SUM(UNHCR.!X29+HPF.!X29)</f>
        <v>0</v>
      </c>
      <c r="N33" s="858">
        <f>SUM(UNHCR.!Y29+HPF.!Y29)</f>
        <v>0</v>
      </c>
      <c r="O33" s="860">
        <f t="shared" si="92"/>
        <v>0</v>
      </c>
      <c r="P33" s="860">
        <f t="shared" si="93"/>
        <v>0</v>
      </c>
      <c r="Q33" s="860">
        <f t="shared" si="94"/>
        <v>0</v>
      </c>
      <c r="R33" s="858">
        <f>SUM(UNHCR.!AC29+HPF.!AC29)</f>
        <v>0</v>
      </c>
      <c r="S33" s="858">
        <f>SUM(UNHCR.!AD29+HPF.!AD29)</f>
        <v>0</v>
      </c>
      <c r="T33" s="858">
        <f>SUM(UNHCR.!AE29+HPF.!AE29)</f>
        <v>0</v>
      </c>
      <c r="U33" s="858">
        <f>SUM(UNHCR.!AF29+HPF.!AF29)</f>
        <v>0</v>
      </c>
      <c r="V33" s="860">
        <f t="shared" si="67"/>
        <v>0</v>
      </c>
      <c r="W33" s="860">
        <f t="shared" si="68"/>
        <v>0</v>
      </c>
      <c r="X33" s="860">
        <f t="shared" si="69"/>
        <v>0</v>
      </c>
      <c r="Y33" s="906">
        <f>SUM(UNHCR.!AI29+HPF.!AI29)</f>
        <v>0</v>
      </c>
      <c r="Z33" s="906">
        <f>SUM(UNHCR.!AJ29+HPF.!AJ29)</f>
        <v>0</v>
      </c>
      <c r="AA33" s="906">
        <f>SUM(UNHCR.!AK29+HPF.!AK29)</f>
        <v>0</v>
      </c>
      <c r="AB33" s="906">
        <f>SUM(UNHCR.!AL29+HPF.!AL29)</f>
        <v>0</v>
      </c>
      <c r="AC33" s="860">
        <f t="shared" si="95"/>
        <v>0</v>
      </c>
      <c r="AD33" s="860">
        <f t="shared" si="96"/>
        <v>0</v>
      </c>
      <c r="AE33" s="860">
        <f t="shared" si="97"/>
        <v>0</v>
      </c>
      <c r="AF33" s="906">
        <f>SUM(UNHCR.!AO29+HPF.!AO29)</f>
        <v>0</v>
      </c>
      <c r="AG33" s="906">
        <f>SUM(UNHCR.!AP29+HPF.!AP29)</f>
        <v>0</v>
      </c>
      <c r="AH33" s="906">
        <f>SUM(UNHCR.!AQ29+HPF.!AQ29)</f>
        <v>0</v>
      </c>
      <c r="AI33" s="906">
        <f>SUM(UNHCR.!AR29+HPF.!AR29)</f>
        <v>0</v>
      </c>
      <c r="AJ33" s="860">
        <f t="shared" si="98"/>
        <v>0</v>
      </c>
      <c r="AK33" s="860">
        <f t="shared" si="99"/>
        <v>0</v>
      </c>
      <c r="AL33" s="860">
        <f t="shared" si="100"/>
        <v>0</v>
      </c>
      <c r="AM33" s="906">
        <f>SUM(UNHCR.!AU29+HPF.!AU29)</f>
        <v>0</v>
      </c>
      <c r="AN33" s="906">
        <f>SUM(UNHCR.!AV29+HPF.!AV29)</f>
        <v>0</v>
      </c>
      <c r="AO33" s="906">
        <f>SUM(UNHCR.!AW29+HPF.!AW29)</f>
        <v>0</v>
      </c>
      <c r="AP33" s="906">
        <f>SUM(UNHCR.!AX29+HPF.!AX29)</f>
        <v>0</v>
      </c>
      <c r="AQ33" s="860">
        <f t="shared" si="84"/>
        <v>0</v>
      </c>
      <c r="AR33" s="860">
        <f t="shared" si="85"/>
        <v>0</v>
      </c>
      <c r="AS33" s="860">
        <f t="shared" si="86"/>
        <v>0</v>
      </c>
      <c r="AT33" s="906">
        <f>SUM(HPF.!BA29+UNHCR.!BA29)</f>
        <v>0</v>
      </c>
      <c r="AU33" s="906">
        <f>SUM(HPF.!BB29+UNHCR.!BB29)</f>
        <v>0</v>
      </c>
      <c r="AV33" s="906">
        <f>SUM(HPF.!BC29+UNHCR.!BC29)</f>
        <v>0</v>
      </c>
      <c r="AW33" s="906">
        <f>SUM(HPF.!BD29+UNHCR.!BD29)</f>
        <v>0</v>
      </c>
      <c r="AX33" s="860">
        <f t="shared" si="87"/>
        <v>0</v>
      </c>
      <c r="AY33" s="860">
        <f t="shared" si="88"/>
        <v>0</v>
      </c>
      <c r="AZ33" s="860">
        <f t="shared" si="89"/>
        <v>0</v>
      </c>
      <c r="BA33" s="906">
        <f>SUM(HPF.!BG29+UNHCR.!BG29)</f>
        <v>0</v>
      </c>
      <c r="BB33" s="906">
        <f>SUM(HPF.!BH29+UNHCR.!BH29)</f>
        <v>0</v>
      </c>
      <c r="BC33" s="906">
        <f>SUM(HPF.!BI29+UNHCR.!BI29)</f>
        <v>0</v>
      </c>
      <c r="BD33" s="906">
        <f>SUM(HPF.!BJ29+UNHCR.!BJ29)</f>
        <v>0</v>
      </c>
      <c r="BE33" s="860">
        <f t="shared" si="18"/>
        <v>0</v>
      </c>
      <c r="BF33" s="860">
        <f t="shared" si="19"/>
        <v>0</v>
      </c>
      <c r="BG33" s="860">
        <f t="shared" si="20"/>
        <v>0</v>
      </c>
      <c r="BH33" s="906">
        <f>SUM(HPF.!BM29+UNHCR.!BM29)</f>
        <v>0</v>
      </c>
      <c r="BI33" s="906">
        <f>SUM(HPF.!BN29+UNHCR.!BN29)</f>
        <v>0</v>
      </c>
      <c r="BJ33" s="906">
        <f>SUM(HPF.!BO29+UNHCR.!BO29)</f>
        <v>0</v>
      </c>
      <c r="BK33" s="906">
        <f>SUM(HPF.!BP29+UNHCR.!BP29)</f>
        <v>0</v>
      </c>
      <c r="BL33" s="860">
        <f t="shared" si="21"/>
        <v>0</v>
      </c>
      <c r="BM33" s="860">
        <f t="shared" si="22"/>
        <v>0</v>
      </c>
      <c r="BN33" s="860">
        <f t="shared" si="23"/>
        <v>0</v>
      </c>
      <c r="BO33" s="906">
        <f>SUM(HPF.!BS29+UNHCR.!BS29)</f>
        <v>6</v>
      </c>
      <c r="BP33" s="906">
        <f>SUM(HPF.!BT29+UNHCR.!BT29)</f>
        <v>22</v>
      </c>
      <c r="BQ33" s="906">
        <f>SUM(HPF.!BU29+UNHCR.!BU29)</f>
        <v>0</v>
      </c>
      <c r="BR33" s="906">
        <f>SUM(HPF.!BV29+UNHCR.!BV29)</f>
        <v>0</v>
      </c>
      <c r="BS33" s="860">
        <f t="shared" si="24"/>
        <v>22</v>
      </c>
      <c r="BT33" s="860">
        <f t="shared" si="25"/>
        <v>6</v>
      </c>
      <c r="BU33" s="860">
        <f t="shared" si="32"/>
        <v>28</v>
      </c>
      <c r="BV33" s="906">
        <f>SUM(HPF.!BY29+UNHCR.!BY29)</f>
        <v>3</v>
      </c>
      <c r="BW33" s="906">
        <f>SUM(HPF.!BZ29+UNHCR.!BZ29)</f>
        <v>12</v>
      </c>
      <c r="BX33" s="906">
        <f>SUM(HPF.!CA29+UNHCR.!CA29)</f>
        <v>0</v>
      </c>
      <c r="BY33" s="906">
        <f>SUM(HPF.!CB29+UNHCR.!CB29)</f>
        <v>0</v>
      </c>
      <c r="BZ33" s="860">
        <f t="shared" si="26"/>
        <v>12</v>
      </c>
      <c r="CA33" s="860">
        <f t="shared" si="27"/>
        <v>3</v>
      </c>
      <c r="CB33" s="860">
        <f t="shared" si="28"/>
        <v>15</v>
      </c>
      <c r="CC33" s="1977">
        <f t="shared" si="29"/>
        <v>95</v>
      </c>
      <c r="CD33" s="2200">
        <f>K33+R33+Y33+AF33+AM33+AT33+BA33+BH33+BO33+BV33</f>
        <v>9</v>
      </c>
      <c r="CE33" s="2200">
        <f>L33+S33+Z33+AG33+AN33+AU33+BB33+BI33+BP33+BW33</f>
        <v>34</v>
      </c>
      <c r="CF33" s="2200">
        <f>M33+T33+AA33+AH33+AO33+AV33+BC33+BJ33+BQ33+BX33</f>
        <v>0</v>
      </c>
      <c r="CG33" s="2200">
        <f>N33+U33+AB33+AI33+AP33+AW33+BD33+BK33+BR33+BY33</f>
        <v>0</v>
      </c>
      <c r="CH33" s="2199">
        <f t="shared" si="79"/>
        <v>34</v>
      </c>
      <c r="CI33" s="2199">
        <f t="shared" si="80"/>
        <v>9</v>
      </c>
      <c r="CJ33" s="1975">
        <f t="shared" si="81"/>
        <v>43</v>
      </c>
      <c r="CK33" s="1516">
        <f t="shared" si="91"/>
        <v>0.45263157894736844</v>
      </c>
      <c r="CL33" s="1508"/>
      <c r="CM33" s="2205"/>
      <c r="CN33" s="507" t="s">
        <v>1648</v>
      </c>
    </row>
    <row r="34" spans="1:92" s="509" customFormat="1">
      <c r="A34" s="901">
        <f t="shared" si="76"/>
        <v>15</v>
      </c>
      <c r="B34" s="518" t="s">
        <v>598</v>
      </c>
      <c r="C34" s="858">
        <f>SUM(HPF.!M30+UNHCR.!M30)</f>
        <v>2760</v>
      </c>
      <c r="D34" s="858">
        <f>SUM(HPF.!N30+UNHCR.!N30)</f>
        <v>0</v>
      </c>
      <c r="E34" s="858">
        <f>SUM(HPF.!O30+UNHCR.!O30)</f>
        <v>0</v>
      </c>
      <c r="F34" s="858">
        <f>SUM(HPF.!P30+UNHCR.!P30)</f>
        <v>0</v>
      </c>
      <c r="G34" s="859">
        <f t="shared" si="82"/>
        <v>0</v>
      </c>
      <c r="H34" s="1520">
        <f t="shared" si="65"/>
        <v>2760</v>
      </c>
      <c r="I34" s="1968">
        <f t="shared" si="83"/>
        <v>2760</v>
      </c>
      <c r="J34" s="1533"/>
      <c r="K34" s="858">
        <v>390</v>
      </c>
      <c r="L34" s="858">
        <f>SUM(UNHCR.!W30+HPF.!W30)</f>
        <v>0</v>
      </c>
      <c r="M34" s="858">
        <f>SUM(UNHCR.!X30+HPF.!X30)</f>
        <v>0</v>
      </c>
      <c r="N34" s="858">
        <f>SUM(UNHCR.!Y30+HPF.!Y30)</f>
        <v>0</v>
      </c>
      <c r="O34" s="860">
        <f t="shared" si="92"/>
        <v>0</v>
      </c>
      <c r="P34" s="860">
        <f t="shared" si="93"/>
        <v>390</v>
      </c>
      <c r="Q34" s="860">
        <f t="shared" si="94"/>
        <v>390</v>
      </c>
      <c r="R34" s="858">
        <f>SUM(UNHCR.!AC30+HPF.!AC30)</f>
        <v>173</v>
      </c>
      <c r="S34" s="858">
        <f>SUM(UNHCR.!AD30+HPF.!AD30)</f>
        <v>0</v>
      </c>
      <c r="T34" s="858">
        <f>SUM(UNHCR.!AE30+HPF.!AE30)</f>
        <v>0</v>
      </c>
      <c r="U34" s="858">
        <f>SUM(UNHCR.!AF30+HPF.!AF30)</f>
        <v>0</v>
      </c>
      <c r="V34" s="860">
        <f t="shared" si="67"/>
        <v>0</v>
      </c>
      <c r="W34" s="860">
        <f t="shared" si="68"/>
        <v>173</v>
      </c>
      <c r="X34" s="860">
        <f t="shared" si="69"/>
        <v>173</v>
      </c>
      <c r="Y34" s="906">
        <f>SUM(UNHCR.!AI30+HPF.!AI30)</f>
        <v>113</v>
      </c>
      <c r="Z34" s="906">
        <f>SUM(UNHCR.!AJ30+HPF.!AJ30)</f>
        <v>0</v>
      </c>
      <c r="AA34" s="906">
        <f>SUM(UNHCR.!AK30+HPF.!AK30)</f>
        <v>0</v>
      </c>
      <c r="AB34" s="906">
        <f>SUM(UNHCR.!AL30+HPF.!AL30)</f>
        <v>0</v>
      </c>
      <c r="AC34" s="860">
        <f t="shared" si="95"/>
        <v>0</v>
      </c>
      <c r="AD34" s="860">
        <f t="shared" si="96"/>
        <v>113</v>
      </c>
      <c r="AE34" s="860">
        <f t="shared" si="97"/>
        <v>113</v>
      </c>
      <c r="AF34" s="906">
        <f>SUM(UNHCR.!AO30+HPF.!AO30)</f>
        <v>87</v>
      </c>
      <c r="AG34" s="906">
        <f>SUM(UNHCR.!AP30+HPF.!AP30)</f>
        <v>0</v>
      </c>
      <c r="AH34" s="906">
        <f>SUM(UNHCR.!AQ30+HPF.!AQ30)</f>
        <v>0</v>
      </c>
      <c r="AI34" s="906">
        <f>SUM(UNHCR.!AR30+HPF.!AR30)</f>
        <v>0</v>
      </c>
      <c r="AJ34" s="860">
        <f t="shared" si="98"/>
        <v>0</v>
      </c>
      <c r="AK34" s="860">
        <f t="shared" si="99"/>
        <v>87</v>
      </c>
      <c r="AL34" s="860">
        <f t="shared" si="100"/>
        <v>87</v>
      </c>
      <c r="AM34" s="906">
        <f>SUM(UNHCR.!AU30+HPF.!AU30)</f>
        <v>61</v>
      </c>
      <c r="AN34" s="906">
        <f>SUM(UNHCR.!AV30+HPF.!AV30)</f>
        <v>0</v>
      </c>
      <c r="AO34" s="906">
        <f>SUM(UNHCR.!AW30+HPF.!AW30)</f>
        <v>0</v>
      </c>
      <c r="AP34" s="906">
        <f>SUM(UNHCR.!AX30+HPF.!AX30)</f>
        <v>0</v>
      </c>
      <c r="AQ34" s="860">
        <f t="shared" si="84"/>
        <v>0</v>
      </c>
      <c r="AR34" s="860">
        <f t="shared" si="85"/>
        <v>390</v>
      </c>
      <c r="AS34" s="860">
        <f t="shared" si="86"/>
        <v>390</v>
      </c>
      <c r="AT34" s="906">
        <f>SUM(HPF.!BA30+UNHCR.!BA30)</f>
        <v>42</v>
      </c>
      <c r="AU34" s="906">
        <f>SUM(HPF.!BB30+UNHCR.!BB30)</f>
        <v>0</v>
      </c>
      <c r="AV34" s="906">
        <f>SUM(HPF.!BC30+UNHCR.!BC30)</f>
        <v>0</v>
      </c>
      <c r="AW34" s="906">
        <f>SUM(HPF.!BD30+UNHCR.!BD30)</f>
        <v>0</v>
      </c>
      <c r="AX34" s="860">
        <f t="shared" si="87"/>
        <v>0</v>
      </c>
      <c r="AY34" s="860">
        <f t="shared" si="88"/>
        <v>42</v>
      </c>
      <c r="AZ34" s="860">
        <f t="shared" si="89"/>
        <v>42</v>
      </c>
      <c r="BA34" s="906">
        <v>171</v>
      </c>
      <c r="BB34" s="906">
        <f>SUM(HPF.!BH30+UNHCR.!BH30)</f>
        <v>0</v>
      </c>
      <c r="BC34" s="906">
        <f>SUM(HPF.!BI30+UNHCR.!BI30)</f>
        <v>0</v>
      </c>
      <c r="BD34" s="906">
        <f>SUM(HPF.!BJ30+UNHCR.!BJ30)</f>
        <v>0</v>
      </c>
      <c r="BE34" s="860">
        <f t="shared" si="18"/>
        <v>0</v>
      </c>
      <c r="BF34" s="860">
        <f t="shared" si="19"/>
        <v>171</v>
      </c>
      <c r="BG34" s="860">
        <f t="shared" si="20"/>
        <v>171</v>
      </c>
      <c r="BH34" s="906">
        <f>SUM(HPF.!BM30+UNHCR.!BM30)</f>
        <v>521</v>
      </c>
      <c r="BI34" s="906">
        <f>SUM(HPF.!BN30+UNHCR.!BN30)</f>
        <v>0</v>
      </c>
      <c r="BJ34" s="906">
        <f>SUM(HPF.!BO30+UNHCR.!BO30)</f>
        <v>0</v>
      </c>
      <c r="BK34" s="906">
        <f>SUM(HPF.!BP30+UNHCR.!BP30)</f>
        <v>0</v>
      </c>
      <c r="BL34" s="860">
        <f t="shared" si="21"/>
        <v>0</v>
      </c>
      <c r="BM34" s="860">
        <f t="shared" si="22"/>
        <v>521</v>
      </c>
      <c r="BN34" s="860">
        <f t="shared" si="23"/>
        <v>521</v>
      </c>
      <c r="BO34" s="906">
        <f>SUM(HPF.!BS30+UNHCR.!BS30)</f>
        <v>324</v>
      </c>
      <c r="BP34" s="906">
        <f>SUM(HPF.!BT30+UNHCR.!BT30)</f>
        <v>0</v>
      </c>
      <c r="BQ34" s="906">
        <f>SUM(HPF.!BU30+UNHCR.!BU30)</f>
        <v>0</v>
      </c>
      <c r="BR34" s="906">
        <f>SUM(HPF.!BV30+UNHCR.!BV30)</f>
        <v>0</v>
      </c>
      <c r="BS34" s="860">
        <f t="shared" si="24"/>
        <v>0</v>
      </c>
      <c r="BT34" s="860">
        <f t="shared" si="25"/>
        <v>324</v>
      </c>
      <c r="BU34" s="860">
        <f t="shared" si="32"/>
        <v>324</v>
      </c>
      <c r="BV34" s="906">
        <f>SUM(HPF.!BY30+UNHCR.!BY30)</f>
        <v>1148</v>
      </c>
      <c r="BW34" s="906">
        <f>SUM(HPF.!BZ30+UNHCR.!BZ30)</f>
        <v>0</v>
      </c>
      <c r="BX34" s="906">
        <f>SUM(HPF.!CA30+UNHCR.!CA30)</f>
        <v>0</v>
      </c>
      <c r="BY34" s="906">
        <f>SUM(HPF.!CB30+UNHCR.!CB30)</f>
        <v>0</v>
      </c>
      <c r="BZ34" s="860">
        <f t="shared" si="26"/>
        <v>0</v>
      </c>
      <c r="CA34" s="860">
        <f t="shared" si="27"/>
        <v>1148</v>
      </c>
      <c r="CB34" s="860">
        <f t="shared" si="28"/>
        <v>1148</v>
      </c>
      <c r="CC34" s="1977">
        <f t="shared" si="29"/>
        <v>2760</v>
      </c>
      <c r="CD34" s="2200">
        <f>K34+R34+Y34+AF34+AM34+AT34+BA34+BH34+BO34+BV34</f>
        <v>3030</v>
      </c>
      <c r="CE34" s="1485">
        <v>0</v>
      </c>
      <c r="CF34" s="1487">
        <v>0</v>
      </c>
      <c r="CG34" s="1485">
        <v>0</v>
      </c>
      <c r="CH34" s="2199">
        <f t="shared" si="79"/>
        <v>0</v>
      </c>
      <c r="CI34" s="2199">
        <f t="shared" si="80"/>
        <v>3030</v>
      </c>
      <c r="CJ34" s="1975">
        <f t="shared" si="81"/>
        <v>3030</v>
      </c>
      <c r="CK34" s="1518">
        <f t="shared" si="91"/>
        <v>1.0978260869565217</v>
      </c>
      <c r="CL34" s="1508"/>
      <c r="CM34" s="2182"/>
      <c r="CN34" s="507" t="s">
        <v>1216</v>
      </c>
    </row>
    <row r="35" spans="1:92" s="509" customFormat="1">
      <c r="A35" s="901">
        <f t="shared" si="76"/>
        <v>16</v>
      </c>
      <c r="B35" s="518" t="s">
        <v>541</v>
      </c>
      <c r="C35" s="858">
        <f>SUM(HPF.!M31+UNHCR.!M31)</f>
        <v>0</v>
      </c>
      <c r="D35" s="858">
        <f>SUM(HPF.!N31+UNHCR.!N31)</f>
        <v>0</v>
      </c>
      <c r="E35" s="858">
        <f>SUM(HPF.!O31+UNHCR.!O31)</f>
        <v>0</v>
      </c>
      <c r="F35" s="858">
        <f>SUM(HPF.!P31+UNHCR.!P31)</f>
        <v>0</v>
      </c>
      <c r="G35" s="859">
        <f t="shared" si="82"/>
        <v>0</v>
      </c>
      <c r="H35" s="1520">
        <f t="shared" si="65"/>
        <v>0</v>
      </c>
      <c r="I35" s="1968">
        <v>13</v>
      </c>
      <c r="J35" s="1533"/>
      <c r="K35" s="858">
        <f>SUM(UNHCR.!V31+HPF.!V31)</f>
        <v>0</v>
      </c>
      <c r="L35" s="858">
        <f>SUM(UNHCR.!W31+HPF.!W31)</f>
        <v>0</v>
      </c>
      <c r="M35" s="858">
        <f>SUM(UNHCR.!X31+HPF.!X31)</f>
        <v>0</v>
      </c>
      <c r="N35" s="858">
        <f>SUM(UNHCR.!Y31+HPF.!Y31)</f>
        <v>0</v>
      </c>
      <c r="O35" s="860">
        <f t="shared" si="92"/>
        <v>0</v>
      </c>
      <c r="P35" s="860">
        <f t="shared" si="93"/>
        <v>0</v>
      </c>
      <c r="Q35" s="860">
        <f t="shared" si="94"/>
        <v>0</v>
      </c>
      <c r="R35" s="858">
        <f>SUM(UNHCR.!AC31+HPF.!AC31)</f>
        <v>0</v>
      </c>
      <c r="S35" s="858">
        <f>SUM(UNHCR.!AD31+HPF.!AD31)</f>
        <v>0</v>
      </c>
      <c r="T35" s="858">
        <f>SUM(UNHCR.!AE31+HPF.!AE31)</f>
        <v>0</v>
      </c>
      <c r="U35" s="858">
        <f>SUM(UNHCR.!AF31+HPF.!AF31)</f>
        <v>0</v>
      </c>
      <c r="V35" s="860">
        <f t="shared" si="67"/>
        <v>0</v>
      </c>
      <c r="W35" s="860">
        <f t="shared" si="68"/>
        <v>0</v>
      </c>
      <c r="X35" s="860">
        <f t="shared" si="69"/>
        <v>0</v>
      </c>
      <c r="Y35" s="906">
        <f>SUM(UNHCR.!AI31+HPF.!AI31)</f>
        <v>0</v>
      </c>
      <c r="Z35" s="906">
        <f>SUM(UNHCR.!AJ31+HPF.!AJ31)</f>
        <v>0</v>
      </c>
      <c r="AA35" s="906">
        <f>SUM(UNHCR.!AK31+HPF.!AK31)</f>
        <v>0</v>
      </c>
      <c r="AB35" s="906">
        <f>SUM(UNHCR.!AL31+HPF.!AL31)</f>
        <v>0</v>
      </c>
      <c r="AC35" s="860">
        <f t="shared" si="95"/>
        <v>0</v>
      </c>
      <c r="AD35" s="860">
        <f t="shared" si="96"/>
        <v>0</v>
      </c>
      <c r="AE35" s="860">
        <f t="shared" si="97"/>
        <v>0</v>
      </c>
      <c r="AF35" s="906">
        <f>SUM(UNHCR.!AO31+HPF.!AO31)</f>
        <v>0</v>
      </c>
      <c r="AG35" s="906">
        <f>SUM(UNHCR.!AP31+HPF.!AP31)</f>
        <v>0</v>
      </c>
      <c r="AH35" s="906">
        <f>SUM(UNHCR.!AQ31+HPF.!AQ31)</f>
        <v>0</v>
      </c>
      <c r="AI35" s="906">
        <f>SUM(UNHCR.!AR31+HPF.!AR31)</f>
        <v>0</v>
      </c>
      <c r="AJ35" s="860">
        <f t="shared" si="98"/>
        <v>0</v>
      </c>
      <c r="AK35" s="860">
        <f t="shared" si="99"/>
        <v>0</v>
      </c>
      <c r="AL35" s="860">
        <f t="shared" si="100"/>
        <v>0</v>
      </c>
      <c r="AM35" s="906">
        <f>SUM(UNHCR.!AU31+HPF.!AU31)</f>
        <v>1</v>
      </c>
      <c r="AN35" s="906">
        <f>SUM(UNHCR.!AV31+HPF.!AV31)</f>
        <v>0</v>
      </c>
      <c r="AO35" s="906">
        <f>SUM(UNHCR.!AW31+HPF.!AW31)</f>
        <v>0</v>
      </c>
      <c r="AP35" s="906">
        <f>SUM(UNHCR.!AX31+HPF.!AX31)</f>
        <v>0</v>
      </c>
      <c r="AQ35" s="860">
        <f t="shared" si="84"/>
        <v>0</v>
      </c>
      <c r="AR35" s="860">
        <f t="shared" si="85"/>
        <v>0</v>
      </c>
      <c r="AS35" s="860">
        <f t="shared" si="86"/>
        <v>0</v>
      </c>
      <c r="AT35" s="906">
        <f>SUM(HPF.!BA31+UNHCR.!BA31)</f>
        <v>2</v>
      </c>
      <c r="AU35" s="906">
        <f>SUM(HPF.!BB31+UNHCR.!BB31)</f>
        <v>0</v>
      </c>
      <c r="AV35" s="906">
        <f>SUM(HPF.!BC31+UNHCR.!BC31)</f>
        <v>0</v>
      </c>
      <c r="AW35" s="906">
        <f>SUM(HPF.!BD31+UNHCR.!BD31)</f>
        <v>0</v>
      </c>
      <c r="AX35" s="860">
        <f t="shared" si="87"/>
        <v>0</v>
      </c>
      <c r="AY35" s="860">
        <f t="shared" si="88"/>
        <v>2</v>
      </c>
      <c r="AZ35" s="860">
        <f t="shared" si="89"/>
        <v>2</v>
      </c>
      <c r="BA35" s="906">
        <f>SUM(HPF.!BG31+UNHCR.!BG31)</f>
        <v>0</v>
      </c>
      <c r="BB35" s="906">
        <f>SUM(HPF.!BH31+UNHCR.!BH31)</f>
        <v>0</v>
      </c>
      <c r="BC35" s="906">
        <f>SUM(HPF.!BI31+UNHCR.!BI31)</f>
        <v>0</v>
      </c>
      <c r="BD35" s="906">
        <f>SUM(HPF.!BJ31+UNHCR.!BJ31)</f>
        <v>0</v>
      </c>
      <c r="BE35" s="860">
        <f>BB35+BC35</f>
        <v>0</v>
      </c>
      <c r="BF35" s="860">
        <f>BA35+BD35</f>
        <v>0</v>
      </c>
      <c r="BG35" s="860">
        <f>BE35+BF35</f>
        <v>0</v>
      </c>
      <c r="BH35" s="906">
        <f>SUM(HPF.!BM31+UNHCR.!BM31)</f>
        <v>0</v>
      </c>
      <c r="BI35" s="906">
        <f>SUM(HPF.!BN31+UNHCR.!BN31)</f>
        <v>0</v>
      </c>
      <c r="BJ35" s="906">
        <f>SUM(HPF.!BO31+UNHCR.!BO31)</f>
        <v>0</v>
      </c>
      <c r="BK35" s="906">
        <f>SUM(HPF.!BP31+UNHCR.!BP31)</f>
        <v>0</v>
      </c>
      <c r="BL35" s="860">
        <f t="shared" si="21"/>
        <v>0</v>
      </c>
      <c r="BM35" s="860">
        <f t="shared" si="22"/>
        <v>0</v>
      </c>
      <c r="BN35" s="860">
        <f t="shared" si="23"/>
        <v>0</v>
      </c>
      <c r="BO35" s="906">
        <f>SUM(HPF.!BS31+UNHCR.!BS31)</f>
        <v>0</v>
      </c>
      <c r="BP35" s="906">
        <f>SUM(HPF.!BT31+UNHCR.!BT31)</f>
        <v>0</v>
      </c>
      <c r="BQ35" s="906">
        <f>SUM(HPF.!BU31+UNHCR.!BU31)</f>
        <v>0</v>
      </c>
      <c r="BR35" s="906">
        <f>SUM(HPF.!BV31+UNHCR.!BV31)</f>
        <v>0</v>
      </c>
      <c r="BS35" s="860">
        <f t="shared" si="24"/>
        <v>0</v>
      </c>
      <c r="BT35" s="860">
        <f t="shared" si="25"/>
        <v>0</v>
      </c>
      <c r="BU35" s="860">
        <f t="shared" si="32"/>
        <v>0</v>
      </c>
      <c r="BV35" s="906">
        <f>SUM(HPF.!BY31+UNHCR.!BY31)</f>
        <v>0</v>
      </c>
      <c r="BW35" s="906">
        <f>SUM(HPF.!BZ31+UNHCR.!BZ31)</f>
        <v>0</v>
      </c>
      <c r="BX35" s="906">
        <f>SUM(HPF.!CA31+UNHCR.!CA31)</f>
        <v>0</v>
      </c>
      <c r="BY35" s="906">
        <f>SUM(HPF.!CB31+UNHCR.!CB31)</f>
        <v>0</v>
      </c>
      <c r="BZ35" s="860">
        <f t="shared" si="26"/>
        <v>0</v>
      </c>
      <c r="CA35" s="860">
        <f t="shared" si="27"/>
        <v>0</v>
      </c>
      <c r="CB35" s="860">
        <f t="shared" si="28"/>
        <v>0</v>
      </c>
      <c r="CC35" s="1977">
        <f t="shared" si="29"/>
        <v>13</v>
      </c>
      <c r="CD35" s="1418"/>
      <c r="CE35" s="1485"/>
      <c r="CF35" s="1487"/>
      <c r="CG35" s="1485"/>
      <c r="CH35" s="2199"/>
      <c r="CI35" s="2199"/>
      <c r="CJ35" s="1975">
        <f>HPF.!EE31+UNHCR.!CI31+'SAFPAC-SRH'!BK33</f>
        <v>13</v>
      </c>
      <c r="CK35" s="1518">
        <f t="shared" si="91"/>
        <v>1</v>
      </c>
      <c r="CL35" s="1508"/>
      <c r="CM35" s="2182"/>
      <c r="CN35" s="507" t="s">
        <v>1216</v>
      </c>
    </row>
    <row r="36" spans="1:92" s="509" customFormat="1">
      <c r="A36" s="901"/>
      <c r="B36" s="898" t="s">
        <v>42</v>
      </c>
      <c r="C36" s="895"/>
      <c r="D36" s="895"/>
      <c r="E36" s="895"/>
      <c r="F36" s="895"/>
      <c r="G36" s="896"/>
      <c r="H36" s="1527"/>
      <c r="I36" s="1968"/>
      <c r="J36" s="1539"/>
      <c r="K36" s="899"/>
      <c r="L36" s="897"/>
      <c r="M36" s="897"/>
      <c r="N36" s="897"/>
      <c r="O36" s="897"/>
      <c r="P36" s="897"/>
      <c r="Q36" s="897"/>
      <c r="R36" s="899"/>
      <c r="S36" s="897"/>
      <c r="T36" s="897"/>
      <c r="U36" s="897"/>
      <c r="V36" s="897"/>
      <c r="W36" s="897"/>
      <c r="X36" s="897"/>
      <c r="Y36" s="899"/>
      <c r="Z36" s="897"/>
      <c r="AA36" s="897"/>
      <c r="AB36" s="897"/>
      <c r="AC36" s="897"/>
      <c r="AD36" s="897"/>
      <c r="AE36" s="897"/>
      <c r="AF36" s="899"/>
      <c r="AG36" s="897"/>
      <c r="AH36" s="897"/>
      <c r="AI36" s="897"/>
      <c r="AJ36" s="897"/>
      <c r="AK36" s="897"/>
      <c r="AL36" s="897"/>
      <c r="AM36" s="899"/>
      <c r="AN36" s="897"/>
      <c r="AO36" s="897"/>
      <c r="AP36" s="897"/>
      <c r="AQ36" s="897"/>
      <c r="AR36" s="897"/>
      <c r="AS36" s="897"/>
      <c r="AT36" s="899"/>
      <c r="AU36" s="897"/>
      <c r="AV36" s="897"/>
      <c r="AW36" s="897"/>
      <c r="AX36" s="897"/>
      <c r="AY36" s="897"/>
      <c r="AZ36" s="897"/>
      <c r="BA36" s="899"/>
      <c r="BB36" s="897"/>
      <c r="BC36" s="897"/>
      <c r="BD36" s="897"/>
      <c r="BE36" s="897"/>
      <c r="BF36" s="897"/>
      <c r="BG36" s="897"/>
      <c r="BH36" s="899"/>
      <c r="BI36" s="897"/>
      <c r="BJ36" s="897"/>
      <c r="BK36" s="897"/>
      <c r="BL36" s="897"/>
      <c r="BM36" s="897"/>
      <c r="BN36" s="897"/>
      <c r="BO36" s="899"/>
      <c r="BP36" s="897"/>
      <c r="BQ36" s="897"/>
      <c r="BR36" s="897"/>
      <c r="BS36" s="897"/>
      <c r="BT36" s="897"/>
      <c r="BU36" s="897"/>
      <c r="BV36" s="899"/>
      <c r="BW36" s="897"/>
      <c r="BX36" s="897"/>
      <c r="BY36" s="897"/>
      <c r="BZ36" s="897"/>
      <c r="CA36" s="897"/>
      <c r="CB36" s="897"/>
      <c r="CC36" s="1977">
        <f t="shared" si="29"/>
        <v>0</v>
      </c>
      <c r="CD36" s="1423"/>
      <c r="CE36" s="897"/>
      <c r="CF36" s="1416"/>
      <c r="CG36" s="897"/>
      <c r="CH36" s="897"/>
      <c r="CI36" s="897"/>
      <c r="CJ36" s="1973"/>
      <c r="CK36" s="1511"/>
      <c r="CL36" s="1508"/>
      <c r="CM36" s="2035"/>
    </row>
    <row r="37" spans="1:92" s="509" customFormat="1">
      <c r="A37" s="901"/>
      <c r="B37" s="918" t="s">
        <v>958</v>
      </c>
      <c r="C37" s="900"/>
      <c r="D37" s="900"/>
      <c r="E37" s="900"/>
      <c r="F37" s="900"/>
      <c r="G37" s="885"/>
      <c r="H37" s="1522"/>
      <c r="I37" s="1968"/>
      <c r="J37" s="1540"/>
      <c r="K37" s="919"/>
      <c r="L37" s="886"/>
      <c r="M37" s="886"/>
      <c r="N37" s="886"/>
      <c r="O37" s="886"/>
      <c r="P37" s="886"/>
      <c r="Q37" s="886"/>
      <c r="R37" s="919"/>
      <c r="S37" s="886"/>
      <c r="T37" s="886"/>
      <c r="U37" s="886"/>
      <c r="V37" s="886"/>
      <c r="W37" s="886"/>
      <c r="X37" s="886"/>
      <c r="Y37" s="919"/>
      <c r="Z37" s="886"/>
      <c r="AA37" s="886"/>
      <c r="AB37" s="886"/>
      <c r="AC37" s="886"/>
      <c r="AD37" s="886"/>
      <c r="AE37" s="886"/>
      <c r="AF37" s="919"/>
      <c r="AG37" s="886"/>
      <c r="AH37" s="886"/>
      <c r="AI37" s="886"/>
      <c r="AJ37" s="886"/>
      <c r="AK37" s="886"/>
      <c r="AL37" s="886"/>
      <c r="AM37" s="919"/>
      <c r="AN37" s="886"/>
      <c r="AO37" s="886"/>
      <c r="AP37" s="886"/>
      <c r="AQ37" s="886"/>
      <c r="AR37" s="886"/>
      <c r="AS37" s="886"/>
      <c r="AT37" s="919"/>
      <c r="AU37" s="886"/>
      <c r="AV37" s="886"/>
      <c r="AW37" s="886"/>
      <c r="AX37" s="886"/>
      <c r="AY37" s="886"/>
      <c r="AZ37" s="886"/>
      <c r="BA37" s="919"/>
      <c r="BB37" s="886"/>
      <c r="BC37" s="886"/>
      <c r="BD37" s="886"/>
      <c r="BE37" s="886"/>
      <c r="BF37" s="886"/>
      <c r="BG37" s="886"/>
      <c r="BH37" s="919"/>
      <c r="BI37" s="886"/>
      <c r="BJ37" s="886"/>
      <c r="BK37" s="886"/>
      <c r="BL37" s="886"/>
      <c r="BM37" s="886"/>
      <c r="BN37" s="886"/>
      <c r="BO37" s="919"/>
      <c r="BP37" s="886"/>
      <c r="BQ37" s="886"/>
      <c r="BR37" s="886"/>
      <c r="BS37" s="886"/>
      <c r="BT37" s="886"/>
      <c r="BU37" s="886"/>
      <c r="BV37" s="919"/>
      <c r="BW37" s="886"/>
      <c r="BX37" s="886"/>
      <c r="BY37" s="886"/>
      <c r="BZ37" s="886"/>
      <c r="CA37" s="886"/>
      <c r="CB37" s="886"/>
      <c r="CC37" s="1977">
        <f t="shared" si="29"/>
        <v>0</v>
      </c>
      <c r="CD37" s="1424"/>
      <c r="CE37" s="886"/>
      <c r="CF37" s="1417"/>
      <c r="CG37" s="886"/>
      <c r="CH37" s="886"/>
      <c r="CI37" s="886"/>
      <c r="CJ37" s="1973"/>
      <c r="CK37" s="1511"/>
      <c r="CL37" s="1508"/>
    </row>
    <row r="38" spans="1:92" s="509" customFormat="1">
      <c r="A38" s="901">
        <f t="shared" si="76"/>
        <v>1</v>
      </c>
      <c r="B38" s="920" t="s">
        <v>385</v>
      </c>
      <c r="C38" s="858">
        <f>SUM('UNICEF-NUT.'!M17+HPF.!M32+UNHCR.!M32+RRF.!M16+LDS.!M16+'CHF-NUTRITION'!M16)</f>
        <v>0</v>
      </c>
      <c r="D38" s="858">
        <f>SUM('UNICEF-NUT.'!N17+HPF.!N32+UNHCR.!N32+RRF.!N16+LDS.!N16+'CHF-NUTRITION'!N16)</f>
        <v>0</v>
      </c>
      <c r="E38" s="858">
        <f>SUM('UNICEF-NUT.'!O17+HPF.!O32+UNHCR.!O32+RRF.!O16+LDS.!O16+'CHF-NUTRITION'!O16)+11160</f>
        <v>23593</v>
      </c>
      <c r="F38" s="858">
        <f>SUM('UNICEF-NUT.'!P17+HPF.!P32+UNHCR.!P32+RRF.!P16+LDS.!P16+'CHF-NUTRITION'!P16)+11161</f>
        <v>24637</v>
      </c>
      <c r="G38" s="859">
        <f t="shared" ref="G38:G40" si="101">D38+E38</f>
        <v>23593</v>
      </c>
      <c r="H38" s="1520">
        <f t="shared" ref="H38:H40" si="102">C38+F38</f>
        <v>24637</v>
      </c>
      <c r="I38" s="1968">
        <f t="shared" si="47"/>
        <v>48230</v>
      </c>
      <c r="J38" s="1533"/>
      <c r="K38" s="858"/>
      <c r="L38" s="858"/>
      <c r="M38" s="858"/>
      <c r="N38" s="858"/>
      <c r="O38" s="860"/>
      <c r="P38" s="860"/>
      <c r="Q38" s="860"/>
      <c r="R38" s="858"/>
      <c r="S38" s="858"/>
      <c r="T38" s="858"/>
      <c r="U38" s="858"/>
      <c r="V38" s="860"/>
      <c r="W38" s="860"/>
      <c r="X38" s="860"/>
      <c r="Y38" s="858"/>
      <c r="Z38" s="858"/>
      <c r="AA38" s="858"/>
      <c r="AB38" s="858"/>
      <c r="AC38" s="860"/>
      <c r="AD38" s="860"/>
      <c r="AE38" s="860"/>
      <c r="AF38" s="858"/>
      <c r="AG38" s="858"/>
      <c r="AH38" s="858"/>
      <c r="AI38" s="858"/>
      <c r="AJ38" s="860"/>
      <c r="AK38" s="860"/>
      <c r="AL38" s="860"/>
      <c r="AM38" s="858"/>
      <c r="AN38" s="858"/>
      <c r="AO38" s="858"/>
      <c r="AP38" s="858"/>
      <c r="AQ38" s="860"/>
      <c r="AR38" s="860"/>
      <c r="AS38" s="860"/>
      <c r="AT38" s="858"/>
      <c r="AU38" s="858"/>
      <c r="AV38" s="858"/>
      <c r="AW38" s="858"/>
      <c r="AX38" s="860"/>
      <c r="AY38" s="860"/>
      <c r="AZ38" s="860"/>
      <c r="BA38" s="858"/>
      <c r="BB38" s="858"/>
      <c r="BC38" s="858"/>
      <c r="BD38" s="858"/>
      <c r="BE38" s="860"/>
      <c r="BF38" s="860"/>
      <c r="BG38" s="860"/>
      <c r="BH38" s="858"/>
      <c r="BI38" s="858"/>
      <c r="BJ38" s="858"/>
      <c r="BK38" s="858"/>
      <c r="BL38" s="860"/>
      <c r="BM38" s="860"/>
      <c r="BN38" s="860"/>
      <c r="BO38" s="858"/>
      <c r="BP38" s="858"/>
      <c r="BQ38" s="858"/>
      <c r="BR38" s="858"/>
      <c r="BS38" s="860"/>
      <c r="BT38" s="860"/>
      <c r="BU38" s="860"/>
      <c r="BV38" s="858"/>
      <c r="BW38" s="858"/>
      <c r="BX38" s="858"/>
      <c r="BY38" s="858"/>
      <c r="BZ38" s="860"/>
      <c r="CA38" s="860"/>
      <c r="CB38" s="860"/>
      <c r="CC38" s="1977">
        <f t="shared" ref="CC38:CC61" si="103">I38</f>
        <v>48230</v>
      </c>
      <c r="CD38" s="1418"/>
      <c r="CE38" s="1485"/>
      <c r="CF38" s="2231">
        <v>342495</v>
      </c>
      <c r="CG38" s="2202">
        <v>356473</v>
      </c>
      <c r="CH38" s="1979">
        <f>CE38+CF38</f>
        <v>342495</v>
      </c>
      <c r="CI38" s="2243">
        <f>CD38+CG38</f>
        <v>356473</v>
      </c>
      <c r="CJ38" s="1975">
        <f>CH38+CI38</f>
        <v>698968</v>
      </c>
      <c r="CK38" s="1518">
        <f t="shared" ref="CK38:CK43" si="104">CJ38/I38*100%</f>
        <v>14.492390628239685</v>
      </c>
      <c r="CL38" s="1508"/>
      <c r="CM38" s="2186"/>
      <c r="CN38" s="507" t="s">
        <v>1216</v>
      </c>
    </row>
    <row r="39" spans="1:92" s="509" customFormat="1">
      <c r="A39" s="901">
        <f t="shared" si="76"/>
        <v>2</v>
      </c>
      <c r="B39" s="920" t="s">
        <v>611</v>
      </c>
      <c r="C39" s="921">
        <f>SUM(HPF.!M33+UNHCR.!M33+RRF.!M17+'CHF-NUTRITION'!M18)+42426</f>
        <v>57433</v>
      </c>
      <c r="D39" s="921">
        <f>SUM(HPF.!N33+UNHCR.!N33+RRF.!N17+'CHF-NUTRITION'!N18)</f>
        <v>0</v>
      </c>
      <c r="E39" s="921">
        <f>SUM(HPF.!O33+UNHCR.!O33+RRF.!O17+'CHF-NUTRITION'!O18)</f>
        <v>0</v>
      </c>
      <c r="F39" s="921">
        <f>SUM(HPF.!P33+UNHCR.!P33+RRF.!P17+'CHF-NUTRITION'!P18)</f>
        <v>0</v>
      </c>
      <c r="G39" s="859">
        <f t="shared" si="101"/>
        <v>0</v>
      </c>
      <c r="H39" s="1520">
        <f t="shared" si="102"/>
        <v>57433</v>
      </c>
      <c r="I39" s="1968">
        <f t="shared" si="47"/>
        <v>57433</v>
      </c>
      <c r="J39" s="1533"/>
      <c r="K39" s="921"/>
      <c r="L39" s="921"/>
      <c r="M39" s="921"/>
      <c r="N39" s="921"/>
      <c r="O39" s="860"/>
      <c r="P39" s="860"/>
      <c r="Q39" s="860"/>
      <c r="R39" s="921"/>
      <c r="S39" s="921"/>
      <c r="T39" s="921"/>
      <c r="U39" s="921"/>
      <c r="V39" s="860"/>
      <c r="W39" s="860"/>
      <c r="X39" s="860"/>
      <c r="Y39" s="921"/>
      <c r="Z39" s="921"/>
      <c r="AA39" s="921"/>
      <c r="AB39" s="921"/>
      <c r="AC39" s="860"/>
      <c r="AD39" s="860"/>
      <c r="AE39" s="860"/>
      <c r="AF39" s="921"/>
      <c r="AG39" s="921"/>
      <c r="AH39" s="921"/>
      <c r="AI39" s="921"/>
      <c r="AJ39" s="860"/>
      <c r="AK39" s="860"/>
      <c r="AL39" s="860"/>
      <c r="AM39" s="921"/>
      <c r="AN39" s="921"/>
      <c r="AO39" s="921"/>
      <c r="AP39" s="921"/>
      <c r="AQ39" s="860"/>
      <c r="AR39" s="860"/>
      <c r="AS39" s="860"/>
      <c r="AT39" s="921"/>
      <c r="AU39" s="921"/>
      <c r="AV39" s="921"/>
      <c r="AW39" s="921"/>
      <c r="AX39" s="860"/>
      <c r="AY39" s="860"/>
      <c r="AZ39" s="860"/>
      <c r="BA39" s="921"/>
      <c r="BB39" s="921"/>
      <c r="BC39" s="921"/>
      <c r="BD39" s="921"/>
      <c r="BE39" s="860"/>
      <c r="BF39" s="860"/>
      <c r="BG39" s="860"/>
      <c r="BH39" s="921"/>
      <c r="BI39" s="921"/>
      <c r="BJ39" s="921"/>
      <c r="BK39" s="921"/>
      <c r="BL39" s="860"/>
      <c r="BM39" s="860"/>
      <c r="BN39" s="860"/>
      <c r="BO39" s="921"/>
      <c r="BP39" s="921"/>
      <c r="BQ39" s="921"/>
      <c r="BR39" s="921"/>
      <c r="BS39" s="860"/>
      <c r="BT39" s="860"/>
      <c r="BU39" s="860"/>
      <c r="BV39" s="921"/>
      <c r="BW39" s="921"/>
      <c r="BX39" s="921"/>
      <c r="BY39" s="921"/>
      <c r="BZ39" s="860"/>
      <c r="CA39" s="860"/>
      <c r="CB39" s="860"/>
      <c r="CC39" s="1977">
        <f t="shared" si="103"/>
        <v>57433</v>
      </c>
      <c r="CD39" s="2200">
        <v>34893</v>
      </c>
      <c r="CE39" s="1485">
        <v>0</v>
      </c>
      <c r="CF39" s="1487">
        <v>0</v>
      </c>
      <c r="CG39" s="1485">
        <v>0</v>
      </c>
      <c r="CH39" s="1480">
        <f t="shared" ref="CH39:CH43" si="105">CE39+CF39</f>
        <v>0</v>
      </c>
      <c r="CI39" s="1480">
        <f t="shared" ref="CI39:CI43" si="106">CD39+CG39</f>
        <v>34893</v>
      </c>
      <c r="CJ39" s="1975">
        <f>CI39</f>
        <v>34893</v>
      </c>
      <c r="CK39" s="1518">
        <f t="shared" si="104"/>
        <v>0.60754270193094562</v>
      </c>
      <c r="CL39" s="1508"/>
      <c r="CM39" s="2182"/>
      <c r="CN39" s="507" t="s">
        <v>1216</v>
      </c>
    </row>
    <row r="40" spans="1:92" s="509" customFormat="1">
      <c r="A40" s="901">
        <f t="shared" si="76"/>
        <v>3</v>
      </c>
      <c r="B40" s="726" t="s">
        <v>545</v>
      </c>
      <c r="C40" s="921">
        <f>SUM('UNICEF-NUT.'!M18+HPF.!M34+UNHCR.!M34+RRF.!M18+LDS.!M18+'CHF-NUTRITION'!M19)</f>
        <v>0</v>
      </c>
      <c r="D40" s="921">
        <f>SUM('UNICEF-NUT.'!N18+HPF.!N34+UNHCR.!N34+RRF.!N18+LDS.!N18+'CHF-NUTRITION'!N19)</f>
        <v>0</v>
      </c>
      <c r="E40" s="921">
        <f>SUM('UNICEF-NUT.'!O18+HPF.!O34+UNHCR.!O34+RRF.!O18+LDS.!O18+'CHF-NUTRITION'!O19)</f>
        <v>2016</v>
      </c>
      <c r="F40" s="921">
        <f>SUM('UNICEF-NUT.'!P18+HPF.!P34+UNHCR.!P34+RRF.!P18+LDS.!P18+'CHF-NUTRITION'!P19)</f>
        <v>2079</v>
      </c>
      <c r="G40" s="859">
        <f t="shared" si="101"/>
        <v>2016</v>
      </c>
      <c r="H40" s="1520">
        <f t="shared" si="102"/>
        <v>2079</v>
      </c>
      <c r="I40" s="1968">
        <f t="shared" si="47"/>
        <v>4095</v>
      </c>
      <c r="J40" s="1533"/>
      <c r="K40" s="921"/>
      <c r="L40" s="921"/>
      <c r="M40" s="921"/>
      <c r="N40" s="921"/>
      <c r="O40" s="860"/>
      <c r="P40" s="860">
        <f t="shared" ref="P40:P43" si="107">K40+N40</f>
        <v>0</v>
      </c>
      <c r="Q40" s="860">
        <f t="shared" ref="Q40:Q43" si="108">O40+P40</f>
        <v>0</v>
      </c>
      <c r="R40" s="921"/>
      <c r="S40" s="921"/>
      <c r="T40" s="921"/>
      <c r="U40" s="921"/>
      <c r="V40" s="860">
        <f t="shared" ref="V40:V43" si="109">S40+T40</f>
        <v>0</v>
      </c>
      <c r="W40" s="860">
        <f t="shared" ref="W40:W43" si="110">R40+U40</f>
        <v>0</v>
      </c>
      <c r="X40" s="860">
        <f t="shared" ref="X40:X43" si="111">V40+W40</f>
        <v>0</v>
      </c>
      <c r="Y40" s="921"/>
      <c r="Z40" s="921"/>
      <c r="AA40" s="921"/>
      <c r="AB40" s="921"/>
      <c r="AC40" s="860">
        <f t="shared" ref="AC40:AC43" si="112">Z40+AA40</f>
        <v>0</v>
      </c>
      <c r="AD40" s="860">
        <f t="shared" ref="AD40:AD43" si="113">Y40+AB40</f>
        <v>0</v>
      </c>
      <c r="AE40" s="860">
        <f t="shared" ref="AE40:AE43" si="114">AC40+AD40</f>
        <v>0</v>
      </c>
      <c r="AF40" s="921"/>
      <c r="AG40" s="921"/>
      <c r="AH40" s="921"/>
      <c r="AI40" s="921"/>
      <c r="AJ40" s="860">
        <f t="shared" ref="AJ40:AJ43" si="115">AG40+AH40</f>
        <v>0</v>
      </c>
      <c r="AK40" s="860">
        <f t="shared" ref="AK40:AK43" si="116">AF40+AI40</f>
        <v>0</v>
      </c>
      <c r="AL40" s="860">
        <f t="shared" ref="AL40:AL43" si="117">AJ40+AK40</f>
        <v>0</v>
      </c>
      <c r="AM40" s="921"/>
      <c r="AN40" s="921"/>
      <c r="AO40" s="921"/>
      <c r="AP40" s="921"/>
      <c r="AQ40" s="860">
        <f t="shared" si="12"/>
        <v>0</v>
      </c>
      <c r="AR40" s="860">
        <f t="shared" si="13"/>
        <v>0</v>
      </c>
      <c r="AS40" s="860">
        <f t="shared" si="14"/>
        <v>0</v>
      </c>
      <c r="AT40" s="921"/>
      <c r="AU40" s="921"/>
      <c r="AV40" s="921"/>
      <c r="AW40" s="921"/>
      <c r="AX40" s="860">
        <f t="shared" si="15"/>
        <v>0</v>
      </c>
      <c r="AY40" s="860">
        <f t="shared" si="16"/>
        <v>0</v>
      </c>
      <c r="AZ40" s="860">
        <f t="shared" si="17"/>
        <v>0</v>
      </c>
      <c r="BA40" s="921"/>
      <c r="BB40" s="921"/>
      <c r="BC40" s="921"/>
      <c r="BD40" s="921"/>
      <c r="BE40" s="860">
        <f t="shared" si="18"/>
        <v>0</v>
      </c>
      <c r="BF40" s="860">
        <f t="shared" si="19"/>
        <v>0</v>
      </c>
      <c r="BG40" s="860">
        <f t="shared" si="20"/>
        <v>0</v>
      </c>
      <c r="BH40" s="921"/>
      <c r="BI40" s="921"/>
      <c r="BJ40" s="921"/>
      <c r="BK40" s="921"/>
      <c r="BL40" s="860">
        <f t="shared" si="21"/>
        <v>0</v>
      </c>
      <c r="BM40" s="860">
        <f t="shared" si="22"/>
        <v>0</v>
      </c>
      <c r="BN40" s="860">
        <f t="shared" si="23"/>
        <v>0</v>
      </c>
      <c r="BO40" s="921"/>
      <c r="BP40" s="921"/>
      <c r="BQ40" s="921"/>
      <c r="BR40" s="921"/>
      <c r="BS40" s="860">
        <f t="shared" si="24"/>
        <v>0</v>
      </c>
      <c r="BT40" s="860">
        <f t="shared" si="25"/>
        <v>0</v>
      </c>
      <c r="BU40" s="860">
        <f t="shared" si="32"/>
        <v>0</v>
      </c>
      <c r="BV40" s="921"/>
      <c r="BW40" s="921"/>
      <c r="BX40" s="921"/>
      <c r="BY40" s="921"/>
      <c r="BZ40" s="860">
        <f t="shared" si="26"/>
        <v>0</v>
      </c>
      <c r="CA40" s="860">
        <f t="shared" si="27"/>
        <v>0</v>
      </c>
      <c r="CB40" s="860">
        <f t="shared" si="28"/>
        <v>0</v>
      </c>
      <c r="CC40" s="1977">
        <f t="shared" si="103"/>
        <v>4095</v>
      </c>
      <c r="CD40" s="1418">
        <v>0</v>
      </c>
      <c r="CE40" s="1485">
        <v>0</v>
      </c>
      <c r="CF40" s="1487">
        <f>'NUTRITION- NIS'!CG16</f>
        <v>11783</v>
      </c>
      <c r="CG40" s="1485">
        <f>'NUTRITION- NIS'!CH16</f>
        <v>13339</v>
      </c>
      <c r="CH40" s="1480">
        <f t="shared" si="105"/>
        <v>11783</v>
      </c>
      <c r="CI40" s="1480">
        <f t="shared" si="106"/>
        <v>13339</v>
      </c>
      <c r="CJ40" s="1975">
        <f t="shared" ref="CJ40:CJ43" si="118">CH40+CI40</f>
        <v>25122</v>
      </c>
      <c r="CK40" s="1518">
        <f t="shared" si="104"/>
        <v>6.1347985347985352</v>
      </c>
      <c r="CL40" s="1508"/>
      <c r="CM40" s="2182"/>
      <c r="CN40" s="507" t="s">
        <v>1216</v>
      </c>
    </row>
    <row r="41" spans="1:92" s="509" customFormat="1">
      <c r="A41" s="901">
        <f t="shared" si="76"/>
        <v>4</v>
      </c>
      <c r="B41" s="726" t="s">
        <v>544</v>
      </c>
      <c r="C41" s="921">
        <v>0</v>
      </c>
      <c r="D41" s="921">
        <v>0</v>
      </c>
      <c r="E41" s="921">
        <f>UNHCR.!O35+HPF.!EA35+'UNICEF-NUT.'!O19+WFP.!O18+'CHF-NUTRITION'!O20+LDS.!O16+RRF.!O19</f>
        <v>280</v>
      </c>
      <c r="F41" s="921">
        <f>UNHCR.!P35+HPF.!ED35+'UNICEF-NUT.'!P19+WFP.!P18+'CHF-NUTRITION'!P20+LDS.!P16+RRF.!P19</f>
        <v>1842</v>
      </c>
      <c r="G41" s="859">
        <f t="shared" ref="G41:G43" si="119">D41+E41</f>
        <v>280</v>
      </c>
      <c r="H41" s="1520">
        <f t="shared" ref="H41:H42" si="120">C41+F41</f>
        <v>1842</v>
      </c>
      <c r="I41" s="1968">
        <f t="shared" si="47"/>
        <v>2122</v>
      </c>
      <c r="J41" s="1533"/>
      <c r="K41" s="921"/>
      <c r="L41" s="921"/>
      <c r="M41" s="921"/>
      <c r="N41" s="921"/>
      <c r="O41" s="860">
        <f t="shared" ref="O41:O43" si="121">L41+M41</f>
        <v>0</v>
      </c>
      <c r="P41" s="860">
        <f t="shared" si="107"/>
        <v>0</v>
      </c>
      <c r="Q41" s="860">
        <f t="shared" si="108"/>
        <v>0</v>
      </c>
      <c r="R41" s="921"/>
      <c r="S41" s="921"/>
      <c r="T41" s="921"/>
      <c r="U41" s="921"/>
      <c r="V41" s="860">
        <f t="shared" si="109"/>
        <v>0</v>
      </c>
      <c r="W41" s="860">
        <f t="shared" si="110"/>
        <v>0</v>
      </c>
      <c r="X41" s="860">
        <f t="shared" si="111"/>
        <v>0</v>
      </c>
      <c r="Y41" s="921"/>
      <c r="Z41" s="921"/>
      <c r="AA41" s="921"/>
      <c r="AB41" s="921"/>
      <c r="AC41" s="860">
        <f t="shared" si="112"/>
        <v>0</v>
      </c>
      <c r="AD41" s="860">
        <f t="shared" si="113"/>
        <v>0</v>
      </c>
      <c r="AE41" s="860">
        <f t="shared" si="114"/>
        <v>0</v>
      </c>
      <c r="AF41" s="921"/>
      <c r="AG41" s="921"/>
      <c r="AH41" s="921"/>
      <c r="AI41" s="921"/>
      <c r="AJ41" s="860">
        <f t="shared" si="115"/>
        <v>0</v>
      </c>
      <c r="AK41" s="860">
        <f t="shared" si="116"/>
        <v>0</v>
      </c>
      <c r="AL41" s="860">
        <f t="shared" si="117"/>
        <v>0</v>
      </c>
      <c r="AM41" s="921"/>
      <c r="AN41" s="921"/>
      <c r="AO41" s="921"/>
      <c r="AP41" s="921"/>
      <c r="AQ41" s="860">
        <f t="shared" si="12"/>
        <v>0</v>
      </c>
      <c r="AR41" s="860">
        <f t="shared" si="13"/>
        <v>0</v>
      </c>
      <c r="AS41" s="860">
        <f t="shared" si="14"/>
        <v>0</v>
      </c>
      <c r="AT41" s="921"/>
      <c r="AU41" s="921"/>
      <c r="AV41" s="921"/>
      <c r="AW41" s="921"/>
      <c r="AX41" s="860">
        <f t="shared" si="15"/>
        <v>0</v>
      </c>
      <c r="AY41" s="860">
        <f t="shared" si="16"/>
        <v>0</v>
      </c>
      <c r="AZ41" s="860">
        <f t="shared" si="17"/>
        <v>0</v>
      </c>
      <c r="BA41" s="921"/>
      <c r="BB41" s="921"/>
      <c r="BC41" s="921"/>
      <c r="BD41" s="921"/>
      <c r="BE41" s="860">
        <f t="shared" si="18"/>
        <v>0</v>
      </c>
      <c r="BF41" s="860">
        <f t="shared" si="19"/>
        <v>0</v>
      </c>
      <c r="BG41" s="860">
        <f t="shared" si="20"/>
        <v>0</v>
      </c>
      <c r="BH41" s="921"/>
      <c r="BI41" s="921"/>
      <c r="BJ41" s="921"/>
      <c r="BK41" s="921"/>
      <c r="BL41" s="860">
        <f t="shared" si="21"/>
        <v>0</v>
      </c>
      <c r="BM41" s="860">
        <f t="shared" si="22"/>
        <v>0</v>
      </c>
      <c r="BN41" s="860">
        <f t="shared" si="23"/>
        <v>0</v>
      </c>
      <c r="BO41" s="921"/>
      <c r="BP41" s="921"/>
      <c r="BQ41" s="921"/>
      <c r="BR41" s="921"/>
      <c r="BS41" s="860">
        <f t="shared" si="24"/>
        <v>0</v>
      </c>
      <c r="BT41" s="860">
        <f t="shared" si="25"/>
        <v>0</v>
      </c>
      <c r="BU41" s="860">
        <f t="shared" si="32"/>
        <v>0</v>
      </c>
      <c r="BV41" s="921"/>
      <c r="BW41" s="921"/>
      <c r="BX41" s="921"/>
      <c r="BY41" s="921"/>
      <c r="BZ41" s="860">
        <f t="shared" si="26"/>
        <v>0</v>
      </c>
      <c r="CA41" s="860">
        <f t="shared" si="27"/>
        <v>0</v>
      </c>
      <c r="CB41" s="860">
        <f t="shared" si="28"/>
        <v>0</v>
      </c>
      <c r="CC41" s="1977">
        <f t="shared" si="103"/>
        <v>2122</v>
      </c>
      <c r="CD41" s="1418">
        <v>0</v>
      </c>
      <c r="CE41" s="1485">
        <v>0</v>
      </c>
      <c r="CF41" s="1487">
        <f>'NUTRITION- NIS'!CG17</f>
        <v>6133</v>
      </c>
      <c r="CG41" s="1485">
        <f>'NUTRITION- NIS'!CH17</f>
        <v>5905</v>
      </c>
      <c r="CH41" s="1480">
        <f t="shared" si="105"/>
        <v>6133</v>
      </c>
      <c r="CI41" s="1480">
        <f t="shared" si="106"/>
        <v>5905</v>
      </c>
      <c r="CJ41" s="1975">
        <f t="shared" si="118"/>
        <v>12038</v>
      </c>
      <c r="CK41" s="1518">
        <f t="shared" si="104"/>
        <v>5.6729500471253536</v>
      </c>
      <c r="CL41" s="1508"/>
      <c r="CM41" s="2182"/>
      <c r="CN41" s="507" t="s">
        <v>1216</v>
      </c>
    </row>
    <row r="42" spans="1:92" s="509" customFormat="1">
      <c r="A42" s="901">
        <f t="shared" si="76"/>
        <v>5</v>
      </c>
      <c r="B42" s="726" t="s">
        <v>546</v>
      </c>
      <c r="C42" s="921">
        <v>0</v>
      </c>
      <c r="D42" s="921">
        <v>0</v>
      </c>
      <c r="E42" s="921">
        <f>UNHCR.!O36+HPF.!ED36+'UNICEF-NUT.'!O20+WFP.!O19+'CHF-NUTRITION'!O22+LDS.!O17+RRF.!O20</f>
        <v>6</v>
      </c>
      <c r="F42" s="921">
        <f>UNHCR.!P36+HPF.!EE36+'UNICEF-NUT.'!P20+WFP.!P19+'CHF-NUTRITION'!P22+LDS.!P17+RRF.!P20</f>
        <v>11</v>
      </c>
      <c r="G42" s="859">
        <f t="shared" si="119"/>
        <v>6</v>
      </c>
      <c r="H42" s="1520">
        <f t="shared" si="120"/>
        <v>11</v>
      </c>
      <c r="I42" s="1968">
        <f t="shared" si="47"/>
        <v>17</v>
      </c>
      <c r="J42" s="1533"/>
      <c r="K42" s="921"/>
      <c r="L42" s="921"/>
      <c r="M42" s="921"/>
      <c r="N42" s="921"/>
      <c r="O42" s="860">
        <f t="shared" si="121"/>
        <v>0</v>
      </c>
      <c r="P42" s="860">
        <f t="shared" si="107"/>
        <v>0</v>
      </c>
      <c r="Q42" s="860">
        <f t="shared" si="108"/>
        <v>0</v>
      </c>
      <c r="R42" s="921"/>
      <c r="S42" s="921"/>
      <c r="T42" s="921"/>
      <c r="U42" s="921"/>
      <c r="V42" s="860">
        <f t="shared" si="109"/>
        <v>0</v>
      </c>
      <c r="W42" s="860">
        <f t="shared" si="110"/>
        <v>0</v>
      </c>
      <c r="X42" s="860">
        <f t="shared" si="111"/>
        <v>0</v>
      </c>
      <c r="Y42" s="921"/>
      <c r="Z42" s="921"/>
      <c r="AA42" s="921"/>
      <c r="AB42" s="921"/>
      <c r="AC42" s="860">
        <f t="shared" si="112"/>
        <v>0</v>
      </c>
      <c r="AD42" s="860">
        <f t="shared" si="113"/>
        <v>0</v>
      </c>
      <c r="AE42" s="860">
        <f t="shared" si="114"/>
        <v>0</v>
      </c>
      <c r="AF42" s="921"/>
      <c r="AG42" s="921"/>
      <c r="AH42" s="921"/>
      <c r="AI42" s="921"/>
      <c r="AJ42" s="860">
        <f t="shared" si="115"/>
        <v>0</v>
      </c>
      <c r="AK42" s="860">
        <f t="shared" si="116"/>
        <v>0</v>
      </c>
      <c r="AL42" s="860">
        <f t="shared" si="117"/>
        <v>0</v>
      </c>
      <c r="AM42" s="921"/>
      <c r="AN42" s="921"/>
      <c r="AO42" s="921"/>
      <c r="AP42" s="921"/>
      <c r="AQ42" s="860">
        <f t="shared" si="12"/>
        <v>0</v>
      </c>
      <c r="AR42" s="860">
        <f t="shared" si="13"/>
        <v>0</v>
      </c>
      <c r="AS42" s="860">
        <f t="shared" si="14"/>
        <v>0</v>
      </c>
      <c r="AT42" s="921"/>
      <c r="AU42" s="921"/>
      <c r="AV42" s="921"/>
      <c r="AW42" s="921"/>
      <c r="AX42" s="860">
        <f t="shared" si="15"/>
        <v>0</v>
      </c>
      <c r="AY42" s="860">
        <f t="shared" si="16"/>
        <v>0</v>
      </c>
      <c r="AZ42" s="860">
        <f t="shared" si="17"/>
        <v>0</v>
      </c>
      <c r="BA42" s="921"/>
      <c r="BB42" s="921"/>
      <c r="BC42" s="921"/>
      <c r="BD42" s="921"/>
      <c r="BE42" s="860">
        <f t="shared" si="18"/>
        <v>0</v>
      </c>
      <c r="BF42" s="860">
        <f t="shared" si="19"/>
        <v>0</v>
      </c>
      <c r="BG42" s="860">
        <f t="shared" si="20"/>
        <v>0</v>
      </c>
      <c r="BH42" s="921"/>
      <c r="BI42" s="921"/>
      <c r="BJ42" s="921"/>
      <c r="BK42" s="921"/>
      <c r="BL42" s="860">
        <f t="shared" si="21"/>
        <v>0</v>
      </c>
      <c r="BM42" s="860">
        <f t="shared" si="22"/>
        <v>0</v>
      </c>
      <c r="BN42" s="860">
        <f t="shared" si="23"/>
        <v>0</v>
      </c>
      <c r="BO42" s="921"/>
      <c r="BP42" s="921"/>
      <c r="BQ42" s="921"/>
      <c r="BR42" s="921"/>
      <c r="BS42" s="860">
        <f t="shared" si="24"/>
        <v>0</v>
      </c>
      <c r="BT42" s="860">
        <f t="shared" si="25"/>
        <v>0</v>
      </c>
      <c r="BU42" s="860">
        <f t="shared" si="32"/>
        <v>0</v>
      </c>
      <c r="BV42" s="921"/>
      <c r="BW42" s="921"/>
      <c r="BX42" s="921"/>
      <c r="BY42" s="921"/>
      <c r="BZ42" s="860">
        <f t="shared" si="26"/>
        <v>0</v>
      </c>
      <c r="CA42" s="860">
        <f t="shared" si="27"/>
        <v>0</v>
      </c>
      <c r="CB42" s="860">
        <f t="shared" si="28"/>
        <v>0</v>
      </c>
      <c r="CC42" s="1977">
        <f t="shared" si="103"/>
        <v>17</v>
      </c>
      <c r="CD42" s="1418">
        <v>0</v>
      </c>
      <c r="CE42" s="1485">
        <v>0</v>
      </c>
      <c r="CF42" s="1487">
        <f>'NUTRITION- NIS'!CG19</f>
        <v>86</v>
      </c>
      <c r="CG42" s="1485">
        <f>'NUTRITION- NIS'!CH19</f>
        <v>69</v>
      </c>
      <c r="CH42" s="1480">
        <f t="shared" si="105"/>
        <v>86</v>
      </c>
      <c r="CI42" s="1480">
        <f t="shared" si="106"/>
        <v>69</v>
      </c>
      <c r="CJ42" s="1975">
        <f t="shared" si="118"/>
        <v>155</v>
      </c>
      <c r="CK42" s="1518">
        <f t="shared" si="104"/>
        <v>9.117647058823529</v>
      </c>
      <c r="CL42" s="1508"/>
      <c r="CM42" s="2182"/>
      <c r="CN42" s="507" t="s">
        <v>1216</v>
      </c>
    </row>
    <row r="43" spans="1:92" s="509" customFormat="1">
      <c r="A43" s="901">
        <f t="shared" si="76"/>
        <v>6</v>
      </c>
      <c r="B43" s="726" t="s">
        <v>548</v>
      </c>
      <c r="C43" s="921">
        <f>UNHCR.!S38+HPF.!EE38+WFP.!S20+'CHF-NUTRITION'!R21+LDS.!R18+RRF.!S22</f>
        <v>4143</v>
      </c>
      <c r="D43" s="921">
        <v>0</v>
      </c>
      <c r="E43" s="921">
        <v>0</v>
      </c>
      <c r="F43" s="921">
        <v>0</v>
      </c>
      <c r="G43" s="859">
        <f t="shared" si="119"/>
        <v>0</v>
      </c>
      <c r="H43" s="1520">
        <f>C43+F43</f>
        <v>4143</v>
      </c>
      <c r="I43" s="1968">
        <f t="shared" si="47"/>
        <v>4143</v>
      </c>
      <c r="J43" s="1533"/>
      <c r="K43" s="921"/>
      <c r="L43" s="921"/>
      <c r="M43" s="921"/>
      <c r="N43" s="921"/>
      <c r="O43" s="860">
        <f t="shared" si="121"/>
        <v>0</v>
      </c>
      <c r="P43" s="860">
        <f t="shared" si="107"/>
        <v>0</v>
      </c>
      <c r="Q43" s="860">
        <f t="shared" si="108"/>
        <v>0</v>
      </c>
      <c r="R43" s="921"/>
      <c r="S43" s="921"/>
      <c r="T43" s="921"/>
      <c r="U43" s="921"/>
      <c r="V43" s="860">
        <f t="shared" si="109"/>
        <v>0</v>
      </c>
      <c r="W43" s="860">
        <f t="shared" si="110"/>
        <v>0</v>
      </c>
      <c r="X43" s="860">
        <f t="shared" si="111"/>
        <v>0</v>
      </c>
      <c r="Y43" s="921"/>
      <c r="Z43" s="921"/>
      <c r="AA43" s="921"/>
      <c r="AB43" s="921"/>
      <c r="AC43" s="860">
        <f t="shared" si="112"/>
        <v>0</v>
      </c>
      <c r="AD43" s="860">
        <f t="shared" si="113"/>
        <v>0</v>
      </c>
      <c r="AE43" s="860">
        <f t="shared" si="114"/>
        <v>0</v>
      </c>
      <c r="AF43" s="921"/>
      <c r="AG43" s="921"/>
      <c r="AH43" s="921"/>
      <c r="AI43" s="921"/>
      <c r="AJ43" s="860">
        <f t="shared" si="115"/>
        <v>0</v>
      </c>
      <c r="AK43" s="860">
        <f t="shared" si="116"/>
        <v>0</v>
      </c>
      <c r="AL43" s="860">
        <f t="shared" si="117"/>
        <v>0</v>
      </c>
      <c r="AM43" s="921"/>
      <c r="AN43" s="921"/>
      <c r="AO43" s="921"/>
      <c r="AP43" s="921"/>
      <c r="AQ43" s="860">
        <f t="shared" si="12"/>
        <v>0</v>
      </c>
      <c r="AR43" s="860">
        <f t="shared" si="13"/>
        <v>0</v>
      </c>
      <c r="AS43" s="860">
        <f t="shared" si="14"/>
        <v>0</v>
      </c>
      <c r="AT43" s="921"/>
      <c r="AU43" s="921"/>
      <c r="AV43" s="921"/>
      <c r="AW43" s="921"/>
      <c r="AX43" s="860">
        <f t="shared" si="15"/>
        <v>0</v>
      </c>
      <c r="AY43" s="860">
        <f t="shared" si="16"/>
        <v>0</v>
      </c>
      <c r="AZ43" s="860">
        <f t="shared" si="17"/>
        <v>0</v>
      </c>
      <c r="BA43" s="921"/>
      <c r="BB43" s="921"/>
      <c r="BC43" s="921"/>
      <c r="BD43" s="921"/>
      <c r="BE43" s="860">
        <f t="shared" si="18"/>
        <v>0</v>
      </c>
      <c r="BF43" s="860">
        <f t="shared" si="19"/>
        <v>0</v>
      </c>
      <c r="BG43" s="860">
        <f t="shared" si="20"/>
        <v>0</v>
      </c>
      <c r="BH43" s="921"/>
      <c r="BI43" s="921"/>
      <c r="BJ43" s="921"/>
      <c r="BK43" s="921"/>
      <c r="BL43" s="860">
        <f t="shared" si="21"/>
        <v>0</v>
      </c>
      <c r="BM43" s="860">
        <f t="shared" si="22"/>
        <v>0</v>
      </c>
      <c r="BN43" s="860">
        <f t="shared" si="23"/>
        <v>0</v>
      </c>
      <c r="BO43" s="921"/>
      <c r="BP43" s="921"/>
      <c r="BQ43" s="921"/>
      <c r="BR43" s="921"/>
      <c r="BS43" s="860">
        <f t="shared" si="24"/>
        <v>0</v>
      </c>
      <c r="BT43" s="860">
        <f t="shared" si="25"/>
        <v>0</v>
      </c>
      <c r="BU43" s="860">
        <f t="shared" si="32"/>
        <v>0</v>
      </c>
      <c r="BV43" s="921"/>
      <c r="BW43" s="921"/>
      <c r="BX43" s="921"/>
      <c r="BY43" s="921"/>
      <c r="BZ43" s="860">
        <f t="shared" si="26"/>
        <v>0</v>
      </c>
      <c r="CA43" s="860">
        <f t="shared" si="27"/>
        <v>0</v>
      </c>
      <c r="CB43" s="860">
        <f t="shared" si="28"/>
        <v>0</v>
      </c>
      <c r="CC43" s="1977">
        <f t="shared" si="103"/>
        <v>4143</v>
      </c>
      <c r="CD43" s="1418">
        <f>'NUTRITION- NIS'!CE18</f>
        <v>14882</v>
      </c>
      <c r="CE43" s="1485"/>
      <c r="CF43" s="1487"/>
      <c r="CG43" s="1485"/>
      <c r="CH43" s="1480">
        <f t="shared" si="105"/>
        <v>0</v>
      </c>
      <c r="CI43" s="1480">
        <f t="shared" si="106"/>
        <v>14882</v>
      </c>
      <c r="CJ43" s="1975">
        <f t="shared" si="118"/>
        <v>14882</v>
      </c>
      <c r="CK43" s="1518">
        <f t="shared" si="104"/>
        <v>3.5920830316195995</v>
      </c>
      <c r="CL43" s="1508"/>
      <c r="CM43" s="2182"/>
      <c r="CN43" s="507" t="s">
        <v>1216</v>
      </c>
    </row>
    <row r="44" spans="1:92" s="509" customFormat="1">
      <c r="A44" s="901"/>
      <c r="B44" s="922" t="s">
        <v>549</v>
      </c>
      <c r="C44" s="1491"/>
      <c r="D44" s="1491"/>
      <c r="E44" s="1491"/>
      <c r="F44" s="1491"/>
      <c r="G44" s="885"/>
      <c r="H44" s="1522"/>
      <c r="I44" s="1968"/>
      <c r="J44" s="1540"/>
      <c r="K44" s="919"/>
      <c r="L44" s="886"/>
      <c r="M44" s="886"/>
      <c r="N44" s="886"/>
      <c r="O44" s="886"/>
      <c r="P44" s="886"/>
      <c r="Q44" s="886"/>
      <c r="R44" s="919"/>
      <c r="S44" s="886"/>
      <c r="T44" s="886"/>
      <c r="U44" s="886"/>
      <c r="V44" s="886"/>
      <c r="W44" s="886"/>
      <c r="X44" s="886"/>
      <c r="Y44" s="919"/>
      <c r="Z44" s="886"/>
      <c r="AA44" s="886"/>
      <c r="AB44" s="886"/>
      <c r="AC44" s="886"/>
      <c r="AD44" s="886"/>
      <c r="AE44" s="886"/>
      <c r="AF44" s="919"/>
      <c r="AG44" s="886"/>
      <c r="AH44" s="886"/>
      <c r="AI44" s="886"/>
      <c r="AJ44" s="886"/>
      <c r="AK44" s="886"/>
      <c r="AL44" s="886"/>
      <c r="AM44" s="919"/>
      <c r="AN44" s="886"/>
      <c r="AO44" s="886"/>
      <c r="AP44" s="886"/>
      <c r="AQ44" s="886"/>
      <c r="AR44" s="886"/>
      <c r="AS44" s="886"/>
      <c r="AT44" s="919"/>
      <c r="AU44" s="886"/>
      <c r="AV44" s="886"/>
      <c r="AW44" s="886"/>
      <c r="AX44" s="886"/>
      <c r="AY44" s="886"/>
      <c r="AZ44" s="886"/>
      <c r="BA44" s="919"/>
      <c r="BB44" s="886"/>
      <c r="BC44" s="886"/>
      <c r="BD44" s="886"/>
      <c r="BE44" s="886"/>
      <c r="BF44" s="886"/>
      <c r="BG44" s="886"/>
      <c r="BH44" s="919"/>
      <c r="BI44" s="886"/>
      <c r="BJ44" s="886"/>
      <c r="BK44" s="919"/>
      <c r="BL44" s="886"/>
      <c r="BM44" s="886"/>
      <c r="BN44" s="886"/>
      <c r="BO44" s="919"/>
      <c r="BP44" s="886"/>
      <c r="BQ44" s="886"/>
      <c r="BR44" s="886"/>
      <c r="BS44" s="886"/>
      <c r="BT44" s="886"/>
      <c r="BU44" s="886"/>
      <c r="BV44" s="919"/>
      <c r="BW44" s="886"/>
      <c r="BX44" s="886"/>
      <c r="BY44" s="886"/>
      <c r="BZ44" s="886"/>
      <c r="CA44" s="886"/>
      <c r="CB44" s="886"/>
      <c r="CC44" s="1977">
        <f t="shared" si="103"/>
        <v>0</v>
      </c>
      <c r="CD44" s="1424"/>
      <c r="CE44" s="886"/>
      <c r="CF44" s="1417"/>
      <c r="CG44" s="886"/>
      <c r="CH44" s="886"/>
      <c r="CI44" s="886"/>
      <c r="CJ44" s="1973"/>
      <c r="CK44" s="2225"/>
      <c r="CL44" s="2222"/>
      <c r="CM44" s="2226"/>
    </row>
    <row r="45" spans="1:92" s="509" customFormat="1">
      <c r="A45" s="901" t="e">
        <f>#REF!+1</f>
        <v>#REF!</v>
      </c>
      <c r="B45" s="726" t="s">
        <v>550</v>
      </c>
      <c r="C45" s="921"/>
      <c r="D45" s="921"/>
      <c r="E45" s="921">
        <f>E41</f>
        <v>280</v>
      </c>
      <c r="F45" s="921">
        <f>F41</f>
        <v>1842</v>
      </c>
      <c r="G45" s="859">
        <f t="shared" ref="G45:G49" si="122">D45+E45</f>
        <v>280</v>
      </c>
      <c r="H45" s="1520">
        <f t="shared" ref="H45:H49" si="123">C45+F45</f>
        <v>1842</v>
      </c>
      <c r="I45" s="1968">
        <f t="shared" si="47"/>
        <v>2122</v>
      </c>
      <c r="J45" s="1533"/>
      <c r="K45" s="921"/>
      <c r="L45" s="921"/>
      <c r="M45" s="921"/>
      <c r="N45" s="921"/>
      <c r="O45" s="860"/>
      <c r="P45" s="860"/>
      <c r="Q45" s="860"/>
      <c r="R45" s="921"/>
      <c r="S45" s="921"/>
      <c r="T45" s="921"/>
      <c r="U45" s="921"/>
      <c r="V45" s="860"/>
      <c r="W45" s="860"/>
      <c r="X45" s="860"/>
      <c r="Y45" s="921"/>
      <c r="Z45" s="921"/>
      <c r="AA45" s="921"/>
      <c r="AB45" s="921"/>
      <c r="AC45" s="860"/>
      <c r="AD45" s="860"/>
      <c r="AE45" s="860"/>
      <c r="AF45" s="921"/>
      <c r="AG45" s="921"/>
      <c r="AH45" s="921"/>
      <c r="AI45" s="921"/>
      <c r="AJ45" s="860"/>
      <c r="AK45" s="860"/>
      <c r="AL45" s="860"/>
      <c r="AM45" s="921"/>
      <c r="AN45" s="921"/>
      <c r="AO45" s="921"/>
      <c r="AP45" s="921"/>
      <c r="AQ45" s="860"/>
      <c r="AR45" s="860"/>
      <c r="AS45" s="860"/>
      <c r="AT45" s="921"/>
      <c r="AU45" s="921"/>
      <c r="AV45" s="921"/>
      <c r="AW45" s="921"/>
      <c r="AX45" s="860"/>
      <c r="AY45" s="860"/>
      <c r="AZ45" s="860"/>
      <c r="BA45" s="921"/>
      <c r="BB45" s="921"/>
      <c r="BC45" s="921"/>
      <c r="BD45" s="921"/>
      <c r="BE45" s="860"/>
      <c r="BF45" s="860"/>
      <c r="BG45" s="860"/>
      <c r="BH45" s="921"/>
      <c r="BI45" s="921"/>
      <c r="BJ45" s="921"/>
      <c r="BK45" s="921"/>
      <c r="BL45" s="860"/>
      <c r="BM45" s="860"/>
      <c r="BN45" s="860"/>
      <c r="BO45" s="921"/>
      <c r="BP45" s="921"/>
      <c r="BQ45" s="921"/>
      <c r="BR45" s="921"/>
      <c r="BS45" s="860"/>
      <c r="BT45" s="860"/>
      <c r="BU45" s="860"/>
      <c r="BV45" s="921"/>
      <c r="BW45" s="921"/>
      <c r="BX45" s="921"/>
      <c r="BY45" s="921"/>
      <c r="BZ45" s="860"/>
      <c r="CA45" s="860"/>
      <c r="CB45" s="860"/>
      <c r="CC45" s="1977">
        <f t="shared" si="103"/>
        <v>2122</v>
      </c>
      <c r="CD45" s="1418">
        <v>0</v>
      </c>
      <c r="CE45" s="1485">
        <v>0</v>
      </c>
      <c r="CF45" s="1487">
        <f>'NUTRITION- NIS'!CG21</f>
        <v>6133</v>
      </c>
      <c r="CG45" s="1485">
        <f>'NUTRITION- NIS'!CH21</f>
        <v>5905</v>
      </c>
      <c r="CH45" s="860">
        <f>CF45+CE45</f>
        <v>6133</v>
      </c>
      <c r="CI45" s="860">
        <f>CG45+CD45</f>
        <v>5905</v>
      </c>
      <c r="CJ45" s="1975">
        <f t="shared" ref="CJ45:CJ53" si="124">CH45+CI45</f>
        <v>12038</v>
      </c>
      <c r="CK45" s="1518">
        <f>CJ45/I45*100%</f>
        <v>5.6729500471253536</v>
      </c>
      <c r="CL45" s="1508"/>
      <c r="CM45" s="2182"/>
      <c r="CN45" s="507" t="s">
        <v>1216</v>
      </c>
    </row>
    <row r="46" spans="1:92" s="509" customFormat="1">
      <c r="A46" s="901" t="e">
        <f t="shared" si="76"/>
        <v>#REF!</v>
      </c>
      <c r="B46" s="726" t="s">
        <v>551</v>
      </c>
      <c r="C46" s="921"/>
      <c r="D46" s="921"/>
      <c r="E46" s="921">
        <f>UNHCR.!O41+HPF.!EC41+'CHF-NUTRITION'!O25+RRF.!O25</f>
        <v>43</v>
      </c>
      <c r="F46" s="921">
        <f>UNHCR.!P41+HPF.!ED41+'CHF-NUTRITION'!P25+RRF.!P25</f>
        <v>43</v>
      </c>
      <c r="G46" s="859">
        <f t="shared" si="122"/>
        <v>43</v>
      </c>
      <c r="H46" s="1520">
        <f t="shared" si="123"/>
        <v>43</v>
      </c>
      <c r="I46" s="1968">
        <f t="shared" si="47"/>
        <v>86</v>
      </c>
      <c r="J46" s="1533"/>
      <c r="K46" s="921"/>
      <c r="L46" s="921"/>
      <c r="M46" s="921"/>
      <c r="N46" s="921"/>
      <c r="O46" s="860">
        <f t="shared" ref="O46:O49" si="125">L46+M46</f>
        <v>0</v>
      </c>
      <c r="P46" s="860">
        <f t="shared" ref="P46:P49" si="126">K46+N46</f>
        <v>0</v>
      </c>
      <c r="Q46" s="860">
        <f t="shared" ref="Q46:Q49" si="127">O46+P46</f>
        <v>0</v>
      </c>
      <c r="R46" s="921"/>
      <c r="S46" s="921"/>
      <c r="T46" s="921"/>
      <c r="U46" s="921"/>
      <c r="V46" s="860">
        <f t="shared" ref="V46:V49" si="128">S46+T46</f>
        <v>0</v>
      </c>
      <c r="W46" s="860">
        <f t="shared" ref="W46:W49" si="129">R46+U46</f>
        <v>0</v>
      </c>
      <c r="X46" s="860">
        <f t="shared" ref="X46:X49" si="130">V46+W46</f>
        <v>0</v>
      </c>
      <c r="Y46" s="921"/>
      <c r="Z46" s="921"/>
      <c r="AA46" s="921"/>
      <c r="AB46" s="921"/>
      <c r="AC46" s="860">
        <f t="shared" ref="AC46:AC49" si="131">Z46+AA46</f>
        <v>0</v>
      </c>
      <c r="AD46" s="860">
        <f t="shared" ref="AD46:AD49" si="132">Y46+AB46</f>
        <v>0</v>
      </c>
      <c r="AE46" s="860">
        <f t="shared" ref="AE46:AE49" si="133">AC46+AD46</f>
        <v>0</v>
      </c>
      <c r="AF46" s="921"/>
      <c r="AG46" s="921"/>
      <c r="AH46" s="921"/>
      <c r="AI46" s="921"/>
      <c r="AJ46" s="860">
        <f t="shared" ref="AJ46:AJ49" si="134">AG46+AH46</f>
        <v>0</v>
      </c>
      <c r="AK46" s="860">
        <f t="shared" ref="AK46:AK49" si="135">AF46+AI46</f>
        <v>0</v>
      </c>
      <c r="AL46" s="860">
        <f t="shared" ref="AL46:AL49" si="136">AJ46+AK46</f>
        <v>0</v>
      </c>
      <c r="AM46" s="921"/>
      <c r="AN46" s="921"/>
      <c r="AO46" s="921"/>
      <c r="AP46" s="921"/>
      <c r="AQ46" s="860">
        <f t="shared" si="12"/>
        <v>0</v>
      </c>
      <c r="AR46" s="860">
        <f t="shared" si="13"/>
        <v>0</v>
      </c>
      <c r="AS46" s="860">
        <f t="shared" si="14"/>
        <v>0</v>
      </c>
      <c r="AT46" s="921"/>
      <c r="AU46" s="921"/>
      <c r="AV46" s="921"/>
      <c r="AW46" s="921"/>
      <c r="AX46" s="860">
        <f t="shared" si="15"/>
        <v>0</v>
      </c>
      <c r="AY46" s="860">
        <f t="shared" si="16"/>
        <v>0</v>
      </c>
      <c r="AZ46" s="860">
        <f t="shared" si="17"/>
        <v>0</v>
      </c>
      <c r="BA46" s="921"/>
      <c r="BB46" s="921"/>
      <c r="BC46" s="921"/>
      <c r="BD46" s="921"/>
      <c r="BE46" s="860">
        <f t="shared" si="18"/>
        <v>0</v>
      </c>
      <c r="BF46" s="860">
        <f t="shared" si="19"/>
        <v>0</v>
      </c>
      <c r="BG46" s="860">
        <f t="shared" si="20"/>
        <v>0</v>
      </c>
      <c r="BH46" s="921"/>
      <c r="BI46" s="921"/>
      <c r="BJ46" s="921"/>
      <c r="BK46" s="921"/>
      <c r="BL46" s="860">
        <f t="shared" si="21"/>
        <v>0</v>
      </c>
      <c r="BM46" s="860">
        <f t="shared" si="22"/>
        <v>0</v>
      </c>
      <c r="BN46" s="860">
        <f t="shared" si="23"/>
        <v>0</v>
      </c>
      <c r="BO46" s="921"/>
      <c r="BP46" s="921"/>
      <c r="BQ46" s="921"/>
      <c r="BR46" s="921"/>
      <c r="BS46" s="860">
        <f t="shared" si="24"/>
        <v>0</v>
      </c>
      <c r="BT46" s="860">
        <f t="shared" si="25"/>
        <v>0</v>
      </c>
      <c r="BU46" s="860">
        <f t="shared" si="32"/>
        <v>0</v>
      </c>
      <c r="BV46" s="921"/>
      <c r="BW46" s="921"/>
      <c r="BX46" s="921"/>
      <c r="BY46" s="921"/>
      <c r="BZ46" s="860">
        <f t="shared" si="26"/>
        <v>0</v>
      </c>
      <c r="CA46" s="860">
        <f t="shared" si="27"/>
        <v>0</v>
      </c>
      <c r="CB46" s="860">
        <f t="shared" si="28"/>
        <v>0</v>
      </c>
      <c r="CC46" s="1977">
        <f t="shared" si="103"/>
        <v>86</v>
      </c>
      <c r="CD46" s="1418">
        <v>0</v>
      </c>
      <c r="CE46" s="1485">
        <v>0</v>
      </c>
      <c r="CF46" s="1487">
        <f>'NUTRITION- NIS'!CG22</f>
        <v>5756</v>
      </c>
      <c r="CG46" s="1485">
        <f>'NUTRITION- NIS'!CH22</f>
        <v>5357</v>
      </c>
      <c r="CH46" s="860">
        <f t="shared" ref="CH46:CH49" si="137">CF46+CE46</f>
        <v>5756</v>
      </c>
      <c r="CI46" s="860">
        <f t="shared" ref="CI46:CI49" si="138">CG46+CD46</f>
        <v>5357</v>
      </c>
      <c r="CJ46" s="1975">
        <f t="shared" si="124"/>
        <v>11113</v>
      </c>
      <c r="CK46" s="1518">
        <f>CJ46/I46*100%</f>
        <v>129.22093023255815</v>
      </c>
      <c r="CL46" s="1508"/>
      <c r="CM46" s="2182"/>
      <c r="CN46" s="507" t="s">
        <v>1216</v>
      </c>
    </row>
    <row r="47" spans="1:92" s="509" customFormat="1">
      <c r="A47" s="901" t="e">
        <f t="shared" si="76"/>
        <v>#REF!</v>
      </c>
      <c r="B47" s="726" t="s">
        <v>552</v>
      </c>
      <c r="C47" s="921"/>
      <c r="D47" s="921"/>
      <c r="E47" s="921"/>
      <c r="F47" s="921"/>
      <c r="G47" s="859"/>
      <c r="H47" s="1520"/>
      <c r="I47" s="1968" t="s">
        <v>1452</v>
      </c>
      <c r="J47" s="1533"/>
      <c r="K47" s="921"/>
      <c r="L47" s="921"/>
      <c r="M47" s="921"/>
      <c r="N47" s="921"/>
      <c r="O47" s="860">
        <f t="shared" si="125"/>
        <v>0</v>
      </c>
      <c r="P47" s="860">
        <f t="shared" si="126"/>
        <v>0</v>
      </c>
      <c r="Q47" s="860">
        <f t="shared" si="127"/>
        <v>0</v>
      </c>
      <c r="R47" s="921"/>
      <c r="S47" s="921"/>
      <c r="T47" s="921"/>
      <c r="U47" s="921"/>
      <c r="V47" s="860">
        <f t="shared" si="128"/>
        <v>0</v>
      </c>
      <c r="W47" s="860">
        <f t="shared" si="129"/>
        <v>0</v>
      </c>
      <c r="X47" s="860">
        <f t="shared" si="130"/>
        <v>0</v>
      </c>
      <c r="Y47" s="921"/>
      <c r="Z47" s="921"/>
      <c r="AA47" s="921"/>
      <c r="AB47" s="921"/>
      <c r="AC47" s="860">
        <f t="shared" si="131"/>
        <v>0</v>
      </c>
      <c r="AD47" s="860">
        <f t="shared" si="132"/>
        <v>0</v>
      </c>
      <c r="AE47" s="860">
        <f t="shared" si="133"/>
        <v>0</v>
      </c>
      <c r="AF47" s="921"/>
      <c r="AG47" s="921"/>
      <c r="AH47" s="921"/>
      <c r="AI47" s="921"/>
      <c r="AJ47" s="860">
        <f t="shared" si="134"/>
        <v>0</v>
      </c>
      <c r="AK47" s="860">
        <f t="shared" si="135"/>
        <v>0</v>
      </c>
      <c r="AL47" s="860">
        <f t="shared" si="136"/>
        <v>0</v>
      </c>
      <c r="AM47" s="921"/>
      <c r="AN47" s="921"/>
      <c r="AO47" s="921"/>
      <c r="AP47" s="921"/>
      <c r="AQ47" s="860">
        <f t="shared" si="12"/>
        <v>0</v>
      </c>
      <c r="AR47" s="860">
        <f t="shared" si="13"/>
        <v>0</v>
      </c>
      <c r="AS47" s="860">
        <f t="shared" si="14"/>
        <v>0</v>
      </c>
      <c r="AT47" s="921"/>
      <c r="AU47" s="921"/>
      <c r="AV47" s="921"/>
      <c r="AW47" s="921"/>
      <c r="AX47" s="860">
        <f t="shared" si="15"/>
        <v>0</v>
      </c>
      <c r="AY47" s="860">
        <f t="shared" si="16"/>
        <v>0</v>
      </c>
      <c r="AZ47" s="860">
        <f t="shared" si="17"/>
        <v>0</v>
      </c>
      <c r="BA47" s="921"/>
      <c r="BB47" s="921"/>
      <c r="BC47" s="921"/>
      <c r="BD47" s="921"/>
      <c r="BE47" s="860">
        <f t="shared" si="18"/>
        <v>0</v>
      </c>
      <c r="BF47" s="860">
        <f t="shared" si="19"/>
        <v>0</v>
      </c>
      <c r="BG47" s="860">
        <f t="shared" si="20"/>
        <v>0</v>
      </c>
      <c r="BH47" s="921"/>
      <c r="BI47" s="921"/>
      <c r="BJ47" s="921"/>
      <c r="BK47" s="921"/>
      <c r="BL47" s="860">
        <f t="shared" si="21"/>
        <v>0</v>
      </c>
      <c r="BM47" s="860">
        <f t="shared" si="22"/>
        <v>0</v>
      </c>
      <c r="BN47" s="860">
        <f t="shared" si="23"/>
        <v>0</v>
      </c>
      <c r="BO47" s="921"/>
      <c r="BP47" s="921"/>
      <c r="BQ47" s="921"/>
      <c r="BR47" s="921"/>
      <c r="BS47" s="860">
        <f t="shared" si="24"/>
        <v>0</v>
      </c>
      <c r="BT47" s="860">
        <f t="shared" si="25"/>
        <v>0</v>
      </c>
      <c r="BU47" s="860">
        <f t="shared" si="32"/>
        <v>0</v>
      </c>
      <c r="BV47" s="921"/>
      <c r="BW47" s="921"/>
      <c r="BX47" s="921"/>
      <c r="BY47" s="921"/>
      <c r="BZ47" s="860">
        <f t="shared" si="26"/>
        <v>0</v>
      </c>
      <c r="CA47" s="860">
        <f t="shared" si="27"/>
        <v>0</v>
      </c>
      <c r="CB47" s="860">
        <f t="shared" si="28"/>
        <v>0</v>
      </c>
      <c r="CC47" s="1977" t="str">
        <f t="shared" si="103"/>
        <v>&gt;75%</v>
      </c>
      <c r="CD47" s="1418"/>
      <c r="CE47" s="1485"/>
      <c r="CF47" s="1487"/>
      <c r="CG47" s="1485"/>
      <c r="CH47" s="860"/>
      <c r="CI47" s="860"/>
      <c r="CJ47" s="1975">
        <f>'NUTRITION- NIS'!CI23*100</f>
        <v>89</v>
      </c>
      <c r="CK47" s="2221">
        <f>CJ47</f>
        <v>89</v>
      </c>
      <c r="CL47" s="2222"/>
      <c r="CM47" s="2182"/>
      <c r="CN47" s="509" t="s">
        <v>1658</v>
      </c>
    </row>
    <row r="48" spans="1:92" s="509" customFormat="1">
      <c r="A48" s="901" t="e">
        <f t="shared" si="76"/>
        <v>#REF!</v>
      </c>
      <c r="B48" s="726" t="s">
        <v>553</v>
      </c>
      <c r="C48" s="921">
        <f>SUM('UNICEF-NUT.'!M23+HPF.!M43+UNHCR.!M43+RRF.!M27+LDS.!M19+'CHF-NUTRITION'!M27)</f>
        <v>0</v>
      </c>
      <c r="D48" s="921">
        <f>SUM('UNICEF-NUT.'!N23+HPF.!N43+UNHCR.!N43+RRF.!N27+LDS.!N19+'CHF-NUTRITION'!N27)</f>
        <v>0</v>
      </c>
      <c r="E48" s="921">
        <f>SUM('UNICEF-NUT.'!O23+HPF.!O43+UNHCR.!O43+RRF.!O27+LDS.!O19+'CHF-NUTRITION'!O27)</f>
        <v>0</v>
      </c>
      <c r="F48" s="921">
        <f>SUM('UNICEF-NUT.'!P23+HPF.!P43+UNHCR.!P43+RRF.!P27+LDS.!P19+'CHF-NUTRITION'!P27)</f>
        <v>0</v>
      </c>
      <c r="G48" s="859">
        <f t="shared" si="122"/>
        <v>0</v>
      </c>
      <c r="H48" s="1520">
        <f t="shared" si="123"/>
        <v>0</v>
      </c>
      <c r="I48" s="1968">
        <f t="shared" si="47"/>
        <v>0</v>
      </c>
      <c r="J48" s="1533"/>
      <c r="K48" s="921"/>
      <c r="L48" s="921"/>
      <c r="M48" s="921"/>
      <c r="N48" s="921"/>
      <c r="O48" s="860">
        <f t="shared" si="125"/>
        <v>0</v>
      </c>
      <c r="P48" s="860">
        <f t="shared" si="126"/>
        <v>0</v>
      </c>
      <c r="Q48" s="860">
        <f t="shared" si="127"/>
        <v>0</v>
      </c>
      <c r="R48" s="921"/>
      <c r="S48" s="921"/>
      <c r="T48" s="921"/>
      <c r="U48" s="921"/>
      <c r="V48" s="860">
        <f t="shared" si="128"/>
        <v>0</v>
      </c>
      <c r="W48" s="860">
        <f t="shared" si="129"/>
        <v>0</v>
      </c>
      <c r="X48" s="860">
        <f t="shared" si="130"/>
        <v>0</v>
      </c>
      <c r="Y48" s="921"/>
      <c r="Z48" s="921"/>
      <c r="AA48" s="921"/>
      <c r="AB48" s="921"/>
      <c r="AC48" s="860">
        <f t="shared" si="131"/>
        <v>0</v>
      </c>
      <c r="AD48" s="860">
        <f t="shared" si="132"/>
        <v>0</v>
      </c>
      <c r="AE48" s="860">
        <f t="shared" si="133"/>
        <v>0</v>
      </c>
      <c r="AF48" s="921"/>
      <c r="AG48" s="921"/>
      <c r="AH48" s="921"/>
      <c r="AI48" s="921"/>
      <c r="AJ48" s="860">
        <f t="shared" si="134"/>
        <v>0</v>
      </c>
      <c r="AK48" s="860">
        <f t="shared" si="135"/>
        <v>0</v>
      </c>
      <c r="AL48" s="860">
        <f t="shared" si="136"/>
        <v>0</v>
      </c>
      <c r="AM48" s="921"/>
      <c r="AN48" s="921"/>
      <c r="AO48" s="921"/>
      <c r="AP48" s="921"/>
      <c r="AQ48" s="860">
        <f t="shared" si="12"/>
        <v>0</v>
      </c>
      <c r="AR48" s="860">
        <f t="shared" si="13"/>
        <v>0</v>
      </c>
      <c r="AS48" s="860">
        <f t="shared" si="14"/>
        <v>0</v>
      </c>
      <c r="AT48" s="921"/>
      <c r="AU48" s="921"/>
      <c r="AV48" s="921"/>
      <c r="AW48" s="921"/>
      <c r="AX48" s="860">
        <f t="shared" si="15"/>
        <v>0</v>
      </c>
      <c r="AY48" s="860">
        <f t="shared" si="16"/>
        <v>0</v>
      </c>
      <c r="AZ48" s="860">
        <f>AZ47</f>
        <v>0</v>
      </c>
      <c r="BA48" s="921"/>
      <c r="BB48" s="921"/>
      <c r="BC48" s="921"/>
      <c r="BD48" s="921"/>
      <c r="BE48" s="860">
        <f t="shared" si="18"/>
        <v>0</v>
      </c>
      <c r="BF48" s="860">
        <f t="shared" si="19"/>
        <v>0</v>
      </c>
      <c r="BG48" s="860">
        <f t="shared" si="20"/>
        <v>0</v>
      </c>
      <c r="BH48" s="921"/>
      <c r="BI48" s="921"/>
      <c r="BJ48" s="921"/>
      <c r="BK48" s="921"/>
      <c r="BL48" s="860">
        <f t="shared" si="21"/>
        <v>0</v>
      </c>
      <c r="BM48" s="860">
        <f t="shared" si="22"/>
        <v>0</v>
      </c>
      <c r="BN48" s="860">
        <f t="shared" si="23"/>
        <v>0</v>
      </c>
      <c r="BO48" s="921"/>
      <c r="BP48" s="921"/>
      <c r="BQ48" s="921"/>
      <c r="BR48" s="921"/>
      <c r="BS48" s="860">
        <f t="shared" si="24"/>
        <v>0</v>
      </c>
      <c r="BT48" s="860">
        <f t="shared" si="25"/>
        <v>0</v>
      </c>
      <c r="BU48" s="860">
        <f t="shared" si="32"/>
        <v>0</v>
      </c>
      <c r="BV48" s="921"/>
      <c r="BW48" s="921"/>
      <c r="BX48" s="921"/>
      <c r="BY48" s="921"/>
      <c r="BZ48" s="860">
        <f t="shared" si="26"/>
        <v>0</v>
      </c>
      <c r="CA48" s="860">
        <f t="shared" si="27"/>
        <v>0</v>
      </c>
      <c r="CB48" s="860">
        <f t="shared" si="28"/>
        <v>0</v>
      </c>
      <c r="CC48" s="1977">
        <f t="shared" si="103"/>
        <v>0</v>
      </c>
      <c r="CD48" s="1418"/>
      <c r="CE48" s="1485"/>
      <c r="CF48" s="1487"/>
      <c r="CG48" s="1485"/>
      <c r="CH48" s="860">
        <f t="shared" si="137"/>
        <v>0</v>
      </c>
      <c r="CI48" s="860">
        <f t="shared" si="138"/>
        <v>0</v>
      </c>
      <c r="CJ48" s="1975">
        <f>'NUTRITION- NIS'!CI24*100</f>
        <v>0</v>
      </c>
      <c r="CK48" s="2221">
        <f t="shared" ref="CK48:CK49" si="139">CJ48</f>
        <v>0</v>
      </c>
      <c r="CL48" s="2222"/>
      <c r="CM48" s="2182"/>
      <c r="CN48" s="509" t="s">
        <v>1659</v>
      </c>
    </row>
    <row r="49" spans="1:92" s="509" customFormat="1">
      <c r="A49" s="901" t="e">
        <f t="shared" si="76"/>
        <v>#REF!</v>
      </c>
      <c r="B49" s="726" t="s">
        <v>554</v>
      </c>
      <c r="C49" s="921" t="e">
        <f>SUM('UNICEF-NUT.'!M24+HPF.!M44+UNHCR.!M44+RRF.!M28+LDS.!#REF!+'CHF-NUTRITION'!M28)</f>
        <v>#REF!</v>
      </c>
      <c r="D49" s="921" t="e">
        <f>SUM('UNICEF-NUT.'!N24+HPF.!N44+UNHCR.!N44+RRF.!N28+LDS.!#REF!+'CHF-NUTRITION'!N28)</f>
        <v>#REF!</v>
      </c>
      <c r="E49" s="921" t="e">
        <f>SUM('UNICEF-NUT.'!O24+HPF.!O44+UNHCR.!O44+RRF.!O28+LDS.!#REF!+'CHF-NUTRITION'!O28)</f>
        <v>#REF!</v>
      </c>
      <c r="F49" s="921" t="e">
        <f>SUM('UNICEF-NUT.'!P24+HPF.!P44+UNHCR.!P44+RRF.!P28+LDS.!#REF!+'CHF-NUTRITION'!P28)</f>
        <v>#REF!</v>
      </c>
      <c r="G49" s="859" t="e">
        <f t="shared" si="122"/>
        <v>#REF!</v>
      </c>
      <c r="H49" s="1520" t="e">
        <f t="shared" si="123"/>
        <v>#REF!</v>
      </c>
      <c r="I49" s="1968" t="e">
        <f t="shared" si="47"/>
        <v>#REF!</v>
      </c>
      <c r="J49" s="1533"/>
      <c r="K49" s="921"/>
      <c r="L49" s="921"/>
      <c r="M49" s="921"/>
      <c r="N49" s="921"/>
      <c r="O49" s="860">
        <f t="shared" si="125"/>
        <v>0</v>
      </c>
      <c r="P49" s="860">
        <f t="shared" si="126"/>
        <v>0</v>
      </c>
      <c r="Q49" s="860">
        <f t="shared" si="127"/>
        <v>0</v>
      </c>
      <c r="R49" s="921"/>
      <c r="S49" s="921"/>
      <c r="T49" s="921"/>
      <c r="U49" s="921"/>
      <c r="V49" s="860">
        <f t="shared" si="128"/>
        <v>0</v>
      </c>
      <c r="W49" s="860">
        <f t="shared" si="129"/>
        <v>0</v>
      </c>
      <c r="X49" s="860">
        <f t="shared" si="130"/>
        <v>0</v>
      </c>
      <c r="Y49" s="921"/>
      <c r="Z49" s="921"/>
      <c r="AA49" s="921"/>
      <c r="AB49" s="921"/>
      <c r="AC49" s="860">
        <f t="shared" si="131"/>
        <v>0</v>
      </c>
      <c r="AD49" s="860">
        <f t="shared" si="132"/>
        <v>0</v>
      </c>
      <c r="AE49" s="860">
        <f t="shared" si="133"/>
        <v>0</v>
      </c>
      <c r="AF49" s="921"/>
      <c r="AG49" s="921"/>
      <c r="AH49" s="921"/>
      <c r="AI49" s="921"/>
      <c r="AJ49" s="860">
        <f t="shared" si="134"/>
        <v>0</v>
      </c>
      <c r="AK49" s="860">
        <f t="shared" si="135"/>
        <v>0</v>
      </c>
      <c r="AL49" s="860">
        <f t="shared" si="136"/>
        <v>0</v>
      </c>
      <c r="AM49" s="921"/>
      <c r="AN49" s="921"/>
      <c r="AO49" s="921"/>
      <c r="AP49" s="921"/>
      <c r="AQ49" s="860">
        <f t="shared" si="12"/>
        <v>0</v>
      </c>
      <c r="AR49" s="860">
        <f t="shared" si="13"/>
        <v>0</v>
      </c>
      <c r="AS49" s="860">
        <f t="shared" si="14"/>
        <v>0</v>
      </c>
      <c r="AT49" s="921"/>
      <c r="AU49" s="921"/>
      <c r="AV49" s="921"/>
      <c r="AW49" s="921"/>
      <c r="AX49" s="860">
        <f t="shared" si="15"/>
        <v>0</v>
      </c>
      <c r="AY49" s="860">
        <f t="shared" si="16"/>
        <v>0</v>
      </c>
      <c r="AZ49" s="860">
        <f>AZ48</f>
        <v>0</v>
      </c>
      <c r="BA49" s="921"/>
      <c r="BB49" s="921"/>
      <c r="BC49" s="921"/>
      <c r="BD49" s="921"/>
      <c r="BE49" s="860">
        <f t="shared" si="18"/>
        <v>0</v>
      </c>
      <c r="BF49" s="860">
        <f t="shared" si="19"/>
        <v>0</v>
      </c>
      <c r="BG49" s="860">
        <f t="shared" si="20"/>
        <v>0</v>
      </c>
      <c r="BH49" s="921"/>
      <c r="BI49" s="921"/>
      <c r="BJ49" s="921"/>
      <c r="BK49" s="921"/>
      <c r="BL49" s="860">
        <f t="shared" si="21"/>
        <v>0</v>
      </c>
      <c r="BM49" s="860">
        <f t="shared" si="22"/>
        <v>0</v>
      </c>
      <c r="BN49" s="860">
        <f t="shared" si="23"/>
        <v>0</v>
      </c>
      <c r="BO49" s="921"/>
      <c r="BP49" s="921"/>
      <c r="BQ49" s="921"/>
      <c r="BR49" s="921"/>
      <c r="BS49" s="860">
        <f t="shared" si="24"/>
        <v>0</v>
      </c>
      <c r="BT49" s="860">
        <f t="shared" si="25"/>
        <v>0</v>
      </c>
      <c r="BU49" s="860">
        <f t="shared" si="32"/>
        <v>0</v>
      </c>
      <c r="BV49" s="921"/>
      <c r="BW49" s="921"/>
      <c r="BX49" s="921"/>
      <c r="BY49" s="921"/>
      <c r="BZ49" s="860">
        <f t="shared" si="26"/>
        <v>0</v>
      </c>
      <c r="CA49" s="860">
        <f t="shared" si="27"/>
        <v>0</v>
      </c>
      <c r="CB49" s="860">
        <f t="shared" si="28"/>
        <v>0</v>
      </c>
      <c r="CC49" s="1977" t="e">
        <f t="shared" si="103"/>
        <v>#REF!</v>
      </c>
      <c r="CD49" s="1418"/>
      <c r="CE49" s="1485"/>
      <c r="CF49" s="1487"/>
      <c r="CG49" s="1485"/>
      <c r="CH49" s="860">
        <f t="shared" si="137"/>
        <v>0</v>
      </c>
      <c r="CI49" s="860">
        <f t="shared" si="138"/>
        <v>0</v>
      </c>
      <c r="CJ49" s="1975">
        <f>'NUTRITION- NIS'!CI25*100</f>
        <v>6</v>
      </c>
      <c r="CK49" s="2221">
        <f t="shared" si="139"/>
        <v>6</v>
      </c>
      <c r="CL49" s="2222"/>
      <c r="CM49" s="2182"/>
      <c r="CN49" s="509" t="s">
        <v>1660</v>
      </c>
    </row>
    <row r="50" spans="1:92" s="509" customFormat="1">
      <c r="A50" s="901"/>
      <c r="B50" s="922" t="s">
        <v>556</v>
      </c>
      <c r="C50" s="1491"/>
      <c r="D50" s="1491"/>
      <c r="E50" s="1491"/>
      <c r="F50" s="1491"/>
      <c r="G50" s="885"/>
      <c r="H50" s="1522"/>
      <c r="I50" s="1968"/>
      <c r="J50" s="1540"/>
      <c r="K50" s="919"/>
      <c r="L50" s="886"/>
      <c r="M50" s="886"/>
      <c r="N50" s="886"/>
      <c r="O50" s="886"/>
      <c r="P50" s="886"/>
      <c r="Q50" s="886"/>
      <c r="R50" s="919"/>
      <c r="S50" s="886"/>
      <c r="T50" s="886"/>
      <c r="U50" s="886"/>
      <c r="V50" s="886"/>
      <c r="W50" s="886"/>
      <c r="X50" s="886"/>
      <c r="Y50" s="919"/>
      <c r="Z50" s="886"/>
      <c r="AA50" s="886"/>
      <c r="AB50" s="886"/>
      <c r="AC50" s="886"/>
      <c r="AD50" s="886"/>
      <c r="AE50" s="886"/>
      <c r="AF50" s="919"/>
      <c r="AG50" s="886"/>
      <c r="AH50" s="886"/>
      <c r="AI50" s="886"/>
      <c r="AJ50" s="886"/>
      <c r="AK50" s="886"/>
      <c r="AL50" s="886"/>
      <c r="AM50" s="919"/>
      <c r="AN50" s="886"/>
      <c r="AO50" s="886"/>
      <c r="AP50" s="886"/>
      <c r="AQ50" s="886"/>
      <c r="AR50" s="886"/>
      <c r="AS50" s="886"/>
      <c r="AT50" s="919"/>
      <c r="AU50" s="886"/>
      <c r="AV50" s="886"/>
      <c r="AW50" s="886"/>
      <c r="AX50" s="886"/>
      <c r="AY50" s="886"/>
      <c r="AZ50" s="886"/>
      <c r="BA50" s="919"/>
      <c r="BB50" s="886"/>
      <c r="BC50" s="886"/>
      <c r="BD50" s="886"/>
      <c r="BE50" s="886"/>
      <c r="BF50" s="886"/>
      <c r="BG50" s="886"/>
      <c r="BH50" s="919"/>
      <c r="BI50" s="886"/>
      <c r="BJ50" s="886"/>
      <c r="BK50" s="919"/>
      <c r="BL50" s="886"/>
      <c r="BM50" s="886"/>
      <c r="BN50" s="886"/>
      <c r="BO50" s="919"/>
      <c r="BP50" s="886"/>
      <c r="BQ50" s="886"/>
      <c r="BR50" s="886"/>
      <c r="BS50" s="886"/>
      <c r="BT50" s="886"/>
      <c r="BU50" s="886"/>
      <c r="BV50" s="919"/>
      <c r="BW50" s="886"/>
      <c r="BX50" s="886"/>
      <c r="BY50" s="886"/>
      <c r="BZ50" s="886"/>
      <c r="CA50" s="886"/>
      <c r="CB50" s="886"/>
      <c r="CC50" s="1977">
        <f t="shared" si="103"/>
        <v>0</v>
      </c>
      <c r="CD50" s="1424"/>
      <c r="CE50" s="886"/>
      <c r="CF50" s="1417"/>
      <c r="CG50" s="886"/>
      <c r="CH50" s="886"/>
      <c r="CI50" s="886"/>
      <c r="CJ50" s="2227"/>
      <c r="CK50" s="2225"/>
      <c r="CL50" s="2222"/>
      <c r="CM50" s="2226"/>
    </row>
    <row r="51" spans="1:92" s="509" customFormat="1">
      <c r="A51" s="901" t="e">
        <f>#REF!+1</f>
        <v>#REF!</v>
      </c>
      <c r="B51" s="726" t="s">
        <v>557</v>
      </c>
      <c r="C51" s="921">
        <f>SUM(HPF.!M46+UNHCR.!M46+RRF.!M30+'CHF-NUTRITION'!M30)</f>
        <v>1592</v>
      </c>
      <c r="D51" s="921">
        <f>SUM(HPF.!N46+UNHCR.!N46+RRF.!N30+'CHF-NUTRITION'!N30)</f>
        <v>0</v>
      </c>
      <c r="E51" s="921">
        <f>SUM(HPF.!O46+UNHCR.!O46+RRF.!O30+'CHF-NUTRITION'!O30)</f>
        <v>1799</v>
      </c>
      <c r="F51" s="921">
        <f>SUM(HPF.!P46+UNHCR.!P46+RRF.!P30+'CHF-NUTRITION'!P30)</f>
        <v>1873</v>
      </c>
      <c r="G51" s="859">
        <f t="shared" ref="G51:G57" si="140">D51+E51</f>
        <v>1799</v>
      </c>
      <c r="H51" s="1520">
        <f t="shared" ref="H51:H57" si="141">C51+F51</f>
        <v>3465</v>
      </c>
      <c r="I51" s="1968">
        <f t="shared" si="47"/>
        <v>5264</v>
      </c>
      <c r="J51" s="1533"/>
      <c r="K51" s="921"/>
      <c r="L51" s="921"/>
      <c r="M51" s="921"/>
      <c r="N51" s="921"/>
      <c r="O51" s="860">
        <f t="shared" ref="O51:O57" si="142">L51+M51</f>
        <v>0</v>
      </c>
      <c r="P51" s="860">
        <f t="shared" ref="P51:P57" si="143">K51+N51</f>
        <v>0</v>
      </c>
      <c r="Q51" s="860">
        <f t="shared" ref="Q51:Q57" si="144">O51+P51</f>
        <v>0</v>
      </c>
      <c r="R51" s="921"/>
      <c r="S51" s="921"/>
      <c r="T51" s="921"/>
      <c r="U51" s="921"/>
      <c r="V51" s="860">
        <f t="shared" ref="V51:V57" si="145">S51+T51</f>
        <v>0</v>
      </c>
      <c r="W51" s="860">
        <f t="shared" ref="W51:W57" si="146">R51+U51</f>
        <v>0</v>
      </c>
      <c r="X51" s="860">
        <f t="shared" ref="X51:X57" si="147">V51+W51</f>
        <v>0</v>
      </c>
      <c r="Y51" s="921"/>
      <c r="Z51" s="921"/>
      <c r="AA51" s="921"/>
      <c r="AB51" s="921"/>
      <c r="AC51" s="860">
        <f t="shared" ref="AC51:AC57" si="148">Z51+AA51</f>
        <v>0</v>
      </c>
      <c r="AD51" s="860">
        <f t="shared" ref="AD51:AD57" si="149">Y51+AB51</f>
        <v>0</v>
      </c>
      <c r="AE51" s="860">
        <f t="shared" ref="AE51:AE57" si="150">AC51+AD51</f>
        <v>0</v>
      </c>
      <c r="AF51" s="921"/>
      <c r="AG51" s="921"/>
      <c r="AH51" s="921"/>
      <c r="AI51" s="921"/>
      <c r="AJ51" s="860">
        <f t="shared" ref="AJ51:AJ57" si="151">AG51+AH51</f>
        <v>0</v>
      </c>
      <c r="AK51" s="860">
        <f t="shared" ref="AK51:AK57" si="152">AF51+AI51</f>
        <v>0</v>
      </c>
      <c r="AL51" s="860">
        <f t="shared" ref="AL51:AL57" si="153">AJ51+AK51</f>
        <v>0</v>
      </c>
      <c r="AM51" s="921"/>
      <c r="AN51" s="921"/>
      <c r="AO51" s="921"/>
      <c r="AP51" s="921"/>
      <c r="AQ51" s="860">
        <f t="shared" si="12"/>
        <v>0</v>
      </c>
      <c r="AR51" s="860">
        <f t="shared" si="13"/>
        <v>0</v>
      </c>
      <c r="AS51" s="860">
        <f t="shared" si="14"/>
        <v>0</v>
      </c>
      <c r="AT51" s="921"/>
      <c r="AU51" s="921"/>
      <c r="AV51" s="921"/>
      <c r="AW51" s="921"/>
      <c r="AX51" s="860">
        <f t="shared" si="15"/>
        <v>0</v>
      </c>
      <c r="AY51" s="860">
        <f t="shared" si="16"/>
        <v>0</v>
      </c>
      <c r="AZ51" s="860">
        <f t="shared" si="17"/>
        <v>0</v>
      </c>
      <c r="BA51" s="921"/>
      <c r="BB51" s="921"/>
      <c r="BC51" s="921"/>
      <c r="BD51" s="921"/>
      <c r="BE51" s="860">
        <f t="shared" si="18"/>
        <v>0</v>
      </c>
      <c r="BF51" s="860">
        <f t="shared" si="19"/>
        <v>0</v>
      </c>
      <c r="BG51" s="860">
        <f t="shared" si="20"/>
        <v>0</v>
      </c>
      <c r="BH51" s="921"/>
      <c r="BI51" s="921"/>
      <c r="BJ51" s="921"/>
      <c r="BK51" s="921"/>
      <c r="BL51" s="860">
        <f t="shared" si="21"/>
        <v>0</v>
      </c>
      <c r="BM51" s="860">
        <f t="shared" si="22"/>
        <v>0</v>
      </c>
      <c r="BN51" s="860">
        <f t="shared" si="23"/>
        <v>0</v>
      </c>
      <c r="BO51" s="921"/>
      <c r="BP51" s="921"/>
      <c r="BQ51" s="921"/>
      <c r="BR51" s="921"/>
      <c r="BS51" s="860">
        <f t="shared" si="24"/>
        <v>0</v>
      </c>
      <c r="BT51" s="860">
        <f t="shared" si="25"/>
        <v>0</v>
      </c>
      <c r="BU51" s="860">
        <f t="shared" si="32"/>
        <v>0</v>
      </c>
      <c r="BV51" s="921"/>
      <c r="BW51" s="921"/>
      <c r="BX51" s="921"/>
      <c r="BY51" s="921"/>
      <c r="BZ51" s="860">
        <f t="shared" si="26"/>
        <v>0</v>
      </c>
      <c r="CA51" s="860">
        <f t="shared" si="27"/>
        <v>0</v>
      </c>
      <c r="CB51" s="860">
        <f t="shared" si="28"/>
        <v>0</v>
      </c>
      <c r="CC51" s="1977">
        <f t="shared" si="103"/>
        <v>5264</v>
      </c>
      <c r="CD51" s="1418">
        <v>0</v>
      </c>
      <c r="CE51" s="1485">
        <v>0</v>
      </c>
      <c r="CF51" s="1487">
        <f>'NUTRITION- NIS'!CG27</f>
        <v>11783</v>
      </c>
      <c r="CG51" s="1485">
        <f>'NUTRITION- NIS'!CH27</f>
        <v>13339</v>
      </c>
      <c r="CH51" s="860">
        <f>CF51+CE51</f>
        <v>11783</v>
      </c>
      <c r="CI51" s="860">
        <f>CG51+CD51</f>
        <v>13339</v>
      </c>
      <c r="CJ51" s="1975">
        <f>CH51+CI51</f>
        <v>25122</v>
      </c>
      <c r="CK51" s="1518">
        <f>CJ51/I51*100%</f>
        <v>4.7724164133738602</v>
      </c>
      <c r="CL51" s="1508"/>
      <c r="CM51" s="2182"/>
    </row>
    <row r="52" spans="1:92" s="509" customFormat="1">
      <c r="A52" s="901" t="e">
        <f t="shared" si="76"/>
        <v>#REF!</v>
      </c>
      <c r="B52" s="726" t="s">
        <v>558</v>
      </c>
      <c r="C52" s="921">
        <v>0</v>
      </c>
      <c r="D52" s="921">
        <v>0</v>
      </c>
      <c r="E52" s="921">
        <f>UNHCR.!O47+HPF.!O47+WFP.!O23+RRF.!O31</f>
        <v>0</v>
      </c>
      <c r="F52" s="921">
        <f>UNHCR.!P47+HPF.!P47+WFP.!P23+RRF.!P31</f>
        <v>0</v>
      </c>
      <c r="G52" s="859">
        <f t="shared" si="140"/>
        <v>0</v>
      </c>
      <c r="H52" s="1520">
        <f t="shared" si="141"/>
        <v>0</v>
      </c>
      <c r="I52" s="1968">
        <f t="shared" si="47"/>
        <v>0</v>
      </c>
      <c r="J52" s="1533"/>
      <c r="K52" s="921"/>
      <c r="L52" s="921"/>
      <c r="M52" s="921"/>
      <c r="N52" s="921"/>
      <c r="O52" s="860">
        <f t="shared" si="142"/>
        <v>0</v>
      </c>
      <c r="P52" s="860">
        <f t="shared" si="143"/>
        <v>0</v>
      </c>
      <c r="Q52" s="860">
        <f t="shared" si="144"/>
        <v>0</v>
      </c>
      <c r="R52" s="921"/>
      <c r="S52" s="921"/>
      <c r="T52" s="921"/>
      <c r="U52" s="921"/>
      <c r="V52" s="860">
        <f t="shared" si="145"/>
        <v>0</v>
      </c>
      <c r="W52" s="860">
        <f t="shared" si="146"/>
        <v>0</v>
      </c>
      <c r="X52" s="860">
        <f t="shared" si="147"/>
        <v>0</v>
      </c>
      <c r="Y52" s="921"/>
      <c r="Z52" s="921"/>
      <c r="AA52" s="921"/>
      <c r="AB52" s="921"/>
      <c r="AC52" s="860">
        <f t="shared" si="148"/>
        <v>0</v>
      </c>
      <c r="AD52" s="860">
        <f t="shared" si="149"/>
        <v>0</v>
      </c>
      <c r="AE52" s="860">
        <f t="shared" si="150"/>
        <v>0</v>
      </c>
      <c r="AF52" s="921"/>
      <c r="AG52" s="921"/>
      <c r="AH52" s="921"/>
      <c r="AI52" s="921"/>
      <c r="AJ52" s="860">
        <f t="shared" si="151"/>
        <v>0</v>
      </c>
      <c r="AK52" s="860">
        <f t="shared" si="152"/>
        <v>0</v>
      </c>
      <c r="AL52" s="860">
        <f t="shared" si="153"/>
        <v>0</v>
      </c>
      <c r="AM52" s="921"/>
      <c r="AN52" s="921"/>
      <c r="AO52" s="921"/>
      <c r="AP52" s="921"/>
      <c r="AQ52" s="860">
        <f t="shared" si="12"/>
        <v>0</v>
      </c>
      <c r="AR52" s="860">
        <f t="shared" si="13"/>
        <v>0</v>
      </c>
      <c r="AS52" s="860">
        <f t="shared" si="14"/>
        <v>0</v>
      </c>
      <c r="AT52" s="921"/>
      <c r="AU52" s="921"/>
      <c r="AV52" s="921"/>
      <c r="AW52" s="921"/>
      <c r="AX52" s="860">
        <f t="shared" si="15"/>
        <v>0</v>
      </c>
      <c r="AY52" s="860">
        <f t="shared" si="16"/>
        <v>0</v>
      </c>
      <c r="AZ52" s="860">
        <f t="shared" si="17"/>
        <v>0</v>
      </c>
      <c r="BA52" s="921"/>
      <c r="BB52" s="921"/>
      <c r="BC52" s="921"/>
      <c r="BD52" s="921"/>
      <c r="BE52" s="860">
        <f t="shared" si="18"/>
        <v>0</v>
      </c>
      <c r="BF52" s="860">
        <f t="shared" si="19"/>
        <v>0</v>
      </c>
      <c r="BG52" s="860">
        <f t="shared" si="20"/>
        <v>0</v>
      </c>
      <c r="BH52" s="921"/>
      <c r="BI52" s="921"/>
      <c r="BJ52" s="921"/>
      <c r="BK52" s="921"/>
      <c r="BL52" s="860">
        <f t="shared" si="21"/>
        <v>0</v>
      </c>
      <c r="BM52" s="860">
        <f t="shared" si="22"/>
        <v>0</v>
      </c>
      <c r="BN52" s="860">
        <f t="shared" si="23"/>
        <v>0</v>
      </c>
      <c r="BO52" s="921"/>
      <c r="BP52" s="921"/>
      <c r="BQ52" s="921"/>
      <c r="BR52" s="921"/>
      <c r="BS52" s="860">
        <f t="shared" si="24"/>
        <v>0</v>
      </c>
      <c r="BT52" s="860">
        <f t="shared" si="25"/>
        <v>0</v>
      </c>
      <c r="BU52" s="860">
        <f t="shared" si="32"/>
        <v>0</v>
      </c>
      <c r="BV52" s="921"/>
      <c r="BW52" s="921"/>
      <c r="BX52" s="921"/>
      <c r="BY52" s="921"/>
      <c r="BZ52" s="860">
        <f t="shared" si="26"/>
        <v>0</v>
      </c>
      <c r="CA52" s="860">
        <f t="shared" si="27"/>
        <v>0</v>
      </c>
      <c r="CB52" s="860">
        <f t="shared" si="28"/>
        <v>0</v>
      </c>
      <c r="CC52" s="1977">
        <f t="shared" si="103"/>
        <v>0</v>
      </c>
      <c r="CD52" s="1418">
        <v>0</v>
      </c>
      <c r="CE52" s="1485">
        <v>0</v>
      </c>
      <c r="CF52" s="1487">
        <f>'NUTRITION- NIS'!CG28</f>
        <v>9922</v>
      </c>
      <c r="CG52" s="2190">
        <f>'NUTRITION- NIS'!CH28</f>
        <v>11217</v>
      </c>
      <c r="CH52" s="860">
        <f>CF52+CE52</f>
        <v>9922</v>
      </c>
      <c r="CI52" s="860">
        <f>CG52+CD52</f>
        <v>11217</v>
      </c>
      <c r="CJ52" s="1975">
        <f t="shared" si="124"/>
        <v>21139</v>
      </c>
      <c r="CK52" s="1517" t="e">
        <f>CJ52/I52*100%</f>
        <v>#DIV/0!</v>
      </c>
      <c r="CL52" s="1508"/>
      <c r="CM52" s="2206"/>
      <c r="CN52" s="509" t="s">
        <v>1215</v>
      </c>
    </row>
    <row r="53" spans="1:92" s="509" customFormat="1">
      <c r="A53" s="901" t="e">
        <f t="shared" si="76"/>
        <v>#REF!</v>
      </c>
      <c r="B53" s="726" t="s">
        <v>559</v>
      </c>
      <c r="C53" s="921">
        <f>UNHCR.!M48+HPF.!O48+WFP.!M22+LDS.!R18+RRF.!M32</f>
        <v>14011</v>
      </c>
      <c r="D53" s="921"/>
      <c r="E53" s="921"/>
      <c r="F53" s="921"/>
      <c r="G53" s="859">
        <f t="shared" si="140"/>
        <v>0</v>
      </c>
      <c r="H53" s="1520">
        <f t="shared" si="141"/>
        <v>14011</v>
      </c>
      <c r="I53" s="1968">
        <f t="shared" si="47"/>
        <v>14011</v>
      </c>
      <c r="J53" s="1533"/>
      <c r="K53" s="921"/>
      <c r="L53" s="921"/>
      <c r="M53" s="921"/>
      <c r="N53" s="921"/>
      <c r="O53" s="860">
        <f t="shared" si="142"/>
        <v>0</v>
      </c>
      <c r="P53" s="860">
        <f t="shared" si="143"/>
        <v>0</v>
      </c>
      <c r="Q53" s="860">
        <f t="shared" si="144"/>
        <v>0</v>
      </c>
      <c r="R53" s="921"/>
      <c r="S53" s="921"/>
      <c r="T53" s="921"/>
      <c r="U53" s="921"/>
      <c r="V53" s="860">
        <f t="shared" si="145"/>
        <v>0</v>
      </c>
      <c r="W53" s="860">
        <f t="shared" si="146"/>
        <v>0</v>
      </c>
      <c r="X53" s="860">
        <f t="shared" si="147"/>
        <v>0</v>
      </c>
      <c r="Y53" s="921"/>
      <c r="Z53" s="921"/>
      <c r="AA53" s="921"/>
      <c r="AB53" s="921"/>
      <c r="AC53" s="860">
        <f t="shared" si="148"/>
        <v>0</v>
      </c>
      <c r="AD53" s="860">
        <f t="shared" si="149"/>
        <v>0</v>
      </c>
      <c r="AE53" s="860">
        <f t="shared" si="150"/>
        <v>0</v>
      </c>
      <c r="AF53" s="921"/>
      <c r="AG53" s="921"/>
      <c r="AH53" s="921"/>
      <c r="AI53" s="921"/>
      <c r="AJ53" s="860">
        <f t="shared" si="151"/>
        <v>0</v>
      </c>
      <c r="AK53" s="860">
        <f t="shared" si="152"/>
        <v>0</v>
      </c>
      <c r="AL53" s="860">
        <f t="shared" si="153"/>
        <v>0</v>
      </c>
      <c r="AM53" s="921"/>
      <c r="AN53" s="921"/>
      <c r="AO53" s="921"/>
      <c r="AP53" s="921"/>
      <c r="AQ53" s="860">
        <f t="shared" si="12"/>
        <v>0</v>
      </c>
      <c r="AR53" s="860">
        <f t="shared" si="13"/>
        <v>0</v>
      </c>
      <c r="AS53" s="860">
        <f t="shared" si="14"/>
        <v>0</v>
      </c>
      <c r="AT53" s="921"/>
      <c r="AU53" s="921"/>
      <c r="AV53" s="921"/>
      <c r="AW53" s="921"/>
      <c r="AX53" s="860">
        <f t="shared" si="15"/>
        <v>0</v>
      </c>
      <c r="AY53" s="860">
        <f t="shared" si="16"/>
        <v>0</v>
      </c>
      <c r="AZ53" s="860">
        <f t="shared" si="17"/>
        <v>0</v>
      </c>
      <c r="BA53" s="921"/>
      <c r="BB53" s="921"/>
      <c r="BC53" s="921"/>
      <c r="BD53" s="921"/>
      <c r="BE53" s="860">
        <f t="shared" si="18"/>
        <v>0</v>
      </c>
      <c r="BF53" s="860">
        <f t="shared" si="19"/>
        <v>0</v>
      </c>
      <c r="BG53" s="860">
        <f t="shared" si="20"/>
        <v>0</v>
      </c>
      <c r="BH53" s="921"/>
      <c r="BI53" s="921"/>
      <c r="BJ53" s="921"/>
      <c r="BK53" s="921"/>
      <c r="BL53" s="860">
        <f t="shared" si="21"/>
        <v>0</v>
      </c>
      <c r="BM53" s="860">
        <f t="shared" si="22"/>
        <v>0</v>
      </c>
      <c r="BN53" s="860">
        <f t="shared" si="23"/>
        <v>0</v>
      </c>
      <c r="BO53" s="921"/>
      <c r="BP53" s="921"/>
      <c r="BQ53" s="921"/>
      <c r="BR53" s="921"/>
      <c r="BS53" s="860">
        <f t="shared" si="24"/>
        <v>0</v>
      </c>
      <c r="BT53" s="860">
        <f t="shared" si="25"/>
        <v>0</v>
      </c>
      <c r="BU53" s="860">
        <f t="shared" si="32"/>
        <v>0</v>
      </c>
      <c r="BV53" s="921"/>
      <c r="BW53" s="921"/>
      <c r="BX53" s="921"/>
      <c r="BY53" s="921"/>
      <c r="BZ53" s="860">
        <f t="shared" si="26"/>
        <v>0</v>
      </c>
      <c r="CA53" s="860">
        <f t="shared" si="27"/>
        <v>0</v>
      </c>
      <c r="CB53" s="860">
        <f t="shared" si="28"/>
        <v>0</v>
      </c>
      <c r="CC53" s="1977">
        <f t="shared" si="103"/>
        <v>14011</v>
      </c>
      <c r="CD53" s="1418">
        <f>'NUTRITION- NIS'!CE18</f>
        <v>14882</v>
      </c>
      <c r="CE53" s="1485">
        <v>0</v>
      </c>
      <c r="CF53" s="1487">
        <v>0</v>
      </c>
      <c r="CG53" s="1485">
        <v>0</v>
      </c>
      <c r="CH53" s="860">
        <v>0</v>
      </c>
      <c r="CI53" s="860">
        <f>CD53</f>
        <v>14882</v>
      </c>
      <c r="CJ53" s="1975">
        <f t="shared" si="124"/>
        <v>14882</v>
      </c>
      <c r="CK53" s="1518">
        <f>CJ53/I53*100%</f>
        <v>1.0621654414388695</v>
      </c>
      <c r="CL53" s="1508"/>
      <c r="CM53" s="2182"/>
      <c r="CN53" s="509" t="s">
        <v>1215</v>
      </c>
    </row>
    <row r="54" spans="1:92" s="509" customFormat="1">
      <c r="A54" s="901" t="e">
        <f t="shared" si="76"/>
        <v>#REF!</v>
      </c>
      <c r="B54" s="726" t="s">
        <v>560</v>
      </c>
      <c r="C54" s="921">
        <f>UNHCR.!O49+HPF.!O47+WFP.!M24+RRF.!M33</f>
        <v>0</v>
      </c>
      <c r="D54" s="921"/>
      <c r="E54" s="921"/>
      <c r="F54" s="921"/>
      <c r="G54" s="859">
        <f t="shared" si="140"/>
        <v>0</v>
      </c>
      <c r="H54" s="1520">
        <f t="shared" si="141"/>
        <v>0</v>
      </c>
      <c r="I54" s="1968">
        <f t="shared" si="47"/>
        <v>0</v>
      </c>
      <c r="J54" s="1533"/>
      <c r="K54" s="921"/>
      <c r="L54" s="921"/>
      <c r="M54" s="921"/>
      <c r="N54" s="921"/>
      <c r="O54" s="860">
        <f t="shared" si="142"/>
        <v>0</v>
      </c>
      <c r="P54" s="860">
        <f t="shared" si="143"/>
        <v>0</v>
      </c>
      <c r="Q54" s="860">
        <f t="shared" si="144"/>
        <v>0</v>
      </c>
      <c r="R54" s="921"/>
      <c r="S54" s="921"/>
      <c r="T54" s="921"/>
      <c r="U54" s="921"/>
      <c r="V54" s="860">
        <f t="shared" si="145"/>
        <v>0</v>
      </c>
      <c r="W54" s="860">
        <f t="shared" si="146"/>
        <v>0</v>
      </c>
      <c r="X54" s="860">
        <f t="shared" si="147"/>
        <v>0</v>
      </c>
      <c r="Y54" s="921"/>
      <c r="Z54" s="921"/>
      <c r="AA54" s="921"/>
      <c r="AB54" s="921"/>
      <c r="AC54" s="860">
        <f t="shared" si="148"/>
        <v>0</v>
      </c>
      <c r="AD54" s="860">
        <f t="shared" si="149"/>
        <v>0</v>
      </c>
      <c r="AE54" s="860">
        <f t="shared" si="150"/>
        <v>0</v>
      </c>
      <c r="AF54" s="921"/>
      <c r="AG54" s="921"/>
      <c r="AH54" s="921"/>
      <c r="AI54" s="921"/>
      <c r="AJ54" s="860">
        <f t="shared" si="151"/>
        <v>0</v>
      </c>
      <c r="AK54" s="860">
        <f t="shared" si="152"/>
        <v>0</v>
      </c>
      <c r="AL54" s="860">
        <f t="shared" si="153"/>
        <v>0</v>
      </c>
      <c r="AM54" s="921"/>
      <c r="AN54" s="921"/>
      <c r="AO54" s="921"/>
      <c r="AP54" s="921"/>
      <c r="AQ54" s="860">
        <f t="shared" si="12"/>
        <v>0</v>
      </c>
      <c r="AR54" s="860">
        <f t="shared" si="13"/>
        <v>0</v>
      </c>
      <c r="AS54" s="860">
        <f t="shared" si="14"/>
        <v>0</v>
      </c>
      <c r="AT54" s="921"/>
      <c r="AU54" s="921"/>
      <c r="AV54" s="921"/>
      <c r="AW54" s="921"/>
      <c r="AX54" s="860">
        <f t="shared" si="15"/>
        <v>0</v>
      </c>
      <c r="AY54" s="860">
        <f t="shared" si="16"/>
        <v>0</v>
      </c>
      <c r="AZ54" s="860">
        <f t="shared" si="17"/>
        <v>0</v>
      </c>
      <c r="BA54" s="921"/>
      <c r="BB54" s="921"/>
      <c r="BC54" s="921"/>
      <c r="BD54" s="921"/>
      <c r="BE54" s="860">
        <f t="shared" si="18"/>
        <v>0</v>
      </c>
      <c r="BF54" s="860">
        <f t="shared" si="19"/>
        <v>0</v>
      </c>
      <c r="BG54" s="860">
        <f t="shared" si="20"/>
        <v>0</v>
      </c>
      <c r="BH54" s="921"/>
      <c r="BI54" s="921"/>
      <c r="BJ54" s="921"/>
      <c r="BK54" s="921"/>
      <c r="BL54" s="860">
        <f t="shared" si="21"/>
        <v>0</v>
      </c>
      <c r="BM54" s="860">
        <f t="shared" si="22"/>
        <v>0</v>
      </c>
      <c r="BN54" s="860">
        <f t="shared" si="23"/>
        <v>0</v>
      </c>
      <c r="BO54" s="921"/>
      <c r="BP54" s="921"/>
      <c r="BQ54" s="921"/>
      <c r="BR54" s="921"/>
      <c r="BS54" s="860">
        <f t="shared" si="24"/>
        <v>0</v>
      </c>
      <c r="BT54" s="860">
        <f t="shared" si="25"/>
        <v>0</v>
      </c>
      <c r="BU54" s="860">
        <f t="shared" si="32"/>
        <v>0</v>
      </c>
      <c r="BV54" s="921"/>
      <c r="BW54" s="921"/>
      <c r="BX54" s="921"/>
      <c r="BY54" s="921"/>
      <c r="BZ54" s="860">
        <f t="shared" si="26"/>
        <v>0</v>
      </c>
      <c r="CA54" s="860">
        <f t="shared" si="27"/>
        <v>0</v>
      </c>
      <c r="CB54" s="860">
        <f t="shared" si="28"/>
        <v>0</v>
      </c>
      <c r="CC54" s="1977">
        <f t="shared" si="103"/>
        <v>0</v>
      </c>
      <c r="CD54" s="1418">
        <f>'NUTRITION- NIS'!CI30</f>
        <v>6944</v>
      </c>
      <c r="CE54" s="1485">
        <v>0</v>
      </c>
      <c r="CF54" s="1487">
        <v>0</v>
      </c>
      <c r="CG54" s="1485">
        <v>0</v>
      </c>
      <c r="CH54" s="860">
        <v>0</v>
      </c>
      <c r="CI54" s="860">
        <f>CD54</f>
        <v>6944</v>
      </c>
      <c r="CJ54" s="1975">
        <f>CI54</f>
        <v>6944</v>
      </c>
      <c r="CK54" s="1517" t="e">
        <f>CJ54/I54*100%</f>
        <v>#DIV/0!</v>
      </c>
      <c r="CL54" s="1508"/>
      <c r="CM54" s="2206"/>
      <c r="CN54" s="509" t="s">
        <v>1215</v>
      </c>
    </row>
    <row r="55" spans="1:92" s="509" customFormat="1">
      <c r="A55" s="901" t="e">
        <f t="shared" si="76"/>
        <v>#REF!</v>
      </c>
      <c r="B55" s="726" t="s">
        <v>552</v>
      </c>
      <c r="C55" s="921">
        <f>SUM(HPF.!M50+UNHCR.!M50+RRF.!M34+'CHF-NUTRITION'!M31)</f>
        <v>0</v>
      </c>
      <c r="D55" s="921">
        <f>SUM(HPF.!N50+UNHCR.!N50+RRF.!N34+'CHF-NUTRITION'!N31)</f>
        <v>0</v>
      </c>
      <c r="E55" s="921">
        <f>SUM(HPF.!O50+UNHCR.!O50+RRF.!O34+'CHF-NUTRITION'!O31)</f>
        <v>0</v>
      </c>
      <c r="F55" s="921">
        <f>SUM(HPF.!P50+UNHCR.!P50+RRF.!P34+'CHF-NUTRITION'!P31)</f>
        <v>0</v>
      </c>
      <c r="G55" s="859">
        <f t="shared" si="140"/>
        <v>0</v>
      </c>
      <c r="H55" s="1520">
        <f t="shared" si="141"/>
        <v>0</v>
      </c>
      <c r="I55" s="1968">
        <f t="shared" si="47"/>
        <v>0</v>
      </c>
      <c r="J55" s="1533"/>
      <c r="K55" s="921"/>
      <c r="L55" s="921"/>
      <c r="M55" s="921"/>
      <c r="N55" s="921"/>
      <c r="O55" s="860">
        <f t="shared" si="142"/>
        <v>0</v>
      </c>
      <c r="P55" s="860">
        <f t="shared" si="143"/>
        <v>0</v>
      </c>
      <c r="Q55" s="860">
        <f t="shared" si="144"/>
        <v>0</v>
      </c>
      <c r="R55" s="921"/>
      <c r="S55" s="921"/>
      <c r="T55" s="921"/>
      <c r="U55" s="921"/>
      <c r="V55" s="860">
        <f t="shared" si="145"/>
        <v>0</v>
      </c>
      <c r="W55" s="860">
        <f t="shared" si="146"/>
        <v>0</v>
      </c>
      <c r="X55" s="860">
        <f t="shared" si="147"/>
        <v>0</v>
      </c>
      <c r="Y55" s="921"/>
      <c r="Z55" s="921"/>
      <c r="AA55" s="921"/>
      <c r="AB55" s="921"/>
      <c r="AC55" s="860">
        <f t="shared" si="148"/>
        <v>0</v>
      </c>
      <c r="AD55" s="860">
        <f t="shared" si="149"/>
        <v>0</v>
      </c>
      <c r="AE55" s="860">
        <f t="shared" si="150"/>
        <v>0</v>
      </c>
      <c r="AF55" s="921"/>
      <c r="AG55" s="921"/>
      <c r="AH55" s="921"/>
      <c r="AI55" s="921"/>
      <c r="AJ55" s="860">
        <f t="shared" si="151"/>
        <v>0</v>
      </c>
      <c r="AK55" s="860">
        <f t="shared" si="152"/>
        <v>0</v>
      </c>
      <c r="AL55" s="860">
        <f t="shared" si="153"/>
        <v>0</v>
      </c>
      <c r="AM55" s="921"/>
      <c r="AN55" s="921"/>
      <c r="AO55" s="921"/>
      <c r="AP55" s="921"/>
      <c r="AQ55" s="860">
        <f t="shared" si="12"/>
        <v>0</v>
      </c>
      <c r="AR55" s="860">
        <f t="shared" si="13"/>
        <v>0</v>
      </c>
      <c r="AS55" s="860">
        <f t="shared" si="14"/>
        <v>0</v>
      </c>
      <c r="AT55" s="921"/>
      <c r="AU55" s="921"/>
      <c r="AV55" s="921"/>
      <c r="AW55" s="921"/>
      <c r="AX55" s="860">
        <f t="shared" si="15"/>
        <v>0</v>
      </c>
      <c r="AY55" s="860">
        <f t="shared" si="16"/>
        <v>0</v>
      </c>
      <c r="AZ55" s="860">
        <f t="shared" si="17"/>
        <v>0</v>
      </c>
      <c r="BA55" s="921"/>
      <c r="BB55" s="921"/>
      <c r="BC55" s="921"/>
      <c r="BD55" s="921"/>
      <c r="BE55" s="860">
        <f t="shared" si="18"/>
        <v>0</v>
      </c>
      <c r="BF55" s="860">
        <f t="shared" si="19"/>
        <v>0</v>
      </c>
      <c r="BG55" s="860">
        <f t="shared" si="20"/>
        <v>0</v>
      </c>
      <c r="BH55" s="921"/>
      <c r="BI55" s="921"/>
      <c r="BJ55" s="921"/>
      <c r="BK55" s="921"/>
      <c r="BL55" s="860">
        <f t="shared" si="21"/>
        <v>0</v>
      </c>
      <c r="BM55" s="860">
        <f t="shared" si="22"/>
        <v>0</v>
      </c>
      <c r="BN55" s="860">
        <f t="shared" si="23"/>
        <v>0</v>
      </c>
      <c r="BO55" s="921"/>
      <c r="BP55" s="921"/>
      <c r="BQ55" s="921"/>
      <c r="BR55" s="921"/>
      <c r="BS55" s="860">
        <f t="shared" si="24"/>
        <v>0</v>
      </c>
      <c r="BT55" s="860">
        <f t="shared" si="25"/>
        <v>0</v>
      </c>
      <c r="BU55" s="860">
        <f t="shared" si="32"/>
        <v>0</v>
      </c>
      <c r="BV55" s="921"/>
      <c r="BW55" s="921"/>
      <c r="BX55" s="921"/>
      <c r="BY55" s="921"/>
      <c r="BZ55" s="860">
        <f t="shared" si="26"/>
        <v>0</v>
      </c>
      <c r="CA55" s="860">
        <f t="shared" si="27"/>
        <v>0</v>
      </c>
      <c r="CB55" s="860">
        <f t="shared" si="28"/>
        <v>0</v>
      </c>
      <c r="CC55" s="1977">
        <f t="shared" si="103"/>
        <v>0</v>
      </c>
      <c r="CD55" s="1418"/>
      <c r="CE55" s="1485"/>
      <c r="CF55" s="1487"/>
      <c r="CG55" s="1485"/>
      <c r="CH55" s="860"/>
      <c r="CI55" s="860"/>
      <c r="CJ55" s="1975">
        <f>'NUTRITION- NIS'!CI31*100</f>
        <v>93</v>
      </c>
      <c r="CK55" s="1518"/>
      <c r="CL55" s="1508"/>
      <c r="CM55" s="2182"/>
      <c r="CN55" s="509" t="s">
        <v>1658</v>
      </c>
    </row>
    <row r="56" spans="1:92" s="509" customFormat="1">
      <c r="A56" s="901" t="e">
        <f t="shared" si="76"/>
        <v>#REF!</v>
      </c>
      <c r="B56" s="726" t="s">
        <v>561</v>
      </c>
      <c r="C56" s="921">
        <f>SUM(HPF.!M51+UNHCR.!M51+RRF.!M35+'CHF-NUTRITION'!M32)</f>
        <v>0</v>
      </c>
      <c r="D56" s="921">
        <f>SUM(HPF.!N51+UNHCR.!N51+RRF.!N35+'CHF-NUTRITION'!N32)</f>
        <v>0</v>
      </c>
      <c r="E56" s="921">
        <f>SUM(HPF.!O51+UNHCR.!O51+RRF.!O35+'CHF-NUTRITION'!O32)</f>
        <v>0</v>
      </c>
      <c r="F56" s="921">
        <f>SUM(HPF.!P51+UNHCR.!P51+RRF.!P35+'CHF-NUTRITION'!P32)</f>
        <v>0</v>
      </c>
      <c r="G56" s="859">
        <f t="shared" si="140"/>
        <v>0</v>
      </c>
      <c r="H56" s="1520">
        <f t="shared" si="141"/>
        <v>0</v>
      </c>
      <c r="I56" s="1968">
        <f t="shared" si="47"/>
        <v>0</v>
      </c>
      <c r="J56" s="1533"/>
      <c r="K56" s="921"/>
      <c r="L56" s="921"/>
      <c r="M56" s="921"/>
      <c r="N56" s="921"/>
      <c r="O56" s="860">
        <f t="shared" si="142"/>
        <v>0</v>
      </c>
      <c r="P56" s="860">
        <f t="shared" si="143"/>
        <v>0</v>
      </c>
      <c r="Q56" s="860">
        <f t="shared" si="144"/>
        <v>0</v>
      </c>
      <c r="R56" s="921"/>
      <c r="S56" s="921"/>
      <c r="T56" s="921"/>
      <c r="U56" s="921"/>
      <c r="V56" s="860">
        <f t="shared" si="145"/>
        <v>0</v>
      </c>
      <c r="W56" s="860">
        <f t="shared" si="146"/>
        <v>0</v>
      </c>
      <c r="X56" s="860">
        <f t="shared" si="147"/>
        <v>0</v>
      </c>
      <c r="Y56" s="921"/>
      <c r="Z56" s="921"/>
      <c r="AA56" s="921"/>
      <c r="AB56" s="921"/>
      <c r="AC56" s="860">
        <f t="shared" si="148"/>
        <v>0</v>
      </c>
      <c r="AD56" s="860">
        <f t="shared" si="149"/>
        <v>0</v>
      </c>
      <c r="AE56" s="860">
        <f t="shared" si="150"/>
        <v>0</v>
      </c>
      <c r="AF56" s="921"/>
      <c r="AG56" s="921"/>
      <c r="AH56" s="921"/>
      <c r="AI56" s="921"/>
      <c r="AJ56" s="860">
        <f t="shared" si="151"/>
        <v>0</v>
      </c>
      <c r="AK56" s="860">
        <f t="shared" si="152"/>
        <v>0</v>
      </c>
      <c r="AL56" s="860">
        <f t="shared" si="153"/>
        <v>0</v>
      </c>
      <c r="AM56" s="921"/>
      <c r="AN56" s="921"/>
      <c r="AO56" s="921"/>
      <c r="AP56" s="921"/>
      <c r="AQ56" s="860">
        <f t="shared" si="12"/>
        <v>0</v>
      </c>
      <c r="AR56" s="860">
        <f t="shared" si="13"/>
        <v>0</v>
      </c>
      <c r="AS56" s="860">
        <f t="shared" si="14"/>
        <v>0</v>
      </c>
      <c r="AT56" s="921"/>
      <c r="AU56" s="921"/>
      <c r="AV56" s="921"/>
      <c r="AW56" s="921"/>
      <c r="AX56" s="860">
        <f t="shared" si="15"/>
        <v>0</v>
      </c>
      <c r="AY56" s="860">
        <f t="shared" si="16"/>
        <v>0</v>
      </c>
      <c r="AZ56" s="860">
        <f t="shared" si="17"/>
        <v>0</v>
      </c>
      <c r="BA56" s="921"/>
      <c r="BB56" s="921"/>
      <c r="BC56" s="921"/>
      <c r="BD56" s="921"/>
      <c r="BE56" s="860">
        <f t="shared" si="18"/>
        <v>0</v>
      </c>
      <c r="BF56" s="860">
        <f t="shared" si="19"/>
        <v>0</v>
      </c>
      <c r="BG56" s="860">
        <f t="shared" si="20"/>
        <v>0</v>
      </c>
      <c r="BH56" s="921"/>
      <c r="BI56" s="921"/>
      <c r="BJ56" s="921"/>
      <c r="BK56" s="921"/>
      <c r="BL56" s="860">
        <f t="shared" si="21"/>
        <v>0</v>
      </c>
      <c r="BM56" s="860">
        <f t="shared" si="22"/>
        <v>0</v>
      </c>
      <c r="BN56" s="860">
        <f t="shared" si="23"/>
        <v>0</v>
      </c>
      <c r="BO56" s="921"/>
      <c r="BP56" s="921"/>
      <c r="BQ56" s="921"/>
      <c r="BR56" s="921"/>
      <c r="BS56" s="860">
        <f t="shared" si="24"/>
        <v>0</v>
      </c>
      <c r="BT56" s="860">
        <f t="shared" si="25"/>
        <v>0</v>
      </c>
      <c r="BU56" s="860">
        <f t="shared" si="32"/>
        <v>0</v>
      </c>
      <c r="BV56" s="921"/>
      <c r="BW56" s="921"/>
      <c r="BX56" s="921"/>
      <c r="BY56" s="921"/>
      <c r="BZ56" s="860">
        <f t="shared" si="26"/>
        <v>0</v>
      </c>
      <c r="CA56" s="860">
        <f t="shared" si="27"/>
        <v>0</v>
      </c>
      <c r="CB56" s="860">
        <f t="shared" si="28"/>
        <v>0</v>
      </c>
      <c r="CC56" s="1977">
        <f t="shared" si="103"/>
        <v>0</v>
      </c>
      <c r="CD56" s="1418"/>
      <c r="CE56" s="1485"/>
      <c r="CF56" s="1487"/>
      <c r="CG56" s="1485"/>
      <c r="CH56" s="860"/>
      <c r="CI56" s="860"/>
      <c r="CJ56" s="1975">
        <f>'NUTRITION- NIS'!CI32*100</f>
        <v>0</v>
      </c>
      <c r="CK56" s="1518"/>
      <c r="CL56" s="1508"/>
      <c r="CM56" s="2182"/>
      <c r="CN56" s="509" t="s">
        <v>1661</v>
      </c>
    </row>
    <row r="57" spans="1:92" s="509" customFormat="1" ht="19.5" thickBot="1">
      <c r="A57" s="901" t="e">
        <f t="shared" si="76"/>
        <v>#REF!</v>
      </c>
      <c r="B57" s="726" t="s">
        <v>554</v>
      </c>
      <c r="C57" s="921">
        <f>SUM(HPF.!M52+UNHCR.!M52+RRF.!M36+'CHF-NUTRITION'!M33)</f>
        <v>0</v>
      </c>
      <c r="D57" s="921">
        <f>SUM(HPF.!N52+UNHCR.!N52+RRF.!N36+'CHF-NUTRITION'!N33)</f>
        <v>0</v>
      </c>
      <c r="E57" s="921">
        <f>SUM(HPF.!O52+UNHCR.!O52+RRF.!O36+'CHF-NUTRITION'!O33)</f>
        <v>0</v>
      </c>
      <c r="F57" s="921">
        <f>SUM(HPF.!P52+UNHCR.!P52+RRF.!P36+'CHF-NUTRITION'!P33)</f>
        <v>0</v>
      </c>
      <c r="G57" s="859">
        <f t="shared" si="140"/>
        <v>0</v>
      </c>
      <c r="H57" s="1520">
        <f t="shared" si="141"/>
        <v>0</v>
      </c>
      <c r="I57" s="1968">
        <f t="shared" si="47"/>
        <v>0</v>
      </c>
      <c r="J57" s="1533"/>
      <c r="K57" s="921"/>
      <c r="L57" s="921"/>
      <c r="M57" s="921"/>
      <c r="N57" s="921"/>
      <c r="O57" s="860">
        <f t="shared" si="142"/>
        <v>0</v>
      </c>
      <c r="P57" s="860">
        <f t="shared" si="143"/>
        <v>0</v>
      </c>
      <c r="Q57" s="860">
        <f t="shared" si="144"/>
        <v>0</v>
      </c>
      <c r="R57" s="921"/>
      <c r="S57" s="921"/>
      <c r="T57" s="921"/>
      <c r="U57" s="921"/>
      <c r="V57" s="860">
        <f t="shared" si="145"/>
        <v>0</v>
      </c>
      <c r="W57" s="860">
        <f t="shared" si="146"/>
        <v>0</v>
      </c>
      <c r="X57" s="860">
        <f t="shared" si="147"/>
        <v>0</v>
      </c>
      <c r="Y57" s="921"/>
      <c r="Z57" s="921"/>
      <c r="AA57" s="921"/>
      <c r="AB57" s="921"/>
      <c r="AC57" s="860">
        <f t="shared" si="148"/>
        <v>0</v>
      </c>
      <c r="AD57" s="860">
        <f t="shared" si="149"/>
        <v>0</v>
      </c>
      <c r="AE57" s="860">
        <f t="shared" si="150"/>
        <v>0</v>
      </c>
      <c r="AF57" s="921"/>
      <c r="AG57" s="921"/>
      <c r="AH57" s="921"/>
      <c r="AI57" s="921"/>
      <c r="AJ57" s="860">
        <f t="shared" si="151"/>
        <v>0</v>
      </c>
      <c r="AK57" s="860">
        <f t="shared" si="152"/>
        <v>0</v>
      </c>
      <c r="AL57" s="860">
        <f t="shared" si="153"/>
        <v>0</v>
      </c>
      <c r="AM57" s="921"/>
      <c r="AN57" s="921"/>
      <c r="AO57" s="921"/>
      <c r="AP57" s="921"/>
      <c r="AQ57" s="860">
        <f t="shared" si="12"/>
        <v>0</v>
      </c>
      <c r="AR57" s="860">
        <f t="shared" si="13"/>
        <v>0</v>
      </c>
      <c r="AS57" s="860">
        <f t="shared" si="14"/>
        <v>0</v>
      </c>
      <c r="AT57" s="921"/>
      <c r="AU57" s="921"/>
      <c r="AV57" s="921"/>
      <c r="AW57" s="921"/>
      <c r="AX57" s="860">
        <f t="shared" si="15"/>
        <v>0</v>
      </c>
      <c r="AY57" s="860">
        <f t="shared" si="16"/>
        <v>0</v>
      </c>
      <c r="AZ57" s="860">
        <f t="shared" si="17"/>
        <v>0</v>
      </c>
      <c r="BA57" s="921"/>
      <c r="BB57" s="921"/>
      <c r="BC57" s="921"/>
      <c r="BD57" s="921"/>
      <c r="BE57" s="860">
        <f t="shared" si="18"/>
        <v>0</v>
      </c>
      <c r="BF57" s="860">
        <f t="shared" si="19"/>
        <v>0</v>
      </c>
      <c r="BG57" s="860">
        <f t="shared" si="20"/>
        <v>0</v>
      </c>
      <c r="BH57" s="921"/>
      <c r="BI57" s="921"/>
      <c r="BJ57" s="921"/>
      <c r="BK57" s="921"/>
      <c r="BL57" s="860">
        <f t="shared" si="21"/>
        <v>0</v>
      </c>
      <c r="BM57" s="860">
        <f t="shared" si="22"/>
        <v>0</v>
      </c>
      <c r="BN57" s="860">
        <f t="shared" si="23"/>
        <v>0</v>
      </c>
      <c r="BO57" s="921"/>
      <c r="BP57" s="921"/>
      <c r="BQ57" s="921"/>
      <c r="BR57" s="921"/>
      <c r="BS57" s="860">
        <f t="shared" si="24"/>
        <v>0</v>
      </c>
      <c r="BT57" s="860">
        <f t="shared" si="25"/>
        <v>0</v>
      </c>
      <c r="BU57" s="860">
        <f t="shared" si="32"/>
        <v>0</v>
      </c>
      <c r="BV57" s="921"/>
      <c r="BW57" s="921"/>
      <c r="BX57" s="921"/>
      <c r="BY57" s="921"/>
      <c r="BZ57" s="860">
        <f t="shared" si="26"/>
        <v>0</v>
      </c>
      <c r="CA57" s="860">
        <f t="shared" si="27"/>
        <v>0</v>
      </c>
      <c r="CB57" s="860">
        <f t="shared" si="28"/>
        <v>0</v>
      </c>
      <c r="CC57" s="1977">
        <f t="shared" si="103"/>
        <v>0</v>
      </c>
      <c r="CD57" s="1418"/>
      <c r="CE57" s="1485"/>
      <c r="CF57" s="1487"/>
      <c r="CG57" s="1485"/>
      <c r="CH57" s="860"/>
      <c r="CI57" s="860"/>
      <c r="CJ57" s="1975">
        <f>'NUTRITION- NIS'!CI33*100</f>
        <v>4</v>
      </c>
      <c r="CK57" s="1518"/>
      <c r="CL57" s="1508"/>
      <c r="CM57" s="2182"/>
      <c r="CN57" s="509" t="s">
        <v>1660</v>
      </c>
    </row>
    <row r="58" spans="1:92" s="509" customFormat="1" ht="19.5" thickBot="1">
      <c r="A58" s="911"/>
      <c r="B58" s="914" t="s">
        <v>567</v>
      </c>
      <c r="C58" s="884"/>
      <c r="D58" s="884"/>
      <c r="E58" s="884"/>
      <c r="F58" s="884"/>
      <c r="G58" s="882"/>
      <c r="H58" s="1525"/>
      <c r="I58" s="1970"/>
      <c r="J58" s="1537"/>
      <c r="K58" s="915"/>
      <c r="L58" s="883"/>
      <c r="M58" s="883"/>
      <c r="N58" s="883"/>
      <c r="O58" s="883"/>
      <c r="P58" s="883"/>
      <c r="Q58" s="883"/>
      <c r="R58" s="915"/>
      <c r="S58" s="883"/>
      <c r="T58" s="883"/>
      <c r="U58" s="883"/>
      <c r="V58" s="883"/>
      <c r="W58" s="883"/>
      <c r="X58" s="883"/>
      <c r="Y58" s="915"/>
      <c r="Z58" s="883"/>
      <c r="AA58" s="883"/>
      <c r="AB58" s="883"/>
      <c r="AC58" s="883"/>
      <c r="AD58" s="883"/>
      <c r="AE58" s="883"/>
      <c r="AF58" s="915"/>
      <c r="AG58" s="883"/>
      <c r="AH58" s="883"/>
      <c r="AI58" s="883"/>
      <c r="AJ58" s="883"/>
      <c r="AK58" s="883"/>
      <c r="AL58" s="883"/>
      <c r="AM58" s="915"/>
      <c r="AN58" s="883"/>
      <c r="AO58" s="883"/>
      <c r="AP58" s="883"/>
      <c r="AQ58" s="883"/>
      <c r="AR58" s="883"/>
      <c r="AS58" s="883"/>
      <c r="AT58" s="915"/>
      <c r="AU58" s="883"/>
      <c r="AV58" s="883"/>
      <c r="AW58" s="883"/>
      <c r="AX58" s="883"/>
      <c r="AY58" s="883"/>
      <c r="AZ58" s="883"/>
      <c r="BA58" s="915"/>
      <c r="BB58" s="883"/>
      <c r="BC58" s="883"/>
      <c r="BD58" s="883"/>
      <c r="BE58" s="883"/>
      <c r="BF58" s="883"/>
      <c r="BG58" s="883"/>
      <c r="BH58" s="915"/>
      <c r="BI58" s="883"/>
      <c r="BJ58" s="883"/>
      <c r="BK58" s="915"/>
      <c r="BL58" s="883"/>
      <c r="BM58" s="883"/>
      <c r="BN58" s="883"/>
      <c r="BO58" s="915"/>
      <c r="BP58" s="883"/>
      <c r="BQ58" s="883"/>
      <c r="BR58" s="883"/>
      <c r="BS58" s="883"/>
      <c r="BT58" s="883"/>
      <c r="BU58" s="883"/>
      <c r="BV58" s="915"/>
      <c r="BW58" s="883"/>
      <c r="BX58" s="883"/>
      <c r="BY58" s="883"/>
      <c r="BZ58" s="883"/>
      <c r="CA58" s="883"/>
      <c r="CB58" s="883"/>
      <c r="CC58" s="1977">
        <f t="shared" si="103"/>
        <v>0</v>
      </c>
      <c r="CD58" s="1421"/>
      <c r="CE58" s="897"/>
      <c r="CF58" s="1415"/>
      <c r="CG58" s="883"/>
      <c r="CH58" s="883"/>
      <c r="CI58" s="883"/>
      <c r="CJ58" s="1974"/>
      <c r="CK58" s="1511"/>
      <c r="CL58" s="2222"/>
    </row>
    <row r="59" spans="1:92" s="509" customFormat="1">
      <c r="A59" s="901">
        <v>1</v>
      </c>
      <c r="B59" s="923" t="s">
        <v>499</v>
      </c>
      <c r="C59" s="924">
        <f>SUM(SSJR!M16+FEED.!M16+SDC.!M16+'FAO-EE(SS0006).'!M16+'FAO-UNS(SS0005)'!M16)</f>
        <v>5261</v>
      </c>
      <c r="D59" s="924">
        <f>SUM(SSJR!N16+FEED.!N16+SDC.!N16+'FAO-EE(SS0006).'!N16+'FAO-UNS(SS0005)'!N16)</f>
        <v>2255</v>
      </c>
      <c r="E59" s="924">
        <f>SUM(SSJR!O16+FEED.!O16+SDC.!O16+'FAO-EE(SS0006).'!O16+'FAO-UNS(SS0005)'!O16)</f>
        <v>0</v>
      </c>
      <c r="F59" s="924">
        <f>SUM(SSJR!P16+FEED.!P16+SDC.!P16+'FAO-EE(SS0006).'!P16+'FAO-UNS(SS0005)'!P16)</f>
        <v>0</v>
      </c>
      <c r="G59" s="880">
        <f t="shared" ref="G59:G66" si="154">D59+E59</f>
        <v>2255</v>
      </c>
      <c r="H59" s="1526">
        <f t="shared" ref="H59:H66" si="155">C59+F59</f>
        <v>5261</v>
      </c>
      <c r="I59" s="1971">
        <f t="shared" ref="I59:I81" si="156">G59+H59</f>
        <v>7516</v>
      </c>
      <c r="J59" s="1538"/>
      <c r="K59" s="924">
        <f>SUM(SSJR!V16+FEED.!V16+SDC.!V16+'FAO-EE(SS0006).'!V16+'FAO-UNS(SS0005)'!V16)</f>
        <v>0</v>
      </c>
      <c r="L59" s="924">
        <f>SUM(SSJR!W16+FEED.!W16+SDC.!W16+'FAO-EE(SS0006).'!W16+'FAO-UNS(SS0005)'!W16)</f>
        <v>0</v>
      </c>
      <c r="M59" s="924">
        <f>SUM(SSJR!X16+FEED.!X16+SDC.!X16+'FAO-EE(SS0006).'!X16+'FAO-UNS(SS0005)'!X16)</f>
        <v>0</v>
      </c>
      <c r="N59" s="924">
        <f>SUM(SSJR!Y16+FEED.!Y16+SDC.!Y16+'FAO-EE(SS0006).'!Y16+'FAO-UNS(SS0005)'!Y16)</f>
        <v>0</v>
      </c>
      <c r="O59" s="881">
        <f t="shared" ref="O59:O64" si="157">L59+M59</f>
        <v>0</v>
      </c>
      <c r="P59" s="881">
        <f t="shared" ref="P59:P64" si="158">K59+N59</f>
        <v>0</v>
      </c>
      <c r="Q59" s="881">
        <f t="shared" ref="Q59:Q64" si="159">O59+P59</f>
        <v>0</v>
      </c>
      <c r="R59" s="924">
        <f>SUM(SSJR!AC16+FEED.!AC16+SDC.!AC16+'FAO-EE(SS0006).'!AC16+'FAO-UNS(SS0005)'!AC16)</f>
        <v>0</v>
      </c>
      <c r="S59" s="924">
        <f>SUM(SSJR!AD16+FEED.!AD16+SDC.!AD16+'FAO-EE(SS0006).'!AD16+'FAO-UNS(SS0005)'!AD16)</f>
        <v>0</v>
      </c>
      <c r="T59" s="924">
        <f>SUM(SSJR!AE16+FEED.!AE16+SDC.!AE16+'FAO-EE(SS0006).'!AE16+'FAO-UNS(SS0005)'!AE16)</f>
        <v>0</v>
      </c>
      <c r="U59" s="924">
        <f>SUM(SSJR!AF16+FEED.!AF16+SDC.!AF16+'FAO-EE(SS0006).'!AF16+'FAO-UNS(SS0005)'!AF16)</f>
        <v>0</v>
      </c>
      <c r="V59" s="881">
        <f t="shared" ref="V59:V64" si="160">S59+T59</f>
        <v>0</v>
      </c>
      <c r="W59" s="881">
        <f t="shared" ref="W59:W64" si="161">R59+U59</f>
        <v>0</v>
      </c>
      <c r="X59" s="881">
        <f t="shared" ref="X59:X64" si="162">V59+W59</f>
        <v>0</v>
      </c>
      <c r="Y59" s="924">
        <f>SUM(SSJR!AI16+FEED.!AI16+SDC.!AI16+'FAO-EE(SS0006).'!AI16+'FAO-UNS(SS0005)'!AI16)</f>
        <v>0</v>
      </c>
      <c r="Z59" s="924">
        <f>SUM(SSJR!AJ16+FEED.!AJ16+SDC.!AJ16+'FAO-EE(SS0006).'!AJ16+'FAO-UNS(SS0005)'!AJ16)</f>
        <v>0</v>
      </c>
      <c r="AA59" s="924">
        <f>SUM(SSJR!AK16+FEED.!AK16+SDC.!AK16+'FAO-EE(SS0006).'!AK16+'FAO-UNS(SS0005)'!AK16)</f>
        <v>0</v>
      </c>
      <c r="AB59" s="924">
        <f>SUM(SSJR!AL16+FEED.!AL16+SDC.!AL16+'FAO-EE(SS0006).'!AL16+'FAO-UNS(SS0005)'!AL16)</f>
        <v>0</v>
      </c>
      <c r="AC59" s="881">
        <f t="shared" ref="AC59:AC64" si="163">Z59+AA59</f>
        <v>0</v>
      </c>
      <c r="AD59" s="881">
        <f t="shared" ref="AD59:AD64" si="164">Y59+AB59</f>
        <v>0</v>
      </c>
      <c r="AE59" s="881">
        <f t="shared" ref="AE59:AE64" si="165">AC59+AD59</f>
        <v>0</v>
      </c>
      <c r="AF59" s="924">
        <f>SUM(SSJR!AO16+FEED.!AO16+SDC.!AO16+'FAO-EE(SS0006).'!AO16+'FAO-UNS(SS0005)'!AO16)</f>
        <v>0</v>
      </c>
      <c r="AG59" s="924">
        <f>SUM(SSJR!AP16+FEED.!AP16+SDC.!AP16+'FAO-EE(SS0006).'!AP16+'FAO-UNS(SS0005)'!AP16)</f>
        <v>0</v>
      </c>
      <c r="AH59" s="924">
        <f>SUM(SSJR!AQ16+FEED.!AQ16+SDC.!AQ16+'FAO-EE(SS0006).'!AQ16+'FAO-UNS(SS0005)'!AQ16)</f>
        <v>0</v>
      </c>
      <c r="AI59" s="924">
        <f>SUM(SSJR!AR16+FEED.!AR16+SDC.!AR16+'FAO-EE(SS0006).'!AR16+'FAO-UNS(SS0005)'!AR16)</f>
        <v>0</v>
      </c>
      <c r="AJ59" s="881">
        <f t="shared" ref="AJ59:AJ64" si="166">AG59+AH59</f>
        <v>0</v>
      </c>
      <c r="AK59" s="881">
        <f t="shared" ref="AK59:AK64" si="167">AF59+AI59</f>
        <v>0</v>
      </c>
      <c r="AL59" s="881">
        <f t="shared" ref="AL59:AL64" si="168">AJ59+AK59</f>
        <v>0</v>
      </c>
      <c r="AM59" s="924">
        <f>SUM(SSJR!AU16+FEED.!AU16+SDC.!AU16+'FAO-EE(SS0006).'!AU16+'FAO-UNS(SS0005)'!AU16)</f>
        <v>112</v>
      </c>
      <c r="AN59" s="924">
        <f>SUM(SSJR!AV16+FEED.!AV16+SDC.!AV16+'FAO-EE(SS0006).'!AV16+'FAO-UNS(SS0005)'!AV16)</f>
        <v>248</v>
      </c>
      <c r="AO59" s="924">
        <f>SUM(SSJR!AW16+FEED.!AW16+SDC.!AW16+'FAO-EE(SS0006).'!AW16+'FAO-UNS(SS0005)'!AW16)</f>
        <v>0</v>
      </c>
      <c r="AP59" s="924">
        <f>SUM(SSJR!AX16+FEED.!AX16+SDC.!AX16+'FAO-EE(SS0006).'!AX16+'FAO-UNS(SS0005)'!AX16)</f>
        <v>0</v>
      </c>
      <c r="AQ59" s="881">
        <f t="shared" ref="AQ59:AQ81" si="169">AN59+AO59</f>
        <v>248</v>
      </c>
      <c r="AR59" s="2228">
        <f>AM59</f>
        <v>112</v>
      </c>
      <c r="AS59" s="881">
        <f t="shared" ref="AS59:AS81" si="170">AQ59+AR59</f>
        <v>360</v>
      </c>
      <c r="AT59" s="924">
        <f>SUM(SSJR!BA16+FEED.!BA16+SDC.!BA16+'FAO-EE(SS0006).'!BA16+'FAO-UNS(SS0005)'!BA16)</f>
        <v>645</v>
      </c>
      <c r="AU59" s="924">
        <f>SUM(SSJR!BB16+FEED.!BB16+SDC.!BB16+'FAO-EE(SS0006).'!BB16+'FAO-UNS(SS0005)'!BB16)</f>
        <v>191</v>
      </c>
      <c r="AV59" s="924">
        <f>SUM(SSJR!BC16+FEED.!BC16+SDC.!BC16+'FAO-EE(SS0006).'!BC16+'FAO-UNS(SS0005)'!BC16)</f>
        <v>0</v>
      </c>
      <c r="AW59" s="924">
        <f>SUM(SSJR!BD16+FEED.!BD16+SDC.!BD16+'FAO-EE(SS0006).'!BD16+'FAO-UNS(SS0005)'!BD16)</f>
        <v>0</v>
      </c>
      <c r="AX59" s="881">
        <f t="shared" ref="AX59:AX80" si="171">AU59+AV59</f>
        <v>191</v>
      </c>
      <c r="AY59" s="881">
        <f t="shared" ref="AY59:AY80" si="172">AT59+AW59</f>
        <v>645</v>
      </c>
      <c r="AZ59" s="881">
        <f t="shared" ref="AZ59:AZ80" si="173">AX59+AY59</f>
        <v>836</v>
      </c>
      <c r="BA59" s="924">
        <v>5419</v>
      </c>
      <c r="BB59" s="924">
        <f>SUM(SSJR!BH16+FEED.!BH16+SDC.!BH16+'FAO-EE(SS0006).'!BH16+'FAO-UNS(SS0005)'!BH16)</f>
        <v>5039</v>
      </c>
      <c r="BC59" s="924">
        <f>SUM(SSJR!BI16+FEED.!BI16+SDC.!BI16+'FAO-EE(SS0006).'!BI16+'FAO-UNS(SS0005)'!BI16)</f>
        <v>0</v>
      </c>
      <c r="BD59" s="924">
        <f>SUM(SSJR!BJ16+FEED.!BJ16+SDC.!BJ16+'FAO-EE(SS0006).'!BJ16+'FAO-UNS(SS0005)'!BJ16)</f>
        <v>0</v>
      </c>
      <c r="BE59" s="881">
        <f t="shared" ref="BE59:BE81" si="174">BB59+BC59</f>
        <v>5039</v>
      </c>
      <c r="BF59" s="881">
        <f t="shared" ref="BF59:BF81" si="175">BA59+BD59</f>
        <v>5419</v>
      </c>
      <c r="BG59" s="881">
        <f t="shared" ref="BG59:BG81" si="176">BE59+BF59</f>
        <v>10458</v>
      </c>
      <c r="BH59" s="924">
        <f>SUM(SSJR!BM16+FEED.!BM16+SDC.!BM16+'FAO-EE(SS0006).'!BM16+'FAO-UNS(SS0005)'!BL16)</f>
        <v>558</v>
      </c>
      <c r="BI59" s="924">
        <f>SUM(SSJR!BN16+FEED.!BN16+SDC.!BN16+'FAO-EE(SS0006).'!BN16+'FAO-UNS(SS0005)'!BM16)</f>
        <v>1426</v>
      </c>
      <c r="BJ59" s="924">
        <f>SUM(SSJR!BO16+FEED.!BO16+SDC.!BO16+'FAO-EE(SS0006).'!BO16+'FAO-UNS(SS0005)'!BN16)</f>
        <v>0</v>
      </c>
      <c r="BK59" s="924">
        <f>SUM(SSJR!BP16+FEED.!BP16+SDC.!BP16+'FAO-EE(SS0006).'!BP16+'FAO-UNS(SS0005)'!BO16)</f>
        <v>0</v>
      </c>
      <c r="BL59" s="881">
        <f t="shared" ref="BL59:BL81" si="177">BI59+BJ59</f>
        <v>1426</v>
      </c>
      <c r="BM59" s="881">
        <f t="shared" ref="BM59:BM81" si="178">BH59+BK59</f>
        <v>558</v>
      </c>
      <c r="BN59" s="881">
        <f t="shared" ref="BN59:BN81" si="179">BL59+BM59</f>
        <v>1984</v>
      </c>
      <c r="BO59" s="924">
        <f>SUM(SSJR!BS16+FEED.!BS16+SDC.!BS16+'FAO-EE(SS0006).'!BS16+'FAO-UNS(SS0005)'!BR16)+'FAO-J&amp;UP(SS0007)'!BS16</f>
        <v>5043</v>
      </c>
      <c r="BP59" s="924">
        <f>SUM(SSJR!BT16+FEED.!BT16+SDC.!BT16+'FAO-EE(SS0006).'!BT16+'FAO-UNS(SS0005)'!BS16)+'FAO-J&amp;UP(SS0007)'!BT16</f>
        <v>1721</v>
      </c>
      <c r="BQ59" s="924">
        <f>SUM(SSJR!BU16+FEED.!BU16+SDC.!BU16+'FAO-EE(SS0006).'!BU16+'FAO-UNS(SS0005)'!BT16)+'FAO-J&amp;UP(SS0007)'!BU16</f>
        <v>153</v>
      </c>
      <c r="BR59" s="924">
        <f>SUM(SSJR!BV16+FEED.!BV16+SDC.!BV16+'FAO-EE(SS0006).'!BV16+'FAO-UNS(SS0005)'!BU16)+'FAO-J&amp;UP(SS0007)'!BV16</f>
        <v>531</v>
      </c>
      <c r="BS59" s="881">
        <f t="shared" ref="BS59:BS81" si="180">BP59+BQ59</f>
        <v>1874</v>
      </c>
      <c r="BT59" s="881">
        <f t="shared" ref="BT59:BT81" si="181">BO59+BR59</f>
        <v>5574</v>
      </c>
      <c r="BU59" s="881">
        <f t="shared" ref="BU59:BU81" si="182">BS59+BT59</f>
        <v>7448</v>
      </c>
      <c r="BV59" s="917">
        <f>SUM(SSJR!BY16+FEED.!BY16+SDC.!BY16+'FAO-EE(SS0006).'!BY16+'FAO-UNS(SS0005)'!BX16)+'FAO-J&amp;UP(SS0007)'!BY16</f>
        <v>3284</v>
      </c>
      <c r="BW59" s="917">
        <f>SUM(SSJR!BZ16+FEED.!BZ16+SDC.!BZ16+'FAO-EE(SS0006).'!BZ16+'FAO-UNS(SS0005)'!BY16)+'FAO-J&amp;UP(SS0007)'!BZ16</f>
        <v>2926</v>
      </c>
      <c r="BX59" s="917">
        <f>SUM(SSJR!CA16+FEED.!CA16+SDC.!CA16+'FAO-EE(SS0006).'!CA16+'FAO-UNS(SS0005)'!BZ16)+'FAO-J&amp;UP(SS0007)'!CA16</f>
        <v>966</v>
      </c>
      <c r="BY59" s="917">
        <f>SUM(SSJR!CB16+FEED.!CB16+SDC.!CB16+'FAO-EE(SS0006).'!CB16+'FAO-UNS(SS0005)'!CA16)+'FAO-J&amp;UP(SS0007)'!CB16</f>
        <v>0</v>
      </c>
      <c r="BZ59" s="881">
        <f t="shared" ref="BZ59:BZ81" si="183">BW59+BX59</f>
        <v>3892</v>
      </c>
      <c r="CA59" s="881">
        <f t="shared" ref="CA59:CA81" si="184">BV59+BY59</f>
        <v>3284</v>
      </c>
      <c r="CB59" s="881">
        <f t="shared" ref="CB59:CB81" si="185">BZ59+CA59</f>
        <v>7176</v>
      </c>
      <c r="CC59" s="1977">
        <f t="shared" si="103"/>
        <v>7516</v>
      </c>
      <c r="CD59" s="2229">
        <f t="shared" ref="CD59:CG61" si="186">AM59+AT59+BA59+BH59+BO59+BV59</f>
        <v>15061</v>
      </c>
      <c r="CE59" s="2229">
        <f t="shared" si="186"/>
        <v>11551</v>
      </c>
      <c r="CF59" s="2229">
        <f t="shared" si="186"/>
        <v>1119</v>
      </c>
      <c r="CG59" s="2229">
        <f t="shared" si="186"/>
        <v>531</v>
      </c>
      <c r="CH59" s="860">
        <f>CF59+CE59</f>
        <v>12670</v>
      </c>
      <c r="CI59" s="860">
        <f>CG59+CD59</f>
        <v>15592</v>
      </c>
      <c r="CJ59" s="1975">
        <f>CH59+CI59</f>
        <v>28262</v>
      </c>
      <c r="CK59" s="1518">
        <f t="shared" ref="CK59:CK70" si="187">CJ59/I59*100%</f>
        <v>3.7602448110697178</v>
      </c>
      <c r="CL59" s="2222"/>
      <c r="CM59" s="2182"/>
      <c r="CN59" s="507" t="s">
        <v>1216</v>
      </c>
    </row>
    <row r="60" spans="1:92" s="509" customFormat="1">
      <c r="A60" s="901">
        <f t="shared" si="76"/>
        <v>2</v>
      </c>
      <c r="B60" s="857" t="s">
        <v>569</v>
      </c>
      <c r="C60" s="921">
        <f>SUM(SSJR!M17+FEED.!M17+SDC.!M17+'FAO-EE(SS0006).'!M17+'FAO-UNS(SS0005)'!M17)</f>
        <v>0</v>
      </c>
      <c r="D60" s="921">
        <f>SUM(SSJR!N17+FEED.!N17+SDC.!N17+'FAO-EE(SS0006).'!N17+'FAO-UNS(SS0005)'!N17)</f>
        <v>0</v>
      </c>
      <c r="E60" s="921">
        <f>SUM(SSJR!O17+FEED.!O17+SDC.!O17+'FAO-EE(SS0006).'!O17+'FAO-UNS(SS0005)'!O17)</f>
        <v>0</v>
      </c>
      <c r="F60" s="921">
        <f>SUM(SSJR!P17+FEED.!P17+SDC.!P17+'FAO-EE(SS0006).'!P17+'FAO-UNS(SS0005)'!P17)</f>
        <v>0</v>
      </c>
      <c r="G60" s="859">
        <f t="shared" si="154"/>
        <v>0</v>
      </c>
      <c r="H60" s="1520">
        <f t="shared" si="155"/>
        <v>0</v>
      </c>
      <c r="I60" s="1968">
        <f t="shared" si="156"/>
        <v>0</v>
      </c>
      <c r="J60" s="1533"/>
      <c r="K60" s="921">
        <f>SUM(SSJR!V17+FEED.!V17+SDC.!V17+'FAO-EE(SS0006).'!V17+'FAO-UNS(SS0005)'!V17)</f>
        <v>0</v>
      </c>
      <c r="L60" s="921">
        <f>SUM(SSJR!W17+FEED.!W17+SDC.!W17+'FAO-EE(SS0006).'!W17+'FAO-UNS(SS0005)'!W17)</f>
        <v>0</v>
      </c>
      <c r="M60" s="921">
        <f>SUM(SSJR!X17+FEED.!X17+SDC.!X17+'FAO-EE(SS0006).'!X17+'FAO-UNS(SS0005)'!X17)</f>
        <v>0</v>
      </c>
      <c r="N60" s="921">
        <f>SUM(SSJR!Y17+FEED.!Y17+SDC.!Y17+'FAO-EE(SS0006).'!Y17+'FAO-UNS(SS0005)'!Y17)</f>
        <v>0</v>
      </c>
      <c r="O60" s="860">
        <f t="shared" si="157"/>
        <v>0</v>
      </c>
      <c r="P60" s="860">
        <f t="shared" si="158"/>
        <v>0</v>
      </c>
      <c r="Q60" s="860">
        <f t="shared" si="159"/>
        <v>0</v>
      </c>
      <c r="R60" s="921">
        <f>SUM(SSJR!AC17+FEED.!AC17+SDC.!AC17+'FAO-EE(SS0006).'!AC17+'FAO-UNS(SS0005)'!AC17)</f>
        <v>0</v>
      </c>
      <c r="S60" s="921">
        <f>SUM(SSJR!AD17+FEED.!AD17+SDC.!AD17+'FAO-EE(SS0006).'!AD17+'FAO-UNS(SS0005)'!AD17)</f>
        <v>0</v>
      </c>
      <c r="T60" s="921">
        <f>SUM(SSJR!AE17+FEED.!AE17+SDC.!AE17+'FAO-EE(SS0006).'!AE17+'FAO-UNS(SS0005)'!AE17)</f>
        <v>0</v>
      </c>
      <c r="U60" s="921">
        <f>SUM(SSJR!AF17+FEED.!AF17+SDC.!AF17+'FAO-EE(SS0006).'!AF17+'FAO-UNS(SS0005)'!AF17)</f>
        <v>0</v>
      </c>
      <c r="V60" s="860">
        <f t="shared" si="160"/>
        <v>0</v>
      </c>
      <c r="W60" s="860">
        <f t="shared" si="161"/>
        <v>0</v>
      </c>
      <c r="X60" s="860">
        <f t="shared" si="162"/>
        <v>0</v>
      </c>
      <c r="Y60" s="921">
        <f>SUM(SSJR!AI17+FEED.!AI17+SDC.!AI17+'FAO-EE(SS0006).'!AI17+'FAO-UNS(SS0005)'!AI17)</f>
        <v>0</v>
      </c>
      <c r="Z60" s="921">
        <f>SUM(SSJR!AJ17+FEED.!AJ17+SDC.!AJ17+'FAO-EE(SS0006).'!AJ17+'FAO-UNS(SS0005)'!AJ17)</f>
        <v>0</v>
      </c>
      <c r="AA60" s="921">
        <f>SUM(SSJR!AK17+FEED.!AK17+SDC.!AK17+'FAO-EE(SS0006).'!AK17+'FAO-UNS(SS0005)'!AK17)</f>
        <v>0</v>
      </c>
      <c r="AB60" s="921">
        <f>SUM(SSJR!AL17+FEED.!AL17+SDC.!AL17+'FAO-EE(SS0006).'!AL17+'FAO-UNS(SS0005)'!AL17)</f>
        <v>0</v>
      </c>
      <c r="AC60" s="860">
        <f t="shared" si="163"/>
        <v>0</v>
      </c>
      <c r="AD60" s="860">
        <f t="shared" si="164"/>
        <v>0</v>
      </c>
      <c r="AE60" s="860">
        <f t="shared" si="165"/>
        <v>0</v>
      </c>
      <c r="AF60" s="921">
        <f>SUM(SSJR!AO17+FEED.!AO17+SDC.!AO17+'FAO-EE(SS0006).'!AO17+'FAO-UNS(SS0005)'!AO17)</f>
        <v>0</v>
      </c>
      <c r="AG60" s="921">
        <f>SUM(SSJR!AP17+FEED.!AP17+SDC.!AP17+'FAO-EE(SS0006).'!AP17+'FAO-UNS(SS0005)'!AP17)</f>
        <v>0</v>
      </c>
      <c r="AH60" s="921">
        <f>SUM(SSJR!AQ17+FEED.!AQ17+SDC.!AQ17+'FAO-EE(SS0006).'!AQ17+'FAO-UNS(SS0005)'!AQ17)</f>
        <v>0</v>
      </c>
      <c r="AI60" s="921">
        <f>SUM(SSJR!AR17+FEED.!AR17+SDC.!AR17+'FAO-EE(SS0006).'!AR17+'FAO-UNS(SS0005)'!AR17)</f>
        <v>0</v>
      </c>
      <c r="AJ60" s="860">
        <f t="shared" si="166"/>
        <v>0</v>
      </c>
      <c r="AK60" s="860">
        <f t="shared" si="167"/>
        <v>0</v>
      </c>
      <c r="AL60" s="860">
        <f t="shared" si="168"/>
        <v>0</v>
      </c>
      <c r="AM60" s="921">
        <f>SUM(SSJR!AU17+FEED.!AU17+SDC.!AU17+'FAO-EE(SS0006).'!AU17+'FAO-UNS(SS0005)'!AU17)</f>
        <v>204</v>
      </c>
      <c r="AN60" s="921">
        <f>SUM(SSJR!AV17+FEED.!AV17+SDC.!AV17+'FAO-EE(SS0006).'!AV17+'FAO-UNS(SS0005)'!AV17)</f>
        <v>6</v>
      </c>
      <c r="AO60" s="921">
        <f>SUM(SSJR!AW17+FEED.!AW17+SDC.!AW17+'FAO-EE(SS0006).'!AW17+'FAO-UNS(SS0005)'!AW17)</f>
        <v>0</v>
      </c>
      <c r="AP60" s="921">
        <f>SUM(SSJR!AX17+FEED.!AX17+SDC.!AX17+'FAO-EE(SS0006).'!AX17+'FAO-UNS(SS0005)'!AX17)</f>
        <v>0</v>
      </c>
      <c r="AQ60" s="860">
        <f t="shared" si="169"/>
        <v>6</v>
      </c>
      <c r="AR60" s="860">
        <f t="shared" ref="AR60:AR81" si="188">K60+AP60</f>
        <v>0</v>
      </c>
      <c r="AS60" s="860">
        <f t="shared" si="170"/>
        <v>6</v>
      </c>
      <c r="AT60" s="921">
        <f>SUM(SSJR!BA17+FEED.!BA17+SDC.!BA17+'FAO-EE(SS0006).'!BA17+'FAO-UNS(SS0005)'!BA17)</f>
        <v>204</v>
      </c>
      <c r="AU60" s="921">
        <f>SUM(SSJR!BB17+FEED.!BB17+SDC.!BB17+'FAO-EE(SS0006).'!BB17+'FAO-UNS(SS0005)'!BB17)</f>
        <v>6</v>
      </c>
      <c r="AV60" s="921">
        <f>SUM(SSJR!BC17+FEED.!BC17+SDC.!BC17+'FAO-EE(SS0006).'!BC17+'FAO-UNS(SS0005)'!BC17)</f>
        <v>0</v>
      </c>
      <c r="AW60" s="921">
        <f>SUM(SSJR!BD17+FEED.!BD17+SDC.!BD17+'FAO-EE(SS0006).'!BD17+'FAO-UNS(SS0005)'!BD17)</f>
        <v>0</v>
      </c>
      <c r="AX60" s="860">
        <f t="shared" si="171"/>
        <v>6</v>
      </c>
      <c r="AY60" s="860">
        <f t="shared" si="172"/>
        <v>204</v>
      </c>
      <c r="AZ60" s="860">
        <f t="shared" si="173"/>
        <v>210</v>
      </c>
      <c r="BA60" s="921">
        <f>SUM(SSJR!BG17+FEED.!BG17+SDC.!BG17+'FAO-EE(SS0006).'!BG17+'FAO-UNS(SS0005)'!BG17)</f>
        <v>219</v>
      </c>
      <c r="BB60" s="921">
        <f>SUM(SSJR!BH17+FEED.!BH17+SDC.!BH17+'FAO-EE(SS0006).'!BH17+'FAO-UNS(SS0005)'!BH17)</f>
        <v>6</v>
      </c>
      <c r="BC60" s="921">
        <f>SUM(SSJR!BI17+FEED.!BI17+SDC.!BI17+'FAO-EE(SS0006).'!BI17+'FAO-UNS(SS0005)'!BI17)</f>
        <v>0</v>
      </c>
      <c r="BD60" s="921">
        <f>SUM(SSJR!BJ17+FEED.!BJ17+SDC.!BJ17+'FAO-EE(SS0006).'!BJ17+'FAO-UNS(SS0005)'!BJ17)</f>
        <v>0</v>
      </c>
      <c r="BE60" s="860">
        <f t="shared" si="174"/>
        <v>6</v>
      </c>
      <c r="BF60" s="860">
        <f t="shared" si="175"/>
        <v>219</v>
      </c>
      <c r="BG60" s="860">
        <f t="shared" si="176"/>
        <v>225</v>
      </c>
      <c r="BH60" s="921">
        <f>SUM(SSJR!BM17+FEED.!BM17+SDC.!BM17+'FAO-EE(SS0006).'!BM17+'FAO-UNS(SS0005)'!BL17)</f>
        <v>15</v>
      </c>
      <c r="BI60" s="921">
        <f>SUM(SSJR!BN17+FEED.!BN17+SDC.!BN17+'FAO-EE(SS0006).'!BN17+'FAO-UNS(SS0005)'!BM17)</f>
        <v>0</v>
      </c>
      <c r="BJ60" s="921">
        <f>SUM(SSJR!BO17+FEED.!BO17+SDC.!BO17+'FAO-EE(SS0006).'!BO17+'FAO-UNS(SS0005)'!BN17)</f>
        <v>0</v>
      </c>
      <c r="BK60" s="921">
        <f>SUM(SSJR!BP17+FEED.!BP17+SDC.!BP17+'FAO-EE(SS0006).'!BP17+'FAO-UNS(SS0005)'!BO17)</f>
        <v>0</v>
      </c>
      <c r="BL60" s="860">
        <f t="shared" si="177"/>
        <v>0</v>
      </c>
      <c r="BM60" s="860">
        <f t="shared" si="178"/>
        <v>15</v>
      </c>
      <c r="BN60" s="860">
        <f t="shared" si="179"/>
        <v>15</v>
      </c>
      <c r="BO60" s="921">
        <f>SUM(SSJR!BS17+FEED.!BS17+SDC.!BS17+'FAO-EE(SS0006).'!BS17+'FAO-UNS(SS0005)'!BR17)+'FAO-J&amp;UP(SS0007)'!BS17</f>
        <v>69</v>
      </c>
      <c r="BP60" s="921">
        <f>SUM(SSJR!BT17+FEED.!BT17+SDC.!BT17+'FAO-EE(SS0006).'!BT17+'FAO-UNS(SS0005)'!BS17)+'FAO-J&amp;UP(SS0007)'!BT17</f>
        <v>0</v>
      </c>
      <c r="BQ60" s="921">
        <f>SUM(SSJR!BU17+FEED.!BU17+SDC.!BU17+'FAO-EE(SS0006).'!BU17+'FAO-UNS(SS0005)'!BT17)+'FAO-J&amp;UP(SS0007)'!BU17</f>
        <v>0</v>
      </c>
      <c r="BR60" s="921">
        <f>SUM(SSJR!BV17+FEED.!BV17+SDC.!BV17+'FAO-EE(SS0006).'!BV17+'FAO-UNS(SS0005)'!BU17)+'FAO-J&amp;UP(SS0007)'!BV17</f>
        <v>0</v>
      </c>
      <c r="BS60" s="860">
        <f t="shared" si="180"/>
        <v>0</v>
      </c>
      <c r="BT60" s="860">
        <f t="shared" si="181"/>
        <v>69</v>
      </c>
      <c r="BU60" s="860">
        <f t="shared" si="182"/>
        <v>69</v>
      </c>
      <c r="BV60" s="906">
        <f>SUM(SSJR!BY17+FEED.!BY17+SDC.!BY17+'FAO-EE(SS0006).'!BY17+'FAO-UNS(SS0005)'!BX17)+'FAO-J&amp;UP(SS0007)'!BY17</f>
        <v>93</v>
      </c>
      <c r="BW60" s="906">
        <f>SUM(SSJR!BZ17+FEED.!BZ17+SDC.!BZ17+'FAO-EE(SS0006).'!BZ17+'FAO-UNS(SS0005)'!BY17)+'FAO-J&amp;UP(SS0007)'!BZ17</f>
        <v>0</v>
      </c>
      <c r="BX60" s="906">
        <f>SUM(SSJR!CA17+FEED.!CA17+SDC.!CA17+'FAO-EE(SS0006).'!CA17+'FAO-UNS(SS0005)'!BZ17)+'FAO-J&amp;UP(SS0007)'!CA17</f>
        <v>0</v>
      </c>
      <c r="BY60" s="906">
        <f>SUM(SSJR!CB17+FEED.!CB17+SDC.!CB17+'FAO-EE(SS0006).'!CB17+'FAO-UNS(SS0005)'!CA17)+'FAO-J&amp;UP(SS0007)'!CB17</f>
        <v>0</v>
      </c>
      <c r="BZ60" s="860">
        <f t="shared" si="183"/>
        <v>0</v>
      </c>
      <c r="CA60" s="860">
        <f t="shared" si="184"/>
        <v>93</v>
      </c>
      <c r="CB60" s="860">
        <f t="shared" si="185"/>
        <v>93</v>
      </c>
      <c r="CC60" s="1977">
        <f t="shared" si="103"/>
        <v>0</v>
      </c>
      <c r="CD60" s="2229">
        <f t="shared" si="186"/>
        <v>804</v>
      </c>
      <c r="CE60" s="2229">
        <f t="shared" si="186"/>
        <v>18</v>
      </c>
      <c r="CF60" s="2229">
        <f t="shared" si="186"/>
        <v>0</v>
      </c>
      <c r="CG60" s="2229">
        <f t="shared" si="186"/>
        <v>0</v>
      </c>
      <c r="CH60" s="860">
        <f t="shared" ref="CH60:CH70" si="189">CF60+CE60</f>
        <v>18</v>
      </c>
      <c r="CI60" s="860">
        <f t="shared" ref="CI60:CI70" si="190">CG60+CD60</f>
        <v>804</v>
      </c>
      <c r="CJ60" s="1975">
        <f t="shared" ref="CJ60:CJ70" si="191">CH60+CI60</f>
        <v>822</v>
      </c>
      <c r="CK60" s="1517" t="e">
        <f t="shared" si="187"/>
        <v>#DIV/0!</v>
      </c>
      <c r="CL60" s="2222"/>
      <c r="CM60" s="2206"/>
      <c r="CN60" s="509" t="s">
        <v>1215</v>
      </c>
    </row>
    <row r="61" spans="1:92" s="509" customFormat="1">
      <c r="A61" s="901">
        <f t="shared" si="76"/>
        <v>3</v>
      </c>
      <c r="B61" s="857" t="s">
        <v>568</v>
      </c>
      <c r="C61" s="921">
        <f>SUM(SDC.!M18+ARC.!M20)</f>
        <v>0</v>
      </c>
      <c r="D61" s="921">
        <f>SUM(SDC.!N18+ARC.!N20)</f>
        <v>0</v>
      </c>
      <c r="E61" s="921">
        <f>SUM(SDC.!O18+ARC.!O20)</f>
        <v>0</v>
      </c>
      <c r="F61" s="921">
        <f>SUM(SDC.!P18+ARC.!P20)</f>
        <v>0</v>
      </c>
      <c r="G61" s="859">
        <f t="shared" si="154"/>
        <v>0</v>
      </c>
      <c r="H61" s="1520">
        <f t="shared" si="155"/>
        <v>0</v>
      </c>
      <c r="I61" s="1968">
        <f t="shared" si="156"/>
        <v>0</v>
      </c>
      <c r="J61" s="1533"/>
      <c r="K61" s="921">
        <f>SUM(SDC.!V18+ARC.!V20)</f>
        <v>0</v>
      </c>
      <c r="L61" s="921">
        <f>SUM(SDC.!W18+ARC.!W20)</f>
        <v>0</v>
      </c>
      <c r="M61" s="921">
        <f>SUM(SDC.!X18+ARC.!X20)</f>
        <v>0</v>
      </c>
      <c r="N61" s="921">
        <f>SUM(SDC.!Y18+ARC.!Y20)</f>
        <v>0</v>
      </c>
      <c r="O61" s="860">
        <f t="shared" si="157"/>
        <v>0</v>
      </c>
      <c r="P61" s="860">
        <f t="shared" si="158"/>
        <v>0</v>
      </c>
      <c r="Q61" s="860">
        <f t="shared" si="159"/>
        <v>0</v>
      </c>
      <c r="R61" s="921">
        <f>SUM(SDC.!AC18+ARC.!AC20)</f>
        <v>0</v>
      </c>
      <c r="S61" s="921">
        <f>SUM(SDC.!AD18+ARC.!AD20)</f>
        <v>0</v>
      </c>
      <c r="T61" s="921">
        <f>SUM(SDC.!AE18+ARC.!AE20)</f>
        <v>0</v>
      </c>
      <c r="U61" s="921">
        <f>SUM(SDC.!AF18+ARC.!AF20)</f>
        <v>0</v>
      </c>
      <c r="V61" s="860">
        <f t="shared" si="160"/>
        <v>0</v>
      </c>
      <c r="W61" s="860">
        <f t="shared" si="161"/>
        <v>0</v>
      </c>
      <c r="X61" s="860">
        <f t="shared" si="162"/>
        <v>0</v>
      </c>
      <c r="Y61" s="921">
        <f>SUM(SDC.!AI18+ARC.!AI20)</f>
        <v>0</v>
      </c>
      <c r="Z61" s="921">
        <f>SUM(SDC.!AJ18+ARC.!AJ20)</f>
        <v>0</v>
      </c>
      <c r="AA61" s="921">
        <f>SUM(SDC.!AK18+ARC.!AK20)</f>
        <v>0</v>
      </c>
      <c r="AB61" s="921">
        <f>SUM(SDC.!AL18+ARC.!AL20)</f>
        <v>0</v>
      </c>
      <c r="AC61" s="860">
        <f t="shared" si="163"/>
        <v>0</v>
      </c>
      <c r="AD61" s="860">
        <f t="shared" si="164"/>
        <v>0</v>
      </c>
      <c r="AE61" s="860">
        <f t="shared" si="165"/>
        <v>0</v>
      </c>
      <c r="AF61" s="921">
        <f>SUM(SDC.!AO18+ARC.!AO20)</f>
        <v>0</v>
      </c>
      <c r="AG61" s="921">
        <f>SUM(SDC.!AP18+ARC.!AP20)</f>
        <v>0</v>
      </c>
      <c r="AH61" s="921">
        <f>SUM(SDC.!AQ18+ARC.!AQ20)</f>
        <v>0</v>
      </c>
      <c r="AI61" s="921">
        <f>SUM(SDC.!AR18+ARC.!AR20)</f>
        <v>0</v>
      </c>
      <c r="AJ61" s="860">
        <f t="shared" si="166"/>
        <v>0</v>
      </c>
      <c r="AK61" s="860">
        <f t="shared" si="167"/>
        <v>0</v>
      </c>
      <c r="AL61" s="860">
        <f t="shared" si="168"/>
        <v>0</v>
      </c>
      <c r="AM61" s="921">
        <f>SUM(SDC.!AU18+ARC.!AU20)</f>
        <v>204</v>
      </c>
      <c r="AN61" s="921">
        <f>SUM(SDC.!AV18+ARC.!AV20)</f>
        <v>6</v>
      </c>
      <c r="AO61" s="921">
        <f>SUM(SDC.!AW18+ARC.!AW20)</f>
        <v>0</v>
      </c>
      <c r="AP61" s="921">
        <f>SUM(SDC.!AX18+ARC.!AX20)</f>
        <v>0</v>
      </c>
      <c r="AQ61" s="860">
        <f t="shared" si="169"/>
        <v>6</v>
      </c>
      <c r="AR61" s="860">
        <f t="shared" si="188"/>
        <v>0</v>
      </c>
      <c r="AS61" s="860">
        <f t="shared" si="170"/>
        <v>6</v>
      </c>
      <c r="AT61" s="921">
        <f>SUM(SDC.!BA18+ARC.!BA20)</f>
        <v>204</v>
      </c>
      <c r="AU61" s="921">
        <f>SUM(SDC.!BB18+ARC.!BB20)</f>
        <v>6</v>
      </c>
      <c r="AV61" s="921">
        <f>SUM(SDC.!BC18+ARC.!BC20)</f>
        <v>0</v>
      </c>
      <c r="AW61" s="921">
        <f>SUM(SDC.!BD18+ARC.!BD20)</f>
        <v>0</v>
      </c>
      <c r="AX61" s="860">
        <f t="shared" si="171"/>
        <v>6</v>
      </c>
      <c r="AY61" s="860">
        <f t="shared" si="172"/>
        <v>204</v>
      </c>
      <c r="AZ61" s="860">
        <f t="shared" si="173"/>
        <v>210</v>
      </c>
      <c r="BA61" s="921">
        <f>SUM(SDC.!BG18+ARC.!BG20)</f>
        <v>204</v>
      </c>
      <c r="BB61" s="921">
        <f>SUM(SDC.!BH18+ARC.!BH20)</f>
        <v>6</v>
      </c>
      <c r="BC61" s="921">
        <f>SUM(SDC.!BI18+ARC.!BI20)</f>
        <v>0</v>
      </c>
      <c r="BD61" s="921">
        <f>SUM(SDC.!BJ18+ARC.!BJ20)</f>
        <v>0</v>
      </c>
      <c r="BE61" s="860">
        <f t="shared" si="174"/>
        <v>6</v>
      </c>
      <c r="BF61" s="860">
        <f t="shared" si="175"/>
        <v>204</v>
      </c>
      <c r="BG61" s="860">
        <f t="shared" si="176"/>
        <v>210</v>
      </c>
      <c r="BH61" s="921">
        <f>SUM(SDC.!BM18+ARC.!BM20)</f>
        <v>291</v>
      </c>
      <c r="BI61" s="921">
        <f>SUM(SDC.!BN18+ARC.!BN20)</f>
        <v>31</v>
      </c>
      <c r="BJ61" s="921">
        <f>SUM(SDC.!BO18+ARC.!BO20)</f>
        <v>0</v>
      </c>
      <c r="BK61" s="921">
        <f>SUM(SDC.!BP18+ARC.!BP20)</f>
        <v>0</v>
      </c>
      <c r="BL61" s="860">
        <f t="shared" si="177"/>
        <v>31</v>
      </c>
      <c r="BM61" s="860">
        <f t="shared" si="178"/>
        <v>291</v>
      </c>
      <c r="BN61" s="860">
        <f t="shared" si="179"/>
        <v>322</v>
      </c>
      <c r="BO61" s="921">
        <f>SUM(SDC.!BS18+ARC.!BS20)</f>
        <v>0</v>
      </c>
      <c r="BP61" s="921">
        <f>SUM(SDC.!BT18+ARC.!BT20)</f>
        <v>0</v>
      </c>
      <c r="BQ61" s="921">
        <f>SUM(SDC.!BU18+ARC.!BU20)</f>
        <v>0</v>
      </c>
      <c r="BR61" s="921">
        <f>SUM(SDC.!BV18+ARC.!BV20)</f>
        <v>0</v>
      </c>
      <c r="BS61" s="860">
        <f t="shared" si="180"/>
        <v>0</v>
      </c>
      <c r="BT61" s="860">
        <f t="shared" si="181"/>
        <v>0</v>
      </c>
      <c r="BU61" s="860">
        <f t="shared" si="182"/>
        <v>0</v>
      </c>
      <c r="BV61" s="906">
        <f>SUM(SDC.!BY18+ARC.!BY20)</f>
        <v>0</v>
      </c>
      <c r="BW61" s="906">
        <f>SUM(SDC.!BZ18+ARC.!BZ20)</f>
        <v>0</v>
      </c>
      <c r="BX61" s="906">
        <f>SUM(SDC.!CA18+ARC.!CA20)</f>
        <v>0</v>
      </c>
      <c r="BY61" s="906">
        <f>SUM(SDC.!CB18+ARC.!CB20)</f>
        <v>0</v>
      </c>
      <c r="BZ61" s="860">
        <f t="shared" si="183"/>
        <v>0</v>
      </c>
      <c r="CA61" s="860">
        <f t="shared" si="184"/>
        <v>0</v>
      </c>
      <c r="CB61" s="860">
        <f t="shared" si="185"/>
        <v>0</v>
      </c>
      <c r="CC61" s="1977">
        <f t="shared" si="103"/>
        <v>0</v>
      </c>
      <c r="CD61" s="2229">
        <f t="shared" si="186"/>
        <v>903</v>
      </c>
      <c r="CE61" s="2229">
        <f t="shared" si="186"/>
        <v>49</v>
      </c>
      <c r="CF61" s="2229">
        <f t="shared" si="186"/>
        <v>0</v>
      </c>
      <c r="CG61" s="2229">
        <f t="shared" si="186"/>
        <v>0</v>
      </c>
      <c r="CH61" s="860">
        <f t="shared" si="189"/>
        <v>49</v>
      </c>
      <c r="CI61" s="860">
        <f t="shared" si="190"/>
        <v>903</v>
      </c>
      <c r="CJ61" s="1975">
        <f t="shared" si="191"/>
        <v>952</v>
      </c>
      <c r="CK61" s="1517" t="e">
        <f t="shared" si="187"/>
        <v>#DIV/0!</v>
      </c>
      <c r="CL61" s="2222"/>
      <c r="CM61" s="2206"/>
      <c r="CN61" s="509" t="s">
        <v>1215</v>
      </c>
    </row>
    <row r="62" spans="1:92" s="509" customFormat="1">
      <c r="A62" s="901">
        <f t="shared" si="76"/>
        <v>4</v>
      </c>
      <c r="B62" s="925" t="s">
        <v>570</v>
      </c>
      <c r="C62" s="921">
        <f>SUM(SDC.!M19+ARC.!M21)</f>
        <v>0</v>
      </c>
      <c r="D62" s="921">
        <f>SUM(SDC.!N19+ARC.!N21)</f>
        <v>0</v>
      </c>
      <c r="E62" s="921">
        <f>SUM(SDC.!O19+ARC.!O21)</f>
        <v>0</v>
      </c>
      <c r="F62" s="921">
        <f>SUM(SDC.!P19+ARC.!P21)</f>
        <v>0</v>
      </c>
      <c r="G62" s="859">
        <f t="shared" si="154"/>
        <v>0</v>
      </c>
      <c r="H62" s="1520">
        <f t="shared" si="155"/>
        <v>0</v>
      </c>
      <c r="I62" s="1968">
        <f t="shared" si="156"/>
        <v>0</v>
      </c>
      <c r="J62" s="1533"/>
      <c r="K62" s="921">
        <f>SUM(SDC.!V19+ARC.!V21)</f>
        <v>0</v>
      </c>
      <c r="L62" s="921">
        <f>SUM(SDC.!W19+ARC.!W21)</f>
        <v>0</v>
      </c>
      <c r="M62" s="921">
        <f>SUM(SDC.!X19+ARC.!X21)</f>
        <v>0</v>
      </c>
      <c r="N62" s="921">
        <f>SUM(SDC.!Y19+ARC.!Y21)</f>
        <v>0</v>
      </c>
      <c r="O62" s="860">
        <f t="shared" si="157"/>
        <v>0</v>
      </c>
      <c r="P62" s="860">
        <f t="shared" si="158"/>
        <v>0</v>
      </c>
      <c r="Q62" s="860">
        <f t="shared" si="159"/>
        <v>0</v>
      </c>
      <c r="R62" s="921">
        <f>SUM(SDC.!AC19+ARC.!AC21)</f>
        <v>0</v>
      </c>
      <c r="S62" s="921">
        <f>SUM(SDC.!AD19+ARC.!AD21)</f>
        <v>0</v>
      </c>
      <c r="T62" s="921">
        <f>SUM(SDC.!AE19+ARC.!AE21)</f>
        <v>0</v>
      </c>
      <c r="U62" s="921">
        <f>SUM(SDC.!AF19+ARC.!AF21)</f>
        <v>0</v>
      </c>
      <c r="V62" s="860">
        <f t="shared" si="160"/>
        <v>0</v>
      </c>
      <c r="W62" s="860">
        <f t="shared" si="161"/>
        <v>0</v>
      </c>
      <c r="X62" s="860">
        <f t="shared" si="162"/>
        <v>0</v>
      </c>
      <c r="Y62" s="921">
        <f>SUM(SDC.!AI19+ARC.!AI21)</f>
        <v>0</v>
      </c>
      <c r="Z62" s="921">
        <f>SUM(SDC.!AJ19+ARC.!AJ21)</f>
        <v>0</v>
      </c>
      <c r="AA62" s="921">
        <f>SUM(SDC.!AK19+ARC.!AK21)</f>
        <v>0</v>
      </c>
      <c r="AB62" s="921">
        <f>SUM(SDC.!AL19+ARC.!AL21)</f>
        <v>0</v>
      </c>
      <c r="AC62" s="860">
        <f t="shared" si="163"/>
        <v>0</v>
      </c>
      <c r="AD62" s="860">
        <f t="shared" si="164"/>
        <v>0</v>
      </c>
      <c r="AE62" s="860">
        <f t="shared" si="165"/>
        <v>0</v>
      </c>
      <c r="AF62" s="921">
        <f>SUM(SDC.!AO19+ARC.!AO21)</f>
        <v>0</v>
      </c>
      <c r="AG62" s="921">
        <f>SUM(SDC.!AP19+ARC.!AP21)</f>
        <v>0</v>
      </c>
      <c r="AH62" s="921">
        <f>SUM(SDC.!AQ19+ARC.!AQ21)</f>
        <v>0</v>
      </c>
      <c r="AI62" s="921">
        <f>SUM(SDC.!AR19+ARC.!AR21)</f>
        <v>0</v>
      </c>
      <c r="AJ62" s="860">
        <f t="shared" si="166"/>
        <v>0</v>
      </c>
      <c r="AK62" s="860">
        <f t="shared" si="167"/>
        <v>0</v>
      </c>
      <c r="AL62" s="860">
        <f t="shared" si="168"/>
        <v>0</v>
      </c>
      <c r="AM62" s="921">
        <f>SUM(SDC.!AU19+ARC.!AU21)</f>
        <v>0</v>
      </c>
      <c r="AN62" s="921">
        <f>SUM(SDC.!AV19+ARC.!AV21)</f>
        <v>0</v>
      </c>
      <c r="AO62" s="921">
        <f>SUM(SDC.!AW19+ARC.!AW21)</f>
        <v>0</v>
      </c>
      <c r="AP62" s="921">
        <f>SUM(SDC.!AX19+ARC.!AX21)</f>
        <v>0</v>
      </c>
      <c r="AQ62" s="860">
        <f t="shared" si="169"/>
        <v>0</v>
      </c>
      <c r="AR62" s="860">
        <f t="shared" si="188"/>
        <v>0</v>
      </c>
      <c r="AS62" s="860">
        <f t="shared" si="170"/>
        <v>0</v>
      </c>
      <c r="AT62" s="921">
        <f>SUM(SDC.!BA19+ARC.!BA21)</f>
        <v>0</v>
      </c>
      <c r="AU62" s="921">
        <f>SUM(SDC.!BB19+ARC.!BB21)</f>
        <v>0</v>
      </c>
      <c r="AV62" s="921">
        <f>SUM(SDC.!BC19+ARC.!BC21)</f>
        <v>0</v>
      </c>
      <c r="AW62" s="921">
        <f>SUM(SDC.!BD19+ARC.!BD21)</f>
        <v>0</v>
      </c>
      <c r="AX62" s="860">
        <f t="shared" si="171"/>
        <v>0</v>
      </c>
      <c r="AY62" s="860">
        <f t="shared" si="172"/>
        <v>0</v>
      </c>
      <c r="AZ62" s="860">
        <f t="shared" si="173"/>
        <v>0</v>
      </c>
      <c r="BA62" s="921">
        <f>SUM(SDC.!BG19+ARC.!BG21)</f>
        <v>0</v>
      </c>
      <c r="BB62" s="921">
        <f>SUM(SDC.!BH19+ARC.!BH21)</f>
        <v>0</v>
      </c>
      <c r="BC62" s="921">
        <f>SUM(SDC.!BI19+ARC.!BI21)</f>
        <v>0</v>
      </c>
      <c r="BD62" s="921">
        <f>SUM(SDC.!BJ19+ARC.!BJ21)</f>
        <v>0</v>
      </c>
      <c r="BE62" s="860">
        <f t="shared" si="174"/>
        <v>0</v>
      </c>
      <c r="BF62" s="860">
        <f t="shared" si="175"/>
        <v>0</v>
      </c>
      <c r="BG62" s="860">
        <f t="shared" si="176"/>
        <v>0</v>
      </c>
      <c r="BH62" s="921">
        <f>SUM(SDC.!BM19+ARC.!BM21)</f>
        <v>0</v>
      </c>
      <c r="BI62" s="921">
        <f>SUM(SDC.!BN19+ARC.!BN21)</f>
        <v>0</v>
      </c>
      <c r="BJ62" s="921">
        <f>SUM(SDC.!BO19+ARC.!BO21)</f>
        <v>0</v>
      </c>
      <c r="BK62" s="921">
        <f>SUM(SDC.!BP19+ARC.!BP21)</f>
        <v>0</v>
      </c>
      <c r="BL62" s="860">
        <f t="shared" si="177"/>
        <v>0</v>
      </c>
      <c r="BM62" s="860">
        <f t="shared" si="178"/>
        <v>0</v>
      </c>
      <c r="BN62" s="860">
        <f t="shared" si="179"/>
        <v>0</v>
      </c>
      <c r="BO62" s="921">
        <f>SUM(SDC.!BS19+ARC.!BS21)</f>
        <v>0</v>
      </c>
      <c r="BP62" s="921">
        <f>SUM(SDC.!BT19+ARC.!BT21)</f>
        <v>0</v>
      </c>
      <c r="BQ62" s="921">
        <f>SUM(SDC.!BU19+ARC.!BU21)</f>
        <v>0</v>
      </c>
      <c r="BR62" s="921">
        <f>SUM(SDC.!BV19+ARC.!BV21)</f>
        <v>0</v>
      </c>
      <c r="BS62" s="860">
        <f t="shared" si="180"/>
        <v>0</v>
      </c>
      <c r="BT62" s="860">
        <f t="shared" si="181"/>
        <v>0</v>
      </c>
      <c r="BU62" s="860">
        <f t="shared" si="182"/>
        <v>0</v>
      </c>
      <c r="BV62" s="906">
        <f>SUM(SDC.!BY19+ARC.!BY21)</f>
        <v>0</v>
      </c>
      <c r="BW62" s="906">
        <f>SUM(SDC.!BZ19+ARC.!BZ21)</f>
        <v>0</v>
      </c>
      <c r="BX62" s="906">
        <f>SUM(SDC.!CA19+ARC.!CA21)</f>
        <v>0</v>
      </c>
      <c r="BY62" s="906">
        <f>SUM(SDC.!CB19+ARC.!CB21)</f>
        <v>0</v>
      </c>
      <c r="BZ62" s="860">
        <f t="shared" si="183"/>
        <v>0</v>
      </c>
      <c r="CA62" s="860">
        <f t="shared" si="184"/>
        <v>0</v>
      </c>
      <c r="CB62" s="860">
        <f t="shared" si="185"/>
        <v>0</v>
      </c>
      <c r="CC62" s="1977"/>
      <c r="CD62" s="2229">
        <f>SDC.!CE18+'HELSEL '!M17</f>
        <v>1113</v>
      </c>
      <c r="CE62" s="2229">
        <f>SDC.!CF18+'HELSEL '!N17</f>
        <v>139</v>
      </c>
      <c r="CF62" s="2229">
        <f>SDC.!CG18+'HELSEL '!O17</f>
        <v>0</v>
      </c>
      <c r="CG62" s="2229">
        <f>SDC.!CH18+'HELSEL '!P17</f>
        <v>0</v>
      </c>
      <c r="CH62" s="860">
        <f t="shared" si="189"/>
        <v>139</v>
      </c>
      <c r="CI62" s="860">
        <f t="shared" si="190"/>
        <v>1113</v>
      </c>
      <c r="CJ62" s="1975">
        <f t="shared" si="191"/>
        <v>1252</v>
      </c>
      <c r="CK62" s="1517" t="e">
        <f t="shared" si="187"/>
        <v>#DIV/0!</v>
      </c>
      <c r="CL62" s="2222"/>
      <c r="CM62" s="2206"/>
      <c r="CN62" s="509" t="s">
        <v>1215</v>
      </c>
    </row>
    <row r="63" spans="1:92" s="509" customFormat="1">
      <c r="A63" s="901">
        <f t="shared" si="76"/>
        <v>5</v>
      </c>
      <c r="B63" s="791" t="s">
        <v>593</v>
      </c>
      <c r="C63" s="921">
        <f>SUM(FEED.!M18+ARC.!M22)</f>
        <v>0</v>
      </c>
      <c r="D63" s="921">
        <f>SUM(FEED.!N18+ARC.!N22)</f>
        <v>0</v>
      </c>
      <c r="E63" s="921">
        <f>SUM(FEED.!O18+ARC.!O22)</f>
        <v>0</v>
      </c>
      <c r="F63" s="921">
        <f>SUM(FEED.!P18+ARC.!P22)</f>
        <v>0</v>
      </c>
      <c r="G63" s="859">
        <f t="shared" si="154"/>
        <v>0</v>
      </c>
      <c r="H63" s="1520">
        <f t="shared" si="155"/>
        <v>0</v>
      </c>
      <c r="I63" s="1968">
        <f t="shared" si="156"/>
        <v>0</v>
      </c>
      <c r="J63" s="1533"/>
      <c r="K63" s="921">
        <f>SUM(FEED.!V18+ARC.!V22)</f>
        <v>0</v>
      </c>
      <c r="L63" s="921">
        <f>SUM(FEED.!W18+ARC.!W22)</f>
        <v>0</v>
      </c>
      <c r="M63" s="921">
        <f>SUM(FEED.!X18+ARC.!X22)</f>
        <v>0</v>
      </c>
      <c r="N63" s="921">
        <f>SUM(FEED.!Y18+ARC.!Y22)</f>
        <v>0</v>
      </c>
      <c r="O63" s="860">
        <f t="shared" si="157"/>
        <v>0</v>
      </c>
      <c r="P63" s="860">
        <f t="shared" si="158"/>
        <v>0</v>
      </c>
      <c r="Q63" s="860">
        <f t="shared" si="159"/>
        <v>0</v>
      </c>
      <c r="R63" s="921">
        <f>SUM(FEED.!AC18+ARC.!AC22)</f>
        <v>0</v>
      </c>
      <c r="S63" s="921">
        <f>SUM(FEED.!AD18+ARC.!AD22)</f>
        <v>0</v>
      </c>
      <c r="T63" s="921">
        <f>SUM(FEED.!AE18+ARC.!AE22)</f>
        <v>0</v>
      </c>
      <c r="U63" s="921">
        <f>SUM(FEED.!AF18+ARC.!AF22)</f>
        <v>0</v>
      </c>
      <c r="V63" s="860">
        <f t="shared" si="160"/>
        <v>0</v>
      </c>
      <c r="W63" s="860">
        <f t="shared" si="161"/>
        <v>0</v>
      </c>
      <c r="X63" s="860">
        <f t="shared" si="162"/>
        <v>0</v>
      </c>
      <c r="Y63" s="921">
        <f>SUM(FEED.!AI18+ARC.!AI22)</f>
        <v>0</v>
      </c>
      <c r="Z63" s="921">
        <f>SUM(FEED.!AJ18+ARC.!AJ22)</f>
        <v>0</v>
      </c>
      <c r="AA63" s="921">
        <f>SUM(FEED.!AK18+ARC.!AK22)</f>
        <v>0</v>
      </c>
      <c r="AB63" s="921">
        <f>SUM(FEED.!AL18+ARC.!AL22)</f>
        <v>0</v>
      </c>
      <c r="AC63" s="860">
        <f t="shared" si="163"/>
        <v>0</v>
      </c>
      <c r="AD63" s="860">
        <f t="shared" si="164"/>
        <v>0</v>
      </c>
      <c r="AE63" s="860">
        <f t="shared" si="165"/>
        <v>0</v>
      </c>
      <c r="AF63" s="921">
        <f>SUM(FEED.!AO18+ARC.!AO22)</f>
        <v>0</v>
      </c>
      <c r="AG63" s="921">
        <f>SUM(FEED.!AP18+ARC.!AP22)</f>
        <v>0</v>
      </c>
      <c r="AH63" s="921">
        <f>SUM(FEED.!AQ18+ARC.!AQ22)</f>
        <v>0</v>
      </c>
      <c r="AI63" s="921">
        <f>SUM(FEED.!AR18+ARC.!AR22)</f>
        <v>0</v>
      </c>
      <c r="AJ63" s="860">
        <f t="shared" si="166"/>
        <v>0</v>
      </c>
      <c r="AK63" s="860">
        <f t="shared" si="167"/>
        <v>0</v>
      </c>
      <c r="AL63" s="860">
        <f t="shared" si="168"/>
        <v>0</v>
      </c>
      <c r="AM63" s="921">
        <f>SUM(FEED.!AU18+ARC.!AU22)</f>
        <v>0</v>
      </c>
      <c r="AN63" s="921">
        <f>SUM(FEED.!AV18+ARC.!AV22)</f>
        <v>0</v>
      </c>
      <c r="AO63" s="921">
        <f>SUM(FEED.!AW18+ARC.!AW22)</f>
        <v>0</v>
      </c>
      <c r="AP63" s="921">
        <f>SUM(FEED.!AX18+ARC.!AX22)</f>
        <v>0</v>
      </c>
      <c r="AQ63" s="860">
        <f t="shared" si="169"/>
        <v>0</v>
      </c>
      <c r="AR63" s="860">
        <f t="shared" si="188"/>
        <v>0</v>
      </c>
      <c r="AS63" s="860">
        <f t="shared" si="170"/>
        <v>0</v>
      </c>
      <c r="AT63" s="921">
        <f>SUM(FEED.!BA18+ARC.!BA22)</f>
        <v>0</v>
      </c>
      <c r="AU63" s="921">
        <f>SUM(FEED.!BB18+ARC.!BB22)</f>
        <v>0</v>
      </c>
      <c r="AV63" s="921">
        <f>SUM(FEED.!BC18+ARC.!BC22)</f>
        <v>0</v>
      </c>
      <c r="AW63" s="921">
        <f>SUM(FEED.!BD18+ARC.!BD22)</f>
        <v>0</v>
      </c>
      <c r="AX63" s="860">
        <f t="shared" si="171"/>
        <v>0</v>
      </c>
      <c r="AY63" s="860">
        <f t="shared" si="172"/>
        <v>0</v>
      </c>
      <c r="AZ63" s="860">
        <f t="shared" si="173"/>
        <v>0</v>
      </c>
      <c r="BA63" s="921">
        <f>SUM(FEED.!BG18+ARC.!BG22)</f>
        <v>0</v>
      </c>
      <c r="BB63" s="921">
        <f>SUM(FEED.!BH18+ARC.!BH22)</f>
        <v>0</v>
      </c>
      <c r="BC63" s="921">
        <f>SUM(FEED.!BI18+ARC.!BI22)</f>
        <v>0</v>
      </c>
      <c r="BD63" s="921">
        <f>SUM(FEED.!BJ18+ARC.!BJ22)</f>
        <v>0</v>
      </c>
      <c r="BE63" s="860">
        <f t="shared" si="174"/>
        <v>0</v>
      </c>
      <c r="BF63" s="860">
        <f t="shared" si="175"/>
        <v>0</v>
      </c>
      <c r="BG63" s="860">
        <f t="shared" si="176"/>
        <v>0</v>
      </c>
      <c r="BH63" s="921">
        <f>SUM(FEED.!BM18+ARC.!BM22)</f>
        <v>0</v>
      </c>
      <c r="BI63" s="921">
        <f>SUM(FEED.!BN18+ARC.!BN22)</f>
        <v>0</v>
      </c>
      <c r="BJ63" s="921">
        <f>SUM(FEED.!BO18+ARC.!BO22)</f>
        <v>0</v>
      </c>
      <c r="BK63" s="921">
        <f>SUM(FEED.!BP18+ARC.!BP22)</f>
        <v>0</v>
      </c>
      <c r="BL63" s="860">
        <f t="shared" si="177"/>
        <v>0</v>
      </c>
      <c r="BM63" s="860">
        <f t="shared" si="178"/>
        <v>0</v>
      </c>
      <c r="BN63" s="860">
        <f t="shared" si="179"/>
        <v>0</v>
      </c>
      <c r="BO63" s="921">
        <f>SUM(FEED.!BS18+ARC.!BS22)</f>
        <v>0</v>
      </c>
      <c r="BP63" s="921">
        <f>SUM(FEED.!BT18+ARC.!BT22)</f>
        <v>0</v>
      </c>
      <c r="BQ63" s="921">
        <f>SUM(FEED.!BU18+ARC.!BU22)</f>
        <v>0</v>
      </c>
      <c r="BR63" s="921">
        <f>SUM(FEED.!BV18+ARC.!BV22)</f>
        <v>0</v>
      </c>
      <c r="BS63" s="860">
        <f t="shared" si="180"/>
        <v>0</v>
      </c>
      <c r="BT63" s="860">
        <f t="shared" si="181"/>
        <v>0</v>
      </c>
      <c r="BU63" s="860">
        <f t="shared" si="182"/>
        <v>0</v>
      </c>
      <c r="BV63" s="906">
        <f>SUM(FEED.!BY18+ARC.!BY22)</f>
        <v>0</v>
      </c>
      <c r="BW63" s="906">
        <f>SUM(FEED.!BZ18+ARC.!BZ22)</f>
        <v>0</v>
      </c>
      <c r="BX63" s="906">
        <f>SUM(FEED.!CA18+ARC.!CA22)</f>
        <v>0</v>
      </c>
      <c r="BY63" s="906">
        <f>SUM(FEED.!CB18+ARC.!CB22)</f>
        <v>0</v>
      </c>
      <c r="BZ63" s="860">
        <f t="shared" si="183"/>
        <v>0</v>
      </c>
      <c r="CA63" s="860">
        <f t="shared" si="184"/>
        <v>0</v>
      </c>
      <c r="CB63" s="860">
        <f t="shared" si="185"/>
        <v>0</v>
      </c>
      <c r="CC63" s="1977">
        <f t="shared" ref="CC63:CC87" si="192">I63</f>
        <v>0</v>
      </c>
      <c r="CD63" s="2229">
        <f>SDC.!CD19+FEED.!CE19</f>
        <v>0</v>
      </c>
      <c r="CE63" s="2229">
        <f t="shared" ref="CE63:CG66" si="193">AN63+AU63+BB63+BI63+BP63+BW63</f>
        <v>0</v>
      </c>
      <c r="CF63" s="2229">
        <f t="shared" si="193"/>
        <v>0</v>
      </c>
      <c r="CG63" s="2229">
        <f t="shared" si="193"/>
        <v>0</v>
      </c>
      <c r="CH63" s="860">
        <f t="shared" si="189"/>
        <v>0</v>
      </c>
      <c r="CI63" s="860">
        <f t="shared" si="190"/>
        <v>0</v>
      </c>
      <c r="CJ63" s="1975">
        <f t="shared" si="191"/>
        <v>0</v>
      </c>
      <c r="CK63" s="1517" t="e">
        <f t="shared" si="187"/>
        <v>#DIV/0!</v>
      </c>
      <c r="CL63" s="2222"/>
      <c r="CM63" s="2206"/>
      <c r="CN63" s="509" t="s">
        <v>1215</v>
      </c>
    </row>
    <row r="64" spans="1:92" s="509" customFormat="1">
      <c r="A64" s="901">
        <f t="shared" si="76"/>
        <v>6</v>
      </c>
      <c r="B64" s="791" t="s">
        <v>594</v>
      </c>
      <c r="C64" s="921">
        <f>SUM(SDC.!M22+ARC.!M24)</f>
        <v>0</v>
      </c>
      <c r="D64" s="921">
        <f>SUM(SDC.!N22+ARC.!N24)</f>
        <v>0</v>
      </c>
      <c r="E64" s="921">
        <f>SUM(SDC.!O22+ARC.!O24)</f>
        <v>0</v>
      </c>
      <c r="F64" s="921">
        <f>SUM(SDC.!P22+ARC.!P24)</f>
        <v>0</v>
      </c>
      <c r="G64" s="859">
        <f t="shared" si="154"/>
        <v>0</v>
      </c>
      <c r="H64" s="1520">
        <f t="shared" si="155"/>
        <v>0</v>
      </c>
      <c r="I64" s="1968">
        <f t="shared" si="156"/>
        <v>0</v>
      </c>
      <c r="J64" s="1533"/>
      <c r="K64" s="921">
        <f>SUM(SDC.!V22+ARC.!V24)</f>
        <v>0</v>
      </c>
      <c r="L64" s="921">
        <f>SUM(SDC.!W22+ARC.!W24)</f>
        <v>0</v>
      </c>
      <c r="M64" s="921">
        <f>SUM(SDC.!X22+ARC.!X24)</f>
        <v>0</v>
      </c>
      <c r="N64" s="921">
        <f>SUM(SDC.!Y22+ARC.!Y24)</f>
        <v>0</v>
      </c>
      <c r="O64" s="860">
        <f t="shared" si="157"/>
        <v>0</v>
      </c>
      <c r="P64" s="860">
        <f t="shared" si="158"/>
        <v>0</v>
      </c>
      <c r="Q64" s="860">
        <f t="shared" si="159"/>
        <v>0</v>
      </c>
      <c r="R64" s="921">
        <f>SUM(SDC.!AC22+ARC.!AC24)</f>
        <v>0</v>
      </c>
      <c r="S64" s="921">
        <f>SUM(SDC.!AD22+ARC.!AD24)</f>
        <v>0</v>
      </c>
      <c r="T64" s="921">
        <f>SUM(SDC.!AE22+ARC.!AE24)</f>
        <v>0</v>
      </c>
      <c r="U64" s="921">
        <f>SUM(SDC.!AF22+ARC.!AF24)</f>
        <v>0</v>
      </c>
      <c r="V64" s="860">
        <f t="shared" si="160"/>
        <v>0</v>
      </c>
      <c r="W64" s="860">
        <f t="shared" si="161"/>
        <v>0</v>
      </c>
      <c r="X64" s="860">
        <f t="shared" si="162"/>
        <v>0</v>
      </c>
      <c r="Y64" s="921">
        <f>SUM(SDC.!AI22+ARC.!AI24)</f>
        <v>0</v>
      </c>
      <c r="Z64" s="921">
        <f>SUM(SDC.!AJ22+ARC.!AJ24)</f>
        <v>0</v>
      </c>
      <c r="AA64" s="921">
        <f>SUM(SDC.!AK22+ARC.!AK24)</f>
        <v>0</v>
      </c>
      <c r="AB64" s="921">
        <f>SUM(SDC.!AL22+ARC.!AL24)</f>
        <v>0</v>
      </c>
      <c r="AC64" s="860">
        <f t="shared" si="163"/>
        <v>0</v>
      </c>
      <c r="AD64" s="860">
        <f t="shared" si="164"/>
        <v>0</v>
      </c>
      <c r="AE64" s="860">
        <f t="shared" si="165"/>
        <v>0</v>
      </c>
      <c r="AF64" s="921">
        <f>SUM(SDC.!AO22+ARC.!AO24)</f>
        <v>0</v>
      </c>
      <c r="AG64" s="921">
        <f>SUM(SDC.!AP22+ARC.!AP24)</f>
        <v>0</v>
      </c>
      <c r="AH64" s="921">
        <f>SUM(SDC.!AQ22+ARC.!AQ24)</f>
        <v>0</v>
      </c>
      <c r="AI64" s="921">
        <f>SUM(SDC.!AR22+ARC.!AR24)</f>
        <v>0</v>
      </c>
      <c r="AJ64" s="860">
        <f t="shared" si="166"/>
        <v>0</v>
      </c>
      <c r="AK64" s="860">
        <f t="shared" si="167"/>
        <v>0</v>
      </c>
      <c r="AL64" s="860">
        <f t="shared" si="168"/>
        <v>0</v>
      </c>
      <c r="AM64" s="921">
        <f>SUM(SDC.!AU22+ARC.!AU24)</f>
        <v>0</v>
      </c>
      <c r="AN64" s="921">
        <f>SUM(SDC.!AV22+ARC.!AV24)</f>
        <v>0</v>
      </c>
      <c r="AO64" s="921">
        <f>SUM(SDC.!AW22+ARC.!AW24)</f>
        <v>0</v>
      </c>
      <c r="AP64" s="921">
        <f>SUM(SDC.!AX22+ARC.!AX24)</f>
        <v>0</v>
      </c>
      <c r="AQ64" s="860">
        <f t="shared" si="169"/>
        <v>0</v>
      </c>
      <c r="AR64" s="860">
        <f t="shared" si="188"/>
        <v>0</v>
      </c>
      <c r="AS64" s="860">
        <f t="shared" si="170"/>
        <v>0</v>
      </c>
      <c r="AT64" s="921">
        <f>SUM(SDC.!BA22+ARC.!BA24)</f>
        <v>0</v>
      </c>
      <c r="AU64" s="921">
        <f>SUM(SDC.!BB22+ARC.!BB24)</f>
        <v>0</v>
      </c>
      <c r="AV64" s="921">
        <f>SUM(SDC.!BC22+ARC.!BC24)</f>
        <v>0</v>
      </c>
      <c r="AW64" s="921">
        <f>SUM(SDC.!BD22+ARC.!BD24)</f>
        <v>0</v>
      </c>
      <c r="AX64" s="860">
        <f t="shared" si="171"/>
        <v>0</v>
      </c>
      <c r="AY64" s="860">
        <f t="shared" si="172"/>
        <v>0</v>
      </c>
      <c r="AZ64" s="860">
        <f t="shared" si="173"/>
        <v>0</v>
      </c>
      <c r="BA64" s="921">
        <f>SUM(SDC.!BG22+ARC.!BG24)</f>
        <v>0</v>
      </c>
      <c r="BB64" s="921">
        <f>SUM(SDC.!BH22+ARC.!BH24)</f>
        <v>0</v>
      </c>
      <c r="BC64" s="921">
        <f>SUM(SDC.!BI22+ARC.!BI24)</f>
        <v>0</v>
      </c>
      <c r="BD64" s="921">
        <f>SUM(SDC.!BJ22+ARC.!BJ24)</f>
        <v>0</v>
      </c>
      <c r="BE64" s="860">
        <f t="shared" si="174"/>
        <v>0</v>
      </c>
      <c r="BF64" s="860">
        <f t="shared" si="175"/>
        <v>0</v>
      </c>
      <c r="BG64" s="860">
        <f t="shared" si="176"/>
        <v>0</v>
      </c>
      <c r="BH64" s="921">
        <f>SUM(SDC.!BM22+ARC.!BM24)</f>
        <v>0</v>
      </c>
      <c r="BI64" s="921">
        <f>SUM(SDC.!BN22+ARC.!BN24)</f>
        <v>0</v>
      </c>
      <c r="BJ64" s="921">
        <f>SUM(SDC.!BO22+ARC.!BO24)</f>
        <v>0</v>
      </c>
      <c r="BK64" s="921">
        <f>SUM(SDC.!BP22+ARC.!BP24)</f>
        <v>0</v>
      </c>
      <c r="BL64" s="860">
        <f t="shared" si="177"/>
        <v>0</v>
      </c>
      <c r="BM64" s="860">
        <f t="shared" si="178"/>
        <v>0</v>
      </c>
      <c r="BN64" s="860">
        <f t="shared" si="179"/>
        <v>0</v>
      </c>
      <c r="BO64" s="921">
        <f>SUM(SDC.!BS22+ARC.!BS24)</f>
        <v>0</v>
      </c>
      <c r="BP64" s="921">
        <f>SUM(SDC.!BT22+ARC.!BT24)</f>
        <v>0</v>
      </c>
      <c r="BQ64" s="921">
        <f>SUM(SDC.!BU22+ARC.!BU24)</f>
        <v>0</v>
      </c>
      <c r="BR64" s="921">
        <f>SUM(SDC.!BV22+ARC.!BV24)</f>
        <v>0</v>
      </c>
      <c r="BS64" s="860">
        <f t="shared" si="180"/>
        <v>0</v>
      </c>
      <c r="BT64" s="860">
        <f t="shared" si="181"/>
        <v>0</v>
      </c>
      <c r="BU64" s="860">
        <f t="shared" si="182"/>
        <v>0</v>
      </c>
      <c r="BV64" s="906">
        <f>SUM(SDC.!BY22+ARC.!BY24)</f>
        <v>0</v>
      </c>
      <c r="BW64" s="906">
        <f>SUM(SDC.!BZ22+ARC.!BZ24)</f>
        <v>0</v>
      </c>
      <c r="BX64" s="906">
        <f>SUM(SDC.!CA22+ARC.!CA24)</f>
        <v>0</v>
      </c>
      <c r="BY64" s="906">
        <f>SUM(SDC.!CB22+ARC.!CB24)</f>
        <v>0</v>
      </c>
      <c r="BZ64" s="860">
        <f t="shared" si="183"/>
        <v>0</v>
      </c>
      <c r="CA64" s="860">
        <f t="shared" si="184"/>
        <v>0</v>
      </c>
      <c r="CB64" s="860">
        <f t="shared" si="185"/>
        <v>0</v>
      </c>
      <c r="CC64" s="1977">
        <f t="shared" si="192"/>
        <v>0</v>
      </c>
      <c r="CD64" s="2229">
        <f>AM64+AT64+BA64+BH64+BO64+BV64</f>
        <v>0</v>
      </c>
      <c r="CE64" s="2229">
        <f t="shared" si="193"/>
        <v>0</v>
      </c>
      <c r="CF64" s="2229">
        <f t="shared" si="193"/>
        <v>0</v>
      </c>
      <c r="CG64" s="2229">
        <f t="shared" si="193"/>
        <v>0</v>
      </c>
      <c r="CH64" s="860">
        <f t="shared" si="189"/>
        <v>0</v>
      </c>
      <c r="CI64" s="860">
        <f t="shared" si="190"/>
        <v>0</v>
      </c>
      <c r="CJ64" s="1975">
        <f t="shared" si="191"/>
        <v>0</v>
      </c>
      <c r="CK64" s="1517" t="e">
        <f t="shared" si="187"/>
        <v>#DIV/0!</v>
      </c>
      <c r="CL64" s="2222"/>
      <c r="CM64" s="2206"/>
      <c r="CN64" s="509" t="s">
        <v>1215</v>
      </c>
    </row>
    <row r="65" spans="1:92" s="509" customFormat="1" ht="25.5">
      <c r="A65" s="901">
        <f t="shared" si="76"/>
        <v>7</v>
      </c>
      <c r="B65" s="727" t="s">
        <v>571</v>
      </c>
      <c r="C65" s="921">
        <f>SSJR!M18</f>
        <v>112</v>
      </c>
      <c r="D65" s="921">
        <f>SSJR!N18</f>
        <v>98</v>
      </c>
      <c r="E65" s="921">
        <f>SSJR!O18</f>
        <v>70</v>
      </c>
      <c r="F65" s="921">
        <f>SSJR!P18</f>
        <v>70</v>
      </c>
      <c r="G65" s="859">
        <f t="shared" si="154"/>
        <v>168</v>
      </c>
      <c r="H65" s="1520">
        <f t="shared" si="155"/>
        <v>182</v>
      </c>
      <c r="I65" s="1968">
        <f t="shared" si="156"/>
        <v>350</v>
      </c>
      <c r="J65" s="1533"/>
      <c r="K65" s="921">
        <f>SSJR!V18</f>
        <v>0</v>
      </c>
      <c r="L65" s="921">
        <f>SSJR!W18</f>
        <v>0</v>
      </c>
      <c r="M65" s="921">
        <f>SSJR!X18</f>
        <v>0</v>
      </c>
      <c r="N65" s="921">
        <f>SSJR!Y18</f>
        <v>0</v>
      </c>
      <c r="O65" s="860">
        <f t="shared" ref="O65:O70" si="194">L65+M65</f>
        <v>0</v>
      </c>
      <c r="P65" s="860">
        <f t="shared" ref="P65:P70" si="195">K65+N65</f>
        <v>0</v>
      </c>
      <c r="Q65" s="860">
        <f t="shared" ref="Q65:Q70" si="196">O65+P65</f>
        <v>0</v>
      </c>
      <c r="R65" s="921">
        <f>SSJR!AC18</f>
        <v>846</v>
      </c>
      <c r="S65" s="921">
        <f>SSJR!AD18</f>
        <v>564</v>
      </c>
      <c r="T65" s="921">
        <f>SSJR!AE18</f>
        <v>0</v>
      </c>
      <c r="U65" s="921">
        <f>SSJR!AF18</f>
        <v>0</v>
      </c>
      <c r="V65" s="860">
        <f t="shared" ref="V65:V70" si="197">S65+T65</f>
        <v>564</v>
      </c>
      <c r="W65" s="860">
        <f t="shared" ref="W65:W70" si="198">R65+U65</f>
        <v>846</v>
      </c>
      <c r="X65" s="860">
        <f t="shared" ref="X65:X70" si="199">V65+W65</f>
        <v>1410</v>
      </c>
      <c r="Y65" s="921">
        <f>SSJR!AI18</f>
        <v>0</v>
      </c>
      <c r="Z65" s="921">
        <f>SSJR!AJ18</f>
        <v>0</v>
      </c>
      <c r="AA65" s="921">
        <f>SSJR!AK18</f>
        <v>0</v>
      </c>
      <c r="AB65" s="921">
        <f>SSJR!AL18</f>
        <v>0</v>
      </c>
      <c r="AC65" s="860">
        <f t="shared" ref="AC65:AC70" si="200">Z65+AA65</f>
        <v>0</v>
      </c>
      <c r="AD65" s="860">
        <f t="shared" ref="AD65:AD70" si="201">Y65+AB65</f>
        <v>0</v>
      </c>
      <c r="AE65" s="860">
        <f t="shared" ref="AE65:AE70" si="202">AC65+AD65</f>
        <v>0</v>
      </c>
      <c r="AF65" s="921">
        <f>SSJR!AO18</f>
        <v>260</v>
      </c>
      <c r="AG65" s="921">
        <f>SSJR!AP18</f>
        <v>173</v>
      </c>
      <c r="AH65" s="921">
        <f>SSJR!AQ18</f>
        <v>0</v>
      </c>
      <c r="AI65" s="921">
        <f>SSJR!AR18</f>
        <v>0</v>
      </c>
      <c r="AJ65" s="860">
        <f t="shared" ref="AJ65:AJ70" si="203">AG65+AH65</f>
        <v>173</v>
      </c>
      <c r="AK65" s="860">
        <f t="shared" ref="AK65:AK70" si="204">AF65+AI65</f>
        <v>260</v>
      </c>
      <c r="AL65" s="860">
        <f t="shared" ref="AL65:AL70" si="205">AJ65+AK65</f>
        <v>433</v>
      </c>
      <c r="AM65" s="921">
        <f>SSJR!AU18</f>
        <v>0</v>
      </c>
      <c r="AN65" s="921">
        <f>SSJR!AV18</f>
        <v>0</v>
      </c>
      <c r="AO65" s="921">
        <f>SSJR!AW18</f>
        <v>0</v>
      </c>
      <c r="AP65" s="921">
        <f>SSJR!AX18</f>
        <v>0</v>
      </c>
      <c r="AQ65" s="860">
        <f t="shared" si="169"/>
        <v>0</v>
      </c>
      <c r="AR65" s="860">
        <f t="shared" si="188"/>
        <v>0</v>
      </c>
      <c r="AS65" s="860">
        <f t="shared" si="170"/>
        <v>0</v>
      </c>
      <c r="AT65" s="921">
        <f>SSJR!BA18</f>
        <v>0</v>
      </c>
      <c r="AU65" s="921">
        <f>SSJR!BB18</f>
        <v>0</v>
      </c>
      <c r="AV65" s="921">
        <f>SSJR!BC18</f>
        <v>0</v>
      </c>
      <c r="AW65" s="921">
        <f>SSJR!BD18</f>
        <v>0</v>
      </c>
      <c r="AX65" s="860">
        <f t="shared" si="171"/>
        <v>0</v>
      </c>
      <c r="AY65" s="860">
        <f t="shared" si="172"/>
        <v>0</v>
      </c>
      <c r="AZ65" s="860">
        <f>AX65+AY65+SDC.!CI38</f>
        <v>18265</v>
      </c>
      <c r="BA65" s="921">
        <f>SSJR!BG18</f>
        <v>0</v>
      </c>
      <c r="BB65" s="921">
        <f>SSJR!BH18</f>
        <v>0</v>
      </c>
      <c r="BC65" s="921">
        <f>SSJR!BI18</f>
        <v>0</v>
      </c>
      <c r="BD65" s="921">
        <f>SSJR!BJ18</f>
        <v>0</v>
      </c>
      <c r="BE65" s="860">
        <f t="shared" si="174"/>
        <v>0</v>
      </c>
      <c r="BF65" s="860">
        <f t="shared" si="175"/>
        <v>0</v>
      </c>
      <c r="BG65" s="860">
        <f t="shared" si="176"/>
        <v>0</v>
      </c>
      <c r="BH65" s="921">
        <f>SSJR!BM18</f>
        <v>0</v>
      </c>
      <c r="BI65" s="921">
        <f>SSJR!BN18</f>
        <v>0</v>
      </c>
      <c r="BJ65" s="921">
        <f>SSJR!BO18</f>
        <v>0</v>
      </c>
      <c r="BK65" s="921">
        <f>SSJR!BP18</f>
        <v>0</v>
      </c>
      <c r="BL65" s="860">
        <f t="shared" si="177"/>
        <v>0</v>
      </c>
      <c r="BM65" s="860">
        <f t="shared" si="178"/>
        <v>0</v>
      </c>
      <c r="BN65" s="860">
        <f t="shared" si="179"/>
        <v>0</v>
      </c>
      <c r="BO65" s="921">
        <f>SSJR!BS18</f>
        <v>0</v>
      </c>
      <c r="BP65" s="921">
        <f>SSJR!BT18</f>
        <v>0</v>
      </c>
      <c r="BQ65" s="921">
        <f>SSJR!BU18</f>
        <v>0</v>
      </c>
      <c r="BR65" s="921">
        <f>SSJR!BV18</f>
        <v>0</v>
      </c>
      <c r="BS65" s="860">
        <f t="shared" si="180"/>
        <v>0</v>
      </c>
      <c r="BT65" s="860">
        <f t="shared" si="181"/>
        <v>0</v>
      </c>
      <c r="BU65" s="860">
        <f t="shared" si="182"/>
        <v>0</v>
      </c>
      <c r="BV65" s="906">
        <f>SSJR!BY18</f>
        <v>0</v>
      </c>
      <c r="BW65" s="906">
        <f>SSJR!BZ18</f>
        <v>0</v>
      </c>
      <c r="BX65" s="906">
        <f>SSJR!CA18</f>
        <v>0</v>
      </c>
      <c r="BY65" s="906">
        <f>SSJR!CB18</f>
        <v>0</v>
      </c>
      <c r="BZ65" s="860">
        <f t="shared" si="183"/>
        <v>0</v>
      </c>
      <c r="CA65" s="860">
        <f t="shared" si="184"/>
        <v>0</v>
      </c>
      <c r="CB65" s="860">
        <f t="shared" si="185"/>
        <v>0</v>
      </c>
      <c r="CC65" s="1977">
        <f t="shared" si="192"/>
        <v>350</v>
      </c>
      <c r="CD65" s="2229">
        <f>AM65+AT65+BA65+BH65+BO65+BV65</f>
        <v>0</v>
      </c>
      <c r="CE65" s="2229">
        <f t="shared" si="193"/>
        <v>0</v>
      </c>
      <c r="CF65" s="2229">
        <f t="shared" si="193"/>
        <v>0</v>
      </c>
      <c r="CG65" s="2229">
        <f t="shared" si="193"/>
        <v>0</v>
      </c>
      <c r="CH65" s="860">
        <f t="shared" si="189"/>
        <v>0</v>
      </c>
      <c r="CI65" s="860">
        <f t="shared" si="190"/>
        <v>0</v>
      </c>
      <c r="CJ65" s="1975">
        <f t="shared" si="191"/>
        <v>0</v>
      </c>
      <c r="CK65" s="1518">
        <f t="shared" si="187"/>
        <v>0</v>
      </c>
      <c r="CL65" s="1508"/>
      <c r="CM65" s="2182"/>
      <c r="CN65" s="507" t="s">
        <v>1216</v>
      </c>
    </row>
    <row r="66" spans="1:92" s="509" customFormat="1" ht="20.25" customHeight="1">
      <c r="A66" s="901">
        <f t="shared" si="76"/>
        <v>8</v>
      </c>
      <c r="B66" s="727" t="s">
        <v>572</v>
      </c>
      <c r="C66" s="921">
        <f>SUM(SSJR!M19+FEED.!M20+'FAO-EE(SS0006).'!M18+'FAO-UNS(SS0005)'!M18)</f>
        <v>5341</v>
      </c>
      <c r="D66" s="921">
        <f>SUM(SSJR!N19+FEED.!N20+'FAO-EE(SS0006).'!N18+'FAO-UNS(SS0005)'!N18)</f>
        <v>2325</v>
      </c>
      <c r="E66" s="921">
        <f>SUM(SSJR!O19+FEED.!O20+'FAO-EE(SS0006).'!O18+'FAO-UNS(SS0005)'!O18)</f>
        <v>50</v>
      </c>
      <c r="F66" s="921">
        <f>SUM(SSJR!P19+FEED.!P20+'FAO-EE(SS0006).'!P18+'FAO-UNS(SS0005)'!P18)</f>
        <v>50</v>
      </c>
      <c r="G66" s="859">
        <f t="shared" si="154"/>
        <v>2375</v>
      </c>
      <c r="H66" s="1520">
        <f t="shared" si="155"/>
        <v>5391</v>
      </c>
      <c r="I66" s="1968">
        <f t="shared" si="156"/>
        <v>7766</v>
      </c>
      <c r="J66" s="1533"/>
      <c r="K66" s="921">
        <f>SUM(SSJR!V19+FEED.!V20+'FAO-EE(SS0006).'!V18+'FAO-UNS(SS0005)'!V18)</f>
        <v>0</v>
      </c>
      <c r="L66" s="921">
        <f>SUM(SSJR!W19+FEED.!W20+'FAO-EE(SS0006).'!W18+'FAO-UNS(SS0005)'!W18)</f>
        <v>0</v>
      </c>
      <c r="M66" s="921">
        <f>SUM(SSJR!X19+FEED.!X20+'FAO-EE(SS0006).'!X18+'FAO-UNS(SS0005)'!X18)</f>
        <v>0</v>
      </c>
      <c r="N66" s="921">
        <f>SUM(SSJR!Y19+FEED.!Y20+'FAO-EE(SS0006).'!Y18+'FAO-UNS(SS0005)'!Y18)</f>
        <v>0</v>
      </c>
      <c r="O66" s="860">
        <f t="shared" si="194"/>
        <v>0</v>
      </c>
      <c r="P66" s="860">
        <f t="shared" si="195"/>
        <v>0</v>
      </c>
      <c r="Q66" s="860">
        <f t="shared" si="196"/>
        <v>0</v>
      </c>
      <c r="R66" s="921">
        <f>SUM(SSJR!AC19+FEED.!AC20+'FAO-EE(SS0006).'!AC18+'FAO-UNS(SS0005)'!AC18)</f>
        <v>559</v>
      </c>
      <c r="S66" s="921">
        <f>SUM(SSJR!AD19+FEED.!AD20+'FAO-EE(SS0006).'!AD18+'FAO-UNS(SS0005)'!AD18)</f>
        <v>441</v>
      </c>
      <c r="T66" s="921">
        <f>SUM(SSJR!AE19+FEED.!AE20+'FAO-EE(SS0006).'!AE18+'FAO-UNS(SS0005)'!AE18)</f>
        <v>0</v>
      </c>
      <c r="U66" s="921">
        <f>SUM(SSJR!AF19+FEED.!AF20+'FAO-EE(SS0006).'!AF18+'FAO-UNS(SS0005)'!AF18)</f>
        <v>0</v>
      </c>
      <c r="V66" s="860">
        <f t="shared" si="197"/>
        <v>441</v>
      </c>
      <c r="W66" s="860">
        <f t="shared" si="198"/>
        <v>559</v>
      </c>
      <c r="X66" s="860">
        <f t="shared" si="199"/>
        <v>1000</v>
      </c>
      <c r="Y66" s="921">
        <f>SUM(SSJR!AI19+FEED.!AI20+'FAO-EE(SS0006).'!AI18+'FAO-UNS(SS0005)'!AI18)</f>
        <v>0</v>
      </c>
      <c r="Z66" s="921">
        <f>SUM(SSJR!AJ19+FEED.!AJ20+'FAO-EE(SS0006).'!AJ18+'FAO-UNS(SS0005)'!AJ18)</f>
        <v>0</v>
      </c>
      <c r="AA66" s="921">
        <f>SUM(SSJR!AK19+FEED.!AK20+'FAO-EE(SS0006).'!AK18+'FAO-UNS(SS0005)'!AK18)</f>
        <v>0</v>
      </c>
      <c r="AB66" s="921">
        <f>SUM(SSJR!AL19+FEED.!AL20+'FAO-EE(SS0006).'!AL18+'FAO-UNS(SS0005)'!AL18)</f>
        <v>0</v>
      </c>
      <c r="AC66" s="860">
        <f t="shared" si="200"/>
        <v>0</v>
      </c>
      <c r="AD66" s="860">
        <f t="shared" si="201"/>
        <v>0</v>
      </c>
      <c r="AE66" s="860">
        <f t="shared" si="202"/>
        <v>0</v>
      </c>
      <c r="AF66" s="921">
        <f>SUM(SSJR!AO19+FEED.!AO20+'FAO-EE(SS0006).'!AO18+'FAO-UNS(SS0005)'!AO18)</f>
        <v>807</v>
      </c>
      <c r="AG66" s="921">
        <f>SUM(SSJR!AP19+FEED.!AP20+'FAO-EE(SS0006).'!AP18+'FAO-UNS(SS0005)'!AP18)</f>
        <v>538</v>
      </c>
      <c r="AH66" s="921">
        <f>SUM(SSJR!AQ19+FEED.!AQ20+'FAO-EE(SS0006).'!AQ18+'FAO-UNS(SS0005)'!AQ18)</f>
        <v>0</v>
      </c>
      <c r="AI66" s="921">
        <f>SUM(SSJR!AR19+FEED.!AR20+'FAO-EE(SS0006).'!AR18+'FAO-UNS(SS0005)'!AR18)</f>
        <v>0</v>
      </c>
      <c r="AJ66" s="860">
        <f t="shared" si="203"/>
        <v>538</v>
      </c>
      <c r="AK66" s="860">
        <f t="shared" si="204"/>
        <v>807</v>
      </c>
      <c r="AL66" s="860">
        <f t="shared" si="205"/>
        <v>1345</v>
      </c>
      <c r="AM66" s="921">
        <f>SUM(SSJR!AU19+FEED.!AU20+'FAO-EE(SS0006).'!AU18+'FAO-UNS(SS0005)'!AU18)</f>
        <v>12</v>
      </c>
      <c r="AN66" s="921">
        <f>SUM(SSJR!AV19+FEED.!AV20+'FAO-EE(SS0006).'!AV18+'FAO-UNS(SS0005)'!AV18)</f>
        <v>25</v>
      </c>
      <c r="AO66" s="921">
        <f>SUM(SSJR!AW19+FEED.!AW20+'FAO-EE(SS0006).'!AW18+'FAO-UNS(SS0005)'!AW18)</f>
        <v>0</v>
      </c>
      <c r="AP66" s="921">
        <f>SUM(SSJR!AX19+FEED.!AX20+'FAO-EE(SS0006).'!AX18+'FAO-UNS(SS0005)'!AX18)</f>
        <v>0</v>
      </c>
      <c r="AQ66" s="860">
        <f t="shared" si="169"/>
        <v>25</v>
      </c>
      <c r="AR66" s="860">
        <f t="shared" si="188"/>
        <v>0</v>
      </c>
      <c r="AS66" s="860">
        <f t="shared" si="170"/>
        <v>25</v>
      </c>
      <c r="AT66" s="921">
        <f>SUM(SSJR!BA19+FEED.!BA20+'FAO-EE(SS0006).'!BA18+'FAO-UNS(SS0005)'!BA18)</f>
        <v>36</v>
      </c>
      <c r="AU66" s="921">
        <f>SUM(SSJR!BB19+FEED.!BB20+'FAO-EE(SS0006).'!BB18+'FAO-UNS(SS0005)'!BB18)</f>
        <v>36</v>
      </c>
      <c r="AV66" s="921">
        <f>SUM(SSJR!BC19+FEED.!BC20+'FAO-EE(SS0006).'!BC18+'FAO-UNS(SS0005)'!BC18)</f>
        <v>0</v>
      </c>
      <c r="AW66" s="921">
        <f>SUM(SSJR!BD19+FEED.!BD20+'FAO-EE(SS0006).'!BD18+'FAO-UNS(SS0005)'!BD18)</f>
        <v>0</v>
      </c>
      <c r="AX66" s="860">
        <f t="shared" si="171"/>
        <v>36</v>
      </c>
      <c r="AY66" s="860">
        <f t="shared" si="172"/>
        <v>36</v>
      </c>
      <c r="AZ66" s="860">
        <f>AX66+AY66+SDC.!CI40</f>
        <v>152</v>
      </c>
      <c r="BA66" s="921">
        <v>2777</v>
      </c>
      <c r="BB66" s="921">
        <v>2961</v>
      </c>
      <c r="BC66" s="921">
        <f>SUM(SSJR!BI19+FEED.!BI20+'FAO-EE(SS0006).'!BI18+'FAO-UNS(SS0005)'!BI18)</f>
        <v>0</v>
      </c>
      <c r="BD66" s="921">
        <f>SUM(SSJR!BJ19+FEED.!BJ20+'FAO-EE(SS0006).'!BJ18+'FAO-UNS(SS0005)'!BJ18)</f>
        <v>0</v>
      </c>
      <c r="BE66" s="860">
        <f t="shared" si="174"/>
        <v>2961</v>
      </c>
      <c r="BF66" s="860">
        <f t="shared" si="175"/>
        <v>2777</v>
      </c>
      <c r="BG66" s="860">
        <f t="shared" si="176"/>
        <v>5738</v>
      </c>
      <c r="BH66" s="921">
        <v>5000</v>
      </c>
      <c r="BI66" s="921">
        <f>SUM(SSJR!BN19+FEED.!BN20+'FAO-EE(SS0006).'!BN18+'FAO-UNS(SS0005)'!BM18)</f>
        <v>0</v>
      </c>
      <c r="BJ66" s="921">
        <f>SUM(SSJR!BO19+FEED.!BO20+'FAO-EE(SS0006).'!BO18+'FAO-UNS(SS0005)'!BN18)</f>
        <v>0</v>
      </c>
      <c r="BK66" s="921">
        <f>SUM(SSJR!BP19+FEED.!BP20+'FAO-EE(SS0006).'!BP18+'FAO-UNS(SS0005)'!BO18)</f>
        <v>0</v>
      </c>
      <c r="BL66" s="860">
        <f t="shared" si="177"/>
        <v>0</v>
      </c>
      <c r="BM66" s="860">
        <f t="shared" si="178"/>
        <v>5000</v>
      </c>
      <c r="BN66" s="860">
        <f t="shared" si="179"/>
        <v>5000</v>
      </c>
      <c r="BO66" s="921">
        <f>SUM(SSJR!BS19+FEED.!BS20+'FAO-EE(SS0006).'!BS18+'FAO-UNS(SS0005)'!BR18)+'FAO-J&amp;UP(SS0007)'!BS18</f>
        <v>4979</v>
      </c>
      <c r="BP66" s="921">
        <f>SUM(SSJR!BT19+FEED.!BT20+'FAO-EE(SS0006).'!BT18+'FAO-UNS(SS0005)'!BS18)+'FAO-J&amp;UP(SS0007)'!BT18</f>
        <v>1695</v>
      </c>
      <c r="BQ66" s="921">
        <f>SUM(SSJR!BU19+FEED.!BU20+'FAO-EE(SS0006).'!BU18+'FAO-UNS(SS0005)'!BT18)+'FAO-J&amp;UP(SS0007)'!BU18</f>
        <v>153</v>
      </c>
      <c r="BR66" s="921">
        <f>SUM(SSJR!BV19+FEED.!BV20+'FAO-EE(SS0006).'!BV18+'FAO-UNS(SS0005)'!BU18)+'FAO-J&amp;UP(SS0007)'!BV18</f>
        <v>531</v>
      </c>
      <c r="BS66" s="860">
        <f t="shared" si="180"/>
        <v>1848</v>
      </c>
      <c r="BT66" s="860">
        <f t="shared" si="181"/>
        <v>5510</v>
      </c>
      <c r="BU66" s="860">
        <f t="shared" si="182"/>
        <v>7358</v>
      </c>
      <c r="BV66" s="906">
        <f>SUM(SSJR!BY19+FEED.!BY20+'FAO-EE(SS0006).'!BY18+'FAO-UNS(SS0005)'!BX18)+'FAO-J&amp;UP(SS0007)'!BY18</f>
        <v>3291</v>
      </c>
      <c r="BW66" s="906">
        <f>SUM(SSJR!BZ19+FEED.!BZ20+'FAO-EE(SS0006).'!BZ18+'FAO-UNS(SS0005)'!BY18)+'FAO-J&amp;UP(SS0007)'!BZ18</f>
        <v>2930</v>
      </c>
      <c r="BX66" s="906">
        <f>SUM(SSJR!CA19+FEED.!CA20+'FAO-EE(SS0006).'!CA18+'FAO-UNS(SS0005)'!BZ18)+'FAO-J&amp;UP(SS0007)'!CA18</f>
        <v>966</v>
      </c>
      <c r="BY66" s="906">
        <f>SUM(SSJR!CB19+FEED.!CB20+'FAO-EE(SS0006).'!CB18+'FAO-UNS(SS0005)'!CA18)+'FAO-J&amp;UP(SS0007)'!CB18</f>
        <v>0</v>
      </c>
      <c r="BZ66" s="860">
        <f t="shared" si="183"/>
        <v>3896</v>
      </c>
      <c r="CA66" s="860">
        <f t="shared" si="184"/>
        <v>3291</v>
      </c>
      <c r="CB66" s="860">
        <f t="shared" si="185"/>
        <v>7187</v>
      </c>
      <c r="CC66" s="1977">
        <f t="shared" si="192"/>
        <v>7766</v>
      </c>
      <c r="CD66" s="2229">
        <f>AM66+AT66+BA66+BH66+BO66+BV66</f>
        <v>16095</v>
      </c>
      <c r="CE66" s="2229">
        <f t="shared" si="193"/>
        <v>7647</v>
      </c>
      <c r="CF66" s="2229">
        <f t="shared" si="193"/>
        <v>1119</v>
      </c>
      <c r="CG66" s="2229">
        <f t="shared" si="193"/>
        <v>531</v>
      </c>
      <c r="CH66" s="860">
        <f t="shared" si="189"/>
        <v>8766</v>
      </c>
      <c r="CI66" s="860">
        <f t="shared" si="190"/>
        <v>16626</v>
      </c>
      <c r="CJ66" s="1975">
        <f t="shared" si="191"/>
        <v>25392</v>
      </c>
      <c r="CK66" s="1518">
        <f t="shared" si="187"/>
        <v>3.2696368787020345</v>
      </c>
      <c r="CL66" s="1508"/>
      <c r="CM66" s="2182"/>
      <c r="CN66" s="507" t="s">
        <v>1216</v>
      </c>
    </row>
    <row r="67" spans="1:92" s="509" customFormat="1">
      <c r="A67" s="901">
        <f t="shared" si="76"/>
        <v>9</v>
      </c>
      <c r="B67" s="727" t="s">
        <v>948</v>
      </c>
      <c r="C67" s="921">
        <f>SSJR!M20+SDC.!M28+FEED.!M21+'FAO-UNS(SS0005)'!M19+'FAO-EE(SS0006).'!M19+'FAO-J&amp;UP(SS0007)'!M19</f>
        <v>315</v>
      </c>
      <c r="D67" s="921">
        <f>SSJR!N20+SDC.!N28+FEED.!N21+'FAO-UNS(SS0005)'!N19+'FAO-EE(SS0006).'!N19+'FAO-J&amp;UP(SS0007)'!N19</f>
        <v>135</v>
      </c>
      <c r="E67" s="921">
        <f>SSJR!O20+SDC.!O28+FEED.!O21+'FAO-UNS(SS0005)'!O19+'FAO-EE(SS0006).'!O19+'FAO-J&amp;UP(SS0007)'!O19</f>
        <v>0</v>
      </c>
      <c r="F67" s="921">
        <f>SSJR!P20+SDC.!P28+FEED.!P21+'FAO-UNS(SS0005)'!P19+'FAO-EE(SS0006).'!P19+'FAO-J&amp;UP(SS0007)'!P19</f>
        <v>0</v>
      </c>
      <c r="G67" s="921">
        <f>SSJR!Q20+SDC.!Q28+FEED.!Q21+'FAO-UNS(SS0005)'!Q19+'FAO-EE(SS0006).'!Q19+'FAO-J&amp;UP(SS0007)'!Q19</f>
        <v>135</v>
      </c>
      <c r="H67" s="921">
        <f>SSJR!R20+SDC.!R28+FEED.!R21+'FAO-UNS(SS0005)'!R19+'FAO-EE(SS0006).'!R19+'FAO-J&amp;UP(SS0007)'!R19</f>
        <v>315</v>
      </c>
      <c r="I67" s="1968">
        <f t="shared" si="156"/>
        <v>450</v>
      </c>
      <c r="J67" s="1533"/>
      <c r="K67" s="921"/>
      <c r="L67" s="921"/>
      <c r="M67" s="921"/>
      <c r="N67" s="921"/>
      <c r="O67" s="860"/>
      <c r="P67" s="860"/>
      <c r="Q67" s="860"/>
      <c r="R67" s="921"/>
      <c r="S67" s="921"/>
      <c r="T67" s="921"/>
      <c r="U67" s="921"/>
      <c r="V67" s="860"/>
      <c r="W67" s="860">
        <f t="shared" si="198"/>
        <v>0</v>
      </c>
      <c r="X67" s="860"/>
      <c r="Y67" s="921"/>
      <c r="Z67" s="921"/>
      <c r="AA67" s="921"/>
      <c r="AB67" s="921"/>
      <c r="AC67" s="860"/>
      <c r="AD67" s="860"/>
      <c r="AE67" s="860"/>
      <c r="AF67" s="921"/>
      <c r="AG67" s="921"/>
      <c r="AH67" s="921"/>
      <c r="AI67" s="921"/>
      <c r="AJ67" s="860"/>
      <c r="AK67" s="860"/>
      <c r="AL67" s="860"/>
      <c r="AM67" s="921"/>
      <c r="AN67" s="921"/>
      <c r="AO67" s="921"/>
      <c r="AP67" s="921"/>
      <c r="AQ67" s="860"/>
      <c r="AR67" s="860"/>
      <c r="AS67" s="860"/>
      <c r="AT67" s="921"/>
      <c r="AU67" s="921"/>
      <c r="AV67" s="921"/>
      <c r="AW67" s="921"/>
      <c r="AX67" s="860"/>
      <c r="AY67" s="860"/>
      <c r="AZ67" s="860"/>
      <c r="BA67" s="921"/>
      <c r="BB67" s="921"/>
      <c r="BC67" s="921" t="e">
        <f>SUM(FEED.!BI21+SDC.!#REF!+'FAO-EE(SS0006).'!BI19+'FAO-UNS(SS0005)'!BI19)</f>
        <v>#REF!</v>
      </c>
      <c r="BD67" s="921" t="e">
        <f>SUM(FEED.!BJ21+SDC.!#REF!+'FAO-EE(SS0006).'!BJ19+'FAO-UNS(SS0005)'!BJ19)</f>
        <v>#REF!</v>
      </c>
      <c r="BE67" s="860" t="e">
        <f t="shared" si="174"/>
        <v>#REF!</v>
      </c>
      <c r="BF67" s="860" t="e">
        <f t="shared" si="175"/>
        <v>#REF!</v>
      </c>
      <c r="BG67" s="860" t="e">
        <f t="shared" si="176"/>
        <v>#REF!</v>
      </c>
      <c r="BH67" s="921" t="e">
        <f>SUM(FEED.!BM21+SDC.!#REF!+'FAO-EE(SS0006).'!BM19+'FAO-UNS(SS0005)'!BL19)</f>
        <v>#REF!</v>
      </c>
      <c r="BI67" s="921" t="e">
        <f>SUM(FEED.!BN21+SDC.!#REF!+'FAO-EE(SS0006).'!BN19+'FAO-UNS(SS0005)'!BM19)</f>
        <v>#REF!</v>
      </c>
      <c r="BJ67" s="921" t="e">
        <f>SUM(FEED.!BO21+SDC.!#REF!+'FAO-EE(SS0006).'!BO19+'FAO-UNS(SS0005)'!BN19)</f>
        <v>#REF!</v>
      </c>
      <c r="BK67" s="921" t="e">
        <f>SUM(FEED.!BP21+SDC.!#REF!+'FAO-EE(SS0006).'!BP19+'FAO-UNS(SS0005)'!BO19)</f>
        <v>#REF!</v>
      </c>
      <c r="BL67" s="860" t="e">
        <f t="shared" si="177"/>
        <v>#REF!</v>
      </c>
      <c r="BM67" s="860" t="e">
        <f t="shared" si="178"/>
        <v>#REF!</v>
      </c>
      <c r="BN67" s="860" t="e">
        <f t="shared" si="179"/>
        <v>#REF!</v>
      </c>
      <c r="BO67" s="921" t="e">
        <f>SUM(FEED.!BS21+SDC.!#REF!+'FAO-EE(SS0006).'!BS19+'FAO-UNS(SS0005)'!BR19)+'FAO-J&amp;UP(SS0007)'!BS19</f>
        <v>#REF!</v>
      </c>
      <c r="BP67" s="921" t="e">
        <f>SUM(FEED.!BT21+SDC.!#REF!+'FAO-EE(SS0006).'!BT19+'FAO-UNS(SS0005)'!BS19)+'FAO-J&amp;UP(SS0007)'!BT19</f>
        <v>#REF!</v>
      </c>
      <c r="BQ67" s="921" t="e">
        <f>SUM(FEED.!BU21+SDC.!#REF!+'FAO-EE(SS0006).'!BU19+'FAO-UNS(SS0005)'!BT19)+'FAO-J&amp;UP(SS0007)'!BU19</f>
        <v>#REF!</v>
      </c>
      <c r="BR67" s="921" t="e">
        <f>SUM(FEED.!BV21+SDC.!#REF!+'FAO-EE(SS0006).'!BV19+'FAO-UNS(SS0005)'!BU19)+'FAO-J&amp;UP(SS0007)'!BV19</f>
        <v>#REF!</v>
      </c>
      <c r="BS67" s="860" t="e">
        <f t="shared" si="180"/>
        <v>#REF!</v>
      </c>
      <c r="BT67" s="860" t="e">
        <f t="shared" si="181"/>
        <v>#REF!</v>
      </c>
      <c r="BU67" s="860" t="e">
        <f t="shared" si="182"/>
        <v>#REF!</v>
      </c>
      <c r="BV67" s="906" t="e">
        <f>SUM(FEED.!BY21+SDC.!#REF!+'FAO-EE(SS0006).'!BY19+'FAO-UNS(SS0005)'!BX19)+'FAO-J&amp;UP(SS0007)'!BY19</f>
        <v>#REF!</v>
      </c>
      <c r="BW67" s="906" t="e">
        <f>SUM(FEED.!BZ21+SDC.!#REF!+'FAO-EE(SS0006).'!BZ19+'FAO-UNS(SS0005)'!BY19)+'FAO-J&amp;UP(SS0007)'!BZ19</f>
        <v>#REF!</v>
      </c>
      <c r="BX67" s="906" t="e">
        <f>SUM(FEED.!CA21+SDC.!#REF!+'FAO-EE(SS0006).'!CA19+'FAO-UNS(SS0005)'!BZ19)+'FAO-J&amp;UP(SS0007)'!CA19</f>
        <v>#REF!</v>
      </c>
      <c r="BY67" s="906" t="e">
        <f>SUM(FEED.!CB21+SDC.!#REF!+'FAO-EE(SS0006).'!CB19+'FAO-UNS(SS0005)'!CA19)+'FAO-J&amp;UP(SS0007)'!CB19</f>
        <v>#REF!</v>
      </c>
      <c r="BZ67" s="860" t="e">
        <f t="shared" si="183"/>
        <v>#REF!</v>
      </c>
      <c r="CA67" s="860" t="e">
        <f t="shared" si="184"/>
        <v>#REF!</v>
      </c>
      <c r="CB67" s="860" t="e">
        <f t="shared" si="185"/>
        <v>#REF!</v>
      </c>
      <c r="CC67" s="1977">
        <f t="shared" si="192"/>
        <v>450</v>
      </c>
      <c r="CD67" s="1418">
        <f>SSJR!CE20+SDC.!CE28+FEED.!CE21+'FAO-UNS(SS0005)'!CE19+'FAO-EE(SS0006).'!CE19+'FAO-J&amp;UP(SS0007)'!CE19</f>
        <v>664</v>
      </c>
      <c r="CE67" s="1418">
        <f>SSJR!CF20+SDC.!CF28+FEED.!CF21+'FAO-UNS(SS0005)'!CF19+'FAO-EE(SS0006).'!CF19+'FAO-J&amp;UP(SS0007)'!CF19</f>
        <v>317</v>
      </c>
      <c r="CF67" s="1418">
        <f>SSJR!CG20+SDC.!CG28+FEED.!CG21+'FAO-UNS(SS0005)'!CG19+'FAO-EE(SS0006).'!CG19+'FAO-J&amp;UP(SS0007)'!CG19</f>
        <v>0</v>
      </c>
      <c r="CG67" s="1418">
        <f>SSJR!CH20+SDC.!CH28+FEED.!CH21+'FAO-UNS(SS0005)'!CH19+'FAO-EE(SS0006).'!CH19+'FAO-J&amp;UP(SS0007)'!CH19</f>
        <v>0</v>
      </c>
      <c r="CH67" s="860">
        <f t="shared" si="189"/>
        <v>317</v>
      </c>
      <c r="CI67" s="860">
        <f t="shared" si="190"/>
        <v>664</v>
      </c>
      <c r="CJ67" s="1975">
        <f t="shared" si="191"/>
        <v>981</v>
      </c>
      <c r="CK67" s="1518">
        <f t="shared" si="187"/>
        <v>2.1800000000000002</v>
      </c>
      <c r="CL67" s="1508"/>
      <c r="CM67" s="2182"/>
      <c r="CN67" s="507" t="s">
        <v>1216</v>
      </c>
    </row>
    <row r="68" spans="1:92" s="509" customFormat="1">
      <c r="A68" s="901">
        <f t="shared" si="76"/>
        <v>10</v>
      </c>
      <c r="B68" s="727" t="s">
        <v>949</v>
      </c>
      <c r="C68" s="921"/>
      <c r="D68" s="921"/>
      <c r="E68" s="921"/>
      <c r="F68" s="921"/>
      <c r="G68" s="859"/>
      <c r="H68" s="1520"/>
      <c r="I68" s="1968">
        <v>15</v>
      </c>
      <c r="J68" s="1533"/>
      <c r="K68" s="921">
        <f>SUM(FEED.!V23+'FAO-EE(SS0006).'!V20+'FAO-UNS(SS0005)'!V20)</f>
        <v>0</v>
      </c>
      <c r="L68" s="921">
        <f>SUM(FEED.!W23+'FAO-EE(SS0006).'!W20+'FAO-UNS(SS0005)'!W20)</f>
        <v>0</v>
      </c>
      <c r="M68" s="921">
        <f>SUM(FEED.!X23+'FAO-EE(SS0006).'!X20+'FAO-UNS(SS0005)'!X20)</f>
        <v>0</v>
      </c>
      <c r="N68" s="921">
        <f>SUM(FEED.!Y23+'FAO-EE(SS0006).'!Y20+'FAO-UNS(SS0005)'!Y20)</f>
        <v>0</v>
      </c>
      <c r="O68" s="860">
        <f t="shared" si="194"/>
        <v>0</v>
      </c>
      <c r="P68" s="860">
        <f t="shared" si="195"/>
        <v>0</v>
      </c>
      <c r="Q68" s="860">
        <f t="shared" si="196"/>
        <v>0</v>
      </c>
      <c r="R68" s="921">
        <f>SUM(FEED.!AC23+'FAO-EE(SS0006).'!AC20+'FAO-UNS(SS0005)'!AC20)</f>
        <v>0</v>
      </c>
      <c r="S68" s="921">
        <f>SUM(FEED.!AD23+'FAO-EE(SS0006).'!AD20+'FAO-UNS(SS0005)'!AD20)</f>
        <v>0</v>
      </c>
      <c r="T68" s="921">
        <f>SUM(FEED.!AE23+'FAO-EE(SS0006).'!AE20+'FAO-UNS(SS0005)'!AE20)</f>
        <v>0</v>
      </c>
      <c r="U68" s="921">
        <f>SUM(FEED.!AF23+'FAO-EE(SS0006).'!AF20+'FAO-UNS(SS0005)'!AF20)</f>
        <v>0</v>
      </c>
      <c r="V68" s="860">
        <f t="shared" si="197"/>
        <v>0</v>
      </c>
      <c r="W68" s="860">
        <f t="shared" si="198"/>
        <v>0</v>
      </c>
      <c r="X68" s="860">
        <f t="shared" si="199"/>
        <v>0</v>
      </c>
      <c r="Y68" s="921">
        <f>SUM(FEED.!AI23+'FAO-EE(SS0006).'!AI20+'FAO-UNS(SS0005)'!AI20)</f>
        <v>0</v>
      </c>
      <c r="Z68" s="921">
        <f>SUM(FEED.!AJ23+'FAO-EE(SS0006).'!AJ20+'FAO-UNS(SS0005)'!AJ20)</f>
        <v>0</v>
      </c>
      <c r="AA68" s="921">
        <f>SUM(FEED.!AK23+'FAO-EE(SS0006).'!AK20+'FAO-UNS(SS0005)'!AK20)</f>
        <v>0</v>
      </c>
      <c r="AB68" s="921">
        <f>SUM(FEED.!AL23+'FAO-EE(SS0006).'!AL20+'FAO-UNS(SS0005)'!AL20)</f>
        <v>0</v>
      </c>
      <c r="AC68" s="860">
        <f t="shared" si="200"/>
        <v>0</v>
      </c>
      <c r="AD68" s="860">
        <f t="shared" si="201"/>
        <v>0</v>
      </c>
      <c r="AE68" s="860">
        <f t="shared" si="202"/>
        <v>0</v>
      </c>
      <c r="AF68" s="921">
        <f>SUM(FEED.!AO23+'FAO-EE(SS0006).'!AO20+'FAO-UNS(SS0005)'!AO20)</f>
        <v>0</v>
      </c>
      <c r="AG68" s="921">
        <f>SUM(FEED.!AP23+'FAO-EE(SS0006).'!AP20+'FAO-UNS(SS0005)'!AP20)</f>
        <v>0</v>
      </c>
      <c r="AH68" s="921">
        <f>SUM(FEED.!AQ23+'FAO-EE(SS0006).'!AQ20+'FAO-UNS(SS0005)'!AQ20)</f>
        <v>0</v>
      </c>
      <c r="AI68" s="921">
        <f>SUM(FEED.!AR23+'FAO-EE(SS0006).'!AR20+'FAO-UNS(SS0005)'!AR20)</f>
        <v>0</v>
      </c>
      <c r="AJ68" s="860">
        <f t="shared" si="203"/>
        <v>0</v>
      </c>
      <c r="AK68" s="860">
        <f t="shared" si="204"/>
        <v>0</v>
      </c>
      <c r="AL68" s="860">
        <f t="shared" si="205"/>
        <v>0</v>
      </c>
      <c r="AM68" s="921">
        <f>SUM(FEED.!AU23+'FAO-EE(SS0006).'!AU20+'FAO-UNS(SS0005)'!AU20)</f>
        <v>0</v>
      </c>
      <c r="AN68" s="921">
        <f>SUM(FEED.!AV23+'FAO-EE(SS0006).'!AV20+'FAO-UNS(SS0005)'!AV20)</f>
        <v>0</v>
      </c>
      <c r="AO68" s="921">
        <f>SUM(FEED.!AW23+'FAO-EE(SS0006).'!AW20+'FAO-UNS(SS0005)'!AW20)</f>
        <v>0</v>
      </c>
      <c r="AP68" s="921">
        <f>SUM(FEED.!AX23+'FAO-EE(SS0006).'!AX20+'FAO-UNS(SS0005)'!AX20)</f>
        <v>0</v>
      </c>
      <c r="AQ68" s="860">
        <f t="shared" si="169"/>
        <v>0</v>
      </c>
      <c r="AR68" s="860">
        <f t="shared" si="188"/>
        <v>0</v>
      </c>
      <c r="AS68" s="860">
        <f t="shared" si="170"/>
        <v>0</v>
      </c>
      <c r="AT68" s="921">
        <f>SUM(FEED.!BA23+'FAO-EE(SS0006).'!BA20+'FAO-UNS(SS0005)'!BA20)</f>
        <v>0</v>
      </c>
      <c r="AU68" s="921">
        <f>SUM(FEED.!BB23+'FAO-EE(SS0006).'!BB20+'FAO-UNS(SS0005)'!BB20)</f>
        <v>0</v>
      </c>
      <c r="AV68" s="921">
        <f>SUM(FEED.!BC23+'FAO-EE(SS0006).'!BC20+'FAO-UNS(SS0005)'!BC20)</f>
        <v>0</v>
      </c>
      <c r="AW68" s="921">
        <f>SUM(FEED.!BD23+'FAO-EE(SS0006).'!BD20+'FAO-UNS(SS0005)'!BD20)</f>
        <v>0</v>
      </c>
      <c r="AX68" s="860">
        <f t="shared" si="171"/>
        <v>0</v>
      </c>
      <c r="AY68" s="860">
        <f t="shared" si="172"/>
        <v>0</v>
      </c>
      <c r="AZ68" s="860">
        <f t="shared" si="173"/>
        <v>0</v>
      </c>
      <c r="BA68" s="921">
        <f>SUM(FEED.!BG23+'FAO-EE(SS0006).'!BG20+'FAO-UNS(SS0005)'!BG20)</f>
        <v>15</v>
      </c>
      <c r="BB68" s="921">
        <f>SUM(FEED.!BH23+'FAO-EE(SS0006).'!BH20+'FAO-UNS(SS0005)'!BH20)</f>
        <v>0</v>
      </c>
      <c r="BC68" s="921">
        <f>SUM(FEED.!BI23+'FAO-EE(SS0006).'!BI20+'FAO-UNS(SS0005)'!BI20)</f>
        <v>0</v>
      </c>
      <c r="BD68" s="921">
        <f>SUM(FEED.!BJ23+'FAO-EE(SS0006).'!BJ20+'FAO-UNS(SS0005)'!BJ20)</f>
        <v>0</v>
      </c>
      <c r="BE68" s="860">
        <f t="shared" si="174"/>
        <v>0</v>
      </c>
      <c r="BF68" s="860">
        <f t="shared" si="175"/>
        <v>15</v>
      </c>
      <c r="BG68" s="860">
        <f t="shared" si="176"/>
        <v>15</v>
      </c>
      <c r="BH68" s="921">
        <f>SUM(FEED.!BM23+'FAO-EE(SS0006).'!BM20+'FAO-UNS(SS0005)'!BL20)</f>
        <v>0</v>
      </c>
      <c r="BI68" s="921">
        <f>SUM(FEED.!BN23+'FAO-EE(SS0006).'!BN20+'FAO-UNS(SS0005)'!BM20)</f>
        <v>0</v>
      </c>
      <c r="BJ68" s="921">
        <f>SUM(FEED.!BO23+'FAO-EE(SS0006).'!BO20+'FAO-UNS(SS0005)'!BN20)</f>
        <v>0</v>
      </c>
      <c r="BK68" s="921">
        <f>SUM(FEED.!BP23+'FAO-EE(SS0006).'!BP20+'FAO-UNS(SS0005)'!BO20)</f>
        <v>0</v>
      </c>
      <c r="BL68" s="860">
        <f t="shared" si="177"/>
        <v>0</v>
      </c>
      <c r="BM68" s="860">
        <f t="shared" si="178"/>
        <v>0</v>
      </c>
      <c r="BN68" s="860">
        <f t="shared" si="179"/>
        <v>0</v>
      </c>
      <c r="BO68" s="921">
        <f>SUM(FEED.!BS23+'FAO-EE(SS0006).'!BS20+'FAO-UNS(SS0005)'!BR20)+'FAO-J&amp;UP(SS0007)'!BS20</f>
        <v>0</v>
      </c>
      <c r="BP68" s="921">
        <f>SUM(FEED.!BT23+'FAO-EE(SS0006).'!BT20+'FAO-UNS(SS0005)'!BS20)+'FAO-J&amp;UP(SS0007)'!BT20</f>
        <v>0</v>
      </c>
      <c r="BQ68" s="921">
        <f>SUM(FEED.!BU23+'FAO-EE(SS0006).'!BU20+'FAO-UNS(SS0005)'!BT20)+'FAO-J&amp;UP(SS0007)'!BU20</f>
        <v>0</v>
      </c>
      <c r="BR68" s="921">
        <f>SUM(FEED.!BV23+'FAO-EE(SS0006).'!BV20+'FAO-UNS(SS0005)'!BU20)+'FAO-J&amp;UP(SS0007)'!BV20</f>
        <v>0</v>
      </c>
      <c r="BS68" s="860">
        <f t="shared" si="180"/>
        <v>0</v>
      </c>
      <c r="BT68" s="860">
        <f t="shared" si="181"/>
        <v>0</v>
      </c>
      <c r="BU68" s="860">
        <f t="shared" si="182"/>
        <v>0</v>
      </c>
      <c r="BV68" s="906">
        <f>SUM(FEED.!BY23+'FAO-EE(SS0006).'!BY20+'FAO-UNS(SS0005)'!BX20)+'FAO-J&amp;UP(SS0007)'!BY20</f>
        <v>198</v>
      </c>
      <c r="BW68" s="906">
        <f>SUM(FEED.!BZ23+'FAO-EE(SS0006).'!BZ20+'FAO-UNS(SS0005)'!BY20)+'FAO-J&amp;UP(SS0007)'!BZ20</f>
        <v>85</v>
      </c>
      <c r="BX68" s="906">
        <f>SUM(FEED.!CA23+'FAO-EE(SS0006).'!CA20+'FAO-UNS(SS0005)'!BZ20)+'FAO-J&amp;UP(SS0007)'!CA20</f>
        <v>0</v>
      </c>
      <c r="BY68" s="906">
        <f>SUM(FEED.!CB23+'FAO-EE(SS0006).'!CB20+'FAO-UNS(SS0005)'!CA20)+'FAO-J&amp;UP(SS0007)'!CB20</f>
        <v>0</v>
      </c>
      <c r="BZ68" s="860">
        <f t="shared" si="183"/>
        <v>85</v>
      </c>
      <c r="CA68" s="860">
        <f t="shared" si="184"/>
        <v>198</v>
      </c>
      <c r="CB68" s="860">
        <f t="shared" si="185"/>
        <v>283</v>
      </c>
      <c r="CC68" s="1977">
        <f t="shared" si="192"/>
        <v>15</v>
      </c>
      <c r="CD68" s="1418"/>
      <c r="CE68" s="1485"/>
      <c r="CF68" s="1487"/>
      <c r="CG68" s="1485"/>
      <c r="CH68" s="860"/>
      <c r="CI68" s="860"/>
      <c r="CJ68" s="1975">
        <f>SDC.!CI29+'FAO-UNS(SS0005)'!CI20+'FAO-EE(SS0006).'!CI20+'FAO-J&amp;UP(SS0007)'!CI20</f>
        <v>15</v>
      </c>
      <c r="CK68" s="1518">
        <f t="shared" si="187"/>
        <v>1</v>
      </c>
      <c r="CL68" s="1508"/>
      <c r="CM68" s="2182"/>
      <c r="CN68" s="507" t="s">
        <v>1216</v>
      </c>
    </row>
    <row r="69" spans="1:92" s="509" customFormat="1">
      <c r="A69" s="901">
        <f t="shared" si="76"/>
        <v>11</v>
      </c>
      <c r="B69" s="727" t="s">
        <v>422</v>
      </c>
      <c r="C69" s="921">
        <f>FEED.!M24+ARC.!M25</f>
        <v>0</v>
      </c>
      <c r="D69" s="921">
        <f>SUM(FEED.!N24+ARC.!N25)</f>
        <v>0</v>
      </c>
      <c r="E69" s="921">
        <f>SUM(FEED.!O24+ARC.!O25)</f>
        <v>0</v>
      </c>
      <c r="F69" s="921">
        <f>SUM(FEED.!P24+ARC.!P25)</f>
        <v>0</v>
      </c>
      <c r="G69" s="859">
        <f>D69+E69</f>
        <v>0</v>
      </c>
      <c r="H69" s="1520">
        <f>C69+F69</f>
        <v>0</v>
      </c>
      <c r="I69" s="1968">
        <f t="shared" si="156"/>
        <v>0</v>
      </c>
      <c r="J69" s="1533"/>
      <c r="K69" s="921">
        <f>SUM(FEED.!V24+ARC.!V25)</f>
        <v>0</v>
      </c>
      <c r="L69" s="921">
        <f>SUM(FEED.!W24+ARC.!W25)</f>
        <v>0</v>
      </c>
      <c r="M69" s="921">
        <f>SUM(FEED.!X24+ARC.!X25)</f>
        <v>0</v>
      </c>
      <c r="N69" s="921">
        <f>SUM(FEED.!Y24+ARC.!Y25)</f>
        <v>0</v>
      </c>
      <c r="O69" s="860">
        <f t="shared" si="194"/>
        <v>0</v>
      </c>
      <c r="P69" s="860">
        <f t="shared" si="195"/>
        <v>0</v>
      </c>
      <c r="Q69" s="860">
        <f t="shared" si="196"/>
        <v>0</v>
      </c>
      <c r="R69" s="921">
        <f>SUM(FEED.!AC24+ARC.!AC25)</f>
        <v>0</v>
      </c>
      <c r="S69" s="921">
        <f>SUM(FEED.!AD24+ARC.!AD25)</f>
        <v>0</v>
      </c>
      <c r="T69" s="921">
        <f>SUM(FEED.!AE24+ARC.!AE25)</f>
        <v>0</v>
      </c>
      <c r="U69" s="921">
        <f>SUM(FEED.!AF24+ARC.!AF25)</f>
        <v>0</v>
      </c>
      <c r="V69" s="860">
        <f t="shared" si="197"/>
        <v>0</v>
      </c>
      <c r="W69" s="860">
        <f t="shared" si="198"/>
        <v>0</v>
      </c>
      <c r="X69" s="860">
        <f t="shared" si="199"/>
        <v>0</v>
      </c>
      <c r="Y69" s="921">
        <f>SUM(FEED.!AI24+ARC.!AI25)</f>
        <v>0</v>
      </c>
      <c r="Z69" s="921">
        <f>SUM(FEED.!AJ24+ARC.!AJ25)</f>
        <v>0</v>
      </c>
      <c r="AA69" s="921">
        <f>SUM(FEED.!AK24+ARC.!AK25)</f>
        <v>0</v>
      </c>
      <c r="AB69" s="921">
        <f>SUM(FEED.!AL24+ARC.!AL25)</f>
        <v>0</v>
      </c>
      <c r="AC69" s="860">
        <f t="shared" si="200"/>
        <v>0</v>
      </c>
      <c r="AD69" s="860">
        <f t="shared" si="201"/>
        <v>0</v>
      </c>
      <c r="AE69" s="860">
        <f t="shared" si="202"/>
        <v>0</v>
      </c>
      <c r="AF69" s="921">
        <f>SUM(FEED.!AO24+ARC.!AO25)</f>
        <v>0</v>
      </c>
      <c r="AG69" s="921">
        <f>SUM(FEED.!AP24+ARC.!AP25)</f>
        <v>0</v>
      </c>
      <c r="AH69" s="921">
        <f>SUM(FEED.!AQ24+ARC.!AQ25)</f>
        <v>0</v>
      </c>
      <c r="AI69" s="921">
        <f>SUM(FEED.!AR24+ARC.!AR25)</f>
        <v>0</v>
      </c>
      <c r="AJ69" s="860">
        <f t="shared" si="203"/>
        <v>0</v>
      </c>
      <c r="AK69" s="860">
        <f t="shared" si="204"/>
        <v>0</v>
      </c>
      <c r="AL69" s="860">
        <f t="shared" si="205"/>
        <v>0</v>
      </c>
      <c r="AM69" s="921">
        <f>SUM(FEED.!AU24+ARC.!AU25)</f>
        <v>2</v>
      </c>
      <c r="AN69" s="921">
        <f>SUM(FEED.!AV24+ARC.!AV25)</f>
        <v>0</v>
      </c>
      <c r="AO69" s="921">
        <f>SUM(FEED.!AW24+ARC.!AW25)</f>
        <v>0</v>
      </c>
      <c r="AP69" s="921">
        <f>SUM(FEED.!AX24+ARC.!AX25)</f>
        <v>0</v>
      </c>
      <c r="AQ69" s="860">
        <f t="shared" si="169"/>
        <v>0</v>
      </c>
      <c r="AR69" s="860">
        <f t="shared" si="188"/>
        <v>0</v>
      </c>
      <c r="AS69" s="860">
        <f t="shared" si="170"/>
        <v>0</v>
      </c>
      <c r="AT69" s="921">
        <f>SUM(FEED.!BA24+ARC.!BA25)</f>
        <v>8</v>
      </c>
      <c r="AU69" s="921">
        <f>SUM(FEED.!BB24+ARC.!BB25)</f>
        <v>13</v>
      </c>
      <c r="AV69" s="921">
        <f>SUM(FEED.!BC24+ARC.!BC25)</f>
        <v>0</v>
      </c>
      <c r="AW69" s="921">
        <f>SUM(FEED.!BD24+ARC.!BD25)</f>
        <v>0</v>
      </c>
      <c r="AX69" s="860">
        <f t="shared" si="171"/>
        <v>13</v>
      </c>
      <c r="AY69" s="860">
        <f t="shared" si="172"/>
        <v>8</v>
      </c>
      <c r="AZ69" s="860">
        <f t="shared" si="173"/>
        <v>21</v>
      </c>
      <c r="BA69" s="921">
        <f>SUM(FEED.!BG24+ARC.!BG25)</f>
        <v>0</v>
      </c>
      <c r="BB69" s="921">
        <f>SUM(FEED.!BH24+ARC.!BH25)</f>
        <v>0</v>
      </c>
      <c r="BC69" s="921">
        <f>SUM(FEED.!BI24+ARC.!BI25)</f>
        <v>0</v>
      </c>
      <c r="BD69" s="921">
        <f>SUM(FEED.!BJ24+ARC.!BJ25)</f>
        <v>0</v>
      </c>
      <c r="BE69" s="860">
        <f t="shared" si="174"/>
        <v>0</v>
      </c>
      <c r="BF69" s="860">
        <f t="shared" si="175"/>
        <v>0</v>
      </c>
      <c r="BG69" s="860">
        <f t="shared" si="176"/>
        <v>0</v>
      </c>
      <c r="BH69" s="921">
        <f>SUM(FEED.!BM24+ARC.!BM25)</f>
        <v>15</v>
      </c>
      <c r="BI69" s="921">
        <f>SUM(FEED.!BN24+ARC.!BN25)</f>
        <v>22</v>
      </c>
      <c r="BJ69" s="921">
        <f>SUM(FEED.!BO24+ARC.!BO25)</f>
        <v>0</v>
      </c>
      <c r="BK69" s="921">
        <f>SUM(FEED.!BP24+ARC.!BP25)</f>
        <v>0</v>
      </c>
      <c r="BL69" s="860">
        <f t="shared" si="177"/>
        <v>22</v>
      </c>
      <c r="BM69" s="860">
        <f t="shared" si="178"/>
        <v>15</v>
      </c>
      <c r="BN69" s="860">
        <f t="shared" si="179"/>
        <v>37</v>
      </c>
      <c r="BO69" s="921">
        <f>SUM(FEED.!BS24+ARC.!BS25)</f>
        <v>0</v>
      </c>
      <c r="BP69" s="921">
        <f>SUM(FEED.!BT24+ARC.!BT25)</f>
        <v>0</v>
      </c>
      <c r="BQ69" s="921">
        <f>SUM(FEED.!BU24+ARC.!BU25)</f>
        <v>0</v>
      </c>
      <c r="BR69" s="921">
        <f>SUM(FEED.!BV24+ARC.!BV25)</f>
        <v>0</v>
      </c>
      <c r="BS69" s="860">
        <f t="shared" si="180"/>
        <v>0</v>
      </c>
      <c r="BT69" s="860">
        <f t="shared" si="181"/>
        <v>0</v>
      </c>
      <c r="BU69" s="860">
        <f t="shared" si="182"/>
        <v>0</v>
      </c>
      <c r="BV69" s="906">
        <f>SUM(FEED.!BY24+ARC.!BY30)</f>
        <v>0</v>
      </c>
      <c r="BW69" s="906">
        <f>SUM(FEED.!BZ24+ARC.!BZ30)</f>
        <v>0</v>
      </c>
      <c r="BX69" s="906">
        <f>SUM(FEED.!CA24+ARC.!CA30)</f>
        <v>0</v>
      </c>
      <c r="BY69" s="906">
        <f>SUM(FEED.!CB24+ARC.!CB30)</f>
        <v>0</v>
      </c>
      <c r="BZ69" s="860">
        <f t="shared" si="183"/>
        <v>0</v>
      </c>
      <c r="CA69" s="860">
        <f t="shared" si="184"/>
        <v>0</v>
      </c>
      <c r="CB69" s="860">
        <f t="shared" si="185"/>
        <v>0</v>
      </c>
      <c r="CC69" s="1977">
        <f t="shared" si="192"/>
        <v>0</v>
      </c>
      <c r="CD69" s="1418">
        <f>ARC.!M25+FEED.!CE24</f>
        <v>25</v>
      </c>
      <c r="CE69" s="1418">
        <f>ARC.!N25+FEED.!CF24</f>
        <v>35</v>
      </c>
      <c r="CF69" s="1418">
        <f>ARC.!O25+FEED.!CG24</f>
        <v>0</v>
      </c>
      <c r="CG69" s="1418">
        <f>ARC.!DV89+FEED.!CH24</f>
        <v>0</v>
      </c>
      <c r="CH69" s="860">
        <f t="shared" si="189"/>
        <v>35</v>
      </c>
      <c r="CI69" s="860">
        <f t="shared" si="190"/>
        <v>25</v>
      </c>
      <c r="CJ69" s="1975">
        <f t="shared" si="191"/>
        <v>60</v>
      </c>
      <c r="CK69" s="1517" t="e">
        <f t="shared" si="187"/>
        <v>#DIV/0!</v>
      </c>
      <c r="CL69" s="1508"/>
      <c r="CM69" s="2206"/>
      <c r="CN69" s="509" t="s">
        <v>1215</v>
      </c>
    </row>
    <row r="70" spans="1:92" s="509" customFormat="1">
      <c r="A70" s="901">
        <f t="shared" si="76"/>
        <v>12</v>
      </c>
      <c r="B70" s="727" t="s">
        <v>574</v>
      </c>
      <c r="C70" s="921">
        <f>UNHCR.!CE54+HPF.!EA56+RRF.!M41+LDS.!M21</f>
        <v>0</v>
      </c>
      <c r="D70" s="921">
        <f>UNHCR.!CF54+HPF.!EB56+RRF.!N41+LDS.!N21</f>
        <v>0</v>
      </c>
      <c r="E70" s="921">
        <f>UNHCR.!CG54+HPF.!EC56+RRF.!O41+LDS.!O21</f>
        <v>0</v>
      </c>
      <c r="F70" s="921">
        <f>UNHCR.!CH54+HPF.!ED56+RRF.!P41+LDS.!P21</f>
        <v>0</v>
      </c>
      <c r="G70" s="859">
        <f>D70+E70</f>
        <v>0</v>
      </c>
      <c r="H70" s="1520">
        <f>C70+F70</f>
        <v>0</v>
      </c>
      <c r="I70" s="1968">
        <f t="shared" si="156"/>
        <v>0</v>
      </c>
      <c r="J70" s="1533"/>
      <c r="K70" s="921" t="e">
        <f>SUM('UNICEF-NUT.'!#REF!+HPF.!V56+UNHCR.!V54+RRF.!V41+LDS.!V24)</f>
        <v>#REF!</v>
      </c>
      <c r="L70" s="921" t="e">
        <f>SUM('UNICEF-NUT.'!#REF!+HPF.!W56+UNHCR.!W54+RRF.!W41+LDS.!W24)</f>
        <v>#REF!</v>
      </c>
      <c r="M70" s="921" t="e">
        <f>SUM('UNICEF-NUT.'!#REF!+HPF.!X56+UNHCR.!X54+RRF.!X41+LDS.!X24)</f>
        <v>#REF!</v>
      </c>
      <c r="N70" s="921" t="e">
        <f>SUM('UNICEF-NUT.'!#REF!+HPF.!Y56+UNHCR.!Y54+RRF.!Y41+LDS.!Y24)</f>
        <v>#REF!</v>
      </c>
      <c r="O70" s="860" t="e">
        <f t="shared" si="194"/>
        <v>#REF!</v>
      </c>
      <c r="P70" s="860" t="e">
        <f t="shared" si="195"/>
        <v>#REF!</v>
      </c>
      <c r="Q70" s="860" t="e">
        <f t="shared" si="196"/>
        <v>#REF!</v>
      </c>
      <c r="R70" s="921" t="e">
        <f>SUM('UNICEF-NUT.'!#REF!+HPF.!AC56+UNHCR.!AC54+RRF.!AC41+LDS.!AC24)</f>
        <v>#REF!</v>
      </c>
      <c r="S70" s="921" t="e">
        <f>SUM('UNICEF-NUT.'!#REF!+HPF.!AD56+UNHCR.!AD54+RRF.!AD41+LDS.!AD24)</f>
        <v>#REF!</v>
      </c>
      <c r="T70" s="921" t="e">
        <f>SUM('UNICEF-NUT.'!#REF!+HPF.!AE56+UNHCR.!AE54+RRF.!AE41+LDS.!AE24)</f>
        <v>#REF!</v>
      </c>
      <c r="U70" s="921" t="e">
        <f>SUM('UNICEF-NUT.'!#REF!+HPF.!AF56+UNHCR.!AF54+RRF.!AF41+LDS.!AF24)</f>
        <v>#REF!</v>
      </c>
      <c r="V70" s="860" t="e">
        <f t="shared" si="197"/>
        <v>#REF!</v>
      </c>
      <c r="W70" s="860" t="e">
        <f t="shared" si="198"/>
        <v>#REF!</v>
      </c>
      <c r="X70" s="860" t="e">
        <f t="shared" si="199"/>
        <v>#REF!</v>
      </c>
      <c r="Y70" s="921" t="e">
        <f>SUM('UNICEF-NUT.'!#REF!+HPF.!AI56+UNHCR.!AI54+RRF.!AI41+LDS.!AI24)</f>
        <v>#REF!</v>
      </c>
      <c r="Z70" s="921" t="e">
        <f>SUM('UNICEF-NUT.'!#REF!+HPF.!AJ56+UNHCR.!AJ54+RRF.!AJ41+LDS.!AJ24)</f>
        <v>#REF!</v>
      </c>
      <c r="AA70" s="921" t="e">
        <f>SUM('UNICEF-NUT.'!#REF!+HPF.!AK56+UNHCR.!AK54+RRF.!AK41+LDS.!AK24)</f>
        <v>#REF!</v>
      </c>
      <c r="AB70" s="921" t="e">
        <f>SUM('UNICEF-NUT.'!#REF!+HPF.!AL56+UNHCR.!AL54+RRF.!AL41+LDS.!AL24)</f>
        <v>#REF!</v>
      </c>
      <c r="AC70" s="860" t="e">
        <f t="shared" si="200"/>
        <v>#REF!</v>
      </c>
      <c r="AD70" s="860" t="e">
        <f t="shared" si="201"/>
        <v>#REF!</v>
      </c>
      <c r="AE70" s="860" t="e">
        <f t="shared" si="202"/>
        <v>#REF!</v>
      </c>
      <c r="AF70" s="921" t="e">
        <f>SUM('UNICEF-NUT.'!#REF!+HPF.!AO56+UNHCR.!AO54+RRF.!AO41+LDS.!AO24)</f>
        <v>#REF!</v>
      </c>
      <c r="AG70" s="921" t="e">
        <f>SUM('UNICEF-NUT.'!#REF!+HPF.!AP56+UNHCR.!AP54+RRF.!AP41+LDS.!AP24)</f>
        <v>#REF!</v>
      </c>
      <c r="AH70" s="921" t="e">
        <f>SUM('UNICEF-NUT.'!#REF!+HPF.!AQ56+UNHCR.!AQ54+RRF.!AQ41+LDS.!AQ24)</f>
        <v>#REF!</v>
      </c>
      <c r="AI70" s="921" t="e">
        <f>SUM('UNICEF-NUT.'!#REF!+HPF.!AR56+UNHCR.!AR54+RRF.!AR41+LDS.!AR24)</f>
        <v>#REF!</v>
      </c>
      <c r="AJ70" s="860" t="e">
        <f t="shared" si="203"/>
        <v>#REF!</v>
      </c>
      <c r="AK70" s="860" t="e">
        <f t="shared" si="204"/>
        <v>#REF!</v>
      </c>
      <c r="AL70" s="860" t="e">
        <f t="shared" si="205"/>
        <v>#REF!</v>
      </c>
      <c r="AM70" s="921" t="e">
        <f>SUM('UNICEF-NUT.'!#REF!+HPF.!AU56+UNHCR.!AU54+RRF.!AU41+LDS.!AU24)</f>
        <v>#REF!</v>
      </c>
      <c r="AN70" s="921" t="e">
        <f>SUM('UNICEF-NUT.'!#REF!+HPF.!AV56+UNHCR.!AV54+RRF.!AV41+LDS.!AV24)</f>
        <v>#REF!</v>
      </c>
      <c r="AO70" s="921" t="e">
        <f>SUM('UNICEF-NUT.'!#REF!+HPF.!AW56+UNHCR.!AW54+RRF.!AW41+LDS.!AW24)</f>
        <v>#REF!</v>
      </c>
      <c r="AP70" s="921" t="e">
        <f>SUM('UNICEF-NUT.'!#REF!+HPF.!AX56+UNHCR.!AX54+RRF.!AX41+LDS.!AX24)</f>
        <v>#REF!</v>
      </c>
      <c r="AQ70" s="860" t="e">
        <f t="shared" si="169"/>
        <v>#REF!</v>
      </c>
      <c r="AR70" s="860" t="e">
        <f t="shared" si="188"/>
        <v>#REF!</v>
      </c>
      <c r="AS70" s="860" t="e">
        <f t="shared" si="170"/>
        <v>#REF!</v>
      </c>
      <c r="AT70" s="921" t="e">
        <f>SUM('UNICEF-NUT.'!#REF!+HPF.!BA56+UNHCR.!BA54+RRF.!BA41+LDS.!BA24)</f>
        <v>#REF!</v>
      </c>
      <c r="AU70" s="921" t="e">
        <f>SUM('UNICEF-NUT.'!#REF!+HPF.!BB56+UNHCR.!BB54+RRF.!BB41+LDS.!BB24)</f>
        <v>#REF!</v>
      </c>
      <c r="AV70" s="921" t="e">
        <f>SUM('UNICEF-NUT.'!#REF!+HPF.!BC56+UNHCR.!BC54+RRF.!BC41+LDS.!BC24)</f>
        <v>#REF!</v>
      </c>
      <c r="AW70" s="921" t="e">
        <f>SUM('UNICEF-NUT.'!#REF!+HPF.!BD56+UNHCR.!BD54+RRF.!BD41+LDS.!BD24)</f>
        <v>#REF!</v>
      </c>
      <c r="AX70" s="860" t="e">
        <f t="shared" si="171"/>
        <v>#REF!</v>
      </c>
      <c r="AY70" s="860" t="e">
        <f t="shared" si="172"/>
        <v>#REF!</v>
      </c>
      <c r="AZ70" s="860" t="e">
        <f t="shared" si="173"/>
        <v>#REF!</v>
      </c>
      <c r="BA70" s="921" t="e">
        <f>SUM('UNICEF-NUT.'!#REF!+HPF.!BG56+UNHCR.!BG54+RRF.!BG41+LDS.!BG24)</f>
        <v>#REF!</v>
      </c>
      <c r="BB70" s="921" t="e">
        <f>SUM('UNICEF-NUT.'!#REF!+HPF.!BH56+UNHCR.!BH54+RRF.!BH41+LDS.!BH24)</f>
        <v>#REF!</v>
      </c>
      <c r="BC70" s="921" t="e">
        <f>SUM('UNICEF-NUT.'!#REF!+HPF.!BI56+UNHCR.!BI54+RRF.!BI41+LDS.!BI24)</f>
        <v>#REF!</v>
      </c>
      <c r="BD70" s="921" t="e">
        <f>SUM('UNICEF-NUT.'!#REF!+HPF.!BJ56+UNHCR.!BJ54+RRF.!BJ41+LDS.!BJ24)</f>
        <v>#REF!</v>
      </c>
      <c r="BE70" s="860" t="e">
        <f t="shared" si="174"/>
        <v>#REF!</v>
      </c>
      <c r="BF70" s="860" t="e">
        <f t="shared" si="175"/>
        <v>#REF!</v>
      </c>
      <c r="BG70" s="860" t="e">
        <f t="shared" si="176"/>
        <v>#REF!</v>
      </c>
      <c r="BH70" s="921" t="e">
        <f>SUM('UNICEF-NUT.'!#REF!+HPF.!BM56+UNHCR.!BM54+RRF.!BM41+LDS.!BM24)</f>
        <v>#REF!</v>
      </c>
      <c r="BI70" s="921" t="e">
        <f>SUM('UNICEF-NUT.'!#REF!+HPF.!BN56+UNHCR.!BN54+RRF.!BN41+LDS.!BN24)</f>
        <v>#REF!</v>
      </c>
      <c r="BJ70" s="921" t="e">
        <f>SUM('UNICEF-NUT.'!#REF!+HPF.!BO56+UNHCR.!BO54+RRF.!BO41+LDS.!BO24)</f>
        <v>#REF!</v>
      </c>
      <c r="BK70" s="921" t="e">
        <f>SUM('UNICEF-NUT.'!#REF!+HPF.!BP56+UNHCR.!BP54+RRF.!BP41+LDS.!BP24)</f>
        <v>#REF!</v>
      </c>
      <c r="BL70" s="860" t="e">
        <f t="shared" si="177"/>
        <v>#REF!</v>
      </c>
      <c r="BM70" s="860" t="e">
        <f t="shared" si="178"/>
        <v>#REF!</v>
      </c>
      <c r="BN70" s="860" t="e">
        <f t="shared" si="179"/>
        <v>#REF!</v>
      </c>
      <c r="BO70" s="921" t="e">
        <f>SUM('UNICEF-NUT.'!#REF!+HPF.!BS56+UNHCR.!BS54+RRF.!BS41+LDS.!BS24)</f>
        <v>#REF!</v>
      </c>
      <c r="BP70" s="921" t="e">
        <f>SUM('UNICEF-NUT.'!#REF!+HPF.!BT56+UNHCR.!BT54+RRF.!BT41+LDS.!BT24)</f>
        <v>#REF!</v>
      </c>
      <c r="BQ70" s="921" t="e">
        <f>SUM('UNICEF-NUT.'!#REF!+HPF.!BU56+UNHCR.!BU54+RRF.!BU41+LDS.!BU24)</f>
        <v>#REF!</v>
      </c>
      <c r="BR70" s="921" t="e">
        <f>SUM('UNICEF-NUT.'!#REF!+HPF.!BV56+UNHCR.!BV54+RRF.!BV41+LDS.!BV24)</f>
        <v>#REF!</v>
      </c>
      <c r="BS70" s="860" t="e">
        <f t="shared" si="180"/>
        <v>#REF!</v>
      </c>
      <c r="BT70" s="860" t="e">
        <f t="shared" si="181"/>
        <v>#REF!</v>
      </c>
      <c r="BU70" s="860" t="e">
        <f t="shared" si="182"/>
        <v>#REF!</v>
      </c>
      <c r="BV70" s="921" t="e">
        <f>SUM('UNICEF-NUT.'!#REF!+HPF.!BY56+UNHCR.!BY54+RRF.!BY41+LDS.!BY24)</f>
        <v>#REF!</v>
      </c>
      <c r="BW70" s="921" t="e">
        <f>SUM('UNICEF-NUT.'!#REF!+HPF.!BZ56+UNHCR.!BZ54+RRF.!BZ41+LDS.!BZ24)</f>
        <v>#REF!</v>
      </c>
      <c r="BX70" s="921" t="e">
        <f>SUM('UNICEF-NUT.'!#REF!+HPF.!CA56+UNHCR.!CA54+RRF.!CA41+LDS.!CA24)</f>
        <v>#REF!</v>
      </c>
      <c r="BY70" s="921" t="e">
        <f>SUM('UNICEF-NUT.'!#REF!+HPF.!CB56+UNHCR.!CB54+RRF.!CB41+LDS.!CB24)</f>
        <v>#REF!</v>
      </c>
      <c r="BZ70" s="860" t="e">
        <f t="shared" si="183"/>
        <v>#REF!</v>
      </c>
      <c r="CA70" s="860" t="e">
        <f t="shared" si="184"/>
        <v>#REF!</v>
      </c>
      <c r="CB70" s="860" t="e">
        <f t="shared" si="185"/>
        <v>#REF!</v>
      </c>
      <c r="CC70" s="1977">
        <f t="shared" si="192"/>
        <v>0</v>
      </c>
      <c r="CD70" s="2200">
        <f>UNHCR.!CE54+HPF.!EA56+UNHCR.!CE54+LDS.!CQ21+RRF.!CE41</f>
        <v>1452</v>
      </c>
      <c r="CE70" s="2200">
        <f>UNHCR.!CF54+HPF.!EB56+UNHCR.!CF54+LDS.!CR21+RRF.!CF41</f>
        <v>0</v>
      </c>
      <c r="CF70" s="2200">
        <f>UNHCR.!CG54+HPF.!EC56+UNHCR.!CG54+LDS.!CS21+RRF.!CG41</f>
        <v>1554</v>
      </c>
      <c r="CG70" s="2200">
        <f>UNHCR.!CH54+HPF.!ED56+UNHCR.!CH54+LDS.!CT21+RRF.!CH41</f>
        <v>2994</v>
      </c>
      <c r="CH70" s="860">
        <f t="shared" si="189"/>
        <v>1554</v>
      </c>
      <c r="CI70" s="860">
        <f t="shared" si="190"/>
        <v>4446</v>
      </c>
      <c r="CJ70" s="1975">
        <f t="shared" si="191"/>
        <v>6000</v>
      </c>
      <c r="CK70" s="1517" t="e">
        <f t="shared" si="187"/>
        <v>#DIV/0!</v>
      </c>
      <c r="CL70" s="1508"/>
      <c r="CM70" s="2206"/>
      <c r="CN70" s="509" t="s">
        <v>1215</v>
      </c>
    </row>
    <row r="71" spans="1:92" s="509" customFormat="1">
      <c r="A71" s="901"/>
      <c r="B71" s="898" t="s">
        <v>238</v>
      </c>
      <c r="C71" s="895"/>
      <c r="D71" s="895"/>
      <c r="E71" s="895"/>
      <c r="F71" s="895"/>
      <c r="G71" s="896"/>
      <c r="H71" s="1527"/>
      <c r="I71" s="1968"/>
      <c r="J71" s="1539"/>
      <c r="K71" s="899"/>
      <c r="L71" s="897"/>
      <c r="M71" s="897"/>
      <c r="N71" s="897"/>
      <c r="O71" s="897"/>
      <c r="P71" s="897"/>
      <c r="Q71" s="897"/>
      <c r="R71" s="899"/>
      <c r="S71" s="897"/>
      <c r="T71" s="897"/>
      <c r="U71" s="897"/>
      <c r="V71" s="897"/>
      <c r="W71" s="897"/>
      <c r="X71" s="897"/>
      <c r="Y71" s="899"/>
      <c r="Z71" s="897"/>
      <c r="AA71" s="897"/>
      <c r="AB71" s="897"/>
      <c r="AC71" s="897"/>
      <c r="AD71" s="897"/>
      <c r="AE71" s="897"/>
      <c r="AF71" s="899"/>
      <c r="AG71" s="897"/>
      <c r="AH71" s="897"/>
      <c r="AI71" s="897"/>
      <c r="AJ71" s="897"/>
      <c r="AK71" s="897"/>
      <c r="AL71" s="897"/>
      <c r="AM71" s="899"/>
      <c r="AN71" s="897"/>
      <c r="AO71" s="897"/>
      <c r="AP71" s="897"/>
      <c r="AQ71" s="897"/>
      <c r="AR71" s="897"/>
      <c r="AS71" s="897"/>
      <c r="AT71" s="899"/>
      <c r="AU71" s="897"/>
      <c r="AV71" s="897"/>
      <c r="AW71" s="897"/>
      <c r="AX71" s="897"/>
      <c r="AY71" s="897"/>
      <c r="AZ71" s="897"/>
      <c r="BA71" s="899"/>
      <c r="BB71" s="897"/>
      <c r="BC71" s="897"/>
      <c r="BD71" s="897"/>
      <c r="BE71" s="897"/>
      <c r="BF71" s="897"/>
      <c r="BG71" s="897"/>
      <c r="BH71" s="899"/>
      <c r="BI71" s="897"/>
      <c r="BJ71" s="897"/>
      <c r="BK71" s="899"/>
      <c r="BL71" s="897"/>
      <c r="BM71" s="897"/>
      <c r="BN71" s="897"/>
      <c r="BO71" s="899"/>
      <c r="BP71" s="897"/>
      <c r="BQ71" s="897"/>
      <c r="BR71" s="897"/>
      <c r="BS71" s="897"/>
      <c r="BT71" s="897"/>
      <c r="BU71" s="897"/>
      <c r="BV71" s="899"/>
      <c r="BW71" s="897"/>
      <c r="BX71" s="897"/>
      <c r="BY71" s="897"/>
      <c r="BZ71" s="897"/>
      <c r="CA71" s="897"/>
      <c r="CB71" s="897"/>
      <c r="CC71" s="1977">
        <f t="shared" si="192"/>
        <v>0</v>
      </c>
      <c r="CD71" s="1423"/>
      <c r="CE71" s="897"/>
      <c r="CF71" s="1416"/>
      <c r="CG71" s="897"/>
      <c r="CH71" s="897"/>
      <c r="CI71" s="897"/>
      <c r="CJ71" s="1973"/>
      <c r="CK71" s="1511"/>
      <c r="CL71" s="1508"/>
    </row>
    <row r="72" spans="1:92" s="509" customFormat="1" ht="19.5" thickBot="1">
      <c r="A72" s="901">
        <v>1</v>
      </c>
      <c r="B72" s="904" t="s">
        <v>588</v>
      </c>
      <c r="C72" s="1489" t="s">
        <v>1321</v>
      </c>
      <c r="D72" s="1489" t="s">
        <v>1322</v>
      </c>
      <c r="E72" s="1489" t="s">
        <v>1323</v>
      </c>
      <c r="F72" s="1489" t="s">
        <v>1324</v>
      </c>
      <c r="G72" s="1490">
        <v>6350</v>
      </c>
      <c r="H72" s="1528">
        <v>11840</v>
      </c>
      <c r="I72" s="1968">
        <f>G72+H72</f>
        <v>18190</v>
      </c>
      <c r="J72" s="1533"/>
      <c r="K72" s="905">
        <f>SUM('UNICEF-NUT.'!V87+HPF.!V98+UNHCR.!V98+RRF.!V98+LDS.!V93+SSJR!V100+'UNICEF SM.'!V101+FEED.!V95+SDC.!V101+ARC.!V100+'FAO-EE(SS0006).'!V98+'FAO-UNS(SS0005)'!V98)+'CHF-NUTRITION'!V89+WFP.!V109+'GE. '!V97</f>
        <v>0</v>
      </c>
      <c r="L72" s="905">
        <f>SUM('UNICEF-NUT.'!W87+HPF.!W98+UNHCR.!W98+RRF.!W98+LDS.!W93+SSJR!W100+'UNICEF SM.'!W101+FEED.!W95+SDC.!W101+ARC.!W100+'FAO-EE(SS0006).'!W98+'FAO-UNS(SS0005)'!W98)+'CHF-NUTRITION'!W89+WFP.!W109+'GE. '!W97</f>
        <v>0</v>
      </c>
      <c r="M72" s="905">
        <f>SUM('UNICEF-NUT.'!X87+HPF.!X98+UNHCR.!X98+RRF.!X98+LDS.!X93+SSJR!X100+'UNICEF SM.'!X101+FEED.!X95+SDC.!X101+ARC.!X100+'FAO-EE(SS0006).'!X98+'FAO-UNS(SS0005)'!X98)+'CHF-NUTRITION'!X89+WFP.!X109+'GE. '!X97</f>
        <v>0</v>
      </c>
      <c r="N72" s="905">
        <f>SUM('UNICEF-NUT.'!Y87+HPF.!Y98+UNHCR.!Y98+RRF.!Y98+LDS.!Y93+SSJR!Y100+'UNICEF SM.'!Y101+FEED.!Y95+SDC.!Y101+ARC.!Y100+'FAO-EE(SS0006).'!Y98+'FAO-UNS(SS0005)'!Y98)+'CHF-NUTRITION'!Y89+WFP.!Y109+'GE. '!Y97</f>
        <v>0</v>
      </c>
      <c r="O72" s="860">
        <f>L72+M72</f>
        <v>0</v>
      </c>
      <c r="P72" s="860">
        <f>K72+N72</f>
        <v>0</v>
      </c>
      <c r="Q72" s="860">
        <f>O72+P72</f>
        <v>0</v>
      </c>
      <c r="R72" s="905">
        <f>SUM('UNICEF-NUT.'!AC87+HPF.!AC98+UNHCR.!AC98+RRF.!AC98+LDS.!AC93+SSJR!AC100+'UNICEF SM.'!AC101+FEED.!AC95+SDC.!AC101+ARC.!AC100+'FAO-EE(SS0006).'!AC98+'FAO-UNS(SS0005)'!AC98)+'CHF-NUTRITION'!AC89+WFP.!AC109+'GE. '!AC97</f>
        <v>0</v>
      </c>
      <c r="S72" s="905">
        <f>SUM('UNICEF-NUT.'!AD87+HPF.!AD98+UNHCR.!AD98+RRF.!AD98+LDS.!AD93+SSJR!AD100+'UNICEF SM.'!AD101+FEED.!AD95+SDC.!AD101+ARC.!AD100+'FAO-EE(SS0006).'!AD98+'FAO-UNS(SS0005)'!AD98)+'CHF-NUTRITION'!AD89+WFP.!AD109+'GE. '!AD97</f>
        <v>0</v>
      </c>
      <c r="T72" s="905">
        <f>SUM('UNICEF-NUT.'!AE87+HPF.!AE98+UNHCR.!AE98+RRF.!AE98+LDS.!AE93+SSJR!AE100+'UNICEF SM.'!AE101+FEED.!AE95+SDC.!AE101+ARC.!AE100+'FAO-EE(SS0006).'!AE98+'FAO-UNS(SS0005)'!AE98)+'CHF-NUTRITION'!AE89+WFP.!AE109+'GE. '!AE97</f>
        <v>0</v>
      </c>
      <c r="U72" s="905">
        <f>SUM('UNICEF-NUT.'!AF87+HPF.!AF98+UNHCR.!AF98+RRF.!AF98+LDS.!AF93+SSJR!AF100+'UNICEF SM.'!AF101+FEED.!AF95+SDC.!AF101+ARC.!AF100+'FAO-EE(SS0006).'!AF98+'FAO-UNS(SS0005)'!AF98)+'CHF-NUTRITION'!AF89+WFP.!AF109+'GE. '!AF97</f>
        <v>0</v>
      </c>
      <c r="V72" s="860">
        <f>S72+T72</f>
        <v>0</v>
      </c>
      <c r="W72" s="860">
        <f>R72+U72</f>
        <v>0</v>
      </c>
      <c r="X72" s="860">
        <f>V72+W72</f>
        <v>0</v>
      </c>
      <c r="Y72" s="905">
        <f>SUM('UNICEF-NUT.'!AI87+HPF.!AI98+UNHCR.!AI98+RRF.!AI98+LDS.!AI93+SSJR!AI100+'UNICEF SM.'!AI101+FEED.!AI95+SDC.!AI101+ARC.!AI100+'FAO-EE(SS0006).'!AI98+'FAO-UNS(SS0005)'!AI98)+'CHF-NUTRITION'!AI89+WFP.!AI109+'GE. '!AI97</f>
        <v>0</v>
      </c>
      <c r="Z72" s="905">
        <f>SUM('UNICEF-NUT.'!AJ87+HPF.!AJ98+UNHCR.!AJ98+RRF.!AJ98+LDS.!AJ93+SSJR!AJ100+'UNICEF SM.'!AJ101+FEED.!AJ95+SDC.!AJ101+ARC.!AJ100+'FAO-EE(SS0006).'!AJ98+'FAO-UNS(SS0005)'!AJ98)+'CHF-NUTRITION'!AJ89+WFP.!AJ109+'GE. '!AJ97</f>
        <v>0</v>
      </c>
      <c r="AA72" s="905">
        <f>SUM('UNICEF-NUT.'!AK87+HPF.!AK98+UNHCR.!AK98+RRF.!AK98+LDS.!AK93+SSJR!AK100+'UNICEF SM.'!AK101+FEED.!AK95+SDC.!AK101+ARC.!AK100+'FAO-EE(SS0006).'!AK98+'FAO-UNS(SS0005)'!AK98)+'CHF-NUTRITION'!AK89+WFP.!AK109+'GE. '!AK97</f>
        <v>0</v>
      </c>
      <c r="AB72" s="905">
        <f>SUM('UNICEF-NUT.'!AL87+HPF.!AL98+UNHCR.!AL98+RRF.!AL98+LDS.!AL93+SSJR!AL100+'UNICEF SM.'!AL101+FEED.!AL95+SDC.!AL101+ARC.!AL100+'FAO-EE(SS0006).'!AL98+'FAO-UNS(SS0005)'!AL98)+'CHF-NUTRITION'!AL89+WFP.!AL109+'GE. '!AL97</f>
        <v>0</v>
      </c>
      <c r="AC72" s="860">
        <f>Z72+AA72</f>
        <v>0</v>
      </c>
      <c r="AD72" s="860">
        <f>Y72+AB72</f>
        <v>0</v>
      </c>
      <c r="AE72" s="860">
        <f>AC72+AD72</f>
        <v>0</v>
      </c>
      <c r="AF72" s="905">
        <f>SUM('UNICEF-NUT.'!AO87+HPF.!AO98+UNHCR.!AO98+RRF.!AO98+LDS.!AO93+SSJR!AO100+'UNICEF SM.'!AO101+FEED.!AO95+SDC.!AO101+ARC.!AO100+'FAO-EE(SS0006).'!AO98+'FAO-UNS(SS0005)'!AO98)+'CHF-NUTRITION'!AO89+WFP.!AO109+'GE. '!AO97</f>
        <v>0</v>
      </c>
      <c r="AG72" s="905">
        <f>SUM('UNICEF-NUT.'!AP87+HPF.!AP98+UNHCR.!AP98+RRF.!AP98+LDS.!AP93+SSJR!AP100+'UNICEF SM.'!AP101+FEED.!AP95+SDC.!AP101+ARC.!AP100+'FAO-EE(SS0006).'!AP98+'FAO-UNS(SS0005)'!AP98)+'CHF-NUTRITION'!AP89+WFP.!AP109+'GE. '!AP97</f>
        <v>0</v>
      </c>
      <c r="AH72" s="905">
        <f>SUM('UNICEF-NUT.'!AQ87+HPF.!AQ98+UNHCR.!AQ98+RRF.!AQ98+LDS.!AQ93+SSJR!AQ100+'UNICEF SM.'!AQ101+FEED.!AQ95+SDC.!AQ101+ARC.!AQ100+'FAO-EE(SS0006).'!AQ98+'FAO-UNS(SS0005)'!AQ98)+'CHF-NUTRITION'!AQ89+WFP.!AQ109+'GE. '!AQ97</f>
        <v>0</v>
      </c>
      <c r="AI72" s="905">
        <f>SUM('UNICEF-NUT.'!AR87+HPF.!AR98+UNHCR.!AR98+RRF.!AR98+LDS.!AR93+SSJR!AR100+'UNICEF SM.'!AR101+FEED.!AR95+SDC.!AR101+ARC.!AR100+'FAO-EE(SS0006).'!AR98+'FAO-UNS(SS0005)'!AR98)+'CHF-NUTRITION'!AR89+WFP.!AR109+'GE. '!AR97</f>
        <v>0</v>
      </c>
      <c r="AJ72" s="860">
        <f>AG72+AH72</f>
        <v>0</v>
      </c>
      <c r="AK72" s="860">
        <f>AF72+AI72</f>
        <v>0</v>
      </c>
      <c r="AL72" s="860">
        <f>AJ72+AK72</f>
        <v>0</v>
      </c>
      <c r="AM72" s="905">
        <f>SUM('UNICEF-NUT.'!AU87+HPF.!AU98+UNHCR.!AU98+RRF.!AU98+LDS.!AU93+SSJR!AU100+'UNICEF SM.'!AU101+FEED.!AU95+SDC.!AU101+ARC.!AU100+'FAO-EE(SS0006).'!AU98+'FAO-UNS(SS0005)'!AU98)+'CHF-NUTRITION'!AU89+WFP.!AU109+'GE. '!AU97</f>
        <v>0</v>
      </c>
      <c r="AN72" s="905">
        <f>SUM('UNICEF-NUT.'!AV87+HPF.!AV98+UNHCR.!AV98+RRF.!AV98+LDS.!AV93+SSJR!AV100+'UNICEF SM.'!AV101+FEED.!AV95+SDC.!AV101+ARC.!AV100+'FAO-EE(SS0006).'!AV98+'FAO-UNS(SS0005)'!AV98)+'CHF-NUTRITION'!AV89+WFP.!AV109+'GE. '!AV97</f>
        <v>0</v>
      </c>
      <c r="AO72" s="905">
        <f>SUM('UNICEF-NUT.'!AW87+HPF.!AW98+UNHCR.!AW98+RRF.!AW98+LDS.!AW93+SSJR!AW100+'UNICEF SM.'!AW101+FEED.!AW95+SDC.!AW101+ARC.!AW100+'FAO-EE(SS0006).'!AW98+'FAO-UNS(SS0005)'!AW98)+'CHF-NUTRITION'!AW89+WFP.!AW109+'GE. '!AW97</f>
        <v>0</v>
      </c>
      <c r="AP72" s="905">
        <f>SUM('UNICEF-NUT.'!AX87+HPF.!AX98+UNHCR.!AX98+RRF.!AX98+LDS.!AX93+SSJR!AX100+'UNICEF SM.'!AX101+FEED.!AX95+SDC.!AX101+ARC.!AX100+'FAO-EE(SS0006).'!AX98+'FAO-UNS(SS0005)'!AX98)+'CHF-NUTRITION'!AX89+WFP.!AX109+'GE. '!AX97</f>
        <v>0</v>
      </c>
      <c r="AQ72" s="860">
        <f>AN72+AO72</f>
        <v>0</v>
      </c>
      <c r="AR72" s="860">
        <f>K72+AP72</f>
        <v>0</v>
      </c>
      <c r="AS72" s="860">
        <f>AQ72+AR72</f>
        <v>0</v>
      </c>
      <c r="AT72" s="1427" t="s">
        <v>1325</v>
      </c>
      <c r="AU72" s="1427" t="s">
        <v>1326</v>
      </c>
      <c r="AV72" s="1427" t="s">
        <v>1327</v>
      </c>
      <c r="AW72" s="1427" t="s">
        <v>1328</v>
      </c>
      <c r="AX72" s="1426">
        <v>5655</v>
      </c>
      <c r="AY72" s="1426">
        <v>8625</v>
      </c>
      <c r="AZ72" s="860">
        <f>AX72+AY72</f>
        <v>14280</v>
      </c>
      <c r="BA72" s="905">
        <f>SUM('UNICEF-NUT.'!BG87+HPF.!BG98+UNHCR.!BG98+RRF.!BG98+LDS.!BG93+SSJR!BG100+'UNICEF SM.'!BG101+FEED.!BG95+SDC.!BG101+ARC.!BG100+'FAO-EE(SS0006).'!BG98+'FAO-UNS(SS0005)'!BG98+'CHF-NUTRITION'!BG89+WFP.!BG109+'GE. '!BG97)</f>
        <v>0</v>
      </c>
      <c r="BB72" s="905">
        <f>SUM('UNICEF-NUT.'!BH87+HPF.!BH98+UNHCR.!BH98+RRF.!BH98+LDS.!BH93+SSJR!BH100+'UNICEF SM.'!BH101+FEED.!BH95+SDC.!BH101+ARC.!BH100+'FAO-EE(SS0006).'!BH98+'FAO-UNS(SS0005)'!BH98+'CHF-NUTRITION'!BH89+WFP.!BH109+'GE. '!BH97)</f>
        <v>0</v>
      </c>
      <c r="BC72" s="905">
        <f>SUM('UNICEF-NUT.'!BI87+HPF.!BI98+UNHCR.!BI98+RRF.!BI98+LDS.!BI93+SSJR!BI100+'UNICEF SM.'!BI101+FEED.!BI95+SDC.!BI101+ARC.!BI100+'FAO-EE(SS0006).'!BI98+'FAO-UNS(SS0005)'!BI98+'CHF-NUTRITION'!BI89+WFP.!BI109+'GE. '!BI97)</f>
        <v>0</v>
      </c>
      <c r="BD72" s="905">
        <f>SUM('UNICEF-NUT.'!BJ87+HPF.!BJ98+UNHCR.!BJ98+RRF.!BJ98+LDS.!BJ93+SSJR!BJ100+'UNICEF SM.'!BJ101+FEED.!BJ95+SDC.!BJ101+ARC.!BJ100+'FAO-EE(SS0006).'!BJ98+'FAO-UNS(SS0005)'!BJ98+'CHF-NUTRITION'!BJ89+WFP.!BJ109+'GE. '!BJ97)</f>
        <v>0</v>
      </c>
      <c r="BE72" s="860">
        <f>BB72+BC72</f>
        <v>0</v>
      </c>
      <c r="BF72" s="860">
        <f>BA72+BD72</f>
        <v>0</v>
      </c>
      <c r="BG72" s="860">
        <f>BE72+BF72</f>
        <v>0</v>
      </c>
      <c r="BH72" s="905">
        <f>SUM('UNICEF-NUT.'!BM87+HPF.!BM98+UNHCR.!BM98+RRF.!BM98+LDS.!BM93+SSJR!BM100+'UNICEF SM.'!BM101+FEED.!BM95+SDC.!BM101+ARC.!BM100+'FAO-EE(SS0006).'!BM98+'FAO-UNS(SS0005)'!BL98+'CHF-NUTRITION'!BM89+WFP.!BM109+'GE. '!BM97)</f>
        <v>0</v>
      </c>
      <c r="BI72" s="905">
        <f>SUM('UNICEF-NUT.'!BN87+HPF.!BN98+UNHCR.!BN98+RRF.!BN98+LDS.!BN93+SSJR!BN100+'UNICEF SM.'!BN101+FEED.!BN95+SDC.!BN101+ARC.!BN100+'FAO-EE(SS0006).'!BN98+'FAO-UNS(SS0005)'!BM98+'CHF-NUTRITION'!BN89+WFP.!BN109+'GE. '!BN97)</f>
        <v>0</v>
      </c>
      <c r="BJ72" s="905">
        <f>SUM('UNICEF-NUT.'!BO87+HPF.!BO98+UNHCR.!BO98+RRF.!BO98+LDS.!BO93+SSJR!BO100+'UNICEF SM.'!BO101+FEED.!BO95+SDC.!BO101+ARC.!BO100+'FAO-EE(SS0006).'!BO98+'FAO-UNS(SS0005)'!BN98+'CHF-NUTRITION'!BO89+WFP.!BO109+'GE. '!BO97)</f>
        <v>0</v>
      </c>
      <c r="BK72" s="905">
        <f>SUM('UNICEF-NUT.'!BP87+HPF.!BP98+UNHCR.!BP98+RRF.!BP98+LDS.!BP93+SSJR!BP100+'UNICEF SM.'!BP101+FEED.!BP95+SDC.!BP101+ARC.!BP100+'FAO-EE(SS0006).'!BP98+'FAO-UNS(SS0005)'!BO98+'CHF-NUTRITION'!BP89+WFP.!BP109+'GE. '!BP97)</f>
        <v>0</v>
      </c>
      <c r="BL72" s="860">
        <f>BI72+BJ72</f>
        <v>0</v>
      </c>
      <c r="BM72" s="860">
        <f>BH72+BK72</f>
        <v>0</v>
      </c>
      <c r="BN72" s="860">
        <f>BL72+BM72</f>
        <v>0</v>
      </c>
      <c r="BO72" s="905">
        <f>SUM('UNICEF-NUT.'!BS87+HPF.!BS98+UNHCR.!BS98+RRF.!BS98+LDS.!BS93+SSJR!BS100+'UNICEF SM.'!BS101+FEED.!BS95+SDC.!BS101+ARC.!BS100+'CHF-NUTRITION'!BS89+WFP.!BS109+'GE. '!BS97)</f>
        <v>0</v>
      </c>
      <c r="BP72" s="905">
        <f>SUM('UNICEF-NUT.'!BT87+HPF.!BT98+UNHCR.!BT98+RRF.!BT98+LDS.!BT93+SSJR!BT100+'UNICEF SM.'!BT101+FEED.!BT95+SDC.!BT101+ARC.!BT100+'FAO-EE(SS0006).'!BT98+'FAO-UNS(SS0005)'!BS98+'CHF-NUTRITION'!BT89+WFP.!BT109+'GE. '!BT97)</f>
        <v>0</v>
      </c>
      <c r="BQ72" s="905">
        <f>SUM('UNICEF-NUT.'!BU87+HPF.!BU98+UNHCR.!BU98+RRF.!BU98+LDS.!BU93+SSJR!BU100+'UNICEF SM.'!BU101+FEED.!BU95+SDC.!BU101+ARC.!BU100+'FAO-EE(SS0006).'!BU98+'FAO-UNS(SS0005)'!BT98+'CHF-NUTRITION'!BU89+WFP.!BU109+'GE. '!BU97)</f>
        <v>0</v>
      </c>
      <c r="BR72" s="905">
        <f>SUM('UNICEF-NUT.'!BV87+HPF.!BV98+UNHCR.!BV98+RRF.!BV98+LDS.!BV93+SSJR!BV100+'UNICEF SM.'!BV101+FEED.!BV95+SDC.!BV101+ARC.!BV100+'FAO-EE(SS0006).'!BV98+'FAO-UNS(SS0005)'!BU98+'CHF-NUTRITION'!BV89+WFP.!BV109+'GE. '!BV97)</f>
        <v>0</v>
      </c>
      <c r="BS72" s="860">
        <f>BP72+BQ72</f>
        <v>0</v>
      </c>
      <c r="BT72" s="860">
        <f>BO72+BR72</f>
        <v>0</v>
      </c>
      <c r="BU72" s="860">
        <f>BS72+BT72</f>
        <v>0</v>
      </c>
      <c r="BV72" s="905">
        <f>SUM('UNICEF-NUT.'!BY87+HPF.!BY98+UNHCR.!BY98+RRF.!BY98+LDS.!BY93+SSJR!BY100+'UNICEF SM.'!BY101+FEED.!BY95+SDC.!BY101+ARC.!BY100+'FAO-EE(SS0006).'!BY98+'FAO-UNS(SS0005)'!BX98+'CHF-NUTRITION'!BY89+WFP.!BY109+'GE. '!BY97)</f>
        <v>0</v>
      </c>
      <c r="BW72" s="905">
        <f>SUM('UNICEF-NUT.'!BZ87+HPF.!BZ98+UNHCR.!BZ98+RRF.!BZ98+LDS.!BZ93+SSJR!BZ100+'UNICEF SM.'!BZ101+FEED.!BZ95+SDC.!BZ101+ARC.!BZ100+'FAO-EE(SS0006).'!BZ98+'FAO-UNS(SS0005)'!BY98+'CHF-NUTRITION'!BZ89+WFP.!BZ109+'GE. '!BZ97)</f>
        <v>0</v>
      </c>
      <c r="BX72" s="905">
        <f>SUM('UNICEF-NUT.'!CA87+HPF.!CA98+UNHCR.!CA98+RRF.!CA98+LDS.!CA93+SSJR!CA100+'UNICEF SM.'!CA101+FEED.!CA95+SDC.!CA101+ARC.!CA100+'FAO-EE(SS0006).'!CA98+'FAO-UNS(SS0005)'!BZ98+'CHF-NUTRITION'!CA89+WFP.!CA109+'GE. '!CA97)</f>
        <v>0</v>
      </c>
      <c r="BY72" s="905">
        <f>SUM('UNICEF-NUT.'!CB87+HPF.!CB98+UNHCR.!CB98+RRF.!CB98+LDS.!CB93+SSJR!CB100+'UNICEF SM.'!CB101+FEED.!CB95+SDC.!CB101+ARC.!CB100+'FAO-EE(SS0006).'!CB98+'FAO-UNS(SS0005)'!CA98+'CHF-NUTRITION'!CB89+WFP.!CB109+'GE. '!CB97)</f>
        <v>0</v>
      </c>
      <c r="BZ72" s="860">
        <f>BW72+BX72</f>
        <v>0</v>
      </c>
      <c r="CA72" s="860">
        <f>BV72+BY72</f>
        <v>0</v>
      </c>
      <c r="CB72" s="860">
        <f>BZ72+CA72</f>
        <v>0</v>
      </c>
      <c r="CC72" s="1977">
        <f t="shared" si="192"/>
        <v>18190</v>
      </c>
      <c r="CD72" s="2242">
        <f>CD13</f>
        <v>14236</v>
      </c>
      <c r="CE72" s="2242">
        <f>CE13</f>
        <v>5992</v>
      </c>
      <c r="CF72" s="2242">
        <f>CF13</f>
        <v>147</v>
      </c>
      <c r="CG72" s="2242">
        <f>CG13</f>
        <v>193</v>
      </c>
      <c r="CH72" s="2243">
        <f>CE72+CF72</f>
        <v>6139</v>
      </c>
      <c r="CI72" s="2243">
        <f>CD72+CG72</f>
        <v>14429</v>
      </c>
      <c r="CJ72" s="1973">
        <f>CH72+CI72</f>
        <v>20568</v>
      </c>
      <c r="CK72" s="1518">
        <f t="shared" ref="CK72:CK87" si="206">CJ72/I72*100%</f>
        <v>1.1307311709730621</v>
      </c>
      <c r="CL72" s="1508"/>
      <c r="CM72" s="2181"/>
      <c r="CN72" s="507" t="s">
        <v>1216</v>
      </c>
    </row>
    <row r="73" spans="1:92" s="509" customFormat="1" ht="19.5" thickBot="1">
      <c r="A73" s="901">
        <f>A72+1</f>
        <v>2</v>
      </c>
      <c r="B73" s="904" t="s">
        <v>589</v>
      </c>
      <c r="C73" s="1489" t="s">
        <v>1344</v>
      </c>
      <c r="D73" s="1489" t="s">
        <v>1345</v>
      </c>
      <c r="E73" s="1489" t="s">
        <v>1346</v>
      </c>
      <c r="F73" s="1489" t="s">
        <v>1347</v>
      </c>
      <c r="G73" s="1490">
        <v>8930</v>
      </c>
      <c r="H73" s="1528">
        <v>14030</v>
      </c>
      <c r="I73" s="1968">
        <f>G73+H73</f>
        <v>22960</v>
      </c>
      <c r="J73" s="1533"/>
      <c r="K73" s="905">
        <f>SUM('UNICEF-NUT.'!V88+HPF.!V99+UNHCR.!V99+RRF.!V99+LDS.!V94+SSJR!V101+'UNICEF SM.'!V102+FEED.!V96+SDC.!V102+ARC.!V101+'FAO-EE(SS0006).'!V99+'FAO-UNS(SS0005)'!V99)+'CHF-NUTRITION'!V90+WFP.!V110+'GE. '!V98</f>
        <v>0</v>
      </c>
      <c r="L73" s="905">
        <f>SUM('UNICEF-NUT.'!W88+HPF.!W99+UNHCR.!W99+RRF.!W99+LDS.!W94+SSJR!W101+'UNICEF SM.'!W102+FEED.!W96+SDC.!W102+ARC.!W101+'FAO-EE(SS0006).'!W99+'FAO-UNS(SS0005)'!W99)+'CHF-NUTRITION'!W90+WFP.!W110+'GE. '!W98</f>
        <v>0</v>
      </c>
      <c r="M73" s="905">
        <f>SUM('UNICEF-NUT.'!X88+HPF.!X99+UNHCR.!X99+RRF.!X99+LDS.!X94+SSJR!X101+'UNICEF SM.'!X102+FEED.!X96+SDC.!X102+ARC.!X101+'FAO-EE(SS0006).'!X99+'FAO-UNS(SS0005)'!X99)+'CHF-NUTRITION'!X90+WFP.!X110+'GE. '!X98</f>
        <v>0</v>
      </c>
      <c r="N73" s="905">
        <f>SUM('UNICEF-NUT.'!Y88+HPF.!Y99+UNHCR.!Y99+RRF.!Y99+LDS.!Y94+SSJR!Y101+'UNICEF SM.'!Y102+FEED.!Y96+SDC.!Y102+ARC.!Y101+'FAO-EE(SS0006).'!Y99+'FAO-UNS(SS0005)'!Y99)+'CHF-NUTRITION'!Y90+WFP.!Y110+'GE. '!Y98</f>
        <v>0</v>
      </c>
      <c r="O73" s="860">
        <f>L73+M73</f>
        <v>0</v>
      </c>
      <c r="P73" s="860">
        <f>K73+N73</f>
        <v>0</v>
      </c>
      <c r="Q73" s="860">
        <f>O73+P73</f>
        <v>0</v>
      </c>
      <c r="R73" s="905">
        <f>SUM('UNICEF-NUT.'!AC88+HPF.!AC99+UNHCR.!AC99+RRF.!AC99+LDS.!AC94+SSJR!AC101+'UNICEF SM.'!AC102+FEED.!AC96+SDC.!AC102+ARC.!AC101+'FAO-EE(SS0006).'!AC99+'FAO-UNS(SS0005)'!AC99)+'CHF-NUTRITION'!AC90+WFP.!AC110+'GE. '!AC98</f>
        <v>0</v>
      </c>
      <c r="S73" s="905">
        <f>SUM('UNICEF-NUT.'!AD88+HPF.!AD99+UNHCR.!AD99+RRF.!AD99+LDS.!AD94+SSJR!AD101+'UNICEF SM.'!AD102+FEED.!AD96+SDC.!AD102+ARC.!AD101+'FAO-EE(SS0006).'!AD99+'FAO-UNS(SS0005)'!AD99)+'CHF-NUTRITION'!AD90+WFP.!AD110+'GE. '!AD98</f>
        <v>0</v>
      </c>
      <c r="T73" s="905">
        <f>SUM('UNICEF-NUT.'!AE88+HPF.!AE99+UNHCR.!AE99+RRF.!AE99+LDS.!AE94+SSJR!AE101+'UNICEF SM.'!AE102+FEED.!AE96+SDC.!AE102+ARC.!AE101+'FAO-EE(SS0006).'!AE99+'FAO-UNS(SS0005)'!AE99)+'CHF-NUTRITION'!AE90+WFP.!AE110+'GE. '!AE98</f>
        <v>0</v>
      </c>
      <c r="U73" s="905">
        <f>SUM('UNICEF-NUT.'!AF88+HPF.!AF99+UNHCR.!AF99+RRF.!AF99+LDS.!AF94+SSJR!AF101+'UNICEF SM.'!AF102+FEED.!AF96+SDC.!AF102+ARC.!AF101+'FAO-EE(SS0006).'!AF99+'FAO-UNS(SS0005)'!AF99)+'CHF-NUTRITION'!AF90+WFP.!AF110+'GE. '!AF98</f>
        <v>0</v>
      </c>
      <c r="V73" s="860">
        <f>S73+T73</f>
        <v>0</v>
      </c>
      <c r="W73" s="860">
        <f>R73+U73</f>
        <v>0</v>
      </c>
      <c r="X73" s="860">
        <f>V73+W73</f>
        <v>0</v>
      </c>
      <c r="Y73" s="905">
        <f>SUM('UNICEF-NUT.'!AI88+HPF.!AI99+UNHCR.!AI99+RRF.!AI99+LDS.!AI94+SSJR!AI101+'UNICEF SM.'!AI102+FEED.!AI96+SDC.!AI102+ARC.!AI101+'FAO-EE(SS0006).'!AI99+'FAO-UNS(SS0005)'!AI99)+'CHF-NUTRITION'!AI90+WFP.!AI110+'GE. '!AI98</f>
        <v>0</v>
      </c>
      <c r="Z73" s="905">
        <f>SUM('UNICEF-NUT.'!AJ88+HPF.!AJ99+UNHCR.!AJ99+RRF.!AJ99+LDS.!AJ94+SSJR!AJ101+'UNICEF SM.'!AJ102+FEED.!AJ96+SDC.!AJ102+ARC.!AJ101+'FAO-EE(SS0006).'!AJ99+'FAO-UNS(SS0005)'!AJ99)+'CHF-NUTRITION'!AJ90+WFP.!AJ110+'GE. '!AJ98</f>
        <v>0</v>
      </c>
      <c r="AA73" s="905">
        <f>SUM('UNICEF-NUT.'!AK88+HPF.!AK99+UNHCR.!AK99+RRF.!AK99+LDS.!AK94+SSJR!AK101+'UNICEF SM.'!AK102+FEED.!AK96+SDC.!AK102+ARC.!AK101+'FAO-EE(SS0006).'!AK99+'FAO-UNS(SS0005)'!AK99)+'CHF-NUTRITION'!AK90+WFP.!AK110+'GE. '!AK98</f>
        <v>0</v>
      </c>
      <c r="AB73" s="905">
        <f>SUM('UNICEF-NUT.'!AL88+HPF.!AL99+UNHCR.!AL99+RRF.!AL99+LDS.!AL94+SSJR!AL101+'UNICEF SM.'!AL102+FEED.!AL96+SDC.!AL102+ARC.!AL101+'FAO-EE(SS0006).'!AL99+'FAO-UNS(SS0005)'!AL99)+'CHF-NUTRITION'!AL90+WFP.!AL110+'GE. '!AL98</f>
        <v>0</v>
      </c>
      <c r="AC73" s="860">
        <f>Z73+AA73</f>
        <v>0</v>
      </c>
      <c r="AD73" s="860">
        <f>Y73+AB73</f>
        <v>0</v>
      </c>
      <c r="AE73" s="860">
        <f>AC73+AD73</f>
        <v>0</v>
      </c>
      <c r="AF73" s="905">
        <f>SUM('UNICEF-NUT.'!AO88+HPF.!AO99+UNHCR.!AO99+RRF.!AO99+LDS.!AO94+SSJR!AO101+'UNICEF SM.'!AO102+FEED.!AO96+SDC.!AO102+ARC.!AO101+'FAO-EE(SS0006).'!AO99+'FAO-UNS(SS0005)'!AO99)+'CHF-NUTRITION'!AO90+WFP.!AO110+'GE. '!AO98</f>
        <v>0</v>
      </c>
      <c r="AG73" s="905">
        <f>SUM('UNICEF-NUT.'!AP88+HPF.!AP99+UNHCR.!AP99+RRF.!AP99+LDS.!AP94+SSJR!AP101+'UNICEF SM.'!AP102+FEED.!AP96+SDC.!AP102+ARC.!AP101+'FAO-EE(SS0006).'!AP99+'FAO-UNS(SS0005)'!AP99)+'CHF-NUTRITION'!AP90+WFP.!AP110+'GE. '!AP98</f>
        <v>0</v>
      </c>
      <c r="AH73" s="905">
        <f>SUM('UNICEF-NUT.'!AQ88+HPF.!AQ99+UNHCR.!AQ99+RRF.!AQ99+LDS.!AQ94+SSJR!AQ101+'UNICEF SM.'!AQ102+FEED.!AQ96+SDC.!AQ102+ARC.!AQ101+'FAO-EE(SS0006).'!AQ99+'FAO-UNS(SS0005)'!AQ99)+'CHF-NUTRITION'!AQ90+WFP.!AQ110+'GE. '!AQ98</f>
        <v>0</v>
      </c>
      <c r="AI73" s="905">
        <f>SUM('UNICEF-NUT.'!AR88+HPF.!AR99+UNHCR.!AR99+RRF.!AR99+LDS.!AR94+SSJR!AR101+'UNICEF SM.'!AR102+FEED.!AR96+SDC.!AR102+ARC.!AR101+'FAO-EE(SS0006).'!AR99+'FAO-UNS(SS0005)'!AR99)+'CHF-NUTRITION'!AR90+WFP.!AR110+'GE. '!AR98</f>
        <v>0</v>
      </c>
      <c r="AJ73" s="860">
        <f>AG73+AH73</f>
        <v>0</v>
      </c>
      <c r="AK73" s="860">
        <f>AF73+AI73</f>
        <v>0</v>
      </c>
      <c r="AL73" s="860">
        <f>AJ73+AK73</f>
        <v>0</v>
      </c>
      <c r="AM73" s="905">
        <f>SUM('UNICEF-NUT.'!AU88+HPF.!AU99+UNHCR.!AU99+RRF.!AU99+LDS.!AU94+SSJR!AU101+'UNICEF SM.'!AU102+FEED.!AU96+SDC.!AU102+ARC.!AU101+'FAO-EE(SS0006).'!AU99+'FAO-UNS(SS0005)'!AU99)+'CHF-NUTRITION'!AU90+WFP.!AU110+'GE. '!AU98</f>
        <v>0</v>
      </c>
      <c r="AN73" s="905">
        <f>SUM('UNICEF-NUT.'!AV88+HPF.!AV99+UNHCR.!AV99+RRF.!AV99+LDS.!AV94+SSJR!AV101+'UNICEF SM.'!AV102+FEED.!AV96+SDC.!AV102+ARC.!AV101+'FAO-EE(SS0006).'!AV99+'FAO-UNS(SS0005)'!AV99)+'CHF-NUTRITION'!AV90+WFP.!AV110+'GE. '!AV98</f>
        <v>0</v>
      </c>
      <c r="AO73" s="905">
        <f>SUM('UNICEF-NUT.'!AW88+HPF.!AW99+UNHCR.!AW99+RRF.!AW99+LDS.!AW94+SSJR!AW101+'UNICEF SM.'!AW102+FEED.!AW96+SDC.!AW102+ARC.!AW101+'FAO-EE(SS0006).'!AW99+'FAO-UNS(SS0005)'!AW99)+'CHF-NUTRITION'!AW90+WFP.!AW110+'GE. '!AW98</f>
        <v>0</v>
      </c>
      <c r="AP73" s="905">
        <f>SUM('UNICEF-NUT.'!AX88+HPF.!AX99+UNHCR.!AX99+RRF.!AX99+LDS.!AX94+SSJR!AX101+'UNICEF SM.'!AX102+FEED.!AX96+SDC.!AX102+ARC.!AX101+'FAO-EE(SS0006).'!AX99+'FAO-UNS(SS0005)'!AX99)+'CHF-NUTRITION'!AX90+WFP.!AX110+'GE. '!AX98</f>
        <v>0</v>
      </c>
      <c r="AQ73" s="860">
        <f>AN73+AO73</f>
        <v>0</v>
      </c>
      <c r="AR73" s="860">
        <f>K73+AP73</f>
        <v>0</v>
      </c>
      <c r="AS73" s="860">
        <f>AQ73+AR73</f>
        <v>0</v>
      </c>
      <c r="AT73" s="1427" t="s">
        <v>1348</v>
      </c>
      <c r="AU73" s="1427" t="s">
        <v>1349</v>
      </c>
      <c r="AV73" s="1427" t="s">
        <v>1350</v>
      </c>
      <c r="AW73" s="1427" t="s">
        <v>1351</v>
      </c>
      <c r="AX73" s="1426">
        <v>4325</v>
      </c>
      <c r="AY73" s="1426">
        <v>9200</v>
      </c>
      <c r="AZ73" s="860">
        <f>AX73+AY73</f>
        <v>13525</v>
      </c>
      <c r="BA73" s="905">
        <f>SUM('UNICEF-NUT.'!BG88+HPF.!BG99+UNHCR.!BG99+RRF.!BG99+LDS.!BG94+SSJR!BG101+'UNICEF SM.'!BG102+FEED.!BG96+SDC.!BG102+ARC.!BG101+'FAO-EE(SS0006).'!BG99+'FAO-UNS(SS0005)'!BG99+'CHF-NUTRITION'!BG90+WFP.!BG110+'GE. '!BG98)</f>
        <v>0</v>
      </c>
      <c r="BB73" s="905">
        <f>SUM('UNICEF-NUT.'!BH88+HPF.!BH99+UNHCR.!BH99+RRF.!BH99+LDS.!BH94+SSJR!BH101+'UNICEF SM.'!BH102+FEED.!BH96+SDC.!BH102+ARC.!BH101+'FAO-EE(SS0006).'!BH99+'FAO-UNS(SS0005)'!BH99+'CHF-NUTRITION'!BH90+WFP.!BH110+'GE. '!BH98)</f>
        <v>0</v>
      </c>
      <c r="BC73" s="905">
        <f>SUM('UNICEF-NUT.'!BI88+HPF.!BI99+UNHCR.!BI99+RRF.!BI99+LDS.!BI94+SSJR!BI101+'UNICEF SM.'!BI102+FEED.!BI96+SDC.!BI102+ARC.!BI101+'FAO-EE(SS0006).'!BI99+'FAO-UNS(SS0005)'!BI99+'CHF-NUTRITION'!BI90+WFP.!BI110+'GE. '!BI98)</f>
        <v>0</v>
      </c>
      <c r="BD73" s="905">
        <f>SUM('UNICEF-NUT.'!BJ88+HPF.!BJ99+UNHCR.!BJ99+RRF.!BJ99+LDS.!BJ94+SSJR!BJ101+'UNICEF SM.'!BJ102+FEED.!BJ96+SDC.!BJ102+ARC.!BJ101+'FAO-EE(SS0006).'!BJ99+'FAO-UNS(SS0005)'!BJ99+'CHF-NUTRITION'!BJ90+WFP.!BJ110+'GE. '!BJ98)</f>
        <v>0</v>
      </c>
      <c r="BE73" s="860">
        <f>BB73+BC73</f>
        <v>0</v>
      </c>
      <c r="BF73" s="860">
        <f>BA73+BD73</f>
        <v>0</v>
      </c>
      <c r="BG73" s="860">
        <f>BE73+BF73</f>
        <v>0</v>
      </c>
      <c r="BH73" s="905">
        <f>SUM('UNICEF-NUT.'!BM88+HPF.!BM99+UNHCR.!BM99+RRF.!BM99+LDS.!BM94+SSJR!BM101+'UNICEF SM.'!BM102+FEED.!BM96+SDC.!BM102+ARC.!BM101+'FAO-EE(SS0006).'!BM99+'FAO-UNS(SS0005)'!BL99+'CHF-NUTRITION'!BM90+WFP.!BM110+'GE. '!BM98)</f>
        <v>0</v>
      </c>
      <c r="BI73" s="905">
        <f>SUM('UNICEF-NUT.'!BN88+HPF.!BN99+UNHCR.!BN99+RRF.!BN99+LDS.!BN94+SSJR!BN101+'UNICEF SM.'!BN102+FEED.!BN96+SDC.!BN102+ARC.!BN101+'FAO-EE(SS0006).'!BN99+'FAO-UNS(SS0005)'!BM99+'CHF-NUTRITION'!BN90+WFP.!BN110+'GE. '!BN98)</f>
        <v>0</v>
      </c>
      <c r="BJ73" s="905">
        <f>SUM('UNICEF-NUT.'!BO88+HPF.!BO99+UNHCR.!BO99+RRF.!BO99+LDS.!BO94+SSJR!BO101+'UNICEF SM.'!BO102+FEED.!BO96+SDC.!BO102+ARC.!BO101+'FAO-EE(SS0006).'!BO99+'FAO-UNS(SS0005)'!BN99+'CHF-NUTRITION'!BO90+WFP.!BO110+'GE. '!BO98)</f>
        <v>0</v>
      </c>
      <c r="BK73" s="905">
        <f>SUM('UNICEF-NUT.'!BP88+HPF.!BP99+UNHCR.!BP99+RRF.!BP99+LDS.!BP94+SSJR!BP101+'UNICEF SM.'!BP102+FEED.!BP96+SDC.!BP102+ARC.!BP101+'FAO-EE(SS0006).'!BP99+'FAO-UNS(SS0005)'!BO99+'CHF-NUTRITION'!BP90+WFP.!BP110+'GE. '!BP98)</f>
        <v>0</v>
      </c>
      <c r="BL73" s="860">
        <f>BI73+BJ73</f>
        <v>0</v>
      </c>
      <c r="BM73" s="860">
        <f>BH73+BK73</f>
        <v>0</v>
      </c>
      <c r="BN73" s="860">
        <f>BL73+BM73</f>
        <v>0</v>
      </c>
      <c r="BO73" s="905">
        <f>SUM('UNICEF-NUT.'!BS88+HPF.!BS99+UNHCR.!BS99+RRF.!BS99+LDS.!BS94+SSJR!BS101+'UNICEF SM.'!BS102+FEED.!BS96+SDC.!BS102+ARC.!BS101+'CHF-NUTRITION'!BS90+WFP.!BS110+'GE. '!BS98)</f>
        <v>0</v>
      </c>
      <c r="BP73" s="905">
        <f>SUM('UNICEF-NUT.'!BT88+HPF.!BT99+UNHCR.!BT99+RRF.!BT99+LDS.!BT94+SSJR!BT101+'UNICEF SM.'!BT102+FEED.!BT96+SDC.!BT102+ARC.!BT101+'FAO-EE(SS0006).'!BT99+'FAO-UNS(SS0005)'!BS99+'CHF-NUTRITION'!BT90+WFP.!BT110+'GE. '!BT98)</f>
        <v>0</v>
      </c>
      <c r="BQ73" s="905">
        <f>SUM('UNICEF-NUT.'!BU88+HPF.!BU99+UNHCR.!BU99+RRF.!BU99+LDS.!BU94+SSJR!BU101+'UNICEF SM.'!BU102+FEED.!BU96+SDC.!BU102+ARC.!BU101+'FAO-EE(SS0006).'!BU99+'FAO-UNS(SS0005)'!BT99+'CHF-NUTRITION'!BU90+WFP.!BU110+'GE. '!BU98)</f>
        <v>0</v>
      </c>
      <c r="BR73" s="905">
        <f>SUM('UNICEF-NUT.'!BV88+HPF.!BV99+UNHCR.!BV99+RRF.!BV99+LDS.!BV94+SSJR!BV101+'UNICEF SM.'!BV102+FEED.!BV96+SDC.!BV102+ARC.!BV101+'FAO-EE(SS0006).'!BV99+'FAO-UNS(SS0005)'!BU99+'CHF-NUTRITION'!BV90+WFP.!BV110+'GE. '!BV98)</f>
        <v>0</v>
      </c>
      <c r="BS73" s="860">
        <f>BP73+BQ73</f>
        <v>0</v>
      </c>
      <c r="BT73" s="860">
        <f>BO73+BR73</f>
        <v>0</v>
      </c>
      <c r="BU73" s="860">
        <f>BS73+BT73</f>
        <v>0</v>
      </c>
      <c r="BV73" s="905">
        <f>SUM('UNICEF-NUT.'!BY88+HPF.!BY99+UNHCR.!BY99+RRF.!BY99+LDS.!BY94+SSJR!BY101+'UNICEF SM.'!BY102+FEED.!BY96+SDC.!BY102+ARC.!BY101+'FAO-EE(SS0006).'!BY99+'FAO-UNS(SS0005)'!BX99+'CHF-NUTRITION'!BY90+WFP.!BY110+'GE. '!BY98)</f>
        <v>0</v>
      </c>
      <c r="BW73" s="905">
        <f>SUM('UNICEF-NUT.'!BZ88+HPF.!BZ99+UNHCR.!BZ99+RRF.!BZ99+LDS.!BZ94+SSJR!BZ101+'UNICEF SM.'!BZ102+FEED.!BZ96+SDC.!BZ102+ARC.!BZ101+'FAO-EE(SS0006).'!BZ99+'FAO-UNS(SS0005)'!BY99+'CHF-NUTRITION'!BZ90+WFP.!BZ110+'GE. '!BZ98)</f>
        <v>0</v>
      </c>
      <c r="BX73" s="905">
        <f>SUM('UNICEF-NUT.'!CA88+HPF.!CA99+UNHCR.!CA99+RRF.!CA99+LDS.!CA94+SSJR!CA101+'UNICEF SM.'!CA102+FEED.!CA96+SDC.!CA102+ARC.!CA101+'FAO-EE(SS0006).'!CA99+'FAO-UNS(SS0005)'!BZ99+'CHF-NUTRITION'!CA90+WFP.!CA110+'GE. '!CA98)</f>
        <v>0</v>
      </c>
      <c r="BY73" s="905">
        <f>SUM('UNICEF-NUT.'!CB88+HPF.!CB99+UNHCR.!CB99+RRF.!CB99+LDS.!CB94+SSJR!CB101+'UNICEF SM.'!CB102+FEED.!CB96+SDC.!CB102+ARC.!CB101+'FAO-EE(SS0006).'!CB99+'FAO-UNS(SS0005)'!CA99+'CHF-NUTRITION'!CB90+WFP.!CB110+'GE. '!CB98)</f>
        <v>0</v>
      </c>
      <c r="BZ73" s="860">
        <f>BW73+BX73</f>
        <v>0</v>
      </c>
      <c r="CA73" s="860">
        <f>BV73+BY73</f>
        <v>0</v>
      </c>
      <c r="CB73" s="860">
        <f>BZ73+CA73</f>
        <v>0</v>
      </c>
      <c r="CC73" s="1977">
        <f t="shared" si="192"/>
        <v>22960</v>
      </c>
      <c r="CD73" s="1418" t="str">
        <f>AT73</f>
        <v> 6150</v>
      </c>
      <c r="CE73" s="1418" t="str">
        <f>AU73</f>
        <v> 2310</v>
      </c>
      <c r="CF73" s="1418" t="str">
        <f>AV73</f>
        <v> 2015</v>
      </c>
      <c r="CG73" s="1418" t="str">
        <f>AW73</f>
        <v> 3050</v>
      </c>
      <c r="CH73" s="860">
        <f>O73+V73+AC73+AJ73+AQ73+AX73+BE73+BL73+BS73+BZ73</f>
        <v>4325</v>
      </c>
      <c r="CI73" s="860">
        <f>P73+W73+AD73+AK73+AR73+AY73+BF73+BM73+BT73+CA73</f>
        <v>9200</v>
      </c>
      <c r="CJ73" s="1973">
        <f>CH73+CI73</f>
        <v>13525</v>
      </c>
      <c r="CK73" s="1515">
        <f t="shared" si="206"/>
        <v>0.58906794425087106</v>
      </c>
      <c r="CL73" s="1508"/>
      <c r="CM73" s="1362"/>
      <c r="CN73" s="509" t="s">
        <v>1647</v>
      </c>
    </row>
    <row r="74" spans="1:92" s="509" customFormat="1" ht="26.25" thickBot="1">
      <c r="A74" s="901">
        <f t="shared" ref="A74:A87" si="207">A73+1</f>
        <v>3</v>
      </c>
      <c r="B74" s="727" t="s">
        <v>585</v>
      </c>
      <c r="C74" s="1488" t="s">
        <v>1329</v>
      </c>
      <c r="D74" s="1489" t="s">
        <v>1330</v>
      </c>
      <c r="E74" s="1489" t="s">
        <v>1331</v>
      </c>
      <c r="F74" s="1489" t="s">
        <v>1332</v>
      </c>
      <c r="G74" s="1490">
        <v>0</v>
      </c>
      <c r="H74" s="1528">
        <v>0</v>
      </c>
      <c r="I74" s="1968">
        <v>30</v>
      </c>
      <c r="J74" s="1533"/>
      <c r="K74" s="921">
        <f>SUM(SSJR!V22+FEED.!V26+ARC.!V29)</f>
        <v>0</v>
      </c>
      <c r="L74" s="921">
        <f>SUM(SSJR!W22+FEED.!W26+ARC.!W29)</f>
        <v>0</v>
      </c>
      <c r="M74" s="921">
        <f>SUM(SSJR!X22+FEED.!X26+ARC.!X29)</f>
        <v>0</v>
      </c>
      <c r="N74" s="921">
        <f>SUM(SSJR!Y22+FEED.!Y26+ARC.!Y29)</f>
        <v>0</v>
      </c>
      <c r="O74" s="860">
        <f t="shared" ref="O74:O86" si="208">L74+M74</f>
        <v>0</v>
      </c>
      <c r="P74" s="860">
        <f t="shared" ref="P74:P86" si="209">K74+N74</f>
        <v>0</v>
      </c>
      <c r="Q74" s="860">
        <f t="shared" ref="Q74:Q86" si="210">O74+P74</f>
        <v>0</v>
      </c>
      <c r="R74" s="921">
        <f>SUM(SSJR!AC22+FEED.!AC26+ARC.!AC29)</f>
        <v>0</v>
      </c>
      <c r="S74" s="921">
        <f>SUM(SSJR!AD22+FEED.!AD26+ARC.!AD29)</f>
        <v>0</v>
      </c>
      <c r="T74" s="921">
        <f>SUM(SSJR!AE22+FEED.!AE26+ARC.!AE29)</f>
        <v>0</v>
      </c>
      <c r="U74" s="921">
        <f>SUM(SSJR!AF22+FEED.!AF26+ARC.!AF29)</f>
        <v>0</v>
      </c>
      <c r="V74" s="860">
        <f t="shared" ref="V74:V85" si="211">S74+T74</f>
        <v>0</v>
      </c>
      <c r="W74" s="860">
        <f t="shared" ref="W74:W85" si="212">R74+U74</f>
        <v>0</v>
      </c>
      <c r="X74" s="860">
        <f t="shared" ref="X74:X85" si="213">V74+W74</f>
        <v>0</v>
      </c>
      <c r="Y74" s="921">
        <f>SUM(SSJR!AI22+FEED.!AI26+ARC.!AI29)</f>
        <v>14</v>
      </c>
      <c r="Z74" s="921">
        <f>SUM(SSJR!AJ22+FEED.!AJ26+ARC.!AJ29)</f>
        <v>16</v>
      </c>
      <c r="AA74" s="921">
        <f>SUM(SSJR!AK22+FEED.!AK26+ARC.!AK29)</f>
        <v>0</v>
      </c>
      <c r="AB74" s="921">
        <f>SUM(SSJR!AL22+FEED.!AL26+ARC.!AL29)</f>
        <v>0</v>
      </c>
      <c r="AC74" s="860">
        <f t="shared" ref="AC74:AC86" si="214">Z74+AA74</f>
        <v>16</v>
      </c>
      <c r="AD74" s="860">
        <f t="shared" ref="AD74:AD86" si="215">Y74+AB74</f>
        <v>14</v>
      </c>
      <c r="AE74" s="860">
        <f t="shared" ref="AE74:AE86" si="216">AC74+AD74</f>
        <v>30</v>
      </c>
      <c r="AF74" s="921">
        <f>SUM(SSJR!AO22+FEED.!AO26+ARC.!AO29)</f>
        <v>14</v>
      </c>
      <c r="AG74" s="921">
        <f>SUM(SSJR!AP22+FEED.!AP26+ARC.!AP29)</f>
        <v>16</v>
      </c>
      <c r="AH74" s="921">
        <f>SUM(SSJR!AQ22+FEED.!AQ26+ARC.!AQ29)</f>
        <v>0</v>
      </c>
      <c r="AI74" s="921">
        <f>SUM(SSJR!AR22+FEED.!AR26+ARC.!AR29)</f>
        <v>0</v>
      </c>
      <c r="AJ74" s="860">
        <f t="shared" ref="AJ74:AJ86" si="217">AG74+AH74</f>
        <v>16</v>
      </c>
      <c r="AK74" s="860">
        <f t="shared" ref="AK74:AK86" si="218">AF74+AI74</f>
        <v>14</v>
      </c>
      <c r="AL74" s="860">
        <f t="shared" ref="AL74:AL86" si="219">AJ74+AK74</f>
        <v>30</v>
      </c>
      <c r="AM74" s="921">
        <f>SUM(SSJR!AU22+FEED.!AU26+ARC.!AU29)</f>
        <v>26</v>
      </c>
      <c r="AN74" s="921">
        <f>SUM(SSJR!AV22+FEED.!AV26+ARC.!AV29)</f>
        <v>39</v>
      </c>
      <c r="AO74" s="921">
        <f>SUM(SSJR!AW22+FEED.!AW26+ARC.!AW29)</f>
        <v>0</v>
      </c>
      <c r="AP74" s="921">
        <f>SUM(SSJR!AX22+FEED.!AX26+ARC.!AX29)</f>
        <v>0</v>
      </c>
      <c r="AQ74" s="860">
        <f t="shared" si="169"/>
        <v>39</v>
      </c>
      <c r="AR74" s="860">
        <f t="shared" si="188"/>
        <v>0</v>
      </c>
      <c r="AS74" s="860">
        <f t="shared" si="170"/>
        <v>39</v>
      </c>
      <c r="AT74" s="906">
        <f>SUM(SSJR!BA22+FEED.!BA26+ARC.!BA29)</f>
        <v>54</v>
      </c>
      <c r="AU74" s="906">
        <f>SUM(SSJR!BB22+FEED.!BB26+ARC.!BB29)</f>
        <v>96</v>
      </c>
      <c r="AV74" s="906">
        <f>SUM(SSJR!BC22+FEED.!BC26+ARC.!BC29)</f>
        <v>0</v>
      </c>
      <c r="AW74" s="906">
        <f>SUM(SSJR!BD22+FEED.!BD26+ARC.!BD29)</f>
        <v>0</v>
      </c>
      <c r="AX74" s="860">
        <f t="shared" si="171"/>
        <v>96</v>
      </c>
      <c r="AY74" s="860">
        <f t="shared" si="172"/>
        <v>54</v>
      </c>
      <c r="AZ74" s="860">
        <f t="shared" si="173"/>
        <v>150</v>
      </c>
      <c r="BA74" s="906">
        <f>SUM(SSJR!BG22+FEED.!BG26+ARC.!BG29)</f>
        <v>160</v>
      </c>
      <c r="BB74" s="906">
        <f>SUM(SSJR!BH22+FEED.!BH26+ARC.!BH29)</f>
        <v>160</v>
      </c>
      <c r="BC74" s="906">
        <f>SUM(SSJR!BI22+FEED.!BI26+ARC.!BI29)</f>
        <v>0</v>
      </c>
      <c r="BD74" s="906">
        <f>SUM(SSJR!BJ22+FEED.!BJ26+ARC.!BJ29)</f>
        <v>0</v>
      </c>
      <c r="BE74" s="860">
        <f t="shared" si="174"/>
        <v>160</v>
      </c>
      <c r="BF74" s="860">
        <f t="shared" si="175"/>
        <v>160</v>
      </c>
      <c r="BG74" s="860">
        <f t="shared" si="176"/>
        <v>320</v>
      </c>
      <c r="BH74" s="906">
        <f>SUM(SSJR!BM22+FEED.!BM26+ARC.!BM29)</f>
        <v>244</v>
      </c>
      <c r="BI74" s="906">
        <f>SUM(SSJR!BN22+FEED.!BN26+ARC.!BN29)</f>
        <v>157</v>
      </c>
      <c r="BJ74" s="906">
        <f>SUM(SSJR!BO22+FEED.!BO26+ARC.!BO29)</f>
        <v>0</v>
      </c>
      <c r="BK74" s="906">
        <f>SUM(SSJR!BP22+FEED.!BP26+ARC.!BP29)</f>
        <v>0</v>
      </c>
      <c r="BL74" s="860">
        <f t="shared" si="177"/>
        <v>157</v>
      </c>
      <c r="BM74" s="860">
        <f t="shared" si="178"/>
        <v>244</v>
      </c>
      <c r="BN74" s="860">
        <f t="shared" si="179"/>
        <v>401</v>
      </c>
      <c r="BO74" s="906">
        <f>SUM(SSJR!BS22+FEED.!BS26+ARC.!BS29)</f>
        <v>0</v>
      </c>
      <c r="BP74" s="906">
        <f>SUM(SSJR!BT22+FEED.!BT26+ARC.!BT29)</f>
        <v>0</v>
      </c>
      <c r="BQ74" s="906">
        <f>SUM(SSJR!BU22+FEED.!BU26+ARC.!BU29)</f>
        <v>0</v>
      </c>
      <c r="BR74" s="906">
        <f>SUM(SSJR!BV22+FEED.!BV26+ARC.!BV29)</f>
        <v>0</v>
      </c>
      <c r="BS74" s="860">
        <f t="shared" si="180"/>
        <v>0</v>
      </c>
      <c r="BT74" s="860">
        <f t="shared" si="181"/>
        <v>0</v>
      </c>
      <c r="BU74" s="860">
        <f t="shared" si="182"/>
        <v>0</v>
      </c>
      <c r="BV74" s="906">
        <f>SUM(SSJR!BY22+FEED.!BY26+ARC.!BY29)</f>
        <v>11</v>
      </c>
      <c r="BW74" s="906">
        <f>SUM(SSJR!BZ22+FEED.!BZ26+ARC.!BZ29)</f>
        <v>25</v>
      </c>
      <c r="BX74" s="906">
        <f>SUM(SSJR!CA22+FEED.!CA26+ARC.!CA29)</f>
        <v>0</v>
      </c>
      <c r="BY74" s="906">
        <f>SUM(SSJR!CB22+FEED.!CB26+ARC.!CB29)</f>
        <v>0</v>
      </c>
      <c r="BZ74" s="860">
        <f t="shared" si="183"/>
        <v>25</v>
      </c>
      <c r="CA74" s="860">
        <f t="shared" si="184"/>
        <v>11</v>
      </c>
      <c r="CB74" s="860">
        <f t="shared" si="185"/>
        <v>36</v>
      </c>
      <c r="CC74" s="1977">
        <f t="shared" si="192"/>
        <v>30</v>
      </c>
      <c r="CD74" s="2230">
        <f>K74+R74+Y74+AF74+AM74+AT74+BA74+BH74+BO74+BV74</f>
        <v>523</v>
      </c>
      <c r="CE74" s="2230">
        <f>L74+S74+Z74+AG74+AN74+AU74+BB74+BI74+BP74+BW74</f>
        <v>509</v>
      </c>
      <c r="CF74" s="2230">
        <f>M74+T74+AA74+AH74+AO74+AV74+BC74+BJ74+BQ74+BX74</f>
        <v>0</v>
      </c>
      <c r="CG74" s="2230">
        <f>N74+U74+AB74+AI74+AP74+AW74+BD74+BK74+BR74+BY74</f>
        <v>0</v>
      </c>
      <c r="CH74" s="1490">
        <f>O74+V74+AC74+AJ74+AQ74+AX74+BE74+BL74+BS74+BZ74</f>
        <v>509</v>
      </c>
      <c r="CI74" s="1490">
        <f>P74+W74+AD74+AK74+AR74+AY74+BF74+BM74+BT74+CA74</f>
        <v>497</v>
      </c>
      <c r="CJ74" s="1975">
        <f>CH74+CI74</f>
        <v>1006</v>
      </c>
      <c r="CK74" s="1518">
        <f t="shared" si="206"/>
        <v>33.533333333333331</v>
      </c>
      <c r="CL74" s="1508"/>
    </row>
    <row r="75" spans="1:92" s="509" customFormat="1" ht="19.5" thickBot="1">
      <c r="A75" s="901">
        <f t="shared" si="207"/>
        <v>4</v>
      </c>
      <c r="B75" s="518" t="s">
        <v>584</v>
      </c>
      <c r="C75" s="1489">
        <v>3000</v>
      </c>
      <c r="D75" s="1489" t="s">
        <v>1331</v>
      </c>
      <c r="E75" s="1489" t="s">
        <v>1331</v>
      </c>
      <c r="F75" s="1489" t="s">
        <v>1333</v>
      </c>
      <c r="G75" s="1490">
        <v>0</v>
      </c>
      <c r="H75" s="1528">
        <v>0</v>
      </c>
      <c r="I75" s="1968">
        <v>3000</v>
      </c>
      <c r="J75" s="1533"/>
      <c r="K75" s="921">
        <f>SUM(SSJR!V23+FEED.!V27+ARC.!V30)</f>
        <v>0</v>
      </c>
      <c r="L75" s="921">
        <f>SUM(SSJR!W23+FEED.!W27+ARC.!W30)</f>
        <v>0</v>
      </c>
      <c r="M75" s="921">
        <f>SUM(SSJR!X23+FEED.!X27+ARC.!X30)</f>
        <v>0</v>
      </c>
      <c r="N75" s="921">
        <f>SUM(SSJR!Y23+FEED.!Y27+ARC.!Y30)</f>
        <v>0</v>
      </c>
      <c r="O75" s="860">
        <f t="shared" si="208"/>
        <v>0</v>
      </c>
      <c r="P75" s="860">
        <f t="shared" si="209"/>
        <v>0</v>
      </c>
      <c r="Q75" s="860">
        <f t="shared" si="210"/>
        <v>0</v>
      </c>
      <c r="R75" s="921">
        <f>SUM(SSJR!AC23+FEED.!AC27+ARC.!AC30)</f>
        <v>0</v>
      </c>
      <c r="S75" s="921">
        <f>SUM(SSJR!AD23+FEED.!AD27+ARC.!AD30)</f>
        <v>0</v>
      </c>
      <c r="T75" s="921">
        <f>SUM(SSJR!AE23+FEED.!AE27+ARC.!AE30)</f>
        <v>0</v>
      </c>
      <c r="U75" s="921">
        <f>SUM(SSJR!AF23+FEED.!AF27+ARC.!AF30)</f>
        <v>0</v>
      </c>
      <c r="V75" s="860">
        <f t="shared" si="211"/>
        <v>0</v>
      </c>
      <c r="W75" s="860">
        <f t="shared" si="212"/>
        <v>0</v>
      </c>
      <c r="X75" s="860">
        <f t="shared" si="213"/>
        <v>0</v>
      </c>
      <c r="Y75" s="921">
        <f>SUM(SSJR!AI23+FEED.!AI27+ARC.!AI30)</f>
        <v>0</v>
      </c>
      <c r="Z75" s="921">
        <f>SUM(SSJR!AJ23+FEED.!AJ27+ARC.!AJ30)</f>
        <v>0</v>
      </c>
      <c r="AA75" s="921">
        <f>SUM(SSJR!AK23+FEED.!AK27+ARC.!AK30)</f>
        <v>0</v>
      </c>
      <c r="AB75" s="921">
        <f>SUM(SSJR!AL23+FEED.!AL27+ARC.!AL30)</f>
        <v>0</v>
      </c>
      <c r="AC75" s="860">
        <f t="shared" si="214"/>
        <v>0</v>
      </c>
      <c r="AD75" s="860">
        <f t="shared" si="215"/>
        <v>0</v>
      </c>
      <c r="AE75" s="860">
        <f t="shared" si="216"/>
        <v>0</v>
      </c>
      <c r="AF75" s="921">
        <f>SUM(SSJR!AO23+FEED.!AO27+ARC.!AO30)</f>
        <v>0</v>
      </c>
      <c r="AG75" s="921">
        <f>SUM(SSJR!AP23+FEED.!AP27+ARC.!AP30)</f>
        <v>0</v>
      </c>
      <c r="AH75" s="921">
        <f>SUM(SSJR!AQ23+FEED.!AQ27+ARC.!AQ30)</f>
        <v>0</v>
      </c>
      <c r="AI75" s="921">
        <f>SUM(SSJR!AR23+FEED.!AR27+ARC.!AR30)</f>
        <v>0</v>
      </c>
      <c r="AJ75" s="860">
        <f t="shared" si="217"/>
        <v>0</v>
      </c>
      <c r="AK75" s="860">
        <f t="shared" si="218"/>
        <v>0</v>
      </c>
      <c r="AL75" s="860">
        <f t="shared" si="219"/>
        <v>0</v>
      </c>
      <c r="AM75" s="921">
        <f>SUM(SSJR!AU23+FEED.!AU27+ARC.!AU30)</f>
        <v>0</v>
      </c>
      <c r="AN75" s="921">
        <f>SUM(SSJR!AV23+FEED.!AV27+ARC.!AV30)</f>
        <v>0</v>
      </c>
      <c r="AO75" s="921">
        <f>SUM(SSJR!AW23+FEED.!AW27+ARC.!AW30)</f>
        <v>0</v>
      </c>
      <c r="AP75" s="921">
        <f>SUM(SSJR!AX23+FEED.!AX27+ARC.!AX30)</f>
        <v>0</v>
      </c>
      <c r="AQ75" s="860">
        <f t="shared" si="169"/>
        <v>0</v>
      </c>
      <c r="AR75" s="860">
        <f t="shared" si="188"/>
        <v>0</v>
      </c>
      <c r="AS75" s="860">
        <f t="shared" si="170"/>
        <v>0</v>
      </c>
      <c r="AT75" s="906">
        <f>SUM(SSJR!BA23+FEED.!BA27+ARC.!BA30)</f>
        <v>0</v>
      </c>
      <c r="AU75" s="906">
        <f>SUM(SSJR!BB23+FEED.!BB27+ARC.!BB30)</f>
        <v>0</v>
      </c>
      <c r="AV75" s="906">
        <f>SUM(SSJR!BC23+FEED.!BC27+ARC.!BC30)</f>
        <v>0</v>
      </c>
      <c r="AW75" s="906">
        <f>SUM(SSJR!BD23+FEED.!BD27+ARC.!BD30)</f>
        <v>0</v>
      </c>
      <c r="AX75" s="860">
        <f t="shared" si="171"/>
        <v>0</v>
      </c>
      <c r="AY75" s="860">
        <f t="shared" si="172"/>
        <v>0</v>
      </c>
      <c r="AZ75" s="860">
        <f t="shared" si="173"/>
        <v>0</v>
      </c>
      <c r="BA75" s="906">
        <f>SUM(SSJR!BG23+FEED.!BG27+ARC.!BG30)</f>
        <v>0</v>
      </c>
      <c r="BB75" s="906">
        <f>SUM(SSJR!BH23+FEED.!BH27+ARC.!BH30)</f>
        <v>0</v>
      </c>
      <c r="BC75" s="906">
        <f>SUM(SSJR!BI23+FEED.!BI27+ARC.!BI30)</f>
        <v>0</v>
      </c>
      <c r="BD75" s="906">
        <f>SUM(SSJR!BJ23+FEED.!BJ27+ARC.!BJ30)</f>
        <v>0</v>
      </c>
      <c r="BE75" s="860">
        <f t="shared" si="174"/>
        <v>0</v>
      </c>
      <c r="BF75" s="860">
        <f t="shared" si="175"/>
        <v>0</v>
      </c>
      <c r="BG75" s="860">
        <f t="shared" si="176"/>
        <v>0</v>
      </c>
      <c r="BH75" s="906">
        <f>SDC.!BM47</f>
        <v>3000</v>
      </c>
      <c r="BI75" s="906"/>
      <c r="BJ75" s="906">
        <f>SUM(SSJR!BO23+FEED.!BO27+ARC.!BO30)</f>
        <v>0</v>
      </c>
      <c r="BK75" s="906">
        <f>SUM(SSJR!BP23+FEED.!BP27+ARC.!BP30)</f>
        <v>0</v>
      </c>
      <c r="BL75" s="860">
        <f t="shared" si="177"/>
        <v>0</v>
      </c>
      <c r="BM75" s="860">
        <f t="shared" si="178"/>
        <v>3000</v>
      </c>
      <c r="BN75" s="860">
        <f t="shared" si="179"/>
        <v>3000</v>
      </c>
      <c r="BO75" s="906">
        <f>SUM(SSJR!BS23+FEED.!BS27+ARC.!BS30)</f>
        <v>0</v>
      </c>
      <c r="BP75" s="906">
        <f>SUM(SSJR!BT23+FEED.!BT27+ARC.!BT30)</f>
        <v>0</v>
      </c>
      <c r="BQ75" s="906">
        <f>SUM(SSJR!BU23+FEED.!BU27+ARC.!BU30)</f>
        <v>0</v>
      </c>
      <c r="BR75" s="906">
        <f>SUM(SSJR!BV23+FEED.!BV27+ARC.!BV30)</f>
        <v>0</v>
      </c>
      <c r="BS75" s="860">
        <f t="shared" si="180"/>
        <v>0</v>
      </c>
      <c r="BT75" s="860">
        <f t="shared" si="181"/>
        <v>0</v>
      </c>
      <c r="BU75" s="860">
        <f t="shared" si="182"/>
        <v>0</v>
      </c>
      <c r="BV75" s="906">
        <f>SUM(SSJR!BY23+FEED.!BY27+ARC.!BY30)</f>
        <v>0</v>
      </c>
      <c r="BW75" s="906">
        <f>SUM(SSJR!BZ23+FEED.!BZ27+ARC.!BZ30)</f>
        <v>0</v>
      </c>
      <c r="BX75" s="906">
        <f>SUM(SSJR!CA23+FEED.!CA27+ARC.!CA30)</f>
        <v>0</v>
      </c>
      <c r="BY75" s="906">
        <f>SUM(SSJR!CB23+FEED.!CB27+ARC.!CB30)</f>
        <v>0</v>
      </c>
      <c r="BZ75" s="860">
        <f t="shared" si="183"/>
        <v>0</v>
      </c>
      <c r="CA75" s="860">
        <f t="shared" si="184"/>
        <v>0</v>
      </c>
      <c r="CB75" s="860">
        <f t="shared" si="185"/>
        <v>0</v>
      </c>
      <c r="CC75" s="1977">
        <f t="shared" si="192"/>
        <v>3000</v>
      </c>
      <c r="CD75" s="1495">
        <f>SDC.!CE47</f>
        <v>3000</v>
      </c>
      <c r="CE75" s="1495">
        <f>SDC.!CF47</f>
        <v>0</v>
      </c>
      <c r="CF75" s="1495">
        <f>SDC.!CG47</f>
        <v>0</v>
      </c>
      <c r="CG75" s="1495">
        <f>SDC.!CH47</f>
        <v>0</v>
      </c>
      <c r="CH75" s="1490">
        <f>CF75+CE75</f>
        <v>0</v>
      </c>
      <c r="CI75" s="1490">
        <f>CG75+CD75</f>
        <v>3000</v>
      </c>
      <c r="CJ75" s="1975">
        <f t="shared" ref="CJ75:CJ87" si="220">CH75+CI75</f>
        <v>3000</v>
      </c>
      <c r="CK75" s="1518">
        <f t="shared" si="206"/>
        <v>1</v>
      </c>
      <c r="CL75" s="1508"/>
      <c r="CM75" s="2182"/>
      <c r="CN75" s="507" t="s">
        <v>1216</v>
      </c>
    </row>
    <row r="76" spans="1:92" s="509" customFormat="1" ht="26.25" thickBot="1">
      <c r="A76" s="901">
        <f t="shared" si="207"/>
        <v>5</v>
      </c>
      <c r="B76" s="821" t="s">
        <v>597</v>
      </c>
      <c r="C76" s="1489" t="s">
        <v>1321</v>
      </c>
      <c r="D76" s="1489" t="s">
        <v>1322</v>
      </c>
      <c r="E76" s="1489" t="s">
        <v>1323</v>
      </c>
      <c r="F76" s="1489" t="s">
        <v>1324</v>
      </c>
      <c r="G76" s="1490">
        <v>6350</v>
      </c>
      <c r="H76" s="1528">
        <v>11840</v>
      </c>
      <c r="I76" s="1968">
        <f t="shared" si="156"/>
        <v>18190</v>
      </c>
      <c r="J76" s="1533"/>
      <c r="K76" s="921">
        <f>SUM(SSJR!V24+FEED.!V28+ARC.!V31)</f>
        <v>0</v>
      </c>
      <c r="L76" s="921">
        <f>SUM(SSJR!W24+FEED.!W28+ARC.!W31)</f>
        <v>0</v>
      </c>
      <c r="M76" s="921">
        <f>SUM(SSJR!X24+FEED.!X28+ARC.!X31)</f>
        <v>0</v>
      </c>
      <c r="N76" s="921">
        <f>SUM(SSJR!Y24+FEED.!Y28+ARC.!Y31)</f>
        <v>0</v>
      </c>
      <c r="O76" s="860">
        <f t="shared" si="208"/>
        <v>0</v>
      </c>
      <c r="P76" s="860">
        <f t="shared" si="209"/>
        <v>0</v>
      </c>
      <c r="Q76" s="860">
        <f t="shared" si="210"/>
        <v>0</v>
      </c>
      <c r="R76" s="921">
        <f>SUM(SSJR!AC24+FEED.!AC28+ARC.!AC31)</f>
        <v>0</v>
      </c>
      <c r="S76" s="921">
        <f>SUM(SSJR!AD24+FEED.!AD28+ARC.!AD31)</f>
        <v>0</v>
      </c>
      <c r="T76" s="921">
        <f>SUM(SSJR!AE24+FEED.!AE28+ARC.!AE31)</f>
        <v>0</v>
      </c>
      <c r="U76" s="921">
        <f>SUM(SSJR!AF24+FEED.!AF28+ARC.!AF31)</f>
        <v>0</v>
      </c>
      <c r="V76" s="860">
        <f t="shared" si="211"/>
        <v>0</v>
      </c>
      <c r="W76" s="860">
        <f t="shared" si="212"/>
        <v>0</v>
      </c>
      <c r="X76" s="860">
        <f t="shared" si="213"/>
        <v>0</v>
      </c>
      <c r="Y76" s="921">
        <f>SUM(SSJR!AI24+FEED.!AI28+ARC.!AI31)</f>
        <v>0</v>
      </c>
      <c r="Z76" s="921">
        <f>SUM(SSJR!AJ24+FEED.!AJ28+ARC.!AJ31)</f>
        <v>0</v>
      </c>
      <c r="AA76" s="921">
        <f>SUM(SSJR!AK24+FEED.!AK28+ARC.!AK31)</f>
        <v>0</v>
      </c>
      <c r="AB76" s="921">
        <f>SUM(SSJR!AL24+FEED.!AL28+ARC.!AL31)</f>
        <v>0</v>
      </c>
      <c r="AC76" s="860">
        <f t="shared" si="214"/>
        <v>0</v>
      </c>
      <c r="AD76" s="860">
        <f t="shared" si="215"/>
        <v>0</v>
      </c>
      <c r="AE76" s="860">
        <f t="shared" si="216"/>
        <v>0</v>
      </c>
      <c r="AF76" s="921">
        <f>SUM(SSJR!AO24+FEED.!AO28+ARC.!AO31)</f>
        <v>0</v>
      </c>
      <c r="AG76" s="921">
        <f>SUM(SSJR!AP24+FEED.!AP28+ARC.!AP31)</f>
        <v>0</v>
      </c>
      <c r="AH76" s="921">
        <f>SUM(SSJR!AQ24+FEED.!AQ28+ARC.!AQ31)</f>
        <v>0</v>
      </c>
      <c r="AI76" s="921">
        <f>SUM(SSJR!AR24+FEED.!AR28+ARC.!AR31)</f>
        <v>0</v>
      </c>
      <c r="AJ76" s="860">
        <f t="shared" si="217"/>
        <v>0</v>
      </c>
      <c r="AK76" s="860">
        <f t="shared" si="218"/>
        <v>0</v>
      </c>
      <c r="AL76" s="860">
        <f t="shared" si="219"/>
        <v>0</v>
      </c>
      <c r="AM76" s="921">
        <f>SUM(SSJR!AU24+FEED.!AU28+ARC.!AU31)</f>
        <v>0</v>
      </c>
      <c r="AN76" s="921">
        <f>SUM(SSJR!AV24+FEED.!AV28+ARC.!AV31)</f>
        <v>0</v>
      </c>
      <c r="AO76" s="921">
        <f>SUM(SSJR!AW24+FEED.!AW28+ARC.!AW31)</f>
        <v>0</v>
      </c>
      <c r="AP76" s="921">
        <f>SUM(SSJR!AX24+FEED.!AX28+ARC.!AX31)</f>
        <v>0</v>
      </c>
      <c r="AQ76" s="860">
        <f t="shared" si="169"/>
        <v>0</v>
      </c>
      <c r="AR76" s="860">
        <f t="shared" si="188"/>
        <v>0</v>
      </c>
      <c r="AS76" s="860">
        <f t="shared" si="170"/>
        <v>0</v>
      </c>
      <c r="AT76" s="906">
        <f>SUM(SSJR!BA24+FEED.!BA28+ARC.!BA31)</f>
        <v>0</v>
      </c>
      <c r="AU76" s="906">
        <f>SUM(SSJR!BB24+FEED.!BB28+ARC.!BB31)</f>
        <v>0</v>
      </c>
      <c r="AV76" s="906">
        <f>SUM(SSJR!BC24+FEED.!BC28+ARC.!BC31)</f>
        <v>0</v>
      </c>
      <c r="AW76" s="906">
        <f>SUM(SSJR!BD24+FEED.!BD28+ARC.!BD31)</f>
        <v>0</v>
      </c>
      <c r="AX76" s="860">
        <f t="shared" si="171"/>
        <v>0</v>
      </c>
      <c r="AY76" s="860">
        <f t="shared" si="172"/>
        <v>0</v>
      </c>
      <c r="AZ76" s="860">
        <f t="shared" si="173"/>
        <v>0</v>
      </c>
      <c r="BA76" s="906">
        <f>SUM(SSJR!BG24+FEED.!BG28+ARC.!BG31)</f>
        <v>0</v>
      </c>
      <c r="BB76" s="906">
        <f>SUM(SSJR!BH24+FEED.!BH28+ARC.!BH31)</f>
        <v>0</v>
      </c>
      <c r="BC76" s="906">
        <f>SUM(SSJR!BI24+FEED.!BI28+ARC.!BI31)</f>
        <v>0</v>
      </c>
      <c r="BD76" s="906">
        <f>SUM(SSJR!BJ24+FEED.!BJ28+ARC.!BJ31)</f>
        <v>0</v>
      </c>
      <c r="BE76" s="860">
        <v>5655</v>
      </c>
      <c r="BF76" s="860">
        <v>8625</v>
      </c>
      <c r="BG76" s="860">
        <f t="shared" si="176"/>
        <v>14280</v>
      </c>
      <c r="BH76" s="906">
        <f>SUM(SSJR!BM24+FEED.!BM28+ARC.!BM31)</f>
        <v>0</v>
      </c>
      <c r="BI76" s="906">
        <f>SUM(SSJR!BN24+FEED.!BN28+ARC.!BN31)</f>
        <v>0</v>
      </c>
      <c r="BJ76" s="906">
        <f>SUM(SSJR!BO24+FEED.!BO28+ARC.!BO31)</f>
        <v>0</v>
      </c>
      <c r="BK76" s="906">
        <f>SUM(SSJR!BP24+FEED.!BP28+ARC.!BP31)</f>
        <v>0</v>
      </c>
      <c r="BL76" s="860">
        <f t="shared" si="177"/>
        <v>0</v>
      </c>
      <c r="BM76" s="860">
        <f t="shared" si="178"/>
        <v>0</v>
      </c>
      <c r="BN76" s="860">
        <f t="shared" si="179"/>
        <v>0</v>
      </c>
      <c r="BO76" s="906">
        <f>SUM(SSJR!BS24+FEED.!BS28+ARC.!BS31)</f>
        <v>0</v>
      </c>
      <c r="BP76" s="906">
        <f>SUM(SSJR!BT24+FEED.!BT28+ARC.!BT31)</f>
        <v>0</v>
      </c>
      <c r="BQ76" s="906">
        <f>SUM(SSJR!BU24+FEED.!BU28+ARC.!BU31)</f>
        <v>0</v>
      </c>
      <c r="BR76" s="906">
        <f>SUM(SSJR!BV24+FEED.!BV28+ARC.!BV31)</f>
        <v>0</v>
      </c>
      <c r="BS76" s="860">
        <f t="shared" si="180"/>
        <v>0</v>
      </c>
      <c r="BT76" s="860">
        <f t="shared" si="181"/>
        <v>0</v>
      </c>
      <c r="BU76" s="860">
        <f t="shared" si="182"/>
        <v>0</v>
      </c>
      <c r="BV76" s="906">
        <f>SUM(SSJR!BY24+FEED.!BY28+ARC.!BY31)</f>
        <v>0</v>
      </c>
      <c r="BW76" s="906">
        <f>SUM(SSJR!BZ24+FEED.!BZ28+ARC.!BZ31)</f>
        <v>0</v>
      </c>
      <c r="BX76" s="906">
        <f>SUM(SSJR!CA24+FEED.!CA28+ARC.!CA31)</f>
        <v>0</v>
      </c>
      <c r="BY76" s="906">
        <f>SUM(SSJR!CB24+FEED.!CB28+ARC.!CB31)</f>
        <v>0</v>
      </c>
      <c r="BZ76" s="860">
        <f t="shared" si="183"/>
        <v>0</v>
      </c>
      <c r="CA76" s="860">
        <f t="shared" si="184"/>
        <v>0</v>
      </c>
      <c r="CB76" s="860">
        <f t="shared" si="185"/>
        <v>0</v>
      </c>
      <c r="CC76" s="1977">
        <f t="shared" si="192"/>
        <v>18190</v>
      </c>
      <c r="CD76" s="1495" t="s">
        <v>1325</v>
      </c>
      <c r="CE76" s="1495" t="s">
        <v>1326</v>
      </c>
      <c r="CF76" s="1495" t="s">
        <v>1327</v>
      </c>
      <c r="CG76" s="1495" t="s">
        <v>1328</v>
      </c>
      <c r="CH76" s="1490">
        <v>5655</v>
      </c>
      <c r="CI76" s="1490">
        <v>8625</v>
      </c>
      <c r="CJ76" s="1975">
        <f>Q76+X76+AE76+AL76+AS76+AZ76+BG76+BN76+BU76+CB76</f>
        <v>14280</v>
      </c>
      <c r="CK76" s="1518">
        <f t="shared" si="206"/>
        <v>0.78504672897196259</v>
      </c>
      <c r="CL76" s="1508"/>
      <c r="CM76" s="2182"/>
      <c r="CN76" s="507" t="s">
        <v>1216</v>
      </c>
    </row>
    <row r="77" spans="1:92" s="509" customFormat="1" ht="19.5" thickBot="1">
      <c r="A77" s="901">
        <f t="shared" si="207"/>
        <v>6</v>
      </c>
      <c r="B77" s="821" t="s">
        <v>580</v>
      </c>
      <c r="C77" s="1488" t="s">
        <v>1332</v>
      </c>
      <c r="D77" s="1489" t="s">
        <v>1331</v>
      </c>
      <c r="E77" s="1489" t="s">
        <v>1331</v>
      </c>
      <c r="F77" s="1489" t="s">
        <v>1331</v>
      </c>
      <c r="G77" s="1490">
        <v>0</v>
      </c>
      <c r="H77" s="1528">
        <v>0</v>
      </c>
      <c r="I77" s="1968">
        <f t="shared" si="156"/>
        <v>0</v>
      </c>
      <c r="J77" s="1533"/>
      <c r="K77" s="921">
        <f>SUM(SSJR!V25+FEED.!V30+ARC.!V33)</f>
        <v>0</v>
      </c>
      <c r="L77" s="921">
        <f>SUM(SSJR!W25+FEED.!W30+ARC.!W33)</f>
        <v>0</v>
      </c>
      <c r="M77" s="921">
        <f>SUM(SSJR!X25+FEED.!X30+ARC.!X33)</f>
        <v>0</v>
      </c>
      <c r="N77" s="921">
        <f>SUM(SSJR!Y25+FEED.!Y30+ARC.!Y33)</f>
        <v>0</v>
      </c>
      <c r="O77" s="860">
        <f t="shared" si="208"/>
        <v>0</v>
      </c>
      <c r="P77" s="860">
        <f t="shared" si="209"/>
        <v>0</v>
      </c>
      <c r="Q77" s="860">
        <f t="shared" si="210"/>
        <v>0</v>
      </c>
      <c r="R77" s="921">
        <f>SUM(SSJR!AC25+FEED.!AC30+ARC.!AC33)</f>
        <v>0</v>
      </c>
      <c r="S77" s="921">
        <f>SUM(SSJR!AD25+FEED.!AD30+ARC.!AD33)</f>
        <v>0</v>
      </c>
      <c r="T77" s="921">
        <f>SUM(SSJR!AE25+FEED.!AE30+ARC.!AE33)</f>
        <v>0</v>
      </c>
      <c r="U77" s="921">
        <f>SUM(SSJR!AF25+FEED.!AF30+ARC.!AF33)</f>
        <v>0</v>
      </c>
      <c r="V77" s="860">
        <f t="shared" si="211"/>
        <v>0</v>
      </c>
      <c r="W77" s="860">
        <f t="shared" si="212"/>
        <v>0</v>
      </c>
      <c r="X77" s="860">
        <f t="shared" si="213"/>
        <v>0</v>
      </c>
      <c r="Y77" s="921">
        <f>SUM(SSJR!AI25+FEED.!AI30+ARC.!AI33)</f>
        <v>0</v>
      </c>
      <c r="Z77" s="921">
        <f>SUM(SSJR!AJ25+FEED.!AJ30+ARC.!AJ33)</f>
        <v>0</v>
      </c>
      <c r="AA77" s="921">
        <f>SUM(SSJR!AK25+FEED.!AK30+ARC.!AK33)</f>
        <v>0</v>
      </c>
      <c r="AB77" s="921">
        <f>SUM(SSJR!AL25+FEED.!AL30+ARC.!AL33)</f>
        <v>0</v>
      </c>
      <c r="AC77" s="860">
        <f t="shared" si="214"/>
        <v>0</v>
      </c>
      <c r="AD77" s="860">
        <f t="shared" si="215"/>
        <v>0</v>
      </c>
      <c r="AE77" s="860">
        <f t="shared" si="216"/>
        <v>0</v>
      </c>
      <c r="AF77" s="921">
        <f>SUM(SSJR!AO25+FEED.!AO30+ARC.!AO33)</f>
        <v>0</v>
      </c>
      <c r="AG77" s="921">
        <f>SUM(SSJR!AP25+FEED.!AP30+ARC.!AP33)</f>
        <v>0</v>
      </c>
      <c r="AH77" s="921">
        <f>SUM(SSJR!AQ25+FEED.!AQ30+ARC.!AQ33)</f>
        <v>0</v>
      </c>
      <c r="AI77" s="921">
        <f>SUM(SSJR!AR25+FEED.!AR30+ARC.!AR33)</f>
        <v>0</v>
      </c>
      <c r="AJ77" s="860">
        <f t="shared" si="217"/>
        <v>0</v>
      </c>
      <c r="AK77" s="860">
        <f t="shared" si="218"/>
        <v>0</v>
      </c>
      <c r="AL77" s="860">
        <f t="shared" si="219"/>
        <v>0</v>
      </c>
      <c r="AM77" s="921">
        <f>SUM(SSJR!AU25+FEED.!AU30+ARC.!AU33)</f>
        <v>0</v>
      </c>
      <c r="AN77" s="921">
        <f>SUM(SSJR!AV25+FEED.!AV30+ARC.!AV33)</f>
        <v>0</v>
      </c>
      <c r="AO77" s="921">
        <f>SUM(SSJR!AW25+FEED.!AW30+ARC.!AW33)</f>
        <v>0</v>
      </c>
      <c r="AP77" s="921">
        <f>SUM(SSJR!AX25+FEED.!AX30+ARC.!AX33)</f>
        <v>0</v>
      </c>
      <c r="AQ77" s="860">
        <f t="shared" si="169"/>
        <v>0</v>
      </c>
      <c r="AR77" s="860">
        <f t="shared" si="188"/>
        <v>0</v>
      </c>
      <c r="AS77" s="860">
        <f t="shared" si="170"/>
        <v>0</v>
      </c>
      <c r="AT77" s="906">
        <f>SUM(SSJR!BA25+FEED.!BA30+ARC.!BA33)</f>
        <v>0</v>
      </c>
      <c r="AU77" s="906">
        <f>SUM(SSJR!BB25+FEED.!BB30+ARC.!BB33)</f>
        <v>0</v>
      </c>
      <c r="AV77" s="906">
        <f>SUM(SSJR!BC25+FEED.!BC30+ARC.!BC33)</f>
        <v>0</v>
      </c>
      <c r="AW77" s="906">
        <f>SUM(SSJR!BD25+FEED.!BD30+ARC.!BD33)</f>
        <v>0</v>
      </c>
      <c r="AX77" s="860">
        <f t="shared" si="171"/>
        <v>0</v>
      </c>
      <c r="AY77" s="860">
        <f t="shared" si="172"/>
        <v>0</v>
      </c>
      <c r="AZ77" s="860">
        <f t="shared" si="173"/>
        <v>0</v>
      </c>
      <c r="BA77" s="906">
        <f>SUM(SSJR!BG25+FEED.!BG30+ARC.!BG33)</f>
        <v>0</v>
      </c>
      <c r="BB77" s="906">
        <f>SUM(SSJR!BH25+FEED.!BH30+ARC.!BH33)</f>
        <v>0</v>
      </c>
      <c r="BC77" s="906">
        <f>SUM(SSJR!BI25+FEED.!BI30+ARC.!BI33)</f>
        <v>0</v>
      </c>
      <c r="BD77" s="906">
        <f>SUM(SSJR!BJ25+FEED.!BJ30+ARC.!BJ33)</f>
        <v>0</v>
      </c>
      <c r="BE77" s="860">
        <f t="shared" si="174"/>
        <v>0</v>
      </c>
      <c r="BF77" s="860">
        <f t="shared" si="175"/>
        <v>0</v>
      </c>
      <c r="BG77" s="860">
        <f t="shared" si="176"/>
        <v>0</v>
      </c>
      <c r="BH77" s="906">
        <f>SUM(SSJR!BM25+FEED.!BM30+ARC.!BM33)</f>
        <v>0</v>
      </c>
      <c r="BI77" s="906">
        <f>SUM(SSJR!BN25+FEED.!BN30+ARC.!BN33)</f>
        <v>0</v>
      </c>
      <c r="BJ77" s="906">
        <f>SUM(SSJR!BO25+FEED.!BO30+ARC.!BO33)</f>
        <v>0</v>
      </c>
      <c r="BK77" s="906">
        <f>SUM(SSJR!BP25+FEED.!BP30+ARC.!BP33)</f>
        <v>0</v>
      </c>
      <c r="BL77" s="860">
        <f t="shared" si="177"/>
        <v>0</v>
      </c>
      <c r="BM77" s="860">
        <f t="shared" si="178"/>
        <v>0</v>
      </c>
      <c r="BN77" s="860">
        <f t="shared" si="179"/>
        <v>0</v>
      </c>
      <c r="BO77" s="906">
        <f>SUM(SSJR!BS25+FEED.!BS30+ARC.!BS33)</f>
        <v>0</v>
      </c>
      <c r="BP77" s="906">
        <f>SUM(SSJR!BT25+FEED.!BT30+ARC.!BT33)</f>
        <v>0</v>
      </c>
      <c r="BQ77" s="906">
        <f>SUM(SSJR!BU25+FEED.!BU30+ARC.!BU33)</f>
        <v>0</v>
      </c>
      <c r="BR77" s="906">
        <f>SUM(SSJR!BV25+FEED.!BV30+ARC.!BV33)</f>
        <v>0</v>
      </c>
      <c r="BS77" s="860">
        <f t="shared" si="180"/>
        <v>0</v>
      </c>
      <c r="BT77" s="860">
        <f t="shared" si="181"/>
        <v>0</v>
      </c>
      <c r="BU77" s="860">
        <f t="shared" si="182"/>
        <v>0</v>
      </c>
      <c r="BV77" s="906">
        <f>SUM(SSJR!BY25+FEED.!BY30+ARC.!BY33)</f>
        <v>0</v>
      </c>
      <c r="BW77" s="906">
        <f>SUM(SSJR!BZ25+FEED.!BZ30+ARC.!BZ33)</f>
        <v>0</v>
      </c>
      <c r="BX77" s="906">
        <f>SUM(SSJR!CA25+FEED.!CA30+ARC.!CA33)</f>
        <v>0</v>
      </c>
      <c r="BY77" s="906">
        <f>SUM(SSJR!CB25+FEED.!CB30+ARC.!CB33)</f>
        <v>0</v>
      </c>
      <c r="BZ77" s="860">
        <f t="shared" si="183"/>
        <v>0</v>
      </c>
      <c r="CA77" s="860">
        <f t="shared" si="184"/>
        <v>0</v>
      </c>
      <c r="CB77" s="860">
        <f t="shared" si="185"/>
        <v>0</v>
      </c>
      <c r="CC77" s="1977">
        <f t="shared" si="192"/>
        <v>0</v>
      </c>
      <c r="CD77" s="1495" t="s">
        <v>1332</v>
      </c>
      <c r="CE77" s="1495" t="s">
        <v>1331</v>
      </c>
      <c r="CF77" s="1495" t="s">
        <v>1331</v>
      </c>
      <c r="CG77" s="1495" t="s">
        <v>1331</v>
      </c>
      <c r="CH77" s="1490">
        <v>0</v>
      </c>
      <c r="CI77" s="1490">
        <v>0</v>
      </c>
      <c r="CJ77" s="1975">
        <f t="shared" si="220"/>
        <v>0</v>
      </c>
      <c r="CK77" s="1518" t="e">
        <f t="shared" si="206"/>
        <v>#DIV/0!</v>
      </c>
      <c r="CL77" s="1508"/>
    </row>
    <row r="78" spans="1:92" ht="27.75" thickBot="1">
      <c r="A78" s="901">
        <f t="shared" si="207"/>
        <v>7</v>
      </c>
      <c r="B78" s="520" t="s">
        <v>596</v>
      </c>
      <c r="C78" s="1488" t="s">
        <v>1329</v>
      </c>
      <c r="D78" s="1489" t="s">
        <v>1334</v>
      </c>
      <c r="E78" s="1489" t="s">
        <v>1332</v>
      </c>
      <c r="F78" s="1489" t="s">
        <v>1331</v>
      </c>
      <c r="G78" s="1490">
        <v>11</v>
      </c>
      <c r="H78" s="1528">
        <v>19</v>
      </c>
      <c r="I78" s="1968">
        <f t="shared" si="156"/>
        <v>30</v>
      </c>
      <c r="J78" s="1533"/>
      <c r="K78" s="921">
        <f>SUM(SSJR!V27+FEED.!V31+ARC.!V34)</f>
        <v>0</v>
      </c>
      <c r="L78" s="921">
        <f>SUM(SSJR!W27+FEED.!W31+ARC.!W34)</f>
        <v>0</v>
      </c>
      <c r="M78" s="921">
        <f>SUM(SSJR!X27+FEED.!X31+ARC.!X34)</f>
        <v>0</v>
      </c>
      <c r="N78" s="921">
        <f>SUM(SSJR!Y27+FEED.!Y31+ARC.!Y34)</f>
        <v>0</v>
      </c>
      <c r="O78" s="860">
        <f t="shared" si="208"/>
        <v>0</v>
      </c>
      <c r="P78" s="860">
        <f t="shared" si="209"/>
        <v>0</v>
      </c>
      <c r="Q78" s="860">
        <f t="shared" si="210"/>
        <v>0</v>
      </c>
      <c r="R78" s="921">
        <f>SUM(SSJR!AC27+FEED.!AC31+ARC.!AC34)</f>
        <v>0</v>
      </c>
      <c r="S78" s="921">
        <f>SUM(SSJR!AD27+FEED.!AD31+ARC.!AD34)</f>
        <v>0</v>
      </c>
      <c r="T78" s="921">
        <f>SUM(SSJR!AE27+FEED.!AE31+ARC.!AE34)</f>
        <v>0</v>
      </c>
      <c r="U78" s="921">
        <f>SUM(SSJR!AF27+FEED.!AF31+ARC.!AF34)</f>
        <v>0</v>
      </c>
      <c r="V78" s="860">
        <f t="shared" si="211"/>
        <v>0</v>
      </c>
      <c r="W78" s="860">
        <f t="shared" si="212"/>
        <v>0</v>
      </c>
      <c r="X78" s="860">
        <f t="shared" si="213"/>
        <v>0</v>
      </c>
      <c r="Y78" s="921">
        <f>SUM(SSJR!AI27+FEED.!AI31+ARC.!AI34)</f>
        <v>0</v>
      </c>
      <c r="Z78" s="921">
        <f>SUM(SSJR!AJ27+FEED.!AJ31+ARC.!AJ34)</f>
        <v>0</v>
      </c>
      <c r="AA78" s="921">
        <f>SUM(SSJR!AK27+FEED.!AK31+ARC.!AK34)</f>
        <v>0</v>
      </c>
      <c r="AB78" s="921">
        <f>SUM(SSJR!AL27+FEED.!AL31+ARC.!AL34)</f>
        <v>0</v>
      </c>
      <c r="AC78" s="860">
        <f t="shared" si="214"/>
        <v>0</v>
      </c>
      <c r="AD78" s="860">
        <f t="shared" si="215"/>
        <v>0</v>
      </c>
      <c r="AE78" s="860">
        <f t="shared" si="216"/>
        <v>0</v>
      </c>
      <c r="AF78" s="921">
        <f>SUM(SSJR!AO27+FEED.!AO31+ARC.!AO34)</f>
        <v>0</v>
      </c>
      <c r="AG78" s="921">
        <f>SUM(SSJR!AP27+FEED.!AP31+ARC.!AP34)</f>
        <v>0</v>
      </c>
      <c r="AH78" s="921">
        <f>SUM(SSJR!AQ27+FEED.!AQ31+ARC.!AQ34)</f>
        <v>0</v>
      </c>
      <c r="AI78" s="921">
        <f>SUM(SSJR!AR27+FEED.!AR31+ARC.!AR34)</f>
        <v>0</v>
      </c>
      <c r="AJ78" s="860">
        <f t="shared" si="217"/>
        <v>0</v>
      </c>
      <c r="AK78" s="860">
        <f t="shared" si="218"/>
        <v>0</v>
      </c>
      <c r="AL78" s="860">
        <f t="shared" si="219"/>
        <v>0</v>
      </c>
      <c r="AM78" s="921">
        <f>SUM(SSJR!AU27+FEED.!AU31+ARC.!AU34)</f>
        <v>0</v>
      </c>
      <c r="AN78" s="921">
        <f>SUM(SSJR!AV27+FEED.!AV31+ARC.!AV34)</f>
        <v>0</v>
      </c>
      <c r="AO78" s="921">
        <f>SUM(SSJR!AW27+FEED.!AW31+ARC.!AW34)</f>
        <v>0</v>
      </c>
      <c r="AP78" s="921">
        <f>SUM(SSJR!AX27+FEED.!AX31+ARC.!AX34)</f>
        <v>0</v>
      </c>
      <c r="AQ78" s="860">
        <f t="shared" si="169"/>
        <v>0</v>
      </c>
      <c r="AR78" s="860">
        <f t="shared" si="188"/>
        <v>0</v>
      </c>
      <c r="AS78" s="860">
        <f t="shared" si="170"/>
        <v>0</v>
      </c>
      <c r="AT78" s="906">
        <f>SUM(SSJR!BA27+FEED.!BA31+ARC.!BA34)</f>
        <v>0</v>
      </c>
      <c r="AU78" s="906">
        <f>SUM(SSJR!BB27+FEED.!BB31+ARC.!BB34)</f>
        <v>0</v>
      </c>
      <c r="AV78" s="906">
        <f>SUM(SSJR!BC27+FEED.!BC31+ARC.!BC34)</f>
        <v>0</v>
      </c>
      <c r="AW78" s="906">
        <f>SUM(SSJR!BD27+FEED.!BD31+ARC.!BD34)</f>
        <v>0</v>
      </c>
      <c r="AX78" s="860">
        <f t="shared" si="171"/>
        <v>0</v>
      </c>
      <c r="AY78" s="860">
        <f t="shared" si="172"/>
        <v>0</v>
      </c>
      <c r="AZ78" s="860">
        <f t="shared" si="173"/>
        <v>0</v>
      </c>
      <c r="BA78" s="906">
        <f>SUM(SSJR!BG27+FEED.!BG31+ARC.!BG34)</f>
        <v>0</v>
      </c>
      <c r="BB78" s="906">
        <f>SUM(SSJR!BH27+FEED.!BH31+ARC.!BH34)</f>
        <v>0</v>
      </c>
      <c r="BC78" s="906">
        <f>SUM(SSJR!BI27+FEED.!BI31+ARC.!BI34)</f>
        <v>0</v>
      </c>
      <c r="BD78" s="906">
        <f>SUM(SSJR!BJ27+FEED.!BJ31+ARC.!BJ34)</f>
        <v>0</v>
      </c>
      <c r="BE78" s="860">
        <f t="shared" si="174"/>
        <v>0</v>
      </c>
      <c r="BF78" s="860">
        <f t="shared" si="175"/>
        <v>0</v>
      </c>
      <c r="BG78" s="860">
        <f t="shared" si="176"/>
        <v>0</v>
      </c>
      <c r="BH78" s="906">
        <f>SUM(SSJR!BM27+FEED.!BM31+ARC.!BM34)</f>
        <v>0</v>
      </c>
      <c r="BI78" s="906">
        <f>SUM(SSJR!BN27+FEED.!BN31+ARC.!BN34)</f>
        <v>0</v>
      </c>
      <c r="BJ78" s="906">
        <f>SUM(SSJR!BO27+FEED.!BO31+ARC.!BO34)</f>
        <v>0</v>
      </c>
      <c r="BK78" s="906">
        <f>SUM(SSJR!BP27+FEED.!BP31+ARC.!BP34)</f>
        <v>0</v>
      </c>
      <c r="BL78" s="860">
        <f t="shared" si="177"/>
        <v>0</v>
      </c>
      <c r="BM78" s="860">
        <f t="shared" si="178"/>
        <v>0</v>
      </c>
      <c r="BN78" s="860">
        <f t="shared" si="179"/>
        <v>0</v>
      </c>
      <c r="BO78" s="906">
        <f>SUM(SSJR!BS27+FEED.!BS31+ARC.!BS34)</f>
        <v>0</v>
      </c>
      <c r="BP78" s="906">
        <f>SUM(SSJR!BT27+FEED.!BT31+ARC.!BT34)</f>
        <v>0</v>
      </c>
      <c r="BQ78" s="906">
        <f>SUM(SSJR!BU27+FEED.!BU31+ARC.!BU34)</f>
        <v>0</v>
      </c>
      <c r="BR78" s="906">
        <f>SUM(SSJR!BV27+FEED.!BV31+ARC.!BV34)</f>
        <v>0</v>
      </c>
      <c r="BS78" s="860">
        <f t="shared" si="180"/>
        <v>0</v>
      </c>
      <c r="BT78" s="860">
        <f t="shared" si="181"/>
        <v>0</v>
      </c>
      <c r="BU78" s="860">
        <f t="shared" si="182"/>
        <v>0</v>
      </c>
      <c r="BV78" s="906">
        <f>SUM(SSJR!BY27+FEED.!BY31+ARC.!BY34)</f>
        <v>0</v>
      </c>
      <c r="BW78" s="906">
        <f>SUM(SSJR!BZ27+FEED.!BZ31+ARC.!BZ34)</f>
        <v>0</v>
      </c>
      <c r="BX78" s="906">
        <f>SUM(SSJR!CA27+FEED.!CA31+ARC.!CA34)</f>
        <v>0</v>
      </c>
      <c r="BY78" s="906">
        <f>SUM(SSJR!CB27+FEED.!CB31+ARC.!CB34)</f>
        <v>0</v>
      </c>
      <c r="BZ78" s="860">
        <f t="shared" si="183"/>
        <v>0</v>
      </c>
      <c r="CA78" s="860">
        <f t="shared" si="184"/>
        <v>0</v>
      </c>
      <c r="CB78" s="860">
        <f t="shared" si="185"/>
        <v>0</v>
      </c>
      <c r="CC78" s="1977">
        <f t="shared" si="192"/>
        <v>30</v>
      </c>
      <c r="CD78" s="1495" t="s">
        <v>1329</v>
      </c>
      <c r="CE78" s="1495" t="s">
        <v>1330</v>
      </c>
      <c r="CF78" s="1495" t="s">
        <v>1332</v>
      </c>
      <c r="CG78" s="1495" t="s">
        <v>1331</v>
      </c>
      <c r="CH78" s="1490">
        <v>11</v>
      </c>
      <c r="CI78" s="1490">
        <v>19</v>
      </c>
      <c r="CJ78" s="1975">
        <f t="shared" si="220"/>
        <v>30</v>
      </c>
      <c r="CK78" s="1518">
        <f t="shared" si="206"/>
        <v>1</v>
      </c>
      <c r="CM78" s="2183"/>
      <c r="CN78" s="507" t="s">
        <v>1216</v>
      </c>
    </row>
    <row r="79" spans="1:92" ht="19.5" thickBot="1">
      <c r="A79" s="901">
        <f t="shared" si="207"/>
        <v>8</v>
      </c>
      <c r="B79" s="520" t="s">
        <v>583</v>
      </c>
      <c r="C79" s="1488" t="s">
        <v>1335</v>
      </c>
      <c r="D79" s="1489" t="s">
        <v>1332</v>
      </c>
      <c r="E79" s="1489" t="s">
        <v>1331</v>
      </c>
      <c r="F79" s="1489" t="s">
        <v>1336</v>
      </c>
      <c r="G79" s="1490">
        <v>0</v>
      </c>
      <c r="H79" s="1528">
        <v>58</v>
      </c>
      <c r="I79" s="1968">
        <f t="shared" si="156"/>
        <v>58</v>
      </c>
      <c r="J79" s="1533"/>
      <c r="K79" s="921">
        <f>SUM(SSJR!V28+FEED.!V32+ARC.!V35)</f>
        <v>0</v>
      </c>
      <c r="L79" s="921">
        <f>SUM(SSJR!W28+FEED.!W32+ARC.!W35)</f>
        <v>0</v>
      </c>
      <c r="M79" s="921">
        <f>SUM(SSJR!X28+FEED.!X32+ARC.!X35)</f>
        <v>0</v>
      </c>
      <c r="N79" s="921">
        <f>SUM(SSJR!Y28+FEED.!Y32+ARC.!Y35)</f>
        <v>0</v>
      </c>
      <c r="O79" s="860">
        <f t="shared" si="208"/>
        <v>0</v>
      </c>
      <c r="P79" s="860">
        <f t="shared" si="209"/>
        <v>0</v>
      </c>
      <c r="Q79" s="860">
        <f t="shared" si="210"/>
        <v>0</v>
      </c>
      <c r="R79" s="921">
        <f>SUM(SSJR!AC28+FEED.!AC32+ARC.!AC35)</f>
        <v>0</v>
      </c>
      <c r="S79" s="921">
        <f>SUM(SSJR!AD28+FEED.!AD32+ARC.!AD35)</f>
        <v>0</v>
      </c>
      <c r="T79" s="921">
        <f>SUM(SSJR!AE28+FEED.!AE32+ARC.!AE35)</f>
        <v>0</v>
      </c>
      <c r="U79" s="921">
        <f>SUM(SSJR!AF28+FEED.!AF32+ARC.!AF35)</f>
        <v>0</v>
      </c>
      <c r="V79" s="860">
        <f t="shared" si="211"/>
        <v>0</v>
      </c>
      <c r="W79" s="860">
        <f t="shared" si="212"/>
        <v>0</v>
      </c>
      <c r="X79" s="860">
        <f t="shared" si="213"/>
        <v>0</v>
      </c>
      <c r="Y79" s="921">
        <f>SUM(SSJR!AI28+FEED.!AI32+ARC.!AI35)</f>
        <v>0</v>
      </c>
      <c r="Z79" s="921">
        <f>SUM(SSJR!AJ28+FEED.!AJ32+ARC.!AJ35)</f>
        <v>0</v>
      </c>
      <c r="AA79" s="921">
        <f>SUM(SSJR!AK28+FEED.!AK32+ARC.!AK35)</f>
        <v>0</v>
      </c>
      <c r="AB79" s="921">
        <f>SUM(SSJR!AL28+FEED.!AL32+ARC.!AL35)</f>
        <v>0</v>
      </c>
      <c r="AC79" s="860">
        <f t="shared" si="214"/>
        <v>0</v>
      </c>
      <c r="AD79" s="860">
        <f t="shared" si="215"/>
        <v>0</v>
      </c>
      <c r="AE79" s="860">
        <f t="shared" si="216"/>
        <v>0</v>
      </c>
      <c r="AF79" s="921">
        <f>SUM(SSJR!AO28+FEED.!AO32+ARC.!AO35)</f>
        <v>0</v>
      </c>
      <c r="AG79" s="921">
        <f>SUM(SSJR!AP28+FEED.!AP32+ARC.!AP35)</f>
        <v>0</v>
      </c>
      <c r="AH79" s="921">
        <f>SUM(SSJR!AQ28+FEED.!AQ32+ARC.!AQ35)</f>
        <v>0</v>
      </c>
      <c r="AI79" s="921">
        <f>SUM(SSJR!AR28+FEED.!AR32+ARC.!AR35)</f>
        <v>0</v>
      </c>
      <c r="AJ79" s="860">
        <f t="shared" si="217"/>
        <v>0</v>
      </c>
      <c r="AK79" s="860">
        <f t="shared" si="218"/>
        <v>0</v>
      </c>
      <c r="AL79" s="860">
        <f t="shared" si="219"/>
        <v>0</v>
      </c>
      <c r="AM79" s="921">
        <f>SUM(SSJR!AU28+FEED.!AU32+ARC.!AU35)</f>
        <v>0</v>
      </c>
      <c r="AN79" s="921">
        <f>SUM(SSJR!AV28+FEED.!AV32+ARC.!AV35)</f>
        <v>0</v>
      </c>
      <c r="AO79" s="921">
        <f>SUM(SSJR!AW28+FEED.!AW32+ARC.!AW35)</f>
        <v>0</v>
      </c>
      <c r="AP79" s="921">
        <f>SUM(SSJR!AX28+FEED.!AX32+ARC.!AX35)</f>
        <v>0</v>
      </c>
      <c r="AQ79" s="860">
        <f t="shared" si="169"/>
        <v>0</v>
      </c>
      <c r="AR79" s="860">
        <v>47</v>
      </c>
      <c r="AS79" s="860">
        <f t="shared" si="170"/>
        <v>47</v>
      </c>
      <c r="AT79" s="906">
        <f>SUM(SSJR!BA28+FEED.!BA32+ARC.!BA35)</f>
        <v>0</v>
      </c>
      <c r="AU79" s="906">
        <f>SUM(SSJR!BB28+FEED.!BB32+ARC.!BB35)</f>
        <v>0</v>
      </c>
      <c r="AV79" s="906">
        <f>SUM(SSJR!BC28+FEED.!BC32+ARC.!BC35)</f>
        <v>0</v>
      </c>
      <c r="AW79" s="906">
        <f>SUM(SSJR!BD28+FEED.!BD32+ARC.!BD35)</f>
        <v>0</v>
      </c>
      <c r="AX79" s="860">
        <f t="shared" si="171"/>
        <v>0</v>
      </c>
      <c r="AY79" s="860">
        <f t="shared" si="172"/>
        <v>0</v>
      </c>
      <c r="AZ79" s="860">
        <f t="shared" si="173"/>
        <v>0</v>
      </c>
      <c r="BA79" s="906">
        <f>SUM(SSJR!BG28+FEED.!BG32+ARC.!BG35)</f>
        <v>0</v>
      </c>
      <c r="BB79" s="906">
        <f>SUM(SSJR!BH28+FEED.!BH32+ARC.!BH35)</f>
        <v>0</v>
      </c>
      <c r="BC79" s="906">
        <f>SUM(SSJR!BI28+FEED.!BI32+ARC.!BI35)</f>
        <v>0</v>
      </c>
      <c r="BD79" s="906">
        <f>SUM(SSJR!BJ28+FEED.!BJ32+ARC.!BJ35)</f>
        <v>0</v>
      </c>
      <c r="BE79" s="860">
        <f t="shared" si="174"/>
        <v>0</v>
      </c>
      <c r="BF79" s="860">
        <f t="shared" si="175"/>
        <v>0</v>
      </c>
      <c r="BG79" s="860">
        <f t="shared" si="176"/>
        <v>0</v>
      </c>
      <c r="BH79" s="906">
        <f>SUM(SSJR!BM28+FEED.!BM32+ARC.!BM35)</f>
        <v>0</v>
      </c>
      <c r="BI79" s="906">
        <f>SUM(SSJR!BN28+FEED.!BN32+ARC.!BN35)</f>
        <v>0</v>
      </c>
      <c r="BJ79" s="906">
        <f>SUM(SSJR!BO28+FEED.!BO32+ARC.!BO35)</f>
        <v>0</v>
      </c>
      <c r="BK79" s="906">
        <f>SUM(SSJR!BP28+FEED.!BP32+ARC.!BP35)</f>
        <v>0</v>
      </c>
      <c r="BL79" s="860">
        <f t="shared" si="177"/>
        <v>0</v>
      </c>
      <c r="BM79" s="860">
        <f t="shared" si="178"/>
        <v>0</v>
      </c>
      <c r="BN79" s="860">
        <f t="shared" si="179"/>
        <v>0</v>
      </c>
      <c r="BO79" s="906">
        <f>SUM(SSJR!BS28+FEED.!BS32+ARC.!BS35)</f>
        <v>0</v>
      </c>
      <c r="BP79" s="906">
        <f>SUM(SSJR!BT28+FEED.!BT32+ARC.!BT35)</f>
        <v>0</v>
      </c>
      <c r="BQ79" s="906">
        <f>SUM(SSJR!BU28+FEED.!BU32+ARC.!BU35)</f>
        <v>0</v>
      </c>
      <c r="BR79" s="906">
        <f>SUM(SSJR!BV28+FEED.!BV32+ARC.!BV35)</f>
        <v>0</v>
      </c>
      <c r="BS79" s="860">
        <f t="shared" si="180"/>
        <v>0</v>
      </c>
      <c r="BT79" s="860">
        <f t="shared" si="181"/>
        <v>0</v>
      </c>
      <c r="BU79" s="860">
        <f t="shared" si="182"/>
        <v>0</v>
      </c>
      <c r="BV79" s="906">
        <f>SUM(SSJR!BY28+FEED.!BY32+ARC.!BY35)</f>
        <v>0</v>
      </c>
      <c r="BW79" s="906">
        <f>SUM(SSJR!BZ28+FEED.!BZ32+ARC.!BZ35)</f>
        <v>0</v>
      </c>
      <c r="BX79" s="906">
        <f>SUM(SSJR!CA28+FEED.!CA32+ARC.!CA35)</f>
        <v>0</v>
      </c>
      <c r="BY79" s="906">
        <f>SUM(SSJR!CB28+FEED.!CB32+ARC.!CB35)</f>
        <v>0</v>
      </c>
      <c r="BZ79" s="860">
        <f t="shared" si="183"/>
        <v>0</v>
      </c>
      <c r="CA79" s="860">
        <f t="shared" si="184"/>
        <v>0</v>
      </c>
      <c r="CB79" s="860">
        <f t="shared" si="185"/>
        <v>0</v>
      </c>
      <c r="CC79" s="1977">
        <f t="shared" si="192"/>
        <v>58</v>
      </c>
      <c r="CD79" s="1495" t="s">
        <v>1342</v>
      </c>
      <c r="CE79" s="1495" t="s">
        <v>1332</v>
      </c>
      <c r="CF79" s="1495" t="s">
        <v>1331</v>
      </c>
      <c r="CG79" s="1495" t="s">
        <v>1343</v>
      </c>
      <c r="CH79" s="1490">
        <v>0</v>
      </c>
      <c r="CI79" s="1490">
        <v>47</v>
      </c>
      <c r="CJ79" s="1975">
        <f>Q79+X79+AE79+AL79+AS79+AZ79+BG79+BN79+BU79+CB79</f>
        <v>47</v>
      </c>
      <c r="CK79" s="1518">
        <f t="shared" si="206"/>
        <v>0.81034482758620685</v>
      </c>
      <c r="CM79" s="2183"/>
      <c r="CN79" s="507" t="s">
        <v>1216</v>
      </c>
    </row>
    <row r="80" spans="1:92" ht="27.75" thickBot="1">
      <c r="A80" s="901">
        <f t="shared" si="207"/>
        <v>9</v>
      </c>
      <c r="B80" s="520" t="s">
        <v>582</v>
      </c>
      <c r="C80" s="1488" t="s">
        <v>1335</v>
      </c>
      <c r="D80" s="1489" t="s">
        <v>1332</v>
      </c>
      <c r="E80" s="1489" t="s">
        <v>1331</v>
      </c>
      <c r="F80" s="1489" t="s">
        <v>1336</v>
      </c>
      <c r="G80" s="1490">
        <v>0</v>
      </c>
      <c r="H80" s="1528">
        <v>58</v>
      </c>
      <c r="I80" s="1968">
        <f t="shared" si="156"/>
        <v>58</v>
      </c>
      <c r="J80" s="1533"/>
      <c r="K80" s="921">
        <f>SUM(SSJR!V29+FEED.!V33+ARC.!V36)</f>
        <v>0</v>
      </c>
      <c r="L80" s="921">
        <f>SUM(SSJR!W29+FEED.!W33+ARC.!W36)</f>
        <v>0</v>
      </c>
      <c r="M80" s="921">
        <f>SUM(SSJR!X29+FEED.!X33+ARC.!X36)</f>
        <v>0</v>
      </c>
      <c r="N80" s="921">
        <f>SUM(SSJR!Y29+FEED.!Y33+ARC.!Y36)</f>
        <v>0</v>
      </c>
      <c r="O80" s="860">
        <f t="shared" si="208"/>
        <v>0</v>
      </c>
      <c r="P80" s="860">
        <f t="shared" si="209"/>
        <v>0</v>
      </c>
      <c r="Q80" s="860">
        <f t="shared" si="210"/>
        <v>0</v>
      </c>
      <c r="R80" s="921">
        <f>SUM(SSJR!AC29+FEED.!AC33+ARC.!AC36)</f>
        <v>0</v>
      </c>
      <c r="S80" s="921">
        <f>SUM(SSJR!AD29+FEED.!AD33+ARC.!AD36)</f>
        <v>0</v>
      </c>
      <c r="T80" s="921">
        <f>SUM(SSJR!AE29+FEED.!AE33+ARC.!AE36)</f>
        <v>0</v>
      </c>
      <c r="U80" s="921">
        <f>SUM(SSJR!AF29+FEED.!AF33+ARC.!AF36)</f>
        <v>0</v>
      </c>
      <c r="V80" s="860">
        <f t="shared" si="211"/>
        <v>0</v>
      </c>
      <c r="W80" s="860">
        <f t="shared" si="212"/>
        <v>0</v>
      </c>
      <c r="X80" s="860">
        <f t="shared" si="213"/>
        <v>0</v>
      </c>
      <c r="Y80" s="921">
        <f>SUM(SSJR!AI29+FEED.!AI33+ARC.!AI36)</f>
        <v>0</v>
      </c>
      <c r="Z80" s="921">
        <f>SUM(SSJR!AJ29+FEED.!AJ33+ARC.!AJ36)</f>
        <v>0</v>
      </c>
      <c r="AA80" s="921">
        <f>SUM(SSJR!AK29+FEED.!AK33+ARC.!AK36)</f>
        <v>0</v>
      </c>
      <c r="AB80" s="921">
        <f>SUM(SSJR!AL29+FEED.!AL33+ARC.!AL36)</f>
        <v>0</v>
      </c>
      <c r="AC80" s="860">
        <f t="shared" si="214"/>
        <v>0</v>
      </c>
      <c r="AD80" s="860">
        <f t="shared" si="215"/>
        <v>0</v>
      </c>
      <c r="AE80" s="860">
        <f t="shared" si="216"/>
        <v>0</v>
      </c>
      <c r="AF80" s="921">
        <f>SUM(SSJR!AO29+FEED.!AO33+ARC.!AO36)</f>
        <v>0</v>
      </c>
      <c r="AG80" s="921">
        <f>SUM(SSJR!AP29+FEED.!AP33+ARC.!AP36)</f>
        <v>0</v>
      </c>
      <c r="AH80" s="921">
        <f>SUM(SSJR!AQ29+FEED.!AQ33+ARC.!AQ36)</f>
        <v>0</v>
      </c>
      <c r="AI80" s="921">
        <f>SUM(SSJR!AR29+FEED.!AR33+ARC.!AR36)</f>
        <v>0</v>
      </c>
      <c r="AJ80" s="860">
        <f t="shared" si="217"/>
        <v>0</v>
      </c>
      <c r="AK80" s="860">
        <f t="shared" si="218"/>
        <v>0</v>
      </c>
      <c r="AL80" s="860">
        <f t="shared" si="219"/>
        <v>0</v>
      </c>
      <c r="AM80" s="921">
        <f>SUM(SSJR!AU29+FEED.!AU33+ARC.!AU36)</f>
        <v>0</v>
      </c>
      <c r="AN80" s="921">
        <f>SUM(SSJR!AV29+FEED.!AV33+ARC.!AV36)</f>
        <v>0</v>
      </c>
      <c r="AO80" s="921">
        <f>SUM(SSJR!AW29+FEED.!AW33+ARC.!AW36)</f>
        <v>0</v>
      </c>
      <c r="AP80" s="921">
        <f>SUM(SSJR!AX29+FEED.!AX33+ARC.!AX36)</f>
        <v>0</v>
      </c>
      <c r="AQ80" s="860">
        <f t="shared" si="169"/>
        <v>0</v>
      </c>
      <c r="AR80" s="860">
        <v>47</v>
      </c>
      <c r="AS80" s="860">
        <f t="shared" si="170"/>
        <v>47</v>
      </c>
      <c r="AT80" s="906">
        <f>SUM(SSJR!BA29+FEED.!BA33+ARC.!BA36)</f>
        <v>0</v>
      </c>
      <c r="AU80" s="906">
        <f>SUM(SSJR!BB29+FEED.!BB33+ARC.!BB36)</f>
        <v>0</v>
      </c>
      <c r="AV80" s="906">
        <f>SUM(SSJR!BC29+FEED.!BC33+ARC.!BC36)</f>
        <v>0</v>
      </c>
      <c r="AW80" s="906">
        <f>SUM(SSJR!BD29+FEED.!BD33+ARC.!BD36)</f>
        <v>0</v>
      </c>
      <c r="AX80" s="860">
        <f t="shared" si="171"/>
        <v>0</v>
      </c>
      <c r="AY80" s="860">
        <f t="shared" si="172"/>
        <v>0</v>
      </c>
      <c r="AZ80" s="860">
        <f t="shared" si="173"/>
        <v>0</v>
      </c>
      <c r="BA80" s="906">
        <f>SUM(SSJR!BG29+FEED.!BG33+ARC.!BG36)</f>
        <v>0</v>
      </c>
      <c r="BB80" s="906">
        <f>SUM(SSJR!BH29+FEED.!BH33+ARC.!BH36)</f>
        <v>0</v>
      </c>
      <c r="BC80" s="906">
        <f>SUM(SSJR!BI29+FEED.!BI33+ARC.!BI36)</f>
        <v>0</v>
      </c>
      <c r="BD80" s="906">
        <f>SUM(SSJR!BJ29+FEED.!BJ33+ARC.!BJ36)</f>
        <v>0</v>
      </c>
      <c r="BE80" s="860">
        <f t="shared" si="174"/>
        <v>0</v>
      </c>
      <c r="BF80" s="860">
        <f t="shared" si="175"/>
        <v>0</v>
      </c>
      <c r="BG80" s="860">
        <f t="shared" si="176"/>
        <v>0</v>
      </c>
      <c r="BH80" s="906">
        <f>SUM(SSJR!BM29+FEED.!BM33+ARC.!BM36)</f>
        <v>0</v>
      </c>
      <c r="BI80" s="906">
        <f>SUM(SSJR!BN29+FEED.!BN33+ARC.!BN36)</f>
        <v>0</v>
      </c>
      <c r="BJ80" s="906">
        <f>SUM(SSJR!BO29+FEED.!BO33+ARC.!BO36)</f>
        <v>0</v>
      </c>
      <c r="BK80" s="906">
        <f>SUM(SSJR!BP29+FEED.!BP33+ARC.!BP36)</f>
        <v>0</v>
      </c>
      <c r="BL80" s="860">
        <f t="shared" si="177"/>
        <v>0</v>
      </c>
      <c r="BM80" s="860">
        <f t="shared" si="178"/>
        <v>0</v>
      </c>
      <c r="BN80" s="860">
        <f t="shared" si="179"/>
        <v>0</v>
      </c>
      <c r="BO80" s="906">
        <f>SUM(SSJR!BS29+FEED.!BS33+ARC.!BS36)</f>
        <v>0</v>
      </c>
      <c r="BP80" s="906">
        <f>SUM(SSJR!BT29+FEED.!BT33+ARC.!BT36)</f>
        <v>0</v>
      </c>
      <c r="BQ80" s="906">
        <f>SUM(SSJR!BU29+FEED.!BU33+ARC.!BU36)</f>
        <v>0</v>
      </c>
      <c r="BR80" s="906">
        <f>SUM(SSJR!BV29+FEED.!BV33+ARC.!BV36)</f>
        <v>0</v>
      </c>
      <c r="BS80" s="860">
        <f t="shared" si="180"/>
        <v>0</v>
      </c>
      <c r="BT80" s="860">
        <f t="shared" si="181"/>
        <v>0</v>
      </c>
      <c r="BU80" s="860">
        <f t="shared" si="182"/>
        <v>0</v>
      </c>
      <c r="BV80" s="906">
        <f>SUM(SSJR!BY29+FEED.!BY33+ARC.!BY36)</f>
        <v>0</v>
      </c>
      <c r="BW80" s="906">
        <f>SUM(SSJR!BZ29+FEED.!BZ33+ARC.!BZ36)</f>
        <v>0</v>
      </c>
      <c r="BX80" s="906">
        <f>SUM(SSJR!CA29+FEED.!CA33+ARC.!CA36)</f>
        <v>0</v>
      </c>
      <c r="BY80" s="906">
        <f>SUM(SSJR!CB29+FEED.!CB33+ARC.!CB36)</f>
        <v>0</v>
      </c>
      <c r="BZ80" s="860">
        <f t="shared" si="183"/>
        <v>0</v>
      </c>
      <c r="CA80" s="860">
        <f t="shared" si="184"/>
        <v>0</v>
      </c>
      <c r="CB80" s="860">
        <f t="shared" si="185"/>
        <v>0</v>
      </c>
      <c r="CC80" s="1977">
        <f t="shared" si="192"/>
        <v>58</v>
      </c>
      <c r="CD80" s="1495" t="s">
        <v>1342</v>
      </c>
      <c r="CE80" s="1495"/>
      <c r="CF80" s="1495" t="s">
        <v>1331</v>
      </c>
      <c r="CG80" s="1495" t="s">
        <v>1343</v>
      </c>
      <c r="CH80" s="1490">
        <v>0</v>
      </c>
      <c r="CI80" s="1490">
        <v>47</v>
      </c>
      <c r="CJ80" s="1975">
        <f>Q80+X80+AE80+AL80+AS80+AZ80+BG80+BN80+BU80+CB80</f>
        <v>47</v>
      </c>
      <c r="CK80" s="1518">
        <f t="shared" si="206"/>
        <v>0.81034482758620685</v>
      </c>
      <c r="CM80" s="2183"/>
      <c r="CN80" s="507" t="s">
        <v>1216</v>
      </c>
    </row>
    <row r="81" spans="1:92" ht="27.75" thickBot="1">
      <c r="A81" s="901">
        <f t="shared" si="207"/>
        <v>10</v>
      </c>
      <c r="B81" s="520" t="s">
        <v>586</v>
      </c>
      <c r="C81" s="1488" t="s">
        <v>1337</v>
      </c>
      <c r="D81" s="1489" t="s">
        <v>1338</v>
      </c>
      <c r="E81" s="1489" t="s">
        <v>1339</v>
      </c>
      <c r="F81" s="1489" t="s">
        <v>1332</v>
      </c>
      <c r="G81" s="1490">
        <v>10</v>
      </c>
      <c r="H81" s="1528">
        <v>20</v>
      </c>
      <c r="I81" s="1968">
        <f t="shared" si="156"/>
        <v>30</v>
      </c>
      <c r="J81" s="1533"/>
      <c r="K81" s="921" t="e">
        <f>SUM(SSJR!V30+FEED.!#REF!+ARC.!V37)</f>
        <v>#REF!</v>
      </c>
      <c r="L81" s="921" t="e">
        <f>SUM(SSJR!W30+FEED.!#REF!+ARC.!W37)</f>
        <v>#REF!</v>
      </c>
      <c r="M81" s="921" t="e">
        <f>SUM(SSJR!X30+FEED.!#REF!+ARC.!X37)</f>
        <v>#REF!</v>
      </c>
      <c r="N81" s="921" t="e">
        <f>SUM(SSJR!Y30+FEED.!#REF!+ARC.!Y37)</f>
        <v>#REF!</v>
      </c>
      <c r="O81" s="860" t="e">
        <f t="shared" si="208"/>
        <v>#REF!</v>
      </c>
      <c r="P81" s="860" t="e">
        <f t="shared" si="209"/>
        <v>#REF!</v>
      </c>
      <c r="Q81" s="860" t="e">
        <f t="shared" si="210"/>
        <v>#REF!</v>
      </c>
      <c r="R81" s="921" t="e">
        <f>SUM(SSJR!AC30+FEED.!#REF!+ARC.!AC37)</f>
        <v>#REF!</v>
      </c>
      <c r="S81" s="921" t="e">
        <f>SUM(SSJR!AD30+FEED.!#REF!+ARC.!AD37)</f>
        <v>#REF!</v>
      </c>
      <c r="T81" s="921" t="e">
        <f>SUM(SSJR!AE30+FEED.!#REF!+ARC.!AE37)</f>
        <v>#REF!</v>
      </c>
      <c r="U81" s="921" t="e">
        <f>SUM(SSJR!AF30+FEED.!#REF!+ARC.!AF37)</f>
        <v>#REF!</v>
      </c>
      <c r="V81" s="860" t="e">
        <f t="shared" si="211"/>
        <v>#REF!</v>
      </c>
      <c r="W81" s="860" t="e">
        <f t="shared" si="212"/>
        <v>#REF!</v>
      </c>
      <c r="X81" s="860" t="e">
        <f t="shared" si="213"/>
        <v>#REF!</v>
      </c>
      <c r="Y81" s="921" t="e">
        <f>SUM(SSJR!AI30+FEED.!#REF!+ARC.!AI37)</f>
        <v>#REF!</v>
      </c>
      <c r="Z81" s="921" t="e">
        <f>SUM(SSJR!AJ30+FEED.!#REF!+ARC.!AJ37)</f>
        <v>#REF!</v>
      </c>
      <c r="AA81" s="921" t="e">
        <f>SUM(SSJR!AK30+FEED.!#REF!+ARC.!AK37)</f>
        <v>#REF!</v>
      </c>
      <c r="AB81" s="921" t="e">
        <f>SUM(SSJR!AL30+FEED.!#REF!+ARC.!AL37)</f>
        <v>#REF!</v>
      </c>
      <c r="AC81" s="860" t="e">
        <f t="shared" si="214"/>
        <v>#REF!</v>
      </c>
      <c r="AD81" s="860" t="e">
        <f t="shared" si="215"/>
        <v>#REF!</v>
      </c>
      <c r="AE81" s="860" t="e">
        <f t="shared" si="216"/>
        <v>#REF!</v>
      </c>
      <c r="AF81" s="921" t="e">
        <f>SUM(SSJR!AO30+FEED.!#REF!+ARC.!AO37)</f>
        <v>#REF!</v>
      </c>
      <c r="AG81" s="921" t="e">
        <f>SUM(SSJR!AP30+FEED.!#REF!+ARC.!AP37)</f>
        <v>#REF!</v>
      </c>
      <c r="AH81" s="921" t="e">
        <f>SUM(SSJR!AQ30+FEED.!#REF!+ARC.!AQ37)</f>
        <v>#REF!</v>
      </c>
      <c r="AI81" s="921" t="e">
        <f>SUM(SSJR!AR30+FEED.!#REF!+ARC.!AR37)</f>
        <v>#REF!</v>
      </c>
      <c r="AJ81" s="860" t="e">
        <f t="shared" si="217"/>
        <v>#REF!</v>
      </c>
      <c r="AK81" s="860" t="e">
        <f t="shared" si="218"/>
        <v>#REF!</v>
      </c>
      <c r="AL81" s="860" t="e">
        <f t="shared" si="219"/>
        <v>#REF!</v>
      </c>
      <c r="AM81" s="921" t="e">
        <f>SUM(SSJR!AU30+FEED.!#REF!+ARC.!AU37)</f>
        <v>#REF!</v>
      </c>
      <c r="AN81" s="921" t="e">
        <f>SUM(SSJR!AV30+FEED.!#REF!+ARC.!AV37)</f>
        <v>#REF!</v>
      </c>
      <c r="AO81" s="921" t="e">
        <f>SUM(SSJR!AW30+FEED.!#REF!+ARC.!AW37)</f>
        <v>#REF!</v>
      </c>
      <c r="AP81" s="921" t="e">
        <f>SUM(SSJR!AX30+FEED.!#REF!+ARC.!AX37)</f>
        <v>#REF!</v>
      </c>
      <c r="AQ81" s="860" t="e">
        <f t="shared" si="169"/>
        <v>#REF!</v>
      </c>
      <c r="AR81" s="860" t="e">
        <f t="shared" si="188"/>
        <v>#REF!</v>
      </c>
      <c r="AS81" s="860" t="e">
        <f t="shared" si="170"/>
        <v>#REF!</v>
      </c>
      <c r="AT81" s="906" t="e">
        <f>SUM(SSJR!BA30+FEED.!#REF!+ARC.!BA37)</f>
        <v>#REF!</v>
      </c>
      <c r="AU81" s="906" t="e">
        <f>SUM(SSJR!BB30+FEED.!#REF!+ARC.!BB37)</f>
        <v>#REF!</v>
      </c>
      <c r="AV81" s="906" t="e">
        <f>SUM(SSJR!BC30+FEED.!#REF!+ARC.!BC37)</f>
        <v>#REF!</v>
      </c>
      <c r="AW81" s="906" t="e">
        <f>SUM(SSJR!BD30+FEED.!#REF!+ARC.!BD37)</f>
        <v>#REF!</v>
      </c>
      <c r="AX81" s="860">
        <v>10</v>
      </c>
      <c r="AY81" s="860">
        <v>20</v>
      </c>
      <c r="AZ81" s="860">
        <v>30</v>
      </c>
      <c r="BA81" s="906" t="e">
        <f>SUM(SSJR!BG30+FEED.!#REF!+ARC.!BG37)</f>
        <v>#REF!</v>
      </c>
      <c r="BB81" s="906" t="e">
        <f>SUM(SSJR!BH30+FEED.!#REF!+ARC.!BH37)</f>
        <v>#REF!</v>
      </c>
      <c r="BC81" s="906" t="e">
        <f>SUM(SSJR!BI30+FEED.!#REF!+ARC.!BI37)</f>
        <v>#REF!</v>
      </c>
      <c r="BD81" s="906" t="e">
        <f>SUM(SSJR!BJ30+FEED.!#REF!+ARC.!BJ37)</f>
        <v>#REF!</v>
      </c>
      <c r="BE81" s="860" t="e">
        <f t="shared" si="174"/>
        <v>#REF!</v>
      </c>
      <c r="BF81" s="860" t="e">
        <f t="shared" si="175"/>
        <v>#REF!</v>
      </c>
      <c r="BG81" s="860" t="e">
        <f t="shared" si="176"/>
        <v>#REF!</v>
      </c>
      <c r="BH81" s="906" t="e">
        <f>SUM(SSJR!BM30+FEED.!#REF!+ARC.!BM37)</f>
        <v>#REF!</v>
      </c>
      <c r="BI81" s="906" t="e">
        <f>SUM(SSJR!BN30+FEED.!#REF!+ARC.!BN37)</f>
        <v>#REF!</v>
      </c>
      <c r="BJ81" s="906" t="e">
        <f>SUM(SSJR!BO30+FEED.!#REF!+ARC.!BO37)</f>
        <v>#REF!</v>
      </c>
      <c r="BK81" s="906" t="e">
        <f>SUM(SSJR!BP30+FEED.!#REF!+ARC.!BP37)</f>
        <v>#REF!</v>
      </c>
      <c r="BL81" s="860" t="e">
        <f t="shared" si="177"/>
        <v>#REF!</v>
      </c>
      <c r="BM81" s="860" t="e">
        <f t="shared" si="178"/>
        <v>#REF!</v>
      </c>
      <c r="BN81" s="860" t="e">
        <f t="shared" si="179"/>
        <v>#REF!</v>
      </c>
      <c r="BO81" s="906" t="e">
        <f>SUM(SSJR!BS30+FEED.!#REF!+ARC.!BS37)</f>
        <v>#REF!</v>
      </c>
      <c r="BP81" s="906" t="e">
        <f>SUM(SSJR!BT30+FEED.!#REF!+ARC.!BT37)</f>
        <v>#REF!</v>
      </c>
      <c r="BQ81" s="906" t="e">
        <f>SUM(SSJR!BU30+FEED.!#REF!+ARC.!BU37)</f>
        <v>#REF!</v>
      </c>
      <c r="BR81" s="906" t="e">
        <f>SUM(SSJR!BV30+FEED.!#REF!+ARC.!BV37)</f>
        <v>#REF!</v>
      </c>
      <c r="BS81" s="860" t="e">
        <f t="shared" si="180"/>
        <v>#REF!</v>
      </c>
      <c r="BT81" s="860" t="e">
        <f t="shared" si="181"/>
        <v>#REF!</v>
      </c>
      <c r="BU81" s="860" t="e">
        <f t="shared" si="182"/>
        <v>#REF!</v>
      </c>
      <c r="BV81" s="906" t="e">
        <f>SUM(SSJR!BY30+FEED.!#REF!+ARC.!BY37)</f>
        <v>#REF!</v>
      </c>
      <c r="BW81" s="906" t="e">
        <f>SUM(SSJR!BZ30+FEED.!#REF!+ARC.!BZ37)</f>
        <v>#REF!</v>
      </c>
      <c r="BX81" s="906" t="e">
        <f>SUM(SSJR!CA30+FEED.!#REF!+ARC.!CA37)</f>
        <v>#REF!</v>
      </c>
      <c r="BY81" s="906" t="e">
        <f>SUM(SSJR!CB30+FEED.!#REF!+ARC.!CB37)</f>
        <v>#REF!</v>
      </c>
      <c r="BZ81" s="860" t="e">
        <f t="shared" si="183"/>
        <v>#REF!</v>
      </c>
      <c r="CA81" s="860" t="e">
        <f t="shared" si="184"/>
        <v>#REF!</v>
      </c>
      <c r="CB81" s="860" t="e">
        <f t="shared" si="185"/>
        <v>#REF!</v>
      </c>
      <c r="CC81" s="1977">
        <f t="shared" si="192"/>
        <v>30</v>
      </c>
      <c r="CD81" s="1495" t="s">
        <v>1337</v>
      </c>
      <c r="CE81" s="1495" t="s">
        <v>1338</v>
      </c>
      <c r="CF81" s="1495" t="s">
        <v>1331</v>
      </c>
      <c r="CG81" s="1495" t="s">
        <v>1331</v>
      </c>
      <c r="CH81" s="1490">
        <v>10</v>
      </c>
      <c r="CI81" s="1490">
        <v>20</v>
      </c>
      <c r="CJ81" s="1975">
        <f>CH81+CI81</f>
        <v>30</v>
      </c>
      <c r="CK81" s="1518">
        <f t="shared" si="206"/>
        <v>1</v>
      </c>
      <c r="CM81" s="2183"/>
      <c r="CN81" s="507" t="s">
        <v>1216</v>
      </c>
    </row>
    <row r="82" spans="1:92" s="514" customFormat="1" ht="27.75" thickBot="1">
      <c r="A82" s="901">
        <f t="shared" si="207"/>
        <v>11</v>
      </c>
      <c r="B82" s="713" t="s">
        <v>951</v>
      </c>
      <c r="C82" s="1488" t="s">
        <v>1332</v>
      </c>
      <c r="D82" s="1489" t="s">
        <v>1331</v>
      </c>
      <c r="E82" s="1489" t="s">
        <v>1332</v>
      </c>
      <c r="F82" s="1489" t="s">
        <v>1332</v>
      </c>
      <c r="G82" s="1490">
        <v>0</v>
      </c>
      <c r="H82" s="1528">
        <v>0</v>
      </c>
      <c r="I82" s="1968">
        <v>4</v>
      </c>
      <c r="J82" s="1533"/>
      <c r="K82" s="921">
        <f>SUM(SSJR!V31+FEED.!V34+ARC.!V38)</f>
        <v>0</v>
      </c>
      <c r="L82" s="921">
        <f>SUM(SSJR!W31+FEED.!W34+ARC.!W38)</f>
        <v>0</v>
      </c>
      <c r="M82" s="921">
        <f>SUM(SSJR!X31+FEED.!X34+ARC.!X38)</f>
        <v>0</v>
      </c>
      <c r="N82" s="921">
        <f>SUM(SSJR!Y31+FEED.!Y34+ARC.!Y38)</f>
        <v>0</v>
      </c>
      <c r="O82" s="860">
        <f t="shared" si="208"/>
        <v>0</v>
      </c>
      <c r="P82" s="860">
        <f t="shared" si="209"/>
        <v>0</v>
      </c>
      <c r="Q82" s="860">
        <f t="shared" si="210"/>
        <v>0</v>
      </c>
      <c r="R82" s="921">
        <f>SUM(SSJR!AC31+FEED.!AC34+ARC.!AC38)</f>
        <v>6</v>
      </c>
      <c r="S82" s="921">
        <f>SUM(SSJR!AD31+FEED.!AD34+ARC.!AD38)</f>
        <v>21</v>
      </c>
      <c r="T82" s="921">
        <f>SUM(SSJR!AE31+FEED.!AE34+ARC.!AE38)</f>
        <v>0</v>
      </c>
      <c r="U82" s="921">
        <f>SUM(SSJR!AF31+FEED.!AF34+ARC.!AF38)</f>
        <v>0</v>
      </c>
      <c r="V82" s="860">
        <f t="shared" si="211"/>
        <v>21</v>
      </c>
      <c r="W82" s="860">
        <f t="shared" si="212"/>
        <v>6</v>
      </c>
      <c r="X82" s="860">
        <f t="shared" si="213"/>
        <v>27</v>
      </c>
      <c r="Y82" s="921">
        <f>SUM(SSJR!AI31+FEED.!AI34+ARC.!AI38)</f>
        <v>0</v>
      </c>
      <c r="Z82" s="921">
        <f>SUM(SSJR!AJ31+FEED.!AJ34+ARC.!AJ38)</f>
        <v>0</v>
      </c>
      <c r="AA82" s="921">
        <f>SUM(SSJR!AK31+FEED.!AK34+ARC.!AK38)</f>
        <v>0</v>
      </c>
      <c r="AB82" s="921">
        <f>SUM(SSJR!AL31+FEED.!AL34+ARC.!AL38)</f>
        <v>0</v>
      </c>
      <c r="AC82" s="860">
        <f t="shared" si="214"/>
        <v>0</v>
      </c>
      <c r="AD82" s="860">
        <f t="shared" si="215"/>
        <v>0</v>
      </c>
      <c r="AE82" s="860">
        <f t="shared" si="216"/>
        <v>0</v>
      </c>
      <c r="AF82" s="921">
        <f>SUM(SSJR!AO31+FEED.!AO34+ARC.!AO38)</f>
        <v>1</v>
      </c>
      <c r="AG82" s="921">
        <f>SUM(SSJR!AP31+FEED.!AP34+ARC.!AP38)</f>
        <v>3</v>
      </c>
      <c r="AH82" s="921">
        <f>SUM(SSJR!AQ31+FEED.!AQ34+ARC.!AQ38)</f>
        <v>0</v>
      </c>
      <c r="AI82" s="921">
        <f>SUM(SSJR!AR31+FEED.!AR34+ARC.!AR38)</f>
        <v>0</v>
      </c>
      <c r="AJ82" s="860">
        <f t="shared" si="217"/>
        <v>3</v>
      </c>
      <c r="AK82" s="860">
        <f t="shared" si="218"/>
        <v>1</v>
      </c>
      <c r="AL82" s="860">
        <f t="shared" si="219"/>
        <v>4</v>
      </c>
      <c r="AM82" s="921">
        <f>SUM(SSJR!AU31+FEED.!AU34+ARC.!AU38)</f>
        <v>0</v>
      </c>
      <c r="AN82" s="921">
        <f>SUM(SSJR!AV31+FEED.!AV34+ARC.!AV38)</f>
        <v>0</v>
      </c>
      <c r="AO82" s="921">
        <f>SUM(SSJR!AW31+FEED.!AW34+ARC.!AW38)</f>
        <v>0</v>
      </c>
      <c r="AP82" s="921">
        <f>SUM(SSJR!AX31+FEED.!AX34+ARC.!AX38)</f>
        <v>0</v>
      </c>
      <c r="AQ82" s="860">
        <f t="shared" ref="AQ82:AQ87" si="221">AN82+AO82</f>
        <v>0</v>
      </c>
      <c r="AR82" s="860">
        <f t="shared" ref="AR82:AR87" si="222">K82+AP82</f>
        <v>0</v>
      </c>
      <c r="AS82" s="860">
        <f t="shared" ref="AS82:AS87" si="223">AQ82+AR82</f>
        <v>0</v>
      </c>
      <c r="AT82" s="906">
        <f>SUM(SSJR!BA31+FEED.!BA34+ARC.!BA38)</f>
        <v>0</v>
      </c>
      <c r="AU82" s="906">
        <f>SUM(SSJR!BB31+FEED.!BB34+ARC.!BB38)</f>
        <v>0</v>
      </c>
      <c r="AV82" s="906">
        <f>SUM(SSJR!BC31+FEED.!BC34+ARC.!BC38)</f>
        <v>0</v>
      </c>
      <c r="AW82" s="906">
        <f>SUM(SSJR!BD31+FEED.!BD34+ARC.!BD38)</f>
        <v>0</v>
      </c>
      <c r="AX82" s="860">
        <f t="shared" ref="AX82:AX87" si="224">AU82+AV82</f>
        <v>0</v>
      </c>
      <c r="AY82" s="860">
        <f t="shared" ref="AY82:AY87" si="225">AT82+AW82</f>
        <v>0</v>
      </c>
      <c r="AZ82" s="860">
        <f t="shared" ref="AZ82:AZ87" si="226">AX82+AY82</f>
        <v>0</v>
      </c>
      <c r="BA82" s="906">
        <f ca="1">SUM(SSJR!BG31+FEED.!BG34+ARC.!BG38)</f>
        <v>0</v>
      </c>
      <c r="BB82" s="906">
        <f>SUM(SSJR!BH31+FEED.!BH34+ARC.!BH38)</f>
        <v>0</v>
      </c>
      <c r="BC82" s="906">
        <f>SUM(SSJR!BI31+FEED.!BI34+ARC.!BI38)</f>
        <v>0</v>
      </c>
      <c r="BD82" s="906">
        <f>SUM(SSJR!BJ31+FEED.!BJ34+ARC.!BJ38)</f>
        <v>0</v>
      </c>
      <c r="BE82" s="860">
        <f t="shared" ref="BE82:BE87" si="227">BB82+BC82</f>
        <v>0</v>
      </c>
      <c r="BF82" s="860">
        <f t="shared" ref="BF82:BF87" ca="1" si="228">BA82+BD82</f>
        <v>0</v>
      </c>
      <c r="BG82" s="860">
        <f t="shared" ref="BG82:BG87" ca="1" si="229">BE82+BF82</f>
        <v>0</v>
      </c>
      <c r="BH82" s="906">
        <f>SUM(SSJR!BM31+FEED.!BM34+ARC.!BM38)</f>
        <v>1</v>
      </c>
      <c r="BI82" s="906">
        <f>SUM(SSJR!BN31+FEED.!BN34+ARC.!BN38)</f>
        <v>1</v>
      </c>
      <c r="BJ82" s="906">
        <f>SUM(SSJR!BO31+FEED.!BO34+ARC.!BO38)</f>
        <v>0</v>
      </c>
      <c r="BK82" s="906">
        <f>SUM(SSJR!BP31+FEED.!BP34+ARC.!BP38)</f>
        <v>0</v>
      </c>
      <c r="BL82" s="860">
        <f t="shared" ref="BL82:BL87" si="230">BI82+BJ82</f>
        <v>1</v>
      </c>
      <c r="BM82" s="860">
        <f t="shared" ref="BM82:BM87" si="231">BH82+BK82</f>
        <v>1</v>
      </c>
      <c r="BN82" s="860">
        <f t="shared" ref="BN82:BN87" si="232">BL82+BM82</f>
        <v>2</v>
      </c>
      <c r="BO82" s="906">
        <f>SUM(SSJR!BS31+FEED.!BS34+ARC.!BS38)</f>
        <v>0</v>
      </c>
      <c r="BP82" s="906">
        <f>SUM(SSJR!BT31+FEED.!BT34+ARC.!BT38)</f>
        <v>0</v>
      </c>
      <c r="BQ82" s="906">
        <f>SUM(SSJR!BU31+FEED.!BU34+ARC.!BU38)</f>
        <v>0</v>
      </c>
      <c r="BR82" s="906">
        <f>SUM(SSJR!BV31+FEED.!BV34+ARC.!BV38)</f>
        <v>0</v>
      </c>
      <c r="BS82" s="860">
        <f t="shared" ref="BS82:BS87" si="233">BP82+BQ82</f>
        <v>0</v>
      </c>
      <c r="BT82" s="860">
        <f t="shared" ref="BT82:BT87" si="234">BO82+BR82</f>
        <v>0</v>
      </c>
      <c r="BU82" s="860">
        <f t="shared" ref="BU82:BU87" si="235">BS82+BT82</f>
        <v>0</v>
      </c>
      <c r="BV82" s="906">
        <f>SUM(SSJR!BY31+FEED.!BY34+ARC.!BY38)</f>
        <v>2</v>
      </c>
      <c r="BW82" s="906">
        <f>SUM(SSJR!BZ31+FEED.!BZ34+ARC.!BZ38)</f>
        <v>8</v>
      </c>
      <c r="BX82" s="906">
        <f>SUM(SSJR!CA31+FEED.!CA34+ARC.!CA38)</f>
        <v>0</v>
      </c>
      <c r="BY82" s="906">
        <f>SUM(SSJR!CB31+FEED.!CB34+ARC.!CB38)</f>
        <v>0</v>
      </c>
      <c r="BZ82" s="860">
        <f t="shared" ref="BZ82:BZ87" si="236">BW82+BX82</f>
        <v>8</v>
      </c>
      <c r="CA82" s="860">
        <f t="shared" ref="CA82:CA87" si="237">BV82+BY82</f>
        <v>2</v>
      </c>
      <c r="CB82" s="860">
        <f t="shared" ref="CB82:CB87" si="238">BZ82+CA82</f>
        <v>10</v>
      </c>
      <c r="CC82" s="1977">
        <f t="shared" si="192"/>
        <v>4</v>
      </c>
      <c r="CD82" s="1495"/>
      <c r="CE82" s="1495"/>
      <c r="CF82" s="1495"/>
      <c r="CG82" s="1495"/>
      <c r="CH82" s="1490"/>
      <c r="CI82" s="1490"/>
      <c r="CJ82" s="1975">
        <v>4</v>
      </c>
      <c r="CK82" s="1518">
        <f t="shared" si="206"/>
        <v>1</v>
      </c>
      <c r="CL82" s="1509"/>
      <c r="CM82" s="2183"/>
      <c r="CN82" s="507" t="s">
        <v>1216</v>
      </c>
    </row>
    <row r="83" spans="1:92" s="514" customFormat="1" ht="19.5" thickBot="1">
      <c r="A83" s="901">
        <f t="shared" si="207"/>
        <v>12</v>
      </c>
      <c r="B83" s="713" t="s">
        <v>952</v>
      </c>
      <c r="C83" s="1488" t="s">
        <v>1340</v>
      </c>
      <c r="D83" s="1489" t="s">
        <v>1340</v>
      </c>
      <c r="E83" s="1489" t="s">
        <v>1341</v>
      </c>
      <c r="F83" s="1489" t="s">
        <v>1341</v>
      </c>
      <c r="G83" s="1490">
        <v>1</v>
      </c>
      <c r="H83" s="1528">
        <v>1</v>
      </c>
      <c r="I83" s="1968">
        <f t="shared" ref="I83:I87" si="239">G83+H83</f>
        <v>2</v>
      </c>
      <c r="J83" s="1533"/>
      <c r="K83" s="921">
        <f>SUM(SSJR!V32+FEED.!V35+ARC.!V39)</f>
        <v>0</v>
      </c>
      <c r="L83" s="921">
        <f>SUM(SSJR!W32+FEED.!W35+ARC.!W39)</f>
        <v>0</v>
      </c>
      <c r="M83" s="921">
        <f>SUM(SSJR!X32+FEED.!X35+ARC.!X39)</f>
        <v>0</v>
      </c>
      <c r="N83" s="921">
        <f>SUM(SSJR!Y32+FEED.!Y35+ARC.!Y39)</f>
        <v>0</v>
      </c>
      <c r="O83" s="860">
        <f t="shared" si="208"/>
        <v>0</v>
      </c>
      <c r="P83" s="860">
        <f t="shared" si="209"/>
        <v>0</v>
      </c>
      <c r="Q83" s="860">
        <f t="shared" si="210"/>
        <v>0</v>
      </c>
      <c r="R83" s="921">
        <f>SUM(SSJR!AC32+FEED.!AC35+ARC.!AC39)</f>
        <v>2</v>
      </c>
      <c r="S83" s="921">
        <f>SUM(SSJR!AD32+FEED.!AD35+ARC.!AD39)</f>
        <v>1</v>
      </c>
      <c r="T83" s="921">
        <f>SUM(SSJR!AE32+FEED.!AE35+ARC.!AE39)</f>
        <v>0</v>
      </c>
      <c r="U83" s="921">
        <f>SUM(SSJR!AF32+FEED.!AF35+ARC.!AF39)</f>
        <v>0</v>
      </c>
      <c r="V83" s="860">
        <f t="shared" si="211"/>
        <v>1</v>
      </c>
      <c r="W83" s="860">
        <f t="shared" si="212"/>
        <v>2</v>
      </c>
      <c r="X83" s="860">
        <f t="shared" si="213"/>
        <v>3</v>
      </c>
      <c r="Y83" s="921">
        <f>SUM(SSJR!AI32+FEED.!AI35+ARC.!AI39)</f>
        <v>0</v>
      </c>
      <c r="Z83" s="921">
        <f>SUM(SSJR!AJ32+FEED.!AJ35+ARC.!AJ39)</f>
        <v>0</v>
      </c>
      <c r="AA83" s="921">
        <f>SUM(SSJR!AK32+FEED.!AK35+ARC.!AK39)</f>
        <v>0</v>
      </c>
      <c r="AB83" s="921">
        <f>SUM(SSJR!AL32+FEED.!AL35+ARC.!AL39)</f>
        <v>0</v>
      </c>
      <c r="AC83" s="860">
        <f t="shared" si="214"/>
        <v>0</v>
      </c>
      <c r="AD83" s="860">
        <f t="shared" si="215"/>
        <v>0</v>
      </c>
      <c r="AE83" s="860">
        <f t="shared" si="216"/>
        <v>0</v>
      </c>
      <c r="AF83" s="921">
        <f>SUM(SSJR!AO32+FEED.!AO35+ARC.!AO39)</f>
        <v>0</v>
      </c>
      <c r="AG83" s="921">
        <f>SUM(SSJR!AP32+FEED.!AP35+ARC.!AP39)</f>
        <v>0</v>
      </c>
      <c r="AH83" s="921">
        <f>SUM(SSJR!AQ32+FEED.!AQ35+ARC.!AQ39)</f>
        <v>0</v>
      </c>
      <c r="AI83" s="921">
        <f>SUM(SSJR!AR32+FEED.!AR35+ARC.!AR39)</f>
        <v>0</v>
      </c>
      <c r="AJ83" s="860">
        <f t="shared" si="217"/>
        <v>0</v>
      </c>
      <c r="AK83" s="860">
        <f t="shared" si="218"/>
        <v>0</v>
      </c>
      <c r="AL83" s="860">
        <f t="shared" si="219"/>
        <v>0</v>
      </c>
      <c r="AM83" s="921">
        <f>SUM(SSJR!AU32+FEED.!AU35+ARC.!AU39)</f>
        <v>0</v>
      </c>
      <c r="AN83" s="921">
        <f>SUM(SSJR!AV32+FEED.!AV35+ARC.!AV39)</f>
        <v>0</v>
      </c>
      <c r="AO83" s="921">
        <f>SUM(SSJR!AW32+FEED.!AW35+ARC.!AW39)</f>
        <v>0</v>
      </c>
      <c r="AP83" s="921">
        <f>SUM(SSJR!AX32+FEED.!AX35+ARC.!AX39)</f>
        <v>0</v>
      </c>
      <c r="AQ83" s="860">
        <f t="shared" si="221"/>
        <v>0</v>
      </c>
      <c r="AR83" s="860">
        <f t="shared" si="222"/>
        <v>0</v>
      </c>
      <c r="AS83" s="860">
        <f t="shared" si="223"/>
        <v>0</v>
      </c>
      <c r="AT83" s="906">
        <f>SUM(SSJR!BA32+FEED.!BA35+ARC.!BA39)</f>
        <v>0</v>
      </c>
      <c r="AU83" s="906">
        <f>SUM(SSJR!BB32+FEED.!BB35+ARC.!BB39)</f>
        <v>0</v>
      </c>
      <c r="AV83" s="906">
        <f>SUM(SSJR!BC32+FEED.!BC35+ARC.!BC39)</f>
        <v>0</v>
      </c>
      <c r="AW83" s="906">
        <f>SUM(SSJR!BD32+FEED.!BD35+ARC.!BD39)</f>
        <v>0</v>
      </c>
      <c r="AX83" s="860">
        <f t="shared" si="224"/>
        <v>0</v>
      </c>
      <c r="AY83" s="860">
        <f t="shared" si="225"/>
        <v>0</v>
      </c>
      <c r="AZ83" s="860">
        <f t="shared" si="226"/>
        <v>0</v>
      </c>
      <c r="BA83" s="906">
        <f>SUM(SSJR!BG32+FEED.!BG35+ARC.!BG39)</f>
        <v>33</v>
      </c>
      <c r="BB83" s="906">
        <f>SUM(SSJR!BH32+FEED.!BH35+ARC.!BH39)</f>
        <v>50</v>
      </c>
      <c r="BC83" s="906">
        <f>SUM(SSJR!BI32+FEED.!BI35+ARC.!BI39)</f>
        <v>0</v>
      </c>
      <c r="BD83" s="906">
        <f>SUM(SSJR!BJ32+FEED.!BJ35+ARC.!BJ39)</f>
        <v>0</v>
      </c>
      <c r="BE83" s="860">
        <f t="shared" si="227"/>
        <v>50</v>
      </c>
      <c r="BF83" s="860">
        <f t="shared" si="228"/>
        <v>33</v>
      </c>
      <c r="BG83" s="860">
        <f t="shared" si="229"/>
        <v>83</v>
      </c>
      <c r="BH83" s="906">
        <f>SUM(SSJR!BM32+FEED.!BM35+ARC.!BM39)</f>
        <v>0</v>
      </c>
      <c r="BI83" s="906">
        <f>SUM(SSJR!BN32+FEED.!BN35+ARC.!BN39)</f>
        <v>0</v>
      </c>
      <c r="BJ83" s="906">
        <f>SUM(SSJR!BO32+FEED.!BO35+ARC.!BO39)</f>
        <v>0</v>
      </c>
      <c r="BK83" s="906">
        <f>SUM(SSJR!BP32+FEED.!BP35+ARC.!BP39)</f>
        <v>0</v>
      </c>
      <c r="BL83" s="860">
        <f t="shared" si="230"/>
        <v>0</v>
      </c>
      <c r="BM83" s="860">
        <f t="shared" si="231"/>
        <v>0</v>
      </c>
      <c r="BN83" s="860">
        <f t="shared" si="232"/>
        <v>0</v>
      </c>
      <c r="BO83" s="906">
        <f>SUM(SSJR!BS32+FEED.!BS35+ARC.!BS39)</f>
        <v>0</v>
      </c>
      <c r="BP83" s="906">
        <f>SUM(SSJR!BT32+FEED.!BT35+ARC.!BT39)</f>
        <v>0</v>
      </c>
      <c r="BQ83" s="906">
        <f>SUM(SSJR!BU32+FEED.!BU35+ARC.!BU39)</f>
        <v>0</v>
      </c>
      <c r="BR83" s="906">
        <f>SUM(SSJR!BV32+FEED.!BV35+ARC.!BV39)</f>
        <v>0</v>
      </c>
      <c r="BS83" s="860">
        <f t="shared" si="233"/>
        <v>0</v>
      </c>
      <c r="BT83" s="860">
        <f t="shared" si="234"/>
        <v>0</v>
      </c>
      <c r="BU83" s="860">
        <f t="shared" si="235"/>
        <v>0</v>
      </c>
      <c r="BV83" s="906">
        <f>SUM(SSJR!BY32+FEED.!BY35+ARC.!BY39)</f>
        <v>0</v>
      </c>
      <c r="BW83" s="906">
        <f>SUM(SSJR!BZ32+FEED.!BZ35+ARC.!BZ39)</f>
        <v>0</v>
      </c>
      <c r="BX83" s="906">
        <f>SUM(SSJR!CA32+FEED.!CA35+ARC.!CA39)</f>
        <v>0</v>
      </c>
      <c r="BY83" s="906">
        <f>SUM(SSJR!CB32+FEED.!CB35+ARC.!CB39)</f>
        <v>0</v>
      </c>
      <c r="BZ83" s="860">
        <f t="shared" si="236"/>
        <v>0</v>
      </c>
      <c r="CA83" s="860">
        <f t="shared" si="237"/>
        <v>0</v>
      </c>
      <c r="CB83" s="860">
        <f t="shared" si="238"/>
        <v>0</v>
      </c>
      <c r="CC83" s="1977">
        <f t="shared" si="192"/>
        <v>2</v>
      </c>
      <c r="CD83" s="1495"/>
      <c r="CE83" s="1495"/>
      <c r="CF83" s="1495"/>
      <c r="CG83" s="1495"/>
      <c r="CH83" s="1490"/>
      <c r="CI83" s="1490"/>
      <c r="CJ83" s="1975">
        <v>0</v>
      </c>
      <c r="CK83" s="1517">
        <f t="shared" si="206"/>
        <v>0</v>
      </c>
      <c r="CL83" s="1509"/>
    </row>
    <row r="84" spans="1:92" s="514" customFormat="1" ht="19.5" thickBot="1">
      <c r="A84" s="901">
        <f t="shared" si="207"/>
        <v>13</v>
      </c>
      <c r="B84" s="713" t="s">
        <v>953</v>
      </c>
      <c r="C84" s="1488"/>
      <c r="D84" s="1489"/>
      <c r="E84" s="1489"/>
      <c r="F84" s="1489"/>
      <c r="G84" s="1490">
        <v>0</v>
      </c>
      <c r="H84" s="1528">
        <v>0</v>
      </c>
      <c r="I84" s="1968">
        <f t="shared" si="239"/>
        <v>0</v>
      </c>
      <c r="J84" s="1533"/>
      <c r="K84" s="921">
        <f>SUM(SSJR!V33+FEED.!V36+ARC.!V40)</f>
        <v>2999</v>
      </c>
      <c r="L84" s="921">
        <f>SUM(SSJR!W33+FEED.!W36+ARC.!W40)</f>
        <v>2932</v>
      </c>
      <c r="M84" s="921">
        <f>SUM(SSJR!X33+FEED.!X36+ARC.!X40)</f>
        <v>0</v>
      </c>
      <c r="N84" s="921">
        <f>SUM(SSJR!Y33+FEED.!Y36+ARC.!Y40)</f>
        <v>0</v>
      </c>
      <c r="O84" s="860">
        <f t="shared" si="208"/>
        <v>2932</v>
      </c>
      <c r="P84" s="860">
        <f t="shared" si="209"/>
        <v>2999</v>
      </c>
      <c r="Q84" s="860">
        <f t="shared" si="210"/>
        <v>5931</v>
      </c>
      <c r="R84" s="921">
        <f>SUM(SSJR!AC33+FEED.!AC36+ARC.!AC40)</f>
        <v>2</v>
      </c>
      <c r="S84" s="921">
        <f>SUM(SSJR!AD33+FEED.!AD36+ARC.!AD40)</f>
        <v>1</v>
      </c>
      <c r="T84" s="921">
        <f>SUM(SSJR!AE33+FEED.!AE36+ARC.!AE40)</f>
        <v>0</v>
      </c>
      <c r="U84" s="921">
        <f>SUM(SSJR!AF33+FEED.!AF36+ARC.!AF40)</f>
        <v>0</v>
      </c>
      <c r="V84" s="860">
        <f t="shared" si="211"/>
        <v>1</v>
      </c>
      <c r="W84" s="860">
        <f t="shared" si="212"/>
        <v>2</v>
      </c>
      <c r="X84" s="860">
        <f t="shared" si="213"/>
        <v>3</v>
      </c>
      <c r="Y84" s="921">
        <f>SUM(SSJR!AI33+FEED.!AI36+ARC.!AI40)</f>
        <v>14</v>
      </c>
      <c r="Z84" s="921">
        <f>SUM(SSJR!AJ33+FEED.!AJ36+ARC.!AJ40)</f>
        <v>16</v>
      </c>
      <c r="AA84" s="921">
        <f>SUM(SSJR!AK33+FEED.!AK36+ARC.!AK40)</f>
        <v>0</v>
      </c>
      <c r="AB84" s="921">
        <f>SUM(SSJR!AL33+FEED.!AL36+ARC.!AL40)</f>
        <v>0</v>
      </c>
      <c r="AC84" s="860">
        <f t="shared" si="214"/>
        <v>16</v>
      </c>
      <c r="AD84" s="860">
        <f t="shared" si="215"/>
        <v>14</v>
      </c>
      <c r="AE84" s="860">
        <f t="shared" si="216"/>
        <v>30</v>
      </c>
      <c r="AF84" s="921">
        <f>SUM(SSJR!AO33+FEED.!AO36+ARC.!AO40)</f>
        <v>0</v>
      </c>
      <c r="AG84" s="921">
        <f>SUM(SSJR!AP33+FEED.!AP36+ARC.!AP40)</f>
        <v>0</v>
      </c>
      <c r="AH84" s="921">
        <f>SUM(SSJR!AQ33+FEED.!AQ36+ARC.!AQ40)</f>
        <v>0</v>
      </c>
      <c r="AI84" s="921">
        <f>SUM(SSJR!AR33+FEED.!AR36+ARC.!AR40)</f>
        <v>0</v>
      </c>
      <c r="AJ84" s="860">
        <f t="shared" si="217"/>
        <v>0</v>
      </c>
      <c r="AK84" s="860">
        <f t="shared" si="218"/>
        <v>0</v>
      </c>
      <c r="AL84" s="860">
        <f t="shared" si="219"/>
        <v>0</v>
      </c>
      <c r="AM84" s="921">
        <f>SUM(SSJR!AU33+FEED.!AU36+ARC.!AU40)</f>
        <v>12</v>
      </c>
      <c r="AN84" s="921">
        <f>SUM(SSJR!AV33+FEED.!AV36+ARC.!AV40)</f>
        <v>25</v>
      </c>
      <c r="AO84" s="921">
        <f>SUM(SSJR!AW33+FEED.!AW36+ARC.!AW40)</f>
        <v>0</v>
      </c>
      <c r="AP84" s="921">
        <f>SUM(SSJR!AX33+FEED.!AX36+ARC.!AX40)</f>
        <v>0</v>
      </c>
      <c r="AQ84" s="860">
        <f t="shared" si="221"/>
        <v>25</v>
      </c>
      <c r="AR84" s="860">
        <f t="shared" si="222"/>
        <v>2999</v>
      </c>
      <c r="AS84" s="860">
        <f t="shared" si="223"/>
        <v>3024</v>
      </c>
      <c r="AT84" s="906">
        <f>SUM(SSJR!BA33+FEED.!BA36+ARC.!BA40)</f>
        <v>36</v>
      </c>
      <c r="AU84" s="906">
        <f>SUM(SSJR!BB33+FEED.!BB36+ARC.!BB40)</f>
        <v>36</v>
      </c>
      <c r="AV84" s="906">
        <f>SUM(SSJR!BC33+FEED.!BC36+ARC.!BC40)</f>
        <v>0</v>
      </c>
      <c r="AW84" s="906">
        <f>SUM(SSJR!BD33+FEED.!BD36+ARC.!BD40)</f>
        <v>0</v>
      </c>
      <c r="AX84" s="860">
        <f t="shared" si="224"/>
        <v>36</v>
      </c>
      <c r="AY84" s="860">
        <f t="shared" si="225"/>
        <v>36</v>
      </c>
      <c r="AZ84" s="860">
        <f t="shared" si="226"/>
        <v>72</v>
      </c>
      <c r="BA84" s="906">
        <f>SUM(SSJR!BG33+FEED.!BG36+ARC.!BG40)</f>
        <v>340</v>
      </c>
      <c r="BB84" s="906">
        <f>SUM(SSJR!BH33+FEED.!BH36+ARC.!BH40)</f>
        <v>242</v>
      </c>
      <c r="BC84" s="906">
        <f>SUM(SSJR!BI33+FEED.!BI36+ARC.!BI40)</f>
        <v>0</v>
      </c>
      <c r="BD84" s="906">
        <f>SUM(SSJR!BJ33+FEED.!BJ36+ARC.!BJ40)</f>
        <v>0</v>
      </c>
      <c r="BE84" s="860">
        <f t="shared" si="227"/>
        <v>242</v>
      </c>
      <c r="BF84" s="860">
        <f t="shared" si="228"/>
        <v>340</v>
      </c>
      <c r="BG84" s="860">
        <f t="shared" si="229"/>
        <v>582</v>
      </c>
      <c r="BH84" s="906">
        <f>SUM(SSJR!BM33+FEED.!BM36+ARC.!BM40)</f>
        <v>0</v>
      </c>
      <c r="BI84" s="906">
        <f>SUM(SSJR!BN33+FEED.!BN36+ARC.!BN40)</f>
        <v>0</v>
      </c>
      <c r="BJ84" s="906">
        <f>SUM(SSJR!BO33+FEED.!BO36+ARC.!BO40)</f>
        <v>0</v>
      </c>
      <c r="BK84" s="906">
        <f>SUM(SSJR!BP33+FEED.!BP36+ARC.!BP40)</f>
        <v>0</v>
      </c>
      <c r="BL84" s="860">
        <f t="shared" si="230"/>
        <v>0</v>
      </c>
      <c r="BM84" s="860">
        <f t="shared" si="231"/>
        <v>0</v>
      </c>
      <c r="BN84" s="860">
        <f t="shared" si="232"/>
        <v>0</v>
      </c>
      <c r="BO84" s="906">
        <f>SUM(SSJR!BS33+FEED.!BS36+ARC.!BS40)</f>
        <v>0</v>
      </c>
      <c r="BP84" s="906">
        <f>SUM(SSJR!BT33+FEED.!BT36+ARC.!BT40)</f>
        <v>0</v>
      </c>
      <c r="BQ84" s="906">
        <f>SUM(SSJR!BU33+FEED.!BU36+ARC.!BU40)</f>
        <v>0</v>
      </c>
      <c r="BR84" s="906">
        <f>SUM(SSJR!BV33+FEED.!BV36+ARC.!BV40)</f>
        <v>0</v>
      </c>
      <c r="BS84" s="860">
        <f t="shared" si="233"/>
        <v>0</v>
      </c>
      <c r="BT84" s="860">
        <f t="shared" si="234"/>
        <v>0</v>
      </c>
      <c r="BU84" s="860">
        <f t="shared" si="235"/>
        <v>0</v>
      </c>
      <c r="BV84" s="906">
        <f>SUM(SSJR!BY33+FEED.!BY36+ARC.!BY40)</f>
        <v>235</v>
      </c>
      <c r="BW84" s="906">
        <f>SUM(SSJR!BZ33+FEED.!BZ36+ARC.!BZ40)</f>
        <v>101</v>
      </c>
      <c r="BX84" s="906">
        <f>SUM(SSJR!CA33+FEED.!CA36+ARC.!CA40)</f>
        <v>0</v>
      </c>
      <c r="BY84" s="906">
        <f>SUM(SSJR!CB33+FEED.!CB36+ARC.!CB40)</f>
        <v>0</v>
      </c>
      <c r="BZ84" s="860">
        <f t="shared" si="236"/>
        <v>101</v>
      </c>
      <c r="CA84" s="860">
        <f t="shared" si="237"/>
        <v>235</v>
      </c>
      <c r="CB84" s="860">
        <f t="shared" si="238"/>
        <v>336</v>
      </c>
      <c r="CC84" s="1977">
        <f t="shared" si="192"/>
        <v>0</v>
      </c>
      <c r="CD84" s="1495"/>
      <c r="CE84" s="1495"/>
      <c r="CF84" s="1495"/>
      <c r="CG84" s="1495"/>
      <c r="CH84" s="1490">
        <v>0</v>
      </c>
      <c r="CI84" s="1490">
        <v>0</v>
      </c>
      <c r="CJ84" s="1975">
        <v>6</v>
      </c>
      <c r="CK84" s="1517" t="e">
        <f t="shared" si="206"/>
        <v>#DIV/0!</v>
      </c>
      <c r="CL84" s="1509"/>
    </row>
    <row r="85" spans="1:92" s="514" customFormat="1" ht="19.5" thickBot="1">
      <c r="A85" s="901">
        <f t="shared" si="207"/>
        <v>14</v>
      </c>
      <c r="B85" s="713" t="s">
        <v>954</v>
      </c>
      <c r="C85" s="1488"/>
      <c r="D85" s="1489"/>
      <c r="E85" s="1489"/>
      <c r="F85" s="1489"/>
      <c r="G85" s="1490">
        <v>0</v>
      </c>
      <c r="H85" s="1528">
        <v>0</v>
      </c>
      <c r="I85" s="1968">
        <f t="shared" si="239"/>
        <v>0</v>
      </c>
      <c r="J85" s="1533"/>
      <c r="K85" s="921">
        <f>SUM(SSJR!V34+FEED.!V37+ARC.!V41)</f>
        <v>0</v>
      </c>
      <c r="L85" s="921">
        <f>SUM(SSJR!W34+FEED.!W37+ARC.!W41)</f>
        <v>0</v>
      </c>
      <c r="M85" s="921">
        <f>SUM(SSJR!X34+FEED.!X37+ARC.!X41)</f>
        <v>0</v>
      </c>
      <c r="N85" s="921">
        <f>SUM(SSJR!Y34+FEED.!Y37+ARC.!Y41)</f>
        <v>0</v>
      </c>
      <c r="O85" s="860">
        <f t="shared" si="208"/>
        <v>0</v>
      </c>
      <c r="P85" s="860">
        <f t="shared" si="209"/>
        <v>0</v>
      </c>
      <c r="Q85" s="860">
        <f t="shared" si="210"/>
        <v>0</v>
      </c>
      <c r="R85" s="921">
        <f>SUM(SSJR!AC34+FEED.!AC37+ARC.!AC41)</f>
        <v>2</v>
      </c>
      <c r="S85" s="921">
        <f>SUM(SSJR!AD34+FEED.!AD37+ARC.!AD41)</f>
        <v>2</v>
      </c>
      <c r="T85" s="921">
        <f>SUM(SSJR!AE34+FEED.!AE37+ARC.!AE41)</f>
        <v>0</v>
      </c>
      <c r="U85" s="921">
        <f>SUM(SSJR!AF34+FEED.!AF37+ARC.!AF41)</f>
        <v>0</v>
      </c>
      <c r="V85" s="860">
        <f t="shared" si="211"/>
        <v>2</v>
      </c>
      <c r="W85" s="860">
        <f t="shared" si="212"/>
        <v>2</v>
      </c>
      <c r="X85" s="860">
        <f t="shared" si="213"/>
        <v>4</v>
      </c>
      <c r="Y85" s="921">
        <f>SUM(SSJR!AI34+FEED.!AI37+ARC.!AI41)</f>
        <v>0</v>
      </c>
      <c r="Z85" s="921">
        <f>SUM(SSJR!AJ34+FEED.!AJ37+ARC.!AJ41)</f>
        <v>0</v>
      </c>
      <c r="AA85" s="921">
        <f>SUM(SSJR!AK34+FEED.!AK37+ARC.!AK41)</f>
        <v>0</v>
      </c>
      <c r="AB85" s="921">
        <f>SUM(SSJR!AL34+FEED.!AL37+ARC.!AL41)</f>
        <v>0</v>
      </c>
      <c r="AC85" s="860">
        <f t="shared" si="214"/>
        <v>0</v>
      </c>
      <c r="AD85" s="860">
        <f t="shared" si="215"/>
        <v>0</v>
      </c>
      <c r="AE85" s="860">
        <f t="shared" si="216"/>
        <v>0</v>
      </c>
      <c r="AF85" s="921">
        <f>SUM(SSJR!AO34+FEED.!AO37+ARC.!AO41)</f>
        <v>0</v>
      </c>
      <c r="AG85" s="921">
        <f>SUM(SSJR!AP34+FEED.!AP37+ARC.!AP41)</f>
        <v>0</v>
      </c>
      <c r="AH85" s="921">
        <f>SUM(SSJR!AQ34+FEED.!AQ37+ARC.!AQ41)</f>
        <v>0</v>
      </c>
      <c r="AI85" s="921">
        <f>SUM(SSJR!AR34+FEED.!AR37+ARC.!AR41)</f>
        <v>0</v>
      </c>
      <c r="AJ85" s="860">
        <f t="shared" si="217"/>
        <v>0</v>
      </c>
      <c r="AK85" s="860">
        <f t="shared" si="218"/>
        <v>0</v>
      </c>
      <c r="AL85" s="860">
        <f t="shared" si="219"/>
        <v>0</v>
      </c>
      <c r="AM85" s="921">
        <f>SUM(SSJR!AU34+FEED.!AU37+ARC.!AU41)</f>
        <v>0</v>
      </c>
      <c r="AN85" s="921">
        <f>SUM(SSJR!AV34+FEED.!AV37+ARC.!AV41)</f>
        <v>0</v>
      </c>
      <c r="AO85" s="921">
        <f>SUM(SSJR!AW34+FEED.!AW37+ARC.!AW41)</f>
        <v>0</v>
      </c>
      <c r="AP85" s="921">
        <f>SUM(SSJR!AX34+FEED.!AX37+ARC.!AX41)</f>
        <v>0</v>
      </c>
      <c r="AQ85" s="860">
        <f t="shared" si="221"/>
        <v>0</v>
      </c>
      <c r="AR85" s="860">
        <f t="shared" si="222"/>
        <v>0</v>
      </c>
      <c r="AS85" s="860">
        <f t="shared" si="223"/>
        <v>0</v>
      </c>
      <c r="AT85" s="906">
        <f>SUM(SSJR!BA34+FEED.!BA37+ARC.!BA41)</f>
        <v>0</v>
      </c>
      <c r="AU85" s="906">
        <f>SUM(SSJR!BB34+FEED.!BB37+ARC.!BB41)</f>
        <v>0</v>
      </c>
      <c r="AV85" s="906">
        <f>SUM(SSJR!BC34+FEED.!BC37+ARC.!BC41)</f>
        <v>0</v>
      </c>
      <c r="AW85" s="906">
        <f>SUM(SSJR!BD34+FEED.!BD37+ARC.!BD41)</f>
        <v>0</v>
      </c>
      <c r="AX85" s="860">
        <f t="shared" si="224"/>
        <v>0</v>
      </c>
      <c r="AY85" s="860">
        <f t="shared" si="225"/>
        <v>0</v>
      </c>
      <c r="AZ85" s="860">
        <f t="shared" si="226"/>
        <v>0</v>
      </c>
      <c r="BA85" s="906">
        <f>SUM(SSJR!BG34+FEED.!BG37+ARC.!BG41)</f>
        <v>44</v>
      </c>
      <c r="BB85" s="906">
        <f>SUM(SSJR!BH34+FEED.!BH37+ARC.!BH41)</f>
        <v>10</v>
      </c>
      <c r="BC85" s="906">
        <f>SUM(SSJR!BI34+FEED.!BI37+ARC.!BI41)</f>
        <v>0</v>
      </c>
      <c r="BD85" s="906">
        <f>SUM(SSJR!BJ34+FEED.!BJ37+ARC.!BJ41)</f>
        <v>0</v>
      </c>
      <c r="BE85" s="860">
        <f t="shared" si="227"/>
        <v>10</v>
      </c>
      <c r="BF85" s="860">
        <f t="shared" si="228"/>
        <v>44</v>
      </c>
      <c r="BG85" s="860">
        <f t="shared" si="229"/>
        <v>54</v>
      </c>
      <c r="BH85" s="906">
        <f>SUM(SSJR!BM34+FEED.!BM37+ARC.!BM41)</f>
        <v>0</v>
      </c>
      <c r="BI85" s="906">
        <f>SUM(SSJR!BN34+FEED.!BN37+ARC.!BN41)</f>
        <v>0</v>
      </c>
      <c r="BJ85" s="906">
        <f>SUM(SSJR!BO34+FEED.!BO37+ARC.!BO41)</f>
        <v>0</v>
      </c>
      <c r="BK85" s="906">
        <f>SUM(SSJR!BP34+FEED.!BP37+ARC.!BP41)</f>
        <v>0</v>
      </c>
      <c r="BL85" s="860">
        <f t="shared" si="230"/>
        <v>0</v>
      </c>
      <c r="BM85" s="860">
        <f t="shared" si="231"/>
        <v>0</v>
      </c>
      <c r="BN85" s="860">
        <f t="shared" si="232"/>
        <v>0</v>
      </c>
      <c r="BO85" s="906">
        <f>SUM(SSJR!BS34+FEED.!BS37+ARC.!BS41)</f>
        <v>0</v>
      </c>
      <c r="BP85" s="906">
        <f>SUM(SSJR!BT34+FEED.!BT37+ARC.!BT41)</f>
        <v>0</v>
      </c>
      <c r="BQ85" s="906">
        <f>SUM(SSJR!BU34+FEED.!BU37+ARC.!BU41)</f>
        <v>0</v>
      </c>
      <c r="BR85" s="906">
        <f>SUM(SSJR!BV34+FEED.!BV37+ARC.!BV41)</f>
        <v>0</v>
      </c>
      <c r="BS85" s="860">
        <f t="shared" si="233"/>
        <v>0</v>
      </c>
      <c r="BT85" s="860">
        <f t="shared" si="234"/>
        <v>0</v>
      </c>
      <c r="BU85" s="860">
        <f t="shared" si="235"/>
        <v>0</v>
      </c>
      <c r="BV85" s="906">
        <f>SUM(SSJR!BY34+FEED.!BY37+ARC.!BY41)</f>
        <v>0</v>
      </c>
      <c r="BW85" s="906">
        <f>SUM(SSJR!BZ34+FEED.!BZ37+ARC.!BZ41)</f>
        <v>0</v>
      </c>
      <c r="BX85" s="906">
        <f>SUM(SSJR!CA34+FEED.!CA37+ARC.!CA41)</f>
        <v>0</v>
      </c>
      <c r="BY85" s="906">
        <f>SUM(SSJR!CB34+FEED.!CB37+ARC.!CB41)</f>
        <v>0</v>
      </c>
      <c r="BZ85" s="860">
        <f t="shared" si="236"/>
        <v>0</v>
      </c>
      <c r="CA85" s="860">
        <f t="shared" si="237"/>
        <v>0</v>
      </c>
      <c r="CB85" s="860">
        <f t="shared" si="238"/>
        <v>0</v>
      </c>
      <c r="CC85" s="1977">
        <f t="shared" si="192"/>
        <v>0</v>
      </c>
      <c r="CD85" s="1495"/>
      <c r="CE85" s="1495"/>
      <c r="CF85" s="1495"/>
      <c r="CG85" s="1495"/>
      <c r="CH85" s="1490">
        <v>0</v>
      </c>
      <c r="CI85" s="1490">
        <v>0</v>
      </c>
      <c r="CJ85" s="1975">
        <v>0</v>
      </c>
      <c r="CK85" s="1517" t="e">
        <f t="shared" si="206"/>
        <v>#DIV/0!</v>
      </c>
      <c r="CL85" s="1509"/>
    </row>
    <row r="86" spans="1:92" s="514" customFormat="1" ht="19.5" thickBot="1">
      <c r="A86" s="901">
        <f t="shared" si="207"/>
        <v>15</v>
      </c>
      <c r="B86" s="713" t="s">
        <v>947</v>
      </c>
      <c r="C86" s="1488"/>
      <c r="D86" s="1489"/>
      <c r="E86" s="1489"/>
      <c r="F86" s="1489"/>
      <c r="G86" s="1490">
        <v>0</v>
      </c>
      <c r="H86" s="1528">
        <v>0</v>
      </c>
      <c r="I86" s="1968">
        <f t="shared" si="239"/>
        <v>0</v>
      </c>
      <c r="J86" s="1533"/>
      <c r="K86" s="921">
        <f>SUM(SSJR!V35+FEED.!V38+ARC.!V42)</f>
        <v>922</v>
      </c>
      <c r="L86" s="921">
        <f>SUM(SSJR!W35+FEED.!W38+ARC.!W42)</f>
        <v>785</v>
      </c>
      <c r="M86" s="921">
        <f>SUM(SSJR!X35+FEED.!X38+ARC.!X42)</f>
        <v>0</v>
      </c>
      <c r="N86" s="921">
        <f>SUM(SSJR!Y35+FEED.!Y38+ARC.!Y42)</f>
        <v>0</v>
      </c>
      <c r="O86" s="860">
        <f t="shared" si="208"/>
        <v>785</v>
      </c>
      <c r="P86" s="860">
        <f t="shared" si="209"/>
        <v>922</v>
      </c>
      <c r="Q86" s="860">
        <f t="shared" si="210"/>
        <v>1707</v>
      </c>
      <c r="R86" s="921">
        <f>SUM(SSJR!AC35+FEED.!AC38+ARC.!AC42)</f>
        <v>284</v>
      </c>
      <c r="S86" s="921">
        <f>SUM(SSJR!AD35+FEED.!AD38+ARC.!AD42)</f>
        <v>246</v>
      </c>
      <c r="T86" s="921">
        <f>SUM(SSJR!AE35+FEED.!AE38+ARC.!AE42)</f>
        <v>0</v>
      </c>
      <c r="U86" s="921">
        <f>SUM(SSJR!AF35+FEED.!AF38+ARC.!AF42)</f>
        <v>0</v>
      </c>
      <c r="V86" s="860"/>
      <c r="W86" s="860"/>
      <c r="X86" s="860"/>
      <c r="Y86" s="921">
        <f>SUM(SSJR!AI35+FEED.!AI38+ARC.!AI42)</f>
        <v>22</v>
      </c>
      <c r="Z86" s="921">
        <f>SUM(SSJR!AJ35+FEED.!AJ38+ARC.!AJ42)</f>
        <v>2</v>
      </c>
      <c r="AA86" s="921">
        <f>SUM(SSJR!AK35+FEED.!AK38+ARC.!AK42)</f>
        <v>0</v>
      </c>
      <c r="AB86" s="921">
        <f>SUM(SSJR!AL35+FEED.!AL38+ARC.!AL42)</f>
        <v>0</v>
      </c>
      <c r="AC86" s="860">
        <f t="shared" si="214"/>
        <v>2</v>
      </c>
      <c r="AD86" s="860">
        <f t="shared" si="215"/>
        <v>22</v>
      </c>
      <c r="AE86" s="860">
        <f t="shared" si="216"/>
        <v>24</v>
      </c>
      <c r="AF86" s="921">
        <f>SUM(SSJR!AO35+FEED.!AO38+ARC.!AO42)</f>
        <v>52</v>
      </c>
      <c r="AG86" s="921">
        <f>SUM(SSJR!AP35+FEED.!AP38+ARC.!AP42)</f>
        <v>8</v>
      </c>
      <c r="AH86" s="921">
        <f>SUM(SSJR!AQ35+FEED.!AQ38+ARC.!AQ42)</f>
        <v>0</v>
      </c>
      <c r="AI86" s="921">
        <f>SUM(SSJR!AR35+FEED.!AR38+ARC.!AR42)</f>
        <v>0</v>
      </c>
      <c r="AJ86" s="860">
        <f t="shared" si="217"/>
        <v>8</v>
      </c>
      <c r="AK86" s="860">
        <f t="shared" si="218"/>
        <v>52</v>
      </c>
      <c r="AL86" s="860">
        <f t="shared" si="219"/>
        <v>60</v>
      </c>
      <c r="AM86" s="921">
        <f>SUM(SSJR!AU35+FEED.!AU38+ARC.!AU42)</f>
        <v>0</v>
      </c>
      <c r="AN86" s="921">
        <f>SUM(SSJR!AV35+FEED.!AV38+ARC.!AV42)</f>
        <v>0</v>
      </c>
      <c r="AO86" s="921">
        <f>SUM(SSJR!AW35+FEED.!AW38+ARC.!AW42)</f>
        <v>0</v>
      </c>
      <c r="AP86" s="921">
        <f>SUM(SSJR!AX35+FEED.!AX38+ARC.!AX42)</f>
        <v>0</v>
      </c>
      <c r="AQ86" s="860">
        <f t="shared" si="221"/>
        <v>0</v>
      </c>
      <c r="AR86" s="860">
        <f t="shared" si="222"/>
        <v>922</v>
      </c>
      <c r="AS86" s="860">
        <f t="shared" si="223"/>
        <v>922</v>
      </c>
      <c r="AT86" s="906">
        <f>SUM(SSJR!BA35+FEED.!BA38+ARC.!BA42)</f>
        <v>9</v>
      </c>
      <c r="AU86" s="906">
        <f>SUM(SSJR!BB35+FEED.!BB38+ARC.!BB42)</f>
        <v>16</v>
      </c>
      <c r="AV86" s="906">
        <f>SUM(SSJR!BC35+FEED.!BC38+ARC.!BC42)</f>
        <v>0</v>
      </c>
      <c r="AW86" s="906">
        <f>SUM(SSJR!BD35+FEED.!BD38+ARC.!BD42)</f>
        <v>0</v>
      </c>
      <c r="AX86" s="860"/>
      <c r="AY86" s="860"/>
      <c r="AZ86" s="860"/>
      <c r="BA86" s="906">
        <f>SUM(SSJR!BG35+FEED.!BG38+ARC.!BG42)</f>
        <v>42</v>
      </c>
      <c r="BB86" s="906">
        <f>SUM(SSJR!BH35+FEED.!BH38+ARC.!BH42)</f>
        <v>18</v>
      </c>
      <c r="BC86" s="906">
        <f>SUM(SSJR!BI35+FEED.!BI38+ARC.!BI42)</f>
        <v>0</v>
      </c>
      <c r="BD86" s="906">
        <f>SUM(SSJR!BJ35+FEED.!BJ38+ARC.!BJ42)</f>
        <v>0</v>
      </c>
      <c r="BE86" s="860">
        <f t="shared" si="227"/>
        <v>18</v>
      </c>
      <c r="BF86" s="860">
        <f t="shared" si="228"/>
        <v>42</v>
      </c>
      <c r="BG86" s="860">
        <f t="shared" si="229"/>
        <v>60</v>
      </c>
      <c r="BH86" s="906">
        <f>SUM(SSJR!BM35+FEED.!BM38+ARC.!BM42)</f>
        <v>49</v>
      </c>
      <c r="BI86" s="906">
        <f>SUM(SSJR!BN35+FEED.!BN38+ARC.!BN42)</f>
        <v>79</v>
      </c>
      <c r="BJ86" s="906">
        <f>SUM(SSJR!BO35+FEED.!BO38+ARC.!BO42)</f>
        <v>0</v>
      </c>
      <c r="BK86" s="906">
        <f>SUM(SSJR!BP35+FEED.!BP38+ARC.!BP42)</f>
        <v>0</v>
      </c>
      <c r="BL86" s="860">
        <f t="shared" si="230"/>
        <v>79</v>
      </c>
      <c r="BM86" s="860">
        <f t="shared" si="231"/>
        <v>49</v>
      </c>
      <c r="BN86" s="860">
        <f t="shared" si="232"/>
        <v>128</v>
      </c>
      <c r="BO86" s="906">
        <f>SUM(SSJR!BS35+FEED.!BS38+ARC.!BS42)</f>
        <v>0</v>
      </c>
      <c r="BP86" s="906">
        <f>SUM(SSJR!BT35+FEED.!BT38+ARC.!BT42)</f>
        <v>0</v>
      </c>
      <c r="BQ86" s="906">
        <f>SUM(SSJR!BU35+FEED.!BU38+ARC.!BU42)</f>
        <v>0</v>
      </c>
      <c r="BR86" s="906">
        <f>SUM(SSJR!BV35+FEED.!BV38+ARC.!BV42)</f>
        <v>0</v>
      </c>
      <c r="BS86" s="860"/>
      <c r="BT86" s="860"/>
      <c r="BU86" s="860"/>
      <c r="BV86" s="906">
        <f>SUM(SSJR!BY35+FEED.!BY38+ARC.!BY42)</f>
        <v>198</v>
      </c>
      <c r="BW86" s="906">
        <f>SUM(SSJR!BZ35+FEED.!BZ38+ARC.!BZ42)</f>
        <v>85</v>
      </c>
      <c r="BX86" s="906">
        <f>SUM(SSJR!CA35+FEED.!CA38+ARC.!CA42)</f>
        <v>0</v>
      </c>
      <c r="BY86" s="906">
        <f>SUM(SSJR!CB35+FEED.!CB38+ARC.!CB42)</f>
        <v>0</v>
      </c>
      <c r="BZ86" s="860"/>
      <c r="CA86" s="860"/>
      <c r="CB86" s="860"/>
      <c r="CC86" s="1977">
        <f t="shared" si="192"/>
        <v>0</v>
      </c>
      <c r="CD86" s="1495"/>
      <c r="CE86" s="1495"/>
      <c r="CF86" s="1495"/>
      <c r="CG86" s="1495"/>
      <c r="CH86" s="1490">
        <v>0</v>
      </c>
      <c r="CI86" s="1490">
        <v>0</v>
      </c>
      <c r="CJ86" s="1975">
        <v>0</v>
      </c>
      <c r="CK86" s="1517" t="e">
        <f t="shared" si="206"/>
        <v>#DIV/0!</v>
      </c>
      <c r="CL86" s="1509"/>
    </row>
    <row r="87" spans="1:92" s="879" customFormat="1" ht="27">
      <c r="A87" s="901">
        <f t="shared" si="207"/>
        <v>16</v>
      </c>
      <c r="B87" s="926" t="s">
        <v>955</v>
      </c>
      <c r="C87" s="927">
        <f>SUM(SSJR!M36+FEED.!M39+ARC.!M43)</f>
        <v>0</v>
      </c>
      <c r="D87" s="927">
        <f>SUM(SSJR!N36+FEED.!N39+ARC.!N43)</f>
        <v>11</v>
      </c>
      <c r="E87" s="927">
        <f>SUM(SSJR!O36+FEED.!O39+ARC.!O43)</f>
        <v>0</v>
      </c>
      <c r="F87" s="927">
        <f>SUM(SSJR!P36+FEED.!P39+ARC.!P43)</f>
        <v>0</v>
      </c>
      <c r="G87" s="877">
        <f>D87+E87</f>
        <v>11</v>
      </c>
      <c r="H87" s="1523">
        <f>C87+F87</f>
        <v>0</v>
      </c>
      <c r="I87" s="1969">
        <f t="shared" si="239"/>
        <v>11</v>
      </c>
      <c r="J87" s="1535"/>
      <c r="K87" s="921">
        <f>SUM(SSJR!V36+FEED.!V39+ARC.!V43)</f>
        <v>0</v>
      </c>
      <c r="L87" s="921">
        <f>SUM(SSJR!W36+FEED.!W39+ARC.!W43)</f>
        <v>0</v>
      </c>
      <c r="M87" s="921">
        <f>SUM(SSJR!X36+FEED.!X39+ARC.!X43)</f>
        <v>0</v>
      </c>
      <c r="N87" s="921">
        <f>SUM(SSJR!Y36+FEED.!Y39+ARC.!Y43)</f>
        <v>0</v>
      </c>
      <c r="O87" s="878">
        <f>L87+M87</f>
        <v>0</v>
      </c>
      <c r="P87" s="878">
        <f>K87+N87</f>
        <v>0</v>
      </c>
      <c r="Q87" s="878">
        <f>O87+P87</f>
        <v>0</v>
      </c>
      <c r="R87" s="921">
        <f>SUM(SSJR!AC36+FEED.!AC39+ARC.!AC43)</f>
        <v>0</v>
      </c>
      <c r="S87" s="921">
        <f>SUM(SSJR!AD36+FEED.!AD39+ARC.!AD43)</f>
        <v>0</v>
      </c>
      <c r="T87" s="921">
        <f>SUM(SSJR!AE36+FEED.!AE39+ARC.!AE43)</f>
        <v>0</v>
      </c>
      <c r="U87" s="921">
        <f>SUM(SSJR!AF36+FEED.!AF39+ARC.!AF43)</f>
        <v>0</v>
      </c>
      <c r="V87" s="878">
        <f>S87+T87</f>
        <v>0</v>
      </c>
      <c r="W87" s="878">
        <f>R87+U87</f>
        <v>0</v>
      </c>
      <c r="X87" s="878">
        <f>V87+W87</f>
        <v>0</v>
      </c>
      <c r="Y87" s="921">
        <f>SUM(SSJR!AI36+FEED.!AI39+ARC.!AI43)</f>
        <v>0</v>
      </c>
      <c r="Z87" s="921">
        <f>SUM(SSJR!AJ36+FEED.!AJ39+ARC.!AJ43)</f>
        <v>0</v>
      </c>
      <c r="AA87" s="921">
        <f>SUM(SSJR!AK36+FEED.!AK39+ARC.!AK43)</f>
        <v>0</v>
      </c>
      <c r="AB87" s="921">
        <f>SUM(SSJR!AL36+FEED.!AL39+ARC.!AL43)</f>
        <v>0</v>
      </c>
      <c r="AC87" s="878">
        <f>Z87+AA87</f>
        <v>0</v>
      </c>
      <c r="AD87" s="878">
        <f>Y87+AB87</f>
        <v>0</v>
      </c>
      <c r="AE87" s="878">
        <f>AC87+AD87</f>
        <v>0</v>
      </c>
      <c r="AF87" s="921">
        <f>SUM(SSJR!AO36+FEED.!AO39+ARC.!AO43)</f>
        <v>0</v>
      </c>
      <c r="AG87" s="921">
        <f>SUM(SSJR!AP36+FEED.!AP39+ARC.!AP43)</f>
        <v>0</v>
      </c>
      <c r="AH87" s="921">
        <f>SUM(SSJR!AQ36+FEED.!AQ39+ARC.!AQ43)</f>
        <v>0</v>
      </c>
      <c r="AI87" s="921">
        <f>SUM(SSJR!AR36+FEED.!AR39+ARC.!AR43)</f>
        <v>0</v>
      </c>
      <c r="AJ87" s="878">
        <f>AG87+AH87</f>
        <v>0</v>
      </c>
      <c r="AK87" s="878">
        <f>AF87+AI87</f>
        <v>0</v>
      </c>
      <c r="AL87" s="878">
        <f>AJ87+AK87</f>
        <v>0</v>
      </c>
      <c r="AM87" s="921">
        <f>SUM(SSJR!AU36+FEED.!AU39+ARC.!AU43)</f>
        <v>0</v>
      </c>
      <c r="AN87" s="921">
        <f>SUM(SSJR!AV36+FEED.!AV39+ARC.!AV43)</f>
        <v>0</v>
      </c>
      <c r="AO87" s="921">
        <f>SUM(SSJR!AW36+FEED.!AW39+ARC.!AW43)</f>
        <v>0</v>
      </c>
      <c r="AP87" s="921">
        <f>SUM(SSJR!AX36+FEED.!AX39+ARC.!AX43)</f>
        <v>0</v>
      </c>
      <c r="AQ87" s="878">
        <f t="shared" si="221"/>
        <v>0</v>
      </c>
      <c r="AR87" s="878">
        <f t="shared" si="222"/>
        <v>0</v>
      </c>
      <c r="AS87" s="878">
        <f t="shared" si="223"/>
        <v>0</v>
      </c>
      <c r="AT87" s="910">
        <f>SUM(SSJR!BA36+FEED.!BA39+ARC.!BA43)</f>
        <v>0</v>
      </c>
      <c r="AU87" s="910">
        <f>SUM(SSJR!BB36+FEED.!BB39+ARC.!BB43)</f>
        <v>0</v>
      </c>
      <c r="AV87" s="910">
        <f>SUM(SSJR!BC36+FEED.!BC39+ARC.!BC43)</f>
        <v>0</v>
      </c>
      <c r="AW87" s="910">
        <f>SUM(SSJR!BD36+FEED.!BD39+ARC.!BD43)</f>
        <v>0</v>
      </c>
      <c r="AX87" s="878">
        <f t="shared" si="224"/>
        <v>0</v>
      </c>
      <c r="AY87" s="878">
        <f t="shared" si="225"/>
        <v>0</v>
      </c>
      <c r="AZ87" s="878">
        <f t="shared" si="226"/>
        <v>0</v>
      </c>
      <c r="BA87" s="910">
        <f>SUM(SSJR!BG36+FEED.!BG39+ARC.!BG43)</f>
        <v>0</v>
      </c>
      <c r="BB87" s="910">
        <f>SUM(SSJR!BH36+FEED.!BH39+ARC.!BH43)</f>
        <v>0</v>
      </c>
      <c r="BC87" s="910">
        <f>SUM(SSJR!BI36+FEED.!BI39+ARC.!BI43)</f>
        <v>0</v>
      </c>
      <c r="BD87" s="910">
        <f>SUM(SSJR!BJ36+FEED.!BJ39+ARC.!BJ43)</f>
        <v>0</v>
      </c>
      <c r="BE87" s="878">
        <f t="shared" si="227"/>
        <v>0</v>
      </c>
      <c r="BF87" s="878">
        <f t="shared" si="228"/>
        <v>0</v>
      </c>
      <c r="BG87" s="878">
        <f t="shared" si="229"/>
        <v>0</v>
      </c>
      <c r="BH87" s="910">
        <f>SUM(SSJR!BM36+FEED.!BM39+ARC.!BM43)</f>
        <v>0</v>
      </c>
      <c r="BI87" s="910">
        <f>SUM(SSJR!BN36+FEED.!BN39+ARC.!BN43)</f>
        <v>0</v>
      </c>
      <c r="BJ87" s="910">
        <f>SUM(SSJR!BO36+FEED.!BO39+ARC.!BO43)</f>
        <v>0</v>
      </c>
      <c r="BK87" s="910">
        <f>SUM(SSJR!BP36+FEED.!BP39+ARC.!BP43)</f>
        <v>0</v>
      </c>
      <c r="BL87" s="878">
        <f t="shared" si="230"/>
        <v>0</v>
      </c>
      <c r="BM87" s="878">
        <f t="shared" si="231"/>
        <v>0</v>
      </c>
      <c r="BN87" s="878">
        <f t="shared" si="232"/>
        <v>0</v>
      </c>
      <c r="BO87" s="910">
        <f>SUM(SSJR!BS36+FEED.!BS39+ARC.!BS43)</f>
        <v>0</v>
      </c>
      <c r="BP87" s="910">
        <f>SUM(SSJR!BT36+FEED.!BT39+ARC.!BT43)</f>
        <v>0</v>
      </c>
      <c r="BQ87" s="910">
        <f>SUM(SSJR!BU36+FEED.!BU39+ARC.!BU43)</f>
        <v>0</v>
      </c>
      <c r="BR87" s="910">
        <f>SUM(SSJR!BV36+FEED.!BV39+ARC.!BV43)</f>
        <v>0</v>
      </c>
      <c r="BS87" s="878">
        <f t="shared" si="233"/>
        <v>0</v>
      </c>
      <c r="BT87" s="878">
        <f t="shared" si="234"/>
        <v>0</v>
      </c>
      <c r="BU87" s="878">
        <f t="shared" si="235"/>
        <v>0</v>
      </c>
      <c r="BV87" s="910">
        <f>SUM(SSJR!BY36+FEED.!BY39+ARC.!BY43)</f>
        <v>87</v>
      </c>
      <c r="BW87" s="910">
        <f>SUM(SSJR!BZ36+FEED.!BZ39+ARC.!BZ43)</f>
        <v>36</v>
      </c>
      <c r="BX87" s="910">
        <f>SUM(SSJR!CA36+FEED.!CA39+ARC.!CA43)</f>
        <v>0</v>
      </c>
      <c r="BY87" s="910">
        <f>SUM(SSJR!CB36+FEED.!CB39+ARC.!CB43)</f>
        <v>0</v>
      </c>
      <c r="BZ87" s="878">
        <f t="shared" si="236"/>
        <v>36</v>
      </c>
      <c r="CA87" s="878">
        <f t="shared" si="237"/>
        <v>87</v>
      </c>
      <c r="CB87" s="878">
        <f t="shared" si="238"/>
        <v>123</v>
      </c>
      <c r="CC87" s="1977">
        <f t="shared" si="192"/>
        <v>11</v>
      </c>
      <c r="CD87" s="1419"/>
      <c r="CE87" s="906"/>
      <c r="CF87" s="1413"/>
      <c r="CG87" s="910"/>
      <c r="CH87" s="860" t="e">
        <f>#REF!+#REF!+#REF!+#REF!+#REF!+#REF!+BZ87+BS87+BL87+BE87+AX87+AQ87+AJ87+AC87+V87</f>
        <v>#REF!</v>
      </c>
      <c r="CI87" s="860" t="e">
        <f>#REF!+#REF!+#REF!+#REF!+#REF!+#REF!+CA87+BT87+BF87+AY87+AR87+AK87+AD87+W87</f>
        <v>#REF!</v>
      </c>
      <c r="CJ87" s="1975" t="e">
        <f t="shared" si="220"/>
        <v>#REF!</v>
      </c>
      <c r="CK87" s="1517" t="e">
        <f t="shared" si="206"/>
        <v>#REF!</v>
      </c>
      <c r="CL87" s="1510"/>
    </row>
    <row r="88" spans="1:92" s="514" customFormat="1">
      <c r="A88" s="861"/>
      <c r="B88" s="722"/>
      <c r="C88" s="1492"/>
      <c r="D88" s="1492"/>
      <c r="E88" s="1492"/>
      <c r="F88" s="1492"/>
      <c r="G88" s="887"/>
      <c r="H88" s="1529"/>
      <c r="I88" s="1968"/>
      <c r="J88" s="1541"/>
      <c r="K88" s="888"/>
      <c r="L88" s="888"/>
      <c r="M88" s="888"/>
      <c r="N88" s="888"/>
      <c r="O88" s="889"/>
      <c r="P88" s="889"/>
      <c r="Q88" s="889"/>
      <c r="R88" s="888"/>
      <c r="S88" s="888"/>
      <c r="T88" s="888"/>
      <c r="U88" s="888"/>
      <c r="V88" s="889"/>
      <c r="W88" s="889"/>
      <c r="X88" s="889"/>
      <c r="Y88" s="888"/>
      <c r="Z88" s="888"/>
      <c r="AA88" s="888"/>
      <c r="AB88" s="888"/>
      <c r="AC88" s="889"/>
      <c r="AD88" s="889"/>
      <c r="AE88" s="889"/>
      <c r="AF88" s="888"/>
      <c r="AG88" s="888"/>
      <c r="AH88" s="888"/>
      <c r="AI88" s="888"/>
      <c r="AJ88" s="889"/>
      <c r="AK88" s="889"/>
      <c r="AL88" s="889"/>
      <c r="AM88" s="888"/>
      <c r="AN88" s="888"/>
      <c r="AO88" s="888"/>
      <c r="AP88" s="888"/>
      <c r="AQ88" s="889"/>
      <c r="AR88" s="889"/>
      <c r="AS88" s="889"/>
      <c r="AT88" s="888"/>
      <c r="AU88" s="888"/>
      <c r="AV88" s="888"/>
      <c r="AW88" s="888"/>
      <c r="AX88" s="889"/>
      <c r="AY88" s="889"/>
      <c r="AZ88" s="889"/>
      <c r="BA88" s="888"/>
      <c r="BB88" s="888"/>
      <c r="BC88" s="888"/>
      <c r="BD88" s="888"/>
      <c r="BE88" s="889"/>
      <c r="BF88" s="889"/>
      <c r="BG88" s="889"/>
      <c r="BH88" s="888"/>
      <c r="BI88" s="889"/>
      <c r="BJ88" s="888"/>
      <c r="BK88" s="888"/>
      <c r="BL88" s="889"/>
      <c r="BM88" s="889"/>
      <c r="BN88" s="889"/>
      <c r="BO88" s="888"/>
      <c r="BP88" s="888"/>
      <c r="BQ88" s="888"/>
      <c r="BR88" s="888"/>
      <c r="BS88" s="889"/>
      <c r="BT88" s="889"/>
      <c r="BU88" s="889"/>
      <c r="BV88" s="888"/>
      <c r="BW88" s="888"/>
      <c r="BX88" s="888"/>
      <c r="BY88" s="888"/>
      <c r="BZ88" s="889"/>
      <c r="CA88" s="889"/>
      <c r="CB88" s="889"/>
      <c r="CC88" s="1968"/>
      <c r="CD88" s="1496"/>
      <c r="CE88" s="1497"/>
      <c r="CF88" s="1498"/>
      <c r="CG88" s="1497"/>
      <c r="CH88" s="889"/>
      <c r="CI88" s="889"/>
      <c r="CJ88" s="1973"/>
      <c r="CK88" s="1519"/>
      <c r="CL88" s="1509"/>
    </row>
    <row r="89" spans="1:92" s="514" customFormat="1">
      <c r="A89" s="861"/>
      <c r="B89" s="722"/>
      <c r="C89" s="1492"/>
      <c r="D89" s="1492"/>
      <c r="E89" s="1492"/>
      <c r="F89" s="1492"/>
      <c r="G89" s="887"/>
      <c r="H89" s="1529"/>
      <c r="I89" s="1968"/>
      <c r="J89" s="1541"/>
      <c r="K89" s="888"/>
      <c r="L89" s="888"/>
      <c r="M89" s="888"/>
      <c r="N89" s="888"/>
      <c r="O89" s="889"/>
      <c r="P89" s="889"/>
      <c r="Q89" s="889"/>
      <c r="R89" s="888"/>
      <c r="S89" s="888"/>
      <c r="T89" s="888"/>
      <c r="U89" s="888"/>
      <c r="V89" s="889"/>
      <c r="W89" s="889"/>
      <c r="X89" s="889"/>
      <c r="Y89" s="888"/>
      <c r="Z89" s="888"/>
      <c r="AA89" s="888"/>
      <c r="AB89" s="888"/>
      <c r="AC89" s="889"/>
      <c r="AD89" s="889"/>
      <c r="AE89" s="889"/>
      <c r="AF89" s="888"/>
      <c r="AG89" s="888"/>
      <c r="AH89" s="888"/>
      <c r="AI89" s="888"/>
      <c r="AJ89" s="889"/>
      <c r="AK89" s="889"/>
      <c r="AL89" s="889"/>
      <c r="AM89" s="888"/>
      <c r="AN89" s="888"/>
      <c r="AO89" s="888"/>
      <c r="AP89" s="888"/>
      <c r="AQ89" s="889"/>
      <c r="AR89" s="889"/>
      <c r="AS89" s="889"/>
      <c r="AT89" s="888"/>
      <c r="AU89" s="888"/>
      <c r="AV89" s="888"/>
      <c r="AW89" s="888"/>
      <c r="AX89" s="889"/>
      <c r="AY89" s="889"/>
      <c r="AZ89" s="889"/>
      <c r="BA89" s="888"/>
      <c r="BB89" s="888"/>
      <c r="BC89" s="888"/>
      <c r="BD89" s="888"/>
      <c r="BE89" s="889"/>
      <c r="BF89" s="889"/>
      <c r="BG89" s="889"/>
      <c r="BH89" s="888"/>
      <c r="BI89" s="889"/>
      <c r="BJ89" s="888"/>
      <c r="BK89" s="888"/>
      <c r="BL89" s="889"/>
      <c r="BM89" s="889"/>
      <c r="BN89" s="889"/>
      <c r="BO89" s="888"/>
      <c r="BP89" s="888"/>
      <c r="BQ89" s="888"/>
      <c r="BR89" s="888"/>
      <c r="BS89" s="889"/>
      <c r="BT89" s="889"/>
      <c r="BU89" s="889"/>
      <c r="BV89" s="888"/>
      <c r="BW89" s="888"/>
      <c r="BX89" s="888"/>
      <c r="BY89" s="888"/>
      <c r="BZ89" s="889"/>
      <c r="CA89" s="889"/>
      <c r="CB89" s="889"/>
      <c r="CC89" s="1968"/>
      <c r="CD89" s="1496"/>
      <c r="CE89" s="1497"/>
      <c r="CF89" s="1498"/>
      <c r="CG89" s="1497"/>
      <c r="CH89" s="889"/>
      <c r="CI89" s="889"/>
      <c r="CJ89" s="1973"/>
      <c r="CK89" s="1519"/>
      <c r="CL89" s="1509"/>
    </row>
    <row r="90" spans="1:92" s="514" customFormat="1">
      <c r="A90" s="861"/>
      <c r="B90" s="722"/>
      <c r="C90" s="1492"/>
      <c r="D90" s="1492"/>
      <c r="E90" s="1492"/>
      <c r="F90" s="1492"/>
      <c r="G90" s="887"/>
      <c r="H90" s="1529"/>
      <c r="I90" s="1968"/>
      <c r="J90" s="1541"/>
      <c r="K90" s="888"/>
      <c r="L90" s="888"/>
      <c r="M90" s="888"/>
      <c r="N90" s="888"/>
      <c r="O90" s="889"/>
      <c r="P90" s="889"/>
      <c r="Q90" s="889"/>
      <c r="R90" s="888"/>
      <c r="S90" s="888"/>
      <c r="T90" s="888"/>
      <c r="U90" s="888"/>
      <c r="V90" s="889"/>
      <c r="W90" s="889"/>
      <c r="X90" s="889"/>
      <c r="Y90" s="888"/>
      <c r="Z90" s="888"/>
      <c r="AA90" s="888"/>
      <c r="AB90" s="888"/>
      <c r="AC90" s="889"/>
      <c r="AD90" s="889"/>
      <c r="AE90" s="889"/>
      <c r="AF90" s="888"/>
      <c r="AG90" s="888"/>
      <c r="AH90" s="888"/>
      <c r="AI90" s="888"/>
      <c r="AJ90" s="889"/>
      <c r="AK90" s="889"/>
      <c r="AL90" s="889"/>
      <c r="AM90" s="888"/>
      <c r="AN90" s="888"/>
      <c r="AO90" s="888"/>
      <c r="AP90" s="888"/>
      <c r="AQ90" s="889"/>
      <c r="AR90" s="889"/>
      <c r="AS90" s="889"/>
      <c r="AT90" s="888"/>
      <c r="AU90" s="888"/>
      <c r="AV90" s="888"/>
      <c r="AW90" s="888"/>
      <c r="AX90" s="889"/>
      <c r="AY90" s="889"/>
      <c r="AZ90" s="889"/>
      <c r="BA90" s="888"/>
      <c r="BB90" s="888"/>
      <c r="BC90" s="888"/>
      <c r="BD90" s="888"/>
      <c r="BE90" s="889"/>
      <c r="BF90" s="889"/>
      <c r="BG90" s="889"/>
      <c r="BH90" s="888"/>
      <c r="BI90" s="889"/>
      <c r="BJ90" s="888"/>
      <c r="BK90" s="888"/>
      <c r="BL90" s="889"/>
      <c r="BM90" s="889"/>
      <c r="BN90" s="889"/>
      <c r="BO90" s="888"/>
      <c r="BP90" s="888"/>
      <c r="BQ90" s="888"/>
      <c r="BR90" s="888"/>
      <c r="BS90" s="889"/>
      <c r="BT90" s="889"/>
      <c r="BU90" s="889"/>
      <c r="BV90" s="888"/>
      <c r="BW90" s="888"/>
      <c r="BX90" s="888"/>
      <c r="BY90" s="888"/>
      <c r="BZ90" s="889"/>
      <c r="CA90" s="889"/>
      <c r="CB90" s="889"/>
      <c r="CC90" s="1968"/>
      <c r="CD90" s="1496"/>
      <c r="CE90" s="1497"/>
      <c r="CF90" s="1498"/>
      <c r="CG90" s="1497"/>
      <c r="CH90" s="889"/>
      <c r="CI90" s="889"/>
      <c r="CJ90" s="1973"/>
      <c r="CK90" s="1519"/>
      <c r="CL90" s="1509"/>
    </row>
    <row r="91" spans="1:92" s="514" customFormat="1">
      <c r="A91" s="861"/>
      <c r="B91" s="722"/>
      <c r="C91" s="1492"/>
      <c r="D91" s="1492"/>
      <c r="E91" s="1492"/>
      <c r="F91" s="1492"/>
      <c r="G91" s="887"/>
      <c r="H91" s="1529"/>
      <c r="I91" s="1968"/>
      <c r="J91" s="1541"/>
      <c r="K91" s="888"/>
      <c r="L91" s="888"/>
      <c r="M91" s="888"/>
      <c r="N91" s="888"/>
      <c r="O91" s="889"/>
      <c r="P91" s="889"/>
      <c r="Q91" s="889"/>
      <c r="R91" s="888"/>
      <c r="S91" s="888"/>
      <c r="T91" s="888"/>
      <c r="U91" s="888"/>
      <c r="V91" s="889"/>
      <c r="W91" s="889"/>
      <c r="X91" s="889"/>
      <c r="Y91" s="888"/>
      <c r="Z91" s="888"/>
      <c r="AA91" s="888"/>
      <c r="AB91" s="888"/>
      <c r="AC91" s="889"/>
      <c r="AD91" s="889"/>
      <c r="AE91" s="889"/>
      <c r="AF91" s="888"/>
      <c r="AG91" s="888"/>
      <c r="AH91" s="888"/>
      <c r="AI91" s="888"/>
      <c r="AJ91" s="889"/>
      <c r="AK91" s="889"/>
      <c r="AL91" s="889"/>
      <c r="AM91" s="888"/>
      <c r="AN91" s="888"/>
      <c r="AO91" s="888"/>
      <c r="AP91" s="888"/>
      <c r="AQ91" s="889"/>
      <c r="AR91" s="889"/>
      <c r="AS91" s="889"/>
      <c r="AT91" s="888"/>
      <c r="AU91" s="888"/>
      <c r="AV91" s="888"/>
      <c r="AW91" s="888"/>
      <c r="AX91" s="889"/>
      <c r="AY91" s="889"/>
      <c r="AZ91" s="889"/>
      <c r="BA91" s="888"/>
      <c r="BB91" s="888"/>
      <c r="BC91" s="888"/>
      <c r="BD91" s="888"/>
      <c r="BE91" s="889"/>
      <c r="BF91" s="889"/>
      <c r="BG91" s="889"/>
      <c r="BH91" s="888"/>
      <c r="BI91" s="889"/>
      <c r="BJ91" s="888"/>
      <c r="BK91" s="888"/>
      <c r="BL91" s="889"/>
      <c r="BM91" s="889"/>
      <c r="BN91" s="889"/>
      <c r="BO91" s="888"/>
      <c r="BP91" s="888"/>
      <c r="BQ91" s="888"/>
      <c r="BR91" s="888"/>
      <c r="BS91" s="889"/>
      <c r="BT91" s="889"/>
      <c r="BU91" s="889"/>
      <c r="BV91" s="888"/>
      <c r="BW91" s="888"/>
      <c r="BX91" s="888"/>
      <c r="BY91" s="888"/>
      <c r="BZ91" s="889"/>
      <c r="CA91" s="889"/>
      <c r="CB91" s="889"/>
      <c r="CC91" s="1968"/>
      <c r="CD91" s="1496"/>
      <c r="CE91" s="1497"/>
      <c r="CF91" s="1498"/>
      <c r="CG91" s="1497"/>
      <c r="CH91" s="889"/>
      <c r="CI91" s="889"/>
      <c r="CJ91" s="1973"/>
      <c r="CK91" s="1519"/>
      <c r="CL91" s="1509"/>
    </row>
    <row r="92" spans="1:92" s="514" customFormat="1">
      <c r="A92" s="861"/>
      <c r="B92" s="722"/>
      <c r="C92" s="1492"/>
      <c r="D92" s="1492"/>
      <c r="E92" s="1492"/>
      <c r="F92" s="1492"/>
      <c r="G92" s="887"/>
      <c r="H92" s="1529"/>
      <c r="I92" s="1968"/>
      <c r="J92" s="1541"/>
      <c r="K92" s="888"/>
      <c r="L92" s="888"/>
      <c r="M92" s="888"/>
      <c r="N92" s="888"/>
      <c r="O92" s="889"/>
      <c r="P92" s="889"/>
      <c r="Q92" s="889"/>
      <c r="R92" s="888"/>
      <c r="S92" s="888"/>
      <c r="T92" s="888"/>
      <c r="U92" s="888"/>
      <c r="V92" s="889"/>
      <c r="W92" s="889"/>
      <c r="X92" s="889"/>
      <c r="Y92" s="888"/>
      <c r="Z92" s="888"/>
      <c r="AA92" s="888"/>
      <c r="AB92" s="888"/>
      <c r="AC92" s="888"/>
      <c r="AD92" s="888"/>
      <c r="AE92" s="888"/>
      <c r="AF92" s="888"/>
      <c r="AG92" s="888"/>
      <c r="AH92" s="888"/>
      <c r="AI92" s="888"/>
      <c r="AJ92" s="889"/>
      <c r="AK92" s="889"/>
      <c r="AL92" s="889"/>
      <c r="AM92" s="888"/>
      <c r="AN92" s="888"/>
      <c r="AO92" s="888"/>
      <c r="AP92" s="888"/>
      <c r="AQ92" s="889"/>
      <c r="AR92" s="889"/>
      <c r="AS92" s="889"/>
      <c r="AT92" s="888"/>
      <c r="AU92" s="888"/>
      <c r="AV92" s="888"/>
      <c r="AW92" s="888"/>
      <c r="AX92" s="889"/>
      <c r="AY92" s="889"/>
      <c r="AZ92" s="889"/>
      <c r="BA92" s="888"/>
      <c r="BB92" s="888"/>
      <c r="BC92" s="888"/>
      <c r="BD92" s="888"/>
      <c r="BE92" s="889"/>
      <c r="BF92" s="889"/>
      <c r="BG92" s="889"/>
      <c r="BH92" s="888"/>
      <c r="BI92" s="889"/>
      <c r="BJ92" s="888"/>
      <c r="BK92" s="888"/>
      <c r="BL92" s="889"/>
      <c r="BM92" s="889"/>
      <c r="BN92" s="889"/>
      <c r="BO92" s="888"/>
      <c r="BP92" s="888"/>
      <c r="BQ92" s="888"/>
      <c r="BR92" s="888"/>
      <c r="BS92" s="889"/>
      <c r="BT92" s="889"/>
      <c r="BU92" s="889"/>
      <c r="BV92" s="888"/>
      <c r="BW92" s="888"/>
      <c r="BX92" s="888"/>
      <c r="BY92" s="888"/>
      <c r="BZ92" s="889"/>
      <c r="CA92" s="889"/>
      <c r="CB92" s="889"/>
      <c r="CC92" s="1968"/>
      <c r="CD92" s="1496"/>
      <c r="CE92" s="1497"/>
      <c r="CF92" s="1498"/>
      <c r="CG92" s="1497"/>
      <c r="CH92" s="889"/>
      <c r="CI92" s="889"/>
      <c r="CJ92" s="1973"/>
      <c r="CK92" s="1519"/>
      <c r="CL92" s="1509"/>
    </row>
    <row r="93" spans="1:92" s="514" customFormat="1">
      <c r="A93" s="511"/>
      <c r="B93" s="512"/>
      <c r="C93" s="1493"/>
      <c r="D93" s="1493"/>
      <c r="E93" s="1493"/>
      <c r="F93" s="1493"/>
      <c r="G93" s="1493"/>
      <c r="H93" s="1530"/>
      <c r="I93" s="1972"/>
      <c r="J93" s="1542"/>
      <c r="K93" s="513"/>
      <c r="L93" s="513"/>
      <c r="M93" s="513"/>
      <c r="N93" s="513"/>
      <c r="O93" s="513"/>
      <c r="P93" s="513"/>
      <c r="Q93" s="513"/>
      <c r="R93" s="513"/>
      <c r="S93" s="513"/>
      <c r="T93" s="513"/>
      <c r="U93" s="513"/>
      <c r="V93" s="513"/>
      <c r="W93" s="513"/>
      <c r="X93" s="513"/>
      <c r="Y93" s="513"/>
      <c r="Z93" s="513"/>
      <c r="AA93" s="513"/>
      <c r="AB93" s="513"/>
      <c r="AC93" s="513"/>
      <c r="AD93" s="513"/>
      <c r="AE93" s="513"/>
      <c r="AF93" s="513"/>
      <c r="AG93" s="513"/>
      <c r="AH93" s="513"/>
      <c r="AI93" s="513"/>
      <c r="AJ93" s="513"/>
      <c r="AK93" s="513"/>
      <c r="AL93" s="513"/>
      <c r="AM93" s="513"/>
      <c r="AN93" s="513"/>
      <c r="AO93" s="513"/>
      <c r="AP93" s="513"/>
      <c r="AQ93" s="513"/>
      <c r="AR93" s="513"/>
      <c r="AS93" s="513"/>
      <c r="AT93" s="513"/>
      <c r="AU93" s="513"/>
      <c r="AV93" s="513"/>
      <c r="AW93" s="513"/>
      <c r="AX93" s="513"/>
      <c r="AY93" s="513"/>
      <c r="AZ93" s="513"/>
      <c r="BA93" s="513"/>
      <c r="BB93" s="513"/>
      <c r="BC93" s="513"/>
      <c r="BD93" s="513"/>
      <c r="BE93" s="513"/>
      <c r="BF93" s="513"/>
      <c r="BG93" s="513"/>
      <c r="BH93" s="513"/>
      <c r="BI93" s="513"/>
      <c r="BJ93" s="513"/>
      <c r="BK93" s="513"/>
      <c r="BL93" s="513"/>
      <c r="BM93" s="513"/>
      <c r="BN93" s="513"/>
      <c r="BO93" s="513"/>
      <c r="BP93" s="513"/>
      <c r="BQ93" s="513"/>
      <c r="BR93" s="513"/>
      <c r="BS93" s="513"/>
      <c r="BT93" s="513"/>
      <c r="BU93" s="513"/>
      <c r="BV93" s="513"/>
      <c r="BW93" s="513"/>
      <c r="BX93" s="513"/>
      <c r="BY93" s="513"/>
      <c r="BZ93" s="513"/>
      <c r="CA93" s="513"/>
      <c r="CB93" s="513"/>
      <c r="CC93" s="1972"/>
      <c r="CD93" s="1499"/>
      <c r="CE93" s="1500"/>
      <c r="CF93" s="1501"/>
      <c r="CG93" s="1500"/>
      <c r="CH93" s="1500"/>
      <c r="CI93" s="1500"/>
      <c r="CJ93" s="1976"/>
      <c r="CK93" s="1519"/>
      <c r="CL93" s="1509"/>
    </row>
    <row r="94" spans="1:92" s="514" customFormat="1">
      <c r="A94" s="511"/>
      <c r="B94" s="512"/>
      <c r="C94" s="1493"/>
      <c r="D94" s="1493"/>
      <c r="E94" s="1493"/>
      <c r="F94" s="1493"/>
      <c r="G94" s="1493"/>
      <c r="H94" s="1530"/>
      <c r="I94" s="1972"/>
      <c r="J94" s="1542"/>
      <c r="K94" s="513"/>
      <c r="L94" s="513"/>
      <c r="M94" s="513"/>
      <c r="N94" s="513"/>
      <c r="O94" s="513"/>
      <c r="P94" s="513"/>
      <c r="Q94" s="513"/>
      <c r="R94" s="513"/>
      <c r="S94" s="513"/>
      <c r="T94" s="513"/>
      <c r="U94" s="513"/>
      <c r="V94" s="513"/>
      <c r="W94" s="513"/>
      <c r="X94" s="513"/>
      <c r="Y94" s="513"/>
      <c r="Z94" s="513"/>
      <c r="AA94" s="513"/>
      <c r="AB94" s="513"/>
      <c r="AC94" s="513"/>
      <c r="AD94" s="513"/>
      <c r="AE94" s="513"/>
      <c r="AF94" s="513"/>
      <c r="AG94" s="513"/>
      <c r="AH94" s="513"/>
      <c r="AI94" s="513"/>
      <c r="AJ94" s="513"/>
      <c r="AK94" s="513"/>
      <c r="AL94" s="513"/>
      <c r="AM94" s="513"/>
      <c r="AN94" s="513"/>
      <c r="AO94" s="513"/>
      <c r="AP94" s="513"/>
      <c r="AQ94" s="513"/>
      <c r="AR94" s="513"/>
      <c r="AS94" s="513"/>
      <c r="AT94" s="513"/>
      <c r="AU94" s="513"/>
      <c r="AV94" s="513"/>
      <c r="AW94" s="513"/>
      <c r="AX94" s="513"/>
      <c r="AY94" s="513"/>
      <c r="AZ94" s="513"/>
      <c r="BA94" s="513"/>
      <c r="BB94" s="513"/>
      <c r="BC94" s="513"/>
      <c r="BD94" s="513"/>
      <c r="BE94" s="513"/>
      <c r="BF94" s="513"/>
      <c r="BG94" s="513"/>
      <c r="BH94" s="513"/>
      <c r="BI94" s="513"/>
      <c r="BJ94" s="513"/>
      <c r="BK94" s="513"/>
      <c r="BL94" s="513"/>
      <c r="BM94" s="513"/>
      <c r="BN94" s="513"/>
      <c r="BO94" s="513"/>
      <c r="BP94" s="513"/>
      <c r="BQ94" s="513"/>
      <c r="BR94" s="513"/>
      <c r="BS94" s="513"/>
      <c r="BT94" s="513"/>
      <c r="BU94" s="513"/>
      <c r="BV94" s="513"/>
      <c r="BW94" s="513"/>
      <c r="BX94" s="513"/>
      <c r="BY94" s="513"/>
      <c r="BZ94" s="513"/>
      <c r="CA94" s="513"/>
      <c r="CB94" s="513"/>
      <c r="CC94" s="1972"/>
      <c r="CD94" s="1499"/>
      <c r="CE94" s="1500"/>
      <c r="CF94" s="1501"/>
      <c r="CG94" s="1500"/>
      <c r="CH94" s="1500"/>
      <c r="CI94" s="1500"/>
      <c r="CJ94" s="1976"/>
      <c r="CK94" s="1519"/>
      <c r="CL94" s="1509"/>
    </row>
    <row r="95" spans="1:92" s="514" customFormat="1">
      <c r="A95" s="511"/>
      <c r="B95" s="512"/>
      <c r="C95" s="1493"/>
      <c r="D95" s="1493"/>
      <c r="E95" s="1493"/>
      <c r="F95" s="1493"/>
      <c r="G95" s="1493"/>
      <c r="H95" s="1530"/>
      <c r="I95" s="1972"/>
      <c r="J95" s="1542"/>
      <c r="K95" s="513"/>
      <c r="L95" s="513"/>
      <c r="M95" s="513"/>
      <c r="N95" s="513"/>
      <c r="O95" s="513"/>
      <c r="P95" s="513"/>
      <c r="Q95" s="513"/>
      <c r="R95" s="513"/>
      <c r="S95" s="513"/>
      <c r="T95" s="513"/>
      <c r="U95" s="513"/>
      <c r="V95" s="513"/>
      <c r="W95" s="513"/>
      <c r="X95" s="513"/>
      <c r="Y95" s="513"/>
      <c r="Z95" s="513"/>
      <c r="AA95" s="513"/>
      <c r="AB95" s="513"/>
      <c r="AC95" s="513"/>
      <c r="AD95" s="513"/>
      <c r="AE95" s="513"/>
      <c r="AF95" s="513"/>
      <c r="AG95" s="513"/>
      <c r="AH95" s="513"/>
      <c r="AI95" s="513"/>
      <c r="AJ95" s="513"/>
      <c r="AK95" s="513"/>
      <c r="AL95" s="513"/>
      <c r="AM95" s="513"/>
      <c r="AN95" s="513"/>
      <c r="AO95" s="513"/>
      <c r="AP95" s="513"/>
      <c r="AQ95" s="513"/>
      <c r="AR95" s="513"/>
      <c r="AS95" s="513"/>
      <c r="AT95" s="513"/>
      <c r="AU95" s="513"/>
      <c r="AV95" s="513"/>
      <c r="AW95" s="513"/>
      <c r="AX95" s="513"/>
      <c r="AY95" s="513"/>
      <c r="AZ95" s="513"/>
      <c r="BA95" s="513"/>
      <c r="BB95" s="513"/>
      <c r="BC95" s="513"/>
      <c r="BD95" s="513"/>
      <c r="BE95" s="513"/>
      <c r="BF95" s="513"/>
      <c r="BG95" s="513"/>
      <c r="BH95" s="513"/>
      <c r="BI95" s="513"/>
      <c r="BJ95" s="513"/>
      <c r="BK95" s="513"/>
      <c r="BL95" s="513"/>
      <c r="BM95" s="513"/>
      <c r="BN95" s="513"/>
      <c r="BO95" s="513"/>
      <c r="BP95" s="513"/>
      <c r="BQ95" s="513"/>
      <c r="BR95" s="513"/>
      <c r="BS95" s="513"/>
      <c r="BT95" s="513"/>
      <c r="BU95" s="513"/>
      <c r="BV95" s="513"/>
      <c r="BW95" s="513"/>
      <c r="BX95" s="513"/>
      <c r="BY95" s="513"/>
      <c r="BZ95" s="513"/>
      <c r="CA95" s="513"/>
      <c r="CB95" s="513"/>
      <c r="CC95" s="1972"/>
      <c r="CD95" s="1499"/>
      <c r="CE95" s="1500"/>
      <c r="CF95" s="1501"/>
      <c r="CG95" s="1500"/>
      <c r="CH95" s="1500"/>
      <c r="CI95" s="1500"/>
      <c r="CJ95" s="1976"/>
      <c r="CK95" s="1519"/>
      <c r="CL95" s="1509"/>
    </row>
    <row r="96" spans="1:92" s="514" customFormat="1">
      <c r="A96" s="511"/>
      <c r="B96" s="512"/>
      <c r="C96" s="1493"/>
      <c r="D96" s="1493"/>
      <c r="E96" s="1493"/>
      <c r="F96" s="1493"/>
      <c r="G96" s="1493"/>
      <c r="H96" s="1530"/>
      <c r="I96" s="1972"/>
      <c r="J96" s="1542"/>
      <c r="K96" s="513"/>
      <c r="L96" s="513"/>
      <c r="M96" s="513"/>
      <c r="N96" s="513"/>
      <c r="O96" s="513"/>
      <c r="P96" s="513"/>
      <c r="Q96" s="513"/>
      <c r="R96" s="513"/>
      <c r="S96" s="513"/>
      <c r="T96" s="513"/>
      <c r="U96" s="513"/>
      <c r="V96" s="513"/>
      <c r="W96" s="513"/>
      <c r="X96" s="513"/>
      <c r="Y96" s="513"/>
      <c r="Z96" s="513"/>
      <c r="AA96" s="513"/>
      <c r="AB96" s="513"/>
      <c r="AC96" s="513"/>
      <c r="AD96" s="513"/>
      <c r="AE96" s="513"/>
      <c r="AF96" s="513"/>
      <c r="AG96" s="513"/>
      <c r="AH96" s="513"/>
      <c r="AI96" s="513"/>
      <c r="AJ96" s="513"/>
      <c r="AK96" s="513"/>
      <c r="AL96" s="513"/>
      <c r="AM96" s="513"/>
      <c r="AN96" s="513"/>
      <c r="AO96" s="513"/>
      <c r="AP96" s="513"/>
      <c r="AQ96" s="513"/>
      <c r="AR96" s="513"/>
      <c r="AS96" s="513"/>
      <c r="AT96" s="513"/>
      <c r="AU96" s="513"/>
      <c r="AV96" s="513"/>
      <c r="AW96" s="513"/>
      <c r="AX96" s="513"/>
      <c r="AY96" s="513"/>
      <c r="AZ96" s="513"/>
      <c r="BA96" s="513"/>
      <c r="BB96" s="513"/>
      <c r="BC96" s="513"/>
      <c r="BD96" s="513"/>
      <c r="BE96" s="513"/>
      <c r="BF96" s="513"/>
      <c r="BG96" s="513"/>
      <c r="BH96" s="513"/>
      <c r="BI96" s="513"/>
      <c r="BJ96" s="513"/>
      <c r="BK96" s="513"/>
      <c r="BL96" s="513"/>
      <c r="BM96" s="513"/>
      <c r="BN96" s="513"/>
      <c r="BO96" s="513"/>
      <c r="BP96" s="513"/>
      <c r="BQ96" s="513"/>
      <c r="BR96" s="513"/>
      <c r="BS96" s="513"/>
      <c r="BT96" s="513"/>
      <c r="BU96" s="513"/>
      <c r="BV96" s="513"/>
      <c r="BW96" s="513"/>
      <c r="BX96" s="513"/>
      <c r="BY96" s="513"/>
      <c r="BZ96" s="513"/>
      <c r="CA96" s="513"/>
      <c r="CB96" s="513"/>
      <c r="CC96" s="1972"/>
      <c r="CD96" s="1499"/>
      <c r="CE96" s="1500"/>
      <c r="CF96" s="1501"/>
      <c r="CG96" s="1500"/>
      <c r="CH96" s="1500"/>
      <c r="CI96" s="1500"/>
      <c r="CJ96" s="1976"/>
      <c r="CK96" s="1519"/>
      <c r="CL96" s="1509"/>
    </row>
    <row r="97" spans="1:90" s="514" customFormat="1">
      <c r="A97" s="511"/>
      <c r="B97" s="512"/>
      <c r="C97" s="1493"/>
      <c r="D97" s="1493"/>
      <c r="E97" s="1493"/>
      <c r="F97" s="1493"/>
      <c r="G97" s="1493"/>
      <c r="H97" s="1530"/>
      <c r="I97" s="1972"/>
      <c r="J97" s="1542"/>
      <c r="K97" s="513"/>
      <c r="L97" s="513"/>
      <c r="M97" s="513"/>
      <c r="N97" s="513"/>
      <c r="O97" s="513"/>
      <c r="P97" s="513"/>
      <c r="Q97" s="513"/>
      <c r="R97" s="513"/>
      <c r="S97" s="513"/>
      <c r="T97" s="513"/>
      <c r="U97" s="513"/>
      <c r="V97" s="513"/>
      <c r="W97" s="513"/>
      <c r="X97" s="513"/>
      <c r="Y97" s="513"/>
      <c r="Z97" s="513"/>
      <c r="AA97" s="513"/>
      <c r="AB97" s="513"/>
      <c r="AC97" s="513"/>
      <c r="AD97" s="513"/>
      <c r="AE97" s="513"/>
      <c r="AF97" s="513"/>
      <c r="AG97" s="513"/>
      <c r="AH97" s="513"/>
      <c r="AI97" s="513"/>
      <c r="AJ97" s="513"/>
      <c r="AK97" s="513"/>
      <c r="AL97" s="513"/>
      <c r="AM97" s="513"/>
      <c r="AN97" s="513"/>
      <c r="AO97" s="513"/>
      <c r="AP97" s="513"/>
      <c r="AQ97" s="513"/>
      <c r="AR97" s="513"/>
      <c r="AS97" s="513"/>
      <c r="AT97" s="513"/>
      <c r="AU97" s="513"/>
      <c r="AV97" s="513"/>
      <c r="AW97" s="513"/>
      <c r="AX97" s="513"/>
      <c r="AY97" s="513"/>
      <c r="AZ97" s="513"/>
      <c r="BA97" s="513"/>
      <c r="BB97" s="513"/>
      <c r="BC97" s="513"/>
      <c r="BD97" s="513"/>
      <c r="BE97" s="513"/>
      <c r="BF97" s="513"/>
      <c r="BG97" s="513"/>
      <c r="BH97" s="513"/>
      <c r="BI97" s="513"/>
      <c r="BJ97" s="513"/>
      <c r="BK97" s="513"/>
      <c r="BL97" s="513"/>
      <c r="BM97" s="513"/>
      <c r="BN97" s="513"/>
      <c r="BO97" s="513"/>
      <c r="BP97" s="513"/>
      <c r="BQ97" s="513"/>
      <c r="BR97" s="513"/>
      <c r="BS97" s="513"/>
      <c r="BT97" s="513"/>
      <c r="BU97" s="513"/>
      <c r="BV97" s="513"/>
      <c r="BW97" s="513"/>
      <c r="BX97" s="513"/>
      <c r="BY97" s="513"/>
      <c r="BZ97" s="513"/>
      <c r="CA97" s="513"/>
      <c r="CB97" s="513"/>
      <c r="CC97" s="1972"/>
      <c r="CD97" s="1499"/>
      <c r="CE97" s="1500"/>
      <c r="CF97" s="1501"/>
      <c r="CG97" s="1500"/>
      <c r="CH97" s="1500"/>
      <c r="CI97" s="1500"/>
      <c r="CJ97" s="1976"/>
      <c r="CK97" s="1519"/>
      <c r="CL97" s="1509"/>
    </row>
    <row r="98" spans="1:90" s="514" customFormat="1">
      <c r="A98" s="511"/>
      <c r="B98" s="512"/>
      <c r="C98" s="1493"/>
      <c r="D98" s="1493"/>
      <c r="E98" s="1493"/>
      <c r="F98" s="1493"/>
      <c r="G98" s="1493"/>
      <c r="H98" s="1530"/>
      <c r="I98" s="1972"/>
      <c r="J98" s="1542"/>
      <c r="K98" s="513"/>
      <c r="L98" s="513"/>
      <c r="M98" s="513"/>
      <c r="N98" s="513"/>
      <c r="O98" s="513"/>
      <c r="P98" s="513"/>
      <c r="Q98" s="513"/>
      <c r="R98" s="513"/>
      <c r="S98" s="513"/>
      <c r="T98" s="513"/>
      <c r="U98" s="513"/>
      <c r="V98" s="513"/>
      <c r="W98" s="513"/>
      <c r="X98" s="513"/>
      <c r="Y98" s="513"/>
      <c r="Z98" s="513"/>
      <c r="AA98" s="513"/>
      <c r="AB98" s="513"/>
      <c r="AC98" s="513"/>
      <c r="AD98" s="513"/>
      <c r="AE98" s="513"/>
      <c r="AF98" s="513"/>
      <c r="AG98" s="513"/>
      <c r="AH98" s="513"/>
      <c r="AI98" s="513"/>
      <c r="AJ98" s="513"/>
      <c r="AK98" s="513"/>
      <c r="AL98" s="513"/>
      <c r="AM98" s="513"/>
      <c r="AN98" s="513"/>
      <c r="AO98" s="513"/>
      <c r="AP98" s="513"/>
      <c r="AQ98" s="513"/>
      <c r="AR98" s="513"/>
      <c r="AS98" s="513"/>
      <c r="AT98" s="513"/>
      <c r="AU98" s="513"/>
      <c r="AV98" s="513"/>
      <c r="AW98" s="513"/>
      <c r="AX98" s="513"/>
      <c r="AY98" s="513"/>
      <c r="AZ98" s="513"/>
      <c r="BA98" s="513"/>
      <c r="BB98" s="513"/>
      <c r="BC98" s="513"/>
      <c r="BD98" s="513"/>
      <c r="BE98" s="513"/>
      <c r="BF98" s="513"/>
      <c r="BG98" s="513"/>
      <c r="BH98" s="513"/>
      <c r="BI98" s="513"/>
      <c r="BJ98" s="513"/>
      <c r="BK98" s="513"/>
      <c r="BL98" s="513"/>
      <c r="BM98" s="513"/>
      <c r="BN98" s="513"/>
      <c r="BO98" s="513"/>
      <c r="BP98" s="513"/>
      <c r="BQ98" s="513"/>
      <c r="BR98" s="513"/>
      <c r="BS98" s="513"/>
      <c r="BT98" s="513"/>
      <c r="BU98" s="513"/>
      <c r="BV98" s="513"/>
      <c r="BW98" s="513"/>
      <c r="BX98" s="513"/>
      <c r="BY98" s="513"/>
      <c r="BZ98" s="513"/>
      <c r="CA98" s="513"/>
      <c r="CB98" s="513"/>
      <c r="CC98" s="1972"/>
      <c r="CD98" s="1499"/>
      <c r="CE98" s="1500"/>
      <c r="CF98" s="1501"/>
      <c r="CG98" s="1500"/>
      <c r="CH98" s="1500"/>
      <c r="CI98" s="1500"/>
      <c r="CJ98" s="1976"/>
      <c r="CK98" s="1519"/>
      <c r="CL98" s="1509"/>
    </row>
    <row r="99" spans="1:90" s="514" customFormat="1">
      <c r="A99" s="511"/>
      <c r="B99" s="512"/>
      <c r="C99" s="1493"/>
      <c r="D99" s="1493"/>
      <c r="E99" s="1493"/>
      <c r="F99" s="1493"/>
      <c r="G99" s="1493"/>
      <c r="H99" s="1530"/>
      <c r="I99" s="1972"/>
      <c r="J99" s="1542"/>
      <c r="K99" s="513"/>
      <c r="L99" s="513"/>
      <c r="M99" s="513"/>
      <c r="N99" s="513"/>
      <c r="O99" s="513"/>
      <c r="P99" s="513"/>
      <c r="Q99" s="513"/>
      <c r="R99" s="513"/>
      <c r="S99" s="513"/>
      <c r="T99" s="513"/>
      <c r="U99" s="513"/>
      <c r="V99" s="513"/>
      <c r="W99" s="513"/>
      <c r="X99" s="513"/>
      <c r="Y99" s="513"/>
      <c r="Z99" s="513"/>
      <c r="AA99" s="513"/>
      <c r="AB99" s="513"/>
      <c r="AC99" s="513"/>
      <c r="AD99" s="513"/>
      <c r="AE99" s="513"/>
      <c r="AF99" s="513"/>
      <c r="AG99" s="513"/>
      <c r="AH99" s="513"/>
      <c r="AI99" s="513"/>
      <c r="AJ99" s="513"/>
      <c r="AK99" s="513"/>
      <c r="AL99" s="513"/>
      <c r="AM99" s="513"/>
      <c r="AN99" s="513"/>
      <c r="AO99" s="513"/>
      <c r="AP99" s="513"/>
      <c r="AQ99" s="513"/>
      <c r="AR99" s="513"/>
      <c r="AS99" s="513"/>
      <c r="AT99" s="513"/>
      <c r="AU99" s="513"/>
      <c r="AV99" s="513"/>
      <c r="AW99" s="513"/>
      <c r="AX99" s="513"/>
      <c r="AY99" s="513"/>
      <c r="AZ99" s="513"/>
      <c r="BA99" s="513"/>
      <c r="BB99" s="513"/>
      <c r="BC99" s="513"/>
      <c r="BD99" s="513"/>
      <c r="BE99" s="513"/>
      <c r="BF99" s="513"/>
      <c r="BG99" s="513"/>
      <c r="BH99" s="513"/>
      <c r="BI99" s="513"/>
      <c r="BJ99" s="513"/>
      <c r="BK99" s="513"/>
      <c r="BL99" s="513"/>
      <c r="BM99" s="513"/>
      <c r="BN99" s="513"/>
      <c r="BO99" s="513"/>
      <c r="BP99" s="513"/>
      <c r="BQ99" s="513"/>
      <c r="BR99" s="513"/>
      <c r="BS99" s="513"/>
      <c r="BT99" s="513"/>
      <c r="BU99" s="513"/>
      <c r="BV99" s="513"/>
      <c r="BW99" s="513"/>
      <c r="BX99" s="513"/>
      <c r="BY99" s="513"/>
      <c r="BZ99" s="513"/>
      <c r="CA99" s="513"/>
      <c r="CB99" s="513"/>
      <c r="CC99" s="1972"/>
      <c r="CD99" s="1499"/>
      <c r="CE99" s="1500"/>
      <c r="CF99" s="1501"/>
      <c r="CG99" s="1500"/>
      <c r="CH99" s="1500"/>
      <c r="CI99" s="1500"/>
      <c r="CJ99" s="1976"/>
      <c r="CK99" s="1519"/>
      <c r="CL99" s="1509"/>
    </row>
    <row r="100" spans="1:90" s="514" customFormat="1">
      <c r="A100" s="511"/>
      <c r="B100" s="512"/>
      <c r="C100" s="1493"/>
      <c r="D100" s="1493"/>
      <c r="E100" s="1493"/>
      <c r="F100" s="1493"/>
      <c r="G100" s="1493"/>
      <c r="H100" s="1530"/>
      <c r="I100" s="1972"/>
      <c r="J100" s="1542"/>
      <c r="K100" s="513"/>
      <c r="L100" s="513"/>
      <c r="M100" s="513"/>
      <c r="N100" s="513"/>
      <c r="O100" s="513"/>
      <c r="P100" s="513"/>
      <c r="Q100" s="513"/>
      <c r="R100" s="513"/>
      <c r="S100" s="513"/>
      <c r="T100" s="513"/>
      <c r="U100" s="513"/>
      <c r="V100" s="513"/>
      <c r="W100" s="513"/>
      <c r="X100" s="513"/>
      <c r="Y100" s="513"/>
      <c r="Z100" s="513"/>
      <c r="AA100" s="513"/>
      <c r="AB100" s="513"/>
      <c r="AC100" s="513"/>
      <c r="AD100" s="513"/>
      <c r="AE100" s="513"/>
      <c r="AF100" s="513"/>
      <c r="AG100" s="513"/>
      <c r="AH100" s="513"/>
      <c r="AI100" s="513"/>
      <c r="AJ100" s="513"/>
      <c r="AK100" s="513"/>
      <c r="AL100" s="513"/>
      <c r="AM100" s="513"/>
      <c r="AN100" s="513"/>
      <c r="AO100" s="513"/>
      <c r="AP100" s="513"/>
      <c r="AQ100" s="513"/>
      <c r="AR100" s="513"/>
      <c r="AS100" s="513"/>
      <c r="AT100" s="513"/>
      <c r="AU100" s="513"/>
      <c r="AV100" s="513"/>
      <c r="AW100" s="513"/>
      <c r="AX100" s="513"/>
      <c r="AY100" s="513"/>
      <c r="AZ100" s="513"/>
      <c r="BA100" s="513"/>
      <c r="BB100" s="513"/>
      <c r="BC100" s="513"/>
      <c r="BD100" s="513"/>
      <c r="BE100" s="513"/>
      <c r="BF100" s="513"/>
      <c r="BG100" s="513"/>
      <c r="BH100" s="513"/>
      <c r="BI100" s="513"/>
      <c r="BJ100" s="513"/>
      <c r="BK100" s="513"/>
      <c r="BL100" s="513"/>
      <c r="BM100" s="513"/>
      <c r="BN100" s="513"/>
      <c r="BO100" s="513"/>
      <c r="BP100" s="513"/>
      <c r="BQ100" s="513"/>
      <c r="BR100" s="513"/>
      <c r="BS100" s="513"/>
      <c r="BT100" s="513"/>
      <c r="BU100" s="513"/>
      <c r="BV100" s="513"/>
      <c r="BW100" s="513"/>
      <c r="BX100" s="513"/>
      <c r="BY100" s="513"/>
      <c r="BZ100" s="513"/>
      <c r="CA100" s="513"/>
      <c r="CB100" s="513"/>
      <c r="CC100" s="1972"/>
      <c r="CD100" s="1499"/>
      <c r="CE100" s="1500"/>
      <c r="CF100" s="1501"/>
      <c r="CG100" s="1500"/>
      <c r="CH100" s="1500"/>
      <c r="CI100" s="1500"/>
      <c r="CJ100" s="1976"/>
      <c r="CK100" s="1519"/>
      <c r="CL100" s="1509"/>
    </row>
    <row r="101" spans="1:90" s="514" customFormat="1">
      <c r="A101" s="511"/>
      <c r="B101" s="512"/>
      <c r="C101" s="1493"/>
      <c r="D101" s="1493"/>
      <c r="E101" s="1493"/>
      <c r="F101" s="1493"/>
      <c r="G101" s="1493"/>
      <c r="H101" s="1530"/>
      <c r="I101" s="1972"/>
      <c r="J101" s="1542"/>
      <c r="K101" s="513"/>
      <c r="L101" s="513"/>
      <c r="M101" s="513"/>
      <c r="N101" s="513"/>
      <c r="O101" s="513"/>
      <c r="P101" s="513"/>
      <c r="Q101" s="513"/>
      <c r="R101" s="513"/>
      <c r="S101" s="513"/>
      <c r="T101" s="513"/>
      <c r="U101" s="513"/>
      <c r="V101" s="513"/>
      <c r="W101" s="513"/>
      <c r="X101" s="513"/>
      <c r="Y101" s="513"/>
      <c r="Z101" s="513"/>
      <c r="AA101" s="513"/>
      <c r="AB101" s="513"/>
      <c r="AC101" s="513"/>
      <c r="AD101" s="513"/>
      <c r="AE101" s="513"/>
      <c r="AF101" s="513"/>
      <c r="AG101" s="513"/>
      <c r="AH101" s="513"/>
      <c r="AI101" s="513"/>
      <c r="AJ101" s="513"/>
      <c r="AK101" s="513"/>
      <c r="AL101" s="513"/>
      <c r="AM101" s="513"/>
      <c r="AN101" s="513"/>
      <c r="AO101" s="513"/>
      <c r="AP101" s="513"/>
      <c r="AQ101" s="513"/>
      <c r="AR101" s="513"/>
      <c r="AS101" s="513"/>
      <c r="AT101" s="513"/>
      <c r="AU101" s="513"/>
      <c r="AV101" s="513"/>
      <c r="AW101" s="513"/>
      <c r="AX101" s="513"/>
      <c r="AY101" s="513"/>
      <c r="AZ101" s="513"/>
      <c r="BA101" s="513"/>
      <c r="BB101" s="513"/>
      <c r="BC101" s="513"/>
      <c r="BD101" s="513"/>
      <c r="BE101" s="513"/>
      <c r="BF101" s="513"/>
      <c r="BG101" s="513"/>
      <c r="BH101" s="513"/>
      <c r="BI101" s="513"/>
      <c r="BJ101" s="513"/>
      <c r="BK101" s="513"/>
      <c r="BL101" s="513"/>
      <c r="BM101" s="513"/>
      <c r="BN101" s="513"/>
      <c r="BO101" s="513"/>
      <c r="BP101" s="513"/>
      <c r="BQ101" s="513"/>
      <c r="BR101" s="513"/>
      <c r="BS101" s="513"/>
      <c r="BT101" s="513"/>
      <c r="BU101" s="513"/>
      <c r="BV101" s="513"/>
      <c r="BW101" s="513"/>
      <c r="BX101" s="513"/>
      <c r="BY101" s="513"/>
      <c r="BZ101" s="513"/>
      <c r="CA101" s="513"/>
      <c r="CB101" s="513"/>
      <c r="CC101" s="1972"/>
      <c r="CD101" s="1499"/>
      <c r="CE101" s="1500"/>
      <c r="CF101" s="1501"/>
      <c r="CG101" s="1500"/>
      <c r="CH101" s="1500"/>
      <c r="CI101" s="1500"/>
      <c r="CJ101" s="1976"/>
      <c r="CK101" s="1519"/>
      <c r="CL101" s="1509"/>
    </row>
    <row r="102" spans="1:90" s="514" customFormat="1">
      <c r="A102" s="511"/>
      <c r="B102" s="512"/>
      <c r="C102" s="1493"/>
      <c r="D102" s="1493"/>
      <c r="E102" s="1493"/>
      <c r="F102" s="1493"/>
      <c r="G102" s="1493"/>
      <c r="H102" s="1530"/>
      <c r="I102" s="1972"/>
      <c r="J102" s="1542"/>
      <c r="K102" s="513"/>
      <c r="L102" s="513"/>
      <c r="M102" s="513"/>
      <c r="N102" s="513"/>
      <c r="O102" s="513"/>
      <c r="P102" s="513"/>
      <c r="Q102" s="513"/>
      <c r="R102" s="513"/>
      <c r="S102" s="513"/>
      <c r="T102" s="513"/>
      <c r="U102" s="513"/>
      <c r="V102" s="513"/>
      <c r="W102" s="513"/>
      <c r="X102" s="513"/>
      <c r="Y102" s="513"/>
      <c r="Z102" s="513"/>
      <c r="AA102" s="513"/>
      <c r="AB102" s="513"/>
      <c r="AC102" s="513"/>
      <c r="AD102" s="513"/>
      <c r="AE102" s="513"/>
      <c r="AF102" s="513"/>
      <c r="AG102" s="513"/>
      <c r="AH102" s="513"/>
      <c r="AI102" s="513"/>
      <c r="AJ102" s="513"/>
      <c r="AK102" s="513"/>
      <c r="AL102" s="513"/>
      <c r="AM102" s="513"/>
      <c r="AN102" s="513"/>
      <c r="AO102" s="513"/>
      <c r="AP102" s="513"/>
      <c r="AQ102" s="513"/>
      <c r="AR102" s="513"/>
      <c r="AS102" s="513"/>
      <c r="AT102" s="513"/>
      <c r="AU102" s="513"/>
      <c r="AV102" s="513"/>
      <c r="AW102" s="513"/>
      <c r="AX102" s="513"/>
      <c r="AY102" s="513"/>
      <c r="AZ102" s="513"/>
      <c r="BA102" s="513"/>
      <c r="BB102" s="513"/>
      <c r="BC102" s="513"/>
      <c r="BD102" s="513"/>
      <c r="BE102" s="513"/>
      <c r="BF102" s="513"/>
      <c r="BG102" s="513"/>
      <c r="BH102" s="513"/>
      <c r="BI102" s="513"/>
      <c r="BJ102" s="513"/>
      <c r="BK102" s="513"/>
      <c r="BL102" s="513"/>
      <c r="BM102" s="513"/>
      <c r="BN102" s="513"/>
      <c r="BO102" s="513"/>
      <c r="BP102" s="513"/>
      <c r="BQ102" s="513"/>
      <c r="BR102" s="513"/>
      <c r="BS102" s="513"/>
      <c r="BT102" s="513"/>
      <c r="BU102" s="513"/>
      <c r="BV102" s="513"/>
      <c r="BW102" s="513"/>
      <c r="BX102" s="513"/>
      <c r="BY102" s="513"/>
      <c r="BZ102" s="513"/>
      <c r="CA102" s="513"/>
      <c r="CB102" s="513"/>
      <c r="CC102" s="1972"/>
      <c r="CD102" s="1499"/>
      <c r="CE102" s="1500"/>
      <c r="CF102" s="1501"/>
      <c r="CG102" s="1500"/>
      <c r="CH102" s="1500"/>
      <c r="CI102" s="1500"/>
      <c r="CJ102" s="1976"/>
      <c r="CK102" s="1519"/>
      <c r="CL102" s="1509"/>
    </row>
    <row r="103" spans="1:90" s="514" customFormat="1">
      <c r="A103" s="511"/>
      <c r="B103" s="512"/>
      <c r="C103" s="1493"/>
      <c r="D103" s="1493"/>
      <c r="E103" s="1493"/>
      <c r="F103" s="1493"/>
      <c r="G103" s="1493"/>
      <c r="H103" s="1530"/>
      <c r="I103" s="1972"/>
      <c r="J103" s="1542"/>
      <c r="K103" s="513"/>
      <c r="L103" s="513"/>
      <c r="M103" s="513"/>
      <c r="N103" s="513"/>
      <c r="O103" s="513"/>
      <c r="P103" s="513"/>
      <c r="Q103" s="513"/>
      <c r="R103" s="513"/>
      <c r="S103" s="513"/>
      <c r="T103" s="513"/>
      <c r="U103" s="513"/>
      <c r="V103" s="513"/>
      <c r="W103" s="513"/>
      <c r="X103" s="513"/>
      <c r="Y103" s="513"/>
      <c r="Z103" s="513"/>
      <c r="AA103" s="513"/>
      <c r="AB103" s="513"/>
      <c r="AC103" s="513"/>
      <c r="AD103" s="513"/>
      <c r="AE103" s="513"/>
      <c r="AF103" s="513"/>
      <c r="AG103" s="513"/>
      <c r="AH103" s="513"/>
      <c r="AI103" s="513"/>
      <c r="AJ103" s="513"/>
      <c r="AK103" s="513"/>
      <c r="AL103" s="513"/>
      <c r="AM103" s="513"/>
      <c r="AN103" s="513"/>
      <c r="AO103" s="513"/>
      <c r="AP103" s="513"/>
      <c r="AQ103" s="513"/>
      <c r="AR103" s="513"/>
      <c r="AS103" s="513"/>
      <c r="AT103" s="513"/>
      <c r="AU103" s="513"/>
      <c r="AV103" s="513"/>
      <c r="AW103" s="513"/>
      <c r="AX103" s="513"/>
      <c r="AY103" s="513"/>
      <c r="AZ103" s="513"/>
      <c r="BA103" s="513"/>
      <c r="BB103" s="513"/>
      <c r="BC103" s="513"/>
      <c r="BD103" s="513"/>
      <c r="BE103" s="513"/>
      <c r="BF103" s="513"/>
      <c r="BG103" s="513"/>
      <c r="BH103" s="513"/>
      <c r="BI103" s="513"/>
      <c r="BJ103" s="513"/>
      <c r="BK103" s="513"/>
      <c r="BL103" s="513"/>
      <c r="BM103" s="513"/>
      <c r="BN103" s="513"/>
      <c r="BO103" s="513"/>
      <c r="BP103" s="513"/>
      <c r="BQ103" s="513"/>
      <c r="BR103" s="513"/>
      <c r="BS103" s="513"/>
      <c r="BT103" s="513"/>
      <c r="BU103" s="513"/>
      <c r="BV103" s="513"/>
      <c r="BW103" s="513"/>
      <c r="BX103" s="513"/>
      <c r="BY103" s="513"/>
      <c r="BZ103" s="513"/>
      <c r="CA103" s="513"/>
      <c r="CB103" s="513"/>
      <c r="CC103" s="1972"/>
      <c r="CD103" s="1499"/>
      <c r="CE103" s="1500"/>
      <c r="CF103" s="1501"/>
      <c r="CG103" s="1500"/>
      <c r="CH103" s="1500"/>
      <c r="CI103" s="1500"/>
      <c r="CJ103" s="1976"/>
      <c r="CK103" s="1519"/>
      <c r="CL103" s="1509"/>
    </row>
    <row r="104" spans="1:90" s="514" customFormat="1">
      <c r="A104" s="511"/>
      <c r="B104" s="512"/>
      <c r="C104" s="1493"/>
      <c r="D104" s="1493"/>
      <c r="E104" s="1493"/>
      <c r="F104" s="1493"/>
      <c r="G104" s="1493"/>
      <c r="H104" s="1530"/>
      <c r="I104" s="1972"/>
      <c r="J104" s="1542"/>
      <c r="K104" s="513"/>
      <c r="L104" s="513"/>
      <c r="M104" s="513"/>
      <c r="N104" s="513"/>
      <c r="O104" s="513"/>
      <c r="P104" s="513"/>
      <c r="Q104" s="513"/>
      <c r="R104" s="513"/>
      <c r="S104" s="513"/>
      <c r="T104" s="513"/>
      <c r="U104" s="513"/>
      <c r="V104" s="513"/>
      <c r="W104" s="513"/>
      <c r="X104" s="513"/>
      <c r="Y104" s="513"/>
      <c r="Z104" s="513"/>
      <c r="AA104" s="513"/>
      <c r="AB104" s="513"/>
      <c r="AC104" s="513"/>
      <c r="AD104" s="513"/>
      <c r="AE104" s="513"/>
      <c r="AF104" s="513"/>
      <c r="AG104" s="513"/>
      <c r="AH104" s="513"/>
      <c r="AI104" s="513"/>
      <c r="AJ104" s="513"/>
      <c r="AK104" s="513"/>
      <c r="AL104" s="513"/>
      <c r="AM104" s="513"/>
      <c r="AN104" s="513"/>
      <c r="AO104" s="513"/>
      <c r="AP104" s="513"/>
      <c r="AQ104" s="513"/>
      <c r="AR104" s="513"/>
      <c r="AS104" s="513"/>
      <c r="AT104" s="513"/>
      <c r="AU104" s="513"/>
      <c r="AV104" s="513"/>
      <c r="AW104" s="513"/>
      <c r="AX104" s="513"/>
      <c r="AY104" s="513"/>
      <c r="AZ104" s="513"/>
      <c r="BA104" s="513"/>
      <c r="BB104" s="513"/>
      <c r="BC104" s="513"/>
      <c r="BD104" s="513"/>
      <c r="BE104" s="513"/>
      <c r="BF104" s="513"/>
      <c r="BG104" s="513"/>
      <c r="BH104" s="513"/>
      <c r="BI104" s="513"/>
      <c r="BJ104" s="513"/>
      <c r="BK104" s="513"/>
      <c r="BL104" s="513"/>
      <c r="BM104" s="513"/>
      <c r="BN104" s="513"/>
      <c r="BO104" s="513"/>
      <c r="BP104" s="513"/>
      <c r="BQ104" s="513"/>
      <c r="BR104" s="513"/>
      <c r="BS104" s="513"/>
      <c r="BT104" s="513"/>
      <c r="BU104" s="513"/>
      <c r="BV104" s="513"/>
      <c r="BW104" s="513"/>
      <c r="BX104" s="513"/>
      <c r="BY104" s="513"/>
      <c r="BZ104" s="513"/>
      <c r="CA104" s="513"/>
      <c r="CB104" s="513"/>
      <c r="CC104" s="1972"/>
      <c r="CD104" s="1499"/>
      <c r="CE104" s="1500"/>
      <c r="CF104" s="1501"/>
      <c r="CG104" s="1500"/>
      <c r="CH104" s="1500"/>
      <c r="CI104" s="1500"/>
      <c r="CJ104" s="1976"/>
      <c r="CK104" s="1519"/>
      <c r="CL104" s="1509"/>
    </row>
    <row r="105" spans="1:90" s="514" customFormat="1">
      <c r="A105" s="511"/>
      <c r="B105" s="512"/>
      <c r="C105" s="1493"/>
      <c r="D105" s="1493"/>
      <c r="E105" s="1493"/>
      <c r="F105" s="1493"/>
      <c r="G105" s="1493"/>
      <c r="H105" s="1530"/>
      <c r="I105" s="1972"/>
      <c r="J105" s="1542"/>
      <c r="K105" s="513"/>
      <c r="L105" s="513"/>
      <c r="M105" s="513"/>
      <c r="N105" s="513"/>
      <c r="O105" s="513"/>
      <c r="P105" s="513"/>
      <c r="Q105" s="513"/>
      <c r="R105" s="513"/>
      <c r="S105" s="513"/>
      <c r="T105" s="513"/>
      <c r="U105" s="513"/>
      <c r="V105" s="513"/>
      <c r="W105" s="513"/>
      <c r="X105" s="513"/>
      <c r="Y105" s="513"/>
      <c r="Z105" s="513"/>
      <c r="AA105" s="513"/>
      <c r="AB105" s="513"/>
      <c r="AC105" s="513"/>
      <c r="AD105" s="513"/>
      <c r="AE105" s="513"/>
      <c r="AF105" s="513"/>
      <c r="AG105" s="513"/>
      <c r="AH105" s="513"/>
      <c r="AI105" s="513"/>
      <c r="AJ105" s="513"/>
      <c r="AK105" s="513"/>
      <c r="AL105" s="513"/>
      <c r="AM105" s="513"/>
      <c r="AN105" s="513"/>
      <c r="AO105" s="513"/>
      <c r="AP105" s="513"/>
      <c r="AQ105" s="513"/>
      <c r="AR105" s="513"/>
      <c r="AS105" s="513"/>
      <c r="AT105" s="513"/>
      <c r="AU105" s="513"/>
      <c r="AV105" s="513"/>
      <c r="AW105" s="513"/>
      <c r="AX105" s="513"/>
      <c r="AY105" s="513"/>
      <c r="AZ105" s="513"/>
      <c r="BA105" s="513"/>
      <c r="BB105" s="513"/>
      <c r="BC105" s="513"/>
      <c r="BD105" s="513"/>
      <c r="BE105" s="513"/>
      <c r="BF105" s="513"/>
      <c r="BG105" s="513"/>
      <c r="BH105" s="513"/>
      <c r="BI105" s="513"/>
      <c r="BJ105" s="513"/>
      <c r="BK105" s="513"/>
      <c r="BL105" s="513"/>
      <c r="BM105" s="513"/>
      <c r="BN105" s="513"/>
      <c r="BO105" s="513"/>
      <c r="BP105" s="513"/>
      <c r="BQ105" s="513"/>
      <c r="BR105" s="513"/>
      <c r="BS105" s="513"/>
      <c r="BT105" s="513"/>
      <c r="BU105" s="513"/>
      <c r="BV105" s="513"/>
      <c r="BW105" s="513"/>
      <c r="BX105" s="513"/>
      <c r="BY105" s="513"/>
      <c r="BZ105" s="513"/>
      <c r="CA105" s="513"/>
      <c r="CB105" s="513"/>
      <c r="CC105" s="1972"/>
      <c r="CD105" s="1499"/>
      <c r="CE105" s="1500"/>
      <c r="CF105" s="1501"/>
      <c r="CG105" s="1500"/>
      <c r="CH105" s="1500"/>
      <c r="CI105" s="1500"/>
      <c r="CJ105" s="1976"/>
      <c r="CK105" s="1519"/>
      <c r="CL105" s="1509"/>
    </row>
    <row r="106" spans="1:90" s="514" customFormat="1">
      <c r="A106" s="511"/>
      <c r="B106" s="512"/>
      <c r="C106" s="1493"/>
      <c r="D106" s="1493"/>
      <c r="E106" s="1493"/>
      <c r="F106" s="1493"/>
      <c r="G106" s="1493"/>
      <c r="H106" s="1530"/>
      <c r="I106" s="1972"/>
      <c r="J106" s="1542"/>
      <c r="K106" s="513"/>
      <c r="L106" s="513"/>
      <c r="M106" s="513"/>
      <c r="N106" s="513"/>
      <c r="O106" s="513"/>
      <c r="P106" s="513"/>
      <c r="Q106" s="513"/>
      <c r="R106" s="513"/>
      <c r="S106" s="513"/>
      <c r="T106" s="513"/>
      <c r="U106" s="513"/>
      <c r="V106" s="513"/>
      <c r="W106" s="513"/>
      <c r="X106" s="513"/>
      <c r="Y106" s="513"/>
      <c r="Z106" s="513"/>
      <c r="AA106" s="513"/>
      <c r="AB106" s="513"/>
      <c r="AC106" s="513"/>
      <c r="AD106" s="513"/>
      <c r="AE106" s="513"/>
      <c r="AF106" s="513"/>
      <c r="AG106" s="513"/>
      <c r="AH106" s="513"/>
      <c r="AI106" s="513"/>
      <c r="AJ106" s="513"/>
      <c r="AK106" s="513"/>
      <c r="AL106" s="513"/>
      <c r="AM106" s="513"/>
      <c r="AN106" s="513"/>
      <c r="AO106" s="513"/>
      <c r="AP106" s="513"/>
      <c r="AQ106" s="513"/>
      <c r="AR106" s="513"/>
      <c r="AS106" s="513"/>
      <c r="AT106" s="513"/>
      <c r="AU106" s="513"/>
      <c r="AV106" s="513"/>
      <c r="AW106" s="513"/>
      <c r="AX106" s="513"/>
      <c r="AY106" s="513"/>
      <c r="AZ106" s="513"/>
      <c r="BA106" s="513"/>
      <c r="BB106" s="513"/>
      <c r="BC106" s="513"/>
      <c r="BD106" s="513"/>
      <c r="BE106" s="513"/>
      <c r="BF106" s="513"/>
      <c r="BG106" s="513"/>
      <c r="BH106" s="513"/>
      <c r="BI106" s="513"/>
      <c r="BJ106" s="513"/>
      <c r="BK106" s="513"/>
      <c r="BL106" s="513"/>
      <c r="BM106" s="513"/>
      <c r="BN106" s="513"/>
      <c r="BO106" s="513"/>
      <c r="BP106" s="513"/>
      <c r="BQ106" s="513"/>
      <c r="BR106" s="513"/>
      <c r="BS106" s="513"/>
      <c r="BT106" s="513"/>
      <c r="BU106" s="513"/>
      <c r="BV106" s="513"/>
      <c r="BW106" s="513"/>
      <c r="BX106" s="513"/>
      <c r="BY106" s="513"/>
      <c r="BZ106" s="513"/>
      <c r="CA106" s="513"/>
      <c r="CB106" s="513"/>
      <c r="CC106" s="1972"/>
      <c r="CD106" s="1499"/>
      <c r="CE106" s="1500"/>
      <c r="CF106" s="1501"/>
      <c r="CG106" s="1500"/>
      <c r="CH106" s="1500"/>
      <c r="CI106" s="1500"/>
      <c r="CJ106" s="1976"/>
      <c r="CK106" s="1519"/>
      <c r="CL106" s="1509"/>
    </row>
    <row r="107" spans="1:90" s="514" customFormat="1">
      <c r="A107" s="511"/>
      <c r="B107" s="512"/>
      <c r="C107" s="1493"/>
      <c r="D107" s="1493"/>
      <c r="E107" s="1493"/>
      <c r="F107" s="1493"/>
      <c r="G107" s="1493"/>
      <c r="H107" s="1530"/>
      <c r="I107" s="1972"/>
      <c r="J107" s="1542"/>
      <c r="K107" s="513"/>
      <c r="L107" s="513"/>
      <c r="M107" s="513"/>
      <c r="N107" s="513"/>
      <c r="O107" s="513"/>
      <c r="P107" s="513"/>
      <c r="Q107" s="513"/>
      <c r="R107" s="513"/>
      <c r="S107" s="513"/>
      <c r="T107" s="513"/>
      <c r="U107" s="513"/>
      <c r="V107" s="513"/>
      <c r="W107" s="513"/>
      <c r="X107" s="513"/>
      <c r="Y107" s="513"/>
      <c r="Z107" s="513"/>
      <c r="AA107" s="513"/>
      <c r="AB107" s="513"/>
      <c r="AC107" s="513"/>
      <c r="AD107" s="513"/>
      <c r="AE107" s="513"/>
      <c r="AF107" s="513"/>
      <c r="AG107" s="513"/>
      <c r="AH107" s="513"/>
      <c r="AI107" s="513"/>
      <c r="AJ107" s="513"/>
      <c r="AK107" s="513"/>
      <c r="AL107" s="513"/>
      <c r="AM107" s="513"/>
      <c r="AN107" s="513"/>
      <c r="AO107" s="513"/>
      <c r="AP107" s="513"/>
      <c r="AQ107" s="513"/>
      <c r="AR107" s="513"/>
      <c r="AS107" s="513"/>
      <c r="AT107" s="513"/>
      <c r="AU107" s="513"/>
      <c r="AV107" s="513"/>
      <c r="AW107" s="513"/>
      <c r="AX107" s="513"/>
      <c r="AY107" s="513"/>
      <c r="AZ107" s="513"/>
      <c r="BA107" s="513"/>
      <c r="BB107" s="513"/>
      <c r="BC107" s="513"/>
      <c r="BD107" s="513"/>
      <c r="BE107" s="513"/>
      <c r="BF107" s="513"/>
      <c r="BG107" s="513"/>
      <c r="BH107" s="513"/>
      <c r="BI107" s="513"/>
      <c r="BJ107" s="513"/>
      <c r="BK107" s="513"/>
      <c r="BL107" s="513"/>
      <c r="BM107" s="513"/>
      <c r="BN107" s="513"/>
      <c r="BO107" s="513"/>
      <c r="BP107" s="513"/>
      <c r="BQ107" s="513"/>
      <c r="BR107" s="513"/>
      <c r="BS107" s="513"/>
      <c r="BT107" s="513"/>
      <c r="BU107" s="513"/>
      <c r="BV107" s="513"/>
      <c r="BW107" s="513"/>
      <c r="BX107" s="513"/>
      <c r="BY107" s="513"/>
      <c r="BZ107" s="513"/>
      <c r="CA107" s="513"/>
      <c r="CB107" s="513"/>
      <c r="CC107" s="1972"/>
      <c r="CD107" s="1499"/>
      <c r="CE107" s="1500"/>
      <c r="CF107" s="1501"/>
      <c r="CG107" s="1500"/>
      <c r="CH107" s="1500"/>
      <c r="CI107" s="1500"/>
      <c r="CJ107" s="1976"/>
      <c r="CK107" s="1519"/>
      <c r="CL107" s="1509"/>
    </row>
    <row r="108" spans="1:90" s="514" customFormat="1">
      <c r="A108" s="511"/>
      <c r="B108" s="512"/>
      <c r="C108" s="1493"/>
      <c r="D108" s="1493"/>
      <c r="E108" s="1493"/>
      <c r="F108" s="1493"/>
      <c r="G108" s="1493"/>
      <c r="H108" s="1530"/>
      <c r="I108" s="1972"/>
      <c r="J108" s="1542"/>
      <c r="K108" s="513"/>
      <c r="L108" s="513"/>
      <c r="M108" s="513"/>
      <c r="N108" s="513"/>
      <c r="O108" s="513"/>
      <c r="P108" s="513"/>
      <c r="Q108" s="513"/>
      <c r="R108" s="513"/>
      <c r="S108" s="513"/>
      <c r="T108" s="513"/>
      <c r="U108" s="513"/>
      <c r="V108" s="513"/>
      <c r="W108" s="513"/>
      <c r="X108" s="513"/>
      <c r="Y108" s="513"/>
      <c r="Z108" s="513"/>
      <c r="AA108" s="513"/>
      <c r="AB108" s="513"/>
      <c r="AC108" s="513"/>
      <c r="AD108" s="513"/>
      <c r="AE108" s="513"/>
      <c r="AF108" s="513"/>
      <c r="AG108" s="513"/>
      <c r="AH108" s="513"/>
      <c r="AI108" s="513"/>
      <c r="AJ108" s="513"/>
      <c r="AK108" s="513"/>
      <c r="AL108" s="513"/>
      <c r="AM108" s="513"/>
      <c r="AN108" s="513"/>
      <c r="AO108" s="513"/>
      <c r="AP108" s="513"/>
      <c r="AQ108" s="513"/>
      <c r="AR108" s="513"/>
      <c r="AS108" s="513"/>
      <c r="AT108" s="513"/>
      <c r="AU108" s="513"/>
      <c r="AV108" s="513"/>
      <c r="AW108" s="513"/>
      <c r="AX108" s="513"/>
      <c r="AY108" s="513"/>
      <c r="AZ108" s="513"/>
      <c r="BA108" s="513"/>
      <c r="BB108" s="513"/>
      <c r="BC108" s="513"/>
      <c r="BD108" s="513"/>
      <c r="BE108" s="513"/>
      <c r="BF108" s="513"/>
      <c r="BG108" s="513"/>
      <c r="BH108" s="513"/>
      <c r="BI108" s="513"/>
      <c r="BJ108" s="513"/>
      <c r="BK108" s="513"/>
      <c r="BL108" s="513"/>
      <c r="BM108" s="513"/>
      <c r="BN108" s="513"/>
      <c r="BO108" s="513"/>
      <c r="BP108" s="513"/>
      <c r="BQ108" s="513"/>
      <c r="BR108" s="513"/>
      <c r="BS108" s="513"/>
      <c r="BT108" s="513"/>
      <c r="BU108" s="513"/>
      <c r="BV108" s="513"/>
      <c r="BW108" s="513"/>
      <c r="BX108" s="513"/>
      <c r="BY108" s="513"/>
      <c r="BZ108" s="513"/>
      <c r="CA108" s="513"/>
      <c r="CB108" s="513"/>
      <c r="CC108" s="1972"/>
      <c r="CD108" s="1499"/>
      <c r="CE108" s="1500"/>
      <c r="CF108" s="1501"/>
      <c r="CG108" s="1500"/>
      <c r="CH108" s="1500"/>
      <c r="CI108" s="1500"/>
      <c r="CJ108" s="1976"/>
      <c r="CK108" s="1519"/>
      <c r="CL108" s="1509"/>
    </row>
    <row r="109" spans="1:90" s="514" customFormat="1">
      <c r="A109" s="511"/>
      <c r="B109" s="512"/>
      <c r="C109" s="1493"/>
      <c r="D109" s="1493"/>
      <c r="E109" s="1493"/>
      <c r="F109" s="1493"/>
      <c r="G109" s="1493"/>
      <c r="H109" s="1530"/>
      <c r="I109" s="1972"/>
      <c r="J109" s="1542"/>
      <c r="K109" s="513"/>
      <c r="L109" s="513"/>
      <c r="M109" s="513"/>
      <c r="N109" s="513"/>
      <c r="O109" s="513"/>
      <c r="P109" s="513"/>
      <c r="Q109" s="513"/>
      <c r="R109" s="513"/>
      <c r="S109" s="513"/>
      <c r="T109" s="513"/>
      <c r="U109" s="513"/>
      <c r="V109" s="513"/>
      <c r="W109" s="513"/>
      <c r="X109" s="513"/>
      <c r="Y109" s="513"/>
      <c r="Z109" s="513"/>
      <c r="AA109" s="513"/>
      <c r="AB109" s="513"/>
      <c r="AC109" s="513"/>
      <c r="AD109" s="513"/>
      <c r="AE109" s="513"/>
      <c r="AF109" s="513"/>
      <c r="AG109" s="513"/>
      <c r="AH109" s="513"/>
      <c r="AI109" s="513"/>
      <c r="AJ109" s="513"/>
      <c r="AK109" s="513"/>
      <c r="AL109" s="513"/>
      <c r="AM109" s="513"/>
      <c r="AN109" s="513"/>
      <c r="AO109" s="513"/>
      <c r="AP109" s="513"/>
      <c r="AQ109" s="513"/>
      <c r="AR109" s="513"/>
      <c r="AS109" s="513"/>
      <c r="AT109" s="513"/>
      <c r="AU109" s="513"/>
      <c r="AV109" s="513"/>
      <c r="AW109" s="513"/>
      <c r="AX109" s="513"/>
      <c r="AY109" s="513"/>
      <c r="AZ109" s="513"/>
      <c r="BA109" s="513"/>
      <c r="BB109" s="513"/>
      <c r="BC109" s="513"/>
      <c r="BD109" s="513"/>
      <c r="BE109" s="513"/>
      <c r="BF109" s="513"/>
      <c r="BG109" s="513"/>
      <c r="BH109" s="513"/>
      <c r="BI109" s="513"/>
      <c r="BJ109" s="513"/>
      <c r="BK109" s="513"/>
      <c r="BL109" s="513"/>
      <c r="BM109" s="513"/>
      <c r="BN109" s="513"/>
      <c r="BO109" s="513"/>
      <c r="BP109" s="513"/>
      <c r="BQ109" s="513"/>
      <c r="BR109" s="513"/>
      <c r="BS109" s="513"/>
      <c r="BT109" s="513"/>
      <c r="BU109" s="513"/>
      <c r="BV109" s="513"/>
      <c r="BW109" s="513"/>
      <c r="BX109" s="513"/>
      <c r="BY109" s="513"/>
      <c r="BZ109" s="513"/>
      <c r="CA109" s="513"/>
      <c r="CB109" s="513"/>
      <c r="CC109" s="1972"/>
      <c r="CD109" s="1499"/>
      <c r="CE109" s="1500"/>
      <c r="CF109" s="1501"/>
      <c r="CG109" s="1500"/>
      <c r="CH109" s="1500"/>
      <c r="CI109" s="1500"/>
      <c r="CJ109" s="1976"/>
      <c r="CK109" s="1519"/>
      <c r="CL109" s="1509"/>
    </row>
    <row r="110" spans="1:90" s="514" customFormat="1">
      <c r="A110" s="511"/>
      <c r="B110" s="512"/>
      <c r="C110" s="1493"/>
      <c r="D110" s="1493"/>
      <c r="E110" s="1493"/>
      <c r="F110" s="1493"/>
      <c r="G110" s="1493"/>
      <c r="H110" s="1530"/>
      <c r="I110" s="1972"/>
      <c r="J110" s="1542"/>
      <c r="K110" s="513"/>
      <c r="L110" s="513"/>
      <c r="M110" s="513"/>
      <c r="N110" s="513"/>
      <c r="O110" s="513"/>
      <c r="P110" s="513"/>
      <c r="Q110" s="513"/>
      <c r="R110" s="513"/>
      <c r="S110" s="513"/>
      <c r="T110" s="513"/>
      <c r="U110" s="513"/>
      <c r="V110" s="513"/>
      <c r="W110" s="513"/>
      <c r="X110" s="513"/>
      <c r="Y110" s="513"/>
      <c r="Z110" s="513"/>
      <c r="AA110" s="513"/>
      <c r="AB110" s="513"/>
      <c r="AC110" s="513"/>
      <c r="AD110" s="513"/>
      <c r="AE110" s="513"/>
      <c r="AF110" s="513"/>
      <c r="AG110" s="513"/>
      <c r="AH110" s="513"/>
      <c r="AI110" s="513"/>
      <c r="AJ110" s="513"/>
      <c r="AK110" s="513"/>
      <c r="AL110" s="513"/>
      <c r="AM110" s="513"/>
      <c r="AN110" s="513"/>
      <c r="AO110" s="513"/>
      <c r="AP110" s="513"/>
      <c r="AQ110" s="513"/>
      <c r="AR110" s="513"/>
      <c r="AS110" s="513"/>
      <c r="AT110" s="513"/>
      <c r="AU110" s="513"/>
      <c r="AV110" s="513"/>
      <c r="AW110" s="513"/>
      <c r="AX110" s="513"/>
      <c r="AY110" s="513"/>
      <c r="AZ110" s="513"/>
      <c r="BA110" s="513"/>
      <c r="BB110" s="513"/>
      <c r="BC110" s="513"/>
      <c r="BD110" s="513"/>
      <c r="BE110" s="513"/>
      <c r="BF110" s="513"/>
      <c r="BG110" s="513"/>
      <c r="BH110" s="513"/>
      <c r="BI110" s="513"/>
      <c r="BJ110" s="513"/>
      <c r="BK110" s="513"/>
      <c r="BL110" s="513"/>
      <c r="BM110" s="513"/>
      <c r="BN110" s="513"/>
      <c r="BO110" s="513"/>
      <c r="BP110" s="513"/>
      <c r="BQ110" s="513"/>
      <c r="BR110" s="513"/>
      <c r="BS110" s="513"/>
      <c r="BT110" s="513"/>
      <c r="BU110" s="513"/>
      <c r="BV110" s="513"/>
      <c r="BW110" s="513"/>
      <c r="BX110" s="513"/>
      <c r="BY110" s="513"/>
      <c r="BZ110" s="513"/>
      <c r="CA110" s="513"/>
      <c r="CB110" s="513"/>
      <c r="CC110" s="1972"/>
      <c r="CD110" s="1499"/>
      <c r="CE110" s="1500"/>
      <c r="CF110" s="1501"/>
      <c r="CG110" s="1500"/>
      <c r="CH110" s="1500"/>
      <c r="CI110" s="1500"/>
      <c r="CJ110" s="1976"/>
      <c r="CK110" s="1519"/>
      <c r="CL110" s="1509"/>
    </row>
    <row r="111" spans="1:90" s="514" customFormat="1">
      <c r="A111" s="511"/>
      <c r="B111" s="512"/>
      <c r="C111" s="1493"/>
      <c r="D111" s="1493"/>
      <c r="E111" s="1493"/>
      <c r="F111" s="1493"/>
      <c r="G111" s="1493"/>
      <c r="H111" s="1530"/>
      <c r="I111" s="1972"/>
      <c r="J111" s="1542"/>
      <c r="K111" s="513"/>
      <c r="L111" s="513"/>
      <c r="M111" s="513"/>
      <c r="N111" s="513"/>
      <c r="O111" s="513"/>
      <c r="P111" s="513"/>
      <c r="Q111" s="513"/>
      <c r="R111" s="513"/>
      <c r="S111" s="513"/>
      <c r="T111" s="513"/>
      <c r="U111" s="513"/>
      <c r="V111" s="513"/>
      <c r="W111" s="513"/>
      <c r="X111" s="513"/>
      <c r="Y111" s="513"/>
      <c r="Z111" s="513"/>
      <c r="AA111" s="513"/>
      <c r="AB111" s="513"/>
      <c r="AC111" s="513"/>
      <c r="AD111" s="513"/>
      <c r="AE111" s="513"/>
      <c r="AF111" s="513"/>
      <c r="AG111" s="513"/>
      <c r="AH111" s="513"/>
      <c r="AI111" s="513"/>
      <c r="AJ111" s="513"/>
      <c r="AK111" s="513"/>
      <c r="AL111" s="513"/>
      <c r="AM111" s="513"/>
      <c r="AN111" s="513"/>
      <c r="AO111" s="513"/>
      <c r="AP111" s="513"/>
      <c r="AQ111" s="513"/>
      <c r="AR111" s="513"/>
      <c r="AS111" s="513"/>
      <c r="AT111" s="513"/>
      <c r="AU111" s="513"/>
      <c r="AV111" s="513"/>
      <c r="AW111" s="513"/>
      <c r="AX111" s="513"/>
      <c r="AY111" s="513"/>
      <c r="AZ111" s="513"/>
      <c r="BA111" s="513"/>
      <c r="BB111" s="513"/>
      <c r="BC111" s="513"/>
      <c r="BD111" s="513"/>
      <c r="BE111" s="513"/>
      <c r="BF111" s="513"/>
      <c r="BG111" s="513"/>
      <c r="BH111" s="513"/>
      <c r="BI111" s="513"/>
      <c r="BJ111" s="513"/>
      <c r="BK111" s="513"/>
      <c r="BL111" s="513"/>
      <c r="BM111" s="513"/>
      <c r="BN111" s="513"/>
      <c r="BO111" s="513"/>
      <c r="BP111" s="513"/>
      <c r="BQ111" s="513"/>
      <c r="BR111" s="513"/>
      <c r="BS111" s="513"/>
      <c r="BT111" s="513"/>
      <c r="BU111" s="513"/>
      <c r="BV111" s="513"/>
      <c r="BW111" s="513"/>
      <c r="BX111" s="513"/>
      <c r="BY111" s="513"/>
      <c r="BZ111" s="513"/>
      <c r="CA111" s="513"/>
      <c r="CB111" s="513"/>
      <c r="CC111" s="1972"/>
      <c r="CD111" s="1499"/>
      <c r="CE111" s="1500"/>
      <c r="CF111" s="1501"/>
      <c r="CG111" s="1500"/>
      <c r="CH111" s="1500"/>
      <c r="CI111" s="1500"/>
      <c r="CJ111" s="1976"/>
      <c r="CK111" s="1519"/>
      <c r="CL111" s="1509"/>
    </row>
    <row r="112" spans="1:90" s="514" customFormat="1">
      <c r="A112" s="511"/>
      <c r="B112" s="512"/>
      <c r="C112" s="1493"/>
      <c r="D112" s="1493"/>
      <c r="E112" s="1493"/>
      <c r="F112" s="1493"/>
      <c r="G112" s="1493"/>
      <c r="H112" s="1530"/>
      <c r="I112" s="1972"/>
      <c r="J112" s="1542"/>
      <c r="K112" s="513"/>
      <c r="L112" s="513"/>
      <c r="M112" s="513"/>
      <c r="N112" s="513"/>
      <c r="O112" s="513"/>
      <c r="P112" s="513"/>
      <c r="Q112" s="513"/>
      <c r="R112" s="513"/>
      <c r="S112" s="513"/>
      <c r="T112" s="513"/>
      <c r="U112" s="513"/>
      <c r="V112" s="513"/>
      <c r="W112" s="513"/>
      <c r="X112" s="513"/>
      <c r="Y112" s="513"/>
      <c r="Z112" s="513"/>
      <c r="AA112" s="513"/>
      <c r="AB112" s="513"/>
      <c r="AC112" s="513"/>
      <c r="AD112" s="513"/>
      <c r="AE112" s="513"/>
      <c r="AF112" s="513"/>
      <c r="AG112" s="513"/>
      <c r="AH112" s="513"/>
      <c r="AI112" s="513"/>
      <c r="AJ112" s="513"/>
      <c r="AK112" s="513"/>
      <c r="AL112" s="513"/>
      <c r="AM112" s="513"/>
      <c r="AN112" s="513"/>
      <c r="AO112" s="513"/>
      <c r="AP112" s="513"/>
      <c r="AQ112" s="513"/>
      <c r="AR112" s="513"/>
      <c r="AS112" s="513"/>
      <c r="AT112" s="513"/>
      <c r="AU112" s="513"/>
      <c r="AV112" s="513"/>
      <c r="AW112" s="513"/>
      <c r="AX112" s="513"/>
      <c r="AY112" s="513"/>
      <c r="AZ112" s="513"/>
      <c r="BA112" s="513"/>
      <c r="BB112" s="513"/>
      <c r="BC112" s="513"/>
      <c r="BD112" s="513"/>
      <c r="BE112" s="513"/>
      <c r="BF112" s="513"/>
      <c r="BG112" s="513"/>
      <c r="BH112" s="513"/>
      <c r="BI112" s="513"/>
      <c r="BJ112" s="513"/>
      <c r="BK112" s="513"/>
      <c r="BL112" s="513"/>
      <c r="BM112" s="513"/>
      <c r="BN112" s="513"/>
      <c r="BO112" s="513"/>
      <c r="BP112" s="513"/>
      <c r="BQ112" s="513"/>
      <c r="BR112" s="513"/>
      <c r="BS112" s="513"/>
      <c r="BT112" s="513"/>
      <c r="BU112" s="513"/>
      <c r="BV112" s="513"/>
      <c r="BW112" s="513"/>
      <c r="BX112" s="513"/>
      <c r="BY112" s="513"/>
      <c r="BZ112" s="513"/>
      <c r="CA112" s="513"/>
      <c r="CB112" s="513"/>
      <c r="CC112" s="1972"/>
      <c r="CD112" s="1499"/>
      <c r="CE112" s="1500"/>
      <c r="CF112" s="1501"/>
      <c r="CG112" s="1500"/>
      <c r="CH112" s="1500"/>
      <c r="CI112" s="1500"/>
      <c r="CJ112" s="1976"/>
      <c r="CK112" s="1519"/>
      <c r="CL112" s="1509"/>
    </row>
    <row r="113" spans="1:90" s="514" customFormat="1">
      <c r="A113" s="511"/>
      <c r="B113" s="512"/>
      <c r="C113" s="1493"/>
      <c r="D113" s="1493"/>
      <c r="E113" s="1493"/>
      <c r="F113" s="1493"/>
      <c r="G113" s="1493"/>
      <c r="H113" s="1530"/>
      <c r="I113" s="1972"/>
      <c r="J113" s="1542"/>
      <c r="K113" s="513"/>
      <c r="L113" s="513"/>
      <c r="M113" s="513"/>
      <c r="N113" s="513"/>
      <c r="O113" s="513"/>
      <c r="P113" s="513"/>
      <c r="Q113" s="513"/>
      <c r="R113" s="513"/>
      <c r="S113" s="513"/>
      <c r="T113" s="513"/>
      <c r="U113" s="513"/>
      <c r="V113" s="513"/>
      <c r="W113" s="513"/>
      <c r="X113" s="513"/>
      <c r="Y113" s="513"/>
      <c r="Z113" s="513"/>
      <c r="AA113" s="513"/>
      <c r="AB113" s="513"/>
      <c r="AC113" s="513"/>
      <c r="AD113" s="513"/>
      <c r="AE113" s="513"/>
      <c r="AF113" s="513"/>
      <c r="AG113" s="513"/>
      <c r="AH113" s="513"/>
      <c r="AI113" s="513"/>
      <c r="AJ113" s="513"/>
      <c r="AK113" s="513"/>
      <c r="AL113" s="513"/>
      <c r="AM113" s="513"/>
      <c r="AN113" s="513"/>
      <c r="AO113" s="513"/>
      <c r="AP113" s="513"/>
      <c r="AQ113" s="513"/>
      <c r="AR113" s="513"/>
      <c r="AS113" s="513"/>
      <c r="AT113" s="513"/>
      <c r="AU113" s="513"/>
      <c r="AV113" s="513"/>
      <c r="AW113" s="513"/>
      <c r="AX113" s="513"/>
      <c r="AY113" s="513"/>
      <c r="AZ113" s="513"/>
      <c r="BA113" s="513"/>
      <c r="BB113" s="513"/>
      <c r="BC113" s="513"/>
      <c r="BD113" s="513"/>
      <c r="BE113" s="513"/>
      <c r="BF113" s="513"/>
      <c r="BG113" s="513"/>
      <c r="BH113" s="513"/>
      <c r="BI113" s="513"/>
      <c r="BJ113" s="513"/>
      <c r="BK113" s="513"/>
      <c r="BL113" s="513"/>
      <c r="BM113" s="513"/>
      <c r="BN113" s="513"/>
      <c r="BO113" s="513"/>
      <c r="BP113" s="513"/>
      <c r="BQ113" s="513"/>
      <c r="BR113" s="513"/>
      <c r="BS113" s="513"/>
      <c r="BT113" s="513"/>
      <c r="BU113" s="513"/>
      <c r="BV113" s="513"/>
      <c r="BW113" s="513"/>
      <c r="BX113" s="513"/>
      <c r="BY113" s="513"/>
      <c r="BZ113" s="513"/>
      <c r="CA113" s="513"/>
      <c r="CB113" s="513"/>
      <c r="CC113" s="1972"/>
      <c r="CD113" s="1499"/>
      <c r="CE113" s="1500"/>
      <c r="CF113" s="1501"/>
      <c r="CG113" s="1500"/>
      <c r="CH113" s="1500"/>
      <c r="CI113" s="1500"/>
      <c r="CJ113" s="1976"/>
      <c r="CK113" s="1519"/>
      <c r="CL113" s="1509"/>
    </row>
    <row r="114" spans="1:90" s="514" customFormat="1">
      <c r="A114" s="511"/>
      <c r="B114" s="512"/>
      <c r="C114" s="1493"/>
      <c r="D114" s="1493"/>
      <c r="E114" s="1493"/>
      <c r="F114" s="1493"/>
      <c r="G114" s="1493"/>
      <c r="H114" s="1530"/>
      <c r="I114" s="1972"/>
      <c r="J114" s="1542"/>
      <c r="K114" s="513"/>
      <c r="L114" s="513"/>
      <c r="M114" s="513"/>
      <c r="N114" s="513"/>
      <c r="O114" s="513"/>
      <c r="P114" s="513"/>
      <c r="Q114" s="513"/>
      <c r="R114" s="513"/>
      <c r="S114" s="513"/>
      <c r="T114" s="513"/>
      <c r="U114" s="513"/>
      <c r="V114" s="513"/>
      <c r="W114" s="513"/>
      <c r="X114" s="513"/>
      <c r="Y114" s="513"/>
      <c r="Z114" s="513"/>
      <c r="AA114" s="513"/>
      <c r="AB114" s="513"/>
      <c r="AC114" s="513"/>
      <c r="AD114" s="513"/>
      <c r="AE114" s="513"/>
      <c r="AF114" s="513"/>
      <c r="AG114" s="513"/>
      <c r="AH114" s="513"/>
      <c r="AI114" s="513"/>
      <c r="AJ114" s="513"/>
      <c r="AK114" s="513"/>
      <c r="AL114" s="513"/>
      <c r="AM114" s="513"/>
      <c r="AN114" s="513"/>
      <c r="AO114" s="513"/>
      <c r="AP114" s="513"/>
      <c r="AQ114" s="513"/>
      <c r="AR114" s="513"/>
      <c r="AS114" s="513"/>
      <c r="AT114" s="513"/>
      <c r="AU114" s="513"/>
      <c r="AV114" s="513"/>
      <c r="AW114" s="513"/>
      <c r="AX114" s="513"/>
      <c r="AY114" s="513"/>
      <c r="AZ114" s="513"/>
      <c r="BA114" s="513"/>
      <c r="BB114" s="513"/>
      <c r="BC114" s="513"/>
      <c r="BD114" s="513"/>
      <c r="BE114" s="513"/>
      <c r="BF114" s="513"/>
      <c r="BG114" s="513"/>
      <c r="BH114" s="513"/>
      <c r="BI114" s="513"/>
      <c r="BJ114" s="513"/>
      <c r="BK114" s="513"/>
      <c r="BL114" s="513"/>
      <c r="BM114" s="513"/>
      <c r="BN114" s="513"/>
      <c r="BO114" s="513"/>
      <c r="BP114" s="513"/>
      <c r="BQ114" s="513"/>
      <c r="BR114" s="513"/>
      <c r="BS114" s="513"/>
      <c r="BT114" s="513"/>
      <c r="BU114" s="513"/>
      <c r="BV114" s="513"/>
      <c r="BW114" s="513"/>
      <c r="BX114" s="513"/>
      <c r="BY114" s="513"/>
      <c r="BZ114" s="513"/>
      <c r="CA114" s="513"/>
      <c r="CB114" s="513"/>
      <c r="CC114" s="1972"/>
      <c r="CD114" s="1499"/>
      <c r="CE114" s="1500"/>
      <c r="CF114" s="1501"/>
      <c r="CG114" s="1500"/>
      <c r="CH114" s="1500"/>
      <c r="CI114" s="1500"/>
      <c r="CJ114" s="1976"/>
      <c r="CK114" s="1519"/>
      <c r="CL114" s="1509"/>
    </row>
    <row r="115" spans="1:90" s="514" customFormat="1">
      <c r="A115" s="511"/>
      <c r="B115" s="512"/>
      <c r="C115" s="1493"/>
      <c r="D115" s="1493"/>
      <c r="E115" s="1493"/>
      <c r="F115" s="1493"/>
      <c r="G115" s="1493"/>
      <c r="H115" s="1530"/>
      <c r="I115" s="1972"/>
      <c r="J115" s="1542"/>
      <c r="K115" s="513"/>
      <c r="L115" s="513"/>
      <c r="M115" s="513"/>
      <c r="N115" s="513"/>
      <c r="O115" s="513"/>
      <c r="P115" s="513"/>
      <c r="Q115" s="513"/>
      <c r="R115" s="513"/>
      <c r="S115" s="513"/>
      <c r="T115" s="513"/>
      <c r="U115" s="513"/>
      <c r="V115" s="513"/>
      <c r="W115" s="513"/>
      <c r="X115" s="513"/>
      <c r="Y115" s="513"/>
      <c r="Z115" s="513"/>
      <c r="AA115" s="513"/>
      <c r="AB115" s="513"/>
      <c r="AC115" s="513"/>
      <c r="AD115" s="513"/>
      <c r="AE115" s="513"/>
      <c r="AF115" s="513"/>
      <c r="AG115" s="513"/>
      <c r="AH115" s="513"/>
      <c r="AI115" s="513"/>
      <c r="AJ115" s="513"/>
      <c r="AK115" s="513"/>
      <c r="AL115" s="513"/>
      <c r="AM115" s="513"/>
      <c r="AN115" s="513"/>
      <c r="AO115" s="513"/>
      <c r="AP115" s="513"/>
      <c r="AQ115" s="513"/>
      <c r="AR115" s="513"/>
      <c r="AS115" s="513"/>
      <c r="AT115" s="513"/>
      <c r="AU115" s="513"/>
      <c r="AV115" s="513"/>
      <c r="AW115" s="513"/>
      <c r="AX115" s="513"/>
      <c r="AY115" s="513"/>
      <c r="AZ115" s="513"/>
      <c r="BA115" s="513"/>
      <c r="BB115" s="513"/>
      <c r="BC115" s="513"/>
      <c r="BD115" s="513"/>
      <c r="BE115" s="513"/>
      <c r="BF115" s="513"/>
      <c r="BG115" s="513"/>
      <c r="BH115" s="513"/>
      <c r="BI115" s="513"/>
      <c r="BJ115" s="513"/>
      <c r="BK115" s="513"/>
      <c r="BL115" s="513"/>
      <c r="BM115" s="513"/>
      <c r="BN115" s="513"/>
      <c r="BO115" s="513"/>
      <c r="BP115" s="513"/>
      <c r="BQ115" s="513"/>
      <c r="BR115" s="513"/>
      <c r="BS115" s="513"/>
      <c r="BT115" s="513"/>
      <c r="BU115" s="513"/>
      <c r="BV115" s="513"/>
      <c r="BW115" s="513"/>
      <c r="BX115" s="513"/>
      <c r="BY115" s="513"/>
      <c r="BZ115" s="513"/>
      <c r="CA115" s="513"/>
      <c r="CB115" s="513"/>
      <c r="CC115" s="1972"/>
      <c r="CD115" s="1499"/>
      <c r="CE115" s="1500"/>
      <c r="CF115" s="1501"/>
      <c r="CG115" s="1500"/>
      <c r="CH115" s="1500"/>
      <c r="CI115" s="1500"/>
      <c r="CJ115" s="1976"/>
      <c r="CK115" s="1519"/>
      <c r="CL115" s="1509"/>
    </row>
    <row r="116" spans="1:90" s="514" customFormat="1">
      <c r="A116" s="511"/>
      <c r="B116" s="512"/>
      <c r="C116" s="1493"/>
      <c r="D116" s="1493"/>
      <c r="E116" s="1493"/>
      <c r="F116" s="1493"/>
      <c r="G116" s="1493"/>
      <c r="H116" s="1530"/>
      <c r="I116" s="1972"/>
      <c r="J116" s="1542"/>
      <c r="K116" s="513"/>
      <c r="L116" s="513"/>
      <c r="M116" s="513"/>
      <c r="N116" s="513"/>
      <c r="O116" s="513"/>
      <c r="P116" s="513"/>
      <c r="Q116" s="513"/>
      <c r="R116" s="513"/>
      <c r="S116" s="513"/>
      <c r="T116" s="513"/>
      <c r="U116" s="513"/>
      <c r="V116" s="513"/>
      <c r="W116" s="513"/>
      <c r="X116" s="513"/>
      <c r="Y116" s="513"/>
      <c r="Z116" s="513"/>
      <c r="AA116" s="513"/>
      <c r="AB116" s="513"/>
      <c r="AC116" s="513"/>
      <c r="AD116" s="513"/>
      <c r="AE116" s="513"/>
      <c r="AF116" s="513"/>
      <c r="AG116" s="513"/>
      <c r="AH116" s="513"/>
      <c r="AI116" s="513"/>
      <c r="AJ116" s="513"/>
      <c r="AK116" s="513"/>
      <c r="AL116" s="513"/>
      <c r="AM116" s="513"/>
      <c r="AN116" s="513"/>
      <c r="AO116" s="513"/>
      <c r="AP116" s="513"/>
      <c r="AQ116" s="513"/>
      <c r="AR116" s="513"/>
      <c r="AS116" s="513"/>
      <c r="AT116" s="513"/>
      <c r="AU116" s="513"/>
      <c r="AV116" s="513"/>
      <c r="AW116" s="513"/>
      <c r="AX116" s="513"/>
      <c r="AY116" s="513"/>
      <c r="AZ116" s="513"/>
      <c r="BA116" s="513"/>
      <c r="BB116" s="513"/>
      <c r="BC116" s="513"/>
      <c r="BD116" s="513"/>
      <c r="BE116" s="513"/>
      <c r="BF116" s="513"/>
      <c r="BG116" s="513"/>
      <c r="BH116" s="513"/>
      <c r="BI116" s="513"/>
      <c r="BJ116" s="513"/>
      <c r="BK116" s="513"/>
      <c r="BL116" s="513"/>
      <c r="BM116" s="513"/>
      <c r="BN116" s="513"/>
      <c r="BO116" s="513"/>
      <c r="BP116" s="513"/>
      <c r="BQ116" s="513"/>
      <c r="BR116" s="513"/>
      <c r="BS116" s="513"/>
      <c r="BT116" s="513"/>
      <c r="BU116" s="513"/>
      <c r="BV116" s="513"/>
      <c r="BW116" s="513"/>
      <c r="BX116" s="513"/>
      <c r="BY116" s="513"/>
      <c r="BZ116" s="513"/>
      <c r="CA116" s="513"/>
      <c r="CB116" s="513"/>
      <c r="CC116" s="1972"/>
      <c r="CD116" s="1499"/>
      <c r="CE116" s="1500"/>
      <c r="CF116" s="1501"/>
      <c r="CG116" s="1500"/>
      <c r="CH116" s="1500"/>
      <c r="CI116" s="1500"/>
      <c r="CJ116" s="1976"/>
      <c r="CK116" s="1519"/>
      <c r="CL116" s="1509"/>
    </row>
    <row r="117" spans="1:90" s="514" customFormat="1">
      <c r="A117" s="511"/>
      <c r="B117" s="512"/>
      <c r="C117" s="1493"/>
      <c r="D117" s="1493"/>
      <c r="E117" s="1493"/>
      <c r="F117" s="1493"/>
      <c r="G117" s="1493"/>
      <c r="H117" s="1530"/>
      <c r="I117" s="1972"/>
      <c r="J117" s="1542"/>
      <c r="K117" s="513"/>
      <c r="L117" s="513"/>
      <c r="M117" s="513"/>
      <c r="N117" s="513"/>
      <c r="O117" s="513"/>
      <c r="P117" s="513"/>
      <c r="Q117" s="513"/>
      <c r="R117" s="513"/>
      <c r="S117" s="513"/>
      <c r="T117" s="513"/>
      <c r="U117" s="513"/>
      <c r="V117" s="513"/>
      <c r="W117" s="513"/>
      <c r="X117" s="513"/>
      <c r="Y117" s="513"/>
      <c r="Z117" s="513"/>
      <c r="AA117" s="513"/>
      <c r="AB117" s="513"/>
      <c r="AC117" s="513"/>
      <c r="AD117" s="513"/>
      <c r="AE117" s="513"/>
      <c r="AF117" s="513"/>
      <c r="AG117" s="513"/>
      <c r="AH117" s="513"/>
      <c r="AI117" s="513"/>
      <c r="AJ117" s="513"/>
      <c r="AK117" s="513"/>
      <c r="AL117" s="513"/>
      <c r="AM117" s="513"/>
      <c r="AN117" s="513"/>
      <c r="AO117" s="513"/>
      <c r="AP117" s="513"/>
      <c r="AQ117" s="513"/>
      <c r="AR117" s="513"/>
      <c r="AS117" s="513"/>
      <c r="AT117" s="513"/>
      <c r="AU117" s="513"/>
      <c r="AV117" s="513"/>
      <c r="AW117" s="513"/>
      <c r="AX117" s="513"/>
      <c r="AY117" s="513"/>
      <c r="AZ117" s="513"/>
      <c r="BA117" s="513"/>
      <c r="BB117" s="513"/>
      <c r="BC117" s="513"/>
      <c r="BD117" s="513"/>
      <c r="BE117" s="513"/>
      <c r="BF117" s="513"/>
      <c r="BG117" s="513"/>
      <c r="BH117" s="513"/>
      <c r="BI117" s="513"/>
      <c r="BJ117" s="513"/>
      <c r="BK117" s="513"/>
      <c r="BL117" s="513"/>
      <c r="BM117" s="513"/>
      <c r="BN117" s="513"/>
      <c r="BO117" s="513"/>
      <c r="BP117" s="513"/>
      <c r="BQ117" s="513"/>
      <c r="BR117" s="513"/>
      <c r="BS117" s="513"/>
      <c r="BT117" s="513"/>
      <c r="BU117" s="513"/>
      <c r="BV117" s="513"/>
      <c r="BW117" s="513"/>
      <c r="BX117" s="513"/>
      <c r="BY117" s="513"/>
      <c r="BZ117" s="513"/>
      <c r="CA117" s="513"/>
      <c r="CB117" s="513"/>
      <c r="CC117" s="1972"/>
      <c r="CD117" s="1499"/>
      <c r="CE117" s="1500"/>
      <c r="CF117" s="1501"/>
      <c r="CG117" s="1500"/>
      <c r="CH117" s="1500"/>
      <c r="CI117" s="1500"/>
      <c r="CJ117" s="1976"/>
      <c r="CK117" s="1519"/>
      <c r="CL117" s="1509"/>
    </row>
    <row r="118" spans="1:90" s="514" customFormat="1">
      <c r="A118" s="511"/>
      <c r="B118" s="512"/>
      <c r="C118" s="1493"/>
      <c r="D118" s="1493"/>
      <c r="E118" s="1493"/>
      <c r="F118" s="1493"/>
      <c r="G118" s="1493"/>
      <c r="H118" s="1530"/>
      <c r="I118" s="1972"/>
      <c r="J118" s="1542"/>
      <c r="K118" s="513"/>
      <c r="L118" s="513"/>
      <c r="M118" s="513"/>
      <c r="N118" s="513"/>
      <c r="O118" s="513"/>
      <c r="P118" s="513"/>
      <c r="Q118" s="513"/>
      <c r="R118" s="513"/>
      <c r="S118" s="513"/>
      <c r="T118" s="513"/>
      <c r="U118" s="513"/>
      <c r="V118" s="513"/>
      <c r="W118" s="513"/>
      <c r="X118" s="513"/>
      <c r="Y118" s="513"/>
      <c r="Z118" s="513"/>
      <c r="AA118" s="513"/>
      <c r="AB118" s="513"/>
      <c r="AC118" s="513"/>
      <c r="AD118" s="513"/>
      <c r="AE118" s="513"/>
      <c r="AF118" s="513"/>
      <c r="AG118" s="513"/>
      <c r="AH118" s="513"/>
      <c r="AI118" s="513"/>
      <c r="AJ118" s="513"/>
      <c r="AK118" s="513"/>
      <c r="AL118" s="513"/>
      <c r="AM118" s="513"/>
      <c r="AN118" s="513"/>
      <c r="AO118" s="513"/>
      <c r="AP118" s="513"/>
      <c r="AQ118" s="513"/>
      <c r="AR118" s="513"/>
      <c r="AS118" s="513"/>
      <c r="AT118" s="513"/>
      <c r="AU118" s="513"/>
      <c r="AV118" s="513"/>
      <c r="AW118" s="513"/>
      <c r="AX118" s="513"/>
      <c r="AY118" s="513"/>
      <c r="AZ118" s="513"/>
      <c r="BA118" s="513"/>
      <c r="BB118" s="513"/>
      <c r="BC118" s="513"/>
      <c r="BD118" s="513"/>
      <c r="BE118" s="513"/>
      <c r="BF118" s="513"/>
      <c r="BG118" s="513"/>
      <c r="BH118" s="513"/>
      <c r="BI118" s="513"/>
      <c r="BJ118" s="513"/>
      <c r="BK118" s="513"/>
      <c r="BL118" s="513"/>
      <c r="BM118" s="513"/>
      <c r="BN118" s="513"/>
      <c r="BO118" s="513"/>
      <c r="BP118" s="513"/>
      <c r="BQ118" s="513"/>
      <c r="BR118" s="513"/>
      <c r="BS118" s="513"/>
      <c r="BT118" s="513"/>
      <c r="BU118" s="513"/>
      <c r="BV118" s="513"/>
      <c r="BW118" s="513"/>
      <c r="BX118" s="513"/>
      <c r="BY118" s="513"/>
      <c r="BZ118" s="513"/>
      <c r="CA118" s="513"/>
      <c r="CB118" s="513"/>
      <c r="CC118" s="1972"/>
      <c r="CD118" s="1499"/>
      <c r="CE118" s="1500"/>
      <c r="CF118" s="1501"/>
      <c r="CG118" s="1500"/>
      <c r="CH118" s="1500"/>
      <c r="CI118" s="1500"/>
      <c r="CJ118" s="1976"/>
      <c r="CK118" s="1519"/>
      <c r="CL118" s="1509"/>
    </row>
    <row r="119" spans="1:90" s="514" customFormat="1">
      <c r="A119" s="511"/>
      <c r="B119" s="512"/>
      <c r="C119" s="1493"/>
      <c r="D119" s="1493"/>
      <c r="E119" s="1493"/>
      <c r="F119" s="1493"/>
      <c r="G119" s="1493"/>
      <c r="H119" s="1530"/>
      <c r="I119" s="1972"/>
      <c r="J119" s="1542"/>
      <c r="K119" s="513"/>
      <c r="L119" s="513"/>
      <c r="M119" s="513"/>
      <c r="N119" s="513"/>
      <c r="O119" s="513"/>
      <c r="P119" s="513"/>
      <c r="Q119" s="513"/>
      <c r="R119" s="513"/>
      <c r="S119" s="513"/>
      <c r="T119" s="513"/>
      <c r="U119" s="513"/>
      <c r="V119" s="513"/>
      <c r="W119" s="513"/>
      <c r="X119" s="513"/>
      <c r="Y119" s="513"/>
      <c r="Z119" s="513"/>
      <c r="AA119" s="513"/>
      <c r="AB119" s="513"/>
      <c r="AC119" s="513"/>
      <c r="AD119" s="513"/>
      <c r="AE119" s="513"/>
      <c r="AF119" s="513"/>
      <c r="AG119" s="513"/>
      <c r="AH119" s="513"/>
      <c r="AI119" s="513"/>
      <c r="AJ119" s="513"/>
      <c r="AK119" s="513"/>
      <c r="AL119" s="513"/>
      <c r="AM119" s="513"/>
      <c r="AN119" s="513"/>
      <c r="AO119" s="513"/>
      <c r="AP119" s="513"/>
      <c r="AQ119" s="513"/>
      <c r="AR119" s="513"/>
      <c r="AS119" s="513"/>
      <c r="AT119" s="513"/>
      <c r="AU119" s="513"/>
      <c r="AV119" s="513"/>
      <c r="AW119" s="513"/>
      <c r="AX119" s="513"/>
      <c r="AY119" s="513"/>
      <c r="AZ119" s="513"/>
      <c r="BA119" s="513"/>
      <c r="BB119" s="513"/>
      <c r="BC119" s="513"/>
      <c r="BD119" s="513"/>
      <c r="BE119" s="513"/>
      <c r="BF119" s="513"/>
      <c r="BG119" s="513"/>
      <c r="BH119" s="513"/>
      <c r="BI119" s="513"/>
      <c r="BJ119" s="513"/>
      <c r="BK119" s="513"/>
      <c r="BL119" s="513"/>
      <c r="BM119" s="513"/>
      <c r="BN119" s="513"/>
      <c r="BO119" s="513"/>
      <c r="BP119" s="513"/>
      <c r="BQ119" s="513"/>
      <c r="BR119" s="513"/>
      <c r="BS119" s="513"/>
      <c r="BT119" s="513"/>
      <c r="BU119" s="513"/>
      <c r="BV119" s="513"/>
      <c r="BW119" s="513"/>
      <c r="BX119" s="513"/>
      <c r="BY119" s="513"/>
      <c r="BZ119" s="513"/>
      <c r="CA119" s="513"/>
      <c r="CB119" s="513"/>
      <c r="CC119" s="1972"/>
      <c r="CD119" s="1499"/>
      <c r="CE119" s="1500"/>
      <c r="CF119" s="1501"/>
      <c r="CG119" s="1500"/>
      <c r="CH119" s="1500"/>
      <c r="CI119" s="1500"/>
      <c r="CJ119" s="1976"/>
      <c r="CK119" s="1519"/>
      <c r="CL119" s="1509"/>
    </row>
    <row r="120" spans="1:90" s="514" customFormat="1">
      <c r="A120" s="511"/>
      <c r="B120" s="512"/>
      <c r="C120" s="1493"/>
      <c r="D120" s="1493"/>
      <c r="E120" s="1493"/>
      <c r="F120" s="1493"/>
      <c r="G120" s="1493"/>
      <c r="H120" s="1530"/>
      <c r="I120" s="1972"/>
      <c r="J120" s="1542"/>
      <c r="K120" s="513"/>
      <c r="L120" s="513"/>
      <c r="M120" s="513"/>
      <c r="N120" s="513"/>
      <c r="O120" s="513"/>
      <c r="P120" s="513"/>
      <c r="Q120" s="513"/>
      <c r="R120" s="513"/>
      <c r="S120" s="513"/>
      <c r="T120" s="513"/>
      <c r="U120" s="513"/>
      <c r="V120" s="513"/>
      <c r="W120" s="513"/>
      <c r="X120" s="513"/>
      <c r="Y120" s="513"/>
      <c r="Z120" s="513"/>
      <c r="AA120" s="513"/>
      <c r="AB120" s="513"/>
      <c r="AC120" s="513"/>
      <c r="AD120" s="513"/>
      <c r="AE120" s="513"/>
      <c r="AF120" s="513"/>
      <c r="AG120" s="513"/>
      <c r="AH120" s="513"/>
      <c r="AI120" s="513"/>
      <c r="AJ120" s="513"/>
      <c r="AK120" s="513"/>
      <c r="AL120" s="513"/>
      <c r="AM120" s="513"/>
      <c r="AN120" s="513"/>
      <c r="AO120" s="513"/>
      <c r="AP120" s="513"/>
      <c r="AQ120" s="513"/>
      <c r="AR120" s="513"/>
      <c r="AS120" s="513"/>
      <c r="AT120" s="513"/>
      <c r="AU120" s="513"/>
      <c r="AV120" s="513"/>
      <c r="AW120" s="513"/>
      <c r="AX120" s="513"/>
      <c r="AY120" s="513"/>
      <c r="AZ120" s="513"/>
      <c r="BA120" s="513"/>
      <c r="BB120" s="513"/>
      <c r="BC120" s="513"/>
      <c r="BD120" s="513"/>
      <c r="BE120" s="513"/>
      <c r="BF120" s="513"/>
      <c r="BG120" s="513"/>
      <c r="BH120" s="513"/>
      <c r="BI120" s="513"/>
      <c r="BJ120" s="513"/>
      <c r="BK120" s="513"/>
      <c r="BL120" s="513"/>
      <c r="BM120" s="513"/>
      <c r="BN120" s="513"/>
      <c r="BO120" s="513"/>
      <c r="BP120" s="513"/>
      <c r="BQ120" s="513"/>
      <c r="BR120" s="513"/>
      <c r="BS120" s="513"/>
      <c r="BT120" s="513"/>
      <c r="BU120" s="513"/>
      <c r="BV120" s="513"/>
      <c r="BW120" s="513"/>
      <c r="BX120" s="513"/>
      <c r="BY120" s="513"/>
      <c r="BZ120" s="513"/>
      <c r="CA120" s="513"/>
      <c r="CB120" s="513"/>
      <c r="CC120" s="1972"/>
      <c r="CD120" s="1499"/>
      <c r="CE120" s="1500"/>
      <c r="CF120" s="1501"/>
      <c r="CG120" s="1500"/>
      <c r="CH120" s="1500"/>
      <c r="CI120" s="1500"/>
      <c r="CJ120" s="1976"/>
      <c r="CK120" s="1519"/>
      <c r="CL120" s="1509"/>
    </row>
    <row r="121" spans="1:90" s="514" customFormat="1">
      <c r="A121" s="511"/>
      <c r="B121" s="512"/>
      <c r="C121" s="1493"/>
      <c r="D121" s="1493"/>
      <c r="E121" s="1493"/>
      <c r="F121" s="1493"/>
      <c r="G121" s="1493"/>
      <c r="H121" s="1530"/>
      <c r="I121" s="1972"/>
      <c r="J121" s="1542"/>
      <c r="K121" s="513"/>
      <c r="L121" s="513"/>
      <c r="M121" s="513"/>
      <c r="N121" s="513"/>
      <c r="O121" s="513"/>
      <c r="P121" s="513"/>
      <c r="Q121" s="513"/>
      <c r="R121" s="513"/>
      <c r="S121" s="513"/>
      <c r="T121" s="513"/>
      <c r="U121" s="513"/>
      <c r="V121" s="513"/>
      <c r="W121" s="513"/>
      <c r="X121" s="513"/>
      <c r="Y121" s="513"/>
      <c r="Z121" s="513"/>
      <c r="AA121" s="513"/>
      <c r="AB121" s="513"/>
      <c r="AC121" s="513"/>
      <c r="AD121" s="513"/>
      <c r="AE121" s="513"/>
      <c r="AF121" s="513"/>
      <c r="AG121" s="513"/>
      <c r="AH121" s="513"/>
      <c r="AI121" s="513"/>
      <c r="AJ121" s="513"/>
      <c r="AK121" s="513"/>
      <c r="AL121" s="513"/>
      <c r="AM121" s="513"/>
      <c r="AN121" s="513"/>
      <c r="AO121" s="513"/>
      <c r="AP121" s="513"/>
      <c r="AQ121" s="513"/>
      <c r="AR121" s="513"/>
      <c r="AS121" s="513"/>
      <c r="AT121" s="513"/>
      <c r="AU121" s="513"/>
      <c r="AV121" s="513"/>
      <c r="AW121" s="513"/>
      <c r="AX121" s="513"/>
      <c r="AY121" s="513"/>
      <c r="AZ121" s="513"/>
      <c r="BA121" s="513"/>
      <c r="BB121" s="513"/>
      <c r="BC121" s="513"/>
      <c r="BD121" s="513"/>
      <c r="BE121" s="513"/>
      <c r="BF121" s="513"/>
      <c r="BG121" s="513"/>
      <c r="BH121" s="513"/>
      <c r="BI121" s="513"/>
      <c r="BJ121" s="513"/>
      <c r="BK121" s="513"/>
      <c r="BL121" s="513"/>
      <c r="BM121" s="513"/>
      <c r="BN121" s="513"/>
      <c r="BO121" s="513"/>
      <c r="BP121" s="513"/>
      <c r="BQ121" s="513"/>
      <c r="BR121" s="513"/>
      <c r="BS121" s="513"/>
      <c r="BT121" s="513"/>
      <c r="BU121" s="513"/>
      <c r="BV121" s="513"/>
      <c r="BW121" s="513"/>
      <c r="BX121" s="513"/>
      <c r="BY121" s="513"/>
      <c r="BZ121" s="513"/>
      <c r="CA121" s="513"/>
      <c r="CB121" s="513"/>
      <c r="CC121" s="1972"/>
      <c r="CD121" s="1499"/>
      <c r="CE121" s="1500"/>
      <c r="CF121" s="1501"/>
      <c r="CG121" s="1500"/>
      <c r="CH121" s="1500"/>
      <c r="CI121" s="1500"/>
      <c r="CJ121" s="1976"/>
      <c r="CK121" s="1519"/>
      <c r="CL121" s="1509"/>
    </row>
    <row r="122" spans="1:90" s="514" customFormat="1">
      <c r="A122" s="511"/>
      <c r="B122" s="512"/>
      <c r="C122" s="1493"/>
      <c r="D122" s="1493"/>
      <c r="E122" s="1493"/>
      <c r="F122" s="1493"/>
      <c r="G122" s="1493"/>
      <c r="H122" s="1530"/>
      <c r="I122" s="1972"/>
      <c r="J122" s="1542"/>
      <c r="K122" s="513"/>
      <c r="L122" s="513"/>
      <c r="M122" s="513"/>
      <c r="N122" s="513"/>
      <c r="O122" s="513"/>
      <c r="P122" s="513"/>
      <c r="Q122" s="513"/>
      <c r="R122" s="513"/>
      <c r="S122" s="513"/>
      <c r="T122" s="513"/>
      <c r="U122" s="513"/>
      <c r="V122" s="513"/>
      <c r="W122" s="513"/>
      <c r="X122" s="513"/>
      <c r="Y122" s="513"/>
      <c r="Z122" s="513"/>
      <c r="AA122" s="513"/>
      <c r="AB122" s="513"/>
      <c r="AC122" s="513"/>
      <c r="AD122" s="513"/>
      <c r="AE122" s="513"/>
      <c r="AF122" s="513"/>
      <c r="AG122" s="513"/>
      <c r="AH122" s="513"/>
      <c r="AI122" s="513"/>
      <c r="AJ122" s="513"/>
      <c r="AK122" s="513"/>
      <c r="AL122" s="513"/>
      <c r="AM122" s="513"/>
      <c r="AN122" s="513"/>
      <c r="AO122" s="513"/>
      <c r="AP122" s="513"/>
      <c r="AQ122" s="513"/>
      <c r="AR122" s="513"/>
      <c r="AS122" s="513"/>
      <c r="AT122" s="513"/>
      <c r="AU122" s="513"/>
      <c r="AV122" s="513"/>
      <c r="AW122" s="513"/>
      <c r="AX122" s="513"/>
      <c r="AY122" s="513"/>
      <c r="AZ122" s="513"/>
      <c r="BA122" s="513"/>
      <c r="BB122" s="513"/>
      <c r="BC122" s="513"/>
      <c r="BD122" s="513"/>
      <c r="BE122" s="513"/>
      <c r="BF122" s="513"/>
      <c r="BG122" s="513"/>
      <c r="BH122" s="513"/>
      <c r="BI122" s="513"/>
      <c r="BJ122" s="513"/>
      <c r="BK122" s="513"/>
      <c r="BL122" s="513"/>
      <c r="BM122" s="513"/>
      <c r="BN122" s="513"/>
      <c r="BO122" s="513"/>
      <c r="BP122" s="513"/>
      <c r="BQ122" s="513"/>
      <c r="BR122" s="513"/>
      <c r="BS122" s="513"/>
      <c r="BT122" s="513"/>
      <c r="BU122" s="513"/>
      <c r="BV122" s="513"/>
      <c r="BW122" s="513"/>
      <c r="BX122" s="513"/>
      <c r="BY122" s="513"/>
      <c r="BZ122" s="513"/>
      <c r="CA122" s="513"/>
      <c r="CB122" s="513"/>
      <c r="CC122" s="1972"/>
      <c r="CD122" s="1499"/>
      <c r="CE122" s="1500"/>
      <c r="CF122" s="1501"/>
      <c r="CG122" s="1500"/>
      <c r="CH122" s="1500"/>
      <c r="CI122" s="1500"/>
      <c r="CJ122" s="1976"/>
      <c r="CK122" s="1519"/>
      <c r="CL122" s="1509"/>
    </row>
    <row r="123" spans="1:90" s="514" customFormat="1">
      <c r="A123" s="511"/>
      <c r="B123" s="512"/>
      <c r="C123" s="1493"/>
      <c r="D123" s="1493"/>
      <c r="E123" s="1493"/>
      <c r="F123" s="1493"/>
      <c r="G123" s="1493"/>
      <c r="H123" s="1530"/>
      <c r="I123" s="1972"/>
      <c r="J123" s="1542"/>
      <c r="K123" s="513"/>
      <c r="L123" s="513"/>
      <c r="M123" s="513"/>
      <c r="N123" s="513"/>
      <c r="O123" s="513"/>
      <c r="P123" s="513"/>
      <c r="Q123" s="513"/>
      <c r="R123" s="513"/>
      <c r="S123" s="513"/>
      <c r="T123" s="513"/>
      <c r="U123" s="513"/>
      <c r="V123" s="513"/>
      <c r="W123" s="513"/>
      <c r="X123" s="513"/>
      <c r="Y123" s="513"/>
      <c r="Z123" s="513"/>
      <c r="AA123" s="513"/>
      <c r="AB123" s="513"/>
      <c r="AC123" s="513"/>
      <c r="AD123" s="513"/>
      <c r="AE123" s="513"/>
      <c r="AF123" s="513"/>
      <c r="AG123" s="513"/>
      <c r="AH123" s="513"/>
      <c r="AI123" s="513"/>
      <c r="AJ123" s="513"/>
      <c r="AK123" s="513"/>
      <c r="AL123" s="513"/>
      <c r="AM123" s="513"/>
      <c r="AN123" s="513"/>
      <c r="AO123" s="513"/>
      <c r="AP123" s="513"/>
      <c r="AQ123" s="513"/>
      <c r="AR123" s="513"/>
      <c r="AS123" s="513"/>
      <c r="AT123" s="513"/>
      <c r="AU123" s="513"/>
      <c r="AV123" s="513"/>
      <c r="AW123" s="513"/>
      <c r="AX123" s="513"/>
      <c r="AY123" s="513"/>
      <c r="AZ123" s="513"/>
      <c r="BA123" s="513"/>
      <c r="BB123" s="513"/>
      <c r="BC123" s="513"/>
      <c r="BD123" s="513"/>
      <c r="BE123" s="513"/>
      <c r="BF123" s="513"/>
      <c r="BG123" s="513"/>
      <c r="BH123" s="513"/>
      <c r="BI123" s="513"/>
      <c r="BJ123" s="513"/>
      <c r="BK123" s="513"/>
      <c r="BL123" s="513"/>
      <c r="BM123" s="513"/>
      <c r="BN123" s="513"/>
      <c r="BO123" s="513"/>
      <c r="BP123" s="513"/>
      <c r="BQ123" s="513"/>
      <c r="BR123" s="513"/>
      <c r="BS123" s="513"/>
      <c r="BT123" s="513"/>
      <c r="BU123" s="513"/>
      <c r="BV123" s="513"/>
      <c r="BW123" s="513"/>
      <c r="BX123" s="513"/>
      <c r="BY123" s="513"/>
      <c r="BZ123" s="513"/>
      <c r="CA123" s="513"/>
      <c r="CB123" s="513"/>
      <c r="CC123" s="1972"/>
      <c r="CD123" s="1499"/>
      <c r="CE123" s="1500"/>
      <c r="CF123" s="1501"/>
      <c r="CG123" s="1500"/>
      <c r="CH123" s="1500"/>
      <c r="CI123" s="1500"/>
      <c r="CJ123" s="1976"/>
      <c r="CK123" s="1519"/>
      <c r="CL123" s="1509"/>
    </row>
    <row r="124" spans="1:90" s="514" customFormat="1">
      <c r="A124" s="511"/>
      <c r="B124" s="512"/>
      <c r="C124" s="1493"/>
      <c r="D124" s="1493"/>
      <c r="E124" s="1493"/>
      <c r="F124" s="1493"/>
      <c r="G124" s="1493"/>
      <c r="H124" s="1530"/>
      <c r="I124" s="1972"/>
      <c r="J124" s="1542"/>
      <c r="K124" s="513"/>
      <c r="L124" s="513"/>
      <c r="M124" s="513"/>
      <c r="N124" s="513"/>
      <c r="O124" s="513"/>
      <c r="P124" s="513"/>
      <c r="Q124" s="513"/>
      <c r="R124" s="513"/>
      <c r="S124" s="513"/>
      <c r="T124" s="513"/>
      <c r="U124" s="513"/>
      <c r="V124" s="513"/>
      <c r="W124" s="513"/>
      <c r="X124" s="513"/>
      <c r="Y124" s="513"/>
      <c r="Z124" s="513"/>
      <c r="AA124" s="513"/>
      <c r="AB124" s="513"/>
      <c r="AC124" s="513"/>
      <c r="AD124" s="513"/>
      <c r="AE124" s="513"/>
      <c r="AF124" s="513"/>
      <c r="AG124" s="513"/>
      <c r="AH124" s="513"/>
      <c r="AI124" s="513"/>
      <c r="AJ124" s="513"/>
      <c r="AK124" s="513"/>
      <c r="AL124" s="513"/>
      <c r="AM124" s="513"/>
      <c r="AN124" s="513"/>
      <c r="AO124" s="513"/>
      <c r="AP124" s="513"/>
      <c r="AQ124" s="513"/>
      <c r="AR124" s="513"/>
      <c r="AS124" s="513"/>
      <c r="AT124" s="513"/>
      <c r="AU124" s="513"/>
      <c r="AV124" s="513"/>
      <c r="AW124" s="513"/>
      <c r="AX124" s="513"/>
      <c r="AY124" s="513"/>
      <c r="AZ124" s="513"/>
      <c r="BA124" s="513"/>
      <c r="BB124" s="513"/>
      <c r="BC124" s="513"/>
      <c r="BD124" s="513"/>
      <c r="BE124" s="513"/>
      <c r="BF124" s="513"/>
      <c r="BG124" s="513"/>
      <c r="BH124" s="513"/>
      <c r="BI124" s="513"/>
      <c r="BJ124" s="513"/>
      <c r="BK124" s="513"/>
      <c r="BL124" s="513"/>
      <c r="BM124" s="513"/>
      <c r="BN124" s="513"/>
      <c r="BO124" s="513"/>
      <c r="BP124" s="513"/>
      <c r="BQ124" s="513"/>
      <c r="BR124" s="513"/>
      <c r="BS124" s="513"/>
      <c r="BT124" s="513"/>
      <c r="BU124" s="513"/>
      <c r="BV124" s="513"/>
      <c r="BW124" s="513"/>
      <c r="BX124" s="513"/>
      <c r="BY124" s="513"/>
      <c r="BZ124" s="513"/>
      <c r="CA124" s="513"/>
      <c r="CB124" s="513"/>
      <c r="CC124" s="1972"/>
      <c r="CD124" s="1499"/>
      <c r="CE124" s="1500"/>
      <c r="CF124" s="1501"/>
      <c r="CG124" s="1500"/>
      <c r="CH124" s="1500"/>
      <c r="CI124" s="1500"/>
      <c r="CJ124" s="1976"/>
      <c r="CK124" s="1519"/>
      <c r="CL124" s="1509"/>
    </row>
    <row r="125" spans="1:90" s="514" customFormat="1">
      <c r="A125" s="511"/>
      <c r="B125" s="512"/>
      <c r="C125" s="1493"/>
      <c r="D125" s="1493"/>
      <c r="E125" s="1493"/>
      <c r="F125" s="1493"/>
      <c r="G125" s="1493"/>
      <c r="H125" s="1530"/>
      <c r="I125" s="1972"/>
      <c r="J125" s="1542"/>
      <c r="K125" s="513"/>
      <c r="L125" s="513"/>
      <c r="M125" s="513"/>
      <c r="N125" s="513"/>
      <c r="O125" s="513"/>
      <c r="P125" s="513"/>
      <c r="Q125" s="513"/>
      <c r="R125" s="513"/>
      <c r="S125" s="513"/>
      <c r="T125" s="513"/>
      <c r="U125" s="513"/>
      <c r="V125" s="513"/>
      <c r="W125" s="513"/>
      <c r="X125" s="513"/>
      <c r="Y125" s="513"/>
      <c r="Z125" s="513"/>
      <c r="AA125" s="513"/>
      <c r="AB125" s="513"/>
      <c r="AC125" s="513"/>
      <c r="AD125" s="513"/>
      <c r="AE125" s="513"/>
      <c r="AF125" s="513"/>
      <c r="AG125" s="513"/>
      <c r="AH125" s="513"/>
      <c r="AI125" s="513"/>
      <c r="AJ125" s="513"/>
      <c r="AK125" s="513"/>
      <c r="AL125" s="513"/>
      <c r="AM125" s="513"/>
      <c r="AN125" s="513"/>
      <c r="AO125" s="513"/>
      <c r="AP125" s="513"/>
      <c r="AQ125" s="513"/>
      <c r="AR125" s="513"/>
      <c r="AS125" s="513"/>
      <c r="AT125" s="513"/>
      <c r="AU125" s="513"/>
      <c r="AV125" s="513"/>
      <c r="AW125" s="513"/>
      <c r="AX125" s="513"/>
      <c r="AY125" s="513"/>
      <c r="AZ125" s="513"/>
      <c r="BA125" s="513"/>
      <c r="BB125" s="513"/>
      <c r="BC125" s="513"/>
      <c r="BD125" s="513"/>
      <c r="BE125" s="513"/>
      <c r="BF125" s="513"/>
      <c r="BG125" s="513"/>
      <c r="BH125" s="513"/>
      <c r="BI125" s="513"/>
      <c r="BJ125" s="513"/>
      <c r="BK125" s="513"/>
      <c r="BL125" s="513"/>
      <c r="BM125" s="513"/>
      <c r="BN125" s="513"/>
      <c r="BO125" s="513"/>
      <c r="BP125" s="513"/>
      <c r="BQ125" s="513"/>
      <c r="BR125" s="513"/>
      <c r="BS125" s="513"/>
      <c r="BT125" s="513"/>
      <c r="BU125" s="513"/>
      <c r="BV125" s="513"/>
      <c r="BW125" s="513"/>
      <c r="BX125" s="513"/>
      <c r="BY125" s="513"/>
      <c r="BZ125" s="513"/>
      <c r="CA125" s="513"/>
      <c r="CB125" s="513"/>
      <c r="CC125" s="1972"/>
      <c r="CD125" s="1499"/>
      <c r="CE125" s="1500"/>
      <c r="CF125" s="1501"/>
      <c r="CG125" s="1500"/>
      <c r="CH125" s="1500"/>
      <c r="CI125" s="1500"/>
      <c r="CJ125" s="1976"/>
      <c r="CK125" s="1519"/>
      <c r="CL125" s="1509"/>
    </row>
    <row r="126" spans="1:90" s="514" customFormat="1">
      <c r="A126" s="511"/>
      <c r="B126" s="512"/>
      <c r="C126" s="1493"/>
      <c r="D126" s="1493"/>
      <c r="E126" s="1493"/>
      <c r="F126" s="1493"/>
      <c r="G126" s="1493"/>
      <c r="H126" s="1530"/>
      <c r="I126" s="1972"/>
      <c r="J126" s="1542"/>
      <c r="K126" s="513"/>
      <c r="L126" s="513"/>
      <c r="M126" s="513"/>
      <c r="N126" s="513"/>
      <c r="O126" s="513"/>
      <c r="P126" s="513"/>
      <c r="Q126" s="513"/>
      <c r="R126" s="513"/>
      <c r="S126" s="513"/>
      <c r="T126" s="513"/>
      <c r="U126" s="513"/>
      <c r="V126" s="513"/>
      <c r="W126" s="513"/>
      <c r="X126" s="513"/>
      <c r="Y126" s="513"/>
      <c r="Z126" s="513"/>
      <c r="AA126" s="513"/>
      <c r="AB126" s="513"/>
      <c r="AC126" s="513"/>
      <c r="AD126" s="513"/>
      <c r="AE126" s="513"/>
      <c r="AF126" s="513"/>
      <c r="AG126" s="513"/>
      <c r="AH126" s="513"/>
      <c r="AI126" s="513"/>
      <c r="AJ126" s="513"/>
      <c r="AK126" s="513"/>
      <c r="AL126" s="513"/>
      <c r="AM126" s="513"/>
      <c r="AN126" s="513"/>
      <c r="AO126" s="513"/>
      <c r="AP126" s="513"/>
      <c r="AQ126" s="513"/>
      <c r="AR126" s="513"/>
      <c r="AS126" s="513"/>
      <c r="AT126" s="513"/>
      <c r="AU126" s="513"/>
      <c r="AV126" s="513"/>
      <c r="AW126" s="513"/>
      <c r="AX126" s="513"/>
      <c r="AY126" s="513"/>
      <c r="AZ126" s="513"/>
      <c r="BA126" s="513"/>
      <c r="BB126" s="513"/>
      <c r="BC126" s="513"/>
      <c r="BD126" s="513"/>
      <c r="BE126" s="513"/>
      <c r="BF126" s="513"/>
      <c r="BG126" s="513"/>
      <c r="BH126" s="513"/>
      <c r="BI126" s="513"/>
      <c r="BJ126" s="513"/>
      <c r="BK126" s="513"/>
      <c r="BL126" s="513"/>
      <c r="BM126" s="513"/>
      <c r="BN126" s="513"/>
      <c r="BO126" s="513"/>
      <c r="BP126" s="513"/>
      <c r="BQ126" s="513"/>
      <c r="BR126" s="513"/>
      <c r="BS126" s="513"/>
      <c r="BT126" s="513"/>
      <c r="BU126" s="513"/>
      <c r="BV126" s="513"/>
      <c r="BW126" s="513"/>
      <c r="BX126" s="513"/>
      <c r="BY126" s="513"/>
      <c r="BZ126" s="513"/>
      <c r="CA126" s="513"/>
      <c r="CB126" s="513"/>
      <c r="CC126" s="1972"/>
      <c r="CD126" s="1499"/>
      <c r="CE126" s="1500"/>
      <c r="CF126" s="1501"/>
      <c r="CG126" s="1500"/>
      <c r="CH126" s="1500"/>
      <c r="CI126" s="1500"/>
      <c r="CJ126" s="1976"/>
      <c r="CK126" s="1519"/>
      <c r="CL126" s="1509"/>
    </row>
    <row r="127" spans="1:90" s="514" customFormat="1">
      <c r="A127" s="511"/>
      <c r="B127" s="512"/>
      <c r="C127" s="1493"/>
      <c r="D127" s="1493"/>
      <c r="E127" s="1493"/>
      <c r="F127" s="1493"/>
      <c r="G127" s="1493"/>
      <c r="H127" s="1530"/>
      <c r="I127" s="1972"/>
      <c r="J127" s="1542"/>
      <c r="K127" s="513"/>
      <c r="L127" s="513"/>
      <c r="M127" s="513"/>
      <c r="N127" s="513"/>
      <c r="O127" s="513"/>
      <c r="P127" s="513"/>
      <c r="Q127" s="513"/>
      <c r="R127" s="513"/>
      <c r="S127" s="513"/>
      <c r="T127" s="513"/>
      <c r="U127" s="513"/>
      <c r="V127" s="513"/>
      <c r="W127" s="513"/>
      <c r="X127" s="513"/>
      <c r="Y127" s="513"/>
      <c r="Z127" s="513"/>
      <c r="AA127" s="513"/>
      <c r="AB127" s="513"/>
      <c r="AC127" s="513"/>
      <c r="AD127" s="513"/>
      <c r="AE127" s="513"/>
      <c r="AF127" s="513"/>
      <c r="AG127" s="513"/>
      <c r="AH127" s="513"/>
      <c r="AI127" s="513"/>
      <c r="AJ127" s="513"/>
      <c r="AK127" s="513"/>
      <c r="AL127" s="513"/>
      <c r="AM127" s="513"/>
      <c r="AN127" s="513"/>
      <c r="AO127" s="513"/>
      <c r="AP127" s="513"/>
      <c r="AQ127" s="513"/>
      <c r="AR127" s="513"/>
      <c r="AS127" s="513"/>
      <c r="AT127" s="513"/>
      <c r="AU127" s="513"/>
      <c r="AV127" s="513"/>
      <c r="AW127" s="513"/>
      <c r="AX127" s="513"/>
      <c r="AY127" s="513"/>
      <c r="AZ127" s="513"/>
      <c r="BA127" s="513"/>
      <c r="BB127" s="513"/>
      <c r="BC127" s="513"/>
      <c r="BD127" s="513"/>
      <c r="BE127" s="513"/>
      <c r="BF127" s="513"/>
      <c r="BG127" s="513"/>
      <c r="BH127" s="513"/>
      <c r="BI127" s="513"/>
      <c r="BJ127" s="513"/>
      <c r="BK127" s="513"/>
      <c r="BL127" s="513"/>
      <c r="BM127" s="513"/>
      <c r="BN127" s="513"/>
      <c r="BO127" s="513"/>
      <c r="BP127" s="513"/>
      <c r="BQ127" s="513"/>
      <c r="BR127" s="513"/>
      <c r="BS127" s="513"/>
      <c r="BT127" s="513"/>
      <c r="BU127" s="513"/>
      <c r="BV127" s="513"/>
      <c r="BW127" s="513"/>
      <c r="BX127" s="513"/>
      <c r="BY127" s="513"/>
      <c r="BZ127" s="513"/>
      <c r="CA127" s="513"/>
      <c r="CB127" s="513"/>
      <c r="CC127" s="1972"/>
      <c r="CD127" s="1499"/>
      <c r="CE127" s="1500"/>
      <c r="CF127" s="1501"/>
      <c r="CG127" s="1500"/>
      <c r="CH127" s="1500"/>
      <c r="CI127" s="1500"/>
      <c r="CJ127" s="1976"/>
      <c r="CK127" s="1519"/>
      <c r="CL127" s="1509"/>
    </row>
    <row r="128" spans="1:90" s="514" customFormat="1">
      <c r="A128" s="511"/>
      <c r="B128" s="512"/>
      <c r="C128" s="1493"/>
      <c r="D128" s="1493"/>
      <c r="E128" s="1493"/>
      <c r="F128" s="1493"/>
      <c r="G128" s="1493"/>
      <c r="H128" s="1530"/>
      <c r="I128" s="1972"/>
      <c r="J128" s="1542"/>
      <c r="K128" s="513"/>
      <c r="L128" s="513"/>
      <c r="M128" s="513"/>
      <c r="N128" s="513"/>
      <c r="O128" s="513"/>
      <c r="P128" s="513"/>
      <c r="Q128" s="513"/>
      <c r="R128" s="513"/>
      <c r="S128" s="513"/>
      <c r="T128" s="513"/>
      <c r="U128" s="513"/>
      <c r="V128" s="513"/>
      <c r="W128" s="513"/>
      <c r="X128" s="513"/>
      <c r="Y128" s="513"/>
      <c r="Z128" s="513"/>
      <c r="AA128" s="513"/>
      <c r="AB128" s="513"/>
      <c r="AC128" s="513"/>
      <c r="AD128" s="513"/>
      <c r="AE128" s="513"/>
      <c r="AF128" s="513"/>
      <c r="AG128" s="513"/>
      <c r="AH128" s="513"/>
      <c r="AI128" s="513"/>
      <c r="AJ128" s="513"/>
      <c r="AK128" s="513"/>
      <c r="AL128" s="513"/>
      <c r="AM128" s="513"/>
      <c r="AN128" s="513"/>
      <c r="AO128" s="513"/>
      <c r="AP128" s="513"/>
      <c r="AQ128" s="513"/>
      <c r="AR128" s="513"/>
      <c r="AS128" s="513"/>
      <c r="AT128" s="513"/>
      <c r="AU128" s="513"/>
      <c r="AV128" s="513"/>
      <c r="AW128" s="513"/>
      <c r="AX128" s="513"/>
      <c r="AY128" s="513"/>
      <c r="AZ128" s="513"/>
      <c r="BA128" s="513"/>
      <c r="BB128" s="513"/>
      <c r="BC128" s="513"/>
      <c r="BD128" s="513"/>
      <c r="BE128" s="513"/>
      <c r="BF128" s="513"/>
      <c r="BG128" s="513"/>
      <c r="BH128" s="513"/>
      <c r="BI128" s="513"/>
      <c r="BJ128" s="513"/>
      <c r="BK128" s="513"/>
      <c r="BL128" s="513"/>
      <c r="BM128" s="513"/>
      <c r="BN128" s="513"/>
      <c r="BO128" s="513"/>
      <c r="BP128" s="513"/>
      <c r="BQ128" s="513"/>
      <c r="BR128" s="513"/>
      <c r="BS128" s="513"/>
      <c r="BT128" s="513"/>
      <c r="BU128" s="513"/>
      <c r="BV128" s="513"/>
      <c r="BW128" s="513"/>
      <c r="BX128" s="513"/>
      <c r="BY128" s="513"/>
      <c r="BZ128" s="513"/>
      <c r="CA128" s="513"/>
      <c r="CB128" s="513"/>
      <c r="CC128" s="1972"/>
      <c r="CD128" s="1499"/>
      <c r="CE128" s="1500"/>
      <c r="CF128" s="1501"/>
      <c r="CG128" s="1500"/>
      <c r="CH128" s="1500"/>
      <c r="CI128" s="1500"/>
      <c r="CJ128" s="1976"/>
      <c r="CK128" s="1519"/>
      <c r="CL128" s="1509"/>
    </row>
    <row r="129" spans="1:90" s="514" customFormat="1">
      <c r="A129" s="511"/>
      <c r="B129" s="512"/>
      <c r="C129" s="1493"/>
      <c r="D129" s="1493"/>
      <c r="E129" s="1493"/>
      <c r="F129" s="1493"/>
      <c r="G129" s="1493"/>
      <c r="H129" s="1530"/>
      <c r="I129" s="1972"/>
      <c r="J129" s="1542"/>
      <c r="K129" s="513"/>
      <c r="L129" s="513"/>
      <c r="M129" s="513"/>
      <c r="N129" s="513"/>
      <c r="O129" s="513"/>
      <c r="P129" s="513"/>
      <c r="Q129" s="513"/>
      <c r="R129" s="513"/>
      <c r="S129" s="513"/>
      <c r="T129" s="513"/>
      <c r="U129" s="513"/>
      <c r="V129" s="513"/>
      <c r="W129" s="513"/>
      <c r="X129" s="513"/>
      <c r="Y129" s="513"/>
      <c r="Z129" s="513"/>
      <c r="AA129" s="513"/>
      <c r="AB129" s="513"/>
      <c r="AC129" s="513"/>
      <c r="AD129" s="513"/>
      <c r="AE129" s="513"/>
      <c r="AF129" s="513"/>
      <c r="AG129" s="513"/>
      <c r="AH129" s="513"/>
      <c r="AI129" s="513"/>
      <c r="AJ129" s="513"/>
      <c r="AK129" s="513"/>
      <c r="AL129" s="513"/>
      <c r="AM129" s="513"/>
      <c r="AN129" s="513"/>
      <c r="AO129" s="513"/>
      <c r="AP129" s="513"/>
      <c r="AQ129" s="513"/>
      <c r="AR129" s="513"/>
      <c r="AS129" s="513"/>
      <c r="AT129" s="513"/>
      <c r="AU129" s="513"/>
      <c r="AV129" s="513"/>
      <c r="AW129" s="513"/>
      <c r="AX129" s="513"/>
      <c r="AY129" s="513"/>
      <c r="AZ129" s="513"/>
      <c r="BA129" s="513"/>
      <c r="BB129" s="513"/>
      <c r="BC129" s="513"/>
      <c r="BD129" s="513"/>
      <c r="BE129" s="513"/>
      <c r="BF129" s="513"/>
      <c r="BG129" s="513"/>
      <c r="BH129" s="513"/>
      <c r="BI129" s="513"/>
      <c r="BJ129" s="513"/>
      <c r="BK129" s="513"/>
      <c r="BL129" s="513"/>
      <c r="BM129" s="513"/>
      <c r="BN129" s="513"/>
      <c r="BO129" s="513"/>
      <c r="BP129" s="513"/>
      <c r="BQ129" s="513"/>
      <c r="BR129" s="513"/>
      <c r="BS129" s="513"/>
      <c r="BT129" s="513"/>
      <c r="BU129" s="513"/>
      <c r="BV129" s="513"/>
      <c r="BW129" s="513"/>
      <c r="BX129" s="513"/>
      <c r="BY129" s="513"/>
      <c r="BZ129" s="513"/>
      <c r="CA129" s="513"/>
      <c r="CB129" s="513"/>
      <c r="CC129" s="1972"/>
      <c r="CD129" s="1499"/>
      <c r="CE129" s="1500"/>
      <c r="CF129" s="1501"/>
      <c r="CG129" s="1500"/>
      <c r="CH129" s="1500"/>
      <c r="CI129" s="1500"/>
      <c r="CJ129" s="1976"/>
      <c r="CK129" s="1519"/>
      <c r="CL129" s="1509"/>
    </row>
    <row r="130" spans="1:90" s="514" customFormat="1">
      <c r="A130" s="511"/>
      <c r="B130" s="512"/>
      <c r="C130" s="1493"/>
      <c r="D130" s="1493"/>
      <c r="E130" s="1493"/>
      <c r="F130" s="1493"/>
      <c r="G130" s="1493"/>
      <c r="H130" s="1530"/>
      <c r="I130" s="1972"/>
      <c r="J130" s="1542"/>
      <c r="K130" s="513"/>
      <c r="L130" s="513"/>
      <c r="M130" s="513"/>
      <c r="N130" s="513"/>
      <c r="O130" s="513"/>
      <c r="P130" s="513"/>
      <c r="Q130" s="513"/>
      <c r="R130" s="513"/>
      <c r="S130" s="513"/>
      <c r="T130" s="513"/>
      <c r="U130" s="513"/>
      <c r="V130" s="513"/>
      <c r="W130" s="513"/>
      <c r="X130" s="513"/>
      <c r="Y130" s="513"/>
      <c r="Z130" s="513"/>
      <c r="AA130" s="513"/>
      <c r="AB130" s="513"/>
      <c r="AC130" s="513"/>
      <c r="AD130" s="513"/>
      <c r="AE130" s="513"/>
      <c r="AF130" s="513"/>
      <c r="AG130" s="513"/>
      <c r="AH130" s="513"/>
      <c r="AI130" s="513"/>
      <c r="AJ130" s="513"/>
      <c r="AK130" s="513"/>
      <c r="AL130" s="513"/>
      <c r="AM130" s="513"/>
      <c r="AN130" s="513"/>
      <c r="AO130" s="513"/>
      <c r="AP130" s="513"/>
      <c r="AQ130" s="513"/>
      <c r="AR130" s="513"/>
      <c r="AS130" s="513"/>
      <c r="AT130" s="513"/>
      <c r="AU130" s="513"/>
      <c r="AV130" s="513"/>
      <c r="AW130" s="513"/>
      <c r="AX130" s="513"/>
      <c r="AY130" s="513"/>
      <c r="AZ130" s="513"/>
      <c r="BA130" s="513"/>
      <c r="BB130" s="513"/>
      <c r="BC130" s="513"/>
      <c r="BD130" s="513"/>
      <c r="BE130" s="513"/>
      <c r="BF130" s="513"/>
      <c r="BG130" s="513"/>
      <c r="BH130" s="513"/>
      <c r="BI130" s="513"/>
      <c r="BJ130" s="513"/>
      <c r="BK130" s="513"/>
      <c r="BL130" s="513"/>
      <c r="BM130" s="513"/>
      <c r="BN130" s="513"/>
      <c r="BO130" s="513"/>
      <c r="BP130" s="513"/>
      <c r="BQ130" s="513"/>
      <c r="BR130" s="513"/>
      <c r="BS130" s="513"/>
      <c r="BT130" s="513"/>
      <c r="BU130" s="513"/>
      <c r="BV130" s="513"/>
      <c r="BW130" s="513"/>
      <c r="BX130" s="513"/>
      <c r="BY130" s="513"/>
      <c r="BZ130" s="513"/>
      <c r="CA130" s="513"/>
      <c r="CB130" s="513"/>
      <c r="CC130" s="1972"/>
      <c r="CD130" s="1499"/>
      <c r="CE130" s="1500"/>
      <c r="CF130" s="1501"/>
      <c r="CG130" s="1500"/>
      <c r="CH130" s="1500"/>
      <c r="CI130" s="1500"/>
      <c r="CJ130" s="1976"/>
      <c r="CK130" s="1519"/>
      <c r="CL130" s="1509"/>
    </row>
    <row r="131" spans="1:90" s="514" customFormat="1">
      <c r="A131" s="511"/>
      <c r="B131" s="512"/>
      <c r="C131" s="1493"/>
      <c r="D131" s="1493"/>
      <c r="E131" s="1493"/>
      <c r="F131" s="1493"/>
      <c r="G131" s="1493"/>
      <c r="H131" s="1530"/>
      <c r="I131" s="1972"/>
      <c r="J131" s="1542"/>
      <c r="K131" s="513"/>
      <c r="L131" s="513"/>
      <c r="M131" s="513"/>
      <c r="N131" s="513"/>
      <c r="O131" s="513"/>
      <c r="P131" s="513"/>
      <c r="Q131" s="513"/>
      <c r="R131" s="513"/>
      <c r="S131" s="513"/>
      <c r="T131" s="513"/>
      <c r="U131" s="513"/>
      <c r="V131" s="513"/>
      <c r="W131" s="513"/>
      <c r="X131" s="513"/>
      <c r="Y131" s="513"/>
      <c r="Z131" s="513"/>
      <c r="AA131" s="513"/>
      <c r="AB131" s="513"/>
      <c r="AC131" s="513"/>
      <c r="AD131" s="513"/>
      <c r="AE131" s="513"/>
      <c r="AF131" s="513"/>
      <c r="AG131" s="513"/>
      <c r="AH131" s="513"/>
      <c r="AI131" s="513"/>
      <c r="AJ131" s="513"/>
      <c r="AK131" s="513"/>
      <c r="AL131" s="513"/>
      <c r="AM131" s="513"/>
      <c r="AN131" s="513"/>
      <c r="AO131" s="513"/>
      <c r="AP131" s="513"/>
      <c r="AQ131" s="513"/>
      <c r="AR131" s="513"/>
      <c r="AS131" s="513"/>
      <c r="AT131" s="513"/>
      <c r="AU131" s="513"/>
      <c r="AV131" s="513"/>
      <c r="AW131" s="513"/>
      <c r="AX131" s="513"/>
      <c r="AY131" s="513"/>
      <c r="AZ131" s="513"/>
      <c r="BA131" s="513"/>
      <c r="BB131" s="513"/>
      <c r="BC131" s="513"/>
      <c r="BD131" s="513"/>
      <c r="BE131" s="513"/>
      <c r="BF131" s="513"/>
      <c r="BG131" s="513"/>
      <c r="BH131" s="513"/>
      <c r="BI131" s="513"/>
      <c r="BJ131" s="513"/>
      <c r="BK131" s="513"/>
      <c r="BL131" s="513"/>
      <c r="BM131" s="513"/>
      <c r="BN131" s="513"/>
      <c r="BO131" s="513"/>
      <c r="BP131" s="513"/>
      <c r="BQ131" s="513"/>
      <c r="BR131" s="513"/>
      <c r="BS131" s="513"/>
      <c r="BT131" s="513"/>
      <c r="BU131" s="513"/>
      <c r="BV131" s="513"/>
      <c r="BW131" s="513"/>
      <c r="BX131" s="513"/>
      <c r="BY131" s="513"/>
      <c r="BZ131" s="513"/>
      <c r="CA131" s="513"/>
      <c r="CB131" s="513"/>
      <c r="CC131" s="1972"/>
      <c r="CD131" s="1499"/>
      <c r="CE131" s="1500"/>
      <c r="CF131" s="1501"/>
      <c r="CG131" s="1500"/>
      <c r="CH131" s="1500"/>
      <c r="CI131" s="1500"/>
      <c r="CJ131" s="1976"/>
      <c r="CK131" s="1519"/>
      <c r="CL131" s="1509"/>
    </row>
    <row r="132" spans="1:90" s="514" customFormat="1">
      <c r="A132" s="511"/>
      <c r="B132" s="512"/>
      <c r="C132" s="1493"/>
      <c r="D132" s="1493"/>
      <c r="E132" s="1493"/>
      <c r="F132" s="1493"/>
      <c r="G132" s="1493"/>
      <c r="H132" s="1530"/>
      <c r="I132" s="1972"/>
      <c r="J132" s="1542"/>
      <c r="K132" s="513"/>
      <c r="L132" s="513"/>
      <c r="M132" s="513"/>
      <c r="N132" s="513"/>
      <c r="O132" s="513"/>
      <c r="P132" s="513"/>
      <c r="Q132" s="513"/>
      <c r="R132" s="513"/>
      <c r="S132" s="513"/>
      <c r="T132" s="513"/>
      <c r="U132" s="513"/>
      <c r="V132" s="513"/>
      <c r="W132" s="513"/>
      <c r="X132" s="513"/>
      <c r="Y132" s="513"/>
      <c r="Z132" s="513"/>
      <c r="AA132" s="513"/>
      <c r="AB132" s="513"/>
      <c r="AC132" s="513"/>
      <c r="AD132" s="513"/>
      <c r="AE132" s="513"/>
      <c r="AF132" s="513"/>
      <c r="AG132" s="513"/>
      <c r="AH132" s="513"/>
      <c r="AI132" s="513"/>
      <c r="AJ132" s="513"/>
      <c r="AK132" s="513"/>
      <c r="AL132" s="513"/>
      <c r="AM132" s="513"/>
      <c r="AN132" s="513"/>
      <c r="AO132" s="513"/>
      <c r="AP132" s="513"/>
      <c r="AQ132" s="513"/>
      <c r="AR132" s="513"/>
      <c r="AS132" s="513"/>
      <c r="AT132" s="513"/>
      <c r="AU132" s="513"/>
      <c r="AV132" s="513"/>
      <c r="AW132" s="513"/>
      <c r="AX132" s="513"/>
      <c r="AY132" s="513"/>
      <c r="AZ132" s="513"/>
      <c r="BA132" s="513"/>
      <c r="BB132" s="513"/>
      <c r="BC132" s="513"/>
      <c r="BD132" s="513"/>
      <c r="BE132" s="513"/>
      <c r="BF132" s="513"/>
      <c r="BG132" s="513"/>
      <c r="BH132" s="513"/>
      <c r="BI132" s="513"/>
      <c r="BJ132" s="513"/>
      <c r="BK132" s="513"/>
      <c r="BL132" s="513"/>
      <c r="BM132" s="513"/>
      <c r="BN132" s="513"/>
      <c r="BO132" s="513"/>
      <c r="BP132" s="513"/>
      <c r="BQ132" s="513"/>
      <c r="BR132" s="513"/>
      <c r="BS132" s="513"/>
      <c r="BT132" s="513"/>
      <c r="BU132" s="513"/>
      <c r="BV132" s="513"/>
      <c r="BW132" s="513"/>
      <c r="BX132" s="513"/>
      <c r="BY132" s="513"/>
      <c r="BZ132" s="513"/>
      <c r="CA132" s="513"/>
      <c r="CB132" s="513"/>
      <c r="CC132" s="1972"/>
      <c r="CD132" s="1499"/>
      <c r="CE132" s="1500"/>
      <c r="CF132" s="1501"/>
      <c r="CG132" s="1500"/>
      <c r="CH132" s="1500"/>
      <c r="CI132" s="1500"/>
      <c r="CJ132" s="1976"/>
      <c r="CK132" s="1519"/>
      <c r="CL132" s="1509"/>
    </row>
    <row r="133" spans="1:90" s="514" customFormat="1">
      <c r="A133" s="511"/>
      <c r="B133" s="512"/>
      <c r="C133" s="1493"/>
      <c r="D133" s="1493"/>
      <c r="E133" s="1493"/>
      <c r="F133" s="1493"/>
      <c r="G133" s="1493"/>
      <c r="H133" s="1530"/>
      <c r="I133" s="1972"/>
      <c r="J133" s="1542"/>
      <c r="K133" s="513"/>
      <c r="L133" s="513"/>
      <c r="M133" s="513"/>
      <c r="N133" s="513"/>
      <c r="O133" s="513"/>
      <c r="P133" s="513"/>
      <c r="Q133" s="513"/>
      <c r="R133" s="513"/>
      <c r="S133" s="513"/>
      <c r="T133" s="513"/>
      <c r="U133" s="513"/>
      <c r="V133" s="513"/>
      <c r="W133" s="513"/>
      <c r="X133" s="513"/>
      <c r="Y133" s="513"/>
      <c r="Z133" s="513"/>
      <c r="AA133" s="513"/>
      <c r="AB133" s="513"/>
      <c r="AC133" s="513"/>
      <c r="AD133" s="513"/>
      <c r="AE133" s="513"/>
      <c r="AF133" s="513"/>
      <c r="AG133" s="513"/>
      <c r="AH133" s="513"/>
      <c r="AI133" s="513"/>
      <c r="AJ133" s="513"/>
      <c r="AK133" s="513"/>
      <c r="AL133" s="513"/>
      <c r="AM133" s="513"/>
      <c r="AN133" s="513"/>
      <c r="AO133" s="513"/>
      <c r="AP133" s="513"/>
      <c r="AQ133" s="513"/>
      <c r="AR133" s="513"/>
      <c r="AS133" s="513"/>
      <c r="AT133" s="513"/>
      <c r="AU133" s="513"/>
      <c r="AV133" s="513"/>
      <c r="AW133" s="513"/>
      <c r="AX133" s="513"/>
      <c r="AY133" s="513"/>
      <c r="AZ133" s="513"/>
      <c r="BA133" s="513"/>
      <c r="BB133" s="513"/>
      <c r="BC133" s="513"/>
      <c r="BD133" s="513"/>
      <c r="BE133" s="513"/>
      <c r="BF133" s="513"/>
      <c r="BG133" s="513"/>
      <c r="BH133" s="513"/>
      <c r="BI133" s="513"/>
      <c r="BJ133" s="513"/>
      <c r="BK133" s="513"/>
      <c r="BL133" s="513"/>
      <c r="BM133" s="513"/>
      <c r="BN133" s="513"/>
      <c r="BO133" s="513"/>
      <c r="BP133" s="513"/>
      <c r="BQ133" s="513"/>
      <c r="BR133" s="513"/>
      <c r="BS133" s="513"/>
      <c r="BT133" s="513"/>
      <c r="BU133" s="513"/>
      <c r="BV133" s="513"/>
      <c r="BW133" s="513"/>
      <c r="BX133" s="513"/>
      <c r="BY133" s="513"/>
      <c r="BZ133" s="513"/>
      <c r="CA133" s="513"/>
      <c r="CB133" s="513"/>
      <c r="CC133" s="1972"/>
      <c r="CD133" s="1499"/>
      <c r="CE133" s="1500"/>
      <c r="CF133" s="1501"/>
      <c r="CG133" s="1500"/>
      <c r="CH133" s="1500"/>
      <c r="CI133" s="1500"/>
      <c r="CJ133" s="1976"/>
      <c r="CK133" s="1519"/>
      <c r="CL133" s="1509"/>
    </row>
    <row r="134" spans="1:90" s="514" customFormat="1">
      <c r="A134" s="511"/>
      <c r="B134" s="512"/>
      <c r="C134" s="1493"/>
      <c r="D134" s="1493"/>
      <c r="E134" s="1493"/>
      <c r="F134" s="1493"/>
      <c r="G134" s="1493"/>
      <c r="H134" s="1530"/>
      <c r="I134" s="1972"/>
      <c r="J134" s="1542"/>
      <c r="K134" s="513"/>
      <c r="L134" s="513"/>
      <c r="M134" s="513"/>
      <c r="N134" s="513"/>
      <c r="O134" s="513"/>
      <c r="P134" s="513"/>
      <c r="Q134" s="513"/>
      <c r="R134" s="513"/>
      <c r="S134" s="513"/>
      <c r="T134" s="513"/>
      <c r="U134" s="513"/>
      <c r="V134" s="513"/>
      <c r="W134" s="513"/>
      <c r="X134" s="513"/>
      <c r="Y134" s="513"/>
      <c r="Z134" s="513"/>
      <c r="AA134" s="513"/>
      <c r="AB134" s="513"/>
      <c r="AC134" s="513"/>
      <c r="AD134" s="513"/>
      <c r="AE134" s="513"/>
      <c r="AF134" s="513"/>
      <c r="AG134" s="513"/>
      <c r="AH134" s="513"/>
      <c r="AI134" s="513"/>
      <c r="AJ134" s="513"/>
      <c r="AK134" s="513"/>
      <c r="AL134" s="513"/>
      <c r="AM134" s="513"/>
      <c r="AN134" s="513"/>
      <c r="AO134" s="513"/>
      <c r="AP134" s="513"/>
      <c r="AQ134" s="513"/>
      <c r="AR134" s="513"/>
      <c r="AS134" s="513"/>
      <c r="AT134" s="513"/>
      <c r="AU134" s="513"/>
      <c r="AV134" s="513"/>
      <c r="AW134" s="513"/>
      <c r="AX134" s="513"/>
      <c r="AY134" s="513"/>
      <c r="AZ134" s="513"/>
      <c r="BA134" s="513"/>
      <c r="BB134" s="513"/>
      <c r="BC134" s="513"/>
      <c r="BD134" s="513"/>
      <c r="BE134" s="513"/>
      <c r="BF134" s="513"/>
      <c r="BG134" s="513"/>
      <c r="BH134" s="513"/>
      <c r="BI134" s="513"/>
      <c r="BJ134" s="513"/>
      <c r="BK134" s="513"/>
      <c r="BL134" s="513"/>
      <c r="BM134" s="513"/>
      <c r="BN134" s="513"/>
      <c r="BO134" s="513"/>
      <c r="BP134" s="513"/>
      <c r="BQ134" s="513"/>
      <c r="BR134" s="513"/>
      <c r="BS134" s="513"/>
      <c r="BT134" s="513"/>
      <c r="BU134" s="513"/>
      <c r="BV134" s="513"/>
      <c r="BW134" s="513"/>
      <c r="BX134" s="513"/>
      <c r="BY134" s="513"/>
      <c r="BZ134" s="513"/>
      <c r="CA134" s="513"/>
      <c r="CB134" s="513"/>
      <c r="CC134" s="1972"/>
      <c r="CD134" s="1499"/>
      <c r="CE134" s="1500"/>
      <c r="CF134" s="1501"/>
      <c r="CG134" s="1500"/>
      <c r="CH134" s="1500"/>
      <c r="CI134" s="1500"/>
      <c r="CJ134" s="1976"/>
      <c r="CK134" s="1519"/>
      <c r="CL134" s="1509"/>
    </row>
    <row r="135" spans="1:90" s="514" customFormat="1">
      <c r="A135" s="511"/>
      <c r="B135" s="512"/>
      <c r="C135" s="1493"/>
      <c r="D135" s="1493"/>
      <c r="E135" s="1493"/>
      <c r="F135" s="1493"/>
      <c r="G135" s="1493"/>
      <c r="H135" s="1530"/>
      <c r="I135" s="1972"/>
      <c r="J135" s="1542"/>
      <c r="K135" s="513"/>
      <c r="L135" s="513"/>
      <c r="M135" s="513"/>
      <c r="N135" s="513"/>
      <c r="O135" s="513"/>
      <c r="P135" s="513"/>
      <c r="Q135" s="513"/>
      <c r="R135" s="513"/>
      <c r="S135" s="513"/>
      <c r="T135" s="513"/>
      <c r="U135" s="513"/>
      <c r="V135" s="513"/>
      <c r="W135" s="513"/>
      <c r="X135" s="513"/>
      <c r="Y135" s="513"/>
      <c r="Z135" s="513"/>
      <c r="AA135" s="513"/>
      <c r="AB135" s="513"/>
      <c r="AC135" s="513"/>
      <c r="AD135" s="513"/>
      <c r="AE135" s="513"/>
      <c r="AF135" s="513"/>
      <c r="AG135" s="513"/>
      <c r="AH135" s="513"/>
      <c r="AI135" s="513"/>
      <c r="AJ135" s="513"/>
      <c r="AK135" s="513"/>
      <c r="AL135" s="513"/>
      <c r="AM135" s="513"/>
      <c r="AN135" s="513"/>
      <c r="AO135" s="513"/>
      <c r="AP135" s="513"/>
      <c r="AQ135" s="513"/>
      <c r="AR135" s="513"/>
      <c r="AS135" s="513"/>
      <c r="AT135" s="513"/>
      <c r="AU135" s="513"/>
      <c r="AV135" s="513"/>
      <c r="AW135" s="513"/>
      <c r="AX135" s="513"/>
      <c r="AY135" s="513"/>
      <c r="AZ135" s="513"/>
      <c r="BA135" s="513"/>
      <c r="BB135" s="513"/>
      <c r="BC135" s="513"/>
      <c r="BD135" s="513"/>
      <c r="BE135" s="513"/>
      <c r="BF135" s="513"/>
      <c r="BG135" s="513"/>
      <c r="BH135" s="513"/>
      <c r="BI135" s="513"/>
      <c r="BJ135" s="513"/>
      <c r="BK135" s="513"/>
      <c r="BL135" s="513"/>
      <c r="BM135" s="513"/>
      <c r="BN135" s="513"/>
      <c r="BO135" s="513"/>
      <c r="BP135" s="513"/>
      <c r="BQ135" s="513"/>
      <c r="BR135" s="513"/>
      <c r="BS135" s="513"/>
      <c r="BT135" s="513"/>
      <c r="BU135" s="513"/>
      <c r="BV135" s="513"/>
      <c r="BW135" s="513"/>
      <c r="BX135" s="513"/>
      <c r="BY135" s="513"/>
      <c r="BZ135" s="513"/>
      <c r="CA135" s="513"/>
      <c r="CB135" s="513"/>
      <c r="CC135" s="1972"/>
      <c r="CD135" s="1499"/>
      <c r="CE135" s="1500"/>
      <c r="CF135" s="1501"/>
      <c r="CG135" s="1500"/>
      <c r="CH135" s="1500"/>
      <c r="CI135" s="1500"/>
      <c r="CJ135" s="1976"/>
      <c r="CK135" s="1519"/>
      <c r="CL135" s="1509"/>
    </row>
    <row r="136" spans="1:90" s="514" customFormat="1">
      <c r="A136" s="511"/>
      <c r="B136" s="512"/>
      <c r="C136" s="1493"/>
      <c r="D136" s="1493"/>
      <c r="E136" s="1493"/>
      <c r="F136" s="1493"/>
      <c r="G136" s="1493"/>
      <c r="H136" s="1530"/>
      <c r="I136" s="1972"/>
      <c r="J136" s="1542"/>
      <c r="K136" s="513"/>
      <c r="L136" s="513"/>
      <c r="M136" s="513"/>
      <c r="N136" s="513"/>
      <c r="O136" s="513"/>
      <c r="P136" s="513"/>
      <c r="Q136" s="513"/>
      <c r="R136" s="513"/>
      <c r="S136" s="513"/>
      <c r="T136" s="513"/>
      <c r="U136" s="513"/>
      <c r="V136" s="513"/>
      <c r="W136" s="513"/>
      <c r="X136" s="513"/>
      <c r="Y136" s="513"/>
      <c r="Z136" s="513"/>
      <c r="AA136" s="513"/>
      <c r="AB136" s="513"/>
      <c r="AC136" s="513"/>
      <c r="AD136" s="513"/>
      <c r="AE136" s="513"/>
      <c r="AF136" s="513"/>
      <c r="AG136" s="513"/>
      <c r="AH136" s="513"/>
      <c r="AI136" s="513"/>
      <c r="AJ136" s="513"/>
      <c r="AK136" s="513"/>
      <c r="AL136" s="513"/>
      <c r="AM136" s="513"/>
      <c r="AN136" s="513"/>
      <c r="AO136" s="513"/>
      <c r="AP136" s="513"/>
      <c r="AQ136" s="513"/>
      <c r="AR136" s="513"/>
      <c r="AS136" s="513"/>
      <c r="AT136" s="513"/>
      <c r="AU136" s="513"/>
      <c r="AV136" s="513"/>
      <c r="AW136" s="513"/>
      <c r="AX136" s="513"/>
      <c r="AY136" s="513"/>
      <c r="AZ136" s="513"/>
      <c r="BA136" s="513"/>
      <c r="BB136" s="513"/>
      <c r="BC136" s="513"/>
      <c r="BD136" s="513"/>
      <c r="BE136" s="513"/>
      <c r="BF136" s="513"/>
      <c r="BG136" s="513"/>
      <c r="BH136" s="513"/>
      <c r="BI136" s="513"/>
      <c r="BJ136" s="513"/>
      <c r="BK136" s="513"/>
      <c r="BL136" s="513"/>
      <c r="BM136" s="513"/>
      <c r="BN136" s="513"/>
      <c r="BO136" s="513"/>
      <c r="BP136" s="513"/>
      <c r="BQ136" s="513"/>
      <c r="BR136" s="513"/>
      <c r="BS136" s="513"/>
      <c r="BT136" s="513"/>
      <c r="BU136" s="513"/>
      <c r="BV136" s="513"/>
      <c r="BW136" s="513"/>
      <c r="BX136" s="513"/>
      <c r="BY136" s="513"/>
      <c r="BZ136" s="513"/>
      <c r="CA136" s="513"/>
      <c r="CB136" s="513"/>
      <c r="CC136" s="1972"/>
      <c r="CD136" s="1499"/>
      <c r="CE136" s="1500"/>
      <c r="CF136" s="1501"/>
      <c r="CG136" s="1500"/>
      <c r="CH136" s="1500"/>
      <c r="CI136" s="1500"/>
      <c r="CJ136" s="1976"/>
      <c r="CK136" s="1519"/>
      <c r="CL136" s="1509"/>
    </row>
    <row r="137" spans="1:90" s="514" customFormat="1">
      <c r="A137" s="511"/>
      <c r="B137" s="512"/>
      <c r="C137" s="1493"/>
      <c r="D137" s="1493"/>
      <c r="E137" s="1493"/>
      <c r="F137" s="1493"/>
      <c r="G137" s="1493"/>
      <c r="H137" s="1530"/>
      <c r="I137" s="1972"/>
      <c r="J137" s="1542"/>
      <c r="K137" s="513"/>
      <c r="L137" s="513"/>
      <c r="M137" s="513"/>
      <c r="N137" s="513"/>
      <c r="O137" s="513"/>
      <c r="P137" s="513"/>
      <c r="Q137" s="513"/>
      <c r="R137" s="513"/>
      <c r="S137" s="513"/>
      <c r="T137" s="513"/>
      <c r="U137" s="513"/>
      <c r="V137" s="513"/>
      <c r="W137" s="513"/>
      <c r="X137" s="513"/>
      <c r="Y137" s="513"/>
      <c r="Z137" s="513"/>
      <c r="AA137" s="513"/>
      <c r="AB137" s="513"/>
      <c r="AC137" s="513"/>
      <c r="AD137" s="513"/>
      <c r="AE137" s="513"/>
      <c r="AF137" s="513"/>
      <c r="AG137" s="513"/>
      <c r="AH137" s="513"/>
      <c r="AI137" s="513"/>
      <c r="AJ137" s="513"/>
      <c r="AK137" s="513"/>
      <c r="AL137" s="513"/>
      <c r="AM137" s="513"/>
      <c r="AN137" s="513"/>
      <c r="AO137" s="513"/>
      <c r="AP137" s="513"/>
      <c r="AQ137" s="513"/>
      <c r="AR137" s="513"/>
      <c r="AS137" s="513"/>
      <c r="AT137" s="513"/>
      <c r="AU137" s="513"/>
      <c r="AV137" s="513"/>
      <c r="AW137" s="513"/>
      <c r="AX137" s="513"/>
      <c r="AY137" s="513"/>
      <c r="AZ137" s="513"/>
      <c r="BA137" s="513"/>
      <c r="BB137" s="513"/>
      <c r="BC137" s="513"/>
      <c r="BD137" s="513"/>
      <c r="BE137" s="513"/>
      <c r="BF137" s="513"/>
      <c r="BG137" s="513"/>
      <c r="BH137" s="513"/>
      <c r="BI137" s="513"/>
      <c r="BJ137" s="513"/>
      <c r="BK137" s="513"/>
      <c r="BL137" s="513"/>
      <c r="BM137" s="513"/>
      <c r="BN137" s="513"/>
      <c r="BO137" s="513"/>
      <c r="BP137" s="513"/>
      <c r="BQ137" s="513"/>
      <c r="BR137" s="513"/>
      <c r="BS137" s="513"/>
      <c r="BT137" s="513"/>
      <c r="BU137" s="513"/>
      <c r="BV137" s="513"/>
      <c r="BW137" s="513"/>
      <c r="BX137" s="513"/>
      <c r="BY137" s="513"/>
      <c r="BZ137" s="513"/>
      <c r="CA137" s="513"/>
      <c r="CB137" s="513"/>
      <c r="CC137" s="1972"/>
      <c r="CD137" s="1499"/>
      <c r="CE137" s="1500"/>
      <c r="CF137" s="1501"/>
      <c r="CG137" s="1500"/>
      <c r="CH137" s="1500"/>
      <c r="CI137" s="1500"/>
      <c r="CJ137" s="1976"/>
      <c r="CK137" s="1519"/>
      <c r="CL137" s="1509"/>
    </row>
    <row r="138" spans="1:90" s="514" customFormat="1">
      <c r="A138" s="511"/>
      <c r="B138" s="512"/>
      <c r="C138" s="1493"/>
      <c r="D138" s="1493"/>
      <c r="E138" s="1493"/>
      <c r="F138" s="1493"/>
      <c r="G138" s="1493"/>
      <c r="H138" s="1530"/>
      <c r="I138" s="1972"/>
      <c r="J138" s="1542"/>
      <c r="K138" s="513"/>
      <c r="L138" s="513"/>
      <c r="M138" s="513"/>
      <c r="N138" s="513"/>
      <c r="O138" s="513"/>
      <c r="P138" s="513"/>
      <c r="Q138" s="513"/>
      <c r="R138" s="513"/>
      <c r="S138" s="513"/>
      <c r="T138" s="513"/>
      <c r="U138" s="513"/>
      <c r="V138" s="513"/>
      <c r="W138" s="513"/>
      <c r="X138" s="513"/>
      <c r="Y138" s="513"/>
      <c r="Z138" s="513"/>
      <c r="AA138" s="513"/>
      <c r="AB138" s="513"/>
      <c r="AC138" s="513"/>
      <c r="AD138" s="513"/>
      <c r="AE138" s="513"/>
      <c r="AF138" s="513"/>
      <c r="AG138" s="513"/>
      <c r="AH138" s="513"/>
      <c r="AI138" s="513"/>
      <c r="AJ138" s="513"/>
      <c r="AK138" s="513"/>
      <c r="AL138" s="513"/>
      <c r="AM138" s="513"/>
      <c r="AN138" s="513"/>
      <c r="AO138" s="513"/>
      <c r="AP138" s="513"/>
      <c r="AQ138" s="513"/>
      <c r="AR138" s="513"/>
      <c r="AS138" s="513"/>
      <c r="AT138" s="513"/>
      <c r="AU138" s="513"/>
      <c r="AV138" s="513"/>
      <c r="AW138" s="513"/>
      <c r="AX138" s="513"/>
      <c r="AY138" s="513"/>
      <c r="AZ138" s="513"/>
      <c r="BA138" s="513"/>
      <c r="BB138" s="513"/>
      <c r="BC138" s="513"/>
      <c r="BD138" s="513"/>
      <c r="BE138" s="513"/>
      <c r="BF138" s="513"/>
      <c r="BG138" s="513"/>
      <c r="BH138" s="513"/>
      <c r="BI138" s="513"/>
      <c r="BJ138" s="513"/>
      <c r="BK138" s="513"/>
      <c r="BL138" s="513"/>
      <c r="BM138" s="513"/>
      <c r="BN138" s="513"/>
      <c r="BO138" s="513"/>
      <c r="BP138" s="513"/>
      <c r="BQ138" s="513"/>
      <c r="BR138" s="513"/>
      <c r="BS138" s="513"/>
      <c r="BT138" s="513"/>
      <c r="BU138" s="513"/>
      <c r="BV138" s="513"/>
      <c r="BW138" s="513"/>
      <c r="BX138" s="513"/>
      <c r="BY138" s="513"/>
      <c r="BZ138" s="513"/>
      <c r="CA138" s="513"/>
      <c r="CB138" s="513"/>
      <c r="CC138" s="1972"/>
      <c r="CD138" s="1499"/>
      <c r="CE138" s="1500"/>
      <c r="CF138" s="1501"/>
      <c r="CG138" s="1500"/>
      <c r="CH138" s="1500"/>
      <c r="CI138" s="1500"/>
      <c r="CJ138" s="1976"/>
      <c r="CK138" s="1519"/>
      <c r="CL138" s="1509"/>
    </row>
    <row r="139" spans="1:90" s="514" customFormat="1">
      <c r="A139" s="511"/>
      <c r="B139" s="512"/>
      <c r="C139" s="1493"/>
      <c r="D139" s="1493"/>
      <c r="E139" s="1493"/>
      <c r="F139" s="1493"/>
      <c r="G139" s="1493"/>
      <c r="H139" s="1530"/>
      <c r="I139" s="1972"/>
      <c r="J139" s="1542"/>
      <c r="K139" s="513"/>
      <c r="L139" s="513"/>
      <c r="M139" s="513"/>
      <c r="N139" s="513"/>
      <c r="O139" s="513"/>
      <c r="P139" s="513"/>
      <c r="Q139" s="513"/>
      <c r="R139" s="513"/>
      <c r="S139" s="513"/>
      <c r="T139" s="513"/>
      <c r="U139" s="513"/>
      <c r="V139" s="513"/>
      <c r="W139" s="513"/>
      <c r="X139" s="513"/>
      <c r="Y139" s="513"/>
      <c r="Z139" s="513"/>
      <c r="AA139" s="513"/>
      <c r="AB139" s="513"/>
      <c r="AC139" s="513"/>
      <c r="AD139" s="513"/>
      <c r="AE139" s="513"/>
      <c r="AF139" s="513"/>
      <c r="AG139" s="513"/>
      <c r="AH139" s="513"/>
      <c r="AI139" s="513"/>
      <c r="AJ139" s="513"/>
      <c r="AK139" s="513"/>
      <c r="AL139" s="513"/>
      <c r="AM139" s="513"/>
      <c r="AN139" s="513"/>
      <c r="AO139" s="513"/>
      <c r="AP139" s="513"/>
      <c r="AQ139" s="513"/>
      <c r="AR139" s="513"/>
      <c r="AS139" s="513"/>
      <c r="AT139" s="513"/>
      <c r="AU139" s="513"/>
      <c r="AV139" s="513"/>
      <c r="AW139" s="513"/>
      <c r="AX139" s="513"/>
      <c r="AY139" s="513"/>
      <c r="AZ139" s="513"/>
      <c r="BA139" s="513"/>
      <c r="BB139" s="513"/>
      <c r="BC139" s="513"/>
      <c r="BD139" s="513"/>
      <c r="BE139" s="513"/>
      <c r="BF139" s="513"/>
      <c r="BG139" s="513"/>
      <c r="BH139" s="513"/>
      <c r="BI139" s="513"/>
      <c r="BJ139" s="513"/>
      <c r="BK139" s="513"/>
      <c r="BL139" s="513"/>
      <c r="BM139" s="513"/>
      <c r="BN139" s="513"/>
      <c r="BO139" s="513"/>
      <c r="BP139" s="513"/>
      <c r="BQ139" s="513"/>
      <c r="BR139" s="513"/>
      <c r="BS139" s="513"/>
      <c r="BT139" s="513"/>
      <c r="BU139" s="513"/>
      <c r="BV139" s="513"/>
      <c r="BW139" s="513"/>
      <c r="BX139" s="513"/>
      <c r="BY139" s="513"/>
      <c r="BZ139" s="513"/>
      <c r="CA139" s="513"/>
      <c r="CB139" s="513"/>
      <c r="CC139" s="1972"/>
      <c r="CD139" s="1499"/>
      <c r="CE139" s="1500"/>
      <c r="CF139" s="1501"/>
      <c r="CG139" s="1500"/>
      <c r="CH139" s="1500"/>
      <c r="CI139" s="1500"/>
      <c r="CJ139" s="1976"/>
      <c r="CK139" s="1519"/>
      <c r="CL139" s="1509"/>
    </row>
    <row r="140" spans="1:90" s="514" customFormat="1">
      <c r="A140" s="511"/>
      <c r="B140" s="512"/>
      <c r="C140" s="1493"/>
      <c r="D140" s="1493"/>
      <c r="E140" s="1493"/>
      <c r="F140" s="1493"/>
      <c r="G140" s="1493"/>
      <c r="H140" s="1530"/>
      <c r="I140" s="1972"/>
      <c r="J140" s="1542"/>
      <c r="K140" s="513"/>
      <c r="L140" s="513"/>
      <c r="M140" s="513"/>
      <c r="N140" s="513"/>
      <c r="O140" s="513"/>
      <c r="P140" s="513"/>
      <c r="Q140" s="513"/>
      <c r="R140" s="513"/>
      <c r="S140" s="513"/>
      <c r="T140" s="513"/>
      <c r="U140" s="513"/>
      <c r="V140" s="513"/>
      <c r="W140" s="513"/>
      <c r="X140" s="513"/>
      <c r="Y140" s="513"/>
      <c r="Z140" s="513"/>
      <c r="AA140" s="513"/>
      <c r="AB140" s="513"/>
      <c r="AC140" s="513"/>
      <c r="AD140" s="513"/>
      <c r="AE140" s="513"/>
      <c r="AF140" s="513"/>
      <c r="AG140" s="513"/>
      <c r="AH140" s="513"/>
      <c r="AI140" s="513"/>
      <c r="AJ140" s="513"/>
      <c r="AK140" s="513"/>
      <c r="AL140" s="513"/>
      <c r="AM140" s="513"/>
      <c r="AN140" s="513"/>
      <c r="AO140" s="513"/>
      <c r="AP140" s="513"/>
      <c r="AQ140" s="513"/>
      <c r="AR140" s="513"/>
      <c r="AS140" s="513"/>
      <c r="AT140" s="513"/>
      <c r="AU140" s="513"/>
      <c r="AV140" s="513"/>
      <c r="AW140" s="513"/>
      <c r="AX140" s="513"/>
      <c r="AY140" s="513"/>
      <c r="AZ140" s="513"/>
      <c r="BA140" s="513"/>
      <c r="BB140" s="513"/>
      <c r="BC140" s="513"/>
      <c r="BD140" s="513"/>
      <c r="BE140" s="513"/>
      <c r="BF140" s="513"/>
      <c r="BG140" s="513"/>
      <c r="BH140" s="513"/>
      <c r="BI140" s="513"/>
      <c r="BJ140" s="513"/>
      <c r="BK140" s="513"/>
      <c r="BL140" s="513"/>
      <c r="BM140" s="513"/>
      <c r="BN140" s="513"/>
      <c r="BO140" s="513"/>
      <c r="BP140" s="513"/>
      <c r="BQ140" s="513"/>
      <c r="BR140" s="513"/>
      <c r="BS140" s="513"/>
      <c r="BT140" s="513"/>
      <c r="BU140" s="513"/>
      <c r="BV140" s="513"/>
      <c r="BW140" s="513"/>
      <c r="BX140" s="513"/>
      <c r="BY140" s="513"/>
      <c r="BZ140" s="513"/>
      <c r="CA140" s="513"/>
      <c r="CB140" s="513"/>
      <c r="CC140" s="1972"/>
      <c r="CD140" s="1499"/>
      <c r="CE140" s="1500"/>
      <c r="CF140" s="1501"/>
      <c r="CG140" s="1500"/>
      <c r="CH140" s="1500"/>
      <c r="CI140" s="1500"/>
      <c r="CJ140" s="1976"/>
      <c r="CK140" s="1519"/>
      <c r="CL140" s="1509"/>
    </row>
    <row r="141" spans="1:90" s="514" customFormat="1">
      <c r="A141" s="511"/>
      <c r="B141" s="512"/>
      <c r="C141" s="1493"/>
      <c r="D141" s="1493"/>
      <c r="E141" s="1493"/>
      <c r="F141" s="1493"/>
      <c r="G141" s="1493"/>
      <c r="H141" s="1530"/>
      <c r="I141" s="1972"/>
      <c r="J141" s="1542"/>
      <c r="K141" s="513"/>
      <c r="L141" s="513"/>
      <c r="M141" s="513"/>
      <c r="N141" s="513"/>
      <c r="O141" s="513"/>
      <c r="P141" s="513"/>
      <c r="Q141" s="513"/>
      <c r="R141" s="513"/>
      <c r="S141" s="513"/>
      <c r="T141" s="513"/>
      <c r="U141" s="513"/>
      <c r="V141" s="513"/>
      <c r="W141" s="513"/>
      <c r="X141" s="513"/>
      <c r="Y141" s="513"/>
      <c r="Z141" s="513"/>
      <c r="AA141" s="513"/>
      <c r="AB141" s="513"/>
      <c r="AC141" s="513"/>
      <c r="AD141" s="513"/>
      <c r="AE141" s="513"/>
      <c r="AF141" s="513"/>
      <c r="AG141" s="513"/>
      <c r="AH141" s="513"/>
      <c r="AI141" s="513"/>
      <c r="AJ141" s="513"/>
      <c r="AK141" s="513"/>
      <c r="AL141" s="513"/>
      <c r="AM141" s="513"/>
      <c r="AN141" s="513"/>
      <c r="AO141" s="513"/>
      <c r="AP141" s="513"/>
      <c r="AQ141" s="513"/>
      <c r="AR141" s="513"/>
      <c r="AS141" s="513"/>
      <c r="AT141" s="513"/>
      <c r="AU141" s="513"/>
      <c r="AV141" s="513"/>
      <c r="AW141" s="513"/>
      <c r="AX141" s="513"/>
      <c r="AY141" s="513"/>
      <c r="AZ141" s="513"/>
      <c r="BA141" s="513"/>
      <c r="BB141" s="513"/>
      <c r="BC141" s="513"/>
      <c r="BD141" s="513"/>
      <c r="BE141" s="513"/>
      <c r="BF141" s="513"/>
      <c r="BG141" s="513"/>
      <c r="BH141" s="513"/>
      <c r="BI141" s="513"/>
      <c r="BJ141" s="513"/>
      <c r="BK141" s="513"/>
      <c r="BL141" s="513"/>
      <c r="BM141" s="513"/>
      <c r="BN141" s="513"/>
      <c r="BO141" s="513"/>
      <c r="BP141" s="513"/>
      <c r="BQ141" s="513"/>
      <c r="BR141" s="513"/>
      <c r="BS141" s="513"/>
      <c r="BT141" s="513"/>
      <c r="BU141" s="513"/>
      <c r="BV141" s="513"/>
      <c r="BW141" s="513"/>
      <c r="BX141" s="513"/>
      <c r="BY141" s="513"/>
      <c r="BZ141" s="513"/>
      <c r="CA141" s="513"/>
      <c r="CB141" s="513"/>
      <c r="CC141" s="1972"/>
      <c r="CD141" s="1499"/>
      <c r="CE141" s="1500"/>
      <c r="CF141" s="1501"/>
      <c r="CG141" s="1500"/>
      <c r="CH141" s="1500"/>
      <c r="CI141" s="1500"/>
      <c r="CJ141" s="1976"/>
      <c r="CK141" s="1519"/>
      <c r="CL141" s="1509"/>
    </row>
    <row r="142" spans="1:90" s="514" customFormat="1">
      <c r="A142" s="511"/>
      <c r="B142" s="512"/>
      <c r="C142" s="1493"/>
      <c r="D142" s="1493"/>
      <c r="E142" s="1493"/>
      <c r="F142" s="1493"/>
      <c r="G142" s="1493"/>
      <c r="H142" s="1530"/>
      <c r="I142" s="1972"/>
      <c r="J142" s="1542"/>
      <c r="K142" s="513"/>
      <c r="L142" s="513"/>
      <c r="M142" s="513"/>
      <c r="N142" s="513"/>
      <c r="O142" s="513"/>
      <c r="P142" s="513"/>
      <c r="Q142" s="513"/>
      <c r="R142" s="513"/>
      <c r="S142" s="513"/>
      <c r="T142" s="513"/>
      <c r="U142" s="513"/>
      <c r="V142" s="513"/>
      <c r="W142" s="513"/>
      <c r="X142" s="513"/>
      <c r="Y142" s="513"/>
      <c r="Z142" s="513"/>
      <c r="AA142" s="513"/>
      <c r="AB142" s="513"/>
      <c r="AC142" s="513"/>
      <c r="AD142" s="513"/>
      <c r="AE142" s="513"/>
      <c r="AF142" s="513"/>
      <c r="AG142" s="513"/>
      <c r="AH142" s="513"/>
      <c r="AI142" s="513"/>
      <c r="AJ142" s="513"/>
      <c r="AK142" s="513"/>
      <c r="AL142" s="513"/>
      <c r="AM142" s="513"/>
      <c r="AN142" s="513"/>
      <c r="AO142" s="513"/>
      <c r="AP142" s="513"/>
      <c r="AQ142" s="513"/>
      <c r="AR142" s="513"/>
      <c r="AS142" s="513"/>
      <c r="AT142" s="513"/>
      <c r="AU142" s="513"/>
      <c r="AV142" s="513"/>
      <c r="AW142" s="513"/>
      <c r="AX142" s="513"/>
      <c r="AY142" s="513"/>
      <c r="AZ142" s="513"/>
      <c r="BA142" s="513"/>
      <c r="BB142" s="513"/>
      <c r="BC142" s="513"/>
      <c r="BD142" s="513"/>
      <c r="BE142" s="513"/>
      <c r="BF142" s="513"/>
      <c r="BG142" s="513"/>
      <c r="BH142" s="513"/>
      <c r="BI142" s="513"/>
      <c r="BJ142" s="513"/>
      <c r="BK142" s="513"/>
      <c r="BL142" s="513"/>
      <c r="BM142" s="513"/>
      <c r="BN142" s="513"/>
      <c r="BO142" s="513"/>
      <c r="BP142" s="513"/>
      <c r="BQ142" s="513"/>
      <c r="BR142" s="513"/>
      <c r="BS142" s="513"/>
      <c r="BT142" s="513"/>
      <c r="BU142" s="513"/>
      <c r="BV142" s="513"/>
      <c r="BW142" s="513"/>
      <c r="BX142" s="513"/>
      <c r="BY142" s="513"/>
      <c r="BZ142" s="513"/>
      <c r="CA142" s="513"/>
      <c r="CB142" s="513"/>
      <c r="CC142" s="1972"/>
      <c r="CD142" s="1499"/>
      <c r="CE142" s="1500"/>
      <c r="CF142" s="1501"/>
      <c r="CG142" s="1500"/>
      <c r="CH142" s="1500"/>
      <c r="CI142" s="1500"/>
      <c r="CJ142" s="1976"/>
      <c r="CK142" s="1519"/>
      <c r="CL142" s="1509"/>
    </row>
    <row r="143" spans="1:90" s="514" customFormat="1">
      <c r="A143" s="511"/>
      <c r="B143" s="512"/>
      <c r="C143" s="1493"/>
      <c r="D143" s="1493"/>
      <c r="E143" s="1493"/>
      <c r="F143" s="1493"/>
      <c r="G143" s="1493"/>
      <c r="H143" s="1530"/>
      <c r="I143" s="1972"/>
      <c r="J143" s="1542"/>
      <c r="K143" s="513"/>
      <c r="L143" s="513"/>
      <c r="M143" s="513"/>
      <c r="N143" s="513"/>
      <c r="O143" s="513"/>
      <c r="P143" s="513"/>
      <c r="Q143" s="513"/>
      <c r="R143" s="513"/>
      <c r="S143" s="513"/>
      <c r="T143" s="513"/>
      <c r="U143" s="513"/>
      <c r="V143" s="513"/>
      <c r="W143" s="513"/>
      <c r="X143" s="513"/>
      <c r="Y143" s="513"/>
      <c r="Z143" s="513"/>
      <c r="AA143" s="513"/>
      <c r="AB143" s="513"/>
      <c r="AC143" s="513"/>
      <c r="AD143" s="513"/>
      <c r="AE143" s="513"/>
      <c r="AF143" s="513"/>
      <c r="AG143" s="513"/>
      <c r="AH143" s="513"/>
      <c r="AI143" s="513"/>
      <c r="AJ143" s="513"/>
      <c r="AK143" s="513"/>
      <c r="AL143" s="513"/>
      <c r="AM143" s="513"/>
      <c r="AN143" s="513"/>
      <c r="AO143" s="513"/>
      <c r="AP143" s="513"/>
      <c r="AQ143" s="513"/>
      <c r="AR143" s="513"/>
      <c r="AS143" s="513"/>
      <c r="AT143" s="513"/>
      <c r="AU143" s="513"/>
      <c r="AV143" s="513"/>
      <c r="AW143" s="513"/>
      <c r="AX143" s="513"/>
      <c r="AY143" s="513"/>
      <c r="AZ143" s="513"/>
      <c r="BA143" s="513"/>
      <c r="BB143" s="513"/>
      <c r="BC143" s="513"/>
      <c r="BD143" s="513"/>
      <c r="BE143" s="513"/>
      <c r="BF143" s="513"/>
      <c r="BG143" s="513"/>
      <c r="BH143" s="513"/>
      <c r="BI143" s="513"/>
      <c r="BJ143" s="513"/>
      <c r="BK143" s="513"/>
      <c r="BL143" s="513"/>
      <c r="BM143" s="513"/>
      <c r="BN143" s="513"/>
      <c r="BO143" s="513"/>
      <c r="BP143" s="513"/>
      <c r="BQ143" s="513"/>
      <c r="BR143" s="513"/>
      <c r="BS143" s="513"/>
      <c r="BT143" s="513"/>
      <c r="BU143" s="513"/>
      <c r="BV143" s="513"/>
      <c r="BW143" s="513"/>
      <c r="BX143" s="513"/>
      <c r="BY143" s="513"/>
      <c r="BZ143" s="513"/>
      <c r="CA143" s="513"/>
      <c r="CB143" s="513"/>
      <c r="CC143" s="1972"/>
      <c r="CD143" s="1499"/>
      <c r="CE143" s="1500"/>
      <c r="CF143" s="1501"/>
      <c r="CG143" s="1500"/>
      <c r="CH143" s="1500"/>
      <c r="CI143" s="1500"/>
      <c r="CJ143" s="1976"/>
      <c r="CK143" s="1519"/>
      <c r="CL143" s="1509"/>
    </row>
    <row r="144" spans="1:90" s="514" customFormat="1">
      <c r="A144" s="511"/>
      <c r="B144" s="512"/>
      <c r="C144" s="1493"/>
      <c r="D144" s="1493"/>
      <c r="E144" s="1493"/>
      <c r="F144" s="1493"/>
      <c r="G144" s="1493"/>
      <c r="H144" s="1530"/>
      <c r="I144" s="1972"/>
      <c r="J144" s="1542"/>
      <c r="K144" s="513"/>
      <c r="L144" s="513"/>
      <c r="M144" s="513"/>
      <c r="N144" s="513"/>
      <c r="O144" s="513"/>
      <c r="P144" s="513"/>
      <c r="Q144" s="513"/>
      <c r="R144" s="513"/>
      <c r="S144" s="513"/>
      <c r="T144" s="513"/>
      <c r="U144" s="513"/>
      <c r="V144" s="513"/>
      <c r="W144" s="513"/>
      <c r="X144" s="513"/>
      <c r="Y144" s="513"/>
      <c r="Z144" s="513"/>
      <c r="AA144" s="513"/>
      <c r="AB144" s="513"/>
      <c r="AC144" s="513"/>
      <c r="AD144" s="513"/>
      <c r="AE144" s="513"/>
      <c r="AF144" s="513"/>
      <c r="AG144" s="513"/>
      <c r="AH144" s="513"/>
      <c r="AI144" s="513"/>
      <c r="AJ144" s="513"/>
      <c r="AK144" s="513"/>
      <c r="AL144" s="513"/>
      <c r="AM144" s="513"/>
      <c r="AN144" s="513"/>
      <c r="AO144" s="513"/>
      <c r="AP144" s="513"/>
      <c r="AQ144" s="513"/>
      <c r="AR144" s="513"/>
      <c r="AS144" s="513"/>
      <c r="AT144" s="513"/>
      <c r="AU144" s="513"/>
      <c r="AV144" s="513"/>
      <c r="AW144" s="513"/>
      <c r="AX144" s="513"/>
      <c r="AY144" s="513"/>
      <c r="AZ144" s="513"/>
      <c r="BA144" s="513"/>
      <c r="BB144" s="513"/>
      <c r="BC144" s="513"/>
      <c r="BD144" s="513"/>
      <c r="BE144" s="513"/>
      <c r="BF144" s="513"/>
      <c r="BG144" s="513"/>
      <c r="BH144" s="513"/>
      <c r="BI144" s="513"/>
      <c r="BJ144" s="513"/>
      <c r="BK144" s="513"/>
      <c r="BL144" s="513"/>
      <c r="BM144" s="513"/>
      <c r="BN144" s="513"/>
      <c r="BO144" s="513"/>
      <c r="BP144" s="513"/>
      <c r="BQ144" s="513"/>
      <c r="BR144" s="513"/>
      <c r="BS144" s="513"/>
      <c r="BT144" s="513"/>
      <c r="BU144" s="513"/>
      <c r="BV144" s="513"/>
      <c r="BW144" s="513"/>
      <c r="BX144" s="513"/>
      <c r="BY144" s="513"/>
      <c r="BZ144" s="513"/>
      <c r="CA144" s="513"/>
      <c r="CB144" s="513"/>
      <c r="CC144" s="1972"/>
      <c r="CD144" s="1499"/>
      <c r="CE144" s="1500"/>
      <c r="CF144" s="1501"/>
      <c r="CG144" s="1500"/>
      <c r="CH144" s="1500"/>
      <c r="CI144" s="1500"/>
      <c r="CJ144" s="1976"/>
      <c r="CK144" s="1519"/>
      <c r="CL144" s="1509"/>
    </row>
    <row r="145" spans="1:90" s="514" customFormat="1">
      <c r="A145" s="511"/>
      <c r="B145" s="512"/>
      <c r="C145" s="1493"/>
      <c r="D145" s="1493"/>
      <c r="E145" s="1493"/>
      <c r="F145" s="1493"/>
      <c r="G145" s="1493"/>
      <c r="H145" s="1530"/>
      <c r="I145" s="1972"/>
      <c r="J145" s="1542"/>
      <c r="K145" s="513"/>
      <c r="L145" s="513"/>
      <c r="M145" s="513"/>
      <c r="N145" s="513"/>
      <c r="O145" s="513"/>
      <c r="P145" s="513"/>
      <c r="Q145" s="513"/>
      <c r="R145" s="513"/>
      <c r="S145" s="513"/>
      <c r="T145" s="513"/>
      <c r="U145" s="513"/>
      <c r="V145" s="513"/>
      <c r="W145" s="513"/>
      <c r="X145" s="513"/>
      <c r="Y145" s="513"/>
      <c r="Z145" s="513"/>
      <c r="AA145" s="513"/>
      <c r="AB145" s="513"/>
      <c r="AC145" s="513"/>
      <c r="AD145" s="513"/>
      <c r="AE145" s="513"/>
      <c r="AF145" s="513"/>
      <c r="AG145" s="513"/>
      <c r="AH145" s="513"/>
      <c r="AI145" s="513"/>
      <c r="AJ145" s="513"/>
      <c r="AK145" s="513"/>
      <c r="AL145" s="513"/>
      <c r="AM145" s="513"/>
      <c r="AN145" s="513"/>
      <c r="AO145" s="513"/>
      <c r="AP145" s="513"/>
      <c r="AQ145" s="513"/>
      <c r="AR145" s="513"/>
      <c r="AS145" s="513"/>
      <c r="AT145" s="513"/>
      <c r="AU145" s="513"/>
      <c r="AV145" s="513"/>
      <c r="AW145" s="513"/>
      <c r="AX145" s="513"/>
      <c r="AY145" s="513"/>
      <c r="AZ145" s="513"/>
      <c r="BA145" s="513"/>
      <c r="BB145" s="513"/>
      <c r="BC145" s="513"/>
      <c r="BD145" s="513"/>
      <c r="BE145" s="513"/>
      <c r="BF145" s="513"/>
      <c r="BG145" s="513"/>
      <c r="BH145" s="513"/>
      <c r="BI145" s="513"/>
      <c r="BJ145" s="513"/>
      <c r="BK145" s="513"/>
      <c r="BL145" s="513"/>
      <c r="BM145" s="513"/>
      <c r="BN145" s="513"/>
      <c r="BO145" s="513"/>
      <c r="BP145" s="513"/>
      <c r="BQ145" s="513"/>
      <c r="BR145" s="513"/>
      <c r="BS145" s="513"/>
      <c r="BT145" s="513"/>
      <c r="BU145" s="513"/>
      <c r="BV145" s="513"/>
      <c r="BW145" s="513"/>
      <c r="BX145" s="513"/>
      <c r="BY145" s="513"/>
      <c r="BZ145" s="513"/>
      <c r="CA145" s="513"/>
      <c r="CB145" s="513"/>
      <c r="CC145" s="1972"/>
      <c r="CD145" s="1499"/>
      <c r="CE145" s="1500"/>
      <c r="CF145" s="1501"/>
      <c r="CG145" s="1500"/>
      <c r="CH145" s="1500"/>
      <c r="CI145" s="1500"/>
      <c r="CJ145" s="1976"/>
      <c r="CK145" s="1519"/>
      <c r="CL145" s="1509"/>
    </row>
    <row r="146" spans="1:90" s="514" customFormat="1">
      <c r="A146" s="511"/>
      <c r="B146" s="512"/>
      <c r="C146" s="1493"/>
      <c r="D146" s="1493"/>
      <c r="E146" s="1493"/>
      <c r="F146" s="1493"/>
      <c r="G146" s="1493"/>
      <c r="H146" s="1530"/>
      <c r="I146" s="1972"/>
      <c r="J146" s="1542"/>
      <c r="K146" s="513"/>
      <c r="L146" s="513"/>
      <c r="M146" s="513"/>
      <c r="N146" s="513"/>
      <c r="O146" s="513"/>
      <c r="P146" s="513"/>
      <c r="Q146" s="513"/>
      <c r="R146" s="513"/>
      <c r="S146" s="513"/>
      <c r="T146" s="513"/>
      <c r="U146" s="513"/>
      <c r="V146" s="513"/>
      <c r="W146" s="513"/>
      <c r="X146" s="513"/>
      <c r="Y146" s="513"/>
      <c r="Z146" s="513"/>
      <c r="AA146" s="513"/>
      <c r="AB146" s="513"/>
      <c r="AC146" s="513"/>
      <c r="AD146" s="513"/>
      <c r="AE146" s="513"/>
      <c r="AF146" s="513"/>
      <c r="AG146" s="513"/>
      <c r="AH146" s="513"/>
      <c r="AI146" s="513"/>
      <c r="AJ146" s="513"/>
      <c r="AK146" s="513"/>
      <c r="AL146" s="513"/>
      <c r="AM146" s="513"/>
      <c r="AN146" s="513"/>
      <c r="AO146" s="513"/>
      <c r="AP146" s="513"/>
      <c r="AQ146" s="513"/>
      <c r="AR146" s="513"/>
      <c r="AS146" s="513"/>
      <c r="AT146" s="513"/>
      <c r="AU146" s="513"/>
      <c r="AV146" s="513"/>
      <c r="AW146" s="513"/>
      <c r="AX146" s="513"/>
      <c r="AY146" s="513"/>
      <c r="AZ146" s="513"/>
      <c r="BA146" s="513"/>
      <c r="BB146" s="513"/>
      <c r="BC146" s="513"/>
      <c r="BD146" s="513"/>
      <c r="BE146" s="513"/>
      <c r="BF146" s="513"/>
      <c r="BG146" s="513"/>
      <c r="BH146" s="513"/>
      <c r="BI146" s="513"/>
      <c r="BJ146" s="513"/>
      <c r="BK146" s="513"/>
      <c r="BL146" s="513"/>
      <c r="BM146" s="513"/>
      <c r="BN146" s="513"/>
      <c r="BO146" s="513"/>
      <c r="BP146" s="513"/>
      <c r="BQ146" s="513"/>
      <c r="BR146" s="513"/>
      <c r="BS146" s="513"/>
      <c r="BT146" s="513"/>
      <c r="BU146" s="513"/>
      <c r="BV146" s="513"/>
      <c r="BW146" s="513"/>
      <c r="BX146" s="513"/>
      <c r="BY146" s="513"/>
      <c r="BZ146" s="513"/>
      <c r="CA146" s="513"/>
      <c r="CB146" s="513"/>
      <c r="CC146" s="1972"/>
      <c r="CD146" s="1499"/>
      <c r="CE146" s="1500"/>
      <c r="CF146" s="1501"/>
      <c r="CG146" s="1500"/>
      <c r="CH146" s="1500"/>
      <c r="CI146" s="1500"/>
      <c r="CJ146" s="1976"/>
      <c r="CK146" s="1519"/>
      <c r="CL146" s="1509"/>
    </row>
    <row r="147" spans="1:90" s="514" customFormat="1">
      <c r="A147" s="511"/>
      <c r="B147" s="512"/>
      <c r="C147" s="1493"/>
      <c r="D147" s="1493"/>
      <c r="E147" s="1493"/>
      <c r="F147" s="1493"/>
      <c r="G147" s="1493"/>
      <c r="H147" s="1530"/>
      <c r="I147" s="1972"/>
      <c r="J147" s="1542"/>
      <c r="K147" s="513"/>
      <c r="L147" s="513"/>
      <c r="M147" s="513"/>
      <c r="N147" s="513"/>
      <c r="O147" s="513"/>
      <c r="P147" s="513"/>
      <c r="Q147" s="513"/>
      <c r="R147" s="513"/>
      <c r="S147" s="513"/>
      <c r="T147" s="513"/>
      <c r="U147" s="513"/>
      <c r="V147" s="513"/>
      <c r="W147" s="513"/>
      <c r="X147" s="513"/>
      <c r="Y147" s="513"/>
      <c r="Z147" s="513"/>
      <c r="AA147" s="513"/>
      <c r="AB147" s="513"/>
      <c r="AC147" s="513"/>
      <c r="AD147" s="513"/>
      <c r="AE147" s="513"/>
      <c r="AF147" s="513"/>
      <c r="AG147" s="513"/>
      <c r="AH147" s="513"/>
      <c r="AI147" s="513"/>
      <c r="AJ147" s="513"/>
      <c r="AK147" s="513"/>
      <c r="AL147" s="513"/>
      <c r="AM147" s="513"/>
      <c r="AN147" s="513"/>
      <c r="AO147" s="513"/>
      <c r="AP147" s="513"/>
      <c r="AQ147" s="513"/>
      <c r="AR147" s="513"/>
      <c r="AS147" s="513"/>
      <c r="AT147" s="513"/>
      <c r="AU147" s="513"/>
      <c r="AV147" s="513"/>
      <c r="AW147" s="513"/>
      <c r="AX147" s="513"/>
      <c r="AY147" s="513"/>
      <c r="AZ147" s="513"/>
      <c r="BA147" s="513"/>
      <c r="BB147" s="513"/>
      <c r="BC147" s="513"/>
      <c r="BD147" s="513"/>
      <c r="BE147" s="513"/>
      <c r="BF147" s="513"/>
      <c r="BG147" s="513"/>
      <c r="BH147" s="513"/>
      <c r="BI147" s="513"/>
      <c r="BJ147" s="513"/>
      <c r="BK147" s="513"/>
      <c r="BL147" s="513"/>
      <c r="BM147" s="513"/>
      <c r="BN147" s="513"/>
      <c r="BO147" s="513"/>
      <c r="BP147" s="513"/>
      <c r="BQ147" s="513"/>
      <c r="BR147" s="513"/>
      <c r="BS147" s="513"/>
      <c r="BT147" s="513"/>
      <c r="BU147" s="513"/>
      <c r="BV147" s="513"/>
      <c r="BW147" s="513"/>
      <c r="BX147" s="513"/>
      <c r="BY147" s="513"/>
      <c r="BZ147" s="513"/>
      <c r="CA147" s="513"/>
      <c r="CB147" s="513"/>
      <c r="CC147" s="1972"/>
      <c r="CD147" s="1499"/>
      <c r="CE147" s="1500"/>
      <c r="CF147" s="1501"/>
      <c r="CG147" s="1500"/>
      <c r="CH147" s="1500"/>
      <c r="CI147" s="1500"/>
      <c r="CJ147" s="1976"/>
      <c r="CK147" s="1519"/>
      <c r="CL147" s="1509"/>
    </row>
    <row r="148" spans="1:90" s="514" customFormat="1">
      <c r="A148" s="511"/>
      <c r="B148" s="512"/>
      <c r="C148" s="1493"/>
      <c r="D148" s="1493"/>
      <c r="E148" s="1493"/>
      <c r="F148" s="1493"/>
      <c r="G148" s="1493"/>
      <c r="H148" s="1530"/>
      <c r="I148" s="1972"/>
      <c r="J148" s="1542"/>
      <c r="K148" s="513"/>
      <c r="L148" s="513"/>
      <c r="M148" s="513"/>
      <c r="N148" s="513"/>
      <c r="O148" s="513"/>
      <c r="P148" s="513"/>
      <c r="Q148" s="513"/>
      <c r="R148" s="513"/>
      <c r="S148" s="513"/>
      <c r="T148" s="513"/>
      <c r="U148" s="513"/>
      <c r="V148" s="513"/>
      <c r="W148" s="513"/>
      <c r="X148" s="513"/>
      <c r="Y148" s="513"/>
      <c r="Z148" s="513"/>
      <c r="AA148" s="513"/>
      <c r="AB148" s="513"/>
      <c r="AC148" s="513"/>
      <c r="AD148" s="513"/>
      <c r="AE148" s="513"/>
      <c r="AF148" s="513"/>
      <c r="AG148" s="513"/>
      <c r="AH148" s="513"/>
      <c r="AI148" s="513"/>
      <c r="AJ148" s="513"/>
      <c r="AK148" s="513"/>
      <c r="AL148" s="513"/>
      <c r="AM148" s="513"/>
      <c r="AN148" s="513"/>
      <c r="AO148" s="513"/>
      <c r="AP148" s="513"/>
      <c r="AQ148" s="513"/>
      <c r="AR148" s="513"/>
      <c r="AS148" s="513"/>
      <c r="AT148" s="513"/>
      <c r="AU148" s="513"/>
      <c r="AV148" s="513"/>
      <c r="AW148" s="513"/>
      <c r="AX148" s="513"/>
      <c r="AY148" s="513"/>
      <c r="AZ148" s="513"/>
      <c r="BA148" s="513"/>
      <c r="BB148" s="513"/>
      <c r="BC148" s="513"/>
      <c r="BD148" s="513"/>
      <c r="BE148" s="513"/>
      <c r="BF148" s="513"/>
      <c r="BG148" s="513"/>
      <c r="BH148" s="513"/>
      <c r="BI148" s="513"/>
      <c r="BJ148" s="513"/>
      <c r="BK148" s="513"/>
      <c r="BL148" s="513"/>
      <c r="BM148" s="513"/>
      <c r="BN148" s="513"/>
      <c r="BO148" s="513"/>
      <c r="BP148" s="513"/>
      <c r="BQ148" s="513"/>
      <c r="BR148" s="513"/>
      <c r="BS148" s="513"/>
      <c r="BT148" s="513"/>
      <c r="BU148" s="513"/>
      <c r="BV148" s="513"/>
      <c r="BW148" s="513"/>
      <c r="BX148" s="513"/>
      <c r="BY148" s="513"/>
      <c r="BZ148" s="513"/>
      <c r="CA148" s="513"/>
      <c r="CB148" s="513"/>
      <c r="CC148" s="1972"/>
      <c r="CD148" s="1499"/>
      <c r="CE148" s="1500"/>
      <c r="CF148" s="1501"/>
      <c r="CG148" s="1500"/>
      <c r="CH148" s="1500"/>
      <c r="CI148" s="1500"/>
      <c r="CJ148" s="1976"/>
      <c r="CK148" s="1519"/>
      <c r="CL148" s="1509"/>
    </row>
    <row r="149" spans="1:90" s="514" customFormat="1">
      <c r="A149" s="511"/>
      <c r="B149" s="512"/>
      <c r="C149" s="1493"/>
      <c r="D149" s="1493"/>
      <c r="E149" s="1493"/>
      <c r="F149" s="1493"/>
      <c r="G149" s="1493"/>
      <c r="H149" s="1530"/>
      <c r="I149" s="1972"/>
      <c r="J149" s="1542"/>
      <c r="K149" s="513"/>
      <c r="L149" s="513"/>
      <c r="M149" s="513"/>
      <c r="N149" s="513"/>
      <c r="O149" s="513"/>
      <c r="P149" s="513"/>
      <c r="Q149" s="513"/>
      <c r="R149" s="513"/>
      <c r="S149" s="513"/>
      <c r="T149" s="513"/>
      <c r="U149" s="513"/>
      <c r="V149" s="513"/>
      <c r="W149" s="513"/>
      <c r="X149" s="513"/>
      <c r="Y149" s="513"/>
      <c r="Z149" s="513"/>
      <c r="AA149" s="513"/>
      <c r="AB149" s="513"/>
      <c r="AC149" s="513"/>
      <c r="AD149" s="513"/>
      <c r="AE149" s="513"/>
      <c r="AF149" s="513"/>
      <c r="AG149" s="513"/>
      <c r="AH149" s="513"/>
      <c r="AI149" s="513"/>
      <c r="AJ149" s="513"/>
      <c r="AK149" s="513"/>
      <c r="AL149" s="513"/>
      <c r="AM149" s="513"/>
      <c r="AN149" s="513"/>
      <c r="AO149" s="513"/>
      <c r="AP149" s="513"/>
      <c r="AQ149" s="513"/>
      <c r="AR149" s="513"/>
      <c r="AS149" s="513"/>
      <c r="AT149" s="513"/>
      <c r="AU149" s="513"/>
      <c r="AV149" s="513"/>
      <c r="AW149" s="513"/>
      <c r="AX149" s="513"/>
      <c r="AY149" s="513"/>
      <c r="AZ149" s="513"/>
      <c r="BA149" s="513"/>
      <c r="BB149" s="513"/>
      <c r="BC149" s="513"/>
      <c r="BD149" s="513"/>
      <c r="BE149" s="513"/>
      <c r="BF149" s="513"/>
      <c r="BG149" s="513"/>
      <c r="BH149" s="513"/>
      <c r="BI149" s="513"/>
      <c r="BJ149" s="513"/>
      <c r="BK149" s="513"/>
      <c r="BL149" s="513"/>
      <c r="BM149" s="513"/>
      <c r="BN149" s="513"/>
      <c r="BO149" s="513"/>
      <c r="BP149" s="513"/>
      <c r="BQ149" s="513"/>
      <c r="BR149" s="513"/>
      <c r="BS149" s="513"/>
      <c r="BT149" s="513"/>
      <c r="BU149" s="513"/>
      <c r="BV149" s="513"/>
      <c r="BW149" s="513"/>
      <c r="BX149" s="513"/>
      <c r="BY149" s="513"/>
      <c r="BZ149" s="513"/>
      <c r="CA149" s="513"/>
      <c r="CB149" s="513"/>
      <c r="CC149" s="1972"/>
      <c r="CD149" s="1499"/>
      <c r="CE149" s="1500"/>
      <c r="CF149" s="1501"/>
      <c r="CG149" s="1500"/>
      <c r="CH149" s="1500"/>
      <c r="CI149" s="1500"/>
      <c r="CJ149" s="1976"/>
      <c r="CK149" s="1519"/>
      <c r="CL149" s="1509"/>
    </row>
    <row r="150" spans="1:90" s="514" customFormat="1">
      <c r="A150" s="511"/>
      <c r="B150" s="512"/>
      <c r="C150" s="1493"/>
      <c r="D150" s="1493"/>
      <c r="E150" s="1493"/>
      <c r="F150" s="1493"/>
      <c r="G150" s="1493"/>
      <c r="H150" s="1530"/>
      <c r="I150" s="1972"/>
      <c r="J150" s="1542"/>
      <c r="K150" s="513"/>
      <c r="L150" s="513"/>
      <c r="M150" s="513"/>
      <c r="N150" s="513"/>
      <c r="O150" s="513"/>
      <c r="P150" s="513"/>
      <c r="Q150" s="513"/>
      <c r="R150" s="513"/>
      <c r="S150" s="513"/>
      <c r="T150" s="513"/>
      <c r="U150" s="513"/>
      <c r="V150" s="513"/>
      <c r="W150" s="513"/>
      <c r="X150" s="513"/>
      <c r="Y150" s="513"/>
      <c r="Z150" s="513"/>
      <c r="AA150" s="513"/>
      <c r="AB150" s="513"/>
      <c r="AC150" s="513"/>
      <c r="AD150" s="513"/>
      <c r="AE150" s="513"/>
      <c r="AF150" s="513"/>
      <c r="AG150" s="513"/>
      <c r="AH150" s="513"/>
      <c r="AI150" s="513"/>
      <c r="AJ150" s="513"/>
      <c r="AK150" s="513"/>
      <c r="AL150" s="513"/>
      <c r="AM150" s="513"/>
      <c r="AN150" s="513"/>
      <c r="AO150" s="513"/>
      <c r="AP150" s="513"/>
      <c r="AQ150" s="513"/>
      <c r="AR150" s="513"/>
      <c r="AS150" s="513"/>
      <c r="AT150" s="513"/>
      <c r="AU150" s="513"/>
      <c r="AV150" s="513"/>
      <c r="AW150" s="513"/>
      <c r="AX150" s="513"/>
      <c r="AY150" s="513"/>
      <c r="AZ150" s="513"/>
      <c r="BA150" s="513"/>
      <c r="BB150" s="513"/>
      <c r="BC150" s="513"/>
      <c r="BD150" s="513"/>
      <c r="BE150" s="513"/>
      <c r="BF150" s="513"/>
      <c r="BG150" s="513"/>
      <c r="BH150" s="513"/>
      <c r="BI150" s="513"/>
      <c r="BJ150" s="513"/>
      <c r="BK150" s="513"/>
      <c r="BL150" s="513"/>
      <c r="BM150" s="513"/>
      <c r="BN150" s="513"/>
      <c r="BO150" s="513"/>
      <c r="BP150" s="513"/>
      <c r="BQ150" s="513"/>
      <c r="BR150" s="513"/>
      <c r="BS150" s="513"/>
      <c r="BT150" s="513"/>
      <c r="BU150" s="513"/>
      <c r="BV150" s="513"/>
      <c r="BW150" s="513"/>
      <c r="BX150" s="513"/>
      <c r="BY150" s="513"/>
      <c r="BZ150" s="513"/>
      <c r="CA150" s="513"/>
      <c r="CB150" s="513"/>
      <c r="CC150" s="1972"/>
      <c r="CD150" s="1499"/>
      <c r="CE150" s="1500"/>
      <c r="CF150" s="1501"/>
      <c r="CG150" s="1500"/>
      <c r="CH150" s="1500"/>
      <c r="CI150" s="1500"/>
      <c r="CJ150" s="1976"/>
      <c r="CK150" s="1519"/>
      <c r="CL150" s="1509"/>
    </row>
    <row r="151" spans="1:90" s="514" customFormat="1">
      <c r="A151" s="511"/>
      <c r="B151" s="512"/>
      <c r="C151" s="1493"/>
      <c r="D151" s="1493"/>
      <c r="E151" s="1493"/>
      <c r="F151" s="1493"/>
      <c r="G151" s="1493"/>
      <c r="H151" s="1530"/>
      <c r="I151" s="1972"/>
      <c r="J151" s="1542"/>
      <c r="K151" s="513"/>
      <c r="L151" s="513"/>
      <c r="M151" s="513"/>
      <c r="N151" s="513"/>
      <c r="O151" s="513"/>
      <c r="P151" s="513"/>
      <c r="Q151" s="513"/>
      <c r="R151" s="513"/>
      <c r="S151" s="513"/>
      <c r="T151" s="513"/>
      <c r="U151" s="513"/>
      <c r="V151" s="513"/>
      <c r="W151" s="513"/>
      <c r="X151" s="513"/>
      <c r="Y151" s="513"/>
      <c r="Z151" s="513"/>
      <c r="AA151" s="513"/>
      <c r="AB151" s="513"/>
      <c r="AC151" s="513"/>
      <c r="AD151" s="513"/>
      <c r="AE151" s="513"/>
      <c r="AF151" s="513"/>
      <c r="AG151" s="513"/>
      <c r="AH151" s="513"/>
      <c r="AI151" s="513"/>
      <c r="AJ151" s="513"/>
      <c r="AK151" s="513"/>
      <c r="AL151" s="513"/>
      <c r="AM151" s="513"/>
      <c r="AN151" s="513"/>
      <c r="AO151" s="513"/>
      <c r="AP151" s="513"/>
      <c r="AQ151" s="513"/>
      <c r="AR151" s="513"/>
      <c r="AS151" s="513"/>
      <c r="AT151" s="513"/>
      <c r="AU151" s="513"/>
      <c r="AV151" s="513"/>
      <c r="AW151" s="513"/>
      <c r="AX151" s="513"/>
      <c r="AY151" s="513"/>
      <c r="AZ151" s="513"/>
      <c r="BA151" s="513"/>
      <c r="BB151" s="513"/>
      <c r="BC151" s="513"/>
      <c r="BD151" s="513"/>
      <c r="BE151" s="513"/>
      <c r="BF151" s="513"/>
      <c r="BG151" s="513"/>
      <c r="BH151" s="513"/>
      <c r="BI151" s="513"/>
      <c r="BJ151" s="513"/>
      <c r="BK151" s="513"/>
      <c r="BL151" s="513"/>
      <c r="BM151" s="513"/>
      <c r="BN151" s="513"/>
      <c r="BO151" s="513"/>
      <c r="BP151" s="513"/>
      <c r="BQ151" s="513"/>
      <c r="BR151" s="513"/>
      <c r="BS151" s="513"/>
      <c r="BT151" s="513"/>
      <c r="BU151" s="513"/>
      <c r="BV151" s="513"/>
      <c r="BW151" s="513"/>
      <c r="BX151" s="513"/>
      <c r="BY151" s="513"/>
      <c r="BZ151" s="513"/>
      <c r="CA151" s="513"/>
      <c r="CB151" s="513"/>
      <c r="CC151" s="1972"/>
      <c r="CD151" s="1499"/>
      <c r="CE151" s="1500"/>
      <c r="CF151" s="1501"/>
      <c r="CG151" s="1500"/>
      <c r="CH151" s="1500"/>
      <c r="CI151" s="1500"/>
      <c r="CJ151" s="1976"/>
      <c r="CK151" s="1519"/>
      <c r="CL151" s="1509"/>
    </row>
    <row r="152" spans="1:90" s="514" customFormat="1">
      <c r="A152" s="511"/>
      <c r="B152" s="512"/>
      <c r="C152" s="1493"/>
      <c r="D152" s="1493"/>
      <c r="E152" s="1493"/>
      <c r="F152" s="1493"/>
      <c r="G152" s="1493"/>
      <c r="H152" s="1530"/>
      <c r="I152" s="1972"/>
      <c r="J152" s="1542"/>
      <c r="K152" s="513"/>
      <c r="L152" s="513"/>
      <c r="M152" s="513"/>
      <c r="N152" s="513"/>
      <c r="O152" s="513"/>
      <c r="P152" s="513"/>
      <c r="Q152" s="513"/>
      <c r="R152" s="513"/>
      <c r="S152" s="513"/>
      <c r="T152" s="513"/>
      <c r="U152" s="513"/>
      <c r="V152" s="513"/>
      <c r="W152" s="513"/>
      <c r="X152" s="513"/>
      <c r="Y152" s="513"/>
      <c r="Z152" s="513"/>
      <c r="AA152" s="513"/>
      <c r="AB152" s="513"/>
      <c r="AC152" s="513"/>
      <c r="AD152" s="513"/>
      <c r="AE152" s="513"/>
      <c r="AF152" s="513"/>
      <c r="AG152" s="513"/>
      <c r="AH152" s="513"/>
      <c r="AI152" s="513"/>
      <c r="AJ152" s="513"/>
      <c r="AK152" s="513"/>
      <c r="AL152" s="513"/>
      <c r="AM152" s="513"/>
      <c r="AN152" s="513"/>
      <c r="AO152" s="513"/>
      <c r="AP152" s="513"/>
      <c r="AQ152" s="513"/>
      <c r="AR152" s="513"/>
      <c r="AS152" s="513"/>
      <c r="AT152" s="513"/>
      <c r="AU152" s="513"/>
      <c r="AV152" s="513"/>
      <c r="AW152" s="513"/>
      <c r="AX152" s="513"/>
      <c r="AY152" s="513"/>
      <c r="AZ152" s="513"/>
      <c r="BA152" s="513"/>
      <c r="BB152" s="513"/>
      <c r="BC152" s="513"/>
      <c r="BD152" s="513"/>
      <c r="BE152" s="513"/>
      <c r="BF152" s="513"/>
      <c r="BG152" s="513"/>
      <c r="BH152" s="513"/>
      <c r="BI152" s="513"/>
      <c r="BJ152" s="513"/>
      <c r="BK152" s="513"/>
      <c r="BL152" s="513"/>
      <c r="BM152" s="513"/>
      <c r="BN152" s="513"/>
      <c r="BO152" s="513"/>
      <c r="BP152" s="513"/>
      <c r="BQ152" s="513"/>
      <c r="BR152" s="513"/>
      <c r="BS152" s="513"/>
      <c r="BT152" s="513"/>
      <c r="BU152" s="513"/>
      <c r="BV152" s="513"/>
      <c r="BW152" s="513"/>
      <c r="BX152" s="513"/>
      <c r="BY152" s="513"/>
      <c r="BZ152" s="513"/>
      <c r="CA152" s="513"/>
      <c r="CB152" s="513"/>
      <c r="CC152" s="1972"/>
      <c r="CD152" s="1499"/>
      <c r="CE152" s="1500"/>
      <c r="CF152" s="1501"/>
      <c r="CG152" s="1500"/>
      <c r="CH152" s="1500"/>
      <c r="CI152" s="1500"/>
      <c r="CJ152" s="1976"/>
      <c r="CK152" s="1519"/>
      <c r="CL152" s="1509"/>
    </row>
    <row r="153" spans="1:90" s="514" customFormat="1">
      <c r="A153" s="511"/>
      <c r="B153" s="512"/>
      <c r="C153" s="1493"/>
      <c r="D153" s="1493"/>
      <c r="E153" s="1493"/>
      <c r="F153" s="1493"/>
      <c r="G153" s="1493"/>
      <c r="H153" s="1530"/>
      <c r="I153" s="1972"/>
      <c r="J153" s="1542"/>
      <c r="K153" s="513"/>
      <c r="L153" s="513"/>
      <c r="M153" s="513"/>
      <c r="N153" s="513"/>
      <c r="O153" s="513"/>
      <c r="P153" s="513"/>
      <c r="Q153" s="513"/>
      <c r="R153" s="513"/>
      <c r="S153" s="513"/>
      <c r="T153" s="513"/>
      <c r="U153" s="513"/>
      <c r="V153" s="513"/>
      <c r="W153" s="513"/>
      <c r="X153" s="513"/>
      <c r="Y153" s="513"/>
      <c r="Z153" s="513"/>
      <c r="AA153" s="513"/>
      <c r="AB153" s="513"/>
      <c r="AC153" s="513"/>
      <c r="AD153" s="513"/>
      <c r="AE153" s="513"/>
      <c r="AF153" s="513"/>
      <c r="AG153" s="513"/>
      <c r="AH153" s="513"/>
      <c r="AI153" s="513"/>
      <c r="AJ153" s="513"/>
      <c r="AK153" s="513"/>
      <c r="AL153" s="513"/>
      <c r="AM153" s="513"/>
      <c r="AN153" s="513"/>
      <c r="AO153" s="513"/>
      <c r="AP153" s="513"/>
      <c r="AQ153" s="513"/>
      <c r="AR153" s="513"/>
      <c r="AS153" s="513"/>
      <c r="AT153" s="513"/>
      <c r="AU153" s="513"/>
      <c r="AV153" s="513"/>
      <c r="AW153" s="513"/>
      <c r="AX153" s="513"/>
      <c r="AY153" s="513"/>
      <c r="AZ153" s="513"/>
      <c r="BA153" s="513"/>
      <c r="BB153" s="513"/>
      <c r="BC153" s="513"/>
      <c r="BD153" s="513"/>
      <c r="BE153" s="513"/>
      <c r="BF153" s="513"/>
      <c r="BG153" s="513"/>
      <c r="BH153" s="513"/>
      <c r="BI153" s="513"/>
      <c r="BJ153" s="513"/>
      <c r="BK153" s="513"/>
      <c r="BL153" s="513"/>
      <c r="BM153" s="513"/>
      <c r="BN153" s="513"/>
      <c r="BO153" s="513"/>
      <c r="BP153" s="513"/>
      <c r="BQ153" s="513"/>
      <c r="BR153" s="513"/>
      <c r="BS153" s="513"/>
      <c r="BT153" s="513"/>
      <c r="BU153" s="513"/>
      <c r="BV153" s="513"/>
      <c r="BW153" s="513"/>
      <c r="BX153" s="513"/>
      <c r="BY153" s="513"/>
      <c r="BZ153" s="513"/>
      <c r="CA153" s="513"/>
      <c r="CB153" s="513"/>
      <c r="CC153" s="1972"/>
      <c r="CD153" s="1499"/>
      <c r="CE153" s="1500"/>
      <c r="CF153" s="1501"/>
      <c r="CG153" s="1500"/>
      <c r="CH153" s="1500"/>
      <c r="CI153" s="1500"/>
      <c r="CJ153" s="1976"/>
      <c r="CK153" s="1519"/>
      <c r="CL153" s="1509"/>
    </row>
    <row r="154" spans="1:90" s="514" customFormat="1">
      <c r="A154" s="511"/>
      <c r="B154" s="512"/>
      <c r="C154" s="1493"/>
      <c r="D154" s="1493"/>
      <c r="E154" s="1493"/>
      <c r="F154" s="1493"/>
      <c r="G154" s="1493"/>
      <c r="H154" s="1530"/>
      <c r="I154" s="1972"/>
      <c r="J154" s="1542"/>
      <c r="K154" s="513"/>
      <c r="L154" s="513"/>
      <c r="M154" s="513"/>
      <c r="N154" s="513"/>
      <c r="O154" s="513"/>
      <c r="P154" s="513"/>
      <c r="Q154" s="513"/>
      <c r="R154" s="513"/>
      <c r="S154" s="513"/>
      <c r="T154" s="513"/>
      <c r="U154" s="513"/>
      <c r="V154" s="513"/>
      <c r="W154" s="513"/>
      <c r="X154" s="513"/>
      <c r="Y154" s="513"/>
      <c r="Z154" s="513"/>
      <c r="AA154" s="513"/>
      <c r="AB154" s="513"/>
      <c r="AC154" s="513"/>
      <c r="AD154" s="513"/>
      <c r="AE154" s="513"/>
      <c r="AF154" s="513"/>
      <c r="AG154" s="513"/>
      <c r="AH154" s="513"/>
      <c r="AI154" s="513"/>
      <c r="AJ154" s="513"/>
      <c r="AK154" s="513"/>
      <c r="AL154" s="513"/>
      <c r="AM154" s="513"/>
      <c r="AN154" s="513"/>
      <c r="AO154" s="513"/>
      <c r="AP154" s="513"/>
      <c r="AQ154" s="513"/>
      <c r="AR154" s="513"/>
      <c r="AS154" s="513"/>
      <c r="AT154" s="513"/>
      <c r="AU154" s="513"/>
      <c r="AV154" s="513"/>
      <c r="AW154" s="513"/>
      <c r="AX154" s="513"/>
      <c r="AY154" s="513"/>
      <c r="AZ154" s="513"/>
      <c r="BA154" s="513"/>
      <c r="BB154" s="513"/>
      <c r="BC154" s="513"/>
      <c r="BD154" s="513"/>
      <c r="BE154" s="513"/>
      <c r="BF154" s="513"/>
      <c r="BG154" s="513"/>
      <c r="BH154" s="513"/>
      <c r="BI154" s="513"/>
      <c r="BJ154" s="513"/>
      <c r="BK154" s="513"/>
      <c r="BL154" s="513"/>
      <c r="BM154" s="513"/>
      <c r="BN154" s="513"/>
      <c r="BO154" s="513"/>
      <c r="BP154" s="513"/>
      <c r="BQ154" s="513"/>
      <c r="BR154" s="513"/>
      <c r="BS154" s="513"/>
      <c r="BT154" s="513"/>
      <c r="BU154" s="513"/>
      <c r="BV154" s="513"/>
      <c r="BW154" s="513"/>
      <c r="BX154" s="513"/>
      <c r="BY154" s="513"/>
      <c r="BZ154" s="513"/>
      <c r="CA154" s="513"/>
      <c r="CB154" s="513"/>
      <c r="CC154" s="1972"/>
      <c r="CD154" s="1499"/>
      <c r="CE154" s="1500"/>
      <c r="CF154" s="1501"/>
      <c r="CG154" s="1500"/>
      <c r="CH154" s="1500"/>
      <c r="CI154" s="1500"/>
      <c r="CJ154" s="1976"/>
      <c r="CK154" s="1519"/>
      <c r="CL154" s="1509"/>
    </row>
    <row r="155" spans="1:90" s="514" customFormat="1">
      <c r="A155" s="511"/>
      <c r="B155" s="512"/>
      <c r="C155" s="1493"/>
      <c r="D155" s="1493"/>
      <c r="E155" s="1493"/>
      <c r="F155" s="1493"/>
      <c r="G155" s="1493"/>
      <c r="H155" s="1530"/>
      <c r="I155" s="1972"/>
      <c r="J155" s="1542"/>
      <c r="K155" s="513"/>
      <c r="L155" s="513"/>
      <c r="M155" s="513"/>
      <c r="N155" s="513"/>
      <c r="O155" s="513"/>
      <c r="P155" s="513"/>
      <c r="Q155" s="513"/>
      <c r="R155" s="513"/>
      <c r="S155" s="513"/>
      <c r="T155" s="513"/>
      <c r="U155" s="513"/>
      <c r="V155" s="513"/>
      <c r="W155" s="513"/>
      <c r="X155" s="513"/>
      <c r="Y155" s="513"/>
      <c r="Z155" s="513"/>
      <c r="AA155" s="513"/>
      <c r="AB155" s="513"/>
      <c r="AC155" s="513"/>
      <c r="AD155" s="513"/>
      <c r="AE155" s="513"/>
      <c r="AF155" s="513"/>
      <c r="AG155" s="513"/>
      <c r="AH155" s="513"/>
      <c r="AI155" s="513"/>
      <c r="AJ155" s="513"/>
      <c r="AK155" s="513"/>
      <c r="AL155" s="513"/>
      <c r="AM155" s="513"/>
      <c r="AN155" s="513"/>
      <c r="AO155" s="513"/>
      <c r="AP155" s="513"/>
      <c r="AQ155" s="513"/>
      <c r="AR155" s="513"/>
      <c r="AS155" s="513"/>
      <c r="AT155" s="513"/>
      <c r="AU155" s="513"/>
      <c r="AV155" s="513"/>
      <c r="AW155" s="513"/>
      <c r="AX155" s="513"/>
      <c r="AY155" s="513"/>
      <c r="AZ155" s="513"/>
      <c r="BA155" s="513"/>
      <c r="BB155" s="513"/>
      <c r="BC155" s="513"/>
      <c r="BD155" s="513"/>
      <c r="BE155" s="513"/>
      <c r="BF155" s="513"/>
      <c r="BG155" s="513"/>
      <c r="BH155" s="513"/>
      <c r="BI155" s="513"/>
      <c r="BJ155" s="513"/>
      <c r="BK155" s="513"/>
      <c r="BL155" s="513"/>
      <c r="BM155" s="513"/>
      <c r="BN155" s="513"/>
      <c r="BO155" s="513"/>
      <c r="BP155" s="513"/>
      <c r="BQ155" s="513"/>
      <c r="BR155" s="513"/>
      <c r="BS155" s="513"/>
      <c r="BT155" s="513"/>
      <c r="BU155" s="513"/>
      <c r="BV155" s="513"/>
      <c r="BW155" s="513"/>
      <c r="BX155" s="513"/>
      <c r="BY155" s="513"/>
      <c r="BZ155" s="513"/>
      <c r="CA155" s="513"/>
      <c r="CB155" s="513"/>
      <c r="CC155" s="1972"/>
      <c r="CD155" s="1499"/>
      <c r="CE155" s="1500"/>
      <c r="CF155" s="1501"/>
      <c r="CG155" s="1500"/>
      <c r="CH155" s="1500"/>
      <c r="CI155" s="1500"/>
      <c r="CJ155" s="1976"/>
      <c r="CK155" s="1519"/>
      <c r="CL155" s="1509"/>
    </row>
    <row r="156" spans="1:90" s="514" customFormat="1">
      <c r="A156" s="511"/>
      <c r="B156" s="512"/>
      <c r="C156" s="1493"/>
      <c r="D156" s="1493"/>
      <c r="E156" s="1493"/>
      <c r="F156" s="1493"/>
      <c r="G156" s="1493"/>
      <c r="H156" s="1530"/>
      <c r="I156" s="1972"/>
      <c r="J156" s="1542"/>
      <c r="K156" s="513"/>
      <c r="L156" s="513"/>
      <c r="M156" s="513"/>
      <c r="N156" s="513"/>
      <c r="O156" s="513"/>
      <c r="P156" s="513"/>
      <c r="Q156" s="513"/>
      <c r="R156" s="513"/>
      <c r="S156" s="513"/>
      <c r="T156" s="513"/>
      <c r="U156" s="513"/>
      <c r="V156" s="513"/>
      <c r="W156" s="513"/>
      <c r="X156" s="513"/>
      <c r="Y156" s="513"/>
      <c r="Z156" s="513"/>
      <c r="AA156" s="513"/>
      <c r="AB156" s="513"/>
      <c r="AC156" s="513"/>
      <c r="AD156" s="513"/>
      <c r="AE156" s="513"/>
      <c r="AF156" s="513"/>
      <c r="AG156" s="513"/>
      <c r="AH156" s="513"/>
      <c r="AI156" s="513"/>
      <c r="AJ156" s="513"/>
      <c r="AK156" s="513"/>
      <c r="AL156" s="513"/>
      <c r="AM156" s="513"/>
      <c r="AN156" s="513"/>
      <c r="AO156" s="513"/>
      <c r="AP156" s="513"/>
      <c r="AQ156" s="513"/>
      <c r="AR156" s="513"/>
      <c r="AS156" s="513"/>
      <c r="AT156" s="513"/>
      <c r="AU156" s="513"/>
      <c r="AV156" s="513"/>
      <c r="AW156" s="513"/>
      <c r="AX156" s="513"/>
      <c r="AY156" s="513"/>
      <c r="AZ156" s="513"/>
      <c r="BA156" s="513"/>
      <c r="BB156" s="513"/>
      <c r="BC156" s="513"/>
      <c r="BD156" s="513"/>
      <c r="BE156" s="513"/>
      <c r="BF156" s="513"/>
      <c r="BG156" s="513"/>
      <c r="BH156" s="513"/>
      <c r="BI156" s="513"/>
      <c r="BJ156" s="513"/>
      <c r="BK156" s="513"/>
      <c r="BL156" s="513"/>
      <c r="BM156" s="513"/>
      <c r="BN156" s="513"/>
      <c r="BO156" s="513"/>
      <c r="BP156" s="513"/>
      <c r="BQ156" s="513"/>
      <c r="BR156" s="513"/>
      <c r="BS156" s="513"/>
      <c r="BT156" s="513"/>
      <c r="BU156" s="513"/>
      <c r="BV156" s="513"/>
      <c r="BW156" s="513"/>
      <c r="BX156" s="513"/>
      <c r="BY156" s="513"/>
      <c r="BZ156" s="513"/>
      <c r="CA156" s="513"/>
      <c r="CB156" s="513"/>
      <c r="CC156" s="1972"/>
      <c r="CD156" s="1499"/>
      <c r="CE156" s="1500"/>
      <c r="CF156" s="1501"/>
      <c r="CG156" s="1500"/>
      <c r="CH156" s="1500"/>
      <c r="CI156" s="1500"/>
      <c r="CJ156" s="1976"/>
      <c r="CK156" s="1519"/>
      <c r="CL156" s="1509"/>
    </row>
    <row r="157" spans="1:90" s="514" customFormat="1">
      <c r="A157" s="511"/>
      <c r="B157" s="512"/>
      <c r="C157" s="1493"/>
      <c r="D157" s="1493"/>
      <c r="E157" s="1493"/>
      <c r="F157" s="1493"/>
      <c r="G157" s="1493"/>
      <c r="H157" s="1530"/>
      <c r="I157" s="1972"/>
      <c r="J157" s="1542"/>
      <c r="K157" s="513"/>
      <c r="L157" s="513"/>
      <c r="M157" s="513"/>
      <c r="N157" s="513"/>
      <c r="O157" s="513"/>
      <c r="P157" s="513"/>
      <c r="Q157" s="513"/>
      <c r="R157" s="513"/>
      <c r="S157" s="513"/>
      <c r="T157" s="513"/>
      <c r="U157" s="513"/>
      <c r="V157" s="513"/>
      <c r="W157" s="513"/>
      <c r="X157" s="513"/>
      <c r="Y157" s="513"/>
      <c r="Z157" s="513"/>
      <c r="AA157" s="513"/>
      <c r="AB157" s="513"/>
      <c r="AC157" s="513"/>
      <c r="AD157" s="513"/>
      <c r="AE157" s="513"/>
      <c r="AF157" s="513"/>
      <c r="AG157" s="513"/>
      <c r="AH157" s="513"/>
      <c r="AI157" s="513"/>
      <c r="AJ157" s="513"/>
      <c r="AK157" s="513"/>
      <c r="AL157" s="513"/>
      <c r="AM157" s="513"/>
      <c r="AN157" s="513"/>
      <c r="AO157" s="513"/>
      <c r="AP157" s="513"/>
      <c r="AQ157" s="513"/>
      <c r="AR157" s="513"/>
      <c r="AS157" s="513"/>
      <c r="AT157" s="513"/>
      <c r="AU157" s="513"/>
      <c r="AV157" s="513"/>
      <c r="AW157" s="513"/>
      <c r="AX157" s="513"/>
      <c r="AY157" s="513"/>
      <c r="AZ157" s="513"/>
      <c r="BA157" s="513"/>
      <c r="BB157" s="513"/>
      <c r="BC157" s="513"/>
      <c r="BD157" s="513"/>
      <c r="BE157" s="513"/>
      <c r="BF157" s="513"/>
      <c r="BG157" s="513"/>
      <c r="BH157" s="513"/>
      <c r="BI157" s="513"/>
      <c r="BJ157" s="513"/>
      <c r="BK157" s="513"/>
      <c r="BL157" s="513"/>
      <c r="BM157" s="513"/>
      <c r="BN157" s="513"/>
      <c r="BO157" s="513"/>
      <c r="BP157" s="513"/>
      <c r="BQ157" s="513"/>
      <c r="BR157" s="513"/>
      <c r="BS157" s="513"/>
      <c r="BT157" s="513"/>
      <c r="BU157" s="513"/>
      <c r="BV157" s="513"/>
      <c r="BW157" s="513"/>
      <c r="BX157" s="513"/>
      <c r="BY157" s="513"/>
      <c r="BZ157" s="513"/>
      <c r="CA157" s="513"/>
      <c r="CB157" s="513"/>
      <c r="CC157" s="1972"/>
      <c r="CD157" s="1499"/>
      <c r="CE157" s="1500"/>
      <c r="CF157" s="1501"/>
      <c r="CG157" s="1500"/>
      <c r="CH157" s="1500"/>
      <c r="CI157" s="1500"/>
      <c r="CJ157" s="1976"/>
      <c r="CK157" s="1519"/>
      <c r="CL157" s="1509"/>
    </row>
    <row r="158" spans="1:90" s="514" customFormat="1">
      <c r="A158" s="511"/>
      <c r="B158" s="512"/>
      <c r="C158" s="1493"/>
      <c r="D158" s="1493"/>
      <c r="E158" s="1493"/>
      <c r="F158" s="1493"/>
      <c r="G158" s="1493"/>
      <c r="H158" s="1530"/>
      <c r="I158" s="1972"/>
      <c r="J158" s="1542"/>
      <c r="K158" s="513"/>
      <c r="L158" s="513"/>
      <c r="M158" s="513"/>
      <c r="N158" s="513"/>
      <c r="O158" s="513"/>
      <c r="P158" s="513"/>
      <c r="Q158" s="513"/>
      <c r="R158" s="513"/>
      <c r="S158" s="513"/>
      <c r="T158" s="513"/>
      <c r="U158" s="513"/>
      <c r="V158" s="513"/>
      <c r="W158" s="513"/>
      <c r="X158" s="513"/>
      <c r="Y158" s="513"/>
      <c r="Z158" s="513"/>
      <c r="AA158" s="513"/>
      <c r="AB158" s="513"/>
      <c r="AC158" s="513"/>
      <c r="AD158" s="513"/>
      <c r="AE158" s="513"/>
      <c r="AF158" s="513"/>
      <c r="AG158" s="513"/>
      <c r="AH158" s="513"/>
      <c r="AI158" s="513"/>
      <c r="AJ158" s="513"/>
      <c r="AK158" s="513"/>
      <c r="AL158" s="513"/>
      <c r="AM158" s="513"/>
      <c r="AN158" s="513"/>
      <c r="AO158" s="513"/>
      <c r="AP158" s="513"/>
      <c r="AQ158" s="513"/>
      <c r="AR158" s="513"/>
      <c r="AS158" s="513"/>
      <c r="AT158" s="513"/>
      <c r="AU158" s="513"/>
      <c r="AV158" s="513"/>
      <c r="AW158" s="513"/>
      <c r="AX158" s="513"/>
      <c r="AY158" s="513"/>
      <c r="AZ158" s="513"/>
      <c r="BA158" s="513"/>
      <c r="BB158" s="513"/>
      <c r="BC158" s="513"/>
      <c r="BD158" s="513"/>
      <c r="BE158" s="513"/>
      <c r="BF158" s="513"/>
      <c r="BG158" s="513"/>
      <c r="BH158" s="513"/>
      <c r="BI158" s="513"/>
      <c r="BJ158" s="513"/>
      <c r="BK158" s="513"/>
      <c r="BL158" s="513"/>
      <c r="BM158" s="513"/>
      <c r="BN158" s="513"/>
      <c r="BO158" s="513"/>
      <c r="BP158" s="513"/>
      <c r="BQ158" s="513"/>
      <c r="BR158" s="513"/>
      <c r="BS158" s="513"/>
      <c r="BT158" s="513"/>
      <c r="BU158" s="513"/>
      <c r="BV158" s="513"/>
      <c r="BW158" s="513"/>
      <c r="BX158" s="513"/>
      <c r="BY158" s="513"/>
      <c r="BZ158" s="513"/>
      <c r="CA158" s="513"/>
      <c r="CB158" s="513"/>
      <c r="CC158" s="1972"/>
      <c r="CD158" s="1499"/>
      <c r="CE158" s="1500"/>
      <c r="CF158" s="1501"/>
      <c r="CG158" s="1500"/>
      <c r="CH158" s="1500"/>
      <c r="CI158" s="1500"/>
      <c r="CJ158" s="1976"/>
      <c r="CK158" s="1519"/>
      <c r="CL158" s="1509"/>
    </row>
    <row r="159" spans="1:90" s="514" customFormat="1">
      <c r="A159" s="511"/>
      <c r="B159" s="512"/>
      <c r="C159" s="1493"/>
      <c r="D159" s="1493"/>
      <c r="E159" s="1493"/>
      <c r="F159" s="1493"/>
      <c r="G159" s="1493"/>
      <c r="H159" s="1530"/>
      <c r="I159" s="1972"/>
      <c r="J159" s="1542"/>
      <c r="K159" s="513"/>
      <c r="L159" s="513"/>
      <c r="M159" s="513"/>
      <c r="N159" s="513"/>
      <c r="O159" s="513"/>
      <c r="P159" s="513"/>
      <c r="Q159" s="513"/>
      <c r="R159" s="513"/>
      <c r="S159" s="513"/>
      <c r="T159" s="513"/>
      <c r="U159" s="513"/>
      <c r="V159" s="513"/>
      <c r="W159" s="513"/>
      <c r="X159" s="513"/>
      <c r="Y159" s="513"/>
      <c r="Z159" s="513"/>
      <c r="AA159" s="513"/>
      <c r="AB159" s="513"/>
      <c r="AC159" s="513"/>
      <c r="AD159" s="513"/>
      <c r="AE159" s="513"/>
      <c r="AF159" s="513"/>
      <c r="AG159" s="513"/>
      <c r="AH159" s="513"/>
      <c r="AI159" s="513"/>
      <c r="AJ159" s="513"/>
      <c r="AK159" s="513"/>
      <c r="AL159" s="513"/>
      <c r="AM159" s="513"/>
      <c r="AN159" s="513"/>
      <c r="AO159" s="513"/>
      <c r="AP159" s="513"/>
      <c r="AQ159" s="513"/>
      <c r="AR159" s="513"/>
      <c r="AS159" s="513"/>
      <c r="AT159" s="513"/>
      <c r="AU159" s="513"/>
      <c r="AV159" s="513"/>
      <c r="AW159" s="513"/>
      <c r="AX159" s="513"/>
      <c r="AY159" s="513"/>
      <c r="AZ159" s="513"/>
      <c r="BA159" s="513"/>
      <c r="BB159" s="513"/>
      <c r="BC159" s="513"/>
      <c r="BD159" s="513"/>
      <c r="BE159" s="513"/>
      <c r="BF159" s="513"/>
      <c r="BG159" s="513"/>
      <c r="BH159" s="513"/>
      <c r="BI159" s="513"/>
      <c r="BJ159" s="513"/>
      <c r="BK159" s="513"/>
      <c r="BL159" s="513"/>
      <c r="BM159" s="513"/>
      <c r="BN159" s="513"/>
      <c r="BO159" s="513"/>
      <c r="BP159" s="513"/>
      <c r="BQ159" s="513"/>
      <c r="BR159" s="513"/>
      <c r="BS159" s="513"/>
      <c r="BT159" s="513"/>
      <c r="BU159" s="513"/>
      <c r="BV159" s="513"/>
      <c r="BW159" s="513"/>
      <c r="BX159" s="513"/>
      <c r="BY159" s="513"/>
      <c r="BZ159" s="513"/>
      <c r="CA159" s="513"/>
      <c r="CB159" s="513"/>
      <c r="CC159" s="1972"/>
      <c r="CD159" s="1499"/>
      <c r="CE159" s="1500"/>
      <c r="CF159" s="1501"/>
      <c r="CG159" s="1500"/>
      <c r="CH159" s="1500"/>
      <c r="CI159" s="1500"/>
      <c r="CJ159" s="1976"/>
      <c r="CK159" s="1519"/>
      <c r="CL159" s="1509"/>
    </row>
    <row r="160" spans="1:90" s="514" customFormat="1">
      <c r="A160" s="511"/>
      <c r="B160" s="512"/>
      <c r="C160" s="1493"/>
      <c r="D160" s="1493"/>
      <c r="E160" s="1493"/>
      <c r="F160" s="1493"/>
      <c r="G160" s="1493"/>
      <c r="H160" s="1530"/>
      <c r="I160" s="1972"/>
      <c r="J160" s="1542"/>
      <c r="K160" s="513"/>
      <c r="L160" s="513"/>
      <c r="M160" s="513"/>
      <c r="N160" s="513"/>
      <c r="O160" s="513"/>
      <c r="P160" s="513"/>
      <c r="Q160" s="513"/>
      <c r="R160" s="513"/>
      <c r="S160" s="513"/>
      <c r="T160" s="513"/>
      <c r="U160" s="513"/>
      <c r="V160" s="513"/>
      <c r="W160" s="513"/>
      <c r="X160" s="513"/>
      <c r="Y160" s="513"/>
      <c r="Z160" s="513"/>
      <c r="AA160" s="513"/>
      <c r="AB160" s="513"/>
      <c r="AC160" s="513"/>
      <c r="AD160" s="513"/>
      <c r="AE160" s="513"/>
      <c r="AF160" s="513"/>
      <c r="AG160" s="513"/>
      <c r="AH160" s="513"/>
      <c r="AI160" s="513"/>
      <c r="AJ160" s="513"/>
      <c r="AK160" s="513"/>
      <c r="AL160" s="513"/>
      <c r="AM160" s="513"/>
      <c r="AN160" s="513"/>
      <c r="AO160" s="513"/>
      <c r="AP160" s="513"/>
      <c r="AQ160" s="513"/>
      <c r="AR160" s="513"/>
      <c r="AS160" s="513"/>
      <c r="AT160" s="513"/>
      <c r="AU160" s="513"/>
      <c r="AV160" s="513"/>
      <c r="AW160" s="513"/>
      <c r="AX160" s="513"/>
      <c r="AY160" s="513"/>
      <c r="AZ160" s="513"/>
      <c r="BA160" s="513"/>
      <c r="BB160" s="513"/>
      <c r="BC160" s="513"/>
      <c r="BD160" s="513"/>
      <c r="BE160" s="513"/>
      <c r="BF160" s="513"/>
      <c r="BG160" s="513"/>
      <c r="BH160" s="513"/>
      <c r="BI160" s="513"/>
      <c r="BJ160" s="513"/>
      <c r="BK160" s="513"/>
      <c r="BL160" s="513"/>
      <c r="BM160" s="513"/>
      <c r="BN160" s="513"/>
      <c r="BO160" s="513"/>
      <c r="BP160" s="513"/>
      <c r="BQ160" s="513"/>
      <c r="BR160" s="513"/>
      <c r="BS160" s="513"/>
      <c r="BT160" s="513"/>
      <c r="BU160" s="513"/>
      <c r="BV160" s="513"/>
      <c r="BW160" s="513"/>
      <c r="BX160" s="513"/>
      <c r="BY160" s="513"/>
      <c r="BZ160" s="513"/>
      <c r="CA160" s="513"/>
      <c r="CB160" s="513"/>
      <c r="CC160" s="1972"/>
      <c r="CD160" s="1499"/>
      <c r="CE160" s="1500"/>
      <c r="CF160" s="1501"/>
      <c r="CG160" s="1500"/>
      <c r="CH160" s="1500"/>
      <c r="CI160" s="1500"/>
      <c r="CJ160" s="1976"/>
      <c r="CK160" s="1519"/>
      <c r="CL160" s="1509"/>
    </row>
    <row r="161" spans="1:90" s="514" customFormat="1">
      <c r="A161" s="511"/>
      <c r="B161" s="512"/>
      <c r="C161" s="1493"/>
      <c r="D161" s="1493"/>
      <c r="E161" s="1493"/>
      <c r="F161" s="1493"/>
      <c r="G161" s="1493"/>
      <c r="H161" s="1530"/>
      <c r="I161" s="1972"/>
      <c r="J161" s="1542"/>
      <c r="K161" s="513"/>
      <c r="L161" s="513"/>
      <c r="M161" s="513"/>
      <c r="N161" s="513"/>
      <c r="O161" s="513"/>
      <c r="P161" s="513"/>
      <c r="Q161" s="513"/>
      <c r="R161" s="513"/>
      <c r="S161" s="513"/>
      <c r="T161" s="513"/>
      <c r="U161" s="513"/>
      <c r="V161" s="513"/>
      <c r="W161" s="513"/>
      <c r="X161" s="513"/>
      <c r="Y161" s="513"/>
      <c r="Z161" s="513"/>
      <c r="AA161" s="513"/>
      <c r="AB161" s="513"/>
      <c r="AC161" s="513"/>
      <c r="AD161" s="513"/>
      <c r="AE161" s="513"/>
      <c r="AF161" s="513"/>
      <c r="AG161" s="513"/>
      <c r="AH161" s="513"/>
      <c r="AI161" s="513"/>
      <c r="AJ161" s="513"/>
      <c r="AK161" s="513"/>
      <c r="AL161" s="513"/>
      <c r="AM161" s="513"/>
      <c r="AN161" s="513"/>
      <c r="AO161" s="513"/>
      <c r="AP161" s="513"/>
      <c r="AQ161" s="513"/>
      <c r="AR161" s="513"/>
      <c r="AS161" s="513"/>
      <c r="AT161" s="513"/>
      <c r="AU161" s="513"/>
      <c r="AV161" s="513"/>
      <c r="AW161" s="513"/>
      <c r="AX161" s="513"/>
      <c r="AY161" s="513"/>
      <c r="AZ161" s="513"/>
      <c r="BA161" s="513"/>
      <c r="BB161" s="513"/>
      <c r="BC161" s="513"/>
      <c r="BD161" s="513"/>
      <c r="BE161" s="513"/>
      <c r="BF161" s="513"/>
      <c r="BG161" s="513"/>
      <c r="BH161" s="513"/>
      <c r="BI161" s="513"/>
      <c r="BJ161" s="513"/>
      <c r="BK161" s="513"/>
      <c r="BL161" s="513"/>
      <c r="BM161" s="513"/>
      <c r="BN161" s="513"/>
      <c r="BO161" s="513"/>
      <c r="BP161" s="513"/>
      <c r="BQ161" s="513"/>
      <c r="BR161" s="513"/>
      <c r="BS161" s="513"/>
      <c r="BT161" s="513"/>
      <c r="BU161" s="513"/>
      <c r="BV161" s="513"/>
      <c r="BW161" s="513"/>
      <c r="BX161" s="513"/>
      <c r="BY161" s="513"/>
      <c r="BZ161" s="513"/>
      <c r="CA161" s="513"/>
      <c r="CB161" s="513"/>
      <c r="CC161" s="1972"/>
      <c r="CD161" s="1499"/>
      <c r="CE161" s="1500"/>
      <c r="CF161" s="1501"/>
      <c r="CG161" s="1500"/>
      <c r="CH161" s="1500"/>
      <c r="CI161" s="1500"/>
      <c r="CJ161" s="1976"/>
      <c r="CK161" s="1519"/>
      <c r="CL161" s="1509"/>
    </row>
    <row r="162" spans="1:90" s="514" customFormat="1">
      <c r="A162" s="511"/>
      <c r="B162" s="512"/>
      <c r="C162" s="1493"/>
      <c r="D162" s="1493"/>
      <c r="E162" s="1493"/>
      <c r="F162" s="1493"/>
      <c r="G162" s="1493"/>
      <c r="H162" s="1530"/>
      <c r="I162" s="1972"/>
      <c r="J162" s="1542"/>
      <c r="K162" s="513"/>
      <c r="L162" s="513"/>
      <c r="M162" s="513"/>
      <c r="N162" s="513"/>
      <c r="O162" s="513"/>
      <c r="P162" s="513"/>
      <c r="Q162" s="513"/>
      <c r="R162" s="513"/>
      <c r="S162" s="513"/>
      <c r="T162" s="513"/>
      <c r="U162" s="513"/>
      <c r="V162" s="513"/>
      <c r="W162" s="513"/>
      <c r="X162" s="513"/>
      <c r="Y162" s="513"/>
      <c r="Z162" s="513"/>
      <c r="AA162" s="513"/>
      <c r="AB162" s="513"/>
      <c r="AC162" s="513"/>
      <c r="AD162" s="513"/>
      <c r="AE162" s="513"/>
      <c r="AF162" s="513"/>
      <c r="AG162" s="513"/>
      <c r="AH162" s="513"/>
      <c r="AI162" s="513"/>
      <c r="AJ162" s="513"/>
      <c r="AK162" s="513"/>
      <c r="AL162" s="513"/>
      <c r="AM162" s="513"/>
      <c r="AN162" s="513"/>
      <c r="AO162" s="513"/>
      <c r="AP162" s="513"/>
      <c r="AQ162" s="513"/>
      <c r="AR162" s="513"/>
      <c r="AS162" s="513"/>
      <c r="AT162" s="513"/>
      <c r="AU162" s="513"/>
      <c r="AV162" s="513"/>
      <c r="AW162" s="513"/>
      <c r="AX162" s="513"/>
      <c r="AY162" s="513"/>
      <c r="AZ162" s="513"/>
      <c r="BA162" s="513"/>
      <c r="BB162" s="513"/>
      <c r="BC162" s="513"/>
      <c r="BD162" s="513"/>
      <c r="BE162" s="513"/>
      <c r="BF162" s="513"/>
      <c r="BG162" s="513"/>
      <c r="BH162" s="513"/>
      <c r="BI162" s="513"/>
      <c r="BJ162" s="513"/>
      <c r="BK162" s="513"/>
      <c r="BL162" s="513"/>
      <c r="BM162" s="513"/>
      <c r="BN162" s="513"/>
      <c r="BO162" s="513"/>
      <c r="BP162" s="513"/>
      <c r="BQ162" s="513"/>
      <c r="BR162" s="513"/>
      <c r="BS162" s="513"/>
      <c r="BT162" s="513"/>
      <c r="BU162" s="513"/>
      <c r="BV162" s="513"/>
      <c r="BW162" s="513"/>
      <c r="BX162" s="513"/>
      <c r="BY162" s="513"/>
      <c r="BZ162" s="513"/>
      <c r="CA162" s="513"/>
      <c r="CB162" s="513"/>
      <c r="CC162" s="1972"/>
      <c r="CD162" s="1499"/>
      <c r="CE162" s="1500"/>
      <c r="CF162" s="1501"/>
      <c r="CG162" s="1500"/>
      <c r="CH162" s="1500"/>
      <c r="CI162" s="1500"/>
      <c r="CJ162" s="1976"/>
      <c r="CK162" s="1519"/>
      <c r="CL162" s="1509"/>
    </row>
    <row r="163" spans="1:90" s="514" customFormat="1">
      <c r="A163" s="511"/>
      <c r="B163" s="512"/>
      <c r="C163" s="1493"/>
      <c r="D163" s="1493"/>
      <c r="E163" s="1493"/>
      <c r="F163" s="1493"/>
      <c r="G163" s="1493"/>
      <c r="H163" s="1530"/>
      <c r="I163" s="1972"/>
      <c r="J163" s="1542"/>
      <c r="K163" s="513"/>
      <c r="L163" s="513"/>
      <c r="M163" s="513"/>
      <c r="N163" s="513"/>
      <c r="O163" s="513"/>
      <c r="P163" s="513"/>
      <c r="Q163" s="513"/>
      <c r="R163" s="513"/>
      <c r="S163" s="513"/>
      <c r="T163" s="513"/>
      <c r="U163" s="513"/>
      <c r="V163" s="513"/>
      <c r="W163" s="513"/>
      <c r="X163" s="513"/>
      <c r="Y163" s="513"/>
      <c r="Z163" s="513"/>
      <c r="AA163" s="513"/>
      <c r="AB163" s="513"/>
      <c r="AC163" s="513"/>
      <c r="AD163" s="513"/>
      <c r="AE163" s="513"/>
      <c r="AF163" s="513"/>
      <c r="AG163" s="513"/>
      <c r="AH163" s="513"/>
      <c r="AI163" s="513"/>
      <c r="AJ163" s="513"/>
      <c r="AK163" s="513"/>
      <c r="AL163" s="513"/>
      <c r="AM163" s="513"/>
      <c r="AN163" s="513"/>
      <c r="AO163" s="513"/>
      <c r="AP163" s="513"/>
      <c r="AQ163" s="513"/>
      <c r="AR163" s="513"/>
      <c r="AS163" s="513"/>
      <c r="AT163" s="513"/>
      <c r="AU163" s="513"/>
      <c r="AV163" s="513"/>
      <c r="AW163" s="513"/>
      <c r="AX163" s="513"/>
      <c r="AY163" s="513"/>
      <c r="AZ163" s="513"/>
      <c r="BA163" s="513"/>
      <c r="BB163" s="513"/>
      <c r="BC163" s="513"/>
      <c r="BD163" s="513"/>
      <c r="BE163" s="513"/>
      <c r="BF163" s="513"/>
      <c r="BG163" s="513"/>
      <c r="BH163" s="513"/>
      <c r="BI163" s="513"/>
      <c r="BJ163" s="513"/>
      <c r="BK163" s="513"/>
      <c r="BL163" s="513"/>
      <c r="BM163" s="513"/>
      <c r="BN163" s="513"/>
      <c r="BO163" s="513"/>
      <c r="BP163" s="513"/>
      <c r="BQ163" s="513"/>
      <c r="BR163" s="513"/>
      <c r="BS163" s="513"/>
      <c r="BT163" s="513"/>
      <c r="BU163" s="513"/>
      <c r="BV163" s="513"/>
      <c r="BW163" s="513"/>
      <c r="BX163" s="513"/>
      <c r="BY163" s="513"/>
      <c r="BZ163" s="513"/>
      <c r="CA163" s="513"/>
      <c r="CB163" s="513"/>
      <c r="CC163" s="1972"/>
      <c r="CD163" s="1499"/>
      <c r="CE163" s="1500"/>
      <c r="CF163" s="1501"/>
      <c r="CG163" s="1500"/>
      <c r="CH163" s="1500"/>
      <c r="CI163" s="1500"/>
      <c r="CJ163" s="1976"/>
      <c r="CK163" s="1519"/>
      <c r="CL163" s="1509"/>
    </row>
    <row r="164" spans="1:90" s="514" customFormat="1">
      <c r="A164" s="511"/>
      <c r="B164" s="512"/>
      <c r="C164" s="1493"/>
      <c r="D164" s="1493"/>
      <c r="E164" s="1493"/>
      <c r="F164" s="1493"/>
      <c r="G164" s="1493"/>
      <c r="H164" s="1530"/>
      <c r="I164" s="1972"/>
      <c r="J164" s="1542"/>
      <c r="K164" s="513"/>
      <c r="L164" s="513"/>
      <c r="M164" s="513"/>
      <c r="N164" s="513"/>
      <c r="O164" s="513"/>
      <c r="P164" s="513"/>
      <c r="Q164" s="513"/>
      <c r="R164" s="513"/>
      <c r="S164" s="513"/>
      <c r="T164" s="513"/>
      <c r="U164" s="513"/>
      <c r="V164" s="513"/>
      <c r="W164" s="513"/>
      <c r="X164" s="513"/>
      <c r="Y164" s="513"/>
      <c r="Z164" s="513"/>
      <c r="AA164" s="513"/>
      <c r="AB164" s="513"/>
      <c r="AC164" s="513"/>
      <c r="AD164" s="513"/>
      <c r="AE164" s="513"/>
      <c r="AF164" s="513"/>
      <c r="AG164" s="513"/>
      <c r="AH164" s="513"/>
      <c r="AI164" s="513"/>
      <c r="AJ164" s="513"/>
      <c r="AK164" s="513"/>
      <c r="AL164" s="513"/>
      <c r="AM164" s="513"/>
      <c r="AN164" s="513"/>
      <c r="AO164" s="513"/>
      <c r="AP164" s="513"/>
      <c r="AQ164" s="513"/>
      <c r="AR164" s="513"/>
      <c r="AS164" s="513"/>
      <c r="AT164" s="513"/>
      <c r="AU164" s="513"/>
      <c r="AV164" s="513"/>
      <c r="AW164" s="513"/>
      <c r="AX164" s="513"/>
      <c r="AY164" s="513"/>
      <c r="AZ164" s="513"/>
      <c r="BA164" s="513"/>
      <c r="BB164" s="513"/>
      <c r="BC164" s="513"/>
      <c r="BD164" s="513"/>
      <c r="BE164" s="513"/>
      <c r="BF164" s="513"/>
      <c r="BG164" s="513"/>
      <c r="BH164" s="513"/>
      <c r="BI164" s="513"/>
      <c r="BJ164" s="513"/>
      <c r="BK164" s="513"/>
      <c r="BL164" s="513"/>
      <c r="BM164" s="513"/>
      <c r="BN164" s="513"/>
      <c r="BO164" s="513"/>
      <c r="BP164" s="513"/>
      <c r="BQ164" s="513"/>
      <c r="BR164" s="513"/>
      <c r="BS164" s="513"/>
      <c r="BT164" s="513"/>
      <c r="BU164" s="513"/>
      <c r="BV164" s="513"/>
      <c r="BW164" s="513"/>
      <c r="BX164" s="513"/>
      <c r="BY164" s="513"/>
      <c r="BZ164" s="513"/>
      <c r="CA164" s="513"/>
      <c r="CB164" s="513"/>
      <c r="CC164" s="1972"/>
      <c r="CD164" s="1499"/>
      <c r="CE164" s="1500"/>
      <c r="CF164" s="1501"/>
      <c r="CG164" s="1500"/>
      <c r="CH164" s="1500"/>
      <c r="CI164" s="1500"/>
      <c r="CJ164" s="1976"/>
      <c r="CK164" s="1519"/>
      <c r="CL164" s="1509"/>
    </row>
    <row r="165" spans="1:90" s="514" customFormat="1">
      <c r="A165" s="511"/>
      <c r="B165" s="512"/>
      <c r="C165" s="1493"/>
      <c r="D165" s="1493"/>
      <c r="E165" s="1493"/>
      <c r="F165" s="1493"/>
      <c r="G165" s="1493"/>
      <c r="H165" s="1530"/>
      <c r="I165" s="1972"/>
      <c r="J165" s="1542"/>
      <c r="K165" s="513"/>
      <c r="L165" s="513"/>
      <c r="M165" s="513"/>
      <c r="N165" s="513"/>
      <c r="O165" s="513"/>
      <c r="P165" s="513"/>
      <c r="Q165" s="513"/>
      <c r="R165" s="513"/>
      <c r="S165" s="513"/>
      <c r="T165" s="513"/>
      <c r="U165" s="513"/>
      <c r="V165" s="513"/>
      <c r="W165" s="513"/>
      <c r="X165" s="513"/>
      <c r="Y165" s="513"/>
      <c r="Z165" s="513"/>
      <c r="AA165" s="513"/>
      <c r="AB165" s="513"/>
      <c r="AC165" s="513"/>
      <c r="AD165" s="513"/>
      <c r="AE165" s="513"/>
      <c r="AF165" s="513"/>
      <c r="AG165" s="513"/>
      <c r="AH165" s="513"/>
      <c r="AI165" s="513"/>
      <c r="AJ165" s="513"/>
      <c r="AK165" s="513"/>
      <c r="AL165" s="513"/>
      <c r="AM165" s="513"/>
      <c r="AN165" s="513"/>
      <c r="AO165" s="513"/>
      <c r="AP165" s="513"/>
      <c r="AQ165" s="513"/>
      <c r="AR165" s="513"/>
      <c r="AS165" s="513"/>
      <c r="AT165" s="513"/>
      <c r="AU165" s="513"/>
      <c r="AV165" s="513"/>
      <c r="AW165" s="513"/>
      <c r="AX165" s="513"/>
      <c r="AY165" s="513"/>
      <c r="AZ165" s="513"/>
      <c r="BA165" s="513"/>
      <c r="BB165" s="513"/>
      <c r="BC165" s="513"/>
      <c r="BD165" s="513"/>
      <c r="BE165" s="513"/>
      <c r="BF165" s="513"/>
      <c r="BG165" s="513"/>
      <c r="BH165" s="513"/>
      <c r="BI165" s="513"/>
      <c r="BJ165" s="513"/>
      <c r="BK165" s="513"/>
      <c r="BL165" s="513"/>
      <c r="BM165" s="513"/>
      <c r="BN165" s="513"/>
      <c r="BO165" s="513"/>
      <c r="BP165" s="513"/>
      <c r="BQ165" s="513"/>
      <c r="BR165" s="513"/>
      <c r="BS165" s="513"/>
      <c r="BT165" s="513"/>
      <c r="BU165" s="513"/>
      <c r="BV165" s="513"/>
      <c r="BW165" s="513"/>
      <c r="BX165" s="513"/>
      <c r="BY165" s="513"/>
      <c r="BZ165" s="513"/>
      <c r="CA165" s="513"/>
      <c r="CB165" s="513"/>
      <c r="CC165" s="1972"/>
      <c r="CD165" s="1499"/>
      <c r="CE165" s="1500"/>
      <c r="CF165" s="1501"/>
      <c r="CG165" s="1500"/>
      <c r="CH165" s="1500"/>
      <c r="CI165" s="1500"/>
      <c r="CJ165" s="1976"/>
      <c r="CK165" s="1519"/>
      <c r="CL165" s="1509"/>
    </row>
    <row r="166" spans="1:90" s="514" customFormat="1">
      <c r="A166" s="511"/>
      <c r="B166" s="512"/>
      <c r="C166" s="1493"/>
      <c r="D166" s="1493"/>
      <c r="E166" s="1493"/>
      <c r="F166" s="1493"/>
      <c r="G166" s="1493"/>
      <c r="H166" s="1530"/>
      <c r="I166" s="1972"/>
      <c r="J166" s="1542"/>
      <c r="K166" s="513"/>
      <c r="L166" s="513"/>
      <c r="M166" s="513"/>
      <c r="N166" s="513"/>
      <c r="O166" s="513"/>
      <c r="P166" s="513"/>
      <c r="Q166" s="513"/>
      <c r="R166" s="513"/>
      <c r="S166" s="513"/>
      <c r="T166" s="513"/>
      <c r="U166" s="513"/>
      <c r="V166" s="513"/>
      <c r="W166" s="513"/>
      <c r="X166" s="513"/>
      <c r="Y166" s="513"/>
      <c r="Z166" s="513"/>
      <c r="AA166" s="513"/>
      <c r="AB166" s="513"/>
      <c r="AC166" s="513"/>
      <c r="AD166" s="513"/>
      <c r="AE166" s="513"/>
      <c r="AF166" s="513"/>
      <c r="AG166" s="513"/>
      <c r="AH166" s="513"/>
      <c r="AI166" s="513"/>
      <c r="AJ166" s="513"/>
      <c r="AK166" s="513"/>
      <c r="AL166" s="513"/>
      <c r="AM166" s="513"/>
      <c r="AN166" s="513"/>
      <c r="AO166" s="513"/>
      <c r="AP166" s="513"/>
      <c r="AQ166" s="513"/>
      <c r="AR166" s="513"/>
      <c r="AS166" s="513"/>
      <c r="AT166" s="513"/>
      <c r="AU166" s="513"/>
      <c r="AV166" s="513"/>
      <c r="AW166" s="513"/>
      <c r="AX166" s="513"/>
      <c r="AY166" s="513"/>
      <c r="AZ166" s="513"/>
      <c r="BA166" s="513"/>
      <c r="BB166" s="513"/>
      <c r="BC166" s="513"/>
      <c r="BD166" s="513"/>
      <c r="BE166" s="513"/>
      <c r="BF166" s="513"/>
      <c r="BG166" s="513"/>
      <c r="BH166" s="513"/>
      <c r="BI166" s="513"/>
      <c r="BJ166" s="513"/>
      <c r="BK166" s="513"/>
      <c r="BL166" s="513"/>
      <c r="BM166" s="513"/>
      <c r="BN166" s="513"/>
      <c r="BO166" s="513"/>
      <c r="BP166" s="513"/>
      <c r="BQ166" s="513"/>
      <c r="BR166" s="513"/>
      <c r="BS166" s="513"/>
      <c r="BT166" s="513"/>
      <c r="BU166" s="513"/>
      <c r="BV166" s="513"/>
      <c r="BW166" s="513"/>
      <c r="BX166" s="513"/>
      <c r="BY166" s="513"/>
      <c r="BZ166" s="513"/>
      <c r="CA166" s="513"/>
      <c r="CB166" s="513"/>
      <c r="CC166" s="1972"/>
      <c r="CD166" s="1499"/>
      <c r="CE166" s="1500"/>
      <c r="CF166" s="1501"/>
      <c r="CG166" s="1500"/>
      <c r="CH166" s="1500"/>
      <c r="CI166" s="1500"/>
      <c r="CJ166" s="1976"/>
      <c r="CK166" s="1519"/>
      <c r="CL166" s="1509"/>
    </row>
    <row r="167" spans="1:90" s="514" customFormat="1">
      <c r="A167" s="511"/>
      <c r="B167" s="512"/>
      <c r="C167" s="1493"/>
      <c r="D167" s="1493"/>
      <c r="E167" s="1493"/>
      <c r="F167" s="1493"/>
      <c r="G167" s="1493"/>
      <c r="H167" s="1530"/>
      <c r="I167" s="1972"/>
      <c r="J167" s="1542"/>
      <c r="K167" s="513"/>
      <c r="L167" s="513"/>
      <c r="M167" s="513"/>
      <c r="N167" s="513"/>
      <c r="O167" s="513"/>
      <c r="P167" s="513"/>
      <c r="Q167" s="513"/>
      <c r="R167" s="513"/>
      <c r="S167" s="513"/>
      <c r="T167" s="513"/>
      <c r="U167" s="513"/>
      <c r="V167" s="513"/>
      <c r="W167" s="513"/>
      <c r="X167" s="513"/>
      <c r="Y167" s="513"/>
      <c r="Z167" s="513"/>
      <c r="AA167" s="513"/>
      <c r="AB167" s="513"/>
      <c r="AC167" s="513"/>
      <c r="AD167" s="513"/>
      <c r="AE167" s="513"/>
      <c r="AF167" s="513"/>
      <c r="AG167" s="513"/>
      <c r="AH167" s="513"/>
      <c r="AI167" s="513"/>
      <c r="AJ167" s="513"/>
      <c r="AK167" s="513"/>
      <c r="AL167" s="513"/>
      <c r="AM167" s="513"/>
      <c r="AN167" s="513"/>
      <c r="AO167" s="513"/>
      <c r="AP167" s="513"/>
      <c r="AQ167" s="513"/>
      <c r="AR167" s="513"/>
      <c r="AS167" s="513"/>
      <c r="AT167" s="513"/>
      <c r="AU167" s="513"/>
      <c r="AV167" s="513"/>
      <c r="AW167" s="513"/>
      <c r="AX167" s="513"/>
      <c r="AY167" s="513"/>
      <c r="AZ167" s="513"/>
      <c r="BA167" s="513"/>
      <c r="BB167" s="513"/>
      <c r="BC167" s="513"/>
      <c r="BD167" s="513"/>
      <c r="BE167" s="513"/>
      <c r="BF167" s="513"/>
      <c r="BG167" s="513"/>
      <c r="BH167" s="513"/>
      <c r="BI167" s="513"/>
      <c r="BJ167" s="513"/>
      <c r="BK167" s="513"/>
      <c r="BL167" s="513"/>
      <c r="BM167" s="513"/>
      <c r="BN167" s="513"/>
      <c r="BO167" s="513"/>
      <c r="BP167" s="513"/>
      <c r="BQ167" s="513"/>
      <c r="BR167" s="513"/>
      <c r="BS167" s="513"/>
      <c r="BT167" s="513"/>
      <c r="BU167" s="513"/>
      <c r="BV167" s="513"/>
      <c r="BW167" s="513"/>
      <c r="BX167" s="513"/>
      <c r="BY167" s="513"/>
      <c r="BZ167" s="513"/>
      <c r="CA167" s="513"/>
      <c r="CB167" s="513"/>
      <c r="CC167" s="1972"/>
      <c r="CD167" s="1499"/>
      <c r="CE167" s="1500"/>
      <c r="CF167" s="1501"/>
      <c r="CG167" s="1500"/>
      <c r="CH167" s="1500"/>
      <c r="CI167" s="1500"/>
      <c r="CJ167" s="1976"/>
      <c r="CK167" s="1519"/>
      <c r="CL167" s="1509"/>
    </row>
    <row r="168" spans="1:90" s="514" customFormat="1">
      <c r="A168" s="511"/>
      <c r="B168" s="512"/>
      <c r="C168" s="1493"/>
      <c r="D168" s="1493"/>
      <c r="E168" s="1493"/>
      <c r="F168" s="1493"/>
      <c r="G168" s="1493"/>
      <c r="H168" s="1530"/>
      <c r="I168" s="1972"/>
      <c r="J168" s="1542"/>
      <c r="K168" s="513"/>
      <c r="L168" s="513"/>
      <c r="M168" s="513"/>
      <c r="N168" s="513"/>
      <c r="O168" s="513"/>
      <c r="P168" s="513"/>
      <c r="Q168" s="513"/>
      <c r="R168" s="513"/>
      <c r="S168" s="513"/>
      <c r="T168" s="513"/>
      <c r="U168" s="513"/>
      <c r="V168" s="513"/>
      <c r="W168" s="513"/>
      <c r="X168" s="513"/>
      <c r="Y168" s="513"/>
      <c r="Z168" s="513"/>
      <c r="AA168" s="513"/>
      <c r="AB168" s="513"/>
      <c r="AC168" s="513"/>
      <c r="AD168" s="513"/>
      <c r="AE168" s="513"/>
      <c r="AF168" s="513"/>
      <c r="AG168" s="513"/>
      <c r="AH168" s="513"/>
      <c r="AI168" s="513"/>
      <c r="AJ168" s="513"/>
      <c r="AK168" s="513"/>
      <c r="AL168" s="513"/>
      <c r="AM168" s="513"/>
      <c r="AN168" s="513"/>
      <c r="AO168" s="513"/>
      <c r="AP168" s="513"/>
      <c r="AQ168" s="513"/>
      <c r="AR168" s="513"/>
      <c r="AS168" s="513"/>
      <c r="AT168" s="513"/>
      <c r="AU168" s="513"/>
      <c r="AV168" s="513"/>
      <c r="AW168" s="513"/>
      <c r="AX168" s="513"/>
      <c r="AY168" s="513"/>
      <c r="AZ168" s="513"/>
      <c r="BA168" s="513"/>
      <c r="BB168" s="513"/>
      <c r="BC168" s="513"/>
      <c r="BD168" s="513"/>
      <c r="BE168" s="513"/>
      <c r="BF168" s="513"/>
      <c r="BG168" s="513"/>
      <c r="BH168" s="513"/>
      <c r="BI168" s="513"/>
      <c r="BJ168" s="513"/>
      <c r="BK168" s="513"/>
      <c r="BL168" s="513"/>
      <c r="BM168" s="513"/>
      <c r="BN168" s="513"/>
      <c r="BO168" s="513"/>
      <c r="BP168" s="513"/>
      <c r="BQ168" s="513"/>
      <c r="BR168" s="513"/>
      <c r="BS168" s="513"/>
      <c r="BT168" s="513"/>
      <c r="BU168" s="513"/>
      <c r="BV168" s="513"/>
      <c r="BW168" s="513"/>
      <c r="BX168" s="513"/>
      <c r="BY168" s="513"/>
      <c r="BZ168" s="513"/>
      <c r="CA168" s="513"/>
      <c r="CB168" s="513"/>
      <c r="CC168" s="1972"/>
      <c r="CD168" s="1499"/>
      <c r="CE168" s="1500"/>
      <c r="CF168" s="1501"/>
      <c r="CG168" s="1500"/>
      <c r="CH168" s="1500"/>
      <c r="CI168" s="1500"/>
      <c r="CJ168" s="1976"/>
      <c r="CK168" s="1519"/>
      <c r="CL168" s="1509"/>
    </row>
    <row r="169" spans="1:90" s="514" customFormat="1">
      <c r="A169" s="511"/>
      <c r="B169" s="512"/>
      <c r="C169" s="1493"/>
      <c r="D169" s="1493"/>
      <c r="E169" s="1493"/>
      <c r="F169" s="1493"/>
      <c r="G169" s="1493"/>
      <c r="H169" s="1530"/>
      <c r="I169" s="1972"/>
      <c r="J169" s="1542"/>
      <c r="K169" s="513"/>
      <c r="L169" s="513"/>
      <c r="M169" s="513"/>
      <c r="N169" s="513"/>
      <c r="O169" s="513"/>
      <c r="P169" s="513"/>
      <c r="Q169" s="513"/>
      <c r="R169" s="513"/>
      <c r="S169" s="513"/>
      <c r="T169" s="513"/>
      <c r="U169" s="513"/>
      <c r="V169" s="513"/>
      <c r="W169" s="513"/>
      <c r="X169" s="513"/>
      <c r="Y169" s="513"/>
      <c r="Z169" s="513"/>
      <c r="AA169" s="513"/>
      <c r="AB169" s="513"/>
      <c r="AC169" s="513"/>
      <c r="AD169" s="513"/>
      <c r="AE169" s="513"/>
      <c r="AF169" s="513"/>
      <c r="AG169" s="513"/>
      <c r="AH169" s="513"/>
      <c r="AI169" s="513"/>
      <c r="AJ169" s="513"/>
      <c r="AK169" s="513"/>
      <c r="AL169" s="513"/>
      <c r="AM169" s="513"/>
      <c r="AN169" s="513"/>
      <c r="AO169" s="513"/>
      <c r="AP169" s="513"/>
      <c r="AQ169" s="513"/>
      <c r="AR169" s="513"/>
      <c r="AS169" s="513"/>
      <c r="AT169" s="513"/>
      <c r="AU169" s="513"/>
      <c r="AV169" s="513"/>
      <c r="AW169" s="513"/>
      <c r="AX169" s="513"/>
      <c r="AY169" s="513"/>
      <c r="AZ169" s="513"/>
      <c r="BA169" s="513"/>
      <c r="BB169" s="513"/>
      <c r="BC169" s="513"/>
      <c r="BD169" s="513"/>
      <c r="BE169" s="513"/>
      <c r="BF169" s="513"/>
      <c r="BG169" s="513"/>
      <c r="BH169" s="513"/>
      <c r="BI169" s="513"/>
      <c r="BJ169" s="513"/>
      <c r="BK169" s="513"/>
      <c r="BL169" s="513"/>
      <c r="BM169" s="513"/>
      <c r="BN169" s="513"/>
      <c r="BO169" s="513"/>
      <c r="BP169" s="513"/>
      <c r="BQ169" s="513"/>
      <c r="BR169" s="513"/>
      <c r="BS169" s="513"/>
      <c r="BT169" s="513"/>
      <c r="BU169" s="513"/>
      <c r="BV169" s="513"/>
      <c r="BW169" s="513"/>
      <c r="BX169" s="513"/>
      <c r="BY169" s="513"/>
      <c r="BZ169" s="513"/>
      <c r="CA169" s="513"/>
      <c r="CB169" s="513"/>
      <c r="CC169" s="1972"/>
      <c r="CD169" s="1499"/>
      <c r="CE169" s="1500"/>
      <c r="CF169" s="1501"/>
      <c r="CG169" s="1500"/>
      <c r="CH169" s="1500"/>
      <c r="CI169" s="1500"/>
      <c r="CJ169" s="1976"/>
      <c r="CK169" s="1519"/>
      <c r="CL169" s="1509"/>
    </row>
    <row r="170" spans="1:90" s="514" customFormat="1">
      <c r="A170" s="511"/>
      <c r="B170" s="512"/>
      <c r="C170" s="1493"/>
      <c r="D170" s="1493"/>
      <c r="E170" s="1493"/>
      <c r="F170" s="1493"/>
      <c r="G170" s="1493"/>
      <c r="H170" s="1530"/>
      <c r="I170" s="1972"/>
      <c r="J170" s="1542"/>
      <c r="K170" s="513"/>
      <c r="L170" s="513"/>
      <c r="M170" s="513"/>
      <c r="N170" s="513"/>
      <c r="O170" s="513"/>
      <c r="P170" s="513"/>
      <c r="Q170" s="513"/>
      <c r="R170" s="513"/>
      <c r="S170" s="513"/>
      <c r="T170" s="513"/>
      <c r="U170" s="513"/>
      <c r="V170" s="513"/>
      <c r="W170" s="513"/>
      <c r="X170" s="513"/>
      <c r="Y170" s="513"/>
      <c r="Z170" s="513"/>
      <c r="AA170" s="513"/>
      <c r="AB170" s="513"/>
      <c r="AC170" s="513"/>
      <c r="AD170" s="513"/>
      <c r="AE170" s="513"/>
      <c r="AF170" s="513"/>
      <c r="AG170" s="513"/>
      <c r="AH170" s="513"/>
      <c r="AI170" s="513"/>
      <c r="AJ170" s="513"/>
      <c r="AK170" s="513"/>
      <c r="AL170" s="513"/>
      <c r="AM170" s="513"/>
      <c r="AN170" s="513"/>
      <c r="AO170" s="513"/>
      <c r="AP170" s="513"/>
      <c r="AQ170" s="513"/>
      <c r="AR170" s="513"/>
      <c r="AS170" s="513"/>
      <c r="AT170" s="513"/>
      <c r="AU170" s="513"/>
      <c r="AV170" s="513"/>
      <c r="AW170" s="513"/>
      <c r="AX170" s="513"/>
      <c r="AY170" s="513"/>
      <c r="AZ170" s="513"/>
      <c r="BA170" s="513"/>
      <c r="BB170" s="513"/>
      <c r="BC170" s="513"/>
      <c r="BD170" s="513"/>
      <c r="BE170" s="513"/>
      <c r="BF170" s="513"/>
      <c r="BG170" s="513"/>
      <c r="BH170" s="513"/>
      <c r="BI170" s="513"/>
      <c r="BJ170" s="513"/>
      <c r="BK170" s="513"/>
      <c r="BL170" s="513"/>
      <c r="BM170" s="513"/>
      <c r="BN170" s="513"/>
      <c r="BO170" s="513"/>
      <c r="BP170" s="513"/>
      <c r="BQ170" s="513"/>
      <c r="BR170" s="513"/>
      <c r="BS170" s="513"/>
      <c r="BT170" s="513"/>
      <c r="BU170" s="513"/>
      <c r="BV170" s="513"/>
      <c r="BW170" s="513"/>
      <c r="BX170" s="513"/>
      <c r="BY170" s="513"/>
      <c r="BZ170" s="513"/>
      <c r="CA170" s="513"/>
      <c r="CB170" s="513"/>
      <c r="CC170" s="1972"/>
      <c r="CD170" s="1499"/>
      <c r="CE170" s="1500"/>
      <c r="CF170" s="1501"/>
      <c r="CG170" s="1500"/>
      <c r="CH170" s="1500"/>
      <c r="CI170" s="1500"/>
      <c r="CJ170" s="1976"/>
      <c r="CK170" s="1519"/>
      <c r="CL170" s="1509"/>
    </row>
    <row r="171" spans="1:90" s="514" customFormat="1">
      <c r="A171" s="511"/>
      <c r="B171" s="512"/>
      <c r="C171" s="1493"/>
      <c r="D171" s="1493"/>
      <c r="E171" s="1493"/>
      <c r="F171" s="1493"/>
      <c r="G171" s="1493"/>
      <c r="H171" s="1530"/>
      <c r="I171" s="1972"/>
      <c r="J171" s="1542"/>
      <c r="K171" s="513"/>
      <c r="L171" s="513"/>
      <c r="M171" s="513"/>
      <c r="N171" s="513"/>
      <c r="O171" s="513"/>
      <c r="P171" s="513"/>
      <c r="Q171" s="513"/>
      <c r="R171" s="513"/>
      <c r="S171" s="513"/>
      <c r="T171" s="513"/>
      <c r="U171" s="513"/>
      <c r="V171" s="513"/>
      <c r="W171" s="513"/>
      <c r="X171" s="513"/>
      <c r="Y171" s="513"/>
      <c r="Z171" s="513"/>
      <c r="AA171" s="513"/>
      <c r="AB171" s="513"/>
      <c r="AC171" s="513"/>
      <c r="AD171" s="513"/>
      <c r="AE171" s="513"/>
      <c r="AF171" s="513"/>
      <c r="AG171" s="513"/>
      <c r="AH171" s="513"/>
      <c r="AI171" s="513"/>
      <c r="AJ171" s="513"/>
      <c r="AK171" s="513"/>
      <c r="AL171" s="513"/>
      <c r="AM171" s="513"/>
      <c r="AN171" s="513"/>
      <c r="AO171" s="513"/>
      <c r="AP171" s="513"/>
      <c r="AQ171" s="513"/>
      <c r="AR171" s="513"/>
      <c r="AS171" s="513"/>
      <c r="AT171" s="513"/>
      <c r="AU171" s="513"/>
      <c r="AV171" s="513"/>
      <c r="AW171" s="513"/>
      <c r="AX171" s="513"/>
      <c r="AY171" s="513"/>
      <c r="AZ171" s="513"/>
      <c r="BA171" s="513"/>
      <c r="BB171" s="513"/>
      <c r="BC171" s="513"/>
      <c r="BD171" s="513"/>
      <c r="BE171" s="513"/>
      <c r="BF171" s="513"/>
      <c r="BG171" s="513"/>
      <c r="BH171" s="513"/>
      <c r="BI171" s="513"/>
      <c r="BJ171" s="513"/>
      <c r="BK171" s="513"/>
      <c r="BL171" s="513"/>
      <c r="BM171" s="513"/>
      <c r="BN171" s="513"/>
      <c r="BO171" s="513"/>
      <c r="BP171" s="513"/>
      <c r="BQ171" s="513"/>
      <c r="BR171" s="513"/>
      <c r="BS171" s="513"/>
      <c r="BT171" s="513"/>
      <c r="BU171" s="513"/>
      <c r="BV171" s="513"/>
      <c r="BW171" s="513"/>
      <c r="BX171" s="513"/>
      <c r="BY171" s="513"/>
      <c r="BZ171" s="513"/>
      <c r="CA171" s="513"/>
      <c r="CB171" s="513"/>
      <c r="CC171" s="1972"/>
      <c r="CD171" s="1499"/>
      <c r="CE171" s="1500"/>
      <c r="CF171" s="1501"/>
      <c r="CG171" s="1500"/>
      <c r="CH171" s="1500"/>
      <c r="CI171" s="1500"/>
      <c r="CJ171" s="1976"/>
      <c r="CK171" s="1519"/>
      <c r="CL171" s="1509"/>
    </row>
    <row r="172" spans="1:90" s="514" customFormat="1">
      <c r="A172" s="511"/>
      <c r="B172" s="512"/>
      <c r="C172" s="1493"/>
      <c r="D172" s="1493"/>
      <c r="E172" s="1493"/>
      <c r="F172" s="1493"/>
      <c r="G172" s="1493"/>
      <c r="H172" s="1530"/>
      <c r="I172" s="1972"/>
      <c r="J172" s="1542"/>
      <c r="K172" s="513"/>
      <c r="L172" s="513"/>
      <c r="M172" s="513"/>
      <c r="N172" s="513"/>
      <c r="O172" s="513"/>
      <c r="P172" s="513"/>
      <c r="Q172" s="513"/>
      <c r="R172" s="513"/>
      <c r="S172" s="513"/>
      <c r="T172" s="513"/>
      <c r="U172" s="513"/>
      <c r="V172" s="513"/>
      <c r="W172" s="513"/>
      <c r="X172" s="513"/>
      <c r="Y172" s="513"/>
      <c r="Z172" s="513"/>
      <c r="AA172" s="513"/>
      <c r="AB172" s="513"/>
      <c r="AC172" s="513"/>
      <c r="AD172" s="513"/>
      <c r="AE172" s="513"/>
      <c r="AF172" s="513"/>
      <c r="AG172" s="513"/>
      <c r="AH172" s="513"/>
      <c r="AI172" s="513"/>
      <c r="AJ172" s="513"/>
      <c r="AK172" s="513"/>
      <c r="AL172" s="513"/>
      <c r="AM172" s="513"/>
      <c r="AN172" s="513"/>
      <c r="AO172" s="513"/>
      <c r="AP172" s="513"/>
      <c r="AQ172" s="513"/>
      <c r="AR172" s="513"/>
      <c r="AS172" s="513"/>
      <c r="AT172" s="513"/>
      <c r="AU172" s="513"/>
      <c r="AV172" s="513"/>
      <c r="AW172" s="513"/>
      <c r="AX172" s="513"/>
      <c r="AY172" s="513"/>
      <c r="AZ172" s="513"/>
      <c r="BA172" s="513"/>
      <c r="BB172" s="513"/>
      <c r="BC172" s="513"/>
      <c r="BD172" s="513"/>
      <c r="BE172" s="513"/>
      <c r="BF172" s="513"/>
      <c r="BG172" s="513"/>
      <c r="BH172" s="513"/>
      <c r="BI172" s="513"/>
      <c r="BJ172" s="513"/>
      <c r="BK172" s="513"/>
      <c r="BL172" s="513"/>
      <c r="BM172" s="513"/>
      <c r="BN172" s="513"/>
      <c r="BO172" s="513"/>
      <c r="BP172" s="513"/>
      <c r="BQ172" s="513"/>
      <c r="BR172" s="513"/>
      <c r="BS172" s="513"/>
      <c r="BT172" s="513"/>
      <c r="BU172" s="513"/>
      <c r="BV172" s="513"/>
      <c r="BW172" s="513"/>
      <c r="BX172" s="513"/>
      <c r="BY172" s="513"/>
      <c r="BZ172" s="513"/>
      <c r="CA172" s="513"/>
      <c r="CB172" s="513"/>
      <c r="CC172" s="1972"/>
      <c r="CD172" s="1499"/>
      <c r="CE172" s="1500"/>
      <c r="CF172" s="1501"/>
      <c r="CG172" s="1500"/>
      <c r="CH172" s="1500"/>
      <c r="CI172" s="1500"/>
      <c r="CJ172" s="1976"/>
      <c r="CK172" s="1519"/>
      <c r="CL172" s="1509"/>
    </row>
    <row r="173" spans="1:90" s="514" customFormat="1">
      <c r="A173" s="511"/>
      <c r="B173" s="512"/>
      <c r="C173" s="1493"/>
      <c r="D173" s="1493"/>
      <c r="E173" s="1493"/>
      <c r="F173" s="1493"/>
      <c r="G173" s="1493"/>
      <c r="H173" s="1530"/>
      <c r="I173" s="1972"/>
      <c r="J173" s="1542"/>
      <c r="K173" s="513"/>
      <c r="L173" s="513"/>
      <c r="M173" s="513"/>
      <c r="N173" s="513"/>
      <c r="O173" s="513"/>
      <c r="P173" s="513"/>
      <c r="Q173" s="513"/>
      <c r="R173" s="513"/>
      <c r="S173" s="513"/>
      <c r="T173" s="513"/>
      <c r="U173" s="513"/>
      <c r="V173" s="513"/>
      <c r="W173" s="513"/>
      <c r="X173" s="513"/>
      <c r="Y173" s="513"/>
      <c r="Z173" s="513"/>
      <c r="AA173" s="513"/>
      <c r="AB173" s="513"/>
      <c r="AC173" s="513"/>
      <c r="AD173" s="513"/>
      <c r="AE173" s="513"/>
      <c r="AF173" s="513"/>
      <c r="AG173" s="513"/>
      <c r="AH173" s="513"/>
      <c r="AI173" s="513"/>
      <c r="AJ173" s="513"/>
      <c r="AK173" s="513"/>
      <c r="AL173" s="513"/>
      <c r="AM173" s="513"/>
      <c r="AN173" s="513"/>
      <c r="AO173" s="513"/>
      <c r="AP173" s="513"/>
      <c r="AQ173" s="513"/>
      <c r="AR173" s="513"/>
      <c r="AS173" s="513"/>
      <c r="AT173" s="513"/>
      <c r="AU173" s="513"/>
      <c r="AV173" s="513"/>
      <c r="AW173" s="513"/>
      <c r="AX173" s="513"/>
      <c r="AY173" s="513"/>
      <c r="AZ173" s="513"/>
      <c r="BA173" s="513"/>
      <c r="BB173" s="513"/>
      <c r="BC173" s="513"/>
      <c r="BD173" s="513"/>
      <c r="BE173" s="513"/>
      <c r="BF173" s="513"/>
      <c r="BG173" s="513"/>
      <c r="BH173" s="513"/>
      <c r="BI173" s="513"/>
      <c r="BJ173" s="513"/>
      <c r="BK173" s="513"/>
      <c r="BL173" s="513"/>
      <c r="BM173" s="513"/>
      <c r="BN173" s="513"/>
      <c r="BO173" s="513"/>
      <c r="BP173" s="513"/>
      <c r="BQ173" s="513"/>
      <c r="BR173" s="513"/>
      <c r="BS173" s="513"/>
      <c r="BT173" s="513"/>
      <c r="BU173" s="513"/>
      <c r="BV173" s="513"/>
      <c r="BW173" s="513"/>
      <c r="BX173" s="513"/>
      <c r="BY173" s="513"/>
      <c r="BZ173" s="513"/>
      <c r="CA173" s="513"/>
      <c r="CB173" s="513"/>
      <c r="CC173" s="1972"/>
      <c r="CD173" s="1499"/>
      <c r="CE173" s="1500"/>
      <c r="CF173" s="1501"/>
      <c r="CG173" s="1500"/>
      <c r="CH173" s="1500"/>
      <c r="CI173" s="1500"/>
      <c r="CJ173" s="1976"/>
      <c r="CK173" s="1519"/>
      <c r="CL173" s="1509"/>
    </row>
    <row r="174" spans="1:90" s="514" customFormat="1">
      <c r="A174" s="511"/>
      <c r="B174" s="512"/>
      <c r="C174" s="1493"/>
      <c r="D174" s="1493"/>
      <c r="E174" s="1493"/>
      <c r="F174" s="1493"/>
      <c r="G174" s="1493"/>
      <c r="H174" s="1530"/>
      <c r="I174" s="1972"/>
      <c r="J174" s="1542"/>
      <c r="K174" s="513"/>
      <c r="L174" s="513"/>
      <c r="M174" s="513"/>
      <c r="N174" s="513"/>
      <c r="O174" s="513"/>
      <c r="P174" s="513"/>
      <c r="Q174" s="513"/>
      <c r="R174" s="513"/>
      <c r="S174" s="513"/>
      <c r="T174" s="513"/>
      <c r="U174" s="513"/>
      <c r="V174" s="513"/>
      <c r="W174" s="513"/>
      <c r="X174" s="513"/>
      <c r="Y174" s="513"/>
      <c r="Z174" s="513"/>
      <c r="AA174" s="513"/>
      <c r="AB174" s="513"/>
      <c r="AC174" s="513"/>
      <c r="AD174" s="513"/>
      <c r="AE174" s="513"/>
      <c r="AF174" s="513"/>
      <c r="AG174" s="513"/>
      <c r="AH174" s="513"/>
      <c r="AI174" s="513"/>
      <c r="AJ174" s="513"/>
      <c r="AK174" s="513"/>
      <c r="AL174" s="513"/>
      <c r="AM174" s="513"/>
      <c r="AN174" s="513"/>
      <c r="AO174" s="513"/>
      <c r="AP174" s="513"/>
      <c r="AQ174" s="513"/>
      <c r="AR174" s="513"/>
      <c r="AS174" s="513"/>
      <c r="AT174" s="513"/>
      <c r="AU174" s="513"/>
      <c r="AV174" s="513"/>
      <c r="AW174" s="513"/>
      <c r="AX174" s="513"/>
      <c r="AY174" s="513"/>
      <c r="AZ174" s="513"/>
      <c r="BA174" s="513"/>
      <c r="BB174" s="513"/>
      <c r="BC174" s="513"/>
      <c r="BD174" s="513"/>
      <c r="BE174" s="513"/>
      <c r="BF174" s="513"/>
      <c r="BG174" s="513"/>
      <c r="BH174" s="513"/>
      <c r="BI174" s="513"/>
      <c r="BJ174" s="513"/>
      <c r="BK174" s="513"/>
      <c r="BL174" s="513"/>
      <c r="BM174" s="513"/>
      <c r="BN174" s="513"/>
      <c r="BO174" s="513"/>
      <c r="BP174" s="513"/>
      <c r="BQ174" s="513"/>
      <c r="BR174" s="513"/>
      <c r="BS174" s="513"/>
      <c r="BT174" s="513"/>
      <c r="BU174" s="513"/>
      <c r="BV174" s="513"/>
      <c r="BW174" s="513"/>
      <c r="BX174" s="513"/>
      <c r="BY174" s="513"/>
      <c r="BZ174" s="513"/>
      <c r="CA174" s="513"/>
      <c r="CB174" s="513"/>
      <c r="CC174" s="1972"/>
      <c r="CD174" s="1499"/>
      <c r="CE174" s="1500"/>
      <c r="CF174" s="1501"/>
      <c r="CG174" s="1500"/>
      <c r="CH174" s="1500"/>
      <c r="CI174" s="1500"/>
      <c r="CJ174" s="1976"/>
      <c r="CK174" s="1519"/>
      <c r="CL174" s="1509"/>
    </row>
    <row r="175" spans="1:90" s="514" customFormat="1">
      <c r="A175" s="511"/>
      <c r="B175" s="512"/>
      <c r="C175" s="1493"/>
      <c r="D175" s="1493"/>
      <c r="E175" s="1493"/>
      <c r="F175" s="1493"/>
      <c r="G175" s="1493"/>
      <c r="H175" s="1530"/>
      <c r="I175" s="1972"/>
      <c r="J175" s="1542"/>
      <c r="K175" s="513"/>
      <c r="L175" s="513"/>
      <c r="M175" s="513"/>
      <c r="N175" s="513"/>
      <c r="O175" s="513"/>
      <c r="P175" s="513"/>
      <c r="Q175" s="513"/>
      <c r="R175" s="513"/>
      <c r="S175" s="513"/>
      <c r="T175" s="513"/>
      <c r="U175" s="513"/>
      <c r="V175" s="513"/>
      <c r="W175" s="513"/>
      <c r="X175" s="513"/>
      <c r="Y175" s="513"/>
      <c r="Z175" s="513"/>
      <c r="AA175" s="513"/>
      <c r="AB175" s="513"/>
      <c r="AC175" s="513"/>
      <c r="AD175" s="513"/>
      <c r="AE175" s="513"/>
      <c r="AF175" s="513"/>
      <c r="AG175" s="513"/>
      <c r="AH175" s="513"/>
      <c r="AI175" s="513"/>
      <c r="AJ175" s="513"/>
      <c r="AK175" s="513"/>
      <c r="AL175" s="513"/>
      <c r="AM175" s="513"/>
      <c r="AN175" s="513"/>
      <c r="AO175" s="513"/>
      <c r="AP175" s="513"/>
      <c r="AQ175" s="513"/>
      <c r="AR175" s="513"/>
      <c r="AS175" s="513"/>
      <c r="AT175" s="513"/>
      <c r="AU175" s="513"/>
      <c r="AV175" s="513"/>
      <c r="AW175" s="513"/>
      <c r="AX175" s="513"/>
      <c r="AY175" s="513"/>
      <c r="AZ175" s="513"/>
      <c r="BA175" s="513"/>
      <c r="BB175" s="513"/>
      <c r="BC175" s="513"/>
      <c r="BD175" s="513"/>
      <c r="BE175" s="513"/>
      <c r="BF175" s="513"/>
      <c r="BG175" s="513"/>
      <c r="BH175" s="513"/>
      <c r="BI175" s="513"/>
      <c r="BJ175" s="513"/>
      <c r="BK175" s="513"/>
      <c r="BL175" s="513"/>
      <c r="BM175" s="513"/>
      <c r="BN175" s="513"/>
      <c r="BO175" s="513"/>
      <c r="BP175" s="513"/>
      <c r="BQ175" s="513"/>
      <c r="BR175" s="513"/>
      <c r="BS175" s="513"/>
      <c r="BT175" s="513"/>
      <c r="BU175" s="513"/>
      <c r="BV175" s="513"/>
      <c r="BW175" s="513"/>
      <c r="BX175" s="513"/>
      <c r="BY175" s="513"/>
      <c r="BZ175" s="513"/>
      <c r="CA175" s="513"/>
      <c r="CB175" s="513"/>
      <c r="CC175" s="1972"/>
      <c r="CD175" s="1499"/>
      <c r="CE175" s="1500"/>
      <c r="CF175" s="1501"/>
      <c r="CG175" s="1500"/>
      <c r="CH175" s="1500"/>
      <c r="CI175" s="1500"/>
      <c r="CJ175" s="1976"/>
      <c r="CK175" s="1519"/>
      <c r="CL175" s="1509"/>
    </row>
    <row r="176" spans="1:90" s="514" customFormat="1">
      <c r="A176" s="511"/>
      <c r="B176" s="512"/>
      <c r="C176" s="1493"/>
      <c r="D176" s="1493"/>
      <c r="E176" s="1493"/>
      <c r="F176" s="1493"/>
      <c r="G176" s="1493"/>
      <c r="H176" s="1530"/>
      <c r="I176" s="1972"/>
      <c r="J176" s="1542"/>
      <c r="K176" s="513"/>
      <c r="L176" s="513"/>
      <c r="M176" s="513"/>
      <c r="N176" s="513"/>
      <c r="O176" s="513"/>
      <c r="P176" s="513"/>
      <c r="Q176" s="513"/>
      <c r="R176" s="513"/>
      <c r="S176" s="513"/>
      <c r="T176" s="513"/>
      <c r="U176" s="513"/>
      <c r="V176" s="513"/>
      <c r="W176" s="513"/>
      <c r="X176" s="513"/>
      <c r="Y176" s="513"/>
      <c r="Z176" s="513"/>
      <c r="AA176" s="513"/>
      <c r="AB176" s="513"/>
      <c r="AC176" s="513"/>
      <c r="AD176" s="513"/>
      <c r="AE176" s="513"/>
      <c r="AF176" s="513"/>
      <c r="AG176" s="513"/>
      <c r="AH176" s="513"/>
      <c r="AI176" s="513"/>
      <c r="AJ176" s="513"/>
      <c r="AK176" s="513"/>
      <c r="AL176" s="513"/>
      <c r="AM176" s="513"/>
      <c r="AN176" s="513"/>
      <c r="AO176" s="513"/>
      <c r="AP176" s="513"/>
      <c r="AQ176" s="513"/>
      <c r="AR176" s="513"/>
      <c r="AS176" s="513"/>
      <c r="AT176" s="513"/>
      <c r="AU176" s="513"/>
      <c r="AV176" s="513"/>
      <c r="AW176" s="513"/>
      <c r="AX176" s="513"/>
      <c r="AY176" s="513"/>
      <c r="AZ176" s="513"/>
      <c r="BA176" s="513"/>
      <c r="BB176" s="513"/>
      <c r="BC176" s="513"/>
      <c r="BD176" s="513"/>
      <c r="BE176" s="513"/>
      <c r="BF176" s="513"/>
      <c r="BG176" s="513"/>
      <c r="BH176" s="513"/>
      <c r="BI176" s="513"/>
      <c r="BJ176" s="513"/>
      <c r="BK176" s="513"/>
      <c r="BL176" s="513"/>
      <c r="BM176" s="513"/>
      <c r="BN176" s="513"/>
      <c r="BO176" s="513"/>
      <c r="BP176" s="513"/>
      <c r="BQ176" s="513"/>
      <c r="BR176" s="513"/>
      <c r="BS176" s="513"/>
      <c r="BT176" s="513"/>
      <c r="BU176" s="513"/>
      <c r="BV176" s="513"/>
      <c r="BW176" s="513"/>
      <c r="BX176" s="513"/>
      <c r="BY176" s="513"/>
      <c r="BZ176" s="513"/>
      <c r="CA176" s="513"/>
      <c r="CB176" s="513"/>
      <c r="CC176" s="1972"/>
      <c r="CD176" s="1499"/>
      <c r="CE176" s="1500"/>
      <c r="CF176" s="1501"/>
      <c r="CG176" s="1500"/>
      <c r="CH176" s="1500"/>
      <c r="CI176" s="1500"/>
      <c r="CJ176" s="1976"/>
      <c r="CK176" s="1519"/>
      <c r="CL176" s="1509"/>
    </row>
    <row r="177" spans="1:90" s="514" customFormat="1">
      <c r="A177" s="511"/>
      <c r="B177" s="512"/>
      <c r="C177" s="1493"/>
      <c r="D177" s="1493"/>
      <c r="E177" s="1493"/>
      <c r="F177" s="1493"/>
      <c r="G177" s="1493"/>
      <c r="H177" s="1530"/>
      <c r="I177" s="1972"/>
      <c r="J177" s="1542"/>
      <c r="K177" s="513"/>
      <c r="L177" s="513"/>
      <c r="M177" s="513"/>
      <c r="N177" s="513"/>
      <c r="O177" s="513"/>
      <c r="P177" s="513"/>
      <c r="Q177" s="513"/>
      <c r="R177" s="513"/>
      <c r="S177" s="513"/>
      <c r="T177" s="513"/>
      <c r="U177" s="513"/>
      <c r="V177" s="513"/>
      <c r="W177" s="513"/>
      <c r="X177" s="513"/>
      <c r="Y177" s="513"/>
      <c r="Z177" s="513"/>
      <c r="AA177" s="513"/>
      <c r="AB177" s="513"/>
      <c r="AC177" s="513"/>
      <c r="AD177" s="513"/>
      <c r="AE177" s="513"/>
      <c r="AF177" s="513"/>
      <c r="AG177" s="513"/>
      <c r="AH177" s="513"/>
      <c r="AI177" s="513"/>
      <c r="AJ177" s="513"/>
      <c r="AK177" s="513"/>
      <c r="AL177" s="513"/>
      <c r="AM177" s="513"/>
      <c r="AN177" s="513"/>
      <c r="AO177" s="513"/>
      <c r="AP177" s="513"/>
      <c r="AQ177" s="513"/>
      <c r="AR177" s="513"/>
      <c r="AS177" s="513"/>
      <c r="AT177" s="513"/>
      <c r="AU177" s="513"/>
      <c r="AV177" s="513"/>
      <c r="AW177" s="513"/>
      <c r="AX177" s="513"/>
      <c r="AY177" s="513"/>
      <c r="AZ177" s="513"/>
      <c r="BA177" s="513"/>
      <c r="BB177" s="513"/>
      <c r="BC177" s="513"/>
      <c r="BD177" s="513"/>
      <c r="BE177" s="513"/>
      <c r="BF177" s="513"/>
      <c r="BG177" s="513"/>
      <c r="BH177" s="513"/>
      <c r="BI177" s="513"/>
      <c r="BJ177" s="513"/>
      <c r="BK177" s="513"/>
      <c r="BL177" s="513"/>
      <c r="BM177" s="513"/>
      <c r="BN177" s="513"/>
      <c r="BO177" s="513"/>
      <c r="BP177" s="513"/>
      <c r="BQ177" s="513"/>
      <c r="BR177" s="513"/>
      <c r="BS177" s="513"/>
      <c r="BT177" s="513"/>
      <c r="BU177" s="513"/>
      <c r="BV177" s="513"/>
      <c r="BW177" s="513"/>
      <c r="BX177" s="513"/>
      <c r="BY177" s="513"/>
      <c r="BZ177" s="513"/>
      <c r="CA177" s="513"/>
      <c r="CB177" s="513"/>
      <c r="CC177" s="1972"/>
      <c r="CD177" s="1499"/>
      <c r="CE177" s="1500"/>
      <c r="CF177" s="1501"/>
      <c r="CG177" s="1500"/>
      <c r="CH177" s="1500"/>
      <c r="CI177" s="1500"/>
      <c r="CJ177" s="1976"/>
      <c r="CK177" s="1519"/>
      <c r="CL177" s="1509"/>
    </row>
    <row r="178" spans="1:90" s="514" customFormat="1">
      <c r="A178" s="511"/>
      <c r="B178" s="512"/>
      <c r="C178" s="1493"/>
      <c r="D178" s="1493"/>
      <c r="E178" s="1493"/>
      <c r="F178" s="1493"/>
      <c r="G178" s="1493"/>
      <c r="H178" s="1530"/>
      <c r="I178" s="1972"/>
      <c r="J178" s="1542"/>
      <c r="K178" s="513"/>
      <c r="L178" s="513"/>
      <c r="M178" s="513"/>
      <c r="N178" s="513"/>
      <c r="O178" s="513"/>
      <c r="P178" s="513"/>
      <c r="Q178" s="513"/>
      <c r="R178" s="513"/>
      <c r="S178" s="513"/>
      <c r="T178" s="513"/>
      <c r="U178" s="513"/>
      <c r="V178" s="513"/>
      <c r="W178" s="513"/>
      <c r="X178" s="513"/>
      <c r="Y178" s="513"/>
      <c r="Z178" s="513"/>
      <c r="AA178" s="513"/>
      <c r="AB178" s="513"/>
      <c r="AC178" s="513"/>
      <c r="AD178" s="513"/>
      <c r="AE178" s="513"/>
      <c r="AF178" s="513"/>
      <c r="AG178" s="513"/>
      <c r="AH178" s="513"/>
      <c r="AI178" s="513"/>
      <c r="AJ178" s="513"/>
      <c r="AK178" s="513"/>
      <c r="AL178" s="513"/>
      <c r="AM178" s="513"/>
      <c r="AN178" s="513"/>
      <c r="AO178" s="513"/>
      <c r="AP178" s="513"/>
      <c r="AQ178" s="513"/>
      <c r="AR178" s="513"/>
      <c r="AS178" s="513"/>
      <c r="AT178" s="513"/>
      <c r="AU178" s="513"/>
      <c r="AV178" s="513"/>
      <c r="AW178" s="513"/>
      <c r="AX178" s="513"/>
      <c r="AY178" s="513"/>
      <c r="AZ178" s="513"/>
      <c r="BA178" s="513"/>
      <c r="BB178" s="513"/>
      <c r="BC178" s="513"/>
      <c r="BD178" s="513"/>
      <c r="BE178" s="513"/>
      <c r="BF178" s="513"/>
      <c r="BG178" s="513"/>
      <c r="BH178" s="513"/>
      <c r="BI178" s="513"/>
      <c r="BJ178" s="513"/>
      <c r="BK178" s="513"/>
      <c r="BL178" s="513"/>
      <c r="BM178" s="513"/>
      <c r="BN178" s="513"/>
      <c r="BO178" s="513"/>
      <c r="BP178" s="513"/>
      <c r="BQ178" s="513"/>
      <c r="BR178" s="513"/>
      <c r="BS178" s="513"/>
      <c r="BT178" s="513"/>
      <c r="BU178" s="513"/>
      <c r="BV178" s="513"/>
      <c r="BW178" s="513"/>
      <c r="BX178" s="513"/>
      <c r="BY178" s="513"/>
      <c r="BZ178" s="513"/>
      <c r="CA178" s="513"/>
      <c r="CB178" s="513"/>
      <c r="CC178" s="1972"/>
      <c r="CD178" s="1499"/>
      <c r="CE178" s="1500"/>
      <c r="CF178" s="1501"/>
      <c r="CG178" s="1500"/>
      <c r="CH178" s="1500"/>
      <c r="CI178" s="1500"/>
      <c r="CJ178" s="1976"/>
      <c r="CK178" s="1519"/>
      <c r="CL178" s="1509"/>
    </row>
    <row r="179" spans="1:90" s="514" customFormat="1">
      <c r="A179" s="511"/>
      <c r="B179" s="512"/>
      <c r="C179" s="1493"/>
      <c r="D179" s="1493"/>
      <c r="E179" s="1493"/>
      <c r="F179" s="1493"/>
      <c r="G179" s="1493"/>
      <c r="H179" s="1530"/>
      <c r="I179" s="1972"/>
      <c r="J179" s="1542"/>
      <c r="K179" s="513"/>
      <c r="L179" s="513"/>
      <c r="M179" s="513"/>
      <c r="N179" s="513"/>
      <c r="O179" s="513"/>
      <c r="P179" s="513"/>
      <c r="Q179" s="513"/>
      <c r="R179" s="513"/>
      <c r="S179" s="513"/>
      <c r="T179" s="513"/>
      <c r="U179" s="513"/>
      <c r="V179" s="513"/>
      <c r="W179" s="513"/>
      <c r="X179" s="513"/>
      <c r="Y179" s="513"/>
      <c r="Z179" s="513"/>
      <c r="AA179" s="513"/>
      <c r="AB179" s="513"/>
      <c r="AC179" s="513"/>
      <c r="AD179" s="513"/>
      <c r="AE179" s="513"/>
      <c r="AF179" s="513"/>
      <c r="AG179" s="513"/>
      <c r="AH179" s="513"/>
      <c r="AI179" s="513"/>
      <c r="AJ179" s="513"/>
      <c r="AK179" s="513"/>
      <c r="AL179" s="513"/>
      <c r="AM179" s="513"/>
      <c r="AN179" s="513"/>
      <c r="AO179" s="513"/>
      <c r="AP179" s="513"/>
      <c r="AQ179" s="513"/>
      <c r="AR179" s="513"/>
      <c r="AS179" s="513"/>
      <c r="AT179" s="513"/>
      <c r="AU179" s="513"/>
      <c r="AV179" s="513"/>
      <c r="AW179" s="513"/>
      <c r="AX179" s="513"/>
      <c r="AY179" s="513"/>
      <c r="AZ179" s="513"/>
      <c r="BA179" s="513"/>
      <c r="BB179" s="513"/>
      <c r="BC179" s="513"/>
      <c r="BD179" s="513"/>
      <c r="BE179" s="513"/>
      <c r="BF179" s="513"/>
      <c r="BG179" s="513"/>
      <c r="BH179" s="513"/>
      <c r="BI179" s="513"/>
      <c r="BJ179" s="513"/>
      <c r="BK179" s="513"/>
      <c r="BL179" s="513"/>
      <c r="BM179" s="513"/>
      <c r="BN179" s="513"/>
      <c r="BO179" s="513"/>
      <c r="BP179" s="513"/>
      <c r="BQ179" s="513"/>
      <c r="BR179" s="513"/>
      <c r="BS179" s="513"/>
      <c r="BT179" s="513"/>
      <c r="BU179" s="513"/>
      <c r="BV179" s="513"/>
      <c r="BW179" s="513"/>
      <c r="BX179" s="513"/>
      <c r="BY179" s="513"/>
      <c r="BZ179" s="513"/>
      <c r="CA179" s="513"/>
      <c r="CB179" s="513"/>
      <c r="CC179" s="1972"/>
      <c r="CD179" s="1499"/>
      <c r="CE179" s="1500"/>
      <c r="CF179" s="1501"/>
      <c r="CG179" s="1500"/>
      <c r="CH179" s="1500"/>
      <c r="CI179" s="1500"/>
      <c r="CJ179" s="1976"/>
      <c r="CK179" s="1519"/>
      <c r="CL179" s="1509"/>
    </row>
    <row r="180" spans="1:90" s="514" customFormat="1">
      <c r="A180" s="511"/>
      <c r="B180" s="512"/>
      <c r="C180" s="1493"/>
      <c r="D180" s="1493"/>
      <c r="E180" s="1493"/>
      <c r="F180" s="1493"/>
      <c r="G180" s="1493"/>
      <c r="H180" s="1530"/>
      <c r="I180" s="1972"/>
      <c r="J180" s="1542"/>
      <c r="K180" s="513"/>
      <c r="L180" s="513"/>
      <c r="M180" s="513"/>
      <c r="N180" s="513"/>
      <c r="O180" s="513"/>
      <c r="P180" s="513"/>
      <c r="Q180" s="513"/>
      <c r="R180" s="513"/>
      <c r="S180" s="513"/>
      <c r="T180" s="513"/>
      <c r="U180" s="513"/>
      <c r="V180" s="513"/>
      <c r="W180" s="513"/>
      <c r="X180" s="513"/>
      <c r="Y180" s="513"/>
      <c r="Z180" s="513"/>
      <c r="AA180" s="513"/>
      <c r="AB180" s="513"/>
      <c r="AC180" s="513"/>
      <c r="AD180" s="513"/>
      <c r="AE180" s="513"/>
      <c r="AF180" s="513"/>
      <c r="AG180" s="513"/>
      <c r="AH180" s="513"/>
      <c r="AI180" s="513"/>
      <c r="AJ180" s="513"/>
      <c r="AK180" s="513"/>
      <c r="AL180" s="513"/>
      <c r="AM180" s="513"/>
      <c r="AN180" s="513"/>
      <c r="AO180" s="513"/>
      <c r="AP180" s="513"/>
      <c r="AQ180" s="513"/>
      <c r="AR180" s="513"/>
      <c r="AS180" s="513"/>
      <c r="AT180" s="513"/>
      <c r="AU180" s="513"/>
      <c r="AV180" s="513"/>
      <c r="AW180" s="513"/>
      <c r="AX180" s="513"/>
      <c r="AY180" s="513"/>
      <c r="AZ180" s="513"/>
      <c r="BA180" s="513"/>
      <c r="BB180" s="513"/>
      <c r="BC180" s="513"/>
      <c r="BD180" s="513"/>
      <c r="BE180" s="513"/>
      <c r="BF180" s="513"/>
      <c r="BG180" s="513"/>
      <c r="BH180" s="513"/>
      <c r="BI180" s="513"/>
      <c r="BJ180" s="513"/>
      <c r="BK180" s="513"/>
      <c r="BL180" s="513"/>
      <c r="BM180" s="513"/>
      <c r="BN180" s="513"/>
      <c r="BO180" s="513"/>
      <c r="BP180" s="513"/>
      <c r="BQ180" s="513"/>
      <c r="BR180" s="513"/>
      <c r="BS180" s="513"/>
      <c r="BT180" s="513"/>
      <c r="BU180" s="513"/>
      <c r="BV180" s="513"/>
      <c r="BW180" s="513"/>
      <c r="BX180" s="513"/>
      <c r="BY180" s="513"/>
      <c r="BZ180" s="513"/>
      <c r="CA180" s="513"/>
      <c r="CB180" s="513"/>
      <c r="CC180" s="1972"/>
      <c r="CD180" s="1499"/>
      <c r="CE180" s="1500"/>
      <c r="CF180" s="1501"/>
      <c r="CG180" s="1500"/>
      <c r="CH180" s="1500"/>
      <c r="CI180" s="1500"/>
      <c r="CJ180" s="1976"/>
      <c r="CK180" s="1519"/>
      <c r="CL180" s="1509"/>
    </row>
    <row r="181" spans="1:90" s="514" customFormat="1">
      <c r="A181" s="511"/>
      <c r="B181" s="512"/>
      <c r="C181" s="1493"/>
      <c r="D181" s="1493"/>
      <c r="E181" s="1493"/>
      <c r="F181" s="1493"/>
      <c r="G181" s="1493"/>
      <c r="H181" s="1530"/>
      <c r="I181" s="1972"/>
      <c r="J181" s="1542"/>
      <c r="K181" s="513"/>
      <c r="L181" s="513"/>
      <c r="M181" s="513"/>
      <c r="N181" s="513"/>
      <c r="O181" s="513"/>
      <c r="P181" s="513"/>
      <c r="Q181" s="513"/>
      <c r="R181" s="513"/>
      <c r="S181" s="513"/>
      <c r="T181" s="513"/>
      <c r="U181" s="513"/>
      <c r="V181" s="513"/>
      <c r="W181" s="513"/>
      <c r="X181" s="513"/>
      <c r="Y181" s="513"/>
      <c r="Z181" s="513"/>
      <c r="AA181" s="513"/>
      <c r="AB181" s="513"/>
      <c r="AC181" s="513"/>
      <c r="AD181" s="513"/>
      <c r="AE181" s="513"/>
      <c r="AF181" s="513"/>
      <c r="AG181" s="513"/>
      <c r="AH181" s="513"/>
      <c r="AI181" s="513"/>
      <c r="AJ181" s="513"/>
      <c r="AK181" s="513"/>
      <c r="AL181" s="513"/>
      <c r="AM181" s="513"/>
      <c r="AN181" s="513"/>
      <c r="AO181" s="513"/>
      <c r="AP181" s="513"/>
      <c r="AQ181" s="513"/>
      <c r="AR181" s="513"/>
      <c r="AS181" s="513"/>
      <c r="AT181" s="513"/>
      <c r="AU181" s="513"/>
      <c r="AV181" s="513"/>
      <c r="AW181" s="513"/>
      <c r="AX181" s="513"/>
      <c r="AY181" s="513"/>
      <c r="AZ181" s="513"/>
      <c r="BA181" s="513"/>
      <c r="BB181" s="513"/>
      <c r="BC181" s="513"/>
      <c r="BD181" s="513"/>
      <c r="BE181" s="513"/>
      <c r="BF181" s="513"/>
      <c r="BG181" s="513"/>
      <c r="BH181" s="513"/>
      <c r="BI181" s="513"/>
      <c r="BJ181" s="513"/>
      <c r="BK181" s="513"/>
      <c r="BL181" s="513"/>
      <c r="BM181" s="513"/>
      <c r="BN181" s="513"/>
      <c r="BO181" s="513"/>
      <c r="BP181" s="513"/>
      <c r="BQ181" s="513"/>
      <c r="BR181" s="513"/>
      <c r="BS181" s="513"/>
      <c r="BT181" s="513"/>
      <c r="BU181" s="513"/>
      <c r="BV181" s="513"/>
      <c r="BW181" s="513"/>
      <c r="BX181" s="513"/>
      <c r="BY181" s="513"/>
      <c r="BZ181" s="513"/>
      <c r="CA181" s="513"/>
      <c r="CB181" s="513"/>
      <c r="CC181" s="1972"/>
      <c r="CD181" s="1499"/>
      <c r="CE181" s="1500"/>
      <c r="CF181" s="1501"/>
      <c r="CG181" s="1500"/>
      <c r="CH181" s="1500"/>
      <c r="CI181" s="1500"/>
      <c r="CJ181" s="1976"/>
      <c r="CK181" s="1519"/>
      <c r="CL181" s="1509"/>
    </row>
    <row r="182" spans="1:90" s="514" customFormat="1">
      <c r="A182" s="511"/>
      <c r="B182" s="512"/>
      <c r="C182" s="1493"/>
      <c r="D182" s="1493"/>
      <c r="E182" s="1493"/>
      <c r="F182" s="1493"/>
      <c r="G182" s="1493"/>
      <c r="H182" s="1530"/>
      <c r="I182" s="1972"/>
      <c r="J182" s="1542"/>
      <c r="K182" s="513"/>
      <c r="L182" s="513"/>
      <c r="M182" s="513"/>
      <c r="N182" s="513"/>
      <c r="O182" s="513"/>
      <c r="P182" s="513"/>
      <c r="Q182" s="513"/>
      <c r="R182" s="513"/>
      <c r="S182" s="513"/>
      <c r="T182" s="513"/>
      <c r="U182" s="513"/>
      <c r="V182" s="513"/>
      <c r="W182" s="513"/>
      <c r="X182" s="513"/>
      <c r="Y182" s="513"/>
      <c r="Z182" s="513"/>
      <c r="AA182" s="513"/>
      <c r="AB182" s="513"/>
      <c r="AC182" s="513"/>
      <c r="AD182" s="513"/>
      <c r="AE182" s="513"/>
      <c r="AF182" s="513"/>
      <c r="AG182" s="513"/>
      <c r="AH182" s="513"/>
      <c r="AI182" s="513"/>
      <c r="AJ182" s="513"/>
      <c r="AK182" s="513"/>
      <c r="AL182" s="513"/>
      <c r="AM182" s="513"/>
      <c r="AN182" s="513"/>
      <c r="AO182" s="513"/>
      <c r="AP182" s="513"/>
      <c r="AQ182" s="513"/>
      <c r="AR182" s="513"/>
      <c r="AS182" s="513"/>
      <c r="AT182" s="513"/>
      <c r="AU182" s="513"/>
      <c r="AV182" s="513"/>
      <c r="AW182" s="513"/>
      <c r="AX182" s="513"/>
      <c r="AY182" s="513"/>
      <c r="AZ182" s="513"/>
      <c r="BA182" s="513"/>
      <c r="BB182" s="513"/>
      <c r="BC182" s="513"/>
      <c r="BD182" s="513"/>
      <c r="BE182" s="513"/>
      <c r="BF182" s="513"/>
      <c r="BG182" s="513"/>
      <c r="BH182" s="513"/>
      <c r="BI182" s="513"/>
      <c r="BJ182" s="513"/>
      <c r="BK182" s="513"/>
      <c r="BL182" s="513"/>
      <c r="BM182" s="513"/>
      <c r="BN182" s="513"/>
      <c r="BO182" s="513"/>
      <c r="BP182" s="513"/>
      <c r="BQ182" s="513"/>
      <c r="BR182" s="513"/>
      <c r="BS182" s="513"/>
      <c r="BT182" s="513"/>
      <c r="BU182" s="513"/>
      <c r="BV182" s="513"/>
      <c r="BW182" s="513"/>
      <c r="BX182" s="513"/>
      <c r="BY182" s="513"/>
      <c r="BZ182" s="513"/>
      <c r="CA182" s="513"/>
      <c r="CB182" s="513"/>
      <c r="CC182" s="1972"/>
      <c r="CD182" s="1499"/>
      <c r="CE182" s="1500"/>
      <c r="CF182" s="1501"/>
      <c r="CG182" s="1500"/>
      <c r="CH182" s="1500"/>
      <c r="CI182" s="1500"/>
      <c r="CJ182" s="1976"/>
      <c r="CK182" s="1519"/>
      <c r="CL182" s="1509"/>
    </row>
    <row r="183" spans="1:90" s="514" customFormat="1">
      <c r="A183" s="511"/>
      <c r="B183" s="512"/>
      <c r="C183" s="1493"/>
      <c r="D183" s="1493"/>
      <c r="E183" s="1493"/>
      <c r="F183" s="1493"/>
      <c r="G183" s="1493"/>
      <c r="H183" s="1530"/>
      <c r="I183" s="1972"/>
      <c r="J183" s="1542"/>
      <c r="K183" s="513"/>
      <c r="L183" s="513"/>
      <c r="M183" s="513"/>
      <c r="N183" s="513"/>
      <c r="O183" s="513"/>
      <c r="P183" s="513"/>
      <c r="Q183" s="513"/>
      <c r="R183" s="513"/>
      <c r="S183" s="513"/>
      <c r="T183" s="513"/>
      <c r="U183" s="513"/>
      <c r="V183" s="513"/>
      <c r="W183" s="513"/>
      <c r="X183" s="513"/>
      <c r="Y183" s="513"/>
      <c r="Z183" s="513"/>
      <c r="AA183" s="513"/>
      <c r="AB183" s="513"/>
      <c r="AC183" s="513"/>
      <c r="AD183" s="513"/>
      <c r="AE183" s="513"/>
      <c r="AF183" s="513"/>
      <c r="AG183" s="513"/>
      <c r="AH183" s="513"/>
      <c r="AI183" s="513"/>
      <c r="AJ183" s="513"/>
      <c r="AK183" s="513"/>
      <c r="AL183" s="513"/>
      <c r="AM183" s="513"/>
      <c r="AN183" s="513"/>
      <c r="AO183" s="513"/>
      <c r="AP183" s="513"/>
      <c r="AQ183" s="513"/>
      <c r="AR183" s="513"/>
      <c r="AS183" s="513"/>
      <c r="AT183" s="513"/>
      <c r="AU183" s="513"/>
      <c r="AV183" s="513"/>
      <c r="AW183" s="513"/>
      <c r="AX183" s="513"/>
      <c r="AY183" s="513"/>
      <c r="AZ183" s="513"/>
      <c r="BA183" s="513"/>
      <c r="BB183" s="513"/>
      <c r="BC183" s="513"/>
      <c r="BD183" s="513"/>
      <c r="BE183" s="513"/>
      <c r="BF183" s="513"/>
      <c r="BG183" s="513"/>
      <c r="BH183" s="513"/>
      <c r="BI183" s="513"/>
      <c r="BJ183" s="513"/>
      <c r="BK183" s="513"/>
      <c r="BL183" s="513"/>
      <c r="BM183" s="513"/>
      <c r="BN183" s="513"/>
      <c r="BO183" s="513"/>
      <c r="BP183" s="513"/>
      <c r="BQ183" s="513"/>
      <c r="BR183" s="513"/>
      <c r="BS183" s="513"/>
      <c r="BT183" s="513"/>
      <c r="BU183" s="513"/>
      <c r="BV183" s="513"/>
      <c r="BW183" s="513"/>
      <c r="BX183" s="513"/>
      <c r="BY183" s="513"/>
      <c r="BZ183" s="513"/>
      <c r="CA183" s="513"/>
      <c r="CB183" s="513"/>
      <c r="CC183" s="1972"/>
      <c r="CD183" s="1499"/>
      <c r="CE183" s="1500"/>
      <c r="CF183" s="1501"/>
      <c r="CG183" s="1500"/>
      <c r="CH183" s="1500"/>
      <c r="CI183" s="1500"/>
      <c r="CJ183" s="1976"/>
      <c r="CK183" s="1519"/>
      <c r="CL183" s="1509"/>
    </row>
    <row r="184" spans="1:90" s="514" customFormat="1">
      <c r="A184" s="511"/>
      <c r="B184" s="512"/>
      <c r="C184" s="1493"/>
      <c r="D184" s="1493"/>
      <c r="E184" s="1493"/>
      <c r="F184" s="1493"/>
      <c r="G184" s="1493"/>
      <c r="H184" s="1530"/>
      <c r="I184" s="1972"/>
      <c r="J184" s="1542"/>
      <c r="K184" s="513"/>
      <c r="L184" s="513"/>
      <c r="M184" s="513"/>
      <c r="N184" s="513"/>
      <c r="O184" s="513"/>
      <c r="P184" s="513"/>
      <c r="Q184" s="513"/>
      <c r="R184" s="513"/>
      <c r="S184" s="513"/>
      <c r="T184" s="513"/>
      <c r="U184" s="513"/>
      <c r="V184" s="513"/>
      <c r="W184" s="513"/>
      <c r="X184" s="513"/>
      <c r="Y184" s="513"/>
      <c r="Z184" s="513"/>
      <c r="AA184" s="513"/>
      <c r="AB184" s="513"/>
      <c r="AC184" s="513"/>
      <c r="AD184" s="513"/>
      <c r="AE184" s="513"/>
      <c r="AF184" s="513"/>
      <c r="AG184" s="513"/>
      <c r="AH184" s="513"/>
      <c r="AI184" s="513"/>
      <c r="AJ184" s="513"/>
      <c r="AK184" s="513"/>
      <c r="AL184" s="513"/>
      <c r="AM184" s="513"/>
      <c r="AN184" s="513"/>
      <c r="AO184" s="513"/>
      <c r="AP184" s="513"/>
      <c r="AQ184" s="513"/>
      <c r="AR184" s="513"/>
      <c r="AS184" s="513"/>
      <c r="AT184" s="513"/>
      <c r="AU184" s="513"/>
      <c r="AV184" s="513"/>
      <c r="AW184" s="513"/>
      <c r="AX184" s="513"/>
      <c r="AY184" s="513"/>
      <c r="AZ184" s="513"/>
      <c r="BA184" s="513"/>
      <c r="BB184" s="513"/>
      <c r="BC184" s="513"/>
      <c r="BD184" s="513"/>
      <c r="BE184" s="513"/>
      <c r="BF184" s="513"/>
      <c r="BG184" s="513"/>
      <c r="BH184" s="513"/>
      <c r="BI184" s="513"/>
      <c r="BJ184" s="513"/>
      <c r="BK184" s="513"/>
      <c r="BL184" s="513"/>
      <c r="BM184" s="513"/>
      <c r="BN184" s="513"/>
      <c r="BO184" s="513"/>
      <c r="BP184" s="513"/>
      <c r="BQ184" s="513"/>
      <c r="BR184" s="513"/>
      <c r="BS184" s="513"/>
      <c r="BT184" s="513"/>
      <c r="BU184" s="513"/>
      <c r="BV184" s="513"/>
      <c r="BW184" s="513"/>
      <c r="BX184" s="513"/>
      <c r="BY184" s="513"/>
      <c r="BZ184" s="513"/>
      <c r="CA184" s="513"/>
      <c r="CB184" s="513"/>
      <c r="CC184" s="1972"/>
      <c r="CD184" s="1499"/>
      <c r="CE184" s="1500"/>
      <c r="CF184" s="1501"/>
      <c r="CG184" s="1500"/>
      <c r="CH184" s="1500"/>
      <c r="CI184" s="1500"/>
      <c r="CJ184" s="1976"/>
      <c r="CK184" s="1519"/>
      <c r="CL184" s="1509"/>
    </row>
    <row r="185" spans="1:90" s="514" customFormat="1">
      <c r="A185" s="511"/>
      <c r="B185" s="512"/>
      <c r="C185" s="1493"/>
      <c r="D185" s="1493"/>
      <c r="E185" s="1493"/>
      <c r="F185" s="1493"/>
      <c r="G185" s="1493"/>
      <c r="H185" s="1530"/>
      <c r="I185" s="1972"/>
      <c r="J185" s="1542"/>
      <c r="K185" s="513"/>
      <c r="L185" s="513"/>
      <c r="M185" s="513"/>
      <c r="N185" s="513"/>
      <c r="O185" s="513"/>
      <c r="P185" s="513"/>
      <c r="Q185" s="513"/>
      <c r="R185" s="513"/>
      <c r="S185" s="513"/>
      <c r="T185" s="513"/>
      <c r="U185" s="513"/>
      <c r="V185" s="513"/>
      <c r="W185" s="513"/>
      <c r="X185" s="513"/>
      <c r="Y185" s="513"/>
      <c r="Z185" s="513"/>
      <c r="AA185" s="513"/>
      <c r="AB185" s="513"/>
      <c r="AC185" s="513"/>
      <c r="AD185" s="513"/>
      <c r="AE185" s="513"/>
      <c r="AF185" s="513"/>
      <c r="AG185" s="513"/>
      <c r="AH185" s="513"/>
      <c r="AI185" s="513"/>
      <c r="AJ185" s="513"/>
      <c r="AK185" s="513"/>
      <c r="AL185" s="513"/>
      <c r="AM185" s="513"/>
      <c r="AN185" s="513"/>
      <c r="AO185" s="513"/>
      <c r="AP185" s="513"/>
      <c r="AQ185" s="513"/>
      <c r="AR185" s="513"/>
      <c r="AS185" s="513"/>
      <c r="AT185" s="513"/>
      <c r="AU185" s="513"/>
      <c r="AV185" s="513"/>
      <c r="AW185" s="513"/>
      <c r="AX185" s="513"/>
      <c r="AY185" s="513"/>
      <c r="AZ185" s="513"/>
      <c r="BA185" s="513"/>
      <c r="BB185" s="513"/>
      <c r="BC185" s="513"/>
      <c r="BD185" s="513"/>
      <c r="BE185" s="513"/>
      <c r="BF185" s="513"/>
      <c r="BG185" s="513"/>
      <c r="BH185" s="513"/>
      <c r="BI185" s="513"/>
      <c r="BJ185" s="513"/>
      <c r="BK185" s="513"/>
      <c r="BL185" s="513"/>
      <c r="BM185" s="513"/>
      <c r="BN185" s="513"/>
      <c r="BO185" s="513"/>
      <c r="BP185" s="513"/>
      <c r="BQ185" s="513"/>
      <c r="BR185" s="513"/>
      <c r="BS185" s="513"/>
      <c r="BT185" s="513"/>
      <c r="BU185" s="513"/>
      <c r="BV185" s="513"/>
      <c r="BW185" s="513"/>
      <c r="BX185" s="513"/>
      <c r="BY185" s="513"/>
      <c r="BZ185" s="513"/>
      <c r="CA185" s="513"/>
      <c r="CB185" s="513"/>
      <c r="CC185" s="1972"/>
      <c r="CD185" s="1499"/>
      <c r="CE185" s="1500"/>
      <c r="CF185" s="1501"/>
      <c r="CG185" s="1500"/>
      <c r="CH185" s="1500"/>
      <c r="CI185" s="1500"/>
      <c r="CJ185" s="1976"/>
      <c r="CK185" s="1519"/>
      <c r="CL185" s="1509"/>
    </row>
    <row r="186" spans="1:90" s="514" customFormat="1">
      <c r="A186" s="511"/>
      <c r="B186" s="512"/>
      <c r="C186" s="1493"/>
      <c r="D186" s="1493"/>
      <c r="E186" s="1493"/>
      <c r="F186" s="1493"/>
      <c r="G186" s="1493"/>
      <c r="H186" s="1530"/>
      <c r="I186" s="1972"/>
      <c r="J186" s="1542"/>
      <c r="K186" s="513"/>
      <c r="L186" s="513"/>
      <c r="M186" s="513"/>
      <c r="N186" s="513"/>
      <c r="O186" s="513"/>
      <c r="P186" s="513"/>
      <c r="Q186" s="513"/>
      <c r="R186" s="513"/>
      <c r="S186" s="513"/>
      <c r="T186" s="513"/>
      <c r="U186" s="513"/>
      <c r="V186" s="513"/>
      <c r="W186" s="513"/>
      <c r="X186" s="513"/>
      <c r="Y186" s="513"/>
      <c r="Z186" s="513"/>
      <c r="AA186" s="513"/>
      <c r="AB186" s="513"/>
      <c r="AC186" s="513"/>
      <c r="AD186" s="513"/>
      <c r="AE186" s="513"/>
      <c r="AF186" s="513"/>
      <c r="AG186" s="513"/>
      <c r="AH186" s="513"/>
      <c r="AI186" s="513"/>
      <c r="AJ186" s="513"/>
      <c r="AK186" s="513"/>
      <c r="AL186" s="513"/>
      <c r="AM186" s="513"/>
      <c r="AN186" s="513"/>
      <c r="AO186" s="513"/>
      <c r="AP186" s="513"/>
      <c r="AQ186" s="513"/>
      <c r="AR186" s="513"/>
      <c r="AS186" s="513"/>
      <c r="AT186" s="513"/>
      <c r="AU186" s="513"/>
      <c r="AV186" s="513"/>
      <c r="AW186" s="513"/>
      <c r="AX186" s="513"/>
      <c r="AY186" s="513"/>
      <c r="AZ186" s="513"/>
      <c r="BA186" s="513"/>
      <c r="BB186" s="513"/>
      <c r="BC186" s="513"/>
      <c r="BD186" s="513"/>
      <c r="BE186" s="513"/>
      <c r="BF186" s="513"/>
      <c r="BG186" s="513"/>
      <c r="BH186" s="513"/>
      <c r="BI186" s="513"/>
      <c r="BJ186" s="513"/>
      <c r="BK186" s="513"/>
      <c r="BL186" s="513"/>
      <c r="BM186" s="513"/>
      <c r="BN186" s="513"/>
      <c r="BO186" s="513"/>
      <c r="BP186" s="513"/>
      <c r="BQ186" s="513"/>
      <c r="BR186" s="513"/>
      <c r="BS186" s="513"/>
      <c r="BT186" s="513"/>
      <c r="BU186" s="513"/>
      <c r="BV186" s="513"/>
      <c r="BW186" s="513"/>
      <c r="BX186" s="513"/>
      <c r="BY186" s="513"/>
      <c r="BZ186" s="513"/>
      <c r="CA186" s="513"/>
      <c r="CB186" s="513"/>
      <c r="CC186" s="1972"/>
      <c r="CD186" s="1499"/>
      <c r="CE186" s="1500"/>
      <c r="CF186" s="1501"/>
      <c r="CG186" s="1500"/>
      <c r="CH186" s="1500"/>
      <c r="CI186" s="1500"/>
      <c r="CJ186" s="1976"/>
      <c r="CK186" s="1519"/>
      <c r="CL186" s="1509"/>
    </row>
    <row r="187" spans="1:90" s="514" customFormat="1">
      <c r="A187" s="511"/>
      <c r="B187" s="512"/>
      <c r="C187" s="1493"/>
      <c r="D187" s="1493"/>
      <c r="E187" s="1493"/>
      <c r="F187" s="1493"/>
      <c r="G187" s="1493"/>
      <c r="H187" s="1530"/>
      <c r="I187" s="1972"/>
      <c r="J187" s="1542"/>
      <c r="K187" s="513"/>
      <c r="L187" s="513"/>
      <c r="M187" s="513"/>
      <c r="N187" s="513"/>
      <c r="O187" s="513"/>
      <c r="P187" s="513"/>
      <c r="Q187" s="513"/>
      <c r="R187" s="513"/>
      <c r="S187" s="513"/>
      <c r="T187" s="513"/>
      <c r="U187" s="513"/>
      <c r="V187" s="513"/>
      <c r="W187" s="513"/>
      <c r="X187" s="513"/>
      <c r="Y187" s="513"/>
      <c r="Z187" s="513"/>
      <c r="AA187" s="513"/>
      <c r="AB187" s="513"/>
      <c r="AC187" s="513"/>
      <c r="AD187" s="513"/>
      <c r="AE187" s="513"/>
      <c r="AF187" s="513"/>
      <c r="AG187" s="513"/>
      <c r="AH187" s="513"/>
      <c r="AI187" s="513"/>
      <c r="AJ187" s="513"/>
      <c r="AK187" s="513"/>
      <c r="AL187" s="513"/>
      <c r="AM187" s="513"/>
      <c r="AN187" s="513"/>
      <c r="AO187" s="513"/>
      <c r="AP187" s="513"/>
      <c r="AQ187" s="513"/>
      <c r="AR187" s="513"/>
      <c r="AS187" s="513"/>
      <c r="AT187" s="513"/>
      <c r="AU187" s="513"/>
      <c r="AV187" s="513"/>
      <c r="AW187" s="513"/>
      <c r="AX187" s="513"/>
      <c r="AY187" s="513"/>
      <c r="AZ187" s="513"/>
      <c r="BA187" s="513"/>
      <c r="BB187" s="513"/>
      <c r="BC187" s="513"/>
      <c r="BD187" s="513"/>
      <c r="BE187" s="513"/>
      <c r="BF187" s="513"/>
      <c r="BG187" s="513"/>
      <c r="BH187" s="513"/>
      <c r="BI187" s="513"/>
      <c r="BJ187" s="513"/>
      <c r="BK187" s="513"/>
      <c r="BL187" s="513"/>
      <c r="BM187" s="513"/>
      <c r="BN187" s="513"/>
      <c r="BO187" s="513"/>
      <c r="BP187" s="513"/>
      <c r="BQ187" s="513"/>
      <c r="BR187" s="513"/>
      <c r="BS187" s="513"/>
      <c r="BT187" s="513"/>
      <c r="BU187" s="513"/>
      <c r="BV187" s="513"/>
      <c r="BW187" s="513"/>
      <c r="BX187" s="513"/>
      <c r="BY187" s="513"/>
      <c r="BZ187" s="513"/>
      <c r="CA187" s="513"/>
      <c r="CB187" s="513"/>
      <c r="CC187" s="1972"/>
      <c r="CD187" s="1499"/>
      <c r="CE187" s="1500"/>
      <c r="CF187" s="1501"/>
      <c r="CG187" s="1500"/>
      <c r="CH187" s="1500"/>
      <c r="CI187" s="1500"/>
      <c r="CJ187" s="1976"/>
      <c r="CK187" s="1519"/>
      <c r="CL187" s="1509"/>
    </row>
    <row r="188" spans="1:90" s="514" customFormat="1">
      <c r="A188" s="511"/>
      <c r="B188" s="512"/>
      <c r="C188" s="1493"/>
      <c r="D188" s="1493"/>
      <c r="E188" s="1493"/>
      <c r="F188" s="1493"/>
      <c r="G188" s="1493"/>
      <c r="H188" s="1530"/>
      <c r="I188" s="1972"/>
      <c r="J188" s="1542"/>
      <c r="K188" s="513"/>
      <c r="L188" s="513"/>
      <c r="M188" s="513"/>
      <c r="N188" s="513"/>
      <c r="O188" s="513"/>
      <c r="P188" s="513"/>
      <c r="Q188" s="513"/>
      <c r="R188" s="513"/>
      <c r="S188" s="513"/>
      <c r="T188" s="513"/>
      <c r="U188" s="513"/>
      <c r="V188" s="513"/>
      <c r="W188" s="513"/>
      <c r="X188" s="513"/>
      <c r="Y188" s="513"/>
      <c r="Z188" s="513"/>
      <c r="AA188" s="513"/>
      <c r="AB188" s="513"/>
      <c r="AC188" s="513"/>
      <c r="AD188" s="513"/>
      <c r="AE188" s="513"/>
      <c r="AF188" s="513"/>
      <c r="AG188" s="513"/>
      <c r="AH188" s="513"/>
      <c r="AI188" s="513"/>
      <c r="AJ188" s="513"/>
      <c r="AK188" s="513"/>
      <c r="AL188" s="513"/>
      <c r="AM188" s="513"/>
      <c r="AN188" s="513"/>
      <c r="AO188" s="513"/>
      <c r="AP188" s="513"/>
      <c r="AQ188" s="513"/>
      <c r="AR188" s="513"/>
      <c r="AS188" s="513"/>
      <c r="AT188" s="513"/>
      <c r="AU188" s="513"/>
      <c r="AV188" s="513"/>
      <c r="AW188" s="513"/>
      <c r="AX188" s="513"/>
      <c r="AY188" s="513"/>
      <c r="AZ188" s="513"/>
      <c r="BA188" s="513"/>
      <c r="BB188" s="513"/>
      <c r="BC188" s="513"/>
      <c r="BD188" s="513"/>
      <c r="BE188" s="513"/>
      <c r="BF188" s="513"/>
      <c r="BG188" s="513"/>
      <c r="BH188" s="513"/>
      <c r="BI188" s="513"/>
      <c r="BJ188" s="513"/>
      <c r="BK188" s="513"/>
      <c r="BL188" s="513"/>
      <c r="BM188" s="513"/>
      <c r="BN188" s="513"/>
      <c r="BO188" s="513"/>
      <c r="BP188" s="513"/>
      <c r="BQ188" s="513"/>
      <c r="BR188" s="513"/>
      <c r="BS188" s="513"/>
      <c r="BT188" s="513"/>
      <c r="BU188" s="513"/>
      <c r="BV188" s="513"/>
      <c r="BW188" s="513"/>
      <c r="BX188" s="513"/>
      <c r="BY188" s="513"/>
      <c r="BZ188" s="513"/>
      <c r="CA188" s="513"/>
      <c r="CB188" s="513"/>
      <c r="CC188" s="1972"/>
      <c r="CD188" s="1499"/>
      <c r="CE188" s="1500"/>
      <c r="CF188" s="1501"/>
      <c r="CG188" s="1500"/>
      <c r="CH188" s="1500"/>
      <c r="CI188" s="1500"/>
      <c r="CJ188" s="1976"/>
      <c r="CK188" s="1519"/>
      <c r="CL188" s="1509"/>
    </row>
    <row r="189" spans="1:90" s="514" customFormat="1">
      <c r="A189" s="511"/>
      <c r="B189" s="512"/>
      <c r="C189" s="1493"/>
      <c r="D189" s="1493"/>
      <c r="E189" s="1493"/>
      <c r="F189" s="1493"/>
      <c r="G189" s="1493"/>
      <c r="H189" s="1530"/>
      <c r="I189" s="1972"/>
      <c r="J189" s="1542"/>
      <c r="K189" s="513"/>
      <c r="L189" s="513"/>
      <c r="M189" s="513"/>
      <c r="N189" s="513"/>
      <c r="O189" s="513"/>
      <c r="P189" s="513"/>
      <c r="Q189" s="513"/>
      <c r="R189" s="513"/>
      <c r="S189" s="513"/>
      <c r="T189" s="513"/>
      <c r="U189" s="513"/>
      <c r="V189" s="513"/>
      <c r="W189" s="513"/>
      <c r="X189" s="513"/>
      <c r="Y189" s="513"/>
      <c r="Z189" s="513"/>
      <c r="AA189" s="513"/>
      <c r="AB189" s="513"/>
      <c r="AC189" s="513"/>
      <c r="AD189" s="513"/>
      <c r="AE189" s="513"/>
      <c r="AF189" s="513"/>
      <c r="AG189" s="513"/>
      <c r="AH189" s="513"/>
      <c r="AI189" s="513"/>
      <c r="AJ189" s="513"/>
      <c r="AK189" s="513"/>
      <c r="AL189" s="513"/>
      <c r="AM189" s="513"/>
      <c r="AN189" s="513"/>
      <c r="AO189" s="513"/>
      <c r="AP189" s="513"/>
      <c r="AQ189" s="513"/>
      <c r="AR189" s="513"/>
      <c r="AS189" s="513"/>
      <c r="AT189" s="513"/>
      <c r="AU189" s="513"/>
      <c r="AV189" s="513"/>
      <c r="AW189" s="513"/>
      <c r="AX189" s="513"/>
      <c r="AY189" s="513"/>
      <c r="AZ189" s="513"/>
      <c r="BA189" s="513"/>
      <c r="BB189" s="513"/>
      <c r="BC189" s="513"/>
      <c r="BD189" s="513"/>
      <c r="BE189" s="513"/>
      <c r="BF189" s="513"/>
      <c r="BG189" s="513"/>
      <c r="BH189" s="513"/>
      <c r="BI189" s="513"/>
      <c r="BJ189" s="513"/>
      <c r="BK189" s="513"/>
      <c r="BL189" s="513"/>
      <c r="BM189" s="513"/>
      <c r="BN189" s="513"/>
      <c r="BO189" s="513"/>
      <c r="BP189" s="513"/>
      <c r="BQ189" s="513"/>
      <c r="BR189" s="513"/>
      <c r="BS189" s="513"/>
      <c r="BT189" s="513"/>
      <c r="BU189" s="513"/>
      <c r="BV189" s="513"/>
      <c r="BW189" s="513"/>
      <c r="BX189" s="513"/>
      <c r="BY189" s="513"/>
      <c r="BZ189" s="513"/>
      <c r="CA189" s="513"/>
      <c r="CB189" s="513"/>
      <c r="CC189" s="1972"/>
      <c r="CD189" s="1499"/>
      <c r="CE189" s="1500"/>
      <c r="CF189" s="1501"/>
      <c r="CG189" s="1500"/>
      <c r="CH189" s="1500"/>
      <c r="CI189" s="1500"/>
      <c r="CJ189" s="1976"/>
      <c r="CK189" s="1519"/>
      <c r="CL189" s="1509"/>
    </row>
    <row r="190" spans="1:90" s="514" customFormat="1">
      <c r="A190" s="511"/>
      <c r="B190" s="512"/>
      <c r="C190" s="1493"/>
      <c r="D190" s="1493"/>
      <c r="E190" s="1493"/>
      <c r="F190" s="1493"/>
      <c r="G190" s="1493"/>
      <c r="H190" s="1530"/>
      <c r="I190" s="1972"/>
      <c r="J190" s="1542"/>
      <c r="K190" s="513"/>
      <c r="L190" s="513"/>
      <c r="M190" s="513"/>
      <c r="N190" s="513"/>
      <c r="O190" s="513"/>
      <c r="P190" s="513"/>
      <c r="Q190" s="513"/>
      <c r="R190" s="513"/>
      <c r="S190" s="513"/>
      <c r="T190" s="513"/>
      <c r="U190" s="513"/>
      <c r="V190" s="513"/>
      <c r="W190" s="513"/>
      <c r="X190" s="513"/>
      <c r="Y190" s="513"/>
      <c r="Z190" s="513"/>
      <c r="AA190" s="513"/>
      <c r="AB190" s="513"/>
      <c r="AC190" s="513"/>
      <c r="AD190" s="513"/>
      <c r="AE190" s="513"/>
      <c r="AF190" s="513"/>
      <c r="AG190" s="513"/>
      <c r="AH190" s="513"/>
      <c r="AI190" s="513"/>
      <c r="AJ190" s="513"/>
      <c r="AK190" s="513"/>
      <c r="AL190" s="513"/>
      <c r="AM190" s="513"/>
      <c r="AN190" s="513"/>
      <c r="AO190" s="513"/>
      <c r="AP190" s="513"/>
      <c r="AQ190" s="513"/>
      <c r="AR190" s="513"/>
      <c r="AS190" s="513"/>
      <c r="AT190" s="513"/>
      <c r="AU190" s="513"/>
      <c r="AV190" s="513"/>
      <c r="AW190" s="513"/>
      <c r="AX190" s="513"/>
      <c r="AY190" s="513"/>
      <c r="AZ190" s="513"/>
      <c r="BA190" s="513"/>
      <c r="BB190" s="513"/>
      <c r="BC190" s="513"/>
      <c r="BD190" s="513"/>
      <c r="BE190" s="513"/>
      <c r="BF190" s="513"/>
      <c r="BG190" s="513"/>
      <c r="BH190" s="513"/>
      <c r="BI190" s="513"/>
      <c r="BJ190" s="513"/>
      <c r="BK190" s="513"/>
      <c r="BL190" s="513"/>
      <c r="BM190" s="513"/>
      <c r="BN190" s="513"/>
      <c r="BO190" s="513"/>
      <c r="BP190" s="513"/>
      <c r="BQ190" s="513"/>
      <c r="BR190" s="513"/>
      <c r="BS190" s="513"/>
      <c r="BT190" s="513"/>
      <c r="BU190" s="513"/>
      <c r="BV190" s="513"/>
      <c r="BW190" s="513"/>
      <c r="BX190" s="513"/>
      <c r="BY190" s="513"/>
      <c r="BZ190" s="513"/>
      <c r="CA190" s="513"/>
      <c r="CB190" s="513"/>
      <c r="CC190" s="1972"/>
      <c r="CD190" s="1499"/>
      <c r="CE190" s="1500"/>
      <c r="CF190" s="1501"/>
      <c r="CG190" s="1500"/>
      <c r="CH190" s="1500"/>
      <c r="CI190" s="1500"/>
      <c r="CJ190" s="1976"/>
      <c r="CK190" s="1519"/>
      <c r="CL190" s="1509"/>
    </row>
    <row r="191" spans="1:90" s="514" customFormat="1">
      <c r="A191" s="511"/>
      <c r="B191" s="512"/>
      <c r="C191" s="1493"/>
      <c r="D191" s="1493"/>
      <c r="E191" s="1493"/>
      <c r="F191" s="1493"/>
      <c r="G191" s="1493"/>
      <c r="H191" s="1530"/>
      <c r="I191" s="1972"/>
      <c r="J191" s="1542"/>
      <c r="K191" s="513"/>
      <c r="L191" s="513"/>
      <c r="M191" s="513"/>
      <c r="N191" s="513"/>
      <c r="O191" s="513"/>
      <c r="P191" s="513"/>
      <c r="Q191" s="513"/>
      <c r="R191" s="513"/>
      <c r="S191" s="513"/>
      <c r="T191" s="513"/>
      <c r="U191" s="513"/>
      <c r="V191" s="513"/>
      <c r="W191" s="513"/>
      <c r="X191" s="513"/>
      <c r="Y191" s="513"/>
      <c r="Z191" s="513"/>
      <c r="AA191" s="513"/>
      <c r="AB191" s="513"/>
      <c r="AC191" s="513"/>
      <c r="AD191" s="513"/>
      <c r="AE191" s="513"/>
      <c r="AF191" s="513"/>
      <c r="AG191" s="513"/>
      <c r="AH191" s="513"/>
      <c r="AI191" s="513"/>
      <c r="AJ191" s="513"/>
      <c r="AK191" s="513"/>
      <c r="AL191" s="513"/>
      <c r="AM191" s="513"/>
      <c r="AN191" s="513"/>
      <c r="AO191" s="513"/>
      <c r="AP191" s="513"/>
      <c r="AQ191" s="513"/>
      <c r="AR191" s="513"/>
      <c r="AS191" s="513"/>
      <c r="AT191" s="513"/>
      <c r="AU191" s="513"/>
      <c r="AV191" s="513"/>
      <c r="AW191" s="513"/>
      <c r="AX191" s="513"/>
      <c r="AY191" s="513"/>
      <c r="AZ191" s="513"/>
      <c r="BA191" s="513"/>
      <c r="BB191" s="513"/>
      <c r="BC191" s="513"/>
      <c r="BD191" s="513"/>
      <c r="BE191" s="513"/>
      <c r="BF191" s="513"/>
      <c r="BG191" s="513"/>
      <c r="BH191" s="513"/>
      <c r="BI191" s="513"/>
      <c r="BJ191" s="513"/>
      <c r="BK191" s="513"/>
      <c r="BL191" s="513"/>
      <c r="BM191" s="513"/>
      <c r="BN191" s="513"/>
      <c r="BO191" s="513"/>
      <c r="BP191" s="513"/>
      <c r="BQ191" s="513"/>
      <c r="BR191" s="513"/>
      <c r="BS191" s="513"/>
      <c r="BT191" s="513"/>
      <c r="BU191" s="513"/>
      <c r="BV191" s="513"/>
      <c r="BW191" s="513"/>
      <c r="BX191" s="513"/>
      <c r="BY191" s="513"/>
      <c r="BZ191" s="513"/>
      <c r="CA191" s="513"/>
      <c r="CB191" s="513"/>
      <c r="CC191" s="1972"/>
      <c r="CD191" s="1499"/>
      <c r="CE191" s="1500"/>
      <c r="CF191" s="1501"/>
      <c r="CG191" s="1500"/>
      <c r="CH191" s="1500"/>
      <c r="CI191" s="1500"/>
      <c r="CJ191" s="1976"/>
      <c r="CK191" s="1519"/>
      <c r="CL191" s="1509"/>
    </row>
    <row r="192" spans="1:90" s="514" customFormat="1">
      <c r="A192" s="511"/>
      <c r="B192" s="512"/>
      <c r="C192" s="1493"/>
      <c r="D192" s="1493"/>
      <c r="E192" s="1493"/>
      <c r="F192" s="1493"/>
      <c r="G192" s="1493"/>
      <c r="H192" s="1530"/>
      <c r="I192" s="1972"/>
      <c r="J192" s="1542"/>
      <c r="K192" s="513"/>
      <c r="L192" s="513"/>
      <c r="M192" s="513"/>
      <c r="N192" s="513"/>
      <c r="O192" s="513"/>
      <c r="P192" s="513"/>
      <c r="Q192" s="513"/>
      <c r="R192" s="513"/>
      <c r="S192" s="513"/>
      <c r="T192" s="513"/>
      <c r="U192" s="513"/>
      <c r="V192" s="513"/>
      <c r="W192" s="513"/>
      <c r="X192" s="513"/>
      <c r="Y192" s="513"/>
      <c r="Z192" s="513"/>
      <c r="AA192" s="513"/>
      <c r="AB192" s="513"/>
      <c r="AC192" s="513"/>
      <c r="AD192" s="513"/>
      <c r="AE192" s="513"/>
      <c r="AF192" s="513"/>
      <c r="AG192" s="513"/>
      <c r="AH192" s="513"/>
      <c r="AI192" s="513"/>
      <c r="AJ192" s="513"/>
      <c r="AK192" s="513"/>
      <c r="AL192" s="513"/>
      <c r="AM192" s="513"/>
      <c r="AN192" s="513"/>
      <c r="AO192" s="513"/>
      <c r="AP192" s="513"/>
      <c r="AQ192" s="513"/>
      <c r="AR192" s="513"/>
      <c r="AS192" s="513"/>
      <c r="AT192" s="513"/>
      <c r="AU192" s="513"/>
      <c r="AV192" s="513"/>
      <c r="AW192" s="513"/>
      <c r="AX192" s="513"/>
      <c r="AY192" s="513"/>
      <c r="AZ192" s="513"/>
      <c r="BA192" s="513"/>
      <c r="BB192" s="513"/>
      <c r="BC192" s="513"/>
      <c r="BD192" s="513"/>
      <c r="BE192" s="513"/>
      <c r="BF192" s="513"/>
      <c r="BG192" s="513"/>
      <c r="BH192" s="513"/>
      <c r="BI192" s="513"/>
      <c r="BJ192" s="513"/>
      <c r="BK192" s="513"/>
      <c r="BL192" s="513"/>
      <c r="BM192" s="513"/>
      <c r="BN192" s="513"/>
      <c r="BO192" s="513"/>
      <c r="BP192" s="513"/>
      <c r="BQ192" s="513"/>
      <c r="BR192" s="513"/>
      <c r="BS192" s="513"/>
      <c r="BT192" s="513"/>
      <c r="BU192" s="513"/>
      <c r="BV192" s="513"/>
      <c r="BW192" s="513"/>
      <c r="BX192" s="513"/>
      <c r="BY192" s="513"/>
      <c r="BZ192" s="513"/>
      <c r="CA192" s="513"/>
      <c r="CB192" s="513"/>
      <c r="CC192" s="1972"/>
      <c r="CD192" s="1499"/>
      <c r="CE192" s="1500"/>
      <c r="CF192" s="1501"/>
      <c r="CG192" s="1500"/>
      <c r="CH192" s="1500"/>
      <c r="CI192" s="1500"/>
      <c r="CJ192" s="1976"/>
      <c r="CK192" s="1519"/>
      <c r="CL192" s="1509"/>
    </row>
    <row r="193" spans="1:90" s="514" customFormat="1">
      <c r="A193" s="511"/>
      <c r="B193" s="512"/>
      <c r="C193" s="1493"/>
      <c r="D193" s="1493"/>
      <c r="E193" s="1493"/>
      <c r="F193" s="1493"/>
      <c r="G193" s="1493"/>
      <c r="H193" s="1530"/>
      <c r="I193" s="1972"/>
      <c r="J193" s="1542"/>
      <c r="K193" s="513"/>
      <c r="L193" s="513"/>
      <c r="M193" s="513"/>
      <c r="N193" s="513"/>
      <c r="O193" s="513"/>
      <c r="P193" s="513"/>
      <c r="Q193" s="513"/>
      <c r="R193" s="513"/>
      <c r="S193" s="513"/>
      <c r="T193" s="513"/>
      <c r="U193" s="513"/>
      <c r="V193" s="513"/>
      <c r="W193" s="513"/>
      <c r="X193" s="513"/>
      <c r="Y193" s="513"/>
      <c r="Z193" s="513"/>
      <c r="AA193" s="513"/>
      <c r="AB193" s="513"/>
      <c r="AC193" s="513"/>
      <c r="AD193" s="513"/>
      <c r="AE193" s="513"/>
      <c r="AF193" s="513"/>
      <c r="AG193" s="513"/>
      <c r="AH193" s="513"/>
      <c r="AI193" s="513"/>
      <c r="AJ193" s="513"/>
      <c r="AK193" s="513"/>
      <c r="AL193" s="513"/>
      <c r="AM193" s="513"/>
      <c r="AN193" s="513"/>
      <c r="AO193" s="513"/>
      <c r="AP193" s="513"/>
      <c r="AQ193" s="513"/>
      <c r="AR193" s="513"/>
      <c r="AS193" s="513"/>
      <c r="AT193" s="513"/>
      <c r="AU193" s="513"/>
      <c r="AV193" s="513"/>
      <c r="AW193" s="513"/>
      <c r="AX193" s="513"/>
      <c r="AY193" s="513"/>
      <c r="AZ193" s="513"/>
      <c r="BA193" s="513"/>
      <c r="BB193" s="513"/>
      <c r="BC193" s="513"/>
      <c r="BD193" s="513"/>
      <c r="BE193" s="513"/>
      <c r="BF193" s="513"/>
      <c r="BG193" s="513"/>
      <c r="BH193" s="513"/>
      <c r="BI193" s="513"/>
      <c r="BJ193" s="513"/>
      <c r="BK193" s="513"/>
      <c r="BL193" s="513"/>
      <c r="BM193" s="513"/>
      <c r="BN193" s="513"/>
      <c r="BO193" s="513"/>
      <c r="BP193" s="513"/>
      <c r="BQ193" s="513"/>
      <c r="BR193" s="513"/>
      <c r="BS193" s="513"/>
      <c r="BT193" s="513"/>
      <c r="BU193" s="513"/>
      <c r="BV193" s="513"/>
      <c r="BW193" s="513"/>
      <c r="BX193" s="513"/>
      <c r="BY193" s="513"/>
      <c r="BZ193" s="513"/>
      <c r="CA193" s="513"/>
      <c r="CB193" s="513"/>
      <c r="CC193" s="1972"/>
      <c r="CD193" s="1499"/>
      <c r="CE193" s="1500"/>
      <c r="CF193" s="1501"/>
      <c r="CG193" s="1500"/>
      <c r="CH193" s="1500"/>
      <c r="CI193" s="1500"/>
      <c r="CJ193" s="1976"/>
      <c r="CK193" s="1519"/>
      <c r="CL193" s="1509"/>
    </row>
    <row r="194" spans="1:90" s="514" customFormat="1">
      <c r="A194" s="511"/>
      <c r="B194" s="512"/>
      <c r="C194" s="1493"/>
      <c r="D194" s="1493"/>
      <c r="E194" s="1493"/>
      <c r="F194" s="1493"/>
      <c r="G194" s="1493"/>
      <c r="H194" s="1530"/>
      <c r="I194" s="1972"/>
      <c r="J194" s="1542"/>
      <c r="K194" s="513"/>
      <c r="L194" s="513"/>
      <c r="M194" s="513"/>
      <c r="N194" s="513"/>
      <c r="O194" s="513"/>
      <c r="P194" s="513"/>
      <c r="Q194" s="513"/>
      <c r="R194" s="513"/>
      <c r="S194" s="513"/>
      <c r="T194" s="513"/>
      <c r="U194" s="513"/>
      <c r="V194" s="513"/>
      <c r="W194" s="513"/>
      <c r="X194" s="513"/>
      <c r="Y194" s="513"/>
      <c r="Z194" s="513"/>
      <c r="AA194" s="513"/>
      <c r="AB194" s="513"/>
      <c r="AC194" s="513"/>
      <c r="AD194" s="513"/>
      <c r="AE194" s="513"/>
      <c r="AF194" s="513"/>
      <c r="AG194" s="513"/>
      <c r="AH194" s="513"/>
      <c r="AI194" s="513"/>
      <c r="AJ194" s="513"/>
      <c r="AK194" s="513"/>
      <c r="AL194" s="513"/>
      <c r="AM194" s="513"/>
      <c r="AN194" s="513"/>
      <c r="AO194" s="513"/>
      <c r="AP194" s="513"/>
      <c r="AQ194" s="513"/>
      <c r="AR194" s="513"/>
      <c r="AS194" s="513"/>
      <c r="AT194" s="513"/>
      <c r="AU194" s="513"/>
      <c r="AV194" s="513"/>
      <c r="AW194" s="513"/>
      <c r="AX194" s="513"/>
      <c r="AY194" s="513"/>
      <c r="AZ194" s="513"/>
      <c r="BA194" s="513"/>
      <c r="BB194" s="513"/>
      <c r="BC194" s="513"/>
      <c r="BD194" s="513"/>
      <c r="BE194" s="513"/>
      <c r="BF194" s="513"/>
      <c r="BG194" s="513"/>
      <c r="BH194" s="513"/>
      <c r="BI194" s="513"/>
      <c r="BJ194" s="513"/>
      <c r="BK194" s="513"/>
      <c r="BL194" s="513"/>
      <c r="BM194" s="513"/>
      <c r="BN194" s="513"/>
      <c r="BO194" s="513"/>
      <c r="BP194" s="513"/>
      <c r="BQ194" s="513"/>
      <c r="BR194" s="513"/>
      <c r="BS194" s="513"/>
      <c r="BT194" s="513"/>
      <c r="BU194" s="513"/>
      <c r="BV194" s="513"/>
      <c r="BW194" s="513"/>
      <c r="BX194" s="513"/>
      <c r="BY194" s="513"/>
      <c r="BZ194" s="513"/>
      <c r="CA194" s="513"/>
      <c r="CB194" s="513"/>
      <c r="CC194" s="1972"/>
      <c r="CD194" s="1499"/>
      <c r="CE194" s="1500"/>
      <c r="CF194" s="1501"/>
      <c r="CG194" s="1500"/>
      <c r="CH194" s="1500"/>
      <c r="CI194" s="1500"/>
      <c r="CJ194" s="1976"/>
      <c r="CK194" s="1519"/>
      <c r="CL194" s="1509"/>
    </row>
    <row r="195" spans="1:90" s="514" customFormat="1">
      <c r="A195" s="511"/>
      <c r="B195" s="512"/>
      <c r="C195" s="1493"/>
      <c r="D195" s="1493"/>
      <c r="E195" s="1493"/>
      <c r="F195" s="1493"/>
      <c r="G195" s="1493"/>
      <c r="H195" s="1530"/>
      <c r="I195" s="1972"/>
      <c r="J195" s="1542"/>
      <c r="K195" s="513"/>
      <c r="L195" s="513"/>
      <c r="M195" s="513"/>
      <c r="N195" s="513"/>
      <c r="O195" s="513"/>
      <c r="P195" s="513"/>
      <c r="Q195" s="513"/>
      <c r="R195" s="513"/>
      <c r="S195" s="513"/>
      <c r="T195" s="513"/>
      <c r="U195" s="513"/>
      <c r="V195" s="513"/>
      <c r="W195" s="513"/>
      <c r="X195" s="513"/>
      <c r="Y195" s="513"/>
      <c r="Z195" s="513"/>
      <c r="AA195" s="513"/>
      <c r="AB195" s="513"/>
      <c r="AC195" s="513"/>
      <c r="AD195" s="513"/>
      <c r="AE195" s="513"/>
      <c r="AF195" s="513"/>
      <c r="AG195" s="513"/>
      <c r="AH195" s="513"/>
      <c r="AI195" s="513"/>
      <c r="AJ195" s="513"/>
      <c r="AK195" s="513"/>
      <c r="AL195" s="513"/>
      <c r="AM195" s="513"/>
      <c r="AN195" s="513"/>
      <c r="AO195" s="513"/>
      <c r="AP195" s="513"/>
      <c r="AQ195" s="513"/>
      <c r="AR195" s="513"/>
      <c r="AS195" s="513"/>
      <c r="AT195" s="513"/>
      <c r="AU195" s="513"/>
      <c r="AV195" s="513"/>
      <c r="AW195" s="513"/>
      <c r="AX195" s="513"/>
      <c r="AY195" s="513"/>
      <c r="AZ195" s="513"/>
      <c r="BA195" s="513"/>
      <c r="BB195" s="513"/>
      <c r="BC195" s="513"/>
      <c r="BD195" s="513"/>
      <c r="BE195" s="513"/>
      <c r="BF195" s="513"/>
      <c r="BG195" s="513"/>
      <c r="BH195" s="513"/>
      <c r="BI195" s="513"/>
      <c r="BJ195" s="513"/>
      <c r="BK195" s="513"/>
      <c r="BL195" s="513"/>
      <c r="BM195" s="513"/>
      <c r="BN195" s="513"/>
      <c r="BO195" s="513"/>
      <c r="BP195" s="513"/>
      <c r="BQ195" s="513"/>
      <c r="BR195" s="513"/>
      <c r="BS195" s="513"/>
      <c r="BT195" s="513"/>
      <c r="BU195" s="513"/>
      <c r="BV195" s="513"/>
      <c r="BW195" s="513"/>
      <c r="BX195" s="513"/>
      <c r="BY195" s="513"/>
      <c r="BZ195" s="513"/>
      <c r="CA195" s="513"/>
      <c r="CB195" s="513"/>
      <c r="CC195" s="1972"/>
      <c r="CD195" s="1499"/>
      <c r="CE195" s="1500"/>
      <c r="CF195" s="1501"/>
      <c r="CG195" s="1500"/>
      <c r="CH195" s="1500"/>
      <c r="CI195" s="1500"/>
      <c r="CJ195" s="1976"/>
      <c r="CK195" s="1519"/>
      <c r="CL195" s="1509"/>
    </row>
    <row r="196" spans="1:90" s="514" customFormat="1">
      <c r="A196" s="511"/>
      <c r="B196" s="512"/>
      <c r="C196" s="1493"/>
      <c r="D196" s="1493"/>
      <c r="E196" s="1493"/>
      <c r="F196" s="1493"/>
      <c r="G196" s="1493"/>
      <c r="H196" s="1530"/>
      <c r="I196" s="1972"/>
      <c r="J196" s="1542"/>
      <c r="K196" s="513"/>
      <c r="L196" s="513"/>
      <c r="M196" s="513"/>
      <c r="N196" s="513"/>
      <c r="O196" s="513"/>
      <c r="P196" s="513"/>
      <c r="Q196" s="513"/>
      <c r="R196" s="513"/>
      <c r="S196" s="513"/>
      <c r="T196" s="513"/>
      <c r="U196" s="513"/>
      <c r="V196" s="513"/>
      <c r="W196" s="513"/>
      <c r="X196" s="513"/>
      <c r="Y196" s="513"/>
      <c r="Z196" s="513"/>
      <c r="AA196" s="513"/>
      <c r="AB196" s="513"/>
      <c r="AC196" s="513"/>
      <c r="AD196" s="513"/>
      <c r="AE196" s="513"/>
      <c r="AF196" s="513"/>
      <c r="AG196" s="513"/>
      <c r="AH196" s="513"/>
      <c r="AI196" s="513"/>
      <c r="AJ196" s="513"/>
      <c r="AK196" s="513"/>
      <c r="AL196" s="513"/>
      <c r="AM196" s="513"/>
      <c r="AN196" s="513"/>
      <c r="AO196" s="513"/>
      <c r="AP196" s="513"/>
      <c r="AQ196" s="513"/>
      <c r="AR196" s="513"/>
      <c r="AS196" s="513"/>
      <c r="AT196" s="513"/>
      <c r="AU196" s="513"/>
      <c r="AV196" s="513"/>
      <c r="AW196" s="513"/>
      <c r="AX196" s="513"/>
      <c r="AY196" s="513"/>
      <c r="AZ196" s="513"/>
      <c r="BA196" s="513"/>
      <c r="BB196" s="513"/>
      <c r="BC196" s="513"/>
      <c r="BD196" s="513"/>
      <c r="BE196" s="513"/>
      <c r="BF196" s="513"/>
      <c r="BG196" s="513"/>
      <c r="BH196" s="513"/>
      <c r="BI196" s="513"/>
      <c r="BJ196" s="513"/>
      <c r="BK196" s="513"/>
      <c r="BL196" s="513"/>
      <c r="BM196" s="513"/>
      <c r="BN196" s="513"/>
      <c r="BO196" s="513"/>
      <c r="BP196" s="513"/>
      <c r="BQ196" s="513"/>
      <c r="BR196" s="513"/>
      <c r="BS196" s="513"/>
      <c r="BT196" s="513"/>
      <c r="BU196" s="513"/>
      <c r="BV196" s="513"/>
      <c r="BW196" s="513"/>
      <c r="BX196" s="513"/>
      <c r="BY196" s="513"/>
      <c r="BZ196" s="513"/>
      <c r="CA196" s="513"/>
      <c r="CB196" s="513"/>
      <c r="CC196" s="1972"/>
      <c r="CD196" s="1499"/>
      <c r="CE196" s="1500"/>
      <c r="CF196" s="1501"/>
      <c r="CG196" s="1500"/>
      <c r="CH196" s="1500"/>
      <c r="CI196" s="1500"/>
      <c r="CJ196" s="1976"/>
      <c r="CK196" s="1519"/>
      <c r="CL196" s="1509"/>
    </row>
    <row r="197" spans="1:90" s="514" customFormat="1">
      <c r="A197" s="511"/>
      <c r="B197" s="512"/>
      <c r="C197" s="1493"/>
      <c r="D197" s="1493"/>
      <c r="E197" s="1493"/>
      <c r="F197" s="1493"/>
      <c r="G197" s="1493"/>
      <c r="H197" s="1530"/>
      <c r="I197" s="1972"/>
      <c r="J197" s="1542"/>
      <c r="K197" s="513"/>
      <c r="L197" s="513"/>
      <c r="M197" s="513"/>
      <c r="N197" s="513"/>
      <c r="O197" s="513"/>
      <c r="P197" s="513"/>
      <c r="Q197" s="513"/>
      <c r="R197" s="513"/>
      <c r="S197" s="513"/>
      <c r="T197" s="513"/>
      <c r="U197" s="513"/>
      <c r="V197" s="513"/>
      <c r="W197" s="513"/>
      <c r="X197" s="513"/>
      <c r="Y197" s="513"/>
      <c r="Z197" s="513"/>
      <c r="AA197" s="513"/>
      <c r="AB197" s="513"/>
      <c r="AC197" s="513"/>
      <c r="AD197" s="513"/>
      <c r="AE197" s="513"/>
      <c r="AF197" s="513"/>
      <c r="AG197" s="513"/>
      <c r="AH197" s="513"/>
      <c r="AI197" s="513"/>
      <c r="AJ197" s="513"/>
      <c r="AK197" s="513"/>
      <c r="AL197" s="513"/>
      <c r="AM197" s="513"/>
      <c r="AN197" s="513"/>
      <c r="AO197" s="513"/>
      <c r="AP197" s="513"/>
      <c r="AQ197" s="513"/>
      <c r="AR197" s="513"/>
      <c r="AS197" s="513"/>
      <c r="AT197" s="513"/>
      <c r="AU197" s="513"/>
      <c r="AV197" s="513"/>
      <c r="AW197" s="513"/>
      <c r="AX197" s="513"/>
      <c r="AY197" s="513"/>
      <c r="AZ197" s="513"/>
      <c r="BA197" s="513"/>
      <c r="BB197" s="513"/>
      <c r="BC197" s="513"/>
      <c r="BD197" s="513"/>
      <c r="BE197" s="513"/>
      <c r="BF197" s="513"/>
      <c r="BG197" s="513"/>
      <c r="BH197" s="513"/>
      <c r="BI197" s="513"/>
      <c r="BJ197" s="513"/>
      <c r="BK197" s="513"/>
      <c r="BL197" s="513"/>
      <c r="BM197" s="513"/>
      <c r="BN197" s="513"/>
      <c r="BO197" s="513"/>
      <c r="BP197" s="513"/>
      <c r="BQ197" s="513"/>
      <c r="BR197" s="513"/>
      <c r="BS197" s="513"/>
      <c r="BT197" s="513"/>
      <c r="BU197" s="513"/>
      <c r="BV197" s="513"/>
      <c r="BW197" s="513"/>
      <c r="BX197" s="513"/>
      <c r="BY197" s="513"/>
      <c r="BZ197" s="513"/>
      <c r="CA197" s="513"/>
      <c r="CB197" s="513"/>
      <c r="CC197" s="1972"/>
      <c r="CD197" s="1499"/>
      <c r="CE197" s="1500"/>
      <c r="CF197" s="1501"/>
      <c r="CG197" s="1500"/>
      <c r="CH197" s="1500"/>
      <c r="CI197" s="1500"/>
      <c r="CJ197" s="1976"/>
      <c r="CK197" s="1519"/>
      <c r="CL197" s="1509"/>
    </row>
    <row r="198" spans="1:90" s="514" customFormat="1">
      <c r="A198" s="511"/>
      <c r="B198" s="512"/>
      <c r="C198" s="1493"/>
      <c r="D198" s="1493"/>
      <c r="E198" s="1493"/>
      <c r="F198" s="1493"/>
      <c r="G198" s="1493"/>
      <c r="H198" s="1530"/>
      <c r="I198" s="1972"/>
      <c r="J198" s="1542"/>
      <c r="K198" s="513"/>
      <c r="L198" s="513"/>
      <c r="M198" s="513"/>
      <c r="N198" s="513"/>
      <c r="O198" s="513"/>
      <c r="P198" s="513"/>
      <c r="Q198" s="513"/>
      <c r="R198" s="513"/>
      <c r="S198" s="513"/>
      <c r="T198" s="513"/>
      <c r="U198" s="513"/>
      <c r="V198" s="513"/>
      <c r="W198" s="513"/>
      <c r="X198" s="513"/>
      <c r="Y198" s="513"/>
      <c r="Z198" s="513"/>
      <c r="AA198" s="513"/>
      <c r="AB198" s="513"/>
      <c r="AC198" s="513"/>
      <c r="AD198" s="513"/>
      <c r="AE198" s="513"/>
      <c r="AF198" s="513"/>
      <c r="AG198" s="513"/>
      <c r="AH198" s="513"/>
      <c r="AI198" s="513"/>
      <c r="AJ198" s="513"/>
      <c r="AK198" s="513"/>
      <c r="AL198" s="513"/>
      <c r="AM198" s="513"/>
      <c r="AN198" s="513"/>
      <c r="AO198" s="513"/>
      <c r="AP198" s="513"/>
      <c r="AQ198" s="513"/>
      <c r="AR198" s="513"/>
      <c r="AS198" s="513"/>
      <c r="AT198" s="513"/>
      <c r="AU198" s="513"/>
      <c r="AV198" s="513"/>
      <c r="AW198" s="513"/>
      <c r="AX198" s="513"/>
      <c r="AY198" s="513"/>
      <c r="AZ198" s="513"/>
      <c r="BA198" s="513"/>
      <c r="BB198" s="513"/>
      <c r="BC198" s="513"/>
      <c r="BD198" s="513"/>
      <c r="BE198" s="513"/>
      <c r="BF198" s="513"/>
      <c r="BG198" s="513"/>
      <c r="BH198" s="513"/>
      <c r="BI198" s="513"/>
      <c r="BJ198" s="513"/>
      <c r="BK198" s="513"/>
      <c r="BL198" s="513"/>
      <c r="BM198" s="513"/>
      <c r="BN198" s="513"/>
      <c r="BO198" s="513"/>
      <c r="BP198" s="513"/>
      <c r="BQ198" s="513"/>
      <c r="BR198" s="513"/>
      <c r="BS198" s="513"/>
      <c r="BT198" s="513"/>
      <c r="BU198" s="513"/>
      <c r="BV198" s="513"/>
      <c r="BW198" s="513"/>
      <c r="BX198" s="513"/>
      <c r="BY198" s="513"/>
      <c r="BZ198" s="513"/>
      <c r="CA198" s="513"/>
      <c r="CB198" s="513"/>
      <c r="CC198" s="1972"/>
      <c r="CD198" s="1499"/>
      <c r="CE198" s="1500"/>
      <c r="CF198" s="1501"/>
      <c r="CG198" s="1500"/>
      <c r="CH198" s="1500"/>
      <c r="CI198" s="1500"/>
      <c r="CJ198" s="1976"/>
      <c r="CK198" s="1519"/>
      <c r="CL198" s="1509"/>
    </row>
    <row r="199" spans="1:90" s="514" customFormat="1">
      <c r="A199" s="511"/>
      <c r="B199" s="512"/>
      <c r="C199" s="1493"/>
      <c r="D199" s="1493"/>
      <c r="E199" s="1493"/>
      <c r="F199" s="1493"/>
      <c r="G199" s="1493"/>
      <c r="H199" s="1530"/>
      <c r="I199" s="1972"/>
      <c r="J199" s="1542"/>
      <c r="K199" s="513"/>
      <c r="L199" s="513"/>
      <c r="M199" s="513"/>
      <c r="N199" s="513"/>
      <c r="O199" s="513"/>
      <c r="P199" s="513"/>
      <c r="Q199" s="513"/>
      <c r="R199" s="513"/>
      <c r="S199" s="513"/>
      <c r="T199" s="513"/>
      <c r="U199" s="513"/>
      <c r="V199" s="513"/>
      <c r="W199" s="513"/>
      <c r="X199" s="513"/>
      <c r="Y199" s="513"/>
      <c r="Z199" s="513"/>
      <c r="AA199" s="513"/>
      <c r="AB199" s="513"/>
      <c r="AC199" s="513"/>
      <c r="AD199" s="513"/>
      <c r="AE199" s="513"/>
      <c r="AF199" s="513"/>
      <c r="AG199" s="513"/>
      <c r="AH199" s="513"/>
      <c r="AI199" s="513"/>
      <c r="AJ199" s="513"/>
      <c r="AK199" s="513"/>
      <c r="AL199" s="513"/>
      <c r="AM199" s="513"/>
      <c r="AN199" s="513"/>
      <c r="AO199" s="513"/>
      <c r="AP199" s="513"/>
      <c r="AQ199" s="513"/>
      <c r="AR199" s="513"/>
      <c r="AS199" s="513"/>
      <c r="AT199" s="513"/>
      <c r="AU199" s="513"/>
      <c r="AV199" s="513"/>
      <c r="AW199" s="513"/>
      <c r="AX199" s="513"/>
      <c r="AY199" s="513"/>
      <c r="AZ199" s="513"/>
      <c r="BA199" s="513"/>
      <c r="BB199" s="513"/>
      <c r="BC199" s="513"/>
      <c r="BD199" s="513"/>
      <c r="BE199" s="513"/>
      <c r="BF199" s="513"/>
      <c r="BG199" s="513"/>
      <c r="BH199" s="513"/>
      <c r="BI199" s="513"/>
      <c r="BJ199" s="513"/>
      <c r="BK199" s="513"/>
      <c r="BL199" s="513"/>
      <c r="BM199" s="513"/>
      <c r="BN199" s="513"/>
      <c r="BO199" s="513"/>
      <c r="BP199" s="513"/>
      <c r="BQ199" s="513"/>
      <c r="BR199" s="513"/>
      <c r="BS199" s="513"/>
      <c r="BT199" s="513"/>
      <c r="BU199" s="513"/>
      <c r="BV199" s="513"/>
      <c r="BW199" s="513"/>
      <c r="BX199" s="513"/>
      <c r="BY199" s="513"/>
      <c r="BZ199" s="513"/>
      <c r="CA199" s="513"/>
      <c r="CB199" s="513"/>
      <c r="CC199" s="1972"/>
      <c r="CD199" s="1499"/>
      <c r="CE199" s="1500"/>
      <c r="CF199" s="1501"/>
      <c r="CG199" s="1500"/>
      <c r="CH199" s="1500"/>
      <c r="CI199" s="1500"/>
      <c r="CJ199" s="1976"/>
      <c r="CK199" s="1519"/>
      <c r="CL199" s="1509"/>
    </row>
    <row r="200" spans="1:90" s="514" customFormat="1">
      <c r="A200" s="511"/>
      <c r="B200" s="512"/>
      <c r="C200" s="1493"/>
      <c r="D200" s="1493"/>
      <c r="E200" s="1493"/>
      <c r="F200" s="1493"/>
      <c r="G200" s="1493"/>
      <c r="H200" s="1530"/>
      <c r="I200" s="1972"/>
      <c r="J200" s="1542"/>
      <c r="K200" s="513"/>
      <c r="L200" s="513"/>
      <c r="M200" s="513"/>
      <c r="N200" s="513"/>
      <c r="O200" s="513"/>
      <c r="P200" s="513"/>
      <c r="Q200" s="513"/>
      <c r="R200" s="513"/>
      <c r="S200" s="513"/>
      <c r="T200" s="513"/>
      <c r="U200" s="513"/>
      <c r="V200" s="513"/>
      <c r="W200" s="513"/>
      <c r="X200" s="513"/>
      <c r="Y200" s="513"/>
      <c r="Z200" s="513"/>
      <c r="AA200" s="513"/>
      <c r="AB200" s="513"/>
      <c r="AC200" s="513"/>
      <c r="AD200" s="513"/>
      <c r="AE200" s="513"/>
      <c r="AF200" s="513"/>
      <c r="AG200" s="513"/>
      <c r="AH200" s="513"/>
      <c r="AI200" s="513"/>
      <c r="AJ200" s="513"/>
      <c r="AK200" s="513"/>
      <c r="AL200" s="513"/>
      <c r="AM200" s="513"/>
      <c r="AN200" s="513"/>
      <c r="AO200" s="513"/>
      <c r="AP200" s="513"/>
      <c r="AQ200" s="513"/>
      <c r="AR200" s="513"/>
      <c r="AS200" s="513"/>
      <c r="AT200" s="513"/>
      <c r="AU200" s="513"/>
      <c r="AV200" s="513"/>
      <c r="AW200" s="513"/>
      <c r="AX200" s="513"/>
      <c r="AY200" s="513"/>
      <c r="AZ200" s="513"/>
      <c r="BA200" s="513"/>
      <c r="BB200" s="513"/>
      <c r="BC200" s="513"/>
      <c r="BD200" s="513"/>
      <c r="BE200" s="513"/>
      <c r="BF200" s="513"/>
      <c r="BG200" s="513"/>
      <c r="BH200" s="513"/>
      <c r="BI200" s="513"/>
      <c r="BJ200" s="513"/>
      <c r="BK200" s="513"/>
      <c r="BL200" s="513"/>
      <c r="BM200" s="513"/>
      <c r="BN200" s="513"/>
      <c r="BO200" s="513"/>
      <c r="BP200" s="513"/>
      <c r="BQ200" s="513"/>
      <c r="BR200" s="513"/>
      <c r="BS200" s="513"/>
      <c r="BT200" s="513"/>
      <c r="BU200" s="513"/>
      <c r="BV200" s="513"/>
      <c r="BW200" s="513"/>
      <c r="BX200" s="513"/>
      <c r="BY200" s="513"/>
      <c r="BZ200" s="513"/>
      <c r="CA200" s="513"/>
      <c r="CB200" s="513"/>
      <c r="CC200" s="1972"/>
      <c r="CD200" s="1499"/>
      <c r="CE200" s="1500"/>
      <c r="CF200" s="1501"/>
      <c r="CG200" s="1500"/>
      <c r="CH200" s="1500"/>
      <c r="CI200" s="1500"/>
      <c r="CJ200" s="1976"/>
      <c r="CK200" s="1519"/>
      <c r="CL200" s="1509"/>
    </row>
    <row r="201" spans="1:90" s="514" customFormat="1">
      <c r="A201" s="511"/>
      <c r="B201" s="512"/>
      <c r="C201" s="1493"/>
      <c r="D201" s="1493"/>
      <c r="E201" s="1493"/>
      <c r="F201" s="1493"/>
      <c r="G201" s="1493"/>
      <c r="H201" s="1530"/>
      <c r="I201" s="1972"/>
      <c r="J201" s="1542"/>
      <c r="K201" s="513"/>
      <c r="L201" s="513"/>
      <c r="M201" s="513"/>
      <c r="N201" s="513"/>
      <c r="O201" s="513"/>
      <c r="P201" s="513"/>
      <c r="Q201" s="513"/>
      <c r="R201" s="513"/>
      <c r="S201" s="513"/>
      <c r="T201" s="513"/>
      <c r="U201" s="513"/>
      <c r="V201" s="513"/>
      <c r="W201" s="513"/>
      <c r="X201" s="513"/>
      <c r="Y201" s="513"/>
      <c r="Z201" s="513"/>
      <c r="AA201" s="513"/>
      <c r="AB201" s="513"/>
      <c r="AC201" s="513"/>
      <c r="AD201" s="513"/>
      <c r="AE201" s="513"/>
      <c r="AF201" s="513"/>
      <c r="AG201" s="513"/>
      <c r="AH201" s="513"/>
      <c r="AI201" s="513"/>
      <c r="AJ201" s="513"/>
      <c r="AK201" s="513"/>
      <c r="AL201" s="513"/>
      <c r="AM201" s="513"/>
      <c r="AN201" s="513"/>
      <c r="AO201" s="513"/>
      <c r="AP201" s="513"/>
      <c r="AQ201" s="513"/>
      <c r="AR201" s="513"/>
      <c r="AS201" s="513"/>
      <c r="AT201" s="513"/>
      <c r="AU201" s="513"/>
      <c r="AV201" s="513"/>
      <c r="AW201" s="513"/>
      <c r="AX201" s="513"/>
      <c r="AY201" s="513"/>
      <c r="AZ201" s="513"/>
      <c r="BA201" s="513"/>
      <c r="BB201" s="513"/>
      <c r="BC201" s="513"/>
      <c r="BD201" s="513"/>
      <c r="BE201" s="513"/>
      <c r="BF201" s="513"/>
      <c r="BG201" s="513"/>
      <c r="BH201" s="513"/>
      <c r="BI201" s="513"/>
      <c r="BJ201" s="513"/>
      <c r="BK201" s="513"/>
      <c r="BL201" s="513"/>
      <c r="BM201" s="513"/>
      <c r="BN201" s="513"/>
      <c r="BO201" s="513"/>
      <c r="BP201" s="513"/>
      <c r="BQ201" s="513"/>
      <c r="BR201" s="513"/>
      <c r="BS201" s="513"/>
      <c r="BT201" s="513"/>
      <c r="BU201" s="513"/>
      <c r="BV201" s="513"/>
      <c r="BW201" s="513"/>
      <c r="BX201" s="513"/>
      <c r="BY201" s="513"/>
      <c r="BZ201" s="513"/>
      <c r="CA201" s="513"/>
      <c r="CB201" s="513"/>
      <c r="CC201" s="1972"/>
      <c r="CD201" s="1499"/>
      <c r="CE201" s="1500"/>
      <c r="CF201" s="1501"/>
      <c r="CG201" s="1500"/>
      <c r="CH201" s="1500"/>
      <c r="CI201" s="1500"/>
      <c r="CJ201" s="1976"/>
      <c r="CK201" s="1519"/>
      <c r="CL201" s="1509"/>
    </row>
    <row r="202" spans="1:90" s="514" customFormat="1">
      <c r="A202" s="511"/>
      <c r="B202" s="512"/>
      <c r="C202" s="1493"/>
      <c r="D202" s="1493"/>
      <c r="E202" s="1493"/>
      <c r="F202" s="1493"/>
      <c r="G202" s="1493"/>
      <c r="H202" s="1530"/>
      <c r="I202" s="1972"/>
      <c r="J202" s="1542"/>
      <c r="K202" s="513"/>
      <c r="L202" s="513"/>
      <c r="M202" s="513"/>
      <c r="N202" s="513"/>
      <c r="O202" s="513"/>
      <c r="P202" s="513"/>
      <c r="Q202" s="513"/>
      <c r="R202" s="513"/>
      <c r="S202" s="513"/>
      <c r="T202" s="513"/>
      <c r="U202" s="513"/>
      <c r="V202" s="513"/>
      <c r="W202" s="513"/>
      <c r="X202" s="513"/>
      <c r="Y202" s="513"/>
      <c r="Z202" s="513"/>
      <c r="AA202" s="513"/>
      <c r="AB202" s="513"/>
      <c r="AC202" s="513"/>
      <c r="AD202" s="513"/>
      <c r="AE202" s="513"/>
      <c r="AF202" s="513"/>
      <c r="AG202" s="513"/>
      <c r="AH202" s="513"/>
      <c r="AI202" s="513"/>
      <c r="AJ202" s="513"/>
      <c r="AK202" s="513"/>
      <c r="AL202" s="513"/>
      <c r="AM202" s="513"/>
      <c r="AN202" s="513"/>
      <c r="AO202" s="513"/>
      <c r="AP202" s="513"/>
      <c r="AQ202" s="513"/>
      <c r="AR202" s="513"/>
      <c r="AS202" s="513"/>
      <c r="AT202" s="513"/>
      <c r="AU202" s="513"/>
      <c r="AV202" s="513"/>
      <c r="AW202" s="513"/>
      <c r="AX202" s="513"/>
      <c r="AY202" s="513"/>
      <c r="AZ202" s="513"/>
      <c r="BA202" s="513"/>
      <c r="BB202" s="513"/>
      <c r="BC202" s="513"/>
      <c r="BD202" s="513"/>
      <c r="BE202" s="513"/>
      <c r="BF202" s="513"/>
      <c r="BG202" s="513"/>
      <c r="BH202" s="513"/>
      <c r="BI202" s="513"/>
      <c r="BJ202" s="513"/>
      <c r="BK202" s="513"/>
      <c r="BL202" s="513"/>
      <c r="BM202" s="513"/>
      <c r="BN202" s="513"/>
      <c r="BO202" s="513"/>
      <c r="BP202" s="513"/>
      <c r="BQ202" s="513"/>
      <c r="BR202" s="513"/>
      <c r="BS202" s="513"/>
      <c r="BT202" s="513"/>
      <c r="BU202" s="513"/>
      <c r="BV202" s="513"/>
      <c r="BW202" s="513"/>
      <c r="BX202" s="513"/>
      <c r="BY202" s="513"/>
      <c r="BZ202" s="513"/>
      <c r="CA202" s="513"/>
      <c r="CB202" s="513"/>
      <c r="CC202" s="1972"/>
      <c r="CD202" s="1499"/>
      <c r="CE202" s="1500"/>
      <c r="CF202" s="1501"/>
      <c r="CG202" s="1500"/>
      <c r="CH202" s="1500"/>
      <c r="CI202" s="1500"/>
      <c r="CJ202" s="1976"/>
      <c r="CK202" s="1519"/>
      <c r="CL202" s="1509"/>
    </row>
    <row r="203" spans="1:90" s="514" customFormat="1">
      <c r="A203" s="511"/>
      <c r="B203" s="512"/>
      <c r="C203" s="1493"/>
      <c r="D203" s="1493"/>
      <c r="E203" s="1493"/>
      <c r="F203" s="1493"/>
      <c r="G203" s="1493"/>
      <c r="H203" s="1530"/>
      <c r="I203" s="1972"/>
      <c r="J203" s="1542"/>
      <c r="K203" s="513"/>
      <c r="L203" s="513"/>
      <c r="M203" s="513"/>
      <c r="N203" s="513"/>
      <c r="O203" s="513"/>
      <c r="P203" s="513"/>
      <c r="Q203" s="513"/>
      <c r="R203" s="513"/>
      <c r="S203" s="513"/>
      <c r="T203" s="513"/>
      <c r="U203" s="513"/>
      <c r="V203" s="513"/>
      <c r="W203" s="513"/>
      <c r="X203" s="513"/>
      <c r="Y203" s="513"/>
      <c r="Z203" s="513"/>
      <c r="AA203" s="513"/>
      <c r="AB203" s="513"/>
      <c r="AC203" s="513"/>
      <c r="AD203" s="513"/>
      <c r="AE203" s="513"/>
      <c r="AF203" s="513"/>
      <c r="AG203" s="513"/>
      <c r="AH203" s="513"/>
      <c r="AI203" s="513"/>
      <c r="AJ203" s="513"/>
      <c r="AK203" s="513"/>
      <c r="AL203" s="513"/>
      <c r="AM203" s="513"/>
      <c r="AN203" s="513"/>
      <c r="AO203" s="513"/>
      <c r="AP203" s="513"/>
      <c r="AQ203" s="513"/>
      <c r="AR203" s="513"/>
      <c r="AS203" s="513"/>
      <c r="AT203" s="513"/>
      <c r="AU203" s="513"/>
      <c r="AV203" s="513"/>
      <c r="AW203" s="513"/>
      <c r="AX203" s="513"/>
      <c r="AY203" s="513"/>
      <c r="AZ203" s="513"/>
      <c r="BA203" s="513"/>
      <c r="BB203" s="513"/>
      <c r="BC203" s="513"/>
      <c r="BD203" s="513"/>
      <c r="BE203" s="513"/>
      <c r="BF203" s="513"/>
      <c r="BG203" s="513"/>
      <c r="BH203" s="513"/>
      <c r="BI203" s="513"/>
      <c r="BJ203" s="513"/>
      <c r="BK203" s="513"/>
      <c r="BL203" s="513"/>
      <c r="BM203" s="513"/>
      <c r="BN203" s="513"/>
      <c r="BO203" s="513"/>
      <c r="BP203" s="513"/>
      <c r="BQ203" s="513"/>
      <c r="BR203" s="513"/>
      <c r="BS203" s="513"/>
      <c r="BT203" s="513"/>
      <c r="BU203" s="513"/>
      <c r="BV203" s="513"/>
      <c r="BW203" s="513"/>
      <c r="BX203" s="513"/>
      <c r="BY203" s="513"/>
      <c r="BZ203" s="513"/>
      <c r="CA203" s="513"/>
      <c r="CB203" s="513"/>
      <c r="CC203" s="1972"/>
      <c r="CD203" s="1499"/>
      <c r="CE203" s="1500"/>
      <c r="CF203" s="1501"/>
      <c r="CG203" s="1500"/>
      <c r="CH203" s="1500"/>
      <c r="CI203" s="1500"/>
      <c r="CJ203" s="1976"/>
      <c r="CK203" s="1519"/>
      <c r="CL203" s="1509"/>
    </row>
    <row r="204" spans="1:90" s="514" customFormat="1">
      <c r="A204" s="511"/>
      <c r="B204" s="512"/>
      <c r="C204" s="1493"/>
      <c r="D204" s="1493"/>
      <c r="E204" s="1493"/>
      <c r="F204" s="1493"/>
      <c r="G204" s="1493"/>
      <c r="H204" s="1530"/>
      <c r="I204" s="1972"/>
      <c r="J204" s="1542"/>
      <c r="K204" s="513"/>
      <c r="L204" s="513"/>
      <c r="M204" s="513"/>
      <c r="N204" s="513"/>
      <c r="O204" s="513"/>
      <c r="P204" s="513"/>
      <c r="Q204" s="513"/>
      <c r="R204" s="513"/>
      <c r="S204" s="513"/>
      <c r="T204" s="513"/>
      <c r="U204" s="513"/>
      <c r="V204" s="513"/>
      <c r="W204" s="513"/>
      <c r="X204" s="513"/>
      <c r="Y204" s="513"/>
      <c r="Z204" s="513"/>
      <c r="AA204" s="513"/>
      <c r="AB204" s="513"/>
      <c r="AC204" s="513"/>
      <c r="AD204" s="513"/>
      <c r="AE204" s="513"/>
      <c r="AF204" s="513"/>
      <c r="AG204" s="513"/>
      <c r="AH204" s="513"/>
      <c r="AI204" s="513"/>
      <c r="AJ204" s="513"/>
      <c r="AK204" s="513"/>
      <c r="AL204" s="513"/>
      <c r="AM204" s="513"/>
      <c r="AN204" s="513"/>
      <c r="AO204" s="513"/>
      <c r="AP204" s="513"/>
      <c r="AQ204" s="513"/>
      <c r="AR204" s="513"/>
      <c r="AS204" s="513"/>
      <c r="AT204" s="513"/>
      <c r="AU204" s="513"/>
      <c r="AV204" s="513"/>
      <c r="AW204" s="513"/>
      <c r="AX204" s="513"/>
      <c r="AY204" s="513"/>
      <c r="AZ204" s="513"/>
      <c r="BA204" s="513"/>
      <c r="BB204" s="513"/>
      <c r="BC204" s="513"/>
      <c r="BD204" s="513"/>
      <c r="BE204" s="513"/>
      <c r="BF204" s="513"/>
      <c r="BG204" s="513"/>
      <c r="BH204" s="513"/>
      <c r="BI204" s="513"/>
      <c r="BJ204" s="513"/>
      <c r="BK204" s="513"/>
      <c r="BL204" s="513"/>
      <c r="BM204" s="513"/>
      <c r="BN204" s="513"/>
      <c r="BO204" s="513"/>
      <c r="BP204" s="513"/>
      <c r="BQ204" s="513"/>
      <c r="BR204" s="513"/>
      <c r="BS204" s="513"/>
      <c r="BT204" s="513"/>
      <c r="BU204" s="513"/>
      <c r="BV204" s="513"/>
      <c r="BW204" s="513"/>
      <c r="BX204" s="513"/>
      <c r="BY204" s="513"/>
      <c r="BZ204" s="513"/>
      <c r="CA204" s="513"/>
      <c r="CB204" s="513"/>
      <c r="CC204" s="1972"/>
      <c r="CD204" s="1499"/>
      <c r="CE204" s="1500"/>
      <c r="CF204" s="1501"/>
      <c r="CG204" s="1500"/>
      <c r="CH204" s="1500"/>
      <c r="CI204" s="1500"/>
      <c r="CJ204" s="1976"/>
      <c r="CK204" s="1519"/>
      <c r="CL204" s="1509"/>
    </row>
    <row r="205" spans="1:90" s="514" customFormat="1">
      <c r="A205" s="511"/>
      <c r="B205" s="512"/>
      <c r="C205" s="1493"/>
      <c r="D205" s="1493"/>
      <c r="E205" s="1493"/>
      <c r="F205" s="1493"/>
      <c r="G205" s="1493"/>
      <c r="H205" s="1530"/>
      <c r="I205" s="1972"/>
      <c r="J205" s="1542"/>
      <c r="K205" s="513"/>
      <c r="L205" s="513"/>
      <c r="M205" s="513"/>
      <c r="N205" s="513"/>
      <c r="O205" s="513"/>
      <c r="P205" s="513"/>
      <c r="Q205" s="513"/>
      <c r="R205" s="513"/>
      <c r="S205" s="513"/>
      <c r="T205" s="513"/>
      <c r="U205" s="513"/>
      <c r="V205" s="513"/>
      <c r="W205" s="513"/>
      <c r="X205" s="513"/>
      <c r="Y205" s="513"/>
      <c r="Z205" s="513"/>
      <c r="AA205" s="513"/>
      <c r="AB205" s="513"/>
      <c r="AC205" s="513"/>
      <c r="AD205" s="513"/>
      <c r="AE205" s="513"/>
      <c r="AF205" s="513"/>
      <c r="AG205" s="513"/>
      <c r="AH205" s="513"/>
      <c r="AI205" s="513"/>
      <c r="AJ205" s="513"/>
      <c r="AK205" s="513"/>
      <c r="AL205" s="513"/>
      <c r="AM205" s="513"/>
      <c r="AN205" s="513"/>
      <c r="AO205" s="513"/>
      <c r="AP205" s="513"/>
      <c r="AQ205" s="513"/>
      <c r="AR205" s="513"/>
      <c r="AS205" s="513"/>
      <c r="AT205" s="513"/>
      <c r="AU205" s="513"/>
      <c r="AV205" s="513"/>
      <c r="AW205" s="513"/>
      <c r="AX205" s="513"/>
      <c r="AY205" s="513"/>
      <c r="AZ205" s="513"/>
      <c r="BA205" s="513"/>
      <c r="BB205" s="513"/>
      <c r="BC205" s="513"/>
      <c r="BD205" s="513"/>
      <c r="BE205" s="513"/>
      <c r="BF205" s="513"/>
      <c r="BG205" s="513"/>
      <c r="BH205" s="513"/>
      <c r="BI205" s="513"/>
      <c r="BJ205" s="513"/>
      <c r="BK205" s="513"/>
      <c r="BL205" s="513"/>
      <c r="BM205" s="513"/>
      <c r="BN205" s="513"/>
      <c r="BO205" s="513"/>
      <c r="BP205" s="513"/>
      <c r="BQ205" s="513"/>
      <c r="BR205" s="513"/>
      <c r="BS205" s="513"/>
      <c r="BT205" s="513"/>
      <c r="BU205" s="513"/>
      <c r="BV205" s="513"/>
      <c r="BW205" s="513"/>
      <c r="BX205" s="513"/>
      <c r="BY205" s="513"/>
      <c r="BZ205" s="513"/>
      <c r="CA205" s="513"/>
      <c r="CB205" s="513"/>
      <c r="CC205" s="1972"/>
      <c r="CD205" s="1499"/>
      <c r="CE205" s="1500"/>
      <c r="CF205" s="1501"/>
      <c r="CG205" s="1500"/>
      <c r="CH205" s="1500"/>
      <c r="CI205" s="1500"/>
      <c r="CJ205" s="1976"/>
      <c r="CK205" s="1519"/>
      <c r="CL205" s="1509"/>
    </row>
    <row r="206" spans="1:90" s="514" customFormat="1">
      <c r="A206" s="511"/>
      <c r="B206" s="512"/>
      <c r="C206" s="1493"/>
      <c r="D206" s="1493"/>
      <c r="E206" s="1493"/>
      <c r="F206" s="1493"/>
      <c r="G206" s="1493"/>
      <c r="H206" s="1530"/>
      <c r="I206" s="1972"/>
      <c r="J206" s="1542"/>
      <c r="K206" s="513"/>
      <c r="L206" s="513"/>
      <c r="M206" s="513"/>
      <c r="N206" s="513"/>
      <c r="O206" s="513"/>
      <c r="P206" s="513"/>
      <c r="Q206" s="513"/>
      <c r="R206" s="513"/>
      <c r="S206" s="513"/>
      <c r="T206" s="513"/>
      <c r="U206" s="513"/>
      <c r="V206" s="513"/>
      <c r="W206" s="513"/>
      <c r="X206" s="513"/>
      <c r="Y206" s="513"/>
      <c r="Z206" s="513"/>
      <c r="AA206" s="513"/>
      <c r="AB206" s="513"/>
      <c r="AC206" s="513"/>
      <c r="AD206" s="513"/>
      <c r="AE206" s="513"/>
      <c r="AF206" s="513"/>
      <c r="AG206" s="513"/>
      <c r="AH206" s="513"/>
      <c r="AI206" s="513"/>
      <c r="AJ206" s="513"/>
      <c r="AK206" s="513"/>
      <c r="AL206" s="513"/>
      <c r="AM206" s="513"/>
      <c r="AN206" s="513"/>
      <c r="AO206" s="513"/>
      <c r="AP206" s="513"/>
      <c r="AQ206" s="513"/>
      <c r="AR206" s="513"/>
      <c r="AS206" s="513"/>
      <c r="AT206" s="513"/>
      <c r="AU206" s="513"/>
      <c r="AV206" s="513"/>
      <c r="AW206" s="513"/>
      <c r="AX206" s="513"/>
      <c r="AY206" s="513"/>
      <c r="AZ206" s="513"/>
      <c r="BA206" s="513"/>
      <c r="BB206" s="513"/>
      <c r="BC206" s="513"/>
      <c r="BD206" s="513"/>
      <c r="BE206" s="513"/>
      <c r="BF206" s="513"/>
      <c r="BG206" s="513"/>
      <c r="BH206" s="513"/>
      <c r="BI206" s="513"/>
      <c r="BJ206" s="513"/>
      <c r="BK206" s="513"/>
      <c r="BL206" s="513"/>
      <c r="BM206" s="513"/>
      <c r="BN206" s="513"/>
      <c r="BO206" s="513"/>
      <c r="BP206" s="513"/>
      <c r="BQ206" s="513"/>
      <c r="BR206" s="513"/>
      <c r="BS206" s="513"/>
      <c r="BT206" s="513"/>
      <c r="BU206" s="513"/>
      <c r="BV206" s="513"/>
      <c r="BW206" s="513"/>
      <c r="BX206" s="513"/>
      <c r="BY206" s="513"/>
      <c r="BZ206" s="513"/>
      <c r="CA206" s="513"/>
      <c r="CB206" s="513"/>
      <c r="CC206" s="1972"/>
      <c r="CD206" s="1499"/>
      <c r="CE206" s="1500"/>
      <c r="CF206" s="1501"/>
      <c r="CG206" s="1500"/>
      <c r="CH206" s="1500"/>
      <c r="CI206" s="1500"/>
      <c r="CJ206" s="1976"/>
      <c r="CK206" s="1519"/>
      <c r="CL206" s="1509"/>
    </row>
    <row r="207" spans="1:90" s="514" customFormat="1">
      <c r="A207" s="511"/>
      <c r="B207" s="512"/>
      <c r="C207" s="1493"/>
      <c r="D207" s="1493"/>
      <c r="E207" s="1493"/>
      <c r="F207" s="1493"/>
      <c r="G207" s="1493"/>
      <c r="H207" s="1530"/>
      <c r="I207" s="1972"/>
      <c r="J207" s="1542"/>
      <c r="K207" s="513"/>
      <c r="L207" s="513"/>
      <c r="M207" s="513"/>
      <c r="N207" s="513"/>
      <c r="O207" s="513"/>
      <c r="P207" s="513"/>
      <c r="Q207" s="513"/>
      <c r="R207" s="513"/>
      <c r="S207" s="513"/>
      <c r="T207" s="513"/>
      <c r="U207" s="513"/>
      <c r="V207" s="513"/>
      <c r="W207" s="513"/>
      <c r="X207" s="513"/>
      <c r="Y207" s="513"/>
      <c r="Z207" s="513"/>
      <c r="AA207" s="513"/>
      <c r="AB207" s="513"/>
      <c r="AC207" s="513"/>
      <c r="AD207" s="513"/>
      <c r="AE207" s="513"/>
      <c r="AF207" s="513"/>
      <c r="AG207" s="513"/>
      <c r="AH207" s="513"/>
      <c r="AI207" s="513"/>
      <c r="AJ207" s="513"/>
      <c r="AK207" s="513"/>
      <c r="AL207" s="513"/>
      <c r="AM207" s="513"/>
      <c r="AN207" s="513"/>
      <c r="AO207" s="513"/>
      <c r="AP207" s="513"/>
      <c r="AQ207" s="513"/>
      <c r="AR207" s="513"/>
      <c r="AS207" s="513"/>
      <c r="AT207" s="513"/>
      <c r="AU207" s="513"/>
      <c r="AV207" s="513"/>
      <c r="AW207" s="513"/>
      <c r="AX207" s="513"/>
      <c r="AY207" s="513"/>
      <c r="AZ207" s="513"/>
      <c r="BA207" s="513"/>
      <c r="BB207" s="513"/>
      <c r="BC207" s="513"/>
      <c r="BD207" s="513"/>
      <c r="BE207" s="513"/>
      <c r="BF207" s="513"/>
      <c r="BG207" s="513"/>
      <c r="BH207" s="513"/>
      <c r="BI207" s="513"/>
      <c r="BJ207" s="513"/>
      <c r="BK207" s="513"/>
      <c r="BL207" s="513"/>
      <c r="BM207" s="513"/>
      <c r="BN207" s="513"/>
      <c r="BO207" s="513"/>
      <c r="BP207" s="513"/>
      <c r="BQ207" s="513"/>
      <c r="BR207" s="513"/>
      <c r="BS207" s="513"/>
      <c r="BT207" s="513"/>
      <c r="BU207" s="513"/>
      <c r="BV207" s="513"/>
      <c r="BW207" s="513"/>
      <c r="BX207" s="513"/>
      <c r="BY207" s="513"/>
      <c r="BZ207" s="513"/>
      <c r="CA207" s="513"/>
      <c r="CB207" s="513"/>
      <c r="CC207" s="1972"/>
      <c r="CD207" s="1499"/>
      <c r="CE207" s="1500"/>
      <c r="CF207" s="1501"/>
      <c r="CG207" s="1500"/>
      <c r="CH207" s="1500"/>
      <c r="CI207" s="1500"/>
      <c r="CJ207" s="1976"/>
      <c r="CK207" s="1519"/>
      <c r="CL207" s="1509"/>
    </row>
    <row r="208" spans="1:90" s="514" customFormat="1">
      <c r="A208" s="511"/>
      <c r="B208" s="512"/>
      <c r="C208" s="1493"/>
      <c r="D208" s="1493"/>
      <c r="E208" s="1493"/>
      <c r="F208" s="1493"/>
      <c r="G208" s="1493"/>
      <c r="H208" s="1530"/>
      <c r="I208" s="1972"/>
      <c r="J208" s="1542"/>
      <c r="K208" s="513"/>
      <c r="L208" s="513"/>
      <c r="M208" s="513"/>
      <c r="N208" s="513"/>
      <c r="O208" s="513"/>
      <c r="P208" s="513"/>
      <c r="Q208" s="513"/>
      <c r="R208" s="513"/>
      <c r="S208" s="513"/>
      <c r="T208" s="513"/>
      <c r="U208" s="513"/>
      <c r="V208" s="513"/>
      <c r="W208" s="513"/>
      <c r="X208" s="513"/>
      <c r="Y208" s="513"/>
      <c r="Z208" s="513"/>
      <c r="AA208" s="513"/>
      <c r="AB208" s="513"/>
      <c r="AC208" s="513"/>
      <c r="AD208" s="513"/>
      <c r="AE208" s="513"/>
      <c r="AF208" s="513"/>
      <c r="AG208" s="513"/>
      <c r="AH208" s="513"/>
      <c r="AI208" s="513"/>
      <c r="AJ208" s="513"/>
      <c r="AK208" s="513"/>
      <c r="AL208" s="513"/>
      <c r="AM208" s="513"/>
      <c r="AN208" s="513"/>
      <c r="AO208" s="513"/>
      <c r="AP208" s="513"/>
      <c r="AQ208" s="513"/>
      <c r="AR208" s="513"/>
      <c r="AS208" s="513"/>
      <c r="AT208" s="513"/>
      <c r="AU208" s="513"/>
      <c r="AV208" s="513"/>
      <c r="AW208" s="513"/>
      <c r="AX208" s="513"/>
      <c r="AY208" s="513"/>
      <c r="AZ208" s="513"/>
      <c r="BA208" s="513"/>
      <c r="BB208" s="513"/>
      <c r="BC208" s="513"/>
      <c r="BD208" s="513"/>
      <c r="BE208" s="513"/>
      <c r="BF208" s="513"/>
      <c r="BG208" s="513"/>
      <c r="BH208" s="513"/>
      <c r="BI208" s="513"/>
      <c r="BJ208" s="513"/>
      <c r="BK208" s="513"/>
      <c r="BL208" s="513"/>
      <c r="BM208" s="513"/>
      <c r="BN208" s="513"/>
      <c r="BO208" s="513"/>
      <c r="BP208" s="513"/>
      <c r="BQ208" s="513"/>
      <c r="BR208" s="513"/>
      <c r="BS208" s="513"/>
      <c r="BT208" s="513"/>
      <c r="BU208" s="513"/>
      <c r="BV208" s="513"/>
      <c r="BW208" s="513"/>
      <c r="BX208" s="513"/>
      <c r="BY208" s="513"/>
      <c r="BZ208" s="513"/>
      <c r="CA208" s="513"/>
      <c r="CB208" s="513"/>
      <c r="CC208" s="1972"/>
      <c r="CD208" s="1499"/>
      <c r="CE208" s="1500"/>
      <c r="CF208" s="1501"/>
      <c r="CG208" s="1500"/>
      <c r="CH208" s="1500"/>
      <c r="CI208" s="1500"/>
      <c r="CJ208" s="1976"/>
      <c r="CK208" s="1519"/>
      <c r="CL208" s="1509"/>
    </row>
    <row r="209" spans="1:90" s="514" customFormat="1">
      <c r="A209" s="511"/>
      <c r="B209" s="512"/>
      <c r="C209" s="1493"/>
      <c r="D209" s="1493"/>
      <c r="E209" s="1493"/>
      <c r="F209" s="1493"/>
      <c r="G209" s="1493"/>
      <c r="H209" s="1530"/>
      <c r="I209" s="1972"/>
      <c r="J209" s="1542"/>
      <c r="K209" s="513"/>
      <c r="L209" s="513"/>
      <c r="M209" s="513"/>
      <c r="N209" s="513"/>
      <c r="O209" s="513"/>
      <c r="P209" s="513"/>
      <c r="Q209" s="513"/>
      <c r="R209" s="513"/>
      <c r="S209" s="513"/>
      <c r="T209" s="513"/>
      <c r="U209" s="513"/>
      <c r="V209" s="513"/>
      <c r="W209" s="513"/>
      <c r="X209" s="513"/>
      <c r="Y209" s="513"/>
      <c r="Z209" s="513"/>
      <c r="AA209" s="513"/>
      <c r="AB209" s="513"/>
      <c r="AC209" s="513"/>
      <c r="AD209" s="513"/>
      <c r="AE209" s="513"/>
      <c r="AF209" s="513"/>
      <c r="AG209" s="513"/>
      <c r="AH209" s="513"/>
      <c r="AI209" s="513"/>
      <c r="AJ209" s="513"/>
      <c r="AK209" s="513"/>
      <c r="AL209" s="513"/>
      <c r="AM209" s="513"/>
      <c r="AN209" s="513"/>
      <c r="AO209" s="513"/>
      <c r="AP209" s="513"/>
      <c r="AQ209" s="513"/>
      <c r="AR209" s="513"/>
      <c r="AS209" s="513"/>
      <c r="AT209" s="513"/>
      <c r="AU209" s="513"/>
      <c r="AV209" s="513"/>
      <c r="AW209" s="513"/>
      <c r="AX209" s="513"/>
      <c r="AY209" s="513"/>
      <c r="AZ209" s="513"/>
      <c r="BA209" s="513"/>
      <c r="BB209" s="513"/>
      <c r="BC209" s="513"/>
      <c r="BD209" s="513"/>
      <c r="BE209" s="513"/>
      <c r="BF209" s="513"/>
      <c r="BG209" s="513"/>
      <c r="BH209" s="513"/>
      <c r="BI209" s="513"/>
      <c r="BJ209" s="513"/>
      <c r="BK209" s="513"/>
      <c r="BL209" s="513"/>
      <c r="BM209" s="513"/>
      <c r="BN209" s="513"/>
      <c r="BO209" s="513"/>
      <c r="BP209" s="513"/>
      <c r="BQ209" s="513"/>
      <c r="BR209" s="513"/>
      <c r="BS209" s="513"/>
      <c r="BT209" s="513"/>
      <c r="BU209" s="513"/>
      <c r="BV209" s="513"/>
      <c r="BW209" s="513"/>
      <c r="BX209" s="513"/>
      <c r="BY209" s="513"/>
      <c r="BZ209" s="513"/>
      <c r="CA209" s="513"/>
      <c r="CB209" s="513"/>
      <c r="CC209" s="1972"/>
      <c r="CD209" s="1499"/>
      <c r="CE209" s="1500"/>
      <c r="CF209" s="1501"/>
      <c r="CG209" s="1500"/>
      <c r="CH209" s="1500"/>
      <c r="CI209" s="1500"/>
      <c r="CJ209" s="1976"/>
      <c r="CK209" s="1519"/>
      <c r="CL209" s="1509"/>
    </row>
    <row r="210" spans="1:90" s="514" customFormat="1">
      <c r="A210" s="511"/>
      <c r="B210" s="512"/>
      <c r="C210" s="1493"/>
      <c r="D210" s="1493"/>
      <c r="E210" s="1493"/>
      <c r="F210" s="1493"/>
      <c r="G210" s="1493"/>
      <c r="H210" s="1530"/>
      <c r="I210" s="1972"/>
      <c r="J210" s="1542"/>
      <c r="K210" s="513"/>
      <c r="L210" s="513"/>
      <c r="M210" s="513"/>
      <c r="N210" s="513"/>
      <c r="O210" s="513"/>
      <c r="P210" s="513"/>
      <c r="Q210" s="513"/>
      <c r="R210" s="513"/>
      <c r="S210" s="513"/>
      <c r="T210" s="513"/>
      <c r="U210" s="513"/>
      <c r="V210" s="513"/>
      <c r="W210" s="513"/>
      <c r="X210" s="513"/>
      <c r="Y210" s="513"/>
      <c r="Z210" s="513"/>
      <c r="AA210" s="513"/>
      <c r="AB210" s="513"/>
      <c r="AC210" s="513"/>
      <c r="AD210" s="513"/>
      <c r="AE210" s="513"/>
      <c r="AF210" s="513"/>
      <c r="AG210" s="513"/>
      <c r="AH210" s="513"/>
      <c r="AI210" s="513"/>
      <c r="AJ210" s="513"/>
      <c r="AK210" s="513"/>
      <c r="AL210" s="513"/>
      <c r="AM210" s="513"/>
      <c r="AN210" s="513"/>
      <c r="AO210" s="513"/>
      <c r="AP210" s="513"/>
      <c r="AQ210" s="513"/>
      <c r="AR210" s="513"/>
      <c r="AS210" s="513"/>
      <c r="AT210" s="513"/>
      <c r="AU210" s="513"/>
      <c r="AV210" s="513"/>
      <c r="AW210" s="513"/>
      <c r="AX210" s="513"/>
      <c r="AY210" s="513"/>
      <c r="AZ210" s="513"/>
      <c r="BA210" s="513"/>
      <c r="BB210" s="513"/>
      <c r="BC210" s="513"/>
      <c r="BD210" s="513"/>
      <c r="BE210" s="513"/>
      <c r="BF210" s="513"/>
      <c r="BG210" s="513"/>
      <c r="BH210" s="513"/>
      <c r="BI210" s="513"/>
      <c r="BJ210" s="513"/>
      <c r="BK210" s="513"/>
      <c r="BL210" s="513"/>
      <c r="BM210" s="513"/>
      <c r="BN210" s="513"/>
      <c r="BO210" s="513"/>
      <c r="BP210" s="513"/>
      <c r="BQ210" s="513"/>
      <c r="BR210" s="513"/>
      <c r="BS210" s="513"/>
      <c r="BT210" s="513"/>
      <c r="BU210" s="513"/>
      <c r="BV210" s="513"/>
      <c r="BW210" s="513"/>
      <c r="BX210" s="513"/>
      <c r="BY210" s="513"/>
      <c r="BZ210" s="513"/>
      <c r="CA210" s="513"/>
      <c r="CB210" s="513"/>
      <c r="CC210" s="1972"/>
      <c r="CD210" s="1499"/>
      <c r="CE210" s="1500"/>
      <c r="CF210" s="1501"/>
      <c r="CG210" s="1500"/>
      <c r="CH210" s="1500"/>
      <c r="CI210" s="1500"/>
      <c r="CJ210" s="1976"/>
      <c r="CK210" s="1519"/>
      <c r="CL210" s="1509"/>
    </row>
    <row r="211" spans="1:90" s="514" customFormat="1">
      <c r="A211" s="511"/>
      <c r="B211" s="512"/>
      <c r="C211" s="1493"/>
      <c r="D211" s="1493"/>
      <c r="E211" s="1493"/>
      <c r="F211" s="1493"/>
      <c r="G211" s="1493"/>
      <c r="H211" s="1530"/>
      <c r="I211" s="1972"/>
      <c r="J211" s="1542"/>
      <c r="K211" s="513"/>
      <c r="L211" s="513"/>
      <c r="M211" s="513"/>
      <c r="N211" s="513"/>
      <c r="O211" s="513"/>
      <c r="P211" s="513"/>
      <c r="Q211" s="513"/>
      <c r="R211" s="513"/>
      <c r="S211" s="513"/>
      <c r="T211" s="513"/>
      <c r="U211" s="513"/>
      <c r="V211" s="513"/>
      <c r="W211" s="513"/>
      <c r="X211" s="513"/>
      <c r="Y211" s="513"/>
      <c r="Z211" s="513"/>
      <c r="AA211" s="513"/>
      <c r="AB211" s="513"/>
      <c r="AC211" s="513"/>
      <c r="AD211" s="513"/>
      <c r="AE211" s="513"/>
      <c r="AF211" s="513"/>
      <c r="AG211" s="513"/>
      <c r="AH211" s="513"/>
      <c r="AI211" s="513"/>
      <c r="AJ211" s="513"/>
      <c r="AK211" s="513"/>
      <c r="AL211" s="513"/>
      <c r="AM211" s="513"/>
      <c r="AN211" s="513"/>
      <c r="AO211" s="513"/>
      <c r="AP211" s="513"/>
      <c r="AQ211" s="513"/>
      <c r="AR211" s="513"/>
      <c r="AS211" s="513"/>
      <c r="AT211" s="513"/>
      <c r="AU211" s="513"/>
      <c r="AV211" s="513"/>
      <c r="AW211" s="513"/>
      <c r="AX211" s="513"/>
      <c r="AY211" s="513"/>
      <c r="AZ211" s="513"/>
      <c r="BA211" s="513"/>
      <c r="BB211" s="513"/>
      <c r="BC211" s="513"/>
      <c r="BD211" s="513"/>
      <c r="BE211" s="513"/>
      <c r="BF211" s="513"/>
      <c r="BG211" s="513"/>
      <c r="BH211" s="513"/>
      <c r="BI211" s="513"/>
      <c r="BJ211" s="513"/>
      <c r="BK211" s="513"/>
      <c r="BL211" s="513"/>
      <c r="BM211" s="513"/>
      <c r="BN211" s="513"/>
      <c r="BO211" s="513"/>
      <c r="BP211" s="513"/>
      <c r="BQ211" s="513"/>
      <c r="BR211" s="513"/>
      <c r="BS211" s="513"/>
      <c r="BT211" s="513"/>
      <c r="BU211" s="513"/>
      <c r="BV211" s="513"/>
      <c r="BW211" s="513"/>
      <c r="BX211" s="513"/>
      <c r="BY211" s="513"/>
      <c r="BZ211" s="513"/>
      <c r="CA211" s="513"/>
      <c r="CB211" s="513"/>
      <c r="CC211" s="1972"/>
      <c r="CD211" s="1499"/>
      <c r="CE211" s="1500"/>
      <c r="CF211" s="1501"/>
      <c r="CG211" s="1500"/>
      <c r="CH211" s="1500"/>
      <c r="CI211" s="1500"/>
      <c r="CJ211" s="1976"/>
      <c r="CK211" s="1519"/>
      <c r="CL211" s="1509"/>
    </row>
    <row r="212" spans="1:90" s="514" customFormat="1">
      <c r="A212" s="511"/>
      <c r="B212" s="512"/>
      <c r="C212" s="1493"/>
      <c r="D212" s="1493"/>
      <c r="E212" s="1493"/>
      <c r="F212" s="1493"/>
      <c r="G212" s="1493"/>
      <c r="H212" s="1530"/>
      <c r="I212" s="1972"/>
      <c r="J212" s="1542"/>
      <c r="K212" s="513"/>
      <c r="L212" s="513"/>
      <c r="M212" s="513"/>
      <c r="N212" s="513"/>
      <c r="O212" s="513"/>
      <c r="P212" s="513"/>
      <c r="Q212" s="513"/>
      <c r="R212" s="513"/>
      <c r="S212" s="513"/>
      <c r="T212" s="513"/>
      <c r="U212" s="513"/>
      <c r="V212" s="513"/>
      <c r="W212" s="513"/>
      <c r="X212" s="513"/>
      <c r="Y212" s="513"/>
      <c r="Z212" s="513"/>
      <c r="AA212" s="513"/>
      <c r="AB212" s="513"/>
      <c r="AC212" s="513"/>
      <c r="AD212" s="513"/>
      <c r="AE212" s="513"/>
      <c r="AF212" s="513"/>
      <c r="AG212" s="513"/>
      <c r="AH212" s="513"/>
      <c r="AI212" s="513"/>
      <c r="AJ212" s="513"/>
      <c r="AK212" s="513"/>
      <c r="AL212" s="513"/>
      <c r="AM212" s="513"/>
      <c r="AN212" s="513"/>
      <c r="AO212" s="513"/>
      <c r="AP212" s="513"/>
      <c r="AQ212" s="513"/>
      <c r="AR212" s="513"/>
      <c r="AS212" s="513"/>
      <c r="AT212" s="513"/>
      <c r="AU212" s="513"/>
      <c r="AV212" s="513"/>
      <c r="AW212" s="513"/>
      <c r="AX212" s="513"/>
      <c r="AY212" s="513"/>
      <c r="AZ212" s="513"/>
      <c r="BA212" s="513"/>
      <c r="BB212" s="513"/>
      <c r="BC212" s="513"/>
      <c r="BD212" s="513"/>
      <c r="BE212" s="513"/>
      <c r="BF212" s="513"/>
      <c r="BG212" s="513"/>
      <c r="BH212" s="513"/>
      <c r="BI212" s="513"/>
      <c r="BJ212" s="513"/>
      <c r="BK212" s="513"/>
      <c r="BL212" s="513"/>
      <c r="BM212" s="513"/>
      <c r="BN212" s="513"/>
      <c r="BO212" s="513"/>
      <c r="BP212" s="513"/>
      <c r="BQ212" s="513"/>
      <c r="BR212" s="513"/>
      <c r="BS212" s="513"/>
      <c r="BT212" s="513"/>
      <c r="BU212" s="513"/>
      <c r="BV212" s="513"/>
      <c r="BW212" s="513"/>
      <c r="BX212" s="513"/>
      <c r="BY212" s="513"/>
      <c r="BZ212" s="513"/>
      <c r="CA212" s="513"/>
      <c r="CB212" s="513"/>
      <c r="CC212" s="1972"/>
      <c r="CD212" s="1499"/>
      <c r="CE212" s="1500"/>
      <c r="CF212" s="1501"/>
      <c r="CG212" s="1500"/>
      <c r="CH212" s="1500"/>
      <c r="CI212" s="1500"/>
      <c r="CJ212" s="1976"/>
      <c r="CK212" s="1519"/>
      <c r="CL212" s="1509"/>
    </row>
    <row r="213" spans="1:90" s="514" customFormat="1">
      <c r="A213" s="511"/>
      <c r="B213" s="512"/>
      <c r="C213" s="1493"/>
      <c r="D213" s="1493"/>
      <c r="E213" s="1493"/>
      <c r="F213" s="1493"/>
      <c r="G213" s="1493"/>
      <c r="H213" s="1530"/>
      <c r="I213" s="1972"/>
      <c r="J213" s="1542"/>
      <c r="K213" s="513"/>
      <c r="L213" s="513"/>
      <c r="M213" s="513"/>
      <c r="N213" s="513"/>
      <c r="O213" s="513"/>
      <c r="P213" s="513"/>
      <c r="Q213" s="513"/>
      <c r="R213" s="513"/>
      <c r="S213" s="513"/>
      <c r="T213" s="513"/>
      <c r="U213" s="513"/>
      <c r="V213" s="513"/>
      <c r="W213" s="513"/>
      <c r="X213" s="513"/>
      <c r="Y213" s="513"/>
      <c r="Z213" s="513"/>
      <c r="AA213" s="513"/>
      <c r="AB213" s="513"/>
      <c r="AC213" s="513"/>
      <c r="AD213" s="513"/>
      <c r="AE213" s="513"/>
      <c r="AF213" s="513"/>
      <c r="AG213" s="513"/>
      <c r="AH213" s="513"/>
      <c r="AI213" s="513"/>
      <c r="AJ213" s="513"/>
      <c r="AK213" s="513"/>
      <c r="AL213" s="513"/>
      <c r="AM213" s="513"/>
      <c r="AN213" s="513"/>
      <c r="AO213" s="513"/>
      <c r="AP213" s="513"/>
      <c r="AQ213" s="513"/>
      <c r="AR213" s="513"/>
      <c r="AS213" s="513"/>
      <c r="AT213" s="513"/>
      <c r="AU213" s="513"/>
      <c r="AV213" s="513"/>
      <c r="AW213" s="513"/>
      <c r="AX213" s="513"/>
      <c r="AY213" s="513"/>
      <c r="AZ213" s="513"/>
      <c r="BA213" s="513"/>
      <c r="BB213" s="513"/>
      <c r="BC213" s="513"/>
      <c r="BD213" s="513"/>
      <c r="BE213" s="513"/>
      <c r="BF213" s="513"/>
      <c r="BG213" s="513"/>
      <c r="BH213" s="513"/>
      <c r="BI213" s="513"/>
      <c r="BJ213" s="513"/>
      <c r="BK213" s="513"/>
      <c r="BL213" s="513"/>
      <c r="BM213" s="513"/>
      <c r="BN213" s="513"/>
      <c r="BO213" s="513"/>
      <c r="BP213" s="513"/>
      <c r="BQ213" s="513"/>
      <c r="BR213" s="513"/>
      <c r="BS213" s="513"/>
      <c r="BT213" s="513"/>
      <c r="BU213" s="513"/>
      <c r="BV213" s="513"/>
      <c r="BW213" s="513"/>
      <c r="BX213" s="513"/>
      <c r="BY213" s="513"/>
      <c r="BZ213" s="513"/>
      <c r="CA213" s="513"/>
      <c r="CB213" s="513"/>
      <c r="CC213" s="1972"/>
      <c r="CD213" s="1499"/>
      <c r="CE213" s="1500"/>
      <c r="CF213" s="1501"/>
      <c r="CG213" s="1500"/>
      <c r="CH213" s="1500"/>
      <c r="CI213" s="1500"/>
      <c r="CJ213" s="1976"/>
      <c r="CK213" s="1519"/>
      <c r="CL213" s="1509"/>
    </row>
    <row r="214" spans="1:90" s="514" customFormat="1">
      <c r="A214" s="511"/>
      <c r="B214" s="512"/>
      <c r="C214" s="1493"/>
      <c r="D214" s="1493"/>
      <c r="E214" s="1493"/>
      <c r="F214" s="1493"/>
      <c r="G214" s="1493"/>
      <c r="H214" s="1530"/>
      <c r="I214" s="1972"/>
      <c r="J214" s="1542"/>
      <c r="K214" s="513"/>
      <c r="L214" s="513"/>
      <c r="M214" s="513"/>
      <c r="N214" s="513"/>
      <c r="O214" s="513"/>
      <c r="P214" s="513"/>
      <c r="Q214" s="513"/>
      <c r="R214" s="513"/>
      <c r="S214" s="513"/>
      <c r="T214" s="513"/>
      <c r="U214" s="513"/>
      <c r="V214" s="513"/>
      <c r="W214" s="513"/>
      <c r="X214" s="513"/>
      <c r="Y214" s="513"/>
      <c r="Z214" s="513"/>
      <c r="AA214" s="513"/>
      <c r="AB214" s="513"/>
      <c r="AC214" s="513"/>
      <c r="AD214" s="513"/>
      <c r="AE214" s="513"/>
      <c r="AF214" s="513"/>
      <c r="AG214" s="513"/>
      <c r="AH214" s="513"/>
      <c r="AI214" s="513"/>
      <c r="AJ214" s="513"/>
      <c r="AK214" s="513"/>
      <c r="AL214" s="513"/>
      <c r="AM214" s="513"/>
      <c r="AN214" s="513"/>
      <c r="AO214" s="513"/>
      <c r="AP214" s="513"/>
      <c r="AQ214" s="513"/>
      <c r="AR214" s="513"/>
      <c r="AS214" s="513"/>
      <c r="AT214" s="513"/>
      <c r="AU214" s="513"/>
      <c r="AV214" s="513"/>
      <c r="AW214" s="513"/>
      <c r="AX214" s="513"/>
      <c r="AY214" s="513"/>
      <c r="AZ214" s="513"/>
      <c r="BA214" s="513"/>
      <c r="BB214" s="513"/>
      <c r="BC214" s="513"/>
      <c r="BD214" s="513"/>
      <c r="BE214" s="513"/>
      <c r="BF214" s="513"/>
      <c r="BG214" s="513"/>
      <c r="BH214" s="513"/>
      <c r="BI214" s="513"/>
      <c r="BJ214" s="513"/>
      <c r="BK214" s="513"/>
      <c r="BL214" s="513"/>
      <c r="BM214" s="513"/>
      <c r="BN214" s="513"/>
      <c r="BO214" s="513"/>
      <c r="BP214" s="513"/>
      <c r="BQ214" s="513"/>
      <c r="BR214" s="513"/>
      <c r="BS214" s="513"/>
      <c r="BT214" s="513"/>
      <c r="BU214" s="513"/>
      <c r="BV214" s="513"/>
      <c r="BW214" s="513"/>
      <c r="BX214" s="513"/>
      <c r="BY214" s="513"/>
      <c r="BZ214" s="513"/>
      <c r="CA214" s="513"/>
      <c r="CB214" s="513"/>
      <c r="CC214" s="1972"/>
      <c r="CD214" s="1499"/>
      <c r="CE214" s="1500"/>
      <c r="CF214" s="1501"/>
      <c r="CG214" s="1500"/>
      <c r="CH214" s="1500"/>
      <c r="CI214" s="1500"/>
      <c r="CJ214" s="1976"/>
      <c r="CK214" s="1519"/>
      <c r="CL214" s="1509"/>
    </row>
    <row r="215" spans="1:90" s="514" customFormat="1">
      <c r="A215" s="511"/>
      <c r="B215" s="512"/>
      <c r="C215" s="1493"/>
      <c r="D215" s="1493"/>
      <c r="E215" s="1493"/>
      <c r="F215" s="1493"/>
      <c r="G215" s="1493"/>
      <c r="H215" s="1530"/>
      <c r="I215" s="1972"/>
      <c r="J215" s="1542"/>
      <c r="K215" s="513"/>
      <c r="L215" s="513"/>
      <c r="M215" s="513"/>
      <c r="N215" s="513"/>
      <c r="O215" s="513"/>
      <c r="P215" s="513"/>
      <c r="Q215" s="513"/>
      <c r="R215" s="513"/>
      <c r="S215" s="513"/>
      <c r="T215" s="513"/>
      <c r="U215" s="513"/>
      <c r="V215" s="513"/>
      <c r="W215" s="513"/>
      <c r="X215" s="513"/>
      <c r="Y215" s="513"/>
      <c r="Z215" s="513"/>
      <c r="AA215" s="513"/>
      <c r="AB215" s="513"/>
      <c r="AC215" s="513"/>
      <c r="AD215" s="513"/>
      <c r="AE215" s="513"/>
      <c r="AF215" s="513"/>
      <c r="AG215" s="513"/>
      <c r="AH215" s="513"/>
      <c r="AI215" s="513"/>
      <c r="AJ215" s="513"/>
      <c r="AK215" s="513"/>
      <c r="AL215" s="513"/>
      <c r="AM215" s="513"/>
      <c r="AN215" s="513"/>
      <c r="AO215" s="513"/>
      <c r="AP215" s="513"/>
      <c r="AQ215" s="513"/>
      <c r="AR215" s="513"/>
      <c r="AS215" s="513"/>
      <c r="AT215" s="513"/>
      <c r="AU215" s="513"/>
      <c r="AV215" s="513"/>
      <c r="AW215" s="513"/>
      <c r="AX215" s="513"/>
      <c r="AY215" s="513"/>
      <c r="AZ215" s="513"/>
      <c r="BA215" s="513"/>
      <c r="BB215" s="513"/>
      <c r="BC215" s="513"/>
      <c r="BD215" s="513"/>
      <c r="BE215" s="513"/>
      <c r="BF215" s="513"/>
      <c r="BG215" s="513"/>
      <c r="BH215" s="513"/>
      <c r="BI215" s="513"/>
      <c r="BJ215" s="513"/>
      <c r="BK215" s="513"/>
      <c r="BL215" s="513"/>
      <c r="BM215" s="513"/>
      <c r="BN215" s="513"/>
      <c r="BO215" s="513"/>
      <c r="BP215" s="513"/>
      <c r="BQ215" s="513"/>
      <c r="BR215" s="513"/>
      <c r="BS215" s="513"/>
      <c r="BT215" s="513"/>
      <c r="BU215" s="513"/>
      <c r="BV215" s="513"/>
      <c r="BW215" s="513"/>
      <c r="BX215" s="513"/>
      <c r="BY215" s="513"/>
      <c r="BZ215" s="513"/>
      <c r="CA215" s="513"/>
      <c r="CB215" s="513"/>
      <c r="CC215" s="1972"/>
      <c r="CD215" s="1499"/>
      <c r="CE215" s="1500"/>
      <c r="CF215" s="1501"/>
      <c r="CG215" s="1500"/>
      <c r="CH215" s="1500"/>
      <c r="CI215" s="1500"/>
      <c r="CJ215" s="1976"/>
      <c r="CK215" s="1519"/>
      <c r="CL215" s="1509"/>
    </row>
    <row r="216" spans="1:90" s="514" customFormat="1">
      <c r="A216" s="511"/>
      <c r="B216" s="512"/>
      <c r="C216" s="1493"/>
      <c r="D216" s="1493"/>
      <c r="E216" s="1493"/>
      <c r="F216" s="1493"/>
      <c r="G216" s="1493"/>
      <c r="H216" s="1530"/>
      <c r="I216" s="1972"/>
      <c r="J216" s="1542"/>
      <c r="K216" s="513"/>
      <c r="L216" s="513"/>
      <c r="M216" s="513"/>
      <c r="N216" s="513"/>
      <c r="O216" s="513"/>
      <c r="P216" s="513"/>
      <c r="Q216" s="513"/>
      <c r="R216" s="513"/>
      <c r="S216" s="513"/>
      <c r="T216" s="513"/>
      <c r="U216" s="513"/>
      <c r="V216" s="513"/>
      <c r="W216" s="513"/>
      <c r="X216" s="513"/>
      <c r="Y216" s="513"/>
      <c r="Z216" s="513"/>
      <c r="AA216" s="513"/>
      <c r="AB216" s="513"/>
      <c r="AC216" s="513"/>
      <c r="AD216" s="513"/>
      <c r="AE216" s="513"/>
      <c r="AF216" s="513"/>
      <c r="AG216" s="513"/>
      <c r="AH216" s="513"/>
      <c r="AI216" s="513"/>
      <c r="AJ216" s="513"/>
      <c r="AK216" s="513"/>
      <c r="AL216" s="513"/>
      <c r="AM216" s="513"/>
      <c r="AN216" s="513"/>
      <c r="AO216" s="513"/>
      <c r="AP216" s="513"/>
      <c r="AQ216" s="513"/>
      <c r="AR216" s="513"/>
      <c r="AS216" s="513"/>
      <c r="AT216" s="513"/>
      <c r="AU216" s="513"/>
      <c r="AV216" s="513"/>
      <c r="AW216" s="513"/>
      <c r="AX216" s="513"/>
      <c r="AY216" s="513"/>
      <c r="AZ216" s="513"/>
      <c r="BA216" s="513"/>
      <c r="BB216" s="513"/>
      <c r="BC216" s="513"/>
      <c r="BD216" s="513"/>
      <c r="BE216" s="513"/>
      <c r="BF216" s="513"/>
      <c r="BG216" s="513"/>
      <c r="BH216" s="513"/>
      <c r="BI216" s="513"/>
      <c r="BJ216" s="513"/>
      <c r="BK216" s="513"/>
      <c r="BL216" s="513"/>
      <c r="BM216" s="513"/>
      <c r="BN216" s="513"/>
      <c r="BO216" s="513"/>
      <c r="BP216" s="513"/>
      <c r="BQ216" s="513"/>
      <c r="BR216" s="513"/>
      <c r="BS216" s="513"/>
      <c r="BT216" s="513"/>
      <c r="BU216" s="513"/>
      <c r="BV216" s="513"/>
      <c r="BW216" s="513"/>
      <c r="BX216" s="513"/>
      <c r="BY216" s="513"/>
      <c r="BZ216" s="513"/>
      <c r="CA216" s="513"/>
      <c r="CB216" s="513"/>
      <c r="CC216" s="1972"/>
      <c r="CD216" s="1499"/>
      <c r="CE216" s="1500"/>
      <c r="CF216" s="1501"/>
      <c r="CG216" s="1500"/>
      <c r="CH216" s="1500"/>
      <c r="CI216" s="1500"/>
      <c r="CJ216" s="1976"/>
      <c r="CK216" s="1519"/>
      <c r="CL216" s="1509"/>
    </row>
    <row r="217" spans="1:90" s="514" customFormat="1">
      <c r="A217" s="511"/>
      <c r="B217" s="512"/>
      <c r="C217" s="1493"/>
      <c r="D217" s="1493"/>
      <c r="E217" s="1493"/>
      <c r="F217" s="1493"/>
      <c r="G217" s="1493"/>
      <c r="H217" s="1530"/>
      <c r="I217" s="1972"/>
      <c r="J217" s="1542"/>
      <c r="K217" s="513"/>
      <c r="L217" s="513"/>
      <c r="M217" s="513"/>
      <c r="N217" s="513"/>
      <c r="O217" s="513"/>
      <c r="P217" s="513"/>
      <c r="Q217" s="513"/>
      <c r="R217" s="513"/>
      <c r="S217" s="513"/>
      <c r="T217" s="513"/>
      <c r="U217" s="513"/>
      <c r="V217" s="513"/>
      <c r="W217" s="513"/>
      <c r="X217" s="513"/>
      <c r="Y217" s="513"/>
      <c r="Z217" s="513"/>
      <c r="AA217" s="513"/>
      <c r="AB217" s="513"/>
      <c r="AC217" s="513"/>
      <c r="AD217" s="513"/>
      <c r="AE217" s="513"/>
      <c r="AF217" s="513"/>
      <c r="AG217" s="513"/>
      <c r="AH217" s="513"/>
      <c r="AI217" s="513"/>
      <c r="AJ217" s="513"/>
      <c r="AK217" s="513"/>
      <c r="AL217" s="513"/>
      <c r="AM217" s="513"/>
      <c r="AN217" s="513"/>
      <c r="AO217" s="513"/>
      <c r="AP217" s="513"/>
      <c r="AQ217" s="513"/>
      <c r="AR217" s="513"/>
      <c r="AS217" s="513"/>
      <c r="AT217" s="513"/>
      <c r="AU217" s="513"/>
      <c r="AV217" s="513"/>
      <c r="AW217" s="513"/>
      <c r="AX217" s="513"/>
      <c r="AY217" s="513"/>
      <c r="AZ217" s="513"/>
      <c r="BA217" s="513"/>
      <c r="BB217" s="513"/>
      <c r="BC217" s="513"/>
      <c r="BD217" s="513"/>
      <c r="BE217" s="513"/>
      <c r="BF217" s="513"/>
      <c r="BG217" s="513"/>
      <c r="BH217" s="513"/>
      <c r="BI217" s="513"/>
      <c r="BJ217" s="513"/>
      <c r="BK217" s="513"/>
      <c r="BL217" s="513"/>
      <c r="BM217" s="513"/>
      <c r="BN217" s="513"/>
      <c r="BO217" s="513"/>
      <c r="BP217" s="513"/>
      <c r="BQ217" s="513"/>
      <c r="BR217" s="513"/>
      <c r="BS217" s="513"/>
      <c r="BT217" s="513"/>
      <c r="BU217" s="513"/>
      <c r="BV217" s="513"/>
      <c r="BW217" s="513"/>
      <c r="BX217" s="513"/>
      <c r="BY217" s="513"/>
      <c r="BZ217" s="513"/>
      <c r="CA217" s="513"/>
      <c r="CB217" s="513"/>
      <c r="CC217" s="1972"/>
      <c r="CD217" s="1499"/>
      <c r="CE217" s="1500"/>
      <c r="CF217" s="1501"/>
      <c r="CG217" s="1500"/>
      <c r="CH217" s="1500"/>
      <c r="CI217" s="1500"/>
      <c r="CJ217" s="1976"/>
      <c r="CK217" s="1519"/>
      <c r="CL217" s="1509"/>
    </row>
    <row r="218" spans="1:90" s="514" customFormat="1">
      <c r="A218" s="511"/>
      <c r="B218" s="512"/>
      <c r="C218" s="1493"/>
      <c r="D218" s="1493"/>
      <c r="E218" s="1493"/>
      <c r="F218" s="1493"/>
      <c r="G218" s="1493"/>
      <c r="H218" s="1530"/>
      <c r="I218" s="1972"/>
      <c r="J218" s="1542"/>
      <c r="K218" s="513"/>
      <c r="L218" s="513"/>
      <c r="M218" s="513"/>
      <c r="N218" s="513"/>
      <c r="O218" s="513"/>
      <c r="P218" s="513"/>
      <c r="Q218" s="513"/>
      <c r="R218" s="513"/>
      <c r="S218" s="513"/>
      <c r="T218" s="513"/>
      <c r="U218" s="513"/>
      <c r="V218" s="513"/>
      <c r="W218" s="513"/>
      <c r="X218" s="513"/>
      <c r="Y218" s="513"/>
      <c r="Z218" s="513"/>
      <c r="AA218" s="513"/>
      <c r="AB218" s="513"/>
      <c r="AC218" s="513"/>
      <c r="AD218" s="513"/>
      <c r="AE218" s="513"/>
      <c r="AF218" s="513"/>
      <c r="AG218" s="513"/>
      <c r="AH218" s="513"/>
      <c r="AI218" s="513"/>
      <c r="AJ218" s="513"/>
      <c r="AK218" s="513"/>
      <c r="AL218" s="513"/>
      <c r="AM218" s="513"/>
      <c r="AN218" s="513"/>
      <c r="AO218" s="513"/>
      <c r="AP218" s="513"/>
      <c r="AQ218" s="513"/>
      <c r="AR218" s="513"/>
      <c r="AS218" s="513"/>
      <c r="AT218" s="513"/>
      <c r="AU218" s="513"/>
      <c r="AV218" s="513"/>
      <c r="AW218" s="513"/>
      <c r="AX218" s="513"/>
      <c r="AY218" s="513"/>
      <c r="AZ218" s="513"/>
      <c r="BA218" s="513"/>
      <c r="BB218" s="513"/>
      <c r="BC218" s="513"/>
      <c r="BD218" s="513"/>
      <c r="BE218" s="513"/>
      <c r="BF218" s="513"/>
      <c r="BG218" s="513"/>
      <c r="BH218" s="513"/>
      <c r="BI218" s="513"/>
      <c r="BJ218" s="513"/>
      <c r="BK218" s="513"/>
      <c r="BL218" s="513"/>
      <c r="BM218" s="513"/>
      <c r="BN218" s="513"/>
      <c r="BO218" s="513"/>
      <c r="BP218" s="513"/>
      <c r="BQ218" s="513"/>
      <c r="BR218" s="513"/>
      <c r="BS218" s="513"/>
      <c r="BT218" s="513"/>
      <c r="BU218" s="513"/>
      <c r="BV218" s="513"/>
      <c r="BW218" s="513"/>
      <c r="BX218" s="513"/>
      <c r="BY218" s="513"/>
      <c r="BZ218" s="513"/>
      <c r="CA218" s="513"/>
      <c r="CB218" s="513"/>
      <c r="CC218" s="1972"/>
      <c r="CD218" s="1499"/>
      <c r="CE218" s="1500"/>
      <c r="CF218" s="1501"/>
      <c r="CG218" s="1500"/>
      <c r="CH218" s="1500"/>
      <c r="CI218" s="1500"/>
      <c r="CJ218" s="1976"/>
      <c r="CK218" s="1519"/>
      <c r="CL218" s="1509"/>
    </row>
    <row r="219" spans="1:90" s="514" customFormat="1">
      <c r="A219" s="511"/>
      <c r="B219" s="512"/>
      <c r="C219" s="1493"/>
      <c r="D219" s="1493"/>
      <c r="E219" s="1493"/>
      <c r="F219" s="1493"/>
      <c r="G219" s="1493"/>
      <c r="H219" s="1530"/>
      <c r="I219" s="1972"/>
      <c r="J219" s="1542"/>
      <c r="K219" s="513"/>
      <c r="L219" s="513"/>
      <c r="M219" s="513"/>
      <c r="N219" s="513"/>
      <c r="O219" s="513"/>
      <c r="P219" s="513"/>
      <c r="Q219" s="513"/>
      <c r="R219" s="513"/>
      <c r="S219" s="513"/>
      <c r="T219" s="513"/>
      <c r="U219" s="513"/>
      <c r="V219" s="513"/>
      <c r="W219" s="513"/>
      <c r="X219" s="513"/>
      <c r="Y219" s="513"/>
      <c r="Z219" s="513"/>
      <c r="AA219" s="513"/>
      <c r="AB219" s="513"/>
      <c r="AC219" s="513"/>
      <c r="AD219" s="513"/>
      <c r="AE219" s="513"/>
      <c r="AF219" s="513"/>
      <c r="AG219" s="513"/>
      <c r="AH219" s="513"/>
      <c r="AI219" s="513"/>
      <c r="AJ219" s="513"/>
      <c r="AK219" s="513"/>
      <c r="AL219" s="513"/>
      <c r="AM219" s="513"/>
      <c r="AN219" s="513"/>
      <c r="AO219" s="513"/>
      <c r="AP219" s="513"/>
      <c r="AQ219" s="513"/>
      <c r="AR219" s="513"/>
      <c r="AS219" s="513"/>
      <c r="AT219" s="513"/>
      <c r="AU219" s="513"/>
      <c r="AV219" s="513"/>
      <c r="AW219" s="513"/>
      <c r="AX219" s="513"/>
      <c r="AY219" s="513"/>
      <c r="AZ219" s="513"/>
      <c r="BA219" s="513"/>
      <c r="BB219" s="513"/>
      <c r="BC219" s="513"/>
      <c r="BD219" s="513"/>
      <c r="BE219" s="513"/>
      <c r="BF219" s="513"/>
      <c r="BG219" s="513"/>
      <c r="BH219" s="513"/>
      <c r="BI219" s="513"/>
      <c r="BJ219" s="513"/>
      <c r="BK219" s="513"/>
      <c r="BL219" s="513"/>
      <c r="BM219" s="513"/>
      <c r="BN219" s="513"/>
      <c r="BO219" s="513"/>
      <c r="BP219" s="513"/>
      <c r="BQ219" s="513"/>
      <c r="BR219" s="513"/>
      <c r="BS219" s="513"/>
      <c r="BT219" s="513"/>
      <c r="BU219" s="513"/>
      <c r="BV219" s="513"/>
      <c r="BW219" s="513"/>
      <c r="BX219" s="513"/>
      <c r="BY219" s="513"/>
      <c r="BZ219" s="513"/>
      <c r="CA219" s="513"/>
      <c r="CB219" s="513"/>
      <c r="CC219" s="1972"/>
      <c r="CD219" s="1499"/>
      <c r="CE219" s="1500"/>
      <c r="CF219" s="1501"/>
      <c r="CG219" s="1500"/>
      <c r="CH219" s="1500"/>
      <c r="CI219" s="1500"/>
      <c r="CJ219" s="1976"/>
      <c r="CK219" s="1519"/>
      <c r="CL219" s="1509"/>
    </row>
    <row r="220" spans="1:90" s="514" customFormat="1">
      <c r="A220" s="511"/>
      <c r="B220" s="512"/>
      <c r="C220" s="1493"/>
      <c r="D220" s="1493"/>
      <c r="E220" s="1493"/>
      <c r="F220" s="1493"/>
      <c r="G220" s="1493"/>
      <c r="H220" s="1530"/>
      <c r="I220" s="1972"/>
      <c r="J220" s="1542"/>
      <c r="K220" s="513"/>
      <c r="L220" s="513"/>
      <c r="M220" s="513"/>
      <c r="N220" s="513"/>
      <c r="O220" s="513"/>
      <c r="P220" s="513"/>
      <c r="Q220" s="513"/>
      <c r="R220" s="513"/>
      <c r="S220" s="513"/>
      <c r="T220" s="513"/>
      <c r="U220" s="513"/>
      <c r="V220" s="513"/>
      <c r="W220" s="513"/>
      <c r="X220" s="513"/>
      <c r="Y220" s="513"/>
      <c r="Z220" s="513"/>
      <c r="AA220" s="513"/>
      <c r="AB220" s="513"/>
      <c r="AC220" s="513"/>
      <c r="AD220" s="513"/>
      <c r="AE220" s="513"/>
      <c r="AF220" s="513"/>
      <c r="AG220" s="513"/>
      <c r="AH220" s="513"/>
      <c r="AI220" s="513"/>
      <c r="AJ220" s="513"/>
      <c r="AK220" s="513"/>
      <c r="AL220" s="513"/>
      <c r="AM220" s="513"/>
      <c r="AN220" s="513"/>
      <c r="AO220" s="513"/>
      <c r="AP220" s="513"/>
      <c r="AQ220" s="513"/>
      <c r="AR220" s="513"/>
      <c r="AS220" s="513"/>
      <c r="AT220" s="513"/>
      <c r="AU220" s="513"/>
      <c r="AV220" s="513"/>
      <c r="AW220" s="513"/>
      <c r="AX220" s="513"/>
      <c r="AY220" s="513"/>
      <c r="AZ220" s="513"/>
      <c r="BA220" s="513"/>
      <c r="BB220" s="513"/>
      <c r="BC220" s="513"/>
      <c r="BD220" s="513"/>
      <c r="BE220" s="513"/>
      <c r="BF220" s="513"/>
      <c r="BG220" s="513"/>
      <c r="BH220" s="513"/>
      <c r="BI220" s="513"/>
      <c r="BJ220" s="513"/>
      <c r="BK220" s="513"/>
      <c r="BL220" s="513"/>
      <c r="BM220" s="513"/>
      <c r="BN220" s="513"/>
      <c r="BO220" s="513"/>
      <c r="BP220" s="513"/>
      <c r="BQ220" s="513"/>
      <c r="BR220" s="513"/>
      <c r="BS220" s="513"/>
      <c r="BT220" s="513"/>
      <c r="BU220" s="513"/>
      <c r="BV220" s="513"/>
      <c r="BW220" s="513"/>
      <c r="BX220" s="513"/>
      <c r="BY220" s="513"/>
      <c r="BZ220" s="513"/>
      <c r="CA220" s="513"/>
      <c r="CB220" s="513"/>
      <c r="CC220" s="1972"/>
      <c r="CD220" s="1499"/>
      <c r="CE220" s="1500"/>
      <c r="CF220" s="1501"/>
      <c r="CG220" s="1500"/>
      <c r="CH220" s="1500"/>
      <c r="CI220" s="1500"/>
      <c r="CJ220" s="1976"/>
      <c r="CK220" s="1519"/>
      <c r="CL220" s="1509"/>
    </row>
    <row r="221" spans="1:90" s="514" customFormat="1">
      <c r="A221" s="511"/>
      <c r="B221" s="512"/>
      <c r="C221" s="1493"/>
      <c r="D221" s="1493"/>
      <c r="E221" s="1493"/>
      <c r="F221" s="1493"/>
      <c r="G221" s="1493"/>
      <c r="H221" s="1530"/>
      <c r="I221" s="1972"/>
      <c r="J221" s="1542"/>
      <c r="K221" s="513"/>
      <c r="L221" s="513"/>
      <c r="M221" s="513"/>
      <c r="N221" s="513"/>
      <c r="O221" s="513"/>
      <c r="P221" s="513"/>
      <c r="Q221" s="513"/>
      <c r="R221" s="513"/>
      <c r="S221" s="513"/>
      <c r="T221" s="513"/>
      <c r="U221" s="513"/>
      <c r="V221" s="513"/>
      <c r="W221" s="513"/>
      <c r="X221" s="513"/>
      <c r="Y221" s="513"/>
      <c r="Z221" s="513"/>
      <c r="AA221" s="513"/>
      <c r="AB221" s="513"/>
      <c r="AC221" s="513"/>
      <c r="AD221" s="513"/>
      <c r="AE221" s="513"/>
      <c r="AF221" s="513"/>
      <c r="AG221" s="513"/>
      <c r="AH221" s="513"/>
      <c r="AI221" s="513"/>
      <c r="AJ221" s="513"/>
      <c r="AK221" s="513"/>
      <c r="AL221" s="513"/>
      <c r="AM221" s="513"/>
      <c r="AN221" s="513"/>
      <c r="AO221" s="513"/>
      <c r="AP221" s="513"/>
      <c r="AQ221" s="513"/>
      <c r="AR221" s="513"/>
      <c r="AS221" s="513"/>
      <c r="AT221" s="513"/>
      <c r="AU221" s="513"/>
      <c r="AV221" s="513"/>
      <c r="AW221" s="513"/>
      <c r="AX221" s="513"/>
      <c r="AY221" s="513"/>
      <c r="AZ221" s="513"/>
      <c r="BA221" s="513"/>
      <c r="BB221" s="513"/>
      <c r="BC221" s="513"/>
      <c r="BD221" s="513"/>
      <c r="BE221" s="513"/>
      <c r="BF221" s="513"/>
      <c r="BG221" s="513"/>
      <c r="BH221" s="513"/>
      <c r="BI221" s="513"/>
      <c r="BJ221" s="513"/>
      <c r="BK221" s="513"/>
      <c r="BL221" s="513"/>
      <c r="BM221" s="513"/>
      <c r="BN221" s="513"/>
      <c r="BO221" s="513"/>
      <c r="BP221" s="513"/>
      <c r="BQ221" s="513"/>
      <c r="BR221" s="513"/>
      <c r="BS221" s="513"/>
      <c r="BT221" s="513"/>
      <c r="BU221" s="513"/>
      <c r="BV221" s="513"/>
      <c r="BW221" s="513"/>
      <c r="BX221" s="513"/>
      <c r="BY221" s="513"/>
      <c r="BZ221" s="513"/>
      <c r="CA221" s="513"/>
      <c r="CB221" s="513"/>
      <c r="CC221" s="1972"/>
      <c r="CD221" s="1499"/>
      <c r="CE221" s="1500"/>
      <c r="CF221" s="1501"/>
      <c r="CG221" s="1500"/>
      <c r="CH221" s="1500"/>
      <c r="CI221" s="1500"/>
      <c r="CJ221" s="1976"/>
      <c r="CK221" s="1519"/>
      <c r="CL221" s="1509"/>
    </row>
    <row r="222" spans="1:90" s="514" customFormat="1">
      <c r="A222" s="511"/>
      <c r="B222" s="512"/>
      <c r="C222" s="1493"/>
      <c r="D222" s="1493"/>
      <c r="E222" s="1493"/>
      <c r="F222" s="1493"/>
      <c r="G222" s="1493"/>
      <c r="H222" s="1530"/>
      <c r="I222" s="1972"/>
      <c r="J222" s="1542"/>
      <c r="K222" s="513"/>
      <c r="L222" s="513"/>
      <c r="M222" s="513"/>
      <c r="N222" s="513"/>
      <c r="O222" s="513"/>
      <c r="P222" s="513"/>
      <c r="Q222" s="513"/>
      <c r="R222" s="513"/>
      <c r="S222" s="513"/>
      <c r="T222" s="513"/>
      <c r="U222" s="513"/>
      <c r="V222" s="513"/>
      <c r="W222" s="513"/>
      <c r="X222" s="513"/>
      <c r="Y222" s="513"/>
      <c r="Z222" s="513"/>
      <c r="AA222" s="513"/>
      <c r="AB222" s="513"/>
      <c r="AC222" s="513"/>
      <c r="AD222" s="513"/>
      <c r="AE222" s="513"/>
      <c r="AF222" s="513"/>
      <c r="AG222" s="513"/>
      <c r="AH222" s="513"/>
      <c r="AI222" s="513"/>
      <c r="AJ222" s="513"/>
      <c r="AK222" s="513"/>
      <c r="AL222" s="513"/>
      <c r="AM222" s="513"/>
      <c r="AN222" s="513"/>
      <c r="AO222" s="513"/>
      <c r="AP222" s="513"/>
      <c r="AQ222" s="513"/>
      <c r="AR222" s="513"/>
      <c r="AS222" s="513"/>
      <c r="AT222" s="513"/>
      <c r="AU222" s="513"/>
      <c r="AV222" s="513"/>
      <c r="AW222" s="513"/>
      <c r="AX222" s="513"/>
      <c r="AY222" s="513"/>
      <c r="AZ222" s="513"/>
      <c r="BA222" s="513"/>
      <c r="BB222" s="513"/>
      <c r="BC222" s="513"/>
      <c r="BD222" s="513"/>
      <c r="BE222" s="513"/>
      <c r="BF222" s="513"/>
      <c r="BG222" s="513"/>
      <c r="BH222" s="513"/>
      <c r="BI222" s="513"/>
      <c r="BJ222" s="513"/>
      <c r="BK222" s="513"/>
      <c r="BL222" s="513"/>
      <c r="BM222" s="513"/>
      <c r="BN222" s="513"/>
      <c r="BO222" s="513"/>
      <c r="BP222" s="513"/>
      <c r="BQ222" s="513"/>
      <c r="BR222" s="513"/>
      <c r="BS222" s="513"/>
      <c r="BT222" s="513"/>
      <c r="BU222" s="513"/>
      <c r="BV222" s="513"/>
      <c r="BW222" s="513"/>
      <c r="BX222" s="513"/>
      <c r="BY222" s="513"/>
      <c r="BZ222" s="513"/>
      <c r="CA222" s="513"/>
      <c r="CB222" s="513"/>
      <c r="CC222" s="1972"/>
      <c r="CD222" s="1499"/>
      <c r="CE222" s="1500"/>
      <c r="CF222" s="1501"/>
      <c r="CG222" s="1500"/>
      <c r="CH222" s="1500"/>
      <c r="CI222" s="1500"/>
      <c r="CJ222" s="1976"/>
      <c r="CK222" s="1519"/>
      <c r="CL222" s="1509"/>
    </row>
    <row r="223" spans="1:90" s="514" customFormat="1">
      <c r="A223" s="511"/>
      <c r="B223" s="512"/>
      <c r="C223" s="1493"/>
      <c r="D223" s="1493"/>
      <c r="E223" s="1493"/>
      <c r="F223" s="1493"/>
      <c r="G223" s="1493"/>
      <c r="H223" s="1530"/>
      <c r="I223" s="1972"/>
      <c r="J223" s="1542"/>
      <c r="K223" s="513"/>
      <c r="L223" s="513"/>
      <c r="M223" s="513"/>
      <c r="N223" s="513"/>
      <c r="O223" s="513"/>
      <c r="P223" s="513"/>
      <c r="Q223" s="513"/>
      <c r="R223" s="513"/>
      <c r="S223" s="513"/>
      <c r="T223" s="513"/>
      <c r="U223" s="513"/>
      <c r="V223" s="513"/>
      <c r="W223" s="513"/>
      <c r="X223" s="513"/>
      <c r="Y223" s="513"/>
      <c r="Z223" s="513"/>
      <c r="AA223" s="513"/>
      <c r="AB223" s="513"/>
      <c r="AC223" s="513"/>
      <c r="AD223" s="513"/>
      <c r="AE223" s="513"/>
      <c r="AF223" s="513"/>
      <c r="AG223" s="513"/>
      <c r="AH223" s="513"/>
      <c r="AI223" s="513"/>
      <c r="AJ223" s="513"/>
      <c r="AK223" s="513"/>
      <c r="AL223" s="513"/>
      <c r="AM223" s="513"/>
      <c r="AN223" s="513"/>
      <c r="AO223" s="513"/>
      <c r="AP223" s="513"/>
      <c r="AQ223" s="513"/>
      <c r="AR223" s="513"/>
      <c r="AS223" s="513"/>
      <c r="AT223" s="513"/>
      <c r="AU223" s="513"/>
      <c r="AV223" s="513"/>
      <c r="AW223" s="513"/>
      <c r="AX223" s="513"/>
      <c r="AY223" s="513"/>
      <c r="AZ223" s="513"/>
      <c r="BA223" s="513"/>
      <c r="BB223" s="513"/>
      <c r="BC223" s="513"/>
      <c r="BD223" s="513"/>
      <c r="BE223" s="513"/>
      <c r="BF223" s="513"/>
      <c r="BG223" s="513"/>
      <c r="BH223" s="513"/>
      <c r="BI223" s="513"/>
      <c r="BJ223" s="513"/>
      <c r="BK223" s="513"/>
      <c r="BL223" s="513"/>
      <c r="BM223" s="513"/>
      <c r="BN223" s="513"/>
      <c r="BO223" s="513"/>
      <c r="BP223" s="513"/>
      <c r="BQ223" s="513"/>
      <c r="BR223" s="513"/>
      <c r="BS223" s="513"/>
      <c r="BT223" s="513"/>
      <c r="BU223" s="513"/>
      <c r="BV223" s="513"/>
      <c r="BW223" s="513"/>
      <c r="BX223" s="513"/>
      <c r="BY223" s="513"/>
      <c r="BZ223" s="513"/>
      <c r="CA223" s="513"/>
      <c r="CB223" s="513"/>
      <c r="CC223" s="1972"/>
      <c r="CD223" s="1499"/>
      <c r="CE223" s="1500"/>
      <c r="CF223" s="1501"/>
      <c r="CG223" s="1500"/>
      <c r="CH223" s="1500"/>
      <c r="CI223" s="1500"/>
      <c r="CJ223" s="1976"/>
      <c r="CK223" s="1519"/>
      <c r="CL223" s="1509"/>
    </row>
    <row r="224" spans="1:90" s="514" customFormat="1">
      <c r="A224" s="511"/>
      <c r="B224" s="512"/>
      <c r="C224" s="1493"/>
      <c r="D224" s="1493"/>
      <c r="E224" s="1493"/>
      <c r="F224" s="1493"/>
      <c r="G224" s="1493"/>
      <c r="H224" s="1530"/>
      <c r="I224" s="1972"/>
      <c r="J224" s="1542"/>
      <c r="K224" s="513"/>
      <c r="L224" s="513"/>
      <c r="M224" s="513"/>
      <c r="N224" s="513"/>
      <c r="O224" s="513"/>
      <c r="P224" s="513"/>
      <c r="Q224" s="513"/>
      <c r="R224" s="513"/>
      <c r="S224" s="513"/>
      <c r="T224" s="513"/>
      <c r="U224" s="513"/>
      <c r="V224" s="513"/>
      <c r="W224" s="513"/>
      <c r="X224" s="513"/>
      <c r="Y224" s="513"/>
      <c r="Z224" s="513"/>
      <c r="AA224" s="513"/>
      <c r="AB224" s="513"/>
      <c r="AC224" s="513"/>
      <c r="AD224" s="513"/>
      <c r="AE224" s="513"/>
      <c r="AF224" s="513"/>
      <c r="AG224" s="513"/>
      <c r="AH224" s="513"/>
      <c r="AI224" s="513"/>
      <c r="AJ224" s="513"/>
      <c r="AK224" s="513"/>
      <c r="AL224" s="513"/>
      <c r="AM224" s="513"/>
      <c r="AN224" s="513"/>
      <c r="AO224" s="513"/>
      <c r="AP224" s="513"/>
      <c r="AQ224" s="513"/>
      <c r="AR224" s="513"/>
      <c r="AS224" s="513"/>
      <c r="AT224" s="513"/>
      <c r="AU224" s="513"/>
      <c r="AV224" s="513"/>
      <c r="AW224" s="513"/>
      <c r="AX224" s="513"/>
      <c r="AY224" s="513"/>
      <c r="AZ224" s="513"/>
      <c r="BA224" s="513"/>
      <c r="BB224" s="513"/>
      <c r="BC224" s="513"/>
      <c r="BD224" s="513"/>
      <c r="BE224" s="513"/>
      <c r="BF224" s="513"/>
      <c r="BG224" s="513"/>
      <c r="BH224" s="513"/>
      <c r="BI224" s="513"/>
      <c r="BJ224" s="513"/>
      <c r="BK224" s="513"/>
      <c r="BL224" s="513"/>
      <c r="BM224" s="513"/>
      <c r="BN224" s="513"/>
      <c r="BO224" s="513"/>
      <c r="BP224" s="513"/>
      <c r="BQ224" s="513"/>
      <c r="BR224" s="513"/>
      <c r="BS224" s="513"/>
      <c r="BT224" s="513"/>
      <c r="BU224" s="513"/>
      <c r="BV224" s="513"/>
      <c r="BW224" s="513"/>
      <c r="BX224" s="513"/>
      <c r="BY224" s="513"/>
      <c r="BZ224" s="513"/>
      <c r="CA224" s="513"/>
      <c r="CB224" s="513"/>
      <c r="CC224" s="1972"/>
      <c r="CD224" s="1499"/>
      <c r="CE224" s="1500"/>
      <c r="CF224" s="1501"/>
      <c r="CG224" s="1500"/>
      <c r="CH224" s="1500"/>
      <c r="CI224" s="1500"/>
      <c r="CJ224" s="1976"/>
      <c r="CK224" s="1519"/>
      <c r="CL224" s="1509"/>
    </row>
    <row r="225" spans="1:90" s="514" customFormat="1">
      <c r="A225" s="511"/>
      <c r="B225" s="512"/>
      <c r="C225" s="1493"/>
      <c r="D225" s="1493"/>
      <c r="E225" s="1493"/>
      <c r="F225" s="1493"/>
      <c r="G225" s="1493"/>
      <c r="H225" s="1530"/>
      <c r="I225" s="1972"/>
      <c r="J225" s="1542"/>
      <c r="K225" s="513"/>
      <c r="L225" s="513"/>
      <c r="M225" s="513"/>
      <c r="N225" s="513"/>
      <c r="O225" s="513"/>
      <c r="P225" s="513"/>
      <c r="Q225" s="513"/>
      <c r="R225" s="513"/>
      <c r="S225" s="513"/>
      <c r="T225" s="513"/>
      <c r="U225" s="513"/>
      <c r="V225" s="513"/>
      <c r="W225" s="513"/>
      <c r="X225" s="513"/>
      <c r="Y225" s="513"/>
      <c r="Z225" s="513"/>
      <c r="AA225" s="513"/>
      <c r="AB225" s="513"/>
      <c r="AC225" s="513"/>
      <c r="AD225" s="513"/>
      <c r="AE225" s="513"/>
      <c r="AF225" s="513"/>
      <c r="AG225" s="513"/>
      <c r="AH225" s="513"/>
      <c r="AI225" s="513"/>
      <c r="AJ225" s="513"/>
      <c r="AK225" s="513"/>
      <c r="AL225" s="513"/>
      <c r="AM225" s="513"/>
      <c r="AN225" s="513"/>
      <c r="AO225" s="513"/>
      <c r="AP225" s="513"/>
      <c r="AQ225" s="513"/>
      <c r="AR225" s="513"/>
      <c r="AS225" s="513"/>
      <c r="AT225" s="513"/>
      <c r="AU225" s="513"/>
      <c r="AV225" s="513"/>
      <c r="AW225" s="513"/>
      <c r="AX225" s="513"/>
      <c r="AY225" s="513"/>
      <c r="AZ225" s="513"/>
      <c r="BA225" s="513"/>
      <c r="BB225" s="513"/>
      <c r="BC225" s="513"/>
      <c r="BD225" s="513"/>
      <c r="BE225" s="513"/>
      <c r="BF225" s="513"/>
      <c r="BG225" s="513"/>
      <c r="BH225" s="513"/>
      <c r="BI225" s="513"/>
      <c r="BJ225" s="513"/>
      <c r="BK225" s="513"/>
      <c r="BL225" s="513"/>
      <c r="BM225" s="513"/>
      <c r="BN225" s="513"/>
      <c r="BO225" s="513"/>
      <c r="BP225" s="513"/>
      <c r="BQ225" s="513"/>
      <c r="BR225" s="513"/>
      <c r="BS225" s="513"/>
      <c r="BT225" s="513"/>
      <c r="BU225" s="513"/>
      <c r="BV225" s="513"/>
      <c r="BW225" s="513"/>
      <c r="BX225" s="513"/>
      <c r="BY225" s="513"/>
      <c r="BZ225" s="513"/>
      <c r="CA225" s="513"/>
      <c r="CB225" s="513"/>
      <c r="CC225" s="1972"/>
      <c r="CD225" s="1499"/>
      <c r="CE225" s="1500"/>
      <c r="CF225" s="1501"/>
      <c r="CG225" s="1500"/>
      <c r="CH225" s="1500"/>
      <c r="CI225" s="1500"/>
      <c r="CJ225" s="1976"/>
      <c r="CK225" s="1519"/>
      <c r="CL225" s="1509"/>
    </row>
    <row r="226" spans="1:90" s="514" customFormat="1">
      <c r="A226" s="511"/>
      <c r="B226" s="512"/>
      <c r="C226" s="1493"/>
      <c r="D226" s="1493"/>
      <c r="E226" s="1493"/>
      <c r="F226" s="1493"/>
      <c r="G226" s="1493"/>
      <c r="H226" s="1530"/>
      <c r="I226" s="1972"/>
      <c r="J226" s="1542"/>
      <c r="K226" s="513"/>
      <c r="L226" s="513"/>
      <c r="M226" s="513"/>
      <c r="N226" s="513"/>
      <c r="O226" s="513"/>
      <c r="P226" s="513"/>
      <c r="Q226" s="513"/>
      <c r="R226" s="513"/>
      <c r="S226" s="513"/>
      <c r="T226" s="513"/>
      <c r="U226" s="513"/>
      <c r="V226" s="513"/>
      <c r="W226" s="513"/>
      <c r="X226" s="513"/>
      <c r="Y226" s="513"/>
      <c r="Z226" s="513"/>
      <c r="AA226" s="513"/>
      <c r="AB226" s="513"/>
      <c r="AC226" s="513"/>
      <c r="AD226" s="513"/>
      <c r="AE226" s="513"/>
      <c r="AF226" s="513"/>
      <c r="AG226" s="513"/>
      <c r="AH226" s="513"/>
      <c r="AI226" s="513"/>
      <c r="AJ226" s="513"/>
      <c r="AK226" s="513"/>
      <c r="AL226" s="513"/>
      <c r="AM226" s="513"/>
      <c r="AN226" s="513"/>
      <c r="AO226" s="513"/>
      <c r="AP226" s="513"/>
      <c r="AQ226" s="513"/>
      <c r="AR226" s="513"/>
      <c r="AS226" s="513"/>
      <c r="AT226" s="513"/>
      <c r="AU226" s="513"/>
      <c r="AV226" s="513"/>
      <c r="AW226" s="513"/>
      <c r="AX226" s="513"/>
      <c r="AY226" s="513"/>
      <c r="AZ226" s="513"/>
      <c r="BA226" s="513"/>
      <c r="BB226" s="513"/>
      <c r="BC226" s="513"/>
      <c r="BD226" s="513"/>
      <c r="BE226" s="513"/>
      <c r="BF226" s="513"/>
      <c r="BG226" s="513"/>
      <c r="BH226" s="513"/>
      <c r="BI226" s="513"/>
      <c r="BJ226" s="513"/>
      <c r="BK226" s="513"/>
      <c r="BL226" s="513"/>
      <c r="BM226" s="513"/>
      <c r="BN226" s="513"/>
      <c r="BO226" s="513"/>
      <c r="BP226" s="513"/>
      <c r="BQ226" s="513"/>
      <c r="BR226" s="513"/>
      <c r="BS226" s="513"/>
      <c r="BT226" s="513"/>
      <c r="BU226" s="513"/>
      <c r="BV226" s="513"/>
      <c r="BW226" s="513"/>
      <c r="BX226" s="513"/>
      <c r="BY226" s="513"/>
      <c r="BZ226" s="513"/>
      <c r="CA226" s="513"/>
      <c r="CB226" s="513"/>
      <c r="CC226" s="1972"/>
      <c r="CD226" s="1499"/>
      <c r="CE226" s="1500"/>
      <c r="CF226" s="1501"/>
      <c r="CG226" s="1500"/>
      <c r="CH226" s="1500"/>
      <c r="CI226" s="1500"/>
      <c r="CJ226" s="1976"/>
      <c r="CK226" s="1519"/>
      <c r="CL226" s="1509"/>
    </row>
    <row r="227" spans="1:90" s="514" customFormat="1">
      <c r="A227" s="511"/>
      <c r="B227" s="512"/>
      <c r="C227" s="1493"/>
      <c r="D227" s="1493"/>
      <c r="E227" s="1493"/>
      <c r="F227" s="1493"/>
      <c r="G227" s="1493"/>
      <c r="H227" s="1530"/>
      <c r="I227" s="1972"/>
      <c r="J227" s="1542"/>
      <c r="K227" s="513"/>
      <c r="L227" s="513"/>
      <c r="M227" s="513"/>
      <c r="N227" s="513"/>
      <c r="O227" s="513"/>
      <c r="P227" s="513"/>
      <c r="Q227" s="513"/>
      <c r="R227" s="513"/>
      <c r="S227" s="513"/>
      <c r="T227" s="513"/>
      <c r="U227" s="513"/>
      <c r="V227" s="513"/>
      <c r="W227" s="513"/>
      <c r="X227" s="513"/>
      <c r="Y227" s="513"/>
      <c r="Z227" s="513"/>
      <c r="AA227" s="513"/>
      <c r="AB227" s="513"/>
      <c r="AC227" s="513"/>
      <c r="AD227" s="513"/>
      <c r="AE227" s="513"/>
      <c r="AF227" s="513"/>
      <c r="AG227" s="513"/>
      <c r="AH227" s="513"/>
      <c r="AI227" s="513"/>
      <c r="AJ227" s="513"/>
      <c r="AK227" s="513"/>
      <c r="AL227" s="513"/>
      <c r="AM227" s="513"/>
      <c r="AN227" s="513"/>
      <c r="AO227" s="513"/>
      <c r="AP227" s="513"/>
      <c r="AQ227" s="513"/>
      <c r="AR227" s="513"/>
      <c r="AS227" s="513"/>
      <c r="AT227" s="513"/>
      <c r="AU227" s="513"/>
      <c r="AV227" s="513"/>
      <c r="AW227" s="513"/>
      <c r="AX227" s="513"/>
      <c r="AY227" s="513"/>
      <c r="AZ227" s="513"/>
      <c r="BA227" s="513"/>
      <c r="BB227" s="513"/>
      <c r="BC227" s="513"/>
      <c r="BD227" s="513"/>
      <c r="BE227" s="513"/>
      <c r="BF227" s="513"/>
      <c r="BG227" s="513"/>
      <c r="BH227" s="513"/>
      <c r="BI227" s="513"/>
      <c r="BJ227" s="513"/>
      <c r="BK227" s="513"/>
      <c r="BL227" s="513"/>
      <c r="BM227" s="513"/>
      <c r="BN227" s="513"/>
      <c r="BO227" s="513"/>
      <c r="BP227" s="513"/>
      <c r="BQ227" s="513"/>
      <c r="BR227" s="513"/>
      <c r="BS227" s="513"/>
      <c r="BT227" s="513"/>
      <c r="BU227" s="513"/>
      <c r="BV227" s="513"/>
      <c r="BW227" s="513"/>
      <c r="BX227" s="513"/>
      <c r="BY227" s="513"/>
      <c r="BZ227" s="513"/>
      <c r="CA227" s="513"/>
      <c r="CB227" s="513"/>
      <c r="CC227" s="1972"/>
      <c r="CD227" s="1499"/>
      <c r="CE227" s="1500"/>
      <c r="CF227" s="1501"/>
      <c r="CG227" s="1500"/>
      <c r="CH227" s="1500"/>
      <c r="CI227" s="1500"/>
      <c r="CJ227" s="1976"/>
      <c r="CK227" s="1519"/>
      <c r="CL227" s="1509"/>
    </row>
    <row r="228" spans="1:90" s="514" customFormat="1">
      <c r="A228" s="511"/>
      <c r="B228" s="512"/>
      <c r="C228" s="1493"/>
      <c r="D228" s="1493"/>
      <c r="E228" s="1493"/>
      <c r="F228" s="1493"/>
      <c r="G228" s="1493"/>
      <c r="H228" s="1530"/>
      <c r="I228" s="1972"/>
      <c r="J228" s="1542"/>
      <c r="K228" s="513"/>
      <c r="L228" s="513"/>
      <c r="M228" s="513"/>
      <c r="N228" s="513"/>
      <c r="O228" s="513"/>
      <c r="P228" s="513"/>
      <c r="Q228" s="513"/>
      <c r="R228" s="513"/>
      <c r="S228" s="513"/>
      <c r="T228" s="513"/>
      <c r="U228" s="513"/>
      <c r="V228" s="513"/>
      <c r="W228" s="513"/>
      <c r="X228" s="513"/>
      <c r="Y228" s="513"/>
      <c r="Z228" s="513"/>
      <c r="AA228" s="513"/>
      <c r="AB228" s="513"/>
      <c r="AC228" s="513"/>
      <c r="AD228" s="513"/>
      <c r="AE228" s="513"/>
      <c r="AF228" s="513"/>
      <c r="AG228" s="513"/>
      <c r="AH228" s="513"/>
      <c r="AI228" s="513"/>
      <c r="AJ228" s="513"/>
      <c r="AK228" s="513"/>
      <c r="AL228" s="513"/>
      <c r="AM228" s="513"/>
      <c r="AN228" s="513"/>
      <c r="AO228" s="513"/>
      <c r="AP228" s="513"/>
      <c r="AQ228" s="513"/>
      <c r="AR228" s="513"/>
      <c r="AS228" s="513"/>
      <c r="AT228" s="513"/>
      <c r="AU228" s="513"/>
      <c r="AV228" s="513"/>
      <c r="AW228" s="513"/>
      <c r="AX228" s="513"/>
      <c r="AY228" s="513"/>
      <c r="AZ228" s="513"/>
      <c r="BA228" s="513"/>
      <c r="BB228" s="513"/>
      <c r="BC228" s="513"/>
      <c r="BD228" s="513"/>
      <c r="BE228" s="513"/>
      <c r="BF228" s="513"/>
      <c r="BG228" s="513"/>
      <c r="BH228" s="513"/>
      <c r="BI228" s="513"/>
      <c r="BJ228" s="513"/>
      <c r="BK228" s="513"/>
      <c r="BL228" s="513"/>
      <c r="BM228" s="513"/>
      <c r="BN228" s="513"/>
      <c r="BO228" s="513"/>
      <c r="BP228" s="513"/>
      <c r="BQ228" s="513"/>
      <c r="BR228" s="513"/>
      <c r="BS228" s="513"/>
      <c r="BT228" s="513"/>
      <c r="BU228" s="513"/>
      <c r="BV228" s="513"/>
      <c r="BW228" s="513"/>
      <c r="BX228" s="513"/>
      <c r="BY228" s="513"/>
      <c r="BZ228" s="513"/>
      <c r="CA228" s="513"/>
      <c r="CB228" s="513"/>
      <c r="CC228" s="1972"/>
      <c r="CD228" s="1499"/>
      <c r="CE228" s="1500"/>
      <c r="CF228" s="1501"/>
      <c r="CG228" s="1500"/>
      <c r="CH228" s="1500"/>
      <c r="CI228" s="1500"/>
      <c r="CJ228" s="1976"/>
      <c r="CK228" s="1519"/>
      <c r="CL228" s="1509"/>
    </row>
    <row r="229" spans="1:90" s="514" customFormat="1">
      <c r="A229" s="511"/>
      <c r="B229" s="512"/>
      <c r="C229" s="1493"/>
      <c r="D229" s="1493"/>
      <c r="E229" s="1493"/>
      <c r="F229" s="1493"/>
      <c r="G229" s="1493"/>
      <c r="H229" s="1530"/>
      <c r="I229" s="1972"/>
      <c r="J229" s="1542"/>
      <c r="K229" s="513"/>
      <c r="L229" s="513"/>
      <c r="M229" s="513"/>
      <c r="N229" s="513"/>
      <c r="O229" s="513"/>
      <c r="P229" s="513"/>
      <c r="Q229" s="513"/>
      <c r="R229" s="513"/>
      <c r="S229" s="513"/>
      <c r="T229" s="513"/>
      <c r="U229" s="513"/>
      <c r="V229" s="513"/>
      <c r="W229" s="513"/>
      <c r="X229" s="513"/>
      <c r="Y229" s="513"/>
      <c r="Z229" s="513"/>
      <c r="AA229" s="513"/>
      <c r="AB229" s="513"/>
      <c r="AC229" s="513"/>
      <c r="AD229" s="513"/>
      <c r="AE229" s="513"/>
      <c r="AF229" s="513"/>
      <c r="AG229" s="513"/>
      <c r="AH229" s="513"/>
      <c r="AI229" s="513"/>
      <c r="AJ229" s="513"/>
      <c r="AK229" s="513"/>
      <c r="AL229" s="513"/>
      <c r="AM229" s="513"/>
      <c r="AN229" s="513"/>
      <c r="AO229" s="513"/>
      <c r="AP229" s="513"/>
      <c r="AQ229" s="513"/>
      <c r="AR229" s="513"/>
      <c r="AS229" s="513"/>
      <c r="AT229" s="513"/>
      <c r="AU229" s="513"/>
      <c r="AV229" s="513"/>
      <c r="AW229" s="513"/>
      <c r="AX229" s="513"/>
      <c r="AY229" s="513"/>
      <c r="AZ229" s="513"/>
      <c r="BA229" s="513"/>
      <c r="BB229" s="513"/>
      <c r="BC229" s="513"/>
      <c r="BD229" s="513"/>
      <c r="BE229" s="513"/>
      <c r="BF229" s="513"/>
      <c r="BG229" s="513"/>
      <c r="BH229" s="513"/>
      <c r="BI229" s="513"/>
      <c r="BJ229" s="513"/>
      <c r="BK229" s="513"/>
      <c r="BL229" s="513"/>
      <c r="BM229" s="513"/>
      <c r="BN229" s="513"/>
      <c r="BO229" s="513"/>
      <c r="BP229" s="513"/>
      <c r="BQ229" s="513"/>
      <c r="BR229" s="513"/>
      <c r="BS229" s="513"/>
      <c r="BT229" s="513"/>
      <c r="BU229" s="513"/>
      <c r="BV229" s="513"/>
      <c r="BW229" s="513"/>
      <c r="BX229" s="513"/>
      <c r="BY229" s="513"/>
      <c r="BZ229" s="513"/>
      <c r="CA229" s="513"/>
      <c r="CB229" s="513"/>
      <c r="CC229" s="1972"/>
      <c r="CD229" s="1499"/>
      <c r="CE229" s="1500"/>
      <c r="CF229" s="1501"/>
      <c r="CG229" s="1500"/>
      <c r="CH229" s="1500"/>
      <c r="CI229" s="1500"/>
      <c r="CJ229" s="1976"/>
      <c r="CK229" s="1519"/>
      <c r="CL229" s="1509"/>
    </row>
    <row r="230" spans="1:90" s="514" customFormat="1">
      <c r="A230" s="511"/>
      <c r="B230" s="512"/>
      <c r="C230" s="1493"/>
      <c r="D230" s="1493"/>
      <c r="E230" s="1493"/>
      <c r="F230" s="1493"/>
      <c r="G230" s="1493"/>
      <c r="H230" s="1530"/>
      <c r="I230" s="1972"/>
      <c r="J230" s="1542"/>
      <c r="K230" s="513"/>
      <c r="L230" s="513"/>
      <c r="M230" s="513"/>
      <c r="N230" s="513"/>
      <c r="O230" s="513"/>
      <c r="P230" s="513"/>
      <c r="Q230" s="513"/>
      <c r="R230" s="513"/>
      <c r="S230" s="513"/>
      <c r="T230" s="513"/>
      <c r="U230" s="513"/>
      <c r="V230" s="513"/>
      <c r="W230" s="513"/>
      <c r="X230" s="513"/>
      <c r="Y230" s="513"/>
      <c r="Z230" s="513"/>
      <c r="AA230" s="513"/>
      <c r="AB230" s="513"/>
      <c r="AC230" s="513"/>
      <c r="AD230" s="513"/>
      <c r="AE230" s="513"/>
      <c r="AF230" s="513"/>
      <c r="AG230" s="513"/>
      <c r="AH230" s="513"/>
      <c r="AI230" s="513"/>
      <c r="AJ230" s="513"/>
      <c r="AK230" s="513"/>
      <c r="AL230" s="513"/>
      <c r="AM230" s="513"/>
      <c r="AN230" s="513"/>
      <c r="AO230" s="513"/>
      <c r="AP230" s="513"/>
      <c r="AQ230" s="513"/>
      <c r="AR230" s="513"/>
      <c r="AS230" s="513"/>
      <c r="AT230" s="513"/>
      <c r="AU230" s="513"/>
      <c r="AV230" s="513"/>
      <c r="AW230" s="513"/>
      <c r="AX230" s="513"/>
      <c r="AY230" s="513"/>
      <c r="AZ230" s="513"/>
      <c r="BA230" s="513"/>
      <c r="BB230" s="513"/>
      <c r="BC230" s="513"/>
      <c r="BD230" s="513"/>
      <c r="BE230" s="513"/>
      <c r="BF230" s="513"/>
      <c r="BG230" s="513"/>
      <c r="BH230" s="513"/>
      <c r="BI230" s="513"/>
      <c r="BJ230" s="513"/>
      <c r="BK230" s="513"/>
      <c r="BL230" s="513"/>
      <c r="BM230" s="513"/>
      <c r="BN230" s="513"/>
      <c r="BO230" s="513"/>
      <c r="BP230" s="513"/>
      <c r="BQ230" s="513"/>
      <c r="BR230" s="513"/>
      <c r="BS230" s="513"/>
      <c r="BT230" s="513"/>
      <c r="BU230" s="513"/>
      <c r="BV230" s="513"/>
      <c r="BW230" s="513"/>
      <c r="BX230" s="513"/>
      <c r="BY230" s="513"/>
      <c r="BZ230" s="513"/>
      <c r="CA230" s="513"/>
      <c r="CB230" s="513"/>
      <c r="CC230" s="1972"/>
      <c r="CD230" s="1499"/>
      <c r="CE230" s="1500"/>
      <c r="CF230" s="1501"/>
      <c r="CG230" s="1500"/>
      <c r="CH230" s="1500"/>
      <c r="CI230" s="1500"/>
      <c r="CJ230" s="1976"/>
      <c r="CK230" s="1519"/>
      <c r="CL230" s="1509"/>
    </row>
    <row r="231" spans="1:90" s="514" customFormat="1">
      <c r="A231" s="511"/>
      <c r="B231" s="512"/>
      <c r="C231" s="1493"/>
      <c r="D231" s="1493"/>
      <c r="E231" s="1493"/>
      <c r="F231" s="1493"/>
      <c r="G231" s="1493"/>
      <c r="H231" s="1530"/>
      <c r="I231" s="1972"/>
      <c r="J231" s="1542"/>
      <c r="K231" s="513"/>
      <c r="L231" s="513"/>
      <c r="M231" s="513"/>
      <c r="N231" s="513"/>
      <c r="O231" s="513"/>
      <c r="P231" s="513"/>
      <c r="Q231" s="513"/>
      <c r="R231" s="513"/>
      <c r="S231" s="513"/>
      <c r="T231" s="513"/>
      <c r="U231" s="513"/>
      <c r="V231" s="513"/>
      <c r="W231" s="513"/>
      <c r="X231" s="513"/>
      <c r="Y231" s="513"/>
      <c r="Z231" s="513"/>
      <c r="AA231" s="513"/>
      <c r="AB231" s="513"/>
      <c r="AC231" s="513"/>
      <c r="AD231" s="513"/>
      <c r="AE231" s="513"/>
      <c r="AF231" s="513"/>
      <c r="AG231" s="513"/>
      <c r="AH231" s="513"/>
      <c r="AI231" s="513"/>
      <c r="AJ231" s="513"/>
      <c r="AK231" s="513"/>
      <c r="AL231" s="513"/>
      <c r="AM231" s="513"/>
      <c r="AN231" s="513"/>
      <c r="AO231" s="513"/>
      <c r="AP231" s="513"/>
      <c r="AQ231" s="513"/>
      <c r="AR231" s="513"/>
      <c r="AS231" s="513"/>
      <c r="AT231" s="513"/>
      <c r="AU231" s="513"/>
      <c r="AV231" s="513"/>
      <c r="AW231" s="513"/>
      <c r="AX231" s="513"/>
      <c r="AY231" s="513"/>
      <c r="AZ231" s="513"/>
      <c r="BA231" s="513"/>
      <c r="BB231" s="513"/>
      <c r="BC231" s="513"/>
      <c r="BD231" s="513"/>
      <c r="BE231" s="513"/>
      <c r="BF231" s="513"/>
      <c r="BG231" s="513"/>
      <c r="BH231" s="513"/>
      <c r="BI231" s="513"/>
      <c r="BJ231" s="513"/>
      <c r="BK231" s="513"/>
      <c r="BL231" s="513"/>
      <c r="BM231" s="513"/>
      <c r="BN231" s="513"/>
      <c r="BO231" s="513"/>
      <c r="BP231" s="513"/>
      <c r="BQ231" s="513"/>
      <c r="BR231" s="513"/>
      <c r="BS231" s="513"/>
      <c r="BT231" s="513"/>
      <c r="BU231" s="513"/>
      <c r="BV231" s="513"/>
      <c r="BW231" s="513"/>
      <c r="BX231" s="513"/>
      <c r="BY231" s="513"/>
      <c r="BZ231" s="513"/>
      <c r="CA231" s="513"/>
      <c r="CB231" s="513"/>
      <c r="CC231" s="1972"/>
      <c r="CD231" s="1499"/>
      <c r="CE231" s="1500"/>
      <c r="CF231" s="1501"/>
      <c r="CG231" s="1500"/>
      <c r="CH231" s="1500"/>
      <c r="CI231" s="1500"/>
      <c r="CJ231" s="1976"/>
      <c r="CK231" s="1519"/>
      <c r="CL231" s="1509"/>
    </row>
    <row r="232" spans="1:90" s="514" customFormat="1">
      <c r="A232" s="511"/>
      <c r="B232" s="512"/>
      <c r="C232" s="1493"/>
      <c r="D232" s="1493"/>
      <c r="E232" s="1493"/>
      <c r="F232" s="1493"/>
      <c r="G232" s="1493"/>
      <c r="H232" s="1530"/>
      <c r="I232" s="1972"/>
      <c r="J232" s="1542"/>
      <c r="K232" s="513"/>
      <c r="L232" s="513"/>
      <c r="M232" s="513"/>
      <c r="N232" s="513"/>
      <c r="O232" s="513"/>
      <c r="P232" s="513"/>
      <c r="Q232" s="513"/>
      <c r="R232" s="513"/>
      <c r="S232" s="513"/>
      <c r="T232" s="513"/>
      <c r="U232" s="513"/>
      <c r="V232" s="513"/>
      <c r="W232" s="513"/>
      <c r="X232" s="513"/>
      <c r="Y232" s="513"/>
      <c r="Z232" s="513"/>
      <c r="AA232" s="513"/>
      <c r="AB232" s="513"/>
      <c r="AC232" s="513"/>
      <c r="AD232" s="513"/>
      <c r="AE232" s="513"/>
      <c r="AF232" s="513"/>
      <c r="AG232" s="513"/>
      <c r="AH232" s="513"/>
      <c r="AI232" s="513"/>
      <c r="AJ232" s="513"/>
      <c r="AK232" s="513"/>
      <c r="AL232" s="513"/>
      <c r="AM232" s="513"/>
      <c r="AN232" s="513"/>
      <c r="AO232" s="513"/>
      <c r="AP232" s="513"/>
      <c r="AQ232" s="513"/>
      <c r="AR232" s="513"/>
      <c r="AS232" s="513"/>
      <c r="AT232" s="513"/>
      <c r="AU232" s="513"/>
      <c r="AV232" s="513"/>
      <c r="AW232" s="513"/>
      <c r="AX232" s="513"/>
      <c r="AY232" s="513"/>
      <c r="AZ232" s="513"/>
      <c r="BA232" s="513"/>
      <c r="BB232" s="513"/>
      <c r="BC232" s="513"/>
      <c r="BD232" s="513"/>
      <c r="BE232" s="513"/>
      <c r="BF232" s="513"/>
      <c r="BG232" s="513"/>
      <c r="BH232" s="513"/>
      <c r="BI232" s="513"/>
      <c r="BJ232" s="513"/>
      <c r="BK232" s="513"/>
      <c r="BL232" s="513"/>
      <c r="BM232" s="513"/>
      <c r="BN232" s="513"/>
      <c r="BO232" s="513"/>
      <c r="BP232" s="513"/>
      <c r="BQ232" s="513"/>
      <c r="BR232" s="513"/>
      <c r="BS232" s="513"/>
      <c r="BT232" s="513"/>
      <c r="BU232" s="513"/>
      <c r="BV232" s="513"/>
      <c r="BW232" s="513"/>
      <c r="BX232" s="513"/>
      <c r="BY232" s="513"/>
      <c r="BZ232" s="513"/>
      <c r="CA232" s="513"/>
      <c r="CB232" s="513"/>
      <c r="CC232" s="1972"/>
      <c r="CD232" s="1499"/>
      <c r="CE232" s="1500"/>
      <c r="CF232" s="1501"/>
      <c r="CG232" s="1500"/>
      <c r="CH232" s="1500"/>
      <c r="CI232" s="1500"/>
      <c r="CJ232" s="1976"/>
      <c r="CK232" s="1519"/>
      <c r="CL232" s="1509"/>
    </row>
    <row r="233" spans="1:90" s="514" customFormat="1">
      <c r="A233" s="511"/>
      <c r="B233" s="512"/>
      <c r="C233" s="1493"/>
      <c r="D233" s="1493"/>
      <c r="E233" s="1493"/>
      <c r="F233" s="1493"/>
      <c r="G233" s="1493"/>
      <c r="H233" s="1530"/>
      <c r="I233" s="1972"/>
      <c r="J233" s="1542"/>
      <c r="K233" s="513"/>
      <c r="L233" s="513"/>
      <c r="M233" s="513"/>
      <c r="N233" s="513"/>
      <c r="O233" s="513"/>
      <c r="P233" s="513"/>
      <c r="Q233" s="513"/>
      <c r="R233" s="513"/>
      <c r="S233" s="513"/>
      <c r="T233" s="513"/>
      <c r="U233" s="513"/>
      <c r="V233" s="513"/>
      <c r="W233" s="513"/>
      <c r="X233" s="513"/>
      <c r="Y233" s="513"/>
      <c r="Z233" s="513"/>
      <c r="AA233" s="513"/>
      <c r="AB233" s="513"/>
      <c r="AC233" s="513"/>
      <c r="AD233" s="513"/>
      <c r="AE233" s="513"/>
      <c r="AF233" s="513"/>
      <c r="AG233" s="513"/>
      <c r="AH233" s="513"/>
      <c r="AI233" s="513"/>
      <c r="AJ233" s="513"/>
      <c r="AK233" s="513"/>
      <c r="AL233" s="513"/>
      <c r="AM233" s="513"/>
      <c r="AN233" s="513"/>
      <c r="AO233" s="513"/>
      <c r="AP233" s="513"/>
      <c r="AQ233" s="513"/>
      <c r="AR233" s="513"/>
      <c r="AS233" s="513"/>
      <c r="AT233" s="513"/>
      <c r="AU233" s="513"/>
      <c r="AV233" s="513"/>
      <c r="AW233" s="513"/>
      <c r="AX233" s="513"/>
      <c r="AY233" s="513"/>
      <c r="AZ233" s="513"/>
      <c r="BA233" s="513"/>
      <c r="BB233" s="513"/>
      <c r="BC233" s="513"/>
      <c r="BD233" s="513"/>
      <c r="BE233" s="513"/>
      <c r="BF233" s="513"/>
      <c r="BG233" s="513"/>
      <c r="BH233" s="513"/>
      <c r="BI233" s="513"/>
      <c r="BJ233" s="513"/>
      <c r="BK233" s="513"/>
      <c r="BL233" s="513"/>
      <c r="BM233" s="513"/>
      <c r="BN233" s="513"/>
      <c r="BO233" s="513"/>
      <c r="BP233" s="513"/>
      <c r="BQ233" s="513"/>
      <c r="BR233" s="513"/>
      <c r="BS233" s="513"/>
      <c r="BT233" s="513"/>
      <c r="BU233" s="513"/>
      <c r="BV233" s="513"/>
      <c r="BW233" s="513"/>
      <c r="BX233" s="513"/>
      <c r="BY233" s="513"/>
      <c r="BZ233" s="513"/>
      <c r="CA233" s="513"/>
      <c r="CB233" s="513"/>
      <c r="CC233" s="1972"/>
      <c r="CD233" s="1499"/>
      <c r="CE233" s="1500"/>
      <c r="CF233" s="1501"/>
      <c r="CG233" s="1500"/>
      <c r="CH233" s="1500"/>
      <c r="CI233" s="1500"/>
      <c r="CJ233" s="1976"/>
      <c r="CK233" s="1519"/>
      <c r="CL233" s="1509"/>
    </row>
    <row r="234" spans="1:90" s="514" customFormat="1">
      <c r="A234" s="511"/>
      <c r="B234" s="512"/>
      <c r="C234" s="1493"/>
      <c r="D234" s="1493"/>
      <c r="E234" s="1493"/>
      <c r="F234" s="1493"/>
      <c r="G234" s="1493"/>
      <c r="H234" s="1530"/>
      <c r="I234" s="1972"/>
      <c r="J234" s="1542"/>
      <c r="K234" s="513"/>
      <c r="L234" s="513"/>
      <c r="M234" s="513"/>
      <c r="N234" s="513"/>
      <c r="O234" s="513"/>
      <c r="P234" s="513"/>
      <c r="Q234" s="513"/>
      <c r="R234" s="513"/>
      <c r="S234" s="513"/>
      <c r="T234" s="513"/>
      <c r="U234" s="513"/>
      <c r="V234" s="513"/>
      <c r="W234" s="513"/>
      <c r="X234" s="513"/>
      <c r="Y234" s="513"/>
      <c r="Z234" s="513"/>
      <c r="AA234" s="513"/>
      <c r="AB234" s="513"/>
      <c r="AC234" s="513"/>
      <c r="AD234" s="513"/>
      <c r="AE234" s="513"/>
      <c r="AF234" s="513"/>
      <c r="AG234" s="513"/>
      <c r="AH234" s="513"/>
      <c r="AI234" s="513"/>
      <c r="AJ234" s="513"/>
      <c r="AK234" s="513"/>
      <c r="AL234" s="513"/>
      <c r="AM234" s="513"/>
      <c r="AN234" s="513"/>
      <c r="AO234" s="513"/>
      <c r="AP234" s="513"/>
      <c r="AQ234" s="513"/>
      <c r="AR234" s="513"/>
      <c r="AS234" s="513"/>
      <c r="AT234" s="513"/>
      <c r="AU234" s="513"/>
      <c r="AV234" s="513"/>
      <c r="AW234" s="513"/>
      <c r="AX234" s="513"/>
      <c r="AY234" s="513"/>
      <c r="AZ234" s="513"/>
      <c r="BA234" s="513"/>
      <c r="BB234" s="513"/>
      <c r="BC234" s="513"/>
      <c r="BD234" s="513"/>
      <c r="BE234" s="513"/>
      <c r="BF234" s="513"/>
      <c r="BG234" s="513"/>
      <c r="BH234" s="513"/>
      <c r="BI234" s="513"/>
      <c r="BJ234" s="513"/>
      <c r="BK234" s="513"/>
      <c r="BL234" s="513"/>
      <c r="BM234" s="513"/>
      <c r="BN234" s="513"/>
      <c r="BO234" s="513"/>
      <c r="BP234" s="513"/>
      <c r="BQ234" s="513"/>
      <c r="BR234" s="513"/>
      <c r="BS234" s="513"/>
      <c r="BT234" s="513"/>
      <c r="BU234" s="513"/>
      <c r="BV234" s="513"/>
      <c r="BW234" s="513"/>
      <c r="BX234" s="513"/>
      <c r="BY234" s="513"/>
      <c r="BZ234" s="513"/>
      <c r="CA234" s="513"/>
      <c r="CB234" s="513"/>
      <c r="CC234" s="1972"/>
      <c r="CD234" s="1499"/>
      <c r="CE234" s="1500"/>
      <c r="CF234" s="1501"/>
      <c r="CG234" s="1500"/>
      <c r="CH234" s="1500"/>
      <c r="CI234" s="1500"/>
      <c r="CJ234" s="1976"/>
      <c r="CK234" s="1519"/>
      <c r="CL234" s="1509"/>
    </row>
    <row r="235" spans="1:90" s="514" customFormat="1">
      <c r="A235" s="511"/>
      <c r="B235" s="512"/>
      <c r="C235" s="1493"/>
      <c r="D235" s="1493"/>
      <c r="E235" s="1493"/>
      <c r="F235" s="1493"/>
      <c r="G235" s="1493"/>
      <c r="H235" s="1530"/>
      <c r="I235" s="1972"/>
      <c r="J235" s="1542"/>
      <c r="K235" s="513"/>
      <c r="L235" s="513"/>
      <c r="M235" s="513"/>
      <c r="N235" s="513"/>
      <c r="O235" s="513"/>
      <c r="P235" s="513"/>
      <c r="Q235" s="513"/>
      <c r="R235" s="513"/>
      <c r="S235" s="513"/>
      <c r="T235" s="513"/>
      <c r="U235" s="513"/>
      <c r="V235" s="513"/>
      <c r="W235" s="513"/>
      <c r="X235" s="513"/>
      <c r="Y235" s="513"/>
      <c r="Z235" s="513"/>
      <c r="AA235" s="513"/>
      <c r="AB235" s="513"/>
      <c r="AC235" s="513"/>
      <c r="AD235" s="513"/>
      <c r="AE235" s="513"/>
      <c r="AF235" s="513"/>
      <c r="AG235" s="513"/>
      <c r="AH235" s="513"/>
      <c r="AI235" s="513"/>
      <c r="AJ235" s="513"/>
      <c r="AK235" s="513"/>
      <c r="AL235" s="513"/>
      <c r="AM235" s="513"/>
      <c r="AN235" s="513"/>
      <c r="AO235" s="513"/>
      <c r="AP235" s="513"/>
      <c r="AQ235" s="513"/>
      <c r="AR235" s="513"/>
      <c r="AS235" s="513"/>
      <c r="AT235" s="513"/>
      <c r="AU235" s="513"/>
      <c r="AV235" s="513"/>
      <c r="AW235" s="513"/>
      <c r="AX235" s="513"/>
      <c r="AY235" s="513"/>
      <c r="AZ235" s="513"/>
      <c r="BA235" s="513"/>
      <c r="BB235" s="513"/>
      <c r="BC235" s="513"/>
      <c r="BD235" s="513"/>
      <c r="BE235" s="513"/>
      <c r="BF235" s="513"/>
      <c r="BG235" s="513"/>
      <c r="BH235" s="513"/>
      <c r="BI235" s="513"/>
      <c r="BJ235" s="513"/>
      <c r="BK235" s="513"/>
      <c r="BL235" s="513"/>
      <c r="BM235" s="513"/>
      <c r="BN235" s="513"/>
      <c r="BO235" s="513"/>
      <c r="BP235" s="513"/>
      <c r="BQ235" s="513"/>
      <c r="BR235" s="513"/>
      <c r="BS235" s="513"/>
      <c r="BT235" s="513"/>
      <c r="BU235" s="513"/>
      <c r="BV235" s="513"/>
      <c r="BW235" s="513"/>
      <c r="BX235" s="513"/>
      <c r="BY235" s="513"/>
      <c r="BZ235" s="513"/>
      <c r="CA235" s="513"/>
      <c r="CB235" s="513"/>
      <c r="CC235" s="1972"/>
      <c r="CD235" s="1499"/>
      <c r="CE235" s="1500"/>
      <c r="CF235" s="1501"/>
      <c r="CG235" s="1500"/>
      <c r="CH235" s="1500"/>
      <c r="CI235" s="1500"/>
      <c r="CJ235" s="1976"/>
      <c r="CK235" s="1519"/>
      <c r="CL235" s="1509"/>
    </row>
    <row r="236" spans="1:90" s="514" customFormat="1">
      <c r="A236" s="511"/>
      <c r="B236" s="512"/>
      <c r="C236" s="1493"/>
      <c r="D236" s="1493"/>
      <c r="E236" s="1493"/>
      <c r="F236" s="1493"/>
      <c r="G236" s="1493"/>
      <c r="H236" s="1530"/>
      <c r="I236" s="1972"/>
      <c r="J236" s="1542"/>
      <c r="K236" s="513"/>
      <c r="L236" s="513"/>
      <c r="M236" s="513"/>
      <c r="N236" s="513"/>
      <c r="O236" s="513"/>
      <c r="P236" s="513"/>
      <c r="Q236" s="513"/>
      <c r="R236" s="513"/>
      <c r="S236" s="513"/>
      <c r="T236" s="513"/>
      <c r="U236" s="513"/>
      <c r="V236" s="513"/>
      <c r="W236" s="513"/>
      <c r="X236" s="513"/>
      <c r="Y236" s="513"/>
      <c r="Z236" s="513"/>
      <c r="AA236" s="513"/>
      <c r="AB236" s="513"/>
      <c r="AC236" s="513"/>
      <c r="AD236" s="513"/>
      <c r="AE236" s="513"/>
      <c r="AF236" s="513"/>
      <c r="AG236" s="513"/>
      <c r="AH236" s="513"/>
      <c r="AI236" s="513"/>
      <c r="AJ236" s="513"/>
      <c r="AK236" s="513"/>
      <c r="AL236" s="513"/>
      <c r="AM236" s="513"/>
      <c r="AN236" s="513"/>
      <c r="AO236" s="513"/>
      <c r="AP236" s="513"/>
      <c r="AQ236" s="513"/>
      <c r="AR236" s="513"/>
      <c r="AS236" s="513"/>
      <c r="AT236" s="513"/>
      <c r="AU236" s="513"/>
      <c r="AV236" s="513"/>
      <c r="AW236" s="513"/>
      <c r="AX236" s="513"/>
      <c r="AY236" s="513"/>
      <c r="AZ236" s="513"/>
      <c r="BA236" s="513"/>
      <c r="BB236" s="513"/>
      <c r="BC236" s="513"/>
      <c r="BD236" s="513"/>
      <c r="BE236" s="513"/>
      <c r="BF236" s="513"/>
      <c r="BG236" s="513"/>
      <c r="BH236" s="513"/>
      <c r="BI236" s="513"/>
      <c r="BJ236" s="513"/>
      <c r="BK236" s="513"/>
      <c r="BL236" s="513"/>
      <c r="BM236" s="513"/>
      <c r="BN236" s="513"/>
      <c r="BO236" s="513"/>
      <c r="BP236" s="513"/>
      <c r="BQ236" s="513"/>
      <c r="BR236" s="513"/>
      <c r="BS236" s="513"/>
      <c r="BT236" s="513"/>
      <c r="BU236" s="513"/>
      <c r="BV236" s="513"/>
      <c r="BW236" s="513"/>
      <c r="BX236" s="513"/>
      <c r="BY236" s="513"/>
      <c r="BZ236" s="513"/>
      <c r="CA236" s="513"/>
      <c r="CB236" s="513"/>
      <c r="CC236" s="1972"/>
      <c r="CD236" s="1499"/>
      <c r="CE236" s="1500"/>
      <c r="CF236" s="1501"/>
      <c r="CG236" s="1500"/>
      <c r="CH236" s="1500"/>
      <c r="CI236" s="1500"/>
      <c r="CJ236" s="1976"/>
      <c r="CK236" s="1519"/>
      <c r="CL236" s="1509"/>
    </row>
    <row r="237" spans="1:90" s="514" customFormat="1">
      <c r="A237" s="511"/>
      <c r="B237" s="512"/>
      <c r="C237" s="1493"/>
      <c r="D237" s="1493"/>
      <c r="E237" s="1493"/>
      <c r="F237" s="1493"/>
      <c r="G237" s="1493"/>
      <c r="H237" s="1530"/>
      <c r="I237" s="1972"/>
      <c r="J237" s="1542"/>
      <c r="K237" s="513"/>
      <c r="L237" s="513"/>
      <c r="M237" s="513"/>
      <c r="N237" s="513"/>
      <c r="O237" s="513"/>
      <c r="P237" s="513"/>
      <c r="Q237" s="513"/>
      <c r="R237" s="513"/>
      <c r="S237" s="513"/>
      <c r="T237" s="513"/>
      <c r="U237" s="513"/>
      <c r="V237" s="513"/>
      <c r="W237" s="513"/>
      <c r="X237" s="513"/>
      <c r="Y237" s="513"/>
      <c r="Z237" s="513"/>
      <c r="AA237" s="513"/>
      <c r="AB237" s="513"/>
      <c r="AC237" s="513"/>
      <c r="AD237" s="513"/>
      <c r="AE237" s="513"/>
      <c r="AF237" s="513"/>
      <c r="AG237" s="513"/>
      <c r="AH237" s="513"/>
      <c r="AI237" s="513"/>
      <c r="AJ237" s="513"/>
      <c r="AK237" s="513"/>
      <c r="AL237" s="513"/>
      <c r="AM237" s="513"/>
      <c r="AN237" s="513"/>
      <c r="AO237" s="513"/>
      <c r="AP237" s="513"/>
      <c r="AQ237" s="513"/>
      <c r="AR237" s="513"/>
      <c r="AS237" s="513"/>
      <c r="AT237" s="513"/>
      <c r="AU237" s="513"/>
      <c r="AV237" s="513"/>
      <c r="AW237" s="513"/>
      <c r="AX237" s="513"/>
      <c r="AY237" s="513"/>
      <c r="AZ237" s="513"/>
      <c r="BA237" s="513"/>
      <c r="BB237" s="513"/>
      <c r="BC237" s="513"/>
      <c r="BD237" s="513"/>
      <c r="BE237" s="513"/>
      <c r="BF237" s="513"/>
      <c r="BG237" s="513"/>
      <c r="BH237" s="513"/>
      <c r="BI237" s="513"/>
      <c r="BJ237" s="513"/>
      <c r="BK237" s="513"/>
      <c r="BL237" s="513"/>
      <c r="BM237" s="513"/>
      <c r="BN237" s="513"/>
      <c r="BO237" s="513"/>
      <c r="BP237" s="513"/>
      <c r="BQ237" s="513"/>
      <c r="BR237" s="513"/>
      <c r="BS237" s="513"/>
      <c r="BT237" s="513"/>
      <c r="BU237" s="513"/>
      <c r="BV237" s="513"/>
      <c r="BW237" s="513"/>
      <c r="BX237" s="513"/>
      <c r="BY237" s="513"/>
      <c r="BZ237" s="513"/>
      <c r="CA237" s="513"/>
      <c r="CB237" s="513"/>
      <c r="CC237" s="1972"/>
      <c r="CD237" s="1499"/>
      <c r="CE237" s="1500"/>
      <c r="CF237" s="1501"/>
      <c r="CG237" s="1500"/>
      <c r="CH237" s="1500"/>
      <c r="CI237" s="1500"/>
      <c r="CJ237" s="1976"/>
      <c r="CK237" s="1519"/>
      <c r="CL237" s="1509"/>
    </row>
    <row r="238" spans="1:90" s="514" customFormat="1">
      <c r="A238" s="511"/>
      <c r="B238" s="512"/>
      <c r="C238" s="1493"/>
      <c r="D238" s="1493"/>
      <c r="E238" s="1493"/>
      <c r="F238" s="1493"/>
      <c r="G238" s="1493"/>
      <c r="H238" s="1530"/>
      <c r="I238" s="1972"/>
      <c r="J238" s="1542"/>
      <c r="K238" s="513"/>
      <c r="L238" s="513"/>
      <c r="M238" s="513"/>
      <c r="N238" s="513"/>
      <c r="O238" s="513"/>
      <c r="P238" s="513"/>
      <c r="Q238" s="513"/>
      <c r="R238" s="513"/>
      <c r="S238" s="513"/>
      <c r="T238" s="513"/>
      <c r="U238" s="513"/>
      <c r="V238" s="513"/>
      <c r="W238" s="513"/>
      <c r="X238" s="513"/>
      <c r="Y238" s="513"/>
      <c r="Z238" s="513"/>
      <c r="AA238" s="513"/>
      <c r="AB238" s="513"/>
      <c r="AC238" s="513"/>
      <c r="AD238" s="513"/>
      <c r="AE238" s="513"/>
      <c r="AF238" s="513"/>
      <c r="AG238" s="513"/>
      <c r="AH238" s="513"/>
      <c r="AI238" s="513"/>
      <c r="AJ238" s="513"/>
      <c r="AK238" s="513"/>
      <c r="AL238" s="513"/>
      <c r="AM238" s="513"/>
      <c r="AN238" s="513"/>
      <c r="AO238" s="513"/>
      <c r="AP238" s="513"/>
      <c r="AQ238" s="513"/>
      <c r="AR238" s="513"/>
      <c r="AS238" s="513"/>
      <c r="AT238" s="513"/>
      <c r="AU238" s="513"/>
      <c r="AV238" s="513"/>
      <c r="AW238" s="513"/>
      <c r="AX238" s="513"/>
      <c r="AY238" s="513"/>
      <c r="AZ238" s="513"/>
      <c r="BA238" s="513"/>
      <c r="BB238" s="513"/>
      <c r="BC238" s="513"/>
      <c r="BD238" s="513"/>
      <c r="BE238" s="513"/>
      <c r="BF238" s="513"/>
      <c r="BG238" s="513"/>
      <c r="BH238" s="513"/>
      <c r="BI238" s="513"/>
      <c r="BJ238" s="513"/>
      <c r="BK238" s="513"/>
      <c r="BL238" s="513"/>
      <c r="BM238" s="513"/>
      <c r="BN238" s="513"/>
      <c r="BO238" s="513"/>
      <c r="BP238" s="513"/>
      <c r="BQ238" s="513"/>
      <c r="BR238" s="513"/>
      <c r="BS238" s="513"/>
      <c r="BT238" s="513"/>
      <c r="BU238" s="513"/>
      <c r="BV238" s="513"/>
      <c r="BW238" s="513"/>
      <c r="BX238" s="513"/>
      <c r="BY238" s="513"/>
      <c r="BZ238" s="513"/>
      <c r="CA238" s="513"/>
      <c r="CB238" s="513"/>
      <c r="CC238" s="1972"/>
      <c r="CD238" s="1499"/>
      <c r="CE238" s="1500"/>
      <c r="CF238" s="1501"/>
      <c r="CG238" s="1500"/>
      <c r="CH238" s="1500"/>
      <c r="CI238" s="1500"/>
      <c r="CJ238" s="1976"/>
      <c r="CK238" s="1519"/>
      <c r="CL238" s="1509"/>
    </row>
    <row r="239" spans="1:90" s="514" customFormat="1">
      <c r="A239" s="511"/>
      <c r="B239" s="512"/>
      <c r="C239" s="1493"/>
      <c r="D239" s="1493"/>
      <c r="E239" s="1493"/>
      <c r="F239" s="1493"/>
      <c r="G239" s="1493"/>
      <c r="H239" s="1530"/>
      <c r="I239" s="1972"/>
      <c r="J239" s="1542"/>
      <c r="K239" s="513"/>
      <c r="L239" s="513"/>
      <c r="M239" s="513"/>
      <c r="N239" s="513"/>
      <c r="O239" s="513"/>
      <c r="P239" s="513"/>
      <c r="Q239" s="513"/>
      <c r="R239" s="513"/>
      <c r="S239" s="513"/>
      <c r="T239" s="513"/>
      <c r="U239" s="513"/>
      <c r="V239" s="513"/>
      <c r="W239" s="513"/>
      <c r="X239" s="513"/>
      <c r="Y239" s="513"/>
      <c r="Z239" s="513"/>
      <c r="AA239" s="513"/>
      <c r="AB239" s="513"/>
      <c r="AC239" s="513"/>
      <c r="AD239" s="513"/>
      <c r="AE239" s="513"/>
      <c r="AF239" s="513"/>
      <c r="AG239" s="513"/>
      <c r="AH239" s="513"/>
      <c r="AI239" s="513"/>
      <c r="AJ239" s="513"/>
      <c r="AK239" s="513"/>
      <c r="AL239" s="513"/>
      <c r="AM239" s="513"/>
      <c r="AN239" s="513"/>
      <c r="AO239" s="513"/>
      <c r="AP239" s="513"/>
      <c r="AQ239" s="513"/>
      <c r="AR239" s="513"/>
      <c r="AS239" s="513"/>
      <c r="AT239" s="513"/>
      <c r="AU239" s="513"/>
      <c r="AV239" s="513"/>
      <c r="AW239" s="513"/>
      <c r="AX239" s="513"/>
      <c r="AY239" s="513"/>
      <c r="AZ239" s="513"/>
      <c r="BA239" s="513"/>
      <c r="BB239" s="513"/>
      <c r="BC239" s="513"/>
      <c r="BD239" s="513"/>
      <c r="BE239" s="513"/>
      <c r="BF239" s="513"/>
      <c r="BG239" s="513"/>
      <c r="BH239" s="513"/>
      <c r="BI239" s="513"/>
      <c r="BJ239" s="513"/>
      <c r="BK239" s="513"/>
      <c r="BL239" s="513"/>
      <c r="BM239" s="513"/>
      <c r="BN239" s="513"/>
      <c r="BO239" s="513"/>
      <c r="BP239" s="513"/>
      <c r="BQ239" s="513"/>
      <c r="BR239" s="513"/>
      <c r="BS239" s="513"/>
      <c r="BT239" s="513"/>
      <c r="BU239" s="513"/>
      <c r="BV239" s="513"/>
      <c r="BW239" s="513"/>
      <c r="BX239" s="513"/>
      <c r="BY239" s="513"/>
      <c r="BZ239" s="513"/>
      <c r="CA239" s="513"/>
      <c r="CB239" s="513"/>
      <c r="CC239" s="1972"/>
      <c r="CD239" s="1499"/>
      <c r="CE239" s="1500"/>
      <c r="CF239" s="1501"/>
      <c r="CG239" s="1500"/>
      <c r="CH239" s="1500"/>
      <c r="CI239" s="1500"/>
      <c r="CJ239" s="1976"/>
      <c r="CK239" s="1519"/>
      <c r="CL239" s="1509"/>
    </row>
    <row r="240" spans="1:90" s="514" customFormat="1">
      <c r="A240" s="511"/>
      <c r="B240" s="512"/>
      <c r="C240" s="1493"/>
      <c r="D240" s="1493"/>
      <c r="E240" s="1493"/>
      <c r="F240" s="1493"/>
      <c r="G240" s="1493"/>
      <c r="H240" s="1530"/>
      <c r="I240" s="1972"/>
      <c r="J240" s="1542"/>
      <c r="K240" s="513"/>
      <c r="L240" s="513"/>
      <c r="M240" s="513"/>
      <c r="N240" s="513"/>
      <c r="O240" s="513"/>
      <c r="P240" s="513"/>
      <c r="Q240" s="513"/>
      <c r="R240" s="513"/>
      <c r="S240" s="513"/>
      <c r="T240" s="513"/>
      <c r="U240" s="513"/>
      <c r="V240" s="513"/>
      <c r="W240" s="513"/>
      <c r="X240" s="513"/>
      <c r="Y240" s="513"/>
      <c r="Z240" s="513"/>
      <c r="AA240" s="513"/>
      <c r="AB240" s="513"/>
      <c r="AC240" s="513"/>
      <c r="AD240" s="513"/>
      <c r="AE240" s="513"/>
      <c r="AF240" s="513"/>
      <c r="AG240" s="513"/>
      <c r="AH240" s="513"/>
      <c r="AI240" s="513"/>
      <c r="AJ240" s="513"/>
      <c r="AK240" s="513"/>
      <c r="AL240" s="513"/>
      <c r="AM240" s="513"/>
      <c r="AN240" s="513"/>
      <c r="AO240" s="513"/>
      <c r="AP240" s="513"/>
      <c r="AQ240" s="513"/>
      <c r="AR240" s="513"/>
      <c r="AS240" s="513"/>
      <c r="AT240" s="513"/>
      <c r="AU240" s="513"/>
      <c r="AV240" s="513"/>
      <c r="AW240" s="513"/>
      <c r="AX240" s="513"/>
      <c r="AY240" s="513"/>
      <c r="AZ240" s="513"/>
      <c r="BA240" s="513"/>
      <c r="BB240" s="513"/>
      <c r="BC240" s="513"/>
      <c r="BD240" s="513"/>
      <c r="BE240" s="513"/>
      <c r="BF240" s="513"/>
      <c r="BG240" s="513"/>
      <c r="BH240" s="513"/>
      <c r="BI240" s="513"/>
      <c r="BJ240" s="513"/>
      <c r="BK240" s="513"/>
      <c r="BL240" s="513"/>
      <c r="BM240" s="513"/>
      <c r="BN240" s="513"/>
      <c r="BO240" s="513"/>
      <c r="BP240" s="513"/>
      <c r="BQ240" s="513"/>
      <c r="BR240" s="513"/>
      <c r="BS240" s="513"/>
      <c r="BT240" s="513"/>
      <c r="BU240" s="513"/>
      <c r="BV240" s="513"/>
      <c r="BW240" s="513"/>
      <c r="BX240" s="513"/>
      <c r="BY240" s="513"/>
      <c r="BZ240" s="513"/>
      <c r="CA240" s="513"/>
      <c r="CB240" s="513"/>
      <c r="CC240" s="1972"/>
      <c r="CD240" s="1499"/>
      <c r="CE240" s="1500"/>
      <c r="CF240" s="1501"/>
      <c r="CG240" s="1500"/>
      <c r="CH240" s="1500"/>
      <c r="CI240" s="1500"/>
      <c r="CJ240" s="1976"/>
      <c r="CK240" s="1519"/>
      <c r="CL240" s="1509"/>
    </row>
    <row r="241" spans="1:90" s="514" customFormat="1">
      <c r="A241" s="511"/>
      <c r="B241" s="512"/>
      <c r="C241" s="1493"/>
      <c r="D241" s="1493"/>
      <c r="E241" s="1493"/>
      <c r="F241" s="1493"/>
      <c r="G241" s="1493"/>
      <c r="H241" s="1530"/>
      <c r="I241" s="1972"/>
      <c r="J241" s="1542"/>
      <c r="K241" s="513"/>
      <c r="L241" s="513"/>
      <c r="M241" s="513"/>
      <c r="N241" s="513"/>
      <c r="O241" s="513"/>
      <c r="P241" s="513"/>
      <c r="Q241" s="513"/>
      <c r="R241" s="513"/>
      <c r="S241" s="513"/>
      <c r="T241" s="513"/>
      <c r="U241" s="513"/>
      <c r="V241" s="513"/>
      <c r="W241" s="513"/>
      <c r="X241" s="513"/>
      <c r="Y241" s="513"/>
      <c r="Z241" s="513"/>
      <c r="AA241" s="513"/>
      <c r="AB241" s="513"/>
      <c r="AC241" s="513"/>
      <c r="AD241" s="513"/>
      <c r="AE241" s="513"/>
      <c r="AF241" s="513"/>
      <c r="AG241" s="513"/>
      <c r="AH241" s="513"/>
      <c r="AI241" s="513"/>
      <c r="AJ241" s="513"/>
      <c r="AK241" s="513"/>
      <c r="AL241" s="513"/>
      <c r="AM241" s="513"/>
      <c r="AN241" s="513"/>
      <c r="AO241" s="513"/>
      <c r="AP241" s="513"/>
      <c r="AQ241" s="513"/>
      <c r="AR241" s="513"/>
      <c r="AS241" s="513"/>
      <c r="AT241" s="513"/>
      <c r="AU241" s="513"/>
      <c r="AV241" s="513"/>
      <c r="AW241" s="513"/>
      <c r="AX241" s="513"/>
      <c r="AY241" s="513"/>
      <c r="AZ241" s="513"/>
      <c r="BA241" s="513"/>
      <c r="BB241" s="513"/>
      <c r="BC241" s="513"/>
      <c r="BD241" s="513"/>
      <c r="BE241" s="513"/>
      <c r="BF241" s="513"/>
      <c r="BG241" s="513"/>
      <c r="BH241" s="513"/>
      <c r="BI241" s="513"/>
      <c r="BJ241" s="513"/>
      <c r="BK241" s="513"/>
      <c r="BL241" s="513"/>
      <c r="BM241" s="513"/>
      <c r="BN241" s="513"/>
      <c r="BO241" s="513"/>
      <c r="BP241" s="513"/>
      <c r="BQ241" s="513"/>
      <c r="BR241" s="513"/>
      <c r="BS241" s="513"/>
      <c r="BT241" s="513"/>
      <c r="BU241" s="513"/>
      <c r="BV241" s="513"/>
      <c r="BW241" s="513"/>
      <c r="BX241" s="513"/>
      <c r="BY241" s="513"/>
      <c r="BZ241" s="513"/>
      <c r="CA241" s="513"/>
      <c r="CB241" s="513"/>
      <c r="CC241" s="1972"/>
      <c r="CD241" s="1499"/>
      <c r="CE241" s="1500"/>
      <c r="CF241" s="1501"/>
      <c r="CG241" s="1500"/>
      <c r="CH241" s="1500"/>
      <c r="CI241" s="1500"/>
      <c r="CJ241" s="1976"/>
      <c r="CK241" s="1519"/>
      <c r="CL241" s="1509"/>
    </row>
    <row r="242" spans="1:90" s="514" customFormat="1">
      <c r="A242" s="511"/>
      <c r="B242" s="512"/>
      <c r="C242" s="1493"/>
      <c r="D242" s="1493"/>
      <c r="E242" s="1493"/>
      <c r="F242" s="1493"/>
      <c r="G242" s="1493"/>
      <c r="H242" s="1530"/>
      <c r="I242" s="1972"/>
      <c r="J242" s="1542"/>
      <c r="K242" s="513"/>
      <c r="L242" s="513"/>
      <c r="M242" s="513"/>
      <c r="N242" s="513"/>
      <c r="O242" s="513"/>
      <c r="P242" s="513"/>
      <c r="Q242" s="513"/>
      <c r="R242" s="513"/>
      <c r="S242" s="513"/>
      <c r="T242" s="513"/>
      <c r="U242" s="513"/>
      <c r="V242" s="513"/>
      <c r="W242" s="513"/>
      <c r="X242" s="513"/>
      <c r="Y242" s="513"/>
      <c r="Z242" s="513"/>
      <c r="AA242" s="513"/>
      <c r="AB242" s="513"/>
      <c r="AC242" s="513"/>
      <c r="AD242" s="513"/>
      <c r="AE242" s="513"/>
      <c r="AF242" s="513"/>
      <c r="AG242" s="513"/>
      <c r="AH242" s="513"/>
      <c r="AI242" s="513"/>
      <c r="AJ242" s="513"/>
      <c r="AK242" s="513"/>
      <c r="AL242" s="513"/>
      <c r="AM242" s="513"/>
      <c r="AN242" s="513"/>
      <c r="AO242" s="513"/>
      <c r="AP242" s="513"/>
      <c r="AQ242" s="513"/>
      <c r="AR242" s="513"/>
      <c r="AS242" s="513"/>
      <c r="AT242" s="513"/>
      <c r="AU242" s="513"/>
      <c r="AV242" s="513"/>
      <c r="AW242" s="513"/>
      <c r="AX242" s="513"/>
      <c r="AY242" s="513"/>
      <c r="AZ242" s="513"/>
      <c r="BA242" s="513"/>
      <c r="BB242" s="513"/>
      <c r="BC242" s="513"/>
      <c r="BD242" s="513"/>
      <c r="BE242" s="513"/>
      <c r="BF242" s="513"/>
      <c r="BG242" s="513"/>
      <c r="BH242" s="513"/>
      <c r="BI242" s="513"/>
      <c r="BJ242" s="513"/>
      <c r="BK242" s="513"/>
      <c r="BL242" s="513"/>
      <c r="BM242" s="513"/>
      <c r="BN242" s="513"/>
      <c r="BO242" s="513"/>
      <c r="BP242" s="513"/>
      <c r="BQ242" s="513"/>
      <c r="BR242" s="513"/>
      <c r="BS242" s="513"/>
      <c r="BT242" s="513"/>
      <c r="BU242" s="513"/>
      <c r="BV242" s="513"/>
      <c r="BW242" s="513"/>
      <c r="BX242" s="513"/>
      <c r="BY242" s="513"/>
      <c r="BZ242" s="513"/>
      <c r="CA242" s="513"/>
      <c r="CB242" s="513"/>
      <c r="CC242" s="1972"/>
      <c r="CD242" s="1499"/>
      <c r="CE242" s="1500"/>
      <c r="CF242" s="1501"/>
      <c r="CG242" s="1500"/>
      <c r="CH242" s="1500"/>
      <c r="CI242" s="1500"/>
      <c r="CJ242" s="1976"/>
      <c r="CK242" s="1519"/>
      <c r="CL242" s="1509"/>
    </row>
    <row r="243" spans="1:90" s="514" customFormat="1">
      <c r="A243" s="511"/>
      <c r="B243" s="512"/>
      <c r="C243" s="1493"/>
      <c r="D243" s="1493"/>
      <c r="E243" s="1493"/>
      <c r="F243" s="1493"/>
      <c r="G243" s="1493"/>
      <c r="H243" s="1530"/>
      <c r="I243" s="1972"/>
      <c r="J243" s="1542"/>
      <c r="K243" s="513"/>
      <c r="L243" s="513"/>
      <c r="M243" s="513"/>
      <c r="N243" s="513"/>
      <c r="O243" s="513"/>
      <c r="P243" s="513"/>
      <c r="Q243" s="513"/>
      <c r="R243" s="513"/>
      <c r="S243" s="513"/>
      <c r="T243" s="513"/>
      <c r="U243" s="513"/>
      <c r="V243" s="513"/>
      <c r="W243" s="513"/>
      <c r="X243" s="513"/>
      <c r="Y243" s="513"/>
      <c r="Z243" s="513"/>
      <c r="AA243" s="513"/>
      <c r="AB243" s="513"/>
      <c r="AC243" s="513"/>
      <c r="AD243" s="513"/>
      <c r="AE243" s="513"/>
      <c r="AF243" s="513"/>
      <c r="AG243" s="513"/>
      <c r="AH243" s="513"/>
      <c r="AI243" s="513"/>
      <c r="AJ243" s="513"/>
      <c r="AK243" s="513"/>
      <c r="AL243" s="513"/>
      <c r="AM243" s="513"/>
      <c r="AN243" s="513"/>
      <c r="AO243" s="513"/>
      <c r="AP243" s="513"/>
      <c r="AQ243" s="513"/>
      <c r="AR243" s="513"/>
      <c r="AS243" s="513"/>
      <c r="AT243" s="513"/>
      <c r="AU243" s="513"/>
      <c r="AV243" s="513"/>
      <c r="AW243" s="513"/>
      <c r="AX243" s="513"/>
      <c r="AY243" s="513"/>
      <c r="AZ243" s="513"/>
      <c r="BA243" s="513"/>
      <c r="BB243" s="513"/>
      <c r="BC243" s="513"/>
      <c r="BD243" s="513"/>
      <c r="BE243" s="513"/>
      <c r="BF243" s="513"/>
      <c r="BG243" s="513"/>
      <c r="BH243" s="513"/>
      <c r="BI243" s="513"/>
      <c r="BJ243" s="513"/>
      <c r="BK243" s="513"/>
      <c r="BL243" s="513"/>
      <c r="BM243" s="513"/>
      <c r="BN243" s="513"/>
      <c r="BO243" s="513"/>
      <c r="BP243" s="513"/>
      <c r="BQ243" s="513"/>
      <c r="BR243" s="513"/>
      <c r="BS243" s="513"/>
      <c r="BT243" s="513"/>
      <c r="BU243" s="513"/>
      <c r="BV243" s="513"/>
      <c r="BW243" s="513"/>
      <c r="BX243" s="513"/>
      <c r="BY243" s="513"/>
      <c r="BZ243" s="513"/>
      <c r="CA243" s="513"/>
      <c r="CB243" s="513"/>
      <c r="CC243" s="1972"/>
      <c r="CD243" s="1499"/>
      <c r="CE243" s="1500"/>
      <c r="CF243" s="1501"/>
      <c r="CG243" s="1500"/>
      <c r="CH243" s="1500"/>
      <c r="CI243" s="1500"/>
      <c r="CJ243" s="1976"/>
      <c r="CK243" s="1519"/>
      <c r="CL243" s="1509"/>
    </row>
    <row r="244" spans="1:90" s="514" customFormat="1">
      <c r="A244" s="511"/>
      <c r="B244" s="512"/>
      <c r="C244" s="1493"/>
      <c r="D244" s="1493"/>
      <c r="E244" s="1493"/>
      <c r="F244" s="1493"/>
      <c r="G244" s="1493"/>
      <c r="H244" s="1530"/>
      <c r="I244" s="1972"/>
      <c r="J244" s="1542"/>
      <c r="K244" s="513"/>
      <c r="L244" s="513"/>
      <c r="M244" s="513"/>
      <c r="N244" s="513"/>
      <c r="O244" s="513"/>
      <c r="P244" s="513"/>
      <c r="Q244" s="513"/>
      <c r="R244" s="513"/>
      <c r="S244" s="513"/>
      <c r="T244" s="513"/>
      <c r="U244" s="513"/>
      <c r="V244" s="513"/>
      <c r="W244" s="513"/>
      <c r="X244" s="513"/>
      <c r="Y244" s="513"/>
      <c r="Z244" s="513"/>
      <c r="AA244" s="513"/>
      <c r="AB244" s="513"/>
      <c r="AC244" s="513"/>
      <c r="AD244" s="513"/>
      <c r="AE244" s="513"/>
      <c r="AF244" s="513"/>
      <c r="AG244" s="513"/>
      <c r="AH244" s="513"/>
      <c r="AI244" s="513"/>
      <c r="AJ244" s="513"/>
      <c r="AK244" s="513"/>
      <c r="AL244" s="513"/>
      <c r="AM244" s="513"/>
      <c r="AN244" s="513"/>
      <c r="AO244" s="513"/>
      <c r="AP244" s="513"/>
      <c r="AQ244" s="513"/>
      <c r="AR244" s="513"/>
      <c r="AS244" s="513"/>
      <c r="AT244" s="513"/>
      <c r="AU244" s="513"/>
      <c r="AV244" s="513"/>
      <c r="AW244" s="513"/>
      <c r="AX244" s="513"/>
      <c r="AY244" s="513"/>
      <c r="AZ244" s="513"/>
      <c r="BA244" s="513"/>
      <c r="BB244" s="513"/>
      <c r="BC244" s="513"/>
      <c r="BD244" s="513"/>
      <c r="BE244" s="513"/>
      <c r="BF244" s="513"/>
      <c r="BG244" s="513"/>
      <c r="BH244" s="513"/>
      <c r="BI244" s="513"/>
      <c r="BJ244" s="513"/>
      <c r="BK244" s="513"/>
      <c r="BL244" s="513"/>
      <c r="BM244" s="513"/>
      <c r="BN244" s="513"/>
      <c r="BO244" s="513"/>
      <c r="BP244" s="513"/>
      <c r="BQ244" s="513"/>
      <c r="BR244" s="513"/>
      <c r="BS244" s="513"/>
      <c r="BT244" s="513"/>
      <c r="BU244" s="513"/>
      <c r="BV244" s="513"/>
      <c r="BW244" s="513"/>
      <c r="BX244" s="513"/>
      <c r="BY244" s="513"/>
      <c r="BZ244" s="513"/>
      <c r="CA244" s="513"/>
      <c r="CB244" s="513"/>
      <c r="CC244" s="1972"/>
      <c r="CD244" s="1499"/>
      <c r="CE244" s="1500"/>
      <c r="CF244" s="1501"/>
      <c r="CG244" s="1500"/>
      <c r="CH244" s="1500"/>
      <c r="CI244" s="1500"/>
      <c r="CJ244" s="1976"/>
      <c r="CK244" s="1519"/>
      <c r="CL244" s="1509"/>
    </row>
    <row r="245" spans="1:90" s="514" customFormat="1">
      <c r="A245" s="511"/>
      <c r="B245" s="512"/>
      <c r="C245" s="1493"/>
      <c r="D245" s="1493"/>
      <c r="E245" s="1493"/>
      <c r="F245" s="1493"/>
      <c r="G245" s="1493"/>
      <c r="H245" s="1530"/>
      <c r="I245" s="1972"/>
      <c r="J245" s="1542"/>
      <c r="K245" s="513"/>
      <c r="L245" s="513"/>
      <c r="M245" s="513"/>
      <c r="N245" s="513"/>
      <c r="O245" s="513"/>
      <c r="P245" s="513"/>
      <c r="Q245" s="513"/>
      <c r="R245" s="513"/>
      <c r="S245" s="513"/>
      <c r="T245" s="513"/>
      <c r="U245" s="513"/>
      <c r="V245" s="513"/>
      <c r="W245" s="513"/>
      <c r="X245" s="513"/>
      <c r="Y245" s="513"/>
      <c r="Z245" s="513"/>
      <c r="AA245" s="513"/>
      <c r="AB245" s="513"/>
      <c r="AC245" s="513"/>
      <c r="AD245" s="513"/>
      <c r="AE245" s="513"/>
      <c r="AF245" s="513"/>
      <c r="AG245" s="513"/>
      <c r="AH245" s="513"/>
      <c r="AI245" s="513"/>
      <c r="AJ245" s="513"/>
      <c r="AK245" s="513"/>
      <c r="AL245" s="513"/>
      <c r="AM245" s="513"/>
      <c r="AN245" s="513"/>
      <c r="AO245" s="513"/>
      <c r="AP245" s="513"/>
      <c r="AQ245" s="513"/>
      <c r="AR245" s="513"/>
      <c r="AS245" s="513"/>
      <c r="AT245" s="513"/>
      <c r="AU245" s="513"/>
      <c r="AV245" s="513"/>
      <c r="AW245" s="513"/>
      <c r="AX245" s="513"/>
      <c r="AY245" s="513"/>
      <c r="AZ245" s="513"/>
      <c r="BA245" s="513"/>
      <c r="BB245" s="513"/>
      <c r="BC245" s="513"/>
      <c r="BD245" s="513"/>
      <c r="BE245" s="513"/>
      <c r="BF245" s="513"/>
      <c r="BG245" s="513"/>
      <c r="BH245" s="513"/>
      <c r="BI245" s="513"/>
      <c r="BJ245" s="513"/>
      <c r="BK245" s="513"/>
      <c r="BL245" s="513"/>
      <c r="BM245" s="513"/>
      <c r="BN245" s="513"/>
      <c r="BO245" s="513"/>
      <c r="BP245" s="513"/>
      <c r="BQ245" s="513"/>
      <c r="BR245" s="513"/>
      <c r="BS245" s="513"/>
      <c r="BT245" s="513"/>
      <c r="BU245" s="513"/>
      <c r="BV245" s="513"/>
      <c r="BW245" s="513"/>
      <c r="BX245" s="513"/>
      <c r="BY245" s="513"/>
      <c r="BZ245" s="513"/>
      <c r="CA245" s="513"/>
      <c r="CB245" s="513"/>
      <c r="CC245" s="1972"/>
      <c r="CD245" s="1499"/>
      <c r="CE245" s="1500"/>
      <c r="CF245" s="1501"/>
      <c r="CG245" s="1500"/>
      <c r="CH245" s="1500"/>
      <c r="CI245" s="1500"/>
      <c r="CJ245" s="1976"/>
      <c r="CK245" s="1519"/>
      <c r="CL245" s="1509"/>
    </row>
    <row r="246" spans="1:90" s="514" customFormat="1">
      <c r="A246" s="511"/>
      <c r="B246" s="512"/>
      <c r="C246" s="1493"/>
      <c r="D246" s="1493"/>
      <c r="E246" s="1493"/>
      <c r="F246" s="1493"/>
      <c r="G246" s="1493"/>
      <c r="H246" s="1530"/>
      <c r="I246" s="1972"/>
      <c r="J246" s="1542"/>
      <c r="K246" s="513"/>
      <c r="L246" s="513"/>
      <c r="M246" s="513"/>
      <c r="N246" s="513"/>
      <c r="O246" s="513"/>
      <c r="P246" s="513"/>
      <c r="Q246" s="513"/>
      <c r="R246" s="513"/>
      <c r="S246" s="513"/>
      <c r="T246" s="513"/>
      <c r="U246" s="513"/>
      <c r="V246" s="513"/>
      <c r="W246" s="513"/>
      <c r="X246" s="513"/>
      <c r="Y246" s="513"/>
      <c r="Z246" s="513"/>
      <c r="AA246" s="513"/>
      <c r="AB246" s="513"/>
      <c r="AC246" s="513"/>
      <c r="AD246" s="513"/>
      <c r="AE246" s="513"/>
      <c r="AF246" s="513"/>
      <c r="AG246" s="513"/>
      <c r="AH246" s="513"/>
      <c r="AI246" s="513"/>
      <c r="AJ246" s="513"/>
      <c r="AK246" s="513"/>
      <c r="AL246" s="513"/>
      <c r="AM246" s="513"/>
      <c r="AN246" s="513"/>
      <c r="AO246" s="513"/>
      <c r="AP246" s="513"/>
      <c r="AQ246" s="513"/>
      <c r="AR246" s="513"/>
      <c r="AS246" s="513"/>
      <c r="AT246" s="513"/>
      <c r="AU246" s="513"/>
      <c r="AV246" s="513"/>
      <c r="AW246" s="513"/>
      <c r="AX246" s="513"/>
      <c r="AY246" s="513"/>
      <c r="AZ246" s="513"/>
      <c r="BA246" s="513"/>
      <c r="BB246" s="513"/>
      <c r="BC246" s="513"/>
      <c r="BD246" s="513"/>
      <c r="BE246" s="513"/>
      <c r="BF246" s="513"/>
      <c r="BG246" s="513"/>
      <c r="BH246" s="513"/>
      <c r="BI246" s="513"/>
      <c r="BJ246" s="513"/>
      <c r="BK246" s="513"/>
      <c r="BL246" s="513"/>
      <c r="BM246" s="513"/>
      <c r="BN246" s="513"/>
      <c r="BO246" s="513"/>
      <c r="BP246" s="513"/>
      <c r="BQ246" s="513"/>
      <c r="BR246" s="513"/>
      <c r="BS246" s="513"/>
      <c r="BT246" s="513"/>
      <c r="BU246" s="513"/>
      <c r="BV246" s="513"/>
      <c r="BW246" s="513"/>
      <c r="BX246" s="513"/>
      <c r="BY246" s="513"/>
      <c r="BZ246" s="513"/>
      <c r="CA246" s="513"/>
      <c r="CB246" s="513"/>
      <c r="CC246" s="1972"/>
      <c r="CD246" s="1499"/>
      <c r="CE246" s="1500"/>
      <c r="CF246" s="1501"/>
      <c r="CG246" s="1500"/>
      <c r="CH246" s="1500"/>
      <c r="CI246" s="1500"/>
      <c r="CJ246" s="1976"/>
      <c r="CK246" s="1519"/>
      <c r="CL246" s="1509"/>
    </row>
    <row r="247" spans="1:90" s="514" customFormat="1">
      <c r="A247" s="511"/>
      <c r="B247" s="512"/>
      <c r="C247" s="1493"/>
      <c r="D247" s="1493"/>
      <c r="E247" s="1493"/>
      <c r="F247" s="1493"/>
      <c r="G247" s="1493"/>
      <c r="H247" s="1530"/>
      <c r="I247" s="1972"/>
      <c r="J247" s="1542"/>
      <c r="K247" s="513"/>
      <c r="L247" s="513"/>
      <c r="M247" s="513"/>
      <c r="N247" s="513"/>
      <c r="O247" s="513"/>
      <c r="P247" s="513"/>
      <c r="Q247" s="513"/>
      <c r="R247" s="513"/>
      <c r="S247" s="513"/>
      <c r="T247" s="513"/>
      <c r="U247" s="513"/>
      <c r="V247" s="513"/>
      <c r="W247" s="513"/>
      <c r="X247" s="513"/>
      <c r="Y247" s="513"/>
      <c r="Z247" s="513"/>
      <c r="AA247" s="513"/>
      <c r="AB247" s="513"/>
      <c r="AC247" s="513"/>
      <c r="AD247" s="513"/>
      <c r="AE247" s="513"/>
      <c r="AF247" s="513"/>
      <c r="AG247" s="513"/>
      <c r="AH247" s="513"/>
      <c r="AI247" s="513"/>
      <c r="AJ247" s="513"/>
      <c r="AK247" s="513"/>
      <c r="AL247" s="513"/>
      <c r="AM247" s="513"/>
      <c r="AN247" s="513"/>
      <c r="AO247" s="513"/>
      <c r="AP247" s="513"/>
      <c r="AQ247" s="513"/>
      <c r="AR247" s="513"/>
      <c r="AS247" s="513"/>
      <c r="AT247" s="513"/>
      <c r="AU247" s="513"/>
      <c r="AV247" s="513"/>
      <c r="AW247" s="513"/>
      <c r="AX247" s="513"/>
      <c r="AY247" s="513"/>
      <c r="AZ247" s="513"/>
      <c r="BA247" s="513"/>
      <c r="BB247" s="513"/>
      <c r="BC247" s="513"/>
      <c r="BD247" s="513"/>
      <c r="BE247" s="513"/>
      <c r="BF247" s="513"/>
      <c r="BG247" s="513"/>
      <c r="BH247" s="513"/>
      <c r="BI247" s="513"/>
      <c r="BJ247" s="513"/>
      <c r="BK247" s="513"/>
      <c r="BL247" s="513"/>
      <c r="BM247" s="513"/>
      <c r="BN247" s="513"/>
      <c r="BO247" s="513"/>
      <c r="BP247" s="513"/>
      <c r="BQ247" s="513"/>
      <c r="BR247" s="513"/>
      <c r="BS247" s="513"/>
      <c r="BT247" s="513"/>
      <c r="BU247" s="513"/>
      <c r="BV247" s="513"/>
      <c r="BW247" s="513"/>
      <c r="BX247" s="513"/>
      <c r="BY247" s="513"/>
      <c r="BZ247" s="513"/>
      <c r="CA247" s="513"/>
      <c r="CB247" s="513"/>
      <c r="CC247" s="1972"/>
      <c r="CD247" s="1499"/>
      <c r="CE247" s="1500"/>
      <c r="CF247" s="1501"/>
      <c r="CG247" s="1500"/>
      <c r="CH247" s="1500"/>
      <c r="CI247" s="1500"/>
      <c r="CJ247" s="1976"/>
      <c r="CK247" s="1519"/>
      <c r="CL247" s="1509"/>
    </row>
    <row r="248" spans="1:90" s="514" customFormat="1">
      <c r="A248" s="511"/>
      <c r="B248" s="512"/>
      <c r="C248" s="1493"/>
      <c r="D248" s="1493"/>
      <c r="E248" s="1493"/>
      <c r="F248" s="1493"/>
      <c r="G248" s="1493"/>
      <c r="H248" s="1530"/>
      <c r="I248" s="1972"/>
      <c r="J248" s="1542"/>
      <c r="K248" s="513"/>
      <c r="L248" s="513"/>
      <c r="M248" s="513"/>
      <c r="N248" s="513"/>
      <c r="O248" s="513"/>
      <c r="P248" s="513"/>
      <c r="Q248" s="513"/>
      <c r="R248" s="513"/>
      <c r="S248" s="513"/>
      <c r="T248" s="513"/>
      <c r="U248" s="513"/>
      <c r="V248" s="513"/>
      <c r="W248" s="513"/>
      <c r="X248" s="513"/>
      <c r="Y248" s="513"/>
      <c r="Z248" s="513"/>
      <c r="AA248" s="513"/>
      <c r="AB248" s="513"/>
      <c r="AC248" s="513"/>
      <c r="AD248" s="513"/>
      <c r="AE248" s="513"/>
      <c r="AF248" s="513"/>
      <c r="AG248" s="513"/>
      <c r="AH248" s="513"/>
      <c r="AI248" s="513"/>
      <c r="AJ248" s="513"/>
      <c r="AK248" s="513"/>
      <c r="AL248" s="513"/>
      <c r="AM248" s="513"/>
      <c r="AN248" s="513"/>
      <c r="AO248" s="513"/>
      <c r="AP248" s="513"/>
      <c r="AQ248" s="513"/>
      <c r="AR248" s="513"/>
      <c r="AS248" s="513"/>
      <c r="AT248" s="513"/>
      <c r="AU248" s="513"/>
      <c r="AV248" s="513"/>
      <c r="AW248" s="513"/>
      <c r="AX248" s="513"/>
      <c r="AY248" s="513"/>
      <c r="AZ248" s="513"/>
      <c r="BA248" s="513"/>
      <c r="BB248" s="513"/>
      <c r="BC248" s="513"/>
      <c r="BD248" s="513"/>
      <c r="BE248" s="513"/>
      <c r="BF248" s="513"/>
      <c r="BG248" s="513"/>
      <c r="BH248" s="513"/>
      <c r="BI248" s="513"/>
      <c r="BJ248" s="513"/>
      <c r="BK248" s="513"/>
      <c r="BL248" s="513"/>
      <c r="BM248" s="513"/>
      <c r="BN248" s="513"/>
      <c r="BO248" s="513"/>
      <c r="BP248" s="513"/>
      <c r="BQ248" s="513"/>
      <c r="BR248" s="513"/>
      <c r="BS248" s="513"/>
      <c r="BT248" s="513"/>
      <c r="BU248" s="513"/>
      <c r="BV248" s="513"/>
      <c r="BW248" s="513"/>
      <c r="BX248" s="513"/>
      <c r="BY248" s="513"/>
      <c r="BZ248" s="513"/>
      <c r="CA248" s="513"/>
      <c r="CB248" s="513"/>
      <c r="CC248" s="1972"/>
      <c r="CD248" s="1499"/>
      <c r="CE248" s="1500"/>
      <c r="CF248" s="1501"/>
      <c r="CG248" s="1500"/>
      <c r="CH248" s="1500"/>
      <c r="CI248" s="1500"/>
      <c r="CJ248" s="1976"/>
      <c r="CK248" s="1519"/>
      <c r="CL248" s="1509"/>
    </row>
    <row r="249" spans="1:90" s="514" customFormat="1">
      <c r="A249" s="511"/>
      <c r="B249" s="512"/>
      <c r="C249" s="1493"/>
      <c r="D249" s="1493"/>
      <c r="E249" s="1493"/>
      <c r="F249" s="1493"/>
      <c r="G249" s="1493"/>
      <c r="H249" s="1530"/>
      <c r="I249" s="1972"/>
      <c r="J249" s="1542"/>
      <c r="K249" s="513"/>
      <c r="L249" s="513"/>
      <c r="M249" s="513"/>
      <c r="N249" s="513"/>
      <c r="O249" s="513"/>
      <c r="P249" s="513"/>
      <c r="Q249" s="513"/>
      <c r="R249" s="513"/>
      <c r="S249" s="513"/>
      <c r="T249" s="513"/>
      <c r="U249" s="513"/>
      <c r="V249" s="513"/>
      <c r="W249" s="513"/>
      <c r="X249" s="513"/>
      <c r="Y249" s="513"/>
      <c r="Z249" s="513"/>
      <c r="AA249" s="513"/>
      <c r="AB249" s="513"/>
      <c r="AC249" s="513"/>
      <c r="AD249" s="513"/>
      <c r="AE249" s="513"/>
      <c r="AF249" s="513"/>
      <c r="AG249" s="513"/>
      <c r="AH249" s="513"/>
      <c r="AI249" s="513"/>
      <c r="AJ249" s="513"/>
      <c r="AK249" s="513"/>
      <c r="AL249" s="513"/>
      <c r="AM249" s="513"/>
      <c r="AN249" s="513"/>
      <c r="AO249" s="513"/>
      <c r="AP249" s="513"/>
      <c r="AQ249" s="513"/>
      <c r="AR249" s="513"/>
      <c r="AS249" s="513"/>
      <c r="AT249" s="513"/>
      <c r="AU249" s="513"/>
      <c r="AV249" s="513"/>
      <c r="AW249" s="513"/>
      <c r="AX249" s="513"/>
      <c r="AY249" s="513"/>
      <c r="AZ249" s="513"/>
      <c r="BA249" s="513"/>
      <c r="BB249" s="513"/>
      <c r="BC249" s="513"/>
      <c r="BD249" s="513"/>
      <c r="BE249" s="513"/>
      <c r="BF249" s="513"/>
      <c r="BG249" s="513"/>
      <c r="BH249" s="513"/>
      <c r="BI249" s="513"/>
      <c r="BJ249" s="513"/>
      <c r="BK249" s="513"/>
      <c r="BL249" s="513"/>
      <c r="BM249" s="513"/>
      <c r="BN249" s="513"/>
      <c r="BO249" s="513"/>
      <c r="BP249" s="513"/>
      <c r="BQ249" s="513"/>
      <c r="BR249" s="513"/>
      <c r="BS249" s="513"/>
      <c r="BT249" s="513"/>
      <c r="BU249" s="513"/>
      <c r="BV249" s="513"/>
      <c r="BW249" s="513"/>
      <c r="BX249" s="513"/>
      <c r="BY249" s="513"/>
      <c r="BZ249" s="513"/>
      <c r="CA249" s="513"/>
      <c r="CB249" s="513"/>
      <c r="CC249" s="1972"/>
      <c r="CD249" s="1499"/>
      <c r="CE249" s="1500"/>
      <c r="CF249" s="1501"/>
      <c r="CG249" s="1500"/>
      <c r="CH249" s="1500"/>
      <c r="CI249" s="1500"/>
      <c r="CJ249" s="1976"/>
      <c r="CK249" s="1519"/>
      <c r="CL249" s="1509"/>
    </row>
    <row r="250" spans="1:90" s="514" customFormat="1">
      <c r="A250" s="511"/>
      <c r="B250" s="512"/>
      <c r="C250" s="1493"/>
      <c r="D250" s="1493"/>
      <c r="E250" s="1493"/>
      <c r="F250" s="1493"/>
      <c r="G250" s="1493"/>
      <c r="H250" s="1530"/>
      <c r="I250" s="1972"/>
      <c r="J250" s="1542"/>
      <c r="K250" s="513"/>
      <c r="L250" s="513"/>
      <c r="M250" s="513"/>
      <c r="N250" s="513"/>
      <c r="O250" s="513"/>
      <c r="P250" s="513"/>
      <c r="Q250" s="513"/>
      <c r="R250" s="513"/>
      <c r="S250" s="513"/>
      <c r="T250" s="513"/>
      <c r="U250" s="513"/>
      <c r="V250" s="513"/>
      <c r="W250" s="513"/>
      <c r="X250" s="513"/>
      <c r="Y250" s="513"/>
      <c r="Z250" s="513"/>
      <c r="AA250" s="513"/>
      <c r="AB250" s="513"/>
      <c r="AC250" s="513"/>
      <c r="AD250" s="513"/>
      <c r="AE250" s="513"/>
      <c r="AF250" s="513"/>
      <c r="AG250" s="513"/>
      <c r="AH250" s="513"/>
      <c r="AI250" s="513"/>
      <c r="AJ250" s="513"/>
      <c r="AK250" s="513"/>
      <c r="AL250" s="513"/>
      <c r="AM250" s="513"/>
      <c r="AN250" s="513"/>
      <c r="AO250" s="513"/>
      <c r="AP250" s="513"/>
      <c r="AQ250" s="513"/>
      <c r="AR250" s="513"/>
      <c r="AS250" s="513"/>
      <c r="AT250" s="513"/>
      <c r="AU250" s="513"/>
      <c r="AV250" s="513"/>
      <c r="AW250" s="513"/>
      <c r="AX250" s="513"/>
      <c r="AY250" s="513"/>
      <c r="AZ250" s="513"/>
      <c r="BA250" s="513"/>
      <c r="BB250" s="513"/>
      <c r="BC250" s="513"/>
      <c r="BD250" s="513"/>
      <c r="BE250" s="513"/>
      <c r="BF250" s="513"/>
      <c r="BG250" s="513"/>
      <c r="BH250" s="513"/>
      <c r="BI250" s="513"/>
      <c r="BJ250" s="513"/>
      <c r="BK250" s="513"/>
      <c r="BL250" s="513"/>
      <c r="BM250" s="513"/>
      <c r="BN250" s="513"/>
      <c r="BO250" s="513"/>
      <c r="BP250" s="513"/>
      <c r="BQ250" s="513"/>
      <c r="BR250" s="513"/>
      <c r="BS250" s="513"/>
      <c r="BT250" s="513"/>
      <c r="BU250" s="513"/>
      <c r="BV250" s="513"/>
      <c r="BW250" s="513"/>
      <c r="BX250" s="513"/>
      <c r="BY250" s="513"/>
      <c r="BZ250" s="513"/>
      <c r="CA250" s="513"/>
      <c r="CB250" s="513"/>
      <c r="CC250" s="1972"/>
      <c r="CD250" s="1499"/>
      <c r="CE250" s="1500"/>
      <c r="CF250" s="1501"/>
      <c r="CG250" s="1500"/>
      <c r="CH250" s="1500"/>
      <c r="CI250" s="1500"/>
      <c r="CJ250" s="1976"/>
      <c r="CK250" s="1519"/>
      <c r="CL250" s="1509"/>
    </row>
    <row r="251" spans="1:90" s="514" customFormat="1">
      <c r="A251" s="511"/>
      <c r="B251" s="512"/>
      <c r="C251" s="1493"/>
      <c r="D251" s="1493"/>
      <c r="E251" s="1493"/>
      <c r="F251" s="1493"/>
      <c r="G251" s="1493"/>
      <c r="H251" s="1530"/>
      <c r="I251" s="1972"/>
      <c r="J251" s="1542"/>
      <c r="K251" s="513"/>
      <c r="L251" s="513"/>
      <c r="M251" s="513"/>
      <c r="N251" s="513"/>
      <c r="O251" s="513"/>
      <c r="P251" s="513"/>
      <c r="Q251" s="513"/>
      <c r="R251" s="513"/>
      <c r="S251" s="513"/>
      <c r="T251" s="513"/>
      <c r="U251" s="513"/>
      <c r="V251" s="513"/>
      <c r="W251" s="513"/>
      <c r="X251" s="513"/>
      <c r="Y251" s="513"/>
      <c r="Z251" s="513"/>
      <c r="AA251" s="513"/>
      <c r="AB251" s="513"/>
      <c r="AC251" s="513"/>
      <c r="AD251" s="513"/>
      <c r="AE251" s="513"/>
      <c r="AF251" s="513"/>
      <c r="AG251" s="513"/>
      <c r="AH251" s="513"/>
      <c r="AI251" s="513"/>
      <c r="AJ251" s="513"/>
      <c r="AK251" s="513"/>
      <c r="AL251" s="513"/>
      <c r="AM251" s="513"/>
      <c r="AN251" s="513"/>
      <c r="AO251" s="513"/>
      <c r="AP251" s="513"/>
      <c r="AQ251" s="513"/>
      <c r="AR251" s="513"/>
      <c r="AS251" s="513"/>
      <c r="AT251" s="513"/>
      <c r="AU251" s="513"/>
      <c r="AV251" s="513"/>
      <c r="AW251" s="513"/>
      <c r="AX251" s="513"/>
      <c r="AY251" s="513"/>
      <c r="AZ251" s="513"/>
      <c r="BA251" s="513"/>
      <c r="BB251" s="513"/>
      <c r="BC251" s="513"/>
      <c r="BD251" s="513"/>
      <c r="BE251" s="513"/>
      <c r="BF251" s="513"/>
      <c r="BG251" s="513"/>
      <c r="BH251" s="513"/>
      <c r="BI251" s="513"/>
      <c r="BJ251" s="513"/>
      <c r="BK251" s="513"/>
      <c r="BL251" s="513"/>
      <c r="BM251" s="513"/>
      <c r="BN251" s="513"/>
      <c r="BO251" s="513"/>
      <c r="BP251" s="513"/>
      <c r="BQ251" s="513"/>
      <c r="BR251" s="513"/>
      <c r="BS251" s="513"/>
      <c r="BT251" s="513"/>
      <c r="BU251" s="513"/>
      <c r="BV251" s="513"/>
      <c r="BW251" s="513"/>
      <c r="BX251" s="513"/>
      <c r="BY251" s="513"/>
      <c r="BZ251" s="513"/>
      <c r="CA251" s="513"/>
      <c r="CB251" s="513"/>
      <c r="CC251" s="1972"/>
      <c r="CD251" s="1499"/>
      <c r="CE251" s="1500"/>
      <c r="CF251" s="1501"/>
      <c r="CG251" s="1500"/>
      <c r="CH251" s="1500"/>
      <c r="CI251" s="1500"/>
      <c r="CJ251" s="1976"/>
      <c r="CK251" s="1519"/>
      <c r="CL251" s="1509"/>
    </row>
    <row r="252" spans="1:90" s="514" customFormat="1">
      <c r="A252" s="511"/>
      <c r="B252" s="512"/>
      <c r="C252" s="1493"/>
      <c r="D252" s="1493"/>
      <c r="E252" s="1493"/>
      <c r="F252" s="1493"/>
      <c r="G252" s="1493"/>
      <c r="H252" s="1530"/>
      <c r="I252" s="1972"/>
      <c r="J252" s="1542"/>
      <c r="K252" s="513"/>
      <c r="L252" s="513"/>
      <c r="M252" s="513"/>
      <c r="N252" s="513"/>
      <c r="O252" s="513"/>
      <c r="P252" s="513"/>
      <c r="Q252" s="513"/>
      <c r="R252" s="513"/>
      <c r="S252" s="513"/>
      <c r="T252" s="513"/>
      <c r="U252" s="513"/>
      <c r="V252" s="513"/>
      <c r="W252" s="513"/>
      <c r="X252" s="513"/>
      <c r="Y252" s="513"/>
      <c r="Z252" s="513"/>
      <c r="AA252" s="513"/>
      <c r="AB252" s="513"/>
      <c r="AC252" s="513"/>
      <c r="AD252" s="513"/>
      <c r="AE252" s="513"/>
      <c r="AF252" s="513"/>
      <c r="AG252" s="513"/>
      <c r="AH252" s="513"/>
      <c r="AI252" s="513"/>
      <c r="AJ252" s="513"/>
      <c r="AK252" s="513"/>
      <c r="AL252" s="513"/>
      <c r="AM252" s="513"/>
      <c r="AN252" s="513"/>
      <c r="AO252" s="513"/>
      <c r="AP252" s="513"/>
      <c r="AQ252" s="513"/>
      <c r="AR252" s="513"/>
      <c r="AS252" s="513"/>
      <c r="AT252" s="513"/>
      <c r="AU252" s="513"/>
      <c r="AV252" s="513"/>
      <c r="AW252" s="513"/>
      <c r="AX252" s="513"/>
      <c r="AY252" s="513"/>
      <c r="AZ252" s="513"/>
      <c r="BA252" s="513"/>
      <c r="BB252" s="513"/>
      <c r="BC252" s="513"/>
      <c r="BD252" s="513"/>
      <c r="BE252" s="513"/>
      <c r="BF252" s="513"/>
      <c r="BG252" s="513"/>
      <c r="BH252" s="513"/>
      <c r="BI252" s="513"/>
      <c r="BJ252" s="513"/>
      <c r="BK252" s="513"/>
      <c r="BL252" s="513"/>
      <c r="BM252" s="513"/>
      <c r="BN252" s="513"/>
      <c r="BO252" s="513"/>
      <c r="BP252" s="513"/>
      <c r="BQ252" s="513"/>
      <c r="BR252" s="513"/>
      <c r="BS252" s="513"/>
      <c r="BT252" s="513"/>
      <c r="BU252" s="513"/>
      <c r="BV252" s="513"/>
      <c r="BW252" s="513"/>
      <c r="BX252" s="513"/>
      <c r="BY252" s="513"/>
      <c r="BZ252" s="513"/>
      <c r="CA252" s="513"/>
      <c r="CB252" s="513"/>
      <c r="CC252" s="1972"/>
      <c r="CD252" s="1499"/>
      <c r="CE252" s="1500"/>
      <c r="CF252" s="1501"/>
      <c r="CG252" s="1500"/>
      <c r="CH252" s="1500"/>
      <c r="CI252" s="1500"/>
      <c r="CJ252" s="1976"/>
      <c r="CK252" s="1519"/>
      <c r="CL252" s="1509"/>
    </row>
    <row r="253" spans="1:90" s="514" customFormat="1">
      <c r="A253" s="511"/>
      <c r="B253" s="512"/>
      <c r="C253" s="1493"/>
      <c r="D253" s="1493"/>
      <c r="E253" s="1493"/>
      <c r="F253" s="1493"/>
      <c r="G253" s="1493"/>
      <c r="H253" s="1530"/>
      <c r="I253" s="1972"/>
      <c r="J253" s="1542"/>
      <c r="K253" s="513"/>
      <c r="L253" s="513"/>
      <c r="M253" s="513"/>
      <c r="N253" s="513"/>
      <c r="O253" s="513"/>
      <c r="P253" s="513"/>
      <c r="Q253" s="513"/>
      <c r="R253" s="513"/>
      <c r="S253" s="513"/>
      <c r="T253" s="513"/>
      <c r="U253" s="513"/>
      <c r="V253" s="513"/>
      <c r="W253" s="513"/>
      <c r="X253" s="513"/>
      <c r="Y253" s="513"/>
      <c r="Z253" s="513"/>
      <c r="AA253" s="513"/>
      <c r="AB253" s="513"/>
      <c r="AC253" s="513"/>
      <c r="AD253" s="513"/>
      <c r="AE253" s="513"/>
      <c r="AF253" s="513"/>
      <c r="AG253" s="513"/>
      <c r="AH253" s="513"/>
      <c r="AI253" s="513"/>
      <c r="AJ253" s="513"/>
      <c r="AK253" s="513"/>
      <c r="AL253" s="513"/>
      <c r="AM253" s="513"/>
      <c r="AN253" s="513"/>
      <c r="AO253" s="513"/>
      <c r="AP253" s="513"/>
      <c r="AQ253" s="513"/>
      <c r="AR253" s="513"/>
      <c r="AS253" s="513"/>
      <c r="AT253" s="513"/>
      <c r="AU253" s="513"/>
      <c r="AV253" s="513"/>
      <c r="AW253" s="513"/>
      <c r="AX253" s="513"/>
      <c r="AY253" s="513"/>
      <c r="AZ253" s="513"/>
      <c r="BA253" s="513"/>
      <c r="BB253" s="513"/>
      <c r="BC253" s="513"/>
      <c r="BD253" s="513"/>
      <c r="BE253" s="513"/>
      <c r="BF253" s="513"/>
      <c r="BG253" s="513"/>
      <c r="BH253" s="513"/>
      <c r="BI253" s="513"/>
      <c r="BJ253" s="513"/>
      <c r="BK253" s="513"/>
      <c r="BL253" s="513"/>
      <c r="BM253" s="513"/>
      <c r="BN253" s="513"/>
      <c r="BO253" s="513"/>
      <c r="BP253" s="513"/>
      <c r="BQ253" s="513"/>
      <c r="BR253" s="513"/>
      <c r="BS253" s="513"/>
      <c r="BT253" s="513"/>
      <c r="BU253" s="513"/>
      <c r="BV253" s="513"/>
      <c r="BW253" s="513"/>
      <c r="BX253" s="513"/>
      <c r="BY253" s="513"/>
      <c r="BZ253" s="513"/>
      <c r="CA253" s="513"/>
      <c r="CB253" s="513"/>
      <c r="CC253" s="1972"/>
      <c r="CD253" s="1499"/>
      <c r="CE253" s="1500"/>
      <c r="CF253" s="1501"/>
      <c r="CG253" s="1500"/>
      <c r="CH253" s="1500"/>
      <c r="CI253" s="1500"/>
      <c r="CJ253" s="1976"/>
      <c r="CK253" s="1519"/>
      <c r="CL253" s="1509"/>
    </row>
    <row r="254" spans="1:90" s="514" customFormat="1">
      <c r="A254" s="511"/>
      <c r="B254" s="512"/>
      <c r="C254" s="1493"/>
      <c r="D254" s="1493"/>
      <c r="E254" s="1493"/>
      <c r="F254" s="1493"/>
      <c r="G254" s="1493"/>
      <c r="H254" s="1530"/>
      <c r="I254" s="1972"/>
      <c r="J254" s="1542"/>
      <c r="K254" s="513"/>
      <c r="L254" s="513"/>
      <c r="M254" s="513"/>
      <c r="N254" s="513"/>
      <c r="O254" s="513"/>
      <c r="P254" s="513"/>
      <c r="Q254" s="513"/>
      <c r="R254" s="513"/>
      <c r="S254" s="513"/>
      <c r="T254" s="513"/>
      <c r="U254" s="513"/>
      <c r="V254" s="513"/>
      <c r="W254" s="513"/>
      <c r="X254" s="513"/>
      <c r="Y254" s="513"/>
      <c r="Z254" s="513"/>
      <c r="AA254" s="513"/>
      <c r="AB254" s="513"/>
      <c r="AC254" s="513"/>
      <c r="AD254" s="513"/>
      <c r="AE254" s="513"/>
      <c r="AF254" s="513"/>
      <c r="AG254" s="513"/>
      <c r="AH254" s="513"/>
      <c r="AI254" s="513"/>
      <c r="AJ254" s="513"/>
      <c r="AK254" s="513"/>
      <c r="AL254" s="513"/>
      <c r="AM254" s="513"/>
      <c r="AN254" s="513"/>
      <c r="AO254" s="513"/>
      <c r="AP254" s="513"/>
      <c r="AQ254" s="513"/>
      <c r="AR254" s="513"/>
      <c r="AS254" s="513"/>
      <c r="AT254" s="513"/>
      <c r="AU254" s="513"/>
      <c r="AV254" s="513"/>
      <c r="AW254" s="513"/>
      <c r="AX254" s="513"/>
      <c r="AY254" s="513"/>
      <c r="AZ254" s="513"/>
      <c r="BA254" s="513"/>
      <c r="BB254" s="513"/>
      <c r="BC254" s="513"/>
      <c r="BD254" s="513"/>
      <c r="BE254" s="513"/>
      <c r="BF254" s="513"/>
      <c r="BG254" s="513"/>
      <c r="BH254" s="513"/>
      <c r="BI254" s="513"/>
      <c r="BJ254" s="513"/>
      <c r="BK254" s="513"/>
      <c r="BL254" s="513"/>
      <c r="BM254" s="513"/>
      <c r="BN254" s="513"/>
      <c r="BO254" s="513"/>
      <c r="BP254" s="513"/>
      <c r="BQ254" s="513"/>
      <c r="BR254" s="513"/>
      <c r="BS254" s="513"/>
      <c r="BT254" s="513"/>
      <c r="BU254" s="513"/>
      <c r="BV254" s="513"/>
      <c r="BW254" s="513"/>
      <c r="BX254" s="513"/>
      <c r="BY254" s="513"/>
      <c r="BZ254" s="513"/>
      <c r="CA254" s="513"/>
      <c r="CB254" s="513"/>
      <c r="CC254" s="1972"/>
      <c r="CD254" s="1499"/>
      <c r="CE254" s="1500"/>
      <c r="CF254" s="1501"/>
      <c r="CG254" s="1500"/>
      <c r="CH254" s="1500"/>
      <c r="CI254" s="1500"/>
      <c r="CJ254" s="1976"/>
      <c r="CK254" s="1519"/>
      <c r="CL254" s="1509"/>
    </row>
    <row r="255" spans="1:90" s="514" customFormat="1">
      <c r="A255" s="511"/>
      <c r="B255" s="512"/>
      <c r="C255" s="1493"/>
      <c r="D255" s="1493"/>
      <c r="E255" s="1493"/>
      <c r="F255" s="1493"/>
      <c r="G255" s="1493"/>
      <c r="H255" s="1530"/>
      <c r="I255" s="1972"/>
      <c r="J255" s="1542"/>
      <c r="K255" s="513"/>
      <c r="L255" s="513"/>
      <c r="M255" s="513"/>
      <c r="N255" s="513"/>
      <c r="O255" s="513"/>
      <c r="P255" s="513"/>
      <c r="Q255" s="513"/>
      <c r="R255" s="513"/>
      <c r="S255" s="513"/>
      <c r="T255" s="513"/>
      <c r="U255" s="513"/>
      <c r="V255" s="513"/>
      <c r="W255" s="513"/>
      <c r="X255" s="513"/>
      <c r="Y255" s="513"/>
      <c r="Z255" s="513"/>
      <c r="AA255" s="513"/>
      <c r="AB255" s="513"/>
      <c r="AC255" s="513"/>
      <c r="AD255" s="513"/>
      <c r="AE255" s="513"/>
      <c r="AF255" s="513"/>
      <c r="AG255" s="513"/>
      <c r="AH255" s="513"/>
      <c r="AI255" s="513"/>
      <c r="AJ255" s="513"/>
      <c r="AK255" s="513"/>
      <c r="AL255" s="513"/>
      <c r="AM255" s="513"/>
      <c r="AN255" s="513"/>
      <c r="AO255" s="513"/>
      <c r="AP255" s="513"/>
      <c r="AQ255" s="513"/>
      <c r="AR255" s="513"/>
      <c r="AS255" s="513"/>
      <c r="AT255" s="513"/>
      <c r="AU255" s="513"/>
      <c r="AV255" s="513"/>
      <c r="AW255" s="513"/>
      <c r="AX255" s="513"/>
      <c r="AY255" s="513"/>
      <c r="AZ255" s="513"/>
      <c r="BA255" s="513"/>
      <c r="BB255" s="513"/>
      <c r="BC255" s="513"/>
      <c r="BD255" s="513"/>
      <c r="BE255" s="513"/>
      <c r="BF255" s="513"/>
      <c r="BG255" s="513"/>
      <c r="BH255" s="513"/>
      <c r="BI255" s="513"/>
      <c r="BJ255" s="513"/>
      <c r="BK255" s="513"/>
      <c r="BL255" s="513"/>
      <c r="BM255" s="513"/>
      <c r="BN255" s="513"/>
      <c r="BO255" s="513"/>
      <c r="BP255" s="513"/>
      <c r="BQ255" s="513"/>
      <c r="BR255" s="513"/>
      <c r="BS255" s="513"/>
      <c r="BT255" s="513"/>
      <c r="BU255" s="513"/>
      <c r="BV255" s="513"/>
      <c r="BW255" s="513"/>
      <c r="BX255" s="513"/>
      <c r="BY255" s="513"/>
      <c r="BZ255" s="513"/>
      <c r="CA255" s="513"/>
      <c r="CB255" s="513"/>
      <c r="CC255" s="1972"/>
      <c r="CD255" s="1499"/>
      <c r="CE255" s="1500"/>
      <c r="CF255" s="1501"/>
      <c r="CG255" s="1500"/>
      <c r="CH255" s="1500"/>
      <c r="CI255" s="1500"/>
      <c r="CJ255" s="1976"/>
      <c r="CK255" s="1519"/>
      <c r="CL255" s="1509"/>
    </row>
    <row r="256" spans="1:90" s="514" customFormat="1">
      <c r="A256" s="511"/>
      <c r="B256" s="512"/>
      <c r="C256" s="1493"/>
      <c r="D256" s="1493"/>
      <c r="E256" s="1493"/>
      <c r="F256" s="1493"/>
      <c r="G256" s="1493"/>
      <c r="H256" s="1530"/>
      <c r="I256" s="1972"/>
      <c r="J256" s="1542"/>
      <c r="K256" s="513"/>
      <c r="L256" s="513"/>
      <c r="M256" s="513"/>
      <c r="N256" s="513"/>
      <c r="O256" s="513"/>
      <c r="P256" s="513"/>
      <c r="Q256" s="513"/>
      <c r="R256" s="513"/>
      <c r="S256" s="513"/>
      <c r="T256" s="513"/>
      <c r="U256" s="513"/>
      <c r="V256" s="513"/>
      <c r="W256" s="513"/>
      <c r="X256" s="513"/>
      <c r="Y256" s="513"/>
      <c r="Z256" s="513"/>
      <c r="AA256" s="513"/>
      <c r="AB256" s="513"/>
      <c r="AC256" s="513"/>
      <c r="AD256" s="513"/>
      <c r="AE256" s="513"/>
      <c r="AF256" s="513"/>
      <c r="AG256" s="513"/>
      <c r="AH256" s="513"/>
      <c r="AI256" s="513"/>
      <c r="AJ256" s="513"/>
      <c r="AK256" s="513"/>
      <c r="AL256" s="513"/>
      <c r="AM256" s="513"/>
      <c r="AN256" s="513"/>
      <c r="AO256" s="513"/>
      <c r="AP256" s="513"/>
      <c r="AQ256" s="513"/>
      <c r="AR256" s="513"/>
      <c r="AS256" s="513"/>
      <c r="AT256" s="513"/>
      <c r="AU256" s="513"/>
      <c r="AV256" s="513"/>
      <c r="AW256" s="513"/>
      <c r="AX256" s="513"/>
      <c r="AY256" s="513"/>
      <c r="AZ256" s="513"/>
      <c r="BA256" s="513"/>
      <c r="BB256" s="513"/>
      <c r="BC256" s="513"/>
      <c r="BD256" s="513"/>
      <c r="BE256" s="513"/>
      <c r="BF256" s="513"/>
      <c r="BG256" s="513"/>
      <c r="BH256" s="513"/>
      <c r="BI256" s="513"/>
      <c r="BJ256" s="513"/>
      <c r="BK256" s="513"/>
      <c r="BL256" s="513"/>
      <c r="BM256" s="513"/>
      <c r="BN256" s="513"/>
      <c r="BO256" s="513"/>
      <c r="BP256" s="513"/>
      <c r="BQ256" s="513"/>
      <c r="BR256" s="513"/>
      <c r="BS256" s="513"/>
      <c r="BT256" s="513"/>
      <c r="BU256" s="513"/>
      <c r="BV256" s="513"/>
      <c r="BW256" s="513"/>
      <c r="BX256" s="513"/>
      <c r="BY256" s="513"/>
      <c r="BZ256" s="513"/>
      <c r="CA256" s="513"/>
      <c r="CB256" s="513"/>
      <c r="CC256" s="1972"/>
      <c r="CD256" s="1499"/>
      <c r="CE256" s="1500"/>
      <c r="CF256" s="1501"/>
      <c r="CG256" s="1500"/>
      <c r="CH256" s="1500"/>
      <c r="CI256" s="1500"/>
      <c r="CJ256" s="1976"/>
      <c r="CK256" s="1519"/>
      <c r="CL256" s="1509"/>
    </row>
    <row r="257" spans="1:90" s="514" customFormat="1">
      <c r="A257" s="511"/>
      <c r="B257" s="512"/>
      <c r="C257" s="1493"/>
      <c r="D257" s="1493"/>
      <c r="E257" s="1493"/>
      <c r="F257" s="1493"/>
      <c r="G257" s="1493"/>
      <c r="H257" s="1530"/>
      <c r="I257" s="1972"/>
      <c r="J257" s="1542"/>
      <c r="K257" s="513"/>
      <c r="L257" s="513"/>
      <c r="M257" s="513"/>
      <c r="N257" s="513"/>
      <c r="O257" s="513"/>
      <c r="P257" s="513"/>
      <c r="Q257" s="513"/>
      <c r="R257" s="513"/>
      <c r="S257" s="513"/>
      <c r="T257" s="513"/>
      <c r="U257" s="513"/>
      <c r="V257" s="513"/>
      <c r="W257" s="513"/>
      <c r="X257" s="513"/>
      <c r="Y257" s="513"/>
      <c r="Z257" s="513"/>
      <c r="AA257" s="513"/>
      <c r="AB257" s="513"/>
      <c r="AC257" s="513"/>
      <c r="AD257" s="513"/>
      <c r="AE257" s="513"/>
      <c r="AF257" s="513"/>
      <c r="AG257" s="513"/>
      <c r="AH257" s="513"/>
      <c r="AI257" s="513"/>
      <c r="AJ257" s="513"/>
      <c r="AK257" s="513"/>
      <c r="AL257" s="513"/>
      <c r="AM257" s="513"/>
      <c r="AN257" s="513"/>
      <c r="AO257" s="513"/>
      <c r="AP257" s="513"/>
      <c r="AQ257" s="513"/>
      <c r="AR257" s="513"/>
      <c r="AS257" s="513"/>
      <c r="AT257" s="513"/>
      <c r="AU257" s="513"/>
      <c r="AV257" s="513"/>
      <c r="AW257" s="513"/>
      <c r="AX257" s="513"/>
      <c r="AY257" s="513"/>
      <c r="AZ257" s="513"/>
      <c r="BA257" s="513"/>
      <c r="BB257" s="513"/>
      <c r="BC257" s="513"/>
      <c r="BD257" s="513"/>
      <c r="BE257" s="513"/>
      <c r="BF257" s="513"/>
      <c r="BG257" s="513"/>
      <c r="BH257" s="513"/>
      <c r="BI257" s="513"/>
      <c r="BJ257" s="513"/>
      <c r="BK257" s="513"/>
      <c r="BL257" s="513"/>
      <c r="BM257" s="513"/>
      <c r="BN257" s="513"/>
      <c r="BO257" s="513"/>
      <c r="BP257" s="513"/>
      <c r="BQ257" s="513"/>
      <c r="BR257" s="513"/>
      <c r="BS257" s="513"/>
      <c r="BT257" s="513"/>
      <c r="BU257" s="513"/>
      <c r="BV257" s="513"/>
      <c r="BW257" s="513"/>
      <c r="BX257" s="513"/>
      <c r="BY257" s="513"/>
      <c r="BZ257" s="513"/>
      <c r="CA257" s="513"/>
      <c r="CB257" s="513"/>
      <c r="CC257" s="1972"/>
      <c r="CD257" s="1499"/>
      <c r="CE257" s="1500"/>
      <c r="CF257" s="1501"/>
      <c r="CG257" s="1500"/>
      <c r="CH257" s="1500"/>
      <c r="CI257" s="1500"/>
      <c r="CJ257" s="1976"/>
      <c r="CK257" s="1519"/>
      <c r="CL257" s="1509"/>
    </row>
    <row r="258" spans="1:90" s="514" customFormat="1">
      <c r="A258" s="511"/>
      <c r="B258" s="512"/>
      <c r="C258" s="1493"/>
      <c r="D258" s="1493"/>
      <c r="E258" s="1493"/>
      <c r="F258" s="1493"/>
      <c r="G258" s="1493"/>
      <c r="H258" s="1530"/>
      <c r="I258" s="1972"/>
      <c r="J258" s="1542"/>
      <c r="K258" s="513"/>
      <c r="L258" s="513"/>
      <c r="M258" s="513"/>
      <c r="N258" s="513"/>
      <c r="O258" s="513"/>
      <c r="P258" s="513"/>
      <c r="Q258" s="513"/>
      <c r="R258" s="513"/>
      <c r="S258" s="513"/>
      <c r="T258" s="513"/>
      <c r="U258" s="513"/>
      <c r="V258" s="513"/>
      <c r="W258" s="513"/>
      <c r="X258" s="513"/>
      <c r="Y258" s="513"/>
      <c r="Z258" s="513"/>
      <c r="AA258" s="513"/>
      <c r="AB258" s="513"/>
      <c r="AC258" s="513"/>
      <c r="AD258" s="513"/>
      <c r="AE258" s="513"/>
      <c r="AF258" s="513"/>
      <c r="AG258" s="513"/>
      <c r="AH258" s="513"/>
      <c r="AI258" s="513"/>
      <c r="AJ258" s="513"/>
      <c r="AK258" s="513"/>
      <c r="AL258" s="513"/>
      <c r="AM258" s="513"/>
      <c r="AN258" s="513"/>
      <c r="AO258" s="513"/>
      <c r="AP258" s="513"/>
      <c r="AQ258" s="513"/>
      <c r="AR258" s="513"/>
      <c r="AS258" s="513"/>
      <c r="AT258" s="513"/>
      <c r="AU258" s="513"/>
      <c r="AV258" s="513"/>
      <c r="AW258" s="513"/>
      <c r="AX258" s="513"/>
      <c r="AY258" s="513"/>
      <c r="AZ258" s="513"/>
      <c r="BA258" s="513"/>
      <c r="BB258" s="513"/>
      <c r="BC258" s="513"/>
      <c r="BD258" s="513"/>
      <c r="BE258" s="513"/>
      <c r="BF258" s="513"/>
      <c r="BG258" s="513"/>
      <c r="BH258" s="513"/>
      <c r="BI258" s="513"/>
      <c r="BJ258" s="513"/>
      <c r="BK258" s="513"/>
      <c r="BL258" s="513"/>
      <c r="BM258" s="513"/>
      <c r="BN258" s="513"/>
      <c r="BO258" s="513"/>
      <c r="BP258" s="513"/>
      <c r="BQ258" s="513"/>
      <c r="BR258" s="513"/>
      <c r="BS258" s="513"/>
      <c r="BT258" s="513"/>
      <c r="BU258" s="513"/>
      <c r="BV258" s="513"/>
      <c r="BW258" s="513"/>
      <c r="BX258" s="513"/>
      <c r="BY258" s="513"/>
      <c r="BZ258" s="513"/>
      <c r="CA258" s="513"/>
      <c r="CB258" s="513"/>
      <c r="CC258" s="1972"/>
      <c r="CD258" s="1499"/>
      <c r="CE258" s="1500"/>
      <c r="CF258" s="1501"/>
      <c r="CG258" s="1500"/>
      <c r="CH258" s="1500"/>
      <c r="CI258" s="1500"/>
      <c r="CJ258" s="1976"/>
      <c r="CK258" s="1519"/>
      <c r="CL258" s="1509"/>
    </row>
    <row r="259" spans="1:90" s="514" customFormat="1">
      <c r="A259" s="511"/>
      <c r="B259" s="512"/>
      <c r="C259" s="1493"/>
      <c r="D259" s="1493"/>
      <c r="E259" s="1493"/>
      <c r="F259" s="1493"/>
      <c r="G259" s="1493"/>
      <c r="H259" s="1530"/>
      <c r="I259" s="1972"/>
      <c r="J259" s="1542"/>
      <c r="K259" s="513"/>
      <c r="L259" s="513"/>
      <c r="M259" s="513"/>
      <c r="N259" s="513"/>
      <c r="O259" s="513"/>
      <c r="P259" s="513"/>
      <c r="Q259" s="513"/>
      <c r="R259" s="513"/>
      <c r="S259" s="513"/>
      <c r="T259" s="513"/>
      <c r="U259" s="513"/>
      <c r="V259" s="513"/>
      <c r="W259" s="513"/>
      <c r="X259" s="513"/>
      <c r="Y259" s="513"/>
      <c r="Z259" s="513"/>
      <c r="AA259" s="513"/>
      <c r="AB259" s="513"/>
      <c r="AC259" s="513"/>
      <c r="AD259" s="513"/>
      <c r="AE259" s="513"/>
      <c r="AF259" s="513"/>
      <c r="AG259" s="513"/>
      <c r="AH259" s="513"/>
      <c r="AI259" s="513"/>
      <c r="AJ259" s="513"/>
      <c r="AK259" s="513"/>
      <c r="AL259" s="513"/>
      <c r="AM259" s="513"/>
      <c r="AN259" s="513"/>
      <c r="AO259" s="513"/>
      <c r="AP259" s="513"/>
      <c r="AQ259" s="513"/>
      <c r="AR259" s="513"/>
      <c r="AS259" s="513"/>
      <c r="AT259" s="513"/>
      <c r="AU259" s="513"/>
      <c r="AV259" s="513"/>
      <c r="AW259" s="513"/>
      <c r="AX259" s="513"/>
      <c r="AY259" s="513"/>
      <c r="AZ259" s="513"/>
      <c r="BA259" s="513"/>
      <c r="BB259" s="513"/>
      <c r="BC259" s="513"/>
      <c r="BD259" s="513"/>
      <c r="BE259" s="513"/>
      <c r="BF259" s="513"/>
      <c r="BG259" s="513"/>
      <c r="BH259" s="513"/>
      <c r="BI259" s="513"/>
      <c r="BJ259" s="513"/>
      <c r="BK259" s="513"/>
      <c r="BL259" s="513"/>
      <c r="BM259" s="513"/>
      <c r="BN259" s="513"/>
      <c r="BO259" s="513"/>
      <c r="BP259" s="513"/>
      <c r="BQ259" s="513"/>
      <c r="BR259" s="513"/>
      <c r="BS259" s="513"/>
      <c r="BT259" s="513"/>
      <c r="BU259" s="513"/>
      <c r="BV259" s="513"/>
      <c r="BW259" s="513"/>
      <c r="BX259" s="513"/>
      <c r="BY259" s="513"/>
      <c r="BZ259" s="513"/>
      <c r="CA259" s="513"/>
      <c r="CB259" s="513"/>
      <c r="CC259" s="1972"/>
      <c r="CD259" s="1499"/>
      <c r="CE259" s="1500"/>
      <c r="CF259" s="1501"/>
      <c r="CG259" s="1500"/>
      <c r="CH259" s="1500"/>
      <c r="CI259" s="1500"/>
      <c r="CJ259" s="1976"/>
      <c r="CK259" s="1519"/>
      <c r="CL259" s="1509"/>
    </row>
    <row r="260" spans="1:90" s="514" customFormat="1">
      <c r="A260" s="511"/>
      <c r="B260" s="512"/>
      <c r="C260" s="1493"/>
      <c r="D260" s="1493"/>
      <c r="E260" s="1493"/>
      <c r="F260" s="1493"/>
      <c r="G260" s="1493"/>
      <c r="H260" s="1530"/>
      <c r="I260" s="1972"/>
      <c r="J260" s="1542"/>
      <c r="K260" s="513"/>
      <c r="L260" s="513"/>
      <c r="M260" s="513"/>
      <c r="N260" s="513"/>
      <c r="O260" s="513"/>
      <c r="P260" s="513"/>
      <c r="Q260" s="513"/>
      <c r="R260" s="513"/>
      <c r="S260" s="513"/>
      <c r="T260" s="513"/>
      <c r="U260" s="513"/>
      <c r="V260" s="513"/>
      <c r="W260" s="513"/>
      <c r="X260" s="513"/>
      <c r="Y260" s="513"/>
      <c r="Z260" s="513"/>
      <c r="AA260" s="513"/>
      <c r="AB260" s="513"/>
      <c r="AC260" s="513"/>
      <c r="AD260" s="513"/>
      <c r="AE260" s="513"/>
      <c r="AF260" s="513"/>
      <c r="AG260" s="513"/>
      <c r="AH260" s="513"/>
      <c r="AI260" s="513"/>
      <c r="AJ260" s="513"/>
      <c r="AK260" s="513"/>
      <c r="AL260" s="513"/>
      <c r="AM260" s="513"/>
      <c r="AN260" s="513"/>
      <c r="AO260" s="513"/>
      <c r="AP260" s="513"/>
      <c r="AQ260" s="513"/>
      <c r="AR260" s="513"/>
      <c r="AS260" s="513"/>
      <c r="AT260" s="513"/>
      <c r="AU260" s="513"/>
      <c r="AV260" s="513"/>
      <c r="AW260" s="513"/>
      <c r="AX260" s="513"/>
      <c r="AY260" s="513"/>
      <c r="AZ260" s="513"/>
      <c r="BA260" s="513"/>
      <c r="BB260" s="513"/>
      <c r="BC260" s="513"/>
      <c r="BD260" s="513"/>
      <c r="BE260" s="513"/>
      <c r="BF260" s="513"/>
      <c r="BG260" s="513"/>
      <c r="BH260" s="513"/>
      <c r="BI260" s="513"/>
      <c r="BJ260" s="513"/>
      <c r="BK260" s="513"/>
      <c r="BL260" s="513"/>
      <c r="BM260" s="513"/>
      <c r="BN260" s="513"/>
      <c r="BO260" s="513"/>
      <c r="BP260" s="513"/>
      <c r="BQ260" s="513"/>
      <c r="BR260" s="513"/>
      <c r="BS260" s="513"/>
      <c r="BT260" s="513"/>
      <c r="BU260" s="513"/>
      <c r="BV260" s="513"/>
      <c r="BW260" s="513"/>
      <c r="BX260" s="513"/>
      <c r="BY260" s="513"/>
      <c r="BZ260" s="513"/>
      <c r="CA260" s="513"/>
      <c r="CB260" s="513"/>
      <c r="CC260" s="1972"/>
      <c r="CD260" s="1499"/>
      <c r="CE260" s="1500"/>
      <c r="CF260" s="1501"/>
      <c r="CG260" s="1500"/>
      <c r="CH260" s="1500"/>
      <c r="CI260" s="1500"/>
      <c r="CJ260" s="1976"/>
      <c r="CK260" s="1519"/>
      <c r="CL260" s="1509"/>
    </row>
    <row r="261" spans="1:90" s="514" customFormat="1">
      <c r="A261" s="511"/>
      <c r="B261" s="512"/>
      <c r="C261" s="1493"/>
      <c r="D261" s="1493"/>
      <c r="E261" s="1493"/>
      <c r="F261" s="1493"/>
      <c r="G261" s="1493"/>
      <c r="H261" s="1530"/>
      <c r="I261" s="1972"/>
      <c r="J261" s="1542"/>
      <c r="K261" s="513"/>
      <c r="L261" s="513"/>
      <c r="M261" s="513"/>
      <c r="N261" s="513"/>
      <c r="O261" s="513"/>
      <c r="P261" s="513"/>
      <c r="Q261" s="513"/>
      <c r="R261" s="513"/>
      <c r="S261" s="513"/>
      <c r="T261" s="513"/>
      <c r="U261" s="513"/>
      <c r="V261" s="513"/>
      <c r="W261" s="513"/>
      <c r="X261" s="513"/>
      <c r="Y261" s="513"/>
      <c r="Z261" s="513"/>
      <c r="AA261" s="513"/>
      <c r="AB261" s="513"/>
      <c r="AC261" s="513"/>
      <c r="AD261" s="513"/>
      <c r="AE261" s="513"/>
      <c r="AF261" s="513"/>
      <c r="AG261" s="513"/>
      <c r="AH261" s="513"/>
      <c r="AI261" s="513"/>
      <c r="AJ261" s="513"/>
      <c r="AK261" s="513"/>
      <c r="AL261" s="513"/>
      <c r="AM261" s="513"/>
      <c r="AN261" s="513"/>
      <c r="AO261" s="513"/>
      <c r="AP261" s="513"/>
      <c r="AQ261" s="513"/>
      <c r="AR261" s="513"/>
      <c r="AS261" s="513"/>
      <c r="AT261" s="513"/>
      <c r="AU261" s="513"/>
      <c r="AV261" s="513"/>
      <c r="AW261" s="513"/>
      <c r="AX261" s="513"/>
      <c r="AY261" s="513"/>
      <c r="AZ261" s="513"/>
      <c r="BA261" s="513"/>
      <c r="BB261" s="513"/>
      <c r="BC261" s="513"/>
      <c r="BD261" s="513"/>
      <c r="BE261" s="513"/>
      <c r="BF261" s="513"/>
      <c r="BG261" s="513"/>
      <c r="BH261" s="513"/>
      <c r="BI261" s="513"/>
      <c r="BJ261" s="513"/>
      <c r="BK261" s="513"/>
      <c r="BL261" s="513"/>
      <c r="BM261" s="513"/>
      <c r="BN261" s="513"/>
      <c r="BO261" s="513"/>
      <c r="BP261" s="513"/>
      <c r="BQ261" s="513"/>
      <c r="BR261" s="513"/>
      <c r="BS261" s="513"/>
      <c r="BT261" s="513"/>
      <c r="BU261" s="513"/>
      <c r="BV261" s="513"/>
      <c r="BW261" s="513"/>
      <c r="BX261" s="513"/>
      <c r="BY261" s="513"/>
      <c r="BZ261" s="513"/>
      <c r="CA261" s="513"/>
      <c r="CB261" s="513"/>
      <c r="CC261" s="1972"/>
      <c r="CD261" s="1499"/>
      <c r="CE261" s="1500"/>
      <c r="CF261" s="1501"/>
      <c r="CG261" s="1500"/>
      <c r="CH261" s="1500"/>
      <c r="CI261" s="1500"/>
      <c r="CJ261" s="1976"/>
      <c r="CK261" s="1519"/>
      <c r="CL261" s="1509"/>
    </row>
    <row r="262" spans="1:90" s="514" customFormat="1">
      <c r="A262" s="511"/>
      <c r="B262" s="512"/>
      <c r="C262" s="1493"/>
      <c r="D262" s="1493"/>
      <c r="E262" s="1493"/>
      <c r="F262" s="1493"/>
      <c r="G262" s="1493"/>
      <c r="H262" s="1530"/>
      <c r="I262" s="1972"/>
      <c r="J262" s="1542"/>
      <c r="K262" s="513"/>
      <c r="L262" s="513"/>
      <c r="M262" s="513"/>
      <c r="N262" s="513"/>
      <c r="O262" s="513"/>
      <c r="P262" s="513"/>
      <c r="Q262" s="513"/>
      <c r="R262" s="513"/>
      <c r="S262" s="513"/>
      <c r="T262" s="513"/>
      <c r="U262" s="513"/>
      <c r="V262" s="513"/>
      <c r="W262" s="513"/>
      <c r="X262" s="513"/>
      <c r="Y262" s="513"/>
      <c r="Z262" s="513"/>
      <c r="AA262" s="513"/>
      <c r="AB262" s="513"/>
      <c r="AC262" s="513"/>
      <c r="AD262" s="513"/>
      <c r="AE262" s="513"/>
      <c r="AF262" s="513"/>
      <c r="AG262" s="513"/>
      <c r="AH262" s="513"/>
      <c r="AI262" s="513"/>
      <c r="AJ262" s="513"/>
      <c r="AK262" s="513"/>
      <c r="AL262" s="513"/>
      <c r="AM262" s="513"/>
      <c r="AN262" s="513"/>
      <c r="AO262" s="513"/>
      <c r="AP262" s="513"/>
      <c r="AQ262" s="513"/>
      <c r="AR262" s="513"/>
      <c r="AS262" s="513"/>
      <c r="AT262" s="513"/>
      <c r="AU262" s="513"/>
      <c r="AV262" s="513"/>
      <c r="AW262" s="513"/>
      <c r="AX262" s="513"/>
      <c r="AY262" s="513"/>
      <c r="AZ262" s="513"/>
      <c r="BA262" s="513"/>
      <c r="BB262" s="513"/>
      <c r="BC262" s="513"/>
      <c r="BD262" s="513"/>
      <c r="BE262" s="513"/>
      <c r="BF262" s="513"/>
      <c r="BG262" s="513"/>
      <c r="BH262" s="513"/>
      <c r="BI262" s="513"/>
      <c r="BJ262" s="513"/>
      <c r="BK262" s="513"/>
      <c r="BL262" s="513"/>
      <c r="BM262" s="513"/>
      <c r="BN262" s="513"/>
      <c r="BO262" s="513"/>
      <c r="BP262" s="513"/>
      <c r="BQ262" s="513"/>
      <c r="BR262" s="513"/>
      <c r="BS262" s="513"/>
      <c r="BT262" s="513"/>
      <c r="BU262" s="513"/>
      <c r="BV262" s="513"/>
      <c r="BW262" s="513"/>
      <c r="BX262" s="513"/>
      <c r="BY262" s="513"/>
      <c r="BZ262" s="513"/>
      <c r="CA262" s="513"/>
      <c r="CB262" s="513"/>
      <c r="CC262" s="1972"/>
      <c r="CD262" s="1499"/>
      <c r="CE262" s="1500"/>
      <c r="CF262" s="1501"/>
      <c r="CG262" s="1500"/>
      <c r="CH262" s="1500"/>
      <c r="CI262" s="1500"/>
      <c r="CJ262" s="1976"/>
      <c r="CK262" s="1519"/>
      <c r="CL262" s="1509"/>
    </row>
    <row r="263" spans="1:90" s="514" customFormat="1">
      <c r="A263" s="511"/>
      <c r="B263" s="512"/>
      <c r="C263" s="1493"/>
      <c r="D263" s="1493"/>
      <c r="E263" s="1493"/>
      <c r="F263" s="1493"/>
      <c r="G263" s="1493"/>
      <c r="H263" s="1530"/>
      <c r="I263" s="1972"/>
      <c r="J263" s="1542"/>
      <c r="K263" s="513"/>
      <c r="L263" s="513"/>
      <c r="M263" s="513"/>
      <c r="N263" s="513"/>
      <c r="O263" s="513"/>
      <c r="P263" s="513"/>
      <c r="Q263" s="513"/>
      <c r="R263" s="513"/>
      <c r="S263" s="513"/>
      <c r="T263" s="513"/>
      <c r="U263" s="513"/>
      <c r="V263" s="513"/>
      <c r="W263" s="513"/>
      <c r="X263" s="513"/>
      <c r="Y263" s="513"/>
      <c r="Z263" s="513"/>
      <c r="AA263" s="513"/>
      <c r="AB263" s="513"/>
      <c r="AC263" s="513"/>
      <c r="AD263" s="513"/>
      <c r="AE263" s="513"/>
      <c r="AF263" s="513"/>
      <c r="AG263" s="513"/>
      <c r="AH263" s="513"/>
      <c r="AI263" s="513"/>
      <c r="AJ263" s="513"/>
      <c r="AK263" s="513"/>
      <c r="AL263" s="513"/>
      <c r="AM263" s="513"/>
      <c r="AN263" s="513"/>
      <c r="AO263" s="513"/>
      <c r="AP263" s="513"/>
      <c r="AQ263" s="513"/>
      <c r="AR263" s="513"/>
      <c r="AS263" s="513"/>
      <c r="AT263" s="513"/>
      <c r="AU263" s="513"/>
      <c r="AV263" s="513"/>
      <c r="AW263" s="513"/>
      <c r="AX263" s="513"/>
      <c r="AY263" s="513"/>
      <c r="AZ263" s="513"/>
      <c r="BA263" s="513"/>
      <c r="BB263" s="513"/>
      <c r="BC263" s="513"/>
      <c r="BD263" s="513"/>
      <c r="BE263" s="513"/>
      <c r="BF263" s="513"/>
      <c r="BG263" s="513"/>
      <c r="BH263" s="513"/>
      <c r="BI263" s="513"/>
      <c r="BJ263" s="513"/>
      <c r="BK263" s="513"/>
      <c r="BL263" s="513"/>
      <c r="BM263" s="513"/>
      <c r="BN263" s="513"/>
      <c r="BO263" s="513"/>
      <c r="BP263" s="513"/>
      <c r="BQ263" s="513"/>
      <c r="BR263" s="513"/>
      <c r="BS263" s="513"/>
      <c r="BT263" s="513"/>
      <c r="BU263" s="513"/>
      <c r="BV263" s="513"/>
      <c r="BW263" s="513"/>
      <c r="BX263" s="513"/>
      <c r="BY263" s="513"/>
      <c r="BZ263" s="513"/>
      <c r="CA263" s="513"/>
      <c r="CB263" s="513"/>
      <c r="CC263" s="1972"/>
      <c r="CD263" s="1499"/>
      <c r="CE263" s="1500"/>
      <c r="CF263" s="1501"/>
      <c r="CG263" s="1500"/>
      <c r="CH263" s="1500"/>
      <c r="CI263" s="1500"/>
      <c r="CJ263" s="1976"/>
      <c r="CK263" s="1519"/>
      <c r="CL263" s="1509"/>
    </row>
    <row r="264" spans="1:90" s="514" customFormat="1">
      <c r="A264" s="511"/>
      <c r="B264" s="512"/>
      <c r="C264" s="1493"/>
      <c r="D264" s="1493"/>
      <c r="E264" s="1493"/>
      <c r="F264" s="1493"/>
      <c r="G264" s="1493"/>
      <c r="H264" s="1530"/>
      <c r="I264" s="1972"/>
      <c r="J264" s="1542"/>
      <c r="K264" s="513"/>
      <c r="L264" s="513"/>
      <c r="M264" s="513"/>
      <c r="N264" s="513"/>
      <c r="O264" s="513"/>
      <c r="P264" s="513"/>
      <c r="Q264" s="513"/>
      <c r="R264" s="513"/>
      <c r="S264" s="513"/>
      <c r="T264" s="513"/>
      <c r="U264" s="513"/>
      <c r="V264" s="513"/>
      <c r="W264" s="513"/>
      <c r="X264" s="513"/>
      <c r="Y264" s="513"/>
      <c r="Z264" s="513"/>
      <c r="AA264" s="513"/>
      <c r="AB264" s="513"/>
      <c r="AC264" s="513"/>
      <c r="AD264" s="513"/>
      <c r="AE264" s="513"/>
      <c r="AF264" s="513"/>
      <c r="AG264" s="513"/>
      <c r="AH264" s="513"/>
      <c r="AI264" s="513"/>
      <c r="AJ264" s="513"/>
      <c r="AK264" s="513"/>
      <c r="AL264" s="513"/>
      <c r="AM264" s="513"/>
      <c r="AN264" s="513"/>
      <c r="AO264" s="513"/>
      <c r="AP264" s="513"/>
      <c r="AQ264" s="513"/>
      <c r="AR264" s="513"/>
      <c r="AS264" s="513"/>
      <c r="AT264" s="513"/>
      <c r="AU264" s="513"/>
      <c r="AV264" s="513"/>
      <c r="AW264" s="513"/>
      <c r="AX264" s="513"/>
      <c r="AY264" s="513"/>
      <c r="AZ264" s="513"/>
      <c r="BA264" s="513"/>
      <c r="BB264" s="513"/>
      <c r="BC264" s="513"/>
      <c r="BD264" s="513"/>
      <c r="BE264" s="513"/>
      <c r="BF264" s="513"/>
      <c r="BG264" s="513"/>
      <c r="BH264" s="513"/>
      <c r="BI264" s="513"/>
      <c r="BJ264" s="513"/>
      <c r="BK264" s="513"/>
      <c r="BL264" s="513"/>
      <c r="BM264" s="513"/>
      <c r="BN264" s="513"/>
      <c r="BO264" s="513"/>
      <c r="BP264" s="513"/>
      <c r="BQ264" s="513"/>
      <c r="BR264" s="513"/>
      <c r="BS264" s="513"/>
      <c r="BT264" s="513"/>
      <c r="BU264" s="513"/>
      <c r="BV264" s="513"/>
      <c r="BW264" s="513"/>
      <c r="BX264" s="513"/>
      <c r="BY264" s="513"/>
      <c r="BZ264" s="513"/>
      <c r="CA264" s="513"/>
      <c r="CB264" s="513"/>
      <c r="CC264" s="1972"/>
      <c r="CD264" s="1499"/>
      <c r="CE264" s="1500"/>
      <c r="CF264" s="1501"/>
      <c r="CG264" s="1500"/>
      <c r="CH264" s="1500"/>
      <c r="CI264" s="1500"/>
      <c r="CJ264" s="1976"/>
      <c r="CK264" s="1519"/>
      <c r="CL264" s="1509"/>
    </row>
    <row r="265" spans="1:90" s="514" customFormat="1">
      <c r="A265" s="511"/>
      <c r="B265" s="512"/>
      <c r="C265" s="1493"/>
      <c r="D265" s="1493"/>
      <c r="E265" s="1493"/>
      <c r="F265" s="1493"/>
      <c r="G265" s="1493"/>
      <c r="H265" s="1530"/>
      <c r="I265" s="1972"/>
      <c r="J265" s="1542"/>
      <c r="K265" s="513"/>
      <c r="L265" s="513"/>
      <c r="M265" s="513"/>
      <c r="N265" s="513"/>
      <c r="O265" s="513"/>
      <c r="P265" s="513"/>
      <c r="Q265" s="513"/>
      <c r="R265" s="513"/>
      <c r="S265" s="513"/>
      <c r="T265" s="513"/>
      <c r="U265" s="513"/>
      <c r="V265" s="513"/>
      <c r="W265" s="513"/>
      <c r="X265" s="513"/>
      <c r="Y265" s="513"/>
      <c r="Z265" s="513"/>
      <c r="AA265" s="513"/>
      <c r="AB265" s="513"/>
      <c r="AC265" s="513"/>
      <c r="AD265" s="513"/>
      <c r="AE265" s="513"/>
      <c r="AF265" s="513"/>
      <c r="AG265" s="513"/>
      <c r="AH265" s="513"/>
      <c r="AI265" s="513"/>
      <c r="AJ265" s="513"/>
      <c r="AK265" s="513"/>
      <c r="AL265" s="513"/>
      <c r="AM265" s="513"/>
      <c r="AN265" s="513"/>
      <c r="AO265" s="513"/>
      <c r="AP265" s="513"/>
      <c r="AQ265" s="513"/>
      <c r="AR265" s="513"/>
      <c r="AS265" s="513"/>
      <c r="AT265" s="513"/>
      <c r="AU265" s="513"/>
      <c r="AV265" s="513"/>
      <c r="AW265" s="513"/>
      <c r="AX265" s="513"/>
      <c r="AY265" s="513"/>
      <c r="AZ265" s="513"/>
      <c r="BA265" s="513"/>
      <c r="BB265" s="513"/>
      <c r="BC265" s="513"/>
      <c r="BD265" s="513"/>
      <c r="BE265" s="513"/>
      <c r="BF265" s="513"/>
      <c r="BG265" s="513"/>
      <c r="BH265" s="513"/>
      <c r="BI265" s="513"/>
      <c r="BJ265" s="513"/>
      <c r="BK265" s="513"/>
      <c r="BL265" s="513"/>
      <c r="BM265" s="513"/>
      <c r="BN265" s="513"/>
      <c r="BO265" s="513"/>
      <c r="BP265" s="513"/>
      <c r="BQ265" s="513"/>
      <c r="BR265" s="513"/>
      <c r="BS265" s="513"/>
      <c r="BT265" s="513"/>
      <c r="BU265" s="513"/>
      <c r="BV265" s="513"/>
      <c r="BW265" s="513"/>
      <c r="BX265" s="513"/>
      <c r="BY265" s="513"/>
      <c r="BZ265" s="513"/>
      <c r="CA265" s="513"/>
      <c r="CB265" s="513"/>
      <c r="CC265" s="1972"/>
      <c r="CD265" s="1499"/>
      <c r="CE265" s="1500"/>
      <c r="CF265" s="1501"/>
      <c r="CG265" s="1500"/>
      <c r="CH265" s="1500"/>
      <c r="CI265" s="1500"/>
      <c r="CJ265" s="1976"/>
      <c r="CK265" s="1519"/>
      <c r="CL265" s="1509"/>
    </row>
    <row r="266" spans="1:90" s="514" customFormat="1">
      <c r="A266" s="511"/>
      <c r="B266" s="512"/>
      <c r="C266" s="1493"/>
      <c r="D266" s="1493"/>
      <c r="E266" s="1493"/>
      <c r="F266" s="1493"/>
      <c r="G266" s="1493"/>
      <c r="H266" s="1530"/>
      <c r="I266" s="1972"/>
      <c r="J266" s="1542"/>
      <c r="K266" s="513"/>
      <c r="L266" s="513"/>
      <c r="M266" s="513"/>
      <c r="N266" s="513"/>
      <c r="O266" s="513"/>
      <c r="P266" s="513"/>
      <c r="Q266" s="513"/>
      <c r="R266" s="513"/>
      <c r="S266" s="513"/>
      <c r="T266" s="513"/>
      <c r="U266" s="513"/>
      <c r="V266" s="513"/>
      <c r="W266" s="513"/>
      <c r="X266" s="513"/>
      <c r="Y266" s="513"/>
      <c r="Z266" s="513"/>
      <c r="AA266" s="513"/>
      <c r="AB266" s="513"/>
      <c r="AC266" s="513"/>
      <c r="AD266" s="513"/>
      <c r="AE266" s="513"/>
      <c r="AF266" s="513"/>
      <c r="AG266" s="513"/>
      <c r="AH266" s="513"/>
      <c r="AI266" s="513"/>
      <c r="AJ266" s="513"/>
      <c r="AK266" s="513"/>
      <c r="AL266" s="513"/>
      <c r="AM266" s="513"/>
      <c r="AN266" s="513"/>
      <c r="AO266" s="513"/>
      <c r="AP266" s="513"/>
      <c r="AQ266" s="513"/>
      <c r="AR266" s="513"/>
      <c r="AS266" s="513"/>
      <c r="AT266" s="513"/>
      <c r="AU266" s="513"/>
      <c r="AV266" s="513"/>
      <c r="AW266" s="513"/>
      <c r="AX266" s="513"/>
      <c r="AY266" s="513"/>
      <c r="AZ266" s="513"/>
      <c r="BA266" s="513"/>
      <c r="BB266" s="513"/>
      <c r="BC266" s="513"/>
      <c r="BD266" s="513"/>
      <c r="BE266" s="513"/>
      <c r="BF266" s="513"/>
      <c r="BG266" s="513"/>
      <c r="BH266" s="513"/>
      <c r="BI266" s="513"/>
      <c r="BJ266" s="513"/>
      <c r="BK266" s="513"/>
      <c r="BL266" s="513"/>
      <c r="BM266" s="513"/>
      <c r="BN266" s="513"/>
      <c r="BO266" s="513"/>
      <c r="BP266" s="513"/>
      <c r="BQ266" s="513"/>
      <c r="BR266" s="513"/>
      <c r="BS266" s="513"/>
      <c r="BT266" s="513"/>
      <c r="BU266" s="513"/>
      <c r="BV266" s="513"/>
      <c r="BW266" s="513"/>
      <c r="BX266" s="513"/>
      <c r="BY266" s="513"/>
      <c r="BZ266" s="513"/>
      <c r="CA266" s="513"/>
      <c r="CB266" s="513"/>
      <c r="CC266" s="1972"/>
      <c r="CD266" s="1499"/>
      <c r="CE266" s="1500"/>
      <c r="CF266" s="1501"/>
      <c r="CG266" s="1500"/>
      <c r="CH266" s="1500"/>
      <c r="CI266" s="1500"/>
      <c r="CJ266" s="1976"/>
      <c r="CK266" s="1519"/>
      <c r="CL266" s="1509"/>
    </row>
    <row r="267" spans="1:90" s="514" customFormat="1">
      <c r="A267" s="511"/>
      <c r="B267" s="512"/>
      <c r="C267" s="1493"/>
      <c r="D267" s="1493"/>
      <c r="E267" s="1493"/>
      <c r="F267" s="1493"/>
      <c r="G267" s="1493"/>
      <c r="H267" s="1530"/>
      <c r="I267" s="1972"/>
      <c r="J267" s="1542"/>
      <c r="K267" s="513"/>
      <c r="L267" s="513"/>
      <c r="M267" s="513"/>
      <c r="N267" s="513"/>
      <c r="O267" s="513"/>
      <c r="P267" s="513"/>
      <c r="Q267" s="513"/>
      <c r="R267" s="513"/>
      <c r="S267" s="513"/>
      <c r="T267" s="513"/>
      <c r="U267" s="513"/>
      <c r="V267" s="513"/>
      <c r="W267" s="513"/>
      <c r="X267" s="513"/>
      <c r="Y267" s="513"/>
      <c r="Z267" s="513"/>
      <c r="AA267" s="513"/>
      <c r="AB267" s="513"/>
      <c r="AC267" s="513"/>
      <c r="AD267" s="513"/>
      <c r="AE267" s="513"/>
      <c r="AF267" s="513"/>
      <c r="AG267" s="513"/>
      <c r="AH267" s="513"/>
      <c r="AI267" s="513"/>
      <c r="AJ267" s="513"/>
      <c r="AK267" s="513"/>
      <c r="AL267" s="513"/>
      <c r="AM267" s="513"/>
      <c r="AN267" s="513"/>
      <c r="AO267" s="513"/>
      <c r="AP267" s="513"/>
      <c r="AQ267" s="513"/>
      <c r="AR267" s="513"/>
      <c r="AS267" s="513"/>
      <c r="AT267" s="513"/>
      <c r="AU267" s="513"/>
      <c r="AV267" s="513"/>
      <c r="AW267" s="513"/>
      <c r="AX267" s="513"/>
      <c r="AY267" s="513"/>
      <c r="AZ267" s="513"/>
      <c r="BA267" s="513"/>
      <c r="BB267" s="513"/>
      <c r="BC267" s="513"/>
      <c r="BD267" s="513"/>
      <c r="BE267" s="513"/>
      <c r="BF267" s="513"/>
      <c r="BG267" s="513"/>
      <c r="BH267" s="513"/>
      <c r="BI267" s="513"/>
      <c r="BJ267" s="513"/>
      <c r="BK267" s="513"/>
      <c r="BL267" s="513"/>
      <c r="BM267" s="513"/>
      <c r="BN267" s="513"/>
      <c r="BO267" s="513"/>
      <c r="BP267" s="513"/>
      <c r="BQ267" s="513"/>
      <c r="BR267" s="513"/>
      <c r="BS267" s="513"/>
      <c r="BT267" s="513"/>
      <c r="BU267" s="513"/>
      <c r="BV267" s="513"/>
      <c r="BW267" s="513"/>
      <c r="BX267" s="513"/>
      <c r="BY267" s="513"/>
      <c r="BZ267" s="513"/>
      <c r="CA267" s="513"/>
      <c r="CB267" s="513"/>
      <c r="CC267" s="1972"/>
      <c r="CD267" s="1499"/>
      <c r="CE267" s="1500"/>
      <c r="CF267" s="1501"/>
      <c r="CG267" s="1500"/>
      <c r="CH267" s="1500"/>
      <c r="CI267" s="1500"/>
      <c r="CJ267" s="1976"/>
      <c r="CK267" s="1519"/>
      <c r="CL267" s="1509"/>
    </row>
    <row r="268" spans="1:90" s="514" customFormat="1">
      <c r="A268" s="511"/>
      <c r="B268" s="512"/>
      <c r="C268" s="1493"/>
      <c r="D268" s="1493"/>
      <c r="E268" s="1493"/>
      <c r="F268" s="1493"/>
      <c r="G268" s="1493"/>
      <c r="H268" s="1530"/>
      <c r="I268" s="1972"/>
      <c r="J268" s="1542"/>
      <c r="K268" s="513"/>
      <c r="L268" s="513"/>
      <c r="M268" s="513"/>
      <c r="N268" s="513"/>
      <c r="O268" s="513"/>
      <c r="P268" s="513"/>
      <c r="Q268" s="513"/>
      <c r="R268" s="513"/>
      <c r="S268" s="513"/>
      <c r="T268" s="513"/>
      <c r="U268" s="513"/>
      <c r="V268" s="513"/>
      <c r="W268" s="513"/>
      <c r="X268" s="513"/>
      <c r="Y268" s="513"/>
      <c r="Z268" s="513"/>
      <c r="AA268" s="513"/>
      <c r="AB268" s="513"/>
      <c r="AC268" s="513"/>
      <c r="AD268" s="513"/>
      <c r="AE268" s="513"/>
      <c r="AF268" s="513"/>
      <c r="AG268" s="513"/>
      <c r="AH268" s="513"/>
      <c r="AI268" s="513"/>
      <c r="AJ268" s="513"/>
      <c r="AK268" s="513"/>
      <c r="AL268" s="513"/>
      <c r="AM268" s="513"/>
      <c r="AN268" s="513"/>
      <c r="AO268" s="513"/>
      <c r="AP268" s="513"/>
      <c r="AQ268" s="513"/>
      <c r="AR268" s="513"/>
      <c r="AS268" s="513"/>
      <c r="AT268" s="513"/>
      <c r="AU268" s="513"/>
      <c r="AV268" s="513"/>
      <c r="AW268" s="513"/>
      <c r="AX268" s="513"/>
      <c r="AY268" s="513"/>
      <c r="AZ268" s="513"/>
      <c r="BA268" s="513"/>
      <c r="BB268" s="513"/>
      <c r="BC268" s="513"/>
      <c r="BD268" s="513"/>
      <c r="BE268" s="513"/>
      <c r="BF268" s="513"/>
      <c r="BG268" s="513"/>
      <c r="BH268" s="513"/>
      <c r="BI268" s="513"/>
      <c r="BJ268" s="513"/>
      <c r="BK268" s="513"/>
      <c r="BL268" s="513"/>
      <c r="BM268" s="513"/>
      <c r="BN268" s="513"/>
      <c r="BO268" s="513"/>
      <c r="BP268" s="513"/>
      <c r="BQ268" s="513"/>
      <c r="BR268" s="513"/>
      <c r="BS268" s="513"/>
      <c r="BT268" s="513"/>
      <c r="BU268" s="513"/>
      <c r="BV268" s="513"/>
      <c r="BW268" s="513"/>
      <c r="BX268" s="513"/>
      <c r="BY268" s="513"/>
      <c r="BZ268" s="513"/>
      <c r="CA268" s="513"/>
      <c r="CB268" s="513"/>
      <c r="CC268" s="1972"/>
      <c r="CD268" s="1499"/>
      <c r="CE268" s="1500"/>
      <c r="CF268" s="1501"/>
      <c r="CG268" s="1500"/>
      <c r="CH268" s="1500"/>
      <c r="CI268" s="1500"/>
      <c r="CJ268" s="1976"/>
      <c r="CK268" s="1519"/>
      <c r="CL268" s="1509"/>
    </row>
    <row r="269" spans="1:90" s="514" customFormat="1">
      <c r="A269" s="511"/>
      <c r="B269" s="512"/>
      <c r="C269" s="1493"/>
      <c r="D269" s="1493"/>
      <c r="E269" s="1493"/>
      <c r="F269" s="1493"/>
      <c r="G269" s="1493"/>
      <c r="H269" s="1530"/>
      <c r="I269" s="1972"/>
      <c r="J269" s="1542"/>
      <c r="K269" s="513"/>
      <c r="L269" s="513"/>
      <c r="M269" s="513"/>
      <c r="N269" s="513"/>
      <c r="O269" s="513"/>
      <c r="P269" s="513"/>
      <c r="Q269" s="513"/>
      <c r="R269" s="513"/>
      <c r="S269" s="513"/>
      <c r="T269" s="513"/>
      <c r="U269" s="513"/>
      <c r="V269" s="513"/>
      <c r="W269" s="513"/>
      <c r="X269" s="513"/>
      <c r="Y269" s="513"/>
      <c r="Z269" s="513"/>
      <c r="AA269" s="513"/>
      <c r="AB269" s="513"/>
      <c r="AC269" s="513"/>
      <c r="AD269" s="513"/>
      <c r="AE269" s="513"/>
      <c r="AF269" s="513"/>
      <c r="AG269" s="513"/>
      <c r="AH269" s="513"/>
      <c r="AI269" s="513"/>
      <c r="AJ269" s="513"/>
      <c r="AK269" s="513"/>
      <c r="AL269" s="513"/>
      <c r="AM269" s="513"/>
      <c r="AN269" s="513"/>
      <c r="AO269" s="513"/>
      <c r="AP269" s="513"/>
      <c r="AQ269" s="513"/>
      <c r="AR269" s="513"/>
      <c r="AS269" s="513"/>
      <c r="AT269" s="513"/>
      <c r="AU269" s="513"/>
      <c r="AV269" s="513"/>
      <c r="AW269" s="513"/>
      <c r="AX269" s="513"/>
      <c r="AY269" s="513"/>
      <c r="AZ269" s="513"/>
      <c r="BA269" s="513"/>
      <c r="BB269" s="513"/>
      <c r="BC269" s="513"/>
      <c r="BD269" s="513"/>
      <c r="BE269" s="513"/>
      <c r="BF269" s="513"/>
      <c r="BG269" s="513"/>
      <c r="BH269" s="513"/>
      <c r="BI269" s="513"/>
      <c r="BJ269" s="513"/>
      <c r="BK269" s="513"/>
      <c r="BL269" s="513"/>
      <c r="BM269" s="513"/>
      <c r="BN269" s="513"/>
      <c r="BO269" s="513"/>
      <c r="BP269" s="513"/>
      <c r="BQ269" s="513"/>
      <c r="BR269" s="513"/>
      <c r="BS269" s="513"/>
      <c r="BT269" s="513"/>
      <c r="BU269" s="513"/>
      <c r="BV269" s="513"/>
      <c r="BW269" s="513"/>
      <c r="BX269" s="513"/>
      <c r="BY269" s="513"/>
      <c r="BZ269" s="513"/>
      <c r="CA269" s="513"/>
      <c r="CB269" s="513"/>
      <c r="CC269" s="1972"/>
      <c r="CD269" s="1499"/>
      <c r="CE269" s="1500"/>
      <c r="CF269" s="1501"/>
      <c r="CG269" s="1500"/>
      <c r="CH269" s="1500"/>
      <c r="CI269" s="1500"/>
      <c r="CJ269" s="1976"/>
      <c r="CK269" s="1519"/>
      <c r="CL269" s="1509"/>
    </row>
    <row r="270" spans="1:90" s="514" customFormat="1">
      <c r="A270" s="511"/>
      <c r="B270" s="512"/>
      <c r="C270" s="1493"/>
      <c r="D270" s="1493"/>
      <c r="E270" s="1493"/>
      <c r="F270" s="1493"/>
      <c r="G270" s="1493"/>
      <c r="H270" s="1530"/>
      <c r="I270" s="1972"/>
      <c r="J270" s="1542"/>
      <c r="K270" s="513"/>
      <c r="L270" s="513"/>
      <c r="M270" s="513"/>
      <c r="N270" s="513"/>
      <c r="O270" s="513"/>
      <c r="P270" s="513"/>
      <c r="Q270" s="513"/>
      <c r="R270" s="513"/>
      <c r="S270" s="513"/>
      <c r="T270" s="513"/>
      <c r="U270" s="513"/>
      <c r="V270" s="513"/>
      <c r="W270" s="513"/>
      <c r="X270" s="513"/>
      <c r="Y270" s="513"/>
      <c r="Z270" s="513"/>
      <c r="AA270" s="513"/>
      <c r="AB270" s="513"/>
      <c r="AC270" s="513"/>
      <c r="AD270" s="513"/>
      <c r="AE270" s="513"/>
      <c r="AF270" s="513"/>
      <c r="AG270" s="513"/>
      <c r="AH270" s="513"/>
      <c r="AI270" s="513"/>
      <c r="AJ270" s="513"/>
      <c r="AK270" s="513"/>
      <c r="AL270" s="513"/>
      <c r="AM270" s="513"/>
      <c r="AN270" s="513"/>
      <c r="AO270" s="513"/>
      <c r="AP270" s="513"/>
      <c r="AQ270" s="513"/>
      <c r="AR270" s="513"/>
      <c r="AS270" s="513"/>
      <c r="AT270" s="513"/>
      <c r="AU270" s="513"/>
      <c r="AV270" s="513"/>
      <c r="AW270" s="513"/>
      <c r="AX270" s="513"/>
      <c r="AY270" s="513"/>
      <c r="AZ270" s="513"/>
      <c r="BA270" s="513"/>
      <c r="BB270" s="513"/>
      <c r="BC270" s="513"/>
      <c r="BD270" s="513"/>
      <c r="BE270" s="513"/>
      <c r="BF270" s="513"/>
      <c r="BG270" s="513"/>
      <c r="BH270" s="513"/>
      <c r="BI270" s="513"/>
      <c r="BJ270" s="513"/>
      <c r="BK270" s="513"/>
      <c r="BL270" s="513"/>
      <c r="BM270" s="513"/>
      <c r="BN270" s="513"/>
      <c r="BO270" s="513"/>
      <c r="BP270" s="513"/>
      <c r="BQ270" s="513"/>
      <c r="BR270" s="513"/>
      <c r="BS270" s="513"/>
      <c r="BT270" s="513"/>
      <c r="BU270" s="513"/>
      <c r="BV270" s="513"/>
      <c r="BW270" s="513"/>
      <c r="BX270" s="513"/>
      <c r="BY270" s="513"/>
      <c r="BZ270" s="513"/>
      <c r="CA270" s="513"/>
      <c r="CB270" s="513"/>
      <c r="CC270" s="1972"/>
      <c r="CD270" s="1499"/>
      <c r="CE270" s="1500"/>
      <c r="CF270" s="1501"/>
      <c r="CG270" s="1500"/>
      <c r="CH270" s="1500"/>
      <c r="CI270" s="1500"/>
      <c r="CJ270" s="1976"/>
      <c r="CK270" s="1519"/>
      <c r="CL270" s="1509"/>
    </row>
    <row r="271" spans="1:90" s="514" customFormat="1">
      <c r="A271" s="511"/>
      <c r="B271" s="512"/>
      <c r="C271" s="1493"/>
      <c r="D271" s="1493"/>
      <c r="E271" s="1493"/>
      <c r="F271" s="1493"/>
      <c r="G271" s="1493"/>
      <c r="H271" s="1530"/>
      <c r="I271" s="1972"/>
      <c r="J271" s="1542"/>
      <c r="K271" s="513"/>
      <c r="L271" s="513"/>
      <c r="M271" s="513"/>
      <c r="N271" s="513"/>
      <c r="O271" s="513"/>
      <c r="P271" s="513"/>
      <c r="Q271" s="513"/>
      <c r="R271" s="513"/>
      <c r="S271" s="513"/>
      <c r="T271" s="513"/>
      <c r="U271" s="513"/>
      <c r="V271" s="513"/>
      <c r="W271" s="513"/>
      <c r="X271" s="513"/>
      <c r="Y271" s="513"/>
      <c r="Z271" s="513"/>
      <c r="AA271" s="513"/>
      <c r="AB271" s="513"/>
      <c r="AC271" s="513"/>
      <c r="AD271" s="513"/>
      <c r="AE271" s="513"/>
      <c r="AF271" s="513"/>
      <c r="AG271" s="513"/>
      <c r="AH271" s="513"/>
      <c r="AI271" s="513"/>
      <c r="AJ271" s="513"/>
      <c r="AK271" s="513"/>
      <c r="AL271" s="513"/>
      <c r="AM271" s="513"/>
      <c r="AN271" s="513"/>
      <c r="AO271" s="513"/>
      <c r="AP271" s="513"/>
      <c r="AQ271" s="513"/>
      <c r="AR271" s="513"/>
      <c r="AS271" s="513"/>
      <c r="AT271" s="513"/>
      <c r="AU271" s="513"/>
      <c r="AV271" s="513"/>
      <c r="AW271" s="513"/>
      <c r="AX271" s="513"/>
      <c r="AY271" s="513"/>
      <c r="AZ271" s="513"/>
      <c r="BA271" s="513"/>
      <c r="BB271" s="513"/>
      <c r="BC271" s="513"/>
      <c r="BD271" s="513"/>
      <c r="BE271" s="513"/>
      <c r="BF271" s="513"/>
      <c r="BG271" s="513"/>
      <c r="BH271" s="513"/>
      <c r="BI271" s="513"/>
      <c r="BJ271" s="513"/>
      <c r="BK271" s="513"/>
      <c r="BL271" s="513"/>
      <c r="BM271" s="513"/>
      <c r="BN271" s="513"/>
      <c r="BO271" s="513"/>
      <c r="BP271" s="513"/>
      <c r="BQ271" s="513"/>
      <c r="BR271" s="513"/>
      <c r="BS271" s="513"/>
      <c r="BT271" s="513"/>
      <c r="BU271" s="513"/>
      <c r="BV271" s="513"/>
      <c r="BW271" s="513"/>
      <c r="BX271" s="513"/>
      <c r="BY271" s="513"/>
      <c r="BZ271" s="513"/>
      <c r="CA271" s="513"/>
      <c r="CB271" s="513"/>
      <c r="CC271" s="1972"/>
      <c r="CD271" s="1499"/>
      <c r="CE271" s="1500"/>
      <c r="CF271" s="1501"/>
      <c r="CG271" s="1500"/>
      <c r="CH271" s="1500"/>
      <c r="CI271" s="1500"/>
      <c r="CJ271" s="1976"/>
      <c r="CK271" s="1519"/>
      <c r="CL271" s="1509"/>
    </row>
    <row r="272" spans="1:90" s="514" customFormat="1">
      <c r="A272" s="511"/>
      <c r="B272" s="512"/>
      <c r="C272" s="1493"/>
      <c r="D272" s="1493"/>
      <c r="E272" s="1493"/>
      <c r="F272" s="1493"/>
      <c r="G272" s="1493"/>
      <c r="H272" s="1530"/>
      <c r="I272" s="1972"/>
      <c r="J272" s="1542"/>
      <c r="K272" s="513"/>
      <c r="L272" s="513"/>
      <c r="M272" s="513"/>
      <c r="N272" s="513"/>
      <c r="O272" s="513"/>
      <c r="P272" s="513"/>
      <c r="Q272" s="513"/>
      <c r="R272" s="513"/>
      <c r="S272" s="513"/>
      <c r="T272" s="513"/>
      <c r="U272" s="513"/>
      <c r="V272" s="513"/>
      <c r="W272" s="513"/>
      <c r="X272" s="513"/>
      <c r="Y272" s="513"/>
      <c r="Z272" s="513"/>
      <c r="AA272" s="513"/>
      <c r="AB272" s="513"/>
      <c r="AC272" s="513"/>
      <c r="AD272" s="513"/>
      <c r="AE272" s="513"/>
      <c r="AF272" s="513"/>
      <c r="AG272" s="513"/>
      <c r="AH272" s="513"/>
      <c r="AI272" s="513"/>
      <c r="AJ272" s="513"/>
      <c r="AK272" s="513"/>
      <c r="AL272" s="513"/>
      <c r="AM272" s="513"/>
      <c r="AN272" s="513"/>
      <c r="AO272" s="513"/>
      <c r="AP272" s="513"/>
      <c r="AQ272" s="513"/>
      <c r="AR272" s="513"/>
      <c r="AS272" s="513"/>
      <c r="AT272" s="513"/>
      <c r="AU272" s="513"/>
      <c r="AV272" s="513"/>
      <c r="AW272" s="513"/>
      <c r="AX272" s="513"/>
      <c r="AY272" s="513"/>
      <c r="AZ272" s="513"/>
      <c r="BA272" s="513"/>
      <c r="BB272" s="513"/>
      <c r="BC272" s="513"/>
      <c r="BD272" s="513"/>
      <c r="BE272" s="513"/>
      <c r="BF272" s="513"/>
      <c r="BG272" s="513"/>
      <c r="BH272" s="513"/>
      <c r="BI272" s="513"/>
      <c r="BJ272" s="513"/>
      <c r="BK272" s="513"/>
      <c r="BL272" s="513"/>
      <c r="BM272" s="513"/>
      <c r="BN272" s="513"/>
      <c r="BO272" s="513"/>
      <c r="BP272" s="513"/>
      <c r="BQ272" s="513"/>
      <c r="BR272" s="513"/>
      <c r="BS272" s="513"/>
      <c r="BT272" s="513"/>
      <c r="BU272" s="513"/>
      <c r="BV272" s="513"/>
      <c r="BW272" s="513"/>
      <c r="BX272" s="513"/>
      <c r="BY272" s="513"/>
      <c r="BZ272" s="513"/>
      <c r="CA272" s="513"/>
      <c r="CB272" s="513"/>
      <c r="CC272" s="1972"/>
      <c r="CD272" s="1499"/>
      <c r="CE272" s="1500"/>
      <c r="CF272" s="1501"/>
      <c r="CG272" s="1500"/>
      <c r="CH272" s="1500"/>
      <c r="CI272" s="1500"/>
      <c r="CJ272" s="1976"/>
      <c r="CK272" s="1519"/>
      <c r="CL272" s="1509"/>
    </row>
    <row r="273" spans="1:90" s="514" customFormat="1">
      <c r="A273" s="511"/>
      <c r="B273" s="512"/>
      <c r="C273" s="1493"/>
      <c r="D273" s="1493"/>
      <c r="E273" s="1493"/>
      <c r="F273" s="1493"/>
      <c r="G273" s="1493"/>
      <c r="H273" s="1530"/>
      <c r="I273" s="1972"/>
      <c r="J273" s="1542"/>
      <c r="K273" s="513"/>
      <c r="L273" s="513"/>
      <c r="M273" s="513"/>
      <c r="N273" s="513"/>
      <c r="O273" s="513"/>
      <c r="P273" s="513"/>
      <c r="Q273" s="513"/>
      <c r="R273" s="513"/>
      <c r="S273" s="513"/>
      <c r="T273" s="513"/>
      <c r="U273" s="513"/>
      <c r="V273" s="513"/>
      <c r="W273" s="513"/>
      <c r="X273" s="513"/>
      <c r="Y273" s="513"/>
      <c r="Z273" s="513"/>
      <c r="AA273" s="513"/>
      <c r="AB273" s="513"/>
      <c r="AC273" s="513"/>
      <c r="AD273" s="513"/>
      <c r="AE273" s="513"/>
      <c r="AF273" s="513"/>
      <c r="AG273" s="513"/>
      <c r="AH273" s="513"/>
      <c r="AI273" s="513"/>
      <c r="AJ273" s="513"/>
      <c r="AK273" s="513"/>
      <c r="AL273" s="513"/>
      <c r="AM273" s="513"/>
      <c r="AN273" s="513"/>
      <c r="AO273" s="513"/>
      <c r="AP273" s="513"/>
      <c r="AQ273" s="513"/>
      <c r="AR273" s="513"/>
      <c r="AS273" s="513"/>
      <c r="AT273" s="513"/>
      <c r="AU273" s="513"/>
      <c r="AV273" s="513"/>
      <c r="AW273" s="513"/>
      <c r="AX273" s="513"/>
      <c r="AY273" s="513"/>
      <c r="AZ273" s="513"/>
      <c r="BA273" s="513"/>
      <c r="BB273" s="513"/>
      <c r="BC273" s="513"/>
      <c r="BD273" s="513"/>
      <c r="BE273" s="513"/>
      <c r="BF273" s="513"/>
      <c r="BG273" s="513"/>
      <c r="BH273" s="513"/>
      <c r="BI273" s="513"/>
      <c r="BJ273" s="513"/>
      <c r="BK273" s="513"/>
      <c r="BL273" s="513"/>
      <c r="BM273" s="513"/>
      <c r="BN273" s="513"/>
      <c r="BO273" s="513"/>
      <c r="BP273" s="513"/>
      <c r="BQ273" s="513"/>
      <c r="BR273" s="513"/>
      <c r="BS273" s="513"/>
      <c r="BT273" s="513"/>
      <c r="BU273" s="513"/>
      <c r="BV273" s="513"/>
      <c r="BW273" s="513"/>
      <c r="BX273" s="513"/>
      <c r="BY273" s="513"/>
      <c r="BZ273" s="513"/>
      <c r="CA273" s="513"/>
      <c r="CB273" s="513"/>
      <c r="CC273" s="1972"/>
      <c r="CD273" s="1499"/>
      <c r="CE273" s="1500"/>
      <c r="CF273" s="1501"/>
      <c r="CG273" s="1500"/>
      <c r="CH273" s="1500"/>
      <c r="CI273" s="1500"/>
      <c r="CJ273" s="1976"/>
      <c r="CK273" s="1519"/>
      <c r="CL273" s="1509"/>
    </row>
    <row r="274" spans="1:90" s="514" customFormat="1">
      <c r="A274" s="511"/>
      <c r="B274" s="512"/>
      <c r="C274" s="1493"/>
      <c r="D274" s="1493"/>
      <c r="E274" s="1493"/>
      <c r="F274" s="1493"/>
      <c r="G274" s="1493"/>
      <c r="H274" s="1530"/>
      <c r="I274" s="1972"/>
      <c r="J274" s="1542"/>
      <c r="K274" s="513"/>
      <c r="L274" s="513"/>
      <c r="M274" s="513"/>
      <c r="N274" s="513"/>
      <c r="O274" s="513"/>
      <c r="P274" s="513"/>
      <c r="Q274" s="513"/>
      <c r="R274" s="513"/>
      <c r="S274" s="513"/>
      <c r="T274" s="513"/>
      <c r="U274" s="513"/>
      <c r="V274" s="513"/>
      <c r="W274" s="513"/>
      <c r="X274" s="513"/>
      <c r="Y274" s="513"/>
      <c r="Z274" s="513"/>
      <c r="AA274" s="513"/>
      <c r="AB274" s="513"/>
      <c r="AC274" s="513"/>
      <c r="AD274" s="513"/>
      <c r="AE274" s="513"/>
      <c r="AF274" s="513"/>
      <c r="AG274" s="513"/>
      <c r="AH274" s="513"/>
      <c r="AI274" s="513"/>
      <c r="AJ274" s="513"/>
      <c r="AK274" s="513"/>
      <c r="AL274" s="513"/>
      <c r="AM274" s="513"/>
      <c r="AN274" s="513"/>
      <c r="AO274" s="513"/>
      <c r="AP274" s="513"/>
      <c r="AQ274" s="513"/>
      <c r="AR274" s="513"/>
      <c r="AS274" s="513"/>
      <c r="AT274" s="513"/>
      <c r="AU274" s="513"/>
      <c r="AV274" s="513"/>
      <c r="AW274" s="513"/>
      <c r="AX274" s="513"/>
      <c r="AY274" s="513"/>
      <c r="AZ274" s="513"/>
      <c r="BA274" s="513"/>
      <c r="BB274" s="513"/>
      <c r="BC274" s="513"/>
      <c r="BD274" s="513"/>
      <c r="BE274" s="513"/>
      <c r="BF274" s="513"/>
      <c r="BG274" s="513"/>
      <c r="BH274" s="513"/>
      <c r="BI274" s="513"/>
      <c r="BJ274" s="513"/>
      <c r="BK274" s="513"/>
      <c r="BL274" s="513"/>
      <c r="BM274" s="513"/>
      <c r="BN274" s="513"/>
      <c r="BO274" s="513"/>
      <c r="BP274" s="513"/>
      <c r="BQ274" s="513"/>
      <c r="BR274" s="513"/>
      <c r="BS274" s="513"/>
      <c r="BT274" s="513"/>
      <c r="BU274" s="513"/>
      <c r="BV274" s="513"/>
      <c r="BW274" s="513"/>
      <c r="BX274" s="513"/>
      <c r="BY274" s="513"/>
      <c r="BZ274" s="513"/>
      <c r="CA274" s="513"/>
      <c r="CB274" s="513"/>
      <c r="CC274" s="1972"/>
      <c r="CD274" s="1499"/>
      <c r="CE274" s="1500"/>
      <c r="CF274" s="1501"/>
      <c r="CG274" s="1500"/>
      <c r="CH274" s="1500"/>
      <c r="CI274" s="1500"/>
      <c r="CJ274" s="1976"/>
      <c r="CK274" s="1519"/>
      <c r="CL274" s="1509"/>
    </row>
    <row r="275" spans="1:90" s="514" customFormat="1">
      <c r="A275" s="511"/>
      <c r="B275" s="512"/>
      <c r="C275" s="1493"/>
      <c r="D275" s="1493"/>
      <c r="E275" s="1493"/>
      <c r="F275" s="1493"/>
      <c r="G275" s="1493"/>
      <c r="H275" s="1530"/>
      <c r="I275" s="1972"/>
      <c r="J275" s="1542"/>
      <c r="K275" s="513"/>
      <c r="L275" s="513"/>
      <c r="M275" s="513"/>
      <c r="N275" s="513"/>
      <c r="O275" s="513"/>
      <c r="P275" s="513"/>
      <c r="Q275" s="513"/>
      <c r="R275" s="513"/>
      <c r="S275" s="513"/>
      <c r="T275" s="513"/>
      <c r="U275" s="513"/>
      <c r="V275" s="513"/>
      <c r="W275" s="513"/>
      <c r="X275" s="513"/>
      <c r="Y275" s="513"/>
      <c r="Z275" s="513"/>
      <c r="AA275" s="513"/>
      <c r="AB275" s="513"/>
      <c r="AC275" s="513"/>
      <c r="AD275" s="513"/>
      <c r="AE275" s="513"/>
      <c r="AF275" s="513"/>
      <c r="AG275" s="513"/>
      <c r="AH275" s="513"/>
      <c r="AI275" s="513"/>
      <c r="AJ275" s="513"/>
      <c r="AK275" s="513"/>
      <c r="AL275" s="513"/>
      <c r="AM275" s="513"/>
      <c r="AN275" s="513"/>
      <c r="AO275" s="513"/>
      <c r="AP275" s="513"/>
      <c r="AQ275" s="513"/>
      <c r="AR275" s="513"/>
      <c r="AS275" s="513"/>
      <c r="AT275" s="513"/>
      <c r="AU275" s="513"/>
      <c r="AV275" s="513"/>
      <c r="AW275" s="513"/>
      <c r="AX275" s="513"/>
      <c r="AY275" s="513"/>
      <c r="AZ275" s="513"/>
      <c r="BA275" s="513"/>
      <c r="BB275" s="513"/>
      <c r="BC275" s="513"/>
      <c r="BD275" s="513"/>
      <c r="BE275" s="513"/>
      <c r="BF275" s="513"/>
      <c r="BG275" s="513"/>
      <c r="BH275" s="513"/>
      <c r="BI275" s="513"/>
      <c r="BJ275" s="513"/>
      <c r="BK275" s="513"/>
      <c r="BL275" s="513"/>
      <c r="BM275" s="513"/>
      <c r="BN275" s="513"/>
      <c r="BO275" s="513"/>
      <c r="BP275" s="513"/>
      <c r="BQ275" s="513"/>
      <c r="BR275" s="513"/>
      <c r="BS275" s="513"/>
      <c r="BT275" s="513"/>
      <c r="BU275" s="513"/>
      <c r="BV275" s="513"/>
      <c r="BW275" s="513"/>
      <c r="BX275" s="513"/>
      <c r="BY275" s="513"/>
      <c r="BZ275" s="513"/>
      <c r="CA275" s="513"/>
      <c r="CB275" s="513"/>
      <c r="CC275" s="1972"/>
      <c r="CD275" s="1499"/>
      <c r="CE275" s="1500"/>
      <c r="CF275" s="1501"/>
      <c r="CG275" s="1500"/>
      <c r="CH275" s="1500"/>
      <c r="CI275" s="1500"/>
      <c r="CJ275" s="1976"/>
      <c r="CK275" s="1519"/>
      <c r="CL275" s="1509"/>
    </row>
    <row r="276" spans="1:90" s="514" customFormat="1">
      <c r="A276" s="511"/>
      <c r="B276" s="512"/>
      <c r="C276" s="1493"/>
      <c r="D276" s="1493"/>
      <c r="E276" s="1493"/>
      <c r="F276" s="1493"/>
      <c r="G276" s="1493"/>
      <c r="H276" s="1530"/>
      <c r="I276" s="1972"/>
      <c r="J276" s="1542"/>
      <c r="K276" s="513"/>
      <c r="L276" s="513"/>
      <c r="M276" s="513"/>
      <c r="N276" s="513"/>
      <c r="O276" s="513"/>
      <c r="P276" s="513"/>
      <c r="Q276" s="513"/>
      <c r="R276" s="513"/>
      <c r="S276" s="513"/>
      <c r="T276" s="513"/>
      <c r="U276" s="513"/>
      <c r="V276" s="513"/>
      <c r="W276" s="513"/>
      <c r="X276" s="513"/>
      <c r="Y276" s="513"/>
      <c r="Z276" s="513"/>
      <c r="AA276" s="513"/>
      <c r="AB276" s="513"/>
      <c r="AC276" s="513"/>
      <c r="AD276" s="513"/>
      <c r="AE276" s="513"/>
      <c r="AF276" s="513"/>
      <c r="AG276" s="513"/>
      <c r="AH276" s="513"/>
      <c r="AI276" s="513"/>
      <c r="AJ276" s="513"/>
      <c r="AK276" s="513"/>
      <c r="AL276" s="513"/>
      <c r="AM276" s="513"/>
      <c r="AN276" s="513"/>
      <c r="AO276" s="513"/>
      <c r="AP276" s="513"/>
      <c r="AQ276" s="513"/>
      <c r="AR276" s="513"/>
      <c r="AS276" s="513"/>
      <c r="AT276" s="513"/>
      <c r="AU276" s="513"/>
      <c r="AV276" s="513"/>
      <c r="AW276" s="513"/>
      <c r="AX276" s="513"/>
      <c r="AY276" s="513"/>
      <c r="AZ276" s="513"/>
      <c r="BA276" s="513"/>
      <c r="BB276" s="513"/>
      <c r="BC276" s="513"/>
      <c r="BD276" s="513"/>
      <c r="BE276" s="513"/>
      <c r="BF276" s="513"/>
      <c r="BG276" s="513"/>
      <c r="BH276" s="513"/>
      <c r="BI276" s="513"/>
      <c r="BJ276" s="513"/>
      <c r="BK276" s="513"/>
      <c r="BL276" s="513"/>
      <c r="BM276" s="513"/>
      <c r="BN276" s="513"/>
      <c r="BO276" s="513"/>
      <c r="BP276" s="513"/>
      <c r="BQ276" s="513"/>
      <c r="BR276" s="513"/>
      <c r="BS276" s="513"/>
      <c r="BT276" s="513"/>
      <c r="BU276" s="513"/>
      <c r="BV276" s="513"/>
      <c r="BW276" s="513"/>
      <c r="BX276" s="513"/>
      <c r="BY276" s="513"/>
      <c r="BZ276" s="513"/>
      <c r="CA276" s="513"/>
      <c r="CB276" s="513"/>
      <c r="CC276" s="1972"/>
      <c r="CD276" s="1499"/>
      <c r="CE276" s="1500"/>
      <c r="CF276" s="1501"/>
      <c r="CG276" s="1500"/>
      <c r="CH276" s="1500"/>
      <c r="CI276" s="1500"/>
      <c r="CJ276" s="1976"/>
      <c r="CK276" s="1519"/>
      <c r="CL276" s="1509"/>
    </row>
    <row r="277" spans="1:90" s="514" customFormat="1">
      <c r="A277" s="511"/>
      <c r="B277" s="512"/>
      <c r="C277" s="1493"/>
      <c r="D277" s="1493"/>
      <c r="E277" s="1493"/>
      <c r="F277" s="1493"/>
      <c r="G277" s="1493"/>
      <c r="H277" s="1530"/>
      <c r="I277" s="1972"/>
      <c r="J277" s="1542"/>
      <c r="K277" s="513"/>
      <c r="L277" s="513"/>
      <c r="M277" s="513"/>
      <c r="N277" s="513"/>
      <c r="O277" s="513"/>
      <c r="P277" s="513"/>
      <c r="Q277" s="513"/>
      <c r="R277" s="513"/>
      <c r="S277" s="513"/>
      <c r="T277" s="513"/>
      <c r="U277" s="513"/>
      <c r="V277" s="513"/>
      <c r="W277" s="513"/>
      <c r="X277" s="513"/>
      <c r="Y277" s="513"/>
      <c r="Z277" s="513"/>
      <c r="AA277" s="513"/>
      <c r="AB277" s="513"/>
      <c r="AC277" s="513"/>
      <c r="AD277" s="513"/>
      <c r="AE277" s="513"/>
      <c r="AF277" s="513"/>
      <c r="AG277" s="513"/>
      <c r="AH277" s="513"/>
      <c r="AI277" s="513"/>
      <c r="AJ277" s="513"/>
      <c r="AK277" s="513"/>
      <c r="AL277" s="513"/>
      <c r="AM277" s="513"/>
      <c r="AN277" s="513"/>
      <c r="AO277" s="513"/>
      <c r="AP277" s="513"/>
      <c r="AQ277" s="513"/>
      <c r="AR277" s="513"/>
      <c r="AS277" s="513"/>
      <c r="AT277" s="513"/>
      <c r="AU277" s="513"/>
      <c r="AV277" s="513"/>
      <c r="AW277" s="513"/>
      <c r="AX277" s="513"/>
      <c r="AY277" s="513"/>
      <c r="AZ277" s="513"/>
      <c r="BA277" s="513"/>
      <c r="BB277" s="513"/>
      <c r="BC277" s="513"/>
      <c r="BD277" s="513"/>
      <c r="BE277" s="513"/>
      <c r="BF277" s="513"/>
      <c r="BG277" s="513"/>
      <c r="BH277" s="513"/>
      <c r="BI277" s="513"/>
      <c r="BJ277" s="513"/>
      <c r="BK277" s="513"/>
      <c r="BL277" s="513"/>
      <c r="BM277" s="513"/>
      <c r="BN277" s="513"/>
      <c r="BO277" s="513"/>
      <c r="BP277" s="513"/>
      <c r="BQ277" s="513"/>
      <c r="BR277" s="513"/>
      <c r="BS277" s="513"/>
      <c r="BT277" s="513"/>
      <c r="BU277" s="513"/>
      <c r="BV277" s="513"/>
      <c r="BW277" s="513"/>
      <c r="BX277" s="513"/>
      <c r="BY277" s="513"/>
      <c r="BZ277" s="513"/>
      <c r="CA277" s="513"/>
      <c r="CB277" s="513"/>
      <c r="CC277" s="1972"/>
      <c r="CD277" s="1499"/>
      <c r="CE277" s="1500"/>
      <c r="CF277" s="1501"/>
      <c r="CG277" s="1500"/>
      <c r="CH277" s="1500"/>
      <c r="CI277" s="1500"/>
      <c r="CJ277" s="1976"/>
      <c r="CK277" s="1519"/>
      <c r="CL277" s="1509"/>
    </row>
    <row r="278" spans="1:90" s="514" customFormat="1">
      <c r="A278" s="511"/>
      <c r="B278" s="512"/>
      <c r="C278" s="1493"/>
      <c r="D278" s="1493"/>
      <c r="E278" s="1493"/>
      <c r="F278" s="1493"/>
      <c r="G278" s="1493"/>
      <c r="H278" s="1530"/>
      <c r="I278" s="1972"/>
      <c r="J278" s="1542"/>
      <c r="K278" s="513"/>
      <c r="L278" s="513"/>
      <c r="M278" s="513"/>
      <c r="N278" s="513"/>
      <c r="O278" s="513"/>
      <c r="P278" s="513"/>
      <c r="Q278" s="513"/>
      <c r="R278" s="513"/>
      <c r="S278" s="513"/>
      <c r="T278" s="513"/>
      <c r="U278" s="513"/>
      <c r="V278" s="513"/>
      <c r="W278" s="513"/>
      <c r="X278" s="513"/>
      <c r="Y278" s="513"/>
      <c r="Z278" s="513"/>
      <c r="AA278" s="513"/>
      <c r="AB278" s="513"/>
      <c r="AC278" s="513"/>
      <c r="AD278" s="513"/>
      <c r="AE278" s="513"/>
      <c r="AF278" s="513"/>
      <c r="AG278" s="513"/>
      <c r="AH278" s="513"/>
      <c r="AI278" s="513"/>
      <c r="AJ278" s="513"/>
      <c r="AK278" s="513"/>
      <c r="AL278" s="513"/>
      <c r="AM278" s="513"/>
      <c r="AN278" s="513"/>
      <c r="AO278" s="513"/>
      <c r="AP278" s="513"/>
      <c r="AQ278" s="513"/>
      <c r="AR278" s="513"/>
      <c r="AS278" s="513"/>
      <c r="AT278" s="513"/>
      <c r="AU278" s="513"/>
      <c r="AV278" s="513"/>
      <c r="AW278" s="513"/>
      <c r="AX278" s="513"/>
      <c r="AY278" s="513"/>
      <c r="AZ278" s="513"/>
      <c r="BA278" s="513"/>
      <c r="BB278" s="513"/>
      <c r="BC278" s="513"/>
      <c r="BD278" s="513"/>
      <c r="BE278" s="513"/>
      <c r="BF278" s="513"/>
      <c r="BG278" s="513"/>
      <c r="BH278" s="513"/>
      <c r="BI278" s="513"/>
      <c r="BJ278" s="513"/>
      <c r="BK278" s="513"/>
      <c r="BL278" s="513"/>
      <c r="BM278" s="513"/>
      <c r="BN278" s="513"/>
      <c r="BO278" s="513"/>
      <c r="BP278" s="513"/>
      <c r="BQ278" s="513"/>
      <c r="BR278" s="513"/>
      <c r="BS278" s="513"/>
      <c r="BT278" s="513"/>
      <c r="BU278" s="513"/>
      <c r="BV278" s="513"/>
      <c r="BW278" s="513"/>
      <c r="BX278" s="513"/>
      <c r="BY278" s="513"/>
      <c r="BZ278" s="513"/>
      <c r="CA278" s="513"/>
      <c r="CB278" s="513"/>
      <c r="CC278" s="1972"/>
      <c r="CD278" s="1499"/>
      <c r="CE278" s="1500"/>
      <c r="CF278" s="1501"/>
      <c r="CG278" s="1500"/>
      <c r="CH278" s="1500"/>
      <c r="CI278" s="1500"/>
      <c r="CJ278" s="1976"/>
      <c r="CK278" s="1519"/>
      <c r="CL278" s="1509"/>
    </row>
    <row r="279" spans="1:90" s="514" customFormat="1">
      <c r="A279" s="511"/>
      <c r="B279" s="512"/>
      <c r="C279" s="1493"/>
      <c r="D279" s="1493"/>
      <c r="E279" s="1493"/>
      <c r="F279" s="1493"/>
      <c r="G279" s="1493"/>
      <c r="H279" s="1530"/>
      <c r="I279" s="1972"/>
      <c r="J279" s="1542"/>
      <c r="K279" s="513"/>
      <c r="L279" s="513"/>
      <c r="M279" s="513"/>
      <c r="N279" s="513"/>
      <c r="O279" s="513"/>
      <c r="P279" s="513"/>
      <c r="Q279" s="513"/>
      <c r="R279" s="513"/>
      <c r="S279" s="513"/>
      <c r="T279" s="513"/>
      <c r="U279" s="513"/>
      <c r="V279" s="513"/>
      <c r="W279" s="513"/>
      <c r="X279" s="513"/>
      <c r="Y279" s="513"/>
      <c r="Z279" s="513"/>
      <c r="AA279" s="513"/>
      <c r="AB279" s="513"/>
      <c r="AC279" s="513"/>
      <c r="AD279" s="513"/>
      <c r="AE279" s="513"/>
      <c r="AF279" s="513"/>
      <c r="AG279" s="513"/>
      <c r="AH279" s="513"/>
      <c r="AI279" s="513"/>
      <c r="AJ279" s="513"/>
      <c r="AK279" s="513"/>
      <c r="AL279" s="513"/>
      <c r="AM279" s="513"/>
      <c r="AN279" s="513"/>
      <c r="AO279" s="513"/>
      <c r="AP279" s="513"/>
      <c r="AQ279" s="513"/>
      <c r="AR279" s="513"/>
      <c r="AS279" s="513"/>
      <c r="AT279" s="513"/>
      <c r="AU279" s="513"/>
      <c r="AV279" s="513"/>
      <c r="AW279" s="513"/>
      <c r="AX279" s="513"/>
      <c r="AY279" s="513"/>
      <c r="AZ279" s="513"/>
      <c r="BA279" s="513"/>
      <c r="BB279" s="513"/>
      <c r="BC279" s="513"/>
      <c r="BD279" s="513"/>
      <c r="BE279" s="513"/>
      <c r="BF279" s="513"/>
      <c r="BG279" s="513"/>
      <c r="BH279" s="513"/>
      <c r="BI279" s="513"/>
      <c r="BJ279" s="513"/>
      <c r="BK279" s="513"/>
      <c r="BL279" s="513"/>
      <c r="BM279" s="513"/>
      <c r="BN279" s="513"/>
      <c r="BO279" s="513"/>
      <c r="BP279" s="513"/>
      <c r="BQ279" s="513"/>
      <c r="BR279" s="513"/>
      <c r="BS279" s="513"/>
      <c r="BT279" s="513"/>
      <c r="BU279" s="513"/>
      <c r="BV279" s="513"/>
      <c r="BW279" s="513"/>
      <c r="BX279" s="513"/>
      <c r="BY279" s="513"/>
      <c r="BZ279" s="513"/>
      <c r="CA279" s="513"/>
      <c r="CB279" s="513"/>
      <c r="CC279" s="1972"/>
      <c r="CD279" s="1499"/>
      <c r="CE279" s="1500"/>
      <c r="CF279" s="1501"/>
      <c r="CG279" s="1500"/>
      <c r="CH279" s="1500"/>
      <c r="CI279" s="1500"/>
      <c r="CJ279" s="1976"/>
      <c r="CK279" s="1519"/>
      <c r="CL279" s="1509"/>
    </row>
    <row r="280" spans="1:90" s="514" customFormat="1">
      <c r="A280" s="511"/>
      <c r="B280" s="512"/>
      <c r="C280" s="1493"/>
      <c r="D280" s="1493"/>
      <c r="E280" s="1493"/>
      <c r="F280" s="1493"/>
      <c r="G280" s="1493"/>
      <c r="H280" s="1530"/>
      <c r="I280" s="1972"/>
      <c r="J280" s="1542"/>
      <c r="K280" s="513"/>
      <c r="L280" s="513"/>
      <c r="M280" s="513"/>
      <c r="N280" s="513"/>
      <c r="O280" s="513"/>
      <c r="P280" s="513"/>
      <c r="Q280" s="513"/>
      <c r="R280" s="513"/>
      <c r="S280" s="513"/>
      <c r="T280" s="513"/>
      <c r="U280" s="513"/>
      <c r="V280" s="513"/>
      <c r="W280" s="513"/>
      <c r="X280" s="513"/>
      <c r="Y280" s="513"/>
      <c r="Z280" s="513"/>
      <c r="AA280" s="513"/>
      <c r="AB280" s="513"/>
      <c r="AC280" s="513"/>
      <c r="AD280" s="513"/>
      <c r="AE280" s="513"/>
      <c r="AF280" s="513"/>
      <c r="AG280" s="513"/>
      <c r="AH280" s="513"/>
      <c r="AI280" s="513"/>
      <c r="AJ280" s="513"/>
      <c r="AK280" s="513"/>
      <c r="AL280" s="513"/>
      <c r="AM280" s="513"/>
      <c r="AN280" s="513"/>
      <c r="AO280" s="513"/>
      <c r="AP280" s="513"/>
      <c r="AQ280" s="513"/>
      <c r="AR280" s="513"/>
      <c r="AS280" s="513"/>
      <c r="AT280" s="513"/>
      <c r="AU280" s="513"/>
      <c r="AV280" s="513"/>
      <c r="AW280" s="513"/>
      <c r="AX280" s="513"/>
      <c r="AY280" s="513"/>
      <c r="AZ280" s="513"/>
      <c r="BA280" s="513"/>
      <c r="BB280" s="513"/>
      <c r="BC280" s="513"/>
      <c r="BD280" s="513"/>
      <c r="BE280" s="513"/>
      <c r="BF280" s="513"/>
      <c r="BG280" s="513"/>
      <c r="BH280" s="513"/>
      <c r="BI280" s="513"/>
      <c r="BJ280" s="513"/>
      <c r="BK280" s="513"/>
      <c r="BL280" s="513"/>
      <c r="BM280" s="513"/>
      <c r="BN280" s="513"/>
      <c r="BO280" s="513"/>
      <c r="BP280" s="513"/>
      <c r="BQ280" s="513"/>
      <c r="BR280" s="513"/>
      <c r="BS280" s="513"/>
      <c r="BT280" s="513"/>
      <c r="BU280" s="513"/>
      <c r="BV280" s="513"/>
      <c r="BW280" s="513"/>
      <c r="BX280" s="513"/>
      <c r="BY280" s="513"/>
      <c r="BZ280" s="513"/>
      <c r="CA280" s="513"/>
      <c r="CB280" s="513"/>
      <c r="CC280" s="1972"/>
      <c r="CD280" s="1499"/>
      <c r="CE280" s="1500"/>
      <c r="CF280" s="1501"/>
      <c r="CG280" s="1500"/>
      <c r="CH280" s="1500"/>
      <c r="CI280" s="1500"/>
      <c r="CJ280" s="1976"/>
      <c r="CK280" s="1519"/>
      <c r="CL280" s="1509"/>
    </row>
    <row r="281" spans="1:90" s="514" customFormat="1">
      <c r="A281" s="511"/>
      <c r="B281" s="512"/>
      <c r="C281" s="1493"/>
      <c r="D281" s="1493"/>
      <c r="E281" s="1493"/>
      <c r="F281" s="1493"/>
      <c r="G281" s="1493"/>
      <c r="H281" s="1530"/>
      <c r="I281" s="1972"/>
      <c r="J281" s="1542"/>
      <c r="K281" s="513"/>
      <c r="L281" s="513"/>
      <c r="M281" s="513"/>
      <c r="N281" s="513"/>
      <c r="O281" s="513"/>
      <c r="P281" s="513"/>
      <c r="Q281" s="513"/>
      <c r="R281" s="513"/>
      <c r="S281" s="513"/>
      <c r="T281" s="513"/>
      <c r="U281" s="513"/>
      <c r="V281" s="513"/>
      <c r="W281" s="513"/>
      <c r="X281" s="513"/>
      <c r="Y281" s="513"/>
      <c r="Z281" s="513"/>
      <c r="AA281" s="513"/>
      <c r="AB281" s="513"/>
      <c r="AC281" s="513"/>
      <c r="AD281" s="513"/>
      <c r="AE281" s="513"/>
      <c r="AF281" s="513"/>
      <c r="AG281" s="513"/>
      <c r="AH281" s="513"/>
      <c r="AI281" s="513"/>
      <c r="AJ281" s="513"/>
      <c r="AK281" s="513"/>
      <c r="AL281" s="513"/>
      <c r="AM281" s="513"/>
      <c r="AN281" s="513"/>
      <c r="AO281" s="513"/>
      <c r="AP281" s="513"/>
      <c r="AQ281" s="513"/>
      <c r="AR281" s="513"/>
      <c r="AS281" s="513"/>
      <c r="AT281" s="513"/>
      <c r="AU281" s="513"/>
      <c r="AV281" s="513"/>
      <c r="AW281" s="513"/>
      <c r="AX281" s="513"/>
      <c r="AY281" s="513"/>
      <c r="AZ281" s="513"/>
      <c r="BA281" s="513"/>
      <c r="BB281" s="513"/>
      <c r="BC281" s="513"/>
      <c r="BD281" s="513"/>
      <c r="BE281" s="513"/>
      <c r="BF281" s="513"/>
      <c r="BG281" s="513"/>
      <c r="BH281" s="513"/>
      <c r="BI281" s="513"/>
      <c r="BJ281" s="513"/>
      <c r="BK281" s="513"/>
      <c r="BL281" s="513"/>
      <c r="BM281" s="513"/>
      <c r="BN281" s="513"/>
      <c r="BO281" s="513"/>
      <c r="BP281" s="513"/>
      <c r="BQ281" s="513"/>
      <c r="BR281" s="513"/>
      <c r="BS281" s="513"/>
      <c r="BT281" s="513"/>
      <c r="BU281" s="513"/>
      <c r="BV281" s="513"/>
      <c r="BW281" s="513"/>
      <c r="BX281" s="513"/>
      <c r="BY281" s="513"/>
      <c r="BZ281" s="513"/>
      <c r="CA281" s="513"/>
      <c r="CB281" s="513"/>
      <c r="CC281" s="1972"/>
      <c r="CD281" s="1499"/>
      <c r="CE281" s="1500"/>
      <c r="CF281" s="1501"/>
      <c r="CG281" s="1500"/>
      <c r="CH281" s="1500"/>
      <c r="CI281" s="1500"/>
      <c r="CJ281" s="1976"/>
      <c r="CK281" s="1519"/>
      <c r="CL281" s="1509"/>
    </row>
    <row r="282" spans="1:90" s="514" customFormat="1">
      <c r="A282" s="511"/>
      <c r="B282" s="512"/>
      <c r="C282" s="1493"/>
      <c r="D282" s="1493"/>
      <c r="E282" s="1493"/>
      <c r="F282" s="1493"/>
      <c r="G282" s="1493"/>
      <c r="H282" s="1530"/>
      <c r="I282" s="1972"/>
      <c r="J282" s="1542"/>
      <c r="K282" s="513"/>
      <c r="L282" s="513"/>
      <c r="M282" s="513"/>
      <c r="N282" s="513"/>
      <c r="O282" s="513"/>
      <c r="P282" s="513"/>
      <c r="Q282" s="513"/>
      <c r="R282" s="513"/>
      <c r="S282" s="513"/>
      <c r="T282" s="513"/>
      <c r="U282" s="513"/>
      <c r="V282" s="513"/>
      <c r="W282" s="513"/>
      <c r="X282" s="513"/>
      <c r="Y282" s="513"/>
      <c r="Z282" s="513"/>
      <c r="AA282" s="513"/>
      <c r="AB282" s="513"/>
      <c r="AC282" s="513"/>
      <c r="AD282" s="513"/>
      <c r="AE282" s="513"/>
      <c r="AF282" s="513"/>
      <c r="AG282" s="513"/>
      <c r="AH282" s="513"/>
      <c r="AI282" s="513"/>
      <c r="AJ282" s="513"/>
      <c r="AK282" s="513"/>
      <c r="AL282" s="513"/>
      <c r="AM282" s="513"/>
      <c r="AN282" s="513"/>
      <c r="AO282" s="513"/>
      <c r="AP282" s="513"/>
      <c r="AQ282" s="513"/>
      <c r="AR282" s="513"/>
      <c r="AS282" s="513"/>
      <c r="AT282" s="513"/>
      <c r="AU282" s="513"/>
      <c r="AV282" s="513"/>
      <c r="AW282" s="513"/>
      <c r="AX282" s="513"/>
      <c r="AY282" s="513"/>
      <c r="AZ282" s="513"/>
      <c r="BA282" s="513"/>
      <c r="BB282" s="513"/>
      <c r="BC282" s="513"/>
      <c r="BD282" s="513"/>
      <c r="BE282" s="513"/>
      <c r="BF282" s="513"/>
      <c r="BG282" s="513"/>
      <c r="BH282" s="513"/>
      <c r="BI282" s="513"/>
      <c r="BJ282" s="513"/>
      <c r="BK282" s="513"/>
      <c r="BL282" s="513"/>
      <c r="BM282" s="513"/>
      <c r="BN282" s="513"/>
      <c r="BO282" s="513"/>
      <c r="BP282" s="513"/>
      <c r="BQ282" s="513"/>
      <c r="BR282" s="513"/>
      <c r="BS282" s="513"/>
      <c r="BT282" s="513"/>
      <c r="BU282" s="513"/>
      <c r="BV282" s="513"/>
      <c r="BW282" s="513"/>
      <c r="BX282" s="513"/>
      <c r="BY282" s="513"/>
      <c r="BZ282" s="513"/>
      <c r="CA282" s="513"/>
      <c r="CB282" s="513"/>
      <c r="CC282" s="1972"/>
      <c r="CD282" s="1499"/>
      <c r="CE282" s="1500"/>
      <c r="CF282" s="1501"/>
      <c r="CG282" s="1500"/>
      <c r="CH282" s="1500"/>
      <c r="CI282" s="1500"/>
      <c r="CJ282" s="1976"/>
      <c r="CK282" s="1519"/>
      <c r="CL282" s="1509"/>
    </row>
    <row r="283" spans="1:90" s="514" customFormat="1">
      <c r="A283" s="511"/>
      <c r="B283" s="512"/>
      <c r="C283" s="1493"/>
      <c r="D283" s="1493"/>
      <c r="E283" s="1493"/>
      <c r="F283" s="1493"/>
      <c r="G283" s="1493"/>
      <c r="H283" s="1530"/>
      <c r="I283" s="1972"/>
      <c r="J283" s="1542"/>
      <c r="K283" s="513"/>
      <c r="L283" s="513"/>
      <c r="M283" s="513"/>
      <c r="N283" s="513"/>
      <c r="O283" s="513"/>
      <c r="P283" s="513"/>
      <c r="Q283" s="513"/>
      <c r="R283" s="513"/>
      <c r="S283" s="513"/>
      <c r="T283" s="513"/>
      <c r="U283" s="513"/>
      <c r="V283" s="513"/>
      <c r="W283" s="513"/>
      <c r="X283" s="513"/>
      <c r="Y283" s="513"/>
      <c r="Z283" s="513"/>
      <c r="AA283" s="513"/>
      <c r="AB283" s="513"/>
      <c r="AC283" s="513"/>
      <c r="AD283" s="513"/>
      <c r="AE283" s="513"/>
      <c r="AF283" s="513"/>
      <c r="AG283" s="513"/>
      <c r="AH283" s="513"/>
      <c r="AI283" s="513"/>
      <c r="AJ283" s="513"/>
      <c r="AK283" s="513"/>
      <c r="AL283" s="513"/>
      <c r="AM283" s="513"/>
      <c r="AN283" s="513"/>
      <c r="AO283" s="513"/>
      <c r="AP283" s="513"/>
      <c r="AQ283" s="513"/>
      <c r="AR283" s="513"/>
      <c r="AS283" s="513"/>
      <c r="AT283" s="513"/>
      <c r="AU283" s="513"/>
      <c r="AV283" s="513"/>
      <c r="AW283" s="513"/>
      <c r="AX283" s="513"/>
      <c r="AY283" s="513"/>
      <c r="AZ283" s="513"/>
      <c r="BA283" s="513"/>
      <c r="BB283" s="513"/>
      <c r="BC283" s="513"/>
      <c r="BD283" s="513"/>
      <c r="BE283" s="513"/>
      <c r="BF283" s="513"/>
      <c r="BG283" s="513"/>
      <c r="BH283" s="513"/>
      <c r="BI283" s="513"/>
      <c r="BJ283" s="513"/>
      <c r="BK283" s="513"/>
      <c r="BL283" s="513"/>
      <c r="BM283" s="513"/>
      <c r="BN283" s="513"/>
      <c r="BO283" s="513"/>
      <c r="BP283" s="513"/>
      <c r="BQ283" s="513"/>
      <c r="BR283" s="513"/>
      <c r="BS283" s="513"/>
      <c r="BT283" s="513"/>
      <c r="BU283" s="513"/>
      <c r="BV283" s="513"/>
      <c r="BW283" s="513"/>
      <c r="BX283" s="513"/>
      <c r="BY283" s="513"/>
      <c r="BZ283" s="513"/>
      <c r="CA283" s="513"/>
      <c r="CB283" s="513"/>
      <c r="CC283" s="1972"/>
      <c r="CD283" s="1499"/>
      <c r="CE283" s="1500"/>
      <c r="CF283" s="1501"/>
      <c r="CG283" s="1500"/>
      <c r="CH283" s="1500"/>
      <c r="CI283" s="1500"/>
      <c r="CJ283" s="1976"/>
      <c r="CK283" s="1519"/>
      <c r="CL283" s="1509"/>
    </row>
    <row r="284" spans="1:90" s="514" customFormat="1">
      <c r="A284" s="511"/>
      <c r="B284" s="512"/>
      <c r="C284" s="1493"/>
      <c r="D284" s="1493"/>
      <c r="E284" s="1493"/>
      <c r="F284" s="1493"/>
      <c r="G284" s="1493"/>
      <c r="H284" s="1530"/>
      <c r="I284" s="1972"/>
      <c r="J284" s="1542"/>
      <c r="K284" s="513"/>
      <c r="L284" s="513"/>
      <c r="M284" s="513"/>
      <c r="N284" s="513"/>
      <c r="O284" s="513"/>
      <c r="P284" s="513"/>
      <c r="Q284" s="513"/>
      <c r="R284" s="513"/>
      <c r="S284" s="513"/>
      <c r="T284" s="513"/>
      <c r="U284" s="513"/>
      <c r="V284" s="513"/>
      <c r="W284" s="513"/>
      <c r="X284" s="513"/>
      <c r="Y284" s="513"/>
      <c r="Z284" s="513"/>
      <c r="AA284" s="513"/>
      <c r="AB284" s="513"/>
      <c r="AC284" s="513"/>
      <c r="AD284" s="513"/>
      <c r="AE284" s="513"/>
      <c r="AF284" s="513"/>
      <c r="AG284" s="513"/>
      <c r="AH284" s="513"/>
      <c r="AI284" s="513"/>
      <c r="AJ284" s="513"/>
      <c r="AK284" s="513"/>
      <c r="AL284" s="513"/>
      <c r="AM284" s="513"/>
      <c r="AN284" s="513"/>
      <c r="AO284" s="513"/>
      <c r="AP284" s="513"/>
      <c r="AQ284" s="513"/>
      <c r="AR284" s="513"/>
      <c r="AS284" s="513"/>
      <c r="AT284" s="513"/>
      <c r="AU284" s="513"/>
      <c r="AV284" s="513"/>
      <c r="AW284" s="513"/>
      <c r="AX284" s="513"/>
      <c r="AY284" s="513"/>
      <c r="AZ284" s="513"/>
      <c r="BA284" s="513"/>
      <c r="BB284" s="513"/>
      <c r="BC284" s="513"/>
      <c r="BD284" s="513"/>
      <c r="BE284" s="513"/>
      <c r="BF284" s="513"/>
      <c r="BG284" s="513"/>
      <c r="BH284" s="513"/>
      <c r="BI284" s="513"/>
      <c r="BJ284" s="513"/>
      <c r="BK284" s="513"/>
      <c r="BL284" s="513"/>
      <c r="BM284" s="513"/>
      <c r="BN284" s="513"/>
      <c r="BO284" s="513"/>
      <c r="BP284" s="513"/>
      <c r="BQ284" s="513"/>
      <c r="BR284" s="513"/>
      <c r="BS284" s="513"/>
      <c r="BT284" s="513"/>
      <c r="BU284" s="513"/>
      <c r="BV284" s="513"/>
      <c r="BW284" s="513"/>
      <c r="BX284" s="513"/>
      <c r="BY284" s="513"/>
      <c r="BZ284" s="513"/>
      <c r="CA284" s="513"/>
      <c r="CB284" s="513"/>
      <c r="CC284" s="1972"/>
      <c r="CD284" s="1499"/>
      <c r="CE284" s="1500"/>
      <c r="CF284" s="1501"/>
      <c r="CG284" s="1500"/>
      <c r="CH284" s="1500"/>
      <c r="CI284" s="1500"/>
      <c r="CJ284" s="1976"/>
      <c r="CK284" s="1519"/>
      <c r="CL284" s="1509"/>
    </row>
    <row r="285" spans="1:90" s="514" customFormat="1">
      <c r="A285" s="511"/>
      <c r="B285" s="512"/>
      <c r="C285" s="1493"/>
      <c r="D285" s="1493"/>
      <c r="E285" s="1493"/>
      <c r="F285" s="1493"/>
      <c r="G285" s="1493"/>
      <c r="H285" s="1530"/>
      <c r="I285" s="1972"/>
      <c r="J285" s="1542"/>
      <c r="K285" s="513"/>
      <c r="L285" s="513"/>
      <c r="M285" s="513"/>
      <c r="N285" s="513"/>
      <c r="O285" s="513"/>
      <c r="P285" s="513"/>
      <c r="Q285" s="513"/>
      <c r="R285" s="513"/>
      <c r="S285" s="513"/>
      <c r="T285" s="513"/>
      <c r="U285" s="513"/>
      <c r="V285" s="513"/>
      <c r="W285" s="513"/>
      <c r="X285" s="513"/>
      <c r="Y285" s="513"/>
      <c r="Z285" s="513"/>
      <c r="AA285" s="513"/>
      <c r="AB285" s="513"/>
      <c r="AC285" s="513"/>
      <c r="AD285" s="513"/>
      <c r="AE285" s="513"/>
      <c r="AF285" s="513"/>
      <c r="AG285" s="513"/>
      <c r="AH285" s="513"/>
      <c r="AI285" s="513"/>
      <c r="AJ285" s="513"/>
      <c r="AK285" s="513"/>
      <c r="AL285" s="513"/>
      <c r="AM285" s="513"/>
      <c r="AN285" s="513"/>
      <c r="AO285" s="513"/>
      <c r="AP285" s="513"/>
      <c r="AQ285" s="513"/>
      <c r="AR285" s="513"/>
      <c r="AS285" s="513"/>
      <c r="AT285" s="513"/>
      <c r="AU285" s="513"/>
      <c r="AV285" s="513"/>
      <c r="AW285" s="513"/>
      <c r="AX285" s="513"/>
      <c r="AY285" s="513"/>
      <c r="AZ285" s="513"/>
      <c r="BA285" s="513"/>
      <c r="BB285" s="513"/>
      <c r="BC285" s="513"/>
      <c r="BD285" s="513"/>
      <c r="BE285" s="513"/>
      <c r="BF285" s="513"/>
      <c r="BG285" s="513"/>
      <c r="BH285" s="513"/>
      <c r="BI285" s="513"/>
      <c r="BJ285" s="513"/>
      <c r="BK285" s="513"/>
      <c r="BL285" s="513"/>
      <c r="BM285" s="513"/>
      <c r="BN285" s="513"/>
      <c r="BO285" s="513"/>
      <c r="BP285" s="513"/>
      <c r="BQ285" s="513"/>
      <c r="BR285" s="513"/>
      <c r="BS285" s="513"/>
      <c r="BT285" s="513"/>
      <c r="BU285" s="513"/>
      <c r="BV285" s="513"/>
      <c r="BW285" s="513"/>
      <c r="BX285" s="513"/>
      <c r="BY285" s="513"/>
      <c r="BZ285" s="513"/>
      <c r="CA285" s="513"/>
      <c r="CB285" s="513"/>
      <c r="CC285" s="1972"/>
      <c r="CD285" s="1499"/>
      <c r="CE285" s="1500"/>
      <c r="CF285" s="1501"/>
      <c r="CG285" s="1500"/>
      <c r="CH285" s="1500"/>
      <c r="CI285" s="1500"/>
      <c r="CJ285" s="1976"/>
      <c r="CK285" s="1519"/>
      <c r="CL285" s="1509"/>
    </row>
    <row r="286" spans="1:90" s="514" customFormat="1">
      <c r="A286" s="511"/>
      <c r="B286" s="512"/>
      <c r="C286" s="1493"/>
      <c r="D286" s="1493"/>
      <c r="E286" s="1493"/>
      <c r="F286" s="1493"/>
      <c r="G286" s="1493"/>
      <c r="H286" s="1530"/>
      <c r="I286" s="1972"/>
      <c r="J286" s="1542"/>
      <c r="K286" s="513"/>
      <c r="L286" s="513"/>
      <c r="M286" s="513"/>
      <c r="N286" s="513"/>
      <c r="O286" s="513"/>
      <c r="P286" s="513"/>
      <c r="Q286" s="513"/>
      <c r="R286" s="513"/>
      <c r="S286" s="513"/>
      <c r="T286" s="513"/>
      <c r="U286" s="513"/>
      <c r="V286" s="513"/>
      <c r="W286" s="513"/>
      <c r="X286" s="513"/>
      <c r="Y286" s="513"/>
      <c r="Z286" s="513"/>
      <c r="AA286" s="513"/>
      <c r="AB286" s="513"/>
      <c r="AC286" s="513"/>
      <c r="AD286" s="513"/>
      <c r="AE286" s="513"/>
      <c r="AF286" s="513"/>
      <c r="AG286" s="513"/>
      <c r="AH286" s="513"/>
      <c r="AI286" s="513"/>
      <c r="AJ286" s="513"/>
      <c r="AK286" s="513"/>
      <c r="AL286" s="513"/>
      <c r="AM286" s="513"/>
      <c r="AN286" s="513"/>
      <c r="AO286" s="513"/>
      <c r="AP286" s="513"/>
      <c r="AQ286" s="513"/>
      <c r="AR286" s="513"/>
      <c r="AS286" s="513"/>
      <c r="AT286" s="513"/>
      <c r="AU286" s="513"/>
      <c r="AV286" s="513"/>
      <c r="AW286" s="513"/>
      <c r="AX286" s="513"/>
      <c r="AY286" s="513"/>
      <c r="AZ286" s="513"/>
      <c r="BA286" s="513"/>
      <c r="BB286" s="513"/>
      <c r="BC286" s="513"/>
      <c r="BD286" s="513"/>
      <c r="BE286" s="513"/>
      <c r="BF286" s="513"/>
      <c r="BG286" s="513"/>
      <c r="BH286" s="513"/>
      <c r="BI286" s="513"/>
      <c r="BJ286" s="513"/>
      <c r="BK286" s="513"/>
      <c r="BL286" s="513"/>
      <c r="BM286" s="513"/>
      <c r="BN286" s="513"/>
      <c r="BO286" s="513"/>
      <c r="BP286" s="513"/>
      <c r="BQ286" s="513"/>
      <c r="BR286" s="513"/>
      <c r="BS286" s="513"/>
      <c r="BT286" s="513"/>
      <c r="BU286" s="513"/>
      <c r="BV286" s="513"/>
      <c r="BW286" s="513"/>
      <c r="BX286" s="513"/>
      <c r="BY286" s="513"/>
      <c r="BZ286" s="513"/>
      <c r="CA286" s="513"/>
      <c r="CB286" s="513"/>
      <c r="CC286" s="1972"/>
      <c r="CD286" s="1499"/>
      <c r="CE286" s="1500"/>
      <c r="CF286" s="1501"/>
      <c r="CG286" s="1500"/>
      <c r="CH286" s="1500"/>
      <c r="CI286" s="1500"/>
      <c r="CJ286" s="1976"/>
      <c r="CK286" s="1519"/>
      <c r="CL286" s="1509"/>
    </row>
    <row r="287" spans="1:90" s="514" customFormat="1">
      <c r="A287" s="511"/>
      <c r="B287" s="512"/>
      <c r="C287" s="1493"/>
      <c r="D287" s="1493"/>
      <c r="E287" s="1493"/>
      <c r="F287" s="1493"/>
      <c r="G287" s="1493"/>
      <c r="H287" s="1530"/>
      <c r="I287" s="1972"/>
      <c r="J287" s="1542"/>
      <c r="K287" s="513"/>
      <c r="L287" s="513"/>
      <c r="M287" s="513"/>
      <c r="N287" s="513"/>
      <c r="O287" s="513"/>
      <c r="P287" s="513"/>
      <c r="Q287" s="513"/>
      <c r="R287" s="513"/>
      <c r="S287" s="513"/>
      <c r="T287" s="513"/>
      <c r="U287" s="513"/>
      <c r="V287" s="513"/>
      <c r="W287" s="513"/>
      <c r="X287" s="513"/>
      <c r="Y287" s="513"/>
      <c r="Z287" s="513"/>
      <c r="AA287" s="513"/>
      <c r="AB287" s="513"/>
      <c r="AC287" s="513"/>
      <c r="AD287" s="513"/>
      <c r="AE287" s="513"/>
      <c r="AF287" s="513"/>
      <c r="AG287" s="513"/>
      <c r="AH287" s="513"/>
      <c r="AI287" s="513"/>
      <c r="AJ287" s="513"/>
      <c r="AK287" s="513"/>
      <c r="AL287" s="513"/>
      <c r="AM287" s="513"/>
      <c r="AN287" s="513"/>
      <c r="AO287" s="513"/>
      <c r="AP287" s="513"/>
      <c r="AQ287" s="513"/>
      <c r="AR287" s="513"/>
      <c r="AS287" s="513"/>
      <c r="AT287" s="513"/>
      <c r="AU287" s="513"/>
      <c r="AV287" s="513"/>
      <c r="AW287" s="513"/>
      <c r="AX287" s="513"/>
      <c r="AY287" s="513"/>
      <c r="AZ287" s="513"/>
      <c r="BA287" s="513"/>
      <c r="BB287" s="513"/>
      <c r="BC287" s="513"/>
      <c r="BD287" s="513"/>
      <c r="BE287" s="513"/>
      <c r="BF287" s="513"/>
      <c r="BG287" s="513"/>
      <c r="BH287" s="513"/>
      <c r="BI287" s="513"/>
      <c r="BJ287" s="513"/>
      <c r="BK287" s="513"/>
      <c r="BL287" s="513"/>
      <c r="BM287" s="513"/>
      <c r="BN287" s="513"/>
      <c r="BO287" s="513"/>
      <c r="BP287" s="513"/>
      <c r="BQ287" s="513"/>
      <c r="BR287" s="513"/>
      <c r="BS287" s="513"/>
      <c r="BT287" s="513"/>
      <c r="BU287" s="513"/>
      <c r="BV287" s="513"/>
      <c r="BW287" s="513"/>
      <c r="BX287" s="513"/>
      <c r="BY287" s="513"/>
      <c r="BZ287" s="513"/>
      <c r="CA287" s="513"/>
      <c r="CB287" s="513"/>
      <c r="CC287" s="1972"/>
      <c r="CD287" s="1499"/>
      <c r="CE287" s="1500"/>
      <c r="CF287" s="1501"/>
      <c r="CG287" s="1500"/>
      <c r="CH287" s="1500"/>
      <c r="CI287" s="1500"/>
      <c r="CJ287" s="1976"/>
      <c r="CK287" s="1519"/>
      <c r="CL287" s="1509"/>
    </row>
    <row r="288" spans="1:90" s="514" customFormat="1">
      <c r="A288" s="511"/>
      <c r="B288" s="512"/>
      <c r="C288" s="1493"/>
      <c r="D288" s="1493"/>
      <c r="E288" s="1493"/>
      <c r="F288" s="1493"/>
      <c r="G288" s="1493"/>
      <c r="H288" s="1530"/>
      <c r="I288" s="1972"/>
      <c r="J288" s="1542"/>
      <c r="K288" s="513"/>
      <c r="L288" s="513"/>
      <c r="M288" s="513"/>
      <c r="N288" s="513"/>
      <c r="O288" s="513"/>
      <c r="P288" s="513"/>
      <c r="Q288" s="513"/>
      <c r="R288" s="513"/>
      <c r="S288" s="513"/>
      <c r="T288" s="513"/>
      <c r="U288" s="513"/>
      <c r="V288" s="513"/>
      <c r="W288" s="513"/>
      <c r="X288" s="513"/>
      <c r="Y288" s="513"/>
      <c r="Z288" s="513"/>
      <c r="AA288" s="513"/>
      <c r="AB288" s="513"/>
      <c r="AC288" s="513"/>
      <c r="AD288" s="513"/>
      <c r="AE288" s="513"/>
      <c r="AF288" s="513"/>
      <c r="AG288" s="513"/>
      <c r="AH288" s="513"/>
      <c r="AI288" s="513"/>
      <c r="AJ288" s="513"/>
      <c r="AK288" s="513"/>
      <c r="AL288" s="513"/>
      <c r="AM288" s="513"/>
      <c r="AN288" s="513"/>
      <c r="AO288" s="513"/>
      <c r="AP288" s="513"/>
      <c r="AQ288" s="513"/>
      <c r="AR288" s="513"/>
      <c r="AS288" s="513"/>
      <c r="AT288" s="513"/>
      <c r="AU288" s="513"/>
      <c r="AV288" s="513"/>
      <c r="AW288" s="513"/>
      <c r="AX288" s="513"/>
      <c r="AY288" s="513"/>
      <c r="AZ288" s="513"/>
      <c r="BA288" s="513"/>
      <c r="BB288" s="513"/>
      <c r="BC288" s="513"/>
      <c r="BD288" s="513"/>
      <c r="BE288" s="513"/>
      <c r="BF288" s="513"/>
      <c r="BG288" s="513"/>
      <c r="BH288" s="513"/>
      <c r="BI288" s="513"/>
      <c r="BJ288" s="513"/>
      <c r="BK288" s="513"/>
      <c r="BL288" s="513"/>
      <c r="BM288" s="513"/>
      <c r="BN288" s="513"/>
      <c r="BO288" s="513"/>
      <c r="BP288" s="513"/>
      <c r="BQ288" s="513"/>
      <c r="BR288" s="513"/>
      <c r="BS288" s="513"/>
      <c r="BT288" s="513"/>
      <c r="BU288" s="513"/>
      <c r="BV288" s="513"/>
      <c r="BW288" s="513"/>
      <c r="BX288" s="513"/>
      <c r="BY288" s="513"/>
      <c r="BZ288" s="513"/>
      <c r="CA288" s="513"/>
      <c r="CB288" s="513"/>
      <c r="CC288" s="1972"/>
      <c r="CD288" s="1499"/>
      <c r="CE288" s="1500"/>
      <c r="CF288" s="1501"/>
      <c r="CG288" s="1500"/>
      <c r="CH288" s="1500"/>
      <c r="CI288" s="1500"/>
      <c r="CJ288" s="1976"/>
      <c r="CK288" s="1519"/>
      <c r="CL288" s="1509"/>
    </row>
    <row r="289" spans="1:90" s="514" customFormat="1">
      <c r="A289" s="511"/>
      <c r="B289" s="512"/>
      <c r="C289" s="1493"/>
      <c r="D289" s="1493"/>
      <c r="E289" s="1493"/>
      <c r="F289" s="1493"/>
      <c r="G289" s="1493"/>
      <c r="H289" s="1530"/>
      <c r="I289" s="1972"/>
      <c r="J289" s="1542"/>
      <c r="K289" s="513"/>
      <c r="L289" s="513"/>
      <c r="M289" s="513"/>
      <c r="N289" s="513"/>
      <c r="O289" s="513"/>
      <c r="P289" s="513"/>
      <c r="Q289" s="513"/>
      <c r="R289" s="513"/>
      <c r="S289" s="513"/>
      <c r="T289" s="513"/>
      <c r="U289" s="513"/>
      <c r="V289" s="513"/>
      <c r="W289" s="513"/>
      <c r="X289" s="513"/>
      <c r="Y289" s="513"/>
      <c r="Z289" s="513"/>
      <c r="AA289" s="513"/>
      <c r="AB289" s="513"/>
      <c r="AC289" s="513"/>
      <c r="AD289" s="513"/>
      <c r="AE289" s="513"/>
      <c r="AF289" s="513"/>
      <c r="AG289" s="513"/>
      <c r="AH289" s="513"/>
      <c r="AI289" s="513"/>
      <c r="AJ289" s="513"/>
      <c r="AK289" s="513"/>
      <c r="AL289" s="513"/>
      <c r="AM289" s="513"/>
      <c r="AN289" s="513"/>
      <c r="AO289" s="513"/>
      <c r="AP289" s="513"/>
      <c r="AQ289" s="513"/>
      <c r="AR289" s="513"/>
      <c r="AS289" s="513"/>
      <c r="AT289" s="513"/>
      <c r="AU289" s="513"/>
      <c r="AV289" s="513"/>
      <c r="AW289" s="513"/>
      <c r="AX289" s="513"/>
      <c r="AY289" s="513"/>
      <c r="AZ289" s="513"/>
      <c r="BA289" s="513"/>
      <c r="BB289" s="513"/>
      <c r="BC289" s="513"/>
      <c r="BD289" s="513"/>
      <c r="BE289" s="513"/>
      <c r="BF289" s="513"/>
      <c r="BG289" s="513"/>
      <c r="BH289" s="513"/>
      <c r="BI289" s="513"/>
      <c r="BJ289" s="513"/>
      <c r="BK289" s="513"/>
      <c r="BL289" s="513"/>
      <c r="BM289" s="513"/>
      <c r="BN289" s="513"/>
      <c r="BO289" s="513"/>
      <c r="BP289" s="513"/>
      <c r="BQ289" s="513"/>
      <c r="BR289" s="513"/>
      <c r="BS289" s="513"/>
      <c r="BT289" s="513"/>
      <c r="BU289" s="513"/>
      <c r="BV289" s="513"/>
      <c r="BW289" s="513"/>
      <c r="BX289" s="513"/>
      <c r="BY289" s="513"/>
      <c r="BZ289" s="513"/>
      <c r="CA289" s="513"/>
      <c r="CB289" s="513"/>
      <c r="CC289" s="1972"/>
      <c r="CD289" s="1499"/>
      <c r="CE289" s="1500"/>
      <c r="CF289" s="1501"/>
      <c r="CG289" s="1500"/>
      <c r="CH289" s="1500"/>
      <c r="CI289" s="1500"/>
      <c r="CJ289" s="1976"/>
      <c r="CK289" s="1519"/>
      <c r="CL289" s="1509"/>
    </row>
    <row r="290" spans="1:90" s="514" customFormat="1">
      <c r="A290" s="511"/>
      <c r="B290" s="512"/>
      <c r="C290" s="1493"/>
      <c r="D290" s="1493"/>
      <c r="E290" s="1493"/>
      <c r="F290" s="1493"/>
      <c r="G290" s="1493"/>
      <c r="H290" s="1530"/>
      <c r="I290" s="1972"/>
      <c r="J290" s="1542"/>
      <c r="K290" s="513"/>
      <c r="L290" s="513"/>
      <c r="M290" s="513"/>
      <c r="N290" s="513"/>
      <c r="O290" s="513"/>
      <c r="P290" s="513"/>
      <c r="Q290" s="513"/>
      <c r="R290" s="513"/>
      <c r="S290" s="513"/>
      <c r="T290" s="513"/>
      <c r="U290" s="513"/>
      <c r="V290" s="513"/>
      <c r="W290" s="513"/>
      <c r="X290" s="513"/>
      <c r="Y290" s="513"/>
      <c r="Z290" s="513"/>
      <c r="AA290" s="513"/>
      <c r="AB290" s="513"/>
      <c r="AC290" s="513"/>
      <c r="AD290" s="513"/>
      <c r="AE290" s="513"/>
      <c r="AF290" s="513"/>
      <c r="AG290" s="513"/>
      <c r="AH290" s="513"/>
      <c r="AI290" s="513"/>
      <c r="AJ290" s="513"/>
      <c r="AK290" s="513"/>
      <c r="AL290" s="513"/>
      <c r="AM290" s="513"/>
      <c r="AN290" s="513"/>
      <c r="AO290" s="513"/>
      <c r="AP290" s="513"/>
      <c r="AQ290" s="513"/>
      <c r="AR290" s="513"/>
      <c r="AS290" s="513"/>
      <c r="AT290" s="513"/>
      <c r="AU290" s="513"/>
      <c r="AV290" s="513"/>
      <c r="AW290" s="513"/>
      <c r="AX290" s="513"/>
      <c r="AY290" s="513"/>
      <c r="AZ290" s="513"/>
      <c r="BA290" s="513"/>
      <c r="BB290" s="513"/>
      <c r="BC290" s="513"/>
      <c r="BD290" s="513"/>
      <c r="BE290" s="513"/>
      <c r="BF290" s="513"/>
      <c r="BG290" s="513"/>
      <c r="BH290" s="513"/>
      <c r="BI290" s="513"/>
      <c r="BJ290" s="513"/>
      <c r="BK290" s="513"/>
      <c r="BL290" s="513"/>
      <c r="BM290" s="513"/>
      <c r="BN290" s="513"/>
      <c r="BO290" s="513"/>
      <c r="BP290" s="513"/>
      <c r="BQ290" s="513"/>
      <c r="BR290" s="513"/>
      <c r="BS290" s="513"/>
      <c r="BT290" s="513"/>
      <c r="BU290" s="513"/>
      <c r="BV290" s="513"/>
      <c r="BW290" s="513"/>
      <c r="BX290" s="513"/>
      <c r="BY290" s="513"/>
      <c r="BZ290" s="513"/>
      <c r="CA290" s="513"/>
      <c r="CB290" s="513"/>
      <c r="CC290" s="1972"/>
      <c r="CD290" s="1499"/>
      <c r="CE290" s="1500"/>
      <c r="CF290" s="1501"/>
      <c r="CG290" s="1500"/>
      <c r="CH290" s="1500"/>
      <c r="CI290" s="1500"/>
      <c r="CJ290" s="1976"/>
      <c r="CK290" s="1519"/>
      <c r="CL290" s="1509"/>
    </row>
    <row r="291" spans="1:90" s="514" customFormat="1">
      <c r="A291" s="511"/>
      <c r="B291" s="512"/>
      <c r="C291" s="1493"/>
      <c r="D291" s="1493"/>
      <c r="E291" s="1493"/>
      <c r="F291" s="1493"/>
      <c r="G291" s="1493"/>
      <c r="H291" s="1530"/>
      <c r="I291" s="1972"/>
      <c r="J291" s="1542"/>
      <c r="K291" s="513"/>
      <c r="L291" s="513"/>
      <c r="M291" s="513"/>
      <c r="N291" s="513"/>
      <c r="O291" s="513"/>
      <c r="P291" s="513"/>
      <c r="Q291" s="513"/>
      <c r="R291" s="513"/>
      <c r="S291" s="513"/>
      <c r="T291" s="513"/>
      <c r="U291" s="513"/>
      <c r="V291" s="513"/>
      <c r="W291" s="513"/>
      <c r="X291" s="513"/>
      <c r="Y291" s="513"/>
      <c r="Z291" s="513"/>
      <c r="AA291" s="513"/>
      <c r="AB291" s="513"/>
      <c r="AC291" s="513"/>
      <c r="AD291" s="513"/>
      <c r="AE291" s="513"/>
      <c r="AF291" s="513"/>
      <c r="AG291" s="513"/>
      <c r="AH291" s="513"/>
      <c r="AI291" s="513"/>
      <c r="AJ291" s="513"/>
      <c r="AK291" s="513"/>
      <c r="AL291" s="513"/>
      <c r="AM291" s="513"/>
      <c r="AN291" s="513"/>
      <c r="AO291" s="513"/>
      <c r="AP291" s="513"/>
      <c r="AQ291" s="513"/>
      <c r="AR291" s="513"/>
      <c r="AS291" s="513"/>
      <c r="AT291" s="513"/>
      <c r="AU291" s="513"/>
      <c r="AV291" s="513"/>
      <c r="AW291" s="513"/>
      <c r="AX291" s="513"/>
      <c r="AY291" s="513"/>
      <c r="AZ291" s="513"/>
      <c r="BA291" s="513"/>
      <c r="BB291" s="513"/>
      <c r="BC291" s="513"/>
      <c r="BD291" s="513"/>
      <c r="BE291" s="513"/>
      <c r="BF291" s="513"/>
      <c r="BG291" s="513"/>
      <c r="BH291" s="513"/>
      <c r="BI291" s="513"/>
      <c r="BJ291" s="513"/>
      <c r="BK291" s="513"/>
      <c r="BL291" s="513"/>
      <c r="BM291" s="513"/>
      <c r="BN291" s="513"/>
      <c r="BO291" s="513"/>
      <c r="BP291" s="513"/>
      <c r="BQ291" s="513"/>
      <c r="BR291" s="513"/>
      <c r="BS291" s="513"/>
      <c r="BT291" s="513"/>
      <c r="BU291" s="513"/>
      <c r="BV291" s="513"/>
      <c r="BW291" s="513"/>
      <c r="BX291" s="513"/>
      <c r="BY291" s="513"/>
      <c r="BZ291" s="513"/>
      <c r="CA291" s="513"/>
      <c r="CB291" s="513"/>
      <c r="CC291" s="1972"/>
      <c r="CD291" s="1499"/>
      <c r="CE291" s="1500"/>
      <c r="CF291" s="1501"/>
      <c r="CG291" s="1500"/>
      <c r="CH291" s="1500"/>
      <c r="CI291" s="1500"/>
      <c r="CJ291" s="1976"/>
      <c r="CK291" s="1519"/>
      <c r="CL291" s="1509"/>
    </row>
    <row r="292" spans="1:90" s="514" customFormat="1">
      <c r="A292" s="511"/>
      <c r="B292" s="512"/>
      <c r="C292" s="1493"/>
      <c r="D292" s="1493"/>
      <c r="E292" s="1493"/>
      <c r="F292" s="1493"/>
      <c r="G292" s="1493"/>
      <c r="H292" s="1530"/>
      <c r="I292" s="1972"/>
      <c r="J292" s="1542"/>
      <c r="K292" s="513"/>
      <c r="L292" s="513"/>
      <c r="M292" s="513"/>
      <c r="N292" s="513"/>
      <c r="O292" s="513"/>
      <c r="P292" s="513"/>
      <c r="Q292" s="513"/>
      <c r="R292" s="513"/>
      <c r="S292" s="513"/>
      <c r="T292" s="513"/>
      <c r="U292" s="513"/>
      <c r="V292" s="513"/>
      <c r="W292" s="513"/>
      <c r="X292" s="513"/>
      <c r="Y292" s="513"/>
      <c r="Z292" s="513"/>
      <c r="AA292" s="513"/>
      <c r="AB292" s="513"/>
      <c r="AC292" s="513"/>
      <c r="AD292" s="513"/>
      <c r="AE292" s="513"/>
      <c r="AF292" s="513"/>
      <c r="AG292" s="513"/>
      <c r="AH292" s="513"/>
      <c r="AI292" s="513"/>
      <c r="AJ292" s="513"/>
      <c r="AK292" s="513"/>
      <c r="AL292" s="513"/>
      <c r="AM292" s="513"/>
      <c r="AN292" s="513"/>
      <c r="AO292" s="513"/>
      <c r="AP292" s="513"/>
      <c r="AQ292" s="513"/>
      <c r="AR292" s="513"/>
      <c r="AS292" s="513"/>
      <c r="AT292" s="513"/>
      <c r="AU292" s="513"/>
      <c r="AV292" s="513"/>
      <c r="AW292" s="513"/>
      <c r="AX292" s="513"/>
      <c r="AY292" s="513"/>
      <c r="AZ292" s="513"/>
      <c r="BA292" s="513"/>
      <c r="BB292" s="513"/>
      <c r="BC292" s="513"/>
      <c r="BD292" s="513"/>
      <c r="BE292" s="513"/>
      <c r="BF292" s="513"/>
      <c r="BG292" s="513"/>
      <c r="BH292" s="513"/>
      <c r="BI292" s="513"/>
      <c r="BJ292" s="513"/>
      <c r="BK292" s="513"/>
      <c r="BL292" s="513"/>
      <c r="BM292" s="513"/>
      <c r="BN292" s="513"/>
      <c r="BO292" s="513"/>
      <c r="BP292" s="513"/>
      <c r="BQ292" s="513"/>
      <c r="BR292" s="513"/>
      <c r="BS292" s="513"/>
      <c r="BT292" s="513"/>
      <c r="BU292" s="513"/>
      <c r="BV292" s="513"/>
      <c r="BW292" s="513"/>
      <c r="BX292" s="513"/>
      <c r="BY292" s="513"/>
      <c r="BZ292" s="513"/>
      <c r="CA292" s="513"/>
      <c r="CB292" s="513"/>
      <c r="CC292" s="1972"/>
      <c r="CD292" s="1499"/>
      <c r="CE292" s="1500"/>
      <c r="CF292" s="1501"/>
      <c r="CG292" s="1500"/>
      <c r="CH292" s="1500"/>
      <c r="CI292" s="1500"/>
      <c r="CJ292" s="1976"/>
      <c r="CK292" s="1519"/>
      <c r="CL292" s="1509"/>
    </row>
    <row r="293" spans="1:90" s="514" customFormat="1">
      <c r="A293" s="511"/>
      <c r="B293" s="512"/>
      <c r="C293" s="1493"/>
      <c r="D293" s="1493"/>
      <c r="E293" s="1493"/>
      <c r="F293" s="1493"/>
      <c r="G293" s="1493"/>
      <c r="H293" s="1530"/>
      <c r="I293" s="1972"/>
      <c r="J293" s="1542"/>
      <c r="K293" s="513"/>
      <c r="L293" s="513"/>
      <c r="M293" s="513"/>
      <c r="N293" s="513"/>
      <c r="O293" s="513"/>
      <c r="P293" s="513"/>
      <c r="Q293" s="513"/>
      <c r="R293" s="513"/>
      <c r="S293" s="513"/>
      <c r="T293" s="513"/>
      <c r="U293" s="513"/>
      <c r="V293" s="513"/>
      <c r="W293" s="513"/>
      <c r="X293" s="513"/>
      <c r="Y293" s="513"/>
      <c r="Z293" s="513"/>
      <c r="AA293" s="513"/>
      <c r="AB293" s="513"/>
      <c r="AC293" s="513"/>
      <c r="AD293" s="513"/>
      <c r="AE293" s="513"/>
      <c r="AF293" s="513"/>
      <c r="AG293" s="513"/>
      <c r="AH293" s="513"/>
      <c r="AI293" s="513"/>
      <c r="AJ293" s="513"/>
      <c r="AK293" s="513"/>
      <c r="AL293" s="513"/>
      <c r="AM293" s="513"/>
      <c r="AN293" s="513"/>
      <c r="AO293" s="513"/>
      <c r="AP293" s="513"/>
      <c r="AQ293" s="513"/>
      <c r="AR293" s="513"/>
      <c r="AS293" s="513"/>
      <c r="AT293" s="513"/>
      <c r="AU293" s="513"/>
      <c r="AV293" s="513"/>
      <c r="AW293" s="513"/>
      <c r="AX293" s="513"/>
      <c r="AY293" s="513"/>
      <c r="AZ293" s="513"/>
      <c r="BA293" s="513"/>
      <c r="BB293" s="513"/>
      <c r="BC293" s="513"/>
      <c r="BD293" s="513"/>
      <c r="BE293" s="513"/>
      <c r="BF293" s="513"/>
      <c r="BG293" s="513"/>
      <c r="BH293" s="513"/>
      <c r="BI293" s="513"/>
      <c r="BJ293" s="513"/>
      <c r="BK293" s="513"/>
      <c r="BL293" s="513"/>
      <c r="BM293" s="513"/>
      <c r="BN293" s="513"/>
      <c r="BO293" s="513"/>
      <c r="BP293" s="513"/>
      <c r="BQ293" s="513"/>
      <c r="BR293" s="513"/>
      <c r="BS293" s="513"/>
      <c r="BT293" s="513"/>
      <c r="BU293" s="513"/>
      <c r="BV293" s="513"/>
      <c r="BW293" s="513"/>
      <c r="BX293" s="513"/>
      <c r="BY293" s="513"/>
      <c r="BZ293" s="513"/>
      <c r="CA293" s="513"/>
      <c r="CB293" s="513"/>
      <c r="CC293" s="1972"/>
      <c r="CD293" s="1499"/>
      <c r="CE293" s="1500"/>
      <c r="CF293" s="1501"/>
      <c r="CG293" s="1500"/>
      <c r="CH293" s="1500"/>
      <c r="CI293" s="1500"/>
      <c r="CJ293" s="1976"/>
      <c r="CK293" s="1519"/>
      <c r="CL293" s="1509"/>
    </row>
    <row r="294" spans="1:90" s="514" customFormat="1">
      <c r="A294" s="511"/>
      <c r="B294" s="512"/>
      <c r="C294" s="1493"/>
      <c r="D294" s="1493"/>
      <c r="E294" s="1493"/>
      <c r="F294" s="1493"/>
      <c r="G294" s="1493"/>
      <c r="H294" s="1530"/>
      <c r="I294" s="1972"/>
      <c r="J294" s="1542"/>
      <c r="K294" s="513"/>
      <c r="L294" s="513"/>
      <c r="M294" s="513"/>
      <c r="N294" s="513"/>
      <c r="O294" s="513"/>
      <c r="P294" s="513"/>
      <c r="Q294" s="513"/>
      <c r="R294" s="513"/>
      <c r="S294" s="513"/>
      <c r="T294" s="513"/>
      <c r="U294" s="513"/>
      <c r="V294" s="513"/>
      <c r="W294" s="513"/>
      <c r="X294" s="513"/>
      <c r="Y294" s="513"/>
      <c r="Z294" s="513"/>
      <c r="AA294" s="513"/>
      <c r="AB294" s="513"/>
      <c r="AC294" s="513"/>
      <c r="AD294" s="513"/>
      <c r="AE294" s="513"/>
      <c r="AF294" s="513"/>
      <c r="AG294" s="513"/>
      <c r="AH294" s="513"/>
      <c r="AI294" s="513"/>
      <c r="AJ294" s="513"/>
      <c r="AK294" s="513"/>
      <c r="AL294" s="513"/>
      <c r="AM294" s="513"/>
      <c r="AN294" s="513"/>
      <c r="AO294" s="513"/>
      <c r="AP294" s="513"/>
      <c r="AQ294" s="513"/>
      <c r="AR294" s="513"/>
      <c r="AS294" s="513"/>
      <c r="AT294" s="513"/>
      <c r="AU294" s="513"/>
      <c r="AV294" s="513"/>
      <c r="AW294" s="513"/>
      <c r="AX294" s="513"/>
      <c r="AY294" s="513"/>
      <c r="AZ294" s="513"/>
      <c r="BA294" s="513"/>
      <c r="BB294" s="513"/>
      <c r="BC294" s="513"/>
      <c r="BD294" s="513"/>
      <c r="BE294" s="513"/>
      <c r="BF294" s="513"/>
      <c r="BG294" s="513"/>
      <c r="BH294" s="513"/>
      <c r="BI294" s="513"/>
      <c r="BJ294" s="513"/>
      <c r="BK294" s="513"/>
      <c r="BL294" s="513"/>
      <c r="BM294" s="513"/>
      <c r="BN294" s="513"/>
      <c r="BO294" s="513"/>
      <c r="BP294" s="513"/>
      <c r="BQ294" s="513"/>
      <c r="BR294" s="513"/>
      <c r="BS294" s="513"/>
      <c r="BT294" s="513"/>
      <c r="BU294" s="513"/>
      <c r="BV294" s="513"/>
      <c r="BW294" s="513"/>
      <c r="BX294" s="513"/>
      <c r="BY294" s="513"/>
      <c r="BZ294" s="513"/>
      <c r="CA294" s="513"/>
      <c r="CB294" s="513"/>
      <c r="CC294" s="1972"/>
      <c r="CD294" s="1499"/>
      <c r="CE294" s="1500"/>
      <c r="CF294" s="1501"/>
      <c r="CG294" s="1500"/>
      <c r="CH294" s="1500"/>
      <c r="CI294" s="1500"/>
      <c r="CJ294" s="1976"/>
      <c r="CK294" s="1519"/>
      <c r="CL294" s="1509"/>
    </row>
    <row r="295" spans="1:90" s="514" customFormat="1">
      <c r="A295" s="511"/>
      <c r="B295" s="512"/>
      <c r="C295" s="1493"/>
      <c r="D295" s="1493"/>
      <c r="E295" s="1493"/>
      <c r="F295" s="1493"/>
      <c r="G295" s="1493"/>
      <c r="H295" s="1530"/>
      <c r="I295" s="1972"/>
      <c r="J295" s="1542"/>
      <c r="K295" s="513"/>
      <c r="L295" s="513"/>
      <c r="M295" s="513"/>
      <c r="N295" s="513"/>
      <c r="O295" s="513"/>
      <c r="P295" s="513"/>
      <c r="Q295" s="513"/>
      <c r="R295" s="513"/>
      <c r="S295" s="513"/>
      <c r="T295" s="513"/>
      <c r="U295" s="513"/>
      <c r="V295" s="513"/>
      <c r="W295" s="513"/>
      <c r="X295" s="513"/>
      <c r="Y295" s="513"/>
      <c r="Z295" s="513"/>
      <c r="AA295" s="513"/>
      <c r="AB295" s="513"/>
      <c r="AC295" s="513"/>
      <c r="AD295" s="513"/>
      <c r="AE295" s="513"/>
      <c r="AF295" s="513"/>
      <c r="AG295" s="513"/>
      <c r="AH295" s="513"/>
      <c r="AI295" s="513"/>
      <c r="AJ295" s="513"/>
      <c r="AK295" s="513"/>
      <c r="AL295" s="513"/>
      <c r="AM295" s="513"/>
      <c r="AN295" s="513"/>
      <c r="AO295" s="513"/>
      <c r="AP295" s="513"/>
      <c r="AQ295" s="513"/>
      <c r="AR295" s="513"/>
      <c r="AS295" s="513"/>
      <c r="AT295" s="513"/>
      <c r="AU295" s="513"/>
      <c r="AV295" s="513"/>
      <c r="AW295" s="513"/>
      <c r="AX295" s="513"/>
      <c r="AY295" s="513"/>
      <c r="AZ295" s="513"/>
      <c r="BA295" s="513"/>
      <c r="BB295" s="513"/>
      <c r="BC295" s="513"/>
      <c r="BD295" s="513"/>
      <c r="BE295" s="513"/>
      <c r="BF295" s="513"/>
      <c r="BG295" s="513"/>
      <c r="BH295" s="513"/>
      <c r="BI295" s="513"/>
      <c r="BJ295" s="513"/>
      <c r="BK295" s="513"/>
      <c r="BL295" s="513"/>
      <c r="BM295" s="513"/>
      <c r="BN295" s="513"/>
      <c r="BO295" s="513"/>
      <c r="BP295" s="513"/>
      <c r="BQ295" s="513"/>
      <c r="BR295" s="513"/>
      <c r="BS295" s="513"/>
      <c r="BT295" s="513"/>
      <c r="BU295" s="513"/>
      <c r="BV295" s="513"/>
      <c r="BW295" s="513"/>
      <c r="BX295" s="513"/>
      <c r="BY295" s="513"/>
      <c r="BZ295" s="513"/>
      <c r="CA295" s="513"/>
      <c r="CB295" s="513"/>
      <c r="CC295" s="1972"/>
      <c r="CD295" s="1499"/>
      <c r="CE295" s="1500"/>
      <c r="CF295" s="1501"/>
      <c r="CG295" s="1500"/>
      <c r="CH295" s="1500"/>
      <c r="CI295" s="1500"/>
      <c r="CJ295" s="1976"/>
      <c r="CK295" s="1519"/>
      <c r="CL295" s="1509"/>
    </row>
    <row r="296" spans="1:90" s="514" customFormat="1">
      <c r="A296" s="511"/>
      <c r="B296" s="512"/>
      <c r="C296" s="1493"/>
      <c r="D296" s="1493"/>
      <c r="E296" s="1493"/>
      <c r="F296" s="1493"/>
      <c r="G296" s="1493"/>
      <c r="H296" s="1530"/>
      <c r="I296" s="1972"/>
      <c r="J296" s="1542"/>
      <c r="K296" s="513"/>
      <c r="L296" s="513"/>
      <c r="M296" s="513"/>
      <c r="N296" s="513"/>
      <c r="O296" s="513"/>
      <c r="P296" s="513"/>
      <c r="Q296" s="513"/>
      <c r="R296" s="513"/>
      <c r="S296" s="513"/>
      <c r="T296" s="513"/>
      <c r="U296" s="513"/>
      <c r="V296" s="513"/>
      <c r="W296" s="513"/>
      <c r="X296" s="513"/>
      <c r="Y296" s="513"/>
      <c r="Z296" s="513"/>
      <c r="AA296" s="513"/>
      <c r="AB296" s="513"/>
      <c r="AC296" s="513"/>
      <c r="AD296" s="513"/>
      <c r="AE296" s="513"/>
      <c r="AF296" s="513"/>
      <c r="AG296" s="513"/>
      <c r="AH296" s="513"/>
      <c r="AI296" s="513"/>
      <c r="AJ296" s="513"/>
      <c r="AK296" s="513"/>
      <c r="AL296" s="513"/>
      <c r="AM296" s="513"/>
      <c r="AN296" s="513"/>
      <c r="AO296" s="513"/>
      <c r="AP296" s="513"/>
      <c r="AQ296" s="513"/>
      <c r="AR296" s="513"/>
      <c r="AS296" s="513"/>
      <c r="AT296" s="513"/>
      <c r="AU296" s="513"/>
      <c r="AV296" s="513"/>
      <c r="AW296" s="513"/>
      <c r="AX296" s="513"/>
      <c r="AY296" s="513"/>
      <c r="AZ296" s="513"/>
      <c r="BA296" s="513"/>
      <c r="BB296" s="513"/>
      <c r="BC296" s="513"/>
      <c r="BD296" s="513"/>
      <c r="BE296" s="513"/>
      <c r="BF296" s="513"/>
      <c r="BG296" s="513"/>
      <c r="BH296" s="513"/>
      <c r="BI296" s="513"/>
      <c r="BJ296" s="513"/>
      <c r="BK296" s="513"/>
      <c r="BL296" s="513"/>
      <c r="BM296" s="513"/>
      <c r="BN296" s="513"/>
      <c r="BO296" s="513"/>
      <c r="BP296" s="513"/>
      <c r="BQ296" s="513"/>
      <c r="BR296" s="513"/>
      <c r="BS296" s="513"/>
      <c r="BT296" s="513"/>
      <c r="BU296" s="513"/>
      <c r="BV296" s="513"/>
      <c r="BW296" s="513"/>
      <c r="BX296" s="513"/>
      <c r="BY296" s="513"/>
      <c r="BZ296" s="513"/>
      <c r="CA296" s="513"/>
      <c r="CB296" s="513"/>
      <c r="CC296" s="1972"/>
      <c r="CD296" s="1499"/>
      <c r="CE296" s="1500"/>
      <c r="CF296" s="1501"/>
      <c r="CG296" s="1500"/>
      <c r="CH296" s="1500"/>
      <c r="CI296" s="1500"/>
      <c r="CJ296" s="1976"/>
      <c r="CK296" s="1519"/>
      <c r="CL296" s="1509"/>
    </row>
    <row r="297" spans="1:90" s="514" customFormat="1">
      <c r="A297" s="511"/>
      <c r="B297" s="512"/>
      <c r="C297" s="1493"/>
      <c r="D297" s="1493"/>
      <c r="E297" s="1493"/>
      <c r="F297" s="1493"/>
      <c r="G297" s="1493"/>
      <c r="H297" s="1530"/>
      <c r="I297" s="1972"/>
      <c r="J297" s="1542"/>
      <c r="K297" s="513"/>
      <c r="L297" s="513"/>
      <c r="M297" s="513"/>
      <c r="N297" s="513"/>
      <c r="O297" s="513"/>
      <c r="P297" s="513"/>
      <c r="Q297" s="513"/>
      <c r="R297" s="513"/>
      <c r="S297" s="513"/>
      <c r="T297" s="513"/>
      <c r="U297" s="513"/>
      <c r="V297" s="513"/>
      <c r="W297" s="513"/>
      <c r="X297" s="513"/>
      <c r="Y297" s="513"/>
      <c r="Z297" s="513"/>
      <c r="AA297" s="513"/>
      <c r="AB297" s="513"/>
      <c r="AC297" s="513"/>
      <c r="AD297" s="513"/>
      <c r="AE297" s="513"/>
      <c r="AF297" s="513"/>
      <c r="AG297" s="513"/>
      <c r="AH297" s="513"/>
      <c r="AI297" s="513"/>
      <c r="AJ297" s="513"/>
      <c r="AK297" s="513"/>
      <c r="AL297" s="513"/>
      <c r="AM297" s="513"/>
      <c r="AN297" s="513"/>
      <c r="AO297" s="513"/>
      <c r="AP297" s="513"/>
      <c r="AQ297" s="513"/>
      <c r="AR297" s="513"/>
      <c r="AS297" s="513"/>
      <c r="AT297" s="513"/>
      <c r="AU297" s="513"/>
      <c r="AV297" s="513"/>
      <c r="AW297" s="513"/>
      <c r="AX297" s="513"/>
      <c r="AY297" s="513"/>
      <c r="AZ297" s="513"/>
      <c r="BA297" s="513"/>
      <c r="BB297" s="513"/>
      <c r="BC297" s="513"/>
      <c r="BD297" s="513"/>
      <c r="BE297" s="513"/>
      <c r="BF297" s="513"/>
      <c r="BG297" s="513"/>
      <c r="BH297" s="513"/>
      <c r="BI297" s="513"/>
      <c r="BJ297" s="513"/>
      <c r="BK297" s="513"/>
      <c r="BL297" s="513"/>
      <c r="BM297" s="513"/>
      <c r="BN297" s="513"/>
      <c r="BO297" s="513"/>
      <c r="BP297" s="513"/>
      <c r="BQ297" s="513"/>
      <c r="BR297" s="513"/>
      <c r="BS297" s="513"/>
      <c r="BT297" s="513"/>
      <c r="BU297" s="513"/>
      <c r="BV297" s="513"/>
      <c r="BW297" s="513"/>
      <c r="BX297" s="513"/>
      <c r="BY297" s="513"/>
      <c r="BZ297" s="513"/>
      <c r="CA297" s="513"/>
      <c r="CB297" s="513"/>
      <c r="CC297" s="1972"/>
      <c r="CD297" s="1499"/>
      <c r="CE297" s="1500"/>
      <c r="CF297" s="1501"/>
      <c r="CG297" s="1500"/>
      <c r="CH297" s="1500"/>
      <c r="CI297" s="1500"/>
      <c r="CJ297" s="1976"/>
      <c r="CK297" s="1519"/>
      <c r="CL297" s="1509"/>
    </row>
    <row r="298" spans="1:90" s="514" customFormat="1">
      <c r="A298" s="511"/>
      <c r="B298" s="512"/>
      <c r="C298" s="1493"/>
      <c r="D298" s="1493"/>
      <c r="E298" s="1493"/>
      <c r="F298" s="1493"/>
      <c r="G298" s="1493"/>
      <c r="H298" s="1530"/>
      <c r="I298" s="1972"/>
      <c r="J298" s="1542"/>
      <c r="K298" s="513"/>
      <c r="L298" s="513"/>
      <c r="M298" s="513"/>
      <c r="N298" s="513"/>
      <c r="O298" s="513"/>
      <c r="P298" s="513"/>
      <c r="Q298" s="513"/>
      <c r="R298" s="513"/>
      <c r="S298" s="513"/>
      <c r="T298" s="513"/>
      <c r="U298" s="513"/>
      <c r="V298" s="513"/>
      <c r="W298" s="513"/>
      <c r="X298" s="513"/>
      <c r="Y298" s="513"/>
      <c r="Z298" s="513"/>
      <c r="AA298" s="513"/>
      <c r="AB298" s="513"/>
      <c r="AC298" s="513"/>
      <c r="AD298" s="513"/>
      <c r="AE298" s="513"/>
      <c r="AF298" s="513"/>
      <c r="AG298" s="513"/>
      <c r="AH298" s="513"/>
      <c r="AI298" s="513"/>
      <c r="AJ298" s="513"/>
      <c r="AK298" s="513"/>
      <c r="AL298" s="513"/>
      <c r="AM298" s="513"/>
      <c r="AN298" s="513"/>
      <c r="AO298" s="513"/>
      <c r="AP298" s="513"/>
      <c r="AQ298" s="513"/>
      <c r="AR298" s="513"/>
      <c r="AS298" s="513"/>
      <c r="AT298" s="513"/>
      <c r="AU298" s="513"/>
      <c r="AV298" s="513"/>
      <c r="AW298" s="513"/>
      <c r="AX298" s="513"/>
      <c r="AY298" s="513"/>
      <c r="AZ298" s="513"/>
      <c r="BA298" s="513"/>
      <c r="BB298" s="513"/>
      <c r="BC298" s="513"/>
      <c r="BD298" s="513"/>
      <c r="BE298" s="513"/>
      <c r="BF298" s="513"/>
      <c r="BG298" s="513"/>
      <c r="BH298" s="513"/>
      <c r="BI298" s="513"/>
      <c r="BJ298" s="513"/>
      <c r="BK298" s="513"/>
      <c r="BL298" s="513"/>
      <c r="BM298" s="513"/>
      <c r="BN298" s="513"/>
      <c r="BO298" s="513"/>
      <c r="BP298" s="513"/>
      <c r="BQ298" s="513"/>
      <c r="BR298" s="513"/>
      <c r="BS298" s="513"/>
      <c r="BT298" s="513"/>
      <c r="BU298" s="513"/>
      <c r="BV298" s="513"/>
      <c r="BW298" s="513"/>
      <c r="BX298" s="513"/>
      <c r="BY298" s="513"/>
      <c r="BZ298" s="513"/>
      <c r="CA298" s="513"/>
      <c r="CB298" s="513"/>
      <c r="CC298" s="1972"/>
      <c r="CD298" s="1499"/>
      <c r="CE298" s="1500"/>
      <c r="CF298" s="1501"/>
      <c r="CG298" s="1500"/>
      <c r="CH298" s="1500"/>
      <c r="CI298" s="1500"/>
      <c r="CJ298" s="1976"/>
      <c r="CK298" s="1519"/>
      <c r="CL298" s="1509"/>
    </row>
    <row r="299" spans="1:90" s="514" customFormat="1">
      <c r="A299" s="511"/>
      <c r="B299" s="512"/>
      <c r="C299" s="1493"/>
      <c r="D299" s="1493"/>
      <c r="E299" s="1493"/>
      <c r="F299" s="1493"/>
      <c r="G299" s="1493"/>
      <c r="H299" s="1530"/>
      <c r="I299" s="1972"/>
      <c r="J299" s="1542"/>
      <c r="K299" s="513"/>
      <c r="L299" s="513"/>
      <c r="M299" s="513"/>
      <c r="N299" s="513"/>
      <c r="O299" s="513"/>
      <c r="P299" s="513"/>
      <c r="Q299" s="513"/>
      <c r="R299" s="513"/>
      <c r="S299" s="513"/>
      <c r="T299" s="513"/>
      <c r="U299" s="513"/>
      <c r="V299" s="513"/>
      <c r="W299" s="513"/>
      <c r="X299" s="513"/>
      <c r="Y299" s="513"/>
      <c r="Z299" s="513"/>
      <c r="AA299" s="513"/>
      <c r="AB299" s="513"/>
      <c r="AC299" s="513"/>
      <c r="AD299" s="513"/>
      <c r="AE299" s="513"/>
      <c r="AF299" s="513"/>
      <c r="AG299" s="513"/>
      <c r="AH299" s="513"/>
      <c r="AI299" s="513"/>
      <c r="AJ299" s="513"/>
      <c r="AK299" s="513"/>
      <c r="AL299" s="513"/>
      <c r="AM299" s="513"/>
      <c r="AN299" s="513"/>
      <c r="AO299" s="513"/>
      <c r="AP299" s="513"/>
      <c r="AQ299" s="513"/>
      <c r="AR299" s="513"/>
      <c r="AS299" s="513"/>
      <c r="AT299" s="513"/>
      <c r="AU299" s="513"/>
      <c r="AV299" s="513"/>
      <c r="AW299" s="513"/>
      <c r="AX299" s="513"/>
      <c r="AY299" s="513"/>
      <c r="AZ299" s="513"/>
      <c r="BA299" s="513"/>
      <c r="BB299" s="513"/>
      <c r="BC299" s="513"/>
      <c r="BD299" s="513"/>
      <c r="BE299" s="513"/>
      <c r="BF299" s="513"/>
      <c r="BG299" s="513"/>
      <c r="BH299" s="513"/>
      <c r="BI299" s="513"/>
      <c r="BJ299" s="513"/>
      <c r="BK299" s="513"/>
      <c r="BL299" s="513"/>
      <c r="BM299" s="513"/>
      <c r="BN299" s="513"/>
      <c r="BO299" s="513"/>
      <c r="BP299" s="513"/>
      <c r="BQ299" s="513"/>
      <c r="BR299" s="513"/>
      <c r="BS299" s="513"/>
      <c r="BT299" s="513"/>
      <c r="BU299" s="513"/>
      <c r="BV299" s="513"/>
      <c r="BW299" s="513"/>
      <c r="BX299" s="513"/>
      <c r="BY299" s="513"/>
      <c r="BZ299" s="513"/>
      <c r="CA299" s="513"/>
      <c r="CB299" s="513"/>
      <c r="CC299" s="1972"/>
      <c r="CD299" s="1499"/>
      <c r="CE299" s="1500"/>
      <c r="CF299" s="1501"/>
      <c r="CG299" s="1500"/>
      <c r="CH299" s="1500"/>
      <c r="CI299" s="1500"/>
      <c r="CJ299" s="1976"/>
      <c r="CK299" s="1519"/>
      <c r="CL299" s="1509"/>
    </row>
    <row r="300" spans="1:90" s="514" customFormat="1">
      <c r="A300" s="511"/>
      <c r="B300" s="512"/>
      <c r="C300" s="1493"/>
      <c r="D300" s="1493"/>
      <c r="E300" s="1493"/>
      <c r="F300" s="1493"/>
      <c r="G300" s="1493"/>
      <c r="H300" s="1530"/>
      <c r="I300" s="1972"/>
      <c r="J300" s="1542"/>
      <c r="K300" s="513"/>
      <c r="L300" s="513"/>
      <c r="M300" s="513"/>
      <c r="N300" s="513"/>
      <c r="O300" s="513"/>
      <c r="P300" s="513"/>
      <c r="Q300" s="513"/>
      <c r="R300" s="513"/>
      <c r="S300" s="513"/>
      <c r="T300" s="513"/>
      <c r="U300" s="513"/>
      <c r="V300" s="513"/>
      <c r="W300" s="513"/>
      <c r="X300" s="513"/>
      <c r="Y300" s="513"/>
      <c r="Z300" s="513"/>
      <c r="AA300" s="513"/>
      <c r="AB300" s="513"/>
      <c r="AC300" s="513"/>
      <c r="AD300" s="513"/>
      <c r="AE300" s="513"/>
      <c r="AF300" s="513"/>
      <c r="AG300" s="513"/>
      <c r="AH300" s="513"/>
      <c r="AI300" s="513"/>
      <c r="AJ300" s="513"/>
      <c r="AK300" s="513"/>
      <c r="AL300" s="513"/>
      <c r="AM300" s="513"/>
      <c r="AN300" s="513"/>
      <c r="AO300" s="513"/>
      <c r="AP300" s="513"/>
      <c r="AQ300" s="513"/>
      <c r="AR300" s="513"/>
      <c r="AS300" s="513"/>
      <c r="AT300" s="513"/>
      <c r="AU300" s="513"/>
      <c r="AV300" s="513"/>
      <c r="AW300" s="513"/>
      <c r="AX300" s="513"/>
      <c r="AY300" s="513"/>
      <c r="AZ300" s="513"/>
      <c r="BA300" s="513"/>
      <c r="BB300" s="513"/>
      <c r="BC300" s="513"/>
      <c r="BD300" s="513"/>
      <c r="BE300" s="513"/>
      <c r="BF300" s="513"/>
      <c r="BG300" s="513"/>
      <c r="BH300" s="513"/>
      <c r="BI300" s="513"/>
      <c r="BJ300" s="513"/>
      <c r="BK300" s="513"/>
      <c r="BL300" s="513"/>
      <c r="BM300" s="513"/>
      <c r="BN300" s="513"/>
      <c r="BO300" s="513"/>
      <c r="BP300" s="513"/>
      <c r="BQ300" s="513"/>
      <c r="BR300" s="513"/>
      <c r="BS300" s="513"/>
      <c r="BT300" s="513"/>
      <c r="BU300" s="513"/>
      <c r="BV300" s="513"/>
      <c r="BW300" s="513"/>
      <c r="BX300" s="513"/>
      <c r="BY300" s="513"/>
      <c r="BZ300" s="513"/>
      <c r="CA300" s="513"/>
      <c r="CB300" s="513"/>
      <c r="CC300" s="1972"/>
      <c r="CD300" s="1499"/>
      <c r="CE300" s="1500"/>
      <c r="CF300" s="1501"/>
      <c r="CG300" s="1500"/>
      <c r="CH300" s="1500"/>
      <c r="CI300" s="1500"/>
      <c r="CJ300" s="1976"/>
      <c r="CK300" s="1519"/>
      <c r="CL300" s="1509"/>
    </row>
    <row r="301" spans="1:90" s="514" customFormat="1">
      <c r="A301" s="511"/>
      <c r="B301" s="512"/>
      <c r="C301" s="1493"/>
      <c r="D301" s="1493"/>
      <c r="E301" s="1493"/>
      <c r="F301" s="1493"/>
      <c r="G301" s="1493"/>
      <c r="H301" s="1530"/>
      <c r="I301" s="1972"/>
      <c r="J301" s="1542"/>
      <c r="K301" s="513"/>
      <c r="L301" s="513"/>
      <c r="M301" s="513"/>
      <c r="N301" s="513"/>
      <c r="O301" s="513"/>
      <c r="P301" s="513"/>
      <c r="Q301" s="513"/>
      <c r="R301" s="513"/>
      <c r="S301" s="513"/>
      <c r="T301" s="513"/>
      <c r="U301" s="513"/>
      <c r="V301" s="513"/>
      <c r="W301" s="513"/>
      <c r="X301" s="513"/>
      <c r="Y301" s="513"/>
      <c r="Z301" s="513"/>
      <c r="AA301" s="513"/>
      <c r="AB301" s="513"/>
      <c r="AC301" s="513"/>
      <c r="AD301" s="513"/>
      <c r="AE301" s="513"/>
      <c r="AF301" s="513"/>
      <c r="AG301" s="513"/>
      <c r="AH301" s="513"/>
      <c r="AI301" s="513"/>
      <c r="AJ301" s="513"/>
      <c r="AK301" s="513"/>
      <c r="AL301" s="513"/>
      <c r="AM301" s="513"/>
      <c r="AN301" s="513"/>
      <c r="AO301" s="513"/>
      <c r="AP301" s="513"/>
      <c r="AQ301" s="513"/>
      <c r="AR301" s="513"/>
      <c r="AS301" s="513"/>
      <c r="AT301" s="513"/>
      <c r="AU301" s="513"/>
      <c r="AV301" s="513"/>
      <c r="AW301" s="513"/>
      <c r="AX301" s="513"/>
      <c r="AY301" s="513"/>
      <c r="AZ301" s="513"/>
      <c r="BA301" s="513"/>
      <c r="BB301" s="513"/>
      <c r="BC301" s="513"/>
      <c r="BD301" s="513"/>
      <c r="BE301" s="513"/>
      <c r="BF301" s="513"/>
      <c r="BG301" s="513"/>
      <c r="BH301" s="513"/>
      <c r="BI301" s="513"/>
      <c r="BJ301" s="513"/>
      <c r="BK301" s="513"/>
      <c r="BL301" s="513"/>
      <c r="BM301" s="513"/>
      <c r="BN301" s="513"/>
      <c r="BO301" s="513"/>
      <c r="BP301" s="513"/>
      <c r="BQ301" s="513"/>
      <c r="BR301" s="513"/>
      <c r="BS301" s="513"/>
      <c r="BT301" s="513"/>
      <c r="BU301" s="513"/>
      <c r="BV301" s="513"/>
      <c r="BW301" s="513"/>
      <c r="BX301" s="513"/>
      <c r="BY301" s="513"/>
      <c r="BZ301" s="513"/>
      <c r="CA301" s="513"/>
      <c r="CB301" s="513"/>
      <c r="CC301" s="1972"/>
      <c r="CD301" s="1499"/>
      <c r="CE301" s="1500"/>
      <c r="CF301" s="1501"/>
      <c r="CG301" s="1500"/>
      <c r="CH301" s="1500"/>
      <c r="CI301" s="1500"/>
      <c r="CJ301" s="1976"/>
      <c r="CK301" s="1519"/>
      <c r="CL301" s="1509"/>
    </row>
    <row r="302" spans="1:90" s="514" customFormat="1">
      <c r="A302" s="511"/>
      <c r="B302" s="512"/>
      <c r="C302" s="1493"/>
      <c r="D302" s="1493"/>
      <c r="E302" s="1493"/>
      <c r="F302" s="1493"/>
      <c r="G302" s="1493"/>
      <c r="H302" s="1530"/>
      <c r="I302" s="1972"/>
      <c r="J302" s="1542"/>
      <c r="K302" s="513"/>
      <c r="L302" s="513"/>
      <c r="M302" s="513"/>
      <c r="N302" s="513"/>
      <c r="O302" s="513"/>
      <c r="P302" s="513"/>
      <c r="Q302" s="513"/>
      <c r="R302" s="513"/>
      <c r="S302" s="513"/>
      <c r="T302" s="513"/>
      <c r="U302" s="513"/>
      <c r="V302" s="513"/>
      <c r="W302" s="513"/>
      <c r="X302" s="513"/>
      <c r="Y302" s="513"/>
      <c r="Z302" s="513"/>
      <c r="AA302" s="513"/>
      <c r="AB302" s="513"/>
      <c r="AC302" s="513"/>
      <c r="AD302" s="513"/>
      <c r="AE302" s="513"/>
      <c r="AF302" s="513"/>
      <c r="AG302" s="513"/>
      <c r="AH302" s="513"/>
      <c r="AI302" s="513"/>
      <c r="AJ302" s="513"/>
      <c r="AK302" s="513"/>
      <c r="AL302" s="513"/>
      <c r="AM302" s="513"/>
      <c r="AN302" s="513"/>
      <c r="AO302" s="513"/>
      <c r="AP302" s="513"/>
      <c r="AQ302" s="513"/>
      <c r="AR302" s="513"/>
      <c r="AS302" s="513"/>
      <c r="AT302" s="513"/>
      <c r="AU302" s="513"/>
      <c r="AV302" s="513"/>
      <c r="AW302" s="513"/>
      <c r="AX302" s="513"/>
      <c r="AY302" s="513"/>
      <c r="AZ302" s="513"/>
      <c r="BA302" s="513"/>
      <c r="BB302" s="513"/>
      <c r="BC302" s="513"/>
      <c r="BD302" s="513"/>
      <c r="BE302" s="513"/>
      <c r="BF302" s="513"/>
      <c r="BG302" s="513"/>
      <c r="BH302" s="513"/>
      <c r="BI302" s="513"/>
      <c r="BJ302" s="513"/>
      <c r="BK302" s="513"/>
      <c r="BL302" s="513"/>
      <c r="BM302" s="513"/>
      <c r="BN302" s="513"/>
      <c r="BO302" s="513"/>
      <c r="BP302" s="513"/>
      <c r="BQ302" s="513"/>
      <c r="BR302" s="513"/>
      <c r="BS302" s="513"/>
      <c r="BT302" s="513"/>
      <c r="BU302" s="513"/>
      <c r="BV302" s="513"/>
      <c r="BW302" s="513"/>
      <c r="BX302" s="513"/>
      <c r="BY302" s="513"/>
      <c r="BZ302" s="513"/>
      <c r="CA302" s="513"/>
      <c r="CB302" s="513"/>
      <c r="CC302" s="1972"/>
      <c r="CD302" s="1499"/>
      <c r="CE302" s="1500"/>
      <c r="CF302" s="1501"/>
      <c r="CG302" s="1500"/>
      <c r="CH302" s="1500"/>
      <c r="CI302" s="1500"/>
      <c r="CJ302" s="1976"/>
      <c r="CK302" s="1519"/>
      <c r="CL302" s="1509"/>
    </row>
    <row r="303" spans="1:90" s="514" customFormat="1">
      <c r="A303" s="511"/>
      <c r="B303" s="512"/>
      <c r="C303" s="1493"/>
      <c r="D303" s="1493"/>
      <c r="E303" s="1493"/>
      <c r="F303" s="1493"/>
      <c r="G303" s="1493"/>
      <c r="H303" s="1530"/>
      <c r="I303" s="1972"/>
      <c r="J303" s="1542"/>
      <c r="K303" s="513"/>
      <c r="L303" s="513"/>
      <c r="M303" s="513"/>
      <c r="N303" s="513"/>
      <c r="O303" s="513"/>
      <c r="P303" s="513"/>
      <c r="Q303" s="513"/>
      <c r="R303" s="513"/>
      <c r="S303" s="513"/>
      <c r="T303" s="513"/>
      <c r="U303" s="513"/>
      <c r="V303" s="513"/>
      <c r="W303" s="513"/>
      <c r="X303" s="513"/>
      <c r="Y303" s="513"/>
      <c r="Z303" s="513"/>
      <c r="AA303" s="513"/>
      <c r="AB303" s="513"/>
      <c r="AC303" s="513"/>
      <c r="AD303" s="513"/>
      <c r="AE303" s="513"/>
      <c r="AF303" s="513"/>
      <c r="AG303" s="513"/>
      <c r="AH303" s="513"/>
      <c r="AI303" s="513"/>
      <c r="AJ303" s="513"/>
      <c r="AK303" s="513"/>
      <c r="AL303" s="513"/>
      <c r="AM303" s="513"/>
      <c r="AN303" s="513"/>
      <c r="AO303" s="513"/>
      <c r="AP303" s="513"/>
      <c r="AQ303" s="513"/>
      <c r="AR303" s="513"/>
      <c r="AS303" s="513"/>
      <c r="AT303" s="513"/>
      <c r="AU303" s="513"/>
      <c r="AV303" s="513"/>
      <c r="AW303" s="513"/>
      <c r="AX303" s="513"/>
      <c r="AY303" s="513"/>
      <c r="AZ303" s="513"/>
      <c r="BA303" s="513"/>
      <c r="BB303" s="513"/>
      <c r="BC303" s="513"/>
      <c r="BD303" s="513"/>
      <c r="BE303" s="513"/>
      <c r="BF303" s="513"/>
      <c r="BG303" s="513"/>
      <c r="BH303" s="513"/>
      <c r="BI303" s="513"/>
      <c r="BJ303" s="513"/>
      <c r="BK303" s="513"/>
      <c r="BL303" s="513"/>
      <c r="BM303" s="513"/>
      <c r="BN303" s="513"/>
      <c r="BO303" s="513"/>
      <c r="BP303" s="513"/>
      <c r="BQ303" s="513"/>
      <c r="BR303" s="513"/>
      <c r="BS303" s="513"/>
      <c r="BT303" s="513"/>
      <c r="BU303" s="513"/>
      <c r="BV303" s="513"/>
      <c r="BW303" s="513"/>
      <c r="BX303" s="513"/>
      <c r="BY303" s="513"/>
      <c r="BZ303" s="513"/>
      <c r="CA303" s="513"/>
      <c r="CB303" s="513"/>
      <c r="CC303" s="1972"/>
      <c r="CD303" s="1499"/>
      <c r="CE303" s="1500"/>
      <c r="CF303" s="1501"/>
      <c r="CG303" s="1500"/>
      <c r="CH303" s="1500"/>
      <c r="CI303" s="1500"/>
      <c r="CJ303" s="1976"/>
      <c r="CK303" s="1519"/>
      <c r="CL303" s="1509"/>
    </row>
    <row r="304" spans="1:90" s="514" customFormat="1">
      <c r="A304" s="511"/>
      <c r="B304" s="512"/>
      <c r="C304" s="1493"/>
      <c r="D304" s="1493"/>
      <c r="E304" s="1493"/>
      <c r="F304" s="1493"/>
      <c r="G304" s="1493"/>
      <c r="H304" s="1530"/>
      <c r="I304" s="1972"/>
      <c r="J304" s="1542"/>
      <c r="K304" s="513"/>
      <c r="L304" s="513"/>
      <c r="M304" s="513"/>
      <c r="N304" s="513"/>
      <c r="O304" s="513"/>
      <c r="P304" s="513"/>
      <c r="Q304" s="513"/>
      <c r="R304" s="513"/>
      <c r="S304" s="513"/>
      <c r="T304" s="513"/>
      <c r="U304" s="513"/>
      <c r="V304" s="513"/>
      <c r="W304" s="513"/>
      <c r="X304" s="513"/>
      <c r="Y304" s="513"/>
      <c r="Z304" s="513"/>
      <c r="AA304" s="513"/>
      <c r="AB304" s="513"/>
      <c r="AC304" s="513"/>
      <c r="AD304" s="513"/>
      <c r="AE304" s="513"/>
      <c r="AF304" s="513"/>
      <c r="AG304" s="513"/>
      <c r="AH304" s="513"/>
      <c r="AI304" s="513"/>
      <c r="AJ304" s="513"/>
      <c r="AK304" s="513"/>
      <c r="AL304" s="513"/>
      <c r="AM304" s="513"/>
      <c r="AN304" s="513"/>
      <c r="AO304" s="513"/>
      <c r="AP304" s="513"/>
      <c r="AQ304" s="513"/>
      <c r="AR304" s="513"/>
      <c r="AS304" s="513"/>
      <c r="AT304" s="513"/>
      <c r="AU304" s="513"/>
      <c r="AV304" s="513"/>
      <c r="AW304" s="513"/>
      <c r="AX304" s="513"/>
      <c r="AY304" s="513"/>
      <c r="AZ304" s="513"/>
      <c r="BA304" s="513"/>
      <c r="BB304" s="513"/>
      <c r="BC304" s="513"/>
      <c r="BD304" s="513"/>
      <c r="BE304" s="513"/>
      <c r="BF304" s="513"/>
      <c r="BG304" s="513"/>
      <c r="BH304" s="513"/>
      <c r="BI304" s="513"/>
      <c r="BJ304" s="513"/>
      <c r="BK304" s="513"/>
      <c r="BL304" s="513"/>
      <c r="BM304" s="513"/>
      <c r="BN304" s="513"/>
      <c r="BO304" s="513"/>
      <c r="BP304" s="513"/>
      <c r="BQ304" s="513"/>
      <c r="BR304" s="513"/>
      <c r="BS304" s="513"/>
      <c r="BT304" s="513"/>
      <c r="BU304" s="513"/>
      <c r="BV304" s="513"/>
      <c r="BW304" s="513"/>
      <c r="BX304" s="513"/>
      <c r="BY304" s="513"/>
      <c r="BZ304" s="513"/>
      <c r="CA304" s="513"/>
      <c r="CB304" s="513"/>
      <c r="CC304" s="1972"/>
      <c r="CD304" s="1499"/>
      <c r="CE304" s="1500"/>
      <c r="CF304" s="1501"/>
      <c r="CG304" s="1500"/>
      <c r="CH304" s="1500"/>
      <c r="CI304" s="1500"/>
      <c r="CJ304" s="1976"/>
      <c r="CK304" s="1519"/>
      <c r="CL304" s="1509"/>
    </row>
    <row r="305" spans="1:90" s="514" customFormat="1">
      <c r="A305" s="511"/>
      <c r="B305" s="512"/>
      <c r="C305" s="1493"/>
      <c r="D305" s="1493"/>
      <c r="E305" s="1493"/>
      <c r="F305" s="1493"/>
      <c r="G305" s="1493"/>
      <c r="H305" s="1530"/>
      <c r="I305" s="1972"/>
      <c r="J305" s="1542"/>
      <c r="K305" s="513"/>
      <c r="L305" s="513"/>
      <c r="M305" s="513"/>
      <c r="N305" s="513"/>
      <c r="O305" s="513"/>
      <c r="P305" s="513"/>
      <c r="Q305" s="513"/>
      <c r="R305" s="513"/>
      <c r="S305" s="513"/>
      <c r="T305" s="513"/>
      <c r="U305" s="513"/>
      <c r="V305" s="513"/>
      <c r="W305" s="513"/>
      <c r="X305" s="513"/>
      <c r="Y305" s="513"/>
      <c r="Z305" s="513"/>
      <c r="AA305" s="513"/>
      <c r="AB305" s="513"/>
      <c r="AC305" s="513"/>
      <c r="AD305" s="513"/>
      <c r="AE305" s="513"/>
      <c r="AF305" s="513"/>
      <c r="AG305" s="513"/>
      <c r="AH305" s="513"/>
      <c r="AI305" s="513"/>
      <c r="AJ305" s="513"/>
      <c r="AK305" s="513"/>
      <c r="AL305" s="513"/>
      <c r="AM305" s="513"/>
      <c r="AN305" s="513"/>
      <c r="AO305" s="513"/>
      <c r="AP305" s="513"/>
      <c r="AQ305" s="513"/>
      <c r="AR305" s="513"/>
      <c r="AS305" s="513"/>
      <c r="AT305" s="513"/>
      <c r="AU305" s="513"/>
      <c r="AV305" s="513"/>
      <c r="AW305" s="513"/>
      <c r="AX305" s="513"/>
      <c r="AY305" s="513"/>
      <c r="AZ305" s="513"/>
      <c r="BA305" s="513"/>
      <c r="BB305" s="513"/>
      <c r="BC305" s="513"/>
      <c r="BD305" s="513"/>
      <c r="BE305" s="513"/>
      <c r="BF305" s="513"/>
      <c r="BG305" s="513"/>
      <c r="BH305" s="513"/>
      <c r="BI305" s="513"/>
      <c r="BJ305" s="513"/>
      <c r="BK305" s="513"/>
      <c r="BL305" s="513"/>
      <c r="BM305" s="513"/>
      <c r="BN305" s="513"/>
      <c r="BO305" s="513"/>
      <c r="BP305" s="513"/>
      <c r="BQ305" s="513"/>
      <c r="BR305" s="513"/>
      <c r="BS305" s="513"/>
      <c r="BT305" s="513"/>
      <c r="BU305" s="513"/>
      <c r="BV305" s="513"/>
      <c r="BW305" s="513"/>
      <c r="BX305" s="513"/>
      <c r="BY305" s="513"/>
      <c r="BZ305" s="513"/>
      <c r="CA305" s="513"/>
      <c r="CB305" s="513"/>
      <c r="CC305" s="1972"/>
      <c r="CD305" s="1499"/>
      <c r="CE305" s="1500"/>
      <c r="CF305" s="1501"/>
      <c r="CG305" s="1500"/>
      <c r="CH305" s="1500"/>
      <c r="CI305" s="1500"/>
      <c r="CJ305" s="1976"/>
      <c r="CK305" s="1519"/>
      <c r="CL305" s="1509"/>
    </row>
    <row r="306" spans="1:90" s="514" customFormat="1">
      <c r="A306" s="511"/>
      <c r="B306" s="512"/>
      <c r="C306" s="1493"/>
      <c r="D306" s="1493"/>
      <c r="E306" s="1493"/>
      <c r="F306" s="1493"/>
      <c r="G306" s="1493"/>
      <c r="H306" s="1530"/>
      <c r="I306" s="1972"/>
      <c r="J306" s="1542"/>
      <c r="K306" s="513"/>
      <c r="L306" s="513"/>
      <c r="M306" s="513"/>
      <c r="N306" s="513"/>
      <c r="O306" s="513"/>
      <c r="P306" s="513"/>
      <c r="Q306" s="513"/>
      <c r="R306" s="513"/>
      <c r="S306" s="513"/>
      <c r="T306" s="513"/>
      <c r="U306" s="513"/>
      <c r="V306" s="513"/>
      <c r="W306" s="513"/>
      <c r="X306" s="513"/>
      <c r="Y306" s="513"/>
      <c r="Z306" s="513"/>
      <c r="AA306" s="513"/>
      <c r="AB306" s="513"/>
      <c r="AC306" s="513"/>
      <c r="AD306" s="513"/>
      <c r="AE306" s="513"/>
      <c r="AF306" s="513"/>
      <c r="AG306" s="513"/>
      <c r="AH306" s="513"/>
      <c r="AI306" s="513"/>
      <c r="AJ306" s="513"/>
      <c r="AK306" s="513"/>
      <c r="AL306" s="513"/>
      <c r="AM306" s="513"/>
      <c r="AN306" s="513"/>
      <c r="AO306" s="513"/>
      <c r="AP306" s="513"/>
      <c r="AQ306" s="513"/>
      <c r="AR306" s="513"/>
      <c r="AS306" s="513"/>
      <c r="AT306" s="513"/>
      <c r="AU306" s="513"/>
      <c r="AV306" s="513"/>
      <c r="AW306" s="513"/>
      <c r="AX306" s="513"/>
      <c r="AY306" s="513"/>
      <c r="AZ306" s="513"/>
      <c r="BA306" s="513"/>
      <c r="BB306" s="513"/>
      <c r="BC306" s="513"/>
      <c r="BD306" s="513"/>
      <c r="BE306" s="513"/>
      <c r="BF306" s="513"/>
      <c r="BG306" s="513"/>
      <c r="BH306" s="513"/>
      <c r="BI306" s="513"/>
      <c r="BJ306" s="513"/>
      <c r="BK306" s="513"/>
      <c r="BL306" s="513"/>
      <c r="BM306" s="513"/>
      <c r="BN306" s="513"/>
      <c r="BO306" s="513"/>
      <c r="BP306" s="513"/>
      <c r="BQ306" s="513"/>
      <c r="BR306" s="513"/>
      <c r="BS306" s="513"/>
      <c r="BT306" s="513"/>
      <c r="BU306" s="513"/>
      <c r="BV306" s="513"/>
      <c r="BW306" s="513"/>
      <c r="BX306" s="513"/>
      <c r="BY306" s="513"/>
      <c r="BZ306" s="513"/>
      <c r="CA306" s="513"/>
      <c r="CB306" s="513"/>
      <c r="CC306" s="1972"/>
      <c r="CD306" s="1499"/>
      <c r="CE306" s="1500"/>
      <c r="CF306" s="1501"/>
      <c r="CG306" s="1500"/>
      <c r="CH306" s="1500"/>
      <c r="CI306" s="1500"/>
      <c r="CJ306" s="1976"/>
      <c r="CK306" s="1519"/>
      <c r="CL306" s="1509"/>
    </row>
    <row r="307" spans="1:90" s="514" customFormat="1">
      <c r="A307" s="511"/>
      <c r="B307" s="512"/>
      <c r="C307" s="1493"/>
      <c r="D307" s="1493"/>
      <c r="E307" s="1493"/>
      <c r="F307" s="1493"/>
      <c r="G307" s="1493"/>
      <c r="H307" s="1530"/>
      <c r="I307" s="1972"/>
      <c r="J307" s="1542"/>
      <c r="K307" s="513"/>
      <c r="L307" s="513"/>
      <c r="M307" s="513"/>
      <c r="N307" s="513"/>
      <c r="O307" s="513"/>
      <c r="P307" s="513"/>
      <c r="Q307" s="513"/>
      <c r="R307" s="513"/>
      <c r="S307" s="513"/>
      <c r="T307" s="513"/>
      <c r="U307" s="513"/>
      <c r="V307" s="513"/>
      <c r="W307" s="513"/>
      <c r="X307" s="513"/>
      <c r="Y307" s="513"/>
      <c r="Z307" s="513"/>
      <c r="AA307" s="513"/>
      <c r="AB307" s="513"/>
      <c r="AC307" s="513"/>
      <c r="AD307" s="513"/>
      <c r="AE307" s="513"/>
      <c r="AF307" s="513"/>
      <c r="AG307" s="513"/>
      <c r="AH307" s="513"/>
      <c r="AI307" s="513"/>
      <c r="AJ307" s="513"/>
      <c r="AK307" s="513"/>
      <c r="AL307" s="513"/>
      <c r="AM307" s="513"/>
      <c r="AN307" s="513"/>
      <c r="AO307" s="513"/>
      <c r="AP307" s="513"/>
      <c r="AQ307" s="513"/>
      <c r="AR307" s="513"/>
      <c r="AS307" s="513"/>
      <c r="AT307" s="513"/>
      <c r="AU307" s="513"/>
      <c r="AV307" s="513"/>
      <c r="AW307" s="513"/>
      <c r="AX307" s="513"/>
      <c r="AY307" s="513"/>
      <c r="AZ307" s="513"/>
      <c r="BA307" s="513"/>
      <c r="BB307" s="513"/>
      <c r="BC307" s="513"/>
      <c r="BD307" s="513"/>
      <c r="BE307" s="513"/>
      <c r="BF307" s="513"/>
      <c r="BG307" s="513"/>
      <c r="BH307" s="513"/>
      <c r="BI307" s="513"/>
      <c r="BJ307" s="513"/>
      <c r="BK307" s="513"/>
      <c r="BL307" s="513"/>
      <c r="BM307" s="513"/>
      <c r="BN307" s="513"/>
      <c r="BO307" s="513"/>
      <c r="BP307" s="513"/>
      <c r="BQ307" s="513"/>
      <c r="BR307" s="513"/>
      <c r="BS307" s="513"/>
      <c r="BT307" s="513"/>
      <c r="BU307" s="513"/>
      <c r="BV307" s="513"/>
      <c r="BW307" s="513"/>
      <c r="BX307" s="513"/>
      <c r="BY307" s="513"/>
      <c r="BZ307" s="513"/>
      <c r="CA307" s="513"/>
      <c r="CB307" s="513"/>
      <c r="CC307" s="1972"/>
      <c r="CD307" s="1499"/>
      <c r="CE307" s="1500"/>
      <c r="CF307" s="1501"/>
      <c r="CG307" s="1500"/>
      <c r="CH307" s="1500"/>
      <c r="CI307" s="1500"/>
      <c r="CJ307" s="1976"/>
      <c r="CK307" s="1519"/>
      <c r="CL307" s="1509"/>
    </row>
    <row r="308" spans="1:90" s="514" customFormat="1">
      <c r="A308" s="511"/>
      <c r="B308" s="512"/>
      <c r="C308" s="1493"/>
      <c r="D308" s="1493"/>
      <c r="E308" s="1493"/>
      <c r="F308" s="1493"/>
      <c r="G308" s="1493"/>
      <c r="H308" s="1530"/>
      <c r="I308" s="1972"/>
      <c r="J308" s="1542"/>
      <c r="K308" s="513"/>
      <c r="L308" s="513"/>
      <c r="M308" s="513"/>
      <c r="N308" s="513"/>
      <c r="O308" s="513"/>
      <c r="P308" s="513"/>
      <c r="Q308" s="513"/>
      <c r="R308" s="513"/>
      <c r="S308" s="513"/>
      <c r="T308" s="513"/>
      <c r="U308" s="513"/>
      <c r="V308" s="513"/>
      <c r="W308" s="513"/>
      <c r="X308" s="513"/>
      <c r="Y308" s="513"/>
      <c r="Z308" s="513"/>
      <c r="AA308" s="513"/>
      <c r="AB308" s="513"/>
      <c r="AC308" s="513"/>
      <c r="AD308" s="513"/>
      <c r="AE308" s="513"/>
      <c r="AF308" s="513"/>
      <c r="AG308" s="513"/>
      <c r="AH308" s="513"/>
      <c r="AI308" s="513"/>
      <c r="AJ308" s="513"/>
      <c r="AK308" s="513"/>
      <c r="AL308" s="513"/>
      <c r="AM308" s="513"/>
      <c r="AN308" s="513"/>
      <c r="AO308" s="513"/>
      <c r="AP308" s="513"/>
      <c r="AQ308" s="513"/>
      <c r="AR308" s="513"/>
      <c r="AS308" s="513"/>
      <c r="AT308" s="513"/>
      <c r="AU308" s="513"/>
      <c r="AV308" s="513"/>
      <c r="AW308" s="513"/>
      <c r="AX308" s="513"/>
      <c r="AY308" s="513"/>
      <c r="AZ308" s="513"/>
      <c r="BA308" s="513"/>
      <c r="BB308" s="513"/>
      <c r="BC308" s="513"/>
      <c r="BD308" s="513"/>
      <c r="BE308" s="513"/>
      <c r="BF308" s="513"/>
      <c r="BG308" s="513"/>
      <c r="BH308" s="513"/>
      <c r="BI308" s="513"/>
      <c r="BJ308" s="513"/>
      <c r="BK308" s="513"/>
      <c r="BL308" s="513"/>
      <c r="BM308" s="513"/>
      <c r="BN308" s="513"/>
      <c r="BO308" s="513"/>
      <c r="BP308" s="513"/>
      <c r="BQ308" s="513"/>
      <c r="BR308" s="513"/>
      <c r="BS308" s="513"/>
      <c r="BT308" s="513"/>
      <c r="BU308" s="513"/>
      <c r="BV308" s="513"/>
      <c r="BW308" s="513"/>
      <c r="BX308" s="513"/>
      <c r="BY308" s="513"/>
      <c r="BZ308" s="513"/>
      <c r="CA308" s="513"/>
      <c r="CB308" s="513"/>
      <c r="CC308" s="1972"/>
      <c r="CD308" s="1499"/>
      <c r="CE308" s="1500"/>
      <c r="CF308" s="1501"/>
      <c r="CG308" s="1500"/>
      <c r="CH308" s="1500"/>
      <c r="CI308" s="1500"/>
      <c r="CJ308" s="1976"/>
      <c r="CK308" s="1519"/>
      <c r="CL308" s="1509"/>
    </row>
    <row r="309" spans="1:90" s="514" customFormat="1">
      <c r="A309" s="511"/>
      <c r="B309" s="512"/>
      <c r="C309" s="1493"/>
      <c r="D309" s="1493"/>
      <c r="E309" s="1493"/>
      <c r="F309" s="1493"/>
      <c r="G309" s="1493"/>
      <c r="H309" s="1530"/>
      <c r="I309" s="1972"/>
      <c r="J309" s="1542"/>
      <c r="K309" s="513"/>
      <c r="L309" s="513"/>
      <c r="M309" s="513"/>
      <c r="N309" s="513"/>
      <c r="O309" s="513"/>
      <c r="P309" s="513"/>
      <c r="Q309" s="513"/>
      <c r="R309" s="513"/>
      <c r="S309" s="513"/>
      <c r="T309" s="513"/>
      <c r="U309" s="513"/>
      <c r="V309" s="513"/>
      <c r="W309" s="513"/>
      <c r="X309" s="513"/>
      <c r="Y309" s="513"/>
      <c r="Z309" s="513"/>
      <c r="AA309" s="513"/>
      <c r="AB309" s="513"/>
      <c r="AC309" s="513"/>
      <c r="AD309" s="513"/>
      <c r="AE309" s="513"/>
      <c r="AF309" s="513"/>
      <c r="AG309" s="513"/>
      <c r="AH309" s="513"/>
      <c r="AI309" s="513"/>
      <c r="AJ309" s="513"/>
      <c r="AK309" s="513"/>
      <c r="AL309" s="513"/>
      <c r="AM309" s="513"/>
      <c r="AN309" s="513"/>
      <c r="AO309" s="513"/>
      <c r="AP309" s="513"/>
      <c r="AQ309" s="513"/>
      <c r="AR309" s="513"/>
      <c r="AS309" s="513"/>
      <c r="AT309" s="513"/>
      <c r="AU309" s="513"/>
      <c r="AV309" s="513"/>
      <c r="AW309" s="513"/>
      <c r="AX309" s="513"/>
      <c r="AY309" s="513"/>
      <c r="AZ309" s="513"/>
      <c r="BA309" s="513"/>
      <c r="BB309" s="513"/>
      <c r="BC309" s="513"/>
      <c r="BD309" s="513"/>
      <c r="BE309" s="513"/>
      <c r="BF309" s="513"/>
      <c r="BG309" s="513"/>
      <c r="BH309" s="513"/>
      <c r="BI309" s="513"/>
      <c r="BJ309" s="513"/>
      <c r="BK309" s="513"/>
      <c r="BL309" s="513"/>
      <c r="BM309" s="513"/>
      <c r="BN309" s="513"/>
      <c r="BO309" s="513"/>
      <c r="BP309" s="513"/>
      <c r="BQ309" s="513"/>
      <c r="BR309" s="513"/>
      <c r="BS309" s="513"/>
      <c r="BT309" s="513"/>
      <c r="BU309" s="513"/>
      <c r="BV309" s="513"/>
      <c r="BW309" s="513"/>
      <c r="BX309" s="513"/>
      <c r="BY309" s="513"/>
      <c r="BZ309" s="513"/>
      <c r="CA309" s="513"/>
      <c r="CB309" s="513"/>
      <c r="CC309" s="1972"/>
      <c r="CD309" s="1499"/>
      <c r="CE309" s="1500"/>
      <c r="CF309" s="1501"/>
      <c r="CG309" s="1500"/>
      <c r="CH309" s="1500"/>
      <c r="CI309" s="1500"/>
      <c r="CJ309" s="1976"/>
      <c r="CK309" s="1519"/>
      <c r="CL309" s="1509"/>
    </row>
    <row r="310" spans="1:90" s="514" customFormat="1">
      <c r="A310" s="511"/>
      <c r="B310" s="512"/>
      <c r="C310" s="1493"/>
      <c r="D310" s="1493"/>
      <c r="E310" s="1493"/>
      <c r="F310" s="1493"/>
      <c r="G310" s="1493"/>
      <c r="H310" s="1530"/>
      <c r="I310" s="1972"/>
      <c r="J310" s="1542"/>
      <c r="K310" s="513"/>
      <c r="L310" s="513"/>
      <c r="M310" s="513"/>
      <c r="N310" s="513"/>
      <c r="O310" s="513"/>
      <c r="P310" s="513"/>
      <c r="Q310" s="513"/>
      <c r="R310" s="513"/>
      <c r="S310" s="513"/>
      <c r="T310" s="513"/>
      <c r="U310" s="513"/>
      <c r="V310" s="513"/>
      <c r="W310" s="513"/>
      <c r="X310" s="513"/>
      <c r="Y310" s="513"/>
      <c r="Z310" s="513"/>
      <c r="AA310" s="513"/>
      <c r="AB310" s="513"/>
      <c r="AC310" s="513"/>
      <c r="AD310" s="513"/>
      <c r="AE310" s="513"/>
      <c r="AF310" s="513"/>
      <c r="AG310" s="513"/>
      <c r="AH310" s="513"/>
      <c r="AI310" s="513"/>
      <c r="AJ310" s="513"/>
      <c r="AK310" s="513"/>
      <c r="AL310" s="513"/>
      <c r="AM310" s="513"/>
      <c r="AN310" s="513"/>
      <c r="AO310" s="513"/>
      <c r="AP310" s="513"/>
      <c r="AQ310" s="513"/>
      <c r="AR310" s="513"/>
      <c r="AS310" s="513"/>
      <c r="AT310" s="513"/>
      <c r="AU310" s="513"/>
      <c r="AV310" s="513"/>
      <c r="AW310" s="513"/>
      <c r="AX310" s="513"/>
      <c r="AY310" s="513"/>
      <c r="AZ310" s="513"/>
      <c r="BA310" s="513"/>
      <c r="BB310" s="513"/>
      <c r="BC310" s="513"/>
      <c r="BD310" s="513"/>
      <c r="BE310" s="513"/>
      <c r="BF310" s="513"/>
      <c r="BG310" s="513"/>
      <c r="BH310" s="513"/>
      <c r="BI310" s="513"/>
      <c r="BJ310" s="513"/>
      <c r="BK310" s="513"/>
      <c r="BL310" s="513"/>
      <c r="BM310" s="513"/>
      <c r="BN310" s="513"/>
      <c r="BO310" s="513"/>
      <c r="BP310" s="513"/>
      <c r="BQ310" s="513"/>
      <c r="BR310" s="513"/>
      <c r="BS310" s="513"/>
      <c r="BT310" s="513"/>
      <c r="BU310" s="513"/>
      <c r="BV310" s="513"/>
      <c r="BW310" s="513"/>
      <c r="BX310" s="513"/>
      <c r="BY310" s="513"/>
      <c r="BZ310" s="513"/>
      <c r="CA310" s="513"/>
      <c r="CB310" s="513"/>
      <c r="CC310" s="1972"/>
      <c r="CD310" s="1499"/>
      <c r="CE310" s="1500"/>
      <c r="CF310" s="1501"/>
      <c r="CG310" s="1500"/>
      <c r="CH310" s="1500"/>
      <c r="CI310" s="1500"/>
      <c r="CJ310" s="1976"/>
      <c r="CK310" s="1519"/>
      <c r="CL310" s="1509"/>
    </row>
    <row r="311" spans="1:90" s="514" customFormat="1">
      <c r="A311" s="511"/>
      <c r="B311" s="512"/>
      <c r="C311" s="1493"/>
      <c r="D311" s="1493"/>
      <c r="E311" s="1493"/>
      <c r="F311" s="1493"/>
      <c r="G311" s="1493"/>
      <c r="H311" s="1530"/>
      <c r="I311" s="1972"/>
      <c r="J311" s="1542"/>
      <c r="K311" s="513"/>
      <c r="L311" s="513"/>
      <c r="M311" s="513"/>
      <c r="N311" s="513"/>
      <c r="O311" s="513"/>
      <c r="P311" s="513"/>
      <c r="Q311" s="513"/>
      <c r="R311" s="513"/>
      <c r="S311" s="513"/>
      <c r="T311" s="513"/>
      <c r="U311" s="513"/>
      <c r="V311" s="513"/>
      <c r="W311" s="513"/>
      <c r="X311" s="513"/>
      <c r="Y311" s="513"/>
      <c r="Z311" s="513"/>
      <c r="AA311" s="513"/>
      <c r="AB311" s="513"/>
      <c r="AC311" s="513"/>
      <c r="AD311" s="513"/>
      <c r="AE311" s="513"/>
      <c r="AF311" s="513"/>
      <c r="AG311" s="513"/>
      <c r="AH311" s="513"/>
      <c r="AI311" s="513"/>
      <c r="AJ311" s="513"/>
      <c r="AK311" s="513"/>
      <c r="AL311" s="513"/>
      <c r="AM311" s="513"/>
      <c r="AN311" s="513"/>
      <c r="AO311" s="513"/>
      <c r="AP311" s="513"/>
      <c r="AQ311" s="513"/>
      <c r="AR311" s="513"/>
      <c r="AS311" s="513"/>
      <c r="AT311" s="513"/>
      <c r="AU311" s="513"/>
      <c r="AV311" s="513"/>
      <c r="AW311" s="513"/>
      <c r="AX311" s="513"/>
      <c r="AY311" s="513"/>
      <c r="AZ311" s="513"/>
      <c r="BA311" s="513"/>
      <c r="BB311" s="513"/>
      <c r="BC311" s="513"/>
      <c r="BD311" s="513"/>
      <c r="BE311" s="513"/>
      <c r="BF311" s="513"/>
      <c r="BG311" s="513"/>
      <c r="BH311" s="513"/>
      <c r="BI311" s="513"/>
      <c r="BJ311" s="513"/>
      <c r="BK311" s="513"/>
      <c r="BL311" s="513"/>
      <c r="BM311" s="513"/>
      <c r="BN311" s="513"/>
      <c r="BO311" s="513"/>
      <c r="BP311" s="513"/>
      <c r="BQ311" s="513"/>
      <c r="BR311" s="513"/>
      <c r="BS311" s="513"/>
      <c r="BT311" s="513"/>
      <c r="BU311" s="513"/>
      <c r="BV311" s="513"/>
      <c r="BW311" s="513"/>
      <c r="BX311" s="513"/>
      <c r="BY311" s="513"/>
      <c r="BZ311" s="513"/>
      <c r="CA311" s="513"/>
      <c r="CB311" s="513"/>
      <c r="CC311" s="1972"/>
      <c r="CD311" s="1499"/>
      <c r="CE311" s="1500"/>
      <c r="CF311" s="1501"/>
      <c r="CG311" s="1500"/>
      <c r="CH311" s="1500"/>
      <c r="CI311" s="1500"/>
      <c r="CJ311" s="1976"/>
      <c r="CK311" s="1519"/>
      <c r="CL311" s="1509"/>
    </row>
    <row r="312" spans="1:90" s="514" customFormat="1">
      <c r="A312" s="511"/>
      <c r="B312" s="512"/>
      <c r="C312" s="1493"/>
      <c r="D312" s="1493"/>
      <c r="E312" s="1493"/>
      <c r="F312" s="1493"/>
      <c r="G312" s="1493"/>
      <c r="H312" s="1530"/>
      <c r="I312" s="1972"/>
      <c r="J312" s="1542"/>
      <c r="K312" s="513"/>
      <c r="L312" s="513"/>
      <c r="M312" s="513"/>
      <c r="N312" s="513"/>
      <c r="O312" s="513"/>
      <c r="P312" s="513"/>
      <c r="Q312" s="513"/>
      <c r="R312" s="513"/>
      <c r="S312" s="513"/>
      <c r="T312" s="513"/>
      <c r="U312" s="513"/>
      <c r="V312" s="513"/>
      <c r="W312" s="513"/>
      <c r="X312" s="513"/>
      <c r="Y312" s="513"/>
      <c r="Z312" s="513"/>
      <c r="AA312" s="513"/>
      <c r="AB312" s="513"/>
      <c r="AC312" s="513"/>
      <c r="AD312" s="513"/>
      <c r="AE312" s="513"/>
      <c r="AF312" s="513"/>
      <c r="AG312" s="513"/>
      <c r="AH312" s="513"/>
      <c r="AI312" s="513"/>
      <c r="AJ312" s="513"/>
      <c r="AK312" s="513"/>
      <c r="AL312" s="513"/>
      <c r="AM312" s="513"/>
      <c r="AN312" s="513"/>
      <c r="AO312" s="513"/>
      <c r="AP312" s="513"/>
      <c r="AQ312" s="513"/>
      <c r="AR312" s="513"/>
      <c r="AS312" s="513"/>
      <c r="AT312" s="513"/>
      <c r="AU312" s="513"/>
      <c r="AV312" s="513"/>
      <c r="AW312" s="513"/>
      <c r="AX312" s="513"/>
      <c r="AY312" s="513"/>
      <c r="AZ312" s="513"/>
      <c r="BA312" s="513"/>
      <c r="BB312" s="513"/>
      <c r="BC312" s="513"/>
      <c r="BD312" s="513"/>
      <c r="BE312" s="513"/>
      <c r="BF312" s="513"/>
      <c r="BG312" s="513"/>
      <c r="BH312" s="513"/>
      <c r="BI312" s="513"/>
      <c r="BJ312" s="513"/>
      <c r="BK312" s="513"/>
      <c r="BL312" s="513"/>
      <c r="BM312" s="513"/>
      <c r="BN312" s="513"/>
      <c r="BO312" s="513"/>
      <c r="BP312" s="513"/>
      <c r="BQ312" s="513"/>
      <c r="BR312" s="513"/>
      <c r="BS312" s="513"/>
      <c r="BT312" s="513"/>
      <c r="BU312" s="513"/>
      <c r="BV312" s="513"/>
      <c r="BW312" s="513"/>
      <c r="BX312" s="513"/>
      <c r="BY312" s="513"/>
      <c r="BZ312" s="513"/>
      <c r="CA312" s="513"/>
      <c r="CB312" s="513"/>
      <c r="CC312" s="1972"/>
      <c r="CD312" s="1499"/>
      <c r="CE312" s="1500"/>
      <c r="CF312" s="1501"/>
      <c r="CG312" s="1500"/>
      <c r="CH312" s="1500"/>
      <c r="CI312" s="1500"/>
      <c r="CJ312" s="1976"/>
      <c r="CK312" s="1519"/>
      <c r="CL312" s="1509"/>
    </row>
    <row r="313" spans="1:90" s="514" customFormat="1">
      <c r="A313" s="511"/>
      <c r="B313" s="512"/>
      <c r="C313" s="1493"/>
      <c r="D313" s="1493"/>
      <c r="E313" s="1493"/>
      <c r="F313" s="1493"/>
      <c r="G313" s="1493"/>
      <c r="H313" s="1530"/>
      <c r="I313" s="1972"/>
      <c r="J313" s="1542"/>
      <c r="K313" s="513"/>
      <c r="L313" s="513"/>
      <c r="M313" s="513"/>
      <c r="N313" s="513"/>
      <c r="O313" s="513"/>
      <c r="P313" s="513"/>
      <c r="Q313" s="513"/>
      <c r="R313" s="513"/>
      <c r="S313" s="513"/>
      <c r="T313" s="513"/>
      <c r="U313" s="513"/>
      <c r="V313" s="513"/>
      <c r="W313" s="513"/>
      <c r="X313" s="513"/>
      <c r="Y313" s="513"/>
      <c r="Z313" s="513"/>
      <c r="AA313" s="513"/>
      <c r="AB313" s="513"/>
      <c r="AC313" s="513"/>
      <c r="AD313" s="513"/>
      <c r="AE313" s="513"/>
      <c r="AF313" s="513"/>
      <c r="AG313" s="513"/>
      <c r="AH313" s="513"/>
      <c r="AI313" s="513"/>
      <c r="AJ313" s="513"/>
      <c r="AK313" s="513"/>
      <c r="AL313" s="513"/>
      <c r="AM313" s="513"/>
      <c r="AN313" s="513"/>
      <c r="AO313" s="513"/>
      <c r="AP313" s="513"/>
      <c r="AQ313" s="513"/>
      <c r="AR313" s="513"/>
      <c r="AS313" s="513"/>
      <c r="AT313" s="513"/>
      <c r="AU313" s="513"/>
      <c r="AV313" s="513"/>
      <c r="AW313" s="513"/>
      <c r="AX313" s="513"/>
      <c r="AY313" s="513"/>
      <c r="AZ313" s="513"/>
      <c r="BA313" s="513"/>
      <c r="BB313" s="513"/>
      <c r="BC313" s="513"/>
      <c r="BD313" s="513"/>
      <c r="BE313" s="513"/>
      <c r="BF313" s="513"/>
      <c r="BG313" s="513"/>
      <c r="BH313" s="513"/>
      <c r="BI313" s="513"/>
      <c r="BJ313" s="513"/>
      <c r="BK313" s="513"/>
      <c r="BL313" s="513"/>
      <c r="BM313" s="513"/>
      <c r="BN313" s="513"/>
      <c r="BO313" s="513"/>
      <c r="BP313" s="513"/>
      <c r="BQ313" s="513"/>
      <c r="BR313" s="513"/>
      <c r="BS313" s="513"/>
      <c r="BT313" s="513"/>
      <c r="BU313" s="513"/>
      <c r="BV313" s="513"/>
      <c r="BW313" s="513"/>
      <c r="BX313" s="513"/>
      <c r="BY313" s="513"/>
      <c r="BZ313" s="513"/>
      <c r="CA313" s="513"/>
      <c r="CB313" s="513"/>
      <c r="CC313" s="1972"/>
      <c r="CD313" s="1499"/>
      <c r="CE313" s="1500"/>
      <c r="CF313" s="1501"/>
      <c r="CG313" s="1500"/>
      <c r="CH313" s="1500"/>
      <c r="CI313" s="1500"/>
      <c r="CJ313" s="1976"/>
      <c r="CK313" s="1519"/>
      <c r="CL313" s="1509"/>
    </row>
    <row r="314" spans="1:90" s="514" customFormat="1">
      <c r="A314" s="511"/>
      <c r="B314" s="512"/>
      <c r="C314" s="1493"/>
      <c r="D314" s="1493"/>
      <c r="E314" s="1493"/>
      <c r="F314" s="1493"/>
      <c r="G314" s="1493"/>
      <c r="H314" s="1530"/>
      <c r="I314" s="1972"/>
      <c r="J314" s="1542"/>
      <c r="K314" s="513"/>
      <c r="L314" s="513"/>
      <c r="M314" s="513"/>
      <c r="N314" s="513"/>
      <c r="O314" s="513"/>
      <c r="P314" s="513"/>
      <c r="Q314" s="513"/>
      <c r="R314" s="513"/>
      <c r="S314" s="513"/>
      <c r="T314" s="513"/>
      <c r="U314" s="513"/>
      <c r="V314" s="513"/>
      <c r="W314" s="513"/>
      <c r="X314" s="513"/>
      <c r="Y314" s="513"/>
      <c r="Z314" s="513"/>
      <c r="AA314" s="513"/>
      <c r="AB314" s="513"/>
      <c r="AC314" s="513"/>
      <c r="AD314" s="513"/>
      <c r="AE314" s="513"/>
      <c r="AF314" s="513"/>
      <c r="AG314" s="513"/>
      <c r="AH314" s="513"/>
      <c r="AI314" s="513"/>
      <c r="AJ314" s="513"/>
      <c r="AK314" s="513"/>
      <c r="AL314" s="513"/>
      <c r="AM314" s="513"/>
      <c r="AN314" s="513"/>
      <c r="AO314" s="513"/>
      <c r="AP314" s="513"/>
      <c r="AQ314" s="513"/>
      <c r="AR314" s="513"/>
      <c r="AS314" s="513"/>
      <c r="AT314" s="513"/>
      <c r="AU314" s="513"/>
      <c r="AV314" s="513"/>
      <c r="AW314" s="513"/>
      <c r="AX314" s="513"/>
      <c r="AY314" s="513"/>
      <c r="AZ314" s="513"/>
      <c r="BA314" s="513"/>
      <c r="BB314" s="513"/>
      <c r="BC314" s="513"/>
      <c r="BD314" s="513"/>
      <c r="BE314" s="513"/>
      <c r="BF314" s="513"/>
      <c r="BG314" s="513"/>
      <c r="BH314" s="513"/>
      <c r="BI314" s="513"/>
      <c r="BJ314" s="513"/>
      <c r="BK314" s="513"/>
      <c r="BL314" s="513"/>
      <c r="BM314" s="513"/>
      <c r="BN314" s="513"/>
      <c r="BO314" s="513"/>
      <c r="BP314" s="513"/>
      <c r="BQ314" s="513"/>
      <c r="BR314" s="513"/>
      <c r="BS314" s="513"/>
      <c r="BT314" s="513"/>
      <c r="BU314" s="513"/>
      <c r="BV314" s="513"/>
      <c r="BW314" s="513"/>
      <c r="BX314" s="513"/>
      <c r="BY314" s="513"/>
      <c r="BZ314" s="513"/>
      <c r="CA314" s="513"/>
      <c r="CB314" s="513"/>
      <c r="CC314" s="1972"/>
      <c r="CD314" s="1499"/>
      <c r="CE314" s="1500"/>
      <c r="CF314" s="1501"/>
      <c r="CG314" s="1500"/>
      <c r="CH314" s="1500"/>
      <c r="CI314" s="1500"/>
      <c r="CJ314" s="1976"/>
      <c r="CK314" s="1519"/>
      <c r="CL314" s="1509"/>
    </row>
    <row r="315" spans="1:90" s="514" customFormat="1">
      <c r="A315" s="511"/>
      <c r="B315" s="512"/>
      <c r="C315" s="1493"/>
      <c r="D315" s="1493"/>
      <c r="E315" s="1493"/>
      <c r="F315" s="1493"/>
      <c r="G315" s="1493"/>
      <c r="H315" s="1530"/>
      <c r="I315" s="1972"/>
      <c r="J315" s="1542"/>
      <c r="K315" s="513"/>
      <c r="L315" s="513"/>
      <c r="M315" s="513"/>
      <c r="N315" s="513"/>
      <c r="O315" s="513"/>
      <c r="P315" s="513"/>
      <c r="Q315" s="513"/>
      <c r="R315" s="513"/>
      <c r="S315" s="513"/>
      <c r="T315" s="513"/>
      <c r="U315" s="513"/>
      <c r="V315" s="513"/>
      <c r="W315" s="513"/>
      <c r="X315" s="513"/>
      <c r="Y315" s="513"/>
      <c r="Z315" s="513"/>
      <c r="AA315" s="513"/>
      <c r="AB315" s="513"/>
      <c r="AC315" s="513"/>
      <c r="AD315" s="513"/>
      <c r="AE315" s="513"/>
      <c r="AF315" s="513"/>
      <c r="AG315" s="513"/>
      <c r="AH315" s="513"/>
      <c r="AI315" s="513"/>
      <c r="AJ315" s="513"/>
      <c r="AK315" s="513"/>
      <c r="AL315" s="513"/>
      <c r="AM315" s="513"/>
      <c r="AN315" s="513"/>
      <c r="AO315" s="513"/>
      <c r="AP315" s="513"/>
      <c r="AQ315" s="513"/>
      <c r="AR315" s="513"/>
      <c r="AS315" s="513"/>
      <c r="AT315" s="513"/>
      <c r="AU315" s="513"/>
      <c r="AV315" s="513"/>
      <c r="AW315" s="513"/>
      <c r="AX315" s="513"/>
      <c r="AY315" s="513"/>
      <c r="AZ315" s="513"/>
      <c r="BA315" s="513"/>
      <c r="BB315" s="513"/>
      <c r="BC315" s="513"/>
      <c r="BD315" s="513"/>
      <c r="BE315" s="513"/>
      <c r="BF315" s="513"/>
      <c r="BG315" s="513"/>
      <c r="BH315" s="513"/>
      <c r="BI315" s="513"/>
      <c r="BJ315" s="513"/>
      <c r="BK315" s="513"/>
      <c r="BL315" s="513"/>
      <c r="BM315" s="513"/>
      <c r="BN315" s="513"/>
      <c r="BO315" s="513"/>
      <c r="BP315" s="513"/>
      <c r="BQ315" s="513"/>
      <c r="BR315" s="513"/>
      <c r="BS315" s="513"/>
      <c r="BT315" s="513"/>
      <c r="BU315" s="513"/>
      <c r="BV315" s="513"/>
      <c r="BW315" s="513"/>
      <c r="BX315" s="513"/>
      <c r="BY315" s="513"/>
      <c r="BZ315" s="513"/>
      <c r="CA315" s="513"/>
      <c r="CB315" s="513"/>
      <c r="CC315" s="1972"/>
      <c r="CD315" s="1499"/>
      <c r="CE315" s="1500"/>
      <c r="CF315" s="1501"/>
      <c r="CG315" s="1500"/>
      <c r="CH315" s="1500"/>
      <c r="CI315" s="1500"/>
      <c r="CJ315" s="1976"/>
      <c r="CK315" s="1519"/>
      <c r="CL315" s="1509"/>
    </row>
    <row r="316" spans="1:90" s="514" customFormat="1">
      <c r="A316" s="511"/>
      <c r="B316" s="512"/>
      <c r="C316" s="1493"/>
      <c r="D316" s="1493"/>
      <c r="E316" s="1493"/>
      <c r="F316" s="1493"/>
      <c r="G316" s="1493"/>
      <c r="H316" s="1530"/>
      <c r="I316" s="1972"/>
      <c r="J316" s="1542"/>
      <c r="K316" s="513"/>
      <c r="L316" s="513"/>
      <c r="M316" s="513"/>
      <c r="N316" s="513"/>
      <c r="O316" s="513"/>
      <c r="P316" s="513"/>
      <c r="Q316" s="513"/>
      <c r="R316" s="513"/>
      <c r="S316" s="513"/>
      <c r="T316" s="513"/>
      <c r="U316" s="513"/>
      <c r="V316" s="513"/>
      <c r="W316" s="513"/>
      <c r="X316" s="513"/>
      <c r="Y316" s="513"/>
      <c r="Z316" s="513"/>
      <c r="AA316" s="513"/>
      <c r="AB316" s="513"/>
      <c r="AC316" s="513"/>
      <c r="AD316" s="513"/>
      <c r="AE316" s="513"/>
      <c r="AF316" s="513"/>
      <c r="AG316" s="513"/>
      <c r="AH316" s="513"/>
      <c r="AI316" s="513"/>
      <c r="AJ316" s="513"/>
      <c r="AK316" s="513"/>
      <c r="AL316" s="513"/>
      <c r="AM316" s="513"/>
      <c r="AN316" s="513"/>
      <c r="AO316" s="513"/>
      <c r="AP316" s="513"/>
      <c r="AQ316" s="513"/>
      <c r="AR316" s="513"/>
      <c r="AS316" s="513"/>
      <c r="AT316" s="513"/>
      <c r="AU316" s="513"/>
      <c r="AV316" s="513"/>
      <c r="AW316" s="513"/>
      <c r="AX316" s="513"/>
      <c r="AY316" s="513"/>
      <c r="AZ316" s="513"/>
      <c r="BA316" s="513"/>
      <c r="BB316" s="513"/>
      <c r="BC316" s="513"/>
      <c r="BD316" s="513"/>
      <c r="BE316" s="513"/>
      <c r="BF316" s="513"/>
      <c r="BG316" s="513"/>
      <c r="BH316" s="513"/>
      <c r="BI316" s="513"/>
      <c r="BJ316" s="513"/>
      <c r="BK316" s="513"/>
      <c r="BL316" s="513"/>
      <c r="BM316" s="513"/>
      <c r="BN316" s="513"/>
      <c r="BO316" s="513"/>
      <c r="BP316" s="513"/>
      <c r="BQ316" s="513"/>
      <c r="BR316" s="513"/>
      <c r="BS316" s="513"/>
      <c r="BT316" s="513"/>
      <c r="BU316" s="513"/>
      <c r="BV316" s="513"/>
      <c r="BW316" s="513"/>
      <c r="BX316" s="513"/>
      <c r="BY316" s="513"/>
      <c r="BZ316" s="513"/>
      <c r="CA316" s="513"/>
      <c r="CB316" s="513"/>
      <c r="CC316" s="1972"/>
      <c r="CD316" s="1499"/>
      <c r="CE316" s="1500"/>
      <c r="CF316" s="1501"/>
      <c r="CG316" s="1500"/>
      <c r="CH316" s="1500"/>
      <c r="CI316" s="1500"/>
      <c r="CJ316" s="1976"/>
      <c r="CK316" s="1519"/>
      <c r="CL316" s="1509"/>
    </row>
    <row r="317" spans="1:90" s="514" customFormat="1">
      <c r="A317" s="511"/>
      <c r="B317" s="512"/>
      <c r="C317" s="1493"/>
      <c r="D317" s="1493"/>
      <c r="E317" s="1493"/>
      <c r="F317" s="1493"/>
      <c r="G317" s="1493"/>
      <c r="H317" s="1530"/>
      <c r="I317" s="1972"/>
      <c r="J317" s="1542"/>
      <c r="K317" s="513"/>
      <c r="L317" s="513"/>
      <c r="M317" s="513"/>
      <c r="N317" s="513"/>
      <c r="O317" s="513"/>
      <c r="P317" s="513"/>
      <c r="Q317" s="513"/>
      <c r="R317" s="513"/>
      <c r="S317" s="513"/>
      <c r="T317" s="513"/>
      <c r="U317" s="513"/>
      <c r="V317" s="513"/>
      <c r="W317" s="513"/>
      <c r="X317" s="513"/>
      <c r="Y317" s="513"/>
      <c r="Z317" s="513"/>
      <c r="AA317" s="513"/>
      <c r="AB317" s="513"/>
      <c r="AC317" s="513"/>
      <c r="AD317" s="513"/>
      <c r="AE317" s="513"/>
      <c r="AF317" s="513"/>
      <c r="AG317" s="513"/>
      <c r="AH317" s="513"/>
      <c r="AI317" s="513"/>
      <c r="AJ317" s="513"/>
      <c r="AK317" s="513"/>
      <c r="AL317" s="513"/>
      <c r="AM317" s="513"/>
      <c r="AN317" s="513"/>
      <c r="AO317" s="513"/>
      <c r="AP317" s="513"/>
      <c r="AQ317" s="513"/>
      <c r="AR317" s="513"/>
      <c r="AS317" s="513"/>
      <c r="AT317" s="513"/>
      <c r="AU317" s="513"/>
      <c r="AV317" s="513"/>
      <c r="AW317" s="513"/>
      <c r="AX317" s="513"/>
      <c r="AY317" s="513"/>
      <c r="AZ317" s="513"/>
      <c r="BA317" s="513"/>
      <c r="BB317" s="513"/>
      <c r="BC317" s="513"/>
      <c r="BD317" s="513"/>
      <c r="BE317" s="513"/>
      <c r="BF317" s="513"/>
      <c r="BG317" s="513"/>
      <c r="BH317" s="513"/>
      <c r="BI317" s="513"/>
      <c r="BJ317" s="513"/>
      <c r="BK317" s="513"/>
      <c r="BL317" s="513"/>
      <c r="BM317" s="513"/>
      <c r="BN317" s="513"/>
      <c r="BO317" s="513"/>
      <c r="BP317" s="513"/>
      <c r="BQ317" s="513"/>
      <c r="BR317" s="513"/>
      <c r="BS317" s="513"/>
      <c r="BT317" s="513"/>
      <c r="BU317" s="513"/>
      <c r="BV317" s="513"/>
      <c r="BW317" s="513"/>
      <c r="BX317" s="513"/>
      <c r="BY317" s="513"/>
      <c r="BZ317" s="513"/>
      <c r="CA317" s="513"/>
      <c r="CB317" s="513"/>
      <c r="CC317" s="1972"/>
      <c r="CD317" s="1499"/>
      <c r="CE317" s="1500"/>
      <c r="CF317" s="1501"/>
      <c r="CG317" s="1500"/>
      <c r="CH317" s="1500"/>
      <c r="CI317" s="1500"/>
      <c r="CJ317" s="1976"/>
      <c r="CK317" s="1519"/>
      <c r="CL317" s="1509"/>
    </row>
    <row r="318" spans="1:90" s="514" customFormat="1">
      <c r="A318" s="511"/>
      <c r="B318" s="512"/>
      <c r="C318" s="1493"/>
      <c r="D318" s="1493"/>
      <c r="E318" s="1493"/>
      <c r="F318" s="1493"/>
      <c r="G318" s="1493"/>
      <c r="H318" s="1530"/>
      <c r="I318" s="1972"/>
      <c r="J318" s="1542"/>
      <c r="K318" s="513"/>
      <c r="L318" s="513"/>
      <c r="M318" s="513"/>
      <c r="N318" s="513"/>
      <c r="O318" s="513"/>
      <c r="P318" s="513"/>
      <c r="Q318" s="513"/>
      <c r="R318" s="513"/>
      <c r="S318" s="513"/>
      <c r="T318" s="513"/>
      <c r="U318" s="513"/>
      <c r="V318" s="513"/>
      <c r="W318" s="513"/>
      <c r="X318" s="513"/>
      <c r="Y318" s="513"/>
      <c r="Z318" s="513"/>
      <c r="AA318" s="513"/>
      <c r="AB318" s="513"/>
      <c r="AC318" s="513"/>
      <c r="AD318" s="513"/>
      <c r="AE318" s="513"/>
      <c r="AF318" s="513"/>
      <c r="AG318" s="513"/>
      <c r="AH318" s="513"/>
      <c r="AI318" s="513"/>
      <c r="AJ318" s="513"/>
      <c r="AK318" s="513"/>
      <c r="AL318" s="513"/>
      <c r="AM318" s="513"/>
      <c r="AN318" s="513"/>
      <c r="AO318" s="513"/>
      <c r="AP318" s="513"/>
      <c r="AQ318" s="513"/>
      <c r="AR318" s="513"/>
      <c r="AS318" s="513"/>
      <c r="AT318" s="513"/>
      <c r="AU318" s="513"/>
      <c r="AV318" s="513"/>
      <c r="AW318" s="513"/>
      <c r="AX318" s="513"/>
      <c r="AY318" s="513"/>
      <c r="AZ318" s="513"/>
      <c r="BA318" s="513"/>
      <c r="BB318" s="513"/>
      <c r="BC318" s="513"/>
      <c r="BD318" s="513"/>
      <c r="BE318" s="513"/>
      <c r="BF318" s="513"/>
      <c r="BG318" s="513"/>
      <c r="BH318" s="513"/>
      <c r="BI318" s="513"/>
      <c r="BJ318" s="513"/>
      <c r="BK318" s="513"/>
      <c r="BL318" s="513"/>
      <c r="BM318" s="513"/>
      <c r="BN318" s="513"/>
      <c r="BO318" s="513"/>
      <c r="BP318" s="513"/>
      <c r="BQ318" s="513"/>
      <c r="BR318" s="513"/>
      <c r="BS318" s="513"/>
      <c r="BT318" s="513"/>
      <c r="BU318" s="513"/>
      <c r="BV318" s="513"/>
      <c r="BW318" s="513"/>
      <c r="BX318" s="513"/>
      <c r="BY318" s="513"/>
      <c r="BZ318" s="513"/>
      <c r="CA318" s="513"/>
      <c r="CB318" s="513"/>
      <c r="CC318" s="1972"/>
      <c r="CD318" s="1499"/>
      <c r="CE318" s="1500"/>
      <c r="CF318" s="1501"/>
      <c r="CG318" s="1500"/>
      <c r="CH318" s="1500"/>
      <c r="CI318" s="1500"/>
      <c r="CJ318" s="1976"/>
      <c r="CK318" s="1519"/>
      <c r="CL318" s="1509"/>
    </row>
    <row r="319" spans="1:90" s="514" customFormat="1">
      <c r="A319" s="511"/>
      <c r="B319" s="512"/>
      <c r="C319" s="1493"/>
      <c r="D319" s="1493"/>
      <c r="E319" s="1493"/>
      <c r="F319" s="1493"/>
      <c r="G319" s="1493"/>
      <c r="H319" s="1530"/>
      <c r="I319" s="1972"/>
      <c r="J319" s="1542"/>
      <c r="K319" s="513"/>
      <c r="L319" s="513"/>
      <c r="M319" s="513"/>
      <c r="N319" s="513"/>
      <c r="O319" s="513"/>
      <c r="P319" s="513"/>
      <c r="Q319" s="513"/>
      <c r="R319" s="513"/>
      <c r="S319" s="513"/>
      <c r="T319" s="513"/>
      <c r="U319" s="513"/>
      <c r="V319" s="513"/>
      <c r="W319" s="513"/>
      <c r="X319" s="513"/>
      <c r="Y319" s="513"/>
      <c r="Z319" s="513"/>
      <c r="AA319" s="513"/>
      <c r="AB319" s="513"/>
      <c r="AC319" s="513"/>
      <c r="AD319" s="513"/>
      <c r="AE319" s="513"/>
      <c r="AF319" s="513"/>
      <c r="AG319" s="513"/>
      <c r="AH319" s="513"/>
      <c r="AI319" s="513"/>
      <c r="AJ319" s="513"/>
      <c r="AK319" s="513"/>
      <c r="AL319" s="513"/>
      <c r="AM319" s="513"/>
      <c r="AN319" s="513"/>
      <c r="AO319" s="513"/>
      <c r="AP319" s="513"/>
      <c r="AQ319" s="513"/>
      <c r="AR319" s="513"/>
      <c r="AS319" s="513"/>
      <c r="AT319" s="513"/>
      <c r="AU319" s="513"/>
      <c r="AV319" s="513"/>
      <c r="AW319" s="513"/>
      <c r="AX319" s="513"/>
      <c r="AY319" s="513"/>
      <c r="AZ319" s="513"/>
      <c r="BA319" s="513"/>
      <c r="BB319" s="513"/>
      <c r="BC319" s="513"/>
      <c r="BD319" s="513"/>
      <c r="BE319" s="513"/>
      <c r="BF319" s="513"/>
      <c r="BG319" s="513"/>
      <c r="BH319" s="513"/>
      <c r="BI319" s="513"/>
      <c r="BJ319" s="513"/>
      <c r="BK319" s="513"/>
      <c r="BL319" s="513"/>
      <c r="BM319" s="513"/>
      <c r="BN319" s="513"/>
      <c r="BO319" s="513"/>
      <c r="BP319" s="513"/>
      <c r="BQ319" s="513"/>
      <c r="BR319" s="513"/>
      <c r="BS319" s="513"/>
      <c r="BT319" s="513"/>
      <c r="BU319" s="513"/>
      <c r="BV319" s="513"/>
      <c r="BW319" s="513"/>
      <c r="BX319" s="513"/>
      <c r="BY319" s="513"/>
      <c r="BZ319" s="513"/>
      <c r="CA319" s="513"/>
      <c r="CB319" s="513"/>
      <c r="CC319" s="1972"/>
      <c r="CD319" s="1499"/>
      <c r="CE319" s="1500"/>
      <c r="CF319" s="1501"/>
      <c r="CG319" s="1500"/>
      <c r="CH319" s="1500"/>
      <c r="CI319" s="1500"/>
      <c r="CJ319" s="1976"/>
      <c r="CK319" s="1519"/>
      <c r="CL319" s="1509"/>
    </row>
    <row r="320" spans="1:90" s="514" customFormat="1">
      <c r="A320" s="511"/>
      <c r="B320" s="512"/>
      <c r="C320" s="1493"/>
      <c r="D320" s="1493"/>
      <c r="E320" s="1493"/>
      <c r="F320" s="1493"/>
      <c r="G320" s="1493"/>
      <c r="H320" s="1530"/>
      <c r="I320" s="1972"/>
      <c r="J320" s="1542"/>
      <c r="K320" s="513"/>
      <c r="L320" s="513"/>
      <c r="M320" s="513"/>
      <c r="N320" s="513"/>
      <c r="O320" s="513"/>
      <c r="P320" s="513"/>
      <c r="Q320" s="513"/>
      <c r="R320" s="513"/>
      <c r="S320" s="513"/>
      <c r="T320" s="513"/>
      <c r="U320" s="513"/>
      <c r="V320" s="513"/>
      <c r="W320" s="513"/>
      <c r="X320" s="513"/>
      <c r="Y320" s="513"/>
      <c r="Z320" s="513"/>
      <c r="AA320" s="513"/>
      <c r="AB320" s="513"/>
      <c r="AC320" s="513"/>
      <c r="AD320" s="513"/>
      <c r="AE320" s="513"/>
      <c r="AF320" s="513"/>
      <c r="AG320" s="513"/>
      <c r="AH320" s="513"/>
      <c r="AI320" s="513"/>
      <c r="AJ320" s="513"/>
      <c r="AK320" s="513"/>
      <c r="AL320" s="513"/>
      <c r="AM320" s="513"/>
      <c r="AN320" s="513"/>
      <c r="AO320" s="513"/>
      <c r="AP320" s="513"/>
      <c r="AQ320" s="513"/>
      <c r="AR320" s="513"/>
      <c r="AS320" s="513"/>
      <c r="AT320" s="513"/>
      <c r="AU320" s="513"/>
      <c r="AV320" s="513"/>
      <c r="AW320" s="513"/>
      <c r="AX320" s="513"/>
      <c r="AY320" s="513"/>
      <c r="AZ320" s="513"/>
      <c r="BA320" s="513"/>
      <c r="BB320" s="513"/>
      <c r="BC320" s="513"/>
      <c r="BD320" s="513"/>
      <c r="BE320" s="513"/>
      <c r="BF320" s="513"/>
      <c r="BG320" s="513"/>
      <c r="BH320" s="513"/>
      <c r="BI320" s="513"/>
      <c r="BJ320" s="513"/>
      <c r="BK320" s="513"/>
      <c r="BL320" s="513"/>
      <c r="BM320" s="513"/>
      <c r="BN320" s="513"/>
      <c r="BO320" s="513"/>
      <c r="BP320" s="513"/>
      <c r="BQ320" s="513"/>
      <c r="BR320" s="513"/>
      <c r="BS320" s="513"/>
      <c r="BT320" s="513"/>
      <c r="BU320" s="513"/>
      <c r="BV320" s="513"/>
      <c r="BW320" s="513"/>
      <c r="BX320" s="513"/>
      <c r="BY320" s="513"/>
      <c r="BZ320" s="513"/>
      <c r="CA320" s="513"/>
      <c r="CB320" s="513"/>
      <c r="CC320" s="1972"/>
      <c r="CD320" s="1499"/>
      <c r="CE320" s="1500"/>
      <c r="CF320" s="1501"/>
      <c r="CG320" s="1500"/>
      <c r="CH320" s="1500"/>
      <c r="CI320" s="1500"/>
      <c r="CJ320" s="1976"/>
      <c r="CK320" s="1519"/>
      <c r="CL320" s="1509"/>
    </row>
    <row r="321" spans="1:90" s="514" customFormat="1">
      <c r="A321" s="511"/>
      <c r="B321" s="512"/>
      <c r="C321" s="1493"/>
      <c r="D321" s="1493"/>
      <c r="E321" s="1493"/>
      <c r="F321" s="1493"/>
      <c r="G321" s="1493"/>
      <c r="H321" s="1530"/>
      <c r="I321" s="1972"/>
      <c r="J321" s="1542"/>
      <c r="K321" s="513"/>
      <c r="L321" s="513"/>
      <c r="M321" s="513"/>
      <c r="N321" s="513"/>
      <c r="O321" s="513"/>
      <c r="P321" s="513"/>
      <c r="Q321" s="513"/>
      <c r="R321" s="513"/>
      <c r="S321" s="513"/>
      <c r="T321" s="513"/>
      <c r="U321" s="513"/>
      <c r="V321" s="513"/>
      <c r="W321" s="513"/>
      <c r="X321" s="513"/>
      <c r="Y321" s="513"/>
      <c r="Z321" s="513"/>
      <c r="AA321" s="513"/>
      <c r="AB321" s="513"/>
      <c r="AC321" s="513"/>
      <c r="AD321" s="513"/>
      <c r="AE321" s="513"/>
      <c r="AF321" s="513"/>
      <c r="AG321" s="513"/>
      <c r="AH321" s="513"/>
      <c r="AI321" s="513"/>
      <c r="AJ321" s="513"/>
      <c r="AK321" s="513"/>
      <c r="AL321" s="513"/>
      <c r="AM321" s="513"/>
      <c r="AN321" s="513"/>
      <c r="AO321" s="513"/>
      <c r="AP321" s="513"/>
      <c r="AQ321" s="513"/>
      <c r="AR321" s="513"/>
      <c r="AS321" s="513"/>
      <c r="AT321" s="513"/>
      <c r="AU321" s="513"/>
      <c r="AV321" s="513"/>
      <c r="AW321" s="513"/>
      <c r="AX321" s="513"/>
      <c r="AY321" s="513"/>
      <c r="AZ321" s="513"/>
      <c r="BA321" s="513"/>
      <c r="BB321" s="513"/>
      <c r="BC321" s="513"/>
      <c r="BD321" s="513"/>
      <c r="BE321" s="513"/>
      <c r="BF321" s="513"/>
      <c r="BG321" s="513"/>
      <c r="BH321" s="513"/>
      <c r="BI321" s="513"/>
      <c r="BJ321" s="513"/>
      <c r="BK321" s="513"/>
      <c r="BL321" s="513"/>
      <c r="BM321" s="513"/>
      <c r="BN321" s="513"/>
      <c r="BO321" s="513"/>
      <c r="BP321" s="513"/>
      <c r="BQ321" s="513"/>
      <c r="BR321" s="513"/>
      <c r="BS321" s="513"/>
      <c r="BT321" s="513"/>
      <c r="BU321" s="513"/>
      <c r="BV321" s="513"/>
      <c r="BW321" s="513"/>
      <c r="BX321" s="513"/>
      <c r="BY321" s="513"/>
      <c r="BZ321" s="513"/>
      <c r="CA321" s="513"/>
      <c r="CB321" s="513"/>
      <c r="CC321" s="1972"/>
      <c r="CD321" s="1499"/>
      <c r="CE321" s="1500"/>
      <c r="CF321" s="1501"/>
      <c r="CG321" s="1500"/>
      <c r="CH321" s="1500"/>
      <c r="CI321" s="1500"/>
      <c r="CJ321" s="1976"/>
      <c r="CK321" s="1519"/>
      <c r="CL321" s="1509"/>
    </row>
    <row r="322" spans="1:90" s="514" customFormat="1">
      <c r="A322" s="511"/>
      <c r="B322" s="512"/>
      <c r="C322" s="1493"/>
      <c r="D322" s="1493"/>
      <c r="E322" s="1493"/>
      <c r="F322" s="1493"/>
      <c r="G322" s="1493"/>
      <c r="H322" s="1530"/>
      <c r="I322" s="1972"/>
      <c r="J322" s="1542"/>
      <c r="K322" s="513"/>
      <c r="L322" s="513"/>
      <c r="M322" s="513"/>
      <c r="N322" s="513"/>
      <c r="O322" s="513"/>
      <c r="P322" s="513"/>
      <c r="Q322" s="513"/>
      <c r="R322" s="513"/>
      <c r="S322" s="513"/>
      <c r="T322" s="513"/>
      <c r="U322" s="513"/>
      <c r="V322" s="513"/>
      <c r="W322" s="513"/>
      <c r="X322" s="513"/>
      <c r="Y322" s="513"/>
      <c r="Z322" s="513"/>
      <c r="AA322" s="513"/>
      <c r="AB322" s="513"/>
      <c r="AC322" s="513"/>
      <c r="AD322" s="513"/>
      <c r="AE322" s="513"/>
      <c r="AF322" s="513"/>
      <c r="AG322" s="513"/>
      <c r="AH322" s="513"/>
      <c r="AI322" s="513"/>
      <c r="AJ322" s="513"/>
      <c r="AK322" s="513"/>
      <c r="AL322" s="513"/>
      <c r="AM322" s="513"/>
      <c r="AN322" s="513"/>
      <c r="AO322" s="513"/>
      <c r="AP322" s="513"/>
      <c r="AQ322" s="513"/>
      <c r="AR322" s="513"/>
      <c r="AS322" s="513"/>
      <c r="AT322" s="513"/>
      <c r="AU322" s="513"/>
      <c r="AV322" s="513"/>
      <c r="AW322" s="513"/>
      <c r="AX322" s="513"/>
      <c r="AY322" s="513"/>
      <c r="AZ322" s="513"/>
      <c r="BA322" s="513"/>
      <c r="BB322" s="513"/>
      <c r="BC322" s="513"/>
      <c r="BD322" s="513"/>
      <c r="BE322" s="513"/>
      <c r="BF322" s="513"/>
      <c r="BG322" s="513"/>
      <c r="BH322" s="513"/>
      <c r="BI322" s="513"/>
      <c r="BJ322" s="513"/>
      <c r="BK322" s="513"/>
      <c r="BL322" s="513"/>
      <c r="BM322" s="513"/>
      <c r="BN322" s="513"/>
      <c r="BO322" s="513"/>
      <c r="BP322" s="513"/>
      <c r="BQ322" s="513"/>
      <c r="BR322" s="513"/>
      <c r="BS322" s="513"/>
      <c r="BT322" s="513"/>
      <c r="BU322" s="513"/>
      <c r="BV322" s="513"/>
      <c r="BW322" s="513"/>
      <c r="BX322" s="513"/>
      <c r="BY322" s="513"/>
      <c r="BZ322" s="513"/>
      <c r="CA322" s="513"/>
      <c r="CB322" s="513"/>
      <c r="CC322" s="1972"/>
      <c r="CD322" s="1499"/>
      <c r="CE322" s="1500"/>
      <c r="CF322" s="1501"/>
      <c r="CG322" s="1500"/>
      <c r="CH322" s="1500"/>
      <c r="CI322" s="1500"/>
      <c r="CJ322" s="1976"/>
      <c r="CK322" s="1519"/>
      <c r="CL322" s="1509"/>
    </row>
    <row r="323" spans="1:90" s="514" customFormat="1">
      <c r="A323" s="511"/>
      <c r="B323" s="512"/>
      <c r="C323" s="1493"/>
      <c r="D323" s="1493"/>
      <c r="E323" s="1493"/>
      <c r="F323" s="1493"/>
      <c r="G323" s="1493"/>
      <c r="H323" s="1530"/>
      <c r="I323" s="1972"/>
      <c r="J323" s="1542"/>
      <c r="K323" s="513"/>
      <c r="L323" s="513"/>
      <c r="M323" s="513"/>
      <c r="N323" s="513"/>
      <c r="O323" s="513"/>
      <c r="P323" s="513"/>
      <c r="Q323" s="513"/>
      <c r="R323" s="513"/>
      <c r="S323" s="513"/>
      <c r="T323" s="513"/>
      <c r="U323" s="513"/>
      <c r="V323" s="513"/>
      <c r="W323" s="513"/>
      <c r="X323" s="513"/>
      <c r="Y323" s="513"/>
      <c r="Z323" s="513"/>
      <c r="AA323" s="513"/>
      <c r="AB323" s="513"/>
      <c r="AC323" s="513"/>
      <c r="AD323" s="513"/>
      <c r="AE323" s="513"/>
      <c r="AF323" s="513"/>
      <c r="AG323" s="513"/>
      <c r="AH323" s="513"/>
      <c r="AI323" s="513"/>
      <c r="AJ323" s="513"/>
      <c r="AK323" s="513"/>
      <c r="AL323" s="513"/>
      <c r="AM323" s="513"/>
      <c r="AN323" s="513"/>
      <c r="AO323" s="513"/>
      <c r="AP323" s="513"/>
      <c r="AQ323" s="513"/>
      <c r="AR323" s="513"/>
      <c r="AS323" s="513"/>
      <c r="AT323" s="513"/>
      <c r="AU323" s="513"/>
      <c r="AV323" s="513"/>
      <c r="AW323" s="513"/>
      <c r="AX323" s="513"/>
      <c r="AY323" s="513"/>
      <c r="AZ323" s="513"/>
      <c r="BA323" s="513"/>
      <c r="BB323" s="513"/>
      <c r="BC323" s="513"/>
      <c r="BD323" s="513"/>
      <c r="BE323" s="513"/>
      <c r="BF323" s="513"/>
      <c r="BG323" s="513"/>
      <c r="BH323" s="513"/>
      <c r="BI323" s="513"/>
      <c r="BJ323" s="513"/>
      <c r="BK323" s="513"/>
      <c r="BL323" s="513"/>
      <c r="BM323" s="513"/>
      <c r="BN323" s="513"/>
      <c r="BO323" s="513"/>
      <c r="BP323" s="513"/>
      <c r="BQ323" s="513"/>
      <c r="BR323" s="513"/>
      <c r="BS323" s="513"/>
      <c r="BT323" s="513"/>
      <c r="BU323" s="513"/>
      <c r="BV323" s="513"/>
      <c r="BW323" s="513"/>
      <c r="BX323" s="513"/>
      <c r="BY323" s="513"/>
      <c r="BZ323" s="513"/>
      <c r="CA323" s="513"/>
      <c r="CB323" s="513"/>
      <c r="CC323" s="1972"/>
      <c r="CD323" s="1499"/>
      <c r="CE323" s="1500"/>
      <c r="CF323" s="1501"/>
      <c r="CG323" s="1500"/>
      <c r="CH323" s="1500"/>
      <c r="CI323" s="1500"/>
      <c r="CJ323" s="1976"/>
      <c r="CK323" s="1519"/>
      <c r="CL323" s="1509"/>
    </row>
    <row r="324" spans="1:90" s="514" customFormat="1">
      <c r="A324" s="511"/>
      <c r="B324" s="512"/>
      <c r="C324" s="1493"/>
      <c r="D324" s="1493"/>
      <c r="E324" s="1493"/>
      <c r="F324" s="1493"/>
      <c r="G324" s="1493"/>
      <c r="H324" s="1530"/>
      <c r="I324" s="1972"/>
      <c r="J324" s="1542"/>
      <c r="K324" s="513"/>
      <c r="L324" s="513"/>
      <c r="M324" s="513"/>
      <c r="N324" s="513"/>
      <c r="O324" s="513"/>
      <c r="P324" s="513"/>
      <c r="Q324" s="513"/>
      <c r="R324" s="513"/>
      <c r="S324" s="513"/>
      <c r="T324" s="513"/>
      <c r="U324" s="513"/>
      <c r="V324" s="513"/>
      <c r="W324" s="513"/>
      <c r="X324" s="513"/>
      <c r="Y324" s="513"/>
      <c r="Z324" s="513"/>
      <c r="AA324" s="513"/>
      <c r="AB324" s="513"/>
      <c r="AC324" s="513"/>
      <c r="AD324" s="513"/>
      <c r="AE324" s="513"/>
      <c r="AF324" s="513"/>
      <c r="AG324" s="513"/>
      <c r="AH324" s="513"/>
      <c r="AI324" s="513"/>
      <c r="AJ324" s="513"/>
      <c r="AK324" s="513"/>
      <c r="AL324" s="513"/>
      <c r="AM324" s="513"/>
      <c r="AN324" s="513"/>
      <c r="AO324" s="513"/>
      <c r="AP324" s="513"/>
      <c r="AQ324" s="513"/>
      <c r="AR324" s="513"/>
      <c r="AS324" s="513"/>
      <c r="AT324" s="513"/>
      <c r="AU324" s="513"/>
      <c r="AV324" s="513"/>
      <c r="AW324" s="513"/>
      <c r="AX324" s="513"/>
      <c r="AY324" s="513"/>
      <c r="AZ324" s="513"/>
      <c r="BA324" s="513"/>
      <c r="BB324" s="513"/>
      <c r="BC324" s="513"/>
      <c r="BD324" s="513"/>
      <c r="BE324" s="513"/>
      <c r="BF324" s="513"/>
      <c r="BG324" s="513"/>
      <c r="BH324" s="513"/>
      <c r="BI324" s="513"/>
      <c r="BJ324" s="513"/>
      <c r="BK324" s="513"/>
      <c r="BL324" s="513"/>
      <c r="BM324" s="513"/>
      <c r="BN324" s="513"/>
      <c r="BO324" s="513"/>
      <c r="BP324" s="513"/>
      <c r="BQ324" s="513"/>
      <c r="BR324" s="513"/>
      <c r="BS324" s="513"/>
      <c r="BT324" s="513"/>
      <c r="BU324" s="513"/>
      <c r="BV324" s="513"/>
      <c r="BW324" s="513"/>
      <c r="BX324" s="513"/>
      <c r="BY324" s="513"/>
      <c r="BZ324" s="513"/>
      <c r="CA324" s="513"/>
      <c r="CB324" s="513"/>
      <c r="CC324" s="1972"/>
      <c r="CD324" s="1499"/>
      <c r="CE324" s="1500"/>
      <c r="CF324" s="1501"/>
      <c r="CG324" s="1500"/>
      <c r="CH324" s="1500"/>
      <c r="CI324" s="1500"/>
      <c r="CJ324" s="1976"/>
      <c r="CK324" s="1519"/>
      <c r="CL324" s="1509"/>
    </row>
    <row r="325" spans="1:90" s="514" customFormat="1">
      <c r="A325" s="511"/>
      <c r="B325" s="512"/>
      <c r="C325" s="1493"/>
      <c r="D325" s="1493"/>
      <c r="E325" s="1493"/>
      <c r="F325" s="1493"/>
      <c r="G325" s="1493"/>
      <c r="H325" s="1530"/>
      <c r="I325" s="1972"/>
      <c r="J325" s="1542"/>
      <c r="K325" s="513"/>
      <c r="L325" s="513"/>
      <c r="M325" s="513"/>
      <c r="N325" s="513"/>
      <c r="O325" s="513"/>
      <c r="P325" s="513"/>
      <c r="Q325" s="513"/>
      <c r="R325" s="513"/>
      <c r="S325" s="513"/>
      <c r="T325" s="513"/>
      <c r="U325" s="513"/>
      <c r="V325" s="513"/>
      <c r="W325" s="513"/>
      <c r="X325" s="513"/>
      <c r="Y325" s="513"/>
      <c r="Z325" s="513"/>
      <c r="AA325" s="513"/>
      <c r="AB325" s="513"/>
      <c r="AC325" s="513"/>
      <c r="AD325" s="513"/>
      <c r="AE325" s="513"/>
      <c r="AF325" s="513"/>
      <c r="AG325" s="513"/>
      <c r="AH325" s="513"/>
      <c r="AI325" s="513"/>
      <c r="AJ325" s="513"/>
      <c r="AK325" s="513"/>
      <c r="AL325" s="513"/>
      <c r="AM325" s="513"/>
      <c r="AN325" s="513"/>
      <c r="AO325" s="513"/>
      <c r="AP325" s="513"/>
      <c r="AQ325" s="513"/>
      <c r="AR325" s="513"/>
      <c r="AS325" s="513"/>
      <c r="AT325" s="513"/>
      <c r="AU325" s="513"/>
      <c r="AV325" s="513"/>
      <c r="AW325" s="513"/>
      <c r="AX325" s="513"/>
      <c r="AY325" s="513"/>
      <c r="AZ325" s="513"/>
      <c r="BA325" s="513"/>
      <c r="BB325" s="513"/>
      <c r="BC325" s="513"/>
      <c r="BD325" s="513"/>
      <c r="BE325" s="513"/>
      <c r="BF325" s="513"/>
      <c r="BG325" s="513"/>
      <c r="BH325" s="513"/>
      <c r="BI325" s="513"/>
      <c r="BJ325" s="513"/>
      <c r="BK325" s="513"/>
      <c r="BL325" s="513"/>
      <c r="BM325" s="513"/>
      <c r="BN325" s="513"/>
      <c r="BO325" s="513"/>
      <c r="BP325" s="513"/>
      <c r="BQ325" s="513"/>
      <c r="BR325" s="513"/>
      <c r="BS325" s="513"/>
      <c r="BT325" s="513"/>
      <c r="BU325" s="513"/>
      <c r="BV325" s="513"/>
      <c r="BW325" s="513"/>
      <c r="BX325" s="513"/>
      <c r="BY325" s="513"/>
      <c r="BZ325" s="513"/>
      <c r="CA325" s="513"/>
      <c r="CB325" s="513"/>
      <c r="CC325" s="1972"/>
      <c r="CD325" s="1499"/>
      <c r="CE325" s="1500"/>
      <c r="CF325" s="1501"/>
      <c r="CG325" s="1500"/>
      <c r="CH325" s="1500"/>
      <c r="CI325" s="1500"/>
      <c r="CJ325" s="1976"/>
      <c r="CK325" s="1519"/>
      <c r="CL325" s="1509"/>
    </row>
    <row r="326" spans="1:90" s="514" customFormat="1">
      <c r="A326" s="511"/>
      <c r="B326" s="512"/>
      <c r="C326" s="1493"/>
      <c r="D326" s="1493"/>
      <c r="E326" s="1493"/>
      <c r="F326" s="1493"/>
      <c r="G326" s="1493"/>
      <c r="H326" s="1530"/>
      <c r="I326" s="1972"/>
      <c r="J326" s="1542"/>
      <c r="K326" s="513"/>
      <c r="L326" s="513"/>
      <c r="M326" s="513"/>
      <c r="N326" s="513"/>
      <c r="O326" s="513"/>
      <c r="P326" s="513"/>
      <c r="Q326" s="513"/>
      <c r="R326" s="513"/>
      <c r="S326" s="513"/>
      <c r="T326" s="513"/>
      <c r="U326" s="513"/>
      <c r="V326" s="513"/>
      <c r="W326" s="513"/>
      <c r="X326" s="513"/>
      <c r="Y326" s="513"/>
      <c r="Z326" s="513"/>
      <c r="AA326" s="513"/>
      <c r="AB326" s="513"/>
      <c r="AC326" s="513"/>
      <c r="AD326" s="513"/>
      <c r="AE326" s="513"/>
      <c r="AF326" s="513"/>
      <c r="AG326" s="513"/>
      <c r="AH326" s="513"/>
      <c r="AI326" s="513"/>
      <c r="AJ326" s="513"/>
      <c r="AK326" s="513"/>
      <c r="AL326" s="513"/>
      <c r="AM326" s="513"/>
      <c r="AN326" s="513"/>
      <c r="AO326" s="513"/>
      <c r="AP326" s="513"/>
      <c r="AQ326" s="513"/>
      <c r="AR326" s="513"/>
      <c r="AS326" s="513"/>
      <c r="AT326" s="513"/>
      <c r="AU326" s="513"/>
      <c r="AV326" s="513"/>
      <c r="AW326" s="513"/>
      <c r="AX326" s="513"/>
      <c r="AY326" s="513"/>
      <c r="AZ326" s="513"/>
      <c r="BA326" s="513"/>
      <c r="BB326" s="513"/>
      <c r="BC326" s="513"/>
      <c r="BD326" s="513"/>
      <c r="BE326" s="513"/>
      <c r="BF326" s="513"/>
      <c r="BG326" s="513"/>
      <c r="BH326" s="513"/>
      <c r="BI326" s="513"/>
      <c r="BJ326" s="513"/>
      <c r="BK326" s="513"/>
      <c r="BL326" s="513"/>
      <c r="BM326" s="513"/>
      <c r="BN326" s="513"/>
      <c r="BO326" s="513"/>
      <c r="BP326" s="513"/>
      <c r="BQ326" s="513"/>
      <c r="BR326" s="513"/>
      <c r="BS326" s="513"/>
      <c r="BT326" s="513"/>
      <c r="BU326" s="513"/>
      <c r="BV326" s="513"/>
      <c r="BW326" s="513"/>
      <c r="BX326" s="513"/>
      <c r="BY326" s="513"/>
      <c r="BZ326" s="513"/>
      <c r="CA326" s="513"/>
      <c r="CB326" s="513"/>
      <c r="CC326" s="1972"/>
      <c r="CD326" s="1499"/>
      <c r="CE326" s="1500"/>
      <c r="CF326" s="1501"/>
      <c r="CG326" s="1500"/>
      <c r="CH326" s="1500"/>
      <c r="CI326" s="1500"/>
      <c r="CJ326" s="1976"/>
      <c r="CK326" s="1519"/>
      <c r="CL326" s="1509"/>
    </row>
    <row r="327" spans="1:90" s="514" customFormat="1">
      <c r="A327" s="511"/>
      <c r="B327" s="512"/>
      <c r="C327" s="1493"/>
      <c r="D327" s="1493"/>
      <c r="E327" s="1493"/>
      <c r="F327" s="1493"/>
      <c r="G327" s="1493"/>
      <c r="H327" s="1530"/>
      <c r="I327" s="1972"/>
      <c r="J327" s="1542"/>
      <c r="K327" s="513"/>
      <c r="L327" s="513"/>
      <c r="M327" s="513"/>
      <c r="N327" s="513"/>
      <c r="O327" s="513"/>
      <c r="P327" s="513"/>
      <c r="Q327" s="513"/>
      <c r="R327" s="513"/>
      <c r="S327" s="513"/>
      <c r="T327" s="513"/>
      <c r="U327" s="513"/>
      <c r="V327" s="513"/>
      <c r="W327" s="513"/>
      <c r="X327" s="513"/>
      <c r="Y327" s="513"/>
      <c r="Z327" s="513"/>
      <c r="AA327" s="513"/>
      <c r="AB327" s="513"/>
      <c r="AC327" s="513"/>
      <c r="AD327" s="513"/>
      <c r="AE327" s="513"/>
      <c r="AF327" s="513"/>
      <c r="AG327" s="513"/>
      <c r="AH327" s="513"/>
      <c r="AI327" s="513"/>
      <c r="AJ327" s="513"/>
      <c r="AK327" s="513"/>
      <c r="AL327" s="513"/>
      <c r="AM327" s="513"/>
      <c r="AN327" s="513"/>
      <c r="AO327" s="513"/>
      <c r="AP327" s="513"/>
      <c r="AQ327" s="513"/>
      <c r="AR327" s="513"/>
      <c r="AS327" s="513"/>
      <c r="AT327" s="513"/>
      <c r="AU327" s="513"/>
      <c r="AV327" s="513"/>
      <c r="AW327" s="513"/>
      <c r="AX327" s="513"/>
      <c r="AY327" s="513"/>
      <c r="AZ327" s="513"/>
      <c r="BA327" s="513"/>
      <c r="BB327" s="513"/>
      <c r="BC327" s="513"/>
      <c r="BD327" s="513"/>
      <c r="BE327" s="513"/>
      <c r="BF327" s="513"/>
      <c r="BG327" s="513"/>
      <c r="BH327" s="513"/>
      <c r="BI327" s="513"/>
      <c r="BJ327" s="513"/>
      <c r="BK327" s="513"/>
      <c r="BL327" s="513"/>
      <c r="BM327" s="513"/>
      <c r="BN327" s="513"/>
      <c r="BO327" s="513"/>
      <c r="BP327" s="513"/>
      <c r="BQ327" s="513"/>
      <c r="BR327" s="513"/>
      <c r="BS327" s="513"/>
      <c r="BT327" s="513"/>
      <c r="BU327" s="513"/>
      <c r="BV327" s="513"/>
      <c r="BW327" s="513"/>
      <c r="BX327" s="513"/>
      <c r="BY327" s="513"/>
      <c r="BZ327" s="513"/>
      <c r="CA327" s="513"/>
      <c r="CB327" s="513"/>
      <c r="CC327" s="1972"/>
      <c r="CD327" s="1499"/>
      <c r="CE327" s="1500"/>
      <c r="CF327" s="1501"/>
      <c r="CG327" s="1500"/>
      <c r="CH327" s="1500"/>
      <c r="CI327" s="1500"/>
      <c r="CJ327" s="1976"/>
      <c r="CK327" s="1519"/>
      <c r="CL327" s="1509"/>
    </row>
    <row r="328" spans="1:90" s="514" customFormat="1">
      <c r="A328" s="511"/>
      <c r="B328" s="512"/>
      <c r="C328" s="1493"/>
      <c r="D328" s="1493"/>
      <c r="E328" s="1493"/>
      <c r="F328" s="1493"/>
      <c r="G328" s="1493"/>
      <c r="H328" s="1530"/>
      <c r="I328" s="1972"/>
      <c r="J328" s="1542"/>
      <c r="K328" s="513"/>
      <c r="L328" s="513"/>
      <c r="M328" s="513"/>
      <c r="N328" s="513"/>
      <c r="O328" s="513"/>
      <c r="P328" s="513"/>
      <c r="Q328" s="513"/>
      <c r="R328" s="513"/>
      <c r="S328" s="513"/>
      <c r="T328" s="513"/>
      <c r="U328" s="513"/>
      <c r="V328" s="513"/>
      <c r="W328" s="513"/>
      <c r="X328" s="513"/>
      <c r="Y328" s="513"/>
      <c r="Z328" s="513"/>
      <c r="AA328" s="513"/>
      <c r="AB328" s="513"/>
      <c r="AC328" s="513"/>
      <c r="AD328" s="513"/>
      <c r="AE328" s="513"/>
      <c r="AF328" s="513"/>
      <c r="AG328" s="513"/>
      <c r="AH328" s="513"/>
      <c r="AI328" s="513"/>
      <c r="AJ328" s="513"/>
      <c r="AK328" s="513"/>
      <c r="AL328" s="513"/>
      <c r="AM328" s="513"/>
      <c r="AN328" s="513"/>
      <c r="AO328" s="513"/>
      <c r="AP328" s="513"/>
      <c r="AQ328" s="513"/>
      <c r="AR328" s="513"/>
      <c r="AS328" s="513"/>
      <c r="AT328" s="513"/>
      <c r="AU328" s="513"/>
      <c r="AV328" s="513"/>
      <c r="AW328" s="513"/>
      <c r="AX328" s="513"/>
      <c r="AY328" s="513"/>
      <c r="AZ328" s="513"/>
      <c r="BA328" s="513"/>
      <c r="BB328" s="513"/>
      <c r="BC328" s="513"/>
      <c r="BD328" s="513"/>
      <c r="BE328" s="513"/>
      <c r="BF328" s="513"/>
      <c r="BG328" s="513"/>
      <c r="BH328" s="513"/>
      <c r="BI328" s="513"/>
      <c r="BJ328" s="513"/>
      <c r="BK328" s="513"/>
      <c r="BL328" s="513"/>
      <c r="BM328" s="513"/>
      <c r="BN328" s="513"/>
      <c r="BO328" s="513"/>
      <c r="BP328" s="513"/>
      <c r="BQ328" s="513"/>
      <c r="BR328" s="513"/>
      <c r="BS328" s="513"/>
      <c r="BT328" s="513"/>
      <c r="BU328" s="513"/>
      <c r="BV328" s="513"/>
      <c r="BW328" s="513"/>
      <c r="BX328" s="513"/>
      <c r="BY328" s="513"/>
      <c r="BZ328" s="513"/>
      <c r="CA328" s="513"/>
      <c r="CB328" s="513"/>
      <c r="CC328" s="1972"/>
      <c r="CD328" s="1499"/>
      <c r="CE328" s="1500"/>
      <c r="CF328" s="1501"/>
      <c r="CG328" s="1500"/>
      <c r="CH328" s="1500"/>
      <c r="CI328" s="1500"/>
      <c r="CJ328" s="1976"/>
      <c r="CK328" s="1519"/>
      <c r="CL328" s="1509"/>
    </row>
    <row r="329" spans="1:90" s="514" customFormat="1">
      <c r="A329" s="511"/>
      <c r="B329" s="512"/>
      <c r="C329" s="1493"/>
      <c r="D329" s="1493"/>
      <c r="E329" s="1493"/>
      <c r="F329" s="1493"/>
      <c r="G329" s="1493"/>
      <c r="H329" s="1530"/>
      <c r="I329" s="1972"/>
      <c r="J329" s="1542"/>
      <c r="K329" s="513"/>
      <c r="L329" s="513"/>
      <c r="M329" s="513"/>
      <c r="N329" s="513"/>
      <c r="O329" s="513"/>
      <c r="P329" s="513"/>
      <c r="Q329" s="513"/>
      <c r="R329" s="513"/>
      <c r="S329" s="513"/>
      <c r="T329" s="513"/>
      <c r="U329" s="513"/>
      <c r="V329" s="513"/>
      <c r="W329" s="513"/>
      <c r="X329" s="513"/>
      <c r="Y329" s="513"/>
      <c r="Z329" s="513"/>
      <c r="AA329" s="513"/>
      <c r="AB329" s="513"/>
      <c r="AC329" s="513"/>
      <c r="AD329" s="513"/>
      <c r="AE329" s="513"/>
      <c r="AF329" s="513"/>
      <c r="AG329" s="513"/>
      <c r="AH329" s="513"/>
      <c r="AI329" s="513"/>
      <c r="AJ329" s="513"/>
      <c r="AK329" s="513"/>
      <c r="AL329" s="513"/>
      <c r="AM329" s="513"/>
      <c r="AN329" s="513"/>
      <c r="AO329" s="513"/>
      <c r="AP329" s="513"/>
      <c r="AQ329" s="513"/>
      <c r="AR329" s="513"/>
      <c r="AS329" s="513"/>
      <c r="AT329" s="513"/>
      <c r="AU329" s="513"/>
      <c r="AV329" s="513"/>
      <c r="AW329" s="513"/>
      <c r="AX329" s="513"/>
      <c r="AY329" s="513"/>
      <c r="AZ329" s="513"/>
      <c r="BA329" s="513"/>
      <c r="BB329" s="513"/>
      <c r="BC329" s="513"/>
      <c r="BD329" s="513"/>
      <c r="BE329" s="513"/>
      <c r="BF329" s="513"/>
      <c r="BG329" s="513"/>
      <c r="BH329" s="513"/>
      <c r="BI329" s="513"/>
      <c r="BJ329" s="513"/>
      <c r="BK329" s="513"/>
      <c r="BL329" s="513"/>
      <c r="BM329" s="513"/>
      <c r="BN329" s="513"/>
      <c r="BO329" s="513"/>
      <c r="BP329" s="513"/>
      <c r="BQ329" s="513"/>
      <c r="BR329" s="513"/>
      <c r="BS329" s="513"/>
      <c r="BT329" s="513"/>
      <c r="BU329" s="513"/>
      <c r="BV329" s="513"/>
      <c r="BW329" s="513"/>
      <c r="BX329" s="513"/>
      <c r="BY329" s="513"/>
      <c r="BZ329" s="513"/>
      <c r="CA329" s="513"/>
      <c r="CB329" s="513"/>
      <c r="CC329" s="1972"/>
      <c r="CD329" s="1499"/>
      <c r="CE329" s="1500"/>
      <c r="CF329" s="1501"/>
      <c r="CG329" s="1500"/>
      <c r="CH329" s="1500"/>
      <c r="CI329" s="1500"/>
      <c r="CJ329" s="1976"/>
      <c r="CK329" s="1519"/>
      <c r="CL329" s="1509"/>
    </row>
    <row r="330" spans="1:90" s="514" customFormat="1">
      <c r="A330" s="511"/>
      <c r="B330" s="512"/>
      <c r="C330" s="1493"/>
      <c r="D330" s="1493"/>
      <c r="E330" s="1493"/>
      <c r="F330" s="1493"/>
      <c r="G330" s="1493"/>
      <c r="H330" s="1530"/>
      <c r="I330" s="1972"/>
      <c r="J330" s="1542"/>
      <c r="K330" s="513"/>
      <c r="L330" s="513"/>
      <c r="M330" s="513"/>
      <c r="N330" s="513"/>
      <c r="O330" s="513"/>
      <c r="P330" s="513"/>
      <c r="Q330" s="513"/>
      <c r="R330" s="513"/>
      <c r="S330" s="513"/>
      <c r="T330" s="513"/>
      <c r="U330" s="513"/>
      <c r="V330" s="513"/>
      <c r="W330" s="513"/>
      <c r="X330" s="513"/>
      <c r="Y330" s="513"/>
      <c r="Z330" s="513"/>
      <c r="AA330" s="513"/>
      <c r="AB330" s="513"/>
      <c r="AC330" s="513"/>
      <c r="AD330" s="513"/>
      <c r="AE330" s="513"/>
      <c r="AF330" s="513"/>
      <c r="AG330" s="513"/>
      <c r="AH330" s="513"/>
      <c r="AI330" s="513"/>
      <c r="AJ330" s="513"/>
      <c r="AK330" s="513"/>
      <c r="AL330" s="513"/>
      <c r="AM330" s="513"/>
      <c r="AN330" s="513"/>
      <c r="AO330" s="513"/>
      <c r="AP330" s="513"/>
      <c r="AQ330" s="513"/>
      <c r="AR330" s="513"/>
      <c r="AS330" s="513"/>
      <c r="AT330" s="513"/>
      <c r="AU330" s="513"/>
      <c r="AV330" s="513"/>
      <c r="AW330" s="513"/>
      <c r="AX330" s="513"/>
      <c r="AY330" s="513"/>
      <c r="AZ330" s="513"/>
      <c r="BA330" s="513"/>
      <c r="BB330" s="513"/>
      <c r="BC330" s="513"/>
      <c r="BD330" s="513"/>
      <c r="BE330" s="513"/>
      <c r="BF330" s="513"/>
      <c r="BG330" s="513"/>
      <c r="BH330" s="513"/>
      <c r="BI330" s="513"/>
      <c r="BJ330" s="513"/>
      <c r="BK330" s="513"/>
      <c r="BL330" s="513"/>
      <c r="BM330" s="513"/>
      <c r="BN330" s="513"/>
      <c r="BO330" s="513"/>
      <c r="BP330" s="513"/>
      <c r="BQ330" s="513"/>
      <c r="BR330" s="513"/>
      <c r="BS330" s="513"/>
      <c r="BT330" s="513"/>
      <c r="BU330" s="513"/>
      <c r="BV330" s="513"/>
      <c r="BW330" s="513"/>
      <c r="BX330" s="513"/>
      <c r="BY330" s="513"/>
      <c r="BZ330" s="513"/>
      <c r="CA330" s="513"/>
      <c r="CB330" s="513"/>
      <c r="CC330" s="1972"/>
      <c r="CD330" s="1499"/>
      <c r="CE330" s="1500"/>
      <c r="CF330" s="1501"/>
      <c r="CG330" s="1500"/>
      <c r="CH330" s="1500"/>
      <c r="CI330" s="1500"/>
      <c r="CJ330" s="1976"/>
      <c r="CK330" s="1519"/>
      <c r="CL330" s="1509"/>
    </row>
    <row r="331" spans="1:90" s="514" customFormat="1">
      <c r="A331" s="511"/>
      <c r="B331" s="512"/>
      <c r="C331" s="1493"/>
      <c r="D331" s="1493"/>
      <c r="E331" s="1493"/>
      <c r="F331" s="1493"/>
      <c r="G331" s="1493"/>
      <c r="H331" s="1530"/>
      <c r="I331" s="1972"/>
      <c r="J331" s="1542"/>
      <c r="K331" s="513"/>
      <c r="L331" s="513"/>
      <c r="M331" s="513"/>
      <c r="N331" s="513"/>
      <c r="O331" s="513"/>
      <c r="P331" s="513"/>
      <c r="Q331" s="513"/>
      <c r="R331" s="513"/>
      <c r="S331" s="513"/>
      <c r="T331" s="513"/>
      <c r="U331" s="513"/>
      <c r="V331" s="513"/>
      <c r="W331" s="513"/>
      <c r="X331" s="513"/>
      <c r="Y331" s="513"/>
      <c r="Z331" s="513"/>
      <c r="AA331" s="513"/>
      <c r="AB331" s="513"/>
      <c r="AC331" s="513"/>
      <c r="AD331" s="513"/>
      <c r="AE331" s="513"/>
      <c r="AF331" s="513"/>
      <c r="AG331" s="513"/>
      <c r="AH331" s="513"/>
      <c r="AI331" s="513"/>
      <c r="AJ331" s="513"/>
      <c r="AK331" s="513"/>
      <c r="AL331" s="513"/>
      <c r="AM331" s="513"/>
      <c r="AN331" s="513"/>
      <c r="AO331" s="513"/>
      <c r="AP331" s="513"/>
      <c r="AQ331" s="513"/>
      <c r="AR331" s="513"/>
      <c r="AS331" s="513"/>
      <c r="AT331" s="513"/>
      <c r="AU331" s="513"/>
      <c r="AV331" s="513"/>
      <c r="AW331" s="513"/>
      <c r="AX331" s="513"/>
      <c r="AY331" s="513"/>
      <c r="AZ331" s="513"/>
      <c r="BA331" s="513"/>
      <c r="BB331" s="513"/>
      <c r="BC331" s="513"/>
      <c r="BD331" s="513"/>
      <c r="BE331" s="513"/>
      <c r="BF331" s="513"/>
      <c r="BG331" s="513"/>
      <c r="BH331" s="513"/>
      <c r="BI331" s="513"/>
      <c r="BJ331" s="513"/>
      <c r="BK331" s="513"/>
      <c r="BL331" s="513"/>
      <c r="BM331" s="513"/>
      <c r="BN331" s="513"/>
      <c r="BO331" s="513"/>
      <c r="BP331" s="513"/>
      <c r="BQ331" s="513"/>
      <c r="BR331" s="513"/>
      <c r="BS331" s="513"/>
      <c r="BT331" s="513"/>
      <c r="BU331" s="513"/>
      <c r="BV331" s="513"/>
      <c r="BW331" s="513"/>
      <c r="BX331" s="513"/>
      <c r="BY331" s="513"/>
      <c r="BZ331" s="513"/>
      <c r="CA331" s="513"/>
      <c r="CB331" s="513"/>
      <c r="CC331" s="1972"/>
      <c r="CD331" s="1499"/>
      <c r="CE331" s="1500"/>
      <c r="CF331" s="1501"/>
      <c r="CG331" s="1500"/>
      <c r="CH331" s="1500"/>
      <c r="CI331" s="1500"/>
      <c r="CJ331" s="1976"/>
      <c r="CK331" s="1519"/>
      <c r="CL331" s="1509"/>
    </row>
    <row r="332" spans="1:90" s="514" customFormat="1">
      <c r="A332" s="511"/>
      <c r="B332" s="512"/>
      <c r="C332" s="1493"/>
      <c r="D332" s="1493"/>
      <c r="E332" s="1493"/>
      <c r="F332" s="1493"/>
      <c r="G332" s="1493"/>
      <c r="H332" s="1530"/>
      <c r="I332" s="1972"/>
      <c r="J332" s="1542"/>
      <c r="K332" s="513"/>
      <c r="L332" s="513"/>
      <c r="M332" s="513"/>
      <c r="N332" s="513"/>
      <c r="O332" s="513"/>
      <c r="P332" s="513"/>
      <c r="Q332" s="513"/>
      <c r="R332" s="513"/>
      <c r="S332" s="513"/>
      <c r="T332" s="513"/>
      <c r="U332" s="513"/>
      <c r="V332" s="513"/>
      <c r="W332" s="513"/>
      <c r="X332" s="513"/>
      <c r="Y332" s="513"/>
      <c r="Z332" s="513"/>
      <c r="AA332" s="513"/>
      <c r="AB332" s="513"/>
      <c r="AC332" s="513"/>
      <c r="AD332" s="513"/>
      <c r="AE332" s="513"/>
      <c r="AF332" s="513"/>
      <c r="AG332" s="513"/>
      <c r="AH332" s="513"/>
      <c r="AI332" s="513"/>
      <c r="AJ332" s="513"/>
      <c r="AK332" s="513"/>
      <c r="AL332" s="513"/>
      <c r="AM332" s="513"/>
      <c r="AN332" s="513"/>
      <c r="AO332" s="513"/>
      <c r="AP332" s="513"/>
      <c r="AQ332" s="513"/>
      <c r="AR332" s="513"/>
      <c r="AS332" s="513"/>
      <c r="AT332" s="513"/>
      <c r="AU332" s="513"/>
      <c r="AV332" s="513"/>
      <c r="AW332" s="513"/>
      <c r="AX332" s="513"/>
      <c r="AY332" s="513"/>
      <c r="AZ332" s="513"/>
      <c r="BA332" s="513"/>
      <c r="BB332" s="513"/>
      <c r="BC332" s="513"/>
      <c r="BD332" s="513"/>
      <c r="BE332" s="513"/>
      <c r="BF332" s="513"/>
      <c r="BG332" s="513"/>
      <c r="BH332" s="513"/>
      <c r="BI332" s="513"/>
      <c r="BJ332" s="513"/>
      <c r="BK332" s="513"/>
      <c r="BL332" s="513"/>
      <c r="BM332" s="513"/>
      <c r="BN332" s="513"/>
      <c r="BO332" s="513"/>
      <c r="BP332" s="513"/>
      <c r="BQ332" s="513"/>
      <c r="BR332" s="513"/>
      <c r="BS332" s="513"/>
      <c r="BT332" s="513"/>
      <c r="BU332" s="513"/>
      <c r="BV332" s="513"/>
      <c r="BW332" s="513"/>
      <c r="BX332" s="513"/>
      <c r="BY332" s="513"/>
      <c r="BZ332" s="513"/>
      <c r="CA332" s="513"/>
      <c r="CB332" s="513"/>
      <c r="CC332" s="1972"/>
      <c r="CD332" s="1499"/>
      <c r="CE332" s="1500"/>
      <c r="CF332" s="1501"/>
      <c r="CG332" s="1500"/>
      <c r="CH332" s="1500"/>
      <c r="CI332" s="1500"/>
      <c r="CJ332" s="1976"/>
      <c r="CK332" s="1519"/>
      <c r="CL332" s="1509"/>
    </row>
    <row r="333" spans="1:90" s="514" customFormat="1">
      <c r="A333" s="511"/>
      <c r="B333" s="512"/>
      <c r="C333" s="1493"/>
      <c r="D333" s="1493"/>
      <c r="E333" s="1493"/>
      <c r="F333" s="1493"/>
      <c r="G333" s="1493"/>
      <c r="H333" s="1530"/>
      <c r="I333" s="1972"/>
      <c r="J333" s="1542"/>
      <c r="K333" s="513"/>
      <c r="L333" s="513"/>
      <c r="M333" s="513"/>
      <c r="N333" s="513"/>
      <c r="O333" s="513"/>
      <c r="P333" s="513"/>
      <c r="Q333" s="513"/>
      <c r="R333" s="513"/>
      <c r="S333" s="513"/>
      <c r="T333" s="513"/>
      <c r="U333" s="513"/>
      <c r="V333" s="513"/>
      <c r="W333" s="513"/>
      <c r="X333" s="513"/>
      <c r="Y333" s="513"/>
      <c r="Z333" s="513"/>
      <c r="AA333" s="513"/>
      <c r="AB333" s="513"/>
      <c r="AC333" s="513"/>
      <c r="AD333" s="513"/>
      <c r="AE333" s="513"/>
      <c r="AF333" s="513"/>
      <c r="AG333" s="513"/>
      <c r="AH333" s="513"/>
      <c r="AI333" s="513"/>
      <c r="AJ333" s="513"/>
      <c r="AK333" s="513"/>
      <c r="AL333" s="513"/>
      <c r="AM333" s="513"/>
      <c r="AN333" s="513"/>
      <c r="AO333" s="513"/>
      <c r="AP333" s="513"/>
      <c r="AQ333" s="513"/>
      <c r="AR333" s="513"/>
      <c r="AS333" s="513"/>
      <c r="AT333" s="513"/>
      <c r="AU333" s="513"/>
      <c r="AV333" s="513"/>
      <c r="AW333" s="513"/>
      <c r="AX333" s="513"/>
      <c r="AY333" s="513"/>
      <c r="AZ333" s="513"/>
      <c r="BA333" s="513"/>
      <c r="BB333" s="513"/>
      <c r="BC333" s="513"/>
      <c r="BD333" s="513"/>
      <c r="BE333" s="513"/>
      <c r="BF333" s="513"/>
      <c r="BG333" s="513"/>
      <c r="BH333" s="513"/>
      <c r="BI333" s="513"/>
      <c r="BJ333" s="513"/>
      <c r="BK333" s="513"/>
      <c r="BL333" s="513"/>
      <c r="BM333" s="513"/>
      <c r="BN333" s="513"/>
      <c r="BO333" s="513"/>
      <c r="BP333" s="513"/>
      <c r="BQ333" s="513"/>
      <c r="BR333" s="513"/>
      <c r="BS333" s="513"/>
      <c r="BT333" s="513"/>
      <c r="BU333" s="513"/>
      <c r="BV333" s="513"/>
      <c r="BW333" s="513"/>
      <c r="BX333" s="513"/>
      <c r="BY333" s="513"/>
      <c r="BZ333" s="513"/>
      <c r="CA333" s="513"/>
      <c r="CB333" s="513"/>
      <c r="CC333" s="1972"/>
      <c r="CD333" s="1499"/>
      <c r="CE333" s="1500"/>
      <c r="CF333" s="1501"/>
      <c r="CG333" s="1500"/>
      <c r="CH333" s="1500"/>
      <c r="CI333" s="1500"/>
      <c r="CJ333" s="1976"/>
      <c r="CK333" s="1519"/>
      <c r="CL333" s="1509"/>
    </row>
    <row r="334" spans="1:90" s="514" customFormat="1">
      <c r="A334" s="511"/>
      <c r="B334" s="512"/>
      <c r="C334" s="1493"/>
      <c r="D334" s="1493"/>
      <c r="E334" s="1493"/>
      <c r="F334" s="1493"/>
      <c r="G334" s="1493"/>
      <c r="H334" s="1530"/>
      <c r="I334" s="1972"/>
      <c r="J334" s="1542"/>
      <c r="K334" s="513"/>
      <c r="L334" s="513"/>
      <c r="M334" s="513"/>
      <c r="N334" s="513"/>
      <c r="O334" s="513"/>
      <c r="P334" s="513"/>
      <c r="Q334" s="513"/>
      <c r="R334" s="513"/>
      <c r="S334" s="513"/>
      <c r="T334" s="513"/>
      <c r="U334" s="513"/>
      <c r="V334" s="513"/>
      <c r="W334" s="513"/>
      <c r="X334" s="513"/>
      <c r="Y334" s="513"/>
      <c r="Z334" s="513"/>
      <c r="AA334" s="513"/>
      <c r="AB334" s="513"/>
      <c r="AC334" s="513"/>
      <c r="AD334" s="513"/>
      <c r="AE334" s="513"/>
      <c r="AF334" s="513"/>
      <c r="AG334" s="513"/>
      <c r="AH334" s="513"/>
      <c r="AI334" s="513"/>
      <c r="AJ334" s="513"/>
      <c r="AK334" s="513"/>
      <c r="AL334" s="513"/>
      <c r="AM334" s="513"/>
      <c r="AN334" s="513"/>
      <c r="AO334" s="513"/>
      <c r="AP334" s="513"/>
      <c r="AQ334" s="513"/>
      <c r="AR334" s="513"/>
      <c r="AS334" s="513"/>
      <c r="AT334" s="513"/>
      <c r="AU334" s="513"/>
      <c r="AV334" s="513"/>
      <c r="AW334" s="513"/>
      <c r="AX334" s="513"/>
      <c r="AY334" s="513"/>
      <c r="AZ334" s="513"/>
      <c r="BA334" s="513"/>
      <c r="BB334" s="513"/>
      <c r="BC334" s="513"/>
      <c r="BD334" s="513"/>
      <c r="BE334" s="513"/>
      <c r="BF334" s="513"/>
      <c r="BG334" s="513"/>
      <c r="BH334" s="513"/>
      <c r="BI334" s="513"/>
      <c r="BJ334" s="513"/>
      <c r="BK334" s="513"/>
      <c r="BL334" s="513"/>
      <c r="BM334" s="513"/>
      <c r="BN334" s="513"/>
      <c r="BO334" s="513"/>
      <c r="BP334" s="513"/>
      <c r="BQ334" s="513"/>
      <c r="BR334" s="513"/>
      <c r="BS334" s="513"/>
      <c r="BT334" s="513"/>
      <c r="BU334" s="513"/>
      <c r="BV334" s="513"/>
      <c r="BW334" s="513"/>
      <c r="BX334" s="513"/>
      <c r="BY334" s="513"/>
      <c r="BZ334" s="513"/>
      <c r="CA334" s="513"/>
      <c r="CB334" s="513"/>
      <c r="CC334" s="1972"/>
      <c r="CD334" s="1499"/>
      <c r="CE334" s="1500"/>
      <c r="CF334" s="1501"/>
      <c r="CG334" s="1500"/>
      <c r="CH334" s="1500"/>
      <c r="CI334" s="1500"/>
      <c r="CJ334" s="1976"/>
      <c r="CK334" s="1519"/>
      <c r="CL334" s="1509"/>
    </row>
    <row r="335" spans="1:90" s="514" customFormat="1">
      <c r="A335" s="511"/>
      <c r="B335" s="512"/>
      <c r="C335" s="1493"/>
      <c r="D335" s="1493"/>
      <c r="E335" s="1493"/>
      <c r="F335" s="1493"/>
      <c r="G335" s="1493"/>
      <c r="H335" s="1530"/>
      <c r="I335" s="1972"/>
      <c r="J335" s="1542"/>
      <c r="K335" s="513"/>
      <c r="L335" s="513"/>
      <c r="M335" s="513"/>
      <c r="N335" s="513"/>
      <c r="O335" s="513"/>
      <c r="P335" s="513"/>
      <c r="Q335" s="513"/>
      <c r="R335" s="513"/>
      <c r="S335" s="513"/>
      <c r="T335" s="513"/>
      <c r="U335" s="513"/>
      <c r="V335" s="513"/>
      <c r="W335" s="513"/>
      <c r="X335" s="513"/>
      <c r="Y335" s="513"/>
      <c r="Z335" s="513"/>
      <c r="AA335" s="513"/>
      <c r="AB335" s="513"/>
      <c r="AC335" s="513"/>
      <c r="AD335" s="513"/>
      <c r="AE335" s="513"/>
      <c r="AF335" s="513"/>
      <c r="AG335" s="513"/>
      <c r="AH335" s="513"/>
      <c r="AI335" s="513"/>
      <c r="AJ335" s="513"/>
      <c r="AK335" s="513"/>
      <c r="AL335" s="513"/>
      <c r="AM335" s="513"/>
      <c r="AN335" s="513"/>
      <c r="AO335" s="513"/>
      <c r="AP335" s="513"/>
      <c r="AQ335" s="513"/>
      <c r="AR335" s="513"/>
      <c r="AS335" s="513"/>
      <c r="AT335" s="513"/>
      <c r="AU335" s="513"/>
      <c r="AV335" s="513"/>
      <c r="AW335" s="513"/>
      <c r="AX335" s="513"/>
      <c r="AY335" s="513"/>
      <c r="AZ335" s="513"/>
      <c r="BA335" s="513"/>
      <c r="BB335" s="513"/>
      <c r="BC335" s="513"/>
      <c r="BD335" s="513"/>
      <c r="BE335" s="513"/>
      <c r="BF335" s="513"/>
      <c r="BG335" s="513"/>
      <c r="BH335" s="513"/>
      <c r="BI335" s="513"/>
      <c r="BJ335" s="513"/>
      <c r="BK335" s="513"/>
      <c r="BL335" s="513"/>
      <c r="BM335" s="513"/>
      <c r="BN335" s="513"/>
      <c r="BO335" s="513"/>
      <c r="BP335" s="513"/>
      <c r="BQ335" s="513"/>
      <c r="BR335" s="513"/>
      <c r="BS335" s="513"/>
      <c r="BT335" s="513"/>
      <c r="BU335" s="513"/>
      <c r="BV335" s="513"/>
      <c r="BW335" s="513"/>
      <c r="BX335" s="513"/>
      <c r="BY335" s="513"/>
      <c r="BZ335" s="513"/>
      <c r="CA335" s="513"/>
      <c r="CB335" s="513"/>
      <c r="CC335" s="1972"/>
      <c r="CD335" s="1499"/>
      <c r="CE335" s="1500"/>
      <c r="CF335" s="1501"/>
      <c r="CG335" s="1500"/>
      <c r="CH335" s="1500"/>
      <c r="CI335" s="1500"/>
      <c r="CJ335" s="1976"/>
      <c r="CK335" s="1519"/>
      <c r="CL335" s="1509"/>
    </row>
    <row r="336" spans="1:90" s="514" customFormat="1">
      <c r="A336" s="511"/>
      <c r="B336" s="512"/>
      <c r="C336" s="1493"/>
      <c r="D336" s="1493"/>
      <c r="E336" s="1493"/>
      <c r="F336" s="1493"/>
      <c r="G336" s="1493"/>
      <c r="H336" s="1530"/>
      <c r="I336" s="1972"/>
      <c r="J336" s="1542"/>
      <c r="K336" s="513"/>
      <c r="L336" s="513"/>
      <c r="M336" s="513"/>
      <c r="N336" s="513"/>
      <c r="O336" s="513"/>
      <c r="P336" s="513"/>
      <c r="Q336" s="513"/>
      <c r="R336" s="513"/>
      <c r="S336" s="513"/>
      <c r="T336" s="513"/>
      <c r="U336" s="513"/>
      <c r="V336" s="513"/>
      <c r="W336" s="513"/>
      <c r="X336" s="513"/>
      <c r="Y336" s="513"/>
      <c r="Z336" s="513"/>
      <c r="AA336" s="513"/>
      <c r="AB336" s="513"/>
      <c r="AC336" s="513"/>
      <c r="AD336" s="513"/>
      <c r="AE336" s="513"/>
      <c r="AF336" s="513"/>
      <c r="AG336" s="513"/>
      <c r="AH336" s="513"/>
      <c r="AI336" s="513"/>
      <c r="AJ336" s="513"/>
      <c r="AK336" s="513"/>
      <c r="AL336" s="513"/>
      <c r="AM336" s="513"/>
      <c r="AN336" s="513"/>
      <c r="AO336" s="513"/>
      <c r="AP336" s="513"/>
      <c r="AQ336" s="513"/>
      <c r="AR336" s="513"/>
      <c r="AS336" s="513"/>
      <c r="AT336" s="513"/>
      <c r="AU336" s="513"/>
      <c r="AV336" s="513"/>
      <c r="AW336" s="513"/>
      <c r="AX336" s="513"/>
      <c r="AY336" s="513"/>
      <c r="AZ336" s="513"/>
      <c r="BA336" s="513"/>
      <c r="BB336" s="513"/>
      <c r="BC336" s="513"/>
      <c r="BD336" s="513"/>
      <c r="BE336" s="513"/>
      <c r="BF336" s="513"/>
      <c r="BG336" s="513"/>
      <c r="BH336" s="513"/>
      <c r="BI336" s="513"/>
      <c r="BJ336" s="513"/>
      <c r="BK336" s="513"/>
      <c r="BL336" s="513"/>
      <c r="BM336" s="513"/>
      <c r="BN336" s="513"/>
      <c r="BO336" s="513"/>
      <c r="BP336" s="513"/>
      <c r="BQ336" s="513"/>
      <c r="BR336" s="513"/>
      <c r="BS336" s="513"/>
      <c r="BT336" s="513"/>
      <c r="BU336" s="513"/>
      <c r="BV336" s="513"/>
      <c r="BW336" s="513"/>
      <c r="BX336" s="513"/>
      <c r="BY336" s="513"/>
      <c r="BZ336" s="513"/>
      <c r="CA336" s="513"/>
      <c r="CB336" s="513"/>
      <c r="CC336" s="1972"/>
      <c r="CD336" s="1499"/>
      <c r="CE336" s="1500"/>
      <c r="CF336" s="1501"/>
      <c r="CG336" s="1500"/>
      <c r="CH336" s="1500"/>
      <c r="CI336" s="1500"/>
      <c r="CJ336" s="1976"/>
      <c r="CK336" s="1519"/>
      <c r="CL336" s="1509"/>
    </row>
    <row r="337" spans="1:90" s="514" customFormat="1">
      <c r="A337" s="511"/>
      <c r="B337" s="512"/>
      <c r="C337" s="1493"/>
      <c r="D337" s="1493"/>
      <c r="E337" s="1493"/>
      <c r="F337" s="1493"/>
      <c r="G337" s="1493"/>
      <c r="H337" s="1530"/>
      <c r="I337" s="1972"/>
      <c r="J337" s="1542"/>
      <c r="K337" s="513"/>
      <c r="L337" s="513"/>
      <c r="M337" s="513"/>
      <c r="N337" s="513"/>
      <c r="O337" s="513"/>
      <c r="P337" s="513"/>
      <c r="Q337" s="513"/>
      <c r="R337" s="513"/>
      <c r="S337" s="513"/>
      <c r="T337" s="513"/>
      <c r="U337" s="513"/>
      <c r="V337" s="513"/>
      <c r="W337" s="513"/>
      <c r="X337" s="513"/>
      <c r="Y337" s="513"/>
      <c r="Z337" s="513"/>
      <c r="AA337" s="513"/>
      <c r="AB337" s="513"/>
      <c r="AC337" s="513"/>
      <c r="AD337" s="513"/>
      <c r="AE337" s="513"/>
      <c r="AF337" s="513"/>
      <c r="AG337" s="513"/>
      <c r="AH337" s="513"/>
      <c r="AI337" s="513"/>
      <c r="AJ337" s="513"/>
      <c r="AK337" s="513"/>
      <c r="AL337" s="513"/>
      <c r="AM337" s="513"/>
      <c r="AN337" s="513"/>
      <c r="AO337" s="513"/>
      <c r="AP337" s="513"/>
      <c r="AQ337" s="513"/>
      <c r="AR337" s="513"/>
      <c r="AS337" s="513"/>
      <c r="AT337" s="513"/>
      <c r="AU337" s="513"/>
      <c r="AV337" s="513"/>
      <c r="AW337" s="513"/>
      <c r="AX337" s="513"/>
      <c r="AY337" s="513"/>
      <c r="AZ337" s="513"/>
      <c r="BA337" s="513"/>
      <c r="BB337" s="513"/>
      <c r="BC337" s="513"/>
      <c r="BD337" s="513"/>
      <c r="BE337" s="513"/>
      <c r="BF337" s="513"/>
      <c r="BG337" s="513"/>
      <c r="BH337" s="513"/>
      <c r="BI337" s="513"/>
      <c r="BJ337" s="513"/>
      <c r="BK337" s="513"/>
      <c r="BL337" s="513"/>
      <c r="BM337" s="513"/>
      <c r="BN337" s="513"/>
      <c r="BO337" s="513"/>
      <c r="BP337" s="513"/>
      <c r="BQ337" s="513"/>
      <c r="BR337" s="513"/>
      <c r="BS337" s="513"/>
      <c r="BT337" s="513"/>
      <c r="BU337" s="513"/>
      <c r="BV337" s="513"/>
      <c r="BW337" s="513"/>
      <c r="BX337" s="513"/>
      <c r="BY337" s="513"/>
      <c r="BZ337" s="513"/>
      <c r="CA337" s="513"/>
      <c r="CB337" s="513"/>
      <c r="CC337" s="1972"/>
      <c r="CD337" s="1499"/>
      <c r="CE337" s="1500"/>
      <c r="CF337" s="1501"/>
      <c r="CG337" s="1500"/>
      <c r="CH337" s="1500"/>
      <c r="CI337" s="1500"/>
      <c r="CJ337" s="1976"/>
      <c r="CK337" s="1519"/>
      <c r="CL337" s="1509"/>
    </row>
    <row r="338" spans="1:90" s="514" customFormat="1">
      <c r="A338" s="511"/>
      <c r="B338" s="512"/>
      <c r="C338" s="1493"/>
      <c r="D338" s="1493"/>
      <c r="E338" s="1493"/>
      <c r="F338" s="1493"/>
      <c r="G338" s="1493"/>
      <c r="H338" s="1530"/>
      <c r="I338" s="1972"/>
      <c r="J338" s="1542"/>
      <c r="K338" s="513"/>
      <c r="L338" s="513"/>
      <c r="M338" s="513"/>
      <c r="N338" s="513"/>
      <c r="O338" s="513"/>
      <c r="P338" s="513"/>
      <c r="Q338" s="513"/>
      <c r="R338" s="513"/>
      <c r="S338" s="513"/>
      <c r="T338" s="513"/>
      <c r="U338" s="513"/>
      <c r="V338" s="513"/>
      <c r="W338" s="513"/>
      <c r="X338" s="513"/>
      <c r="Y338" s="513"/>
      <c r="Z338" s="513"/>
      <c r="AA338" s="513"/>
      <c r="AB338" s="513"/>
      <c r="AC338" s="513"/>
      <c r="AD338" s="513"/>
      <c r="AE338" s="513"/>
      <c r="AF338" s="513"/>
      <c r="AG338" s="513"/>
      <c r="AH338" s="513"/>
      <c r="AI338" s="513"/>
      <c r="AJ338" s="513"/>
      <c r="AK338" s="513"/>
      <c r="AL338" s="513"/>
      <c r="AM338" s="513"/>
      <c r="AN338" s="513"/>
      <c r="AO338" s="513"/>
      <c r="AP338" s="513"/>
      <c r="AQ338" s="513"/>
      <c r="AR338" s="513"/>
      <c r="AS338" s="513"/>
      <c r="AT338" s="513"/>
      <c r="AU338" s="513"/>
      <c r="AV338" s="513"/>
      <c r="AW338" s="513"/>
      <c r="AX338" s="513"/>
      <c r="AY338" s="513"/>
      <c r="AZ338" s="513"/>
      <c r="BA338" s="513"/>
      <c r="BB338" s="513"/>
      <c r="BC338" s="513"/>
      <c r="BD338" s="513"/>
      <c r="BE338" s="513"/>
      <c r="BF338" s="513"/>
      <c r="BG338" s="513"/>
      <c r="BH338" s="513"/>
      <c r="BI338" s="513"/>
      <c r="BJ338" s="513"/>
      <c r="BK338" s="513"/>
      <c r="BL338" s="513"/>
      <c r="BM338" s="513"/>
      <c r="BN338" s="513"/>
      <c r="BO338" s="513"/>
      <c r="BP338" s="513"/>
      <c r="BQ338" s="513"/>
      <c r="BR338" s="513"/>
      <c r="BS338" s="513"/>
      <c r="BT338" s="513"/>
      <c r="BU338" s="513"/>
      <c r="BV338" s="513"/>
      <c r="BW338" s="513"/>
      <c r="BX338" s="513"/>
      <c r="BY338" s="513"/>
      <c r="BZ338" s="513"/>
      <c r="CA338" s="513"/>
      <c r="CB338" s="513"/>
      <c r="CC338" s="1972"/>
      <c r="CD338" s="1499"/>
      <c r="CE338" s="1500"/>
      <c r="CF338" s="1501"/>
      <c r="CG338" s="1500"/>
      <c r="CH338" s="1500"/>
      <c r="CI338" s="1500"/>
      <c r="CJ338" s="1976"/>
      <c r="CK338" s="1519"/>
      <c r="CL338" s="1509"/>
    </row>
    <row r="339" spans="1:90" s="514" customFormat="1">
      <c r="A339" s="511"/>
      <c r="B339" s="512"/>
      <c r="C339" s="1493"/>
      <c r="D339" s="1493"/>
      <c r="E339" s="1493"/>
      <c r="F339" s="1493"/>
      <c r="G339" s="1493"/>
      <c r="H339" s="1530"/>
      <c r="I339" s="1972"/>
      <c r="J339" s="1542"/>
      <c r="K339" s="513"/>
      <c r="L339" s="513"/>
      <c r="M339" s="513"/>
      <c r="N339" s="513"/>
      <c r="O339" s="513"/>
      <c r="P339" s="513"/>
      <c r="Q339" s="513"/>
      <c r="R339" s="513"/>
      <c r="S339" s="513"/>
      <c r="T339" s="513"/>
      <c r="U339" s="513"/>
      <c r="V339" s="513"/>
      <c r="W339" s="513"/>
      <c r="X339" s="513"/>
      <c r="Y339" s="513"/>
      <c r="Z339" s="513"/>
      <c r="AA339" s="513"/>
      <c r="AB339" s="513"/>
      <c r="AC339" s="513"/>
      <c r="AD339" s="513"/>
      <c r="AE339" s="513"/>
      <c r="AF339" s="513"/>
      <c r="AG339" s="513"/>
      <c r="AH339" s="513"/>
      <c r="AI339" s="513"/>
      <c r="AJ339" s="513"/>
      <c r="AK339" s="513"/>
      <c r="AL339" s="513"/>
      <c r="AM339" s="513"/>
      <c r="AN339" s="513"/>
      <c r="AO339" s="513"/>
      <c r="AP339" s="513"/>
      <c r="AQ339" s="513"/>
      <c r="AR339" s="513"/>
      <c r="AS339" s="513"/>
      <c r="AT339" s="513"/>
      <c r="AU339" s="513"/>
      <c r="AV339" s="513"/>
      <c r="AW339" s="513"/>
      <c r="AX339" s="513"/>
      <c r="AY339" s="513"/>
      <c r="AZ339" s="513"/>
      <c r="BA339" s="513"/>
      <c r="BB339" s="513"/>
      <c r="BC339" s="513"/>
      <c r="BD339" s="513"/>
      <c r="BE339" s="513"/>
      <c r="BF339" s="513"/>
      <c r="BG339" s="513"/>
      <c r="BH339" s="513"/>
      <c r="BI339" s="513"/>
      <c r="BJ339" s="513"/>
      <c r="BK339" s="513"/>
      <c r="BL339" s="513"/>
      <c r="BM339" s="513"/>
      <c r="BN339" s="513"/>
      <c r="BO339" s="513"/>
      <c r="BP339" s="513"/>
      <c r="BQ339" s="513"/>
      <c r="BR339" s="513"/>
      <c r="BS339" s="513"/>
      <c r="BT339" s="513"/>
      <c r="BU339" s="513"/>
      <c r="BV339" s="513"/>
      <c r="BW339" s="513"/>
      <c r="BX339" s="513"/>
      <c r="BY339" s="513"/>
      <c r="BZ339" s="513"/>
      <c r="CA339" s="513"/>
      <c r="CB339" s="513"/>
      <c r="CC339" s="1972"/>
      <c r="CD339" s="1499"/>
      <c r="CE339" s="1500"/>
      <c r="CF339" s="1501"/>
      <c r="CG339" s="1500"/>
      <c r="CH339" s="1500"/>
      <c r="CI339" s="1500"/>
      <c r="CJ339" s="1976"/>
      <c r="CK339" s="1519"/>
      <c r="CL339" s="1509"/>
    </row>
    <row r="340" spans="1:90" s="514" customFormat="1">
      <c r="A340" s="511"/>
      <c r="B340" s="512"/>
      <c r="C340" s="1493"/>
      <c r="D340" s="1493"/>
      <c r="E340" s="1493"/>
      <c r="F340" s="1493"/>
      <c r="G340" s="1493"/>
      <c r="H340" s="1530"/>
      <c r="I340" s="1972"/>
      <c r="J340" s="1542"/>
      <c r="K340" s="513"/>
      <c r="L340" s="513"/>
      <c r="M340" s="513"/>
      <c r="N340" s="513"/>
      <c r="O340" s="513"/>
      <c r="P340" s="513"/>
      <c r="Q340" s="513"/>
      <c r="R340" s="513"/>
      <c r="S340" s="513"/>
      <c r="T340" s="513"/>
      <c r="U340" s="513"/>
      <c r="V340" s="513"/>
      <c r="W340" s="513"/>
      <c r="X340" s="513"/>
      <c r="Y340" s="513"/>
      <c r="Z340" s="513"/>
      <c r="AA340" s="513"/>
      <c r="AB340" s="513"/>
      <c r="AC340" s="513"/>
      <c r="AD340" s="513"/>
      <c r="AE340" s="513"/>
      <c r="AF340" s="513"/>
      <c r="AG340" s="513"/>
      <c r="AH340" s="513"/>
      <c r="AI340" s="513"/>
      <c r="AJ340" s="513"/>
      <c r="AK340" s="513"/>
      <c r="AL340" s="513"/>
      <c r="AM340" s="513"/>
      <c r="AN340" s="513"/>
      <c r="AO340" s="513"/>
      <c r="AP340" s="513"/>
      <c r="AQ340" s="513"/>
      <c r="AR340" s="513"/>
      <c r="AS340" s="513"/>
      <c r="AT340" s="513"/>
      <c r="AU340" s="513"/>
      <c r="AV340" s="513"/>
      <c r="AW340" s="513"/>
      <c r="AX340" s="513"/>
      <c r="AY340" s="513"/>
      <c r="AZ340" s="513"/>
      <c r="BA340" s="513"/>
      <c r="BB340" s="513"/>
      <c r="BC340" s="513"/>
      <c r="BD340" s="513"/>
      <c r="BE340" s="513"/>
      <c r="BF340" s="513"/>
      <c r="BG340" s="513"/>
      <c r="BH340" s="513"/>
      <c r="BI340" s="513"/>
      <c r="BJ340" s="513"/>
      <c r="BK340" s="513"/>
      <c r="BL340" s="513"/>
      <c r="BM340" s="513"/>
      <c r="BN340" s="513"/>
      <c r="BO340" s="513"/>
      <c r="BP340" s="513"/>
      <c r="BQ340" s="513"/>
      <c r="BR340" s="513"/>
      <c r="BS340" s="513"/>
      <c r="BT340" s="513"/>
      <c r="BU340" s="513"/>
      <c r="BV340" s="513"/>
      <c r="BW340" s="513"/>
      <c r="BX340" s="513"/>
      <c r="BY340" s="513"/>
      <c r="BZ340" s="513"/>
      <c r="CA340" s="513"/>
      <c r="CB340" s="513"/>
      <c r="CC340" s="1972"/>
      <c r="CD340" s="1499"/>
      <c r="CE340" s="1500"/>
      <c r="CF340" s="1501"/>
      <c r="CG340" s="1500"/>
      <c r="CH340" s="1500"/>
      <c r="CI340" s="1500"/>
      <c r="CJ340" s="1976"/>
      <c r="CK340" s="1519"/>
      <c r="CL340" s="1509"/>
    </row>
    <row r="341" spans="1:90" s="514" customFormat="1">
      <c r="A341" s="511"/>
      <c r="B341" s="512"/>
      <c r="C341" s="1493"/>
      <c r="D341" s="1493"/>
      <c r="E341" s="1493"/>
      <c r="F341" s="1493"/>
      <c r="G341" s="1493"/>
      <c r="H341" s="1530"/>
      <c r="I341" s="1972"/>
      <c r="J341" s="1542"/>
      <c r="K341" s="513"/>
      <c r="L341" s="513"/>
      <c r="M341" s="513"/>
      <c r="N341" s="513"/>
      <c r="O341" s="513"/>
      <c r="P341" s="513"/>
      <c r="Q341" s="513"/>
      <c r="R341" s="513"/>
      <c r="S341" s="513"/>
      <c r="T341" s="513"/>
      <c r="U341" s="513"/>
      <c r="V341" s="513"/>
      <c r="W341" s="513"/>
      <c r="X341" s="513"/>
      <c r="Y341" s="513"/>
      <c r="Z341" s="513"/>
      <c r="AA341" s="513"/>
      <c r="AB341" s="513"/>
      <c r="AC341" s="513"/>
      <c r="AD341" s="513"/>
      <c r="AE341" s="513"/>
      <c r="AF341" s="513"/>
      <c r="AG341" s="513"/>
      <c r="AH341" s="513"/>
      <c r="AI341" s="513"/>
      <c r="AJ341" s="513"/>
      <c r="AK341" s="513"/>
      <c r="AL341" s="513"/>
      <c r="AM341" s="513"/>
      <c r="AN341" s="513"/>
      <c r="AO341" s="513"/>
      <c r="AP341" s="513"/>
      <c r="AQ341" s="513"/>
      <c r="AR341" s="513"/>
      <c r="AS341" s="513"/>
      <c r="AT341" s="513"/>
      <c r="AU341" s="513"/>
      <c r="AV341" s="513"/>
      <c r="AW341" s="513"/>
      <c r="AX341" s="513"/>
      <c r="AY341" s="513"/>
      <c r="AZ341" s="513"/>
      <c r="BA341" s="513"/>
      <c r="BB341" s="513"/>
      <c r="BC341" s="513"/>
      <c r="BD341" s="513"/>
      <c r="BE341" s="513"/>
      <c r="BF341" s="513"/>
      <c r="BG341" s="513"/>
      <c r="BH341" s="513"/>
      <c r="BI341" s="513"/>
      <c r="BJ341" s="513"/>
      <c r="BK341" s="513"/>
      <c r="BL341" s="513"/>
      <c r="BM341" s="513"/>
      <c r="BN341" s="513"/>
      <c r="BO341" s="513"/>
      <c r="BP341" s="513"/>
      <c r="BQ341" s="513"/>
      <c r="BR341" s="513"/>
      <c r="BS341" s="513"/>
      <c r="BT341" s="513"/>
      <c r="BU341" s="513"/>
      <c r="BV341" s="513"/>
      <c r="BW341" s="513"/>
      <c r="BX341" s="513"/>
      <c r="BY341" s="513"/>
      <c r="BZ341" s="513"/>
      <c r="CA341" s="513"/>
      <c r="CB341" s="513"/>
      <c r="CC341" s="1972"/>
      <c r="CD341" s="1499"/>
      <c r="CE341" s="1500"/>
      <c r="CF341" s="1501"/>
      <c r="CG341" s="1500"/>
      <c r="CH341" s="1500"/>
      <c r="CI341" s="1500"/>
      <c r="CJ341" s="1976"/>
      <c r="CK341" s="1519"/>
      <c r="CL341" s="1509"/>
    </row>
    <row r="342" spans="1:90" s="514" customFormat="1">
      <c r="A342" s="511"/>
      <c r="B342" s="512"/>
      <c r="C342" s="1493"/>
      <c r="D342" s="1493"/>
      <c r="E342" s="1493"/>
      <c r="F342" s="1493"/>
      <c r="G342" s="1493"/>
      <c r="H342" s="1530"/>
      <c r="I342" s="1972"/>
      <c r="J342" s="1542"/>
      <c r="K342" s="513"/>
      <c r="L342" s="513"/>
      <c r="M342" s="513"/>
      <c r="N342" s="513"/>
      <c r="O342" s="513"/>
      <c r="P342" s="513"/>
      <c r="Q342" s="513"/>
      <c r="R342" s="513"/>
      <c r="S342" s="513"/>
      <c r="T342" s="513"/>
      <c r="U342" s="513"/>
      <c r="V342" s="513"/>
      <c r="W342" s="513"/>
      <c r="X342" s="513"/>
      <c r="Y342" s="513"/>
      <c r="Z342" s="513"/>
      <c r="AA342" s="513"/>
      <c r="AB342" s="513"/>
      <c r="AC342" s="513"/>
      <c r="AD342" s="513"/>
      <c r="AE342" s="513"/>
      <c r="AF342" s="513"/>
      <c r="AG342" s="513"/>
      <c r="AH342" s="513"/>
      <c r="AI342" s="513"/>
      <c r="AJ342" s="513"/>
      <c r="AK342" s="513"/>
      <c r="AL342" s="513"/>
      <c r="AM342" s="513"/>
      <c r="AN342" s="513"/>
      <c r="AO342" s="513"/>
      <c r="AP342" s="513"/>
      <c r="AQ342" s="513"/>
      <c r="AR342" s="513"/>
      <c r="AS342" s="513"/>
      <c r="AT342" s="513"/>
      <c r="AU342" s="513"/>
      <c r="AV342" s="513"/>
      <c r="AW342" s="513"/>
      <c r="AX342" s="513"/>
      <c r="AY342" s="513"/>
      <c r="AZ342" s="513"/>
      <c r="BA342" s="513"/>
      <c r="BB342" s="513"/>
      <c r="BC342" s="513"/>
      <c r="BD342" s="513"/>
      <c r="BE342" s="513"/>
      <c r="BF342" s="513"/>
      <c r="BG342" s="513"/>
      <c r="BH342" s="513"/>
      <c r="BI342" s="513"/>
      <c r="BJ342" s="513"/>
      <c r="BK342" s="513"/>
      <c r="BL342" s="513"/>
      <c r="BM342" s="513"/>
      <c r="BN342" s="513"/>
      <c r="BO342" s="513"/>
      <c r="BP342" s="513"/>
      <c r="BQ342" s="513"/>
      <c r="BR342" s="513"/>
      <c r="BS342" s="513"/>
      <c r="BT342" s="513"/>
      <c r="BU342" s="513"/>
      <c r="BV342" s="513"/>
      <c r="BW342" s="513"/>
      <c r="BX342" s="513"/>
      <c r="BY342" s="513"/>
      <c r="BZ342" s="513"/>
      <c r="CA342" s="513"/>
      <c r="CB342" s="513"/>
      <c r="CC342" s="1972"/>
      <c r="CD342" s="1499"/>
      <c r="CE342" s="1500"/>
      <c r="CF342" s="1501"/>
      <c r="CG342" s="1500"/>
      <c r="CH342" s="1500"/>
      <c r="CI342" s="1500"/>
      <c r="CJ342" s="1976"/>
      <c r="CK342" s="1519"/>
      <c r="CL342" s="1509"/>
    </row>
    <row r="343" spans="1:90" s="514" customFormat="1">
      <c r="A343" s="511"/>
      <c r="B343" s="512"/>
      <c r="C343" s="1493"/>
      <c r="D343" s="1493"/>
      <c r="E343" s="1493"/>
      <c r="F343" s="1493"/>
      <c r="G343" s="1493"/>
      <c r="H343" s="1530"/>
      <c r="I343" s="1972"/>
      <c r="J343" s="1542"/>
      <c r="K343" s="513"/>
      <c r="L343" s="513"/>
      <c r="M343" s="513"/>
      <c r="N343" s="513"/>
      <c r="O343" s="513"/>
      <c r="P343" s="513"/>
      <c r="Q343" s="513"/>
      <c r="R343" s="513"/>
      <c r="S343" s="513"/>
      <c r="T343" s="513"/>
      <c r="U343" s="513"/>
      <c r="V343" s="513"/>
      <c r="W343" s="513"/>
      <c r="X343" s="513"/>
      <c r="Y343" s="513"/>
      <c r="Z343" s="513"/>
      <c r="AA343" s="513"/>
      <c r="AB343" s="513"/>
      <c r="AC343" s="513"/>
      <c r="AD343" s="513"/>
      <c r="AE343" s="513"/>
      <c r="AF343" s="513"/>
      <c r="AG343" s="513"/>
      <c r="AH343" s="513"/>
      <c r="AI343" s="513"/>
      <c r="AJ343" s="513"/>
      <c r="AK343" s="513"/>
      <c r="AL343" s="513"/>
      <c r="AM343" s="513"/>
      <c r="AN343" s="513"/>
      <c r="AO343" s="513"/>
      <c r="AP343" s="513"/>
      <c r="AQ343" s="513"/>
      <c r="AR343" s="513"/>
      <c r="AS343" s="513"/>
      <c r="AT343" s="513"/>
      <c r="AU343" s="513"/>
      <c r="AV343" s="513"/>
      <c r="AW343" s="513"/>
      <c r="AX343" s="513"/>
      <c r="AY343" s="513"/>
      <c r="AZ343" s="513"/>
      <c r="BA343" s="513"/>
      <c r="BB343" s="513"/>
      <c r="BC343" s="513"/>
      <c r="BD343" s="513"/>
      <c r="BE343" s="513"/>
      <c r="BF343" s="513"/>
      <c r="BG343" s="513"/>
      <c r="BH343" s="513"/>
      <c r="BI343" s="513"/>
      <c r="BJ343" s="513"/>
      <c r="BK343" s="513"/>
      <c r="BL343" s="513"/>
      <c r="BM343" s="513"/>
      <c r="BN343" s="513"/>
      <c r="BO343" s="513"/>
      <c r="BP343" s="513"/>
      <c r="BQ343" s="513"/>
      <c r="BR343" s="513"/>
      <c r="BS343" s="513"/>
      <c r="BT343" s="513"/>
      <c r="BU343" s="513"/>
      <c r="BV343" s="513"/>
      <c r="BW343" s="513"/>
      <c r="BX343" s="513"/>
      <c r="BY343" s="513"/>
      <c r="BZ343" s="513"/>
      <c r="CA343" s="513"/>
      <c r="CB343" s="513"/>
      <c r="CC343" s="1972"/>
      <c r="CD343" s="1499"/>
      <c r="CE343" s="1500"/>
      <c r="CF343" s="1501"/>
      <c r="CG343" s="1500"/>
      <c r="CH343" s="1500"/>
      <c r="CI343" s="1500"/>
      <c r="CJ343" s="1976"/>
      <c r="CK343" s="1519"/>
      <c r="CL343" s="1509"/>
    </row>
    <row r="344" spans="1:90" s="514" customFormat="1">
      <c r="A344" s="511"/>
      <c r="B344" s="512"/>
      <c r="C344" s="1493"/>
      <c r="D344" s="1493"/>
      <c r="E344" s="1493"/>
      <c r="F344" s="1493"/>
      <c r="G344" s="1493"/>
      <c r="H344" s="1530"/>
      <c r="I344" s="1972"/>
      <c r="J344" s="1542"/>
      <c r="K344" s="513"/>
      <c r="L344" s="513"/>
      <c r="M344" s="513"/>
      <c r="N344" s="513"/>
      <c r="O344" s="513"/>
      <c r="P344" s="513"/>
      <c r="Q344" s="513"/>
      <c r="R344" s="513"/>
      <c r="S344" s="513"/>
      <c r="T344" s="513"/>
      <c r="U344" s="513"/>
      <c r="V344" s="513"/>
      <c r="W344" s="513"/>
      <c r="X344" s="513"/>
      <c r="Y344" s="513"/>
      <c r="Z344" s="513"/>
      <c r="AA344" s="513"/>
      <c r="AB344" s="513"/>
      <c r="AC344" s="513"/>
      <c r="AD344" s="513"/>
      <c r="AE344" s="513"/>
      <c r="AF344" s="513"/>
      <c r="AG344" s="513"/>
      <c r="AH344" s="513"/>
      <c r="AI344" s="513"/>
      <c r="AJ344" s="513"/>
      <c r="AK344" s="513"/>
      <c r="AL344" s="513"/>
      <c r="AM344" s="513"/>
      <c r="AN344" s="513"/>
      <c r="AO344" s="513"/>
      <c r="AP344" s="513"/>
      <c r="AQ344" s="513"/>
      <c r="AR344" s="513"/>
      <c r="AS344" s="513"/>
      <c r="AT344" s="513"/>
      <c r="AU344" s="513"/>
      <c r="AV344" s="513"/>
      <c r="AW344" s="513"/>
      <c r="AX344" s="513"/>
      <c r="AY344" s="513"/>
      <c r="AZ344" s="513"/>
      <c r="BA344" s="513"/>
      <c r="BB344" s="513"/>
      <c r="BC344" s="513"/>
      <c r="BD344" s="513"/>
      <c r="BE344" s="513"/>
      <c r="BF344" s="513"/>
      <c r="BG344" s="513"/>
      <c r="BH344" s="513"/>
      <c r="BI344" s="513"/>
      <c r="BJ344" s="513"/>
      <c r="BK344" s="513"/>
      <c r="BL344" s="513"/>
      <c r="BM344" s="513"/>
      <c r="BN344" s="513"/>
      <c r="BO344" s="513"/>
      <c r="BP344" s="513"/>
      <c r="BQ344" s="513"/>
      <c r="BR344" s="513"/>
      <c r="BS344" s="513"/>
      <c r="BT344" s="513"/>
      <c r="BU344" s="513"/>
      <c r="BV344" s="513"/>
      <c r="BW344" s="513"/>
      <c r="BX344" s="513"/>
      <c r="BY344" s="513"/>
      <c r="BZ344" s="513"/>
      <c r="CA344" s="513"/>
      <c r="CB344" s="513"/>
      <c r="CC344" s="1972"/>
      <c r="CD344" s="1499"/>
      <c r="CE344" s="1500"/>
      <c r="CF344" s="1501"/>
      <c r="CG344" s="1500"/>
      <c r="CH344" s="1500"/>
      <c r="CI344" s="1500"/>
      <c r="CJ344" s="1976"/>
      <c r="CK344" s="1519"/>
      <c r="CL344" s="1509"/>
    </row>
    <row r="345" spans="1:90" s="514" customFormat="1">
      <c r="A345" s="511"/>
      <c r="B345" s="512"/>
      <c r="C345" s="1493"/>
      <c r="D345" s="1493"/>
      <c r="E345" s="1493"/>
      <c r="F345" s="1493"/>
      <c r="G345" s="1493"/>
      <c r="H345" s="1530"/>
      <c r="I345" s="1972"/>
      <c r="J345" s="1542"/>
      <c r="K345" s="513"/>
      <c r="L345" s="513"/>
      <c r="M345" s="513"/>
      <c r="N345" s="513"/>
      <c r="O345" s="513"/>
      <c r="P345" s="513"/>
      <c r="Q345" s="513"/>
      <c r="R345" s="513"/>
      <c r="S345" s="513"/>
      <c r="T345" s="513"/>
      <c r="U345" s="513"/>
      <c r="V345" s="513"/>
      <c r="W345" s="513"/>
      <c r="X345" s="513"/>
      <c r="Y345" s="513"/>
      <c r="Z345" s="513"/>
      <c r="AA345" s="513"/>
      <c r="AB345" s="513"/>
      <c r="AC345" s="513"/>
      <c r="AD345" s="513"/>
      <c r="AE345" s="513"/>
      <c r="AF345" s="513"/>
      <c r="AG345" s="513"/>
      <c r="AH345" s="513"/>
      <c r="AI345" s="513"/>
      <c r="AJ345" s="513"/>
      <c r="AK345" s="513"/>
      <c r="AL345" s="513"/>
      <c r="AM345" s="513"/>
      <c r="AN345" s="513"/>
      <c r="AO345" s="513"/>
      <c r="AP345" s="513"/>
      <c r="AQ345" s="513"/>
      <c r="AR345" s="513"/>
      <c r="AS345" s="513"/>
      <c r="AT345" s="513"/>
      <c r="AU345" s="513"/>
      <c r="AV345" s="513"/>
      <c r="AW345" s="513"/>
      <c r="AX345" s="513"/>
      <c r="AY345" s="513"/>
      <c r="AZ345" s="513"/>
      <c r="BA345" s="513"/>
      <c r="BB345" s="513"/>
      <c r="BC345" s="513"/>
      <c r="BD345" s="513"/>
      <c r="BE345" s="513"/>
      <c r="BF345" s="513"/>
      <c r="BG345" s="513"/>
      <c r="BH345" s="513"/>
      <c r="BI345" s="513"/>
      <c r="BJ345" s="513"/>
      <c r="BK345" s="513"/>
      <c r="BL345" s="513"/>
      <c r="BM345" s="513"/>
      <c r="BN345" s="513"/>
      <c r="BO345" s="513"/>
      <c r="BP345" s="513"/>
      <c r="BQ345" s="513"/>
      <c r="BR345" s="513"/>
      <c r="BS345" s="513"/>
      <c r="BT345" s="513"/>
      <c r="BU345" s="513"/>
      <c r="BV345" s="513"/>
      <c r="BW345" s="513"/>
      <c r="BX345" s="513"/>
      <c r="BY345" s="513"/>
      <c r="BZ345" s="513"/>
      <c r="CA345" s="513"/>
      <c r="CB345" s="513"/>
      <c r="CC345" s="1972"/>
      <c r="CD345" s="1499"/>
      <c r="CE345" s="1500"/>
      <c r="CF345" s="1501"/>
      <c r="CG345" s="1500"/>
      <c r="CH345" s="1500"/>
      <c r="CI345" s="1500"/>
      <c r="CJ345" s="1976"/>
      <c r="CK345" s="1519"/>
      <c r="CL345" s="1509"/>
    </row>
    <row r="346" spans="1:90" s="514" customFormat="1">
      <c r="A346" s="511"/>
      <c r="B346" s="512"/>
      <c r="C346" s="1493"/>
      <c r="D346" s="1493"/>
      <c r="E346" s="1493"/>
      <c r="F346" s="1493"/>
      <c r="G346" s="1493"/>
      <c r="H346" s="1530"/>
      <c r="I346" s="1972"/>
      <c r="J346" s="1542"/>
      <c r="K346" s="513"/>
      <c r="L346" s="513"/>
      <c r="M346" s="513"/>
      <c r="N346" s="513"/>
      <c r="O346" s="513"/>
      <c r="P346" s="513"/>
      <c r="Q346" s="513"/>
      <c r="R346" s="513"/>
      <c r="S346" s="513"/>
      <c r="T346" s="513"/>
      <c r="U346" s="513"/>
      <c r="V346" s="513"/>
      <c r="W346" s="513"/>
      <c r="X346" s="513"/>
      <c r="Y346" s="513"/>
      <c r="Z346" s="513"/>
      <c r="AA346" s="513"/>
      <c r="AB346" s="513"/>
      <c r="AC346" s="513"/>
      <c r="AD346" s="513"/>
      <c r="AE346" s="513"/>
      <c r="AF346" s="513"/>
      <c r="AG346" s="513"/>
      <c r="AH346" s="513"/>
      <c r="AI346" s="513"/>
      <c r="AJ346" s="513"/>
      <c r="AK346" s="513"/>
      <c r="AL346" s="513"/>
      <c r="AM346" s="513"/>
      <c r="AN346" s="513"/>
      <c r="AO346" s="513"/>
      <c r="AP346" s="513"/>
      <c r="AQ346" s="513"/>
      <c r="AR346" s="513"/>
      <c r="AS346" s="513"/>
      <c r="AT346" s="513"/>
      <c r="AU346" s="513"/>
      <c r="AV346" s="513"/>
      <c r="AW346" s="513"/>
      <c r="AX346" s="513"/>
      <c r="AY346" s="513"/>
      <c r="AZ346" s="513"/>
      <c r="BA346" s="513"/>
      <c r="BB346" s="513"/>
      <c r="BC346" s="513"/>
      <c r="BD346" s="513"/>
      <c r="BE346" s="513"/>
      <c r="BF346" s="513"/>
      <c r="BG346" s="513"/>
      <c r="BH346" s="513"/>
      <c r="BI346" s="513"/>
      <c r="BJ346" s="513"/>
      <c r="BK346" s="513"/>
      <c r="BL346" s="513"/>
      <c r="BM346" s="513"/>
      <c r="BN346" s="513"/>
      <c r="BO346" s="513"/>
      <c r="BP346" s="513"/>
      <c r="BQ346" s="513"/>
      <c r="BR346" s="513"/>
      <c r="BS346" s="513"/>
      <c r="BT346" s="513"/>
      <c r="BU346" s="513"/>
      <c r="BV346" s="513"/>
      <c r="BW346" s="513"/>
      <c r="BX346" s="513"/>
      <c r="BY346" s="513"/>
      <c r="BZ346" s="513"/>
      <c r="CA346" s="513"/>
      <c r="CB346" s="513"/>
      <c r="CC346" s="1972"/>
      <c r="CD346" s="1499"/>
      <c r="CE346" s="1500"/>
      <c r="CF346" s="1501"/>
      <c r="CG346" s="1500"/>
      <c r="CH346" s="1500"/>
      <c r="CI346" s="1500"/>
      <c r="CJ346" s="1976"/>
      <c r="CK346" s="1519"/>
      <c r="CL346" s="1509"/>
    </row>
    <row r="347" spans="1:90" s="514" customFormat="1">
      <c r="A347" s="511"/>
      <c r="B347" s="512"/>
      <c r="C347" s="1493"/>
      <c r="D347" s="1493"/>
      <c r="E347" s="1493"/>
      <c r="F347" s="1493"/>
      <c r="G347" s="1493"/>
      <c r="H347" s="1530"/>
      <c r="I347" s="1972"/>
      <c r="J347" s="1542"/>
      <c r="K347" s="513"/>
      <c r="L347" s="513"/>
      <c r="M347" s="513"/>
      <c r="N347" s="513"/>
      <c r="O347" s="513"/>
      <c r="P347" s="513"/>
      <c r="Q347" s="513"/>
      <c r="R347" s="513"/>
      <c r="S347" s="513"/>
      <c r="T347" s="513"/>
      <c r="U347" s="513"/>
      <c r="V347" s="513"/>
      <c r="W347" s="513"/>
      <c r="X347" s="513"/>
      <c r="Y347" s="513"/>
      <c r="Z347" s="513"/>
      <c r="AA347" s="513"/>
      <c r="AB347" s="513"/>
      <c r="AC347" s="513"/>
      <c r="AD347" s="513"/>
      <c r="AE347" s="513"/>
      <c r="AF347" s="513"/>
      <c r="AG347" s="513"/>
      <c r="AH347" s="513"/>
      <c r="AI347" s="513"/>
      <c r="AJ347" s="513"/>
      <c r="AK347" s="513"/>
      <c r="AL347" s="513"/>
      <c r="AM347" s="513"/>
      <c r="AN347" s="513"/>
      <c r="AO347" s="513"/>
      <c r="AP347" s="513"/>
      <c r="AQ347" s="513"/>
      <c r="AR347" s="513"/>
      <c r="AS347" s="513"/>
      <c r="AT347" s="513"/>
      <c r="AU347" s="513"/>
      <c r="AV347" s="513"/>
      <c r="AW347" s="513"/>
      <c r="AX347" s="513"/>
      <c r="AY347" s="513"/>
      <c r="AZ347" s="513"/>
      <c r="BA347" s="513"/>
      <c r="BB347" s="513"/>
      <c r="BC347" s="513"/>
      <c r="BD347" s="513"/>
      <c r="BE347" s="513"/>
      <c r="BF347" s="513"/>
      <c r="BG347" s="513"/>
      <c r="BH347" s="513"/>
      <c r="BI347" s="513"/>
      <c r="BJ347" s="513"/>
      <c r="BK347" s="513"/>
      <c r="BL347" s="513"/>
      <c r="BM347" s="513"/>
      <c r="BN347" s="513"/>
      <c r="BO347" s="513"/>
      <c r="BP347" s="513"/>
      <c r="BQ347" s="513"/>
      <c r="BR347" s="513"/>
      <c r="BS347" s="513"/>
      <c r="BT347" s="513"/>
      <c r="BU347" s="513"/>
      <c r="BV347" s="513"/>
      <c r="BW347" s="513"/>
      <c r="BX347" s="513"/>
      <c r="BY347" s="513"/>
      <c r="BZ347" s="513"/>
      <c r="CA347" s="513"/>
      <c r="CB347" s="513"/>
      <c r="CC347" s="1972"/>
      <c r="CD347" s="1499"/>
      <c r="CE347" s="1500"/>
      <c r="CF347" s="1501"/>
      <c r="CG347" s="1500"/>
      <c r="CH347" s="1500"/>
      <c r="CI347" s="1500"/>
      <c r="CJ347" s="1976"/>
      <c r="CK347" s="1519"/>
      <c r="CL347" s="1509"/>
    </row>
    <row r="348" spans="1:90" s="514" customFormat="1">
      <c r="A348" s="511"/>
      <c r="B348" s="512"/>
      <c r="C348" s="1493"/>
      <c r="D348" s="1493"/>
      <c r="E348" s="1493"/>
      <c r="F348" s="1493"/>
      <c r="G348" s="1493"/>
      <c r="H348" s="1530"/>
      <c r="I348" s="1972"/>
      <c r="J348" s="1542"/>
      <c r="K348" s="513"/>
      <c r="L348" s="513"/>
      <c r="M348" s="513"/>
      <c r="N348" s="513"/>
      <c r="O348" s="513"/>
      <c r="P348" s="513"/>
      <c r="Q348" s="513"/>
      <c r="R348" s="513"/>
      <c r="S348" s="513"/>
      <c r="T348" s="513"/>
      <c r="U348" s="513"/>
      <c r="V348" s="513"/>
      <c r="W348" s="513"/>
      <c r="X348" s="513"/>
      <c r="Y348" s="513"/>
      <c r="Z348" s="513"/>
      <c r="AA348" s="513"/>
      <c r="AB348" s="513"/>
      <c r="AC348" s="513"/>
      <c r="AD348" s="513"/>
      <c r="AE348" s="513"/>
      <c r="AF348" s="513"/>
      <c r="AG348" s="513"/>
      <c r="AH348" s="513"/>
      <c r="AI348" s="513"/>
      <c r="AJ348" s="513"/>
      <c r="AK348" s="513"/>
      <c r="AL348" s="513"/>
      <c r="AM348" s="513"/>
      <c r="AN348" s="513"/>
      <c r="AO348" s="513"/>
      <c r="AP348" s="513"/>
      <c r="AQ348" s="513"/>
      <c r="AR348" s="513"/>
      <c r="AS348" s="513"/>
      <c r="AT348" s="513"/>
      <c r="AU348" s="513"/>
      <c r="AV348" s="513"/>
      <c r="AW348" s="513"/>
      <c r="AX348" s="513"/>
      <c r="AY348" s="513"/>
      <c r="AZ348" s="513"/>
      <c r="BA348" s="513"/>
      <c r="BB348" s="513"/>
      <c r="BC348" s="513"/>
      <c r="BD348" s="513"/>
      <c r="BE348" s="513"/>
      <c r="BF348" s="513"/>
      <c r="BG348" s="513"/>
      <c r="BH348" s="513"/>
      <c r="BI348" s="513"/>
      <c r="BJ348" s="513"/>
      <c r="BK348" s="513"/>
      <c r="BL348" s="513"/>
      <c r="BM348" s="513"/>
      <c r="BN348" s="513"/>
      <c r="BO348" s="513"/>
      <c r="BP348" s="513"/>
      <c r="BQ348" s="513"/>
      <c r="BR348" s="513"/>
      <c r="BS348" s="513"/>
      <c r="BT348" s="513"/>
      <c r="BU348" s="513"/>
      <c r="BV348" s="513"/>
      <c r="BW348" s="513"/>
      <c r="BX348" s="513"/>
      <c r="BY348" s="513"/>
      <c r="BZ348" s="513"/>
      <c r="CA348" s="513"/>
      <c r="CB348" s="513"/>
      <c r="CC348" s="1972"/>
      <c r="CD348" s="1499"/>
      <c r="CE348" s="1500"/>
      <c r="CF348" s="1501"/>
      <c r="CG348" s="1500"/>
      <c r="CH348" s="1500"/>
      <c r="CI348" s="1500"/>
      <c r="CJ348" s="1976"/>
      <c r="CK348" s="1519"/>
      <c r="CL348" s="1509"/>
    </row>
    <row r="349" spans="1:90" s="514" customFormat="1">
      <c r="A349" s="511"/>
      <c r="B349" s="512"/>
      <c r="C349" s="1493"/>
      <c r="D349" s="1493"/>
      <c r="E349" s="1493"/>
      <c r="F349" s="1493"/>
      <c r="G349" s="1493"/>
      <c r="H349" s="1530"/>
      <c r="I349" s="1972"/>
      <c r="J349" s="1542"/>
      <c r="K349" s="513"/>
      <c r="L349" s="513"/>
      <c r="M349" s="513"/>
      <c r="N349" s="513"/>
      <c r="O349" s="513"/>
      <c r="P349" s="513"/>
      <c r="Q349" s="513"/>
      <c r="R349" s="513"/>
      <c r="S349" s="513"/>
      <c r="T349" s="513"/>
      <c r="U349" s="513"/>
      <c r="V349" s="513"/>
      <c r="W349" s="513"/>
      <c r="X349" s="513"/>
      <c r="Y349" s="513"/>
      <c r="Z349" s="513"/>
      <c r="AA349" s="513"/>
      <c r="AB349" s="513"/>
      <c r="AC349" s="513"/>
      <c r="AD349" s="513"/>
      <c r="AE349" s="513"/>
      <c r="AF349" s="513"/>
      <c r="AG349" s="513"/>
      <c r="AH349" s="513"/>
      <c r="AI349" s="513"/>
      <c r="AJ349" s="513"/>
      <c r="AK349" s="513"/>
      <c r="AL349" s="513"/>
      <c r="AM349" s="513"/>
      <c r="AN349" s="513"/>
      <c r="AO349" s="513"/>
      <c r="AP349" s="513"/>
      <c r="AQ349" s="513"/>
      <c r="AR349" s="513"/>
      <c r="AS349" s="513"/>
      <c r="AT349" s="513"/>
      <c r="AU349" s="513"/>
      <c r="AV349" s="513"/>
      <c r="AW349" s="513"/>
      <c r="AX349" s="513"/>
      <c r="AY349" s="513"/>
      <c r="AZ349" s="513"/>
      <c r="BA349" s="513"/>
      <c r="BB349" s="513"/>
      <c r="BC349" s="513"/>
      <c r="BD349" s="513"/>
      <c r="BE349" s="513"/>
      <c r="BF349" s="513"/>
      <c r="BG349" s="513"/>
      <c r="BH349" s="513"/>
      <c r="BI349" s="513"/>
      <c r="BJ349" s="513"/>
      <c r="BK349" s="513"/>
      <c r="BL349" s="513"/>
      <c r="BM349" s="513"/>
      <c r="BN349" s="513"/>
      <c r="BO349" s="513"/>
      <c r="BP349" s="513"/>
      <c r="BQ349" s="513"/>
      <c r="BR349" s="513"/>
      <c r="BS349" s="513"/>
      <c r="BT349" s="513"/>
      <c r="BU349" s="513"/>
      <c r="BV349" s="513"/>
      <c r="BW349" s="513"/>
      <c r="BX349" s="513"/>
      <c r="BY349" s="513"/>
      <c r="BZ349" s="513"/>
      <c r="CA349" s="513"/>
      <c r="CB349" s="513"/>
      <c r="CC349" s="1972"/>
      <c r="CD349" s="1499"/>
      <c r="CE349" s="1500"/>
      <c r="CF349" s="1501"/>
      <c r="CG349" s="1500"/>
      <c r="CH349" s="1500"/>
      <c r="CI349" s="1500"/>
      <c r="CJ349" s="1976"/>
      <c r="CK349" s="1519"/>
      <c r="CL349" s="1509"/>
    </row>
    <row r="350" spans="1:90" s="514" customFormat="1">
      <c r="A350" s="511"/>
      <c r="B350" s="512"/>
      <c r="C350" s="1493"/>
      <c r="D350" s="1493"/>
      <c r="E350" s="1493"/>
      <c r="F350" s="1493"/>
      <c r="G350" s="1493"/>
      <c r="H350" s="1530"/>
      <c r="I350" s="1972"/>
      <c r="J350" s="1542"/>
      <c r="K350" s="513"/>
      <c r="L350" s="513"/>
      <c r="M350" s="513"/>
      <c r="N350" s="513"/>
      <c r="O350" s="513"/>
      <c r="P350" s="513"/>
      <c r="Q350" s="513"/>
      <c r="R350" s="513"/>
      <c r="S350" s="513"/>
      <c r="T350" s="513"/>
      <c r="U350" s="513"/>
      <c r="V350" s="513"/>
      <c r="W350" s="513"/>
      <c r="X350" s="513"/>
      <c r="Y350" s="513"/>
      <c r="Z350" s="513"/>
      <c r="AA350" s="513"/>
      <c r="AB350" s="513"/>
      <c r="AC350" s="513"/>
      <c r="AD350" s="513"/>
      <c r="AE350" s="513"/>
      <c r="AF350" s="513"/>
      <c r="AG350" s="513"/>
      <c r="AH350" s="513"/>
      <c r="AI350" s="513"/>
      <c r="AJ350" s="513"/>
      <c r="AK350" s="513"/>
      <c r="AL350" s="513"/>
      <c r="AM350" s="513"/>
      <c r="AN350" s="513"/>
      <c r="AO350" s="513"/>
      <c r="AP350" s="513"/>
      <c r="AQ350" s="513"/>
      <c r="AR350" s="513"/>
      <c r="AS350" s="513"/>
      <c r="AT350" s="513"/>
      <c r="AU350" s="513"/>
      <c r="AV350" s="513"/>
      <c r="AW350" s="513"/>
      <c r="AX350" s="513"/>
      <c r="AY350" s="513"/>
      <c r="AZ350" s="513"/>
      <c r="BA350" s="513"/>
      <c r="BB350" s="513"/>
      <c r="BC350" s="513"/>
      <c r="BD350" s="513"/>
      <c r="BE350" s="513"/>
      <c r="BF350" s="513"/>
      <c r="BG350" s="513"/>
      <c r="BH350" s="513"/>
      <c r="BI350" s="513"/>
      <c r="BJ350" s="513"/>
      <c r="BK350" s="513"/>
      <c r="BL350" s="513"/>
      <c r="BM350" s="513"/>
      <c r="BN350" s="513"/>
      <c r="BO350" s="513"/>
      <c r="BP350" s="513"/>
      <c r="BQ350" s="513"/>
      <c r="BR350" s="513"/>
      <c r="BS350" s="513"/>
      <c r="BT350" s="513"/>
      <c r="BU350" s="513"/>
      <c r="BV350" s="513"/>
      <c r="BW350" s="513"/>
      <c r="BX350" s="513"/>
      <c r="BY350" s="513"/>
      <c r="BZ350" s="513"/>
      <c r="CA350" s="513"/>
      <c r="CB350" s="513"/>
      <c r="CC350" s="1972"/>
      <c r="CD350" s="1499"/>
      <c r="CE350" s="1500"/>
      <c r="CF350" s="1501"/>
      <c r="CG350" s="1500"/>
      <c r="CH350" s="1500"/>
      <c r="CI350" s="1500"/>
      <c r="CJ350" s="1976"/>
      <c r="CK350" s="1519"/>
      <c r="CL350" s="1509"/>
    </row>
    <row r="351" spans="1:90" s="514" customFormat="1">
      <c r="A351" s="511"/>
      <c r="B351" s="512"/>
      <c r="C351" s="1493"/>
      <c r="D351" s="1493"/>
      <c r="E351" s="1493"/>
      <c r="F351" s="1493"/>
      <c r="G351" s="1493"/>
      <c r="H351" s="1530"/>
      <c r="I351" s="1972"/>
      <c r="J351" s="1542"/>
      <c r="K351" s="513"/>
      <c r="L351" s="513"/>
      <c r="M351" s="513"/>
      <c r="N351" s="513"/>
      <c r="O351" s="513"/>
      <c r="P351" s="513"/>
      <c r="Q351" s="513"/>
      <c r="R351" s="513"/>
      <c r="S351" s="513"/>
      <c r="T351" s="513"/>
      <c r="U351" s="513"/>
      <c r="V351" s="513"/>
      <c r="W351" s="513"/>
      <c r="X351" s="513"/>
      <c r="Y351" s="513"/>
      <c r="Z351" s="513"/>
      <c r="AA351" s="513"/>
      <c r="AB351" s="513"/>
      <c r="AC351" s="513"/>
      <c r="AD351" s="513"/>
      <c r="AE351" s="513"/>
      <c r="AF351" s="513"/>
      <c r="AG351" s="513"/>
      <c r="AH351" s="513"/>
      <c r="AI351" s="513"/>
      <c r="AJ351" s="513"/>
      <c r="AK351" s="513"/>
      <c r="AL351" s="513"/>
      <c r="AM351" s="513"/>
      <c r="AN351" s="513"/>
      <c r="AO351" s="513"/>
      <c r="AP351" s="513"/>
      <c r="AQ351" s="513"/>
      <c r="AR351" s="513"/>
      <c r="AS351" s="513"/>
      <c r="AT351" s="513"/>
      <c r="AU351" s="513"/>
      <c r="AV351" s="513"/>
      <c r="AW351" s="513"/>
      <c r="AX351" s="513"/>
      <c r="AY351" s="513"/>
      <c r="AZ351" s="513"/>
      <c r="BA351" s="513"/>
      <c r="BB351" s="513"/>
      <c r="BC351" s="513"/>
      <c r="BD351" s="513"/>
      <c r="BE351" s="513"/>
      <c r="BF351" s="513"/>
      <c r="BG351" s="513"/>
      <c r="BH351" s="513"/>
      <c r="BI351" s="513"/>
      <c r="BJ351" s="513"/>
      <c r="BK351" s="513"/>
      <c r="BL351" s="513"/>
      <c r="BM351" s="513"/>
      <c r="BN351" s="513"/>
      <c r="BO351" s="513"/>
      <c r="BP351" s="513"/>
      <c r="BQ351" s="513"/>
      <c r="BR351" s="513"/>
      <c r="BS351" s="513"/>
      <c r="BT351" s="513"/>
      <c r="BU351" s="513"/>
      <c r="BV351" s="513"/>
      <c r="BW351" s="513"/>
      <c r="BX351" s="513"/>
      <c r="BY351" s="513"/>
      <c r="BZ351" s="513"/>
      <c r="CA351" s="513"/>
      <c r="CB351" s="513"/>
      <c r="CC351" s="1972"/>
      <c r="CD351" s="1499"/>
      <c r="CE351" s="1500"/>
      <c r="CF351" s="1501"/>
      <c r="CG351" s="1500"/>
      <c r="CH351" s="1500"/>
      <c r="CI351" s="1500"/>
      <c r="CJ351" s="1976"/>
      <c r="CK351" s="1519"/>
      <c r="CL351" s="1509"/>
    </row>
    <row r="352" spans="1:90" s="514" customFormat="1">
      <c r="A352" s="511"/>
      <c r="B352" s="512"/>
      <c r="C352" s="1493"/>
      <c r="D352" s="1493"/>
      <c r="E352" s="1493"/>
      <c r="F352" s="1493"/>
      <c r="G352" s="1493"/>
      <c r="H352" s="1530"/>
      <c r="I352" s="1972"/>
      <c r="J352" s="1542"/>
      <c r="K352" s="513"/>
      <c r="L352" s="513"/>
      <c r="M352" s="513"/>
      <c r="N352" s="513"/>
      <c r="O352" s="513"/>
      <c r="P352" s="513"/>
      <c r="Q352" s="513"/>
      <c r="R352" s="513"/>
      <c r="S352" s="513"/>
      <c r="T352" s="513"/>
      <c r="U352" s="513"/>
      <c r="V352" s="513"/>
      <c r="W352" s="513"/>
      <c r="X352" s="513"/>
      <c r="Y352" s="513"/>
      <c r="Z352" s="513"/>
      <c r="AA352" s="513"/>
      <c r="AB352" s="513"/>
      <c r="AC352" s="513"/>
      <c r="AD352" s="513"/>
      <c r="AE352" s="513"/>
      <c r="AF352" s="513"/>
      <c r="AG352" s="513"/>
      <c r="AH352" s="513"/>
      <c r="AI352" s="513"/>
      <c r="AJ352" s="513"/>
      <c r="AK352" s="513"/>
      <c r="AL352" s="513"/>
      <c r="AM352" s="513"/>
      <c r="AN352" s="513"/>
      <c r="AO352" s="513"/>
      <c r="AP352" s="513"/>
      <c r="AQ352" s="513"/>
      <c r="AR352" s="513"/>
      <c r="AS352" s="513"/>
      <c r="AT352" s="513"/>
      <c r="AU352" s="513"/>
      <c r="AV352" s="513"/>
      <c r="AW352" s="513"/>
      <c r="AX352" s="513"/>
      <c r="AY352" s="513"/>
      <c r="AZ352" s="513"/>
      <c r="BA352" s="513"/>
      <c r="BB352" s="513"/>
      <c r="BC352" s="513"/>
      <c r="BD352" s="513"/>
      <c r="BE352" s="513"/>
      <c r="BF352" s="513"/>
      <c r="BG352" s="513"/>
      <c r="BH352" s="513"/>
      <c r="BI352" s="513"/>
      <c r="BJ352" s="513"/>
      <c r="BK352" s="513"/>
      <c r="BL352" s="513"/>
      <c r="BM352" s="513"/>
      <c r="BN352" s="513"/>
      <c r="BO352" s="513"/>
      <c r="BP352" s="513"/>
      <c r="BQ352" s="513"/>
      <c r="BR352" s="513"/>
      <c r="BS352" s="513"/>
      <c r="BT352" s="513"/>
      <c r="BU352" s="513"/>
      <c r="BV352" s="513"/>
      <c r="BW352" s="513"/>
      <c r="BX352" s="513"/>
      <c r="BY352" s="513"/>
      <c r="BZ352" s="513"/>
      <c r="CA352" s="513"/>
      <c r="CB352" s="513"/>
      <c r="CC352" s="1972"/>
      <c r="CD352" s="1499"/>
      <c r="CE352" s="1500"/>
      <c r="CF352" s="1501"/>
      <c r="CG352" s="1500"/>
      <c r="CH352" s="1500"/>
      <c r="CI352" s="1500"/>
      <c r="CJ352" s="1976"/>
      <c r="CK352" s="1519"/>
      <c r="CL352" s="1509"/>
    </row>
    <row r="353" spans="1:90" s="514" customFormat="1">
      <c r="A353" s="511"/>
      <c r="B353" s="512"/>
      <c r="C353" s="1493"/>
      <c r="D353" s="1493"/>
      <c r="E353" s="1493"/>
      <c r="F353" s="1493"/>
      <c r="G353" s="1493"/>
      <c r="H353" s="1530"/>
      <c r="I353" s="1972"/>
      <c r="J353" s="1542"/>
      <c r="K353" s="513"/>
      <c r="L353" s="513"/>
      <c r="M353" s="513"/>
      <c r="N353" s="513"/>
      <c r="O353" s="513"/>
      <c r="P353" s="513"/>
      <c r="Q353" s="513"/>
      <c r="R353" s="513"/>
      <c r="S353" s="513"/>
      <c r="T353" s="513"/>
      <c r="U353" s="513"/>
      <c r="V353" s="513"/>
      <c r="W353" s="513"/>
      <c r="X353" s="513"/>
      <c r="Y353" s="513"/>
      <c r="Z353" s="513"/>
      <c r="AA353" s="513"/>
      <c r="AB353" s="513"/>
      <c r="AC353" s="513"/>
      <c r="AD353" s="513"/>
      <c r="AE353" s="513"/>
      <c r="AF353" s="513"/>
      <c r="AG353" s="513"/>
      <c r="AH353" s="513"/>
      <c r="AI353" s="513"/>
      <c r="AJ353" s="513"/>
      <c r="AK353" s="513"/>
      <c r="AL353" s="513"/>
      <c r="AM353" s="513"/>
      <c r="AN353" s="513"/>
      <c r="AO353" s="513"/>
      <c r="AP353" s="513"/>
      <c r="AQ353" s="513"/>
      <c r="AR353" s="513"/>
      <c r="AS353" s="513"/>
      <c r="AT353" s="513"/>
      <c r="AU353" s="513"/>
      <c r="AV353" s="513"/>
      <c r="AW353" s="513"/>
      <c r="AX353" s="513"/>
      <c r="AY353" s="513"/>
      <c r="AZ353" s="513"/>
      <c r="BA353" s="513"/>
      <c r="BB353" s="513"/>
      <c r="BC353" s="513"/>
      <c r="BD353" s="513"/>
      <c r="BE353" s="513"/>
      <c r="BF353" s="513"/>
      <c r="BG353" s="513"/>
      <c r="BH353" s="513"/>
      <c r="BI353" s="513"/>
      <c r="BJ353" s="513"/>
      <c r="BK353" s="513"/>
      <c r="BL353" s="513"/>
      <c r="BM353" s="513"/>
      <c r="BN353" s="513"/>
      <c r="BO353" s="513"/>
      <c r="BP353" s="513"/>
      <c r="BQ353" s="513"/>
      <c r="BR353" s="513"/>
      <c r="BS353" s="513"/>
      <c r="BT353" s="513"/>
      <c r="BU353" s="513"/>
      <c r="BV353" s="513"/>
      <c r="BW353" s="513"/>
      <c r="BX353" s="513"/>
      <c r="BY353" s="513"/>
      <c r="BZ353" s="513"/>
      <c r="CA353" s="513"/>
      <c r="CB353" s="513"/>
      <c r="CC353" s="1972"/>
      <c r="CD353" s="1499"/>
      <c r="CE353" s="1500"/>
      <c r="CF353" s="1501"/>
      <c r="CG353" s="1500"/>
      <c r="CH353" s="1500"/>
      <c r="CI353" s="1500"/>
      <c r="CJ353" s="1976"/>
      <c r="CK353" s="1519"/>
      <c r="CL353" s="1509"/>
    </row>
    <row r="354" spans="1:90" s="514" customFormat="1">
      <c r="A354" s="511"/>
      <c r="B354" s="512"/>
      <c r="C354" s="1493"/>
      <c r="D354" s="1493"/>
      <c r="E354" s="1493"/>
      <c r="F354" s="1493"/>
      <c r="G354" s="1493"/>
      <c r="H354" s="1530"/>
      <c r="I354" s="1972"/>
      <c r="J354" s="1542"/>
      <c r="K354" s="513"/>
      <c r="L354" s="513"/>
      <c r="M354" s="513"/>
      <c r="N354" s="513"/>
      <c r="O354" s="513"/>
      <c r="P354" s="513"/>
      <c r="Q354" s="513"/>
      <c r="R354" s="513"/>
      <c r="S354" s="513"/>
      <c r="T354" s="513"/>
      <c r="U354" s="513"/>
      <c r="V354" s="513"/>
      <c r="W354" s="513"/>
      <c r="X354" s="513"/>
      <c r="Y354" s="513"/>
      <c r="Z354" s="513"/>
      <c r="AA354" s="513"/>
      <c r="AB354" s="513"/>
      <c r="AC354" s="513"/>
      <c r="AD354" s="513"/>
      <c r="AE354" s="513"/>
      <c r="AF354" s="513"/>
      <c r="AG354" s="513"/>
      <c r="AH354" s="513"/>
      <c r="AI354" s="513"/>
      <c r="AJ354" s="513"/>
      <c r="AK354" s="513"/>
      <c r="AL354" s="513"/>
      <c r="AM354" s="513"/>
      <c r="AN354" s="513"/>
      <c r="AO354" s="513"/>
      <c r="AP354" s="513"/>
      <c r="AQ354" s="513"/>
      <c r="AR354" s="513"/>
      <c r="AS354" s="513"/>
      <c r="AT354" s="513"/>
      <c r="AU354" s="513"/>
      <c r="AV354" s="513"/>
      <c r="AW354" s="513"/>
      <c r="AX354" s="513"/>
      <c r="AY354" s="513"/>
      <c r="AZ354" s="513"/>
      <c r="BA354" s="513"/>
      <c r="BB354" s="513"/>
      <c r="BC354" s="513"/>
      <c r="BD354" s="513"/>
      <c r="BE354" s="513"/>
      <c r="BF354" s="513"/>
      <c r="BG354" s="513"/>
      <c r="BH354" s="513"/>
      <c r="BI354" s="513"/>
      <c r="BJ354" s="513"/>
      <c r="BK354" s="513"/>
      <c r="BL354" s="513"/>
      <c r="BM354" s="513"/>
      <c r="BN354" s="513"/>
      <c r="BO354" s="513"/>
      <c r="BP354" s="513"/>
      <c r="BQ354" s="513"/>
      <c r="BR354" s="513"/>
      <c r="BS354" s="513"/>
      <c r="BT354" s="513"/>
      <c r="BU354" s="513"/>
      <c r="BV354" s="513"/>
      <c r="BW354" s="513"/>
      <c r="BX354" s="513"/>
      <c r="BY354" s="513"/>
      <c r="BZ354" s="513"/>
      <c r="CA354" s="513"/>
      <c r="CB354" s="513"/>
      <c r="CC354" s="1972"/>
      <c r="CD354" s="1499"/>
      <c r="CE354" s="1500"/>
      <c r="CF354" s="1501"/>
      <c r="CG354" s="1500"/>
      <c r="CH354" s="1500"/>
      <c r="CI354" s="1500"/>
      <c r="CJ354" s="1976"/>
      <c r="CK354" s="1519"/>
      <c r="CL354" s="1509"/>
    </row>
    <row r="355" spans="1:90" s="514" customFormat="1">
      <c r="A355" s="511"/>
      <c r="B355" s="512"/>
      <c r="C355" s="1493"/>
      <c r="D355" s="1493"/>
      <c r="E355" s="1493"/>
      <c r="F355" s="1493"/>
      <c r="G355" s="1493"/>
      <c r="H355" s="1530"/>
      <c r="I355" s="1972"/>
      <c r="J355" s="1542"/>
      <c r="K355" s="513"/>
      <c r="L355" s="513"/>
      <c r="M355" s="513"/>
      <c r="N355" s="513"/>
      <c r="O355" s="513"/>
      <c r="P355" s="513"/>
      <c r="Q355" s="513"/>
      <c r="R355" s="513"/>
      <c r="S355" s="513"/>
      <c r="T355" s="513"/>
      <c r="U355" s="513"/>
      <c r="V355" s="513"/>
      <c r="W355" s="513"/>
      <c r="X355" s="513"/>
      <c r="Y355" s="513"/>
      <c r="Z355" s="513"/>
      <c r="AA355" s="513"/>
      <c r="AB355" s="513"/>
      <c r="AC355" s="513"/>
      <c r="AD355" s="513"/>
      <c r="AE355" s="513"/>
      <c r="AF355" s="513"/>
      <c r="AG355" s="513"/>
      <c r="AH355" s="513"/>
      <c r="AI355" s="513"/>
      <c r="AJ355" s="513"/>
      <c r="AK355" s="513"/>
      <c r="AL355" s="513"/>
      <c r="AM355" s="513"/>
      <c r="AN355" s="513"/>
      <c r="AO355" s="513"/>
      <c r="AP355" s="513"/>
      <c r="AQ355" s="513"/>
      <c r="AR355" s="513"/>
      <c r="AS355" s="513"/>
      <c r="AT355" s="513"/>
      <c r="AU355" s="513"/>
      <c r="AV355" s="513"/>
      <c r="AW355" s="513"/>
      <c r="AX355" s="513"/>
      <c r="AY355" s="513"/>
      <c r="AZ355" s="513"/>
      <c r="BA355" s="513"/>
      <c r="BB355" s="513"/>
      <c r="BC355" s="513"/>
      <c r="BD355" s="513"/>
      <c r="BE355" s="513"/>
      <c r="BF355" s="513"/>
      <c r="BG355" s="513"/>
      <c r="BH355" s="513"/>
      <c r="BI355" s="513"/>
      <c r="BJ355" s="513"/>
      <c r="BK355" s="513"/>
      <c r="BL355" s="513"/>
      <c r="BM355" s="513"/>
      <c r="BN355" s="513"/>
      <c r="BO355" s="513"/>
      <c r="BP355" s="513"/>
      <c r="BQ355" s="513"/>
      <c r="BR355" s="513"/>
      <c r="BS355" s="513"/>
      <c r="BT355" s="513"/>
      <c r="BU355" s="513"/>
      <c r="BV355" s="513"/>
      <c r="BW355" s="513"/>
      <c r="BX355" s="513"/>
      <c r="BY355" s="513"/>
      <c r="BZ355" s="513"/>
      <c r="CA355" s="513"/>
      <c r="CB355" s="513"/>
      <c r="CC355" s="1972"/>
      <c r="CD355" s="1499"/>
      <c r="CE355" s="1500"/>
      <c r="CF355" s="1501"/>
      <c r="CG355" s="1500"/>
      <c r="CH355" s="1500"/>
      <c r="CI355" s="1500"/>
      <c r="CJ355" s="1976"/>
      <c r="CK355" s="1519"/>
      <c r="CL355" s="1509"/>
    </row>
    <row r="356" spans="1:90" s="514" customFormat="1">
      <c r="A356" s="511"/>
      <c r="B356" s="512"/>
      <c r="C356" s="1493"/>
      <c r="D356" s="1493"/>
      <c r="E356" s="1493"/>
      <c r="F356" s="1493"/>
      <c r="G356" s="1493"/>
      <c r="H356" s="1530"/>
      <c r="I356" s="1972"/>
      <c r="J356" s="1542"/>
      <c r="K356" s="513"/>
      <c r="L356" s="513"/>
      <c r="M356" s="513"/>
      <c r="N356" s="513"/>
      <c r="O356" s="513"/>
      <c r="P356" s="513"/>
      <c r="Q356" s="513"/>
      <c r="R356" s="513"/>
      <c r="S356" s="513"/>
      <c r="T356" s="513"/>
      <c r="U356" s="513"/>
      <c r="V356" s="513"/>
      <c r="W356" s="513"/>
      <c r="X356" s="513"/>
      <c r="Y356" s="513"/>
      <c r="Z356" s="513"/>
      <c r="AA356" s="513"/>
      <c r="AB356" s="513"/>
      <c r="AC356" s="513"/>
      <c r="AD356" s="513"/>
      <c r="AE356" s="513"/>
      <c r="AF356" s="513"/>
      <c r="AG356" s="513"/>
      <c r="AH356" s="513"/>
      <c r="AI356" s="513"/>
      <c r="AJ356" s="513"/>
      <c r="AK356" s="513"/>
      <c r="AL356" s="513"/>
      <c r="AM356" s="513"/>
      <c r="AN356" s="513"/>
      <c r="AO356" s="513"/>
      <c r="AP356" s="513"/>
      <c r="AQ356" s="513"/>
      <c r="AR356" s="513"/>
      <c r="AS356" s="513"/>
      <c r="AT356" s="513"/>
      <c r="AU356" s="513"/>
      <c r="AV356" s="513"/>
      <c r="AW356" s="513"/>
      <c r="AX356" s="513"/>
      <c r="AY356" s="513"/>
      <c r="AZ356" s="513"/>
      <c r="BA356" s="513"/>
      <c r="BB356" s="513"/>
      <c r="BC356" s="513"/>
      <c r="BD356" s="513"/>
      <c r="BE356" s="513"/>
      <c r="BF356" s="513"/>
      <c r="BG356" s="513"/>
      <c r="BH356" s="513"/>
      <c r="BI356" s="513"/>
      <c r="BJ356" s="513"/>
      <c r="BK356" s="513"/>
      <c r="BL356" s="513"/>
      <c r="BM356" s="513"/>
      <c r="BN356" s="513"/>
      <c r="BO356" s="513"/>
      <c r="BP356" s="513"/>
      <c r="BQ356" s="513"/>
      <c r="BR356" s="513"/>
      <c r="BS356" s="513"/>
      <c r="BT356" s="513"/>
      <c r="BU356" s="513"/>
      <c r="BV356" s="513"/>
      <c r="BW356" s="513"/>
      <c r="BX356" s="513"/>
      <c r="BY356" s="513"/>
      <c r="BZ356" s="513"/>
      <c r="CA356" s="513"/>
      <c r="CB356" s="513"/>
      <c r="CC356" s="1972"/>
      <c r="CD356" s="1499"/>
      <c r="CE356" s="1500"/>
      <c r="CF356" s="1501"/>
      <c r="CG356" s="1500"/>
      <c r="CH356" s="1500"/>
      <c r="CI356" s="1500"/>
      <c r="CJ356" s="1976"/>
      <c r="CK356" s="1519"/>
      <c r="CL356" s="1509"/>
    </row>
    <row r="357" spans="1:90" s="514" customFormat="1">
      <c r="A357" s="511"/>
      <c r="B357" s="512"/>
      <c r="C357" s="1493"/>
      <c r="D357" s="1493"/>
      <c r="E357" s="1493"/>
      <c r="F357" s="1493"/>
      <c r="G357" s="1493"/>
      <c r="H357" s="1530"/>
      <c r="I357" s="1972"/>
      <c r="J357" s="1542"/>
      <c r="K357" s="513"/>
      <c r="L357" s="513"/>
      <c r="M357" s="513"/>
      <c r="N357" s="513"/>
      <c r="O357" s="513"/>
      <c r="P357" s="513"/>
      <c r="Q357" s="513"/>
      <c r="R357" s="513"/>
      <c r="S357" s="513"/>
      <c r="T357" s="513"/>
      <c r="U357" s="513"/>
      <c r="V357" s="513"/>
      <c r="W357" s="513"/>
      <c r="X357" s="513"/>
      <c r="Y357" s="513"/>
      <c r="Z357" s="513"/>
      <c r="AA357" s="513"/>
      <c r="AB357" s="513"/>
      <c r="AC357" s="513"/>
      <c r="AD357" s="513"/>
      <c r="AE357" s="513"/>
      <c r="AF357" s="513"/>
      <c r="AG357" s="513"/>
      <c r="AH357" s="513"/>
      <c r="AI357" s="513"/>
      <c r="AJ357" s="513"/>
      <c r="AK357" s="513"/>
      <c r="AL357" s="513"/>
      <c r="AM357" s="513"/>
      <c r="AN357" s="513"/>
      <c r="AO357" s="513"/>
      <c r="AP357" s="513"/>
      <c r="AQ357" s="513"/>
      <c r="AR357" s="513"/>
      <c r="AS357" s="513"/>
      <c r="AT357" s="513"/>
      <c r="AU357" s="513"/>
      <c r="AV357" s="513"/>
      <c r="AW357" s="513"/>
      <c r="AX357" s="513"/>
      <c r="AY357" s="513"/>
      <c r="AZ357" s="513"/>
      <c r="BA357" s="513"/>
      <c r="BB357" s="513"/>
      <c r="BC357" s="513"/>
      <c r="BD357" s="513"/>
      <c r="BE357" s="513"/>
      <c r="BF357" s="513"/>
      <c r="BG357" s="513"/>
      <c r="BH357" s="513"/>
      <c r="BI357" s="513"/>
      <c r="BJ357" s="513"/>
      <c r="BK357" s="513"/>
      <c r="BL357" s="513"/>
      <c r="BM357" s="513"/>
      <c r="BN357" s="513"/>
      <c r="BO357" s="513"/>
      <c r="BP357" s="513"/>
      <c r="BQ357" s="513"/>
      <c r="BR357" s="513"/>
      <c r="BS357" s="513"/>
      <c r="BT357" s="513"/>
      <c r="BU357" s="513"/>
      <c r="BV357" s="513"/>
      <c r="BW357" s="513"/>
      <c r="BX357" s="513"/>
      <c r="BY357" s="513"/>
      <c r="BZ357" s="513"/>
      <c r="CA357" s="513"/>
      <c r="CB357" s="513"/>
      <c r="CC357" s="1972"/>
      <c r="CD357" s="1499"/>
      <c r="CE357" s="1500"/>
      <c r="CF357" s="1501"/>
      <c r="CG357" s="1500"/>
      <c r="CH357" s="1500"/>
      <c r="CI357" s="1500"/>
      <c r="CJ357" s="1976"/>
      <c r="CK357" s="1519"/>
      <c r="CL357" s="1509"/>
    </row>
    <row r="358" spans="1:90" s="514" customFormat="1">
      <c r="A358" s="511"/>
      <c r="B358" s="512"/>
      <c r="C358" s="1493"/>
      <c r="D358" s="1493"/>
      <c r="E358" s="1493"/>
      <c r="F358" s="1493"/>
      <c r="G358" s="1493"/>
      <c r="H358" s="1530"/>
      <c r="I358" s="1972"/>
      <c r="J358" s="1542"/>
      <c r="K358" s="513"/>
      <c r="L358" s="513"/>
      <c r="M358" s="513"/>
      <c r="N358" s="513"/>
      <c r="O358" s="513"/>
      <c r="P358" s="513"/>
      <c r="Q358" s="513"/>
      <c r="R358" s="513"/>
      <c r="S358" s="513"/>
      <c r="T358" s="513"/>
      <c r="U358" s="513"/>
      <c r="V358" s="513"/>
      <c r="W358" s="513"/>
      <c r="X358" s="513"/>
      <c r="Y358" s="513"/>
      <c r="Z358" s="513"/>
      <c r="AA358" s="513"/>
      <c r="AB358" s="513"/>
      <c r="AC358" s="513"/>
      <c r="AD358" s="513"/>
      <c r="AE358" s="513"/>
      <c r="AF358" s="513"/>
      <c r="AG358" s="513"/>
      <c r="AH358" s="513"/>
      <c r="AI358" s="513"/>
      <c r="AJ358" s="513"/>
      <c r="AK358" s="513"/>
      <c r="AL358" s="513"/>
      <c r="AM358" s="513"/>
      <c r="AN358" s="513"/>
      <c r="AO358" s="513"/>
      <c r="AP358" s="513"/>
      <c r="AQ358" s="513"/>
      <c r="AR358" s="513"/>
      <c r="AS358" s="513"/>
      <c r="AT358" s="513"/>
      <c r="AU358" s="513"/>
      <c r="AV358" s="513"/>
      <c r="AW358" s="513"/>
      <c r="AX358" s="513"/>
      <c r="AY358" s="513"/>
      <c r="AZ358" s="513"/>
      <c r="BA358" s="513"/>
      <c r="BB358" s="513"/>
      <c r="BC358" s="513"/>
      <c r="BD358" s="513"/>
      <c r="BE358" s="513"/>
      <c r="BF358" s="513"/>
      <c r="BG358" s="513"/>
      <c r="BH358" s="513"/>
      <c r="BI358" s="513"/>
      <c r="BJ358" s="513"/>
      <c r="BK358" s="513"/>
      <c r="BL358" s="513"/>
      <c r="BM358" s="513"/>
      <c r="BN358" s="513"/>
      <c r="BO358" s="513"/>
      <c r="BP358" s="513"/>
      <c r="BQ358" s="513"/>
      <c r="BR358" s="513"/>
      <c r="BS358" s="513"/>
      <c r="BT358" s="513"/>
      <c r="BU358" s="513"/>
      <c r="BV358" s="513"/>
      <c r="BW358" s="513"/>
      <c r="BX358" s="513"/>
      <c r="BY358" s="513"/>
      <c r="BZ358" s="513"/>
      <c r="CA358" s="513"/>
      <c r="CB358" s="513"/>
      <c r="CC358" s="1972"/>
      <c r="CD358" s="1499"/>
      <c r="CE358" s="1500"/>
      <c r="CF358" s="1501"/>
      <c r="CG358" s="1500"/>
      <c r="CH358" s="1500"/>
      <c r="CI358" s="1500"/>
      <c r="CJ358" s="1976"/>
      <c r="CK358" s="1519"/>
      <c r="CL358" s="1509"/>
    </row>
    <row r="359" spans="1:90" s="514" customFormat="1">
      <c r="A359" s="511"/>
      <c r="B359" s="512"/>
      <c r="C359" s="1493"/>
      <c r="D359" s="1493"/>
      <c r="E359" s="1493"/>
      <c r="F359" s="1493"/>
      <c r="G359" s="1493"/>
      <c r="H359" s="1530"/>
      <c r="I359" s="1972"/>
      <c r="J359" s="1542"/>
      <c r="K359" s="513"/>
      <c r="L359" s="513"/>
      <c r="M359" s="513"/>
      <c r="N359" s="513"/>
      <c r="O359" s="513"/>
      <c r="P359" s="513"/>
      <c r="Q359" s="513"/>
      <c r="R359" s="513"/>
      <c r="S359" s="513"/>
      <c r="T359" s="513"/>
      <c r="U359" s="513"/>
      <c r="V359" s="513"/>
      <c r="W359" s="513"/>
      <c r="X359" s="513"/>
      <c r="Y359" s="513"/>
      <c r="Z359" s="513"/>
      <c r="AA359" s="513"/>
      <c r="AB359" s="513"/>
      <c r="AC359" s="513"/>
      <c r="AD359" s="513"/>
      <c r="AE359" s="513"/>
      <c r="AF359" s="513"/>
      <c r="AG359" s="513"/>
      <c r="AH359" s="513"/>
      <c r="AI359" s="513"/>
      <c r="AJ359" s="513"/>
      <c r="AK359" s="513"/>
      <c r="AL359" s="513"/>
      <c r="AM359" s="513"/>
      <c r="AN359" s="513"/>
      <c r="AO359" s="513"/>
      <c r="AP359" s="513"/>
      <c r="AQ359" s="513"/>
      <c r="AR359" s="513"/>
      <c r="AS359" s="513"/>
      <c r="AT359" s="513"/>
      <c r="AU359" s="513"/>
      <c r="AV359" s="513"/>
      <c r="AW359" s="513"/>
      <c r="AX359" s="513"/>
      <c r="AY359" s="513"/>
      <c r="AZ359" s="513"/>
      <c r="BA359" s="513"/>
      <c r="BB359" s="513"/>
      <c r="BC359" s="513"/>
      <c r="BD359" s="513"/>
      <c r="BE359" s="513"/>
      <c r="BF359" s="513"/>
      <c r="BG359" s="513"/>
      <c r="BH359" s="513"/>
      <c r="BI359" s="513"/>
      <c r="BJ359" s="513"/>
      <c r="BK359" s="513"/>
      <c r="BL359" s="513"/>
      <c r="BM359" s="513"/>
      <c r="BN359" s="513"/>
      <c r="BO359" s="513"/>
      <c r="BP359" s="513"/>
      <c r="BQ359" s="513"/>
      <c r="BR359" s="513"/>
      <c r="BS359" s="513"/>
      <c r="BT359" s="513"/>
      <c r="BU359" s="513"/>
      <c r="BV359" s="513"/>
      <c r="BW359" s="513"/>
      <c r="BX359" s="513"/>
      <c r="BY359" s="513"/>
      <c r="BZ359" s="513"/>
      <c r="CA359" s="513"/>
      <c r="CB359" s="513"/>
      <c r="CC359" s="1972"/>
      <c r="CD359" s="1499"/>
      <c r="CE359" s="1500"/>
      <c r="CF359" s="1501"/>
      <c r="CG359" s="1500"/>
      <c r="CH359" s="1500"/>
      <c r="CI359" s="1500"/>
      <c r="CJ359" s="1976"/>
      <c r="CK359" s="1519"/>
      <c r="CL359" s="1509"/>
    </row>
    <row r="360" spans="1:90" s="514" customFormat="1">
      <c r="A360" s="511"/>
      <c r="B360" s="512"/>
      <c r="C360" s="1493"/>
      <c r="D360" s="1493"/>
      <c r="E360" s="1493"/>
      <c r="F360" s="1493"/>
      <c r="G360" s="1493"/>
      <c r="H360" s="1530"/>
      <c r="I360" s="1972"/>
      <c r="J360" s="1542"/>
      <c r="K360" s="513"/>
      <c r="L360" s="513"/>
      <c r="M360" s="513"/>
      <c r="N360" s="513"/>
      <c r="O360" s="513"/>
      <c r="P360" s="513"/>
      <c r="Q360" s="513"/>
      <c r="R360" s="513"/>
      <c r="S360" s="513"/>
      <c r="T360" s="513"/>
      <c r="U360" s="513"/>
      <c r="V360" s="513"/>
      <c r="W360" s="513"/>
      <c r="X360" s="513"/>
      <c r="Y360" s="513"/>
      <c r="Z360" s="513"/>
      <c r="AA360" s="513"/>
      <c r="AB360" s="513"/>
      <c r="AC360" s="513"/>
      <c r="AD360" s="513"/>
      <c r="AE360" s="513"/>
      <c r="AF360" s="513"/>
      <c r="AG360" s="513"/>
      <c r="AH360" s="513"/>
      <c r="AI360" s="513"/>
      <c r="AJ360" s="513"/>
      <c r="AK360" s="513"/>
      <c r="AL360" s="513"/>
      <c r="AM360" s="513"/>
      <c r="AN360" s="513"/>
      <c r="AO360" s="513"/>
      <c r="AP360" s="513"/>
      <c r="AQ360" s="513"/>
      <c r="AR360" s="513"/>
      <c r="AS360" s="513"/>
      <c r="AT360" s="513"/>
      <c r="AU360" s="513"/>
      <c r="AV360" s="513"/>
      <c r="AW360" s="513"/>
      <c r="AX360" s="513"/>
      <c r="AY360" s="513"/>
      <c r="AZ360" s="513"/>
      <c r="BA360" s="513"/>
      <c r="BB360" s="513"/>
      <c r="BC360" s="513"/>
      <c r="BD360" s="513"/>
      <c r="BE360" s="513"/>
      <c r="BF360" s="513"/>
      <c r="BG360" s="513"/>
      <c r="BH360" s="513"/>
      <c r="BI360" s="513"/>
      <c r="BJ360" s="513"/>
      <c r="BK360" s="513"/>
      <c r="BL360" s="513"/>
      <c r="BM360" s="513"/>
      <c r="BN360" s="513"/>
      <c r="BO360" s="513"/>
      <c r="BP360" s="513"/>
      <c r="BQ360" s="513"/>
      <c r="BR360" s="513"/>
      <c r="BS360" s="513"/>
      <c r="BT360" s="513"/>
      <c r="BU360" s="513"/>
      <c r="BV360" s="513"/>
      <c r="BW360" s="513"/>
      <c r="BX360" s="513"/>
      <c r="BY360" s="513"/>
      <c r="BZ360" s="513"/>
      <c r="CA360" s="513"/>
      <c r="CB360" s="513"/>
      <c r="CC360" s="1972"/>
      <c r="CD360" s="1499"/>
      <c r="CE360" s="1500"/>
      <c r="CF360" s="1501"/>
      <c r="CG360" s="1500"/>
      <c r="CH360" s="1500"/>
      <c r="CI360" s="1500"/>
      <c r="CJ360" s="1976"/>
      <c r="CK360" s="1519"/>
      <c r="CL360" s="1509"/>
    </row>
    <row r="361" spans="1:90" s="514" customFormat="1">
      <c r="A361" s="511"/>
      <c r="B361" s="512"/>
      <c r="C361" s="1493"/>
      <c r="D361" s="1493"/>
      <c r="E361" s="1493"/>
      <c r="F361" s="1493"/>
      <c r="G361" s="1493"/>
      <c r="H361" s="1530"/>
      <c r="I361" s="1972"/>
      <c r="J361" s="1542"/>
      <c r="K361" s="513"/>
      <c r="L361" s="513"/>
      <c r="M361" s="513"/>
      <c r="N361" s="513"/>
      <c r="O361" s="513"/>
      <c r="P361" s="513"/>
      <c r="Q361" s="513"/>
      <c r="R361" s="513"/>
      <c r="S361" s="513"/>
      <c r="T361" s="513"/>
      <c r="U361" s="513"/>
      <c r="V361" s="513"/>
      <c r="W361" s="513"/>
      <c r="X361" s="513"/>
      <c r="Y361" s="513"/>
      <c r="Z361" s="513"/>
      <c r="AA361" s="513"/>
      <c r="AB361" s="513"/>
      <c r="AC361" s="513"/>
      <c r="AD361" s="513"/>
      <c r="AE361" s="513"/>
      <c r="AF361" s="513"/>
      <c r="AG361" s="513"/>
      <c r="AH361" s="513"/>
      <c r="AI361" s="513"/>
      <c r="AJ361" s="513"/>
      <c r="AK361" s="513"/>
      <c r="AL361" s="513"/>
      <c r="AM361" s="513"/>
      <c r="AN361" s="513"/>
      <c r="AO361" s="513"/>
      <c r="AP361" s="513"/>
      <c r="AQ361" s="513"/>
      <c r="AR361" s="513"/>
      <c r="AS361" s="513"/>
      <c r="AT361" s="513"/>
      <c r="AU361" s="513"/>
      <c r="AV361" s="513"/>
      <c r="AW361" s="513"/>
      <c r="AX361" s="513"/>
      <c r="AY361" s="513"/>
      <c r="AZ361" s="513"/>
      <c r="BA361" s="513"/>
      <c r="BB361" s="513"/>
      <c r="BC361" s="513"/>
      <c r="BD361" s="513"/>
      <c r="BE361" s="513"/>
      <c r="BF361" s="513"/>
      <c r="BG361" s="513"/>
      <c r="BH361" s="513"/>
      <c r="BI361" s="513"/>
      <c r="BJ361" s="513"/>
      <c r="BK361" s="513"/>
      <c r="BL361" s="513"/>
      <c r="BM361" s="513"/>
      <c r="BN361" s="513"/>
      <c r="BO361" s="513"/>
      <c r="BP361" s="513"/>
      <c r="BQ361" s="513"/>
      <c r="BR361" s="513"/>
      <c r="BS361" s="513"/>
      <c r="BT361" s="513"/>
      <c r="BU361" s="513"/>
      <c r="BV361" s="513"/>
      <c r="BW361" s="513"/>
      <c r="BX361" s="513"/>
      <c r="BY361" s="513"/>
      <c r="BZ361" s="513"/>
      <c r="CA361" s="513"/>
      <c r="CB361" s="513"/>
      <c r="CC361" s="1972"/>
      <c r="CD361" s="1499"/>
      <c r="CE361" s="1500"/>
      <c r="CF361" s="1501"/>
      <c r="CG361" s="1500"/>
      <c r="CH361" s="1500"/>
      <c r="CI361" s="1500"/>
      <c r="CJ361" s="1976"/>
      <c r="CK361" s="1519"/>
      <c r="CL361" s="1509"/>
    </row>
    <row r="362" spans="1:90" s="514" customFormat="1">
      <c r="A362" s="511"/>
      <c r="B362" s="512"/>
      <c r="C362" s="1493"/>
      <c r="D362" s="1493"/>
      <c r="E362" s="1493"/>
      <c r="F362" s="1493"/>
      <c r="G362" s="1493"/>
      <c r="H362" s="1530"/>
      <c r="I362" s="1972"/>
      <c r="J362" s="1542"/>
      <c r="K362" s="513"/>
      <c r="L362" s="513"/>
      <c r="M362" s="513"/>
      <c r="N362" s="513"/>
      <c r="O362" s="513"/>
      <c r="P362" s="513"/>
      <c r="Q362" s="513"/>
      <c r="R362" s="513"/>
      <c r="S362" s="513"/>
      <c r="T362" s="513"/>
      <c r="U362" s="513"/>
      <c r="V362" s="513"/>
      <c r="W362" s="513"/>
      <c r="X362" s="513"/>
      <c r="Y362" s="513"/>
      <c r="Z362" s="513"/>
      <c r="AA362" s="513"/>
      <c r="AB362" s="513"/>
      <c r="AC362" s="513"/>
      <c r="AD362" s="513"/>
      <c r="AE362" s="513"/>
      <c r="AF362" s="513"/>
      <c r="AG362" s="513"/>
      <c r="AH362" s="513"/>
      <c r="AI362" s="513"/>
      <c r="AJ362" s="513"/>
      <c r="AK362" s="513"/>
      <c r="AL362" s="513"/>
      <c r="AM362" s="513"/>
      <c r="AN362" s="513"/>
      <c r="AO362" s="513"/>
      <c r="AP362" s="513"/>
      <c r="AQ362" s="513"/>
      <c r="AR362" s="513"/>
      <c r="AS362" s="513"/>
      <c r="AT362" s="513"/>
      <c r="AU362" s="513"/>
      <c r="AV362" s="513"/>
      <c r="AW362" s="513"/>
      <c r="AX362" s="513"/>
      <c r="AY362" s="513"/>
      <c r="AZ362" s="513"/>
      <c r="BA362" s="513"/>
      <c r="BB362" s="513"/>
      <c r="BC362" s="513"/>
      <c r="BD362" s="513"/>
      <c r="BE362" s="513"/>
      <c r="BF362" s="513"/>
      <c r="BG362" s="513"/>
      <c r="BH362" s="513"/>
      <c r="BI362" s="513"/>
      <c r="BJ362" s="513"/>
      <c r="BK362" s="513"/>
      <c r="BL362" s="513"/>
      <c r="BM362" s="513"/>
      <c r="BN362" s="513"/>
      <c r="BO362" s="513"/>
      <c r="BP362" s="513"/>
      <c r="BQ362" s="513"/>
      <c r="BR362" s="513"/>
      <c r="BS362" s="513"/>
      <c r="BT362" s="513"/>
      <c r="BU362" s="513"/>
      <c r="BV362" s="513"/>
      <c r="BW362" s="513"/>
      <c r="BX362" s="513"/>
      <c r="BY362" s="513"/>
      <c r="BZ362" s="513"/>
      <c r="CA362" s="513"/>
      <c r="CB362" s="513"/>
      <c r="CC362" s="1972"/>
      <c r="CD362" s="1499"/>
      <c r="CE362" s="1500"/>
      <c r="CF362" s="1501"/>
      <c r="CG362" s="1500"/>
      <c r="CH362" s="1500"/>
      <c r="CI362" s="1500"/>
      <c r="CJ362" s="1976"/>
      <c r="CK362" s="1519"/>
      <c r="CL362" s="1509"/>
    </row>
    <row r="363" spans="1:90" s="514" customFormat="1">
      <c r="A363" s="511"/>
      <c r="B363" s="512"/>
      <c r="C363" s="1493"/>
      <c r="D363" s="1493"/>
      <c r="E363" s="1493"/>
      <c r="F363" s="1493"/>
      <c r="G363" s="1493"/>
      <c r="H363" s="1530"/>
      <c r="I363" s="1972"/>
      <c r="J363" s="1542"/>
      <c r="K363" s="513"/>
      <c r="L363" s="513"/>
      <c r="M363" s="513"/>
      <c r="N363" s="513"/>
      <c r="O363" s="513"/>
      <c r="P363" s="513"/>
      <c r="Q363" s="513"/>
      <c r="R363" s="513"/>
      <c r="S363" s="513"/>
      <c r="T363" s="513"/>
      <c r="U363" s="513"/>
      <c r="V363" s="513"/>
      <c r="W363" s="513"/>
      <c r="X363" s="513"/>
      <c r="Y363" s="513"/>
      <c r="Z363" s="513"/>
      <c r="AA363" s="513"/>
      <c r="AB363" s="513"/>
      <c r="AC363" s="513"/>
      <c r="AD363" s="513"/>
      <c r="AE363" s="513"/>
      <c r="AF363" s="513"/>
      <c r="AG363" s="513"/>
      <c r="AH363" s="513"/>
      <c r="AI363" s="513"/>
      <c r="AJ363" s="513"/>
      <c r="AK363" s="513"/>
      <c r="AL363" s="513"/>
      <c r="AM363" s="513"/>
      <c r="AN363" s="513"/>
      <c r="AO363" s="513"/>
      <c r="AP363" s="513"/>
      <c r="AQ363" s="513"/>
      <c r="AR363" s="513"/>
      <c r="AS363" s="513"/>
      <c r="AT363" s="513"/>
      <c r="AU363" s="513"/>
      <c r="AV363" s="513"/>
      <c r="AW363" s="513"/>
      <c r="AX363" s="513"/>
      <c r="AY363" s="513"/>
      <c r="AZ363" s="513"/>
      <c r="BA363" s="513"/>
      <c r="BB363" s="513"/>
      <c r="BC363" s="513"/>
      <c r="BD363" s="513"/>
      <c r="BE363" s="513"/>
      <c r="BF363" s="513"/>
      <c r="BG363" s="513"/>
      <c r="BH363" s="513"/>
      <c r="BI363" s="513"/>
      <c r="BJ363" s="513"/>
      <c r="BK363" s="513"/>
      <c r="BL363" s="513"/>
      <c r="BM363" s="513"/>
      <c r="BN363" s="513"/>
      <c r="BO363" s="513"/>
      <c r="BP363" s="513"/>
      <c r="BQ363" s="513"/>
      <c r="BR363" s="513"/>
      <c r="BS363" s="513"/>
      <c r="BT363" s="513"/>
      <c r="BU363" s="513"/>
      <c r="BV363" s="513"/>
      <c r="BW363" s="513"/>
      <c r="BX363" s="513"/>
      <c r="BY363" s="513"/>
      <c r="BZ363" s="513"/>
      <c r="CA363" s="513"/>
      <c r="CB363" s="513"/>
      <c r="CC363" s="1972"/>
      <c r="CD363" s="1499"/>
      <c r="CE363" s="1500"/>
      <c r="CF363" s="1501"/>
      <c r="CG363" s="1500"/>
      <c r="CH363" s="1500"/>
      <c r="CI363" s="1500"/>
      <c r="CJ363" s="1976"/>
      <c r="CK363" s="1519"/>
      <c r="CL363" s="1509"/>
    </row>
    <row r="364" spans="1:90" s="514" customFormat="1">
      <c r="A364" s="511"/>
      <c r="B364" s="512"/>
      <c r="C364" s="1493"/>
      <c r="D364" s="1493"/>
      <c r="E364" s="1493"/>
      <c r="F364" s="1493"/>
      <c r="G364" s="1493"/>
      <c r="H364" s="1530"/>
      <c r="I364" s="1972"/>
      <c r="J364" s="1542"/>
      <c r="K364" s="513"/>
      <c r="L364" s="513"/>
      <c r="M364" s="513"/>
      <c r="N364" s="513"/>
      <c r="O364" s="513"/>
      <c r="P364" s="513"/>
      <c r="Q364" s="513"/>
      <c r="R364" s="513"/>
      <c r="S364" s="513"/>
      <c r="T364" s="513"/>
      <c r="U364" s="513"/>
      <c r="V364" s="513"/>
      <c r="W364" s="513"/>
      <c r="X364" s="513"/>
      <c r="Y364" s="513"/>
      <c r="Z364" s="513"/>
      <c r="AA364" s="513"/>
      <c r="AB364" s="513"/>
      <c r="AC364" s="513"/>
      <c r="AD364" s="513"/>
      <c r="AE364" s="513"/>
      <c r="AF364" s="513"/>
      <c r="AG364" s="513"/>
      <c r="AH364" s="513"/>
      <c r="AI364" s="513"/>
      <c r="AJ364" s="513"/>
      <c r="AK364" s="513"/>
      <c r="AL364" s="513"/>
      <c r="AM364" s="513"/>
      <c r="AN364" s="513"/>
      <c r="AO364" s="513"/>
      <c r="AP364" s="513"/>
      <c r="AQ364" s="513"/>
      <c r="AR364" s="513"/>
      <c r="AS364" s="513"/>
      <c r="AT364" s="513"/>
      <c r="AU364" s="513"/>
      <c r="AV364" s="513"/>
      <c r="AW364" s="513"/>
      <c r="AX364" s="513"/>
      <c r="AY364" s="513"/>
      <c r="AZ364" s="513"/>
      <c r="BA364" s="513"/>
      <c r="BB364" s="513"/>
      <c r="BC364" s="513"/>
      <c r="BD364" s="513"/>
      <c r="BE364" s="513"/>
      <c r="BF364" s="513"/>
      <c r="BG364" s="513"/>
      <c r="BH364" s="513"/>
      <c r="BI364" s="513"/>
      <c r="BJ364" s="513"/>
      <c r="BK364" s="513"/>
      <c r="BL364" s="513"/>
      <c r="BM364" s="513"/>
      <c r="BN364" s="513"/>
      <c r="BO364" s="513"/>
      <c r="BP364" s="513"/>
      <c r="BQ364" s="513"/>
      <c r="BR364" s="513"/>
      <c r="BS364" s="513"/>
      <c r="BT364" s="513"/>
      <c r="BU364" s="513"/>
      <c r="BV364" s="513"/>
      <c r="BW364" s="513"/>
      <c r="BX364" s="513"/>
      <c r="BY364" s="513"/>
      <c r="BZ364" s="513"/>
      <c r="CA364" s="513"/>
      <c r="CB364" s="513"/>
      <c r="CC364" s="1972"/>
      <c r="CD364" s="1499"/>
      <c r="CE364" s="1500"/>
      <c r="CF364" s="1501"/>
      <c r="CG364" s="1500"/>
      <c r="CH364" s="1500"/>
      <c r="CI364" s="1500"/>
      <c r="CJ364" s="1976"/>
      <c r="CK364" s="1519"/>
      <c r="CL364" s="1509"/>
    </row>
    <row r="365" spans="1:90" s="514" customFormat="1">
      <c r="A365" s="511"/>
      <c r="B365" s="512"/>
      <c r="C365" s="1493"/>
      <c r="D365" s="1493"/>
      <c r="E365" s="1493"/>
      <c r="F365" s="1493"/>
      <c r="G365" s="1493"/>
      <c r="H365" s="1530"/>
      <c r="I365" s="1972"/>
      <c r="J365" s="1542"/>
      <c r="K365" s="513"/>
      <c r="L365" s="513"/>
      <c r="M365" s="513"/>
      <c r="N365" s="513"/>
      <c r="O365" s="513"/>
      <c r="P365" s="513"/>
      <c r="Q365" s="513"/>
      <c r="R365" s="513"/>
      <c r="S365" s="513"/>
      <c r="T365" s="513"/>
      <c r="U365" s="513"/>
      <c r="V365" s="513"/>
      <c r="W365" s="513"/>
      <c r="X365" s="513"/>
      <c r="Y365" s="513"/>
      <c r="Z365" s="513"/>
      <c r="AA365" s="513"/>
      <c r="AB365" s="513"/>
      <c r="AC365" s="513"/>
      <c r="AD365" s="513"/>
      <c r="AE365" s="513"/>
      <c r="AF365" s="513"/>
      <c r="AG365" s="513"/>
      <c r="AH365" s="513"/>
      <c r="AI365" s="513"/>
      <c r="AJ365" s="513"/>
      <c r="AK365" s="513"/>
      <c r="AL365" s="513"/>
      <c r="AM365" s="513"/>
      <c r="AN365" s="513"/>
      <c r="AO365" s="513"/>
      <c r="AP365" s="513"/>
      <c r="AQ365" s="513"/>
      <c r="AR365" s="513"/>
      <c r="AS365" s="513"/>
      <c r="AT365" s="513"/>
      <c r="AU365" s="513"/>
      <c r="AV365" s="513"/>
      <c r="AW365" s="513"/>
      <c r="AX365" s="513"/>
      <c r="AY365" s="513"/>
      <c r="AZ365" s="513"/>
      <c r="BA365" s="513"/>
      <c r="BB365" s="513"/>
      <c r="BC365" s="513"/>
      <c r="BD365" s="513"/>
      <c r="BE365" s="513"/>
      <c r="BF365" s="513"/>
      <c r="BG365" s="513"/>
      <c r="BH365" s="513"/>
      <c r="BI365" s="513"/>
      <c r="BJ365" s="513"/>
      <c r="BK365" s="513"/>
      <c r="BL365" s="513"/>
      <c r="BM365" s="513"/>
      <c r="BN365" s="513"/>
      <c r="BO365" s="513"/>
      <c r="BP365" s="513"/>
      <c r="BQ365" s="513"/>
      <c r="BR365" s="513"/>
      <c r="BS365" s="513"/>
      <c r="BT365" s="513"/>
      <c r="BU365" s="513"/>
      <c r="BV365" s="513"/>
      <c r="BW365" s="513"/>
      <c r="BX365" s="513"/>
      <c r="BY365" s="513"/>
      <c r="BZ365" s="513"/>
      <c r="CA365" s="513"/>
      <c r="CB365" s="513"/>
      <c r="CC365" s="1972"/>
      <c r="CD365" s="1499"/>
      <c r="CE365" s="1500"/>
      <c r="CF365" s="1501"/>
      <c r="CG365" s="1500"/>
      <c r="CH365" s="1500"/>
      <c r="CI365" s="1500"/>
      <c r="CJ365" s="1976"/>
      <c r="CK365" s="1519"/>
      <c r="CL365" s="1509"/>
    </row>
    <row r="366" spans="1:90" s="514" customFormat="1">
      <c r="A366" s="511"/>
      <c r="B366" s="512"/>
      <c r="C366" s="1493"/>
      <c r="D366" s="1493"/>
      <c r="E366" s="1493"/>
      <c r="F366" s="1493"/>
      <c r="G366" s="1493"/>
      <c r="H366" s="1530"/>
      <c r="I366" s="1972"/>
      <c r="J366" s="1542"/>
      <c r="K366" s="513"/>
      <c r="L366" s="513"/>
      <c r="M366" s="513"/>
      <c r="N366" s="513"/>
      <c r="O366" s="513"/>
      <c r="P366" s="513"/>
      <c r="Q366" s="513"/>
      <c r="R366" s="513"/>
      <c r="S366" s="513"/>
      <c r="T366" s="513"/>
      <c r="U366" s="513"/>
      <c r="V366" s="513"/>
      <c r="W366" s="513"/>
      <c r="X366" s="513"/>
      <c r="Y366" s="513"/>
      <c r="Z366" s="513"/>
      <c r="AA366" s="513"/>
      <c r="AB366" s="513"/>
      <c r="AC366" s="513"/>
      <c r="AD366" s="513"/>
      <c r="AE366" s="513"/>
      <c r="AF366" s="513"/>
      <c r="AG366" s="513"/>
      <c r="AH366" s="513"/>
      <c r="AI366" s="513"/>
      <c r="AJ366" s="513"/>
      <c r="AK366" s="513"/>
      <c r="AL366" s="513"/>
      <c r="AM366" s="513"/>
      <c r="AN366" s="513"/>
      <c r="AO366" s="513"/>
      <c r="AP366" s="513"/>
      <c r="AQ366" s="513"/>
      <c r="AR366" s="513"/>
      <c r="AS366" s="513"/>
      <c r="AT366" s="513"/>
      <c r="AU366" s="513"/>
      <c r="AV366" s="513"/>
      <c r="AW366" s="513"/>
      <c r="AX366" s="513"/>
      <c r="AY366" s="513"/>
      <c r="AZ366" s="513"/>
      <c r="BA366" s="513"/>
      <c r="BB366" s="513"/>
      <c r="BC366" s="513"/>
      <c r="BD366" s="513"/>
      <c r="BE366" s="513"/>
      <c r="BF366" s="513"/>
      <c r="BG366" s="513"/>
      <c r="BH366" s="513"/>
      <c r="BI366" s="513"/>
      <c r="BJ366" s="513"/>
      <c r="BK366" s="513"/>
      <c r="BL366" s="513"/>
      <c r="BM366" s="513"/>
      <c r="BN366" s="513"/>
      <c r="BO366" s="513"/>
      <c r="BP366" s="513"/>
      <c r="BQ366" s="513"/>
      <c r="BR366" s="513"/>
      <c r="BS366" s="513"/>
      <c r="BT366" s="513"/>
      <c r="BU366" s="513"/>
      <c r="BV366" s="513"/>
      <c r="BW366" s="513"/>
      <c r="BX366" s="513"/>
      <c r="BY366" s="513"/>
      <c r="BZ366" s="513"/>
      <c r="CA366" s="513"/>
      <c r="CB366" s="513"/>
      <c r="CC366" s="1972"/>
      <c r="CD366" s="1499"/>
      <c r="CE366" s="1500"/>
      <c r="CF366" s="1501"/>
      <c r="CG366" s="1500"/>
      <c r="CH366" s="1500"/>
      <c r="CI366" s="1500"/>
      <c r="CJ366" s="1976"/>
      <c r="CK366" s="1519"/>
      <c r="CL366" s="1509"/>
    </row>
    <row r="367" spans="1:90" s="514" customFormat="1">
      <c r="A367" s="511"/>
      <c r="B367" s="512"/>
      <c r="C367" s="1493"/>
      <c r="D367" s="1493"/>
      <c r="E367" s="1493"/>
      <c r="F367" s="1493"/>
      <c r="G367" s="1493"/>
      <c r="H367" s="1530"/>
      <c r="I367" s="1972"/>
      <c r="J367" s="1542"/>
      <c r="K367" s="513"/>
      <c r="L367" s="513"/>
      <c r="M367" s="513"/>
      <c r="N367" s="513"/>
      <c r="O367" s="513"/>
      <c r="P367" s="513"/>
      <c r="Q367" s="513"/>
      <c r="R367" s="513"/>
      <c r="S367" s="513"/>
      <c r="T367" s="513"/>
      <c r="U367" s="513"/>
      <c r="V367" s="513"/>
      <c r="W367" s="513"/>
      <c r="X367" s="513"/>
      <c r="Y367" s="513"/>
      <c r="Z367" s="513"/>
      <c r="AA367" s="513"/>
      <c r="AB367" s="513"/>
      <c r="AC367" s="513"/>
      <c r="AD367" s="513"/>
      <c r="AE367" s="513"/>
      <c r="AF367" s="513"/>
      <c r="AG367" s="513"/>
      <c r="AH367" s="513"/>
      <c r="AI367" s="513"/>
      <c r="AJ367" s="513"/>
      <c r="AK367" s="513"/>
      <c r="AL367" s="513"/>
      <c r="AM367" s="513"/>
      <c r="AN367" s="513"/>
      <c r="AO367" s="513"/>
      <c r="AP367" s="513"/>
      <c r="AQ367" s="513"/>
      <c r="AR367" s="513"/>
      <c r="AS367" s="513"/>
      <c r="AT367" s="513"/>
      <c r="AU367" s="513"/>
      <c r="AV367" s="513"/>
      <c r="AW367" s="513"/>
      <c r="AX367" s="513"/>
      <c r="AY367" s="513"/>
      <c r="AZ367" s="513"/>
      <c r="BA367" s="513"/>
      <c r="BB367" s="513"/>
      <c r="BC367" s="513"/>
      <c r="BD367" s="513"/>
      <c r="BE367" s="513"/>
      <c r="BF367" s="513"/>
      <c r="BG367" s="513"/>
      <c r="BH367" s="513"/>
      <c r="BI367" s="513"/>
      <c r="BJ367" s="513"/>
      <c r="BK367" s="513"/>
      <c r="BL367" s="513"/>
      <c r="BM367" s="513"/>
      <c r="BN367" s="513"/>
      <c r="BO367" s="513"/>
      <c r="BP367" s="513"/>
      <c r="BQ367" s="513"/>
      <c r="BR367" s="513"/>
      <c r="BS367" s="513"/>
      <c r="BT367" s="513"/>
      <c r="BU367" s="513"/>
      <c r="BV367" s="513"/>
      <c r="BW367" s="513"/>
      <c r="BX367" s="513"/>
      <c r="BY367" s="513"/>
      <c r="BZ367" s="513"/>
      <c r="CA367" s="513"/>
      <c r="CB367" s="513"/>
      <c r="CC367" s="1972"/>
      <c r="CD367" s="1499"/>
      <c r="CE367" s="1500"/>
      <c r="CF367" s="1501"/>
      <c r="CG367" s="1500"/>
      <c r="CH367" s="1500"/>
      <c r="CI367" s="1500"/>
      <c r="CJ367" s="1976"/>
      <c r="CK367" s="1519"/>
      <c r="CL367" s="1509"/>
    </row>
    <row r="368" spans="1:90" s="514" customFormat="1">
      <c r="A368" s="511"/>
      <c r="B368" s="512"/>
      <c r="C368" s="1493"/>
      <c r="D368" s="1493"/>
      <c r="E368" s="1493"/>
      <c r="F368" s="1493"/>
      <c r="G368" s="1493"/>
      <c r="H368" s="1530"/>
      <c r="I368" s="1972"/>
      <c r="J368" s="1542"/>
      <c r="K368" s="513"/>
      <c r="L368" s="513"/>
      <c r="M368" s="513"/>
      <c r="N368" s="513"/>
      <c r="O368" s="513"/>
      <c r="P368" s="513"/>
      <c r="Q368" s="513"/>
      <c r="R368" s="513"/>
      <c r="S368" s="513"/>
      <c r="T368" s="513"/>
      <c r="U368" s="513"/>
      <c r="V368" s="513"/>
      <c r="W368" s="513"/>
      <c r="X368" s="513"/>
      <c r="Y368" s="513"/>
      <c r="Z368" s="513"/>
      <c r="AA368" s="513"/>
      <c r="AB368" s="513"/>
      <c r="AC368" s="513"/>
      <c r="AD368" s="513"/>
      <c r="AE368" s="513"/>
      <c r="AF368" s="513"/>
      <c r="AG368" s="513"/>
      <c r="AH368" s="513"/>
      <c r="AI368" s="513"/>
      <c r="AJ368" s="513"/>
      <c r="AK368" s="513"/>
      <c r="AL368" s="513"/>
      <c r="AM368" s="513"/>
      <c r="AN368" s="513"/>
      <c r="AO368" s="513"/>
      <c r="AP368" s="513"/>
      <c r="AQ368" s="513"/>
      <c r="AR368" s="513"/>
      <c r="AS368" s="513"/>
      <c r="AT368" s="513"/>
      <c r="AU368" s="513"/>
      <c r="AV368" s="513"/>
      <c r="AW368" s="513"/>
      <c r="AX368" s="513"/>
      <c r="AY368" s="513"/>
      <c r="AZ368" s="513"/>
      <c r="BA368" s="513"/>
      <c r="BB368" s="513"/>
      <c r="BC368" s="513"/>
      <c r="BD368" s="513"/>
      <c r="BE368" s="513"/>
      <c r="BF368" s="513"/>
      <c r="BG368" s="513"/>
      <c r="BH368" s="513"/>
      <c r="BI368" s="513"/>
      <c r="BJ368" s="513"/>
      <c r="BK368" s="513"/>
      <c r="BL368" s="513"/>
      <c r="BM368" s="513"/>
      <c r="BN368" s="513"/>
      <c r="BO368" s="513"/>
      <c r="BP368" s="513"/>
      <c r="BQ368" s="513"/>
      <c r="BR368" s="513"/>
      <c r="BS368" s="513"/>
      <c r="BT368" s="513"/>
      <c r="BU368" s="513"/>
      <c r="BV368" s="513"/>
      <c r="BW368" s="513"/>
      <c r="BX368" s="513"/>
      <c r="BY368" s="513"/>
      <c r="BZ368" s="513"/>
      <c r="CA368" s="513"/>
      <c r="CB368" s="513"/>
      <c r="CC368" s="1972"/>
      <c r="CD368" s="1499"/>
      <c r="CE368" s="1500"/>
      <c r="CF368" s="1501"/>
      <c r="CG368" s="1500"/>
      <c r="CH368" s="1500"/>
      <c r="CI368" s="1500"/>
      <c r="CJ368" s="1976"/>
      <c r="CK368" s="1519"/>
      <c r="CL368" s="1509"/>
    </row>
    <row r="369" spans="1:90" s="514" customFormat="1">
      <c r="A369" s="511"/>
      <c r="B369" s="512"/>
      <c r="C369" s="1493"/>
      <c r="D369" s="1493"/>
      <c r="E369" s="1493"/>
      <c r="F369" s="1493"/>
      <c r="G369" s="1493"/>
      <c r="H369" s="1530"/>
      <c r="I369" s="1972"/>
      <c r="J369" s="1542"/>
      <c r="K369" s="513"/>
      <c r="L369" s="513"/>
      <c r="M369" s="513"/>
      <c r="N369" s="513"/>
      <c r="O369" s="513"/>
      <c r="P369" s="513"/>
      <c r="Q369" s="513"/>
      <c r="R369" s="513"/>
      <c r="S369" s="513"/>
      <c r="T369" s="513"/>
      <c r="U369" s="513"/>
      <c r="V369" s="513"/>
      <c r="W369" s="513"/>
      <c r="X369" s="513"/>
      <c r="Y369" s="513"/>
      <c r="Z369" s="513"/>
      <c r="AA369" s="513"/>
      <c r="AB369" s="513"/>
      <c r="AC369" s="513"/>
      <c r="AD369" s="513"/>
      <c r="AE369" s="513"/>
      <c r="AF369" s="513"/>
      <c r="AG369" s="513"/>
      <c r="AH369" s="513"/>
      <c r="AI369" s="513"/>
      <c r="AJ369" s="513"/>
      <c r="AK369" s="513"/>
      <c r="AL369" s="513"/>
      <c r="AM369" s="513"/>
      <c r="AN369" s="513"/>
      <c r="AO369" s="513"/>
      <c r="AP369" s="513"/>
      <c r="AQ369" s="513"/>
      <c r="AR369" s="513"/>
      <c r="AS369" s="513"/>
      <c r="AT369" s="513"/>
      <c r="AU369" s="513"/>
      <c r="AV369" s="513"/>
      <c r="AW369" s="513"/>
      <c r="AX369" s="513"/>
      <c r="AY369" s="513"/>
      <c r="AZ369" s="513"/>
      <c r="BA369" s="513"/>
      <c r="BB369" s="513"/>
      <c r="BC369" s="513"/>
      <c r="BD369" s="513"/>
      <c r="BE369" s="513"/>
      <c r="BF369" s="513"/>
      <c r="BG369" s="513"/>
      <c r="BH369" s="513"/>
      <c r="BI369" s="513"/>
      <c r="BJ369" s="513"/>
      <c r="BK369" s="513"/>
      <c r="BL369" s="513"/>
      <c r="BM369" s="513"/>
      <c r="BN369" s="513"/>
      <c r="BO369" s="513"/>
      <c r="BP369" s="513"/>
      <c r="BQ369" s="513"/>
      <c r="BR369" s="513"/>
      <c r="BS369" s="513"/>
      <c r="BT369" s="513"/>
      <c r="BU369" s="513"/>
      <c r="BV369" s="513"/>
      <c r="BW369" s="513"/>
      <c r="BX369" s="513"/>
      <c r="BY369" s="513"/>
      <c r="BZ369" s="513"/>
      <c r="CA369" s="513"/>
      <c r="CB369" s="513"/>
      <c r="CC369" s="1972"/>
      <c r="CD369" s="1499"/>
      <c r="CE369" s="1500"/>
      <c r="CF369" s="1501"/>
      <c r="CG369" s="1500"/>
      <c r="CH369" s="1500"/>
      <c r="CI369" s="1500"/>
      <c r="CJ369" s="1976"/>
      <c r="CK369" s="1519"/>
      <c r="CL369" s="1509"/>
    </row>
    <row r="370" spans="1:90" s="514" customFormat="1">
      <c r="A370" s="511"/>
      <c r="B370" s="512"/>
      <c r="C370" s="1493"/>
      <c r="D370" s="1493"/>
      <c r="E370" s="1493"/>
      <c r="F370" s="1493"/>
      <c r="G370" s="1493"/>
      <c r="H370" s="1530"/>
      <c r="I370" s="1972"/>
      <c r="J370" s="1542"/>
      <c r="K370" s="513"/>
      <c r="L370" s="513"/>
      <c r="M370" s="513"/>
      <c r="N370" s="513"/>
      <c r="O370" s="513"/>
      <c r="P370" s="513"/>
      <c r="Q370" s="513"/>
      <c r="R370" s="513"/>
      <c r="S370" s="513"/>
      <c r="T370" s="513"/>
      <c r="U370" s="513"/>
      <c r="V370" s="513"/>
      <c r="W370" s="513"/>
      <c r="X370" s="513"/>
      <c r="Y370" s="513"/>
      <c r="Z370" s="513"/>
      <c r="AA370" s="513"/>
      <c r="AB370" s="513"/>
      <c r="AC370" s="513"/>
      <c r="AD370" s="513"/>
      <c r="AE370" s="513"/>
      <c r="AF370" s="513"/>
      <c r="AG370" s="513"/>
      <c r="AH370" s="513"/>
      <c r="AI370" s="513"/>
      <c r="AJ370" s="513"/>
      <c r="AK370" s="513"/>
      <c r="AL370" s="513"/>
      <c r="AM370" s="513"/>
      <c r="AN370" s="513"/>
      <c r="AO370" s="513"/>
      <c r="AP370" s="513"/>
      <c r="AQ370" s="513"/>
      <c r="AR370" s="513"/>
      <c r="AS370" s="513"/>
      <c r="AT370" s="513"/>
      <c r="AU370" s="513"/>
      <c r="AV370" s="513"/>
      <c r="AW370" s="513"/>
      <c r="AX370" s="513"/>
      <c r="AY370" s="513"/>
      <c r="AZ370" s="513"/>
      <c r="BA370" s="513"/>
      <c r="BB370" s="513"/>
      <c r="BC370" s="513"/>
      <c r="BD370" s="513"/>
      <c r="BE370" s="513"/>
      <c r="BF370" s="513"/>
      <c r="BG370" s="513"/>
      <c r="BH370" s="513"/>
      <c r="BI370" s="513"/>
      <c r="BJ370" s="513"/>
      <c r="BK370" s="513"/>
      <c r="BL370" s="513"/>
      <c r="BM370" s="513"/>
      <c r="BN370" s="513"/>
      <c r="BO370" s="513"/>
      <c r="BP370" s="513"/>
      <c r="BQ370" s="513"/>
      <c r="BR370" s="513"/>
      <c r="BS370" s="513"/>
      <c r="BT370" s="513"/>
      <c r="BU370" s="513"/>
      <c r="BV370" s="513"/>
      <c r="BW370" s="513"/>
      <c r="BX370" s="513"/>
      <c r="BY370" s="513"/>
      <c r="BZ370" s="513"/>
      <c r="CA370" s="513"/>
      <c r="CB370" s="513"/>
      <c r="CC370" s="1972"/>
      <c r="CD370" s="1499"/>
      <c r="CE370" s="1500"/>
      <c r="CF370" s="1501"/>
      <c r="CG370" s="1500"/>
      <c r="CH370" s="1500"/>
      <c r="CI370" s="1500"/>
      <c r="CJ370" s="1976"/>
      <c r="CK370" s="1519"/>
      <c r="CL370" s="1509"/>
    </row>
    <row r="371" spans="1:90" s="514" customFormat="1">
      <c r="A371" s="511"/>
      <c r="B371" s="512"/>
      <c r="C371" s="1493"/>
      <c r="D371" s="1493"/>
      <c r="E371" s="1493"/>
      <c r="F371" s="1493"/>
      <c r="G371" s="1493"/>
      <c r="H371" s="1530"/>
      <c r="I371" s="1972"/>
      <c r="J371" s="1542"/>
      <c r="K371" s="513"/>
      <c r="L371" s="513"/>
      <c r="M371" s="513"/>
      <c r="N371" s="513"/>
      <c r="O371" s="513"/>
      <c r="P371" s="513"/>
      <c r="Q371" s="513"/>
      <c r="R371" s="513"/>
      <c r="S371" s="513"/>
      <c r="T371" s="513"/>
      <c r="U371" s="513"/>
      <c r="V371" s="513"/>
      <c r="W371" s="513"/>
      <c r="X371" s="513"/>
      <c r="Y371" s="513"/>
      <c r="Z371" s="513"/>
      <c r="AA371" s="513"/>
      <c r="AB371" s="513"/>
      <c r="AC371" s="513"/>
      <c r="AD371" s="513"/>
      <c r="AE371" s="513"/>
      <c r="AF371" s="513"/>
      <c r="AG371" s="513"/>
      <c r="AH371" s="513"/>
      <c r="AI371" s="513"/>
      <c r="AJ371" s="513"/>
      <c r="AK371" s="513"/>
      <c r="AL371" s="513"/>
      <c r="AM371" s="513"/>
      <c r="AN371" s="513"/>
      <c r="AO371" s="513"/>
      <c r="AP371" s="513"/>
      <c r="AQ371" s="513"/>
      <c r="AR371" s="513"/>
      <c r="AS371" s="513"/>
      <c r="AT371" s="513"/>
      <c r="AU371" s="513"/>
      <c r="AV371" s="513"/>
      <c r="AW371" s="513"/>
      <c r="AX371" s="513"/>
      <c r="AY371" s="513"/>
      <c r="AZ371" s="513"/>
      <c r="BA371" s="513"/>
      <c r="BB371" s="513"/>
      <c r="BC371" s="513"/>
      <c r="BD371" s="513"/>
      <c r="BE371" s="513"/>
      <c r="BF371" s="513"/>
      <c r="BG371" s="513"/>
      <c r="BH371" s="513"/>
      <c r="BI371" s="513"/>
      <c r="BJ371" s="513"/>
      <c r="BK371" s="513"/>
      <c r="BL371" s="513"/>
      <c r="BM371" s="513"/>
      <c r="BN371" s="513"/>
      <c r="BO371" s="513"/>
      <c r="BP371" s="513"/>
      <c r="BQ371" s="513"/>
      <c r="BR371" s="513"/>
      <c r="BS371" s="513"/>
      <c r="BT371" s="513"/>
      <c r="BU371" s="513"/>
      <c r="BV371" s="513"/>
      <c r="BW371" s="513"/>
      <c r="BX371" s="513"/>
      <c r="BY371" s="513"/>
      <c r="BZ371" s="513"/>
      <c r="CA371" s="513"/>
      <c r="CB371" s="513"/>
      <c r="CC371" s="1972"/>
      <c r="CD371" s="1499"/>
      <c r="CE371" s="1500"/>
      <c r="CF371" s="1501"/>
      <c r="CG371" s="1500"/>
      <c r="CH371" s="1500"/>
      <c r="CI371" s="1500"/>
      <c r="CJ371" s="1976"/>
      <c r="CK371" s="1519"/>
      <c r="CL371" s="1509"/>
    </row>
    <row r="372" spans="1:90" s="514" customFormat="1">
      <c r="A372" s="511"/>
      <c r="B372" s="512"/>
      <c r="C372" s="1493"/>
      <c r="D372" s="1493"/>
      <c r="E372" s="1493"/>
      <c r="F372" s="1493"/>
      <c r="G372" s="1493"/>
      <c r="H372" s="1530"/>
      <c r="I372" s="1972"/>
      <c r="J372" s="1542"/>
      <c r="K372" s="513"/>
      <c r="L372" s="513"/>
      <c r="M372" s="513"/>
      <c r="N372" s="513"/>
      <c r="O372" s="513"/>
      <c r="P372" s="513"/>
      <c r="Q372" s="513"/>
      <c r="R372" s="513"/>
      <c r="S372" s="513"/>
      <c r="T372" s="513"/>
      <c r="U372" s="513"/>
      <c r="V372" s="513"/>
      <c r="W372" s="513"/>
      <c r="X372" s="513"/>
      <c r="Y372" s="513"/>
      <c r="Z372" s="513"/>
      <c r="AA372" s="513"/>
      <c r="AB372" s="513"/>
      <c r="AC372" s="513"/>
      <c r="AD372" s="513"/>
      <c r="AE372" s="513"/>
      <c r="AF372" s="513"/>
      <c r="AG372" s="513"/>
      <c r="AH372" s="513"/>
      <c r="AI372" s="513"/>
      <c r="AJ372" s="513"/>
      <c r="AK372" s="513"/>
      <c r="AL372" s="513"/>
      <c r="AM372" s="513"/>
      <c r="AN372" s="513"/>
      <c r="AO372" s="513"/>
      <c r="AP372" s="513"/>
      <c r="AQ372" s="513"/>
      <c r="AR372" s="513"/>
      <c r="AS372" s="513"/>
      <c r="AT372" s="513"/>
      <c r="AU372" s="513"/>
      <c r="AV372" s="513"/>
      <c r="AW372" s="513"/>
      <c r="AX372" s="513"/>
      <c r="AY372" s="513"/>
      <c r="AZ372" s="513"/>
      <c r="BA372" s="513"/>
      <c r="BB372" s="513"/>
      <c r="BC372" s="513"/>
      <c r="BD372" s="513"/>
      <c r="BE372" s="513"/>
      <c r="BF372" s="513"/>
      <c r="BG372" s="513"/>
      <c r="BH372" s="513"/>
      <c r="BI372" s="513"/>
      <c r="BJ372" s="513"/>
      <c r="BK372" s="513"/>
      <c r="BL372" s="513"/>
      <c r="BM372" s="513"/>
      <c r="BN372" s="513"/>
      <c r="BO372" s="513"/>
      <c r="BP372" s="513"/>
      <c r="BQ372" s="513"/>
      <c r="BR372" s="513"/>
      <c r="BS372" s="513"/>
      <c r="BT372" s="513"/>
      <c r="BU372" s="513"/>
      <c r="BV372" s="513"/>
      <c r="BW372" s="513"/>
      <c r="BX372" s="513"/>
      <c r="BY372" s="513"/>
      <c r="BZ372" s="513"/>
      <c r="CA372" s="513"/>
      <c r="CB372" s="513"/>
      <c r="CC372" s="1972"/>
      <c r="CD372" s="1499"/>
      <c r="CE372" s="1500"/>
      <c r="CF372" s="1501"/>
      <c r="CG372" s="1500"/>
      <c r="CH372" s="1500"/>
      <c r="CI372" s="1500"/>
      <c r="CJ372" s="1976"/>
      <c r="CK372" s="1519"/>
      <c r="CL372" s="1509"/>
    </row>
    <row r="373" spans="1:90" s="514" customFormat="1">
      <c r="A373" s="511"/>
      <c r="B373" s="512"/>
      <c r="C373" s="1493"/>
      <c r="D373" s="1493"/>
      <c r="E373" s="1493"/>
      <c r="F373" s="1493"/>
      <c r="G373" s="1493"/>
      <c r="H373" s="1530"/>
      <c r="I373" s="1972"/>
      <c r="J373" s="1542"/>
      <c r="K373" s="513"/>
      <c r="L373" s="513"/>
      <c r="M373" s="513"/>
      <c r="N373" s="513"/>
      <c r="O373" s="513"/>
      <c r="P373" s="513"/>
      <c r="Q373" s="513"/>
      <c r="R373" s="513"/>
      <c r="S373" s="513"/>
      <c r="T373" s="513"/>
      <c r="U373" s="513"/>
      <c r="V373" s="513"/>
      <c r="W373" s="513"/>
      <c r="X373" s="513"/>
      <c r="Y373" s="513"/>
      <c r="Z373" s="513"/>
      <c r="AA373" s="513"/>
      <c r="AB373" s="513"/>
      <c r="AC373" s="513"/>
      <c r="AD373" s="513"/>
      <c r="AE373" s="513"/>
      <c r="AF373" s="513"/>
      <c r="AG373" s="513"/>
      <c r="AH373" s="513"/>
      <c r="AI373" s="513"/>
      <c r="AJ373" s="513"/>
      <c r="AK373" s="513"/>
      <c r="AL373" s="513"/>
      <c r="AM373" s="513"/>
      <c r="AN373" s="513"/>
      <c r="AO373" s="513"/>
      <c r="AP373" s="513"/>
      <c r="AQ373" s="513"/>
      <c r="AR373" s="513"/>
      <c r="AS373" s="513"/>
      <c r="AT373" s="513"/>
      <c r="AU373" s="513"/>
      <c r="AV373" s="513"/>
      <c r="AW373" s="513"/>
      <c r="AX373" s="513"/>
      <c r="AY373" s="513"/>
      <c r="AZ373" s="513"/>
      <c r="BA373" s="513"/>
      <c r="BB373" s="513"/>
      <c r="BC373" s="513"/>
      <c r="BD373" s="513"/>
      <c r="BE373" s="513"/>
      <c r="BF373" s="513"/>
      <c r="BG373" s="513"/>
      <c r="BH373" s="513"/>
      <c r="BI373" s="513"/>
      <c r="BJ373" s="513"/>
      <c r="BK373" s="513"/>
      <c r="BL373" s="513"/>
      <c r="BM373" s="513"/>
      <c r="BN373" s="513"/>
      <c r="BO373" s="513"/>
      <c r="BP373" s="513"/>
      <c r="BQ373" s="513"/>
      <c r="BR373" s="513"/>
      <c r="BS373" s="513"/>
      <c r="BT373" s="513"/>
      <c r="BU373" s="513"/>
      <c r="BV373" s="513"/>
      <c r="BW373" s="513"/>
      <c r="BX373" s="513"/>
      <c r="BY373" s="513"/>
      <c r="BZ373" s="513"/>
      <c r="CA373" s="513"/>
      <c r="CB373" s="513"/>
      <c r="CC373" s="1972"/>
      <c r="CD373" s="1499"/>
      <c r="CE373" s="1500"/>
      <c r="CF373" s="1501"/>
      <c r="CG373" s="1500"/>
      <c r="CH373" s="1500"/>
      <c r="CI373" s="1500"/>
      <c r="CJ373" s="1976"/>
      <c r="CK373" s="1519"/>
      <c r="CL373" s="1509"/>
    </row>
    <row r="374" spans="1:90" s="514" customFormat="1">
      <c r="A374" s="511"/>
      <c r="B374" s="512"/>
      <c r="C374" s="1493"/>
      <c r="D374" s="1493"/>
      <c r="E374" s="1493"/>
      <c r="F374" s="1493"/>
      <c r="G374" s="1493"/>
      <c r="H374" s="1530"/>
      <c r="I374" s="1972"/>
      <c r="J374" s="1542"/>
      <c r="K374" s="513"/>
      <c r="L374" s="513"/>
      <c r="M374" s="513"/>
      <c r="N374" s="513"/>
      <c r="O374" s="513"/>
      <c r="P374" s="513"/>
      <c r="Q374" s="513"/>
      <c r="R374" s="513"/>
      <c r="S374" s="513"/>
      <c r="T374" s="513"/>
      <c r="U374" s="513"/>
      <c r="V374" s="513"/>
      <c r="W374" s="513"/>
      <c r="X374" s="513"/>
      <c r="Y374" s="513"/>
      <c r="Z374" s="513"/>
      <c r="AA374" s="513"/>
      <c r="AB374" s="513"/>
      <c r="AC374" s="513"/>
      <c r="AD374" s="513"/>
      <c r="AE374" s="513"/>
      <c r="AF374" s="513"/>
      <c r="AG374" s="513"/>
      <c r="AH374" s="513"/>
      <c r="AI374" s="513"/>
      <c r="AJ374" s="513"/>
      <c r="AK374" s="513"/>
      <c r="AL374" s="513"/>
      <c r="AM374" s="513"/>
      <c r="AN374" s="513"/>
      <c r="AO374" s="513"/>
      <c r="AP374" s="513"/>
      <c r="AQ374" s="513"/>
      <c r="AR374" s="513"/>
      <c r="AS374" s="513"/>
      <c r="AT374" s="513"/>
      <c r="AU374" s="513"/>
      <c r="AV374" s="513"/>
      <c r="AW374" s="513"/>
      <c r="AX374" s="513"/>
      <c r="AY374" s="513"/>
      <c r="AZ374" s="513"/>
      <c r="BA374" s="513"/>
      <c r="BB374" s="513"/>
      <c r="BC374" s="513"/>
      <c r="BD374" s="513"/>
      <c r="BE374" s="513"/>
      <c r="BF374" s="513"/>
      <c r="BG374" s="513"/>
      <c r="BH374" s="513"/>
      <c r="BI374" s="513"/>
      <c r="BJ374" s="513"/>
      <c r="BK374" s="513"/>
      <c r="BL374" s="513"/>
      <c r="BM374" s="513"/>
      <c r="BN374" s="513"/>
      <c r="BO374" s="513"/>
      <c r="BP374" s="513"/>
      <c r="BQ374" s="513"/>
      <c r="BR374" s="513"/>
      <c r="BS374" s="513"/>
      <c r="BT374" s="513"/>
      <c r="BU374" s="513"/>
      <c r="BV374" s="513"/>
      <c r="BW374" s="513"/>
      <c r="BX374" s="513"/>
      <c r="BY374" s="513"/>
      <c r="BZ374" s="513"/>
      <c r="CA374" s="513"/>
      <c r="CB374" s="513"/>
      <c r="CC374" s="1972"/>
      <c r="CD374" s="1499"/>
      <c r="CE374" s="1500"/>
      <c r="CF374" s="1501"/>
      <c r="CG374" s="1500"/>
      <c r="CH374" s="1500"/>
      <c r="CI374" s="1500"/>
      <c r="CJ374" s="1976"/>
      <c r="CK374" s="1519"/>
      <c r="CL374" s="1509"/>
    </row>
    <row r="375" spans="1:90" s="514" customFormat="1">
      <c r="A375" s="511"/>
      <c r="B375" s="512"/>
      <c r="C375" s="1493"/>
      <c r="D375" s="1493"/>
      <c r="E375" s="1493"/>
      <c r="F375" s="1493"/>
      <c r="G375" s="1493"/>
      <c r="H375" s="1530"/>
      <c r="I375" s="1972"/>
      <c r="J375" s="1542"/>
      <c r="K375" s="513"/>
      <c r="L375" s="513"/>
      <c r="M375" s="513"/>
      <c r="N375" s="513"/>
      <c r="O375" s="513"/>
      <c r="P375" s="513"/>
      <c r="Q375" s="513"/>
      <c r="R375" s="513"/>
      <c r="S375" s="513"/>
      <c r="T375" s="513"/>
      <c r="U375" s="513"/>
      <c r="V375" s="513"/>
      <c r="W375" s="513"/>
      <c r="X375" s="513"/>
      <c r="Y375" s="513"/>
      <c r="Z375" s="513"/>
      <c r="AA375" s="513"/>
      <c r="AB375" s="513"/>
      <c r="AC375" s="513"/>
      <c r="AD375" s="513"/>
      <c r="AE375" s="513"/>
      <c r="AF375" s="513"/>
      <c r="AG375" s="513"/>
      <c r="AH375" s="513"/>
      <c r="AI375" s="513"/>
      <c r="AJ375" s="513"/>
      <c r="AK375" s="513"/>
      <c r="AL375" s="513"/>
      <c r="AM375" s="513"/>
      <c r="AN375" s="513"/>
      <c r="AO375" s="513"/>
      <c r="AP375" s="513"/>
      <c r="AQ375" s="513"/>
      <c r="AR375" s="513"/>
      <c r="AS375" s="513"/>
      <c r="AT375" s="513"/>
      <c r="AU375" s="513"/>
      <c r="AV375" s="513"/>
      <c r="AW375" s="513"/>
      <c r="AX375" s="513"/>
      <c r="AY375" s="513"/>
      <c r="AZ375" s="513"/>
      <c r="BA375" s="513"/>
      <c r="BB375" s="513"/>
      <c r="BC375" s="513"/>
      <c r="BD375" s="513"/>
      <c r="BE375" s="513"/>
      <c r="BF375" s="513"/>
      <c r="BG375" s="513"/>
      <c r="BH375" s="513"/>
      <c r="BI375" s="513"/>
      <c r="BJ375" s="513"/>
      <c r="BK375" s="513"/>
      <c r="BL375" s="513"/>
      <c r="BM375" s="513"/>
      <c r="BN375" s="513"/>
      <c r="BO375" s="513"/>
      <c r="BP375" s="513"/>
      <c r="BQ375" s="513"/>
      <c r="BR375" s="513"/>
      <c r="BS375" s="513"/>
      <c r="BT375" s="513"/>
      <c r="BU375" s="513"/>
      <c r="BV375" s="513"/>
      <c r="BW375" s="513"/>
      <c r="BX375" s="513"/>
      <c r="BY375" s="513"/>
      <c r="BZ375" s="513"/>
      <c r="CA375" s="513"/>
      <c r="CB375" s="513"/>
      <c r="CC375" s="1972"/>
      <c r="CD375" s="1499"/>
      <c r="CE375" s="1500"/>
      <c r="CF375" s="1501"/>
      <c r="CG375" s="1500"/>
      <c r="CH375" s="1500"/>
      <c r="CI375" s="1500"/>
      <c r="CJ375" s="1976"/>
      <c r="CK375" s="1519"/>
      <c r="CL375" s="1509"/>
    </row>
    <row r="376" spans="1:90" s="514" customFormat="1">
      <c r="A376" s="511"/>
      <c r="B376" s="512"/>
      <c r="C376" s="1493"/>
      <c r="D376" s="1493"/>
      <c r="E376" s="1493"/>
      <c r="F376" s="1493"/>
      <c r="G376" s="1493"/>
      <c r="H376" s="1530"/>
      <c r="I376" s="1972"/>
      <c r="J376" s="1542"/>
      <c r="K376" s="513"/>
      <c r="L376" s="513"/>
      <c r="M376" s="513"/>
      <c r="N376" s="513"/>
      <c r="O376" s="513"/>
      <c r="P376" s="513"/>
      <c r="Q376" s="513"/>
      <c r="R376" s="513"/>
      <c r="S376" s="513"/>
      <c r="T376" s="513"/>
      <c r="U376" s="513"/>
      <c r="V376" s="513"/>
      <c r="W376" s="513"/>
      <c r="X376" s="513"/>
      <c r="Y376" s="513"/>
      <c r="Z376" s="513"/>
      <c r="AA376" s="513"/>
      <c r="AB376" s="513"/>
      <c r="AC376" s="513"/>
      <c r="AD376" s="513"/>
      <c r="AE376" s="513"/>
      <c r="AF376" s="513"/>
      <c r="AG376" s="513"/>
      <c r="AH376" s="513"/>
      <c r="AI376" s="513"/>
      <c r="AJ376" s="513"/>
      <c r="AK376" s="513"/>
      <c r="AL376" s="513"/>
      <c r="AM376" s="513"/>
      <c r="AN376" s="513"/>
      <c r="AO376" s="513"/>
      <c r="AP376" s="513"/>
      <c r="AQ376" s="513"/>
      <c r="AR376" s="513"/>
      <c r="AS376" s="513"/>
      <c r="AT376" s="513"/>
      <c r="AU376" s="513"/>
      <c r="AV376" s="513"/>
      <c r="AW376" s="513"/>
      <c r="AX376" s="513"/>
      <c r="AY376" s="513"/>
      <c r="AZ376" s="513"/>
      <c r="BA376" s="513"/>
      <c r="BB376" s="513"/>
      <c r="BC376" s="513"/>
      <c r="BD376" s="513"/>
      <c r="BE376" s="513"/>
      <c r="BF376" s="513"/>
      <c r="BG376" s="513"/>
      <c r="BH376" s="513"/>
      <c r="BI376" s="513"/>
      <c r="BJ376" s="513"/>
      <c r="BK376" s="513"/>
      <c r="BL376" s="513"/>
      <c r="BM376" s="513"/>
      <c r="BN376" s="513"/>
      <c r="BO376" s="513"/>
      <c r="BP376" s="513"/>
      <c r="BQ376" s="513"/>
      <c r="BR376" s="513"/>
      <c r="BS376" s="513"/>
      <c r="BT376" s="513"/>
      <c r="BU376" s="513"/>
      <c r="BV376" s="513"/>
      <c r="BW376" s="513"/>
      <c r="BX376" s="513"/>
      <c r="BY376" s="513"/>
      <c r="BZ376" s="513"/>
      <c r="CA376" s="513"/>
      <c r="CB376" s="513"/>
      <c r="CC376" s="1972"/>
      <c r="CD376" s="1499"/>
      <c r="CE376" s="1500"/>
      <c r="CF376" s="1501"/>
      <c r="CG376" s="1500"/>
      <c r="CH376" s="1500"/>
      <c r="CI376" s="1500"/>
      <c r="CJ376" s="1976"/>
      <c r="CK376" s="1519"/>
      <c r="CL376" s="1509"/>
    </row>
    <row r="377" spans="1:90" s="514" customFormat="1">
      <c r="A377" s="511"/>
      <c r="B377" s="512"/>
      <c r="C377" s="1493"/>
      <c r="D377" s="1493"/>
      <c r="E377" s="1493"/>
      <c r="F377" s="1493"/>
      <c r="G377" s="1493"/>
      <c r="H377" s="1530"/>
      <c r="I377" s="1972"/>
      <c r="J377" s="1542"/>
      <c r="K377" s="513"/>
      <c r="L377" s="513"/>
      <c r="M377" s="513"/>
      <c r="N377" s="513"/>
      <c r="O377" s="513"/>
      <c r="P377" s="513"/>
      <c r="Q377" s="513"/>
      <c r="R377" s="513"/>
      <c r="S377" s="513"/>
      <c r="T377" s="513"/>
      <c r="U377" s="513"/>
      <c r="V377" s="513"/>
      <c r="W377" s="513"/>
      <c r="X377" s="513"/>
      <c r="Y377" s="513"/>
      <c r="Z377" s="513"/>
      <c r="AA377" s="513"/>
      <c r="AB377" s="513"/>
      <c r="AC377" s="513"/>
      <c r="AD377" s="513"/>
      <c r="AE377" s="513"/>
      <c r="AF377" s="513"/>
      <c r="AG377" s="513"/>
      <c r="AH377" s="513"/>
      <c r="AI377" s="513"/>
      <c r="AJ377" s="513"/>
      <c r="AK377" s="513"/>
      <c r="AL377" s="513"/>
      <c r="AM377" s="513"/>
      <c r="AN377" s="513"/>
      <c r="AO377" s="513"/>
      <c r="AP377" s="513"/>
      <c r="AQ377" s="513"/>
      <c r="AR377" s="513"/>
      <c r="AS377" s="513"/>
      <c r="AT377" s="513"/>
      <c r="AU377" s="513"/>
      <c r="AV377" s="513"/>
      <c r="AW377" s="513"/>
      <c r="AX377" s="513"/>
      <c r="AY377" s="513"/>
      <c r="AZ377" s="513"/>
      <c r="BA377" s="513"/>
      <c r="BB377" s="513"/>
      <c r="BC377" s="513"/>
      <c r="BD377" s="513"/>
      <c r="BE377" s="513"/>
      <c r="BF377" s="513"/>
      <c r="BG377" s="513"/>
      <c r="BH377" s="513"/>
      <c r="BI377" s="513"/>
      <c r="BJ377" s="513"/>
      <c r="BK377" s="513"/>
      <c r="BL377" s="513"/>
      <c r="BM377" s="513"/>
      <c r="BN377" s="513"/>
      <c r="BO377" s="513"/>
      <c r="BP377" s="513"/>
      <c r="BQ377" s="513"/>
      <c r="BR377" s="513"/>
      <c r="BS377" s="513"/>
      <c r="BT377" s="513"/>
      <c r="BU377" s="513"/>
      <c r="BV377" s="513"/>
      <c r="BW377" s="513"/>
      <c r="BX377" s="513"/>
      <c r="BY377" s="513"/>
      <c r="BZ377" s="513"/>
      <c r="CA377" s="513"/>
      <c r="CB377" s="513"/>
      <c r="CC377" s="1972"/>
      <c r="CD377" s="1499"/>
      <c r="CE377" s="1500"/>
      <c r="CF377" s="1501"/>
      <c r="CG377" s="1500"/>
      <c r="CH377" s="1500"/>
      <c r="CI377" s="1500"/>
      <c r="CJ377" s="1976"/>
      <c r="CK377" s="1519"/>
      <c r="CL377" s="1509"/>
    </row>
    <row r="378" spans="1:90" s="514" customFormat="1">
      <c r="A378" s="511"/>
      <c r="B378" s="512"/>
      <c r="C378" s="1493"/>
      <c r="D378" s="1493"/>
      <c r="E378" s="1493"/>
      <c r="F378" s="1493"/>
      <c r="G378" s="1493"/>
      <c r="H378" s="1530"/>
      <c r="I378" s="1972"/>
      <c r="J378" s="1542"/>
      <c r="K378" s="513"/>
      <c r="L378" s="513"/>
      <c r="M378" s="513"/>
      <c r="N378" s="513"/>
      <c r="O378" s="513"/>
      <c r="P378" s="513"/>
      <c r="Q378" s="513"/>
      <c r="R378" s="513"/>
      <c r="S378" s="513"/>
      <c r="T378" s="513"/>
      <c r="U378" s="513"/>
      <c r="V378" s="513"/>
      <c r="W378" s="513"/>
      <c r="X378" s="513"/>
      <c r="Y378" s="513"/>
      <c r="Z378" s="513"/>
      <c r="AA378" s="513"/>
      <c r="AB378" s="513"/>
      <c r="AC378" s="513"/>
      <c r="AD378" s="513"/>
      <c r="AE378" s="513"/>
      <c r="AF378" s="513"/>
      <c r="AG378" s="513"/>
      <c r="AH378" s="513"/>
      <c r="AI378" s="513"/>
      <c r="AJ378" s="513"/>
      <c r="AK378" s="513"/>
      <c r="AL378" s="513"/>
      <c r="AM378" s="513"/>
      <c r="AN378" s="513"/>
      <c r="AO378" s="513"/>
      <c r="AP378" s="513"/>
      <c r="AQ378" s="513"/>
      <c r="AR378" s="513"/>
      <c r="AS378" s="513"/>
      <c r="AT378" s="513"/>
      <c r="AU378" s="513"/>
      <c r="AV378" s="513"/>
      <c r="AW378" s="513"/>
      <c r="AX378" s="513"/>
      <c r="AY378" s="513"/>
      <c r="AZ378" s="513"/>
      <c r="BA378" s="513"/>
      <c r="BB378" s="513"/>
      <c r="BC378" s="513"/>
      <c r="BD378" s="513"/>
      <c r="BE378" s="513"/>
      <c r="BF378" s="513"/>
      <c r="BG378" s="513"/>
      <c r="BH378" s="513"/>
      <c r="BI378" s="513"/>
      <c r="BJ378" s="513"/>
      <c r="BK378" s="513"/>
      <c r="BL378" s="513"/>
      <c r="BM378" s="513"/>
      <c r="BN378" s="513"/>
      <c r="BO378" s="513"/>
      <c r="BP378" s="513"/>
      <c r="BQ378" s="513"/>
      <c r="BR378" s="513"/>
      <c r="BS378" s="513"/>
      <c r="BT378" s="513"/>
      <c r="BU378" s="513"/>
      <c r="BV378" s="513"/>
      <c r="BW378" s="513"/>
      <c r="BX378" s="513"/>
      <c r="BY378" s="513"/>
      <c r="BZ378" s="513"/>
      <c r="CA378" s="513"/>
      <c r="CB378" s="513"/>
      <c r="CC378" s="1972"/>
      <c r="CD378" s="1499"/>
      <c r="CE378" s="1500"/>
      <c r="CF378" s="1501"/>
      <c r="CG378" s="1500"/>
      <c r="CH378" s="1500"/>
      <c r="CI378" s="1500"/>
      <c r="CJ378" s="1976"/>
      <c r="CK378" s="1519"/>
      <c r="CL378" s="1509"/>
    </row>
    <row r="379" spans="1:90" s="514" customFormat="1">
      <c r="A379" s="511"/>
      <c r="B379" s="512"/>
      <c r="C379" s="1493"/>
      <c r="D379" s="1493"/>
      <c r="E379" s="1493"/>
      <c r="F379" s="1493"/>
      <c r="G379" s="1493"/>
      <c r="H379" s="1530"/>
      <c r="I379" s="1972"/>
      <c r="J379" s="1542"/>
      <c r="K379" s="513"/>
      <c r="L379" s="513"/>
      <c r="M379" s="513"/>
      <c r="N379" s="513"/>
      <c r="O379" s="513"/>
      <c r="P379" s="513"/>
      <c r="Q379" s="513"/>
      <c r="R379" s="513"/>
      <c r="S379" s="513"/>
      <c r="T379" s="513"/>
      <c r="U379" s="513"/>
      <c r="V379" s="513"/>
      <c r="W379" s="513"/>
      <c r="X379" s="513"/>
      <c r="Y379" s="513"/>
      <c r="Z379" s="513"/>
      <c r="AA379" s="513"/>
      <c r="AB379" s="513"/>
      <c r="AC379" s="513"/>
      <c r="AD379" s="513"/>
      <c r="AE379" s="513"/>
      <c r="AF379" s="513"/>
      <c r="AG379" s="513"/>
      <c r="AH379" s="513"/>
      <c r="AI379" s="513"/>
      <c r="AJ379" s="513"/>
      <c r="AK379" s="513"/>
      <c r="AL379" s="513"/>
      <c r="AM379" s="513"/>
      <c r="AN379" s="513"/>
      <c r="AO379" s="513"/>
      <c r="AP379" s="513"/>
      <c r="AQ379" s="513"/>
      <c r="AR379" s="513"/>
      <c r="AS379" s="513"/>
      <c r="AT379" s="513"/>
      <c r="AU379" s="513"/>
      <c r="AV379" s="513"/>
      <c r="AW379" s="513"/>
      <c r="AX379" s="513"/>
      <c r="AY379" s="513"/>
      <c r="AZ379" s="513"/>
      <c r="BA379" s="513"/>
      <c r="BB379" s="513"/>
      <c r="BC379" s="513"/>
      <c r="BD379" s="513"/>
      <c r="BE379" s="513"/>
      <c r="BF379" s="513"/>
      <c r="BG379" s="513"/>
      <c r="BH379" s="513"/>
      <c r="BI379" s="513"/>
      <c r="BJ379" s="513"/>
      <c r="BK379" s="513"/>
      <c r="BL379" s="513"/>
      <c r="BM379" s="513"/>
      <c r="BN379" s="513"/>
      <c r="BO379" s="513"/>
      <c r="BP379" s="513"/>
      <c r="BQ379" s="513"/>
      <c r="BR379" s="513"/>
      <c r="BS379" s="513"/>
      <c r="BT379" s="513"/>
      <c r="BU379" s="513"/>
      <c r="BV379" s="513"/>
      <c r="BW379" s="513"/>
      <c r="BX379" s="513"/>
      <c r="BY379" s="513"/>
      <c r="BZ379" s="513"/>
      <c r="CA379" s="513"/>
      <c r="CB379" s="513"/>
      <c r="CC379" s="1972"/>
      <c r="CD379" s="1499"/>
      <c r="CE379" s="1500"/>
      <c r="CF379" s="1501"/>
      <c r="CG379" s="1500"/>
      <c r="CH379" s="1500"/>
      <c r="CI379" s="1500"/>
      <c r="CJ379" s="1976"/>
      <c r="CK379" s="1519"/>
      <c r="CL379" s="1509"/>
    </row>
    <row r="380" spans="1:90" s="514" customFormat="1">
      <c r="A380" s="511"/>
      <c r="B380" s="512"/>
      <c r="C380" s="1493"/>
      <c r="D380" s="1493"/>
      <c r="E380" s="1493"/>
      <c r="F380" s="1493"/>
      <c r="G380" s="1493"/>
      <c r="H380" s="1530"/>
      <c r="I380" s="1972"/>
      <c r="J380" s="1542"/>
      <c r="K380" s="513"/>
      <c r="L380" s="513"/>
      <c r="M380" s="513"/>
      <c r="N380" s="513"/>
      <c r="O380" s="513"/>
      <c r="P380" s="513"/>
      <c r="Q380" s="513"/>
      <c r="R380" s="513"/>
      <c r="S380" s="513"/>
      <c r="T380" s="513"/>
      <c r="U380" s="513"/>
      <c r="V380" s="513"/>
      <c r="W380" s="513"/>
      <c r="X380" s="513"/>
      <c r="Y380" s="513"/>
      <c r="Z380" s="513"/>
      <c r="AA380" s="513"/>
      <c r="AB380" s="513"/>
      <c r="AC380" s="513"/>
      <c r="AD380" s="513"/>
      <c r="AE380" s="513"/>
      <c r="AF380" s="513"/>
      <c r="AG380" s="513"/>
      <c r="AH380" s="513"/>
      <c r="AI380" s="513"/>
      <c r="AJ380" s="513"/>
      <c r="AK380" s="513"/>
      <c r="AL380" s="513"/>
      <c r="AM380" s="513"/>
      <c r="AN380" s="513"/>
      <c r="AO380" s="513"/>
      <c r="AP380" s="513"/>
      <c r="AQ380" s="513"/>
      <c r="AR380" s="513"/>
      <c r="AS380" s="513"/>
      <c r="AT380" s="513"/>
      <c r="AU380" s="513"/>
      <c r="AV380" s="513"/>
      <c r="AW380" s="513"/>
      <c r="AX380" s="513"/>
      <c r="AY380" s="513"/>
      <c r="AZ380" s="513"/>
      <c r="BA380" s="513"/>
      <c r="BB380" s="513"/>
      <c r="BC380" s="513"/>
      <c r="BD380" s="513"/>
      <c r="BE380" s="513"/>
      <c r="BF380" s="513"/>
      <c r="BG380" s="513"/>
      <c r="BH380" s="513"/>
      <c r="BI380" s="513"/>
      <c r="BJ380" s="513"/>
      <c r="BK380" s="513"/>
      <c r="BL380" s="513"/>
      <c r="BM380" s="513"/>
      <c r="BN380" s="513"/>
      <c r="BO380" s="513"/>
      <c r="BP380" s="513"/>
      <c r="BQ380" s="513"/>
      <c r="BR380" s="513"/>
      <c r="BS380" s="513"/>
      <c r="BT380" s="513"/>
      <c r="BU380" s="513"/>
      <c r="BV380" s="513"/>
      <c r="BW380" s="513"/>
      <c r="BX380" s="513"/>
      <c r="BY380" s="513"/>
      <c r="BZ380" s="513"/>
      <c r="CA380" s="513"/>
      <c r="CB380" s="513"/>
      <c r="CC380" s="1972"/>
      <c r="CD380" s="1499"/>
      <c r="CE380" s="1500"/>
      <c r="CF380" s="1501"/>
      <c r="CG380" s="1500"/>
      <c r="CH380" s="1500"/>
      <c r="CI380" s="1500"/>
      <c r="CJ380" s="1976"/>
      <c r="CK380" s="1519"/>
      <c r="CL380" s="1509"/>
    </row>
    <row r="381" spans="1:90" s="514" customFormat="1">
      <c r="A381" s="511"/>
      <c r="B381" s="512"/>
      <c r="C381" s="1493"/>
      <c r="D381" s="1493"/>
      <c r="E381" s="1493"/>
      <c r="F381" s="1493"/>
      <c r="G381" s="1493"/>
      <c r="H381" s="1530"/>
      <c r="I381" s="1972"/>
      <c r="J381" s="1542"/>
      <c r="K381" s="513"/>
      <c r="L381" s="513"/>
      <c r="M381" s="513"/>
      <c r="N381" s="513"/>
      <c r="O381" s="513"/>
      <c r="P381" s="513"/>
      <c r="Q381" s="513"/>
      <c r="R381" s="513"/>
      <c r="S381" s="513"/>
      <c r="T381" s="513"/>
      <c r="U381" s="513"/>
      <c r="V381" s="513"/>
      <c r="W381" s="513"/>
      <c r="X381" s="513"/>
      <c r="Y381" s="513"/>
      <c r="Z381" s="513"/>
      <c r="AA381" s="513"/>
      <c r="AB381" s="513"/>
      <c r="AC381" s="513"/>
      <c r="AD381" s="513"/>
      <c r="AE381" s="513"/>
      <c r="AF381" s="513"/>
      <c r="AG381" s="513"/>
      <c r="AH381" s="513"/>
      <c r="AI381" s="513"/>
      <c r="AJ381" s="513"/>
      <c r="AK381" s="513"/>
      <c r="AL381" s="513"/>
      <c r="AM381" s="513"/>
      <c r="AN381" s="513"/>
      <c r="AO381" s="513"/>
      <c r="AP381" s="513"/>
      <c r="AQ381" s="513"/>
      <c r="AR381" s="513"/>
      <c r="AS381" s="513"/>
      <c r="AT381" s="513"/>
      <c r="AU381" s="513"/>
      <c r="AV381" s="513"/>
      <c r="AW381" s="513"/>
      <c r="AX381" s="513"/>
      <c r="AY381" s="513"/>
      <c r="AZ381" s="513"/>
      <c r="BA381" s="513"/>
      <c r="BB381" s="513"/>
      <c r="BC381" s="513"/>
      <c r="BD381" s="513"/>
      <c r="BE381" s="513"/>
      <c r="BF381" s="513"/>
      <c r="BG381" s="513"/>
      <c r="BH381" s="513"/>
      <c r="BI381" s="513"/>
      <c r="BJ381" s="513"/>
      <c r="BK381" s="513"/>
      <c r="BL381" s="513"/>
      <c r="BM381" s="513"/>
      <c r="BN381" s="513"/>
      <c r="BO381" s="513"/>
      <c r="BP381" s="513"/>
      <c r="BQ381" s="513"/>
      <c r="BR381" s="513"/>
      <c r="BS381" s="513"/>
      <c r="BT381" s="513"/>
      <c r="BU381" s="513"/>
      <c r="BV381" s="513"/>
      <c r="BW381" s="513"/>
      <c r="BX381" s="513"/>
      <c r="BY381" s="513"/>
      <c r="BZ381" s="513"/>
      <c r="CA381" s="513"/>
      <c r="CB381" s="513"/>
      <c r="CC381" s="1972"/>
      <c r="CD381" s="1499"/>
      <c r="CE381" s="1500"/>
      <c r="CF381" s="1501"/>
      <c r="CG381" s="1500"/>
      <c r="CH381" s="1500"/>
      <c r="CI381" s="1500"/>
      <c r="CJ381" s="1976"/>
      <c r="CK381" s="1519"/>
      <c r="CL381" s="1509"/>
    </row>
    <row r="382" spans="1:90" s="514" customFormat="1">
      <c r="A382" s="511"/>
      <c r="B382" s="512"/>
      <c r="C382" s="1493"/>
      <c r="D382" s="1493"/>
      <c r="E382" s="1493"/>
      <c r="F382" s="1493"/>
      <c r="G382" s="1493"/>
      <c r="H382" s="1530"/>
      <c r="I382" s="1972"/>
      <c r="J382" s="1542"/>
      <c r="K382" s="513"/>
      <c r="L382" s="513"/>
      <c r="M382" s="513"/>
      <c r="N382" s="513"/>
      <c r="O382" s="513"/>
      <c r="P382" s="513"/>
      <c r="Q382" s="513"/>
      <c r="R382" s="513"/>
      <c r="S382" s="513"/>
      <c r="T382" s="513"/>
      <c r="U382" s="513"/>
      <c r="V382" s="513"/>
      <c r="W382" s="513"/>
      <c r="X382" s="513"/>
      <c r="Y382" s="513"/>
      <c r="Z382" s="513"/>
      <c r="AA382" s="513"/>
      <c r="AB382" s="513"/>
      <c r="AC382" s="513"/>
      <c r="AD382" s="513"/>
      <c r="AE382" s="513"/>
      <c r="AF382" s="513"/>
      <c r="AG382" s="513"/>
      <c r="AH382" s="513"/>
      <c r="AI382" s="513"/>
      <c r="AJ382" s="513"/>
      <c r="AK382" s="513"/>
      <c r="AL382" s="513"/>
      <c r="AM382" s="513"/>
      <c r="AN382" s="513"/>
      <c r="AO382" s="513"/>
      <c r="AP382" s="513"/>
      <c r="AQ382" s="513"/>
      <c r="AR382" s="513"/>
      <c r="AS382" s="513"/>
      <c r="AT382" s="513"/>
      <c r="AU382" s="513"/>
      <c r="AV382" s="513"/>
      <c r="AW382" s="513"/>
      <c r="AX382" s="513"/>
      <c r="AY382" s="513"/>
      <c r="AZ382" s="513"/>
      <c r="BA382" s="513"/>
      <c r="BB382" s="513"/>
      <c r="BC382" s="513"/>
      <c r="BD382" s="513"/>
      <c r="BE382" s="513"/>
      <c r="BF382" s="513"/>
      <c r="BG382" s="513"/>
      <c r="BH382" s="513"/>
      <c r="BI382" s="513"/>
      <c r="BJ382" s="513"/>
      <c r="BK382" s="513"/>
      <c r="BL382" s="513"/>
      <c r="BM382" s="513"/>
      <c r="BN382" s="513"/>
      <c r="BO382" s="513"/>
      <c r="BP382" s="513"/>
      <c r="BQ382" s="513"/>
      <c r="BR382" s="513"/>
      <c r="BS382" s="513"/>
      <c r="BT382" s="513"/>
      <c r="BU382" s="513"/>
      <c r="BV382" s="513"/>
      <c r="BW382" s="513"/>
      <c r="BX382" s="513"/>
      <c r="BY382" s="513"/>
      <c r="BZ382" s="513"/>
      <c r="CA382" s="513"/>
      <c r="CB382" s="513"/>
      <c r="CC382" s="1972"/>
      <c r="CD382" s="1499"/>
      <c r="CE382" s="1500"/>
      <c r="CF382" s="1501"/>
      <c r="CG382" s="1500"/>
      <c r="CH382" s="1500"/>
      <c r="CI382" s="1500"/>
      <c r="CJ382" s="1976"/>
      <c r="CK382" s="1519"/>
      <c r="CL382" s="1509"/>
    </row>
    <row r="383" spans="1:90" s="514" customFormat="1">
      <c r="A383" s="511"/>
      <c r="B383" s="512"/>
      <c r="C383" s="1493"/>
      <c r="D383" s="1493"/>
      <c r="E383" s="1493"/>
      <c r="F383" s="1493"/>
      <c r="G383" s="1493"/>
      <c r="H383" s="1530"/>
      <c r="I383" s="1972"/>
      <c r="J383" s="1542"/>
      <c r="K383" s="513"/>
      <c r="L383" s="513"/>
      <c r="M383" s="513"/>
      <c r="N383" s="513"/>
      <c r="O383" s="513"/>
      <c r="P383" s="513"/>
      <c r="Q383" s="513"/>
      <c r="R383" s="513"/>
      <c r="S383" s="513"/>
      <c r="T383" s="513"/>
      <c r="U383" s="513"/>
      <c r="V383" s="513"/>
      <c r="W383" s="513"/>
      <c r="X383" s="513"/>
      <c r="Y383" s="513"/>
      <c r="Z383" s="513"/>
      <c r="AA383" s="513"/>
      <c r="AB383" s="513"/>
      <c r="AC383" s="513"/>
      <c r="AD383" s="513"/>
      <c r="AE383" s="513"/>
      <c r="AF383" s="513"/>
      <c r="AG383" s="513"/>
      <c r="AH383" s="513"/>
      <c r="AI383" s="513"/>
      <c r="AJ383" s="513"/>
      <c r="AK383" s="513"/>
      <c r="AL383" s="513"/>
      <c r="AM383" s="513"/>
      <c r="AN383" s="513"/>
      <c r="AO383" s="513"/>
      <c r="AP383" s="513"/>
      <c r="AQ383" s="513"/>
      <c r="AR383" s="513"/>
      <c r="AS383" s="513"/>
      <c r="AT383" s="513"/>
      <c r="AU383" s="513"/>
      <c r="AV383" s="513"/>
      <c r="AW383" s="513"/>
      <c r="AX383" s="513"/>
      <c r="AY383" s="513"/>
      <c r="AZ383" s="513"/>
      <c r="BA383" s="513"/>
      <c r="BB383" s="513"/>
      <c r="BC383" s="513"/>
      <c r="BD383" s="513"/>
      <c r="BE383" s="513"/>
      <c r="BF383" s="513"/>
      <c r="BG383" s="513"/>
      <c r="BH383" s="513"/>
      <c r="BI383" s="513"/>
      <c r="BJ383" s="513"/>
      <c r="BK383" s="513"/>
      <c r="BL383" s="513"/>
      <c r="BM383" s="513"/>
      <c r="BN383" s="513"/>
      <c r="BO383" s="513"/>
      <c r="BP383" s="513"/>
      <c r="BQ383" s="513"/>
      <c r="BR383" s="513"/>
      <c r="BS383" s="513"/>
      <c r="BT383" s="513"/>
      <c r="BU383" s="513"/>
      <c r="BV383" s="513"/>
      <c r="BW383" s="513"/>
      <c r="BX383" s="513"/>
      <c r="BY383" s="513"/>
      <c r="BZ383" s="513"/>
      <c r="CA383" s="513"/>
      <c r="CB383" s="513"/>
      <c r="CC383" s="1972"/>
      <c r="CD383" s="1499"/>
      <c r="CE383" s="1500"/>
      <c r="CF383" s="1501"/>
      <c r="CG383" s="1500"/>
      <c r="CH383" s="1500"/>
      <c r="CI383" s="1500"/>
      <c r="CJ383" s="1976"/>
      <c r="CK383" s="1519"/>
      <c r="CL383" s="1509"/>
    </row>
    <row r="384" spans="1:90" s="514" customFormat="1">
      <c r="A384" s="511"/>
      <c r="B384" s="512"/>
      <c r="C384" s="1493"/>
      <c r="D384" s="1493"/>
      <c r="E384" s="1493"/>
      <c r="F384" s="1493"/>
      <c r="G384" s="1493"/>
      <c r="H384" s="1530"/>
      <c r="I384" s="1972"/>
      <c r="J384" s="1542"/>
      <c r="K384" s="513"/>
      <c r="L384" s="513"/>
      <c r="M384" s="513"/>
      <c r="N384" s="513"/>
      <c r="O384" s="513"/>
      <c r="P384" s="513"/>
      <c r="Q384" s="513"/>
      <c r="R384" s="513"/>
      <c r="S384" s="513"/>
      <c r="T384" s="513"/>
      <c r="U384" s="513"/>
      <c r="V384" s="513"/>
      <c r="W384" s="513"/>
      <c r="X384" s="513"/>
      <c r="Y384" s="513"/>
      <c r="Z384" s="513"/>
      <c r="AA384" s="513"/>
      <c r="AB384" s="513"/>
      <c r="AC384" s="513"/>
      <c r="AD384" s="513"/>
      <c r="AE384" s="513"/>
      <c r="AF384" s="513"/>
      <c r="AG384" s="513"/>
      <c r="AH384" s="513"/>
      <c r="AI384" s="513"/>
      <c r="AJ384" s="513"/>
      <c r="AK384" s="513"/>
      <c r="AL384" s="513"/>
      <c r="AM384" s="513"/>
      <c r="AN384" s="513"/>
      <c r="AO384" s="513"/>
      <c r="AP384" s="513"/>
      <c r="AQ384" s="513"/>
      <c r="AR384" s="513"/>
      <c r="AS384" s="513"/>
      <c r="AT384" s="513"/>
      <c r="AU384" s="513"/>
      <c r="AV384" s="513"/>
      <c r="AW384" s="513"/>
      <c r="AX384" s="513"/>
      <c r="AY384" s="513"/>
      <c r="AZ384" s="513"/>
      <c r="BA384" s="513"/>
      <c r="BB384" s="513"/>
      <c r="BC384" s="513"/>
      <c r="BD384" s="513"/>
      <c r="BE384" s="513"/>
      <c r="BF384" s="513"/>
      <c r="BG384" s="513"/>
      <c r="BH384" s="513"/>
      <c r="BI384" s="513"/>
      <c r="BJ384" s="513"/>
      <c r="BK384" s="513"/>
      <c r="BL384" s="513"/>
      <c r="BM384" s="513"/>
      <c r="BN384" s="513"/>
      <c r="BO384" s="513"/>
      <c r="BP384" s="513"/>
      <c r="BQ384" s="513"/>
      <c r="BR384" s="513"/>
      <c r="BS384" s="513"/>
      <c r="BT384" s="513"/>
      <c r="BU384" s="513"/>
      <c r="BV384" s="513"/>
      <c r="BW384" s="513"/>
      <c r="BX384" s="513"/>
      <c r="BY384" s="513"/>
      <c r="BZ384" s="513"/>
      <c r="CA384" s="513"/>
      <c r="CB384" s="513"/>
      <c r="CC384" s="1972"/>
      <c r="CD384" s="1499"/>
      <c r="CE384" s="1500"/>
      <c r="CF384" s="1501"/>
      <c r="CG384" s="1500"/>
      <c r="CH384" s="1500"/>
      <c r="CI384" s="1500"/>
      <c r="CJ384" s="1976"/>
      <c r="CK384" s="1519"/>
      <c r="CL384" s="1509"/>
    </row>
    <row r="385" spans="1:90" s="514" customFormat="1">
      <c r="A385" s="511"/>
      <c r="B385" s="512"/>
      <c r="C385" s="1493"/>
      <c r="D385" s="1493"/>
      <c r="E385" s="1493"/>
      <c r="F385" s="1493"/>
      <c r="G385" s="1493"/>
      <c r="H385" s="1530"/>
      <c r="I385" s="1972"/>
      <c r="J385" s="1542"/>
      <c r="K385" s="513"/>
      <c r="L385" s="513"/>
      <c r="M385" s="513"/>
      <c r="N385" s="513"/>
      <c r="O385" s="513"/>
      <c r="P385" s="513"/>
      <c r="Q385" s="513"/>
      <c r="R385" s="513"/>
      <c r="S385" s="513"/>
      <c r="T385" s="513"/>
      <c r="U385" s="513"/>
      <c r="V385" s="513"/>
      <c r="W385" s="513"/>
      <c r="X385" s="513"/>
      <c r="Y385" s="513"/>
      <c r="Z385" s="513"/>
      <c r="AA385" s="513"/>
      <c r="AB385" s="513"/>
      <c r="AC385" s="513"/>
      <c r="AD385" s="513"/>
      <c r="AE385" s="513"/>
      <c r="AF385" s="513"/>
      <c r="AG385" s="513"/>
      <c r="AH385" s="513"/>
      <c r="AI385" s="513"/>
      <c r="AJ385" s="513"/>
      <c r="AK385" s="513"/>
      <c r="AL385" s="513"/>
      <c r="AM385" s="513"/>
      <c r="AN385" s="513"/>
      <c r="AO385" s="513"/>
      <c r="AP385" s="513"/>
      <c r="AQ385" s="513"/>
      <c r="AR385" s="513"/>
      <c r="AS385" s="513"/>
      <c r="AT385" s="513"/>
      <c r="AU385" s="513"/>
      <c r="AV385" s="513"/>
      <c r="AW385" s="513"/>
      <c r="AX385" s="513"/>
      <c r="AY385" s="513"/>
      <c r="AZ385" s="513"/>
      <c r="BA385" s="513"/>
      <c r="BB385" s="513"/>
      <c r="BC385" s="513"/>
      <c r="BD385" s="513"/>
      <c r="BE385" s="513"/>
      <c r="BF385" s="513"/>
      <c r="BG385" s="513"/>
      <c r="BH385" s="513"/>
      <c r="BI385" s="513"/>
      <c r="BJ385" s="513"/>
      <c r="BK385" s="513"/>
      <c r="BL385" s="513"/>
      <c r="BM385" s="513"/>
      <c r="BN385" s="513"/>
      <c r="BO385" s="513"/>
      <c r="BP385" s="513"/>
      <c r="BQ385" s="513"/>
      <c r="BR385" s="513"/>
      <c r="BS385" s="513"/>
      <c r="BT385" s="513"/>
      <c r="BU385" s="513"/>
      <c r="BV385" s="513"/>
      <c r="BW385" s="513"/>
      <c r="BX385" s="513"/>
      <c r="BY385" s="513"/>
      <c r="BZ385" s="513"/>
      <c r="CA385" s="513"/>
      <c r="CB385" s="513"/>
      <c r="CC385" s="1972"/>
      <c r="CD385" s="1499"/>
      <c r="CE385" s="1500"/>
      <c r="CF385" s="1501"/>
      <c r="CG385" s="1500"/>
      <c r="CH385" s="1500"/>
      <c r="CI385" s="1500"/>
      <c r="CJ385" s="1976"/>
      <c r="CK385" s="1519"/>
      <c r="CL385" s="1509"/>
    </row>
    <row r="386" spans="1:90" s="514" customFormat="1">
      <c r="A386" s="511"/>
      <c r="B386" s="512"/>
      <c r="C386" s="1493"/>
      <c r="D386" s="1493"/>
      <c r="E386" s="1493"/>
      <c r="F386" s="1493"/>
      <c r="G386" s="1493"/>
      <c r="H386" s="1530"/>
      <c r="I386" s="1972"/>
      <c r="J386" s="1542"/>
      <c r="K386" s="513"/>
      <c r="L386" s="513"/>
      <c r="M386" s="513"/>
      <c r="N386" s="513"/>
      <c r="O386" s="513"/>
      <c r="P386" s="513"/>
      <c r="Q386" s="513"/>
      <c r="R386" s="513"/>
      <c r="S386" s="513"/>
      <c r="T386" s="513"/>
      <c r="U386" s="513"/>
      <c r="V386" s="513"/>
      <c r="W386" s="513"/>
      <c r="X386" s="513"/>
      <c r="Y386" s="513"/>
      <c r="Z386" s="513"/>
      <c r="AA386" s="513"/>
      <c r="AB386" s="513"/>
      <c r="AC386" s="513"/>
      <c r="AD386" s="513"/>
      <c r="AE386" s="513"/>
      <c r="AF386" s="513"/>
      <c r="AG386" s="513"/>
      <c r="AH386" s="513"/>
      <c r="AI386" s="513"/>
      <c r="AJ386" s="513"/>
      <c r="AK386" s="513"/>
      <c r="AL386" s="513"/>
      <c r="AM386" s="513"/>
      <c r="AN386" s="513"/>
      <c r="AO386" s="513"/>
      <c r="AP386" s="513"/>
      <c r="AQ386" s="513"/>
      <c r="AR386" s="513"/>
      <c r="AS386" s="513"/>
      <c r="AT386" s="513"/>
      <c r="AU386" s="513"/>
      <c r="AV386" s="513"/>
      <c r="AW386" s="513"/>
      <c r="AX386" s="513"/>
      <c r="AY386" s="513"/>
      <c r="AZ386" s="513"/>
      <c r="BA386" s="513"/>
      <c r="BB386" s="513"/>
      <c r="BC386" s="513"/>
      <c r="BD386" s="513"/>
      <c r="BE386" s="513"/>
      <c r="BF386" s="513"/>
      <c r="BG386" s="513"/>
      <c r="BH386" s="513"/>
      <c r="BI386" s="513"/>
      <c r="BJ386" s="513"/>
      <c r="BK386" s="513"/>
      <c r="BL386" s="513"/>
      <c r="BM386" s="513"/>
      <c r="BN386" s="513"/>
      <c r="BO386" s="513"/>
      <c r="BP386" s="513"/>
      <c r="BQ386" s="513"/>
      <c r="BR386" s="513"/>
      <c r="BS386" s="513"/>
      <c r="BT386" s="513"/>
      <c r="BU386" s="513"/>
      <c r="BV386" s="513"/>
      <c r="BW386" s="513"/>
      <c r="BX386" s="513"/>
      <c r="BY386" s="513"/>
      <c r="BZ386" s="513"/>
      <c r="CA386" s="513"/>
      <c r="CB386" s="513"/>
      <c r="CC386" s="1972"/>
      <c r="CD386" s="1499"/>
      <c r="CE386" s="1500"/>
      <c r="CF386" s="1501"/>
      <c r="CG386" s="1500"/>
      <c r="CH386" s="1500"/>
      <c r="CI386" s="1500"/>
      <c r="CJ386" s="1976"/>
      <c r="CK386" s="1519"/>
      <c r="CL386" s="1509"/>
    </row>
    <row r="387" spans="1:90" s="514" customFormat="1">
      <c r="A387" s="511"/>
      <c r="B387" s="512"/>
      <c r="C387" s="1493"/>
      <c r="D387" s="1493"/>
      <c r="E387" s="1493"/>
      <c r="F387" s="1493"/>
      <c r="G387" s="1493"/>
      <c r="H387" s="1530"/>
      <c r="I387" s="1972"/>
      <c r="J387" s="1542"/>
      <c r="K387" s="513"/>
      <c r="L387" s="513"/>
      <c r="M387" s="513"/>
      <c r="N387" s="513"/>
      <c r="O387" s="513"/>
      <c r="P387" s="513"/>
      <c r="Q387" s="513"/>
      <c r="R387" s="513"/>
      <c r="S387" s="513"/>
      <c r="T387" s="513"/>
      <c r="U387" s="513"/>
      <c r="V387" s="513"/>
      <c r="W387" s="513"/>
      <c r="X387" s="513"/>
      <c r="Y387" s="513"/>
      <c r="Z387" s="513"/>
      <c r="AA387" s="513"/>
      <c r="AB387" s="513"/>
      <c r="AC387" s="513"/>
      <c r="AD387" s="513"/>
      <c r="AE387" s="513"/>
      <c r="AF387" s="513"/>
      <c r="AG387" s="513"/>
      <c r="AH387" s="513"/>
      <c r="AI387" s="513"/>
      <c r="AJ387" s="513"/>
      <c r="AK387" s="513"/>
      <c r="AL387" s="513"/>
      <c r="AM387" s="513"/>
      <c r="AN387" s="513"/>
      <c r="AO387" s="513"/>
      <c r="AP387" s="513"/>
      <c r="AQ387" s="513"/>
      <c r="AR387" s="513"/>
      <c r="AS387" s="513"/>
      <c r="AT387" s="513"/>
      <c r="AU387" s="513"/>
      <c r="AV387" s="513"/>
      <c r="AW387" s="513"/>
      <c r="AX387" s="513"/>
      <c r="AY387" s="513"/>
      <c r="AZ387" s="513"/>
      <c r="BA387" s="513"/>
      <c r="BB387" s="513"/>
      <c r="BC387" s="513"/>
      <c r="BD387" s="513"/>
      <c r="BE387" s="513"/>
      <c r="BF387" s="513"/>
      <c r="BG387" s="513"/>
      <c r="BH387" s="513"/>
      <c r="BI387" s="513"/>
      <c r="BJ387" s="513"/>
      <c r="BK387" s="513"/>
      <c r="BL387" s="513"/>
      <c r="BM387" s="513"/>
      <c r="BN387" s="513"/>
      <c r="BO387" s="513"/>
      <c r="BP387" s="513"/>
      <c r="BQ387" s="513"/>
      <c r="BR387" s="513"/>
      <c r="BS387" s="513"/>
      <c r="BT387" s="513"/>
      <c r="BU387" s="513"/>
      <c r="BV387" s="513"/>
      <c r="BW387" s="513"/>
      <c r="BX387" s="513"/>
      <c r="BY387" s="513"/>
      <c r="BZ387" s="513"/>
      <c r="CA387" s="513"/>
      <c r="CB387" s="513"/>
      <c r="CC387" s="1972"/>
      <c r="CD387" s="1499"/>
      <c r="CE387" s="1500"/>
      <c r="CF387" s="1501"/>
      <c r="CG387" s="1500"/>
      <c r="CH387" s="1500"/>
      <c r="CI387" s="1500"/>
      <c r="CJ387" s="1976"/>
      <c r="CK387" s="1519"/>
      <c r="CL387" s="1509"/>
    </row>
    <row r="388" spans="1:90" s="514" customFormat="1">
      <c r="A388" s="511"/>
      <c r="B388" s="512"/>
      <c r="C388" s="1493"/>
      <c r="D388" s="1493"/>
      <c r="E388" s="1493"/>
      <c r="F388" s="1493"/>
      <c r="G388" s="1493"/>
      <c r="H388" s="1530"/>
      <c r="I388" s="1972"/>
      <c r="J388" s="1542"/>
      <c r="K388" s="513"/>
      <c r="L388" s="513"/>
      <c r="M388" s="513"/>
      <c r="N388" s="513"/>
      <c r="O388" s="513"/>
      <c r="P388" s="513"/>
      <c r="Q388" s="513"/>
      <c r="R388" s="513"/>
      <c r="S388" s="513"/>
      <c r="T388" s="513"/>
      <c r="U388" s="513"/>
      <c r="V388" s="513"/>
      <c r="W388" s="513"/>
      <c r="X388" s="513"/>
      <c r="Y388" s="513"/>
      <c r="Z388" s="513"/>
      <c r="AA388" s="513"/>
      <c r="AB388" s="513"/>
      <c r="AC388" s="513"/>
      <c r="AD388" s="513"/>
      <c r="AE388" s="513"/>
      <c r="AF388" s="513"/>
      <c r="AG388" s="513"/>
      <c r="AH388" s="513"/>
      <c r="AI388" s="513"/>
      <c r="AJ388" s="513"/>
      <c r="AK388" s="513"/>
      <c r="AL388" s="513"/>
      <c r="AM388" s="513"/>
      <c r="AN388" s="513"/>
      <c r="AO388" s="513"/>
      <c r="AP388" s="513"/>
      <c r="AQ388" s="513"/>
      <c r="AR388" s="513"/>
      <c r="AS388" s="513"/>
      <c r="AT388" s="513"/>
      <c r="AU388" s="513"/>
      <c r="AV388" s="513"/>
      <c r="AW388" s="513"/>
      <c r="AX388" s="513"/>
      <c r="AY388" s="513"/>
      <c r="AZ388" s="513"/>
      <c r="BA388" s="513"/>
      <c r="BB388" s="513"/>
      <c r="BC388" s="513"/>
      <c r="BD388" s="513"/>
      <c r="BE388" s="513"/>
      <c r="BF388" s="513"/>
      <c r="BG388" s="513"/>
      <c r="BH388" s="513"/>
      <c r="BI388" s="513"/>
      <c r="BJ388" s="513"/>
      <c r="BK388" s="513"/>
      <c r="BL388" s="513"/>
      <c r="BM388" s="513"/>
      <c r="BN388" s="513"/>
      <c r="BO388" s="513"/>
      <c r="BP388" s="513"/>
      <c r="BQ388" s="513"/>
      <c r="BR388" s="513"/>
      <c r="BS388" s="513"/>
      <c r="BT388" s="513"/>
      <c r="BU388" s="513"/>
      <c r="BV388" s="513"/>
      <c r="BW388" s="513"/>
      <c r="BX388" s="513"/>
      <c r="BY388" s="513"/>
      <c r="BZ388" s="513"/>
      <c r="CA388" s="513"/>
      <c r="CB388" s="513"/>
      <c r="CC388" s="1972"/>
      <c r="CD388" s="1499"/>
      <c r="CE388" s="1500"/>
      <c r="CF388" s="1501"/>
      <c r="CG388" s="1500"/>
      <c r="CH388" s="1500"/>
      <c r="CI388" s="1500"/>
      <c r="CJ388" s="1976"/>
      <c r="CK388" s="1519"/>
      <c r="CL388" s="1509"/>
    </row>
    <row r="389" spans="1:90" s="514" customFormat="1">
      <c r="A389" s="511"/>
      <c r="B389" s="512"/>
      <c r="C389" s="1493"/>
      <c r="D389" s="1493"/>
      <c r="E389" s="1493"/>
      <c r="F389" s="1493"/>
      <c r="G389" s="1493"/>
      <c r="H389" s="1530"/>
      <c r="I389" s="1972"/>
      <c r="J389" s="1542"/>
      <c r="K389" s="513"/>
      <c r="L389" s="513"/>
      <c r="M389" s="513"/>
      <c r="N389" s="513"/>
      <c r="O389" s="513"/>
      <c r="P389" s="513"/>
      <c r="Q389" s="513"/>
      <c r="R389" s="513"/>
      <c r="S389" s="513"/>
      <c r="T389" s="513"/>
      <c r="U389" s="513"/>
      <c r="V389" s="513"/>
      <c r="W389" s="513"/>
      <c r="X389" s="513"/>
      <c r="Y389" s="513"/>
      <c r="Z389" s="513"/>
      <c r="AA389" s="513"/>
      <c r="AB389" s="513"/>
      <c r="AC389" s="513"/>
      <c r="AD389" s="513"/>
      <c r="AE389" s="513"/>
      <c r="AF389" s="513"/>
      <c r="AG389" s="513"/>
      <c r="AH389" s="513"/>
      <c r="AI389" s="513"/>
      <c r="AJ389" s="513"/>
      <c r="AK389" s="513"/>
      <c r="AL389" s="513"/>
      <c r="AM389" s="513"/>
      <c r="AN389" s="513"/>
      <c r="AO389" s="513"/>
      <c r="AP389" s="513"/>
      <c r="AQ389" s="513"/>
      <c r="AR389" s="513"/>
      <c r="AS389" s="513"/>
      <c r="AT389" s="513"/>
      <c r="AU389" s="513"/>
      <c r="AV389" s="513"/>
      <c r="AW389" s="513"/>
      <c r="AX389" s="513"/>
      <c r="AY389" s="513"/>
      <c r="AZ389" s="513"/>
      <c r="BA389" s="513"/>
      <c r="BB389" s="513"/>
      <c r="BC389" s="513"/>
      <c r="BD389" s="513"/>
      <c r="BE389" s="513"/>
      <c r="BF389" s="513"/>
      <c r="BG389" s="513"/>
      <c r="BH389" s="513"/>
      <c r="BI389" s="513"/>
      <c r="BJ389" s="513"/>
      <c r="BK389" s="513"/>
      <c r="BL389" s="513"/>
      <c r="BM389" s="513"/>
      <c r="BN389" s="513"/>
      <c r="BO389" s="513"/>
      <c r="BP389" s="513"/>
      <c r="BQ389" s="513"/>
      <c r="BR389" s="513"/>
      <c r="BS389" s="513"/>
      <c r="BT389" s="513"/>
      <c r="BU389" s="513"/>
      <c r="BV389" s="513"/>
      <c r="BW389" s="513"/>
      <c r="BX389" s="513"/>
      <c r="BY389" s="513"/>
      <c r="BZ389" s="513"/>
      <c r="CA389" s="513"/>
      <c r="CB389" s="513"/>
      <c r="CC389" s="1972"/>
      <c r="CD389" s="1499"/>
      <c r="CE389" s="1500"/>
      <c r="CF389" s="1501"/>
      <c r="CG389" s="1500"/>
      <c r="CH389" s="1500"/>
      <c r="CI389" s="1500"/>
      <c r="CJ389" s="1976"/>
      <c r="CK389" s="1519"/>
      <c r="CL389" s="1509"/>
    </row>
    <row r="390" spans="1:90" s="514" customFormat="1">
      <c r="A390" s="511"/>
      <c r="B390" s="512"/>
      <c r="C390" s="1493"/>
      <c r="D390" s="1493"/>
      <c r="E390" s="1493"/>
      <c r="F390" s="1493"/>
      <c r="G390" s="1493"/>
      <c r="H390" s="1530"/>
      <c r="I390" s="1972"/>
      <c r="J390" s="1542"/>
      <c r="K390" s="513"/>
      <c r="L390" s="513"/>
      <c r="M390" s="513"/>
      <c r="N390" s="513"/>
      <c r="O390" s="513"/>
      <c r="P390" s="513"/>
      <c r="Q390" s="513"/>
      <c r="R390" s="513"/>
      <c r="S390" s="513"/>
      <c r="T390" s="513"/>
      <c r="U390" s="513"/>
      <c r="V390" s="513"/>
      <c r="W390" s="513"/>
      <c r="X390" s="513"/>
      <c r="Y390" s="513"/>
      <c r="Z390" s="513"/>
      <c r="AA390" s="513"/>
      <c r="AB390" s="513"/>
      <c r="AC390" s="513"/>
      <c r="AD390" s="513"/>
      <c r="AE390" s="513"/>
      <c r="AF390" s="513"/>
      <c r="AG390" s="513"/>
      <c r="AH390" s="513"/>
      <c r="AI390" s="513"/>
      <c r="AJ390" s="513"/>
      <c r="AK390" s="513"/>
      <c r="AL390" s="513"/>
      <c r="AM390" s="513"/>
      <c r="AN390" s="513"/>
      <c r="AO390" s="513"/>
      <c r="AP390" s="513"/>
      <c r="AQ390" s="513"/>
      <c r="AR390" s="513"/>
      <c r="AS390" s="513"/>
      <c r="AT390" s="513"/>
      <c r="AU390" s="513"/>
      <c r="AV390" s="513"/>
      <c r="AW390" s="513"/>
      <c r="AX390" s="513"/>
      <c r="AY390" s="513"/>
      <c r="AZ390" s="513"/>
      <c r="BA390" s="513"/>
      <c r="BB390" s="513"/>
      <c r="BC390" s="513"/>
      <c r="BD390" s="513"/>
      <c r="BE390" s="513"/>
      <c r="BF390" s="513"/>
      <c r="BG390" s="513"/>
      <c r="BH390" s="513"/>
      <c r="BI390" s="513"/>
      <c r="BJ390" s="513"/>
      <c r="BK390" s="513"/>
      <c r="BL390" s="513"/>
      <c r="BM390" s="513"/>
      <c r="BN390" s="513"/>
      <c r="BO390" s="513"/>
      <c r="BP390" s="513"/>
      <c r="BQ390" s="513"/>
      <c r="BR390" s="513"/>
      <c r="BS390" s="513"/>
      <c r="BT390" s="513"/>
      <c r="BU390" s="513"/>
      <c r="BV390" s="513"/>
      <c r="BW390" s="513"/>
      <c r="BX390" s="513"/>
      <c r="BY390" s="513"/>
      <c r="BZ390" s="513"/>
      <c r="CA390" s="513"/>
      <c r="CB390" s="513"/>
      <c r="CC390" s="1972"/>
      <c r="CD390" s="1499"/>
      <c r="CE390" s="1500"/>
      <c r="CF390" s="1501"/>
      <c r="CG390" s="1500"/>
      <c r="CH390" s="1500"/>
      <c r="CI390" s="1500"/>
      <c r="CJ390" s="1976"/>
      <c r="CK390" s="1519"/>
      <c r="CL390" s="1509"/>
    </row>
    <row r="391" spans="1:90" s="514" customFormat="1">
      <c r="A391" s="511"/>
      <c r="B391" s="512"/>
      <c r="C391" s="1493"/>
      <c r="D391" s="1493"/>
      <c r="E391" s="1493"/>
      <c r="F391" s="1493"/>
      <c r="G391" s="1493"/>
      <c r="H391" s="1530"/>
      <c r="I391" s="1972"/>
      <c r="J391" s="1542"/>
      <c r="K391" s="513"/>
      <c r="L391" s="513"/>
      <c r="M391" s="513"/>
      <c r="N391" s="513"/>
      <c r="O391" s="513"/>
      <c r="P391" s="513"/>
      <c r="Q391" s="513"/>
      <c r="R391" s="513"/>
      <c r="S391" s="513"/>
      <c r="T391" s="513"/>
      <c r="U391" s="513"/>
      <c r="V391" s="513"/>
      <c r="W391" s="513"/>
      <c r="X391" s="513"/>
      <c r="Y391" s="513"/>
      <c r="Z391" s="513"/>
      <c r="AA391" s="513"/>
      <c r="AB391" s="513"/>
      <c r="AC391" s="513"/>
      <c r="AD391" s="513"/>
      <c r="AE391" s="513"/>
      <c r="AF391" s="513"/>
      <c r="AG391" s="513"/>
      <c r="AH391" s="513"/>
      <c r="AI391" s="513"/>
      <c r="AJ391" s="513"/>
      <c r="AK391" s="513"/>
      <c r="AL391" s="513"/>
      <c r="AM391" s="513"/>
      <c r="AN391" s="513"/>
      <c r="AO391" s="513"/>
      <c r="AP391" s="513"/>
      <c r="AQ391" s="513"/>
      <c r="AR391" s="513"/>
      <c r="AS391" s="513"/>
      <c r="AT391" s="513"/>
      <c r="AU391" s="513"/>
      <c r="AV391" s="513"/>
      <c r="AW391" s="513"/>
      <c r="AX391" s="513"/>
      <c r="AY391" s="513"/>
      <c r="AZ391" s="513"/>
      <c r="BA391" s="513"/>
      <c r="BB391" s="513"/>
      <c r="BC391" s="513"/>
      <c r="BD391" s="513"/>
      <c r="BE391" s="513"/>
      <c r="BF391" s="513"/>
      <c r="BG391" s="513"/>
      <c r="BH391" s="513"/>
      <c r="BI391" s="513"/>
      <c r="BJ391" s="513"/>
      <c r="BK391" s="513"/>
      <c r="BL391" s="513"/>
      <c r="BM391" s="513"/>
      <c r="BN391" s="513"/>
      <c r="BO391" s="513"/>
      <c r="BP391" s="513"/>
      <c r="BQ391" s="513"/>
      <c r="BR391" s="513"/>
      <c r="BS391" s="513"/>
      <c r="BT391" s="513"/>
      <c r="BU391" s="513"/>
      <c r="BV391" s="513"/>
      <c r="BW391" s="513"/>
      <c r="BX391" s="513"/>
      <c r="BY391" s="513"/>
      <c r="BZ391" s="513"/>
      <c r="CA391" s="513"/>
      <c r="CB391" s="513"/>
      <c r="CC391" s="1972"/>
      <c r="CD391" s="1499"/>
      <c r="CE391" s="1500"/>
      <c r="CF391" s="1501"/>
      <c r="CG391" s="1500"/>
      <c r="CH391" s="1500"/>
      <c r="CI391" s="1500"/>
      <c r="CJ391" s="1976"/>
      <c r="CK391" s="1519"/>
      <c r="CL391" s="1509"/>
    </row>
    <row r="392" spans="1:90" s="514" customFormat="1">
      <c r="A392" s="511"/>
      <c r="B392" s="512"/>
      <c r="C392" s="1493"/>
      <c r="D392" s="1493"/>
      <c r="E392" s="1493"/>
      <c r="F392" s="1493"/>
      <c r="G392" s="1493"/>
      <c r="H392" s="1530"/>
      <c r="I392" s="1972"/>
      <c r="J392" s="1542"/>
      <c r="K392" s="513"/>
      <c r="L392" s="513"/>
      <c r="M392" s="513"/>
      <c r="N392" s="513"/>
      <c r="O392" s="513"/>
      <c r="P392" s="513"/>
      <c r="Q392" s="513"/>
      <c r="R392" s="513"/>
      <c r="S392" s="513"/>
      <c r="T392" s="513"/>
      <c r="U392" s="513"/>
      <c r="V392" s="513"/>
      <c r="W392" s="513"/>
      <c r="X392" s="513"/>
      <c r="Y392" s="513"/>
      <c r="Z392" s="513"/>
      <c r="AA392" s="513"/>
      <c r="AB392" s="513"/>
      <c r="AC392" s="513"/>
      <c r="AD392" s="513"/>
      <c r="AE392" s="513"/>
      <c r="AF392" s="513"/>
      <c r="AG392" s="513"/>
      <c r="AH392" s="513"/>
      <c r="AI392" s="513"/>
      <c r="AJ392" s="513"/>
      <c r="AK392" s="513"/>
      <c r="AL392" s="513"/>
      <c r="AM392" s="513"/>
      <c r="AN392" s="513"/>
      <c r="AO392" s="513"/>
      <c r="AP392" s="513"/>
      <c r="AQ392" s="513"/>
      <c r="AR392" s="513"/>
      <c r="AS392" s="513"/>
      <c r="AT392" s="513"/>
      <c r="AU392" s="513"/>
      <c r="AV392" s="513"/>
      <c r="AW392" s="513"/>
      <c r="AX392" s="513"/>
      <c r="AY392" s="513"/>
      <c r="AZ392" s="513"/>
      <c r="BA392" s="513"/>
      <c r="BB392" s="513"/>
      <c r="BC392" s="513"/>
      <c r="BD392" s="513"/>
      <c r="BE392" s="513"/>
      <c r="BF392" s="513"/>
      <c r="BG392" s="513"/>
      <c r="BH392" s="513"/>
      <c r="BI392" s="513"/>
      <c r="BJ392" s="513"/>
      <c r="BK392" s="513"/>
      <c r="BL392" s="513"/>
      <c r="BM392" s="513"/>
      <c r="BN392" s="513"/>
      <c r="BO392" s="513"/>
      <c r="BP392" s="513"/>
      <c r="BQ392" s="513"/>
      <c r="BR392" s="513"/>
      <c r="BS392" s="513"/>
      <c r="BT392" s="513"/>
      <c r="BU392" s="513"/>
      <c r="BV392" s="513"/>
      <c r="BW392" s="513"/>
      <c r="BX392" s="513"/>
      <c r="BY392" s="513"/>
      <c r="BZ392" s="513"/>
      <c r="CA392" s="513"/>
      <c r="CB392" s="513"/>
      <c r="CC392" s="1972"/>
      <c r="CD392" s="1499"/>
      <c r="CE392" s="1500"/>
      <c r="CF392" s="1501"/>
      <c r="CG392" s="1500"/>
      <c r="CH392" s="1500"/>
      <c r="CI392" s="1500"/>
      <c r="CJ392" s="1976"/>
      <c r="CK392" s="1519"/>
      <c r="CL392" s="1509"/>
    </row>
    <row r="393" spans="1:90" s="514" customFormat="1">
      <c r="A393" s="511"/>
      <c r="B393" s="512"/>
      <c r="C393" s="1493"/>
      <c r="D393" s="1493"/>
      <c r="E393" s="1493"/>
      <c r="F393" s="1493"/>
      <c r="G393" s="1493"/>
      <c r="H393" s="1530"/>
      <c r="I393" s="1972"/>
      <c r="J393" s="1542"/>
      <c r="K393" s="513"/>
      <c r="L393" s="513"/>
      <c r="M393" s="513"/>
      <c r="N393" s="513"/>
      <c r="O393" s="513"/>
      <c r="P393" s="513"/>
      <c r="Q393" s="513"/>
      <c r="R393" s="513"/>
      <c r="S393" s="513"/>
      <c r="T393" s="513"/>
      <c r="U393" s="513"/>
      <c r="V393" s="513"/>
      <c r="W393" s="513"/>
      <c r="X393" s="513"/>
      <c r="Y393" s="513"/>
      <c r="Z393" s="513"/>
      <c r="AA393" s="513"/>
      <c r="AB393" s="513"/>
      <c r="AC393" s="513"/>
      <c r="AD393" s="513"/>
      <c r="AE393" s="513"/>
      <c r="AF393" s="513"/>
      <c r="AG393" s="513"/>
      <c r="AH393" s="513"/>
      <c r="AI393" s="513"/>
      <c r="AJ393" s="513"/>
      <c r="AK393" s="513"/>
      <c r="AL393" s="513"/>
      <c r="AM393" s="513"/>
      <c r="AN393" s="513"/>
      <c r="AO393" s="513"/>
      <c r="AP393" s="513"/>
      <c r="AQ393" s="513"/>
      <c r="AR393" s="513"/>
      <c r="AS393" s="513"/>
      <c r="AT393" s="513"/>
      <c r="AU393" s="513"/>
      <c r="AV393" s="513"/>
      <c r="AW393" s="513"/>
      <c r="AX393" s="513"/>
      <c r="AY393" s="513"/>
      <c r="AZ393" s="513"/>
      <c r="BA393" s="513"/>
      <c r="BB393" s="513"/>
      <c r="BC393" s="513"/>
      <c r="BD393" s="513"/>
      <c r="BE393" s="513"/>
      <c r="BF393" s="513"/>
      <c r="BG393" s="513"/>
      <c r="BH393" s="513"/>
      <c r="BI393" s="513"/>
      <c r="BJ393" s="513"/>
      <c r="BK393" s="513"/>
      <c r="BL393" s="513"/>
      <c r="BM393" s="513"/>
      <c r="BN393" s="513"/>
      <c r="BO393" s="513"/>
      <c r="BP393" s="513"/>
      <c r="BQ393" s="513"/>
      <c r="BR393" s="513"/>
      <c r="BS393" s="513"/>
      <c r="BT393" s="513"/>
      <c r="BU393" s="513"/>
      <c r="BV393" s="513"/>
      <c r="BW393" s="513"/>
      <c r="BX393" s="513"/>
      <c r="BY393" s="513"/>
      <c r="BZ393" s="513"/>
      <c r="CA393" s="513"/>
      <c r="CB393" s="513"/>
      <c r="CC393" s="1972"/>
      <c r="CD393" s="1499"/>
      <c r="CE393" s="1500"/>
      <c r="CF393" s="1501"/>
      <c r="CG393" s="1500"/>
      <c r="CH393" s="1500"/>
      <c r="CI393" s="1500"/>
      <c r="CJ393" s="1976"/>
      <c r="CK393" s="1519"/>
      <c r="CL393" s="1509"/>
    </row>
    <row r="394" spans="1:90" s="514" customFormat="1">
      <c r="A394" s="511"/>
      <c r="B394" s="512"/>
      <c r="C394" s="1493"/>
      <c r="D394" s="1493"/>
      <c r="E394" s="1493"/>
      <c r="F394" s="1493"/>
      <c r="G394" s="1493"/>
      <c r="H394" s="1530"/>
      <c r="I394" s="1972"/>
      <c r="J394" s="1542"/>
      <c r="K394" s="513"/>
      <c r="L394" s="513"/>
      <c r="M394" s="513"/>
      <c r="N394" s="513"/>
      <c r="O394" s="513"/>
      <c r="P394" s="513"/>
      <c r="Q394" s="513"/>
      <c r="R394" s="513"/>
      <c r="S394" s="513"/>
      <c r="T394" s="513"/>
      <c r="U394" s="513"/>
      <c r="V394" s="513"/>
      <c r="W394" s="513"/>
      <c r="X394" s="513"/>
      <c r="Y394" s="513"/>
      <c r="Z394" s="513"/>
      <c r="AA394" s="513"/>
      <c r="AB394" s="513"/>
      <c r="AC394" s="513"/>
      <c r="AD394" s="513"/>
      <c r="AE394" s="513"/>
      <c r="AF394" s="513"/>
      <c r="AG394" s="513"/>
      <c r="AH394" s="513"/>
      <c r="AI394" s="513"/>
      <c r="AJ394" s="513"/>
      <c r="AK394" s="513"/>
      <c r="AL394" s="513"/>
      <c r="AM394" s="513"/>
      <c r="AN394" s="513"/>
      <c r="AO394" s="513"/>
      <c r="AP394" s="513"/>
      <c r="AQ394" s="513"/>
      <c r="AR394" s="513"/>
      <c r="AS394" s="513"/>
      <c r="AT394" s="513"/>
      <c r="AU394" s="513"/>
      <c r="AV394" s="513"/>
      <c r="AW394" s="513"/>
      <c r="AX394" s="513"/>
      <c r="AY394" s="513"/>
      <c r="AZ394" s="513"/>
      <c r="BA394" s="513"/>
      <c r="BB394" s="513"/>
      <c r="BC394" s="513"/>
      <c r="BD394" s="513"/>
      <c r="BE394" s="513"/>
      <c r="BF394" s="513"/>
      <c r="BG394" s="513"/>
      <c r="BH394" s="513"/>
      <c r="BI394" s="513"/>
      <c r="BJ394" s="513"/>
      <c r="BK394" s="513"/>
      <c r="BL394" s="513"/>
      <c r="BM394" s="513"/>
      <c r="BN394" s="513"/>
      <c r="BO394" s="513"/>
      <c r="BP394" s="513"/>
      <c r="BQ394" s="513"/>
      <c r="BR394" s="513"/>
      <c r="BS394" s="513"/>
      <c r="BT394" s="513"/>
      <c r="BU394" s="513"/>
      <c r="BV394" s="513"/>
      <c r="BW394" s="513"/>
      <c r="BX394" s="513"/>
      <c r="BY394" s="513"/>
      <c r="BZ394" s="513"/>
      <c r="CA394" s="513"/>
      <c r="CB394" s="513"/>
      <c r="CC394" s="1972"/>
      <c r="CD394" s="1499"/>
      <c r="CE394" s="1500"/>
      <c r="CF394" s="1501"/>
      <c r="CG394" s="1500"/>
      <c r="CH394" s="1500"/>
      <c r="CI394" s="1500"/>
      <c r="CJ394" s="1976"/>
      <c r="CK394" s="1519"/>
      <c r="CL394" s="1509"/>
    </row>
    <row r="395" spans="1:90" s="514" customFormat="1">
      <c r="A395" s="511"/>
      <c r="B395" s="512"/>
      <c r="C395" s="1493"/>
      <c r="D395" s="1493"/>
      <c r="E395" s="1493"/>
      <c r="F395" s="1493"/>
      <c r="G395" s="1493"/>
      <c r="H395" s="1530"/>
      <c r="I395" s="1972"/>
      <c r="J395" s="1542"/>
      <c r="K395" s="513"/>
      <c r="L395" s="513"/>
      <c r="M395" s="513"/>
      <c r="N395" s="513"/>
      <c r="O395" s="513"/>
      <c r="P395" s="513"/>
      <c r="Q395" s="513"/>
      <c r="R395" s="513"/>
      <c r="S395" s="513"/>
      <c r="T395" s="513"/>
      <c r="U395" s="513"/>
      <c r="V395" s="513"/>
      <c r="W395" s="513"/>
      <c r="X395" s="513"/>
      <c r="Y395" s="513"/>
      <c r="Z395" s="513"/>
      <c r="AA395" s="513"/>
      <c r="AB395" s="513"/>
      <c r="AC395" s="513"/>
      <c r="AD395" s="513"/>
      <c r="AE395" s="513"/>
      <c r="AF395" s="513"/>
      <c r="AG395" s="513"/>
      <c r="AH395" s="513"/>
      <c r="AI395" s="513"/>
      <c r="AJ395" s="513"/>
      <c r="AK395" s="513"/>
      <c r="AL395" s="513"/>
      <c r="AM395" s="513"/>
      <c r="AN395" s="513"/>
      <c r="AO395" s="513"/>
      <c r="AP395" s="513"/>
      <c r="AQ395" s="513"/>
      <c r="AR395" s="513"/>
      <c r="AS395" s="513"/>
      <c r="AT395" s="513"/>
      <c r="AU395" s="513"/>
      <c r="AV395" s="513"/>
      <c r="AW395" s="513"/>
      <c r="AX395" s="513"/>
      <c r="AY395" s="513"/>
      <c r="AZ395" s="513"/>
      <c r="BA395" s="513"/>
      <c r="BB395" s="513"/>
      <c r="BC395" s="513"/>
      <c r="BD395" s="513"/>
      <c r="BE395" s="513"/>
      <c r="BF395" s="513"/>
      <c r="BG395" s="513"/>
      <c r="BH395" s="513"/>
      <c r="BI395" s="513"/>
      <c r="BJ395" s="513"/>
      <c r="BK395" s="513"/>
      <c r="BL395" s="513"/>
      <c r="BM395" s="513"/>
      <c r="BN395" s="513"/>
      <c r="BO395" s="513"/>
      <c r="BP395" s="513"/>
      <c r="BQ395" s="513"/>
      <c r="BR395" s="513"/>
      <c r="BS395" s="513"/>
      <c r="BT395" s="513"/>
      <c r="BU395" s="513"/>
      <c r="BV395" s="513"/>
      <c r="BW395" s="513"/>
      <c r="BX395" s="513"/>
      <c r="BY395" s="513"/>
      <c r="BZ395" s="513"/>
      <c r="CA395" s="513"/>
      <c r="CB395" s="513"/>
      <c r="CC395" s="1972"/>
      <c r="CD395" s="1499"/>
      <c r="CE395" s="1500"/>
      <c r="CF395" s="1501"/>
      <c r="CG395" s="1500"/>
      <c r="CH395" s="1500"/>
      <c r="CI395" s="1500"/>
      <c r="CJ395" s="1976"/>
      <c r="CK395" s="1519"/>
      <c r="CL395" s="1509"/>
    </row>
    <row r="396" spans="1:90" s="514" customFormat="1">
      <c r="A396" s="511"/>
      <c r="B396" s="512"/>
      <c r="C396" s="1493"/>
      <c r="D396" s="1493"/>
      <c r="E396" s="1493"/>
      <c r="F396" s="1493"/>
      <c r="G396" s="1493"/>
      <c r="H396" s="1530"/>
      <c r="I396" s="1972"/>
      <c r="J396" s="1542"/>
      <c r="K396" s="513"/>
      <c r="L396" s="513"/>
      <c r="M396" s="513"/>
      <c r="N396" s="513"/>
      <c r="O396" s="513"/>
      <c r="P396" s="513"/>
      <c r="Q396" s="513"/>
      <c r="R396" s="513"/>
      <c r="S396" s="513"/>
      <c r="T396" s="513"/>
      <c r="U396" s="513"/>
      <c r="V396" s="513"/>
      <c r="W396" s="513"/>
      <c r="X396" s="513"/>
      <c r="Y396" s="513"/>
      <c r="Z396" s="513"/>
      <c r="AA396" s="513"/>
      <c r="AB396" s="513"/>
      <c r="AC396" s="513"/>
      <c r="AD396" s="513"/>
      <c r="AE396" s="513"/>
      <c r="AF396" s="513"/>
      <c r="AG396" s="513"/>
      <c r="AH396" s="513"/>
      <c r="AI396" s="513"/>
      <c r="AJ396" s="513"/>
      <c r="AK396" s="513"/>
      <c r="AL396" s="513"/>
      <c r="AM396" s="513"/>
      <c r="AN396" s="513"/>
      <c r="AO396" s="513"/>
      <c r="AP396" s="513"/>
      <c r="AQ396" s="513"/>
      <c r="AR396" s="513"/>
      <c r="AS396" s="513"/>
      <c r="AT396" s="513"/>
      <c r="AU396" s="513"/>
      <c r="AV396" s="513"/>
      <c r="AW396" s="513"/>
      <c r="AX396" s="513"/>
      <c r="AY396" s="513"/>
      <c r="AZ396" s="513"/>
      <c r="BA396" s="513"/>
      <c r="BB396" s="513"/>
      <c r="BC396" s="513"/>
      <c r="BD396" s="513"/>
      <c r="BE396" s="513"/>
      <c r="BF396" s="513"/>
      <c r="BG396" s="513"/>
      <c r="BH396" s="513"/>
      <c r="BI396" s="513"/>
      <c r="BJ396" s="513"/>
      <c r="BK396" s="513"/>
      <c r="BL396" s="513"/>
      <c r="BM396" s="513"/>
      <c r="BN396" s="513"/>
      <c r="BO396" s="513"/>
      <c r="BP396" s="513"/>
      <c r="BQ396" s="513"/>
      <c r="BR396" s="513"/>
      <c r="BS396" s="513"/>
      <c r="BT396" s="513"/>
      <c r="BU396" s="513"/>
      <c r="BV396" s="513"/>
      <c r="BW396" s="513"/>
      <c r="BX396" s="513"/>
      <c r="BY396" s="513"/>
      <c r="BZ396" s="513"/>
      <c r="CA396" s="513"/>
      <c r="CB396" s="513"/>
      <c r="CC396" s="1972"/>
      <c r="CD396" s="1499"/>
      <c r="CE396" s="1500"/>
      <c r="CF396" s="1501"/>
      <c r="CG396" s="1500"/>
      <c r="CH396" s="1500"/>
      <c r="CI396" s="1500"/>
      <c r="CJ396" s="1976"/>
      <c r="CK396" s="1519"/>
      <c r="CL396" s="1509"/>
    </row>
    <row r="397" spans="1:90" s="514" customFormat="1">
      <c r="A397" s="511"/>
      <c r="B397" s="512"/>
      <c r="C397" s="1493"/>
      <c r="D397" s="1493"/>
      <c r="E397" s="1493"/>
      <c r="F397" s="1493"/>
      <c r="G397" s="1493"/>
      <c r="H397" s="1530"/>
      <c r="I397" s="1972"/>
      <c r="J397" s="1542"/>
      <c r="K397" s="513"/>
      <c r="L397" s="513"/>
      <c r="M397" s="513"/>
      <c r="N397" s="513"/>
      <c r="O397" s="513"/>
      <c r="P397" s="513"/>
      <c r="Q397" s="513"/>
      <c r="R397" s="513"/>
      <c r="S397" s="513"/>
      <c r="T397" s="513"/>
      <c r="U397" s="513"/>
      <c r="V397" s="513"/>
      <c r="W397" s="513"/>
      <c r="X397" s="513"/>
      <c r="Y397" s="513"/>
      <c r="Z397" s="513"/>
      <c r="AA397" s="513"/>
      <c r="AB397" s="513"/>
      <c r="AC397" s="513"/>
      <c r="AD397" s="513"/>
      <c r="AE397" s="513"/>
      <c r="AF397" s="513"/>
      <c r="AG397" s="513"/>
      <c r="AH397" s="513"/>
      <c r="AI397" s="513"/>
      <c r="AJ397" s="513"/>
      <c r="AK397" s="513"/>
      <c r="AL397" s="513"/>
      <c r="AM397" s="513"/>
      <c r="AN397" s="513"/>
      <c r="AO397" s="513"/>
      <c r="AP397" s="513"/>
      <c r="AQ397" s="513"/>
      <c r="AR397" s="513"/>
      <c r="AS397" s="513"/>
      <c r="AT397" s="513"/>
      <c r="AU397" s="513"/>
      <c r="AV397" s="513"/>
      <c r="AW397" s="513"/>
      <c r="AX397" s="513"/>
      <c r="AY397" s="513"/>
      <c r="AZ397" s="513"/>
      <c r="BA397" s="513"/>
      <c r="BB397" s="513"/>
      <c r="BC397" s="513"/>
      <c r="BD397" s="513"/>
      <c r="BE397" s="513"/>
      <c r="BF397" s="513"/>
      <c r="BG397" s="513"/>
      <c r="BH397" s="513"/>
      <c r="BI397" s="513"/>
      <c r="BJ397" s="513"/>
      <c r="BK397" s="513"/>
      <c r="BL397" s="513"/>
      <c r="BM397" s="513"/>
      <c r="BN397" s="513"/>
      <c r="BO397" s="513"/>
      <c r="BP397" s="513"/>
      <c r="BQ397" s="513"/>
      <c r="BR397" s="513"/>
      <c r="BS397" s="513"/>
      <c r="BT397" s="513"/>
      <c r="BU397" s="513"/>
      <c r="BV397" s="513"/>
      <c r="BW397" s="513"/>
      <c r="BX397" s="513"/>
      <c r="BY397" s="513"/>
      <c r="BZ397" s="513"/>
      <c r="CA397" s="513"/>
      <c r="CB397" s="513"/>
      <c r="CC397" s="1972"/>
      <c r="CD397" s="1499"/>
      <c r="CE397" s="1500"/>
      <c r="CF397" s="1501"/>
      <c r="CG397" s="1500"/>
      <c r="CH397" s="1500"/>
      <c r="CI397" s="1500"/>
      <c r="CJ397" s="1976"/>
      <c r="CK397" s="1519"/>
      <c r="CL397" s="1509"/>
    </row>
    <row r="398" spans="1:90" s="514" customFormat="1">
      <c r="A398" s="511"/>
      <c r="B398" s="512"/>
      <c r="C398" s="1493"/>
      <c r="D398" s="1493"/>
      <c r="E398" s="1493"/>
      <c r="F398" s="1493"/>
      <c r="G398" s="1493"/>
      <c r="H398" s="1530"/>
      <c r="I398" s="1972"/>
      <c r="J398" s="1542"/>
      <c r="K398" s="513"/>
      <c r="L398" s="513"/>
      <c r="M398" s="513"/>
      <c r="N398" s="513"/>
      <c r="O398" s="513"/>
      <c r="P398" s="513"/>
      <c r="Q398" s="513"/>
      <c r="R398" s="513"/>
      <c r="S398" s="513"/>
      <c r="T398" s="513"/>
      <c r="U398" s="513"/>
      <c r="V398" s="513"/>
      <c r="W398" s="513"/>
      <c r="X398" s="513"/>
      <c r="Y398" s="513"/>
      <c r="Z398" s="513"/>
      <c r="AA398" s="513"/>
      <c r="AB398" s="513"/>
      <c r="AC398" s="513"/>
      <c r="AD398" s="513"/>
      <c r="AE398" s="513"/>
      <c r="AF398" s="513"/>
      <c r="AG398" s="513"/>
      <c r="AH398" s="513"/>
      <c r="AI398" s="513"/>
      <c r="AJ398" s="513"/>
      <c r="AK398" s="513"/>
      <c r="AL398" s="513"/>
      <c r="AM398" s="513"/>
      <c r="AN398" s="513"/>
      <c r="AO398" s="513"/>
      <c r="AP398" s="513"/>
      <c r="AQ398" s="513"/>
      <c r="AR398" s="513"/>
      <c r="AS398" s="513"/>
      <c r="AT398" s="513"/>
      <c r="AU398" s="513"/>
      <c r="AV398" s="513"/>
      <c r="AW398" s="513"/>
      <c r="AX398" s="513"/>
      <c r="AY398" s="513"/>
      <c r="AZ398" s="513"/>
      <c r="BA398" s="513"/>
      <c r="BB398" s="513"/>
      <c r="BC398" s="513"/>
      <c r="BD398" s="513"/>
      <c r="BE398" s="513"/>
      <c r="BF398" s="513"/>
      <c r="BG398" s="513"/>
      <c r="BH398" s="513"/>
      <c r="BI398" s="513"/>
      <c r="BJ398" s="513"/>
      <c r="BK398" s="513"/>
      <c r="BL398" s="513"/>
      <c r="BM398" s="513"/>
      <c r="BN398" s="513"/>
      <c r="BO398" s="513"/>
      <c r="BP398" s="513"/>
      <c r="BQ398" s="513"/>
      <c r="BR398" s="513"/>
      <c r="BS398" s="513"/>
      <c r="BT398" s="513"/>
      <c r="BU398" s="513"/>
      <c r="BV398" s="513"/>
      <c r="BW398" s="513"/>
      <c r="BX398" s="513"/>
      <c r="BY398" s="513"/>
      <c r="BZ398" s="513"/>
      <c r="CA398" s="513"/>
      <c r="CB398" s="513"/>
      <c r="CC398" s="1972"/>
      <c r="CD398" s="1499"/>
      <c r="CE398" s="1500"/>
      <c r="CF398" s="1501"/>
      <c r="CG398" s="1500"/>
      <c r="CH398" s="1500"/>
      <c r="CI398" s="1500"/>
      <c r="CJ398" s="1976"/>
      <c r="CK398" s="1519"/>
      <c r="CL398" s="1509"/>
    </row>
    <row r="399" spans="1:90" s="514" customFormat="1">
      <c r="A399" s="511"/>
      <c r="B399" s="512"/>
      <c r="C399" s="1493"/>
      <c r="D399" s="1493"/>
      <c r="E399" s="1493"/>
      <c r="F399" s="1493"/>
      <c r="G399" s="1493"/>
      <c r="H399" s="1530"/>
      <c r="I399" s="1972"/>
      <c r="J399" s="1542"/>
      <c r="K399" s="513"/>
      <c r="L399" s="513"/>
      <c r="M399" s="513"/>
      <c r="N399" s="513"/>
      <c r="O399" s="513"/>
      <c r="P399" s="513"/>
      <c r="Q399" s="513"/>
      <c r="R399" s="513"/>
      <c r="S399" s="513"/>
      <c r="T399" s="513"/>
      <c r="U399" s="513"/>
      <c r="V399" s="513"/>
      <c r="W399" s="513"/>
      <c r="X399" s="513"/>
      <c r="Y399" s="513"/>
      <c r="Z399" s="513"/>
      <c r="AA399" s="513"/>
      <c r="AB399" s="513"/>
      <c r="AC399" s="513"/>
      <c r="AD399" s="513"/>
      <c r="AE399" s="513"/>
      <c r="AF399" s="513"/>
      <c r="AG399" s="513"/>
      <c r="AH399" s="513"/>
      <c r="AI399" s="513"/>
      <c r="AJ399" s="513"/>
      <c r="AK399" s="513"/>
      <c r="AL399" s="513"/>
      <c r="AM399" s="513"/>
      <c r="AN399" s="513"/>
      <c r="AO399" s="513"/>
      <c r="AP399" s="513"/>
      <c r="AQ399" s="513"/>
      <c r="AR399" s="513"/>
      <c r="AS399" s="513"/>
      <c r="AT399" s="513"/>
      <c r="AU399" s="513"/>
      <c r="AV399" s="513"/>
      <c r="AW399" s="513"/>
      <c r="AX399" s="513"/>
      <c r="AY399" s="513"/>
      <c r="AZ399" s="513"/>
      <c r="BA399" s="513"/>
      <c r="BB399" s="513"/>
      <c r="BC399" s="513"/>
      <c r="BD399" s="513"/>
      <c r="BE399" s="513"/>
      <c r="BF399" s="513"/>
      <c r="BG399" s="513"/>
      <c r="BH399" s="513"/>
      <c r="BI399" s="513"/>
      <c r="BJ399" s="513"/>
      <c r="BK399" s="513"/>
      <c r="BL399" s="513"/>
      <c r="BM399" s="513"/>
      <c r="BN399" s="513"/>
      <c r="BO399" s="513"/>
      <c r="BP399" s="513"/>
      <c r="BQ399" s="513"/>
      <c r="BR399" s="513"/>
      <c r="BS399" s="513"/>
      <c r="BT399" s="513"/>
      <c r="BU399" s="513"/>
      <c r="BV399" s="513"/>
      <c r="BW399" s="513"/>
      <c r="BX399" s="513"/>
      <c r="BY399" s="513"/>
      <c r="BZ399" s="513"/>
      <c r="CA399" s="513"/>
      <c r="CB399" s="513"/>
      <c r="CC399" s="1972"/>
      <c r="CD399" s="1499"/>
      <c r="CE399" s="1500"/>
      <c r="CF399" s="1501"/>
      <c r="CG399" s="1500"/>
      <c r="CH399" s="1500"/>
      <c r="CI399" s="1500"/>
      <c r="CJ399" s="1976"/>
      <c r="CK399" s="1519"/>
      <c r="CL399" s="1509"/>
    </row>
    <row r="400" spans="1:90" s="514" customFormat="1">
      <c r="A400" s="511"/>
      <c r="B400" s="512"/>
      <c r="C400" s="1493"/>
      <c r="D400" s="1493"/>
      <c r="E400" s="1493"/>
      <c r="F400" s="1493"/>
      <c r="G400" s="1493"/>
      <c r="H400" s="1530"/>
      <c r="I400" s="1972"/>
      <c r="J400" s="1542"/>
      <c r="K400" s="513"/>
      <c r="L400" s="513"/>
      <c r="M400" s="513"/>
      <c r="N400" s="513"/>
      <c r="O400" s="513"/>
      <c r="P400" s="513"/>
      <c r="Q400" s="513"/>
      <c r="R400" s="513"/>
      <c r="S400" s="513"/>
      <c r="T400" s="513"/>
      <c r="U400" s="513"/>
      <c r="V400" s="513"/>
      <c r="W400" s="513"/>
      <c r="X400" s="513"/>
      <c r="Y400" s="513"/>
      <c r="Z400" s="513"/>
      <c r="AA400" s="513"/>
      <c r="AB400" s="513"/>
      <c r="AC400" s="513"/>
      <c r="AD400" s="513"/>
      <c r="AE400" s="513"/>
      <c r="AF400" s="513"/>
      <c r="AG400" s="513"/>
      <c r="AH400" s="513"/>
      <c r="AI400" s="513"/>
      <c r="AJ400" s="513"/>
      <c r="AK400" s="513"/>
      <c r="AL400" s="513"/>
      <c r="AM400" s="513"/>
      <c r="AN400" s="513"/>
      <c r="AO400" s="513"/>
      <c r="AP400" s="513"/>
      <c r="AQ400" s="513"/>
      <c r="AR400" s="513"/>
      <c r="AS400" s="513"/>
      <c r="AT400" s="513"/>
      <c r="AU400" s="513"/>
      <c r="AV400" s="513"/>
      <c r="AW400" s="513"/>
      <c r="AX400" s="513"/>
      <c r="AY400" s="513"/>
      <c r="AZ400" s="513"/>
      <c r="BA400" s="513"/>
      <c r="BB400" s="513"/>
      <c r="BC400" s="513"/>
      <c r="BD400" s="513"/>
      <c r="BE400" s="513"/>
      <c r="BF400" s="513"/>
      <c r="BG400" s="513"/>
      <c r="BH400" s="513"/>
      <c r="BI400" s="513"/>
      <c r="BJ400" s="513"/>
      <c r="BK400" s="513"/>
      <c r="BL400" s="513"/>
      <c r="BM400" s="513"/>
      <c r="BN400" s="513"/>
      <c r="BO400" s="513"/>
      <c r="BP400" s="513"/>
      <c r="BQ400" s="513"/>
      <c r="BR400" s="513"/>
      <c r="BS400" s="513"/>
      <c r="BT400" s="513"/>
      <c r="BU400" s="513"/>
      <c r="BV400" s="513"/>
      <c r="BW400" s="513"/>
      <c r="BX400" s="513"/>
      <c r="BY400" s="513"/>
      <c r="BZ400" s="513"/>
      <c r="CA400" s="513"/>
      <c r="CB400" s="513"/>
      <c r="CC400" s="1972"/>
      <c r="CD400" s="1499"/>
      <c r="CE400" s="1500"/>
      <c r="CF400" s="1501"/>
      <c r="CG400" s="1500"/>
      <c r="CH400" s="1500"/>
      <c r="CI400" s="1500"/>
      <c r="CJ400" s="1976"/>
      <c r="CK400" s="1519"/>
      <c r="CL400" s="1509"/>
    </row>
    <row r="401" spans="1:90" s="514" customFormat="1">
      <c r="A401" s="511"/>
      <c r="B401" s="512"/>
      <c r="C401" s="1493"/>
      <c r="D401" s="1493"/>
      <c r="E401" s="1493"/>
      <c r="F401" s="1493"/>
      <c r="G401" s="1493"/>
      <c r="H401" s="1530"/>
      <c r="I401" s="1972"/>
      <c r="J401" s="1542"/>
      <c r="K401" s="513"/>
      <c r="L401" s="513"/>
      <c r="M401" s="513"/>
      <c r="N401" s="513"/>
      <c r="O401" s="513"/>
      <c r="P401" s="513"/>
      <c r="Q401" s="513"/>
      <c r="R401" s="513"/>
      <c r="S401" s="513"/>
      <c r="T401" s="513"/>
      <c r="U401" s="513"/>
      <c r="V401" s="513"/>
      <c r="W401" s="513"/>
      <c r="X401" s="513"/>
      <c r="Y401" s="513"/>
      <c r="Z401" s="513"/>
      <c r="AA401" s="513"/>
      <c r="AB401" s="513"/>
      <c r="AC401" s="513"/>
      <c r="AD401" s="513"/>
      <c r="AE401" s="513"/>
      <c r="AF401" s="513"/>
      <c r="AG401" s="513"/>
      <c r="AH401" s="513"/>
      <c r="AI401" s="513"/>
      <c r="AJ401" s="513"/>
      <c r="AK401" s="513"/>
      <c r="AL401" s="513"/>
      <c r="AM401" s="513"/>
      <c r="AN401" s="513"/>
      <c r="AO401" s="513"/>
      <c r="AP401" s="513"/>
      <c r="AQ401" s="513"/>
      <c r="AR401" s="513"/>
      <c r="AS401" s="513"/>
      <c r="AT401" s="513"/>
      <c r="AU401" s="513"/>
      <c r="AV401" s="513"/>
      <c r="AW401" s="513"/>
      <c r="AX401" s="513"/>
      <c r="AY401" s="513"/>
      <c r="AZ401" s="513"/>
      <c r="BA401" s="513"/>
      <c r="BB401" s="513"/>
      <c r="BC401" s="513"/>
      <c r="BD401" s="513"/>
      <c r="BE401" s="513"/>
      <c r="BF401" s="513"/>
      <c r="BG401" s="513"/>
      <c r="BH401" s="513"/>
      <c r="BI401" s="513"/>
      <c r="BJ401" s="513"/>
      <c r="BK401" s="513"/>
      <c r="BL401" s="513"/>
      <c r="BM401" s="513"/>
      <c r="BN401" s="513"/>
      <c r="BO401" s="513"/>
      <c r="BP401" s="513"/>
      <c r="BQ401" s="513"/>
      <c r="BR401" s="513"/>
      <c r="BS401" s="513"/>
      <c r="BT401" s="513"/>
      <c r="BU401" s="513"/>
      <c r="BV401" s="513"/>
      <c r="BW401" s="513"/>
      <c r="BX401" s="513"/>
      <c r="BY401" s="513"/>
      <c r="BZ401" s="513"/>
      <c r="CA401" s="513"/>
      <c r="CB401" s="513"/>
      <c r="CC401" s="1972"/>
      <c r="CD401" s="1499"/>
      <c r="CE401" s="1500"/>
      <c r="CF401" s="1501"/>
      <c r="CG401" s="1500"/>
      <c r="CH401" s="1500"/>
      <c r="CI401" s="1500"/>
      <c r="CJ401" s="1976"/>
      <c r="CK401" s="1519"/>
      <c r="CL401" s="1509"/>
    </row>
    <row r="402" spans="1:90" s="514" customFormat="1">
      <c r="A402" s="511"/>
      <c r="B402" s="512"/>
      <c r="C402" s="1493"/>
      <c r="D402" s="1493"/>
      <c r="E402" s="1493"/>
      <c r="F402" s="1493"/>
      <c r="G402" s="1493"/>
      <c r="H402" s="1530"/>
      <c r="I402" s="1972"/>
      <c r="J402" s="1542"/>
      <c r="K402" s="513"/>
      <c r="L402" s="513"/>
      <c r="M402" s="513"/>
      <c r="N402" s="513"/>
      <c r="O402" s="513"/>
      <c r="P402" s="513"/>
      <c r="Q402" s="513"/>
      <c r="R402" s="513"/>
      <c r="S402" s="513"/>
      <c r="T402" s="513"/>
      <c r="U402" s="513"/>
      <c r="V402" s="513"/>
      <c r="W402" s="513"/>
      <c r="X402" s="513"/>
      <c r="Y402" s="513"/>
      <c r="Z402" s="513"/>
      <c r="AA402" s="513"/>
      <c r="AB402" s="513"/>
      <c r="AC402" s="513"/>
      <c r="AD402" s="513"/>
      <c r="AE402" s="513"/>
      <c r="AF402" s="513"/>
      <c r="AG402" s="513"/>
      <c r="AH402" s="513"/>
      <c r="AI402" s="513"/>
      <c r="AJ402" s="513"/>
      <c r="AK402" s="513"/>
      <c r="AL402" s="513"/>
      <c r="AM402" s="513"/>
      <c r="AN402" s="513"/>
      <c r="AO402" s="513"/>
      <c r="AP402" s="513"/>
      <c r="AQ402" s="513"/>
      <c r="AR402" s="513"/>
      <c r="AS402" s="513"/>
      <c r="AT402" s="513"/>
      <c r="AU402" s="513"/>
      <c r="AV402" s="513"/>
      <c r="AW402" s="513"/>
      <c r="AX402" s="513"/>
      <c r="AY402" s="513"/>
      <c r="AZ402" s="513"/>
      <c r="BA402" s="513"/>
      <c r="BB402" s="513"/>
      <c r="BC402" s="513"/>
      <c r="BD402" s="513"/>
      <c r="BE402" s="513"/>
      <c r="BF402" s="513"/>
      <c r="BG402" s="513"/>
      <c r="BH402" s="513"/>
      <c r="BI402" s="513"/>
      <c r="BJ402" s="513"/>
      <c r="BK402" s="513"/>
      <c r="BL402" s="513"/>
      <c r="BM402" s="513"/>
      <c r="BN402" s="513"/>
      <c r="BO402" s="513"/>
      <c r="BP402" s="513"/>
      <c r="BQ402" s="513"/>
      <c r="BR402" s="513"/>
      <c r="BS402" s="513"/>
      <c r="BT402" s="513"/>
      <c r="BU402" s="513"/>
      <c r="BV402" s="513"/>
      <c r="BW402" s="513"/>
      <c r="BX402" s="513"/>
      <c r="BY402" s="513"/>
      <c r="BZ402" s="513"/>
      <c r="CA402" s="513"/>
      <c r="CB402" s="513"/>
      <c r="CC402" s="1972"/>
      <c r="CD402" s="1499"/>
      <c r="CE402" s="1500"/>
      <c r="CF402" s="1501"/>
      <c r="CG402" s="1500"/>
      <c r="CH402" s="1500"/>
      <c r="CI402" s="1500"/>
      <c r="CJ402" s="1976"/>
      <c r="CK402" s="1519"/>
      <c r="CL402" s="1509"/>
    </row>
    <row r="403" spans="1:90" s="514" customFormat="1">
      <c r="A403" s="511"/>
      <c r="B403" s="512"/>
      <c r="C403" s="1493"/>
      <c r="D403" s="1493"/>
      <c r="E403" s="1493"/>
      <c r="F403" s="1493"/>
      <c r="G403" s="1493"/>
      <c r="H403" s="1530"/>
      <c r="I403" s="1972"/>
      <c r="J403" s="1542"/>
      <c r="K403" s="513"/>
      <c r="L403" s="513"/>
      <c r="M403" s="513"/>
      <c r="N403" s="513"/>
      <c r="O403" s="513"/>
      <c r="P403" s="513"/>
      <c r="Q403" s="513"/>
      <c r="R403" s="513"/>
      <c r="S403" s="513"/>
      <c r="T403" s="513"/>
      <c r="U403" s="513"/>
      <c r="V403" s="513"/>
      <c r="W403" s="513"/>
      <c r="X403" s="513"/>
      <c r="Y403" s="513"/>
      <c r="Z403" s="513"/>
      <c r="AA403" s="513"/>
      <c r="AB403" s="513"/>
      <c r="AC403" s="513"/>
      <c r="AD403" s="513"/>
      <c r="AE403" s="513"/>
      <c r="AF403" s="513"/>
      <c r="AG403" s="513"/>
      <c r="AH403" s="513"/>
      <c r="AI403" s="513"/>
      <c r="AJ403" s="513"/>
      <c r="AK403" s="513"/>
      <c r="AL403" s="513"/>
      <c r="AM403" s="513"/>
      <c r="AN403" s="513"/>
      <c r="AO403" s="513"/>
      <c r="AP403" s="513"/>
      <c r="AQ403" s="513"/>
      <c r="AR403" s="513"/>
      <c r="AS403" s="513"/>
      <c r="AT403" s="513"/>
      <c r="AU403" s="513"/>
      <c r="AV403" s="513"/>
      <c r="AW403" s="513"/>
      <c r="AX403" s="513"/>
      <c r="AY403" s="513"/>
      <c r="AZ403" s="513"/>
      <c r="BA403" s="513"/>
      <c r="BB403" s="513"/>
      <c r="BC403" s="513"/>
      <c r="BD403" s="513"/>
      <c r="BE403" s="513"/>
      <c r="BF403" s="513"/>
      <c r="BG403" s="513"/>
      <c r="BH403" s="513"/>
      <c r="BI403" s="513"/>
      <c r="BJ403" s="513"/>
      <c r="BK403" s="513"/>
      <c r="BL403" s="513"/>
      <c r="BM403" s="513"/>
      <c r="BN403" s="513"/>
      <c r="BO403" s="513"/>
      <c r="BP403" s="513"/>
      <c r="BQ403" s="513"/>
      <c r="BR403" s="513"/>
      <c r="BS403" s="513"/>
      <c r="BT403" s="513"/>
      <c r="BU403" s="513"/>
      <c r="BV403" s="513"/>
      <c r="BW403" s="513"/>
      <c r="BX403" s="513"/>
      <c r="BY403" s="513"/>
      <c r="BZ403" s="513"/>
      <c r="CA403" s="513"/>
      <c r="CB403" s="513"/>
      <c r="CC403" s="1972"/>
      <c r="CD403" s="1499"/>
      <c r="CE403" s="1500"/>
      <c r="CF403" s="1501"/>
      <c r="CG403" s="1500"/>
      <c r="CH403" s="1500"/>
      <c r="CI403" s="1500"/>
      <c r="CJ403" s="1976"/>
      <c r="CK403" s="1519"/>
      <c r="CL403" s="1509"/>
    </row>
    <row r="404" spans="1:90" s="514" customFormat="1">
      <c r="A404" s="511"/>
      <c r="B404" s="512"/>
      <c r="C404" s="1493"/>
      <c r="D404" s="1493"/>
      <c r="E404" s="1493"/>
      <c r="F404" s="1493"/>
      <c r="G404" s="1493"/>
      <c r="H404" s="1530"/>
      <c r="I404" s="1972"/>
      <c r="J404" s="1542"/>
      <c r="K404" s="513"/>
      <c r="L404" s="513"/>
      <c r="M404" s="513"/>
      <c r="N404" s="513"/>
      <c r="O404" s="513"/>
      <c r="P404" s="513"/>
      <c r="Q404" s="513"/>
      <c r="R404" s="513"/>
      <c r="S404" s="513"/>
      <c r="T404" s="513"/>
      <c r="U404" s="513"/>
      <c r="V404" s="513"/>
      <c r="W404" s="513"/>
      <c r="X404" s="513"/>
      <c r="Y404" s="513"/>
      <c r="Z404" s="513"/>
      <c r="AA404" s="513"/>
      <c r="AB404" s="513"/>
      <c r="AC404" s="513"/>
      <c r="AD404" s="513"/>
      <c r="AE404" s="513"/>
      <c r="AF404" s="513"/>
      <c r="AG404" s="513"/>
      <c r="AH404" s="513"/>
      <c r="AI404" s="513"/>
      <c r="AJ404" s="513"/>
      <c r="AK404" s="513"/>
      <c r="AL404" s="513"/>
      <c r="AM404" s="513"/>
      <c r="AN404" s="513"/>
      <c r="AO404" s="513"/>
      <c r="AP404" s="513"/>
      <c r="AQ404" s="513"/>
      <c r="AR404" s="513"/>
      <c r="AS404" s="513"/>
      <c r="AT404" s="513"/>
      <c r="AU404" s="513"/>
      <c r="AV404" s="513"/>
      <c r="AW404" s="513"/>
      <c r="AX404" s="513"/>
      <c r="AY404" s="513"/>
      <c r="AZ404" s="513"/>
      <c r="BA404" s="513"/>
      <c r="BB404" s="513"/>
      <c r="BC404" s="513"/>
      <c r="BD404" s="513"/>
      <c r="BE404" s="513"/>
      <c r="BF404" s="513"/>
      <c r="BG404" s="513"/>
      <c r="BH404" s="513"/>
      <c r="BI404" s="513"/>
      <c r="BJ404" s="513"/>
      <c r="BK404" s="513"/>
      <c r="BL404" s="513"/>
      <c r="BM404" s="513"/>
      <c r="BN404" s="513"/>
      <c r="BO404" s="513"/>
      <c r="BP404" s="513"/>
      <c r="BQ404" s="513"/>
      <c r="BR404" s="513"/>
      <c r="BS404" s="513"/>
      <c r="BT404" s="513"/>
      <c r="BU404" s="513"/>
      <c r="BV404" s="513"/>
      <c r="BW404" s="513"/>
      <c r="BX404" s="513"/>
      <c r="BY404" s="513"/>
      <c r="BZ404" s="513"/>
      <c r="CA404" s="513"/>
      <c r="CB404" s="513"/>
      <c r="CC404" s="1972"/>
      <c r="CD404" s="1499"/>
      <c r="CE404" s="1500"/>
      <c r="CF404" s="1501"/>
      <c r="CG404" s="1500"/>
      <c r="CH404" s="1500"/>
      <c r="CI404" s="1500"/>
      <c r="CJ404" s="1976"/>
      <c r="CK404" s="1519"/>
      <c r="CL404" s="1509"/>
    </row>
    <row r="405" spans="1:90" s="514" customFormat="1">
      <c r="A405" s="511"/>
      <c r="B405" s="512"/>
      <c r="C405" s="1493"/>
      <c r="D405" s="1493"/>
      <c r="E405" s="1493"/>
      <c r="F405" s="1493"/>
      <c r="G405" s="1493"/>
      <c r="H405" s="1530"/>
      <c r="I405" s="1972"/>
      <c r="J405" s="1542"/>
      <c r="K405" s="513"/>
      <c r="L405" s="513"/>
      <c r="M405" s="513"/>
      <c r="N405" s="513"/>
      <c r="O405" s="513"/>
      <c r="P405" s="513"/>
      <c r="Q405" s="513"/>
      <c r="R405" s="513"/>
      <c r="S405" s="513"/>
      <c r="T405" s="513"/>
      <c r="U405" s="513"/>
      <c r="V405" s="513"/>
      <c r="W405" s="513"/>
      <c r="X405" s="513"/>
      <c r="Y405" s="513"/>
      <c r="Z405" s="513"/>
      <c r="AA405" s="513"/>
      <c r="AB405" s="513"/>
      <c r="AC405" s="513"/>
      <c r="AD405" s="513"/>
      <c r="AE405" s="513"/>
      <c r="AF405" s="513"/>
      <c r="AG405" s="513"/>
      <c r="AH405" s="513"/>
      <c r="AI405" s="513"/>
      <c r="AJ405" s="513"/>
      <c r="AK405" s="513"/>
      <c r="AL405" s="513"/>
      <c r="AM405" s="513"/>
      <c r="AN405" s="513"/>
      <c r="AO405" s="513"/>
      <c r="AP405" s="513"/>
      <c r="AQ405" s="513"/>
      <c r="AR405" s="513"/>
      <c r="AS405" s="513"/>
      <c r="AT405" s="513"/>
      <c r="AU405" s="513"/>
      <c r="AV405" s="513"/>
      <c r="AW405" s="513"/>
      <c r="AX405" s="513"/>
      <c r="AY405" s="513"/>
      <c r="AZ405" s="513"/>
      <c r="BA405" s="513"/>
      <c r="BB405" s="513"/>
      <c r="BC405" s="513"/>
      <c r="BD405" s="513"/>
      <c r="BE405" s="513"/>
      <c r="BF405" s="513"/>
      <c r="BG405" s="513"/>
      <c r="BH405" s="513"/>
      <c r="BI405" s="513"/>
      <c r="BJ405" s="513"/>
      <c r="BK405" s="513"/>
      <c r="BL405" s="513"/>
      <c r="BM405" s="513"/>
      <c r="BN405" s="513"/>
      <c r="BO405" s="513"/>
      <c r="BP405" s="513"/>
      <c r="BQ405" s="513"/>
      <c r="BR405" s="513"/>
      <c r="BS405" s="513"/>
      <c r="BT405" s="513"/>
      <c r="BU405" s="513"/>
      <c r="BV405" s="513"/>
      <c r="BW405" s="513"/>
      <c r="BX405" s="513"/>
      <c r="BY405" s="513"/>
      <c r="BZ405" s="513"/>
      <c r="CA405" s="513"/>
      <c r="CB405" s="513"/>
      <c r="CC405" s="1972"/>
      <c r="CD405" s="1499"/>
      <c r="CE405" s="1500"/>
      <c r="CF405" s="1501"/>
      <c r="CG405" s="1500"/>
      <c r="CH405" s="1500"/>
      <c r="CI405" s="1500"/>
      <c r="CJ405" s="1976"/>
      <c r="CK405" s="1519"/>
      <c r="CL405" s="1509"/>
    </row>
    <row r="406" spans="1:90" s="514" customFormat="1">
      <c r="A406" s="511"/>
      <c r="B406" s="512"/>
      <c r="C406" s="1493"/>
      <c r="D406" s="1493"/>
      <c r="E406" s="1493"/>
      <c r="F406" s="1493"/>
      <c r="G406" s="1493"/>
      <c r="H406" s="1530"/>
      <c r="I406" s="1972"/>
      <c r="J406" s="1542"/>
      <c r="K406" s="513"/>
      <c r="L406" s="513"/>
      <c r="M406" s="513"/>
      <c r="N406" s="513"/>
      <c r="O406" s="513"/>
      <c r="P406" s="513"/>
      <c r="Q406" s="513"/>
      <c r="R406" s="513"/>
      <c r="S406" s="513"/>
      <c r="T406" s="513"/>
      <c r="U406" s="513"/>
      <c r="V406" s="513"/>
      <c r="W406" s="513"/>
      <c r="X406" s="513"/>
      <c r="Y406" s="513"/>
      <c r="Z406" s="513"/>
      <c r="AA406" s="513"/>
      <c r="AB406" s="513"/>
      <c r="AC406" s="513"/>
      <c r="AD406" s="513"/>
      <c r="AE406" s="513"/>
      <c r="AF406" s="513"/>
      <c r="AG406" s="513"/>
      <c r="AH406" s="513"/>
      <c r="AI406" s="513"/>
      <c r="AJ406" s="513"/>
      <c r="AK406" s="513"/>
      <c r="AL406" s="513"/>
      <c r="AM406" s="513"/>
      <c r="AN406" s="513"/>
      <c r="AO406" s="513"/>
      <c r="AP406" s="513"/>
      <c r="AQ406" s="513"/>
      <c r="AR406" s="513"/>
      <c r="AS406" s="513"/>
      <c r="AT406" s="513"/>
      <c r="AU406" s="513"/>
      <c r="AV406" s="513"/>
      <c r="AW406" s="513"/>
      <c r="AX406" s="513"/>
      <c r="AY406" s="513"/>
      <c r="AZ406" s="513"/>
      <c r="BA406" s="513"/>
      <c r="BB406" s="513"/>
      <c r="BC406" s="513"/>
      <c r="BD406" s="513"/>
      <c r="BE406" s="513"/>
      <c r="BF406" s="513"/>
      <c r="BG406" s="513"/>
      <c r="BH406" s="513"/>
      <c r="BI406" s="513"/>
      <c r="BJ406" s="513"/>
      <c r="BK406" s="513"/>
      <c r="BL406" s="513"/>
      <c r="BM406" s="513"/>
      <c r="BN406" s="513"/>
      <c r="BO406" s="513"/>
      <c r="BP406" s="513"/>
      <c r="BQ406" s="513"/>
      <c r="BR406" s="513"/>
      <c r="BS406" s="513"/>
      <c r="BT406" s="513"/>
      <c r="BU406" s="513"/>
      <c r="BV406" s="513"/>
      <c r="BW406" s="513"/>
      <c r="BX406" s="513"/>
      <c r="BY406" s="513"/>
      <c r="BZ406" s="513"/>
      <c r="CA406" s="513"/>
      <c r="CB406" s="513"/>
      <c r="CC406" s="1972"/>
      <c r="CD406" s="1499"/>
      <c r="CE406" s="1500"/>
      <c r="CF406" s="1501"/>
      <c r="CG406" s="1500"/>
      <c r="CH406" s="1500"/>
      <c r="CI406" s="1500"/>
      <c r="CJ406" s="1976"/>
      <c r="CK406" s="1519"/>
      <c r="CL406" s="1509"/>
    </row>
    <row r="407" spans="1:90" s="514" customFormat="1">
      <c r="A407" s="511"/>
      <c r="B407" s="512"/>
      <c r="C407" s="1493"/>
      <c r="D407" s="1493"/>
      <c r="E407" s="1493"/>
      <c r="F407" s="1493"/>
      <c r="G407" s="1493"/>
      <c r="H407" s="1530"/>
      <c r="I407" s="1972"/>
      <c r="J407" s="1542"/>
      <c r="K407" s="513"/>
      <c r="L407" s="513"/>
      <c r="M407" s="513"/>
      <c r="N407" s="513"/>
      <c r="O407" s="513"/>
      <c r="P407" s="513"/>
      <c r="Q407" s="513"/>
      <c r="R407" s="513"/>
      <c r="S407" s="513"/>
      <c r="T407" s="513"/>
      <c r="U407" s="513"/>
      <c r="V407" s="513"/>
      <c r="W407" s="513"/>
      <c r="X407" s="513"/>
      <c r="Y407" s="513"/>
      <c r="Z407" s="513"/>
      <c r="AA407" s="513"/>
      <c r="AB407" s="513"/>
      <c r="AC407" s="513"/>
      <c r="AD407" s="513"/>
      <c r="AE407" s="513"/>
      <c r="AF407" s="513"/>
      <c r="AG407" s="513"/>
      <c r="AH407" s="513"/>
      <c r="AI407" s="513"/>
      <c r="AJ407" s="513"/>
      <c r="AK407" s="513"/>
      <c r="AL407" s="513"/>
      <c r="AM407" s="513"/>
      <c r="AN407" s="513"/>
      <c r="AO407" s="513"/>
      <c r="AP407" s="513"/>
      <c r="AQ407" s="513"/>
      <c r="AR407" s="513"/>
      <c r="AS407" s="513"/>
      <c r="AT407" s="513"/>
      <c r="AU407" s="513"/>
      <c r="AV407" s="513"/>
      <c r="AW407" s="513"/>
      <c r="AX407" s="513"/>
      <c r="AY407" s="513"/>
      <c r="AZ407" s="513"/>
      <c r="BA407" s="513"/>
      <c r="BB407" s="513"/>
      <c r="BC407" s="513"/>
      <c r="BD407" s="513"/>
      <c r="BE407" s="513"/>
      <c r="BF407" s="513"/>
      <c r="BG407" s="513"/>
      <c r="BH407" s="513"/>
      <c r="BI407" s="513"/>
      <c r="BJ407" s="513"/>
      <c r="BK407" s="513"/>
      <c r="BL407" s="513"/>
      <c r="BM407" s="513"/>
      <c r="BN407" s="513"/>
      <c r="BO407" s="513"/>
      <c r="BP407" s="513"/>
      <c r="BQ407" s="513"/>
      <c r="BR407" s="513"/>
      <c r="BS407" s="513"/>
      <c r="BT407" s="513"/>
      <c r="BU407" s="513"/>
      <c r="BV407" s="513"/>
      <c r="BW407" s="513"/>
      <c r="BX407" s="513"/>
      <c r="BY407" s="513"/>
      <c r="BZ407" s="513"/>
      <c r="CA407" s="513"/>
      <c r="CB407" s="513"/>
      <c r="CC407" s="1972"/>
      <c r="CD407" s="1499"/>
      <c r="CE407" s="1500"/>
      <c r="CF407" s="1501"/>
      <c r="CG407" s="1500"/>
      <c r="CH407" s="1500"/>
      <c r="CI407" s="1500"/>
      <c r="CJ407" s="1976"/>
      <c r="CK407" s="1519"/>
      <c r="CL407" s="1509"/>
    </row>
    <row r="408" spans="1:90" s="514" customFormat="1">
      <c r="A408" s="511"/>
      <c r="B408" s="512"/>
      <c r="C408" s="1493"/>
      <c r="D408" s="1493"/>
      <c r="E408" s="1493"/>
      <c r="F408" s="1493"/>
      <c r="G408" s="1493"/>
      <c r="H408" s="1530"/>
      <c r="I408" s="1972"/>
      <c r="J408" s="1542"/>
      <c r="K408" s="513"/>
      <c r="L408" s="513"/>
      <c r="M408" s="513"/>
      <c r="N408" s="513"/>
      <c r="O408" s="513"/>
      <c r="P408" s="513"/>
      <c r="Q408" s="513"/>
      <c r="R408" s="513"/>
      <c r="S408" s="513"/>
      <c r="T408" s="513"/>
      <c r="U408" s="513"/>
      <c r="V408" s="513"/>
      <c r="W408" s="513"/>
      <c r="X408" s="513"/>
      <c r="Y408" s="513"/>
      <c r="Z408" s="513"/>
      <c r="AA408" s="513"/>
      <c r="AB408" s="513"/>
      <c r="AC408" s="513"/>
      <c r="AD408" s="513"/>
      <c r="AE408" s="513"/>
      <c r="AF408" s="513"/>
      <c r="AG408" s="513"/>
      <c r="AH408" s="513"/>
      <c r="AI408" s="513"/>
      <c r="AJ408" s="513"/>
      <c r="AK408" s="513"/>
      <c r="AL408" s="513"/>
      <c r="AM408" s="513"/>
      <c r="AN408" s="513"/>
      <c r="AO408" s="513"/>
      <c r="AP408" s="513"/>
      <c r="AQ408" s="513"/>
      <c r="AR408" s="513"/>
      <c r="AS408" s="513"/>
      <c r="AT408" s="513"/>
      <c r="AU408" s="513"/>
      <c r="AV408" s="513"/>
      <c r="AW408" s="513"/>
      <c r="AX408" s="513"/>
      <c r="AY408" s="513"/>
      <c r="AZ408" s="513"/>
      <c r="BA408" s="513"/>
      <c r="BB408" s="513"/>
      <c r="BC408" s="513"/>
      <c r="BD408" s="513"/>
      <c r="BE408" s="513"/>
      <c r="BF408" s="513"/>
      <c r="BG408" s="513"/>
      <c r="BH408" s="513"/>
      <c r="BI408" s="513"/>
      <c r="BJ408" s="513"/>
      <c r="BK408" s="513"/>
      <c r="BL408" s="513"/>
      <c r="BM408" s="513"/>
      <c r="BN408" s="513"/>
      <c r="BO408" s="513"/>
      <c r="BP408" s="513"/>
      <c r="BQ408" s="513"/>
      <c r="BR408" s="513"/>
      <c r="BS408" s="513"/>
      <c r="BT408" s="513"/>
      <c r="BU408" s="513"/>
      <c r="BV408" s="513"/>
      <c r="BW408" s="513"/>
      <c r="BX408" s="513"/>
      <c r="BY408" s="513"/>
      <c r="BZ408" s="513"/>
      <c r="CA408" s="513"/>
      <c r="CB408" s="513"/>
      <c r="CC408" s="1972"/>
      <c r="CD408" s="1499"/>
      <c r="CE408" s="1500"/>
      <c r="CF408" s="1501"/>
      <c r="CG408" s="1500"/>
      <c r="CH408" s="1500"/>
      <c r="CI408" s="1500"/>
      <c r="CJ408" s="1976"/>
      <c r="CK408" s="1519"/>
      <c r="CL408" s="1509"/>
    </row>
    <row r="409" spans="1:90" s="514" customFormat="1">
      <c r="A409" s="511"/>
      <c r="B409" s="512"/>
      <c r="C409" s="1493"/>
      <c r="D409" s="1493"/>
      <c r="E409" s="1493"/>
      <c r="F409" s="1493"/>
      <c r="G409" s="1493"/>
      <c r="H409" s="1530"/>
      <c r="I409" s="1972"/>
      <c r="J409" s="1542"/>
      <c r="K409" s="513"/>
      <c r="L409" s="513"/>
      <c r="M409" s="513"/>
      <c r="N409" s="513"/>
      <c r="O409" s="513"/>
      <c r="P409" s="513"/>
      <c r="Q409" s="513"/>
      <c r="R409" s="513"/>
      <c r="S409" s="513"/>
      <c r="T409" s="513"/>
      <c r="U409" s="513"/>
      <c r="V409" s="513"/>
      <c r="W409" s="513"/>
      <c r="X409" s="513"/>
      <c r="Y409" s="513"/>
      <c r="Z409" s="513"/>
      <c r="AA409" s="513"/>
      <c r="AB409" s="513"/>
      <c r="AC409" s="513"/>
      <c r="AD409" s="513"/>
      <c r="AE409" s="513"/>
      <c r="AF409" s="513"/>
      <c r="AG409" s="513"/>
      <c r="AH409" s="513"/>
      <c r="AI409" s="513"/>
      <c r="AJ409" s="513"/>
      <c r="AK409" s="513"/>
      <c r="AL409" s="513"/>
      <c r="AM409" s="513"/>
      <c r="AN409" s="513"/>
      <c r="AO409" s="513"/>
      <c r="AP409" s="513"/>
      <c r="AQ409" s="513"/>
      <c r="AR409" s="513"/>
      <c r="AS409" s="513"/>
      <c r="AT409" s="513"/>
      <c r="AU409" s="513"/>
      <c r="AV409" s="513"/>
      <c r="AW409" s="513"/>
      <c r="AX409" s="513"/>
      <c r="AY409" s="513"/>
      <c r="AZ409" s="513"/>
      <c r="BA409" s="513"/>
      <c r="BB409" s="513"/>
      <c r="BC409" s="513"/>
      <c r="BD409" s="513"/>
      <c r="BE409" s="513"/>
      <c r="BF409" s="513"/>
      <c r="BG409" s="513"/>
      <c r="BH409" s="513"/>
      <c r="BI409" s="513"/>
      <c r="BJ409" s="513"/>
      <c r="BK409" s="513"/>
      <c r="BL409" s="513"/>
      <c r="BM409" s="513"/>
      <c r="BN409" s="513"/>
      <c r="BO409" s="513"/>
      <c r="BP409" s="513"/>
      <c r="BQ409" s="513"/>
      <c r="BR409" s="513"/>
      <c r="BS409" s="513"/>
      <c r="BT409" s="513"/>
      <c r="BU409" s="513"/>
      <c r="BV409" s="513"/>
      <c r="BW409" s="513"/>
      <c r="BX409" s="513"/>
      <c r="BY409" s="513"/>
      <c r="BZ409" s="513"/>
      <c r="CA409" s="513"/>
      <c r="CB409" s="513"/>
      <c r="CC409" s="1972"/>
      <c r="CD409" s="1499"/>
      <c r="CE409" s="1500"/>
      <c r="CF409" s="1501"/>
      <c r="CG409" s="1500"/>
      <c r="CH409" s="1500"/>
      <c r="CI409" s="1500"/>
      <c r="CJ409" s="1976"/>
      <c r="CK409" s="1519"/>
      <c r="CL409" s="1509"/>
    </row>
    <row r="410" spans="1:90" s="514" customFormat="1">
      <c r="A410" s="511"/>
      <c r="B410" s="512"/>
      <c r="C410" s="1493"/>
      <c r="D410" s="1493"/>
      <c r="E410" s="1493"/>
      <c r="F410" s="1493"/>
      <c r="G410" s="1493"/>
      <c r="H410" s="1530"/>
      <c r="I410" s="1972"/>
      <c r="J410" s="1542"/>
      <c r="K410" s="513"/>
      <c r="L410" s="513"/>
      <c r="M410" s="513"/>
      <c r="N410" s="513"/>
      <c r="O410" s="513"/>
      <c r="P410" s="513"/>
      <c r="Q410" s="513"/>
      <c r="R410" s="513"/>
      <c r="S410" s="513"/>
      <c r="T410" s="513"/>
      <c r="U410" s="513"/>
      <c r="V410" s="513"/>
      <c r="W410" s="513"/>
      <c r="X410" s="513"/>
      <c r="Y410" s="513"/>
      <c r="Z410" s="513"/>
      <c r="AA410" s="513"/>
      <c r="AB410" s="513"/>
      <c r="AC410" s="513"/>
      <c r="AD410" s="513"/>
      <c r="AE410" s="513"/>
      <c r="AF410" s="513"/>
      <c r="AG410" s="513"/>
      <c r="AH410" s="513"/>
      <c r="AI410" s="513"/>
      <c r="AJ410" s="513"/>
      <c r="AK410" s="513"/>
      <c r="AL410" s="513"/>
      <c r="AM410" s="513"/>
      <c r="AN410" s="513"/>
      <c r="AO410" s="513"/>
      <c r="AP410" s="513"/>
      <c r="AQ410" s="513"/>
      <c r="AR410" s="513"/>
      <c r="AS410" s="513"/>
      <c r="AT410" s="513"/>
      <c r="AU410" s="513"/>
      <c r="AV410" s="513"/>
      <c r="AW410" s="513"/>
      <c r="AX410" s="513"/>
      <c r="AY410" s="513"/>
      <c r="AZ410" s="513"/>
      <c r="BA410" s="513"/>
      <c r="BB410" s="513"/>
      <c r="BC410" s="513"/>
      <c r="BD410" s="513"/>
      <c r="BE410" s="513"/>
      <c r="BF410" s="513"/>
      <c r="BG410" s="513"/>
      <c r="BH410" s="513"/>
      <c r="BI410" s="513"/>
      <c r="BJ410" s="513"/>
      <c r="BK410" s="513"/>
      <c r="BL410" s="513"/>
      <c r="BM410" s="513"/>
      <c r="BN410" s="513"/>
      <c r="BO410" s="513"/>
      <c r="BP410" s="513"/>
      <c r="BQ410" s="513"/>
      <c r="BR410" s="513"/>
      <c r="BS410" s="513"/>
      <c r="BT410" s="513"/>
      <c r="BU410" s="513"/>
      <c r="BV410" s="513"/>
      <c r="BW410" s="513"/>
      <c r="BX410" s="513"/>
      <c r="BY410" s="513"/>
      <c r="BZ410" s="513"/>
      <c r="CA410" s="513"/>
      <c r="CB410" s="513"/>
      <c r="CC410" s="1972"/>
      <c r="CD410" s="1499"/>
      <c r="CE410" s="1500"/>
      <c r="CF410" s="1501"/>
      <c r="CG410" s="1500"/>
      <c r="CH410" s="1500"/>
      <c r="CI410" s="1500"/>
      <c r="CJ410" s="1976"/>
      <c r="CK410" s="1519"/>
      <c r="CL410" s="1509"/>
    </row>
    <row r="411" spans="1:90" s="514" customFormat="1">
      <c r="A411" s="511"/>
      <c r="B411" s="512"/>
      <c r="C411" s="1493"/>
      <c r="D411" s="1493"/>
      <c r="E411" s="1493"/>
      <c r="F411" s="1493"/>
      <c r="G411" s="1493"/>
      <c r="H411" s="1530"/>
      <c r="I411" s="1972"/>
      <c r="J411" s="1542"/>
      <c r="K411" s="513"/>
      <c r="L411" s="513"/>
      <c r="M411" s="513"/>
      <c r="N411" s="513"/>
      <c r="O411" s="513"/>
      <c r="P411" s="513"/>
      <c r="Q411" s="513"/>
      <c r="R411" s="513"/>
      <c r="S411" s="513"/>
      <c r="T411" s="513"/>
      <c r="U411" s="513"/>
      <c r="V411" s="513"/>
      <c r="W411" s="513"/>
      <c r="X411" s="513"/>
      <c r="Y411" s="513"/>
      <c r="Z411" s="513"/>
      <c r="AA411" s="513"/>
      <c r="AB411" s="513"/>
      <c r="AC411" s="513"/>
      <c r="AD411" s="513"/>
      <c r="AE411" s="513"/>
      <c r="AF411" s="513"/>
      <c r="AG411" s="513"/>
      <c r="AH411" s="513"/>
      <c r="AI411" s="513"/>
      <c r="AJ411" s="513"/>
      <c r="AK411" s="513"/>
      <c r="AL411" s="513"/>
      <c r="AM411" s="513"/>
      <c r="AN411" s="513"/>
      <c r="AO411" s="513"/>
      <c r="AP411" s="513"/>
      <c r="AQ411" s="513"/>
      <c r="AR411" s="513"/>
      <c r="AS411" s="513"/>
      <c r="AT411" s="513"/>
      <c r="AU411" s="513"/>
      <c r="AV411" s="513"/>
      <c r="AW411" s="513"/>
      <c r="AX411" s="513"/>
      <c r="AY411" s="513"/>
      <c r="AZ411" s="513"/>
      <c r="BA411" s="513"/>
      <c r="BB411" s="513"/>
      <c r="BC411" s="513"/>
      <c r="BD411" s="513"/>
      <c r="BE411" s="513"/>
      <c r="BF411" s="513"/>
      <c r="BG411" s="513"/>
      <c r="BH411" s="513"/>
      <c r="BI411" s="513"/>
      <c r="BJ411" s="513"/>
      <c r="BK411" s="513"/>
      <c r="BL411" s="513"/>
      <c r="BM411" s="513"/>
      <c r="BN411" s="513"/>
      <c r="BO411" s="513"/>
      <c r="BP411" s="513"/>
      <c r="BQ411" s="513"/>
      <c r="BR411" s="513"/>
      <c r="BS411" s="513"/>
      <c r="BT411" s="513"/>
      <c r="BU411" s="513"/>
      <c r="BV411" s="513"/>
      <c r="BW411" s="513"/>
      <c r="BX411" s="513"/>
      <c r="BY411" s="513"/>
      <c r="BZ411" s="513"/>
      <c r="CA411" s="513"/>
      <c r="CB411" s="513"/>
      <c r="CC411" s="1972"/>
      <c r="CD411" s="1499"/>
      <c r="CE411" s="1500"/>
      <c r="CF411" s="1501"/>
      <c r="CG411" s="1500"/>
      <c r="CH411" s="1500"/>
      <c r="CI411" s="1500"/>
      <c r="CJ411" s="1976"/>
      <c r="CK411" s="1519"/>
      <c r="CL411" s="1509"/>
    </row>
    <row r="412" spans="1:90" s="514" customFormat="1">
      <c r="A412" s="511"/>
      <c r="B412" s="512"/>
      <c r="C412" s="1493"/>
      <c r="D412" s="1493"/>
      <c r="E412" s="1493"/>
      <c r="F412" s="1493"/>
      <c r="G412" s="1493"/>
      <c r="H412" s="1530"/>
      <c r="I412" s="1972"/>
      <c r="J412" s="1542"/>
      <c r="K412" s="513"/>
      <c r="L412" s="513"/>
      <c r="M412" s="513"/>
      <c r="N412" s="513"/>
      <c r="O412" s="513"/>
      <c r="P412" s="513"/>
      <c r="Q412" s="513"/>
      <c r="R412" s="513"/>
      <c r="S412" s="513"/>
      <c r="T412" s="513"/>
      <c r="U412" s="513"/>
      <c r="V412" s="513"/>
      <c r="W412" s="513"/>
      <c r="X412" s="513"/>
      <c r="Y412" s="513"/>
      <c r="Z412" s="513"/>
      <c r="AA412" s="513"/>
      <c r="AB412" s="513"/>
      <c r="AC412" s="513"/>
      <c r="AD412" s="513"/>
      <c r="AE412" s="513"/>
      <c r="AF412" s="513"/>
      <c r="AG412" s="513"/>
      <c r="AH412" s="513"/>
      <c r="AI412" s="513"/>
      <c r="AJ412" s="513"/>
      <c r="AK412" s="513"/>
      <c r="AL412" s="513"/>
      <c r="AM412" s="513"/>
      <c r="AN412" s="513"/>
      <c r="AO412" s="513"/>
      <c r="AP412" s="513"/>
      <c r="AQ412" s="513"/>
      <c r="AR412" s="513"/>
      <c r="AS412" s="513"/>
      <c r="AT412" s="513"/>
      <c r="AU412" s="513"/>
      <c r="AV412" s="513"/>
      <c r="AW412" s="513"/>
      <c r="AX412" s="513"/>
      <c r="AY412" s="513"/>
      <c r="AZ412" s="513"/>
      <c r="BA412" s="513"/>
      <c r="BB412" s="513"/>
      <c r="BC412" s="513"/>
      <c r="BD412" s="513"/>
      <c r="BE412" s="513"/>
      <c r="BF412" s="513"/>
      <c r="BG412" s="513"/>
      <c r="BH412" s="513"/>
      <c r="BI412" s="513"/>
      <c r="BJ412" s="513"/>
      <c r="BK412" s="513"/>
      <c r="BL412" s="513"/>
      <c r="BM412" s="513"/>
      <c r="BN412" s="513"/>
      <c r="BO412" s="513"/>
      <c r="BP412" s="513"/>
      <c r="BQ412" s="513"/>
      <c r="BR412" s="513"/>
      <c r="BS412" s="513"/>
      <c r="BT412" s="513"/>
      <c r="BU412" s="513"/>
      <c r="BV412" s="513"/>
      <c r="BW412" s="513"/>
      <c r="BX412" s="513"/>
      <c r="BY412" s="513"/>
      <c r="BZ412" s="513"/>
      <c r="CA412" s="513"/>
      <c r="CB412" s="513"/>
      <c r="CC412" s="1972"/>
      <c r="CD412" s="1499"/>
      <c r="CE412" s="1500"/>
      <c r="CF412" s="1501"/>
      <c r="CG412" s="1500"/>
      <c r="CH412" s="1500"/>
      <c r="CI412" s="1500"/>
      <c r="CJ412" s="1976"/>
      <c r="CK412" s="1519"/>
      <c r="CL412" s="1509"/>
    </row>
    <row r="413" spans="1:90" s="514" customFormat="1">
      <c r="A413" s="511"/>
      <c r="B413" s="512"/>
      <c r="C413" s="1493"/>
      <c r="D413" s="1493"/>
      <c r="E413" s="1493"/>
      <c r="F413" s="1493"/>
      <c r="G413" s="1493"/>
      <c r="H413" s="1530"/>
      <c r="I413" s="1972"/>
      <c r="J413" s="1542"/>
      <c r="K413" s="513"/>
      <c r="L413" s="513"/>
      <c r="M413" s="513"/>
      <c r="N413" s="513"/>
      <c r="O413" s="513"/>
      <c r="P413" s="513"/>
      <c r="Q413" s="513"/>
      <c r="R413" s="513"/>
      <c r="S413" s="513"/>
      <c r="T413" s="513"/>
      <c r="U413" s="513"/>
      <c r="V413" s="513"/>
      <c r="W413" s="513"/>
      <c r="X413" s="513"/>
      <c r="Y413" s="513"/>
      <c r="Z413" s="513"/>
      <c r="AA413" s="513"/>
      <c r="AB413" s="513"/>
      <c r="AC413" s="513"/>
      <c r="AD413" s="513"/>
      <c r="AE413" s="513"/>
      <c r="AF413" s="513"/>
      <c r="AG413" s="513"/>
      <c r="AH413" s="513"/>
      <c r="AI413" s="513"/>
      <c r="AJ413" s="513"/>
      <c r="AK413" s="513"/>
      <c r="AL413" s="513"/>
      <c r="AM413" s="513"/>
      <c r="AN413" s="513"/>
      <c r="AO413" s="513"/>
      <c r="AP413" s="513"/>
      <c r="AQ413" s="513"/>
      <c r="AR413" s="513"/>
      <c r="AS413" s="513"/>
      <c r="AT413" s="513"/>
      <c r="AU413" s="513"/>
      <c r="AV413" s="513"/>
      <c r="AW413" s="513"/>
      <c r="AX413" s="513"/>
      <c r="AY413" s="513"/>
      <c r="AZ413" s="513"/>
      <c r="BA413" s="513"/>
      <c r="BB413" s="513"/>
      <c r="BC413" s="513"/>
      <c r="BD413" s="513"/>
      <c r="BE413" s="513"/>
      <c r="BF413" s="513"/>
      <c r="BG413" s="513"/>
      <c r="BH413" s="513"/>
      <c r="BI413" s="513"/>
      <c r="BJ413" s="513"/>
      <c r="BK413" s="513"/>
      <c r="BL413" s="513"/>
      <c r="BM413" s="513"/>
      <c r="BN413" s="513"/>
      <c r="BO413" s="513"/>
      <c r="BP413" s="513"/>
      <c r="BQ413" s="513"/>
      <c r="BR413" s="513"/>
      <c r="BS413" s="513"/>
      <c r="BT413" s="513"/>
      <c r="BU413" s="513"/>
      <c r="BV413" s="513"/>
      <c r="BW413" s="513"/>
      <c r="BX413" s="513"/>
      <c r="BY413" s="513"/>
      <c r="BZ413" s="513"/>
      <c r="CA413" s="513"/>
      <c r="CB413" s="513"/>
      <c r="CC413" s="1972"/>
      <c r="CD413" s="1499"/>
      <c r="CE413" s="1500"/>
      <c r="CF413" s="1501"/>
      <c r="CG413" s="1500"/>
      <c r="CH413" s="1500"/>
      <c r="CI413" s="1500"/>
      <c r="CJ413" s="1976"/>
      <c r="CK413" s="1519"/>
      <c r="CL413" s="1509"/>
    </row>
    <row r="414" spans="1:90" s="514" customFormat="1">
      <c r="A414" s="511"/>
      <c r="B414" s="512"/>
      <c r="C414" s="1493"/>
      <c r="D414" s="1493"/>
      <c r="E414" s="1493"/>
      <c r="F414" s="1493"/>
      <c r="G414" s="1493"/>
      <c r="H414" s="1530"/>
      <c r="I414" s="1972"/>
      <c r="J414" s="1542"/>
      <c r="K414" s="513"/>
      <c r="L414" s="513"/>
      <c r="M414" s="513"/>
      <c r="N414" s="513"/>
      <c r="O414" s="513"/>
      <c r="P414" s="513"/>
      <c r="Q414" s="513"/>
      <c r="R414" s="513"/>
      <c r="S414" s="513"/>
      <c r="T414" s="513"/>
      <c r="U414" s="513"/>
      <c r="V414" s="513"/>
      <c r="W414" s="513"/>
      <c r="X414" s="513"/>
      <c r="Y414" s="513"/>
      <c r="Z414" s="513"/>
      <c r="AA414" s="513"/>
      <c r="AB414" s="513"/>
      <c r="AC414" s="513"/>
      <c r="AD414" s="513"/>
      <c r="AE414" s="513"/>
      <c r="AF414" s="513"/>
      <c r="AG414" s="513"/>
      <c r="AH414" s="513"/>
      <c r="AI414" s="513"/>
      <c r="AJ414" s="513"/>
      <c r="AK414" s="513"/>
      <c r="AL414" s="513"/>
      <c r="AM414" s="513"/>
      <c r="AN414" s="513"/>
      <c r="AO414" s="513"/>
      <c r="AP414" s="513"/>
      <c r="AQ414" s="513"/>
      <c r="AR414" s="513"/>
      <c r="AS414" s="513"/>
      <c r="AT414" s="513"/>
      <c r="AU414" s="513"/>
      <c r="AV414" s="513"/>
      <c r="AW414" s="513"/>
      <c r="AX414" s="513"/>
      <c r="AY414" s="513"/>
      <c r="AZ414" s="513"/>
      <c r="BA414" s="513"/>
      <c r="BB414" s="513"/>
      <c r="BC414" s="513"/>
      <c r="BD414" s="513"/>
      <c r="BE414" s="513"/>
      <c r="BF414" s="513"/>
      <c r="BG414" s="513"/>
      <c r="BH414" s="513"/>
      <c r="BI414" s="513"/>
      <c r="BJ414" s="513"/>
      <c r="BK414" s="513"/>
      <c r="BL414" s="513"/>
      <c r="BM414" s="513"/>
      <c r="BN414" s="513"/>
      <c r="BO414" s="513"/>
      <c r="BP414" s="513"/>
      <c r="BQ414" s="513"/>
      <c r="BR414" s="513"/>
      <c r="BS414" s="513"/>
      <c r="BT414" s="513"/>
      <c r="BU414" s="513"/>
      <c r="BV414" s="513"/>
      <c r="BW414" s="513"/>
      <c r="BX414" s="513"/>
      <c r="BY414" s="513"/>
      <c r="BZ414" s="513"/>
      <c r="CA414" s="513"/>
      <c r="CB414" s="513"/>
      <c r="CC414" s="1972"/>
      <c r="CD414" s="1499"/>
      <c r="CE414" s="1500"/>
      <c r="CF414" s="1501"/>
      <c r="CG414" s="1500"/>
      <c r="CH414" s="1500"/>
      <c r="CI414" s="1500"/>
      <c r="CJ414" s="1976"/>
      <c r="CK414" s="1519"/>
      <c r="CL414" s="1509"/>
    </row>
    <row r="415" spans="1:90" s="514" customFormat="1">
      <c r="A415" s="511"/>
      <c r="B415" s="512"/>
      <c r="C415" s="1493"/>
      <c r="D415" s="1493"/>
      <c r="E415" s="1493"/>
      <c r="F415" s="1493"/>
      <c r="G415" s="1493"/>
      <c r="H415" s="1530"/>
      <c r="I415" s="1972"/>
      <c r="J415" s="1542"/>
      <c r="K415" s="513"/>
      <c r="L415" s="513"/>
      <c r="M415" s="513"/>
      <c r="N415" s="513"/>
      <c r="O415" s="513"/>
      <c r="P415" s="513"/>
      <c r="Q415" s="513"/>
      <c r="R415" s="513"/>
      <c r="S415" s="513"/>
      <c r="T415" s="513"/>
      <c r="U415" s="513"/>
      <c r="V415" s="513"/>
      <c r="W415" s="513"/>
      <c r="X415" s="513"/>
      <c r="Y415" s="513"/>
      <c r="Z415" s="513"/>
      <c r="AA415" s="513"/>
      <c r="AB415" s="513"/>
      <c r="AC415" s="513"/>
      <c r="AD415" s="513"/>
      <c r="AE415" s="513"/>
      <c r="AF415" s="513"/>
      <c r="AG415" s="513"/>
      <c r="AH415" s="513"/>
      <c r="AI415" s="513"/>
      <c r="AJ415" s="513"/>
      <c r="AK415" s="513"/>
      <c r="AL415" s="513"/>
      <c r="AM415" s="513"/>
      <c r="AN415" s="513"/>
      <c r="AO415" s="513"/>
      <c r="AP415" s="513"/>
      <c r="AQ415" s="513"/>
      <c r="AR415" s="513"/>
      <c r="AS415" s="513"/>
      <c r="AT415" s="513"/>
      <c r="AU415" s="513"/>
      <c r="AV415" s="513"/>
      <c r="AW415" s="513"/>
      <c r="AX415" s="513"/>
      <c r="AY415" s="513"/>
      <c r="AZ415" s="513"/>
      <c r="BA415" s="513"/>
      <c r="BB415" s="513"/>
      <c r="BC415" s="513"/>
      <c r="BD415" s="513"/>
      <c r="BE415" s="513"/>
      <c r="BF415" s="513"/>
      <c r="BG415" s="513"/>
      <c r="BH415" s="513"/>
      <c r="BI415" s="513"/>
      <c r="BJ415" s="513"/>
      <c r="BK415" s="513"/>
      <c r="BL415" s="513"/>
      <c r="BM415" s="513"/>
      <c r="BN415" s="513"/>
      <c r="BO415" s="513"/>
      <c r="BP415" s="513"/>
      <c r="BQ415" s="513"/>
      <c r="BR415" s="513"/>
      <c r="BS415" s="513"/>
      <c r="BT415" s="513"/>
      <c r="BU415" s="513"/>
      <c r="BV415" s="513"/>
      <c r="BW415" s="513"/>
      <c r="BX415" s="513"/>
      <c r="BY415" s="513"/>
      <c r="BZ415" s="513"/>
      <c r="CA415" s="513"/>
      <c r="CB415" s="513"/>
      <c r="CC415" s="1972"/>
      <c r="CD415" s="1499"/>
      <c r="CE415" s="1500"/>
      <c r="CF415" s="1501"/>
      <c r="CG415" s="1500"/>
      <c r="CH415" s="1500"/>
      <c r="CI415" s="1500"/>
      <c r="CJ415" s="1976"/>
      <c r="CK415" s="1519"/>
      <c r="CL415" s="1509"/>
    </row>
    <row r="416" spans="1:90" s="514" customFormat="1">
      <c r="A416" s="511"/>
      <c r="B416" s="512"/>
      <c r="C416" s="1493"/>
      <c r="D416" s="1493"/>
      <c r="E416" s="1493"/>
      <c r="F416" s="1493"/>
      <c r="G416" s="1493"/>
      <c r="H416" s="1530"/>
      <c r="I416" s="1972"/>
      <c r="J416" s="1542"/>
      <c r="K416" s="513"/>
      <c r="L416" s="513"/>
      <c r="M416" s="513"/>
      <c r="N416" s="513"/>
      <c r="O416" s="513"/>
      <c r="P416" s="513"/>
      <c r="Q416" s="513"/>
      <c r="R416" s="513"/>
      <c r="S416" s="513"/>
      <c r="T416" s="513"/>
      <c r="U416" s="513"/>
      <c r="V416" s="513"/>
      <c r="W416" s="513"/>
      <c r="X416" s="513"/>
      <c r="Y416" s="513"/>
      <c r="Z416" s="513"/>
      <c r="AA416" s="513"/>
      <c r="AB416" s="513"/>
      <c r="AC416" s="513"/>
      <c r="AD416" s="513"/>
      <c r="AE416" s="513"/>
      <c r="AF416" s="513"/>
      <c r="AG416" s="513"/>
      <c r="AH416" s="513"/>
      <c r="AI416" s="513"/>
      <c r="AJ416" s="513"/>
      <c r="AK416" s="513"/>
      <c r="AL416" s="513"/>
      <c r="AM416" s="513"/>
      <c r="AN416" s="513"/>
      <c r="AO416" s="513"/>
      <c r="AP416" s="513"/>
      <c r="AQ416" s="513"/>
      <c r="AR416" s="513"/>
      <c r="AS416" s="513"/>
      <c r="AT416" s="513"/>
      <c r="AU416" s="513"/>
      <c r="AV416" s="513"/>
      <c r="AW416" s="513"/>
      <c r="AX416" s="513"/>
      <c r="AY416" s="513"/>
      <c r="AZ416" s="513"/>
      <c r="BA416" s="513"/>
      <c r="BB416" s="513"/>
      <c r="BC416" s="513"/>
      <c r="BD416" s="513"/>
      <c r="BE416" s="513"/>
      <c r="BF416" s="513"/>
      <c r="BG416" s="513"/>
      <c r="BH416" s="513"/>
      <c r="BI416" s="513"/>
      <c r="BJ416" s="513"/>
      <c r="BK416" s="513"/>
      <c r="BL416" s="513"/>
      <c r="BM416" s="513"/>
      <c r="BN416" s="513"/>
      <c r="BO416" s="513"/>
      <c r="BP416" s="513"/>
      <c r="BQ416" s="513"/>
      <c r="BR416" s="513"/>
      <c r="BS416" s="513"/>
      <c r="BT416" s="513"/>
      <c r="BU416" s="513"/>
      <c r="BV416" s="513"/>
      <c r="BW416" s="513"/>
      <c r="BX416" s="513"/>
      <c r="BY416" s="513"/>
      <c r="BZ416" s="513"/>
      <c r="CA416" s="513"/>
      <c r="CB416" s="513"/>
      <c r="CC416" s="1972"/>
      <c r="CD416" s="1499"/>
      <c r="CE416" s="1500"/>
      <c r="CF416" s="1501"/>
      <c r="CG416" s="1500"/>
      <c r="CH416" s="1500"/>
      <c r="CI416" s="1500"/>
      <c r="CJ416" s="1976"/>
      <c r="CK416" s="1519"/>
      <c r="CL416" s="1509"/>
    </row>
    <row r="417" spans="1:90" s="514" customFormat="1">
      <c r="A417" s="511"/>
      <c r="B417" s="512"/>
      <c r="C417" s="1493"/>
      <c r="D417" s="1493"/>
      <c r="E417" s="1493"/>
      <c r="F417" s="1493"/>
      <c r="G417" s="1493"/>
      <c r="H417" s="1530"/>
      <c r="I417" s="1972"/>
      <c r="J417" s="1542"/>
      <c r="K417" s="513"/>
      <c r="L417" s="513"/>
      <c r="M417" s="513"/>
      <c r="N417" s="513"/>
      <c r="O417" s="513"/>
      <c r="P417" s="513"/>
      <c r="Q417" s="513"/>
      <c r="R417" s="513"/>
      <c r="S417" s="513"/>
      <c r="T417" s="513"/>
      <c r="U417" s="513"/>
      <c r="V417" s="513"/>
      <c r="W417" s="513"/>
      <c r="X417" s="513"/>
      <c r="Y417" s="513"/>
      <c r="Z417" s="513"/>
      <c r="AA417" s="513"/>
      <c r="AB417" s="513"/>
      <c r="AC417" s="513"/>
      <c r="AD417" s="513"/>
      <c r="AE417" s="513"/>
      <c r="AF417" s="513"/>
      <c r="AG417" s="513"/>
      <c r="AH417" s="513"/>
      <c r="AI417" s="513"/>
      <c r="AJ417" s="513"/>
      <c r="AK417" s="513"/>
      <c r="AL417" s="513"/>
      <c r="AM417" s="513"/>
      <c r="AN417" s="513"/>
      <c r="AO417" s="513"/>
      <c r="AP417" s="513"/>
      <c r="AQ417" s="513"/>
      <c r="AR417" s="513"/>
      <c r="AS417" s="513"/>
      <c r="AT417" s="513"/>
      <c r="AU417" s="513"/>
      <c r="AV417" s="513"/>
      <c r="AW417" s="513"/>
      <c r="AX417" s="513"/>
      <c r="AY417" s="513"/>
      <c r="AZ417" s="513"/>
      <c r="BA417" s="513"/>
      <c r="BB417" s="513"/>
      <c r="BC417" s="513"/>
      <c r="BD417" s="513"/>
      <c r="BE417" s="513"/>
      <c r="BF417" s="513"/>
      <c r="BG417" s="513"/>
      <c r="BH417" s="513"/>
      <c r="BI417" s="513"/>
      <c r="BJ417" s="513"/>
      <c r="BK417" s="513"/>
      <c r="BL417" s="513"/>
      <c r="BM417" s="513"/>
      <c r="BN417" s="513"/>
      <c r="BO417" s="513"/>
      <c r="BP417" s="513"/>
      <c r="BQ417" s="513"/>
      <c r="BR417" s="513"/>
      <c r="BS417" s="513"/>
      <c r="BT417" s="513"/>
      <c r="BU417" s="513"/>
      <c r="BV417" s="513"/>
      <c r="BW417" s="513"/>
      <c r="BX417" s="513"/>
      <c r="BY417" s="513"/>
      <c r="BZ417" s="513"/>
      <c r="CA417" s="513"/>
      <c r="CB417" s="513"/>
      <c r="CC417" s="1972"/>
      <c r="CD417" s="1499"/>
      <c r="CE417" s="1500"/>
      <c r="CF417" s="1501"/>
      <c r="CG417" s="1500"/>
      <c r="CH417" s="1500"/>
      <c r="CI417" s="1500"/>
      <c r="CJ417" s="1976"/>
      <c r="CK417" s="1519"/>
      <c r="CL417" s="1509"/>
    </row>
    <row r="418" spans="1:90" s="514" customFormat="1">
      <c r="A418" s="511"/>
      <c r="B418" s="512"/>
      <c r="C418" s="1493"/>
      <c r="D418" s="1493"/>
      <c r="E418" s="1493"/>
      <c r="F418" s="1493"/>
      <c r="G418" s="1493"/>
      <c r="H418" s="1530"/>
      <c r="I418" s="1972"/>
      <c r="J418" s="1542"/>
      <c r="K418" s="513"/>
      <c r="L418" s="513"/>
      <c r="M418" s="513"/>
      <c r="N418" s="513"/>
      <c r="O418" s="513"/>
      <c r="P418" s="513"/>
      <c r="Q418" s="513"/>
      <c r="R418" s="513"/>
      <c r="S418" s="513"/>
      <c r="T418" s="513"/>
      <c r="U418" s="513"/>
      <c r="V418" s="513"/>
      <c r="W418" s="513"/>
      <c r="X418" s="513"/>
      <c r="Y418" s="513"/>
      <c r="Z418" s="513"/>
      <c r="AA418" s="513"/>
      <c r="AB418" s="513"/>
      <c r="AC418" s="513"/>
      <c r="AD418" s="513"/>
      <c r="AE418" s="513"/>
      <c r="AF418" s="513"/>
      <c r="AG418" s="513"/>
      <c r="AH418" s="513"/>
      <c r="AI418" s="513"/>
      <c r="AJ418" s="513"/>
      <c r="AK418" s="513"/>
      <c r="AL418" s="513"/>
      <c r="AM418" s="513"/>
      <c r="AN418" s="513"/>
      <c r="AO418" s="513"/>
      <c r="AP418" s="513"/>
      <c r="AQ418" s="513"/>
      <c r="AR418" s="513"/>
      <c r="AS418" s="513"/>
      <c r="AT418" s="513"/>
      <c r="AU418" s="513"/>
      <c r="AV418" s="513"/>
      <c r="AW418" s="513"/>
      <c r="AX418" s="513"/>
      <c r="AY418" s="513"/>
      <c r="AZ418" s="513"/>
      <c r="BA418" s="513"/>
      <c r="BB418" s="513"/>
      <c r="BC418" s="513"/>
      <c r="BD418" s="513"/>
      <c r="BE418" s="513"/>
      <c r="BF418" s="513"/>
      <c r="BG418" s="513"/>
      <c r="BH418" s="513"/>
      <c r="BI418" s="513"/>
      <c r="BJ418" s="513"/>
      <c r="BK418" s="513"/>
      <c r="BL418" s="513"/>
      <c r="BM418" s="513"/>
      <c r="BN418" s="513"/>
      <c r="BO418" s="513"/>
      <c r="BP418" s="513"/>
      <c r="BQ418" s="513"/>
      <c r="BR418" s="513"/>
      <c r="BS418" s="513"/>
      <c r="BT418" s="513"/>
      <c r="BU418" s="513"/>
      <c r="BV418" s="513"/>
      <c r="BW418" s="513"/>
      <c r="BX418" s="513"/>
      <c r="BY418" s="513"/>
      <c r="BZ418" s="513"/>
      <c r="CA418" s="513"/>
      <c r="CB418" s="513"/>
      <c r="CC418" s="1972"/>
      <c r="CD418" s="1499"/>
      <c r="CE418" s="1500"/>
      <c r="CF418" s="1501"/>
      <c r="CG418" s="1500"/>
      <c r="CH418" s="1500"/>
      <c r="CI418" s="1500"/>
      <c r="CJ418" s="1976"/>
      <c r="CK418" s="1519"/>
      <c r="CL418" s="1509"/>
    </row>
    <row r="419" spans="1:90" s="514" customFormat="1">
      <c r="A419" s="511"/>
      <c r="B419" s="512"/>
      <c r="C419" s="1493"/>
      <c r="D419" s="1493"/>
      <c r="E419" s="1493"/>
      <c r="F419" s="1493"/>
      <c r="G419" s="1493"/>
      <c r="H419" s="1530"/>
      <c r="I419" s="1972"/>
      <c r="J419" s="1542"/>
      <c r="K419" s="513"/>
      <c r="L419" s="513"/>
      <c r="M419" s="513"/>
      <c r="N419" s="513"/>
      <c r="O419" s="513"/>
      <c r="P419" s="513"/>
      <c r="Q419" s="513"/>
      <c r="R419" s="513"/>
      <c r="S419" s="513"/>
      <c r="T419" s="513"/>
      <c r="U419" s="513"/>
      <c r="V419" s="513"/>
      <c r="W419" s="513"/>
      <c r="X419" s="513"/>
      <c r="Y419" s="513"/>
      <c r="Z419" s="513"/>
      <c r="AA419" s="513"/>
      <c r="AB419" s="513"/>
      <c r="AC419" s="513"/>
      <c r="AD419" s="513"/>
      <c r="AE419" s="513"/>
      <c r="AF419" s="513"/>
      <c r="AG419" s="513"/>
      <c r="AH419" s="513"/>
      <c r="AI419" s="513"/>
      <c r="AJ419" s="513"/>
      <c r="AK419" s="513"/>
      <c r="AL419" s="513"/>
      <c r="AM419" s="513"/>
      <c r="AN419" s="513"/>
      <c r="AO419" s="513"/>
      <c r="AP419" s="513"/>
      <c r="AQ419" s="513"/>
      <c r="AR419" s="513"/>
      <c r="AS419" s="513"/>
      <c r="AT419" s="513"/>
      <c r="AU419" s="513"/>
      <c r="AV419" s="513"/>
      <c r="AW419" s="513"/>
      <c r="AX419" s="513"/>
      <c r="AY419" s="513"/>
      <c r="AZ419" s="513"/>
      <c r="BA419" s="513"/>
      <c r="BB419" s="513"/>
      <c r="BC419" s="513"/>
      <c r="BD419" s="513"/>
      <c r="BE419" s="513"/>
      <c r="BF419" s="513"/>
      <c r="BG419" s="513"/>
      <c r="BH419" s="513"/>
      <c r="BI419" s="513"/>
      <c r="BJ419" s="513"/>
      <c r="BK419" s="513"/>
      <c r="BL419" s="513"/>
      <c r="BM419" s="513"/>
      <c r="BN419" s="513"/>
      <c r="BO419" s="513"/>
      <c r="BP419" s="513"/>
      <c r="BQ419" s="513"/>
      <c r="BR419" s="513"/>
      <c r="BS419" s="513"/>
      <c r="BT419" s="513"/>
      <c r="BU419" s="513"/>
      <c r="BV419" s="513"/>
      <c r="BW419" s="513"/>
      <c r="BX419" s="513"/>
      <c r="BY419" s="513"/>
      <c r="BZ419" s="513"/>
      <c r="CA419" s="513"/>
      <c r="CB419" s="513"/>
      <c r="CC419" s="1972"/>
      <c r="CD419" s="1499"/>
      <c r="CE419" s="1500"/>
      <c r="CF419" s="1501"/>
      <c r="CG419" s="1500"/>
      <c r="CH419" s="1500"/>
      <c r="CI419" s="1500"/>
      <c r="CJ419" s="1976"/>
      <c r="CK419" s="1519"/>
      <c r="CL419" s="1509"/>
    </row>
    <row r="420" spans="1:90" s="514" customFormat="1">
      <c r="A420" s="511"/>
      <c r="B420" s="512"/>
      <c r="C420" s="1493"/>
      <c r="D420" s="1493"/>
      <c r="E420" s="1493"/>
      <c r="F420" s="1493"/>
      <c r="G420" s="1493"/>
      <c r="H420" s="1530"/>
      <c r="I420" s="1972"/>
      <c r="J420" s="1542"/>
      <c r="K420" s="513"/>
      <c r="L420" s="513"/>
      <c r="M420" s="513"/>
      <c r="N420" s="513"/>
      <c r="O420" s="513"/>
      <c r="P420" s="513"/>
      <c r="Q420" s="513"/>
      <c r="R420" s="513"/>
      <c r="S420" s="513"/>
      <c r="T420" s="513"/>
      <c r="U420" s="513"/>
      <c r="V420" s="513"/>
      <c r="W420" s="513"/>
      <c r="X420" s="513"/>
      <c r="Y420" s="513"/>
      <c r="Z420" s="513"/>
      <c r="AA420" s="513"/>
      <c r="AB420" s="513"/>
      <c r="AC420" s="513"/>
      <c r="AD420" s="513"/>
      <c r="AE420" s="513"/>
      <c r="AF420" s="513"/>
      <c r="AG420" s="513"/>
      <c r="AH420" s="513"/>
      <c r="AI420" s="513"/>
      <c r="AJ420" s="513"/>
      <c r="AK420" s="513"/>
      <c r="AL420" s="513"/>
      <c r="AM420" s="513"/>
      <c r="AN420" s="513"/>
      <c r="AO420" s="513"/>
      <c r="AP420" s="513"/>
      <c r="AQ420" s="513"/>
      <c r="AR420" s="513"/>
      <c r="AS420" s="513"/>
      <c r="AT420" s="513"/>
      <c r="AU420" s="513"/>
      <c r="AV420" s="513"/>
      <c r="AW420" s="513"/>
      <c r="AX420" s="513"/>
      <c r="AY420" s="513"/>
      <c r="AZ420" s="513"/>
      <c r="BA420" s="513"/>
      <c r="BB420" s="513"/>
      <c r="BC420" s="513"/>
      <c r="BD420" s="513"/>
      <c r="BE420" s="513"/>
      <c r="BF420" s="513"/>
      <c r="BG420" s="513"/>
      <c r="BH420" s="513"/>
      <c r="BI420" s="513"/>
      <c r="BJ420" s="513"/>
      <c r="BK420" s="513"/>
      <c r="BL420" s="513"/>
      <c r="BM420" s="513"/>
      <c r="BN420" s="513"/>
      <c r="BO420" s="513"/>
      <c r="BP420" s="513"/>
      <c r="BQ420" s="513"/>
      <c r="BR420" s="513"/>
      <c r="BS420" s="513"/>
      <c r="BT420" s="513"/>
      <c r="BU420" s="513"/>
      <c r="BV420" s="513"/>
      <c r="BW420" s="513"/>
      <c r="BX420" s="513"/>
      <c r="BY420" s="513"/>
      <c r="BZ420" s="513"/>
      <c r="CA420" s="513"/>
      <c r="CB420" s="513"/>
      <c r="CC420" s="1972"/>
      <c r="CD420" s="1499"/>
      <c r="CE420" s="1500"/>
      <c r="CF420" s="1501"/>
      <c r="CG420" s="1500"/>
      <c r="CH420" s="1500"/>
      <c r="CI420" s="1500"/>
      <c r="CJ420" s="1976"/>
      <c r="CK420" s="1519"/>
      <c r="CL420" s="1509"/>
    </row>
    <row r="421" spans="1:90" s="514" customFormat="1">
      <c r="A421" s="511"/>
      <c r="B421" s="512"/>
      <c r="C421" s="1493"/>
      <c r="D421" s="1493"/>
      <c r="E421" s="1493"/>
      <c r="F421" s="1493"/>
      <c r="G421" s="1493"/>
      <c r="H421" s="1530"/>
      <c r="I421" s="1972"/>
      <c r="J421" s="1542"/>
      <c r="K421" s="513"/>
      <c r="L421" s="513"/>
      <c r="M421" s="513"/>
      <c r="N421" s="513"/>
      <c r="O421" s="513"/>
      <c r="P421" s="513"/>
      <c r="Q421" s="513"/>
      <c r="R421" s="513"/>
      <c r="S421" s="513"/>
      <c r="T421" s="513"/>
      <c r="U421" s="513"/>
      <c r="V421" s="513"/>
      <c r="W421" s="513"/>
      <c r="X421" s="513"/>
      <c r="Y421" s="513"/>
      <c r="Z421" s="513"/>
      <c r="AA421" s="513"/>
      <c r="AB421" s="513"/>
      <c r="AC421" s="513"/>
      <c r="AD421" s="513"/>
      <c r="AE421" s="513"/>
      <c r="AF421" s="513"/>
      <c r="AG421" s="513"/>
      <c r="AH421" s="513"/>
      <c r="AI421" s="513"/>
      <c r="AJ421" s="513"/>
      <c r="AK421" s="513"/>
      <c r="AL421" s="513"/>
      <c r="AM421" s="513"/>
      <c r="AN421" s="513"/>
      <c r="AO421" s="513"/>
      <c r="AP421" s="513"/>
      <c r="AQ421" s="513"/>
      <c r="AR421" s="513"/>
      <c r="AS421" s="513"/>
      <c r="AT421" s="513"/>
      <c r="AU421" s="513"/>
      <c r="AV421" s="513"/>
      <c r="AW421" s="513"/>
      <c r="AX421" s="513"/>
      <c r="AY421" s="513"/>
      <c r="AZ421" s="513"/>
      <c r="BA421" s="513"/>
      <c r="BB421" s="513"/>
      <c r="BC421" s="513"/>
      <c r="BD421" s="513"/>
      <c r="BE421" s="513"/>
      <c r="BF421" s="513"/>
      <c r="BG421" s="513"/>
      <c r="BH421" s="513"/>
      <c r="BI421" s="513"/>
      <c r="BJ421" s="513"/>
      <c r="BK421" s="513"/>
      <c r="BL421" s="513"/>
      <c r="BM421" s="513"/>
      <c r="BN421" s="513"/>
      <c r="BO421" s="513"/>
      <c r="BP421" s="513"/>
      <c r="BQ421" s="513"/>
      <c r="BR421" s="513"/>
      <c r="BS421" s="513"/>
      <c r="BT421" s="513"/>
      <c r="BU421" s="513"/>
      <c r="BV421" s="513"/>
      <c r="BW421" s="513"/>
      <c r="BX421" s="513"/>
      <c r="BY421" s="513"/>
      <c r="BZ421" s="513"/>
      <c r="CA421" s="513"/>
      <c r="CB421" s="513"/>
      <c r="CC421" s="1972"/>
      <c r="CD421" s="1499"/>
      <c r="CE421" s="1500"/>
      <c r="CF421" s="1501"/>
      <c r="CG421" s="1500"/>
      <c r="CH421" s="1500"/>
      <c r="CI421" s="1500"/>
      <c r="CJ421" s="1976"/>
      <c r="CK421" s="1519"/>
      <c r="CL421" s="1509"/>
    </row>
    <row r="422" spans="1:90" s="514" customFormat="1">
      <c r="A422" s="511"/>
      <c r="B422" s="512"/>
      <c r="C422" s="1493"/>
      <c r="D422" s="1493"/>
      <c r="E422" s="1493"/>
      <c r="F422" s="1493"/>
      <c r="G422" s="1493"/>
      <c r="H422" s="1530"/>
      <c r="I422" s="1972"/>
      <c r="J422" s="1542"/>
      <c r="K422" s="513"/>
      <c r="L422" s="513"/>
      <c r="M422" s="513"/>
      <c r="N422" s="513"/>
      <c r="O422" s="513"/>
      <c r="P422" s="513"/>
      <c r="Q422" s="513"/>
      <c r="R422" s="513"/>
      <c r="S422" s="513"/>
      <c r="T422" s="513"/>
      <c r="U422" s="513"/>
      <c r="V422" s="513"/>
      <c r="W422" s="513"/>
      <c r="X422" s="513"/>
      <c r="Y422" s="513"/>
      <c r="Z422" s="513"/>
      <c r="AA422" s="513"/>
      <c r="AB422" s="513"/>
      <c r="AC422" s="513"/>
      <c r="AD422" s="513"/>
      <c r="AE422" s="513"/>
      <c r="AF422" s="513"/>
      <c r="AG422" s="513"/>
      <c r="AH422" s="513"/>
      <c r="AI422" s="513"/>
      <c r="AJ422" s="513"/>
      <c r="AK422" s="513"/>
      <c r="AL422" s="513"/>
      <c r="AM422" s="513"/>
      <c r="AN422" s="513"/>
      <c r="AO422" s="513"/>
      <c r="AP422" s="513"/>
      <c r="AQ422" s="513"/>
      <c r="AR422" s="513"/>
      <c r="AS422" s="513"/>
      <c r="AT422" s="513"/>
      <c r="AU422" s="513"/>
      <c r="AV422" s="513"/>
      <c r="AW422" s="513"/>
      <c r="AX422" s="513"/>
      <c r="AY422" s="513"/>
      <c r="AZ422" s="513"/>
      <c r="BA422" s="513"/>
      <c r="BB422" s="513"/>
      <c r="BC422" s="513"/>
      <c r="BD422" s="513"/>
      <c r="BE422" s="513"/>
      <c r="BF422" s="513"/>
      <c r="BG422" s="513"/>
      <c r="BH422" s="513"/>
      <c r="BI422" s="513"/>
      <c r="BJ422" s="513"/>
      <c r="BK422" s="513"/>
      <c r="BL422" s="513"/>
      <c r="BM422" s="513"/>
      <c r="BN422" s="513"/>
      <c r="BO422" s="513"/>
      <c r="BP422" s="513"/>
      <c r="BQ422" s="513"/>
      <c r="BR422" s="513"/>
      <c r="BS422" s="513"/>
      <c r="BT422" s="513"/>
      <c r="BU422" s="513"/>
      <c r="BV422" s="513"/>
      <c r="BW422" s="513"/>
      <c r="BX422" s="513"/>
      <c r="BY422" s="513"/>
      <c r="BZ422" s="513"/>
      <c r="CA422" s="513"/>
      <c r="CB422" s="513"/>
      <c r="CC422" s="1972"/>
      <c r="CD422" s="1499"/>
      <c r="CE422" s="1500"/>
      <c r="CF422" s="1501"/>
      <c r="CG422" s="1500"/>
      <c r="CH422" s="1500"/>
      <c r="CI422" s="1500"/>
      <c r="CJ422" s="1976"/>
      <c r="CK422" s="1519"/>
      <c r="CL422" s="1509"/>
    </row>
    <row r="423" spans="1:90" s="514" customFormat="1">
      <c r="A423" s="511"/>
      <c r="B423" s="512"/>
      <c r="C423" s="1493"/>
      <c r="D423" s="1493"/>
      <c r="E423" s="1493"/>
      <c r="F423" s="1493"/>
      <c r="G423" s="1493"/>
      <c r="H423" s="1530"/>
      <c r="I423" s="1972"/>
      <c r="J423" s="1542"/>
      <c r="K423" s="513"/>
      <c r="L423" s="513"/>
      <c r="M423" s="513"/>
      <c r="N423" s="513"/>
      <c r="O423" s="513"/>
      <c r="P423" s="513"/>
      <c r="Q423" s="513"/>
      <c r="R423" s="513"/>
      <c r="S423" s="513"/>
      <c r="T423" s="513"/>
      <c r="U423" s="513"/>
      <c r="V423" s="513"/>
      <c r="W423" s="513"/>
      <c r="X423" s="513"/>
      <c r="Y423" s="513"/>
      <c r="Z423" s="513"/>
      <c r="AA423" s="513"/>
      <c r="AB423" s="513"/>
      <c r="AC423" s="513"/>
      <c r="AD423" s="513"/>
      <c r="AE423" s="513"/>
      <c r="AF423" s="513"/>
      <c r="AG423" s="513"/>
      <c r="AH423" s="513"/>
      <c r="AI423" s="513"/>
      <c r="AJ423" s="513"/>
      <c r="AK423" s="513"/>
      <c r="AL423" s="513"/>
      <c r="AM423" s="513"/>
      <c r="AN423" s="513"/>
      <c r="AO423" s="513"/>
      <c r="AP423" s="513"/>
      <c r="AQ423" s="513"/>
      <c r="AR423" s="513"/>
      <c r="AS423" s="513"/>
      <c r="AT423" s="513"/>
      <c r="AU423" s="513"/>
      <c r="AV423" s="513"/>
      <c r="AW423" s="513"/>
      <c r="AX423" s="513"/>
      <c r="AY423" s="513"/>
      <c r="AZ423" s="513"/>
      <c r="BA423" s="513"/>
      <c r="BB423" s="513"/>
      <c r="BC423" s="513"/>
      <c r="BD423" s="513"/>
      <c r="BE423" s="513"/>
      <c r="BF423" s="513"/>
      <c r="BG423" s="513"/>
      <c r="BH423" s="513"/>
      <c r="BI423" s="513"/>
      <c r="BJ423" s="513"/>
      <c r="BK423" s="513"/>
      <c r="BL423" s="513"/>
      <c r="BM423" s="513"/>
      <c r="BN423" s="513"/>
      <c r="BO423" s="513"/>
      <c r="BP423" s="513"/>
      <c r="BQ423" s="513"/>
      <c r="BR423" s="513"/>
      <c r="BS423" s="513"/>
      <c r="BT423" s="513"/>
      <c r="BU423" s="513"/>
      <c r="BV423" s="513"/>
      <c r="BW423" s="513"/>
      <c r="BX423" s="513"/>
      <c r="BY423" s="513"/>
      <c r="BZ423" s="513"/>
      <c r="CA423" s="513"/>
      <c r="CB423" s="513"/>
      <c r="CC423" s="1972"/>
      <c r="CD423" s="1499"/>
      <c r="CE423" s="1500"/>
      <c r="CF423" s="1501"/>
      <c r="CG423" s="1500"/>
      <c r="CH423" s="1500"/>
      <c r="CI423" s="1500"/>
      <c r="CJ423" s="1976"/>
      <c r="CK423" s="1519"/>
      <c r="CL423" s="1509"/>
    </row>
    <row r="424" spans="1:90" s="514" customFormat="1">
      <c r="A424" s="511"/>
      <c r="B424" s="512"/>
      <c r="C424" s="1493"/>
      <c r="D424" s="1493"/>
      <c r="E424" s="1493"/>
      <c r="F424" s="1493"/>
      <c r="G424" s="1493"/>
      <c r="H424" s="1530"/>
      <c r="I424" s="1972"/>
      <c r="J424" s="1542"/>
      <c r="K424" s="513"/>
      <c r="L424" s="513"/>
      <c r="M424" s="513"/>
      <c r="N424" s="513"/>
      <c r="O424" s="513"/>
      <c r="P424" s="513"/>
      <c r="Q424" s="513"/>
      <c r="R424" s="513"/>
      <c r="S424" s="513"/>
      <c r="T424" s="513"/>
      <c r="U424" s="513"/>
      <c r="V424" s="513"/>
      <c r="W424" s="513"/>
      <c r="X424" s="513"/>
      <c r="Y424" s="513"/>
      <c r="Z424" s="513"/>
      <c r="AA424" s="513"/>
      <c r="AB424" s="513"/>
      <c r="AC424" s="513"/>
      <c r="AD424" s="513"/>
      <c r="AE424" s="513"/>
      <c r="AF424" s="513"/>
      <c r="AG424" s="513"/>
      <c r="AH424" s="513"/>
      <c r="AI424" s="513"/>
      <c r="AJ424" s="513"/>
      <c r="AK424" s="513"/>
      <c r="AL424" s="513"/>
      <c r="AM424" s="513"/>
      <c r="AN424" s="513"/>
      <c r="AO424" s="513"/>
      <c r="AP424" s="513"/>
      <c r="AQ424" s="513"/>
      <c r="AR424" s="513"/>
      <c r="AS424" s="513"/>
      <c r="AT424" s="513"/>
      <c r="AU424" s="513"/>
      <c r="AV424" s="513"/>
      <c r="AW424" s="513"/>
      <c r="AX424" s="513"/>
      <c r="AY424" s="513"/>
      <c r="AZ424" s="513"/>
      <c r="BA424" s="513"/>
      <c r="BB424" s="513"/>
      <c r="BC424" s="513"/>
      <c r="BD424" s="513"/>
      <c r="BE424" s="513"/>
      <c r="BF424" s="513"/>
      <c r="BG424" s="513"/>
      <c r="BH424" s="513"/>
      <c r="BI424" s="513"/>
      <c r="BJ424" s="513"/>
      <c r="BK424" s="513"/>
      <c r="BL424" s="513"/>
      <c r="BM424" s="513"/>
      <c r="BN424" s="513"/>
      <c r="BO424" s="513"/>
      <c r="BP424" s="513"/>
      <c r="BQ424" s="513"/>
      <c r="BR424" s="513"/>
      <c r="BS424" s="513"/>
      <c r="BT424" s="513"/>
      <c r="BU424" s="513"/>
      <c r="BV424" s="513"/>
      <c r="BW424" s="513"/>
      <c r="BX424" s="513"/>
      <c r="BY424" s="513"/>
      <c r="BZ424" s="513"/>
      <c r="CA424" s="513"/>
      <c r="CB424" s="513"/>
      <c r="CC424" s="1972"/>
      <c r="CD424" s="1499"/>
      <c r="CE424" s="1500"/>
      <c r="CF424" s="1501"/>
      <c r="CG424" s="1500"/>
      <c r="CH424" s="1500"/>
      <c r="CI424" s="1500"/>
      <c r="CJ424" s="1976"/>
      <c r="CK424" s="1519"/>
      <c r="CL424" s="1509"/>
    </row>
    <row r="425" spans="1:90" s="514" customFormat="1">
      <c r="A425" s="511"/>
      <c r="B425" s="512"/>
      <c r="C425" s="1493"/>
      <c r="D425" s="1493"/>
      <c r="E425" s="1493"/>
      <c r="F425" s="1493"/>
      <c r="G425" s="1493"/>
      <c r="H425" s="1530"/>
      <c r="I425" s="1972"/>
      <c r="J425" s="1542"/>
      <c r="K425" s="513"/>
      <c r="L425" s="513"/>
      <c r="M425" s="513"/>
      <c r="N425" s="513"/>
      <c r="O425" s="513"/>
      <c r="P425" s="513"/>
      <c r="Q425" s="513"/>
      <c r="R425" s="513"/>
      <c r="S425" s="513"/>
      <c r="T425" s="513"/>
      <c r="U425" s="513"/>
      <c r="V425" s="513"/>
      <c r="W425" s="513"/>
      <c r="X425" s="513"/>
      <c r="Y425" s="513"/>
      <c r="Z425" s="513"/>
      <c r="AA425" s="513"/>
      <c r="AB425" s="513"/>
      <c r="AC425" s="513"/>
      <c r="AD425" s="513"/>
      <c r="AE425" s="513"/>
      <c r="AF425" s="513"/>
      <c r="AG425" s="513"/>
      <c r="AH425" s="513"/>
      <c r="AI425" s="513"/>
      <c r="AJ425" s="513"/>
      <c r="AK425" s="513"/>
      <c r="AL425" s="513"/>
      <c r="AM425" s="513"/>
      <c r="AN425" s="513"/>
      <c r="AO425" s="513"/>
      <c r="AP425" s="513"/>
      <c r="AQ425" s="513"/>
      <c r="AR425" s="513"/>
      <c r="AS425" s="513"/>
      <c r="AT425" s="513"/>
      <c r="AU425" s="513"/>
      <c r="AV425" s="513"/>
      <c r="AW425" s="513"/>
      <c r="AX425" s="513"/>
      <c r="AY425" s="513"/>
      <c r="AZ425" s="513"/>
      <c r="BA425" s="513"/>
      <c r="BB425" s="513"/>
      <c r="BC425" s="513"/>
      <c r="BD425" s="513"/>
      <c r="BE425" s="513"/>
      <c r="BF425" s="513"/>
      <c r="BG425" s="513"/>
      <c r="BH425" s="513"/>
      <c r="BI425" s="513"/>
      <c r="BJ425" s="513"/>
      <c r="BK425" s="513"/>
      <c r="BL425" s="513"/>
      <c r="BM425" s="513"/>
      <c r="BN425" s="513"/>
      <c r="BO425" s="513"/>
      <c r="BP425" s="513"/>
      <c r="BQ425" s="513"/>
      <c r="BR425" s="513"/>
      <c r="BS425" s="513"/>
      <c r="BT425" s="513"/>
      <c r="BU425" s="513"/>
      <c r="BV425" s="513"/>
      <c r="BW425" s="513"/>
      <c r="BX425" s="513"/>
      <c r="BY425" s="513"/>
      <c r="BZ425" s="513"/>
      <c r="CA425" s="513"/>
      <c r="CB425" s="513"/>
      <c r="CC425" s="1972"/>
      <c r="CD425" s="1499"/>
      <c r="CE425" s="1500"/>
      <c r="CF425" s="1501"/>
      <c r="CG425" s="1500"/>
      <c r="CH425" s="1500"/>
      <c r="CI425" s="1500"/>
      <c r="CJ425" s="1976"/>
      <c r="CK425" s="1519"/>
      <c r="CL425" s="1509"/>
    </row>
    <row r="426" spans="1:90" s="514" customFormat="1">
      <c r="A426" s="511"/>
      <c r="B426" s="512"/>
      <c r="C426" s="1493"/>
      <c r="D426" s="1493"/>
      <c r="E426" s="1493"/>
      <c r="F426" s="1493"/>
      <c r="G426" s="1493"/>
      <c r="H426" s="1530"/>
      <c r="I426" s="1972"/>
      <c r="J426" s="1542"/>
      <c r="K426" s="513"/>
      <c r="L426" s="513"/>
      <c r="M426" s="513"/>
      <c r="N426" s="513"/>
      <c r="O426" s="513"/>
      <c r="P426" s="513"/>
      <c r="Q426" s="513"/>
      <c r="R426" s="513"/>
      <c r="S426" s="513"/>
      <c r="T426" s="513"/>
      <c r="U426" s="513"/>
      <c r="V426" s="513"/>
      <c r="W426" s="513"/>
      <c r="X426" s="513"/>
      <c r="Y426" s="513"/>
      <c r="Z426" s="513"/>
      <c r="AA426" s="513"/>
      <c r="AB426" s="513"/>
      <c r="AC426" s="513"/>
      <c r="AD426" s="513"/>
      <c r="AE426" s="513"/>
      <c r="AF426" s="513"/>
      <c r="AG426" s="513"/>
      <c r="AH426" s="513"/>
      <c r="AI426" s="513"/>
      <c r="AJ426" s="513"/>
      <c r="AK426" s="513"/>
      <c r="AL426" s="513"/>
      <c r="AM426" s="513"/>
      <c r="AN426" s="513"/>
      <c r="AO426" s="513"/>
      <c r="AP426" s="513"/>
      <c r="AQ426" s="513"/>
      <c r="AR426" s="513"/>
      <c r="AS426" s="513"/>
      <c r="AT426" s="513"/>
      <c r="AU426" s="513"/>
      <c r="AV426" s="513"/>
      <c r="AW426" s="513"/>
      <c r="AX426" s="513"/>
      <c r="AY426" s="513"/>
      <c r="AZ426" s="513"/>
      <c r="BA426" s="513"/>
      <c r="BB426" s="513"/>
      <c r="BC426" s="513"/>
      <c r="BD426" s="513"/>
      <c r="BE426" s="513"/>
      <c r="BF426" s="513"/>
      <c r="BG426" s="513"/>
      <c r="BH426" s="513"/>
      <c r="BI426" s="513"/>
      <c r="BJ426" s="513"/>
      <c r="BK426" s="513"/>
      <c r="BL426" s="513"/>
      <c r="BM426" s="513"/>
      <c r="BN426" s="513"/>
      <c r="BO426" s="513"/>
      <c r="BP426" s="513"/>
      <c r="BQ426" s="513"/>
      <c r="BR426" s="513"/>
      <c r="BS426" s="513"/>
      <c r="BT426" s="513"/>
      <c r="BU426" s="513"/>
      <c r="BV426" s="513"/>
      <c r="BW426" s="513"/>
      <c r="BX426" s="513"/>
      <c r="BY426" s="513"/>
      <c r="BZ426" s="513"/>
      <c r="CA426" s="513"/>
      <c r="CB426" s="513"/>
      <c r="CC426" s="1972"/>
      <c r="CD426" s="1499"/>
      <c r="CE426" s="1500"/>
      <c r="CF426" s="1501"/>
      <c r="CG426" s="1500"/>
      <c r="CH426" s="1500"/>
      <c r="CI426" s="1500"/>
      <c r="CJ426" s="1976"/>
      <c r="CK426" s="1519"/>
      <c r="CL426" s="1509"/>
    </row>
    <row r="427" spans="1:90" s="514" customFormat="1">
      <c r="A427" s="511"/>
      <c r="B427" s="512"/>
      <c r="C427" s="1493"/>
      <c r="D427" s="1493"/>
      <c r="E427" s="1493"/>
      <c r="F427" s="1493"/>
      <c r="G427" s="1493"/>
      <c r="H427" s="1530"/>
      <c r="I427" s="1972"/>
      <c r="J427" s="1542"/>
      <c r="K427" s="513"/>
      <c r="L427" s="513"/>
      <c r="M427" s="513"/>
      <c r="N427" s="513"/>
      <c r="O427" s="513"/>
      <c r="P427" s="513"/>
      <c r="Q427" s="513"/>
      <c r="R427" s="513"/>
      <c r="S427" s="513"/>
      <c r="T427" s="513"/>
      <c r="U427" s="513"/>
      <c r="V427" s="513"/>
      <c r="W427" s="513"/>
      <c r="X427" s="513"/>
      <c r="Y427" s="513"/>
      <c r="Z427" s="513"/>
      <c r="AA427" s="513"/>
      <c r="AB427" s="513"/>
      <c r="AC427" s="513"/>
      <c r="AD427" s="513"/>
      <c r="AE427" s="513"/>
      <c r="AF427" s="513"/>
      <c r="AG427" s="513"/>
      <c r="AH427" s="513"/>
      <c r="AI427" s="513"/>
      <c r="AJ427" s="513"/>
      <c r="AK427" s="513"/>
      <c r="AL427" s="513"/>
      <c r="AM427" s="513"/>
      <c r="AN427" s="513"/>
      <c r="AO427" s="513"/>
      <c r="AP427" s="513"/>
      <c r="AQ427" s="513"/>
      <c r="AR427" s="513"/>
      <c r="AS427" s="513"/>
      <c r="AT427" s="513"/>
      <c r="AU427" s="513"/>
      <c r="AV427" s="513"/>
      <c r="AW427" s="513"/>
      <c r="AX427" s="513"/>
      <c r="AY427" s="513"/>
      <c r="AZ427" s="513"/>
      <c r="BA427" s="513"/>
      <c r="BB427" s="513"/>
      <c r="BC427" s="513"/>
      <c r="BD427" s="513"/>
      <c r="BE427" s="513"/>
      <c r="BF427" s="513"/>
      <c r="BG427" s="513"/>
      <c r="BH427" s="513"/>
      <c r="BI427" s="513"/>
      <c r="BJ427" s="513"/>
      <c r="BK427" s="513"/>
      <c r="BL427" s="513"/>
      <c r="BM427" s="513"/>
      <c r="BN427" s="513"/>
      <c r="BO427" s="513"/>
      <c r="BP427" s="513"/>
      <c r="BQ427" s="513"/>
      <c r="BR427" s="513"/>
      <c r="BS427" s="513"/>
      <c r="BT427" s="513"/>
      <c r="BU427" s="513"/>
      <c r="BV427" s="513"/>
      <c r="BW427" s="513"/>
      <c r="BX427" s="513"/>
      <c r="BY427" s="513"/>
      <c r="BZ427" s="513"/>
      <c r="CA427" s="513"/>
      <c r="CB427" s="513"/>
      <c r="CC427" s="1972"/>
      <c r="CD427" s="1499"/>
      <c r="CE427" s="1500"/>
      <c r="CF427" s="1501"/>
      <c r="CG427" s="1500"/>
      <c r="CH427" s="1500"/>
      <c r="CI427" s="1500"/>
      <c r="CJ427" s="1976"/>
      <c r="CK427" s="1519"/>
      <c r="CL427" s="1509"/>
    </row>
    <row r="428" spans="1:90" s="514" customFormat="1">
      <c r="A428" s="511"/>
      <c r="B428" s="512"/>
      <c r="C428" s="1493"/>
      <c r="D428" s="1493"/>
      <c r="E428" s="1493"/>
      <c r="F428" s="1493"/>
      <c r="G428" s="1493"/>
      <c r="H428" s="1530"/>
      <c r="I428" s="1972"/>
      <c r="J428" s="1542"/>
      <c r="K428" s="513"/>
      <c r="L428" s="513"/>
      <c r="M428" s="513"/>
      <c r="N428" s="513"/>
      <c r="O428" s="513"/>
      <c r="P428" s="513"/>
      <c r="Q428" s="513"/>
      <c r="R428" s="513"/>
      <c r="S428" s="513"/>
      <c r="T428" s="513"/>
      <c r="U428" s="513"/>
      <c r="V428" s="513"/>
      <c r="W428" s="513"/>
      <c r="X428" s="513"/>
      <c r="Y428" s="513"/>
      <c r="Z428" s="513"/>
      <c r="AA428" s="513"/>
      <c r="AB428" s="513"/>
      <c r="AC428" s="513"/>
      <c r="AD428" s="513"/>
      <c r="AE428" s="513"/>
      <c r="AF428" s="513"/>
      <c r="AG428" s="513"/>
      <c r="AH428" s="513"/>
      <c r="AI428" s="513"/>
      <c r="AJ428" s="513"/>
      <c r="AK428" s="513"/>
      <c r="AL428" s="513"/>
      <c r="AM428" s="513"/>
      <c r="AN428" s="513"/>
      <c r="AO428" s="513"/>
      <c r="AP428" s="513"/>
      <c r="AQ428" s="513"/>
      <c r="AR428" s="513"/>
      <c r="AS428" s="513"/>
      <c r="AT428" s="513"/>
      <c r="AU428" s="513"/>
      <c r="AV428" s="513"/>
      <c r="AW428" s="513"/>
      <c r="AX428" s="513"/>
      <c r="AY428" s="513"/>
      <c r="AZ428" s="513"/>
      <c r="BA428" s="513"/>
      <c r="BB428" s="513"/>
      <c r="BC428" s="513"/>
      <c r="BD428" s="513"/>
      <c r="BE428" s="513"/>
      <c r="BF428" s="513"/>
      <c r="BG428" s="513"/>
      <c r="BH428" s="513"/>
      <c r="BI428" s="513"/>
      <c r="BJ428" s="513"/>
      <c r="BK428" s="513"/>
      <c r="BL428" s="513"/>
      <c r="BM428" s="513"/>
      <c r="BN428" s="513"/>
      <c r="BO428" s="513"/>
      <c r="BP428" s="513"/>
      <c r="BQ428" s="513"/>
      <c r="BR428" s="513"/>
      <c r="BS428" s="513"/>
      <c r="BT428" s="513"/>
      <c r="BU428" s="513"/>
      <c r="BV428" s="513"/>
      <c r="BW428" s="513"/>
      <c r="BX428" s="513"/>
      <c r="BY428" s="513"/>
      <c r="BZ428" s="513"/>
      <c r="CA428" s="513"/>
      <c r="CB428" s="513"/>
      <c r="CC428" s="1972"/>
      <c r="CD428" s="1499"/>
      <c r="CE428" s="1500"/>
      <c r="CF428" s="1501"/>
      <c r="CG428" s="1500"/>
      <c r="CH428" s="1500"/>
      <c r="CI428" s="1500"/>
      <c r="CJ428" s="1976"/>
      <c r="CK428" s="1519"/>
      <c r="CL428" s="1509"/>
    </row>
    <row r="429" spans="1:90" s="514" customFormat="1">
      <c r="A429" s="511"/>
      <c r="B429" s="512"/>
      <c r="C429" s="1493"/>
      <c r="D429" s="1493"/>
      <c r="E429" s="1493"/>
      <c r="F429" s="1493"/>
      <c r="G429" s="1493"/>
      <c r="H429" s="1530"/>
      <c r="I429" s="1972"/>
      <c r="J429" s="1542"/>
      <c r="K429" s="513"/>
      <c r="L429" s="513"/>
      <c r="M429" s="513"/>
      <c r="N429" s="513"/>
      <c r="O429" s="513"/>
      <c r="P429" s="513"/>
      <c r="Q429" s="513"/>
      <c r="R429" s="513"/>
      <c r="S429" s="513"/>
      <c r="T429" s="513"/>
      <c r="U429" s="513"/>
      <c r="V429" s="513"/>
      <c r="W429" s="513"/>
      <c r="X429" s="513"/>
      <c r="Y429" s="513"/>
      <c r="Z429" s="513"/>
      <c r="AA429" s="513"/>
      <c r="AB429" s="513"/>
      <c r="AC429" s="513"/>
      <c r="AD429" s="513"/>
      <c r="AE429" s="513"/>
      <c r="AF429" s="513"/>
      <c r="AG429" s="513"/>
      <c r="AH429" s="513"/>
      <c r="AI429" s="513"/>
      <c r="AJ429" s="513"/>
      <c r="AK429" s="513"/>
      <c r="AL429" s="513"/>
      <c r="AM429" s="513"/>
      <c r="AN429" s="513"/>
      <c r="AO429" s="513"/>
      <c r="AP429" s="513"/>
      <c r="AQ429" s="513"/>
      <c r="AR429" s="513"/>
      <c r="AS429" s="513"/>
      <c r="AT429" s="513"/>
      <c r="AU429" s="513"/>
      <c r="AV429" s="513"/>
      <c r="AW429" s="513"/>
      <c r="AX429" s="513"/>
      <c r="AY429" s="513"/>
      <c r="AZ429" s="513"/>
      <c r="BA429" s="513"/>
      <c r="BB429" s="513"/>
      <c r="BC429" s="513"/>
      <c r="BD429" s="513"/>
      <c r="BE429" s="513"/>
      <c r="BF429" s="513"/>
      <c r="BG429" s="513"/>
      <c r="BH429" s="513"/>
      <c r="BI429" s="513"/>
      <c r="BJ429" s="513"/>
      <c r="BK429" s="513"/>
      <c r="BL429" s="513"/>
      <c r="BM429" s="513"/>
      <c r="BN429" s="513"/>
      <c r="BO429" s="513"/>
      <c r="BP429" s="513"/>
      <c r="BQ429" s="513"/>
      <c r="BR429" s="513"/>
      <c r="BS429" s="513"/>
      <c r="BT429" s="513"/>
      <c r="BU429" s="513"/>
      <c r="BV429" s="513"/>
      <c r="BW429" s="513"/>
      <c r="BX429" s="513"/>
      <c r="BY429" s="513"/>
      <c r="BZ429" s="513"/>
      <c r="CA429" s="513"/>
      <c r="CB429" s="513"/>
      <c r="CC429" s="1972"/>
      <c r="CD429" s="1499"/>
      <c r="CE429" s="1500"/>
      <c r="CF429" s="1501"/>
      <c r="CG429" s="1500"/>
      <c r="CH429" s="1500"/>
      <c r="CI429" s="1500"/>
      <c r="CJ429" s="1976"/>
      <c r="CK429" s="1519"/>
      <c r="CL429" s="1509"/>
    </row>
    <row r="430" spans="1:90" s="514" customFormat="1">
      <c r="A430" s="511"/>
      <c r="B430" s="512"/>
      <c r="C430" s="1493"/>
      <c r="D430" s="1493"/>
      <c r="E430" s="1493"/>
      <c r="F430" s="1493"/>
      <c r="G430" s="1493"/>
      <c r="H430" s="1530"/>
      <c r="I430" s="1972"/>
      <c r="J430" s="1542"/>
      <c r="K430" s="513"/>
      <c r="L430" s="513"/>
      <c r="M430" s="513"/>
      <c r="N430" s="513"/>
      <c r="O430" s="513"/>
      <c r="P430" s="513"/>
      <c r="Q430" s="513"/>
      <c r="R430" s="513"/>
      <c r="S430" s="513"/>
      <c r="T430" s="513"/>
      <c r="U430" s="513"/>
      <c r="V430" s="513"/>
      <c r="W430" s="513"/>
      <c r="X430" s="513"/>
      <c r="Y430" s="513"/>
      <c r="Z430" s="513"/>
      <c r="AA430" s="513"/>
      <c r="AB430" s="513"/>
      <c r="AC430" s="513"/>
      <c r="AD430" s="513"/>
      <c r="AE430" s="513"/>
      <c r="AF430" s="513"/>
      <c r="AG430" s="513"/>
      <c r="AH430" s="513"/>
      <c r="AI430" s="513"/>
      <c r="AJ430" s="513"/>
      <c r="AK430" s="513"/>
      <c r="AL430" s="513"/>
      <c r="AM430" s="513"/>
      <c r="AN430" s="513"/>
      <c r="AO430" s="513"/>
      <c r="AP430" s="513"/>
      <c r="AQ430" s="513"/>
      <c r="AR430" s="513"/>
      <c r="AS430" s="513"/>
      <c r="AT430" s="513"/>
      <c r="AU430" s="513"/>
      <c r="AV430" s="513"/>
      <c r="AW430" s="513"/>
      <c r="AX430" s="513"/>
      <c r="AY430" s="513"/>
      <c r="AZ430" s="513"/>
      <c r="BA430" s="513"/>
      <c r="BB430" s="513"/>
      <c r="BC430" s="513"/>
      <c r="BD430" s="513"/>
      <c r="BE430" s="513"/>
      <c r="BF430" s="513"/>
      <c r="BG430" s="513"/>
      <c r="BH430" s="513"/>
      <c r="BI430" s="513"/>
      <c r="BJ430" s="513"/>
      <c r="BK430" s="513"/>
      <c r="BL430" s="513"/>
      <c r="BM430" s="513"/>
      <c r="BN430" s="513"/>
      <c r="BO430" s="513"/>
      <c r="BP430" s="513"/>
      <c r="BQ430" s="513"/>
      <c r="BR430" s="513"/>
      <c r="BS430" s="513"/>
      <c r="BT430" s="513"/>
      <c r="BU430" s="513"/>
      <c r="BV430" s="513"/>
      <c r="BW430" s="513"/>
      <c r="BX430" s="513"/>
      <c r="BY430" s="513"/>
      <c r="BZ430" s="513"/>
      <c r="CA430" s="513"/>
      <c r="CB430" s="513"/>
      <c r="CC430" s="1972"/>
      <c r="CD430" s="1499"/>
      <c r="CE430" s="1500"/>
      <c r="CF430" s="1501"/>
      <c r="CG430" s="1500"/>
      <c r="CH430" s="1500"/>
      <c r="CI430" s="1500"/>
      <c r="CJ430" s="1976"/>
      <c r="CK430" s="1519"/>
      <c r="CL430" s="1509"/>
    </row>
    <row r="431" spans="1:90" s="514" customFormat="1">
      <c r="A431" s="511"/>
      <c r="B431" s="512"/>
      <c r="C431" s="1493"/>
      <c r="D431" s="1493"/>
      <c r="E431" s="1493"/>
      <c r="F431" s="1493"/>
      <c r="G431" s="1493"/>
      <c r="H431" s="1530"/>
      <c r="I431" s="1972"/>
      <c r="J431" s="1542"/>
      <c r="K431" s="513"/>
      <c r="L431" s="513"/>
      <c r="M431" s="513"/>
      <c r="N431" s="513"/>
      <c r="O431" s="513"/>
      <c r="P431" s="513"/>
      <c r="Q431" s="513"/>
      <c r="R431" s="513"/>
      <c r="S431" s="513"/>
      <c r="T431" s="513"/>
      <c r="U431" s="513"/>
      <c r="V431" s="513"/>
      <c r="W431" s="513"/>
      <c r="X431" s="513"/>
      <c r="Y431" s="513"/>
      <c r="Z431" s="513"/>
      <c r="AA431" s="513"/>
      <c r="AB431" s="513"/>
      <c r="AC431" s="513"/>
      <c r="AD431" s="513"/>
      <c r="AE431" s="513"/>
      <c r="AF431" s="513"/>
      <c r="AG431" s="513"/>
      <c r="AH431" s="513"/>
      <c r="AI431" s="513"/>
      <c r="AJ431" s="513"/>
      <c r="AK431" s="513"/>
      <c r="AL431" s="513"/>
      <c r="AM431" s="513"/>
      <c r="AN431" s="513"/>
      <c r="AO431" s="513"/>
      <c r="AP431" s="513"/>
      <c r="AQ431" s="513"/>
      <c r="AR431" s="513"/>
      <c r="AS431" s="513"/>
      <c r="AT431" s="513"/>
      <c r="AU431" s="513"/>
      <c r="AV431" s="513"/>
      <c r="AW431" s="513"/>
      <c r="AX431" s="513"/>
      <c r="AY431" s="513"/>
      <c r="AZ431" s="513"/>
      <c r="BA431" s="513"/>
      <c r="BB431" s="513"/>
      <c r="BC431" s="513"/>
      <c r="BD431" s="513"/>
      <c r="BE431" s="513"/>
      <c r="BF431" s="513"/>
      <c r="BG431" s="513"/>
      <c r="BH431" s="513"/>
      <c r="BI431" s="513"/>
      <c r="BJ431" s="513"/>
      <c r="BK431" s="513"/>
      <c r="BL431" s="513"/>
      <c r="BM431" s="513"/>
      <c r="BN431" s="513"/>
      <c r="BO431" s="513"/>
      <c r="BP431" s="513"/>
      <c r="BQ431" s="513"/>
      <c r="BR431" s="513"/>
      <c r="BS431" s="513"/>
      <c r="BT431" s="513"/>
      <c r="BU431" s="513"/>
      <c r="BV431" s="513"/>
      <c r="BW431" s="513"/>
      <c r="BX431" s="513"/>
      <c r="BY431" s="513"/>
      <c r="BZ431" s="513"/>
      <c r="CA431" s="513"/>
      <c r="CB431" s="513"/>
      <c r="CC431" s="1972"/>
      <c r="CD431" s="1499"/>
      <c r="CE431" s="1500"/>
      <c r="CF431" s="1501"/>
      <c r="CG431" s="1500"/>
      <c r="CH431" s="1500"/>
      <c r="CI431" s="1500"/>
      <c r="CJ431" s="1976"/>
      <c r="CK431" s="1519"/>
      <c r="CL431" s="1509"/>
    </row>
    <row r="432" spans="1:90" s="514" customFormat="1">
      <c r="A432" s="511"/>
      <c r="B432" s="512"/>
      <c r="C432" s="1493"/>
      <c r="D432" s="1493"/>
      <c r="E432" s="1493"/>
      <c r="F432" s="1493"/>
      <c r="G432" s="1493"/>
      <c r="H432" s="1530"/>
      <c r="I432" s="1972"/>
      <c r="J432" s="1542"/>
      <c r="K432" s="513"/>
      <c r="L432" s="513"/>
      <c r="M432" s="513"/>
      <c r="N432" s="513"/>
      <c r="O432" s="513"/>
      <c r="P432" s="513"/>
      <c r="Q432" s="513"/>
      <c r="R432" s="513"/>
      <c r="S432" s="513"/>
      <c r="T432" s="513"/>
      <c r="U432" s="513"/>
      <c r="V432" s="513"/>
      <c r="W432" s="513"/>
      <c r="X432" s="513"/>
      <c r="Y432" s="513"/>
      <c r="Z432" s="513"/>
      <c r="AA432" s="513"/>
      <c r="AB432" s="513"/>
      <c r="AC432" s="513"/>
      <c r="AD432" s="513"/>
      <c r="AE432" s="513"/>
      <c r="AF432" s="513"/>
      <c r="AG432" s="513"/>
      <c r="AH432" s="513"/>
      <c r="AI432" s="513"/>
      <c r="AJ432" s="513"/>
      <c r="AK432" s="513"/>
      <c r="AL432" s="513"/>
      <c r="AM432" s="513"/>
      <c r="AN432" s="513"/>
      <c r="AO432" s="513"/>
      <c r="AP432" s="513"/>
      <c r="AQ432" s="513"/>
      <c r="AR432" s="513"/>
      <c r="AS432" s="513"/>
      <c r="AT432" s="513"/>
      <c r="AU432" s="513"/>
      <c r="AV432" s="513"/>
      <c r="AW432" s="513"/>
      <c r="AX432" s="513"/>
      <c r="AY432" s="513"/>
      <c r="AZ432" s="513"/>
      <c r="BA432" s="513"/>
      <c r="BB432" s="513"/>
      <c r="BC432" s="513"/>
      <c r="BD432" s="513"/>
      <c r="BE432" s="513"/>
      <c r="BF432" s="513"/>
      <c r="BG432" s="513"/>
      <c r="BH432" s="513"/>
      <c r="BI432" s="513"/>
      <c r="BJ432" s="513"/>
      <c r="BK432" s="513"/>
      <c r="BL432" s="513"/>
      <c r="BM432" s="513"/>
      <c r="BN432" s="513"/>
      <c r="BO432" s="513"/>
      <c r="BP432" s="513"/>
      <c r="BQ432" s="513"/>
      <c r="BR432" s="513"/>
      <c r="BS432" s="513"/>
      <c r="BT432" s="513"/>
      <c r="BU432" s="513"/>
      <c r="BV432" s="513"/>
      <c r="BW432" s="513"/>
      <c r="BX432" s="513"/>
      <c r="BY432" s="513"/>
      <c r="BZ432" s="513"/>
      <c r="CA432" s="513"/>
      <c r="CB432" s="513"/>
      <c r="CC432" s="1972"/>
      <c r="CD432" s="1499"/>
      <c r="CE432" s="1500"/>
      <c r="CF432" s="1501"/>
      <c r="CG432" s="1500"/>
      <c r="CH432" s="1500"/>
      <c r="CI432" s="1500"/>
      <c r="CJ432" s="1976"/>
      <c r="CK432" s="1519"/>
      <c r="CL432" s="1509"/>
    </row>
    <row r="433" spans="1:90" s="514" customFormat="1">
      <c r="A433" s="511"/>
      <c r="B433" s="512"/>
      <c r="C433" s="1493"/>
      <c r="D433" s="1493"/>
      <c r="E433" s="1493"/>
      <c r="F433" s="1493"/>
      <c r="G433" s="1493"/>
      <c r="H433" s="1530"/>
      <c r="I433" s="1972"/>
      <c r="J433" s="1542"/>
      <c r="K433" s="513"/>
      <c r="L433" s="513"/>
      <c r="M433" s="513"/>
      <c r="N433" s="513"/>
      <c r="O433" s="513"/>
      <c r="P433" s="513"/>
      <c r="Q433" s="513"/>
      <c r="R433" s="513"/>
      <c r="S433" s="513"/>
      <c r="T433" s="513"/>
      <c r="U433" s="513"/>
      <c r="V433" s="513"/>
      <c r="W433" s="513"/>
      <c r="X433" s="513"/>
      <c r="Y433" s="513"/>
      <c r="Z433" s="513"/>
      <c r="AA433" s="513"/>
      <c r="AB433" s="513"/>
      <c r="AC433" s="513"/>
      <c r="AD433" s="513"/>
      <c r="AE433" s="513"/>
      <c r="AF433" s="513"/>
      <c r="AG433" s="513"/>
      <c r="AH433" s="513"/>
      <c r="AI433" s="513"/>
      <c r="AJ433" s="513"/>
      <c r="AK433" s="513"/>
      <c r="AL433" s="513"/>
      <c r="AM433" s="513"/>
      <c r="AN433" s="513"/>
      <c r="AO433" s="513"/>
      <c r="AP433" s="513"/>
      <c r="AQ433" s="513"/>
      <c r="AR433" s="513"/>
      <c r="AS433" s="513"/>
      <c r="AT433" s="513"/>
      <c r="AU433" s="513"/>
      <c r="AV433" s="513"/>
      <c r="AW433" s="513"/>
      <c r="AX433" s="513"/>
      <c r="AY433" s="513"/>
      <c r="AZ433" s="513"/>
      <c r="BA433" s="513"/>
      <c r="BB433" s="513"/>
      <c r="BC433" s="513"/>
      <c r="BD433" s="513"/>
      <c r="BE433" s="513"/>
      <c r="BF433" s="513"/>
      <c r="BG433" s="513"/>
      <c r="BH433" s="513"/>
      <c r="BI433" s="513"/>
      <c r="BJ433" s="513"/>
      <c r="BK433" s="513"/>
      <c r="BL433" s="513"/>
      <c r="BM433" s="513"/>
      <c r="BN433" s="513"/>
      <c r="BO433" s="513"/>
      <c r="BP433" s="513"/>
      <c r="BQ433" s="513"/>
      <c r="BR433" s="513"/>
      <c r="BS433" s="513"/>
      <c r="BT433" s="513"/>
      <c r="BU433" s="513"/>
      <c r="BV433" s="513"/>
      <c r="BW433" s="513"/>
      <c r="BX433" s="513"/>
      <c r="BY433" s="513"/>
      <c r="BZ433" s="513"/>
      <c r="CA433" s="513"/>
      <c r="CB433" s="513"/>
      <c r="CC433" s="1972"/>
      <c r="CD433" s="1499"/>
      <c r="CE433" s="1500"/>
      <c r="CF433" s="1501"/>
      <c r="CG433" s="1500"/>
      <c r="CH433" s="1500"/>
      <c r="CI433" s="1500"/>
      <c r="CJ433" s="1976"/>
      <c r="CK433" s="1519"/>
      <c r="CL433" s="1509"/>
    </row>
    <row r="434" spans="1:90" s="514" customFormat="1">
      <c r="A434" s="511"/>
      <c r="B434" s="512"/>
      <c r="C434" s="1493"/>
      <c r="D434" s="1493"/>
      <c r="E434" s="1493"/>
      <c r="F434" s="1493"/>
      <c r="G434" s="1493"/>
      <c r="H434" s="1530"/>
      <c r="I434" s="1972"/>
      <c r="J434" s="1542"/>
      <c r="K434" s="513"/>
      <c r="L434" s="513"/>
      <c r="M434" s="513"/>
      <c r="N434" s="513"/>
      <c r="O434" s="513"/>
      <c r="P434" s="513"/>
      <c r="Q434" s="513"/>
      <c r="R434" s="513"/>
      <c r="S434" s="513"/>
      <c r="T434" s="513"/>
      <c r="U434" s="513"/>
      <c r="V434" s="513"/>
      <c r="W434" s="513"/>
      <c r="X434" s="513"/>
      <c r="Y434" s="513"/>
      <c r="Z434" s="513"/>
      <c r="AA434" s="513"/>
      <c r="AB434" s="513"/>
      <c r="AC434" s="513"/>
      <c r="AD434" s="513"/>
      <c r="AE434" s="513"/>
      <c r="AF434" s="513"/>
      <c r="AG434" s="513"/>
      <c r="AH434" s="513"/>
      <c r="AI434" s="513"/>
      <c r="AJ434" s="513"/>
      <c r="AK434" s="513"/>
      <c r="AL434" s="513"/>
      <c r="AM434" s="513"/>
      <c r="AN434" s="513"/>
      <c r="AO434" s="513"/>
      <c r="AP434" s="513"/>
      <c r="AQ434" s="513"/>
      <c r="AR434" s="513"/>
      <c r="AS434" s="513"/>
      <c r="AT434" s="513"/>
      <c r="AU434" s="513"/>
      <c r="AV434" s="513"/>
      <c r="AW434" s="513"/>
      <c r="AX434" s="513"/>
      <c r="AY434" s="513"/>
      <c r="AZ434" s="513"/>
      <c r="BA434" s="513"/>
      <c r="BB434" s="513"/>
      <c r="BC434" s="513"/>
      <c r="BD434" s="513"/>
      <c r="BE434" s="513"/>
      <c r="BF434" s="513"/>
      <c r="BG434" s="513"/>
      <c r="BH434" s="513"/>
      <c r="BI434" s="513"/>
      <c r="BJ434" s="513"/>
      <c r="BK434" s="513"/>
      <c r="BL434" s="513"/>
      <c r="BM434" s="513"/>
      <c r="BN434" s="513"/>
      <c r="BO434" s="513"/>
      <c r="BP434" s="513"/>
      <c r="BQ434" s="513"/>
      <c r="BR434" s="513"/>
      <c r="BS434" s="513"/>
      <c r="BT434" s="513"/>
      <c r="BU434" s="513"/>
      <c r="BV434" s="513"/>
      <c r="BW434" s="513"/>
      <c r="BX434" s="513"/>
      <c r="BY434" s="513"/>
      <c r="BZ434" s="513"/>
      <c r="CA434" s="513"/>
      <c r="CB434" s="513"/>
      <c r="CC434" s="1972"/>
      <c r="CD434" s="1499"/>
      <c r="CE434" s="1500"/>
      <c r="CF434" s="1501"/>
      <c r="CG434" s="1500"/>
      <c r="CH434" s="1500"/>
      <c r="CI434" s="1500"/>
      <c r="CJ434" s="1976"/>
      <c r="CK434" s="1519"/>
      <c r="CL434" s="1509"/>
    </row>
    <row r="435" spans="1:90" s="514" customFormat="1">
      <c r="A435" s="511"/>
      <c r="B435" s="512"/>
      <c r="C435" s="1493"/>
      <c r="D435" s="1493"/>
      <c r="E435" s="1493"/>
      <c r="F435" s="1493"/>
      <c r="G435" s="1493"/>
      <c r="H435" s="1530"/>
      <c r="I435" s="1972"/>
      <c r="J435" s="1542"/>
      <c r="K435" s="513"/>
      <c r="L435" s="513"/>
      <c r="M435" s="513"/>
      <c r="N435" s="513"/>
      <c r="O435" s="513"/>
      <c r="P435" s="513"/>
      <c r="Q435" s="513"/>
      <c r="R435" s="513"/>
      <c r="S435" s="513"/>
      <c r="T435" s="513"/>
      <c r="U435" s="513"/>
      <c r="V435" s="513"/>
      <c r="W435" s="513"/>
      <c r="X435" s="513"/>
      <c r="Y435" s="513"/>
      <c r="Z435" s="513"/>
      <c r="AA435" s="513"/>
      <c r="AB435" s="513"/>
      <c r="AC435" s="513"/>
      <c r="AD435" s="513"/>
      <c r="AE435" s="513"/>
      <c r="AF435" s="513"/>
      <c r="AG435" s="513"/>
      <c r="AH435" s="513"/>
      <c r="AI435" s="513"/>
      <c r="AJ435" s="513"/>
      <c r="AK435" s="513"/>
      <c r="AL435" s="513"/>
      <c r="AM435" s="513"/>
      <c r="AN435" s="513"/>
      <c r="AO435" s="513"/>
      <c r="AP435" s="513"/>
      <c r="AQ435" s="513"/>
      <c r="AR435" s="513"/>
      <c r="AS435" s="513"/>
      <c r="AT435" s="513"/>
      <c r="AU435" s="513"/>
      <c r="AV435" s="513"/>
      <c r="AW435" s="513"/>
      <c r="AX435" s="513"/>
      <c r="AY435" s="513"/>
      <c r="AZ435" s="513"/>
      <c r="BA435" s="513"/>
      <c r="BB435" s="513"/>
      <c r="BC435" s="513"/>
      <c r="BD435" s="513"/>
      <c r="BE435" s="513"/>
      <c r="BF435" s="513"/>
      <c r="BG435" s="513"/>
      <c r="BH435" s="513"/>
      <c r="BI435" s="513"/>
      <c r="BJ435" s="513"/>
      <c r="BK435" s="513"/>
      <c r="BL435" s="513"/>
      <c r="BM435" s="513"/>
      <c r="BN435" s="513"/>
      <c r="BO435" s="513"/>
      <c r="BP435" s="513"/>
      <c r="BQ435" s="513"/>
      <c r="BR435" s="513"/>
      <c r="BS435" s="513"/>
      <c r="BT435" s="513"/>
      <c r="BU435" s="513"/>
      <c r="BV435" s="513"/>
      <c r="BW435" s="513"/>
      <c r="BX435" s="513"/>
      <c r="BY435" s="513"/>
      <c r="BZ435" s="513"/>
      <c r="CA435" s="513"/>
      <c r="CB435" s="513"/>
      <c r="CC435" s="1972"/>
      <c r="CD435" s="1499"/>
      <c r="CE435" s="1500"/>
      <c r="CF435" s="1501"/>
      <c r="CG435" s="1500"/>
      <c r="CH435" s="1500"/>
      <c r="CI435" s="1500"/>
      <c r="CJ435" s="1976"/>
      <c r="CK435" s="1519"/>
      <c r="CL435" s="1509"/>
    </row>
    <row r="436" spans="1:90" s="514" customFormat="1">
      <c r="A436" s="511"/>
      <c r="B436" s="512"/>
      <c r="C436" s="1493"/>
      <c r="D436" s="1493"/>
      <c r="E436" s="1493"/>
      <c r="F436" s="1493"/>
      <c r="G436" s="1493"/>
      <c r="H436" s="1530"/>
      <c r="I436" s="1972"/>
      <c r="J436" s="1542"/>
      <c r="K436" s="513"/>
      <c r="L436" s="513"/>
      <c r="M436" s="513"/>
      <c r="N436" s="513"/>
      <c r="O436" s="513"/>
      <c r="P436" s="513"/>
      <c r="Q436" s="513"/>
      <c r="R436" s="513"/>
      <c r="S436" s="513"/>
      <c r="T436" s="513"/>
      <c r="U436" s="513"/>
      <c r="V436" s="513"/>
      <c r="W436" s="513"/>
      <c r="X436" s="513"/>
      <c r="Y436" s="513"/>
      <c r="Z436" s="513"/>
      <c r="AA436" s="513"/>
      <c r="AB436" s="513"/>
      <c r="AC436" s="513"/>
      <c r="AD436" s="513"/>
      <c r="AE436" s="513"/>
      <c r="AF436" s="513"/>
      <c r="AG436" s="513"/>
      <c r="AH436" s="513"/>
      <c r="AI436" s="513"/>
      <c r="AJ436" s="513"/>
      <c r="AK436" s="513"/>
      <c r="AL436" s="513"/>
      <c r="AM436" s="513"/>
      <c r="AN436" s="513"/>
      <c r="AO436" s="513"/>
      <c r="AP436" s="513"/>
      <c r="AQ436" s="513"/>
      <c r="AR436" s="513"/>
      <c r="AS436" s="513"/>
      <c r="AT436" s="513"/>
      <c r="AU436" s="513"/>
      <c r="AV436" s="513"/>
      <c r="AW436" s="513"/>
      <c r="AX436" s="513"/>
      <c r="AY436" s="513"/>
      <c r="AZ436" s="513"/>
      <c r="BA436" s="513"/>
      <c r="BB436" s="513"/>
      <c r="BC436" s="513"/>
      <c r="BD436" s="513"/>
      <c r="BE436" s="513"/>
      <c r="BF436" s="513"/>
      <c r="BG436" s="513"/>
      <c r="BH436" s="513"/>
      <c r="BI436" s="513"/>
      <c r="BJ436" s="513"/>
      <c r="BK436" s="513"/>
      <c r="BL436" s="513"/>
      <c r="BM436" s="513"/>
      <c r="BN436" s="513"/>
      <c r="BO436" s="513"/>
      <c r="BP436" s="513"/>
      <c r="BQ436" s="513"/>
      <c r="BR436" s="513"/>
      <c r="BS436" s="513"/>
      <c r="BT436" s="513"/>
      <c r="BU436" s="513"/>
      <c r="BV436" s="513"/>
      <c r="BW436" s="513"/>
      <c r="BX436" s="513"/>
      <c r="BY436" s="513"/>
      <c r="BZ436" s="513"/>
      <c r="CA436" s="513"/>
      <c r="CB436" s="513"/>
      <c r="CC436" s="1972"/>
      <c r="CD436" s="1499"/>
      <c r="CE436" s="1500"/>
      <c r="CF436" s="1501"/>
      <c r="CG436" s="1500"/>
      <c r="CH436" s="1500"/>
      <c r="CI436" s="1500"/>
      <c r="CJ436" s="1976"/>
      <c r="CK436" s="1519"/>
      <c r="CL436" s="1509"/>
    </row>
    <row r="437" spans="1:90" s="514" customFormat="1">
      <c r="A437" s="511"/>
      <c r="B437" s="512"/>
      <c r="C437" s="1493"/>
      <c r="D437" s="1493"/>
      <c r="E437" s="1493"/>
      <c r="F437" s="1493"/>
      <c r="G437" s="1493"/>
      <c r="H437" s="1530"/>
      <c r="I437" s="1972"/>
      <c r="J437" s="1542"/>
      <c r="K437" s="513"/>
      <c r="L437" s="513"/>
      <c r="M437" s="513"/>
      <c r="N437" s="513"/>
      <c r="O437" s="513"/>
      <c r="P437" s="513"/>
      <c r="Q437" s="513"/>
      <c r="R437" s="513"/>
      <c r="S437" s="513"/>
      <c r="T437" s="513"/>
      <c r="U437" s="513"/>
      <c r="V437" s="513"/>
      <c r="W437" s="513"/>
      <c r="X437" s="513"/>
      <c r="Y437" s="513"/>
      <c r="Z437" s="513"/>
      <c r="AA437" s="513"/>
      <c r="AB437" s="513"/>
      <c r="AC437" s="513"/>
      <c r="AD437" s="513"/>
      <c r="AE437" s="513"/>
      <c r="AF437" s="513"/>
      <c r="AG437" s="513"/>
      <c r="AH437" s="513"/>
      <c r="AI437" s="513"/>
      <c r="AJ437" s="513"/>
      <c r="AK437" s="513"/>
      <c r="AL437" s="513"/>
      <c r="AM437" s="513"/>
      <c r="AN437" s="513"/>
      <c r="AO437" s="513"/>
      <c r="AP437" s="513"/>
      <c r="AQ437" s="513"/>
      <c r="AR437" s="513"/>
      <c r="AS437" s="513"/>
      <c r="AT437" s="513"/>
      <c r="AU437" s="513"/>
      <c r="AV437" s="513"/>
      <c r="AW437" s="513"/>
      <c r="AX437" s="513"/>
      <c r="AY437" s="513"/>
      <c r="AZ437" s="513"/>
      <c r="BA437" s="513"/>
      <c r="BB437" s="513"/>
      <c r="BC437" s="513"/>
      <c r="BD437" s="513"/>
      <c r="BE437" s="513"/>
      <c r="BF437" s="513"/>
      <c r="BG437" s="513"/>
      <c r="BH437" s="513"/>
      <c r="BI437" s="513"/>
      <c r="BJ437" s="513"/>
      <c r="BK437" s="513"/>
      <c r="BL437" s="513"/>
      <c r="BM437" s="513"/>
      <c r="BN437" s="513"/>
      <c r="BO437" s="513"/>
      <c r="BP437" s="513"/>
      <c r="BQ437" s="513"/>
      <c r="BR437" s="513"/>
      <c r="BS437" s="513"/>
      <c r="BT437" s="513"/>
      <c r="BU437" s="513"/>
      <c r="BV437" s="513"/>
      <c r="BW437" s="513"/>
      <c r="BX437" s="513"/>
      <c r="BY437" s="513"/>
      <c r="BZ437" s="513"/>
      <c r="CA437" s="513"/>
      <c r="CB437" s="513"/>
      <c r="CC437" s="1972"/>
      <c r="CD437" s="1499"/>
      <c r="CE437" s="1500"/>
      <c r="CF437" s="1501"/>
      <c r="CG437" s="1500"/>
      <c r="CH437" s="1500"/>
      <c r="CI437" s="1500"/>
      <c r="CJ437" s="1976"/>
      <c r="CK437" s="1519"/>
      <c r="CL437" s="1509"/>
    </row>
    <row r="438" spans="1:90" s="514" customFormat="1">
      <c r="A438" s="511"/>
      <c r="B438" s="512"/>
      <c r="C438" s="1493"/>
      <c r="D438" s="1493"/>
      <c r="E438" s="1493"/>
      <c r="F438" s="1493"/>
      <c r="G438" s="1493"/>
      <c r="H438" s="1530"/>
      <c r="I438" s="1972"/>
      <c r="J438" s="1542"/>
      <c r="K438" s="513"/>
      <c r="L438" s="513"/>
      <c r="M438" s="513"/>
      <c r="N438" s="513"/>
      <c r="O438" s="513"/>
      <c r="P438" s="513"/>
      <c r="Q438" s="513"/>
      <c r="R438" s="513"/>
      <c r="S438" s="513"/>
      <c r="T438" s="513"/>
      <c r="U438" s="513"/>
      <c r="V438" s="513"/>
      <c r="W438" s="513"/>
      <c r="X438" s="513"/>
      <c r="Y438" s="513"/>
      <c r="Z438" s="513"/>
      <c r="AA438" s="513"/>
      <c r="AB438" s="513"/>
      <c r="AC438" s="513"/>
      <c r="AD438" s="513"/>
      <c r="AE438" s="513"/>
      <c r="AF438" s="513"/>
      <c r="AG438" s="513"/>
      <c r="AH438" s="513"/>
      <c r="AI438" s="513"/>
      <c r="AJ438" s="513"/>
      <c r="AK438" s="513"/>
      <c r="AL438" s="513"/>
      <c r="AM438" s="513"/>
      <c r="AN438" s="513"/>
      <c r="AO438" s="513"/>
      <c r="AP438" s="513"/>
      <c r="AQ438" s="513"/>
      <c r="AR438" s="513"/>
      <c r="AS438" s="513"/>
      <c r="AT438" s="513"/>
      <c r="AU438" s="513"/>
      <c r="AV438" s="513"/>
      <c r="AW438" s="513"/>
      <c r="AX438" s="513"/>
      <c r="AY438" s="513"/>
      <c r="AZ438" s="513"/>
      <c r="BA438" s="513"/>
      <c r="BB438" s="513"/>
      <c r="BC438" s="513"/>
      <c r="BD438" s="513"/>
      <c r="BE438" s="513"/>
      <c r="BF438" s="513"/>
      <c r="BG438" s="513"/>
      <c r="BH438" s="513"/>
      <c r="BI438" s="513"/>
      <c r="BJ438" s="513"/>
      <c r="BK438" s="513"/>
      <c r="BL438" s="513"/>
      <c r="BM438" s="513"/>
      <c r="BN438" s="513"/>
      <c r="BO438" s="513"/>
      <c r="BP438" s="513"/>
      <c r="BQ438" s="513"/>
      <c r="BR438" s="513"/>
      <c r="BS438" s="513"/>
      <c r="BT438" s="513"/>
      <c r="BU438" s="513"/>
      <c r="BV438" s="513"/>
      <c r="BW438" s="513"/>
      <c r="BX438" s="513"/>
      <c r="BY438" s="513"/>
      <c r="BZ438" s="513"/>
      <c r="CA438" s="513"/>
      <c r="CB438" s="513"/>
      <c r="CC438" s="1972"/>
      <c r="CD438" s="1499"/>
      <c r="CE438" s="1500"/>
      <c r="CF438" s="1501"/>
      <c r="CG438" s="1500"/>
      <c r="CH438" s="1500"/>
      <c r="CI438" s="1500"/>
      <c r="CJ438" s="1976"/>
      <c r="CK438" s="1519"/>
      <c r="CL438" s="1509"/>
    </row>
    <row r="439" spans="1:90" s="514" customFormat="1">
      <c r="A439" s="511"/>
      <c r="B439" s="512"/>
      <c r="C439" s="1493"/>
      <c r="D439" s="1493"/>
      <c r="E439" s="1493"/>
      <c r="F439" s="1493"/>
      <c r="G439" s="1493"/>
      <c r="H439" s="1530"/>
      <c r="I439" s="1972"/>
      <c r="J439" s="1542"/>
      <c r="K439" s="513"/>
      <c r="L439" s="513"/>
      <c r="M439" s="513"/>
      <c r="N439" s="513"/>
      <c r="O439" s="513"/>
      <c r="P439" s="513"/>
      <c r="Q439" s="513"/>
      <c r="R439" s="513"/>
      <c r="S439" s="513"/>
      <c r="T439" s="513"/>
      <c r="U439" s="513"/>
      <c r="V439" s="513"/>
      <c r="W439" s="513"/>
      <c r="X439" s="513"/>
      <c r="Y439" s="513"/>
      <c r="Z439" s="513"/>
      <c r="AA439" s="513"/>
      <c r="AB439" s="513"/>
      <c r="AC439" s="513"/>
      <c r="AD439" s="513"/>
      <c r="AE439" s="513"/>
      <c r="AF439" s="513"/>
      <c r="AG439" s="513"/>
      <c r="AH439" s="513"/>
      <c r="AI439" s="513"/>
      <c r="AJ439" s="513"/>
      <c r="AK439" s="513"/>
      <c r="AL439" s="513"/>
      <c r="AM439" s="513"/>
      <c r="AN439" s="513"/>
      <c r="AO439" s="513"/>
      <c r="AP439" s="513"/>
      <c r="AQ439" s="513"/>
      <c r="AR439" s="513"/>
      <c r="AS439" s="513"/>
      <c r="AT439" s="513"/>
      <c r="AU439" s="513"/>
      <c r="AV439" s="513"/>
      <c r="AW439" s="513"/>
      <c r="AX439" s="513"/>
      <c r="AY439" s="513"/>
      <c r="AZ439" s="513"/>
      <c r="BA439" s="513"/>
      <c r="BB439" s="513"/>
      <c r="BC439" s="513"/>
      <c r="BD439" s="513"/>
      <c r="BE439" s="513"/>
      <c r="BF439" s="513"/>
      <c r="BG439" s="513"/>
      <c r="BH439" s="513"/>
      <c r="BI439" s="513"/>
      <c r="BJ439" s="513"/>
      <c r="BK439" s="513"/>
      <c r="BL439" s="513"/>
      <c r="BM439" s="513"/>
      <c r="BN439" s="513"/>
      <c r="BO439" s="513"/>
      <c r="BP439" s="513"/>
      <c r="BQ439" s="513"/>
      <c r="BR439" s="513"/>
      <c r="BS439" s="513"/>
      <c r="BT439" s="513"/>
      <c r="BU439" s="513"/>
      <c r="BV439" s="513"/>
      <c r="BW439" s="513"/>
      <c r="BX439" s="513"/>
      <c r="BY439" s="513"/>
      <c r="BZ439" s="513"/>
      <c r="CA439" s="513"/>
      <c r="CB439" s="513"/>
      <c r="CC439" s="1972"/>
      <c r="CD439" s="1499"/>
      <c r="CE439" s="1500"/>
      <c r="CF439" s="1501"/>
      <c r="CG439" s="1500"/>
      <c r="CH439" s="1500"/>
      <c r="CI439" s="1500"/>
      <c r="CJ439" s="1976"/>
      <c r="CK439" s="1519"/>
      <c r="CL439" s="1509"/>
    </row>
    <row r="440" spans="1:90" s="514" customFormat="1">
      <c r="A440" s="511"/>
      <c r="B440" s="512"/>
      <c r="C440" s="1493"/>
      <c r="D440" s="1493"/>
      <c r="E440" s="1493"/>
      <c r="F440" s="1493"/>
      <c r="G440" s="1493"/>
      <c r="H440" s="1530"/>
      <c r="I440" s="1972"/>
      <c r="J440" s="1542"/>
      <c r="K440" s="513"/>
      <c r="L440" s="513"/>
      <c r="M440" s="513"/>
      <c r="N440" s="513"/>
      <c r="O440" s="513"/>
      <c r="P440" s="513"/>
      <c r="Q440" s="513"/>
      <c r="R440" s="513"/>
      <c r="S440" s="513"/>
      <c r="T440" s="513"/>
      <c r="U440" s="513"/>
      <c r="V440" s="513"/>
      <c r="W440" s="513"/>
      <c r="X440" s="513"/>
      <c r="Y440" s="513"/>
      <c r="Z440" s="513"/>
      <c r="AA440" s="513"/>
      <c r="AB440" s="513"/>
      <c r="AC440" s="513"/>
      <c r="AD440" s="513"/>
      <c r="AE440" s="513"/>
      <c r="AF440" s="513"/>
      <c r="AG440" s="513"/>
      <c r="AH440" s="513"/>
      <c r="AI440" s="513"/>
      <c r="AJ440" s="513"/>
      <c r="AK440" s="513"/>
      <c r="AL440" s="513"/>
      <c r="AM440" s="513"/>
      <c r="AN440" s="513"/>
      <c r="AO440" s="513"/>
      <c r="AP440" s="513"/>
      <c r="AQ440" s="513"/>
      <c r="AR440" s="513"/>
      <c r="AS440" s="513"/>
      <c r="AT440" s="513"/>
      <c r="AU440" s="513"/>
      <c r="AV440" s="513"/>
      <c r="AW440" s="513"/>
      <c r="AX440" s="513"/>
      <c r="AY440" s="513"/>
      <c r="AZ440" s="513"/>
      <c r="BA440" s="513"/>
      <c r="BB440" s="513"/>
      <c r="BC440" s="513"/>
      <c r="BD440" s="513"/>
      <c r="BE440" s="513"/>
      <c r="BF440" s="513"/>
      <c r="BG440" s="513"/>
      <c r="BH440" s="513"/>
      <c r="BI440" s="513"/>
      <c r="BJ440" s="513"/>
      <c r="BK440" s="513"/>
      <c r="BL440" s="513"/>
      <c r="BM440" s="513"/>
      <c r="BN440" s="513"/>
      <c r="BO440" s="513"/>
      <c r="BP440" s="513"/>
      <c r="BQ440" s="513"/>
      <c r="BR440" s="513"/>
      <c r="BS440" s="513"/>
      <c r="BT440" s="513"/>
      <c r="BU440" s="513"/>
      <c r="BV440" s="513"/>
      <c r="BW440" s="513"/>
      <c r="BX440" s="513"/>
      <c r="BY440" s="513"/>
      <c r="BZ440" s="513"/>
      <c r="CA440" s="513"/>
      <c r="CB440" s="513"/>
      <c r="CC440" s="1972"/>
      <c r="CD440" s="1499"/>
      <c r="CE440" s="1500"/>
      <c r="CF440" s="1501"/>
      <c r="CG440" s="1500"/>
      <c r="CH440" s="1500"/>
      <c r="CI440" s="1500"/>
      <c r="CJ440" s="1976"/>
      <c r="CK440" s="1519"/>
      <c r="CL440" s="1509"/>
    </row>
    <row r="441" spans="1:90" s="514" customFormat="1">
      <c r="A441" s="511"/>
      <c r="B441" s="512"/>
      <c r="C441" s="1493"/>
      <c r="D441" s="1493"/>
      <c r="E441" s="1493"/>
      <c r="F441" s="1493"/>
      <c r="G441" s="1493"/>
      <c r="H441" s="1530"/>
      <c r="I441" s="1972"/>
      <c r="J441" s="1542"/>
      <c r="K441" s="513"/>
      <c r="L441" s="513"/>
      <c r="M441" s="513"/>
      <c r="N441" s="513"/>
      <c r="O441" s="513"/>
      <c r="P441" s="513"/>
      <c r="Q441" s="513"/>
      <c r="R441" s="513"/>
      <c r="S441" s="513"/>
      <c r="T441" s="513"/>
      <c r="U441" s="513"/>
      <c r="V441" s="513"/>
      <c r="W441" s="513"/>
      <c r="X441" s="513"/>
      <c r="Y441" s="513"/>
      <c r="Z441" s="513"/>
      <c r="AA441" s="513"/>
      <c r="AB441" s="513"/>
      <c r="AC441" s="513"/>
      <c r="AD441" s="513"/>
      <c r="AE441" s="513"/>
      <c r="AF441" s="513"/>
      <c r="AG441" s="513"/>
      <c r="AH441" s="513"/>
      <c r="AI441" s="513"/>
      <c r="AJ441" s="513"/>
      <c r="AK441" s="513"/>
      <c r="AL441" s="513"/>
      <c r="AM441" s="513"/>
      <c r="AN441" s="513"/>
      <c r="AO441" s="513"/>
      <c r="AP441" s="513"/>
      <c r="AQ441" s="513"/>
      <c r="AR441" s="513"/>
      <c r="AS441" s="513"/>
      <c r="AT441" s="513"/>
      <c r="AU441" s="513"/>
      <c r="AV441" s="513"/>
      <c r="AW441" s="513"/>
      <c r="AX441" s="513"/>
      <c r="AY441" s="513"/>
      <c r="AZ441" s="513"/>
      <c r="BA441" s="513"/>
      <c r="BB441" s="513"/>
      <c r="BC441" s="513"/>
      <c r="BD441" s="513"/>
      <c r="BE441" s="513"/>
      <c r="BF441" s="513"/>
      <c r="BG441" s="513"/>
      <c r="BH441" s="513"/>
      <c r="BI441" s="513"/>
      <c r="BJ441" s="513"/>
      <c r="BK441" s="513"/>
      <c r="BL441" s="513"/>
      <c r="BM441" s="513"/>
      <c r="BN441" s="513"/>
      <c r="BO441" s="513"/>
      <c r="BP441" s="513"/>
      <c r="BQ441" s="513"/>
      <c r="BR441" s="513"/>
      <c r="BS441" s="513"/>
      <c r="BT441" s="513"/>
      <c r="BU441" s="513"/>
      <c r="BV441" s="513"/>
      <c r="BW441" s="513"/>
      <c r="BX441" s="513"/>
      <c r="BY441" s="513"/>
      <c r="BZ441" s="513"/>
      <c r="CA441" s="513"/>
      <c r="CB441" s="513"/>
      <c r="CC441" s="1972"/>
      <c r="CD441" s="1499"/>
      <c r="CE441" s="1500"/>
      <c r="CF441" s="1501"/>
      <c r="CG441" s="1500"/>
      <c r="CH441" s="1500"/>
      <c r="CI441" s="1500"/>
      <c r="CJ441" s="1976"/>
      <c r="CK441" s="1519"/>
      <c r="CL441" s="1509"/>
    </row>
    <row r="442" spans="1:90" s="514" customFormat="1">
      <c r="A442" s="511"/>
      <c r="B442" s="512"/>
      <c r="C442" s="1493"/>
      <c r="D442" s="1493"/>
      <c r="E442" s="1493"/>
      <c r="F442" s="1493"/>
      <c r="G442" s="1493"/>
      <c r="H442" s="1530"/>
      <c r="I442" s="1972"/>
      <c r="J442" s="1542"/>
      <c r="K442" s="513"/>
      <c r="L442" s="513"/>
      <c r="M442" s="513"/>
      <c r="N442" s="513"/>
      <c r="O442" s="513"/>
      <c r="P442" s="513"/>
      <c r="Q442" s="513"/>
      <c r="R442" s="513"/>
      <c r="S442" s="513"/>
      <c r="T442" s="513"/>
      <c r="U442" s="513"/>
      <c r="V442" s="513"/>
      <c r="W442" s="513"/>
      <c r="X442" s="513"/>
      <c r="Y442" s="513"/>
      <c r="Z442" s="513"/>
      <c r="AA442" s="513"/>
      <c r="AB442" s="513"/>
      <c r="AC442" s="513"/>
      <c r="AD442" s="513"/>
      <c r="AE442" s="513"/>
      <c r="AF442" s="513"/>
      <c r="AG442" s="513"/>
      <c r="AH442" s="513"/>
      <c r="AI442" s="513"/>
      <c r="AJ442" s="513"/>
      <c r="AK442" s="513"/>
      <c r="AL442" s="513"/>
      <c r="AM442" s="513"/>
      <c r="AN442" s="513"/>
      <c r="AO442" s="513"/>
      <c r="AP442" s="513"/>
      <c r="AQ442" s="513"/>
      <c r="AR442" s="513"/>
      <c r="AS442" s="513"/>
      <c r="AT442" s="513"/>
      <c r="AU442" s="513"/>
      <c r="AV442" s="513"/>
      <c r="AW442" s="513"/>
      <c r="AX442" s="513"/>
      <c r="AY442" s="513"/>
      <c r="AZ442" s="513"/>
      <c r="BA442" s="513"/>
      <c r="BB442" s="513"/>
      <c r="BC442" s="513"/>
      <c r="BD442" s="513"/>
      <c r="BE442" s="513"/>
      <c r="BF442" s="513"/>
      <c r="BG442" s="513"/>
      <c r="BH442" s="513"/>
      <c r="BI442" s="513"/>
      <c r="BJ442" s="513"/>
      <c r="BK442" s="513"/>
      <c r="BL442" s="513"/>
      <c r="BM442" s="513"/>
      <c r="BN442" s="513"/>
      <c r="BO442" s="513"/>
      <c r="BP442" s="513"/>
      <c r="BQ442" s="513"/>
      <c r="BR442" s="513"/>
      <c r="BS442" s="513"/>
      <c r="BT442" s="513"/>
      <c r="BU442" s="513"/>
      <c r="BV442" s="513"/>
      <c r="BW442" s="513"/>
      <c r="BX442" s="513"/>
      <c r="BY442" s="513"/>
      <c r="BZ442" s="513"/>
      <c r="CA442" s="513"/>
      <c r="CB442" s="513"/>
      <c r="CC442" s="1972"/>
      <c r="CD442" s="1499"/>
      <c r="CE442" s="1500"/>
      <c r="CF442" s="1501"/>
      <c r="CG442" s="1500"/>
      <c r="CH442" s="1500"/>
      <c r="CI442" s="1500"/>
      <c r="CJ442" s="1976"/>
      <c r="CK442" s="1519"/>
      <c r="CL442" s="1509"/>
    </row>
    <row r="443" spans="1:90" s="514" customFormat="1">
      <c r="A443" s="511"/>
      <c r="B443" s="512"/>
      <c r="C443" s="1493"/>
      <c r="D443" s="1493"/>
      <c r="E443" s="1493"/>
      <c r="F443" s="1493"/>
      <c r="G443" s="1493"/>
      <c r="H443" s="1530"/>
      <c r="I443" s="1972"/>
      <c r="J443" s="1542"/>
      <c r="K443" s="513"/>
      <c r="L443" s="513"/>
      <c r="M443" s="513"/>
      <c r="N443" s="513"/>
      <c r="O443" s="513"/>
      <c r="P443" s="513"/>
      <c r="Q443" s="513"/>
      <c r="R443" s="513"/>
      <c r="S443" s="513"/>
      <c r="T443" s="513"/>
      <c r="U443" s="513"/>
      <c r="V443" s="513"/>
      <c r="W443" s="513"/>
      <c r="X443" s="513"/>
      <c r="Y443" s="513"/>
      <c r="Z443" s="513"/>
      <c r="AA443" s="513"/>
      <c r="AB443" s="513"/>
      <c r="AC443" s="513"/>
      <c r="AD443" s="513"/>
      <c r="AE443" s="513"/>
      <c r="AF443" s="513"/>
      <c r="AG443" s="513"/>
      <c r="AH443" s="513"/>
      <c r="AI443" s="513"/>
      <c r="AJ443" s="513"/>
      <c r="AK443" s="513"/>
      <c r="AL443" s="513"/>
      <c r="AM443" s="513"/>
      <c r="AN443" s="513"/>
      <c r="AO443" s="513"/>
      <c r="AP443" s="513"/>
      <c r="AQ443" s="513"/>
      <c r="AR443" s="513"/>
      <c r="AS443" s="513"/>
      <c r="AT443" s="513"/>
      <c r="AU443" s="513"/>
      <c r="AV443" s="513"/>
      <c r="AW443" s="513"/>
      <c r="AX443" s="513"/>
      <c r="AY443" s="513"/>
      <c r="AZ443" s="513"/>
      <c r="BA443" s="513"/>
      <c r="BB443" s="513"/>
      <c r="BC443" s="513"/>
      <c r="BD443" s="513"/>
      <c r="BE443" s="513"/>
      <c r="BF443" s="513"/>
      <c r="BG443" s="513"/>
      <c r="BH443" s="513"/>
      <c r="BI443" s="513"/>
      <c r="BJ443" s="513"/>
      <c r="BK443" s="513"/>
      <c r="BL443" s="513"/>
      <c r="BM443" s="513"/>
      <c r="BN443" s="513"/>
      <c r="BO443" s="513"/>
      <c r="BP443" s="513"/>
      <c r="BQ443" s="513"/>
      <c r="BR443" s="513"/>
      <c r="BS443" s="513"/>
      <c r="BT443" s="513"/>
      <c r="BU443" s="513"/>
      <c r="BV443" s="513"/>
      <c r="BW443" s="513"/>
      <c r="BX443" s="513"/>
      <c r="BY443" s="513"/>
      <c r="BZ443" s="513"/>
      <c r="CA443" s="513"/>
      <c r="CB443" s="513"/>
      <c r="CC443" s="1972"/>
      <c r="CD443" s="1499"/>
      <c r="CE443" s="1500"/>
      <c r="CF443" s="1501"/>
      <c r="CG443" s="1500"/>
      <c r="CH443" s="1500"/>
      <c r="CI443" s="1500"/>
      <c r="CJ443" s="1976"/>
      <c r="CK443" s="1519"/>
      <c r="CL443" s="1509"/>
    </row>
    <row r="444" spans="1:90" s="514" customFormat="1">
      <c r="A444" s="511"/>
      <c r="B444" s="512"/>
      <c r="C444" s="1493"/>
      <c r="D444" s="1493"/>
      <c r="E444" s="1493"/>
      <c r="F444" s="1493"/>
      <c r="G444" s="1493"/>
      <c r="H444" s="1530"/>
      <c r="I444" s="1972"/>
      <c r="J444" s="1542"/>
      <c r="K444" s="513"/>
      <c r="L444" s="513"/>
      <c r="M444" s="513"/>
      <c r="N444" s="513"/>
      <c r="O444" s="513"/>
      <c r="P444" s="513"/>
      <c r="Q444" s="513"/>
      <c r="R444" s="513"/>
      <c r="S444" s="513"/>
      <c r="T444" s="513"/>
      <c r="U444" s="513"/>
      <c r="V444" s="513"/>
      <c r="W444" s="513"/>
      <c r="X444" s="513"/>
      <c r="Y444" s="513"/>
      <c r="Z444" s="513"/>
      <c r="AA444" s="513"/>
      <c r="AB444" s="513"/>
      <c r="AC444" s="513"/>
      <c r="AD444" s="513"/>
      <c r="AE444" s="513"/>
      <c r="AF444" s="513"/>
      <c r="AG444" s="513"/>
      <c r="AH444" s="513"/>
      <c r="AI444" s="513"/>
      <c r="AJ444" s="513"/>
      <c r="AK444" s="513"/>
      <c r="AL444" s="513"/>
      <c r="AM444" s="513"/>
      <c r="AN444" s="513"/>
      <c r="AO444" s="513"/>
      <c r="AP444" s="513"/>
      <c r="AQ444" s="513"/>
      <c r="AR444" s="513"/>
      <c r="AS444" s="513"/>
      <c r="AT444" s="513"/>
      <c r="AU444" s="513"/>
      <c r="AV444" s="513"/>
      <c r="AW444" s="513"/>
      <c r="AX444" s="513"/>
      <c r="AY444" s="513"/>
      <c r="AZ444" s="513"/>
      <c r="BA444" s="513"/>
      <c r="BB444" s="513"/>
      <c r="BC444" s="513"/>
      <c r="BD444" s="513"/>
      <c r="BE444" s="513"/>
      <c r="BF444" s="513"/>
      <c r="BG444" s="513"/>
      <c r="BH444" s="513"/>
      <c r="BI444" s="513"/>
      <c r="BJ444" s="513"/>
      <c r="BK444" s="513"/>
      <c r="BL444" s="513"/>
      <c r="BM444" s="513"/>
      <c r="BN444" s="513"/>
      <c r="BO444" s="513"/>
      <c r="BP444" s="513"/>
      <c r="BQ444" s="513"/>
      <c r="BR444" s="513"/>
      <c r="BS444" s="513"/>
      <c r="BT444" s="513"/>
      <c r="BU444" s="513"/>
      <c r="BV444" s="513"/>
      <c r="BW444" s="513"/>
      <c r="BX444" s="513"/>
      <c r="BY444" s="513"/>
      <c r="BZ444" s="513"/>
      <c r="CA444" s="513"/>
      <c r="CB444" s="513"/>
      <c r="CC444" s="1972"/>
      <c r="CD444" s="1499"/>
      <c r="CE444" s="1500"/>
      <c r="CF444" s="1501"/>
      <c r="CG444" s="1500"/>
      <c r="CH444" s="1500"/>
      <c r="CI444" s="1500"/>
      <c r="CJ444" s="1976"/>
      <c r="CK444" s="1519"/>
      <c r="CL444" s="1509"/>
    </row>
    <row r="445" spans="1:90" s="514" customFormat="1">
      <c r="A445" s="511"/>
      <c r="B445" s="512"/>
      <c r="C445" s="1493"/>
      <c r="D445" s="1493"/>
      <c r="E445" s="1493"/>
      <c r="F445" s="1493"/>
      <c r="G445" s="1493"/>
      <c r="H445" s="1530"/>
      <c r="I445" s="1972"/>
      <c r="J445" s="1542"/>
      <c r="K445" s="513"/>
      <c r="L445" s="513"/>
      <c r="M445" s="513"/>
      <c r="N445" s="513"/>
      <c r="O445" s="513"/>
      <c r="P445" s="513"/>
      <c r="Q445" s="513"/>
      <c r="R445" s="513"/>
      <c r="S445" s="513"/>
      <c r="T445" s="513"/>
      <c r="U445" s="513"/>
      <c r="V445" s="513"/>
      <c r="W445" s="513"/>
      <c r="X445" s="513"/>
      <c r="Y445" s="513"/>
      <c r="Z445" s="513"/>
      <c r="AA445" s="513"/>
      <c r="AB445" s="513"/>
      <c r="AC445" s="513"/>
      <c r="AD445" s="513"/>
      <c r="AE445" s="513"/>
      <c r="AF445" s="513"/>
      <c r="AG445" s="513"/>
      <c r="AH445" s="513"/>
      <c r="AI445" s="513"/>
      <c r="AJ445" s="513"/>
      <c r="AK445" s="513"/>
      <c r="AL445" s="513"/>
      <c r="AM445" s="513"/>
      <c r="AN445" s="513"/>
      <c r="AO445" s="513"/>
      <c r="AP445" s="513"/>
      <c r="AQ445" s="513"/>
      <c r="AR445" s="513"/>
      <c r="AS445" s="513"/>
      <c r="AT445" s="513"/>
      <c r="AU445" s="513"/>
      <c r="AV445" s="513"/>
      <c r="AW445" s="513"/>
      <c r="AX445" s="513"/>
      <c r="AY445" s="513"/>
      <c r="AZ445" s="513"/>
      <c r="BA445" s="513"/>
      <c r="BB445" s="513"/>
      <c r="BC445" s="513"/>
      <c r="BD445" s="513"/>
      <c r="BE445" s="513"/>
      <c r="BF445" s="513"/>
      <c r="BG445" s="513"/>
      <c r="BH445" s="513"/>
      <c r="BI445" s="513"/>
      <c r="BJ445" s="513"/>
      <c r="BK445" s="513"/>
      <c r="BL445" s="513"/>
      <c r="BM445" s="513"/>
      <c r="BN445" s="513"/>
      <c r="BO445" s="513"/>
      <c r="BP445" s="513"/>
      <c r="BQ445" s="513"/>
      <c r="BR445" s="513"/>
      <c r="BS445" s="513"/>
      <c r="BT445" s="513"/>
      <c r="BU445" s="513"/>
      <c r="BV445" s="513"/>
      <c r="BW445" s="513"/>
      <c r="BX445" s="513"/>
      <c r="BY445" s="513"/>
      <c r="BZ445" s="513"/>
      <c r="CA445" s="513"/>
      <c r="CB445" s="513"/>
      <c r="CC445" s="1972"/>
      <c r="CD445" s="1499"/>
      <c r="CE445" s="1500"/>
      <c r="CF445" s="1501"/>
      <c r="CG445" s="1500"/>
      <c r="CH445" s="1500"/>
      <c r="CI445" s="1500"/>
      <c r="CJ445" s="1976"/>
      <c r="CK445" s="1519"/>
      <c r="CL445" s="1509"/>
    </row>
    <row r="446" spans="1:90" s="514" customFormat="1">
      <c r="A446" s="511"/>
      <c r="B446" s="512"/>
      <c r="C446" s="1493"/>
      <c r="D446" s="1493"/>
      <c r="E446" s="1493"/>
      <c r="F446" s="1493"/>
      <c r="G446" s="1493"/>
      <c r="H446" s="1530"/>
      <c r="I446" s="1972"/>
      <c r="J446" s="1542"/>
      <c r="K446" s="513"/>
      <c r="L446" s="513"/>
      <c r="M446" s="513"/>
      <c r="N446" s="513"/>
      <c r="O446" s="513"/>
      <c r="P446" s="513"/>
      <c r="Q446" s="513"/>
      <c r="R446" s="513"/>
      <c r="S446" s="513"/>
      <c r="T446" s="513"/>
      <c r="U446" s="513"/>
      <c r="V446" s="513"/>
      <c r="W446" s="513"/>
      <c r="X446" s="513"/>
      <c r="Y446" s="513"/>
      <c r="Z446" s="513"/>
      <c r="AA446" s="513"/>
      <c r="AB446" s="513"/>
      <c r="AC446" s="513"/>
      <c r="AD446" s="513"/>
      <c r="AE446" s="513"/>
      <c r="AF446" s="513"/>
      <c r="AG446" s="513"/>
      <c r="AH446" s="513"/>
      <c r="AI446" s="513"/>
      <c r="AJ446" s="513"/>
      <c r="AK446" s="513"/>
      <c r="AL446" s="513"/>
      <c r="AM446" s="513"/>
      <c r="AN446" s="513"/>
      <c r="AO446" s="513"/>
      <c r="AP446" s="513"/>
      <c r="AQ446" s="513"/>
      <c r="AR446" s="513"/>
      <c r="AS446" s="513"/>
      <c r="AT446" s="513"/>
      <c r="AU446" s="513"/>
      <c r="AV446" s="513"/>
      <c r="AW446" s="513"/>
      <c r="AX446" s="513"/>
      <c r="AY446" s="513"/>
      <c r="AZ446" s="513"/>
      <c r="BA446" s="513"/>
      <c r="BB446" s="513"/>
      <c r="BC446" s="513"/>
      <c r="BD446" s="513"/>
      <c r="BE446" s="513"/>
      <c r="BF446" s="513"/>
      <c r="BG446" s="513"/>
      <c r="BH446" s="513"/>
      <c r="BI446" s="513"/>
      <c r="BJ446" s="513"/>
      <c r="BK446" s="513"/>
      <c r="BL446" s="513"/>
      <c r="BM446" s="513"/>
      <c r="BN446" s="513"/>
      <c r="BO446" s="513"/>
      <c r="BP446" s="513"/>
      <c r="BQ446" s="513"/>
      <c r="BR446" s="513"/>
      <c r="BS446" s="513"/>
      <c r="BT446" s="513"/>
      <c r="BU446" s="513"/>
      <c r="BV446" s="513"/>
      <c r="BW446" s="513"/>
      <c r="BX446" s="513"/>
      <c r="BY446" s="513"/>
      <c r="BZ446" s="513"/>
      <c r="CA446" s="513"/>
      <c r="CB446" s="513"/>
      <c r="CC446" s="1972"/>
      <c r="CD446" s="1499"/>
      <c r="CE446" s="1500"/>
      <c r="CF446" s="1501"/>
      <c r="CG446" s="1500"/>
      <c r="CH446" s="1500"/>
      <c r="CI446" s="1500"/>
      <c r="CJ446" s="1976"/>
      <c r="CK446" s="1519"/>
      <c r="CL446" s="1509"/>
    </row>
    <row r="447" spans="1:90" s="514" customFormat="1">
      <c r="A447" s="511"/>
      <c r="B447" s="512"/>
      <c r="C447" s="1493"/>
      <c r="D447" s="1493"/>
      <c r="E447" s="1493"/>
      <c r="F447" s="1493"/>
      <c r="G447" s="1493"/>
      <c r="H447" s="1530"/>
      <c r="I447" s="1972"/>
      <c r="J447" s="1542"/>
      <c r="K447" s="513"/>
      <c r="L447" s="513"/>
      <c r="M447" s="513"/>
      <c r="N447" s="513"/>
      <c r="O447" s="513"/>
      <c r="P447" s="513"/>
      <c r="Q447" s="513"/>
      <c r="R447" s="513"/>
      <c r="S447" s="513"/>
      <c r="T447" s="513"/>
      <c r="U447" s="513"/>
      <c r="V447" s="513"/>
      <c r="W447" s="513"/>
      <c r="X447" s="513"/>
      <c r="Y447" s="513"/>
      <c r="Z447" s="513"/>
      <c r="AA447" s="513"/>
      <c r="AB447" s="513"/>
      <c r="AC447" s="513"/>
      <c r="AD447" s="513"/>
      <c r="AE447" s="513"/>
      <c r="AF447" s="513"/>
      <c r="AG447" s="513"/>
      <c r="AH447" s="513"/>
      <c r="AI447" s="513"/>
      <c r="AJ447" s="513"/>
      <c r="AK447" s="513"/>
      <c r="AL447" s="513"/>
      <c r="AM447" s="513"/>
      <c r="AN447" s="513"/>
      <c r="AO447" s="513"/>
      <c r="AP447" s="513"/>
      <c r="AQ447" s="513"/>
      <c r="AR447" s="513"/>
      <c r="AS447" s="513"/>
      <c r="AT447" s="513"/>
      <c r="AU447" s="513"/>
      <c r="AV447" s="513"/>
      <c r="AW447" s="513"/>
      <c r="AX447" s="513"/>
      <c r="AY447" s="513"/>
      <c r="AZ447" s="513"/>
      <c r="BA447" s="513"/>
      <c r="BB447" s="513"/>
      <c r="BC447" s="513"/>
      <c r="BD447" s="513"/>
      <c r="BE447" s="513"/>
      <c r="BF447" s="513"/>
      <c r="BG447" s="513"/>
      <c r="BH447" s="513"/>
      <c r="BI447" s="513"/>
      <c r="BJ447" s="513"/>
      <c r="BK447" s="513"/>
      <c r="BL447" s="513"/>
      <c r="BM447" s="513"/>
      <c r="BN447" s="513"/>
      <c r="BO447" s="513"/>
      <c r="BP447" s="513"/>
      <c r="BQ447" s="513"/>
      <c r="BR447" s="513"/>
      <c r="BS447" s="513"/>
      <c r="BT447" s="513"/>
      <c r="BU447" s="513"/>
      <c r="BV447" s="513"/>
      <c r="BW447" s="513"/>
      <c r="BX447" s="513"/>
      <c r="BY447" s="513"/>
      <c r="BZ447" s="513"/>
      <c r="CA447" s="513"/>
      <c r="CB447" s="513"/>
      <c r="CC447" s="1972"/>
      <c r="CD447" s="1499"/>
      <c r="CE447" s="1500"/>
      <c r="CF447" s="1501"/>
      <c r="CG447" s="1500"/>
      <c r="CH447" s="1500"/>
      <c r="CI447" s="1500"/>
      <c r="CJ447" s="1976"/>
      <c r="CK447" s="1519"/>
      <c r="CL447" s="1509"/>
    </row>
    <row r="448" spans="1:90" s="514" customFormat="1">
      <c r="A448" s="511"/>
      <c r="B448" s="512"/>
      <c r="C448" s="1493"/>
      <c r="D448" s="1493"/>
      <c r="E448" s="1493"/>
      <c r="F448" s="1493"/>
      <c r="G448" s="1493"/>
      <c r="H448" s="1530"/>
      <c r="I448" s="1972"/>
      <c r="J448" s="1542"/>
      <c r="K448" s="513"/>
      <c r="L448" s="513"/>
      <c r="M448" s="513"/>
      <c r="N448" s="513"/>
      <c r="O448" s="513"/>
      <c r="P448" s="513"/>
      <c r="Q448" s="513"/>
      <c r="R448" s="513"/>
      <c r="S448" s="513"/>
      <c r="T448" s="513"/>
      <c r="U448" s="513"/>
      <c r="V448" s="513"/>
      <c r="W448" s="513"/>
      <c r="X448" s="513"/>
      <c r="Y448" s="513"/>
      <c r="Z448" s="513"/>
      <c r="AA448" s="513"/>
      <c r="AB448" s="513"/>
      <c r="AC448" s="513"/>
      <c r="AD448" s="513"/>
      <c r="AE448" s="513"/>
      <c r="AF448" s="513"/>
      <c r="AG448" s="513"/>
      <c r="AH448" s="513"/>
      <c r="AI448" s="513"/>
      <c r="AJ448" s="513"/>
      <c r="AK448" s="513"/>
      <c r="AL448" s="513"/>
      <c r="AM448" s="513"/>
      <c r="AN448" s="513"/>
      <c r="AO448" s="513"/>
      <c r="AP448" s="513"/>
      <c r="AQ448" s="513"/>
      <c r="AR448" s="513"/>
      <c r="AS448" s="513"/>
      <c r="AT448" s="513"/>
      <c r="AU448" s="513"/>
      <c r="AV448" s="513"/>
      <c r="AW448" s="513"/>
      <c r="AX448" s="513"/>
      <c r="AY448" s="513"/>
      <c r="AZ448" s="513"/>
      <c r="BA448" s="513"/>
      <c r="BB448" s="513"/>
      <c r="BC448" s="513"/>
      <c r="BD448" s="513"/>
      <c r="BE448" s="513"/>
      <c r="BF448" s="513"/>
      <c r="BG448" s="513"/>
      <c r="BH448" s="513"/>
      <c r="BI448" s="513"/>
      <c r="BJ448" s="513"/>
      <c r="BK448" s="513"/>
      <c r="BL448" s="513"/>
      <c r="BM448" s="513"/>
      <c r="BN448" s="513"/>
      <c r="BO448" s="513"/>
      <c r="BP448" s="513"/>
      <c r="BQ448" s="513"/>
      <c r="BR448" s="513"/>
      <c r="BS448" s="513"/>
      <c r="BT448" s="513"/>
      <c r="BU448" s="513"/>
      <c r="BV448" s="513"/>
      <c r="BW448" s="513"/>
      <c r="BX448" s="513"/>
      <c r="BY448" s="513"/>
      <c r="BZ448" s="513"/>
      <c r="CA448" s="513"/>
      <c r="CB448" s="513"/>
      <c r="CC448" s="1972"/>
      <c r="CD448" s="1499"/>
      <c r="CE448" s="1500"/>
      <c r="CF448" s="1501"/>
      <c r="CG448" s="1500"/>
      <c r="CH448" s="1500"/>
      <c r="CI448" s="1500"/>
      <c r="CJ448" s="1976"/>
      <c r="CK448" s="1519"/>
      <c r="CL448" s="1509"/>
    </row>
    <row r="449" spans="1:90" s="514" customFormat="1">
      <c r="A449" s="511"/>
      <c r="B449" s="512"/>
      <c r="C449" s="1493"/>
      <c r="D449" s="1493"/>
      <c r="E449" s="1493"/>
      <c r="F449" s="1493"/>
      <c r="G449" s="1493"/>
      <c r="H449" s="1530"/>
      <c r="I449" s="1972"/>
      <c r="J449" s="1542"/>
      <c r="K449" s="513"/>
      <c r="L449" s="513"/>
      <c r="M449" s="513"/>
      <c r="N449" s="513"/>
      <c r="O449" s="513"/>
      <c r="P449" s="513"/>
      <c r="Q449" s="513"/>
      <c r="R449" s="513"/>
      <c r="S449" s="513"/>
      <c r="T449" s="513"/>
      <c r="U449" s="513"/>
      <c r="V449" s="513"/>
      <c r="W449" s="513"/>
      <c r="X449" s="513"/>
      <c r="Y449" s="513"/>
      <c r="Z449" s="513"/>
      <c r="AA449" s="513"/>
      <c r="AB449" s="513"/>
      <c r="AC449" s="513"/>
      <c r="AD449" s="513"/>
      <c r="AE449" s="513"/>
      <c r="AF449" s="513"/>
      <c r="AG449" s="513"/>
      <c r="AH449" s="513"/>
      <c r="AI449" s="513"/>
      <c r="AJ449" s="513"/>
      <c r="AK449" s="513"/>
      <c r="AL449" s="513"/>
      <c r="AM449" s="513"/>
      <c r="AN449" s="513"/>
      <c r="AO449" s="513"/>
      <c r="AP449" s="513"/>
      <c r="AQ449" s="513"/>
      <c r="AR449" s="513"/>
      <c r="AS449" s="513"/>
      <c r="AT449" s="513"/>
      <c r="AU449" s="513"/>
      <c r="AV449" s="513"/>
      <c r="AW449" s="513"/>
      <c r="AX449" s="513"/>
      <c r="AY449" s="513"/>
      <c r="AZ449" s="513"/>
      <c r="BA449" s="513"/>
      <c r="BB449" s="513"/>
      <c r="BC449" s="513"/>
      <c r="BD449" s="513"/>
      <c r="BE449" s="513"/>
      <c r="BF449" s="513"/>
      <c r="BG449" s="513"/>
      <c r="BH449" s="513"/>
      <c r="BI449" s="513"/>
      <c r="BJ449" s="513"/>
      <c r="BK449" s="513"/>
      <c r="BL449" s="513"/>
      <c r="BM449" s="513"/>
      <c r="BN449" s="513"/>
      <c r="BO449" s="513"/>
      <c r="BP449" s="513"/>
      <c r="BQ449" s="513"/>
      <c r="BR449" s="513"/>
      <c r="BS449" s="513"/>
      <c r="BT449" s="513"/>
      <c r="BU449" s="513"/>
      <c r="BV449" s="513"/>
      <c r="BW449" s="513"/>
      <c r="BX449" s="513"/>
      <c r="BY449" s="513"/>
      <c r="BZ449" s="513"/>
      <c r="CA449" s="513"/>
      <c r="CB449" s="513"/>
      <c r="CC449" s="1972"/>
      <c r="CD449" s="1499"/>
      <c r="CE449" s="1500"/>
      <c r="CF449" s="1501"/>
      <c r="CG449" s="1500"/>
      <c r="CH449" s="1500"/>
      <c r="CI449" s="1500"/>
      <c r="CJ449" s="1976"/>
      <c r="CK449" s="1519"/>
      <c r="CL449" s="1509"/>
    </row>
    <row r="450" spans="1:90" s="514" customFormat="1">
      <c r="A450" s="511"/>
      <c r="B450" s="512"/>
      <c r="C450" s="1493"/>
      <c r="D450" s="1493"/>
      <c r="E450" s="1493"/>
      <c r="F450" s="1493"/>
      <c r="G450" s="1493"/>
      <c r="H450" s="1530"/>
      <c r="I450" s="1972"/>
      <c r="J450" s="1542"/>
      <c r="K450" s="513"/>
      <c r="L450" s="513"/>
      <c r="M450" s="513"/>
      <c r="N450" s="513"/>
      <c r="O450" s="513"/>
      <c r="P450" s="513"/>
      <c r="Q450" s="513"/>
      <c r="R450" s="513"/>
      <c r="S450" s="513"/>
      <c r="T450" s="513"/>
      <c r="U450" s="513"/>
      <c r="V450" s="513"/>
      <c r="W450" s="513"/>
      <c r="X450" s="513"/>
      <c r="Y450" s="513"/>
      <c r="Z450" s="513"/>
      <c r="AA450" s="513"/>
      <c r="AB450" s="513"/>
      <c r="AC450" s="513"/>
      <c r="AD450" s="513"/>
      <c r="AE450" s="513"/>
      <c r="AF450" s="513"/>
      <c r="AG450" s="513"/>
      <c r="AH450" s="513"/>
      <c r="AI450" s="513"/>
      <c r="AJ450" s="513"/>
      <c r="AK450" s="513"/>
      <c r="AL450" s="513"/>
      <c r="AM450" s="513"/>
      <c r="AN450" s="513"/>
      <c r="AO450" s="513"/>
      <c r="AP450" s="513"/>
      <c r="AQ450" s="513"/>
      <c r="AR450" s="513"/>
      <c r="AS450" s="513"/>
      <c r="AT450" s="513"/>
      <c r="AU450" s="513"/>
      <c r="AV450" s="513"/>
      <c r="AW450" s="513"/>
      <c r="AX450" s="513"/>
      <c r="AY450" s="513"/>
      <c r="AZ450" s="513"/>
      <c r="BA450" s="513"/>
      <c r="BB450" s="513"/>
      <c r="BC450" s="513"/>
      <c r="BD450" s="513"/>
      <c r="BE450" s="513"/>
      <c r="BF450" s="513"/>
      <c r="BG450" s="513"/>
      <c r="BH450" s="513"/>
      <c r="BI450" s="513"/>
      <c r="BJ450" s="513"/>
      <c r="BK450" s="513"/>
      <c r="BL450" s="513"/>
      <c r="BM450" s="513"/>
      <c r="BN450" s="513"/>
      <c r="BO450" s="513"/>
      <c r="BP450" s="513"/>
      <c r="BQ450" s="513"/>
      <c r="BR450" s="513"/>
      <c r="BS450" s="513"/>
      <c r="BT450" s="513"/>
      <c r="BU450" s="513"/>
      <c r="BV450" s="513"/>
      <c r="BW450" s="513"/>
      <c r="BX450" s="513"/>
      <c r="BY450" s="513"/>
      <c r="BZ450" s="513"/>
      <c r="CA450" s="513"/>
      <c r="CB450" s="513"/>
      <c r="CC450" s="1972"/>
      <c r="CD450" s="1499"/>
      <c r="CE450" s="1500"/>
      <c r="CF450" s="1501"/>
      <c r="CG450" s="1500"/>
      <c r="CH450" s="1500"/>
      <c r="CI450" s="1500"/>
      <c r="CJ450" s="1976"/>
      <c r="CK450" s="1519"/>
      <c r="CL450" s="1509"/>
    </row>
    <row r="451" spans="1:90" s="514" customFormat="1">
      <c r="A451" s="511"/>
      <c r="B451" s="512"/>
      <c r="C451" s="1493"/>
      <c r="D451" s="1493"/>
      <c r="E451" s="1493"/>
      <c r="F451" s="1493"/>
      <c r="G451" s="1493"/>
      <c r="H451" s="1530"/>
      <c r="I451" s="1972"/>
      <c r="J451" s="1542"/>
      <c r="K451" s="513"/>
      <c r="L451" s="513"/>
      <c r="M451" s="513"/>
      <c r="N451" s="513"/>
      <c r="O451" s="513"/>
      <c r="P451" s="513"/>
      <c r="Q451" s="513"/>
      <c r="R451" s="513"/>
      <c r="S451" s="513"/>
      <c r="T451" s="513"/>
      <c r="U451" s="513"/>
      <c r="V451" s="513"/>
      <c r="W451" s="513"/>
      <c r="X451" s="513"/>
      <c r="Y451" s="513"/>
      <c r="Z451" s="513"/>
      <c r="AA451" s="513"/>
      <c r="AB451" s="513"/>
      <c r="AC451" s="513"/>
      <c r="AD451" s="513"/>
      <c r="AE451" s="513"/>
      <c r="AF451" s="513"/>
      <c r="AG451" s="513"/>
      <c r="AH451" s="513"/>
      <c r="AI451" s="513"/>
      <c r="AJ451" s="513"/>
      <c r="AK451" s="513"/>
      <c r="AL451" s="513"/>
      <c r="AM451" s="513"/>
      <c r="AN451" s="513"/>
      <c r="AO451" s="513"/>
      <c r="AP451" s="513"/>
      <c r="AQ451" s="513"/>
      <c r="AR451" s="513"/>
      <c r="AS451" s="513"/>
      <c r="AT451" s="513"/>
      <c r="AU451" s="513"/>
      <c r="AV451" s="513"/>
      <c r="AW451" s="513"/>
      <c r="AX451" s="513"/>
      <c r="AY451" s="513"/>
      <c r="AZ451" s="513"/>
      <c r="BA451" s="513"/>
      <c r="BB451" s="513"/>
      <c r="BC451" s="513"/>
      <c r="BD451" s="513"/>
      <c r="BE451" s="513"/>
      <c r="BF451" s="513"/>
      <c r="BG451" s="513"/>
      <c r="BH451" s="513"/>
      <c r="BI451" s="513"/>
      <c r="BJ451" s="513"/>
      <c r="BK451" s="513"/>
      <c r="BL451" s="513"/>
      <c r="BM451" s="513"/>
      <c r="BN451" s="513"/>
      <c r="BO451" s="513"/>
      <c r="BP451" s="513"/>
      <c r="BQ451" s="513"/>
      <c r="BR451" s="513"/>
      <c r="BS451" s="513"/>
      <c r="BT451" s="513"/>
      <c r="BU451" s="513"/>
      <c r="BV451" s="513"/>
      <c r="BW451" s="513"/>
      <c r="BX451" s="513"/>
      <c r="BY451" s="513"/>
      <c r="BZ451" s="513"/>
      <c r="CA451" s="513"/>
      <c r="CB451" s="513"/>
      <c r="CC451" s="1972"/>
      <c r="CD451" s="1499"/>
      <c r="CE451" s="1500"/>
      <c r="CF451" s="1501"/>
      <c r="CG451" s="1500"/>
      <c r="CH451" s="1500"/>
      <c r="CI451" s="1500"/>
      <c r="CJ451" s="1976"/>
      <c r="CK451" s="1519"/>
      <c r="CL451" s="1509"/>
    </row>
    <row r="452" spans="1:90" s="514" customFormat="1">
      <c r="A452" s="511"/>
      <c r="B452" s="512"/>
      <c r="C452" s="1493"/>
      <c r="D452" s="1493"/>
      <c r="E452" s="1493"/>
      <c r="F452" s="1493"/>
      <c r="G452" s="1493"/>
      <c r="H452" s="1530"/>
      <c r="I452" s="1972"/>
      <c r="J452" s="1542"/>
      <c r="K452" s="513"/>
      <c r="L452" s="513"/>
      <c r="M452" s="513"/>
      <c r="N452" s="513"/>
      <c r="O452" s="513"/>
      <c r="P452" s="513"/>
      <c r="Q452" s="513"/>
      <c r="R452" s="513"/>
      <c r="S452" s="513"/>
      <c r="T452" s="513"/>
      <c r="U452" s="513"/>
      <c r="V452" s="513"/>
      <c r="W452" s="513"/>
      <c r="X452" s="513"/>
      <c r="Y452" s="513"/>
      <c r="Z452" s="513"/>
      <c r="AA452" s="513"/>
      <c r="AB452" s="513"/>
      <c r="AC452" s="513"/>
      <c r="AD452" s="513"/>
      <c r="AE452" s="513"/>
      <c r="AF452" s="513"/>
      <c r="AG452" s="513"/>
      <c r="AH452" s="513"/>
      <c r="AI452" s="513"/>
      <c r="AJ452" s="513"/>
      <c r="AK452" s="513"/>
      <c r="AL452" s="513"/>
      <c r="AM452" s="513"/>
      <c r="AN452" s="513"/>
      <c r="AO452" s="513"/>
      <c r="AP452" s="513"/>
      <c r="AQ452" s="513"/>
      <c r="AR452" s="513"/>
      <c r="AS452" s="513"/>
      <c r="AT452" s="513"/>
      <c r="AU452" s="513"/>
      <c r="AV452" s="513"/>
      <c r="AW452" s="513"/>
      <c r="AX452" s="513"/>
      <c r="AY452" s="513"/>
      <c r="AZ452" s="513"/>
      <c r="BA452" s="513"/>
      <c r="BB452" s="513"/>
      <c r="BC452" s="513"/>
      <c r="BD452" s="513"/>
      <c r="BE452" s="513"/>
      <c r="BF452" s="513"/>
      <c r="BG452" s="513"/>
      <c r="BH452" s="513"/>
      <c r="BI452" s="513"/>
      <c r="BJ452" s="513"/>
      <c r="BK452" s="513"/>
      <c r="BL452" s="513"/>
      <c r="BM452" s="513"/>
      <c r="BN452" s="513"/>
      <c r="BO452" s="513"/>
      <c r="BP452" s="513"/>
      <c r="BQ452" s="513"/>
      <c r="BR452" s="513"/>
      <c r="BS452" s="513"/>
      <c r="BT452" s="513"/>
      <c r="BU452" s="513"/>
      <c r="BV452" s="513"/>
      <c r="BW452" s="513"/>
      <c r="BX452" s="513"/>
      <c r="BY452" s="513"/>
      <c r="BZ452" s="513"/>
      <c r="CA452" s="513"/>
      <c r="CB452" s="513"/>
      <c r="CC452" s="1972"/>
      <c r="CD452" s="1499"/>
      <c r="CE452" s="1500"/>
      <c r="CF452" s="1501"/>
      <c r="CG452" s="1500"/>
      <c r="CH452" s="1500"/>
      <c r="CI452" s="1500"/>
      <c r="CJ452" s="1976"/>
      <c r="CK452" s="1519"/>
      <c r="CL452" s="1509"/>
    </row>
    <row r="453" spans="1:90" s="514" customFormat="1">
      <c r="A453" s="511"/>
      <c r="B453" s="512"/>
      <c r="C453" s="1493"/>
      <c r="D453" s="1493"/>
      <c r="E453" s="1493"/>
      <c r="F453" s="1493"/>
      <c r="G453" s="1493"/>
      <c r="H453" s="1530"/>
      <c r="I453" s="1972"/>
      <c r="J453" s="1542"/>
      <c r="K453" s="513"/>
      <c r="L453" s="513"/>
      <c r="M453" s="513"/>
      <c r="N453" s="513"/>
      <c r="O453" s="513"/>
      <c r="P453" s="513"/>
      <c r="Q453" s="513"/>
      <c r="R453" s="513"/>
      <c r="S453" s="513"/>
      <c r="T453" s="513"/>
      <c r="U453" s="513"/>
      <c r="V453" s="513"/>
      <c r="W453" s="513"/>
      <c r="X453" s="513"/>
      <c r="Y453" s="513"/>
      <c r="Z453" s="513"/>
      <c r="AA453" s="513"/>
      <c r="AB453" s="513"/>
      <c r="AC453" s="513"/>
      <c r="AD453" s="513"/>
      <c r="AE453" s="513"/>
      <c r="AF453" s="513"/>
      <c r="AG453" s="513"/>
      <c r="AH453" s="513"/>
      <c r="AI453" s="513"/>
      <c r="AJ453" s="513"/>
      <c r="AK453" s="513"/>
      <c r="AL453" s="513"/>
      <c r="AM453" s="513"/>
      <c r="AN453" s="513"/>
      <c r="AO453" s="513"/>
      <c r="AP453" s="513"/>
      <c r="AQ453" s="513"/>
      <c r="AR453" s="513"/>
      <c r="AS453" s="513"/>
      <c r="AT453" s="513"/>
      <c r="AU453" s="513"/>
      <c r="AV453" s="513"/>
      <c r="AW453" s="513"/>
      <c r="AX453" s="513"/>
      <c r="AY453" s="513"/>
      <c r="AZ453" s="513"/>
      <c r="BA453" s="513"/>
      <c r="BB453" s="513"/>
      <c r="BC453" s="513"/>
      <c r="BD453" s="513"/>
      <c r="BE453" s="513"/>
      <c r="BF453" s="513"/>
      <c r="BG453" s="513"/>
      <c r="BH453" s="513"/>
      <c r="BI453" s="513"/>
      <c r="BJ453" s="513"/>
      <c r="BK453" s="513"/>
      <c r="BL453" s="513"/>
      <c r="BM453" s="513"/>
      <c r="BN453" s="513"/>
      <c r="BO453" s="513"/>
      <c r="BP453" s="513"/>
      <c r="BQ453" s="513"/>
      <c r="BR453" s="513"/>
      <c r="BS453" s="513"/>
      <c r="BT453" s="513"/>
      <c r="BU453" s="513"/>
      <c r="BV453" s="513"/>
      <c r="BW453" s="513"/>
      <c r="BX453" s="513"/>
      <c r="BY453" s="513"/>
      <c r="BZ453" s="513"/>
      <c r="CA453" s="513"/>
      <c r="CB453" s="513"/>
      <c r="CC453" s="1972"/>
      <c r="CD453" s="1499"/>
      <c r="CE453" s="1500"/>
      <c r="CF453" s="1501"/>
      <c r="CG453" s="1500"/>
      <c r="CH453" s="1500"/>
      <c r="CI453" s="1500"/>
      <c r="CJ453" s="1976"/>
      <c r="CK453" s="1519"/>
      <c r="CL453" s="1509"/>
    </row>
    <row r="454" spans="1:90" s="514" customFormat="1">
      <c r="A454" s="511"/>
      <c r="B454" s="512"/>
      <c r="C454" s="1493"/>
      <c r="D454" s="1493"/>
      <c r="E454" s="1493"/>
      <c r="F454" s="1493"/>
      <c r="G454" s="1493"/>
      <c r="H454" s="1530"/>
      <c r="I454" s="1972"/>
      <c r="J454" s="1542"/>
      <c r="K454" s="513"/>
      <c r="L454" s="513"/>
      <c r="M454" s="513"/>
      <c r="N454" s="513"/>
      <c r="O454" s="513"/>
      <c r="P454" s="513"/>
      <c r="Q454" s="513"/>
      <c r="R454" s="513"/>
      <c r="S454" s="513"/>
      <c r="T454" s="513"/>
      <c r="U454" s="513"/>
      <c r="V454" s="513"/>
      <c r="W454" s="513"/>
      <c r="X454" s="513"/>
      <c r="Y454" s="513"/>
      <c r="Z454" s="513"/>
      <c r="AA454" s="513"/>
      <c r="AB454" s="513"/>
      <c r="AC454" s="513"/>
      <c r="AD454" s="513"/>
      <c r="AE454" s="513"/>
      <c r="AF454" s="513"/>
      <c r="AG454" s="513"/>
      <c r="AH454" s="513"/>
      <c r="AI454" s="513"/>
      <c r="AJ454" s="513"/>
      <c r="AK454" s="513"/>
      <c r="AL454" s="513"/>
      <c r="AM454" s="513"/>
      <c r="AN454" s="513"/>
      <c r="AO454" s="513"/>
      <c r="AP454" s="513"/>
      <c r="AQ454" s="513"/>
      <c r="AR454" s="513"/>
      <c r="AS454" s="513"/>
      <c r="AT454" s="513"/>
      <c r="AU454" s="513"/>
      <c r="AV454" s="513"/>
      <c r="AW454" s="513"/>
      <c r="AX454" s="513"/>
      <c r="AY454" s="513"/>
      <c r="AZ454" s="513"/>
      <c r="BA454" s="513"/>
      <c r="BB454" s="513"/>
      <c r="BC454" s="513"/>
      <c r="BD454" s="513"/>
      <c r="BE454" s="513"/>
      <c r="BF454" s="513"/>
      <c r="BG454" s="513"/>
      <c r="BH454" s="513"/>
      <c r="BI454" s="513"/>
      <c r="BJ454" s="513"/>
      <c r="BK454" s="513"/>
      <c r="BL454" s="513"/>
      <c r="BM454" s="513"/>
      <c r="BN454" s="513"/>
      <c r="BO454" s="513"/>
      <c r="BP454" s="513"/>
      <c r="BQ454" s="513"/>
      <c r="BR454" s="513"/>
      <c r="BS454" s="513"/>
      <c r="BT454" s="513"/>
      <c r="BU454" s="513"/>
      <c r="BV454" s="513"/>
      <c r="BW454" s="513"/>
      <c r="BX454" s="513"/>
      <c r="BY454" s="513"/>
      <c r="BZ454" s="513"/>
      <c r="CA454" s="513"/>
      <c r="CB454" s="513"/>
      <c r="CC454" s="1972"/>
      <c r="CD454" s="1499"/>
      <c r="CE454" s="1500"/>
      <c r="CF454" s="1501"/>
      <c r="CG454" s="1500"/>
      <c r="CH454" s="1500"/>
      <c r="CI454" s="1500"/>
      <c r="CJ454" s="1976"/>
      <c r="CK454" s="1519"/>
      <c r="CL454" s="1509"/>
    </row>
    <row r="455" spans="1:90" s="514" customFormat="1">
      <c r="A455" s="511"/>
      <c r="B455" s="512"/>
      <c r="C455" s="1493"/>
      <c r="D455" s="1493"/>
      <c r="E455" s="1493"/>
      <c r="F455" s="1493"/>
      <c r="G455" s="1493"/>
      <c r="H455" s="1530"/>
      <c r="I455" s="1972"/>
      <c r="J455" s="1542"/>
      <c r="K455" s="513"/>
      <c r="L455" s="513"/>
      <c r="M455" s="513"/>
      <c r="N455" s="513"/>
      <c r="O455" s="513"/>
      <c r="P455" s="513"/>
      <c r="Q455" s="513"/>
      <c r="R455" s="513"/>
      <c r="S455" s="513"/>
      <c r="T455" s="513"/>
      <c r="U455" s="513"/>
      <c r="V455" s="513"/>
      <c r="W455" s="513"/>
      <c r="X455" s="513"/>
      <c r="Y455" s="513"/>
      <c r="Z455" s="513"/>
      <c r="AA455" s="513"/>
      <c r="AB455" s="513"/>
      <c r="AC455" s="513"/>
      <c r="AD455" s="513"/>
      <c r="AE455" s="513"/>
      <c r="AF455" s="513"/>
      <c r="AG455" s="513"/>
      <c r="AH455" s="513"/>
      <c r="AI455" s="513"/>
      <c r="AJ455" s="513"/>
      <c r="AK455" s="513"/>
      <c r="AL455" s="513"/>
      <c r="AM455" s="513"/>
      <c r="AN455" s="513"/>
      <c r="AO455" s="513"/>
      <c r="AP455" s="513"/>
      <c r="AQ455" s="513"/>
      <c r="AR455" s="513"/>
      <c r="AS455" s="513"/>
      <c r="AT455" s="513"/>
      <c r="AU455" s="513"/>
      <c r="AV455" s="513"/>
      <c r="AW455" s="513"/>
      <c r="AX455" s="513"/>
      <c r="AY455" s="513"/>
      <c r="AZ455" s="513"/>
      <c r="BA455" s="513"/>
      <c r="BB455" s="513"/>
      <c r="BC455" s="513"/>
      <c r="BD455" s="513"/>
      <c r="BE455" s="513"/>
      <c r="BF455" s="513"/>
      <c r="BG455" s="513"/>
      <c r="BH455" s="513"/>
      <c r="BI455" s="513"/>
      <c r="BJ455" s="513"/>
      <c r="BK455" s="513"/>
      <c r="BL455" s="513"/>
      <c r="BM455" s="513"/>
      <c r="BN455" s="513"/>
      <c r="BO455" s="513"/>
      <c r="BP455" s="513"/>
      <c r="BQ455" s="513"/>
      <c r="BR455" s="513"/>
      <c r="BS455" s="513"/>
      <c r="BT455" s="513"/>
      <c r="BU455" s="513"/>
      <c r="BV455" s="513"/>
      <c r="BW455" s="513"/>
      <c r="BX455" s="513"/>
      <c r="BY455" s="513"/>
      <c r="BZ455" s="513"/>
      <c r="CA455" s="513"/>
      <c r="CB455" s="513"/>
      <c r="CC455" s="1972"/>
      <c r="CD455" s="1499"/>
      <c r="CE455" s="1500"/>
      <c r="CF455" s="1501"/>
      <c r="CG455" s="1500"/>
      <c r="CH455" s="1500"/>
      <c r="CI455" s="1500"/>
      <c r="CJ455" s="1976"/>
      <c r="CK455" s="1519"/>
      <c r="CL455" s="1509"/>
    </row>
    <row r="456" spans="1:90" s="514" customFormat="1">
      <c r="A456" s="511"/>
      <c r="B456" s="512"/>
      <c r="C456" s="1493"/>
      <c r="D456" s="1493"/>
      <c r="E456" s="1493"/>
      <c r="F456" s="1493"/>
      <c r="G456" s="1493"/>
      <c r="H456" s="1530"/>
      <c r="I456" s="1972"/>
      <c r="J456" s="1542"/>
      <c r="K456" s="513"/>
      <c r="L456" s="513"/>
      <c r="M456" s="513"/>
      <c r="N456" s="513"/>
      <c r="O456" s="513"/>
      <c r="P456" s="513"/>
      <c r="Q456" s="513"/>
      <c r="R456" s="513"/>
      <c r="S456" s="513"/>
      <c r="T456" s="513"/>
      <c r="U456" s="513"/>
      <c r="V456" s="513"/>
      <c r="W456" s="513"/>
      <c r="X456" s="513"/>
      <c r="Y456" s="513"/>
      <c r="Z456" s="513"/>
      <c r="AA456" s="513"/>
      <c r="AB456" s="513"/>
      <c r="AC456" s="513"/>
      <c r="AD456" s="513"/>
      <c r="AE456" s="513"/>
      <c r="AF456" s="513"/>
      <c r="AG456" s="513"/>
      <c r="AH456" s="513"/>
      <c r="AI456" s="513"/>
      <c r="AJ456" s="513"/>
      <c r="AK456" s="513"/>
      <c r="AL456" s="513"/>
      <c r="AM456" s="513"/>
      <c r="AN456" s="513"/>
      <c r="AO456" s="513"/>
      <c r="AP456" s="513"/>
      <c r="AQ456" s="513"/>
      <c r="AR456" s="513"/>
      <c r="AS456" s="513"/>
      <c r="AT456" s="513"/>
      <c r="AU456" s="513"/>
      <c r="AV456" s="513"/>
      <c r="AW456" s="513"/>
      <c r="AX456" s="513"/>
      <c r="AY456" s="513"/>
      <c r="AZ456" s="513"/>
      <c r="BA456" s="513"/>
      <c r="BB456" s="513"/>
      <c r="BC456" s="513"/>
      <c r="BD456" s="513"/>
      <c r="BE456" s="513"/>
      <c r="BF456" s="513"/>
      <c r="BG456" s="513"/>
      <c r="BH456" s="513"/>
      <c r="BI456" s="513"/>
      <c r="BJ456" s="513"/>
      <c r="BK456" s="513"/>
      <c r="BL456" s="513"/>
      <c r="BM456" s="513"/>
      <c r="BN456" s="513"/>
      <c r="BO456" s="513"/>
      <c r="BP456" s="513"/>
      <c r="BQ456" s="513"/>
      <c r="BR456" s="513"/>
      <c r="BS456" s="513"/>
      <c r="BT456" s="513"/>
      <c r="BU456" s="513"/>
      <c r="BV456" s="513"/>
      <c r="BW456" s="513"/>
      <c r="BX456" s="513"/>
      <c r="BY456" s="513"/>
      <c r="BZ456" s="513"/>
      <c r="CA456" s="513"/>
      <c r="CB456" s="513"/>
      <c r="CC456" s="1972"/>
      <c r="CD456" s="1499"/>
      <c r="CE456" s="1500"/>
      <c r="CF456" s="1501"/>
      <c r="CG456" s="1500"/>
      <c r="CH456" s="1500"/>
      <c r="CI456" s="1500"/>
      <c r="CJ456" s="1976"/>
      <c r="CK456" s="1519"/>
      <c r="CL456" s="1509"/>
    </row>
    <row r="457" spans="1:90" s="514" customFormat="1">
      <c r="A457" s="511"/>
      <c r="B457" s="512"/>
      <c r="C457" s="1493"/>
      <c r="D457" s="1493"/>
      <c r="E457" s="1493"/>
      <c r="F457" s="1493"/>
      <c r="G457" s="1493"/>
      <c r="H457" s="1530"/>
      <c r="I457" s="1972"/>
      <c r="J457" s="1542"/>
      <c r="K457" s="513"/>
      <c r="L457" s="513"/>
      <c r="M457" s="513"/>
      <c r="N457" s="513"/>
      <c r="O457" s="513"/>
      <c r="P457" s="513"/>
      <c r="Q457" s="513"/>
      <c r="R457" s="513"/>
      <c r="S457" s="513"/>
      <c r="T457" s="513"/>
      <c r="U457" s="513"/>
      <c r="V457" s="513"/>
      <c r="W457" s="513"/>
      <c r="X457" s="513"/>
      <c r="Y457" s="513"/>
      <c r="Z457" s="513"/>
      <c r="AA457" s="513"/>
      <c r="AB457" s="513"/>
      <c r="AC457" s="513"/>
      <c r="AD457" s="513"/>
      <c r="AE457" s="513"/>
      <c r="AF457" s="513"/>
      <c r="AG457" s="513"/>
      <c r="AH457" s="513"/>
      <c r="AI457" s="513"/>
      <c r="AJ457" s="513"/>
      <c r="AK457" s="513"/>
      <c r="AL457" s="513"/>
      <c r="AM457" s="513"/>
      <c r="AN457" s="513"/>
      <c r="AO457" s="513"/>
      <c r="AP457" s="513"/>
      <c r="AQ457" s="513"/>
      <c r="AR457" s="513"/>
      <c r="AS457" s="513"/>
      <c r="AT457" s="513"/>
      <c r="AU457" s="513"/>
      <c r="AV457" s="513"/>
      <c r="AW457" s="513"/>
      <c r="AX457" s="513"/>
      <c r="AY457" s="513"/>
      <c r="AZ457" s="513"/>
      <c r="BA457" s="513"/>
      <c r="BB457" s="513"/>
      <c r="BC457" s="513"/>
      <c r="BD457" s="513"/>
      <c r="BE457" s="513"/>
      <c r="BF457" s="513"/>
      <c r="BG457" s="513"/>
      <c r="BH457" s="513"/>
      <c r="BI457" s="513"/>
      <c r="BJ457" s="513"/>
      <c r="BK457" s="513"/>
      <c r="BL457" s="513"/>
      <c r="BM457" s="513"/>
      <c r="BN457" s="513"/>
      <c r="BO457" s="513"/>
      <c r="BP457" s="513"/>
      <c r="BQ457" s="513"/>
      <c r="BR457" s="513"/>
      <c r="BS457" s="513"/>
      <c r="BT457" s="513"/>
      <c r="BU457" s="513"/>
      <c r="BV457" s="513"/>
      <c r="BW457" s="513"/>
      <c r="BX457" s="513"/>
      <c r="BY457" s="513"/>
      <c r="BZ457" s="513"/>
      <c r="CA457" s="513"/>
      <c r="CB457" s="513"/>
      <c r="CC457" s="1972"/>
      <c r="CD457" s="1499"/>
      <c r="CE457" s="1500"/>
      <c r="CF457" s="1501"/>
      <c r="CG457" s="1500"/>
      <c r="CH457" s="1500"/>
      <c r="CI457" s="1500"/>
      <c r="CJ457" s="1976"/>
      <c r="CK457" s="1519"/>
      <c r="CL457" s="1509"/>
    </row>
    <row r="458" spans="1:90" s="514" customFormat="1">
      <c r="A458" s="511"/>
      <c r="B458" s="512"/>
      <c r="C458" s="1493"/>
      <c r="D458" s="1493"/>
      <c r="E458" s="1493"/>
      <c r="F458" s="1493"/>
      <c r="G458" s="1493"/>
      <c r="H458" s="1530"/>
      <c r="I458" s="1972"/>
      <c r="J458" s="1542"/>
      <c r="K458" s="513"/>
      <c r="L458" s="513"/>
      <c r="M458" s="513"/>
      <c r="N458" s="513"/>
      <c r="O458" s="513"/>
      <c r="P458" s="513"/>
      <c r="Q458" s="513"/>
      <c r="R458" s="513"/>
      <c r="S458" s="513"/>
      <c r="T458" s="513"/>
      <c r="U458" s="513"/>
      <c r="V458" s="513"/>
      <c r="W458" s="513"/>
      <c r="X458" s="513"/>
      <c r="Y458" s="513"/>
      <c r="Z458" s="513"/>
      <c r="AA458" s="513"/>
      <c r="AB458" s="513"/>
      <c r="AC458" s="513"/>
      <c r="AD458" s="513"/>
      <c r="AE458" s="513"/>
      <c r="AF458" s="513"/>
      <c r="AG458" s="513"/>
      <c r="AH458" s="513"/>
      <c r="AI458" s="513"/>
      <c r="AJ458" s="513"/>
      <c r="AK458" s="513"/>
      <c r="AL458" s="513"/>
      <c r="AM458" s="513"/>
      <c r="AN458" s="513"/>
      <c r="AO458" s="513"/>
      <c r="AP458" s="513"/>
      <c r="AQ458" s="513"/>
      <c r="AR458" s="513"/>
      <c r="AS458" s="513"/>
      <c r="AT458" s="513"/>
      <c r="AU458" s="513"/>
      <c r="AV458" s="513"/>
      <c r="AW458" s="513"/>
      <c r="AX458" s="513"/>
      <c r="AY458" s="513"/>
      <c r="AZ458" s="513"/>
      <c r="BA458" s="513"/>
      <c r="BB458" s="513"/>
      <c r="BC458" s="513"/>
      <c r="BD458" s="513"/>
      <c r="BE458" s="513"/>
      <c r="BF458" s="513"/>
      <c r="BG458" s="513"/>
      <c r="BH458" s="513"/>
      <c r="BI458" s="513"/>
      <c r="BJ458" s="513"/>
      <c r="BK458" s="513"/>
      <c r="BL458" s="513"/>
      <c r="BM458" s="513"/>
      <c r="BN458" s="513"/>
      <c r="BO458" s="513"/>
      <c r="BP458" s="513"/>
      <c r="BQ458" s="513"/>
      <c r="BR458" s="513"/>
      <c r="BS458" s="513"/>
      <c r="BT458" s="513"/>
      <c r="BU458" s="513"/>
      <c r="BV458" s="513"/>
      <c r="BW458" s="513"/>
      <c r="BX458" s="513"/>
      <c r="BY458" s="513"/>
      <c r="BZ458" s="513"/>
      <c r="CA458" s="513"/>
      <c r="CB458" s="513"/>
      <c r="CC458" s="1972"/>
      <c r="CD458" s="1499"/>
      <c r="CE458" s="1500"/>
      <c r="CF458" s="1501"/>
      <c r="CG458" s="1500"/>
      <c r="CH458" s="1500"/>
      <c r="CI458" s="1500"/>
      <c r="CJ458" s="1976"/>
      <c r="CK458" s="1519"/>
      <c r="CL458" s="1509"/>
    </row>
    <row r="459" spans="1:90" s="514" customFormat="1">
      <c r="A459" s="511"/>
      <c r="B459" s="512"/>
      <c r="C459" s="1493"/>
      <c r="D459" s="1493"/>
      <c r="E459" s="1493"/>
      <c r="F459" s="1493"/>
      <c r="G459" s="1493"/>
      <c r="H459" s="1530"/>
      <c r="I459" s="1972"/>
      <c r="J459" s="1542"/>
      <c r="K459" s="513"/>
      <c r="L459" s="513"/>
      <c r="M459" s="513"/>
      <c r="N459" s="513"/>
      <c r="O459" s="513"/>
      <c r="P459" s="513"/>
      <c r="Q459" s="513"/>
      <c r="R459" s="513"/>
      <c r="S459" s="513"/>
      <c r="T459" s="513"/>
      <c r="U459" s="513"/>
      <c r="V459" s="513"/>
      <c r="W459" s="513"/>
      <c r="X459" s="513"/>
      <c r="Y459" s="513"/>
      <c r="Z459" s="513"/>
      <c r="AA459" s="513"/>
      <c r="AB459" s="513"/>
      <c r="AC459" s="513"/>
      <c r="AD459" s="513"/>
      <c r="AE459" s="513"/>
      <c r="AF459" s="513"/>
      <c r="AG459" s="513"/>
      <c r="AH459" s="513"/>
      <c r="AI459" s="513"/>
      <c r="AJ459" s="513"/>
      <c r="AK459" s="513"/>
      <c r="AL459" s="513"/>
      <c r="AM459" s="513"/>
      <c r="AN459" s="513"/>
      <c r="AO459" s="513"/>
      <c r="AP459" s="513"/>
      <c r="AQ459" s="513"/>
      <c r="AR459" s="513"/>
      <c r="AS459" s="513"/>
      <c r="AT459" s="513"/>
      <c r="AU459" s="513"/>
      <c r="AV459" s="513"/>
      <c r="AW459" s="513"/>
      <c r="AX459" s="513"/>
      <c r="AY459" s="513"/>
      <c r="AZ459" s="513"/>
      <c r="BA459" s="513"/>
      <c r="BB459" s="513"/>
      <c r="BC459" s="513"/>
      <c r="BD459" s="513"/>
      <c r="BE459" s="513"/>
      <c r="BF459" s="513"/>
      <c r="BG459" s="513"/>
      <c r="BH459" s="513"/>
      <c r="BI459" s="513"/>
      <c r="BJ459" s="513"/>
      <c r="BK459" s="513"/>
      <c r="BL459" s="513"/>
      <c r="BM459" s="513"/>
      <c r="BN459" s="513"/>
      <c r="BO459" s="513"/>
      <c r="BP459" s="513"/>
      <c r="BQ459" s="513"/>
      <c r="BR459" s="513"/>
      <c r="BS459" s="513"/>
      <c r="BT459" s="513"/>
      <c r="BU459" s="513"/>
      <c r="BV459" s="513"/>
      <c r="BW459" s="513"/>
      <c r="BX459" s="513"/>
      <c r="BY459" s="513"/>
      <c r="BZ459" s="513"/>
      <c r="CA459" s="513"/>
      <c r="CB459" s="513"/>
      <c r="CC459" s="1972"/>
      <c r="CD459" s="1499"/>
      <c r="CE459" s="1500"/>
      <c r="CF459" s="1501"/>
      <c r="CG459" s="1500"/>
      <c r="CH459" s="1500"/>
      <c r="CI459" s="1500"/>
      <c r="CJ459" s="1976"/>
      <c r="CK459" s="1519"/>
      <c r="CL459" s="1509"/>
    </row>
    <row r="460" spans="1:90" s="514" customFormat="1">
      <c r="A460" s="511"/>
      <c r="B460" s="512"/>
      <c r="C460" s="1493"/>
      <c r="D460" s="1493"/>
      <c r="E460" s="1493"/>
      <c r="F460" s="1493"/>
      <c r="G460" s="1493"/>
      <c r="H460" s="1530"/>
      <c r="I460" s="1972"/>
      <c r="J460" s="1542"/>
      <c r="K460" s="513"/>
      <c r="L460" s="513"/>
      <c r="M460" s="513"/>
      <c r="N460" s="513"/>
      <c r="O460" s="513"/>
      <c r="P460" s="513"/>
      <c r="Q460" s="513"/>
      <c r="R460" s="513"/>
      <c r="S460" s="513"/>
      <c r="T460" s="513"/>
      <c r="U460" s="513"/>
      <c r="V460" s="513"/>
      <c r="W460" s="513"/>
      <c r="X460" s="513"/>
      <c r="Y460" s="513"/>
      <c r="Z460" s="513"/>
      <c r="AA460" s="513"/>
      <c r="AB460" s="513"/>
      <c r="AC460" s="513"/>
      <c r="AD460" s="513"/>
      <c r="AE460" s="513"/>
      <c r="AF460" s="513"/>
      <c r="AG460" s="513"/>
      <c r="AH460" s="513"/>
      <c r="AI460" s="513"/>
      <c r="AJ460" s="513"/>
      <c r="AK460" s="513"/>
      <c r="AL460" s="513"/>
      <c r="AM460" s="513"/>
      <c r="AN460" s="513"/>
      <c r="AO460" s="513"/>
      <c r="AP460" s="513"/>
      <c r="AQ460" s="513"/>
      <c r="AR460" s="513"/>
      <c r="AS460" s="513"/>
      <c r="AT460" s="513"/>
      <c r="AU460" s="513"/>
      <c r="AV460" s="513"/>
      <c r="AW460" s="513"/>
      <c r="AX460" s="513"/>
      <c r="AY460" s="513"/>
      <c r="AZ460" s="513"/>
      <c r="BA460" s="513"/>
      <c r="BB460" s="513"/>
      <c r="BC460" s="513"/>
      <c r="BD460" s="513"/>
      <c r="BE460" s="513"/>
      <c r="BF460" s="513"/>
      <c r="BG460" s="513"/>
      <c r="BH460" s="513"/>
      <c r="BI460" s="513"/>
      <c r="BJ460" s="513"/>
      <c r="BK460" s="513"/>
      <c r="BL460" s="513"/>
      <c r="BM460" s="513"/>
      <c r="BN460" s="513"/>
      <c r="BO460" s="513"/>
      <c r="BP460" s="513"/>
      <c r="BQ460" s="513"/>
      <c r="BR460" s="513"/>
      <c r="BS460" s="513"/>
      <c r="BT460" s="513"/>
      <c r="BU460" s="513"/>
      <c r="BV460" s="513"/>
      <c r="BW460" s="513"/>
      <c r="BX460" s="513"/>
      <c r="BY460" s="513"/>
      <c r="BZ460" s="513"/>
      <c r="CA460" s="513"/>
      <c r="CB460" s="513"/>
      <c r="CC460" s="1972"/>
      <c r="CD460" s="1499"/>
      <c r="CE460" s="1500"/>
      <c r="CF460" s="1501"/>
      <c r="CG460" s="1500"/>
      <c r="CH460" s="1500"/>
      <c r="CI460" s="1500"/>
      <c r="CJ460" s="1976"/>
      <c r="CK460" s="1519"/>
      <c r="CL460" s="1509"/>
    </row>
    <row r="461" spans="1:90" s="514" customFormat="1">
      <c r="A461" s="511"/>
      <c r="B461" s="512"/>
      <c r="C461" s="1493"/>
      <c r="D461" s="1493"/>
      <c r="E461" s="1493"/>
      <c r="F461" s="1493"/>
      <c r="G461" s="1493"/>
      <c r="H461" s="1530"/>
      <c r="I461" s="1972"/>
      <c r="J461" s="1542"/>
      <c r="K461" s="513"/>
      <c r="L461" s="513"/>
      <c r="M461" s="513"/>
      <c r="N461" s="513"/>
      <c r="O461" s="513"/>
      <c r="P461" s="513"/>
      <c r="Q461" s="513"/>
      <c r="R461" s="513"/>
      <c r="S461" s="513"/>
      <c r="T461" s="513"/>
      <c r="U461" s="513"/>
      <c r="V461" s="513"/>
      <c r="W461" s="513"/>
      <c r="X461" s="513"/>
      <c r="Y461" s="513"/>
      <c r="Z461" s="513"/>
      <c r="AA461" s="513"/>
      <c r="AB461" s="513"/>
      <c r="AC461" s="513"/>
      <c r="AD461" s="513"/>
      <c r="AE461" s="513"/>
      <c r="AF461" s="513"/>
      <c r="AG461" s="513"/>
      <c r="AH461" s="513"/>
      <c r="AI461" s="513"/>
      <c r="AJ461" s="513"/>
      <c r="AK461" s="513"/>
      <c r="AL461" s="513"/>
      <c r="AM461" s="513"/>
      <c r="AN461" s="513"/>
      <c r="AO461" s="513"/>
      <c r="AP461" s="513"/>
      <c r="AQ461" s="513"/>
      <c r="AR461" s="513"/>
      <c r="AS461" s="513"/>
      <c r="AT461" s="513"/>
      <c r="AU461" s="513"/>
      <c r="AV461" s="513"/>
      <c r="AW461" s="513"/>
      <c r="AX461" s="513"/>
      <c r="AY461" s="513"/>
      <c r="AZ461" s="513"/>
      <c r="BA461" s="513"/>
      <c r="BB461" s="513"/>
      <c r="BC461" s="513"/>
      <c r="BD461" s="513"/>
      <c r="BE461" s="513"/>
      <c r="BF461" s="513"/>
      <c r="BG461" s="513"/>
      <c r="BH461" s="513"/>
      <c r="BI461" s="513"/>
      <c r="BJ461" s="513"/>
      <c r="BK461" s="513"/>
      <c r="BL461" s="513"/>
      <c r="BM461" s="513"/>
      <c r="BN461" s="513"/>
      <c r="BO461" s="513"/>
      <c r="BP461" s="513"/>
      <c r="BQ461" s="513"/>
      <c r="BR461" s="513"/>
      <c r="BS461" s="513"/>
      <c r="BT461" s="513"/>
      <c r="BU461" s="513"/>
      <c r="BV461" s="513"/>
      <c r="BW461" s="513"/>
      <c r="BX461" s="513"/>
      <c r="BY461" s="513"/>
      <c r="BZ461" s="513"/>
      <c r="CA461" s="513"/>
      <c r="CB461" s="513"/>
      <c r="CC461" s="1972"/>
      <c r="CD461" s="1499"/>
      <c r="CE461" s="1500"/>
      <c r="CF461" s="1501"/>
      <c r="CG461" s="1500"/>
      <c r="CH461" s="1500"/>
      <c r="CI461" s="1500"/>
      <c r="CJ461" s="1976"/>
      <c r="CK461" s="1519"/>
      <c r="CL461" s="1509"/>
    </row>
    <row r="462" spans="1:90" s="514" customFormat="1">
      <c r="A462" s="511"/>
      <c r="B462" s="512"/>
      <c r="C462" s="1493"/>
      <c r="D462" s="1493"/>
      <c r="E462" s="1493"/>
      <c r="F462" s="1493"/>
      <c r="G462" s="1493"/>
      <c r="H462" s="1530"/>
      <c r="I462" s="1972"/>
      <c r="J462" s="1542"/>
      <c r="K462" s="513"/>
      <c r="L462" s="513"/>
      <c r="M462" s="513"/>
      <c r="N462" s="513"/>
      <c r="O462" s="513"/>
      <c r="P462" s="513"/>
      <c r="Q462" s="513"/>
      <c r="R462" s="513"/>
      <c r="S462" s="513"/>
      <c r="T462" s="513"/>
      <c r="U462" s="513"/>
      <c r="V462" s="513"/>
      <c r="W462" s="513"/>
      <c r="X462" s="513"/>
      <c r="Y462" s="513"/>
      <c r="Z462" s="513"/>
      <c r="AA462" s="513"/>
      <c r="AB462" s="513"/>
      <c r="AC462" s="513"/>
      <c r="AD462" s="513"/>
      <c r="AE462" s="513"/>
      <c r="AF462" s="513"/>
      <c r="AG462" s="513"/>
      <c r="AH462" s="513"/>
      <c r="AI462" s="513"/>
      <c r="AJ462" s="513"/>
      <c r="AK462" s="513"/>
      <c r="AL462" s="513"/>
      <c r="AM462" s="513"/>
      <c r="AN462" s="513"/>
      <c r="AO462" s="513"/>
      <c r="AP462" s="513"/>
      <c r="AQ462" s="513"/>
      <c r="AR462" s="513"/>
      <c r="AS462" s="513"/>
      <c r="AT462" s="513"/>
      <c r="AU462" s="513"/>
      <c r="AV462" s="513"/>
      <c r="AW462" s="513"/>
      <c r="AX462" s="513"/>
      <c r="AY462" s="513"/>
      <c r="AZ462" s="513"/>
      <c r="BA462" s="513"/>
      <c r="BB462" s="513"/>
      <c r="BC462" s="513"/>
      <c r="BD462" s="513"/>
      <c r="BE462" s="513"/>
      <c r="BF462" s="513"/>
      <c r="BG462" s="513"/>
      <c r="BH462" s="513"/>
      <c r="BI462" s="513"/>
      <c r="BJ462" s="513"/>
      <c r="BK462" s="513"/>
      <c r="BL462" s="513"/>
      <c r="BM462" s="513"/>
      <c r="BN462" s="513"/>
      <c r="BO462" s="513"/>
      <c r="BP462" s="513"/>
      <c r="BQ462" s="513"/>
      <c r="BR462" s="513"/>
      <c r="BS462" s="513"/>
      <c r="BT462" s="513"/>
      <c r="BU462" s="513"/>
      <c r="BV462" s="513"/>
      <c r="BW462" s="513"/>
      <c r="BX462" s="513"/>
      <c r="BY462" s="513"/>
      <c r="BZ462" s="513"/>
      <c r="CA462" s="513"/>
      <c r="CB462" s="513"/>
      <c r="CC462" s="1972"/>
      <c r="CD462" s="1499"/>
      <c r="CE462" s="1500"/>
      <c r="CF462" s="1501"/>
      <c r="CG462" s="1500"/>
      <c r="CH462" s="1500"/>
      <c r="CI462" s="1500"/>
      <c r="CJ462" s="1976"/>
      <c r="CK462" s="1519"/>
      <c r="CL462" s="1509"/>
    </row>
    <row r="463" spans="1:90" s="514" customFormat="1">
      <c r="A463" s="511"/>
      <c r="B463" s="512"/>
      <c r="C463" s="1493"/>
      <c r="D463" s="1493"/>
      <c r="E463" s="1493"/>
      <c r="F463" s="1493"/>
      <c r="G463" s="1493"/>
      <c r="H463" s="1530"/>
      <c r="I463" s="1972"/>
      <c r="J463" s="1542"/>
      <c r="K463" s="513"/>
      <c r="L463" s="513"/>
      <c r="M463" s="513"/>
      <c r="N463" s="513"/>
      <c r="O463" s="513"/>
      <c r="P463" s="513"/>
      <c r="Q463" s="513"/>
      <c r="R463" s="513"/>
      <c r="S463" s="513"/>
      <c r="T463" s="513"/>
      <c r="U463" s="513"/>
      <c r="V463" s="513"/>
      <c r="W463" s="513"/>
      <c r="X463" s="513"/>
      <c r="Y463" s="513"/>
      <c r="Z463" s="513"/>
      <c r="AA463" s="513"/>
      <c r="AB463" s="513"/>
      <c r="AC463" s="513"/>
      <c r="AD463" s="513"/>
      <c r="AE463" s="513"/>
      <c r="AF463" s="513"/>
      <c r="AG463" s="513"/>
      <c r="AH463" s="513"/>
      <c r="AI463" s="513"/>
      <c r="AJ463" s="513"/>
      <c r="AK463" s="513"/>
      <c r="AL463" s="513"/>
      <c r="AM463" s="513"/>
      <c r="AN463" s="513"/>
      <c r="AO463" s="513"/>
      <c r="AP463" s="513"/>
      <c r="AQ463" s="513"/>
      <c r="AR463" s="513"/>
      <c r="AS463" s="513"/>
      <c r="AT463" s="513"/>
      <c r="AU463" s="513"/>
      <c r="AV463" s="513"/>
      <c r="AW463" s="513"/>
      <c r="AX463" s="513"/>
      <c r="AY463" s="513"/>
      <c r="AZ463" s="513"/>
      <c r="BA463" s="513"/>
      <c r="BB463" s="513"/>
      <c r="BC463" s="513"/>
      <c r="BD463" s="513"/>
      <c r="BE463" s="513"/>
      <c r="BF463" s="513"/>
      <c r="BG463" s="513"/>
      <c r="BH463" s="513"/>
      <c r="BI463" s="513"/>
      <c r="BJ463" s="513"/>
      <c r="BK463" s="513"/>
      <c r="BL463" s="513"/>
      <c r="BM463" s="513"/>
      <c r="BN463" s="513"/>
      <c r="BO463" s="513"/>
      <c r="BP463" s="513"/>
      <c r="BQ463" s="513"/>
      <c r="BR463" s="513"/>
      <c r="BS463" s="513"/>
      <c r="BT463" s="513"/>
      <c r="BU463" s="513"/>
      <c r="BV463" s="513"/>
      <c r="BW463" s="513"/>
      <c r="BX463" s="513"/>
      <c r="BY463" s="513"/>
      <c r="BZ463" s="513"/>
      <c r="CA463" s="513"/>
      <c r="CB463" s="513"/>
      <c r="CC463" s="1972"/>
      <c r="CD463" s="1499"/>
      <c r="CE463" s="1500"/>
      <c r="CF463" s="1501"/>
      <c r="CG463" s="1500"/>
      <c r="CH463" s="1500"/>
      <c r="CI463" s="1500"/>
      <c r="CJ463" s="1976"/>
      <c r="CK463" s="1519"/>
      <c r="CL463" s="1509"/>
    </row>
    <row r="464" spans="1:90" s="514" customFormat="1">
      <c r="A464" s="511"/>
      <c r="B464" s="512"/>
      <c r="C464" s="1493"/>
      <c r="D464" s="1493"/>
      <c r="E464" s="1493"/>
      <c r="F464" s="1493"/>
      <c r="G464" s="1493"/>
      <c r="H464" s="1530"/>
      <c r="I464" s="1972"/>
      <c r="J464" s="1542"/>
      <c r="K464" s="513"/>
      <c r="L464" s="513"/>
      <c r="M464" s="513"/>
      <c r="N464" s="513"/>
      <c r="O464" s="513"/>
      <c r="P464" s="513"/>
      <c r="Q464" s="513"/>
      <c r="R464" s="513"/>
      <c r="S464" s="513"/>
      <c r="T464" s="513"/>
      <c r="U464" s="513"/>
      <c r="V464" s="513"/>
      <c r="W464" s="513"/>
      <c r="X464" s="513"/>
      <c r="Y464" s="513"/>
      <c r="Z464" s="513"/>
      <c r="AA464" s="513"/>
      <c r="AB464" s="513"/>
      <c r="AC464" s="513"/>
      <c r="AD464" s="513"/>
      <c r="AE464" s="513"/>
      <c r="AF464" s="513"/>
      <c r="AG464" s="513"/>
      <c r="AH464" s="513"/>
      <c r="AI464" s="513"/>
      <c r="AJ464" s="513"/>
      <c r="AK464" s="513"/>
      <c r="AL464" s="513"/>
      <c r="AM464" s="513"/>
      <c r="AN464" s="513"/>
      <c r="AO464" s="513"/>
      <c r="AP464" s="513"/>
      <c r="AQ464" s="513"/>
      <c r="AR464" s="513"/>
      <c r="AS464" s="513"/>
      <c r="AT464" s="513"/>
      <c r="AU464" s="513"/>
      <c r="AV464" s="513"/>
      <c r="AW464" s="513"/>
      <c r="AX464" s="513"/>
      <c r="AY464" s="513"/>
      <c r="AZ464" s="513"/>
      <c r="BA464" s="513"/>
      <c r="BB464" s="513"/>
      <c r="BC464" s="513"/>
      <c r="BD464" s="513"/>
      <c r="BE464" s="513"/>
      <c r="BF464" s="513"/>
      <c r="BG464" s="513"/>
      <c r="BH464" s="513"/>
      <c r="BI464" s="513"/>
      <c r="BJ464" s="513"/>
      <c r="BK464" s="513"/>
      <c r="BL464" s="513"/>
      <c r="BM464" s="513"/>
      <c r="BN464" s="513"/>
      <c r="BO464" s="513"/>
      <c r="BP464" s="513"/>
      <c r="BQ464" s="513"/>
      <c r="BR464" s="513"/>
      <c r="BS464" s="513"/>
      <c r="BT464" s="513"/>
      <c r="BU464" s="513"/>
      <c r="BV464" s="513"/>
      <c r="BW464" s="513"/>
      <c r="BX464" s="513"/>
      <c r="BY464" s="513"/>
      <c r="BZ464" s="513"/>
      <c r="CA464" s="513"/>
      <c r="CB464" s="513"/>
      <c r="CC464" s="1972"/>
      <c r="CD464" s="1499"/>
      <c r="CE464" s="1500"/>
      <c r="CF464" s="1501"/>
      <c r="CG464" s="1500"/>
      <c r="CH464" s="1500"/>
      <c r="CI464" s="1500"/>
      <c r="CJ464" s="1976"/>
      <c r="CK464" s="1519"/>
      <c r="CL464" s="1509"/>
    </row>
    <row r="465" spans="1:90" s="514" customFormat="1">
      <c r="A465" s="511"/>
      <c r="B465" s="512"/>
      <c r="C465" s="1493"/>
      <c r="D465" s="1493"/>
      <c r="E465" s="1493"/>
      <c r="F465" s="1493"/>
      <c r="G465" s="1493"/>
      <c r="H465" s="1530"/>
      <c r="I465" s="1972"/>
      <c r="J465" s="1542"/>
      <c r="K465" s="513"/>
      <c r="L465" s="513"/>
      <c r="M465" s="513"/>
      <c r="N465" s="513"/>
      <c r="O465" s="513"/>
      <c r="P465" s="513"/>
      <c r="Q465" s="513"/>
      <c r="R465" s="513"/>
      <c r="S465" s="513"/>
      <c r="T465" s="513"/>
      <c r="U465" s="513"/>
      <c r="V465" s="513"/>
      <c r="W465" s="513"/>
      <c r="X465" s="513"/>
      <c r="Y465" s="513"/>
      <c r="Z465" s="513"/>
      <c r="AA465" s="513"/>
      <c r="AB465" s="513"/>
      <c r="AC465" s="513"/>
      <c r="AD465" s="513"/>
      <c r="AE465" s="513"/>
      <c r="AF465" s="513"/>
      <c r="AG465" s="513"/>
      <c r="AH465" s="513"/>
      <c r="AI465" s="513"/>
      <c r="AJ465" s="513"/>
      <c r="AK465" s="513"/>
      <c r="AL465" s="513"/>
      <c r="AM465" s="513"/>
      <c r="AN465" s="513"/>
      <c r="AO465" s="513"/>
      <c r="AP465" s="513"/>
      <c r="AQ465" s="513"/>
      <c r="AR465" s="513"/>
      <c r="AS465" s="513"/>
      <c r="AT465" s="513"/>
      <c r="AU465" s="513"/>
      <c r="AV465" s="513"/>
      <c r="AW465" s="513"/>
      <c r="AX465" s="513"/>
      <c r="AY465" s="513"/>
      <c r="AZ465" s="513"/>
      <c r="BA465" s="513"/>
      <c r="BB465" s="513"/>
      <c r="BC465" s="513"/>
      <c r="BD465" s="513"/>
      <c r="BE465" s="513"/>
      <c r="BF465" s="513"/>
      <c r="BG465" s="513"/>
      <c r="BH465" s="513"/>
      <c r="BI465" s="513"/>
      <c r="BJ465" s="513"/>
      <c r="BK465" s="513"/>
      <c r="BL465" s="513"/>
      <c r="BM465" s="513"/>
      <c r="BN465" s="513"/>
      <c r="BO465" s="513"/>
      <c r="BP465" s="513"/>
      <c r="BQ465" s="513"/>
      <c r="BR465" s="513"/>
      <c r="BS465" s="513"/>
      <c r="BT465" s="513"/>
      <c r="BU465" s="513"/>
      <c r="BV465" s="513"/>
      <c r="BW465" s="513"/>
      <c r="BX465" s="513"/>
      <c r="BY465" s="513"/>
      <c r="BZ465" s="513"/>
      <c r="CA465" s="513"/>
      <c r="CB465" s="513"/>
      <c r="CC465" s="1972"/>
      <c r="CD465" s="1499"/>
      <c r="CE465" s="1500"/>
      <c r="CF465" s="1501"/>
      <c r="CG465" s="1500"/>
      <c r="CH465" s="1500"/>
      <c r="CI465" s="1500"/>
      <c r="CJ465" s="1976"/>
      <c r="CK465" s="1519"/>
      <c r="CL465" s="1509"/>
    </row>
    <row r="466" spans="1:90" s="514" customFormat="1">
      <c r="A466" s="511"/>
      <c r="B466" s="512"/>
      <c r="C466" s="1493"/>
      <c r="D466" s="1493"/>
      <c r="E466" s="1493"/>
      <c r="F466" s="1493"/>
      <c r="G466" s="1493"/>
      <c r="H466" s="1530"/>
      <c r="I466" s="1972"/>
      <c r="J466" s="1542"/>
      <c r="K466" s="513"/>
      <c r="L466" s="513"/>
      <c r="M466" s="513"/>
      <c r="N466" s="513"/>
      <c r="O466" s="513"/>
      <c r="P466" s="513"/>
      <c r="Q466" s="513"/>
      <c r="R466" s="513"/>
      <c r="S466" s="513"/>
      <c r="T466" s="513"/>
      <c r="U466" s="513"/>
      <c r="V466" s="513"/>
      <c r="W466" s="513"/>
      <c r="X466" s="513"/>
      <c r="Y466" s="513"/>
      <c r="Z466" s="513"/>
      <c r="AA466" s="513"/>
      <c r="AB466" s="513"/>
      <c r="AC466" s="513"/>
      <c r="AD466" s="513"/>
      <c r="AE466" s="513"/>
      <c r="AF466" s="513"/>
      <c r="AG466" s="513"/>
      <c r="AH466" s="513"/>
      <c r="AI466" s="513"/>
      <c r="AJ466" s="513"/>
      <c r="AK466" s="513"/>
      <c r="AL466" s="513"/>
      <c r="AM466" s="513"/>
      <c r="AN466" s="513"/>
      <c r="AO466" s="513"/>
      <c r="AP466" s="513"/>
      <c r="AQ466" s="513"/>
      <c r="AR466" s="513"/>
      <c r="AS466" s="513"/>
      <c r="AT466" s="513"/>
      <c r="AU466" s="513"/>
      <c r="AV466" s="513"/>
      <c r="AW466" s="513"/>
      <c r="AX466" s="513"/>
      <c r="AY466" s="513"/>
      <c r="AZ466" s="513"/>
      <c r="BA466" s="513"/>
      <c r="BB466" s="513"/>
      <c r="BC466" s="513"/>
      <c r="BD466" s="513"/>
      <c r="BE466" s="513"/>
      <c r="BF466" s="513"/>
      <c r="BG466" s="513"/>
      <c r="BH466" s="513"/>
      <c r="BI466" s="513"/>
      <c r="BJ466" s="513"/>
      <c r="BK466" s="513"/>
      <c r="BL466" s="513"/>
      <c r="BM466" s="513"/>
      <c r="BN466" s="513"/>
      <c r="BO466" s="513"/>
      <c r="BP466" s="513"/>
      <c r="BQ466" s="513"/>
      <c r="BR466" s="513"/>
      <c r="BS466" s="513"/>
      <c r="BT466" s="513"/>
      <c r="BU466" s="513"/>
      <c r="BV466" s="513"/>
      <c r="BW466" s="513"/>
      <c r="BX466" s="513"/>
      <c r="BY466" s="513"/>
      <c r="BZ466" s="513"/>
      <c r="CA466" s="513"/>
      <c r="CB466" s="513"/>
      <c r="CC466" s="1972"/>
      <c r="CD466" s="1499"/>
      <c r="CE466" s="1500"/>
      <c r="CF466" s="1501"/>
      <c r="CG466" s="1500"/>
      <c r="CH466" s="1500"/>
      <c r="CI466" s="1500"/>
      <c r="CJ466" s="1976"/>
      <c r="CK466" s="1519"/>
      <c r="CL466" s="1509"/>
    </row>
    <row r="467" spans="1:90" s="514" customFormat="1">
      <c r="A467" s="511"/>
      <c r="B467" s="512"/>
      <c r="C467" s="1493"/>
      <c r="D467" s="1493"/>
      <c r="E467" s="1493"/>
      <c r="F467" s="1493"/>
      <c r="G467" s="1493"/>
      <c r="H467" s="1530"/>
      <c r="I467" s="1972"/>
      <c r="J467" s="1542"/>
      <c r="K467" s="513"/>
      <c r="L467" s="513"/>
      <c r="M467" s="513"/>
      <c r="N467" s="513"/>
      <c r="O467" s="513"/>
      <c r="P467" s="513"/>
      <c r="Q467" s="513"/>
      <c r="R467" s="513"/>
      <c r="S467" s="513"/>
      <c r="T467" s="513"/>
      <c r="U467" s="513"/>
      <c r="V467" s="513"/>
      <c r="W467" s="513"/>
      <c r="X467" s="513"/>
      <c r="Y467" s="513"/>
      <c r="Z467" s="513"/>
      <c r="AA467" s="513"/>
      <c r="AB467" s="513"/>
      <c r="AC467" s="513"/>
      <c r="AD467" s="513"/>
      <c r="AE467" s="513"/>
      <c r="AF467" s="513"/>
      <c r="AG467" s="513"/>
      <c r="AH467" s="513"/>
      <c r="AI467" s="513"/>
      <c r="AJ467" s="513"/>
      <c r="AK467" s="513"/>
      <c r="AL467" s="513"/>
      <c r="AM467" s="513"/>
      <c r="AN467" s="513"/>
      <c r="AO467" s="513"/>
      <c r="AP467" s="513"/>
      <c r="AQ467" s="513"/>
      <c r="AR467" s="513"/>
      <c r="AS467" s="513"/>
      <c r="AT467" s="513"/>
      <c r="AU467" s="513"/>
      <c r="AV467" s="513"/>
      <c r="AW467" s="513"/>
      <c r="AX467" s="513"/>
      <c r="AY467" s="513"/>
      <c r="AZ467" s="513"/>
      <c r="BA467" s="513"/>
      <c r="BB467" s="513"/>
      <c r="BC467" s="513"/>
      <c r="BD467" s="513"/>
      <c r="BE467" s="513"/>
      <c r="BF467" s="513"/>
      <c r="BG467" s="513"/>
      <c r="BH467" s="513"/>
      <c r="BI467" s="513"/>
      <c r="BJ467" s="513"/>
      <c r="BK467" s="513"/>
      <c r="BL467" s="513"/>
      <c r="BM467" s="513"/>
      <c r="BN467" s="513"/>
      <c r="BO467" s="513"/>
      <c r="BP467" s="513"/>
      <c r="BQ467" s="513"/>
      <c r="BR467" s="513"/>
      <c r="BS467" s="513"/>
      <c r="BT467" s="513"/>
      <c r="BU467" s="513"/>
      <c r="BV467" s="513"/>
      <c r="BW467" s="513"/>
      <c r="BX467" s="513"/>
      <c r="BY467" s="513"/>
      <c r="BZ467" s="513"/>
      <c r="CA467" s="513"/>
      <c r="CB467" s="513"/>
      <c r="CC467" s="1972"/>
      <c r="CD467" s="1499"/>
      <c r="CE467" s="1500"/>
      <c r="CF467" s="1501"/>
      <c r="CG467" s="1500"/>
      <c r="CH467" s="1500"/>
      <c r="CI467" s="1500"/>
      <c r="CJ467" s="1976"/>
      <c r="CK467" s="1519"/>
      <c r="CL467" s="1509"/>
    </row>
    <row r="468" spans="1:90" s="514" customFormat="1">
      <c r="A468" s="511"/>
      <c r="B468" s="512"/>
      <c r="C468" s="1493"/>
      <c r="D468" s="1493"/>
      <c r="E468" s="1493"/>
      <c r="F468" s="1493"/>
      <c r="G468" s="1493"/>
      <c r="H468" s="1530"/>
      <c r="I468" s="1972"/>
      <c r="J468" s="1542"/>
      <c r="K468" s="513"/>
      <c r="L468" s="513"/>
      <c r="M468" s="513"/>
      <c r="N468" s="513"/>
      <c r="O468" s="513"/>
      <c r="P468" s="513"/>
      <c r="Q468" s="513"/>
      <c r="R468" s="513"/>
      <c r="S468" s="513"/>
      <c r="T468" s="513"/>
      <c r="U468" s="513"/>
      <c r="V468" s="513"/>
      <c r="W468" s="513"/>
      <c r="X468" s="513"/>
      <c r="Y468" s="513"/>
      <c r="Z468" s="513"/>
      <c r="AA468" s="513"/>
      <c r="AB468" s="513"/>
      <c r="AC468" s="513"/>
      <c r="AD468" s="513"/>
      <c r="AE468" s="513"/>
      <c r="AF468" s="513"/>
      <c r="AG468" s="513"/>
      <c r="AH468" s="513"/>
      <c r="AI468" s="513"/>
      <c r="AJ468" s="513"/>
      <c r="AK468" s="513"/>
      <c r="AL468" s="513"/>
      <c r="AM468" s="513"/>
      <c r="AN468" s="513"/>
      <c r="AO468" s="513"/>
      <c r="AP468" s="513"/>
      <c r="AQ468" s="513"/>
      <c r="AR468" s="513"/>
      <c r="AS468" s="513"/>
      <c r="AT468" s="513"/>
      <c r="AU468" s="513"/>
      <c r="AV468" s="513"/>
      <c r="AW468" s="513"/>
      <c r="AX468" s="513"/>
      <c r="AY468" s="513"/>
      <c r="AZ468" s="513"/>
      <c r="BA468" s="513"/>
      <c r="BB468" s="513"/>
      <c r="BC468" s="513"/>
      <c r="BD468" s="513"/>
      <c r="BE468" s="513"/>
      <c r="BF468" s="513"/>
      <c r="BG468" s="513"/>
      <c r="BH468" s="513"/>
      <c r="BI468" s="513"/>
      <c r="BJ468" s="513"/>
      <c r="BK468" s="513"/>
      <c r="BL468" s="513"/>
      <c r="BM468" s="513"/>
      <c r="BN468" s="513"/>
      <c r="BO468" s="513"/>
      <c r="BP468" s="513"/>
      <c r="BQ468" s="513"/>
      <c r="BR468" s="513"/>
      <c r="BS468" s="513"/>
      <c r="BT468" s="513"/>
      <c r="BU468" s="513"/>
      <c r="BV468" s="513"/>
      <c r="BW468" s="513"/>
      <c r="BX468" s="513"/>
      <c r="BY468" s="513"/>
      <c r="BZ468" s="513"/>
      <c r="CA468" s="513"/>
      <c r="CB468" s="513"/>
      <c r="CC468" s="1972"/>
      <c r="CD468" s="1499"/>
      <c r="CE468" s="1500"/>
      <c r="CF468" s="1501"/>
      <c r="CG468" s="1500"/>
      <c r="CH468" s="1500"/>
      <c r="CI468" s="1500"/>
      <c r="CJ468" s="1976"/>
      <c r="CK468" s="1519"/>
      <c r="CL468" s="1509"/>
    </row>
    <row r="469" spans="1:90" s="514" customFormat="1">
      <c r="A469" s="511"/>
      <c r="B469" s="512"/>
      <c r="C469" s="1493"/>
      <c r="D469" s="1493"/>
      <c r="E469" s="1493"/>
      <c r="F469" s="1493"/>
      <c r="G469" s="1493"/>
      <c r="H469" s="1530"/>
      <c r="I469" s="1972"/>
      <c r="J469" s="1542"/>
      <c r="K469" s="513"/>
      <c r="L469" s="513"/>
      <c r="M469" s="513"/>
      <c r="N469" s="513"/>
      <c r="O469" s="513"/>
      <c r="P469" s="513"/>
      <c r="Q469" s="513"/>
      <c r="R469" s="513"/>
      <c r="S469" s="513"/>
      <c r="T469" s="513"/>
      <c r="U469" s="513"/>
      <c r="V469" s="513"/>
      <c r="W469" s="513"/>
      <c r="X469" s="513"/>
      <c r="Y469" s="513"/>
      <c r="Z469" s="513"/>
      <c r="AA469" s="513"/>
      <c r="AB469" s="513"/>
      <c r="AC469" s="513"/>
      <c r="AD469" s="513"/>
      <c r="AE469" s="513"/>
      <c r="AF469" s="513"/>
      <c r="AG469" s="513"/>
      <c r="AH469" s="513"/>
      <c r="AI469" s="513"/>
      <c r="AJ469" s="513"/>
      <c r="AK469" s="513"/>
      <c r="AL469" s="513"/>
      <c r="AM469" s="513"/>
      <c r="AN469" s="513"/>
      <c r="AO469" s="513"/>
      <c r="AP469" s="513"/>
      <c r="AQ469" s="513"/>
      <c r="AR469" s="513"/>
      <c r="AS469" s="513"/>
      <c r="AT469" s="513"/>
      <c r="AU469" s="513"/>
      <c r="AV469" s="513"/>
      <c r="AW469" s="513"/>
      <c r="AX469" s="513"/>
      <c r="AY469" s="513"/>
      <c r="AZ469" s="513"/>
      <c r="BA469" s="513"/>
      <c r="BB469" s="513"/>
      <c r="BC469" s="513"/>
      <c r="BD469" s="513"/>
      <c r="BE469" s="513"/>
      <c r="BF469" s="513"/>
      <c r="BG469" s="513"/>
      <c r="BH469" s="513"/>
      <c r="BI469" s="513"/>
      <c r="BJ469" s="513"/>
      <c r="BK469" s="513"/>
      <c r="BL469" s="513"/>
      <c r="BM469" s="513"/>
      <c r="BN469" s="513"/>
      <c r="BO469" s="513"/>
      <c r="BP469" s="513"/>
      <c r="BQ469" s="513"/>
      <c r="BR469" s="513"/>
      <c r="BS469" s="513"/>
      <c r="BT469" s="513"/>
      <c r="BU469" s="513"/>
      <c r="BV469" s="513"/>
      <c r="BW469" s="513"/>
      <c r="BX469" s="513"/>
      <c r="BY469" s="513"/>
      <c r="BZ469" s="513"/>
      <c r="CA469" s="513"/>
      <c r="CB469" s="513"/>
      <c r="CC469" s="1972"/>
      <c r="CD469" s="1499"/>
      <c r="CE469" s="1500"/>
      <c r="CF469" s="1501"/>
      <c r="CG469" s="1500"/>
      <c r="CH469" s="1500"/>
      <c r="CI469" s="1500"/>
      <c r="CJ469" s="1976"/>
      <c r="CK469" s="1519"/>
      <c r="CL469" s="1509"/>
    </row>
    <row r="470" spans="1:90" s="514" customFormat="1">
      <c r="A470" s="511"/>
      <c r="B470" s="512"/>
      <c r="C470" s="1493"/>
      <c r="D470" s="1493"/>
      <c r="E470" s="1493"/>
      <c r="F470" s="1493"/>
      <c r="G470" s="1493"/>
      <c r="H470" s="1530"/>
      <c r="I470" s="1972"/>
      <c r="J470" s="1542"/>
      <c r="K470" s="513"/>
      <c r="L470" s="513"/>
      <c r="M470" s="513"/>
      <c r="N470" s="513"/>
      <c r="O470" s="513"/>
      <c r="P470" s="513"/>
      <c r="Q470" s="513"/>
      <c r="R470" s="513"/>
      <c r="S470" s="513"/>
      <c r="T470" s="513"/>
      <c r="U470" s="513"/>
      <c r="V470" s="513"/>
      <c r="W470" s="513"/>
      <c r="X470" s="513"/>
      <c r="Y470" s="513"/>
      <c r="Z470" s="513"/>
      <c r="AA470" s="513"/>
      <c r="AB470" s="513"/>
      <c r="AC470" s="513"/>
      <c r="AD470" s="513"/>
      <c r="AE470" s="513"/>
      <c r="AF470" s="513"/>
      <c r="AG470" s="513"/>
      <c r="AH470" s="513"/>
      <c r="AI470" s="513"/>
      <c r="AJ470" s="513"/>
      <c r="AK470" s="513"/>
      <c r="AL470" s="513"/>
      <c r="AM470" s="513"/>
      <c r="AN470" s="513"/>
      <c r="AO470" s="513"/>
      <c r="AP470" s="513"/>
      <c r="AQ470" s="513"/>
      <c r="AR470" s="513"/>
      <c r="AS470" s="513"/>
      <c r="AT470" s="513"/>
      <c r="AU470" s="513"/>
      <c r="AV470" s="513"/>
      <c r="AW470" s="513"/>
      <c r="AX470" s="513"/>
      <c r="AY470" s="513"/>
      <c r="AZ470" s="513"/>
      <c r="BA470" s="513"/>
      <c r="BB470" s="513"/>
      <c r="BC470" s="513"/>
      <c r="BD470" s="513"/>
      <c r="BE470" s="513"/>
      <c r="BF470" s="513"/>
      <c r="BG470" s="513"/>
      <c r="BH470" s="513"/>
      <c r="BI470" s="513"/>
      <c r="BJ470" s="513"/>
      <c r="BK470" s="513"/>
      <c r="BL470" s="513"/>
      <c r="BM470" s="513"/>
      <c r="BN470" s="513"/>
      <c r="BO470" s="513"/>
      <c r="BP470" s="513"/>
      <c r="BQ470" s="513"/>
      <c r="BR470" s="513"/>
      <c r="BS470" s="513"/>
      <c r="BT470" s="513"/>
      <c r="BU470" s="513"/>
      <c r="BV470" s="513"/>
      <c r="BW470" s="513"/>
      <c r="BX470" s="513"/>
      <c r="BY470" s="513"/>
      <c r="BZ470" s="513"/>
      <c r="CA470" s="513"/>
      <c r="CB470" s="513"/>
      <c r="CC470" s="1972"/>
      <c r="CD470" s="1499"/>
      <c r="CE470" s="1500"/>
      <c r="CF470" s="1501"/>
      <c r="CG470" s="1500"/>
      <c r="CH470" s="1500"/>
      <c r="CI470" s="1500"/>
      <c r="CJ470" s="1976"/>
      <c r="CK470" s="1519"/>
      <c r="CL470" s="1509"/>
    </row>
    <row r="471" spans="1:90" s="514" customFormat="1">
      <c r="A471" s="511"/>
      <c r="B471" s="512"/>
      <c r="C471" s="1493"/>
      <c r="D471" s="1493"/>
      <c r="E471" s="1493"/>
      <c r="F471" s="1493"/>
      <c r="G471" s="1493"/>
      <c r="H471" s="1530"/>
      <c r="I471" s="1972"/>
      <c r="J471" s="1542"/>
      <c r="K471" s="513"/>
      <c r="L471" s="513"/>
      <c r="M471" s="513"/>
      <c r="N471" s="513"/>
      <c r="O471" s="513"/>
      <c r="P471" s="513"/>
      <c r="Q471" s="513"/>
      <c r="R471" s="513"/>
      <c r="S471" s="513"/>
      <c r="T471" s="513"/>
      <c r="U471" s="513"/>
      <c r="V471" s="513"/>
      <c r="W471" s="513"/>
      <c r="X471" s="513"/>
      <c r="Y471" s="513"/>
      <c r="Z471" s="513"/>
      <c r="AA471" s="513"/>
      <c r="AB471" s="513"/>
      <c r="AC471" s="513"/>
      <c r="AD471" s="513"/>
      <c r="AE471" s="513"/>
      <c r="AF471" s="513"/>
      <c r="AG471" s="513"/>
      <c r="AH471" s="513"/>
      <c r="AI471" s="513"/>
      <c r="AJ471" s="513"/>
      <c r="AK471" s="513"/>
      <c r="AL471" s="513"/>
      <c r="AM471" s="513"/>
      <c r="AN471" s="513"/>
      <c r="AO471" s="513"/>
      <c r="AP471" s="513"/>
      <c r="AQ471" s="513"/>
      <c r="AR471" s="513"/>
      <c r="AS471" s="513"/>
      <c r="AT471" s="513"/>
      <c r="AU471" s="513"/>
      <c r="AV471" s="513"/>
      <c r="AW471" s="513"/>
      <c r="AX471" s="513"/>
      <c r="AY471" s="513"/>
      <c r="AZ471" s="513"/>
      <c r="BA471" s="513"/>
      <c r="BB471" s="513"/>
      <c r="BC471" s="513"/>
      <c r="BD471" s="513"/>
      <c r="BE471" s="513"/>
      <c r="BF471" s="513"/>
      <c r="BG471" s="513"/>
      <c r="BH471" s="513"/>
      <c r="BI471" s="513"/>
      <c r="BJ471" s="513"/>
      <c r="BK471" s="513"/>
      <c r="BL471" s="513"/>
      <c r="BM471" s="513"/>
      <c r="BN471" s="513"/>
      <c r="BO471" s="513"/>
      <c r="BP471" s="513"/>
      <c r="BQ471" s="513"/>
      <c r="BR471" s="513"/>
      <c r="BS471" s="513"/>
      <c r="BT471" s="513"/>
      <c r="BU471" s="513"/>
      <c r="BV471" s="513"/>
      <c r="BW471" s="513"/>
      <c r="BX471" s="513"/>
      <c r="BY471" s="513"/>
      <c r="BZ471" s="513"/>
      <c r="CA471" s="513"/>
      <c r="CB471" s="513"/>
      <c r="CC471" s="1972"/>
      <c r="CD471" s="1499"/>
      <c r="CE471" s="1500"/>
      <c r="CF471" s="1501"/>
      <c r="CG471" s="1500"/>
      <c r="CH471" s="1500"/>
      <c r="CI471" s="1500"/>
      <c r="CJ471" s="1976"/>
      <c r="CK471" s="1519"/>
      <c r="CL471" s="1509"/>
    </row>
    <row r="472" spans="1:90" s="514" customFormat="1">
      <c r="A472" s="511"/>
      <c r="B472" s="512"/>
      <c r="C472" s="1493"/>
      <c r="D472" s="1493"/>
      <c r="E472" s="1493"/>
      <c r="F472" s="1493"/>
      <c r="G472" s="1493"/>
      <c r="H472" s="1530"/>
      <c r="I472" s="1972"/>
      <c r="J472" s="1542"/>
      <c r="K472" s="513"/>
      <c r="L472" s="513"/>
      <c r="M472" s="513"/>
      <c r="N472" s="513"/>
      <c r="O472" s="513"/>
      <c r="P472" s="513"/>
      <c r="Q472" s="513"/>
      <c r="R472" s="513"/>
      <c r="S472" s="513"/>
      <c r="T472" s="513"/>
      <c r="U472" s="513"/>
      <c r="V472" s="513"/>
      <c r="W472" s="513"/>
      <c r="X472" s="513"/>
      <c r="Y472" s="513"/>
      <c r="Z472" s="513"/>
      <c r="AA472" s="513"/>
      <c r="AB472" s="513"/>
      <c r="AC472" s="513"/>
      <c r="AD472" s="513"/>
      <c r="AE472" s="513"/>
      <c r="AF472" s="513"/>
      <c r="AG472" s="513"/>
      <c r="AH472" s="513"/>
      <c r="AI472" s="513"/>
      <c r="AJ472" s="513"/>
      <c r="AK472" s="513"/>
      <c r="AL472" s="513"/>
      <c r="AM472" s="513"/>
      <c r="AN472" s="513"/>
      <c r="AO472" s="513"/>
      <c r="AP472" s="513"/>
      <c r="AQ472" s="513"/>
      <c r="AR472" s="513"/>
      <c r="AS472" s="513"/>
      <c r="AT472" s="513"/>
      <c r="AU472" s="513"/>
      <c r="AV472" s="513"/>
      <c r="AW472" s="513"/>
      <c r="AX472" s="513"/>
      <c r="AY472" s="513"/>
      <c r="AZ472" s="513"/>
      <c r="BA472" s="513"/>
      <c r="BB472" s="513"/>
      <c r="BC472" s="513"/>
      <c r="BD472" s="513"/>
      <c r="BE472" s="513"/>
      <c r="BF472" s="513"/>
      <c r="BG472" s="513"/>
      <c r="BH472" s="513"/>
      <c r="BI472" s="513"/>
      <c r="BJ472" s="513"/>
      <c r="BK472" s="513"/>
      <c r="BL472" s="513"/>
      <c r="BM472" s="513"/>
      <c r="BN472" s="513"/>
      <c r="BO472" s="513"/>
      <c r="BP472" s="513"/>
      <c r="BQ472" s="513"/>
      <c r="BR472" s="513"/>
      <c r="BS472" s="513"/>
      <c r="BT472" s="513"/>
      <c r="BU472" s="513"/>
      <c r="BV472" s="513"/>
      <c r="BW472" s="513"/>
      <c r="BX472" s="513"/>
      <c r="BY472" s="513"/>
      <c r="BZ472" s="513"/>
      <c r="CA472" s="513"/>
      <c r="CB472" s="513"/>
      <c r="CC472" s="1972"/>
      <c r="CD472" s="1499"/>
      <c r="CE472" s="1500"/>
      <c r="CF472" s="1501"/>
      <c r="CG472" s="1500"/>
      <c r="CH472" s="1500"/>
      <c r="CI472" s="1500"/>
      <c r="CJ472" s="1976"/>
      <c r="CK472" s="1519"/>
      <c r="CL472" s="1509"/>
    </row>
    <row r="473" spans="1:90" s="514" customFormat="1">
      <c r="A473" s="511"/>
      <c r="B473" s="512"/>
      <c r="C473" s="1493"/>
      <c r="D473" s="1493"/>
      <c r="E473" s="1493"/>
      <c r="F473" s="1493"/>
      <c r="G473" s="1493"/>
      <c r="H473" s="1530"/>
      <c r="I473" s="1972"/>
      <c r="J473" s="1542"/>
      <c r="K473" s="513"/>
      <c r="L473" s="513"/>
      <c r="M473" s="513"/>
      <c r="N473" s="513"/>
      <c r="O473" s="513"/>
      <c r="P473" s="513"/>
      <c r="Q473" s="513"/>
      <c r="R473" s="513"/>
      <c r="S473" s="513"/>
      <c r="T473" s="513"/>
      <c r="U473" s="513"/>
      <c r="V473" s="513"/>
      <c r="W473" s="513"/>
      <c r="X473" s="513"/>
      <c r="Y473" s="513"/>
      <c r="Z473" s="513"/>
      <c r="AA473" s="513"/>
      <c r="AB473" s="513"/>
      <c r="AC473" s="513"/>
      <c r="AD473" s="513"/>
      <c r="AE473" s="513"/>
      <c r="AF473" s="513"/>
      <c r="AG473" s="513"/>
      <c r="AH473" s="513"/>
      <c r="AI473" s="513"/>
      <c r="AJ473" s="513"/>
      <c r="AK473" s="513"/>
      <c r="AL473" s="513"/>
      <c r="AM473" s="513"/>
      <c r="AN473" s="513"/>
      <c r="AO473" s="513"/>
      <c r="AP473" s="513"/>
      <c r="AQ473" s="513"/>
      <c r="AR473" s="513"/>
      <c r="AS473" s="513"/>
      <c r="AT473" s="513"/>
      <c r="AU473" s="513"/>
      <c r="AV473" s="513"/>
      <c r="AW473" s="513"/>
      <c r="AX473" s="513"/>
      <c r="AY473" s="513"/>
      <c r="AZ473" s="513"/>
      <c r="BA473" s="513"/>
      <c r="BB473" s="513"/>
      <c r="BC473" s="513"/>
      <c r="BD473" s="513"/>
      <c r="BE473" s="513"/>
      <c r="BF473" s="513"/>
      <c r="BG473" s="513"/>
      <c r="BH473" s="513"/>
      <c r="BI473" s="513"/>
      <c r="BJ473" s="513"/>
      <c r="BK473" s="513"/>
      <c r="BL473" s="513"/>
      <c r="BM473" s="513"/>
      <c r="BN473" s="513"/>
      <c r="BO473" s="513"/>
      <c r="BP473" s="513"/>
      <c r="BQ473" s="513"/>
      <c r="BR473" s="513"/>
      <c r="BS473" s="513"/>
      <c r="BT473" s="513"/>
      <c r="BU473" s="513"/>
      <c r="BV473" s="513"/>
      <c r="BW473" s="513"/>
      <c r="BX473" s="513"/>
      <c r="BY473" s="513"/>
      <c r="BZ473" s="513"/>
      <c r="CA473" s="513"/>
      <c r="CB473" s="513"/>
      <c r="CC473" s="1972"/>
      <c r="CD473" s="1499"/>
      <c r="CE473" s="1500"/>
      <c r="CF473" s="1501"/>
      <c r="CG473" s="1500"/>
      <c r="CH473" s="1500"/>
      <c r="CI473" s="1500"/>
      <c r="CJ473" s="1976"/>
      <c r="CK473" s="1519"/>
      <c r="CL473" s="1509"/>
    </row>
    <row r="474" spans="1:90" s="514" customFormat="1">
      <c r="A474" s="511"/>
      <c r="B474" s="512"/>
      <c r="C474" s="1493"/>
      <c r="D474" s="1493"/>
      <c r="E474" s="1493"/>
      <c r="F474" s="1493"/>
      <c r="G474" s="1493"/>
      <c r="H474" s="1530"/>
      <c r="I474" s="1972"/>
      <c r="J474" s="1542"/>
      <c r="K474" s="513"/>
      <c r="L474" s="513"/>
      <c r="M474" s="513"/>
      <c r="N474" s="513"/>
      <c r="O474" s="513"/>
      <c r="P474" s="513"/>
      <c r="Q474" s="513"/>
      <c r="R474" s="513"/>
      <c r="S474" s="513"/>
      <c r="T474" s="513"/>
      <c r="U474" s="513"/>
      <c r="V474" s="513"/>
      <c r="W474" s="513"/>
      <c r="X474" s="513"/>
      <c r="Y474" s="513"/>
      <c r="Z474" s="513"/>
      <c r="AA474" s="513"/>
      <c r="AB474" s="513"/>
      <c r="AC474" s="513"/>
      <c r="AD474" s="513"/>
      <c r="AE474" s="513"/>
      <c r="AF474" s="513"/>
      <c r="AG474" s="513"/>
      <c r="AH474" s="513"/>
      <c r="AI474" s="513"/>
      <c r="AJ474" s="513"/>
      <c r="AK474" s="513"/>
      <c r="AL474" s="513"/>
      <c r="AM474" s="513"/>
      <c r="AN474" s="513"/>
      <c r="AO474" s="513"/>
      <c r="AP474" s="513"/>
      <c r="AQ474" s="513"/>
      <c r="AR474" s="513"/>
      <c r="AS474" s="513"/>
      <c r="AT474" s="513"/>
      <c r="AU474" s="513"/>
      <c r="AV474" s="513"/>
      <c r="AW474" s="513"/>
      <c r="AX474" s="513"/>
      <c r="AY474" s="513"/>
      <c r="AZ474" s="513"/>
      <c r="BA474" s="513"/>
      <c r="BB474" s="513"/>
      <c r="BC474" s="513"/>
      <c r="BD474" s="513"/>
      <c r="BE474" s="513"/>
      <c r="BF474" s="513"/>
      <c r="BG474" s="513"/>
      <c r="BH474" s="513"/>
      <c r="BI474" s="513"/>
      <c r="BJ474" s="513"/>
      <c r="BK474" s="513"/>
      <c r="BL474" s="513"/>
      <c r="BM474" s="513"/>
      <c r="BN474" s="513"/>
      <c r="BO474" s="513"/>
      <c r="BP474" s="513"/>
      <c r="BQ474" s="513"/>
      <c r="BR474" s="513"/>
      <c r="BS474" s="513"/>
      <c r="BT474" s="513"/>
      <c r="BU474" s="513"/>
      <c r="BV474" s="513"/>
      <c r="BW474" s="513"/>
      <c r="BX474" s="513"/>
      <c r="BY474" s="513"/>
      <c r="BZ474" s="513"/>
      <c r="CA474" s="513"/>
      <c r="CB474" s="513"/>
      <c r="CC474" s="1972"/>
      <c r="CD474" s="1499"/>
      <c r="CE474" s="1500"/>
      <c r="CF474" s="1501"/>
      <c r="CG474" s="1500"/>
      <c r="CH474" s="1500"/>
      <c r="CI474" s="1500"/>
      <c r="CJ474" s="1976"/>
      <c r="CK474" s="1519"/>
      <c r="CL474" s="1509"/>
    </row>
    <row r="475" spans="1:90" s="514" customFormat="1">
      <c r="A475" s="511"/>
      <c r="B475" s="512"/>
      <c r="C475" s="1493"/>
      <c r="D475" s="1493"/>
      <c r="E475" s="1493"/>
      <c r="F475" s="1493"/>
      <c r="G475" s="1493"/>
      <c r="H475" s="1530"/>
      <c r="I475" s="1972"/>
      <c r="J475" s="1542"/>
      <c r="K475" s="513"/>
      <c r="L475" s="513"/>
      <c r="M475" s="513"/>
      <c r="N475" s="513"/>
      <c r="O475" s="513"/>
      <c r="P475" s="513"/>
      <c r="Q475" s="513"/>
      <c r="R475" s="513"/>
      <c r="S475" s="513"/>
      <c r="T475" s="513"/>
      <c r="U475" s="513"/>
      <c r="V475" s="513"/>
      <c r="W475" s="513"/>
      <c r="X475" s="513"/>
      <c r="Y475" s="513"/>
      <c r="Z475" s="513"/>
      <c r="AA475" s="513"/>
      <c r="AB475" s="513"/>
      <c r="AC475" s="513"/>
      <c r="AD475" s="513"/>
      <c r="AE475" s="513"/>
      <c r="AF475" s="513"/>
      <c r="AG475" s="513"/>
      <c r="AH475" s="513"/>
      <c r="AI475" s="513"/>
      <c r="AJ475" s="513"/>
      <c r="AK475" s="513"/>
      <c r="AL475" s="513"/>
      <c r="AM475" s="513"/>
      <c r="AN475" s="513"/>
      <c r="AO475" s="513"/>
      <c r="AP475" s="513"/>
      <c r="AQ475" s="513"/>
      <c r="AR475" s="513"/>
      <c r="AS475" s="513"/>
      <c r="AT475" s="513"/>
      <c r="AU475" s="513"/>
      <c r="AV475" s="513"/>
      <c r="AW475" s="513"/>
      <c r="AX475" s="513"/>
      <c r="AY475" s="513"/>
      <c r="AZ475" s="513"/>
      <c r="BA475" s="513"/>
      <c r="BB475" s="513"/>
      <c r="BC475" s="513"/>
      <c r="BD475" s="513"/>
      <c r="BE475" s="513"/>
      <c r="BF475" s="513"/>
      <c r="BG475" s="513"/>
      <c r="BH475" s="513"/>
      <c r="BI475" s="513"/>
      <c r="BJ475" s="513"/>
      <c r="BK475" s="513"/>
      <c r="BL475" s="513"/>
      <c r="BM475" s="513"/>
      <c r="BN475" s="513"/>
      <c r="BO475" s="513"/>
      <c r="BP475" s="513"/>
      <c r="BQ475" s="513"/>
      <c r="BR475" s="513"/>
      <c r="BS475" s="513"/>
      <c r="BT475" s="513"/>
      <c r="BU475" s="513"/>
      <c r="BV475" s="513"/>
      <c r="BW475" s="513"/>
      <c r="BX475" s="513"/>
      <c r="BY475" s="513"/>
      <c r="BZ475" s="513"/>
      <c r="CA475" s="513"/>
      <c r="CB475" s="513"/>
      <c r="CC475" s="1972"/>
      <c r="CD475" s="1499"/>
      <c r="CE475" s="1500"/>
      <c r="CF475" s="1501"/>
      <c r="CG475" s="1500"/>
      <c r="CH475" s="1500"/>
      <c r="CI475" s="1500"/>
      <c r="CJ475" s="1976"/>
      <c r="CK475" s="1519"/>
      <c r="CL475" s="1509"/>
    </row>
    <row r="476" spans="1:90" s="514" customFormat="1">
      <c r="A476" s="511"/>
      <c r="B476" s="512"/>
      <c r="C476" s="1493"/>
      <c r="D476" s="1493"/>
      <c r="E476" s="1493"/>
      <c r="F476" s="1493"/>
      <c r="G476" s="1493"/>
      <c r="H476" s="1530"/>
      <c r="I476" s="1972"/>
      <c r="J476" s="1542"/>
      <c r="K476" s="513"/>
      <c r="L476" s="513"/>
      <c r="M476" s="513"/>
      <c r="N476" s="513"/>
      <c r="O476" s="513"/>
      <c r="P476" s="513"/>
      <c r="Q476" s="513"/>
      <c r="R476" s="513"/>
      <c r="S476" s="513"/>
      <c r="T476" s="513"/>
      <c r="U476" s="513"/>
      <c r="V476" s="513"/>
      <c r="W476" s="513"/>
      <c r="X476" s="513"/>
      <c r="Y476" s="513"/>
      <c r="Z476" s="513"/>
      <c r="AA476" s="513"/>
      <c r="AB476" s="513"/>
      <c r="AC476" s="513"/>
      <c r="AD476" s="513"/>
      <c r="AE476" s="513"/>
      <c r="AF476" s="513"/>
      <c r="AG476" s="513"/>
      <c r="AH476" s="513"/>
      <c r="AI476" s="513"/>
      <c r="AJ476" s="513"/>
      <c r="AK476" s="513"/>
      <c r="AL476" s="513"/>
      <c r="AM476" s="513"/>
      <c r="AN476" s="513"/>
      <c r="AO476" s="513"/>
      <c r="AP476" s="513"/>
      <c r="AQ476" s="513"/>
      <c r="AR476" s="513"/>
      <c r="AS476" s="513"/>
      <c r="AT476" s="513"/>
      <c r="AU476" s="513"/>
      <c r="AV476" s="513"/>
      <c r="AW476" s="513"/>
      <c r="AX476" s="513"/>
      <c r="AY476" s="513"/>
      <c r="AZ476" s="513"/>
      <c r="BA476" s="513"/>
      <c r="BB476" s="513"/>
      <c r="BC476" s="513"/>
      <c r="BD476" s="513"/>
      <c r="BE476" s="513"/>
      <c r="BF476" s="513"/>
      <c r="BG476" s="513"/>
      <c r="BH476" s="513"/>
      <c r="BI476" s="513"/>
      <c r="BJ476" s="513"/>
      <c r="BK476" s="513"/>
      <c r="BL476" s="513"/>
      <c r="BM476" s="513"/>
      <c r="BN476" s="513"/>
      <c r="BO476" s="513"/>
      <c r="BP476" s="513"/>
      <c r="BQ476" s="513"/>
      <c r="BR476" s="513"/>
      <c r="BS476" s="513"/>
      <c r="BT476" s="513"/>
      <c r="BU476" s="513"/>
      <c r="BV476" s="513"/>
      <c r="BW476" s="513"/>
      <c r="BX476" s="513"/>
      <c r="BY476" s="513"/>
      <c r="BZ476" s="513"/>
      <c r="CA476" s="513"/>
      <c r="CB476" s="513"/>
      <c r="CC476" s="1972"/>
      <c r="CD476" s="1499"/>
      <c r="CE476" s="1500"/>
      <c r="CF476" s="1501"/>
      <c r="CG476" s="1500"/>
      <c r="CH476" s="1500"/>
      <c r="CI476" s="1500"/>
      <c r="CJ476" s="1976"/>
      <c r="CK476" s="1519"/>
      <c r="CL476" s="1509"/>
    </row>
    <row r="477" spans="1:90" s="514" customFormat="1">
      <c r="A477" s="511"/>
      <c r="B477" s="512"/>
      <c r="C477" s="1493"/>
      <c r="D477" s="1493"/>
      <c r="E477" s="1493"/>
      <c r="F477" s="1493"/>
      <c r="G477" s="1493"/>
      <c r="H477" s="1530"/>
      <c r="I477" s="1972"/>
      <c r="J477" s="1542"/>
      <c r="K477" s="513"/>
      <c r="L477" s="513"/>
      <c r="M477" s="513"/>
      <c r="N477" s="513"/>
      <c r="O477" s="513"/>
      <c r="P477" s="513"/>
      <c r="Q477" s="513"/>
      <c r="R477" s="513"/>
      <c r="S477" s="513"/>
      <c r="T477" s="513"/>
      <c r="U477" s="513"/>
      <c r="V477" s="513"/>
      <c r="W477" s="513"/>
      <c r="X477" s="513"/>
      <c r="Y477" s="513"/>
      <c r="Z477" s="513"/>
      <c r="AA477" s="513"/>
      <c r="AB477" s="513"/>
      <c r="AC477" s="513"/>
      <c r="AD477" s="513"/>
      <c r="AE477" s="513"/>
      <c r="AF477" s="513"/>
      <c r="AG477" s="513"/>
      <c r="AH477" s="513"/>
      <c r="AI477" s="513"/>
      <c r="AJ477" s="513"/>
      <c r="AK477" s="513"/>
      <c r="AL477" s="513"/>
      <c r="AM477" s="513"/>
      <c r="AN477" s="513"/>
      <c r="AO477" s="513"/>
      <c r="AP477" s="513"/>
      <c r="AQ477" s="513"/>
      <c r="AR477" s="513"/>
      <c r="AS477" s="513"/>
      <c r="AT477" s="513"/>
      <c r="AU477" s="513"/>
      <c r="AV477" s="513"/>
      <c r="AW477" s="513"/>
      <c r="AX477" s="513"/>
      <c r="AY477" s="513"/>
      <c r="AZ477" s="513"/>
      <c r="BA477" s="513"/>
      <c r="BB477" s="513"/>
      <c r="BC477" s="513"/>
      <c r="BD477" s="513"/>
      <c r="BE477" s="513"/>
      <c r="BF477" s="513"/>
      <c r="BG477" s="513"/>
      <c r="BH477" s="513"/>
      <c r="BI477" s="513"/>
      <c r="BJ477" s="513"/>
      <c r="BK477" s="513"/>
      <c r="BL477" s="513"/>
      <c r="BM477" s="513"/>
      <c r="BN477" s="513"/>
      <c r="BO477" s="513"/>
      <c r="BP477" s="513"/>
      <c r="BQ477" s="513"/>
      <c r="BR477" s="513"/>
      <c r="BS477" s="513"/>
      <c r="BT477" s="513"/>
      <c r="BU477" s="513"/>
      <c r="BV477" s="513"/>
      <c r="BW477" s="513"/>
      <c r="BX477" s="513"/>
      <c r="BY477" s="513"/>
      <c r="BZ477" s="513"/>
      <c r="CA477" s="513"/>
      <c r="CB477" s="513"/>
      <c r="CC477" s="1972"/>
      <c r="CD477" s="1499"/>
      <c r="CE477" s="1500"/>
      <c r="CF477" s="1501"/>
      <c r="CG477" s="1500"/>
      <c r="CH477" s="1500"/>
      <c r="CI477" s="1500"/>
      <c r="CJ477" s="1976"/>
      <c r="CK477" s="1519"/>
      <c r="CL477" s="1509"/>
    </row>
    <row r="478" spans="1:90" s="514" customFormat="1">
      <c r="A478" s="511"/>
      <c r="B478" s="512"/>
      <c r="C478" s="1493"/>
      <c r="D478" s="1493"/>
      <c r="E478" s="1493"/>
      <c r="F478" s="1493"/>
      <c r="G478" s="1493"/>
      <c r="H478" s="1530"/>
      <c r="I478" s="1972"/>
      <c r="J478" s="1542"/>
      <c r="K478" s="513"/>
      <c r="L478" s="513"/>
      <c r="M478" s="513"/>
      <c r="N478" s="513"/>
      <c r="O478" s="513"/>
      <c r="P478" s="513"/>
      <c r="Q478" s="513"/>
      <c r="R478" s="513"/>
      <c r="S478" s="513"/>
      <c r="T478" s="513"/>
      <c r="U478" s="513"/>
      <c r="V478" s="513"/>
      <c r="W478" s="513"/>
      <c r="X478" s="513"/>
      <c r="Y478" s="513"/>
      <c r="Z478" s="513"/>
      <c r="AA478" s="513"/>
      <c r="AB478" s="513"/>
      <c r="AC478" s="513"/>
      <c r="AD478" s="513"/>
      <c r="AE478" s="513"/>
      <c r="AF478" s="513"/>
      <c r="AG478" s="513"/>
      <c r="AH478" s="513"/>
      <c r="AI478" s="513"/>
      <c r="AJ478" s="513"/>
      <c r="AK478" s="513"/>
      <c r="AL478" s="513"/>
      <c r="AM478" s="513"/>
      <c r="AN478" s="513"/>
      <c r="AO478" s="513"/>
      <c r="AP478" s="513"/>
      <c r="AQ478" s="513"/>
      <c r="AR478" s="513"/>
      <c r="AS478" s="513"/>
      <c r="AT478" s="513"/>
      <c r="AU478" s="513"/>
      <c r="AV478" s="513"/>
      <c r="AW478" s="513"/>
      <c r="AX478" s="513"/>
      <c r="AY478" s="513"/>
      <c r="AZ478" s="513"/>
      <c r="BA478" s="513"/>
      <c r="BB478" s="513"/>
      <c r="BC478" s="513"/>
      <c r="BD478" s="513"/>
      <c r="BE478" s="513"/>
      <c r="BF478" s="513"/>
      <c r="BG478" s="513"/>
      <c r="BH478" s="513"/>
      <c r="BI478" s="513"/>
      <c r="BJ478" s="513"/>
      <c r="BK478" s="513"/>
      <c r="BL478" s="513"/>
      <c r="BM478" s="513"/>
      <c r="BN478" s="513"/>
      <c r="BO478" s="513"/>
      <c r="BP478" s="513"/>
      <c r="BQ478" s="513"/>
      <c r="BR478" s="513"/>
      <c r="BS478" s="513"/>
      <c r="BT478" s="513"/>
      <c r="BU478" s="513"/>
      <c r="BV478" s="513"/>
      <c r="BW478" s="513"/>
      <c r="BX478" s="513"/>
      <c r="BY478" s="513"/>
      <c r="BZ478" s="513"/>
      <c r="CA478" s="513"/>
      <c r="CB478" s="513"/>
      <c r="CC478" s="1972"/>
      <c r="CD478" s="1499"/>
      <c r="CE478" s="1500"/>
      <c r="CF478" s="1501"/>
      <c r="CG478" s="1500"/>
      <c r="CH478" s="1500"/>
      <c r="CI478" s="1500"/>
      <c r="CJ478" s="1976"/>
      <c r="CK478" s="1519"/>
      <c r="CL478" s="1509"/>
    </row>
    <row r="479" spans="1:90" s="514" customFormat="1">
      <c r="A479" s="511"/>
      <c r="B479" s="512"/>
      <c r="C479" s="1493"/>
      <c r="D479" s="1493"/>
      <c r="E479" s="1493"/>
      <c r="F479" s="1493"/>
      <c r="G479" s="1493"/>
      <c r="H479" s="1530"/>
      <c r="I479" s="1972"/>
      <c r="J479" s="1542"/>
      <c r="K479" s="513"/>
      <c r="L479" s="513"/>
      <c r="M479" s="513"/>
      <c r="N479" s="513"/>
      <c r="O479" s="513"/>
      <c r="P479" s="513"/>
      <c r="Q479" s="513"/>
      <c r="R479" s="513"/>
      <c r="S479" s="513"/>
      <c r="T479" s="513"/>
      <c r="U479" s="513"/>
      <c r="V479" s="513"/>
      <c r="W479" s="513"/>
      <c r="X479" s="513"/>
      <c r="Y479" s="513"/>
      <c r="Z479" s="513"/>
      <c r="AA479" s="513"/>
      <c r="AB479" s="513"/>
      <c r="AC479" s="513"/>
      <c r="AD479" s="513"/>
      <c r="AE479" s="513"/>
      <c r="AF479" s="513"/>
      <c r="AG479" s="513"/>
      <c r="AH479" s="513"/>
      <c r="AI479" s="513"/>
      <c r="AJ479" s="513"/>
      <c r="AK479" s="513"/>
      <c r="AL479" s="513"/>
      <c r="AM479" s="513"/>
      <c r="AN479" s="513"/>
      <c r="AO479" s="513"/>
      <c r="AP479" s="513"/>
      <c r="AQ479" s="513"/>
      <c r="AR479" s="513"/>
      <c r="AS479" s="513"/>
      <c r="AT479" s="513"/>
      <c r="AU479" s="513"/>
      <c r="AV479" s="513"/>
      <c r="AW479" s="513"/>
      <c r="AX479" s="513"/>
      <c r="AY479" s="513"/>
      <c r="AZ479" s="513"/>
      <c r="BA479" s="513"/>
      <c r="BB479" s="513"/>
      <c r="BC479" s="513"/>
      <c r="BD479" s="513"/>
      <c r="BE479" s="513"/>
      <c r="BF479" s="513"/>
      <c r="BG479" s="513"/>
      <c r="BH479" s="513"/>
      <c r="BI479" s="513"/>
      <c r="BJ479" s="513"/>
      <c r="BK479" s="513"/>
      <c r="BL479" s="513"/>
      <c r="BM479" s="513"/>
      <c r="BN479" s="513"/>
      <c r="BO479" s="513"/>
      <c r="BP479" s="513"/>
      <c r="BQ479" s="513"/>
      <c r="BR479" s="513"/>
      <c r="BS479" s="513"/>
      <c r="BT479" s="513"/>
      <c r="BU479" s="513"/>
      <c r="BV479" s="513"/>
      <c r="BW479" s="513"/>
      <c r="BX479" s="513"/>
      <c r="BY479" s="513"/>
      <c r="BZ479" s="513"/>
      <c r="CA479" s="513"/>
      <c r="CB479" s="513"/>
      <c r="CC479" s="1972"/>
      <c r="CD479" s="1499"/>
      <c r="CE479" s="1500"/>
      <c r="CF479" s="1501"/>
      <c r="CG479" s="1500"/>
      <c r="CH479" s="1500"/>
      <c r="CI479" s="1500"/>
      <c r="CJ479" s="1976"/>
      <c r="CK479" s="1519"/>
      <c r="CL479" s="1509"/>
    </row>
    <row r="480" spans="1:90" s="514" customFormat="1">
      <c r="A480" s="511"/>
      <c r="B480" s="512"/>
      <c r="C480" s="1493"/>
      <c r="D480" s="1493"/>
      <c r="E480" s="1493"/>
      <c r="F480" s="1493"/>
      <c r="G480" s="1493"/>
      <c r="H480" s="1530"/>
      <c r="I480" s="1972"/>
      <c r="J480" s="1542"/>
      <c r="K480" s="513"/>
      <c r="L480" s="513"/>
      <c r="M480" s="513"/>
      <c r="N480" s="513"/>
      <c r="O480" s="513"/>
      <c r="P480" s="513"/>
      <c r="Q480" s="513"/>
      <c r="R480" s="513"/>
      <c r="S480" s="513"/>
      <c r="T480" s="513"/>
      <c r="U480" s="513"/>
      <c r="V480" s="513"/>
      <c r="W480" s="513"/>
      <c r="X480" s="513"/>
      <c r="Y480" s="513"/>
      <c r="Z480" s="513"/>
      <c r="AA480" s="513"/>
      <c r="AB480" s="513"/>
      <c r="AC480" s="513"/>
      <c r="AD480" s="513"/>
      <c r="AE480" s="513"/>
      <c r="AF480" s="513"/>
      <c r="AG480" s="513"/>
      <c r="AH480" s="513"/>
      <c r="AI480" s="513"/>
      <c r="AJ480" s="513"/>
      <c r="AK480" s="513"/>
      <c r="AL480" s="513"/>
      <c r="AM480" s="513"/>
      <c r="AN480" s="513"/>
      <c r="AO480" s="513"/>
      <c r="AP480" s="513"/>
      <c r="AQ480" s="513"/>
      <c r="AR480" s="513"/>
      <c r="AS480" s="513"/>
      <c r="AT480" s="513"/>
      <c r="AU480" s="513"/>
      <c r="AV480" s="513"/>
      <c r="AW480" s="513"/>
      <c r="AX480" s="513"/>
      <c r="AY480" s="513"/>
      <c r="AZ480" s="513"/>
      <c r="BA480" s="513"/>
      <c r="BB480" s="513"/>
      <c r="BC480" s="513"/>
      <c r="BD480" s="513"/>
      <c r="BE480" s="513"/>
      <c r="BF480" s="513"/>
      <c r="BG480" s="513"/>
      <c r="BH480" s="513"/>
      <c r="BI480" s="513"/>
      <c r="BJ480" s="513"/>
      <c r="BK480" s="513"/>
      <c r="BL480" s="513"/>
      <c r="BM480" s="513"/>
      <c r="BN480" s="513"/>
      <c r="BO480" s="513"/>
      <c r="BP480" s="513"/>
      <c r="BQ480" s="513"/>
      <c r="BR480" s="513"/>
      <c r="BS480" s="513"/>
      <c r="BT480" s="513"/>
      <c r="BU480" s="513"/>
      <c r="BV480" s="513"/>
      <c r="BW480" s="513"/>
      <c r="BX480" s="513"/>
      <c r="BY480" s="513"/>
      <c r="BZ480" s="513"/>
      <c r="CA480" s="513"/>
      <c r="CB480" s="513"/>
      <c r="CC480" s="1972"/>
      <c r="CD480" s="1499"/>
      <c r="CE480" s="1500"/>
      <c r="CF480" s="1501"/>
      <c r="CG480" s="1500"/>
      <c r="CH480" s="1500"/>
      <c r="CI480" s="1500"/>
      <c r="CJ480" s="1976"/>
      <c r="CK480" s="1519"/>
      <c r="CL480" s="1509"/>
    </row>
    <row r="481" spans="1:90" s="514" customFormat="1">
      <c r="A481" s="511"/>
      <c r="B481" s="512"/>
      <c r="C481" s="1493"/>
      <c r="D481" s="1493"/>
      <c r="E481" s="1493"/>
      <c r="F481" s="1493"/>
      <c r="G481" s="1493"/>
      <c r="H481" s="1530"/>
      <c r="I481" s="1972"/>
      <c r="J481" s="1542"/>
      <c r="K481" s="513"/>
      <c r="L481" s="513"/>
      <c r="M481" s="513"/>
      <c r="N481" s="513"/>
      <c r="O481" s="513"/>
      <c r="P481" s="513"/>
      <c r="Q481" s="513"/>
      <c r="R481" s="513"/>
      <c r="S481" s="513"/>
      <c r="T481" s="513"/>
      <c r="U481" s="513"/>
      <c r="V481" s="513"/>
      <c r="W481" s="513"/>
      <c r="X481" s="513"/>
      <c r="Y481" s="513"/>
      <c r="Z481" s="513"/>
      <c r="AA481" s="513"/>
      <c r="AB481" s="513"/>
      <c r="AC481" s="513"/>
      <c r="AD481" s="513"/>
      <c r="AE481" s="513"/>
      <c r="AF481" s="513"/>
      <c r="AG481" s="513"/>
      <c r="AH481" s="513"/>
      <c r="AI481" s="513"/>
      <c r="AJ481" s="513"/>
      <c r="AK481" s="513"/>
      <c r="AL481" s="513"/>
      <c r="AM481" s="513"/>
      <c r="AN481" s="513"/>
      <c r="AO481" s="513"/>
      <c r="AP481" s="513"/>
      <c r="AQ481" s="513"/>
      <c r="AR481" s="513"/>
      <c r="AS481" s="513"/>
      <c r="AT481" s="513"/>
      <c r="AU481" s="513"/>
      <c r="AV481" s="513"/>
      <c r="AW481" s="513"/>
      <c r="AX481" s="513"/>
      <c r="AY481" s="513"/>
      <c r="AZ481" s="513"/>
      <c r="BA481" s="513"/>
      <c r="BB481" s="513"/>
      <c r="BC481" s="513"/>
      <c r="BD481" s="513"/>
      <c r="BE481" s="513"/>
      <c r="BF481" s="513"/>
      <c r="BG481" s="513"/>
      <c r="BH481" s="513"/>
      <c r="BI481" s="513"/>
      <c r="BJ481" s="513"/>
      <c r="BK481" s="513"/>
      <c r="BL481" s="513"/>
      <c r="BM481" s="513"/>
      <c r="BN481" s="513"/>
      <c r="BO481" s="513"/>
      <c r="BP481" s="513"/>
      <c r="BQ481" s="513"/>
      <c r="BR481" s="513"/>
      <c r="BS481" s="513"/>
      <c r="BT481" s="513"/>
      <c r="BU481" s="513"/>
      <c r="BV481" s="513"/>
      <c r="BW481" s="513"/>
      <c r="BX481" s="513"/>
      <c r="BY481" s="513"/>
      <c r="BZ481" s="513"/>
      <c r="CA481" s="513"/>
      <c r="CB481" s="513"/>
      <c r="CC481" s="1972"/>
      <c r="CD481" s="1499"/>
      <c r="CE481" s="1500"/>
      <c r="CF481" s="1501"/>
      <c r="CG481" s="1500"/>
      <c r="CH481" s="1500"/>
      <c r="CI481" s="1500"/>
      <c r="CJ481" s="1976"/>
      <c r="CK481" s="1519"/>
      <c r="CL481" s="1509"/>
    </row>
    <row r="482" spans="1:90" s="514" customFormat="1">
      <c r="A482" s="511"/>
      <c r="B482" s="512"/>
      <c r="C482" s="1493"/>
      <c r="D482" s="1493"/>
      <c r="E482" s="1493"/>
      <c r="F482" s="1493"/>
      <c r="G482" s="1493"/>
      <c r="H482" s="1530"/>
      <c r="I482" s="1972"/>
      <c r="J482" s="1542"/>
      <c r="K482" s="513"/>
      <c r="L482" s="513"/>
      <c r="M482" s="513"/>
      <c r="N482" s="513"/>
      <c r="O482" s="513"/>
      <c r="P482" s="513"/>
      <c r="Q482" s="513"/>
      <c r="R482" s="513"/>
      <c r="S482" s="513"/>
      <c r="T482" s="513"/>
      <c r="U482" s="513"/>
      <c r="V482" s="513"/>
      <c r="W482" s="513"/>
      <c r="X482" s="513"/>
      <c r="Y482" s="513"/>
      <c r="Z482" s="513"/>
      <c r="AA482" s="513"/>
      <c r="AB482" s="513"/>
      <c r="AC482" s="513"/>
      <c r="AD482" s="513"/>
      <c r="AE482" s="513"/>
      <c r="AF482" s="513"/>
      <c r="AG482" s="513"/>
      <c r="AH482" s="513"/>
      <c r="AI482" s="513"/>
      <c r="AJ482" s="513"/>
      <c r="AK482" s="513"/>
      <c r="AL482" s="513"/>
      <c r="AM482" s="513"/>
      <c r="AN482" s="513"/>
      <c r="AO482" s="513"/>
      <c r="AP482" s="513"/>
      <c r="AQ482" s="513"/>
      <c r="AR482" s="513"/>
      <c r="AS482" s="513"/>
      <c r="AT482" s="513"/>
      <c r="AU482" s="513"/>
      <c r="AV482" s="513"/>
      <c r="AW482" s="513"/>
      <c r="AX482" s="513"/>
      <c r="AY482" s="513"/>
      <c r="AZ482" s="513"/>
      <c r="BA482" s="513"/>
      <c r="BB482" s="513"/>
      <c r="BC482" s="513"/>
      <c r="BD482" s="513"/>
      <c r="BE482" s="513"/>
      <c r="BF482" s="513"/>
      <c r="BG482" s="513"/>
      <c r="BH482" s="513"/>
      <c r="BI482" s="513"/>
      <c r="BJ482" s="513"/>
      <c r="BK482" s="513"/>
      <c r="BL482" s="513"/>
      <c r="BM482" s="513"/>
      <c r="BN482" s="513"/>
      <c r="BO482" s="513"/>
      <c r="BP482" s="513"/>
      <c r="BQ482" s="513"/>
      <c r="BR482" s="513"/>
      <c r="BS482" s="513"/>
      <c r="BT482" s="513"/>
      <c r="BU482" s="513"/>
      <c r="BV482" s="513"/>
      <c r="BW482" s="513"/>
      <c r="BX482" s="513"/>
      <c r="BY482" s="513"/>
      <c r="BZ482" s="513"/>
      <c r="CA482" s="513"/>
      <c r="CB482" s="513"/>
      <c r="CC482" s="1972"/>
      <c r="CD482" s="1499"/>
      <c r="CE482" s="1500"/>
      <c r="CF482" s="1501"/>
      <c r="CG482" s="1500"/>
      <c r="CH482" s="1500"/>
      <c r="CI482" s="1500"/>
      <c r="CJ482" s="1976"/>
      <c r="CK482" s="1519"/>
      <c r="CL482" s="1509"/>
    </row>
    <row r="483" spans="1:90" s="514" customFormat="1">
      <c r="A483" s="511"/>
      <c r="B483" s="512"/>
      <c r="C483" s="1493"/>
      <c r="D483" s="1493"/>
      <c r="E483" s="1493"/>
      <c r="F483" s="1493"/>
      <c r="G483" s="1493"/>
      <c r="H483" s="1530"/>
      <c r="I483" s="1972"/>
      <c r="J483" s="1542"/>
      <c r="K483" s="513"/>
      <c r="L483" s="513"/>
      <c r="M483" s="513"/>
      <c r="N483" s="513"/>
      <c r="O483" s="513"/>
      <c r="P483" s="513"/>
      <c r="Q483" s="513"/>
      <c r="R483" s="513"/>
      <c r="S483" s="513"/>
      <c r="T483" s="513"/>
      <c r="U483" s="513"/>
      <c r="V483" s="513"/>
      <c r="W483" s="513"/>
      <c r="X483" s="513"/>
      <c r="Y483" s="513"/>
      <c r="Z483" s="513"/>
      <c r="AA483" s="513"/>
      <c r="AB483" s="513"/>
      <c r="AC483" s="513"/>
      <c r="AD483" s="513"/>
      <c r="AE483" s="513"/>
      <c r="AF483" s="513"/>
      <c r="AG483" s="513"/>
      <c r="AH483" s="513"/>
      <c r="AI483" s="513"/>
      <c r="AJ483" s="513"/>
      <c r="AK483" s="513"/>
      <c r="AL483" s="513"/>
      <c r="AM483" s="513"/>
      <c r="AN483" s="513"/>
      <c r="AO483" s="513"/>
      <c r="AP483" s="513"/>
      <c r="AQ483" s="513"/>
      <c r="AR483" s="513"/>
      <c r="AS483" s="513"/>
      <c r="AT483" s="513"/>
      <c r="AU483" s="513"/>
      <c r="AV483" s="513"/>
      <c r="AW483" s="513"/>
      <c r="AX483" s="513"/>
      <c r="AY483" s="513"/>
      <c r="AZ483" s="513"/>
      <c r="BA483" s="513"/>
      <c r="BB483" s="513"/>
      <c r="BC483" s="513"/>
      <c r="BD483" s="513"/>
      <c r="BE483" s="513"/>
      <c r="BF483" s="513"/>
      <c r="BG483" s="513"/>
      <c r="BH483" s="513"/>
      <c r="BI483" s="513"/>
      <c r="BJ483" s="513"/>
      <c r="BK483" s="513"/>
      <c r="BL483" s="513"/>
      <c r="BM483" s="513"/>
      <c r="BN483" s="513"/>
      <c r="BO483" s="513"/>
      <c r="BP483" s="513"/>
      <c r="BQ483" s="513"/>
      <c r="BR483" s="513"/>
      <c r="BS483" s="513"/>
      <c r="BT483" s="513"/>
      <c r="BU483" s="513"/>
      <c r="BV483" s="513"/>
      <c r="BW483" s="513"/>
      <c r="BX483" s="513"/>
      <c r="BY483" s="513"/>
      <c r="BZ483" s="513"/>
      <c r="CA483" s="513"/>
      <c r="CB483" s="513"/>
      <c r="CC483" s="1972"/>
      <c r="CD483" s="1499"/>
      <c r="CE483" s="1500"/>
      <c r="CF483" s="1501"/>
      <c r="CG483" s="1500"/>
      <c r="CH483" s="1500"/>
      <c r="CI483" s="1500"/>
      <c r="CJ483" s="1976"/>
      <c r="CK483" s="1519"/>
      <c r="CL483" s="1509"/>
    </row>
    <row r="484" spans="1:90" s="514" customFormat="1">
      <c r="A484" s="511"/>
      <c r="B484" s="512"/>
      <c r="C484" s="1493"/>
      <c r="D484" s="1493"/>
      <c r="E484" s="1493"/>
      <c r="F484" s="1493"/>
      <c r="G484" s="1493"/>
      <c r="H484" s="1530"/>
      <c r="I484" s="1972"/>
      <c r="J484" s="1542"/>
      <c r="K484" s="513"/>
      <c r="L484" s="513"/>
      <c r="M484" s="513"/>
      <c r="N484" s="513"/>
      <c r="O484" s="513"/>
      <c r="P484" s="513"/>
      <c r="Q484" s="513"/>
      <c r="R484" s="513"/>
      <c r="S484" s="513"/>
      <c r="T484" s="513"/>
      <c r="U484" s="513"/>
      <c r="V484" s="513"/>
      <c r="W484" s="513"/>
      <c r="X484" s="513"/>
      <c r="Y484" s="513"/>
      <c r="Z484" s="513"/>
      <c r="AA484" s="513"/>
      <c r="AB484" s="513"/>
      <c r="AC484" s="513"/>
      <c r="AD484" s="513"/>
      <c r="AE484" s="513"/>
      <c r="AF484" s="513"/>
      <c r="AG484" s="513"/>
      <c r="AH484" s="513"/>
      <c r="AI484" s="513"/>
      <c r="AJ484" s="513"/>
      <c r="AK484" s="513"/>
      <c r="AL484" s="513"/>
      <c r="AM484" s="513"/>
      <c r="AN484" s="513"/>
      <c r="AO484" s="513"/>
      <c r="AP484" s="513"/>
      <c r="AQ484" s="513"/>
      <c r="AR484" s="513"/>
      <c r="AS484" s="513"/>
      <c r="AT484" s="513"/>
      <c r="AU484" s="513"/>
      <c r="AV484" s="513"/>
      <c r="AW484" s="513"/>
      <c r="AX484" s="513"/>
      <c r="AY484" s="513"/>
      <c r="AZ484" s="513"/>
      <c r="BA484" s="513"/>
      <c r="BB484" s="513"/>
      <c r="BC484" s="513"/>
      <c r="BD484" s="513"/>
      <c r="BE484" s="513"/>
      <c r="BF484" s="513"/>
      <c r="BG484" s="513"/>
      <c r="BH484" s="513"/>
      <c r="BI484" s="513"/>
      <c r="BJ484" s="513"/>
      <c r="BK484" s="513"/>
      <c r="BL484" s="513"/>
      <c r="BM484" s="513"/>
      <c r="BN484" s="513"/>
      <c r="BO484" s="513"/>
      <c r="BP484" s="513"/>
      <c r="BQ484" s="513"/>
      <c r="BR484" s="513"/>
      <c r="BS484" s="513"/>
      <c r="BT484" s="513"/>
      <c r="BU484" s="513"/>
      <c r="BV484" s="513"/>
      <c r="BW484" s="513"/>
      <c r="BX484" s="513"/>
      <c r="BY484" s="513"/>
      <c r="BZ484" s="513"/>
      <c r="CA484" s="513"/>
      <c r="CB484" s="513"/>
      <c r="CC484" s="1972"/>
      <c r="CD484" s="1499"/>
      <c r="CE484" s="1500"/>
      <c r="CF484" s="1501"/>
      <c r="CG484" s="1500"/>
      <c r="CH484" s="1500"/>
      <c r="CI484" s="1500"/>
      <c r="CJ484" s="1976"/>
      <c r="CK484" s="1519"/>
      <c r="CL484" s="1509"/>
    </row>
    <row r="485" spans="1:90" s="514" customFormat="1">
      <c r="A485" s="511"/>
      <c r="B485" s="512"/>
      <c r="C485" s="1493"/>
      <c r="D485" s="1493"/>
      <c r="E485" s="1493"/>
      <c r="F485" s="1493"/>
      <c r="G485" s="1493"/>
      <c r="H485" s="1530"/>
      <c r="I485" s="1972"/>
      <c r="J485" s="1542"/>
      <c r="K485" s="513"/>
      <c r="L485" s="513"/>
      <c r="M485" s="513"/>
      <c r="N485" s="513"/>
      <c r="O485" s="513"/>
      <c r="P485" s="513"/>
      <c r="Q485" s="513"/>
      <c r="R485" s="513"/>
      <c r="S485" s="513"/>
      <c r="T485" s="513"/>
      <c r="U485" s="513"/>
      <c r="V485" s="513"/>
      <c r="W485" s="513"/>
      <c r="X485" s="513"/>
      <c r="Y485" s="513"/>
      <c r="Z485" s="513"/>
      <c r="AA485" s="513"/>
      <c r="AB485" s="513"/>
      <c r="AC485" s="513"/>
      <c r="AD485" s="513"/>
      <c r="AE485" s="513"/>
      <c r="AF485" s="513"/>
      <c r="AG485" s="513"/>
      <c r="AH485" s="513"/>
      <c r="AI485" s="513"/>
      <c r="AJ485" s="513"/>
      <c r="AK485" s="513"/>
      <c r="AL485" s="513"/>
      <c r="AM485" s="513"/>
      <c r="AN485" s="513"/>
      <c r="AO485" s="513"/>
      <c r="AP485" s="513"/>
      <c r="AQ485" s="513"/>
      <c r="AR485" s="513"/>
      <c r="AS485" s="513"/>
      <c r="AT485" s="513"/>
      <c r="AU485" s="513"/>
      <c r="AV485" s="513"/>
      <c r="AW485" s="513"/>
      <c r="AX485" s="513"/>
      <c r="AY485" s="513"/>
      <c r="AZ485" s="513"/>
      <c r="BA485" s="513"/>
      <c r="BB485" s="513"/>
      <c r="BC485" s="513"/>
      <c r="BD485" s="513"/>
      <c r="BE485" s="513"/>
      <c r="BF485" s="513"/>
      <c r="BG485" s="513"/>
      <c r="BH485" s="513"/>
      <c r="BI485" s="513"/>
      <c r="BJ485" s="513"/>
      <c r="BK485" s="513"/>
      <c r="BL485" s="513"/>
      <c r="BM485" s="513"/>
      <c r="BN485" s="513"/>
      <c r="BO485" s="513"/>
      <c r="BP485" s="513"/>
      <c r="BQ485" s="513"/>
      <c r="BR485" s="513"/>
      <c r="BS485" s="513"/>
      <c r="BT485" s="513"/>
      <c r="BU485" s="513"/>
      <c r="BV485" s="513"/>
      <c r="BW485" s="513"/>
      <c r="BX485" s="513"/>
      <c r="BY485" s="513"/>
      <c r="BZ485" s="513"/>
      <c r="CA485" s="513"/>
      <c r="CB485" s="513"/>
      <c r="CC485" s="1972"/>
      <c r="CD485" s="1499"/>
      <c r="CE485" s="1500"/>
      <c r="CF485" s="1501"/>
      <c r="CG485" s="1500"/>
      <c r="CH485" s="1500"/>
      <c r="CI485" s="1500"/>
      <c r="CJ485" s="1976"/>
      <c r="CK485" s="1519"/>
      <c r="CL485" s="1509"/>
    </row>
    <row r="486" spans="1:90" s="514" customFormat="1">
      <c r="A486" s="511"/>
      <c r="B486" s="512"/>
      <c r="C486" s="1493"/>
      <c r="D486" s="1493"/>
      <c r="E486" s="1493"/>
      <c r="F486" s="1493"/>
      <c r="G486" s="1493"/>
      <c r="H486" s="1530"/>
      <c r="I486" s="1972"/>
      <c r="J486" s="1542"/>
      <c r="K486" s="513"/>
      <c r="L486" s="513"/>
      <c r="M486" s="513"/>
      <c r="N486" s="513"/>
      <c r="O486" s="513"/>
      <c r="P486" s="513"/>
      <c r="Q486" s="513"/>
      <c r="R486" s="513"/>
      <c r="S486" s="513"/>
      <c r="T486" s="513"/>
      <c r="U486" s="513"/>
      <c r="V486" s="513"/>
      <c r="W486" s="513"/>
      <c r="X486" s="513"/>
      <c r="Y486" s="513"/>
      <c r="Z486" s="513"/>
      <c r="AA486" s="513"/>
      <c r="AB486" s="513"/>
      <c r="AC486" s="513"/>
      <c r="AD486" s="513"/>
      <c r="AE486" s="513"/>
      <c r="AF486" s="513"/>
      <c r="AG486" s="513"/>
      <c r="AH486" s="513"/>
      <c r="AI486" s="513"/>
      <c r="AJ486" s="513"/>
      <c r="AK486" s="513"/>
      <c r="AL486" s="513"/>
      <c r="AM486" s="513"/>
      <c r="AN486" s="513"/>
      <c r="AO486" s="513"/>
      <c r="AP486" s="513"/>
      <c r="AQ486" s="513"/>
      <c r="AR486" s="513"/>
      <c r="AS486" s="513"/>
      <c r="AT486" s="513"/>
      <c r="AU486" s="513"/>
      <c r="AV486" s="513"/>
      <c r="AW486" s="513"/>
      <c r="AX486" s="513"/>
      <c r="AY486" s="513"/>
      <c r="AZ486" s="513"/>
      <c r="BA486" s="513"/>
      <c r="BB486" s="513"/>
      <c r="BC486" s="513"/>
      <c r="BD486" s="513"/>
      <c r="BE486" s="513"/>
      <c r="BF486" s="513"/>
      <c r="BG486" s="513"/>
      <c r="BH486" s="513"/>
      <c r="BI486" s="513"/>
      <c r="BJ486" s="513"/>
      <c r="BK486" s="513"/>
      <c r="BL486" s="513"/>
      <c r="BM486" s="513"/>
      <c r="BN486" s="513"/>
      <c r="BO486" s="513"/>
      <c r="BP486" s="513"/>
      <c r="BQ486" s="513"/>
      <c r="BR486" s="513"/>
      <c r="BS486" s="513"/>
      <c r="BT486" s="513"/>
      <c r="BU486" s="513"/>
      <c r="BV486" s="513"/>
      <c r="BW486" s="513"/>
      <c r="BX486" s="513"/>
      <c r="BY486" s="513"/>
      <c r="BZ486" s="513"/>
      <c r="CA486" s="513"/>
      <c r="CB486" s="513"/>
      <c r="CC486" s="1972"/>
      <c r="CD486" s="1499"/>
      <c r="CE486" s="1500"/>
      <c r="CF486" s="1501"/>
      <c r="CG486" s="1500"/>
      <c r="CH486" s="1500"/>
      <c r="CI486" s="1500"/>
      <c r="CJ486" s="1976"/>
      <c r="CK486" s="1519"/>
      <c r="CL486" s="1509"/>
    </row>
    <row r="487" spans="1:90" s="514" customFormat="1">
      <c r="A487" s="511"/>
      <c r="B487" s="512"/>
      <c r="C487" s="1493"/>
      <c r="D487" s="1493"/>
      <c r="E487" s="1493"/>
      <c r="F487" s="1493"/>
      <c r="G487" s="1493"/>
      <c r="H487" s="1530"/>
      <c r="I487" s="1972"/>
      <c r="J487" s="1542"/>
      <c r="K487" s="513"/>
      <c r="L487" s="513"/>
      <c r="M487" s="513"/>
      <c r="N487" s="513"/>
      <c r="O487" s="513"/>
      <c r="P487" s="513"/>
      <c r="Q487" s="513"/>
      <c r="R487" s="513"/>
      <c r="S487" s="513"/>
      <c r="T487" s="513"/>
      <c r="U487" s="513"/>
      <c r="V487" s="513"/>
      <c r="W487" s="513"/>
      <c r="X487" s="513"/>
      <c r="Y487" s="513"/>
      <c r="Z487" s="513"/>
      <c r="AA487" s="513"/>
      <c r="AB487" s="513"/>
      <c r="AC487" s="513"/>
      <c r="AD487" s="513"/>
      <c r="AE487" s="513"/>
      <c r="AF487" s="513"/>
      <c r="AG487" s="513"/>
      <c r="AH487" s="513"/>
      <c r="AI487" s="513"/>
      <c r="AJ487" s="513"/>
      <c r="AK487" s="513"/>
      <c r="AL487" s="513"/>
      <c r="AM487" s="513"/>
      <c r="AN487" s="513"/>
      <c r="AO487" s="513"/>
      <c r="AP487" s="513"/>
      <c r="AQ487" s="513"/>
      <c r="AR487" s="513"/>
      <c r="AS487" s="513"/>
      <c r="AT487" s="513"/>
      <c r="AU487" s="513"/>
      <c r="AV487" s="513"/>
      <c r="AW487" s="513"/>
      <c r="AX487" s="513"/>
      <c r="AY487" s="513"/>
      <c r="AZ487" s="513"/>
      <c r="BA487" s="513"/>
      <c r="BB487" s="513"/>
      <c r="BC487" s="513"/>
      <c r="BD487" s="513"/>
      <c r="BE487" s="513"/>
      <c r="BF487" s="513"/>
      <c r="BG487" s="513"/>
      <c r="BH487" s="513"/>
      <c r="BI487" s="513"/>
      <c r="BJ487" s="513"/>
      <c r="BK487" s="513"/>
      <c r="BL487" s="513"/>
      <c r="BM487" s="513"/>
      <c r="BN487" s="513"/>
      <c r="BO487" s="513"/>
      <c r="BP487" s="513"/>
      <c r="BQ487" s="513"/>
      <c r="BR487" s="513"/>
      <c r="BS487" s="513"/>
      <c r="BT487" s="513"/>
      <c r="BU487" s="513"/>
      <c r="BV487" s="513"/>
      <c r="BW487" s="513"/>
      <c r="BX487" s="513"/>
      <c r="BY487" s="513"/>
      <c r="BZ487" s="513"/>
      <c r="CA487" s="513"/>
      <c r="CB487" s="513"/>
      <c r="CC487" s="1972"/>
      <c r="CD487" s="1499"/>
      <c r="CE487" s="1500"/>
      <c r="CF487" s="1501"/>
      <c r="CG487" s="1500"/>
      <c r="CH487" s="1500"/>
      <c r="CI487" s="1500"/>
      <c r="CJ487" s="1976"/>
      <c r="CK487" s="1519"/>
      <c r="CL487" s="1509"/>
    </row>
    <row r="488" spans="1:90" s="514" customFormat="1">
      <c r="A488" s="511"/>
      <c r="B488" s="512"/>
      <c r="C488" s="1493"/>
      <c r="D488" s="1493"/>
      <c r="E488" s="1493"/>
      <c r="F488" s="1493"/>
      <c r="G488" s="1493"/>
      <c r="H488" s="1530"/>
      <c r="I488" s="1972"/>
      <c r="J488" s="1542"/>
      <c r="K488" s="513"/>
      <c r="L488" s="513"/>
      <c r="M488" s="513"/>
      <c r="N488" s="513"/>
      <c r="O488" s="513"/>
      <c r="P488" s="513"/>
      <c r="Q488" s="513"/>
      <c r="R488" s="513"/>
      <c r="S488" s="513"/>
      <c r="T488" s="513"/>
      <c r="U488" s="513"/>
      <c r="V488" s="513"/>
      <c r="W488" s="513"/>
      <c r="X488" s="513"/>
      <c r="Y488" s="513"/>
      <c r="Z488" s="513"/>
      <c r="AA488" s="513"/>
      <c r="AB488" s="513"/>
      <c r="AC488" s="513"/>
      <c r="AD488" s="513"/>
      <c r="AE488" s="513"/>
      <c r="AF488" s="513"/>
      <c r="AG488" s="513"/>
      <c r="AH488" s="513"/>
      <c r="AI488" s="513"/>
      <c r="AJ488" s="513"/>
      <c r="AK488" s="513"/>
      <c r="AL488" s="513"/>
      <c r="AM488" s="513"/>
      <c r="AN488" s="513"/>
      <c r="AO488" s="513"/>
      <c r="AP488" s="513"/>
      <c r="AQ488" s="513"/>
      <c r="AR488" s="513"/>
      <c r="AS488" s="513"/>
      <c r="AT488" s="513"/>
      <c r="AU488" s="513"/>
      <c r="AV488" s="513"/>
      <c r="AW488" s="513"/>
      <c r="AX488" s="513"/>
      <c r="AY488" s="513"/>
      <c r="AZ488" s="513"/>
      <c r="BA488" s="513"/>
      <c r="BB488" s="513"/>
      <c r="BC488" s="513"/>
      <c r="BD488" s="513"/>
      <c r="BE488" s="513"/>
      <c r="BF488" s="513"/>
      <c r="BG488" s="513"/>
      <c r="BH488" s="513"/>
      <c r="BI488" s="513"/>
      <c r="BJ488" s="513"/>
      <c r="BK488" s="513"/>
      <c r="BL488" s="513"/>
      <c r="BM488" s="513"/>
      <c r="BN488" s="513"/>
      <c r="BO488" s="513"/>
      <c r="BP488" s="513"/>
      <c r="BQ488" s="513"/>
      <c r="BR488" s="513"/>
      <c r="BS488" s="513"/>
      <c r="BT488" s="513"/>
      <c r="BU488" s="513"/>
      <c r="BV488" s="513"/>
      <c r="BW488" s="513"/>
      <c r="BX488" s="513"/>
      <c r="BY488" s="513"/>
      <c r="BZ488" s="513"/>
      <c r="CA488" s="513"/>
      <c r="CB488" s="513"/>
      <c r="CC488" s="1972"/>
      <c r="CD488" s="1499"/>
      <c r="CE488" s="1500"/>
      <c r="CF488" s="1501"/>
      <c r="CG488" s="1500"/>
      <c r="CH488" s="1500"/>
      <c r="CI488" s="1500"/>
      <c r="CJ488" s="1976"/>
      <c r="CK488" s="1519"/>
      <c r="CL488" s="1509"/>
    </row>
    <row r="489" spans="1:90" s="514" customFormat="1">
      <c r="A489" s="511"/>
      <c r="B489" s="512"/>
      <c r="C489" s="1493"/>
      <c r="D489" s="1493"/>
      <c r="E489" s="1493"/>
      <c r="F489" s="1493"/>
      <c r="G489" s="1493"/>
      <c r="H489" s="1530"/>
      <c r="I489" s="1972"/>
      <c r="J489" s="1542"/>
      <c r="K489" s="513"/>
      <c r="L489" s="513"/>
      <c r="M489" s="513"/>
      <c r="N489" s="513"/>
      <c r="O489" s="513"/>
      <c r="P489" s="513"/>
      <c r="Q489" s="513"/>
      <c r="R489" s="513"/>
      <c r="S489" s="513"/>
      <c r="T489" s="513"/>
      <c r="U489" s="513"/>
      <c r="V489" s="513"/>
      <c r="W489" s="513"/>
      <c r="X489" s="513"/>
      <c r="Y489" s="513"/>
      <c r="Z489" s="513"/>
      <c r="AA489" s="513"/>
      <c r="AB489" s="513"/>
      <c r="AC489" s="513"/>
      <c r="AD489" s="513"/>
      <c r="AE489" s="513"/>
      <c r="AF489" s="513"/>
      <c r="AG489" s="513"/>
      <c r="AH489" s="513"/>
      <c r="AI489" s="513"/>
      <c r="AJ489" s="513"/>
      <c r="AK489" s="513"/>
      <c r="AL489" s="513"/>
      <c r="AM489" s="513"/>
      <c r="AN489" s="513"/>
      <c r="AO489" s="513"/>
      <c r="AP489" s="513"/>
      <c r="AQ489" s="513"/>
      <c r="AR489" s="513"/>
      <c r="AS489" s="513"/>
      <c r="AT489" s="513"/>
      <c r="AU489" s="513"/>
      <c r="AV489" s="513"/>
      <c r="AW489" s="513"/>
      <c r="AX489" s="513"/>
      <c r="AY489" s="513"/>
      <c r="AZ489" s="513"/>
      <c r="BA489" s="513"/>
      <c r="BB489" s="513"/>
      <c r="BC489" s="513"/>
      <c r="BD489" s="513"/>
      <c r="BE489" s="513"/>
      <c r="BF489" s="513"/>
      <c r="BG489" s="513"/>
      <c r="BH489" s="513"/>
      <c r="BI489" s="513"/>
      <c r="BJ489" s="513"/>
      <c r="BK489" s="513"/>
      <c r="BL489" s="513"/>
      <c r="BM489" s="513"/>
      <c r="BN489" s="513"/>
      <c r="BO489" s="513"/>
      <c r="BP489" s="513"/>
      <c r="BQ489" s="513"/>
      <c r="BR489" s="513"/>
      <c r="BS489" s="513"/>
      <c r="BT489" s="513"/>
      <c r="BU489" s="513"/>
      <c r="BV489" s="513"/>
      <c r="BW489" s="513"/>
      <c r="BX489" s="513"/>
      <c r="BY489" s="513"/>
      <c r="BZ489" s="513"/>
      <c r="CA489" s="513"/>
      <c r="CB489" s="513"/>
      <c r="CC489" s="1972"/>
      <c r="CD489" s="1499"/>
      <c r="CE489" s="1500"/>
      <c r="CF489" s="1501"/>
      <c r="CG489" s="1500"/>
      <c r="CH489" s="1500"/>
      <c r="CI489" s="1500"/>
      <c r="CJ489" s="1976"/>
      <c r="CK489" s="1519"/>
      <c r="CL489" s="1509"/>
    </row>
    <row r="490" spans="1:90" s="514" customFormat="1">
      <c r="A490" s="511"/>
      <c r="B490" s="512"/>
      <c r="C490" s="1493"/>
      <c r="D490" s="1493"/>
      <c r="E490" s="1493"/>
      <c r="F490" s="1493"/>
      <c r="G490" s="1493"/>
      <c r="H490" s="1530"/>
      <c r="I490" s="1972"/>
      <c r="J490" s="1542"/>
      <c r="K490" s="513"/>
      <c r="L490" s="513"/>
      <c r="M490" s="513"/>
      <c r="N490" s="513"/>
      <c r="O490" s="513"/>
      <c r="P490" s="513"/>
      <c r="Q490" s="513"/>
      <c r="R490" s="513"/>
      <c r="S490" s="513"/>
      <c r="T490" s="513"/>
      <c r="U490" s="513"/>
      <c r="V490" s="513"/>
      <c r="W490" s="513"/>
      <c r="X490" s="513"/>
      <c r="Y490" s="513"/>
      <c r="Z490" s="513"/>
      <c r="AA490" s="513"/>
      <c r="AB490" s="513"/>
      <c r="AC490" s="513"/>
      <c r="AD490" s="513"/>
      <c r="AE490" s="513"/>
      <c r="AF490" s="513"/>
      <c r="AG490" s="513"/>
      <c r="AH490" s="513"/>
      <c r="AI490" s="513"/>
      <c r="AJ490" s="513"/>
      <c r="AK490" s="513"/>
      <c r="AL490" s="513"/>
      <c r="AM490" s="513"/>
      <c r="AN490" s="513"/>
      <c r="AO490" s="513"/>
      <c r="AP490" s="513"/>
      <c r="AQ490" s="513"/>
      <c r="AR490" s="513"/>
      <c r="AS490" s="513"/>
      <c r="AT490" s="513"/>
      <c r="AU490" s="513"/>
      <c r="AV490" s="513"/>
      <c r="AW490" s="513"/>
      <c r="AX490" s="513"/>
      <c r="AY490" s="513"/>
      <c r="AZ490" s="513"/>
      <c r="BA490" s="513"/>
      <c r="BB490" s="513"/>
      <c r="BC490" s="513"/>
      <c r="BD490" s="513"/>
      <c r="BE490" s="513"/>
      <c r="BF490" s="513"/>
      <c r="BG490" s="513"/>
      <c r="BH490" s="513"/>
      <c r="BI490" s="513"/>
      <c r="BJ490" s="513"/>
      <c r="BK490" s="513"/>
      <c r="BL490" s="513"/>
      <c r="BM490" s="513"/>
      <c r="BN490" s="513"/>
      <c r="BO490" s="513"/>
      <c r="BP490" s="513"/>
      <c r="BQ490" s="513"/>
      <c r="BR490" s="513"/>
      <c r="BS490" s="513"/>
      <c r="BT490" s="513"/>
      <c r="BU490" s="513"/>
      <c r="BV490" s="513"/>
      <c r="BW490" s="513"/>
      <c r="BX490" s="513"/>
      <c r="BY490" s="513"/>
      <c r="BZ490" s="513"/>
      <c r="CA490" s="513"/>
      <c r="CB490" s="513"/>
      <c r="CC490" s="1972"/>
      <c r="CD490" s="1499"/>
      <c r="CE490" s="1500"/>
      <c r="CF490" s="1501"/>
      <c r="CG490" s="1500"/>
      <c r="CH490" s="1500"/>
      <c r="CI490" s="1500"/>
      <c r="CJ490" s="1976"/>
      <c r="CK490" s="1519"/>
      <c r="CL490" s="1509"/>
    </row>
    <row r="491" spans="1:90" s="514" customFormat="1">
      <c r="A491" s="511"/>
      <c r="B491" s="512"/>
      <c r="C491" s="1493"/>
      <c r="D491" s="1493"/>
      <c r="E491" s="1493"/>
      <c r="F491" s="1493"/>
      <c r="G491" s="1493"/>
      <c r="H491" s="1530"/>
      <c r="I491" s="1972"/>
      <c r="J491" s="1542"/>
      <c r="K491" s="513"/>
      <c r="L491" s="513"/>
      <c r="M491" s="513"/>
      <c r="N491" s="513"/>
      <c r="O491" s="513"/>
      <c r="P491" s="513"/>
      <c r="Q491" s="513"/>
      <c r="R491" s="513"/>
      <c r="S491" s="513"/>
      <c r="T491" s="513"/>
      <c r="U491" s="513"/>
      <c r="V491" s="513"/>
      <c r="W491" s="513"/>
      <c r="X491" s="513"/>
      <c r="Y491" s="513"/>
      <c r="Z491" s="513"/>
      <c r="AA491" s="513"/>
      <c r="AB491" s="513"/>
      <c r="AC491" s="513"/>
      <c r="AD491" s="513"/>
      <c r="AE491" s="513"/>
      <c r="AF491" s="513"/>
      <c r="AG491" s="513"/>
      <c r="AH491" s="513"/>
      <c r="AI491" s="513"/>
      <c r="AJ491" s="513"/>
      <c r="AK491" s="513"/>
      <c r="AL491" s="513"/>
      <c r="AM491" s="513"/>
      <c r="AN491" s="513"/>
      <c r="AO491" s="513"/>
      <c r="AP491" s="513"/>
      <c r="AQ491" s="513"/>
      <c r="AR491" s="513"/>
      <c r="AS491" s="513"/>
      <c r="AT491" s="513"/>
      <c r="AU491" s="513"/>
      <c r="AV491" s="513"/>
      <c r="AW491" s="513"/>
      <c r="AX491" s="513"/>
      <c r="AY491" s="513"/>
      <c r="AZ491" s="513"/>
      <c r="BA491" s="513"/>
      <c r="BB491" s="513"/>
      <c r="BC491" s="513"/>
      <c r="BD491" s="513"/>
      <c r="BE491" s="513"/>
      <c r="BF491" s="513"/>
      <c r="BG491" s="513"/>
      <c r="BH491" s="513"/>
      <c r="BI491" s="513"/>
      <c r="BJ491" s="513"/>
      <c r="BK491" s="513"/>
      <c r="BL491" s="513"/>
      <c r="BM491" s="513"/>
      <c r="BN491" s="513"/>
      <c r="BO491" s="513"/>
      <c r="BP491" s="513"/>
      <c r="BQ491" s="513"/>
      <c r="BR491" s="513"/>
      <c r="BS491" s="513"/>
      <c r="BT491" s="513"/>
      <c r="BU491" s="513"/>
      <c r="BV491" s="513"/>
      <c r="BW491" s="513"/>
      <c r="BX491" s="513"/>
      <c r="BY491" s="513"/>
      <c r="BZ491" s="513"/>
      <c r="CA491" s="513"/>
      <c r="CB491" s="513"/>
      <c r="CC491" s="1972"/>
      <c r="CD491" s="1499"/>
      <c r="CE491" s="1500"/>
      <c r="CF491" s="1501"/>
      <c r="CG491" s="1500"/>
      <c r="CH491" s="1500"/>
      <c r="CI491" s="1500"/>
      <c r="CJ491" s="1976"/>
      <c r="CK491" s="1519"/>
      <c r="CL491" s="1509"/>
    </row>
    <row r="492" spans="1:90" s="514" customFormat="1">
      <c r="A492" s="511"/>
      <c r="B492" s="512"/>
      <c r="C492" s="1493"/>
      <c r="D492" s="1493"/>
      <c r="E492" s="1493"/>
      <c r="F492" s="1493"/>
      <c r="G492" s="1493"/>
      <c r="H492" s="1530"/>
      <c r="I492" s="1972"/>
      <c r="J492" s="1542"/>
      <c r="K492" s="513"/>
      <c r="L492" s="513"/>
      <c r="M492" s="513"/>
      <c r="N492" s="513"/>
      <c r="O492" s="513"/>
      <c r="P492" s="513"/>
      <c r="Q492" s="513"/>
      <c r="R492" s="513"/>
      <c r="S492" s="513"/>
      <c r="T492" s="513"/>
      <c r="U492" s="513"/>
      <c r="V492" s="513"/>
      <c r="W492" s="513"/>
      <c r="X492" s="513"/>
      <c r="Y492" s="513"/>
      <c r="Z492" s="513"/>
      <c r="AA492" s="513"/>
      <c r="AB492" s="513"/>
      <c r="AC492" s="513"/>
      <c r="AD492" s="513"/>
      <c r="AE492" s="513"/>
      <c r="AF492" s="513"/>
      <c r="AG492" s="513"/>
      <c r="AH492" s="513"/>
      <c r="AI492" s="513"/>
      <c r="AJ492" s="513"/>
      <c r="AK492" s="513"/>
      <c r="AL492" s="513"/>
      <c r="AM492" s="513"/>
      <c r="AN492" s="513"/>
      <c r="AO492" s="513"/>
      <c r="AP492" s="513"/>
      <c r="AQ492" s="513"/>
      <c r="AR492" s="513"/>
      <c r="AS492" s="513"/>
      <c r="AT492" s="513"/>
      <c r="AU492" s="513"/>
      <c r="AV492" s="513"/>
      <c r="AW492" s="513"/>
      <c r="AX492" s="513"/>
      <c r="AY492" s="513"/>
      <c r="AZ492" s="513"/>
      <c r="BA492" s="513"/>
      <c r="BB492" s="513"/>
      <c r="BC492" s="513"/>
      <c r="BD492" s="513"/>
      <c r="BE492" s="513"/>
      <c r="BF492" s="513"/>
      <c r="BG492" s="513"/>
      <c r="BH492" s="513"/>
      <c r="BI492" s="513"/>
      <c r="BJ492" s="513"/>
      <c r="BK492" s="513"/>
      <c r="BL492" s="513"/>
      <c r="BM492" s="513"/>
      <c r="BN492" s="513"/>
      <c r="BO492" s="513"/>
      <c r="BP492" s="513"/>
      <c r="BQ492" s="513"/>
      <c r="BR492" s="513"/>
      <c r="BS492" s="513"/>
      <c r="BT492" s="513"/>
      <c r="BU492" s="513"/>
      <c r="BV492" s="513"/>
      <c r="BW492" s="513"/>
      <c r="BX492" s="513"/>
      <c r="BY492" s="513"/>
      <c r="BZ492" s="513"/>
      <c r="CA492" s="513"/>
      <c r="CB492" s="513"/>
      <c r="CC492" s="1972"/>
      <c r="CD492" s="1499"/>
      <c r="CE492" s="1500"/>
      <c r="CF492" s="1501"/>
      <c r="CG492" s="1500"/>
      <c r="CH492" s="1500"/>
      <c r="CI492" s="1500"/>
      <c r="CJ492" s="1976"/>
      <c r="CK492" s="1519"/>
      <c r="CL492" s="1509"/>
    </row>
    <row r="493" spans="1:90" s="514" customFormat="1">
      <c r="A493" s="511"/>
      <c r="B493" s="512"/>
      <c r="C493" s="1493"/>
      <c r="D493" s="1493"/>
      <c r="E493" s="1493"/>
      <c r="F493" s="1493"/>
      <c r="G493" s="1493"/>
      <c r="H493" s="1530"/>
      <c r="I493" s="1972"/>
      <c r="J493" s="1542"/>
      <c r="K493" s="513"/>
      <c r="L493" s="513"/>
      <c r="M493" s="513"/>
      <c r="N493" s="513"/>
      <c r="O493" s="513"/>
      <c r="P493" s="513"/>
      <c r="Q493" s="513"/>
      <c r="R493" s="513"/>
      <c r="S493" s="513"/>
      <c r="T493" s="513"/>
      <c r="U493" s="513"/>
      <c r="V493" s="513"/>
      <c r="W493" s="513"/>
      <c r="X493" s="513"/>
      <c r="Y493" s="513"/>
      <c r="Z493" s="513"/>
      <c r="AA493" s="513"/>
      <c r="AB493" s="513"/>
      <c r="AC493" s="513"/>
      <c r="AD493" s="513"/>
      <c r="AE493" s="513"/>
      <c r="AF493" s="513"/>
      <c r="AG493" s="513"/>
      <c r="AH493" s="513"/>
      <c r="AI493" s="513"/>
      <c r="AJ493" s="513"/>
      <c r="AK493" s="513"/>
      <c r="AL493" s="513"/>
      <c r="AM493" s="513"/>
      <c r="AN493" s="513"/>
      <c r="AO493" s="513"/>
      <c r="AP493" s="513"/>
      <c r="AQ493" s="513"/>
      <c r="AR493" s="513"/>
      <c r="AS493" s="513"/>
      <c r="AT493" s="513"/>
      <c r="AU493" s="513"/>
      <c r="AV493" s="513"/>
      <c r="AW493" s="513"/>
      <c r="AX493" s="513"/>
      <c r="AY493" s="513"/>
      <c r="AZ493" s="513"/>
      <c r="BA493" s="513"/>
      <c r="BB493" s="513"/>
      <c r="BC493" s="513"/>
      <c r="BD493" s="513"/>
      <c r="BE493" s="513"/>
      <c r="BF493" s="513"/>
      <c r="BG493" s="513"/>
      <c r="BH493" s="513"/>
      <c r="BI493" s="513"/>
      <c r="BJ493" s="513"/>
      <c r="BK493" s="513"/>
      <c r="BL493" s="513"/>
      <c r="BM493" s="513"/>
      <c r="BN493" s="513"/>
      <c r="BO493" s="513"/>
      <c r="BP493" s="513"/>
      <c r="BQ493" s="513"/>
      <c r="BR493" s="513"/>
      <c r="BS493" s="513"/>
      <c r="BT493" s="513"/>
      <c r="BU493" s="513"/>
      <c r="BV493" s="513"/>
      <c r="BW493" s="513"/>
      <c r="BX493" s="513"/>
      <c r="BY493" s="513"/>
      <c r="BZ493" s="513"/>
      <c r="CA493" s="513"/>
      <c r="CB493" s="513"/>
      <c r="CC493" s="1972"/>
      <c r="CD493" s="1499"/>
      <c r="CE493" s="1500"/>
      <c r="CF493" s="1501"/>
      <c r="CG493" s="1500"/>
      <c r="CH493" s="1500"/>
      <c r="CI493" s="1500"/>
      <c r="CJ493" s="1976"/>
      <c r="CK493" s="1519"/>
      <c r="CL493" s="1509"/>
    </row>
    <row r="494" spans="1:90" s="514" customFormat="1">
      <c r="A494" s="511"/>
      <c r="B494" s="512"/>
      <c r="C494" s="1493"/>
      <c r="D494" s="1493"/>
      <c r="E494" s="1493"/>
      <c r="F494" s="1493"/>
      <c r="G494" s="1493"/>
      <c r="H494" s="1530"/>
      <c r="I494" s="1972"/>
      <c r="J494" s="1542"/>
      <c r="K494" s="513"/>
      <c r="L494" s="513"/>
      <c r="M494" s="513"/>
      <c r="N494" s="513"/>
      <c r="O494" s="513"/>
      <c r="P494" s="513"/>
      <c r="Q494" s="513"/>
      <c r="R494" s="513"/>
      <c r="S494" s="513"/>
      <c r="T494" s="513"/>
      <c r="U494" s="513"/>
      <c r="V494" s="513"/>
      <c r="W494" s="513"/>
      <c r="X494" s="513"/>
      <c r="Y494" s="513"/>
      <c r="Z494" s="513"/>
      <c r="AA494" s="513"/>
      <c r="AB494" s="513"/>
      <c r="AC494" s="513"/>
      <c r="AD494" s="513"/>
      <c r="AE494" s="513"/>
      <c r="AF494" s="513"/>
      <c r="AG494" s="513"/>
      <c r="AH494" s="513"/>
      <c r="AI494" s="513"/>
      <c r="AJ494" s="513"/>
      <c r="AK494" s="513"/>
      <c r="AL494" s="513"/>
      <c r="AM494" s="513"/>
      <c r="AN494" s="513"/>
      <c r="AO494" s="513"/>
      <c r="AP494" s="513"/>
      <c r="AQ494" s="513"/>
      <c r="AR494" s="513"/>
      <c r="AS494" s="513"/>
      <c r="AT494" s="513"/>
      <c r="AU494" s="513"/>
      <c r="AV494" s="513"/>
      <c r="AW494" s="513"/>
      <c r="AX494" s="513"/>
      <c r="AY494" s="513"/>
      <c r="AZ494" s="513"/>
      <c r="BA494" s="513"/>
      <c r="BB494" s="513"/>
      <c r="BC494" s="513"/>
      <c r="BD494" s="513"/>
      <c r="BE494" s="513"/>
      <c r="BF494" s="513"/>
      <c r="BG494" s="513"/>
      <c r="BH494" s="513"/>
      <c r="BI494" s="513"/>
      <c r="BJ494" s="513"/>
      <c r="BK494" s="513"/>
      <c r="BL494" s="513"/>
      <c r="BM494" s="513"/>
      <c r="BN494" s="513"/>
      <c r="BO494" s="513"/>
      <c r="BP494" s="513"/>
      <c r="BQ494" s="513"/>
      <c r="BR494" s="513"/>
      <c r="BS494" s="513"/>
      <c r="BT494" s="513"/>
      <c r="BU494" s="513"/>
      <c r="BV494" s="513"/>
      <c r="BW494" s="513"/>
      <c r="BX494" s="513"/>
      <c r="BY494" s="513"/>
      <c r="BZ494" s="513"/>
      <c r="CA494" s="513"/>
      <c r="CB494" s="513"/>
      <c r="CC494" s="1972"/>
      <c r="CD494" s="1499"/>
      <c r="CE494" s="1500"/>
      <c r="CF494" s="1501"/>
      <c r="CG494" s="1500"/>
      <c r="CH494" s="1500"/>
      <c r="CI494" s="1500"/>
      <c r="CJ494" s="1976"/>
      <c r="CK494" s="1519"/>
      <c r="CL494" s="1509"/>
    </row>
    <row r="495" spans="1:90" s="514" customFormat="1">
      <c r="A495" s="511"/>
      <c r="B495" s="512"/>
      <c r="C495" s="1493"/>
      <c r="D495" s="1493"/>
      <c r="E495" s="1493"/>
      <c r="F495" s="1493"/>
      <c r="G495" s="1493"/>
      <c r="H495" s="1530"/>
      <c r="I495" s="1972"/>
      <c r="J495" s="1542"/>
      <c r="K495" s="513"/>
      <c r="L495" s="513"/>
      <c r="M495" s="513"/>
      <c r="N495" s="513"/>
      <c r="O495" s="513"/>
      <c r="P495" s="513"/>
      <c r="Q495" s="513"/>
      <c r="R495" s="513"/>
      <c r="S495" s="513"/>
      <c r="T495" s="513"/>
      <c r="U495" s="513"/>
      <c r="V495" s="513"/>
      <c r="W495" s="513"/>
      <c r="X495" s="513"/>
      <c r="Y495" s="513"/>
      <c r="Z495" s="513"/>
      <c r="AA495" s="513"/>
      <c r="AB495" s="513"/>
      <c r="AC495" s="513"/>
      <c r="AD495" s="513"/>
      <c r="AE495" s="513"/>
      <c r="AF495" s="513"/>
      <c r="AG495" s="513"/>
      <c r="AH495" s="513"/>
      <c r="AI495" s="513"/>
      <c r="AJ495" s="513"/>
      <c r="AK495" s="513"/>
      <c r="AL495" s="513"/>
      <c r="AM495" s="513"/>
      <c r="AN495" s="513"/>
      <c r="AO495" s="513"/>
      <c r="AP495" s="513"/>
      <c r="AQ495" s="513"/>
      <c r="AR495" s="513"/>
      <c r="AS495" s="513"/>
      <c r="AT495" s="513"/>
      <c r="AU495" s="513"/>
      <c r="AV495" s="513"/>
      <c r="AW495" s="513"/>
      <c r="AX495" s="513"/>
      <c r="AY495" s="513"/>
      <c r="AZ495" s="513"/>
      <c r="BA495" s="513"/>
      <c r="BB495" s="513"/>
      <c r="BC495" s="513"/>
      <c r="BD495" s="513"/>
      <c r="BE495" s="513"/>
      <c r="BF495" s="513"/>
      <c r="BG495" s="513"/>
      <c r="BH495" s="513"/>
      <c r="BI495" s="513"/>
      <c r="BJ495" s="513"/>
      <c r="BK495" s="513"/>
      <c r="BL495" s="513"/>
      <c r="BM495" s="513"/>
      <c r="BN495" s="513"/>
      <c r="BO495" s="513"/>
      <c r="BP495" s="513"/>
      <c r="BQ495" s="513"/>
      <c r="BR495" s="513"/>
      <c r="BS495" s="513"/>
      <c r="BT495" s="513"/>
      <c r="BU495" s="513"/>
      <c r="BV495" s="513"/>
      <c r="BW495" s="513"/>
      <c r="BX495" s="513"/>
      <c r="BY495" s="513"/>
      <c r="BZ495" s="513"/>
      <c r="CA495" s="513"/>
      <c r="CB495" s="513"/>
      <c r="CC495" s="1972"/>
      <c r="CD495" s="1499"/>
      <c r="CE495" s="1500"/>
      <c r="CF495" s="1501"/>
      <c r="CG495" s="1500"/>
      <c r="CH495" s="1500"/>
      <c r="CI495" s="1500"/>
      <c r="CJ495" s="1976"/>
      <c r="CK495" s="1519"/>
      <c r="CL495" s="1509"/>
    </row>
    <row r="496" spans="1:90" s="514" customFormat="1">
      <c r="A496" s="511"/>
      <c r="B496" s="512"/>
      <c r="C496" s="1493"/>
      <c r="D496" s="1493"/>
      <c r="E496" s="1493"/>
      <c r="F496" s="1493"/>
      <c r="G496" s="1493"/>
      <c r="H496" s="1530"/>
      <c r="I496" s="1972"/>
      <c r="J496" s="1542"/>
      <c r="K496" s="513"/>
      <c r="L496" s="513"/>
      <c r="M496" s="513"/>
      <c r="N496" s="513"/>
      <c r="O496" s="513"/>
      <c r="P496" s="513"/>
      <c r="Q496" s="513"/>
      <c r="R496" s="513"/>
      <c r="S496" s="513"/>
      <c r="T496" s="513"/>
      <c r="U496" s="513"/>
      <c r="V496" s="513"/>
      <c r="W496" s="513"/>
      <c r="X496" s="513"/>
      <c r="Y496" s="513"/>
      <c r="Z496" s="513"/>
      <c r="AA496" s="513"/>
      <c r="AB496" s="513"/>
      <c r="AC496" s="513"/>
      <c r="AD496" s="513"/>
      <c r="AE496" s="513"/>
      <c r="AF496" s="513"/>
      <c r="AG496" s="513"/>
      <c r="AH496" s="513"/>
      <c r="AI496" s="513"/>
      <c r="AJ496" s="513"/>
      <c r="AK496" s="513"/>
      <c r="AL496" s="513"/>
      <c r="AM496" s="513"/>
      <c r="AN496" s="513"/>
      <c r="AO496" s="513"/>
      <c r="AP496" s="513"/>
      <c r="AQ496" s="513"/>
      <c r="AR496" s="513"/>
      <c r="AS496" s="513"/>
      <c r="AT496" s="513"/>
      <c r="AU496" s="513"/>
      <c r="AV496" s="513"/>
      <c r="AW496" s="513"/>
      <c r="AX496" s="513"/>
      <c r="AY496" s="513"/>
      <c r="AZ496" s="513"/>
      <c r="BA496" s="513"/>
      <c r="BB496" s="513"/>
      <c r="BC496" s="513"/>
      <c r="BD496" s="513"/>
      <c r="BE496" s="513"/>
      <c r="BF496" s="513"/>
      <c r="BG496" s="513"/>
      <c r="BH496" s="513"/>
      <c r="BI496" s="513"/>
      <c r="BJ496" s="513"/>
      <c r="BK496" s="513"/>
      <c r="BL496" s="513"/>
      <c r="BM496" s="513"/>
      <c r="BN496" s="513"/>
      <c r="BO496" s="513"/>
      <c r="BP496" s="513"/>
      <c r="BQ496" s="513"/>
      <c r="BR496" s="513"/>
      <c r="BS496" s="513"/>
      <c r="BT496" s="513"/>
      <c r="BU496" s="513"/>
      <c r="BV496" s="513"/>
      <c r="BW496" s="513"/>
      <c r="BX496" s="513"/>
      <c r="BY496" s="513"/>
      <c r="BZ496" s="513"/>
      <c r="CA496" s="513"/>
      <c r="CB496" s="513"/>
      <c r="CC496" s="1972"/>
      <c r="CD496" s="1499"/>
      <c r="CE496" s="1500"/>
      <c r="CF496" s="1501"/>
      <c r="CG496" s="1500"/>
      <c r="CH496" s="1500"/>
      <c r="CI496" s="1500"/>
      <c r="CJ496" s="1976"/>
      <c r="CK496" s="1519"/>
      <c r="CL496" s="1509"/>
    </row>
    <row r="497" spans="1:90" s="514" customFormat="1">
      <c r="A497" s="511"/>
      <c r="B497" s="512"/>
      <c r="C497" s="1493"/>
      <c r="D497" s="1493"/>
      <c r="E497" s="1493"/>
      <c r="F497" s="1493"/>
      <c r="G497" s="1493"/>
      <c r="H497" s="1530"/>
      <c r="I497" s="1972"/>
      <c r="J497" s="1542"/>
      <c r="K497" s="513"/>
      <c r="L497" s="513"/>
      <c r="M497" s="513"/>
      <c r="N497" s="513"/>
      <c r="O497" s="513"/>
      <c r="P497" s="513"/>
      <c r="Q497" s="513"/>
      <c r="R497" s="513"/>
      <c r="S497" s="513"/>
      <c r="T497" s="513"/>
      <c r="U497" s="513"/>
      <c r="V497" s="513"/>
      <c r="W497" s="513"/>
      <c r="X497" s="513"/>
      <c r="Y497" s="513"/>
      <c r="Z497" s="513"/>
      <c r="AA497" s="513"/>
      <c r="AB497" s="513"/>
      <c r="AC497" s="513"/>
      <c r="AD497" s="513"/>
      <c r="AE497" s="513"/>
      <c r="AF497" s="513"/>
      <c r="AG497" s="513"/>
      <c r="AH497" s="513"/>
      <c r="AI497" s="513"/>
      <c r="AJ497" s="513"/>
      <c r="AK497" s="513"/>
      <c r="AL497" s="513"/>
      <c r="AM497" s="513"/>
      <c r="AN497" s="513"/>
      <c r="AO497" s="513"/>
      <c r="AP497" s="513"/>
      <c r="AQ497" s="513"/>
      <c r="AR497" s="513"/>
      <c r="AS497" s="513"/>
      <c r="AT497" s="513"/>
      <c r="AU497" s="513"/>
      <c r="AV497" s="513"/>
      <c r="AW497" s="513"/>
      <c r="AX497" s="513"/>
      <c r="AY497" s="513"/>
      <c r="AZ497" s="513"/>
      <c r="BA497" s="513"/>
      <c r="BB497" s="513"/>
      <c r="BC497" s="513"/>
      <c r="BD497" s="513"/>
      <c r="BE497" s="513"/>
      <c r="BF497" s="513"/>
      <c r="BG497" s="513"/>
      <c r="BH497" s="513"/>
      <c r="BI497" s="513"/>
      <c r="BJ497" s="513"/>
      <c r="BK497" s="513"/>
      <c r="BL497" s="513"/>
      <c r="BM497" s="513"/>
      <c r="BN497" s="513"/>
      <c r="BO497" s="513"/>
      <c r="BP497" s="513"/>
      <c r="BQ497" s="513"/>
      <c r="BR497" s="513"/>
      <c r="BS497" s="513"/>
      <c r="BT497" s="513"/>
      <c r="BU497" s="513"/>
      <c r="BV497" s="513"/>
      <c r="BW497" s="513"/>
      <c r="BX497" s="513"/>
      <c r="BY497" s="513"/>
      <c r="BZ497" s="513"/>
      <c r="CA497" s="513"/>
      <c r="CB497" s="513"/>
      <c r="CC497" s="1972"/>
      <c r="CD497" s="1499"/>
      <c r="CE497" s="1500"/>
      <c r="CF497" s="1501"/>
      <c r="CG497" s="1500"/>
      <c r="CH497" s="1500"/>
      <c r="CI497" s="1500"/>
      <c r="CJ497" s="1976"/>
      <c r="CK497" s="1519"/>
      <c r="CL497" s="1509"/>
    </row>
    <row r="498" spans="1:90" s="514" customFormat="1">
      <c r="A498" s="511"/>
      <c r="B498" s="512"/>
      <c r="C498" s="1493"/>
      <c r="D498" s="1493"/>
      <c r="E498" s="1493"/>
      <c r="F498" s="1493"/>
      <c r="G498" s="1493"/>
      <c r="H498" s="1530"/>
      <c r="I498" s="1972"/>
      <c r="J498" s="1542"/>
      <c r="K498" s="513"/>
      <c r="L498" s="513"/>
      <c r="M498" s="513"/>
      <c r="N498" s="513"/>
      <c r="O498" s="513"/>
      <c r="P498" s="513"/>
      <c r="Q498" s="513"/>
      <c r="R498" s="513"/>
      <c r="S498" s="513"/>
      <c r="T498" s="513"/>
      <c r="U498" s="513"/>
      <c r="V498" s="513"/>
      <c r="W498" s="513"/>
      <c r="X498" s="513"/>
      <c r="Y498" s="513"/>
      <c r="Z498" s="513"/>
      <c r="AA498" s="513"/>
      <c r="AB498" s="513"/>
      <c r="AC498" s="513"/>
      <c r="AD498" s="513"/>
      <c r="AE498" s="513"/>
      <c r="AF498" s="513"/>
      <c r="AG498" s="513"/>
      <c r="AH498" s="513"/>
      <c r="AI498" s="513"/>
      <c r="AJ498" s="513"/>
      <c r="AK498" s="513"/>
      <c r="AL498" s="513"/>
      <c r="AM498" s="513"/>
      <c r="AN498" s="513"/>
      <c r="AO498" s="513"/>
      <c r="AP498" s="513"/>
      <c r="AQ498" s="513"/>
      <c r="AR498" s="513"/>
      <c r="AS498" s="513"/>
      <c r="AT498" s="513"/>
      <c r="AU498" s="513"/>
      <c r="AV498" s="513"/>
      <c r="AW498" s="513"/>
      <c r="AX498" s="513"/>
      <c r="AY498" s="513"/>
      <c r="AZ498" s="513"/>
      <c r="BA498" s="513"/>
      <c r="BB498" s="513"/>
      <c r="BC498" s="513"/>
      <c r="BD498" s="513"/>
      <c r="BE498" s="513"/>
      <c r="BF498" s="513"/>
      <c r="BG498" s="513"/>
      <c r="BH498" s="513"/>
      <c r="BI498" s="513"/>
      <c r="BJ498" s="513"/>
      <c r="BK498" s="513"/>
      <c r="BL498" s="513"/>
      <c r="BM498" s="513"/>
      <c r="BN498" s="513"/>
      <c r="BO498" s="513"/>
      <c r="BP498" s="513"/>
      <c r="BQ498" s="513"/>
      <c r="BR498" s="513"/>
      <c r="BS498" s="513"/>
      <c r="BT498" s="513"/>
      <c r="BU498" s="513"/>
      <c r="BV498" s="513"/>
      <c r="BW498" s="513"/>
      <c r="BX498" s="513"/>
      <c r="BY498" s="513"/>
      <c r="BZ498" s="513"/>
      <c r="CA498" s="513"/>
      <c r="CB498" s="513"/>
      <c r="CC498" s="1972"/>
      <c r="CD498" s="1499"/>
      <c r="CE498" s="1500"/>
      <c r="CF498" s="1501"/>
      <c r="CG498" s="1500"/>
      <c r="CH498" s="1500"/>
      <c r="CI498" s="1500"/>
      <c r="CJ498" s="1976"/>
      <c r="CK498" s="1519"/>
      <c r="CL498" s="1509"/>
    </row>
    <row r="499" spans="1:90" s="514" customFormat="1">
      <c r="A499" s="511"/>
      <c r="B499" s="512"/>
      <c r="C499" s="1493"/>
      <c r="D499" s="1493"/>
      <c r="E499" s="1493"/>
      <c r="F499" s="1493"/>
      <c r="G499" s="1493"/>
      <c r="H499" s="1530"/>
      <c r="I499" s="1972"/>
      <c r="J499" s="1542"/>
      <c r="K499" s="513"/>
      <c r="L499" s="513"/>
      <c r="M499" s="513"/>
      <c r="N499" s="513"/>
      <c r="O499" s="513"/>
      <c r="P499" s="513"/>
      <c r="Q499" s="513"/>
      <c r="R499" s="513"/>
      <c r="S499" s="513"/>
      <c r="T499" s="513"/>
      <c r="U499" s="513"/>
      <c r="V499" s="513"/>
      <c r="W499" s="513"/>
      <c r="X499" s="513"/>
      <c r="Y499" s="513"/>
      <c r="Z499" s="513"/>
      <c r="AA499" s="513"/>
      <c r="AB499" s="513"/>
      <c r="AC499" s="513"/>
      <c r="AD499" s="513"/>
      <c r="AE499" s="513"/>
      <c r="AF499" s="513"/>
      <c r="AG499" s="513"/>
      <c r="AH499" s="513"/>
      <c r="AI499" s="513"/>
      <c r="AJ499" s="513"/>
      <c r="AK499" s="513"/>
      <c r="AL499" s="513"/>
      <c r="AM499" s="513"/>
      <c r="AN499" s="513"/>
      <c r="AO499" s="513"/>
      <c r="AP499" s="513"/>
      <c r="AQ499" s="513"/>
      <c r="AR499" s="513"/>
      <c r="AS499" s="513"/>
      <c r="AT499" s="513"/>
      <c r="AU499" s="513"/>
      <c r="AV499" s="513"/>
      <c r="AW499" s="513"/>
      <c r="AX499" s="513"/>
      <c r="AY499" s="513"/>
      <c r="AZ499" s="513"/>
      <c r="BA499" s="513"/>
      <c r="BB499" s="513"/>
      <c r="BC499" s="513"/>
      <c r="BD499" s="513"/>
      <c r="BE499" s="513"/>
      <c r="BF499" s="513"/>
      <c r="BG499" s="513"/>
      <c r="BH499" s="513"/>
      <c r="BI499" s="513"/>
      <c r="BJ499" s="513"/>
      <c r="BK499" s="513"/>
      <c r="BL499" s="513"/>
      <c r="BM499" s="513"/>
      <c r="BN499" s="513"/>
      <c r="BO499" s="513"/>
      <c r="BP499" s="513"/>
      <c r="BQ499" s="513"/>
      <c r="BR499" s="513"/>
      <c r="BS499" s="513"/>
      <c r="BT499" s="513"/>
      <c r="BU499" s="513"/>
      <c r="BV499" s="513"/>
      <c r="BW499" s="513"/>
      <c r="BX499" s="513"/>
      <c r="BY499" s="513"/>
      <c r="BZ499" s="513"/>
      <c r="CA499" s="513"/>
      <c r="CB499" s="513"/>
      <c r="CC499" s="1972"/>
      <c r="CD499" s="1499"/>
      <c r="CE499" s="1500"/>
      <c r="CF499" s="1501"/>
      <c r="CG499" s="1500"/>
      <c r="CH499" s="1500"/>
      <c r="CI499" s="1500"/>
      <c r="CJ499" s="1976"/>
      <c r="CK499" s="1519"/>
      <c r="CL499" s="1509"/>
    </row>
    <row r="500" spans="1:90" s="514" customFormat="1">
      <c r="A500" s="511"/>
      <c r="B500" s="512"/>
      <c r="C500" s="1493"/>
      <c r="D500" s="1493"/>
      <c r="E500" s="1493"/>
      <c r="F500" s="1493"/>
      <c r="G500" s="1493"/>
      <c r="H500" s="1530"/>
      <c r="I500" s="1972"/>
      <c r="J500" s="1542"/>
      <c r="K500" s="513"/>
      <c r="L500" s="513"/>
      <c r="M500" s="513"/>
      <c r="N500" s="513"/>
      <c r="O500" s="513"/>
      <c r="P500" s="513"/>
      <c r="Q500" s="513"/>
      <c r="R500" s="513"/>
      <c r="S500" s="513"/>
      <c r="T500" s="513"/>
      <c r="U500" s="513"/>
      <c r="V500" s="513"/>
      <c r="W500" s="513"/>
      <c r="X500" s="513"/>
      <c r="Y500" s="513"/>
      <c r="Z500" s="513"/>
      <c r="AA500" s="513"/>
      <c r="AB500" s="513"/>
      <c r="AC500" s="513"/>
      <c r="AD500" s="513"/>
      <c r="AE500" s="513"/>
      <c r="AF500" s="513"/>
      <c r="AG500" s="513"/>
      <c r="AH500" s="513"/>
      <c r="AI500" s="513"/>
      <c r="AJ500" s="513"/>
      <c r="AK500" s="513"/>
      <c r="AL500" s="513"/>
      <c r="AM500" s="513"/>
      <c r="AN500" s="513"/>
      <c r="AO500" s="513"/>
      <c r="AP500" s="513"/>
      <c r="AQ500" s="513"/>
      <c r="AR500" s="513"/>
      <c r="AS500" s="513"/>
      <c r="AT500" s="513"/>
      <c r="AU500" s="513"/>
      <c r="AV500" s="513"/>
      <c r="AW500" s="513"/>
      <c r="AX500" s="513"/>
      <c r="AY500" s="513"/>
      <c r="AZ500" s="513"/>
      <c r="BA500" s="513"/>
      <c r="BB500" s="513"/>
      <c r="BC500" s="513"/>
      <c r="BD500" s="513"/>
      <c r="BE500" s="513"/>
      <c r="BF500" s="513"/>
      <c r="BG500" s="513"/>
      <c r="BH500" s="513"/>
      <c r="BI500" s="513"/>
      <c r="BJ500" s="513"/>
      <c r="BK500" s="513"/>
      <c r="BL500" s="513"/>
      <c r="BM500" s="513"/>
      <c r="BN500" s="513"/>
      <c r="BO500" s="513"/>
      <c r="BP500" s="513"/>
      <c r="BQ500" s="513"/>
      <c r="BR500" s="513"/>
      <c r="BS500" s="513"/>
      <c r="BT500" s="513"/>
      <c r="BU500" s="513"/>
      <c r="BV500" s="513"/>
      <c r="BW500" s="513"/>
      <c r="BX500" s="513"/>
      <c r="BY500" s="513"/>
      <c r="BZ500" s="513"/>
      <c r="CA500" s="513"/>
      <c r="CB500" s="513"/>
      <c r="CC500" s="1972"/>
      <c r="CD500" s="1499"/>
      <c r="CE500" s="1500"/>
      <c r="CF500" s="1501"/>
      <c r="CG500" s="1500"/>
      <c r="CH500" s="1500"/>
      <c r="CI500" s="1500"/>
      <c r="CJ500" s="1976"/>
      <c r="CK500" s="1519"/>
      <c r="CL500" s="1509"/>
    </row>
    <row r="501" spans="1:90" s="514" customFormat="1">
      <c r="A501" s="511"/>
      <c r="B501" s="512"/>
      <c r="C501" s="1493"/>
      <c r="D501" s="1493"/>
      <c r="E501" s="1493"/>
      <c r="F501" s="1493"/>
      <c r="G501" s="1493"/>
      <c r="H501" s="1530"/>
      <c r="I501" s="1972"/>
      <c r="J501" s="1542"/>
      <c r="K501" s="513"/>
      <c r="L501" s="513"/>
      <c r="M501" s="513"/>
      <c r="N501" s="513"/>
      <c r="O501" s="513"/>
      <c r="P501" s="513"/>
      <c r="Q501" s="513"/>
      <c r="R501" s="513"/>
      <c r="S501" s="513"/>
      <c r="T501" s="513"/>
      <c r="U501" s="513"/>
      <c r="V501" s="513"/>
      <c r="W501" s="513"/>
      <c r="X501" s="513"/>
      <c r="Y501" s="513"/>
      <c r="Z501" s="513"/>
      <c r="AA501" s="513"/>
      <c r="AB501" s="513"/>
      <c r="AC501" s="513"/>
      <c r="AD501" s="513"/>
      <c r="AE501" s="513"/>
      <c r="AF501" s="513"/>
      <c r="AG501" s="513"/>
      <c r="AH501" s="513"/>
      <c r="AI501" s="513"/>
      <c r="AJ501" s="513"/>
      <c r="AK501" s="513"/>
      <c r="AL501" s="513"/>
      <c r="AM501" s="513"/>
      <c r="AN501" s="513"/>
      <c r="AO501" s="513"/>
      <c r="AP501" s="513"/>
      <c r="AQ501" s="513"/>
      <c r="AR501" s="513"/>
      <c r="AS501" s="513"/>
      <c r="AT501" s="513"/>
      <c r="AU501" s="513"/>
      <c r="AV501" s="513"/>
      <c r="AW501" s="513"/>
      <c r="AX501" s="513"/>
      <c r="AY501" s="513"/>
      <c r="AZ501" s="513"/>
      <c r="BA501" s="513"/>
      <c r="BB501" s="513"/>
      <c r="BC501" s="513"/>
      <c r="BD501" s="513"/>
      <c r="BE501" s="513"/>
      <c r="BF501" s="513"/>
      <c r="BG501" s="513"/>
      <c r="BH501" s="513"/>
      <c r="BI501" s="513"/>
      <c r="BJ501" s="513"/>
      <c r="BK501" s="513"/>
      <c r="BL501" s="513"/>
      <c r="BM501" s="513"/>
      <c r="BN501" s="513"/>
      <c r="BO501" s="513"/>
      <c r="BP501" s="513"/>
      <c r="BQ501" s="513"/>
      <c r="BR501" s="513"/>
      <c r="BS501" s="513"/>
      <c r="BT501" s="513"/>
      <c r="BU501" s="513"/>
      <c r="BV501" s="513"/>
      <c r="BW501" s="513"/>
      <c r="BX501" s="513"/>
      <c r="BY501" s="513"/>
      <c r="BZ501" s="513"/>
      <c r="CA501" s="513"/>
      <c r="CB501" s="513"/>
      <c r="CC501" s="1972"/>
      <c r="CD501" s="1499"/>
      <c r="CE501" s="1500"/>
      <c r="CF501" s="1501"/>
      <c r="CG501" s="1500"/>
      <c r="CH501" s="1500"/>
      <c r="CI501" s="1500"/>
      <c r="CJ501" s="1976"/>
      <c r="CK501" s="1519"/>
      <c r="CL501" s="1509"/>
    </row>
    <row r="502" spans="1:90" s="514" customFormat="1">
      <c r="A502" s="511"/>
      <c r="B502" s="512"/>
      <c r="C502" s="1493"/>
      <c r="D502" s="1493"/>
      <c r="E502" s="1493"/>
      <c r="F502" s="1493"/>
      <c r="G502" s="1493"/>
      <c r="H502" s="1530"/>
      <c r="I502" s="1972"/>
      <c r="J502" s="1542"/>
      <c r="K502" s="513"/>
      <c r="L502" s="513"/>
      <c r="M502" s="513"/>
      <c r="N502" s="513"/>
      <c r="O502" s="513"/>
      <c r="P502" s="513"/>
      <c r="Q502" s="513"/>
      <c r="R502" s="513"/>
      <c r="S502" s="513"/>
      <c r="T502" s="513"/>
      <c r="U502" s="513"/>
      <c r="V502" s="513"/>
      <c r="W502" s="513"/>
      <c r="X502" s="513"/>
      <c r="Y502" s="513"/>
      <c r="Z502" s="513"/>
      <c r="AA502" s="513"/>
      <c r="AB502" s="513"/>
      <c r="AC502" s="513"/>
      <c r="AD502" s="513"/>
      <c r="AE502" s="513"/>
      <c r="AF502" s="513"/>
      <c r="AG502" s="513"/>
      <c r="AH502" s="513"/>
      <c r="AI502" s="513"/>
      <c r="AJ502" s="513"/>
      <c r="AK502" s="513"/>
      <c r="AL502" s="513"/>
      <c r="AM502" s="513"/>
      <c r="AN502" s="513"/>
      <c r="AO502" s="513"/>
      <c r="AP502" s="513"/>
      <c r="AQ502" s="513"/>
      <c r="AR502" s="513"/>
      <c r="AS502" s="513"/>
      <c r="AT502" s="513"/>
      <c r="AU502" s="513"/>
      <c r="AV502" s="513"/>
      <c r="AW502" s="513"/>
      <c r="AX502" s="513"/>
      <c r="AY502" s="513"/>
      <c r="AZ502" s="513"/>
      <c r="BA502" s="513"/>
      <c r="BB502" s="513"/>
      <c r="BC502" s="513"/>
      <c r="BD502" s="513"/>
      <c r="BE502" s="513"/>
      <c r="BF502" s="513"/>
      <c r="BG502" s="513"/>
      <c r="BH502" s="513"/>
      <c r="BI502" s="513"/>
      <c r="BJ502" s="513"/>
      <c r="BK502" s="513"/>
      <c r="BL502" s="513"/>
      <c r="BM502" s="513"/>
      <c r="BN502" s="513"/>
      <c r="BO502" s="513"/>
      <c r="BP502" s="513"/>
      <c r="BQ502" s="513"/>
      <c r="BR502" s="513"/>
      <c r="BS502" s="513"/>
      <c r="BT502" s="513"/>
      <c r="BU502" s="513"/>
      <c r="BV502" s="513"/>
      <c r="BW502" s="513"/>
      <c r="BX502" s="513"/>
      <c r="BY502" s="513"/>
      <c r="BZ502" s="513"/>
      <c r="CA502" s="513"/>
      <c r="CB502" s="513"/>
      <c r="CC502" s="1972"/>
      <c r="CD502" s="1499"/>
      <c r="CE502" s="1500"/>
      <c r="CF502" s="1501"/>
      <c r="CG502" s="1500"/>
      <c r="CH502" s="1500"/>
      <c r="CI502" s="1500"/>
      <c r="CJ502" s="1976"/>
      <c r="CK502" s="1519"/>
      <c r="CL502" s="1509"/>
    </row>
    <row r="503" spans="1:90" s="514" customFormat="1">
      <c r="A503" s="511"/>
      <c r="B503" s="512"/>
      <c r="C503" s="1493"/>
      <c r="D503" s="1493"/>
      <c r="E503" s="1493"/>
      <c r="F503" s="1493"/>
      <c r="G503" s="1493"/>
      <c r="H503" s="1530"/>
      <c r="I503" s="1972"/>
      <c r="J503" s="1542"/>
      <c r="K503" s="513"/>
      <c r="L503" s="513"/>
      <c r="M503" s="513"/>
      <c r="N503" s="513"/>
      <c r="O503" s="513"/>
      <c r="P503" s="513"/>
      <c r="Q503" s="513"/>
      <c r="R503" s="513"/>
      <c r="S503" s="513"/>
      <c r="T503" s="513"/>
      <c r="U503" s="513"/>
      <c r="V503" s="513"/>
      <c r="W503" s="513"/>
      <c r="X503" s="513"/>
      <c r="Y503" s="513"/>
      <c r="Z503" s="513"/>
      <c r="AA503" s="513"/>
      <c r="AB503" s="513"/>
      <c r="AC503" s="513"/>
      <c r="AD503" s="513"/>
      <c r="AE503" s="513"/>
      <c r="AF503" s="513"/>
      <c r="AG503" s="513"/>
      <c r="AH503" s="513"/>
      <c r="AI503" s="513"/>
      <c r="AJ503" s="513"/>
      <c r="AK503" s="513"/>
      <c r="AL503" s="513"/>
      <c r="AM503" s="513"/>
      <c r="AN503" s="513"/>
      <c r="AO503" s="513"/>
      <c r="AP503" s="513"/>
      <c r="AQ503" s="513"/>
      <c r="AR503" s="513"/>
      <c r="AS503" s="513"/>
      <c r="AT503" s="513"/>
      <c r="AU503" s="513"/>
      <c r="AV503" s="513"/>
      <c r="AW503" s="513"/>
      <c r="AX503" s="513"/>
      <c r="AY503" s="513"/>
      <c r="AZ503" s="513"/>
      <c r="BA503" s="513"/>
      <c r="BB503" s="513"/>
      <c r="BC503" s="513"/>
      <c r="BD503" s="513"/>
      <c r="BE503" s="513"/>
      <c r="BF503" s="513"/>
      <c r="BG503" s="513"/>
      <c r="BH503" s="513"/>
      <c r="BI503" s="513"/>
      <c r="BJ503" s="513"/>
      <c r="BK503" s="513"/>
      <c r="BL503" s="513"/>
      <c r="BM503" s="513"/>
      <c r="BN503" s="513"/>
      <c r="BO503" s="513"/>
      <c r="BP503" s="513"/>
      <c r="BQ503" s="513"/>
      <c r="BR503" s="513"/>
      <c r="BS503" s="513"/>
      <c r="BT503" s="513"/>
      <c r="BU503" s="513"/>
      <c r="BV503" s="513"/>
      <c r="BW503" s="513"/>
      <c r="BX503" s="513"/>
      <c r="BY503" s="513"/>
      <c r="BZ503" s="513"/>
      <c r="CA503" s="513"/>
      <c r="CB503" s="513"/>
      <c r="CC503" s="1972"/>
      <c r="CD503" s="1499"/>
      <c r="CE503" s="1500"/>
      <c r="CF503" s="1501"/>
      <c r="CG503" s="1500"/>
      <c r="CH503" s="1500"/>
      <c r="CI503" s="1500"/>
      <c r="CJ503" s="1976"/>
      <c r="CK503" s="1519"/>
      <c r="CL503" s="1509"/>
    </row>
    <row r="504" spans="1:90" s="514" customFormat="1">
      <c r="A504" s="511"/>
      <c r="B504" s="512"/>
      <c r="C504" s="1493"/>
      <c r="D504" s="1493"/>
      <c r="E504" s="1493"/>
      <c r="F504" s="1493"/>
      <c r="G504" s="1493"/>
      <c r="H504" s="1530"/>
      <c r="I504" s="1972"/>
      <c r="J504" s="1542"/>
      <c r="K504" s="513"/>
      <c r="L504" s="513"/>
      <c r="M504" s="513"/>
      <c r="N504" s="513"/>
      <c r="O504" s="513"/>
      <c r="P504" s="513"/>
      <c r="Q504" s="513"/>
      <c r="R504" s="513"/>
      <c r="S504" s="513"/>
      <c r="T504" s="513"/>
      <c r="U504" s="513"/>
      <c r="V504" s="513"/>
      <c r="W504" s="513"/>
      <c r="X504" s="513"/>
      <c r="Y504" s="513"/>
      <c r="Z504" s="513"/>
      <c r="AA504" s="513"/>
      <c r="AB504" s="513"/>
      <c r="AC504" s="513"/>
      <c r="AD504" s="513"/>
      <c r="AE504" s="513"/>
      <c r="AF504" s="513"/>
      <c r="AG504" s="513"/>
      <c r="AH504" s="513"/>
      <c r="AI504" s="513"/>
      <c r="AJ504" s="513"/>
      <c r="AK504" s="513"/>
      <c r="AL504" s="513"/>
      <c r="AM504" s="513"/>
      <c r="AN504" s="513"/>
      <c r="AO504" s="513"/>
      <c r="AP504" s="513"/>
      <c r="AQ504" s="513"/>
      <c r="AR504" s="513"/>
      <c r="AS504" s="513"/>
      <c r="AT504" s="513"/>
      <c r="AU504" s="513"/>
      <c r="AV504" s="513"/>
      <c r="AW504" s="513"/>
      <c r="AX504" s="513"/>
      <c r="AY504" s="513"/>
      <c r="AZ504" s="513"/>
      <c r="BA504" s="513"/>
      <c r="BB504" s="513"/>
      <c r="BC504" s="513"/>
      <c r="BD504" s="513"/>
      <c r="BE504" s="513"/>
      <c r="BF504" s="513"/>
      <c r="BG504" s="513"/>
      <c r="BH504" s="513"/>
      <c r="BI504" s="513"/>
      <c r="BJ504" s="513"/>
      <c r="BK504" s="513"/>
      <c r="BL504" s="513"/>
      <c r="BM504" s="513"/>
      <c r="BN504" s="513"/>
      <c r="BO504" s="513"/>
      <c r="BP504" s="513"/>
      <c r="BQ504" s="513"/>
      <c r="BR504" s="513"/>
      <c r="BS504" s="513"/>
      <c r="BT504" s="513"/>
      <c r="BU504" s="513"/>
      <c r="BV504" s="513"/>
      <c r="BW504" s="513"/>
      <c r="BX504" s="513"/>
      <c r="BY504" s="513"/>
      <c r="BZ504" s="513"/>
      <c r="CA504" s="513"/>
      <c r="CB504" s="513"/>
      <c r="CC504" s="1972"/>
      <c r="CD504" s="1499"/>
      <c r="CE504" s="1500"/>
      <c r="CF504" s="1501"/>
      <c r="CG504" s="1500"/>
      <c r="CH504" s="1500"/>
      <c r="CI504" s="1500"/>
      <c r="CJ504" s="1976"/>
      <c r="CK504" s="1519"/>
      <c r="CL504" s="1509"/>
    </row>
    <row r="505" spans="1:90" s="514" customFormat="1">
      <c r="A505" s="511"/>
      <c r="B505" s="512"/>
      <c r="C505" s="1493"/>
      <c r="D505" s="1493"/>
      <c r="E505" s="1493"/>
      <c r="F505" s="1493"/>
      <c r="G505" s="1493"/>
      <c r="H505" s="1530"/>
      <c r="I505" s="1972"/>
      <c r="J505" s="1542"/>
      <c r="K505" s="513"/>
      <c r="L505" s="513"/>
      <c r="M505" s="513"/>
      <c r="N505" s="513"/>
      <c r="O505" s="513"/>
      <c r="P505" s="513"/>
      <c r="Q505" s="513"/>
      <c r="R505" s="513"/>
      <c r="S505" s="513"/>
      <c r="T505" s="513"/>
      <c r="U505" s="513"/>
      <c r="V505" s="513"/>
      <c r="W505" s="513"/>
      <c r="X505" s="513"/>
      <c r="Y505" s="513"/>
      <c r="Z505" s="513"/>
      <c r="AA505" s="513"/>
      <c r="AB505" s="513"/>
      <c r="AC505" s="513"/>
      <c r="AD505" s="513"/>
      <c r="AE505" s="513"/>
      <c r="AF505" s="513"/>
      <c r="AG505" s="513"/>
      <c r="AH505" s="513"/>
      <c r="AI505" s="513"/>
      <c r="AJ505" s="513"/>
      <c r="AK505" s="513"/>
      <c r="AL505" s="513"/>
      <c r="AM505" s="513"/>
      <c r="AN505" s="513"/>
      <c r="AO505" s="513"/>
      <c r="AP505" s="513"/>
      <c r="AQ505" s="513"/>
      <c r="AR505" s="513"/>
      <c r="AS505" s="513"/>
      <c r="AT505" s="513"/>
      <c r="AU505" s="513"/>
      <c r="AV505" s="513"/>
      <c r="AW505" s="513"/>
      <c r="AX505" s="513"/>
      <c r="AY505" s="513"/>
      <c r="AZ505" s="513"/>
      <c r="BA505" s="513"/>
      <c r="BB505" s="513"/>
      <c r="BC505" s="513"/>
      <c r="BD505" s="513"/>
      <c r="BE505" s="513"/>
      <c r="BF505" s="513"/>
      <c r="BG505" s="513"/>
      <c r="BH505" s="513"/>
      <c r="BI505" s="513"/>
      <c r="BJ505" s="513"/>
      <c r="BK505" s="513"/>
      <c r="BL505" s="513"/>
      <c r="BM505" s="513"/>
      <c r="BN505" s="513"/>
      <c r="BO505" s="513"/>
      <c r="BP505" s="513"/>
      <c r="BQ505" s="513"/>
      <c r="BR505" s="513"/>
      <c r="BS505" s="513"/>
      <c r="BT505" s="513"/>
      <c r="BU505" s="513"/>
      <c r="BV505" s="513"/>
      <c r="BW505" s="513"/>
      <c r="BX505" s="513"/>
      <c r="BY505" s="513"/>
      <c r="BZ505" s="513"/>
      <c r="CA505" s="513"/>
      <c r="CB505" s="513"/>
      <c r="CC505" s="1972"/>
      <c r="CD505" s="1499"/>
      <c r="CE505" s="1500"/>
      <c r="CF505" s="1501"/>
      <c r="CG505" s="1500"/>
      <c r="CH505" s="1500"/>
      <c r="CI505" s="1500"/>
      <c r="CJ505" s="1976"/>
      <c r="CK505" s="1519"/>
      <c r="CL505" s="1509"/>
    </row>
    <row r="506" spans="1:90" s="514" customFormat="1">
      <c r="A506" s="511"/>
      <c r="B506" s="512"/>
      <c r="C506" s="1493"/>
      <c r="D506" s="1493"/>
      <c r="E506" s="1493"/>
      <c r="F506" s="1493"/>
      <c r="G506" s="1493"/>
      <c r="H506" s="1530"/>
      <c r="I506" s="1972"/>
      <c r="J506" s="1542"/>
      <c r="K506" s="513"/>
      <c r="L506" s="513"/>
      <c r="M506" s="513"/>
      <c r="N506" s="513"/>
      <c r="O506" s="513"/>
      <c r="P506" s="513"/>
      <c r="Q506" s="513"/>
      <c r="R506" s="513"/>
      <c r="S506" s="513"/>
      <c r="T506" s="513"/>
      <c r="U506" s="513"/>
      <c r="V506" s="513"/>
      <c r="W506" s="513"/>
      <c r="X506" s="513"/>
      <c r="Y506" s="513"/>
      <c r="Z506" s="513"/>
      <c r="AA506" s="513"/>
      <c r="AB506" s="513"/>
      <c r="AC506" s="513"/>
      <c r="AD506" s="513"/>
      <c r="AE506" s="513"/>
      <c r="AF506" s="513"/>
      <c r="AG506" s="513"/>
      <c r="AH506" s="513"/>
      <c r="AI506" s="513"/>
      <c r="AJ506" s="513"/>
      <c r="AK506" s="513"/>
      <c r="AL506" s="513"/>
      <c r="AM506" s="513"/>
      <c r="AN506" s="513"/>
      <c r="AO506" s="513"/>
      <c r="AP506" s="513"/>
      <c r="AQ506" s="513"/>
      <c r="AR506" s="513"/>
      <c r="AS506" s="513"/>
      <c r="AT506" s="513"/>
      <c r="AU506" s="513"/>
      <c r="AV506" s="513"/>
      <c r="AW506" s="513"/>
      <c r="AX506" s="513"/>
      <c r="AY506" s="513"/>
      <c r="AZ506" s="513"/>
      <c r="BA506" s="513"/>
      <c r="BB506" s="513"/>
      <c r="BC506" s="513"/>
      <c r="BD506" s="513"/>
      <c r="BE506" s="513"/>
      <c r="BF506" s="513"/>
      <c r="BG506" s="513"/>
      <c r="BH506" s="513"/>
      <c r="BI506" s="513"/>
      <c r="BJ506" s="513"/>
      <c r="BK506" s="513"/>
      <c r="BL506" s="513"/>
      <c r="BM506" s="513"/>
      <c r="BN506" s="513"/>
      <c r="BO506" s="513"/>
      <c r="BP506" s="513"/>
      <c r="BQ506" s="513"/>
      <c r="BR506" s="513"/>
      <c r="BS506" s="513"/>
      <c r="BT506" s="513"/>
      <c r="BU506" s="513"/>
      <c r="BV506" s="513"/>
      <c r="BW506" s="513"/>
      <c r="BX506" s="513"/>
      <c r="BY506" s="513"/>
      <c r="BZ506" s="513"/>
      <c r="CA506" s="513"/>
      <c r="CB506" s="513"/>
      <c r="CC506" s="1972"/>
      <c r="CD506" s="1499"/>
      <c r="CE506" s="1500"/>
      <c r="CF506" s="1501"/>
      <c r="CG506" s="1500"/>
      <c r="CH506" s="1500"/>
      <c r="CI506" s="1500"/>
      <c r="CJ506" s="1976"/>
      <c r="CK506" s="1519"/>
      <c r="CL506" s="1509"/>
    </row>
    <row r="507" spans="1:90" s="514" customFormat="1">
      <c r="A507" s="511"/>
      <c r="B507" s="512"/>
      <c r="C507" s="1493"/>
      <c r="D507" s="1493"/>
      <c r="E507" s="1493"/>
      <c r="F507" s="1493"/>
      <c r="G507" s="1493"/>
      <c r="H507" s="1530"/>
      <c r="I507" s="1972"/>
      <c r="J507" s="1542"/>
      <c r="K507" s="513"/>
      <c r="L507" s="513"/>
      <c r="M507" s="513"/>
      <c r="N507" s="513"/>
      <c r="O507" s="513"/>
      <c r="P507" s="513"/>
      <c r="Q507" s="513"/>
      <c r="R507" s="513"/>
      <c r="S507" s="513"/>
      <c r="T507" s="513"/>
      <c r="U507" s="513"/>
      <c r="V507" s="513"/>
      <c r="W507" s="513"/>
      <c r="X507" s="513"/>
      <c r="Y507" s="513"/>
      <c r="Z507" s="513"/>
      <c r="AA507" s="513"/>
      <c r="AB507" s="513"/>
      <c r="AC507" s="513"/>
      <c r="AD507" s="513"/>
      <c r="AE507" s="513"/>
      <c r="AF507" s="513"/>
      <c r="AG507" s="513"/>
      <c r="AH507" s="513"/>
      <c r="AI507" s="513"/>
      <c r="AJ507" s="513"/>
      <c r="AK507" s="513"/>
      <c r="AL507" s="513"/>
      <c r="AM507" s="513"/>
      <c r="AN507" s="513"/>
      <c r="AO507" s="513"/>
      <c r="AP507" s="513"/>
      <c r="AQ507" s="513"/>
      <c r="AR507" s="513"/>
      <c r="AS507" s="513"/>
      <c r="AT507" s="513"/>
      <c r="AU507" s="513"/>
      <c r="AV507" s="513"/>
      <c r="AW507" s="513"/>
      <c r="AX507" s="513"/>
      <c r="AY507" s="513"/>
      <c r="AZ507" s="513"/>
      <c r="BA507" s="513"/>
      <c r="BB507" s="513"/>
      <c r="BC507" s="513"/>
      <c r="BD507" s="513"/>
      <c r="BE507" s="513"/>
      <c r="BF507" s="513"/>
      <c r="BG507" s="513"/>
      <c r="BH507" s="513"/>
      <c r="BI507" s="513"/>
      <c r="BJ507" s="513"/>
      <c r="BK507" s="513"/>
      <c r="BL507" s="513"/>
      <c r="BM507" s="513"/>
      <c r="BN507" s="513"/>
      <c r="BO507" s="513"/>
      <c r="BP507" s="513"/>
      <c r="BQ507" s="513"/>
      <c r="BR507" s="513"/>
      <c r="BS507" s="513"/>
      <c r="BT507" s="513"/>
      <c r="BU507" s="513"/>
      <c r="BV507" s="513"/>
      <c r="BW507" s="513"/>
      <c r="BX507" s="513"/>
      <c r="BY507" s="513"/>
      <c r="BZ507" s="513"/>
      <c r="CA507" s="513"/>
      <c r="CB507" s="513"/>
      <c r="CC507" s="1972"/>
      <c r="CD507" s="1499"/>
      <c r="CE507" s="1500"/>
      <c r="CF507" s="1501"/>
      <c r="CG507" s="1500"/>
      <c r="CH507" s="1500"/>
      <c r="CI507" s="1500"/>
      <c r="CJ507" s="1976"/>
      <c r="CK507" s="1519"/>
      <c r="CL507" s="1509"/>
    </row>
    <row r="508" spans="1:90" s="514" customFormat="1">
      <c r="A508" s="511"/>
      <c r="B508" s="512"/>
      <c r="C508" s="1493"/>
      <c r="D508" s="1493"/>
      <c r="E508" s="1493"/>
      <c r="F508" s="1493"/>
      <c r="G508" s="1493"/>
      <c r="H508" s="1530"/>
      <c r="I508" s="1972"/>
      <c r="J508" s="1542"/>
      <c r="K508" s="513"/>
      <c r="L508" s="513"/>
      <c r="M508" s="513"/>
      <c r="N508" s="513"/>
      <c r="O508" s="513"/>
      <c r="P508" s="513"/>
      <c r="Q508" s="513"/>
      <c r="R508" s="513"/>
      <c r="S508" s="513"/>
      <c r="T508" s="513"/>
      <c r="U508" s="513"/>
      <c r="V508" s="513"/>
      <c r="W508" s="513"/>
      <c r="X508" s="513"/>
      <c r="Y508" s="513"/>
      <c r="Z508" s="513"/>
      <c r="AA508" s="513"/>
      <c r="AB508" s="513"/>
      <c r="AC508" s="513"/>
      <c r="AD508" s="513"/>
      <c r="AE508" s="513"/>
      <c r="AF508" s="513"/>
      <c r="AG508" s="513"/>
      <c r="AH508" s="513"/>
      <c r="AI508" s="513"/>
      <c r="AJ508" s="513"/>
      <c r="AK508" s="513"/>
      <c r="AL508" s="513"/>
      <c r="AM508" s="513"/>
      <c r="AN508" s="513"/>
      <c r="AO508" s="513"/>
      <c r="AP508" s="513"/>
      <c r="AQ508" s="513"/>
      <c r="AR508" s="513"/>
      <c r="AS508" s="513"/>
      <c r="AT508" s="513"/>
      <c r="AU508" s="513"/>
      <c r="AV508" s="513"/>
      <c r="AW508" s="513"/>
      <c r="AX508" s="513"/>
      <c r="AY508" s="513"/>
      <c r="AZ508" s="513"/>
      <c r="BA508" s="513"/>
      <c r="BB508" s="513"/>
      <c r="BC508" s="513"/>
      <c r="BD508" s="513"/>
      <c r="BE508" s="513"/>
      <c r="BF508" s="513"/>
      <c r="BG508" s="513"/>
      <c r="BH508" s="513"/>
      <c r="BI508" s="513"/>
      <c r="BJ508" s="513"/>
      <c r="BK508" s="513"/>
      <c r="BL508" s="513"/>
      <c r="BM508" s="513"/>
      <c r="BN508" s="513"/>
      <c r="BO508" s="513"/>
      <c r="BP508" s="513"/>
      <c r="BQ508" s="513"/>
      <c r="BR508" s="513"/>
      <c r="BS508" s="513"/>
      <c r="BT508" s="513"/>
      <c r="BU508" s="513"/>
      <c r="BV508" s="513"/>
      <c r="BW508" s="513"/>
      <c r="BX508" s="513"/>
      <c r="BY508" s="513"/>
      <c r="BZ508" s="513"/>
      <c r="CA508" s="513"/>
      <c r="CB508" s="513"/>
      <c r="CC508" s="1972"/>
      <c r="CD508" s="1499"/>
      <c r="CE508" s="1500"/>
      <c r="CF508" s="1501"/>
      <c r="CG508" s="1500"/>
      <c r="CH508" s="1500"/>
      <c r="CI508" s="1500"/>
      <c r="CJ508" s="1976"/>
      <c r="CK508" s="1519"/>
      <c r="CL508" s="1509"/>
    </row>
    <row r="509" spans="1:90" s="514" customFormat="1">
      <c r="A509" s="511"/>
      <c r="B509" s="512"/>
      <c r="C509" s="1493"/>
      <c r="D509" s="1493"/>
      <c r="E509" s="1493"/>
      <c r="F509" s="1493"/>
      <c r="G509" s="1493"/>
      <c r="H509" s="1530"/>
      <c r="I509" s="1972"/>
      <c r="J509" s="1542"/>
      <c r="K509" s="513"/>
      <c r="L509" s="513"/>
      <c r="M509" s="513"/>
      <c r="N509" s="513"/>
      <c r="O509" s="513"/>
      <c r="P509" s="513"/>
      <c r="Q509" s="513"/>
      <c r="R509" s="513"/>
      <c r="S509" s="513"/>
      <c r="T509" s="513"/>
      <c r="U509" s="513"/>
      <c r="V509" s="513"/>
      <c r="W509" s="513"/>
      <c r="X509" s="513"/>
      <c r="Y509" s="513"/>
      <c r="Z509" s="513"/>
      <c r="AA509" s="513"/>
      <c r="AB509" s="513"/>
      <c r="AC509" s="513"/>
      <c r="AD509" s="513"/>
      <c r="AE509" s="513"/>
      <c r="AF509" s="513"/>
      <c r="AG509" s="513"/>
      <c r="AH509" s="513"/>
      <c r="AI509" s="513"/>
      <c r="AJ509" s="513"/>
      <c r="AK509" s="513"/>
      <c r="AL509" s="513"/>
      <c r="AM509" s="513"/>
      <c r="AN509" s="513"/>
      <c r="AO509" s="513"/>
      <c r="AP509" s="513"/>
      <c r="AQ509" s="513"/>
      <c r="AR509" s="513"/>
      <c r="AS509" s="513"/>
      <c r="AT509" s="513"/>
      <c r="AU509" s="513"/>
      <c r="AV509" s="513"/>
      <c r="AW509" s="513"/>
      <c r="AX509" s="513"/>
      <c r="AY509" s="513"/>
      <c r="AZ509" s="513"/>
      <c r="BA509" s="513"/>
      <c r="BB509" s="513"/>
      <c r="BC509" s="513"/>
      <c r="BD509" s="513"/>
      <c r="BE509" s="513"/>
      <c r="BF509" s="513"/>
      <c r="BG509" s="513"/>
      <c r="BH509" s="513"/>
      <c r="BI509" s="513"/>
      <c r="BJ509" s="513"/>
      <c r="BK509" s="513"/>
      <c r="BL509" s="513"/>
      <c r="BM509" s="513"/>
      <c r="BN509" s="513"/>
      <c r="BO509" s="513"/>
      <c r="BP509" s="513"/>
      <c r="BQ509" s="513"/>
      <c r="BR509" s="513"/>
      <c r="BS509" s="513"/>
      <c r="BT509" s="513"/>
      <c r="BU509" s="513"/>
      <c r="BV509" s="513"/>
      <c r="BW509" s="513"/>
      <c r="BX509" s="513"/>
      <c r="BY509" s="513"/>
      <c r="BZ509" s="513"/>
      <c r="CA509" s="513"/>
      <c r="CB509" s="513"/>
      <c r="CC509" s="1972"/>
      <c r="CD509" s="1499"/>
      <c r="CE509" s="1500"/>
      <c r="CF509" s="1501"/>
      <c r="CG509" s="1500"/>
      <c r="CH509" s="1500"/>
      <c r="CI509" s="1500"/>
      <c r="CJ509" s="1976"/>
      <c r="CK509" s="1519"/>
      <c r="CL509" s="1509"/>
    </row>
    <row r="510" spans="1:90" s="514" customFormat="1">
      <c r="A510" s="511"/>
      <c r="B510" s="512"/>
      <c r="C510" s="1493"/>
      <c r="D510" s="1493"/>
      <c r="E510" s="1493"/>
      <c r="F510" s="1493"/>
      <c r="G510" s="1493"/>
      <c r="H510" s="1530"/>
      <c r="I510" s="1972"/>
      <c r="J510" s="1542"/>
      <c r="K510" s="513"/>
      <c r="L510" s="513"/>
      <c r="M510" s="513"/>
      <c r="N510" s="513"/>
      <c r="O510" s="513"/>
      <c r="P510" s="513"/>
      <c r="Q510" s="513"/>
      <c r="R510" s="513"/>
      <c r="S510" s="513"/>
      <c r="T510" s="513"/>
      <c r="U510" s="513"/>
      <c r="V510" s="513"/>
      <c r="W510" s="513"/>
      <c r="X510" s="513"/>
      <c r="Y510" s="513"/>
      <c r="Z510" s="513"/>
      <c r="AA510" s="513"/>
      <c r="AB510" s="513"/>
      <c r="AC510" s="513"/>
      <c r="AD510" s="513"/>
      <c r="AE510" s="513"/>
      <c r="AF510" s="513"/>
      <c r="AG510" s="513"/>
      <c r="AH510" s="513"/>
      <c r="AI510" s="513"/>
      <c r="AJ510" s="513"/>
      <c r="AK510" s="513"/>
      <c r="AL510" s="513"/>
      <c r="AM510" s="513"/>
      <c r="AN510" s="513"/>
      <c r="AO510" s="513"/>
      <c r="AP510" s="513"/>
      <c r="AQ510" s="513"/>
      <c r="AR510" s="513"/>
      <c r="AS510" s="513"/>
      <c r="AT510" s="513"/>
      <c r="AU510" s="513"/>
      <c r="AV510" s="513"/>
      <c r="AW510" s="513"/>
      <c r="AX510" s="513"/>
      <c r="AY510" s="513"/>
      <c r="AZ510" s="513"/>
      <c r="BA510" s="513"/>
      <c r="BB510" s="513"/>
      <c r="BC510" s="513"/>
      <c r="BD510" s="513"/>
      <c r="BE510" s="513"/>
      <c r="BF510" s="513"/>
      <c r="BG510" s="513"/>
      <c r="BH510" s="513"/>
      <c r="BI510" s="513"/>
      <c r="BJ510" s="513"/>
      <c r="BK510" s="513"/>
      <c r="BL510" s="513"/>
      <c r="BM510" s="513"/>
      <c r="BN510" s="513"/>
      <c r="BO510" s="513"/>
      <c r="BP510" s="513"/>
      <c r="BQ510" s="513"/>
      <c r="BR510" s="513"/>
      <c r="BS510" s="513"/>
      <c r="BT510" s="513"/>
      <c r="BU510" s="513"/>
      <c r="BV510" s="513"/>
      <c r="BW510" s="513"/>
      <c r="BX510" s="513"/>
      <c r="BY510" s="513"/>
      <c r="BZ510" s="513"/>
      <c r="CA510" s="513"/>
      <c r="CB510" s="513"/>
      <c r="CC510" s="1972"/>
      <c r="CD510" s="1499"/>
      <c r="CE510" s="1500"/>
      <c r="CF510" s="1501"/>
      <c r="CG510" s="1500"/>
      <c r="CH510" s="1500"/>
      <c r="CI510" s="1500"/>
      <c r="CJ510" s="1976"/>
      <c r="CK510" s="1519"/>
      <c r="CL510" s="1509"/>
    </row>
    <row r="511" spans="1:90" s="514" customFormat="1">
      <c r="A511" s="511"/>
      <c r="B511" s="512"/>
      <c r="C511" s="1493"/>
      <c r="D511" s="1493"/>
      <c r="E511" s="1493"/>
      <c r="F511" s="1493"/>
      <c r="G511" s="1493"/>
      <c r="H511" s="1530"/>
      <c r="I511" s="1972"/>
      <c r="J511" s="1542"/>
      <c r="K511" s="513"/>
      <c r="L511" s="513"/>
      <c r="M511" s="513"/>
      <c r="N511" s="513"/>
      <c r="O511" s="513"/>
      <c r="P511" s="513"/>
      <c r="Q511" s="513"/>
      <c r="R511" s="513"/>
      <c r="S511" s="513"/>
      <c r="T511" s="513"/>
      <c r="U511" s="513"/>
      <c r="V511" s="513"/>
      <c r="W511" s="513"/>
      <c r="X511" s="513"/>
      <c r="Y511" s="513"/>
      <c r="Z511" s="513"/>
      <c r="AA511" s="513"/>
      <c r="AB511" s="513"/>
      <c r="AC511" s="513"/>
      <c r="AD511" s="513"/>
      <c r="AE511" s="513"/>
      <c r="AF511" s="513"/>
      <c r="AG511" s="513"/>
      <c r="AH511" s="513"/>
      <c r="AI511" s="513"/>
      <c r="AJ511" s="513"/>
      <c r="AK511" s="513"/>
      <c r="AL511" s="513"/>
      <c r="AM511" s="513"/>
      <c r="AN511" s="513"/>
      <c r="AO511" s="513"/>
      <c r="AP511" s="513"/>
      <c r="AQ511" s="513"/>
      <c r="AR511" s="513"/>
      <c r="AS511" s="513"/>
      <c r="AT511" s="513"/>
      <c r="AU511" s="513"/>
      <c r="AV511" s="513"/>
      <c r="AW511" s="513"/>
      <c r="AX511" s="513"/>
      <c r="AY511" s="513"/>
      <c r="AZ511" s="513"/>
      <c r="BA511" s="513"/>
      <c r="BB511" s="513"/>
      <c r="BC511" s="513"/>
      <c r="BD511" s="513"/>
      <c r="BE511" s="513"/>
      <c r="BF511" s="513"/>
      <c r="BG511" s="513"/>
      <c r="BH511" s="513"/>
      <c r="BI511" s="513"/>
      <c r="BJ511" s="513"/>
      <c r="BK511" s="513"/>
      <c r="BL511" s="513"/>
      <c r="BM511" s="513"/>
      <c r="BN511" s="513"/>
      <c r="BO511" s="513"/>
      <c r="BP511" s="513"/>
      <c r="BQ511" s="513"/>
      <c r="BR511" s="513"/>
      <c r="BS511" s="513"/>
      <c r="BT511" s="513"/>
      <c r="BU511" s="513"/>
      <c r="BV511" s="513"/>
      <c r="BW511" s="513"/>
      <c r="BX511" s="513"/>
      <c r="BY511" s="513"/>
      <c r="BZ511" s="513"/>
      <c r="CA511" s="513"/>
      <c r="CB511" s="513"/>
      <c r="CC511" s="1972"/>
      <c r="CD511" s="1499"/>
      <c r="CE511" s="1500"/>
      <c r="CF511" s="1501"/>
      <c r="CG511" s="1500"/>
      <c r="CH511" s="1500"/>
      <c r="CI511" s="1500"/>
      <c r="CJ511" s="1976"/>
      <c r="CK511" s="1519"/>
      <c r="CL511" s="1509"/>
    </row>
    <row r="512" spans="1:90" s="514" customFormat="1">
      <c r="A512" s="511"/>
      <c r="B512" s="512"/>
      <c r="C512" s="1493"/>
      <c r="D512" s="1493"/>
      <c r="E512" s="1493"/>
      <c r="F512" s="1493"/>
      <c r="G512" s="1493"/>
      <c r="H512" s="1530"/>
      <c r="I512" s="1972"/>
      <c r="J512" s="1542"/>
      <c r="K512" s="513"/>
      <c r="L512" s="513"/>
      <c r="M512" s="513"/>
      <c r="N512" s="513"/>
      <c r="O512" s="513"/>
      <c r="P512" s="513"/>
      <c r="Q512" s="513"/>
      <c r="R512" s="513"/>
      <c r="S512" s="513"/>
      <c r="T512" s="513"/>
      <c r="U512" s="513"/>
      <c r="V512" s="513"/>
      <c r="W512" s="513"/>
      <c r="X512" s="513"/>
      <c r="Y512" s="513"/>
      <c r="Z512" s="513"/>
      <c r="AA512" s="513"/>
      <c r="AB512" s="513"/>
      <c r="AC512" s="513"/>
      <c r="AD512" s="513"/>
      <c r="AE512" s="513"/>
      <c r="AF512" s="513"/>
      <c r="AG512" s="513"/>
      <c r="AH512" s="513"/>
      <c r="AI512" s="513"/>
      <c r="AJ512" s="513"/>
      <c r="AK512" s="513"/>
      <c r="AL512" s="513"/>
      <c r="AM512" s="513"/>
      <c r="AN512" s="513"/>
      <c r="AO512" s="513"/>
      <c r="AP512" s="513"/>
      <c r="AQ512" s="513"/>
      <c r="AR512" s="513"/>
      <c r="AS512" s="513"/>
      <c r="AT512" s="513"/>
      <c r="AU512" s="513"/>
      <c r="AV512" s="513"/>
      <c r="AW512" s="513"/>
      <c r="AX512" s="513"/>
      <c r="AY512" s="513"/>
      <c r="AZ512" s="513"/>
      <c r="BA512" s="513"/>
      <c r="BB512" s="513"/>
      <c r="BC512" s="513"/>
      <c r="BD512" s="513"/>
      <c r="BE512" s="513"/>
      <c r="BF512" s="513"/>
      <c r="BG512" s="513"/>
      <c r="BH512" s="513"/>
      <c r="BI512" s="513"/>
      <c r="BJ512" s="513"/>
      <c r="BK512" s="513"/>
      <c r="BL512" s="513"/>
      <c r="BM512" s="513"/>
      <c r="BN512" s="513"/>
      <c r="BO512" s="513"/>
      <c r="BP512" s="513"/>
      <c r="BQ512" s="513"/>
      <c r="BR512" s="513"/>
      <c r="BS512" s="513"/>
      <c r="BT512" s="513"/>
      <c r="BU512" s="513"/>
      <c r="BV512" s="513"/>
      <c r="BW512" s="513"/>
      <c r="BX512" s="513"/>
      <c r="BY512" s="513"/>
      <c r="BZ512" s="513"/>
      <c r="CA512" s="513"/>
      <c r="CB512" s="513"/>
      <c r="CC512" s="1972"/>
      <c r="CD512" s="1499"/>
      <c r="CE512" s="1500"/>
      <c r="CF512" s="1501"/>
      <c r="CG512" s="1500"/>
      <c r="CH512" s="1500"/>
      <c r="CI512" s="1500"/>
      <c r="CJ512" s="1976"/>
      <c r="CK512" s="1519"/>
      <c r="CL512" s="1509"/>
    </row>
    <row r="513" spans="1:90" s="514" customFormat="1">
      <c r="A513" s="511"/>
      <c r="B513" s="512"/>
      <c r="C513" s="1493"/>
      <c r="D513" s="1493"/>
      <c r="E513" s="1493"/>
      <c r="F513" s="1493"/>
      <c r="G513" s="1493"/>
      <c r="H513" s="1530"/>
      <c r="I513" s="1972"/>
      <c r="J513" s="1542"/>
      <c r="K513" s="513"/>
      <c r="L513" s="513"/>
      <c r="M513" s="513"/>
      <c r="N513" s="513"/>
      <c r="O513" s="513"/>
      <c r="P513" s="513"/>
      <c r="Q513" s="513"/>
      <c r="R513" s="513"/>
      <c r="S513" s="513"/>
      <c r="T513" s="513"/>
      <c r="U513" s="513"/>
      <c r="V513" s="513"/>
      <c r="W513" s="513"/>
      <c r="X513" s="513"/>
      <c r="Y513" s="513"/>
      <c r="Z513" s="513"/>
      <c r="AA513" s="513"/>
      <c r="AB513" s="513"/>
      <c r="AC513" s="513"/>
      <c r="AD513" s="513"/>
      <c r="AE513" s="513"/>
      <c r="AF513" s="513"/>
      <c r="AG513" s="513"/>
      <c r="AH513" s="513"/>
      <c r="AI513" s="513"/>
      <c r="AJ513" s="513"/>
      <c r="AK513" s="513"/>
      <c r="AL513" s="513"/>
      <c r="AM513" s="513"/>
      <c r="AN513" s="513"/>
      <c r="AO513" s="513"/>
      <c r="AP513" s="513"/>
      <c r="AQ513" s="513"/>
      <c r="AR513" s="513"/>
      <c r="AS513" s="513"/>
      <c r="AT513" s="513"/>
      <c r="AU513" s="513"/>
      <c r="AV513" s="513"/>
      <c r="AW513" s="513"/>
      <c r="AX513" s="513"/>
      <c r="AY513" s="513"/>
      <c r="AZ513" s="513"/>
      <c r="BA513" s="513"/>
      <c r="BB513" s="513"/>
      <c r="BC513" s="513"/>
      <c r="BD513" s="513"/>
      <c r="BE513" s="513"/>
      <c r="BF513" s="513"/>
      <c r="BG513" s="513"/>
      <c r="BH513" s="513"/>
      <c r="BI513" s="513"/>
      <c r="BJ513" s="513"/>
      <c r="BK513" s="513"/>
      <c r="BL513" s="513"/>
      <c r="BM513" s="513"/>
      <c r="BN513" s="513"/>
      <c r="BO513" s="513"/>
      <c r="BP513" s="513"/>
      <c r="BQ513" s="513"/>
      <c r="BR513" s="513"/>
      <c r="BS513" s="513"/>
      <c r="BT513" s="513"/>
      <c r="BU513" s="513"/>
      <c r="BV513" s="513"/>
      <c r="BW513" s="513"/>
      <c r="BX513" s="513"/>
      <c r="BY513" s="513"/>
      <c r="BZ513" s="513"/>
      <c r="CA513" s="513"/>
      <c r="CB513" s="513"/>
      <c r="CC513" s="1972"/>
      <c r="CD513" s="1499"/>
      <c r="CE513" s="1500"/>
      <c r="CF513" s="1501"/>
      <c r="CG513" s="1500"/>
      <c r="CH513" s="1500"/>
      <c r="CI513" s="1500"/>
      <c r="CJ513" s="1976"/>
      <c r="CK513" s="1519"/>
      <c r="CL513" s="1509"/>
    </row>
    <row r="514" spans="1:90" s="514" customFormat="1">
      <c r="A514" s="511"/>
      <c r="B514" s="512"/>
      <c r="C514" s="1493"/>
      <c r="D514" s="1493"/>
      <c r="E514" s="1493"/>
      <c r="F514" s="1493"/>
      <c r="G514" s="1493"/>
      <c r="H514" s="1530"/>
      <c r="I514" s="1972"/>
      <c r="J514" s="1542"/>
      <c r="K514" s="513"/>
      <c r="L514" s="513"/>
      <c r="M514" s="513"/>
      <c r="N514" s="513"/>
      <c r="O514" s="513"/>
      <c r="P514" s="513"/>
      <c r="Q514" s="513"/>
      <c r="R514" s="513"/>
      <c r="S514" s="513"/>
      <c r="T514" s="513"/>
      <c r="U514" s="513"/>
      <c r="V514" s="513"/>
      <c r="W514" s="513"/>
      <c r="X514" s="513"/>
      <c r="Y514" s="513"/>
      <c r="Z514" s="513"/>
      <c r="AA514" s="513"/>
      <c r="AB514" s="513"/>
      <c r="AC514" s="513"/>
      <c r="AD514" s="513"/>
      <c r="AE514" s="513"/>
      <c r="AF514" s="513"/>
      <c r="AG514" s="513"/>
      <c r="AH514" s="513"/>
      <c r="AI514" s="513"/>
      <c r="AJ514" s="513"/>
      <c r="AK514" s="513"/>
      <c r="AL514" s="513"/>
      <c r="AM514" s="513"/>
      <c r="AN514" s="513"/>
      <c r="AO514" s="513"/>
      <c r="AP514" s="513"/>
      <c r="AQ514" s="513"/>
      <c r="AR514" s="513"/>
      <c r="AS514" s="513"/>
      <c r="AT514" s="513"/>
      <c r="AU514" s="513"/>
      <c r="AV514" s="513"/>
      <c r="AW514" s="513"/>
      <c r="AX514" s="513"/>
      <c r="AY514" s="513"/>
      <c r="AZ514" s="513"/>
      <c r="BA514" s="513"/>
      <c r="BB514" s="513"/>
      <c r="BC514" s="513"/>
      <c r="BD514" s="513"/>
      <c r="BE514" s="513"/>
      <c r="BF514" s="513"/>
      <c r="BG514" s="513"/>
      <c r="BH514" s="513"/>
      <c r="BI514" s="513"/>
      <c r="BJ514" s="513"/>
      <c r="BK514" s="513"/>
      <c r="BL514" s="513"/>
      <c r="BM514" s="513"/>
      <c r="BN514" s="513"/>
      <c r="BO514" s="513"/>
      <c r="BP514" s="513"/>
      <c r="BQ514" s="513"/>
      <c r="BR514" s="513"/>
      <c r="BS514" s="513"/>
      <c r="BT514" s="513"/>
      <c r="BU514" s="513"/>
      <c r="BV514" s="513"/>
      <c r="BW514" s="513"/>
      <c r="BX514" s="513"/>
      <c r="BY514" s="513"/>
      <c r="BZ514" s="513"/>
      <c r="CA514" s="513"/>
      <c r="CB514" s="513"/>
      <c r="CC514" s="1972"/>
      <c r="CD514" s="1499"/>
      <c r="CE514" s="1500"/>
      <c r="CF514" s="1501"/>
      <c r="CG514" s="1500"/>
      <c r="CH514" s="1500"/>
      <c r="CI514" s="1500"/>
      <c r="CJ514" s="1976"/>
      <c r="CK514" s="1519"/>
      <c r="CL514" s="1509"/>
    </row>
    <row r="515" spans="1:90" s="514" customFormat="1">
      <c r="A515" s="511"/>
      <c r="B515" s="512"/>
      <c r="C515" s="1493"/>
      <c r="D515" s="1493"/>
      <c r="E515" s="1493"/>
      <c r="F515" s="1493"/>
      <c r="G515" s="1493"/>
      <c r="H515" s="1530"/>
      <c r="I515" s="1972"/>
      <c r="J515" s="1542"/>
      <c r="K515" s="513"/>
      <c r="L515" s="513"/>
      <c r="M515" s="513"/>
      <c r="N515" s="513"/>
      <c r="O515" s="513"/>
      <c r="P515" s="513"/>
      <c r="Q515" s="513"/>
      <c r="R515" s="513"/>
      <c r="S515" s="513"/>
      <c r="T515" s="513"/>
      <c r="U515" s="513"/>
      <c r="V515" s="513"/>
      <c r="W515" s="513"/>
      <c r="X515" s="513"/>
      <c r="Y515" s="513"/>
      <c r="Z515" s="513"/>
      <c r="AA515" s="513"/>
      <c r="AB515" s="513"/>
      <c r="AC515" s="513"/>
      <c r="AD515" s="513"/>
      <c r="AE515" s="513"/>
      <c r="AF515" s="513"/>
      <c r="AG515" s="513"/>
      <c r="AH515" s="513"/>
      <c r="AI515" s="513"/>
      <c r="AJ515" s="513"/>
      <c r="AK515" s="513"/>
      <c r="AL515" s="513"/>
      <c r="AM515" s="513"/>
      <c r="AN515" s="513"/>
      <c r="AO515" s="513"/>
      <c r="AP515" s="513"/>
      <c r="AQ515" s="513"/>
      <c r="AR515" s="513"/>
      <c r="AS515" s="513"/>
      <c r="AT515" s="513"/>
      <c r="AU515" s="513"/>
      <c r="AV515" s="513"/>
      <c r="AW515" s="513"/>
      <c r="AX515" s="513"/>
      <c r="AY515" s="513"/>
      <c r="AZ515" s="513"/>
      <c r="BA515" s="513"/>
      <c r="BB515" s="513"/>
      <c r="BC515" s="513"/>
      <c r="BD515" s="513"/>
      <c r="BE515" s="513"/>
      <c r="BF515" s="513"/>
      <c r="BG515" s="513"/>
      <c r="BH515" s="513"/>
      <c r="BI515" s="513"/>
      <c r="BJ515" s="513"/>
      <c r="BK515" s="513"/>
      <c r="BL515" s="513"/>
      <c r="BM515" s="513"/>
      <c r="BN515" s="513"/>
      <c r="BO515" s="513"/>
      <c r="BP515" s="513"/>
      <c r="BQ515" s="513"/>
      <c r="BR515" s="513"/>
      <c r="BS515" s="513"/>
      <c r="BT515" s="513"/>
      <c r="BU515" s="513"/>
      <c r="BV515" s="513"/>
      <c r="BW515" s="513"/>
      <c r="BX515" s="513"/>
      <c r="BY515" s="513"/>
      <c r="BZ515" s="513"/>
      <c r="CA515" s="513"/>
      <c r="CB515" s="513"/>
      <c r="CC515" s="1972"/>
      <c r="CD515" s="1499"/>
      <c r="CE515" s="1500"/>
      <c r="CF515" s="1501"/>
      <c r="CG515" s="1500"/>
      <c r="CH515" s="1500"/>
      <c r="CI515" s="1500"/>
      <c r="CJ515" s="1976"/>
      <c r="CK515" s="1519"/>
      <c r="CL515" s="1509"/>
    </row>
    <row r="516" spans="1:90" s="514" customFormat="1">
      <c r="A516" s="511"/>
      <c r="B516" s="512"/>
      <c r="C516" s="1493"/>
      <c r="D516" s="1493"/>
      <c r="E516" s="1493"/>
      <c r="F516" s="1493"/>
      <c r="G516" s="1493"/>
      <c r="H516" s="1530"/>
      <c r="I516" s="1972"/>
      <c r="J516" s="1542"/>
      <c r="K516" s="513"/>
      <c r="L516" s="513"/>
      <c r="M516" s="513"/>
      <c r="N516" s="513"/>
      <c r="O516" s="513"/>
      <c r="P516" s="513"/>
      <c r="Q516" s="513"/>
      <c r="R516" s="513"/>
      <c r="S516" s="513"/>
      <c r="T516" s="513"/>
      <c r="U516" s="513"/>
      <c r="V516" s="513"/>
      <c r="W516" s="513"/>
      <c r="X516" s="513"/>
      <c r="Y516" s="513"/>
      <c r="Z516" s="513"/>
      <c r="AA516" s="513"/>
      <c r="AB516" s="513"/>
      <c r="AC516" s="513"/>
      <c r="AD516" s="513"/>
      <c r="AE516" s="513"/>
      <c r="AF516" s="513"/>
      <c r="AG516" s="513"/>
      <c r="AH516" s="513"/>
      <c r="AI516" s="513"/>
      <c r="AJ516" s="513"/>
      <c r="AK516" s="513"/>
      <c r="AL516" s="513"/>
      <c r="AM516" s="513"/>
      <c r="AN516" s="513"/>
      <c r="AO516" s="513"/>
      <c r="AP516" s="513"/>
      <c r="AQ516" s="513"/>
      <c r="AR516" s="513"/>
      <c r="AS516" s="513"/>
      <c r="AT516" s="513"/>
      <c r="AU516" s="513"/>
      <c r="AV516" s="513"/>
      <c r="AW516" s="513"/>
      <c r="AX516" s="513"/>
      <c r="AY516" s="513"/>
      <c r="AZ516" s="513"/>
      <c r="BA516" s="513"/>
      <c r="BB516" s="513"/>
      <c r="BC516" s="513"/>
      <c r="BD516" s="513"/>
      <c r="BE516" s="513"/>
      <c r="BF516" s="513"/>
      <c r="BG516" s="513"/>
      <c r="BH516" s="513"/>
      <c r="BI516" s="513"/>
      <c r="BJ516" s="513"/>
      <c r="BK516" s="513"/>
      <c r="BL516" s="513"/>
      <c r="BM516" s="513"/>
      <c r="BN516" s="513"/>
      <c r="BO516" s="513"/>
      <c r="BP516" s="513"/>
      <c r="BQ516" s="513"/>
      <c r="BR516" s="513"/>
      <c r="BS516" s="513"/>
      <c r="BT516" s="513"/>
      <c r="BU516" s="513"/>
      <c r="BV516" s="513"/>
      <c r="BW516" s="513"/>
      <c r="BX516" s="513"/>
      <c r="BY516" s="513"/>
      <c r="BZ516" s="513"/>
      <c r="CA516" s="513"/>
      <c r="CB516" s="513"/>
      <c r="CC516" s="1972"/>
      <c r="CD516" s="1499"/>
      <c r="CE516" s="1500"/>
      <c r="CF516" s="1501"/>
      <c r="CG516" s="1500"/>
      <c r="CH516" s="1500"/>
      <c r="CI516" s="1500"/>
      <c r="CJ516" s="1976"/>
      <c r="CK516" s="1519"/>
      <c r="CL516" s="1509"/>
    </row>
    <row r="517" spans="1:90" s="514" customFormat="1">
      <c r="A517" s="511"/>
      <c r="B517" s="512"/>
      <c r="C517" s="1493"/>
      <c r="D517" s="1493"/>
      <c r="E517" s="1493"/>
      <c r="F517" s="1493"/>
      <c r="G517" s="1493"/>
      <c r="H517" s="1530"/>
      <c r="I517" s="1972"/>
      <c r="J517" s="1542"/>
      <c r="K517" s="513"/>
      <c r="L517" s="513"/>
      <c r="M517" s="513"/>
      <c r="N517" s="513"/>
      <c r="O517" s="513"/>
      <c r="P517" s="513"/>
      <c r="Q517" s="513"/>
      <c r="R517" s="513"/>
      <c r="S517" s="513"/>
      <c r="T517" s="513"/>
      <c r="U517" s="513"/>
      <c r="V517" s="513"/>
      <c r="W517" s="513"/>
      <c r="X517" s="513"/>
      <c r="Y517" s="513"/>
      <c r="Z517" s="513"/>
      <c r="AA517" s="513"/>
      <c r="AB517" s="513"/>
      <c r="AC517" s="513"/>
      <c r="AD517" s="513"/>
      <c r="AE517" s="513"/>
      <c r="AF517" s="513"/>
      <c r="AG517" s="513"/>
      <c r="AH517" s="513"/>
      <c r="AI517" s="513"/>
      <c r="AJ517" s="513"/>
      <c r="AK517" s="513"/>
      <c r="AL517" s="513"/>
      <c r="AM517" s="513"/>
      <c r="AN517" s="513"/>
      <c r="AO517" s="513"/>
      <c r="AP517" s="513"/>
      <c r="AQ517" s="513"/>
      <c r="AR517" s="513"/>
      <c r="AS517" s="513"/>
      <c r="AT517" s="513"/>
      <c r="AU517" s="513"/>
      <c r="AV517" s="513"/>
      <c r="AW517" s="513"/>
      <c r="AX517" s="513"/>
      <c r="AY517" s="513"/>
      <c r="AZ517" s="513"/>
      <c r="BA517" s="513"/>
      <c r="BB517" s="513"/>
      <c r="BC517" s="513"/>
      <c r="BD517" s="513"/>
      <c r="BE517" s="513"/>
      <c r="BF517" s="513"/>
      <c r="BG517" s="513"/>
      <c r="BH517" s="513"/>
      <c r="BI517" s="513"/>
      <c r="BJ517" s="513"/>
      <c r="BK517" s="513"/>
      <c r="BL517" s="513"/>
      <c r="BM517" s="513"/>
      <c r="BN517" s="513"/>
      <c r="BO517" s="513"/>
      <c r="BP517" s="513"/>
      <c r="BQ517" s="513"/>
      <c r="BR517" s="513"/>
      <c r="BS517" s="513"/>
      <c r="BT517" s="513"/>
      <c r="BU517" s="513"/>
      <c r="BV517" s="513"/>
      <c r="BW517" s="513"/>
      <c r="BX517" s="513"/>
      <c r="BY517" s="513"/>
      <c r="BZ517" s="513"/>
      <c r="CA517" s="513"/>
      <c r="CB517" s="513"/>
      <c r="CC517" s="1972"/>
      <c r="CD517" s="1499"/>
      <c r="CE517" s="1500"/>
      <c r="CF517" s="1501"/>
      <c r="CG517" s="1500"/>
      <c r="CH517" s="1500"/>
      <c r="CI517" s="1500"/>
      <c r="CJ517" s="1976"/>
      <c r="CK517" s="1519"/>
      <c r="CL517" s="1509"/>
    </row>
    <row r="518" spans="1:90" s="514" customFormat="1">
      <c r="A518" s="511"/>
      <c r="B518" s="512"/>
      <c r="C518" s="1493"/>
      <c r="D518" s="1493"/>
      <c r="E518" s="1493"/>
      <c r="F518" s="1493"/>
      <c r="G518" s="1493"/>
      <c r="H518" s="1530"/>
      <c r="I518" s="1972"/>
      <c r="J518" s="1542"/>
      <c r="K518" s="513"/>
      <c r="L518" s="513"/>
      <c r="M518" s="513"/>
      <c r="N518" s="513"/>
      <c r="O518" s="513"/>
      <c r="P518" s="513"/>
      <c r="Q518" s="513"/>
      <c r="R518" s="513"/>
      <c r="S518" s="513"/>
      <c r="T518" s="513"/>
      <c r="U518" s="513"/>
      <c r="V518" s="513"/>
      <c r="W518" s="513"/>
      <c r="X518" s="513"/>
      <c r="Y518" s="513"/>
      <c r="Z518" s="513"/>
      <c r="AA518" s="513"/>
      <c r="AB518" s="513"/>
      <c r="AC518" s="513"/>
      <c r="AD518" s="513"/>
      <c r="AE518" s="513"/>
      <c r="AF518" s="513"/>
      <c r="AG518" s="513"/>
      <c r="AH518" s="513"/>
      <c r="AI518" s="513"/>
      <c r="AJ518" s="513"/>
      <c r="AK518" s="513"/>
      <c r="AL518" s="513"/>
      <c r="AM518" s="513"/>
      <c r="AN518" s="513"/>
      <c r="AO518" s="513"/>
      <c r="AP518" s="513"/>
      <c r="AQ518" s="513"/>
      <c r="AR518" s="513"/>
      <c r="AS518" s="513"/>
      <c r="AT518" s="513"/>
      <c r="AU518" s="513"/>
      <c r="AV518" s="513"/>
      <c r="AW518" s="513"/>
      <c r="AX518" s="513"/>
      <c r="AY518" s="513"/>
      <c r="AZ518" s="513"/>
      <c r="BA518" s="513"/>
      <c r="BB518" s="513"/>
      <c r="BC518" s="513"/>
      <c r="BD518" s="513"/>
      <c r="BE518" s="513"/>
      <c r="BF518" s="513"/>
      <c r="BG518" s="513"/>
      <c r="BH518" s="513"/>
      <c r="BI518" s="513"/>
      <c r="BJ518" s="513"/>
      <c r="BK518" s="513"/>
      <c r="BL518" s="513"/>
      <c r="BM518" s="513"/>
      <c r="BN518" s="513"/>
      <c r="BO518" s="513"/>
      <c r="BP518" s="513"/>
      <c r="BQ518" s="513"/>
      <c r="BR518" s="513"/>
      <c r="BS518" s="513"/>
      <c r="BT518" s="513"/>
      <c r="BU518" s="513"/>
      <c r="BV518" s="513"/>
      <c r="BW518" s="513"/>
      <c r="BX518" s="513"/>
      <c r="BY518" s="513"/>
      <c r="BZ518" s="513"/>
      <c r="CA518" s="513"/>
      <c r="CB518" s="513"/>
      <c r="CC518" s="1972"/>
      <c r="CD518" s="1499"/>
      <c r="CE518" s="1500"/>
      <c r="CF518" s="1501"/>
      <c r="CG518" s="1500"/>
      <c r="CH518" s="1500"/>
      <c r="CI518" s="1500"/>
      <c r="CJ518" s="1976"/>
      <c r="CK518" s="1519"/>
      <c r="CL518" s="1509"/>
    </row>
    <row r="519" spans="1:90" s="514" customFormat="1">
      <c r="A519" s="511"/>
      <c r="B519" s="512"/>
      <c r="C519" s="1493"/>
      <c r="D519" s="1493"/>
      <c r="E519" s="1493"/>
      <c r="F519" s="1493"/>
      <c r="G519" s="1493"/>
      <c r="H519" s="1530"/>
      <c r="I519" s="1972"/>
      <c r="J519" s="1542"/>
      <c r="K519" s="513"/>
      <c r="L519" s="513"/>
      <c r="M519" s="513"/>
      <c r="N519" s="513"/>
      <c r="O519" s="513"/>
      <c r="P519" s="513"/>
      <c r="Q519" s="513"/>
      <c r="R519" s="513"/>
      <c r="S519" s="513"/>
      <c r="T519" s="513"/>
      <c r="U519" s="513"/>
      <c r="V519" s="513"/>
      <c r="W519" s="513"/>
      <c r="X519" s="513"/>
      <c r="Y519" s="513"/>
      <c r="Z519" s="513"/>
      <c r="AA519" s="513"/>
      <c r="AB519" s="513"/>
      <c r="AC519" s="513"/>
      <c r="AD519" s="513"/>
      <c r="AE519" s="513"/>
      <c r="AF519" s="513"/>
      <c r="AG519" s="513"/>
      <c r="AH519" s="513"/>
      <c r="AI519" s="513"/>
      <c r="AJ519" s="513"/>
      <c r="AK519" s="513"/>
      <c r="AL519" s="513"/>
      <c r="AM519" s="513"/>
      <c r="AN519" s="513"/>
      <c r="AO519" s="513"/>
      <c r="AP519" s="513"/>
      <c r="AQ519" s="513"/>
      <c r="AR519" s="513"/>
      <c r="AS519" s="513"/>
      <c r="AT519" s="513"/>
      <c r="AU519" s="513"/>
      <c r="AV519" s="513"/>
      <c r="AW519" s="513"/>
      <c r="AX519" s="513"/>
      <c r="AY519" s="513"/>
      <c r="AZ519" s="513"/>
      <c r="BA519" s="513"/>
      <c r="BB519" s="513"/>
      <c r="BC519" s="513"/>
      <c r="BD519" s="513"/>
      <c r="BE519" s="513"/>
      <c r="BF519" s="513"/>
      <c r="BG519" s="513"/>
      <c r="BH519" s="513"/>
      <c r="BI519" s="513"/>
      <c r="BJ519" s="513"/>
      <c r="BK519" s="513"/>
      <c r="BL519" s="513"/>
      <c r="BM519" s="513"/>
      <c r="BN519" s="513"/>
      <c r="BO519" s="513"/>
      <c r="BP519" s="513"/>
      <c r="BQ519" s="513"/>
      <c r="BR519" s="513"/>
      <c r="BS519" s="513"/>
      <c r="BT519" s="513"/>
      <c r="BU519" s="513"/>
      <c r="BV519" s="513"/>
      <c r="BW519" s="513"/>
      <c r="BX519" s="513"/>
      <c r="BY519" s="513"/>
      <c r="BZ519" s="513"/>
      <c r="CA519" s="513"/>
      <c r="CB519" s="513"/>
      <c r="CC519" s="1972"/>
      <c r="CD519" s="1499"/>
      <c r="CE519" s="1500"/>
      <c r="CF519" s="1501"/>
      <c r="CG519" s="1500"/>
      <c r="CH519" s="1500"/>
      <c r="CI519" s="1500"/>
      <c r="CJ519" s="1976"/>
      <c r="CK519" s="1519"/>
      <c r="CL519" s="1509"/>
    </row>
    <row r="520" spans="1:90" s="514" customFormat="1">
      <c r="A520" s="511"/>
      <c r="B520" s="512"/>
      <c r="C520" s="1493"/>
      <c r="D520" s="1493"/>
      <c r="E520" s="1493"/>
      <c r="F520" s="1493"/>
      <c r="G520" s="1493"/>
      <c r="H520" s="1530"/>
      <c r="I520" s="1972"/>
      <c r="J520" s="1542"/>
      <c r="K520" s="513"/>
      <c r="L520" s="513"/>
      <c r="M520" s="513"/>
      <c r="N520" s="513"/>
      <c r="O520" s="513"/>
      <c r="P520" s="513"/>
      <c r="Q520" s="513"/>
      <c r="R520" s="513"/>
      <c r="S520" s="513"/>
      <c r="T520" s="513"/>
      <c r="U520" s="513"/>
      <c r="V520" s="513"/>
      <c r="W520" s="513"/>
      <c r="X520" s="513"/>
      <c r="Y520" s="513"/>
      <c r="Z520" s="513"/>
      <c r="AA520" s="513"/>
      <c r="AB520" s="513"/>
      <c r="AC520" s="513"/>
      <c r="AD520" s="513"/>
      <c r="AE520" s="513"/>
      <c r="AF520" s="513"/>
      <c r="AG520" s="513"/>
      <c r="AH520" s="513"/>
      <c r="AI520" s="513"/>
      <c r="AJ520" s="513"/>
      <c r="AK520" s="513"/>
      <c r="AL520" s="513"/>
      <c r="AM520" s="513"/>
      <c r="AN520" s="513"/>
      <c r="AO520" s="513"/>
      <c r="AP520" s="513"/>
      <c r="AQ520" s="513"/>
      <c r="AR520" s="513"/>
      <c r="AS520" s="513"/>
      <c r="AT520" s="513"/>
      <c r="AU520" s="513"/>
      <c r="AV520" s="513"/>
      <c r="AW520" s="513"/>
      <c r="AX520" s="513"/>
      <c r="AY520" s="513"/>
      <c r="AZ520" s="513"/>
      <c r="BA520" s="513"/>
      <c r="BB520" s="513"/>
      <c r="BC520" s="513"/>
      <c r="BD520" s="513"/>
      <c r="BE520" s="513"/>
      <c r="BF520" s="513"/>
      <c r="BG520" s="513"/>
      <c r="BH520" s="513"/>
      <c r="BI520" s="513"/>
      <c r="BJ520" s="513"/>
      <c r="BK520" s="513"/>
      <c r="BL520" s="513"/>
      <c r="BM520" s="513"/>
      <c r="BN520" s="513"/>
      <c r="BO520" s="513"/>
      <c r="BP520" s="513"/>
      <c r="BQ520" s="513"/>
      <c r="BR520" s="513"/>
      <c r="BS520" s="513"/>
      <c r="BT520" s="513"/>
      <c r="BU520" s="513"/>
      <c r="BV520" s="513"/>
      <c r="BW520" s="513"/>
      <c r="BX520" s="513"/>
      <c r="BY520" s="513"/>
      <c r="BZ520" s="513"/>
      <c r="CA520" s="513"/>
      <c r="CB520" s="513"/>
      <c r="CC520" s="1972"/>
      <c r="CD520" s="1499"/>
      <c r="CE520" s="1500"/>
      <c r="CF520" s="1501"/>
      <c r="CG520" s="1500"/>
      <c r="CH520" s="1500"/>
      <c r="CI520" s="1500"/>
      <c r="CJ520" s="1976"/>
      <c r="CK520" s="1519"/>
      <c r="CL520" s="1509"/>
    </row>
    <row r="521" spans="1:90" s="514" customFormat="1">
      <c r="A521" s="511"/>
      <c r="B521" s="512"/>
      <c r="C521" s="1493"/>
      <c r="D521" s="1493"/>
      <c r="E521" s="1493"/>
      <c r="F521" s="1493"/>
      <c r="G521" s="1493"/>
      <c r="H521" s="1530"/>
      <c r="I521" s="1972"/>
      <c r="J521" s="1542"/>
      <c r="K521" s="513"/>
      <c r="L521" s="513"/>
      <c r="M521" s="513"/>
      <c r="N521" s="513"/>
      <c r="O521" s="513"/>
      <c r="P521" s="513"/>
      <c r="Q521" s="513"/>
      <c r="R521" s="513"/>
      <c r="S521" s="513"/>
      <c r="T521" s="513"/>
      <c r="U521" s="513"/>
      <c r="V521" s="513"/>
      <c r="W521" s="513"/>
      <c r="X521" s="513"/>
      <c r="Y521" s="513"/>
      <c r="Z521" s="513"/>
      <c r="AA521" s="513"/>
      <c r="AB521" s="513"/>
      <c r="AC521" s="513"/>
      <c r="AD521" s="513"/>
      <c r="AE521" s="513"/>
      <c r="AF521" s="513"/>
      <c r="AG521" s="513"/>
      <c r="AH521" s="513"/>
      <c r="AI521" s="513"/>
      <c r="AJ521" s="513"/>
      <c r="AK521" s="513"/>
      <c r="AL521" s="513"/>
      <c r="AM521" s="513"/>
      <c r="AN521" s="513"/>
      <c r="AO521" s="513"/>
      <c r="AP521" s="513"/>
      <c r="AQ521" s="513"/>
      <c r="AR521" s="513"/>
      <c r="AS521" s="513"/>
      <c r="AT521" s="513"/>
      <c r="AU521" s="513"/>
      <c r="AV521" s="513"/>
      <c r="AW521" s="513"/>
      <c r="AX521" s="513"/>
      <c r="AY521" s="513"/>
      <c r="AZ521" s="513"/>
      <c r="BA521" s="513"/>
      <c r="BB521" s="513"/>
      <c r="BC521" s="513"/>
      <c r="BD521" s="513"/>
      <c r="BE521" s="513"/>
      <c r="BF521" s="513"/>
      <c r="BG521" s="513"/>
      <c r="BH521" s="513"/>
      <c r="BI521" s="513"/>
      <c r="BJ521" s="513"/>
      <c r="BK521" s="513"/>
      <c r="BL521" s="513"/>
      <c r="BM521" s="513"/>
      <c r="BN521" s="513"/>
      <c r="BO521" s="513"/>
      <c r="BP521" s="513"/>
      <c r="BQ521" s="513"/>
      <c r="BR521" s="513"/>
      <c r="BS521" s="513"/>
      <c r="BT521" s="513"/>
      <c r="BU521" s="513"/>
      <c r="BV521" s="513"/>
      <c r="BW521" s="513"/>
      <c r="BX521" s="513"/>
      <c r="BY521" s="513"/>
      <c r="BZ521" s="513"/>
      <c r="CA521" s="513"/>
      <c r="CB521" s="513"/>
      <c r="CC521" s="1972"/>
      <c r="CD521" s="1499"/>
      <c r="CE521" s="1500"/>
      <c r="CF521" s="1501"/>
      <c r="CG521" s="1500"/>
      <c r="CH521" s="1500"/>
      <c r="CI521" s="1500"/>
      <c r="CJ521" s="1976"/>
      <c r="CK521" s="1519"/>
      <c r="CL521" s="1509"/>
    </row>
    <row r="522" spans="1:90" s="514" customFormat="1">
      <c r="A522" s="511"/>
      <c r="B522" s="512"/>
      <c r="C522" s="1493"/>
      <c r="D522" s="1493"/>
      <c r="E522" s="1493"/>
      <c r="F522" s="1493"/>
      <c r="G522" s="1493"/>
      <c r="H522" s="1530"/>
      <c r="I522" s="1972"/>
      <c r="J522" s="1542"/>
      <c r="K522" s="513"/>
      <c r="L522" s="513"/>
      <c r="M522" s="513"/>
      <c r="N522" s="513"/>
      <c r="O522" s="513"/>
      <c r="P522" s="513"/>
      <c r="Q522" s="513"/>
      <c r="R522" s="513"/>
      <c r="S522" s="513"/>
      <c r="T522" s="513"/>
      <c r="U522" s="513"/>
      <c r="V522" s="513"/>
      <c r="W522" s="513"/>
      <c r="X522" s="513"/>
      <c r="Y522" s="513"/>
      <c r="Z522" s="513"/>
      <c r="AA522" s="513"/>
      <c r="AB522" s="513"/>
      <c r="AC522" s="513"/>
      <c r="AD522" s="513"/>
      <c r="AE522" s="513"/>
      <c r="AF522" s="513"/>
      <c r="AG522" s="513"/>
      <c r="AH522" s="513"/>
      <c r="AI522" s="513"/>
      <c r="AJ522" s="513"/>
      <c r="AK522" s="513"/>
      <c r="AL522" s="513"/>
      <c r="AM522" s="513"/>
      <c r="AN522" s="513"/>
      <c r="AO522" s="513"/>
      <c r="AP522" s="513"/>
      <c r="AQ522" s="513"/>
      <c r="AR522" s="513"/>
      <c r="AS522" s="513"/>
      <c r="AT522" s="513"/>
      <c r="AU522" s="513"/>
      <c r="AV522" s="513"/>
      <c r="AW522" s="513"/>
      <c r="AX522" s="513"/>
      <c r="AY522" s="513"/>
      <c r="AZ522" s="513"/>
      <c r="BA522" s="513"/>
      <c r="BB522" s="513"/>
      <c r="BC522" s="513"/>
      <c r="BD522" s="513"/>
      <c r="BE522" s="513"/>
      <c r="BF522" s="513"/>
      <c r="BG522" s="513"/>
      <c r="BH522" s="513"/>
      <c r="BI522" s="513"/>
      <c r="BJ522" s="513"/>
      <c r="BK522" s="513"/>
      <c r="BL522" s="513"/>
      <c r="BM522" s="513"/>
      <c r="BN522" s="513"/>
      <c r="BO522" s="513"/>
      <c r="BP522" s="513"/>
      <c r="BQ522" s="513"/>
      <c r="BR522" s="513"/>
      <c r="BS522" s="513"/>
      <c r="BT522" s="513"/>
      <c r="BU522" s="513"/>
      <c r="BV522" s="513"/>
      <c r="BW522" s="513"/>
      <c r="BX522" s="513"/>
      <c r="BY522" s="513"/>
      <c r="BZ522" s="513"/>
      <c r="CA522" s="513"/>
      <c r="CB522" s="513"/>
      <c r="CC522" s="1972"/>
      <c r="CD522" s="1499"/>
      <c r="CE522" s="1500"/>
      <c r="CF522" s="1501"/>
      <c r="CG522" s="1500"/>
      <c r="CH522" s="1500"/>
      <c r="CI522" s="1500"/>
      <c r="CJ522" s="1976"/>
      <c r="CK522" s="1519"/>
      <c r="CL522" s="1509"/>
    </row>
    <row r="523" spans="1:90" s="514" customFormat="1">
      <c r="A523" s="511"/>
      <c r="B523" s="512"/>
      <c r="C523" s="1493"/>
      <c r="D523" s="1493"/>
      <c r="E523" s="1493"/>
      <c r="F523" s="1493"/>
      <c r="G523" s="1493"/>
      <c r="H523" s="1530"/>
      <c r="I523" s="1972"/>
      <c r="J523" s="1542"/>
      <c r="K523" s="513"/>
      <c r="L523" s="513"/>
      <c r="M523" s="513"/>
      <c r="N523" s="513"/>
      <c r="O523" s="513"/>
      <c r="P523" s="513"/>
      <c r="Q523" s="513"/>
      <c r="R523" s="513"/>
      <c r="S523" s="513"/>
      <c r="T523" s="513"/>
      <c r="U523" s="513"/>
      <c r="V523" s="513"/>
      <c r="W523" s="513"/>
      <c r="X523" s="513"/>
      <c r="Y523" s="513"/>
      <c r="Z523" s="513"/>
      <c r="AA523" s="513"/>
      <c r="AB523" s="513"/>
      <c r="AC523" s="513"/>
      <c r="AD523" s="513"/>
      <c r="AE523" s="513"/>
      <c r="AF523" s="513"/>
      <c r="AG523" s="513"/>
      <c r="AH523" s="513"/>
      <c r="AI523" s="513"/>
      <c r="AJ523" s="513"/>
      <c r="AK523" s="513"/>
      <c r="AL523" s="513"/>
      <c r="AM523" s="513"/>
      <c r="AN523" s="513"/>
      <c r="AO523" s="513"/>
      <c r="AP523" s="513"/>
      <c r="AQ523" s="513"/>
      <c r="AR523" s="513"/>
      <c r="AS523" s="513"/>
      <c r="AT523" s="513"/>
      <c r="AU523" s="513"/>
      <c r="AV523" s="513"/>
      <c r="AW523" s="513"/>
      <c r="AX523" s="513"/>
      <c r="AY523" s="513"/>
      <c r="AZ523" s="513"/>
      <c r="BA523" s="513"/>
      <c r="BB523" s="513"/>
      <c r="BC523" s="513"/>
      <c r="BD523" s="513"/>
      <c r="BE523" s="513"/>
      <c r="BF523" s="513"/>
      <c r="BG523" s="513"/>
      <c r="BH523" s="513"/>
      <c r="BI523" s="513"/>
      <c r="BJ523" s="513"/>
      <c r="BK523" s="513"/>
      <c r="BL523" s="513"/>
      <c r="BM523" s="513"/>
      <c r="BN523" s="513"/>
      <c r="BO523" s="513"/>
      <c r="BP523" s="513"/>
      <c r="BQ523" s="513"/>
      <c r="BR523" s="513"/>
      <c r="BS523" s="513"/>
      <c r="BT523" s="513"/>
      <c r="BU523" s="513"/>
      <c r="BV523" s="513"/>
      <c r="BW523" s="513"/>
      <c r="BX523" s="513"/>
      <c r="BY523" s="513"/>
      <c r="BZ523" s="513"/>
      <c r="CA523" s="513"/>
      <c r="CB523" s="513"/>
      <c r="CC523" s="1972"/>
      <c r="CD523" s="1499"/>
      <c r="CE523" s="1500"/>
      <c r="CF523" s="1501"/>
      <c r="CG523" s="1500"/>
      <c r="CH523" s="1500"/>
      <c r="CI523" s="1500"/>
      <c r="CJ523" s="1976"/>
      <c r="CK523" s="1519"/>
      <c r="CL523" s="1509"/>
    </row>
    <row r="524" spans="1:90" s="514" customFormat="1">
      <c r="A524" s="511"/>
      <c r="B524" s="512"/>
      <c r="C524" s="1493"/>
      <c r="D524" s="1493"/>
      <c r="E524" s="1493"/>
      <c r="F524" s="1493"/>
      <c r="G524" s="1493"/>
      <c r="H524" s="1530"/>
      <c r="I524" s="1972"/>
      <c r="J524" s="1542"/>
      <c r="K524" s="513"/>
      <c r="L524" s="513"/>
      <c r="M524" s="513"/>
      <c r="N524" s="513"/>
      <c r="O524" s="513"/>
      <c r="P524" s="513"/>
      <c r="Q524" s="513"/>
      <c r="R524" s="513"/>
      <c r="S524" s="513"/>
      <c r="T524" s="513"/>
      <c r="U524" s="513"/>
      <c r="V524" s="513"/>
      <c r="W524" s="513"/>
      <c r="X524" s="513"/>
      <c r="Y524" s="513"/>
      <c r="Z524" s="513"/>
      <c r="AA524" s="513"/>
      <c r="AB524" s="513"/>
      <c r="AC524" s="513"/>
      <c r="AD524" s="513"/>
      <c r="AE524" s="513"/>
      <c r="AF524" s="513"/>
      <c r="AG524" s="513"/>
      <c r="AH524" s="513"/>
      <c r="AI524" s="513"/>
      <c r="AJ524" s="513"/>
      <c r="AK524" s="513"/>
      <c r="AL524" s="513"/>
      <c r="AM524" s="513"/>
      <c r="AN524" s="513"/>
      <c r="AO524" s="513"/>
      <c r="AP524" s="513"/>
      <c r="AQ524" s="513"/>
      <c r="AR524" s="513"/>
      <c r="AS524" s="513"/>
      <c r="AT524" s="513"/>
      <c r="AU524" s="513"/>
      <c r="AV524" s="513"/>
      <c r="AW524" s="513"/>
      <c r="AX524" s="513"/>
      <c r="AY524" s="513"/>
      <c r="AZ524" s="513"/>
      <c r="BA524" s="513"/>
      <c r="BB524" s="513"/>
      <c r="BC524" s="513"/>
      <c r="BD524" s="513"/>
      <c r="BE524" s="513"/>
      <c r="BF524" s="513"/>
      <c r="BG524" s="513"/>
      <c r="BH524" s="513"/>
      <c r="BI524" s="513"/>
      <c r="BJ524" s="513"/>
      <c r="BK524" s="513"/>
      <c r="BL524" s="513"/>
      <c r="BM524" s="513"/>
      <c r="BN524" s="513"/>
      <c r="BO524" s="513"/>
      <c r="BP524" s="513"/>
      <c r="BQ524" s="513"/>
      <c r="BR524" s="513"/>
      <c r="BS524" s="513"/>
      <c r="BT524" s="513"/>
      <c r="BU524" s="513"/>
      <c r="BV524" s="513"/>
      <c r="BW524" s="513"/>
      <c r="BX524" s="513"/>
      <c r="BY524" s="513"/>
      <c r="BZ524" s="513"/>
      <c r="CA524" s="513"/>
      <c r="CB524" s="513"/>
      <c r="CC524" s="1972"/>
      <c r="CD524" s="1499"/>
      <c r="CE524" s="1500"/>
      <c r="CF524" s="1501"/>
      <c r="CG524" s="1500"/>
      <c r="CH524" s="1500"/>
      <c r="CI524" s="1500"/>
      <c r="CJ524" s="1976"/>
      <c r="CK524" s="1519"/>
      <c r="CL524" s="1509"/>
    </row>
    <row r="525" spans="1:90" s="514" customFormat="1">
      <c r="A525" s="511"/>
      <c r="B525" s="512"/>
      <c r="C525" s="1493"/>
      <c r="D525" s="1493"/>
      <c r="E525" s="1493"/>
      <c r="F525" s="1493"/>
      <c r="G525" s="1493"/>
      <c r="H525" s="1530"/>
      <c r="I525" s="1972"/>
      <c r="J525" s="1542"/>
      <c r="K525" s="513"/>
      <c r="L525" s="513"/>
      <c r="M525" s="513"/>
      <c r="N525" s="513"/>
      <c r="O525" s="513"/>
      <c r="P525" s="513"/>
      <c r="Q525" s="513"/>
      <c r="R525" s="513"/>
      <c r="S525" s="513"/>
      <c r="T525" s="513"/>
      <c r="U525" s="513"/>
      <c r="V525" s="513"/>
      <c r="W525" s="513"/>
      <c r="X525" s="513"/>
      <c r="Y525" s="513"/>
      <c r="Z525" s="513"/>
      <c r="AA525" s="513"/>
      <c r="AB525" s="513"/>
      <c r="AC525" s="513"/>
      <c r="AD525" s="513"/>
      <c r="AE525" s="513"/>
      <c r="AF525" s="513"/>
      <c r="AG525" s="513"/>
      <c r="AH525" s="513"/>
      <c r="AI525" s="513"/>
      <c r="AJ525" s="513"/>
      <c r="AK525" s="513"/>
      <c r="AL525" s="513"/>
      <c r="AM525" s="513"/>
      <c r="AN525" s="513"/>
      <c r="AO525" s="513"/>
      <c r="AP525" s="513"/>
      <c r="AQ525" s="513"/>
      <c r="AR525" s="513"/>
      <c r="AS525" s="513"/>
      <c r="AT525" s="513"/>
      <c r="AU525" s="513"/>
      <c r="AV525" s="513"/>
      <c r="AW525" s="513"/>
      <c r="AX525" s="513"/>
      <c r="AY525" s="513"/>
      <c r="AZ525" s="513"/>
      <c r="BA525" s="513"/>
      <c r="BB525" s="513"/>
      <c r="BC525" s="513"/>
      <c r="BD525" s="513"/>
      <c r="BE525" s="513"/>
      <c r="BF525" s="513"/>
      <c r="BG525" s="513"/>
      <c r="BH525" s="513"/>
      <c r="BI525" s="513"/>
      <c r="BJ525" s="513"/>
      <c r="BK525" s="513"/>
      <c r="BL525" s="513"/>
      <c r="BM525" s="513"/>
      <c r="BN525" s="513"/>
      <c r="BO525" s="513"/>
      <c r="BP525" s="513"/>
      <c r="BQ525" s="513"/>
      <c r="BR525" s="513"/>
      <c r="BS525" s="513"/>
      <c r="BT525" s="513"/>
      <c r="BU525" s="513"/>
      <c r="BV525" s="513"/>
      <c r="BW525" s="513"/>
      <c r="BX525" s="513"/>
      <c r="BY525" s="513"/>
      <c r="BZ525" s="513"/>
      <c r="CA525" s="513"/>
      <c r="CB525" s="513"/>
      <c r="CC525" s="1972"/>
      <c r="CD525" s="1499"/>
      <c r="CE525" s="1500"/>
      <c r="CF525" s="1501"/>
      <c r="CG525" s="1500"/>
      <c r="CH525" s="1500"/>
      <c r="CI525" s="1500"/>
      <c r="CJ525" s="1976"/>
      <c r="CK525" s="1519"/>
      <c r="CL525" s="1509"/>
    </row>
    <row r="526" spans="1:90" s="514" customFormat="1">
      <c r="A526" s="511"/>
      <c r="B526" s="512"/>
      <c r="C526" s="1493"/>
      <c r="D526" s="1493"/>
      <c r="E526" s="1493"/>
      <c r="F526" s="1493"/>
      <c r="G526" s="1493"/>
      <c r="H526" s="1530"/>
      <c r="I526" s="1972"/>
      <c r="J526" s="1542"/>
      <c r="K526" s="513"/>
      <c r="L526" s="513"/>
      <c r="M526" s="513"/>
      <c r="N526" s="513"/>
      <c r="O526" s="513"/>
      <c r="P526" s="513"/>
      <c r="Q526" s="513"/>
      <c r="R526" s="513"/>
      <c r="S526" s="513"/>
      <c r="T526" s="513"/>
      <c r="U526" s="513"/>
      <c r="V526" s="513"/>
      <c r="W526" s="513"/>
      <c r="X526" s="513"/>
      <c r="Y526" s="513"/>
      <c r="Z526" s="513"/>
      <c r="AA526" s="513"/>
      <c r="AB526" s="513"/>
      <c r="AC526" s="513"/>
      <c r="AD526" s="513"/>
      <c r="AE526" s="513"/>
      <c r="AF526" s="513"/>
      <c r="AG526" s="513"/>
      <c r="AH526" s="513"/>
      <c r="AI526" s="513"/>
      <c r="AJ526" s="513"/>
      <c r="AK526" s="513"/>
      <c r="AL526" s="513"/>
      <c r="AM526" s="513"/>
      <c r="AN526" s="513"/>
      <c r="AO526" s="513"/>
      <c r="AP526" s="513"/>
      <c r="AQ526" s="513"/>
      <c r="AR526" s="513"/>
      <c r="AS526" s="513"/>
      <c r="AT526" s="513"/>
      <c r="AU526" s="513"/>
      <c r="AV526" s="513"/>
      <c r="AW526" s="513"/>
      <c r="AX526" s="513"/>
      <c r="AY526" s="513"/>
      <c r="AZ526" s="513"/>
      <c r="BA526" s="513"/>
      <c r="BB526" s="513"/>
      <c r="BC526" s="513"/>
      <c r="BD526" s="513"/>
      <c r="BE526" s="513"/>
      <c r="BF526" s="513"/>
      <c r="BG526" s="513"/>
      <c r="BH526" s="513"/>
      <c r="BI526" s="513"/>
      <c r="BJ526" s="513"/>
      <c r="BK526" s="513"/>
      <c r="BL526" s="513"/>
      <c r="BM526" s="513"/>
      <c r="BN526" s="513"/>
      <c r="BO526" s="513"/>
      <c r="BP526" s="513"/>
      <c r="BQ526" s="513"/>
      <c r="BR526" s="513"/>
      <c r="BS526" s="513"/>
      <c r="BT526" s="513"/>
      <c r="BU526" s="513"/>
      <c r="BV526" s="513"/>
      <c r="BW526" s="513"/>
      <c r="BX526" s="513"/>
      <c r="BY526" s="513"/>
      <c r="BZ526" s="513"/>
      <c r="CA526" s="513"/>
      <c r="CB526" s="513"/>
      <c r="CC526" s="1972"/>
      <c r="CD526" s="1499"/>
      <c r="CE526" s="1500"/>
      <c r="CF526" s="1501"/>
      <c r="CG526" s="1500"/>
      <c r="CH526" s="1500"/>
      <c r="CI526" s="1500"/>
      <c r="CJ526" s="1976"/>
      <c r="CK526" s="1519"/>
      <c r="CL526" s="1509"/>
    </row>
    <row r="527" spans="1:90" s="514" customFormat="1">
      <c r="A527" s="511"/>
      <c r="B527" s="512"/>
      <c r="C527" s="1493"/>
      <c r="D527" s="1493"/>
      <c r="E527" s="1493"/>
      <c r="F527" s="1493"/>
      <c r="G527" s="1493"/>
      <c r="H527" s="1530"/>
      <c r="I527" s="1972"/>
      <c r="J527" s="1542"/>
      <c r="K527" s="513"/>
      <c r="L527" s="513"/>
      <c r="M527" s="513"/>
      <c r="N527" s="513"/>
      <c r="O527" s="513"/>
      <c r="P527" s="513"/>
      <c r="Q527" s="513"/>
      <c r="R527" s="513"/>
      <c r="S527" s="513"/>
      <c r="T527" s="513"/>
      <c r="U527" s="513"/>
      <c r="V527" s="513"/>
      <c r="W527" s="513"/>
      <c r="X527" s="513"/>
      <c r="Y527" s="513"/>
      <c r="Z527" s="513"/>
      <c r="AA527" s="513"/>
      <c r="AB527" s="513"/>
      <c r="AC527" s="513"/>
      <c r="AD527" s="513"/>
      <c r="AE527" s="513"/>
      <c r="AF527" s="513"/>
      <c r="AG527" s="513"/>
      <c r="AH527" s="513"/>
      <c r="AI527" s="513"/>
      <c r="AJ527" s="513"/>
      <c r="AK527" s="513"/>
      <c r="AL527" s="513"/>
      <c r="AM527" s="513"/>
      <c r="AN527" s="513"/>
      <c r="AO527" s="513"/>
      <c r="AP527" s="513"/>
      <c r="AQ527" s="513"/>
      <c r="AR527" s="513"/>
      <c r="AS527" s="513"/>
      <c r="AT527" s="513"/>
      <c r="AU527" s="513"/>
      <c r="AV527" s="513"/>
      <c r="AW527" s="513"/>
      <c r="AX527" s="513"/>
      <c r="AY527" s="513"/>
      <c r="AZ527" s="513"/>
      <c r="BA527" s="513"/>
      <c r="BB527" s="513"/>
      <c r="BC527" s="513"/>
      <c r="BD527" s="513"/>
      <c r="BE527" s="513"/>
      <c r="BF527" s="513"/>
      <c r="BG527" s="513"/>
      <c r="BH527" s="513"/>
      <c r="BI527" s="513"/>
      <c r="BJ527" s="513"/>
      <c r="BK527" s="513"/>
      <c r="BL527" s="513"/>
      <c r="BM527" s="513"/>
      <c r="BN527" s="513"/>
      <c r="BO527" s="513"/>
      <c r="BP527" s="513"/>
      <c r="BQ527" s="513"/>
      <c r="BR527" s="513"/>
      <c r="BS527" s="513"/>
      <c r="BT527" s="513"/>
      <c r="BU527" s="513"/>
      <c r="BV527" s="513"/>
      <c r="BW527" s="513"/>
      <c r="BX527" s="513"/>
      <c r="BY527" s="513"/>
      <c r="BZ527" s="513"/>
      <c r="CA527" s="513"/>
      <c r="CB527" s="513"/>
      <c r="CC527" s="1972"/>
      <c r="CD527" s="1499"/>
      <c r="CE527" s="1500"/>
      <c r="CF527" s="1501"/>
      <c r="CG527" s="1500"/>
      <c r="CH527" s="1500"/>
      <c r="CI527" s="1500"/>
      <c r="CJ527" s="1976"/>
      <c r="CK527" s="1519"/>
      <c r="CL527" s="1509"/>
    </row>
    <row r="528" spans="1:90" s="514" customFormat="1">
      <c r="A528" s="511"/>
      <c r="B528" s="512"/>
      <c r="C528" s="1493"/>
      <c r="D528" s="1493"/>
      <c r="E528" s="1493"/>
      <c r="F528" s="1493"/>
      <c r="G528" s="1493"/>
      <c r="H528" s="1530"/>
      <c r="I528" s="1972"/>
      <c r="J528" s="1542"/>
      <c r="K528" s="513"/>
      <c r="L528" s="513"/>
      <c r="M528" s="513"/>
      <c r="N528" s="513"/>
      <c r="O528" s="513"/>
      <c r="P528" s="513"/>
      <c r="Q528" s="513"/>
      <c r="R528" s="513"/>
      <c r="S528" s="513"/>
      <c r="T528" s="513"/>
      <c r="U528" s="513"/>
      <c r="V528" s="513"/>
      <c r="W528" s="513"/>
      <c r="X528" s="513"/>
      <c r="Y528" s="513"/>
      <c r="Z528" s="513"/>
      <c r="AA528" s="513"/>
      <c r="AB528" s="513"/>
      <c r="AC528" s="513"/>
      <c r="AD528" s="513"/>
      <c r="AE528" s="513"/>
      <c r="AF528" s="513"/>
      <c r="AG528" s="513"/>
      <c r="AH528" s="513"/>
      <c r="AI528" s="513"/>
      <c r="AJ528" s="513"/>
      <c r="AK528" s="513"/>
      <c r="AL528" s="513"/>
      <c r="AM528" s="513"/>
      <c r="AN528" s="513"/>
      <c r="AO528" s="513"/>
      <c r="AP528" s="513"/>
      <c r="AQ528" s="513"/>
      <c r="AR528" s="513"/>
      <c r="AS528" s="513"/>
      <c r="AT528" s="513"/>
      <c r="AU528" s="513"/>
      <c r="AV528" s="513"/>
      <c r="AW528" s="513"/>
      <c r="AX528" s="513"/>
      <c r="AY528" s="513"/>
      <c r="AZ528" s="513"/>
      <c r="BA528" s="513"/>
      <c r="BB528" s="513"/>
      <c r="BC528" s="513"/>
      <c r="BD528" s="513"/>
      <c r="BE528" s="513"/>
      <c r="BF528" s="513"/>
      <c r="BG528" s="513"/>
      <c r="BH528" s="513"/>
      <c r="BI528" s="513"/>
      <c r="BJ528" s="513"/>
      <c r="BK528" s="513"/>
      <c r="BL528" s="513"/>
      <c r="BM528" s="513"/>
      <c r="BN528" s="513"/>
      <c r="BO528" s="513"/>
      <c r="BP528" s="513"/>
      <c r="BQ528" s="513"/>
      <c r="BR528" s="513"/>
      <c r="BS528" s="513"/>
      <c r="BT528" s="513"/>
      <c r="BU528" s="513"/>
      <c r="BV528" s="513"/>
      <c r="BW528" s="513"/>
      <c r="BX528" s="513"/>
      <c r="BY528" s="513"/>
      <c r="BZ528" s="513"/>
      <c r="CA528" s="513"/>
      <c r="CB528" s="513"/>
      <c r="CC528" s="1972"/>
      <c r="CD528" s="1499"/>
      <c r="CE528" s="1500"/>
      <c r="CF528" s="1501"/>
      <c r="CG528" s="1500"/>
      <c r="CH528" s="1500"/>
      <c r="CI528" s="1500"/>
      <c r="CJ528" s="1976"/>
      <c r="CK528" s="1519"/>
      <c r="CL528" s="1509"/>
    </row>
    <row r="529" spans="1:90" s="514" customFormat="1">
      <c r="A529" s="511"/>
      <c r="B529" s="512"/>
      <c r="C529" s="1493"/>
      <c r="D529" s="1493"/>
      <c r="E529" s="1493"/>
      <c r="F529" s="1493"/>
      <c r="G529" s="1493"/>
      <c r="H529" s="1530"/>
      <c r="I529" s="1972"/>
      <c r="J529" s="1542"/>
      <c r="K529" s="513"/>
      <c r="L529" s="513"/>
      <c r="M529" s="513"/>
      <c r="N529" s="513"/>
      <c r="O529" s="513"/>
      <c r="P529" s="513"/>
      <c r="Q529" s="513"/>
      <c r="R529" s="513"/>
      <c r="S529" s="513"/>
      <c r="T529" s="513"/>
      <c r="U529" s="513"/>
      <c r="V529" s="513"/>
      <c r="W529" s="513"/>
      <c r="X529" s="513"/>
      <c r="Y529" s="513"/>
      <c r="Z529" s="513"/>
      <c r="AA529" s="513"/>
      <c r="AB529" s="513"/>
      <c r="AC529" s="513"/>
      <c r="AD529" s="513"/>
      <c r="AE529" s="513"/>
      <c r="AF529" s="513"/>
      <c r="AG529" s="513"/>
      <c r="AH529" s="513"/>
      <c r="AI529" s="513"/>
      <c r="AJ529" s="513"/>
      <c r="AK529" s="513"/>
      <c r="AL529" s="513"/>
      <c r="AM529" s="513"/>
      <c r="AN529" s="513"/>
      <c r="AO529" s="513"/>
      <c r="AP529" s="513"/>
      <c r="AQ529" s="513"/>
      <c r="AR529" s="513"/>
      <c r="AS529" s="513"/>
      <c r="AT529" s="513"/>
      <c r="AU529" s="513"/>
      <c r="AV529" s="513"/>
      <c r="AW529" s="513"/>
      <c r="AX529" s="513"/>
      <c r="AY529" s="513"/>
      <c r="AZ529" s="513"/>
      <c r="BA529" s="513"/>
      <c r="BB529" s="513"/>
      <c r="BC529" s="513"/>
      <c r="BD529" s="513"/>
      <c r="BE529" s="513"/>
      <c r="BF529" s="513"/>
      <c r="BG529" s="513"/>
      <c r="BH529" s="513"/>
      <c r="BI529" s="513"/>
      <c r="BJ529" s="513"/>
      <c r="BK529" s="513"/>
      <c r="BL529" s="513"/>
      <c r="BM529" s="513"/>
      <c r="BN529" s="513"/>
      <c r="BO529" s="513"/>
      <c r="BP529" s="513"/>
      <c r="BQ529" s="513"/>
      <c r="BR529" s="513"/>
      <c r="BS529" s="513"/>
      <c r="BT529" s="513"/>
      <c r="BU529" s="513"/>
      <c r="BV529" s="513"/>
      <c r="BW529" s="513"/>
      <c r="BX529" s="513"/>
      <c r="BY529" s="513"/>
      <c r="BZ529" s="513"/>
      <c r="CA529" s="513"/>
      <c r="CB529" s="513"/>
      <c r="CC529" s="1972"/>
      <c r="CD529" s="1499"/>
      <c r="CE529" s="1500"/>
      <c r="CF529" s="1501"/>
      <c r="CG529" s="1500"/>
      <c r="CH529" s="1500"/>
      <c r="CI529" s="1500"/>
      <c r="CJ529" s="1976"/>
      <c r="CK529" s="1519"/>
      <c r="CL529" s="1509"/>
    </row>
    <row r="530" spans="1:90" s="514" customFormat="1">
      <c r="A530" s="511"/>
      <c r="B530" s="512"/>
      <c r="C530" s="1493"/>
      <c r="D530" s="1493"/>
      <c r="E530" s="1493"/>
      <c r="F530" s="1493"/>
      <c r="G530" s="1493"/>
      <c r="H530" s="1530"/>
      <c r="I530" s="1972"/>
      <c r="J530" s="1542"/>
      <c r="K530" s="513"/>
      <c r="L530" s="513"/>
      <c r="M530" s="513"/>
      <c r="N530" s="513"/>
      <c r="O530" s="513"/>
      <c r="P530" s="513"/>
      <c r="Q530" s="513"/>
      <c r="R530" s="513"/>
      <c r="S530" s="513"/>
      <c r="T530" s="513"/>
      <c r="U530" s="513"/>
      <c r="V530" s="513"/>
      <c r="W530" s="513"/>
      <c r="X530" s="513"/>
      <c r="Y530" s="513"/>
      <c r="Z530" s="513"/>
      <c r="AA530" s="513"/>
      <c r="AB530" s="513"/>
      <c r="AC530" s="513"/>
      <c r="AD530" s="513"/>
      <c r="AE530" s="513"/>
      <c r="AF530" s="513"/>
      <c r="AG530" s="513"/>
      <c r="AH530" s="513"/>
      <c r="AI530" s="513"/>
      <c r="AJ530" s="513"/>
      <c r="AK530" s="513"/>
      <c r="AL530" s="513"/>
      <c r="AM530" s="513"/>
      <c r="AN530" s="513"/>
      <c r="AO530" s="513"/>
      <c r="AP530" s="513"/>
      <c r="AQ530" s="513"/>
      <c r="AR530" s="513"/>
      <c r="AS530" s="513"/>
      <c r="AT530" s="513"/>
      <c r="AU530" s="513"/>
      <c r="AV530" s="513"/>
      <c r="AW530" s="513"/>
      <c r="AX530" s="513"/>
      <c r="AY530" s="513"/>
      <c r="AZ530" s="513"/>
      <c r="BA530" s="513"/>
      <c r="BB530" s="513"/>
      <c r="BC530" s="513"/>
      <c r="BD530" s="513"/>
      <c r="BE530" s="513"/>
      <c r="BF530" s="513"/>
      <c r="BG530" s="513"/>
      <c r="BH530" s="513"/>
      <c r="BI530" s="513"/>
      <c r="BJ530" s="513"/>
      <c r="BK530" s="513"/>
      <c r="BL530" s="513"/>
      <c r="BM530" s="513"/>
      <c r="BN530" s="513"/>
      <c r="BO530" s="513"/>
      <c r="BP530" s="513"/>
      <c r="BQ530" s="513"/>
      <c r="BR530" s="513"/>
      <c r="BS530" s="513"/>
      <c r="BT530" s="513"/>
      <c r="BU530" s="513"/>
      <c r="BV530" s="513"/>
      <c r="BW530" s="513"/>
      <c r="BX530" s="513"/>
      <c r="BY530" s="513"/>
      <c r="BZ530" s="513"/>
      <c r="CA530" s="513"/>
      <c r="CB530" s="513"/>
      <c r="CC530" s="1972"/>
      <c r="CD530" s="1499"/>
      <c r="CE530" s="1500"/>
      <c r="CF530" s="1501"/>
      <c r="CG530" s="1500"/>
      <c r="CH530" s="1500"/>
      <c r="CI530" s="1500"/>
      <c r="CJ530" s="1976"/>
      <c r="CK530" s="1519"/>
      <c r="CL530" s="1509"/>
    </row>
    <row r="531" spans="1:90" s="514" customFormat="1">
      <c r="A531" s="511"/>
      <c r="B531" s="512"/>
      <c r="C531" s="1493"/>
      <c r="D531" s="1493"/>
      <c r="E531" s="1493"/>
      <c r="F531" s="1493"/>
      <c r="G531" s="1493"/>
      <c r="H531" s="1530"/>
      <c r="I531" s="1972"/>
      <c r="J531" s="1542"/>
      <c r="K531" s="513"/>
      <c r="L531" s="513"/>
      <c r="M531" s="513"/>
      <c r="N531" s="513"/>
      <c r="O531" s="513"/>
      <c r="P531" s="513"/>
      <c r="Q531" s="513"/>
      <c r="R531" s="513"/>
      <c r="S531" s="513"/>
      <c r="T531" s="513"/>
      <c r="U531" s="513"/>
      <c r="V531" s="513"/>
      <c r="W531" s="513"/>
      <c r="X531" s="513"/>
      <c r="Y531" s="513"/>
      <c r="Z531" s="513"/>
      <c r="AA531" s="513"/>
      <c r="AB531" s="513"/>
      <c r="AC531" s="513"/>
      <c r="AD531" s="513"/>
      <c r="AE531" s="513"/>
      <c r="AF531" s="513"/>
      <c r="AG531" s="513"/>
      <c r="AH531" s="513"/>
      <c r="AI531" s="513"/>
      <c r="AJ531" s="513"/>
      <c r="AK531" s="513"/>
      <c r="AL531" s="513"/>
      <c r="AM531" s="513"/>
      <c r="AN531" s="513"/>
      <c r="AO531" s="513"/>
      <c r="AP531" s="513"/>
      <c r="AQ531" s="513"/>
      <c r="AR531" s="513"/>
      <c r="AS531" s="513"/>
      <c r="AT531" s="513"/>
      <c r="AU531" s="513"/>
      <c r="AV531" s="513"/>
      <c r="AW531" s="513"/>
      <c r="AX531" s="513"/>
      <c r="AY531" s="513"/>
      <c r="AZ531" s="513"/>
      <c r="BA531" s="513"/>
      <c r="BB531" s="513"/>
      <c r="BC531" s="513"/>
      <c r="BD531" s="513"/>
      <c r="BE531" s="513"/>
      <c r="BF531" s="513"/>
      <c r="BG531" s="513"/>
      <c r="BH531" s="513"/>
      <c r="BI531" s="513"/>
      <c r="BJ531" s="513"/>
      <c r="BK531" s="513"/>
      <c r="BL531" s="513"/>
      <c r="BM531" s="513"/>
      <c r="BN531" s="513"/>
      <c r="BO531" s="513"/>
      <c r="BP531" s="513"/>
      <c r="BQ531" s="513"/>
      <c r="BR531" s="513"/>
      <c r="BS531" s="513"/>
      <c r="BT531" s="513"/>
      <c r="BU531" s="513"/>
      <c r="BV531" s="513"/>
      <c r="BW531" s="513"/>
      <c r="BX531" s="513"/>
      <c r="BY531" s="513"/>
      <c r="BZ531" s="513"/>
      <c r="CA531" s="513"/>
      <c r="CB531" s="513"/>
      <c r="CC531" s="1972"/>
      <c r="CD531" s="1499"/>
      <c r="CE531" s="1500"/>
      <c r="CF531" s="1501"/>
      <c r="CG531" s="1500"/>
      <c r="CH531" s="1500"/>
      <c r="CI531" s="1500"/>
      <c r="CJ531" s="1976"/>
      <c r="CK531" s="1519"/>
      <c r="CL531" s="1509"/>
    </row>
    <row r="532" spans="1:90" s="514" customFormat="1">
      <c r="A532" s="511"/>
      <c r="B532" s="512"/>
      <c r="C532" s="1493"/>
      <c r="D532" s="1493"/>
      <c r="E532" s="1493"/>
      <c r="F532" s="1493"/>
      <c r="G532" s="1493"/>
      <c r="H532" s="1530"/>
      <c r="I532" s="1972"/>
      <c r="J532" s="1542"/>
      <c r="K532" s="513"/>
      <c r="L532" s="513"/>
      <c r="M532" s="513"/>
      <c r="N532" s="513"/>
      <c r="O532" s="513"/>
      <c r="P532" s="513"/>
      <c r="Q532" s="513"/>
      <c r="R532" s="513"/>
      <c r="S532" s="513"/>
      <c r="T532" s="513"/>
      <c r="U532" s="513"/>
      <c r="V532" s="513"/>
      <c r="W532" s="513"/>
      <c r="X532" s="513"/>
      <c r="Y532" s="513"/>
      <c r="Z532" s="513"/>
      <c r="AA532" s="513"/>
      <c r="AB532" s="513"/>
      <c r="AC532" s="513"/>
      <c r="AD532" s="513"/>
      <c r="AE532" s="513"/>
      <c r="AF532" s="513"/>
      <c r="AG532" s="513"/>
      <c r="AH532" s="513"/>
      <c r="AI532" s="513"/>
      <c r="AJ532" s="513"/>
      <c r="AK532" s="513"/>
      <c r="AL532" s="513"/>
      <c r="AM532" s="513"/>
      <c r="AN532" s="513"/>
      <c r="AO532" s="513"/>
      <c r="AP532" s="513"/>
      <c r="AQ532" s="513"/>
      <c r="AR532" s="513"/>
      <c r="AS532" s="513"/>
      <c r="AT532" s="513"/>
      <c r="AU532" s="513"/>
      <c r="AV532" s="513"/>
      <c r="AW532" s="513"/>
      <c r="AX532" s="513"/>
      <c r="AY532" s="513"/>
      <c r="AZ532" s="513"/>
      <c r="BA532" s="513"/>
      <c r="BB532" s="513"/>
      <c r="BC532" s="513"/>
      <c r="BD532" s="513"/>
      <c r="BE532" s="513"/>
      <c r="BF532" s="513"/>
      <c r="BG532" s="513"/>
      <c r="BH532" s="513"/>
      <c r="BI532" s="513"/>
      <c r="BJ532" s="513"/>
      <c r="BK532" s="513"/>
      <c r="BL532" s="513"/>
      <c r="BM532" s="513"/>
      <c r="BN532" s="513"/>
      <c r="BO532" s="513"/>
      <c r="BP532" s="513"/>
      <c r="BQ532" s="513"/>
      <c r="BR532" s="513"/>
      <c r="BS532" s="513"/>
      <c r="BT532" s="513"/>
      <c r="BU532" s="513"/>
      <c r="BV532" s="513"/>
      <c r="BW532" s="513"/>
      <c r="BX532" s="513"/>
      <c r="BY532" s="513"/>
      <c r="BZ532" s="513"/>
      <c r="CA532" s="513"/>
      <c r="CB532" s="513"/>
      <c r="CC532" s="1972"/>
      <c r="CD532" s="1499"/>
      <c r="CE532" s="1500"/>
      <c r="CF532" s="1501"/>
      <c r="CG532" s="1500"/>
      <c r="CH532" s="1500"/>
      <c r="CI532" s="1500"/>
      <c r="CJ532" s="1976"/>
      <c r="CK532" s="1519"/>
      <c r="CL532" s="1509"/>
    </row>
    <row r="533" spans="1:90" s="514" customFormat="1">
      <c r="A533" s="511"/>
      <c r="B533" s="512"/>
      <c r="C533" s="1493"/>
      <c r="D533" s="1493"/>
      <c r="E533" s="1493"/>
      <c r="F533" s="1493"/>
      <c r="G533" s="1493"/>
      <c r="H533" s="1530"/>
      <c r="I533" s="1972"/>
      <c r="J533" s="1542"/>
      <c r="K533" s="513"/>
      <c r="L533" s="513"/>
      <c r="M533" s="513"/>
      <c r="N533" s="513"/>
      <c r="O533" s="513"/>
      <c r="P533" s="513"/>
      <c r="Q533" s="513"/>
      <c r="R533" s="513"/>
      <c r="S533" s="513"/>
      <c r="T533" s="513"/>
      <c r="U533" s="513"/>
      <c r="V533" s="513"/>
      <c r="W533" s="513"/>
      <c r="X533" s="513"/>
      <c r="Y533" s="513"/>
      <c r="Z533" s="513"/>
      <c r="AA533" s="513"/>
      <c r="AB533" s="513"/>
      <c r="AC533" s="513"/>
      <c r="AD533" s="513"/>
      <c r="AE533" s="513"/>
      <c r="AF533" s="513"/>
      <c r="AG533" s="513"/>
      <c r="AH533" s="513"/>
      <c r="AI533" s="513"/>
      <c r="AJ533" s="513"/>
      <c r="AK533" s="513"/>
      <c r="AL533" s="513"/>
      <c r="AM533" s="513"/>
      <c r="AN533" s="513"/>
      <c r="AO533" s="513"/>
      <c r="AP533" s="513"/>
      <c r="AQ533" s="513"/>
      <c r="AR533" s="513"/>
      <c r="AS533" s="513"/>
      <c r="AT533" s="513"/>
      <c r="AU533" s="513"/>
      <c r="AV533" s="513"/>
      <c r="AW533" s="513"/>
      <c r="AX533" s="513"/>
      <c r="AY533" s="513"/>
      <c r="AZ533" s="513"/>
      <c r="BA533" s="513"/>
      <c r="BB533" s="513"/>
      <c r="BC533" s="513"/>
      <c r="BD533" s="513"/>
      <c r="BE533" s="513"/>
      <c r="BF533" s="513"/>
      <c r="BG533" s="513"/>
      <c r="BH533" s="513"/>
      <c r="BI533" s="513"/>
      <c r="BJ533" s="513"/>
      <c r="BK533" s="513"/>
      <c r="BL533" s="513"/>
      <c r="BM533" s="513"/>
      <c r="BN533" s="513"/>
      <c r="BO533" s="513"/>
      <c r="BP533" s="513"/>
      <c r="BQ533" s="513"/>
      <c r="BR533" s="513"/>
      <c r="BS533" s="513"/>
      <c r="BT533" s="513"/>
      <c r="BU533" s="513"/>
      <c r="BV533" s="513"/>
      <c r="BW533" s="513"/>
      <c r="BX533" s="513"/>
      <c r="BY533" s="513"/>
      <c r="BZ533" s="513"/>
      <c r="CA533" s="513"/>
      <c r="CB533" s="513"/>
      <c r="CC533" s="1972"/>
      <c r="CD533" s="1499"/>
      <c r="CE533" s="1500"/>
      <c r="CF533" s="1501"/>
      <c r="CG533" s="1500"/>
      <c r="CH533" s="1500"/>
      <c r="CI533" s="1500"/>
      <c r="CJ533" s="1976"/>
      <c r="CK533" s="1519"/>
      <c r="CL533" s="1509"/>
    </row>
    <row r="534" spans="1:90" s="514" customFormat="1">
      <c r="A534" s="511"/>
      <c r="B534" s="512"/>
      <c r="C534" s="1493"/>
      <c r="D534" s="1493"/>
      <c r="E534" s="1493"/>
      <c r="F534" s="1493"/>
      <c r="G534" s="1493"/>
      <c r="H534" s="1530"/>
      <c r="I534" s="1972"/>
      <c r="J534" s="1542"/>
      <c r="K534" s="513"/>
      <c r="L534" s="513"/>
      <c r="M534" s="513"/>
      <c r="N534" s="513"/>
      <c r="O534" s="513"/>
      <c r="P534" s="513"/>
      <c r="Q534" s="513"/>
      <c r="R534" s="513"/>
      <c r="S534" s="513"/>
      <c r="T534" s="513"/>
      <c r="U534" s="513"/>
      <c r="V534" s="513"/>
      <c r="W534" s="513"/>
      <c r="X534" s="513"/>
      <c r="Y534" s="513"/>
      <c r="Z534" s="513"/>
      <c r="AA534" s="513"/>
      <c r="AB534" s="513"/>
      <c r="AC534" s="513"/>
      <c r="AD534" s="513"/>
      <c r="AE534" s="513"/>
      <c r="AF534" s="513"/>
      <c r="AG534" s="513"/>
      <c r="AH534" s="513"/>
      <c r="AI534" s="513"/>
      <c r="AJ534" s="513"/>
      <c r="AK534" s="513"/>
      <c r="AL534" s="513"/>
      <c r="AM534" s="513"/>
      <c r="AN534" s="513"/>
      <c r="AO534" s="513"/>
      <c r="AP534" s="513"/>
      <c r="AQ534" s="513"/>
      <c r="AR534" s="513"/>
      <c r="AS534" s="513"/>
      <c r="AT534" s="513"/>
      <c r="AU534" s="513"/>
      <c r="AV534" s="513"/>
      <c r="AW534" s="513"/>
      <c r="AX534" s="513"/>
      <c r="AY534" s="513"/>
      <c r="AZ534" s="513"/>
      <c r="BA534" s="513"/>
      <c r="BB534" s="513"/>
      <c r="BC534" s="513"/>
      <c r="BD534" s="513"/>
      <c r="BE534" s="513"/>
      <c r="BF534" s="513"/>
      <c r="BG534" s="513"/>
      <c r="BH534" s="513"/>
      <c r="BI534" s="513"/>
      <c r="BJ534" s="513"/>
      <c r="BK534" s="513"/>
      <c r="BL534" s="513"/>
      <c r="BM534" s="513"/>
      <c r="BN534" s="513"/>
      <c r="BO534" s="513"/>
      <c r="BP534" s="513"/>
      <c r="BQ534" s="513"/>
      <c r="BR534" s="513"/>
      <c r="BS534" s="513"/>
      <c r="BT534" s="513"/>
      <c r="BU534" s="513"/>
      <c r="BV534" s="513"/>
      <c r="BW534" s="513"/>
      <c r="BX534" s="513"/>
      <c r="BY534" s="513"/>
      <c r="BZ534" s="513"/>
      <c r="CA534" s="513"/>
      <c r="CB534" s="513"/>
      <c r="CC534" s="1972"/>
      <c r="CD534" s="1499"/>
      <c r="CE534" s="1500"/>
      <c r="CF534" s="1501"/>
      <c r="CG534" s="1500"/>
      <c r="CH534" s="1500"/>
      <c r="CI534" s="1500"/>
      <c r="CJ534" s="1976"/>
      <c r="CK534" s="1519"/>
      <c r="CL534" s="1509"/>
    </row>
    <row r="535" spans="1:90" s="514" customFormat="1">
      <c r="A535" s="511"/>
      <c r="B535" s="512"/>
      <c r="C535" s="1493"/>
      <c r="D535" s="1493"/>
      <c r="E535" s="1493"/>
      <c r="F535" s="1493"/>
      <c r="G535" s="1493"/>
      <c r="H535" s="1530"/>
      <c r="I535" s="1972"/>
      <c r="J535" s="1542"/>
      <c r="K535" s="513"/>
      <c r="L535" s="513"/>
      <c r="M535" s="513"/>
      <c r="N535" s="513"/>
      <c r="O535" s="513"/>
      <c r="P535" s="513"/>
      <c r="Q535" s="513"/>
      <c r="R535" s="513"/>
      <c r="S535" s="513"/>
      <c r="T535" s="513"/>
      <c r="U535" s="513"/>
      <c r="V535" s="513"/>
      <c r="W535" s="513"/>
      <c r="X535" s="513"/>
      <c r="Y535" s="513"/>
      <c r="Z535" s="513"/>
      <c r="AA535" s="513"/>
      <c r="AB535" s="513"/>
      <c r="AC535" s="513"/>
      <c r="AD535" s="513"/>
      <c r="AE535" s="513"/>
      <c r="AF535" s="513"/>
      <c r="AG535" s="513"/>
      <c r="AH535" s="513"/>
      <c r="AI535" s="513"/>
      <c r="AJ535" s="513"/>
      <c r="AK535" s="513"/>
      <c r="AL535" s="513"/>
      <c r="AM535" s="513"/>
      <c r="AN535" s="513"/>
      <c r="AO535" s="513"/>
      <c r="AP535" s="513"/>
      <c r="AQ535" s="513"/>
      <c r="AR535" s="513"/>
      <c r="AS535" s="513"/>
      <c r="AT535" s="513"/>
      <c r="AU535" s="513"/>
      <c r="AV535" s="513"/>
      <c r="AW535" s="513"/>
      <c r="AX535" s="513"/>
      <c r="AY535" s="513"/>
      <c r="AZ535" s="513"/>
      <c r="BA535" s="513"/>
      <c r="BB535" s="513"/>
      <c r="BC535" s="513"/>
      <c r="BD535" s="513"/>
      <c r="BE535" s="513"/>
      <c r="BF535" s="513"/>
      <c r="BG535" s="513"/>
      <c r="BH535" s="513"/>
      <c r="BI535" s="513"/>
      <c r="BJ535" s="513"/>
      <c r="BK535" s="513"/>
      <c r="BL535" s="513"/>
      <c r="BM535" s="513"/>
      <c r="BN535" s="513"/>
      <c r="BO535" s="513"/>
      <c r="BP535" s="513"/>
      <c r="BQ535" s="513"/>
      <c r="BR535" s="513"/>
      <c r="BS535" s="513"/>
      <c r="BT535" s="513"/>
      <c r="BU535" s="513"/>
      <c r="BV535" s="513"/>
      <c r="BW535" s="513"/>
      <c r="BX535" s="513"/>
      <c r="BY535" s="513"/>
      <c r="BZ535" s="513"/>
      <c r="CA535" s="513"/>
      <c r="CB535" s="513"/>
      <c r="CC535" s="1972"/>
      <c r="CD535" s="1499"/>
      <c r="CE535" s="1500"/>
      <c r="CF535" s="1501"/>
      <c r="CG535" s="1500"/>
      <c r="CH535" s="1500"/>
      <c r="CI535" s="1500"/>
      <c r="CJ535" s="1976"/>
      <c r="CK535" s="1519"/>
      <c r="CL535" s="1509"/>
    </row>
    <row r="536" spans="1:90" s="514" customFormat="1">
      <c r="A536" s="511"/>
      <c r="B536" s="512"/>
      <c r="C536" s="1493"/>
      <c r="D536" s="1493"/>
      <c r="E536" s="1493"/>
      <c r="F536" s="1493"/>
      <c r="G536" s="1493"/>
      <c r="H536" s="1530"/>
      <c r="I536" s="1972"/>
      <c r="J536" s="1542"/>
      <c r="K536" s="513"/>
      <c r="L536" s="513"/>
      <c r="M536" s="513"/>
      <c r="N536" s="513"/>
      <c r="O536" s="513"/>
      <c r="P536" s="513"/>
      <c r="Q536" s="513"/>
      <c r="R536" s="513"/>
      <c r="S536" s="513"/>
      <c r="T536" s="513"/>
      <c r="U536" s="513"/>
      <c r="V536" s="513"/>
      <c r="W536" s="513"/>
      <c r="X536" s="513"/>
      <c r="Y536" s="513"/>
      <c r="Z536" s="513"/>
      <c r="AA536" s="513"/>
      <c r="AB536" s="513"/>
      <c r="AC536" s="513"/>
      <c r="AD536" s="513"/>
      <c r="AE536" s="513"/>
      <c r="AF536" s="513"/>
      <c r="AG536" s="513"/>
      <c r="AH536" s="513"/>
      <c r="AI536" s="513"/>
      <c r="AJ536" s="513"/>
      <c r="AK536" s="513"/>
      <c r="AL536" s="513"/>
      <c r="AM536" s="513"/>
      <c r="AN536" s="513"/>
      <c r="AO536" s="513"/>
      <c r="AP536" s="513"/>
      <c r="AQ536" s="513"/>
      <c r="AR536" s="513"/>
      <c r="AS536" s="513"/>
      <c r="AT536" s="513"/>
      <c r="AU536" s="513"/>
      <c r="AV536" s="513"/>
      <c r="AW536" s="513"/>
      <c r="AX536" s="513"/>
      <c r="AY536" s="513"/>
      <c r="AZ536" s="513"/>
      <c r="BA536" s="513"/>
      <c r="BB536" s="513"/>
      <c r="BC536" s="513"/>
      <c r="BD536" s="513"/>
      <c r="BE536" s="513"/>
      <c r="BF536" s="513"/>
      <c r="BG536" s="513"/>
      <c r="BH536" s="513"/>
      <c r="BI536" s="513"/>
      <c r="BJ536" s="513"/>
      <c r="BK536" s="513"/>
      <c r="BL536" s="513"/>
      <c r="BM536" s="513"/>
      <c r="BN536" s="513"/>
      <c r="BO536" s="513"/>
      <c r="BP536" s="513"/>
      <c r="BQ536" s="513"/>
      <c r="BR536" s="513"/>
      <c r="BS536" s="513"/>
      <c r="BT536" s="513"/>
      <c r="BU536" s="513"/>
      <c r="BV536" s="513"/>
      <c r="BW536" s="513"/>
      <c r="BX536" s="513"/>
      <c r="BY536" s="513"/>
      <c r="BZ536" s="513"/>
      <c r="CA536" s="513"/>
      <c r="CB536" s="513"/>
      <c r="CC536" s="1972"/>
      <c r="CD536" s="1499"/>
      <c r="CE536" s="1500"/>
      <c r="CF536" s="1501"/>
      <c r="CG536" s="1500"/>
      <c r="CH536" s="1500"/>
      <c r="CI536" s="1500"/>
      <c r="CJ536" s="1976"/>
      <c r="CK536" s="1519"/>
      <c r="CL536" s="1509"/>
    </row>
    <row r="537" spans="1:90" s="514" customFormat="1">
      <c r="A537" s="511"/>
      <c r="B537" s="512"/>
      <c r="C537" s="1493"/>
      <c r="D537" s="1493"/>
      <c r="E537" s="1493"/>
      <c r="F537" s="1493"/>
      <c r="G537" s="1493"/>
      <c r="H537" s="1530"/>
      <c r="I537" s="1972"/>
      <c r="J537" s="1542"/>
      <c r="K537" s="513"/>
      <c r="L537" s="513"/>
      <c r="M537" s="513"/>
      <c r="N537" s="513"/>
      <c r="O537" s="513"/>
      <c r="P537" s="513"/>
      <c r="Q537" s="513"/>
      <c r="R537" s="513"/>
      <c r="S537" s="513"/>
      <c r="T537" s="513"/>
      <c r="U537" s="513"/>
      <c r="V537" s="513"/>
      <c r="W537" s="513"/>
      <c r="X537" s="513"/>
      <c r="Y537" s="513"/>
      <c r="Z537" s="513"/>
      <c r="AA537" s="513"/>
      <c r="AB537" s="513"/>
      <c r="AC537" s="513"/>
      <c r="AD537" s="513"/>
      <c r="AE537" s="513"/>
      <c r="AF537" s="513"/>
      <c r="AG537" s="513"/>
      <c r="AH537" s="513"/>
      <c r="AI537" s="513"/>
      <c r="AJ537" s="513"/>
      <c r="AK537" s="513"/>
      <c r="AL537" s="513"/>
      <c r="AM537" s="513"/>
      <c r="AN537" s="513"/>
      <c r="AO537" s="513"/>
      <c r="AP537" s="513"/>
      <c r="AQ537" s="513"/>
      <c r="AR537" s="513"/>
      <c r="AS537" s="513"/>
      <c r="AT537" s="513"/>
      <c r="AU537" s="513"/>
      <c r="AV537" s="513"/>
      <c r="AW537" s="513"/>
      <c r="AX537" s="513"/>
      <c r="AY537" s="513"/>
      <c r="AZ537" s="513"/>
      <c r="BA537" s="513"/>
      <c r="BB537" s="513"/>
      <c r="BC537" s="513"/>
      <c r="BD537" s="513"/>
      <c r="BE537" s="513"/>
      <c r="BF537" s="513"/>
      <c r="BG537" s="513"/>
      <c r="BH537" s="513"/>
      <c r="BI537" s="513"/>
      <c r="BJ537" s="513"/>
      <c r="BK537" s="513"/>
      <c r="BL537" s="513"/>
      <c r="BM537" s="513"/>
      <c r="BN537" s="513"/>
      <c r="BO537" s="513"/>
      <c r="BP537" s="513"/>
      <c r="BQ537" s="513"/>
      <c r="BR537" s="513"/>
      <c r="BS537" s="513"/>
      <c r="BT537" s="513"/>
      <c r="BU537" s="513"/>
      <c r="BV537" s="513"/>
      <c r="BW537" s="513"/>
      <c r="BX537" s="513"/>
      <c r="BY537" s="513"/>
      <c r="BZ537" s="513"/>
      <c r="CA537" s="513"/>
      <c r="CB537" s="513"/>
      <c r="CC537" s="1972"/>
      <c r="CD537" s="1499"/>
      <c r="CE537" s="1500"/>
      <c r="CF537" s="1501"/>
      <c r="CG537" s="1500"/>
      <c r="CH537" s="1500"/>
      <c r="CI537" s="1500"/>
      <c r="CJ537" s="1976"/>
      <c r="CK537" s="1519"/>
      <c r="CL537" s="1509"/>
    </row>
    <row r="538" spans="1:90" s="514" customFormat="1">
      <c r="A538" s="511"/>
      <c r="B538" s="512"/>
      <c r="C538" s="1493"/>
      <c r="D538" s="1493"/>
      <c r="E538" s="1493"/>
      <c r="F538" s="1493"/>
      <c r="G538" s="1493"/>
      <c r="H538" s="1530"/>
      <c r="I538" s="1972"/>
      <c r="J538" s="1542"/>
      <c r="K538" s="513"/>
      <c r="L538" s="513"/>
      <c r="M538" s="513"/>
      <c r="N538" s="513"/>
      <c r="O538" s="513"/>
      <c r="P538" s="513"/>
      <c r="Q538" s="513"/>
      <c r="R538" s="513"/>
      <c r="S538" s="513"/>
      <c r="T538" s="513"/>
      <c r="U538" s="513"/>
      <c r="V538" s="513"/>
      <c r="W538" s="513"/>
      <c r="X538" s="513"/>
      <c r="Y538" s="513"/>
      <c r="Z538" s="513"/>
      <c r="AA538" s="513"/>
      <c r="AB538" s="513"/>
      <c r="AC538" s="513"/>
      <c r="AD538" s="513"/>
      <c r="AE538" s="513"/>
      <c r="AF538" s="513"/>
      <c r="AG538" s="513"/>
      <c r="AH538" s="513"/>
      <c r="AI538" s="513"/>
      <c r="AJ538" s="513"/>
      <c r="AK538" s="513"/>
      <c r="AL538" s="513"/>
      <c r="AM538" s="513"/>
      <c r="AN538" s="513"/>
      <c r="AO538" s="513"/>
      <c r="AP538" s="513"/>
      <c r="AQ538" s="513"/>
      <c r="AR538" s="513"/>
      <c r="AS538" s="513"/>
      <c r="AT538" s="513"/>
      <c r="AU538" s="513"/>
      <c r="AV538" s="513"/>
      <c r="AW538" s="513"/>
      <c r="AX538" s="513"/>
      <c r="AY538" s="513"/>
      <c r="AZ538" s="513"/>
      <c r="BA538" s="513"/>
      <c r="BB538" s="513"/>
      <c r="BC538" s="513"/>
      <c r="BD538" s="513"/>
      <c r="BE538" s="513"/>
      <c r="BF538" s="513"/>
      <c r="BG538" s="513"/>
      <c r="BH538" s="513"/>
      <c r="BI538" s="513"/>
      <c r="BJ538" s="513"/>
      <c r="BK538" s="513"/>
      <c r="BL538" s="513"/>
      <c r="BM538" s="513"/>
      <c r="BN538" s="513"/>
      <c r="BO538" s="513"/>
      <c r="BP538" s="513"/>
      <c r="BQ538" s="513"/>
      <c r="BR538" s="513"/>
      <c r="BS538" s="513"/>
      <c r="BT538" s="513"/>
      <c r="BU538" s="513"/>
      <c r="BV538" s="513"/>
      <c r="BW538" s="513"/>
      <c r="BX538" s="513"/>
      <c r="BY538" s="513"/>
      <c r="BZ538" s="513"/>
      <c r="CA538" s="513"/>
      <c r="CB538" s="513"/>
      <c r="CC538" s="1972"/>
      <c r="CD538" s="1499"/>
      <c r="CE538" s="1500"/>
      <c r="CF538" s="1501"/>
      <c r="CG538" s="1500"/>
      <c r="CH538" s="1500"/>
      <c r="CI538" s="1500"/>
      <c r="CJ538" s="1976"/>
      <c r="CK538" s="1519"/>
      <c r="CL538" s="1509"/>
    </row>
    <row r="539" spans="1:90" s="514" customFormat="1">
      <c r="A539" s="511"/>
      <c r="B539" s="512"/>
      <c r="C539" s="1493"/>
      <c r="D539" s="1493"/>
      <c r="E539" s="1493"/>
      <c r="F539" s="1493"/>
      <c r="G539" s="1493"/>
      <c r="H539" s="1530"/>
      <c r="I539" s="1972"/>
      <c r="J539" s="1542"/>
      <c r="K539" s="513"/>
      <c r="L539" s="513"/>
      <c r="M539" s="513"/>
      <c r="N539" s="513"/>
      <c r="O539" s="513"/>
      <c r="P539" s="513"/>
      <c r="Q539" s="513"/>
      <c r="R539" s="513"/>
      <c r="S539" s="513"/>
      <c r="T539" s="513"/>
      <c r="U539" s="513"/>
      <c r="V539" s="513"/>
      <c r="W539" s="513"/>
      <c r="X539" s="513"/>
      <c r="Y539" s="513"/>
      <c r="Z539" s="513"/>
      <c r="AA539" s="513"/>
      <c r="AB539" s="513"/>
      <c r="AC539" s="513"/>
      <c r="AD539" s="513"/>
      <c r="AE539" s="513"/>
      <c r="AF539" s="513"/>
      <c r="AG539" s="513"/>
      <c r="AH539" s="513"/>
      <c r="AI539" s="513"/>
      <c r="AJ539" s="513"/>
      <c r="AK539" s="513"/>
      <c r="AL539" s="513"/>
      <c r="AM539" s="513"/>
      <c r="AN539" s="513"/>
      <c r="AO539" s="513"/>
      <c r="AP539" s="513"/>
      <c r="AQ539" s="513"/>
      <c r="AR539" s="513"/>
      <c r="AS539" s="513"/>
      <c r="AT539" s="513"/>
      <c r="AU539" s="513"/>
      <c r="AV539" s="513"/>
      <c r="AW539" s="513"/>
      <c r="AX539" s="513"/>
      <c r="AY539" s="513"/>
      <c r="AZ539" s="513"/>
      <c r="BA539" s="513"/>
      <c r="BB539" s="513"/>
      <c r="BC539" s="513"/>
      <c r="BD539" s="513"/>
      <c r="BE539" s="513"/>
      <c r="BF539" s="513"/>
      <c r="BG539" s="513"/>
      <c r="BH539" s="513"/>
      <c r="BI539" s="513"/>
      <c r="BJ539" s="513"/>
      <c r="BK539" s="513"/>
      <c r="BL539" s="513"/>
      <c r="BM539" s="513"/>
      <c r="BN539" s="513"/>
      <c r="BO539" s="513"/>
      <c r="BP539" s="513"/>
      <c r="BQ539" s="513"/>
      <c r="BR539" s="513"/>
      <c r="BS539" s="513"/>
      <c r="BT539" s="513"/>
      <c r="BU539" s="513"/>
      <c r="BV539" s="513"/>
      <c r="BW539" s="513"/>
      <c r="BX539" s="513"/>
      <c r="BY539" s="513"/>
      <c r="BZ539" s="513"/>
      <c r="CA539" s="513"/>
      <c r="CB539" s="513"/>
      <c r="CC539" s="1972"/>
      <c r="CD539" s="1499"/>
      <c r="CE539" s="1500"/>
      <c r="CF539" s="1501"/>
      <c r="CG539" s="1500"/>
      <c r="CH539" s="1500"/>
      <c r="CI539" s="1500"/>
      <c r="CJ539" s="1976"/>
      <c r="CK539" s="1519"/>
      <c r="CL539" s="1509"/>
    </row>
    <row r="540" spans="1:90" s="514" customFormat="1">
      <c r="A540" s="511"/>
      <c r="B540" s="512"/>
      <c r="C540" s="1493"/>
      <c r="D540" s="1493"/>
      <c r="E540" s="1493"/>
      <c r="F540" s="1493"/>
      <c r="G540" s="1493"/>
      <c r="H540" s="1530"/>
      <c r="I540" s="1972"/>
      <c r="J540" s="1542"/>
      <c r="K540" s="513"/>
      <c r="L540" s="513"/>
      <c r="M540" s="513"/>
      <c r="N540" s="513"/>
      <c r="O540" s="513"/>
      <c r="P540" s="513"/>
      <c r="Q540" s="513"/>
      <c r="R540" s="513"/>
      <c r="S540" s="513"/>
      <c r="T540" s="513"/>
      <c r="U540" s="513"/>
      <c r="V540" s="513"/>
      <c r="W540" s="513"/>
      <c r="X540" s="513"/>
      <c r="Y540" s="513"/>
      <c r="Z540" s="513"/>
      <c r="AA540" s="513"/>
      <c r="AB540" s="513"/>
      <c r="AC540" s="513"/>
      <c r="AD540" s="513"/>
      <c r="AE540" s="513"/>
      <c r="AF540" s="513"/>
      <c r="AG540" s="513"/>
      <c r="AH540" s="513"/>
      <c r="AI540" s="513"/>
      <c r="AJ540" s="513"/>
      <c r="AK540" s="513"/>
      <c r="AL540" s="513"/>
      <c r="AM540" s="513"/>
      <c r="AN540" s="513"/>
      <c r="AO540" s="513"/>
      <c r="AP540" s="513"/>
      <c r="AQ540" s="513"/>
      <c r="AR540" s="513"/>
      <c r="AS540" s="513"/>
      <c r="AT540" s="513"/>
      <c r="AU540" s="513"/>
      <c r="AV540" s="513"/>
      <c r="AW540" s="513"/>
      <c r="AX540" s="513"/>
      <c r="AY540" s="513"/>
      <c r="AZ540" s="513"/>
      <c r="BA540" s="513"/>
      <c r="BB540" s="513"/>
      <c r="BC540" s="513"/>
      <c r="BD540" s="513"/>
      <c r="BE540" s="513"/>
      <c r="BF540" s="513"/>
      <c r="BG540" s="513"/>
      <c r="BH540" s="513"/>
      <c r="BI540" s="513"/>
      <c r="BJ540" s="513"/>
      <c r="BK540" s="513"/>
      <c r="BL540" s="513"/>
      <c r="BM540" s="513"/>
      <c r="BN540" s="513"/>
      <c r="BO540" s="513"/>
      <c r="BP540" s="513"/>
      <c r="BQ540" s="513"/>
      <c r="BR540" s="513"/>
      <c r="BS540" s="513"/>
      <c r="BT540" s="513"/>
      <c r="BU540" s="513"/>
      <c r="BV540" s="513"/>
      <c r="BW540" s="513"/>
      <c r="BX540" s="513"/>
      <c r="BY540" s="513"/>
      <c r="BZ540" s="513"/>
      <c r="CA540" s="513"/>
      <c r="CB540" s="513"/>
      <c r="CC540" s="1972"/>
      <c r="CD540" s="1499"/>
      <c r="CE540" s="1500"/>
      <c r="CF540" s="1501"/>
      <c r="CG540" s="1500"/>
      <c r="CH540" s="1500"/>
      <c r="CI540" s="1500"/>
      <c r="CJ540" s="1976"/>
      <c r="CK540" s="1519"/>
      <c r="CL540" s="1509"/>
    </row>
    <row r="541" spans="1:90" s="514" customFormat="1">
      <c r="A541" s="511"/>
      <c r="B541" s="512"/>
      <c r="C541" s="1493"/>
      <c r="D541" s="1493"/>
      <c r="E541" s="1493"/>
      <c r="F541" s="1493"/>
      <c r="G541" s="1493"/>
      <c r="H541" s="1530"/>
      <c r="I541" s="1972"/>
      <c r="J541" s="1542"/>
      <c r="K541" s="513"/>
      <c r="L541" s="513"/>
      <c r="M541" s="513"/>
      <c r="N541" s="513"/>
      <c r="O541" s="513"/>
      <c r="P541" s="513"/>
      <c r="Q541" s="513"/>
      <c r="R541" s="513"/>
      <c r="S541" s="513"/>
      <c r="T541" s="513"/>
      <c r="U541" s="513"/>
      <c r="V541" s="513"/>
      <c r="W541" s="513"/>
      <c r="X541" s="513"/>
      <c r="Y541" s="513"/>
      <c r="Z541" s="513"/>
      <c r="AA541" s="513"/>
      <c r="AB541" s="513"/>
      <c r="AC541" s="513"/>
      <c r="AD541" s="513"/>
      <c r="AE541" s="513"/>
      <c r="AF541" s="513"/>
      <c r="AG541" s="513"/>
      <c r="AH541" s="513"/>
      <c r="AI541" s="513"/>
      <c r="AJ541" s="513"/>
      <c r="AK541" s="513"/>
      <c r="AL541" s="513"/>
      <c r="AM541" s="513"/>
      <c r="AN541" s="513"/>
      <c r="AO541" s="513"/>
      <c r="AP541" s="513"/>
      <c r="AQ541" s="513"/>
      <c r="AR541" s="513"/>
      <c r="AS541" s="513"/>
      <c r="AT541" s="513"/>
      <c r="AU541" s="513"/>
      <c r="AV541" s="513"/>
      <c r="AW541" s="513"/>
      <c r="AX541" s="513"/>
      <c r="AY541" s="513"/>
      <c r="AZ541" s="513"/>
      <c r="BA541" s="513"/>
      <c r="BB541" s="513"/>
      <c r="BC541" s="513"/>
      <c r="BD541" s="513"/>
      <c r="BE541" s="513"/>
      <c r="BF541" s="513"/>
      <c r="BG541" s="513"/>
      <c r="BH541" s="513"/>
      <c r="BI541" s="513"/>
      <c r="BJ541" s="513"/>
      <c r="BK541" s="513"/>
      <c r="BL541" s="513"/>
      <c r="BM541" s="513"/>
      <c r="BN541" s="513"/>
      <c r="BO541" s="513"/>
      <c r="BP541" s="513"/>
      <c r="BQ541" s="513"/>
      <c r="BR541" s="513"/>
      <c r="BS541" s="513"/>
      <c r="BT541" s="513"/>
      <c r="BU541" s="513"/>
      <c r="BV541" s="513"/>
      <c r="BW541" s="513"/>
      <c r="BX541" s="513"/>
      <c r="BY541" s="513"/>
      <c r="BZ541" s="513"/>
      <c r="CA541" s="513"/>
      <c r="CB541" s="513"/>
      <c r="CC541" s="1972"/>
      <c r="CD541" s="1499"/>
      <c r="CE541" s="1500"/>
      <c r="CF541" s="1501"/>
      <c r="CG541" s="1500"/>
      <c r="CH541" s="1500"/>
      <c r="CI541" s="1500"/>
      <c r="CJ541" s="1976"/>
      <c r="CK541" s="1519"/>
      <c r="CL541" s="1509"/>
    </row>
    <row r="542" spans="1:90" s="514" customFormat="1">
      <c r="A542" s="511"/>
      <c r="B542" s="512"/>
      <c r="C542" s="1493"/>
      <c r="D542" s="1493"/>
      <c r="E542" s="1493"/>
      <c r="F542" s="1493"/>
      <c r="G542" s="1493"/>
      <c r="H542" s="1530"/>
      <c r="I542" s="1972"/>
      <c r="J542" s="1542"/>
      <c r="K542" s="513"/>
      <c r="L542" s="513"/>
      <c r="M542" s="513"/>
      <c r="N542" s="513"/>
      <c r="O542" s="513"/>
      <c r="P542" s="513"/>
      <c r="Q542" s="513"/>
      <c r="R542" s="513"/>
      <c r="S542" s="513"/>
      <c r="T542" s="513"/>
      <c r="U542" s="513"/>
      <c r="V542" s="513"/>
      <c r="W542" s="513"/>
      <c r="X542" s="513"/>
      <c r="Y542" s="513"/>
      <c r="Z542" s="513"/>
      <c r="AA542" s="513"/>
      <c r="AB542" s="513"/>
      <c r="AC542" s="513"/>
      <c r="AD542" s="513"/>
      <c r="AE542" s="513"/>
      <c r="AF542" s="513"/>
      <c r="AG542" s="513"/>
      <c r="AH542" s="513"/>
      <c r="AI542" s="513"/>
      <c r="AJ542" s="513"/>
      <c r="AK542" s="513"/>
      <c r="AL542" s="513"/>
      <c r="AM542" s="513"/>
      <c r="AN542" s="513"/>
      <c r="AO542" s="513"/>
      <c r="AP542" s="513"/>
      <c r="AQ542" s="513"/>
      <c r="AR542" s="513"/>
      <c r="AS542" s="513"/>
      <c r="AT542" s="513"/>
      <c r="AU542" s="513"/>
      <c r="AV542" s="513"/>
      <c r="AW542" s="513"/>
      <c r="AX542" s="513"/>
      <c r="AY542" s="513"/>
      <c r="AZ542" s="513"/>
      <c r="BA542" s="513"/>
      <c r="BB542" s="513"/>
      <c r="BC542" s="513"/>
      <c r="BD542" s="513"/>
      <c r="BE542" s="513"/>
      <c r="BF542" s="513"/>
      <c r="BG542" s="513"/>
      <c r="BH542" s="513"/>
      <c r="BI542" s="513"/>
      <c r="BJ542" s="513"/>
      <c r="BK542" s="513"/>
      <c r="BL542" s="513"/>
      <c r="BM542" s="513"/>
      <c r="BN542" s="513"/>
      <c r="BO542" s="513"/>
      <c r="BP542" s="513"/>
      <c r="BQ542" s="513"/>
      <c r="BR542" s="513"/>
      <c r="BS542" s="513"/>
      <c r="BT542" s="513"/>
      <c r="BU542" s="513"/>
      <c r="BV542" s="513"/>
      <c r="BW542" s="513"/>
      <c r="BX542" s="513"/>
      <c r="BY542" s="513"/>
      <c r="BZ542" s="513"/>
      <c r="CA542" s="513"/>
      <c r="CB542" s="513"/>
      <c r="CC542" s="1972"/>
      <c r="CD542" s="1499"/>
      <c r="CE542" s="1500"/>
      <c r="CF542" s="1501"/>
      <c r="CG542" s="1500"/>
      <c r="CH542" s="1500"/>
      <c r="CI542" s="1500"/>
      <c r="CJ542" s="1976"/>
      <c r="CK542" s="1519"/>
      <c r="CL542" s="1509"/>
    </row>
    <row r="543" spans="1:90" s="514" customFormat="1">
      <c r="A543" s="511"/>
      <c r="B543" s="512"/>
      <c r="C543" s="1493"/>
      <c r="D543" s="1493"/>
      <c r="E543" s="1493"/>
      <c r="F543" s="1493"/>
      <c r="G543" s="1493"/>
      <c r="H543" s="1530"/>
      <c r="I543" s="1972"/>
      <c r="J543" s="1542"/>
      <c r="K543" s="513"/>
      <c r="L543" s="513"/>
      <c r="M543" s="513"/>
      <c r="N543" s="513"/>
      <c r="O543" s="513"/>
      <c r="P543" s="513"/>
      <c r="Q543" s="513"/>
      <c r="R543" s="513"/>
      <c r="S543" s="513"/>
      <c r="T543" s="513"/>
      <c r="U543" s="513"/>
      <c r="V543" s="513"/>
      <c r="W543" s="513"/>
      <c r="X543" s="513"/>
      <c r="Y543" s="513"/>
      <c r="Z543" s="513"/>
      <c r="AA543" s="513"/>
      <c r="AB543" s="513"/>
      <c r="AC543" s="513"/>
      <c r="AD543" s="513"/>
      <c r="AE543" s="513"/>
      <c r="AF543" s="513"/>
      <c r="AG543" s="513"/>
      <c r="AH543" s="513"/>
      <c r="AI543" s="513"/>
      <c r="AJ543" s="513"/>
      <c r="AK543" s="513"/>
      <c r="AL543" s="513"/>
      <c r="AM543" s="513"/>
      <c r="AN543" s="513"/>
      <c r="AO543" s="513"/>
      <c r="AP543" s="513"/>
      <c r="AQ543" s="513"/>
      <c r="AR543" s="513"/>
      <c r="AS543" s="513"/>
      <c r="AT543" s="513"/>
      <c r="AU543" s="513"/>
      <c r="AV543" s="513"/>
      <c r="AW543" s="513"/>
      <c r="AX543" s="513"/>
      <c r="AY543" s="513"/>
      <c r="AZ543" s="513"/>
      <c r="BA543" s="513"/>
      <c r="BB543" s="513"/>
      <c r="BC543" s="513"/>
      <c r="BD543" s="513"/>
      <c r="BE543" s="513"/>
      <c r="BF543" s="513"/>
      <c r="BG543" s="513"/>
      <c r="BH543" s="513"/>
      <c r="BI543" s="513"/>
      <c r="BJ543" s="513"/>
      <c r="BK543" s="513"/>
      <c r="BL543" s="513"/>
      <c r="BM543" s="513"/>
      <c r="BN543" s="513"/>
      <c r="BO543" s="513"/>
      <c r="BP543" s="513"/>
      <c r="BQ543" s="513"/>
      <c r="BR543" s="513"/>
      <c r="BS543" s="513"/>
      <c r="BT543" s="513"/>
      <c r="BU543" s="513"/>
      <c r="BV543" s="513"/>
      <c r="BW543" s="513"/>
      <c r="BX543" s="513"/>
      <c r="BY543" s="513"/>
      <c r="BZ543" s="513"/>
      <c r="CA543" s="513"/>
      <c r="CB543" s="513"/>
      <c r="CC543" s="1972"/>
      <c r="CD543" s="1499"/>
      <c r="CE543" s="1500"/>
      <c r="CF543" s="1501"/>
      <c r="CG543" s="1500"/>
      <c r="CH543" s="1500"/>
      <c r="CI543" s="1500"/>
      <c r="CJ543" s="1976"/>
      <c r="CK543" s="1519"/>
      <c r="CL543" s="1509"/>
    </row>
    <row r="544" spans="1:90" s="514" customFormat="1">
      <c r="A544" s="511"/>
      <c r="B544" s="512"/>
      <c r="C544" s="1493"/>
      <c r="D544" s="1493"/>
      <c r="E544" s="1493"/>
      <c r="F544" s="1493"/>
      <c r="G544" s="1493"/>
      <c r="H544" s="1530"/>
      <c r="I544" s="1972"/>
      <c r="J544" s="1542"/>
      <c r="K544" s="513"/>
      <c r="L544" s="513"/>
      <c r="M544" s="513"/>
      <c r="N544" s="513"/>
      <c r="O544" s="513"/>
      <c r="P544" s="513"/>
      <c r="Q544" s="513"/>
      <c r="R544" s="513"/>
      <c r="S544" s="513"/>
      <c r="T544" s="513"/>
      <c r="U544" s="513"/>
      <c r="V544" s="513"/>
      <c r="W544" s="513"/>
      <c r="X544" s="513"/>
      <c r="Y544" s="513"/>
      <c r="Z544" s="513"/>
      <c r="AA544" s="513"/>
      <c r="AB544" s="513"/>
      <c r="AC544" s="513"/>
      <c r="AD544" s="513"/>
      <c r="AE544" s="513"/>
      <c r="AF544" s="513"/>
      <c r="AG544" s="513"/>
      <c r="AH544" s="513"/>
      <c r="AI544" s="513"/>
      <c r="AJ544" s="513"/>
      <c r="AK544" s="513"/>
      <c r="AL544" s="513"/>
      <c r="AM544" s="513"/>
      <c r="AN544" s="513"/>
      <c r="AO544" s="513"/>
      <c r="AP544" s="513"/>
      <c r="AQ544" s="513"/>
      <c r="AR544" s="513"/>
      <c r="AS544" s="513"/>
      <c r="AT544" s="513"/>
      <c r="AU544" s="513"/>
      <c r="AV544" s="513"/>
      <c r="AW544" s="513"/>
      <c r="AX544" s="513"/>
      <c r="AY544" s="513"/>
      <c r="AZ544" s="513"/>
      <c r="BA544" s="513"/>
      <c r="BB544" s="513"/>
      <c r="BC544" s="513"/>
      <c r="BD544" s="513"/>
      <c r="BE544" s="513"/>
      <c r="BF544" s="513"/>
      <c r="BG544" s="513"/>
      <c r="BH544" s="513"/>
      <c r="BI544" s="513"/>
      <c r="BJ544" s="513"/>
      <c r="BK544" s="513"/>
      <c r="BL544" s="513"/>
      <c r="BM544" s="513"/>
      <c r="BN544" s="513"/>
      <c r="BO544" s="513"/>
      <c r="BP544" s="513"/>
      <c r="BQ544" s="513"/>
      <c r="BR544" s="513"/>
      <c r="BS544" s="513"/>
      <c r="BT544" s="513"/>
      <c r="BU544" s="513"/>
      <c r="BV544" s="513"/>
      <c r="BW544" s="513"/>
      <c r="BX544" s="513"/>
      <c r="BY544" s="513"/>
      <c r="BZ544" s="513"/>
      <c r="CA544" s="513"/>
      <c r="CB544" s="513"/>
      <c r="CC544" s="1972"/>
      <c r="CD544" s="1499"/>
      <c r="CE544" s="1500"/>
      <c r="CF544" s="1501"/>
      <c r="CG544" s="1500"/>
      <c r="CH544" s="1500"/>
      <c r="CI544" s="1500"/>
      <c r="CJ544" s="1976"/>
      <c r="CK544" s="1519"/>
      <c r="CL544" s="1509"/>
    </row>
    <row r="545" spans="1:90" s="514" customFormat="1">
      <c r="A545" s="511"/>
      <c r="B545" s="512"/>
      <c r="C545" s="1493"/>
      <c r="D545" s="1493"/>
      <c r="E545" s="1493"/>
      <c r="F545" s="1493"/>
      <c r="G545" s="1493"/>
      <c r="H545" s="1530"/>
      <c r="I545" s="1972"/>
      <c r="J545" s="1542"/>
      <c r="K545" s="513"/>
      <c r="L545" s="513"/>
      <c r="M545" s="513"/>
      <c r="N545" s="513"/>
      <c r="O545" s="513"/>
      <c r="P545" s="513"/>
      <c r="Q545" s="513"/>
      <c r="R545" s="513"/>
      <c r="S545" s="513"/>
      <c r="T545" s="513"/>
      <c r="U545" s="513"/>
      <c r="V545" s="513"/>
      <c r="W545" s="513"/>
      <c r="X545" s="513"/>
      <c r="Y545" s="513"/>
      <c r="Z545" s="513"/>
      <c r="AA545" s="513"/>
      <c r="AB545" s="513"/>
      <c r="AC545" s="513"/>
      <c r="AD545" s="513"/>
      <c r="AE545" s="513"/>
      <c r="AF545" s="513"/>
      <c r="AG545" s="513"/>
      <c r="AH545" s="513"/>
      <c r="AI545" s="513"/>
      <c r="AJ545" s="513"/>
      <c r="AK545" s="513"/>
      <c r="AL545" s="513"/>
      <c r="AM545" s="513"/>
      <c r="AN545" s="513"/>
      <c r="AO545" s="513"/>
      <c r="AP545" s="513"/>
      <c r="AQ545" s="513"/>
      <c r="AR545" s="513"/>
      <c r="AS545" s="513"/>
      <c r="AT545" s="513"/>
      <c r="AU545" s="513"/>
      <c r="AV545" s="513"/>
      <c r="AW545" s="513"/>
      <c r="AX545" s="513"/>
      <c r="AY545" s="513"/>
      <c r="AZ545" s="513"/>
      <c r="BA545" s="513"/>
      <c r="BB545" s="513"/>
      <c r="BC545" s="513"/>
      <c r="BD545" s="513"/>
      <c r="BE545" s="513"/>
      <c r="BF545" s="513"/>
      <c r="BG545" s="513"/>
      <c r="BH545" s="513"/>
      <c r="BI545" s="513"/>
      <c r="BJ545" s="513"/>
      <c r="BK545" s="513"/>
      <c r="BL545" s="513"/>
      <c r="BM545" s="513"/>
      <c r="BN545" s="513"/>
      <c r="BO545" s="513"/>
      <c r="BP545" s="513"/>
      <c r="BQ545" s="513"/>
      <c r="BR545" s="513"/>
      <c r="BS545" s="513"/>
      <c r="BT545" s="513"/>
      <c r="BU545" s="513"/>
      <c r="BV545" s="513"/>
      <c r="BW545" s="513"/>
      <c r="BX545" s="513"/>
      <c r="BY545" s="513"/>
      <c r="BZ545" s="513"/>
      <c r="CA545" s="513"/>
      <c r="CB545" s="513"/>
      <c r="CC545" s="1972"/>
      <c r="CD545" s="1499"/>
      <c r="CE545" s="1500"/>
      <c r="CF545" s="1501"/>
      <c r="CG545" s="1500"/>
      <c r="CH545" s="1500"/>
      <c r="CI545" s="1500"/>
      <c r="CJ545" s="1976"/>
      <c r="CK545" s="1519"/>
      <c r="CL545" s="1509"/>
    </row>
    <row r="546" spans="1:90" s="514" customFormat="1">
      <c r="A546" s="511"/>
      <c r="B546" s="512"/>
      <c r="C546" s="1493"/>
      <c r="D546" s="1493"/>
      <c r="E546" s="1493"/>
      <c r="F546" s="1493"/>
      <c r="G546" s="1493"/>
      <c r="H546" s="1530"/>
      <c r="I546" s="1972"/>
      <c r="J546" s="1542"/>
      <c r="K546" s="513"/>
      <c r="L546" s="513"/>
      <c r="M546" s="513"/>
      <c r="N546" s="513"/>
      <c r="O546" s="513"/>
      <c r="P546" s="513"/>
      <c r="Q546" s="513"/>
      <c r="R546" s="513"/>
      <c r="S546" s="513"/>
      <c r="T546" s="513"/>
      <c r="U546" s="513"/>
      <c r="V546" s="513"/>
      <c r="W546" s="513"/>
      <c r="X546" s="513"/>
      <c r="Y546" s="513"/>
      <c r="Z546" s="513"/>
      <c r="AA546" s="513"/>
      <c r="AB546" s="513"/>
      <c r="AC546" s="513"/>
      <c r="AD546" s="513"/>
      <c r="AE546" s="513"/>
      <c r="AF546" s="513"/>
      <c r="AG546" s="513"/>
      <c r="AH546" s="513"/>
      <c r="AI546" s="513"/>
      <c r="AJ546" s="513"/>
      <c r="AK546" s="513"/>
      <c r="AL546" s="513"/>
      <c r="AM546" s="513"/>
      <c r="AN546" s="513"/>
      <c r="AO546" s="513"/>
      <c r="AP546" s="513"/>
      <c r="AQ546" s="513"/>
      <c r="AR546" s="513"/>
      <c r="AS546" s="513"/>
      <c r="AT546" s="513"/>
      <c r="AU546" s="513"/>
      <c r="AV546" s="513"/>
      <c r="AW546" s="513"/>
      <c r="AX546" s="513"/>
      <c r="AY546" s="513"/>
      <c r="AZ546" s="513"/>
      <c r="BA546" s="513"/>
      <c r="BB546" s="513"/>
      <c r="BC546" s="513"/>
      <c r="BD546" s="513"/>
      <c r="BE546" s="513"/>
      <c r="BF546" s="513"/>
      <c r="BG546" s="513"/>
      <c r="BH546" s="513"/>
      <c r="BI546" s="513"/>
      <c r="BJ546" s="513"/>
      <c r="BK546" s="513"/>
      <c r="BL546" s="513"/>
      <c r="BM546" s="513"/>
      <c r="BN546" s="513"/>
      <c r="BO546" s="513"/>
      <c r="BP546" s="513"/>
      <c r="BQ546" s="513"/>
      <c r="BR546" s="513"/>
      <c r="BS546" s="513"/>
      <c r="BT546" s="513"/>
      <c r="BU546" s="513"/>
      <c r="BV546" s="513"/>
      <c r="BW546" s="513"/>
      <c r="BX546" s="513"/>
      <c r="BY546" s="513"/>
      <c r="BZ546" s="513"/>
      <c r="CA546" s="513"/>
      <c r="CB546" s="513"/>
      <c r="CC546" s="1972"/>
      <c r="CD546" s="1499"/>
      <c r="CE546" s="1500"/>
      <c r="CF546" s="1501"/>
      <c r="CG546" s="1500"/>
      <c r="CH546" s="1500"/>
      <c r="CI546" s="1500"/>
      <c r="CJ546" s="1976"/>
      <c r="CK546" s="1519"/>
      <c r="CL546" s="1509"/>
    </row>
    <row r="547" spans="1:90" s="514" customFormat="1">
      <c r="A547" s="511"/>
      <c r="B547" s="512"/>
      <c r="C547" s="1493"/>
      <c r="D547" s="1493"/>
      <c r="E547" s="1493"/>
      <c r="F547" s="1493"/>
      <c r="G547" s="1493"/>
      <c r="H547" s="1530"/>
      <c r="I547" s="1972"/>
      <c r="J547" s="1542"/>
      <c r="K547" s="513"/>
      <c r="L547" s="513"/>
      <c r="M547" s="513"/>
      <c r="N547" s="513"/>
      <c r="O547" s="513"/>
      <c r="P547" s="513"/>
      <c r="Q547" s="513"/>
      <c r="R547" s="513"/>
      <c r="S547" s="513"/>
      <c r="T547" s="513"/>
      <c r="U547" s="513"/>
      <c r="V547" s="513"/>
      <c r="W547" s="513"/>
      <c r="X547" s="513"/>
      <c r="Y547" s="513"/>
      <c r="Z547" s="513"/>
      <c r="AA547" s="513"/>
      <c r="AB547" s="513"/>
      <c r="AC547" s="513"/>
      <c r="AD547" s="513"/>
      <c r="AE547" s="513"/>
      <c r="AF547" s="513"/>
      <c r="AG547" s="513"/>
      <c r="AH547" s="513"/>
      <c r="AI547" s="513"/>
      <c r="AJ547" s="513"/>
      <c r="AK547" s="513"/>
      <c r="AL547" s="513"/>
      <c r="AM547" s="513"/>
      <c r="AN547" s="513"/>
      <c r="AO547" s="513"/>
      <c r="AP547" s="513"/>
      <c r="AQ547" s="513"/>
      <c r="AR547" s="513"/>
      <c r="AS547" s="513"/>
      <c r="AT547" s="513"/>
      <c r="AU547" s="513"/>
      <c r="AV547" s="513"/>
      <c r="AW547" s="513"/>
      <c r="AX547" s="513"/>
      <c r="AY547" s="513"/>
      <c r="AZ547" s="513"/>
      <c r="BA547" s="513"/>
      <c r="BB547" s="513"/>
      <c r="BC547" s="513"/>
      <c r="BD547" s="513"/>
      <c r="BE547" s="513"/>
      <c r="BF547" s="513"/>
      <c r="BG547" s="513"/>
      <c r="BH547" s="513"/>
      <c r="BI547" s="513"/>
      <c r="BJ547" s="513"/>
      <c r="BK547" s="513"/>
      <c r="BL547" s="513"/>
      <c r="BM547" s="513"/>
      <c r="BN547" s="513"/>
      <c r="BO547" s="513"/>
      <c r="BP547" s="513"/>
      <c r="BQ547" s="513"/>
      <c r="BR547" s="513"/>
      <c r="BS547" s="513"/>
      <c r="BT547" s="513"/>
      <c r="BU547" s="513"/>
      <c r="BV547" s="513"/>
      <c r="BW547" s="513"/>
      <c r="BX547" s="513"/>
      <c r="BY547" s="513"/>
      <c r="BZ547" s="513"/>
      <c r="CA547" s="513"/>
      <c r="CB547" s="513"/>
      <c r="CC547" s="1972"/>
      <c r="CD547" s="1499"/>
      <c r="CE547" s="1500"/>
      <c r="CF547" s="1501"/>
      <c r="CG547" s="1500"/>
      <c r="CH547" s="1500"/>
      <c r="CI547" s="1500"/>
      <c r="CJ547" s="1976"/>
      <c r="CK547" s="1519"/>
      <c r="CL547" s="1509"/>
    </row>
    <row r="548" spans="1:90" s="514" customFormat="1">
      <c r="A548" s="511"/>
      <c r="B548" s="512"/>
      <c r="C548" s="1493"/>
      <c r="D548" s="1493"/>
      <c r="E548" s="1493"/>
      <c r="F548" s="1493"/>
      <c r="G548" s="1493"/>
      <c r="H548" s="1530"/>
      <c r="I548" s="1972"/>
      <c r="J548" s="1542"/>
      <c r="K548" s="513"/>
      <c r="L548" s="513"/>
      <c r="M548" s="513"/>
      <c r="N548" s="513"/>
      <c r="O548" s="513"/>
      <c r="P548" s="513"/>
      <c r="Q548" s="513"/>
      <c r="R548" s="513"/>
      <c r="S548" s="513"/>
      <c r="T548" s="513"/>
      <c r="U548" s="513"/>
      <c r="V548" s="513"/>
      <c r="W548" s="513"/>
      <c r="X548" s="513"/>
      <c r="Y548" s="513"/>
      <c r="Z548" s="513"/>
      <c r="AA548" s="513"/>
      <c r="AB548" s="513"/>
      <c r="AC548" s="513"/>
      <c r="AD548" s="513"/>
      <c r="AE548" s="513"/>
      <c r="AF548" s="513"/>
      <c r="AG548" s="513"/>
      <c r="AH548" s="513"/>
      <c r="AI548" s="513"/>
      <c r="AJ548" s="513"/>
      <c r="AK548" s="513"/>
      <c r="AL548" s="513"/>
      <c r="AM548" s="513"/>
      <c r="AN548" s="513"/>
      <c r="AO548" s="513"/>
      <c r="AP548" s="513"/>
      <c r="AQ548" s="513"/>
      <c r="AR548" s="513"/>
      <c r="AS548" s="513"/>
      <c r="AT548" s="513"/>
      <c r="AU548" s="513"/>
      <c r="AV548" s="513"/>
      <c r="AW548" s="513"/>
      <c r="AX548" s="513"/>
      <c r="AY548" s="513"/>
      <c r="AZ548" s="513"/>
      <c r="BA548" s="513"/>
      <c r="BB548" s="513"/>
      <c r="BC548" s="513"/>
      <c r="BD548" s="513"/>
      <c r="BE548" s="513"/>
      <c r="BF548" s="513"/>
      <c r="BG548" s="513"/>
      <c r="BH548" s="513"/>
      <c r="BI548" s="513"/>
      <c r="BJ548" s="513"/>
      <c r="BK548" s="513"/>
      <c r="BL548" s="513"/>
      <c r="BM548" s="513"/>
      <c r="BN548" s="513"/>
      <c r="BO548" s="513"/>
      <c r="BP548" s="513"/>
      <c r="BQ548" s="513"/>
      <c r="BR548" s="513"/>
      <c r="BS548" s="513"/>
      <c r="BT548" s="513"/>
      <c r="BU548" s="513"/>
      <c r="BV548" s="513"/>
      <c r="BW548" s="513"/>
      <c r="BX548" s="513"/>
      <c r="BY548" s="513"/>
      <c r="BZ548" s="513"/>
      <c r="CA548" s="513"/>
      <c r="CB548" s="513"/>
      <c r="CC548" s="1972"/>
      <c r="CD548" s="1499"/>
      <c r="CE548" s="1500"/>
      <c r="CF548" s="1501"/>
      <c r="CG548" s="1500"/>
      <c r="CH548" s="1500"/>
      <c r="CI548" s="1500"/>
      <c r="CJ548" s="1976"/>
      <c r="CK548" s="1519"/>
      <c r="CL548" s="1509"/>
    </row>
    <row r="549" spans="1:90" s="514" customFormat="1">
      <c r="A549" s="511"/>
      <c r="B549" s="512"/>
      <c r="C549" s="1493"/>
      <c r="D549" s="1493"/>
      <c r="E549" s="1493"/>
      <c r="F549" s="1493"/>
      <c r="G549" s="1493"/>
      <c r="H549" s="1530"/>
      <c r="I549" s="1972"/>
      <c r="J549" s="1542"/>
      <c r="K549" s="513"/>
      <c r="L549" s="513"/>
      <c r="M549" s="513"/>
      <c r="N549" s="513"/>
      <c r="O549" s="513"/>
      <c r="P549" s="513"/>
      <c r="Q549" s="513"/>
      <c r="R549" s="513"/>
      <c r="S549" s="513"/>
      <c r="T549" s="513"/>
      <c r="U549" s="513"/>
      <c r="V549" s="513"/>
      <c r="W549" s="513"/>
      <c r="X549" s="513"/>
      <c r="Y549" s="513"/>
      <c r="Z549" s="513"/>
      <c r="AA549" s="513"/>
      <c r="AB549" s="513"/>
      <c r="AC549" s="513"/>
      <c r="AD549" s="513"/>
      <c r="AE549" s="513"/>
      <c r="AF549" s="513"/>
      <c r="AG549" s="513"/>
      <c r="AH549" s="513"/>
      <c r="AI549" s="513"/>
      <c r="AJ549" s="513"/>
      <c r="AK549" s="513"/>
      <c r="AL549" s="513"/>
      <c r="AM549" s="513"/>
      <c r="AN549" s="513"/>
      <c r="AO549" s="513"/>
      <c r="AP549" s="513"/>
      <c r="AQ549" s="513"/>
      <c r="AR549" s="513"/>
      <c r="AS549" s="513"/>
      <c r="AT549" s="513"/>
      <c r="AU549" s="513"/>
      <c r="AV549" s="513"/>
      <c r="AW549" s="513"/>
      <c r="AX549" s="513"/>
      <c r="AY549" s="513"/>
      <c r="AZ549" s="513"/>
      <c r="BA549" s="513"/>
      <c r="BB549" s="513"/>
      <c r="BC549" s="513"/>
      <c r="BD549" s="513"/>
      <c r="BE549" s="513"/>
      <c r="BF549" s="513"/>
      <c r="BG549" s="513"/>
      <c r="BH549" s="513"/>
      <c r="BI549" s="513"/>
      <c r="BJ549" s="513"/>
      <c r="BK549" s="513"/>
      <c r="BL549" s="513"/>
      <c r="BM549" s="513"/>
      <c r="BN549" s="513"/>
      <c r="BO549" s="513"/>
      <c r="BP549" s="513"/>
      <c r="BQ549" s="513"/>
      <c r="BR549" s="513"/>
      <c r="BS549" s="513"/>
      <c r="BT549" s="513"/>
      <c r="BU549" s="513"/>
      <c r="BV549" s="513"/>
      <c r="BW549" s="513"/>
      <c r="BX549" s="513"/>
      <c r="BY549" s="513"/>
      <c r="BZ549" s="513"/>
      <c r="CA549" s="513"/>
      <c r="CB549" s="513"/>
      <c r="CC549" s="1972"/>
      <c r="CD549" s="1499"/>
      <c r="CE549" s="1500"/>
      <c r="CF549" s="1501"/>
      <c r="CG549" s="1500"/>
      <c r="CH549" s="1500"/>
      <c r="CI549" s="1500"/>
      <c r="CJ549" s="1976"/>
      <c r="CK549" s="1519"/>
      <c r="CL549" s="1509"/>
    </row>
    <row r="550" spans="1:90" s="514" customFormat="1">
      <c r="A550" s="511"/>
      <c r="B550" s="512"/>
      <c r="C550" s="1493"/>
      <c r="D550" s="1493"/>
      <c r="E550" s="1493"/>
      <c r="F550" s="1493"/>
      <c r="G550" s="1493"/>
      <c r="H550" s="1530"/>
      <c r="I550" s="1972"/>
      <c r="J550" s="1542"/>
      <c r="K550" s="513"/>
      <c r="L550" s="513"/>
      <c r="M550" s="513"/>
      <c r="N550" s="513"/>
      <c r="O550" s="513"/>
      <c r="P550" s="513"/>
      <c r="Q550" s="513"/>
      <c r="R550" s="513"/>
      <c r="S550" s="513"/>
      <c r="T550" s="513"/>
      <c r="U550" s="513"/>
      <c r="V550" s="513"/>
      <c r="W550" s="513"/>
      <c r="X550" s="513"/>
      <c r="Y550" s="513"/>
      <c r="Z550" s="513"/>
      <c r="AA550" s="513"/>
      <c r="AB550" s="513"/>
      <c r="AC550" s="513"/>
      <c r="AD550" s="513"/>
      <c r="AE550" s="513"/>
      <c r="AF550" s="513"/>
      <c r="AG550" s="513"/>
      <c r="AH550" s="513"/>
      <c r="AI550" s="513"/>
      <c r="AJ550" s="513"/>
      <c r="AK550" s="513"/>
      <c r="AL550" s="513"/>
      <c r="AM550" s="513"/>
      <c r="AN550" s="513"/>
      <c r="AO550" s="513"/>
      <c r="AP550" s="513"/>
      <c r="AQ550" s="513"/>
      <c r="AR550" s="513"/>
      <c r="AS550" s="513"/>
      <c r="AT550" s="513"/>
      <c r="AU550" s="513"/>
      <c r="AV550" s="513"/>
      <c r="AW550" s="513"/>
      <c r="AX550" s="513"/>
      <c r="AY550" s="513"/>
      <c r="AZ550" s="513"/>
      <c r="BA550" s="513"/>
      <c r="BB550" s="513"/>
      <c r="BC550" s="513"/>
      <c r="BD550" s="513"/>
      <c r="BE550" s="513"/>
      <c r="BF550" s="513"/>
      <c r="BG550" s="513"/>
      <c r="BH550" s="513"/>
      <c r="BI550" s="513"/>
      <c r="BJ550" s="513"/>
      <c r="BK550" s="513"/>
      <c r="BL550" s="513"/>
      <c r="BM550" s="513"/>
      <c r="BN550" s="513"/>
      <c r="BO550" s="513"/>
      <c r="BP550" s="513"/>
      <c r="BQ550" s="513"/>
      <c r="BR550" s="513"/>
      <c r="BS550" s="513"/>
      <c r="BT550" s="513"/>
      <c r="BU550" s="513"/>
      <c r="BV550" s="513"/>
      <c r="BW550" s="513"/>
      <c r="BX550" s="513"/>
      <c r="BY550" s="513"/>
      <c r="BZ550" s="513"/>
      <c r="CA550" s="513"/>
      <c r="CB550" s="513"/>
      <c r="CC550" s="1972"/>
      <c r="CD550" s="1499"/>
      <c r="CE550" s="1500"/>
      <c r="CF550" s="1501"/>
      <c r="CG550" s="1500"/>
      <c r="CH550" s="1500"/>
      <c r="CI550" s="1500"/>
      <c r="CJ550" s="1976"/>
      <c r="CK550" s="1519"/>
      <c r="CL550" s="1509"/>
    </row>
    <row r="551" spans="1:90" s="514" customFormat="1">
      <c r="A551" s="511"/>
      <c r="B551" s="512"/>
      <c r="C551" s="1493"/>
      <c r="D551" s="1493"/>
      <c r="E551" s="1493"/>
      <c r="F551" s="1493"/>
      <c r="G551" s="1493"/>
      <c r="H551" s="1530"/>
      <c r="I551" s="1972"/>
      <c r="J551" s="1542"/>
      <c r="K551" s="513"/>
      <c r="L551" s="513"/>
      <c r="M551" s="513"/>
      <c r="N551" s="513"/>
      <c r="O551" s="513"/>
      <c r="P551" s="513"/>
      <c r="Q551" s="513"/>
      <c r="R551" s="513"/>
      <c r="S551" s="513"/>
      <c r="T551" s="513"/>
      <c r="U551" s="513"/>
      <c r="V551" s="513"/>
      <c r="W551" s="513"/>
      <c r="X551" s="513"/>
      <c r="Y551" s="513"/>
      <c r="Z551" s="513"/>
      <c r="AA551" s="513"/>
      <c r="AB551" s="513"/>
      <c r="AC551" s="513"/>
      <c r="AD551" s="513"/>
      <c r="AE551" s="513"/>
      <c r="AF551" s="513"/>
      <c r="AG551" s="513"/>
      <c r="AH551" s="513"/>
      <c r="AI551" s="513"/>
      <c r="AJ551" s="513"/>
      <c r="AK551" s="513"/>
      <c r="AL551" s="513"/>
      <c r="AM551" s="513"/>
      <c r="AN551" s="513"/>
      <c r="AO551" s="513"/>
      <c r="AP551" s="513"/>
      <c r="AQ551" s="513"/>
      <c r="AR551" s="513"/>
      <c r="AS551" s="513"/>
      <c r="AT551" s="513"/>
      <c r="AU551" s="513"/>
      <c r="AV551" s="513"/>
      <c r="AW551" s="513"/>
      <c r="AX551" s="513"/>
      <c r="AY551" s="513"/>
      <c r="AZ551" s="513"/>
      <c r="BA551" s="513"/>
      <c r="BB551" s="513"/>
      <c r="BC551" s="513"/>
      <c r="BD551" s="513"/>
      <c r="BE551" s="513"/>
      <c r="BF551" s="513"/>
      <c r="BG551" s="513"/>
      <c r="BH551" s="513"/>
      <c r="BI551" s="513"/>
      <c r="BJ551" s="513"/>
      <c r="BK551" s="513"/>
      <c r="BL551" s="513"/>
      <c r="BM551" s="513"/>
      <c r="BN551" s="513"/>
      <c r="BO551" s="513"/>
      <c r="BP551" s="513"/>
      <c r="BQ551" s="513"/>
      <c r="BR551" s="513"/>
      <c r="BS551" s="513"/>
      <c r="BT551" s="513"/>
      <c r="BU551" s="513"/>
      <c r="BV551" s="513"/>
      <c r="BW551" s="513"/>
      <c r="BX551" s="513"/>
      <c r="BY551" s="513"/>
      <c r="BZ551" s="513"/>
      <c r="CA551" s="513"/>
      <c r="CB551" s="513"/>
      <c r="CC551" s="1972"/>
      <c r="CD551" s="1499"/>
      <c r="CE551" s="1500"/>
      <c r="CF551" s="1501"/>
      <c r="CG551" s="1500"/>
      <c r="CH551" s="1500"/>
      <c r="CI551" s="1500"/>
      <c r="CJ551" s="1976"/>
      <c r="CK551" s="1519"/>
      <c r="CL551" s="1509"/>
    </row>
    <row r="552" spans="1:90" s="514" customFormat="1">
      <c r="A552" s="511"/>
      <c r="B552" s="512"/>
      <c r="C552" s="1493"/>
      <c r="D552" s="1493"/>
      <c r="E552" s="1493"/>
      <c r="F552" s="1493"/>
      <c r="G552" s="1493"/>
      <c r="H552" s="1530"/>
      <c r="I552" s="1972"/>
      <c r="J552" s="1542"/>
      <c r="K552" s="513"/>
      <c r="L552" s="513"/>
      <c r="M552" s="513"/>
      <c r="N552" s="513"/>
      <c r="O552" s="513"/>
      <c r="P552" s="513"/>
      <c r="Q552" s="513"/>
      <c r="R552" s="513"/>
      <c r="S552" s="513"/>
      <c r="T552" s="513"/>
      <c r="U552" s="513"/>
      <c r="V552" s="513"/>
      <c r="W552" s="513"/>
      <c r="X552" s="513"/>
      <c r="Y552" s="513"/>
      <c r="Z552" s="513"/>
      <c r="AA552" s="513"/>
      <c r="AB552" s="513"/>
      <c r="AC552" s="513"/>
      <c r="AD552" s="513"/>
      <c r="AE552" s="513"/>
      <c r="AF552" s="513"/>
      <c r="AG552" s="513"/>
      <c r="AH552" s="513"/>
      <c r="AI552" s="513"/>
      <c r="AJ552" s="513"/>
      <c r="AK552" s="513"/>
      <c r="AL552" s="513"/>
      <c r="AM552" s="513"/>
      <c r="AN552" s="513"/>
      <c r="AO552" s="513"/>
      <c r="AP552" s="513"/>
      <c r="AQ552" s="513"/>
      <c r="AR552" s="513"/>
      <c r="AS552" s="513"/>
      <c r="AT552" s="513"/>
      <c r="AU552" s="513"/>
      <c r="AV552" s="513"/>
      <c r="AW552" s="513"/>
      <c r="AX552" s="513"/>
      <c r="AY552" s="513"/>
      <c r="AZ552" s="513"/>
      <c r="BA552" s="513"/>
      <c r="BB552" s="513"/>
      <c r="BC552" s="513"/>
      <c r="BD552" s="513"/>
      <c r="BE552" s="513"/>
      <c r="BF552" s="513"/>
      <c r="BG552" s="513"/>
      <c r="BH552" s="513"/>
      <c r="BI552" s="513"/>
      <c r="BJ552" s="513"/>
      <c r="BK552" s="513"/>
      <c r="BL552" s="513"/>
      <c r="BM552" s="513"/>
      <c r="BN552" s="513"/>
      <c r="BO552" s="513"/>
      <c r="BP552" s="513"/>
      <c r="BQ552" s="513"/>
      <c r="BR552" s="513"/>
      <c r="BS552" s="513"/>
      <c r="BT552" s="513"/>
      <c r="BU552" s="513"/>
      <c r="BV552" s="513"/>
      <c r="BW552" s="513"/>
      <c r="BX552" s="513"/>
      <c r="BY552" s="513"/>
      <c r="BZ552" s="513"/>
      <c r="CA552" s="513"/>
      <c r="CB552" s="513"/>
      <c r="CC552" s="1972"/>
      <c r="CD552" s="1499"/>
      <c r="CE552" s="1500"/>
      <c r="CF552" s="1501"/>
      <c r="CG552" s="1500"/>
      <c r="CH552" s="1500"/>
      <c r="CI552" s="1500"/>
      <c r="CJ552" s="1976"/>
      <c r="CK552" s="1519"/>
      <c r="CL552" s="1509"/>
    </row>
    <row r="553" spans="1:90" s="514" customFormat="1">
      <c r="A553" s="511"/>
      <c r="B553" s="512"/>
      <c r="C553" s="1493"/>
      <c r="D553" s="1493"/>
      <c r="E553" s="1493"/>
      <c r="F553" s="1493"/>
      <c r="G553" s="1493"/>
      <c r="H553" s="1530"/>
      <c r="I553" s="1972"/>
      <c r="J553" s="1542"/>
      <c r="K553" s="513"/>
      <c r="L553" s="513"/>
      <c r="M553" s="513"/>
      <c r="N553" s="513"/>
      <c r="O553" s="513"/>
      <c r="P553" s="513"/>
      <c r="Q553" s="513"/>
      <c r="R553" s="513"/>
      <c r="S553" s="513"/>
      <c r="T553" s="513"/>
      <c r="U553" s="513"/>
      <c r="V553" s="513"/>
      <c r="W553" s="513"/>
      <c r="X553" s="513"/>
      <c r="Y553" s="513"/>
      <c r="Z553" s="513"/>
      <c r="AA553" s="513"/>
      <c r="AB553" s="513"/>
      <c r="AC553" s="513"/>
      <c r="AD553" s="513"/>
      <c r="AE553" s="513"/>
      <c r="AF553" s="513"/>
      <c r="AG553" s="513"/>
      <c r="AH553" s="513"/>
      <c r="AI553" s="513"/>
      <c r="AJ553" s="513"/>
      <c r="AK553" s="513"/>
      <c r="AL553" s="513"/>
      <c r="AM553" s="513"/>
      <c r="AN553" s="513"/>
      <c r="AO553" s="513"/>
      <c r="AP553" s="513"/>
      <c r="AQ553" s="513"/>
      <c r="AR553" s="513"/>
      <c r="AS553" s="513"/>
      <c r="AT553" s="513"/>
      <c r="AU553" s="513"/>
      <c r="AV553" s="513"/>
      <c r="AW553" s="513"/>
      <c r="AX553" s="513"/>
      <c r="AY553" s="513"/>
      <c r="AZ553" s="513"/>
      <c r="BA553" s="513"/>
      <c r="BB553" s="513"/>
      <c r="BC553" s="513"/>
      <c r="BD553" s="513"/>
      <c r="BE553" s="513"/>
      <c r="BF553" s="513"/>
      <c r="BG553" s="513"/>
      <c r="BH553" s="513"/>
      <c r="BI553" s="513"/>
      <c r="BJ553" s="513"/>
      <c r="BK553" s="513"/>
      <c r="BL553" s="513"/>
      <c r="BM553" s="513"/>
      <c r="BN553" s="513"/>
      <c r="BO553" s="513"/>
      <c r="BP553" s="513"/>
      <c r="BQ553" s="513"/>
      <c r="BR553" s="513"/>
      <c r="BS553" s="513"/>
      <c r="BT553" s="513"/>
      <c r="BU553" s="513"/>
      <c r="BV553" s="513"/>
      <c r="BW553" s="513"/>
      <c r="BX553" s="513"/>
      <c r="BY553" s="513"/>
      <c r="BZ553" s="513"/>
      <c r="CA553" s="513"/>
      <c r="CB553" s="513"/>
      <c r="CC553" s="1972"/>
      <c r="CD553" s="1499"/>
      <c r="CE553" s="1500"/>
      <c r="CF553" s="1501"/>
      <c r="CG553" s="1500"/>
      <c r="CH553" s="1500"/>
      <c r="CI553" s="1500"/>
      <c r="CJ553" s="1976"/>
      <c r="CK553" s="1519"/>
      <c r="CL553" s="1509"/>
    </row>
    <row r="554" spans="1:90" s="514" customFormat="1">
      <c r="A554" s="511"/>
      <c r="B554" s="512"/>
      <c r="C554" s="1493"/>
      <c r="D554" s="1493"/>
      <c r="E554" s="1493"/>
      <c r="F554" s="1493"/>
      <c r="G554" s="1493"/>
      <c r="H554" s="1530"/>
      <c r="I554" s="1972"/>
      <c r="J554" s="1542"/>
      <c r="K554" s="513"/>
      <c r="L554" s="513"/>
      <c r="M554" s="513"/>
      <c r="N554" s="513"/>
      <c r="O554" s="513"/>
      <c r="P554" s="513"/>
      <c r="Q554" s="513"/>
      <c r="R554" s="513"/>
      <c r="S554" s="513"/>
      <c r="T554" s="513"/>
      <c r="U554" s="513"/>
      <c r="V554" s="513"/>
      <c r="W554" s="513"/>
      <c r="X554" s="513"/>
      <c r="Y554" s="513"/>
      <c r="Z554" s="513"/>
      <c r="AA554" s="513"/>
      <c r="AB554" s="513"/>
      <c r="AC554" s="513"/>
      <c r="AD554" s="513"/>
      <c r="AE554" s="513"/>
      <c r="AF554" s="513"/>
      <c r="AG554" s="513"/>
      <c r="AH554" s="513"/>
      <c r="AI554" s="513"/>
      <c r="AJ554" s="513"/>
      <c r="AK554" s="513"/>
      <c r="AL554" s="513"/>
      <c r="AM554" s="513"/>
      <c r="AN554" s="513"/>
      <c r="AO554" s="513"/>
      <c r="AP554" s="513"/>
      <c r="AQ554" s="513"/>
      <c r="AR554" s="513"/>
      <c r="AS554" s="513"/>
      <c r="AT554" s="513"/>
      <c r="AU554" s="513"/>
      <c r="AV554" s="513"/>
      <c r="AW554" s="513"/>
      <c r="AX554" s="513"/>
      <c r="AY554" s="513"/>
      <c r="AZ554" s="513"/>
      <c r="BA554" s="513"/>
      <c r="BB554" s="513"/>
      <c r="BC554" s="513"/>
      <c r="BD554" s="513"/>
      <c r="BE554" s="513"/>
      <c r="BF554" s="513"/>
      <c r="BG554" s="513"/>
      <c r="BH554" s="513"/>
      <c r="BI554" s="513"/>
      <c r="BJ554" s="513"/>
      <c r="BK554" s="513"/>
      <c r="BL554" s="513"/>
      <c r="BM554" s="513"/>
      <c r="BN554" s="513"/>
      <c r="BO554" s="513"/>
      <c r="BP554" s="513"/>
      <c r="BQ554" s="513"/>
      <c r="BR554" s="513"/>
      <c r="BS554" s="513"/>
      <c r="BT554" s="513"/>
      <c r="BU554" s="513"/>
      <c r="BV554" s="513"/>
      <c r="BW554" s="513"/>
      <c r="BX554" s="513"/>
      <c r="BY554" s="513"/>
      <c r="BZ554" s="513"/>
      <c r="CA554" s="513"/>
      <c r="CB554" s="513"/>
      <c r="CC554" s="1972"/>
      <c r="CD554" s="1499"/>
      <c r="CE554" s="1500"/>
      <c r="CF554" s="1501"/>
      <c r="CG554" s="1500"/>
      <c r="CH554" s="1500"/>
      <c r="CI554" s="1500"/>
      <c r="CJ554" s="1976"/>
      <c r="CK554" s="1519"/>
      <c r="CL554" s="1509"/>
    </row>
    <row r="555" spans="1:90" s="514" customFormat="1">
      <c r="A555" s="511"/>
      <c r="B555" s="512"/>
      <c r="C555" s="1493"/>
      <c r="D555" s="1493"/>
      <c r="E555" s="1493"/>
      <c r="F555" s="1493"/>
      <c r="G555" s="1493"/>
      <c r="H555" s="1530"/>
      <c r="I555" s="1972"/>
      <c r="J555" s="1542"/>
      <c r="K555" s="513"/>
      <c r="L555" s="513"/>
      <c r="M555" s="513"/>
      <c r="N555" s="513"/>
      <c r="O555" s="513"/>
      <c r="P555" s="513"/>
      <c r="Q555" s="513"/>
      <c r="R555" s="513"/>
      <c r="S555" s="513"/>
      <c r="T555" s="513"/>
      <c r="U555" s="513"/>
      <c r="V555" s="513"/>
      <c r="W555" s="513"/>
      <c r="X555" s="513"/>
      <c r="Y555" s="513"/>
      <c r="Z555" s="513"/>
      <c r="AA555" s="513"/>
      <c r="AB555" s="513"/>
      <c r="AC555" s="513"/>
      <c r="AD555" s="513"/>
      <c r="AE555" s="513"/>
      <c r="AF555" s="513"/>
      <c r="AG555" s="513"/>
      <c r="AH555" s="513"/>
      <c r="AI555" s="513"/>
      <c r="AJ555" s="513"/>
      <c r="AK555" s="513"/>
      <c r="AL555" s="513"/>
      <c r="AM555" s="513"/>
      <c r="AN555" s="513"/>
      <c r="AO555" s="513"/>
      <c r="AP555" s="513"/>
      <c r="AQ555" s="513"/>
      <c r="AR555" s="513"/>
      <c r="AS555" s="513"/>
      <c r="AT555" s="513"/>
      <c r="AU555" s="513"/>
      <c r="AV555" s="513"/>
      <c r="AW555" s="513"/>
      <c r="AX555" s="513"/>
      <c r="AY555" s="513"/>
      <c r="AZ555" s="513"/>
      <c r="BA555" s="513"/>
      <c r="BB555" s="513"/>
      <c r="BC555" s="513"/>
      <c r="BD555" s="513"/>
      <c r="BE555" s="513"/>
      <c r="BF555" s="513"/>
      <c r="BG555" s="513"/>
      <c r="BH555" s="513"/>
      <c r="BI555" s="513"/>
      <c r="BJ555" s="513"/>
      <c r="BK555" s="513"/>
      <c r="BL555" s="513"/>
      <c r="BM555" s="513"/>
      <c r="BN555" s="513"/>
      <c r="BO555" s="513"/>
      <c r="BP555" s="513"/>
      <c r="BQ555" s="513"/>
      <c r="BR555" s="513"/>
      <c r="BS555" s="513"/>
      <c r="BT555" s="513"/>
      <c r="BU555" s="513"/>
      <c r="BV555" s="513"/>
      <c r="BW555" s="513"/>
      <c r="BX555" s="513"/>
      <c r="BY555" s="513"/>
      <c r="BZ555" s="513"/>
      <c r="CA555" s="513"/>
      <c r="CB555" s="513"/>
      <c r="CC555" s="1972"/>
      <c r="CD555" s="1499"/>
      <c r="CE555" s="1500"/>
      <c r="CF555" s="1501"/>
      <c r="CG555" s="1500"/>
      <c r="CH555" s="1500"/>
      <c r="CI555" s="1500"/>
      <c r="CJ555" s="1976"/>
      <c r="CK555" s="1519"/>
      <c r="CL555" s="1509"/>
    </row>
    <row r="556" spans="1:90" s="514" customFormat="1">
      <c r="A556" s="511"/>
      <c r="B556" s="512"/>
      <c r="C556" s="1493"/>
      <c r="D556" s="1493"/>
      <c r="E556" s="1493"/>
      <c r="F556" s="1493"/>
      <c r="G556" s="1493"/>
      <c r="H556" s="1530"/>
      <c r="I556" s="1972"/>
      <c r="J556" s="1542"/>
      <c r="K556" s="513"/>
      <c r="L556" s="513"/>
      <c r="M556" s="513"/>
      <c r="N556" s="513"/>
      <c r="O556" s="513"/>
      <c r="P556" s="513"/>
      <c r="Q556" s="513"/>
      <c r="R556" s="513"/>
      <c r="S556" s="513"/>
      <c r="T556" s="513"/>
      <c r="U556" s="513"/>
      <c r="V556" s="513"/>
      <c r="W556" s="513"/>
      <c r="X556" s="513"/>
      <c r="Y556" s="513"/>
      <c r="Z556" s="513"/>
      <c r="AA556" s="513"/>
      <c r="AB556" s="513"/>
      <c r="AC556" s="513"/>
      <c r="AD556" s="513"/>
      <c r="AE556" s="513"/>
      <c r="AF556" s="513"/>
      <c r="AG556" s="513"/>
      <c r="AH556" s="513"/>
      <c r="AI556" s="513"/>
      <c r="AJ556" s="513"/>
      <c r="AK556" s="513"/>
      <c r="AL556" s="513"/>
      <c r="AM556" s="513"/>
      <c r="AN556" s="513"/>
      <c r="AO556" s="513"/>
      <c r="AP556" s="513"/>
      <c r="AQ556" s="513"/>
      <c r="AR556" s="513"/>
      <c r="AS556" s="513"/>
      <c r="AT556" s="513"/>
      <c r="AU556" s="513"/>
      <c r="AV556" s="513"/>
      <c r="AW556" s="513"/>
      <c r="AX556" s="513"/>
      <c r="AY556" s="513"/>
      <c r="AZ556" s="513"/>
      <c r="BA556" s="513"/>
      <c r="BB556" s="513"/>
      <c r="BC556" s="513"/>
      <c r="BD556" s="513"/>
      <c r="BE556" s="513"/>
      <c r="BF556" s="513"/>
      <c r="BG556" s="513"/>
      <c r="BH556" s="513"/>
      <c r="BI556" s="513"/>
      <c r="BJ556" s="513"/>
      <c r="BK556" s="513"/>
      <c r="BL556" s="513"/>
      <c r="BM556" s="513"/>
      <c r="BN556" s="513"/>
      <c r="BO556" s="513"/>
      <c r="BP556" s="513"/>
      <c r="BQ556" s="513"/>
      <c r="BR556" s="513"/>
      <c r="BS556" s="513"/>
      <c r="BT556" s="513"/>
      <c r="BU556" s="513"/>
      <c r="BV556" s="513"/>
      <c r="BW556" s="513"/>
      <c r="BX556" s="513"/>
      <c r="BY556" s="513"/>
      <c r="BZ556" s="513"/>
      <c r="CA556" s="513"/>
      <c r="CB556" s="513"/>
      <c r="CC556" s="1972"/>
      <c r="CD556" s="1499"/>
      <c r="CE556" s="1500"/>
      <c r="CF556" s="1501"/>
      <c r="CG556" s="1500"/>
      <c r="CH556" s="1500"/>
      <c r="CI556" s="1500"/>
      <c r="CJ556" s="1976"/>
      <c r="CK556" s="1519"/>
      <c r="CL556" s="1509"/>
    </row>
    <row r="557" spans="1:90" s="514" customFormat="1">
      <c r="A557" s="511"/>
      <c r="B557" s="512"/>
      <c r="C557" s="1493"/>
      <c r="D557" s="1493"/>
      <c r="E557" s="1493"/>
      <c r="F557" s="1493"/>
      <c r="G557" s="1493"/>
      <c r="H557" s="1530"/>
      <c r="I557" s="1972"/>
      <c r="J557" s="1542"/>
      <c r="K557" s="513"/>
      <c r="L557" s="513"/>
      <c r="M557" s="513"/>
      <c r="N557" s="513"/>
      <c r="O557" s="513"/>
      <c r="P557" s="513"/>
      <c r="Q557" s="513"/>
      <c r="R557" s="513"/>
      <c r="S557" s="513"/>
      <c r="T557" s="513"/>
      <c r="U557" s="513"/>
      <c r="V557" s="513"/>
      <c r="W557" s="513"/>
      <c r="X557" s="513"/>
      <c r="Y557" s="513"/>
      <c r="Z557" s="513"/>
      <c r="AA557" s="513"/>
      <c r="AB557" s="513"/>
      <c r="AC557" s="513"/>
      <c r="AD557" s="513"/>
      <c r="AE557" s="513"/>
      <c r="AF557" s="513"/>
      <c r="AG557" s="513"/>
      <c r="AH557" s="513"/>
      <c r="AI557" s="513"/>
      <c r="AJ557" s="513"/>
      <c r="AK557" s="513"/>
      <c r="AL557" s="513"/>
      <c r="AM557" s="513"/>
      <c r="AN557" s="513"/>
      <c r="AO557" s="513"/>
      <c r="AP557" s="513"/>
      <c r="AQ557" s="513"/>
      <c r="AR557" s="513"/>
      <c r="AS557" s="513"/>
      <c r="AT557" s="513"/>
      <c r="AU557" s="513"/>
      <c r="AV557" s="513"/>
      <c r="AW557" s="513"/>
      <c r="AX557" s="513"/>
      <c r="AY557" s="513"/>
      <c r="AZ557" s="513"/>
      <c r="BA557" s="513"/>
      <c r="BB557" s="513"/>
      <c r="BC557" s="513"/>
      <c r="BD557" s="513"/>
      <c r="BE557" s="513"/>
      <c r="BF557" s="513"/>
      <c r="BG557" s="513"/>
      <c r="BH557" s="513"/>
      <c r="BI557" s="513"/>
      <c r="BJ557" s="513"/>
      <c r="BK557" s="513"/>
      <c r="BL557" s="513"/>
      <c r="BM557" s="513"/>
      <c r="BN557" s="513"/>
      <c r="BO557" s="513"/>
      <c r="BP557" s="513"/>
      <c r="BQ557" s="513"/>
      <c r="BR557" s="513"/>
      <c r="BS557" s="513"/>
      <c r="BT557" s="513"/>
      <c r="BU557" s="513"/>
      <c r="BV557" s="513"/>
      <c r="BW557" s="513"/>
      <c r="BX557" s="513"/>
      <c r="BY557" s="513"/>
      <c r="BZ557" s="513"/>
      <c r="CA557" s="513"/>
      <c r="CB557" s="513"/>
      <c r="CC557" s="1972"/>
      <c r="CD557" s="1499"/>
      <c r="CE557" s="1500"/>
      <c r="CF557" s="1501"/>
      <c r="CG557" s="1500"/>
      <c r="CH557" s="1500"/>
      <c r="CI557" s="1500"/>
      <c r="CJ557" s="1976"/>
      <c r="CK557" s="1519"/>
      <c r="CL557" s="1509"/>
    </row>
    <row r="558" spans="1:90" s="514" customFormat="1">
      <c r="A558" s="511"/>
      <c r="B558" s="512"/>
      <c r="C558" s="1493"/>
      <c r="D558" s="1493"/>
      <c r="E558" s="1493"/>
      <c r="F558" s="1493"/>
      <c r="G558" s="1493"/>
      <c r="H558" s="1530"/>
      <c r="I558" s="1972"/>
      <c r="J558" s="1542"/>
      <c r="K558" s="513"/>
      <c r="L558" s="513"/>
      <c r="M558" s="513"/>
      <c r="N558" s="513"/>
      <c r="O558" s="513"/>
      <c r="P558" s="513"/>
      <c r="Q558" s="513"/>
      <c r="R558" s="513"/>
      <c r="S558" s="513"/>
      <c r="T558" s="513"/>
      <c r="U558" s="513"/>
      <c r="V558" s="513"/>
      <c r="W558" s="513"/>
      <c r="X558" s="513"/>
      <c r="Y558" s="513"/>
      <c r="Z558" s="513"/>
      <c r="AA558" s="513"/>
      <c r="AB558" s="513"/>
      <c r="AC558" s="513"/>
      <c r="AD558" s="513"/>
      <c r="AE558" s="513"/>
      <c r="AF558" s="513"/>
      <c r="AG558" s="513"/>
      <c r="AH558" s="513"/>
      <c r="AI558" s="513"/>
      <c r="AJ558" s="513"/>
      <c r="AK558" s="513"/>
      <c r="AL558" s="513"/>
      <c r="AM558" s="513"/>
      <c r="AN558" s="513"/>
      <c r="AO558" s="513"/>
      <c r="AP558" s="513"/>
      <c r="AQ558" s="513"/>
      <c r="AR558" s="513"/>
      <c r="AS558" s="513"/>
      <c r="AT558" s="513"/>
      <c r="AU558" s="513"/>
      <c r="AV558" s="513"/>
      <c r="AW558" s="513"/>
      <c r="AX558" s="513"/>
      <c r="AY558" s="513"/>
      <c r="AZ558" s="513"/>
      <c r="BA558" s="513"/>
      <c r="BB558" s="513"/>
      <c r="BC558" s="513"/>
      <c r="BD558" s="513"/>
      <c r="BE558" s="513"/>
      <c r="BF558" s="513"/>
      <c r="BG558" s="513"/>
      <c r="BH558" s="513"/>
      <c r="BI558" s="513"/>
      <c r="BJ558" s="513"/>
      <c r="BK558" s="513"/>
      <c r="BL558" s="513"/>
      <c r="BM558" s="513"/>
      <c r="BN558" s="513"/>
      <c r="BO558" s="513"/>
      <c r="BP558" s="513"/>
      <c r="BQ558" s="513"/>
      <c r="BR558" s="513"/>
      <c r="BS558" s="513"/>
      <c r="BT558" s="513"/>
      <c r="BU558" s="513"/>
      <c r="BV558" s="513"/>
      <c r="BW558" s="513"/>
      <c r="BX558" s="513"/>
      <c r="BY558" s="513"/>
      <c r="BZ558" s="513"/>
      <c r="CA558" s="513"/>
      <c r="CB558" s="513"/>
      <c r="CC558" s="1972"/>
      <c r="CD558" s="1499"/>
      <c r="CE558" s="1500"/>
      <c r="CF558" s="1501"/>
      <c r="CG558" s="1500"/>
      <c r="CH558" s="1500"/>
      <c r="CI558" s="1500"/>
      <c r="CJ558" s="1976"/>
      <c r="CK558" s="1519"/>
      <c r="CL558" s="1509"/>
    </row>
    <row r="559" spans="1:90" s="514" customFormat="1">
      <c r="A559" s="511"/>
      <c r="B559" s="512"/>
      <c r="C559" s="1493"/>
      <c r="D559" s="1493"/>
      <c r="E559" s="1493"/>
      <c r="F559" s="1493"/>
      <c r="G559" s="1493"/>
      <c r="H559" s="1530"/>
      <c r="I559" s="1972"/>
      <c r="J559" s="1542"/>
      <c r="K559" s="513"/>
      <c r="L559" s="513"/>
      <c r="M559" s="513"/>
      <c r="N559" s="513"/>
      <c r="O559" s="513"/>
      <c r="P559" s="513"/>
      <c r="Q559" s="513"/>
      <c r="R559" s="513"/>
      <c r="S559" s="513"/>
      <c r="T559" s="513"/>
      <c r="U559" s="513"/>
      <c r="V559" s="513"/>
      <c r="W559" s="513"/>
      <c r="X559" s="513"/>
      <c r="Y559" s="513"/>
      <c r="Z559" s="513"/>
      <c r="AA559" s="513"/>
      <c r="AB559" s="513"/>
      <c r="AC559" s="513"/>
      <c r="AD559" s="513"/>
      <c r="AE559" s="513"/>
      <c r="AF559" s="513"/>
      <c r="AG559" s="513"/>
      <c r="AH559" s="513"/>
      <c r="AI559" s="513"/>
      <c r="AJ559" s="513"/>
      <c r="AK559" s="513"/>
      <c r="AL559" s="513"/>
      <c r="AM559" s="513"/>
      <c r="AN559" s="513"/>
      <c r="AO559" s="513"/>
      <c r="AP559" s="513"/>
      <c r="AQ559" s="513"/>
      <c r="AR559" s="513"/>
      <c r="AS559" s="513"/>
      <c r="AT559" s="513"/>
      <c r="AU559" s="513"/>
      <c r="AV559" s="513"/>
      <c r="AW559" s="513"/>
      <c r="AX559" s="513"/>
      <c r="AY559" s="513"/>
      <c r="AZ559" s="513"/>
      <c r="BA559" s="513"/>
      <c r="BB559" s="513"/>
      <c r="BC559" s="513"/>
      <c r="BD559" s="513"/>
      <c r="BE559" s="513"/>
      <c r="BF559" s="513"/>
      <c r="BG559" s="513"/>
      <c r="BH559" s="513"/>
      <c r="BI559" s="513"/>
      <c r="BJ559" s="513"/>
      <c r="BK559" s="513"/>
      <c r="BL559" s="513"/>
      <c r="BM559" s="513"/>
      <c r="BN559" s="513"/>
      <c r="BO559" s="513"/>
      <c r="BP559" s="513"/>
      <c r="BQ559" s="513"/>
      <c r="BR559" s="513"/>
      <c r="BS559" s="513"/>
      <c r="BT559" s="513"/>
      <c r="BU559" s="513"/>
      <c r="BV559" s="513"/>
      <c r="BW559" s="513"/>
      <c r="BX559" s="513"/>
      <c r="BY559" s="513"/>
      <c r="BZ559" s="513"/>
      <c r="CA559" s="513"/>
      <c r="CB559" s="513"/>
      <c r="CC559" s="1972"/>
      <c r="CD559" s="1499"/>
      <c r="CE559" s="1500"/>
      <c r="CF559" s="1501"/>
      <c r="CG559" s="1500"/>
      <c r="CH559" s="1500"/>
      <c r="CI559" s="1500"/>
      <c r="CJ559" s="1976"/>
      <c r="CK559" s="1519"/>
      <c r="CL559" s="1509"/>
    </row>
    <row r="560" spans="1:90" s="514" customFormat="1">
      <c r="A560" s="511"/>
      <c r="B560" s="512"/>
      <c r="C560" s="1493"/>
      <c r="D560" s="1493"/>
      <c r="E560" s="1493"/>
      <c r="F560" s="1493"/>
      <c r="G560" s="1493"/>
      <c r="H560" s="1530"/>
      <c r="I560" s="1972"/>
      <c r="J560" s="1542"/>
      <c r="K560" s="513"/>
      <c r="L560" s="513"/>
      <c r="M560" s="513"/>
      <c r="N560" s="513"/>
      <c r="O560" s="513"/>
      <c r="P560" s="513"/>
      <c r="Q560" s="513"/>
      <c r="R560" s="513"/>
      <c r="S560" s="513"/>
      <c r="T560" s="513"/>
      <c r="U560" s="513"/>
      <c r="V560" s="513"/>
      <c r="W560" s="513"/>
      <c r="X560" s="513"/>
      <c r="Y560" s="513"/>
      <c r="Z560" s="513"/>
      <c r="AA560" s="513"/>
      <c r="AB560" s="513"/>
      <c r="AC560" s="513"/>
      <c r="AD560" s="513"/>
      <c r="AE560" s="513"/>
      <c r="AF560" s="513"/>
      <c r="AG560" s="513"/>
      <c r="AH560" s="513"/>
      <c r="AI560" s="513"/>
      <c r="AJ560" s="513"/>
      <c r="AK560" s="513"/>
      <c r="AL560" s="513"/>
      <c r="AM560" s="513"/>
      <c r="AN560" s="513"/>
      <c r="AO560" s="513"/>
      <c r="AP560" s="513"/>
      <c r="AQ560" s="513"/>
      <c r="AR560" s="513"/>
      <c r="AS560" s="513"/>
      <c r="AT560" s="513"/>
      <c r="AU560" s="513"/>
      <c r="AV560" s="513"/>
      <c r="AW560" s="513"/>
      <c r="AX560" s="513"/>
      <c r="AY560" s="513"/>
      <c r="AZ560" s="513"/>
      <c r="BA560" s="513"/>
      <c r="BB560" s="513"/>
      <c r="BC560" s="513"/>
      <c r="BD560" s="513"/>
      <c r="BE560" s="513"/>
      <c r="BF560" s="513"/>
      <c r="BG560" s="513"/>
      <c r="BH560" s="513"/>
      <c r="BI560" s="513"/>
      <c r="BJ560" s="513"/>
      <c r="BK560" s="513"/>
      <c r="BL560" s="513"/>
      <c r="BM560" s="513"/>
      <c r="BN560" s="513"/>
      <c r="BO560" s="513"/>
      <c r="BP560" s="513"/>
      <c r="BQ560" s="513"/>
      <c r="BR560" s="513"/>
      <c r="BS560" s="513"/>
      <c r="BT560" s="513"/>
      <c r="BU560" s="513"/>
      <c r="BV560" s="513"/>
      <c r="BW560" s="513"/>
      <c r="BX560" s="513"/>
      <c r="BY560" s="513"/>
      <c r="BZ560" s="513"/>
      <c r="CA560" s="513"/>
      <c r="CB560" s="513"/>
      <c r="CC560" s="1972"/>
      <c r="CD560" s="1499"/>
      <c r="CE560" s="1500"/>
      <c r="CF560" s="1501"/>
      <c r="CG560" s="1500"/>
      <c r="CH560" s="1500"/>
      <c r="CI560" s="1500"/>
      <c r="CJ560" s="1976"/>
      <c r="CK560" s="1519"/>
      <c r="CL560" s="1509"/>
    </row>
    <row r="561" spans="1:90" s="514" customFormat="1">
      <c r="A561" s="511"/>
      <c r="B561" s="512"/>
      <c r="C561" s="1493"/>
      <c r="D561" s="1493"/>
      <c r="E561" s="1493"/>
      <c r="F561" s="1493"/>
      <c r="G561" s="1493"/>
      <c r="H561" s="1530"/>
      <c r="I561" s="1972"/>
      <c r="J561" s="1542"/>
      <c r="K561" s="513"/>
      <c r="L561" s="513"/>
      <c r="M561" s="513"/>
      <c r="N561" s="513"/>
      <c r="O561" s="513"/>
      <c r="P561" s="513"/>
      <c r="Q561" s="513"/>
      <c r="R561" s="513"/>
      <c r="S561" s="513"/>
      <c r="T561" s="513"/>
      <c r="U561" s="513"/>
      <c r="V561" s="513"/>
      <c r="W561" s="513"/>
      <c r="X561" s="513"/>
      <c r="Y561" s="513"/>
      <c r="Z561" s="513"/>
      <c r="AA561" s="513"/>
      <c r="AB561" s="513"/>
      <c r="AC561" s="513"/>
      <c r="AD561" s="513"/>
      <c r="AE561" s="513"/>
      <c r="AF561" s="513"/>
      <c r="AG561" s="513"/>
      <c r="AH561" s="513"/>
      <c r="AI561" s="513"/>
      <c r="AJ561" s="513"/>
      <c r="AK561" s="513"/>
      <c r="AL561" s="513"/>
      <c r="AM561" s="513"/>
      <c r="AN561" s="513"/>
      <c r="AO561" s="513"/>
      <c r="AP561" s="513"/>
      <c r="AQ561" s="513"/>
      <c r="AR561" s="513"/>
      <c r="AS561" s="513"/>
      <c r="AT561" s="513"/>
      <c r="AU561" s="513"/>
      <c r="AV561" s="513"/>
      <c r="AW561" s="513"/>
      <c r="AX561" s="513"/>
      <c r="AY561" s="513"/>
      <c r="AZ561" s="513"/>
      <c r="BA561" s="513"/>
      <c r="BB561" s="513"/>
      <c r="BC561" s="513"/>
      <c r="BD561" s="513"/>
      <c r="BE561" s="513"/>
      <c r="BF561" s="513"/>
      <c r="BG561" s="513"/>
      <c r="BH561" s="513"/>
      <c r="BI561" s="513"/>
      <c r="BJ561" s="513"/>
      <c r="BK561" s="513"/>
      <c r="BL561" s="513"/>
      <c r="BM561" s="513"/>
      <c r="BN561" s="513"/>
      <c r="BO561" s="513"/>
      <c r="BP561" s="513"/>
      <c r="BQ561" s="513"/>
      <c r="BR561" s="513"/>
      <c r="BS561" s="513"/>
      <c r="BT561" s="513"/>
      <c r="BU561" s="513"/>
      <c r="BV561" s="513"/>
      <c r="BW561" s="513"/>
      <c r="BX561" s="513"/>
      <c r="BY561" s="513"/>
      <c r="BZ561" s="513"/>
      <c r="CA561" s="513"/>
      <c r="CB561" s="513"/>
      <c r="CC561" s="1972"/>
      <c r="CD561" s="1499"/>
      <c r="CE561" s="1500"/>
      <c r="CF561" s="1501"/>
      <c r="CG561" s="1500"/>
      <c r="CH561" s="1500"/>
      <c r="CI561" s="1500"/>
      <c r="CJ561" s="1976"/>
      <c r="CK561" s="1519"/>
      <c r="CL561" s="1509"/>
    </row>
    <row r="562" spans="1:90" s="514" customFormat="1">
      <c r="A562" s="511"/>
      <c r="B562" s="512"/>
      <c r="C562" s="1493"/>
      <c r="D562" s="1493"/>
      <c r="E562" s="1493"/>
      <c r="F562" s="1493"/>
      <c r="G562" s="1493"/>
      <c r="H562" s="1530"/>
      <c r="I562" s="1972"/>
      <c r="J562" s="1542"/>
      <c r="K562" s="513"/>
      <c r="L562" s="513"/>
      <c r="M562" s="513"/>
      <c r="N562" s="513"/>
      <c r="O562" s="513"/>
      <c r="P562" s="513"/>
      <c r="Q562" s="513"/>
      <c r="R562" s="513"/>
      <c r="S562" s="513"/>
      <c r="T562" s="513"/>
      <c r="U562" s="513"/>
      <c r="V562" s="513"/>
      <c r="W562" s="513"/>
      <c r="X562" s="513"/>
      <c r="Y562" s="513"/>
      <c r="Z562" s="513"/>
      <c r="AA562" s="513"/>
      <c r="AB562" s="513"/>
      <c r="AC562" s="513"/>
      <c r="AD562" s="513"/>
      <c r="AE562" s="513"/>
      <c r="AF562" s="513"/>
      <c r="AG562" s="513"/>
      <c r="AH562" s="513"/>
      <c r="AI562" s="513"/>
      <c r="AJ562" s="513"/>
      <c r="AK562" s="513"/>
      <c r="AL562" s="513"/>
      <c r="AM562" s="513"/>
      <c r="AN562" s="513"/>
      <c r="AO562" s="513"/>
      <c r="AP562" s="513"/>
      <c r="AQ562" s="513"/>
      <c r="AR562" s="513"/>
      <c r="AS562" s="513"/>
      <c r="AT562" s="513"/>
      <c r="AU562" s="513"/>
      <c r="AV562" s="513"/>
      <c r="AW562" s="513"/>
      <c r="AX562" s="513"/>
      <c r="AY562" s="513"/>
      <c r="AZ562" s="513"/>
      <c r="BA562" s="513"/>
      <c r="BB562" s="513"/>
      <c r="BC562" s="513"/>
      <c r="BD562" s="513"/>
      <c r="BE562" s="513"/>
      <c r="BF562" s="513"/>
      <c r="BG562" s="513"/>
      <c r="BH562" s="513"/>
      <c r="BI562" s="513"/>
      <c r="BJ562" s="513"/>
      <c r="BK562" s="513"/>
      <c r="BL562" s="513"/>
      <c r="BM562" s="513"/>
      <c r="BN562" s="513"/>
      <c r="BO562" s="513"/>
      <c r="BP562" s="513"/>
      <c r="BQ562" s="513"/>
      <c r="BR562" s="513"/>
      <c r="BS562" s="513"/>
      <c r="BT562" s="513"/>
      <c r="BU562" s="513"/>
      <c r="BV562" s="513"/>
      <c r="BW562" s="513"/>
      <c r="BX562" s="513"/>
      <c r="BY562" s="513"/>
      <c r="BZ562" s="513"/>
      <c r="CA562" s="513"/>
      <c r="CB562" s="513"/>
      <c r="CC562" s="1972"/>
      <c r="CD562" s="1499"/>
      <c r="CE562" s="1500"/>
      <c r="CF562" s="1501"/>
      <c r="CG562" s="1500"/>
      <c r="CH562" s="1500"/>
      <c r="CI562" s="1500"/>
      <c r="CJ562" s="1976"/>
      <c r="CK562" s="1519"/>
      <c r="CL562" s="1509"/>
    </row>
    <row r="563" spans="1:90" s="514" customFormat="1">
      <c r="A563" s="511"/>
      <c r="B563" s="512"/>
      <c r="C563" s="1493"/>
      <c r="D563" s="1493"/>
      <c r="E563" s="1493"/>
      <c r="F563" s="1493"/>
      <c r="G563" s="1493"/>
      <c r="H563" s="1530"/>
      <c r="I563" s="1972"/>
      <c r="J563" s="1542"/>
      <c r="K563" s="513"/>
      <c r="L563" s="513"/>
      <c r="M563" s="513"/>
      <c r="N563" s="513"/>
      <c r="O563" s="513"/>
      <c r="P563" s="513"/>
      <c r="Q563" s="513"/>
      <c r="R563" s="513"/>
      <c r="S563" s="513"/>
      <c r="T563" s="513"/>
      <c r="U563" s="513"/>
      <c r="V563" s="513"/>
      <c r="W563" s="513"/>
      <c r="X563" s="513"/>
      <c r="Y563" s="513"/>
      <c r="Z563" s="513"/>
      <c r="AA563" s="513"/>
      <c r="AB563" s="513"/>
      <c r="AC563" s="513"/>
      <c r="AD563" s="513"/>
      <c r="AE563" s="513"/>
      <c r="AF563" s="513"/>
      <c r="AG563" s="513"/>
      <c r="AH563" s="513"/>
      <c r="AI563" s="513"/>
      <c r="AJ563" s="513"/>
      <c r="AK563" s="513"/>
      <c r="AL563" s="513"/>
      <c r="AM563" s="513"/>
      <c r="AN563" s="513"/>
      <c r="AO563" s="513"/>
      <c r="AP563" s="513"/>
      <c r="AQ563" s="513"/>
      <c r="AR563" s="513"/>
      <c r="AS563" s="513"/>
      <c r="AT563" s="513"/>
      <c r="AU563" s="513"/>
      <c r="AV563" s="513"/>
      <c r="AW563" s="513"/>
      <c r="AX563" s="513"/>
      <c r="AY563" s="513"/>
      <c r="AZ563" s="513"/>
      <c r="BA563" s="513"/>
      <c r="BB563" s="513"/>
      <c r="BC563" s="513"/>
      <c r="BD563" s="513"/>
      <c r="BE563" s="513"/>
      <c r="BF563" s="513"/>
      <c r="BG563" s="513"/>
      <c r="BH563" s="513"/>
      <c r="BI563" s="513"/>
      <c r="BJ563" s="513"/>
      <c r="BK563" s="513"/>
      <c r="BL563" s="513"/>
      <c r="BM563" s="513"/>
      <c r="BN563" s="513"/>
      <c r="BO563" s="513"/>
      <c r="BP563" s="513"/>
      <c r="BQ563" s="513"/>
      <c r="BR563" s="513"/>
      <c r="BS563" s="513"/>
      <c r="BT563" s="513"/>
      <c r="BU563" s="513"/>
      <c r="BV563" s="513"/>
      <c r="BW563" s="513"/>
      <c r="BX563" s="513"/>
      <c r="BY563" s="513"/>
      <c r="BZ563" s="513"/>
      <c r="CA563" s="513"/>
      <c r="CB563" s="513"/>
      <c r="CC563" s="1972"/>
      <c r="CD563" s="1499"/>
      <c r="CE563" s="1500"/>
      <c r="CF563" s="1501"/>
      <c r="CG563" s="1500"/>
      <c r="CH563" s="1500"/>
      <c r="CI563" s="1500"/>
      <c r="CJ563" s="1976"/>
      <c r="CK563" s="1519"/>
      <c r="CL563" s="1509"/>
    </row>
    <row r="564" spans="1:90" s="514" customFormat="1">
      <c r="A564" s="511"/>
      <c r="B564" s="512"/>
      <c r="C564" s="1493"/>
      <c r="D564" s="1493"/>
      <c r="E564" s="1493"/>
      <c r="F564" s="1493"/>
      <c r="G564" s="1493"/>
      <c r="H564" s="1530"/>
      <c r="I564" s="1972"/>
      <c r="J564" s="1542"/>
      <c r="K564" s="513"/>
      <c r="L564" s="513"/>
      <c r="M564" s="513"/>
      <c r="N564" s="513"/>
      <c r="O564" s="513"/>
      <c r="P564" s="513"/>
      <c r="Q564" s="513"/>
      <c r="R564" s="513"/>
      <c r="S564" s="513"/>
      <c r="T564" s="513"/>
      <c r="U564" s="513"/>
      <c r="V564" s="513"/>
      <c r="W564" s="513"/>
      <c r="X564" s="513"/>
      <c r="Y564" s="513"/>
      <c r="Z564" s="513"/>
      <c r="AA564" s="513"/>
      <c r="AB564" s="513"/>
      <c r="AC564" s="513"/>
      <c r="AD564" s="513"/>
      <c r="AE564" s="513"/>
      <c r="AF564" s="513"/>
      <c r="AG564" s="513"/>
      <c r="AH564" s="513"/>
      <c r="AI564" s="513"/>
      <c r="AJ564" s="513"/>
      <c r="AK564" s="513"/>
      <c r="AL564" s="513"/>
      <c r="AM564" s="513"/>
      <c r="AN564" s="513"/>
      <c r="AO564" s="513"/>
      <c r="AP564" s="513"/>
      <c r="AQ564" s="513"/>
      <c r="AR564" s="513"/>
      <c r="AS564" s="513"/>
      <c r="AT564" s="513"/>
      <c r="AU564" s="513"/>
      <c r="AV564" s="513"/>
      <c r="AW564" s="513"/>
      <c r="AX564" s="513"/>
      <c r="AY564" s="513"/>
      <c r="AZ564" s="513"/>
      <c r="BA564" s="513"/>
      <c r="BB564" s="513"/>
      <c r="BC564" s="513"/>
      <c r="BD564" s="513"/>
      <c r="BE564" s="513"/>
      <c r="BF564" s="513"/>
      <c r="BG564" s="513"/>
      <c r="BH564" s="513"/>
      <c r="BI564" s="513"/>
      <c r="BJ564" s="513"/>
      <c r="BK564" s="513"/>
      <c r="BL564" s="513"/>
      <c r="BM564" s="513"/>
      <c r="BN564" s="513"/>
      <c r="BO564" s="513"/>
      <c r="BP564" s="513"/>
      <c r="BQ564" s="513"/>
      <c r="BR564" s="513"/>
      <c r="BS564" s="513"/>
      <c r="BT564" s="513"/>
      <c r="BU564" s="513"/>
      <c r="BV564" s="513"/>
      <c r="BW564" s="513"/>
      <c r="BX564" s="513"/>
      <c r="BY564" s="513"/>
      <c r="BZ564" s="513"/>
      <c r="CA564" s="513"/>
      <c r="CB564" s="513"/>
      <c r="CC564" s="1972"/>
      <c r="CD564" s="1499"/>
      <c r="CE564" s="1500"/>
      <c r="CF564" s="1501"/>
      <c r="CG564" s="1500"/>
      <c r="CH564" s="1500"/>
      <c r="CI564" s="1500"/>
      <c r="CJ564" s="1976"/>
      <c r="CK564" s="1519"/>
      <c r="CL564" s="1509"/>
    </row>
    <row r="565" spans="1:90" s="514" customFormat="1">
      <c r="A565" s="511"/>
      <c r="B565" s="512"/>
      <c r="C565" s="1493"/>
      <c r="D565" s="1493"/>
      <c r="E565" s="1493"/>
      <c r="F565" s="1493"/>
      <c r="G565" s="1493"/>
      <c r="H565" s="1530"/>
      <c r="I565" s="1972"/>
      <c r="J565" s="1542"/>
      <c r="K565" s="513"/>
      <c r="L565" s="513"/>
      <c r="M565" s="513"/>
      <c r="N565" s="513"/>
      <c r="O565" s="513"/>
      <c r="P565" s="513"/>
      <c r="Q565" s="513"/>
      <c r="R565" s="513"/>
      <c r="S565" s="513"/>
      <c r="T565" s="513"/>
      <c r="U565" s="513"/>
      <c r="V565" s="513"/>
      <c r="W565" s="513"/>
      <c r="X565" s="513"/>
      <c r="Y565" s="513"/>
      <c r="Z565" s="513"/>
      <c r="AA565" s="513"/>
      <c r="AB565" s="513"/>
      <c r="AC565" s="513"/>
      <c r="AD565" s="513"/>
      <c r="AE565" s="513"/>
      <c r="AF565" s="513"/>
      <c r="AG565" s="513"/>
      <c r="AH565" s="513"/>
      <c r="AI565" s="513"/>
      <c r="AJ565" s="513"/>
      <c r="AK565" s="513"/>
      <c r="AL565" s="513"/>
      <c r="AM565" s="513"/>
      <c r="AN565" s="513"/>
      <c r="AO565" s="513"/>
      <c r="AP565" s="513"/>
      <c r="AQ565" s="513"/>
      <c r="AR565" s="513"/>
      <c r="AS565" s="513"/>
      <c r="AT565" s="513"/>
      <c r="AU565" s="513"/>
      <c r="AV565" s="513"/>
      <c r="AW565" s="513"/>
      <c r="AX565" s="513"/>
      <c r="AY565" s="513"/>
      <c r="AZ565" s="513"/>
      <c r="BA565" s="513"/>
      <c r="BB565" s="513"/>
      <c r="BC565" s="513"/>
      <c r="BD565" s="513"/>
      <c r="BE565" s="513"/>
      <c r="BF565" s="513"/>
      <c r="BG565" s="513"/>
      <c r="BH565" s="513"/>
      <c r="BI565" s="513"/>
      <c r="BJ565" s="513"/>
      <c r="BK565" s="513"/>
      <c r="BL565" s="513"/>
      <c r="BM565" s="513"/>
      <c r="BN565" s="513"/>
      <c r="BO565" s="513"/>
      <c r="BP565" s="513"/>
      <c r="BQ565" s="513"/>
      <c r="BR565" s="513"/>
      <c r="BS565" s="513"/>
      <c r="BT565" s="513"/>
      <c r="BU565" s="513"/>
      <c r="BV565" s="513"/>
      <c r="BW565" s="513"/>
      <c r="BX565" s="513"/>
      <c r="BY565" s="513"/>
      <c r="BZ565" s="513"/>
      <c r="CA565" s="513"/>
      <c r="CB565" s="513"/>
      <c r="CC565" s="1972"/>
      <c r="CD565" s="1499"/>
      <c r="CE565" s="1500"/>
      <c r="CF565" s="1501"/>
      <c r="CG565" s="1500"/>
      <c r="CH565" s="1500"/>
      <c r="CI565" s="1500"/>
      <c r="CJ565" s="1976"/>
      <c r="CK565" s="1519"/>
      <c r="CL565" s="1509"/>
    </row>
    <row r="566" spans="1:90" s="514" customFormat="1">
      <c r="A566" s="511"/>
      <c r="B566" s="512"/>
      <c r="C566" s="1493"/>
      <c r="D566" s="1493"/>
      <c r="E566" s="1493"/>
      <c r="F566" s="1493"/>
      <c r="G566" s="1493"/>
      <c r="H566" s="1530"/>
      <c r="I566" s="1972"/>
      <c r="J566" s="1542"/>
      <c r="K566" s="513"/>
      <c r="L566" s="513"/>
      <c r="M566" s="513"/>
      <c r="N566" s="513"/>
      <c r="O566" s="513"/>
      <c r="P566" s="513"/>
      <c r="Q566" s="513"/>
      <c r="R566" s="513"/>
      <c r="S566" s="513"/>
      <c r="T566" s="513"/>
      <c r="U566" s="513"/>
      <c r="V566" s="513"/>
      <c r="W566" s="513"/>
      <c r="X566" s="513"/>
      <c r="Y566" s="513"/>
      <c r="Z566" s="513"/>
      <c r="AA566" s="513"/>
      <c r="AB566" s="513"/>
      <c r="AC566" s="513"/>
      <c r="AD566" s="513"/>
      <c r="AE566" s="513"/>
      <c r="AF566" s="513"/>
      <c r="AG566" s="513"/>
      <c r="AH566" s="513"/>
      <c r="AI566" s="513"/>
      <c r="AJ566" s="513"/>
      <c r="AK566" s="513"/>
      <c r="AL566" s="513"/>
      <c r="AM566" s="513"/>
      <c r="AN566" s="513"/>
      <c r="AO566" s="513"/>
      <c r="AP566" s="513"/>
      <c r="AQ566" s="513"/>
      <c r="AR566" s="513"/>
      <c r="AS566" s="513"/>
      <c r="AT566" s="513"/>
      <c r="AU566" s="513"/>
      <c r="AV566" s="513"/>
      <c r="AW566" s="513"/>
      <c r="AX566" s="513"/>
      <c r="AY566" s="513"/>
      <c r="AZ566" s="513"/>
      <c r="BA566" s="513"/>
      <c r="BB566" s="513"/>
      <c r="BC566" s="513"/>
      <c r="BD566" s="513"/>
      <c r="BE566" s="513"/>
      <c r="BF566" s="513"/>
      <c r="BG566" s="513"/>
      <c r="BH566" s="513"/>
      <c r="BI566" s="513"/>
      <c r="BJ566" s="513"/>
      <c r="BK566" s="513"/>
      <c r="BL566" s="513"/>
      <c r="BM566" s="513"/>
      <c r="BN566" s="513"/>
      <c r="BO566" s="513"/>
      <c r="BP566" s="513"/>
      <c r="BQ566" s="513"/>
      <c r="BR566" s="513"/>
      <c r="BS566" s="513"/>
      <c r="BT566" s="513"/>
      <c r="BU566" s="513"/>
      <c r="BV566" s="513"/>
      <c r="BW566" s="513"/>
      <c r="BX566" s="513"/>
      <c r="BY566" s="513"/>
      <c r="BZ566" s="513"/>
      <c r="CA566" s="513"/>
      <c r="CB566" s="513"/>
      <c r="CC566" s="1972"/>
      <c r="CD566" s="1499"/>
      <c r="CE566" s="1500"/>
      <c r="CF566" s="1501"/>
      <c r="CG566" s="1500"/>
      <c r="CH566" s="1500"/>
      <c r="CI566" s="1500"/>
      <c r="CJ566" s="1976"/>
      <c r="CK566" s="1519"/>
      <c r="CL566" s="1509"/>
    </row>
    <row r="567" spans="1:90" s="514" customFormat="1">
      <c r="A567" s="511"/>
      <c r="B567" s="512"/>
      <c r="C567" s="1493"/>
      <c r="D567" s="1493"/>
      <c r="E567" s="1493"/>
      <c r="F567" s="1493"/>
      <c r="G567" s="1493"/>
      <c r="H567" s="1530"/>
      <c r="I567" s="1972"/>
      <c r="J567" s="1542"/>
      <c r="K567" s="513"/>
      <c r="L567" s="513"/>
      <c r="M567" s="513"/>
      <c r="N567" s="513"/>
      <c r="O567" s="513"/>
      <c r="P567" s="513"/>
      <c r="Q567" s="513"/>
      <c r="R567" s="513"/>
      <c r="S567" s="513"/>
      <c r="T567" s="513"/>
      <c r="U567" s="513"/>
      <c r="V567" s="513"/>
      <c r="W567" s="513"/>
      <c r="X567" s="513"/>
      <c r="Y567" s="513"/>
      <c r="Z567" s="513"/>
      <c r="AA567" s="513"/>
      <c r="AB567" s="513"/>
      <c r="AC567" s="513"/>
      <c r="AD567" s="513"/>
      <c r="AE567" s="513"/>
      <c r="AF567" s="513"/>
      <c r="AG567" s="513"/>
      <c r="AH567" s="513"/>
      <c r="AI567" s="513"/>
      <c r="AJ567" s="513"/>
      <c r="AK567" s="513"/>
      <c r="AL567" s="513"/>
      <c r="AM567" s="513"/>
      <c r="AN567" s="513"/>
      <c r="AO567" s="513"/>
      <c r="AP567" s="513"/>
      <c r="AQ567" s="513"/>
      <c r="AR567" s="513"/>
      <c r="AS567" s="513"/>
      <c r="AT567" s="513"/>
      <c r="AU567" s="513"/>
      <c r="AV567" s="513"/>
      <c r="AW567" s="513"/>
      <c r="AX567" s="513"/>
      <c r="AY567" s="513"/>
      <c r="AZ567" s="513"/>
      <c r="BA567" s="513"/>
      <c r="BB567" s="513"/>
      <c r="BC567" s="513"/>
      <c r="BD567" s="513"/>
      <c r="BE567" s="513"/>
      <c r="BF567" s="513"/>
      <c r="BG567" s="513"/>
      <c r="BH567" s="513"/>
      <c r="BI567" s="513"/>
      <c r="BJ567" s="513"/>
      <c r="BK567" s="513"/>
      <c r="BL567" s="513"/>
      <c r="BM567" s="513"/>
      <c r="BN567" s="513"/>
      <c r="BO567" s="513"/>
      <c r="BP567" s="513"/>
      <c r="BQ567" s="513"/>
      <c r="BR567" s="513"/>
      <c r="BS567" s="513"/>
      <c r="BT567" s="513"/>
      <c r="BU567" s="513"/>
      <c r="BV567" s="513"/>
      <c r="BW567" s="513"/>
      <c r="BX567" s="513"/>
      <c r="BY567" s="513"/>
      <c r="BZ567" s="513"/>
      <c r="CA567" s="513"/>
      <c r="CB567" s="513"/>
      <c r="CC567" s="1972"/>
      <c r="CD567" s="1499"/>
      <c r="CE567" s="1500"/>
      <c r="CF567" s="1501"/>
      <c r="CG567" s="1500"/>
      <c r="CH567" s="1500"/>
      <c r="CI567" s="1500"/>
      <c r="CJ567" s="1976"/>
      <c r="CK567" s="1519"/>
      <c r="CL567" s="1509"/>
    </row>
    <row r="568" spans="1:90" s="514" customFormat="1">
      <c r="A568" s="511"/>
      <c r="B568" s="512"/>
      <c r="C568" s="1493"/>
      <c r="D568" s="1493"/>
      <c r="E568" s="1493"/>
      <c r="F568" s="1493"/>
      <c r="G568" s="1493"/>
      <c r="H568" s="1530"/>
      <c r="I568" s="1972"/>
      <c r="J568" s="1542"/>
      <c r="K568" s="513"/>
      <c r="L568" s="513"/>
      <c r="M568" s="513"/>
      <c r="N568" s="513"/>
      <c r="O568" s="513"/>
      <c r="P568" s="513"/>
      <c r="Q568" s="513"/>
      <c r="R568" s="513"/>
      <c r="S568" s="513"/>
      <c r="T568" s="513"/>
      <c r="U568" s="513"/>
      <c r="V568" s="513"/>
      <c r="W568" s="513"/>
      <c r="X568" s="513"/>
      <c r="Y568" s="513"/>
      <c r="Z568" s="513"/>
      <c r="AA568" s="513"/>
      <c r="AB568" s="513"/>
      <c r="AC568" s="513"/>
      <c r="AD568" s="513"/>
      <c r="AE568" s="513"/>
      <c r="AF568" s="513"/>
      <c r="AG568" s="513"/>
      <c r="AH568" s="513"/>
      <c r="AI568" s="513"/>
      <c r="AJ568" s="513"/>
      <c r="AK568" s="513"/>
      <c r="AL568" s="513"/>
      <c r="AM568" s="513"/>
      <c r="AN568" s="513"/>
      <c r="AO568" s="513"/>
      <c r="AP568" s="513"/>
      <c r="AQ568" s="513"/>
      <c r="AR568" s="513"/>
      <c r="AS568" s="513"/>
      <c r="AT568" s="513"/>
      <c r="AU568" s="513"/>
      <c r="AV568" s="513"/>
      <c r="AW568" s="513"/>
      <c r="AX568" s="513"/>
      <c r="AY568" s="513"/>
      <c r="AZ568" s="513"/>
      <c r="BA568" s="513"/>
      <c r="BB568" s="513"/>
      <c r="BC568" s="513"/>
      <c r="BD568" s="513"/>
      <c r="BE568" s="513"/>
      <c r="BF568" s="513"/>
      <c r="BG568" s="513"/>
      <c r="BH568" s="513"/>
      <c r="BI568" s="513"/>
      <c r="BJ568" s="513"/>
      <c r="BK568" s="513"/>
      <c r="BL568" s="513"/>
      <c r="BM568" s="513"/>
      <c r="BN568" s="513"/>
      <c r="BO568" s="513"/>
      <c r="BP568" s="513"/>
      <c r="BQ568" s="513"/>
      <c r="BR568" s="513"/>
      <c r="BS568" s="513"/>
      <c r="BT568" s="513"/>
      <c r="BU568" s="513"/>
      <c r="BV568" s="513"/>
      <c r="BW568" s="513"/>
      <c r="BX568" s="513"/>
      <c r="BY568" s="513"/>
      <c r="BZ568" s="513"/>
      <c r="CA568" s="513"/>
      <c r="CB568" s="513"/>
      <c r="CC568" s="1972"/>
      <c r="CD568" s="1499"/>
      <c r="CE568" s="1500"/>
      <c r="CF568" s="1501"/>
      <c r="CG568" s="1500"/>
      <c r="CH568" s="1500"/>
      <c r="CI568" s="1500"/>
      <c r="CJ568" s="1976"/>
      <c r="CK568" s="1519"/>
      <c r="CL568" s="1509"/>
    </row>
    <row r="569" spans="1:90" s="514" customFormat="1">
      <c r="A569" s="511"/>
      <c r="B569" s="512"/>
      <c r="C569" s="1493"/>
      <c r="D569" s="1493"/>
      <c r="E569" s="1493"/>
      <c r="F569" s="1493"/>
      <c r="G569" s="1493"/>
      <c r="H569" s="1530"/>
      <c r="I569" s="1972"/>
      <c r="J569" s="1542"/>
      <c r="K569" s="513"/>
      <c r="L569" s="513"/>
      <c r="M569" s="513"/>
      <c r="N569" s="513"/>
      <c r="O569" s="513"/>
      <c r="P569" s="513"/>
      <c r="Q569" s="513"/>
      <c r="R569" s="513"/>
      <c r="S569" s="513"/>
      <c r="T569" s="513"/>
      <c r="U569" s="513"/>
      <c r="V569" s="513"/>
      <c r="W569" s="513"/>
      <c r="X569" s="513"/>
      <c r="Y569" s="513"/>
      <c r="Z569" s="513"/>
      <c r="AA569" s="513"/>
      <c r="AB569" s="513"/>
      <c r="AC569" s="513"/>
      <c r="AD569" s="513"/>
      <c r="AE569" s="513"/>
      <c r="AF569" s="513"/>
      <c r="AG569" s="513"/>
      <c r="AH569" s="513"/>
      <c r="AI569" s="513"/>
      <c r="AJ569" s="513"/>
      <c r="AK569" s="513"/>
      <c r="AL569" s="513"/>
      <c r="AM569" s="513"/>
      <c r="AN569" s="513"/>
      <c r="AO569" s="513"/>
      <c r="AP569" s="513"/>
      <c r="AQ569" s="513"/>
      <c r="AR569" s="513"/>
      <c r="AS569" s="513"/>
      <c r="AT569" s="513"/>
      <c r="AU569" s="513"/>
      <c r="AV569" s="513"/>
      <c r="AW569" s="513"/>
      <c r="AX569" s="513"/>
      <c r="AY569" s="513"/>
      <c r="AZ569" s="513"/>
      <c r="BA569" s="513"/>
      <c r="BB569" s="513"/>
      <c r="BC569" s="513"/>
      <c r="BD569" s="513"/>
      <c r="BE569" s="513"/>
      <c r="BF569" s="513"/>
      <c r="BG569" s="513"/>
      <c r="BH569" s="513"/>
      <c r="BI569" s="513"/>
      <c r="BJ569" s="513"/>
      <c r="BK569" s="513"/>
      <c r="BL569" s="513"/>
      <c r="BM569" s="513"/>
      <c r="BN569" s="513"/>
      <c r="BO569" s="513"/>
      <c r="BP569" s="513"/>
      <c r="BQ569" s="513"/>
      <c r="BR569" s="513"/>
      <c r="BS569" s="513"/>
      <c r="BT569" s="513"/>
      <c r="BU569" s="513"/>
      <c r="BV569" s="513"/>
      <c r="BW569" s="513"/>
      <c r="BX569" s="513"/>
      <c r="BY569" s="513"/>
      <c r="BZ569" s="513"/>
      <c r="CA569" s="513"/>
      <c r="CB569" s="513"/>
      <c r="CC569" s="1972"/>
      <c r="CD569" s="1499"/>
      <c r="CE569" s="1500"/>
      <c r="CF569" s="1501"/>
      <c r="CG569" s="1500"/>
      <c r="CH569" s="1500"/>
      <c r="CI569" s="1500"/>
      <c r="CJ569" s="1976"/>
      <c r="CK569" s="1519"/>
      <c r="CL569" s="1509"/>
    </row>
    <row r="570" spans="1:90" s="514" customFormat="1">
      <c r="A570" s="511"/>
      <c r="B570" s="512"/>
      <c r="C570" s="1493"/>
      <c r="D570" s="1493"/>
      <c r="E570" s="1493"/>
      <c r="F570" s="1493"/>
      <c r="G570" s="1493"/>
      <c r="H570" s="1530"/>
      <c r="I570" s="1972"/>
      <c r="J570" s="1542"/>
      <c r="K570" s="513"/>
      <c r="L570" s="513"/>
      <c r="M570" s="513"/>
      <c r="N570" s="513"/>
      <c r="O570" s="513"/>
      <c r="P570" s="513"/>
      <c r="Q570" s="513"/>
      <c r="R570" s="513"/>
      <c r="S570" s="513"/>
      <c r="T570" s="513"/>
      <c r="U570" s="513"/>
      <c r="V570" s="513"/>
      <c r="W570" s="513"/>
      <c r="X570" s="513"/>
      <c r="Y570" s="513"/>
      <c r="Z570" s="513"/>
      <c r="AA570" s="513"/>
      <c r="AB570" s="513"/>
      <c r="AC570" s="513"/>
      <c r="AD570" s="513"/>
      <c r="AE570" s="513"/>
      <c r="AF570" s="513"/>
      <c r="AG570" s="513"/>
      <c r="AH570" s="513"/>
      <c r="AI570" s="513"/>
      <c r="AJ570" s="513"/>
      <c r="AK570" s="513"/>
      <c r="AL570" s="513"/>
      <c r="AM570" s="513"/>
      <c r="AN570" s="513"/>
      <c r="AO570" s="513"/>
      <c r="AP570" s="513"/>
      <c r="AQ570" s="513"/>
      <c r="AR570" s="513"/>
      <c r="AS570" s="513"/>
      <c r="AT570" s="513"/>
      <c r="AU570" s="513"/>
      <c r="AV570" s="513"/>
      <c r="AW570" s="513"/>
      <c r="AX570" s="513"/>
      <c r="AY570" s="513"/>
      <c r="AZ570" s="513"/>
      <c r="BA570" s="513"/>
      <c r="BB570" s="513"/>
      <c r="BC570" s="513"/>
      <c r="BD570" s="513"/>
      <c r="BE570" s="513"/>
      <c r="BF570" s="513"/>
      <c r="BG570" s="513"/>
      <c r="BH570" s="513"/>
      <c r="BI570" s="513"/>
      <c r="BJ570" s="513"/>
      <c r="BK570" s="513"/>
      <c r="BL570" s="513"/>
      <c r="BM570" s="513"/>
      <c r="BN570" s="513"/>
      <c r="BO570" s="513"/>
      <c r="BP570" s="513"/>
      <c r="BQ570" s="513"/>
      <c r="BR570" s="513"/>
      <c r="BS570" s="513"/>
      <c r="BT570" s="513"/>
      <c r="BU570" s="513"/>
      <c r="BV570" s="513"/>
      <c r="BW570" s="513"/>
      <c r="BX570" s="513"/>
      <c r="BY570" s="513"/>
      <c r="BZ570" s="513"/>
      <c r="CA570" s="513"/>
      <c r="CB570" s="513"/>
      <c r="CC570" s="1972"/>
      <c r="CD570" s="1499"/>
      <c r="CE570" s="1500"/>
      <c r="CF570" s="1501"/>
      <c r="CG570" s="1500"/>
      <c r="CH570" s="1500"/>
      <c r="CI570" s="1500"/>
      <c r="CJ570" s="1976"/>
      <c r="CK570" s="1519"/>
      <c r="CL570" s="1509"/>
    </row>
    <row r="571" spans="1:90" s="514" customFormat="1">
      <c r="A571" s="511"/>
      <c r="B571" s="512"/>
      <c r="C571" s="1493"/>
      <c r="D571" s="1493"/>
      <c r="E571" s="1493"/>
      <c r="F571" s="1493"/>
      <c r="G571" s="1493"/>
      <c r="H571" s="1530"/>
      <c r="I571" s="1972"/>
      <c r="J571" s="1542"/>
      <c r="K571" s="513"/>
      <c r="L571" s="513"/>
      <c r="M571" s="513"/>
      <c r="N571" s="513"/>
      <c r="O571" s="513"/>
      <c r="P571" s="513"/>
      <c r="Q571" s="513"/>
      <c r="R571" s="513"/>
      <c r="S571" s="513"/>
      <c r="T571" s="513"/>
      <c r="U571" s="513"/>
      <c r="V571" s="513"/>
      <c r="W571" s="513"/>
      <c r="X571" s="513"/>
      <c r="Y571" s="513"/>
      <c r="Z571" s="513"/>
      <c r="AA571" s="513"/>
      <c r="AB571" s="513"/>
      <c r="AC571" s="513"/>
      <c r="AD571" s="513"/>
      <c r="AE571" s="513"/>
      <c r="AF571" s="513"/>
      <c r="AG571" s="513"/>
      <c r="AH571" s="513"/>
      <c r="AI571" s="513"/>
      <c r="AJ571" s="513"/>
      <c r="AK571" s="513"/>
      <c r="AL571" s="513"/>
      <c r="AM571" s="513"/>
      <c r="AN571" s="513"/>
      <c r="AO571" s="513"/>
      <c r="AP571" s="513"/>
      <c r="AQ571" s="513"/>
      <c r="AR571" s="513"/>
      <c r="AS571" s="513"/>
      <c r="AT571" s="513"/>
      <c r="AU571" s="513"/>
      <c r="AV571" s="513"/>
      <c r="AW571" s="513"/>
      <c r="AX571" s="513"/>
      <c r="AY571" s="513"/>
      <c r="AZ571" s="513"/>
      <c r="BA571" s="513"/>
      <c r="BB571" s="513"/>
      <c r="BC571" s="513"/>
      <c r="BD571" s="513"/>
      <c r="BE571" s="513"/>
      <c r="BF571" s="513"/>
      <c r="BG571" s="513"/>
      <c r="BH571" s="513"/>
      <c r="BI571" s="513"/>
      <c r="BJ571" s="513"/>
      <c r="BK571" s="513"/>
      <c r="BL571" s="513"/>
      <c r="BM571" s="513"/>
      <c r="BN571" s="513"/>
      <c r="BO571" s="513"/>
      <c r="BP571" s="513"/>
      <c r="BQ571" s="513"/>
      <c r="BR571" s="513"/>
      <c r="BS571" s="513"/>
      <c r="BT571" s="513"/>
      <c r="BU571" s="513"/>
      <c r="BV571" s="513"/>
      <c r="BW571" s="513"/>
      <c r="BX571" s="513"/>
      <c r="BY571" s="513"/>
      <c r="BZ571" s="513"/>
      <c r="CA571" s="513"/>
      <c r="CB571" s="513"/>
      <c r="CC571" s="1972"/>
      <c r="CD571" s="1499"/>
      <c r="CE571" s="1500"/>
      <c r="CF571" s="1501"/>
      <c r="CG571" s="1500"/>
      <c r="CH571" s="1500"/>
      <c r="CI571" s="1500"/>
      <c r="CJ571" s="1976"/>
      <c r="CK571" s="1519"/>
      <c r="CL571" s="1509"/>
    </row>
    <row r="572" spans="1:90" s="514" customFormat="1">
      <c r="A572" s="511"/>
      <c r="B572" s="512"/>
      <c r="C572" s="1493"/>
      <c r="D572" s="1493"/>
      <c r="E572" s="1493"/>
      <c r="F572" s="1493"/>
      <c r="G572" s="1493"/>
      <c r="H572" s="1530"/>
      <c r="I572" s="1972"/>
      <c r="J572" s="1542"/>
      <c r="K572" s="513"/>
      <c r="L572" s="513"/>
      <c r="M572" s="513"/>
      <c r="N572" s="513"/>
      <c r="O572" s="513"/>
      <c r="P572" s="513"/>
      <c r="Q572" s="513"/>
      <c r="R572" s="513"/>
      <c r="S572" s="513"/>
      <c r="T572" s="513"/>
      <c r="U572" s="513"/>
      <c r="V572" s="513"/>
      <c r="W572" s="513"/>
      <c r="X572" s="513"/>
      <c r="Y572" s="513"/>
      <c r="Z572" s="513"/>
      <c r="AA572" s="513"/>
      <c r="AB572" s="513"/>
      <c r="AC572" s="513"/>
      <c r="AD572" s="513"/>
      <c r="AE572" s="513"/>
      <c r="AF572" s="513"/>
      <c r="AG572" s="513"/>
      <c r="AH572" s="513"/>
      <c r="AI572" s="513"/>
      <c r="AJ572" s="513"/>
      <c r="AK572" s="513"/>
      <c r="AL572" s="513"/>
      <c r="AM572" s="513"/>
      <c r="AN572" s="513"/>
      <c r="AO572" s="513"/>
      <c r="AP572" s="513"/>
      <c r="AQ572" s="513"/>
      <c r="AR572" s="513"/>
      <c r="AS572" s="513"/>
      <c r="AT572" s="513"/>
      <c r="AU572" s="513"/>
      <c r="AV572" s="513"/>
      <c r="AW572" s="513"/>
      <c r="AX572" s="513"/>
      <c r="AY572" s="513"/>
      <c r="AZ572" s="513"/>
      <c r="BA572" s="513"/>
      <c r="BB572" s="513"/>
      <c r="BC572" s="513"/>
      <c r="BD572" s="513"/>
      <c r="BE572" s="513"/>
      <c r="BF572" s="513"/>
      <c r="BG572" s="513"/>
      <c r="BH572" s="513"/>
      <c r="BI572" s="513"/>
      <c r="BJ572" s="513"/>
      <c r="BK572" s="513"/>
      <c r="BL572" s="513"/>
      <c r="BM572" s="513"/>
      <c r="BN572" s="513"/>
      <c r="BO572" s="513"/>
      <c r="BP572" s="513"/>
      <c r="BQ572" s="513"/>
      <c r="BR572" s="513"/>
      <c r="BS572" s="513"/>
      <c r="BT572" s="513"/>
      <c r="BU572" s="513"/>
      <c r="BV572" s="513"/>
      <c r="BW572" s="513"/>
      <c r="BX572" s="513"/>
      <c r="BY572" s="513"/>
      <c r="BZ572" s="513"/>
      <c r="CA572" s="513"/>
      <c r="CB572" s="513"/>
      <c r="CC572" s="1972"/>
      <c r="CD572" s="1499"/>
      <c r="CE572" s="1500"/>
      <c r="CF572" s="1501"/>
      <c r="CG572" s="1500"/>
      <c r="CH572" s="1500"/>
      <c r="CI572" s="1500"/>
      <c r="CJ572" s="1976"/>
      <c r="CK572" s="1519"/>
      <c r="CL572" s="1509"/>
    </row>
    <row r="573" spans="1:90" s="514" customFormat="1">
      <c r="A573" s="511"/>
      <c r="B573" s="512"/>
      <c r="C573" s="1493"/>
      <c r="D573" s="1493"/>
      <c r="E573" s="1493"/>
      <c r="F573" s="1493"/>
      <c r="G573" s="1493"/>
      <c r="H573" s="1530"/>
      <c r="I573" s="1972"/>
      <c r="J573" s="1542"/>
      <c r="K573" s="513"/>
      <c r="L573" s="513"/>
      <c r="M573" s="513"/>
      <c r="N573" s="513"/>
      <c r="O573" s="513"/>
      <c r="P573" s="513"/>
      <c r="Q573" s="513"/>
      <c r="R573" s="513"/>
      <c r="S573" s="513"/>
      <c r="T573" s="513"/>
      <c r="U573" s="513"/>
      <c r="V573" s="513"/>
      <c r="W573" s="513"/>
      <c r="X573" s="513"/>
      <c r="Y573" s="513"/>
      <c r="Z573" s="513"/>
      <c r="AA573" s="513"/>
      <c r="AB573" s="513"/>
      <c r="AC573" s="513"/>
      <c r="AD573" s="513"/>
      <c r="AE573" s="513"/>
      <c r="AF573" s="513"/>
      <c r="AG573" s="513"/>
      <c r="AH573" s="513"/>
      <c r="AI573" s="513"/>
      <c r="AJ573" s="513"/>
      <c r="AK573" s="513"/>
      <c r="AL573" s="513"/>
      <c r="AM573" s="513"/>
      <c r="AN573" s="513"/>
      <c r="AO573" s="513"/>
      <c r="AP573" s="513"/>
      <c r="AQ573" s="513"/>
      <c r="AR573" s="513"/>
      <c r="AS573" s="513"/>
      <c r="AT573" s="513"/>
      <c r="AU573" s="513"/>
      <c r="AV573" s="513"/>
      <c r="AW573" s="513"/>
      <c r="AX573" s="513"/>
      <c r="AY573" s="513"/>
      <c r="AZ573" s="513"/>
      <c r="BA573" s="513"/>
      <c r="BB573" s="513"/>
      <c r="BC573" s="513"/>
      <c r="BD573" s="513"/>
      <c r="BE573" s="513"/>
      <c r="BF573" s="513"/>
      <c r="BG573" s="513"/>
      <c r="BH573" s="513"/>
      <c r="BI573" s="513"/>
      <c r="BJ573" s="513"/>
      <c r="BK573" s="513"/>
      <c r="BL573" s="513"/>
      <c r="BM573" s="513"/>
      <c r="BN573" s="513"/>
      <c r="BO573" s="513"/>
      <c r="BP573" s="513"/>
      <c r="BQ573" s="513"/>
      <c r="BR573" s="513"/>
      <c r="BS573" s="513"/>
      <c r="BT573" s="513"/>
      <c r="BU573" s="513"/>
      <c r="BV573" s="513"/>
      <c r="BW573" s="513"/>
      <c r="BX573" s="513"/>
      <c r="BY573" s="513"/>
      <c r="BZ573" s="513"/>
      <c r="CA573" s="513"/>
      <c r="CB573" s="513"/>
      <c r="CC573" s="1972"/>
      <c r="CD573" s="1499"/>
      <c r="CE573" s="1500"/>
      <c r="CF573" s="1501"/>
      <c r="CG573" s="1500"/>
      <c r="CH573" s="1500"/>
      <c r="CI573" s="1500"/>
      <c r="CJ573" s="1976"/>
      <c r="CK573" s="1519"/>
      <c r="CL573" s="1509"/>
    </row>
    <row r="574" spans="1:90" s="514" customFormat="1">
      <c r="A574" s="511"/>
      <c r="B574" s="512"/>
      <c r="C574" s="1493"/>
      <c r="D574" s="1493"/>
      <c r="E574" s="1493"/>
      <c r="F574" s="1493"/>
      <c r="G574" s="1493"/>
      <c r="H574" s="1530"/>
      <c r="I574" s="1972"/>
      <c r="J574" s="1542"/>
      <c r="K574" s="513"/>
      <c r="L574" s="513"/>
      <c r="M574" s="513"/>
      <c r="N574" s="513"/>
      <c r="O574" s="513"/>
      <c r="P574" s="513"/>
      <c r="Q574" s="513"/>
      <c r="R574" s="513"/>
      <c r="S574" s="513"/>
      <c r="T574" s="513"/>
      <c r="U574" s="513"/>
      <c r="V574" s="513"/>
      <c r="W574" s="513"/>
      <c r="X574" s="513"/>
      <c r="Y574" s="513"/>
      <c r="Z574" s="513"/>
      <c r="AA574" s="513"/>
      <c r="AB574" s="513"/>
      <c r="AC574" s="513"/>
      <c r="AD574" s="513"/>
      <c r="AE574" s="513"/>
      <c r="AF574" s="513"/>
      <c r="AG574" s="513"/>
      <c r="AH574" s="513"/>
      <c r="AI574" s="513"/>
      <c r="AJ574" s="513"/>
      <c r="AK574" s="513"/>
      <c r="AL574" s="513"/>
      <c r="AM574" s="513"/>
      <c r="AN574" s="513"/>
      <c r="AO574" s="513"/>
      <c r="AP574" s="513"/>
      <c r="AQ574" s="513"/>
      <c r="AR574" s="513"/>
      <c r="AS574" s="513"/>
      <c r="AT574" s="513"/>
      <c r="AU574" s="513"/>
      <c r="AV574" s="513"/>
      <c r="AW574" s="513"/>
      <c r="AX574" s="513"/>
      <c r="AY574" s="513"/>
      <c r="AZ574" s="513"/>
      <c r="BA574" s="513"/>
      <c r="BB574" s="513"/>
      <c r="BC574" s="513"/>
      <c r="BD574" s="513"/>
      <c r="BE574" s="513"/>
      <c r="BF574" s="513"/>
      <c r="BG574" s="513"/>
      <c r="BH574" s="513"/>
      <c r="BI574" s="513"/>
      <c r="BJ574" s="513"/>
      <c r="BK574" s="513"/>
      <c r="BL574" s="513"/>
      <c r="BM574" s="513"/>
      <c r="BN574" s="513"/>
      <c r="BO574" s="513"/>
      <c r="BP574" s="513"/>
      <c r="BQ574" s="513"/>
      <c r="BR574" s="513"/>
      <c r="BS574" s="513"/>
      <c r="BT574" s="513"/>
      <c r="BU574" s="513"/>
      <c r="BV574" s="513"/>
      <c r="BW574" s="513"/>
      <c r="BX574" s="513"/>
      <c r="BY574" s="513"/>
      <c r="BZ574" s="513"/>
      <c r="CA574" s="513"/>
      <c r="CB574" s="513"/>
      <c r="CC574" s="1972"/>
      <c r="CD574" s="1499"/>
      <c r="CE574" s="1500"/>
      <c r="CF574" s="1501"/>
      <c r="CG574" s="1500"/>
      <c r="CH574" s="1500"/>
      <c r="CI574" s="1500"/>
      <c r="CJ574" s="1976"/>
      <c r="CK574" s="1519"/>
      <c r="CL574" s="1509"/>
    </row>
    <row r="575" spans="1:90" s="514" customFormat="1">
      <c r="A575" s="511"/>
      <c r="B575" s="512"/>
      <c r="C575" s="1493"/>
      <c r="D575" s="1493"/>
      <c r="E575" s="1493"/>
      <c r="F575" s="1493"/>
      <c r="G575" s="1493"/>
      <c r="H575" s="1530"/>
      <c r="I575" s="1972"/>
      <c r="J575" s="1542"/>
      <c r="K575" s="513"/>
      <c r="L575" s="513"/>
      <c r="M575" s="513"/>
      <c r="N575" s="513"/>
      <c r="O575" s="513"/>
      <c r="P575" s="513"/>
      <c r="Q575" s="513"/>
      <c r="R575" s="513"/>
      <c r="S575" s="513"/>
      <c r="T575" s="513"/>
      <c r="U575" s="513"/>
      <c r="V575" s="513"/>
      <c r="W575" s="513"/>
      <c r="X575" s="513"/>
      <c r="Y575" s="513"/>
      <c r="Z575" s="513"/>
      <c r="AA575" s="513"/>
      <c r="AB575" s="513"/>
      <c r="AC575" s="513"/>
      <c r="AD575" s="513"/>
      <c r="AE575" s="513"/>
      <c r="AF575" s="513"/>
      <c r="AG575" s="513"/>
      <c r="AH575" s="513"/>
      <c r="AI575" s="513"/>
      <c r="AJ575" s="513"/>
      <c r="AK575" s="513"/>
      <c r="AL575" s="513"/>
      <c r="AM575" s="513"/>
      <c r="AN575" s="513"/>
      <c r="AO575" s="513"/>
      <c r="AP575" s="513"/>
      <c r="AQ575" s="513"/>
      <c r="AR575" s="513"/>
      <c r="AS575" s="513"/>
      <c r="AT575" s="513"/>
      <c r="AU575" s="513"/>
      <c r="AV575" s="513"/>
      <c r="AW575" s="513"/>
      <c r="AX575" s="513"/>
      <c r="AY575" s="513"/>
      <c r="AZ575" s="513"/>
      <c r="BA575" s="513"/>
      <c r="BB575" s="513"/>
      <c r="BC575" s="513"/>
      <c r="BD575" s="513"/>
      <c r="BE575" s="513"/>
      <c r="BF575" s="513"/>
      <c r="BG575" s="513"/>
      <c r="BH575" s="513"/>
      <c r="BI575" s="513"/>
      <c r="BJ575" s="513"/>
      <c r="BK575" s="513"/>
      <c r="BL575" s="513"/>
      <c r="BM575" s="513"/>
      <c r="BN575" s="513"/>
      <c r="BO575" s="513"/>
      <c r="BP575" s="513"/>
      <c r="BQ575" s="513"/>
      <c r="BR575" s="513"/>
      <c r="BS575" s="513"/>
      <c r="BT575" s="513"/>
      <c r="BU575" s="513"/>
      <c r="BV575" s="513"/>
      <c r="BW575" s="513"/>
      <c r="BX575" s="513"/>
      <c r="BY575" s="513"/>
      <c r="BZ575" s="513"/>
      <c r="CA575" s="513"/>
      <c r="CB575" s="513"/>
      <c r="CC575" s="1972"/>
      <c r="CD575" s="1499"/>
      <c r="CE575" s="1500"/>
      <c r="CF575" s="1501"/>
      <c r="CG575" s="1500"/>
      <c r="CH575" s="1500"/>
      <c r="CI575" s="1500"/>
      <c r="CJ575" s="1976"/>
      <c r="CK575" s="1519"/>
      <c r="CL575" s="1509"/>
    </row>
    <row r="576" spans="1:90" s="514" customFormat="1">
      <c r="A576" s="511"/>
      <c r="B576" s="512"/>
      <c r="C576" s="1493"/>
      <c r="D576" s="1493"/>
      <c r="E576" s="1493"/>
      <c r="F576" s="1493"/>
      <c r="G576" s="1493"/>
      <c r="H576" s="1530"/>
      <c r="I576" s="1972"/>
      <c r="J576" s="1542"/>
      <c r="K576" s="513"/>
      <c r="L576" s="513"/>
      <c r="M576" s="513"/>
      <c r="N576" s="513"/>
      <c r="O576" s="513"/>
      <c r="P576" s="513"/>
      <c r="Q576" s="513"/>
      <c r="R576" s="513"/>
      <c r="S576" s="513"/>
      <c r="T576" s="513"/>
      <c r="U576" s="513"/>
      <c r="V576" s="513"/>
      <c r="W576" s="513"/>
      <c r="X576" s="513"/>
      <c r="Y576" s="513"/>
      <c r="Z576" s="513"/>
      <c r="AA576" s="513"/>
      <c r="AB576" s="513"/>
      <c r="AC576" s="513"/>
      <c r="AD576" s="513"/>
      <c r="AE576" s="513"/>
      <c r="AF576" s="513"/>
      <c r="AG576" s="513"/>
      <c r="AH576" s="513"/>
      <c r="AI576" s="513"/>
      <c r="AJ576" s="513"/>
      <c r="AK576" s="513"/>
      <c r="AL576" s="513"/>
      <c r="AM576" s="513"/>
      <c r="AN576" s="513"/>
      <c r="AO576" s="513"/>
      <c r="AP576" s="513"/>
      <c r="AQ576" s="513"/>
      <c r="AR576" s="513"/>
      <c r="AS576" s="513"/>
      <c r="AT576" s="513"/>
      <c r="AU576" s="513"/>
      <c r="AV576" s="513"/>
      <c r="AW576" s="513"/>
      <c r="AX576" s="513"/>
      <c r="AY576" s="513"/>
      <c r="AZ576" s="513"/>
      <c r="BA576" s="513"/>
      <c r="BB576" s="513"/>
      <c r="BC576" s="513"/>
      <c r="BD576" s="513"/>
      <c r="BE576" s="513"/>
      <c r="BF576" s="513"/>
      <c r="BG576" s="513"/>
      <c r="BH576" s="513"/>
      <c r="BI576" s="513"/>
      <c r="BJ576" s="513"/>
      <c r="BK576" s="513"/>
      <c r="BL576" s="513"/>
      <c r="BM576" s="513"/>
      <c r="BN576" s="513"/>
      <c r="BO576" s="513"/>
      <c r="BP576" s="513"/>
      <c r="BQ576" s="513"/>
      <c r="BR576" s="513"/>
      <c r="BS576" s="513"/>
      <c r="BT576" s="513"/>
      <c r="BU576" s="513"/>
      <c r="BV576" s="513"/>
      <c r="BW576" s="513"/>
      <c r="BX576" s="513"/>
      <c r="BY576" s="513"/>
      <c r="BZ576" s="513"/>
      <c r="CA576" s="513"/>
      <c r="CB576" s="513"/>
      <c r="CC576" s="1972"/>
      <c r="CD576" s="1499"/>
      <c r="CE576" s="1500"/>
      <c r="CF576" s="1501"/>
      <c r="CG576" s="1500"/>
      <c r="CH576" s="1500"/>
      <c r="CI576" s="1500"/>
      <c r="CJ576" s="1976"/>
      <c r="CK576" s="1519"/>
      <c r="CL576" s="1509"/>
    </row>
    <row r="577" spans="1:90" s="514" customFormat="1">
      <c r="A577" s="511"/>
      <c r="B577" s="512"/>
      <c r="C577" s="1493"/>
      <c r="D577" s="1493"/>
      <c r="E577" s="1493"/>
      <c r="F577" s="1493"/>
      <c r="G577" s="1493"/>
      <c r="H577" s="1530"/>
      <c r="I577" s="1972"/>
      <c r="J577" s="1542"/>
      <c r="K577" s="513"/>
      <c r="L577" s="513"/>
      <c r="M577" s="513"/>
      <c r="N577" s="513"/>
      <c r="O577" s="513"/>
      <c r="P577" s="513"/>
      <c r="Q577" s="513"/>
      <c r="R577" s="513"/>
      <c r="S577" s="513"/>
      <c r="T577" s="513"/>
      <c r="U577" s="513"/>
      <c r="V577" s="513"/>
      <c r="W577" s="513"/>
      <c r="X577" s="513"/>
      <c r="Y577" s="513"/>
      <c r="Z577" s="513"/>
      <c r="AA577" s="513"/>
      <c r="AB577" s="513"/>
      <c r="AC577" s="513"/>
      <c r="AD577" s="513"/>
      <c r="AE577" s="513"/>
      <c r="AF577" s="513"/>
      <c r="AG577" s="513"/>
      <c r="AH577" s="513"/>
      <c r="AI577" s="513"/>
      <c r="AJ577" s="513"/>
      <c r="AK577" s="513"/>
      <c r="AL577" s="513"/>
      <c r="AM577" s="513"/>
      <c r="AN577" s="513"/>
      <c r="AO577" s="513"/>
      <c r="AP577" s="513"/>
      <c r="AQ577" s="513"/>
      <c r="AR577" s="513"/>
      <c r="AS577" s="513"/>
      <c r="AT577" s="513"/>
      <c r="AU577" s="513"/>
      <c r="AV577" s="513"/>
      <c r="AW577" s="513"/>
      <c r="AX577" s="513"/>
      <c r="AY577" s="513"/>
      <c r="AZ577" s="513"/>
      <c r="BA577" s="513"/>
      <c r="BB577" s="513"/>
      <c r="BC577" s="513"/>
      <c r="BD577" s="513"/>
      <c r="BE577" s="513"/>
      <c r="BF577" s="513"/>
      <c r="BG577" s="513"/>
      <c r="BH577" s="513"/>
      <c r="BI577" s="513"/>
      <c r="BJ577" s="513"/>
      <c r="BK577" s="513"/>
      <c r="BL577" s="513"/>
      <c r="BM577" s="513"/>
      <c r="BN577" s="513"/>
      <c r="BO577" s="513"/>
      <c r="BP577" s="513"/>
      <c r="BQ577" s="513"/>
      <c r="BR577" s="513"/>
      <c r="BS577" s="513"/>
      <c r="BT577" s="513"/>
      <c r="BU577" s="513"/>
      <c r="BV577" s="513"/>
      <c r="BW577" s="513"/>
      <c r="BX577" s="513"/>
      <c r="BY577" s="513"/>
      <c r="BZ577" s="513"/>
      <c r="CA577" s="513"/>
      <c r="CB577" s="513"/>
      <c r="CC577" s="1972"/>
      <c r="CD577" s="1499"/>
      <c r="CE577" s="1500"/>
      <c r="CF577" s="1501"/>
      <c r="CG577" s="1500"/>
      <c r="CH577" s="1500"/>
      <c r="CI577" s="1500"/>
      <c r="CJ577" s="1976"/>
      <c r="CK577" s="1519"/>
      <c r="CL577" s="1509"/>
    </row>
    <row r="578" spans="1:90" s="514" customFormat="1">
      <c r="A578" s="511"/>
      <c r="B578" s="512"/>
      <c r="C578" s="1493"/>
      <c r="D578" s="1493"/>
      <c r="E578" s="1493"/>
      <c r="F578" s="1493"/>
      <c r="G578" s="1493"/>
      <c r="H578" s="1530"/>
      <c r="I578" s="1972"/>
      <c r="J578" s="1542"/>
      <c r="K578" s="513"/>
      <c r="L578" s="513"/>
      <c r="M578" s="513"/>
      <c r="N578" s="513"/>
      <c r="O578" s="513"/>
      <c r="P578" s="513"/>
      <c r="Q578" s="513"/>
      <c r="R578" s="513"/>
      <c r="S578" s="513"/>
      <c r="T578" s="513"/>
      <c r="U578" s="513"/>
      <c r="V578" s="513"/>
      <c r="W578" s="513"/>
      <c r="X578" s="513"/>
      <c r="Y578" s="513"/>
      <c r="Z578" s="513"/>
      <c r="AA578" s="513"/>
      <c r="AB578" s="513"/>
      <c r="AC578" s="513"/>
      <c r="AD578" s="513"/>
      <c r="AE578" s="513"/>
      <c r="AF578" s="513"/>
      <c r="AG578" s="513"/>
      <c r="AH578" s="513"/>
      <c r="AI578" s="513"/>
      <c r="AJ578" s="513"/>
      <c r="AK578" s="513"/>
      <c r="AL578" s="513"/>
      <c r="AM578" s="513"/>
      <c r="AN578" s="513"/>
      <c r="AO578" s="513"/>
      <c r="AP578" s="513"/>
      <c r="AQ578" s="513"/>
      <c r="AR578" s="513"/>
      <c r="AS578" s="513"/>
      <c r="AT578" s="513"/>
      <c r="AU578" s="513"/>
      <c r="AV578" s="513"/>
      <c r="AW578" s="513"/>
      <c r="AX578" s="513"/>
      <c r="AY578" s="513"/>
      <c r="AZ578" s="513"/>
      <c r="BA578" s="513"/>
      <c r="BB578" s="513"/>
      <c r="BC578" s="513"/>
      <c r="BD578" s="513"/>
      <c r="BE578" s="513"/>
      <c r="BF578" s="513"/>
      <c r="BG578" s="513"/>
      <c r="BH578" s="513"/>
      <c r="BI578" s="513"/>
      <c r="BJ578" s="513"/>
      <c r="BK578" s="513"/>
      <c r="BL578" s="513"/>
      <c r="BM578" s="513"/>
      <c r="BN578" s="513"/>
      <c r="BO578" s="513"/>
      <c r="BP578" s="513"/>
      <c r="BQ578" s="513"/>
      <c r="BR578" s="513"/>
      <c r="BS578" s="513"/>
      <c r="BT578" s="513"/>
      <c r="BU578" s="513"/>
      <c r="BV578" s="513"/>
      <c r="BW578" s="513"/>
      <c r="BX578" s="513"/>
      <c r="BY578" s="513"/>
      <c r="BZ578" s="513"/>
      <c r="CA578" s="513"/>
      <c r="CB578" s="513"/>
      <c r="CC578" s="1972"/>
      <c r="CD578" s="1499"/>
      <c r="CE578" s="1500"/>
      <c r="CF578" s="1501"/>
      <c r="CG578" s="1500"/>
      <c r="CH578" s="1500"/>
      <c r="CI578" s="1500"/>
      <c r="CJ578" s="1976"/>
      <c r="CK578" s="1519"/>
      <c r="CL578" s="1509"/>
    </row>
    <row r="579" spans="1:90" s="514" customFormat="1">
      <c r="A579" s="511"/>
      <c r="B579" s="512"/>
      <c r="C579" s="1493"/>
      <c r="D579" s="1493"/>
      <c r="E579" s="1493"/>
      <c r="F579" s="1493"/>
      <c r="G579" s="1493"/>
      <c r="H579" s="1530"/>
      <c r="I579" s="1972"/>
      <c r="J579" s="1542"/>
      <c r="K579" s="513"/>
      <c r="L579" s="513"/>
      <c r="M579" s="513"/>
      <c r="N579" s="513"/>
      <c r="O579" s="513"/>
      <c r="P579" s="513"/>
      <c r="Q579" s="513"/>
      <c r="R579" s="513"/>
      <c r="S579" s="513"/>
      <c r="T579" s="513"/>
      <c r="U579" s="513"/>
      <c r="V579" s="513"/>
      <c r="W579" s="513"/>
      <c r="X579" s="513"/>
      <c r="Y579" s="513"/>
      <c r="Z579" s="513"/>
      <c r="AA579" s="513"/>
      <c r="AB579" s="513"/>
      <c r="AC579" s="513"/>
      <c r="AD579" s="513"/>
      <c r="AE579" s="513"/>
      <c r="AF579" s="513"/>
      <c r="AG579" s="513"/>
      <c r="AH579" s="513"/>
      <c r="AI579" s="513"/>
      <c r="AJ579" s="513"/>
      <c r="AK579" s="513"/>
      <c r="AL579" s="513"/>
      <c r="AM579" s="513"/>
      <c r="AN579" s="513"/>
      <c r="AO579" s="513"/>
      <c r="AP579" s="513"/>
      <c r="AQ579" s="513"/>
      <c r="AR579" s="513"/>
      <c r="AS579" s="513"/>
      <c r="AT579" s="513"/>
      <c r="AU579" s="513"/>
      <c r="AV579" s="513"/>
      <c r="AW579" s="513"/>
      <c r="AX579" s="513"/>
      <c r="AY579" s="513"/>
      <c r="AZ579" s="513"/>
      <c r="BA579" s="513"/>
      <c r="BB579" s="513"/>
      <c r="BC579" s="513"/>
      <c r="BD579" s="513"/>
      <c r="BE579" s="513"/>
      <c r="BF579" s="513"/>
      <c r="BG579" s="513"/>
      <c r="BH579" s="513"/>
      <c r="BI579" s="513"/>
      <c r="BJ579" s="513"/>
      <c r="BK579" s="513"/>
      <c r="BL579" s="513"/>
      <c r="BM579" s="513"/>
      <c r="BN579" s="513"/>
      <c r="BO579" s="513"/>
      <c r="BP579" s="513"/>
      <c r="BQ579" s="513"/>
      <c r="BR579" s="513"/>
      <c r="BS579" s="513"/>
      <c r="BT579" s="513"/>
      <c r="BU579" s="513"/>
      <c r="BV579" s="513"/>
      <c r="BW579" s="513"/>
      <c r="BX579" s="513"/>
      <c r="BY579" s="513"/>
      <c r="BZ579" s="513"/>
      <c r="CA579" s="513"/>
      <c r="CB579" s="513"/>
      <c r="CC579" s="1972"/>
      <c r="CD579" s="1499"/>
      <c r="CE579" s="1500"/>
      <c r="CF579" s="1501"/>
      <c r="CG579" s="1500"/>
      <c r="CH579" s="1500"/>
      <c r="CI579" s="1500"/>
      <c r="CJ579" s="1976"/>
      <c r="CK579" s="1519"/>
      <c r="CL579" s="1509"/>
    </row>
    <row r="580" spans="1:90" s="514" customFormat="1">
      <c r="A580" s="511"/>
      <c r="B580" s="512"/>
      <c r="C580" s="1493"/>
      <c r="D580" s="1493"/>
      <c r="E580" s="1493"/>
      <c r="F580" s="1493"/>
      <c r="G580" s="1493"/>
      <c r="H580" s="1530"/>
      <c r="I580" s="1972"/>
      <c r="J580" s="1542"/>
      <c r="K580" s="513"/>
      <c r="L580" s="513"/>
      <c r="M580" s="513"/>
      <c r="N580" s="513"/>
      <c r="O580" s="513"/>
      <c r="P580" s="513"/>
      <c r="Q580" s="513"/>
      <c r="R580" s="513"/>
      <c r="S580" s="513"/>
      <c r="T580" s="513"/>
      <c r="U580" s="513"/>
      <c r="V580" s="513"/>
      <c r="W580" s="513"/>
      <c r="X580" s="513"/>
      <c r="Y580" s="513"/>
      <c r="Z580" s="513"/>
      <c r="AA580" s="513"/>
      <c r="AB580" s="513"/>
      <c r="AC580" s="513"/>
      <c r="AD580" s="513"/>
      <c r="AE580" s="513"/>
      <c r="AF580" s="513"/>
      <c r="AG580" s="513"/>
      <c r="AH580" s="513"/>
      <c r="AI580" s="513"/>
      <c r="AJ580" s="513"/>
      <c r="AK580" s="513"/>
      <c r="AL580" s="513"/>
      <c r="AM580" s="513"/>
      <c r="AN580" s="513"/>
      <c r="AO580" s="513"/>
      <c r="AP580" s="513"/>
      <c r="AQ580" s="513"/>
      <c r="AR580" s="513"/>
      <c r="AS580" s="513"/>
      <c r="AT580" s="513"/>
      <c r="AU580" s="513"/>
      <c r="AV580" s="513"/>
      <c r="AW580" s="513"/>
      <c r="AX580" s="513"/>
      <c r="AY580" s="513"/>
      <c r="AZ580" s="513"/>
      <c r="BA580" s="513"/>
      <c r="BB580" s="513"/>
      <c r="BC580" s="513"/>
      <c r="BD580" s="513"/>
      <c r="BE580" s="513"/>
      <c r="BF580" s="513"/>
      <c r="BG580" s="513"/>
      <c r="BH580" s="513"/>
      <c r="BI580" s="513"/>
      <c r="BJ580" s="513"/>
      <c r="BK580" s="513"/>
      <c r="BL580" s="513"/>
      <c r="BM580" s="513"/>
      <c r="BN580" s="513"/>
      <c r="BO580" s="513"/>
      <c r="BP580" s="513"/>
      <c r="BQ580" s="513"/>
      <c r="BR580" s="513"/>
      <c r="BS580" s="513"/>
      <c r="BT580" s="513"/>
      <c r="BU580" s="513"/>
      <c r="BV580" s="513"/>
      <c r="BW580" s="513"/>
      <c r="BX580" s="513"/>
      <c r="BY580" s="513"/>
      <c r="BZ580" s="513"/>
      <c r="CA580" s="513"/>
      <c r="CB580" s="513"/>
      <c r="CC580" s="1972"/>
      <c r="CD580" s="1499"/>
      <c r="CE580" s="1500"/>
      <c r="CF580" s="1501"/>
      <c r="CG580" s="1500"/>
      <c r="CH580" s="1500"/>
      <c r="CI580" s="1500"/>
      <c r="CJ580" s="1976"/>
      <c r="CK580" s="1519"/>
      <c r="CL580" s="1509"/>
    </row>
    <row r="581" spans="1:90" s="514" customFormat="1">
      <c r="A581" s="511"/>
      <c r="B581" s="512"/>
      <c r="C581" s="1493"/>
      <c r="D581" s="1493"/>
      <c r="E581" s="1493"/>
      <c r="F581" s="1493"/>
      <c r="G581" s="1493"/>
      <c r="H581" s="1530"/>
      <c r="I581" s="1972"/>
      <c r="J581" s="1542"/>
      <c r="K581" s="513"/>
      <c r="L581" s="513"/>
      <c r="M581" s="513"/>
      <c r="N581" s="513"/>
      <c r="O581" s="513"/>
      <c r="P581" s="513"/>
      <c r="Q581" s="513"/>
      <c r="R581" s="513"/>
      <c r="S581" s="513"/>
      <c r="T581" s="513"/>
      <c r="U581" s="513"/>
      <c r="V581" s="513"/>
      <c r="W581" s="513"/>
      <c r="X581" s="513"/>
      <c r="Y581" s="513"/>
      <c r="Z581" s="513"/>
      <c r="AA581" s="513"/>
      <c r="AB581" s="513"/>
      <c r="AC581" s="513"/>
      <c r="AD581" s="513"/>
      <c r="AE581" s="513"/>
      <c r="AF581" s="513"/>
      <c r="AG581" s="513"/>
      <c r="AH581" s="513"/>
      <c r="AI581" s="513"/>
      <c r="AJ581" s="513"/>
      <c r="AK581" s="513"/>
      <c r="AL581" s="513"/>
      <c r="AM581" s="513"/>
      <c r="AN581" s="513"/>
      <c r="AO581" s="513"/>
      <c r="AP581" s="513"/>
      <c r="AQ581" s="513"/>
      <c r="AR581" s="513"/>
      <c r="AS581" s="513"/>
      <c r="AT581" s="513"/>
      <c r="AU581" s="513"/>
      <c r="AV581" s="513"/>
      <c r="AW581" s="513"/>
      <c r="AX581" s="513"/>
      <c r="AY581" s="513"/>
      <c r="AZ581" s="513"/>
      <c r="BA581" s="513"/>
      <c r="BB581" s="513"/>
      <c r="BC581" s="513"/>
      <c r="BD581" s="513"/>
      <c r="BE581" s="513"/>
      <c r="BF581" s="513"/>
      <c r="BG581" s="513"/>
      <c r="BH581" s="513"/>
      <c r="BI581" s="513"/>
      <c r="BJ581" s="513"/>
      <c r="BK581" s="513"/>
      <c r="BL581" s="513"/>
      <c r="BM581" s="513"/>
      <c r="BN581" s="513"/>
      <c r="BO581" s="513"/>
      <c r="BP581" s="513"/>
      <c r="BQ581" s="513"/>
      <c r="BR581" s="513"/>
      <c r="BS581" s="513"/>
      <c r="BT581" s="513"/>
      <c r="BU581" s="513"/>
      <c r="BV581" s="513"/>
      <c r="BW581" s="513"/>
      <c r="BX581" s="513"/>
      <c r="BY581" s="513"/>
      <c r="BZ581" s="513"/>
      <c r="CA581" s="513"/>
      <c r="CB581" s="513"/>
      <c r="CC581" s="1972"/>
      <c r="CD581" s="1499"/>
      <c r="CE581" s="1500"/>
      <c r="CF581" s="1501"/>
      <c r="CG581" s="1500"/>
      <c r="CH581" s="1500"/>
      <c r="CI581" s="1500"/>
      <c r="CJ581" s="1976"/>
      <c r="CK581" s="1519"/>
      <c r="CL581" s="1509"/>
    </row>
    <row r="582" spans="1:90" s="514" customFormat="1">
      <c r="A582" s="511"/>
      <c r="B582" s="512"/>
      <c r="C582" s="1493"/>
      <c r="D582" s="1493"/>
      <c r="E582" s="1493"/>
      <c r="F582" s="1493"/>
      <c r="G582" s="1493"/>
      <c r="H582" s="1530"/>
      <c r="I582" s="1972"/>
      <c r="J582" s="1542"/>
      <c r="K582" s="513"/>
      <c r="L582" s="513"/>
      <c r="M582" s="513"/>
      <c r="N582" s="513"/>
      <c r="O582" s="513"/>
      <c r="P582" s="513"/>
      <c r="Q582" s="513"/>
      <c r="R582" s="513"/>
      <c r="S582" s="513"/>
      <c r="T582" s="513"/>
      <c r="U582" s="513"/>
      <c r="V582" s="513"/>
      <c r="W582" s="513"/>
      <c r="X582" s="513"/>
      <c r="Y582" s="513"/>
      <c r="Z582" s="513"/>
      <c r="AA582" s="513"/>
      <c r="AB582" s="513"/>
      <c r="AC582" s="513"/>
      <c r="AD582" s="513"/>
      <c r="AE582" s="513"/>
      <c r="AF582" s="513"/>
      <c r="AG582" s="513"/>
      <c r="AH582" s="513"/>
      <c r="AI582" s="513"/>
      <c r="AJ582" s="513"/>
      <c r="AK582" s="513"/>
      <c r="AL582" s="513"/>
      <c r="AM582" s="513"/>
      <c r="AN582" s="513"/>
      <c r="AO582" s="513"/>
      <c r="AP582" s="513"/>
      <c r="AQ582" s="513"/>
      <c r="AR582" s="513"/>
      <c r="AS582" s="513"/>
      <c r="AT582" s="513"/>
      <c r="AU582" s="513"/>
      <c r="AV582" s="513"/>
      <c r="AW582" s="513"/>
      <c r="AX582" s="513"/>
      <c r="AY582" s="513"/>
      <c r="AZ582" s="513"/>
      <c r="BA582" s="513"/>
      <c r="BB582" s="513"/>
      <c r="BC582" s="513"/>
      <c r="BD582" s="513"/>
      <c r="BE582" s="513"/>
      <c r="BF582" s="513"/>
      <c r="BG582" s="513"/>
      <c r="BH582" s="513"/>
      <c r="BI582" s="513"/>
      <c r="BJ582" s="513"/>
      <c r="BK582" s="513"/>
      <c r="BL582" s="513"/>
      <c r="BM582" s="513"/>
      <c r="BN582" s="513"/>
      <c r="BO582" s="513"/>
      <c r="BP582" s="513"/>
      <c r="BQ582" s="513"/>
      <c r="BR582" s="513"/>
      <c r="BS582" s="513"/>
      <c r="BT582" s="513"/>
      <c r="BU582" s="513"/>
      <c r="BV582" s="513"/>
      <c r="BW582" s="513"/>
      <c r="BX582" s="513"/>
      <c r="BY582" s="513"/>
      <c r="BZ582" s="513"/>
      <c r="CA582" s="513"/>
      <c r="CB582" s="513"/>
      <c r="CC582" s="1972"/>
      <c r="CD582" s="1499"/>
      <c r="CE582" s="1500"/>
      <c r="CF582" s="1501"/>
      <c r="CG582" s="1500"/>
      <c r="CH582" s="1500"/>
      <c r="CI582" s="1500"/>
      <c r="CJ582" s="1976"/>
      <c r="CK582" s="1519"/>
      <c r="CL582" s="1509"/>
    </row>
    <row r="583" spans="1:90" s="514" customFormat="1">
      <c r="A583" s="511"/>
      <c r="B583" s="512"/>
      <c r="C583" s="1493"/>
      <c r="D583" s="1493"/>
      <c r="E583" s="1493"/>
      <c r="F583" s="1493"/>
      <c r="G583" s="1493"/>
      <c r="H583" s="1530"/>
      <c r="I583" s="1972"/>
      <c r="J583" s="1542"/>
      <c r="K583" s="513"/>
      <c r="L583" s="513"/>
      <c r="M583" s="513"/>
      <c r="N583" s="513"/>
      <c r="O583" s="513"/>
      <c r="P583" s="513"/>
      <c r="Q583" s="513"/>
      <c r="R583" s="513"/>
      <c r="S583" s="513"/>
      <c r="T583" s="513"/>
      <c r="U583" s="513"/>
      <c r="V583" s="513"/>
      <c r="W583" s="513"/>
      <c r="X583" s="513"/>
      <c r="Y583" s="513"/>
      <c r="Z583" s="513"/>
      <c r="AA583" s="513"/>
      <c r="AB583" s="513"/>
      <c r="AC583" s="513"/>
      <c r="AD583" s="513"/>
      <c r="AE583" s="513"/>
      <c r="AF583" s="513"/>
      <c r="AG583" s="513"/>
      <c r="AH583" s="513"/>
      <c r="AI583" s="513"/>
      <c r="AJ583" s="513"/>
      <c r="AK583" s="513"/>
      <c r="AL583" s="513"/>
      <c r="AM583" s="513"/>
      <c r="AN583" s="513"/>
      <c r="AO583" s="513"/>
      <c r="AP583" s="513"/>
      <c r="AQ583" s="513"/>
      <c r="AR583" s="513"/>
      <c r="AS583" s="513"/>
      <c r="AT583" s="513"/>
      <c r="AU583" s="513"/>
      <c r="AV583" s="513"/>
      <c r="AW583" s="513"/>
      <c r="AX583" s="513"/>
      <c r="AY583" s="513"/>
      <c r="AZ583" s="513"/>
      <c r="BA583" s="513"/>
      <c r="BB583" s="513"/>
      <c r="BC583" s="513"/>
      <c r="BD583" s="513"/>
      <c r="BE583" s="513"/>
      <c r="BF583" s="513"/>
      <c r="BG583" s="513"/>
      <c r="BH583" s="513"/>
      <c r="BI583" s="513"/>
      <c r="BJ583" s="513"/>
      <c r="BK583" s="513"/>
      <c r="BL583" s="513"/>
      <c r="BM583" s="513"/>
      <c r="BN583" s="513"/>
      <c r="BO583" s="513"/>
      <c r="BP583" s="513"/>
      <c r="BQ583" s="513"/>
      <c r="BR583" s="513"/>
      <c r="BS583" s="513"/>
      <c r="BT583" s="513"/>
      <c r="BU583" s="513"/>
      <c r="BV583" s="513"/>
      <c r="BW583" s="513"/>
      <c r="BX583" s="513"/>
      <c r="BY583" s="513"/>
      <c r="BZ583" s="513"/>
      <c r="CA583" s="513"/>
      <c r="CB583" s="513"/>
      <c r="CC583" s="1972"/>
      <c r="CD583" s="1499"/>
      <c r="CE583" s="1500"/>
      <c r="CF583" s="1501"/>
      <c r="CG583" s="1500"/>
      <c r="CH583" s="1500"/>
      <c r="CI583" s="1500"/>
      <c r="CJ583" s="1976"/>
      <c r="CK583" s="1519"/>
      <c r="CL583" s="1509"/>
    </row>
    <row r="584" spans="1:90" s="514" customFormat="1">
      <c r="A584" s="511"/>
      <c r="B584" s="512"/>
      <c r="C584" s="1493"/>
      <c r="D584" s="1493"/>
      <c r="E584" s="1493"/>
      <c r="F584" s="1493"/>
      <c r="G584" s="1493"/>
      <c r="H584" s="1530"/>
      <c r="I584" s="1972"/>
      <c r="J584" s="1542"/>
      <c r="K584" s="513"/>
      <c r="L584" s="513"/>
      <c r="M584" s="513"/>
      <c r="N584" s="513"/>
      <c r="O584" s="513"/>
      <c r="P584" s="513"/>
      <c r="Q584" s="513"/>
      <c r="R584" s="513"/>
      <c r="S584" s="513"/>
      <c r="T584" s="513"/>
      <c r="U584" s="513"/>
      <c r="V584" s="513"/>
      <c r="W584" s="513"/>
      <c r="X584" s="513"/>
      <c r="Y584" s="513"/>
      <c r="Z584" s="513"/>
      <c r="AA584" s="513"/>
      <c r="AB584" s="513"/>
      <c r="AC584" s="513"/>
      <c r="AD584" s="513"/>
      <c r="AE584" s="513"/>
      <c r="AF584" s="513"/>
      <c r="AG584" s="513"/>
      <c r="AH584" s="513"/>
      <c r="AI584" s="513"/>
      <c r="AJ584" s="513"/>
      <c r="AK584" s="513"/>
      <c r="AL584" s="513"/>
      <c r="AM584" s="513"/>
      <c r="AN584" s="513"/>
      <c r="AO584" s="513"/>
      <c r="AP584" s="513"/>
      <c r="AQ584" s="513"/>
      <c r="AR584" s="513"/>
      <c r="AS584" s="513"/>
      <c r="AT584" s="513"/>
      <c r="AU584" s="513"/>
      <c r="AV584" s="513"/>
      <c r="AW584" s="513"/>
      <c r="AX584" s="513"/>
      <c r="AY584" s="513"/>
      <c r="AZ584" s="513"/>
      <c r="BA584" s="513"/>
      <c r="BB584" s="513"/>
      <c r="BC584" s="513"/>
      <c r="BD584" s="513"/>
      <c r="BE584" s="513"/>
      <c r="BF584" s="513"/>
      <c r="BG584" s="513"/>
      <c r="BH584" s="513"/>
      <c r="BI584" s="513"/>
      <c r="BJ584" s="513"/>
      <c r="BK584" s="513"/>
      <c r="BL584" s="513"/>
      <c r="BM584" s="513"/>
      <c r="BN584" s="513"/>
      <c r="BO584" s="513"/>
      <c r="BP584" s="513"/>
      <c r="BQ584" s="513"/>
      <c r="BR584" s="513"/>
      <c r="BS584" s="513"/>
      <c r="BT584" s="513"/>
      <c r="BU584" s="513"/>
      <c r="BV584" s="513"/>
      <c r="BW584" s="513"/>
      <c r="BX584" s="513"/>
      <c r="BY584" s="513"/>
      <c r="BZ584" s="513"/>
      <c r="CA584" s="513"/>
      <c r="CB584" s="513"/>
      <c r="CC584" s="1972"/>
      <c r="CD584" s="1499"/>
      <c r="CE584" s="1500"/>
      <c r="CF584" s="1501"/>
      <c r="CG584" s="1500"/>
      <c r="CH584" s="1500"/>
      <c r="CI584" s="1500"/>
      <c r="CJ584" s="1976"/>
      <c r="CK584" s="1519"/>
      <c r="CL584" s="1509"/>
    </row>
    <row r="585" spans="1:90" s="514" customFormat="1">
      <c r="A585" s="511"/>
      <c r="B585" s="512"/>
      <c r="C585" s="1493"/>
      <c r="D585" s="1493"/>
      <c r="E585" s="1493"/>
      <c r="F585" s="1493"/>
      <c r="G585" s="1493"/>
      <c r="H585" s="1530"/>
      <c r="I585" s="1972"/>
      <c r="J585" s="1542"/>
      <c r="K585" s="513"/>
      <c r="L585" s="513"/>
      <c r="M585" s="513"/>
      <c r="N585" s="513"/>
      <c r="O585" s="513"/>
      <c r="P585" s="513"/>
      <c r="Q585" s="513"/>
      <c r="R585" s="513"/>
      <c r="S585" s="513"/>
      <c r="T585" s="513"/>
      <c r="U585" s="513"/>
      <c r="V585" s="513"/>
      <c r="W585" s="513"/>
      <c r="X585" s="513"/>
      <c r="Y585" s="513"/>
      <c r="Z585" s="513"/>
      <c r="AA585" s="513"/>
      <c r="AB585" s="513"/>
      <c r="AC585" s="513"/>
      <c r="AD585" s="513"/>
      <c r="AE585" s="513"/>
      <c r="AF585" s="513"/>
      <c r="AG585" s="513"/>
      <c r="AH585" s="513"/>
      <c r="AI585" s="513"/>
      <c r="AJ585" s="513"/>
      <c r="AK585" s="513"/>
      <c r="AL585" s="513"/>
      <c r="AM585" s="513"/>
      <c r="AN585" s="513"/>
      <c r="AO585" s="513"/>
      <c r="AP585" s="513"/>
      <c r="AQ585" s="513"/>
      <c r="AR585" s="513"/>
      <c r="AS585" s="513"/>
      <c r="AT585" s="513"/>
      <c r="AU585" s="513"/>
      <c r="AV585" s="513"/>
      <c r="AW585" s="513"/>
      <c r="AX585" s="513"/>
      <c r="AY585" s="513"/>
      <c r="AZ585" s="513"/>
      <c r="BA585" s="513"/>
      <c r="BB585" s="513"/>
      <c r="BC585" s="513"/>
      <c r="BD585" s="513"/>
      <c r="BE585" s="513"/>
      <c r="BF585" s="513"/>
      <c r="BG585" s="513"/>
      <c r="BH585" s="513"/>
      <c r="BI585" s="513"/>
      <c r="BJ585" s="513"/>
      <c r="BK585" s="513"/>
      <c r="BL585" s="513"/>
      <c r="BM585" s="513"/>
      <c r="BN585" s="513"/>
      <c r="BO585" s="513"/>
      <c r="BP585" s="513"/>
      <c r="BQ585" s="513"/>
      <c r="BR585" s="513"/>
      <c r="BS585" s="513"/>
      <c r="BT585" s="513"/>
      <c r="BU585" s="513"/>
      <c r="BV585" s="513"/>
      <c r="BW585" s="513"/>
      <c r="BX585" s="513"/>
      <c r="BY585" s="513"/>
      <c r="BZ585" s="513"/>
      <c r="CA585" s="513"/>
      <c r="CB585" s="513"/>
      <c r="CC585" s="1972"/>
      <c r="CD585" s="1499"/>
      <c r="CE585" s="1500"/>
      <c r="CF585" s="1501"/>
      <c r="CG585" s="1500"/>
      <c r="CH585" s="1500"/>
      <c r="CI585" s="1500"/>
      <c r="CJ585" s="1976"/>
      <c r="CK585" s="1519"/>
      <c r="CL585" s="1509"/>
    </row>
    <row r="586" spans="1:90" s="514" customFormat="1">
      <c r="A586" s="511"/>
      <c r="B586" s="512"/>
      <c r="C586" s="1493"/>
      <c r="D586" s="1493"/>
      <c r="E586" s="1493"/>
      <c r="F586" s="1493"/>
      <c r="G586" s="1493"/>
      <c r="H586" s="1530"/>
      <c r="I586" s="1972"/>
      <c r="J586" s="1542"/>
      <c r="K586" s="513"/>
      <c r="L586" s="513"/>
      <c r="M586" s="513"/>
      <c r="N586" s="513"/>
      <c r="O586" s="513"/>
      <c r="P586" s="513"/>
      <c r="Q586" s="513"/>
      <c r="R586" s="513"/>
      <c r="S586" s="513"/>
      <c r="T586" s="513"/>
      <c r="U586" s="513"/>
      <c r="V586" s="513"/>
      <c r="W586" s="513"/>
      <c r="X586" s="513"/>
      <c r="Y586" s="513"/>
      <c r="Z586" s="513"/>
      <c r="AA586" s="513"/>
      <c r="AB586" s="513"/>
      <c r="AC586" s="513"/>
      <c r="AD586" s="513"/>
      <c r="AE586" s="513"/>
      <c r="AF586" s="513"/>
      <c r="AG586" s="513"/>
      <c r="AH586" s="513"/>
      <c r="AI586" s="513"/>
      <c r="AJ586" s="513"/>
      <c r="AK586" s="513"/>
      <c r="AL586" s="513"/>
      <c r="AM586" s="513"/>
      <c r="AN586" s="513"/>
      <c r="AO586" s="513"/>
      <c r="AP586" s="513"/>
      <c r="AQ586" s="513"/>
      <c r="AR586" s="513"/>
      <c r="AS586" s="513"/>
      <c r="AT586" s="513"/>
      <c r="AU586" s="513"/>
      <c r="AV586" s="513"/>
      <c r="AW586" s="513"/>
      <c r="AX586" s="513"/>
      <c r="AY586" s="513"/>
      <c r="AZ586" s="513"/>
      <c r="BA586" s="513"/>
      <c r="BB586" s="513"/>
      <c r="BC586" s="513"/>
      <c r="BD586" s="513"/>
      <c r="BE586" s="513"/>
      <c r="BF586" s="513"/>
      <c r="BG586" s="513"/>
      <c r="BH586" s="513"/>
      <c r="BI586" s="513"/>
      <c r="BJ586" s="513"/>
      <c r="BK586" s="513"/>
      <c r="BL586" s="513"/>
      <c r="BM586" s="513"/>
      <c r="BN586" s="513"/>
      <c r="BO586" s="513"/>
      <c r="BP586" s="513"/>
      <c r="BQ586" s="513"/>
      <c r="BR586" s="513"/>
      <c r="BS586" s="513"/>
      <c r="BT586" s="513"/>
      <c r="BU586" s="513"/>
      <c r="BV586" s="513"/>
      <c r="BW586" s="513"/>
      <c r="BX586" s="513"/>
      <c r="BY586" s="513"/>
      <c r="BZ586" s="513"/>
      <c r="CA586" s="513"/>
      <c r="CB586" s="513"/>
      <c r="CC586" s="1972"/>
      <c r="CD586" s="1499"/>
      <c r="CE586" s="1500"/>
      <c r="CF586" s="1501"/>
      <c r="CG586" s="1500"/>
      <c r="CH586" s="1500"/>
      <c r="CI586" s="1500"/>
      <c r="CJ586" s="1976"/>
      <c r="CK586" s="1519"/>
      <c r="CL586" s="1509"/>
    </row>
    <row r="587" spans="1:90" s="514" customFormat="1">
      <c r="A587" s="511"/>
      <c r="B587" s="512"/>
      <c r="C587" s="1493"/>
      <c r="D587" s="1493"/>
      <c r="E587" s="1493"/>
      <c r="F587" s="1493"/>
      <c r="G587" s="1493"/>
      <c r="H587" s="1530"/>
      <c r="I587" s="1972"/>
      <c r="J587" s="1542"/>
      <c r="K587" s="513"/>
      <c r="L587" s="513"/>
      <c r="M587" s="513"/>
      <c r="N587" s="513"/>
      <c r="O587" s="513"/>
      <c r="P587" s="513"/>
      <c r="Q587" s="513"/>
      <c r="R587" s="513"/>
      <c r="S587" s="513"/>
      <c r="T587" s="513"/>
      <c r="U587" s="513"/>
      <c r="V587" s="513"/>
      <c r="W587" s="513"/>
      <c r="X587" s="513"/>
      <c r="Y587" s="513"/>
      <c r="Z587" s="513"/>
      <c r="AA587" s="513"/>
      <c r="AB587" s="513"/>
      <c r="AC587" s="513"/>
      <c r="AD587" s="513"/>
      <c r="AE587" s="513"/>
      <c r="AF587" s="513"/>
      <c r="AG587" s="513"/>
      <c r="AH587" s="513"/>
      <c r="AI587" s="513"/>
      <c r="AJ587" s="513"/>
      <c r="AK587" s="513"/>
      <c r="AL587" s="513"/>
      <c r="AM587" s="513"/>
      <c r="AN587" s="513"/>
      <c r="AO587" s="513"/>
      <c r="AP587" s="513"/>
      <c r="AQ587" s="513"/>
      <c r="AR587" s="513"/>
      <c r="AS587" s="513"/>
      <c r="AT587" s="513"/>
      <c r="AU587" s="513"/>
      <c r="AV587" s="513"/>
      <c r="AW587" s="513"/>
      <c r="AX587" s="513"/>
      <c r="AY587" s="513"/>
      <c r="AZ587" s="513"/>
      <c r="BA587" s="513"/>
      <c r="BB587" s="513"/>
      <c r="BC587" s="513"/>
      <c r="BD587" s="513"/>
      <c r="BE587" s="513"/>
      <c r="BF587" s="513"/>
      <c r="BG587" s="513"/>
      <c r="BH587" s="513"/>
      <c r="BI587" s="513"/>
      <c r="BJ587" s="513"/>
      <c r="BK587" s="513"/>
      <c r="BL587" s="513"/>
      <c r="BM587" s="513"/>
      <c r="BN587" s="513"/>
      <c r="BO587" s="513"/>
      <c r="BP587" s="513"/>
      <c r="BQ587" s="513"/>
      <c r="BR587" s="513"/>
      <c r="BS587" s="513"/>
      <c r="BT587" s="513"/>
      <c r="BU587" s="513"/>
      <c r="BV587" s="513"/>
      <c r="BW587" s="513"/>
      <c r="BX587" s="513"/>
      <c r="BY587" s="513"/>
      <c r="BZ587" s="513"/>
      <c r="CA587" s="513"/>
      <c r="CB587" s="513"/>
      <c r="CC587" s="1972"/>
      <c r="CD587" s="1499"/>
      <c r="CE587" s="1500"/>
      <c r="CF587" s="1501"/>
      <c r="CG587" s="1500"/>
      <c r="CH587" s="1500"/>
      <c r="CI587" s="1500"/>
      <c r="CJ587" s="1976"/>
      <c r="CK587" s="1519"/>
      <c r="CL587" s="1509"/>
    </row>
    <row r="588" spans="1:90" s="514" customFormat="1">
      <c r="A588" s="511"/>
      <c r="B588" s="512"/>
      <c r="C588" s="1493"/>
      <c r="D588" s="1493"/>
      <c r="E588" s="1493"/>
      <c r="F588" s="1493"/>
      <c r="G588" s="1493"/>
      <c r="H588" s="1530"/>
      <c r="I588" s="1972"/>
      <c r="J588" s="1542"/>
      <c r="K588" s="513"/>
      <c r="L588" s="513"/>
      <c r="M588" s="513"/>
      <c r="N588" s="513"/>
      <c r="O588" s="513"/>
      <c r="P588" s="513"/>
      <c r="Q588" s="513"/>
      <c r="R588" s="513"/>
      <c r="S588" s="513"/>
      <c r="T588" s="513"/>
      <c r="U588" s="513"/>
      <c r="V588" s="513"/>
      <c r="W588" s="513"/>
      <c r="X588" s="513"/>
      <c r="Y588" s="513"/>
      <c r="Z588" s="513"/>
      <c r="AA588" s="513"/>
      <c r="AB588" s="513"/>
      <c r="AC588" s="513"/>
      <c r="AD588" s="513"/>
      <c r="AE588" s="513"/>
      <c r="AF588" s="513"/>
      <c r="AG588" s="513"/>
      <c r="AH588" s="513"/>
      <c r="AI588" s="513"/>
      <c r="AJ588" s="513"/>
      <c r="AK588" s="513"/>
      <c r="AL588" s="513"/>
      <c r="AM588" s="513"/>
      <c r="AN588" s="513"/>
      <c r="AO588" s="513"/>
      <c r="AP588" s="513"/>
      <c r="AQ588" s="513"/>
      <c r="AR588" s="513"/>
      <c r="AS588" s="513"/>
      <c r="AT588" s="513"/>
      <c r="AU588" s="513"/>
      <c r="AV588" s="513"/>
      <c r="AW588" s="513"/>
      <c r="AX588" s="513"/>
      <c r="AY588" s="513"/>
      <c r="AZ588" s="513"/>
      <c r="BA588" s="513"/>
      <c r="BB588" s="513"/>
      <c r="BC588" s="513"/>
      <c r="BD588" s="513"/>
      <c r="BE588" s="513"/>
      <c r="BF588" s="513"/>
      <c r="BG588" s="513"/>
      <c r="BH588" s="513"/>
      <c r="BI588" s="513"/>
      <c r="BJ588" s="513"/>
      <c r="BK588" s="513"/>
      <c r="BL588" s="513"/>
      <c r="BM588" s="513"/>
      <c r="BN588" s="513"/>
      <c r="BO588" s="513"/>
      <c r="BP588" s="513"/>
      <c r="BQ588" s="513"/>
      <c r="BR588" s="513"/>
      <c r="BS588" s="513"/>
      <c r="BT588" s="513"/>
      <c r="BU588" s="513"/>
      <c r="BV588" s="513"/>
      <c r="BW588" s="513"/>
      <c r="BX588" s="513"/>
      <c r="BY588" s="513"/>
      <c r="BZ588" s="513"/>
      <c r="CA588" s="513"/>
      <c r="CB588" s="513"/>
      <c r="CC588" s="1972"/>
      <c r="CD588" s="1499"/>
      <c r="CE588" s="1500"/>
      <c r="CF588" s="1501"/>
      <c r="CG588" s="1500"/>
      <c r="CH588" s="1500"/>
      <c r="CI588" s="1500"/>
      <c r="CJ588" s="1976"/>
      <c r="CK588" s="1519"/>
      <c r="CL588" s="1509"/>
    </row>
    <row r="589" spans="1:90" s="514" customFormat="1">
      <c r="A589" s="511"/>
      <c r="B589" s="512"/>
      <c r="C589" s="1493"/>
      <c r="D589" s="1493"/>
      <c r="E589" s="1493"/>
      <c r="F589" s="1493"/>
      <c r="G589" s="1493"/>
      <c r="H589" s="1530"/>
      <c r="I589" s="1972"/>
      <c r="J589" s="1542"/>
      <c r="K589" s="513"/>
      <c r="L589" s="513"/>
      <c r="M589" s="513"/>
      <c r="N589" s="513"/>
      <c r="O589" s="513"/>
      <c r="P589" s="513"/>
      <c r="Q589" s="513"/>
      <c r="R589" s="513"/>
      <c r="S589" s="513"/>
      <c r="T589" s="513"/>
      <c r="U589" s="513"/>
      <c r="V589" s="513"/>
      <c r="W589" s="513"/>
      <c r="X589" s="513"/>
      <c r="Y589" s="513"/>
      <c r="Z589" s="513"/>
      <c r="AA589" s="513"/>
      <c r="AB589" s="513"/>
      <c r="AC589" s="513"/>
      <c r="AD589" s="513"/>
      <c r="AE589" s="513"/>
      <c r="AF589" s="513"/>
      <c r="AG589" s="513"/>
      <c r="AH589" s="513"/>
      <c r="AI589" s="513"/>
      <c r="AJ589" s="513"/>
      <c r="AK589" s="513"/>
      <c r="AL589" s="513"/>
      <c r="AM589" s="513"/>
      <c r="AN589" s="513"/>
      <c r="AO589" s="513"/>
      <c r="AP589" s="513"/>
      <c r="AQ589" s="513"/>
      <c r="AR589" s="513"/>
      <c r="AS589" s="513"/>
      <c r="AT589" s="513"/>
      <c r="AU589" s="513"/>
      <c r="AV589" s="513"/>
      <c r="AW589" s="513"/>
      <c r="AX589" s="513"/>
      <c r="AY589" s="513"/>
      <c r="AZ589" s="513"/>
      <c r="BA589" s="513"/>
      <c r="BB589" s="513"/>
      <c r="BC589" s="513"/>
      <c r="BD589" s="513"/>
      <c r="BE589" s="513"/>
      <c r="BF589" s="513"/>
      <c r="BG589" s="513"/>
      <c r="BH589" s="513"/>
      <c r="BI589" s="513"/>
      <c r="BJ589" s="513"/>
      <c r="BK589" s="513"/>
      <c r="BL589" s="513"/>
      <c r="BM589" s="513"/>
      <c r="BN589" s="513"/>
      <c r="BO589" s="513"/>
      <c r="BP589" s="513"/>
      <c r="BQ589" s="513"/>
      <c r="BR589" s="513"/>
      <c r="BS589" s="513"/>
      <c r="BT589" s="513"/>
      <c r="BU589" s="513"/>
      <c r="BV589" s="513"/>
      <c r="BW589" s="513"/>
      <c r="BX589" s="513"/>
      <c r="BY589" s="513"/>
      <c r="BZ589" s="513"/>
      <c r="CA589" s="513"/>
      <c r="CB589" s="513"/>
      <c r="CC589" s="1972"/>
      <c r="CD589" s="1499"/>
      <c r="CE589" s="1500"/>
      <c r="CF589" s="1501"/>
      <c r="CG589" s="1500"/>
      <c r="CH589" s="1500"/>
      <c r="CI589" s="1500"/>
      <c r="CJ589" s="1976"/>
      <c r="CK589" s="1519"/>
      <c r="CL589" s="1509"/>
    </row>
    <row r="590" spans="1:90" s="514" customFormat="1">
      <c r="A590" s="511"/>
      <c r="B590" s="512"/>
      <c r="C590" s="1493"/>
      <c r="D590" s="1493"/>
      <c r="E590" s="1493"/>
      <c r="F590" s="1493"/>
      <c r="G590" s="1493"/>
      <c r="H590" s="1530"/>
      <c r="I590" s="1972"/>
      <c r="J590" s="1542"/>
      <c r="K590" s="513"/>
      <c r="L590" s="513"/>
      <c r="M590" s="513"/>
      <c r="N590" s="513"/>
      <c r="O590" s="513"/>
      <c r="P590" s="513"/>
      <c r="Q590" s="513"/>
      <c r="R590" s="513"/>
      <c r="S590" s="513"/>
      <c r="T590" s="513"/>
      <c r="U590" s="513"/>
      <c r="V590" s="513"/>
      <c r="W590" s="513"/>
      <c r="X590" s="513"/>
      <c r="Y590" s="513"/>
      <c r="Z590" s="513"/>
      <c r="AA590" s="513"/>
      <c r="AB590" s="513"/>
      <c r="AC590" s="513"/>
      <c r="AD590" s="513"/>
      <c r="AE590" s="513"/>
      <c r="AF590" s="513"/>
      <c r="AG590" s="513"/>
      <c r="AH590" s="513"/>
      <c r="AI590" s="513"/>
      <c r="AJ590" s="513"/>
      <c r="AK590" s="513"/>
      <c r="AL590" s="513"/>
      <c r="AM590" s="513"/>
      <c r="AN590" s="513"/>
      <c r="AO590" s="513"/>
      <c r="AP590" s="513"/>
      <c r="AQ590" s="513"/>
      <c r="AR590" s="513"/>
      <c r="AS590" s="513"/>
      <c r="AT590" s="513"/>
      <c r="AU590" s="513"/>
      <c r="AV590" s="513"/>
      <c r="AW590" s="513"/>
      <c r="AX590" s="513"/>
      <c r="AY590" s="513"/>
      <c r="AZ590" s="513"/>
      <c r="BA590" s="513"/>
      <c r="BB590" s="513"/>
      <c r="BC590" s="513"/>
      <c r="BD590" s="513"/>
      <c r="BE590" s="513"/>
      <c r="BF590" s="513"/>
      <c r="BG590" s="513"/>
      <c r="BH590" s="513"/>
      <c r="BI590" s="513"/>
      <c r="BJ590" s="513"/>
      <c r="BK590" s="513"/>
      <c r="BL590" s="513"/>
      <c r="BM590" s="513"/>
      <c r="BN590" s="513"/>
      <c r="BO590" s="513"/>
      <c r="BP590" s="513"/>
      <c r="BQ590" s="513"/>
      <c r="BR590" s="513"/>
      <c r="BS590" s="513"/>
      <c r="BT590" s="513"/>
      <c r="BU590" s="513"/>
      <c r="BV590" s="513"/>
      <c r="BW590" s="513"/>
      <c r="BX590" s="513"/>
      <c r="BY590" s="513"/>
      <c r="BZ590" s="513"/>
      <c r="CA590" s="513"/>
      <c r="CB590" s="513"/>
      <c r="CC590" s="1972"/>
      <c r="CD590" s="1499"/>
      <c r="CE590" s="1500"/>
      <c r="CF590" s="1501"/>
      <c r="CG590" s="1500"/>
      <c r="CH590" s="1500"/>
      <c r="CI590" s="1500"/>
      <c r="CJ590" s="1976"/>
      <c r="CK590" s="1519"/>
      <c r="CL590" s="1509"/>
    </row>
    <row r="591" spans="1:90" s="514" customFormat="1">
      <c r="A591" s="511"/>
      <c r="B591" s="512"/>
      <c r="C591" s="1493"/>
      <c r="D591" s="1493"/>
      <c r="E591" s="1493"/>
      <c r="F591" s="1493"/>
      <c r="G591" s="1493"/>
      <c r="H591" s="1530"/>
      <c r="I591" s="1972"/>
      <c r="J591" s="1542"/>
      <c r="K591" s="513"/>
      <c r="L591" s="513"/>
      <c r="M591" s="513"/>
      <c r="N591" s="513"/>
      <c r="O591" s="513"/>
      <c r="P591" s="513"/>
      <c r="Q591" s="513"/>
      <c r="R591" s="513"/>
      <c r="S591" s="513"/>
      <c r="T591" s="513"/>
      <c r="U591" s="513"/>
      <c r="V591" s="513"/>
      <c r="W591" s="513"/>
      <c r="X591" s="513"/>
      <c r="Y591" s="513"/>
      <c r="Z591" s="513"/>
      <c r="AA591" s="513"/>
      <c r="AB591" s="513"/>
      <c r="AC591" s="513"/>
      <c r="AD591" s="513"/>
      <c r="AE591" s="513"/>
      <c r="AF591" s="513"/>
      <c r="AG591" s="513"/>
      <c r="AH591" s="513"/>
      <c r="AI591" s="513"/>
      <c r="AJ591" s="513"/>
      <c r="AK591" s="513"/>
      <c r="AL591" s="513"/>
      <c r="AM591" s="513"/>
      <c r="AN591" s="513"/>
      <c r="AO591" s="513"/>
      <c r="AP591" s="513"/>
      <c r="AQ591" s="513"/>
      <c r="AR591" s="513"/>
      <c r="AS591" s="513"/>
      <c r="AT591" s="513"/>
      <c r="AU591" s="513"/>
      <c r="AV591" s="513"/>
      <c r="AW591" s="513"/>
      <c r="AX591" s="513"/>
      <c r="AY591" s="513"/>
      <c r="AZ591" s="513"/>
      <c r="BA591" s="513"/>
      <c r="BB591" s="513"/>
      <c r="BC591" s="513"/>
      <c r="BD591" s="513"/>
      <c r="BE591" s="513"/>
      <c r="BF591" s="513"/>
      <c r="BG591" s="513"/>
      <c r="BH591" s="513"/>
      <c r="BI591" s="513"/>
      <c r="BJ591" s="513"/>
      <c r="BK591" s="513"/>
      <c r="BL591" s="513"/>
      <c r="BM591" s="513"/>
      <c r="BN591" s="513"/>
      <c r="BO591" s="513"/>
      <c r="BP591" s="513"/>
      <c r="BQ591" s="513"/>
      <c r="BR591" s="513"/>
      <c r="BS591" s="513"/>
      <c r="BT591" s="513"/>
      <c r="BU591" s="513"/>
      <c r="BV591" s="513"/>
      <c r="BW591" s="513"/>
      <c r="BX591" s="513"/>
      <c r="BY591" s="513"/>
      <c r="BZ591" s="513"/>
      <c r="CA591" s="513"/>
      <c r="CB591" s="513"/>
      <c r="CC591" s="1972"/>
      <c r="CD591" s="1499"/>
      <c r="CE591" s="1500"/>
      <c r="CF591" s="1501"/>
      <c r="CG591" s="1500"/>
      <c r="CH591" s="1500"/>
      <c r="CI591" s="1500"/>
      <c r="CJ591" s="1976"/>
      <c r="CK591" s="1519"/>
      <c r="CL591" s="1509"/>
    </row>
    <row r="592" spans="1:90" s="514" customFormat="1">
      <c r="A592" s="511"/>
      <c r="B592" s="512"/>
      <c r="C592" s="1493"/>
      <c r="D592" s="1493"/>
      <c r="E592" s="1493"/>
      <c r="F592" s="1493"/>
      <c r="G592" s="1493"/>
      <c r="H592" s="1530"/>
      <c r="I592" s="1972"/>
      <c r="J592" s="1542"/>
      <c r="K592" s="513"/>
      <c r="L592" s="513"/>
      <c r="M592" s="513"/>
      <c r="N592" s="513"/>
      <c r="O592" s="513"/>
      <c r="P592" s="513"/>
      <c r="Q592" s="513"/>
      <c r="R592" s="513"/>
      <c r="S592" s="513"/>
      <c r="T592" s="513"/>
      <c r="U592" s="513"/>
      <c r="V592" s="513"/>
      <c r="W592" s="513"/>
      <c r="X592" s="513"/>
      <c r="Y592" s="513"/>
      <c r="Z592" s="513"/>
      <c r="AA592" s="513"/>
      <c r="AB592" s="513"/>
      <c r="AC592" s="513"/>
      <c r="AD592" s="513"/>
      <c r="AE592" s="513"/>
      <c r="AF592" s="513"/>
      <c r="AG592" s="513"/>
      <c r="AH592" s="513"/>
      <c r="AI592" s="513"/>
      <c r="AJ592" s="513"/>
      <c r="AK592" s="513"/>
      <c r="AL592" s="513"/>
      <c r="AM592" s="513"/>
      <c r="AN592" s="513"/>
      <c r="AO592" s="513"/>
      <c r="AP592" s="513"/>
      <c r="AQ592" s="513"/>
      <c r="AR592" s="513"/>
      <c r="AS592" s="513"/>
      <c r="AT592" s="513"/>
      <c r="AU592" s="513"/>
      <c r="AV592" s="513"/>
      <c r="AW592" s="513"/>
      <c r="AX592" s="513"/>
      <c r="AY592" s="513"/>
      <c r="AZ592" s="513"/>
      <c r="BA592" s="513"/>
      <c r="BB592" s="513"/>
      <c r="BC592" s="513"/>
      <c r="BD592" s="513"/>
      <c r="BE592" s="513"/>
      <c r="BF592" s="513"/>
      <c r="BG592" s="513"/>
      <c r="BH592" s="513"/>
      <c r="BI592" s="513"/>
      <c r="BJ592" s="513"/>
      <c r="BK592" s="513"/>
      <c r="BL592" s="513"/>
      <c r="BM592" s="513"/>
      <c r="BN592" s="513"/>
      <c r="BO592" s="513"/>
      <c r="BP592" s="513"/>
      <c r="BQ592" s="513"/>
      <c r="BR592" s="513"/>
      <c r="BS592" s="513"/>
      <c r="BT592" s="513"/>
      <c r="BU592" s="513"/>
      <c r="BV592" s="513"/>
      <c r="BW592" s="513"/>
      <c r="BX592" s="513"/>
      <c r="BY592" s="513"/>
      <c r="BZ592" s="513"/>
      <c r="CA592" s="513"/>
      <c r="CB592" s="513"/>
      <c r="CC592" s="1972"/>
      <c r="CD592" s="1499"/>
      <c r="CE592" s="1500"/>
      <c r="CF592" s="1501"/>
      <c r="CG592" s="1500"/>
      <c r="CH592" s="1500"/>
      <c r="CI592" s="1500"/>
      <c r="CJ592" s="1976"/>
      <c r="CK592" s="1519"/>
      <c r="CL592" s="1509"/>
    </row>
    <row r="593" spans="1:90" s="514" customFormat="1">
      <c r="A593" s="511"/>
      <c r="B593" s="512"/>
      <c r="C593" s="1493"/>
      <c r="D593" s="1493"/>
      <c r="E593" s="1493"/>
      <c r="F593" s="1493"/>
      <c r="G593" s="1493"/>
      <c r="H593" s="1530"/>
      <c r="I593" s="1972"/>
      <c r="J593" s="1542"/>
      <c r="K593" s="513"/>
      <c r="L593" s="513"/>
      <c r="M593" s="513"/>
      <c r="N593" s="513"/>
      <c r="O593" s="513"/>
      <c r="P593" s="513"/>
      <c r="Q593" s="513"/>
      <c r="R593" s="513"/>
      <c r="S593" s="513"/>
      <c r="T593" s="513"/>
      <c r="U593" s="513"/>
      <c r="V593" s="513"/>
      <c r="W593" s="513"/>
      <c r="X593" s="513"/>
      <c r="Y593" s="513"/>
      <c r="Z593" s="513"/>
      <c r="AA593" s="513"/>
      <c r="AB593" s="513"/>
      <c r="AC593" s="513"/>
      <c r="AD593" s="513"/>
      <c r="AE593" s="513"/>
      <c r="AF593" s="513"/>
      <c r="AG593" s="513"/>
      <c r="AH593" s="513"/>
      <c r="AI593" s="513"/>
      <c r="AJ593" s="513"/>
      <c r="AK593" s="513"/>
      <c r="AL593" s="513"/>
      <c r="AM593" s="513"/>
      <c r="AN593" s="513"/>
      <c r="AO593" s="513"/>
      <c r="AP593" s="513"/>
      <c r="AQ593" s="513"/>
      <c r="AR593" s="513"/>
      <c r="AS593" s="513"/>
      <c r="AT593" s="513"/>
      <c r="AU593" s="513"/>
      <c r="AV593" s="513"/>
      <c r="AW593" s="513"/>
      <c r="AX593" s="513"/>
      <c r="AY593" s="513"/>
      <c r="AZ593" s="513"/>
      <c r="BA593" s="513"/>
      <c r="BB593" s="513"/>
      <c r="BC593" s="513"/>
      <c r="BD593" s="513"/>
      <c r="BE593" s="513"/>
      <c r="BF593" s="513"/>
      <c r="BG593" s="513"/>
      <c r="BH593" s="513"/>
      <c r="BI593" s="513"/>
      <c r="BJ593" s="513"/>
      <c r="BK593" s="513"/>
      <c r="BL593" s="513"/>
      <c r="BM593" s="513"/>
      <c r="BN593" s="513"/>
      <c r="BO593" s="513"/>
      <c r="BP593" s="513"/>
      <c r="BQ593" s="513"/>
      <c r="BR593" s="513"/>
      <c r="BS593" s="513"/>
      <c r="BT593" s="513"/>
      <c r="BU593" s="513"/>
      <c r="BV593" s="513"/>
      <c r="BW593" s="513"/>
      <c r="BX593" s="513"/>
      <c r="BY593" s="513"/>
      <c r="BZ593" s="513"/>
      <c r="CA593" s="513"/>
      <c r="CB593" s="513"/>
      <c r="CC593" s="1972"/>
      <c r="CD593" s="1499"/>
      <c r="CE593" s="1500"/>
      <c r="CF593" s="1501"/>
      <c r="CG593" s="1500"/>
      <c r="CH593" s="1500"/>
      <c r="CI593" s="1500"/>
      <c r="CJ593" s="1976"/>
      <c r="CK593" s="1519"/>
      <c r="CL593" s="1509"/>
    </row>
    <row r="594" spans="1:90" s="514" customFormat="1">
      <c r="A594" s="511"/>
      <c r="B594" s="512"/>
      <c r="C594" s="1493"/>
      <c r="D594" s="1493"/>
      <c r="E594" s="1493"/>
      <c r="F594" s="1493"/>
      <c r="G594" s="1493"/>
      <c r="H594" s="1530"/>
      <c r="I594" s="1972"/>
      <c r="J594" s="1542"/>
      <c r="K594" s="513"/>
      <c r="L594" s="513"/>
      <c r="M594" s="513"/>
      <c r="N594" s="513"/>
      <c r="O594" s="513"/>
      <c r="P594" s="513"/>
      <c r="Q594" s="513"/>
      <c r="R594" s="513"/>
      <c r="S594" s="513"/>
      <c r="T594" s="513"/>
      <c r="U594" s="513"/>
      <c r="V594" s="513"/>
      <c r="W594" s="513"/>
      <c r="X594" s="513"/>
      <c r="Y594" s="513"/>
      <c r="Z594" s="513"/>
      <c r="AA594" s="513"/>
      <c r="AB594" s="513"/>
      <c r="AC594" s="513"/>
      <c r="AD594" s="513"/>
      <c r="AE594" s="513"/>
      <c r="AF594" s="513"/>
      <c r="AG594" s="513"/>
      <c r="AH594" s="513"/>
      <c r="AI594" s="513"/>
      <c r="AJ594" s="513"/>
      <c r="AK594" s="513"/>
      <c r="AL594" s="513"/>
      <c r="AM594" s="513"/>
      <c r="AN594" s="513"/>
      <c r="AO594" s="513"/>
      <c r="AP594" s="513"/>
      <c r="AQ594" s="513"/>
      <c r="AR594" s="513"/>
      <c r="AS594" s="513"/>
      <c r="AT594" s="513"/>
      <c r="AU594" s="513"/>
      <c r="AV594" s="513"/>
      <c r="AW594" s="513"/>
      <c r="AX594" s="513"/>
      <c r="AY594" s="513"/>
      <c r="AZ594" s="513"/>
      <c r="BA594" s="513"/>
      <c r="BB594" s="513"/>
      <c r="BC594" s="513"/>
      <c r="BD594" s="513"/>
      <c r="BE594" s="513"/>
      <c r="BF594" s="513"/>
      <c r="BG594" s="513"/>
      <c r="BH594" s="513"/>
      <c r="BI594" s="513"/>
      <c r="BJ594" s="513"/>
      <c r="BK594" s="513"/>
      <c r="BL594" s="513"/>
      <c r="BM594" s="513"/>
      <c r="BN594" s="513"/>
      <c r="BO594" s="513"/>
      <c r="BP594" s="513"/>
      <c r="BQ594" s="513"/>
      <c r="BR594" s="513"/>
      <c r="BS594" s="513"/>
      <c r="BT594" s="513"/>
      <c r="BU594" s="513"/>
      <c r="BV594" s="513"/>
      <c r="BW594" s="513"/>
      <c r="BX594" s="513"/>
      <c r="BY594" s="513"/>
      <c r="BZ594" s="513"/>
      <c r="CA594" s="513"/>
      <c r="CB594" s="513"/>
      <c r="CC594" s="1972"/>
      <c r="CD594" s="1499"/>
      <c r="CE594" s="1500"/>
      <c r="CF594" s="1501"/>
      <c r="CG594" s="1500"/>
      <c r="CH594" s="1500"/>
      <c r="CI594" s="1500"/>
      <c r="CJ594" s="1976"/>
      <c r="CK594" s="1519"/>
      <c r="CL594" s="1509"/>
    </row>
    <row r="595" spans="1:90" s="514" customFormat="1">
      <c r="A595" s="511"/>
      <c r="B595" s="512"/>
      <c r="C595" s="1493"/>
      <c r="D595" s="1493"/>
      <c r="E595" s="1493"/>
      <c r="F595" s="1493"/>
      <c r="G595" s="1493"/>
      <c r="H595" s="1530"/>
      <c r="I595" s="1972"/>
      <c r="J595" s="1542"/>
      <c r="K595" s="513"/>
      <c r="L595" s="513"/>
      <c r="M595" s="513"/>
      <c r="N595" s="513"/>
      <c r="O595" s="513"/>
      <c r="P595" s="513"/>
      <c r="Q595" s="513"/>
      <c r="R595" s="513"/>
      <c r="S595" s="513"/>
      <c r="T595" s="513"/>
      <c r="U595" s="513"/>
      <c r="V595" s="513"/>
      <c r="W595" s="513"/>
      <c r="X595" s="513"/>
      <c r="Y595" s="513"/>
      <c r="Z595" s="513"/>
      <c r="AA595" s="513"/>
      <c r="AB595" s="513"/>
      <c r="AC595" s="513"/>
      <c r="AD595" s="513"/>
      <c r="AE595" s="513"/>
      <c r="AF595" s="513"/>
      <c r="AG595" s="513"/>
      <c r="AH595" s="513"/>
      <c r="AI595" s="513"/>
      <c r="AJ595" s="513"/>
      <c r="AK595" s="513"/>
      <c r="AL595" s="513"/>
      <c r="AM595" s="513"/>
      <c r="AN595" s="513"/>
      <c r="AO595" s="513"/>
      <c r="AP595" s="513"/>
      <c r="AQ595" s="513"/>
      <c r="AR595" s="513"/>
      <c r="AS595" s="513"/>
      <c r="AT595" s="513"/>
      <c r="AU595" s="513"/>
      <c r="AV595" s="513"/>
      <c r="AW595" s="513"/>
      <c r="AX595" s="513"/>
      <c r="AY595" s="513"/>
      <c r="AZ595" s="513"/>
      <c r="BA595" s="513"/>
      <c r="BB595" s="513"/>
      <c r="BC595" s="513"/>
      <c r="BD595" s="513"/>
      <c r="BE595" s="513"/>
      <c r="BF595" s="513"/>
      <c r="BG595" s="513"/>
      <c r="BH595" s="513"/>
      <c r="BI595" s="513"/>
      <c r="BJ595" s="513"/>
      <c r="BK595" s="513"/>
      <c r="BL595" s="513"/>
      <c r="BM595" s="513"/>
      <c r="BN595" s="513"/>
      <c r="BO595" s="513"/>
      <c r="BP595" s="513"/>
      <c r="BQ595" s="513"/>
      <c r="BR595" s="513"/>
      <c r="BS595" s="513"/>
      <c r="BT595" s="513"/>
      <c r="BU595" s="513"/>
      <c r="BV595" s="513"/>
      <c r="BW595" s="513"/>
      <c r="BX595" s="513"/>
      <c r="BY595" s="513"/>
      <c r="BZ595" s="513"/>
      <c r="CA595" s="513"/>
      <c r="CB595" s="513"/>
      <c r="CC595" s="1972"/>
      <c r="CD595" s="1499"/>
      <c r="CE595" s="1500"/>
      <c r="CF595" s="1501"/>
      <c r="CG595" s="1500"/>
      <c r="CH595" s="1500"/>
      <c r="CI595" s="1500"/>
      <c r="CJ595" s="1976"/>
      <c r="CK595" s="1519"/>
      <c r="CL595" s="1509"/>
    </row>
    <row r="596" spans="1:90" s="514" customFormat="1">
      <c r="A596" s="511"/>
      <c r="B596" s="512"/>
      <c r="C596" s="1493"/>
      <c r="D596" s="1493"/>
      <c r="E596" s="1493"/>
      <c r="F596" s="1493"/>
      <c r="G596" s="1493"/>
      <c r="H596" s="1530"/>
      <c r="I596" s="1972"/>
      <c r="J596" s="1542"/>
      <c r="K596" s="513"/>
      <c r="L596" s="513"/>
      <c r="M596" s="513"/>
      <c r="N596" s="513"/>
      <c r="O596" s="513"/>
      <c r="P596" s="513"/>
      <c r="Q596" s="513"/>
      <c r="R596" s="513"/>
      <c r="S596" s="513"/>
      <c r="T596" s="513"/>
      <c r="U596" s="513"/>
      <c r="V596" s="513"/>
      <c r="W596" s="513"/>
      <c r="X596" s="513"/>
      <c r="Y596" s="513"/>
      <c r="Z596" s="513"/>
      <c r="AA596" s="513"/>
      <c r="AB596" s="513"/>
      <c r="AC596" s="513"/>
      <c r="AD596" s="513"/>
      <c r="AE596" s="513"/>
      <c r="AF596" s="513"/>
      <c r="AG596" s="513"/>
      <c r="AH596" s="513"/>
      <c r="AI596" s="513"/>
      <c r="AJ596" s="513"/>
      <c r="AK596" s="513"/>
      <c r="AL596" s="513"/>
      <c r="AM596" s="513"/>
      <c r="AN596" s="513"/>
      <c r="AO596" s="513"/>
      <c r="AP596" s="513"/>
      <c r="AQ596" s="513"/>
      <c r="AR596" s="513"/>
      <c r="AS596" s="513"/>
      <c r="AT596" s="513"/>
      <c r="AU596" s="513"/>
      <c r="AV596" s="513"/>
      <c r="AW596" s="513"/>
      <c r="AX596" s="513"/>
      <c r="AY596" s="513"/>
      <c r="AZ596" s="513"/>
      <c r="BA596" s="513"/>
      <c r="BB596" s="513"/>
      <c r="BC596" s="513"/>
      <c r="BD596" s="513"/>
      <c r="BE596" s="513"/>
      <c r="BF596" s="513"/>
      <c r="BG596" s="513"/>
      <c r="BH596" s="513"/>
      <c r="BI596" s="513"/>
      <c r="BJ596" s="513"/>
      <c r="BK596" s="513"/>
      <c r="BL596" s="513"/>
      <c r="BM596" s="513"/>
      <c r="BN596" s="513"/>
      <c r="BO596" s="513"/>
      <c r="BP596" s="513"/>
      <c r="BQ596" s="513"/>
      <c r="BR596" s="513"/>
      <c r="BS596" s="513"/>
      <c r="BT596" s="513"/>
      <c r="BU596" s="513"/>
      <c r="BV596" s="513"/>
      <c r="BW596" s="513"/>
      <c r="BX596" s="513"/>
      <c r="BY596" s="513"/>
      <c r="BZ596" s="513"/>
      <c r="CA596" s="513"/>
      <c r="CB596" s="513"/>
      <c r="CC596" s="1972"/>
      <c r="CD596" s="1499"/>
      <c r="CE596" s="1500"/>
      <c r="CF596" s="1501"/>
      <c r="CG596" s="1500"/>
      <c r="CH596" s="1500"/>
      <c r="CI596" s="1500"/>
      <c r="CJ596" s="1976"/>
      <c r="CK596" s="1519"/>
      <c r="CL596" s="1509"/>
    </row>
    <row r="597" spans="1:90" s="514" customFormat="1">
      <c r="A597" s="511"/>
      <c r="B597" s="512"/>
      <c r="C597" s="1493"/>
      <c r="D597" s="1493"/>
      <c r="E597" s="1493"/>
      <c r="F597" s="1493"/>
      <c r="G597" s="1493"/>
      <c r="H597" s="1530"/>
      <c r="I597" s="1972"/>
      <c r="J597" s="1542"/>
      <c r="K597" s="513"/>
      <c r="L597" s="513"/>
      <c r="M597" s="513"/>
      <c r="N597" s="513"/>
      <c r="O597" s="513"/>
      <c r="P597" s="513"/>
      <c r="Q597" s="513"/>
      <c r="R597" s="513"/>
      <c r="S597" s="513"/>
      <c r="T597" s="513"/>
      <c r="U597" s="513"/>
      <c r="V597" s="513"/>
      <c r="W597" s="513"/>
      <c r="X597" s="513"/>
      <c r="Y597" s="513"/>
      <c r="Z597" s="513"/>
      <c r="AA597" s="513"/>
      <c r="AB597" s="513"/>
      <c r="AC597" s="513"/>
      <c r="AD597" s="513"/>
      <c r="AE597" s="513"/>
      <c r="AF597" s="513"/>
      <c r="AG597" s="513"/>
      <c r="AH597" s="513"/>
      <c r="AI597" s="513"/>
      <c r="AJ597" s="513"/>
      <c r="AK597" s="513"/>
      <c r="AL597" s="513"/>
      <c r="AM597" s="513"/>
      <c r="AN597" s="513"/>
      <c r="AO597" s="513"/>
      <c r="AP597" s="513"/>
      <c r="AQ597" s="513"/>
      <c r="AR597" s="513"/>
      <c r="AS597" s="513"/>
      <c r="AT597" s="513"/>
      <c r="AU597" s="513"/>
      <c r="AV597" s="513"/>
      <c r="AW597" s="513"/>
      <c r="AX597" s="513"/>
      <c r="AY597" s="513"/>
      <c r="AZ597" s="513"/>
      <c r="BA597" s="513"/>
      <c r="BB597" s="513"/>
      <c r="BC597" s="513"/>
      <c r="BD597" s="513"/>
      <c r="BE597" s="513"/>
      <c r="BF597" s="513"/>
      <c r="BG597" s="513"/>
      <c r="BH597" s="513"/>
      <c r="BI597" s="513"/>
      <c r="BJ597" s="513"/>
      <c r="BK597" s="513"/>
      <c r="BL597" s="513"/>
      <c r="BM597" s="513"/>
      <c r="BN597" s="513"/>
      <c r="BO597" s="513"/>
      <c r="BP597" s="513"/>
      <c r="BQ597" s="513"/>
      <c r="BR597" s="513"/>
      <c r="BS597" s="513"/>
      <c r="BT597" s="513"/>
      <c r="BU597" s="513"/>
      <c r="BV597" s="513"/>
      <c r="BW597" s="513"/>
      <c r="BX597" s="513"/>
      <c r="BY597" s="513"/>
      <c r="BZ597" s="513"/>
      <c r="CA597" s="513"/>
      <c r="CB597" s="513"/>
      <c r="CC597" s="1972"/>
      <c r="CD597" s="1499"/>
      <c r="CE597" s="1500"/>
      <c r="CF597" s="1501"/>
      <c r="CG597" s="1500"/>
      <c r="CH597" s="1500"/>
      <c r="CI597" s="1500"/>
      <c r="CJ597" s="1976"/>
      <c r="CK597" s="1519"/>
      <c r="CL597" s="1509"/>
    </row>
    <row r="598" spans="1:90" s="514" customFormat="1">
      <c r="A598" s="511"/>
      <c r="B598" s="512"/>
      <c r="C598" s="1493"/>
      <c r="D598" s="1493"/>
      <c r="E598" s="1493"/>
      <c r="F598" s="1493"/>
      <c r="G598" s="1493"/>
      <c r="H598" s="1530"/>
      <c r="I598" s="1972"/>
      <c r="J598" s="1542"/>
      <c r="K598" s="513"/>
      <c r="L598" s="513"/>
      <c r="M598" s="513"/>
      <c r="N598" s="513"/>
      <c r="O598" s="513"/>
      <c r="P598" s="513"/>
      <c r="Q598" s="513"/>
      <c r="R598" s="513"/>
      <c r="S598" s="513"/>
      <c r="T598" s="513"/>
      <c r="U598" s="513"/>
      <c r="V598" s="513"/>
      <c r="W598" s="513"/>
      <c r="X598" s="513"/>
      <c r="Y598" s="513"/>
      <c r="Z598" s="513"/>
      <c r="AA598" s="513"/>
      <c r="AB598" s="513"/>
      <c r="AC598" s="513"/>
      <c r="AD598" s="513"/>
      <c r="AE598" s="513"/>
      <c r="AF598" s="513"/>
      <c r="AG598" s="513"/>
      <c r="AH598" s="513"/>
      <c r="AI598" s="513"/>
      <c r="AJ598" s="513"/>
      <c r="AK598" s="513"/>
      <c r="AL598" s="513"/>
      <c r="AM598" s="513"/>
      <c r="AN598" s="513"/>
      <c r="AO598" s="513"/>
      <c r="AP598" s="513"/>
      <c r="AQ598" s="513"/>
      <c r="AR598" s="513"/>
      <c r="AS598" s="513"/>
      <c r="AT598" s="513"/>
      <c r="AU598" s="513"/>
      <c r="AV598" s="513"/>
      <c r="AW598" s="513"/>
      <c r="AX598" s="513"/>
      <c r="AY598" s="513"/>
      <c r="AZ598" s="513"/>
      <c r="BA598" s="513"/>
      <c r="BB598" s="513"/>
      <c r="BC598" s="513"/>
      <c r="BD598" s="513"/>
      <c r="BE598" s="513"/>
      <c r="BF598" s="513"/>
      <c r="BG598" s="513"/>
      <c r="BH598" s="513"/>
      <c r="BI598" s="513"/>
      <c r="BJ598" s="513"/>
      <c r="BK598" s="513"/>
      <c r="BL598" s="513"/>
      <c r="BM598" s="513"/>
      <c r="BN598" s="513"/>
      <c r="BO598" s="513"/>
      <c r="BP598" s="513"/>
      <c r="BQ598" s="513"/>
      <c r="BR598" s="513"/>
      <c r="BS598" s="513"/>
      <c r="BT598" s="513"/>
      <c r="BU598" s="513"/>
      <c r="BV598" s="513"/>
      <c r="BW598" s="513"/>
      <c r="BX598" s="513"/>
      <c r="BY598" s="513"/>
      <c r="BZ598" s="513"/>
      <c r="CA598" s="513"/>
      <c r="CB598" s="513"/>
      <c r="CC598" s="1972"/>
      <c r="CD598" s="1499"/>
      <c r="CE598" s="1500"/>
      <c r="CF598" s="1501"/>
      <c r="CG598" s="1500"/>
      <c r="CH598" s="1500"/>
      <c r="CI598" s="1500"/>
      <c r="CJ598" s="1976"/>
      <c r="CK598" s="1519"/>
      <c r="CL598" s="1509"/>
    </row>
    <row r="599" spans="1:90" s="514" customFormat="1">
      <c r="A599" s="511"/>
      <c r="B599" s="512"/>
      <c r="C599" s="1493"/>
      <c r="D599" s="1493"/>
      <c r="E599" s="1493"/>
      <c r="F599" s="1493"/>
      <c r="G599" s="1493"/>
      <c r="H599" s="1530"/>
      <c r="I599" s="1972"/>
      <c r="J599" s="1542"/>
      <c r="K599" s="513"/>
      <c r="L599" s="513"/>
      <c r="M599" s="513"/>
      <c r="N599" s="513"/>
      <c r="O599" s="513"/>
      <c r="P599" s="513"/>
      <c r="Q599" s="513"/>
      <c r="R599" s="513"/>
      <c r="S599" s="513"/>
      <c r="T599" s="513"/>
      <c r="U599" s="513"/>
      <c r="V599" s="513"/>
      <c r="W599" s="513"/>
      <c r="X599" s="513"/>
      <c r="Y599" s="513"/>
      <c r="Z599" s="513"/>
      <c r="AA599" s="513"/>
      <c r="AB599" s="513"/>
      <c r="AC599" s="513"/>
      <c r="AD599" s="513"/>
      <c r="AE599" s="513"/>
      <c r="AF599" s="513"/>
      <c r="AG599" s="513"/>
      <c r="AH599" s="513"/>
      <c r="AI599" s="513"/>
      <c r="AJ599" s="513"/>
      <c r="AK599" s="513"/>
      <c r="AL599" s="513"/>
      <c r="AM599" s="513"/>
      <c r="AN599" s="513"/>
      <c r="AO599" s="513"/>
      <c r="AP599" s="513"/>
      <c r="AQ599" s="513"/>
      <c r="AR599" s="513"/>
      <c r="AS599" s="513"/>
      <c r="AT599" s="513"/>
      <c r="AU599" s="513"/>
      <c r="AV599" s="513"/>
      <c r="AW599" s="513"/>
      <c r="AX599" s="513"/>
      <c r="AY599" s="513"/>
      <c r="AZ599" s="513"/>
      <c r="BA599" s="513"/>
      <c r="BB599" s="513"/>
      <c r="BC599" s="513"/>
      <c r="BD599" s="513"/>
      <c r="BE599" s="513"/>
      <c r="BF599" s="513"/>
      <c r="BG599" s="513"/>
      <c r="BH599" s="513"/>
      <c r="BI599" s="513"/>
      <c r="BJ599" s="513"/>
      <c r="BK599" s="513"/>
      <c r="BL599" s="513"/>
      <c r="BM599" s="513"/>
      <c r="BN599" s="513"/>
      <c r="BO599" s="513"/>
      <c r="BP599" s="513"/>
      <c r="BQ599" s="513"/>
      <c r="BR599" s="513"/>
      <c r="BS599" s="513"/>
      <c r="BT599" s="513"/>
      <c r="BU599" s="513"/>
      <c r="BV599" s="513"/>
      <c r="BW599" s="513"/>
      <c r="BX599" s="513"/>
      <c r="BY599" s="513"/>
      <c r="BZ599" s="513"/>
      <c r="CA599" s="513"/>
      <c r="CB599" s="513"/>
      <c r="CC599" s="1972"/>
      <c r="CD599" s="1499"/>
      <c r="CE599" s="1500"/>
      <c r="CF599" s="1501"/>
      <c r="CG599" s="1500"/>
      <c r="CH599" s="1500"/>
      <c r="CI599" s="1500"/>
      <c r="CJ599" s="1976"/>
      <c r="CK599" s="1519"/>
      <c r="CL599" s="1509"/>
    </row>
    <row r="600" spans="1:90" s="514" customFormat="1">
      <c r="A600" s="511"/>
      <c r="B600" s="512"/>
      <c r="C600" s="1493"/>
      <c r="D600" s="1493"/>
      <c r="E600" s="1493"/>
      <c r="F600" s="1493"/>
      <c r="G600" s="1493"/>
      <c r="H600" s="1530"/>
      <c r="I600" s="1972"/>
      <c r="J600" s="1542"/>
      <c r="K600" s="513"/>
      <c r="L600" s="513"/>
      <c r="M600" s="513"/>
      <c r="N600" s="513"/>
      <c r="O600" s="513"/>
      <c r="P600" s="513"/>
      <c r="Q600" s="513"/>
      <c r="R600" s="513"/>
      <c r="S600" s="513"/>
      <c r="T600" s="513"/>
      <c r="U600" s="513"/>
      <c r="V600" s="513"/>
      <c r="W600" s="513"/>
      <c r="X600" s="513"/>
      <c r="Y600" s="513"/>
      <c r="Z600" s="513"/>
      <c r="AA600" s="513"/>
      <c r="AB600" s="513"/>
      <c r="AC600" s="513"/>
      <c r="AD600" s="513"/>
      <c r="AE600" s="513"/>
      <c r="AF600" s="513"/>
      <c r="AG600" s="513"/>
      <c r="AH600" s="513"/>
      <c r="AI600" s="513"/>
      <c r="AJ600" s="513"/>
      <c r="AK600" s="513"/>
      <c r="AL600" s="513"/>
      <c r="AM600" s="513"/>
      <c r="AN600" s="513"/>
      <c r="AO600" s="513"/>
      <c r="AP600" s="513"/>
      <c r="AQ600" s="513"/>
      <c r="AR600" s="513"/>
      <c r="AS600" s="513"/>
      <c r="AT600" s="513"/>
      <c r="AU600" s="513"/>
      <c r="AV600" s="513"/>
      <c r="AW600" s="513"/>
      <c r="AX600" s="513"/>
      <c r="AY600" s="513"/>
      <c r="AZ600" s="513"/>
      <c r="BA600" s="513"/>
      <c r="BB600" s="513"/>
      <c r="BC600" s="513"/>
      <c r="BD600" s="513"/>
      <c r="BE600" s="513"/>
      <c r="BF600" s="513"/>
      <c r="BG600" s="513"/>
      <c r="BH600" s="513"/>
      <c r="BI600" s="513"/>
      <c r="BJ600" s="513"/>
      <c r="BK600" s="513"/>
      <c r="BL600" s="513"/>
      <c r="BM600" s="513"/>
      <c r="BN600" s="513"/>
      <c r="BO600" s="513"/>
      <c r="BP600" s="513"/>
      <c r="BQ600" s="513"/>
      <c r="BR600" s="513"/>
      <c r="BS600" s="513"/>
      <c r="BT600" s="513"/>
      <c r="BU600" s="513"/>
      <c r="BV600" s="513"/>
      <c r="BW600" s="513"/>
      <c r="BX600" s="513"/>
      <c r="BY600" s="513"/>
      <c r="BZ600" s="513"/>
      <c r="CA600" s="513"/>
      <c r="CB600" s="513"/>
      <c r="CC600" s="1972"/>
      <c r="CD600" s="1499"/>
      <c r="CE600" s="1500"/>
      <c r="CF600" s="1501"/>
      <c r="CG600" s="1500"/>
      <c r="CH600" s="1500"/>
      <c r="CI600" s="1500"/>
      <c r="CJ600" s="1976"/>
      <c r="CK600" s="1519"/>
      <c r="CL600" s="1509"/>
    </row>
    <row r="601" spans="1:90" s="514" customFormat="1">
      <c r="A601" s="511"/>
      <c r="B601" s="512"/>
      <c r="C601" s="1493"/>
      <c r="D601" s="1493"/>
      <c r="E601" s="1493"/>
      <c r="F601" s="1493"/>
      <c r="G601" s="1493"/>
      <c r="H601" s="1530"/>
      <c r="I601" s="1972"/>
      <c r="J601" s="1542"/>
      <c r="K601" s="513"/>
      <c r="L601" s="513"/>
      <c r="M601" s="513"/>
      <c r="N601" s="513"/>
      <c r="O601" s="513"/>
      <c r="P601" s="513"/>
      <c r="Q601" s="513"/>
      <c r="R601" s="513"/>
      <c r="S601" s="513"/>
      <c r="T601" s="513"/>
      <c r="U601" s="513"/>
      <c r="V601" s="513"/>
      <c r="W601" s="513"/>
      <c r="X601" s="513"/>
      <c r="Y601" s="513"/>
      <c r="Z601" s="513"/>
      <c r="AA601" s="513"/>
      <c r="AB601" s="513"/>
      <c r="AC601" s="513"/>
      <c r="AD601" s="513"/>
      <c r="AE601" s="513"/>
      <c r="AF601" s="513"/>
      <c r="AG601" s="513"/>
      <c r="AH601" s="513"/>
      <c r="AI601" s="513"/>
      <c r="AJ601" s="513"/>
      <c r="AK601" s="513"/>
      <c r="AL601" s="513"/>
      <c r="AM601" s="513"/>
      <c r="AN601" s="513"/>
      <c r="AO601" s="513"/>
      <c r="AP601" s="513"/>
      <c r="AQ601" s="513"/>
      <c r="AR601" s="513"/>
      <c r="AS601" s="513"/>
      <c r="AT601" s="513"/>
      <c r="AU601" s="513"/>
      <c r="AV601" s="513"/>
      <c r="AW601" s="513"/>
      <c r="AX601" s="513"/>
      <c r="AY601" s="513"/>
      <c r="AZ601" s="513"/>
      <c r="BA601" s="513"/>
      <c r="BB601" s="513"/>
      <c r="BC601" s="513"/>
      <c r="BD601" s="513"/>
      <c r="BE601" s="513"/>
      <c r="BF601" s="513"/>
      <c r="BG601" s="513"/>
      <c r="BH601" s="513"/>
      <c r="BI601" s="513"/>
      <c r="BJ601" s="513"/>
      <c r="BK601" s="513"/>
      <c r="BL601" s="513"/>
      <c r="BM601" s="513"/>
      <c r="BN601" s="513"/>
      <c r="BO601" s="513"/>
      <c r="BP601" s="513"/>
      <c r="BQ601" s="513"/>
      <c r="BR601" s="513"/>
      <c r="BS601" s="513"/>
      <c r="BT601" s="513"/>
      <c r="BU601" s="513"/>
      <c r="BV601" s="513"/>
      <c r="BW601" s="513"/>
      <c r="BX601" s="513"/>
      <c r="BY601" s="513"/>
      <c r="BZ601" s="513"/>
      <c r="CA601" s="513"/>
      <c r="CB601" s="513"/>
      <c r="CC601" s="1972"/>
      <c r="CD601" s="1499"/>
      <c r="CE601" s="1500"/>
      <c r="CF601" s="1501"/>
      <c r="CG601" s="1500"/>
      <c r="CH601" s="1500"/>
      <c r="CI601" s="1500"/>
      <c r="CJ601" s="1976"/>
      <c r="CK601" s="1519"/>
      <c r="CL601" s="1509"/>
    </row>
    <row r="602" spans="1:90" s="514" customFormat="1">
      <c r="A602" s="511"/>
      <c r="B602" s="512"/>
      <c r="C602" s="1493"/>
      <c r="D602" s="1493"/>
      <c r="E602" s="1493"/>
      <c r="F602" s="1493"/>
      <c r="G602" s="1493"/>
      <c r="H602" s="1530"/>
      <c r="I602" s="1972"/>
      <c r="J602" s="1542"/>
      <c r="K602" s="513"/>
      <c r="L602" s="513"/>
      <c r="M602" s="513"/>
      <c r="N602" s="513"/>
      <c r="O602" s="513"/>
      <c r="P602" s="513"/>
      <c r="Q602" s="513"/>
      <c r="R602" s="513"/>
      <c r="S602" s="513"/>
      <c r="T602" s="513"/>
      <c r="U602" s="513"/>
      <c r="V602" s="513"/>
      <c r="W602" s="513"/>
      <c r="X602" s="513"/>
      <c r="Y602" s="513"/>
      <c r="Z602" s="513"/>
      <c r="AA602" s="513"/>
      <c r="AB602" s="513"/>
      <c r="AC602" s="513"/>
      <c r="AD602" s="513"/>
      <c r="AE602" s="513"/>
      <c r="AF602" s="513"/>
      <c r="AG602" s="513"/>
      <c r="AH602" s="513"/>
      <c r="AI602" s="513"/>
      <c r="AJ602" s="513"/>
      <c r="AK602" s="513"/>
      <c r="AL602" s="513"/>
      <c r="AM602" s="513"/>
      <c r="AN602" s="513"/>
      <c r="AO602" s="513"/>
      <c r="AP602" s="513"/>
      <c r="AQ602" s="513"/>
      <c r="AR602" s="513"/>
      <c r="AS602" s="513"/>
      <c r="AT602" s="513"/>
      <c r="AU602" s="513"/>
      <c r="AV602" s="513"/>
      <c r="AW602" s="513"/>
      <c r="AX602" s="513"/>
      <c r="AY602" s="513"/>
      <c r="AZ602" s="513"/>
      <c r="BA602" s="513"/>
      <c r="BB602" s="513"/>
      <c r="BC602" s="513"/>
      <c r="BD602" s="513"/>
      <c r="BE602" s="513"/>
      <c r="BF602" s="513"/>
      <c r="BG602" s="513"/>
      <c r="BH602" s="513"/>
      <c r="BI602" s="513"/>
      <c r="BJ602" s="513"/>
      <c r="BK602" s="513"/>
      <c r="BL602" s="513"/>
      <c r="BM602" s="513"/>
      <c r="BN602" s="513"/>
      <c r="BO602" s="513"/>
      <c r="BP602" s="513"/>
      <c r="BQ602" s="513"/>
      <c r="BR602" s="513"/>
      <c r="BS602" s="513"/>
      <c r="BT602" s="513"/>
      <c r="BU602" s="513"/>
      <c r="BV602" s="513"/>
      <c r="BW602" s="513"/>
      <c r="BX602" s="513"/>
      <c r="BY602" s="513"/>
      <c r="BZ602" s="513"/>
      <c r="CA602" s="513"/>
      <c r="CB602" s="513"/>
      <c r="CC602" s="1972"/>
      <c r="CD602" s="1499"/>
      <c r="CE602" s="1500"/>
      <c r="CF602" s="1501"/>
      <c r="CG602" s="1500"/>
      <c r="CH602" s="1500"/>
      <c r="CI602" s="1500"/>
      <c r="CJ602" s="1976"/>
      <c r="CK602" s="1519"/>
      <c r="CL602" s="1509"/>
    </row>
    <row r="603" spans="1:90" s="514" customFormat="1">
      <c r="A603" s="511"/>
      <c r="B603" s="512"/>
      <c r="C603" s="1493"/>
      <c r="D603" s="1493"/>
      <c r="E603" s="1493"/>
      <c r="F603" s="1493"/>
      <c r="G603" s="1493"/>
      <c r="H603" s="1530"/>
      <c r="I603" s="1972"/>
      <c r="J603" s="1542"/>
      <c r="K603" s="513"/>
      <c r="L603" s="513"/>
      <c r="M603" s="513"/>
      <c r="N603" s="513"/>
      <c r="O603" s="513"/>
      <c r="P603" s="513"/>
      <c r="Q603" s="513"/>
      <c r="R603" s="513"/>
      <c r="S603" s="513"/>
      <c r="T603" s="513"/>
      <c r="U603" s="513"/>
      <c r="V603" s="513"/>
      <c r="W603" s="513"/>
      <c r="X603" s="513"/>
      <c r="Y603" s="513"/>
      <c r="Z603" s="513"/>
      <c r="AA603" s="513"/>
      <c r="AB603" s="513"/>
      <c r="AC603" s="513"/>
      <c r="AD603" s="513"/>
      <c r="AE603" s="513"/>
      <c r="AF603" s="513"/>
      <c r="AG603" s="513"/>
      <c r="AH603" s="513"/>
      <c r="AI603" s="513"/>
      <c r="AJ603" s="513"/>
      <c r="AK603" s="513"/>
      <c r="AL603" s="513"/>
      <c r="AM603" s="513"/>
      <c r="AN603" s="513"/>
      <c r="AO603" s="513"/>
      <c r="AP603" s="513"/>
      <c r="AQ603" s="513"/>
      <c r="AR603" s="513"/>
      <c r="AS603" s="513"/>
      <c r="AT603" s="513"/>
      <c r="AU603" s="513"/>
      <c r="AV603" s="513"/>
      <c r="AW603" s="513"/>
      <c r="AX603" s="513"/>
      <c r="AY603" s="513"/>
      <c r="AZ603" s="513"/>
      <c r="BA603" s="513"/>
      <c r="BB603" s="513"/>
      <c r="BC603" s="513"/>
      <c r="BD603" s="513"/>
      <c r="BE603" s="513"/>
      <c r="BF603" s="513"/>
      <c r="BG603" s="513"/>
      <c r="BH603" s="513"/>
      <c r="BI603" s="513"/>
      <c r="BJ603" s="513"/>
      <c r="BK603" s="513"/>
      <c r="BL603" s="513"/>
      <c r="BM603" s="513"/>
      <c r="BN603" s="513"/>
      <c r="BO603" s="513"/>
      <c r="BP603" s="513"/>
      <c r="BQ603" s="513"/>
      <c r="BR603" s="513"/>
      <c r="BS603" s="513"/>
      <c r="BT603" s="513"/>
      <c r="BU603" s="513"/>
      <c r="BV603" s="513"/>
      <c r="BW603" s="513"/>
      <c r="BX603" s="513"/>
      <c r="BY603" s="513"/>
      <c r="BZ603" s="513"/>
      <c r="CA603" s="513"/>
      <c r="CB603" s="513"/>
      <c r="CC603" s="1972"/>
      <c r="CD603" s="1499"/>
      <c r="CE603" s="1500"/>
      <c r="CF603" s="1501"/>
      <c r="CG603" s="1500"/>
      <c r="CH603" s="1500"/>
      <c r="CI603" s="1500"/>
      <c r="CJ603" s="1976"/>
      <c r="CK603" s="1519"/>
      <c r="CL603" s="1509"/>
    </row>
    <row r="604" spans="1:90" s="514" customFormat="1">
      <c r="A604" s="511"/>
      <c r="B604" s="512"/>
      <c r="C604" s="1493"/>
      <c r="D604" s="1493"/>
      <c r="E604" s="1493"/>
      <c r="F604" s="1493"/>
      <c r="G604" s="1493"/>
      <c r="H604" s="1530"/>
      <c r="I604" s="1972"/>
      <c r="J604" s="1542"/>
      <c r="K604" s="513"/>
      <c r="L604" s="513"/>
      <c r="M604" s="513"/>
      <c r="N604" s="513"/>
      <c r="O604" s="513"/>
      <c r="P604" s="513"/>
      <c r="Q604" s="513"/>
      <c r="R604" s="513"/>
      <c r="S604" s="513"/>
      <c r="T604" s="513"/>
      <c r="U604" s="513"/>
      <c r="V604" s="513"/>
      <c r="W604" s="513"/>
      <c r="X604" s="513"/>
      <c r="Y604" s="513"/>
      <c r="Z604" s="513"/>
      <c r="AA604" s="513"/>
      <c r="AB604" s="513"/>
      <c r="AC604" s="513"/>
      <c r="AD604" s="513"/>
      <c r="AE604" s="513"/>
      <c r="AF604" s="513"/>
      <c r="AG604" s="513"/>
      <c r="AH604" s="513"/>
      <c r="AI604" s="513"/>
      <c r="AJ604" s="513"/>
      <c r="AK604" s="513"/>
      <c r="AL604" s="513"/>
      <c r="AM604" s="513"/>
      <c r="AN604" s="513"/>
      <c r="AO604" s="513"/>
      <c r="AP604" s="513"/>
      <c r="AQ604" s="513"/>
      <c r="AR604" s="513"/>
      <c r="AS604" s="513"/>
      <c r="AT604" s="513"/>
      <c r="AU604" s="513"/>
      <c r="AV604" s="513"/>
      <c r="AW604" s="513"/>
      <c r="AX604" s="513"/>
      <c r="AY604" s="513"/>
      <c r="AZ604" s="513"/>
      <c r="BA604" s="513"/>
      <c r="BB604" s="513"/>
      <c r="BC604" s="513"/>
      <c r="BD604" s="513"/>
      <c r="BE604" s="513"/>
      <c r="BF604" s="513"/>
      <c r="BG604" s="513"/>
      <c r="BH604" s="513"/>
      <c r="BI604" s="513"/>
      <c r="BJ604" s="513"/>
      <c r="BK604" s="513"/>
      <c r="BL604" s="513"/>
      <c r="BM604" s="513"/>
      <c r="BN604" s="513"/>
      <c r="BO604" s="513"/>
      <c r="BP604" s="513"/>
      <c r="BQ604" s="513"/>
      <c r="BR604" s="513"/>
      <c r="BS604" s="513"/>
      <c r="BT604" s="513"/>
      <c r="BU604" s="513"/>
      <c r="BV604" s="513"/>
      <c r="BW604" s="513"/>
      <c r="BX604" s="513"/>
      <c r="BY604" s="513"/>
      <c r="BZ604" s="513"/>
      <c r="CA604" s="513"/>
      <c r="CB604" s="513"/>
      <c r="CC604" s="1972"/>
      <c r="CD604" s="1499"/>
      <c r="CE604" s="1500"/>
      <c r="CF604" s="1501"/>
      <c r="CG604" s="1500"/>
      <c r="CH604" s="1500"/>
      <c r="CI604" s="1500"/>
      <c r="CJ604" s="1976"/>
      <c r="CK604" s="1519"/>
      <c r="CL604" s="1509"/>
    </row>
    <row r="605" spans="1:90" s="514" customFormat="1">
      <c r="A605" s="511"/>
      <c r="B605" s="512"/>
      <c r="C605" s="1493"/>
      <c r="D605" s="1493"/>
      <c r="E605" s="1493"/>
      <c r="F605" s="1493"/>
      <c r="G605" s="1493"/>
      <c r="H605" s="1530"/>
      <c r="I605" s="1972"/>
      <c r="J605" s="1542"/>
      <c r="K605" s="513"/>
      <c r="L605" s="513"/>
      <c r="M605" s="513"/>
      <c r="N605" s="513"/>
      <c r="O605" s="513"/>
      <c r="P605" s="513"/>
      <c r="Q605" s="513"/>
      <c r="R605" s="513"/>
      <c r="S605" s="513"/>
      <c r="T605" s="513"/>
      <c r="U605" s="513"/>
      <c r="V605" s="513"/>
      <c r="W605" s="513"/>
      <c r="X605" s="513"/>
      <c r="Y605" s="513"/>
      <c r="Z605" s="513"/>
      <c r="AA605" s="513"/>
      <c r="AB605" s="513"/>
      <c r="AC605" s="513"/>
      <c r="AD605" s="513"/>
      <c r="AE605" s="513"/>
      <c r="AF605" s="513"/>
      <c r="AG605" s="513"/>
      <c r="AH605" s="513"/>
      <c r="AI605" s="513"/>
      <c r="AJ605" s="513"/>
      <c r="AK605" s="513"/>
      <c r="AL605" s="513"/>
      <c r="AM605" s="513"/>
      <c r="AN605" s="513"/>
      <c r="AO605" s="513"/>
      <c r="AP605" s="513"/>
      <c r="AQ605" s="513"/>
      <c r="AR605" s="513"/>
      <c r="AS605" s="513"/>
      <c r="AT605" s="513"/>
      <c r="AU605" s="513"/>
      <c r="AV605" s="513"/>
      <c r="AW605" s="513"/>
      <c r="AX605" s="513"/>
      <c r="AY605" s="513"/>
      <c r="AZ605" s="513"/>
      <c r="BA605" s="513"/>
      <c r="BB605" s="513"/>
      <c r="BC605" s="513"/>
      <c r="BD605" s="513"/>
      <c r="BE605" s="513"/>
      <c r="BF605" s="513"/>
      <c r="BG605" s="513"/>
      <c r="BH605" s="513"/>
      <c r="BI605" s="513"/>
      <c r="BJ605" s="513"/>
      <c r="BK605" s="513"/>
      <c r="BL605" s="513"/>
      <c r="BM605" s="513"/>
      <c r="BN605" s="513"/>
      <c r="BO605" s="513"/>
      <c r="BP605" s="513"/>
      <c r="BQ605" s="513"/>
      <c r="BR605" s="513"/>
      <c r="BS605" s="513"/>
      <c r="BT605" s="513"/>
      <c r="BU605" s="513"/>
      <c r="BV605" s="513"/>
      <c r="BW605" s="513"/>
      <c r="BX605" s="513"/>
      <c r="BY605" s="513"/>
      <c r="BZ605" s="513"/>
      <c r="CA605" s="513"/>
      <c r="CB605" s="513"/>
      <c r="CC605" s="1972"/>
      <c r="CD605" s="1499"/>
      <c r="CE605" s="1500"/>
      <c r="CF605" s="1501"/>
      <c r="CG605" s="1500"/>
      <c r="CH605" s="1500"/>
      <c r="CI605" s="1500"/>
      <c r="CJ605" s="1976"/>
      <c r="CK605" s="1519"/>
      <c r="CL605" s="1509"/>
    </row>
    <row r="606" spans="1:90" s="514" customFormat="1">
      <c r="A606" s="511"/>
      <c r="B606" s="512"/>
      <c r="C606" s="1493"/>
      <c r="D606" s="1493"/>
      <c r="E606" s="1493"/>
      <c r="F606" s="1493"/>
      <c r="G606" s="1493"/>
      <c r="H606" s="1530"/>
      <c r="I606" s="1972"/>
      <c r="J606" s="1542"/>
      <c r="K606" s="513"/>
      <c r="L606" s="513"/>
      <c r="M606" s="513"/>
      <c r="N606" s="513"/>
      <c r="O606" s="513"/>
      <c r="P606" s="513"/>
      <c r="Q606" s="513"/>
      <c r="R606" s="513"/>
      <c r="S606" s="513"/>
      <c r="T606" s="513"/>
      <c r="U606" s="513"/>
      <c r="V606" s="513"/>
      <c r="W606" s="513"/>
      <c r="X606" s="513"/>
      <c r="Y606" s="513"/>
      <c r="Z606" s="513"/>
      <c r="AA606" s="513"/>
      <c r="AB606" s="513"/>
      <c r="AC606" s="513"/>
      <c r="AD606" s="513"/>
      <c r="AE606" s="513"/>
      <c r="AF606" s="513"/>
      <c r="AG606" s="513"/>
      <c r="AH606" s="513"/>
      <c r="AI606" s="513"/>
      <c r="AJ606" s="513"/>
      <c r="AK606" s="513"/>
      <c r="AL606" s="513"/>
      <c r="AM606" s="513"/>
      <c r="AN606" s="513"/>
      <c r="AO606" s="513"/>
      <c r="AP606" s="513"/>
      <c r="AQ606" s="513"/>
      <c r="AR606" s="513"/>
      <c r="AS606" s="513"/>
      <c r="AT606" s="513"/>
      <c r="AU606" s="513"/>
      <c r="AV606" s="513"/>
      <c r="AW606" s="513"/>
      <c r="AX606" s="513"/>
      <c r="AY606" s="513"/>
      <c r="AZ606" s="513"/>
      <c r="BA606" s="513"/>
      <c r="BB606" s="513"/>
      <c r="BC606" s="513"/>
      <c r="BD606" s="513"/>
      <c r="BE606" s="513"/>
      <c r="BF606" s="513"/>
      <c r="BG606" s="513"/>
      <c r="BH606" s="513"/>
      <c r="BI606" s="513"/>
      <c r="BJ606" s="513"/>
      <c r="BK606" s="513"/>
      <c r="BL606" s="513"/>
      <c r="BM606" s="513"/>
      <c r="BN606" s="513"/>
      <c r="BO606" s="513"/>
      <c r="BP606" s="513"/>
      <c r="BQ606" s="513"/>
      <c r="BR606" s="513"/>
      <c r="BS606" s="513"/>
      <c r="BT606" s="513"/>
      <c r="BU606" s="513"/>
      <c r="BV606" s="513"/>
      <c r="BW606" s="513"/>
      <c r="BX606" s="513"/>
      <c r="BY606" s="513"/>
      <c r="BZ606" s="513"/>
      <c r="CA606" s="513"/>
      <c r="CB606" s="513"/>
      <c r="CC606" s="1972"/>
      <c r="CD606" s="1499"/>
      <c r="CE606" s="1500"/>
      <c r="CF606" s="1501"/>
      <c r="CG606" s="1500"/>
      <c r="CH606" s="1500"/>
      <c r="CI606" s="1500"/>
      <c r="CJ606" s="1976"/>
      <c r="CK606" s="1519"/>
      <c r="CL606" s="1509"/>
    </row>
    <row r="607" spans="1:90" s="514" customFormat="1">
      <c r="A607" s="511"/>
      <c r="B607" s="512"/>
      <c r="C607" s="1493"/>
      <c r="D607" s="1493"/>
      <c r="E607" s="1493"/>
      <c r="F607" s="1493"/>
      <c r="G607" s="1493"/>
      <c r="H607" s="1530"/>
      <c r="I607" s="1972"/>
      <c r="J607" s="1542"/>
      <c r="K607" s="513"/>
      <c r="L607" s="513"/>
      <c r="M607" s="513"/>
      <c r="N607" s="513"/>
      <c r="O607" s="513"/>
      <c r="P607" s="513"/>
      <c r="Q607" s="513"/>
      <c r="R607" s="513"/>
      <c r="S607" s="513"/>
      <c r="T607" s="513"/>
      <c r="U607" s="513"/>
      <c r="V607" s="513"/>
      <c r="W607" s="513"/>
      <c r="X607" s="513"/>
      <c r="Y607" s="513"/>
      <c r="Z607" s="513"/>
      <c r="AA607" s="513"/>
      <c r="AB607" s="513"/>
      <c r="AC607" s="513"/>
      <c r="AD607" s="513"/>
      <c r="AE607" s="513"/>
      <c r="AF607" s="513"/>
      <c r="AG607" s="513"/>
      <c r="AH607" s="513"/>
      <c r="AI607" s="513"/>
      <c r="AJ607" s="513"/>
      <c r="AK607" s="513"/>
      <c r="AL607" s="513"/>
      <c r="AM607" s="513"/>
      <c r="AN607" s="513"/>
      <c r="AO607" s="513"/>
      <c r="AP607" s="513"/>
      <c r="AQ607" s="513"/>
      <c r="AR607" s="513"/>
      <c r="AS607" s="513"/>
      <c r="AT607" s="513"/>
      <c r="AU607" s="513"/>
      <c r="AV607" s="513"/>
      <c r="AW607" s="513"/>
      <c r="AX607" s="513"/>
      <c r="AY607" s="513"/>
      <c r="AZ607" s="513"/>
      <c r="BA607" s="513"/>
      <c r="BB607" s="513"/>
      <c r="BC607" s="513"/>
      <c r="BD607" s="513"/>
      <c r="BE607" s="513"/>
      <c r="BF607" s="513"/>
      <c r="BG607" s="513"/>
      <c r="BH607" s="513"/>
      <c r="BI607" s="513"/>
      <c r="BJ607" s="513"/>
      <c r="BK607" s="513"/>
      <c r="BL607" s="513"/>
      <c r="BM607" s="513"/>
      <c r="BN607" s="513"/>
      <c r="BO607" s="513"/>
      <c r="BP607" s="513"/>
      <c r="BQ607" s="513"/>
      <c r="BR607" s="513"/>
      <c r="BS607" s="513"/>
      <c r="BT607" s="513"/>
      <c r="BU607" s="513"/>
      <c r="BV607" s="513"/>
      <c r="BW607" s="513"/>
      <c r="BX607" s="513"/>
      <c r="BY607" s="513"/>
      <c r="BZ607" s="513"/>
      <c r="CA607" s="513"/>
      <c r="CB607" s="513"/>
      <c r="CC607" s="1972"/>
      <c r="CD607" s="1499"/>
      <c r="CE607" s="1500"/>
      <c r="CF607" s="1501"/>
      <c r="CG607" s="1500"/>
      <c r="CH607" s="1500"/>
      <c r="CI607" s="1500"/>
      <c r="CJ607" s="1976"/>
      <c r="CK607" s="1519"/>
      <c r="CL607" s="1509"/>
    </row>
    <row r="608" spans="1:90" s="514" customFormat="1">
      <c r="A608" s="511"/>
      <c r="B608" s="512"/>
      <c r="C608" s="1493"/>
      <c r="D608" s="1493"/>
      <c r="E608" s="1493"/>
      <c r="F608" s="1493"/>
      <c r="G608" s="1493"/>
      <c r="H608" s="1530"/>
      <c r="I608" s="1972"/>
      <c r="J608" s="1542"/>
      <c r="K608" s="513"/>
      <c r="L608" s="513"/>
      <c r="M608" s="513"/>
      <c r="N608" s="513"/>
      <c r="O608" s="513"/>
      <c r="P608" s="513"/>
      <c r="Q608" s="513"/>
      <c r="R608" s="513"/>
      <c r="S608" s="513"/>
      <c r="T608" s="513"/>
      <c r="U608" s="513"/>
      <c r="V608" s="513"/>
      <c r="W608" s="513"/>
      <c r="X608" s="513"/>
      <c r="Y608" s="513"/>
      <c r="Z608" s="513"/>
      <c r="AA608" s="513"/>
      <c r="AB608" s="513"/>
      <c r="AC608" s="513"/>
      <c r="AD608" s="513"/>
      <c r="AE608" s="513"/>
      <c r="AF608" s="513"/>
      <c r="AG608" s="513"/>
      <c r="AH608" s="513"/>
      <c r="AI608" s="513"/>
      <c r="AJ608" s="513"/>
      <c r="AK608" s="513"/>
      <c r="AL608" s="513"/>
      <c r="AM608" s="513"/>
      <c r="AN608" s="513"/>
      <c r="AO608" s="513"/>
      <c r="AP608" s="513"/>
      <c r="AQ608" s="513"/>
      <c r="AR608" s="513"/>
      <c r="AS608" s="513"/>
      <c r="AT608" s="513"/>
      <c r="AU608" s="513"/>
      <c r="AV608" s="513"/>
      <c r="AW608" s="513"/>
      <c r="AX608" s="513"/>
      <c r="AY608" s="513"/>
      <c r="AZ608" s="513"/>
      <c r="BA608" s="513"/>
      <c r="BB608" s="513"/>
      <c r="BC608" s="513"/>
      <c r="BD608" s="513"/>
      <c r="BE608" s="513"/>
      <c r="BF608" s="513"/>
      <c r="BG608" s="513"/>
      <c r="BH608" s="513"/>
      <c r="BI608" s="513"/>
      <c r="BJ608" s="513"/>
      <c r="BK608" s="513"/>
      <c r="BL608" s="513"/>
      <c r="BM608" s="513"/>
      <c r="BN608" s="513"/>
      <c r="BO608" s="513"/>
      <c r="BP608" s="513"/>
      <c r="BQ608" s="513"/>
      <c r="BR608" s="513"/>
      <c r="BS608" s="513"/>
      <c r="BT608" s="513"/>
      <c r="BU608" s="513"/>
      <c r="BV608" s="513"/>
      <c r="BW608" s="513"/>
      <c r="BX608" s="513"/>
      <c r="BY608" s="513"/>
      <c r="BZ608" s="513"/>
      <c r="CA608" s="513"/>
      <c r="CB608" s="513"/>
      <c r="CC608" s="1972"/>
      <c r="CD608" s="1499"/>
      <c r="CE608" s="1500"/>
      <c r="CF608" s="1501"/>
      <c r="CG608" s="1500"/>
      <c r="CH608" s="1500"/>
      <c r="CI608" s="1500"/>
      <c r="CJ608" s="1976"/>
      <c r="CK608" s="1519"/>
      <c r="CL608" s="1509"/>
    </row>
    <row r="609" spans="1:90" s="514" customFormat="1">
      <c r="A609" s="511"/>
      <c r="B609" s="512"/>
      <c r="C609" s="1493"/>
      <c r="D609" s="1493"/>
      <c r="E609" s="1493"/>
      <c r="F609" s="1493"/>
      <c r="G609" s="1493"/>
      <c r="H609" s="1530"/>
      <c r="I609" s="1972"/>
      <c r="J609" s="1542"/>
      <c r="K609" s="513"/>
      <c r="L609" s="513"/>
      <c r="M609" s="513"/>
      <c r="N609" s="513"/>
      <c r="O609" s="513"/>
      <c r="P609" s="513"/>
      <c r="Q609" s="513"/>
      <c r="R609" s="513"/>
      <c r="S609" s="513"/>
      <c r="T609" s="513"/>
      <c r="U609" s="513"/>
      <c r="V609" s="513"/>
      <c r="W609" s="513"/>
      <c r="X609" s="513"/>
      <c r="Y609" s="513"/>
      <c r="Z609" s="513"/>
      <c r="AA609" s="513"/>
      <c r="AB609" s="513"/>
      <c r="AC609" s="513"/>
      <c r="AD609" s="513"/>
      <c r="AE609" s="513"/>
      <c r="AF609" s="513"/>
      <c r="AG609" s="513"/>
      <c r="AH609" s="513"/>
      <c r="AI609" s="513"/>
      <c r="AJ609" s="513"/>
      <c r="AK609" s="513"/>
      <c r="AL609" s="513"/>
      <c r="AM609" s="513"/>
      <c r="AN609" s="513"/>
      <c r="AO609" s="513"/>
      <c r="AP609" s="513"/>
      <c r="AQ609" s="513"/>
      <c r="AR609" s="513"/>
      <c r="AS609" s="513"/>
      <c r="AT609" s="513"/>
      <c r="AU609" s="513"/>
      <c r="AV609" s="513"/>
      <c r="AW609" s="513"/>
      <c r="AX609" s="513"/>
      <c r="AY609" s="513"/>
      <c r="AZ609" s="513"/>
      <c r="BA609" s="513"/>
      <c r="BB609" s="513"/>
      <c r="BC609" s="513"/>
      <c r="BD609" s="513"/>
      <c r="BE609" s="513"/>
      <c r="BF609" s="513"/>
      <c r="BG609" s="513"/>
      <c r="BH609" s="513"/>
      <c r="BI609" s="513"/>
      <c r="BJ609" s="513"/>
      <c r="BK609" s="513"/>
      <c r="BL609" s="513"/>
      <c r="BM609" s="513"/>
      <c r="BN609" s="513"/>
      <c r="BO609" s="513"/>
      <c r="BP609" s="513"/>
      <c r="BQ609" s="513"/>
      <c r="BR609" s="513"/>
      <c r="BS609" s="513"/>
      <c r="BT609" s="513"/>
      <c r="BU609" s="513"/>
      <c r="BV609" s="513"/>
      <c r="BW609" s="513"/>
      <c r="BX609" s="513"/>
      <c r="BY609" s="513"/>
      <c r="BZ609" s="513"/>
      <c r="CA609" s="513"/>
      <c r="CB609" s="513"/>
      <c r="CC609" s="1972"/>
      <c r="CD609" s="1499"/>
      <c r="CE609" s="1500"/>
      <c r="CF609" s="1501"/>
      <c r="CG609" s="1500"/>
      <c r="CH609" s="1500"/>
      <c r="CI609" s="1500"/>
      <c r="CJ609" s="1976"/>
      <c r="CK609" s="1519"/>
      <c r="CL609" s="1509"/>
    </row>
    <row r="610" spans="1:90" s="514" customFormat="1">
      <c r="A610" s="511"/>
      <c r="B610" s="512"/>
      <c r="C610" s="1493"/>
      <c r="D610" s="1493"/>
      <c r="E610" s="1493"/>
      <c r="F610" s="1493"/>
      <c r="G610" s="1493"/>
      <c r="H610" s="1530"/>
      <c r="I610" s="1972"/>
      <c r="J610" s="1542"/>
      <c r="K610" s="513"/>
      <c r="L610" s="513"/>
      <c r="M610" s="513"/>
      <c r="N610" s="513"/>
      <c r="O610" s="513"/>
      <c r="P610" s="513"/>
      <c r="Q610" s="513"/>
      <c r="R610" s="513"/>
      <c r="S610" s="513"/>
      <c r="T610" s="513"/>
      <c r="U610" s="513"/>
      <c r="V610" s="513"/>
      <c r="W610" s="513"/>
      <c r="X610" s="513"/>
      <c r="Y610" s="513"/>
      <c r="Z610" s="513"/>
      <c r="AA610" s="513"/>
      <c r="AB610" s="513"/>
      <c r="AC610" s="513"/>
      <c r="AD610" s="513"/>
      <c r="AE610" s="513"/>
      <c r="AF610" s="513"/>
      <c r="AG610" s="513"/>
      <c r="AH610" s="513"/>
      <c r="AI610" s="513"/>
      <c r="AJ610" s="513"/>
      <c r="AK610" s="513"/>
      <c r="AL610" s="513"/>
      <c r="AM610" s="513"/>
      <c r="AN610" s="513"/>
      <c r="AO610" s="513"/>
      <c r="AP610" s="513"/>
      <c r="AQ610" s="513"/>
      <c r="AR610" s="513"/>
      <c r="AS610" s="513"/>
      <c r="AT610" s="513"/>
      <c r="AU610" s="513"/>
      <c r="AV610" s="513"/>
      <c r="AW610" s="513"/>
      <c r="AX610" s="513"/>
      <c r="AY610" s="513"/>
      <c r="AZ610" s="513"/>
      <c r="BA610" s="513"/>
      <c r="BB610" s="513"/>
      <c r="BC610" s="513"/>
      <c r="BD610" s="513"/>
      <c r="BE610" s="513"/>
      <c r="BF610" s="513"/>
      <c r="BG610" s="513"/>
      <c r="BH610" s="513"/>
      <c r="BI610" s="513"/>
      <c r="BJ610" s="513"/>
      <c r="BK610" s="513"/>
      <c r="BL610" s="513"/>
      <c r="BM610" s="513"/>
      <c r="BN610" s="513"/>
      <c r="BO610" s="513"/>
      <c r="BP610" s="513"/>
      <c r="BQ610" s="513"/>
      <c r="BR610" s="513"/>
      <c r="BS610" s="513"/>
      <c r="BT610" s="513"/>
      <c r="BU610" s="513"/>
      <c r="BV610" s="513"/>
      <c r="BW610" s="513"/>
      <c r="BX610" s="513"/>
      <c r="BY610" s="513"/>
      <c r="BZ610" s="513"/>
      <c r="CA610" s="513"/>
      <c r="CB610" s="513"/>
      <c r="CC610" s="1972"/>
      <c r="CD610" s="1499"/>
      <c r="CE610" s="1500"/>
      <c r="CF610" s="1501"/>
      <c r="CG610" s="1500"/>
      <c r="CH610" s="1500"/>
      <c r="CI610" s="1500"/>
      <c r="CJ610" s="1976"/>
      <c r="CK610" s="1519"/>
      <c r="CL610" s="1509"/>
    </row>
    <row r="611" spans="1:90" s="514" customFormat="1">
      <c r="A611" s="511"/>
      <c r="B611" s="512"/>
      <c r="C611" s="1493"/>
      <c r="D611" s="1493"/>
      <c r="E611" s="1493"/>
      <c r="F611" s="1493"/>
      <c r="G611" s="1493"/>
      <c r="H611" s="1530"/>
      <c r="I611" s="1972"/>
      <c r="J611" s="1542"/>
      <c r="K611" s="513"/>
      <c r="L611" s="513"/>
      <c r="M611" s="513"/>
      <c r="N611" s="513"/>
      <c r="O611" s="513"/>
      <c r="P611" s="513"/>
      <c r="Q611" s="513"/>
      <c r="R611" s="513"/>
      <c r="S611" s="513"/>
      <c r="T611" s="513"/>
      <c r="U611" s="513"/>
      <c r="V611" s="513"/>
      <c r="W611" s="513"/>
      <c r="X611" s="513"/>
      <c r="Y611" s="513"/>
      <c r="Z611" s="513"/>
      <c r="AA611" s="513"/>
      <c r="AB611" s="513"/>
      <c r="AC611" s="513"/>
      <c r="AD611" s="513"/>
      <c r="AE611" s="513"/>
      <c r="AF611" s="513"/>
      <c r="AG611" s="513"/>
      <c r="AH611" s="513"/>
      <c r="AI611" s="513"/>
      <c r="AJ611" s="513"/>
      <c r="AK611" s="513"/>
      <c r="AL611" s="513"/>
      <c r="AM611" s="513"/>
      <c r="AN611" s="513"/>
      <c r="AO611" s="513"/>
      <c r="AP611" s="513"/>
      <c r="AQ611" s="513"/>
      <c r="AR611" s="513"/>
      <c r="AS611" s="513"/>
      <c r="AT611" s="513"/>
      <c r="AU611" s="513"/>
      <c r="AV611" s="513"/>
      <c r="AW611" s="513"/>
      <c r="AX611" s="513"/>
      <c r="AY611" s="513"/>
      <c r="AZ611" s="513"/>
      <c r="BA611" s="513"/>
      <c r="BB611" s="513"/>
      <c r="BC611" s="513"/>
      <c r="BD611" s="513"/>
      <c r="BE611" s="513"/>
      <c r="BF611" s="513"/>
      <c r="BG611" s="513"/>
      <c r="BH611" s="513"/>
      <c r="BI611" s="513"/>
      <c r="BJ611" s="513"/>
      <c r="BK611" s="513"/>
      <c r="BL611" s="513"/>
      <c r="BM611" s="513"/>
      <c r="BN611" s="513"/>
      <c r="BO611" s="513"/>
      <c r="BP611" s="513"/>
      <c r="BQ611" s="513"/>
      <c r="BR611" s="513"/>
      <c r="BS611" s="513"/>
      <c r="BT611" s="513"/>
      <c r="BU611" s="513"/>
      <c r="BV611" s="513"/>
      <c r="BW611" s="513"/>
      <c r="BX611" s="513"/>
      <c r="BY611" s="513"/>
      <c r="BZ611" s="513"/>
      <c r="CA611" s="513"/>
      <c r="CB611" s="513"/>
      <c r="CC611" s="1972"/>
      <c r="CD611" s="1499"/>
      <c r="CE611" s="1500"/>
      <c r="CF611" s="1501"/>
      <c r="CG611" s="1500"/>
      <c r="CH611" s="1500"/>
      <c r="CI611" s="1500"/>
      <c r="CJ611" s="1976"/>
      <c r="CK611" s="1519"/>
      <c r="CL611" s="1509"/>
    </row>
    <row r="612" spans="1:90" s="514" customFormat="1">
      <c r="A612" s="511"/>
      <c r="B612" s="512"/>
      <c r="C612" s="1493"/>
      <c r="D612" s="1493"/>
      <c r="E612" s="1493"/>
      <c r="F612" s="1493"/>
      <c r="G612" s="1493"/>
      <c r="H612" s="1530"/>
      <c r="I612" s="1972"/>
      <c r="J612" s="1542"/>
      <c r="K612" s="513"/>
      <c r="L612" s="513"/>
      <c r="M612" s="513"/>
      <c r="N612" s="513"/>
      <c r="O612" s="513"/>
      <c r="P612" s="513"/>
      <c r="Q612" s="513"/>
      <c r="R612" s="513"/>
      <c r="S612" s="513"/>
      <c r="T612" s="513"/>
      <c r="U612" s="513"/>
      <c r="V612" s="513"/>
      <c r="W612" s="513"/>
      <c r="X612" s="513"/>
      <c r="Y612" s="513"/>
      <c r="Z612" s="513"/>
      <c r="AA612" s="513"/>
      <c r="AB612" s="513"/>
      <c r="AC612" s="513"/>
      <c r="AD612" s="513"/>
      <c r="AE612" s="513"/>
      <c r="AF612" s="513"/>
      <c r="AG612" s="513"/>
      <c r="AH612" s="513"/>
      <c r="AI612" s="513"/>
      <c r="AJ612" s="513"/>
      <c r="AK612" s="513"/>
      <c r="AL612" s="513"/>
      <c r="AM612" s="513"/>
      <c r="AN612" s="513"/>
      <c r="AO612" s="513"/>
      <c r="AP612" s="513"/>
      <c r="AQ612" s="513"/>
      <c r="AR612" s="513"/>
      <c r="AS612" s="513"/>
      <c r="AT612" s="513"/>
      <c r="AU612" s="513"/>
      <c r="AV612" s="513"/>
      <c r="AW612" s="513"/>
      <c r="AX612" s="513"/>
      <c r="AY612" s="513"/>
      <c r="AZ612" s="513"/>
      <c r="BA612" s="513"/>
      <c r="BB612" s="513"/>
      <c r="BC612" s="513"/>
      <c r="BD612" s="513"/>
      <c r="BE612" s="513"/>
      <c r="BF612" s="513"/>
      <c r="BG612" s="513"/>
      <c r="BH612" s="513"/>
      <c r="BI612" s="513"/>
      <c r="BJ612" s="513"/>
      <c r="BK612" s="513"/>
      <c r="BL612" s="513"/>
      <c r="BM612" s="513"/>
      <c r="BN612" s="513"/>
      <c r="BO612" s="513"/>
      <c r="BP612" s="513"/>
      <c r="BQ612" s="513"/>
      <c r="BR612" s="513"/>
      <c r="BS612" s="513"/>
      <c r="BT612" s="513"/>
      <c r="BU612" s="513"/>
      <c r="BV612" s="513"/>
      <c r="BW612" s="513"/>
      <c r="BX612" s="513"/>
      <c r="BY612" s="513"/>
      <c r="BZ612" s="513"/>
      <c r="CA612" s="513"/>
      <c r="CB612" s="513"/>
      <c r="CC612" s="1972"/>
      <c r="CD612" s="1499"/>
      <c r="CE612" s="1500"/>
      <c r="CF612" s="1501"/>
      <c r="CG612" s="1500"/>
      <c r="CH612" s="1500"/>
      <c r="CI612" s="1500"/>
      <c r="CJ612" s="1976"/>
      <c r="CK612" s="1519"/>
      <c r="CL612" s="1509"/>
    </row>
    <row r="613" spans="1:90" s="514" customFormat="1">
      <c r="A613" s="511"/>
      <c r="B613" s="512"/>
      <c r="C613" s="1493"/>
      <c r="D613" s="1493"/>
      <c r="E613" s="1493"/>
      <c r="F613" s="1493"/>
      <c r="G613" s="1493"/>
      <c r="H613" s="1530"/>
      <c r="I613" s="1972"/>
      <c r="J613" s="1542"/>
      <c r="K613" s="513"/>
      <c r="L613" s="513"/>
      <c r="M613" s="513"/>
      <c r="N613" s="513"/>
      <c r="O613" s="513"/>
      <c r="P613" s="513"/>
      <c r="Q613" s="513"/>
      <c r="R613" s="513"/>
      <c r="S613" s="513"/>
      <c r="T613" s="513"/>
      <c r="U613" s="513"/>
      <c r="V613" s="513"/>
      <c r="W613" s="513"/>
      <c r="X613" s="513"/>
      <c r="Y613" s="513"/>
      <c r="Z613" s="513"/>
      <c r="AA613" s="513"/>
      <c r="AB613" s="513"/>
      <c r="AC613" s="513"/>
      <c r="AD613" s="513"/>
      <c r="AE613" s="513"/>
      <c r="AF613" s="513"/>
      <c r="AG613" s="513"/>
      <c r="AH613" s="513"/>
      <c r="AI613" s="513"/>
      <c r="AJ613" s="513"/>
      <c r="AK613" s="513"/>
      <c r="AL613" s="513"/>
      <c r="AM613" s="513"/>
      <c r="AN613" s="513"/>
      <c r="AO613" s="513"/>
      <c r="AP613" s="513"/>
      <c r="AQ613" s="513"/>
      <c r="AR613" s="513"/>
      <c r="AS613" s="513"/>
      <c r="AT613" s="513"/>
      <c r="AU613" s="513"/>
      <c r="AV613" s="513"/>
      <c r="AW613" s="513"/>
      <c r="AX613" s="513"/>
      <c r="AY613" s="513"/>
      <c r="AZ613" s="513"/>
      <c r="BA613" s="513"/>
      <c r="BB613" s="513"/>
      <c r="BC613" s="513"/>
      <c r="BD613" s="513"/>
      <c r="BE613" s="513"/>
      <c r="BF613" s="513"/>
      <c r="BG613" s="513"/>
      <c r="BH613" s="513"/>
      <c r="BI613" s="513"/>
      <c r="BJ613" s="513"/>
      <c r="BK613" s="513"/>
      <c r="BL613" s="513"/>
      <c r="BM613" s="513"/>
      <c r="BN613" s="513"/>
      <c r="BO613" s="513"/>
      <c r="BP613" s="513"/>
      <c r="BQ613" s="513"/>
      <c r="BR613" s="513"/>
      <c r="BS613" s="513"/>
      <c r="BT613" s="513"/>
      <c r="BU613" s="513"/>
      <c r="BV613" s="513"/>
      <c r="BW613" s="513"/>
      <c r="BX613" s="513"/>
      <c r="BY613" s="513"/>
      <c r="BZ613" s="513"/>
      <c r="CA613" s="513"/>
      <c r="CB613" s="513"/>
      <c r="CC613" s="1972"/>
      <c r="CD613" s="1499"/>
      <c r="CE613" s="1500"/>
      <c r="CF613" s="1501"/>
      <c r="CG613" s="1500"/>
      <c r="CH613" s="1500"/>
      <c r="CI613" s="1500"/>
      <c r="CJ613" s="1976"/>
      <c r="CK613" s="1519"/>
      <c r="CL613" s="1509"/>
    </row>
    <row r="614" spans="1:90" s="514" customFormat="1">
      <c r="A614" s="511"/>
      <c r="B614" s="512"/>
      <c r="C614" s="1493"/>
      <c r="D614" s="1493"/>
      <c r="E614" s="1493"/>
      <c r="F614" s="1493"/>
      <c r="G614" s="1493"/>
      <c r="H614" s="1530"/>
      <c r="I614" s="1972"/>
      <c r="J614" s="1542"/>
      <c r="K614" s="513"/>
      <c r="L614" s="513"/>
      <c r="M614" s="513"/>
      <c r="N614" s="513"/>
      <c r="O614" s="513"/>
      <c r="P614" s="513"/>
      <c r="Q614" s="513"/>
      <c r="R614" s="513"/>
      <c r="S614" s="513"/>
      <c r="T614" s="513"/>
      <c r="U614" s="513"/>
      <c r="V614" s="513"/>
      <c r="W614" s="513"/>
      <c r="X614" s="513"/>
      <c r="Y614" s="513"/>
      <c r="Z614" s="513"/>
      <c r="AA614" s="513"/>
      <c r="AB614" s="513"/>
      <c r="AC614" s="513"/>
      <c r="AD614" s="513"/>
      <c r="AE614" s="513"/>
      <c r="AF614" s="513"/>
      <c r="AG614" s="513"/>
      <c r="AH614" s="513"/>
      <c r="AI614" s="513"/>
      <c r="AJ614" s="513"/>
      <c r="AK614" s="513"/>
      <c r="AL614" s="513"/>
      <c r="AM614" s="513"/>
      <c r="AN614" s="513"/>
      <c r="AO614" s="513"/>
      <c r="AP614" s="513"/>
      <c r="AQ614" s="513"/>
      <c r="AR614" s="513"/>
      <c r="AS614" s="513"/>
      <c r="AT614" s="513"/>
      <c r="AU614" s="513"/>
      <c r="AV614" s="513"/>
      <c r="AW614" s="513"/>
      <c r="AX614" s="513"/>
      <c r="AY614" s="513"/>
      <c r="AZ614" s="513"/>
      <c r="BA614" s="513"/>
      <c r="BB614" s="513"/>
      <c r="BC614" s="513"/>
      <c r="BD614" s="513"/>
      <c r="BE614" s="513"/>
      <c r="BF614" s="513"/>
      <c r="BG614" s="513"/>
      <c r="BH614" s="513"/>
      <c r="BI614" s="513"/>
      <c r="BJ614" s="513"/>
      <c r="BK614" s="513"/>
      <c r="BL614" s="513"/>
      <c r="BM614" s="513"/>
      <c r="BN614" s="513"/>
      <c r="BO614" s="513"/>
      <c r="BP614" s="513"/>
      <c r="BQ614" s="513"/>
      <c r="BR614" s="513"/>
      <c r="BS614" s="513"/>
      <c r="BT614" s="513"/>
      <c r="BU614" s="513"/>
      <c r="BV614" s="513"/>
      <c r="BW614" s="513"/>
      <c r="BX614" s="513"/>
      <c r="BY614" s="513"/>
      <c r="BZ614" s="513"/>
      <c r="CA614" s="513"/>
      <c r="CB614" s="513"/>
      <c r="CC614" s="1972"/>
      <c r="CD614" s="1499"/>
      <c r="CE614" s="1500"/>
      <c r="CF614" s="1501"/>
      <c r="CG614" s="1500"/>
      <c r="CH614" s="1500"/>
      <c r="CI614" s="1500"/>
      <c r="CJ614" s="1976"/>
      <c r="CK614" s="1519"/>
      <c r="CL614" s="1509"/>
    </row>
    <row r="615" spans="1:90" s="514" customFormat="1">
      <c r="A615" s="511"/>
      <c r="B615" s="512"/>
      <c r="C615" s="1493"/>
      <c r="D615" s="1493"/>
      <c r="E615" s="1493"/>
      <c r="F615" s="1493"/>
      <c r="G615" s="1493"/>
      <c r="H615" s="1530"/>
      <c r="I615" s="1972"/>
      <c r="J615" s="1542"/>
      <c r="K615" s="513"/>
      <c r="L615" s="513"/>
      <c r="M615" s="513"/>
      <c r="N615" s="513"/>
      <c r="O615" s="513"/>
      <c r="P615" s="513"/>
      <c r="Q615" s="513"/>
      <c r="R615" s="513"/>
      <c r="S615" s="513"/>
      <c r="T615" s="513"/>
      <c r="U615" s="513"/>
      <c r="V615" s="513"/>
      <c r="W615" s="513"/>
      <c r="X615" s="513"/>
      <c r="Y615" s="513"/>
      <c r="Z615" s="513"/>
      <c r="AA615" s="513"/>
      <c r="AB615" s="513"/>
      <c r="AC615" s="513"/>
      <c r="AD615" s="513"/>
      <c r="AE615" s="513"/>
      <c r="AF615" s="513"/>
      <c r="AG615" s="513"/>
      <c r="AH615" s="513"/>
      <c r="AI615" s="513"/>
      <c r="AJ615" s="513"/>
      <c r="AK615" s="513"/>
      <c r="AL615" s="513"/>
      <c r="AM615" s="513"/>
      <c r="AN615" s="513"/>
      <c r="AO615" s="513"/>
      <c r="AP615" s="513"/>
      <c r="AQ615" s="513"/>
      <c r="AR615" s="513"/>
      <c r="AS615" s="513"/>
      <c r="AT615" s="513"/>
      <c r="AU615" s="513"/>
      <c r="AV615" s="513"/>
      <c r="AW615" s="513"/>
      <c r="AX615" s="513"/>
      <c r="AY615" s="513"/>
      <c r="AZ615" s="513"/>
      <c r="BA615" s="513"/>
      <c r="BB615" s="513"/>
      <c r="BC615" s="513"/>
      <c r="BD615" s="513"/>
      <c r="BE615" s="513"/>
      <c r="BF615" s="513"/>
      <c r="BG615" s="513"/>
      <c r="BH615" s="513"/>
      <c r="BI615" s="513"/>
      <c r="BJ615" s="513"/>
      <c r="BK615" s="513"/>
      <c r="BL615" s="513"/>
      <c r="BM615" s="513"/>
      <c r="BN615" s="513"/>
      <c r="BO615" s="513"/>
      <c r="BP615" s="513"/>
      <c r="BQ615" s="513"/>
      <c r="BR615" s="513"/>
      <c r="BS615" s="513"/>
      <c r="BT615" s="513"/>
      <c r="BU615" s="513"/>
      <c r="BV615" s="513"/>
      <c r="BW615" s="513"/>
      <c r="BX615" s="513"/>
      <c r="BY615" s="513"/>
      <c r="BZ615" s="513"/>
      <c r="CA615" s="513"/>
      <c r="CB615" s="513"/>
      <c r="CC615" s="1972"/>
      <c r="CD615" s="1499"/>
      <c r="CE615" s="1500"/>
      <c r="CF615" s="1501"/>
      <c r="CG615" s="1500"/>
      <c r="CH615" s="1500"/>
      <c r="CI615" s="1500"/>
      <c r="CJ615" s="1976"/>
      <c r="CK615" s="1519"/>
      <c r="CL615" s="1509"/>
    </row>
    <row r="616" spans="1:90" s="514" customFormat="1">
      <c r="A616" s="511"/>
      <c r="B616" s="512"/>
      <c r="C616" s="1493"/>
      <c r="D616" s="1493"/>
      <c r="E616" s="1493"/>
      <c r="F616" s="1493"/>
      <c r="G616" s="1493"/>
      <c r="H616" s="1530"/>
      <c r="I616" s="1972"/>
      <c r="J616" s="1542"/>
      <c r="K616" s="513"/>
      <c r="L616" s="513"/>
      <c r="M616" s="513"/>
      <c r="N616" s="513"/>
      <c r="O616" s="513"/>
      <c r="P616" s="513"/>
      <c r="Q616" s="513"/>
      <c r="R616" s="513"/>
      <c r="S616" s="513"/>
      <c r="T616" s="513"/>
      <c r="U616" s="513"/>
      <c r="V616" s="513"/>
      <c r="W616" s="513"/>
      <c r="X616" s="513"/>
      <c r="Y616" s="513"/>
      <c r="Z616" s="513"/>
      <c r="AA616" s="513"/>
      <c r="AB616" s="513"/>
      <c r="AC616" s="513"/>
      <c r="AD616" s="513"/>
      <c r="AE616" s="513"/>
      <c r="AF616" s="513"/>
      <c r="AG616" s="513"/>
      <c r="AH616" s="513"/>
      <c r="AI616" s="513"/>
      <c r="AJ616" s="513"/>
      <c r="AK616" s="513"/>
      <c r="AL616" s="513"/>
      <c r="AM616" s="513"/>
      <c r="AN616" s="513"/>
      <c r="AO616" s="513"/>
      <c r="AP616" s="513"/>
      <c r="AQ616" s="513"/>
      <c r="AR616" s="513"/>
      <c r="AS616" s="513"/>
      <c r="AT616" s="513"/>
      <c r="AU616" s="513"/>
      <c r="AV616" s="513"/>
      <c r="AW616" s="513"/>
      <c r="AX616" s="513"/>
      <c r="AY616" s="513"/>
      <c r="AZ616" s="513"/>
      <c r="BA616" s="513"/>
      <c r="BB616" s="513"/>
      <c r="BC616" s="513"/>
      <c r="BD616" s="513"/>
      <c r="BE616" s="513"/>
      <c r="BF616" s="513"/>
      <c r="BG616" s="513"/>
      <c r="BH616" s="513"/>
      <c r="BI616" s="513"/>
      <c r="BJ616" s="513"/>
      <c r="BK616" s="513"/>
      <c r="BL616" s="513"/>
      <c r="BM616" s="513"/>
      <c r="BN616" s="513"/>
      <c r="BO616" s="513"/>
      <c r="BP616" s="513"/>
      <c r="BQ616" s="513"/>
      <c r="BR616" s="513"/>
      <c r="BS616" s="513"/>
      <c r="BT616" s="513"/>
      <c r="BU616" s="513"/>
      <c r="BV616" s="513"/>
      <c r="BW616" s="513"/>
      <c r="BX616" s="513"/>
      <c r="BY616" s="513"/>
      <c r="BZ616" s="513"/>
      <c r="CA616" s="513"/>
      <c r="CB616" s="513"/>
      <c r="CC616" s="1972"/>
      <c r="CD616" s="1499"/>
      <c r="CE616" s="1500"/>
      <c r="CF616" s="1501"/>
      <c r="CG616" s="1500"/>
      <c r="CH616" s="1500"/>
      <c r="CI616" s="1500"/>
      <c r="CJ616" s="1976"/>
      <c r="CK616" s="1519"/>
      <c r="CL616" s="1509"/>
    </row>
    <row r="617" spans="1:90" s="514" customFormat="1">
      <c r="A617" s="511"/>
      <c r="B617" s="512"/>
      <c r="C617" s="1493"/>
      <c r="D617" s="1493"/>
      <c r="E617" s="1493"/>
      <c r="F617" s="1493"/>
      <c r="G617" s="1493"/>
      <c r="H617" s="1530"/>
      <c r="I617" s="1972"/>
      <c r="J617" s="1542"/>
      <c r="K617" s="513"/>
      <c r="L617" s="513"/>
      <c r="M617" s="513"/>
      <c r="N617" s="513"/>
      <c r="O617" s="513"/>
      <c r="P617" s="513"/>
      <c r="Q617" s="513"/>
      <c r="R617" s="513"/>
      <c r="S617" s="513"/>
      <c r="T617" s="513"/>
      <c r="U617" s="513"/>
      <c r="V617" s="513"/>
      <c r="W617" s="513"/>
      <c r="X617" s="513"/>
      <c r="Y617" s="513"/>
      <c r="Z617" s="513"/>
      <c r="AA617" s="513"/>
      <c r="AB617" s="513"/>
      <c r="AC617" s="513"/>
      <c r="AD617" s="513"/>
      <c r="AE617" s="513"/>
      <c r="AF617" s="513"/>
      <c r="AG617" s="513"/>
      <c r="AH617" s="513"/>
      <c r="AI617" s="513"/>
      <c r="AJ617" s="513"/>
      <c r="AK617" s="513"/>
      <c r="AL617" s="513"/>
      <c r="AM617" s="513"/>
      <c r="AN617" s="513"/>
      <c r="AO617" s="513"/>
      <c r="AP617" s="513"/>
      <c r="AQ617" s="513"/>
      <c r="AR617" s="513"/>
      <c r="AS617" s="513"/>
      <c r="AT617" s="513"/>
      <c r="AU617" s="513"/>
      <c r="AV617" s="513"/>
      <c r="AW617" s="513"/>
      <c r="AX617" s="513"/>
      <c r="AY617" s="513"/>
      <c r="AZ617" s="513"/>
      <c r="BA617" s="513"/>
      <c r="BB617" s="513"/>
      <c r="BC617" s="513"/>
      <c r="BD617" s="513"/>
      <c r="BE617" s="513"/>
      <c r="BF617" s="513"/>
      <c r="BG617" s="513"/>
      <c r="BH617" s="513"/>
      <c r="BI617" s="513"/>
      <c r="BJ617" s="513"/>
      <c r="BK617" s="513"/>
      <c r="BL617" s="513"/>
      <c r="BM617" s="513"/>
      <c r="BN617" s="513"/>
      <c r="BO617" s="513"/>
      <c r="BP617" s="513"/>
      <c r="BQ617" s="513"/>
      <c r="BR617" s="513"/>
      <c r="BS617" s="513"/>
      <c r="BT617" s="513"/>
      <c r="BU617" s="513"/>
      <c r="BV617" s="513"/>
      <c r="BW617" s="513"/>
      <c r="BX617" s="513"/>
      <c r="BY617" s="513"/>
      <c r="BZ617" s="513"/>
      <c r="CA617" s="513"/>
      <c r="CB617" s="513"/>
      <c r="CC617" s="1972"/>
      <c r="CD617" s="1499"/>
      <c r="CE617" s="1500"/>
      <c r="CF617" s="1501"/>
      <c r="CG617" s="1500"/>
      <c r="CH617" s="1500"/>
      <c r="CI617" s="1500"/>
      <c r="CJ617" s="1976"/>
      <c r="CK617" s="1519"/>
      <c r="CL617" s="1509"/>
    </row>
    <row r="618" spans="1:90" s="514" customFormat="1">
      <c r="A618" s="511"/>
      <c r="B618" s="512"/>
      <c r="C618" s="1493"/>
      <c r="D618" s="1493"/>
      <c r="E618" s="1493"/>
      <c r="F618" s="1493"/>
      <c r="G618" s="1493"/>
      <c r="H618" s="1530"/>
      <c r="I618" s="1972"/>
      <c r="J618" s="1542"/>
      <c r="K618" s="513"/>
      <c r="L618" s="513"/>
      <c r="M618" s="513"/>
      <c r="N618" s="513"/>
      <c r="O618" s="513"/>
      <c r="P618" s="513"/>
      <c r="Q618" s="513"/>
      <c r="R618" s="513"/>
      <c r="S618" s="513"/>
      <c r="T618" s="513"/>
      <c r="U618" s="513"/>
      <c r="V618" s="513"/>
      <c r="W618" s="513"/>
      <c r="X618" s="513"/>
      <c r="Y618" s="513"/>
      <c r="Z618" s="513"/>
      <c r="AA618" s="513"/>
      <c r="AB618" s="513"/>
      <c r="AC618" s="513"/>
      <c r="AD618" s="513"/>
      <c r="AE618" s="513"/>
      <c r="AF618" s="513"/>
      <c r="AG618" s="513"/>
      <c r="AH618" s="513"/>
      <c r="AI618" s="513"/>
      <c r="AJ618" s="513"/>
      <c r="AK618" s="513"/>
      <c r="AL618" s="513"/>
      <c r="AM618" s="513"/>
      <c r="AN618" s="513"/>
      <c r="AO618" s="513"/>
      <c r="AP618" s="513"/>
      <c r="AQ618" s="513"/>
      <c r="AR618" s="513"/>
      <c r="AS618" s="513"/>
      <c r="AT618" s="513"/>
      <c r="AU618" s="513"/>
      <c r="AV618" s="513"/>
      <c r="AW618" s="513"/>
      <c r="AX618" s="513"/>
      <c r="AY618" s="513"/>
      <c r="AZ618" s="513"/>
      <c r="BA618" s="513"/>
      <c r="BB618" s="513"/>
      <c r="BC618" s="513"/>
      <c r="BD618" s="513"/>
      <c r="BE618" s="513"/>
      <c r="BF618" s="513"/>
      <c r="BG618" s="513"/>
      <c r="BH618" s="513"/>
      <c r="BI618" s="513"/>
      <c r="BJ618" s="513"/>
      <c r="BK618" s="513"/>
      <c r="BL618" s="513"/>
      <c r="BM618" s="513"/>
      <c r="BN618" s="513"/>
      <c r="BO618" s="513"/>
      <c r="BP618" s="513"/>
      <c r="BQ618" s="513"/>
      <c r="BR618" s="513"/>
      <c r="BS618" s="513"/>
      <c r="BT618" s="513"/>
      <c r="BU618" s="513"/>
      <c r="BV618" s="513"/>
      <c r="BW618" s="513"/>
      <c r="BX618" s="513"/>
      <c r="BY618" s="513"/>
      <c r="BZ618" s="513"/>
      <c r="CA618" s="513"/>
      <c r="CB618" s="513"/>
      <c r="CC618" s="1972"/>
      <c r="CD618" s="1499"/>
      <c r="CE618" s="1500"/>
      <c r="CF618" s="1501"/>
      <c r="CG618" s="1500"/>
      <c r="CH618" s="1500"/>
      <c r="CI618" s="1500"/>
      <c r="CJ618" s="1976"/>
      <c r="CK618" s="1519"/>
      <c r="CL618" s="1509"/>
    </row>
    <row r="619" spans="1:90" s="514" customFormat="1">
      <c r="A619" s="511"/>
      <c r="B619" s="512"/>
      <c r="C619" s="1493"/>
      <c r="D619" s="1493"/>
      <c r="E619" s="1493"/>
      <c r="F619" s="1493"/>
      <c r="G619" s="1493"/>
      <c r="H619" s="1530"/>
      <c r="I619" s="1972"/>
      <c r="J619" s="1542"/>
      <c r="K619" s="513"/>
      <c r="L619" s="513"/>
      <c r="M619" s="513"/>
      <c r="N619" s="513"/>
      <c r="O619" s="513"/>
      <c r="P619" s="513"/>
      <c r="Q619" s="513"/>
      <c r="R619" s="513"/>
      <c r="S619" s="513"/>
      <c r="T619" s="513"/>
      <c r="U619" s="513"/>
      <c r="V619" s="513"/>
      <c r="W619" s="513"/>
      <c r="X619" s="513"/>
      <c r="Y619" s="513"/>
      <c r="Z619" s="513"/>
      <c r="AA619" s="513"/>
      <c r="AB619" s="513"/>
      <c r="AC619" s="513"/>
      <c r="AD619" s="513"/>
      <c r="AE619" s="513"/>
      <c r="AF619" s="513"/>
      <c r="AG619" s="513"/>
      <c r="AH619" s="513"/>
      <c r="AI619" s="513"/>
      <c r="AJ619" s="513"/>
      <c r="AK619" s="513"/>
      <c r="AL619" s="513"/>
      <c r="AM619" s="513"/>
      <c r="AN619" s="513"/>
      <c r="AO619" s="513"/>
      <c r="AP619" s="513"/>
      <c r="AQ619" s="513"/>
      <c r="AR619" s="513"/>
      <c r="AS619" s="513"/>
      <c r="AT619" s="513"/>
      <c r="AU619" s="513"/>
      <c r="AV619" s="513"/>
      <c r="AW619" s="513"/>
      <c r="AX619" s="513"/>
      <c r="AY619" s="513"/>
      <c r="AZ619" s="513"/>
      <c r="BA619" s="513"/>
      <c r="BB619" s="513"/>
      <c r="BC619" s="513"/>
      <c r="BD619" s="513"/>
      <c r="BE619" s="513"/>
      <c r="BF619" s="513"/>
      <c r="BG619" s="513"/>
      <c r="BH619" s="513"/>
      <c r="BI619" s="513"/>
      <c r="BJ619" s="513"/>
      <c r="BK619" s="513"/>
      <c r="BL619" s="513"/>
      <c r="BM619" s="513"/>
      <c r="BN619" s="513"/>
      <c r="BO619" s="513"/>
      <c r="BP619" s="513"/>
      <c r="BQ619" s="513"/>
      <c r="BR619" s="513"/>
      <c r="BS619" s="513"/>
      <c r="BT619" s="513"/>
      <c r="BU619" s="513"/>
      <c r="BV619" s="513"/>
      <c r="BW619" s="513"/>
      <c r="BX619" s="513"/>
      <c r="BY619" s="513"/>
      <c r="BZ619" s="513"/>
      <c r="CA619" s="513"/>
      <c r="CB619" s="513"/>
      <c r="CC619" s="1972"/>
      <c r="CD619" s="1499"/>
      <c r="CE619" s="1500"/>
      <c r="CF619" s="1501"/>
      <c r="CG619" s="1500"/>
      <c r="CH619" s="1500"/>
      <c r="CI619" s="1500"/>
      <c r="CJ619" s="1976"/>
      <c r="CK619" s="1519"/>
      <c r="CL619" s="1509"/>
    </row>
    <row r="620" spans="1:90" s="514" customFormat="1">
      <c r="A620" s="511"/>
      <c r="B620" s="512"/>
      <c r="C620" s="1493"/>
      <c r="D620" s="1493"/>
      <c r="E620" s="1493"/>
      <c r="F620" s="1493"/>
      <c r="G620" s="1493"/>
      <c r="H620" s="1530"/>
      <c r="I620" s="1972"/>
      <c r="J620" s="1542"/>
      <c r="K620" s="513"/>
      <c r="L620" s="513"/>
      <c r="M620" s="513"/>
      <c r="N620" s="513"/>
      <c r="O620" s="513"/>
      <c r="P620" s="513"/>
      <c r="Q620" s="513"/>
      <c r="R620" s="513"/>
      <c r="S620" s="513"/>
      <c r="T620" s="513"/>
      <c r="U620" s="513"/>
      <c r="V620" s="513"/>
      <c r="W620" s="513"/>
      <c r="X620" s="513"/>
      <c r="Y620" s="513"/>
      <c r="Z620" s="513"/>
      <c r="AA620" s="513"/>
      <c r="AB620" s="513"/>
      <c r="AC620" s="513"/>
      <c r="AD620" s="513"/>
      <c r="AE620" s="513"/>
      <c r="AF620" s="513"/>
      <c r="AG620" s="513"/>
      <c r="AH620" s="513"/>
      <c r="AI620" s="513"/>
      <c r="AJ620" s="513"/>
      <c r="AK620" s="513"/>
      <c r="AL620" s="513"/>
      <c r="AM620" s="513"/>
      <c r="AN620" s="513"/>
      <c r="AO620" s="513"/>
      <c r="AP620" s="513"/>
      <c r="AQ620" s="513"/>
      <c r="AR620" s="513"/>
      <c r="AS620" s="513"/>
      <c r="AT620" s="513"/>
      <c r="AU620" s="513"/>
      <c r="AV620" s="513"/>
      <c r="AW620" s="513"/>
      <c r="AX620" s="513"/>
      <c r="AY620" s="513"/>
      <c r="AZ620" s="513"/>
      <c r="BA620" s="513"/>
      <c r="BB620" s="513"/>
      <c r="BC620" s="513"/>
      <c r="BD620" s="513"/>
      <c r="BE620" s="513"/>
      <c r="BF620" s="513"/>
      <c r="BG620" s="513"/>
      <c r="BH620" s="513"/>
      <c r="BI620" s="513"/>
      <c r="BJ620" s="513"/>
      <c r="BK620" s="513"/>
      <c r="BL620" s="513"/>
      <c r="BM620" s="513"/>
      <c r="BN620" s="513"/>
      <c r="BO620" s="513"/>
      <c r="BP620" s="513"/>
      <c r="BQ620" s="513"/>
      <c r="BR620" s="513"/>
      <c r="BS620" s="513"/>
      <c r="BT620" s="513"/>
      <c r="BU620" s="513"/>
      <c r="BV620" s="513"/>
      <c r="BW620" s="513"/>
      <c r="BX620" s="513"/>
      <c r="BY620" s="513"/>
      <c r="BZ620" s="513"/>
      <c r="CA620" s="513"/>
      <c r="CB620" s="513"/>
      <c r="CC620" s="1972"/>
      <c r="CD620" s="1499"/>
      <c r="CE620" s="1500"/>
      <c r="CF620" s="1501"/>
      <c r="CG620" s="1500"/>
      <c r="CH620" s="1500"/>
      <c r="CI620" s="1500"/>
      <c r="CJ620" s="1976"/>
      <c r="CK620" s="1519"/>
      <c r="CL620" s="1509"/>
    </row>
    <row r="621" spans="1:90" s="514" customFormat="1">
      <c r="A621" s="511"/>
      <c r="B621" s="512"/>
      <c r="C621" s="1493"/>
      <c r="D621" s="1493"/>
      <c r="E621" s="1493"/>
      <c r="F621" s="1493"/>
      <c r="G621" s="1493"/>
      <c r="H621" s="1530"/>
      <c r="I621" s="1972"/>
      <c r="J621" s="1542"/>
      <c r="K621" s="513"/>
      <c r="L621" s="513"/>
      <c r="M621" s="513"/>
      <c r="N621" s="513"/>
      <c r="O621" s="513"/>
      <c r="P621" s="513"/>
      <c r="Q621" s="513"/>
      <c r="R621" s="513"/>
      <c r="S621" s="513"/>
      <c r="T621" s="513"/>
      <c r="U621" s="513"/>
      <c r="V621" s="513"/>
      <c r="W621" s="513"/>
      <c r="X621" s="513"/>
      <c r="Y621" s="513"/>
      <c r="Z621" s="513"/>
      <c r="AA621" s="513"/>
      <c r="AB621" s="513"/>
      <c r="AC621" s="513"/>
      <c r="AD621" s="513"/>
      <c r="AE621" s="513"/>
      <c r="AF621" s="513"/>
      <c r="AG621" s="513"/>
      <c r="AH621" s="513"/>
      <c r="AI621" s="513"/>
      <c r="AJ621" s="513"/>
      <c r="AK621" s="513"/>
      <c r="AL621" s="513"/>
      <c r="AM621" s="513"/>
      <c r="AN621" s="513"/>
      <c r="AO621" s="513"/>
      <c r="AP621" s="513"/>
      <c r="AQ621" s="513"/>
      <c r="AR621" s="513"/>
      <c r="AS621" s="513"/>
      <c r="AT621" s="513"/>
      <c r="AU621" s="513"/>
      <c r="AV621" s="513"/>
      <c r="AW621" s="513"/>
      <c r="AX621" s="513"/>
      <c r="AY621" s="513"/>
      <c r="AZ621" s="513"/>
      <c r="BA621" s="513"/>
      <c r="BB621" s="513"/>
      <c r="BC621" s="513"/>
      <c r="BD621" s="513"/>
      <c r="BE621" s="513"/>
      <c r="BF621" s="513"/>
      <c r="BG621" s="513"/>
      <c r="BH621" s="513"/>
      <c r="BI621" s="513"/>
      <c r="BJ621" s="513"/>
      <c r="BK621" s="513"/>
      <c r="BL621" s="513"/>
      <c r="BM621" s="513"/>
      <c r="BN621" s="513"/>
      <c r="BO621" s="513"/>
      <c r="BP621" s="513"/>
      <c r="BQ621" s="513"/>
      <c r="BR621" s="513"/>
      <c r="BS621" s="513"/>
      <c r="BT621" s="513"/>
      <c r="BU621" s="513"/>
      <c r="BV621" s="513"/>
      <c r="BW621" s="513"/>
      <c r="BX621" s="513"/>
      <c r="BY621" s="513"/>
      <c r="BZ621" s="513"/>
      <c r="CA621" s="513"/>
      <c r="CB621" s="513"/>
      <c r="CC621" s="1972"/>
      <c r="CD621" s="1499"/>
      <c r="CE621" s="1500"/>
      <c r="CF621" s="1501"/>
      <c r="CG621" s="1500"/>
      <c r="CH621" s="1500"/>
      <c r="CI621" s="1500"/>
      <c r="CJ621" s="1976"/>
      <c r="CK621" s="1519"/>
      <c r="CL621" s="1509"/>
    </row>
    <row r="622" spans="1:90" s="514" customFormat="1">
      <c r="A622" s="511"/>
      <c r="B622" s="512"/>
      <c r="C622" s="1493"/>
      <c r="D622" s="1493"/>
      <c r="E622" s="1493"/>
      <c r="F622" s="1493"/>
      <c r="G622" s="1493"/>
      <c r="H622" s="1530"/>
      <c r="I622" s="1972"/>
      <c r="J622" s="1542"/>
      <c r="K622" s="513"/>
      <c r="L622" s="513"/>
      <c r="M622" s="513"/>
      <c r="N622" s="513"/>
      <c r="O622" s="513"/>
      <c r="P622" s="513"/>
      <c r="Q622" s="513"/>
      <c r="R622" s="513"/>
      <c r="S622" s="513"/>
      <c r="T622" s="513"/>
      <c r="U622" s="513"/>
      <c r="V622" s="513"/>
      <c r="W622" s="513"/>
      <c r="X622" s="513"/>
      <c r="Y622" s="513"/>
      <c r="Z622" s="513"/>
      <c r="AA622" s="513"/>
      <c r="AB622" s="513"/>
      <c r="AC622" s="513"/>
      <c r="AD622" s="513"/>
      <c r="AE622" s="513"/>
      <c r="AF622" s="513"/>
      <c r="AG622" s="513"/>
      <c r="AH622" s="513"/>
      <c r="AI622" s="513"/>
      <c r="AJ622" s="513"/>
      <c r="AK622" s="513"/>
      <c r="AL622" s="513"/>
      <c r="AM622" s="513"/>
      <c r="AN622" s="513"/>
      <c r="AO622" s="513"/>
      <c r="AP622" s="513"/>
      <c r="AQ622" s="513"/>
      <c r="AR622" s="513"/>
      <c r="AS622" s="513"/>
      <c r="AT622" s="513"/>
      <c r="AU622" s="513"/>
      <c r="AV622" s="513"/>
      <c r="AW622" s="513"/>
      <c r="AX622" s="513"/>
      <c r="AY622" s="513"/>
      <c r="AZ622" s="513"/>
      <c r="BA622" s="513"/>
      <c r="BB622" s="513"/>
      <c r="BC622" s="513"/>
      <c r="BD622" s="513"/>
      <c r="BE622" s="513"/>
      <c r="BF622" s="513"/>
      <c r="BG622" s="513"/>
      <c r="BH622" s="513"/>
      <c r="BI622" s="513"/>
      <c r="BJ622" s="513"/>
      <c r="BK622" s="513"/>
      <c r="BL622" s="513"/>
      <c r="BM622" s="513"/>
      <c r="BN622" s="513"/>
      <c r="BO622" s="513"/>
      <c r="BP622" s="513"/>
      <c r="BQ622" s="513"/>
      <c r="BR622" s="513"/>
      <c r="BS622" s="513"/>
      <c r="BT622" s="513"/>
      <c r="BU622" s="513"/>
      <c r="BV622" s="513"/>
      <c r="BW622" s="513"/>
      <c r="BX622" s="513"/>
      <c r="BY622" s="513"/>
      <c r="BZ622" s="513"/>
      <c r="CA622" s="513"/>
      <c r="CB622" s="513"/>
      <c r="CC622" s="1972"/>
      <c r="CD622" s="1499"/>
      <c r="CE622" s="1500"/>
      <c r="CF622" s="1501"/>
      <c r="CG622" s="1500"/>
      <c r="CH622" s="1500"/>
      <c r="CI622" s="1500"/>
      <c r="CJ622" s="1976"/>
      <c r="CK622" s="1519"/>
      <c r="CL622" s="1509"/>
    </row>
    <row r="623" spans="1:90" s="514" customFormat="1">
      <c r="A623" s="511"/>
      <c r="B623" s="512"/>
      <c r="C623" s="1493"/>
      <c r="D623" s="1493"/>
      <c r="E623" s="1493"/>
      <c r="F623" s="1493"/>
      <c r="G623" s="1493"/>
      <c r="H623" s="1530"/>
      <c r="I623" s="1972"/>
      <c r="J623" s="1542"/>
      <c r="K623" s="513"/>
      <c r="L623" s="513"/>
      <c r="M623" s="513"/>
      <c r="N623" s="513"/>
      <c r="O623" s="513"/>
      <c r="P623" s="513"/>
      <c r="Q623" s="513"/>
      <c r="R623" s="513"/>
      <c r="S623" s="513"/>
      <c r="T623" s="513"/>
      <c r="U623" s="513"/>
      <c r="V623" s="513"/>
      <c r="W623" s="513"/>
      <c r="X623" s="513"/>
      <c r="Y623" s="513"/>
      <c r="Z623" s="513"/>
      <c r="AA623" s="513"/>
      <c r="AB623" s="513"/>
      <c r="AC623" s="513"/>
      <c r="AD623" s="513"/>
      <c r="AE623" s="513"/>
      <c r="AF623" s="513"/>
      <c r="AG623" s="513"/>
      <c r="AH623" s="513"/>
      <c r="AI623" s="513"/>
      <c r="AJ623" s="513"/>
      <c r="AK623" s="513"/>
      <c r="AL623" s="513"/>
      <c r="AM623" s="513"/>
      <c r="AN623" s="513"/>
      <c r="AO623" s="513"/>
      <c r="AP623" s="513"/>
      <c r="AQ623" s="513"/>
      <c r="AR623" s="513"/>
      <c r="AS623" s="513"/>
      <c r="AT623" s="513"/>
      <c r="AU623" s="513"/>
      <c r="AV623" s="513"/>
      <c r="AW623" s="513"/>
      <c r="AX623" s="513"/>
      <c r="AY623" s="513"/>
      <c r="AZ623" s="513"/>
      <c r="BA623" s="513"/>
      <c r="BB623" s="513"/>
      <c r="BC623" s="513"/>
      <c r="BD623" s="513"/>
      <c r="BE623" s="513"/>
      <c r="BF623" s="513"/>
      <c r="BG623" s="513"/>
      <c r="BH623" s="513"/>
      <c r="BI623" s="513"/>
      <c r="BJ623" s="513"/>
      <c r="BK623" s="513"/>
      <c r="BL623" s="513"/>
      <c r="BM623" s="513"/>
      <c r="BN623" s="513"/>
      <c r="BO623" s="513"/>
      <c r="BP623" s="513"/>
      <c r="BQ623" s="513"/>
      <c r="BR623" s="513"/>
      <c r="BS623" s="513"/>
      <c r="BT623" s="513"/>
      <c r="BU623" s="513"/>
      <c r="BV623" s="513"/>
      <c r="BW623" s="513"/>
      <c r="BX623" s="513"/>
      <c r="BY623" s="513"/>
      <c r="BZ623" s="513"/>
      <c r="CA623" s="513"/>
      <c r="CB623" s="513"/>
      <c r="CC623" s="1972"/>
      <c r="CD623" s="1499"/>
      <c r="CE623" s="1500"/>
      <c r="CF623" s="1501"/>
      <c r="CG623" s="1500"/>
      <c r="CH623" s="1500"/>
      <c r="CI623" s="1500"/>
      <c r="CJ623" s="1976"/>
      <c r="CK623" s="1519"/>
      <c r="CL623" s="1509"/>
    </row>
    <row r="624" spans="1:90" s="514" customFormat="1">
      <c r="A624" s="511"/>
      <c r="B624" s="512"/>
      <c r="C624" s="1493"/>
      <c r="D624" s="1493"/>
      <c r="E624" s="1493"/>
      <c r="F624" s="1493"/>
      <c r="G624" s="1493"/>
      <c r="H624" s="1530"/>
      <c r="I624" s="1972"/>
      <c r="J624" s="1542"/>
      <c r="K624" s="513"/>
      <c r="L624" s="513"/>
      <c r="M624" s="513"/>
      <c r="N624" s="513"/>
      <c r="O624" s="513"/>
      <c r="P624" s="513"/>
      <c r="Q624" s="513"/>
      <c r="R624" s="513"/>
      <c r="S624" s="513"/>
      <c r="T624" s="513"/>
      <c r="U624" s="513"/>
      <c r="V624" s="513"/>
      <c r="W624" s="513"/>
      <c r="X624" s="513"/>
      <c r="Y624" s="513"/>
      <c r="Z624" s="513"/>
      <c r="AA624" s="513"/>
      <c r="AB624" s="513"/>
      <c r="AC624" s="513"/>
      <c r="AD624" s="513"/>
      <c r="AE624" s="513"/>
      <c r="AF624" s="513"/>
      <c r="AG624" s="513"/>
      <c r="AH624" s="513"/>
      <c r="AI624" s="513"/>
      <c r="AJ624" s="513"/>
      <c r="AK624" s="513"/>
      <c r="AL624" s="513"/>
      <c r="AM624" s="513"/>
      <c r="AN624" s="513"/>
      <c r="AO624" s="513"/>
      <c r="AP624" s="513"/>
      <c r="AQ624" s="513"/>
      <c r="AR624" s="513"/>
      <c r="AS624" s="513"/>
      <c r="AT624" s="513"/>
      <c r="AU624" s="513"/>
      <c r="AV624" s="513"/>
      <c r="AW624" s="513"/>
      <c r="AX624" s="513"/>
      <c r="AY624" s="513"/>
      <c r="AZ624" s="513"/>
      <c r="BA624" s="513"/>
      <c r="BB624" s="513"/>
      <c r="BC624" s="513"/>
      <c r="BD624" s="513"/>
      <c r="BE624" s="513"/>
      <c r="BF624" s="513"/>
      <c r="BG624" s="513"/>
      <c r="BH624" s="513"/>
      <c r="BI624" s="513"/>
      <c r="BJ624" s="513"/>
      <c r="BK624" s="513"/>
      <c r="BL624" s="513"/>
      <c r="BM624" s="513"/>
      <c r="BN624" s="513"/>
      <c r="BO624" s="513"/>
      <c r="BP624" s="513"/>
      <c r="BQ624" s="513"/>
      <c r="BR624" s="513"/>
      <c r="BS624" s="513"/>
      <c r="BT624" s="513"/>
      <c r="BU624" s="513"/>
      <c r="BV624" s="513"/>
      <c r="BW624" s="513"/>
      <c r="BX624" s="513"/>
      <c r="BY624" s="513"/>
      <c r="BZ624" s="513"/>
      <c r="CA624" s="513"/>
      <c r="CB624" s="513"/>
      <c r="CC624" s="1972"/>
      <c r="CD624" s="1499"/>
      <c r="CE624" s="1500"/>
      <c r="CF624" s="1501"/>
      <c r="CG624" s="1500"/>
      <c r="CH624" s="1500"/>
      <c r="CI624" s="1500"/>
      <c r="CJ624" s="1976"/>
      <c r="CK624" s="1519"/>
      <c r="CL624" s="1509"/>
    </row>
    <row r="625" spans="1:90" s="514" customFormat="1">
      <c r="A625" s="511"/>
      <c r="B625" s="512"/>
      <c r="C625" s="1493"/>
      <c r="D625" s="1493"/>
      <c r="E625" s="1493"/>
      <c r="F625" s="1493"/>
      <c r="G625" s="1493"/>
      <c r="H625" s="1530"/>
      <c r="I625" s="1972"/>
      <c r="J625" s="1542"/>
      <c r="K625" s="513"/>
      <c r="L625" s="513"/>
      <c r="M625" s="513"/>
      <c r="N625" s="513"/>
      <c r="O625" s="513"/>
      <c r="P625" s="513"/>
      <c r="Q625" s="513"/>
      <c r="R625" s="513"/>
      <c r="S625" s="513"/>
      <c r="T625" s="513"/>
      <c r="U625" s="513"/>
      <c r="V625" s="513"/>
      <c r="W625" s="513"/>
      <c r="X625" s="513"/>
      <c r="Y625" s="513"/>
      <c r="Z625" s="513"/>
      <c r="AA625" s="513"/>
      <c r="AB625" s="513"/>
      <c r="AC625" s="513"/>
      <c r="AD625" s="513"/>
      <c r="AE625" s="513"/>
      <c r="AF625" s="513"/>
      <c r="AG625" s="513"/>
      <c r="AH625" s="513"/>
      <c r="AI625" s="513"/>
      <c r="AJ625" s="513"/>
      <c r="AK625" s="513"/>
      <c r="AL625" s="513"/>
      <c r="AM625" s="513"/>
      <c r="AN625" s="513"/>
      <c r="AO625" s="513"/>
      <c r="AP625" s="513"/>
      <c r="AQ625" s="513"/>
      <c r="AR625" s="513"/>
      <c r="AS625" s="513"/>
      <c r="AT625" s="513"/>
      <c r="AU625" s="513"/>
      <c r="AV625" s="513"/>
      <c r="AW625" s="513"/>
      <c r="AX625" s="513"/>
      <c r="AY625" s="513"/>
      <c r="AZ625" s="513"/>
      <c r="BA625" s="513"/>
      <c r="BB625" s="513"/>
      <c r="BC625" s="513"/>
      <c r="BD625" s="513"/>
      <c r="BE625" s="513"/>
      <c r="BF625" s="513"/>
      <c r="BG625" s="513"/>
      <c r="BH625" s="513"/>
      <c r="BI625" s="513"/>
      <c r="BJ625" s="513"/>
      <c r="BK625" s="513"/>
      <c r="BL625" s="513"/>
      <c r="BM625" s="513"/>
      <c r="BN625" s="513"/>
      <c r="BO625" s="513"/>
      <c r="BP625" s="513"/>
      <c r="BQ625" s="513"/>
      <c r="BR625" s="513"/>
      <c r="BS625" s="513"/>
      <c r="BT625" s="513"/>
      <c r="BU625" s="513"/>
      <c r="BV625" s="513"/>
      <c r="BW625" s="513"/>
      <c r="BX625" s="513"/>
      <c r="BY625" s="513"/>
      <c r="BZ625" s="513"/>
      <c r="CA625" s="513"/>
      <c r="CB625" s="513"/>
      <c r="CC625" s="1972"/>
      <c r="CD625" s="1499"/>
      <c r="CE625" s="1500"/>
      <c r="CF625" s="1501"/>
      <c r="CG625" s="1500"/>
      <c r="CH625" s="1500"/>
      <c r="CI625" s="1500"/>
      <c r="CJ625" s="1976"/>
      <c r="CK625" s="1519"/>
      <c r="CL625" s="1509"/>
    </row>
    <row r="626" spans="1:90" s="514" customFormat="1">
      <c r="A626" s="511"/>
      <c r="B626" s="512"/>
      <c r="C626" s="1493"/>
      <c r="D626" s="1493"/>
      <c r="E626" s="1493"/>
      <c r="F626" s="1493"/>
      <c r="G626" s="1493"/>
      <c r="H626" s="1530"/>
      <c r="I626" s="1972"/>
      <c r="J626" s="1542"/>
      <c r="K626" s="513"/>
      <c r="L626" s="513"/>
      <c r="M626" s="513"/>
      <c r="N626" s="513"/>
      <c r="O626" s="513"/>
      <c r="P626" s="513"/>
      <c r="Q626" s="513"/>
      <c r="R626" s="513"/>
      <c r="S626" s="513"/>
      <c r="T626" s="513"/>
      <c r="U626" s="513"/>
      <c r="V626" s="513"/>
      <c r="W626" s="513"/>
      <c r="X626" s="513"/>
      <c r="Y626" s="513"/>
      <c r="Z626" s="513"/>
      <c r="AA626" s="513"/>
      <c r="AB626" s="513"/>
      <c r="AC626" s="513"/>
      <c r="AD626" s="513"/>
      <c r="AE626" s="513"/>
      <c r="AF626" s="513"/>
      <c r="AG626" s="513"/>
      <c r="AH626" s="513"/>
      <c r="AI626" s="513"/>
      <c r="AJ626" s="513"/>
      <c r="AK626" s="513"/>
      <c r="AL626" s="513"/>
      <c r="AM626" s="513"/>
      <c r="AN626" s="513"/>
      <c r="AO626" s="513"/>
      <c r="AP626" s="513"/>
      <c r="AQ626" s="513"/>
      <c r="AR626" s="513"/>
      <c r="AS626" s="513"/>
      <c r="AT626" s="513"/>
      <c r="AU626" s="513"/>
      <c r="AV626" s="513"/>
      <c r="AW626" s="513"/>
      <c r="AX626" s="513"/>
      <c r="AY626" s="513"/>
      <c r="AZ626" s="513"/>
      <c r="BA626" s="513"/>
      <c r="BB626" s="513"/>
      <c r="BC626" s="513"/>
      <c r="BD626" s="513"/>
      <c r="BE626" s="513"/>
      <c r="BF626" s="513"/>
      <c r="BG626" s="513"/>
      <c r="BH626" s="513"/>
      <c r="BI626" s="513"/>
      <c r="BJ626" s="513"/>
      <c r="BK626" s="513"/>
      <c r="BL626" s="513"/>
      <c r="BM626" s="513"/>
      <c r="BN626" s="513"/>
      <c r="BO626" s="513"/>
      <c r="BP626" s="513"/>
      <c r="BQ626" s="513"/>
      <c r="BR626" s="513"/>
      <c r="BS626" s="513"/>
      <c r="BT626" s="513"/>
      <c r="BU626" s="513"/>
      <c r="BV626" s="513"/>
      <c r="BW626" s="513"/>
      <c r="BX626" s="513"/>
      <c r="BY626" s="513"/>
      <c r="BZ626" s="513"/>
      <c r="CA626" s="513"/>
      <c r="CB626" s="513"/>
      <c r="CC626" s="1972"/>
      <c r="CD626" s="1499"/>
      <c r="CE626" s="1500"/>
      <c r="CF626" s="1501"/>
      <c r="CG626" s="1500"/>
      <c r="CH626" s="1500"/>
      <c r="CI626" s="1500"/>
      <c r="CJ626" s="1976"/>
      <c r="CK626" s="1519"/>
      <c r="CL626" s="1509"/>
    </row>
    <row r="627" spans="1:90" s="514" customFormat="1">
      <c r="A627" s="511"/>
      <c r="B627" s="512"/>
      <c r="C627" s="1493"/>
      <c r="D627" s="1493"/>
      <c r="E627" s="1493"/>
      <c r="F627" s="1493"/>
      <c r="G627" s="1493"/>
      <c r="H627" s="1530"/>
      <c r="I627" s="1972"/>
      <c r="J627" s="1542"/>
      <c r="K627" s="513"/>
      <c r="L627" s="513"/>
      <c r="M627" s="513"/>
      <c r="N627" s="513"/>
      <c r="O627" s="513"/>
      <c r="P627" s="513"/>
      <c r="Q627" s="513"/>
      <c r="R627" s="513"/>
      <c r="S627" s="513"/>
      <c r="T627" s="513"/>
      <c r="U627" s="513"/>
      <c r="V627" s="513"/>
      <c r="W627" s="513"/>
      <c r="X627" s="513"/>
      <c r="Y627" s="513"/>
      <c r="Z627" s="513"/>
      <c r="AA627" s="513"/>
      <c r="AB627" s="513"/>
      <c r="AC627" s="513"/>
      <c r="AD627" s="513"/>
      <c r="AE627" s="513"/>
      <c r="AF627" s="513"/>
      <c r="AG627" s="513"/>
      <c r="AH627" s="513"/>
      <c r="AI627" s="513"/>
      <c r="AJ627" s="513"/>
      <c r="AK627" s="513"/>
      <c r="AL627" s="513"/>
      <c r="AM627" s="513"/>
      <c r="AN627" s="513"/>
      <c r="AO627" s="513"/>
      <c r="AP627" s="513"/>
      <c r="AQ627" s="513"/>
      <c r="AR627" s="513"/>
      <c r="AS627" s="513"/>
      <c r="AT627" s="513"/>
      <c r="AU627" s="513"/>
      <c r="AV627" s="513"/>
      <c r="AW627" s="513"/>
      <c r="AX627" s="513"/>
      <c r="AY627" s="513"/>
      <c r="AZ627" s="513"/>
      <c r="BA627" s="513"/>
      <c r="BB627" s="513"/>
      <c r="BC627" s="513"/>
      <c r="BD627" s="513"/>
      <c r="BE627" s="513"/>
      <c r="BF627" s="513"/>
      <c r="BG627" s="513"/>
      <c r="BH627" s="513"/>
      <c r="BI627" s="513"/>
      <c r="BJ627" s="513"/>
      <c r="BK627" s="513"/>
      <c r="BL627" s="513"/>
      <c r="BM627" s="513"/>
      <c r="BN627" s="513"/>
      <c r="BO627" s="513"/>
      <c r="BP627" s="513"/>
      <c r="BQ627" s="513"/>
      <c r="BR627" s="513"/>
      <c r="BS627" s="513"/>
      <c r="BT627" s="513"/>
      <c r="BU627" s="513"/>
      <c r="BV627" s="513"/>
      <c r="BW627" s="513"/>
      <c r="BX627" s="513"/>
      <c r="BY627" s="513"/>
      <c r="BZ627" s="513"/>
      <c r="CA627" s="513"/>
      <c r="CB627" s="513"/>
      <c r="CC627" s="1972"/>
      <c r="CD627" s="1499"/>
      <c r="CE627" s="1500"/>
      <c r="CF627" s="1501"/>
      <c r="CG627" s="1500"/>
      <c r="CH627" s="1500"/>
      <c r="CI627" s="1500"/>
      <c r="CJ627" s="1976"/>
      <c r="CK627" s="1519"/>
      <c r="CL627" s="1509"/>
    </row>
    <row r="628" spans="1:90" s="514" customFormat="1">
      <c r="A628" s="511"/>
      <c r="B628" s="512"/>
      <c r="C628" s="1493"/>
      <c r="D628" s="1493"/>
      <c r="E628" s="1493"/>
      <c r="F628" s="1493"/>
      <c r="G628" s="1493"/>
      <c r="H628" s="1530"/>
      <c r="I628" s="1972"/>
      <c r="J628" s="1542"/>
      <c r="K628" s="513"/>
      <c r="L628" s="513"/>
      <c r="M628" s="513"/>
      <c r="N628" s="513"/>
      <c r="O628" s="513"/>
      <c r="P628" s="513"/>
      <c r="Q628" s="513"/>
      <c r="R628" s="513"/>
      <c r="S628" s="513"/>
      <c r="T628" s="513"/>
      <c r="U628" s="513"/>
      <c r="V628" s="513"/>
      <c r="W628" s="513"/>
      <c r="X628" s="513"/>
      <c r="Y628" s="513"/>
      <c r="Z628" s="513"/>
      <c r="AA628" s="513"/>
      <c r="AB628" s="513"/>
      <c r="AC628" s="513"/>
      <c r="AD628" s="513"/>
      <c r="AE628" s="513"/>
      <c r="AF628" s="513"/>
      <c r="AG628" s="513"/>
      <c r="AH628" s="513"/>
      <c r="AI628" s="513"/>
      <c r="AJ628" s="513"/>
      <c r="AK628" s="513"/>
      <c r="AL628" s="513"/>
      <c r="AM628" s="513"/>
      <c r="AN628" s="513"/>
      <c r="AO628" s="513"/>
      <c r="AP628" s="513"/>
      <c r="AQ628" s="513"/>
      <c r="AR628" s="513"/>
      <c r="AS628" s="513"/>
      <c r="AT628" s="513"/>
      <c r="AU628" s="513"/>
      <c r="AV628" s="513"/>
      <c r="AW628" s="513"/>
      <c r="AX628" s="513"/>
      <c r="AY628" s="513"/>
      <c r="AZ628" s="513"/>
      <c r="BA628" s="513"/>
      <c r="BB628" s="513"/>
      <c r="BC628" s="513"/>
      <c r="BD628" s="513"/>
      <c r="BE628" s="513"/>
      <c r="BF628" s="513"/>
      <c r="BG628" s="513"/>
      <c r="BH628" s="513"/>
      <c r="BI628" s="513"/>
      <c r="BJ628" s="513"/>
      <c r="BK628" s="513"/>
      <c r="BL628" s="513"/>
      <c r="BM628" s="513"/>
      <c r="BN628" s="513"/>
      <c r="BO628" s="513"/>
      <c r="BP628" s="513"/>
      <c r="BQ628" s="513"/>
      <c r="BR628" s="513"/>
      <c r="BS628" s="513"/>
      <c r="BT628" s="513"/>
      <c r="BU628" s="513"/>
      <c r="BV628" s="513"/>
      <c r="BW628" s="513"/>
      <c r="BX628" s="513"/>
      <c r="BY628" s="513"/>
      <c r="BZ628" s="513"/>
      <c r="CA628" s="513"/>
      <c r="CB628" s="513"/>
      <c r="CC628" s="1972"/>
      <c r="CD628" s="1499"/>
      <c r="CE628" s="1500"/>
      <c r="CF628" s="1501"/>
      <c r="CG628" s="1500"/>
      <c r="CH628" s="1500"/>
      <c r="CI628" s="1500"/>
      <c r="CJ628" s="1976"/>
      <c r="CK628" s="1519"/>
      <c r="CL628" s="1509"/>
    </row>
    <row r="629" spans="1:90" s="514" customFormat="1">
      <c r="A629" s="511"/>
      <c r="B629" s="512"/>
      <c r="C629" s="1493"/>
      <c r="D629" s="1493"/>
      <c r="E629" s="1493"/>
      <c r="F629" s="1493"/>
      <c r="G629" s="1493"/>
      <c r="H629" s="1530"/>
      <c r="I629" s="1972"/>
      <c r="J629" s="1542"/>
      <c r="K629" s="513"/>
      <c r="L629" s="513"/>
      <c r="M629" s="513"/>
      <c r="N629" s="513"/>
      <c r="O629" s="513"/>
      <c r="P629" s="513"/>
      <c r="Q629" s="513"/>
      <c r="R629" s="513"/>
      <c r="S629" s="513"/>
      <c r="T629" s="513"/>
      <c r="U629" s="513"/>
      <c r="V629" s="513"/>
      <c r="W629" s="513"/>
      <c r="X629" s="513"/>
      <c r="Y629" s="513"/>
      <c r="Z629" s="513"/>
      <c r="AA629" s="513"/>
      <c r="AB629" s="513"/>
      <c r="AC629" s="513"/>
      <c r="AD629" s="513"/>
      <c r="AE629" s="513"/>
      <c r="AF629" s="513"/>
      <c r="AG629" s="513"/>
      <c r="AH629" s="513"/>
      <c r="AI629" s="513"/>
      <c r="AJ629" s="513"/>
      <c r="AK629" s="513"/>
      <c r="AL629" s="513"/>
      <c r="AM629" s="513"/>
      <c r="AN629" s="513"/>
      <c r="AO629" s="513"/>
      <c r="AP629" s="513"/>
      <c r="AQ629" s="513"/>
      <c r="AR629" s="513"/>
      <c r="AS629" s="513"/>
      <c r="AT629" s="513"/>
      <c r="AU629" s="513"/>
      <c r="AV629" s="513"/>
      <c r="AW629" s="513"/>
      <c r="AX629" s="513"/>
      <c r="AY629" s="513"/>
      <c r="AZ629" s="513"/>
      <c r="BA629" s="513"/>
      <c r="BB629" s="513"/>
      <c r="BC629" s="513"/>
      <c r="BD629" s="513"/>
      <c r="BE629" s="513"/>
      <c r="BF629" s="513"/>
      <c r="BG629" s="513"/>
      <c r="BH629" s="513"/>
      <c r="BI629" s="513"/>
      <c r="BJ629" s="513"/>
      <c r="BK629" s="513"/>
      <c r="BL629" s="513"/>
      <c r="BM629" s="513"/>
      <c r="BN629" s="513"/>
      <c r="BO629" s="513"/>
      <c r="BP629" s="513"/>
      <c r="BQ629" s="513"/>
      <c r="BR629" s="513"/>
      <c r="BS629" s="513"/>
      <c r="BT629" s="513"/>
      <c r="BU629" s="513"/>
      <c r="BV629" s="513"/>
      <c r="BW629" s="513"/>
      <c r="BX629" s="513"/>
      <c r="BY629" s="513"/>
      <c r="BZ629" s="513"/>
      <c r="CA629" s="513"/>
      <c r="CB629" s="513"/>
      <c r="CC629" s="1972"/>
      <c r="CD629" s="1499"/>
      <c r="CE629" s="1500"/>
      <c r="CF629" s="1501"/>
      <c r="CG629" s="1500"/>
      <c r="CH629" s="1500"/>
      <c r="CI629" s="1500"/>
      <c r="CJ629" s="1976"/>
      <c r="CK629" s="1519"/>
      <c r="CL629" s="1509"/>
    </row>
    <row r="630" spans="1:90" s="514" customFormat="1">
      <c r="A630" s="511"/>
      <c r="B630" s="512"/>
      <c r="C630" s="1493"/>
      <c r="D630" s="1493"/>
      <c r="E630" s="1493"/>
      <c r="F630" s="1493"/>
      <c r="G630" s="1493"/>
      <c r="H630" s="1530"/>
      <c r="I630" s="1972"/>
      <c r="J630" s="1542"/>
      <c r="K630" s="513"/>
      <c r="L630" s="513"/>
      <c r="M630" s="513"/>
      <c r="N630" s="513"/>
      <c r="O630" s="513"/>
      <c r="P630" s="513"/>
      <c r="Q630" s="513"/>
      <c r="R630" s="513"/>
      <c r="S630" s="513"/>
      <c r="T630" s="513"/>
      <c r="U630" s="513"/>
      <c r="V630" s="513"/>
      <c r="W630" s="513"/>
      <c r="X630" s="513"/>
      <c r="Y630" s="513"/>
      <c r="Z630" s="513"/>
      <c r="AA630" s="513"/>
      <c r="AB630" s="513"/>
      <c r="AC630" s="513"/>
      <c r="AD630" s="513"/>
      <c r="AE630" s="513"/>
      <c r="AF630" s="513"/>
      <c r="AG630" s="513"/>
      <c r="AH630" s="513"/>
      <c r="AI630" s="513"/>
      <c r="AJ630" s="513"/>
      <c r="AK630" s="513"/>
      <c r="AL630" s="513"/>
      <c r="AM630" s="513"/>
      <c r="AN630" s="513"/>
      <c r="AO630" s="513"/>
      <c r="AP630" s="513"/>
      <c r="AQ630" s="513"/>
      <c r="AR630" s="513"/>
      <c r="AS630" s="513"/>
      <c r="AT630" s="513"/>
      <c r="AU630" s="513"/>
      <c r="AV630" s="513"/>
      <c r="AW630" s="513"/>
      <c r="AX630" s="513"/>
      <c r="AY630" s="513"/>
      <c r="AZ630" s="513"/>
      <c r="BA630" s="513"/>
      <c r="BB630" s="513"/>
      <c r="BC630" s="513"/>
      <c r="BD630" s="513"/>
      <c r="BE630" s="513"/>
      <c r="BF630" s="513"/>
      <c r="BG630" s="513"/>
      <c r="BH630" s="513"/>
      <c r="BI630" s="513"/>
      <c r="BJ630" s="513"/>
      <c r="BK630" s="513"/>
      <c r="BL630" s="513"/>
      <c r="BM630" s="513"/>
      <c r="BN630" s="513"/>
      <c r="BO630" s="513"/>
      <c r="BP630" s="513"/>
      <c r="BQ630" s="513"/>
      <c r="BR630" s="513"/>
      <c r="BS630" s="513"/>
      <c r="BT630" s="513"/>
      <c r="BU630" s="513"/>
      <c r="BV630" s="513"/>
      <c r="BW630" s="513"/>
      <c r="BX630" s="513"/>
      <c r="BY630" s="513"/>
      <c r="BZ630" s="513"/>
      <c r="CA630" s="513"/>
      <c r="CB630" s="513"/>
      <c r="CC630" s="1972"/>
      <c r="CD630" s="1499"/>
      <c r="CE630" s="1500"/>
      <c r="CF630" s="1501"/>
      <c r="CG630" s="1500"/>
      <c r="CH630" s="1500"/>
      <c r="CI630" s="1500"/>
      <c r="CJ630" s="1976"/>
      <c r="CK630" s="1519"/>
      <c r="CL630" s="1509"/>
    </row>
    <row r="631" spans="1:90" s="514" customFormat="1">
      <c r="A631" s="511"/>
      <c r="B631" s="512"/>
      <c r="C631" s="1493"/>
      <c r="D631" s="1493"/>
      <c r="E631" s="1493"/>
      <c r="F631" s="1493"/>
      <c r="G631" s="1493"/>
      <c r="H631" s="1530"/>
      <c r="I631" s="1972"/>
      <c r="J631" s="1542"/>
      <c r="K631" s="513"/>
      <c r="L631" s="513"/>
      <c r="M631" s="513"/>
      <c r="N631" s="513"/>
      <c r="O631" s="513"/>
      <c r="P631" s="513"/>
      <c r="Q631" s="513"/>
      <c r="R631" s="513"/>
      <c r="S631" s="513"/>
      <c r="T631" s="513"/>
      <c r="U631" s="513"/>
      <c r="V631" s="513"/>
      <c r="W631" s="513"/>
      <c r="X631" s="513"/>
      <c r="Y631" s="513"/>
      <c r="Z631" s="513"/>
      <c r="AA631" s="513"/>
      <c r="AB631" s="513"/>
      <c r="AC631" s="513"/>
      <c r="AD631" s="513"/>
      <c r="AE631" s="513"/>
      <c r="AF631" s="513"/>
      <c r="AG631" s="513"/>
      <c r="AH631" s="513"/>
      <c r="AI631" s="513"/>
      <c r="AJ631" s="513"/>
      <c r="AK631" s="513"/>
      <c r="AL631" s="513"/>
      <c r="AM631" s="513"/>
      <c r="AN631" s="513"/>
      <c r="AO631" s="513"/>
      <c r="AP631" s="513"/>
      <c r="AQ631" s="513"/>
      <c r="AR631" s="513"/>
      <c r="AS631" s="513"/>
      <c r="AT631" s="513"/>
      <c r="AU631" s="513"/>
      <c r="AV631" s="513"/>
      <c r="AW631" s="513"/>
      <c r="AX631" s="513"/>
      <c r="AY631" s="513"/>
      <c r="AZ631" s="513"/>
      <c r="BA631" s="513"/>
      <c r="BB631" s="513"/>
      <c r="BC631" s="513"/>
      <c r="BD631" s="513"/>
      <c r="BE631" s="513"/>
      <c r="BF631" s="513"/>
      <c r="BG631" s="513"/>
      <c r="BH631" s="513"/>
      <c r="BI631" s="513"/>
      <c r="BJ631" s="513"/>
      <c r="BK631" s="513"/>
      <c r="BL631" s="513"/>
      <c r="BM631" s="513"/>
      <c r="BN631" s="513"/>
      <c r="BO631" s="513"/>
      <c r="BP631" s="513"/>
      <c r="BQ631" s="513"/>
      <c r="BR631" s="513"/>
      <c r="BS631" s="513"/>
      <c r="BT631" s="513"/>
      <c r="BU631" s="513"/>
      <c r="BV631" s="513"/>
      <c r="BW631" s="513"/>
      <c r="BX631" s="513"/>
      <c r="BY631" s="513"/>
      <c r="BZ631" s="513"/>
      <c r="CA631" s="513"/>
      <c r="CB631" s="513"/>
      <c r="CC631" s="1972"/>
      <c r="CD631" s="1499"/>
      <c r="CE631" s="1500"/>
      <c r="CF631" s="1501"/>
      <c r="CG631" s="1500"/>
      <c r="CH631" s="1500"/>
      <c r="CI631" s="1500"/>
      <c r="CJ631" s="1976"/>
      <c r="CK631" s="1519"/>
      <c r="CL631" s="1509"/>
    </row>
    <row r="632" spans="1:90" s="514" customFormat="1">
      <c r="A632" s="511"/>
      <c r="B632" s="512"/>
      <c r="C632" s="1493"/>
      <c r="D632" s="1493"/>
      <c r="E632" s="1493"/>
      <c r="F632" s="1493"/>
      <c r="G632" s="1493"/>
      <c r="H632" s="1530"/>
      <c r="I632" s="1972"/>
      <c r="J632" s="1542"/>
      <c r="K632" s="513"/>
      <c r="L632" s="513"/>
      <c r="M632" s="513"/>
      <c r="N632" s="513"/>
      <c r="O632" s="513"/>
      <c r="P632" s="513"/>
      <c r="Q632" s="513"/>
      <c r="R632" s="513"/>
      <c r="S632" s="513"/>
      <c r="T632" s="513"/>
      <c r="U632" s="513"/>
      <c r="V632" s="513"/>
      <c r="W632" s="513"/>
      <c r="X632" s="513"/>
      <c r="Y632" s="513"/>
      <c r="Z632" s="513"/>
      <c r="AA632" s="513"/>
      <c r="AB632" s="513"/>
      <c r="AC632" s="513"/>
      <c r="AD632" s="513"/>
      <c r="AE632" s="513"/>
      <c r="AF632" s="513"/>
      <c r="AG632" s="513"/>
      <c r="AH632" s="513"/>
      <c r="AI632" s="513"/>
      <c r="AJ632" s="513"/>
      <c r="AK632" s="513"/>
      <c r="AL632" s="513"/>
      <c r="AM632" s="513"/>
      <c r="AN632" s="513"/>
      <c r="AO632" s="513"/>
      <c r="AP632" s="513"/>
      <c r="AQ632" s="513"/>
      <c r="AR632" s="513"/>
      <c r="AS632" s="513"/>
      <c r="AT632" s="513"/>
      <c r="AU632" s="513"/>
      <c r="AV632" s="513"/>
      <c r="AW632" s="513"/>
      <c r="AX632" s="513"/>
      <c r="AY632" s="513"/>
      <c r="AZ632" s="513"/>
      <c r="BA632" s="513"/>
      <c r="BB632" s="513"/>
      <c r="BC632" s="513"/>
      <c r="BD632" s="513"/>
      <c r="BE632" s="513"/>
      <c r="BF632" s="513"/>
      <c r="BG632" s="513"/>
      <c r="BH632" s="513"/>
      <c r="BI632" s="513"/>
      <c r="BJ632" s="513"/>
      <c r="BK632" s="513"/>
      <c r="BL632" s="513"/>
      <c r="BM632" s="513"/>
      <c r="BN632" s="513"/>
      <c r="BO632" s="513"/>
      <c r="BP632" s="513"/>
      <c r="BQ632" s="513"/>
      <c r="BR632" s="513"/>
      <c r="BS632" s="513"/>
      <c r="BT632" s="513"/>
      <c r="BU632" s="513"/>
      <c r="BV632" s="513"/>
      <c r="BW632" s="513"/>
      <c r="BX632" s="513"/>
      <c r="BY632" s="513"/>
      <c r="BZ632" s="513"/>
      <c r="CA632" s="513"/>
      <c r="CB632" s="513"/>
      <c r="CC632" s="1972"/>
      <c r="CD632" s="1499"/>
      <c r="CE632" s="1500"/>
      <c r="CF632" s="1501"/>
      <c r="CG632" s="1500"/>
      <c r="CH632" s="1500"/>
      <c r="CI632" s="1500"/>
      <c r="CJ632" s="1976"/>
      <c r="CK632" s="1519"/>
      <c r="CL632" s="1509"/>
    </row>
    <row r="633" spans="1:90" s="514" customFormat="1">
      <c r="A633" s="511"/>
      <c r="B633" s="512"/>
      <c r="C633" s="1493"/>
      <c r="D633" s="1493"/>
      <c r="E633" s="1493"/>
      <c r="F633" s="1493"/>
      <c r="G633" s="1493"/>
      <c r="H633" s="1530"/>
      <c r="I633" s="1972"/>
      <c r="J633" s="1542"/>
      <c r="K633" s="513"/>
      <c r="L633" s="513"/>
      <c r="M633" s="513"/>
      <c r="N633" s="513"/>
      <c r="O633" s="513"/>
      <c r="P633" s="513"/>
      <c r="Q633" s="513"/>
      <c r="R633" s="513"/>
      <c r="S633" s="513"/>
      <c r="T633" s="513"/>
      <c r="U633" s="513"/>
      <c r="V633" s="513"/>
      <c r="W633" s="513"/>
      <c r="X633" s="513"/>
      <c r="Y633" s="513"/>
      <c r="Z633" s="513"/>
      <c r="AA633" s="513"/>
      <c r="AB633" s="513"/>
      <c r="AC633" s="513"/>
      <c r="AD633" s="513"/>
      <c r="AE633" s="513"/>
      <c r="AF633" s="513"/>
      <c r="AG633" s="513"/>
      <c r="AH633" s="513"/>
      <c r="AI633" s="513"/>
      <c r="AJ633" s="513"/>
      <c r="AK633" s="513"/>
      <c r="AL633" s="513"/>
      <c r="AM633" s="513"/>
      <c r="AN633" s="513"/>
      <c r="AO633" s="513"/>
      <c r="AP633" s="513"/>
      <c r="AQ633" s="513"/>
      <c r="AR633" s="513"/>
      <c r="AS633" s="513"/>
      <c r="AT633" s="513"/>
      <c r="AU633" s="513"/>
      <c r="AV633" s="513"/>
      <c r="AW633" s="513"/>
      <c r="AX633" s="513"/>
      <c r="AY633" s="513"/>
      <c r="AZ633" s="513"/>
      <c r="BA633" s="513"/>
      <c r="BB633" s="513"/>
      <c r="BC633" s="513"/>
      <c r="BD633" s="513"/>
      <c r="BE633" s="513"/>
      <c r="BF633" s="513"/>
      <c r="BG633" s="513"/>
      <c r="BH633" s="513"/>
      <c r="BI633" s="513"/>
      <c r="BJ633" s="513"/>
      <c r="BK633" s="513"/>
      <c r="BL633" s="513"/>
      <c r="BM633" s="513"/>
      <c r="BN633" s="513"/>
      <c r="BO633" s="513"/>
      <c r="BP633" s="513"/>
      <c r="BQ633" s="513"/>
      <c r="BR633" s="513"/>
      <c r="BS633" s="513"/>
      <c r="BT633" s="513"/>
      <c r="BU633" s="513"/>
      <c r="BV633" s="513"/>
      <c r="BW633" s="513"/>
      <c r="BX633" s="513"/>
      <c r="BY633" s="513"/>
      <c r="BZ633" s="513"/>
      <c r="CA633" s="513"/>
      <c r="CB633" s="513"/>
      <c r="CC633" s="1972"/>
      <c r="CD633" s="1499"/>
      <c r="CE633" s="1500"/>
      <c r="CF633" s="1501"/>
      <c r="CG633" s="1500"/>
      <c r="CH633" s="1500"/>
      <c r="CI633" s="1500"/>
      <c r="CJ633" s="1976"/>
      <c r="CK633" s="1519"/>
      <c r="CL633" s="1509"/>
    </row>
    <row r="634" spans="1:90" s="514" customFormat="1">
      <c r="A634" s="511"/>
      <c r="B634" s="512"/>
      <c r="C634" s="1493"/>
      <c r="D634" s="1493"/>
      <c r="E634" s="1493"/>
      <c r="F634" s="1493"/>
      <c r="G634" s="1493"/>
      <c r="H634" s="1530"/>
      <c r="I634" s="1972"/>
      <c r="J634" s="1542"/>
      <c r="K634" s="513"/>
      <c r="L634" s="513"/>
      <c r="M634" s="513"/>
      <c r="N634" s="513"/>
      <c r="O634" s="513"/>
      <c r="P634" s="513"/>
      <c r="Q634" s="513"/>
      <c r="R634" s="513"/>
      <c r="S634" s="513"/>
      <c r="T634" s="513"/>
      <c r="U634" s="513"/>
      <c r="V634" s="513"/>
      <c r="W634" s="513"/>
      <c r="X634" s="513"/>
      <c r="Y634" s="513"/>
      <c r="Z634" s="513"/>
      <c r="AA634" s="513"/>
      <c r="AB634" s="513"/>
      <c r="AC634" s="513"/>
      <c r="AD634" s="513"/>
      <c r="AE634" s="513"/>
      <c r="AF634" s="513"/>
      <c r="AG634" s="513"/>
      <c r="AH634" s="513"/>
      <c r="AI634" s="513"/>
      <c r="AJ634" s="513"/>
      <c r="AK634" s="513"/>
      <c r="AL634" s="513"/>
      <c r="AM634" s="513"/>
      <c r="AN634" s="513"/>
      <c r="AO634" s="513"/>
      <c r="AP634" s="513"/>
      <c r="AQ634" s="513"/>
      <c r="AR634" s="513"/>
      <c r="AS634" s="513"/>
      <c r="AT634" s="513"/>
      <c r="AU634" s="513"/>
      <c r="AV634" s="513"/>
      <c r="AW634" s="513"/>
      <c r="AX634" s="513"/>
      <c r="AY634" s="513"/>
      <c r="AZ634" s="513"/>
      <c r="BA634" s="513"/>
      <c r="BB634" s="513"/>
      <c r="BC634" s="513"/>
      <c r="BD634" s="513"/>
      <c r="BE634" s="513"/>
      <c r="BF634" s="513"/>
      <c r="BG634" s="513"/>
      <c r="BH634" s="513"/>
      <c r="BI634" s="513"/>
      <c r="BJ634" s="513"/>
      <c r="BK634" s="513"/>
      <c r="BL634" s="513"/>
      <c r="BM634" s="513"/>
      <c r="BN634" s="513"/>
      <c r="BO634" s="513"/>
      <c r="BP634" s="513"/>
      <c r="BQ634" s="513"/>
      <c r="BR634" s="513"/>
      <c r="BS634" s="513"/>
      <c r="BT634" s="513"/>
      <c r="BU634" s="513"/>
      <c r="BV634" s="513"/>
      <c r="BW634" s="513"/>
      <c r="BX634" s="513"/>
      <c r="BY634" s="513"/>
      <c r="BZ634" s="513"/>
      <c r="CA634" s="513"/>
      <c r="CB634" s="513"/>
      <c r="CC634" s="1972"/>
      <c r="CD634" s="1499"/>
      <c r="CE634" s="1500"/>
      <c r="CF634" s="1501"/>
      <c r="CG634" s="1500"/>
      <c r="CH634" s="1500"/>
      <c r="CI634" s="1500"/>
      <c r="CJ634" s="1976"/>
      <c r="CK634" s="1519"/>
      <c r="CL634" s="1509"/>
    </row>
    <row r="635" spans="1:90" s="514" customFormat="1">
      <c r="A635" s="511"/>
      <c r="B635" s="512"/>
      <c r="C635" s="1493"/>
      <c r="D635" s="1493"/>
      <c r="E635" s="1493"/>
      <c r="F635" s="1493"/>
      <c r="G635" s="1493"/>
      <c r="H635" s="1530"/>
      <c r="I635" s="1972"/>
      <c r="J635" s="1542"/>
      <c r="K635" s="513"/>
      <c r="L635" s="513"/>
      <c r="M635" s="513"/>
      <c r="N635" s="513"/>
      <c r="O635" s="513"/>
      <c r="P635" s="513"/>
      <c r="Q635" s="513"/>
      <c r="R635" s="513"/>
      <c r="S635" s="513"/>
      <c r="T635" s="513"/>
      <c r="U635" s="513"/>
      <c r="V635" s="513"/>
      <c r="W635" s="513"/>
      <c r="X635" s="513"/>
      <c r="Y635" s="513"/>
      <c r="Z635" s="513"/>
      <c r="AA635" s="513"/>
      <c r="AB635" s="513"/>
      <c r="AC635" s="513"/>
      <c r="AD635" s="513"/>
      <c r="AE635" s="513"/>
      <c r="AF635" s="513"/>
      <c r="AG635" s="513"/>
      <c r="AH635" s="513"/>
      <c r="AI635" s="513"/>
      <c r="AJ635" s="513"/>
      <c r="AK635" s="513"/>
      <c r="AL635" s="513"/>
      <c r="AM635" s="513"/>
      <c r="AN635" s="513"/>
      <c r="AO635" s="513"/>
      <c r="AP635" s="513"/>
      <c r="AQ635" s="513"/>
      <c r="AR635" s="513"/>
      <c r="AS635" s="513"/>
      <c r="AT635" s="513"/>
      <c r="AU635" s="513"/>
      <c r="AV635" s="513"/>
      <c r="AW635" s="513"/>
      <c r="AX635" s="513"/>
      <c r="AY635" s="513"/>
      <c r="AZ635" s="513"/>
      <c r="BA635" s="513"/>
      <c r="BB635" s="513"/>
      <c r="BC635" s="513"/>
      <c r="BD635" s="513"/>
      <c r="BE635" s="513"/>
      <c r="BF635" s="513"/>
      <c r="BG635" s="513"/>
      <c r="BH635" s="513"/>
      <c r="BI635" s="513"/>
      <c r="BJ635" s="513"/>
      <c r="BK635" s="513"/>
      <c r="BL635" s="513"/>
      <c r="BM635" s="513"/>
      <c r="BN635" s="513"/>
      <c r="BO635" s="513"/>
      <c r="BP635" s="513"/>
      <c r="BQ635" s="513"/>
      <c r="BR635" s="513"/>
      <c r="BS635" s="513"/>
      <c r="BT635" s="513"/>
      <c r="BU635" s="513"/>
      <c r="BV635" s="513"/>
      <c r="BW635" s="513"/>
      <c r="BX635" s="513"/>
      <c r="BY635" s="513"/>
      <c r="BZ635" s="513"/>
      <c r="CA635" s="513"/>
      <c r="CB635" s="513"/>
      <c r="CC635" s="1972"/>
      <c r="CD635" s="1499"/>
      <c r="CE635" s="1500"/>
      <c r="CF635" s="1501"/>
      <c r="CG635" s="1500"/>
      <c r="CH635" s="1500"/>
      <c r="CI635" s="1500"/>
      <c r="CJ635" s="1976"/>
      <c r="CK635" s="1519"/>
      <c r="CL635" s="1509"/>
    </row>
    <row r="636" spans="1:90" s="514" customFormat="1">
      <c r="A636" s="511"/>
      <c r="B636" s="512"/>
      <c r="C636" s="1493"/>
      <c r="D636" s="1493"/>
      <c r="E636" s="1493"/>
      <c r="F636" s="1493"/>
      <c r="G636" s="1493"/>
      <c r="H636" s="1530"/>
      <c r="I636" s="1972"/>
      <c r="J636" s="1542"/>
      <c r="K636" s="513"/>
      <c r="L636" s="513"/>
      <c r="M636" s="513"/>
      <c r="N636" s="513"/>
      <c r="O636" s="513"/>
      <c r="P636" s="513"/>
      <c r="Q636" s="513"/>
      <c r="R636" s="513"/>
      <c r="S636" s="513"/>
      <c r="T636" s="513"/>
      <c r="U636" s="513"/>
      <c r="V636" s="513"/>
      <c r="W636" s="513"/>
      <c r="X636" s="513"/>
      <c r="Y636" s="513"/>
      <c r="Z636" s="513"/>
      <c r="AA636" s="513"/>
      <c r="AB636" s="513"/>
      <c r="AC636" s="513"/>
      <c r="AD636" s="513"/>
      <c r="AE636" s="513"/>
      <c r="AF636" s="513"/>
      <c r="AG636" s="513"/>
      <c r="AH636" s="513"/>
      <c r="AI636" s="513"/>
      <c r="AJ636" s="513"/>
      <c r="AK636" s="513"/>
      <c r="AL636" s="513"/>
      <c r="AM636" s="513"/>
      <c r="AN636" s="513"/>
      <c r="AO636" s="513"/>
      <c r="AP636" s="513"/>
      <c r="AQ636" s="513"/>
      <c r="AR636" s="513"/>
      <c r="AS636" s="513"/>
      <c r="AT636" s="513"/>
      <c r="AU636" s="513"/>
      <c r="AV636" s="513"/>
      <c r="AW636" s="513"/>
      <c r="AX636" s="513"/>
      <c r="AY636" s="513"/>
      <c r="AZ636" s="513"/>
      <c r="BA636" s="513"/>
      <c r="BB636" s="513"/>
      <c r="BC636" s="513"/>
      <c r="BD636" s="513"/>
      <c r="BE636" s="513"/>
      <c r="BF636" s="513"/>
      <c r="BG636" s="513"/>
      <c r="BH636" s="513"/>
      <c r="BI636" s="513"/>
      <c r="BJ636" s="513"/>
      <c r="BK636" s="513"/>
      <c r="BL636" s="513"/>
      <c r="BM636" s="513"/>
      <c r="BN636" s="513"/>
      <c r="BO636" s="513"/>
      <c r="BP636" s="513"/>
      <c r="BQ636" s="513"/>
      <c r="BR636" s="513"/>
      <c r="BS636" s="513"/>
      <c r="BT636" s="513"/>
      <c r="BU636" s="513"/>
      <c r="BV636" s="513"/>
      <c r="BW636" s="513"/>
      <c r="BX636" s="513"/>
      <c r="BY636" s="513"/>
      <c r="BZ636" s="513"/>
      <c r="CA636" s="513"/>
      <c r="CB636" s="513"/>
      <c r="CC636" s="1972"/>
      <c r="CD636" s="1499"/>
      <c r="CE636" s="1500"/>
      <c r="CF636" s="1501"/>
      <c r="CG636" s="1500"/>
      <c r="CH636" s="1500"/>
      <c r="CI636" s="1500"/>
      <c r="CJ636" s="1976"/>
      <c r="CK636" s="1519"/>
      <c r="CL636" s="1509"/>
    </row>
    <row r="637" spans="1:90" s="514" customFormat="1">
      <c r="A637" s="511"/>
      <c r="B637" s="512"/>
      <c r="C637" s="1493"/>
      <c r="D637" s="1493"/>
      <c r="E637" s="1493"/>
      <c r="F637" s="1493"/>
      <c r="G637" s="1493"/>
      <c r="H637" s="1530"/>
      <c r="I637" s="1972"/>
      <c r="J637" s="1542"/>
      <c r="K637" s="513"/>
      <c r="L637" s="513"/>
      <c r="M637" s="513"/>
      <c r="N637" s="513"/>
      <c r="O637" s="513"/>
      <c r="P637" s="513"/>
      <c r="Q637" s="513"/>
      <c r="R637" s="513"/>
      <c r="S637" s="513"/>
      <c r="T637" s="513"/>
      <c r="U637" s="513"/>
      <c r="V637" s="513"/>
      <c r="W637" s="513"/>
      <c r="X637" s="513"/>
      <c r="Y637" s="513"/>
      <c r="Z637" s="513"/>
      <c r="AA637" s="513"/>
      <c r="AB637" s="513"/>
      <c r="AC637" s="513"/>
      <c r="AD637" s="513"/>
      <c r="AE637" s="513"/>
      <c r="AF637" s="513"/>
      <c r="AG637" s="513"/>
      <c r="AH637" s="513"/>
      <c r="AI637" s="513"/>
      <c r="AJ637" s="513"/>
      <c r="AK637" s="513"/>
      <c r="AL637" s="513"/>
      <c r="AM637" s="513"/>
      <c r="AN637" s="513"/>
      <c r="AO637" s="513"/>
      <c r="AP637" s="513"/>
      <c r="AQ637" s="513"/>
      <c r="AR637" s="513"/>
      <c r="AS637" s="513"/>
      <c r="AT637" s="513"/>
      <c r="AU637" s="513"/>
      <c r="AV637" s="513"/>
      <c r="AW637" s="513"/>
      <c r="AX637" s="513"/>
      <c r="AY637" s="513"/>
      <c r="AZ637" s="513"/>
      <c r="BA637" s="513"/>
      <c r="BB637" s="513"/>
      <c r="BC637" s="513"/>
      <c r="BD637" s="513"/>
      <c r="BE637" s="513"/>
      <c r="BF637" s="513"/>
      <c r="BG637" s="513"/>
      <c r="BH637" s="513"/>
      <c r="BI637" s="513"/>
      <c r="BJ637" s="513"/>
      <c r="BK637" s="513"/>
      <c r="BL637" s="513"/>
      <c r="BM637" s="513"/>
      <c r="BN637" s="513"/>
      <c r="BO637" s="513"/>
      <c r="BP637" s="513"/>
      <c r="BQ637" s="513"/>
      <c r="BR637" s="513"/>
      <c r="BS637" s="513"/>
      <c r="BT637" s="513"/>
      <c r="BU637" s="513"/>
      <c r="BV637" s="513"/>
      <c r="BW637" s="513"/>
      <c r="BX637" s="513"/>
      <c r="BY637" s="513"/>
      <c r="BZ637" s="513"/>
      <c r="CA637" s="513"/>
      <c r="CB637" s="513"/>
      <c r="CC637" s="1972"/>
      <c r="CD637" s="1499"/>
      <c r="CE637" s="1500"/>
      <c r="CF637" s="1501"/>
      <c r="CG637" s="1500"/>
      <c r="CH637" s="1500"/>
      <c r="CI637" s="1500"/>
      <c r="CJ637" s="1976"/>
      <c r="CK637" s="1519"/>
      <c r="CL637" s="1509"/>
    </row>
    <row r="638" spans="1:90" s="514" customFormat="1">
      <c r="A638" s="511"/>
      <c r="B638" s="512"/>
      <c r="C638" s="1493"/>
      <c r="D638" s="1493"/>
      <c r="E638" s="1493"/>
      <c r="F638" s="1493"/>
      <c r="G638" s="1493"/>
      <c r="H638" s="1530"/>
      <c r="I638" s="1972"/>
      <c r="J638" s="1542"/>
      <c r="K638" s="513"/>
      <c r="L638" s="513"/>
      <c r="M638" s="513"/>
      <c r="N638" s="513"/>
      <c r="O638" s="513"/>
      <c r="P638" s="513"/>
      <c r="Q638" s="513"/>
      <c r="R638" s="513"/>
      <c r="S638" s="513"/>
      <c r="T638" s="513"/>
      <c r="U638" s="513"/>
      <c r="V638" s="513"/>
      <c r="W638" s="513"/>
      <c r="X638" s="513"/>
      <c r="Y638" s="513"/>
      <c r="Z638" s="513"/>
      <c r="AA638" s="513"/>
      <c r="AB638" s="513"/>
      <c r="AC638" s="513"/>
      <c r="AD638" s="513"/>
      <c r="AE638" s="513"/>
      <c r="AF638" s="513"/>
      <c r="AG638" s="513"/>
      <c r="AH638" s="513"/>
      <c r="AI638" s="513"/>
      <c r="AJ638" s="513"/>
      <c r="AK638" s="513"/>
      <c r="AL638" s="513"/>
      <c r="AM638" s="513"/>
      <c r="AN638" s="513"/>
      <c r="AO638" s="513"/>
      <c r="AP638" s="513"/>
      <c r="AQ638" s="513"/>
      <c r="AR638" s="513"/>
      <c r="AS638" s="513"/>
      <c r="AT638" s="513"/>
      <c r="AU638" s="513"/>
      <c r="AV638" s="513"/>
      <c r="AW638" s="513"/>
      <c r="AX638" s="513"/>
      <c r="AY638" s="513"/>
      <c r="AZ638" s="513"/>
      <c r="BA638" s="513"/>
      <c r="BB638" s="513"/>
      <c r="BC638" s="513"/>
      <c r="BD638" s="513"/>
      <c r="BE638" s="513"/>
      <c r="BF638" s="513"/>
      <c r="BG638" s="513"/>
      <c r="BH638" s="513"/>
      <c r="BI638" s="513"/>
      <c r="BJ638" s="513"/>
      <c r="BK638" s="513"/>
      <c r="BL638" s="513"/>
      <c r="BM638" s="513"/>
      <c r="BN638" s="513"/>
      <c r="BO638" s="513"/>
      <c r="BP638" s="513"/>
      <c r="BQ638" s="513"/>
      <c r="BR638" s="513"/>
      <c r="BS638" s="513"/>
      <c r="BT638" s="513"/>
      <c r="BU638" s="513"/>
      <c r="BV638" s="513"/>
      <c r="BW638" s="513"/>
      <c r="BX638" s="513"/>
      <c r="BY638" s="513"/>
      <c r="BZ638" s="513"/>
      <c r="CA638" s="513"/>
      <c r="CB638" s="513"/>
      <c r="CC638" s="1972"/>
      <c r="CD638" s="1499"/>
      <c r="CE638" s="1500"/>
      <c r="CF638" s="1501"/>
      <c r="CG638" s="1500"/>
      <c r="CH638" s="1500"/>
      <c r="CI638" s="1500"/>
      <c r="CJ638" s="1976"/>
      <c r="CK638" s="1519"/>
      <c r="CL638" s="1509"/>
    </row>
    <row r="639" spans="1:90" s="514" customFormat="1">
      <c r="A639" s="511"/>
      <c r="B639" s="512"/>
      <c r="C639" s="1493"/>
      <c r="D639" s="1493"/>
      <c r="E639" s="1493"/>
      <c r="F639" s="1493"/>
      <c r="G639" s="1493"/>
      <c r="H639" s="1530"/>
      <c r="I639" s="1972"/>
      <c r="J639" s="1542"/>
      <c r="K639" s="513"/>
      <c r="L639" s="513"/>
      <c r="M639" s="513"/>
      <c r="N639" s="513"/>
      <c r="O639" s="513"/>
      <c r="P639" s="513"/>
      <c r="Q639" s="513"/>
      <c r="R639" s="513"/>
      <c r="S639" s="513"/>
      <c r="T639" s="513"/>
      <c r="U639" s="513"/>
      <c r="V639" s="513"/>
      <c r="W639" s="513"/>
      <c r="X639" s="513"/>
      <c r="Y639" s="513"/>
      <c r="Z639" s="513"/>
      <c r="AA639" s="513"/>
      <c r="AB639" s="513"/>
      <c r="AC639" s="513"/>
      <c r="AD639" s="513"/>
      <c r="AE639" s="513"/>
      <c r="AF639" s="513"/>
      <c r="AG639" s="513"/>
      <c r="AH639" s="513"/>
      <c r="AI639" s="513"/>
      <c r="AJ639" s="513"/>
      <c r="AK639" s="513"/>
      <c r="AL639" s="513"/>
      <c r="AM639" s="513"/>
      <c r="AN639" s="513"/>
      <c r="AO639" s="513"/>
      <c r="AP639" s="513"/>
      <c r="AQ639" s="513"/>
      <c r="AR639" s="513"/>
      <c r="AS639" s="513"/>
      <c r="AT639" s="513"/>
      <c r="AU639" s="513"/>
      <c r="AV639" s="513"/>
      <c r="AW639" s="513"/>
      <c r="AX639" s="513"/>
      <c r="AY639" s="513"/>
      <c r="AZ639" s="513"/>
      <c r="BA639" s="513"/>
      <c r="BB639" s="513"/>
      <c r="BC639" s="513"/>
      <c r="BD639" s="513"/>
      <c r="BE639" s="513"/>
      <c r="BF639" s="513"/>
      <c r="BG639" s="513"/>
      <c r="BH639" s="513"/>
      <c r="BI639" s="513"/>
      <c r="BJ639" s="513"/>
      <c r="BK639" s="513"/>
      <c r="BL639" s="513"/>
      <c r="BM639" s="513"/>
      <c r="BN639" s="513"/>
      <c r="BO639" s="513"/>
      <c r="BP639" s="513"/>
      <c r="BQ639" s="513"/>
      <c r="BR639" s="513"/>
      <c r="BS639" s="513"/>
      <c r="BT639" s="513"/>
      <c r="BU639" s="513"/>
      <c r="BV639" s="513"/>
      <c r="BW639" s="513"/>
      <c r="BX639" s="513"/>
      <c r="BY639" s="513"/>
      <c r="BZ639" s="513"/>
      <c r="CA639" s="513"/>
      <c r="CB639" s="513"/>
      <c r="CC639" s="1972"/>
      <c r="CD639" s="1499"/>
      <c r="CE639" s="1500"/>
      <c r="CF639" s="1501"/>
      <c r="CG639" s="1500"/>
      <c r="CH639" s="1500"/>
      <c r="CI639" s="1500"/>
      <c r="CJ639" s="1976"/>
      <c r="CK639" s="1519"/>
      <c r="CL639" s="1509"/>
    </row>
    <row r="640" spans="1:90" s="514" customFormat="1">
      <c r="A640" s="511"/>
      <c r="B640" s="512"/>
      <c r="C640" s="1493"/>
      <c r="D640" s="1493"/>
      <c r="E640" s="1493"/>
      <c r="F640" s="1493"/>
      <c r="G640" s="1493"/>
      <c r="H640" s="1530"/>
      <c r="I640" s="1972"/>
      <c r="J640" s="1542"/>
      <c r="K640" s="513"/>
      <c r="L640" s="513"/>
      <c r="M640" s="513"/>
      <c r="N640" s="513"/>
      <c r="O640" s="513"/>
      <c r="P640" s="513"/>
      <c r="Q640" s="513"/>
      <c r="R640" s="513"/>
      <c r="S640" s="513"/>
      <c r="T640" s="513"/>
      <c r="U640" s="513"/>
      <c r="V640" s="513"/>
      <c r="W640" s="513"/>
      <c r="X640" s="513"/>
      <c r="Y640" s="513"/>
      <c r="Z640" s="513"/>
      <c r="AA640" s="513"/>
      <c r="AB640" s="513"/>
      <c r="AC640" s="513"/>
      <c r="AD640" s="513"/>
      <c r="AE640" s="513"/>
      <c r="AF640" s="513"/>
      <c r="AG640" s="513"/>
      <c r="AH640" s="513"/>
      <c r="AI640" s="513"/>
      <c r="AJ640" s="513"/>
      <c r="AK640" s="513"/>
      <c r="AL640" s="513"/>
      <c r="AM640" s="513"/>
      <c r="AN640" s="513"/>
      <c r="AO640" s="513"/>
      <c r="AP640" s="513"/>
      <c r="AQ640" s="513"/>
      <c r="AR640" s="513"/>
      <c r="AS640" s="513"/>
      <c r="AT640" s="513"/>
      <c r="AU640" s="513"/>
      <c r="AV640" s="513"/>
      <c r="AW640" s="513"/>
      <c r="AX640" s="513"/>
      <c r="AY640" s="513"/>
      <c r="AZ640" s="513"/>
      <c r="BA640" s="513"/>
      <c r="BB640" s="513"/>
      <c r="BC640" s="513"/>
      <c r="BD640" s="513"/>
      <c r="BE640" s="513"/>
      <c r="BF640" s="513"/>
      <c r="BG640" s="513"/>
      <c r="BH640" s="513"/>
      <c r="BI640" s="513"/>
      <c r="BJ640" s="513"/>
      <c r="BK640" s="513"/>
      <c r="BL640" s="513"/>
      <c r="BM640" s="513"/>
      <c r="BN640" s="513"/>
      <c r="BO640" s="513"/>
      <c r="BP640" s="513"/>
      <c r="BQ640" s="513"/>
      <c r="BR640" s="513"/>
      <c r="BS640" s="513"/>
      <c r="BT640" s="513"/>
      <c r="BU640" s="513"/>
      <c r="BV640" s="513"/>
      <c r="BW640" s="513"/>
      <c r="BX640" s="513"/>
      <c r="BY640" s="513"/>
      <c r="BZ640" s="513"/>
      <c r="CA640" s="513"/>
      <c r="CB640" s="513"/>
      <c r="CC640" s="1972"/>
      <c r="CD640" s="1499"/>
      <c r="CE640" s="1500"/>
      <c r="CF640" s="1501"/>
      <c r="CG640" s="1500"/>
      <c r="CH640" s="1500"/>
      <c r="CI640" s="1500"/>
      <c r="CJ640" s="1976"/>
      <c r="CK640" s="1519"/>
      <c r="CL640" s="1509"/>
    </row>
    <row r="641" spans="1:90" s="514" customFormat="1">
      <c r="A641" s="511"/>
      <c r="B641" s="512"/>
      <c r="C641" s="1493"/>
      <c r="D641" s="1493"/>
      <c r="E641" s="1493"/>
      <c r="F641" s="1493"/>
      <c r="G641" s="1493"/>
      <c r="H641" s="1530"/>
      <c r="I641" s="1972"/>
      <c r="J641" s="1542"/>
      <c r="K641" s="513"/>
      <c r="L641" s="513"/>
      <c r="M641" s="513"/>
      <c r="N641" s="513"/>
      <c r="O641" s="513"/>
      <c r="P641" s="513"/>
      <c r="Q641" s="513"/>
      <c r="R641" s="513"/>
      <c r="S641" s="513"/>
      <c r="T641" s="513"/>
      <c r="U641" s="513"/>
      <c r="V641" s="513"/>
      <c r="W641" s="513"/>
      <c r="X641" s="513"/>
      <c r="Y641" s="513"/>
      <c r="Z641" s="513"/>
      <c r="AA641" s="513"/>
      <c r="AB641" s="513"/>
      <c r="AC641" s="513"/>
      <c r="AD641" s="513"/>
      <c r="AE641" s="513"/>
      <c r="AF641" s="513"/>
      <c r="AG641" s="513"/>
      <c r="AH641" s="513"/>
      <c r="AI641" s="513"/>
      <c r="AJ641" s="513"/>
      <c r="AK641" s="513"/>
      <c r="AL641" s="513"/>
      <c r="AM641" s="513"/>
      <c r="AN641" s="513"/>
      <c r="AO641" s="513"/>
      <c r="AP641" s="513"/>
      <c r="AQ641" s="513"/>
      <c r="AR641" s="513"/>
      <c r="AS641" s="513"/>
      <c r="AT641" s="513"/>
      <c r="AU641" s="513"/>
      <c r="AV641" s="513"/>
      <c r="AW641" s="513"/>
      <c r="AX641" s="513"/>
      <c r="AY641" s="513"/>
      <c r="AZ641" s="513"/>
      <c r="BA641" s="513"/>
      <c r="BB641" s="513"/>
      <c r="BC641" s="513"/>
      <c r="BD641" s="513"/>
      <c r="BE641" s="513"/>
      <c r="BF641" s="513"/>
      <c r="BG641" s="513"/>
      <c r="BH641" s="513"/>
      <c r="BI641" s="513"/>
      <c r="BJ641" s="513"/>
      <c r="BK641" s="513"/>
      <c r="BL641" s="513"/>
      <c r="BM641" s="513"/>
      <c r="BN641" s="513"/>
      <c r="BO641" s="513"/>
      <c r="BP641" s="513"/>
      <c r="BQ641" s="513"/>
      <c r="BR641" s="513"/>
      <c r="BS641" s="513"/>
      <c r="BT641" s="513"/>
      <c r="BU641" s="513"/>
      <c r="BV641" s="513"/>
      <c r="BW641" s="513"/>
      <c r="BX641" s="513"/>
      <c r="BY641" s="513"/>
      <c r="BZ641" s="513"/>
      <c r="CA641" s="513"/>
      <c r="CB641" s="513"/>
      <c r="CC641" s="1972"/>
      <c r="CD641" s="1499"/>
      <c r="CE641" s="1500"/>
      <c r="CF641" s="1501"/>
      <c r="CG641" s="1500"/>
      <c r="CH641" s="1500"/>
      <c r="CI641" s="1500"/>
      <c r="CJ641" s="1976"/>
      <c r="CK641" s="1519"/>
      <c r="CL641" s="1509"/>
    </row>
    <row r="642" spans="1:90" s="514" customFormat="1">
      <c r="A642" s="511"/>
      <c r="B642" s="512"/>
      <c r="C642" s="1493"/>
      <c r="D642" s="1493"/>
      <c r="E642" s="1493"/>
      <c r="F642" s="1493"/>
      <c r="G642" s="1493"/>
      <c r="H642" s="1530"/>
      <c r="I642" s="1972"/>
      <c r="J642" s="1542"/>
      <c r="K642" s="513"/>
      <c r="L642" s="513"/>
      <c r="M642" s="513"/>
      <c r="N642" s="513"/>
      <c r="O642" s="513"/>
      <c r="P642" s="513"/>
      <c r="Q642" s="513"/>
      <c r="R642" s="513"/>
      <c r="S642" s="513"/>
      <c r="T642" s="513"/>
      <c r="U642" s="513"/>
      <c r="V642" s="513"/>
      <c r="W642" s="513"/>
      <c r="X642" s="513"/>
      <c r="Y642" s="513"/>
      <c r="Z642" s="513"/>
      <c r="AA642" s="513"/>
      <c r="AB642" s="513"/>
      <c r="AC642" s="513"/>
      <c r="AD642" s="513"/>
      <c r="AE642" s="513"/>
      <c r="AF642" s="513"/>
      <c r="AG642" s="513"/>
      <c r="AH642" s="513"/>
      <c r="AI642" s="513"/>
      <c r="AJ642" s="513"/>
      <c r="AK642" s="513"/>
      <c r="AL642" s="513"/>
      <c r="AM642" s="513"/>
      <c r="AN642" s="513"/>
      <c r="AO642" s="513"/>
      <c r="AP642" s="513"/>
      <c r="AQ642" s="513"/>
      <c r="AR642" s="513"/>
      <c r="AS642" s="513"/>
      <c r="AT642" s="513"/>
      <c r="AU642" s="513"/>
      <c r="AV642" s="513"/>
      <c r="AW642" s="513"/>
      <c r="AX642" s="513"/>
      <c r="AY642" s="513"/>
      <c r="AZ642" s="513"/>
      <c r="BA642" s="513"/>
      <c r="BB642" s="513"/>
      <c r="BC642" s="513"/>
      <c r="BD642" s="513"/>
      <c r="BE642" s="513"/>
      <c r="BF642" s="513"/>
      <c r="BG642" s="513"/>
      <c r="BH642" s="513"/>
      <c r="BI642" s="513"/>
      <c r="BJ642" s="513"/>
      <c r="BK642" s="513"/>
      <c r="BL642" s="513"/>
      <c r="BM642" s="513"/>
      <c r="BN642" s="513"/>
      <c r="BO642" s="513"/>
      <c r="BP642" s="513"/>
      <c r="BQ642" s="513"/>
      <c r="BR642" s="513"/>
      <c r="BS642" s="513"/>
      <c r="BT642" s="513"/>
      <c r="BU642" s="513"/>
      <c r="BV642" s="513"/>
      <c r="BW642" s="513"/>
      <c r="BX642" s="513"/>
      <c r="BY642" s="513"/>
      <c r="BZ642" s="513"/>
      <c r="CA642" s="513"/>
      <c r="CB642" s="513"/>
      <c r="CC642" s="1972"/>
      <c r="CD642" s="1499"/>
      <c r="CE642" s="1500"/>
      <c r="CF642" s="1501"/>
      <c r="CG642" s="1500"/>
      <c r="CH642" s="1500"/>
      <c r="CI642" s="1500"/>
      <c r="CJ642" s="1976"/>
      <c r="CK642" s="1519"/>
      <c r="CL642" s="1509"/>
    </row>
    <row r="643" spans="1:90" s="514" customFormat="1">
      <c r="A643" s="511"/>
      <c r="B643" s="512"/>
      <c r="C643" s="1493"/>
      <c r="D643" s="1493"/>
      <c r="E643" s="1493"/>
      <c r="F643" s="1493"/>
      <c r="G643" s="1493"/>
      <c r="H643" s="1530"/>
      <c r="I643" s="1972"/>
      <c r="J643" s="1542"/>
      <c r="K643" s="513"/>
      <c r="L643" s="513"/>
      <c r="M643" s="513"/>
      <c r="N643" s="513"/>
      <c r="O643" s="513"/>
      <c r="P643" s="513"/>
      <c r="Q643" s="513"/>
      <c r="R643" s="513"/>
      <c r="S643" s="513"/>
      <c r="T643" s="513"/>
      <c r="U643" s="513"/>
      <c r="V643" s="513"/>
      <c r="W643" s="513"/>
      <c r="X643" s="513"/>
      <c r="Y643" s="513"/>
      <c r="Z643" s="513"/>
      <c r="AA643" s="513"/>
      <c r="AB643" s="513"/>
      <c r="AC643" s="513"/>
      <c r="AD643" s="513"/>
      <c r="AE643" s="513"/>
      <c r="AF643" s="513"/>
      <c r="AG643" s="513"/>
      <c r="AH643" s="513"/>
      <c r="AI643" s="513"/>
      <c r="AJ643" s="513"/>
      <c r="AK643" s="513"/>
      <c r="AL643" s="513"/>
      <c r="AM643" s="513"/>
      <c r="AN643" s="513"/>
      <c r="AO643" s="513"/>
      <c r="AP643" s="513"/>
      <c r="AQ643" s="513"/>
      <c r="AR643" s="513"/>
      <c r="AS643" s="513"/>
      <c r="AT643" s="513"/>
      <c r="AU643" s="513"/>
      <c r="AV643" s="513"/>
      <c r="AW643" s="513"/>
      <c r="AX643" s="513"/>
      <c r="AY643" s="513"/>
      <c r="AZ643" s="513"/>
      <c r="BA643" s="513"/>
      <c r="BB643" s="513"/>
      <c r="BC643" s="513"/>
      <c r="BD643" s="513"/>
      <c r="BE643" s="513"/>
      <c r="BF643" s="513"/>
      <c r="BG643" s="513"/>
      <c r="BH643" s="513"/>
      <c r="BI643" s="513"/>
      <c r="BJ643" s="513"/>
      <c r="BK643" s="513"/>
      <c r="BL643" s="513"/>
      <c r="BM643" s="513"/>
      <c r="BN643" s="513"/>
      <c r="BO643" s="513"/>
      <c r="BP643" s="513"/>
      <c r="BQ643" s="513"/>
      <c r="BR643" s="513"/>
      <c r="BS643" s="513"/>
      <c r="BT643" s="513"/>
      <c r="BU643" s="513"/>
      <c r="BV643" s="513"/>
      <c r="BW643" s="513"/>
      <c r="BX643" s="513"/>
      <c r="BY643" s="513"/>
      <c r="BZ643" s="513"/>
      <c r="CA643" s="513"/>
      <c r="CB643" s="513"/>
      <c r="CC643" s="1972"/>
      <c r="CD643" s="1499"/>
      <c r="CE643" s="1500"/>
      <c r="CF643" s="1501"/>
      <c r="CG643" s="1500"/>
      <c r="CH643" s="1500"/>
      <c r="CI643" s="1500"/>
      <c r="CJ643" s="1976"/>
      <c r="CK643" s="1519"/>
      <c r="CL643" s="1509"/>
    </row>
    <row r="644" spans="1:90" s="514" customFormat="1">
      <c r="A644" s="511"/>
      <c r="B644" s="512"/>
      <c r="C644" s="1493"/>
      <c r="D644" s="1493"/>
      <c r="E644" s="1493"/>
      <c r="F644" s="1493"/>
      <c r="G644" s="1493"/>
      <c r="H644" s="1530"/>
      <c r="I644" s="1972"/>
      <c r="J644" s="1542"/>
      <c r="K644" s="513"/>
      <c r="L644" s="513"/>
      <c r="M644" s="513"/>
      <c r="N644" s="513"/>
      <c r="O644" s="513"/>
      <c r="P644" s="513"/>
      <c r="Q644" s="513"/>
      <c r="R644" s="513"/>
      <c r="S644" s="513"/>
      <c r="T644" s="513"/>
      <c r="U644" s="513"/>
      <c r="V644" s="513"/>
      <c r="W644" s="513"/>
      <c r="X644" s="513"/>
      <c r="Y644" s="513"/>
      <c r="Z644" s="513"/>
      <c r="AA644" s="513"/>
      <c r="AB644" s="513"/>
      <c r="AC644" s="513"/>
      <c r="AD644" s="513"/>
      <c r="AE644" s="513"/>
      <c r="AF644" s="513"/>
      <c r="AG644" s="513"/>
      <c r="AH644" s="513"/>
      <c r="AI644" s="513"/>
      <c r="AJ644" s="513"/>
      <c r="AK644" s="513"/>
      <c r="AL644" s="513"/>
      <c r="AM644" s="513"/>
      <c r="AN644" s="513"/>
      <c r="AO644" s="513"/>
      <c r="AP644" s="513"/>
      <c r="AQ644" s="513"/>
      <c r="AR644" s="513"/>
      <c r="AS644" s="513"/>
      <c r="AT644" s="513"/>
      <c r="AU644" s="513"/>
      <c r="AV644" s="513"/>
      <c r="AW644" s="513"/>
      <c r="AX644" s="513"/>
      <c r="AY644" s="513"/>
      <c r="AZ644" s="513"/>
      <c r="BA644" s="513"/>
      <c r="BB644" s="513"/>
      <c r="BC644" s="513"/>
      <c r="BD644" s="513"/>
      <c r="BE644" s="513"/>
      <c r="BF644" s="513"/>
      <c r="BG644" s="513"/>
      <c r="BH644" s="513"/>
      <c r="BI644" s="513"/>
      <c r="BJ644" s="513"/>
      <c r="BK644" s="513"/>
      <c r="BL644" s="513"/>
      <c r="BM644" s="513"/>
      <c r="BN644" s="513"/>
      <c r="BO644" s="513"/>
      <c r="BP644" s="513"/>
      <c r="BQ644" s="513"/>
      <c r="BR644" s="513"/>
      <c r="BS644" s="513"/>
      <c r="BT644" s="513"/>
      <c r="BU644" s="513"/>
      <c r="BV644" s="513"/>
      <c r="BW644" s="513"/>
      <c r="BX644" s="513"/>
      <c r="BY644" s="513"/>
      <c r="BZ644" s="513"/>
      <c r="CA644" s="513"/>
      <c r="CB644" s="513"/>
      <c r="CC644" s="1972"/>
      <c r="CD644" s="1499"/>
      <c r="CE644" s="1500"/>
      <c r="CF644" s="1501"/>
      <c r="CG644" s="1500"/>
      <c r="CH644" s="1500"/>
      <c r="CI644" s="1500"/>
      <c r="CJ644" s="1976"/>
      <c r="CK644" s="1519"/>
      <c r="CL644" s="1509"/>
    </row>
    <row r="645" spans="1:90" s="514" customFormat="1">
      <c r="A645" s="511"/>
      <c r="B645" s="512"/>
      <c r="C645" s="1493"/>
      <c r="D645" s="1493"/>
      <c r="E645" s="1493"/>
      <c r="F645" s="1493"/>
      <c r="G645" s="1493"/>
      <c r="H645" s="1530"/>
      <c r="I645" s="1972"/>
      <c r="J645" s="1542"/>
      <c r="K645" s="513"/>
      <c r="L645" s="513"/>
      <c r="M645" s="513"/>
      <c r="N645" s="513"/>
      <c r="O645" s="513"/>
      <c r="P645" s="513"/>
      <c r="Q645" s="513"/>
      <c r="R645" s="513"/>
      <c r="S645" s="513"/>
      <c r="T645" s="513"/>
      <c r="U645" s="513"/>
      <c r="V645" s="513"/>
      <c r="W645" s="513"/>
      <c r="X645" s="513"/>
      <c r="Y645" s="513"/>
      <c r="Z645" s="513"/>
      <c r="AA645" s="513"/>
      <c r="AB645" s="513"/>
      <c r="AC645" s="513"/>
      <c r="AD645" s="513"/>
      <c r="AE645" s="513"/>
      <c r="AF645" s="513"/>
      <c r="AG645" s="513"/>
      <c r="AH645" s="513"/>
      <c r="AI645" s="513"/>
      <c r="AJ645" s="513"/>
      <c r="AK645" s="513"/>
      <c r="AL645" s="513"/>
      <c r="AM645" s="513"/>
      <c r="AN645" s="513"/>
      <c r="AO645" s="513"/>
      <c r="AP645" s="513"/>
      <c r="AQ645" s="513"/>
      <c r="AR645" s="513"/>
      <c r="AS645" s="513"/>
      <c r="AT645" s="513"/>
      <c r="AU645" s="513"/>
      <c r="AV645" s="513"/>
      <c r="AW645" s="513"/>
      <c r="AX645" s="513"/>
      <c r="AY645" s="513"/>
      <c r="AZ645" s="513"/>
      <c r="BA645" s="513"/>
      <c r="BB645" s="513"/>
      <c r="BC645" s="513"/>
      <c r="BD645" s="513"/>
      <c r="BE645" s="513"/>
      <c r="BF645" s="513"/>
      <c r="BG645" s="513"/>
      <c r="BH645" s="513"/>
      <c r="BI645" s="513"/>
      <c r="BJ645" s="513"/>
      <c r="BK645" s="513"/>
      <c r="BL645" s="513"/>
      <c r="BM645" s="513"/>
      <c r="BN645" s="513"/>
      <c r="BO645" s="513"/>
      <c r="BP645" s="513"/>
      <c r="BQ645" s="513"/>
      <c r="BR645" s="513"/>
      <c r="BS645" s="513"/>
      <c r="BT645" s="513"/>
      <c r="BU645" s="513"/>
      <c r="BV645" s="513"/>
      <c r="BW645" s="513"/>
      <c r="BX645" s="513"/>
      <c r="BY645" s="513"/>
      <c r="BZ645" s="513"/>
      <c r="CA645" s="513"/>
      <c r="CB645" s="513"/>
      <c r="CC645" s="1972"/>
      <c r="CD645" s="1499"/>
      <c r="CE645" s="1500"/>
      <c r="CF645" s="1501"/>
      <c r="CG645" s="1500"/>
      <c r="CH645" s="1500"/>
      <c r="CI645" s="1500"/>
      <c r="CJ645" s="1976"/>
      <c r="CK645" s="1519"/>
      <c r="CL645" s="1509"/>
    </row>
    <row r="646" spans="1:90" s="514" customFormat="1">
      <c r="A646" s="511"/>
      <c r="B646" s="512"/>
      <c r="C646" s="1493"/>
      <c r="D646" s="1493"/>
      <c r="E646" s="1493"/>
      <c r="F646" s="1493"/>
      <c r="G646" s="1493"/>
      <c r="H646" s="1530"/>
      <c r="I646" s="1972"/>
      <c r="J646" s="1542"/>
      <c r="K646" s="513"/>
      <c r="L646" s="513"/>
      <c r="M646" s="513"/>
      <c r="N646" s="513"/>
      <c r="O646" s="513"/>
      <c r="P646" s="513"/>
      <c r="Q646" s="513"/>
      <c r="R646" s="513"/>
      <c r="S646" s="513"/>
      <c r="T646" s="513"/>
      <c r="U646" s="513"/>
      <c r="V646" s="513"/>
      <c r="W646" s="513"/>
      <c r="X646" s="513"/>
      <c r="Y646" s="513"/>
      <c r="Z646" s="513"/>
      <c r="AA646" s="513"/>
      <c r="AB646" s="513"/>
      <c r="AC646" s="513"/>
      <c r="AD646" s="513"/>
      <c r="AE646" s="513"/>
      <c r="AF646" s="513"/>
      <c r="AG646" s="513"/>
      <c r="AH646" s="513"/>
      <c r="AI646" s="513"/>
      <c r="AJ646" s="513"/>
      <c r="AK646" s="513"/>
      <c r="AL646" s="513"/>
      <c r="AM646" s="513"/>
      <c r="AN646" s="513"/>
      <c r="AO646" s="513"/>
      <c r="AP646" s="513"/>
      <c r="AQ646" s="513"/>
      <c r="AR646" s="513"/>
      <c r="AS646" s="513"/>
      <c r="AT646" s="513"/>
      <c r="AU646" s="513"/>
      <c r="AV646" s="513"/>
      <c r="AW646" s="513"/>
      <c r="AX646" s="513"/>
      <c r="AY646" s="513"/>
      <c r="AZ646" s="513"/>
      <c r="BA646" s="513"/>
      <c r="BB646" s="513"/>
      <c r="BC646" s="513"/>
      <c r="BD646" s="513"/>
      <c r="BE646" s="513"/>
      <c r="BF646" s="513"/>
      <c r="BG646" s="513"/>
      <c r="BH646" s="513"/>
      <c r="BI646" s="513"/>
      <c r="BJ646" s="513"/>
      <c r="BK646" s="513"/>
      <c r="BL646" s="513"/>
      <c r="BM646" s="513"/>
      <c r="BN646" s="513"/>
      <c r="BO646" s="513"/>
      <c r="BP646" s="513"/>
      <c r="BQ646" s="513"/>
      <c r="BR646" s="513"/>
      <c r="BS646" s="513"/>
      <c r="BT646" s="513"/>
      <c r="BU646" s="513"/>
      <c r="BV646" s="513"/>
      <c r="BW646" s="513"/>
      <c r="BX646" s="513"/>
      <c r="BY646" s="513"/>
      <c r="BZ646" s="513"/>
      <c r="CA646" s="513"/>
      <c r="CB646" s="513"/>
      <c r="CC646" s="1972"/>
      <c r="CD646" s="1499"/>
      <c r="CE646" s="1500"/>
      <c r="CF646" s="1501"/>
      <c r="CG646" s="1500"/>
      <c r="CH646" s="1500"/>
      <c r="CI646" s="1500"/>
      <c r="CJ646" s="1976"/>
      <c r="CK646" s="1519"/>
      <c r="CL646" s="1509"/>
    </row>
    <row r="647" spans="1:90" s="514" customFormat="1">
      <c r="A647" s="511"/>
      <c r="B647" s="512"/>
      <c r="C647" s="1493"/>
      <c r="D647" s="1493"/>
      <c r="E647" s="1493"/>
      <c r="F647" s="1493"/>
      <c r="G647" s="1493"/>
      <c r="H647" s="1530"/>
      <c r="I647" s="1972"/>
      <c r="J647" s="1542"/>
      <c r="K647" s="513"/>
      <c r="L647" s="513"/>
      <c r="M647" s="513"/>
      <c r="N647" s="513"/>
      <c r="O647" s="513"/>
      <c r="P647" s="513"/>
      <c r="Q647" s="513"/>
      <c r="R647" s="513"/>
      <c r="S647" s="513"/>
      <c r="T647" s="513"/>
      <c r="U647" s="513"/>
      <c r="V647" s="513"/>
      <c r="W647" s="513"/>
      <c r="X647" s="513"/>
      <c r="Y647" s="513"/>
      <c r="Z647" s="513"/>
      <c r="AA647" s="513"/>
      <c r="AB647" s="513"/>
      <c r="AC647" s="513"/>
      <c r="AD647" s="513"/>
      <c r="AE647" s="513"/>
      <c r="AF647" s="513"/>
      <c r="AG647" s="513"/>
      <c r="AH647" s="513"/>
      <c r="AI647" s="513"/>
      <c r="AJ647" s="513"/>
      <c r="AK647" s="513"/>
      <c r="AL647" s="513"/>
      <c r="AM647" s="513"/>
      <c r="AN647" s="513"/>
      <c r="AO647" s="513"/>
      <c r="AP647" s="513"/>
      <c r="AQ647" s="513"/>
      <c r="AR647" s="513"/>
      <c r="AS647" s="513"/>
      <c r="AT647" s="513"/>
      <c r="AU647" s="513"/>
      <c r="AV647" s="513"/>
      <c r="AW647" s="513"/>
      <c r="AX647" s="513"/>
      <c r="AY647" s="513"/>
      <c r="AZ647" s="513"/>
      <c r="BA647" s="513"/>
      <c r="BB647" s="513"/>
      <c r="BC647" s="513"/>
      <c r="BD647" s="513"/>
      <c r="BE647" s="513"/>
      <c r="BF647" s="513"/>
      <c r="BG647" s="513"/>
      <c r="BH647" s="513"/>
      <c r="BI647" s="513"/>
      <c r="BJ647" s="513"/>
      <c r="BK647" s="513"/>
      <c r="BL647" s="513"/>
      <c r="BM647" s="513"/>
      <c r="BN647" s="513"/>
      <c r="BO647" s="513"/>
      <c r="BP647" s="513"/>
      <c r="BQ647" s="513"/>
      <c r="BR647" s="513"/>
      <c r="BS647" s="513"/>
      <c r="BT647" s="513"/>
      <c r="BU647" s="513"/>
      <c r="BV647" s="513"/>
      <c r="BW647" s="513"/>
      <c r="BX647" s="513"/>
      <c r="BY647" s="513"/>
      <c r="BZ647" s="513"/>
      <c r="CA647" s="513"/>
      <c r="CB647" s="513"/>
      <c r="CC647" s="1972"/>
      <c r="CD647" s="1499"/>
      <c r="CE647" s="1500"/>
      <c r="CF647" s="1501"/>
      <c r="CG647" s="1500"/>
      <c r="CH647" s="1500"/>
      <c r="CI647" s="1500"/>
      <c r="CJ647" s="1976"/>
      <c r="CK647" s="1519"/>
      <c r="CL647" s="1509"/>
    </row>
    <row r="648" spans="1:90" s="514" customFormat="1">
      <c r="A648" s="511"/>
      <c r="B648" s="512"/>
      <c r="C648" s="1493"/>
      <c r="D648" s="1493"/>
      <c r="E648" s="1493"/>
      <c r="F648" s="1493"/>
      <c r="G648" s="1493"/>
      <c r="H648" s="1530"/>
      <c r="I648" s="1972"/>
      <c r="J648" s="1542"/>
      <c r="K648" s="513"/>
      <c r="L648" s="513"/>
      <c r="M648" s="513"/>
      <c r="N648" s="513"/>
      <c r="O648" s="513"/>
      <c r="P648" s="513"/>
      <c r="Q648" s="513"/>
      <c r="R648" s="513"/>
      <c r="S648" s="513"/>
      <c r="T648" s="513"/>
      <c r="U648" s="513"/>
      <c r="V648" s="513"/>
      <c r="W648" s="513"/>
      <c r="X648" s="513"/>
      <c r="Y648" s="513"/>
      <c r="Z648" s="513"/>
      <c r="AA648" s="513"/>
      <c r="AB648" s="513"/>
      <c r="AC648" s="513"/>
      <c r="AD648" s="513"/>
      <c r="AE648" s="513"/>
      <c r="AF648" s="513"/>
      <c r="AG648" s="513"/>
      <c r="AH648" s="513"/>
      <c r="AI648" s="513"/>
      <c r="AJ648" s="513"/>
      <c r="AK648" s="513"/>
      <c r="AL648" s="513"/>
      <c r="AM648" s="513"/>
      <c r="AN648" s="513"/>
      <c r="AO648" s="513"/>
      <c r="AP648" s="513"/>
      <c r="AQ648" s="513"/>
      <c r="AR648" s="513"/>
      <c r="AS648" s="513"/>
      <c r="AT648" s="513"/>
      <c r="AU648" s="513"/>
      <c r="AV648" s="513"/>
      <c r="AW648" s="513"/>
      <c r="AX648" s="513"/>
      <c r="AY648" s="513"/>
      <c r="AZ648" s="513"/>
      <c r="BA648" s="513"/>
      <c r="BB648" s="513"/>
      <c r="BC648" s="513"/>
      <c r="BD648" s="513"/>
      <c r="BE648" s="513"/>
      <c r="BF648" s="513"/>
      <c r="BG648" s="513"/>
      <c r="BH648" s="513"/>
      <c r="BI648" s="513"/>
      <c r="BJ648" s="513"/>
      <c r="BK648" s="513"/>
      <c r="BL648" s="513"/>
      <c r="BM648" s="513"/>
      <c r="BN648" s="513"/>
      <c r="BO648" s="513"/>
      <c r="BP648" s="513"/>
      <c r="BQ648" s="513"/>
      <c r="BR648" s="513"/>
      <c r="BS648" s="513"/>
      <c r="BT648" s="513"/>
      <c r="BU648" s="513"/>
      <c r="BV648" s="513"/>
      <c r="BW648" s="513"/>
      <c r="BX648" s="513"/>
      <c r="BY648" s="513"/>
      <c r="BZ648" s="513"/>
      <c r="CA648" s="513"/>
      <c r="CB648" s="513"/>
      <c r="CC648" s="1972"/>
      <c r="CD648" s="1499"/>
      <c r="CE648" s="1500"/>
      <c r="CF648" s="1501"/>
      <c r="CG648" s="1500"/>
      <c r="CH648" s="1500"/>
      <c r="CI648" s="1500"/>
      <c r="CJ648" s="1976"/>
      <c r="CK648" s="1519"/>
      <c r="CL648" s="1509"/>
    </row>
    <row r="649" spans="1:90" s="514" customFormat="1">
      <c r="A649" s="511"/>
      <c r="B649" s="512"/>
      <c r="C649" s="1493"/>
      <c r="D649" s="1493"/>
      <c r="E649" s="1493"/>
      <c r="F649" s="1493"/>
      <c r="G649" s="1493"/>
      <c r="H649" s="1530"/>
      <c r="I649" s="1972"/>
      <c r="J649" s="1542"/>
      <c r="K649" s="513"/>
      <c r="L649" s="513"/>
      <c r="M649" s="513"/>
      <c r="N649" s="513"/>
      <c r="O649" s="513"/>
      <c r="P649" s="513"/>
      <c r="Q649" s="513"/>
      <c r="R649" s="513"/>
      <c r="S649" s="513"/>
      <c r="T649" s="513"/>
      <c r="U649" s="513"/>
      <c r="V649" s="513"/>
      <c r="W649" s="513"/>
      <c r="X649" s="513"/>
      <c r="Y649" s="513"/>
      <c r="Z649" s="513"/>
      <c r="AA649" s="513"/>
      <c r="AB649" s="513"/>
      <c r="AC649" s="513"/>
      <c r="AD649" s="513"/>
      <c r="AE649" s="513"/>
      <c r="AF649" s="513"/>
      <c r="AG649" s="513"/>
      <c r="AH649" s="513"/>
      <c r="AI649" s="513"/>
      <c r="AJ649" s="513"/>
      <c r="AK649" s="513"/>
      <c r="AL649" s="513"/>
      <c r="AM649" s="513"/>
      <c r="AN649" s="513"/>
      <c r="AO649" s="513"/>
      <c r="AP649" s="513"/>
      <c r="AQ649" s="513"/>
      <c r="AR649" s="513"/>
      <c r="AS649" s="513"/>
      <c r="AT649" s="513"/>
      <c r="AU649" s="513"/>
      <c r="AV649" s="513"/>
      <c r="AW649" s="513"/>
      <c r="AX649" s="513"/>
      <c r="AY649" s="513"/>
      <c r="AZ649" s="513"/>
      <c r="BA649" s="513"/>
      <c r="BB649" s="513"/>
      <c r="BC649" s="513"/>
      <c r="BD649" s="513"/>
      <c r="BE649" s="513"/>
      <c r="BF649" s="513"/>
      <c r="BG649" s="513"/>
      <c r="BH649" s="513"/>
      <c r="BI649" s="513"/>
      <c r="BJ649" s="513"/>
      <c r="BK649" s="513"/>
      <c r="BL649" s="513"/>
      <c r="BM649" s="513"/>
      <c r="BN649" s="513"/>
      <c r="BO649" s="513"/>
      <c r="BP649" s="513"/>
      <c r="BQ649" s="513"/>
      <c r="BR649" s="513"/>
      <c r="BS649" s="513"/>
      <c r="BT649" s="513"/>
      <c r="BU649" s="513"/>
      <c r="BV649" s="513"/>
      <c r="BW649" s="513"/>
      <c r="BX649" s="513"/>
      <c r="BY649" s="513"/>
      <c r="BZ649" s="513"/>
      <c r="CA649" s="513"/>
      <c r="CB649" s="513"/>
      <c r="CC649" s="1972"/>
      <c r="CD649" s="1499"/>
      <c r="CE649" s="1500"/>
      <c r="CF649" s="1501"/>
      <c r="CG649" s="1500"/>
      <c r="CH649" s="1500"/>
      <c r="CI649" s="1500"/>
      <c r="CJ649" s="1976"/>
      <c r="CK649" s="1519"/>
      <c r="CL649" s="1509"/>
    </row>
    <row r="650" spans="1:90" s="514" customFormat="1">
      <c r="A650" s="511"/>
      <c r="B650" s="512"/>
      <c r="C650" s="1493"/>
      <c r="D650" s="1493"/>
      <c r="E650" s="1493"/>
      <c r="F650" s="1493"/>
      <c r="G650" s="1493"/>
      <c r="H650" s="1530"/>
      <c r="I650" s="1972"/>
      <c r="J650" s="1542"/>
      <c r="K650" s="513"/>
      <c r="L650" s="513"/>
      <c r="M650" s="513"/>
      <c r="N650" s="513"/>
      <c r="O650" s="513"/>
      <c r="P650" s="513"/>
      <c r="Q650" s="513"/>
      <c r="R650" s="513"/>
      <c r="S650" s="513"/>
      <c r="T650" s="513"/>
      <c r="U650" s="513"/>
      <c r="V650" s="513"/>
      <c r="W650" s="513"/>
      <c r="X650" s="513"/>
      <c r="Y650" s="513"/>
      <c r="Z650" s="513"/>
      <c r="AA650" s="513"/>
      <c r="AB650" s="513"/>
      <c r="AC650" s="513"/>
      <c r="AD650" s="513"/>
      <c r="AE650" s="513"/>
      <c r="AF650" s="513"/>
      <c r="AG650" s="513"/>
      <c r="AH650" s="513"/>
      <c r="AI650" s="513"/>
      <c r="AJ650" s="513"/>
      <c r="AK650" s="513"/>
      <c r="AL650" s="513"/>
      <c r="AM650" s="513"/>
      <c r="AN650" s="513"/>
      <c r="AO650" s="513"/>
      <c r="AP650" s="513"/>
      <c r="AQ650" s="513"/>
      <c r="AR650" s="513"/>
      <c r="AS650" s="513"/>
      <c r="AT650" s="513"/>
      <c r="AU650" s="513"/>
      <c r="AV650" s="513"/>
      <c r="AW650" s="513"/>
      <c r="AX650" s="513"/>
      <c r="AY650" s="513"/>
      <c r="AZ650" s="513"/>
      <c r="BA650" s="513"/>
      <c r="BB650" s="513"/>
      <c r="BC650" s="513"/>
      <c r="BD650" s="513"/>
      <c r="BE650" s="513"/>
      <c r="BF650" s="513"/>
      <c r="BG650" s="513"/>
      <c r="BH650" s="513"/>
      <c r="BI650" s="513"/>
      <c r="BJ650" s="513"/>
      <c r="BK650" s="513"/>
      <c r="BL650" s="513"/>
      <c r="BM650" s="513"/>
      <c r="BN650" s="513"/>
      <c r="BO650" s="513"/>
      <c r="BP650" s="513"/>
      <c r="BQ650" s="513"/>
      <c r="BR650" s="513"/>
      <c r="BS650" s="513"/>
      <c r="BT650" s="513"/>
      <c r="BU650" s="513"/>
      <c r="BV650" s="513"/>
      <c r="BW650" s="513"/>
      <c r="BX650" s="513"/>
      <c r="BY650" s="513"/>
      <c r="BZ650" s="513"/>
      <c r="CA650" s="513"/>
      <c r="CB650" s="513"/>
      <c r="CC650" s="1972"/>
      <c r="CD650" s="1499"/>
      <c r="CE650" s="1500"/>
      <c r="CF650" s="1501"/>
      <c r="CG650" s="1500"/>
      <c r="CH650" s="1500"/>
      <c r="CI650" s="1500"/>
      <c r="CJ650" s="1976"/>
      <c r="CK650" s="1519"/>
      <c r="CL650" s="1509"/>
    </row>
    <row r="651" spans="1:90" s="514" customFormat="1">
      <c r="A651" s="511"/>
      <c r="B651" s="512"/>
      <c r="C651" s="1493"/>
      <c r="D651" s="1493"/>
      <c r="E651" s="1493"/>
      <c r="F651" s="1493"/>
      <c r="G651" s="1493"/>
      <c r="H651" s="1530"/>
      <c r="I651" s="1972"/>
      <c r="J651" s="1542"/>
      <c r="K651" s="513"/>
      <c r="L651" s="513"/>
      <c r="M651" s="513"/>
      <c r="N651" s="513"/>
      <c r="O651" s="513"/>
      <c r="P651" s="513"/>
      <c r="Q651" s="513"/>
      <c r="R651" s="513"/>
      <c r="S651" s="513"/>
      <c r="T651" s="513"/>
      <c r="U651" s="513"/>
      <c r="V651" s="513"/>
      <c r="W651" s="513"/>
      <c r="X651" s="513"/>
      <c r="Y651" s="513"/>
      <c r="Z651" s="513"/>
      <c r="AA651" s="513"/>
      <c r="AB651" s="513"/>
      <c r="AC651" s="513"/>
      <c r="AD651" s="513"/>
      <c r="AE651" s="513"/>
      <c r="AF651" s="513"/>
      <c r="AG651" s="513"/>
      <c r="AH651" s="513"/>
      <c r="AI651" s="513"/>
      <c r="AJ651" s="513"/>
      <c r="AK651" s="513"/>
      <c r="AL651" s="513"/>
      <c r="AM651" s="513"/>
      <c r="AN651" s="513"/>
      <c r="AO651" s="513"/>
      <c r="AP651" s="513"/>
      <c r="AQ651" s="513"/>
      <c r="AR651" s="513"/>
      <c r="AS651" s="513"/>
      <c r="AT651" s="513"/>
      <c r="AU651" s="513"/>
      <c r="AV651" s="513"/>
      <c r="AW651" s="513"/>
      <c r="AX651" s="513"/>
      <c r="AY651" s="513"/>
      <c r="AZ651" s="513"/>
      <c r="BA651" s="513"/>
      <c r="BB651" s="513"/>
      <c r="BC651" s="513"/>
      <c r="BD651" s="513"/>
      <c r="BE651" s="513"/>
      <c r="BF651" s="513"/>
      <c r="BG651" s="513"/>
      <c r="BH651" s="513"/>
      <c r="BI651" s="513"/>
      <c r="BJ651" s="513"/>
      <c r="BK651" s="513"/>
      <c r="BL651" s="513"/>
      <c r="BM651" s="513"/>
      <c r="BN651" s="513"/>
      <c r="BO651" s="513"/>
      <c r="BP651" s="513"/>
      <c r="BQ651" s="513"/>
      <c r="BR651" s="513"/>
      <c r="BS651" s="513"/>
      <c r="BT651" s="513"/>
      <c r="BU651" s="513"/>
      <c r="BV651" s="513"/>
      <c r="BW651" s="513"/>
      <c r="BX651" s="513"/>
      <c r="BY651" s="513"/>
      <c r="BZ651" s="513"/>
      <c r="CA651" s="513"/>
      <c r="CB651" s="513"/>
      <c r="CC651" s="1972"/>
      <c r="CD651" s="1499"/>
      <c r="CE651" s="1500"/>
      <c r="CF651" s="1501"/>
      <c r="CG651" s="1500"/>
      <c r="CH651" s="1500"/>
      <c r="CI651" s="1500"/>
      <c r="CJ651" s="1976"/>
      <c r="CK651" s="1519"/>
      <c r="CL651" s="1509"/>
    </row>
    <row r="652" spans="1:90" s="514" customFormat="1">
      <c r="A652" s="511"/>
      <c r="B652" s="512"/>
      <c r="C652" s="1493"/>
      <c r="D652" s="1493"/>
      <c r="E652" s="1493"/>
      <c r="F652" s="1493"/>
      <c r="G652" s="1493"/>
      <c r="H652" s="1530"/>
      <c r="I652" s="1972"/>
      <c r="J652" s="1542"/>
      <c r="K652" s="513"/>
      <c r="L652" s="513"/>
      <c r="M652" s="513"/>
      <c r="N652" s="513"/>
      <c r="O652" s="513"/>
      <c r="P652" s="513"/>
      <c r="Q652" s="513"/>
      <c r="R652" s="513"/>
      <c r="S652" s="513"/>
      <c r="T652" s="513"/>
      <c r="U652" s="513"/>
      <c r="V652" s="513"/>
      <c r="W652" s="513"/>
      <c r="X652" s="513"/>
      <c r="Y652" s="513"/>
      <c r="Z652" s="513"/>
      <c r="AA652" s="513"/>
      <c r="AB652" s="513"/>
      <c r="AC652" s="513"/>
      <c r="AD652" s="513"/>
      <c r="AE652" s="513"/>
      <c r="AF652" s="513"/>
      <c r="AG652" s="513"/>
      <c r="AH652" s="513"/>
      <c r="AI652" s="513"/>
      <c r="AJ652" s="513"/>
      <c r="AK652" s="513"/>
      <c r="AL652" s="513"/>
      <c r="AM652" s="513"/>
      <c r="AN652" s="513"/>
      <c r="AO652" s="513"/>
      <c r="AP652" s="513"/>
      <c r="AQ652" s="513"/>
      <c r="AR652" s="513"/>
      <c r="AS652" s="513"/>
      <c r="AT652" s="513"/>
      <c r="AU652" s="513"/>
      <c r="AV652" s="513"/>
      <c r="AW652" s="513"/>
      <c r="AX652" s="513"/>
      <c r="AY652" s="513"/>
      <c r="AZ652" s="513"/>
      <c r="BA652" s="513"/>
      <c r="BB652" s="513"/>
      <c r="BC652" s="513"/>
      <c r="BD652" s="513"/>
      <c r="BE652" s="513"/>
      <c r="BF652" s="513"/>
      <c r="BG652" s="513"/>
      <c r="BH652" s="513"/>
      <c r="BI652" s="513"/>
      <c r="BJ652" s="513"/>
      <c r="BK652" s="513"/>
      <c r="BL652" s="513"/>
      <c r="BM652" s="513"/>
      <c r="BN652" s="513"/>
      <c r="BO652" s="513"/>
      <c r="BP652" s="513"/>
      <c r="BQ652" s="513"/>
      <c r="BR652" s="513"/>
      <c r="BS652" s="513"/>
      <c r="BT652" s="513"/>
      <c r="BU652" s="513"/>
      <c r="BV652" s="513"/>
      <c r="BW652" s="513"/>
      <c r="BX652" s="513"/>
      <c r="BY652" s="513"/>
      <c r="BZ652" s="513"/>
      <c r="CA652" s="513"/>
      <c r="CB652" s="513"/>
      <c r="CC652" s="1972"/>
      <c r="CD652" s="1499"/>
      <c r="CE652" s="1500"/>
      <c r="CF652" s="1501"/>
      <c r="CG652" s="1500"/>
      <c r="CH652" s="1500"/>
      <c r="CI652" s="1500"/>
      <c r="CJ652" s="1976"/>
      <c r="CK652" s="1519"/>
      <c r="CL652" s="1509"/>
    </row>
    <row r="653" spans="1:90" s="514" customFormat="1">
      <c r="A653" s="511"/>
      <c r="B653" s="512"/>
      <c r="C653" s="1493"/>
      <c r="D653" s="1493"/>
      <c r="E653" s="1493"/>
      <c r="F653" s="1493"/>
      <c r="G653" s="1493"/>
      <c r="H653" s="1530"/>
      <c r="I653" s="1972"/>
      <c r="J653" s="1542"/>
      <c r="K653" s="513"/>
      <c r="L653" s="513"/>
      <c r="M653" s="513"/>
      <c r="N653" s="513"/>
      <c r="O653" s="513"/>
      <c r="P653" s="513"/>
      <c r="Q653" s="513"/>
      <c r="R653" s="513"/>
      <c r="S653" s="513"/>
      <c r="T653" s="513"/>
      <c r="U653" s="513"/>
      <c r="V653" s="513"/>
      <c r="W653" s="513"/>
      <c r="X653" s="513"/>
      <c r="Y653" s="513"/>
      <c r="Z653" s="513"/>
      <c r="AA653" s="513"/>
      <c r="AB653" s="513"/>
      <c r="AC653" s="513"/>
      <c r="AD653" s="513"/>
      <c r="AE653" s="513"/>
      <c r="AF653" s="513"/>
      <c r="AG653" s="513"/>
      <c r="AH653" s="513"/>
      <c r="AI653" s="513"/>
      <c r="AJ653" s="513"/>
      <c r="AK653" s="513"/>
      <c r="AL653" s="513"/>
      <c r="AM653" s="513"/>
      <c r="AN653" s="513"/>
      <c r="AO653" s="513"/>
      <c r="AP653" s="513"/>
      <c r="AQ653" s="513"/>
      <c r="AR653" s="513"/>
      <c r="AS653" s="513"/>
      <c r="AT653" s="513"/>
      <c r="AU653" s="513"/>
      <c r="AV653" s="513"/>
      <c r="AW653" s="513"/>
      <c r="AX653" s="513"/>
      <c r="AY653" s="513"/>
      <c r="AZ653" s="513"/>
      <c r="BA653" s="513"/>
      <c r="BB653" s="513"/>
      <c r="BC653" s="513"/>
      <c r="BD653" s="513"/>
      <c r="BE653" s="513"/>
      <c r="BF653" s="513"/>
      <c r="BG653" s="513"/>
      <c r="BH653" s="513"/>
      <c r="BI653" s="513"/>
      <c r="BJ653" s="513"/>
      <c r="BK653" s="513"/>
      <c r="BL653" s="513"/>
      <c r="BM653" s="513"/>
      <c r="BN653" s="513"/>
      <c r="BO653" s="513"/>
      <c r="BP653" s="513"/>
      <c r="BQ653" s="513"/>
      <c r="BR653" s="513"/>
      <c r="BS653" s="513"/>
      <c r="BT653" s="513"/>
      <c r="BU653" s="513"/>
      <c r="BV653" s="513"/>
      <c r="BW653" s="513"/>
      <c r="BX653" s="513"/>
      <c r="BY653" s="513"/>
      <c r="BZ653" s="513"/>
      <c r="CA653" s="513"/>
      <c r="CB653" s="513"/>
      <c r="CC653" s="1972"/>
      <c r="CD653" s="1499"/>
      <c r="CE653" s="1500"/>
      <c r="CF653" s="1501"/>
      <c r="CG653" s="1500"/>
      <c r="CH653" s="1500"/>
      <c r="CI653" s="1500"/>
      <c r="CJ653" s="1976"/>
      <c r="CK653" s="1519"/>
      <c r="CL653" s="1509"/>
    </row>
    <row r="654" spans="1:90" s="514" customFormat="1">
      <c r="A654" s="511"/>
      <c r="B654" s="512"/>
      <c r="C654" s="1493"/>
      <c r="D654" s="1493"/>
      <c r="E654" s="1493"/>
      <c r="F654" s="1493"/>
      <c r="G654" s="1493"/>
      <c r="H654" s="1530"/>
      <c r="I654" s="1972"/>
      <c r="J654" s="1542"/>
      <c r="K654" s="513"/>
      <c r="L654" s="513"/>
      <c r="M654" s="513"/>
      <c r="N654" s="513"/>
      <c r="O654" s="513"/>
      <c r="P654" s="513"/>
      <c r="Q654" s="513"/>
      <c r="R654" s="513"/>
      <c r="S654" s="513"/>
      <c r="T654" s="513"/>
      <c r="U654" s="513"/>
      <c r="V654" s="513"/>
      <c r="W654" s="513"/>
      <c r="X654" s="513"/>
      <c r="Y654" s="513"/>
      <c r="Z654" s="513"/>
      <c r="AA654" s="513"/>
      <c r="AB654" s="513"/>
      <c r="AC654" s="513"/>
      <c r="AD654" s="513"/>
      <c r="AE654" s="513"/>
      <c r="AF654" s="513"/>
      <c r="AG654" s="513"/>
      <c r="AH654" s="513"/>
      <c r="AI654" s="513"/>
      <c r="AJ654" s="513"/>
      <c r="AK654" s="513"/>
      <c r="AL654" s="513"/>
      <c r="AM654" s="513"/>
      <c r="AN654" s="513"/>
      <c r="AO654" s="513"/>
      <c r="AP654" s="513"/>
      <c r="AQ654" s="513"/>
      <c r="AR654" s="513"/>
      <c r="AS654" s="513"/>
      <c r="AT654" s="513"/>
      <c r="AU654" s="513"/>
      <c r="AV654" s="513"/>
      <c r="AW654" s="513"/>
      <c r="AX654" s="513"/>
      <c r="AY654" s="513"/>
      <c r="AZ654" s="513"/>
      <c r="BA654" s="513"/>
      <c r="BB654" s="513"/>
      <c r="BC654" s="513"/>
      <c r="BD654" s="513"/>
      <c r="BE654" s="513"/>
      <c r="BF654" s="513"/>
      <c r="BG654" s="513"/>
      <c r="BH654" s="513"/>
      <c r="BI654" s="513"/>
      <c r="BJ654" s="513"/>
      <c r="BK654" s="513"/>
      <c r="BL654" s="513"/>
      <c r="BM654" s="513"/>
      <c r="BN654" s="513"/>
      <c r="BO654" s="513"/>
      <c r="BP654" s="513"/>
      <c r="BQ654" s="513"/>
      <c r="BR654" s="513"/>
      <c r="BS654" s="513"/>
      <c r="BT654" s="513"/>
      <c r="BU654" s="513"/>
      <c r="BV654" s="513"/>
      <c r="BW654" s="513"/>
      <c r="BX654" s="513"/>
      <c r="BY654" s="513"/>
      <c r="BZ654" s="513"/>
      <c r="CA654" s="513"/>
      <c r="CB654" s="513"/>
      <c r="CC654" s="1972"/>
      <c r="CD654" s="1499"/>
      <c r="CE654" s="1500"/>
      <c r="CF654" s="1501"/>
      <c r="CG654" s="1500"/>
      <c r="CH654" s="1500"/>
      <c r="CI654" s="1500"/>
      <c r="CJ654" s="1976"/>
      <c r="CK654" s="1519"/>
      <c r="CL654" s="1509"/>
    </row>
    <row r="655" spans="1:90" s="514" customFormat="1">
      <c r="A655" s="511"/>
      <c r="B655" s="512"/>
      <c r="C655" s="1493"/>
      <c r="D655" s="1493"/>
      <c r="E655" s="1493"/>
      <c r="F655" s="1493"/>
      <c r="G655" s="1493"/>
      <c r="H655" s="1530"/>
      <c r="I655" s="1972"/>
      <c r="J655" s="1542"/>
      <c r="K655" s="513"/>
      <c r="L655" s="513"/>
      <c r="M655" s="513"/>
      <c r="N655" s="513"/>
      <c r="O655" s="513"/>
      <c r="P655" s="513"/>
      <c r="Q655" s="513"/>
      <c r="R655" s="513"/>
      <c r="S655" s="513"/>
      <c r="T655" s="513"/>
      <c r="U655" s="513"/>
      <c r="V655" s="513"/>
      <c r="W655" s="513"/>
      <c r="X655" s="513"/>
      <c r="Y655" s="513"/>
      <c r="Z655" s="513"/>
      <c r="AA655" s="513"/>
      <c r="AB655" s="513"/>
      <c r="AC655" s="513"/>
      <c r="AD655" s="513"/>
      <c r="AE655" s="513"/>
      <c r="AF655" s="513"/>
      <c r="AG655" s="513"/>
      <c r="AH655" s="513"/>
      <c r="AI655" s="513"/>
      <c r="AJ655" s="513"/>
      <c r="AK655" s="513"/>
      <c r="AL655" s="513"/>
      <c r="AM655" s="513"/>
      <c r="AN655" s="513"/>
      <c r="AO655" s="513"/>
      <c r="AP655" s="513"/>
      <c r="AQ655" s="513"/>
      <c r="AR655" s="513"/>
      <c r="AS655" s="513"/>
      <c r="AT655" s="513"/>
      <c r="AU655" s="513"/>
      <c r="AV655" s="513"/>
      <c r="AW655" s="513"/>
      <c r="AX655" s="513"/>
      <c r="AY655" s="513"/>
      <c r="AZ655" s="513"/>
      <c r="BA655" s="513"/>
      <c r="BB655" s="513"/>
      <c r="BC655" s="513"/>
      <c r="BD655" s="513"/>
      <c r="BE655" s="513"/>
      <c r="BF655" s="513"/>
      <c r="BG655" s="513"/>
      <c r="BH655" s="513"/>
      <c r="BI655" s="513"/>
      <c r="BJ655" s="513"/>
      <c r="BK655" s="513"/>
      <c r="BL655" s="513"/>
      <c r="BM655" s="513"/>
      <c r="BN655" s="513"/>
      <c r="BO655" s="513"/>
      <c r="BP655" s="513"/>
      <c r="BQ655" s="513"/>
      <c r="BR655" s="513"/>
      <c r="BS655" s="513"/>
      <c r="BT655" s="513"/>
      <c r="BU655" s="513"/>
      <c r="BV655" s="513"/>
      <c r="BW655" s="513"/>
      <c r="BX655" s="513"/>
      <c r="BY655" s="513"/>
      <c r="BZ655" s="513"/>
      <c r="CA655" s="513"/>
      <c r="CB655" s="513"/>
      <c r="CC655" s="1972"/>
      <c r="CD655" s="1499"/>
      <c r="CE655" s="1500"/>
      <c r="CF655" s="1501"/>
      <c r="CG655" s="1500"/>
      <c r="CH655" s="1500"/>
      <c r="CI655" s="1500"/>
      <c r="CJ655" s="1976"/>
      <c r="CK655" s="1519"/>
      <c r="CL655" s="1509"/>
    </row>
    <row r="656" spans="1:90" s="514" customFormat="1">
      <c r="A656" s="511"/>
      <c r="B656" s="512"/>
      <c r="C656" s="1493"/>
      <c r="D656" s="1493"/>
      <c r="E656" s="1493"/>
      <c r="F656" s="1493"/>
      <c r="G656" s="1493"/>
      <c r="H656" s="1530"/>
      <c r="I656" s="1972"/>
      <c r="J656" s="1542"/>
      <c r="K656" s="513"/>
      <c r="L656" s="513"/>
      <c r="M656" s="513"/>
      <c r="N656" s="513"/>
      <c r="O656" s="513"/>
      <c r="P656" s="513"/>
      <c r="Q656" s="513"/>
      <c r="R656" s="513"/>
      <c r="S656" s="513"/>
      <c r="T656" s="513"/>
      <c r="U656" s="513"/>
      <c r="V656" s="513"/>
      <c r="W656" s="513"/>
      <c r="X656" s="513"/>
      <c r="Y656" s="513"/>
      <c r="Z656" s="513"/>
      <c r="AA656" s="513"/>
      <c r="AB656" s="513"/>
      <c r="AC656" s="513"/>
      <c r="AD656" s="513"/>
      <c r="AE656" s="513"/>
      <c r="AF656" s="513"/>
      <c r="AG656" s="513"/>
      <c r="AH656" s="513"/>
      <c r="AI656" s="513"/>
      <c r="AJ656" s="513"/>
      <c r="AK656" s="513"/>
      <c r="AL656" s="513"/>
      <c r="AM656" s="513"/>
      <c r="AN656" s="513"/>
      <c r="AO656" s="513"/>
      <c r="AP656" s="513"/>
      <c r="AQ656" s="513"/>
      <c r="AR656" s="513"/>
      <c r="AS656" s="513"/>
      <c r="AT656" s="513"/>
      <c r="AU656" s="513"/>
      <c r="AV656" s="513"/>
      <c r="AW656" s="513"/>
      <c r="AX656" s="513"/>
      <c r="AY656" s="513"/>
      <c r="AZ656" s="513"/>
      <c r="BA656" s="513"/>
      <c r="BB656" s="513"/>
      <c r="BC656" s="513"/>
      <c r="BD656" s="513"/>
      <c r="BE656" s="513"/>
      <c r="BF656" s="513"/>
      <c r="BG656" s="513"/>
      <c r="BH656" s="513"/>
      <c r="BI656" s="513"/>
      <c r="BJ656" s="513"/>
      <c r="BK656" s="513"/>
      <c r="BL656" s="513"/>
      <c r="BM656" s="513"/>
      <c r="BN656" s="513"/>
      <c r="BO656" s="513"/>
      <c r="BP656" s="513"/>
      <c r="BQ656" s="513"/>
      <c r="BR656" s="513"/>
      <c r="BS656" s="513"/>
      <c r="BT656" s="513"/>
      <c r="BU656" s="513"/>
      <c r="BV656" s="513"/>
      <c r="BW656" s="513"/>
      <c r="BX656" s="513"/>
      <c r="BY656" s="513"/>
      <c r="BZ656" s="513"/>
      <c r="CA656" s="513"/>
      <c r="CB656" s="513"/>
      <c r="CC656" s="1972"/>
      <c r="CD656" s="1499"/>
      <c r="CE656" s="1500"/>
      <c r="CF656" s="1501"/>
      <c r="CG656" s="1500"/>
      <c r="CH656" s="1500"/>
      <c r="CI656" s="1500"/>
      <c r="CJ656" s="1976"/>
      <c r="CK656" s="1519"/>
      <c r="CL656" s="1509"/>
    </row>
    <row r="657" spans="1:90" s="514" customFormat="1">
      <c r="A657" s="511"/>
      <c r="B657" s="512"/>
      <c r="C657" s="1493"/>
      <c r="D657" s="1493"/>
      <c r="E657" s="1493"/>
      <c r="F657" s="1493"/>
      <c r="G657" s="1493"/>
      <c r="H657" s="1530"/>
      <c r="I657" s="1972"/>
      <c r="J657" s="1542"/>
      <c r="K657" s="513"/>
      <c r="L657" s="513"/>
      <c r="M657" s="513"/>
      <c r="N657" s="513"/>
      <c r="O657" s="513"/>
      <c r="P657" s="513"/>
      <c r="Q657" s="513"/>
      <c r="R657" s="513"/>
      <c r="S657" s="513"/>
      <c r="T657" s="513"/>
      <c r="U657" s="513"/>
      <c r="V657" s="513"/>
      <c r="W657" s="513"/>
      <c r="X657" s="513"/>
      <c r="Y657" s="513"/>
      <c r="Z657" s="513"/>
      <c r="AA657" s="513"/>
      <c r="AB657" s="513"/>
      <c r="AC657" s="513"/>
      <c r="AD657" s="513"/>
      <c r="AE657" s="513"/>
      <c r="AF657" s="513"/>
      <c r="AG657" s="513"/>
      <c r="AH657" s="513"/>
      <c r="AI657" s="513"/>
      <c r="AJ657" s="513"/>
      <c r="AK657" s="513"/>
      <c r="AL657" s="513"/>
      <c r="AM657" s="513"/>
      <c r="AN657" s="513"/>
      <c r="AO657" s="513"/>
      <c r="AP657" s="513"/>
      <c r="AQ657" s="513"/>
      <c r="AR657" s="513"/>
      <c r="AS657" s="513"/>
      <c r="AT657" s="513"/>
      <c r="AU657" s="513"/>
      <c r="AV657" s="513"/>
      <c r="AW657" s="513"/>
      <c r="AX657" s="513"/>
      <c r="AY657" s="513"/>
      <c r="AZ657" s="513"/>
      <c r="BA657" s="513"/>
      <c r="BB657" s="513"/>
      <c r="BC657" s="513"/>
      <c r="BD657" s="513"/>
      <c r="BE657" s="513"/>
      <c r="BF657" s="513"/>
      <c r="BG657" s="513"/>
      <c r="BH657" s="513"/>
      <c r="BI657" s="513"/>
      <c r="BJ657" s="513"/>
      <c r="BK657" s="513"/>
      <c r="BL657" s="513"/>
      <c r="BM657" s="513"/>
      <c r="BN657" s="513"/>
      <c r="BO657" s="513"/>
      <c r="BP657" s="513"/>
      <c r="BQ657" s="513"/>
      <c r="BR657" s="513"/>
      <c r="BS657" s="513"/>
      <c r="BT657" s="513"/>
      <c r="BU657" s="513"/>
      <c r="BV657" s="513"/>
      <c r="BW657" s="513"/>
      <c r="BX657" s="513"/>
      <c r="BY657" s="513"/>
      <c r="BZ657" s="513"/>
      <c r="CA657" s="513"/>
      <c r="CB657" s="513"/>
      <c r="CC657" s="1972"/>
      <c r="CD657" s="1499"/>
      <c r="CE657" s="1500"/>
      <c r="CF657" s="1501"/>
      <c r="CG657" s="1500"/>
      <c r="CH657" s="1500"/>
      <c r="CI657" s="1500"/>
      <c r="CJ657" s="1976"/>
      <c r="CK657" s="1519"/>
      <c r="CL657" s="1509"/>
    </row>
    <row r="658" spans="1:90" s="514" customFormat="1">
      <c r="A658" s="511"/>
      <c r="B658" s="512"/>
      <c r="C658" s="1493"/>
      <c r="D658" s="1493"/>
      <c r="E658" s="1493"/>
      <c r="F658" s="1493"/>
      <c r="G658" s="1493"/>
      <c r="H658" s="1530"/>
      <c r="I658" s="1972"/>
      <c r="J658" s="1542"/>
      <c r="K658" s="513"/>
      <c r="L658" s="513"/>
      <c r="M658" s="513"/>
      <c r="N658" s="513"/>
      <c r="O658" s="513"/>
      <c r="P658" s="513"/>
      <c r="Q658" s="513"/>
      <c r="R658" s="513"/>
      <c r="S658" s="513"/>
      <c r="T658" s="513"/>
      <c r="U658" s="513"/>
      <c r="V658" s="513"/>
      <c r="W658" s="513"/>
      <c r="X658" s="513"/>
      <c r="Y658" s="513"/>
      <c r="Z658" s="513"/>
      <c r="AA658" s="513"/>
      <c r="AB658" s="513"/>
      <c r="AC658" s="513"/>
      <c r="AD658" s="513"/>
      <c r="AE658" s="513"/>
      <c r="AF658" s="513"/>
      <c r="AG658" s="513"/>
      <c r="AH658" s="513"/>
      <c r="AI658" s="513"/>
      <c r="AJ658" s="513"/>
      <c r="AK658" s="513"/>
      <c r="AL658" s="513"/>
      <c r="AM658" s="513"/>
      <c r="AN658" s="513"/>
      <c r="AO658" s="513"/>
      <c r="AP658" s="513"/>
      <c r="AQ658" s="513"/>
      <c r="AR658" s="513"/>
      <c r="AS658" s="513"/>
      <c r="AT658" s="513"/>
      <c r="AU658" s="513"/>
      <c r="AV658" s="513"/>
      <c r="AW658" s="513"/>
      <c r="AX658" s="513"/>
      <c r="AY658" s="513"/>
      <c r="AZ658" s="513"/>
      <c r="BA658" s="513"/>
      <c r="BB658" s="513"/>
      <c r="BC658" s="513"/>
      <c r="BD658" s="513"/>
      <c r="BE658" s="513"/>
      <c r="BF658" s="513"/>
      <c r="BG658" s="513"/>
      <c r="BH658" s="513"/>
      <c r="BI658" s="513"/>
      <c r="BJ658" s="513"/>
      <c r="BK658" s="513"/>
      <c r="BL658" s="513"/>
      <c r="BM658" s="513"/>
      <c r="BN658" s="513"/>
      <c r="BO658" s="513"/>
      <c r="BP658" s="513"/>
      <c r="BQ658" s="513"/>
      <c r="BR658" s="513"/>
      <c r="BS658" s="513"/>
      <c r="BT658" s="513"/>
      <c r="BU658" s="513"/>
      <c r="BV658" s="513"/>
      <c r="BW658" s="513"/>
      <c r="BX658" s="513"/>
      <c r="BY658" s="513"/>
      <c r="BZ658" s="513"/>
      <c r="CA658" s="513"/>
      <c r="CB658" s="513"/>
      <c r="CC658" s="1972"/>
      <c r="CD658" s="1499"/>
      <c r="CE658" s="1500"/>
      <c r="CF658" s="1501"/>
      <c r="CG658" s="1500"/>
      <c r="CH658" s="1500"/>
      <c r="CI658" s="1500"/>
      <c r="CJ658" s="1976"/>
      <c r="CK658" s="1519"/>
      <c r="CL658" s="1509"/>
    </row>
    <row r="659" spans="1:90" s="514" customFormat="1">
      <c r="A659" s="511"/>
      <c r="B659" s="512"/>
      <c r="C659" s="1493"/>
      <c r="D659" s="1493"/>
      <c r="E659" s="1493"/>
      <c r="F659" s="1493"/>
      <c r="G659" s="1493"/>
      <c r="H659" s="1530"/>
      <c r="I659" s="1972"/>
      <c r="J659" s="1542"/>
      <c r="K659" s="513"/>
      <c r="L659" s="513"/>
      <c r="M659" s="513"/>
      <c r="N659" s="513"/>
      <c r="O659" s="513"/>
      <c r="P659" s="513"/>
      <c r="Q659" s="513"/>
      <c r="R659" s="513"/>
      <c r="S659" s="513"/>
      <c r="T659" s="513"/>
      <c r="U659" s="513"/>
      <c r="V659" s="513"/>
      <c r="W659" s="513"/>
      <c r="X659" s="513"/>
      <c r="Y659" s="513"/>
      <c r="Z659" s="513"/>
      <c r="AA659" s="513"/>
      <c r="AB659" s="513"/>
      <c r="AC659" s="513"/>
      <c r="AD659" s="513"/>
      <c r="AE659" s="513"/>
      <c r="AF659" s="513"/>
      <c r="AG659" s="513"/>
      <c r="AH659" s="513"/>
      <c r="AI659" s="513"/>
      <c r="AJ659" s="513"/>
      <c r="AK659" s="513"/>
      <c r="AL659" s="513"/>
      <c r="AM659" s="513"/>
      <c r="AN659" s="513"/>
      <c r="AO659" s="513"/>
      <c r="AP659" s="513"/>
      <c r="AQ659" s="513"/>
      <c r="AR659" s="513"/>
      <c r="AS659" s="513"/>
      <c r="AT659" s="513"/>
      <c r="AU659" s="513"/>
      <c r="AV659" s="513"/>
      <c r="AW659" s="513"/>
      <c r="AX659" s="513"/>
      <c r="AY659" s="513"/>
      <c r="AZ659" s="513"/>
      <c r="BA659" s="513"/>
      <c r="BB659" s="513"/>
      <c r="BC659" s="513"/>
      <c r="BD659" s="513"/>
      <c r="BE659" s="513"/>
      <c r="BF659" s="513"/>
      <c r="BG659" s="513"/>
      <c r="BH659" s="513"/>
      <c r="BI659" s="513"/>
      <c r="BJ659" s="513"/>
      <c r="BK659" s="513"/>
      <c r="BL659" s="513"/>
      <c r="BM659" s="513"/>
      <c r="BN659" s="513"/>
      <c r="BO659" s="513"/>
      <c r="BP659" s="513"/>
      <c r="BQ659" s="513"/>
      <c r="BR659" s="513"/>
      <c r="BS659" s="513"/>
      <c r="BT659" s="513"/>
      <c r="BU659" s="513"/>
      <c r="BV659" s="513"/>
      <c r="BW659" s="513"/>
      <c r="BX659" s="513"/>
      <c r="BY659" s="513"/>
      <c r="BZ659" s="513"/>
      <c r="CA659" s="513"/>
      <c r="CB659" s="513"/>
      <c r="CC659" s="1972"/>
      <c r="CD659" s="1499"/>
      <c r="CE659" s="1500"/>
      <c r="CF659" s="1501"/>
      <c r="CG659" s="1500"/>
      <c r="CH659" s="1500"/>
      <c r="CI659" s="1500"/>
      <c r="CJ659" s="1976"/>
      <c r="CK659" s="1519"/>
      <c r="CL659" s="1509"/>
    </row>
    <row r="660" spans="1:90" s="514" customFormat="1">
      <c r="A660" s="511"/>
      <c r="B660" s="512"/>
      <c r="C660" s="1493"/>
      <c r="D660" s="1493"/>
      <c r="E660" s="1493"/>
      <c r="F660" s="1493"/>
      <c r="G660" s="1493"/>
      <c r="H660" s="1530"/>
      <c r="I660" s="1972"/>
      <c r="J660" s="1542"/>
      <c r="K660" s="513"/>
      <c r="L660" s="513"/>
      <c r="M660" s="513"/>
      <c r="N660" s="513"/>
      <c r="O660" s="513"/>
      <c r="P660" s="513"/>
      <c r="Q660" s="513"/>
      <c r="R660" s="513"/>
      <c r="S660" s="513"/>
      <c r="T660" s="513"/>
      <c r="U660" s="513"/>
      <c r="V660" s="513"/>
      <c r="W660" s="513"/>
      <c r="X660" s="513"/>
      <c r="Y660" s="513"/>
      <c r="Z660" s="513"/>
      <c r="AA660" s="513"/>
      <c r="AB660" s="513"/>
      <c r="AC660" s="513"/>
      <c r="AD660" s="513"/>
      <c r="AE660" s="513"/>
      <c r="AF660" s="513"/>
      <c r="AG660" s="513"/>
      <c r="AH660" s="513"/>
      <c r="AI660" s="513"/>
      <c r="AJ660" s="513"/>
      <c r="AK660" s="513"/>
      <c r="AL660" s="513"/>
      <c r="AM660" s="513"/>
      <c r="AN660" s="513"/>
      <c r="AO660" s="513"/>
      <c r="AP660" s="513"/>
      <c r="AQ660" s="513"/>
      <c r="AR660" s="513"/>
      <c r="AS660" s="513"/>
      <c r="AT660" s="513"/>
      <c r="AU660" s="513"/>
      <c r="AV660" s="513"/>
      <c r="AW660" s="513"/>
      <c r="AX660" s="513"/>
      <c r="AY660" s="513"/>
      <c r="AZ660" s="513"/>
      <c r="BA660" s="513"/>
      <c r="BB660" s="513"/>
      <c r="BC660" s="513"/>
      <c r="BD660" s="513"/>
      <c r="BE660" s="513"/>
      <c r="BF660" s="513"/>
      <c r="BG660" s="513"/>
      <c r="BH660" s="513"/>
      <c r="BI660" s="513"/>
      <c r="BJ660" s="513"/>
      <c r="BK660" s="513"/>
      <c r="BL660" s="513"/>
      <c r="BM660" s="513"/>
      <c r="BN660" s="513"/>
      <c r="BO660" s="513"/>
      <c r="BP660" s="513"/>
      <c r="BQ660" s="513"/>
      <c r="BR660" s="513"/>
      <c r="BS660" s="513"/>
      <c r="BT660" s="513"/>
      <c r="BU660" s="513"/>
      <c r="BV660" s="513"/>
      <c r="BW660" s="513"/>
      <c r="BX660" s="513"/>
      <c r="BY660" s="513"/>
      <c r="BZ660" s="513"/>
      <c r="CA660" s="513"/>
      <c r="CB660" s="513"/>
      <c r="CC660" s="1972"/>
      <c r="CD660" s="1499"/>
      <c r="CE660" s="1500"/>
      <c r="CF660" s="1501"/>
      <c r="CG660" s="1500"/>
      <c r="CH660" s="1500"/>
      <c r="CI660" s="1500"/>
      <c r="CJ660" s="1976"/>
      <c r="CK660" s="1519"/>
      <c r="CL660" s="1509"/>
    </row>
    <row r="661" spans="1:90" s="514" customFormat="1">
      <c r="A661" s="511"/>
      <c r="B661" s="512"/>
      <c r="C661" s="1493"/>
      <c r="D661" s="1493"/>
      <c r="E661" s="1493"/>
      <c r="F661" s="1493"/>
      <c r="G661" s="1493"/>
      <c r="H661" s="1530"/>
      <c r="I661" s="1972"/>
      <c r="J661" s="1542"/>
      <c r="K661" s="513"/>
      <c r="L661" s="513"/>
      <c r="M661" s="513"/>
      <c r="N661" s="513"/>
      <c r="O661" s="513"/>
      <c r="P661" s="513"/>
      <c r="Q661" s="513"/>
      <c r="R661" s="513"/>
      <c r="S661" s="513"/>
      <c r="T661" s="513"/>
      <c r="U661" s="513"/>
      <c r="V661" s="513"/>
      <c r="W661" s="513"/>
      <c r="X661" s="513"/>
      <c r="Y661" s="513"/>
      <c r="Z661" s="513"/>
      <c r="AA661" s="513"/>
      <c r="AB661" s="513"/>
      <c r="AC661" s="513"/>
      <c r="AD661" s="513"/>
      <c r="AE661" s="513"/>
      <c r="AF661" s="513"/>
      <c r="AG661" s="513"/>
      <c r="AH661" s="513"/>
      <c r="AI661" s="513"/>
      <c r="AJ661" s="513"/>
      <c r="AK661" s="513"/>
      <c r="AL661" s="513"/>
      <c r="AM661" s="513"/>
      <c r="AN661" s="513"/>
      <c r="AO661" s="513"/>
      <c r="AP661" s="513"/>
      <c r="AQ661" s="513"/>
      <c r="AR661" s="513"/>
      <c r="AS661" s="513"/>
      <c r="AT661" s="513"/>
      <c r="AU661" s="513"/>
      <c r="AV661" s="513"/>
      <c r="AW661" s="513"/>
      <c r="AX661" s="513"/>
      <c r="AY661" s="513"/>
      <c r="AZ661" s="513"/>
      <c r="BA661" s="513"/>
      <c r="BB661" s="513"/>
      <c r="BC661" s="513"/>
      <c r="BD661" s="513"/>
      <c r="BE661" s="513"/>
      <c r="BF661" s="513"/>
      <c r="BG661" s="513"/>
      <c r="BH661" s="513"/>
      <c r="BI661" s="513"/>
      <c r="BJ661" s="513"/>
      <c r="BK661" s="513"/>
      <c r="BL661" s="513"/>
      <c r="BM661" s="513"/>
      <c r="BN661" s="513"/>
      <c r="BO661" s="513"/>
      <c r="BP661" s="513"/>
      <c r="BQ661" s="513"/>
      <c r="BR661" s="513"/>
      <c r="BS661" s="513"/>
      <c r="BT661" s="513"/>
      <c r="BU661" s="513"/>
      <c r="BV661" s="513"/>
      <c r="BW661" s="513"/>
      <c r="BX661" s="513"/>
      <c r="BY661" s="513"/>
      <c r="BZ661" s="513"/>
      <c r="CA661" s="513"/>
      <c r="CB661" s="513"/>
      <c r="CC661" s="1972"/>
      <c r="CD661" s="1499"/>
      <c r="CE661" s="1500"/>
      <c r="CF661" s="1501"/>
      <c r="CG661" s="1500"/>
      <c r="CH661" s="1500"/>
      <c r="CI661" s="1500"/>
      <c r="CJ661" s="1976"/>
      <c r="CK661" s="1519"/>
      <c r="CL661" s="1509"/>
    </row>
    <row r="662" spans="1:90" s="514" customFormat="1">
      <c r="A662" s="511"/>
      <c r="B662" s="512"/>
      <c r="C662" s="1493"/>
      <c r="D662" s="1493"/>
      <c r="E662" s="1493"/>
      <c r="F662" s="1493"/>
      <c r="G662" s="1493"/>
      <c r="H662" s="1530"/>
      <c r="I662" s="1972"/>
      <c r="J662" s="1542"/>
      <c r="K662" s="513"/>
      <c r="L662" s="513"/>
      <c r="M662" s="513"/>
      <c r="N662" s="513"/>
      <c r="O662" s="513"/>
      <c r="P662" s="513"/>
      <c r="Q662" s="513"/>
      <c r="R662" s="513"/>
      <c r="S662" s="513"/>
      <c r="T662" s="513"/>
      <c r="U662" s="513"/>
      <c r="V662" s="513"/>
      <c r="W662" s="513"/>
      <c r="X662" s="513"/>
      <c r="Y662" s="513"/>
      <c r="Z662" s="513"/>
      <c r="AA662" s="513"/>
      <c r="AB662" s="513"/>
      <c r="AC662" s="513"/>
      <c r="AD662" s="513"/>
      <c r="AE662" s="513"/>
      <c r="AF662" s="513"/>
      <c r="AG662" s="513"/>
      <c r="AH662" s="513"/>
      <c r="AI662" s="513"/>
      <c r="AJ662" s="513"/>
      <c r="AK662" s="513"/>
      <c r="AL662" s="513"/>
      <c r="AM662" s="513"/>
      <c r="AN662" s="513"/>
      <c r="AO662" s="513"/>
      <c r="AP662" s="513"/>
      <c r="AQ662" s="513"/>
      <c r="AR662" s="513"/>
      <c r="AS662" s="513"/>
      <c r="AT662" s="513"/>
      <c r="AU662" s="513"/>
      <c r="AV662" s="513"/>
      <c r="AW662" s="513"/>
      <c r="AX662" s="513"/>
      <c r="AY662" s="513"/>
      <c r="AZ662" s="513"/>
      <c r="BA662" s="513"/>
      <c r="BB662" s="513"/>
      <c r="BC662" s="513"/>
      <c r="BD662" s="513"/>
      <c r="BE662" s="513"/>
      <c r="BF662" s="513"/>
      <c r="BG662" s="513"/>
      <c r="BH662" s="513"/>
      <c r="BI662" s="513"/>
      <c r="BJ662" s="513"/>
      <c r="BK662" s="513"/>
      <c r="BL662" s="513"/>
      <c r="BM662" s="513"/>
      <c r="BN662" s="513"/>
      <c r="BO662" s="513"/>
      <c r="BP662" s="513"/>
      <c r="BQ662" s="513"/>
      <c r="BR662" s="513"/>
      <c r="BS662" s="513"/>
      <c r="BT662" s="513"/>
      <c r="BU662" s="513"/>
      <c r="BV662" s="513"/>
      <c r="BW662" s="513"/>
      <c r="BX662" s="513"/>
      <c r="BY662" s="513"/>
      <c r="BZ662" s="513"/>
      <c r="CA662" s="513"/>
      <c r="CB662" s="513"/>
      <c r="CC662" s="1972"/>
      <c r="CD662" s="1499"/>
      <c r="CE662" s="1500"/>
      <c r="CF662" s="1501"/>
      <c r="CG662" s="1500"/>
      <c r="CH662" s="1500"/>
      <c r="CI662" s="1500"/>
      <c r="CJ662" s="1976"/>
      <c r="CK662" s="1519"/>
      <c r="CL662" s="1509"/>
    </row>
    <row r="663" spans="1:90" s="514" customFormat="1">
      <c r="A663" s="511"/>
      <c r="B663" s="512"/>
      <c r="C663" s="1493"/>
      <c r="D663" s="1493"/>
      <c r="E663" s="1493"/>
      <c r="F663" s="1493"/>
      <c r="G663" s="1493"/>
      <c r="H663" s="1530"/>
      <c r="I663" s="1972"/>
      <c r="J663" s="1542"/>
      <c r="K663" s="513"/>
      <c r="L663" s="513"/>
      <c r="M663" s="513"/>
      <c r="N663" s="513"/>
      <c r="O663" s="513"/>
      <c r="P663" s="513"/>
      <c r="Q663" s="513"/>
      <c r="R663" s="513"/>
      <c r="S663" s="513"/>
      <c r="T663" s="513"/>
      <c r="U663" s="513"/>
      <c r="V663" s="513"/>
      <c r="W663" s="513"/>
      <c r="X663" s="513"/>
      <c r="Y663" s="513"/>
      <c r="Z663" s="513"/>
      <c r="AA663" s="513"/>
      <c r="AB663" s="513"/>
      <c r="AC663" s="513"/>
      <c r="AD663" s="513"/>
      <c r="AE663" s="513"/>
      <c r="AF663" s="513"/>
      <c r="AG663" s="513"/>
      <c r="AH663" s="513"/>
      <c r="AI663" s="513"/>
      <c r="AJ663" s="513"/>
      <c r="AK663" s="513"/>
      <c r="AL663" s="513"/>
      <c r="AM663" s="513"/>
      <c r="AN663" s="513"/>
      <c r="AO663" s="513"/>
      <c r="AP663" s="513"/>
      <c r="AQ663" s="513"/>
      <c r="AR663" s="513"/>
      <c r="AS663" s="513"/>
      <c r="AT663" s="513"/>
      <c r="AU663" s="513"/>
      <c r="AV663" s="513"/>
      <c r="AW663" s="513"/>
      <c r="AX663" s="513"/>
      <c r="AY663" s="513"/>
      <c r="AZ663" s="513"/>
      <c r="BA663" s="513"/>
      <c r="BB663" s="513"/>
      <c r="BC663" s="513"/>
      <c r="BD663" s="513"/>
      <c r="BE663" s="513"/>
      <c r="BF663" s="513"/>
      <c r="BG663" s="513"/>
      <c r="BH663" s="513"/>
      <c r="BI663" s="513"/>
      <c r="BJ663" s="513"/>
      <c r="BK663" s="513"/>
      <c r="BL663" s="513"/>
      <c r="BM663" s="513"/>
      <c r="BN663" s="513"/>
      <c r="BO663" s="513"/>
      <c r="BP663" s="513"/>
      <c r="BQ663" s="513"/>
      <c r="BR663" s="513"/>
      <c r="BS663" s="513"/>
      <c r="BT663" s="513"/>
      <c r="BU663" s="513"/>
      <c r="BV663" s="513"/>
      <c r="BW663" s="513"/>
      <c r="BX663" s="513"/>
      <c r="BY663" s="513"/>
      <c r="BZ663" s="513"/>
      <c r="CA663" s="513"/>
      <c r="CB663" s="513"/>
      <c r="CC663" s="1972"/>
      <c r="CD663" s="1499"/>
      <c r="CE663" s="1500"/>
      <c r="CF663" s="1501"/>
      <c r="CG663" s="1500"/>
      <c r="CH663" s="1500"/>
      <c r="CI663" s="1500"/>
      <c r="CJ663" s="1976"/>
      <c r="CK663" s="1519"/>
      <c r="CL663" s="1509"/>
    </row>
    <row r="664" spans="1:90" s="514" customFormat="1">
      <c r="A664" s="511"/>
      <c r="B664" s="512"/>
      <c r="C664" s="1493"/>
      <c r="D664" s="1493"/>
      <c r="E664" s="1493"/>
      <c r="F664" s="1493"/>
      <c r="G664" s="1493"/>
      <c r="H664" s="1530"/>
      <c r="I664" s="1972"/>
      <c r="J664" s="1542"/>
      <c r="K664" s="513"/>
      <c r="L664" s="513"/>
      <c r="M664" s="513"/>
      <c r="N664" s="513"/>
      <c r="O664" s="513"/>
      <c r="P664" s="513"/>
      <c r="Q664" s="513"/>
      <c r="R664" s="513"/>
      <c r="S664" s="513"/>
      <c r="T664" s="513"/>
      <c r="U664" s="513"/>
      <c r="V664" s="513"/>
      <c r="W664" s="513"/>
      <c r="X664" s="513"/>
      <c r="Y664" s="513"/>
      <c r="Z664" s="513"/>
      <c r="AA664" s="513"/>
      <c r="AB664" s="513"/>
      <c r="AC664" s="513"/>
      <c r="AD664" s="513"/>
      <c r="AE664" s="513"/>
      <c r="AF664" s="513"/>
      <c r="AG664" s="513"/>
      <c r="AH664" s="513"/>
      <c r="AI664" s="513"/>
      <c r="AJ664" s="513"/>
      <c r="AK664" s="513"/>
      <c r="AL664" s="513"/>
      <c r="AM664" s="513"/>
      <c r="AN664" s="513"/>
      <c r="AO664" s="513"/>
      <c r="AP664" s="513"/>
      <c r="AQ664" s="513"/>
      <c r="AR664" s="513"/>
      <c r="AS664" s="513"/>
      <c r="AT664" s="513"/>
      <c r="AU664" s="513"/>
      <c r="AV664" s="513"/>
      <c r="AW664" s="513"/>
      <c r="AX664" s="513"/>
      <c r="AY664" s="513"/>
      <c r="AZ664" s="513"/>
      <c r="BA664" s="513"/>
      <c r="BB664" s="513"/>
      <c r="BC664" s="513"/>
      <c r="BD664" s="513"/>
      <c r="BE664" s="513"/>
      <c r="BF664" s="513"/>
      <c r="BG664" s="513"/>
      <c r="BH664" s="513"/>
      <c r="BI664" s="513"/>
      <c r="BJ664" s="513"/>
      <c r="BK664" s="513"/>
      <c r="BL664" s="513"/>
      <c r="BM664" s="513"/>
      <c r="BN664" s="513"/>
      <c r="BO664" s="513"/>
      <c r="BP664" s="513"/>
      <c r="BQ664" s="513"/>
      <c r="BR664" s="513"/>
      <c r="BS664" s="513"/>
      <c r="BT664" s="513"/>
      <c r="BU664" s="513"/>
      <c r="BV664" s="513"/>
      <c r="BW664" s="513"/>
      <c r="BX664" s="513"/>
      <c r="BY664" s="513"/>
      <c r="BZ664" s="513"/>
      <c r="CA664" s="513"/>
      <c r="CB664" s="513"/>
      <c r="CC664" s="1972"/>
      <c r="CD664" s="1499"/>
      <c r="CE664" s="1500"/>
      <c r="CF664" s="1501"/>
      <c r="CG664" s="1500"/>
      <c r="CH664" s="1500"/>
      <c r="CI664" s="1500"/>
      <c r="CJ664" s="1976"/>
      <c r="CK664" s="1519"/>
      <c r="CL664" s="1509"/>
    </row>
    <row r="665" spans="1:90" s="514" customFormat="1">
      <c r="A665" s="511"/>
      <c r="B665" s="512"/>
      <c r="C665" s="1493"/>
      <c r="D665" s="1493"/>
      <c r="E665" s="1493"/>
      <c r="F665" s="1493"/>
      <c r="G665" s="1493"/>
      <c r="H665" s="1530"/>
      <c r="I665" s="1972"/>
      <c r="J665" s="1542"/>
      <c r="K665" s="513"/>
      <c r="L665" s="513"/>
      <c r="M665" s="513"/>
      <c r="N665" s="513"/>
      <c r="O665" s="513"/>
      <c r="P665" s="513"/>
      <c r="Q665" s="513"/>
      <c r="R665" s="513"/>
      <c r="S665" s="513"/>
      <c r="T665" s="513"/>
      <c r="U665" s="513"/>
      <c r="V665" s="513"/>
      <c r="W665" s="513"/>
      <c r="X665" s="513"/>
      <c r="Y665" s="513"/>
      <c r="Z665" s="513"/>
      <c r="AA665" s="513"/>
      <c r="AB665" s="513"/>
      <c r="AC665" s="513"/>
      <c r="AD665" s="513"/>
      <c r="AE665" s="513"/>
      <c r="AF665" s="513"/>
      <c r="AG665" s="513"/>
      <c r="AH665" s="513"/>
      <c r="AI665" s="513"/>
      <c r="AJ665" s="513"/>
      <c r="AK665" s="513"/>
      <c r="AL665" s="513"/>
      <c r="AM665" s="513"/>
      <c r="AN665" s="513"/>
      <c r="AO665" s="513"/>
      <c r="AP665" s="513"/>
      <c r="AQ665" s="513"/>
      <c r="AR665" s="513"/>
      <c r="AS665" s="513"/>
      <c r="AT665" s="513"/>
      <c r="AU665" s="513"/>
      <c r="AV665" s="513"/>
      <c r="AW665" s="513"/>
      <c r="AX665" s="513"/>
      <c r="AY665" s="513"/>
      <c r="AZ665" s="513"/>
      <c r="BA665" s="513"/>
      <c r="BB665" s="513"/>
      <c r="BC665" s="513"/>
      <c r="BD665" s="513"/>
      <c r="BE665" s="513"/>
      <c r="BF665" s="513"/>
      <c r="BG665" s="513"/>
      <c r="BH665" s="513"/>
      <c r="BI665" s="513"/>
      <c r="BJ665" s="513"/>
      <c r="BK665" s="513"/>
      <c r="BL665" s="513"/>
      <c r="BM665" s="513"/>
      <c r="BN665" s="513"/>
      <c r="BO665" s="513"/>
      <c r="BP665" s="513"/>
      <c r="BQ665" s="513"/>
      <c r="BR665" s="513"/>
      <c r="BS665" s="513"/>
      <c r="BT665" s="513"/>
      <c r="BU665" s="513"/>
      <c r="BV665" s="513"/>
      <c r="BW665" s="513"/>
      <c r="BX665" s="513"/>
      <c r="BY665" s="513"/>
      <c r="BZ665" s="513"/>
      <c r="CA665" s="513"/>
      <c r="CB665" s="513"/>
      <c r="CC665" s="1972"/>
      <c r="CD665" s="1499"/>
      <c r="CE665" s="1500"/>
      <c r="CF665" s="1501"/>
      <c r="CG665" s="1500"/>
      <c r="CH665" s="1500"/>
      <c r="CI665" s="1500"/>
      <c r="CJ665" s="1976"/>
      <c r="CK665" s="1519"/>
      <c r="CL665" s="1509"/>
    </row>
    <row r="666" spans="1:90" s="514" customFormat="1">
      <c r="A666" s="511"/>
      <c r="B666" s="512"/>
      <c r="C666" s="1493"/>
      <c r="D666" s="1493"/>
      <c r="E666" s="1493"/>
      <c r="F666" s="1493"/>
      <c r="G666" s="1493"/>
      <c r="H666" s="1530"/>
      <c r="I666" s="1972"/>
      <c r="J666" s="1542"/>
      <c r="K666" s="513"/>
      <c r="L666" s="513"/>
      <c r="M666" s="513"/>
      <c r="N666" s="513"/>
      <c r="O666" s="513"/>
      <c r="P666" s="513"/>
      <c r="Q666" s="513"/>
      <c r="R666" s="513"/>
      <c r="S666" s="513"/>
      <c r="T666" s="513"/>
      <c r="U666" s="513"/>
      <c r="V666" s="513"/>
      <c r="W666" s="513"/>
      <c r="X666" s="513"/>
      <c r="Y666" s="513"/>
      <c r="Z666" s="513"/>
      <c r="AA666" s="513"/>
      <c r="AB666" s="513"/>
      <c r="AC666" s="513"/>
      <c r="AD666" s="513"/>
      <c r="AE666" s="513"/>
      <c r="AF666" s="513"/>
      <c r="AG666" s="513"/>
      <c r="AH666" s="513"/>
      <c r="AI666" s="513"/>
      <c r="AJ666" s="513"/>
      <c r="AK666" s="513"/>
      <c r="AL666" s="513"/>
      <c r="AM666" s="513"/>
      <c r="AN666" s="513"/>
      <c r="AO666" s="513"/>
      <c r="AP666" s="513"/>
      <c r="AQ666" s="513"/>
      <c r="AR666" s="513"/>
      <c r="AS666" s="513"/>
      <c r="AT666" s="513"/>
      <c r="AU666" s="513"/>
      <c r="AV666" s="513"/>
      <c r="AW666" s="513"/>
      <c r="AX666" s="513"/>
      <c r="AY666" s="513"/>
      <c r="AZ666" s="513"/>
      <c r="BA666" s="513"/>
      <c r="BB666" s="513"/>
      <c r="BC666" s="513"/>
      <c r="BD666" s="513"/>
      <c r="BE666" s="513"/>
      <c r="BF666" s="513"/>
      <c r="BG666" s="513"/>
      <c r="BH666" s="513"/>
      <c r="BI666" s="513"/>
      <c r="BJ666" s="513"/>
      <c r="BK666" s="513"/>
      <c r="BL666" s="513"/>
      <c r="BM666" s="513"/>
      <c r="BN666" s="513"/>
      <c r="BO666" s="513"/>
      <c r="BP666" s="513"/>
      <c r="BQ666" s="513"/>
      <c r="BR666" s="513"/>
      <c r="BS666" s="513"/>
      <c r="BT666" s="513"/>
      <c r="BU666" s="513"/>
      <c r="BV666" s="513"/>
      <c r="BW666" s="513"/>
      <c r="BX666" s="513"/>
      <c r="BY666" s="513"/>
      <c r="BZ666" s="513"/>
      <c r="CA666" s="513"/>
      <c r="CB666" s="513"/>
      <c r="CC666" s="1972"/>
      <c r="CD666" s="1499"/>
      <c r="CE666" s="1500"/>
      <c r="CF666" s="1501"/>
      <c r="CG666" s="1500"/>
      <c r="CH666" s="1500"/>
      <c r="CI666" s="1500"/>
      <c r="CJ666" s="1976"/>
      <c r="CK666" s="1519"/>
      <c r="CL666" s="1509"/>
    </row>
    <row r="667" spans="1:90" s="514" customFormat="1">
      <c r="A667" s="511"/>
      <c r="B667" s="512"/>
      <c r="C667" s="1493"/>
      <c r="D667" s="1493"/>
      <c r="E667" s="1493"/>
      <c r="F667" s="1493"/>
      <c r="G667" s="1493"/>
      <c r="H667" s="1530"/>
      <c r="I667" s="1972"/>
      <c r="J667" s="1542"/>
      <c r="K667" s="513"/>
      <c r="L667" s="513"/>
      <c r="M667" s="513"/>
      <c r="N667" s="513"/>
      <c r="O667" s="513"/>
      <c r="P667" s="513"/>
      <c r="Q667" s="513"/>
      <c r="R667" s="513"/>
      <c r="S667" s="513"/>
      <c r="T667" s="513"/>
      <c r="U667" s="513"/>
      <c r="V667" s="513"/>
      <c r="W667" s="513"/>
      <c r="X667" s="513"/>
      <c r="Y667" s="513"/>
      <c r="Z667" s="513"/>
      <c r="AA667" s="513"/>
      <c r="AB667" s="513"/>
      <c r="AC667" s="513"/>
      <c r="AD667" s="513"/>
      <c r="AE667" s="513"/>
      <c r="AF667" s="513"/>
      <c r="AG667" s="513"/>
      <c r="AH667" s="513"/>
      <c r="AI667" s="513"/>
      <c r="AJ667" s="513"/>
      <c r="AK667" s="513"/>
      <c r="AL667" s="513"/>
      <c r="AM667" s="513"/>
      <c r="AN667" s="513"/>
      <c r="AO667" s="513"/>
      <c r="AP667" s="513"/>
      <c r="AQ667" s="513"/>
      <c r="AR667" s="513"/>
      <c r="AS667" s="513"/>
      <c r="AT667" s="513"/>
      <c r="AU667" s="513"/>
      <c r="AV667" s="513"/>
      <c r="AW667" s="513"/>
      <c r="AX667" s="513"/>
      <c r="AY667" s="513"/>
      <c r="AZ667" s="513"/>
      <c r="BA667" s="513"/>
      <c r="BB667" s="513"/>
      <c r="BC667" s="513"/>
      <c r="BD667" s="513"/>
      <c r="BE667" s="513"/>
      <c r="BF667" s="513"/>
      <c r="BG667" s="513"/>
      <c r="BH667" s="513"/>
      <c r="BI667" s="513"/>
      <c r="BJ667" s="513"/>
      <c r="BK667" s="513"/>
      <c r="BL667" s="513"/>
      <c r="BM667" s="513"/>
      <c r="BN667" s="513"/>
      <c r="BO667" s="513"/>
      <c r="BP667" s="513"/>
      <c r="BQ667" s="513"/>
      <c r="BR667" s="513"/>
      <c r="BS667" s="513"/>
      <c r="BT667" s="513"/>
      <c r="BU667" s="513"/>
      <c r="BV667" s="513"/>
      <c r="BW667" s="513"/>
      <c r="BX667" s="513"/>
      <c r="BY667" s="513"/>
      <c r="BZ667" s="513"/>
      <c r="CA667" s="513"/>
      <c r="CB667" s="513"/>
      <c r="CC667" s="1972"/>
      <c r="CD667" s="1499"/>
      <c r="CE667" s="1500"/>
      <c r="CF667" s="1501"/>
      <c r="CG667" s="1500"/>
      <c r="CH667" s="1500"/>
      <c r="CI667" s="1500"/>
      <c r="CJ667" s="1976"/>
      <c r="CK667" s="1519"/>
      <c r="CL667" s="1509"/>
    </row>
    <row r="668" spans="1:90" s="514" customFormat="1">
      <c r="A668" s="511"/>
      <c r="B668" s="512"/>
      <c r="C668" s="1493"/>
      <c r="D668" s="1493"/>
      <c r="E668" s="1493"/>
      <c r="F668" s="1493"/>
      <c r="G668" s="1493"/>
      <c r="H668" s="1530"/>
      <c r="I668" s="1972"/>
      <c r="J668" s="1542"/>
      <c r="K668" s="513"/>
      <c r="L668" s="513"/>
      <c r="M668" s="513"/>
      <c r="N668" s="513"/>
      <c r="O668" s="513"/>
      <c r="P668" s="513"/>
      <c r="Q668" s="513"/>
      <c r="R668" s="513"/>
      <c r="S668" s="513"/>
      <c r="T668" s="513"/>
      <c r="U668" s="513"/>
      <c r="V668" s="513"/>
      <c r="W668" s="513"/>
      <c r="X668" s="513"/>
      <c r="Y668" s="513"/>
      <c r="Z668" s="513"/>
      <c r="AA668" s="513"/>
      <c r="AB668" s="513"/>
      <c r="AC668" s="513"/>
      <c r="AD668" s="513"/>
      <c r="AE668" s="513"/>
      <c r="AF668" s="513"/>
      <c r="AG668" s="513"/>
      <c r="AH668" s="513"/>
      <c r="AI668" s="513"/>
      <c r="AJ668" s="513"/>
      <c r="AK668" s="513"/>
      <c r="AL668" s="513"/>
      <c r="AM668" s="513"/>
      <c r="AN668" s="513"/>
      <c r="AO668" s="513"/>
      <c r="AP668" s="513"/>
      <c r="AQ668" s="513"/>
      <c r="AR668" s="513"/>
      <c r="AS668" s="513"/>
      <c r="AT668" s="513"/>
      <c r="AU668" s="513"/>
      <c r="AV668" s="513"/>
      <c r="AW668" s="513"/>
      <c r="AX668" s="513"/>
      <c r="AY668" s="513"/>
      <c r="AZ668" s="513"/>
      <c r="BA668" s="513"/>
      <c r="BB668" s="513"/>
      <c r="BC668" s="513"/>
      <c r="BD668" s="513"/>
      <c r="BE668" s="513"/>
      <c r="BF668" s="513"/>
      <c r="BG668" s="513"/>
      <c r="BH668" s="513"/>
      <c r="BI668" s="513"/>
      <c r="BJ668" s="513"/>
      <c r="BK668" s="513"/>
      <c r="BL668" s="513"/>
      <c r="BM668" s="513"/>
      <c r="BN668" s="513"/>
      <c r="BO668" s="513"/>
      <c r="BP668" s="513"/>
      <c r="BQ668" s="513"/>
      <c r="BR668" s="513"/>
      <c r="BS668" s="513"/>
      <c r="BT668" s="513"/>
      <c r="BU668" s="513"/>
      <c r="BV668" s="513"/>
      <c r="BW668" s="513"/>
      <c r="BX668" s="513"/>
      <c r="BY668" s="513"/>
      <c r="BZ668" s="513"/>
      <c r="CA668" s="513"/>
      <c r="CB668" s="513"/>
      <c r="CC668" s="1972"/>
      <c r="CD668" s="1499"/>
      <c r="CE668" s="1500"/>
      <c r="CF668" s="1501"/>
      <c r="CG668" s="1500"/>
      <c r="CH668" s="1500"/>
      <c r="CI668" s="1500"/>
      <c r="CJ668" s="1976"/>
      <c r="CK668" s="1519"/>
      <c r="CL668" s="1509"/>
    </row>
    <row r="669" spans="1:90" s="514" customFormat="1">
      <c r="A669" s="511"/>
      <c r="B669" s="512"/>
      <c r="C669" s="1493"/>
      <c r="D669" s="1493"/>
      <c r="E669" s="1493"/>
      <c r="F669" s="1493"/>
      <c r="G669" s="1493"/>
      <c r="H669" s="1530"/>
      <c r="I669" s="1972"/>
      <c r="J669" s="1542"/>
      <c r="K669" s="513"/>
      <c r="L669" s="513"/>
      <c r="M669" s="513"/>
      <c r="N669" s="513"/>
      <c r="O669" s="513"/>
      <c r="P669" s="513"/>
      <c r="Q669" s="513"/>
      <c r="R669" s="513"/>
      <c r="S669" s="513"/>
      <c r="T669" s="513"/>
      <c r="U669" s="513"/>
      <c r="V669" s="513"/>
      <c r="W669" s="513"/>
      <c r="X669" s="513"/>
      <c r="Y669" s="513"/>
      <c r="Z669" s="513"/>
      <c r="AA669" s="513"/>
      <c r="AB669" s="513"/>
      <c r="AC669" s="513"/>
      <c r="AD669" s="513"/>
      <c r="AE669" s="513"/>
      <c r="AF669" s="513"/>
      <c r="AG669" s="513"/>
      <c r="AH669" s="513"/>
      <c r="AI669" s="513"/>
      <c r="AJ669" s="513"/>
      <c r="AK669" s="513"/>
      <c r="AL669" s="513"/>
      <c r="AM669" s="513"/>
      <c r="AN669" s="513"/>
      <c r="AO669" s="513"/>
      <c r="AP669" s="513"/>
      <c r="AQ669" s="513"/>
      <c r="AR669" s="513"/>
      <c r="AS669" s="513"/>
      <c r="AT669" s="513"/>
      <c r="AU669" s="513"/>
      <c r="AV669" s="513"/>
      <c r="AW669" s="513"/>
      <c r="AX669" s="513"/>
      <c r="AY669" s="513"/>
      <c r="AZ669" s="513"/>
      <c r="BA669" s="513"/>
      <c r="BB669" s="513"/>
      <c r="BC669" s="513"/>
      <c r="BD669" s="513"/>
      <c r="BE669" s="513"/>
      <c r="BF669" s="513"/>
      <c r="BG669" s="513"/>
      <c r="BH669" s="513"/>
      <c r="BI669" s="513"/>
      <c r="BJ669" s="513"/>
      <c r="BK669" s="513"/>
      <c r="BL669" s="513"/>
      <c r="BM669" s="513"/>
      <c r="BN669" s="513"/>
      <c r="BO669" s="513"/>
      <c r="BP669" s="513"/>
      <c r="BQ669" s="513"/>
      <c r="BR669" s="513"/>
      <c r="BS669" s="513"/>
      <c r="BT669" s="513"/>
      <c r="BU669" s="513"/>
      <c r="BV669" s="513"/>
      <c r="BW669" s="513"/>
      <c r="BX669" s="513"/>
      <c r="BY669" s="513"/>
      <c r="BZ669" s="513"/>
      <c r="CA669" s="513"/>
      <c r="CB669" s="513"/>
      <c r="CC669" s="1972"/>
      <c r="CD669" s="1499"/>
      <c r="CE669" s="1500"/>
      <c r="CF669" s="1501"/>
      <c r="CG669" s="1500"/>
      <c r="CH669" s="1500"/>
      <c r="CI669" s="1500"/>
      <c r="CJ669" s="1976"/>
      <c r="CK669" s="1519"/>
      <c r="CL669" s="1509"/>
    </row>
    <row r="670" spans="1:90" s="514" customFormat="1">
      <c r="A670" s="511"/>
      <c r="B670" s="512"/>
      <c r="C670" s="1493"/>
      <c r="D670" s="1493"/>
      <c r="E670" s="1493"/>
      <c r="F670" s="1493"/>
      <c r="G670" s="1493"/>
      <c r="H670" s="1530"/>
      <c r="I670" s="1972"/>
      <c r="J670" s="1542"/>
      <c r="K670" s="513"/>
      <c r="L670" s="513"/>
      <c r="M670" s="513"/>
      <c r="N670" s="513"/>
      <c r="O670" s="513"/>
      <c r="P670" s="513"/>
      <c r="Q670" s="513"/>
      <c r="R670" s="513"/>
      <c r="S670" s="513"/>
      <c r="T670" s="513"/>
      <c r="U670" s="513"/>
      <c r="V670" s="513"/>
      <c r="W670" s="513"/>
      <c r="X670" s="513"/>
      <c r="Y670" s="513"/>
      <c r="Z670" s="513"/>
      <c r="AA670" s="513"/>
      <c r="AB670" s="513"/>
      <c r="AC670" s="513"/>
      <c r="AD670" s="513"/>
      <c r="AE670" s="513"/>
      <c r="AF670" s="513"/>
      <c r="AG670" s="513"/>
      <c r="AH670" s="513"/>
      <c r="AI670" s="513"/>
      <c r="AJ670" s="513"/>
      <c r="AK670" s="513"/>
      <c r="AL670" s="513"/>
      <c r="AM670" s="513"/>
      <c r="AN670" s="513"/>
      <c r="AO670" s="513"/>
      <c r="AP670" s="513"/>
      <c r="AQ670" s="513"/>
      <c r="AR670" s="513"/>
      <c r="AS670" s="513"/>
      <c r="AT670" s="513"/>
      <c r="AU670" s="513"/>
      <c r="AV670" s="513"/>
      <c r="AW670" s="513"/>
      <c r="AX670" s="513"/>
      <c r="AY670" s="513"/>
      <c r="AZ670" s="513"/>
      <c r="BA670" s="513"/>
      <c r="BB670" s="513"/>
      <c r="BC670" s="513"/>
      <c r="BD670" s="513"/>
      <c r="BE670" s="513"/>
      <c r="BF670" s="513"/>
      <c r="BG670" s="513"/>
      <c r="BH670" s="513"/>
      <c r="BI670" s="513"/>
      <c r="BJ670" s="513"/>
      <c r="BK670" s="513"/>
      <c r="BL670" s="513"/>
      <c r="BM670" s="513"/>
      <c r="BN670" s="513"/>
      <c r="BO670" s="513"/>
      <c r="BP670" s="513"/>
      <c r="BQ670" s="513"/>
      <c r="BR670" s="513"/>
      <c r="BS670" s="513"/>
      <c r="BT670" s="513"/>
      <c r="BU670" s="513"/>
      <c r="BV670" s="513"/>
      <c r="BW670" s="513"/>
      <c r="BX670" s="513"/>
      <c r="BY670" s="513"/>
      <c r="BZ670" s="513"/>
      <c r="CA670" s="513"/>
      <c r="CB670" s="513"/>
      <c r="CC670" s="1972"/>
      <c r="CD670" s="1499"/>
      <c r="CE670" s="1500"/>
      <c r="CF670" s="1501"/>
      <c r="CG670" s="1500"/>
      <c r="CH670" s="1500"/>
      <c r="CI670" s="1500"/>
      <c r="CJ670" s="1976"/>
      <c r="CK670" s="1519"/>
      <c r="CL670" s="1509"/>
    </row>
    <row r="671" spans="1:90" s="514" customFormat="1">
      <c r="A671" s="511"/>
      <c r="B671" s="512"/>
      <c r="C671" s="1493"/>
      <c r="D671" s="1493"/>
      <c r="E671" s="1493"/>
      <c r="F671" s="1493"/>
      <c r="G671" s="1493"/>
      <c r="H671" s="1530"/>
      <c r="I671" s="1972"/>
      <c r="J671" s="1542"/>
      <c r="K671" s="513"/>
      <c r="L671" s="513"/>
      <c r="M671" s="513"/>
      <c r="N671" s="513"/>
      <c r="O671" s="513"/>
      <c r="P671" s="513"/>
      <c r="Q671" s="513"/>
      <c r="R671" s="513"/>
      <c r="S671" s="513"/>
      <c r="T671" s="513"/>
      <c r="U671" s="513"/>
      <c r="V671" s="513"/>
      <c r="W671" s="513"/>
      <c r="X671" s="513"/>
      <c r="Y671" s="513"/>
      <c r="Z671" s="513"/>
      <c r="AA671" s="513"/>
      <c r="AB671" s="513"/>
      <c r="AC671" s="513"/>
      <c r="AD671" s="513"/>
      <c r="AE671" s="513"/>
      <c r="AF671" s="513"/>
      <c r="AG671" s="513"/>
      <c r="AH671" s="513"/>
      <c r="AI671" s="513"/>
      <c r="AJ671" s="513"/>
      <c r="AK671" s="513"/>
      <c r="AL671" s="513"/>
      <c r="AM671" s="513"/>
      <c r="AN671" s="513"/>
      <c r="AO671" s="513"/>
      <c r="AP671" s="513"/>
      <c r="AQ671" s="513"/>
      <c r="AR671" s="513"/>
      <c r="AS671" s="513"/>
      <c r="AT671" s="513"/>
      <c r="AU671" s="513"/>
      <c r="AV671" s="513"/>
      <c r="AW671" s="513"/>
      <c r="AX671" s="513"/>
      <c r="AY671" s="513"/>
      <c r="AZ671" s="513"/>
      <c r="BA671" s="513"/>
      <c r="BB671" s="513"/>
      <c r="BC671" s="513"/>
      <c r="BD671" s="513"/>
      <c r="BE671" s="513"/>
      <c r="BF671" s="513"/>
      <c r="BG671" s="513"/>
      <c r="BH671" s="513"/>
      <c r="BI671" s="513"/>
      <c r="BJ671" s="513"/>
      <c r="BK671" s="513"/>
      <c r="BL671" s="513"/>
      <c r="BM671" s="513"/>
      <c r="BN671" s="513"/>
      <c r="BO671" s="513"/>
      <c r="BP671" s="513"/>
      <c r="BQ671" s="513"/>
      <c r="BR671" s="513"/>
      <c r="BS671" s="513"/>
      <c r="BT671" s="513"/>
      <c r="BU671" s="513"/>
      <c r="BV671" s="513"/>
      <c r="BW671" s="513"/>
      <c r="BX671" s="513"/>
      <c r="BY671" s="513"/>
      <c r="BZ671" s="513"/>
      <c r="CA671" s="513"/>
      <c r="CB671" s="513"/>
      <c r="CC671" s="1972"/>
      <c r="CD671" s="1499"/>
      <c r="CE671" s="1500"/>
      <c r="CF671" s="1501"/>
      <c r="CG671" s="1500"/>
      <c r="CH671" s="1500"/>
      <c r="CI671" s="1500"/>
      <c r="CJ671" s="1976"/>
      <c r="CK671" s="1519"/>
      <c r="CL671" s="1509"/>
    </row>
    <row r="672" spans="1:90" s="514" customFormat="1">
      <c r="A672" s="511"/>
      <c r="B672" s="512"/>
      <c r="C672" s="1493"/>
      <c r="D672" s="1493"/>
      <c r="E672" s="1493"/>
      <c r="F672" s="1493"/>
      <c r="G672" s="1493"/>
      <c r="H672" s="1530"/>
      <c r="I672" s="1972"/>
      <c r="J672" s="1542"/>
      <c r="K672" s="513"/>
      <c r="L672" s="513"/>
      <c r="M672" s="513"/>
      <c r="N672" s="513"/>
      <c r="O672" s="513"/>
      <c r="P672" s="513"/>
      <c r="Q672" s="513"/>
      <c r="R672" s="513"/>
      <c r="S672" s="513"/>
      <c r="T672" s="513"/>
      <c r="U672" s="513"/>
      <c r="V672" s="513"/>
      <c r="W672" s="513"/>
      <c r="X672" s="513"/>
      <c r="Y672" s="513"/>
      <c r="Z672" s="513"/>
      <c r="AA672" s="513"/>
      <c r="AB672" s="513"/>
      <c r="AC672" s="513"/>
      <c r="AD672" s="513"/>
      <c r="AE672" s="513"/>
      <c r="AF672" s="513"/>
      <c r="AG672" s="513"/>
      <c r="AH672" s="513"/>
      <c r="AI672" s="513"/>
      <c r="AJ672" s="513"/>
      <c r="AK672" s="513"/>
      <c r="AL672" s="513"/>
      <c r="AM672" s="513"/>
      <c r="AN672" s="513"/>
      <c r="AO672" s="513"/>
      <c r="AP672" s="513"/>
      <c r="AQ672" s="513"/>
      <c r="AR672" s="513"/>
      <c r="AS672" s="513"/>
      <c r="AT672" s="513"/>
      <c r="AU672" s="513"/>
      <c r="AV672" s="513"/>
      <c r="AW672" s="513"/>
      <c r="AX672" s="513"/>
      <c r="AY672" s="513"/>
      <c r="AZ672" s="513"/>
      <c r="BA672" s="513"/>
      <c r="BB672" s="513"/>
      <c r="BC672" s="513"/>
      <c r="BD672" s="513"/>
      <c r="BE672" s="513"/>
      <c r="BF672" s="513"/>
      <c r="BG672" s="513"/>
      <c r="BH672" s="513"/>
      <c r="BI672" s="513"/>
      <c r="BJ672" s="513"/>
      <c r="BK672" s="513"/>
      <c r="BL672" s="513"/>
      <c r="BM672" s="513"/>
      <c r="BN672" s="513"/>
      <c r="BO672" s="513"/>
      <c r="BP672" s="513"/>
      <c r="BQ672" s="513"/>
      <c r="BR672" s="513"/>
      <c r="BS672" s="513"/>
      <c r="BT672" s="513"/>
      <c r="BU672" s="513"/>
      <c r="BV672" s="513"/>
      <c r="BW672" s="513"/>
      <c r="BX672" s="513"/>
      <c r="BY672" s="513"/>
      <c r="BZ672" s="513"/>
      <c r="CA672" s="513"/>
      <c r="CB672" s="513"/>
      <c r="CC672" s="1972"/>
      <c r="CD672" s="1499"/>
      <c r="CE672" s="1500"/>
      <c r="CF672" s="1501"/>
      <c r="CG672" s="1500"/>
      <c r="CH672" s="1500"/>
      <c r="CI672" s="1500"/>
      <c r="CJ672" s="1976"/>
      <c r="CK672" s="1519"/>
      <c r="CL672" s="1509"/>
    </row>
    <row r="673" spans="1:90" s="514" customFormat="1">
      <c r="A673" s="511"/>
      <c r="B673" s="512"/>
      <c r="C673" s="1493"/>
      <c r="D673" s="1493"/>
      <c r="E673" s="1493"/>
      <c r="F673" s="1493"/>
      <c r="G673" s="1493"/>
      <c r="H673" s="1530"/>
      <c r="I673" s="1972"/>
      <c r="J673" s="1542"/>
      <c r="K673" s="513"/>
      <c r="L673" s="513"/>
      <c r="M673" s="513"/>
      <c r="N673" s="513"/>
      <c r="O673" s="513"/>
      <c r="P673" s="513"/>
      <c r="Q673" s="513"/>
      <c r="R673" s="513"/>
      <c r="S673" s="513"/>
      <c r="T673" s="513"/>
      <c r="U673" s="513"/>
      <c r="V673" s="513"/>
      <c r="W673" s="513"/>
      <c r="X673" s="513"/>
      <c r="Y673" s="513"/>
      <c r="Z673" s="513"/>
      <c r="AA673" s="513"/>
      <c r="AB673" s="513"/>
      <c r="AC673" s="513"/>
      <c r="AD673" s="513"/>
      <c r="AE673" s="513"/>
      <c r="AF673" s="513"/>
      <c r="AG673" s="513"/>
      <c r="AH673" s="513"/>
      <c r="AI673" s="513"/>
      <c r="AJ673" s="513"/>
      <c r="AK673" s="513"/>
      <c r="AL673" s="513"/>
      <c r="AM673" s="513"/>
      <c r="AN673" s="513"/>
      <c r="AO673" s="513"/>
      <c r="AP673" s="513"/>
      <c r="AQ673" s="513"/>
      <c r="AR673" s="513"/>
      <c r="AS673" s="513"/>
      <c r="AT673" s="513"/>
      <c r="AU673" s="513"/>
      <c r="AV673" s="513"/>
      <c r="AW673" s="513"/>
      <c r="AX673" s="513"/>
      <c r="AY673" s="513"/>
      <c r="AZ673" s="513"/>
      <c r="BA673" s="513"/>
      <c r="BB673" s="513"/>
      <c r="BC673" s="513"/>
      <c r="BD673" s="513"/>
      <c r="BE673" s="513"/>
      <c r="BF673" s="513"/>
      <c r="BG673" s="513"/>
      <c r="BH673" s="513"/>
      <c r="BI673" s="513"/>
      <c r="BJ673" s="513"/>
      <c r="BK673" s="513"/>
      <c r="BL673" s="513"/>
      <c r="BM673" s="513"/>
      <c r="BN673" s="513"/>
      <c r="BO673" s="513"/>
      <c r="BP673" s="513"/>
      <c r="BQ673" s="513"/>
      <c r="BR673" s="513"/>
      <c r="BS673" s="513"/>
      <c r="BT673" s="513"/>
      <c r="BU673" s="513"/>
      <c r="BV673" s="513"/>
      <c r="BW673" s="513"/>
      <c r="BX673" s="513"/>
      <c r="BY673" s="513"/>
      <c r="BZ673" s="513"/>
      <c r="CA673" s="513"/>
      <c r="CB673" s="513"/>
      <c r="CC673" s="1972"/>
      <c r="CD673" s="1499"/>
      <c r="CE673" s="1500"/>
      <c r="CF673" s="1501"/>
      <c r="CG673" s="1500"/>
      <c r="CH673" s="1500"/>
      <c r="CI673" s="1500"/>
      <c r="CJ673" s="1976"/>
      <c r="CK673" s="1519"/>
      <c r="CL673" s="1509"/>
    </row>
    <row r="674" spans="1:90" s="514" customFormat="1">
      <c r="A674" s="511"/>
      <c r="B674" s="512"/>
      <c r="C674" s="1493"/>
      <c r="D674" s="1493"/>
      <c r="E674" s="1493"/>
      <c r="F674" s="1493"/>
      <c r="G674" s="1493"/>
      <c r="H674" s="1530"/>
      <c r="I674" s="1972"/>
      <c r="J674" s="1542"/>
      <c r="K674" s="513"/>
      <c r="L674" s="513"/>
      <c r="M674" s="513"/>
      <c r="N674" s="513"/>
      <c r="O674" s="513"/>
      <c r="P674" s="513"/>
      <c r="Q674" s="513"/>
      <c r="R674" s="513"/>
      <c r="S674" s="513"/>
      <c r="T674" s="513"/>
      <c r="U674" s="513"/>
      <c r="V674" s="513"/>
      <c r="W674" s="513"/>
      <c r="X674" s="513"/>
      <c r="Y674" s="513"/>
      <c r="Z674" s="513"/>
      <c r="AA674" s="513"/>
      <c r="AB674" s="513"/>
      <c r="AC674" s="513"/>
      <c r="AD674" s="513"/>
      <c r="AE674" s="513"/>
      <c r="AF674" s="513"/>
      <c r="AG674" s="513"/>
      <c r="AH674" s="513"/>
      <c r="AI674" s="513"/>
      <c r="AJ674" s="513"/>
      <c r="AK674" s="513"/>
      <c r="AL674" s="513"/>
      <c r="AM674" s="513"/>
      <c r="AN674" s="513"/>
      <c r="AO674" s="513"/>
      <c r="AP674" s="513"/>
      <c r="AQ674" s="513"/>
      <c r="AR674" s="513"/>
      <c r="AS674" s="513"/>
      <c r="AT674" s="513"/>
      <c r="AU674" s="513"/>
      <c r="AV674" s="513"/>
      <c r="AW674" s="513"/>
      <c r="AX674" s="513"/>
      <c r="AY674" s="513"/>
      <c r="AZ674" s="513"/>
      <c r="BA674" s="513"/>
      <c r="BB674" s="513"/>
      <c r="BC674" s="513"/>
      <c r="BD674" s="513"/>
      <c r="BE674" s="513"/>
      <c r="BF674" s="513"/>
      <c r="BG674" s="513"/>
      <c r="BH674" s="513"/>
      <c r="BI674" s="513"/>
      <c r="BJ674" s="513"/>
      <c r="BK674" s="513"/>
      <c r="BL674" s="513"/>
      <c r="BM674" s="513"/>
      <c r="BN674" s="513"/>
      <c r="BO674" s="513"/>
      <c r="BP674" s="513"/>
      <c r="BQ674" s="513"/>
      <c r="BR674" s="513"/>
      <c r="BS674" s="513"/>
      <c r="BT674" s="513"/>
      <c r="BU674" s="513"/>
      <c r="BV674" s="513"/>
      <c r="BW674" s="513"/>
      <c r="BX674" s="513"/>
      <c r="BY674" s="513"/>
      <c r="BZ674" s="513"/>
      <c r="CA674" s="513"/>
      <c r="CB674" s="513"/>
      <c r="CC674" s="1972"/>
      <c r="CD674" s="1499"/>
      <c r="CE674" s="1500"/>
      <c r="CF674" s="1501"/>
      <c r="CG674" s="1500"/>
      <c r="CH674" s="1500"/>
      <c r="CI674" s="1500"/>
      <c r="CJ674" s="1976"/>
      <c r="CK674" s="1519"/>
      <c r="CL674" s="1509"/>
    </row>
    <row r="675" spans="1:90" s="514" customFormat="1">
      <c r="A675" s="511"/>
      <c r="B675" s="512"/>
      <c r="C675" s="1493"/>
      <c r="D675" s="1493"/>
      <c r="E675" s="1493"/>
      <c r="F675" s="1493"/>
      <c r="G675" s="1493"/>
      <c r="H675" s="1530"/>
      <c r="I675" s="1972"/>
      <c r="J675" s="1542"/>
      <c r="K675" s="513"/>
      <c r="L675" s="513"/>
      <c r="M675" s="513"/>
      <c r="N675" s="513"/>
      <c r="O675" s="513"/>
      <c r="P675" s="513"/>
      <c r="Q675" s="513"/>
      <c r="R675" s="513"/>
      <c r="S675" s="513"/>
      <c r="T675" s="513"/>
      <c r="U675" s="513"/>
      <c r="V675" s="513"/>
      <c r="W675" s="513"/>
      <c r="X675" s="513"/>
      <c r="Y675" s="513"/>
      <c r="Z675" s="513"/>
      <c r="AA675" s="513"/>
      <c r="AB675" s="513"/>
      <c r="AC675" s="513"/>
      <c r="AD675" s="513"/>
      <c r="AE675" s="513"/>
      <c r="AF675" s="513"/>
      <c r="AG675" s="513"/>
      <c r="AH675" s="513"/>
      <c r="AI675" s="513"/>
      <c r="AJ675" s="513"/>
      <c r="AK675" s="513"/>
      <c r="AL675" s="513"/>
      <c r="AM675" s="513"/>
      <c r="AN675" s="513"/>
      <c r="AO675" s="513"/>
      <c r="AP675" s="513"/>
      <c r="AQ675" s="513"/>
      <c r="AR675" s="513"/>
      <c r="AS675" s="513"/>
      <c r="AT675" s="513"/>
      <c r="AU675" s="513"/>
      <c r="AV675" s="513"/>
      <c r="AW675" s="513"/>
      <c r="AX675" s="513"/>
      <c r="AY675" s="513"/>
      <c r="AZ675" s="513"/>
      <c r="BA675" s="513"/>
      <c r="BB675" s="513"/>
      <c r="BC675" s="513"/>
      <c r="BD675" s="513"/>
      <c r="BE675" s="513"/>
      <c r="BF675" s="513"/>
      <c r="BG675" s="513"/>
      <c r="BH675" s="513"/>
      <c r="BI675" s="513"/>
      <c r="BJ675" s="513"/>
      <c r="BK675" s="513"/>
      <c r="BL675" s="513"/>
      <c r="BM675" s="513"/>
      <c r="BN675" s="513"/>
      <c r="BO675" s="513"/>
      <c r="BP675" s="513"/>
      <c r="BQ675" s="513"/>
      <c r="BR675" s="513"/>
      <c r="BS675" s="513"/>
      <c r="BT675" s="513"/>
      <c r="BU675" s="513"/>
      <c r="BV675" s="513"/>
      <c r="BW675" s="513"/>
      <c r="BX675" s="513"/>
      <c r="BY675" s="513"/>
      <c r="BZ675" s="513"/>
      <c r="CA675" s="513"/>
      <c r="CB675" s="513"/>
      <c r="CC675" s="1972"/>
      <c r="CD675" s="1499"/>
      <c r="CE675" s="1500"/>
      <c r="CF675" s="1501"/>
      <c r="CG675" s="1500"/>
      <c r="CH675" s="1500"/>
      <c r="CI675" s="1500"/>
      <c r="CJ675" s="1976"/>
      <c r="CK675" s="1519"/>
      <c r="CL675" s="1509"/>
    </row>
    <row r="676" spans="1:90" s="514" customFormat="1">
      <c r="A676" s="511"/>
      <c r="B676" s="512"/>
      <c r="C676" s="1493"/>
      <c r="D676" s="1493"/>
      <c r="E676" s="1493"/>
      <c r="F676" s="1493"/>
      <c r="G676" s="1493"/>
      <c r="H676" s="1530"/>
      <c r="I676" s="1972"/>
      <c r="J676" s="1542"/>
      <c r="K676" s="513"/>
      <c r="L676" s="513"/>
      <c r="M676" s="513"/>
      <c r="N676" s="513"/>
      <c r="O676" s="513"/>
      <c r="P676" s="513"/>
      <c r="Q676" s="513"/>
      <c r="R676" s="513"/>
      <c r="S676" s="513"/>
      <c r="T676" s="513"/>
      <c r="U676" s="513"/>
      <c r="V676" s="513"/>
      <c r="W676" s="513"/>
      <c r="X676" s="513"/>
      <c r="Y676" s="513"/>
      <c r="Z676" s="513"/>
      <c r="AA676" s="513"/>
      <c r="AB676" s="513"/>
      <c r="AC676" s="513"/>
      <c r="AD676" s="513"/>
      <c r="AE676" s="513"/>
      <c r="AF676" s="513"/>
      <c r="AG676" s="513"/>
      <c r="AH676" s="513"/>
      <c r="AI676" s="513"/>
      <c r="AJ676" s="513"/>
      <c r="AK676" s="513"/>
      <c r="AL676" s="513"/>
      <c r="AM676" s="513"/>
      <c r="AN676" s="513"/>
      <c r="AO676" s="513"/>
      <c r="AP676" s="513"/>
      <c r="AQ676" s="513"/>
      <c r="AR676" s="513"/>
      <c r="AS676" s="513"/>
      <c r="AT676" s="513"/>
      <c r="AU676" s="513"/>
      <c r="AV676" s="513"/>
      <c r="AW676" s="513"/>
      <c r="AX676" s="513"/>
      <c r="AY676" s="513"/>
      <c r="AZ676" s="513"/>
      <c r="BA676" s="513"/>
      <c r="BB676" s="513"/>
      <c r="BC676" s="513"/>
      <c r="BD676" s="513"/>
      <c r="BE676" s="513"/>
      <c r="BF676" s="513"/>
      <c r="BG676" s="513"/>
      <c r="BH676" s="513"/>
      <c r="BI676" s="513"/>
      <c r="BJ676" s="513"/>
      <c r="BK676" s="513"/>
      <c r="BL676" s="513"/>
      <c r="BM676" s="513"/>
      <c r="BN676" s="513"/>
      <c r="BO676" s="513"/>
      <c r="BP676" s="513"/>
      <c r="BQ676" s="513"/>
      <c r="BR676" s="513"/>
      <c r="BS676" s="513"/>
      <c r="BT676" s="513"/>
      <c r="BU676" s="513"/>
      <c r="BV676" s="513"/>
      <c r="BW676" s="513"/>
      <c r="BX676" s="513"/>
      <c r="BY676" s="513"/>
      <c r="BZ676" s="513"/>
      <c r="CA676" s="513"/>
      <c r="CB676" s="513"/>
      <c r="CC676" s="1972"/>
      <c r="CD676" s="1499"/>
      <c r="CE676" s="1500"/>
      <c r="CF676" s="1501"/>
      <c r="CG676" s="1500"/>
      <c r="CH676" s="1500"/>
      <c r="CI676" s="1500"/>
      <c r="CJ676" s="1976"/>
      <c r="CK676" s="1519"/>
      <c r="CL676" s="1509"/>
    </row>
    <row r="677" spans="1:90" s="514" customFormat="1">
      <c r="A677" s="511"/>
      <c r="B677" s="512"/>
      <c r="C677" s="1493"/>
      <c r="D677" s="1493"/>
      <c r="E677" s="1493"/>
      <c r="F677" s="1493"/>
      <c r="G677" s="1493"/>
      <c r="H677" s="1530"/>
      <c r="I677" s="1972"/>
      <c r="J677" s="1542"/>
      <c r="K677" s="513"/>
      <c r="L677" s="513"/>
      <c r="M677" s="513"/>
      <c r="N677" s="513"/>
      <c r="O677" s="513"/>
      <c r="P677" s="513"/>
      <c r="Q677" s="513"/>
      <c r="R677" s="513"/>
      <c r="S677" s="513"/>
      <c r="T677" s="513"/>
      <c r="U677" s="513"/>
      <c r="V677" s="513"/>
      <c r="W677" s="513"/>
      <c r="X677" s="513"/>
      <c r="Y677" s="513"/>
      <c r="Z677" s="513"/>
      <c r="AA677" s="513"/>
      <c r="AB677" s="513"/>
      <c r="AC677" s="513"/>
      <c r="AD677" s="513"/>
      <c r="AE677" s="513"/>
      <c r="AF677" s="513"/>
      <c r="AG677" s="513"/>
      <c r="AH677" s="513"/>
      <c r="AI677" s="513"/>
      <c r="AJ677" s="513"/>
      <c r="AK677" s="513"/>
      <c r="AL677" s="513"/>
      <c r="AM677" s="513"/>
      <c r="AN677" s="513"/>
      <c r="AO677" s="513"/>
      <c r="AP677" s="513"/>
      <c r="AQ677" s="513"/>
      <c r="AR677" s="513"/>
      <c r="AS677" s="513"/>
      <c r="AT677" s="513"/>
      <c r="AU677" s="513"/>
      <c r="AV677" s="513"/>
      <c r="AW677" s="513"/>
      <c r="AX677" s="513"/>
      <c r="AY677" s="513"/>
      <c r="AZ677" s="513"/>
      <c r="BA677" s="513"/>
      <c r="BB677" s="513"/>
      <c r="BC677" s="513"/>
      <c r="BD677" s="513"/>
      <c r="BE677" s="513"/>
      <c r="BF677" s="513"/>
      <c r="BG677" s="513"/>
      <c r="BH677" s="513"/>
      <c r="BI677" s="513"/>
      <c r="BJ677" s="513"/>
      <c r="BK677" s="513"/>
      <c r="BL677" s="513"/>
      <c r="BM677" s="513"/>
      <c r="BN677" s="513"/>
      <c r="BO677" s="513"/>
      <c r="BP677" s="513"/>
      <c r="BQ677" s="513"/>
      <c r="BR677" s="513"/>
      <c r="BS677" s="513"/>
      <c r="BT677" s="513"/>
      <c r="BU677" s="513"/>
      <c r="BV677" s="513"/>
      <c r="BW677" s="513"/>
      <c r="BX677" s="513"/>
      <c r="BY677" s="513"/>
      <c r="BZ677" s="513"/>
      <c r="CA677" s="513"/>
      <c r="CB677" s="513"/>
      <c r="CC677" s="1972"/>
      <c r="CD677" s="1499"/>
      <c r="CE677" s="1500"/>
      <c r="CF677" s="1501"/>
      <c r="CG677" s="1500"/>
      <c r="CH677" s="1500"/>
      <c r="CI677" s="1500"/>
      <c r="CJ677" s="1976"/>
      <c r="CK677" s="1519"/>
      <c r="CL677" s="1509"/>
    </row>
    <row r="678" spans="1:90" s="514" customFormat="1">
      <c r="A678" s="511"/>
      <c r="B678" s="512"/>
      <c r="C678" s="1493"/>
      <c r="D678" s="1493"/>
      <c r="E678" s="1493"/>
      <c r="F678" s="1493"/>
      <c r="G678" s="1493"/>
      <c r="H678" s="1530"/>
      <c r="I678" s="1972"/>
      <c r="J678" s="1542"/>
      <c r="K678" s="513"/>
      <c r="L678" s="513"/>
      <c r="M678" s="513"/>
      <c r="N678" s="513"/>
      <c r="O678" s="513"/>
      <c r="P678" s="513"/>
      <c r="Q678" s="513"/>
      <c r="R678" s="513"/>
      <c r="S678" s="513"/>
      <c r="T678" s="513"/>
      <c r="U678" s="513"/>
      <c r="V678" s="513"/>
      <c r="W678" s="513"/>
      <c r="X678" s="513"/>
      <c r="Y678" s="513"/>
      <c r="Z678" s="513"/>
      <c r="AA678" s="513"/>
      <c r="AB678" s="513"/>
      <c r="AC678" s="513"/>
      <c r="AD678" s="513"/>
      <c r="AE678" s="513"/>
      <c r="AF678" s="513"/>
      <c r="AG678" s="513"/>
      <c r="AH678" s="513"/>
      <c r="AI678" s="513"/>
      <c r="AJ678" s="513"/>
      <c r="AK678" s="513"/>
      <c r="AL678" s="513"/>
      <c r="AM678" s="513"/>
      <c r="AN678" s="513"/>
      <c r="AO678" s="513"/>
      <c r="AP678" s="513"/>
      <c r="AQ678" s="513"/>
      <c r="AR678" s="513"/>
      <c r="AS678" s="513"/>
      <c r="AT678" s="513"/>
      <c r="AU678" s="513"/>
      <c r="AV678" s="513"/>
      <c r="AW678" s="513"/>
      <c r="AX678" s="513"/>
      <c r="AY678" s="513"/>
      <c r="AZ678" s="513"/>
      <c r="BA678" s="513"/>
      <c r="BB678" s="513"/>
      <c r="BC678" s="513"/>
      <c r="BD678" s="513"/>
      <c r="BE678" s="513"/>
      <c r="BF678" s="513"/>
      <c r="BG678" s="513"/>
      <c r="BH678" s="513"/>
      <c r="BI678" s="513"/>
      <c r="BJ678" s="513"/>
      <c r="BK678" s="513"/>
      <c r="BL678" s="513"/>
      <c r="BM678" s="513"/>
      <c r="BN678" s="513"/>
      <c r="BO678" s="513"/>
      <c r="BP678" s="513"/>
      <c r="BQ678" s="513"/>
      <c r="BR678" s="513"/>
      <c r="BS678" s="513"/>
      <c r="BT678" s="513"/>
      <c r="BU678" s="513"/>
      <c r="BV678" s="513"/>
      <c r="BW678" s="513"/>
      <c r="BX678" s="513"/>
      <c r="BY678" s="513"/>
      <c r="BZ678" s="513"/>
      <c r="CA678" s="513"/>
      <c r="CB678" s="513"/>
      <c r="CC678" s="1972"/>
      <c r="CD678" s="1499"/>
      <c r="CE678" s="1500"/>
      <c r="CF678" s="1501"/>
      <c r="CG678" s="1500"/>
      <c r="CH678" s="1500"/>
      <c r="CI678" s="1500"/>
      <c r="CJ678" s="1976"/>
      <c r="CK678" s="1519"/>
      <c r="CL678" s="1509"/>
    </row>
    <row r="679" spans="1:90" s="514" customFormat="1">
      <c r="A679" s="511"/>
      <c r="B679" s="512"/>
      <c r="C679" s="1493"/>
      <c r="D679" s="1493"/>
      <c r="E679" s="1493"/>
      <c r="F679" s="1493"/>
      <c r="G679" s="1493"/>
      <c r="H679" s="1530"/>
      <c r="I679" s="1972"/>
      <c r="J679" s="1542"/>
      <c r="K679" s="513"/>
      <c r="L679" s="513"/>
      <c r="M679" s="513"/>
      <c r="N679" s="513"/>
      <c r="O679" s="513"/>
      <c r="P679" s="513"/>
      <c r="Q679" s="513"/>
      <c r="R679" s="513"/>
      <c r="S679" s="513"/>
      <c r="T679" s="513"/>
      <c r="U679" s="513"/>
      <c r="V679" s="513"/>
      <c r="W679" s="513"/>
      <c r="X679" s="513"/>
      <c r="Y679" s="513"/>
      <c r="Z679" s="513"/>
      <c r="AA679" s="513"/>
      <c r="AB679" s="513"/>
      <c r="AC679" s="513"/>
      <c r="AD679" s="513"/>
      <c r="AE679" s="513"/>
      <c r="AF679" s="513"/>
      <c r="AG679" s="513"/>
      <c r="AH679" s="513"/>
      <c r="AI679" s="513"/>
      <c r="AJ679" s="513"/>
      <c r="AK679" s="513"/>
      <c r="AL679" s="513"/>
      <c r="AM679" s="513"/>
      <c r="AN679" s="513"/>
      <c r="AO679" s="513"/>
      <c r="AP679" s="513"/>
      <c r="AQ679" s="513"/>
      <c r="AR679" s="513"/>
      <c r="AS679" s="513"/>
      <c r="AT679" s="513"/>
      <c r="AU679" s="513"/>
      <c r="AV679" s="513"/>
      <c r="AW679" s="513"/>
      <c r="AX679" s="513"/>
      <c r="AY679" s="513"/>
      <c r="AZ679" s="513"/>
      <c r="BA679" s="513"/>
      <c r="BB679" s="513"/>
      <c r="BC679" s="513"/>
      <c r="BD679" s="513"/>
      <c r="BE679" s="513"/>
      <c r="BF679" s="513"/>
      <c r="BG679" s="513"/>
      <c r="BH679" s="513"/>
      <c r="BI679" s="513"/>
      <c r="BJ679" s="513"/>
      <c r="BK679" s="513"/>
      <c r="BL679" s="513"/>
      <c r="BM679" s="513"/>
      <c r="BN679" s="513"/>
      <c r="BO679" s="513"/>
      <c r="BP679" s="513"/>
      <c r="BQ679" s="513"/>
      <c r="BR679" s="513"/>
      <c r="BS679" s="513"/>
      <c r="BT679" s="513"/>
      <c r="BU679" s="513"/>
      <c r="BV679" s="513"/>
      <c r="BW679" s="513"/>
      <c r="BX679" s="513"/>
      <c r="BY679" s="513"/>
      <c r="BZ679" s="513"/>
      <c r="CA679" s="513"/>
      <c r="CB679" s="513"/>
      <c r="CC679" s="1972"/>
      <c r="CD679" s="1499"/>
      <c r="CE679" s="1500"/>
      <c r="CF679" s="1501"/>
      <c r="CG679" s="1500"/>
      <c r="CH679" s="1500"/>
      <c r="CI679" s="1500"/>
      <c r="CJ679" s="1976"/>
      <c r="CK679" s="1519"/>
      <c r="CL679" s="1509"/>
    </row>
    <row r="680" spans="1:90" s="514" customFormat="1">
      <c r="A680" s="511"/>
      <c r="B680" s="512"/>
      <c r="C680" s="1493"/>
      <c r="D680" s="1493"/>
      <c r="E680" s="1493"/>
      <c r="F680" s="1493"/>
      <c r="G680" s="1493"/>
      <c r="H680" s="1530"/>
      <c r="I680" s="1972"/>
      <c r="J680" s="1542"/>
      <c r="K680" s="513"/>
      <c r="L680" s="513"/>
      <c r="M680" s="513"/>
      <c r="N680" s="513"/>
      <c r="O680" s="513"/>
      <c r="P680" s="513"/>
      <c r="Q680" s="513"/>
      <c r="R680" s="513"/>
      <c r="S680" s="513"/>
      <c r="T680" s="513"/>
      <c r="U680" s="513"/>
      <c r="V680" s="513"/>
      <c r="W680" s="513"/>
      <c r="X680" s="513"/>
      <c r="Y680" s="513"/>
      <c r="Z680" s="513"/>
      <c r="AA680" s="513"/>
      <c r="AB680" s="513"/>
      <c r="AC680" s="513"/>
      <c r="AD680" s="513"/>
      <c r="AE680" s="513"/>
      <c r="AF680" s="513"/>
      <c r="AG680" s="513"/>
      <c r="AH680" s="513"/>
      <c r="AI680" s="513"/>
      <c r="AJ680" s="513"/>
      <c r="AK680" s="513"/>
      <c r="AL680" s="513"/>
      <c r="AM680" s="513"/>
      <c r="AN680" s="513"/>
      <c r="AO680" s="513"/>
      <c r="AP680" s="513"/>
      <c r="AQ680" s="513"/>
      <c r="AR680" s="513"/>
      <c r="AS680" s="513"/>
      <c r="AT680" s="513"/>
      <c r="AU680" s="513"/>
      <c r="AV680" s="513"/>
      <c r="AW680" s="513"/>
      <c r="AX680" s="513"/>
      <c r="AY680" s="513"/>
      <c r="AZ680" s="513"/>
      <c r="BA680" s="513"/>
      <c r="BB680" s="513"/>
      <c r="BC680" s="513"/>
      <c r="BD680" s="513"/>
      <c r="BE680" s="513"/>
      <c r="BF680" s="513"/>
      <c r="BG680" s="513"/>
      <c r="BH680" s="513"/>
      <c r="BI680" s="513"/>
      <c r="BJ680" s="513"/>
      <c r="BK680" s="513"/>
      <c r="BL680" s="513"/>
      <c r="BM680" s="513"/>
      <c r="BN680" s="513"/>
      <c r="BO680" s="513"/>
      <c r="BP680" s="513"/>
      <c r="BQ680" s="513"/>
      <c r="BR680" s="513"/>
      <c r="BS680" s="513"/>
      <c r="BT680" s="513"/>
      <c r="BU680" s="513"/>
      <c r="BV680" s="513"/>
      <c r="BW680" s="513"/>
      <c r="BX680" s="513"/>
      <c r="BY680" s="513"/>
      <c r="BZ680" s="513"/>
      <c r="CA680" s="513"/>
      <c r="CB680" s="513"/>
      <c r="CC680" s="1972"/>
      <c r="CD680" s="1499"/>
      <c r="CE680" s="1500"/>
      <c r="CF680" s="1501"/>
      <c r="CG680" s="1500"/>
      <c r="CH680" s="1500"/>
      <c r="CI680" s="1500"/>
      <c r="CJ680" s="1976"/>
      <c r="CK680" s="1519"/>
      <c r="CL680" s="1509"/>
    </row>
    <row r="681" spans="1:90" s="514" customFormat="1">
      <c r="A681" s="511"/>
      <c r="B681" s="512"/>
      <c r="C681" s="1493"/>
      <c r="D681" s="1493"/>
      <c r="E681" s="1493"/>
      <c r="F681" s="1493"/>
      <c r="G681" s="1493"/>
      <c r="H681" s="1530"/>
      <c r="I681" s="1972"/>
      <c r="J681" s="1542"/>
      <c r="K681" s="513"/>
      <c r="L681" s="513"/>
      <c r="M681" s="513"/>
      <c r="N681" s="513"/>
      <c r="O681" s="513"/>
      <c r="P681" s="513"/>
      <c r="Q681" s="513"/>
      <c r="R681" s="513"/>
      <c r="S681" s="513"/>
      <c r="T681" s="513"/>
      <c r="U681" s="513"/>
      <c r="V681" s="513"/>
      <c r="W681" s="513"/>
      <c r="X681" s="513"/>
      <c r="Y681" s="513"/>
      <c r="Z681" s="513"/>
      <c r="AA681" s="513"/>
      <c r="AB681" s="513"/>
      <c r="AC681" s="513"/>
      <c r="AD681" s="513"/>
      <c r="AE681" s="513"/>
      <c r="AF681" s="513"/>
      <c r="AG681" s="513"/>
      <c r="AH681" s="513"/>
      <c r="AI681" s="513"/>
      <c r="AJ681" s="513"/>
      <c r="AK681" s="513"/>
      <c r="AL681" s="513"/>
      <c r="AM681" s="513"/>
      <c r="AN681" s="513"/>
      <c r="AO681" s="513"/>
      <c r="AP681" s="513"/>
      <c r="AQ681" s="513"/>
      <c r="AR681" s="513"/>
      <c r="AS681" s="513"/>
      <c r="AT681" s="513"/>
      <c r="AU681" s="513"/>
      <c r="AV681" s="513"/>
      <c r="AW681" s="513"/>
      <c r="AX681" s="513"/>
      <c r="AY681" s="513"/>
      <c r="AZ681" s="513"/>
      <c r="BA681" s="513"/>
      <c r="BB681" s="513"/>
      <c r="BC681" s="513"/>
      <c r="BD681" s="513"/>
      <c r="BE681" s="513"/>
      <c r="BF681" s="513"/>
      <c r="BG681" s="513"/>
      <c r="BH681" s="513"/>
      <c r="BI681" s="513"/>
      <c r="BJ681" s="513"/>
      <c r="BK681" s="513"/>
      <c r="BL681" s="513"/>
      <c r="BM681" s="513"/>
      <c r="BN681" s="513"/>
      <c r="BO681" s="513"/>
      <c r="BP681" s="513"/>
      <c r="BQ681" s="513"/>
      <c r="BR681" s="513"/>
      <c r="BS681" s="513"/>
      <c r="BT681" s="513"/>
      <c r="BU681" s="513"/>
      <c r="BV681" s="513"/>
      <c r="BW681" s="513"/>
      <c r="BX681" s="513"/>
      <c r="BY681" s="513"/>
      <c r="BZ681" s="513"/>
      <c r="CA681" s="513"/>
      <c r="CB681" s="513"/>
      <c r="CC681" s="1972"/>
      <c r="CD681" s="1499"/>
      <c r="CE681" s="1500"/>
      <c r="CF681" s="1501"/>
      <c r="CG681" s="1500"/>
      <c r="CH681" s="1500"/>
      <c r="CI681" s="1500"/>
      <c r="CJ681" s="1976"/>
      <c r="CK681" s="1519"/>
      <c r="CL681" s="1509"/>
    </row>
    <row r="682" spans="1:90" s="514" customFormat="1">
      <c r="A682" s="511"/>
      <c r="B682" s="512"/>
      <c r="C682" s="1493"/>
      <c r="D682" s="1493"/>
      <c r="E682" s="1493"/>
      <c r="F682" s="1493"/>
      <c r="G682" s="1493"/>
      <c r="H682" s="1530"/>
      <c r="I682" s="1972"/>
      <c r="J682" s="1542"/>
      <c r="K682" s="513"/>
      <c r="L682" s="513"/>
      <c r="M682" s="513"/>
      <c r="N682" s="513"/>
      <c r="O682" s="513"/>
      <c r="P682" s="513"/>
      <c r="Q682" s="513"/>
      <c r="R682" s="513"/>
      <c r="S682" s="513"/>
      <c r="T682" s="513"/>
      <c r="U682" s="513"/>
      <c r="V682" s="513"/>
      <c r="W682" s="513"/>
      <c r="X682" s="513"/>
      <c r="Y682" s="513"/>
      <c r="Z682" s="513"/>
      <c r="AA682" s="513"/>
      <c r="AB682" s="513"/>
      <c r="AC682" s="513"/>
      <c r="AD682" s="513"/>
      <c r="AE682" s="513"/>
      <c r="AF682" s="513"/>
      <c r="AG682" s="513"/>
      <c r="AH682" s="513"/>
      <c r="AI682" s="513"/>
      <c r="AJ682" s="513"/>
      <c r="AK682" s="513"/>
      <c r="AL682" s="513"/>
      <c r="AM682" s="513"/>
      <c r="AN682" s="513"/>
      <c r="AO682" s="513"/>
      <c r="AP682" s="513"/>
      <c r="AQ682" s="513"/>
      <c r="AR682" s="513"/>
      <c r="AS682" s="513"/>
      <c r="AT682" s="513"/>
      <c r="AU682" s="513"/>
      <c r="AV682" s="513"/>
      <c r="AW682" s="513"/>
      <c r="AX682" s="513"/>
      <c r="AY682" s="513"/>
      <c r="AZ682" s="513"/>
      <c r="BA682" s="513"/>
      <c r="BB682" s="513"/>
      <c r="BC682" s="513"/>
      <c r="BD682" s="513"/>
      <c r="BE682" s="513"/>
      <c r="BF682" s="513"/>
      <c r="BG682" s="513"/>
      <c r="BH682" s="513"/>
      <c r="BI682" s="513"/>
      <c r="BJ682" s="513"/>
      <c r="BK682" s="513"/>
      <c r="BL682" s="513"/>
      <c r="BM682" s="513"/>
      <c r="BN682" s="513"/>
      <c r="BO682" s="513"/>
      <c r="BP682" s="513"/>
      <c r="BQ682" s="513"/>
      <c r="BR682" s="513"/>
      <c r="BS682" s="513"/>
      <c r="BT682" s="513"/>
      <c r="BU682" s="513"/>
      <c r="BV682" s="513"/>
      <c r="BW682" s="513"/>
      <c r="BX682" s="513"/>
      <c r="BY682" s="513"/>
      <c r="BZ682" s="513"/>
      <c r="CA682" s="513"/>
      <c r="CB682" s="513"/>
      <c r="CC682" s="1972"/>
      <c r="CD682" s="1499"/>
      <c r="CE682" s="1500"/>
      <c r="CF682" s="1501"/>
      <c r="CG682" s="1500"/>
      <c r="CH682" s="1500"/>
      <c r="CI682" s="1500"/>
      <c r="CJ682" s="1976"/>
      <c r="CK682" s="1519"/>
      <c r="CL682" s="1509"/>
    </row>
    <row r="683" spans="1:90" s="514" customFormat="1">
      <c r="A683" s="511"/>
      <c r="B683" s="512"/>
      <c r="C683" s="1493"/>
      <c r="D683" s="1493"/>
      <c r="E683" s="1493"/>
      <c r="F683" s="1493"/>
      <c r="G683" s="1493"/>
      <c r="H683" s="1530"/>
      <c r="I683" s="1972"/>
      <c r="J683" s="1542"/>
      <c r="K683" s="513"/>
      <c r="L683" s="513"/>
      <c r="M683" s="513"/>
      <c r="N683" s="513"/>
      <c r="O683" s="513"/>
      <c r="P683" s="513"/>
      <c r="Q683" s="513"/>
      <c r="R683" s="513"/>
      <c r="S683" s="513"/>
      <c r="T683" s="513"/>
      <c r="U683" s="513"/>
      <c r="V683" s="513"/>
      <c r="W683" s="513"/>
      <c r="X683" s="513"/>
      <c r="Y683" s="513"/>
      <c r="Z683" s="513"/>
      <c r="AA683" s="513"/>
      <c r="AB683" s="513"/>
      <c r="AC683" s="513"/>
      <c r="AD683" s="513"/>
      <c r="AE683" s="513"/>
      <c r="AF683" s="513"/>
      <c r="AG683" s="513"/>
      <c r="AH683" s="513"/>
      <c r="AI683" s="513"/>
      <c r="AJ683" s="513"/>
      <c r="AK683" s="513"/>
      <c r="AL683" s="513"/>
      <c r="AM683" s="513"/>
      <c r="AN683" s="513"/>
      <c r="AO683" s="513"/>
      <c r="AP683" s="513"/>
      <c r="AQ683" s="513"/>
      <c r="AR683" s="513"/>
      <c r="AS683" s="513"/>
      <c r="AT683" s="513"/>
      <c r="AU683" s="513"/>
      <c r="AV683" s="513"/>
      <c r="AW683" s="513"/>
      <c r="AX683" s="513"/>
      <c r="AY683" s="513"/>
      <c r="AZ683" s="513"/>
      <c r="BA683" s="513"/>
      <c r="BB683" s="513"/>
      <c r="BC683" s="513"/>
      <c r="BD683" s="513"/>
      <c r="BE683" s="513"/>
      <c r="BF683" s="513"/>
      <c r="BG683" s="513"/>
      <c r="BH683" s="513"/>
      <c r="BI683" s="513"/>
      <c r="BJ683" s="513"/>
      <c r="BK683" s="513"/>
      <c r="BL683" s="513"/>
      <c r="BM683" s="513"/>
      <c r="BN683" s="513"/>
      <c r="BO683" s="513"/>
      <c r="BP683" s="513"/>
      <c r="BQ683" s="513"/>
      <c r="BR683" s="513"/>
      <c r="BS683" s="513"/>
      <c r="BT683" s="513"/>
      <c r="BU683" s="513"/>
      <c r="BV683" s="513"/>
      <c r="BW683" s="513"/>
      <c r="BX683" s="513"/>
      <c r="BY683" s="513"/>
      <c r="BZ683" s="513"/>
      <c r="CA683" s="513"/>
      <c r="CB683" s="513"/>
      <c r="CC683" s="1972"/>
      <c r="CD683" s="1499"/>
      <c r="CE683" s="1500"/>
      <c r="CF683" s="1501"/>
      <c r="CG683" s="1500"/>
      <c r="CH683" s="1500"/>
      <c r="CI683" s="1500"/>
      <c r="CJ683" s="1976"/>
      <c r="CK683" s="1519"/>
      <c r="CL683" s="1509"/>
    </row>
    <row r="684" spans="1:90" s="514" customFormat="1">
      <c r="A684" s="511"/>
      <c r="B684" s="512"/>
      <c r="C684" s="1493"/>
      <c r="D684" s="1493"/>
      <c r="E684" s="1493"/>
      <c r="F684" s="1493"/>
      <c r="G684" s="1493"/>
      <c r="H684" s="1530"/>
      <c r="I684" s="1972"/>
      <c r="J684" s="1542"/>
      <c r="K684" s="513"/>
      <c r="L684" s="513"/>
      <c r="M684" s="513"/>
      <c r="N684" s="513"/>
      <c r="O684" s="513"/>
      <c r="P684" s="513"/>
      <c r="Q684" s="513"/>
      <c r="R684" s="513"/>
      <c r="S684" s="513"/>
      <c r="T684" s="513"/>
      <c r="U684" s="513"/>
      <c r="V684" s="513"/>
      <c r="W684" s="513"/>
      <c r="X684" s="513"/>
      <c r="Y684" s="513"/>
      <c r="Z684" s="513"/>
      <c r="AA684" s="513"/>
      <c r="AB684" s="513"/>
      <c r="AC684" s="513"/>
      <c r="AD684" s="513"/>
      <c r="AE684" s="513"/>
      <c r="AF684" s="513"/>
      <c r="AG684" s="513"/>
      <c r="AH684" s="513"/>
      <c r="AI684" s="513"/>
      <c r="AJ684" s="513"/>
      <c r="AK684" s="513"/>
      <c r="AL684" s="513"/>
      <c r="AM684" s="513"/>
      <c r="AN684" s="513"/>
      <c r="AO684" s="513"/>
      <c r="AP684" s="513"/>
      <c r="AQ684" s="513"/>
      <c r="AR684" s="513"/>
      <c r="AS684" s="513"/>
      <c r="AT684" s="513"/>
      <c r="AU684" s="513"/>
      <c r="AV684" s="513"/>
      <c r="AW684" s="513"/>
      <c r="AX684" s="513"/>
      <c r="AY684" s="513"/>
      <c r="AZ684" s="513"/>
      <c r="BA684" s="513"/>
      <c r="BB684" s="513"/>
      <c r="BC684" s="513"/>
      <c r="BD684" s="513"/>
      <c r="BE684" s="513"/>
      <c r="BF684" s="513"/>
      <c r="BG684" s="513"/>
      <c r="BH684" s="513"/>
      <c r="BI684" s="513"/>
      <c r="BJ684" s="513"/>
      <c r="BK684" s="513"/>
      <c r="BL684" s="513"/>
      <c r="BM684" s="513"/>
      <c r="BN684" s="513"/>
      <c r="BO684" s="513"/>
      <c r="BP684" s="513"/>
      <c r="BQ684" s="513"/>
      <c r="BR684" s="513"/>
      <c r="BS684" s="513"/>
      <c r="BT684" s="513"/>
      <c r="BU684" s="513"/>
      <c r="BV684" s="513"/>
      <c r="BW684" s="513"/>
      <c r="BX684" s="513"/>
      <c r="BY684" s="513"/>
      <c r="BZ684" s="513"/>
      <c r="CA684" s="513"/>
      <c r="CB684" s="513"/>
      <c r="CC684" s="1972"/>
      <c r="CD684" s="1499"/>
      <c r="CE684" s="1500"/>
      <c r="CF684" s="1501"/>
      <c r="CG684" s="1500"/>
      <c r="CH684" s="1500"/>
      <c r="CI684" s="1500"/>
      <c r="CJ684" s="1976"/>
      <c r="CK684" s="1519"/>
      <c r="CL684" s="1509"/>
    </row>
    <row r="685" spans="1:90" s="514" customFormat="1">
      <c r="A685" s="511"/>
      <c r="B685" s="512"/>
      <c r="C685" s="1493"/>
      <c r="D685" s="1493"/>
      <c r="E685" s="1493"/>
      <c r="F685" s="1493"/>
      <c r="G685" s="1493"/>
      <c r="H685" s="1530"/>
      <c r="I685" s="1972"/>
      <c r="J685" s="1542"/>
      <c r="K685" s="513"/>
      <c r="L685" s="513"/>
      <c r="M685" s="513"/>
      <c r="N685" s="513"/>
      <c r="O685" s="513"/>
      <c r="P685" s="513"/>
      <c r="Q685" s="513"/>
      <c r="R685" s="513"/>
      <c r="S685" s="513"/>
      <c r="T685" s="513"/>
      <c r="U685" s="513"/>
      <c r="V685" s="513"/>
      <c r="W685" s="513"/>
      <c r="X685" s="513"/>
      <c r="Y685" s="513"/>
      <c r="Z685" s="513"/>
      <c r="AA685" s="513"/>
      <c r="AB685" s="513"/>
      <c r="AC685" s="513"/>
      <c r="AD685" s="513"/>
      <c r="AE685" s="513"/>
      <c r="AF685" s="513"/>
      <c r="AG685" s="513"/>
      <c r="AH685" s="513"/>
      <c r="AI685" s="513"/>
      <c r="AJ685" s="513"/>
      <c r="AK685" s="513"/>
      <c r="AL685" s="513"/>
      <c r="AM685" s="513"/>
      <c r="AN685" s="513"/>
      <c r="AO685" s="513"/>
      <c r="AP685" s="513"/>
      <c r="AQ685" s="513"/>
      <c r="AR685" s="513"/>
      <c r="AS685" s="513"/>
      <c r="AT685" s="513"/>
      <c r="AU685" s="513"/>
      <c r="AV685" s="513"/>
      <c r="AW685" s="513"/>
      <c r="AX685" s="513"/>
      <c r="AY685" s="513"/>
      <c r="AZ685" s="513"/>
      <c r="BA685" s="513"/>
      <c r="BB685" s="513"/>
      <c r="BC685" s="513"/>
      <c r="BD685" s="513"/>
      <c r="BE685" s="513"/>
      <c r="BF685" s="513"/>
      <c r="BG685" s="513"/>
      <c r="BH685" s="513"/>
      <c r="BI685" s="513"/>
      <c r="BJ685" s="513"/>
      <c r="BK685" s="513"/>
      <c r="BL685" s="513"/>
      <c r="BM685" s="513"/>
      <c r="BN685" s="513"/>
      <c r="BO685" s="513"/>
      <c r="BP685" s="513"/>
      <c r="BQ685" s="513"/>
      <c r="BR685" s="513"/>
      <c r="BS685" s="513"/>
      <c r="BT685" s="513"/>
      <c r="BU685" s="513"/>
      <c r="BV685" s="513"/>
      <c r="BW685" s="513"/>
      <c r="BX685" s="513"/>
      <c r="BY685" s="513"/>
      <c r="BZ685" s="513"/>
      <c r="CA685" s="513"/>
      <c r="CB685" s="513"/>
      <c r="CC685" s="1972"/>
      <c r="CD685" s="1499"/>
      <c r="CE685" s="1500"/>
      <c r="CF685" s="1501"/>
      <c r="CG685" s="1500"/>
      <c r="CH685" s="1500"/>
      <c r="CI685" s="1500"/>
      <c r="CJ685" s="1976"/>
      <c r="CK685" s="1519"/>
      <c r="CL685" s="1509"/>
    </row>
    <row r="686" spans="1:90" s="514" customFormat="1">
      <c r="A686" s="511"/>
      <c r="B686" s="512"/>
      <c r="C686" s="1493"/>
      <c r="D686" s="1493"/>
      <c r="E686" s="1493"/>
      <c r="F686" s="1493"/>
      <c r="G686" s="1493"/>
      <c r="H686" s="1530"/>
      <c r="I686" s="1972"/>
      <c r="J686" s="1542"/>
      <c r="K686" s="513"/>
      <c r="L686" s="513"/>
      <c r="M686" s="513"/>
      <c r="N686" s="513"/>
      <c r="O686" s="513"/>
      <c r="P686" s="513"/>
      <c r="Q686" s="513"/>
      <c r="R686" s="513"/>
      <c r="S686" s="513"/>
      <c r="T686" s="513"/>
      <c r="U686" s="513"/>
      <c r="V686" s="513"/>
      <c r="W686" s="513"/>
      <c r="X686" s="513"/>
      <c r="Y686" s="513"/>
      <c r="Z686" s="513"/>
      <c r="AA686" s="513"/>
      <c r="AB686" s="513"/>
      <c r="AC686" s="513"/>
      <c r="AD686" s="513"/>
      <c r="AE686" s="513"/>
      <c r="AF686" s="513"/>
      <c r="AG686" s="513"/>
      <c r="AH686" s="513"/>
      <c r="AI686" s="513"/>
      <c r="AJ686" s="513"/>
      <c r="AK686" s="513"/>
      <c r="AL686" s="513"/>
      <c r="AM686" s="513"/>
      <c r="AN686" s="513"/>
      <c r="AO686" s="513"/>
      <c r="AP686" s="513"/>
      <c r="AQ686" s="513"/>
      <c r="AR686" s="513"/>
      <c r="AS686" s="513"/>
      <c r="AT686" s="513"/>
      <c r="AU686" s="513"/>
      <c r="AV686" s="513"/>
      <c r="AW686" s="513"/>
      <c r="AX686" s="513"/>
      <c r="AY686" s="513"/>
      <c r="AZ686" s="513"/>
      <c r="BA686" s="513"/>
      <c r="BB686" s="513"/>
      <c r="BC686" s="513"/>
      <c r="BD686" s="513"/>
      <c r="BE686" s="513"/>
      <c r="BF686" s="513"/>
      <c r="BG686" s="513"/>
      <c r="BH686" s="513"/>
      <c r="BI686" s="513"/>
      <c r="BJ686" s="513"/>
      <c r="BK686" s="513"/>
      <c r="BL686" s="513"/>
      <c r="BM686" s="513"/>
      <c r="BN686" s="513"/>
      <c r="BO686" s="513"/>
      <c r="BP686" s="513"/>
      <c r="BQ686" s="513"/>
      <c r="BR686" s="513"/>
      <c r="BS686" s="513"/>
      <c r="BT686" s="513"/>
      <c r="BU686" s="513"/>
      <c r="BV686" s="513"/>
      <c r="BW686" s="513"/>
      <c r="BX686" s="513"/>
      <c r="BY686" s="513"/>
      <c r="BZ686" s="513"/>
      <c r="CA686" s="513"/>
      <c r="CB686" s="513"/>
      <c r="CC686" s="1972"/>
      <c r="CD686" s="1499"/>
      <c r="CE686" s="1500"/>
      <c r="CF686" s="1501"/>
      <c r="CG686" s="1500"/>
      <c r="CH686" s="1500"/>
      <c r="CI686" s="1500"/>
      <c r="CJ686" s="1976"/>
      <c r="CK686" s="1519"/>
      <c r="CL686" s="1509"/>
    </row>
    <row r="687" spans="1:90" s="514" customFormat="1">
      <c r="A687" s="511"/>
      <c r="B687" s="512"/>
      <c r="C687" s="1493"/>
      <c r="D687" s="1493"/>
      <c r="E687" s="1493"/>
      <c r="F687" s="1493"/>
      <c r="G687" s="1493"/>
      <c r="H687" s="1530"/>
      <c r="I687" s="1972"/>
      <c r="J687" s="1542"/>
      <c r="K687" s="513"/>
      <c r="L687" s="513"/>
      <c r="M687" s="513"/>
      <c r="N687" s="513"/>
      <c r="O687" s="513"/>
      <c r="P687" s="513"/>
      <c r="Q687" s="513"/>
      <c r="R687" s="513"/>
      <c r="S687" s="513"/>
      <c r="T687" s="513"/>
      <c r="U687" s="513"/>
      <c r="V687" s="513"/>
      <c r="W687" s="513"/>
      <c r="X687" s="513"/>
      <c r="Y687" s="513"/>
      <c r="Z687" s="513"/>
      <c r="AA687" s="513"/>
      <c r="AB687" s="513"/>
      <c r="AC687" s="513"/>
      <c r="AD687" s="513"/>
      <c r="AE687" s="513"/>
      <c r="AF687" s="513"/>
      <c r="AG687" s="513"/>
      <c r="AH687" s="513"/>
      <c r="AI687" s="513"/>
      <c r="AJ687" s="513"/>
      <c r="AK687" s="513"/>
      <c r="AL687" s="513"/>
      <c r="AM687" s="513"/>
      <c r="AN687" s="513"/>
      <c r="AO687" s="513"/>
      <c r="AP687" s="513"/>
      <c r="AQ687" s="513"/>
      <c r="AR687" s="513"/>
      <c r="AS687" s="513"/>
      <c r="AT687" s="513"/>
      <c r="AU687" s="513"/>
      <c r="AV687" s="513"/>
      <c r="AW687" s="513"/>
      <c r="AX687" s="513"/>
      <c r="AY687" s="513"/>
      <c r="AZ687" s="513"/>
      <c r="BA687" s="513"/>
      <c r="BB687" s="513"/>
      <c r="BC687" s="513"/>
      <c r="BD687" s="513"/>
      <c r="BE687" s="513"/>
      <c r="BF687" s="513"/>
      <c r="BG687" s="513"/>
      <c r="BH687" s="513"/>
      <c r="BI687" s="513"/>
      <c r="BJ687" s="513"/>
      <c r="BK687" s="513"/>
      <c r="BL687" s="513"/>
      <c r="BM687" s="513"/>
      <c r="BN687" s="513"/>
      <c r="BO687" s="513"/>
      <c r="BP687" s="513"/>
      <c r="BQ687" s="513"/>
      <c r="BR687" s="513"/>
      <c r="BS687" s="513"/>
      <c r="BT687" s="513"/>
      <c r="BU687" s="513"/>
      <c r="BV687" s="513"/>
      <c r="BW687" s="513"/>
      <c r="BX687" s="513"/>
      <c r="BY687" s="513"/>
      <c r="BZ687" s="513"/>
      <c r="CA687" s="513"/>
      <c r="CB687" s="513"/>
      <c r="CC687" s="1972"/>
      <c r="CD687" s="1499"/>
      <c r="CE687" s="1500"/>
      <c r="CF687" s="1501"/>
      <c r="CG687" s="1500"/>
      <c r="CH687" s="1500"/>
      <c r="CI687" s="1500"/>
      <c r="CJ687" s="1976"/>
      <c r="CK687" s="1519"/>
      <c r="CL687" s="1509"/>
    </row>
    <row r="688" spans="1:90" s="514" customFormat="1">
      <c r="A688" s="511"/>
      <c r="B688" s="512"/>
      <c r="C688" s="1493"/>
      <c r="D688" s="1493"/>
      <c r="E688" s="1493"/>
      <c r="F688" s="1493"/>
      <c r="G688" s="1493"/>
      <c r="H688" s="1530"/>
      <c r="I688" s="1972"/>
      <c r="J688" s="1542"/>
      <c r="K688" s="513"/>
      <c r="L688" s="513"/>
      <c r="M688" s="513"/>
      <c r="N688" s="513"/>
      <c r="O688" s="513"/>
      <c r="P688" s="513"/>
      <c r="Q688" s="513"/>
      <c r="R688" s="513"/>
      <c r="S688" s="513"/>
      <c r="T688" s="513"/>
      <c r="U688" s="513"/>
      <c r="V688" s="513"/>
      <c r="W688" s="513"/>
      <c r="X688" s="513"/>
      <c r="Y688" s="513"/>
      <c r="Z688" s="513"/>
      <c r="AA688" s="513"/>
      <c r="AB688" s="513"/>
      <c r="AC688" s="513"/>
      <c r="AD688" s="513"/>
      <c r="AE688" s="513"/>
      <c r="AF688" s="513"/>
      <c r="AG688" s="513"/>
      <c r="AH688" s="513"/>
      <c r="AI688" s="513"/>
      <c r="AJ688" s="513"/>
      <c r="AK688" s="513"/>
      <c r="AL688" s="513"/>
      <c r="AM688" s="513"/>
      <c r="AN688" s="513"/>
      <c r="AO688" s="513"/>
      <c r="AP688" s="513"/>
      <c r="AQ688" s="513"/>
      <c r="AR688" s="513"/>
      <c r="AS688" s="513"/>
      <c r="AT688" s="513"/>
      <c r="AU688" s="513"/>
      <c r="AV688" s="513"/>
      <c r="AW688" s="513"/>
      <c r="AX688" s="513"/>
      <c r="AY688" s="513"/>
      <c r="AZ688" s="513"/>
      <c r="BA688" s="513"/>
      <c r="BB688" s="513"/>
      <c r="BC688" s="513"/>
      <c r="BD688" s="513"/>
      <c r="BE688" s="513"/>
      <c r="BF688" s="513"/>
      <c r="BG688" s="513"/>
      <c r="BH688" s="513"/>
      <c r="BI688" s="513"/>
      <c r="BJ688" s="513"/>
      <c r="BK688" s="513"/>
      <c r="BL688" s="513"/>
      <c r="BM688" s="513"/>
      <c r="BN688" s="513"/>
      <c r="BO688" s="513"/>
      <c r="BP688" s="513"/>
      <c r="BQ688" s="513"/>
      <c r="BR688" s="513"/>
      <c r="BS688" s="513"/>
      <c r="BT688" s="513"/>
      <c r="BU688" s="513"/>
      <c r="BV688" s="513"/>
      <c r="BW688" s="513"/>
      <c r="BX688" s="513"/>
      <c r="BY688" s="513"/>
      <c r="BZ688" s="513"/>
      <c r="CA688" s="513"/>
      <c r="CB688" s="513"/>
      <c r="CC688" s="1972"/>
      <c r="CD688" s="1499"/>
      <c r="CE688" s="1500"/>
      <c r="CF688" s="1501"/>
      <c r="CG688" s="1500"/>
      <c r="CH688" s="1500"/>
      <c r="CI688" s="1500"/>
      <c r="CJ688" s="1976"/>
      <c r="CK688" s="1519"/>
      <c r="CL688" s="1509"/>
    </row>
    <row r="689" spans="1:90" s="514" customFormat="1">
      <c r="A689" s="511"/>
      <c r="B689" s="512"/>
      <c r="C689" s="1493"/>
      <c r="D689" s="1493"/>
      <c r="E689" s="1493"/>
      <c r="F689" s="1493"/>
      <c r="G689" s="1493"/>
      <c r="H689" s="1530"/>
      <c r="I689" s="1972"/>
      <c r="J689" s="1542"/>
      <c r="K689" s="513"/>
      <c r="L689" s="513"/>
      <c r="M689" s="513"/>
      <c r="N689" s="513"/>
      <c r="O689" s="513"/>
      <c r="P689" s="513"/>
      <c r="Q689" s="513"/>
      <c r="R689" s="513"/>
      <c r="S689" s="513"/>
      <c r="T689" s="513"/>
      <c r="U689" s="513"/>
      <c r="V689" s="513"/>
      <c r="W689" s="513"/>
      <c r="X689" s="513"/>
      <c r="Y689" s="513"/>
      <c r="Z689" s="513"/>
      <c r="AA689" s="513"/>
      <c r="AB689" s="513"/>
      <c r="AC689" s="513"/>
      <c r="AD689" s="513"/>
      <c r="AE689" s="513"/>
      <c r="AF689" s="513"/>
      <c r="AG689" s="513"/>
      <c r="AH689" s="513"/>
      <c r="AI689" s="513"/>
      <c r="AJ689" s="513"/>
      <c r="AK689" s="513"/>
      <c r="AL689" s="513"/>
      <c r="AM689" s="513"/>
      <c r="AN689" s="513"/>
      <c r="AO689" s="513"/>
      <c r="AP689" s="513"/>
      <c r="AQ689" s="513"/>
      <c r="AR689" s="513"/>
      <c r="AS689" s="513"/>
      <c r="AT689" s="513"/>
      <c r="AU689" s="513"/>
      <c r="AV689" s="513"/>
      <c r="AW689" s="513"/>
      <c r="AX689" s="513"/>
      <c r="AY689" s="513"/>
      <c r="AZ689" s="513"/>
      <c r="BA689" s="513"/>
      <c r="BB689" s="513"/>
      <c r="BC689" s="513"/>
      <c r="BD689" s="513"/>
      <c r="BE689" s="513"/>
      <c r="BF689" s="513"/>
      <c r="BG689" s="513"/>
      <c r="BH689" s="513"/>
      <c r="BI689" s="513"/>
      <c r="BJ689" s="513"/>
      <c r="BK689" s="513"/>
      <c r="BL689" s="513"/>
      <c r="BM689" s="513"/>
      <c r="BN689" s="513"/>
      <c r="BO689" s="513"/>
      <c r="BP689" s="513"/>
      <c r="BQ689" s="513"/>
      <c r="BR689" s="513"/>
      <c r="BS689" s="513"/>
      <c r="BT689" s="513"/>
      <c r="BU689" s="513"/>
      <c r="BV689" s="513"/>
      <c r="BW689" s="513"/>
      <c r="BX689" s="513"/>
      <c r="BY689" s="513"/>
      <c r="BZ689" s="513"/>
      <c r="CA689" s="513"/>
      <c r="CB689" s="513"/>
      <c r="CC689" s="1972"/>
      <c r="CD689" s="1499"/>
      <c r="CE689" s="1500"/>
      <c r="CF689" s="1501"/>
      <c r="CG689" s="1500"/>
      <c r="CH689" s="1500"/>
      <c r="CI689" s="1500"/>
      <c r="CJ689" s="1976"/>
      <c r="CK689" s="1519"/>
      <c r="CL689" s="1509"/>
    </row>
    <row r="690" spans="1:90" s="514" customFormat="1">
      <c r="A690" s="511"/>
      <c r="B690" s="512"/>
      <c r="C690" s="1493"/>
      <c r="D690" s="1493"/>
      <c r="E690" s="1493"/>
      <c r="F690" s="1493"/>
      <c r="G690" s="1493"/>
      <c r="H690" s="1530"/>
      <c r="I690" s="1972"/>
      <c r="J690" s="1542"/>
      <c r="K690" s="513"/>
      <c r="L690" s="513"/>
      <c r="M690" s="513"/>
      <c r="N690" s="513"/>
      <c r="O690" s="513"/>
      <c r="P690" s="513"/>
      <c r="Q690" s="513"/>
      <c r="R690" s="513"/>
      <c r="S690" s="513"/>
      <c r="T690" s="513"/>
      <c r="U690" s="513"/>
      <c r="V690" s="513"/>
      <c r="W690" s="513"/>
      <c r="X690" s="513"/>
      <c r="Y690" s="513"/>
      <c r="Z690" s="513"/>
      <c r="AA690" s="513"/>
      <c r="AB690" s="513"/>
      <c r="AC690" s="513"/>
      <c r="AD690" s="513"/>
      <c r="AE690" s="513"/>
      <c r="AF690" s="513"/>
      <c r="AG690" s="513"/>
      <c r="AH690" s="513"/>
      <c r="AI690" s="513"/>
      <c r="AJ690" s="513"/>
      <c r="AK690" s="513"/>
      <c r="AL690" s="513"/>
      <c r="AM690" s="513"/>
      <c r="AN690" s="513"/>
      <c r="AO690" s="513"/>
      <c r="AP690" s="513"/>
      <c r="AQ690" s="513"/>
      <c r="AR690" s="513"/>
      <c r="AS690" s="513"/>
      <c r="AT690" s="513"/>
      <c r="AU690" s="513"/>
      <c r="AV690" s="513"/>
      <c r="AW690" s="513"/>
      <c r="AX690" s="513"/>
      <c r="AY690" s="513"/>
      <c r="AZ690" s="513"/>
      <c r="BA690" s="513"/>
      <c r="BB690" s="513"/>
      <c r="BC690" s="513"/>
      <c r="BD690" s="513"/>
      <c r="BE690" s="513"/>
      <c r="BF690" s="513"/>
      <c r="BG690" s="513"/>
      <c r="BH690" s="513"/>
      <c r="BI690" s="513"/>
      <c r="BJ690" s="513"/>
      <c r="BK690" s="513"/>
      <c r="BL690" s="513"/>
      <c r="BM690" s="513"/>
      <c r="BN690" s="513"/>
      <c r="BO690" s="513"/>
      <c r="BP690" s="513"/>
      <c r="BQ690" s="513"/>
      <c r="BR690" s="513"/>
      <c r="BS690" s="513"/>
      <c r="BT690" s="513"/>
      <c r="BU690" s="513"/>
      <c r="BV690" s="513"/>
      <c r="BW690" s="513"/>
      <c r="BX690" s="513"/>
      <c r="BY690" s="513"/>
      <c r="BZ690" s="513"/>
      <c r="CA690" s="513"/>
      <c r="CB690" s="513"/>
      <c r="CC690" s="1972"/>
      <c r="CD690" s="1499"/>
      <c r="CE690" s="1500"/>
      <c r="CF690" s="1501"/>
      <c r="CG690" s="1500"/>
      <c r="CH690" s="1500"/>
      <c r="CI690" s="1500"/>
      <c r="CJ690" s="1976"/>
      <c r="CK690" s="1519"/>
      <c r="CL690" s="1509"/>
    </row>
    <row r="691" spans="1:90" s="514" customFormat="1">
      <c r="A691" s="511"/>
      <c r="B691" s="512"/>
      <c r="C691" s="1493"/>
      <c r="D691" s="1493"/>
      <c r="E691" s="1493"/>
      <c r="F691" s="1493"/>
      <c r="G691" s="1493"/>
      <c r="H691" s="1530"/>
      <c r="I691" s="1972"/>
      <c r="J691" s="1542"/>
      <c r="K691" s="513"/>
      <c r="L691" s="513"/>
      <c r="M691" s="513"/>
      <c r="N691" s="513"/>
      <c r="O691" s="513"/>
      <c r="P691" s="513"/>
      <c r="Q691" s="513"/>
      <c r="R691" s="513"/>
      <c r="S691" s="513"/>
      <c r="T691" s="513"/>
      <c r="U691" s="513"/>
      <c r="V691" s="513"/>
      <c r="W691" s="513"/>
      <c r="X691" s="513"/>
      <c r="Y691" s="513"/>
      <c r="Z691" s="513"/>
      <c r="AA691" s="513"/>
      <c r="AB691" s="513"/>
      <c r="AC691" s="513"/>
      <c r="AD691" s="513"/>
      <c r="AE691" s="513"/>
      <c r="AF691" s="513"/>
      <c r="AG691" s="513"/>
      <c r="AH691" s="513"/>
      <c r="AI691" s="513"/>
      <c r="AJ691" s="513"/>
      <c r="AK691" s="513"/>
      <c r="AL691" s="513"/>
      <c r="AM691" s="513"/>
      <c r="AN691" s="513"/>
      <c r="AO691" s="513"/>
      <c r="AP691" s="513"/>
      <c r="AQ691" s="513"/>
      <c r="AR691" s="513"/>
      <c r="AS691" s="513"/>
      <c r="AT691" s="513"/>
      <c r="AU691" s="513"/>
      <c r="AV691" s="513"/>
      <c r="AW691" s="513"/>
      <c r="AX691" s="513"/>
      <c r="AY691" s="513"/>
      <c r="AZ691" s="513"/>
      <c r="BA691" s="513"/>
      <c r="BB691" s="513"/>
      <c r="BC691" s="513"/>
      <c r="BD691" s="513"/>
      <c r="BE691" s="513"/>
      <c r="BF691" s="513"/>
      <c r="BG691" s="513"/>
      <c r="BH691" s="513"/>
      <c r="BI691" s="513"/>
      <c r="BJ691" s="513"/>
      <c r="BK691" s="513"/>
      <c r="BL691" s="513"/>
      <c r="BM691" s="513"/>
      <c r="BN691" s="513"/>
      <c r="BO691" s="513"/>
      <c r="BP691" s="513"/>
      <c r="BQ691" s="513"/>
      <c r="BR691" s="513"/>
      <c r="BS691" s="513"/>
      <c r="BT691" s="513"/>
      <c r="BU691" s="513"/>
      <c r="BV691" s="513"/>
      <c r="BW691" s="513"/>
      <c r="BX691" s="513"/>
      <c r="BY691" s="513"/>
      <c r="BZ691" s="513"/>
      <c r="CA691" s="513"/>
      <c r="CB691" s="513"/>
      <c r="CC691" s="1972"/>
      <c r="CD691" s="1499"/>
      <c r="CE691" s="1500"/>
      <c r="CF691" s="1501"/>
      <c r="CG691" s="1500"/>
      <c r="CH691" s="1500"/>
      <c r="CI691" s="1500"/>
      <c r="CJ691" s="1976"/>
      <c r="CK691" s="1519"/>
      <c r="CL691" s="1509"/>
    </row>
    <row r="692" spans="1:90" s="514" customFormat="1">
      <c r="A692" s="511"/>
      <c r="B692" s="512"/>
      <c r="C692" s="1493"/>
      <c r="D692" s="1493"/>
      <c r="E692" s="1493"/>
      <c r="F692" s="1493"/>
      <c r="G692" s="1493"/>
      <c r="H692" s="1530"/>
      <c r="I692" s="1972"/>
      <c r="J692" s="1542"/>
      <c r="K692" s="513"/>
      <c r="L692" s="513"/>
      <c r="M692" s="513"/>
      <c r="N692" s="513"/>
      <c r="O692" s="513"/>
      <c r="P692" s="513"/>
      <c r="Q692" s="513"/>
      <c r="R692" s="513"/>
      <c r="S692" s="513"/>
      <c r="T692" s="513"/>
      <c r="U692" s="513"/>
      <c r="V692" s="513"/>
      <c r="W692" s="513"/>
      <c r="X692" s="513"/>
      <c r="Y692" s="513"/>
      <c r="Z692" s="513"/>
      <c r="AA692" s="513"/>
      <c r="AB692" s="513"/>
      <c r="AC692" s="513"/>
      <c r="AD692" s="513"/>
      <c r="AE692" s="513"/>
      <c r="AF692" s="513"/>
      <c r="AG692" s="513"/>
      <c r="AH692" s="513"/>
      <c r="AI692" s="513"/>
      <c r="AJ692" s="513"/>
      <c r="AK692" s="513"/>
      <c r="AL692" s="513"/>
      <c r="AM692" s="513"/>
      <c r="AN692" s="513"/>
      <c r="AO692" s="513"/>
      <c r="AP692" s="513"/>
      <c r="AQ692" s="513"/>
      <c r="AR692" s="513"/>
      <c r="AS692" s="513"/>
      <c r="AT692" s="513"/>
      <c r="AU692" s="513"/>
      <c r="AV692" s="513"/>
      <c r="AW692" s="513"/>
      <c r="AX692" s="513"/>
      <c r="AY692" s="513"/>
      <c r="AZ692" s="513"/>
      <c r="BA692" s="513"/>
      <c r="BB692" s="513"/>
      <c r="BC692" s="513"/>
      <c r="BD692" s="513"/>
      <c r="BE692" s="513"/>
      <c r="BF692" s="513"/>
      <c r="BG692" s="513"/>
      <c r="BH692" s="513"/>
      <c r="BI692" s="513"/>
      <c r="BJ692" s="513"/>
      <c r="BK692" s="513"/>
      <c r="BL692" s="513"/>
      <c r="BM692" s="513"/>
      <c r="BN692" s="513"/>
      <c r="BO692" s="513"/>
      <c r="BP692" s="513"/>
      <c r="BQ692" s="513"/>
      <c r="BR692" s="513"/>
      <c r="BS692" s="513"/>
      <c r="BT692" s="513"/>
      <c r="BU692" s="513"/>
      <c r="BV692" s="513"/>
      <c r="BW692" s="513"/>
      <c r="BX692" s="513"/>
      <c r="BY692" s="513"/>
      <c r="BZ692" s="513"/>
      <c r="CA692" s="513"/>
      <c r="CB692" s="513"/>
      <c r="CC692" s="1972"/>
      <c r="CD692" s="1499"/>
      <c r="CE692" s="1500"/>
      <c r="CF692" s="1501"/>
      <c r="CG692" s="1500"/>
      <c r="CH692" s="1500"/>
      <c r="CI692" s="1500"/>
      <c r="CJ692" s="1976"/>
      <c r="CK692" s="1519"/>
      <c r="CL692" s="1509"/>
    </row>
    <row r="693" spans="1:90" s="514" customFormat="1">
      <c r="A693" s="511"/>
      <c r="B693" s="512"/>
      <c r="C693" s="1493"/>
      <c r="D693" s="1493"/>
      <c r="E693" s="1493"/>
      <c r="F693" s="1493"/>
      <c r="G693" s="1493"/>
      <c r="H693" s="1530"/>
      <c r="I693" s="1972"/>
      <c r="J693" s="1542"/>
      <c r="K693" s="513"/>
      <c r="L693" s="513"/>
      <c r="M693" s="513"/>
      <c r="N693" s="513"/>
      <c r="O693" s="513"/>
      <c r="P693" s="513"/>
      <c r="Q693" s="513"/>
      <c r="R693" s="513"/>
      <c r="S693" s="513"/>
      <c r="T693" s="513"/>
      <c r="U693" s="513"/>
      <c r="V693" s="513"/>
      <c r="W693" s="513"/>
      <c r="X693" s="513"/>
      <c r="Y693" s="513"/>
      <c r="Z693" s="513"/>
      <c r="AA693" s="513"/>
      <c r="AB693" s="513"/>
      <c r="AC693" s="513"/>
      <c r="AD693" s="513"/>
      <c r="AE693" s="513"/>
      <c r="AF693" s="513"/>
      <c r="AG693" s="513"/>
      <c r="AH693" s="513"/>
      <c r="AI693" s="513"/>
      <c r="AJ693" s="513"/>
      <c r="AK693" s="513"/>
      <c r="AL693" s="513"/>
      <c r="AM693" s="513"/>
      <c r="AN693" s="513"/>
      <c r="AO693" s="513"/>
      <c r="AP693" s="513"/>
      <c r="AQ693" s="513"/>
      <c r="AR693" s="513"/>
      <c r="AS693" s="513"/>
      <c r="AT693" s="513"/>
      <c r="AU693" s="513"/>
      <c r="AV693" s="513"/>
      <c r="AW693" s="513"/>
      <c r="AX693" s="513"/>
      <c r="AY693" s="513"/>
      <c r="AZ693" s="513"/>
      <c r="BA693" s="513"/>
      <c r="BB693" s="513"/>
      <c r="BC693" s="513"/>
      <c r="BD693" s="513"/>
      <c r="BE693" s="513"/>
      <c r="BF693" s="513"/>
      <c r="BG693" s="513"/>
      <c r="BH693" s="513"/>
      <c r="BI693" s="513"/>
      <c r="BJ693" s="513"/>
      <c r="BK693" s="513"/>
      <c r="BL693" s="513"/>
      <c r="BM693" s="513"/>
      <c r="BN693" s="513"/>
      <c r="BO693" s="513"/>
      <c r="BP693" s="513"/>
      <c r="BQ693" s="513"/>
      <c r="BR693" s="513"/>
      <c r="BS693" s="513"/>
      <c r="BT693" s="513"/>
      <c r="BU693" s="513"/>
      <c r="BV693" s="513"/>
      <c r="BW693" s="513"/>
      <c r="BX693" s="513"/>
      <c r="BY693" s="513"/>
      <c r="BZ693" s="513"/>
      <c r="CA693" s="513"/>
      <c r="CB693" s="513"/>
      <c r="CC693" s="1972"/>
      <c r="CD693" s="1499"/>
      <c r="CE693" s="1500"/>
      <c r="CF693" s="1501"/>
      <c r="CG693" s="1500"/>
      <c r="CH693" s="1500"/>
      <c r="CI693" s="1500"/>
      <c r="CJ693" s="1976"/>
      <c r="CK693" s="1519"/>
      <c r="CL693" s="1509"/>
    </row>
    <row r="694" spans="1:90" s="514" customFormat="1">
      <c r="A694" s="511"/>
      <c r="B694" s="512"/>
      <c r="C694" s="1493"/>
      <c r="D694" s="1493"/>
      <c r="E694" s="1493"/>
      <c r="F694" s="1493"/>
      <c r="G694" s="1493"/>
      <c r="H694" s="1530"/>
      <c r="I694" s="1972"/>
      <c r="J694" s="1542"/>
      <c r="K694" s="513"/>
      <c r="L694" s="513"/>
      <c r="M694" s="513"/>
      <c r="N694" s="513"/>
      <c r="O694" s="513"/>
      <c r="P694" s="513"/>
      <c r="Q694" s="513"/>
      <c r="R694" s="513"/>
      <c r="S694" s="513"/>
      <c r="T694" s="513"/>
      <c r="U694" s="513"/>
      <c r="V694" s="513"/>
      <c r="W694" s="513"/>
      <c r="X694" s="513"/>
      <c r="Y694" s="513"/>
      <c r="Z694" s="513"/>
      <c r="AA694" s="513"/>
      <c r="AB694" s="513"/>
      <c r="AC694" s="513"/>
      <c r="AD694" s="513"/>
      <c r="AE694" s="513"/>
      <c r="AF694" s="513"/>
      <c r="AG694" s="513"/>
      <c r="AH694" s="513"/>
      <c r="AI694" s="513"/>
      <c r="AJ694" s="513"/>
      <c r="AK694" s="513"/>
      <c r="AL694" s="513"/>
      <c r="AM694" s="513"/>
      <c r="AN694" s="513"/>
      <c r="AO694" s="513"/>
      <c r="AP694" s="513"/>
      <c r="AQ694" s="513"/>
      <c r="AR694" s="513"/>
      <c r="AS694" s="513"/>
      <c r="AT694" s="513"/>
      <c r="AU694" s="513"/>
      <c r="AV694" s="513"/>
      <c r="AW694" s="513"/>
      <c r="AX694" s="513"/>
      <c r="AY694" s="513"/>
      <c r="AZ694" s="513"/>
      <c r="BA694" s="513"/>
      <c r="BB694" s="513"/>
      <c r="BC694" s="513"/>
      <c r="BD694" s="513"/>
      <c r="BE694" s="513"/>
      <c r="BF694" s="513"/>
      <c r="BG694" s="513"/>
      <c r="BH694" s="513"/>
      <c r="BI694" s="513"/>
      <c r="BJ694" s="513"/>
      <c r="BK694" s="513"/>
      <c r="BL694" s="513"/>
      <c r="BM694" s="513"/>
      <c r="BN694" s="513"/>
      <c r="BO694" s="513"/>
      <c r="BP694" s="513"/>
      <c r="BQ694" s="513"/>
      <c r="BR694" s="513"/>
      <c r="BS694" s="513"/>
      <c r="BT694" s="513"/>
      <c r="BU694" s="513"/>
      <c r="BV694" s="513"/>
      <c r="BW694" s="513"/>
      <c r="BX694" s="513"/>
      <c r="BY694" s="513"/>
      <c r="BZ694" s="513"/>
      <c r="CA694" s="513"/>
      <c r="CB694" s="513"/>
      <c r="CC694" s="1972"/>
      <c r="CD694" s="1499"/>
      <c r="CE694" s="1500"/>
      <c r="CF694" s="1501"/>
      <c r="CG694" s="1500"/>
      <c r="CH694" s="1500"/>
      <c r="CI694" s="1500"/>
      <c r="CJ694" s="1976"/>
      <c r="CK694" s="1519"/>
      <c r="CL694" s="1509"/>
    </row>
    <row r="695" spans="1:90" s="514" customFormat="1">
      <c r="A695" s="511"/>
      <c r="B695" s="512"/>
      <c r="C695" s="1493"/>
      <c r="D695" s="1493"/>
      <c r="E695" s="1493"/>
      <c r="F695" s="1493"/>
      <c r="G695" s="1493"/>
      <c r="H695" s="1530"/>
      <c r="I695" s="1972"/>
      <c r="J695" s="1542"/>
      <c r="K695" s="513"/>
      <c r="L695" s="513"/>
      <c r="M695" s="513"/>
      <c r="N695" s="513"/>
      <c r="O695" s="513"/>
      <c r="P695" s="513"/>
      <c r="Q695" s="513"/>
      <c r="R695" s="513"/>
      <c r="S695" s="513"/>
      <c r="T695" s="513"/>
      <c r="U695" s="513"/>
      <c r="V695" s="513"/>
      <c r="W695" s="513"/>
      <c r="X695" s="513"/>
      <c r="Y695" s="513"/>
      <c r="Z695" s="513"/>
      <c r="AA695" s="513"/>
      <c r="AB695" s="513"/>
      <c r="AC695" s="513"/>
      <c r="AD695" s="513"/>
      <c r="AE695" s="513"/>
      <c r="AF695" s="513"/>
      <c r="AG695" s="513"/>
      <c r="AH695" s="513"/>
      <c r="AI695" s="513"/>
      <c r="AJ695" s="513"/>
      <c r="AK695" s="513"/>
      <c r="AL695" s="513"/>
      <c r="AM695" s="513"/>
      <c r="AN695" s="513"/>
      <c r="AO695" s="513"/>
      <c r="AP695" s="513"/>
      <c r="AQ695" s="513"/>
      <c r="AR695" s="513"/>
      <c r="AS695" s="513"/>
      <c r="AT695" s="513"/>
      <c r="AU695" s="513"/>
      <c r="AV695" s="513"/>
      <c r="AW695" s="513"/>
      <c r="AX695" s="513"/>
      <c r="AY695" s="513"/>
      <c r="AZ695" s="513"/>
      <c r="BA695" s="513"/>
      <c r="BB695" s="513"/>
      <c r="BC695" s="513"/>
      <c r="BD695" s="513"/>
      <c r="BE695" s="513"/>
      <c r="BF695" s="513"/>
      <c r="BG695" s="513"/>
      <c r="BH695" s="513"/>
      <c r="BI695" s="513"/>
      <c r="BJ695" s="513"/>
      <c r="BK695" s="513"/>
      <c r="BL695" s="513"/>
      <c r="BM695" s="513"/>
      <c r="BN695" s="513"/>
      <c r="BO695" s="513"/>
      <c r="BP695" s="513"/>
      <c r="BQ695" s="513"/>
      <c r="BR695" s="513"/>
      <c r="BS695" s="513"/>
      <c r="BT695" s="513"/>
      <c r="BU695" s="513"/>
      <c r="BV695" s="513"/>
      <c r="BW695" s="513"/>
      <c r="BX695" s="513"/>
      <c r="BY695" s="513"/>
      <c r="BZ695" s="513"/>
      <c r="CA695" s="513"/>
      <c r="CB695" s="513"/>
      <c r="CC695" s="1972"/>
      <c r="CD695" s="1499"/>
      <c r="CE695" s="1500"/>
      <c r="CF695" s="1501"/>
      <c r="CG695" s="1500"/>
      <c r="CH695" s="1500"/>
      <c r="CI695" s="1500"/>
      <c r="CJ695" s="1976"/>
      <c r="CK695" s="1519"/>
      <c r="CL695" s="1509"/>
    </row>
    <row r="696" spans="1:90" s="514" customFormat="1">
      <c r="A696" s="511"/>
      <c r="B696" s="512"/>
      <c r="C696" s="1493"/>
      <c r="D696" s="1493"/>
      <c r="E696" s="1493"/>
      <c r="F696" s="1493"/>
      <c r="G696" s="1493"/>
      <c r="H696" s="1530"/>
      <c r="I696" s="1972"/>
      <c r="J696" s="1542"/>
      <c r="K696" s="513"/>
      <c r="L696" s="513"/>
      <c r="M696" s="513"/>
      <c r="N696" s="513"/>
      <c r="O696" s="513"/>
      <c r="P696" s="513"/>
      <c r="Q696" s="513"/>
      <c r="R696" s="513"/>
      <c r="S696" s="513"/>
      <c r="T696" s="513"/>
      <c r="U696" s="513"/>
      <c r="V696" s="513"/>
      <c r="W696" s="513"/>
      <c r="X696" s="513"/>
      <c r="Y696" s="513"/>
      <c r="Z696" s="513"/>
      <c r="AA696" s="513"/>
      <c r="AB696" s="513"/>
      <c r="AC696" s="513"/>
      <c r="AD696" s="513"/>
      <c r="AE696" s="513"/>
      <c r="AF696" s="513"/>
      <c r="AG696" s="513"/>
      <c r="AH696" s="513"/>
      <c r="AI696" s="513"/>
      <c r="AJ696" s="513"/>
      <c r="AK696" s="513"/>
      <c r="AL696" s="513"/>
      <c r="AM696" s="513"/>
      <c r="AN696" s="513"/>
      <c r="AO696" s="513"/>
      <c r="AP696" s="513"/>
      <c r="AQ696" s="513"/>
      <c r="AR696" s="513"/>
      <c r="AS696" s="513"/>
      <c r="AT696" s="513"/>
      <c r="AU696" s="513"/>
      <c r="AV696" s="513"/>
      <c r="AW696" s="513"/>
      <c r="AX696" s="513"/>
      <c r="AY696" s="513"/>
      <c r="AZ696" s="513"/>
      <c r="BA696" s="513"/>
      <c r="BB696" s="513"/>
      <c r="BC696" s="513"/>
      <c r="BD696" s="513"/>
      <c r="BE696" s="513"/>
      <c r="BF696" s="513"/>
      <c r="BG696" s="513"/>
      <c r="BH696" s="513"/>
      <c r="BI696" s="513"/>
      <c r="BJ696" s="513"/>
      <c r="BK696" s="513"/>
      <c r="BL696" s="513"/>
      <c r="BM696" s="513"/>
      <c r="BN696" s="513"/>
      <c r="BO696" s="513"/>
      <c r="BP696" s="513"/>
      <c r="BQ696" s="513"/>
      <c r="BR696" s="513"/>
      <c r="BS696" s="513"/>
      <c r="BT696" s="513"/>
      <c r="BU696" s="513"/>
      <c r="BV696" s="513"/>
      <c r="BW696" s="513"/>
      <c r="BX696" s="513"/>
      <c r="BY696" s="513"/>
      <c r="BZ696" s="513"/>
      <c r="CA696" s="513"/>
      <c r="CB696" s="513"/>
      <c r="CC696" s="1972"/>
      <c r="CD696" s="1499"/>
      <c r="CE696" s="1500"/>
      <c r="CF696" s="1501"/>
      <c r="CG696" s="1500"/>
      <c r="CH696" s="1500"/>
      <c r="CI696" s="1500"/>
      <c r="CJ696" s="1976"/>
      <c r="CK696" s="1519"/>
      <c r="CL696" s="1509"/>
    </row>
    <row r="697" spans="1:90" s="514" customFormat="1">
      <c r="A697" s="511"/>
      <c r="B697" s="512"/>
      <c r="C697" s="1493"/>
      <c r="D697" s="1493"/>
      <c r="E697" s="1493"/>
      <c r="F697" s="1493"/>
      <c r="G697" s="1493"/>
      <c r="H697" s="1530"/>
      <c r="I697" s="1972"/>
      <c r="J697" s="1542"/>
      <c r="K697" s="513"/>
      <c r="L697" s="513"/>
      <c r="M697" s="513"/>
      <c r="N697" s="513"/>
      <c r="O697" s="513"/>
      <c r="P697" s="513"/>
      <c r="Q697" s="513"/>
      <c r="R697" s="513"/>
      <c r="S697" s="513"/>
      <c r="T697" s="513"/>
      <c r="U697" s="513"/>
      <c r="V697" s="513"/>
      <c r="W697" s="513"/>
      <c r="X697" s="513"/>
      <c r="Y697" s="513"/>
      <c r="Z697" s="513"/>
      <c r="AA697" s="513"/>
      <c r="AB697" s="513"/>
      <c r="AC697" s="513"/>
      <c r="AD697" s="513"/>
      <c r="AE697" s="513"/>
      <c r="AF697" s="513"/>
      <c r="AG697" s="513"/>
      <c r="AH697" s="513"/>
      <c r="AI697" s="513"/>
      <c r="AJ697" s="513"/>
      <c r="AK697" s="513"/>
      <c r="AL697" s="513"/>
      <c r="AM697" s="513"/>
      <c r="AN697" s="513"/>
      <c r="AO697" s="513"/>
      <c r="AP697" s="513"/>
      <c r="AQ697" s="513"/>
      <c r="AR697" s="513"/>
      <c r="AS697" s="513"/>
      <c r="AT697" s="513"/>
      <c r="AU697" s="513"/>
      <c r="AV697" s="513"/>
      <c r="AW697" s="513"/>
      <c r="AX697" s="513"/>
      <c r="AY697" s="513"/>
      <c r="AZ697" s="513"/>
      <c r="BA697" s="513"/>
      <c r="BB697" s="513"/>
      <c r="BC697" s="513"/>
      <c r="BD697" s="513"/>
      <c r="BE697" s="513"/>
      <c r="BF697" s="513"/>
      <c r="BG697" s="513"/>
      <c r="BH697" s="513"/>
      <c r="BI697" s="513"/>
      <c r="BJ697" s="513"/>
      <c r="BK697" s="513"/>
      <c r="BL697" s="513"/>
      <c r="BM697" s="513"/>
      <c r="BN697" s="513"/>
      <c r="BO697" s="513"/>
      <c r="BP697" s="513"/>
      <c r="BQ697" s="513"/>
      <c r="BR697" s="513"/>
      <c r="BS697" s="513"/>
      <c r="BT697" s="513"/>
      <c r="BU697" s="513"/>
      <c r="BV697" s="513"/>
      <c r="BW697" s="513"/>
      <c r="BX697" s="513"/>
      <c r="BY697" s="513"/>
      <c r="BZ697" s="513"/>
      <c r="CA697" s="513"/>
      <c r="CB697" s="513"/>
      <c r="CC697" s="1972"/>
      <c r="CD697" s="1499"/>
      <c r="CE697" s="1500"/>
      <c r="CF697" s="1501"/>
      <c r="CG697" s="1500"/>
      <c r="CH697" s="1500"/>
      <c r="CI697" s="1500"/>
      <c r="CJ697" s="1976"/>
      <c r="CK697" s="1519"/>
      <c r="CL697" s="1509"/>
    </row>
    <row r="698" spans="1:90" s="514" customFormat="1">
      <c r="A698" s="511"/>
      <c r="B698" s="512"/>
      <c r="C698" s="1493"/>
      <c r="D698" s="1493"/>
      <c r="E698" s="1493"/>
      <c r="F698" s="1493"/>
      <c r="G698" s="1493"/>
      <c r="H698" s="1530"/>
      <c r="I698" s="1972"/>
      <c r="J698" s="1542"/>
      <c r="K698" s="513"/>
      <c r="L698" s="513"/>
      <c r="M698" s="513"/>
      <c r="N698" s="513"/>
      <c r="O698" s="513"/>
      <c r="P698" s="513"/>
      <c r="Q698" s="513"/>
      <c r="R698" s="513"/>
      <c r="S698" s="513"/>
      <c r="T698" s="513"/>
      <c r="U698" s="513"/>
      <c r="V698" s="513"/>
      <c r="W698" s="513"/>
      <c r="X698" s="513"/>
      <c r="Y698" s="513"/>
      <c r="Z698" s="513"/>
      <c r="AA698" s="513"/>
      <c r="AB698" s="513"/>
      <c r="AC698" s="513"/>
      <c r="AD698" s="513"/>
      <c r="AE698" s="513"/>
      <c r="AF698" s="513"/>
      <c r="AG698" s="513"/>
      <c r="AH698" s="513"/>
      <c r="AI698" s="513"/>
      <c r="AJ698" s="513"/>
      <c r="AK698" s="513"/>
      <c r="AL698" s="513"/>
      <c r="AM698" s="513"/>
      <c r="AN698" s="513"/>
      <c r="AO698" s="513"/>
      <c r="AP698" s="513"/>
      <c r="AQ698" s="513"/>
      <c r="AR698" s="513"/>
      <c r="AS698" s="513"/>
      <c r="AT698" s="513"/>
      <c r="AU698" s="513"/>
      <c r="AV698" s="513"/>
      <c r="AW698" s="513"/>
      <c r="AX698" s="513"/>
      <c r="AY698" s="513"/>
      <c r="AZ698" s="513"/>
      <c r="BA698" s="513"/>
      <c r="BB698" s="513"/>
      <c r="BC698" s="513"/>
      <c r="BD698" s="513"/>
      <c r="BE698" s="513"/>
      <c r="BF698" s="513"/>
      <c r="BG698" s="513"/>
      <c r="BH698" s="513"/>
      <c r="BI698" s="513"/>
      <c r="BJ698" s="513"/>
      <c r="BK698" s="513"/>
      <c r="BL698" s="513"/>
      <c r="BM698" s="513"/>
      <c r="BN698" s="513"/>
      <c r="BO698" s="513"/>
      <c r="BP698" s="513"/>
      <c r="BQ698" s="513"/>
      <c r="BR698" s="513"/>
      <c r="BS698" s="513"/>
      <c r="BT698" s="513"/>
      <c r="BU698" s="513"/>
      <c r="BV698" s="513"/>
      <c r="BW698" s="513"/>
      <c r="BX698" s="513"/>
      <c r="BY698" s="513"/>
      <c r="BZ698" s="513"/>
      <c r="CA698" s="513"/>
      <c r="CB698" s="513"/>
      <c r="CC698" s="1972"/>
      <c r="CD698" s="1499"/>
      <c r="CE698" s="1500"/>
      <c r="CF698" s="1501"/>
      <c r="CG698" s="1500"/>
      <c r="CH698" s="1500"/>
      <c r="CI698" s="1500"/>
      <c r="CJ698" s="1976"/>
      <c r="CK698" s="1519"/>
      <c r="CL698" s="1509"/>
    </row>
    <row r="699" spans="1:90" s="514" customFormat="1">
      <c r="A699" s="511"/>
      <c r="B699" s="512"/>
      <c r="C699" s="1493"/>
      <c r="D699" s="1493"/>
      <c r="E699" s="1493"/>
      <c r="F699" s="1493"/>
      <c r="G699" s="1493"/>
      <c r="H699" s="1530"/>
      <c r="I699" s="1972"/>
      <c r="J699" s="1542"/>
      <c r="K699" s="513"/>
      <c r="L699" s="513"/>
      <c r="M699" s="513"/>
      <c r="N699" s="513"/>
      <c r="O699" s="513"/>
      <c r="P699" s="513"/>
      <c r="Q699" s="513"/>
      <c r="R699" s="513"/>
      <c r="S699" s="513"/>
      <c r="T699" s="513"/>
      <c r="U699" s="513"/>
      <c r="V699" s="513"/>
      <c r="W699" s="513"/>
      <c r="X699" s="513"/>
      <c r="Y699" s="513"/>
      <c r="Z699" s="513"/>
      <c r="AA699" s="513"/>
      <c r="AB699" s="513"/>
      <c r="AC699" s="513"/>
      <c r="AD699" s="513"/>
      <c r="AE699" s="513"/>
      <c r="AF699" s="513"/>
      <c r="AG699" s="513"/>
      <c r="AH699" s="513"/>
      <c r="AI699" s="513"/>
      <c r="AJ699" s="513"/>
      <c r="AK699" s="513"/>
      <c r="AL699" s="513"/>
      <c r="AM699" s="513"/>
      <c r="AN699" s="513"/>
      <c r="AO699" s="513"/>
      <c r="AP699" s="513"/>
      <c r="AQ699" s="513"/>
      <c r="AR699" s="513"/>
      <c r="AS699" s="513"/>
      <c r="AT699" s="513"/>
      <c r="AU699" s="513"/>
      <c r="AV699" s="513"/>
      <c r="AW699" s="513"/>
      <c r="AX699" s="513"/>
      <c r="AY699" s="513"/>
      <c r="AZ699" s="513"/>
      <c r="BA699" s="513"/>
      <c r="BB699" s="513"/>
      <c r="BC699" s="513"/>
      <c r="BD699" s="513"/>
      <c r="BE699" s="513"/>
      <c r="BF699" s="513"/>
      <c r="BG699" s="513"/>
      <c r="BH699" s="513"/>
      <c r="BI699" s="513"/>
      <c r="BJ699" s="513"/>
      <c r="BK699" s="513"/>
      <c r="BL699" s="513"/>
      <c r="BM699" s="513"/>
      <c r="BN699" s="513"/>
      <c r="BO699" s="513"/>
      <c r="BP699" s="513"/>
      <c r="BQ699" s="513"/>
      <c r="BR699" s="513"/>
      <c r="BS699" s="513"/>
      <c r="BT699" s="513"/>
      <c r="BU699" s="513"/>
      <c r="BV699" s="513"/>
      <c r="BW699" s="513"/>
      <c r="BX699" s="513"/>
      <c r="BY699" s="513"/>
      <c r="BZ699" s="513"/>
      <c r="CA699" s="513"/>
      <c r="CB699" s="513"/>
      <c r="CC699" s="1972"/>
      <c r="CD699" s="1499"/>
      <c r="CE699" s="1500"/>
      <c r="CF699" s="1501"/>
      <c r="CG699" s="1500"/>
      <c r="CH699" s="1500"/>
      <c r="CI699" s="1500"/>
      <c r="CJ699" s="1976"/>
      <c r="CK699" s="1519"/>
      <c r="CL699" s="1509"/>
    </row>
    <row r="700" spans="1:90" s="514" customFormat="1">
      <c r="A700" s="511"/>
      <c r="B700" s="512"/>
      <c r="C700" s="1493"/>
      <c r="D700" s="1493"/>
      <c r="E700" s="1493"/>
      <c r="F700" s="1493"/>
      <c r="G700" s="1493"/>
      <c r="H700" s="1530"/>
      <c r="I700" s="1972"/>
      <c r="J700" s="1542"/>
      <c r="K700" s="513"/>
      <c r="L700" s="513"/>
      <c r="M700" s="513"/>
      <c r="N700" s="513"/>
      <c r="O700" s="513"/>
      <c r="P700" s="513"/>
      <c r="Q700" s="513"/>
      <c r="R700" s="513"/>
      <c r="S700" s="513"/>
      <c r="T700" s="513"/>
      <c r="U700" s="513"/>
      <c r="V700" s="513"/>
      <c r="W700" s="513"/>
      <c r="X700" s="513"/>
      <c r="Y700" s="513"/>
      <c r="Z700" s="513"/>
      <c r="AA700" s="513"/>
      <c r="AB700" s="513"/>
      <c r="AC700" s="513"/>
      <c r="AD700" s="513"/>
      <c r="AE700" s="513"/>
      <c r="AF700" s="513"/>
      <c r="AG700" s="513"/>
      <c r="AH700" s="513"/>
      <c r="AI700" s="513"/>
      <c r="AJ700" s="513"/>
      <c r="AK700" s="513"/>
      <c r="AL700" s="513"/>
      <c r="AM700" s="513"/>
      <c r="AN700" s="513"/>
      <c r="AO700" s="513"/>
      <c r="AP700" s="513"/>
      <c r="AQ700" s="513"/>
      <c r="AR700" s="513"/>
      <c r="AS700" s="513"/>
      <c r="AT700" s="513"/>
      <c r="AU700" s="513"/>
      <c r="AV700" s="513"/>
      <c r="AW700" s="513"/>
      <c r="AX700" s="513"/>
      <c r="AY700" s="513"/>
      <c r="AZ700" s="513"/>
      <c r="BA700" s="513"/>
      <c r="BB700" s="513"/>
      <c r="BC700" s="513"/>
      <c r="BD700" s="513"/>
      <c r="BE700" s="513"/>
      <c r="BF700" s="513"/>
      <c r="BG700" s="513"/>
      <c r="BH700" s="513"/>
      <c r="BI700" s="513"/>
      <c r="BJ700" s="513"/>
      <c r="BK700" s="513"/>
      <c r="BL700" s="513"/>
      <c r="BM700" s="513"/>
      <c r="BN700" s="513"/>
      <c r="BO700" s="513"/>
      <c r="BP700" s="513"/>
      <c r="BQ700" s="513"/>
      <c r="BR700" s="513"/>
      <c r="BS700" s="513"/>
      <c r="BT700" s="513"/>
      <c r="BU700" s="513"/>
      <c r="BV700" s="513"/>
      <c r="BW700" s="513"/>
      <c r="BX700" s="513"/>
      <c r="BY700" s="513"/>
      <c r="BZ700" s="513"/>
      <c r="CA700" s="513"/>
      <c r="CB700" s="513"/>
      <c r="CC700" s="1972"/>
      <c r="CD700" s="1499"/>
      <c r="CE700" s="1500"/>
      <c r="CF700" s="1501"/>
      <c r="CG700" s="1500"/>
      <c r="CH700" s="1500"/>
      <c r="CI700" s="1500"/>
      <c r="CJ700" s="1976"/>
      <c r="CK700" s="1519"/>
      <c r="CL700" s="1509"/>
    </row>
    <row r="701" spans="1:90" s="514" customFormat="1">
      <c r="A701" s="511"/>
      <c r="B701" s="512"/>
      <c r="C701" s="1493"/>
      <c r="D701" s="1493"/>
      <c r="E701" s="1493"/>
      <c r="F701" s="1493"/>
      <c r="G701" s="1493"/>
      <c r="H701" s="1530"/>
      <c r="I701" s="1972"/>
      <c r="J701" s="1542"/>
      <c r="K701" s="513"/>
      <c r="L701" s="513"/>
      <c r="M701" s="513"/>
      <c r="N701" s="513"/>
      <c r="O701" s="513"/>
      <c r="P701" s="513"/>
      <c r="Q701" s="513"/>
      <c r="R701" s="513"/>
      <c r="S701" s="513"/>
      <c r="T701" s="513"/>
      <c r="U701" s="513"/>
      <c r="V701" s="513"/>
      <c r="W701" s="513"/>
      <c r="X701" s="513"/>
      <c r="Y701" s="513"/>
      <c r="Z701" s="513"/>
      <c r="AA701" s="513"/>
      <c r="AB701" s="513"/>
      <c r="AC701" s="513"/>
      <c r="AD701" s="513"/>
      <c r="AE701" s="513"/>
      <c r="AF701" s="513"/>
      <c r="AG701" s="513"/>
      <c r="AH701" s="513"/>
      <c r="AI701" s="513"/>
      <c r="AJ701" s="513"/>
      <c r="AK701" s="513"/>
      <c r="AL701" s="513"/>
      <c r="AM701" s="513"/>
      <c r="AN701" s="513"/>
      <c r="AO701" s="513"/>
      <c r="AP701" s="513"/>
      <c r="AQ701" s="513"/>
      <c r="AR701" s="513"/>
      <c r="AS701" s="513"/>
      <c r="AT701" s="513"/>
      <c r="AU701" s="513"/>
      <c r="AV701" s="513"/>
      <c r="AW701" s="513"/>
      <c r="AX701" s="513"/>
      <c r="AY701" s="513"/>
      <c r="AZ701" s="513"/>
      <c r="BA701" s="513"/>
      <c r="BB701" s="513"/>
      <c r="BC701" s="513"/>
      <c r="BD701" s="513"/>
      <c r="BE701" s="513"/>
      <c r="BF701" s="513"/>
      <c r="BG701" s="513"/>
      <c r="BH701" s="513"/>
      <c r="BI701" s="513"/>
      <c r="BJ701" s="513"/>
      <c r="BK701" s="513"/>
      <c r="BL701" s="513"/>
      <c r="BM701" s="513"/>
      <c r="BN701" s="513"/>
      <c r="BO701" s="513"/>
      <c r="BP701" s="513"/>
      <c r="BQ701" s="513"/>
      <c r="BR701" s="513"/>
      <c r="BS701" s="513"/>
      <c r="BT701" s="513"/>
      <c r="BU701" s="513"/>
      <c r="BV701" s="513"/>
      <c r="BW701" s="513"/>
      <c r="BX701" s="513"/>
      <c r="BY701" s="513"/>
      <c r="BZ701" s="513"/>
      <c r="CA701" s="513"/>
      <c r="CB701" s="513"/>
      <c r="CC701" s="1972"/>
      <c r="CD701" s="1499"/>
      <c r="CE701" s="1500"/>
      <c r="CF701" s="1501"/>
      <c r="CG701" s="1500"/>
      <c r="CH701" s="1500"/>
      <c r="CI701" s="1500"/>
      <c r="CJ701" s="1976"/>
      <c r="CK701" s="1519"/>
      <c r="CL701" s="1509"/>
    </row>
    <row r="702" spans="1:90" s="514" customFormat="1">
      <c r="A702" s="511"/>
      <c r="B702" s="512"/>
      <c r="C702" s="1493"/>
      <c r="D702" s="1493"/>
      <c r="E702" s="1493"/>
      <c r="F702" s="1493"/>
      <c r="G702" s="1493"/>
      <c r="H702" s="1530"/>
      <c r="I702" s="1972"/>
      <c r="J702" s="1542"/>
      <c r="K702" s="513"/>
      <c r="L702" s="513"/>
      <c r="M702" s="513"/>
      <c r="N702" s="513"/>
      <c r="O702" s="513"/>
      <c r="P702" s="513"/>
      <c r="Q702" s="513"/>
      <c r="R702" s="513"/>
      <c r="S702" s="513"/>
      <c r="T702" s="513"/>
      <c r="U702" s="513"/>
      <c r="V702" s="513"/>
      <c r="W702" s="513"/>
      <c r="X702" s="513"/>
      <c r="Y702" s="513"/>
      <c r="Z702" s="513"/>
      <c r="AA702" s="513"/>
      <c r="AB702" s="513"/>
      <c r="AC702" s="513"/>
      <c r="AD702" s="513"/>
      <c r="AE702" s="513"/>
      <c r="AF702" s="513"/>
      <c r="AG702" s="513"/>
      <c r="AH702" s="513"/>
      <c r="AI702" s="513"/>
      <c r="AJ702" s="513"/>
      <c r="AK702" s="513"/>
      <c r="AL702" s="513"/>
      <c r="AM702" s="513"/>
      <c r="AN702" s="513"/>
      <c r="AO702" s="513"/>
      <c r="AP702" s="513"/>
      <c r="AQ702" s="513"/>
      <c r="AR702" s="513"/>
      <c r="AS702" s="513"/>
      <c r="AT702" s="513"/>
      <c r="AU702" s="513"/>
      <c r="AV702" s="513"/>
      <c r="AW702" s="513"/>
      <c r="AX702" s="513"/>
      <c r="AY702" s="513"/>
      <c r="AZ702" s="513"/>
      <c r="BA702" s="513"/>
      <c r="BB702" s="513"/>
      <c r="BC702" s="513"/>
      <c r="BD702" s="513"/>
      <c r="BE702" s="513"/>
      <c r="BF702" s="513"/>
      <c r="BG702" s="513"/>
      <c r="BH702" s="513"/>
      <c r="BI702" s="513"/>
      <c r="BJ702" s="513"/>
      <c r="BK702" s="513"/>
      <c r="BL702" s="513"/>
      <c r="BM702" s="513"/>
      <c r="BN702" s="513"/>
      <c r="BO702" s="513"/>
      <c r="BP702" s="513"/>
      <c r="BQ702" s="513"/>
      <c r="BR702" s="513"/>
      <c r="BS702" s="513"/>
      <c r="BT702" s="513"/>
      <c r="BU702" s="513"/>
      <c r="BV702" s="513"/>
      <c r="BW702" s="513"/>
      <c r="BX702" s="513"/>
      <c r="BY702" s="513"/>
      <c r="BZ702" s="513"/>
      <c r="CA702" s="513"/>
      <c r="CB702" s="513"/>
      <c r="CC702" s="1972"/>
      <c r="CD702" s="1499"/>
      <c r="CE702" s="1500"/>
      <c r="CF702" s="1501"/>
      <c r="CG702" s="1500"/>
      <c r="CH702" s="1500"/>
      <c r="CI702" s="1500"/>
      <c r="CJ702" s="1976"/>
      <c r="CK702" s="1519"/>
      <c r="CL702" s="1509"/>
    </row>
    <row r="703" spans="1:90" s="514" customFormat="1">
      <c r="A703" s="511"/>
      <c r="B703" s="512"/>
      <c r="C703" s="1493"/>
      <c r="D703" s="1493"/>
      <c r="E703" s="1493"/>
      <c r="F703" s="1493"/>
      <c r="G703" s="1493"/>
      <c r="H703" s="1530"/>
      <c r="I703" s="1972"/>
      <c r="J703" s="1542"/>
      <c r="K703" s="513"/>
      <c r="L703" s="513"/>
      <c r="M703" s="513"/>
      <c r="N703" s="513"/>
      <c r="O703" s="513"/>
      <c r="P703" s="513"/>
      <c r="Q703" s="513"/>
      <c r="R703" s="513"/>
      <c r="S703" s="513"/>
      <c r="T703" s="513"/>
      <c r="U703" s="513"/>
      <c r="V703" s="513"/>
      <c r="W703" s="513"/>
      <c r="X703" s="513"/>
      <c r="Y703" s="513"/>
      <c r="Z703" s="513"/>
      <c r="AA703" s="513"/>
      <c r="AB703" s="513"/>
      <c r="AC703" s="513"/>
      <c r="AD703" s="513"/>
      <c r="AE703" s="513"/>
      <c r="AF703" s="513"/>
      <c r="AG703" s="513"/>
      <c r="AH703" s="513"/>
      <c r="AI703" s="513"/>
      <c r="AJ703" s="513"/>
      <c r="AK703" s="513"/>
      <c r="AL703" s="513"/>
      <c r="AM703" s="513"/>
      <c r="AN703" s="513"/>
      <c r="AO703" s="513"/>
      <c r="AP703" s="513"/>
      <c r="AQ703" s="513"/>
      <c r="AR703" s="513"/>
      <c r="AS703" s="513"/>
      <c r="AT703" s="513"/>
      <c r="AU703" s="513"/>
      <c r="AV703" s="513"/>
      <c r="AW703" s="513"/>
      <c r="AX703" s="513"/>
      <c r="AY703" s="513"/>
      <c r="AZ703" s="513"/>
      <c r="BA703" s="513"/>
      <c r="BB703" s="513"/>
      <c r="BC703" s="513"/>
      <c r="BD703" s="513"/>
      <c r="BE703" s="513"/>
      <c r="BF703" s="513"/>
      <c r="BG703" s="513"/>
      <c r="BH703" s="513"/>
      <c r="BI703" s="513"/>
      <c r="BJ703" s="513"/>
      <c r="BK703" s="513"/>
      <c r="BL703" s="513"/>
      <c r="BM703" s="513"/>
      <c r="BN703" s="513"/>
      <c r="BO703" s="513"/>
      <c r="BP703" s="513"/>
      <c r="BQ703" s="513"/>
      <c r="BR703" s="513"/>
      <c r="BS703" s="513"/>
      <c r="BT703" s="513"/>
      <c r="BU703" s="513"/>
      <c r="BV703" s="513"/>
      <c r="BW703" s="513"/>
      <c r="BX703" s="513"/>
      <c r="BY703" s="513"/>
      <c r="BZ703" s="513"/>
      <c r="CA703" s="513"/>
      <c r="CB703" s="513"/>
      <c r="CC703" s="1972"/>
      <c r="CD703" s="1499"/>
      <c r="CE703" s="1500"/>
      <c r="CF703" s="1501"/>
      <c r="CG703" s="1500"/>
      <c r="CH703" s="1500"/>
      <c r="CI703" s="1500"/>
      <c r="CJ703" s="1976"/>
      <c r="CK703" s="1519"/>
      <c r="CL703" s="1509"/>
    </row>
    <row r="704" spans="1:90" s="514" customFormat="1">
      <c r="A704" s="511"/>
      <c r="B704" s="512"/>
      <c r="C704" s="1493"/>
      <c r="D704" s="1493"/>
      <c r="E704" s="1493"/>
      <c r="F704" s="1493"/>
      <c r="G704" s="1493"/>
      <c r="H704" s="1530"/>
      <c r="I704" s="1972"/>
      <c r="J704" s="1542"/>
      <c r="K704" s="513"/>
      <c r="L704" s="513"/>
      <c r="M704" s="513"/>
      <c r="N704" s="513"/>
      <c r="O704" s="513"/>
      <c r="P704" s="513"/>
      <c r="Q704" s="513"/>
      <c r="R704" s="513"/>
      <c r="S704" s="513"/>
      <c r="T704" s="513"/>
      <c r="U704" s="513"/>
      <c r="V704" s="513"/>
      <c r="W704" s="513"/>
      <c r="X704" s="513"/>
      <c r="Y704" s="513"/>
      <c r="Z704" s="513"/>
      <c r="AA704" s="513"/>
      <c r="AB704" s="513"/>
      <c r="AC704" s="513"/>
      <c r="AD704" s="513"/>
      <c r="AE704" s="513"/>
      <c r="AF704" s="513"/>
      <c r="AG704" s="513"/>
      <c r="AH704" s="513"/>
      <c r="AI704" s="513"/>
      <c r="AJ704" s="513"/>
      <c r="AK704" s="513"/>
      <c r="AL704" s="513"/>
      <c r="AM704" s="513"/>
      <c r="AN704" s="513"/>
      <c r="AO704" s="513"/>
      <c r="AP704" s="513"/>
      <c r="AQ704" s="513"/>
      <c r="AR704" s="513"/>
      <c r="AS704" s="513"/>
      <c r="AT704" s="513"/>
      <c r="AU704" s="513"/>
      <c r="AV704" s="513"/>
      <c r="AW704" s="513"/>
      <c r="AX704" s="513"/>
      <c r="AY704" s="513"/>
      <c r="AZ704" s="513"/>
      <c r="BA704" s="513"/>
      <c r="BB704" s="513"/>
      <c r="BC704" s="513"/>
      <c r="BD704" s="513"/>
      <c r="BE704" s="513"/>
      <c r="BF704" s="513"/>
      <c r="BG704" s="513"/>
      <c r="BH704" s="513"/>
      <c r="BI704" s="513"/>
      <c r="BJ704" s="513"/>
      <c r="BK704" s="513"/>
      <c r="BL704" s="513"/>
      <c r="BM704" s="513"/>
      <c r="BN704" s="513"/>
      <c r="BO704" s="513"/>
      <c r="BP704" s="513"/>
      <c r="BQ704" s="513"/>
      <c r="BR704" s="513"/>
      <c r="BS704" s="513"/>
      <c r="BT704" s="513"/>
      <c r="BU704" s="513"/>
      <c r="BV704" s="513"/>
      <c r="BW704" s="513"/>
      <c r="BX704" s="513"/>
      <c r="BY704" s="513"/>
      <c r="BZ704" s="513"/>
      <c r="CA704" s="513"/>
      <c r="CB704" s="513"/>
      <c r="CC704" s="1972"/>
      <c r="CD704" s="1499"/>
      <c r="CE704" s="1500"/>
      <c r="CF704" s="1501"/>
      <c r="CG704" s="1500"/>
      <c r="CH704" s="1500"/>
      <c r="CI704" s="1500"/>
      <c r="CJ704" s="1976"/>
      <c r="CK704" s="1519"/>
      <c r="CL704" s="1509"/>
    </row>
    <row r="705" spans="1:90" s="514" customFormat="1">
      <c r="A705" s="511"/>
      <c r="B705" s="512"/>
      <c r="C705" s="1493"/>
      <c r="D705" s="1493"/>
      <c r="E705" s="1493"/>
      <c r="F705" s="1493"/>
      <c r="G705" s="1493"/>
      <c r="H705" s="1530"/>
      <c r="I705" s="1972"/>
      <c r="J705" s="1542"/>
      <c r="K705" s="513"/>
      <c r="L705" s="513"/>
      <c r="M705" s="513"/>
      <c r="N705" s="513"/>
      <c r="O705" s="513"/>
      <c r="P705" s="513"/>
      <c r="Q705" s="513"/>
      <c r="R705" s="513"/>
      <c r="S705" s="513"/>
      <c r="T705" s="513"/>
      <c r="U705" s="513"/>
      <c r="V705" s="513"/>
      <c r="W705" s="513"/>
      <c r="X705" s="513"/>
      <c r="Y705" s="513"/>
      <c r="Z705" s="513"/>
      <c r="AA705" s="513"/>
      <c r="AB705" s="513"/>
      <c r="AC705" s="513"/>
      <c r="AD705" s="513"/>
      <c r="AE705" s="513"/>
      <c r="AF705" s="513"/>
      <c r="AG705" s="513"/>
      <c r="AH705" s="513"/>
      <c r="AI705" s="513"/>
      <c r="AJ705" s="513"/>
      <c r="AK705" s="513"/>
      <c r="AL705" s="513"/>
      <c r="AM705" s="513"/>
      <c r="AN705" s="513"/>
      <c r="AO705" s="513"/>
      <c r="AP705" s="513"/>
      <c r="AQ705" s="513"/>
      <c r="AR705" s="513"/>
      <c r="AS705" s="513"/>
      <c r="AT705" s="513"/>
      <c r="AU705" s="513"/>
      <c r="AV705" s="513"/>
      <c r="AW705" s="513"/>
      <c r="AX705" s="513"/>
      <c r="AY705" s="513"/>
      <c r="AZ705" s="513"/>
      <c r="BA705" s="513"/>
      <c r="BB705" s="513"/>
      <c r="BC705" s="513"/>
      <c r="BD705" s="513"/>
      <c r="BE705" s="513"/>
      <c r="BF705" s="513"/>
      <c r="BG705" s="513"/>
      <c r="BH705" s="513"/>
      <c r="BI705" s="513"/>
      <c r="BJ705" s="513"/>
      <c r="BK705" s="513"/>
      <c r="BL705" s="513"/>
      <c r="BM705" s="513"/>
      <c r="BN705" s="513"/>
      <c r="BO705" s="513"/>
      <c r="BP705" s="513"/>
      <c r="BQ705" s="513"/>
      <c r="BR705" s="513"/>
      <c r="BS705" s="513"/>
      <c r="BT705" s="513"/>
      <c r="BU705" s="513"/>
      <c r="BV705" s="513"/>
      <c r="BW705" s="513"/>
      <c r="BX705" s="513"/>
      <c r="BY705" s="513"/>
      <c r="BZ705" s="513"/>
      <c r="CA705" s="513"/>
      <c r="CB705" s="513"/>
      <c r="CC705" s="1972"/>
      <c r="CD705" s="1499"/>
      <c r="CE705" s="1500"/>
      <c r="CF705" s="1501"/>
      <c r="CG705" s="1500"/>
      <c r="CH705" s="1500"/>
      <c r="CI705" s="1500"/>
      <c r="CJ705" s="1976"/>
      <c r="CK705" s="1519"/>
      <c r="CL705" s="1509"/>
    </row>
    <row r="706" spans="1:90" s="514" customFormat="1">
      <c r="A706" s="511"/>
      <c r="B706" s="512"/>
      <c r="C706" s="1493"/>
      <c r="D706" s="1493"/>
      <c r="E706" s="1493"/>
      <c r="F706" s="1493"/>
      <c r="G706" s="1493"/>
      <c r="H706" s="1530"/>
      <c r="I706" s="1972"/>
      <c r="J706" s="1542"/>
      <c r="K706" s="513"/>
      <c r="L706" s="513"/>
      <c r="M706" s="513"/>
      <c r="N706" s="513"/>
      <c r="O706" s="513"/>
      <c r="P706" s="513"/>
      <c r="Q706" s="513"/>
      <c r="R706" s="513"/>
      <c r="S706" s="513"/>
      <c r="T706" s="513"/>
      <c r="U706" s="513"/>
      <c r="V706" s="513"/>
      <c r="W706" s="513"/>
      <c r="X706" s="513"/>
      <c r="Y706" s="513"/>
      <c r="Z706" s="513"/>
      <c r="AA706" s="513"/>
      <c r="AB706" s="513"/>
      <c r="AC706" s="513"/>
      <c r="AD706" s="513"/>
      <c r="AE706" s="513"/>
      <c r="AF706" s="513"/>
      <c r="AG706" s="513"/>
      <c r="AH706" s="513"/>
      <c r="AI706" s="513"/>
      <c r="AJ706" s="513"/>
      <c r="AK706" s="513"/>
      <c r="AL706" s="513"/>
      <c r="AM706" s="513"/>
      <c r="AN706" s="513"/>
      <c r="AO706" s="513"/>
      <c r="AP706" s="513"/>
      <c r="AQ706" s="513"/>
      <c r="AR706" s="513"/>
      <c r="AS706" s="513"/>
      <c r="AT706" s="513"/>
      <c r="AU706" s="513"/>
      <c r="AV706" s="513"/>
      <c r="AW706" s="513"/>
      <c r="AX706" s="513"/>
      <c r="AY706" s="513"/>
      <c r="AZ706" s="513"/>
      <c r="BA706" s="513"/>
      <c r="BB706" s="513"/>
      <c r="BC706" s="513"/>
      <c r="BD706" s="513"/>
      <c r="BE706" s="513"/>
      <c r="BF706" s="513"/>
      <c r="BG706" s="513"/>
      <c r="BH706" s="513"/>
      <c r="BI706" s="513"/>
      <c r="BJ706" s="513"/>
      <c r="BK706" s="513"/>
      <c r="BL706" s="513"/>
      <c r="BM706" s="513"/>
      <c r="BN706" s="513"/>
      <c r="BO706" s="513"/>
      <c r="BP706" s="513"/>
      <c r="BQ706" s="513"/>
      <c r="BR706" s="513"/>
      <c r="BS706" s="513"/>
      <c r="BT706" s="513"/>
      <c r="BU706" s="513"/>
      <c r="BV706" s="513"/>
      <c r="BW706" s="513"/>
      <c r="BX706" s="513"/>
      <c r="BY706" s="513"/>
      <c r="BZ706" s="513"/>
      <c r="CA706" s="513"/>
      <c r="CB706" s="513"/>
      <c r="CC706" s="1972"/>
      <c r="CD706" s="1499"/>
      <c r="CE706" s="1500"/>
      <c r="CF706" s="1501"/>
      <c r="CG706" s="1500"/>
      <c r="CH706" s="1500"/>
      <c r="CI706" s="1500"/>
      <c r="CJ706" s="1976"/>
      <c r="CK706" s="1519"/>
      <c r="CL706" s="1509"/>
    </row>
    <row r="707" spans="1:90" s="514" customFormat="1">
      <c r="A707" s="511"/>
      <c r="B707" s="512"/>
      <c r="C707" s="1493"/>
      <c r="D707" s="1493"/>
      <c r="E707" s="1493"/>
      <c r="F707" s="1493"/>
      <c r="G707" s="1493"/>
      <c r="H707" s="1530"/>
      <c r="I707" s="1972"/>
      <c r="J707" s="1542"/>
      <c r="K707" s="513"/>
      <c r="L707" s="513"/>
      <c r="M707" s="513"/>
      <c r="N707" s="513"/>
      <c r="O707" s="513"/>
      <c r="P707" s="513"/>
      <c r="Q707" s="513"/>
      <c r="R707" s="513"/>
      <c r="S707" s="513"/>
      <c r="T707" s="513"/>
      <c r="U707" s="513"/>
      <c r="V707" s="513"/>
      <c r="W707" s="513"/>
      <c r="X707" s="513"/>
      <c r="Y707" s="513"/>
      <c r="Z707" s="513"/>
      <c r="AA707" s="513"/>
      <c r="AB707" s="513"/>
      <c r="AC707" s="513"/>
      <c r="AD707" s="513"/>
      <c r="AE707" s="513"/>
      <c r="AF707" s="513"/>
      <c r="AG707" s="513"/>
      <c r="AH707" s="513"/>
      <c r="AI707" s="513"/>
      <c r="AJ707" s="513"/>
      <c r="AK707" s="513"/>
      <c r="AL707" s="513"/>
      <c r="AM707" s="513"/>
      <c r="AN707" s="513"/>
      <c r="AO707" s="513"/>
      <c r="AP707" s="513"/>
      <c r="AQ707" s="513"/>
      <c r="AR707" s="513"/>
      <c r="AS707" s="513"/>
      <c r="AT707" s="513"/>
      <c r="AU707" s="513"/>
      <c r="AV707" s="513"/>
      <c r="AW707" s="513"/>
      <c r="AX707" s="513"/>
      <c r="AY707" s="513"/>
      <c r="AZ707" s="513"/>
      <c r="BA707" s="513"/>
      <c r="BB707" s="513"/>
      <c r="BC707" s="513"/>
      <c r="BD707" s="513"/>
      <c r="BE707" s="513"/>
      <c r="BF707" s="513"/>
      <c r="BG707" s="513"/>
      <c r="BH707" s="513"/>
      <c r="BI707" s="513"/>
      <c r="BJ707" s="513"/>
      <c r="BK707" s="513"/>
      <c r="BL707" s="513"/>
      <c r="BM707" s="513"/>
      <c r="BN707" s="513"/>
      <c r="BO707" s="513"/>
      <c r="BP707" s="513"/>
      <c r="BQ707" s="513"/>
      <c r="BR707" s="513"/>
      <c r="BS707" s="513"/>
      <c r="BT707" s="513"/>
      <c r="BU707" s="513"/>
      <c r="BV707" s="513"/>
      <c r="BW707" s="513"/>
      <c r="BX707" s="513"/>
      <c r="BY707" s="513"/>
      <c r="BZ707" s="513"/>
      <c r="CA707" s="513"/>
      <c r="CB707" s="513"/>
      <c r="CC707" s="1972"/>
      <c r="CD707" s="1499"/>
      <c r="CE707" s="1500"/>
      <c r="CF707" s="1501"/>
      <c r="CG707" s="1500"/>
      <c r="CH707" s="1500"/>
      <c r="CI707" s="1500"/>
      <c r="CJ707" s="1976"/>
      <c r="CK707" s="1519"/>
      <c r="CL707" s="1509"/>
    </row>
    <row r="708" spans="1:90" s="514" customFormat="1">
      <c r="A708" s="511"/>
      <c r="B708" s="512"/>
      <c r="C708" s="1493"/>
      <c r="D708" s="1493"/>
      <c r="E708" s="1493"/>
      <c r="F708" s="1493"/>
      <c r="G708" s="1493"/>
      <c r="H708" s="1530"/>
      <c r="I708" s="1972"/>
      <c r="J708" s="1542"/>
      <c r="K708" s="513"/>
      <c r="L708" s="513"/>
      <c r="M708" s="513"/>
      <c r="N708" s="513"/>
      <c r="O708" s="513"/>
      <c r="P708" s="513"/>
      <c r="Q708" s="513"/>
      <c r="R708" s="513"/>
      <c r="S708" s="513"/>
      <c r="T708" s="513"/>
      <c r="U708" s="513"/>
      <c r="V708" s="513"/>
      <c r="W708" s="513"/>
      <c r="X708" s="513"/>
      <c r="Y708" s="513"/>
      <c r="Z708" s="513"/>
      <c r="AA708" s="513"/>
      <c r="AB708" s="513"/>
      <c r="AC708" s="513"/>
      <c r="AD708" s="513"/>
      <c r="AE708" s="513"/>
      <c r="AF708" s="513"/>
      <c r="AG708" s="513"/>
      <c r="AH708" s="513"/>
      <c r="AI708" s="513"/>
      <c r="AJ708" s="513"/>
      <c r="AK708" s="513"/>
      <c r="AL708" s="513"/>
      <c r="AM708" s="513"/>
      <c r="AN708" s="513"/>
      <c r="AO708" s="513"/>
      <c r="AP708" s="513"/>
      <c r="AQ708" s="513"/>
      <c r="AR708" s="513"/>
      <c r="AS708" s="513"/>
      <c r="AT708" s="513"/>
      <c r="AU708" s="513"/>
      <c r="AV708" s="513"/>
      <c r="AW708" s="513"/>
      <c r="AX708" s="513"/>
      <c r="AY708" s="513"/>
      <c r="AZ708" s="513"/>
      <c r="BA708" s="513"/>
      <c r="BB708" s="513"/>
      <c r="BC708" s="513"/>
      <c r="BD708" s="513"/>
      <c r="BE708" s="513"/>
      <c r="BF708" s="513"/>
      <c r="BG708" s="513"/>
      <c r="BH708" s="513"/>
      <c r="BI708" s="513"/>
      <c r="BJ708" s="513"/>
      <c r="BK708" s="513"/>
      <c r="BL708" s="513"/>
      <c r="BM708" s="513"/>
      <c r="BN708" s="513"/>
      <c r="BO708" s="513"/>
      <c r="BP708" s="513"/>
      <c r="BQ708" s="513"/>
      <c r="BR708" s="513"/>
      <c r="BS708" s="513"/>
      <c r="BT708" s="513"/>
      <c r="BU708" s="513"/>
      <c r="BV708" s="513"/>
      <c r="BW708" s="513"/>
      <c r="BX708" s="513"/>
      <c r="BY708" s="513"/>
      <c r="BZ708" s="513"/>
      <c r="CA708" s="513"/>
      <c r="CB708" s="513"/>
      <c r="CC708" s="1972"/>
      <c r="CD708" s="1499"/>
      <c r="CE708" s="1500"/>
      <c r="CF708" s="1501"/>
      <c r="CG708" s="1500"/>
      <c r="CH708" s="1500"/>
      <c r="CI708" s="1500"/>
      <c r="CJ708" s="1976"/>
      <c r="CK708" s="1519"/>
      <c r="CL708" s="1509"/>
    </row>
    <row r="709" spans="1:90" s="514" customFormat="1">
      <c r="A709" s="511"/>
      <c r="B709" s="512"/>
      <c r="C709" s="1493"/>
      <c r="D709" s="1493"/>
      <c r="E709" s="1493"/>
      <c r="F709" s="1493"/>
      <c r="G709" s="1493"/>
      <c r="H709" s="1530"/>
      <c r="I709" s="1972"/>
      <c r="J709" s="1542"/>
      <c r="K709" s="513"/>
      <c r="L709" s="513"/>
      <c r="M709" s="513"/>
      <c r="N709" s="513"/>
      <c r="O709" s="513"/>
      <c r="P709" s="513"/>
      <c r="Q709" s="513"/>
      <c r="R709" s="513"/>
      <c r="S709" s="513"/>
      <c r="T709" s="513"/>
      <c r="U709" s="513"/>
      <c r="V709" s="513"/>
      <c r="W709" s="513"/>
      <c r="X709" s="513"/>
      <c r="Y709" s="513"/>
      <c r="Z709" s="513"/>
      <c r="AA709" s="513"/>
      <c r="AB709" s="513"/>
      <c r="AC709" s="513"/>
      <c r="AD709" s="513"/>
      <c r="AE709" s="513"/>
      <c r="AF709" s="513"/>
      <c r="AG709" s="513"/>
      <c r="AH709" s="513"/>
      <c r="AI709" s="513"/>
      <c r="AJ709" s="513"/>
      <c r="AK709" s="513"/>
      <c r="AL709" s="513"/>
      <c r="AM709" s="513"/>
      <c r="AN709" s="513"/>
      <c r="AO709" s="513"/>
      <c r="AP709" s="513"/>
      <c r="AQ709" s="513"/>
      <c r="AR709" s="513"/>
      <c r="AS709" s="513"/>
      <c r="AT709" s="513"/>
      <c r="AU709" s="513"/>
      <c r="AV709" s="513"/>
      <c r="AW709" s="513"/>
      <c r="AX709" s="513"/>
      <c r="AY709" s="513"/>
      <c r="AZ709" s="513"/>
      <c r="BA709" s="513"/>
      <c r="BB709" s="513"/>
      <c r="BC709" s="513"/>
      <c r="BD709" s="513"/>
      <c r="BE709" s="513"/>
      <c r="BF709" s="513"/>
      <c r="BG709" s="513"/>
      <c r="BH709" s="513"/>
      <c r="BI709" s="513"/>
      <c r="BJ709" s="513"/>
      <c r="BK709" s="513"/>
      <c r="BL709" s="513"/>
      <c r="BM709" s="513"/>
      <c r="BN709" s="513"/>
      <c r="BO709" s="513"/>
      <c r="BP709" s="513"/>
      <c r="BQ709" s="513"/>
      <c r="BR709" s="513"/>
      <c r="BS709" s="513"/>
      <c r="BT709" s="513"/>
      <c r="BU709" s="513"/>
      <c r="BV709" s="513"/>
      <c r="BW709" s="513"/>
      <c r="BX709" s="513"/>
      <c r="BY709" s="513"/>
      <c r="BZ709" s="513"/>
      <c r="CA709" s="513"/>
      <c r="CB709" s="513"/>
      <c r="CC709" s="1972"/>
      <c r="CD709" s="1499"/>
      <c r="CE709" s="1500"/>
      <c r="CF709" s="1501"/>
      <c r="CG709" s="1500"/>
      <c r="CH709" s="1500"/>
      <c r="CI709" s="1500"/>
      <c r="CJ709" s="1976"/>
      <c r="CK709" s="1519"/>
      <c r="CL709" s="1509"/>
    </row>
    <row r="710" spans="1:90" s="514" customFormat="1">
      <c r="A710" s="511"/>
      <c r="B710" s="512"/>
      <c r="C710" s="1493"/>
      <c r="D710" s="1493"/>
      <c r="E710" s="1493"/>
      <c r="F710" s="1493"/>
      <c r="G710" s="1493"/>
      <c r="H710" s="1530"/>
      <c r="I710" s="1972"/>
      <c r="J710" s="1542"/>
      <c r="K710" s="513"/>
      <c r="L710" s="513"/>
      <c r="M710" s="513"/>
      <c r="N710" s="513"/>
      <c r="O710" s="513"/>
      <c r="P710" s="513"/>
      <c r="Q710" s="513"/>
      <c r="R710" s="513"/>
      <c r="S710" s="513"/>
      <c r="T710" s="513"/>
      <c r="U710" s="513"/>
      <c r="V710" s="513"/>
      <c r="W710" s="513"/>
      <c r="X710" s="513"/>
      <c r="Y710" s="513"/>
      <c r="Z710" s="513"/>
      <c r="AA710" s="513"/>
      <c r="AB710" s="513"/>
      <c r="AC710" s="513"/>
      <c r="AD710" s="513"/>
      <c r="AE710" s="513"/>
      <c r="AF710" s="513"/>
      <c r="AG710" s="513"/>
      <c r="AH710" s="513"/>
      <c r="AI710" s="513"/>
      <c r="AJ710" s="513"/>
      <c r="AK710" s="513"/>
      <c r="AL710" s="513"/>
      <c r="AM710" s="513"/>
      <c r="AN710" s="513"/>
      <c r="AO710" s="513"/>
      <c r="AP710" s="513"/>
      <c r="AQ710" s="513"/>
      <c r="AR710" s="513"/>
      <c r="AS710" s="513"/>
      <c r="AT710" s="513"/>
      <c r="AU710" s="513"/>
      <c r="AV710" s="513"/>
      <c r="AW710" s="513"/>
      <c r="AX710" s="513"/>
      <c r="AY710" s="513"/>
      <c r="AZ710" s="513"/>
      <c r="BA710" s="513"/>
      <c r="BB710" s="513"/>
      <c r="BC710" s="513"/>
      <c r="BD710" s="513"/>
      <c r="BE710" s="513"/>
      <c r="BF710" s="513"/>
      <c r="BG710" s="513"/>
      <c r="BH710" s="513"/>
      <c r="BI710" s="513"/>
      <c r="BJ710" s="513"/>
      <c r="BK710" s="513"/>
      <c r="BL710" s="513"/>
      <c r="BM710" s="513"/>
      <c r="BN710" s="513"/>
      <c r="BO710" s="513"/>
      <c r="BP710" s="513"/>
      <c r="BQ710" s="513"/>
      <c r="BR710" s="513"/>
      <c r="BS710" s="513"/>
      <c r="BT710" s="513"/>
      <c r="BU710" s="513"/>
      <c r="BV710" s="513"/>
      <c r="BW710" s="513"/>
      <c r="BX710" s="513"/>
      <c r="BY710" s="513"/>
      <c r="BZ710" s="513"/>
      <c r="CA710" s="513"/>
      <c r="CB710" s="513"/>
      <c r="CC710" s="1972"/>
      <c r="CD710" s="1499"/>
      <c r="CE710" s="1500"/>
      <c r="CF710" s="1501"/>
      <c r="CG710" s="1500"/>
      <c r="CH710" s="1500"/>
      <c r="CI710" s="1500"/>
      <c r="CJ710" s="1976"/>
      <c r="CK710" s="1519"/>
      <c r="CL710" s="1509"/>
    </row>
    <row r="711" spans="1:90" s="514" customFormat="1">
      <c r="A711" s="511"/>
      <c r="B711" s="512"/>
      <c r="C711" s="1493"/>
      <c r="D711" s="1493"/>
      <c r="E711" s="1493"/>
      <c r="F711" s="1493"/>
      <c r="G711" s="1493"/>
      <c r="H711" s="1530"/>
      <c r="I711" s="1972"/>
      <c r="J711" s="1542"/>
      <c r="K711" s="513"/>
      <c r="L711" s="513"/>
      <c r="M711" s="513"/>
      <c r="N711" s="513"/>
      <c r="O711" s="513"/>
      <c r="P711" s="513"/>
      <c r="Q711" s="513"/>
      <c r="R711" s="513"/>
      <c r="S711" s="513"/>
      <c r="T711" s="513"/>
      <c r="U711" s="513"/>
      <c r="V711" s="513"/>
      <c r="W711" s="513"/>
      <c r="X711" s="513"/>
      <c r="Y711" s="513"/>
      <c r="Z711" s="513"/>
      <c r="AA711" s="513"/>
      <c r="AB711" s="513"/>
      <c r="AC711" s="513"/>
      <c r="AD711" s="513"/>
      <c r="AE711" s="513"/>
      <c r="AF711" s="513"/>
      <c r="AG711" s="513"/>
      <c r="AH711" s="513"/>
      <c r="AI711" s="513"/>
      <c r="AJ711" s="513"/>
      <c r="AK711" s="513"/>
      <c r="AL711" s="513"/>
      <c r="AM711" s="513"/>
      <c r="AN711" s="513"/>
      <c r="AO711" s="513"/>
      <c r="AP711" s="513"/>
      <c r="AQ711" s="513"/>
      <c r="AR711" s="513"/>
      <c r="AS711" s="513"/>
      <c r="AT711" s="513"/>
      <c r="AU711" s="513"/>
      <c r="AV711" s="513"/>
      <c r="AW711" s="513"/>
      <c r="AX711" s="513"/>
      <c r="AY711" s="513"/>
      <c r="AZ711" s="513"/>
      <c r="BA711" s="513"/>
      <c r="BB711" s="513"/>
      <c r="BC711" s="513"/>
      <c r="BD711" s="513"/>
      <c r="BE711" s="513"/>
      <c r="BF711" s="513"/>
      <c r="BG711" s="513"/>
      <c r="BH711" s="513"/>
      <c r="BI711" s="513"/>
      <c r="BJ711" s="513"/>
      <c r="BK711" s="513"/>
      <c r="BL711" s="513"/>
      <c r="BM711" s="513"/>
      <c r="BN711" s="513"/>
      <c r="BO711" s="513"/>
      <c r="BP711" s="513"/>
      <c r="BQ711" s="513"/>
      <c r="BR711" s="513"/>
      <c r="BS711" s="513"/>
      <c r="BT711" s="513"/>
      <c r="BU711" s="513"/>
      <c r="BV711" s="513"/>
      <c r="BW711" s="513"/>
      <c r="BX711" s="513"/>
      <c r="BY711" s="513"/>
      <c r="BZ711" s="513"/>
      <c r="CA711" s="513"/>
      <c r="CB711" s="513"/>
      <c r="CC711" s="1972"/>
      <c r="CD711" s="1499"/>
      <c r="CE711" s="1500"/>
      <c r="CF711" s="1501"/>
      <c r="CG711" s="1500"/>
      <c r="CH711" s="1500"/>
      <c r="CI711" s="1500"/>
      <c r="CJ711" s="1976"/>
      <c r="CK711" s="1519"/>
      <c r="CL711" s="1509"/>
    </row>
    <row r="712" spans="1:90" s="514" customFormat="1">
      <c r="A712" s="511"/>
      <c r="B712" s="512"/>
      <c r="C712" s="1493"/>
      <c r="D712" s="1493"/>
      <c r="E712" s="1493"/>
      <c r="F712" s="1493"/>
      <c r="G712" s="1493"/>
      <c r="H712" s="1530"/>
      <c r="I712" s="1972"/>
      <c r="J712" s="1542"/>
      <c r="K712" s="513"/>
      <c r="L712" s="513"/>
      <c r="M712" s="513"/>
      <c r="N712" s="513"/>
      <c r="O712" s="513"/>
      <c r="P712" s="513"/>
      <c r="Q712" s="513"/>
      <c r="R712" s="513"/>
      <c r="S712" s="513"/>
      <c r="T712" s="513"/>
      <c r="U712" s="513"/>
      <c r="V712" s="513"/>
      <c r="W712" s="513"/>
      <c r="X712" s="513"/>
      <c r="Y712" s="513"/>
      <c r="Z712" s="513"/>
      <c r="AA712" s="513"/>
      <c r="AB712" s="513"/>
      <c r="AC712" s="513"/>
      <c r="AD712" s="513"/>
      <c r="AE712" s="513"/>
      <c r="AF712" s="513"/>
      <c r="AG712" s="513"/>
      <c r="AH712" s="513"/>
      <c r="AI712" s="513"/>
      <c r="AJ712" s="513"/>
      <c r="AK712" s="513"/>
      <c r="AL712" s="513"/>
      <c r="AM712" s="513"/>
      <c r="AN712" s="513"/>
      <c r="AO712" s="513"/>
      <c r="AP712" s="513"/>
      <c r="AQ712" s="513"/>
      <c r="AR712" s="513"/>
      <c r="AS712" s="513"/>
      <c r="AT712" s="513"/>
      <c r="AU712" s="513"/>
      <c r="AV712" s="513"/>
      <c r="AW712" s="513"/>
      <c r="AX712" s="513"/>
      <c r="AY712" s="513"/>
      <c r="AZ712" s="513"/>
      <c r="BA712" s="513"/>
      <c r="BB712" s="513"/>
      <c r="BC712" s="513"/>
      <c r="BD712" s="513"/>
      <c r="BE712" s="513"/>
      <c r="BF712" s="513"/>
      <c r="BG712" s="513"/>
      <c r="BH712" s="513"/>
      <c r="BI712" s="513"/>
      <c r="BJ712" s="513"/>
      <c r="BK712" s="513"/>
      <c r="BL712" s="513"/>
      <c r="BM712" s="513"/>
      <c r="BN712" s="513"/>
      <c r="BO712" s="513"/>
      <c r="BP712" s="513"/>
      <c r="BQ712" s="513"/>
      <c r="BR712" s="513"/>
      <c r="BS712" s="513"/>
      <c r="BT712" s="513"/>
      <c r="BU712" s="513"/>
      <c r="BV712" s="513"/>
      <c r="BW712" s="513"/>
      <c r="BX712" s="513"/>
      <c r="BY712" s="513"/>
      <c r="BZ712" s="513"/>
      <c r="CA712" s="513"/>
      <c r="CB712" s="513"/>
      <c r="CC712" s="1972"/>
      <c r="CD712" s="1499"/>
      <c r="CE712" s="1500"/>
      <c r="CF712" s="1501"/>
      <c r="CG712" s="1500"/>
      <c r="CH712" s="1500"/>
      <c r="CI712" s="1500"/>
      <c r="CJ712" s="1976"/>
      <c r="CK712" s="1519"/>
      <c r="CL712" s="1509"/>
    </row>
    <row r="713" spans="1:90" s="514" customFormat="1">
      <c r="A713" s="511"/>
      <c r="B713" s="512"/>
      <c r="C713" s="1493"/>
      <c r="D713" s="1493"/>
      <c r="E713" s="1493"/>
      <c r="F713" s="1493"/>
      <c r="G713" s="1493"/>
      <c r="H713" s="1530"/>
      <c r="I713" s="1972"/>
      <c r="J713" s="1542"/>
      <c r="K713" s="513"/>
      <c r="L713" s="513"/>
      <c r="M713" s="513"/>
      <c r="N713" s="513"/>
      <c r="O713" s="513"/>
      <c r="P713" s="513"/>
      <c r="Q713" s="513"/>
      <c r="R713" s="513"/>
      <c r="S713" s="513"/>
      <c r="T713" s="513"/>
      <c r="U713" s="513"/>
      <c r="V713" s="513"/>
      <c r="W713" s="513"/>
      <c r="X713" s="513"/>
      <c r="Y713" s="513"/>
      <c r="Z713" s="513"/>
      <c r="AA713" s="513"/>
      <c r="AB713" s="513"/>
      <c r="AC713" s="513"/>
      <c r="AD713" s="513"/>
      <c r="AE713" s="513"/>
      <c r="AF713" s="513"/>
      <c r="AG713" s="513"/>
      <c r="AH713" s="513"/>
      <c r="AI713" s="513"/>
      <c r="AJ713" s="513"/>
      <c r="AK713" s="513"/>
      <c r="AL713" s="513"/>
      <c r="AM713" s="513"/>
      <c r="AN713" s="513"/>
      <c r="AO713" s="513"/>
      <c r="AP713" s="513"/>
      <c r="AQ713" s="513"/>
      <c r="AR713" s="513"/>
      <c r="AS713" s="513"/>
      <c r="AT713" s="513"/>
      <c r="AU713" s="513"/>
      <c r="AV713" s="513"/>
      <c r="AW713" s="513"/>
      <c r="AX713" s="513"/>
      <c r="AY713" s="513"/>
      <c r="AZ713" s="513"/>
      <c r="BA713" s="513"/>
      <c r="BB713" s="513"/>
      <c r="BC713" s="513"/>
      <c r="BD713" s="513"/>
      <c r="BE713" s="513"/>
      <c r="BF713" s="513"/>
      <c r="BG713" s="513"/>
      <c r="BH713" s="513"/>
      <c r="BI713" s="513"/>
      <c r="BJ713" s="513"/>
      <c r="BK713" s="513"/>
      <c r="BL713" s="513"/>
      <c r="BM713" s="513"/>
      <c r="BN713" s="513"/>
      <c r="BO713" s="513"/>
      <c r="BP713" s="513"/>
      <c r="BQ713" s="513"/>
      <c r="BR713" s="513"/>
      <c r="BS713" s="513"/>
      <c r="BT713" s="513"/>
      <c r="BU713" s="513"/>
      <c r="BV713" s="513"/>
      <c r="BW713" s="513"/>
      <c r="BX713" s="513"/>
      <c r="BY713" s="513"/>
      <c r="BZ713" s="513"/>
      <c r="CA713" s="513"/>
      <c r="CB713" s="513"/>
      <c r="CC713" s="1972"/>
      <c r="CD713" s="1499"/>
      <c r="CE713" s="1500"/>
      <c r="CF713" s="1501"/>
      <c r="CG713" s="1500"/>
      <c r="CH713" s="1500"/>
      <c r="CI713" s="1500"/>
      <c r="CJ713" s="1976"/>
      <c r="CK713" s="1519"/>
      <c r="CL713" s="1509"/>
    </row>
    <row r="714" spans="1:90" s="514" customFormat="1">
      <c r="A714" s="511"/>
      <c r="B714" s="512"/>
      <c r="C714" s="1493"/>
      <c r="D714" s="1493"/>
      <c r="E714" s="1493"/>
      <c r="F714" s="1493"/>
      <c r="G714" s="1493"/>
      <c r="H714" s="1530"/>
      <c r="I714" s="1972"/>
      <c r="J714" s="1542"/>
      <c r="K714" s="513"/>
      <c r="L714" s="513"/>
      <c r="M714" s="513"/>
      <c r="N714" s="513"/>
      <c r="O714" s="513"/>
      <c r="P714" s="513"/>
      <c r="Q714" s="513"/>
      <c r="R714" s="513"/>
      <c r="S714" s="513"/>
      <c r="T714" s="513"/>
      <c r="U714" s="513"/>
      <c r="V714" s="513"/>
      <c r="W714" s="513"/>
      <c r="X714" s="513"/>
      <c r="Y714" s="513"/>
      <c r="Z714" s="513"/>
      <c r="AA714" s="513"/>
      <c r="AB714" s="513"/>
      <c r="AC714" s="513"/>
      <c r="AD714" s="513"/>
      <c r="AE714" s="513"/>
      <c r="AF714" s="513"/>
      <c r="AG714" s="513"/>
      <c r="AH714" s="513"/>
      <c r="AI714" s="513"/>
      <c r="AJ714" s="513"/>
      <c r="AK714" s="513"/>
      <c r="AL714" s="513"/>
      <c r="AM714" s="513"/>
      <c r="AN714" s="513"/>
      <c r="AO714" s="513"/>
      <c r="AP714" s="513"/>
      <c r="AQ714" s="513"/>
      <c r="AR714" s="513"/>
      <c r="AS714" s="513"/>
      <c r="AT714" s="513"/>
      <c r="AU714" s="513"/>
      <c r="AV714" s="513"/>
      <c r="AW714" s="513"/>
      <c r="AX714" s="513"/>
      <c r="AY714" s="513"/>
      <c r="AZ714" s="513"/>
      <c r="BA714" s="513"/>
      <c r="BB714" s="513"/>
      <c r="BC714" s="513"/>
      <c r="BD714" s="513"/>
      <c r="BE714" s="513"/>
      <c r="BF714" s="513"/>
      <c r="BG714" s="513"/>
      <c r="BH714" s="513"/>
      <c r="BI714" s="513"/>
      <c r="BJ714" s="513"/>
      <c r="BK714" s="513"/>
      <c r="BL714" s="513"/>
      <c r="BM714" s="513"/>
      <c r="BN714" s="513"/>
      <c r="BO714" s="513"/>
      <c r="BP714" s="513"/>
      <c r="BQ714" s="513"/>
      <c r="BR714" s="513"/>
      <c r="BS714" s="513"/>
      <c r="BT714" s="513"/>
      <c r="BU714" s="513"/>
      <c r="BV714" s="513"/>
      <c r="BW714" s="513"/>
      <c r="BX714" s="513"/>
      <c r="BY714" s="513"/>
      <c r="BZ714" s="513"/>
      <c r="CA714" s="513"/>
      <c r="CB714" s="513"/>
      <c r="CC714" s="1972"/>
      <c r="CD714" s="1499"/>
      <c r="CE714" s="1500"/>
      <c r="CF714" s="1501"/>
      <c r="CG714" s="1500"/>
      <c r="CH714" s="1500"/>
      <c r="CI714" s="1500"/>
      <c r="CJ714" s="1976"/>
      <c r="CK714" s="1519"/>
      <c r="CL714" s="1509"/>
    </row>
    <row r="715" spans="1:90" s="514" customFormat="1">
      <c r="A715" s="511"/>
      <c r="B715" s="512"/>
      <c r="C715" s="1493"/>
      <c r="D715" s="1493"/>
      <c r="E715" s="1493"/>
      <c r="F715" s="1493"/>
      <c r="G715" s="1493"/>
      <c r="H715" s="1530"/>
      <c r="I715" s="1972"/>
      <c r="J715" s="1542"/>
      <c r="K715" s="513"/>
      <c r="L715" s="513"/>
      <c r="M715" s="513"/>
      <c r="N715" s="513"/>
      <c r="O715" s="513"/>
      <c r="P715" s="513"/>
      <c r="Q715" s="513"/>
      <c r="R715" s="513"/>
      <c r="S715" s="513"/>
      <c r="T715" s="513"/>
      <c r="U715" s="513"/>
      <c r="V715" s="513"/>
      <c r="W715" s="513"/>
      <c r="X715" s="513"/>
      <c r="Y715" s="513"/>
      <c r="Z715" s="513"/>
      <c r="AA715" s="513"/>
      <c r="AB715" s="513"/>
      <c r="AC715" s="513"/>
      <c r="AD715" s="513"/>
      <c r="AE715" s="513"/>
      <c r="AF715" s="513"/>
      <c r="AG715" s="513"/>
      <c r="AH715" s="513"/>
      <c r="AI715" s="513"/>
      <c r="AJ715" s="513"/>
      <c r="AK715" s="513"/>
      <c r="AL715" s="513"/>
      <c r="AM715" s="513"/>
      <c r="AN715" s="513"/>
      <c r="AO715" s="513"/>
      <c r="AP715" s="513"/>
      <c r="AQ715" s="513"/>
      <c r="AR715" s="513"/>
      <c r="AS715" s="513"/>
      <c r="AT715" s="513"/>
      <c r="AU715" s="513"/>
      <c r="AV715" s="513"/>
      <c r="AW715" s="513"/>
      <c r="AX715" s="513"/>
      <c r="AY715" s="513"/>
      <c r="AZ715" s="513"/>
      <c r="BA715" s="513"/>
      <c r="BB715" s="513"/>
      <c r="BC715" s="513"/>
      <c r="BD715" s="513"/>
      <c r="BE715" s="513"/>
      <c r="BF715" s="513"/>
      <c r="BG715" s="513"/>
      <c r="BH715" s="513"/>
      <c r="BI715" s="513"/>
      <c r="BJ715" s="513"/>
      <c r="BK715" s="513"/>
      <c r="BL715" s="513"/>
      <c r="BM715" s="513"/>
      <c r="BN715" s="513"/>
      <c r="BO715" s="513"/>
      <c r="BP715" s="513"/>
      <c r="BQ715" s="513"/>
      <c r="BR715" s="513"/>
      <c r="BS715" s="513"/>
      <c r="BT715" s="513"/>
      <c r="BU715" s="513"/>
      <c r="BV715" s="513"/>
      <c r="BW715" s="513"/>
      <c r="BX715" s="513"/>
      <c r="BY715" s="513"/>
      <c r="BZ715" s="513"/>
      <c r="CA715" s="513"/>
      <c r="CB715" s="513"/>
      <c r="CC715" s="1972"/>
      <c r="CD715" s="1499"/>
      <c r="CE715" s="1500"/>
      <c r="CF715" s="1501"/>
      <c r="CG715" s="1500"/>
      <c r="CH715" s="1500"/>
      <c r="CI715" s="1500"/>
      <c r="CJ715" s="1976"/>
      <c r="CK715" s="1519"/>
      <c r="CL715" s="1509"/>
    </row>
    <row r="716" spans="1:90" s="514" customFormat="1">
      <c r="A716" s="511"/>
      <c r="B716" s="512"/>
      <c r="C716" s="1493"/>
      <c r="D716" s="1493"/>
      <c r="E716" s="1493"/>
      <c r="F716" s="1493"/>
      <c r="G716" s="1493"/>
      <c r="H716" s="1530"/>
      <c r="I716" s="1972"/>
      <c r="J716" s="1542"/>
      <c r="K716" s="513"/>
      <c r="L716" s="513"/>
      <c r="M716" s="513"/>
      <c r="N716" s="513"/>
      <c r="O716" s="513"/>
      <c r="P716" s="513"/>
      <c r="Q716" s="513"/>
      <c r="R716" s="513"/>
      <c r="S716" s="513"/>
      <c r="T716" s="513"/>
      <c r="U716" s="513"/>
      <c r="V716" s="513"/>
      <c r="W716" s="513"/>
      <c r="X716" s="513"/>
      <c r="Y716" s="513"/>
      <c r="Z716" s="513"/>
      <c r="AA716" s="513"/>
      <c r="AB716" s="513"/>
      <c r="AC716" s="513"/>
      <c r="AD716" s="513"/>
      <c r="AE716" s="513"/>
      <c r="AF716" s="513"/>
      <c r="AG716" s="513"/>
      <c r="AH716" s="513"/>
      <c r="AI716" s="513"/>
      <c r="AJ716" s="513"/>
      <c r="AK716" s="513"/>
      <c r="AL716" s="513"/>
      <c r="AM716" s="513"/>
      <c r="AN716" s="513"/>
      <c r="AO716" s="513"/>
      <c r="AP716" s="513"/>
      <c r="AQ716" s="513"/>
      <c r="AR716" s="513"/>
      <c r="AS716" s="513"/>
      <c r="AT716" s="513"/>
      <c r="AU716" s="513"/>
      <c r="AV716" s="513"/>
      <c r="AW716" s="513"/>
      <c r="AX716" s="513"/>
      <c r="AY716" s="513"/>
      <c r="AZ716" s="513"/>
      <c r="BA716" s="513"/>
      <c r="BB716" s="513"/>
      <c r="BC716" s="513"/>
      <c r="BD716" s="513"/>
      <c r="BE716" s="513"/>
      <c r="BF716" s="513"/>
      <c r="BG716" s="513"/>
      <c r="BH716" s="513"/>
      <c r="BI716" s="513"/>
      <c r="BJ716" s="513"/>
      <c r="BK716" s="513"/>
      <c r="BL716" s="513"/>
      <c r="BM716" s="513"/>
      <c r="BN716" s="513"/>
      <c r="BO716" s="513"/>
      <c r="BP716" s="513"/>
      <c r="BQ716" s="513"/>
      <c r="BR716" s="513"/>
      <c r="BS716" s="513"/>
      <c r="BT716" s="513"/>
      <c r="BU716" s="513"/>
      <c r="BV716" s="513"/>
      <c r="BW716" s="513"/>
      <c r="BX716" s="513"/>
      <c r="BY716" s="513"/>
      <c r="BZ716" s="513"/>
      <c r="CA716" s="513"/>
      <c r="CB716" s="513"/>
      <c r="CC716" s="1972"/>
      <c r="CD716" s="1499"/>
      <c r="CE716" s="1500"/>
      <c r="CF716" s="1501"/>
      <c r="CG716" s="1500"/>
      <c r="CH716" s="1500"/>
      <c r="CI716" s="1500"/>
      <c r="CJ716" s="1976"/>
      <c r="CK716" s="1519"/>
      <c r="CL716" s="1509"/>
    </row>
    <row r="717" spans="1:90" s="514" customFormat="1">
      <c r="A717" s="511"/>
      <c r="B717" s="512"/>
      <c r="C717" s="1493"/>
      <c r="D717" s="1493"/>
      <c r="E717" s="1493"/>
      <c r="F717" s="1493"/>
      <c r="G717" s="1493"/>
      <c r="H717" s="1530"/>
      <c r="I717" s="1972"/>
      <c r="J717" s="1542"/>
      <c r="K717" s="513"/>
      <c r="L717" s="513"/>
      <c r="M717" s="513"/>
      <c r="N717" s="513"/>
      <c r="O717" s="513"/>
      <c r="P717" s="513"/>
      <c r="Q717" s="513"/>
      <c r="R717" s="513"/>
      <c r="S717" s="513"/>
      <c r="T717" s="513"/>
      <c r="U717" s="513"/>
      <c r="V717" s="513"/>
      <c r="W717" s="513"/>
      <c r="X717" s="513"/>
      <c r="Y717" s="513"/>
      <c r="Z717" s="513"/>
      <c r="AA717" s="513"/>
      <c r="AB717" s="513"/>
      <c r="AC717" s="513"/>
      <c r="AD717" s="513"/>
      <c r="AE717" s="513"/>
      <c r="AF717" s="513"/>
      <c r="AG717" s="513"/>
      <c r="AH717" s="513"/>
      <c r="AI717" s="513"/>
      <c r="AJ717" s="513"/>
      <c r="AK717" s="513"/>
      <c r="AL717" s="513"/>
      <c r="AM717" s="513"/>
      <c r="AN717" s="513"/>
      <c r="AO717" s="513"/>
      <c r="AP717" s="513"/>
      <c r="AQ717" s="513"/>
      <c r="AR717" s="513"/>
      <c r="AS717" s="513"/>
      <c r="AT717" s="513"/>
      <c r="AU717" s="513"/>
      <c r="AV717" s="513"/>
      <c r="AW717" s="513"/>
      <c r="AX717" s="513"/>
      <c r="AY717" s="513"/>
      <c r="AZ717" s="513"/>
      <c r="BA717" s="513"/>
      <c r="BB717" s="513"/>
      <c r="BC717" s="513"/>
      <c r="BD717" s="513"/>
      <c r="BE717" s="513"/>
      <c r="BF717" s="513"/>
      <c r="BG717" s="513"/>
      <c r="BH717" s="513"/>
      <c r="BI717" s="513"/>
      <c r="BJ717" s="513"/>
      <c r="BK717" s="513"/>
      <c r="BL717" s="513"/>
      <c r="BM717" s="513"/>
      <c r="BN717" s="513"/>
      <c r="BO717" s="513"/>
      <c r="BP717" s="513"/>
      <c r="BQ717" s="513"/>
      <c r="BR717" s="513"/>
      <c r="BS717" s="513"/>
      <c r="BT717" s="513"/>
      <c r="BU717" s="513"/>
      <c r="BV717" s="513"/>
      <c r="BW717" s="513"/>
      <c r="BX717" s="513"/>
      <c r="BY717" s="513"/>
      <c r="BZ717" s="513"/>
      <c r="CA717" s="513"/>
      <c r="CB717" s="513"/>
      <c r="CC717" s="1972"/>
      <c r="CD717" s="1499"/>
      <c r="CE717" s="1500"/>
      <c r="CF717" s="1501"/>
      <c r="CG717" s="1500"/>
      <c r="CH717" s="1500"/>
      <c r="CI717" s="1500"/>
      <c r="CJ717" s="1976"/>
      <c r="CK717" s="1519"/>
      <c r="CL717" s="1509"/>
    </row>
    <row r="718" spans="1:90" s="514" customFormat="1">
      <c r="A718" s="511"/>
      <c r="B718" s="512"/>
      <c r="C718" s="1493"/>
      <c r="D718" s="1493"/>
      <c r="E718" s="1493"/>
      <c r="F718" s="1493"/>
      <c r="G718" s="1493"/>
      <c r="H718" s="1530"/>
      <c r="I718" s="1972"/>
      <c r="J718" s="1542"/>
      <c r="K718" s="513"/>
      <c r="L718" s="513"/>
      <c r="M718" s="513"/>
      <c r="N718" s="513"/>
      <c r="O718" s="513"/>
      <c r="P718" s="513"/>
      <c r="Q718" s="513"/>
      <c r="R718" s="513"/>
      <c r="S718" s="513"/>
      <c r="T718" s="513"/>
      <c r="U718" s="513"/>
      <c r="V718" s="513"/>
      <c r="W718" s="513"/>
      <c r="X718" s="513"/>
      <c r="Y718" s="513"/>
      <c r="Z718" s="513"/>
      <c r="AA718" s="513"/>
      <c r="AB718" s="513"/>
      <c r="AC718" s="513"/>
      <c r="AD718" s="513"/>
      <c r="AE718" s="513"/>
      <c r="AF718" s="513"/>
      <c r="AG718" s="513"/>
      <c r="AH718" s="513"/>
      <c r="AI718" s="513"/>
      <c r="AJ718" s="513"/>
      <c r="AK718" s="513"/>
      <c r="AL718" s="513"/>
      <c r="AM718" s="513"/>
      <c r="AN718" s="513"/>
      <c r="AO718" s="513"/>
      <c r="AP718" s="513"/>
      <c r="AQ718" s="513"/>
      <c r="AR718" s="513"/>
      <c r="AS718" s="513"/>
      <c r="AT718" s="513"/>
      <c r="AU718" s="513"/>
      <c r="AV718" s="513"/>
      <c r="AW718" s="513"/>
      <c r="AX718" s="513"/>
      <c r="AY718" s="513"/>
      <c r="AZ718" s="513"/>
      <c r="BA718" s="513"/>
      <c r="BB718" s="513"/>
      <c r="BC718" s="513"/>
      <c r="BD718" s="513"/>
      <c r="BE718" s="513"/>
      <c r="BF718" s="513"/>
      <c r="BG718" s="513"/>
      <c r="BH718" s="513"/>
      <c r="BI718" s="513"/>
      <c r="BJ718" s="513"/>
      <c r="BK718" s="513"/>
      <c r="BL718" s="513"/>
      <c r="BM718" s="513"/>
      <c r="BN718" s="513"/>
      <c r="BO718" s="513"/>
      <c r="BP718" s="513"/>
      <c r="BQ718" s="513"/>
      <c r="BR718" s="513"/>
      <c r="BS718" s="513"/>
      <c r="BT718" s="513"/>
      <c r="BU718" s="513"/>
      <c r="BV718" s="513"/>
      <c r="BW718" s="513"/>
      <c r="BX718" s="513"/>
      <c r="BY718" s="513"/>
      <c r="BZ718" s="513"/>
      <c r="CA718" s="513"/>
      <c r="CB718" s="513"/>
      <c r="CC718" s="1972"/>
      <c r="CD718" s="1499"/>
      <c r="CE718" s="1500"/>
      <c r="CF718" s="1501"/>
      <c r="CG718" s="1500"/>
      <c r="CH718" s="1500"/>
      <c r="CI718" s="1500"/>
      <c r="CJ718" s="1976"/>
      <c r="CK718" s="1519"/>
      <c r="CL718" s="1509"/>
    </row>
    <row r="719" spans="1:90" s="514" customFormat="1">
      <c r="A719" s="511"/>
      <c r="B719" s="512"/>
      <c r="C719" s="1493"/>
      <c r="D719" s="1493"/>
      <c r="E719" s="1493"/>
      <c r="F719" s="1493"/>
      <c r="G719" s="1493"/>
      <c r="H719" s="1530"/>
      <c r="I719" s="1972"/>
      <c r="J719" s="1542"/>
      <c r="K719" s="513"/>
      <c r="L719" s="513"/>
      <c r="M719" s="513"/>
      <c r="N719" s="513"/>
      <c r="O719" s="513"/>
      <c r="P719" s="513"/>
      <c r="Q719" s="513"/>
      <c r="R719" s="513"/>
      <c r="S719" s="513"/>
      <c r="T719" s="513"/>
      <c r="U719" s="513"/>
      <c r="V719" s="513"/>
      <c r="W719" s="513"/>
      <c r="X719" s="513"/>
      <c r="Y719" s="513"/>
      <c r="Z719" s="513"/>
      <c r="AA719" s="513"/>
      <c r="AB719" s="513"/>
      <c r="AC719" s="513"/>
      <c r="AD719" s="513"/>
      <c r="AE719" s="513"/>
      <c r="AF719" s="513"/>
      <c r="AG719" s="513"/>
      <c r="AH719" s="513"/>
      <c r="AI719" s="513"/>
      <c r="AJ719" s="513"/>
      <c r="AK719" s="513"/>
      <c r="AL719" s="513"/>
      <c r="AM719" s="513"/>
      <c r="AN719" s="513"/>
      <c r="AO719" s="513"/>
      <c r="AP719" s="513"/>
      <c r="AQ719" s="513"/>
      <c r="AR719" s="513"/>
      <c r="AS719" s="513"/>
      <c r="AT719" s="513"/>
      <c r="AU719" s="513"/>
      <c r="AV719" s="513"/>
      <c r="AW719" s="513"/>
      <c r="AX719" s="513"/>
      <c r="AY719" s="513"/>
      <c r="AZ719" s="513"/>
      <c r="BA719" s="513"/>
      <c r="BB719" s="513"/>
      <c r="BC719" s="513"/>
      <c r="BD719" s="513"/>
      <c r="BE719" s="513"/>
      <c r="BF719" s="513"/>
      <c r="BG719" s="513"/>
      <c r="BH719" s="513"/>
      <c r="BI719" s="513"/>
      <c r="BJ719" s="513"/>
      <c r="BK719" s="513"/>
      <c r="BL719" s="513"/>
      <c r="BM719" s="513"/>
      <c r="BN719" s="513"/>
      <c r="BO719" s="513"/>
      <c r="BP719" s="513"/>
      <c r="BQ719" s="513"/>
      <c r="BR719" s="513"/>
      <c r="BS719" s="513"/>
      <c r="BT719" s="513"/>
      <c r="BU719" s="513"/>
      <c r="BV719" s="513"/>
      <c r="BW719" s="513"/>
      <c r="BX719" s="513"/>
      <c r="BY719" s="513"/>
      <c r="BZ719" s="513"/>
      <c r="CA719" s="513"/>
      <c r="CB719" s="513"/>
      <c r="CC719" s="1972"/>
      <c r="CD719" s="1499"/>
      <c r="CE719" s="1500"/>
      <c r="CF719" s="1501"/>
      <c r="CG719" s="1500"/>
      <c r="CH719" s="1500"/>
      <c r="CI719" s="1500"/>
      <c r="CJ719" s="1976"/>
      <c r="CK719" s="1519"/>
      <c r="CL719" s="1509"/>
    </row>
    <row r="720" spans="1:90" s="514" customFormat="1">
      <c r="A720" s="511"/>
      <c r="B720" s="512"/>
      <c r="C720" s="1493"/>
      <c r="D720" s="1493"/>
      <c r="E720" s="1493"/>
      <c r="F720" s="1493"/>
      <c r="G720" s="1493"/>
      <c r="H720" s="1530"/>
      <c r="I720" s="1972"/>
      <c r="J720" s="1542"/>
      <c r="K720" s="513"/>
      <c r="L720" s="513"/>
      <c r="M720" s="513"/>
      <c r="N720" s="513"/>
      <c r="O720" s="513"/>
      <c r="P720" s="513"/>
      <c r="Q720" s="513"/>
      <c r="R720" s="513"/>
      <c r="S720" s="513"/>
      <c r="T720" s="513"/>
      <c r="U720" s="513"/>
      <c r="V720" s="513"/>
      <c r="W720" s="513"/>
      <c r="X720" s="513"/>
      <c r="Y720" s="513"/>
      <c r="Z720" s="513"/>
      <c r="AA720" s="513"/>
      <c r="AB720" s="513"/>
      <c r="AC720" s="513"/>
      <c r="AD720" s="513"/>
      <c r="AE720" s="513"/>
      <c r="AF720" s="513"/>
      <c r="AG720" s="513"/>
      <c r="AH720" s="513"/>
      <c r="AI720" s="513"/>
      <c r="AJ720" s="513"/>
      <c r="AK720" s="513"/>
      <c r="AL720" s="513"/>
      <c r="AM720" s="513"/>
      <c r="AN720" s="513"/>
      <c r="AO720" s="513"/>
      <c r="AP720" s="513"/>
      <c r="AQ720" s="513"/>
      <c r="AR720" s="513"/>
      <c r="AS720" s="513"/>
      <c r="AT720" s="513"/>
      <c r="AU720" s="513"/>
      <c r="AV720" s="513"/>
      <c r="AW720" s="513"/>
      <c r="AX720" s="513"/>
      <c r="AY720" s="513"/>
      <c r="AZ720" s="513"/>
      <c r="BA720" s="513"/>
      <c r="BB720" s="513"/>
      <c r="BC720" s="513"/>
      <c r="BD720" s="513"/>
      <c r="BE720" s="513"/>
      <c r="BF720" s="513"/>
      <c r="BG720" s="513"/>
      <c r="BH720" s="513"/>
      <c r="BI720" s="513"/>
      <c r="BJ720" s="513"/>
      <c r="BK720" s="513"/>
      <c r="BL720" s="513"/>
      <c r="BM720" s="513"/>
      <c r="BN720" s="513"/>
      <c r="BO720" s="513"/>
      <c r="BP720" s="513"/>
      <c r="BQ720" s="513"/>
      <c r="BR720" s="513"/>
      <c r="BS720" s="513"/>
      <c r="BT720" s="513"/>
      <c r="BU720" s="513"/>
      <c r="BV720" s="513"/>
      <c r="BW720" s="513"/>
      <c r="BX720" s="513"/>
      <c r="BY720" s="513"/>
      <c r="BZ720" s="513"/>
      <c r="CA720" s="513"/>
      <c r="CB720" s="513"/>
      <c r="CC720" s="1972"/>
      <c r="CD720" s="1499"/>
      <c r="CE720" s="1500"/>
      <c r="CF720" s="1501"/>
      <c r="CG720" s="1500"/>
      <c r="CH720" s="1500"/>
      <c r="CI720" s="1500"/>
      <c r="CJ720" s="1976"/>
      <c r="CK720" s="1519"/>
      <c r="CL720" s="1509"/>
    </row>
    <row r="721" spans="1:90" s="514" customFormat="1">
      <c r="A721" s="511"/>
      <c r="B721" s="512"/>
      <c r="C721" s="1493"/>
      <c r="D721" s="1493"/>
      <c r="E721" s="1493"/>
      <c r="F721" s="1493"/>
      <c r="G721" s="1493"/>
      <c r="H721" s="1530"/>
      <c r="I721" s="1972"/>
      <c r="J721" s="1542"/>
      <c r="K721" s="513"/>
      <c r="L721" s="513"/>
      <c r="M721" s="513"/>
      <c r="N721" s="513"/>
      <c r="O721" s="513"/>
      <c r="P721" s="513"/>
      <c r="Q721" s="513"/>
      <c r="R721" s="513"/>
      <c r="S721" s="513"/>
      <c r="T721" s="513"/>
      <c r="U721" s="513"/>
      <c r="V721" s="513"/>
      <c r="W721" s="513"/>
      <c r="X721" s="513"/>
      <c r="Y721" s="513"/>
      <c r="Z721" s="513"/>
      <c r="AA721" s="513"/>
      <c r="AB721" s="513"/>
      <c r="AC721" s="513"/>
      <c r="AD721" s="513"/>
      <c r="AE721" s="513"/>
      <c r="AF721" s="513"/>
      <c r="AG721" s="513"/>
      <c r="AH721" s="513"/>
      <c r="AI721" s="513"/>
      <c r="AJ721" s="513"/>
      <c r="AK721" s="513"/>
      <c r="AL721" s="513"/>
      <c r="AM721" s="513"/>
      <c r="AN721" s="513"/>
      <c r="AO721" s="513"/>
      <c r="AP721" s="513"/>
      <c r="AQ721" s="513"/>
      <c r="AR721" s="513"/>
      <c r="AS721" s="513"/>
      <c r="AT721" s="513"/>
      <c r="AU721" s="513"/>
      <c r="AV721" s="513"/>
      <c r="AW721" s="513"/>
      <c r="AX721" s="513"/>
      <c r="AY721" s="513"/>
      <c r="AZ721" s="513"/>
      <c r="BA721" s="513"/>
      <c r="BB721" s="513"/>
      <c r="BC721" s="513"/>
      <c r="BD721" s="513"/>
      <c r="BE721" s="513"/>
      <c r="BF721" s="513"/>
      <c r="BG721" s="513"/>
      <c r="BH721" s="513"/>
      <c r="BI721" s="513"/>
      <c r="BJ721" s="513"/>
      <c r="BK721" s="513"/>
      <c r="BL721" s="513"/>
      <c r="BM721" s="513"/>
      <c r="BN721" s="513"/>
      <c r="BO721" s="513"/>
      <c r="BP721" s="513"/>
      <c r="BQ721" s="513"/>
      <c r="BR721" s="513"/>
      <c r="BS721" s="513"/>
      <c r="BT721" s="513"/>
      <c r="BU721" s="513"/>
      <c r="BV721" s="513"/>
      <c r="BW721" s="513"/>
      <c r="BX721" s="513"/>
      <c r="BY721" s="513"/>
      <c r="BZ721" s="513"/>
      <c r="CA721" s="513"/>
      <c r="CB721" s="513"/>
      <c r="CC721" s="1972"/>
      <c r="CD721" s="1499"/>
      <c r="CE721" s="1500"/>
      <c r="CF721" s="1501"/>
      <c r="CG721" s="1500"/>
      <c r="CH721" s="1500"/>
      <c r="CI721" s="1500"/>
      <c r="CJ721" s="1976"/>
      <c r="CK721" s="1519"/>
      <c r="CL721" s="1509"/>
    </row>
    <row r="722" spans="1:90" s="514" customFormat="1">
      <c r="A722" s="511"/>
      <c r="B722" s="512"/>
      <c r="C722" s="1493"/>
      <c r="D722" s="1493"/>
      <c r="E722" s="1493"/>
      <c r="F722" s="1493"/>
      <c r="G722" s="1493"/>
      <c r="H722" s="1530"/>
      <c r="I722" s="1972"/>
      <c r="J722" s="1542"/>
      <c r="K722" s="513"/>
      <c r="L722" s="513"/>
      <c r="M722" s="513"/>
      <c r="N722" s="513"/>
      <c r="O722" s="513"/>
      <c r="P722" s="513"/>
      <c r="Q722" s="513"/>
      <c r="R722" s="513"/>
      <c r="S722" s="513"/>
      <c r="T722" s="513"/>
      <c r="U722" s="513"/>
      <c r="V722" s="513"/>
      <c r="W722" s="513"/>
      <c r="X722" s="513"/>
      <c r="Y722" s="513"/>
      <c r="Z722" s="513"/>
      <c r="AA722" s="513"/>
      <c r="AB722" s="513"/>
      <c r="AC722" s="513"/>
      <c r="AD722" s="513"/>
      <c r="AE722" s="513"/>
      <c r="AF722" s="513"/>
      <c r="AG722" s="513"/>
      <c r="AH722" s="513"/>
      <c r="AI722" s="513"/>
      <c r="AJ722" s="513"/>
      <c r="AK722" s="513"/>
      <c r="AL722" s="513"/>
      <c r="AM722" s="513"/>
      <c r="AN722" s="513"/>
      <c r="AO722" s="513"/>
      <c r="AP722" s="513"/>
      <c r="AQ722" s="513"/>
      <c r="AR722" s="513"/>
      <c r="AS722" s="513"/>
      <c r="AT722" s="513"/>
      <c r="AU722" s="513"/>
      <c r="AV722" s="513"/>
      <c r="AW722" s="513"/>
      <c r="AX722" s="513"/>
      <c r="AY722" s="513"/>
      <c r="AZ722" s="513"/>
      <c r="BA722" s="513"/>
      <c r="BB722" s="513"/>
      <c r="BC722" s="513"/>
      <c r="BD722" s="513"/>
      <c r="BE722" s="513"/>
      <c r="BF722" s="513"/>
      <c r="BG722" s="513"/>
      <c r="BH722" s="513"/>
      <c r="BI722" s="513"/>
      <c r="BJ722" s="513"/>
      <c r="BK722" s="513"/>
      <c r="BL722" s="513"/>
      <c r="BM722" s="513"/>
      <c r="BN722" s="513"/>
      <c r="BO722" s="513"/>
      <c r="BP722" s="513"/>
      <c r="BQ722" s="513"/>
      <c r="BR722" s="513"/>
      <c r="BS722" s="513"/>
      <c r="BT722" s="513"/>
      <c r="BU722" s="513"/>
      <c r="BV722" s="513"/>
      <c r="BW722" s="513"/>
      <c r="BX722" s="513"/>
      <c r="BY722" s="513"/>
      <c r="BZ722" s="513"/>
      <c r="CA722" s="513"/>
      <c r="CB722" s="513"/>
      <c r="CC722" s="1972"/>
      <c r="CD722" s="1499"/>
      <c r="CE722" s="1500"/>
      <c r="CF722" s="1501"/>
      <c r="CG722" s="1500"/>
      <c r="CH722" s="1500"/>
      <c r="CI722" s="1500"/>
      <c r="CJ722" s="1976"/>
      <c r="CK722" s="1519"/>
      <c r="CL722" s="1509"/>
    </row>
    <row r="723" spans="1:90" s="514" customFormat="1">
      <c r="A723" s="511"/>
      <c r="B723" s="512"/>
      <c r="C723" s="1493"/>
      <c r="D723" s="1493"/>
      <c r="E723" s="1493"/>
      <c r="F723" s="1493"/>
      <c r="G723" s="1493"/>
      <c r="H723" s="1530"/>
      <c r="I723" s="1972"/>
      <c r="J723" s="1542"/>
      <c r="K723" s="513"/>
      <c r="L723" s="513"/>
      <c r="M723" s="513"/>
      <c r="N723" s="513"/>
      <c r="O723" s="513"/>
      <c r="P723" s="513"/>
      <c r="Q723" s="513"/>
      <c r="R723" s="513"/>
      <c r="S723" s="513"/>
      <c r="T723" s="513"/>
      <c r="U723" s="513"/>
      <c r="V723" s="513"/>
      <c r="W723" s="513"/>
      <c r="X723" s="513"/>
      <c r="Y723" s="513"/>
      <c r="Z723" s="513"/>
      <c r="AA723" s="513"/>
      <c r="AB723" s="513"/>
      <c r="AC723" s="513"/>
      <c r="AD723" s="513"/>
      <c r="AE723" s="513"/>
      <c r="AF723" s="513"/>
      <c r="AG723" s="513"/>
      <c r="AH723" s="513"/>
      <c r="AI723" s="513"/>
      <c r="AJ723" s="513"/>
      <c r="AK723" s="513"/>
      <c r="AL723" s="513"/>
      <c r="AM723" s="513"/>
      <c r="AN723" s="513"/>
      <c r="AO723" s="513"/>
      <c r="AP723" s="513"/>
      <c r="AQ723" s="513"/>
      <c r="AR723" s="513"/>
      <c r="AS723" s="513"/>
      <c r="AT723" s="513"/>
      <c r="AU723" s="513"/>
      <c r="AV723" s="513"/>
      <c r="AW723" s="513"/>
      <c r="AX723" s="513"/>
      <c r="AY723" s="513"/>
      <c r="AZ723" s="513"/>
      <c r="BA723" s="513"/>
      <c r="BB723" s="513"/>
      <c r="BC723" s="513"/>
      <c r="BD723" s="513"/>
      <c r="BE723" s="513"/>
      <c r="BF723" s="513"/>
      <c r="BG723" s="513"/>
      <c r="BH723" s="513"/>
      <c r="BI723" s="513"/>
      <c r="BJ723" s="513"/>
      <c r="BK723" s="513"/>
      <c r="BL723" s="513"/>
      <c r="BM723" s="513"/>
      <c r="BN723" s="513"/>
      <c r="BO723" s="513"/>
      <c r="BP723" s="513"/>
      <c r="BQ723" s="513"/>
      <c r="BR723" s="513"/>
      <c r="BS723" s="513"/>
      <c r="BT723" s="513"/>
      <c r="BU723" s="513"/>
      <c r="BV723" s="513"/>
      <c r="BW723" s="513"/>
      <c r="BX723" s="513"/>
      <c r="BY723" s="513"/>
      <c r="BZ723" s="513"/>
      <c r="CA723" s="513"/>
      <c r="CB723" s="513"/>
      <c r="CC723" s="1972"/>
      <c r="CD723" s="1499"/>
      <c r="CE723" s="1500"/>
      <c r="CF723" s="1501"/>
      <c r="CG723" s="1500"/>
      <c r="CH723" s="1500"/>
      <c r="CI723" s="1500"/>
      <c r="CJ723" s="1976"/>
      <c r="CK723" s="1519"/>
      <c r="CL723" s="1509"/>
    </row>
    <row r="724" spans="1:90" s="514" customFormat="1">
      <c r="A724" s="511"/>
      <c r="B724" s="512"/>
      <c r="C724" s="1493"/>
      <c r="D724" s="1493"/>
      <c r="E724" s="1493"/>
      <c r="F724" s="1493"/>
      <c r="G724" s="1493"/>
      <c r="H724" s="1530"/>
      <c r="I724" s="1972"/>
      <c r="J724" s="1542"/>
      <c r="K724" s="513"/>
      <c r="L724" s="513"/>
      <c r="M724" s="513"/>
      <c r="N724" s="513"/>
      <c r="O724" s="513"/>
      <c r="P724" s="513"/>
      <c r="Q724" s="513"/>
      <c r="R724" s="513"/>
      <c r="S724" s="513"/>
      <c r="T724" s="513"/>
      <c r="U724" s="513"/>
      <c r="V724" s="513"/>
      <c r="W724" s="513"/>
      <c r="X724" s="513"/>
      <c r="Y724" s="513"/>
      <c r="Z724" s="513"/>
      <c r="AA724" s="513"/>
      <c r="AB724" s="513"/>
      <c r="AC724" s="513"/>
      <c r="AD724" s="513"/>
      <c r="AE724" s="513"/>
      <c r="AF724" s="513"/>
      <c r="AG724" s="513"/>
      <c r="AH724" s="513"/>
      <c r="AI724" s="513"/>
      <c r="AJ724" s="513"/>
      <c r="AK724" s="513"/>
      <c r="AL724" s="513"/>
      <c r="AM724" s="513"/>
      <c r="AN724" s="513"/>
      <c r="AO724" s="513"/>
      <c r="AP724" s="513"/>
      <c r="AQ724" s="513"/>
      <c r="AR724" s="513"/>
      <c r="AS724" s="513"/>
      <c r="AT724" s="513"/>
      <c r="AU724" s="513"/>
      <c r="AV724" s="513"/>
      <c r="AW724" s="513"/>
      <c r="AX724" s="513"/>
      <c r="AY724" s="513"/>
      <c r="AZ724" s="513"/>
      <c r="BA724" s="513"/>
      <c r="BB724" s="513"/>
      <c r="BC724" s="513"/>
      <c r="BD724" s="513"/>
      <c r="BE724" s="513"/>
      <c r="BF724" s="513"/>
      <c r="BG724" s="513"/>
      <c r="BH724" s="513"/>
      <c r="BI724" s="513"/>
      <c r="BJ724" s="513"/>
      <c r="BK724" s="513"/>
      <c r="BL724" s="513"/>
      <c r="BM724" s="513"/>
      <c r="BN724" s="513"/>
      <c r="BO724" s="513"/>
      <c r="BP724" s="513"/>
      <c r="BQ724" s="513"/>
      <c r="BR724" s="513"/>
      <c r="BS724" s="513"/>
      <c r="BT724" s="513"/>
      <c r="BU724" s="513"/>
      <c r="BV724" s="513"/>
      <c r="BW724" s="513"/>
      <c r="BX724" s="513"/>
      <c r="BY724" s="513"/>
      <c r="BZ724" s="513"/>
      <c r="CA724" s="513"/>
      <c r="CB724" s="513"/>
      <c r="CC724" s="1972"/>
      <c r="CD724" s="1499"/>
      <c r="CE724" s="1500"/>
      <c r="CF724" s="1501"/>
      <c r="CG724" s="1500"/>
      <c r="CH724" s="1500"/>
      <c r="CI724" s="1500"/>
      <c r="CJ724" s="1976"/>
      <c r="CK724" s="1519"/>
      <c r="CL724" s="1509"/>
    </row>
    <row r="725" spans="1:90" s="514" customFormat="1">
      <c r="A725" s="511"/>
      <c r="B725" s="512"/>
      <c r="C725" s="1493"/>
      <c r="D725" s="1493"/>
      <c r="E725" s="1493"/>
      <c r="F725" s="1493"/>
      <c r="G725" s="1493"/>
      <c r="H725" s="1530"/>
      <c r="I725" s="1972"/>
      <c r="J725" s="1542"/>
      <c r="K725" s="513"/>
      <c r="L725" s="513"/>
      <c r="M725" s="513"/>
      <c r="N725" s="513"/>
      <c r="O725" s="513"/>
      <c r="P725" s="513"/>
      <c r="Q725" s="513"/>
      <c r="R725" s="513"/>
      <c r="S725" s="513"/>
      <c r="T725" s="513"/>
      <c r="U725" s="513"/>
      <c r="V725" s="513"/>
      <c r="W725" s="513"/>
      <c r="X725" s="513"/>
      <c r="Y725" s="513"/>
      <c r="Z725" s="513"/>
      <c r="AA725" s="513"/>
      <c r="AB725" s="513"/>
      <c r="AC725" s="513"/>
      <c r="AD725" s="513"/>
      <c r="AE725" s="513"/>
      <c r="AF725" s="513"/>
      <c r="AG725" s="513"/>
      <c r="AH725" s="513"/>
      <c r="AI725" s="513"/>
      <c r="AJ725" s="513"/>
      <c r="AK725" s="513"/>
      <c r="AL725" s="513"/>
      <c r="AM725" s="513"/>
      <c r="AN725" s="513"/>
      <c r="AO725" s="513"/>
      <c r="AP725" s="513"/>
      <c r="AQ725" s="513"/>
      <c r="AR725" s="513"/>
      <c r="AS725" s="513"/>
      <c r="AT725" s="513"/>
      <c r="AU725" s="513"/>
      <c r="AV725" s="513"/>
      <c r="AW725" s="513"/>
      <c r="AX725" s="513"/>
      <c r="AY725" s="513"/>
      <c r="AZ725" s="513"/>
      <c r="BA725" s="513"/>
      <c r="BB725" s="513"/>
      <c r="BC725" s="513"/>
      <c r="BD725" s="513"/>
      <c r="BE725" s="513"/>
      <c r="BF725" s="513"/>
      <c r="BG725" s="513"/>
      <c r="BH725" s="513"/>
      <c r="BI725" s="513"/>
      <c r="BJ725" s="513"/>
      <c r="BK725" s="513"/>
      <c r="BL725" s="513"/>
      <c r="BM725" s="513"/>
      <c r="BN725" s="513"/>
      <c r="BO725" s="513"/>
      <c r="BP725" s="513"/>
      <c r="BQ725" s="513"/>
      <c r="BR725" s="513"/>
      <c r="BS725" s="513"/>
      <c r="BT725" s="513"/>
      <c r="BU725" s="513"/>
      <c r="BV725" s="513"/>
      <c r="BW725" s="513"/>
      <c r="BX725" s="513"/>
      <c r="BY725" s="513"/>
      <c r="BZ725" s="513"/>
      <c r="CA725" s="513"/>
      <c r="CB725" s="513"/>
      <c r="CC725" s="1972"/>
      <c r="CD725" s="1499"/>
      <c r="CE725" s="1500"/>
      <c r="CF725" s="1501"/>
      <c r="CG725" s="1500"/>
      <c r="CH725" s="1500"/>
      <c r="CI725" s="1500"/>
      <c r="CJ725" s="1976"/>
      <c r="CK725" s="1519"/>
      <c r="CL725" s="1509"/>
    </row>
    <row r="726" spans="1:90" s="514" customFormat="1">
      <c r="A726" s="511"/>
      <c r="B726" s="512"/>
      <c r="C726" s="1493"/>
      <c r="D726" s="1493"/>
      <c r="E726" s="1493"/>
      <c r="F726" s="1493"/>
      <c r="G726" s="1493"/>
      <c r="H726" s="1530"/>
      <c r="I726" s="1972"/>
      <c r="J726" s="1542"/>
      <c r="K726" s="513"/>
      <c r="L726" s="513"/>
      <c r="M726" s="513"/>
      <c r="N726" s="513"/>
      <c r="O726" s="513"/>
      <c r="P726" s="513"/>
      <c r="Q726" s="513"/>
      <c r="R726" s="513"/>
      <c r="S726" s="513"/>
      <c r="T726" s="513"/>
      <c r="U726" s="513"/>
      <c r="V726" s="513"/>
      <c r="W726" s="513"/>
      <c r="X726" s="513"/>
      <c r="Y726" s="513"/>
      <c r="Z726" s="513"/>
      <c r="AA726" s="513"/>
      <c r="AB726" s="513"/>
      <c r="AC726" s="513"/>
      <c r="AD726" s="513"/>
      <c r="AE726" s="513"/>
      <c r="AF726" s="513"/>
      <c r="AG726" s="513"/>
      <c r="AH726" s="513"/>
      <c r="AI726" s="513"/>
      <c r="AJ726" s="513"/>
      <c r="AK726" s="513"/>
      <c r="AL726" s="513"/>
      <c r="AM726" s="513"/>
      <c r="AN726" s="513"/>
      <c r="AO726" s="513"/>
      <c r="AP726" s="513"/>
      <c r="AQ726" s="513"/>
      <c r="AR726" s="513"/>
      <c r="AS726" s="513"/>
      <c r="AT726" s="513"/>
      <c r="AU726" s="513"/>
      <c r="AV726" s="513"/>
      <c r="AW726" s="513"/>
      <c r="AX726" s="513"/>
      <c r="AY726" s="513"/>
      <c r="AZ726" s="513"/>
      <c r="BA726" s="513"/>
      <c r="BB726" s="513"/>
      <c r="BC726" s="513"/>
      <c r="BD726" s="513"/>
      <c r="BE726" s="513"/>
      <c r="BF726" s="513"/>
      <c r="BG726" s="513"/>
      <c r="BH726" s="513"/>
      <c r="BI726" s="513"/>
      <c r="BJ726" s="513"/>
      <c r="BK726" s="513"/>
      <c r="BL726" s="513"/>
      <c r="BM726" s="513"/>
      <c r="BN726" s="513"/>
      <c r="BO726" s="513"/>
      <c r="BP726" s="513"/>
      <c r="BQ726" s="513"/>
      <c r="BR726" s="513"/>
      <c r="BS726" s="513"/>
      <c r="BT726" s="513"/>
      <c r="BU726" s="513"/>
      <c r="BV726" s="513"/>
      <c r="BW726" s="513"/>
      <c r="BX726" s="513"/>
      <c r="BY726" s="513"/>
      <c r="BZ726" s="513"/>
      <c r="CA726" s="513"/>
      <c r="CB726" s="513"/>
      <c r="CC726" s="1972"/>
      <c r="CD726" s="1499"/>
      <c r="CE726" s="1500"/>
      <c r="CF726" s="1501"/>
      <c r="CG726" s="1500"/>
      <c r="CH726" s="1500"/>
      <c r="CI726" s="1500"/>
      <c r="CJ726" s="1976"/>
      <c r="CK726" s="1519"/>
      <c r="CL726" s="1509"/>
    </row>
    <row r="727" spans="1:90" s="514" customFormat="1">
      <c r="A727" s="511"/>
      <c r="B727" s="512"/>
      <c r="C727" s="1493"/>
      <c r="D727" s="1493"/>
      <c r="E727" s="1493"/>
      <c r="F727" s="1493"/>
      <c r="G727" s="1493"/>
      <c r="H727" s="1530"/>
      <c r="I727" s="1972"/>
      <c r="J727" s="1542"/>
      <c r="K727" s="513"/>
      <c r="L727" s="513"/>
      <c r="M727" s="513"/>
      <c r="N727" s="513"/>
      <c r="O727" s="513"/>
      <c r="P727" s="513"/>
      <c r="Q727" s="513"/>
      <c r="R727" s="513"/>
      <c r="S727" s="513"/>
      <c r="T727" s="513"/>
      <c r="U727" s="513"/>
      <c r="V727" s="513"/>
      <c r="W727" s="513"/>
      <c r="X727" s="513"/>
      <c r="Y727" s="513"/>
      <c r="Z727" s="513"/>
      <c r="AA727" s="513"/>
      <c r="AB727" s="513"/>
      <c r="AC727" s="513"/>
      <c r="AD727" s="513"/>
      <c r="AE727" s="513"/>
      <c r="AF727" s="513"/>
      <c r="AG727" s="513"/>
      <c r="AH727" s="513"/>
      <c r="AI727" s="513"/>
      <c r="AJ727" s="513"/>
      <c r="AK727" s="513"/>
      <c r="AL727" s="513"/>
      <c r="AM727" s="513"/>
      <c r="AN727" s="513"/>
      <c r="AO727" s="513"/>
      <c r="AP727" s="513"/>
      <c r="AQ727" s="513"/>
      <c r="AR727" s="513"/>
      <c r="AS727" s="513"/>
      <c r="AT727" s="513"/>
      <c r="AU727" s="513"/>
      <c r="AV727" s="513"/>
      <c r="AW727" s="513"/>
      <c r="AX727" s="513"/>
      <c r="AY727" s="513"/>
      <c r="AZ727" s="513"/>
      <c r="BA727" s="513"/>
      <c r="BB727" s="513"/>
      <c r="BC727" s="513"/>
      <c r="BD727" s="513"/>
      <c r="BE727" s="513"/>
      <c r="BF727" s="513"/>
      <c r="BG727" s="513"/>
      <c r="BH727" s="513"/>
      <c r="BI727" s="513"/>
      <c r="BJ727" s="513"/>
      <c r="BK727" s="513"/>
      <c r="BL727" s="513"/>
      <c r="BM727" s="513"/>
      <c r="BN727" s="513"/>
      <c r="BO727" s="513"/>
      <c r="BP727" s="513"/>
      <c r="BQ727" s="513"/>
      <c r="BR727" s="513"/>
      <c r="BS727" s="513"/>
      <c r="BT727" s="513"/>
      <c r="BU727" s="513"/>
      <c r="BV727" s="513"/>
      <c r="BW727" s="513"/>
      <c r="BX727" s="513"/>
      <c r="BY727" s="513"/>
      <c r="BZ727" s="513"/>
      <c r="CA727" s="513"/>
      <c r="CB727" s="513"/>
      <c r="CC727" s="1972"/>
      <c r="CD727" s="1499"/>
      <c r="CE727" s="1500"/>
      <c r="CF727" s="1501"/>
      <c r="CG727" s="1500"/>
      <c r="CH727" s="1500"/>
      <c r="CI727" s="1500"/>
      <c r="CJ727" s="1976"/>
      <c r="CK727" s="1519"/>
      <c r="CL727" s="1509"/>
    </row>
    <row r="728" spans="1:90" s="514" customFormat="1">
      <c r="A728" s="511"/>
      <c r="B728" s="512"/>
      <c r="C728" s="1493"/>
      <c r="D728" s="1493"/>
      <c r="E728" s="1493"/>
      <c r="F728" s="1493"/>
      <c r="G728" s="1493"/>
      <c r="H728" s="1530"/>
      <c r="I728" s="1972"/>
      <c r="J728" s="1542"/>
      <c r="K728" s="513"/>
      <c r="L728" s="513"/>
      <c r="M728" s="513"/>
      <c r="N728" s="513"/>
      <c r="O728" s="513"/>
      <c r="P728" s="513"/>
      <c r="Q728" s="513"/>
      <c r="R728" s="513"/>
      <c r="S728" s="513"/>
      <c r="T728" s="513"/>
      <c r="U728" s="513"/>
      <c r="V728" s="513"/>
      <c r="W728" s="513"/>
      <c r="X728" s="513"/>
      <c r="Y728" s="513"/>
      <c r="Z728" s="513"/>
      <c r="AA728" s="513"/>
      <c r="AB728" s="513"/>
      <c r="AC728" s="513"/>
      <c r="AD728" s="513"/>
      <c r="AE728" s="513"/>
      <c r="AF728" s="513"/>
      <c r="AG728" s="513"/>
      <c r="AH728" s="513"/>
      <c r="AI728" s="513"/>
      <c r="AJ728" s="513"/>
      <c r="AK728" s="513"/>
      <c r="AL728" s="513"/>
      <c r="AM728" s="513"/>
      <c r="AN728" s="513"/>
      <c r="AO728" s="513"/>
      <c r="AP728" s="513"/>
      <c r="AQ728" s="513"/>
      <c r="AR728" s="513"/>
      <c r="AS728" s="513"/>
      <c r="AT728" s="513"/>
      <c r="AU728" s="513"/>
      <c r="AV728" s="513"/>
      <c r="AW728" s="513"/>
      <c r="AX728" s="513"/>
      <c r="AY728" s="513"/>
      <c r="AZ728" s="513"/>
      <c r="BA728" s="513"/>
      <c r="BB728" s="513"/>
      <c r="BC728" s="513"/>
      <c r="BD728" s="513"/>
      <c r="BE728" s="513"/>
      <c r="BF728" s="513"/>
      <c r="BG728" s="513"/>
      <c r="BH728" s="513"/>
      <c r="BI728" s="513"/>
      <c r="BJ728" s="513"/>
      <c r="BK728" s="513"/>
      <c r="BL728" s="513"/>
      <c r="BM728" s="513"/>
      <c r="BN728" s="513"/>
      <c r="BO728" s="513"/>
      <c r="BP728" s="513"/>
      <c r="BQ728" s="513"/>
      <c r="BR728" s="513"/>
      <c r="BS728" s="513"/>
      <c r="BT728" s="513"/>
      <c r="BU728" s="513"/>
      <c r="BV728" s="513"/>
      <c r="BW728" s="513"/>
      <c r="BX728" s="513"/>
      <c r="BY728" s="513"/>
      <c r="BZ728" s="513"/>
      <c r="CA728" s="513"/>
      <c r="CB728" s="513"/>
      <c r="CC728" s="1972"/>
      <c r="CD728" s="1499"/>
      <c r="CE728" s="1500"/>
      <c r="CF728" s="1501"/>
      <c r="CG728" s="1500"/>
      <c r="CH728" s="1500"/>
      <c r="CI728" s="1500"/>
      <c r="CJ728" s="1976"/>
      <c r="CK728" s="1519"/>
      <c r="CL728" s="1509"/>
    </row>
    <row r="729" spans="1:90" s="514" customFormat="1">
      <c r="A729" s="511"/>
      <c r="B729" s="512"/>
      <c r="C729" s="1493"/>
      <c r="D729" s="1493"/>
      <c r="E729" s="1493"/>
      <c r="F729" s="1493"/>
      <c r="G729" s="1493"/>
      <c r="H729" s="1530"/>
      <c r="I729" s="1972"/>
      <c r="J729" s="1542"/>
      <c r="K729" s="513"/>
      <c r="L729" s="513"/>
      <c r="M729" s="513"/>
      <c r="N729" s="513"/>
      <c r="O729" s="513"/>
      <c r="P729" s="513"/>
      <c r="Q729" s="513"/>
      <c r="R729" s="513"/>
      <c r="S729" s="513"/>
      <c r="T729" s="513"/>
      <c r="U729" s="513"/>
      <c r="V729" s="513"/>
      <c r="W729" s="513"/>
      <c r="X729" s="513"/>
      <c r="Y729" s="513"/>
      <c r="Z729" s="513"/>
      <c r="AA729" s="513"/>
      <c r="AB729" s="513"/>
      <c r="AC729" s="513"/>
      <c r="AD729" s="513"/>
      <c r="AE729" s="513"/>
      <c r="AF729" s="513"/>
      <c r="AG729" s="513"/>
      <c r="AH729" s="513"/>
      <c r="AI729" s="513"/>
      <c r="AJ729" s="513"/>
      <c r="AK729" s="513"/>
      <c r="AL729" s="513"/>
      <c r="AM729" s="513"/>
      <c r="AN729" s="513"/>
      <c r="AO729" s="513"/>
      <c r="AP729" s="513"/>
      <c r="AQ729" s="513"/>
      <c r="AR729" s="513"/>
      <c r="AS729" s="513"/>
      <c r="AT729" s="513"/>
      <c r="AU729" s="513"/>
      <c r="AV729" s="513"/>
      <c r="AW729" s="513"/>
      <c r="AX729" s="513"/>
      <c r="AY729" s="513"/>
      <c r="AZ729" s="513"/>
      <c r="BA729" s="513"/>
      <c r="BB729" s="513"/>
      <c r="BC729" s="513"/>
      <c r="BD729" s="513"/>
      <c r="BE729" s="513"/>
      <c r="BF729" s="513"/>
      <c r="BG729" s="513"/>
      <c r="BH729" s="513"/>
      <c r="BI729" s="513"/>
      <c r="BJ729" s="513"/>
      <c r="BK729" s="513"/>
      <c r="BL729" s="513"/>
      <c r="BM729" s="513"/>
      <c r="BN729" s="513"/>
      <c r="BO729" s="513"/>
      <c r="BP729" s="513"/>
      <c r="BQ729" s="513"/>
      <c r="BR729" s="513"/>
      <c r="BS729" s="513"/>
      <c r="BT729" s="513"/>
      <c r="BU729" s="513"/>
      <c r="BV729" s="513"/>
      <c r="BW729" s="513"/>
      <c r="BX729" s="513"/>
      <c r="BY729" s="513"/>
      <c r="BZ729" s="513"/>
      <c r="CA729" s="513"/>
      <c r="CB729" s="513"/>
      <c r="CC729" s="1972"/>
      <c r="CD729" s="1499"/>
      <c r="CE729" s="1500"/>
      <c r="CF729" s="1501"/>
      <c r="CG729" s="1500"/>
      <c r="CH729" s="1500"/>
      <c r="CI729" s="1500"/>
      <c r="CJ729" s="1976"/>
      <c r="CK729" s="1519"/>
      <c r="CL729" s="1509"/>
    </row>
    <row r="730" spans="1:90" s="514" customFormat="1">
      <c r="A730" s="511"/>
      <c r="B730" s="512"/>
      <c r="C730" s="1493"/>
      <c r="D730" s="1493"/>
      <c r="E730" s="1493"/>
      <c r="F730" s="1493"/>
      <c r="G730" s="1493"/>
      <c r="H730" s="1530"/>
      <c r="I730" s="1972"/>
      <c r="J730" s="1542"/>
      <c r="K730" s="513"/>
      <c r="L730" s="513"/>
      <c r="M730" s="513"/>
      <c r="N730" s="513"/>
      <c r="O730" s="513"/>
      <c r="P730" s="513"/>
      <c r="Q730" s="513"/>
      <c r="R730" s="513"/>
      <c r="S730" s="513"/>
      <c r="T730" s="513"/>
      <c r="U730" s="513"/>
      <c r="V730" s="513"/>
      <c r="W730" s="513"/>
      <c r="X730" s="513"/>
      <c r="Y730" s="513"/>
      <c r="Z730" s="513"/>
      <c r="AA730" s="513"/>
      <c r="AB730" s="513"/>
      <c r="AC730" s="513"/>
      <c r="AD730" s="513"/>
      <c r="AE730" s="513"/>
      <c r="AF730" s="513"/>
      <c r="AG730" s="513"/>
      <c r="AH730" s="513"/>
      <c r="AI730" s="513"/>
      <c r="AJ730" s="513"/>
      <c r="AK730" s="513"/>
      <c r="AL730" s="513"/>
      <c r="AM730" s="513"/>
      <c r="AN730" s="513"/>
      <c r="AO730" s="513"/>
      <c r="AP730" s="513"/>
      <c r="AQ730" s="513"/>
      <c r="AR730" s="513"/>
      <c r="AS730" s="513"/>
      <c r="AT730" s="513"/>
      <c r="AU730" s="513"/>
      <c r="AV730" s="513"/>
      <c r="AW730" s="513"/>
      <c r="AX730" s="513"/>
      <c r="AY730" s="513"/>
      <c r="AZ730" s="513"/>
      <c r="BA730" s="513"/>
      <c r="BB730" s="513"/>
      <c r="BC730" s="513"/>
      <c r="BD730" s="513"/>
      <c r="BE730" s="513"/>
      <c r="BF730" s="513"/>
      <c r="BG730" s="513"/>
      <c r="BH730" s="513"/>
      <c r="BI730" s="513"/>
      <c r="BJ730" s="513"/>
      <c r="BK730" s="513"/>
      <c r="BL730" s="513"/>
      <c r="BM730" s="513"/>
      <c r="BN730" s="513"/>
      <c r="BO730" s="513"/>
      <c r="BP730" s="513"/>
      <c r="BQ730" s="513"/>
      <c r="BR730" s="513"/>
      <c r="BS730" s="513"/>
      <c r="BT730" s="513"/>
      <c r="BU730" s="513"/>
      <c r="BV730" s="513"/>
      <c r="BW730" s="513"/>
      <c r="BX730" s="513"/>
      <c r="BY730" s="513"/>
      <c r="BZ730" s="513"/>
      <c r="CA730" s="513"/>
      <c r="CB730" s="513"/>
      <c r="CC730" s="1972"/>
      <c r="CD730" s="1499"/>
      <c r="CE730" s="1500"/>
      <c r="CF730" s="1501"/>
      <c r="CG730" s="1500"/>
      <c r="CH730" s="1500"/>
      <c r="CI730" s="1500"/>
      <c r="CJ730" s="1976"/>
      <c r="CK730" s="1519"/>
      <c r="CL730" s="1509"/>
    </row>
    <row r="731" spans="1:90" s="514" customFormat="1">
      <c r="A731" s="511"/>
      <c r="B731" s="512"/>
      <c r="C731" s="1493"/>
      <c r="D731" s="1493"/>
      <c r="E731" s="1493"/>
      <c r="F731" s="1493"/>
      <c r="G731" s="1493"/>
      <c r="H731" s="1530"/>
      <c r="I731" s="1972"/>
      <c r="J731" s="1542"/>
      <c r="K731" s="513"/>
      <c r="L731" s="513"/>
      <c r="M731" s="513"/>
      <c r="N731" s="513"/>
      <c r="O731" s="513"/>
      <c r="P731" s="513"/>
      <c r="Q731" s="513"/>
      <c r="R731" s="513"/>
      <c r="S731" s="513"/>
      <c r="T731" s="513"/>
      <c r="U731" s="513"/>
      <c r="V731" s="513"/>
      <c r="W731" s="513"/>
      <c r="X731" s="513"/>
      <c r="Y731" s="513"/>
      <c r="Z731" s="513"/>
      <c r="AA731" s="513"/>
      <c r="AB731" s="513"/>
      <c r="AC731" s="513"/>
      <c r="AD731" s="513"/>
      <c r="AE731" s="513"/>
      <c r="AF731" s="513"/>
      <c r="AG731" s="513"/>
      <c r="AH731" s="513"/>
      <c r="AI731" s="513"/>
      <c r="AJ731" s="513"/>
      <c r="AK731" s="513"/>
      <c r="AL731" s="513"/>
      <c r="AM731" s="513"/>
      <c r="AN731" s="513"/>
      <c r="AO731" s="513"/>
      <c r="AP731" s="513"/>
      <c r="AQ731" s="513"/>
      <c r="AR731" s="513"/>
      <c r="AS731" s="513"/>
      <c r="AT731" s="513"/>
      <c r="AU731" s="513"/>
      <c r="AV731" s="513"/>
      <c r="AW731" s="513"/>
      <c r="AX731" s="513"/>
      <c r="AY731" s="513"/>
      <c r="AZ731" s="513"/>
      <c r="BA731" s="513"/>
      <c r="BB731" s="513"/>
      <c r="BC731" s="513"/>
      <c r="BD731" s="513"/>
      <c r="BE731" s="513"/>
      <c r="BF731" s="513"/>
      <c r="BG731" s="513"/>
      <c r="BH731" s="513"/>
      <c r="BI731" s="513"/>
      <c r="BJ731" s="513"/>
      <c r="BK731" s="513"/>
      <c r="BL731" s="513"/>
      <c r="BM731" s="513"/>
      <c r="BN731" s="513"/>
      <c r="BO731" s="513"/>
      <c r="BP731" s="513"/>
      <c r="BQ731" s="513"/>
      <c r="BR731" s="513"/>
      <c r="BS731" s="513"/>
      <c r="BT731" s="513"/>
      <c r="BU731" s="513"/>
      <c r="BV731" s="513"/>
      <c r="BW731" s="513"/>
      <c r="BX731" s="513"/>
      <c r="BY731" s="513"/>
      <c r="BZ731" s="513"/>
      <c r="CA731" s="513"/>
      <c r="CB731" s="513"/>
      <c r="CC731" s="1972"/>
      <c r="CD731" s="1499"/>
      <c r="CE731" s="1500"/>
      <c r="CF731" s="1501"/>
      <c r="CG731" s="1500"/>
      <c r="CH731" s="1500"/>
      <c r="CI731" s="1500"/>
      <c r="CJ731" s="1976"/>
      <c r="CK731" s="1519"/>
      <c r="CL731" s="1509"/>
    </row>
    <row r="732" spans="1:90" s="514" customFormat="1">
      <c r="A732" s="511"/>
      <c r="B732" s="512"/>
      <c r="C732" s="1493"/>
      <c r="D732" s="1493"/>
      <c r="E732" s="1493"/>
      <c r="F732" s="1493"/>
      <c r="G732" s="1493"/>
      <c r="H732" s="1530"/>
      <c r="I732" s="1972"/>
      <c r="J732" s="1542"/>
      <c r="K732" s="513"/>
      <c r="L732" s="513"/>
      <c r="M732" s="513"/>
      <c r="N732" s="513"/>
      <c r="O732" s="513"/>
      <c r="P732" s="513"/>
      <c r="Q732" s="513"/>
      <c r="R732" s="513"/>
      <c r="S732" s="513"/>
      <c r="T732" s="513"/>
      <c r="U732" s="513"/>
      <c r="V732" s="513"/>
      <c r="W732" s="513"/>
      <c r="X732" s="513"/>
      <c r="Y732" s="513"/>
      <c r="Z732" s="513"/>
      <c r="AA732" s="513"/>
      <c r="AB732" s="513"/>
      <c r="AC732" s="513"/>
      <c r="AD732" s="513"/>
      <c r="AE732" s="513"/>
      <c r="AF732" s="513"/>
      <c r="AG732" s="513"/>
      <c r="AH732" s="513"/>
      <c r="AI732" s="513"/>
      <c r="AJ732" s="513"/>
      <c r="AK732" s="513"/>
      <c r="AL732" s="513"/>
      <c r="AM732" s="513"/>
      <c r="AN732" s="513"/>
      <c r="AO732" s="513"/>
      <c r="AP732" s="513"/>
      <c r="AQ732" s="513"/>
      <c r="AR732" s="513"/>
      <c r="AS732" s="513"/>
      <c r="AT732" s="513"/>
      <c r="AU732" s="513"/>
      <c r="AV732" s="513"/>
      <c r="AW732" s="513"/>
      <c r="AX732" s="513"/>
      <c r="AY732" s="513"/>
      <c r="AZ732" s="513"/>
      <c r="BA732" s="513"/>
      <c r="BB732" s="513"/>
      <c r="BC732" s="513"/>
      <c r="BD732" s="513"/>
      <c r="BE732" s="513"/>
      <c r="BF732" s="513"/>
      <c r="BG732" s="513"/>
      <c r="BH732" s="513"/>
      <c r="BI732" s="513"/>
      <c r="BJ732" s="513"/>
      <c r="BK732" s="513"/>
      <c r="BL732" s="513"/>
      <c r="BM732" s="513"/>
      <c r="BN732" s="513"/>
      <c r="BO732" s="513"/>
      <c r="BP732" s="513"/>
      <c r="BQ732" s="513"/>
      <c r="BR732" s="513"/>
      <c r="BS732" s="513"/>
      <c r="BT732" s="513"/>
      <c r="BU732" s="513"/>
      <c r="BV732" s="513"/>
      <c r="BW732" s="513"/>
      <c r="BX732" s="513"/>
      <c r="BY732" s="513"/>
      <c r="BZ732" s="513"/>
      <c r="CA732" s="513"/>
      <c r="CB732" s="513"/>
      <c r="CC732" s="1972"/>
      <c r="CD732" s="1499"/>
      <c r="CE732" s="1500"/>
      <c r="CF732" s="1501"/>
      <c r="CG732" s="1500"/>
      <c r="CH732" s="1500"/>
      <c r="CI732" s="1500"/>
      <c r="CJ732" s="1976"/>
      <c r="CK732" s="1519"/>
      <c r="CL732" s="1509"/>
    </row>
    <row r="733" spans="1:90" s="514" customFormat="1">
      <c r="A733" s="511"/>
      <c r="B733" s="512"/>
      <c r="C733" s="1493"/>
      <c r="D733" s="1493"/>
      <c r="E733" s="1493"/>
      <c r="F733" s="1493"/>
      <c r="G733" s="1493"/>
      <c r="H733" s="1530"/>
      <c r="I733" s="1972"/>
      <c r="J733" s="1542"/>
      <c r="K733" s="513"/>
      <c r="L733" s="513"/>
      <c r="M733" s="513"/>
      <c r="N733" s="513"/>
      <c r="O733" s="513"/>
      <c r="P733" s="513"/>
      <c r="Q733" s="513"/>
      <c r="R733" s="513"/>
      <c r="S733" s="513"/>
      <c r="T733" s="513"/>
      <c r="U733" s="513"/>
      <c r="V733" s="513"/>
      <c r="W733" s="513"/>
      <c r="X733" s="513"/>
      <c r="Y733" s="513"/>
      <c r="Z733" s="513"/>
      <c r="AA733" s="513"/>
      <c r="AB733" s="513"/>
      <c r="AC733" s="513"/>
      <c r="AD733" s="513"/>
      <c r="AE733" s="513"/>
      <c r="AF733" s="513"/>
      <c r="AG733" s="513"/>
      <c r="AH733" s="513"/>
      <c r="AI733" s="513"/>
      <c r="AJ733" s="513"/>
      <c r="AK733" s="513"/>
      <c r="AL733" s="513"/>
      <c r="AM733" s="513"/>
      <c r="AN733" s="513"/>
      <c r="AO733" s="513"/>
      <c r="AP733" s="513"/>
      <c r="AQ733" s="513"/>
      <c r="AR733" s="513"/>
      <c r="AS733" s="513"/>
      <c r="AT733" s="513"/>
      <c r="AU733" s="513"/>
      <c r="AV733" s="513"/>
      <c r="AW733" s="513"/>
      <c r="AX733" s="513"/>
      <c r="AY733" s="513"/>
      <c r="AZ733" s="513"/>
      <c r="BA733" s="513"/>
      <c r="BB733" s="513"/>
      <c r="BC733" s="513"/>
      <c r="BD733" s="513"/>
      <c r="BE733" s="513"/>
      <c r="BF733" s="513"/>
      <c r="BG733" s="513"/>
      <c r="BH733" s="513"/>
      <c r="BI733" s="513"/>
      <c r="BJ733" s="513"/>
      <c r="BK733" s="513"/>
      <c r="BL733" s="513"/>
      <c r="BM733" s="513"/>
      <c r="BN733" s="513"/>
      <c r="BO733" s="513"/>
      <c r="BP733" s="513"/>
      <c r="BQ733" s="513"/>
      <c r="BR733" s="513"/>
      <c r="BS733" s="513"/>
      <c r="BT733" s="513"/>
      <c r="BU733" s="513"/>
      <c r="BV733" s="513"/>
      <c r="BW733" s="513"/>
      <c r="BX733" s="513"/>
      <c r="BY733" s="513"/>
      <c r="BZ733" s="513"/>
      <c r="CA733" s="513"/>
      <c r="CB733" s="513"/>
      <c r="CC733" s="1972"/>
      <c r="CD733" s="1499"/>
      <c r="CE733" s="1500"/>
      <c r="CF733" s="1501"/>
      <c r="CG733" s="1500"/>
      <c r="CH733" s="1500"/>
      <c r="CI733" s="1500"/>
      <c r="CJ733" s="1976"/>
      <c r="CK733" s="1519"/>
      <c r="CL733" s="1509"/>
    </row>
    <row r="734" spans="1:90" s="514" customFormat="1">
      <c r="A734" s="511"/>
      <c r="B734" s="512"/>
      <c r="C734" s="1493"/>
      <c r="D734" s="1493"/>
      <c r="E734" s="1493"/>
      <c r="F734" s="1493"/>
      <c r="G734" s="1493"/>
      <c r="H734" s="1530"/>
      <c r="I734" s="1972"/>
      <c r="J734" s="1542"/>
      <c r="K734" s="513"/>
      <c r="L734" s="513"/>
      <c r="M734" s="513"/>
      <c r="N734" s="513"/>
      <c r="O734" s="513"/>
      <c r="P734" s="513"/>
      <c r="Q734" s="513"/>
      <c r="R734" s="513"/>
      <c r="S734" s="513"/>
      <c r="T734" s="513"/>
      <c r="U734" s="513"/>
      <c r="V734" s="513"/>
      <c r="W734" s="513"/>
      <c r="X734" s="513"/>
      <c r="Y734" s="513"/>
      <c r="Z734" s="513"/>
      <c r="AA734" s="513"/>
      <c r="AB734" s="513"/>
      <c r="AC734" s="513"/>
      <c r="AD734" s="513"/>
      <c r="AE734" s="513"/>
      <c r="AF734" s="513"/>
      <c r="AG734" s="513"/>
      <c r="AH734" s="513"/>
      <c r="AI734" s="513"/>
      <c r="AJ734" s="513"/>
      <c r="AK734" s="513"/>
      <c r="AL734" s="513"/>
      <c r="AM734" s="513"/>
      <c r="AN734" s="513"/>
      <c r="AO734" s="513"/>
      <c r="AP734" s="513"/>
      <c r="AQ734" s="513"/>
      <c r="AR734" s="513"/>
      <c r="AS734" s="513"/>
      <c r="AT734" s="513"/>
      <c r="AU734" s="513"/>
      <c r="AV734" s="513"/>
      <c r="AW734" s="513"/>
      <c r="AX734" s="513"/>
      <c r="AY734" s="513"/>
      <c r="AZ734" s="513"/>
      <c r="BA734" s="513"/>
      <c r="BB734" s="513"/>
      <c r="BC734" s="513"/>
      <c r="BD734" s="513"/>
      <c r="BE734" s="513"/>
      <c r="BF734" s="513"/>
      <c r="BG734" s="513"/>
      <c r="BH734" s="513"/>
      <c r="BI734" s="513"/>
      <c r="BJ734" s="513"/>
      <c r="BK734" s="513"/>
      <c r="BL734" s="513"/>
      <c r="BM734" s="513"/>
      <c r="BN734" s="513"/>
      <c r="BO734" s="513"/>
      <c r="BP734" s="513"/>
      <c r="BQ734" s="513"/>
      <c r="BR734" s="513"/>
      <c r="BS734" s="513"/>
      <c r="BT734" s="513"/>
      <c r="BU734" s="513"/>
      <c r="BV734" s="513"/>
      <c r="BW734" s="513"/>
      <c r="BX734" s="513"/>
      <c r="BY734" s="513"/>
      <c r="BZ734" s="513"/>
      <c r="CA734" s="513"/>
      <c r="CB734" s="513"/>
      <c r="CC734" s="1972"/>
      <c r="CD734" s="1499"/>
      <c r="CE734" s="1500"/>
      <c r="CF734" s="1501"/>
      <c r="CG734" s="1500"/>
      <c r="CH734" s="1500"/>
      <c r="CI734" s="1500"/>
      <c r="CJ734" s="1976"/>
      <c r="CK734" s="1519"/>
      <c r="CL734" s="1509"/>
    </row>
    <row r="735" spans="1:90" s="514" customFormat="1">
      <c r="A735" s="511"/>
      <c r="B735" s="512"/>
      <c r="C735" s="1493"/>
      <c r="D735" s="1493"/>
      <c r="E735" s="1493"/>
      <c r="F735" s="1493"/>
      <c r="G735" s="1493"/>
      <c r="H735" s="1530"/>
      <c r="I735" s="1972"/>
      <c r="J735" s="1542"/>
      <c r="K735" s="513"/>
      <c r="L735" s="513"/>
      <c r="M735" s="513"/>
      <c r="N735" s="513"/>
      <c r="O735" s="513"/>
      <c r="P735" s="513"/>
      <c r="Q735" s="513"/>
      <c r="R735" s="513"/>
      <c r="S735" s="513"/>
      <c r="T735" s="513"/>
      <c r="U735" s="513"/>
      <c r="V735" s="513"/>
      <c r="W735" s="513"/>
      <c r="X735" s="513"/>
      <c r="Y735" s="513"/>
      <c r="Z735" s="513"/>
      <c r="AA735" s="513"/>
      <c r="AB735" s="513"/>
      <c r="AC735" s="513"/>
      <c r="AD735" s="513"/>
      <c r="AE735" s="513"/>
      <c r="AF735" s="513"/>
      <c r="AG735" s="513"/>
      <c r="AH735" s="513"/>
      <c r="AI735" s="513"/>
      <c r="AJ735" s="513"/>
      <c r="AK735" s="513"/>
      <c r="AL735" s="513"/>
      <c r="AM735" s="513"/>
      <c r="AN735" s="513"/>
      <c r="AO735" s="513"/>
      <c r="AP735" s="513"/>
      <c r="AQ735" s="513"/>
      <c r="AR735" s="513"/>
      <c r="AS735" s="513"/>
      <c r="AT735" s="513"/>
      <c r="AU735" s="513"/>
      <c r="AV735" s="513"/>
      <c r="AW735" s="513"/>
      <c r="AX735" s="513"/>
      <c r="AY735" s="513"/>
      <c r="AZ735" s="513"/>
      <c r="BA735" s="513"/>
      <c r="BB735" s="513"/>
      <c r="BC735" s="513"/>
      <c r="BD735" s="513"/>
      <c r="BE735" s="513"/>
      <c r="BF735" s="513"/>
      <c r="BG735" s="513"/>
      <c r="BH735" s="513"/>
      <c r="BI735" s="513"/>
      <c r="BJ735" s="513"/>
      <c r="BK735" s="513"/>
      <c r="BL735" s="513"/>
      <c r="BM735" s="513"/>
      <c r="BN735" s="513"/>
      <c r="BO735" s="513"/>
      <c r="BP735" s="513"/>
      <c r="BQ735" s="513"/>
      <c r="BR735" s="513"/>
      <c r="BS735" s="513"/>
      <c r="BT735" s="513"/>
      <c r="BU735" s="513"/>
      <c r="BV735" s="513"/>
      <c r="BW735" s="513"/>
      <c r="BX735" s="513"/>
      <c r="BY735" s="513"/>
      <c r="BZ735" s="513"/>
      <c r="CA735" s="513"/>
      <c r="CB735" s="513"/>
      <c r="CC735" s="1972"/>
      <c r="CD735" s="1499"/>
      <c r="CE735" s="1500"/>
      <c r="CF735" s="1501"/>
      <c r="CG735" s="1500"/>
      <c r="CH735" s="1500"/>
      <c r="CI735" s="1500"/>
      <c r="CJ735" s="1976"/>
      <c r="CK735" s="1519"/>
      <c r="CL735" s="1509"/>
    </row>
    <row r="736" spans="1:90" s="514" customFormat="1">
      <c r="A736" s="511"/>
      <c r="B736" s="512"/>
      <c r="C736" s="1493"/>
      <c r="D736" s="1493"/>
      <c r="E736" s="1493"/>
      <c r="F736" s="1493"/>
      <c r="G736" s="1493"/>
      <c r="H736" s="1530"/>
      <c r="I736" s="1972"/>
      <c r="J736" s="1542"/>
      <c r="K736" s="513"/>
      <c r="L736" s="513"/>
      <c r="M736" s="513"/>
      <c r="N736" s="513"/>
      <c r="O736" s="513"/>
      <c r="P736" s="513"/>
      <c r="Q736" s="513"/>
      <c r="R736" s="513"/>
      <c r="S736" s="513"/>
      <c r="T736" s="513"/>
      <c r="U736" s="513"/>
      <c r="V736" s="513"/>
      <c r="W736" s="513"/>
      <c r="X736" s="513"/>
      <c r="Y736" s="513"/>
      <c r="Z736" s="513"/>
      <c r="AA736" s="513"/>
      <c r="AB736" s="513"/>
      <c r="AC736" s="513"/>
      <c r="AD736" s="513"/>
      <c r="AE736" s="513"/>
      <c r="AF736" s="513"/>
      <c r="AG736" s="513"/>
      <c r="AH736" s="513"/>
      <c r="AI736" s="513"/>
      <c r="AJ736" s="513"/>
      <c r="AK736" s="513"/>
      <c r="AL736" s="513"/>
      <c r="AM736" s="513"/>
      <c r="AN736" s="513"/>
      <c r="AO736" s="513"/>
      <c r="AP736" s="513"/>
      <c r="AQ736" s="513"/>
      <c r="AR736" s="513"/>
      <c r="AS736" s="513"/>
      <c r="AT736" s="513"/>
      <c r="AU736" s="513"/>
      <c r="AV736" s="513"/>
      <c r="AW736" s="513"/>
      <c r="AX736" s="513"/>
      <c r="AY736" s="513"/>
      <c r="AZ736" s="513"/>
      <c r="BA736" s="513"/>
      <c r="BB736" s="513"/>
      <c r="BC736" s="513"/>
      <c r="BD736" s="513"/>
      <c r="BE736" s="513"/>
      <c r="BF736" s="513"/>
      <c r="BG736" s="513"/>
      <c r="BH736" s="513"/>
      <c r="BI736" s="513"/>
      <c r="BJ736" s="513"/>
      <c r="BK736" s="513"/>
      <c r="BL736" s="513"/>
      <c r="BM736" s="513"/>
      <c r="BN736" s="513"/>
      <c r="BO736" s="513"/>
      <c r="BP736" s="513"/>
      <c r="BQ736" s="513"/>
      <c r="BR736" s="513"/>
      <c r="BS736" s="513"/>
      <c r="BT736" s="513"/>
      <c r="BU736" s="513"/>
      <c r="BV736" s="513"/>
      <c r="BW736" s="513"/>
      <c r="BX736" s="513"/>
      <c r="BY736" s="513"/>
      <c r="BZ736" s="513"/>
      <c r="CA736" s="513"/>
      <c r="CB736" s="513"/>
      <c r="CC736" s="1972"/>
      <c r="CD736" s="1499"/>
      <c r="CE736" s="1500"/>
      <c r="CF736" s="1501"/>
      <c r="CG736" s="1500"/>
      <c r="CH736" s="1500"/>
      <c r="CI736" s="1500"/>
      <c r="CJ736" s="1976"/>
      <c r="CK736" s="1519"/>
      <c r="CL736" s="1509"/>
    </row>
    <row r="737" spans="1:90" s="514" customFormat="1">
      <c r="A737" s="511"/>
      <c r="B737" s="512"/>
      <c r="C737" s="1493"/>
      <c r="D737" s="1493"/>
      <c r="E737" s="1493"/>
      <c r="F737" s="1493"/>
      <c r="G737" s="1493"/>
      <c r="H737" s="1530"/>
      <c r="I737" s="1972"/>
      <c r="J737" s="1542"/>
      <c r="K737" s="513"/>
      <c r="L737" s="513"/>
      <c r="M737" s="513"/>
      <c r="N737" s="513"/>
      <c r="O737" s="513"/>
      <c r="P737" s="513"/>
      <c r="Q737" s="513"/>
      <c r="R737" s="513"/>
      <c r="S737" s="513"/>
      <c r="T737" s="513"/>
      <c r="U737" s="513"/>
      <c r="V737" s="513"/>
      <c r="W737" s="513"/>
      <c r="X737" s="513"/>
      <c r="Y737" s="513"/>
      <c r="Z737" s="513"/>
      <c r="AA737" s="513"/>
      <c r="AB737" s="513"/>
      <c r="AC737" s="513"/>
      <c r="AD737" s="513"/>
      <c r="AE737" s="513"/>
      <c r="AF737" s="513"/>
      <c r="AG737" s="513"/>
      <c r="AH737" s="513"/>
      <c r="AI737" s="513"/>
      <c r="AJ737" s="513"/>
      <c r="AK737" s="513"/>
      <c r="AL737" s="513"/>
      <c r="AM737" s="513"/>
      <c r="AN737" s="513"/>
      <c r="AO737" s="513"/>
      <c r="AP737" s="513"/>
      <c r="AQ737" s="513"/>
      <c r="AR737" s="513"/>
      <c r="AS737" s="513"/>
      <c r="AT737" s="513"/>
      <c r="AU737" s="513"/>
      <c r="AV737" s="513"/>
      <c r="AW737" s="513"/>
      <c r="AX737" s="513"/>
      <c r="AY737" s="513"/>
      <c r="AZ737" s="513"/>
      <c r="BA737" s="513"/>
      <c r="BB737" s="513"/>
      <c r="BC737" s="513"/>
      <c r="BD737" s="513"/>
      <c r="BE737" s="513"/>
      <c r="BF737" s="513"/>
      <c r="BG737" s="513"/>
      <c r="BH737" s="513"/>
      <c r="BI737" s="513"/>
      <c r="BJ737" s="513"/>
      <c r="BK737" s="513"/>
      <c r="BL737" s="513"/>
      <c r="BM737" s="513"/>
      <c r="BN737" s="513"/>
      <c r="BO737" s="513"/>
      <c r="BP737" s="513"/>
      <c r="BQ737" s="513"/>
      <c r="BR737" s="513"/>
      <c r="BS737" s="513"/>
      <c r="BT737" s="513"/>
      <c r="BU737" s="513"/>
      <c r="BV737" s="513"/>
      <c r="BW737" s="513"/>
      <c r="BX737" s="513"/>
      <c r="BY737" s="513"/>
      <c r="BZ737" s="513"/>
      <c r="CA737" s="513"/>
      <c r="CB737" s="513"/>
      <c r="CC737" s="1972"/>
      <c r="CD737" s="1499"/>
      <c r="CE737" s="1500"/>
      <c r="CF737" s="1501"/>
      <c r="CG737" s="1500"/>
      <c r="CH737" s="1500"/>
      <c r="CI737" s="1500"/>
      <c r="CJ737" s="1976"/>
      <c r="CK737" s="1519"/>
      <c r="CL737" s="1509"/>
    </row>
    <row r="738" spans="1:90" s="514" customFormat="1">
      <c r="A738" s="511"/>
      <c r="B738" s="512"/>
      <c r="C738" s="1493"/>
      <c r="D738" s="1493"/>
      <c r="E738" s="1493"/>
      <c r="F738" s="1493"/>
      <c r="G738" s="1493"/>
      <c r="H738" s="1530"/>
      <c r="I738" s="1972"/>
      <c r="J738" s="1542"/>
      <c r="K738" s="513"/>
      <c r="L738" s="513"/>
      <c r="M738" s="513"/>
      <c r="N738" s="513"/>
      <c r="O738" s="513"/>
      <c r="P738" s="513"/>
      <c r="Q738" s="513"/>
      <c r="R738" s="513"/>
      <c r="S738" s="513"/>
      <c r="T738" s="513"/>
      <c r="U738" s="513"/>
      <c r="V738" s="513"/>
      <c r="W738" s="513"/>
      <c r="X738" s="513"/>
      <c r="Y738" s="513"/>
      <c r="Z738" s="513"/>
      <c r="AA738" s="513"/>
      <c r="AB738" s="513"/>
      <c r="AC738" s="513"/>
      <c r="AD738" s="513"/>
      <c r="AE738" s="513"/>
      <c r="AF738" s="513"/>
      <c r="AG738" s="513"/>
      <c r="AH738" s="513"/>
      <c r="AI738" s="513"/>
      <c r="AJ738" s="513"/>
      <c r="AK738" s="513"/>
      <c r="AL738" s="513"/>
      <c r="AM738" s="513"/>
      <c r="AN738" s="513"/>
      <c r="AO738" s="513"/>
      <c r="AP738" s="513"/>
      <c r="AQ738" s="513"/>
      <c r="AR738" s="513"/>
      <c r="AS738" s="513"/>
      <c r="AT738" s="513"/>
      <c r="AU738" s="513"/>
      <c r="AV738" s="513"/>
      <c r="AW738" s="513"/>
      <c r="AX738" s="513"/>
      <c r="AY738" s="513"/>
      <c r="AZ738" s="513"/>
      <c r="BA738" s="513"/>
      <c r="BB738" s="513"/>
      <c r="BC738" s="513"/>
      <c r="BD738" s="513"/>
      <c r="BE738" s="513"/>
      <c r="BF738" s="513"/>
      <c r="BG738" s="513"/>
      <c r="BH738" s="513"/>
      <c r="BI738" s="513"/>
      <c r="BJ738" s="513"/>
      <c r="BK738" s="513"/>
      <c r="BL738" s="513"/>
      <c r="BM738" s="513"/>
      <c r="BN738" s="513"/>
      <c r="BO738" s="513"/>
      <c r="BP738" s="513"/>
      <c r="BQ738" s="513"/>
      <c r="BR738" s="513"/>
      <c r="BS738" s="513"/>
      <c r="BT738" s="513"/>
      <c r="BU738" s="513"/>
      <c r="BV738" s="513"/>
      <c r="BW738" s="513"/>
      <c r="BX738" s="513"/>
      <c r="BY738" s="513"/>
      <c r="BZ738" s="513"/>
      <c r="CA738" s="513"/>
      <c r="CB738" s="513"/>
      <c r="CC738" s="1972"/>
      <c r="CD738" s="1499"/>
      <c r="CE738" s="1500"/>
      <c r="CF738" s="1501"/>
      <c r="CG738" s="1500"/>
      <c r="CH738" s="1500"/>
      <c r="CI738" s="1500"/>
      <c r="CJ738" s="1976"/>
      <c r="CK738" s="1519"/>
      <c r="CL738" s="1509"/>
    </row>
    <row r="739" spans="1:90" s="514" customFormat="1">
      <c r="A739" s="511"/>
      <c r="B739" s="512"/>
      <c r="C739" s="1493"/>
      <c r="D739" s="1493"/>
      <c r="E739" s="1493"/>
      <c r="F739" s="1493"/>
      <c r="G739" s="1493"/>
      <c r="H739" s="1530"/>
      <c r="I739" s="1972"/>
      <c r="J739" s="1542"/>
      <c r="K739" s="513"/>
      <c r="L739" s="513"/>
      <c r="M739" s="513"/>
      <c r="N739" s="513"/>
      <c r="O739" s="513"/>
      <c r="P739" s="513"/>
      <c r="Q739" s="513"/>
      <c r="R739" s="513"/>
      <c r="S739" s="513"/>
      <c r="T739" s="513"/>
      <c r="U739" s="513"/>
      <c r="V739" s="513"/>
      <c r="W739" s="513"/>
      <c r="X739" s="513"/>
      <c r="Y739" s="513"/>
      <c r="Z739" s="513"/>
      <c r="AA739" s="513"/>
      <c r="AB739" s="513"/>
      <c r="AC739" s="513"/>
      <c r="AD739" s="513"/>
      <c r="AE739" s="513"/>
      <c r="AF739" s="513"/>
      <c r="AG739" s="513"/>
      <c r="AH739" s="513"/>
      <c r="AI739" s="513"/>
      <c r="AJ739" s="513"/>
      <c r="AK739" s="513"/>
      <c r="AL739" s="513"/>
      <c r="AM739" s="513"/>
      <c r="AN739" s="513"/>
      <c r="AO739" s="513"/>
      <c r="AP739" s="513"/>
      <c r="AQ739" s="513"/>
      <c r="AR739" s="513"/>
      <c r="AS739" s="513"/>
      <c r="AT739" s="513"/>
      <c r="AU739" s="513"/>
      <c r="AV739" s="513"/>
      <c r="AW739" s="513"/>
      <c r="AX739" s="513"/>
      <c r="AY739" s="513"/>
      <c r="AZ739" s="513"/>
      <c r="BA739" s="513"/>
      <c r="BB739" s="513"/>
      <c r="BC739" s="513"/>
      <c r="BD739" s="513"/>
      <c r="BE739" s="513"/>
      <c r="BF739" s="513"/>
      <c r="BG739" s="513"/>
      <c r="BH739" s="513"/>
      <c r="BI739" s="513"/>
      <c r="BJ739" s="513"/>
      <c r="BK739" s="513"/>
      <c r="BL739" s="513"/>
      <c r="BM739" s="513"/>
      <c r="BN739" s="513"/>
      <c r="BO739" s="513"/>
      <c r="BP739" s="513"/>
      <c r="BQ739" s="513"/>
      <c r="BR739" s="513"/>
      <c r="BS739" s="513"/>
      <c r="BT739" s="513"/>
      <c r="BU739" s="513"/>
      <c r="BV739" s="513"/>
      <c r="BW739" s="513"/>
      <c r="BX739" s="513"/>
      <c r="BY739" s="513"/>
      <c r="BZ739" s="513"/>
      <c r="CA739" s="513"/>
      <c r="CB739" s="513"/>
      <c r="CC739" s="1972"/>
      <c r="CD739" s="1499"/>
      <c r="CE739" s="1500"/>
      <c r="CF739" s="1501"/>
      <c r="CG739" s="1500"/>
      <c r="CH739" s="1500"/>
      <c r="CI739" s="1500"/>
      <c r="CJ739" s="1976"/>
      <c r="CK739" s="1519"/>
      <c r="CL739" s="1509"/>
    </row>
    <row r="740" spans="1:90" s="514" customFormat="1">
      <c r="A740" s="511"/>
      <c r="B740" s="512"/>
      <c r="C740" s="1493"/>
      <c r="D740" s="1493"/>
      <c r="E740" s="1493"/>
      <c r="F740" s="1493"/>
      <c r="G740" s="1493"/>
      <c r="H740" s="1530"/>
      <c r="I740" s="1972"/>
      <c r="J740" s="1542"/>
      <c r="K740" s="513"/>
      <c r="L740" s="513"/>
      <c r="M740" s="513"/>
      <c r="N740" s="513"/>
      <c r="O740" s="513"/>
      <c r="P740" s="513"/>
      <c r="Q740" s="513"/>
      <c r="R740" s="513"/>
      <c r="S740" s="513"/>
      <c r="T740" s="513"/>
      <c r="U740" s="513"/>
      <c r="V740" s="513"/>
      <c r="W740" s="513"/>
      <c r="X740" s="513"/>
      <c r="Y740" s="513"/>
      <c r="Z740" s="513"/>
      <c r="AA740" s="513"/>
      <c r="AB740" s="513"/>
      <c r="AC740" s="513"/>
      <c r="AD740" s="513"/>
      <c r="AE740" s="513"/>
      <c r="AF740" s="513"/>
      <c r="AG740" s="513"/>
      <c r="AH740" s="513"/>
      <c r="AI740" s="513"/>
      <c r="AJ740" s="513"/>
      <c r="AK740" s="513"/>
      <c r="AL740" s="513"/>
      <c r="AM740" s="513"/>
      <c r="AN740" s="513"/>
      <c r="AO740" s="513"/>
      <c r="AP740" s="513"/>
      <c r="AQ740" s="513"/>
      <c r="AR740" s="513"/>
      <c r="AS740" s="513"/>
      <c r="AT740" s="513"/>
      <c r="AU740" s="513"/>
      <c r="AV740" s="513"/>
      <c r="AW740" s="513"/>
      <c r="AX740" s="513"/>
      <c r="AY740" s="513"/>
      <c r="AZ740" s="513"/>
      <c r="BA740" s="513"/>
      <c r="BB740" s="513"/>
      <c r="BC740" s="513"/>
      <c r="BD740" s="513"/>
      <c r="BE740" s="513"/>
      <c r="BF740" s="513"/>
      <c r="BG740" s="513"/>
      <c r="BH740" s="513"/>
      <c r="BI740" s="513"/>
      <c r="BJ740" s="513"/>
      <c r="BK740" s="513"/>
      <c r="BL740" s="513"/>
      <c r="BM740" s="513"/>
      <c r="BN740" s="513"/>
      <c r="BO740" s="513"/>
      <c r="BP740" s="513"/>
      <c r="BQ740" s="513"/>
      <c r="BR740" s="513"/>
      <c r="BS740" s="513"/>
      <c r="BT740" s="513"/>
      <c r="BU740" s="513"/>
      <c r="BV740" s="513"/>
      <c r="BW740" s="513"/>
      <c r="BX740" s="513"/>
      <c r="BY740" s="513"/>
      <c r="BZ740" s="513"/>
      <c r="CA740" s="513"/>
      <c r="CB740" s="513"/>
      <c r="CC740" s="1972"/>
      <c r="CD740" s="1499"/>
      <c r="CE740" s="1500"/>
      <c r="CF740" s="1501"/>
      <c r="CG740" s="1500"/>
      <c r="CH740" s="1500"/>
      <c r="CI740" s="1500"/>
      <c r="CJ740" s="1976"/>
      <c r="CK740" s="1519"/>
      <c r="CL740" s="1509"/>
    </row>
    <row r="741" spans="1:90" s="514" customFormat="1">
      <c r="A741" s="511"/>
      <c r="B741" s="512"/>
      <c r="C741" s="1493"/>
      <c r="D741" s="1493"/>
      <c r="E741" s="1493"/>
      <c r="F741" s="1493"/>
      <c r="G741" s="1493"/>
      <c r="H741" s="1530"/>
      <c r="I741" s="1972"/>
      <c r="J741" s="1542"/>
      <c r="K741" s="513"/>
      <c r="L741" s="513"/>
      <c r="M741" s="513"/>
      <c r="N741" s="513"/>
      <c r="O741" s="513"/>
      <c r="P741" s="513"/>
      <c r="Q741" s="513"/>
      <c r="R741" s="513"/>
      <c r="S741" s="513"/>
      <c r="T741" s="513"/>
      <c r="U741" s="513"/>
      <c r="V741" s="513"/>
      <c r="W741" s="513"/>
      <c r="X741" s="513"/>
      <c r="Y741" s="513"/>
      <c r="Z741" s="513"/>
      <c r="AA741" s="513"/>
      <c r="AB741" s="513"/>
      <c r="AC741" s="513"/>
      <c r="AD741" s="513"/>
      <c r="AE741" s="513"/>
      <c r="AF741" s="513"/>
      <c r="AG741" s="513"/>
      <c r="AH741" s="513"/>
      <c r="AI741" s="513"/>
      <c r="AJ741" s="513"/>
      <c r="AK741" s="513"/>
      <c r="AL741" s="513"/>
      <c r="AM741" s="513"/>
      <c r="AN741" s="513"/>
      <c r="AO741" s="513"/>
      <c r="AP741" s="513"/>
      <c r="AQ741" s="513"/>
      <c r="AR741" s="513"/>
      <c r="AS741" s="513"/>
      <c r="AT741" s="513"/>
      <c r="AU741" s="513"/>
      <c r="AV741" s="513"/>
      <c r="AW741" s="513"/>
      <c r="AX741" s="513"/>
      <c r="AY741" s="513"/>
      <c r="AZ741" s="513"/>
      <c r="BA741" s="513"/>
      <c r="BB741" s="513"/>
      <c r="BC741" s="513"/>
      <c r="BD741" s="513"/>
      <c r="BE741" s="513"/>
      <c r="BF741" s="513"/>
      <c r="BG741" s="513"/>
      <c r="BH741" s="513"/>
      <c r="BI741" s="513"/>
      <c r="BJ741" s="513"/>
      <c r="BK741" s="513"/>
      <c r="BL741" s="513"/>
      <c r="BM741" s="513"/>
      <c r="BN741" s="513"/>
      <c r="BO741" s="513"/>
      <c r="BP741" s="513"/>
      <c r="BQ741" s="513"/>
      <c r="BR741" s="513"/>
      <c r="BS741" s="513"/>
      <c r="BT741" s="513"/>
      <c r="BU741" s="513"/>
      <c r="BV741" s="513"/>
      <c r="BW741" s="513"/>
      <c r="BX741" s="513"/>
      <c r="BY741" s="513"/>
      <c r="BZ741" s="513"/>
      <c r="CA741" s="513"/>
      <c r="CB741" s="513"/>
      <c r="CC741" s="1972"/>
      <c r="CD741" s="1499"/>
      <c r="CE741" s="1500"/>
      <c r="CF741" s="1501"/>
      <c r="CG741" s="1500"/>
      <c r="CH741" s="1500"/>
      <c r="CI741" s="1500"/>
      <c r="CJ741" s="1976"/>
      <c r="CK741" s="1519"/>
      <c r="CL741" s="1509"/>
    </row>
    <row r="742" spans="1:90" s="514" customFormat="1">
      <c r="A742" s="511"/>
      <c r="B742" s="512"/>
      <c r="C742" s="1493"/>
      <c r="D742" s="1493"/>
      <c r="E742" s="1493"/>
      <c r="F742" s="1493"/>
      <c r="G742" s="1493"/>
      <c r="H742" s="1530"/>
      <c r="I742" s="1972"/>
      <c r="J742" s="1542"/>
      <c r="K742" s="513"/>
      <c r="L742" s="513"/>
      <c r="M742" s="513"/>
      <c r="N742" s="513"/>
      <c r="O742" s="513"/>
      <c r="P742" s="513"/>
      <c r="Q742" s="513"/>
      <c r="R742" s="513"/>
      <c r="S742" s="513"/>
      <c r="T742" s="513"/>
      <c r="U742" s="513"/>
      <c r="V742" s="513"/>
      <c r="W742" s="513"/>
      <c r="X742" s="513"/>
      <c r="Y742" s="513"/>
      <c r="Z742" s="513"/>
      <c r="AA742" s="513"/>
      <c r="AB742" s="513"/>
      <c r="AC742" s="513"/>
      <c r="AD742" s="513"/>
      <c r="AE742" s="513"/>
      <c r="AF742" s="513"/>
      <c r="AG742" s="513"/>
      <c r="AH742" s="513"/>
      <c r="AI742" s="513"/>
      <c r="AJ742" s="513"/>
      <c r="AK742" s="513"/>
      <c r="AL742" s="513"/>
      <c r="AM742" s="513"/>
      <c r="AN742" s="513"/>
      <c r="AO742" s="513"/>
      <c r="AP742" s="513"/>
      <c r="AQ742" s="513"/>
      <c r="AR742" s="513"/>
      <c r="AS742" s="513"/>
      <c r="AT742" s="513"/>
      <c r="AU742" s="513"/>
      <c r="AV742" s="513"/>
      <c r="AW742" s="513"/>
      <c r="AX742" s="513"/>
      <c r="AY742" s="513"/>
      <c r="AZ742" s="513"/>
      <c r="BA742" s="513"/>
      <c r="BB742" s="513"/>
      <c r="BC742" s="513"/>
      <c r="BD742" s="513"/>
      <c r="BE742" s="513"/>
      <c r="BF742" s="513"/>
      <c r="BG742" s="513"/>
      <c r="BH742" s="513"/>
      <c r="BI742" s="513"/>
      <c r="BJ742" s="513"/>
      <c r="BK742" s="513"/>
      <c r="BL742" s="513"/>
      <c r="BM742" s="513"/>
      <c r="BN742" s="513"/>
      <c r="BO742" s="513"/>
      <c r="BP742" s="513"/>
      <c r="BQ742" s="513"/>
      <c r="BR742" s="513"/>
      <c r="BS742" s="513"/>
      <c r="BT742" s="513"/>
      <c r="BU742" s="513"/>
      <c r="BV742" s="513"/>
      <c r="BW742" s="513"/>
      <c r="BX742" s="513"/>
      <c r="BY742" s="513"/>
      <c r="BZ742" s="513"/>
      <c r="CA742" s="513"/>
      <c r="CB742" s="513"/>
      <c r="CC742" s="1972"/>
      <c r="CD742" s="1499"/>
      <c r="CE742" s="1500"/>
      <c r="CF742" s="1501"/>
      <c r="CG742" s="1500"/>
      <c r="CH742" s="1500"/>
      <c r="CI742" s="1500"/>
      <c r="CJ742" s="1976"/>
      <c r="CK742" s="1519"/>
      <c r="CL742" s="1509"/>
    </row>
    <row r="743" spans="1:90" s="514" customFormat="1">
      <c r="A743" s="511"/>
      <c r="B743" s="512"/>
      <c r="C743" s="1493"/>
      <c r="D743" s="1493"/>
      <c r="E743" s="1493"/>
      <c r="F743" s="1493"/>
      <c r="G743" s="1493"/>
      <c r="H743" s="1530"/>
      <c r="I743" s="1972"/>
      <c r="J743" s="1542"/>
      <c r="K743" s="513"/>
      <c r="L743" s="513"/>
      <c r="M743" s="513"/>
      <c r="N743" s="513"/>
      <c r="O743" s="513"/>
      <c r="P743" s="513"/>
      <c r="Q743" s="513"/>
      <c r="R743" s="513"/>
      <c r="S743" s="513"/>
      <c r="T743" s="513"/>
      <c r="U743" s="513"/>
      <c r="V743" s="513"/>
      <c r="W743" s="513"/>
      <c r="X743" s="513"/>
      <c r="Y743" s="513"/>
      <c r="Z743" s="513"/>
      <c r="AA743" s="513"/>
      <c r="AB743" s="513"/>
      <c r="AC743" s="513"/>
      <c r="AD743" s="513"/>
      <c r="AE743" s="513"/>
      <c r="AF743" s="513"/>
      <c r="AG743" s="513"/>
      <c r="AH743" s="513"/>
      <c r="AI743" s="513"/>
      <c r="AJ743" s="513"/>
      <c r="AK743" s="513"/>
      <c r="AL743" s="513"/>
      <c r="AM743" s="513"/>
      <c r="AN743" s="513"/>
      <c r="AO743" s="513"/>
      <c r="AP743" s="513"/>
      <c r="AQ743" s="513"/>
      <c r="AR743" s="513"/>
      <c r="AS743" s="513"/>
      <c r="AT743" s="513"/>
      <c r="AU743" s="513"/>
      <c r="AV743" s="513"/>
      <c r="AW743" s="513"/>
      <c r="AX743" s="513"/>
      <c r="AY743" s="513"/>
      <c r="AZ743" s="513"/>
      <c r="BA743" s="513"/>
      <c r="BB743" s="513"/>
      <c r="BC743" s="513"/>
      <c r="BD743" s="513"/>
      <c r="BE743" s="513"/>
      <c r="BF743" s="513"/>
      <c r="BG743" s="513"/>
      <c r="BH743" s="513"/>
      <c r="BI743" s="513"/>
      <c r="BJ743" s="513"/>
      <c r="BK743" s="513"/>
      <c r="BL743" s="513"/>
      <c r="BM743" s="513"/>
      <c r="BN743" s="513"/>
      <c r="BO743" s="513"/>
      <c r="BP743" s="513"/>
      <c r="BQ743" s="513"/>
      <c r="BR743" s="513"/>
      <c r="BS743" s="513"/>
      <c r="BT743" s="513"/>
      <c r="BU743" s="513"/>
      <c r="BV743" s="513"/>
      <c r="BW743" s="513"/>
      <c r="BX743" s="513"/>
      <c r="BY743" s="513"/>
      <c r="BZ743" s="513"/>
      <c r="CA743" s="513"/>
      <c r="CB743" s="513"/>
      <c r="CC743" s="1972"/>
      <c r="CD743" s="1499"/>
      <c r="CE743" s="1500"/>
      <c r="CF743" s="1501"/>
      <c r="CG743" s="1500"/>
      <c r="CH743" s="1500"/>
      <c r="CI743" s="1500"/>
      <c r="CJ743" s="1976"/>
      <c r="CK743" s="1519"/>
      <c r="CL743" s="1509"/>
    </row>
    <row r="744" spans="1:90" s="514" customFormat="1">
      <c r="A744" s="511"/>
      <c r="B744" s="512"/>
      <c r="C744" s="1493"/>
      <c r="D744" s="1493"/>
      <c r="E744" s="1493"/>
      <c r="F744" s="1493"/>
      <c r="G744" s="1493"/>
      <c r="H744" s="1530"/>
      <c r="I744" s="1972"/>
      <c r="J744" s="1542"/>
      <c r="K744" s="513"/>
      <c r="L744" s="513"/>
      <c r="M744" s="513"/>
      <c r="N744" s="513"/>
      <c r="O744" s="513"/>
      <c r="P744" s="513"/>
      <c r="Q744" s="513"/>
      <c r="R744" s="513"/>
      <c r="S744" s="513"/>
      <c r="T744" s="513"/>
      <c r="U744" s="513"/>
      <c r="V744" s="513"/>
      <c r="W744" s="513"/>
      <c r="X744" s="513"/>
      <c r="Y744" s="513"/>
      <c r="Z744" s="513"/>
      <c r="AA744" s="513"/>
      <c r="AB744" s="513"/>
      <c r="AC744" s="513"/>
      <c r="AD744" s="513"/>
      <c r="AE744" s="513"/>
      <c r="AF744" s="513"/>
      <c r="AG744" s="513"/>
      <c r="AH744" s="513"/>
      <c r="AI744" s="513"/>
      <c r="AJ744" s="513"/>
      <c r="AK744" s="513"/>
      <c r="AL744" s="513"/>
      <c r="AM744" s="513"/>
      <c r="AN744" s="513"/>
      <c r="AO744" s="513"/>
      <c r="AP744" s="513"/>
      <c r="AQ744" s="513"/>
      <c r="AR744" s="513"/>
      <c r="AS744" s="513"/>
      <c r="AT744" s="513"/>
      <c r="AU744" s="513"/>
      <c r="AV744" s="513"/>
      <c r="AW744" s="513"/>
      <c r="AX744" s="513"/>
      <c r="AY744" s="513"/>
      <c r="AZ744" s="513"/>
      <c r="BA744" s="513"/>
      <c r="BB744" s="513"/>
      <c r="BC744" s="513"/>
      <c r="BD744" s="513"/>
      <c r="BE744" s="513"/>
      <c r="BF744" s="513"/>
      <c r="BG744" s="513"/>
      <c r="BH744" s="513"/>
      <c r="BI744" s="513"/>
      <c r="BJ744" s="513"/>
      <c r="BK744" s="513"/>
      <c r="BL744" s="513"/>
      <c r="BM744" s="513"/>
      <c r="BN744" s="513"/>
      <c r="BO744" s="513"/>
      <c r="BP744" s="513"/>
      <c r="BQ744" s="513"/>
      <c r="BR744" s="513"/>
      <c r="BS744" s="513"/>
      <c r="BT744" s="513"/>
      <c r="BU744" s="513"/>
      <c r="BV744" s="513"/>
      <c r="BW744" s="513"/>
      <c r="BX744" s="513"/>
      <c r="BY744" s="513"/>
      <c r="BZ744" s="513"/>
      <c r="CA744" s="513"/>
      <c r="CB744" s="513"/>
      <c r="CC744" s="1972"/>
      <c r="CD744" s="1499"/>
      <c r="CE744" s="1500"/>
      <c r="CF744" s="1501"/>
      <c r="CG744" s="1500"/>
      <c r="CH744" s="1500"/>
      <c r="CI744" s="1500"/>
      <c r="CJ744" s="1976"/>
      <c r="CK744" s="1519"/>
      <c r="CL744" s="1509"/>
    </row>
    <row r="745" spans="1:90" s="514" customFormat="1">
      <c r="A745" s="511"/>
      <c r="B745" s="512"/>
      <c r="C745" s="1493"/>
      <c r="D745" s="1493"/>
      <c r="E745" s="1493"/>
      <c r="F745" s="1493"/>
      <c r="G745" s="1493"/>
      <c r="H745" s="1530"/>
      <c r="I745" s="1972"/>
      <c r="J745" s="1542"/>
      <c r="K745" s="513"/>
      <c r="L745" s="513"/>
      <c r="M745" s="513"/>
      <c r="N745" s="513"/>
      <c r="O745" s="513"/>
      <c r="P745" s="513"/>
      <c r="Q745" s="513"/>
      <c r="R745" s="513"/>
      <c r="S745" s="513"/>
      <c r="T745" s="513"/>
      <c r="U745" s="513"/>
      <c r="V745" s="513"/>
      <c r="W745" s="513"/>
      <c r="X745" s="513"/>
      <c r="Y745" s="513"/>
      <c r="Z745" s="513"/>
      <c r="AA745" s="513"/>
      <c r="AB745" s="513"/>
      <c r="AC745" s="513"/>
      <c r="AD745" s="513"/>
      <c r="AE745" s="513"/>
      <c r="AF745" s="513"/>
      <c r="AG745" s="513"/>
      <c r="AH745" s="513"/>
      <c r="AI745" s="513"/>
      <c r="AJ745" s="513"/>
      <c r="AK745" s="513"/>
      <c r="AL745" s="513"/>
      <c r="AM745" s="513"/>
      <c r="AN745" s="513"/>
      <c r="AO745" s="513"/>
      <c r="AP745" s="513"/>
      <c r="AQ745" s="513"/>
      <c r="AR745" s="513"/>
      <c r="AS745" s="513"/>
      <c r="AT745" s="513"/>
      <c r="AU745" s="513"/>
      <c r="AV745" s="513"/>
      <c r="AW745" s="513"/>
      <c r="AX745" s="513"/>
      <c r="AY745" s="513"/>
      <c r="AZ745" s="513"/>
      <c r="BA745" s="513"/>
      <c r="BB745" s="513"/>
      <c r="BC745" s="513"/>
      <c r="BD745" s="513"/>
      <c r="BE745" s="513"/>
      <c r="BF745" s="513"/>
      <c r="BG745" s="513"/>
      <c r="BH745" s="513"/>
      <c r="BI745" s="513"/>
      <c r="BJ745" s="513"/>
      <c r="BK745" s="513"/>
      <c r="BL745" s="513"/>
      <c r="BM745" s="513"/>
      <c r="BN745" s="513"/>
      <c r="BO745" s="513"/>
      <c r="BP745" s="513"/>
      <c r="BQ745" s="513"/>
      <c r="BR745" s="513"/>
      <c r="BS745" s="513"/>
      <c r="BT745" s="513"/>
      <c r="BU745" s="513"/>
      <c r="BV745" s="513"/>
      <c r="BW745" s="513"/>
      <c r="BX745" s="513"/>
      <c r="BY745" s="513"/>
      <c r="BZ745" s="513"/>
      <c r="CA745" s="513"/>
      <c r="CB745" s="513"/>
      <c r="CC745" s="1972"/>
      <c r="CD745" s="1499"/>
      <c r="CE745" s="1500"/>
      <c r="CF745" s="1501"/>
      <c r="CG745" s="1500"/>
      <c r="CH745" s="1500"/>
      <c r="CI745" s="1500"/>
      <c r="CJ745" s="1976"/>
      <c r="CK745" s="1519"/>
      <c r="CL745" s="1509"/>
    </row>
    <row r="746" spans="1:90" s="514" customFormat="1">
      <c r="A746" s="511"/>
      <c r="B746" s="512"/>
      <c r="C746" s="1493"/>
      <c r="D746" s="1493"/>
      <c r="E746" s="1493"/>
      <c r="F746" s="1493"/>
      <c r="G746" s="1493"/>
      <c r="H746" s="1530"/>
      <c r="I746" s="1972"/>
      <c r="J746" s="1542"/>
      <c r="K746" s="513"/>
      <c r="L746" s="513"/>
      <c r="M746" s="513"/>
      <c r="N746" s="513"/>
      <c r="O746" s="513"/>
      <c r="P746" s="513"/>
      <c r="Q746" s="513"/>
      <c r="R746" s="513"/>
      <c r="S746" s="513"/>
      <c r="T746" s="513"/>
      <c r="U746" s="513"/>
      <c r="V746" s="513"/>
      <c r="W746" s="513"/>
      <c r="X746" s="513"/>
      <c r="Y746" s="513"/>
      <c r="Z746" s="513"/>
      <c r="AA746" s="513"/>
      <c r="AB746" s="513"/>
      <c r="AC746" s="513"/>
      <c r="AD746" s="513"/>
      <c r="AE746" s="513"/>
      <c r="AF746" s="513"/>
      <c r="AG746" s="513"/>
      <c r="AH746" s="513"/>
      <c r="AI746" s="513"/>
      <c r="AJ746" s="513"/>
      <c r="AK746" s="513"/>
      <c r="AL746" s="513"/>
      <c r="AM746" s="513"/>
      <c r="AN746" s="513"/>
      <c r="AO746" s="513"/>
      <c r="AP746" s="513"/>
      <c r="AQ746" s="513"/>
      <c r="AR746" s="513"/>
      <c r="AS746" s="513"/>
      <c r="AT746" s="513"/>
      <c r="AU746" s="513"/>
      <c r="AV746" s="513"/>
      <c r="AW746" s="513"/>
      <c r="AX746" s="513"/>
      <c r="AY746" s="513"/>
      <c r="AZ746" s="513"/>
      <c r="BA746" s="513"/>
      <c r="BB746" s="513"/>
      <c r="BC746" s="513"/>
      <c r="BD746" s="513"/>
      <c r="BE746" s="513"/>
      <c r="BF746" s="513"/>
      <c r="BG746" s="513"/>
      <c r="BH746" s="513"/>
      <c r="BI746" s="513"/>
      <c r="BJ746" s="513"/>
      <c r="BK746" s="513"/>
      <c r="BL746" s="513"/>
      <c r="BM746" s="513"/>
      <c r="BN746" s="513"/>
      <c r="BO746" s="513"/>
      <c r="BP746" s="513"/>
      <c r="BQ746" s="513"/>
      <c r="BR746" s="513"/>
      <c r="BS746" s="513"/>
      <c r="BT746" s="513"/>
      <c r="BU746" s="513"/>
      <c r="BV746" s="513"/>
      <c r="BW746" s="513"/>
      <c r="BX746" s="513"/>
      <c r="BY746" s="513"/>
      <c r="BZ746" s="513"/>
      <c r="CA746" s="513"/>
      <c r="CB746" s="513"/>
      <c r="CC746" s="1972"/>
      <c r="CD746" s="1499"/>
      <c r="CE746" s="1500"/>
      <c r="CF746" s="1501"/>
      <c r="CG746" s="1500"/>
      <c r="CH746" s="1500"/>
      <c r="CI746" s="1500"/>
      <c r="CJ746" s="1976"/>
      <c r="CK746" s="1519"/>
      <c r="CL746" s="1509"/>
    </row>
    <row r="747" spans="1:90" s="514" customFormat="1">
      <c r="A747" s="511"/>
      <c r="B747" s="512"/>
      <c r="C747" s="1493"/>
      <c r="D747" s="1493"/>
      <c r="E747" s="1493"/>
      <c r="F747" s="1493"/>
      <c r="G747" s="1493"/>
      <c r="H747" s="1530"/>
      <c r="I747" s="1972"/>
      <c r="J747" s="1542"/>
      <c r="K747" s="513"/>
      <c r="L747" s="513"/>
      <c r="M747" s="513"/>
      <c r="N747" s="513"/>
      <c r="O747" s="513"/>
      <c r="P747" s="513"/>
      <c r="Q747" s="513"/>
      <c r="R747" s="513"/>
      <c r="S747" s="513"/>
      <c r="T747" s="513"/>
      <c r="U747" s="513"/>
      <c r="V747" s="513"/>
      <c r="W747" s="513"/>
      <c r="X747" s="513"/>
      <c r="Y747" s="513"/>
      <c r="Z747" s="513"/>
      <c r="AA747" s="513"/>
      <c r="AB747" s="513"/>
      <c r="AC747" s="513"/>
      <c r="AD747" s="513"/>
      <c r="AE747" s="513"/>
      <c r="AF747" s="513"/>
      <c r="AG747" s="513"/>
      <c r="AH747" s="513"/>
      <c r="AI747" s="513"/>
      <c r="AJ747" s="513"/>
      <c r="AK747" s="513"/>
      <c r="AL747" s="513"/>
      <c r="AM747" s="513"/>
      <c r="AN747" s="513"/>
      <c r="AO747" s="513"/>
      <c r="AP747" s="513"/>
      <c r="AQ747" s="513"/>
      <c r="AR747" s="513"/>
      <c r="AS747" s="513"/>
      <c r="AT747" s="513"/>
      <c r="AU747" s="513"/>
      <c r="AV747" s="513"/>
      <c r="AW747" s="513"/>
      <c r="AX747" s="513"/>
      <c r="AY747" s="513"/>
      <c r="AZ747" s="513"/>
      <c r="BA747" s="513"/>
      <c r="BB747" s="513"/>
      <c r="BC747" s="513"/>
      <c r="BD747" s="513"/>
      <c r="BE747" s="513"/>
      <c r="BF747" s="513"/>
      <c r="BG747" s="513"/>
      <c r="BH747" s="513"/>
      <c r="BI747" s="513"/>
      <c r="BJ747" s="513"/>
      <c r="BK747" s="513"/>
      <c r="BL747" s="513"/>
      <c r="BM747" s="513"/>
      <c r="BN747" s="513"/>
      <c r="BO747" s="513"/>
      <c r="BP747" s="513"/>
      <c r="BQ747" s="513"/>
      <c r="BR747" s="513"/>
      <c r="BS747" s="513"/>
      <c r="BT747" s="513"/>
      <c r="BU747" s="513"/>
      <c r="BV747" s="513"/>
      <c r="BW747" s="513"/>
      <c r="BX747" s="513"/>
      <c r="BY747" s="513"/>
      <c r="BZ747" s="513"/>
      <c r="CA747" s="513"/>
      <c r="CB747" s="513"/>
      <c r="CC747" s="1972"/>
      <c r="CD747" s="1499"/>
      <c r="CE747" s="1500"/>
      <c r="CF747" s="1501"/>
      <c r="CG747" s="1500"/>
      <c r="CH747" s="1500"/>
      <c r="CI747" s="1500"/>
      <c r="CJ747" s="1976"/>
      <c r="CK747" s="1519"/>
      <c r="CL747" s="1509"/>
    </row>
    <row r="748" spans="1:90" s="514" customFormat="1">
      <c r="A748" s="511"/>
      <c r="B748" s="512"/>
      <c r="C748" s="1493"/>
      <c r="D748" s="1493"/>
      <c r="E748" s="1493"/>
      <c r="F748" s="1493"/>
      <c r="G748" s="1493"/>
      <c r="H748" s="1530"/>
      <c r="I748" s="1972"/>
      <c r="J748" s="1542"/>
      <c r="K748" s="513"/>
      <c r="L748" s="513"/>
      <c r="M748" s="513"/>
      <c r="N748" s="513"/>
      <c r="O748" s="513"/>
      <c r="P748" s="513"/>
      <c r="Q748" s="513"/>
      <c r="R748" s="513"/>
      <c r="S748" s="513"/>
      <c r="T748" s="513"/>
      <c r="U748" s="513"/>
      <c r="V748" s="513"/>
      <c r="W748" s="513"/>
      <c r="X748" s="513"/>
      <c r="Y748" s="513"/>
      <c r="Z748" s="513"/>
      <c r="AA748" s="513"/>
      <c r="AB748" s="513"/>
      <c r="AC748" s="513"/>
      <c r="AD748" s="513"/>
      <c r="AE748" s="513"/>
      <c r="AF748" s="513"/>
      <c r="AG748" s="513"/>
      <c r="AH748" s="513"/>
      <c r="AI748" s="513"/>
      <c r="AJ748" s="513"/>
      <c r="AK748" s="513"/>
      <c r="AL748" s="513"/>
      <c r="AM748" s="513"/>
      <c r="AN748" s="513"/>
      <c r="AO748" s="513"/>
      <c r="AP748" s="513"/>
      <c r="AQ748" s="513"/>
      <c r="AR748" s="513"/>
      <c r="AS748" s="513"/>
      <c r="AT748" s="513"/>
      <c r="AU748" s="513"/>
      <c r="AV748" s="513"/>
      <c r="AW748" s="513"/>
      <c r="AX748" s="513"/>
      <c r="AY748" s="513"/>
      <c r="AZ748" s="513"/>
      <c r="BA748" s="513"/>
      <c r="BB748" s="513"/>
      <c r="BC748" s="513"/>
      <c r="BD748" s="513"/>
      <c r="BE748" s="513"/>
      <c r="BF748" s="513"/>
      <c r="BG748" s="513"/>
      <c r="BH748" s="513"/>
      <c r="BI748" s="513"/>
      <c r="BJ748" s="513"/>
      <c r="BK748" s="513"/>
      <c r="BL748" s="513"/>
      <c r="BM748" s="513"/>
      <c r="BN748" s="513"/>
      <c r="BO748" s="513"/>
      <c r="BP748" s="513"/>
      <c r="BQ748" s="513"/>
      <c r="BR748" s="513"/>
      <c r="BS748" s="513"/>
      <c r="BT748" s="513"/>
      <c r="BU748" s="513"/>
      <c r="BV748" s="513"/>
      <c r="BW748" s="513"/>
      <c r="BX748" s="513"/>
      <c r="BY748" s="513"/>
      <c r="BZ748" s="513"/>
      <c r="CA748" s="513"/>
      <c r="CB748" s="513"/>
      <c r="CC748" s="1972"/>
      <c r="CD748" s="1499"/>
      <c r="CE748" s="1500"/>
      <c r="CF748" s="1501"/>
      <c r="CG748" s="1500"/>
      <c r="CH748" s="1500"/>
      <c r="CI748" s="1500"/>
      <c r="CJ748" s="1976"/>
      <c r="CK748" s="1519"/>
      <c r="CL748" s="1509"/>
    </row>
    <row r="749" spans="1:90" s="514" customFormat="1">
      <c r="A749" s="511"/>
      <c r="B749" s="512"/>
      <c r="C749" s="1493"/>
      <c r="D749" s="1493"/>
      <c r="E749" s="1493"/>
      <c r="F749" s="1493"/>
      <c r="G749" s="1493"/>
      <c r="H749" s="1530"/>
      <c r="I749" s="1972"/>
      <c r="J749" s="1542"/>
      <c r="K749" s="513"/>
      <c r="L749" s="513"/>
      <c r="M749" s="513"/>
      <c r="N749" s="513"/>
      <c r="O749" s="513"/>
      <c r="P749" s="513"/>
      <c r="Q749" s="513"/>
      <c r="R749" s="513"/>
      <c r="S749" s="513"/>
      <c r="T749" s="513"/>
      <c r="U749" s="513"/>
      <c r="V749" s="513"/>
      <c r="W749" s="513"/>
      <c r="X749" s="513"/>
      <c r="Y749" s="513"/>
      <c r="Z749" s="513"/>
      <c r="AA749" s="513"/>
      <c r="AB749" s="513"/>
      <c r="AC749" s="513"/>
      <c r="AD749" s="513"/>
      <c r="AE749" s="513"/>
      <c r="AF749" s="513"/>
      <c r="AG749" s="513"/>
      <c r="AH749" s="513"/>
      <c r="AI749" s="513"/>
      <c r="AJ749" s="513"/>
      <c r="AK749" s="513"/>
      <c r="AL749" s="513"/>
      <c r="AM749" s="513"/>
      <c r="AN749" s="513"/>
      <c r="AO749" s="513"/>
      <c r="AP749" s="513"/>
      <c r="AQ749" s="513"/>
      <c r="AR749" s="513"/>
      <c r="AS749" s="513"/>
      <c r="AT749" s="513"/>
      <c r="AU749" s="513"/>
      <c r="AV749" s="513"/>
      <c r="AW749" s="513"/>
      <c r="AX749" s="513"/>
      <c r="AY749" s="513"/>
      <c r="AZ749" s="513"/>
      <c r="BA749" s="513"/>
      <c r="BB749" s="513"/>
      <c r="BC749" s="513"/>
      <c r="BD749" s="513"/>
      <c r="BE749" s="513"/>
      <c r="BF749" s="513"/>
      <c r="BG749" s="513"/>
      <c r="BH749" s="513"/>
      <c r="BI749" s="513"/>
      <c r="BJ749" s="513"/>
      <c r="BK749" s="513"/>
      <c r="BL749" s="513"/>
      <c r="BM749" s="513"/>
      <c r="BN749" s="513"/>
      <c r="BO749" s="513"/>
      <c r="BP749" s="513"/>
      <c r="BQ749" s="513"/>
      <c r="BR749" s="513"/>
      <c r="BS749" s="513"/>
      <c r="BT749" s="513"/>
      <c r="BU749" s="513"/>
      <c r="BV749" s="513"/>
      <c r="BW749" s="513"/>
      <c r="BX749" s="513"/>
      <c r="BY749" s="513"/>
      <c r="BZ749" s="513"/>
      <c r="CA749" s="513"/>
      <c r="CB749" s="513"/>
      <c r="CC749" s="1972"/>
      <c r="CD749" s="1499"/>
      <c r="CE749" s="1500"/>
      <c r="CF749" s="1501"/>
      <c r="CG749" s="1500"/>
      <c r="CH749" s="1500"/>
      <c r="CI749" s="1500"/>
      <c r="CJ749" s="1976"/>
      <c r="CK749" s="1519"/>
      <c r="CL749" s="1509"/>
    </row>
    <row r="750" spans="1:90" s="514" customFormat="1">
      <c r="A750" s="511"/>
      <c r="B750" s="512"/>
      <c r="C750" s="1493"/>
      <c r="D750" s="1493"/>
      <c r="E750" s="1493"/>
      <c r="F750" s="1493"/>
      <c r="G750" s="1493"/>
      <c r="H750" s="1530"/>
      <c r="I750" s="1972"/>
      <c r="J750" s="1542"/>
      <c r="K750" s="513"/>
      <c r="L750" s="513"/>
      <c r="M750" s="513"/>
      <c r="N750" s="513"/>
      <c r="O750" s="513"/>
      <c r="P750" s="513"/>
      <c r="Q750" s="513"/>
      <c r="R750" s="513"/>
      <c r="S750" s="513"/>
      <c r="T750" s="513"/>
      <c r="U750" s="513"/>
      <c r="V750" s="513"/>
      <c r="W750" s="513"/>
      <c r="X750" s="513"/>
      <c r="Y750" s="513"/>
      <c r="Z750" s="513"/>
      <c r="AA750" s="513"/>
      <c r="AB750" s="513"/>
      <c r="AC750" s="513"/>
      <c r="AD750" s="513"/>
      <c r="AE750" s="513"/>
      <c r="AF750" s="513"/>
      <c r="AG750" s="513"/>
      <c r="AH750" s="513"/>
      <c r="AI750" s="513"/>
      <c r="AJ750" s="513"/>
      <c r="AK750" s="513"/>
      <c r="AL750" s="513"/>
      <c r="AM750" s="513"/>
      <c r="AN750" s="513"/>
      <c r="AO750" s="513"/>
      <c r="AP750" s="513"/>
      <c r="AQ750" s="513"/>
      <c r="AR750" s="513"/>
      <c r="AS750" s="513"/>
      <c r="AT750" s="513"/>
      <c r="AU750" s="513"/>
      <c r="AV750" s="513"/>
      <c r="AW750" s="513"/>
      <c r="AX750" s="513"/>
      <c r="AY750" s="513"/>
      <c r="AZ750" s="513"/>
      <c r="BA750" s="513"/>
      <c r="BB750" s="513"/>
      <c r="BC750" s="513"/>
      <c r="BD750" s="513"/>
      <c r="BE750" s="513"/>
      <c r="BF750" s="513"/>
      <c r="BG750" s="513"/>
      <c r="BH750" s="513"/>
      <c r="BI750" s="513"/>
      <c r="BJ750" s="513"/>
      <c r="BK750" s="513"/>
      <c r="BL750" s="513"/>
      <c r="BM750" s="513"/>
      <c r="BN750" s="513"/>
      <c r="BO750" s="513"/>
      <c r="BP750" s="513"/>
      <c r="BQ750" s="513"/>
      <c r="BR750" s="513"/>
      <c r="BS750" s="513"/>
      <c r="BT750" s="513"/>
      <c r="BU750" s="513"/>
      <c r="BV750" s="513"/>
      <c r="BW750" s="513"/>
      <c r="BX750" s="513"/>
      <c r="BY750" s="513"/>
      <c r="BZ750" s="513"/>
      <c r="CA750" s="513"/>
      <c r="CB750" s="513"/>
      <c r="CC750" s="1972"/>
      <c r="CD750" s="1499"/>
      <c r="CE750" s="1500"/>
      <c r="CF750" s="1501"/>
      <c r="CG750" s="1500"/>
      <c r="CH750" s="1500"/>
      <c r="CI750" s="1500"/>
      <c r="CJ750" s="1976"/>
      <c r="CK750" s="1519"/>
      <c r="CL750" s="1509"/>
    </row>
    <row r="751" spans="1:90" s="514" customFormat="1">
      <c r="A751" s="511"/>
      <c r="B751" s="512"/>
      <c r="C751" s="1493"/>
      <c r="D751" s="1493"/>
      <c r="E751" s="1493"/>
      <c r="F751" s="1493"/>
      <c r="G751" s="1493"/>
      <c r="H751" s="1530"/>
      <c r="I751" s="1972"/>
      <c r="J751" s="1542"/>
      <c r="K751" s="513"/>
      <c r="L751" s="513"/>
      <c r="M751" s="513"/>
      <c r="N751" s="513"/>
      <c r="O751" s="513"/>
      <c r="P751" s="513"/>
      <c r="Q751" s="513"/>
      <c r="R751" s="513"/>
      <c r="S751" s="513"/>
      <c r="T751" s="513"/>
      <c r="U751" s="513"/>
      <c r="V751" s="513"/>
      <c r="W751" s="513"/>
      <c r="X751" s="513"/>
      <c r="Y751" s="513"/>
      <c r="Z751" s="513"/>
      <c r="AA751" s="513"/>
      <c r="AB751" s="513"/>
      <c r="AC751" s="513"/>
      <c r="AD751" s="513"/>
      <c r="AE751" s="513"/>
      <c r="AF751" s="513"/>
      <c r="AG751" s="513"/>
      <c r="AH751" s="513"/>
      <c r="AI751" s="513"/>
      <c r="AJ751" s="513"/>
      <c r="AK751" s="513"/>
      <c r="AL751" s="513"/>
      <c r="AM751" s="513"/>
      <c r="AN751" s="513"/>
      <c r="AO751" s="513"/>
      <c r="AP751" s="513"/>
      <c r="AQ751" s="513"/>
      <c r="AR751" s="513"/>
      <c r="AS751" s="513"/>
      <c r="AT751" s="513"/>
      <c r="AU751" s="513"/>
      <c r="AV751" s="513"/>
      <c r="AW751" s="513"/>
      <c r="AX751" s="513"/>
      <c r="AY751" s="513"/>
      <c r="AZ751" s="513"/>
      <c r="BA751" s="513"/>
      <c r="BB751" s="513"/>
      <c r="BC751" s="513"/>
      <c r="BD751" s="513"/>
      <c r="BE751" s="513"/>
      <c r="BF751" s="513"/>
      <c r="BG751" s="513"/>
      <c r="BH751" s="513"/>
      <c r="BI751" s="513"/>
      <c r="BJ751" s="513"/>
      <c r="BK751" s="513"/>
      <c r="BL751" s="513"/>
      <c r="BM751" s="513"/>
      <c r="BN751" s="513"/>
      <c r="BO751" s="513"/>
      <c r="BP751" s="513"/>
      <c r="BQ751" s="513"/>
      <c r="BR751" s="513"/>
      <c r="BS751" s="513"/>
      <c r="BT751" s="513"/>
      <c r="BU751" s="513"/>
      <c r="BV751" s="513"/>
      <c r="BW751" s="513"/>
      <c r="BX751" s="513"/>
      <c r="BY751" s="513"/>
      <c r="BZ751" s="513"/>
      <c r="CA751" s="513"/>
      <c r="CB751" s="513"/>
      <c r="CC751" s="1972"/>
      <c r="CD751" s="1499"/>
      <c r="CE751" s="1500"/>
      <c r="CF751" s="1501"/>
      <c r="CG751" s="1500"/>
      <c r="CH751" s="1500"/>
      <c r="CI751" s="1500"/>
      <c r="CJ751" s="1976"/>
      <c r="CK751" s="1519"/>
      <c r="CL751" s="1509"/>
    </row>
    <row r="752" spans="1:90" s="514" customFormat="1">
      <c r="A752" s="511"/>
      <c r="B752" s="512"/>
      <c r="C752" s="1493"/>
      <c r="D752" s="1493"/>
      <c r="E752" s="1493"/>
      <c r="F752" s="1493"/>
      <c r="G752" s="1493"/>
      <c r="H752" s="1530"/>
      <c r="I752" s="1972"/>
      <c r="J752" s="1542"/>
      <c r="K752" s="513"/>
      <c r="L752" s="513"/>
      <c r="M752" s="513"/>
      <c r="N752" s="513"/>
      <c r="O752" s="513"/>
      <c r="P752" s="513"/>
      <c r="Q752" s="513"/>
      <c r="R752" s="513"/>
      <c r="S752" s="513"/>
      <c r="T752" s="513"/>
      <c r="U752" s="513"/>
      <c r="V752" s="513"/>
      <c r="W752" s="513"/>
      <c r="X752" s="513"/>
      <c r="Y752" s="513"/>
      <c r="Z752" s="513"/>
      <c r="AA752" s="513"/>
      <c r="AB752" s="513"/>
      <c r="AC752" s="513"/>
      <c r="AD752" s="513"/>
      <c r="AE752" s="513"/>
      <c r="AF752" s="513"/>
      <c r="AG752" s="513"/>
      <c r="AH752" s="513"/>
      <c r="AI752" s="513"/>
      <c r="AJ752" s="513"/>
      <c r="AK752" s="513"/>
      <c r="AL752" s="513"/>
      <c r="AM752" s="513"/>
      <c r="AN752" s="513"/>
      <c r="AO752" s="513"/>
      <c r="AP752" s="513"/>
      <c r="AQ752" s="513"/>
      <c r="AR752" s="513"/>
      <c r="AS752" s="513"/>
      <c r="AT752" s="513"/>
      <c r="AU752" s="513"/>
      <c r="AV752" s="513"/>
      <c r="AW752" s="513"/>
      <c r="AX752" s="513"/>
      <c r="AY752" s="513"/>
      <c r="AZ752" s="513"/>
      <c r="BA752" s="513"/>
      <c r="BB752" s="513"/>
      <c r="BC752" s="513"/>
      <c r="BD752" s="513"/>
      <c r="BE752" s="513"/>
      <c r="BF752" s="513"/>
      <c r="BG752" s="513"/>
      <c r="BH752" s="513"/>
      <c r="BI752" s="513"/>
      <c r="BJ752" s="513"/>
      <c r="BK752" s="513"/>
      <c r="BL752" s="513"/>
      <c r="BM752" s="513"/>
      <c r="BN752" s="513"/>
      <c r="BO752" s="513"/>
      <c r="BP752" s="513"/>
      <c r="BQ752" s="513"/>
      <c r="BR752" s="513"/>
      <c r="BS752" s="513"/>
      <c r="BT752" s="513"/>
      <c r="BU752" s="513"/>
      <c r="BV752" s="513"/>
      <c r="BW752" s="513"/>
      <c r="BX752" s="513"/>
      <c r="BY752" s="513"/>
      <c r="BZ752" s="513"/>
      <c r="CA752" s="513"/>
      <c r="CB752" s="513"/>
      <c r="CC752" s="1972"/>
      <c r="CD752" s="1499"/>
      <c r="CE752" s="1500"/>
      <c r="CF752" s="1501"/>
      <c r="CG752" s="1500"/>
      <c r="CH752" s="1500"/>
      <c r="CI752" s="1500"/>
      <c r="CJ752" s="1976"/>
      <c r="CK752" s="1519"/>
      <c r="CL752" s="1509"/>
    </row>
    <row r="753" spans="1:90" s="514" customFormat="1">
      <c r="A753" s="511"/>
      <c r="B753" s="512"/>
      <c r="C753" s="1493"/>
      <c r="D753" s="1493"/>
      <c r="E753" s="1493"/>
      <c r="F753" s="1493"/>
      <c r="G753" s="1493"/>
      <c r="H753" s="1530"/>
      <c r="I753" s="1972"/>
      <c r="J753" s="1542"/>
      <c r="K753" s="513"/>
      <c r="L753" s="513"/>
      <c r="M753" s="513"/>
      <c r="N753" s="513"/>
      <c r="O753" s="513"/>
      <c r="P753" s="513"/>
      <c r="Q753" s="513"/>
      <c r="R753" s="513"/>
      <c r="S753" s="513"/>
      <c r="T753" s="513"/>
      <c r="U753" s="513"/>
      <c r="V753" s="513"/>
      <c r="W753" s="513"/>
      <c r="X753" s="513"/>
      <c r="Y753" s="513"/>
      <c r="Z753" s="513"/>
      <c r="AA753" s="513"/>
      <c r="AB753" s="513"/>
      <c r="AC753" s="513"/>
      <c r="AD753" s="513"/>
      <c r="AE753" s="513"/>
      <c r="AF753" s="513"/>
      <c r="AG753" s="513"/>
      <c r="AH753" s="513"/>
      <c r="AI753" s="513"/>
      <c r="AJ753" s="513"/>
      <c r="AK753" s="513"/>
      <c r="AL753" s="513"/>
      <c r="AM753" s="513"/>
      <c r="AN753" s="513"/>
      <c r="AO753" s="513"/>
      <c r="AP753" s="513"/>
      <c r="AQ753" s="513"/>
      <c r="AR753" s="513"/>
      <c r="AS753" s="513"/>
      <c r="AT753" s="513"/>
      <c r="AU753" s="513"/>
      <c r="AV753" s="513"/>
      <c r="AW753" s="513"/>
      <c r="AX753" s="513"/>
      <c r="AY753" s="513"/>
      <c r="AZ753" s="513"/>
      <c r="BA753" s="513"/>
      <c r="BB753" s="513"/>
      <c r="BC753" s="513"/>
      <c r="BD753" s="513"/>
      <c r="BE753" s="513"/>
      <c r="BF753" s="513"/>
      <c r="BG753" s="513"/>
      <c r="BH753" s="513"/>
      <c r="BI753" s="513"/>
      <c r="BJ753" s="513"/>
      <c r="BK753" s="513"/>
      <c r="BL753" s="513"/>
      <c r="BM753" s="513"/>
      <c r="BN753" s="513"/>
      <c r="BO753" s="513"/>
      <c r="BP753" s="513"/>
      <c r="BQ753" s="513"/>
      <c r="BR753" s="513"/>
      <c r="BS753" s="513"/>
      <c r="BT753" s="513"/>
      <c r="BU753" s="513"/>
      <c r="BV753" s="513"/>
      <c r="BW753" s="513"/>
      <c r="BX753" s="513"/>
      <c r="BY753" s="513"/>
      <c r="BZ753" s="513"/>
      <c r="CA753" s="513"/>
      <c r="CB753" s="513"/>
      <c r="CC753" s="1972"/>
      <c r="CD753" s="1499"/>
      <c r="CE753" s="1500"/>
      <c r="CF753" s="1501"/>
      <c r="CG753" s="1500"/>
      <c r="CH753" s="1500"/>
      <c r="CI753" s="1500"/>
      <c r="CJ753" s="1976"/>
      <c r="CK753" s="1519"/>
      <c r="CL753" s="1509"/>
    </row>
    <row r="754" spans="1:90" s="514" customFormat="1">
      <c r="A754" s="511"/>
      <c r="B754" s="512"/>
      <c r="C754" s="1493"/>
      <c r="D754" s="1493"/>
      <c r="E754" s="1493"/>
      <c r="F754" s="1493"/>
      <c r="G754" s="1493"/>
      <c r="H754" s="1530"/>
      <c r="I754" s="1972"/>
      <c r="J754" s="1542"/>
      <c r="K754" s="513"/>
      <c r="L754" s="513"/>
      <c r="M754" s="513"/>
      <c r="N754" s="513"/>
      <c r="O754" s="513"/>
      <c r="P754" s="513"/>
      <c r="Q754" s="513"/>
      <c r="R754" s="513"/>
      <c r="S754" s="513"/>
      <c r="T754" s="513"/>
      <c r="U754" s="513"/>
      <c r="V754" s="513"/>
      <c r="W754" s="513"/>
      <c r="X754" s="513"/>
      <c r="Y754" s="513"/>
      <c r="Z754" s="513"/>
      <c r="AA754" s="513"/>
      <c r="AB754" s="513"/>
      <c r="AC754" s="513"/>
      <c r="AD754" s="513"/>
      <c r="AE754" s="513"/>
      <c r="AF754" s="513"/>
      <c r="AG754" s="513"/>
      <c r="AH754" s="513"/>
      <c r="AI754" s="513"/>
      <c r="AJ754" s="513"/>
      <c r="AK754" s="513"/>
      <c r="AL754" s="513"/>
      <c r="AM754" s="513"/>
      <c r="AN754" s="513"/>
      <c r="AO754" s="513"/>
      <c r="AP754" s="513"/>
      <c r="AQ754" s="513"/>
      <c r="AR754" s="513"/>
      <c r="AS754" s="513"/>
      <c r="AT754" s="513"/>
      <c r="AU754" s="513"/>
      <c r="AV754" s="513"/>
      <c r="AW754" s="513"/>
      <c r="AX754" s="513"/>
      <c r="AY754" s="513"/>
      <c r="AZ754" s="513"/>
      <c r="BA754" s="513"/>
      <c r="BB754" s="513"/>
      <c r="BC754" s="513"/>
      <c r="BD754" s="513"/>
      <c r="BE754" s="513"/>
      <c r="BF754" s="513"/>
      <c r="BG754" s="513"/>
      <c r="BH754" s="513"/>
      <c r="BI754" s="513"/>
      <c r="BJ754" s="513"/>
      <c r="BK754" s="513"/>
      <c r="BL754" s="513"/>
      <c r="BM754" s="513"/>
      <c r="BN754" s="513"/>
      <c r="BO754" s="513"/>
      <c r="BP754" s="513"/>
      <c r="BQ754" s="513"/>
      <c r="BR754" s="513"/>
      <c r="BS754" s="513"/>
      <c r="BT754" s="513"/>
      <c r="BU754" s="513"/>
      <c r="BV754" s="513"/>
      <c r="BW754" s="513"/>
      <c r="BX754" s="513"/>
      <c r="BY754" s="513"/>
      <c r="BZ754" s="513"/>
      <c r="CA754" s="513"/>
      <c r="CB754" s="513"/>
      <c r="CC754" s="1972"/>
      <c r="CD754" s="1499"/>
      <c r="CE754" s="1500"/>
      <c r="CF754" s="1501"/>
      <c r="CG754" s="1500"/>
      <c r="CH754" s="1500"/>
      <c r="CI754" s="1500"/>
      <c r="CJ754" s="1976"/>
      <c r="CK754" s="1519"/>
      <c r="CL754" s="1509"/>
    </row>
    <row r="755" spans="1:90" s="514" customFormat="1">
      <c r="A755" s="511"/>
      <c r="B755" s="512"/>
      <c r="C755" s="1493"/>
      <c r="D755" s="1493"/>
      <c r="E755" s="1493"/>
      <c r="F755" s="1493"/>
      <c r="G755" s="1493"/>
      <c r="H755" s="1530"/>
      <c r="I755" s="1972"/>
      <c r="J755" s="1542"/>
      <c r="K755" s="513"/>
      <c r="L755" s="513"/>
      <c r="M755" s="513"/>
      <c r="N755" s="513"/>
      <c r="O755" s="513"/>
      <c r="P755" s="513"/>
      <c r="Q755" s="513"/>
      <c r="R755" s="513"/>
      <c r="S755" s="513"/>
      <c r="T755" s="513"/>
      <c r="U755" s="513"/>
      <c r="V755" s="513"/>
      <c r="W755" s="513"/>
      <c r="X755" s="513"/>
      <c r="Y755" s="513"/>
      <c r="Z755" s="513"/>
      <c r="AA755" s="513"/>
      <c r="AB755" s="513"/>
      <c r="AC755" s="513"/>
      <c r="AD755" s="513"/>
      <c r="AE755" s="513"/>
      <c r="AF755" s="513"/>
      <c r="AG755" s="513"/>
      <c r="AH755" s="513"/>
      <c r="AI755" s="513"/>
      <c r="AJ755" s="513"/>
      <c r="AK755" s="513"/>
      <c r="AL755" s="513"/>
      <c r="AM755" s="513"/>
      <c r="AN755" s="513"/>
      <c r="AO755" s="513"/>
      <c r="AP755" s="513"/>
      <c r="AQ755" s="513"/>
      <c r="AR755" s="513"/>
      <c r="AS755" s="513"/>
      <c r="AT755" s="513"/>
      <c r="AU755" s="513"/>
      <c r="AV755" s="513"/>
      <c r="AW755" s="513"/>
      <c r="AX755" s="513"/>
      <c r="AY755" s="513"/>
      <c r="AZ755" s="513"/>
      <c r="BA755" s="513"/>
      <c r="BB755" s="513"/>
      <c r="BC755" s="513"/>
      <c r="BD755" s="513"/>
      <c r="BE755" s="513"/>
      <c r="BF755" s="513"/>
      <c r="BG755" s="513"/>
      <c r="BH755" s="513"/>
      <c r="BI755" s="513"/>
      <c r="BJ755" s="513"/>
      <c r="BK755" s="513"/>
      <c r="BL755" s="513"/>
      <c r="BM755" s="513"/>
      <c r="BN755" s="513"/>
      <c r="BO755" s="513"/>
      <c r="BP755" s="513"/>
      <c r="BQ755" s="513"/>
      <c r="BR755" s="513"/>
      <c r="BS755" s="513"/>
      <c r="BT755" s="513"/>
      <c r="BU755" s="513"/>
      <c r="BV755" s="513"/>
      <c r="BW755" s="513"/>
      <c r="BX755" s="513"/>
      <c r="BY755" s="513"/>
      <c r="BZ755" s="513"/>
      <c r="CA755" s="513"/>
      <c r="CB755" s="513"/>
      <c r="CC755" s="1972"/>
      <c r="CD755" s="1499"/>
      <c r="CE755" s="1500"/>
      <c r="CF755" s="1501"/>
      <c r="CG755" s="1500"/>
      <c r="CH755" s="1500"/>
      <c r="CI755" s="1500"/>
      <c r="CJ755" s="1976"/>
      <c r="CK755" s="1519"/>
      <c r="CL755" s="1509"/>
    </row>
    <row r="756" spans="1:90" s="514" customFormat="1">
      <c r="A756" s="511"/>
      <c r="B756" s="512"/>
      <c r="C756" s="1493"/>
      <c r="D756" s="1493"/>
      <c r="E756" s="1493"/>
      <c r="F756" s="1493"/>
      <c r="G756" s="1493"/>
      <c r="H756" s="1530"/>
      <c r="I756" s="1972"/>
      <c r="J756" s="1542"/>
      <c r="K756" s="513"/>
      <c r="L756" s="513"/>
      <c r="M756" s="513"/>
      <c r="N756" s="513"/>
      <c r="O756" s="513"/>
      <c r="P756" s="513"/>
      <c r="Q756" s="513"/>
      <c r="R756" s="513"/>
      <c r="S756" s="513"/>
      <c r="T756" s="513"/>
      <c r="U756" s="513"/>
      <c r="V756" s="513"/>
      <c r="W756" s="513"/>
      <c r="X756" s="513"/>
      <c r="Y756" s="513"/>
      <c r="Z756" s="513"/>
      <c r="AA756" s="513"/>
      <c r="AB756" s="513"/>
      <c r="AC756" s="513"/>
      <c r="AD756" s="513"/>
      <c r="AE756" s="513"/>
      <c r="AF756" s="513"/>
      <c r="AG756" s="513"/>
      <c r="AH756" s="513"/>
      <c r="AI756" s="513"/>
      <c r="AJ756" s="513"/>
      <c r="AK756" s="513"/>
      <c r="AL756" s="513"/>
      <c r="AM756" s="513"/>
      <c r="AN756" s="513"/>
      <c r="AO756" s="513"/>
      <c r="AP756" s="513"/>
      <c r="AQ756" s="513"/>
      <c r="AR756" s="513"/>
      <c r="AS756" s="513"/>
      <c r="AT756" s="513"/>
      <c r="AU756" s="513"/>
      <c r="AV756" s="513"/>
      <c r="AW756" s="513"/>
      <c r="AX756" s="513"/>
      <c r="AY756" s="513"/>
      <c r="AZ756" s="513"/>
      <c r="BA756" s="513"/>
      <c r="BB756" s="513"/>
      <c r="BC756" s="513"/>
      <c r="BD756" s="513"/>
      <c r="BE756" s="513"/>
      <c r="BF756" s="513"/>
      <c r="BG756" s="513"/>
      <c r="BH756" s="513"/>
      <c r="BI756" s="513"/>
      <c r="BJ756" s="513"/>
      <c r="BK756" s="513"/>
      <c r="BL756" s="513"/>
      <c r="BM756" s="513"/>
      <c r="BN756" s="513"/>
      <c r="BO756" s="513"/>
      <c r="BP756" s="513"/>
      <c r="BQ756" s="513"/>
      <c r="BR756" s="513"/>
      <c r="BS756" s="513"/>
      <c r="BT756" s="513"/>
      <c r="BU756" s="513"/>
      <c r="BV756" s="513"/>
      <c r="BW756" s="513"/>
      <c r="BX756" s="513"/>
      <c r="BY756" s="513"/>
      <c r="BZ756" s="513"/>
      <c r="CA756" s="513"/>
      <c r="CB756" s="513"/>
      <c r="CC756" s="1972"/>
      <c r="CD756" s="1499"/>
      <c r="CE756" s="1500"/>
      <c r="CF756" s="1501"/>
      <c r="CG756" s="1500"/>
      <c r="CH756" s="1500"/>
      <c r="CI756" s="1500"/>
      <c r="CJ756" s="1976"/>
      <c r="CK756" s="1519"/>
      <c r="CL756" s="1509"/>
    </row>
    <row r="757" spans="1:90" s="514" customFormat="1">
      <c r="A757" s="511"/>
      <c r="B757" s="512"/>
      <c r="C757" s="1493"/>
      <c r="D757" s="1493"/>
      <c r="E757" s="1493"/>
      <c r="F757" s="1493"/>
      <c r="G757" s="1493"/>
      <c r="H757" s="1530"/>
      <c r="I757" s="1972"/>
      <c r="J757" s="1542"/>
      <c r="K757" s="513"/>
      <c r="L757" s="513"/>
      <c r="M757" s="513"/>
      <c r="N757" s="513"/>
      <c r="O757" s="513"/>
      <c r="P757" s="513"/>
      <c r="Q757" s="513"/>
      <c r="R757" s="513"/>
      <c r="S757" s="513"/>
      <c r="T757" s="513"/>
      <c r="U757" s="513"/>
      <c r="V757" s="513"/>
      <c r="W757" s="513"/>
      <c r="X757" s="513"/>
      <c r="Y757" s="513"/>
      <c r="Z757" s="513"/>
      <c r="AA757" s="513"/>
      <c r="AB757" s="513"/>
      <c r="AC757" s="513"/>
      <c r="AD757" s="513"/>
      <c r="AE757" s="513"/>
      <c r="AF757" s="513"/>
      <c r="AG757" s="513"/>
      <c r="AH757" s="513"/>
      <c r="AI757" s="513"/>
      <c r="AJ757" s="513"/>
      <c r="AK757" s="513"/>
      <c r="AL757" s="513"/>
      <c r="AM757" s="513"/>
      <c r="AN757" s="513"/>
      <c r="AO757" s="513"/>
      <c r="AP757" s="513"/>
      <c r="AQ757" s="513"/>
      <c r="AR757" s="513"/>
      <c r="AS757" s="513"/>
      <c r="AT757" s="513"/>
      <c r="AU757" s="513"/>
      <c r="AV757" s="513"/>
      <c r="AW757" s="513"/>
      <c r="AX757" s="513"/>
      <c r="AY757" s="513"/>
      <c r="AZ757" s="513"/>
      <c r="BA757" s="513"/>
      <c r="BB757" s="513"/>
      <c r="BC757" s="513"/>
      <c r="BD757" s="513"/>
      <c r="BE757" s="513"/>
      <c r="BF757" s="513"/>
      <c r="BG757" s="513"/>
      <c r="BH757" s="513"/>
      <c r="BI757" s="513"/>
      <c r="BJ757" s="513"/>
      <c r="BK757" s="513"/>
      <c r="BL757" s="513"/>
      <c r="BM757" s="513"/>
      <c r="BN757" s="513"/>
      <c r="BO757" s="513"/>
      <c r="BP757" s="513"/>
      <c r="BQ757" s="513"/>
      <c r="BR757" s="513"/>
      <c r="BS757" s="513"/>
      <c r="BT757" s="513"/>
      <c r="BU757" s="513"/>
      <c r="BV757" s="513"/>
      <c r="BW757" s="513"/>
      <c r="BX757" s="513"/>
      <c r="BY757" s="513"/>
      <c r="BZ757" s="513"/>
      <c r="CA757" s="513"/>
      <c r="CB757" s="513"/>
      <c r="CC757" s="1972"/>
      <c r="CD757" s="1499"/>
      <c r="CE757" s="1500"/>
      <c r="CF757" s="1501"/>
      <c r="CG757" s="1500"/>
      <c r="CH757" s="1500"/>
      <c r="CI757" s="1500"/>
      <c r="CJ757" s="1976"/>
      <c r="CK757" s="1519"/>
      <c r="CL757" s="1509"/>
    </row>
    <row r="758" spans="1:90" s="514" customFormat="1">
      <c r="A758" s="511"/>
      <c r="B758" s="512"/>
      <c r="C758" s="1493"/>
      <c r="D758" s="1493"/>
      <c r="E758" s="1493"/>
      <c r="F758" s="1493"/>
      <c r="G758" s="1493"/>
      <c r="H758" s="1530"/>
      <c r="I758" s="1972"/>
      <c r="J758" s="1542"/>
      <c r="K758" s="513"/>
      <c r="L758" s="513"/>
      <c r="M758" s="513"/>
      <c r="N758" s="513"/>
      <c r="O758" s="513"/>
      <c r="P758" s="513"/>
      <c r="Q758" s="513"/>
      <c r="R758" s="513"/>
      <c r="S758" s="513"/>
      <c r="T758" s="513"/>
      <c r="U758" s="513"/>
      <c r="V758" s="513"/>
      <c r="W758" s="513"/>
      <c r="X758" s="513"/>
      <c r="Y758" s="513"/>
      <c r="Z758" s="513"/>
      <c r="AA758" s="513"/>
      <c r="AB758" s="513"/>
      <c r="AC758" s="513"/>
      <c r="AD758" s="513"/>
      <c r="AE758" s="513"/>
      <c r="AF758" s="513"/>
      <c r="AG758" s="513"/>
      <c r="AH758" s="513"/>
      <c r="AI758" s="513"/>
      <c r="AJ758" s="513"/>
      <c r="AK758" s="513"/>
      <c r="AL758" s="513"/>
      <c r="AM758" s="513"/>
      <c r="AN758" s="513"/>
      <c r="AO758" s="513"/>
      <c r="AP758" s="513"/>
      <c r="AQ758" s="513"/>
      <c r="AR758" s="513"/>
      <c r="AS758" s="513"/>
      <c r="AT758" s="513"/>
      <c r="AU758" s="513"/>
      <c r="AV758" s="513"/>
      <c r="AW758" s="513"/>
      <c r="AX758" s="513"/>
      <c r="AY758" s="513"/>
      <c r="AZ758" s="513"/>
      <c r="BA758" s="513"/>
      <c r="BB758" s="513"/>
      <c r="BC758" s="513"/>
      <c r="BD758" s="513"/>
      <c r="BE758" s="513"/>
      <c r="BF758" s="513"/>
      <c r="BG758" s="513"/>
      <c r="BH758" s="513"/>
      <c r="BI758" s="513"/>
      <c r="BJ758" s="513"/>
      <c r="BK758" s="513"/>
      <c r="BL758" s="513"/>
      <c r="BM758" s="513"/>
      <c r="BN758" s="513"/>
      <c r="BO758" s="513"/>
      <c r="BP758" s="513"/>
      <c r="BQ758" s="513"/>
      <c r="BR758" s="513"/>
      <c r="BS758" s="513"/>
      <c r="BT758" s="513"/>
      <c r="BU758" s="513"/>
      <c r="BV758" s="513"/>
      <c r="BW758" s="513"/>
      <c r="BX758" s="513"/>
      <c r="BY758" s="513"/>
      <c r="BZ758" s="513"/>
      <c r="CA758" s="513"/>
      <c r="CB758" s="513"/>
      <c r="CC758" s="1972"/>
      <c r="CD758" s="1499"/>
      <c r="CE758" s="1500"/>
      <c r="CF758" s="1501"/>
      <c r="CG758" s="1500"/>
      <c r="CH758" s="1500"/>
      <c r="CI758" s="1500"/>
      <c r="CJ758" s="1976"/>
      <c r="CK758" s="1519"/>
      <c r="CL758" s="1509"/>
    </row>
    <row r="759" spans="1:90" s="514" customFormat="1">
      <c r="A759" s="511"/>
      <c r="B759" s="512"/>
      <c r="C759" s="1493"/>
      <c r="D759" s="1493"/>
      <c r="E759" s="1493"/>
      <c r="F759" s="1493"/>
      <c r="G759" s="1493"/>
      <c r="H759" s="1530"/>
      <c r="I759" s="1972"/>
      <c r="J759" s="1542"/>
      <c r="K759" s="513"/>
      <c r="L759" s="513"/>
      <c r="M759" s="513"/>
      <c r="N759" s="513"/>
      <c r="O759" s="513"/>
      <c r="P759" s="513"/>
      <c r="Q759" s="513"/>
      <c r="R759" s="513"/>
      <c r="S759" s="513"/>
      <c r="T759" s="513"/>
      <c r="U759" s="513"/>
      <c r="V759" s="513"/>
      <c r="W759" s="513"/>
      <c r="X759" s="513"/>
      <c r="Y759" s="513"/>
      <c r="Z759" s="513"/>
      <c r="AA759" s="513"/>
      <c r="AB759" s="513"/>
      <c r="AC759" s="513"/>
      <c r="AD759" s="513"/>
      <c r="AE759" s="513"/>
      <c r="AF759" s="513"/>
      <c r="AG759" s="513"/>
      <c r="AH759" s="513"/>
      <c r="AI759" s="513"/>
      <c r="AJ759" s="513"/>
      <c r="AK759" s="513"/>
      <c r="AL759" s="513"/>
      <c r="AM759" s="513"/>
      <c r="AN759" s="513"/>
      <c r="AO759" s="513"/>
      <c r="AP759" s="513"/>
      <c r="AQ759" s="513"/>
      <c r="AR759" s="513"/>
      <c r="AS759" s="513"/>
      <c r="AT759" s="513"/>
      <c r="AU759" s="513"/>
      <c r="AV759" s="513"/>
      <c r="AW759" s="513"/>
      <c r="AX759" s="513"/>
      <c r="AY759" s="513"/>
      <c r="AZ759" s="513"/>
      <c r="BA759" s="513"/>
      <c r="BB759" s="513"/>
      <c r="BC759" s="513"/>
      <c r="BD759" s="513"/>
      <c r="BE759" s="513"/>
      <c r="BF759" s="513"/>
      <c r="BG759" s="513"/>
      <c r="BH759" s="513"/>
      <c r="BI759" s="513"/>
      <c r="BJ759" s="513"/>
      <c r="BK759" s="513"/>
      <c r="BL759" s="513"/>
      <c r="BM759" s="513"/>
      <c r="BN759" s="513"/>
      <c r="BO759" s="513"/>
      <c r="BP759" s="513"/>
      <c r="BQ759" s="513"/>
      <c r="BR759" s="513"/>
      <c r="BS759" s="513"/>
      <c r="BT759" s="513"/>
      <c r="BU759" s="513"/>
      <c r="BV759" s="513"/>
      <c r="BW759" s="513"/>
      <c r="BX759" s="513"/>
      <c r="BY759" s="513"/>
      <c r="BZ759" s="513"/>
      <c r="CA759" s="513"/>
      <c r="CB759" s="513"/>
      <c r="CC759" s="1972"/>
      <c r="CD759" s="1499"/>
      <c r="CE759" s="1500"/>
      <c r="CF759" s="1501"/>
      <c r="CG759" s="1500"/>
      <c r="CH759" s="1500"/>
      <c r="CI759" s="1500"/>
      <c r="CJ759" s="1976"/>
      <c r="CK759" s="1519"/>
      <c r="CL759" s="1509"/>
    </row>
    <row r="760" spans="1:90" s="514" customFormat="1">
      <c r="A760" s="511"/>
      <c r="B760" s="512"/>
      <c r="C760" s="1493"/>
      <c r="D760" s="1493"/>
      <c r="E760" s="1493"/>
      <c r="F760" s="1493"/>
      <c r="G760" s="1493"/>
      <c r="H760" s="1530"/>
      <c r="I760" s="1972"/>
      <c r="J760" s="1542"/>
      <c r="K760" s="513"/>
      <c r="L760" s="513"/>
      <c r="M760" s="513"/>
      <c r="N760" s="513"/>
      <c r="O760" s="513"/>
      <c r="P760" s="513"/>
      <c r="Q760" s="513"/>
      <c r="R760" s="513"/>
      <c r="S760" s="513"/>
      <c r="T760" s="513"/>
      <c r="U760" s="513"/>
      <c r="V760" s="513"/>
      <c r="W760" s="513"/>
      <c r="X760" s="513"/>
      <c r="Y760" s="513"/>
      <c r="Z760" s="513"/>
      <c r="AA760" s="513"/>
      <c r="AB760" s="513"/>
      <c r="AC760" s="513"/>
      <c r="AD760" s="513"/>
      <c r="AE760" s="513"/>
      <c r="AF760" s="513"/>
      <c r="AG760" s="513"/>
      <c r="AH760" s="513"/>
      <c r="AI760" s="513"/>
      <c r="AJ760" s="513"/>
      <c r="AK760" s="513"/>
      <c r="AL760" s="513"/>
      <c r="AM760" s="513"/>
      <c r="AN760" s="513"/>
      <c r="AO760" s="513"/>
      <c r="AP760" s="513"/>
      <c r="AQ760" s="513"/>
      <c r="AR760" s="513"/>
      <c r="AS760" s="513"/>
      <c r="AT760" s="513"/>
      <c r="AU760" s="513"/>
      <c r="AV760" s="513"/>
      <c r="AW760" s="513"/>
      <c r="AX760" s="513"/>
      <c r="AY760" s="513"/>
      <c r="AZ760" s="513"/>
      <c r="BA760" s="513"/>
      <c r="BB760" s="513"/>
      <c r="BC760" s="513"/>
      <c r="BD760" s="513"/>
      <c r="BE760" s="513"/>
      <c r="BF760" s="513"/>
      <c r="BG760" s="513"/>
      <c r="BH760" s="513"/>
      <c r="BI760" s="513"/>
      <c r="BJ760" s="513"/>
      <c r="BK760" s="513"/>
      <c r="BL760" s="513"/>
      <c r="BM760" s="513"/>
      <c r="BN760" s="513"/>
      <c r="BO760" s="513"/>
      <c r="BP760" s="513"/>
      <c r="BQ760" s="513"/>
      <c r="BR760" s="513"/>
      <c r="BS760" s="513"/>
      <c r="BT760" s="513"/>
      <c r="BU760" s="513"/>
      <c r="BV760" s="513"/>
      <c r="BW760" s="513"/>
      <c r="BX760" s="513"/>
      <c r="BY760" s="513"/>
      <c r="BZ760" s="513"/>
      <c r="CA760" s="513"/>
      <c r="CB760" s="513"/>
      <c r="CC760" s="1972"/>
      <c r="CD760" s="1499"/>
      <c r="CE760" s="1500"/>
      <c r="CF760" s="1501"/>
      <c r="CG760" s="1500"/>
      <c r="CH760" s="1500"/>
      <c r="CI760" s="1500"/>
      <c r="CJ760" s="1976"/>
      <c r="CK760" s="1519"/>
      <c r="CL760" s="1509"/>
    </row>
    <row r="761" spans="1:90" s="514" customFormat="1">
      <c r="A761" s="511"/>
      <c r="B761" s="512"/>
      <c r="C761" s="1493"/>
      <c r="D761" s="1493"/>
      <c r="E761" s="1493"/>
      <c r="F761" s="1493"/>
      <c r="G761" s="1493"/>
      <c r="H761" s="1530"/>
      <c r="I761" s="1972"/>
      <c r="J761" s="1542"/>
      <c r="K761" s="513"/>
      <c r="L761" s="513"/>
      <c r="M761" s="513"/>
      <c r="N761" s="513"/>
      <c r="O761" s="513"/>
      <c r="P761" s="513"/>
      <c r="Q761" s="513"/>
      <c r="R761" s="513"/>
      <c r="S761" s="513"/>
      <c r="T761" s="513"/>
      <c r="U761" s="513"/>
      <c r="V761" s="513"/>
      <c r="W761" s="513"/>
      <c r="X761" s="513"/>
      <c r="Y761" s="513"/>
      <c r="Z761" s="513"/>
      <c r="AA761" s="513"/>
      <c r="AB761" s="513"/>
      <c r="AC761" s="513"/>
      <c r="AD761" s="513"/>
      <c r="AE761" s="513"/>
      <c r="AF761" s="513"/>
      <c r="AG761" s="513"/>
      <c r="AH761" s="513"/>
      <c r="AI761" s="513"/>
      <c r="AJ761" s="513"/>
      <c r="AK761" s="513"/>
      <c r="AL761" s="513"/>
      <c r="AM761" s="513"/>
      <c r="AN761" s="513"/>
      <c r="AO761" s="513"/>
      <c r="AP761" s="513"/>
      <c r="AQ761" s="513"/>
      <c r="AR761" s="513"/>
      <c r="AS761" s="513"/>
      <c r="AT761" s="513"/>
      <c r="AU761" s="513"/>
      <c r="AV761" s="513"/>
      <c r="AW761" s="513"/>
      <c r="AX761" s="513"/>
      <c r="AY761" s="513"/>
      <c r="AZ761" s="513"/>
      <c r="BA761" s="513"/>
      <c r="BB761" s="513"/>
      <c r="BC761" s="513"/>
      <c r="BD761" s="513"/>
      <c r="BE761" s="513"/>
      <c r="BF761" s="513"/>
      <c r="BG761" s="513"/>
      <c r="BH761" s="513"/>
      <c r="BI761" s="513"/>
      <c r="BJ761" s="513"/>
      <c r="BK761" s="513"/>
      <c r="BL761" s="513"/>
      <c r="BM761" s="513"/>
      <c r="BN761" s="513"/>
      <c r="BO761" s="513"/>
      <c r="BP761" s="513"/>
      <c r="BQ761" s="513"/>
      <c r="BR761" s="513"/>
      <c r="BS761" s="513"/>
      <c r="BT761" s="513"/>
      <c r="BU761" s="513"/>
      <c r="BV761" s="513"/>
      <c r="BW761" s="513"/>
      <c r="BX761" s="513"/>
      <c r="BY761" s="513"/>
      <c r="BZ761" s="513"/>
      <c r="CA761" s="513"/>
      <c r="CB761" s="513"/>
      <c r="CC761" s="1972"/>
      <c r="CD761" s="1499"/>
      <c r="CE761" s="1500"/>
      <c r="CF761" s="1501"/>
      <c r="CG761" s="1500"/>
      <c r="CH761" s="1500"/>
      <c r="CI761" s="1500"/>
      <c r="CJ761" s="1976"/>
      <c r="CK761" s="1519"/>
      <c r="CL761" s="1509"/>
    </row>
    <row r="762" spans="1:90" s="514" customFormat="1">
      <c r="A762" s="511"/>
      <c r="B762" s="512"/>
      <c r="C762" s="1493"/>
      <c r="D762" s="1493"/>
      <c r="E762" s="1493"/>
      <c r="F762" s="1493"/>
      <c r="G762" s="1493"/>
      <c r="H762" s="1530"/>
      <c r="I762" s="1972"/>
      <c r="J762" s="1542"/>
      <c r="K762" s="513"/>
      <c r="L762" s="513"/>
      <c r="M762" s="513"/>
      <c r="N762" s="513"/>
      <c r="O762" s="513"/>
      <c r="P762" s="513"/>
      <c r="Q762" s="513"/>
      <c r="R762" s="513"/>
      <c r="S762" s="513"/>
      <c r="T762" s="513"/>
      <c r="U762" s="513"/>
      <c r="V762" s="513"/>
      <c r="W762" s="513"/>
      <c r="X762" s="513"/>
      <c r="Y762" s="513"/>
      <c r="Z762" s="513"/>
      <c r="AA762" s="513"/>
      <c r="AB762" s="513"/>
      <c r="AC762" s="513"/>
      <c r="AD762" s="513"/>
      <c r="AE762" s="513"/>
      <c r="AF762" s="513"/>
      <c r="AG762" s="513"/>
      <c r="AH762" s="513"/>
      <c r="AI762" s="513"/>
      <c r="AJ762" s="513"/>
      <c r="AK762" s="513"/>
      <c r="AL762" s="513"/>
      <c r="AM762" s="513"/>
      <c r="AN762" s="513"/>
      <c r="AO762" s="513"/>
      <c r="AP762" s="513"/>
      <c r="AQ762" s="513"/>
      <c r="AR762" s="513"/>
      <c r="AS762" s="513"/>
      <c r="AT762" s="513"/>
      <c r="AU762" s="513"/>
      <c r="AV762" s="513"/>
      <c r="AW762" s="513"/>
      <c r="AX762" s="513"/>
      <c r="AY762" s="513"/>
      <c r="AZ762" s="513"/>
      <c r="BA762" s="513"/>
      <c r="BB762" s="513"/>
      <c r="BC762" s="513"/>
      <c r="BD762" s="513"/>
      <c r="BE762" s="513"/>
      <c r="BF762" s="513"/>
      <c r="BG762" s="513"/>
      <c r="BH762" s="513"/>
      <c r="BI762" s="513"/>
      <c r="BJ762" s="513"/>
      <c r="BK762" s="513"/>
      <c r="BL762" s="513"/>
      <c r="BM762" s="513"/>
      <c r="BN762" s="513"/>
      <c r="BO762" s="513"/>
      <c r="BP762" s="513"/>
      <c r="BQ762" s="513"/>
      <c r="BR762" s="513"/>
      <c r="BS762" s="513"/>
      <c r="BT762" s="513"/>
      <c r="BU762" s="513"/>
      <c r="BV762" s="513"/>
      <c r="BW762" s="513"/>
      <c r="BX762" s="513"/>
      <c r="BY762" s="513"/>
      <c r="BZ762" s="513"/>
      <c r="CA762" s="513"/>
      <c r="CB762" s="513"/>
      <c r="CC762" s="1972"/>
      <c r="CD762" s="1499"/>
      <c r="CE762" s="1500"/>
      <c r="CF762" s="1501"/>
      <c r="CG762" s="1500"/>
      <c r="CH762" s="1500"/>
      <c r="CI762" s="1500"/>
      <c r="CJ762" s="1976"/>
      <c r="CK762" s="1519"/>
      <c r="CL762" s="1509"/>
    </row>
    <row r="763" spans="1:90" s="514" customFormat="1">
      <c r="A763" s="511"/>
      <c r="B763" s="512"/>
      <c r="C763" s="1493"/>
      <c r="D763" s="1493"/>
      <c r="E763" s="1493"/>
      <c r="F763" s="1493"/>
      <c r="G763" s="1493"/>
      <c r="H763" s="1530"/>
      <c r="I763" s="1972"/>
      <c r="J763" s="1542"/>
      <c r="K763" s="513"/>
      <c r="L763" s="513"/>
      <c r="M763" s="513"/>
      <c r="N763" s="513"/>
      <c r="O763" s="513"/>
      <c r="P763" s="513"/>
      <c r="Q763" s="513"/>
      <c r="R763" s="513"/>
      <c r="S763" s="513"/>
      <c r="T763" s="513"/>
      <c r="U763" s="513"/>
      <c r="V763" s="513"/>
      <c r="W763" s="513"/>
      <c r="X763" s="513"/>
      <c r="Y763" s="513"/>
      <c r="Z763" s="513"/>
      <c r="AA763" s="513"/>
      <c r="AB763" s="513"/>
      <c r="AC763" s="513"/>
      <c r="AD763" s="513"/>
      <c r="AE763" s="513"/>
      <c r="AF763" s="513"/>
      <c r="AG763" s="513"/>
      <c r="AH763" s="513"/>
      <c r="AI763" s="513"/>
      <c r="AJ763" s="513"/>
      <c r="AK763" s="513"/>
      <c r="AL763" s="513"/>
      <c r="AM763" s="513"/>
      <c r="AN763" s="513"/>
      <c r="AO763" s="513"/>
      <c r="AP763" s="513"/>
      <c r="AQ763" s="513"/>
      <c r="AR763" s="513"/>
      <c r="AS763" s="513"/>
      <c r="AT763" s="513"/>
      <c r="AU763" s="513"/>
      <c r="AV763" s="513"/>
      <c r="AW763" s="513"/>
      <c r="AX763" s="513"/>
      <c r="AY763" s="513"/>
      <c r="AZ763" s="513"/>
      <c r="BA763" s="513"/>
      <c r="BB763" s="513"/>
      <c r="BC763" s="513"/>
      <c r="BD763" s="513"/>
      <c r="BE763" s="513"/>
      <c r="BF763" s="513"/>
      <c r="BG763" s="513"/>
      <c r="BH763" s="513"/>
      <c r="BI763" s="513"/>
      <c r="BJ763" s="513"/>
      <c r="BK763" s="513"/>
      <c r="BL763" s="513"/>
      <c r="BM763" s="513"/>
      <c r="BN763" s="513"/>
      <c r="BO763" s="513"/>
      <c r="BP763" s="513"/>
      <c r="BQ763" s="513"/>
      <c r="BR763" s="513"/>
      <c r="BS763" s="513"/>
      <c r="BT763" s="513"/>
      <c r="BU763" s="513"/>
      <c r="BV763" s="513"/>
      <c r="BW763" s="513"/>
      <c r="BX763" s="513"/>
      <c r="BY763" s="513"/>
      <c r="BZ763" s="513"/>
      <c r="CA763" s="513"/>
      <c r="CB763" s="513"/>
      <c r="CC763" s="1972"/>
      <c r="CD763" s="1499"/>
      <c r="CE763" s="1500"/>
      <c r="CF763" s="1501"/>
      <c r="CG763" s="1500"/>
      <c r="CH763" s="1500"/>
      <c r="CI763" s="1500"/>
      <c r="CJ763" s="1976"/>
      <c r="CK763" s="1519"/>
      <c r="CL763" s="1509"/>
    </row>
    <row r="764" spans="1:90" s="514" customFormat="1">
      <c r="A764" s="511"/>
      <c r="B764" s="512"/>
      <c r="C764" s="1493"/>
      <c r="D764" s="1493"/>
      <c r="E764" s="1493"/>
      <c r="F764" s="1493"/>
      <c r="G764" s="1493"/>
      <c r="H764" s="1530"/>
      <c r="I764" s="1972"/>
      <c r="J764" s="1542"/>
      <c r="K764" s="513"/>
      <c r="L764" s="513"/>
      <c r="M764" s="513"/>
      <c r="N764" s="513"/>
      <c r="O764" s="513"/>
      <c r="P764" s="513"/>
      <c r="Q764" s="513"/>
      <c r="R764" s="513"/>
      <c r="S764" s="513"/>
      <c r="T764" s="513"/>
      <c r="U764" s="513"/>
      <c r="V764" s="513"/>
      <c r="W764" s="513"/>
      <c r="X764" s="513"/>
      <c r="Y764" s="513"/>
      <c r="Z764" s="513"/>
      <c r="AA764" s="513"/>
      <c r="AB764" s="513"/>
      <c r="AC764" s="513"/>
      <c r="AD764" s="513"/>
      <c r="AE764" s="513"/>
      <c r="AF764" s="513"/>
      <c r="AG764" s="513"/>
      <c r="AH764" s="513"/>
      <c r="AI764" s="513"/>
      <c r="AJ764" s="513"/>
      <c r="AK764" s="513"/>
      <c r="AL764" s="513"/>
      <c r="AM764" s="513"/>
      <c r="AN764" s="513"/>
      <c r="AO764" s="513"/>
      <c r="AP764" s="513"/>
      <c r="AQ764" s="513"/>
      <c r="AR764" s="513"/>
      <c r="AS764" s="513"/>
      <c r="AT764" s="513"/>
      <c r="AU764" s="513"/>
      <c r="AV764" s="513"/>
      <c r="AW764" s="513"/>
      <c r="AX764" s="513"/>
      <c r="AY764" s="513"/>
      <c r="AZ764" s="513"/>
      <c r="BA764" s="513"/>
      <c r="BB764" s="513"/>
      <c r="BC764" s="513"/>
      <c r="BD764" s="513"/>
      <c r="BE764" s="513"/>
      <c r="BF764" s="513"/>
      <c r="BG764" s="513"/>
      <c r="BH764" s="513"/>
      <c r="BI764" s="513"/>
      <c r="BJ764" s="513"/>
      <c r="BK764" s="513"/>
      <c r="BL764" s="513"/>
      <c r="BM764" s="513"/>
      <c r="BN764" s="513"/>
      <c r="BO764" s="513"/>
      <c r="BP764" s="513"/>
      <c r="BQ764" s="513"/>
      <c r="BR764" s="513"/>
      <c r="BS764" s="513"/>
      <c r="BT764" s="513"/>
      <c r="BU764" s="513"/>
      <c r="BV764" s="513"/>
      <c r="BW764" s="513"/>
      <c r="BX764" s="513"/>
      <c r="BY764" s="513"/>
      <c r="BZ764" s="513"/>
      <c r="CA764" s="513"/>
      <c r="CB764" s="513"/>
      <c r="CC764" s="1972"/>
      <c r="CD764" s="1499"/>
      <c r="CE764" s="1500"/>
      <c r="CF764" s="1501"/>
      <c r="CG764" s="1500"/>
      <c r="CH764" s="1500"/>
      <c r="CI764" s="1500"/>
      <c r="CJ764" s="1976"/>
      <c r="CK764" s="1519"/>
      <c r="CL764" s="1509"/>
    </row>
    <row r="765" spans="1:90" s="514" customFormat="1">
      <c r="A765" s="511"/>
      <c r="B765" s="512"/>
      <c r="C765" s="1493"/>
      <c r="D765" s="1493"/>
      <c r="E765" s="1493"/>
      <c r="F765" s="1493"/>
      <c r="G765" s="1493"/>
      <c r="H765" s="1530"/>
      <c r="I765" s="1972"/>
      <c r="J765" s="1542"/>
      <c r="K765" s="513"/>
      <c r="L765" s="513"/>
      <c r="M765" s="513"/>
      <c r="N765" s="513"/>
      <c r="O765" s="513"/>
      <c r="P765" s="513"/>
      <c r="Q765" s="513"/>
      <c r="R765" s="513"/>
      <c r="S765" s="513"/>
      <c r="T765" s="513"/>
      <c r="U765" s="513"/>
      <c r="V765" s="513"/>
      <c r="W765" s="513"/>
      <c r="X765" s="513"/>
      <c r="Y765" s="513"/>
      <c r="Z765" s="513"/>
      <c r="AA765" s="513"/>
      <c r="AB765" s="513"/>
      <c r="AC765" s="513"/>
      <c r="AD765" s="513"/>
      <c r="AE765" s="513"/>
      <c r="AF765" s="513"/>
      <c r="AG765" s="513"/>
      <c r="AH765" s="513"/>
      <c r="AI765" s="513"/>
      <c r="AJ765" s="513"/>
      <c r="AK765" s="513"/>
      <c r="AL765" s="513"/>
      <c r="AM765" s="513"/>
      <c r="AN765" s="513"/>
      <c r="AO765" s="513"/>
      <c r="AP765" s="513"/>
      <c r="AQ765" s="513"/>
      <c r="AR765" s="513"/>
      <c r="AS765" s="513"/>
      <c r="AT765" s="513"/>
      <c r="AU765" s="513"/>
      <c r="AV765" s="513"/>
      <c r="AW765" s="513"/>
      <c r="AX765" s="513"/>
      <c r="AY765" s="513"/>
      <c r="AZ765" s="513"/>
      <c r="BA765" s="513"/>
      <c r="BB765" s="513"/>
      <c r="BC765" s="513"/>
      <c r="BD765" s="513"/>
      <c r="BE765" s="513"/>
      <c r="BF765" s="513"/>
      <c r="BG765" s="513"/>
      <c r="BH765" s="513"/>
      <c r="BI765" s="513"/>
      <c r="BJ765" s="513"/>
      <c r="BK765" s="513"/>
      <c r="BL765" s="513"/>
      <c r="BM765" s="513"/>
      <c r="BN765" s="513"/>
      <c r="BO765" s="513"/>
      <c r="BP765" s="513"/>
      <c r="BQ765" s="513"/>
      <c r="BR765" s="513"/>
      <c r="BS765" s="513"/>
      <c r="BT765" s="513"/>
      <c r="BU765" s="513"/>
      <c r="BV765" s="513"/>
      <c r="BW765" s="513"/>
      <c r="BX765" s="513"/>
      <c r="BY765" s="513"/>
      <c r="BZ765" s="513"/>
      <c r="CA765" s="513"/>
      <c r="CB765" s="513"/>
      <c r="CC765" s="1972"/>
      <c r="CD765" s="1499"/>
      <c r="CE765" s="1500"/>
      <c r="CF765" s="1501"/>
      <c r="CG765" s="1500"/>
      <c r="CH765" s="1500"/>
      <c r="CI765" s="1500"/>
      <c r="CJ765" s="1976"/>
      <c r="CK765" s="1519"/>
      <c r="CL765" s="1509"/>
    </row>
    <row r="766" spans="1:90" s="514" customFormat="1">
      <c r="A766" s="511"/>
      <c r="B766" s="512"/>
      <c r="C766" s="1493"/>
      <c r="D766" s="1493"/>
      <c r="E766" s="1493"/>
      <c r="F766" s="1493"/>
      <c r="G766" s="1493"/>
      <c r="H766" s="1530"/>
      <c r="I766" s="1972"/>
      <c r="J766" s="1542"/>
      <c r="K766" s="513"/>
      <c r="L766" s="513"/>
      <c r="M766" s="513"/>
      <c r="N766" s="513"/>
      <c r="O766" s="513"/>
      <c r="P766" s="513"/>
      <c r="Q766" s="513"/>
      <c r="R766" s="513"/>
      <c r="S766" s="513"/>
      <c r="T766" s="513"/>
      <c r="U766" s="513"/>
      <c r="V766" s="513"/>
      <c r="W766" s="513"/>
      <c r="X766" s="513"/>
      <c r="Y766" s="513"/>
      <c r="Z766" s="513"/>
      <c r="AA766" s="513"/>
      <c r="AB766" s="513"/>
      <c r="AC766" s="513"/>
      <c r="AD766" s="513"/>
      <c r="AE766" s="513"/>
      <c r="AF766" s="513"/>
      <c r="AG766" s="513"/>
      <c r="AH766" s="513"/>
      <c r="AI766" s="513"/>
      <c r="AJ766" s="513"/>
      <c r="AK766" s="513"/>
      <c r="AL766" s="513"/>
      <c r="AM766" s="513"/>
      <c r="AN766" s="513"/>
      <c r="AO766" s="513"/>
      <c r="AP766" s="513"/>
      <c r="AQ766" s="513"/>
      <c r="AR766" s="513"/>
      <c r="AS766" s="513"/>
      <c r="AT766" s="513"/>
      <c r="AU766" s="513"/>
      <c r="AV766" s="513"/>
      <c r="AW766" s="513"/>
      <c r="AX766" s="513"/>
      <c r="AY766" s="513"/>
      <c r="AZ766" s="513"/>
      <c r="BA766" s="513"/>
      <c r="BB766" s="513"/>
      <c r="BC766" s="513"/>
      <c r="BD766" s="513"/>
      <c r="BE766" s="513"/>
      <c r="BF766" s="513"/>
      <c r="BG766" s="513"/>
      <c r="BH766" s="513"/>
      <c r="BI766" s="513"/>
      <c r="BJ766" s="513"/>
      <c r="BK766" s="513"/>
      <c r="BL766" s="513"/>
      <c r="BM766" s="513"/>
      <c r="BN766" s="513"/>
      <c r="BO766" s="513"/>
      <c r="BP766" s="513"/>
      <c r="BQ766" s="513"/>
      <c r="BR766" s="513"/>
      <c r="BS766" s="513"/>
      <c r="BT766" s="513"/>
      <c r="BU766" s="513"/>
      <c r="BV766" s="513"/>
      <c r="BW766" s="513"/>
      <c r="BX766" s="513"/>
      <c r="BY766" s="513"/>
      <c r="BZ766" s="513"/>
      <c r="CA766" s="513"/>
      <c r="CB766" s="513"/>
      <c r="CC766" s="1972"/>
      <c r="CD766" s="1499"/>
      <c r="CE766" s="1500"/>
      <c r="CF766" s="1501"/>
      <c r="CG766" s="1500"/>
      <c r="CH766" s="1500"/>
      <c r="CI766" s="1500"/>
      <c r="CJ766" s="1976"/>
      <c r="CK766" s="1519"/>
      <c r="CL766" s="1509"/>
    </row>
    <row r="767" spans="1:90" s="514" customFormat="1">
      <c r="A767" s="511"/>
      <c r="B767" s="512"/>
      <c r="C767" s="1493"/>
      <c r="D767" s="1493"/>
      <c r="E767" s="1493"/>
      <c r="F767" s="1493"/>
      <c r="G767" s="1493"/>
      <c r="H767" s="1530"/>
      <c r="I767" s="1972"/>
      <c r="J767" s="1542"/>
      <c r="K767" s="513"/>
      <c r="L767" s="513"/>
      <c r="M767" s="513"/>
      <c r="N767" s="513"/>
      <c r="O767" s="513"/>
      <c r="P767" s="513"/>
      <c r="Q767" s="513"/>
      <c r="R767" s="513"/>
      <c r="S767" s="513"/>
      <c r="T767" s="513"/>
      <c r="U767" s="513"/>
      <c r="V767" s="513"/>
      <c r="W767" s="513"/>
      <c r="X767" s="513"/>
      <c r="Y767" s="513"/>
      <c r="Z767" s="513"/>
      <c r="AA767" s="513"/>
      <c r="AB767" s="513"/>
      <c r="AC767" s="513"/>
      <c r="AD767" s="513"/>
      <c r="AE767" s="513"/>
      <c r="AF767" s="513"/>
      <c r="AG767" s="513"/>
      <c r="AH767" s="513"/>
      <c r="AI767" s="513"/>
      <c r="AJ767" s="513"/>
      <c r="AK767" s="513"/>
      <c r="AL767" s="513"/>
      <c r="AM767" s="513"/>
      <c r="AN767" s="513"/>
      <c r="AO767" s="513"/>
      <c r="AP767" s="513"/>
      <c r="AQ767" s="513"/>
      <c r="AR767" s="513"/>
      <c r="AS767" s="513"/>
      <c r="AT767" s="513"/>
      <c r="AU767" s="513"/>
      <c r="AV767" s="513"/>
      <c r="AW767" s="513"/>
      <c r="AX767" s="513"/>
      <c r="AY767" s="513"/>
      <c r="AZ767" s="513"/>
      <c r="BA767" s="513"/>
      <c r="BB767" s="513"/>
      <c r="BC767" s="513"/>
      <c r="BD767" s="513"/>
      <c r="BE767" s="513"/>
      <c r="BF767" s="513"/>
      <c r="BG767" s="513"/>
      <c r="BH767" s="513"/>
      <c r="BI767" s="513"/>
      <c r="BJ767" s="513"/>
      <c r="BK767" s="513"/>
      <c r="BL767" s="513"/>
      <c r="BM767" s="513"/>
      <c r="BN767" s="513"/>
      <c r="BO767" s="513"/>
      <c r="BP767" s="513"/>
      <c r="BQ767" s="513"/>
      <c r="BR767" s="513"/>
      <c r="BS767" s="513"/>
      <c r="BT767" s="513"/>
      <c r="BU767" s="513"/>
      <c r="BV767" s="513"/>
      <c r="BW767" s="513"/>
      <c r="BX767" s="513"/>
      <c r="BY767" s="513"/>
      <c r="BZ767" s="513"/>
      <c r="CA767" s="513"/>
      <c r="CB767" s="513"/>
      <c r="CC767" s="1972"/>
      <c r="CD767" s="1499"/>
      <c r="CE767" s="1500"/>
      <c r="CF767" s="1501"/>
      <c r="CG767" s="1500"/>
      <c r="CH767" s="1500"/>
      <c r="CI767" s="1500"/>
      <c r="CJ767" s="1976"/>
      <c r="CK767" s="1519"/>
      <c r="CL767" s="1509"/>
    </row>
    <row r="768" spans="1:90" s="514" customFormat="1">
      <c r="A768" s="511"/>
      <c r="B768" s="512"/>
      <c r="C768" s="1493"/>
      <c r="D768" s="1493"/>
      <c r="E768" s="1493"/>
      <c r="F768" s="1493"/>
      <c r="G768" s="1493"/>
      <c r="H768" s="1530"/>
      <c r="I768" s="1972"/>
      <c r="J768" s="1542"/>
      <c r="K768" s="513"/>
      <c r="L768" s="513"/>
      <c r="M768" s="513"/>
      <c r="N768" s="513"/>
      <c r="O768" s="513"/>
      <c r="P768" s="513"/>
      <c r="Q768" s="513"/>
      <c r="R768" s="513"/>
      <c r="S768" s="513"/>
      <c r="T768" s="513"/>
      <c r="U768" s="513"/>
      <c r="V768" s="513"/>
      <c r="W768" s="513"/>
      <c r="X768" s="513"/>
      <c r="Y768" s="513"/>
      <c r="Z768" s="513"/>
      <c r="AA768" s="513"/>
      <c r="AB768" s="513"/>
      <c r="AC768" s="513"/>
      <c r="AD768" s="513"/>
      <c r="AE768" s="513"/>
      <c r="AF768" s="513"/>
      <c r="AG768" s="513"/>
      <c r="AH768" s="513"/>
      <c r="AI768" s="513"/>
      <c r="AJ768" s="513"/>
      <c r="AK768" s="513"/>
      <c r="AL768" s="513"/>
      <c r="AM768" s="513"/>
      <c r="AN768" s="513"/>
      <c r="AO768" s="513"/>
      <c r="AP768" s="513"/>
      <c r="AQ768" s="513"/>
      <c r="AR768" s="513"/>
      <c r="AS768" s="513"/>
      <c r="AT768" s="513"/>
      <c r="AU768" s="513"/>
      <c r="AV768" s="513"/>
      <c r="AW768" s="513"/>
      <c r="AX768" s="513"/>
      <c r="AY768" s="513"/>
      <c r="AZ768" s="513"/>
      <c r="BA768" s="513"/>
      <c r="BB768" s="513"/>
      <c r="BC768" s="513"/>
      <c r="BD768" s="513"/>
      <c r="BE768" s="513"/>
      <c r="BF768" s="513"/>
      <c r="BG768" s="513"/>
      <c r="BH768" s="513"/>
      <c r="BI768" s="513"/>
      <c r="BJ768" s="513"/>
      <c r="BK768" s="513"/>
      <c r="BL768" s="513"/>
      <c r="BM768" s="513"/>
      <c r="BN768" s="513"/>
      <c r="BO768" s="513"/>
      <c r="BP768" s="513"/>
      <c r="BQ768" s="513"/>
      <c r="BR768" s="513"/>
      <c r="BS768" s="513"/>
      <c r="BT768" s="513"/>
      <c r="BU768" s="513"/>
      <c r="BV768" s="513"/>
      <c r="BW768" s="513"/>
      <c r="BX768" s="513"/>
      <c r="BY768" s="513"/>
      <c r="BZ768" s="513"/>
      <c r="CA768" s="513"/>
      <c r="CB768" s="513"/>
      <c r="CC768" s="1972"/>
      <c r="CD768" s="1499"/>
      <c r="CE768" s="1500"/>
      <c r="CF768" s="1501"/>
      <c r="CG768" s="1500"/>
      <c r="CH768" s="1500"/>
      <c r="CI768" s="1500"/>
      <c r="CJ768" s="1976"/>
      <c r="CK768" s="1519"/>
      <c r="CL768" s="1509"/>
    </row>
    <row r="769" spans="1:90" s="514" customFormat="1">
      <c r="A769" s="511"/>
      <c r="B769" s="512"/>
      <c r="C769" s="1493"/>
      <c r="D769" s="1493"/>
      <c r="E769" s="1493"/>
      <c r="F769" s="1493"/>
      <c r="G769" s="1493"/>
      <c r="H769" s="1530"/>
      <c r="I769" s="1972"/>
      <c r="J769" s="1542"/>
      <c r="K769" s="513"/>
      <c r="L769" s="513"/>
      <c r="M769" s="513"/>
      <c r="N769" s="513"/>
      <c r="O769" s="513"/>
      <c r="P769" s="513"/>
      <c r="Q769" s="513"/>
      <c r="R769" s="513"/>
      <c r="S769" s="513"/>
      <c r="T769" s="513"/>
      <c r="U769" s="513"/>
      <c r="V769" s="513"/>
      <c r="W769" s="513"/>
      <c r="X769" s="513"/>
      <c r="Y769" s="513"/>
      <c r="Z769" s="513"/>
      <c r="AA769" s="513"/>
      <c r="AB769" s="513"/>
      <c r="AC769" s="513"/>
      <c r="AD769" s="513"/>
      <c r="AE769" s="513"/>
      <c r="AF769" s="513"/>
      <c r="AG769" s="513"/>
      <c r="AH769" s="513"/>
      <c r="AI769" s="513"/>
      <c r="AJ769" s="513"/>
      <c r="AK769" s="513"/>
      <c r="AL769" s="513"/>
      <c r="AM769" s="513"/>
      <c r="AN769" s="513"/>
      <c r="AO769" s="513"/>
      <c r="AP769" s="513"/>
      <c r="AQ769" s="513"/>
      <c r="AR769" s="513"/>
      <c r="AS769" s="513"/>
      <c r="AT769" s="513"/>
      <c r="AU769" s="513"/>
      <c r="AV769" s="513"/>
      <c r="AW769" s="513"/>
      <c r="AX769" s="513"/>
      <c r="AY769" s="513"/>
      <c r="AZ769" s="513"/>
      <c r="BA769" s="513"/>
      <c r="BB769" s="513"/>
      <c r="BC769" s="513"/>
      <c r="BD769" s="513"/>
      <c r="BE769" s="513"/>
      <c r="BF769" s="513"/>
      <c r="BG769" s="513"/>
      <c r="BH769" s="513"/>
      <c r="BI769" s="513"/>
      <c r="BJ769" s="513"/>
      <c r="BK769" s="513"/>
      <c r="BL769" s="513"/>
      <c r="BM769" s="513"/>
      <c r="BN769" s="513"/>
      <c r="BO769" s="513"/>
      <c r="BP769" s="513"/>
      <c r="BQ769" s="513"/>
      <c r="BR769" s="513"/>
      <c r="BS769" s="513"/>
      <c r="BT769" s="513"/>
      <c r="BU769" s="513"/>
      <c r="BV769" s="513"/>
      <c r="BW769" s="513"/>
      <c r="BX769" s="513"/>
      <c r="BY769" s="513"/>
      <c r="BZ769" s="513"/>
      <c r="CA769" s="513"/>
      <c r="CB769" s="513"/>
      <c r="CC769" s="1972"/>
      <c r="CD769" s="1499"/>
      <c r="CE769" s="1500"/>
      <c r="CF769" s="1501"/>
      <c r="CG769" s="1500"/>
      <c r="CH769" s="1500"/>
      <c r="CI769" s="1500"/>
      <c r="CJ769" s="1976"/>
      <c r="CK769" s="1519"/>
      <c r="CL769" s="1509"/>
    </row>
    <row r="770" spans="1:90" s="514" customFormat="1">
      <c r="A770" s="511"/>
      <c r="B770" s="512"/>
      <c r="C770" s="1493"/>
      <c r="D770" s="1493"/>
      <c r="E770" s="1493"/>
      <c r="F770" s="1493"/>
      <c r="G770" s="1493"/>
      <c r="H770" s="1530"/>
      <c r="I770" s="1972"/>
      <c r="J770" s="1542"/>
      <c r="K770" s="513"/>
      <c r="L770" s="513"/>
      <c r="M770" s="513"/>
      <c r="N770" s="513"/>
      <c r="O770" s="513"/>
      <c r="P770" s="513"/>
      <c r="Q770" s="513"/>
      <c r="R770" s="513"/>
      <c r="S770" s="513"/>
      <c r="T770" s="513"/>
      <c r="U770" s="513"/>
      <c r="V770" s="513"/>
      <c r="W770" s="513"/>
      <c r="X770" s="513"/>
      <c r="Y770" s="513"/>
      <c r="Z770" s="513"/>
      <c r="AA770" s="513"/>
      <c r="AB770" s="513"/>
      <c r="AC770" s="513"/>
      <c r="AD770" s="513"/>
      <c r="AE770" s="513"/>
      <c r="AF770" s="513"/>
      <c r="AG770" s="513"/>
      <c r="AH770" s="513"/>
      <c r="AI770" s="513"/>
      <c r="AJ770" s="513"/>
      <c r="AK770" s="513"/>
      <c r="AL770" s="513"/>
      <c r="AM770" s="513"/>
      <c r="AN770" s="513"/>
      <c r="AO770" s="513"/>
      <c r="AP770" s="513"/>
      <c r="AQ770" s="513"/>
      <c r="AR770" s="513"/>
      <c r="AS770" s="513"/>
      <c r="AT770" s="513"/>
      <c r="AU770" s="513"/>
      <c r="AV770" s="513"/>
      <c r="AW770" s="513"/>
      <c r="AX770" s="513"/>
      <c r="AY770" s="513"/>
      <c r="AZ770" s="513"/>
      <c r="BA770" s="513"/>
      <c r="BB770" s="513"/>
      <c r="BC770" s="513"/>
      <c r="BD770" s="513"/>
      <c r="BE770" s="513"/>
      <c r="BF770" s="513"/>
      <c r="BG770" s="513"/>
      <c r="BH770" s="513"/>
      <c r="BI770" s="513"/>
      <c r="BJ770" s="513"/>
      <c r="BK770" s="513"/>
      <c r="BL770" s="513"/>
      <c r="BM770" s="513"/>
      <c r="BN770" s="513"/>
      <c r="BO770" s="513"/>
      <c r="BP770" s="513"/>
      <c r="BQ770" s="513"/>
      <c r="BR770" s="513"/>
      <c r="BS770" s="513"/>
      <c r="BT770" s="513"/>
      <c r="BU770" s="513"/>
      <c r="BV770" s="513"/>
      <c r="BW770" s="513"/>
      <c r="BX770" s="513"/>
      <c r="BY770" s="513"/>
      <c r="BZ770" s="513"/>
      <c r="CA770" s="513"/>
      <c r="CB770" s="513"/>
      <c r="CC770" s="1972"/>
      <c r="CD770" s="1499"/>
      <c r="CE770" s="1500"/>
      <c r="CF770" s="1501"/>
      <c r="CG770" s="1500"/>
      <c r="CH770" s="1500"/>
      <c r="CI770" s="1500"/>
      <c r="CJ770" s="1976"/>
      <c r="CK770" s="1519"/>
      <c r="CL770" s="1509"/>
    </row>
    <row r="771" spans="1:90" s="514" customFormat="1">
      <c r="A771" s="511"/>
      <c r="B771" s="512"/>
      <c r="C771" s="1493"/>
      <c r="D771" s="1493"/>
      <c r="E771" s="1493"/>
      <c r="F771" s="1493"/>
      <c r="G771" s="1493"/>
      <c r="H771" s="1530"/>
      <c r="I771" s="1972"/>
      <c r="J771" s="1542"/>
      <c r="K771" s="513"/>
      <c r="L771" s="513"/>
      <c r="M771" s="513"/>
      <c r="N771" s="513"/>
      <c r="O771" s="513"/>
      <c r="P771" s="513"/>
      <c r="Q771" s="513"/>
      <c r="R771" s="513"/>
      <c r="S771" s="513"/>
      <c r="T771" s="513"/>
      <c r="U771" s="513"/>
      <c r="V771" s="513"/>
      <c r="W771" s="513"/>
      <c r="X771" s="513"/>
      <c r="Y771" s="513"/>
      <c r="Z771" s="513"/>
      <c r="AA771" s="513"/>
      <c r="AB771" s="513"/>
      <c r="AC771" s="513"/>
      <c r="AD771" s="513"/>
      <c r="AE771" s="513"/>
      <c r="AF771" s="513"/>
      <c r="AG771" s="513"/>
      <c r="AH771" s="513"/>
      <c r="AI771" s="513"/>
      <c r="AJ771" s="513"/>
      <c r="AK771" s="513"/>
      <c r="AL771" s="513"/>
      <c r="AM771" s="513"/>
      <c r="AN771" s="513"/>
      <c r="AO771" s="513"/>
      <c r="AP771" s="513"/>
      <c r="AQ771" s="513"/>
      <c r="AR771" s="513"/>
      <c r="AS771" s="513"/>
      <c r="AT771" s="513"/>
      <c r="AU771" s="513"/>
      <c r="AV771" s="513"/>
      <c r="AW771" s="513"/>
      <c r="AX771" s="513"/>
      <c r="AY771" s="513"/>
      <c r="AZ771" s="513"/>
      <c r="BA771" s="513"/>
      <c r="BB771" s="513"/>
      <c r="BC771" s="513"/>
      <c r="BD771" s="513"/>
      <c r="BE771" s="513"/>
      <c r="BF771" s="513"/>
      <c r="BG771" s="513"/>
      <c r="BH771" s="513"/>
      <c r="BI771" s="513"/>
      <c r="BJ771" s="513"/>
      <c r="BK771" s="513"/>
      <c r="BL771" s="513"/>
      <c r="BM771" s="513"/>
      <c r="BN771" s="513"/>
      <c r="BO771" s="513"/>
      <c r="BP771" s="513"/>
      <c r="BQ771" s="513"/>
      <c r="BR771" s="513"/>
      <c r="BS771" s="513"/>
      <c r="BT771" s="513"/>
      <c r="BU771" s="513"/>
      <c r="BV771" s="513"/>
      <c r="BW771" s="513"/>
      <c r="BX771" s="513"/>
      <c r="BY771" s="513"/>
      <c r="BZ771" s="513"/>
      <c r="CA771" s="513"/>
      <c r="CB771" s="513"/>
      <c r="CC771" s="1972"/>
      <c r="CD771" s="1499"/>
      <c r="CE771" s="1500"/>
      <c r="CF771" s="1501"/>
      <c r="CG771" s="1500"/>
      <c r="CH771" s="1500"/>
      <c r="CI771" s="1500"/>
      <c r="CJ771" s="1976"/>
      <c r="CK771" s="1519"/>
      <c r="CL771" s="1509"/>
    </row>
    <row r="772" spans="1:90" s="514" customFormat="1">
      <c r="A772" s="511"/>
      <c r="B772" s="512"/>
      <c r="C772" s="1493"/>
      <c r="D772" s="1493"/>
      <c r="E772" s="1493"/>
      <c r="F772" s="1493"/>
      <c r="G772" s="1493"/>
      <c r="H772" s="1530"/>
      <c r="I772" s="1972"/>
      <c r="J772" s="1542"/>
      <c r="K772" s="513"/>
      <c r="L772" s="513"/>
      <c r="M772" s="513"/>
      <c r="N772" s="513"/>
      <c r="O772" s="513"/>
      <c r="P772" s="513"/>
      <c r="Q772" s="513"/>
      <c r="R772" s="513"/>
      <c r="S772" s="513"/>
      <c r="T772" s="513"/>
      <c r="U772" s="513"/>
      <c r="V772" s="513"/>
      <c r="W772" s="513"/>
      <c r="X772" s="513"/>
      <c r="Y772" s="513"/>
      <c r="Z772" s="513"/>
      <c r="AA772" s="513"/>
      <c r="AB772" s="513"/>
      <c r="AC772" s="513"/>
      <c r="AD772" s="513"/>
      <c r="AE772" s="513"/>
      <c r="AF772" s="513"/>
      <c r="AG772" s="513"/>
      <c r="AH772" s="513"/>
      <c r="AI772" s="513"/>
      <c r="AJ772" s="513"/>
      <c r="AK772" s="513"/>
      <c r="AL772" s="513"/>
      <c r="AM772" s="513"/>
      <c r="AN772" s="513"/>
      <c r="AO772" s="513"/>
      <c r="AP772" s="513"/>
      <c r="AQ772" s="513"/>
      <c r="AR772" s="513"/>
      <c r="AS772" s="513"/>
      <c r="AT772" s="513"/>
      <c r="AU772" s="513"/>
      <c r="AV772" s="513"/>
      <c r="AW772" s="513"/>
      <c r="AX772" s="513"/>
      <c r="AY772" s="513"/>
      <c r="AZ772" s="513"/>
      <c r="BA772" s="513"/>
      <c r="BB772" s="513"/>
      <c r="BC772" s="513"/>
      <c r="BD772" s="513"/>
      <c r="BE772" s="513"/>
      <c r="BF772" s="513"/>
      <c r="BG772" s="513"/>
      <c r="BH772" s="513"/>
      <c r="BI772" s="513"/>
      <c r="BJ772" s="513"/>
      <c r="BK772" s="513"/>
      <c r="BL772" s="513"/>
      <c r="BM772" s="513"/>
      <c r="BN772" s="513"/>
      <c r="BO772" s="513"/>
      <c r="BP772" s="513"/>
      <c r="BQ772" s="513"/>
      <c r="BR772" s="513"/>
      <c r="BS772" s="513"/>
      <c r="BT772" s="513"/>
      <c r="BU772" s="513"/>
      <c r="BV772" s="513"/>
      <c r="BW772" s="513"/>
      <c r="BX772" s="513"/>
      <c r="BY772" s="513"/>
      <c r="BZ772" s="513"/>
      <c r="CA772" s="513"/>
      <c r="CB772" s="513"/>
      <c r="CC772" s="1972"/>
      <c r="CD772" s="1499"/>
      <c r="CE772" s="1500"/>
      <c r="CF772" s="1501"/>
      <c r="CG772" s="1500"/>
      <c r="CH772" s="1500"/>
      <c r="CI772" s="1500"/>
      <c r="CJ772" s="1976"/>
      <c r="CK772" s="1519"/>
      <c r="CL772" s="1509"/>
    </row>
    <row r="773" spans="1:90" s="514" customFormat="1">
      <c r="A773" s="511"/>
      <c r="B773" s="512"/>
      <c r="C773" s="1493"/>
      <c r="D773" s="1493"/>
      <c r="E773" s="1493"/>
      <c r="F773" s="1493"/>
      <c r="G773" s="1493"/>
      <c r="H773" s="1530"/>
      <c r="I773" s="1972"/>
      <c r="J773" s="1542"/>
      <c r="K773" s="513"/>
      <c r="L773" s="513"/>
      <c r="M773" s="513"/>
      <c r="N773" s="513"/>
      <c r="O773" s="513"/>
      <c r="P773" s="513"/>
      <c r="Q773" s="513"/>
      <c r="R773" s="513"/>
      <c r="S773" s="513"/>
      <c r="T773" s="513"/>
      <c r="U773" s="513"/>
      <c r="V773" s="513"/>
      <c r="W773" s="513"/>
      <c r="X773" s="513"/>
      <c r="Y773" s="513"/>
      <c r="Z773" s="513"/>
      <c r="AA773" s="513"/>
      <c r="AB773" s="513"/>
      <c r="AC773" s="513"/>
      <c r="AD773" s="513"/>
      <c r="AE773" s="513"/>
      <c r="AF773" s="513"/>
      <c r="AG773" s="513"/>
      <c r="AH773" s="513"/>
      <c r="AI773" s="513"/>
      <c r="AJ773" s="513"/>
      <c r="AK773" s="513"/>
      <c r="AL773" s="513"/>
      <c r="AM773" s="513"/>
      <c r="AN773" s="513"/>
      <c r="AO773" s="513"/>
      <c r="AP773" s="513"/>
      <c r="AQ773" s="513"/>
      <c r="AR773" s="513"/>
      <c r="AS773" s="513"/>
      <c r="AT773" s="513"/>
      <c r="AU773" s="513"/>
      <c r="AV773" s="513"/>
      <c r="AW773" s="513"/>
      <c r="AX773" s="513"/>
      <c r="AY773" s="513"/>
      <c r="AZ773" s="513"/>
      <c r="BA773" s="513"/>
      <c r="BB773" s="513"/>
      <c r="BC773" s="513"/>
      <c r="BD773" s="513"/>
      <c r="BE773" s="513"/>
      <c r="BF773" s="513"/>
      <c r="BG773" s="513"/>
      <c r="BH773" s="513"/>
      <c r="BI773" s="513"/>
      <c r="BJ773" s="513"/>
      <c r="BK773" s="513"/>
      <c r="BL773" s="513"/>
      <c r="BM773" s="513"/>
      <c r="BN773" s="513"/>
      <c r="BO773" s="513"/>
      <c r="BP773" s="513"/>
      <c r="BQ773" s="513"/>
      <c r="BR773" s="513"/>
      <c r="BS773" s="513"/>
      <c r="BT773" s="513"/>
      <c r="BU773" s="513"/>
      <c r="BV773" s="513"/>
      <c r="BW773" s="513"/>
      <c r="BX773" s="513"/>
      <c r="BY773" s="513"/>
      <c r="BZ773" s="513"/>
      <c r="CA773" s="513"/>
      <c r="CB773" s="513"/>
      <c r="CC773" s="1972"/>
      <c r="CD773" s="1499"/>
      <c r="CE773" s="1500"/>
      <c r="CF773" s="1501"/>
      <c r="CG773" s="1500"/>
      <c r="CH773" s="1500"/>
      <c r="CI773" s="1500"/>
      <c r="CJ773" s="1976"/>
      <c r="CK773" s="1519"/>
      <c r="CL773" s="1509"/>
    </row>
    <row r="774" spans="1:90" s="514" customFormat="1">
      <c r="A774" s="511"/>
      <c r="B774" s="512"/>
      <c r="C774" s="1493"/>
      <c r="D774" s="1493"/>
      <c r="E774" s="1493"/>
      <c r="F774" s="1493"/>
      <c r="G774" s="1493"/>
      <c r="H774" s="1530"/>
      <c r="I774" s="1972"/>
      <c r="J774" s="1542"/>
      <c r="K774" s="513"/>
      <c r="L774" s="513"/>
      <c r="M774" s="513"/>
      <c r="N774" s="513"/>
      <c r="O774" s="513"/>
      <c r="P774" s="513"/>
      <c r="Q774" s="513"/>
      <c r="R774" s="513"/>
      <c r="S774" s="513"/>
      <c r="T774" s="513"/>
      <c r="U774" s="513"/>
      <c r="V774" s="513"/>
      <c r="W774" s="513"/>
      <c r="X774" s="513"/>
      <c r="Y774" s="513"/>
      <c r="Z774" s="513"/>
      <c r="AA774" s="513"/>
      <c r="AB774" s="513"/>
      <c r="AC774" s="513"/>
      <c r="AD774" s="513"/>
      <c r="AE774" s="513"/>
      <c r="AF774" s="513"/>
      <c r="AG774" s="513"/>
      <c r="AH774" s="513"/>
      <c r="AI774" s="513"/>
      <c r="AJ774" s="513"/>
      <c r="AK774" s="513"/>
      <c r="AL774" s="513"/>
      <c r="AM774" s="513"/>
      <c r="AN774" s="513"/>
      <c r="AO774" s="513"/>
      <c r="AP774" s="513"/>
      <c r="AQ774" s="513"/>
      <c r="AR774" s="513"/>
      <c r="AS774" s="513"/>
      <c r="AT774" s="513"/>
      <c r="AU774" s="513"/>
      <c r="AV774" s="513"/>
      <c r="AW774" s="513"/>
      <c r="AX774" s="513"/>
      <c r="AY774" s="513"/>
      <c r="AZ774" s="513"/>
      <c r="BA774" s="513"/>
      <c r="BB774" s="513"/>
      <c r="BC774" s="513"/>
      <c r="BD774" s="513"/>
      <c r="BE774" s="513"/>
      <c r="BF774" s="513"/>
      <c r="BG774" s="513"/>
      <c r="BH774" s="513"/>
      <c r="BI774" s="513"/>
      <c r="BJ774" s="513"/>
      <c r="BK774" s="513"/>
      <c r="BL774" s="513"/>
      <c r="BM774" s="513"/>
      <c r="BN774" s="513"/>
      <c r="BO774" s="513"/>
      <c r="BP774" s="513"/>
      <c r="BQ774" s="513"/>
      <c r="BR774" s="513"/>
      <c r="BS774" s="513"/>
      <c r="BT774" s="513"/>
      <c r="BU774" s="513"/>
      <c r="BV774" s="513"/>
      <c r="BW774" s="513"/>
      <c r="BX774" s="513"/>
      <c r="BY774" s="513"/>
      <c r="BZ774" s="513"/>
      <c r="CA774" s="513"/>
      <c r="CB774" s="513"/>
      <c r="CC774" s="1972"/>
      <c r="CD774" s="1499"/>
      <c r="CE774" s="1500"/>
      <c r="CF774" s="1501"/>
      <c r="CG774" s="1500"/>
      <c r="CH774" s="1500"/>
      <c r="CI774" s="1500"/>
      <c r="CJ774" s="1976"/>
      <c r="CK774" s="1519"/>
      <c r="CL774" s="1509"/>
    </row>
    <row r="775" spans="1:90" s="514" customFormat="1">
      <c r="A775" s="511"/>
      <c r="B775" s="512"/>
      <c r="C775" s="1493"/>
      <c r="D775" s="1493"/>
      <c r="E775" s="1493"/>
      <c r="F775" s="1493"/>
      <c r="G775" s="1493"/>
      <c r="H775" s="1530"/>
      <c r="I775" s="1972"/>
      <c r="J775" s="1542"/>
      <c r="K775" s="513"/>
      <c r="L775" s="513"/>
      <c r="M775" s="513"/>
      <c r="N775" s="513"/>
      <c r="O775" s="513"/>
      <c r="P775" s="513"/>
      <c r="Q775" s="513"/>
      <c r="R775" s="513"/>
      <c r="S775" s="513"/>
      <c r="T775" s="513"/>
      <c r="U775" s="513"/>
      <c r="V775" s="513"/>
      <c r="W775" s="513"/>
      <c r="X775" s="513"/>
      <c r="Y775" s="513"/>
      <c r="Z775" s="513"/>
      <c r="AA775" s="513"/>
      <c r="AB775" s="513"/>
      <c r="AC775" s="513"/>
      <c r="AD775" s="513"/>
      <c r="AE775" s="513"/>
      <c r="AF775" s="513"/>
      <c r="AG775" s="513"/>
      <c r="AH775" s="513"/>
      <c r="AI775" s="513"/>
      <c r="AJ775" s="513"/>
      <c r="AK775" s="513"/>
      <c r="AL775" s="513"/>
      <c r="AM775" s="513"/>
      <c r="AN775" s="513"/>
      <c r="AO775" s="513"/>
      <c r="AP775" s="513"/>
      <c r="AQ775" s="513"/>
      <c r="AR775" s="513"/>
      <c r="AS775" s="513"/>
      <c r="AT775" s="513"/>
      <c r="AU775" s="513"/>
      <c r="AV775" s="513"/>
      <c r="AW775" s="513"/>
      <c r="AX775" s="513"/>
      <c r="AY775" s="513"/>
      <c r="AZ775" s="513"/>
      <c r="BA775" s="513"/>
      <c r="BB775" s="513"/>
      <c r="BC775" s="513"/>
      <c r="BD775" s="513"/>
      <c r="BE775" s="513"/>
      <c r="BF775" s="513"/>
      <c r="BG775" s="513"/>
      <c r="BH775" s="513"/>
      <c r="BI775" s="513"/>
      <c r="BJ775" s="513"/>
      <c r="BK775" s="513"/>
      <c r="BL775" s="513"/>
      <c r="BM775" s="513"/>
      <c r="BN775" s="513"/>
      <c r="BO775" s="513"/>
      <c r="BP775" s="513"/>
      <c r="BQ775" s="513"/>
      <c r="BR775" s="513"/>
      <c r="BS775" s="513"/>
      <c r="BT775" s="513"/>
      <c r="BU775" s="513"/>
      <c r="BV775" s="513"/>
      <c r="BW775" s="513"/>
      <c r="BX775" s="513"/>
      <c r="BY775" s="513"/>
      <c r="BZ775" s="513"/>
      <c r="CA775" s="513"/>
      <c r="CB775" s="513"/>
      <c r="CC775" s="1972"/>
      <c r="CD775" s="1499"/>
      <c r="CE775" s="1500"/>
      <c r="CF775" s="1501"/>
      <c r="CG775" s="1500"/>
      <c r="CH775" s="1500"/>
      <c r="CI775" s="1500"/>
      <c r="CJ775" s="1976"/>
      <c r="CK775" s="1519"/>
      <c r="CL775" s="1509"/>
    </row>
    <row r="776" spans="1:90" s="514" customFormat="1">
      <c r="A776" s="511"/>
      <c r="B776" s="512"/>
      <c r="C776" s="1493"/>
      <c r="D776" s="1493"/>
      <c r="E776" s="1493"/>
      <c r="F776" s="1493"/>
      <c r="G776" s="1493"/>
      <c r="H776" s="1530"/>
      <c r="I776" s="1972"/>
      <c r="J776" s="1542"/>
      <c r="K776" s="513"/>
      <c r="L776" s="513"/>
      <c r="M776" s="513"/>
      <c r="N776" s="513"/>
      <c r="O776" s="513"/>
      <c r="P776" s="513"/>
      <c r="Q776" s="513"/>
      <c r="R776" s="513"/>
      <c r="S776" s="513"/>
      <c r="T776" s="513"/>
      <c r="U776" s="513"/>
      <c r="V776" s="513"/>
      <c r="W776" s="513"/>
      <c r="X776" s="513"/>
      <c r="Y776" s="513"/>
      <c r="Z776" s="513"/>
      <c r="AA776" s="513"/>
      <c r="AB776" s="513"/>
      <c r="AC776" s="513"/>
      <c r="AD776" s="513"/>
      <c r="AE776" s="513"/>
      <c r="AF776" s="513"/>
      <c r="AG776" s="513"/>
      <c r="AH776" s="513"/>
      <c r="AI776" s="513"/>
      <c r="AJ776" s="513"/>
      <c r="AK776" s="513"/>
      <c r="AL776" s="513"/>
      <c r="AM776" s="513"/>
      <c r="AN776" s="513"/>
      <c r="AO776" s="513"/>
      <c r="AP776" s="513"/>
      <c r="AQ776" s="513"/>
      <c r="AR776" s="513"/>
      <c r="AS776" s="513"/>
      <c r="AT776" s="513"/>
      <c r="AU776" s="513"/>
      <c r="AV776" s="513"/>
      <c r="AW776" s="513"/>
      <c r="AX776" s="513"/>
      <c r="AY776" s="513"/>
      <c r="AZ776" s="513"/>
      <c r="BA776" s="513"/>
      <c r="BB776" s="513"/>
      <c r="BC776" s="513"/>
      <c r="BD776" s="513"/>
      <c r="BE776" s="513"/>
      <c r="BF776" s="513"/>
      <c r="BG776" s="513"/>
      <c r="BH776" s="513"/>
      <c r="BI776" s="513"/>
      <c r="BJ776" s="513"/>
      <c r="BK776" s="513"/>
      <c r="BL776" s="513"/>
      <c r="BM776" s="513"/>
      <c r="BN776" s="513"/>
      <c r="BO776" s="513"/>
      <c r="BP776" s="513"/>
      <c r="BQ776" s="513"/>
      <c r="BR776" s="513"/>
      <c r="BS776" s="513"/>
      <c r="BT776" s="513"/>
      <c r="BU776" s="513"/>
      <c r="BV776" s="513"/>
      <c r="BW776" s="513"/>
      <c r="BX776" s="513"/>
      <c r="BY776" s="513"/>
      <c r="BZ776" s="513"/>
      <c r="CA776" s="513"/>
      <c r="CB776" s="513"/>
      <c r="CC776" s="1972"/>
      <c r="CD776" s="1499"/>
      <c r="CE776" s="1500"/>
      <c r="CF776" s="1501"/>
      <c r="CG776" s="1500"/>
      <c r="CH776" s="1500"/>
      <c r="CI776" s="1500"/>
      <c r="CJ776" s="1976"/>
      <c r="CK776" s="1519"/>
      <c r="CL776" s="1509"/>
    </row>
    <row r="777" spans="1:90" s="514" customFormat="1">
      <c r="A777" s="511"/>
      <c r="B777" s="512"/>
      <c r="C777" s="1493"/>
      <c r="D777" s="1493"/>
      <c r="E777" s="1493"/>
      <c r="F777" s="1493"/>
      <c r="G777" s="1493"/>
      <c r="H777" s="1530"/>
      <c r="I777" s="1972"/>
      <c r="J777" s="1542"/>
      <c r="K777" s="513"/>
      <c r="L777" s="513"/>
      <c r="M777" s="513"/>
      <c r="N777" s="513"/>
      <c r="O777" s="513"/>
      <c r="P777" s="513"/>
      <c r="Q777" s="513"/>
      <c r="R777" s="513"/>
      <c r="S777" s="513"/>
      <c r="T777" s="513"/>
      <c r="U777" s="513"/>
      <c r="V777" s="513"/>
      <c r="W777" s="513"/>
      <c r="X777" s="513"/>
      <c r="Y777" s="513"/>
      <c r="Z777" s="513"/>
      <c r="AA777" s="513"/>
      <c r="AB777" s="513"/>
      <c r="AC777" s="513"/>
      <c r="AD777" s="513"/>
      <c r="AE777" s="513"/>
      <c r="AF777" s="513"/>
      <c r="AG777" s="513"/>
      <c r="AH777" s="513"/>
      <c r="AI777" s="513"/>
      <c r="AJ777" s="513"/>
      <c r="AK777" s="513"/>
      <c r="AL777" s="513"/>
      <c r="AM777" s="513"/>
      <c r="AN777" s="513"/>
      <c r="AO777" s="513"/>
      <c r="AP777" s="513"/>
      <c r="AQ777" s="513"/>
      <c r="AR777" s="513"/>
      <c r="AS777" s="513"/>
      <c r="AT777" s="513"/>
      <c r="AU777" s="513"/>
      <c r="AV777" s="513"/>
      <c r="AW777" s="513"/>
      <c r="AX777" s="513"/>
      <c r="AY777" s="513"/>
      <c r="AZ777" s="513"/>
      <c r="BA777" s="513"/>
      <c r="BB777" s="513"/>
      <c r="BC777" s="513"/>
      <c r="BD777" s="513"/>
      <c r="BE777" s="513"/>
      <c r="BF777" s="513"/>
      <c r="BG777" s="513"/>
      <c r="BH777" s="513"/>
      <c r="BI777" s="513"/>
      <c r="BJ777" s="513"/>
      <c r="BK777" s="513"/>
      <c r="BL777" s="513"/>
      <c r="BM777" s="513"/>
      <c r="BN777" s="513"/>
      <c r="BO777" s="513"/>
      <c r="BP777" s="513"/>
      <c r="BQ777" s="513"/>
      <c r="BR777" s="513"/>
      <c r="BS777" s="513"/>
      <c r="BT777" s="513"/>
      <c r="BU777" s="513"/>
      <c r="BV777" s="513"/>
      <c r="BW777" s="513"/>
      <c r="BX777" s="513"/>
      <c r="BY777" s="513"/>
      <c r="BZ777" s="513"/>
      <c r="CA777" s="513"/>
      <c r="CB777" s="513"/>
      <c r="CC777" s="1972"/>
      <c r="CD777" s="1499"/>
      <c r="CE777" s="1500"/>
      <c r="CF777" s="1501"/>
      <c r="CG777" s="1500"/>
      <c r="CH777" s="1500"/>
      <c r="CI777" s="1500"/>
      <c r="CJ777" s="1976"/>
      <c r="CK777" s="1519"/>
      <c r="CL777" s="1509"/>
    </row>
    <row r="778" spans="1:90" s="514" customFormat="1">
      <c r="A778" s="511"/>
      <c r="B778" s="512"/>
      <c r="C778" s="1493"/>
      <c r="D778" s="1493"/>
      <c r="E778" s="1493"/>
      <c r="F778" s="1493"/>
      <c r="G778" s="1493"/>
      <c r="H778" s="1530"/>
      <c r="I778" s="1972"/>
      <c r="J778" s="1542"/>
      <c r="K778" s="513"/>
      <c r="L778" s="513"/>
      <c r="M778" s="513"/>
      <c r="N778" s="513"/>
      <c r="O778" s="513"/>
      <c r="P778" s="513"/>
      <c r="Q778" s="513"/>
      <c r="R778" s="513"/>
      <c r="S778" s="513"/>
      <c r="T778" s="513"/>
      <c r="U778" s="513"/>
      <c r="V778" s="513"/>
      <c r="W778" s="513"/>
      <c r="X778" s="513"/>
      <c r="Y778" s="513"/>
      <c r="Z778" s="513"/>
      <c r="AA778" s="513"/>
      <c r="AB778" s="513"/>
      <c r="AC778" s="513"/>
      <c r="AD778" s="513"/>
      <c r="AE778" s="513"/>
      <c r="AF778" s="513"/>
      <c r="AG778" s="513"/>
      <c r="AH778" s="513"/>
      <c r="AI778" s="513"/>
      <c r="AJ778" s="513"/>
      <c r="AK778" s="513"/>
      <c r="AL778" s="513"/>
      <c r="AM778" s="513"/>
      <c r="AN778" s="513"/>
      <c r="AO778" s="513"/>
      <c r="AP778" s="513"/>
      <c r="AQ778" s="513"/>
      <c r="AR778" s="513"/>
      <c r="AS778" s="513"/>
      <c r="AT778" s="513"/>
      <c r="AU778" s="513"/>
      <c r="AV778" s="513"/>
      <c r="AW778" s="513"/>
      <c r="AX778" s="513"/>
      <c r="AY778" s="513"/>
      <c r="AZ778" s="513"/>
      <c r="BA778" s="513"/>
      <c r="BB778" s="513"/>
      <c r="BC778" s="513"/>
      <c r="BD778" s="513"/>
      <c r="BE778" s="513"/>
      <c r="BF778" s="513"/>
      <c r="BG778" s="513"/>
      <c r="BH778" s="513"/>
      <c r="BI778" s="513"/>
      <c r="BJ778" s="513"/>
      <c r="BK778" s="513"/>
      <c r="BL778" s="513"/>
      <c r="BM778" s="513"/>
      <c r="BN778" s="513"/>
      <c r="BO778" s="513"/>
      <c r="BP778" s="513"/>
      <c r="BQ778" s="513"/>
      <c r="BR778" s="513"/>
      <c r="BS778" s="513"/>
      <c r="BT778" s="513"/>
      <c r="BU778" s="513"/>
      <c r="BV778" s="513"/>
      <c r="BW778" s="513"/>
      <c r="BX778" s="513"/>
      <c r="BY778" s="513"/>
      <c r="BZ778" s="513"/>
      <c r="CA778" s="513"/>
      <c r="CB778" s="513"/>
      <c r="CC778" s="1972"/>
      <c r="CD778" s="1499"/>
      <c r="CE778" s="1500"/>
      <c r="CF778" s="1501"/>
      <c r="CG778" s="1500"/>
      <c r="CH778" s="1500"/>
      <c r="CI778" s="1500"/>
      <c r="CJ778" s="1976"/>
      <c r="CK778" s="1519"/>
      <c r="CL778" s="1509"/>
    </row>
    <row r="779" spans="1:90" s="514" customFormat="1">
      <c r="A779" s="511"/>
      <c r="B779" s="512"/>
      <c r="C779" s="1493"/>
      <c r="D779" s="1493"/>
      <c r="E779" s="1493"/>
      <c r="F779" s="1493"/>
      <c r="G779" s="1493"/>
      <c r="H779" s="1530"/>
      <c r="I779" s="1972"/>
      <c r="J779" s="1542"/>
      <c r="K779" s="513"/>
      <c r="L779" s="513"/>
      <c r="M779" s="513"/>
      <c r="N779" s="513"/>
      <c r="O779" s="513"/>
      <c r="P779" s="513"/>
      <c r="Q779" s="513"/>
      <c r="R779" s="513"/>
      <c r="S779" s="513"/>
      <c r="T779" s="513"/>
      <c r="U779" s="513"/>
      <c r="V779" s="513"/>
      <c r="W779" s="513"/>
      <c r="X779" s="513"/>
      <c r="Y779" s="513"/>
      <c r="Z779" s="513"/>
      <c r="AA779" s="513"/>
      <c r="AB779" s="513"/>
      <c r="AC779" s="513"/>
      <c r="AD779" s="513"/>
      <c r="AE779" s="513"/>
      <c r="AF779" s="513"/>
      <c r="AG779" s="513"/>
      <c r="AH779" s="513"/>
      <c r="AI779" s="513"/>
      <c r="AJ779" s="513"/>
      <c r="AK779" s="513"/>
      <c r="AL779" s="513"/>
      <c r="AM779" s="513"/>
      <c r="AN779" s="513"/>
      <c r="AO779" s="513"/>
      <c r="AP779" s="513"/>
      <c r="AQ779" s="513"/>
      <c r="AR779" s="513"/>
      <c r="AS779" s="513"/>
      <c r="AT779" s="513"/>
      <c r="AU779" s="513"/>
      <c r="AV779" s="513"/>
      <c r="AW779" s="513"/>
      <c r="AX779" s="513"/>
      <c r="AY779" s="513"/>
      <c r="AZ779" s="513"/>
      <c r="BA779" s="513"/>
      <c r="BB779" s="513"/>
      <c r="BC779" s="513"/>
      <c r="BD779" s="513"/>
      <c r="BE779" s="513"/>
      <c r="BF779" s="513"/>
      <c r="BG779" s="513"/>
      <c r="BH779" s="513"/>
      <c r="BI779" s="513"/>
      <c r="BJ779" s="513"/>
      <c r="BK779" s="513"/>
      <c r="BL779" s="513"/>
      <c r="BM779" s="513"/>
      <c r="BN779" s="513"/>
      <c r="BO779" s="513"/>
      <c r="BP779" s="513"/>
      <c r="BQ779" s="513"/>
      <c r="BR779" s="513"/>
      <c r="BS779" s="513"/>
      <c r="BT779" s="513"/>
      <c r="BU779" s="513"/>
      <c r="BV779" s="513"/>
      <c r="BW779" s="513"/>
      <c r="BX779" s="513"/>
      <c r="BY779" s="513"/>
      <c r="BZ779" s="513"/>
      <c r="CA779" s="513"/>
      <c r="CB779" s="513"/>
      <c r="CC779" s="1972"/>
      <c r="CD779" s="1499"/>
      <c r="CE779" s="1500"/>
      <c r="CF779" s="1501"/>
      <c r="CG779" s="1500"/>
      <c r="CH779" s="1500"/>
      <c r="CI779" s="1500"/>
      <c r="CJ779" s="1976"/>
      <c r="CK779" s="1519"/>
      <c r="CL779" s="1509"/>
    </row>
    <row r="780" spans="1:90" s="514" customFormat="1">
      <c r="A780" s="511"/>
      <c r="B780" s="512"/>
      <c r="C780" s="1493"/>
      <c r="D780" s="1493"/>
      <c r="E780" s="1493"/>
      <c r="F780" s="1493"/>
      <c r="G780" s="1493"/>
      <c r="H780" s="1530"/>
      <c r="I780" s="1972"/>
      <c r="J780" s="1542"/>
      <c r="K780" s="513"/>
      <c r="L780" s="513"/>
      <c r="M780" s="513"/>
      <c r="N780" s="513"/>
      <c r="O780" s="513"/>
      <c r="P780" s="513"/>
      <c r="Q780" s="513"/>
      <c r="R780" s="513"/>
      <c r="S780" s="513"/>
      <c r="T780" s="513"/>
      <c r="U780" s="513"/>
      <c r="V780" s="513"/>
      <c r="W780" s="513"/>
      <c r="X780" s="513"/>
      <c r="Y780" s="513"/>
      <c r="Z780" s="513"/>
      <c r="AA780" s="513"/>
      <c r="AB780" s="513"/>
      <c r="AC780" s="513"/>
      <c r="AD780" s="513"/>
      <c r="AE780" s="513"/>
      <c r="AF780" s="513"/>
      <c r="AG780" s="513"/>
      <c r="AH780" s="513"/>
      <c r="AI780" s="513"/>
      <c r="AJ780" s="513"/>
      <c r="AK780" s="513"/>
      <c r="AL780" s="513"/>
      <c r="AM780" s="513"/>
      <c r="AN780" s="513"/>
      <c r="AO780" s="513"/>
      <c r="AP780" s="513"/>
      <c r="AQ780" s="513"/>
      <c r="AR780" s="513"/>
      <c r="AS780" s="513"/>
      <c r="AT780" s="513"/>
      <c r="AU780" s="513"/>
      <c r="AV780" s="513"/>
      <c r="AW780" s="513"/>
      <c r="AX780" s="513"/>
      <c r="AY780" s="513"/>
      <c r="AZ780" s="513"/>
      <c r="BA780" s="513"/>
      <c r="BB780" s="513"/>
      <c r="BC780" s="513"/>
      <c r="BD780" s="513"/>
      <c r="BE780" s="513"/>
      <c r="BF780" s="513"/>
      <c r="BG780" s="513"/>
      <c r="BH780" s="513"/>
      <c r="BI780" s="513"/>
      <c r="BJ780" s="513"/>
      <c r="BK780" s="513"/>
      <c r="BL780" s="513"/>
      <c r="BM780" s="513"/>
      <c r="BN780" s="513"/>
      <c r="BO780" s="513"/>
      <c r="BP780" s="513"/>
      <c r="BQ780" s="513"/>
      <c r="BR780" s="513"/>
      <c r="BS780" s="513"/>
      <c r="BT780" s="513"/>
      <c r="BU780" s="513"/>
      <c r="BV780" s="513"/>
      <c r="BW780" s="513"/>
      <c r="BX780" s="513"/>
      <c r="BY780" s="513"/>
      <c r="BZ780" s="513"/>
      <c r="CA780" s="513"/>
      <c r="CB780" s="513"/>
      <c r="CC780" s="1972"/>
      <c r="CD780" s="1499"/>
      <c r="CE780" s="1500"/>
      <c r="CF780" s="1501"/>
      <c r="CG780" s="1500"/>
      <c r="CH780" s="1500"/>
      <c r="CI780" s="1500"/>
      <c r="CJ780" s="1976"/>
      <c r="CK780" s="1519"/>
      <c r="CL780" s="1509"/>
    </row>
    <row r="781" spans="1:90" s="514" customFormat="1">
      <c r="A781" s="511"/>
      <c r="B781" s="512"/>
      <c r="C781" s="1493"/>
      <c r="D781" s="1493"/>
      <c r="E781" s="1493"/>
      <c r="F781" s="1493"/>
      <c r="G781" s="1493"/>
      <c r="H781" s="1530"/>
      <c r="I781" s="1972"/>
      <c r="J781" s="1542"/>
      <c r="K781" s="513"/>
      <c r="L781" s="513"/>
      <c r="M781" s="513"/>
      <c r="N781" s="513"/>
      <c r="O781" s="513"/>
      <c r="P781" s="513"/>
      <c r="Q781" s="513"/>
      <c r="R781" s="513"/>
      <c r="S781" s="513"/>
      <c r="T781" s="513"/>
      <c r="U781" s="513"/>
      <c r="V781" s="513"/>
      <c r="W781" s="513"/>
      <c r="X781" s="513"/>
      <c r="Y781" s="513"/>
      <c r="Z781" s="513"/>
      <c r="AA781" s="513"/>
      <c r="AB781" s="513"/>
      <c r="AC781" s="513"/>
      <c r="AD781" s="513"/>
      <c r="AE781" s="513"/>
      <c r="AF781" s="513"/>
      <c r="AG781" s="513"/>
      <c r="AH781" s="513"/>
      <c r="AI781" s="513"/>
      <c r="AJ781" s="513"/>
      <c r="AK781" s="513"/>
      <c r="AL781" s="513"/>
      <c r="AM781" s="513"/>
      <c r="AN781" s="513"/>
      <c r="AO781" s="513"/>
      <c r="AP781" s="513"/>
      <c r="AQ781" s="513"/>
      <c r="AR781" s="513"/>
      <c r="AS781" s="513"/>
      <c r="AT781" s="513"/>
      <c r="AU781" s="513"/>
      <c r="AV781" s="513"/>
      <c r="AW781" s="513"/>
      <c r="AX781" s="513"/>
      <c r="AY781" s="513"/>
      <c r="AZ781" s="513"/>
      <c r="BA781" s="513"/>
      <c r="BB781" s="513"/>
      <c r="BC781" s="513"/>
      <c r="BD781" s="513"/>
      <c r="BE781" s="513"/>
      <c r="BF781" s="513"/>
      <c r="BG781" s="513"/>
      <c r="BH781" s="513"/>
      <c r="BI781" s="513"/>
      <c r="BJ781" s="513"/>
      <c r="BK781" s="513"/>
      <c r="BL781" s="513"/>
      <c r="BM781" s="513"/>
      <c r="BN781" s="513"/>
      <c r="BO781" s="513"/>
      <c r="BP781" s="513"/>
      <c r="BQ781" s="513"/>
      <c r="BR781" s="513"/>
      <c r="BS781" s="513"/>
      <c r="BT781" s="513"/>
      <c r="BU781" s="513"/>
      <c r="BV781" s="513"/>
      <c r="BW781" s="513"/>
      <c r="BX781" s="513"/>
      <c r="BY781" s="513"/>
      <c r="BZ781" s="513"/>
      <c r="CA781" s="513"/>
      <c r="CB781" s="513"/>
      <c r="CC781" s="1972"/>
      <c r="CD781" s="1499"/>
      <c r="CE781" s="1500"/>
      <c r="CF781" s="1501"/>
      <c r="CG781" s="1500"/>
      <c r="CH781" s="1500"/>
      <c r="CI781" s="1500"/>
      <c r="CJ781" s="1976"/>
      <c r="CK781" s="1519"/>
      <c r="CL781" s="1509"/>
    </row>
    <row r="782" spans="1:90" s="514" customFormat="1">
      <c r="A782" s="511"/>
      <c r="B782" s="512"/>
      <c r="C782" s="1493"/>
      <c r="D782" s="1493"/>
      <c r="E782" s="1493"/>
      <c r="F782" s="1493"/>
      <c r="G782" s="1493"/>
      <c r="H782" s="1530"/>
      <c r="I782" s="1972"/>
      <c r="J782" s="1542"/>
      <c r="K782" s="513"/>
      <c r="L782" s="513"/>
      <c r="M782" s="513"/>
      <c r="N782" s="513"/>
      <c r="O782" s="513"/>
      <c r="P782" s="513"/>
      <c r="Q782" s="513"/>
      <c r="R782" s="513"/>
      <c r="S782" s="513"/>
      <c r="T782" s="513"/>
      <c r="U782" s="513"/>
      <c r="V782" s="513"/>
      <c r="W782" s="513"/>
      <c r="X782" s="513"/>
      <c r="Y782" s="513"/>
      <c r="Z782" s="513"/>
      <c r="AA782" s="513"/>
      <c r="AB782" s="513"/>
      <c r="AC782" s="513"/>
      <c r="AD782" s="513"/>
      <c r="AE782" s="513"/>
      <c r="AF782" s="513"/>
      <c r="AG782" s="513"/>
      <c r="AH782" s="513"/>
      <c r="AI782" s="513"/>
      <c r="AJ782" s="513"/>
      <c r="AK782" s="513"/>
      <c r="AL782" s="513"/>
      <c r="AM782" s="513"/>
      <c r="AN782" s="513"/>
      <c r="AO782" s="513"/>
      <c r="AP782" s="513"/>
      <c r="AQ782" s="513"/>
      <c r="AR782" s="513"/>
      <c r="AS782" s="513"/>
      <c r="AT782" s="513"/>
      <c r="AU782" s="513"/>
      <c r="AV782" s="513"/>
      <c r="AW782" s="513"/>
      <c r="AX782" s="513"/>
      <c r="AY782" s="513"/>
      <c r="AZ782" s="513"/>
      <c r="BA782" s="513"/>
      <c r="BB782" s="513"/>
      <c r="BC782" s="513"/>
      <c r="BD782" s="513"/>
      <c r="BE782" s="513"/>
      <c r="BF782" s="513"/>
      <c r="BG782" s="513"/>
      <c r="BH782" s="513"/>
      <c r="BI782" s="513"/>
      <c r="BJ782" s="513"/>
      <c r="BK782" s="513"/>
      <c r="BL782" s="513"/>
      <c r="BM782" s="513"/>
      <c r="BN782" s="513"/>
      <c r="BO782" s="513"/>
      <c r="BP782" s="513"/>
      <c r="BQ782" s="513"/>
      <c r="BR782" s="513"/>
      <c r="BS782" s="513"/>
      <c r="BT782" s="513"/>
      <c r="BU782" s="513"/>
      <c r="BV782" s="513"/>
      <c r="BW782" s="513"/>
      <c r="BX782" s="513"/>
      <c r="BY782" s="513"/>
      <c r="BZ782" s="513"/>
      <c r="CA782" s="513"/>
      <c r="CB782" s="513"/>
      <c r="CC782" s="1972"/>
      <c r="CD782" s="1499"/>
      <c r="CE782" s="1500"/>
      <c r="CF782" s="1501"/>
      <c r="CG782" s="1500"/>
      <c r="CH782" s="1500"/>
      <c r="CI782" s="1500"/>
      <c r="CJ782" s="1976"/>
      <c r="CK782" s="1519"/>
      <c r="CL782" s="1509"/>
    </row>
    <row r="783" spans="1:90" s="514" customFormat="1">
      <c r="A783" s="511"/>
      <c r="B783" s="512"/>
      <c r="C783" s="1493"/>
      <c r="D783" s="1493"/>
      <c r="E783" s="1493"/>
      <c r="F783" s="1493"/>
      <c r="G783" s="1493"/>
      <c r="H783" s="1530"/>
      <c r="I783" s="1972"/>
      <c r="J783" s="1542"/>
      <c r="K783" s="513"/>
      <c r="L783" s="513"/>
      <c r="M783" s="513"/>
      <c r="N783" s="513"/>
      <c r="O783" s="513"/>
      <c r="P783" s="513"/>
      <c r="Q783" s="513"/>
      <c r="R783" s="513"/>
      <c r="S783" s="513"/>
      <c r="T783" s="513"/>
      <c r="U783" s="513"/>
      <c r="V783" s="513"/>
      <c r="W783" s="513"/>
      <c r="X783" s="513"/>
      <c r="Y783" s="513"/>
      <c r="Z783" s="513"/>
      <c r="AA783" s="513"/>
      <c r="AB783" s="513"/>
      <c r="AC783" s="513"/>
      <c r="AD783" s="513"/>
      <c r="AE783" s="513"/>
      <c r="AF783" s="513"/>
      <c r="AG783" s="513"/>
      <c r="AH783" s="513"/>
      <c r="AI783" s="513"/>
      <c r="AJ783" s="513"/>
      <c r="AK783" s="513"/>
      <c r="AL783" s="513"/>
      <c r="AM783" s="513"/>
      <c r="AN783" s="513"/>
      <c r="AO783" s="513"/>
      <c r="AP783" s="513"/>
      <c r="AQ783" s="513"/>
      <c r="AR783" s="513"/>
      <c r="AS783" s="513"/>
      <c r="AT783" s="513"/>
      <c r="AU783" s="513"/>
      <c r="AV783" s="513"/>
      <c r="AW783" s="513"/>
      <c r="AX783" s="513"/>
      <c r="AY783" s="513"/>
      <c r="AZ783" s="513"/>
      <c r="BA783" s="513"/>
      <c r="BB783" s="513"/>
      <c r="BC783" s="513"/>
      <c r="BD783" s="513"/>
      <c r="BE783" s="513"/>
      <c r="BF783" s="513"/>
      <c r="BG783" s="513"/>
      <c r="BH783" s="513"/>
      <c r="BI783" s="513"/>
      <c r="BJ783" s="513"/>
      <c r="BK783" s="513"/>
      <c r="BL783" s="513"/>
      <c r="BM783" s="513"/>
      <c r="BN783" s="513"/>
      <c r="BO783" s="513"/>
      <c r="BP783" s="513"/>
      <c r="BQ783" s="513"/>
      <c r="BR783" s="513"/>
      <c r="BS783" s="513"/>
      <c r="BT783" s="513"/>
      <c r="BU783" s="513"/>
      <c r="BV783" s="513"/>
      <c r="BW783" s="513"/>
      <c r="BX783" s="513"/>
      <c r="BY783" s="513"/>
      <c r="BZ783" s="513"/>
      <c r="CA783" s="513"/>
      <c r="CB783" s="513"/>
      <c r="CC783" s="1972"/>
      <c r="CD783" s="1499"/>
      <c r="CE783" s="1500"/>
      <c r="CF783" s="1501"/>
      <c r="CG783" s="1500"/>
      <c r="CH783" s="1500"/>
      <c r="CI783" s="1500"/>
      <c r="CJ783" s="1976"/>
      <c r="CK783" s="1519"/>
      <c r="CL783" s="1509"/>
    </row>
    <row r="784" spans="1:90" s="514" customFormat="1">
      <c r="A784" s="511"/>
      <c r="B784" s="512"/>
      <c r="C784" s="1493"/>
      <c r="D784" s="1493"/>
      <c r="E784" s="1493"/>
      <c r="F784" s="1493"/>
      <c r="G784" s="1493"/>
      <c r="H784" s="1530"/>
      <c r="I784" s="1972"/>
      <c r="J784" s="1542"/>
      <c r="K784" s="513"/>
      <c r="L784" s="513"/>
      <c r="M784" s="513"/>
      <c r="N784" s="513"/>
      <c r="O784" s="513"/>
      <c r="P784" s="513"/>
      <c r="Q784" s="513"/>
      <c r="R784" s="513"/>
      <c r="S784" s="513"/>
      <c r="T784" s="513"/>
      <c r="U784" s="513"/>
      <c r="V784" s="513"/>
      <c r="W784" s="513"/>
      <c r="X784" s="513"/>
      <c r="Y784" s="513"/>
      <c r="Z784" s="513"/>
      <c r="AA784" s="513"/>
      <c r="AB784" s="513"/>
      <c r="AC784" s="513"/>
      <c r="AD784" s="513"/>
      <c r="AE784" s="513"/>
      <c r="AF784" s="513"/>
      <c r="AG784" s="513"/>
      <c r="AH784" s="513"/>
      <c r="AI784" s="513"/>
      <c r="AJ784" s="513"/>
      <c r="AK784" s="513"/>
      <c r="AL784" s="513"/>
      <c r="AM784" s="513"/>
      <c r="AN784" s="513"/>
      <c r="AO784" s="513"/>
      <c r="AP784" s="513"/>
      <c r="AQ784" s="513"/>
      <c r="AR784" s="513"/>
      <c r="AS784" s="513"/>
      <c r="AT784" s="513"/>
      <c r="AU784" s="513"/>
      <c r="AV784" s="513"/>
      <c r="AW784" s="513"/>
      <c r="AX784" s="513"/>
      <c r="AY784" s="513"/>
      <c r="AZ784" s="513"/>
      <c r="BA784" s="513"/>
      <c r="BB784" s="513"/>
      <c r="BC784" s="513"/>
      <c r="BD784" s="513"/>
      <c r="BE784" s="513"/>
      <c r="BF784" s="513"/>
      <c r="BG784" s="513"/>
      <c r="BH784" s="513"/>
      <c r="BI784" s="513"/>
      <c r="BJ784" s="513"/>
      <c r="BK784" s="513"/>
      <c r="BL784" s="513"/>
      <c r="BM784" s="513"/>
      <c r="BN784" s="513"/>
      <c r="BO784" s="513"/>
      <c r="BP784" s="513"/>
      <c r="BQ784" s="513"/>
      <c r="BR784" s="513"/>
      <c r="BS784" s="513"/>
      <c r="BT784" s="513"/>
      <c r="BU784" s="513"/>
      <c r="BV784" s="513"/>
      <c r="BW784" s="513"/>
      <c r="BX784" s="513"/>
      <c r="BY784" s="513"/>
      <c r="BZ784" s="513"/>
      <c r="CA784" s="513"/>
      <c r="CB784" s="513"/>
      <c r="CC784" s="1972"/>
      <c r="CD784" s="1499"/>
      <c r="CE784" s="1500"/>
      <c r="CF784" s="1501"/>
      <c r="CG784" s="1500"/>
      <c r="CH784" s="1500"/>
      <c r="CI784" s="1500"/>
      <c r="CJ784" s="1976"/>
      <c r="CK784" s="1519"/>
      <c r="CL784" s="1509"/>
    </row>
    <row r="785" spans="1:90" s="514" customFormat="1">
      <c r="A785" s="511"/>
      <c r="B785" s="512"/>
      <c r="C785" s="1493"/>
      <c r="D785" s="1493"/>
      <c r="E785" s="1493"/>
      <c r="F785" s="1493"/>
      <c r="G785" s="1493"/>
      <c r="H785" s="1530"/>
      <c r="I785" s="1972"/>
      <c r="J785" s="1542"/>
      <c r="K785" s="513"/>
      <c r="L785" s="513"/>
      <c r="M785" s="513"/>
      <c r="N785" s="513"/>
      <c r="O785" s="513"/>
      <c r="P785" s="513"/>
      <c r="Q785" s="513"/>
      <c r="R785" s="513"/>
      <c r="S785" s="513"/>
      <c r="T785" s="513"/>
      <c r="U785" s="513"/>
      <c r="V785" s="513"/>
      <c r="W785" s="513"/>
      <c r="X785" s="513"/>
      <c r="Y785" s="513"/>
      <c r="Z785" s="513"/>
      <c r="AA785" s="513"/>
      <c r="AB785" s="513"/>
      <c r="AC785" s="513"/>
      <c r="AD785" s="513"/>
      <c r="AE785" s="513"/>
      <c r="AF785" s="513"/>
      <c r="AG785" s="513"/>
      <c r="AH785" s="513"/>
      <c r="AI785" s="513"/>
      <c r="AJ785" s="513"/>
      <c r="AK785" s="513"/>
      <c r="AL785" s="513"/>
      <c r="AM785" s="513"/>
      <c r="AN785" s="513"/>
      <c r="AO785" s="513"/>
      <c r="AP785" s="513"/>
      <c r="AQ785" s="513"/>
      <c r="AR785" s="513"/>
      <c r="AS785" s="513"/>
      <c r="AT785" s="513"/>
      <c r="AU785" s="513"/>
      <c r="AV785" s="513"/>
      <c r="AW785" s="513"/>
      <c r="AX785" s="513"/>
      <c r="AY785" s="513"/>
      <c r="AZ785" s="513"/>
      <c r="BA785" s="513"/>
      <c r="BB785" s="513"/>
      <c r="BC785" s="513"/>
      <c r="BD785" s="513"/>
      <c r="BE785" s="513"/>
      <c r="BF785" s="513"/>
      <c r="BG785" s="513"/>
      <c r="BH785" s="513"/>
      <c r="BI785" s="513"/>
      <c r="BJ785" s="513"/>
      <c r="BK785" s="513"/>
      <c r="BL785" s="513"/>
      <c r="BM785" s="513"/>
      <c r="BN785" s="513"/>
      <c r="BO785" s="513"/>
      <c r="BP785" s="513"/>
      <c r="BQ785" s="513"/>
      <c r="BR785" s="513"/>
      <c r="BS785" s="513"/>
      <c r="BT785" s="513"/>
      <c r="BU785" s="513"/>
      <c r="BV785" s="513"/>
      <c r="BW785" s="513"/>
      <c r="BX785" s="513"/>
      <c r="BY785" s="513"/>
      <c r="BZ785" s="513"/>
      <c r="CA785" s="513"/>
      <c r="CB785" s="513"/>
      <c r="CC785" s="1972"/>
      <c r="CD785" s="1499"/>
      <c r="CE785" s="1500"/>
      <c r="CF785" s="1501"/>
      <c r="CG785" s="1500"/>
      <c r="CH785" s="1500"/>
      <c r="CI785" s="1500"/>
      <c r="CJ785" s="1976"/>
      <c r="CK785" s="1519"/>
      <c r="CL785" s="1509"/>
    </row>
    <row r="786" spans="1:90" s="514" customFormat="1">
      <c r="A786" s="511"/>
      <c r="B786" s="512"/>
      <c r="C786" s="1493"/>
      <c r="D786" s="1493"/>
      <c r="E786" s="1493"/>
      <c r="F786" s="1493"/>
      <c r="G786" s="1493"/>
      <c r="H786" s="1530"/>
      <c r="I786" s="1972"/>
      <c r="J786" s="1542"/>
      <c r="K786" s="513"/>
      <c r="L786" s="513"/>
      <c r="M786" s="513"/>
      <c r="N786" s="513"/>
      <c r="O786" s="513"/>
      <c r="P786" s="513"/>
      <c r="Q786" s="513"/>
      <c r="R786" s="513"/>
      <c r="S786" s="513"/>
      <c r="T786" s="513"/>
      <c r="U786" s="513"/>
      <c r="V786" s="513"/>
      <c r="W786" s="513"/>
      <c r="X786" s="513"/>
      <c r="Y786" s="513"/>
      <c r="Z786" s="513"/>
      <c r="AA786" s="513"/>
      <c r="AB786" s="513"/>
      <c r="AC786" s="513"/>
      <c r="AD786" s="513"/>
      <c r="AE786" s="513"/>
      <c r="AF786" s="513"/>
      <c r="AG786" s="513"/>
      <c r="AH786" s="513"/>
      <c r="AI786" s="513"/>
      <c r="AJ786" s="513"/>
      <c r="AK786" s="513"/>
      <c r="AL786" s="513"/>
      <c r="AM786" s="513"/>
      <c r="AN786" s="513"/>
      <c r="AO786" s="513"/>
      <c r="AP786" s="513"/>
      <c r="AQ786" s="513"/>
      <c r="AR786" s="513"/>
      <c r="AS786" s="513"/>
      <c r="AT786" s="513"/>
      <c r="AU786" s="513"/>
      <c r="AV786" s="513"/>
      <c r="AW786" s="513"/>
      <c r="AX786" s="513"/>
      <c r="AY786" s="513"/>
      <c r="AZ786" s="513"/>
      <c r="BA786" s="513"/>
      <c r="BB786" s="513"/>
      <c r="BC786" s="513"/>
      <c r="BD786" s="513"/>
      <c r="BE786" s="513"/>
      <c r="BF786" s="513"/>
      <c r="BG786" s="513"/>
      <c r="BH786" s="513"/>
      <c r="BI786" s="513"/>
      <c r="BJ786" s="513"/>
      <c r="BK786" s="513"/>
      <c r="BL786" s="513"/>
      <c r="BM786" s="513"/>
      <c r="BN786" s="513"/>
      <c r="BO786" s="513"/>
      <c r="BP786" s="513"/>
      <c r="BQ786" s="513"/>
      <c r="BR786" s="513"/>
      <c r="BS786" s="513"/>
      <c r="BT786" s="513"/>
      <c r="BU786" s="513"/>
      <c r="BV786" s="513"/>
      <c r="BW786" s="513"/>
      <c r="BX786" s="513"/>
      <c r="BY786" s="513"/>
      <c r="BZ786" s="513"/>
      <c r="CA786" s="513"/>
      <c r="CB786" s="513"/>
      <c r="CC786" s="1972"/>
      <c r="CD786" s="1499"/>
      <c r="CE786" s="1500"/>
      <c r="CF786" s="1501"/>
      <c r="CG786" s="1500"/>
      <c r="CH786" s="1500"/>
      <c r="CI786" s="1500"/>
      <c r="CJ786" s="1976"/>
      <c r="CK786" s="1519"/>
      <c r="CL786" s="1509"/>
    </row>
    <row r="787" spans="1:90" s="514" customFormat="1">
      <c r="A787" s="511"/>
      <c r="B787" s="512"/>
      <c r="C787" s="1493"/>
      <c r="D787" s="1493"/>
      <c r="E787" s="1493"/>
      <c r="F787" s="1493"/>
      <c r="G787" s="1493"/>
      <c r="H787" s="1530"/>
      <c r="I787" s="1972"/>
      <c r="J787" s="1542"/>
      <c r="K787" s="513"/>
      <c r="L787" s="513"/>
      <c r="M787" s="513"/>
      <c r="N787" s="513"/>
      <c r="O787" s="513"/>
      <c r="P787" s="513"/>
      <c r="Q787" s="513"/>
      <c r="R787" s="513"/>
      <c r="S787" s="513"/>
      <c r="T787" s="513"/>
      <c r="U787" s="513"/>
      <c r="V787" s="513"/>
      <c r="W787" s="513"/>
      <c r="X787" s="513"/>
      <c r="Y787" s="513"/>
      <c r="Z787" s="513"/>
      <c r="AA787" s="513"/>
      <c r="AB787" s="513"/>
      <c r="AC787" s="513"/>
      <c r="AD787" s="513"/>
      <c r="AE787" s="513"/>
      <c r="AF787" s="513"/>
      <c r="AG787" s="513"/>
      <c r="AH787" s="513"/>
      <c r="AI787" s="513"/>
      <c r="AJ787" s="513"/>
      <c r="AK787" s="513"/>
      <c r="AL787" s="513"/>
      <c r="AM787" s="513"/>
      <c r="AN787" s="513"/>
      <c r="AO787" s="513"/>
      <c r="AP787" s="513"/>
      <c r="AQ787" s="513"/>
      <c r="AR787" s="513"/>
      <c r="AS787" s="513"/>
      <c r="AT787" s="513"/>
      <c r="AU787" s="513"/>
      <c r="AV787" s="513"/>
      <c r="AW787" s="513"/>
      <c r="AX787" s="513"/>
      <c r="AY787" s="513"/>
      <c r="AZ787" s="513"/>
      <c r="BA787" s="513"/>
      <c r="BB787" s="513"/>
      <c r="BC787" s="513"/>
      <c r="BD787" s="513"/>
      <c r="BE787" s="513"/>
      <c r="BF787" s="513"/>
      <c r="BG787" s="513"/>
      <c r="BH787" s="513"/>
      <c r="BI787" s="513"/>
      <c r="BJ787" s="513"/>
      <c r="BK787" s="513"/>
      <c r="BL787" s="513"/>
      <c r="BM787" s="513"/>
      <c r="BN787" s="513"/>
      <c r="BO787" s="513"/>
      <c r="BP787" s="513"/>
      <c r="BQ787" s="513"/>
      <c r="BR787" s="513"/>
      <c r="BS787" s="513"/>
      <c r="BT787" s="513"/>
      <c r="BU787" s="513"/>
      <c r="BV787" s="513"/>
      <c r="BW787" s="513"/>
      <c r="BX787" s="513"/>
      <c r="BY787" s="513"/>
      <c r="BZ787" s="513"/>
      <c r="CA787" s="513"/>
      <c r="CB787" s="513"/>
      <c r="CC787" s="1972"/>
      <c r="CD787" s="1499"/>
      <c r="CE787" s="1500"/>
      <c r="CF787" s="1501"/>
      <c r="CG787" s="1500"/>
      <c r="CH787" s="1500"/>
      <c r="CI787" s="1500"/>
      <c r="CJ787" s="1976"/>
      <c r="CK787" s="1519"/>
      <c r="CL787" s="1509"/>
    </row>
    <row r="788" spans="1:90" s="514" customFormat="1">
      <c r="A788" s="511"/>
      <c r="B788" s="512"/>
      <c r="C788" s="1493"/>
      <c r="D788" s="1493"/>
      <c r="E788" s="1493"/>
      <c r="F788" s="1493"/>
      <c r="G788" s="1493"/>
      <c r="H788" s="1530"/>
      <c r="I788" s="1972"/>
      <c r="J788" s="1542"/>
      <c r="K788" s="513"/>
      <c r="L788" s="513"/>
      <c r="M788" s="513"/>
      <c r="N788" s="513"/>
      <c r="O788" s="513"/>
      <c r="P788" s="513"/>
      <c r="Q788" s="513"/>
      <c r="R788" s="513"/>
      <c r="S788" s="513"/>
      <c r="T788" s="513"/>
      <c r="U788" s="513"/>
      <c r="V788" s="513"/>
      <c r="W788" s="513"/>
      <c r="X788" s="513"/>
      <c r="Y788" s="513"/>
      <c r="Z788" s="513"/>
      <c r="AA788" s="513"/>
      <c r="AB788" s="513"/>
      <c r="AC788" s="513"/>
      <c r="AD788" s="513"/>
      <c r="AE788" s="513"/>
      <c r="AF788" s="513"/>
      <c r="AG788" s="513"/>
      <c r="AH788" s="513"/>
      <c r="AI788" s="513"/>
      <c r="AJ788" s="513"/>
      <c r="AK788" s="513"/>
      <c r="AL788" s="513"/>
      <c r="AM788" s="513"/>
      <c r="AN788" s="513"/>
      <c r="AO788" s="513"/>
      <c r="AP788" s="513"/>
      <c r="AQ788" s="513"/>
      <c r="AR788" s="513"/>
      <c r="AS788" s="513"/>
      <c r="AT788" s="513"/>
      <c r="AU788" s="513"/>
      <c r="AV788" s="513"/>
      <c r="AW788" s="513"/>
      <c r="AX788" s="513"/>
      <c r="AY788" s="513"/>
      <c r="AZ788" s="513"/>
      <c r="BA788" s="513"/>
      <c r="BB788" s="513"/>
      <c r="BC788" s="513"/>
      <c r="BD788" s="513"/>
      <c r="BE788" s="513"/>
      <c r="BF788" s="513"/>
      <c r="BG788" s="513"/>
      <c r="BH788" s="513"/>
      <c r="BI788" s="513"/>
      <c r="BJ788" s="513"/>
      <c r="BK788" s="513"/>
      <c r="BL788" s="513"/>
      <c r="BM788" s="513"/>
      <c r="BN788" s="513"/>
      <c r="BO788" s="513"/>
      <c r="BP788" s="513"/>
      <c r="BQ788" s="513"/>
      <c r="BR788" s="513"/>
      <c r="BS788" s="513"/>
      <c r="BT788" s="513"/>
      <c r="BU788" s="513"/>
      <c r="BV788" s="513"/>
      <c r="BW788" s="513"/>
      <c r="BX788" s="513"/>
      <c r="BY788" s="513"/>
      <c r="BZ788" s="513"/>
      <c r="CA788" s="513"/>
      <c r="CB788" s="513"/>
      <c r="CC788" s="1972"/>
      <c r="CD788" s="1499"/>
      <c r="CE788" s="1500"/>
      <c r="CF788" s="1501"/>
      <c r="CG788" s="1500"/>
      <c r="CH788" s="1500"/>
      <c r="CI788" s="1500"/>
      <c r="CJ788" s="1976"/>
      <c r="CK788" s="1519"/>
      <c r="CL788" s="1509"/>
    </row>
    <row r="789" spans="1:90" s="514" customFormat="1">
      <c r="A789" s="511"/>
      <c r="B789" s="512"/>
      <c r="C789" s="1493"/>
      <c r="D789" s="1493"/>
      <c r="E789" s="1493"/>
      <c r="F789" s="1493"/>
      <c r="G789" s="1493"/>
      <c r="H789" s="1530"/>
      <c r="I789" s="1972"/>
      <c r="J789" s="1542"/>
      <c r="K789" s="513"/>
      <c r="L789" s="513"/>
      <c r="M789" s="513"/>
      <c r="N789" s="513"/>
      <c r="O789" s="513"/>
      <c r="P789" s="513"/>
      <c r="Q789" s="513"/>
      <c r="R789" s="513"/>
      <c r="S789" s="513"/>
      <c r="T789" s="513"/>
      <c r="U789" s="513"/>
      <c r="V789" s="513"/>
      <c r="W789" s="513"/>
      <c r="X789" s="513"/>
      <c r="Y789" s="513"/>
      <c r="Z789" s="513"/>
      <c r="AA789" s="513"/>
      <c r="AB789" s="513"/>
      <c r="AC789" s="513"/>
      <c r="AD789" s="513"/>
      <c r="AE789" s="513"/>
      <c r="AF789" s="513"/>
      <c r="AG789" s="513"/>
      <c r="AH789" s="513"/>
      <c r="AI789" s="513"/>
      <c r="AJ789" s="513"/>
      <c r="AK789" s="513"/>
      <c r="AL789" s="513"/>
      <c r="AM789" s="513"/>
      <c r="AN789" s="513"/>
      <c r="AO789" s="513"/>
      <c r="AP789" s="513"/>
      <c r="AQ789" s="513"/>
      <c r="AR789" s="513"/>
      <c r="AS789" s="513"/>
      <c r="AT789" s="513"/>
      <c r="AU789" s="513"/>
      <c r="AV789" s="513"/>
      <c r="AW789" s="513"/>
      <c r="AX789" s="513"/>
      <c r="AY789" s="513"/>
      <c r="AZ789" s="513"/>
      <c r="BA789" s="513"/>
      <c r="BB789" s="513"/>
      <c r="BC789" s="513"/>
      <c r="BD789" s="513"/>
      <c r="BE789" s="513"/>
      <c r="BF789" s="513"/>
      <c r="BG789" s="513"/>
      <c r="BH789" s="513"/>
      <c r="BI789" s="513"/>
      <c r="BJ789" s="513"/>
      <c r="BK789" s="513"/>
      <c r="BL789" s="513"/>
      <c r="BM789" s="513"/>
      <c r="BN789" s="513"/>
      <c r="BO789" s="513"/>
      <c r="BP789" s="513"/>
      <c r="BQ789" s="513"/>
      <c r="BR789" s="513"/>
      <c r="BS789" s="513"/>
      <c r="BT789" s="513"/>
      <c r="BU789" s="513"/>
      <c r="BV789" s="513"/>
      <c r="BW789" s="513"/>
      <c r="BX789" s="513"/>
      <c r="BY789" s="513"/>
      <c r="BZ789" s="513"/>
      <c r="CA789" s="513"/>
      <c r="CB789" s="513"/>
      <c r="CC789" s="1972"/>
      <c r="CD789" s="1499"/>
      <c r="CE789" s="1500"/>
      <c r="CF789" s="1501"/>
      <c r="CG789" s="1500"/>
      <c r="CH789" s="1500"/>
      <c r="CI789" s="1500"/>
      <c r="CJ789" s="1976"/>
      <c r="CK789" s="1519"/>
      <c r="CL789" s="1509"/>
    </row>
    <row r="790" spans="1:90" s="514" customFormat="1">
      <c r="A790" s="511"/>
      <c r="B790" s="512"/>
      <c r="C790" s="1493"/>
      <c r="D790" s="1493"/>
      <c r="E790" s="1493"/>
      <c r="F790" s="1493"/>
      <c r="G790" s="1493"/>
      <c r="H790" s="1530"/>
      <c r="I790" s="1972"/>
      <c r="J790" s="1542"/>
      <c r="K790" s="513"/>
      <c r="L790" s="513"/>
      <c r="M790" s="513"/>
      <c r="N790" s="513"/>
      <c r="O790" s="513"/>
      <c r="P790" s="513"/>
      <c r="Q790" s="513"/>
      <c r="R790" s="513"/>
      <c r="S790" s="513"/>
      <c r="T790" s="513"/>
      <c r="U790" s="513"/>
      <c r="V790" s="513"/>
      <c r="W790" s="513"/>
      <c r="X790" s="513"/>
      <c r="Y790" s="513"/>
      <c r="Z790" s="513"/>
      <c r="AA790" s="513"/>
      <c r="AB790" s="513"/>
      <c r="AC790" s="513"/>
      <c r="AD790" s="513"/>
      <c r="AE790" s="513"/>
      <c r="AF790" s="513"/>
      <c r="AG790" s="513"/>
      <c r="AH790" s="513"/>
      <c r="AI790" s="513"/>
      <c r="AJ790" s="513"/>
      <c r="AK790" s="513"/>
      <c r="AL790" s="513"/>
      <c r="AM790" s="513"/>
      <c r="AN790" s="513"/>
      <c r="AO790" s="513"/>
      <c r="AP790" s="513"/>
      <c r="AQ790" s="513"/>
      <c r="AR790" s="513"/>
      <c r="AS790" s="513"/>
      <c r="AT790" s="513"/>
      <c r="AU790" s="513"/>
      <c r="AV790" s="513"/>
      <c r="AW790" s="513"/>
      <c r="AX790" s="513"/>
      <c r="AY790" s="513"/>
      <c r="AZ790" s="513"/>
      <c r="BA790" s="513"/>
      <c r="BB790" s="513"/>
      <c r="BC790" s="513"/>
      <c r="BD790" s="513"/>
      <c r="BE790" s="513"/>
      <c r="BF790" s="513"/>
      <c r="BG790" s="513"/>
      <c r="BH790" s="513"/>
      <c r="BI790" s="513"/>
      <c r="BJ790" s="513"/>
      <c r="BK790" s="513"/>
      <c r="BL790" s="513"/>
      <c r="BM790" s="513"/>
      <c r="BN790" s="513"/>
      <c r="BO790" s="513"/>
      <c r="BP790" s="513"/>
      <c r="BQ790" s="513"/>
      <c r="BR790" s="513"/>
      <c r="BS790" s="513"/>
      <c r="BT790" s="513"/>
      <c r="BU790" s="513"/>
      <c r="BV790" s="513"/>
      <c r="BW790" s="513"/>
      <c r="BX790" s="513"/>
      <c r="BY790" s="513"/>
      <c r="BZ790" s="513"/>
      <c r="CA790" s="513"/>
      <c r="CB790" s="513"/>
      <c r="CC790" s="1972"/>
      <c r="CD790" s="1499"/>
      <c r="CE790" s="1500"/>
      <c r="CF790" s="1501"/>
      <c r="CG790" s="1500"/>
      <c r="CH790" s="1500"/>
      <c r="CI790" s="1500"/>
      <c r="CJ790" s="1976"/>
      <c r="CK790" s="1519"/>
      <c r="CL790" s="1509"/>
    </row>
    <row r="791" spans="1:90" s="514" customFormat="1">
      <c r="A791" s="511"/>
      <c r="B791" s="512"/>
      <c r="C791" s="1493"/>
      <c r="D791" s="1493"/>
      <c r="E791" s="1493"/>
      <c r="F791" s="1493"/>
      <c r="G791" s="1493"/>
      <c r="H791" s="1530"/>
      <c r="I791" s="1972"/>
      <c r="J791" s="1542"/>
      <c r="K791" s="513"/>
      <c r="L791" s="513"/>
      <c r="M791" s="513"/>
      <c r="N791" s="513"/>
      <c r="O791" s="513"/>
      <c r="P791" s="513"/>
      <c r="Q791" s="513"/>
      <c r="R791" s="513"/>
      <c r="S791" s="513"/>
      <c r="T791" s="513"/>
      <c r="U791" s="513"/>
      <c r="V791" s="513"/>
      <c r="W791" s="513"/>
      <c r="X791" s="513"/>
      <c r="Y791" s="513"/>
      <c r="Z791" s="513"/>
      <c r="AA791" s="513"/>
      <c r="AB791" s="513"/>
      <c r="AC791" s="513"/>
      <c r="AD791" s="513"/>
      <c r="AE791" s="513"/>
      <c r="AF791" s="513"/>
      <c r="AG791" s="513"/>
      <c r="AH791" s="513"/>
      <c r="AI791" s="513"/>
      <c r="AJ791" s="513"/>
      <c r="AK791" s="513"/>
      <c r="AL791" s="513"/>
      <c r="AM791" s="513"/>
      <c r="AN791" s="513"/>
      <c r="AO791" s="513"/>
      <c r="AP791" s="513"/>
      <c r="AQ791" s="513"/>
      <c r="AR791" s="513"/>
      <c r="AS791" s="513"/>
      <c r="AT791" s="513"/>
      <c r="AU791" s="513"/>
      <c r="AV791" s="513"/>
      <c r="AW791" s="513"/>
      <c r="AX791" s="513"/>
      <c r="AY791" s="513"/>
      <c r="AZ791" s="513"/>
      <c r="BA791" s="513"/>
      <c r="BB791" s="513"/>
      <c r="BC791" s="513"/>
      <c r="BD791" s="513"/>
      <c r="BE791" s="513"/>
      <c r="BF791" s="513"/>
      <c r="BG791" s="513"/>
      <c r="BH791" s="513"/>
      <c r="BI791" s="513"/>
      <c r="BJ791" s="513"/>
      <c r="BK791" s="513"/>
      <c r="BL791" s="513"/>
      <c r="BM791" s="513"/>
      <c r="BN791" s="513"/>
      <c r="BO791" s="513"/>
      <c r="BP791" s="513"/>
      <c r="BQ791" s="513"/>
      <c r="BR791" s="513"/>
      <c r="BS791" s="513"/>
      <c r="BT791" s="513"/>
      <c r="BU791" s="513"/>
      <c r="BV791" s="513"/>
      <c r="BW791" s="513"/>
      <c r="BX791" s="513"/>
      <c r="BY791" s="513"/>
      <c r="BZ791" s="513"/>
      <c r="CA791" s="513"/>
      <c r="CB791" s="513"/>
      <c r="CC791" s="1972"/>
      <c r="CD791" s="1499"/>
      <c r="CE791" s="1500"/>
      <c r="CF791" s="1501"/>
      <c r="CG791" s="1500"/>
      <c r="CH791" s="1500"/>
      <c r="CI791" s="1500"/>
      <c r="CJ791" s="1976"/>
      <c r="CK791" s="1519"/>
      <c r="CL791" s="1509"/>
    </row>
    <row r="792" spans="1:90" s="514" customFormat="1">
      <c r="A792" s="511"/>
      <c r="B792" s="512"/>
      <c r="C792" s="1493"/>
      <c r="D792" s="1493"/>
      <c r="E792" s="1493"/>
      <c r="F792" s="1493"/>
      <c r="G792" s="1493"/>
      <c r="H792" s="1530"/>
      <c r="I792" s="1972"/>
      <c r="J792" s="1542"/>
      <c r="K792" s="513"/>
      <c r="L792" s="513"/>
      <c r="M792" s="513"/>
      <c r="N792" s="513"/>
      <c r="O792" s="513"/>
      <c r="P792" s="513"/>
      <c r="Q792" s="513"/>
      <c r="R792" s="513"/>
      <c r="S792" s="513"/>
      <c r="T792" s="513"/>
      <c r="U792" s="513"/>
      <c r="V792" s="513"/>
      <c r="W792" s="513"/>
      <c r="X792" s="513"/>
      <c r="Y792" s="513"/>
      <c r="Z792" s="513"/>
      <c r="AA792" s="513"/>
      <c r="AB792" s="513"/>
      <c r="AC792" s="513"/>
      <c r="AD792" s="513"/>
      <c r="AE792" s="513"/>
      <c r="AF792" s="513"/>
      <c r="AG792" s="513"/>
      <c r="AH792" s="513"/>
      <c r="AI792" s="513"/>
      <c r="AJ792" s="513"/>
      <c r="AK792" s="513"/>
      <c r="AL792" s="513"/>
      <c r="AM792" s="513"/>
      <c r="AN792" s="513"/>
      <c r="AO792" s="513"/>
      <c r="AP792" s="513"/>
      <c r="AQ792" s="513"/>
      <c r="AR792" s="513"/>
      <c r="AS792" s="513"/>
      <c r="AT792" s="513"/>
      <c r="AU792" s="513"/>
      <c r="AV792" s="513"/>
      <c r="AW792" s="513"/>
      <c r="AX792" s="513"/>
      <c r="AY792" s="513"/>
      <c r="AZ792" s="513"/>
      <c r="BA792" s="513"/>
      <c r="BB792" s="513"/>
      <c r="BC792" s="513"/>
      <c r="BD792" s="513"/>
      <c r="BE792" s="513"/>
      <c r="BF792" s="513"/>
      <c r="BG792" s="513"/>
      <c r="BH792" s="513"/>
      <c r="BI792" s="513"/>
      <c r="BJ792" s="513"/>
      <c r="BK792" s="513"/>
      <c r="BL792" s="513"/>
      <c r="BM792" s="513"/>
      <c r="BN792" s="513"/>
      <c r="BO792" s="513"/>
      <c r="BP792" s="513"/>
      <c r="BQ792" s="513"/>
      <c r="BR792" s="513"/>
      <c r="BS792" s="513"/>
      <c r="BT792" s="513"/>
      <c r="BU792" s="513"/>
      <c r="BV792" s="513"/>
      <c r="BW792" s="513"/>
      <c r="BX792" s="513"/>
      <c r="BY792" s="513"/>
      <c r="BZ792" s="513"/>
      <c r="CA792" s="513"/>
      <c r="CB792" s="513"/>
      <c r="CC792" s="1972"/>
      <c r="CD792" s="1499"/>
      <c r="CE792" s="1500"/>
      <c r="CF792" s="1501"/>
      <c r="CG792" s="1500"/>
      <c r="CH792" s="1500"/>
      <c r="CI792" s="1500"/>
      <c r="CJ792" s="1976"/>
      <c r="CK792" s="1519"/>
      <c r="CL792" s="1509"/>
    </row>
    <row r="793" spans="1:90" s="514" customFormat="1">
      <c r="A793" s="511"/>
      <c r="B793" s="512"/>
      <c r="C793" s="1493"/>
      <c r="D793" s="1493"/>
      <c r="E793" s="1493"/>
      <c r="F793" s="1493"/>
      <c r="G793" s="1493"/>
      <c r="H793" s="1530"/>
      <c r="I793" s="1972"/>
      <c r="J793" s="1542"/>
      <c r="K793" s="513"/>
      <c r="L793" s="513"/>
      <c r="M793" s="513"/>
      <c r="N793" s="513"/>
      <c r="O793" s="513"/>
      <c r="P793" s="513"/>
      <c r="Q793" s="513"/>
      <c r="R793" s="513"/>
      <c r="S793" s="513"/>
      <c r="T793" s="513"/>
      <c r="U793" s="513"/>
      <c r="V793" s="513"/>
      <c r="W793" s="513"/>
      <c r="X793" s="513"/>
      <c r="Y793" s="513"/>
      <c r="Z793" s="513"/>
      <c r="AA793" s="513"/>
      <c r="AB793" s="513"/>
      <c r="AC793" s="513"/>
      <c r="AD793" s="513"/>
      <c r="AE793" s="513"/>
      <c r="AF793" s="513"/>
      <c r="AG793" s="513"/>
      <c r="AH793" s="513"/>
      <c r="AI793" s="513"/>
      <c r="AJ793" s="513"/>
      <c r="AK793" s="513"/>
      <c r="AL793" s="513"/>
      <c r="AM793" s="513"/>
      <c r="AN793" s="513"/>
      <c r="AO793" s="513"/>
      <c r="AP793" s="513"/>
      <c r="AQ793" s="513"/>
      <c r="AR793" s="513"/>
      <c r="AS793" s="513"/>
      <c r="AT793" s="513"/>
      <c r="AU793" s="513"/>
      <c r="AV793" s="513"/>
      <c r="AW793" s="513"/>
      <c r="AX793" s="513"/>
      <c r="AY793" s="513"/>
      <c r="AZ793" s="513"/>
      <c r="BA793" s="513"/>
      <c r="BB793" s="513"/>
      <c r="BC793" s="513"/>
      <c r="BD793" s="513"/>
      <c r="BE793" s="513"/>
      <c r="BF793" s="513"/>
      <c r="BG793" s="513"/>
      <c r="BH793" s="513"/>
      <c r="BI793" s="513"/>
      <c r="BJ793" s="513"/>
      <c r="BK793" s="513"/>
      <c r="BL793" s="513"/>
      <c r="BM793" s="513"/>
      <c r="BN793" s="513"/>
      <c r="BO793" s="513"/>
      <c r="BP793" s="513"/>
      <c r="BQ793" s="513"/>
      <c r="BR793" s="513"/>
      <c r="BS793" s="513"/>
      <c r="BT793" s="513"/>
      <c r="BU793" s="513"/>
      <c r="BV793" s="513"/>
      <c r="BW793" s="513"/>
      <c r="BX793" s="513"/>
      <c r="BY793" s="513"/>
      <c r="BZ793" s="513"/>
      <c r="CA793" s="513"/>
      <c r="CB793" s="513"/>
      <c r="CC793" s="1972"/>
      <c r="CD793" s="1499"/>
      <c r="CE793" s="1500"/>
      <c r="CF793" s="1501"/>
      <c r="CG793" s="1500"/>
      <c r="CH793" s="1500"/>
      <c r="CI793" s="1500"/>
      <c r="CJ793" s="1976"/>
      <c r="CK793" s="1519"/>
      <c r="CL793" s="1509"/>
    </row>
    <row r="794" spans="1:90" s="514" customFormat="1">
      <c r="A794" s="511"/>
      <c r="B794" s="512"/>
      <c r="C794" s="1493"/>
      <c r="D794" s="1493"/>
      <c r="E794" s="1493"/>
      <c r="F794" s="1493"/>
      <c r="G794" s="1493"/>
      <c r="H794" s="1530"/>
      <c r="I794" s="1972"/>
      <c r="J794" s="1542"/>
      <c r="K794" s="513"/>
      <c r="L794" s="513"/>
      <c r="M794" s="513"/>
      <c r="N794" s="513"/>
      <c r="O794" s="513"/>
      <c r="P794" s="513"/>
      <c r="Q794" s="513"/>
      <c r="R794" s="513"/>
      <c r="S794" s="513"/>
      <c r="T794" s="513"/>
      <c r="U794" s="513"/>
      <c r="V794" s="513"/>
      <c r="W794" s="513"/>
      <c r="X794" s="513"/>
      <c r="Y794" s="513"/>
      <c r="Z794" s="513"/>
      <c r="AA794" s="513"/>
      <c r="AB794" s="513"/>
      <c r="AC794" s="513"/>
      <c r="AD794" s="513"/>
      <c r="AE794" s="513"/>
      <c r="AF794" s="513"/>
      <c r="AG794" s="513"/>
      <c r="AH794" s="513"/>
      <c r="AI794" s="513"/>
      <c r="AJ794" s="513"/>
      <c r="AK794" s="513"/>
      <c r="AL794" s="513"/>
      <c r="AM794" s="513"/>
      <c r="AN794" s="513"/>
      <c r="AO794" s="513"/>
      <c r="AP794" s="513"/>
      <c r="AQ794" s="513"/>
      <c r="AR794" s="513"/>
      <c r="AS794" s="513"/>
      <c r="AT794" s="513"/>
      <c r="AU794" s="513"/>
      <c r="AV794" s="513"/>
      <c r="AW794" s="513"/>
      <c r="AX794" s="513"/>
      <c r="AY794" s="513"/>
      <c r="AZ794" s="513"/>
      <c r="BA794" s="513"/>
      <c r="BB794" s="513"/>
      <c r="BC794" s="513"/>
      <c r="BD794" s="513"/>
      <c r="BE794" s="513"/>
      <c r="BF794" s="513"/>
      <c r="BG794" s="513"/>
      <c r="BH794" s="513"/>
      <c r="BI794" s="513"/>
      <c r="BJ794" s="513"/>
      <c r="BK794" s="513"/>
      <c r="BL794" s="513"/>
      <c r="BM794" s="513"/>
      <c r="BN794" s="513"/>
      <c r="BO794" s="513"/>
      <c r="BP794" s="513"/>
      <c r="BQ794" s="513"/>
      <c r="BR794" s="513"/>
      <c r="BS794" s="513"/>
      <c r="BT794" s="513"/>
      <c r="BU794" s="513"/>
      <c r="BV794" s="513"/>
      <c r="BW794" s="513"/>
      <c r="BX794" s="513"/>
      <c r="BY794" s="513"/>
      <c r="BZ794" s="513"/>
      <c r="CA794" s="513"/>
      <c r="CB794" s="513"/>
      <c r="CC794" s="1972"/>
      <c r="CD794" s="1499"/>
      <c r="CE794" s="1500"/>
      <c r="CF794" s="1501"/>
      <c r="CG794" s="1500"/>
      <c r="CH794" s="1500"/>
      <c r="CI794" s="1500"/>
      <c r="CJ794" s="1976"/>
      <c r="CK794" s="1519"/>
      <c r="CL794" s="1509"/>
    </row>
    <row r="795" spans="1:90" s="514" customFormat="1">
      <c r="A795" s="511"/>
      <c r="B795" s="512"/>
      <c r="C795" s="1493"/>
      <c r="D795" s="1493"/>
      <c r="E795" s="1493"/>
      <c r="F795" s="1493"/>
      <c r="G795" s="1493"/>
      <c r="H795" s="1530"/>
      <c r="I795" s="1972"/>
      <c r="J795" s="1542"/>
      <c r="K795" s="513"/>
      <c r="L795" s="513"/>
      <c r="M795" s="513"/>
      <c r="N795" s="513"/>
      <c r="O795" s="513"/>
      <c r="P795" s="513"/>
      <c r="Q795" s="513"/>
      <c r="R795" s="513"/>
      <c r="S795" s="513"/>
      <c r="T795" s="513"/>
      <c r="U795" s="513"/>
      <c r="V795" s="513"/>
      <c r="W795" s="513"/>
      <c r="X795" s="513"/>
      <c r="Y795" s="513"/>
      <c r="Z795" s="513"/>
      <c r="AA795" s="513"/>
      <c r="AB795" s="513"/>
      <c r="AC795" s="513"/>
      <c r="AD795" s="513"/>
      <c r="AE795" s="513"/>
      <c r="AF795" s="513"/>
      <c r="AG795" s="513"/>
      <c r="AH795" s="513"/>
      <c r="AI795" s="513"/>
      <c r="AJ795" s="513"/>
      <c r="AK795" s="513"/>
      <c r="AL795" s="513"/>
      <c r="AM795" s="513"/>
      <c r="AN795" s="513"/>
      <c r="AO795" s="513"/>
      <c r="AP795" s="513"/>
      <c r="AQ795" s="513"/>
      <c r="AR795" s="513"/>
      <c r="AS795" s="513"/>
      <c r="AT795" s="513"/>
      <c r="AU795" s="513"/>
      <c r="AV795" s="513"/>
      <c r="AW795" s="513"/>
      <c r="AX795" s="513"/>
      <c r="AY795" s="513"/>
      <c r="AZ795" s="513"/>
      <c r="BA795" s="513"/>
      <c r="BB795" s="513"/>
      <c r="BC795" s="513"/>
      <c r="BD795" s="513"/>
      <c r="BE795" s="513"/>
      <c r="BF795" s="513"/>
      <c r="BG795" s="513"/>
      <c r="BH795" s="513"/>
      <c r="BI795" s="513"/>
      <c r="BJ795" s="513"/>
      <c r="BK795" s="513"/>
      <c r="BL795" s="513"/>
      <c r="BM795" s="513"/>
      <c r="BN795" s="513"/>
      <c r="BO795" s="513"/>
      <c r="BP795" s="513"/>
      <c r="BQ795" s="513"/>
      <c r="BR795" s="513"/>
      <c r="BS795" s="513"/>
      <c r="BT795" s="513"/>
      <c r="BU795" s="513"/>
      <c r="BV795" s="513"/>
      <c r="BW795" s="513"/>
      <c r="BX795" s="513"/>
      <c r="BY795" s="513"/>
      <c r="BZ795" s="513"/>
      <c r="CA795" s="513"/>
      <c r="CB795" s="513"/>
      <c r="CC795" s="1972"/>
      <c r="CD795" s="1499"/>
      <c r="CE795" s="1500"/>
      <c r="CF795" s="1501"/>
      <c r="CG795" s="1500"/>
      <c r="CH795" s="1500"/>
      <c r="CI795" s="1500"/>
      <c r="CJ795" s="1976"/>
      <c r="CK795" s="1519"/>
      <c r="CL795" s="1509"/>
    </row>
    <row r="796" spans="1:90" s="514" customFormat="1">
      <c r="A796" s="511"/>
      <c r="B796" s="512"/>
      <c r="C796" s="1493"/>
      <c r="D796" s="1493"/>
      <c r="E796" s="1493"/>
      <c r="F796" s="1493"/>
      <c r="G796" s="1493"/>
      <c r="H796" s="1530"/>
      <c r="I796" s="1972"/>
      <c r="J796" s="1542"/>
      <c r="K796" s="513"/>
      <c r="L796" s="513"/>
      <c r="M796" s="513"/>
      <c r="N796" s="513"/>
      <c r="O796" s="513"/>
      <c r="P796" s="513"/>
      <c r="Q796" s="513"/>
      <c r="R796" s="513"/>
      <c r="S796" s="513"/>
      <c r="T796" s="513"/>
      <c r="U796" s="513"/>
      <c r="V796" s="513"/>
      <c r="W796" s="513"/>
      <c r="X796" s="513"/>
      <c r="Y796" s="513"/>
      <c r="Z796" s="513"/>
      <c r="AA796" s="513"/>
      <c r="AB796" s="513"/>
      <c r="AC796" s="513"/>
      <c r="AD796" s="513"/>
      <c r="AE796" s="513"/>
      <c r="AF796" s="513"/>
      <c r="AG796" s="513"/>
      <c r="AH796" s="513"/>
      <c r="AI796" s="513"/>
      <c r="AJ796" s="513"/>
      <c r="AK796" s="513"/>
      <c r="AL796" s="513"/>
      <c r="AM796" s="513"/>
      <c r="AN796" s="513"/>
      <c r="AO796" s="513"/>
      <c r="AP796" s="513"/>
      <c r="AQ796" s="513"/>
      <c r="AR796" s="513"/>
      <c r="AS796" s="513"/>
      <c r="AT796" s="513"/>
      <c r="AU796" s="513"/>
      <c r="AV796" s="513"/>
      <c r="AW796" s="513"/>
      <c r="AX796" s="513"/>
      <c r="AY796" s="513"/>
      <c r="AZ796" s="513"/>
      <c r="BA796" s="513"/>
      <c r="BB796" s="513"/>
      <c r="BC796" s="513"/>
      <c r="BD796" s="513"/>
      <c r="BE796" s="513"/>
      <c r="BF796" s="513"/>
      <c r="BG796" s="513"/>
      <c r="BH796" s="513"/>
      <c r="BI796" s="513"/>
      <c r="BJ796" s="513"/>
      <c r="BK796" s="513"/>
      <c r="BL796" s="513"/>
      <c r="BM796" s="513"/>
      <c r="BN796" s="513"/>
      <c r="BO796" s="513"/>
      <c r="BP796" s="513"/>
      <c r="BQ796" s="513"/>
      <c r="BR796" s="513"/>
      <c r="BS796" s="513"/>
      <c r="BT796" s="513"/>
      <c r="BU796" s="513"/>
      <c r="BV796" s="513"/>
      <c r="BW796" s="513"/>
      <c r="BX796" s="513"/>
      <c r="BY796" s="513"/>
      <c r="BZ796" s="513"/>
      <c r="CA796" s="513"/>
      <c r="CB796" s="513"/>
      <c r="CC796" s="1972"/>
      <c r="CD796" s="1499"/>
      <c r="CE796" s="1500"/>
      <c r="CF796" s="1501"/>
      <c r="CG796" s="1500"/>
      <c r="CH796" s="1500"/>
      <c r="CI796" s="1500"/>
      <c r="CJ796" s="1976"/>
      <c r="CK796" s="1519"/>
      <c r="CL796" s="1509"/>
    </row>
    <row r="797" spans="1:90" s="514" customFormat="1">
      <c r="A797" s="511"/>
      <c r="B797" s="512"/>
      <c r="C797" s="1493"/>
      <c r="D797" s="1493"/>
      <c r="E797" s="1493"/>
      <c r="F797" s="1493"/>
      <c r="G797" s="1493"/>
      <c r="H797" s="1530"/>
      <c r="I797" s="1972"/>
      <c r="J797" s="1542"/>
      <c r="K797" s="513"/>
      <c r="L797" s="513"/>
      <c r="M797" s="513"/>
      <c r="N797" s="513"/>
      <c r="O797" s="513"/>
      <c r="P797" s="513"/>
      <c r="Q797" s="513"/>
      <c r="R797" s="513"/>
      <c r="S797" s="513"/>
      <c r="T797" s="513"/>
      <c r="U797" s="513"/>
      <c r="V797" s="513"/>
      <c r="W797" s="513"/>
      <c r="X797" s="513"/>
      <c r="Y797" s="513"/>
      <c r="Z797" s="513"/>
      <c r="AA797" s="513"/>
      <c r="AB797" s="513"/>
      <c r="AC797" s="513"/>
      <c r="AD797" s="513"/>
      <c r="AE797" s="513"/>
      <c r="AF797" s="513"/>
      <c r="AG797" s="513"/>
      <c r="AH797" s="513"/>
      <c r="AI797" s="513"/>
      <c r="AJ797" s="513"/>
      <c r="AK797" s="513"/>
      <c r="AL797" s="513"/>
      <c r="AM797" s="513"/>
      <c r="AN797" s="513"/>
      <c r="AO797" s="513"/>
      <c r="AP797" s="513"/>
      <c r="AQ797" s="513"/>
      <c r="AR797" s="513"/>
      <c r="AS797" s="513"/>
      <c r="AT797" s="513"/>
      <c r="AU797" s="513"/>
      <c r="AV797" s="513"/>
      <c r="AW797" s="513"/>
      <c r="AX797" s="513"/>
      <c r="AY797" s="513"/>
      <c r="AZ797" s="513"/>
      <c r="BA797" s="513"/>
      <c r="BB797" s="513"/>
      <c r="BC797" s="513"/>
      <c r="BD797" s="513"/>
      <c r="BE797" s="513"/>
      <c r="BF797" s="513"/>
      <c r="BG797" s="513"/>
      <c r="BH797" s="513"/>
      <c r="BI797" s="513"/>
      <c r="BJ797" s="513"/>
      <c r="BK797" s="513"/>
      <c r="BL797" s="513"/>
      <c r="BM797" s="513"/>
      <c r="BN797" s="513"/>
      <c r="BO797" s="513"/>
      <c r="BP797" s="513"/>
      <c r="BQ797" s="513"/>
      <c r="BR797" s="513"/>
      <c r="BS797" s="513"/>
      <c r="BT797" s="513"/>
      <c r="BU797" s="513"/>
      <c r="BV797" s="513"/>
      <c r="BW797" s="513"/>
      <c r="BX797" s="513"/>
      <c r="BY797" s="513"/>
      <c r="BZ797" s="513"/>
      <c r="CA797" s="513"/>
      <c r="CB797" s="513"/>
      <c r="CC797" s="1972"/>
      <c r="CD797" s="1499"/>
      <c r="CE797" s="1500"/>
      <c r="CF797" s="1501"/>
      <c r="CG797" s="1500"/>
      <c r="CH797" s="1500"/>
      <c r="CI797" s="1500"/>
      <c r="CJ797" s="1976"/>
      <c r="CK797" s="1519"/>
      <c r="CL797" s="1509"/>
    </row>
    <row r="798" spans="1:90" s="514" customFormat="1">
      <c r="A798" s="511"/>
      <c r="B798" s="512"/>
      <c r="C798" s="1493"/>
      <c r="D798" s="1493"/>
      <c r="E798" s="1493"/>
      <c r="F798" s="1493"/>
      <c r="G798" s="1493"/>
      <c r="H798" s="1530"/>
      <c r="I798" s="1972"/>
      <c r="J798" s="1542"/>
      <c r="K798" s="513"/>
      <c r="L798" s="513"/>
      <c r="M798" s="513"/>
      <c r="N798" s="513"/>
      <c r="O798" s="513"/>
      <c r="P798" s="513"/>
      <c r="Q798" s="513"/>
      <c r="R798" s="513"/>
      <c r="S798" s="513"/>
      <c r="T798" s="513"/>
      <c r="U798" s="513"/>
      <c r="V798" s="513"/>
      <c r="W798" s="513"/>
      <c r="X798" s="513"/>
      <c r="Y798" s="513"/>
      <c r="Z798" s="513"/>
      <c r="AA798" s="513"/>
      <c r="AB798" s="513"/>
      <c r="AC798" s="513"/>
      <c r="AD798" s="513"/>
      <c r="AE798" s="513"/>
      <c r="AF798" s="513"/>
      <c r="AG798" s="513"/>
      <c r="AH798" s="513"/>
      <c r="AI798" s="513"/>
      <c r="AJ798" s="513"/>
      <c r="AK798" s="513"/>
      <c r="AL798" s="513"/>
      <c r="AM798" s="513"/>
      <c r="AN798" s="513"/>
      <c r="AO798" s="513"/>
      <c r="AP798" s="513"/>
      <c r="AQ798" s="513"/>
      <c r="AR798" s="513"/>
      <c r="AS798" s="513"/>
      <c r="AT798" s="513"/>
      <c r="AU798" s="513"/>
      <c r="AV798" s="513"/>
      <c r="AW798" s="513"/>
      <c r="AX798" s="513"/>
      <c r="AY798" s="513"/>
      <c r="AZ798" s="513"/>
      <c r="BA798" s="513"/>
      <c r="BB798" s="513"/>
      <c r="BC798" s="513"/>
      <c r="BD798" s="513"/>
      <c r="BE798" s="513"/>
      <c r="BF798" s="513"/>
      <c r="BG798" s="513"/>
      <c r="BH798" s="513"/>
      <c r="BI798" s="513"/>
      <c r="BJ798" s="513"/>
      <c r="BK798" s="513"/>
      <c r="BL798" s="513"/>
      <c r="BM798" s="513"/>
      <c r="BN798" s="513"/>
      <c r="BO798" s="513"/>
      <c r="BP798" s="513"/>
      <c r="BQ798" s="513"/>
      <c r="BR798" s="513"/>
      <c r="BS798" s="513"/>
      <c r="BT798" s="513"/>
      <c r="BU798" s="513"/>
      <c r="BV798" s="513"/>
      <c r="BW798" s="513"/>
      <c r="BX798" s="513"/>
      <c r="BY798" s="513"/>
      <c r="BZ798" s="513"/>
      <c r="CA798" s="513"/>
      <c r="CB798" s="513"/>
      <c r="CC798" s="1972"/>
      <c r="CD798" s="1499"/>
      <c r="CE798" s="1500"/>
      <c r="CF798" s="1501"/>
      <c r="CG798" s="1500"/>
      <c r="CH798" s="1500"/>
      <c r="CI798" s="1500"/>
      <c r="CJ798" s="1976"/>
      <c r="CK798" s="1519"/>
      <c r="CL798" s="1509"/>
    </row>
    <row r="799" spans="1:90" s="514" customFormat="1">
      <c r="A799" s="511"/>
      <c r="B799" s="512"/>
      <c r="C799" s="1493"/>
      <c r="D799" s="1493"/>
      <c r="E799" s="1493"/>
      <c r="F799" s="1493"/>
      <c r="G799" s="1493"/>
      <c r="H799" s="1530"/>
      <c r="I799" s="1972"/>
      <c r="J799" s="1542"/>
      <c r="K799" s="513"/>
      <c r="L799" s="513"/>
      <c r="M799" s="513"/>
      <c r="N799" s="513"/>
      <c r="O799" s="513"/>
      <c r="P799" s="513"/>
      <c r="Q799" s="513"/>
      <c r="R799" s="513"/>
      <c r="S799" s="513"/>
      <c r="T799" s="513"/>
      <c r="U799" s="513"/>
      <c r="V799" s="513"/>
      <c r="W799" s="513"/>
      <c r="X799" s="513"/>
      <c r="Y799" s="513"/>
      <c r="Z799" s="513"/>
      <c r="AA799" s="513"/>
      <c r="AB799" s="513"/>
      <c r="AC799" s="513"/>
      <c r="AD799" s="513"/>
      <c r="AE799" s="513"/>
      <c r="AF799" s="513"/>
      <c r="AG799" s="513"/>
      <c r="AH799" s="513"/>
      <c r="AI799" s="513"/>
      <c r="AJ799" s="513"/>
      <c r="AK799" s="513"/>
      <c r="AL799" s="513"/>
      <c r="AM799" s="513"/>
      <c r="AN799" s="513"/>
      <c r="AO799" s="513"/>
      <c r="AP799" s="513"/>
      <c r="AQ799" s="513"/>
      <c r="AR799" s="513"/>
      <c r="AS799" s="513"/>
      <c r="AT799" s="513"/>
      <c r="AU799" s="513"/>
      <c r="AV799" s="513"/>
      <c r="AW799" s="513"/>
      <c r="AX799" s="513"/>
      <c r="AY799" s="513"/>
      <c r="AZ799" s="513"/>
      <c r="BA799" s="513"/>
      <c r="BB799" s="513"/>
      <c r="BC799" s="513"/>
      <c r="BD799" s="513"/>
      <c r="BE799" s="513"/>
      <c r="BF799" s="513"/>
      <c r="BG799" s="513"/>
      <c r="BH799" s="513"/>
      <c r="BI799" s="513"/>
      <c r="BJ799" s="513"/>
      <c r="BK799" s="513"/>
      <c r="BL799" s="513"/>
      <c r="BM799" s="513"/>
      <c r="BN799" s="513"/>
      <c r="BO799" s="513"/>
      <c r="BP799" s="513"/>
      <c r="BQ799" s="513"/>
      <c r="BR799" s="513"/>
      <c r="BS799" s="513"/>
      <c r="BT799" s="513"/>
      <c r="BU799" s="513"/>
      <c r="BV799" s="513"/>
      <c r="BW799" s="513"/>
      <c r="BX799" s="513"/>
      <c r="BY799" s="513"/>
      <c r="BZ799" s="513"/>
      <c r="CA799" s="513"/>
      <c r="CB799" s="513"/>
      <c r="CC799" s="1972"/>
      <c r="CD799" s="1499"/>
      <c r="CE799" s="1500"/>
      <c r="CF799" s="1501"/>
      <c r="CG799" s="1500"/>
      <c r="CH799" s="1500"/>
      <c r="CI799" s="1500"/>
      <c r="CJ799" s="1976"/>
      <c r="CK799" s="1519"/>
      <c r="CL799" s="1509"/>
    </row>
    <row r="800" spans="1:90" s="514" customFormat="1">
      <c r="A800" s="511"/>
      <c r="B800" s="512"/>
      <c r="C800" s="1493"/>
      <c r="D800" s="1493"/>
      <c r="E800" s="1493"/>
      <c r="F800" s="1493"/>
      <c r="G800" s="1493"/>
      <c r="H800" s="1530"/>
      <c r="I800" s="1972"/>
      <c r="J800" s="1542"/>
      <c r="K800" s="513"/>
      <c r="L800" s="513"/>
      <c r="M800" s="513"/>
      <c r="N800" s="513"/>
      <c r="O800" s="513"/>
      <c r="P800" s="513"/>
      <c r="Q800" s="513"/>
      <c r="R800" s="513"/>
      <c r="S800" s="513"/>
      <c r="T800" s="513"/>
      <c r="U800" s="513"/>
      <c r="V800" s="513"/>
      <c r="W800" s="513"/>
      <c r="X800" s="513"/>
      <c r="Y800" s="513"/>
      <c r="Z800" s="513"/>
      <c r="AA800" s="513"/>
      <c r="AB800" s="513"/>
      <c r="AC800" s="513"/>
      <c r="AD800" s="513"/>
      <c r="AE800" s="513"/>
      <c r="AF800" s="513"/>
      <c r="AG800" s="513"/>
      <c r="AH800" s="513"/>
      <c r="AI800" s="513"/>
      <c r="AJ800" s="513"/>
      <c r="AK800" s="513"/>
      <c r="AL800" s="513"/>
      <c r="AM800" s="513"/>
      <c r="AN800" s="513"/>
      <c r="AO800" s="513"/>
      <c r="AP800" s="513"/>
      <c r="AQ800" s="513"/>
      <c r="AR800" s="513"/>
      <c r="AS800" s="513"/>
      <c r="AT800" s="513"/>
      <c r="AU800" s="513"/>
      <c r="AV800" s="513"/>
      <c r="AW800" s="513"/>
      <c r="AX800" s="513"/>
      <c r="AY800" s="513"/>
      <c r="AZ800" s="513"/>
      <c r="BA800" s="513"/>
      <c r="BB800" s="513"/>
      <c r="BC800" s="513"/>
      <c r="BD800" s="513"/>
      <c r="BE800" s="513"/>
      <c r="BF800" s="513"/>
      <c r="BG800" s="513"/>
      <c r="BH800" s="513"/>
      <c r="BI800" s="513"/>
      <c r="BJ800" s="513"/>
      <c r="BK800" s="513"/>
      <c r="BL800" s="513"/>
      <c r="BM800" s="513"/>
      <c r="BN800" s="513"/>
      <c r="BO800" s="513"/>
      <c r="BP800" s="513"/>
      <c r="BQ800" s="513"/>
      <c r="BR800" s="513"/>
      <c r="BS800" s="513"/>
      <c r="BT800" s="513"/>
      <c r="BU800" s="513"/>
      <c r="BV800" s="513"/>
      <c r="BW800" s="513"/>
      <c r="BX800" s="513"/>
      <c r="BY800" s="513"/>
      <c r="BZ800" s="513"/>
      <c r="CA800" s="513"/>
      <c r="CB800" s="513"/>
      <c r="CC800" s="1972"/>
      <c r="CD800" s="1499"/>
      <c r="CE800" s="1500"/>
      <c r="CF800" s="1501"/>
      <c r="CG800" s="1500"/>
      <c r="CH800" s="1500"/>
      <c r="CI800" s="1500"/>
      <c r="CJ800" s="1976"/>
      <c r="CK800" s="1519"/>
      <c r="CL800" s="1509"/>
    </row>
    <row r="801" spans="1:90" s="514" customFormat="1">
      <c r="A801" s="511"/>
      <c r="B801" s="512"/>
      <c r="C801" s="1493"/>
      <c r="D801" s="1493"/>
      <c r="E801" s="1493"/>
      <c r="F801" s="1493"/>
      <c r="G801" s="1493"/>
      <c r="H801" s="1530"/>
      <c r="I801" s="1972"/>
      <c r="J801" s="1542"/>
      <c r="K801" s="513"/>
      <c r="L801" s="513"/>
      <c r="M801" s="513"/>
      <c r="N801" s="513"/>
      <c r="O801" s="513"/>
      <c r="P801" s="513"/>
      <c r="Q801" s="513"/>
      <c r="R801" s="513"/>
      <c r="S801" s="513"/>
      <c r="T801" s="513"/>
      <c r="U801" s="513"/>
      <c r="V801" s="513"/>
      <c r="W801" s="513"/>
      <c r="X801" s="513"/>
      <c r="Y801" s="513"/>
      <c r="Z801" s="513"/>
      <c r="AA801" s="513"/>
      <c r="AB801" s="513"/>
      <c r="AC801" s="513"/>
      <c r="AD801" s="513"/>
      <c r="AE801" s="513"/>
      <c r="AF801" s="513"/>
      <c r="AG801" s="513"/>
      <c r="AH801" s="513"/>
      <c r="AI801" s="513"/>
      <c r="AJ801" s="513"/>
      <c r="AK801" s="513"/>
      <c r="AL801" s="513"/>
      <c r="AM801" s="513"/>
      <c r="AN801" s="513"/>
      <c r="AO801" s="513"/>
      <c r="AP801" s="513"/>
      <c r="AQ801" s="513"/>
      <c r="AR801" s="513"/>
      <c r="AS801" s="513"/>
      <c r="AT801" s="513"/>
      <c r="AU801" s="513"/>
      <c r="AV801" s="513"/>
      <c r="AW801" s="513"/>
      <c r="AX801" s="513"/>
      <c r="AY801" s="513"/>
      <c r="AZ801" s="513"/>
      <c r="BA801" s="513"/>
      <c r="BB801" s="513"/>
      <c r="BC801" s="513"/>
      <c r="BD801" s="513"/>
      <c r="BE801" s="513"/>
      <c r="BF801" s="513"/>
      <c r="BG801" s="513"/>
      <c r="BH801" s="513"/>
      <c r="BI801" s="513"/>
      <c r="BJ801" s="513"/>
      <c r="BK801" s="513"/>
      <c r="BL801" s="513"/>
      <c r="BM801" s="513"/>
      <c r="BN801" s="513"/>
      <c r="BO801" s="513"/>
      <c r="BP801" s="513"/>
      <c r="BQ801" s="513"/>
      <c r="BR801" s="513"/>
      <c r="BS801" s="513"/>
      <c r="BT801" s="513"/>
      <c r="BU801" s="513"/>
      <c r="BV801" s="513"/>
      <c r="BW801" s="513"/>
      <c r="BX801" s="513"/>
      <c r="BY801" s="513"/>
      <c r="BZ801" s="513"/>
      <c r="CA801" s="513"/>
      <c r="CB801" s="513"/>
      <c r="CC801" s="1972"/>
      <c r="CD801" s="1499"/>
      <c r="CE801" s="1500"/>
      <c r="CF801" s="1501"/>
      <c r="CG801" s="1500"/>
      <c r="CH801" s="1500"/>
      <c r="CI801" s="1500"/>
      <c r="CJ801" s="1976"/>
      <c r="CK801" s="1519"/>
      <c r="CL801" s="1509"/>
    </row>
    <row r="802" spans="1:90" s="514" customFormat="1">
      <c r="A802" s="511"/>
      <c r="B802" s="512"/>
      <c r="C802" s="1493"/>
      <c r="D802" s="1493"/>
      <c r="E802" s="1493"/>
      <c r="F802" s="1493"/>
      <c r="G802" s="1493"/>
      <c r="H802" s="1530"/>
      <c r="I802" s="1972"/>
      <c r="J802" s="1542"/>
      <c r="K802" s="513"/>
      <c r="L802" s="513"/>
      <c r="M802" s="513"/>
      <c r="N802" s="513"/>
      <c r="O802" s="513"/>
      <c r="P802" s="513"/>
      <c r="Q802" s="513"/>
      <c r="R802" s="513"/>
      <c r="S802" s="513"/>
      <c r="T802" s="513"/>
      <c r="U802" s="513"/>
      <c r="V802" s="513"/>
      <c r="W802" s="513"/>
      <c r="X802" s="513"/>
      <c r="Y802" s="513"/>
      <c r="Z802" s="513"/>
      <c r="AA802" s="513"/>
      <c r="AB802" s="513"/>
      <c r="AC802" s="513"/>
      <c r="AD802" s="513"/>
      <c r="AE802" s="513"/>
      <c r="AF802" s="513"/>
      <c r="AG802" s="513"/>
      <c r="AH802" s="513"/>
      <c r="AI802" s="513"/>
      <c r="AJ802" s="513"/>
      <c r="AK802" s="513"/>
      <c r="AL802" s="513"/>
      <c r="AM802" s="513"/>
      <c r="AN802" s="513"/>
      <c r="AO802" s="513"/>
      <c r="AP802" s="513"/>
      <c r="AQ802" s="513"/>
      <c r="AR802" s="513"/>
      <c r="AS802" s="513"/>
      <c r="AT802" s="513"/>
      <c r="AU802" s="513"/>
      <c r="AV802" s="513"/>
      <c r="AW802" s="513"/>
      <c r="AX802" s="513"/>
      <c r="AY802" s="513"/>
      <c r="AZ802" s="513"/>
      <c r="BA802" s="513"/>
      <c r="BB802" s="513"/>
      <c r="BC802" s="513"/>
      <c r="BD802" s="513"/>
      <c r="BE802" s="513"/>
      <c r="BF802" s="513"/>
      <c r="BG802" s="513"/>
      <c r="BH802" s="513"/>
      <c r="BI802" s="513"/>
      <c r="BJ802" s="513"/>
      <c r="BK802" s="513"/>
      <c r="BL802" s="513"/>
      <c r="BM802" s="513"/>
      <c r="BN802" s="513"/>
      <c r="BO802" s="513"/>
      <c r="BP802" s="513"/>
      <c r="BQ802" s="513"/>
      <c r="BR802" s="513"/>
      <c r="BS802" s="513"/>
      <c r="BT802" s="513"/>
      <c r="BU802" s="513"/>
      <c r="BV802" s="513"/>
      <c r="BW802" s="513"/>
      <c r="BX802" s="513"/>
      <c r="BY802" s="513"/>
      <c r="BZ802" s="513"/>
      <c r="CA802" s="513"/>
      <c r="CB802" s="513"/>
      <c r="CC802" s="1972"/>
      <c r="CD802" s="1499"/>
      <c r="CE802" s="1500"/>
      <c r="CF802" s="1501"/>
      <c r="CG802" s="1500"/>
      <c r="CH802" s="1500"/>
      <c r="CI802" s="1500"/>
      <c r="CJ802" s="1976"/>
      <c r="CK802" s="1519"/>
      <c r="CL802" s="1509"/>
    </row>
    <row r="803" spans="1:90" s="514" customFormat="1">
      <c r="A803" s="511"/>
      <c r="B803" s="512"/>
      <c r="C803" s="1493"/>
      <c r="D803" s="1493"/>
      <c r="E803" s="1493"/>
      <c r="F803" s="1493"/>
      <c r="G803" s="1493"/>
      <c r="H803" s="1530"/>
      <c r="I803" s="1972"/>
      <c r="J803" s="1542"/>
      <c r="K803" s="513"/>
      <c r="L803" s="513"/>
      <c r="M803" s="513"/>
      <c r="N803" s="513"/>
      <c r="O803" s="513"/>
      <c r="P803" s="513"/>
      <c r="Q803" s="513"/>
      <c r="R803" s="513"/>
      <c r="S803" s="513"/>
      <c r="T803" s="513"/>
      <c r="U803" s="513"/>
      <c r="V803" s="513"/>
      <c r="W803" s="513"/>
      <c r="X803" s="513"/>
      <c r="Y803" s="513"/>
      <c r="Z803" s="513"/>
      <c r="AA803" s="513"/>
      <c r="AB803" s="513"/>
      <c r="AC803" s="513"/>
      <c r="AD803" s="513"/>
      <c r="AE803" s="513"/>
      <c r="AF803" s="513"/>
      <c r="AG803" s="513"/>
      <c r="AH803" s="513"/>
      <c r="AI803" s="513"/>
      <c r="AJ803" s="513"/>
      <c r="AK803" s="513"/>
      <c r="AL803" s="513"/>
      <c r="AM803" s="513"/>
      <c r="AN803" s="513"/>
      <c r="AO803" s="513"/>
      <c r="AP803" s="513"/>
      <c r="AQ803" s="513"/>
      <c r="AR803" s="513"/>
      <c r="AS803" s="513"/>
      <c r="AT803" s="513"/>
      <c r="AU803" s="513"/>
      <c r="AV803" s="513"/>
      <c r="AW803" s="513"/>
      <c r="AX803" s="513"/>
      <c r="AY803" s="513"/>
      <c r="AZ803" s="513"/>
      <c r="BA803" s="513"/>
      <c r="BB803" s="513"/>
      <c r="BC803" s="513"/>
      <c r="BD803" s="513"/>
      <c r="BE803" s="513"/>
      <c r="BF803" s="513"/>
      <c r="BG803" s="513"/>
      <c r="BH803" s="513"/>
      <c r="BI803" s="513"/>
      <c r="BJ803" s="513"/>
      <c r="BK803" s="513"/>
      <c r="BL803" s="513"/>
      <c r="BM803" s="513"/>
      <c r="BN803" s="513"/>
      <c r="BO803" s="513"/>
      <c r="BP803" s="513"/>
      <c r="BQ803" s="513"/>
      <c r="BR803" s="513"/>
      <c r="BS803" s="513"/>
      <c r="BT803" s="513"/>
      <c r="BU803" s="513"/>
      <c r="BV803" s="513"/>
      <c r="BW803" s="513"/>
      <c r="BX803" s="513"/>
      <c r="BY803" s="513"/>
      <c r="BZ803" s="513"/>
      <c r="CA803" s="513"/>
      <c r="CB803" s="513"/>
      <c r="CC803" s="1972"/>
      <c r="CD803" s="1499"/>
      <c r="CE803" s="1500"/>
      <c r="CF803" s="1501"/>
      <c r="CG803" s="1500"/>
      <c r="CH803" s="1500"/>
      <c r="CI803" s="1500"/>
      <c r="CJ803" s="1976"/>
      <c r="CK803" s="1519"/>
      <c r="CL803" s="1509"/>
    </row>
    <row r="804" spans="1:90" s="514" customFormat="1">
      <c r="A804" s="511"/>
      <c r="B804" s="512"/>
      <c r="C804" s="1493"/>
      <c r="D804" s="1493"/>
      <c r="E804" s="1493"/>
      <c r="F804" s="1493"/>
      <c r="G804" s="1493"/>
      <c r="H804" s="1530"/>
      <c r="I804" s="1972"/>
      <c r="J804" s="1542"/>
      <c r="K804" s="513"/>
      <c r="L804" s="513"/>
      <c r="M804" s="513"/>
      <c r="N804" s="513"/>
      <c r="O804" s="513"/>
      <c r="P804" s="513"/>
      <c r="Q804" s="513"/>
      <c r="R804" s="513"/>
      <c r="S804" s="513"/>
      <c r="T804" s="513"/>
      <c r="U804" s="513"/>
      <c r="V804" s="513"/>
      <c r="W804" s="513"/>
      <c r="X804" s="513"/>
      <c r="Y804" s="513"/>
      <c r="Z804" s="513"/>
      <c r="AA804" s="513"/>
      <c r="AB804" s="513"/>
      <c r="AC804" s="513"/>
      <c r="AD804" s="513"/>
      <c r="AE804" s="513"/>
      <c r="AF804" s="513"/>
      <c r="AG804" s="513"/>
      <c r="AH804" s="513"/>
      <c r="AI804" s="513"/>
      <c r="AJ804" s="513"/>
      <c r="AK804" s="513"/>
      <c r="AL804" s="513"/>
      <c r="AM804" s="513"/>
      <c r="AN804" s="513"/>
      <c r="AO804" s="513"/>
      <c r="AP804" s="513"/>
      <c r="AQ804" s="513"/>
      <c r="AR804" s="513"/>
      <c r="AS804" s="513"/>
      <c r="AT804" s="513"/>
      <c r="AU804" s="513"/>
      <c r="AV804" s="513"/>
      <c r="AW804" s="513"/>
      <c r="AX804" s="513"/>
      <c r="AY804" s="513"/>
      <c r="AZ804" s="513"/>
      <c r="BA804" s="513"/>
      <c r="BB804" s="513"/>
      <c r="BC804" s="513"/>
      <c r="BD804" s="513"/>
      <c r="BE804" s="513"/>
      <c r="BF804" s="513"/>
      <c r="BG804" s="513"/>
      <c r="BH804" s="513"/>
      <c r="BI804" s="513"/>
      <c r="BJ804" s="513"/>
      <c r="BK804" s="513"/>
      <c r="BL804" s="513"/>
      <c r="BM804" s="513"/>
      <c r="BN804" s="513"/>
      <c r="BO804" s="513"/>
      <c r="BP804" s="513"/>
      <c r="BQ804" s="513"/>
      <c r="BR804" s="513"/>
      <c r="BS804" s="513"/>
      <c r="BT804" s="513"/>
      <c r="BU804" s="513"/>
      <c r="BV804" s="513"/>
      <c r="BW804" s="513"/>
      <c r="BX804" s="513"/>
      <c r="BY804" s="513"/>
      <c r="BZ804" s="513"/>
      <c r="CA804" s="513"/>
      <c r="CB804" s="513"/>
      <c r="CC804" s="1972"/>
      <c r="CD804" s="1499"/>
      <c r="CE804" s="1500"/>
      <c r="CF804" s="1501"/>
      <c r="CG804" s="1500"/>
      <c r="CH804" s="1500"/>
      <c r="CI804" s="1500"/>
      <c r="CJ804" s="1976"/>
      <c r="CK804" s="1519"/>
      <c r="CL804" s="1509"/>
    </row>
    <row r="805" spans="1:90" s="514" customFormat="1">
      <c r="A805" s="511"/>
      <c r="B805" s="512"/>
      <c r="C805" s="1493"/>
      <c r="D805" s="1493"/>
      <c r="E805" s="1493"/>
      <c r="F805" s="1493"/>
      <c r="G805" s="1493"/>
      <c r="H805" s="1530"/>
      <c r="I805" s="1972"/>
      <c r="J805" s="1542"/>
      <c r="K805" s="513"/>
      <c r="L805" s="513"/>
      <c r="M805" s="513"/>
      <c r="N805" s="513"/>
      <c r="O805" s="513"/>
      <c r="P805" s="513"/>
      <c r="Q805" s="513"/>
      <c r="R805" s="513"/>
      <c r="S805" s="513"/>
      <c r="T805" s="513"/>
      <c r="U805" s="513"/>
      <c r="V805" s="513"/>
      <c r="W805" s="513"/>
      <c r="X805" s="513"/>
      <c r="Y805" s="513"/>
      <c r="Z805" s="513"/>
      <c r="AA805" s="513"/>
      <c r="AB805" s="513"/>
      <c r="AC805" s="513"/>
      <c r="AD805" s="513"/>
      <c r="AE805" s="513"/>
      <c r="AF805" s="513"/>
      <c r="AG805" s="513"/>
      <c r="AH805" s="513"/>
      <c r="AI805" s="513"/>
      <c r="AJ805" s="513"/>
      <c r="AK805" s="513"/>
      <c r="AL805" s="513"/>
      <c r="AM805" s="513"/>
      <c r="AN805" s="513"/>
      <c r="AO805" s="513"/>
      <c r="AP805" s="513"/>
      <c r="AQ805" s="513"/>
      <c r="AR805" s="513"/>
      <c r="AS805" s="513"/>
      <c r="AT805" s="513"/>
      <c r="AU805" s="513"/>
      <c r="AV805" s="513"/>
      <c r="AW805" s="513"/>
      <c r="AX805" s="513"/>
      <c r="AY805" s="513"/>
      <c r="AZ805" s="513"/>
      <c r="BA805" s="513"/>
      <c r="BB805" s="513"/>
      <c r="BC805" s="513"/>
      <c r="BD805" s="513"/>
      <c r="BE805" s="513"/>
      <c r="BF805" s="513"/>
      <c r="BG805" s="513"/>
      <c r="BH805" s="513"/>
      <c r="BI805" s="513"/>
      <c r="BJ805" s="513"/>
      <c r="BK805" s="513"/>
      <c r="BL805" s="513"/>
      <c r="BM805" s="513"/>
      <c r="BN805" s="513"/>
      <c r="BO805" s="513"/>
      <c r="BP805" s="513"/>
      <c r="BQ805" s="513"/>
      <c r="BR805" s="513"/>
      <c r="BS805" s="513"/>
      <c r="BT805" s="513"/>
      <c r="BU805" s="513"/>
      <c r="BV805" s="513"/>
      <c r="BW805" s="513"/>
      <c r="BX805" s="513"/>
      <c r="BY805" s="513"/>
      <c r="BZ805" s="513"/>
      <c r="CA805" s="513"/>
      <c r="CB805" s="513"/>
      <c r="CC805" s="1972"/>
      <c r="CD805" s="1499"/>
      <c r="CE805" s="1500"/>
      <c r="CF805" s="1501"/>
      <c r="CG805" s="1500"/>
      <c r="CH805" s="1500"/>
      <c r="CI805" s="1500"/>
      <c r="CJ805" s="1976"/>
      <c r="CK805" s="1519"/>
      <c r="CL805" s="1509"/>
    </row>
    <row r="806" spans="1:90" s="514" customFormat="1">
      <c r="A806" s="511"/>
      <c r="B806" s="512"/>
      <c r="C806" s="1493"/>
      <c r="D806" s="1493"/>
      <c r="E806" s="1493"/>
      <c r="F806" s="1493"/>
      <c r="G806" s="1493"/>
      <c r="H806" s="1530"/>
      <c r="I806" s="1972"/>
      <c r="J806" s="1542"/>
      <c r="K806" s="513"/>
      <c r="L806" s="513"/>
      <c r="M806" s="513"/>
      <c r="N806" s="513"/>
      <c r="O806" s="513"/>
      <c r="P806" s="513"/>
      <c r="Q806" s="513"/>
      <c r="R806" s="513"/>
      <c r="S806" s="513"/>
      <c r="T806" s="513"/>
      <c r="U806" s="513"/>
      <c r="V806" s="513"/>
      <c r="W806" s="513"/>
      <c r="X806" s="513"/>
      <c r="Y806" s="513"/>
      <c r="Z806" s="513"/>
      <c r="AA806" s="513"/>
      <c r="AB806" s="513"/>
      <c r="AC806" s="513"/>
      <c r="AD806" s="513"/>
      <c r="AE806" s="513"/>
      <c r="AF806" s="513"/>
      <c r="AG806" s="513"/>
      <c r="AH806" s="513"/>
      <c r="AI806" s="513"/>
      <c r="AJ806" s="513"/>
      <c r="AK806" s="513"/>
      <c r="AL806" s="513"/>
      <c r="AM806" s="513"/>
      <c r="AN806" s="513"/>
      <c r="AO806" s="513"/>
      <c r="AP806" s="513"/>
      <c r="AQ806" s="513"/>
      <c r="AR806" s="513"/>
      <c r="AS806" s="513"/>
      <c r="AT806" s="513"/>
      <c r="AU806" s="513"/>
      <c r="AV806" s="513"/>
      <c r="AW806" s="513"/>
      <c r="AX806" s="513"/>
      <c r="AY806" s="513"/>
      <c r="AZ806" s="513"/>
      <c r="BA806" s="513"/>
      <c r="BB806" s="513"/>
      <c r="BC806" s="513"/>
      <c r="BD806" s="513"/>
      <c r="BE806" s="513"/>
      <c r="BF806" s="513"/>
      <c r="BG806" s="513"/>
      <c r="BH806" s="513"/>
      <c r="BI806" s="513"/>
      <c r="BJ806" s="513"/>
      <c r="BK806" s="513"/>
      <c r="BL806" s="513"/>
      <c r="BM806" s="513"/>
      <c r="BN806" s="513"/>
      <c r="BO806" s="513"/>
      <c r="BP806" s="513"/>
      <c r="BQ806" s="513"/>
      <c r="BR806" s="513"/>
      <c r="BS806" s="513"/>
      <c r="BT806" s="513"/>
      <c r="BU806" s="513"/>
      <c r="BV806" s="513"/>
      <c r="BW806" s="513"/>
      <c r="BX806" s="513"/>
      <c r="BY806" s="513"/>
      <c r="BZ806" s="513"/>
      <c r="CA806" s="513"/>
      <c r="CB806" s="513"/>
      <c r="CC806" s="1972"/>
      <c r="CD806" s="1499"/>
      <c r="CE806" s="1500"/>
      <c r="CF806" s="1501"/>
      <c r="CG806" s="1500"/>
      <c r="CH806" s="1500"/>
      <c r="CI806" s="1500"/>
      <c r="CJ806" s="1976"/>
      <c r="CK806" s="1519"/>
      <c r="CL806" s="1509"/>
    </row>
    <row r="807" spans="1:90" s="514" customFormat="1">
      <c r="A807" s="511"/>
      <c r="B807" s="512"/>
      <c r="C807" s="1493"/>
      <c r="D807" s="1493"/>
      <c r="E807" s="1493"/>
      <c r="F807" s="1493"/>
      <c r="G807" s="1493"/>
      <c r="H807" s="1530"/>
      <c r="I807" s="1972"/>
      <c r="J807" s="1542"/>
      <c r="K807" s="513"/>
      <c r="L807" s="513"/>
      <c r="M807" s="513"/>
      <c r="N807" s="513"/>
      <c r="O807" s="513"/>
      <c r="P807" s="513"/>
      <c r="Q807" s="513"/>
      <c r="R807" s="513"/>
      <c r="S807" s="513"/>
      <c r="T807" s="513"/>
      <c r="U807" s="513"/>
      <c r="V807" s="513"/>
      <c r="W807" s="513"/>
      <c r="X807" s="513"/>
      <c r="Y807" s="513"/>
      <c r="Z807" s="513"/>
      <c r="AA807" s="513"/>
      <c r="AB807" s="513"/>
      <c r="AC807" s="513"/>
      <c r="AD807" s="513"/>
      <c r="AE807" s="513"/>
      <c r="AF807" s="513"/>
      <c r="AG807" s="513"/>
      <c r="AH807" s="513"/>
      <c r="AI807" s="513"/>
      <c r="AJ807" s="513"/>
      <c r="AK807" s="513"/>
      <c r="AL807" s="513"/>
      <c r="AM807" s="513"/>
      <c r="AN807" s="513"/>
      <c r="AO807" s="513"/>
      <c r="AP807" s="513"/>
      <c r="AQ807" s="513"/>
      <c r="AR807" s="513"/>
      <c r="AS807" s="513"/>
      <c r="AT807" s="513"/>
      <c r="AU807" s="513"/>
      <c r="AV807" s="513"/>
      <c r="AW807" s="513"/>
      <c r="AX807" s="513"/>
      <c r="AY807" s="513"/>
      <c r="AZ807" s="513"/>
      <c r="BA807" s="513"/>
      <c r="BB807" s="513"/>
      <c r="BC807" s="513"/>
      <c r="BD807" s="513"/>
      <c r="BE807" s="513"/>
      <c r="BF807" s="513"/>
      <c r="BG807" s="513"/>
      <c r="BH807" s="513"/>
      <c r="BI807" s="513"/>
      <c r="BJ807" s="513"/>
      <c r="BK807" s="513"/>
      <c r="BL807" s="513"/>
      <c r="BM807" s="513"/>
      <c r="BN807" s="513"/>
      <c r="BO807" s="513"/>
      <c r="BP807" s="513"/>
      <c r="BQ807" s="513"/>
      <c r="BR807" s="513"/>
      <c r="BS807" s="513"/>
      <c r="BT807" s="513"/>
      <c r="BU807" s="513"/>
      <c r="BV807" s="513"/>
      <c r="BW807" s="513"/>
      <c r="BX807" s="513"/>
      <c r="BY807" s="513"/>
      <c r="BZ807" s="513"/>
      <c r="CA807" s="513"/>
      <c r="CB807" s="513"/>
      <c r="CC807" s="1972"/>
      <c r="CD807" s="1499"/>
      <c r="CE807" s="1500"/>
      <c r="CF807" s="1501"/>
      <c r="CG807" s="1500"/>
      <c r="CH807" s="1500"/>
      <c r="CI807" s="1500"/>
      <c r="CJ807" s="1976"/>
      <c r="CK807" s="1519"/>
      <c r="CL807" s="1509"/>
    </row>
    <row r="808" spans="1:90" s="514" customFormat="1">
      <c r="A808" s="511"/>
      <c r="B808" s="512"/>
      <c r="C808" s="1493"/>
      <c r="D808" s="1493"/>
      <c r="E808" s="1493"/>
      <c r="F808" s="1493"/>
      <c r="G808" s="1493"/>
      <c r="H808" s="1530"/>
      <c r="I808" s="1972"/>
      <c r="J808" s="1542"/>
      <c r="K808" s="513"/>
      <c r="L808" s="513"/>
      <c r="M808" s="513"/>
      <c r="N808" s="513"/>
      <c r="O808" s="513"/>
      <c r="P808" s="513"/>
      <c r="Q808" s="513"/>
      <c r="R808" s="513"/>
      <c r="S808" s="513"/>
      <c r="T808" s="513"/>
      <c r="U808" s="513"/>
      <c r="V808" s="513"/>
      <c r="W808" s="513"/>
      <c r="X808" s="513"/>
      <c r="Y808" s="513"/>
      <c r="Z808" s="513"/>
      <c r="AA808" s="513"/>
      <c r="AB808" s="513"/>
      <c r="AC808" s="513"/>
      <c r="AD808" s="513"/>
      <c r="AE808" s="513"/>
      <c r="AF808" s="513"/>
      <c r="AG808" s="513"/>
      <c r="AH808" s="513"/>
      <c r="AI808" s="513"/>
      <c r="AJ808" s="513"/>
      <c r="AK808" s="513"/>
      <c r="AL808" s="513"/>
      <c r="AM808" s="513"/>
      <c r="AN808" s="513"/>
      <c r="AO808" s="513"/>
      <c r="AP808" s="513"/>
      <c r="AQ808" s="513"/>
      <c r="AR808" s="513"/>
      <c r="AS808" s="513"/>
      <c r="AT808" s="513"/>
      <c r="AU808" s="513"/>
      <c r="AV808" s="513"/>
      <c r="AW808" s="513"/>
      <c r="AX808" s="513"/>
      <c r="AY808" s="513"/>
      <c r="AZ808" s="513"/>
      <c r="BA808" s="513"/>
      <c r="BB808" s="513"/>
      <c r="BC808" s="513"/>
      <c r="BD808" s="513"/>
      <c r="BE808" s="513"/>
      <c r="BF808" s="513"/>
      <c r="BG808" s="513"/>
      <c r="BH808" s="513"/>
      <c r="BI808" s="513"/>
      <c r="BJ808" s="513"/>
      <c r="BK808" s="513"/>
      <c r="BL808" s="513"/>
      <c r="BM808" s="513"/>
      <c r="BN808" s="513"/>
      <c r="BO808" s="513"/>
      <c r="BP808" s="513"/>
      <c r="BQ808" s="513"/>
      <c r="BR808" s="513"/>
      <c r="BS808" s="513"/>
      <c r="BT808" s="513"/>
      <c r="BU808" s="513"/>
      <c r="BV808" s="513"/>
      <c r="BW808" s="513"/>
      <c r="BX808" s="513"/>
      <c r="BY808" s="513"/>
      <c r="BZ808" s="513"/>
      <c r="CA808" s="513"/>
      <c r="CB808" s="513"/>
      <c r="CC808" s="1972"/>
      <c r="CD808" s="1499"/>
      <c r="CE808" s="1500"/>
      <c r="CF808" s="1501"/>
      <c r="CG808" s="1500"/>
      <c r="CH808" s="1500"/>
      <c r="CI808" s="1500"/>
      <c r="CJ808" s="1976"/>
      <c r="CK808" s="1519"/>
      <c r="CL808" s="1509"/>
    </row>
    <row r="809" spans="1:90" s="514" customFormat="1">
      <c r="A809" s="511"/>
      <c r="B809" s="512"/>
      <c r="C809" s="1493"/>
      <c r="D809" s="1493"/>
      <c r="E809" s="1493"/>
      <c r="F809" s="1493"/>
      <c r="G809" s="1493"/>
      <c r="H809" s="1530"/>
      <c r="I809" s="1972"/>
      <c r="J809" s="1542"/>
      <c r="K809" s="513"/>
      <c r="L809" s="513"/>
      <c r="M809" s="513"/>
      <c r="N809" s="513"/>
      <c r="O809" s="513"/>
      <c r="P809" s="513"/>
      <c r="Q809" s="513"/>
      <c r="R809" s="513"/>
      <c r="S809" s="513"/>
      <c r="T809" s="513"/>
      <c r="U809" s="513"/>
      <c r="V809" s="513"/>
      <c r="W809" s="513"/>
      <c r="X809" s="513"/>
      <c r="Y809" s="513"/>
      <c r="Z809" s="513"/>
      <c r="AA809" s="513"/>
      <c r="AB809" s="513"/>
      <c r="AC809" s="513"/>
      <c r="AD809" s="513"/>
      <c r="AE809" s="513"/>
      <c r="AF809" s="513"/>
      <c r="AG809" s="513"/>
      <c r="AH809" s="513"/>
      <c r="AI809" s="513"/>
      <c r="AJ809" s="513"/>
      <c r="AK809" s="513"/>
      <c r="AL809" s="513"/>
      <c r="AM809" s="513"/>
      <c r="AN809" s="513"/>
      <c r="AO809" s="513"/>
      <c r="AP809" s="513"/>
      <c r="AQ809" s="513"/>
      <c r="AR809" s="513"/>
      <c r="AS809" s="513"/>
      <c r="AT809" s="513"/>
      <c r="AU809" s="513"/>
      <c r="AV809" s="513"/>
      <c r="AW809" s="513"/>
      <c r="AX809" s="513"/>
      <c r="AY809" s="513"/>
      <c r="AZ809" s="513"/>
      <c r="BA809" s="513"/>
      <c r="BB809" s="513"/>
      <c r="BC809" s="513"/>
      <c r="BD809" s="513"/>
      <c r="BE809" s="513"/>
      <c r="BF809" s="513"/>
      <c r="BG809" s="513"/>
      <c r="BH809" s="513"/>
      <c r="BI809" s="513"/>
      <c r="BJ809" s="513"/>
      <c r="BK809" s="513"/>
      <c r="BL809" s="513"/>
      <c r="BM809" s="513"/>
      <c r="BN809" s="513"/>
      <c r="BO809" s="513"/>
      <c r="BP809" s="513"/>
      <c r="BQ809" s="513"/>
      <c r="BR809" s="513"/>
      <c r="BS809" s="513"/>
      <c r="BT809" s="513"/>
      <c r="BU809" s="513"/>
      <c r="BV809" s="513"/>
      <c r="BW809" s="513"/>
      <c r="BX809" s="513"/>
      <c r="BY809" s="513"/>
      <c r="BZ809" s="513"/>
      <c r="CA809" s="513"/>
      <c r="CB809" s="513"/>
      <c r="CC809" s="1972"/>
      <c r="CD809" s="1499"/>
      <c r="CE809" s="1500"/>
      <c r="CF809" s="1501"/>
      <c r="CG809" s="1500"/>
      <c r="CH809" s="1500"/>
      <c r="CI809" s="1500"/>
      <c r="CJ809" s="1976"/>
      <c r="CK809" s="1519"/>
      <c r="CL809" s="1509"/>
    </row>
    <row r="810" spans="1:90" s="514" customFormat="1">
      <c r="A810" s="511"/>
      <c r="B810" s="512"/>
      <c r="C810" s="1493"/>
      <c r="D810" s="1493"/>
      <c r="E810" s="1493"/>
      <c r="F810" s="1493"/>
      <c r="G810" s="1493"/>
      <c r="H810" s="1530"/>
      <c r="I810" s="1972"/>
      <c r="J810" s="1542"/>
      <c r="K810" s="513"/>
      <c r="L810" s="513"/>
      <c r="M810" s="513"/>
      <c r="N810" s="513"/>
      <c r="O810" s="513"/>
      <c r="P810" s="513"/>
      <c r="Q810" s="513"/>
      <c r="R810" s="513"/>
      <c r="S810" s="513"/>
      <c r="T810" s="513"/>
      <c r="U810" s="513"/>
      <c r="V810" s="513"/>
      <c r="W810" s="513"/>
      <c r="X810" s="513"/>
      <c r="Y810" s="513"/>
      <c r="Z810" s="513"/>
      <c r="AA810" s="513"/>
      <c r="AB810" s="513"/>
      <c r="AC810" s="513"/>
      <c r="AD810" s="513"/>
      <c r="AE810" s="513"/>
      <c r="AF810" s="513"/>
      <c r="AG810" s="513"/>
      <c r="AH810" s="513"/>
      <c r="AI810" s="513"/>
      <c r="AJ810" s="513"/>
      <c r="AK810" s="513"/>
      <c r="AL810" s="513"/>
      <c r="AM810" s="513"/>
      <c r="AN810" s="513"/>
      <c r="AO810" s="513"/>
      <c r="AP810" s="513"/>
      <c r="AQ810" s="513"/>
      <c r="AR810" s="513"/>
      <c r="AS810" s="513"/>
      <c r="AT810" s="513"/>
      <c r="AU810" s="513"/>
      <c r="AV810" s="513"/>
      <c r="AW810" s="513"/>
      <c r="AX810" s="513"/>
      <c r="AY810" s="513"/>
      <c r="AZ810" s="513"/>
      <c r="BA810" s="513"/>
      <c r="BB810" s="513"/>
      <c r="BC810" s="513"/>
      <c r="BD810" s="513"/>
      <c r="BE810" s="513"/>
      <c r="BF810" s="513"/>
      <c r="BG810" s="513"/>
      <c r="BH810" s="513"/>
      <c r="BI810" s="513"/>
      <c r="BJ810" s="513"/>
      <c r="BK810" s="513"/>
      <c r="BL810" s="513"/>
      <c r="BM810" s="513"/>
      <c r="BN810" s="513"/>
      <c r="BO810" s="513"/>
      <c r="BP810" s="513"/>
      <c r="BQ810" s="513"/>
      <c r="BR810" s="513"/>
      <c r="BS810" s="513"/>
      <c r="BT810" s="513"/>
      <c r="BU810" s="513"/>
      <c r="BV810" s="513"/>
      <c r="BW810" s="513"/>
      <c r="BX810" s="513"/>
      <c r="BY810" s="513"/>
      <c r="BZ810" s="513"/>
      <c r="CA810" s="513"/>
      <c r="CB810" s="513"/>
      <c r="CC810" s="1972"/>
      <c r="CD810" s="1499"/>
      <c r="CE810" s="1500"/>
      <c r="CF810" s="1501"/>
      <c r="CG810" s="1500"/>
      <c r="CH810" s="1500"/>
      <c r="CI810" s="1500"/>
      <c r="CJ810" s="1976"/>
      <c r="CK810" s="1519"/>
      <c r="CL810" s="1509"/>
    </row>
    <row r="811" spans="1:90" s="514" customFormat="1">
      <c r="A811" s="511"/>
      <c r="B811" s="512"/>
      <c r="C811" s="1493"/>
      <c r="D811" s="1493"/>
      <c r="E811" s="1493"/>
      <c r="F811" s="1493"/>
      <c r="G811" s="1493"/>
      <c r="H811" s="1530"/>
      <c r="I811" s="1972"/>
      <c r="J811" s="1542"/>
      <c r="K811" s="513"/>
      <c r="L811" s="513"/>
      <c r="M811" s="513"/>
      <c r="N811" s="513"/>
      <c r="O811" s="513"/>
      <c r="P811" s="513"/>
      <c r="Q811" s="513"/>
      <c r="R811" s="513"/>
      <c r="S811" s="513"/>
      <c r="T811" s="513"/>
      <c r="U811" s="513"/>
      <c r="V811" s="513"/>
      <c r="W811" s="513"/>
      <c r="X811" s="513"/>
      <c r="Y811" s="513"/>
      <c r="Z811" s="513"/>
      <c r="AA811" s="513"/>
      <c r="AB811" s="513"/>
      <c r="AC811" s="513"/>
      <c r="AD811" s="513"/>
      <c r="AE811" s="513"/>
      <c r="AF811" s="513"/>
      <c r="AG811" s="513"/>
      <c r="AH811" s="513"/>
      <c r="AI811" s="513"/>
      <c r="AJ811" s="513"/>
      <c r="AK811" s="513"/>
      <c r="AL811" s="513"/>
      <c r="AM811" s="513"/>
      <c r="AN811" s="513"/>
      <c r="AO811" s="513"/>
      <c r="AP811" s="513"/>
      <c r="AQ811" s="513"/>
      <c r="AR811" s="513"/>
      <c r="AS811" s="513"/>
      <c r="AT811" s="513"/>
      <c r="AU811" s="513"/>
      <c r="AV811" s="513"/>
      <c r="AW811" s="513"/>
      <c r="AX811" s="513"/>
      <c r="AY811" s="513"/>
      <c r="AZ811" s="513"/>
      <c r="BA811" s="513"/>
      <c r="BB811" s="513"/>
      <c r="BC811" s="513"/>
      <c r="BD811" s="513"/>
      <c r="BE811" s="513"/>
      <c r="BF811" s="513"/>
      <c r="BG811" s="513"/>
      <c r="BH811" s="513"/>
      <c r="BI811" s="513"/>
      <c r="BJ811" s="513"/>
      <c r="BK811" s="513"/>
      <c r="BL811" s="513"/>
      <c r="BM811" s="513"/>
      <c r="BN811" s="513"/>
      <c r="BO811" s="513"/>
      <c r="BP811" s="513"/>
      <c r="BQ811" s="513"/>
      <c r="BR811" s="513"/>
      <c r="BS811" s="513"/>
      <c r="BT811" s="513"/>
      <c r="BU811" s="513"/>
      <c r="BV811" s="513"/>
      <c r="BW811" s="513"/>
      <c r="BX811" s="513"/>
      <c r="BY811" s="513"/>
      <c r="BZ811" s="513"/>
      <c r="CA811" s="513"/>
      <c r="CB811" s="513"/>
      <c r="CC811" s="1972"/>
      <c r="CD811" s="1499"/>
      <c r="CE811" s="1500"/>
      <c r="CF811" s="1501"/>
      <c r="CG811" s="1500"/>
      <c r="CH811" s="1500"/>
      <c r="CI811" s="1500"/>
      <c r="CJ811" s="1976"/>
      <c r="CK811" s="1519"/>
      <c r="CL811" s="1509"/>
    </row>
    <row r="812" spans="1:90" s="514" customFormat="1">
      <c r="A812" s="511"/>
      <c r="B812" s="512"/>
      <c r="C812" s="1493"/>
      <c r="D812" s="1493"/>
      <c r="E812" s="1493"/>
      <c r="F812" s="1493"/>
      <c r="G812" s="1493"/>
      <c r="H812" s="1530"/>
      <c r="I812" s="1972"/>
      <c r="J812" s="1542"/>
      <c r="K812" s="513"/>
      <c r="L812" s="513"/>
      <c r="M812" s="513"/>
      <c r="N812" s="513"/>
      <c r="O812" s="513"/>
      <c r="P812" s="513"/>
      <c r="Q812" s="513"/>
      <c r="R812" s="513"/>
      <c r="S812" s="513"/>
      <c r="T812" s="513"/>
      <c r="U812" s="513"/>
      <c r="V812" s="513"/>
      <c r="W812" s="513"/>
      <c r="X812" s="513"/>
      <c r="Y812" s="513"/>
      <c r="Z812" s="513"/>
      <c r="AA812" s="513"/>
      <c r="AB812" s="513"/>
      <c r="AC812" s="513"/>
      <c r="AD812" s="513"/>
      <c r="AE812" s="513"/>
      <c r="AF812" s="513"/>
      <c r="AG812" s="513"/>
      <c r="AH812" s="513"/>
      <c r="AI812" s="513"/>
      <c r="AJ812" s="513"/>
      <c r="AK812" s="513"/>
      <c r="AL812" s="513"/>
      <c r="AM812" s="513"/>
      <c r="AN812" s="513"/>
      <c r="AO812" s="513"/>
      <c r="AP812" s="513"/>
      <c r="AQ812" s="513"/>
      <c r="AR812" s="513"/>
      <c r="AS812" s="513"/>
      <c r="AT812" s="513"/>
      <c r="AU812" s="513"/>
      <c r="AV812" s="513"/>
      <c r="AW812" s="513"/>
      <c r="AX812" s="513"/>
      <c r="AY812" s="513"/>
      <c r="AZ812" s="513"/>
      <c r="BA812" s="513"/>
      <c r="BB812" s="513"/>
      <c r="BC812" s="513"/>
      <c r="BD812" s="513"/>
      <c r="BE812" s="513"/>
      <c r="BF812" s="513"/>
      <c r="BG812" s="513"/>
      <c r="BH812" s="513"/>
      <c r="BI812" s="513"/>
      <c r="BJ812" s="513"/>
      <c r="BK812" s="513"/>
      <c r="BL812" s="513"/>
      <c r="BM812" s="513"/>
      <c r="BN812" s="513"/>
      <c r="BO812" s="513"/>
      <c r="BP812" s="513"/>
      <c r="BQ812" s="513"/>
      <c r="BR812" s="513"/>
      <c r="BS812" s="513"/>
      <c r="BT812" s="513"/>
      <c r="BU812" s="513"/>
      <c r="BV812" s="513"/>
      <c r="BW812" s="513"/>
      <c r="BX812" s="513"/>
      <c r="BY812" s="513"/>
      <c r="BZ812" s="513"/>
      <c r="CA812" s="513"/>
      <c r="CB812" s="513"/>
      <c r="CC812" s="1972"/>
      <c r="CD812" s="1499"/>
      <c r="CE812" s="1500"/>
      <c r="CF812" s="1501"/>
      <c r="CG812" s="1500"/>
      <c r="CH812" s="1500"/>
      <c r="CI812" s="1500"/>
      <c r="CJ812" s="1976"/>
      <c r="CK812" s="1519"/>
      <c r="CL812" s="1509"/>
    </row>
    <row r="813" spans="1:90" s="514" customFormat="1">
      <c r="A813" s="511"/>
      <c r="B813" s="512"/>
      <c r="C813" s="1493"/>
      <c r="D813" s="1493"/>
      <c r="E813" s="1493"/>
      <c r="F813" s="1493"/>
      <c r="G813" s="1493"/>
      <c r="H813" s="1530"/>
      <c r="I813" s="1972"/>
      <c r="J813" s="1542"/>
      <c r="K813" s="513"/>
      <c r="L813" s="513"/>
      <c r="M813" s="513"/>
      <c r="N813" s="513"/>
      <c r="O813" s="513"/>
      <c r="P813" s="513"/>
      <c r="Q813" s="513"/>
      <c r="R813" s="513"/>
      <c r="S813" s="513"/>
      <c r="T813" s="513"/>
      <c r="U813" s="513"/>
      <c r="V813" s="513"/>
      <c r="W813" s="513"/>
      <c r="X813" s="513"/>
      <c r="Y813" s="513"/>
      <c r="Z813" s="513"/>
      <c r="AA813" s="513"/>
      <c r="AB813" s="513"/>
      <c r="AC813" s="513"/>
      <c r="AD813" s="513"/>
      <c r="AE813" s="513"/>
      <c r="AF813" s="513"/>
      <c r="AG813" s="513"/>
      <c r="AH813" s="513"/>
      <c r="AI813" s="513"/>
      <c r="AJ813" s="513"/>
      <c r="AK813" s="513"/>
      <c r="AL813" s="513"/>
      <c r="AM813" s="513"/>
      <c r="AN813" s="513"/>
      <c r="AO813" s="513"/>
      <c r="AP813" s="513"/>
      <c r="AQ813" s="513"/>
      <c r="AR813" s="513"/>
      <c r="AS813" s="513"/>
      <c r="AT813" s="513"/>
      <c r="AU813" s="513"/>
      <c r="AV813" s="513"/>
      <c r="AW813" s="513"/>
      <c r="AX813" s="513"/>
      <c r="AY813" s="513"/>
      <c r="AZ813" s="513"/>
      <c r="BA813" s="513"/>
      <c r="BB813" s="513"/>
      <c r="BC813" s="513"/>
      <c r="BD813" s="513"/>
      <c r="BE813" s="513"/>
      <c r="BF813" s="513"/>
      <c r="BG813" s="513"/>
      <c r="BH813" s="513"/>
      <c r="BI813" s="513"/>
      <c r="BJ813" s="513"/>
      <c r="BK813" s="513"/>
      <c r="BL813" s="513"/>
      <c r="BM813" s="513"/>
      <c r="BN813" s="513"/>
      <c r="BO813" s="513"/>
      <c r="BP813" s="513"/>
      <c r="BQ813" s="513"/>
      <c r="BR813" s="513"/>
      <c r="BS813" s="513"/>
      <c r="BT813" s="513"/>
      <c r="BU813" s="513"/>
      <c r="BV813" s="513"/>
      <c r="BW813" s="513"/>
      <c r="BX813" s="513"/>
      <c r="BY813" s="513"/>
      <c r="BZ813" s="513"/>
      <c r="CA813" s="513"/>
      <c r="CB813" s="513"/>
      <c r="CC813" s="1972"/>
      <c r="CD813" s="1499"/>
      <c r="CE813" s="1500"/>
      <c r="CF813" s="1501"/>
      <c r="CG813" s="1500"/>
      <c r="CH813" s="1500"/>
      <c r="CI813" s="1500"/>
      <c r="CJ813" s="1976"/>
      <c r="CK813" s="1519"/>
      <c r="CL813" s="1509"/>
    </row>
    <row r="814" spans="1:90" s="514" customFormat="1">
      <c r="A814" s="511"/>
      <c r="B814" s="512"/>
      <c r="C814" s="1493"/>
      <c r="D814" s="1493"/>
      <c r="E814" s="1493"/>
      <c r="F814" s="1493"/>
      <c r="G814" s="1493"/>
      <c r="H814" s="1530"/>
      <c r="I814" s="1972"/>
      <c r="J814" s="1542"/>
      <c r="K814" s="513"/>
      <c r="L814" s="513"/>
      <c r="M814" s="513"/>
      <c r="N814" s="513"/>
      <c r="O814" s="513"/>
      <c r="P814" s="513"/>
      <c r="Q814" s="513"/>
      <c r="R814" s="513"/>
      <c r="S814" s="513"/>
      <c r="T814" s="513"/>
      <c r="U814" s="513"/>
      <c r="V814" s="513"/>
      <c r="W814" s="513"/>
      <c r="X814" s="513"/>
      <c r="Y814" s="513"/>
      <c r="Z814" s="513"/>
      <c r="AA814" s="513"/>
      <c r="AB814" s="513"/>
      <c r="AC814" s="513"/>
      <c r="AD814" s="513"/>
      <c r="AE814" s="513"/>
      <c r="AF814" s="513"/>
      <c r="AG814" s="513"/>
      <c r="AH814" s="513"/>
      <c r="AI814" s="513"/>
      <c r="AJ814" s="513"/>
      <c r="AK814" s="513"/>
      <c r="AL814" s="513"/>
      <c r="AM814" s="513"/>
      <c r="AN814" s="513"/>
      <c r="AO814" s="513"/>
      <c r="AP814" s="513"/>
      <c r="AQ814" s="513"/>
      <c r="AR814" s="513"/>
      <c r="AS814" s="513"/>
      <c r="AT814" s="513"/>
      <c r="AU814" s="513"/>
      <c r="AV814" s="513"/>
      <c r="AW814" s="513"/>
      <c r="AX814" s="513"/>
      <c r="AY814" s="513"/>
      <c r="AZ814" s="513"/>
      <c r="BA814" s="513"/>
      <c r="BB814" s="513"/>
      <c r="BC814" s="513"/>
      <c r="BD814" s="513"/>
      <c r="BE814" s="513"/>
      <c r="BF814" s="513"/>
      <c r="BG814" s="513"/>
      <c r="BH814" s="513"/>
      <c r="BI814" s="513"/>
      <c r="BJ814" s="513"/>
      <c r="BK814" s="513"/>
      <c r="BL814" s="513"/>
      <c r="BM814" s="513"/>
      <c r="BN814" s="513"/>
      <c r="BO814" s="513"/>
      <c r="BP814" s="513"/>
      <c r="BQ814" s="513"/>
      <c r="BR814" s="513"/>
      <c r="BS814" s="513"/>
      <c r="BT814" s="513"/>
      <c r="BU814" s="513"/>
      <c r="BV814" s="513"/>
      <c r="BW814" s="513"/>
      <c r="BX814" s="513"/>
      <c r="BY814" s="513"/>
      <c r="BZ814" s="513"/>
      <c r="CA814" s="513"/>
      <c r="CB814" s="513"/>
      <c r="CC814" s="1972"/>
      <c r="CD814" s="1499"/>
      <c r="CE814" s="1500"/>
      <c r="CF814" s="1501"/>
      <c r="CG814" s="1500"/>
      <c r="CH814" s="1500"/>
      <c r="CI814" s="1500"/>
      <c r="CJ814" s="1976"/>
      <c r="CK814" s="1519"/>
      <c r="CL814" s="1509"/>
    </row>
    <row r="815" spans="1:90" s="514" customFormat="1">
      <c r="A815" s="511"/>
      <c r="B815" s="512"/>
      <c r="C815" s="1493"/>
      <c r="D815" s="1493"/>
      <c r="E815" s="1493"/>
      <c r="F815" s="1493"/>
      <c r="G815" s="1493"/>
      <c r="H815" s="1530"/>
      <c r="I815" s="1972"/>
      <c r="J815" s="1542"/>
      <c r="K815" s="513"/>
      <c r="L815" s="513"/>
      <c r="M815" s="513"/>
      <c r="N815" s="513"/>
      <c r="O815" s="513"/>
      <c r="P815" s="513"/>
      <c r="Q815" s="513"/>
      <c r="R815" s="513"/>
      <c r="S815" s="513"/>
      <c r="T815" s="513"/>
      <c r="U815" s="513"/>
      <c r="V815" s="513"/>
      <c r="W815" s="513"/>
      <c r="X815" s="513"/>
      <c r="Y815" s="513"/>
      <c r="Z815" s="513"/>
      <c r="AA815" s="513"/>
      <c r="AB815" s="513"/>
      <c r="AC815" s="513"/>
      <c r="AD815" s="513"/>
      <c r="AE815" s="513"/>
      <c r="AF815" s="513"/>
      <c r="AG815" s="513"/>
      <c r="AH815" s="513"/>
      <c r="AI815" s="513"/>
      <c r="AJ815" s="513"/>
      <c r="AK815" s="513"/>
      <c r="AL815" s="513"/>
      <c r="AM815" s="513"/>
      <c r="AN815" s="513"/>
      <c r="AO815" s="513"/>
      <c r="AP815" s="513"/>
      <c r="AQ815" s="513"/>
      <c r="AR815" s="513"/>
      <c r="AS815" s="513"/>
      <c r="AT815" s="513"/>
      <c r="AU815" s="513"/>
      <c r="AV815" s="513"/>
      <c r="AW815" s="513"/>
      <c r="AX815" s="513"/>
      <c r="AY815" s="513"/>
      <c r="AZ815" s="513"/>
      <c r="BA815" s="513"/>
      <c r="BB815" s="513"/>
      <c r="BC815" s="513"/>
      <c r="BD815" s="513"/>
      <c r="BE815" s="513"/>
      <c r="BF815" s="513"/>
      <c r="BG815" s="513"/>
      <c r="BH815" s="513"/>
      <c r="BI815" s="513"/>
      <c r="BJ815" s="513"/>
      <c r="BK815" s="513"/>
      <c r="BL815" s="513"/>
      <c r="BM815" s="513"/>
      <c r="BN815" s="513"/>
      <c r="BO815" s="513"/>
      <c r="BP815" s="513"/>
      <c r="BQ815" s="513"/>
      <c r="BR815" s="513"/>
      <c r="BS815" s="513"/>
      <c r="BT815" s="513"/>
      <c r="BU815" s="513"/>
      <c r="BV815" s="513"/>
      <c r="BW815" s="513"/>
      <c r="BX815" s="513"/>
      <c r="BY815" s="513"/>
      <c r="BZ815" s="513"/>
      <c r="CA815" s="513"/>
      <c r="CB815" s="513"/>
      <c r="CC815" s="1972"/>
      <c r="CD815" s="1499"/>
      <c r="CE815" s="1500"/>
      <c r="CF815" s="1501"/>
      <c r="CG815" s="1500"/>
      <c r="CH815" s="1500"/>
      <c r="CI815" s="1500"/>
      <c r="CJ815" s="1976"/>
      <c r="CK815" s="1519"/>
      <c r="CL815" s="1509"/>
    </row>
    <row r="816" spans="1:90" s="514" customFormat="1">
      <c r="A816" s="511"/>
      <c r="B816" s="512"/>
      <c r="C816" s="1493"/>
      <c r="D816" s="1493"/>
      <c r="E816" s="1493"/>
      <c r="F816" s="1493"/>
      <c r="G816" s="1493"/>
      <c r="H816" s="1530"/>
      <c r="I816" s="1972"/>
      <c r="J816" s="1542"/>
      <c r="K816" s="513"/>
      <c r="L816" s="513"/>
      <c r="M816" s="513"/>
      <c r="N816" s="513"/>
      <c r="O816" s="513"/>
      <c r="P816" s="513"/>
      <c r="Q816" s="513"/>
      <c r="R816" s="513"/>
      <c r="S816" s="513"/>
      <c r="T816" s="513"/>
      <c r="U816" s="513"/>
      <c r="V816" s="513"/>
      <c r="W816" s="513"/>
      <c r="X816" s="513"/>
      <c r="Y816" s="513"/>
      <c r="Z816" s="513"/>
      <c r="AA816" s="513"/>
      <c r="AB816" s="513"/>
      <c r="AC816" s="513"/>
      <c r="AD816" s="513"/>
      <c r="AE816" s="513"/>
      <c r="AF816" s="513"/>
      <c r="AG816" s="513"/>
      <c r="AH816" s="513"/>
      <c r="AI816" s="513"/>
      <c r="AJ816" s="513"/>
      <c r="AK816" s="513"/>
      <c r="AL816" s="513"/>
      <c r="AM816" s="513"/>
      <c r="AN816" s="513"/>
      <c r="AO816" s="513"/>
      <c r="AP816" s="513"/>
      <c r="AQ816" s="513"/>
      <c r="AR816" s="513"/>
      <c r="AS816" s="513"/>
      <c r="AT816" s="513"/>
      <c r="AU816" s="513"/>
      <c r="AV816" s="513"/>
      <c r="AW816" s="513"/>
      <c r="AX816" s="513"/>
      <c r="AY816" s="513"/>
      <c r="AZ816" s="513"/>
      <c r="BA816" s="513"/>
      <c r="BB816" s="513"/>
      <c r="BC816" s="513"/>
      <c r="BD816" s="513"/>
      <c r="BE816" s="513"/>
      <c r="BF816" s="513"/>
      <c r="BG816" s="513"/>
      <c r="BH816" s="513"/>
      <c r="BI816" s="513"/>
      <c r="BJ816" s="513"/>
      <c r="BK816" s="513"/>
      <c r="BL816" s="513"/>
      <c r="BM816" s="513"/>
      <c r="BN816" s="513"/>
      <c r="BO816" s="513"/>
      <c r="BP816" s="513"/>
      <c r="BQ816" s="513"/>
      <c r="BR816" s="513"/>
      <c r="BS816" s="513"/>
      <c r="BT816" s="513"/>
      <c r="BU816" s="513"/>
      <c r="BV816" s="513"/>
      <c r="BW816" s="513"/>
      <c r="BX816" s="513"/>
      <c r="BY816" s="513"/>
      <c r="BZ816" s="513"/>
      <c r="CA816" s="513"/>
      <c r="CB816" s="513"/>
      <c r="CC816" s="1972"/>
      <c r="CD816" s="1499"/>
      <c r="CE816" s="1500"/>
      <c r="CF816" s="1501"/>
      <c r="CG816" s="1500"/>
      <c r="CH816" s="1500"/>
      <c r="CI816" s="1500"/>
      <c r="CJ816" s="1976"/>
      <c r="CK816" s="1519"/>
      <c r="CL816" s="1509"/>
    </row>
    <row r="817" spans="1:90" s="514" customFormat="1">
      <c r="A817" s="511"/>
      <c r="B817" s="512"/>
      <c r="C817" s="1493"/>
      <c r="D817" s="1493"/>
      <c r="E817" s="1493"/>
      <c r="F817" s="1493"/>
      <c r="G817" s="1493"/>
      <c r="H817" s="1530"/>
      <c r="I817" s="1972"/>
      <c r="J817" s="1542"/>
      <c r="K817" s="513"/>
      <c r="L817" s="513"/>
      <c r="M817" s="513"/>
      <c r="N817" s="513"/>
      <c r="O817" s="513"/>
      <c r="P817" s="513"/>
      <c r="Q817" s="513"/>
      <c r="R817" s="513"/>
      <c r="S817" s="513"/>
      <c r="T817" s="513"/>
      <c r="U817" s="513"/>
      <c r="V817" s="513"/>
      <c r="W817" s="513"/>
      <c r="X817" s="513"/>
      <c r="Y817" s="513"/>
      <c r="Z817" s="513"/>
      <c r="AA817" s="513"/>
      <c r="AB817" s="513"/>
      <c r="AC817" s="513"/>
      <c r="AD817" s="513"/>
      <c r="AE817" s="513"/>
      <c r="AF817" s="513"/>
      <c r="AG817" s="513"/>
      <c r="AH817" s="513"/>
      <c r="AI817" s="513"/>
      <c r="AJ817" s="513"/>
      <c r="AK817" s="513"/>
      <c r="AL817" s="513"/>
      <c r="AM817" s="513"/>
      <c r="AN817" s="513"/>
      <c r="AO817" s="513"/>
      <c r="AP817" s="513"/>
      <c r="AQ817" s="513"/>
      <c r="AR817" s="513"/>
      <c r="AS817" s="513"/>
      <c r="AT817" s="513"/>
      <c r="AU817" s="513"/>
      <c r="AV817" s="513"/>
      <c r="AW817" s="513"/>
      <c r="AX817" s="513"/>
      <c r="AY817" s="513"/>
      <c r="AZ817" s="513"/>
      <c r="BA817" s="513"/>
      <c r="BB817" s="513"/>
      <c r="BC817" s="513"/>
      <c r="BD817" s="513"/>
      <c r="BE817" s="513"/>
      <c r="BF817" s="513"/>
      <c r="BG817" s="513"/>
      <c r="BH817" s="513"/>
      <c r="BI817" s="513"/>
      <c r="BJ817" s="513"/>
      <c r="BK817" s="513"/>
      <c r="BL817" s="513"/>
      <c r="BM817" s="513"/>
      <c r="BN817" s="513"/>
      <c r="BO817" s="513"/>
      <c r="BP817" s="513"/>
      <c r="BQ817" s="513"/>
      <c r="BR817" s="513"/>
      <c r="BS817" s="513"/>
      <c r="BT817" s="513"/>
      <c r="BU817" s="513"/>
      <c r="BV817" s="513"/>
      <c r="BW817" s="513"/>
      <c r="BX817" s="513"/>
      <c r="BY817" s="513"/>
      <c r="BZ817" s="513"/>
      <c r="CA817" s="513"/>
      <c r="CB817" s="513"/>
      <c r="CC817" s="1972"/>
      <c r="CD817" s="1499"/>
      <c r="CE817" s="1500"/>
      <c r="CF817" s="1501"/>
      <c r="CG817" s="1500"/>
      <c r="CH817" s="1500"/>
      <c r="CI817" s="1500"/>
      <c r="CJ817" s="1976"/>
      <c r="CK817" s="1519"/>
      <c r="CL817" s="1509"/>
    </row>
    <row r="818" spans="1:90" s="514" customFormat="1">
      <c r="A818" s="511"/>
      <c r="B818" s="512"/>
      <c r="C818" s="1493"/>
      <c r="D818" s="1493"/>
      <c r="E818" s="1493"/>
      <c r="F818" s="1493"/>
      <c r="G818" s="1493"/>
      <c r="H818" s="1530"/>
      <c r="I818" s="1972"/>
      <c r="J818" s="1542"/>
      <c r="K818" s="513"/>
      <c r="L818" s="513"/>
      <c r="M818" s="513"/>
      <c r="N818" s="513"/>
      <c r="O818" s="513"/>
      <c r="P818" s="513"/>
      <c r="Q818" s="513"/>
      <c r="R818" s="513"/>
      <c r="S818" s="513"/>
      <c r="T818" s="513"/>
      <c r="U818" s="513"/>
      <c r="V818" s="513"/>
      <c r="W818" s="513"/>
      <c r="X818" s="513"/>
      <c r="Y818" s="513"/>
      <c r="Z818" s="513"/>
      <c r="AA818" s="513"/>
      <c r="AB818" s="513"/>
      <c r="AC818" s="513"/>
      <c r="AD818" s="513"/>
      <c r="AE818" s="513"/>
      <c r="AF818" s="513"/>
      <c r="AG818" s="513"/>
      <c r="AH818" s="513"/>
      <c r="AI818" s="513"/>
      <c r="AJ818" s="513"/>
      <c r="AK818" s="513"/>
      <c r="AL818" s="513"/>
      <c r="AM818" s="513"/>
      <c r="AN818" s="513"/>
      <c r="AO818" s="513"/>
      <c r="AP818" s="513"/>
      <c r="AQ818" s="513"/>
      <c r="AR818" s="513"/>
      <c r="AS818" s="513"/>
      <c r="AT818" s="513"/>
      <c r="AU818" s="513"/>
      <c r="AV818" s="513"/>
      <c r="AW818" s="513"/>
      <c r="AX818" s="513"/>
      <c r="AY818" s="513"/>
      <c r="AZ818" s="513"/>
      <c r="BA818" s="513"/>
      <c r="BB818" s="513"/>
      <c r="BC818" s="513"/>
      <c r="BD818" s="513"/>
      <c r="BE818" s="513"/>
      <c r="BF818" s="513"/>
      <c r="BG818" s="513"/>
      <c r="BH818" s="513"/>
      <c r="BI818" s="513"/>
      <c r="BJ818" s="513"/>
      <c r="BK818" s="513"/>
      <c r="BL818" s="513"/>
      <c r="BM818" s="513"/>
      <c r="BN818" s="513"/>
      <c r="BO818" s="513"/>
      <c r="BP818" s="513"/>
      <c r="BQ818" s="513"/>
      <c r="BR818" s="513"/>
      <c r="BS818" s="513"/>
      <c r="BT818" s="513"/>
      <c r="BU818" s="513"/>
      <c r="BV818" s="513"/>
      <c r="BW818" s="513"/>
      <c r="BX818" s="513"/>
      <c r="BY818" s="513"/>
      <c r="BZ818" s="513"/>
      <c r="CA818" s="513"/>
      <c r="CB818" s="513"/>
      <c r="CC818" s="1972"/>
      <c r="CD818" s="1499"/>
      <c r="CE818" s="1500"/>
      <c r="CF818" s="1501"/>
      <c r="CG818" s="1500"/>
      <c r="CH818" s="1500"/>
      <c r="CI818" s="1500"/>
      <c r="CJ818" s="1976"/>
      <c r="CK818" s="1519"/>
      <c r="CL818" s="1509"/>
    </row>
    <row r="819" spans="1:90" s="514" customFormat="1">
      <c r="A819" s="511"/>
      <c r="B819" s="512"/>
      <c r="C819" s="1493"/>
      <c r="D819" s="1493"/>
      <c r="E819" s="1493"/>
      <c r="F819" s="1493"/>
      <c r="G819" s="1493"/>
      <c r="H819" s="1530"/>
      <c r="I819" s="1972"/>
      <c r="J819" s="1542"/>
      <c r="K819" s="513"/>
      <c r="L819" s="513"/>
      <c r="M819" s="513"/>
      <c r="N819" s="513"/>
      <c r="O819" s="513"/>
      <c r="P819" s="513"/>
      <c r="Q819" s="513"/>
      <c r="R819" s="513"/>
      <c r="S819" s="513"/>
      <c r="T819" s="513"/>
      <c r="U819" s="513"/>
      <c r="V819" s="513"/>
      <c r="W819" s="513"/>
      <c r="X819" s="513"/>
      <c r="Y819" s="513"/>
      <c r="Z819" s="513"/>
      <c r="AA819" s="513"/>
      <c r="AB819" s="513"/>
      <c r="AC819" s="513"/>
      <c r="AD819" s="513"/>
      <c r="AE819" s="513"/>
      <c r="AF819" s="513"/>
      <c r="AG819" s="513"/>
      <c r="AH819" s="513"/>
      <c r="AI819" s="513"/>
      <c r="AJ819" s="513"/>
      <c r="AK819" s="513"/>
      <c r="AL819" s="513"/>
      <c r="AM819" s="513"/>
      <c r="AN819" s="513"/>
      <c r="AO819" s="513"/>
      <c r="AP819" s="513"/>
      <c r="AQ819" s="513"/>
      <c r="AR819" s="513"/>
      <c r="AS819" s="513"/>
      <c r="AT819" s="513"/>
      <c r="AU819" s="513"/>
      <c r="AV819" s="513"/>
      <c r="AW819" s="513"/>
      <c r="AX819" s="513"/>
      <c r="AY819" s="513"/>
      <c r="AZ819" s="513"/>
      <c r="BA819" s="513"/>
      <c r="BB819" s="513"/>
      <c r="BC819" s="513"/>
      <c r="BD819" s="513"/>
      <c r="BE819" s="513"/>
      <c r="BF819" s="513"/>
      <c r="BG819" s="513"/>
      <c r="BH819" s="513"/>
      <c r="BI819" s="513"/>
      <c r="BJ819" s="513"/>
      <c r="BK819" s="513"/>
      <c r="BL819" s="513"/>
      <c r="BM819" s="513"/>
      <c r="BN819" s="513"/>
      <c r="BO819" s="513"/>
      <c r="BP819" s="513"/>
      <c r="BQ819" s="513"/>
      <c r="BR819" s="513"/>
      <c r="BS819" s="513"/>
      <c r="BT819" s="513"/>
      <c r="BU819" s="513"/>
      <c r="BV819" s="513"/>
      <c r="BW819" s="513"/>
      <c r="BX819" s="513"/>
      <c r="BY819" s="513"/>
      <c r="BZ819" s="513"/>
      <c r="CA819" s="513"/>
      <c r="CB819" s="513"/>
      <c r="CC819" s="1972"/>
      <c r="CD819" s="1499"/>
      <c r="CE819" s="1500"/>
      <c r="CF819" s="1501"/>
      <c r="CG819" s="1500"/>
      <c r="CH819" s="1500"/>
      <c r="CI819" s="1500"/>
      <c r="CJ819" s="1976"/>
      <c r="CK819" s="1519"/>
      <c r="CL819" s="1509"/>
    </row>
    <row r="820" spans="1:90" s="514" customFormat="1">
      <c r="A820" s="511"/>
      <c r="B820" s="512"/>
      <c r="C820" s="1493"/>
      <c r="D820" s="1493"/>
      <c r="E820" s="1493"/>
      <c r="F820" s="1493"/>
      <c r="G820" s="1493"/>
      <c r="H820" s="1530"/>
      <c r="I820" s="1972"/>
      <c r="J820" s="1542"/>
      <c r="K820" s="513"/>
      <c r="L820" s="513"/>
      <c r="M820" s="513"/>
      <c r="N820" s="513"/>
      <c r="O820" s="513"/>
      <c r="P820" s="513"/>
      <c r="Q820" s="513"/>
      <c r="R820" s="513"/>
      <c r="S820" s="513"/>
      <c r="T820" s="513"/>
      <c r="U820" s="513"/>
      <c r="V820" s="513"/>
      <c r="W820" s="513"/>
      <c r="X820" s="513"/>
      <c r="Y820" s="513"/>
      <c r="Z820" s="513"/>
      <c r="AA820" s="513"/>
      <c r="AB820" s="513"/>
      <c r="AC820" s="513"/>
      <c r="AD820" s="513"/>
      <c r="AE820" s="513"/>
      <c r="AF820" s="513"/>
      <c r="AG820" s="513"/>
      <c r="AH820" s="513"/>
      <c r="AI820" s="513"/>
      <c r="AJ820" s="513"/>
      <c r="AK820" s="513"/>
      <c r="AL820" s="513"/>
      <c r="AM820" s="513"/>
      <c r="AN820" s="513"/>
      <c r="AO820" s="513"/>
      <c r="AP820" s="513"/>
      <c r="AQ820" s="513"/>
      <c r="AR820" s="513"/>
      <c r="AS820" s="513"/>
      <c r="AT820" s="513"/>
      <c r="AU820" s="513"/>
      <c r="AV820" s="513"/>
      <c r="AW820" s="513"/>
      <c r="AX820" s="513"/>
      <c r="AY820" s="513"/>
      <c r="AZ820" s="513"/>
      <c r="BA820" s="513"/>
      <c r="BB820" s="513"/>
      <c r="BC820" s="513"/>
      <c r="BD820" s="513"/>
      <c r="BE820" s="513"/>
      <c r="BF820" s="513"/>
      <c r="BG820" s="513"/>
      <c r="BH820" s="513"/>
      <c r="BI820" s="513"/>
      <c r="BJ820" s="513"/>
      <c r="BK820" s="513"/>
      <c r="BL820" s="513"/>
      <c r="BM820" s="513"/>
      <c r="BN820" s="513"/>
      <c r="BO820" s="513"/>
      <c r="BP820" s="513"/>
      <c r="BQ820" s="513"/>
      <c r="BR820" s="513"/>
      <c r="BS820" s="513"/>
      <c r="BT820" s="513"/>
      <c r="BU820" s="513"/>
      <c r="BV820" s="513"/>
      <c r="BW820" s="513"/>
      <c r="BX820" s="513"/>
      <c r="BY820" s="513"/>
      <c r="BZ820" s="513"/>
      <c r="CA820" s="513"/>
      <c r="CB820" s="513"/>
      <c r="CC820" s="1972"/>
      <c r="CD820" s="1499"/>
      <c r="CE820" s="1500"/>
      <c r="CF820" s="1501"/>
      <c r="CG820" s="1500"/>
      <c r="CH820" s="1500"/>
      <c r="CI820" s="1500"/>
      <c r="CJ820" s="1976"/>
      <c r="CK820" s="1519"/>
      <c r="CL820" s="1509"/>
    </row>
    <row r="821" spans="1:90" s="514" customFormat="1">
      <c r="A821" s="511"/>
      <c r="B821" s="512"/>
      <c r="C821" s="1493"/>
      <c r="D821" s="1493"/>
      <c r="E821" s="1493"/>
      <c r="F821" s="1493"/>
      <c r="G821" s="1493"/>
      <c r="H821" s="1530"/>
      <c r="I821" s="1972"/>
      <c r="J821" s="1542"/>
      <c r="K821" s="513"/>
      <c r="L821" s="513"/>
      <c r="M821" s="513"/>
      <c r="N821" s="513"/>
      <c r="O821" s="513"/>
      <c r="P821" s="513"/>
      <c r="Q821" s="513"/>
      <c r="R821" s="513"/>
      <c r="S821" s="513"/>
      <c r="T821" s="513"/>
      <c r="U821" s="513"/>
      <c r="V821" s="513"/>
      <c r="W821" s="513"/>
      <c r="X821" s="513"/>
      <c r="Y821" s="513"/>
      <c r="Z821" s="513"/>
      <c r="AA821" s="513"/>
      <c r="AB821" s="513"/>
      <c r="AC821" s="513"/>
      <c r="AD821" s="513"/>
      <c r="AE821" s="513"/>
      <c r="AF821" s="513"/>
      <c r="AG821" s="513"/>
      <c r="AH821" s="513"/>
      <c r="AI821" s="513"/>
      <c r="AJ821" s="513"/>
      <c r="AK821" s="513"/>
      <c r="AL821" s="513"/>
      <c r="AM821" s="513"/>
      <c r="AN821" s="513"/>
      <c r="AO821" s="513"/>
      <c r="AP821" s="513"/>
      <c r="AQ821" s="513"/>
      <c r="AR821" s="513"/>
      <c r="AS821" s="513"/>
      <c r="AT821" s="513"/>
      <c r="AU821" s="513"/>
      <c r="AV821" s="513"/>
      <c r="AW821" s="513"/>
      <c r="AX821" s="513"/>
      <c r="AY821" s="513"/>
      <c r="AZ821" s="513"/>
      <c r="BA821" s="513"/>
      <c r="BB821" s="513"/>
      <c r="BC821" s="513"/>
      <c r="BD821" s="513"/>
      <c r="BE821" s="513"/>
      <c r="BF821" s="513"/>
      <c r="BG821" s="513"/>
      <c r="BH821" s="513"/>
      <c r="BI821" s="513"/>
      <c r="BJ821" s="513"/>
      <c r="BK821" s="513"/>
      <c r="BL821" s="513"/>
      <c r="BM821" s="513"/>
      <c r="BN821" s="513"/>
      <c r="BO821" s="513"/>
      <c r="BP821" s="513"/>
      <c r="BQ821" s="513"/>
      <c r="BR821" s="513"/>
      <c r="BS821" s="513"/>
      <c r="BT821" s="513"/>
      <c r="BU821" s="513"/>
      <c r="BV821" s="513"/>
      <c r="BW821" s="513"/>
      <c r="BX821" s="513"/>
      <c r="BY821" s="513"/>
      <c r="BZ821" s="513"/>
      <c r="CA821" s="513"/>
      <c r="CB821" s="513"/>
      <c r="CC821" s="1972"/>
      <c r="CD821" s="1499"/>
      <c r="CE821" s="1500"/>
      <c r="CF821" s="1501"/>
      <c r="CG821" s="1500"/>
      <c r="CH821" s="1500"/>
      <c r="CI821" s="1500"/>
      <c r="CJ821" s="1976"/>
      <c r="CK821" s="1519"/>
      <c r="CL821" s="1509"/>
    </row>
    <row r="822" spans="1:90" s="514" customFormat="1">
      <c r="A822" s="511"/>
      <c r="B822" s="512"/>
      <c r="C822" s="1493"/>
      <c r="D822" s="1493"/>
      <c r="E822" s="1493"/>
      <c r="F822" s="1493"/>
      <c r="G822" s="1493"/>
      <c r="H822" s="1530"/>
      <c r="I822" s="1972"/>
      <c r="J822" s="1542"/>
      <c r="K822" s="513"/>
      <c r="L822" s="513"/>
      <c r="M822" s="513"/>
      <c r="N822" s="513"/>
      <c r="O822" s="513"/>
      <c r="P822" s="513"/>
      <c r="Q822" s="513"/>
      <c r="R822" s="513"/>
      <c r="S822" s="513"/>
      <c r="T822" s="513"/>
      <c r="U822" s="513"/>
      <c r="V822" s="513"/>
      <c r="W822" s="513"/>
      <c r="X822" s="513"/>
      <c r="Y822" s="513"/>
      <c r="Z822" s="513"/>
      <c r="AA822" s="513"/>
      <c r="AB822" s="513"/>
      <c r="AC822" s="513"/>
      <c r="AD822" s="513"/>
      <c r="AE822" s="513"/>
      <c r="AF822" s="513"/>
      <c r="AG822" s="513"/>
      <c r="AH822" s="513"/>
      <c r="AI822" s="513"/>
      <c r="AJ822" s="513"/>
      <c r="AK822" s="513"/>
      <c r="AL822" s="513"/>
      <c r="AM822" s="513"/>
      <c r="AN822" s="513"/>
      <c r="AO822" s="513"/>
      <c r="AP822" s="513"/>
      <c r="AQ822" s="513"/>
      <c r="AR822" s="513"/>
      <c r="AS822" s="513"/>
      <c r="AT822" s="513"/>
      <c r="AU822" s="513"/>
      <c r="AV822" s="513"/>
      <c r="AW822" s="513"/>
      <c r="AX822" s="513"/>
      <c r="AY822" s="513"/>
      <c r="AZ822" s="513"/>
      <c r="BA822" s="513"/>
      <c r="BB822" s="513"/>
      <c r="BC822" s="513"/>
      <c r="BD822" s="513"/>
      <c r="BE822" s="513"/>
      <c r="BF822" s="513"/>
      <c r="BG822" s="513"/>
      <c r="BH822" s="513"/>
      <c r="BI822" s="513"/>
      <c r="BJ822" s="513"/>
      <c r="BK822" s="513"/>
      <c r="BL822" s="513"/>
      <c r="BM822" s="513"/>
      <c r="BN822" s="513"/>
      <c r="BO822" s="513"/>
      <c r="BP822" s="513"/>
      <c r="BQ822" s="513"/>
      <c r="BR822" s="513"/>
      <c r="BS822" s="513"/>
      <c r="BT822" s="513"/>
      <c r="BU822" s="513"/>
      <c r="BV822" s="513"/>
      <c r="BW822" s="513"/>
      <c r="BX822" s="513"/>
      <c r="BY822" s="513"/>
      <c r="BZ822" s="513"/>
      <c r="CA822" s="513"/>
      <c r="CB822" s="513"/>
      <c r="CC822" s="1972"/>
      <c r="CD822" s="1499"/>
      <c r="CE822" s="1500"/>
      <c r="CF822" s="1501"/>
      <c r="CG822" s="1500"/>
      <c r="CH822" s="1500"/>
      <c r="CI822" s="1500"/>
      <c r="CJ822" s="1976"/>
      <c r="CK822" s="1519"/>
      <c r="CL822" s="1509"/>
    </row>
    <row r="823" spans="1:90" s="514" customFormat="1">
      <c r="A823" s="511"/>
      <c r="B823" s="512"/>
      <c r="C823" s="1493"/>
      <c r="D823" s="1493"/>
      <c r="E823" s="1493"/>
      <c r="F823" s="1493"/>
      <c r="G823" s="1493"/>
      <c r="H823" s="1530"/>
      <c r="I823" s="1972"/>
      <c r="J823" s="1542"/>
      <c r="K823" s="513"/>
      <c r="L823" s="513"/>
      <c r="M823" s="513"/>
      <c r="N823" s="513"/>
      <c r="O823" s="513"/>
      <c r="P823" s="513"/>
      <c r="Q823" s="513"/>
      <c r="R823" s="513"/>
      <c r="S823" s="513"/>
      <c r="T823" s="513"/>
      <c r="U823" s="513"/>
      <c r="V823" s="513"/>
      <c r="W823" s="513"/>
      <c r="X823" s="513"/>
      <c r="Y823" s="513"/>
      <c r="Z823" s="513"/>
      <c r="AA823" s="513"/>
      <c r="AB823" s="513"/>
      <c r="AC823" s="513"/>
      <c r="AD823" s="513"/>
      <c r="AE823" s="513"/>
      <c r="AF823" s="513"/>
      <c r="AG823" s="513"/>
      <c r="AH823" s="513"/>
      <c r="AI823" s="513"/>
      <c r="AJ823" s="513"/>
      <c r="AK823" s="513"/>
      <c r="AL823" s="513"/>
      <c r="AM823" s="513"/>
      <c r="AN823" s="513"/>
      <c r="AO823" s="513"/>
      <c r="AP823" s="513"/>
      <c r="AQ823" s="513"/>
      <c r="AR823" s="513"/>
      <c r="AS823" s="513"/>
      <c r="AT823" s="513"/>
      <c r="AU823" s="513"/>
      <c r="AV823" s="513"/>
      <c r="AW823" s="513"/>
      <c r="AX823" s="513"/>
      <c r="AY823" s="513"/>
      <c r="AZ823" s="513"/>
      <c r="BA823" s="513"/>
      <c r="BB823" s="513"/>
      <c r="BC823" s="513"/>
      <c r="BD823" s="513"/>
      <c r="BE823" s="513"/>
      <c r="BF823" s="513"/>
      <c r="BG823" s="513"/>
      <c r="BH823" s="513"/>
      <c r="BI823" s="513"/>
      <c r="BJ823" s="513"/>
      <c r="BK823" s="513"/>
      <c r="BL823" s="513"/>
      <c r="BM823" s="513"/>
      <c r="BN823" s="513"/>
      <c r="BO823" s="513"/>
      <c r="BP823" s="513"/>
      <c r="BQ823" s="513"/>
      <c r="BR823" s="513"/>
      <c r="BS823" s="513"/>
      <c r="BT823" s="513"/>
      <c r="BU823" s="513"/>
      <c r="BV823" s="513"/>
      <c r="BW823" s="513"/>
      <c r="BX823" s="513"/>
      <c r="BY823" s="513"/>
      <c r="BZ823" s="513"/>
      <c r="CA823" s="513"/>
      <c r="CB823" s="513"/>
      <c r="CC823" s="1972"/>
      <c r="CD823" s="1499"/>
      <c r="CE823" s="1500"/>
      <c r="CF823" s="1501"/>
      <c r="CG823" s="1500"/>
      <c r="CH823" s="1500"/>
      <c r="CI823" s="1500"/>
      <c r="CJ823" s="1976"/>
      <c r="CK823" s="1519"/>
      <c r="CL823" s="1509"/>
    </row>
    <row r="824" spans="1:90" s="514" customFormat="1">
      <c r="A824" s="511"/>
      <c r="B824" s="512"/>
      <c r="C824" s="1493"/>
      <c r="D824" s="1493"/>
      <c r="E824" s="1493"/>
      <c r="F824" s="1493"/>
      <c r="G824" s="1493"/>
      <c r="H824" s="1530"/>
      <c r="I824" s="1972"/>
      <c r="J824" s="1542"/>
      <c r="K824" s="513"/>
      <c r="L824" s="513"/>
      <c r="M824" s="513"/>
      <c r="N824" s="513"/>
      <c r="O824" s="513"/>
      <c r="P824" s="513"/>
      <c r="Q824" s="513"/>
      <c r="R824" s="513"/>
      <c r="S824" s="513"/>
      <c r="T824" s="513"/>
      <c r="U824" s="513"/>
      <c r="V824" s="513"/>
      <c r="W824" s="513"/>
      <c r="X824" s="513"/>
      <c r="Y824" s="513"/>
      <c r="Z824" s="513"/>
      <c r="AA824" s="513"/>
      <c r="AB824" s="513"/>
      <c r="AC824" s="513"/>
      <c r="AD824" s="513"/>
      <c r="AE824" s="513"/>
      <c r="AF824" s="513"/>
      <c r="AG824" s="513"/>
      <c r="AH824" s="513"/>
      <c r="AI824" s="513"/>
      <c r="AJ824" s="513"/>
      <c r="AK824" s="513"/>
      <c r="AL824" s="513"/>
      <c r="AM824" s="513"/>
      <c r="AN824" s="513"/>
      <c r="AO824" s="513"/>
      <c r="AP824" s="513"/>
      <c r="AQ824" s="513"/>
      <c r="AR824" s="513"/>
      <c r="AS824" s="513"/>
      <c r="AT824" s="513"/>
      <c r="AU824" s="513"/>
      <c r="AV824" s="513"/>
      <c r="AW824" s="513"/>
      <c r="AX824" s="513"/>
      <c r="AY824" s="513"/>
      <c r="AZ824" s="513"/>
      <c r="BA824" s="513"/>
      <c r="BB824" s="513"/>
      <c r="BC824" s="513"/>
      <c r="BD824" s="513"/>
      <c r="BE824" s="513"/>
      <c r="BF824" s="513"/>
      <c r="BG824" s="513"/>
      <c r="BH824" s="513"/>
      <c r="BI824" s="513"/>
      <c r="BJ824" s="513"/>
      <c r="BK824" s="513"/>
      <c r="BL824" s="513"/>
      <c r="BM824" s="513"/>
      <c r="BN824" s="513"/>
      <c r="BO824" s="513"/>
      <c r="BP824" s="513"/>
      <c r="BQ824" s="513"/>
      <c r="BR824" s="513"/>
      <c r="BS824" s="513"/>
      <c r="BT824" s="513"/>
      <c r="BU824" s="513"/>
      <c r="BV824" s="513"/>
      <c r="BW824" s="513"/>
      <c r="BX824" s="513"/>
      <c r="BY824" s="513"/>
      <c r="BZ824" s="513"/>
      <c r="CA824" s="513"/>
      <c r="CB824" s="513"/>
      <c r="CC824" s="1972"/>
      <c r="CD824" s="1499"/>
      <c r="CE824" s="1500"/>
      <c r="CF824" s="1501"/>
      <c r="CG824" s="1500"/>
      <c r="CH824" s="1500"/>
      <c r="CI824" s="1500"/>
      <c r="CJ824" s="1976"/>
      <c r="CK824" s="1519"/>
      <c r="CL824" s="1509"/>
    </row>
    <row r="825" spans="1:90" s="514" customFormat="1">
      <c r="A825" s="511"/>
      <c r="B825" s="512"/>
      <c r="C825" s="1493"/>
      <c r="D825" s="1493"/>
      <c r="E825" s="1493"/>
      <c r="F825" s="1493"/>
      <c r="G825" s="1493"/>
      <c r="H825" s="1530"/>
      <c r="I825" s="1972"/>
      <c r="J825" s="1542"/>
      <c r="K825" s="513"/>
      <c r="L825" s="513"/>
      <c r="M825" s="513"/>
      <c r="N825" s="513"/>
      <c r="O825" s="513"/>
      <c r="P825" s="513"/>
      <c r="Q825" s="513"/>
      <c r="R825" s="513"/>
      <c r="S825" s="513"/>
      <c r="T825" s="513"/>
      <c r="U825" s="513"/>
      <c r="V825" s="513"/>
      <c r="W825" s="513"/>
      <c r="X825" s="513"/>
      <c r="Y825" s="513"/>
      <c r="Z825" s="513"/>
      <c r="AA825" s="513"/>
      <c r="AB825" s="513"/>
      <c r="AC825" s="513"/>
      <c r="AD825" s="513"/>
      <c r="AE825" s="513"/>
      <c r="AF825" s="513"/>
      <c r="AG825" s="513"/>
      <c r="AH825" s="513"/>
      <c r="AI825" s="513"/>
      <c r="AJ825" s="513"/>
      <c r="AK825" s="513"/>
      <c r="AL825" s="513"/>
      <c r="AM825" s="513"/>
      <c r="AN825" s="513"/>
      <c r="AO825" s="513"/>
      <c r="AP825" s="513"/>
      <c r="AQ825" s="513"/>
      <c r="AR825" s="513"/>
      <c r="AS825" s="513"/>
      <c r="AT825" s="513"/>
      <c r="AU825" s="513"/>
      <c r="AV825" s="513"/>
      <c r="AW825" s="513"/>
      <c r="AX825" s="513"/>
      <c r="AY825" s="513"/>
      <c r="AZ825" s="513"/>
      <c r="BA825" s="513"/>
      <c r="BB825" s="513"/>
      <c r="BC825" s="513"/>
      <c r="BD825" s="513"/>
      <c r="BE825" s="513"/>
      <c r="BF825" s="513"/>
      <c r="BG825" s="513"/>
      <c r="BH825" s="513"/>
      <c r="BI825" s="513"/>
      <c r="BJ825" s="513"/>
      <c r="BK825" s="513"/>
      <c r="BL825" s="513"/>
      <c r="BM825" s="513"/>
      <c r="BN825" s="513"/>
      <c r="BO825" s="513"/>
      <c r="BP825" s="513"/>
      <c r="BQ825" s="513"/>
      <c r="BR825" s="513"/>
      <c r="BS825" s="513"/>
      <c r="BT825" s="513"/>
      <c r="BU825" s="513"/>
      <c r="BV825" s="513"/>
      <c r="BW825" s="513"/>
      <c r="BX825" s="513"/>
      <c r="BY825" s="513"/>
      <c r="BZ825" s="513"/>
      <c r="CA825" s="513"/>
      <c r="CB825" s="513"/>
      <c r="CC825" s="1972"/>
      <c r="CD825" s="1499"/>
      <c r="CE825" s="1500"/>
      <c r="CF825" s="1501"/>
      <c r="CG825" s="1500"/>
      <c r="CH825" s="1500"/>
      <c r="CI825" s="1500"/>
      <c r="CJ825" s="1976"/>
      <c r="CK825" s="1519"/>
      <c r="CL825" s="1509"/>
    </row>
    <row r="826" spans="1:90" s="514" customFormat="1">
      <c r="A826" s="511"/>
      <c r="B826" s="512"/>
      <c r="C826" s="1493"/>
      <c r="D826" s="1493"/>
      <c r="E826" s="1493"/>
      <c r="F826" s="1493"/>
      <c r="G826" s="1493"/>
      <c r="H826" s="1530"/>
      <c r="I826" s="1972"/>
      <c r="J826" s="1542"/>
      <c r="K826" s="513"/>
      <c r="L826" s="513"/>
      <c r="M826" s="513"/>
      <c r="N826" s="513"/>
      <c r="O826" s="513"/>
      <c r="P826" s="513"/>
      <c r="Q826" s="513"/>
      <c r="R826" s="513"/>
      <c r="S826" s="513"/>
      <c r="T826" s="513"/>
      <c r="U826" s="513"/>
      <c r="V826" s="513"/>
      <c r="W826" s="513"/>
      <c r="X826" s="513"/>
      <c r="Y826" s="513"/>
      <c r="Z826" s="513"/>
      <c r="AA826" s="513"/>
      <c r="AB826" s="513"/>
      <c r="AC826" s="513"/>
      <c r="AD826" s="513"/>
      <c r="AE826" s="513"/>
      <c r="AF826" s="513"/>
      <c r="AG826" s="513"/>
      <c r="AH826" s="513"/>
      <c r="AI826" s="513"/>
      <c r="AJ826" s="513"/>
      <c r="AK826" s="513"/>
      <c r="AL826" s="513"/>
      <c r="AM826" s="513"/>
      <c r="AN826" s="513"/>
      <c r="AO826" s="513"/>
      <c r="AP826" s="513"/>
      <c r="AQ826" s="513"/>
      <c r="AR826" s="513"/>
      <c r="AS826" s="513"/>
      <c r="AT826" s="513"/>
      <c r="AU826" s="513"/>
      <c r="AV826" s="513"/>
      <c r="AW826" s="513"/>
      <c r="AX826" s="513"/>
      <c r="AY826" s="513"/>
      <c r="AZ826" s="513"/>
      <c r="BA826" s="513"/>
      <c r="BB826" s="513"/>
      <c r="BC826" s="513"/>
      <c r="BD826" s="513"/>
      <c r="BE826" s="513"/>
      <c r="BF826" s="513"/>
      <c r="BG826" s="513"/>
      <c r="BH826" s="513"/>
      <c r="BI826" s="513"/>
      <c r="BJ826" s="513"/>
      <c r="BK826" s="513"/>
      <c r="BL826" s="513"/>
      <c r="BM826" s="513"/>
      <c r="BN826" s="513"/>
      <c r="BO826" s="513"/>
      <c r="BP826" s="513"/>
      <c r="BQ826" s="513"/>
      <c r="BR826" s="513"/>
      <c r="BS826" s="513"/>
      <c r="BT826" s="513"/>
      <c r="BU826" s="513"/>
      <c r="BV826" s="513"/>
      <c r="BW826" s="513"/>
      <c r="BX826" s="513"/>
      <c r="BY826" s="513"/>
      <c r="BZ826" s="513"/>
      <c r="CA826" s="513"/>
      <c r="CB826" s="513"/>
      <c r="CC826" s="1972"/>
      <c r="CD826" s="1499"/>
      <c r="CE826" s="1500"/>
      <c r="CF826" s="1501"/>
      <c r="CG826" s="1500"/>
      <c r="CH826" s="1500"/>
      <c r="CI826" s="1500"/>
      <c r="CJ826" s="1976"/>
      <c r="CK826" s="1519"/>
      <c r="CL826" s="1509"/>
    </row>
    <row r="827" spans="1:90" s="514" customFormat="1">
      <c r="A827" s="511"/>
      <c r="B827" s="512"/>
      <c r="C827" s="1493"/>
      <c r="D827" s="1493"/>
      <c r="E827" s="1493"/>
      <c r="F827" s="1493"/>
      <c r="G827" s="1493"/>
      <c r="H827" s="1530"/>
      <c r="I827" s="1972"/>
      <c r="J827" s="1542"/>
      <c r="K827" s="513"/>
      <c r="L827" s="513"/>
      <c r="M827" s="513"/>
      <c r="N827" s="513"/>
      <c r="O827" s="513"/>
      <c r="P827" s="513"/>
      <c r="Q827" s="513"/>
      <c r="R827" s="513"/>
      <c r="S827" s="513"/>
      <c r="T827" s="513"/>
      <c r="U827" s="513"/>
      <c r="V827" s="513"/>
      <c r="W827" s="513"/>
      <c r="X827" s="513"/>
      <c r="Y827" s="513"/>
      <c r="Z827" s="513"/>
      <c r="AA827" s="513"/>
      <c r="AB827" s="513"/>
      <c r="AC827" s="513"/>
      <c r="AD827" s="513"/>
      <c r="AE827" s="513"/>
      <c r="AF827" s="513"/>
      <c r="AG827" s="513"/>
      <c r="AH827" s="513"/>
      <c r="AI827" s="513"/>
      <c r="AJ827" s="513"/>
      <c r="AK827" s="513"/>
      <c r="AL827" s="513"/>
      <c r="AM827" s="513"/>
      <c r="AN827" s="513"/>
      <c r="AO827" s="513"/>
      <c r="AP827" s="513"/>
      <c r="AQ827" s="513"/>
      <c r="AR827" s="513"/>
      <c r="AS827" s="513"/>
      <c r="AT827" s="513"/>
      <c r="AU827" s="513"/>
      <c r="AV827" s="513"/>
      <c r="AW827" s="513"/>
      <c r="AX827" s="513"/>
      <c r="AY827" s="513"/>
      <c r="AZ827" s="513"/>
      <c r="BA827" s="513"/>
      <c r="BB827" s="513"/>
      <c r="BC827" s="513"/>
      <c r="BD827" s="513"/>
      <c r="BE827" s="513"/>
      <c r="BF827" s="513"/>
      <c r="BG827" s="513"/>
      <c r="BH827" s="513"/>
      <c r="BI827" s="513"/>
      <c r="BJ827" s="513"/>
      <c r="BK827" s="513"/>
      <c r="BL827" s="513"/>
      <c r="BM827" s="513"/>
      <c r="BN827" s="513"/>
      <c r="BO827" s="513"/>
      <c r="BP827" s="513"/>
      <c r="BQ827" s="513"/>
      <c r="BR827" s="513"/>
      <c r="BS827" s="513"/>
      <c r="BT827" s="513"/>
      <c r="BU827" s="513"/>
      <c r="BV827" s="513"/>
      <c r="BW827" s="513"/>
      <c r="BX827" s="513"/>
      <c r="BY827" s="513"/>
      <c r="BZ827" s="513"/>
      <c r="CA827" s="513"/>
      <c r="CB827" s="513"/>
      <c r="CC827" s="1972"/>
      <c r="CD827" s="1499"/>
      <c r="CE827" s="1500"/>
      <c r="CF827" s="1501"/>
      <c r="CG827" s="1500"/>
      <c r="CH827" s="1500"/>
      <c r="CI827" s="1500"/>
      <c r="CJ827" s="1976"/>
      <c r="CK827" s="1519"/>
      <c r="CL827" s="1509"/>
    </row>
    <row r="828" spans="1:90" s="514" customFormat="1">
      <c r="A828" s="511"/>
      <c r="B828" s="512"/>
      <c r="C828" s="1493"/>
      <c r="D828" s="1493"/>
      <c r="E828" s="1493"/>
      <c r="F828" s="1493"/>
      <c r="G828" s="1493"/>
      <c r="H828" s="1530"/>
      <c r="I828" s="1972"/>
      <c r="J828" s="1542"/>
      <c r="K828" s="513"/>
      <c r="L828" s="513"/>
      <c r="M828" s="513"/>
      <c r="N828" s="513"/>
      <c r="O828" s="513"/>
      <c r="P828" s="513"/>
      <c r="Q828" s="513"/>
      <c r="R828" s="513"/>
      <c r="S828" s="513"/>
      <c r="T828" s="513"/>
      <c r="U828" s="513"/>
      <c r="V828" s="513"/>
      <c r="W828" s="513"/>
      <c r="X828" s="513"/>
      <c r="Y828" s="513"/>
      <c r="Z828" s="513"/>
      <c r="AA828" s="513"/>
      <c r="AB828" s="513"/>
      <c r="AC828" s="513"/>
      <c r="AD828" s="513"/>
      <c r="AE828" s="513"/>
      <c r="AF828" s="513"/>
      <c r="AG828" s="513"/>
      <c r="AH828" s="513"/>
      <c r="AI828" s="513"/>
      <c r="AJ828" s="513"/>
      <c r="AK828" s="513"/>
      <c r="AL828" s="513"/>
      <c r="AM828" s="513"/>
      <c r="AN828" s="513"/>
      <c r="AO828" s="513"/>
      <c r="AP828" s="513"/>
      <c r="AQ828" s="513"/>
      <c r="AR828" s="513"/>
      <c r="AS828" s="513"/>
      <c r="AT828" s="513"/>
      <c r="AU828" s="513"/>
      <c r="AV828" s="513"/>
      <c r="AW828" s="513"/>
      <c r="AX828" s="513"/>
      <c r="AY828" s="513"/>
      <c r="AZ828" s="513"/>
      <c r="BA828" s="513"/>
      <c r="BB828" s="513"/>
      <c r="BC828" s="513"/>
      <c r="BD828" s="513"/>
      <c r="BE828" s="513"/>
      <c r="BF828" s="513"/>
      <c r="BG828" s="513"/>
      <c r="BH828" s="513"/>
      <c r="BI828" s="513"/>
      <c r="BJ828" s="513"/>
      <c r="BK828" s="513"/>
      <c r="BL828" s="513"/>
      <c r="BM828" s="513"/>
      <c r="BN828" s="513"/>
      <c r="BO828" s="513"/>
      <c r="BP828" s="513"/>
      <c r="BQ828" s="513"/>
      <c r="BR828" s="513"/>
      <c r="BS828" s="513"/>
      <c r="BT828" s="513"/>
      <c r="BU828" s="513"/>
      <c r="BV828" s="513"/>
      <c r="BW828" s="513"/>
      <c r="BX828" s="513"/>
      <c r="BY828" s="513"/>
      <c r="BZ828" s="513"/>
      <c r="CA828" s="513"/>
      <c r="CB828" s="513"/>
      <c r="CC828" s="1972"/>
      <c r="CD828" s="1499"/>
      <c r="CE828" s="1500"/>
      <c r="CF828" s="1501"/>
      <c r="CG828" s="1500"/>
      <c r="CH828" s="1500"/>
      <c r="CI828" s="1500"/>
      <c r="CJ828" s="1976"/>
      <c r="CK828" s="1519"/>
      <c r="CL828" s="1509"/>
    </row>
    <row r="829" spans="1:90" s="514" customFormat="1">
      <c r="A829" s="511"/>
      <c r="B829" s="512"/>
      <c r="C829" s="1493"/>
      <c r="D829" s="1493"/>
      <c r="E829" s="1493"/>
      <c r="F829" s="1493"/>
      <c r="G829" s="1493"/>
      <c r="H829" s="1530"/>
      <c r="I829" s="1972"/>
      <c r="J829" s="1542"/>
      <c r="K829" s="513"/>
      <c r="L829" s="513"/>
      <c r="M829" s="513"/>
      <c r="N829" s="513"/>
      <c r="O829" s="513"/>
      <c r="P829" s="513"/>
      <c r="Q829" s="513"/>
      <c r="R829" s="513"/>
      <c r="S829" s="513"/>
      <c r="T829" s="513"/>
      <c r="U829" s="513"/>
      <c r="V829" s="513"/>
      <c r="W829" s="513"/>
      <c r="X829" s="513"/>
      <c r="Y829" s="513"/>
      <c r="Z829" s="513"/>
      <c r="AA829" s="513"/>
      <c r="AB829" s="513"/>
      <c r="AC829" s="513"/>
      <c r="AD829" s="513"/>
      <c r="AE829" s="513"/>
      <c r="AF829" s="513"/>
      <c r="AG829" s="513"/>
      <c r="AH829" s="513"/>
      <c r="AI829" s="513"/>
      <c r="AJ829" s="513"/>
      <c r="AK829" s="513"/>
      <c r="AL829" s="513"/>
      <c r="AM829" s="513"/>
      <c r="AN829" s="513"/>
      <c r="AO829" s="513"/>
      <c r="AP829" s="513"/>
      <c r="AQ829" s="513"/>
      <c r="AR829" s="513"/>
      <c r="AS829" s="513"/>
      <c r="AT829" s="513"/>
      <c r="AU829" s="513"/>
      <c r="AV829" s="513"/>
      <c r="AW829" s="513"/>
      <c r="AX829" s="513"/>
      <c r="AY829" s="513"/>
      <c r="AZ829" s="513"/>
      <c r="BA829" s="513"/>
      <c r="BB829" s="513"/>
      <c r="BC829" s="513"/>
      <c r="BD829" s="513"/>
      <c r="BE829" s="513"/>
      <c r="BF829" s="513"/>
      <c r="BG829" s="513"/>
      <c r="BH829" s="513"/>
      <c r="BI829" s="513"/>
      <c r="BJ829" s="513"/>
      <c r="BK829" s="513"/>
      <c r="BL829" s="513"/>
      <c r="BM829" s="513"/>
      <c r="BN829" s="513"/>
      <c r="BO829" s="513"/>
      <c r="BP829" s="513"/>
      <c r="BQ829" s="513"/>
      <c r="BR829" s="513"/>
      <c r="BS829" s="513"/>
      <c r="BT829" s="513"/>
      <c r="BU829" s="513"/>
      <c r="BV829" s="513"/>
      <c r="BW829" s="513"/>
      <c r="BX829" s="513"/>
      <c r="BY829" s="513"/>
      <c r="BZ829" s="513"/>
      <c r="CA829" s="513"/>
      <c r="CB829" s="513"/>
      <c r="CC829" s="1972"/>
      <c r="CD829" s="1499"/>
      <c r="CE829" s="1500"/>
      <c r="CF829" s="1501"/>
      <c r="CG829" s="1500"/>
      <c r="CH829" s="1500"/>
      <c r="CI829" s="1500"/>
      <c r="CJ829" s="1976"/>
      <c r="CK829" s="1519"/>
      <c r="CL829" s="1509"/>
    </row>
    <row r="830" spans="1:90" s="514" customFormat="1">
      <c r="A830" s="511"/>
      <c r="B830" s="512"/>
      <c r="C830" s="1493"/>
      <c r="D830" s="1493"/>
      <c r="E830" s="1493"/>
      <c r="F830" s="1493"/>
      <c r="G830" s="1493"/>
      <c r="H830" s="1530"/>
      <c r="I830" s="1972"/>
      <c r="J830" s="1542"/>
      <c r="K830" s="513"/>
      <c r="L830" s="513"/>
      <c r="M830" s="513"/>
      <c r="N830" s="513"/>
      <c r="O830" s="513"/>
      <c r="P830" s="513"/>
      <c r="Q830" s="513"/>
      <c r="R830" s="513"/>
      <c r="S830" s="513"/>
      <c r="T830" s="513"/>
      <c r="U830" s="513"/>
      <c r="V830" s="513"/>
      <c r="W830" s="513"/>
      <c r="X830" s="513"/>
      <c r="Y830" s="513"/>
      <c r="Z830" s="513"/>
      <c r="AA830" s="513"/>
      <c r="AB830" s="513"/>
      <c r="AC830" s="513"/>
      <c r="AD830" s="513"/>
      <c r="AE830" s="513"/>
      <c r="AF830" s="513"/>
      <c r="AG830" s="513"/>
      <c r="AH830" s="513"/>
      <c r="AI830" s="513"/>
      <c r="AJ830" s="513"/>
      <c r="AK830" s="513"/>
      <c r="AL830" s="513"/>
      <c r="AM830" s="513"/>
      <c r="AN830" s="513"/>
      <c r="AO830" s="513"/>
      <c r="AP830" s="513"/>
      <c r="AQ830" s="513"/>
      <c r="AR830" s="513"/>
      <c r="AS830" s="513"/>
      <c r="AT830" s="513"/>
      <c r="AU830" s="513"/>
      <c r="AV830" s="513"/>
      <c r="AW830" s="513"/>
      <c r="AX830" s="513"/>
      <c r="AY830" s="513"/>
      <c r="AZ830" s="513"/>
      <c r="BA830" s="513"/>
      <c r="BB830" s="513"/>
      <c r="BC830" s="513"/>
      <c r="BD830" s="513"/>
      <c r="BE830" s="513"/>
      <c r="BF830" s="513"/>
      <c r="BG830" s="513"/>
      <c r="BH830" s="513"/>
      <c r="BI830" s="513"/>
      <c r="BJ830" s="513"/>
      <c r="BK830" s="513"/>
      <c r="BL830" s="513"/>
      <c r="BM830" s="513"/>
      <c r="BN830" s="513"/>
      <c r="BO830" s="513"/>
      <c r="BP830" s="513"/>
      <c r="BQ830" s="513"/>
      <c r="BR830" s="513"/>
      <c r="BS830" s="513"/>
      <c r="BT830" s="513"/>
      <c r="BU830" s="513"/>
      <c r="BV830" s="513"/>
      <c r="BW830" s="513"/>
      <c r="BX830" s="513"/>
      <c r="BY830" s="513"/>
      <c r="BZ830" s="513"/>
      <c r="CA830" s="513"/>
      <c r="CB830" s="513"/>
      <c r="CC830" s="1972"/>
      <c r="CD830" s="1499"/>
      <c r="CE830" s="1500"/>
      <c r="CF830" s="1501"/>
      <c r="CG830" s="1500"/>
      <c r="CH830" s="1500"/>
      <c r="CI830" s="1500"/>
      <c r="CJ830" s="1976"/>
      <c r="CK830" s="1519"/>
      <c r="CL830" s="1509"/>
    </row>
    <row r="831" spans="1:90" s="514" customFormat="1">
      <c r="A831" s="511"/>
      <c r="B831" s="512"/>
      <c r="C831" s="1493"/>
      <c r="D831" s="1493"/>
      <c r="E831" s="1493"/>
      <c r="F831" s="1493"/>
      <c r="G831" s="1493"/>
      <c r="H831" s="1530"/>
      <c r="I831" s="1972"/>
      <c r="J831" s="1542"/>
      <c r="K831" s="513"/>
      <c r="L831" s="513"/>
      <c r="M831" s="513"/>
      <c r="N831" s="513"/>
      <c r="O831" s="513"/>
      <c r="P831" s="513"/>
      <c r="Q831" s="513"/>
      <c r="R831" s="513"/>
      <c r="S831" s="513"/>
      <c r="T831" s="513"/>
      <c r="U831" s="513"/>
      <c r="V831" s="513"/>
      <c r="W831" s="513"/>
      <c r="X831" s="513"/>
      <c r="Y831" s="513"/>
      <c r="Z831" s="513"/>
      <c r="AA831" s="513"/>
      <c r="AB831" s="513"/>
      <c r="AC831" s="513"/>
      <c r="AD831" s="513"/>
      <c r="AE831" s="513"/>
      <c r="AF831" s="513"/>
      <c r="AG831" s="513"/>
      <c r="AH831" s="513"/>
      <c r="AI831" s="513"/>
      <c r="AJ831" s="513"/>
      <c r="AK831" s="513"/>
      <c r="AL831" s="513"/>
      <c r="AM831" s="513"/>
      <c r="AN831" s="513"/>
      <c r="AO831" s="513"/>
      <c r="AP831" s="513"/>
      <c r="AQ831" s="513"/>
      <c r="AR831" s="513"/>
      <c r="AS831" s="513"/>
      <c r="AT831" s="513"/>
      <c r="AU831" s="513"/>
      <c r="AV831" s="513"/>
      <c r="AW831" s="513"/>
      <c r="AX831" s="513"/>
      <c r="AY831" s="513"/>
      <c r="AZ831" s="513"/>
      <c r="BA831" s="513"/>
      <c r="BB831" s="513"/>
      <c r="BC831" s="513"/>
      <c r="BD831" s="513"/>
      <c r="BE831" s="513"/>
      <c r="BF831" s="513"/>
      <c r="BG831" s="513"/>
      <c r="BH831" s="513"/>
      <c r="BI831" s="513"/>
      <c r="BJ831" s="513"/>
      <c r="BK831" s="513"/>
      <c r="BL831" s="513"/>
      <c r="BM831" s="513"/>
      <c r="BN831" s="513"/>
      <c r="BO831" s="513"/>
      <c r="BP831" s="513"/>
      <c r="BQ831" s="513"/>
      <c r="BR831" s="513"/>
      <c r="BS831" s="513"/>
      <c r="BT831" s="513"/>
      <c r="BU831" s="513"/>
      <c r="BV831" s="513"/>
      <c r="BW831" s="513"/>
      <c r="BX831" s="513"/>
      <c r="BY831" s="513"/>
      <c r="BZ831" s="513"/>
      <c r="CA831" s="513"/>
      <c r="CB831" s="513"/>
      <c r="CC831" s="1972"/>
      <c r="CD831" s="1499"/>
      <c r="CE831" s="1500"/>
      <c r="CF831" s="1501"/>
      <c r="CG831" s="1500"/>
      <c r="CH831" s="1500"/>
      <c r="CI831" s="1500"/>
      <c r="CJ831" s="1976"/>
      <c r="CK831" s="1519"/>
      <c r="CL831" s="1509"/>
    </row>
    <row r="832" spans="1:90" s="514" customFormat="1">
      <c r="A832" s="511"/>
      <c r="B832" s="512"/>
      <c r="C832" s="1493"/>
      <c r="D832" s="1493"/>
      <c r="E832" s="1493"/>
      <c r="F832" s="1493"/>
      <c r="G832" s="1493"/>
      <c r="H832" s="1530"/>
      <c r="I832" s="1972"/>
      <c r="J832" s="1542"/>
      <c r="K832" s="513"/>
      <c r="L832" s="513"/>
      <c r="M832" s="513"/>
      <c r="N832" s="513"/>
      <c r="O832" s="513"/>
      <c r="P832" s="513"/>
      <c r="Q832" s="513"/>
      <c r="R832" s="513"/>
      <c r="S832" s="513"/>
      <c r="T832" s="513"/>
      <c r="U832" s="513"/>
      <c r="V832" s="513"/>
      <c r="W832" s="513"/>
      <c r="X832" s="513"/>
      <c r="Y832" s="513"/>
      <c r="Z832" s="513"/>
      <c r="AA832" s="513"/>
      <c r="AB832" s="513"/>
      <c r="AC832" s="513"/>
      <c r="AD832" s="513"/>
      <c r="AE832" s="513"/>
      <c r="AF832" s="513"/>
      <c r="AG832" s="513"/>
      <c r="AH832" s="513"/>
      <c r="AI832" s="513"/>
      <c r="AJ832" s="513"/>
      <c r="AK832" s="513"/>
      <c r="AL832" s="513"/>
      <c r="AM832" s="513"/>
      <c r="AN832" s="513"/>
      <c r="AO832" s="513"/>
      <c r="AP832" s="513"/>
      <c r="AQ832" s="513"/>
      <c r="AR832" s="513"/>
      <c r="AS832" s="513"/>
      <c r="AT832" s="513"/>
      <c r="AU832" s="513"/>
      <c r="AV832" s="513"/>
      <c r="AW832" s="513"/>
      <c r="AX832" s="513"/>
      <c r="AY832" s="513"/>
      <c r="AZ832" s="513"/>
      <c r="BA832" s="513"/>
      <c r="BB832" s="513"/>
      <c r="BC832" s="513"/>
      <c r="BD832" s="513"/>
      <c r="BE832" s="513"/>
      <c r="BF832" s="513"/>
      <c r="BG832" s="513"/>
      <c r="BH832" s="513"/>
      <c r="BI832" s="513"/>
      <c r="BJ832" s="513"/>
      <c r="BK832" s="513"/>
      <c r="BL832" s="513"/>
      <c r="BM832" s="513"/>
      <c r="BN832" s="513"/>
      <c r="BO832" s="513"/>
      <c r="BP832" s="513"/>
      <c r="BQ832" s="513"/>
      <c r="BR832" s="513"/>
      <c r="BS832" s="513"/>
      <c r="BT832" s="513"/>
      <c r="BU832" s="513"/>
      <c r="BV832" s="513"/>
      <c r="BW832" s="513"/>
      <c r="BX832" s="513"/>
      <c r="BY832" s="513"/>
      <c r="BZ832" s="513"/>
      <c r="CA832" s="513"/>
      <c r="CB832" s="513"/>
      <c r="CC832" s="1972"/>
      <c r="CD832" s="1499"/>
      <c r="CE832" s="1500"/>
      <c r="CF832" s="1501"/>
      <c r="CG832" s="1500"/>
      <c r="CH832" s="1500"/>
      <c r="CI832" s="1500"/>
      <c r="CJ832" s="1976"/>
      <c r="CK832" s="1519"/>
      <c r="CL832" s="1509"/>
    </row>
    <row r="833" spans="1:90" s="514" customFormat="1">
      <c r="A833" s="511"/>
      <c r="B833" s="512"/>
      <c r="C833" s="1493"/>
      <c r="D833" s="1493"/>
      <c r="E833" s="1493"/>
      <c r="F833" s="1493"/>
      <c r="G833" s="1493"/>
      <c r="H833" s="1530"/>
      <c r="I833" s="1972"/>
      <c r="J833" s="1542"/>
      <c r="K833" s="513"/>
      <c r="L833" s="513"/>
      <c r="M833" s="513"/>
      <c r="N833" s="513"/>
      <c r="O833" s="513"/>
      <c r="P833" s="513"/>
      <c r="Q833" s="513"/>
      <c r="R833" s="513"/>
      <c r="S833" s="513"/>
      <c r="T833" s="513"/>
      <c r="U833" s="513"/>
      <c r="V833" s="513"/>
      <c r="W833" s="513"/>
      <c r="X833" s="513"/>
      <c r="Y833" s="513"/>
      <c r="Z833" s="513"/>
      <c r="AA833" s="513"/>
      <c r="AB833" s="513"/>
      <c r="AC833" s="513"/>
      <c r="AD833" s="513"/>
      <c r="AE833" s="513"/>
      <c r="AF833" s="513"/>
      <c r="AG833" s="513"/>
      <c r="AH833" s="513"/>
      <c r="AI833" s="513"/>
      <c r="AJ833" s="513"/>
      <c r="AK833" s="513"/>
      <c r="AL833" s="513"/>
      <c r="AM833" s="513"/>
      <c r="AN833" s="513"/>
      <c r="AO833" s="513"/>
      <c r="AP833" s="513"/>
      <c r="AQ833" s="513"/>
      <c r="AR833" s="513"/>
      <c r="AS833" s="513"/>
      <c r="AT833" s="513"/>
      <c r="AU833" s="513"/>
      <c r="AV833" s="513"/>
      <c r="AW833" s="513"/>
      <c r="AX833" s="513"/>
      <c r="AY833" s="513"/>
      <c r="AZ833" s="513"/>
      <c r="BA833" s="513"/>
      <c r="BB833" s="513"/>
      <c r="BC833" s="513"/>
      <c r="BD833" s="513"/>
      <c r="BE833" s="513"/>
      <c r="BF833" s="513"/>
      <c r="BG833" s="513"/>
      <c r="BH833" s="513"/>
      <c r="BI833" s="513"/>
      <c r="BJ833" s="513"/>
      <c r="BK833" s="513"/>
      <c r="BL833" s="513"/>
      <c r="BM833" s="513"/>
      <c r="BN833" s="513"/>
      <c r="BO833" s="513"/>
      <c r="BP833" s="513"/>
      <c r="BQ833" s="513"/>
      <c r="BR833" s="513"/>
      <c r="BS833" s="513"/>
      <c r="BT833" s="513"/>
      <c r="BU833" s="513"/>
      <c r="BV833" s="513"/>
      <c r="BW833" s="513"/>
      <c r="BX833" s="513"/>
      <c r="BY833" s="513"/>
      <c r="BZ833" s="513"/>
      <c r="CA833" s="513"/>
      <c r="CB833" s="513"/>
      <c r="CC833" s="1972"/>
      <c r="CD833" s="1499"/>
      <c r="CE833" s="1500"/>
      <c r="CF833" s="1501"/>
      <c r="CG833" s="1500"/>
      <c r="CH833" s="1500"/>
      <c r="CI833" s="1500"/>
      <c r="CJ833" s="1976"/>
      <c r="CK833" s="1519"/>
      <c r="CL833" s="1509"/>
    </row>
    <row r="834" spans="1:90" s="514" customFormat="1">
      <c r="A834" s="511"/>
      <c r="B834" s="512"/>
      <c r="C834" s="1493"/>
      <c r="D834" s="1493"/>
      <c r="E834" s="1493"/>
      <c r="F834" s="1493"/>
      <c r="G834" s="1493"/>
      <c r="H834" s="1530"/>
      <c r="I834" s="1972"/>
      <c r="J834" s="1542"/>
      <c r="K834" s="513"/>
      <c r="L834" s="513"/>
      <c r="M834" s="513"/>
      <c r="N834" s="513"/>
      <c r="O834" s="513"/>
      <c r="P834" s="513"/>
      <c r="Q834" s="513"/>
      <c r="R834" s="513"/>
      <c r="S834" s="513"/>
      <c r="T834" s="513"/>
      <c r="U834" s="513"/>
      <c r="V834" s="513"/>
      <c r="W834" s="513"/>
      <c r="X834" s="513"/>
      <c r="Y834" s="513"/>
      <c r="Z834" s="513"/>
      <c r="AA834" s="513"/>
      <c r="AB834" s="513"/>
      <c r="AC834" s="513"/>
      <c r="AD834" s="513"/>
      <c r="AE834" s="513"/>
      <c r="AF834" s="513"/>
      <c r="AG834" s="513"/>
      <c r="AH834" s="513"/>
      <c r="AI834" s="513"/>
      <c r="AJ834" s="513"/>
      <c r="AK834" s="513"/>
      <c r="AL834" s="513"/>
      <c r="AM834" s="513"/>
      <c r="AN834" s="513"/>
      <c r="AO834" s="513"/>
      <c r="AP834" s="513"/>
      <c r="AQ834" s="513"/>
      <c r="AR834" s="513"/>
      <c r="AS834" s="513"/>
      <c r="AT834" s="513"/>
      <c r="AU834" s="513"/>
      <c r="AV834" s="513"/>
      <c r="AW834" s="513"/>
      <c r="AX834" s="513"/>
      <c r="AY834" s="513"/>
      <c r="AZ834" s="513"/>
      <c r="BA834" s="513"/>
      <c r="BB834" s="513"/>
      <c r="BC834" s="513"/>
      <c r="BD834" s="513"/>
      <c r="BE834" s="513"/>
      <c r="BF834" s="513"/>
      <c r="BG834" s="513"/>
      <c r="BH834" s="513"/>
      <c r="BI834" s="513"/>
      <c r="BJ834" s="513"/>
      <c r="BK834" s="513"/>
      <c r="BL834" s="513"/>
      <c r="BM834" s="513"/>
      <c r="BN834" s="513"/>
      <c r="BO834" s="513"/>
      <c r="BP834" s="513"/>
      <c r="BQ834" s="513"/>
      <c r="BR834" s="513"/>
      <c r="BS834" s="513"/>
      <c r="BT834" s="513"/>
      <c r="BU834" s="513"/>
      <c r="BV834" s="513"/>
      <c r="BW834" s="513"/>
      <c r="BX834" s="513"/>
      <c r="BY834" s="513"/>
      <c r="BZ834" s="513"/>
      <c r="CA834" s="513"/>
      <c r="CB834" s="513"/>
      <c r="CC834" s="1972"/>
      <c r="CD834" s="1499"/>
      <c r="CE834" s="1500"/>
      <c r="CF834" s="1501"/>
      <c r="CG834" s="1500"/>
      <c r="CH834" s="1500"/>
      <c r="CI834" s="1500"/>
      <c r="CJ834" s="1976"/>
      <c r="CK834" s="1519"/>
      <c r="CL834" s="1509"/>
    </row>
    <row r="835" spans="1:90" s="514" customFormat="1">
      <c r="A835" s="511"/>
      <c r="B835" s="512"/>
      <c r="C835" s="1493"/>
      <c r="D835" s="1493"/>
      <c r="E835" s="1493"/>
      <c r="F835" s="1493"/>
      <c r="G835" s="1493"/>
      <c r="H835" s="1530"/>
      <c r="I835" s="1972"/>
      <c r="J835" s="1542"/>
      <c r="K835" s="513"/>
      <c r="L835" s="513"/>
      <c r="M835" s="513"/>
      <c r="N835" s="513"/>
      <c r="O835" s="513"/>
      <c r="P835" s="513"/>
      <c r="Q835" s="513"/>
      <c r="R835" s="513"/>
      <c r="S835" s="513"/>
      <c r="T835" s="513"/>
      <c r="U835" s="513"/>
      <c r="V835" s="513"/>
      <c r="W835" s="513"/>
      <c r="X835" s="513"/>
      <c r="Y835" s="513"/>
      <c r="Z835" s="513"/>
      <c r="AA835" s="513"/>
      <c r="AB835" s="513"/>
      <c r="AC835" s="513"/>
      <c r="AD835" s="513"/>
      <c r="AE835" s="513"/>
      <c r="AF835" s="513"/>
      <c r="AG835" s="513"/>
      <c r="AH835" s="513"/>
      <c r="AI835" s="513"/>
      <c r="AJ835" s="513"/>
      <c r="AK835" s="513"/>
      <c r="AL835" s="513"/>
      <c r="AM835" s="513"/>
      <c r="AN835" s="513"/>
      <c r="AO835" s="513"/>
      <c r="AP835" s="513"/>
      <c r="AQ835" s="513"/>
      <c r="AR835" s="513"/>
      <c r="AS835" s="513"/>
      <c r="AT835" s="513"/>
      <c r="AU835" s="513"/>
      <c r="AV835" s="513"/>
      <c r="AW835" s="513"/>
      <c r="AX835" s="513"/>
      <c r="AY835" s="513"/>
      <c r="AZ835" s="513"/>
      <c r="BA835" s="513"/>
      <c r="BB835" s="513"/>
      <c r="BC835" s="513"/>
      <c r="BD835" s="513"/>
      <c r="BE835" s="513"/>
      <c r="BF835" s="513"/>
      <c r="BG835" s="513"/>
      <c r="BH835" s="513"/>
      <c r="BI835" s="513"/>
      <c r="BJ835" s="513"/>
      <c r="BK835" s="513"/>
      <c r="BL835" s="513"/>
      <c r="BM835" s="513"/>
      <c r="BN835" s="513"/>
      <c r="BO835" s="513"/>
      <c r="BP835" s="513"/>
      <c r="BQ835" s="513"/>
      <c r="BR835" s="513"/>
      <c r="BS835" s="513"/>
      <c r="BT835" s="513"/>
      <c r="BU835" s="513"/>
      <c r="BV835" s="513"/>
      <c r="BW835" s="513"/>
      <c r="BX835" s="513"/>
      <c r="BY835" s="513"/>
      <c r="BZ835" s="513"/>
      <c r="CA835" s="513"/>
      <c r="CB835" s="513"/>
      <c r="CC835" s="1972"/>
      <c r="CD835" s="1499"/>
      <c r="CE835" s="1500"/>
      <c r="CF835" s="1501"/>
      <c r="CG835" s="1500"/>
      <c r="CH835" s="1500"/>
      <c r="CI835" s="1500"/>
      <c r="CJ835" s="1976"/>
      <c r="CK835" s="1519"/>
      <c r="CL835" s="1509"/>
    </row>
    <row r="836" spans="1:90" s="514" customFormat="1">
      <c r="A836" s="511"/>
      <c r="B836" s="512"/>
      <c r="C836" s="1493"/>
      <c r="D836" s="1493"/>
      <c r="E836" s="1493"/>
      <c r="F836" s="1493"/>
      <c r="G836" s="1493"/>
      <c r="H836" s="1530"/>
      <c r="I836" s="1972"/>
      <c r="J836" s="1542"/>
      <c r="K836" s="513"/>
      <c r="L836" s="513"/>
      <c r="M836" s="513"/>
      <c r="N836" s="513"/>
      <c r="O836" s="513"/>
      <c r="P836" s="513"/>
      <c r="Q836" s="513"/>
      <c r="R836" s="513"/>
      <c r="S836" s="513"/>
      <c r="T836" s="513"/>
      <c r="U836" s="513"/>
      <c r="V836" s="513"/>
      <c r="W836" s="513"/>
      <c r="X836" s="513"/>
      <c r="Y836" s="513"/>
      <c r="Z836" s="513"/>
      <c r="AA836" s="513"/>
      <c r="AB836" s="513"/>
      <c r="AC836" s="513"/>
      <c r="AD836" s="513"/>
      <c r="AE836" s="513"/>
      <c r="AF836" s="513"/>
      <c r="AG836" s="513"/>
      <c r="AH836" s="513"/>
      <c r="AI836" s="513"/>
      <c r="AJ836" s="513"/>
      <c r="AK836" s="513"/>
      <c r="AL836" s="513"/>
      <c r="AM836" s="513"/>
      <c r="AN836" s="513"/>
      <c r="AO836" s="513"/>
      <c r="AP836" s="513"/>
      <c r="AQ836" s="513"/>
      <c r="AR836" s="513"/>
      <c r="AS836" s="513"/>
      <c r="AT836" s="513"/>
      <c r="AU836" s="513"/>
      <c r="AV836" s="513"/>
      <c r="AW836" s="513"/>
      <c r="AX836" s="513"/>
      <c r="AY836" s="513"/>
      <c r="AZ836" s="513"/>
      <c r="BA836" s="513"/>
      <c r="BB836" s="513"/>
      <c r="BC836" s="513"/>
      <c r="BD836" s="513"/>
      <c r="BE836" s="513"/>
      <c r="BF836" s="513"/>
      <c r="BG836" s="513"/>
      <c r="BH836" s="513"/>
      <c r="BI836" s="513"/>
      <c r="BJ836" s="513"/>
      <c r="BK836" s="513"/>
      <c r="BL836" s="513"/>
      <c r="BM836" s="513"/>
      <c r="BN836" s="513"/>
      <c r="BO836" s="513"/>
      <c r="BP836" s="513"/>
      <c r="BQ836" s="513"/>
      <c r="BR836" s="513"/>
      <c r="BS836" s="513"/>
      <c r="BT836" s="513"/>
      <c r="BU836" s="513"/>
      <c r="BV836" s="513"/>
      <c r="BW836" s="513"/>
      <c r="BX836" s="513"/>
      <c r="BY836" s="513"/>
      <c r="BZ836" s="513"/>
      <c r="CA836" s="513"/>
      <c r="CB836" s="513"/>
      <c r="CC836" s="1972"/>
      <c r="CD836" s="1499"/>
      <c r="CE836" s="1500"/>
      <c r="CF836" s="1501"/>
      <c r="CG836" s="1500"/>
      <c r="CH836" s="1500"/>
      <c r="CI836" s="1500"/>
      <c r="CJ836" s="1976"/>
      <c r="CK836" s="1519"/>
      <c r="CL836" s="1509"/>
    </row>
    <row r="837" spans="1:90" s="514" customFormat="1">
      <c r="A837" s="511"/>
      <c r="B837" s="512"/>
      <c r="C837" s="1493"/>
      <c r="D837" s="1493"/>
      <c r="E837" s="1493"/>
      <c r="F837" s="1493"/>
      <c r="G837" s="1493"/>
      <c r="H837" s="1530"/>
      <c r="I837" s="1972"/>
      <c r="J837" s="1542"/>
      <c r="K837" s="513"/>
      <c r="L837" s="513"/>
      <c r="M837" s="513"/>
      <c r="N837" s="513"/>
      <c r="O837" s="513"/>
      <c r="P837" s="513"/>
      <c r="Q837" s="513"/>
      <c r="R837" s="513"/>
      <c r="S837" s="513"/>
      <c r="T837" s="513"/>
      <c r="U837" s="513"/>
      <c r="V837" s="513"/>
      <c r="W837" s="513"/>
      <c r="X837" s="513"/>
      <c r="Y837" s="513"/>
      <c r="Z837" s="513"/>
      <c r="AA837" s="513"/>
      <c r="AB837" s="513"/>
      <c r="AC837" s="513"/>
      <c r="AD837" s="513"/>
      <c r="AE837" s="513"/>
      <c r="AF837" s="513"/>
      <c r="AG837" s="513"/>
      <c r="AH837" s="513"/>
      <c r="AI837" s="513"/>
      <c r="AJ837" s="513"/>
      <c r="AK837" s="513"/>
      <c r="AL837" s="513"/>
      <c r="AM837" s="513"/>
      <c r="AN837" s="513"/>
      <c r="AO837" s="513"/>
      <c r="AP837" s="513"/>
      <c r="AQ837" s="513"/>
      <c r="AR837" s="513"/>
      <c r="AS837" s="513"/>
      <c r="AT837" s="513"/>
      <c r="AU837" s="513"/>
      <c r="AV837" s="513"/>
      <c r="AW837" s="513"/>
      <c r="AX837" s="513"/>
      <c r="AY837" s="513"/>
      <c r="AZ837" s="513"/>
      <c r="BA837" s="513"/>
      <c r="BB837" s="513"/>
      <c r="BC837" s="513"/>
      <c r="BD837" s="513"/>
      <c r="BE837" s="513"/>
      <c r="BF837" s="513"/>
      <c r="BG837" s="513"/>
      <c r="BH837" s="513"/>
      <c r="BI837" s="513"/>
      <c r="BJ837" s="513"/>
      <c r="BK837" s="513"/>
      <c r="BL837" s="513"/>
      <c r="BM837" s="513"/>
      <c r="BN837" s="513"/>
      <c r="BO837" s="513"/>
      <c r="BP837" s="513"/>
      <c r="BQ837" s="513"/>
      <c r="BR837" s="513"/>
      <c r="BS837" s="513"/>
      <c r="BT837" s="513"/>
      <c r="BU837" s="513"/>
      <c r="BV837" s="513"/>
      <c r="BW837" s="513"/>
      <c r="BX837" s="513"/>
      <c r="BY837" s="513"/>
      <c r="BZ837" s="513"/>
      <c r="CA837" s="513"/>
      <c r="CB837" s="513"/>
      <c r="CC837" s="1972"/>
      <c r="CD837" s="1499"/>
      <c r="CE837" s="1500"/>
      <c r="CF837" s="1501"/>
      <c r="CG837" s="1500"/>
      <c r="CH837" s="1500"/>
      <c r="CI837" s="1500"/>
      <c r="CJ837" s="1976"/>
      <c r="CK837" s="1519"/>
      <c r="CL837" s="1509"/>
    </row>
    <row r="838" spans="1:90" s="514" customFormat="1">
      <c r="A838" s="511"/>
      <c r="B838" s="512"/>
      <c r="C838" s="1493"/>
      <c r="D838" s="1493"/>
      <c r="E838" s="1493"/>
      <c r="F838" s="1493"/>
      <c r="G838" s="1493"/>
      <c r="H838" s="1530"/>
      <c r="I838" s="1972"/>
      <c r="J838" s="1542"/>
      <c r="K838" s="513"/>
      <c r="L838" s="513"/>
      <c r="M838" s="513"/>
      <c r="N838" s="513"/>
      <c r="O838" s="513"/>
      <c r="P838" s="513"/>
      <c r="Q838" s="513"/>
      <c r="R838" s="513"/>
      <c r="S838" s="513"/>
      <c r="T838" s="513"/>
      <c r="U838" s="513"/>
      <c r="V838" s="513"/>
      <c r="W838" s="513"/>
      <c r="X838" s="513"/>
      <c r="Y838" s="513"/>
      <c r="Z838" s="513"/>
      <c r="AA838" s="513"/>
      <c r="AB838" s="513"/>
      <c r="AC838" s="513"/>
      <c r="AD838" s="513"/>
      <c r="AE838" s="513"/>
      <c r="AF838" s="513"/>
      <c r="AG838" s="513"/>
      <c r="AH838" s="513"/>
      <c r="AI838" s="513"/>
      <c r="AJ838" s="513"/>
      <c r="AK838" s="513"/>
      <c r="AL838" s="513"/>
      <c r="AM838" s="513"/>
      <c r="AN838" s="513"/>
      <c r="AO838" s="513"/>
      <c r="AP838" s="513"/>
      <c r="AQ838" s="513"/>
      <c r="AR838" s="513"/>
      <c r="AS838" s="513"/>
      <c r="AT838" s="513"/>
      <c r="AU838" s="513"/>
      <c r="AV838" s="513"/>
      <c r="AW838" s="513"/>
      <c r="AX838" s="513"/>
      <c r="AY838" s="513"/>
      <c r="AZ838" s="513"/>
      <c r="BA838" s="513"/>
      <c r="BB838" s="513"/>
      <c r="BC838" s="513"/>
      <c r="BD838" s="513"/>
      <c r="BE838" s="513"/>
      <c r="BF838" s="513"/>
      <c r="BG838" s="513"/>
      <c r="BH838" s="513"/>
      <c r="BI838" s="513"/>
      <c r="BJ838" s="513"/>
      <c r="BK838" s="513"/>
      <c r="BL838" s="513"/>
      <c r="BM838" s="513"/>
      <c r="BN838" s="513"/>
      <c r="BO838" s="513"/>
      <c r="BP838" s="513"/>
      <c r="BQ838" s="513"/>
      <c r="BR838" s="513"/>
      <c r="BS838" s="513"/>
      <c r="BT838" s="513"/>
      <c r="BU838" s="513"/>
      <c r="BV838" s="513"/>
      <c r="BW838" s="513"/>
      <c r="BX838" s="513"/>
      <c r="BY838" s="513"/>
      <c r="BZ838" s="513"/>
      <c r="CA838" s="513"/>
      <c r="CB838" s="513"/>
      <c r="CC838" s="1972"/>
      <c r="CD838" s="1499"/>
      <c r="CE838" s="1500"/>
      <c r="CF838" s="1501"/>
      <c r="CG838" s="1500"/>
      <c r="CH838" s="1500"/>
      <c r="CI838" s="1500"/>
      <c r="CJ838" s="1976"/>
      <c r="CK838" s="1519"/>
      <c r="CL838" s="1509"/>
    </row>
    <row r="839" spans="1:90" s="514" customFormat="1">
      <c r="A839" s="511"/>
      <c r="B839" s="512"/>
      <c r="C839" s="1493"/>
      <c r="D839" s="1493"/>
      <c r="E839" s="1493"/>
      <c r="F839" s="1493"/>
      <c r="G839" s="1493"/>
      <c r="H839" s="1530"/>
      <c r="I839" s="1972"/>
      <c r="J839" s="1542"/>
      <c r="K839" s="513"/>
      <c r="L839" s="513"/>
      <c r="M839" s="513"/>
      <c r="N839" s="513"/>
      <c r="O839" s="513"/>
      <c r="P839" s="513"/>
      <c r="Q839" s="513"/>
      <c r="R839" s="513"/>
      <c r="S839" s="513"/>
      <c r="T839" s="513"/>
      <c r="U839" s="513"/>
      <c r="V839" s="513"/>
      <c r="W839" s="513"/>
      <c r="X839" s="513"/>
      <c r="Y839" s="513"/>
      <c r="Z839" s="513"/>
      <c r="AA839" s="513"/>
      <c r="AB839" s="513"/>
      <c r="AC839" s="513"/>
      <c r="AD839" s="513"/>
      <c r="AE839" s="513"/>
      <c r="AF839" s="513"/>
      <c r="AG839" s="513"/>
      <c r="AH839" s="513"/>
      <c r="AI839" s="513"/>
      <c r="AJ839" s="513"/>
      <c r="AK839" s="513"/>
      <c r="AL839" s="513"/>
      <c r="AM839" s="513"/>
      <c r="AN839" s="513"/>
      <c r="AO839" s="513"/>
      <c r="AP839" s="513"/>
      <c r="AQ839" s="513"/>
      <c r="AR839" s="513"/>
      <c r="AS839" s="513"/>
      <c r="AT839" s="513"/>
      <c r="AU839" s="513"/>
      <c r="AV839" s="513"/>
      <c r="AW839" s="513"/>
      <c r="AX839" s="513"/>
      <c r="AY839" s="513"/>
      <c r="AZ839" s="513"/>
      <c r="BA839" s="513"/>
      <c r="BB839" s="513"/>
      <c r="BC839" s="513"/>
      <c r="BD839" s="513"/>
      <c r="BE839" s="513"/>
      <c r="BF839" s="513"/>
      <c r="BG839" s="513"/>
      <c r="BH839" s="513"/>
      <c r="BI839" s="513"/>
      <c r="BJ839" s="513"/>
      <c r="BK839" s="513"/>
      <c r="BL839" s="513"/>
      <c r="BM839" s="513"/>
      <c r="BN839" s="513"/>
      <c r="BO839" s="513"/>
      <c r="BP839" s="513"/>
      <c r="BQ839" s="513"/>
      <c r="BR839" s="513"/>
      <c r="BS839" s="513"/>
      <c r="BT839" s="513"/>
      <c r="BU839" s="513"/>
      <c r="BV839" s="513"/>
      <c r="BW839" s="513"/>
      <c r="BX839" s="513"/>
      <c r="BY839" s="513"/>
      <c r="BZ839" s="513"/>
      <c r="CA839" s="513"/>
      <c r="CB839" s="513"/>
      <c r="CC839" s="1972"/>
      <c r="CD839" s="1499"/>
      <c r="CE839" s="1500"/>
      <c r="CF839" s="1501"/>
      <c r="CG839" s="1500"/>
      <c r="CH839" s="1500"/>
      <c r="CI839" s="1500"/>
      <c r="CJ839" s="1976"/>
      <c r="CK839" s="1519"/>
      <c r="CL839" s="1509"/>
    </row>
    <row r="840" spans="1:90" s="514" customFormat="1">
      <c r="A840" s="511"/>
      <c r="B840" s="512"/>
      <c r="C840" s="1493"/>
      <c r="D840" s="1493"/>
      <c r="E840" s="1493"/>
      <c r="F840" s="1493"/>
      <c r="G840" s="1493"/>
      <c r="H840" s="1530"/>
      <c r="I840" s="1972"/>
      <c r="J840" s="1542"/>
      <c r="K840" s="513"/>
      <c r="L840" s="513"/>
      <c r="M840" s="513"/>
      <c r="N840" s="513"/>
      <c r="O840" s="513"/>
      <c r="P840" s="513"/>
      <c r="Q840" s="513"/>
      <c r="R840" s="513"/>
      <c r="S840" s="513"/>
      <c r="T840" s="513"/>
      <c r="U840" s="513"/>
      <c r="V840" s="513"/>
      <c r="W840" s="513"/>
      <c r="X840" s="513"/>
      <c r="Y840" s="513"/>
      <c r="Z840" s="513"/>
      <c r="AA840" s="513"/>
      <c r="AB840" s="513"/>
      <c r="AC840" s="513"/>
      <c r="AD840" s="513"/>
      <c r="AE840" s="513"/>
      <c r="AF840" s="513"/>
      <c r="AG840" s="513"/>
      <c r="AH840" s="513"/>
      <c r="AI840" s="513"/>
      <c r="AJ840" s="513"/>
      <c r="AK840" s="513"/>
      <c r="AL840" s="513"/>
      <c r="AM840" s="513"/>
      <c r="AN840" s="513"/>
      <c r="AO840" s="513"/>
      <c r="AP840" s="513"/>
      <c r="AQ840" s="513"/>
      <c r="AR840" s="513"/>
      <c r="AS840" s="513"/>
      <c r="AT840" s="513"/>
      <c r="AU840" s="513"/>
      <c r="AV840" s="513"/>
      <c r="AW840" s="513"/>
      <c r="AX840" s="513"/>
      <c r="AY840" s="513"/>
      <c r="AZ840" s="513"/>
      <c r="BA840" s="513"/>
      <c r="BB840" s="513"/>
      <c r="BC840" s="513"/>
      <c r="BD840" s="513"/>
      <c r="BE840" s="513"/>
      <c r="BF840" s="513"/>
      <c r="BG840" s="513"/>
      <c r="BH840" s="513"/>
      <c r="BI840" s="513"/>
      <c r="BJ840" s="513"/>
      <c r="BK840" s="513"/>
      <c r="BL840" s="513"/>
      <c r="BM840" s="513"/>
      <c r="BN840" s="513"/>
      <c r="BO840" s="513"/>
      <c r="BP840" s="513"/>
      <c r="BQ840" s="513"/>
      <c r="BR840" s="513"/>
      <c r="BS840" s="513"/>
      <c r="BT840" s="513"/>
      <c r="BU840" s="513"/>
      <c r="BV840" s="513"/>
      <c r="BW840" s="513"/>
      <c r="BX840" s="513"/>
      <c r="BY840" s="513"/>
      <c r="BZ840" s="513"/>
      <c r="CA840" s="513"/>
      <c r="CB840" s="513"/>
      <c r="CC840" s="1972"/>
      <c r="CD840" s="1499"/>
      <c r="CE840" s="1500"/>
      <c r="CF840" s="1501"/>
      <c r="CG840" s="1500"/>
      <c r="CH840" s="1500"/>
      <c r="CI840" s="1500"/>
      <c r="CJ840" s="1976"/>
      <c r="CK840" s="1519"/>
      <c r="CL840" s="1509"/>
    </row>
    <row r="841" spans="1:90" s="514" customFormat="1">
      <c r="A841" s="511"/>
      <c r="B841" s="512"/>
      <c r="C841" s="1493"/>
      <c r="D841" s="1493"/>
      <c r="E841" s="1493"/>
      <c r="F841" s="1493"/>
      <c r="G841" s="1493"/>
      <c r="H841" s="1530"/>
      <c r="I841" s="1972"/>
      <c r="J841" s="1542"/>
      <c r="K841" s="513"/>
      <c r="L841" s="513"/>
      <c r="M841" s="513"/>
      <c r="N841" s="513"/>
      <c r="O841" s="513"/>
      <c r="P841" s="513"/>
      <c r="Q841" s="513"/>
      <c r="R841" s="513"/>
      <c r="S841" s="513"/>
      <c r="T841" s="513"/>
      <c r="U841" s="513"/>
      <c r="V841" s="513"/>
      <c r="W841" s="513"/>
      <c r="X841" s="513"/>
      <c r="Y841" s="513"/>
      <c r="Z841" s="513"/>
      <c r="AA841" s="513"/>
      <c r="AB841" s="513"/>
      <c r="AC841" s="513"/>
      <c r="AD841" s="513"/>
      <c r="AE841" s="513"/>
      <c r="AF841" s="513"/>
      <c r="AG841" s="513"/>
      <c r="AH841" s="513"/>
      <c r="AI841" s="513"/>
      <c r="AJ841" s="513"/>
      <c r="AK841" s="513"/>
      <c r="AL841" s="513"/>
      <c r="AM841" s="513"/>
      <c r="AN841" s="513"/>
      <c r="AO841" s="513"/>
      <c r="AP841" s="513"/>
      <c r="AQ841" s="513"/>
      <c r="AR841" s="513"/>
      <c r="AS841" s="513"/>
      <c r="AT841" s="513"/>
      <c r="AU841" s="513"/>
      <c r="AV841" s="513"/>
      <c r="AW841" s="513"/>
      <c r="AX841" s="513"/>
      <c r="AY841" s="513"/>
      <c r="AZ841" s="513"/>
      <c r="BA841" s="513"/>
      <c r="BB841" s="513"/>
      <c r="BC841" s="513"/>
      <c r="BD841" s="513"/>
      <c r="BE841" s="513"/>
      <c r="BF841" s="513"/>
      <c r="BG841" s="513"/>
      <c r="BH841" s="513"/>
      <c r="BI841" s="513"/>
      <c r="BJ841" s="513"/>
      <c r="BK841" s="513"/>
      <c r="BL841" s="513"/>
      <c r="BM841" s="513"/>
      <c r="BN841" s="513"/>
      <c r="BO841" s="513"/>
      <c r="BP841" s="513"/>
      <c r="BQ841" s="513"/>
      <c r="BR841" s="513"/>
      <c r="BS841" s="513"/>
      <c r="BT841" s="513"/>
      <c r="BU841" s="513"/>
      <c r="BV841" s="513"/>
      <c r="BW841" s="513"/>
      <c r="BX841" s="513"/>
      <c r="BY841" s="513"/>
      <c r="BZ841" s="513"/>
      <c r="CA841" s="513"/>
      <c r="CB841" s="513"/>
      <c r="CC841" s="1972"/>
      <c r="CD841" s="1499"/>
      <c r="CE841" s="1500"/>
      <c r="CF841" s="1501"/>
      <c r="CG841" s="1500"/>
      <c r="CH841" s="1500"/>
      <c r="CI841" s="1500"/>
      <c r="CJ841" s="1976"/>
      <c r="CK841" s="1519"/>
      <c r="CL841" s="1509"/>
    </row>
    <row r="842" spans="1:90" s="514" customFormat="1">
      <c r="A842" s="511"/>
      <c r="B842" s="512"/>
      <c r="C842" s="1493"/>
      <c r="D842" s="1493"/>
      <c r="E842" s="1493"/>
      <c r="F842" s="1493"/>
      <c r="G842" s="1493"/>
      <c r="H842" s="1530"/>
      <c r="I842" s="1972"/>
      <c r="J842" s="1542"/>
      <c r="K842" s="513"/>
      <c r="L842" s="513"/>
      <c r="M842" s="513"/>
      <c r="N842" s="513"/>
      <c r="O842" s="513"/>
      <c r="P842" s="513"/>
      <c r="Q842" s="513"/>
      <c r="R842" s="513"/>
      <c r="S842" s="513"/>
      <c r="T842" s="513"/>
      <c r="U842" s="513"/>
      <c r="V842" s="513"/>
      <c r="W842" s="513"/>
      <c r="X842" s="513"/>
      <c r="Y842" s="513"/>
      <c r="Z842" s="513"/>
      <c r="AA842" s="513"/>
      <c r="AB842" s="513"/>
      <c r="AC842" s="513"/>
      <c r="AD842" s="513"/>
      <c r="AE842" s="513"/>
      <c r="AF842" s="513"/>
      <c r="AG842" s="513"/>
      <c r="AH842" s="513"/>
      <c r="AI842" s="513"/>
      <c r="AJ842" s="513"/>
      <c r="AK842" s="513"/>
      <c r="AL842" s="513"/>
      <c r="AM842" s="513"/>
      <c r="AN842" s="513"/>
      <c r="AO842" s="513"/>
      <c r="AP842" s="513"/>
      <c r="AQ842" s="513"/>
      <c r="AR842" s="513"/>
      <c r="AS842" s="513"/>
      <c r="AT842" s="513"/>
      <c r="AU842" s="513"/>
      <c r="AV842" s="513"/>
      <c r="AW842" s="513"/>
      <c r="AX842" s="513"/>
      <c r="AY842" s="513"/>
      <c r="AZ842" s="513"/>
      <c r="BA842" s="513"/>
      <c r="BB842" s="513"/>
      <c r="BC842" s="513"/>
      <c r="BD842" s="513"/>
      <c r="BE842" s="513"/>
      <c r="BF842" s="513"/>
      <c r="BG842" s="513"/>
      <c r="BH842" s="513"/>
      <c r="BI842" s="513"/>
      <c r="BJ842" s="513"/>
      <c r="BK842" s="513"/>
      <c r="BL842" s="513"/>
      <c r="BM842" s="513"/>
      <c r="BN842" s="513"/>
      <c r="BO842" s="513"/>
      <c r="BP842" s="513"/>
      <c r="BQ842" s="513"/>
      <c r="BR842" s="513"/>
      <c r="BS842" s="513"/>
      <c r="BT842" s="513"/>
      <c r="BU842" s="513"/>
      <c r="BV842" s="513"/>
      <c r="BW842" s="513"/>
      <c r="BX842" s="513"/>
      <c r="BY842" s="513"/>
      <c r="BZ842" s="513"/>
      <c r="CA842" s="513"/>
      <c r="CB842" s="513"/>
      <c r="CC842" s="1972"/>
      <c r="CD842" s="1499"/>
      <c r="CE842" s="1500"/>
      <c r="CF842" s="1501"/>
      <c r="CG842" s="1500"/>
      <c r="CH842" s="1500"/>
      <c r="CI842" s="1500"/>
      <c r="CJ842" s="1976"/>
      <c r="CK842" s="1519"/>
      <c r="CL842" s="1509"/>
    </row>
    <row r="843" spans="1:90" s="514" customFormat="1">
      <c r="A843" s="511"/>
      <c r="B843" s="512"/>
      <c r="C843" s="1493"/>
      <c r="D843" s="1493"/>
      <c r="E843" s="1493"/>
      <c r="F843" s="1493"/>
      <c r="G843" s="1493"/>
      <c r="H843" s="1530"/>
      <c r="I843" s="1972"/>
      <c r="J843" s="1542"/>
      <c r="K843" s="513"/>
      <c r="L843" s="513"/>
      <c r="M843" s="513"/>
      <c r="N843" s="513"/>
      <c r="O843" s="513"/>
      <c r="P843" s="513"/>
      <c r="Q843" s="513"/>
      <c r="R843" s="513"/>
      <c r="S843" s="513"/>
      <c r="T843" s="513"/>
      <c r="U843" s="513"/>
      <c r="V843" s="513"/>
      <c r="W843" s="513"/>
      <c r="X843" s="513"/>
      <c r="Y843" s="513"/>
      <c r="Z843" s="513"/>
      <c r="AA843" s="513"/>
      <c r="AB843" s="513"/>
      <c r="AC843" s="513"/>
      <c r="AD843" s="513"/>
      <c r="AE843" s="513"/>
      <c r="AF843" s="513"/>
      <c r="AG843" s="513"/>
      <c r="AH843" s="513"/>
      <c r="AI843" s="513"/>
      <c r="AJ843" s="513"/>
      <c r="AK843" s="513"/>
      <c r="AL843" s="513"/>
      <c r="AM843" s="513"/>
      <c r="AN843" s="513"/>
      <c r="AO843" s="513"/>
      <c r="AP843" s="513"/>
      <c r="AQ843" s="513"/>
      <c r="AR843" s="513"/>
      <c r="AS843" s="513"/>
      <c r="AT843" s="513"/>
      <c r="AU843" s="513"/>
      <c r="AV843" s="513"/>
      <c r="AW843" s="513"/>
      <c r="AX843" s="513"/>
      <c r="AY843" s="513"/>
      <c r="AZ843" s="513"/>
      <c r="BA843" s="513"/>
      <c r="BB843" s="513"/>
      <c r="BC843" s="513"/>
      <c r="BD843" s="513"/>
      <c r="BE843" s="513"/>
      <c r="BF843" s="513"/>
      <c r="BG843" s="513"/>
      <c r="BH843" s="513"/>
      <c r="BI843" s="513"/>
      <c r="BJ843" s="513"/>
      <c r="BK843" s="513"/>
      <c r="BL843" s="513"/>
      <c r="BM843" s="513"/>
      <c r="BN843" s="513"/>
      <c r="BO843" s="513"/>
      <c r="BP843" s="513"/>
      <c r="BQ843" s="513"/>
      <c r="BR843" s="513"/>
      <c r="BS843" s="513"/>
      <c r="BT843" s="513"/>
      <c r="BU843" s="513"/>
      <c r="BV843" s="513"/>
      <c r="BW843" s="513"/>
      <c r="BX843" s="513"/>
      <c r="BY843" s="513"/>
      <c r="BZ843" s="513"/>
      <c r="CA843" s="513"/>
      <c r="CB843" s="513"/>
      <c r="CC843" s="1972"/>
      <c r="CD843" s="1499"/>
      <c r="CE843" s="1500"/>
      <c r="CF843" s="1501"/>
      <c r="CG843" s="1500"/>
      <c r="CH843" s="1500"/>
      <c r="CI843" s="1500"/>
      <c r="CJ843" s="1976"/>
      <c r="CK843" s="1519"/>
      <c r="CL843" s="1509"/>
    </row>
    <row r="844" spans="1:90" s="514" customFormat="1">
      <c r="A844" s="511"/>
      <c r="B844" s="512"/>
      <c r="C844" s="1493"/>
      <c r="D844" s="1493"/>
      <c r="E844" s="1493"/>
      <c r="F844" s="1493"/>
      <c r="G844" s="1493"/>
      <c r="H844" s="1530"/>
      <c r="I844" s="1972"/>
      <c r="J844" s="1542"/>
      <c r="K844" s="513"/>
      <c r="L844" s="513"/>
      <c r="M844" s="513"/>
      <c r="N844" s="513"/>
      <c r="O844" s="513"/>
      <c r="P844" s="513"/>
      <c r="Q844" s="513"/>
      <c r="R844" s="513"/>
      <c r="S844" s="513"/>
      <c r="T844" s="513"/>
      <c r="U844" s="513"/>
      <c r="V844" s="513"/>
      <c r="W844" s="513"/>
      <c r="X844" s="513"/>
      <c r="Y844" s="513"/>
      <c r="Z844" s="513"/>
      <c r="AA844" s="513"/>
      <c r="AB844" s="513"/>
      <c r="AC844" s="513"/>
      <c r="AD844" s="513"/>
      <c r="AE844" s="513"/>
      <c r="AF844" s="513"/>
      <c r="AG844" s="513"/>
      <c r="AH844" s="513"/>
      <c r="AI844" s="513"/>
      <c r="AJ844" s="513"/>
      <c r="AK844" s="513"/>
      <c r="AL844" s="513"/>
      <c r="AM844" s="513"/>
      <c r="AN844" s="513"/>
      <c r="AO844" s="513"/>
      <c r="AP844" s="513"/>
      <c r="AQ844" s="513"/>
      <c r="AR844" s="513"/>
      <c r="AS844" s="513"/>
      <c r="AT844" s="513"/>
      <c r="AU844" s="513"/>
      <c r="AV844" s="513"/>
      <c r="AW844" s="513"/>
      <c r="AX844" s="513"/>
      <c r="AY844" s="513"/>
      <c r="AZ844" s="513"/>
      <c r="BA844" s="513"/>
      <c r="BB844" s="513"/>
      <c r="BC844" s="513"/>
      <c r="BD844" s="513"/>
      <c r="BE844" s="513"/>
      <c r="BF844" s="513"/>
      <c r="BG844" s="513"/>
      <c r="BH844" s="513"/>
      <c r="BI844" s="513"/>
      <c r="BJ844" s="513"/>
      <c r="BK844" s="513"/>
      <c r="BL844" s="513"/>
      <c r="BM844" s="513"/>
      <c r="BN844" s="513"/>
      <c r="BO844" s="513"/>
      <c r="BP844" s="513"/>
      <c r="BQ844" s="513"/>
      <c r="BR844" s="513"/>
      <c r="BS844" s="513"/>
      <c r="BT844" s="513"/>
      <c r="BU844" s="513"/>
      <c r="BV844" s="513"/>
      <c r="BW844" s="513"/>
      <c r="BX844" s="513"/>
      <c r="BY844" s="513"/>
      <c r="BZ844" s="513"/>
      <c r="CA844" s="513"/>
      <c r="CB844" s="513"/>
      <c r="CC844" s="1972"/>
      <c r="CD844" s="1499"/>
      <c r="CE844" s="1500"/>
      <c r="CF844" s="1501"/>
      <c r="CG844" s="1500"/>
      <c r="CH844" s="1500"/>
      <c r="CI844" s="1500"/>
      <c r="CJ844" s="1976"/>
      <c r="CK844" s="1519"/>
      <c r="CL844" s="1509"/>
    </row>
    <row r="845" spans="1:90" s="514" customFormat="1">
      <c r="A845" s="511"/>
      <c r="B845" s="512"/>
      <c r="C845" s="1493"/>
      <c r="D845" s="1493"/>
      <c r="E845" s="1493"/>
      <c r="F845" s="1493"/>
      <c r="G845" s="1493"/>
      <c r="H845" s="1530"/>
      <c r="I845" s="1972"/>
      <c r="J845" s="1542"/>
      <c r="K845" s="513"/>
      <c r="L845" s="513"/>
      <c r="M845" s="513"/>
      <c r="N845" s="513"/>
      <c r="O845" s="513"/>
      <c r="P845" s="513"/>
      <c r="Q845" s="513"/>
      <c r="R845" s="513"/>
      <c r="S845" s="513"/>
      <c r="T845" s="513"/>
      <c r="U845" s="513"/>
      <c r="V845" s="513"/>
      <c r="W845" s="513"/>
      <c r="X845" s="513"/>
      <c r="Y845" s="513"/>
      <c r="Z845" s="513"/>
      <c r="AA845" s="513"/>
      <c r="AB845" s="513"/>
      <c r="AC845" s="513"/>
      <c r="AD845" s="513"/>
      <c r="AE845" s="513"/>
      <c r="AF845" s="513"/>
      <c r="AG845" s="513"/>
      <c r="AH845" s="513"/>
      <c r="AI845" s="513"/>
      <c r="AJ845" s="513"/>
      <c r="AK845" s="513"/>
      <c r="AL845" s="513"/>
      <c r="AM845" s="513"/>
      <c r="AN845" s="513"/>
      <c r="AO845" s="513"/>
      <c r="AP845" s="513"/>
      <c r="AQ845" s="513"/>
      <c r="AR845" s="513"/>
      <c r="AS845" s="513"/>
      <c r="AT845" s="513"/>
      <c r="AU845" s="513"/>
      <c r="AV845" s="513"/>
      <c r="AW845" s="513"/>
      <c r="AX845" s="513"/>
      <c r="AY845" s="513"/>
      <c r="AZ845" s="513"/>
      <c r="BA845" s="513"/>
      <c r="BB845" s="513"/>
      <c r="BC845" s="513"/>
      <c r="BD845" s="513"/>
      <c r="BE845" s="513"/>
      <c r="BF845" s="513"/>
      <c r="BG845" s="513"/>
      <c r="BH845" s="513"/>
      <c r="BI845" s="513"/>
      <c r="BJ845" s="513"/>
      <c r="BK845" s="513"/>
      <c r="BL845" s="513"/>
      <c r="BM845" s="513"/>
      <c r="BN845" s="513"/>
      <c r="BO845" s="513"/>
      <c r="BP845" s="513"/>
      <c r="BQ845" s="513"/>
      <c r="BR845" s="513"/>
      <c r="BS845" s="513"/>
      <c r="BT845" s="513"/>
      <c r="BU845" s="513"/>
      <c r="BV845" s="513"/>
      <c r="BW845" s="513"/>
      <c r="BX845" s="513"/>
      <c r="BY845" s="513"/>
      <c r="BZ845" s="513"/>
      <c r="CA845" s="513"/>
      <c r="CB845" s="513"/>
      <c r="CC845" s="1972"/>
      <c r="CD845" s="1499"/>
      <c r="CE845" s="1500"/>
      <c r="CF845" s="1501"/>
      <c r="CG845" s="1500"/>
      <c r="CH845" s="1500"/>
      <c r="CI845" s="1500"/>
      <c r="CJ845" s="1976"/>
      <c r="CK845" s="1519"/>
      <c r="CL845" s="1509"/>
    </row>
    <row r="846" spans="1:90" s="514" customFormat="1">
      <c r="A846" s="511"/>
      <c r="B846" s="512"/>
      <c r="C846" s="1493"/>
      <c r="D846" s="1493"/>
      <c r="E846" s="1493"/>
      <c r="F846" s="1493"/>
      <c r="G846" s="1493"/>
      <c r="H846" s="1530"/>
      <c r="I846" s="1972"/>
      <c r="J846" s="1542"/>
      <c r="K846" s="513"/>
      <c r="L846" s="513"/>
      <c r="M846" s="513"/>
      <c r="N846" s="513"/>
      <c r="O846" s="513"/>
      <c r="P846" s="513"/>
      <c r="Q846" s="513"/>
      <c r="R846" s="513"/>
      <c r="S846" s="513"/>
      <c r="T846" s="513"/>
      <c r="U846" s="513"/>
      <c r="V846" s="513"/>
      <c r="W846" s="513"/>
      <c r="X846" s="513"/>
      <c r="Y846" s="513"/>
      <c r="Z846" s="513"/>
      <c r="AA846" s="513"/>
      <c r="AB846" s="513"/>
      <c r="AC846" s="513"/>
      <c r="AD846" s="513"/>
      <c r="AE846" s="513"/>
      <c r="AF846" s="513"/>
      <c r="AG846" s="513"/>
      <c r="AH846" s="513"/>
      <c r="AI846" s="513"/>
      <c r="AJ846" s="513"/>
      <c r="AK846" s="513"/>
      <c r="AL846" s="513"/>
      <c r="AM846" s="513"/>
      <c r="AN846" s="513"/>
      <c r="AO846" s="513"/>
      <c r="AP846" s="513"/>
      <c r="AQ846" s="513"/>
      <c r="AR846" s="513"/>
      <c r="AS846" s="513"/>
      <c r="AT846" s="513"/>
      <c r="AU846" s="513"/>
      <c r="AV846" s="513"/>
      <c r="AW846" s="513"/>
      <c r="AX846" s="513"/>
      <c r="AY846" s="513"/>
      <c r="AZ846" s="513"/>
      <c r="BA846" s="513"/>
      <c r="BB846" s="513"/>
      <c r="BC846" s="513"/>
      <c r="BD846" s="513"/>
      <c r="BE846" s="513"/>
      <c r="BF846" s="513"/>
      <c r="BG846" s="513"/>
      <c r="BH846" s="513"/>
      <c r="BI846" s="513"/>
      <c r="BJ846" s="513"/>
      <c r="BK846" s="513"/>
      <c r="BL846" s="513"/>
      <c r="BM846" s="513"/>
      <c r="BN846" s="513"/>
      <c r="BO846" s="513"/>
      <c r="BP846" s="513"/>
      <c r="BQ846" s="513"/>
      <c r="BR846" s="513"/>
      <c r="BS846" s="513"/>
      <c r="BT846" s="513"/>
      <c r="BU846" s="513"/>
      <c r="BV846" s="513"/>
      <c r="BW846" s="513"/>
      <c r="BX846" s="513"/>
      <c r="BY846" s="513"/>
      <c r="BZ846" s="513"/>
      <c r="CA846" s="513"/>
      <c r="CB846" s="513"/>
      <c r="CC846" s="1972"/>
      <c r="CD846" s="1499"/>
      <c r="CE846" s="1500"/>
      <c r="CF846" s="1501"/>
      <c r="CG846" s="1500"/>
      <c r="CH846" s="1500"/>
      <c r="CI846" s="1500"/>
      <c r="CJ846" s="1976"/>
      <c r="CK846" s="1519"/>
      <c r="CL846" s="1509"/>
    </row>
    <row r="847" spans="1:90" s="514" customFormat="1">
      <c r="A847" s="511"/>
      <c r="B847" s="512"/>
      <c r="C847" s="1493"/>
      <c r="D847" s="1493"/>
      <c r="E847" s="1493"/>
      <c r="F847" s="1493"/>
      <c r="G847" s="1493"/>
      <c r="H847" s="1530"/>
      <c r="I847" s="1972"/>
      <c r="J847" s="1542"/>
      <c r="K847" s="513"/>
      <c r="L847" s="513"/>
      <c r="M847" s="513"/>
      <c r="N847" s="513"/>
      <c r="O847" s="513"/>
      <c r="P847" s="513"/>
      <c r="Q847" s="513"/>
      <c r="R847" s="513"/>
      <c r="S847" s="513"/>
      <c r="T847" s="513"/>
      <c r="U847" s="513"/>
      <c r="V847" s="513"/>
      <c r="W847" s="513"/>
      <c r="X847" s="513"/>
      <c r="Y847" s="513"/>
      <c r="Z847" s="513"/>
      <c r="AA847" s="513"/>
      <c r="AB847" s="513"/>
      <c r="AC847" s="513"/>
      <c r="AD847" s="513"/>
      <c r="AE847" s="513"/>
      <c r="AF847" s="513"/>
      <c r="AG847" s="513"/>
      <c r="AH847" s="513"/>
      <c r="AI847" s="513"/>
      <c r="AJ847" s="513"/>
      <c r="AK847" s="513"/>
      <c r="AL847" s="513"/>
      <c r="AM847" s="513"/>
      <c r="AN847" s="513"/>
      <c r="AO847" s="513"/>
      <c r="AP847" s="513"/>
      <c r="AQ847" s="513"/>
      <c r="AR847" s="513"/>
      <c r="AS847" s="513"/>
      <c r="AT847" s="513"/>
      <c r="AU847" s="513"/>
      <c r="AV847" s="513"/>
      <c r="AW847" s="513"/>
      <c r="AX847" s="513"/>
      <c r="AY847" s="513"/>
      <c r="AZ847" s="513"/>
      <c r="BA847" s="513"/>
      <c r="BB847" s="513"/>
      <c r="BC847" s="513"/>
      <c r="BD847" s="513"/>
      <c r="BE847" s="513"/>
      <c r="BF847" s="513"/>
      <c r="BG847" s="513"/>
      <c r="BH847" s="513"/>
      <c r="BI847" s="513"/>
      <c r="BJ847" s="513"/>
      <c r="BK847" s="513"/>
      <c r="BL847" s="513"/>
      <c r="BM847" s="513"/>
      <c r="BN847" s="513"/>
      <c r="BO847" s="513"/>
      <c r="BP847" s="513"/>
      <c r="BQ847" s="513"/>
      <c r="BR847" s="513"/>
      <c r="BS847" s="513"/>
      <c r="BT847" s="513"/>
      <c r="BU847" s="513"/>
      <c r="BV847" s="513"/>
      <c r="BW847" s="513"/>
      <c r="BX847" s="513"/>
      <c r="BY847" s="513"/>
      <c r="BZ847" s="513"/>
      <c r="CA847" s="513"/>
      <c r="CB847" s="513"/>
      <c r="CC847" s="1972"/>
      <c r="CD847" s="1499"/>
      <c r="CE847" s="1500"/>
      <c r="CF847" s="1501"/>
      <c r="CG847" s="1500"/>
      <c r="CH847" s="1500"/>
      <c r="CI847" s="1500"/>
      <c r="CJ847" s="1976"/>
      <c r="CK847" s="1519"/>
      <c r="CL847" s="1509"/>
    </row>
    <row r="848" spans="1:90" s="514" customFormat="1">
      <c r="A848" s="511"/>
      <c r="B848" s="512"/>
      <c r="C848" s="1493"/>
      <c r="D848" s="1493"/>
      <c r="E848" s="1493"/>
      <c r="F848" s="1493"/>
      <c r="G848" s="1493"/>
      <c r="H848" s="1530"/>
      <c r="I848" s="1972"/>
      <c r="J848" s="1542"/>
      <c r="K848" s="513"/>
      <c r="L848" s="513"/>
      <c r="M848" s="513"/>
      <c r="N848" s="513"/>
      <c r="O848" s="513"/>
      <c r="P848" s="513"/>
      <c r="Q848" s="513"/>
      <c r="R848" s="513"/>
      <c r="S848" s="513"/>
      <c r="T848" s="513"/>
      <c r="U848" s="513"/>
      <c r="V848" s="513"/>
      <c r="W848" s="513"/>
      <c r="X848" s="513"/>
      <c r="Y848" s="513"/>
      <c r="Z848" s="513"/>
      <c r="AA848" s="513"/>
      <c r="AB848" s="513"/>
      <c r="AC848" s="513"/>
      <c r="AD848" s="513"/>
      <c r="AE848" s="513"/>
      <c r="AF848" s="513"/>
      <c r="AG848" s="513"/>
      <c r="AH848" s="513"/>
      <c r="AI848" s="513"/>
      <c r="AJ848" s="513"/>
      <c r="AK848" s="513"/>
      <c r="AL848" s="513"/>
      <c r="AM848" s="513"/>
      <c r="AN848" s="513"/>
      <c r="AO848" s="513"/>
      <c r="AP848" s="513"/>
      <c r="AQ848" s="513"/>
      <c r="AR848" s="513"/>
      <c r="AS848" s="513"/>
      <c r="AT848" s="513"/>
      <c r="AU848" s="513"/>
      <c r="AV848" s="513"/>
      <c r="AW848" s="513"/>
      <c r="AX848" s="513"/>
      <c r="AY848" s="513"/>
      <c r="AZ848" s="513"/>
      <c r="BA848" s="513"/>
      <c r="BB848" s="513"/>
      <c r="BC848" s="513"/>
      <c r="BD848" s="513"/>
      <c r="BE848" s="513"/>
      <c r="BF848" s="513"/>
      <c r="BG848" s="513"/>
      <c r="BH848" s="513"/>
      <c r="BI848" s="513"/>
      <c r="BJ848" s="513"/>
      <c r="BK848" s="513"/>
      <c r="BL848" s="513"/>
      <c r="BM848" s="513"/>
      <c r="BN848" s="513"/>
      <c r="BO848" s="513"/>
      <c r="BP848" s="513"/>
      <c r="BQ848" s="513"/>
      <c r="BR848" s="513"/>
      <c r="BS848" s="513"/>
      <c r="BT848" s="513"/>
      <c r="BU848" s="513"/>
      <c r="BV848" s="513"/>
      <c r="BW848" s="513"/>
      <c r="BX848" s="513"/>
      <c r="BY848" s="513"/>
      <c r="BZ848" s="513"/>
      <c r="CA848" s="513"/>
      <c r="CB848" s="513"/>
      <c r="CC848" s="1972"/>
      <c r="CD848" s="1499"/>
      <c r="CE848" s="1500"/>
      <c r="CF848" s="1501"/>
      <c r="CG848" s="1500"/>
      <c r="CH848" s="1500"/>
      <c r="CI848" s="1500"/>
      <c r="CJ848" s="1976"/>
      <c r="CK848" s="1519"/>
      <c r="CL848" s="1509"/>
    </row>
    <row r="849" spans="1:90" s="514" customFormat="1">
      <c r="A849" s="511"/>
      <c r="B849" s="512"/>
      <c r="C849" s="1493"/>
      <c r="D849" s="1493"/>
      <c r="E849" s="1493"/>
      <c r="F849" s="1493"/>
      <c r="G849" s="1493"/>
      <c r="H849" s="1530"/>
      <c r="I849" s="1972"/>
      <c r="J849" s="1542"/>
      <c r="K849" s="513"/>
      <c r="L849" s="513"/>
      <c r="M849" s="513"/>
      <c r="N849" s="513"/>
      <c r="O849" s="513"/>
      <c r="P849" s="513"/>
      <c r="Q849" s="513"/>
      <c r="R849" s="513"/>
      <c r="S849" s="513"/>
      <c r="T849" s="513"/>
      <c r="U849" s="513"/>
      <c r="V849" s="513"/>
      <c r="W849" s="513"/>
      <c r="X849" s="513"/>
      <c r="Y849" s="513"/>
      <c r="Z849" s="513"/>
      <c r="AA849" s="513"/>
      <c r="AB849" s="513"/>
      <c r="AC849" s="513"/>
      <c r="AD849" s="513"/>
      <c r="AE849" s="513"/>
      <c r="AF849" s="513"/>
      <c r="AG849" s="513"/>
      <c r="AH849" s="513"/>
      <c r="AI849" s="513"/>
      <c r="AJ849" s="513"/>
      <c r="AK849" s="513"/>
      <c r="AL849" s="513"/>
      <c r="AM849" s="513"/>
      <c r="AN849" s="513"/>
      <c r="AO849" s="513"/>
      <c r="AP849" s="513"/>
      <c r="AQ849" s="513"/>
      <c r="AR849" s="513"/>
      <c r="AS849" s="513"/>
      <c r="AT849" s="513"/>
      <c r="AU849" s="513"/>
      <c r="AV849" s="513"/>
      <c r="AW849" s="513"/>
      <c r="AX849" s="513"/>
      <c r="AY849" s="513"/>
      <c r="AZ849" s="513"/>
      <c r="BA849" s="513"/>
      <c r="BB849" s="513"/>
      <c r="BC849" s="513"/>
      <c r="BD849" s="513"/>
      <c r="BE849" s="513"/>
      <c r="BF849" s="513"/>
      <c r="BG849" s="513"/>
      <c r="BH849" s="513"/>
      <c r="BI849" s="513"/>
      <c r="BJ849" s="513"/>
      <c r="BK849" s="513"/>
      <c r="BL849" s="513"/>
      <c r="BM849" s="513"/>
      <c r="BN849" s="513"/>
      <c r="BO849" s="513"/>
      <c r="BP849" s="513"/>
      <c r="BQ849" s="513"/>
      <c r="BR849" s="513"/>
      <c r="BS849" s="513"/>
      <c r="BT849" s="513"/>
      <c r="BU849" s="513"/>
      <c r="BV849" s="513"/>
      <c r="BW849" s="513"/>
      <c r="BX849" s="513"/>
      <c r="BY849" s="513"/>
      <c r="BZ849" s="513"/>
      <c r="CA849" s="513"/>
      <c r="CB849" s="513"/>
      <c r="CC849" s="1972"/>
      <c r="CD849" s="1499"/>
      <c r="CE849" s="1500"/>
      <c r="CF849" s="1501"/>
      <c r="CG849" s="1500"/>
      <c r="CH849" s="1500"/>
      <c r="CI849" s="1500"/>
      <c r="CJ849" s="1976"/>
      <c r="CK849" s="1519"/>
      <c r="CL849" s="1509"/>
    </row>
    <row r="850" spans="1:90" s="514" customFormat="1">
      <c r="A850" s="511"/>
      <c r="B850" s="512"/>
      <c r="C850" s="1493"/>
      <c r="D850" s="1493"/>
      <c r="E850" s="1493"/>
      <c r="F850" s="1493"/>
      <c r="G850" s="1493"/>
      <c r="H850" s="1530"/>
      <c r="I850" s="1972"/>
      <c r="J850" s="1542"/>
      <c r="K850" s="513"/>
      <c r="L850" s="513"/>
      <c r="M850" s="513"/>
      <c r="N850" s="513"/>
      <c r="O850" s="513"/>
      <c r="P850" s="513"/>
      <c r="Q850" s="513"/>
      <c r="R850" s="513"/>
      <c r="S850" s="513"/>
      <c r="T850" s="513"/>
      <c r="U850" s="513"/>
      <c r="V850" s="513"/>
      <c r="W850" s="513"/>
      <c r="X850" s="513"/>
      <c r="Y850" s="513"/>
      <c r="Z850" s="513"/>
      <c r="AA850" s="513"/>
      <c r="AB850" s="513"/>
      <c r="AC850" s="513"/>
      <c r="AD850" s="513"/>
      <c r="AE850" s="513"/>
      <c r="AF850" s="513"/>
      <c r="AG850" s="513"/>
      <c r="AH850" s="513"/>
      <c r="AI850" s="513"/>
      <c r="AJ850" s="513"/>
      <c r="AK850" s="513"/>
      <c r="AL850" s="513"/>
      <c r="AM850" s="513"/>
      <c r="AN850" s="513"/>
      <c r="AO850" s="513"/>
      <c r="AP850" s="513"/>
      <c r="AQ850" s="513"/>
      <c r="AR850" s="513"/>
      <c r="AS850" s="513"/>
      <c r="AT850" s="513"/>
      <c r="AU850" s="513"/>
      <c r="AV850" s="513"/>
      <c r="AW850" s="513"/>
      <c r="AX850" s="513"/>
      <c r="AY850" s="513"/>
      <c r="AZ850" s="513"/>
      <c r="BA850" s="513"/>
      <c r="BB850" s="513"/>
      <c r="BC850" s="513"/>
      <c r="BD850" s="513"/>
      <c r="BE850" s="513"/>
      <c r="BF850" s="513"/>
      <c r="BG850" s="513"/>
      <c r="BH850" s="513"/>
      <c r="BI850" s="513"/>
      <c r="BJ850" s="513"/>
      <c r="BK850" s="513"/>
      <c r="BL850" s="513"/>
      <c r="BM850" s="513"/>
      <c r="BN850" s="513"/>
      <c r="BO850" s="513"/>
      <c r="BP850" s="513"/>
      <c r="BQ850" s="513"/>
      <c r="BR850" s="513"/>
      <c r="BS850" s="513"/>
      <c r="BT850" s="513"/>
      <c r="BU850" s="513"/>
      <c r="BV850" s="513"/>
      <c r="BW850" s="513"/>
      <c r="BX850" s="513"/>
      <c r="BY850" s="513"/>
      <c r="BZ850" s="513"/>
      <c r="CA850" s="513"/>
      <c r="CB850" s="513"/>
      <c r="CC850" s="1972"/>
      <c r="CD850" s="1499"/>
      <c r="CE850" s="1500"/>
      <c r="CF850" s="1501"/>
      <c r="CG850" s="1500"/>
      <c r="CH850" s="1500"/>
      <c r="CI850" s="1500"/>
      <c r="CJ850" s="1976"/>
      <c r="CK850" s="1519"/>
      <c r="CL850" s="1509"/>
    </row>
    <row r="851" spans="1:90" s="514" customFormat="1">
      <c r="A851" s="511"/>
      <c r="B851" s="512"/>
      <c r="C851" s="1493"/>
      <c r="D851" s="1493"/>
      <c r="E851" s="1493"/>
      <c r="F851" s="1493"/>
      <c r="G851" s="1493"/>
      <c r="H851" s="1530"/>
      <c r="I851" s="1972"/>
      <c r="J851" s="1542"/>
      <c r="K851" s="513"/>
      <c r="L851" s="513"/>
      <c r="M851" s="513"/>
      <c r="N851" s="513"/>
      <c r="O851" s="513"/>
      <c r="P851" s="513"/>
      <c r="Q851" s="513"/>
      <c r="R851" s="513"/>
      <c r="S851" s="513"/>
      <c r="T851" s="513"/>
      <c r="U851" s="513"/>
      <c r="V851" s="513"/>
      <c r="W851" s="513"/>
      <c r="X851" s="513"/>
      <c r="Y851" s="513"/>
      <c r="Z851" s="513"/>
      <c r="AA851" s="513"/>
      <c r="AB851" s="513"/>
      <c r="AC851" s="513"/>
      <c r="AD851" s="513"/>
      <c r="AE851" s="513"/>
      <c r="AF851" s="513"/>
      <c r="AG851" s="513"/>
      <c r="AH851" s="513"/>
      <c r="AI851" s="513"/>
      <c r="AJ851" s="513"/>
      <c r="AK851" s="513"/>
      <c r="AL851" s="513"/>
      <c r="AM851" s="513"/>
      <c r="AN851" s="513"/>
      <c r="AO851" s="513"/>
      <c r="AP851" s="513"/>
      <c r="AQ851" s="513"/>
      <c r="AR851" s="513"/>
      <c r="AS851" s="513"/>
      <c r="AT851" s="513"/>
      <c r="AU851" s="513"/>
      <c r="AV851" s="513"/>
      <c r="AW851" s="513"/>
      <c r="AX851" s="513"/>
      <c r="AY851" s="513"/>
      <c r="AZ851" s="513"/>
      <c r="BA851" s="513"/>
      <c r="BB851" s="513"/>
      <c r="BC851" s="513"/>
      <c r="BD851" s="513"/>
      <c r="BE851" s="513"/>
      <c r="BF851" s="513"/>
      <c r="BG851" s="513"/>
      <c r="BH851" s="513"/>
      <c r="BI851" s="513"/>
      <c r="BJ851" s="513"/>
      <c r="BK851" s="513"/>
      <c r="BL851" s="513"/>
      <c r="BM851" s="513"/>
      <c r="BN851" s="513"/>
      <c r="BO851" s="513"/>
      <c r="BP851" s="513"/>
      <c r="BQ851" s="513"/>
      <c r="BR851" s="513"/>
      <c r="BS851" s="513"/>
      <c r="BT851" s="513"/>
      <c r="BU851" s="513"/>
      <c r="BV851" s="513"/>
      <c r="BW851" s="513"/>
      <c r="BX851" s="513"/>
      <c r="BY851" s="513"/>
      <c r="BZ851" s="513"/>
      <c r="CA851" s="513"/>
      <c r="CB851" s="513"/>
      <c r="CC851" s="1972"/>
      <c r="CD851" s="1499"/>
      <c r="CE851" s="1500"/>
      <c r="CF851" s="1501"/>
      <c r="CG851" s="1500"/>
      <c r="CH851" s="1500"/>
      <c r="CI851" s="1500"/>
      <c r="CJ851" s="1976"/>
      <c r="CK851" s="1519"/>
      <c r="CL851" s="1509"/>
    </row>
    <row r="852" spans="1:90" s="514" customFormat="1">
      <c r="A852" s="511"/>
      <c r="B852" s="512"/>
      <c r="C852" s="1493"/>
      <c r="D852" s="1493"/>
      <c r="E852" s="1493"/>
      <c r="F852" s="1493"/>
      <c r="G852" s="1493"/>
      <c r="H852" s="1530"/>
      <c r="I852" s="1972"/>
      <c r="J852" s="1542"/>
      <c r="K852" s="513"/>
      <c r="L852" s="513"/>
      <c r="M852" s="513"/>
      <c r="N852" s="513"/>
      <c r="O852" s="513"/>
      <c r="P852" s="513"/>
      <c r="Q852" s="513"/>
      <c r="R852" s="513"/>
      <c r="S852" s="513"/>
      <c r="T852" s="513"/>
      <c r="U852" s="513"/>
      <c r="V852" s="513"/>
      <c r="W852" s="513"/>
      <c r="X852" s="513"/>
      <c r="Y852" s="513"/>
      <c r="Z852" s="513"/>
      <c r="AA852" s="513"/>
      <c r="AB852" s="513"/>
      <c r="AC852" s="513"/>
      <c r="AD852" s="513"/>
      <c r="AE852" s="513"/>
      <c r="AF852" s="513"/>
      <c r="AG852" s="513"/>
      <c r="AH852" s="513"/>
      <c r="AI852" s="513"/>
      <c r="AJ852" s="513"/>
      <c r="AK852" s="513"/>
      <c r="AL852" s="513"/>
      <c r="AM852" s="513"/>
      <c r="AN852" s="513"/>
      <c r="AO852" s="513"/>
      <c r="AP852" s="513"/>
      <c r="AQ852" s="513"/>
      <c r="AR852" s="513"/>
      <c r="AS852" s="513"/>
      <c r="AT852" s="513"/>
      <c r="AU852" s="513"/>
      <c r="AV852" s="513"/>
      <c r="AW852" s="513"/>
      <c r="AX852" s="513"/>
      <c r="AY852" s="513"/>
      <c r="AZ852" s="513"/>
      <c r="BA852" s="513"/>
      <c r="BB852" s="513"/>
      <c r="BC852" s="513"/>
      <c r="BD852" s="513"/>
      <c r="BE852" s="513"/>
      <c r="BF852" s="513"/>
      <c r="BG852" s="513"/>
      <c r="BH852" s="513"/>
      <c r="BI852" s="513"/>
      <c r="BJ852" s="513"/>
      <c r="BK852" s="513"/>
      <c r="BL852" s="513"/>
      <c r="BM852" s="513"/>
      <c r="BN852" s="513"/>
      <c r="BO852" s="513"/>
      <c r="BP852" s="513"/>
      <c r="BQ852" s="513"/>
      <c r="BR852" s="513"/>
      <c r="BS852" s="513"/>
      <c r="BT852" s="513"/>
      <c r="BU852" s="513"/>
      <c r="BV852" s="513"/>
      <c r="BW852" s="513"/>
      <c r="BX852" s="513"/>
      <c r="BY852" s="513"/>
      <c r="BZ852" s="513"/>
      <c r="CA852" s="513"/>
      <c r="CB852" s="513"/>
      <c r="CC852" s="1972"/>
      <c r="CD852" s="1499"/>
      <c r="CE852" s="1500"/>
      <c r="CF852" s="1501"/>
      <c r="CG852" s="1500"/>
      <c r="CH852" s="1500"/>
      <c r="CI852" s="1500"/>
      <c r="CJ852" s="1976"/>
      <c r="CK852" s="1519"/>
      <c r="CL852" s="1509"/>
    </row>
    <row r="853" spans="1:90" s="514" customFormat="1">
      <c r="A853" s="511"/>
      <c r="B853" s="512"/>
      <c r="C853" s="1493"/>
      <c r="D853" s="1493"/>
      <c r="E853" s="1493"/>
      <c r="F853" s="1493"/>
      <c r="G853" s="1493"/>
      <c r="H853" s="1530"/>
      <c r="I853" s="1972"/>
      <c r="J853" s="1542"/>
      <c r="K853" s="513"/>
      <c r="L853" s="513"/>
      <c r="M853" s="513"/>
      <c r="N853" s="513"/>
      <c r="O853" s="513"/>
      <c r="P853" s="513"/>
      <c r="Q853" s="513"/>
      <c r="R853" s="513"/>
      <c r="S853" s="513"/>
      <c r="T853" s="513"/>
      <c r="U853" s="513"/>
      <c r="V853" s="513"/>
      <c r="W853" s="513"/>
      <c r="X853" s="513"/>
      <c r="Y853" s="513"/>
      <c r="Z853" s="513"/>
      <c r="AA853" s="513"/>
      <c r="AB853" s="513"/>
      <c r="AC853" s="513"/>
      <c r="AD853" s="513"/>
      <c r="AE853" s="513"/>
      <c r="AF853" s="513"/>
      <c r="AG853" s="513"/>
      <c r="AH853" s="513"/>
      <c r="AI853" s="513"/>
      <c r="AJ853" s="513"/>
      <c r="AK853" s="513"/>
      <c r="AL853" s="513"/>
      <c r="AM853" s="513"/>
      <c r="AN853" s="513"/>
      <c r="AO853" s="513"/>
      <c r="AP853" s="513"/>
      <c r="AQ853" s="513"/>
      <c r="AR853" s="513"/>
      <c r="AS853" s="513"/>
      <c r="AT853" s="513"/>
      <c r="AU853" s="513"/>
      <c r="AV853" s="513"/>
      <c r="AW853" s="513"/>
      <c r="AX853" s="513"/>
      <c r="AY853" s="513"/>
      <c r="AZ853" s="513"/>
      <c r="BA853" s="513"/>
      <c r="BB853" s="513"/>
      <c r="BC853" s="513"/>
      <c r="BD853" s="513"/>
      <c r="BE853" s="513"/>
      <c r="BF853" s="513"/>
      <c r="BG853" s="513"/>
      <c r="BH853" s="513"/>
      <c r="BI853" s="513"/>
      <c r="BJ853" s="513"/>
      <c r="BK853" s="513"/>
      <c r="BL853" s="513"/>
      <c r="BM853" s="513"/>
      <c r="BN853" s="513"/>
      <c r="BO853" s="513"/>
      <c r="BP853" s="513"/>
      <c r="BQ853" s="513"/>
      <c r="BR853" s="513"/>
      <c r="BS853" s="513"/>
      <c r="BT853" s="513"/>
      <c r="BU853" s="513"/>
      <c r="BV853" s="513"/>
      <c r="BW853" s="513"/>
      <c r="BX853" s="513"/>
      <c r="BY853" s="513"/>
      <c r="BZ853" s="513"/>
      <c r="CA853" s="513"/>
      <c r="CB853" s="513"/>
      <c r="CC853" s="1972"/>
      <c r="CD853" s="1499"/>
      <c r="CE853" s="1500"/>
      <c r="CF853" s="1501"/>
      <c r="CG853" s="1500"/>
      <c r="CH853" s="1500"/>
      <c r="CI853" s="1500"/>
      <c r="CJ853" s="1976"/>
      <c r="CK853" s="1519"/>
      <c r="CL853" s="1509"/>
    </row>
    <row r="854" spans="1:90" s="514" customFormat="1">
      <c r="A854" s="511"/>
      <c r="B854" s="512"/>
      <c r="C854" s="1493"/>
      <c r="D854" s="1493"/>
      <c r="E854" s="1493"/>
      <c r="F854" s="1493"/>
      <c r="G854" s="1493"/>
      <c r="H854" s="1530"/>
      <c r="I854" s="1972"/>
      <c r="J854" s="1542"/>
      <c r="K854" s="513"/>
      <c r="L854" s="513"/>
      <c r="M854" s="513"/>
      <c r="N854" s="513"/>
      <c r="O854" s="513"/>
      <c r="P854" s="513"/>
      <c r="Q854" s="513"/>
      <c r="R854" s="513"/>
      <c r="S854" s="513"/>
      <c r="T854" s="513"/>
      <c r="U854" s="513"/>
      <c r="V854" s="513"/>
      <c r="W854" s="513"/>
      <c r="X854" s="513"/>
      <c r="Y854" s="513"/>
      <c r="Z854" s="513"/>
      <c r="AA854" s="513"/>
      <c r="AB854" s="513"/>
      <c r="AC854" s="513"/>
      <c r="AD854" s="513"/>
      <c r="AE854" s="513"/>
      <c r="AF854" s="513"/>
      <c r="AG854" s="513"/>
      <c r="AH854" s="513"/>
      <c r="AI854" s="513"/>
      <c r="AJ854" s="513"/>
      <c r="AK854" s="513"/>
      <c r="AL854" s="513"/>
      <c r="AM854" s="513"/>
      <c r="AN854" s="513"/>
      <c r="AO854" s="513"/>
      <c r="AP854" s="513"/>
      <c r="AQ854" s="513"/>
      <c r="AR854" s="513"/>
      <c r="AS854" s="513"/>
      <c r="AT854" s="513"/>
      <c r="AU854" s="513"/>
      <c r="AV854" s="513"/>
      <c r="AW854" s="513"/>
      <c r="AX854" s="513"/>
      <c r="AY854" s="513"/>
      <c r="AZ854" s="513"/>
      <c r="BA854" s="513"/>
      <c r="BB854" s="513"/>
      <c r="BC854" s="513"/>
      <c r="BD854" s="513"/>
      <c r="BE854" s="513"/>
      <c r="BF854" s="513"/>
      <c r="BG854" s="513"/>
      <c r="BH854" s="513"/>
      <c r="BI854" s="513"/>
      <c r="BJ854" s="513"/>
      <c r="BK854" s="513"/>
      <c r="BL854" s="513"/>
      <c r="BM854" s="513"/>
      <c r="BN854" s="513"/>
      <c r="BO854" s="513"/>
      <c r="BP854" s="513"/>
      <c r="BQ854" s="513"/>
      <c r="BR854" s="513"/>
      <c r="BS854" s="513"/>
      <c r="BT854" s="513"/>
      <c r="BU854" s="513"/>
      <c r="BV854" s="513"/>
      <c r="BW854" s="513"/>
      <c r="BX854" s="513"/>
      <c r="BY854" s="513"/>
      <c r="BZ854" s="513"/>
      <c r="CA854" s="513"/>
      <c r="CB854" s="513"/>
      <c r="CC854" s="1972"/>
      <c r="CD854" s="1499"/>
      <c r="CE854" s="1500"/>
      <c r="CF854" s="1501"/>
      <c r="CG854" s="1500"/>
      <c r="CH854" s="1500"/>
      <c r="CI854" s="1500"/>
      <c r="CJ854" s="1976"/>
      <c r="CK854" s="1519"/>
      <c r="CL854" s="1509"/>
    </row>
    <row r="855" spans="1:90" s="514" customFormat="1">
      <c r="A855" s="511"/>
      <c r="B855" s="512"/>
      <c r="C855" s="1493"/>
      <c r="D855" s="1493"/>
      <c r="E855" s="1493"/>
      <c r="F855" s="1493"/>
      <c r="G855" s="1493"/>
      <c r="H855" s="1530"/>
      <c r="I855" s="1972"/>
      <c r="J855" s="1542"/>
      <c r="K855" s="513"/>
      <c r="L855" s="513"/>
      <c r="M855" s="513"/>
      <c r="N855" s="513"/>
      <c r="O855" s="513"/>
      <c r="P855" s="513"/>
      <c r="Q855" s="513"/>
      <c r="R855" s="513"/>
      <c r="S855" s="513"/>
      <c r="T855" s="513"/>
      <c r="U855" s="513"/>
      <c r="V855" s="513"/>
      <c r="W855" s="513"/>
      <c r="X855" s="513"/>
      <c r="Y855" s="513"/>
      <c r="Z855" s="513"/>
      <c r="AA855" s="513"/>
      <c r="AB855" s="513"/>
      <c r="AC855" s="513"/>
      <c r="AD855" s="513"/>
      <c r="AE855" s="513"/>
      <c r="AF855" s="513"/>
      <c r="AG855" s="513"/>
      <c r="AH855" s="513"/>
      <c r="AI855" s="513"/>
      <c r="AJ855" s="513"/>
      <c r="AK855" s="513"/>
      <c r="AL855" s="513"/>
      <c r="AM855" s="513"/>
      <c r="AN855" s="513"/>
      <c r="AO855" s="513"/>
      <c r="AP855" s="513"/>
      <c r="AQ855" s="513"/>
      <c r="AR855" s="513"/>
      <c r="AS855" s="513"/>
      <c r="AT855" s="513"/>
      <c r="AU855" s="513"/>
      <c r="AV855" s="513"/>
      <c r="AW855" s="513"/>
      <c r="AX855" s="513"/>
      <c r="AY855" s="513"/>
      <c r="AZ855" s="513"/>
      <c r="BA855" s="513"/>
      <c r="BB855" s="513"/>
      <c r="BC855" s="513"/>
      <c r="BD855" s="513"/>
      <c r="BE855" s="513"/>
      <c r="BF855" s="513"/>
      <c r="BG855" s="513"/>
      <c r="BH855" s="513"/>
      <c r="BI855" s="513"/>
      <c r="BJ855" s="513"/>
      <c r="BK855" s="513"/>
      <c r="BL855" s="513"/>
      <c r="BM855" s="513"/>
      <c r="BN855" s="513"/>
      <c r="BO855" s="513"/>
      <c r="BP855" s="513"/>
      <c r="BQ855" s="513"/>
      <c r="BR855" s="513"/>
      <c r="BS855" s="513"/>
      <c r="BT855" s="513"/>
      <c r="BU855" s="513"/>
      <c r="BV855" s="513"/>
      <c r="BW855" s="513"/>
      <c r="BX855" s="513"/>
      <c r="BY855" s="513"/>
      <c r="BZ855" s="513"/>
      <c r="CA855" s="513"/>
      <c r="CB855" s="513"/>
      <c r="CC855" s="1972"/>
      <c r="CD855" s="1499"/>
      <c r="CE855" s="1500"/>
      <c r="CF855" s="1501"/>
      <c r="CG855" s="1500"/>
      <c r="CH855" s="1500"/>
      <c r="CI855" s="1500"/>
      <c r="CJ855" s="1976"/>
      <c r="CK855" s="1519"/>
      <c r="CL855" s="1509"/>
    </row>
    <row r="856" spans="1:90" s="514" customFormat="1">
      <c r="A856" s="511"/>
      <c r="B856" s="512"/>
      <c r="C856" s="1493"/>
      <c r="D856" s="1493"/>
      <c r="E856" s="1493"/>
      <c r="F856" s="1493"/>
      <c r="G856" s="1493"/>
      <c r="H856" s="1530"/>
      <c r="I856" s="1972"/>
      <c r="J856" s="1542"/>
      <c r="K856" s="513"/>
      <c r="L856" s="513"/>
      <c r="M856" s="513"/>
      <c r="N856" s="513"/>
      <c r="O856" s="513"/>
      <c r="P856" s="513"/>
      <c r="Q856" s="513"/>
      <c r="R856" s="513"/>
      <c r="S856" s="513"/>
      <c r="T856" s="513"/>
      <c r="U856" s="513"/>
      <c r="V856" s="513"/>
      <c r="W856" s="513"/>
      <c r="X856" s="513"/>
      <c r="Y856" s="513"/>
      <c r="Z856" s="513"/>
      <c r="AA856" s="513"/>
      <c r="AB856" s="513"/>
      <c r="AC856" s="513"/>
      <c r="AD856" s="513"/>
      <c r="AE856" s="513"/>
      <c r="AF856" s="513"/>
      <c r="AG856" s="513"/>
      <c r="AH856" s="513"/>
      <c r="AI856" s="513"/>
      <c r="AJ856" s="513"/>
      <c r="AK856" s="513"/>
      <c r="AL856" s="513"/>
      <c r="AM856" s="513"/>
      <c r="AN856" s="513"/>
      <c r="AO856" s="513"/>
      <c r="AP856" s="513"/>
      <c r="AQ856" s="513"/>
      <c r="AR856" s="513"/>
      <c r="AS856" s="513"/>
      <c r="AT856" s="513"/>
      <c r="AU856" s="513"/>
      <c r="AV856" s="513"/>
      <c r="AW856" s="513"/>
      <c r="AX856" s="513"/>
      <c r="AY856" s="513"/>
      <c r="AZ856" s="513"/>
      <c r="BA856" s="513"/>
      <c r="BB856" s="513"/>
      <c r="BC856" s="513"/>
      <c r="BD856" s="513"/>
      <c r="BE856" s="513"/>
      <c r="BF856" s="513"/>
      <c r="BG856" s="513"/>
      <c r="BH856" s="513"/>
      <c r="BI856" s="513"/>
      <c r="BJ856" s="513"/>
      <c r="BK856" s="513"/>
      <c r="BL856" s="513"/>
      <c r="BM856" s="513"/>
      <c r="BN856" s="513"/>
      <c r="BO856" s="513"/>
      <c r="BP856" s="513"/>
      <c r="BQ856" s="513"/>
      <c r="BR856" s="513"/>
      <c r="BS856" s="513"/>
      <c r="BT856" s="513"/>
      <c r="BU856" s="513"/>
      <c r="BV856" s="513"/>
      <c r="BW856" s="513"/>
      <c r="BX856" s="513"/>
      <c r="BY856" s="513"/>
      <c r="BZ856" s="513"/>
      <c r="CA856" s="513"/>
      <c r="CB856" s="513"/>
      <c r="CC856" s="1972"/>
      <c r="CD856" s="1499"/>
      <c r="CE856" s="1500"/>
      <c r="CF856" s="1501"/>
      <c r="CG856" s="1500"/>
      <c r="CH856" s="1500"/>
      <c r="CI856" s="1500"/>
      <c r="CJ856" s="1976"/>
      <c r="CK856" s="1519"/>
      <c r="CL856" s="1509"/>
    </row>
    <row r="857" spans="1:90" s="514" customFormat="1">
      <c r="A857" s="511"/>
      <c r="B857" s="512"/>
      <c r="C857" s="1493"/>
      <c r="D857" s="1493"/>
      <c r="E857" s="1493"/>
      <c r="F857" s="1493"/>
      <c r="G857" s="1493"/>
      <c r="H857" s="1530"/>
      <c r="I857" s="1972"/>
      <c r="J857" s="1542"/>
      <c r="K857" s="513"/>
      <c r="L857" s="513"/>
      <c r="M857" s="513"/>
      <c r="N857" s="513"/>
      <c r="O857" s="513"/>
      <c r="P857" s="513"/>
      <c r="Q857" s="513"/>
      <c r="R857" s="513"/>
      <c r="S857" s="513"/>
      <c r="T857" s="513"/>
      <c r="U857" s="513"/>
      <c r="V857" s="513"/>
      <c r="W857" s="513"/>
      <c r="X857" s="513"/>
      <c r="Y857" s="513"/>
      <c r="Z857" s="513"/>
      <c r="AA857" s="513"/>
      <c r="AB857" s="513"/>
      <c r="AC857" s="513"/>
      <c r="AD857" s="513"/>
      <c r="AE857" s="513"/>
      <c r="AF857" s="513"/>
      <c r="AG857" s="513"/>
      <c r="AH857" s="513"/>
      <c r="AI857" s="513"/>
      <c r="AJ857" s="513"/>
      <c r="AK857" s="513"/>
      <c r="AL857" s="513"/>
      <c r="AM857" s="513"/>
      <c r="AN857" s="513"/>
      <c r="AO857" s="513"/>
      <c r="AP857" s="513"/>
      <c r="AQ857" s="513"/>
      <c r="AR857" s="513"/>
      <c r="AS857" s="513"/>
      <c r="AT857" s="513"/>
      <c r="AU857" s="513"/>
      <c r="AV857" s="513"/>
      <c r="AW857" s="513"/>
      <c r="AX857" s="513"/>
      <c r="AY857" s="513"/>
      <c r="AZ857" s="513"/>
      <c r="BA857" s="513"/>
      <c r="BB857" s="513"/>
      <c r="BC857" s="513"/>
      <c r="BD857" s="513"/>
      <c r="BE857" s="513"/>
      <c r="BF857" s="513"/>
      <c r="BG857" s="513"/>
      <c r="BH857" s="513"/>
      <c r="BI857" s="513"/>
      <c r="BJ857" s="513"/>
      <c r="BK857" s="513"/>
      <c r="BL857" s="513"/>
      <c r="BM857" s="513"/>
      <c r="BN857" s="513"/>
      <c r="BO857" s="513"/>
      <c r="BP857" s="513"/>
      <c r="BQ857" s="513"/>
      <c r="BR857" s="513"/>
      <c r="BS857" s="513"/>
      <c r="BT857" s="513"/>
      <c r="BU857" s="513"/>
      <c r="BV857" s="513"/>
      <c r="BW857" s="513"/>
      <c r="BX857" s="513"/>
      <c r="BY857" s="513"/>
      <c r="BZ857" s="513"/>
      <c r="CA857" s="513"/>
      <c r="CB857" s="513"/>
      <c r="CC857" s="1972"/>
      <c r="CD857" s="1499"/>
      <c r="CE857" s="1500"/>
      <c r="CF857" s="1501"/>
      <c r="CG857" s="1500"/>
      <c r="CH857" s="1500"/>
      <c r="CI857" s="1500"/>
      <c r="CJ857" s="1976"/>
      <c r="CK857" s="1519"/>
      <c r="CL857" s="1509"/>
    </row>
    <row r="858" spans="1:90" s="514" customFormat="1">
      <c r="A858" s="511"/>
      <c r="B858" s="512"/>
      <c r="C858" s="1493"/>
      <c r="D858" s="1493"/>
      <c r="E858" s="1493"/>
      <c r="F858" s="1493"/>
      <c r="G858" s="1493"/>
      <c r="H858" s="1530"/>
      <c r="I858" s="1972"/>
      <c r="J858" s="1542"/>
      <c r="K858" s="513"/>
      <c r="L858" s="513"/>
      <c r="M858" s="513"/>
      <c r="N858" s="513"/>
      <c r="O858" s="513"/>
      <c r="P858" s="513"/>
      <c r="Q858" s="513"/>
      <c r="R858" s="513"/>
      <c r="S858" s="513"/>
      <c r="T858" s="513"/>
      <c r="U858" s="513"/>
      <c r="V858" s="513"/>
      <c r="W858" s="513"/>
      <c r="X858" s="513"/>
      <c r="Y858" s="513"/>
      <c r="Z858" s="513"/>
      <c r="AA858" s="513"/>
      <c r="AB858" s="513"/>
      <c r="AC858" s="513"/>
      <c r="AD858" s="513"/>
      <c r="AE858" s="513"/>
      <c r="AF858" s="513"/>
      <c r="AG858" s="513"/>
      <c r="AH858" s="513"/>
      <c r="AI858" s="513"/>
      <c r="AJ858" s="513"/>
      <c r="AK858" s="513"/>
      <c r="AL858" s="513"/>
      <c r="AM858" s="513"/>
      <c r="AN858" s="513"/>
      <c r="AO858" s="513"/>
      <c r="AP858" s="513"/>
      <c r="AQ858" s="513"/>
      <c r="AR858" s="513"/>
      <c r="AS858" s="513"/>
      <c r="AT858" s="513"/>
      <c r="AU858" s="513"/>
      <c r="AV858" s="513"/>
      <c r="AW858" s="513"/>
      <c r="AX858" s="513"/>
      <c r="AY858" s="513"/>
      <c r="AZ858" s="513"/>
      <c r="BA858" s="513"/>
      <c r="BB858" s="513"/>
      <c r="BC858" s="513"/>
      <c r="BD858" s="513"/>
      <c r="BE858" s="513"/>
      <c r="BF858" s="513"/>
      <c r="BG858" s="513"/>
      <c r="BH858" s="513"/>
      <c r="BI858" s="513"/>
      <c r="BJ858" s="513"/>
      <c r="BK858" s="513"/>
      <c r="BL858" s="513"/>
      <c r="BM858" s="513"/>
      <c r="BN858" s="513"/>
      <c r="BO858" s="513"/>
      <c r="BP858" s="513"/>
      <c r="BQ858" s="513"/>
      <c r="BR858" s="513"/>
      <c r="BS858" s="513"/>
      <c r="BT858" s="513"/>
      <c r="BU858" s="513"/>
      <c r="BV858" s="513"/>
      <c r="BW858" s="513"/>
      <c r="BX858" s="513"/>
      <c r="BY858" s="513"/>
      <c r="BZ858" s="513"/>
      <c r="CA858" s="513"/>
      <c r="CB858" s="513"/>
      <c r="CC858" s="1972"/>
      <c r="CD858" s="1499"/>
      <c r="CE858" s="1500"/>
      <c r="CF858" s="1501"/>
      <c r="CG858" s="1500"/>
      <c r="CH858" s="1500"/>
      <c r="CI858" s="1500"/>
      <c r="CJ858" s="1976"/>
      <c r="CK858" s="1519"/>
      <c r="CL858" s="1509"/>
    </row>
    <row r="859" spans="1:90" s="514" customFormat="1">
      <c r="A859" s="511"/>
      <c r="B859" s="512"/>
      <c r="C859" s="1493"/>
      <c r="D859" s="1493"/>
      <c r="E859" s="1493"/>
      <c r="F859" s="1493"/>
      <c r="G859" s="1493"/>
      <c r="H859" s="1530"/>
      <c r="I859" s="1972"/>
      <c r="J859" s="1542"/>
      <c r="K859" s="513"/>
      <c r="L859" s="513"/>
      <c r="M859" s="513"/>
      <c r="N859" s="513"/>
      <c r="O859" s="513"/>
      <c r="P859" s="513"/>
      <c r="Q859" s="513"/>
      <c r="R859" s="513"/>
      <c r="S859" s="513"/>
      <c r="T859" s="513"/>
      <c r="U859" s="513"/>
      <c r="V859" s="513"/>
      <c r="W859" s="513"/>
      <c r="X859" s="513"/>
      <c r="Y859" s="513"/>
      <c r="Z859" s="513"/>
      <c r="AA859" s="513"/>
      <c r="AB859" s="513"/>
      <c r="AC859" s="513"/>
      <c r="AD859" s="513"/>
      <c r="AE859" s="513"/>
      <c r="AF859" s="513"/>
      <c r="AG859" s="513"/>
      <c r="AH859" s="513"/>
      <c r="AI859" s="513"/>
      <c r="AJ859" s="513"/>
      <c r="AK859" s="513"/>
      <c r="AL859" s="513"/>
      <c r="AM859" s="513"/>
      <c r="AN859" s="513"/>
      <c r="AO859" s="513"/>
      <c r="AP859" s="513"/>
      <c r="AQ859" s="513"/>
      <c r="AR859" s="513"/>
      <c r="AS859" s="513"/>
      <c r="AT859" s="513"/>
      <c r="AU859" s="513"/>
      <c r="AV859" s="513"/>
      <c r="AW859" s="513"/>
      <c r="AX859" s="513"/>
      <c r="AY859" s="513"/>
      <c r="AZ859" s="513"/>
      <c r="BA859" s="513"/>
      <c r="BB859" s="513"/>
      <c r="BC859" s="513"/>
      <c r="BD859" s="513"/>
      <c r="BE859" s="513"/>
      <c r="BF859" s="513"/>
      <c r="BG859" s="513"/>
      <c r="BH859" s="513"/>
      <c r="BI859" s="513"/>
      <c r="BJ859" s="513"/>
      <c r="BK859" s="513"/>
      <c r="BL859" s="513"/>
      <c r="BM859" s="513"/>
      <c r="BN859" s="513"/>
      <c r="BO859" s="513"/>
      <c r="BP859" s="513"/>
      <c r="BQ859" s="513"/>
      <c r="BR859" s="513"/>
      <c r="BS859" s="513"/>
      <c r="BT859" s="513"/>
      <c r="BU859" s="513"/>
      <c r="BV859" s="513"/>
      <c r="BW859" s="513"/>
      <c r="BX859" s="513"/>
      <c r="BY859" s="513"/>
      <c r="BZ859" s="513"/>
      <c r="CA859" s="513"/>
      <c r="CB859" s="513"/>
      <c r="CC859" s="1972"/>
      <c r="CD859" s="1499"/>
      <c r="CE859" s="1500"/>
      <c r="CF859" s="1501"/>
      <c r="CG859" s="1500"/>
      <c r="CH859" s="1500"/>
      <c r="CI859" s="1500"/>
      <c r="CJ859" s="1976"/>
      <c r="CK859" s="1519"/>
      <c r="CL859" s="1509"/>
    </row>
    <row r="860" spans="1:90" s="514" customFormat="1">
      <c r="A860" s="511"/>
      <c r="B860" s="512"/>
      <c r="C860" s="1493"/>
      <c r="D860" s="1493"/>
      <c r="E860" s="1493"/>
      <c r="F860" s="1493"/>
      <c r="G860" s="1493"/>
      <c r="H860" s="1530"/>
      <c r="I860" s="1972"/>
      <c r="J860" s="1542"/>
      <c r="K860" s="513"/>
      <c r="L860" s="513"/>
      <c r="M860" s="513"/>
      <c r="N860" s="513"/>
      <c r="O860" s="513"/>
      <c r="P860" s="513"/>
      <c r="Q860" s="513"/>
      <c r="R860" s="513"/>
      <c r="S860" s="513"/>
      <c r="T860" s="513"/>
      <c r="U860" s="513"/>
      <c r="V860" s="513"/>
      <c r="W860" s="513"/>
      <c r="X860" s="513"/>
      <c r="Y860" s="513"/>
      <c r="Z860" s="513"/>
      <c r="AA860" s="513"/>
      <c r="AB860" s="513"/>
      <c r="AC860" s="513"/>
      <c r="AD860" s="513"/>
      <c r="AE860" s="513"/>
      <c r="AF860" s="513"/>
      <c r="AG860" s="513"/>
      <c r="AH860" s="513"/>
      <c r="AI860" s="513"/>
      <c r="AJ860" s="513"/>
      <c r="AK860" s="513"/>
      <c r="AL860" s="513"/>
      <c r="AM860" s="513"/>
      <c r="AN860" s="513"/>
      <c r="AO860" s="513"/>
      <c r="AP860" s="513"/>
      <c r="AQ860" s="513"/>
      <c r="AR860" s="513"/>
      <c r="AS860" s="513"/>
      <c r="AT860" s="513"/>
      <c r="AU860" s="513"/>
      <c r="AV860" s="513"/>
      <c r="AW860" s="513"/>
      <c r="AX860" s="513"/>
      <c r="AY860" s="513"/>
      <c r="AZ860" s="513"/>
      <c r="BA860" s="513"/>
      <c r="BB860" s="513"/>
      <c r="BC860" s="513"/>
      <c r="BD860" s="513"/>
      <c r="BE860" s="513"/>
      <c r="BF860" s="513"/>
      <c r="BG860" s="513"/>
      <c r="BH860" s="513"/>
      <c r="BI860" s="513"/>
      <c r="BJ860" s="513"/>
      <c r="BK860" s="513"/>
      <c r="BL860" s="513"/>
      <c r="BM860" s="513"/>
      <c r="BN860" s="513"/>
      <c r="BO860" s="513"/>
      <c r="BP860" s="513"/>
      <c r="BQ860" s="513"/>
      <c r="BR860" s="513"/>
      <c r="BS860" s="513"/>
      <c r="BT860" s="513"/>
      <c r="BU860" s="513"/>
      <c r="BV860" s="513"/>
      <c r="BW860" s="513"/>
      <c r="BX860" s="513"/>
      <c r="BY860" s="513"/>
      <c r="BZ860" s="513"/>
      <c r="CA860" s="513"/>
      <c r="CB860" s="513"/>
      <c r="CC860" s="1972"/>
      <c r="CD860" s="1499"/>
      <c r="CE860" s="1500"/>
      <c r="CF860" s="1501"/>
      <c r="CG860" s="1500"/>
      <c r="CH860" s="1500"/>
      <c r="CI860" s="1500"/>
      <c r="CJ860" s="1976"/>
      <c r="CK860" s="1519"/>
      <c r="CL860" s="1509"/>
    </row>
    <row r="861" spans="1:90" s="514" customFormat="1">
      <c r="A861" s="511"/>
      <c r="B861" s="512"/>
      <c r="C861" s="1493"/>
      <c r="D861" s="1493"/>
      <c r="E861" s="1493"/>
      <c r="F861" s="1493"/>
      <c r="G861" s="1493"/>
      <c r="H861" s="1530"/>
      <c r="I861" s="1972"/>
      <c r="J861" s="1542"/>
      <c r="K861" s="513"/>
      <c r="L861" s="513"/>
      <c r="M861" s="513"/>
      <c r="N861" s="513"/>
      <c r="O861" s="513"/>
      <c r="P861" s="513"/>
      <c r="Q861" s="513"/>
      <c r="R861" s="513"/>
      <c r="S861" s="513"/>
      <c r="T861" s="513"/>
      <c r="U861" s="513"/>
      <c r="V861" s="513"/>
      <c r="W861" s="513"/>
      <c r="X861" s="513"/>
      <c r="Y861" s="513"/>
      <c r="Z861" s="513"/>
      <c r="AA861" s="513"/>
      <c r="AB861" s="513"/>
      <c r="AC861" s="513"/>
      <c r="AD861" s="513"/>
      <c r="AE861" s="513"/>
      <c r="AF861" s="513"/>
      <c r="AG861" s="513"/>
      <c r="AH861" s="513"/>
      <c r="AI861" s="513"/>
      <c r="AJ861" s="513"/>
      <c r="AK861" s="513"/>
      <c r="AL861" s="513"/>
      <c r="AM861" s="513"/>
      <c r="AN861" s="513"/>
      <c r="AO861" s="513"/>
      <c r="AP861" s="513"/>
      <c r="AQ861" s="513"/>
      <c r="AR861" s="513"/>
      <c r="AS861" s="513"/>
      <c r="AT861" s="513"/>
      <c r="AU861" s="513"/>
      <c r="AV861" s="513"/>
      <c r="AW861" s="513"/>
      <c r="AX861" s="513"/>
      <c r="AY861" s="513"/>
      <c r="AZ861" s="513"/>
      <c r="BA861" s="513"/>
      <c r="BB861" s="513"/>
      <c r="BC861" s="513"/>
      <c r="BD861" s="513"/>
      <c r="BE861" s="513"/>
      <c r="BF861" s="513"/>
      <c r="BG861" s="513"/>
      <c r="BH861" s="513"/>
      <c r="BI861" s="513"/>
      <c r="BJ861" s="513"/>
      <c r="BK861" s="513"/>
      <c r="BL861" s="513"/>
      <c r="BM861" s="513"/>
      <c r="BN861" s="513"/>
      <c r="BO861" s="513"/>
      <c r="BP861" s="513"/>
      <c r="BQ861" s="513"/>
      <c r="BR861" s="513"/>
      <c r="BS861" s="513"/>
      <c r="BT861" s="513"/>
      <c r="BU861" s="513"/>
      <c r="BV861" s="513"/>
      <c r="BW861" s="513"/>
      <c r="BX861" s="513"/>
      <c r="BY861" s="513"/>
      <c r="BZ861" s="513"/>
      <c r="CA861" s="513"/>
      <c r="CB861" s="513"/>
      <c r="CC861" s="1972"/>
      <c r="CD861" s="1499"/>
      <c r="CE861" s="1500"/>
      <c r="CF861" s="1501"/>
      <c r="CG861" s="1500"/>
      <c r="CH861" s="1500"/>
      <c r="CI861" s="1500"/>
      <c r="CJ861" s="1976"/>
      <c r="CK861" s="1519"/>
      <c r="CL861" s="1509"/>
    </row>
    <row r="862" spans="1:90" s="514" customFormat="1">
      <c r="A862" s="511"/>
      <c r="B862" s="512"/>
      <c r="C862" s="1493"/>
      <c r="D862" s="1493"/>
      <c r="E862" s="1493"/>
      <c r="F862" s="1493"/>
      <c r="G862" s="1493"/>
      <c r="H862" s="1530"/>
      <c r="I862" s="1972"/>
      <c r="J862" s="1542"/>
      <c r="K862" s="513"/>
      <c r="L862" s="513"/>
      <c r="M862" s="513"/>
      <c r="N862" s="513"/>
      <c r="O862" s="513"/>
      <c r="P862" s="513"/>
      <c r="Q862" s="513"/>
      <c r="R862" s="513"/>
      <c r="S862" s="513"/>
      <c r="T862" s="513"/>
      <c r="U862" s="513"/>
      <c r="V862" s="513"/>
      <c r="W862" s="513"/>
      <c r="X862" s="513"/>
      <c r="Y862" s="513"/>
      <c r="Z862" s="513"/>
      <c r="AA862" s="513"/>
      <c r="AB862" s="513"/>
      <c r="AC862" s="513"/>
      <c r="AD862" s="513"/>
      <c r="AE862" s="513"/>
      <c r="AF862" s="513"/>
      <c r="AG862" s="513"/>
      <c r="AH862" s="513"/>
      <c r="AI862" s="513"/>
      <c r="AJ862" s="513"/>
      <c r="AK862" s="513"/>
      <c r="AL862" s="513"/>
      <c r="AM862" s="513"/>
      <c r="AN862" s="513"/>
      <c r="AO862" s="513"/>
      <c r="AP862" s="513"/>
      <c r="AQ862" s="513"/>
      <c r="AR862" s="513"/>
      <c r="AS862" s="513"/>
      <c r="AT862" s="513"/>
      <c r="AU862" s="513"/>
      <c r="AV862" s="513"/>
      <c r="AW862" s="513"/>
      <c r="AX862" s="513"/>
      <c r="AY862" s="513"/>
      <c r="AZ862" s="513"/>
      <c r="BA862" s="513"/>
      <c r="BB862" s="513"/>
      <c r="BC862" s="513"/>
      <c r="BD862" s="513"/>
      <c r="BE862" s="513"/>
      <c r="BF862" s="513"/>
      <c r="BG862" s="513"/>
      <c r="BH862" s="513"/>
      <c r="BI862" s="513"/>
      <c r="BJ862" s="513"/>
      <c r="BK862" s="513"/>
      <c r="BL862" s="513"/>
      <c r="BM862" s="513"/>
      <c r="BN862" s="513"/>
      <c r="BO862" s="513"/>
      <c r="BP862" s="513"/>
      <c r="BQ862" s="513"/>
      <c r="BR862" s="513"/>
      <c r="BS862" s="513"/>
      <c r="BT862" s="513"/>
      <c r="BU862" s="513"/>
      <c r="BV862" s="513"/>
      <c r="BW862" s="513"/>
      <c r="BX862" s="513"/>
      <c r="BY862" s="513"/>
      <c r="BZ862" s="513"/>
      <c r="CA862" s="513"/>
      <c r="CB862" s="513"/>
      <c r="CC862" s="1972"/>
      <c r="CD862" s="1499"/>
      <c r="CE862" s="1500"/>
      <c r="CF862" s="1501"/>
      <c r="CG862" s="1500"/>
      <c r="CH862" s="1500"/>
      <c r="CI862" s="1500"/>
      <c r="CJ862" s="1976"/>
      <c r="CK862" s="1519"/>
      <c r="CL862" s="1509"/>
    </row>
    <row r="863" spans="1:90" s="514" customFormat="1">
      <c r="A863" s="511"/>
      <c r="B863" s="512"/>
      <c r="C863" s="1493"/>
      <c r="D863" s="1493"/>
      <c r="E863" s="1493"/>
      <c r="F863" s="1493"/>
      <c r="G863" s="1493"/>
      <c r="H863" s="1530"/>
      <c r="I863" s="1972"/>
      <c r="J863" s="1542"/>
      <c r="K863" s="513"/>
      <c r="L863" s="513"/>
      <c r="M863" s="513"/>
      <c r="N863" s="513"/>
      <c r="O863" s="513"/>
      <c r="P863" s="513"/>
      <c r="Q863" s="513"/>
      <c r="R863" s="513"/>
      <c r="S863" s="513"/>
      <c r="T863" s="513"/>
      <c r="U863" s="513"/>
      <c r="V863" s="513"/>
      <c r="W863" s="513"/>
      <c r="X863" s="513"/>
      <c r="Y863" s="513"/>
      <c r="Z863" s="513"/>
      <c r="AA863" s="513"/>
      <c r="AB863" s="513"/>
      <c r="AC863" s="513"/>
      <c r="AD863" s="513"/>
      <c r="AE863" s="513"/>
      <c r="AF863" s="513"/>
      <c r="AG863" s="513"/>
      <c r="AH863" s="513"/>
      <c r="AI863" s="513"/>
      <c r="AJ863" s="513"/>
      <c r="AK863" s="513"/>
      <c r="AL863" s="513"/>
      <c r="AM863" s="513"/>
      <c r="AN863" s="513"/>
      <c r="AO863" s="513"/>
      <c r="AP863" s="513"/>
      <c r="AQ863" s="513"/>
      <c r="AR863" s="513"/>
      <c r="AS863" s="513"/>
      <c r="AT863" s="513"/>
      <c r="AU863" s="513"/>
      <c r="AV863" s="513"/>
      <c r="AW863" s="513"/>
      <c r="AX863" s="513"/>
      <c r="AY863" s="513"/>
      <c r="AZ863" s="513"/>
      <c r="BA863" s="513"/>
      <c r="BB863" s="513"/>
      <c r="BC863" s="513"/>
      <c r="BD863" s="513"/>
      <c r="BE863" s="513"/>
      <c r="BF863" s="513"/>
      <c r="BG863" s="513"/>
      <c r="BH863" s="513"/>
      <c r="BI863" s="513"/>
      <c r="BJ863" s="513"/>
      <c r="BK863" s="513"/>
      <c r="BL863" s="513"/>
      <c r="BM863" s="513"/>
      <c r="BN863" s="513"/>
      <c r="BO863" s="513"/>
      <c r="BP863" s="513"/>
      <c r="BQ863" s="513"/>
      <c r="BR863" s="513"/>
      <c r="BS863" s="513"/>
      <c r="BT863" s="513"/>
      <c r="BU863" s="513"/>
      <c r="BV863" s="513"/>
      <c r="BW863" s="513"/>
      <c r="BX863" s="513"/>
      <c r="BY863" s="513"/>
      <c r="BZ863" s="513"/>
      <c r="CA863" s="513"/>
      <c r="CB863" s="513"/>
      <c r="CC863" s="1972"/>
      <c r="CD863" s="1499"/>
      <c r="CE863" s="1500"/>
      <c r="CF863" s="1501"/>
      <c r="CG863" s="1500"/>
      <c r="CH863" s="1500"/>
      <c r="CI863" s="1500"/>
      <c r="CJ863" s="1976"/>
      <c r="CK863" s="1519"/>
      <c r="CL863" s="1509"/>
    </row>
    <row r="864" spans="1:90" s="514" customFormat="1">
      <c r="A864" s="511"/>
      <c r="B864" s="512"/>
      <c r="C864" s="1493"/>
      <c r="D864" s="1493"/>
      <c r="E864" s="1493"/>
      <c r="F864" s="1493"/>
      <c r="G864" s="1493"/>
      <c r="H864" s="1530"/>
      <c r="I864" s="1972"/>
      <c r="J864" s="1542"/>
      <c r="K864" s="513"/>
      <c r="L864" s="513"/>
      <c r="M864" s="513"/>
      <c r="N864" s="513"/>
      <c r="O864" s="513"/>
      <c r="P864" s="513"/>
      <c r="Q864" s="513"/>
      <c r="R864" s="513"/>
      <c r="S864" s="513"/>
      <c r="T864" s="513"/>
      <c r="U864" s="513"/>
      <c r="V864" s="513"/>
      <c r="W864" s="513"/>
      <c r="X864" s="513"/>
      <c r="Y864" s="513"/>
      <c r="Z864" s="513"/>
      <c r="AA864" s="513"/>
      <c r="AB864" s="513"/>
      <c r="AC864" s="513"/>
      <c r="AD864" s="513"/>
      <c r="AE864" s="513"/>
      <c r="AF864" s="513"/>
      <c r="AG864" s="513"/>
      <c r="AH864" s="513"/>
      <c r="AI864" s="513"/>
      <c r="AJ864" s="513"/>
      <c r="AK864" s="513"/>
      <c r="AL864" s="513"/>
      <c r="AM864" s="513"/>
      <c r="AN864" s="513"/>
      <c r="AO864" s="513"/>
      <c r="AP864" s="513"/>
      <c r="AQ864" s="513"/>
      <c r="AR864" s="513"/>
      <c r="AS864" s="513"/>
      <c r="AT864" s="513"/>
      <c r="AU864" s="513"/>
      <c r="AV864" s="513"/>
      <c r="AW864" s="513"/>
      <c r="AX864" s="513"/>
      <c r="AY864" s="513"/>
      <c r="AZ864" s="513"/>
      <c r="BA864" s="513"/>
      <c r="BB864" s="513"/>
      <c r="BC864" s="513"/>
      <c r="BD864" s="513"/>
      <c r="BE864" s="513"/>
      <c r="BF864" s="513"/>
      <c r="BG864" s="513"/>
      <c r="BH864" s="513"/>
      <c r="BI864" s="513"/>
      <c r="BJ864" s="513"/>
      <c r="BK864" s="513"/>
      <c r="BL864" s="513"/>
      <c r="BM864" s="513"/>
      <c r="BN864" s="513"/>
      <c r="BO864" s="513"/>
      <c r="BP864" s="513"/>
      <c r="BQ864" s="513"/>
      <c r="BR864" s="513"/>
      <c r="BS864" s="513"/>
      <c r="BT864" s="513"/>
      <c r="BU864" s="513"/>
      <c r="BV864" s="513"/>
      <c r="BW864" s="513"/>
      <c r="BX864" s="513"/>
      <c r="BY864" s="513"/>
      <c r="BZ864" s="513"/>
      <c r="CA864" s="513"/>
      <c r="CB864" s="513"/>
      <c r="CC864" s="1972"/>
      <c r="CD864" s="1499"/>
      <c r="CE864" s="1500"/>
      <c r="CF864" s="1501"/>
      <c r="CG864" s="1500"/>
      <c r="CH864" s="1500"/>
      <c r="CI864" s="1500"/>
      <c r="CJ864" s="1976"/>
      <c r="CK864" s="1519"/>
      <c r="CL864" s="1509"/>
    </row>
    <row r="865" spans="1:90" s="514" customFormat="1">
      <c r="A865" s="511"/>
      <c r="B865" s="512"/>
      <c r="C865" s="1493"/>
      <c r="D865" s="1493"/>
      <c r="E865" s="1493"/>
      <c r="F865" s="1493"/>
      <c r="G865" s="1493"/>
      <c r="H865" s="1530"/>
      <c r="I865" s="1972"/>
      <c r="J865" s="1542"/>
      <c r="K865" s="513"/>
      <c r="L865" s="513"/>
      <c r="M865" s="513"/>
      <c r="N865" s="513"/>
      <c r="O865" s="513"/>
      <c r="P865" s="513"/>
      <c r="Q865" s="513"/>
      <c r="R865" s="513"/>
      <c r="S865" s="513"/>
      <c r="T865" s="513"/>
      <c r="U865" s="513"/>
      <c r="V865" s="513"/>
      <c r="W865" s="513"/>
      <c r="X865" s="513"/>
      <c r="Y865" s="513"/>
      <c r="Z865" s="513"/>
      <c r="AA865" s="513"/>
      <c r="AB865" s="513"/>
      <c r="AC865" s="513"/>
      <c r="AD865" s="513"/>
      <c r="AE865" s="513"/>
      <c r="AF865" s="513"/>
      <c r="AG865" s="513"/>
      <c r="AH865" s="513"/>
      <c r="AI865" s="513"/>
      <c r="AJ865" s="513"/>
      <c r="AK865" s="513"/>
      <c r="AL865" s="513"/>
      <c r="AM865" s="513"/>
      <c r="AN865" s="513"/>
      <c r="AO865" s="513"/>
      <c r="AP865" s="513"/>
      <c r="AQ865" s="513"/>
      <c r="AR865" s="513"/>
      <c r="AS865" s="513"/>
      <c r="AT865" s="513"/>
      <c r="AU865" s="513"/>
      <c r="AV865" s="513"/>
      <c r="AW865" s="513"/>
      <c r="AX865" s="513"/>
      <c r="AY865" s="513"/>
      <c r="AZ865" s="513"/>
      <c r="BA865" s="513"/>
      <c r="BB865" s="513"/>
      <c r="BC865" s="513"/>
      <c r="BD865" s="513"/>
      <c r="BE865" s="513"/>
      <c r="BF865" s="513"/>
      <c r="BG865" s="513"/>
      <c r="BH865" s="513"/>
      <c r="BI865" s="513"/>
      <c r="BJ865" s="513"/>
      <c r="BK865" s="513"/>
      <c r="BL865" s="513"/>
      <c r="BM865" s="513"/>
      <c r="BN865" s="513"/>
      <c r="BO865" s="513"/>
      <c r="BP865" s="513"/>
      <c r="BQ865" s="513"/>
      <c r="BR865" s="513"/>
      <c r="BS865" s="513"/>
      <c r="BT865" s="513"/>
      <c r="BU865" s="513"/>
      <c r="BV865" s="513"/>
      <c r="BW865" s="513"/>
      <c r="BX865" s="513"/>
      <c r="BY865" s="513"/>
      <c r="BZ865" s="513"/>
      <c r="CA865" s="513"/>
      <c r="CB865" s="513"/>
      <c r="CC865" s="1972"/>
      <c r="CD865" s="1499"/>
      <c r="CE865" s="1500"/>
      <c r="CF865" s="1501"/>
      <c r="CG865" s="1500"/>
      <c r="CH865" s="1500"/>
      <c r="CI865" s="1500"/>
      <c r="CJ865" s="1976"/>
      <c r="CK865" s="1519"/>
      <c r="CL865" s="1509"/>
    </row>
    <row r="866" spans="1:90" s="514" customFormat="1">
      <c r="A866" s="511"/>
      <c r="B866" s="512"/>
      <c r="C866" s="1493"/>
      <c r="D866" s="1493"/>
      <c r="E866" s="1493"/>
      <c r="F866" s="1493"/>
      <c r="G866" s="1493"/>
      <c r="H866" s="1530"/>
      <c r="I866" s="1972"/>
      <c r="J866" s="1542"/>
      <c r="K866" s="513"/>
      <c r="L866" s="513"/>
      <c r="M866" s="513"/>
      <c r="N866" s="513"/>
      <c r="O866" s="513"/>
      <c r="P866" s="513"/>
      <c r="Q866" s="513"/>
      <c r="R866" s="513"/>
      <c r="S866" s="513"/>
      <c r="T866" s="513"/>
      <c r="U866" s="513"/>
      <c r="V866" s="513"/>
      <c r="W866" s="513"/>
      <c r="X866" s="513"/>
      <c r="Y866" s="513"/>
      <c r="Z866" s="513"/>
      <c r="AA866" s="513"/>
      <c r="AB866" s="513"/>
      <c r="AC866" s="513"/>
      <c r="AD866" s="513"/>
      <c r="AE866" s="513"/>
      <c r="AF866" s="513"/>
      <c r="AG866" s="513"/>
      <c r="AH866" s="513"/>
      <c r="AI866" s="513"/>
      <c r="AJ866" s="513"/>
      <c r="AK866" s="513"/>
      <c r="AL866" s="513"/>
      <c r="AM866" s="513"/>
      <c r="AN866" s="513"/>
      <c r="AO866" s="513"/>
      <c r="AP866" s="513"/>
      <c r="AQ866" s="513"/>
      <c r="AR866" s="513"/>
      <c r="AS866" s="513"/>
      <c r="AT866" s="513"/>
      <c r="AU866" s="513"/>
      <c r="AV866" s="513"/>
      <c r="AW866" s="513"/>
      <c r="AX866" s="513"/>
      <c r="AY866" s="513"/>
      <c r="AZ866" s="513"/>
      <c r="BA866" s="513"/>
      <c r="BB866" s="513"/>
      <c r="BC866" s="513"/>
      <c r="BD866" s="513"/>
      <c r="BE866" s="513"/>
      <c r="BF866" s="513"/>
      <c r="BG866" s="513"/>
      <c r="BH866" s="513"/>
      <c r="BI866" s="513"/>
      <c r="BJ866" s="513"/>
      <c r="BK866" s="513"/>
      <c r="BL866" s="513"/>
      <c r="BM866" s="513"/>
      <c r="BN866" s="513"/>
      <c r="BO866" s="513"/>
      <c r="BP866" s="513"/>
      <c r="BQ866" s="513"/>
      <c r="BR866" s="513"/>
      <c r="BS866" s="513"/>
      <c r="BT866" s="513"/>
      <c r="BU866" s="513"/>
      <c r="BV866" s="513"/>
      <c r="BW866" s="513"/>
      <c r="BX866" s="513"/>
      <c r="BY866" s="513"/>
      <c r="BZ866" s="513"/>
      <c r="CA866" s="513"/>
      <c r="CB866" s="513"/>
      <c r="CC866" s="1972"/>
      <c r="CD866" s="1499"/>
      <c r="CE866" s="1500"/>
      <c r="CF866" s="1501"/>
      <c r="CG866" s="1500"/>
      <c r="CH866" s="1500"/>
      <c r="CI866" s="1500"/>
      <c r="CJ866" s="1976"/>
      <c r="CK866" s="1519"/>
      <c r="CL866" s="1509"/>
    </row>
    <row r="867" spans="1:90" s="514" customFormat="1">
      <c r="A867" s="511"/>
      <c r="B867" s="512"/>
      <c r="C867" s="1493"/>
      <c r="D867" s="1493"/>
      <c r="E867" s="1493"/>
      <c r="F867" s="1493"/>
      <c r="G867" s="1493"/>
      <c r="H867" s="1530"/>
      <c r="I867" s="1972"/>
      <c r="J867" s="1542"/>
      <c r="K867" s="513"/>
      <c r="L867" s="513"/>
      <c r="M867" s="513"/>
      <c r="N867" s="513"/>
      <c r="O867" s="513"/>
      <c r="P867" s="513"/>
      <c r="Q867" s="513"/>
      <c r="R867" s="513"/>
      <c r="S867" s="513"/>
      <c r="T867" s="513"/>
      <c r="U867" s="513"/>
      <c r="V867" s="513"/>
      <c r="W867" s="513"/>
      <c r="X867" s="513"/>
      <c r="Y867" s="513"/>
      <c r="Z867" s="513"/>
      <c r="AA867" s="513"/>
      <c r="AB867" s="513"/>
      <c r="AC867" s="513"/>
      <c r="AD867" s="513"/>
      <c r="AE867" s="513"/>
      <c r="AF867" s="513"/>
      <c r="AG867" s="513"/>
      <c r="AH867" s="513"/>
      <c r="AI867" s="513"/>
      <c r="AJ867" s="513"/>
      <c r="AK867" s="513"/>
      <c r="AL867" s="513"/>
      <c r="AM867" s="513"/>
      <c r="AN867" s="513"/>
      <c r="AO867" s="513"/>
      <c r="AP867" s="513"/>
      <c r="AQ867" s="513"/>
      <c r="AR867" s="513"/>
      <c r="AS867" s="513"/>
      <c r="AT867" s="513"/>
      <c r="AU867" s="513"/>
      <c r="AV867" s="513"/>
      <c r="AW867" s="513"/>
      <c r="AX867" s="513"/>
      <c r="AY867" s="513"/>
      <c r="AZ867" s="513"/>
      <c r="BA867" s="513"/>
      <c r="BB867" s="513"/>
      <c r="BC867" s="513"/>
      <c r="BD867" s="513"/>
      <c r="BE867" s="513"/>
      <c r="BF867" s="513"/>
      <c r="BG867" s="513"/>
      <c r="BH867" s="513"/>
      <c r="BI867" s="513"/>
      <c r="BJ867" s="513"/>
      <c r="BK867" s="513"/>
      <c r="BL867" s="513"/>
      <c r="BM867" s="513"/>
      <c r="BN867" s="513"/>
      <c r="BO867" s="513"/>
      <c r="BP867" s="513"/>
      <c r="BQ867" s="513"/>
      <c r="BR867" s="513"/>
      <c r="BS867" s="513"/>
      <c r="BT867" s="513"/>
      <c r="BU867" s="513"/>
      <c r="BV867" s="513"/>
      <c r="BW867" s="513"/>
      <c r="BX867" s="513"/>
      <c r="BY867" s="513"/>
      <c r="BZ867" s="513"/>
      <c r="CA867" s="513"/>
      <c r="CB867" s="513"/>
      <c r="CC867" s="1972"/>
      <c r="CD867" s="1499"/>
      <c r="CE867" s="1500"/>
      <c r="CF867" s="1501"/>
      <c r="CG867" s="1500"/>
      <c r="CH867" s="1500"/>
      <c r="CI867" s="1500"/>
      <c r="CJ867" s="1976"/>
      <c r="CK867" s="1519"/>
      <c r="CL867" s="1509"/>
    </row>
    <row r="868" spans="1:90" s="514" customFormat="1">
      <c r="A868" s="511"/>
      <c r="B868" s="512"/>
      <c r="C868" s="1493"/>
      <c r="D868" s="1493"/>
      <c r="E868" s="1493"/>
      <c r="F868" s="1493"/>
      <c r="G868" s="1493"/>
      <c r="H868" s="1530"/>
      <c r="I868" s="1972"/>
      <c r="J868" s="1542"/>
      <c r="K868" s="513"/>
      <c r="L868" s="513"/>
      <c r="M868" s="513"/>
      <c r="N868" s="513"/>
      <c r="O868" s="513"/>
      <c r="P868" s="513"/>
      <c r="Q868" s="513"/>
      <c r="R868" s="513"/>
      <c r="S868" s="513"/>
      <c r="T868" s="513"/>
      <c r="U868" s="513"/>
      <c r="V868" s="513"/>
      <c r="W868" s="513"/>
      <c r="X868" s="513"/>
      <c r="Y868" s="513"/>
      <c r="Z868" s="513"/>
      <c r="AA868" s="513"/>
      <c r="AB868" s="513"/>
      <c r="AC868" s="513"/>
      <c r="AD868" s="513"/>
      <c r="AE868" s="513"/>
      <c r="AF868" s="513"/>
      <c r="AG868" s="513"/>
      <c r="AH868" s="513"/>
      <c r="AI868" s="513"/>
      <c r="AJ868" s="513"/>
      <c r="AK868" s="513"/>
      <c r="AL868" s="513"/>
      <c r="AM868" s="513"/>
      <c r="AN868" s="513"/>
      <c r="AO868" s="513"/>
      <c r="AP868" s="513"/>
      <c r="AQ868" s="513"/>
      <c r="AR868" s="513"/>
      <c r="AS868" s="513"/>
      <c r="AT868" s="513"/>
      <c r="AU868" s="513"/>
      <c r="AV868" s="513"/>
      <c r="AW868" s="513"/>
      <c r="AX868" s="513"/>
      <c r="AY868" s="513"/>
      <c r="AZ868" s="513"/>
      <c r="BA868" s="513"/>
      <c r="BB868" s="513"/>
      <c r="BC868" s="513"/>
      <c r="BD868" s="513"/>
      <c r="BE868" s="513"/>
      <c r="BF868" s="513"/>
      <c r="BG868" s="513"/>
      <c r="BH868" s="513"/>
      <c r="BI868" s="513"/>
      <c r="BJ868" s="513"/>
      <c r="BK868" s="513"/>
      <c r="BL868" s="513"/>
      <c r="BM868" s="513"/>
      <c r="BN868" s="513"/>
      <c r="BO868" s="513"/>
      <c r="BP868" s="513"/>
      <c r="BQ868" s="513"/>
      <c r="BR868" s="513"/>
      <c r="BS868" s="513"/>
      <c r="BT868" s="513"/>
      <c r="BU868" s="513"/>
      <c r="BV868" s="513"/>
      <c r="BW868" s="513"/>
      <c r="BX868" s="513"/>
      <c r="BY868" s="513"/>
      <c r="BZ868" s="513"/>
      <c r="CA868" s="513"/>
      <c r="CB868" s="513"/>
      <c r="CC868" s="1972"/>
      <c r="CD868" s="1499"/>
      <c r="CE868" s="1500"/>
      <c r="CF868" s="1501"/>
      <c r="CG868" s="1500"/>
      <c r="CH868" s="1500"/>
      <c r="CI868" s="1500"/>
      <c r="CJ868" s="1976"/>
      <c r="CK868" s="1519"/>
      <c r="CL868" s="1509"/>
    </row>
    <row r="869" spans="1:90" s="514" customFormat="1">
      <c r="A869" s="511"/>
      <c r="B869" s="512"/>
      <c r="C869" s="1493"/>
      <c r="D869" s="1493"/>
      <c r="E869" s="1493"/>
      <c r="F869" s="1493"/>
      <c r="G869" s="1493"/>
      <c r="H869" s="1530"/>
      <c r="I869" s="1972"/>
      <c r="J869" s="1542"/>
      <c r="K869" s="513"/>
      <c r="L869" s="513"/>
      <c r="M869" s="513"/>
      <c r="N869" s="513"/>
      <c r="O869" s="513"/>
      <c r="P869" s="513"/>
      <c r="Q869" s="513"/>
      <c r="R869" s="513"/>
      <c r="S869" s="513"/>
      <c r="T869" s="513"/>
      <c r="U869" s="513"/>
      <c r="V869" s="513"/>
      <c r="W869" s="513"/>
      <c r="X869" s="513"/>
      <c r="Y869" s="513"/>
      <c r="Z869" s="513"/>
      <c r="AA869" s="513"/>
      <c r="AB869" s="513"/>
      <c r="AC869" s="513"/>
      <c r="AD869" s="513"/>
      <c r="AE869" s="513"/>
      <c r="AF869" s="513"/>
      <c r="AG869" s="513"/>
      <c r="AH869" s="513"/>
      <c r="AI869" s="513"/>
      <c r="AJ869" s="513"/>
      <c r="AK869" s="513"/>
      <c r="AL869" s="513"/>
      <c r="AM869" s="513"/>
      <c r="AN869" s="513"/>
      <c r="AO869" s="513"/>
      <c r="AP869" s="513"/>
      <c r="AQ869" s="513"/>
      <c r="AR869" s="513"/>
      <c r="AS869" s="513"/>
      <c r="AT869" s="513"/>
      <c r="AU869" s="513"/>
      <c r="AV869" s="513"/>
      <c r="AW869" s="513"/>
      <c r="AX869" s="513"/>
      <c r="AY869" s="513"/>
      <c r="AZ869" s="513"/>
      <c r="BA869" s="513"/>
      <c r="BB869" s="513"/>
      <c r="BC869" s="513"/>
      <c r="BD869" s="513"/>
      <c r="BE869" s="513"/>
      <c r="BF869" s="513"/>
      <c r="BG869" s="513"/>
      <c r="BH869" s="513"/>
      <c r="BI869" s="513"/>
      <c r="BJ869" s="513"/>
      <c r="BK869" s="513"/>
      <c r="BL869" s="513"/>
      <c r="BM869" s="513"/>
      <c r="BN869" s="513"/>
      <c r="BO869" s="513"/>
      <c r="BP869" s="513"/>
      <c r="BQ869" s="513"/>
      <c r="BR869" s="513"/>
      <c r="BS869" s="513"/>
      <c r="BT869" s="513"/>
      <c r="BU869" s="513"/>
      <c r="BV869" s="513"/>
      <c r="BW869" s="513"/>
      <c r="BX869" s="513"/>
      <c r="BY869" s="513"/>
      <c r="BZ869" s="513"/>
      <c r="CA869" s="513"/>
      <c r="CB869" s="513"/>
      <c r="CC869" s="1972"/>
      <c r="CD869" s="1499"/>
      <c r="CE869" s="1500"/>
      <c r="CF869" s="1501"/>
      <c r="CG869" s="1500"/>
      <c r="CH869" s="1500"/>
      <c r="CI869" s="1500"/>
      <c r="CJ869" s="1976"/>
      <c r="CK869" s="1519"/>
      <c r="CL869" s="1509"/>
    </row>
    <row r="870" spans="1:90" s="514" customFormat="1">
      <c r="A870" s="511"/>
      <c r="B870" s="512"/>
      <c r="C870" s="1493"/>
      <c r="D870" s="1493"/>
      <c r="E870" s="1493"/>
      <c r="F870" s="1493"/>
      <c r="G870" s="1493"/>
      <c r="H870" s="1530"/>
      <c r="I870" s="1972"/>
      <c r="J870" s="1542"/>
      <c r="K870" s="513"/>
      <c r="L870" s="513"/>
      <c r="M870" s="513"/>
      <c r="N870" s="513"/>
      <c r="O870" s="513"/>
      <c r="P870" s="513"/>
      <c r="Q870" s="513"/>
      <c r="R870" s="513"/>
      <c r="S870" s="513"/>
      <c r="T870" s="513"/>
      <c r="U870" s="513"/>
      <c r="V870" s="513"/>
      <c r="W870" s="513"/>
      <c r="X870" s="513"/>
      <c r="Y870" s="513"/>
      <c r="Z870" s="513"/>
      <c r="AA870" s="513"/>
      <c r="AB870" s="513"/>
      <c r="AC870" s="513"/>
      <c r="AD870" s="513"/>
      <c r="AE870" s="513"/>
      <c r="AF870" s="513"/>
      <c r="AG870" s="513"/>
      <c r="AH870" s="513"/>
      <c r="AI870" s="513"/>
      <c r="AJ870" s="513"/>
      <c r="AK870" s="513"/>
      <c r="AL870" s="513"/>
      <c r="AM870" s="513"/>
      <c r="AN870" s="513"/>
      <c r="AO870" s="513"/>
      <c r="AP870" s="513"/>
      <c r="AQ870" s="513"/>
      <c r="AR870" s="513"/>
      <c r="AS870" s="513"/>
      <c r="AT870" s="513"/>
      <c r="AU870" s="513"/>
      <c r="AV870" s="513"/>
      <c r="AW870" s="513"/>
      <c r="AX870" s="513"/>
      <c r="AY870" s="513"/>
      <c r="AZ870" s="513"/>
      <c r="BA870" s="513"/>
      <c r="BB870" s="513"/>
      <c r="BC870" s="513"/>
      <c r="BD870" s="513"/>
      <c r="BE870" s="513"/>
      <c r="BF870" s="513"/>
      <c r="BG870" s="513"/>
      <c r="BH870" s="513"/>
      <c r="BI870" s="513"/>
      <c r="BJ870" s="513"/>
      <c r="BK870" s="513"/>
      <c r="BL870" s="513"/>
      <c r="BM870" s="513"/>
      <c r="BN870" s="513"/>
      <c r="BO870" s="513"/>
      <c r="BP870" s="513"/>
      <c r="BQ870" s="513"/>
      <c r="BR870" s="513"/>
      <c r="BS870" s="513"/>
      <c r="BT870" s="513"/>
      <c r="BU870" s="513"/>
      <c r="BV870" s="513"/>
      <c r="BW870" s="513"/>
      <c r="BX870" s="513"/>
      <c r="BY870" s="513"/>
      <c r="BZ870" s="513"/>
      <c r="CA870" s="513"/>
      <c r="CB870" s="513"/>
      <c r="CC870" s="1972"/>
      <c r="CD870" s="1499"/>
      <c r="CE870" s="1500"/>
      <c r="CF870" s="1501"/>
      <c r="CG870" s="1500"/>
      <c r="CH870" s="1500"/>
      <c r="CI870" s="1500"/>
      <c r="CJ870" s="1976"/>
      <c r="CK870" s="1519"/>
      <c r="CL870" s="1509"/>
    </row>
    <row r="871" spans="1:90" s="514" customFormat="1">
      <c r="A871" s="511"/>
      <c r="B871" s="512"/>
      <c r="C871" s="1493"/>
      <c r="D871" s="1493"/>
      <c r="E871" s="1493"/>
      <c r="F871" s="1493"/>
      <c r="G871" s="1493"/>
      <c r="H871" s="1530"/>
      <c r="I871" s="1972"/>
      <c r="J871" s="1542"/>
      <c r="K871" s="513"/>
      <c r="L871" s="513"/>
      <c r="M871" s="513"/>
      <c r="N871" s="513"/>
      <c r="O871" s="513"/>
      <c r="P871" s="513"/>
      <c r="Q871" s="513"/>
      <c r="R871" s="513"/>
      <c r="S871" s="513"/>
      <c r="T871" s="513"/>
      <c r="U871" s="513"/>
      <c r="V871" s="513"/>
      <c r="W871" s="513"/>
      <c r="X871" s="513"/>
      <c r="Y871" s="513"/>
      <c r="Z871" s="513"/>
      <c r="AA871" s="513"/>
      <c r="AB871" s="513"/>
      <c r="AC871" s="513"/>
      <c r="AD871" s="513"/>
      <c r="AE871" s="513"/>
      <c r="AF871" s="513"/>
      <c r="AG871" s="513"/>
      <c r="AH871" s="513"/>
      <c r="AI871" s="513"/>
      <c r="AJ871" s="513"/>
      <c r="AK871" s="513"/>
      <c r="AL871" s="513"/>
      <c r="AM871" s="513"/>
      <c r="AN871" s="513"/>
      <c r="AO871" s="513"/>
      <c r="AP871" s="513"/>
      <c r="AQ871" s="513"/>
      <c r="AR871" s="513"/>
      <c r="AS871" s="513"/>
      <c r="AT871" s="513"/>
      <c r="AU871" s="513"/>
      <c r="AV871" s="513"/>
      <c r="AW871" s="513"/>
      <c r="AX871" s="513"/>
      <c r="AY871" s="513"/>
      <c r="AZ871" s="513"/>
      <c r="BA871" s="513"/>
      <c r="BB871" s="513"/>
      <c r="BC871" s="513"/>
      <c r="BD871" s="513"/>
      <c r="BE871" s="513"/>
      <c r="BF871" s="513"/>
      <c r="BG871" s="513"/>
      <c r="BH871" s="513"/>
      <c r="BI871" s="513"/>
      <c r="BJ871" s="513"/>
      <c r="BK871" s="513"/>
      <c r="BL871" s="513"/>
      <c r="BM871" s="513"/>
      <c r="BN871" s="513"/>
      <c r="BO871" s="513"/>
      <c r="BP871" s="513"/>
      <c r="BQ871" s="513"/>
      <c r="BR871" s="513"/>
      <c r="BS871" s="513"/>
      <c r="BT871" s="513"/>
      <c r="BU871" s="513"/>
      <c r="BV871" s="513"/>
      <c r="BW871" s="513"/>
      <c r="BX871" s="513"/>
      <c r="BY871" s="513"/>
      <c r="BZ871" s="513"/>
      <c r="CA871" s="513"/>
      <c r="CB871" s="513"/>
      <c r="CC871" s="1972"/>
      <c r="CD871" s="1499"/>
      <c r="CE871" s="1500"/>
      <c r="CF871" s="1501"/>
      <c r="CG871" s="1500"/>
      <c r="CH871" s="1500"/>
      <c r="CI871" s="1500"/>
      <c r="CJ871" s="1976"/>
      <c r="CK871" s="1519"/>
      <c r="CL871" s="1509"/>
    </row>
    <row r="872" spans="1:90" s="514" customFormat="1">
      <c r="A872" s="511"/>
      <c r="B872" s="512"/>
      <c r="C872" s="1493"/>
      <c r="D872" s="1493"/>
      <c r="E872" s="1493"/>
      <c r="F872" s="1493"/>
      <c r="G872" s="1493"/>
      <c r="H872" s="1530"/>
      <c r="I872" s="1972"/>
      <c r="J872" s="1542"/>
      <c r="K872" s="513"/>
      <c r="L872" s="513"/>
      <c r="M872" s="513"/>
      <c r="N872" s="513"/>
      <c r="O872" s="513"/>
      <c r="P872" s="513"/>
      <c r="Q872" s="513"/>
      <c r="R872" s="513"/>
      <c r="S872" s="513"/>
      <c r="T872" s="513"/>
      <c r="U872" s="513"/>
      <c r="V872" s="513"/>
      <c r="W872" s="513"/>
      <c r="X872" s="513"/>
      <c r="Y872" s="513"/>
      <c r="Z872" s="513"/>
      <c r="AA872" s="513"/>
      <c r="AB872" s="513"/>
      <c r="AC872" s="513"/>
      <c r="AD872" s="513"/>
      <c r="AE872" s="513"/>
      <c r="AF872" s="513"/>
      <c r="AG872" s="513"/>
      <c r="AH872" s="513"/>
      <c r="AI872" s="513"/>
      <c r="AJ872" s="513"/>
      <c r="AK872" s="513"/>
      <c r="AL872" s="513"/>
      <c r="AM872" s="513"/>
      <c r="AN872" s="513"/>
      <c r="AO872" s="513"/>
      <c r="AP872" s="513"/>
      <c r="AQ872" s="513"/>
      <c r="AR872" s="513"/>
      <c r="AS872" s="513"/>
      <c r="AT872" s="513"/>
      <c r="AU872" s="513"/>
      <c r="AV872" s="513"/>
      <c r="AW872" s="513"/>
      <c r="AX872" s="513"/>
      <c r="AY872" s="513"/>
      <c r="AZ872" s="513"/>
      <c r="BA872" s="513"/>
      <c r="BB872" s="513"/>
      <c r="BC872" s="513"/>
      <c r="BD872" s="513"/>
      <c r="BE872" s="513"/>
      <c r="BF872" s="513"/>
      <c r="BG872" s="513"/>
      <c r="BH872" s="513"/>
      <c r="BI872" s="513"/>
      <c r="BJ872" s="513"/>
      <c r="BK872" s="513"/>
      <c r="BL872" s="513"/>
      <c r="BM872" s="513"/>
      <c r="BN872" s="513"/>
      <c r="BO872" s="513"/>
      <c r="BP872" s="513"/>
      <c r="BQ872" s="513"/>
      <c r="BR872" s="513"/>
      <c r="BS872" s="513"/>
      <c r="BT872" s="513"/>
      <c r="BU872" s="513"/>
      <c r="BV872" s="513"/>
      <c r="BW872" s="513"/>
      <c r="BX872" s="513"/>
      <c r="BY872" s="513"/>
      <c r="BZ872" s="513"/>
      <c r="CA872" s="513"/>
      <c r="CB872" s="513"/>
      <c r="CC872" s="1972"/>
      <c r="CD872" s="1499"/>
      <c r="CE872" s="1500"/>
      <c r="CF872" s="1501"/>
      <c r="CG872" s="1500"/>
      <c r="CH872" s="1500"/>
      <c r="CI872" s="1500"/>
      <c r="CJ872" s="1976"/>
      <c r="CK872" s="1519"/>
      <c r="CL872" s="1509"/>
    </row>
    <row r="873" spans="1:90" s="514" customFormat="1">
      <c r="A873" s="511"/>
      <c r="B873" s="512"/>
      <c r="C873" s="1493"/>
      <c r="D873" s="1493"/>
      <c r="E873" s="1493"/>
      <c r="F873" s="1493"/>
      <c r="G873" s="1493"/>
      <c r="H873" s="1530"/>
      <c r="I873" s="1972"/>
      <c r="J873" s="1542"/>
      <c r="K873" s="513"/>
      <c r="L873" s="513"/>
      <c r="M873" s="513"/>
      <c r="N873" s="513"/>
      <c r="O873" s="513"/>
      <c r="P873" s="513"/>
      <c r="Q873" s="513"/>
      <c r="R873" s="513"/>
      <c r="S873" s="513"/>
      <c r="T873" s="513"/>
      <c r="U873" s="513"/>
      <c r="V873" s="513"/>
      <c r="W873" s="513"/>
      <c r="X873" s="513"/>
      <c r="Y873" s="513"/>
      <c r="Z873" s="513"/>
      <c r="AA873" s="513"/>
      <c r="AB873" s="513"/>
      <c r="AC873" s="513"/>
      <c r="AD873" s="513"/>
      <c r="AE873" s="513"/>
      <c r="AF873" s="513"/>
      <c r="AG873" s="513"/>
      <c r="AH873" s="513"/>
      <c r="AI873" s="513"/>
      <c r="AJ873" s="513"/>
      <c r="AK873" s="513"/>
      <c r="AL873" s="513"/>
      <c r="AM873" s="513"/>
      <c r="AN873" s="513"/>
      <c r="AO873" s="513"/>
      <c r="AP873" s="513"/>
      <c r="AQ873" s="513"/>
      <c r="AR873" s="513"/>
      <c r="AS873" s="513"/>
      <c r="AT873" s="513"/>
      <c r="AU873" s="513"/>
      <c r="AV873" s="513"/>
      <c r="AW873" s="513"/>
      <c r="AX873" s="513"/>
      <c r="AY873" s="513"/>
      <c r="AZ873" s="513"/>
      <c r="BA873" s="513"/>
      <c r="BB873" s="513"/>
      <c r="BC873" s="513"/>
      <c r="BD873" s="513"/>
      <c r="BE873" s="513"/>
      <c r="BF873" s="513"/>
      <c r="BG873" s="513"/>
      <c r="BH873" s="513"/>
      <c r="BI873" s="513"/>
      <c r="BJ873" s="513"/>
      <c r="BK873" s="513"/>
      <c r="BL873" s="513"/>
      <c r="BM873" s="513"/>
      <c r="BN873" s="513"/>
      <c r="BO873" s="513"/>
      <c r="BP873" s="513"/>
      <c r="BQ873" s="513"/>
      <c r="BR873" s="513"/>
      <c r="BS873" s="513"/>
      <c r="BT873" s="513"/>
      <c r="BU873" s="513"/>
      <c r="BV873" s="513"/>
      <c r="BW873" s="513"/>
      <c r="BX873" s="513"/>
      <c r="BY873" s="513"/>
      <c r="BZ873" s="513"/>
      <c r="CA873" s="513"/>
      <c r="CB873" s="513"/>
      <c r="CC873" s="1972"/>
      <c r="CD873" s="1499"/>
      <c r="CE873" s="1500"/>
      <c r="CF873" s="1501"/>
      <c r="CG873" s="1500"/>
      <c r="CH873" s="1500"/>
      <c r="CI873" s="1500"/>
      <c r="CJ873" s="1976"/>
      <c r="CK873" s="1519"/>
      <c r="CL873" s="1509"/>
    </row>
    <row r="874" spans="1:90" s="514" customFormat="1">
      <c r="A874" s="511"/>
      <c r="B874" s="512"/>
      <c r="C874" s="1493"/>
      <c r="D874" s="1493"/>
      <c r="E874" s="1493"/>
      <c r="F874" s="1493"/>
      <c r="G874" s="1493"/>
      <c r="H874" s="1530"/>
      <c r="I874" s="1972"/>
      <c r="J874" s="1542"/>
      <c r="K874" s="513"/>
      <c r="L874" s="513"/>
      <c r="M874" s="513"/>
      <c r="N874" s="513"/>
      <c r="O874" s="513"/>
      <c r="P874" s="513"/>
      <c r="Q874" s="513"/>
      <c r="R874" s="513"/>
      <c r="S874" s="513"/>
      <c r="T874" s="513"/>
      <c r="U874" s="513"/>
      <c r="V874" s="513"/>
      <c r="W874" s="513"/>
      <c r="X874" s="513"/>
      <c r="Y874" s="513"/>
      <c r="Z874" s="513"/>
      <c r="AA874" s="513"/>
      <c r="AB874" s="513"/>
      <c r="AC874" s="513"/>
      <c r="AD874" s="513"/>
      <c r="AE874" s="513"/>
      <c r="AF874" s="513"/>
      <c r="AG874" s="513"/>
      <c r="AH874" s="513"/>
      <c r="AI874" s="513"/>
      <c r="AJ874" s="513"/>
      <c r="AK874" s="513"/>
      <c r="AL874" s="513"/>
      <c r="AM874" s="513"/>
      <c r="AN874" s="513"/>
      <c r="AO874" s="513"/>
      <c r="AP874" s="513"/>
      <c r="AQ874" s="513"/>
      <c r="AR874" s="513"/>
      <c r="AS874" s="513"/>
      <c r="AT874" s="513"/>
      <c r="AU874" s="513"/>
      <c r="AV874" s="513"/>
      <c r="AW874" s="513"/>
      <c r="AX874" s="513"/>
      <c r="AY874" s="513"/>
      <c r="AZ874" s="513"/>
      <c r="BA874" s="513"/>
      <c r="BB874" s="513"/>
      <c r="BC874" s="513"/>
      <c r="BD874" s="513"/>
      <c r="BE874" s="513"/>
      <c r="BF874" s="513"/>
      <c r="BG874" s="513"/>
      <c r="BH874" s="513"/>
      <c r="BI874" s="513"/>
      <c r="BJ874" s="513"/>
      <c r="BK874" s="513"/>
      <c r="BL874" s="513"/>
      <c r="BM874" s="513"/>
      <c r="BN874" s="513"/>
      <c r="BO874" s="513"/>
      <c r="BP874" s="513"/>
      <c r="BQ874" s="513"/>
      <c r="BR874" s="513"/>
      <c r="BS874" s="513"/>
      <c r="BT874" s="513"/>
      <c r="BU874" s="513"/>
      <c r="BV874" s="513"/>
      <c r="BW874" s="513"/>
      <c r="BX874" s="513"/>
      <c r="BY874" s="513"/>
      <c r="BZ874" s="513"/>
      <c r="CA874" s="513"/>
      <c r="CB874" s="513"/>
      <c r="CC874" s="1972"/>
      <c r="CD874" s="1499"/>
      <c r="CE874" s="1500"/>
      <c r="CF874" s="1501"/>
      <c r="CG874" s="1500"/>
      <c r="CH874" s="1500"/>
      <c r="CI874" s="1500"/>
      <c r="CJ874" s="1976"/>
      <c r="CK874" s="1519"/>
      <c r="CL874" s="1509"/>
    </row>
    <row r="875" spans="1:90" s="514" customFormat="1">
      <c r="A875" s="511"/>
      <c r="B875" s="512"/>
      <c r="C875" s="1493"/>
      <c r="D875" s="1493"/>
      <c r="E875" s="1493"/>
      <c r="F875" s="1493"/>
      <c r="G875" s="1493"/>
      <c r="H875" s="1530"/>
      <c r="I875" s="1972"/>
      <c r="J875" s="1542"/>
      <c r="K875" s="513"/>
      <c r="L875" s="513"/>
      <c r="M875" s="513"/>
      <c r="N875" s="513"/>
      <c r="O875" s="513"/>
      <c r="P875" s="513"/>
      <c r="Q875" s="513"/>
      <c r="R875" s="513"/>
      <c r="S875" s="513"/>
      <c r="T875" s="513"/>
      <c r="U875" s="513"/>
      <c r="V875" s="513"/>
      <c r="W875" s="513"/>
      <c r="X875" s="513"/>
      <c r="Y875" s="513"/>
      <c r="Z875" s="513"/>
      <c r="AA875" s="513"/>
      <c r="AB875" s="513"/>
      <c r="AC875" s="513"/>
      <c r="AD875" s="513"/>
      <c r="AE875" s="513"/>
      <c r="AF875" s="513"/>
      <c r="AG875" s="513"/>
      <c r="AH875" s="513"/>
      <c r="AI875" s="513"/>
      <c r="AJ875" s="513"/>
      <c r="AK875" s="513"/>
      <c r="AL875" s="513"/>
      <c r="AM875" s="513"/>
      <c r="AN875" s="513"/>
      <c r="AO875" s="513"/>
      <c r="AP875" s="513"/>
      <c r="AQ875" s="513"/>
      <c r="AR875" s="513"/>
      <c r="AS875" s="513"/>
      <c r="AT875" s="513"/>
      <c r="AU875" s="513"/>
      <c r="AV875" s="513"/>
      <c r="AW875" s="513"/>
      <c r="AX875" s="513"/>
      <c r="AY875" s="513"/>
      <c r="AZ875" s="513"/>
      <c r="BA875" s="513"/>
      <c r="BB875" s="513"/>
      <c r="BC875" s="513"/>
      <c r="BD875" s="513"/>
      <c r="BE875" s="513"/>
      <c r="BF875" s="513"/>
      <c r="BG875" s="513"/>
      <c r="BH875" s="513"/>
      <c r="BI875" s="513"/>
      <c r="BJ875" s="513"/>
      <c r="BK875" s="513"/>
      <c r="BL875" s="513"/>
      <c r="BM875" s="513"/>
      <c r="BN875" s="513"/>
      <c r="BO875" s="513"/>
      <c r="BP875" s="513"/>
      <c r="BQ875" s="513"/>
      <c r="BR875" s="513"/>
      <c r="BS875" s="513"/>
      <c r="BT875" s="513"/>
      <c r="BU875" s="513"/>
      <c r="BV875" s="513"/>
      <c r="BW875" s="513"/>
      <c r="BX875" s="513"/>
      <c r="BY875" s="513"/>
      <c r="BZ875" s="513"/>
      <c r="CA875" s="513"/>
      <c r="CB875" s="513"/>
      <c r="CC875" s="1972"/>
      <c r="CD875" s="1499"/>
      <c r="CE875" s="1500"/>
      <c r="CF875" s="1501"/>
      <c r="CG875" s="1500"/>
      <c r="CH875" s="1500"/>
      <c r="CI875" s="1500"/>
      <c r="CJ875" s="1976"/>
      <c r="CK875" s="1519"/>
      <c r="CL875" s="1509"/>
    </row>
    <row r="876" spans="1:90" s="514" customFormat="1">
      <c r="A876" s="511"/>
      <c r="B876" s="512"/>
      <c r="C876" s="1493"/>
      <c r="D876" s="1493"/>
      <c r="E876" s="1493"/>
      <c r="F876" s="1493"/>
      <c r="G876" s="1493"/>
      <c r="H876" s="1530"/>
      <c r="I876" s="1972"/>
      <c r="J876" s="1542"/>
      <c r="K876" s="513"/>
      <c r="L876" s="513"/>
      <c r="M876" s="513"/>
      <c r="N876" s="513"/>
      <c r="O876" s="513"/>
      <c r="P876" s="513"/>
      <c r="Q876" s="513"/>
      <c r="R876" s="513"/>
      <c r="S876" s="513"/>
      <c r="T876" s="513"/>
      <c r="U876" s="513"/>
      <c r="V876" s="513"/>
      <c r="W876" s="513"/>
      <c r="X876" s="513"/>
      <c r="Y876" s="513"/>
      <c r="Z876" s="513"/>
      <c r="AA876" s="513"/>
      <c r="AB876" s="513"/>
      <c r="AC876" s="513"/>
      <c r="AD876" s="513"/>
      <c r="AE876" s="513"/>
      <c r="AF876" s="513"/>
      <c r="AG876" s="513"/>
      <c r="AH876" s="513"/>
      <c r="AI876" s="513"/>
      <c r="AJ876" s="513"/>
      <c r="AK876" s="513"/>
      <c r="AL876" s="513"/>
      <c r="AM876" s="513"/>
      <c r="AN876" s="513"/>
      <c r="AO876" s="513"/>
      <c r="AP876" s="513"/>
      <c r="AQ876" s="513"/>
      <c r="AR876" s="513"/>
      <c r="AS876" s="513"/>
      <c r="AT876" s="513"/>
      <c r="AU876" s="513"/>
      <c r="AV876" s="513"/>
      <c r="AW876" s="513"/>
      <c r="AX876" s="513"/>
      <c r="AY876" s="513"/>
      <c r="AZ876" s="513"/>
      <c r="BA876" s="513"/>
      <c r="BB876" s="513"/>
      <c r="BC876" s="513"/>
      <c r="BD876" s="513"/>
      <c r="BE876" s="513"/>
      <c r="BF876" s="513"/>
      <c r="BG876" s="513"/>
      <c r="BH876" s="513"/>
      <c r="BI876" s="513"/>
      <c r="BJ876" s="513"/>
      <c r="BK876" s="513"/>
      <c r="BL876" s="513"/>
      <c r="BM876" s="513"/>
      <c r="BN876" s="513"/>
      <c r="BO876" s="513"/>
      <c r="BP876" s="513"/>
      <c r="BQ876" s="513"/>
      <c r="BR876" s="513"/>
      <c r="BS876" s="513"/>
      <c r="BT876" s="513"/>
      <c r="BU876" s="513"/>
      <c r="BV876" s="513"/>
      <c r="BW876" s="513"/>
      <c r="BX876" s="513"/>
      <c r="BY876" s="513"/>
      <c r="BZ876" s="513"/>
      <c r="CA876" s="513"/>
      <c r="CB876" s="513"/>
      <c r="CC876" s="1972"/>
      <c r="CD876" s="1499"/>
      <c r="CE876" s="1500"/>
      <c r="CF876" s="1501"/>
      <c r="CG876" s="1500"/>
      <c r="CH876" s="1500"/>
      <c r="CI876" s="1500"/>
      <c r="CJ876" s="1976"/>
      <c r="CK876" s="1519"/>
      <c r="CL876" s="1509"/>
    </row>
    <row r="877" spans="1:90" s="514" customFormat="1">
      <c r="A877" s="511"/>
      <c r="B877" s="512"/>
      <c r="C877" s="1493"/>
      <c r="D877" s="1493"/>
      <c r="E877" s="1493"/>
      <c r="F877" s="1493"/>
      <c r="G877" s="1493"/>
      <c r="H877" s="1530"/>
      <c r="I877" s="1972"/>
      <c r="J877" s="1542"/>
      <c r="K877" s="513"/>
      <c r="L877" s="513"/>
      <c r="M877" s="513"/>
      <c r="N877" s="513"/>
      <c r="O877" s="513"/>
      <c r="P877" s="513"/>
      <c r="Q877" s="513"/>
      <c r="R877" s="513"/>
      <c r="S877" s="513"/>
      <c r="T877" s="513"/>
      <c r="U877" s="513"/>
      <c r="V877" s="513"/>
      <c r="W877" s="513"/>
      <c r="X877" s="513"/>
      <c r="Y877" s="513"/>
      <c r="Z877" s="513"/>
      <c r="AA877" s="513"/>
      <c r="AB877" s="513"/>
      <c r="AC877" s="513"/>
      <c r="AD877" s="513"/>
      <c r="AE877" s="513"/>
      <c r="AF877" s="513"/>
      <c r="AG877" s="513"/>
      <c r="AH877" s="513"/>
      <c r="AI877" s="513"/>
      <c r="AJ877" s="513"/>
      <c r="AK877" s="513"/>
      <c r="AL877" s="513"/>
      <c r="AM877" s="513"/>
      <c r="AN877" s="513"/>
      <c r="AO877" s="513"/>
      <c r="AP877" s="513"/>
      <c r="AQ877" s="513"/>
      <c r="AR877" s="513"/>
      <c r="AS877" s="513"/>
      <c r="AT877" s="513"/>
      <c r="AU877" s="513"/>
      <c r="AV877" s="513"/>
      <c r="AW877" s="513"/>
      <c r="AX877" s="513"/>
      <c r="AY877" s="513"/>
      <c r="AZ877" s="513"/>
      <c r="BA877" s="513"/>
      <c r="BB877" s="513"/>
      <c r="BC877" s="513"/>
      <c r="BD877" s="513"/>
      <c r="BE877" s="513"/>
      <c r="BF877" s="513"/>
      <c r="BG877" s="513"/>
      <c r="BH877" s="513"/>
      <c r="BI877" s="513"/>
      <c r="BJ877" s="513"/>
      <c r="BK877" s="513"/>
      <c r="BL877" s="513"/>
      <c r="BM877" s="513"/>
      <c r="BN877" s="513"/>
      <c r="BO877" s="513"/>
      <c r="BP877" s="513"/>
      <c r="BQ877" s="513"/>
      <c r="BR877" s="513"/>
      <c r="BS877" s="513"/>
      <c r="BT877" s="513"/>
      <c r="BU877" s="513"/>
      <c r="BV877" s="513"/>
      <c r="BW877" s="513"/>
      <c r="BX877" s="513"/>
      <c r="BY877" s="513"/>
      <c r="BZ877" s="513"/>
      <c r="CA877" s="513"/>
      <c r="CB877" s="513"/>
      <c r="CC877" s="1972"/>
      <c r="CD877" s="1499"/>
      <c r="CE877" s="1500"/>
      <c r="CF877" s="1501"/>
      <c r="CG877" s="1500"/>
      <c r="CH877" s="1500"/>
      <c r="CI877" s="1500"/>
      <c r="CJ877" s="1976"/>
      <c r="CK877" s="1519"/>
      <c r="CL877" s="1509"/>
    </row>
    <row r="878" spans="1:90" s="514" customFormat="1">
      <c r="A878" s="511"/>
      <c r="B878" s="512"/>
      <c r="C878" s="1493"/>
      <c r="D878" s="1493"/>
      <c r="E878" s="1493"/>
      <c r="F878" s="1493"/>
      <c r="G878" s="1493"/>
      <c r="H878" s="1530"/>
      <c r="I878" s="1972"/>
      <c r="J878" s="1542"/>
      <c r="K878" s="513"/>
      <c r="L878" s="513"/>
      <c r="M878" s="513"/>
      <c r="N878" s="513"/>
      <c r="O878" s="513"/>
      <c r="P878" s="513"/>
      <c r="Q878" s="513"/>
      <c r="R878" s="513"/>
      <c r="S878" s="513"/>
      <c r="T878" s="513"/>
      <c r="U878" s="513"/>
      <c r="V878" s="513"/>
      <c r="W878" s="513"/>
      <c r="X878" s="513"/>
      <c r="Y878" s="513"/>
      <c r="Z878" s="513"/>
      <c r="AA878" s="513"/>
      <c r="AB878" s="513"/>
      <c r="AC878" s="513"/>
      <c r="AD878" s="513"/>
      <c r="AE878" s="513"/>
      <c r="AF878" s="513"/>
      <c r="AG878" s="513"/>
      <c r="AH878" s="513"/>
      <c r="AI878" s="513"/>
      <c r="AJ878" s="513"/>
      <c r="AK878" s="513"/>
      <c r="AL878" s="513"/>
      <c r="AM878" s="513"/>
      <c r="AN878" s="513"/>
      <c r="AO878" s="513"/>
      <c r="AP878" s="513"/>
      <c r="AQ878" s="513"/>
      <c r="AR878" s="513"/>
      <c r="AS878" s="513"/>
      <c r="AT878" s="513"/>
      <c r="AU878" s="513"/>
      <c r="AV878" s="513"/>
      <c r="AW878" s="513"/>
      <c r="AX878" s="513"/>
      <c r="AY878" s="513"/>
      <c r="AZ878" s="513"/>
      <c r="BA878" s="513"/>
      <c r="BB878" s="513"/>
      <c r="BC878" s="513"/>
      <c r="BD878" s="513"/>
      <c r="BE878" s="513"/>
      <c r="BF878" s="513"/>
      <c r="BG878" s="513"/>
      <c r="BH878" s="513"/>
      <c r="BI878" s="513"/>
      <c r="BJ878" s="513"/>
      <c r="BK878" s="513"/>
      <c r="BL878" s="513"/>
      <c r="BM878" s="513"/>
      <c r="BN878" s="513"/>
      <c r="BO878" s="513"/>
      <c r="BP878" s="513"/>
      <c r="BQ878" s="513"/>
      <c r="BR878" s="513"/>
      <c r="BS878" s="513"/>
      <c r="BT878" s="513"/>
      <c r="BU878" s="513"/>
      <c r="BV878" s="513"/>
      <c r="BW878" s="513"/>
      <c r="BX878" s="513"/>
      <c r="BY878" s="513"/>
      <c r="BZ878" s="513"/>
      <c r="CA878" s="513"/>
      <c r="CB878" s="513"/>
      <c r="CC878" s="1972"/>
      <c r="CD878" s="1499"/>
      <c r="CE878" s="1500"/>
      <c r="CF878" s="1501"/>
      <c r="CG878" s="1500"/>
      <c r="CH878" s="1500"/>
      <c r="CI878" s="1500"/>
      <c r="CJ878" s="1976"/>
      <c r="CK878" s="1519"/>
      <c r="CL878" s="1509"/>
    </row>
    <row r="879" spans="1:90" s="514" customFormat="1">
      <c r="A879" s="511"/>
      <c r="B879" s="512"/>
      <c r="C879" s="1493"/>
      <c r="D879" s="1493"/>
      <c r="E879" s="1493"/>
      <c r="F879" s="1493"/>
      <c r="G879" s="1493"/>
      <c r="H879" s="1530"/>
      <c r="I879" s="1972"/>
      <c r="J879" s="1542"/>
      <c r="K879" s="513"/>
      <c r="L879" s="513"/>
      <c r="M879" s="513"/>
      <c r="N879" s="513"/>
      <c r="O879" s="513"/>
      <c r="P879" s="513"/>
      <c r="Q879" s="513"/>
      <c r="R879" s="513"/>
      <c r="S879" s="513"/>
      <c r="T879" s="513"/>
      <c r="U879" s="513"/>
      <c r="V879" s="513"/>
      <c r="W879" s="513"/>
      <c r="X879" s="513"/>
      <c r="Y879" s="513"/>
      <c r="Z879" s="513"/>
      <c r="AA879" s="513"/>
      <c r="AB879" s="513"/>
      <c r="AC879" s="513"/>
      <c r="AD879" s="513"/>
      <c r="AE879" s="513"/>
      <c r="AF879" s="513"/>
      <c r="AG879" s="513"/>
      <c r="AH879" s="513"/>
      <c r="AI879" s="513"/>
      <c r="AJ879" s="513"/>
      <c r="AK879" s="513"/>
      <c r="AL879" s="513"/>
      <c r="AM879" s="513"/>
      <c r="AN879" s="513"/>
      <c r="AO879" s="513"/>
      <c r="AP879" s="513"/>
      <c r="AQ879" s="513"/>
      <c r="AR879" s="513"/>
      <c r="AS879" s="513"/>
      <c r="AT879" s="513"/>
      <c r="AU879" s="513"/>
      <c r="AV879" s="513"/>
      <c r="AW879" s="513"/>
      <c r="AX879" s="513"/>
      <c r="AY879" s="513"/>
      <c r="AZ879" s="513"/>
      <c r="BA879" s="513"/>
      <c r="BB879" s="513"/>
      <c r="BC879" s="513"/>
      <c r="BD879" s="513"/>
      <c r="BE879" s="513"/>
      <c r="BF879" s="513"/>
      <c r="BG879" s="513"/>
      <c r="BH879" s="513"/>
      <c r="BI879" s="513"/>
      <c r="BJ879" s="513"/>
      <c r="BK879" s="513"/>
      <c r="BL879" s="513"/>
      <c r="BM879" s="513"/>
      <c r="BN879" s="513"/>
      <c r="BO879" s="513"/>
      <c r="BP879" s="513"/>
      <c r="BQ879" s="513"/>
      <c r="BR879" s="513"/>
      <c r="BS879" s="513"/>
      <c r="BT879" s="513"/>
      <c r="BU879" s="513"/>
      <c r="BV879" s="513"/>
      <c r="BW879" s="513"/>
      <c r="BX879" s="513"/>
      <c r="BY879" s="513"/>
      <c r="BZ879" s="513"/>
      <c r="CA879" s="513"/>
      <c r="CB879" s="513"/>
      <c r="CC879" s="1972"/>
      <c r="CD879" s="1499"/>
      <c r="CE879" s="1500"/>
      <c r="CF879" s="1501"/>
      <c r="CG879" s="1500"/>
      <c r="CH879" s="1500"/>
      <c r="CI879" s="1500"/>
      <c r="CJ879" s="1976"/>
      <c r="CK879" s="1519"/>
      <c r="CL879" s="1509"/>
    </row>
    <row r="880" spans="1:90" s="514" customFormat="1">
      <c r="A880" s="511"/>
      <c r="B880" s="512"/>
      <c r="C880" s="1493"/>
      <c r="D880" s="1493"/>
      <c r="E880" s="1493"/>
      <c r="F880" s="1493"/>
      <c r="G880" s="1493"/>
      <c r="H880" s="1530"/>
      <c r="I880" s="1972"/>
      <c r="J880" s="1542"/>
      <c r="K880" s="513"/>
      <c r="L880" s="513"/>
      <c r="M880" s="513"/>
      <c r="N880" s="513"/>
      <c r="O880" s="513"/>
      <c r="P880" s="513"/>
      <c r="Q880" s="513"/>
      <c r="R880" s="513"/>
      <c r="S880" s="513"/>
      <c r="T880" s="513"/>
      <c r="U880" s="513"/>
      <c r="V880" s="513"/>
      <c r="W880" s="513"/>
      <c r="X880" s="513"/>
      <c r="Y880" s="513"/>
      <c r="Z880" s="513"/>
      <c r="AA880" s="513"/>
      <c r="AB880" s="513"/>
      <c r="AC880" s="513"/>
      <c r="AD880" s="513"/>
      <c r="AE880" s="513"/>
      <c r="AF880" s="513"/>
      <c r="AG880" s="513"/>
      <c r="AH880" s="513"/>
      <c r="AI880" s="513"/>
      <c r="AJ880" s="513"/>
      <c r="AK880" s="513"/>
      <c r="AL880" s="513"/>
      <c r="AM880" s="513"/>
      <c r="AN880" s="513"/>
      <c r="AO880" s="513"/>
      <c r="AP880" s="513"/>
      <c r="AQ880" s="513"/>
      <c r="AR880" s="513"/>
      <c r="AS880" s="513"/>
      <c r="AT880" s="513"/>
      <c r="AU880" s="513"/>
      <c r="AV880" s="513"/>
      <c r="AW880" s="513"/>
      <c r="AX880" s="513"/>
      <c r="AY880" s="513"/>
      <c r="AZ880" s="513"/>
      <c r="BA880" s="513"/>
      <c r="BB880" s="513"/>
      <c r="BC880" s="513"/>
      <c r="BD880" s="513"/>
      <c r="BE880" s="513"/>
      <c r="BF880" s="513"/>
      <c r="BG880" s="513"/>
      <c r="BH880" s="513"/>
      <c r="BI880" s="513"/>
      <c r="BJ880" s="513"/>
      <c r="BK880" s="513"/>
      <c r="BL880" s="513"/>
      <c r="BM880" s="513"/>
      <c r="BN880" s="513"/>
      <c r="BO880" s="513"/>
      <c r="BP880" s="513"/>
      <c r="BQ880" s="513"/>
      <c r="BR880" s="513"/>
      <c r="BS880" s="513"/>
      <c r="BT880" s="513"/>
      <c r="BU880" s="513"/>
      <c r="BV880" s="513"/>
      <c r="BW880" s="513"/>
      <c r="BX880" s="513"/>
      <c r="BY880" s="513"/>
      <c r="BZ880" s="513"/>
      <c r="CA880" s="513"/>
      <c r="CB880" s="513"/>
      <c r="CC880" s="1972"/>
      <c r="CD880" s="1499"/>
      <c r="CE880" s="1500"/>
      <c r="CF880" s="1501"/>
      <c r="CG880" s="1500"/>
      <c r="CH880" s="1500"/>
      <c r="CI880" s="1500"/>
      <c r="CJ880" s="1976"/>
      <c r="CK880" s="1519"/>
      <c r="CL880" s="1509"/>
    </row>
    <row r="881" spans="1:90" s="514" customFormat="1">
      <c r="A881" s="511"/>
      <c r="B881" s="512"/>
      <c r="C881" s="1493"/>
      <c r="D881" s="1493"/>
      <c r="E881" s="1493"/>
      <c r="F881" s="1493"/>
      <c r="G881" s="1493"/>
      <c r="H881" s="1530"/>
      <c r="I881" s="1972"/>
      <c r="J881" s="1542"/>
      <c r="K881" s="513"/>
      <c r="L881" s="513"/>
      <c r="M881" s="513"/>
      <c r="N881" s="513"/>
      <c r="O881" s="513"/>
      <c r="P881" s="513"/>
      <c r="Q881" s="513"/>
      <c r="R881" s="513"/>
      <c r="S881" s="513"/>
      <c r="T881" s="513"/>
      <c r="U881" s="513"/>
      <c r="V881" s="513"/>
      <c r="W881" s="513"/>
      <c r="X881" s="513"/>
      <c r="Y881" s="513"/>
      <c r="Z881" s="513"/>
      <c r="AA881" s="513"/>
      <c r="AB881" s="513"/>
      <c r="AC881" s="513"/>
      <c r="AD881" s="513"/>
      <c r="AE881" s="513"/>
      <c r="AF881" s="513"/>
      <c r="AG881" s="513"/>
      <c r="AH881" s="513"/>
      <c r="AI881" s="513"/>
      <c r="AJ881" s="513"/>
      <c r="AK881" s="513"/>
      <c r="AL881" s="513"/>
      <c r="AM881" s="513"/>
      <c r="AN881" s="513"/>
      <c r="AO881" s="513"/>
      <c r="AP881" s="513"/>
      <c r="AQ881" s="513"/>
      <c r="AR881" s="513"/>
      <c r="AS881" s="513"/>
      <c r="AT881" s="513"/>
      <c r="AU881" s="513"/>
      <c r="AV881" s="513"/>
      <c r="AW881" s="513"/>
      <c r="AX881" s="513"/>
      <c r="AY881" s="513"/>
      <c r="AZ881" s="513"/>
      <c r="BA881" s="513"/>
      <c r="BB881" s="513"/>
      <c r="BC881" s="513"/>
      <c r="BD881" s="513"/>
      <c r="BE881" s="513"/>
      <c r="BF881" s="513"/>
      <c r="BG881" s="513"/>
      <c r="BH881" s="513"/>
      <c r="BI881" s="513"/>
      <c r="BJ881" s="513"/>
      <c r="BK881" s="513"/>
      <c r="BL881" s="513"/>
      <c r="BM881" s="513"/>
      <c r="BN881" s="513"/>
      <c r="BO881" s="513"/>
      <c r="BP881" s="513"/>
      <c r="BQ881" s="513"/>
      <c r="BR881" s="513"/>
      <c r="BS881" s="513"/>
      <c r="BT881" s="513"/>
      <c r="BU881" s="513"/>
      <c r="BV881" s="513"/>
      <c r="BW881" s="513"/>
      <c r="BX881" s="513"/>
      <c r="BY881" s="513"/>
      <c r="BZ881" s="513"/>
      <c r="CA881" s="513"/>
      <c r="CB881" s="513"/>
      <c r="CC881" s="1972"/>
      <c r="CD881" s="1499"/>
      <c r="CE881" s="1500"/>
      <c r="CF881" s="1501"/>
      <c r="CG881" s="1500"/>
      <c r="CH881" s="1500"/>
      <c r="CI881" s="1500"/>
      <c r="CJ881" s="1976"/>
      <c r="CK881" s="1519"/>
      <c r="CL881" s="1509"/>
    </row>
    <row r="882" spans="1:90" s="514" customFormat="1">
      <c r="A882" s="511"/>
      <c r="B882" s="512"/>
      <c r="C882" s="1493"/>
      <c r="D882" s="1493"/>
      <c r="E882" s="1493"/>
      <c r="F882" s="1493"/>
      <c r="G882" s="1493"/>
      <c r="H882" s="1530"/>
      <c r="I882" s="1972"/>
      <c r="J882" s="1542"/>
      <c r="K882" s="513"/>
      <c r="L882" s="513"/>
      <c r="M882" s="513"/>
      <c r="N882" s="513"/>
      <c r="O882" s="513"/>
      <c r="P882" s="513"/>
      <c r="Q882" s="513"/>
      <c r="R882" s="513"/>
      <c r="S882" s="513"/>
      <c r="T882" s="513"/>
      <c r="U882" s="513"/>
      <c r="V882" s="513"/>
      <c r="W882" s="513"/>
      <c r="X882" s="513"/>
      <c r="Y882" s="513"/>
      <c r="Z882" s="513"/>
      <c r="AA882" s="513"/>
      <c r="AB882" s="513"/>
      <c r="AC882" s="513"/>
      <c r="AD882" s="513"/>
      <c r="AE882" s="513"/>
      <c r="AF882" s="513"/>
      <c r="AG882" s="513"/>
      <c r="AH882" s="513"/>
      <c r="AI882" s="513"/>
      <c r="AJ882" s="513"/>
      <c r="AK882" s="513"/>
      <c r="AL882" s="513"/>
      <c r="AM882" s="513"/>
      <c r="AN882" s="513"/>
      <c r="AO882" s="513"/>
      <c r="AP882" s="513"/>
      <c r="AQ882" s="513"/>
      <c r="AR882" s="513"/>
      <c r="AS882" s="513"/>
      <c r="AT882" s="513"/>
      <c r="AU882" s="513"/>
      <c r="AV882" s="513"/>
      <c r="AW882" s="513"/>
      <c r="AX882" s="513"/>
      <c r="AY882" s="513"/>
      <c r="AZ882" s="513"/>
      <c r="BA882" s="513"/>
      <c r="BB882" s="513"/>
      <c r="BC882" s="513"/>
      <c r="BD882" s="513"/>
      <c r="BE882" s="513"/>
      <c r="BF882" s="513"/>
      <c r="BG882" s="513"/>
      <c r="BH882" s="513"/>
      <c r="BI882" s="513"/>
      <c r="BJ882" s="513"/>
      <c r="BK882" s="513"/>
      <c r="BL882" s="513"/>
      <c r="BM882" s="513"/>
      <c r="BN882" s="513"/>
      <c r="BO882" s="513"/>
      <c r="BP882" s="513"/>
      <c r="BQ882" s="513"/>
      <c r="BR882" s="513"/>
      <c r="BS882" s="513"/>
      <c r="BT882" s="513"/>
      <c r="BU882" s="513"/>
      <c r="BV882" s="513"/>
      <c r="BW882" s="513"/>
      <c r="BX882" s="513"/>
      <c r="BY882" s="513"/>
      <c r="BZ882" s="513"/>
      <c r="CA882" s="513"/>
      <c r="CB882" s="513"/>
      <c r="CC882" s="1972"/>
      <c r="CD882" s="1499"/>
      <c r="CE882" s="1500"/>
      <c r="CF882" s="1501"/>
      <c r="CG882" s="1500"/>
      <c r="CH882" s="1500"/>
      <c r="CI882" s="1500"/>
      <c r="CJ882" s="1976"/>
      <c r="CK882" s="1519"/>
      <c r="CL882" s="1509"/>
    </row>
    <row r="883" spans="1:90" s="514" customFormat="1">
      <c r="A883" s="511"/>
      <c r="B883" s="512"/>
      <c r="C883" s="1493"/>
      <c r="D883" s="1493"/>
      <c r="E883" s="1493"/>
      <c r="F883" s="1493"/>
      <c r="G883" s="1493"/>
      <c r="H883" s="1530"/>
      <c r="I883" s="1972"/>
      <c r="J883" s="1542"/>
      <c r="K883" s="513"/>
      <c r="L883" s="513"/>
      <c r="M883" s="513"/>
      <c r="N883" s="513"/>
      <c r="O883" s="513"/>
      <c r="P883" s="513"/>
      <c r="Q883" s="513"/>
      <c r="R883" s="513"/>
      <c r="S883" s="513"/>
      <c r="T883" s="513"/>
      <c r="U883" s="513"/>
      <c r="V883" s="513"/>
      <c r="W883" s="513"/>
      <c r="X883" s="513"/>
      <c r="Y883" s="513"/>
      <c r="Z883" s="513"/>
      <c r="AA883" s="513"/>
      <c r="AB883" s="513"/>
      <c r="AC883" s="513"/>
      <c r="AD883" s="513"/>
      <c r="AE883" s="513"/>
      <c r="AF883" s="513"/>
      <c r="AG883" s="513"/>
      <c r="AH883" s="513"/>
      <c r="AI883" s="513"/>
      <c r="AJ883" s="513"/>
      <c r="AK883" s="513"/>
      <c r="AL883" s="513"/>
      <c r="AM883" s="513"/>
      <c r="AN883" s="513"/>
      <c r="AO883" s="513"/>
      <c r="AP883" s="513"/>
      <c r="AQ883" s="513"/>
      <c r="AR883" s="513"/>
      <c r="AS883" s="513"/>
      <c r="AT883" s="513"/>
      <c r="AU883" s="513"/>
      <c r="AV883" s="513"/>
      <c r="AW883" s="513"/>
      <c r="AX883" s="513"/>
      <c r="AY883" s="513"/>
      <c r="AZ883" s="513"/>
      <c r="BA883" s="513"/>
      <c r="BB883" s="513"/>
      <c r="BC883" s="513"/>
      <c r="BD883" s="513"/>
      <c r="BE883" s="513"/>
      <c r="BF883" s="513"/>
      <c r="BG883" s="513"/>
      <c r="BH883" s="513"/>
      <c r="BI883" s="513"/>
      <c r="BJ883" s="513"/>
      <c r="BK883" s="513"/>
      <c r="BL883" s="513"/>
      <c r="BM883" s="513"/>
      <c r="BN883" s="513"/>
      <c r="BO883" s="513"/>
      <c r="BP883" s="513"/>
      <c r="BQ883" s="513"/>
      <c r="BR883" s="513"/>
      <c r="BS883" s="513"/>
      <c r="BT883" s="513"/>
      <c r="BU883" s="513"/>
      <c r="BV883" s="513"/>
      <c r="BW883" s="513"/>
      <c r="BX883" s="513"/>
      <c r="BY883" s="513"/>
      <c r="BZ883" s="513"/>
      <c r="CA883" s="513"/>
      <c r="CB883" s="513"/>
      <c r="CC883" s="1972"/>
      <c r="CD883" s="1499"/>
      <c r="CE883" s="1500"/>
      <c r="CF883" s="1501"/>
      <c r="CG883" s="1500"/>
      <c r="CH883" s="1500"/>
      <c r="CI883" s="1500"/>
      <c r="CJ883" s="1976"/>
      <c r="CK883" s="1519"/>
      <c r="CL883" s="1509"/>
    </row>
    <row r="884" spans="1:90" s="514" customFormat="1">
      <c r="A884" s="511"/>
      <c r="B884" s="512"/>
      <c r="C884" s="1493"/>
      <c r="D884" s="1493"/>
      <c r="E884" s="1493"/>
      <c r="F884" s="1493"/>
      <c r="G884" s="1493"/>
      <c r="H884" s="1530"/>
      <c r="I884" s="1972"/>
      <c r="J884" s="1542"/>
      <c r="K884" s="513"/>
      <c r="L884" s="513"/>
      <c r="M884" s="513"/>
      <c r="N884" s="513"/>
      <c r="O884" s="513"/>
      <c r="P884" s="513"/>
      <c r="Q884" s="513"/>
      <c r="R884" s="513"/>
      <c r="S884" s="513"/>
      <c r="T884" s="513"/>
      <c r="U884" s="513"/>
      <c r="V884" s="513"/>
      <c r="W884" s="513"/>
      <c r="X884" s="513"/>
      <c r="Y884" s="513"/>
      <c r="Z884" s="513"/>
      <c r="AA884" s="513"/>
      <c r="AB884" s="513"/>
      <c r="AC884" s="513"/>
      <c r="AD884" s="513"/>
      <c r="AE884" s="513"/>
      <c r="AF884" s="513"/>
      <c r="AG884" s="513"/>
      <c r="AH884" s="513"/>
      <c r="AI884" s="513"/>
      <c r="AJ884" s="513"/>
      <c r="AK884" s="513"/>
      <c r="AL884" s="513"/>
      <c r="AM884" s="513"/>
      <c r="AN884" s="513"/>
      <c r="AO884" s="513"/>
      <c r="AP884" s="513"/>
      <c r="AQ884" s="513"/>
      <c r="AR884" s="513"/>
      <c r="AS884" s="513"/>
      <c r="AT884" s="513"/>
      <c r="AU884" s="513"/>
      <c r="AV884" s="513"/>
      <c r="AW884" s="513"/>
      <c r="AX884" s="513"/>
      <c r="AY884" s="513"/>
      <c r="AZ884" s="513"/>
      <c r="BA884" s="513"/>
      <c r="BB884" s="513"/>
      <c r="BC884" s="513"/>
      <c r="BD884" s="513"/>
      <c r="BE884" s="513"/>
      <c r="BF884" s="513"/>
      <c r="BG884" s="513"/>
      <c r="BH884" s="513"/>
      <c r="BI884" s="513"/>
      <c r="BJ884" s="513"/>
      <c r="BK884" s="513"/>
      <c r="BL884" s="513"/>
      <c r="BM884" s="513"/>
      <c r="BN884" s="513"/>
      <c r="BO884" s="513"/>
      <c r="BP884" s="513"/>
      <c r="BQ884" s="513"/>
      <c r="BR884" s="513"/>
      <c r="BS884" s="513"/>
      <c r="BT884" s="513"/>
      <c r="BU884" s="513"/>
      <c r="BV884" s="513"/>
      <c r="BW884" s="513"/>
      <c r="BX884" s="513"/>
      <c r="BY884" s="513"/>
      <c r="BZ884" s="513"/>
      <c r="CA884" s="513"/>
      <c r="CB884" s="513"/>
      <c r="CC884" s="1972"/>
      <c r="CD884" s="1499"/>
      <c r="CE884" s="1500"/>
      <c r="CF884" s="1501"/>
      <c r="CG884" s="1500"/>
      <c r="CH884" s="1500"/>
      <c r="CI884" s="1500"/>
      <c r="CJ884" s="1976"/>
      <c r="CK884" s="1519"/>
      <c r="CL884" s="1509"/>
    </row>
    <row r="885" spans="1:90" s="514" customFormat="1">
      <c r="A885" s="511"/>
      <c r="B885" s="512"/>
      <c r="C885" s="1493"/>
      <c r="D885" s="1493"/>
      <c r="E885" s="1493"/>
      <c r="F885" s="1493"/>
      <c r="G885" s="1493"/>
      <c r="H885" s="1530"/>
      <c r="I885" s="1972"/>
      <c r="J885" s="1542"/>
      <c r="K885" s="513"/>
      <c r="L885" s="513"/>
      <c r="M885" s="513"/>
      <c r="N885" s="513"/>
      <c r="O885" s="513"/>
      <c r="P885" s="513"/>
      <c r="Q885" s="513"/>
      <c r="R885" s="513"/>
      <c r="S885" s="513"/>
      <c r="T885" s="513"/>
      <c r="U885" s="513"/>
      <c r="V885" s="513"/>
      <c r="W885" s="513"/>
      <c r="X885" s="513"/>
      <c r="Y885" s="513"/>
      <c r="Z885" s="513"/>
      <c r="AA885" s="513"/>
      <c r="AB885" s="513"/>
      <c r="AC885" s="513"/>
      <c r="AD885" s="513"/>
      <c r="AE885" s="513"/>
      <c r="AF885" s="513"/>
      <c r="AG885" s="513"/>
      <c r="AH885" s="513"/>
      <c r="AI885" s="513"/>
      <c r="AJ885" s="513"/>
      <c r="AK885" s="513"/>
      <c r="AL885" s="513"/>
      <c r="AM885" s="513"/>
      <c r="AN885" s="513"/>
      <c r="AO885" s="513"/>
      <c r="AP885" s="513"/>
      <c r="AQ885" s="513"/>
      <c r="AR885" s="513"/>
      <c r="AS885" s="513"/>
      <c r="AT885" s="513"/>
      <c r="AU885" s="513"/>
      <c r="AV885" s="513"/>
      <c r="AW885" s="513"/>
      <c r="AX885" s="513"/>
      <c r="AY885" s="513"/>
      <c r="AZ885" s="513"/>
      <c r="BA885" s="513"/>
      <c r="BB885" s="513"/>
      <c r="BC885" s="513"/>
      <c r="BD885" s="513"/>
      <c r="BE885" s="513"/>
      <c r="BF885" s="513"/>
      <c r="BG885" s="513"/>
      <c r="BH885" s="513"/>
      <c r="BI885" s="513"/>
      <c r="BJ885" s="513"/>
      <c r="BK885" s="513"/>
      <c r="BL885" s="513"/>
      <c r="BM885" s="513"/>
      <c r="BN885" s="513"/>
      <c r="BO885" s="513"/>
      <c r="BP885" s="513"/>
      <c r="BQ885" s="513"/>
      <c r="BR885" s="513"/>
      <c r="BS885" s="513"/>
      <c r="BT885" s="513"/>
      <c r="BU885" s="513"/>
      <c r="BV885" s="513"/>
      <c r="BW885" s="513"/>
      <c r="BX885" s="513"/>
      <c r="BY885" s="513"/>
      <c r="BZ885" s="513"/>
      <c r="CA885" s="513"/>
      <c r="CB885" s="513"/>
      <c r="CC885" s="1972"/>
      <c r="CD885" s="1499"/>
      <c r="CE885" s="1500"/>
      <c r="CF885" s="1501"/>
      <c r="CG885" s="1500"/>
      <c r="CH885" s="1500"/>
      <c r="CI885" s="1500"/>
      <c r="CJ885" s="1976"/>
      <c r="CK885" s="1519"/>
      <c r="CL885" s="1509"/>
    </row>
    <row r="886" spans="1:90" s="514" customFormat="1">
      <c r="A886" s="511"/>
      <c r="B886" s="512"/>
      <c r="C886" s="1493"/>
      <c r="D886" s="1493"/>
      <c r="E886" s="1493"/>
      <c r="F886" s="1493"/>
      <c r="G886" s="1493"/>
      <c r="H886" s="1530"/>
      <c r="I886" s="1972"/>
      <c r="J886" s="1542"/>
      <c r="K886" s="513"/>
      <c r="L886" s="513"/>
      <c r="M886" s="513"/>
      <c r="N886" s="513"/>
      <c r="O886" s="513"/>
      <c r="P886" s="513"/>
      <c r="Q886" s="513"/>
      <c r="R886" s="513"/>
      <c r="S886" s="513"/>
      <c r="T886" s="513"/>
      <c r="U886" s="513"/>
      <c r="V886" s="513"/>
      <c r="W886" s="513"/>
      <c r="X886" s="513"/>
      <c r="Y886" s="513"/>
      <c r="Z886" s="513"/>
      <c r="AA886" s="513"/>
      <c r="AB886" s="513"/>
      <c r="AC886" s="513"/>
      <c r="AD886" s="513"/>
      <c r="AE886" s="513"/>
      <c r="AF886" s="513"/>
      <c r="AG886" s="513"/>
      <c r="AH886" s="513"/>
      <c r="AI886" s="513"/>
      <c r="AJ886" s="513"/>
      <c r="AK886" s="513"/>
      <c r="AL886" s="513"/>
      <c r="AM886" s="513"/>
      <c r="AN886" s="513"/>
      <c r="AO886" s="513"/>
      <c r="AP886" s="513"/>
      <c r="AQ886" s="513"/>
      <c r="AR886" s="513"/>
      <c r="AS886" s="513"/>
      <c r="AT886" s="513"/>
      <c r="AU886" s="513"/>
      <c r="AV886" s="513"/>
      <c r="AW886" s="513"/>
      <c r="AX886" s="513"/>
      <c r="AY886" s="513"/>
      <c r="AZ886" s="513"/>
      <c r="BA886" s="513"/>
      <c r="BB886" s="513"/>
      <c r="BC886" s="513"/>
      <c r="BD886" s="513"/>
      <c r="BE886" s="513"/>
      <c r="BF886" s="513"/>
      <c r="BG886" s="513"/>
      <c r="BH886" s="513"/>
      <c r="BI886" s="513"/>
      <c r="BJ886" s="513"/>
      <c r="BK886" s="513"/>
      <c r="BL886" s="513"/>
      <c r="BM886" s="513"/>
      <c r="BN886" s="513"/>
      <c r="BO886" s="513"/>
      <c r="BP886" s="513"/>
      <c r="BQ886" s="513"/>
      <c r="BR886" s="513"/>
      <c r="BS886" s="513"/>
      <c r="BT886" s="513"/>
      <c r="BU886" s="513"/>
      <c r="BV886" s="513"/>
      <c r="BW886" s="513"/>
      <c r="BX886" s="513"/>
      <c r="BY886" s="513"/>
      <c r="BZ886" s="513"/>
      <c r="CA886" s="513"/>
      <c r="CB886" s="513"/>
      <c r="CC886" s="1972"/>
      <c r="CD886" s="1499"/>
      <c r="CE886" s="1500"/>
      <c r="CF886" s="1501"/>
      <c r="CG886" s="1500"/>
      <c r="CH886" s="1500"/>
      <c r="CI886" s="1500"/>
      <c r="CJ886" s="1976"/>
      <c r="CK886" s="1519"/>
      <c r="CL886" s="1509"/>
    </row>
    <row r="887" spans="1:90" s="514" customFormat="1">
      <c r="A887" s="511"/>
      <c r="B887" s="512"/>
      <c r="C887" s="1493"/>
      <c r="D887" s="1493"/>
      <c r="E887" s="1493"/>
      <c r="F887" s="1493"/>
      <c r="G887" s="1493"/>
      <c r="H887" s="1530"/>
      <c r="I887" s="1972"/>
      <c r="J887" s="1542"/>
      <c r="K887" s="513"/>
      <c r="L887" s="513"/>
      <c r="M887" s="513"/>
      <c r="N887" s="513"/>
      <c r="O887" s="513"/>
      <c r="P887" s="513"/>
      <c r="Q887" s="513"/>
      <c r="R887" s="513"/>
      <c r="S887" s="513"/>
      <c r="T887" s="513"/>
      <c r="U887" s="513"/>
      <c r="V887" s="513"/>
      <c r="W887" s="513"/>
      <c r="X887" s="513"/>
      <c r="Y887" s="513"/>
      <c r="Z887" s="513"/>
      <c r="AA887" s="513"/>
      <c r="AB887" s="513"/>
      <c r="AC887" s="513"/>
      <c r="AD887" s="513"/>
      <c r="AE887" s="513"/>
      <c r="AF887" s="513"/>
      <c r="AG887" s="513"/>
      <c r="AH887" s="513"/>
      <c r="AI887" s="513"/>
      <c r="AJ887" s="513"/>
      <c r="AK887" s="513"/>
      <c r="AL887" s="513"/>
      <c r="AM887" s="513"/>
      <c r="AN887" s="513"/>
      <c r="AO887" s="513"/>
      <c r="AP887" s="513"/>
      <c r="AQ887" s="513"/>
      <c r="AR887" s="513"/>
      <c r="AS887" s="513"/>
      <c r="AT887" s="513"/>
      <c r="AU887" s="513"/>
      <c r="AV887" s="513"/>
      <c r="AW887" s="513"/>
      <c r="AX887" s="513"/>
      <c r="AY887" s="513"/>
      <c r="AZ887" s="513"/>
      <c r="BA887" s="513"/>
      <c r="BB887" s="513"/>
      <c r="BC887" s="513"/>
      <c r="BD887" s="513"/>
      <c r="BE887" s="513"/>
      <c r="BF887" s="513"/>
      <c r="BG887" s="513"/>
      <c r="BH887" s="513"/>
      <c r="BI887" s="513"/>
      <c r="BJ887" s="513"/>
      <c r="BK887" s="513"/>
      <c r="BL887" s="513"/>
      <c r="BM887" s="513"/>
      <c r="BN887" s="513"/>
      <c r="BO887" s="513"/>
      <c r="BP887" s="513"/>
      <c r="BQ887" s="513"/>
      <c r="BR887" s="513"/>
      <c r="BS887" s="513"/>
      <c r="BT887" s="513"/>
      <c r="BU887" s="513"/>
      <c r="BV887" s="513"/>
      <c r="BW887" s="513"/>
      <c r="BX887" s="513"/>
      <c r="BY887" s="513"/>
      <c r="BZ887" s="513"/>
      <c r="CA887" s="513"/>
      <c r="CB887" s="513"/>
      <c r="CC887" s="1972"/>
      <c r="CD887" s="1499"/>
      <c r="CE887" s="1500"/>
      <c r="CF887" s="1501"/>
      <c r="CG887" s="1500"/>
      <c r="CH887" s="1500"/>
      <c r="CI887" s="1500"/>
      <c r="CJ887" s="1976"/>
      <c r="CK887" s="1519"/>
      <c r="CL887" s="1509"/>
    </row>
    <row r="888" spans="1:90" s="514" customFormat="1">
      <c r="A888" s="511"/>
      <c r="B888" s="512"/>
      <c r="C888" s="1493"/>
      <c r="D888" s="1493"/>
      <c r="E888" s="1493"/>
      <c r="F888" s="1493"/>
      <c r="G888" s="1493"/>
      <c r="H888" s="1530"/>
      <c r="I888" s="1972"/>
      <c r="J888" s="1542"/>
      <c r="K888" s="513"/>
      <c r="L888" s="513"/>
      <c r="M888" s="513"/>
      <c r="N888" s="513"/>
      <c r="O888" s="513"/>
      <c r="P888" s="513"/>
      <c r="Q888" s="513"/>
      <c r="R888" s="513"/>
      <c r="S888" s="513"/>
      <c r="T888" s="513"/>
      <c r="U888" s="513"/>
      <c r="V888" s="513"/>
      <c r="W888" s="513"/>
      <c r="X888" s="513"/>
      <c r="Y888" s="513"/>
      <c r="Z888" s="513"/>
      <c r="AA888" s="513"/>
      <c r="AB888" s="513"/>
      <c r="AC888" s="513"/>
      <c r="AD888" s="513"/>
      <c r="AE888" s="513"/>
      <c r="AF888" s="513"/>
      <c r="AG888" s="513"/>
      <c r="AH888" s="513"/>
      <c r="AI888" s="513"/>
      <c r="AJ888" s="513"/>
      <c r="AK888" s="513"/>
      <c r="AL888" s="513"/>
      <c r="AM888" s="513"/>
      <c r="AN888" s="513"/>
      <c r="AO888" s="513"/>
      <c r="AP888" s="513"/>
      <c r="AQ888" s="513"/>
      <c r="AR888" s="513"/>
      <c r="AS888" s="513"/>
      <c r="AT888" s="513"/>
      <c r="AU888" s="513"/>
      <c r="AV888" s="513"/>
      <c r="AW888" s="513"/>
      <c r="AX888" s="513"/>
      <c r="AY888" s="513"/>
      <c r="AZ888" s="513"/>
      <c r="BA888" s="513"/>
      <c r="BB888" s="513"/>
      <c r="BC888" s="513"/>
      <c r="BD888" s="513"/>
      <c r="BE888" s="513"/>
      <c r="BF888" s="513"/>
      <c r="BG888" s="513"/>
      <c r="BH888" s="513"/>
      <c r="BI888" s="513"/>
      <c r="BJ888" s="513"/>
      <c r="BK888" s="513"/>
      <c r="BL888" s="513"/>
      <c r="BM888" s="513"/>
      <c r="BN888" s="513"/>
      <c r="BO888" s="513"/>
      <c r="BP888" s="513"/>
      <c r="BQ888" s="513"/>
      <c r="BR888" s="513"/>
      <c r="BS888" s="513"/>
      <c r="BT888" s="513"/>
      <c r="BU888" s="513"/>
      <c r="BV888" s="513"/>
      <c r="BW888" s="513"/>
      <c r="BX888" s="513"/>
      <c r="BY888" s="513"/>
      <c r="BZ888" s="513"/>
      <c r="CA888" s="513"/>
      <c r="CB888" s="513"/>
      <c r="CC888" s="1972"/>
      <c r="CD888" s="1499"/>
      <c r="CE888" s="1500"/>
      <c r="CF888" s="1501"/>
      <c r="CG888" s="1500"/>
      <c r="CH888" s="1500"/>
      <c r="CI888" s="1500"/>
      <c r="CJ888" s="1976"/>
      <c r="CK888" s="1519"/>
      <c r="CL888" s="1509"/>
    </row>
    <row r="889" spans="1:90" s="514" customFormat="1">
      <c r="A889" s="511"/>
      <c r="B889" s="512"/>
      <c r="C889" s="1493"/>
      <c r="D889" s="1493"/>
      <c r="E889" s="1493"/>
      <c r="F889" s="1493"/>
      <c r="G889" s="1493"/>
      <c r="H889" s="1530"/>
      <c r="I889" s="1972"/>
      <c r="J889" s="1542"/>
      <c r="K889" s="513"/>
      <c r="L889" s="513"/>
      <c r="M889" s="513"/>
      <c r="N889" s="513"/>
      <c r="O889" s="513"/>
      <c r="P889" s="513"/>
      <c r="Q889" s="513"/>
      <c r="R889" s="513"/>
      <c r="S889" s="513"/>
      <c r="T889" s="513"/>
      <c r="U889" s="513"/>
      <c r="V889" s="513"/>
      <c r="W889" s="513"/>
      <c r="X889" s="513"/>
      <c r="Y889" s="513"/>
      <c r="Z889" s="513"/>
      <c r="AA889" s="513"/>
      <c r="AB889" s="513"/>
      <c r="AC889" s="513"/>
      <c r="AD889" s="513"/>
      <c r="AE889" s="513"/>
      <c r="AF889" s="513"/>
      <c r="AG889" s="513"/>
      <c r="AH889" s="513"/>
      <c r="AI889" s="513"/>
      <c r="AJ889" s="513"/>
      <c r="AK889" s="513"/>
      <c r="AL889" s="513"/>
      <c r="AM889" s="513"/>
      <c r="AN889" s="513"/>
      <c r="AO889" s="513"/>
      <c r="AP889" s="513"/>
      <c r="AQ889" s="513"/>
      <c r="AR889" s="513"/>
      <c r="AS889" s="513"/>
      <c r="AT889" s="513"/>
      <c r="AU889" s="513"/>
      <c r="AV889" s="513"/>
      <c r="AW889" s="513"/>
      <c r="AX889" s="513"/>
      <c r="AY889" s="513"/>
      <c r="AZ889" s="513"/>
      <c r="BA889" s="513"/>
      <c r="BB889" s="513"/>
      <c r="BC889" s="513"/>
      <c r="BD889" s="513"/>
      <c r="BE889" s="513"/>
      <c r="BF889" s="513"/>
      <c r="BG889" s="513"/>
      <c r="BH889" s="513"/>
      <c r="BI889" s="513"/>
      <c r="BJ889" s="513"/>
      <c r="BK889" s="513"/>
      <c r="BL889" s="513"/>
      <c r="BM889" s="513"/>
      <c r="BN889" s="513"/>
      <c r="BO889" s="513"/>
      <c r="BP889" s="513"/>
      <c r="BQ889" s="513"/>
      <c r="BR889" s="513"/>
      <c r="BS889" s="513"/>
      <c r="BT889" s="513"/>
      <c r="BU889" s="513"/>
      <c r="BV889" s="513"/>
      <c r="BW889" s="513"/>
      <c r="BX889" s="513"/>
      <c r="BY889" s="513"/>
      <c r="BZ889" s="513"/>
      <c r="CA889" s="513"/>
      <c r="CB889" s="513"/>
      <c r="CC889" s="1972"/>
      <c r="CD889" s="1499"/>
      <c r="CE889" s="1500"/>
      <c r="CF889" s="1501"/>
      <c r="CG889" s="1500"/>
      <c r="CH889" s="1500"/>
      <c r="CI889" s="1500"/>
      <c r="CJ889" s="1976"/>
      <c r="CK889" s="1519"/>
      <c r="CL889" s="1509"/>
    </row>
    <row r="890" spans="1:90" s="514" customFormat="1">
      <c r="A890" s="511"/>
      <c r="B890" s="512"/>
      <c r="C890" s="1493"/>
      <c r="D890" s="1493"/>
      <c r="E890" s="1493"/>
      <c r="F890" s="1493"/>
      <c r="G890" s="1493"/>
      <c r="H890" s="1530"/>
      <c r="I890" s="1972"/>
      <c r="J890" s="1542"/>
      <c r="K890" s="513"/>
      <c r="L890" s="513"/>
      <c r="M890" s="513"/>
      <c r="N890" s="513"/>
      <c r="O890" s="513"/>
      <c r="P890" s="513"/>
      <c r="Q890" s="513"/>
      <c r="R890" s="513"/>
      <c r="S890" s="513"/>
      <c r="T890" s="513"/>
      <c r="U890" s="513"/>
      <c r="V890" s="513"/>
      <c r="W890" s="513"/>
      <c r="X890" s="513"/>
      <c r="Y890" s="513"/>
      <c r="Z890" s="513"/>
      <c r="AA890" s="513"/>
      <c r="AB890" s="513"/>
      <c r="AC890" s="513"/>
      <c r="AD890" s="513"/>
      <c r="AE890" s="513"/>
      <c r="AF890" s="513"/>
      <c r="AG890" s="513"/>
      <c r="AH890" s="513"/>
      <c r="AI890" s="513"/>
      <c r="AJ890" s="513"/>
      <c r="AK890" s="513"/>
      <c r="AL890" s="513"/>
      <c r="AM890" s="513"/>
      <c r="AN890" s="513"/>
      <c r="AO890" s="513"/>
      <c r="AP890" s="513"/>
      <c r="AQ890" s="513"/>
      <c r="AR890" s="513"/>
      <c r="AS890" s="513"/>
      <c r="AT890" s="513"/>
      <c r="AU890" s="513"/>
      <c r="AV890" s="513"/>
      <c r="AW890" s="513"/>
      <c r="AX890" s="513"/>
      <c r="AY890" s="513"/>
      <c r="AZ890" s="513"/>
      <c r="BA890" s="513"/>
      <c r="BB890" s="513"/>
      <c r="BC890" s="513"/>
      <c r="BD890" s="513"/>
      <c r="BE890" s="513"/>
      <c r="BF890" s="513"/>
      <c r="BG890" s="513"/>
      <c r="BH890" s="513"/>
      <c r="BI890" s="513"/>
      <c r="BJ890" s="513"/>
      <c r="BK890" s="513"/>
      <c r="BL890" s="513"/>
      <c r="BM890" s="513"/>
      <c r="BN890" s="513"/>
      <c r="BO890" s="513"/>
      <c r="BP890" s="513"/>
      <c r="BQ890" s="513"/>
      <c r="BR890" s="513"/>
      <c r="BS890" s="513"/>
      <c r="BT890" s="513"/>
      <c r="BU890" s="513"/>
      <c r="BV890" s="513"/>
      <c r="BW890" s="513"/>
      <c r="BX890" s="513"/>
      <c r="BY890" s="513"/>
      <c r="BZ890" s="513"/>
      <c r="CA890" s="513"/>
      <c r="CB890" s="513"/>
      <c r="CC890" s="1972"/>
      <c r="CD890" s="1499"/>
      <c r="CE890" s="1500"/>
      <c r="CF890" s="1501"/>
      <c r="CG890" s="1500"/>
      <c r="CH890" s="1500"/>
      <c r="CI890" s="1500"/>
      <c r="CJ890" s="1976"/>
      <c r="CK890" s="1519"/>
      <c r="CL890" s="1509"/>
    </row>
    <row r="891" spans="1:90" s="514" customFormat="1">
      <c r="A891" s="511"/>
      <c r="B891" s="512"/>
      <c r="C891" s="1493"/>
      <c r="D891" s="1493"/>
      <c r="E891" s="1493"/>
      <c r="F891" s="1493"/>
      <c r="G891" s="1493"/>
      <c r="H891" s="1530"/>
      <c r="I891" s="1972"/>
      <c r="J891" s="1542"/>
      <c r="K891" s="513"/>
      <c r="L891" s="513"/>
      <c r="M891" s="513"/>
      <c r="N891" s="513"/>
      <c r="O891" s="513"/>
      <c r="P891" s="513"/>
      <c r="Q891" s="513"/>
      <c r="R891" s="513"/>
      <c r="S891" s="513"/>
      <c r="T891" s="513"/>
      <c r="U891" s="513"/>
      <c r="V891" s="513"/>
      <c r="W891" s="513"/>
      <c r="X891" s="513"/>
      <c r="Y891" s="513"/>
      <c r="Z891" s="513"/>
      <c r="AA891" s="513"/>
      <c r="AB891" s="513"/>
      <c r="AC891" s="513"/>
      <c r="AD891" s="513"/>
      <c r="AE891" s="513"/>
      <c r="AF891" s="513"/>
      <c r="AG891" s="513"/>
      <c r="AH891" s="513"/>
      <c r="AI891" s="513"/>
      <c r="AJ891" s="513"/>
      <c r="AK891" s="513"/>
      <c r="AL891" s="513"/>
      <c r="AM891" s="513"/>
      <c r="AN891" s="513"/>
      <c r="AO891" s="513"/>
      <c r="AP891" s="513"/>
      <c r="AQ891" s="513"/>
      <c r="AR891" s="513"/>
      <c r="AS891" s="513"/>
      <c r="AT891" s="513"/>
      <c r="AU891" s="513"/>
      <c r="AV891" s="513"/>
      <c r="AW891" s="513"/>
      <c r="AX891" s="513"/>
      <c r="AY891" s="513"/>
      <c r="AZ891" s="513"/>
      <c r="BA891" s="513"/>
      <c r="BB891" s="513"/>
      <c r="BC891" s="513"/>
      <c r="BD891" s="513"/>
      <c r="BE891" s="513"/>
      <c r="BF891" s="513"/>
      <c r="BG891" s="513"/>
      <c r="BH891" s="513"/>
      <c r="BI891" s="513"/>
      <c r="BJ891" s="513"/>
      <c r="BK891" s="513"/>
      <c r="BL891" s="513"/>
      <c r="BM891" s="513"/>
      <c r="BN891" s="513"/>
      <c r="BO891" s="513"/>
      <c r="BP891" s="513"/>
      <c r="BQ891" s="513"/>
      <c r="BR891" s="513"/>
      <c r="BS891" s="513"/>
      <c r="BT891" s="513"/>
      <c r="BU891" s="513"/>
      <c r="BV891" s="513"/>
      <c r="BW891" s="513"/>
      <c r="BX891" s="513"/>
      <c r="BY891" s="513"/>
      <c r="BZ891" s="513"/>
      <c r="CA891" s="513"/>
      <c r="CB891" s="513"/>
      <c r="CC891" s="1972"/>
      <c r="CD891" s="1499"/>
      <c r="CE891" s="1500"/>
      <c r="CF891" s="1501"/>
      <c r="CG891" s="1500"/>
      <c r="CH891" s="1500"/>
      <c r="CI891" s="1500"/>
      <c r="CJ891" s="1976"/>
      <c r="CK891" s="1519"/>
      <c r="CL891" s="1509"/>
    </row>
    <row r="892" spans="1:90" s="514" customFormat="1">
      <c r="A892" s="511"/>
      <c r="B892" s="512"/>
      <c r="C892" s="1493"/>
      <c r="D892" s="1493"/>
      <c r="E892" s="1493"/>
      <c r="F892" s="1493"/>
      <c r="G892" s="1493"/>
      <c r="H892" s="1530"/>
      <c r="I892" s="1972"/>
      <c r="J892" s="1542"/>
      <c r="K892" s="513"/>
      <c r="L892" s="513"/>
      <c r="M892" s="513"/>
      <c r="N892" s="513"/>
      <c r="O892" s="513"/>
      <c r="P892" s="513"/>
      <c r="Q892" s="513"/>
      <c r="R892" s="513"/>
      <c r="S892" s="513"/>
      <c r="T892" s="513"/>
      <c r="U892" s="513"/>
      <c r="V892" s="513"/>
      <c r="W892" s="513"/>
      <c r="X892" s="513"/>
      <c r="Y892" s="513"/>
      <c r="Z892" s="513"/>
      <c r="AA892" s="513"/>
      <c r="AB892" s="513"/>
      <c r="AC892" s="513"/>
      <c r="AD892" s="513"/>
      <c r="AE892" s="513"/>
      <c r="AF892" s="513"/>
      <c r="AG892" s="513"/>
      <c r="AH892" s="513"/>
      <c r="AI892" s="513"/>
      <c r="AJ892" s="513"/>
      <c r="AK892" s="513"/>
      <c r="AL892" s="513"/>
      <c r="AM892" s="513"/>
      <c r="AN892" s="513"/>
      <c r="AO892" s="513"/>
      <c r="AP892" s="513"/>
      <c r="AQ892" s="513"/>
      <c r="AR892" s="513"/>
      <c r="AS892" s="513"/>
      <c r="AT892" s="513"/>
      <c r="AU892" s="513"/>
      <c r="AV892" s="513"/>
      <c r="AW892" s="513"/>
      <c r="AX892" s="513"/>
      <c r="AY892" s="513"/>
      <c r="AZ892" s="513"/>
      <c r="BA892" s="513"/>
      <c r="BB892" s="513"/>
      <c r="BC892" s="513"/>
      <c r="BD892" s="513"/>
      <c r="BE892" s="513"/>
      <c r="BF892" s="513"/>
      <c r="BG892" s="513"/>
      <c r="BH892" s="513"/>
      <c r="BI892" s="513"/>
      <c r="BJ892" s="513"/>
      <c r="BK892" s="513"/>
      <c r="BL892" s="513"/>
      <c r="BM892" s="513"/>
      <c r="BN892" s="513"/>
      <c r="BO892" s="513"/>
      <c r="BP892" s="513"/>
      <c r="BQ892" s="513"/>
      <c r="BR892" s="513"/>
      <c r="BS892" s="513"/>
      <c r="BT892" s="513"/>
      <c r="BU892" s="513"/>
      <c r="BV892" s="513"/>
      <c r="BW892" s="513"/>
      <c r="BX892" s="513"/>
      <c r="BY892" s="513"/>
      <c r="BZ892" s="513"/>
      <c r="CA892" s="513"/>
      <c r="CB892" s="513"/>
      <c r="CC892" s="1972"/>
      <c r="CD892" s="1499"/>
      <c r="CE892" s="1500"/>
      <c r="CF892" s="1501"/>
      <c r="CG892" s="1500"/>
      <c r="CH892" s="1500"/>
      <c r="CI892" s="1500"/>
      <c r="CJ892" s="1976"/>
      <c r="CK892" s="1519"/>
      <c r="CL892" s="1509"/>
    </row>
    <row r="893" spans="1:90" s="514" customFormat="1">
      <c r="A893" s="511"/>
      <c r="B893" s="512"/>
      <c r="C893" s="1493"/>
      <c r="D893" s="1493"/>
      <c r="E893" s="1493"/>
      <c r="F893" s="1493"/>
      <c r="G893" s="1493"/>
      <c r="H893" s="1530"/>
      <c r="I893" s="1972"/>
      <c r="J893" s="1542"/>
      <c r="K893" s="513"/>
      <c r="L893" s="513"/>
      <c r="M893" s="513"/>
      <c r="N893" s="513"/>
      <c r="O893" s="513"/>
      <c r="P893" s="513"/>
      <c r="Q893" s="513"/>
      <c r="R893" s="513"/>
      <c r="S893" s="513"/>
      <c r="T893" s="513"/>
      <c r="U893" s="513"/>
      <c r="V893" s="513"/>
      <c r="W893" s="513"/>
      <c r="X893" s="513"/>
      <c r="Y893" s="513"/>
      <c r="Z893" s="513"/>
      <c r="AA893" s="513"/>
      <c r="AB893" s="513"/>
      <c r="AC893" s="513"/>
      <c r="AD893" s="513"/>
      <c r="AE893" s="513"/>
      <c r="AF893" s="513"/>
      <c r="AG893" s="513"/>
      <c r="AH893" s="513"/>
      <c r="AI893" s="513"/>
      <c r="AJ893" s="513"/>
      <c r="AK893" s="513"/>
      <c r="AL893" s="513"/>
      <c r="AM893" s="513"/>
      <c r="AN893" s="513"/>
      <c r="AO893" s="513"/>
      <c r="AP893" s="513"/>
      <c r="AQ893" s="513"/>
      <c r="AR893" s="513"/>
      <c r="AS893" s="513"/>
      <c r="AT893" s="513"/>
      <c r="AU893" s="513"/>
      <c r="AV893" s="513"/>
      <c r="AW893" s="513"/>
      <c r="AX893" s="513"/>
      <c r="AY893" s="513"/>
      <c r="AZ893" s="513"/>
      <c r="BA893" s="513"/>
      <c r="BB893" s="513"/>
      <c r="BC893" s="513"/>
      <c r="BD893" s="513"/>
      <c r="BE893" s="513"/>
      <c r="BF893" s="513"/>
      <c r="BG893" s="513"/>
      <c r="BH893" s="513"/>
      <c r="BI893" s="513"/>
      <c r="BJ893" s="513"/>
      <c r="BK893" s="513"/>
      <c r="BL893" s="513"/>
      <c r="BM893" s="513"/>
      <c r="BN893" s="513"/>
      <c r="BO893" s="513"/>
      <c r="BP893" s="513"/>
      <c r="BQ893" s="513"/>
      <c r="BR893" s="513"/>
      <c r="BS893" s="513"/>
      <c r="BT893" s="513"/>
      <c r="BU893" s="513"/>
      <c r="BV893" s="513"/>
      <c r="BW893" s="513"/>
      <c r="BX893" s="513"/>
      <c r="BY893" s="513"/>
      <c r="BZ893" s="513"/>
      <c r="CA893" s="513"/>
      <c r="CB893" s="513"/>
      <c r="CC893" s="1972"/>
      <c r="CD893" s="1499"/>
      <c r="CE893" s="1500"/>
      <c r="CF893" s="1501"/>
      <c r="CG893" s="1500"/>
      <c r="CH893" s="1500"/>
      <c r="CI893" s="1500"/>
      <c r="CJ893" s="1976"/>
      <c r="CK893" s="1519"/>
      <c r="CL893" s="1509"/>
    </row>
    <row r="894" spans="1:90" s="514" customFormat="1">
      <c r="A894" s="511"/>
      <c r="B894" s="512"/>
      <c r="C894" s="1493"/>
      <c r="D894" s="1493"/>
      <c r="E894" s="1493"/>
      <c r="F894" s="1493"/>
      <c r="G894" s="1493"/>
      <c r="H894" s="1530"/>
      <c r="I894" s="1972"/>
      <c r="J894" s="1542"/>
      <c r="K894" s="513"/>
      <c r="L894" s="513"/>
      <c r="M894" s="513"/>
      <c r="N894" s="513"/>
      <c r="O894" s="513"/>
      <c r="P894" s="513"/>
      <c r="Q894" s="513"/>
      <c r="R894" s="513"/>
      <c r="S894" s="513"/>
      <c r="T894" s="513"/>
      <c r="U894" s="513"/>
      <c r="V894" s="513"/>
      <c r="W894" s="513"/>
      <c r="X894" s="513"/>
      <c r="Y894" s="513"/>
      <c r="Z894" s="513"/>
      <c r="AA894" s="513"/>
      <c r="AB894" s="513"/>
      <c r="AC894" s="513"/>
      <c r="AD894" s="513"/>
      <c r="AE894" s="513"/>
      <c r="AF894" s="513"/>
      <c r="AG894" s="513"/>
      <c r="AH894" s="513"/>
      <c r="AI894" s="513"/>
      <c r="AJ894" s="513"/>
      <c r="AK894" s="513"/>
      <c r="AL894" s="513"/>
      <c r="AM894" s="513"/>
      <c r="AN894" s="513"/>
      <c r="AO894" s="513"/>
      <c r="AP894" s="513"/>
      <c r="AQ894" s="513"/>
      <c r="AR894" s="513"/>
      <c r="AS894" s="513"/>
      <c r="AT894" s="513"/>
      <c r="AU894" s="513"/>
      <c r="AV894" s="513"/>
      <c r="AW894" s="513"/>
      <c r="AX894" s="513"/>
      <c r="AY894" s="513"/>
      <c r="AZ894" s="513"/>
      <c r="BA894" s="513"/>
      <c r="BB894" s="513"/>
      <c r="BC894" s="513"/>
      <c r="BD894" s="513"/>
      <c r="BE894" s="513"/>
      <c r="BF894" s="513"/>
      <c r="BG894" s="513"/>
      <c r="BH894" s="513"/>
      <c r="BI894" s="513"/>
      <c r="BJ894" s="513"/>
      <c r="BK894" s="513"/>
      <c r="BL894" s="513"/>
      <c r="BM894" s="513"/>
      <c r="BN894" s="513"/>
      <c r="BO894" s="513"/>
      <c r="BP894" s="513"/>
      <c r="BQ894" s="513"/>
      <c r="BR894" s="513"/>
      <c r="BS894" s="513"/>
      <c r="BT894" s="513"/>
      <c r="BU894" s="513"/>
      <c r="BV894" s="513"/>
      <c r="BW894" s="513"/>
      <c r="BX894" s="513"/>
      <c r="BY894" s="513"/>
      <c r="BZ894" s="513"/>
      <c r="CA894" s="513"/>
      <c r="CB894" s="513"/>
      <c r="CC894" s="1972"/>
      <c r="CD894" s="1499"/>
      <c r="CE894" s="1500"/>
      <c r="CF894" s="1501"/>
      <c r="CG894" s="1500"/>
      <c r="CH894" s="1500"/>
      <c r="CI894" s="1500"/>
      <c r="CJ894" s="1976"/>
      <c r="CK894" s="1519"/>
      <c r="CL894" s="1509"/>
    </row>
    <row r="895" spans="1:90" s="514" customFormat="1">
      <c r="A895" s="511"/>
      <c r="B895" s="512"/>
      <c r="C895" s="1493"/>
      <c r="D895" s="1493"/>
      <c r="E895" s="1493"/>
      <c r="F895" s="1493"/>
      <c r="G895" s="1493"/>
      <c r="H895" s="1530"/>
      <c r="I895" s="1972"/>
      <c r="J895" s="1542"/>
      <c r="K895" s="513"/>
      <c r="L895" s="513"/>
      <c r="M895" s="513"/>
      <c r="N895" s="513"/>
      <c r="O895" s="513"/>
      <c r="P895" s="513"/>
      <c r="Q895" s="513"/>
      <c r="R895" s="513"/>
      <c r="S895" s="513"/>
      <c r="T895" s="513"/>
      <c r="U895" s="513"/>
      <c r="V895" s="513"/>
      <c r="W895" s="513"/>
      <c r="X895" s="513"/>
      <c r="Y895" s="513"/>
      <c r="Z895" s="513"/>
      <c r="AA895" s="513"/>
      <c r="AB895" s="513"/>
      <c r="AC895" s="513"/>
      <c r="AD895" s="513"/>
      <c r="AE895" s="513"/>
      <c r="AF895" s="513"/>
      <c r="AG895" s="513"/>
      <c r="AH895" s="513"/>
      <c r="AI895" s="513"/>
      <c r="AJ895" s="513"/>
      <c r="AK895" s="513"/>
      <c r="AL895" s="513"/>
      <c r="AM895" s="513"/>
      <c r="AN895" s="513"/>
      <c r="AO895" s="513"/>
      <c r="AP895" s="513"/>
      <c r="AQ895" s="513"/>
      <c r="AR895" s="513"/>
      <c r="AS895" s="513"/>
      <c r="AT895" s="513"/>
      <c r="AU895" s="513"/>
      <c r="AV895" s="513"/>
      <c r="AW895" s="513"/>
      <c r="AX895" s="513"/>
      <c r="AY895" s="513"/>
      <c r="AZ895" s="513"/>
      <c r="BA895" s="513"/>
      <c r="BB895" s="513"/>
      <c r="BC895" s="513"/>
      <c r="BD895" s="513"/>
      <c r="BE895" s="513"/>
      <c r="BF895" s="513"/>
      <c r="BG895" s="513"/>
      <c r="BH895" s="513"/>
      <c r="BI895" s="513"/>
      <c r="BJ895" s="513"/>
      <c r="BK895" s="513"/>
      <c r="BL895" s="513"/>
      <c r="BM895" s="513"/>
      <c r="BN895" s="513"/>
      <c r="BO895" s="513"/>
      <c r="BP895" s="513"/>
      <c r="BQ895" s="513"/>
      <c r="BR895" s="513"/>
      <c r="BS895" s="513"/>
      <c r="BT895" s="513"/>
      <c r="BU895" s="513"/>
      <c r="BV895" s="513"/>
      <c r="BW895" s="513"/>
      <c r="BX895" s="513"/>
      <c r="BY895" s="513"/>
      <c r="BZ895" s="513"/>
      <c r="CA895" s="513"/>
      <c r="CB895" s="513"/>
      <c r="CC895" s="1972"/>
      <c r="CD895" s="1499"/>
      <c r="CE895" s="1500"/>
      <c r="CF895" s="1501"/>
      <c r="CG895" s="1500"/>
      <c r="CH895" s="1500"/>
      <c r="CI895" s="1500"/>
      <c r="CJ895" s="1976"/>
      <c r="CK895" s="1519"/>
      <c r="CL895" s="1509"/>
    </row>
    <row r="896" spans="1:90" s="514" customFormat="1">
      <c r="A896" s="511"/>
      <c r="B896" s="512"/>
      <c r="C896" s="1493"/>
      <c r="D896" s="1493"/>
      <c r="E896" s="1493"/>
      <c r="F896" s="1493"/>
      <c r="G896" s="1493"/>
      <c r="H896" s="1530"/>
      <c r="I896" s="1972"/>
      <c r="J896" s="1542"/>
      <c r="K896" s="513"/>
      <c r="L896" s="513"/>
      <c r="M896" s="513"/>
      <c r="N896" s="513"/>
      <c r="O896" s="513"/>
      <c r="P896" s="513"/>
      <c r="Q896" s="513"/>
      <c r="R896" s="513"/>
      <c r="S896" s="513"/>
      <c r="T896" s="513"/>
      <c r="U896" s="513"/>
      <c r="V896" s="513"/>
      <c r="W896" s="513"/>
      <c r="X896" s="513"/>
      <c r="Y896" s="513"/>
      <c r="Z896" s="513"/>
      <c r="AA896" s="513"/>
      <c r="AB896" s="513"/>
      <c r="AC896" s="513"/>
      <c r="AD896" s="513"/>
      <c r="AE896" s="513"/>
      <c r="AF896" s="513"/>
      <c r="AG896" s="513"/>
      <c r="AH896" s="513"/>
      <c r="AI896" s="513"/>
      <c r="AJ896" s="513"/>
      <c r="AK896" s="513"/>
      <c r="AL896" s="513"/>
      <c r="AM896" s="513"/>
      <c r="AN896" s="513"/>
      <c r="AO896" s="513"/>
      <c r="AP896" s="513"/>
      <c r="AQ896" s="513"/>
      <c r="AR896" s="513"/>
      <c r="AS896" s="513"/>
      <c r="AT896" s="513"/>
      <c r="AU896" s="513"/>
      <c r="AV896" s="513"/>
      <c r="AW896" s="513"/>
      <c r="AX896" s="513"/>
      <c r="AY896" s="513"/>
      <c r="AZ896" s="513"/>
      <c r="BA896" s="513"/>
      <c r="BB896" s="513"/>
      <c r="BC896" s="513"/>
      <c r="BD896" s="513"/>
      <c r="BE896" s="513"/>
      <c r="BF896" s="513"/>
      <c r="BG896" s="513"/>
      <c r="BH896" s="513"/>
      <c r="BI896" s="513"/>
      <c r="BJ896" s="513"/>
      <c r="BK896" s="513"/>
      <c r="BL896" s="513"/>
      <c r="BM896" s="513"/>
      <c r="BN896" s="513"/>
      <c r="BO896" s="513"/>
      <c r="BP896" s="513"/>
      <c r="BQ896" s="513"/>
      <c r="BR896" s="513"/>
      <c r="BS896" s="513"/>
      <c r="BT896" s="513"/>
      <c r="BU896" s="513"/>
      <c r="BV896" s="513"/>
      <c r="BW896" s="513"/>
      <c r="BX896" s="513"/>
      <c r="BY896" s="513"/>
      <c r="BZ896" s="513"/>
      <c r="CA896" s="513"/>
      <c r="CB896" s="513"/>
      <c r="CC896" s="1972"/>
      <c r="CD896" s="1499"/>
      <c r="CE896" s="1500"/>
      <c r="CF896" s="1501"/>
      <c r="CG896" s="1500"/>
      <c r="CH896" s="1500"/>
      <c r="CI896" s="1500"/>
      <c r="CJ896" s="1976"/>
      <c r="CK896" s="1519"/>
      <c r="CL896" s="1509"/>
    </row>
    <row r="897" spans="1:90" s="514" customFormat="1">
      <c r="A897" s="511"/>
      <c r="B897" s="512"/>
      <c r="C897" s="1493"/>
      <c r="D897" s="1493"/>
      <c r="E897" s="1493"/>
      <c r="F897" s="1493"/>
      <c r="G897" s="1493"/>
      <c r="H897" s="1530"/>
      <c r="I897" s="1972"/>
      <c r="J897" s="1542"/>
      <c r="K897" s="513"/>
      <c r="L897" s="513"/>
      <c r="M897" s="513"/>
      <c r="N897" s="513"/>
      <c r="O897" s="513"/>
      <c r="P897" s="513"/>
      <c r="Q897" s="513"/>
      <c r="R897" s="513"/>
      <c r="S897" s="513"/>
      <c r="T897" s="513"/>
      <c r="U897" s="513"/>
      <c r="V897" s="513"/>
      <c r="W897" s="513"/>
      <c r="X897" s="513"/>
      <c r="Y897" s="513"/>
      <c r="Z897" s="513"/>
      <c r="AA897" s="513"/>
      <c r="AB897" s="513"/>
      <c r="AC897" s="513"/>
      <c r="AD897" s="513"/>
      <c r="AE897" s="513"/>
      <c r="AF897" s="513"/>
      <c r="AG897" s="513"/>
      <c r="AH897" s="513"/>
      <c r="AI897" s="513"/>
      <c r="AJ897" s="513"/>
      <c r="AK897" s="513"/>
      <c r="AL897" s="513"/>
      <c r="AM897" s="513"/>
      <c r="AN897" s="513"/>
      <c r="AO897" s="513"/>
      <c r="AP897" s="513"/>
      <c r="AQ897" s="513"/>
      <c r="AR897" s="513"/>
      <c r="AS897" s="513"/>
      <c r="AT897" s="513"/>
      <c r="AU897" s="513"/>
      <c r="AV897" s="513"/>
      <c r="AW897" s="513"/>
      <c r="AX897" s="513"/>
      <c r="AY897" s="513"/>
      <c r="AZ897" s="513"/>
      <c r="BA897" s="513"/>
      <c r="BB897" s="513"/>
      <c r="BC897" s="513"/>
      <c r="BD897" s="513"/>
      <c r="BE897" s="513"/>
      <c r="BF897" s="513"/>
      <c r="BG897" s="513"/>
      <c r="BH897" s="513"/>
      <c r="BI897" s="513"/>
      <c r="BJ897" s="513"/>
      <c r="BK897" s="513"/>
      <c r="BL897" s="513"/>
      <c r="BM897" s="513"/>
      <c r="BN897" s="513"/>
      <c r="BO897" s="513"/>
      <c r="BP897" s="513"/>
      <c r="BQ897" s="513"/>
      <c r="BR897" s="513"/>
      <c r="BS897" s="513"/>
      <c r="BT897" s="513"/>
      <c r="BU897" s="513"/>
      <c r="BV897" s="513"/>
      <c r="BW897" s="513"/>
      <c r="BX897" s="513"/>
      <c r="BY897" s="513"/>
      <c r="BZ897" s="513"/>
      <c r="CA897" s="513"/>
      <c r="CB897" s="513"/>
      <c r="CC897" s="1972"/>
      <c r="CD897" s="1499"/>
      <c r="CE897" s="1500"/>
      <c r="CF897" s="1501"/>
      <c r="CG897" s="1500"/>
      <c r="CH897" s="1500"/>
      <c r="CI897" s="1500"/>
      <c r="CJ897" s="1976"/>
      <c r="CK897" s="1519"/>
      <c r="CL897" s="1509"/>
    </row>
    <row r="898" spans="1:90" s="514" customFormat="1">
      <c r="A898" s="511"/>
      <c r="B898" s="512"/>
      <c r="C898" s="1493"/>
      <c r="D898" s="1493"/>
      <c r="E898" s="1493"/>
      <c r="F898" s="1493"/>
      <c r="G898" s="1493"/>
      <c r="H898" s="1530"/>
      <c r="I898" s="1972"/>
      <c r="J898" s="1542"/>
      <c r="K898" s="513"/>
      <c r="L898" s="513"/>
      <c r="M898" s="513"/>
      <c r="N898" s="513"/>
      <c r="O898" s="513"/>
      <c r="P898" s="513"/>
      <c r="Q898" s="513"/>
      <c r="R898" s="513"/>
      <c r="S898" s="513"/>
      <c r="T898" s="513"/>
      <c r="U898" s="513"/>
      <c r="V898" s="513"/>
      <c r="W898" s="513"/>
      <c r="X898" s="513"/>
      <c r="Y898" s="513"/>
      <c r="Z898" s="513"/>
      <c r="AA898" s="513"/>
      <c r="AB898" s="513"/>
      <c r="AC898" s="513"/>
      <c r="AD898" s="513"/>
      <c r="AE898" s="513"/>
      <c r="AF898" s="513"/>
      <c r="AG898" s="513"/>
      <c r="AH898" s="513"/>
      <c r="AI898" s="513"/>
      <c r="AJ898" s="513"/>
      <c r="AK898" s="513"/>
      <c r="AL898" s="513"/>
      <c r="AM898" s="513"/>
      <c r="AN898" s="513"/>
      <c r="AO898" s="513"/>
      <c r="AP898" s="513"/>
      <c r="AQ898" s="513"/>
      <c r="AR898" s="513"/>
      <c r="AS898" s="513"/>
      <c r="AT898" s="513"/>
      <c r="AU898" s="513"/>
      <c r="AV898" s="513"/>
      <c r="AW898" s="513"/>
      <c r="AX898" s="513"/>
      <c r="AY898" s="513"/>
      <c r="AZ898" s="513"/>
      <c r="BA898" s="513"/>
      <c r="BB898" s="513"/>
      <c r="BC898" s="513"/>
      <c r="BD898" s="513"/>
      <c r="BE898" s="513"/>
      <c r="BF898" s="513"/>
      <c r="BG898" s="513"/>
      <c r="BH898" s="513"/>
      <c r="BI898" s="513"/>
      <c r="BJ898" s="513"/>
      <c r="BK898" s="513"/>
      <c r="BL898" s="513"/>
      <c r="BM898" s="513"/>
      <c r="BN898" s="513"/>
      <c r="BO898" s="513"/>
      <c r="BP898" s="513"/>
      <c r="BQ898" s="513"/>
      <c r="BR898" s="513"/>
      <c r="BS898" s="513"/>
      <c r="BT898" s="513"/>
      <c r="BU898" s="513"/>
      <c r="BV898" s="513"/>
      <c r="BW898" s="513"/>
      <c r="BX898" s="513"/>
      <c r="BY898" s="513"/>
      <c r="BZ898" s="513"/>
      <c r="CA898" s="513"/>
      <c r="CB898" s="513"/>
      <c r="CC898" s="1972"/>
      <c r="CD898" s="1499"/>
      <c r="CE898" s="1500"/>
      <c r="CF898" s="1501"/>
      <c r="CG898" s="1500"/>
      <c r="CH898" s="1500"/>
      <c r="CI898" s="1500"/>
      <c r="CJ898" s="1976"/>
      <c r="CK898" s="1519"/>
      <c r="CL898" s="1509"/>
    </row>
    <row r="899" spans="1:90" s="514" customFormat="1">
      <c r="A899" s="511"/>
      <c r="B899" s="512"/>
      <c r="C899" s="1493"/>
      <c r="D899" s="1493"/>
      <c r="E899" s="1493"/>
      <c r="F899" s="1493"/>
      <c r="G899" s="1493"/>
      <c r="H899" s="1530"/>
      <c r="I899" s="1972"/>
      <c r="J899" s="1542"/>
      <c r="K899" s="513"/>
      <c r="L899" s="513"/>
      <c r="M899" s="513"/>
      <c r="N899" s="513"/>
      <c r="O899" s="513"/>
      <c r="P899" s="513"/>
      <c r="Q899" s="513"/>
      <c r="R899" s="513"/>
      <c r="S899" s="513"/>
      <c r="T899" s="513"/>
      <c r="U899" s="513"/>
      <c r="V899" s="513"/>
      <c r="W899" s="513"/>
      <c r="X899" s="513"/>
      <c r="Y899" s="513"/>
      <c r="Z899" s="513"/>
      <c r="AA899" s="513"/>
      <c r="AB899" s="513"/>
      <c r="AC899" s="513"/>
      <c r="AD899" s="513"/>
      <c r="AE899" s="513"/>
      <c r="AF899" s="513"/>
      <c r="AG899" s="513"/>
      <c r="AH899" s="513"/>
      <c r="AI899" s="513"/>
      <c r="AJ899" s="513"/>
      <c r="AK899" s="513"/>
      <c r="AL899" s="513"/>
      <c r="AM899" s="513"/>
      <c r="AN899" s="513"/>
      <c r="AO899" s="513"/>
      <c r="AP899" s="513"/>
      <c r="AQ899" s="513"/>
      <c r="AR899" s="513"/>
      <c r="AS899" s="513"/>
      <c r="AT899" s="513"/>
      <c r="AU899" s="513"/>
      <c r="AV899" s="513"/>
      <c r="AW899" s="513"/>
      <c r="AX899" s="513"/>
      <c r="AY899" s="513"/>
      <c r="AZ899" s="513"/>
      <c r="BA899" s="513"/>
      <c r="BB899" s="513"/>
      <c r="BC899" s="513"/>
      <c r="BD899" s="513"/>
      <c r="BE899" s="513"/>
      <c r="BF899" s="513"/>
      <c r="BG899" s="513"/>
      <c r="BH899" s="513"/>
      <c r="BI899" s="513"/>
      <c r="BJ899" s="513"/>
      <c r="BK899" s="513"/>
      <c r="BL899" s="513"/>
      <c r="BM899" s="513"/>
      <c r="BN899" s="513"/>
      <c r="BO899" s="513"/>
      <c r="BP899" s="513"/>
      <c r="BQ899" s="513"/>
      <c r="BR899" s="513"/>
      <c r="BS899" s="513"/>
      <c r="BT899" s="513"/>
      <c r="BU899" s="513"/>
      <c r="BV899" s="513"/>
      <c r="BW899" s="513"/>
      <c r="BX899" s="513"/>
      <c r="BY899" s="513"/>
      <c r="BZ899" s="513"/>
      <c r="CA899" s="513"/>
      <c r="CB899" s="513"/>
      <c r="CC899" s="1972"/>
      <c r="CD899" s="1499"/>
      <c r="CE899" s="1500"/>
      <c r="CF899" s="1501"/>
      <c r="CG899" s="1500"/>
      <c r="CH899" s="1500"/>
      <c r="CI899" s="1500"/>
      <c r="CJ899" s="1976"/>
      <c r="CK899" s="1519"/>
      <c r="CL899" s="1509"/>
    </row>
    <row r="900" spans="1:90" s="514" customFormat="1">
      <c r="A900" s="511"/>
      <c r="B900" s="512"/>
      <c r="C900" s="1493"/>
      <c r="D900" s="1493"/>
      <c r="E900" s="1493"/>
      <c r="F900" s="1493"/>
      <c r="G900" s="1493"/>
      <c r="H900" s="1530"/>
      <c r="I900" s="1972"/>
      <c r="J900" s="1542"/>
      <c r="K900" s="513"/>
      <c r="L900" s="513"/>
      <c r="M900" s="513"/>
      <c r="N900" s="513"/>
      <c r="O900" s="513"/>
      <c r="P900" s="513"/>
      <c r="Q900" s="513"/>
      <c r="R900" s="513"/>
      <c r="S900" s="513"/>
      <c r="T900" s="513"/>
      <c r="U900" s="513"/>
      <c r="V900" s="513"/>
      <c r="W900" s="513"/>
      <c r="X900" s="513"/>
      <c r="Y900" s="513"/>
      <c r="Z900" s="513"/>
      <c r="AA900" s="513"/>
      <c r="AB900" s="513"/>
      <c r="AC900" s="513"/>
      <c r="AD900" s="513"/>
      <c r="AE900" s="513"/>
      <c r="AF900" s="513"/>
      <c r="AG900" s="513"/>
      <c r="AH900" s="513"/>
      <c r="AI900" s="513"/>
      <c r="AJ900" s="513"/>
      <c r="AK900" s="513"/>
      <c r="AL900" s="513"/>
      <c r="AM900" s="513"/>
      <c r="AN900" s="513"/>
      <c r="AO900" s="513"/>
      <c r="AP900" s="513"/>
      <c r="AQ900" s="513"/>
      <c r="AR900" s="513"/>
      <c r="AS900" s="513"/>
      <c r="AT900" s="513"/>
      <c r="AU900" s="513"/>
      <c r="AV900" s="513"/>
      <c r="AW900" s="513"/>
      <c r="AX900" s="513"/>
      <c r="AY900" s="513"/>
      <c r="AZ900" s="513"/>
      <c r="BA900" s="513"/>
      <c r="BB900" s="513"/>
      <c r="BC900" s="513"/>
      <c r="BD900" s="513"/>
      <c r="BE900" s="513"/>
      <c r="BF900" s="513"/>
      <c r="BG900" s="513"/>
      <c r="BH900" s="513"/>
      <c r="BI900" s="513"/>
      <c r="BJ900" s="513"/>
      <c r="BK900" s="513"/>
      <c r="BL900" s="513"/>
      <c r="BM900" s="513"/>
      <c r="BN900" s="513"/>
      <c r="BO900" s="513"/>
      <c r="BP900" s="513"/>
      <c r="BQ900" s="513"/>
      <c r="BR900" s="513"/>
      <c r="BS900" s="513"/>
      <c r="BT900" s="513"/>
      <c r="BU900" s="513"/>
      <c r="BV900" s="513"/>
      <c r="BW900" s="513"/>
      <c r="BX900" s="513"/>
      <c r="BY900" s="513"/>
      <c r="BZ900" s="513"/>
      <c r="CA900" s="513"/>
      <c r="CB900" s="513"/>
      <c r="CC900" s="1972"/>
      <c r="CD900" s="1499"/>
      <c r="CE900" s="1500"/>
      <c r="CF900" s="1501"/>
      <c r="CG900" s="1500"/>
      <c r="CH900" s="1500"/>
      <c r="CI900" s="1500"/>
      <c r="CJ900" s="1976"/>
      <c r="CK900" s="1519"/>
      <c r="CL900" s="1509"/>
    </row>
    <row r="901" spans="1:90" s="514" customFormat="1">
      <c r="A901" s="511"/>
      <c r="B901" s="512"/>
      <c r="C901" s="1493"/>
      <c r="D901" s="1493"/>
      <c r="E901" s="1493"/>
      <c r="F901" s="1493"/>
      <c r="G901" s="1493"/>
      <c r="H901" s="1530"/>
      <c r="I901" s="1972"/>
      <c r="J901" s="1542"/>
      <c r="K901" s="513"/>
      <c r="L901" s="513"/>
      <c r="M901" s="513"/>
      <c r="N901" s="513"/>
      <c r="O901" s="513"/>
      <c r="P901" s="513"/>
      <c r="Q901" s="513"/>
      <c r="R901" s="513"/>
      <c r="S901" s="513"/>
      <c r="T901" s="513"/>
      <c r="U901" s="513"/>
      <c r="V901" s="513"/>
      <c r="W901" s="513"/>
      <c r="X901" s="513"/>
      <c r="Y901" s="513"/>
      <c r="Z901" s="513"/>
      <c r="AA901" s="513"/>
      <c r="AB901" s="513"/>
      <c r="AC901" s="513"/>
      <c r="AD901" s="513"/>
      <c r="AE901" s="513"/>
      <c r="AF901" s="513"/>
      <c r="AG901" s="513"/>
      <c r="AH901" s="513"/>
      <c r="AI901" s="513"/>
      <c r="AJ901" s="513"/>
      <c r="AK901" s="513"/>
      <c r="AL901" s="513"/>
      <c r="AM901" s="513"/>
      <c r="AN901" s="513"/>
      <c r="AO901" s="513"/>
      <c r="AP901" s="513"/>
      <c r="AQ901" s="513"/>
      <c r="AR901" s="513"/>
      <c r="AS901" s="513"/>
      <c r="AT901" s="513"/>
      <c r="AU901" s="513"/>
      <c r="AV901" s="513"/>
      <c r="AW901" s="513"/>
      <c r="AX901" s="513"/>
      <c r="AY901" s="513"/>
      <c r="AZ901" s="513"/>
      <c r="BA901" s="513"/>
      <c r="BB901" s="513"/>
      <c r="BC901" s="513"/>
      <c r="BD901" s="513"/>
      <c r="BE901" s="513"/>
      <c r="BF901" s="513"/>
      <c r="BG901" s="513"/>
      <c r="BH901" s="513"/>
      <c r="BI901" s="513"/>
      <c r="BJ901" s="513"/>
      <c r="BK901" s="513"/>
      <c r="BL901" s="513"/>
      <c r="BM901" s="513"/>
      <c r="BN901" s="513"/>
      <c r="BO901" s="513"/>
      <c r="BP901" s="513"/>
      <c r="BQ901" s="513"/>
      <c r="BR901" s="513"/>
      <c r="BS901" s="513"/>
      <c r="BT901" s="513"/>
      <c r="BU901" s="513"/>
      <c r="BV901" s="513"/>
      <c r="BW901" s="513"/>
      <c r="BX901" s="513"/>
      <c r="BY901" s="513"/>
      <c r="BZ901" s="513"/>
      <c r="CA901" s="513"/>
      <c r="CB901" s="513"/>
      <c r="CC901" s="1972"/>
      <c r="CD901" s="1499"/>
      <c r="CE901" s="1500"/>
      <c r="CF901" s="1501"/>
      <c r="CG901" s="1500"/>
      <c r="CH901" s="1500"/>
      <c r="CI901" s="1500"/>
      <c r="CJ901" s="1976"/>
      <c r="CK901" s="1519"/>
      <c r="CL901" s="1509"/>
    </row>
    <row r="902" spans="1:90" s="514" customFormat="1">
      <c r="A902" s="511"/>
      <c r="B902" s="512"/>
      <c r="C902" s="1493"/>
      <c r="D902" s="1493"/>
      <c r="E902" s="1493"/>
      <c r="F902" s="1493"/>
      <c r="G902" s="1493"/>
      <c r="H902" s="1530"/>
      <c r="I902" s="1972"/>
      <c r="J902" s="1542"/>
      <c r="K902" s="513"/>
      <c r="L902" s="513"/>
      <c r="M902" s="513"/>
      <c r="N902" s="513"/>
      <c r="O902" s="513"/>
      <c r="P902" s="513"/>
      <c r="Q902" s="513"/>
      <c r="R902" s="513"/>
      <c r="S902" s="513"/>
      <c r="T902" s="513"/>
      <c r="U902" s="513"/>
      <c r="V902" s="513"/>
      <c r="W902" s="513"/>
      <c r="X902" s="513"/>
      <c r="Y902" s="513"/>
      <c r="Z902" s="513"/>
      <c r="AA902" s="513"/>
      <c r="AB902" s="513"/>
      <c r="AC902" s="513"/>
      <c r="AD902" s="513"/>
      <c r="AE902" s="513"/>
      <c r="AF902" s="513"/>
      <c r="AG902" s="513"/>
      <c r="AH902" s="513"/>
      <c r="AI902" s="513"/>
      <c r="AJ902" s="513"/>
      <c r="AK902" s="513"/>
      <c r="AL902" s="513"/>
      <c r="AM902" s="513"/>
      <c r="AN902" s="513"/>
      <c r="AO902" s="513"/>
      <c r="AP902" s="513"/>
      <c r="AQ902" s="513"/>
      <c r="AR902" s="513"/>
      <c r="AS902" s="513"/>
      <c r="AT902" s="513"/>
      <c r="AU902" s="513"/>
      <c r="AV902" s="513"/>
      <c r="AW902" s="513"/>
      <c r="AX902" s="513"/>
      <c r="AY902" s="513"/>
      <c r="AZ902" s="513"/>
      <c r="BA902" s="513"/>
      <c r="BB902" s="513"/>
      <c r="BC902" s="513"/>
      <c r="BD902" s="513"/>
      <c r="BE902" s="513"/>
      <c r="BF902" s="513"/>
      <c r="BG902" s="513"/>
      <c r="BH902" s="513"/>
      <c r="BI902" s="513"/>
      <c r="BJ902" s="513"/>
      <c r="BK902" s="513"/>
      <c r="BL902" s="513"/>
      <c r="BM902" s="513"/>
      <c r="BN902" s="513"/>
      <c r="BO902" s="513"/>
      <c r="BP902" s="513"/>
      <c r="BQ902" s="513"/>
      <c r="BR902" s="513"/>
      <c r="BS902" s="513"/>
      <c r="BT902" s="513"/>
      <c r="BU902" s="513"/>
      <c r="BV902" s="513"/>
      <c r="BW902" s="513"/>
      <c r="BX902" s="513"/>
      <c r="BY902" s="513"/>
      <c r="BZ902" s="513"/>
      <c r="CA902" s="513"/>
      <c r="CB902" s="513"/>
      <c r="CC902" s="1972"/>
      <c r="CD902" s="1499"/>
      <c r="CE902" s="1500"/>
      <c r="CF902" s="1501"/>
      <c r="CG902" s="1500"/>
      <c r="CH902" s="1500"/>
      <c r="CI902" s="1500"/>
      <c r="CJ902" s="1976"/>
      <c r="CK902" s="1519"/>
      <c r="CL902" s="1509"/>
    </row>
    <row r="903" spans="1:90" s="514" customFormat="1">
      <c r="A903" s="511"/>
      <c r="B903" s="512"/>
      <c r="C903" s="1493"/>
      <c r="D903" s="1493"/>
      <c r="E903" s="1493"/>
      <c r="F903" s="1493"/>
      <c r="G903" s="1493"/>
      <c r="H903" s="1530"/>
      <c r="I903" s="1972"/>
      <c r="J903" s="1542"/>
      <c r="K903" s="513"/>
      <c r="L903" s="513"/>
      <c r="M903" s="513"/>
      <c r="N903" s="513"/>
      <c r="O903" s="513"/>
      <c r="P903" s="513"/>
      <c r="Q903" s="513"/>
      <c r="R903" s="513"/>
      <c r="S903" s="513"/>
      <c r="T903" s="513"/>
      <c r="U903" s="513"/>
      <c r="V903" s="513"/>
      <c r="W903" s="513"/>
      <c r="X903" s="513"/>
      <c r="Y903" s="513"/>
      <c r="Z903" s="513"/>
      <c r="AA903" s="513"/>
      <c r="AB903" s="513"/>
      <c r="AC903" s="513"/>
      <c r="AD903" s="513"/>
      <c r="AE903" s="513"/>
      <c r="AF903" s="513"/>
      <c r="AG903" s="513"/>
      <c r="AH903" s="513"/>
      <c r="AI903" s="513"/>
      <c r="AJ903" s="513"/>
      <c r="AK903" s="513"/>
      <c r="AL903" s="513"/>
      <c r="AM903" s="513"/>
      <c r="AN903" s="513"/>
      <c r="AO903" s="513"/>
      <c r="AP903" s="513"/>
      <c r="AQ903" s="513"/>
      <c r="AR903" s="513"/>
      <c r="AS903" s="513"/>
      <c r="AT903" s="513"/>
      <c r="AU903" s="513"/>
      <c r="AV903" s="513"/>
      <c r="AW903" s="513"/>
      <c r="AX903" s="513"/>
      <c r="AY903" s="513"/>
      <c r="AZ903" s="513"/>
      <c r="BA903" s="513"/>
      <c r="BB903" s="513"/>
      <c r="BC903" s="513"/>
      <c r="BD903" s="513"/>
      <c r="BE903" s="513"/>
      <c r="BF903" s="513"/>
      <c r="BG903" s="513"/>
      <c r="BH903" s="513"/>
      <c r="BI903" s="513"/>
      <c r="BJ903" s="513"/>
      <c r="BK903" s="513"/>
      <c r="BL903" s="513"/>
      <c r="BM903" s="513"/>
      <c r="BN903" s="513"/>
      <c r="BO903" s="513"/>
      <c r="BP903" s="513"/>
      <c r="BQ903" s="513"/>
      <c r="BR903" s="513"/>
      <c r="BS903" s="513"/>
      <c r="BT903" s="513"/>
      <c r="BU903" s="513"/>
      <c r="BV903" s="513"/>
      <c r="BW903" s="513"/>
      <c r="BX903" s="513"/>
      <c r="BY903" s="513"/>
      <c r="BZ903" s="513"/>
      <c r="CA903" s="513"/>
      <c r="CB903" s="513"/>
      <c r="CC903" s="1972"/>
      <c r="CD903" s="1499"/>
      <c r="CE903" s="1500"/>
      <c r="CF903" s="1501"/>
      <c r="CG903" s="1500"/>
      <c r="CH903" s="1500"/>
      <c r="CI903" s="1500"/>
      <c r="CJ903" s="1976"/>
      <c r="CK903" s="1519"/>
      <c r="CL903" s="1509"/>
    </row>
    <row r="904" spans="1:90" s="514" customFormat="1">
      <c r="A904" s="511"/>
      <c r="B904" s="512"/>
      <c r="C904" s="1493"/>
      <c r="D904" s="1493"/>
      <c r="E904" s="1493"/>
      <c r="F904" s="1493"/>
      <c r="G904" s="1493"/>
      <c r="H904" s="1530"/>
      <c r="I904" s="1972"/>
      <c r="J904" s="1542"/>
      <c r="K904" s="513"/>
      <c r="L904" s="513"/>
      <c r="M904" s="513"/>
      <c r="N904" s="513"/>
      <c r="O904" s="513"/>
      <c r="P904" s="513"/>
      <c r="Q904" s="513"/>
      <c r="R904" s="513"/>
      <c r="S904" s="513"/>
      <c r="T904" s="513"/>
      <c r="U904" s="513"/>
      <c r="V904" s="513"/>
      <c r="W904" s="513"/>
      <c r="X904" s="513"/>
      <c r="Y904" s="513"/>
      <c r="Z904" s="513"/>
      <c r="AA904" s="513"/>
      <c r="AB904" s="513"/>
      <c r="AC904" s="513"/>
      <c r="AD904" s="513"/>
      <c r="AE904" s="513"/>
      <c r="AF904" s="513"/>
      <c r="AG904" s="513"/>
      <c r="AH904" s="513"/>
      <c r="AI904" s="513"/>
      <c r="AJ904" s="513"/>
      <c r="AK904" s="513"/>
      <c r="AL904" s="513"/>
      <c r="AM904" s="513"/>
      <c r="AN904" s="513"/>
      <c r="AO904" s="513"/>
      <c r="AP904" s="513"/>
      <c r="AQ904" s="513"/>
      <c r="AR904" s="513"/>
      <c r="AS904" s="513"/>
      <c r="AT904" s="513"/>
      <c r="AU904" s="513"/>
      <c r="AV904" s="513"/>
      <c r="AW904" s="513"/>
      <c r="AX904" s="513"/>
      <c r="AY904" s="513"/>
      <c r="AZ904" s="513"/>
      <c r="BA904" s="513"/>
      <c r="BB904" s="513"/>
      <c r="BC904" s="513"/>
      <c r="BD904" s="513"/>
      <c r="BE904" s="513"/>
      <c r="BF904" s="513"/>
      <c r="BG904" s="513"/>
      <c r="BH904" s="513"/>
      <c r="BI904" s="513"/>
      <c r="BJ904" s="513"/>
      <c r="BK904" s="513"/>
      <c r="BL904" s="513"/>
      <c r="BM904" s="513"/>
      <c r="BN904" s="513"/>
      <c r="BO904" s="513"/>
      <c r="BP904" s="513"/>
      <c r="BQ904" s="513"/>
      <c r="BR904" s="513"/>
      <c r="BS904" s="513"/>
      <c r="BT904" s="513"/>
      <c r="BU904" s="513"/>
      <c r="BV904" s="513"/>
      <c r="BW904" s="513"/>
      <c r="BX904" s="513"/>
      <c r="BY904" s="513"/>
      <c r="BZ904" s="513"/>
      <c r="CA904" s="513"/>
      <c r="CB904" s="513"/>
      <c r="CC904" s="1972"/>
      <c r="CD904" s="1499"/>
      <c r="CE904" s="1500"/>
      <c r="CF904" s="1501"/>
      <c r="CG904" s="1500"/>
      <c r="CH904" s="1500"/>
      <c r="CI904" s="1500"/>
      <c r="CJ904" s="1976"/>
      <c r="CK904" s="1519"/>
      <c r="CL904" s="1509"/>
    </row>
    <row r="905" spans="1:90" s="514" customFormat="1">
      <c r="A905" s="511"/>
      <c r="B905" s="512"/>
      <c r="C905" s="1493"/>
      <c r="D905" s="1493"/>
      <c r="E905" s="1493"/>
      <c r="F905" s="1493"/>
      <c r="G905" s="1493"/>
      <c r="H905" s="1530"/>
      <c r="I905" s="1972"/>
      <c r="J905" s="1542"/>
      <c r="K905" s="513"/>
      <c r="L905" s="513"/>
      <c r="M905" s="513"/>
      <c r="N905" s="513"/>
      <c r="O905" s="513"/>
      <c r="P905" s="513"/>
      <c r="Q905" s="513"/>
      <c r="R905" s="513"/>
      <c r="S905" s="513"/>
      <c r="T905" s="513"/>
      <c r="U905" s="513"/>
      <c r="V905" s="513"/>
      <c r="W905" s="513"/>
      <c r="X905" s="513"/>
      <c r="Y905" s="513"/>
      <c r="Z905" s="513"/>
      <c r="AA905" s="513"/>
      <c r="AB905" s="513"/>
      <c r="AC905" s="513"/>
      <c r="AD905" s="513"/>
      <c r="AE905" s="513"/>
      <c r="AF905" s="513"/>
      <c r="AG905" s="513"/>
      <c r="AH905" s="513"/>
      <c r="AI905" s="513"/>
      <c r="AJ905" s="513"/>
      <c r="AK905" s="513"/>
      <c r="AL905" s="513"/>
      <c r="AM905" s="513"/>
      <c r="AN905" s="513"/>
      <c r="AO905" s="513"/>
      <c r="AP905" s="513"/>
      <c r="AQ905" s="513"/>
      <c r="AR905" s="513"/>
      <c r="AS905" s="513"/>
      <c r="AT905" s="513"/>
      <c r="AU905" s="513"/>
      <c r="AV905" s="513"/>
      <c r="AW905" s="513"/>
      <c r="AX905" s="513"/>
      <c r="AY905" s="513"/>
      <c r="AZ905" s="513"/>
      <c r="BA905" s="513"/>
      <c r="BB905" s="513"/>
      <c r="BC905" s="513"/>
      <c r="BD905" s="513"/>
      <c r="BE905" s="513"/>
      <c r="BF905" s="513"/>
      <c r="BG905" s="513"/>
      <c r="BH905" s="513"/>
      <c r="BI905" s="513"/>
      <c r="BJ905" s="513"/>
      <c r="BK905" s="513"/>
      <c r="BL905" s="513"/>
      <c r="BM905" s="513"/>
      <c r="BN905" s="513"/>
      <c r="BO905" s="513"/>
      <c r="BP905" s="513"/>
      <c r="BQ905" s="513"/>
      <c r="BR905" s="513"/>
      <c r="BS905" s="513"/>
      <c r="BT905" s="513"/>
      <c r="BU905" s="513"/>
      <c r="BV905" s="513"/>
      <c r="BW905" s="513"/>
      <c r="BX905" s="513"/>
      <c r="BY905" s="513"/>
      <c r="BZ905" s="513"/>
      <c r="CA905" s="513"/>
      <c r="CB905" s="513"/>
      <c r="CC905" s="1972"/>
      <c r="CD905" s="1499"/>
      <c r="CE905" s="1500"/>
      <c r="CF905" s="1501"/>
      <c r="CG905" s="1500"/>
      <c r="CH905" s="1500"/>
      <c r="CI905" s="1500"/>
      <c r="CJ905" s="1976"/>
      <c r="CK905" s="1519"/>
      <c r="CL905" s="1509"/>
    </row>
    <row r="906" spans="1:90" s="514" customFormat="1">
      <c r="A906" s="511"/>
      <c r="B906" s="512"/>
      <c r="C906" s="1493"/>
      <c r="D906" s="1493"/>
      <c r="E906" s="1493"/>
      <c r="F906" s="1493"/>
      <c r="G906" s="1493"/>
      <c r="H906" s="1530"/>
      <c r="I906" s="1972"/>
      <c r="J906" s="1542"/>
      <c r="K906" s="513"/>
      <c r="L906" s="513"/>
      <c r="M906" s="513"/>
      <c r="N906" s="513"/>
      <c r="O906" s="513"/>
      <c r="P906" s="513"/>
      <c r="Q906" s="513"/>
      <c r="R906" s="513"/>
      <c r="S906" s="513"/>
      <c r="T906" s="513"/>
      <c r="U906" s="513"/>
      <c r="V906" s="513"/>
      <c r="W906" s="513"/>
      <c r="X906" s="513"/>
      <c r="Y906" s="513"/>
      <c r="Z906" s="513"/>
      <c r="AA906" s="513"/>
      <c r="AB906" s="513"/>
      <c r="AC906" s="513"/>
      <c r="AD906" s="513"/>
      <c r="AE906" s="513"/>
      <c r="AF906" s="513"/>
      <c r="AG906" s="513"/>
      <c r="AH906" s="513"/>
      <c r="AI906" s="513"/>
      <c r="AJ906" s="513"/>
      <c r="AK906" s="513"/>
      <c r="AL906" s="513"/>
      <c r="AM906" s="513"/>
      <c r="AN906" s="513"/>
      <c r="AO906" s="513"/>
      <c r="AP906" s="513"/>
      <c r="AQ906" s="513"/>
      <c r="AR906" s="513"/>
      <c r="AS906" s="513"/>
      <c r="AT906" s="513"/>
      <c r="AU906" s="513"/>
      <c r="AV906" s="513"/>
      <c r="AW906" s="513"/>
      <c r="AX906" s="513"/>
      <c r="AY906" s="513"/>
      <c r="AZ906" s="513"/>
      <c r="BA906" s="513"/>
      <c r="BB906" s="513"/>
      <c r="BC906" s="513"/>
      <c r="BD906" s="513"/>
      <c r="BE906" s="513"/>
      <c r="BF906" s="513"/>
      <c r="BG906" s="513"/>
      <c r="BH906" s="513"/>
      <c r="BI906" s="513"/>
      <c r="BJ906" s="513"/>
      <c r="BK906" s="513"/>
      <c r="BL906" s="513"/>
      <c r="BM906" s="513"/>
      <c r="BN906" s="513"/>
      <c r="BO906" s="513"/>
      <c r="BP906" s="513"/>
      <c r="BQ906" s="513"/>
      <c r="BR906" s="513"/>
      <c r="BS906" s="513"/>
      <c r="BT906" s="513"/>
      <c r="BU906" s="513"/>
      <c r="BV906" s="513"/>
      <c r="BW906" s="513"/>
      <c r="BX906" s="513"/>
      <c r="BY906" s="513"/>
      <c r="BZ906" s="513"/>
      <c r="CA906" s="513"/>
      <c r="CB906" s="513"/>
      <c r="CC906" s="1972"/>
      <c r="CD906" s="1499"/>
      <c r="CE906" s="1500"/>
      <c r="CF906" s="1501"/>
      <c r="CG906" s="1500"/>
      <c r="CH906" s="1500"/>
      <c r="CI906" s="1500"/>
      <c r="CJ906" s="1976"/>
      <c r="CK906" s="1519"/>
      <c r="CL906" s="1509"/>
    </row>
    <row r="907" spans="1:90" s="514" customFormat="1">
      <c r="A907" s="511"/>
      <c r="B907" s="512"/>
      <c r="C907" s="1493"/>
      <c r="D907" s="1493"/>
      <c r="E907" s="1493"/>
      <c r="F907" s="1493"/>
      <c r="G907" s="1493"/>
      <c r="H907" s="1530"/>
      <c r="I907" s="1972"/>
      <c r="J907" s="1542"/>
      <c r="K907" s="513"/>
      <c r="L907" s="513"/>
      <c r="M907" s="513"/>
      <c r="N907" s="513"/>
      <c r="O907" s="513"/>
      <c r="P907" s="513"/>
      <c r="Q907" s="513"/>
      <c r="R907" s="513"/>
      <c r="S907" s="513"/>
      <c r="T907" s="513"/>
      <c r="U907" s="513"/>
      <c r="V907" s="513"/>
      <c r="W907" s="513"/>
      <c r="X907" s="513"/>
      <c r="Y907" s="513"/>
      <c r="Z907" s="513"/>
      <c r="AA907" s="513"/>
      <c r="AB907" s="513"/>
      <c r="AC907" s="513"/>
      <c r="AD907" s="513"/>
      <c r="AE907" s="513"/>
      <c r="AF907" s="513"/>
      <c r="AG907" s="513"/>
      <c r="AH907" s="513"/>
      <c r="AI907" s="513"/>
      <c r="AJ907" s="513"/>
      <c r="AK907" s="513"/>
      <c r="AL907" s="513"/>
      <c r="AM907" s="513"/>
      <c r="AN907" s="513"/>
      <c r="AO907" s="513"/>
      <c r="AP907" s="513"/>
      <c r="AQ907" s="513"/>
      <c r="AR907" s="513"/>
      <c r="AS907" s="513"/>
      <c r="AT907" s="513"/>
      <c r="AU907" s="513"/>
      <c r="AV907" s="513"/>
      <c r="AW907" s="513"/>
      <c r="AX907" s="513"/>
      <c r="AY907" s="513"/>
      <c r="AZ907" s="513"/>
      <c r="BA907" s="513"/>
      <c r="BB907" s="513"/>
      <c r="BC907" s="513"/>
      <c r="BD907" s="513"/>
      <c r="BE907" s="513"/>
      <c r="BF907" s="513"/>
      <c r="BG907" s="513"/>
      <c r="BH907" s="513"/>
      <c r="BI907" s="513"/>
      <c r="BJ907" s="513"/>
      <c r="BK907" s="513"/>
      <c r="BL907" s="513"/>
      <c r="BM907" s="513"/>
      <c r="BN907" s="513"/>
      <c r="BO907" s="513"/>
      <c r="BP907" s="513"/>
      <c r="BQ907" s="513"/>
      <c r="BR907" s="513"/>
      <c r="BS907" s="513"/>
      <c r="BT907" s="513"/>
      <c r="BU907" s="513"/>
      <c r="BV907" s="513"/>
      <c r="BW907" s="513"/>
      <c r="BX907" s="513"/>
      <c r="BY907" s="513"/>
      <c r="BZ907" s="513"/>
      <c r="CA907" s="513"/>
      <c r="CB907" s="513"/>
      <c r="CC907" s="1972"/>
      <c r="CD907" s="1499"/>
      <c r="CE907" s="1500"/>
      <c r="CF907" s="1501"/>
      <c r="CG907" s="1500"/>
      <c r="CH907" s="1500"/>
      <c r="CI907" s="1500"/>
      <c r="CJ907" s="1976"/>
      <c r="CK907" s="1519"/>
      <c r="CL907" s="1509"/>
    </row>
    <row r="908" spans="1:90" s="514" customFormat="1">
      <c r="A908" s="511"/>
      <c r="B908" s="512"/>
      <c r="C908" s="1493"/>
      <c r="D908" s="1493"/>
      <c r="E908" s="1493"/>
      <c r="F908" s="1493"/>
      <c r="G908" s="1493"/>
      <c r="H908" s="1530"/>
      <c r="I908" s="1972"/>
      <c r="J908" s="1542"/>
      <c r="K908" s="513"/>
      <c r="L908" s="513"/>
      <c r="M908" s="513"/>
      <c r="N908" s="513"/>
      <c r="O908" s="513"/>
      <c r="P908" s="513"/>
      <c r="Q908" s="513"/>
      <c r="R908" s="513"/>
      <c r="S908" s="513"/>
      <c r="T908" s="513"/>
      <c r="U908" s="513"/>
      <c r="V908" s="513"/>
      <c r="W908" s="513"/>
      <c r="X908" s="513"/>
      <c r="Y908" s="513"/>
      <c r="Z908" s="513"/>
      <c r="AA908" s="513"/>
      <c r="AB908" s="513"/>
      <c r="AC908" s="513"/>
      <c r="AD908" s="513"/>
      <c r="AE908" s="513"/>
      <c r="AF908" s="513"/>
      <c r="AG908" s="513"/>
      <c r="AH908" s="513"/>
      <c r="AI908" s="513"/>
      <c r="AJ908" s="513"/>
      <c r="AK908" s="513"/>
      <c r="AL908" s="513"/>
      <c r="AM908" s="513"/>
      <c r="AN908" s="513"/>
      <c r="AO908" s="513"/>
      <c r="AP908" s="513"/>
      <c r="AQ908" s="513"/>
      <c r="AR908" s="513"/>
      <c r="AS908" s="513"/>
      <c r="AT908" s="513"/>
      <c r="AU908" s="513"/>
      <c r="AV908" s="513"/>
      <c r="AW908" s="513"/>
      <c r="AX908" s="513"/>
      <c r="AY908" s="513"/>
      <c r="AZ908" s="513"/>
      <c r="BA908" s="513"/>
      <c r="BB908" s="513"/>
      <c r="BC908" s="513"/>
      <c r="BD908" s="513"/>
      <c r="BE908" s="513"/>
      <c r="BF908" s="513"/>
      <c r="BG908" s="513"/>
      <c r="BH908" s="513"/>
      <c r="BI908" s="513"/>
      <c r="BJ908" s="513"/>
      <c r="BK908" s="513"/>
      <c r="BL908" s="513"/>
      <c r="BM908" s="513"/>
      <c r="BN908" s="513"/>
      <c r="BO908" s="513"/>
      <c r="BP908" s="513"/>
      <c r="BQ908" s="513"/>
      <c r="BR908" s="513"/>
      <c r="BS908" s="513"/>
      <c r="BT908" s="513"/>
      <c r="BU908" s="513"/>
      <c r="BV908" s="513"/>
      <c r="BW908" s="513"/>
      <c r="BX908" s="513"/>
      <c r="BY908" s="513"/>
      <c r="BZ908" s="513"/>
      <c r="CA908" s="513"/>
      <c r="CB908" s="513"/>
      <c r="CC908" s="1972"/>
      <c r="CD908" s="1499"/>
      <c r="CE908" s="1500"/>
      <c r="CF908" s="1501"/>
      <c r="CG908" s="1500"/>
      <c r="CH908" s="1500"/>
      <c r="CI908" s="1500"/>
      <c r="CJ908" s="1976"/>
      <c r="CK908" s="1519"/>
      <c r="CL908" s="1509"/>
    </row>
    <row r="909" spans="1:90" s="514" customFormat="1">
      <c r="A909" s="511"/>
      <c r="B909" s="512"/>
      <c r="C909" s="1493"/>
      <c r="D909" s="1493"/>
      <c r="E909" s="1493"/>
      <c r="F909" s="1493"/>
      <c r="G909" s="1493"/>
      <c r="H909" s="1530"/>
      <c r="I909" s="1972"/>
      <c r="J909" s="1542"/>
      <c r="K909" s="513"/>
      <c r="L909" s="513"/>
      <c r="M909" s="513"/>
      <c r="N909" s="513"/>
      <c r="O909" s="513"/>
      <c r="P909" s="513"/>
      <c r="Q909" s="513"/>
      <c r="R909" s="513"/>
      <c r="S909" s="513"/>
      <c r="T909" s="513"/>
      <c r="U909" s="513"/>
      <c r="V909" s="513"/>
      <c r="W909" s="513"/>
      <c r="X909" s="513"/>
      <c r="Y909" s="513"/>
      <c r="Z909" s="513"/>
      <c r="AA909" s="513"/>
      <c r="AB909" s="513"/>
      <c r="AC909" s="513"/>
      <c r="AD909" s="513"/>
      <c r="AE909" s="513"/>
      <c r="AF909" s="513"/>
      <c r="AG909" s="513"/>
      <c r="AH909" s="513"/>
      <c r="AI909" s="513"/>
      <c r="AJ909" s="513"/>
      <c r="AK909" s="513"/>
      <c r="AL909" s="513"/>
      <c r="AM909" s="513"/>
      <c r="AN909" s="513"/>
      <c r="AO909" s="513"/>
      <c r="AP909" s="513"/>
      <c r="AQ909" s="513"/>
      <c r="AR909" s="513"/>
      <c r="AS909" s="513"/>
      <c r="AT909" s="513"/>
      <c r="AU909" s="513"/>
      <c r="AV909" s="513"/>
      <c r="AW909" s="513"/>
      <c r="AX909" s="513"/>
      <c r="AY909" s="513"/>
      <c r="AZ909" s="513"/>
      <c r="BA909" s="513"/>
      <c r="BB909" s="513"/>
      <c r="BC909" s="513"/>
      <c r="BD909" s="513"/>
      <c r="BE909" s="513"/>
      <c r="BF909" s="513"/>
      <c r="BG909" s="513"/>
      <c r="BH909" s="513"/>
      <c r="BI909" s="513"/>
      <c r="BJ909" s="513"/>
      <c r="BK909" s="513"/>
      <c r="BL909" s="513"/>
      <c r="BM909" s="513"/>
      <c r="BN909" s="513"/>
      <c r="BO909" s="513"/>
      <c r="BP909" s="513"/>
      <c r="BQ909" s="513"/>
      <c r="BR909" s="513"/>
      <c r="BS909" s="513"/>
      <c r="BT909" s="513"/>
      <c r="BU909" s="513"/>
      <c r="BV909" s="513"/>
      <c r="BW909" s="513"/>
      <c r="BX909" s="513"/>
      <c r="BY909" s="513"/>
      <c r="BZ909" s="513"/>
      <c r="CA909" s="513"/>
      <c r="CB909" s="513"/>
      <c r="CC909" s="1972"/>
      <c r="CD909" s="1499"/>
      <c r="CE909" s="1500"/>
      <c r="CF909" s="1501"/>
      <c r="CG909" s="1500"/>
      <c r="CH909" s="1500"/>
      <c r="CI909" s="1500"/>
      <c r="CJ909" s="1976"/>
      <c r="CK909" s="1519"/>
      <c r="CL909" s="1509"/>
    </row>
    <row r="910" spans="1:90" s="514" customFormat="1">
      <c r="A910" s="511"/>
      <c r="B910" s="512"/>
      <c r="C910" s="1493"/>
      <c r="D910" s="1493"/>
      <c r="E910" s="1493"/>
      <c r="F910" s="1493"/>
      <c r="G910" s="1493"/>
      <c r="H910" s="1530"/>
      <c r="I910" s="1972"/>
      <c r="J910" s="1542"/>
      <c r="K910" s="513"/>
      <c r="L910" s="513"/>
      <c r="M910" s="513"/>
      <c r="N910" s="513"/>
      <c r="O910" s="513"/>
      <c r="P910" s="513"/>
      <c r="Q910" s="513"/>
      <c r="R910" s="513"/>
      <c r="S910" s="513"/>
      <c r="T910" s="513"/>
      <c r="U910" s="513"/>
      <c r="V910" s="513"/>
      <c r="W910" s="513"/>
      <c r="X910" s="513"/>
      <c r="Y910" s="513"/>
      <c r="Z910" s="513"/>
      <c r="AA910" s="513"/>
      <c r="AB910" s="513"/>
      <c r="AC910" s="513"/>
      <c r="AD910" s="513"/>
      <c r="AE910" s="513"/>
      <c r="AF910" s="513"/>
      <c r="AG910" s="513"/>
      <c r="AH910" s="513"/>
      <c r="AI910" s="513"/>
      <c r="AJ910" s="513"/>
      <c r="AK910" s="513"/>
      <c r="AL910" s="513"/>
      <c r="AM910" s="513"/>
      <c r="AN910" s="513"/>
      <c r="AO910" s="513"/>
      <c r="AP910" s="513"/>
      <c r="AQ910" s="513"/>
      <c r="AR910" s="513"/>
      <c r="AS910" s="513"/>
      <c r="AT910" s="513"/>
      <c r="AU910" s="513"/>
      <c r="AV910" s="513"/>
      <c r="AW910" s="513"/>
      <c r="AX910" s="513"/>
      <c r="AY910" s="513"/>
      <c r="AZ910" s="513"/>
      <c r="BA910" s="513"/>
      <c r="BB910" s="513"/>
      <c r="BC910" s="513"/>
      <c r="BD910" s="513"/>
      <c r="BE910" s="513"/>
      <c r="BF910" s="513"/>
      <c r="BG910" s="513"/>
      <c r="BH910" s="513"/>
      <c r="BI910" s="513"/>
      <c r="BJ910" s="513"/>
      <c r="BK910" s="513"/>
      <c r="BL910" s="513"/>
      <c r="BM910" s="513"/>
      <c r="BN910" s="513"/>
      <c r="BO910" s="513"/>
      <c r="BP910" s="513"/>
      <c r="BQ910" s="513"/>
      <c r="BR910" s="513"/>
      <c r="BS910" s="513"/>
      <c r="BT910" s="513"/>
      <c r="BU910" s="513"/>
      <c r="BV910" s="513"/>
      <c r="BW910" s="513"/>
      <c r="BX910" s="513"/>
      <c r="BY910" s="513"/>
      <c r="BZ910" s="513"/>
      <c r="CA910" s="513"/>
      <c r="CB910" s="513"/>
      <c r="CC910" s="1972"/>
      <c r="CD910" s="1499"/>
      <c r="CE910" s="1500"/>
      <c r="CF910" s="1501"/>
      <c r="CG910" s="1500"/>
      <c r="CH910" s="1500"/>
      <c r="CI910" s="1500"/>
      <c r="CJ910" s="1976"/>
      <c r="CK910" s="1519"/>
      <c r="CL910" s="1509"/>
    </row>
    <row r="911" spans="1:90" s="514" customFormat="1">
      <c r="A911" s="511"/>
      <c r="B911" s="512"/>
      <c r="C911" s="1493"/>
      <c r="D911" s="1493"/>
      <c r="E911" s="1493"/>
      <c r="F911" s="1493"/>
      <c r="G911" s="1493"/>
      <c r="H911" s="1530"/>
      <c r="I911" s="1972"/>
      <c r="J911" s="1542"/>
      <c r="K911" s="513"/>
      <c r="L911" s="513"/>
      <c r="M911" s="513"/>
      <c r="N911" s="513"/>
      <c r="O911" s="513"/>
      <c r="P911" s="513"/>
      <c r="Q911" s="513"/>
      <c r="R911" s="513"/>
      <c r="S911" s="513"/>
      <c r="T911" s="513"/>
      <c r="U911" s="513"/>
      <c r="V911" s="513"/>
      <c r="W911" s="513"/>
      <c r="X911" s="513"/>
      <c r="Y911" s="513"/>
      <c r="Z911" s="513"/>
      <c r="AA911" s="513"/>
      <c r="AB911" s="513"/>
      <c r="AC911" s="513"/>
      <c r="AD911" s="513"/>
      <c r="AE911" s="513"/>
      <c r="AF911" s="513"/>
      <c r="AG911" s="513"/>
      <c r="AH911" s="513"/>
      <c r="AI911" s="513"/>
      <c r="AJ911" s="513"/>
      <c r="AK911" s="513"/>
      <c r="AL911" s="513"/>
      <c r="AM911" s="513"/>
      <c r="AN911" s="513"/>
      <c r="AO911" s="513"/>
      <c r="AP911" s="513"/>
      <c r="AQ911" s="513"/>
      <c r="AR911" s="513"/>
      <c r="AS911" s="513"/>
      <c r="AT911" s="513"/>
      <c r="AU911" s="513"/>
      <c r="AV911" s="513"/>
      <c r="AW911" s="513"/>
      <c r="AX911" s="513"/>
      <c r="AY911" s="513"/>
      <c r="AZ911" s="513"/>
      <c r="BA911" s="513"/>
      <c r="BB911" s="513"/>
      <c r="BC911" s="513"/>
      <c r="BD911" s="513"/>
      <c r="BE911" s="513"/>
      <c r="BF911" s="513"/>
      <c r="BG911" s="513"/>
      <c r="BH911" s="513"/>
      <c r="BI911" s="513"/>
      <c r="BJ911" s="513"/>
      <c r="BK911" s="513"/>
      <c r="BL911" s="513"/>
      <c r="BM911" s="513"/>
      <c r="BN911" s="513"/>
      <c r="BO911" s="513"/>
      <c r="BP911" s="513"/>
      <c r="BQ911" s="513"/>
      <c r="BR911" s="513"/>
      <c r="BS911" s="513"/>
      <c r="BT911" s="513"/>
      <c r="BU911" s="513"/>
      <c r="BV911" s="513"/>
      <c r="BW911" s="513"/>
      <c r="BX911" s="513"/>
      <c r="BY911" s="513"/>
      <c r="BZ911" s="513"/>
      <c r="CA911" s="513"/>
      <c r="CB911" s="513"/>
      <c r="CC911" s="1972"/>
      <c r="CD911" s="1499"/>
      <c r="CE911" s="1500"/>
      <c r="CF911" s="1501"/>
      <c r="CG911" s="1500"/>
      <c r="CH911" s="1500"/>
      <c r="CI911" s="1500"/>
      <c r="CJ911" s="1976"/>
      <c r="CK911" s="1519"/>
      <c r="CL911" s="1509"/>
    </row>
    <row r="912" spans="1:90" s="514" customFormat="1">
      <c r="A912" s="511"/>
      <c r="B912" s="512"/>
      <c r="C912" s="1493"/>
      <c r="D912" s="1493"/>
      <c r="E912" s="1493"/>
      <c r="F912" s="1493"/>
      <c r="G912" s="1493"/>
      <c r="H912" s="1530"/>
      <c r="I912" s="1972"/>
      <c r="J912" s="1542"/>
      <c r="K912" s="513"/>
      <c r="L912" s="513"/>
      <c r="M912" s="513"/>
      <c r="N912" s="513"/>
      <c r="O912" s="513"/>
      <c r="P912" s="513"/>
      <c r="Q912" s="513"/>
      <c r="R912" s="513"/>
      <c r="S912" s="513"/>
      <c r="T912" s="513"/>
      <c r="U912" s="513"/>
      <c r="V912" s="513"/>
      <c r="W912" s="513"/>
      <c r="X912" s="513"/>
      <c r="Y912" s="513"/>
      <c r="Z912" s="513"/>
      <c r="AA912" s="513"/>
      <c r="AB912" s="513"/>
      <c r="AC912" s="513"/>
      <c r="AD912" s="513"/>
      <c r="AE912" s="513"/>
      <c r="AF912" s="513"/>
      <c r="AG912" s="513"/>
      <c r="AH912" s="513"/>
      <c r="AI912" s="513"/>
      <c r="AJ912" s="513"/>
      <c r="AK912" s="513"/>
      <c r="AL912" s="513"/>
      <c r="AM912" s="513"/>
      <c r="AN912" s="513"/>
      <c r="AO912" s="513"/>
      <c r="AP912" s="513"/>
      <c r="AQ912" s="513"/>
      <c r="AR912" s="513"/>
      <c r="AS912" s="513"/>
      <c r="AT912" s="513"/>
      <c r="AU912" s="513"/>
      <c r="AV912" s="513"/>
      <c r="AW912" s="513"/>
      <c r="AX912" s="513"/>
      <c r="AY912" s="513"/>
      <c r="AZ912" s="513"/>
      <c r="BA912" s="513"/>
      <c r="BB912" s="513"/>
      <c r="BC912" s="513"/>
      <c r="BD912" s="513"/>
      <c r="BE912" s="513"/>
      <c r="BF912" s="513"/>
      <c r="BG912" s="513"/>
      <c r="BH912" s="513"/>
      <c r="BI912" s="513"/>
      <c r="BJ912" s="513"/>
      <c r="BK912" s="513"/>
      <c r="BL912" s="513"/>
      <c r="BM912" s="513"/>
      <c r="BN912" s="513"/>
      <c r="BO912" s="513"/>
      <c r="BP912" s="513"/>
      <c r="BQ912" s="513"/>
      <c r="BR912" s="513"/>
      <c r="BS912" s="513"/>
      <c r="BT912" s="513"/>
      <c r="BU912" s="513"/>
      <c r="BV912" s="513"/>
      <c r="BW912" s="513"/>
      <c r="BX912" s="513"/>
      <c r="BY912" s="513"/>
      <c r="BZ912" s="513"/>
      <c r="CA912" s="513"/>
      <c r="CB912" s="513"/>
      <c r="CC912" s="1972"/>
      <c r="CD912" s="1499"/>
      <c r="CE912" s="1500"/>
      <c r="CF912" s="1501"/>
      <c r="CG912" s="1500"/>
      <c r="CH912" s="1500"/>
      <c r="CI912" s="1500"/>
      <c r="CJ912" s="1976"/>
      <c r="CK912" s="1519"/>
      <c r="CL912" s="1509"/>
    </row>
    <row r="913" spans="1:90" s="514" customFormat="1">
      <c r="A913" s="511"/>
      <c r="B913" s="512"/>
      <c r="C913" s="1493"/>
      <c r="D913" s="1493"/>
      <c r="E913" s="1493"/>
      <c r="F913" s="1493"/>
      <c r="G913" s="1493"/>
      <c r="H913" s="1530"/>
      <c r="I913" s="1972"/>
      <c r="J913" s="1542"/>
      <c r="K913" s="513"/>
      <c r="L913" s="513"/>
      <c r="M913" s="513"/>
      <c r="N913" s="513"/>
      <c r="O913" s="513"/>
      <c r="P913" s="513"/>
      <c r="Q913" s="513"/>
      <c r="R913" s="513"/>
      <c r="S913" s="513"/>
      <c r="T913" s="513"/>
      <c r="U913" s="513"/>
      <c r="V913" s="513"/>
      <c r="W913" s="513"/>
      <c r="X913" s="513"/>
      <c r="Y913" s="513"/>
      <c r="Z913" s="513"/>
      <c r="AA913" s="513"/>
      <c r="AB913" s="513"/>
      <c r="AC913" s="513"/>
      <c r="AD913" s="513"/>
      <c r="AE913" s="513"/>
      <c r="AF913" s="513"/>
      <c r="AG913" s="513"/>
      <c r="AH913" s="513"/>
      <c r="AI913" s="513"/>
      <c r="AJ913" s="513"/>
      <c r="AK913" s="513"/>
      <c r="AL913" s="513"/>
      <c r="AM913" s="513"/>
      <c r="AN913" s="513"/>
      <c r="AO913" s="513"/>
      <c r="AP913" s="513"/>
      <c r="AQ913" s="513"/>
      <c r="AR913" s="513"/>
      <c r="AS913" s="513"/>
      <c r="AT913" s="513"/>
      <c r="AU913" s="513"/>
      <c r="AV913" s="513"/>
      <c r="AW913" s="513"/>
      <c r="AX913" s="513"/>
      <c r="AY913" s="513"/>
      <c r="AZ913" s="513"/>
      <c r="BA913" s="513"/>
      <c r="BB913" s="513"/>
      <c r="BC913" s="513"/>
      <c r="BD913" s="513"/>
      <c r="BE913" s="513"/>
      <c r="BF913" s="513"/>
      <c r="BG913" s="513"/>
      <c r="BH913" s="513"/>
      <c r="BI913" s="513"/>
      <c r="BJ913" s="513"/>
      <c r="BK913" s="513"/>
      <c r="BL913" s="513"/>
      <c r="BM913" s="513"/>
      <c r="BN913" s="513"/>
      <c r="BO913" s="513"/>
      <c r="BP913" s="513"/>
      <c r="BQ913" s="513"/>
      <c r="BR913" s="513"/>
      <c r="BS913" s="513"/>
      <c r="BT913" s="513"/>
      <c r="BU913" s="513"/>
      <c r="BV913" s="513"/>
      <c r="BW913" s="513"/>
      <c r="BX913" s="513"/>
      <c r="BY913" s="513"/>
      <c r="BZ913" s="513"/>
      <c r="CA913" s="513"/>
      <c r="CB913" s="513"/>
      <c r="CC913" s="1972"/>
      <c r="CD913" s="1499"/>
      <c r="CE913" s="1500"/>
      <c r="CF913" s="1501"/>
      <c r="CG913" s="1500"/>
      <c r="CH913" s="1500"/>
      <c r="CI913" s="1500"/>
      <c r="CJ913" s="1976"/>
      <c r="CK913" s="1519"/>
      <c r="CL913" s="1509"/>
    </row>
    <row r="914" spans="1:90" s="514" customFormat="1">
      <c r="A914" s="511"/>
      <c r="B914" s="512"/>
      <c r="C914" s="1493"/>
      <c r="D914" s="1493"/>
      <c r="E914" s="1493"/>
      <c r="F914" s="1493"/>
      <c r="G914" s="1493"/>
      <c r="H914" s="1530"/>
      <c r="I914" s="1972"/>
      <c r="J914" s="1542"/>
      <c r="K914" s="513"/>
      <c r="L914" s="513"/>
      <c r="M914" s="513"/>
      <c r="N914" s="513"/>
      <c r="O914" s="513"/>
      <c r="P914" s="513"/>
      <c r="Q914" s="513"/>
      <c r="R914" s="513"/>
      <c r="S914" s="513"/>
      <c r="T914" s="513"/>
      <c r="U914" s="513"/>
      <c r="V914" s="513"/>
      <c r="W914" s="513"/>
      <c r="X914" s="513"/>
      <c r="Y914" s="513"/>
      <c r="Z914" s="513"/>
      <c r="AA914" s="513"/>
      <c r="AB914" s="513"/>
      <c r="AC914" s="513"/>
      <c r="AD914" s="513"/>
      <c r="AE914" s="513"/>
      <c r="AF914" s="513"/>
      <c r="AG914" s="513"/>
      <c r="AH914" s="513"/>
      <c r="AI914" s="513"/>
      <c r="AJ914" s="513"/>
      <c r="AK914" s="513"/>
      <c r="AL914" s="513"/>
      <c r="AM914" s="513"/>
      <c r="AN914" s="513"/>
      <c r="AO914" s="513"/>
      <c r="AP914" s="513"/>
      <c r="AQ914" s="513"/>
      <c r="AR914" s="513"/>
      <c r="AS914" s="513"/>
      <c r="AT914" s="513"/>
      <c r="AU914" s="513"/>
      <c r="AV914" s="513"/>
      <c r="AW914" s="513"/>
      <c r="AX914" s="513"/>
      <c r="AY914" s="513"/>
      <c r="AZ914" s="513"/>
      <c r="BA914" s="513"/>
      <c r="BB914" s="513"/>
      <c r="BC914" s="513"/>
      <c r="BD914" s="513"/>
      <c r="BE914" s="513"/>
      <c r="BF914" s="513"/>
      <c r="BG914" s="513"/>
      <c r="BH914" s="513"/>
      <c r="BI914" s="513"/>
      <c r="BJ914" s="513"/>
      <c r="BK914" s="513"/>
      <c r="BL914" s="513"/>
      <c r="BM914" s="513"/>
      <c r="BN914" s="513"/>
      <c r="BO914" s="513"/>
      <c r="BP914" s="513"/>
      <c r="BQ914" s="513"/>
      <c r="BR914" s="513"/>
      <c r="BS914" s="513"/>
      <c r="BT914" s="513"/>
      <c r="BU914" s="513"/>
      <c r="BV914" s="513"/>
      <c r="BW914" s="513"/>
      <c r="BX914" s="513"/>
      <c r="BY914" s="513"/>
      <c r="BZ914" s="513"/>
      <c r="CA914" s="513"/>
      <c r="CB914" s="513"/>
      <c r="CC914" s="1972"/>
      <c r="CD914" s="1499"/>
      <c r="CE914" s="1500"/>
      <c r="CF914" s="1501"/>
      <c r="CG914" s="1500"/>
      <c r="CH914" s="1500"/>
      <c r="CI914" s="1500"/>
      <c r="CJ914" s="1976"/>
      <c r="CK914" s="1519"/>
      <c r="CL914" s="1509"/>
    </row>
    <row r="915" spans="1:90" s="514" customFormat="1">
      <c r="A915" s="511"/>
      <c r="B915" s="512"/>
      <c r="C915" s="1493"/>
      <c r="D915" s="1493"/>
      <c r="E915" s="1493"/>
      <c r="F915" s="1493"/>
      <c r="G915" s="1493"/>
      <c r="H915" s="1530"/>
      <c r="I915" s="1972"/>
      <c r="J915" s="1542"/>
      <c r="K915" s="513"/>
      <c r="L915" s="513"/>
      <c r="M915" s="513"/>
      <c r="N915" s="513"/>
      <c r="O915" s="513"/>
      <c r="P915" s="513"/>
      <c r="Q915" s="513"/>
      <c r="R915" s="513"/>
      <c r="S915" s="513"/>
      <c r="T915" s="513"/>
      <c r="U915" s="513"/>
      <c r="V915" s="513"/>
      <c r="W915" s="513"/>
      <c r="X915" s="513"/>
      <c r="Y915" s="513"/>
      <c r="Z915" s="513"/>
      <c r="AA915" s="513"/>
      <c r="AB915" s="513"/>
      <c r="AC915" s="513"/>
      <c r="AD915" s="513"/>
      <c r="AE915" s="513"/>
      <c r="AF915" s="513"/>
      <c r="AG915" s="513"/>
      <c r="AH915" s="513"/>
      <c r="AI915" s="513"/>
      <c r="AJ915" s="513"/>
      <c r="AK915" s="513"/>
      <c r="AL915" s="513"/>
      <c r="AM915" s="513"/>
      <c r="AN915" s="513"/>
      <c r="AO915" s="513"/>
      <c r="AP915" s="513"/>
      <c r="AQ915" s="513"/>
      <c r="AR915" s="513"/>
      <c r="AS915" s="513"/>
      <c r="AT915" s="513"/>
      <c r="AU915" s="513"/>
      <c r="AV915" s="513"/>
      <c r="AW915" s="513"/>
      <c r="AX915" s="513"/>
      <c r="AY915" s="513"/>
      <c r="AZ915" s="513"/>
      <c r="BA915" s="513"/>
      <c r="BB915" s="513"/>
      <c r="BC915" s="513"/>
      <c r="BD915" s="513"/>
      <c r="BE915" s="513"/>
      <c r="BF915" s="513"/>
      <c r="BG915" s="513"/>
      <c r="BH915" s="513"/>
      <c r="BI915" s="513"/>
      <c r="BJ915" s="513"/>
      <c r="BK915" s="513"/>
      <c r="BL915" s="513"/>
      <c r="BM915" s="513"/>
      <c r="BN915" s="513"/>
      <c r="BO915" s="513"/>
      <c r="BP915" s="513"/>
      <c r="BQ915" s="513"/>
      <c r="BR915" s="513"/>
      <c r="BS915" s="513"/>
      <c r="BT915" s="513"/>
      <c r="BU915" s="513"/>
      <c r="BV915" s="513"/>
      <c r="BW915" s="513"/>
      <c r="BX915" s="513"/>
      <c r="BY915" s="513"/>
      <c r="BZ915" s="513"/>
      <c r="CA915" s="513"/>
      <c r="CB915" s="513"/>
      <c r="CC915" s="1972"/>
      <c r="CD915" s="1499"/>
      <c r="CE915" s="1500"/>
      <c r="CF915" s="1501"/>
      <c r="CG915" s="1500"/>
      <c r="CH915" s="1500"/>
      <c r="CI915" s="1500"/>
      <c r="CJ915" s="1976"/>
      <c r="CK915" s="1519"/>
      <c r="CL915" s="1509"/>
    </row>
    <row r="916" spans="1:90" s="514" customFormat="1">
      <c r="A916" s="511"/>
      <c r="B916" s="512"/>
      <c r="C916" s="1493"/>
      <c r="D916" s="1493"/>
      <c r="E916" s="1493"/>
      <c r="F916" s="1493"/>
      <c r="G916" s="1493"/>
      <c r="H916" s="1530"/>
      <c r="I916" s="1972"/>
      <c r="J916" s="1542"/>
      <c r="K916" s="513"/>
      <c r="L916" s="513"/>
      <c r="M916" s="513"/>
      <c r="N916" s="513"/>
      <c r="O916" s="513"/>
      <c r="P916" s="513"/>
      <c r="Q916" s="513"/>
      <c r="R916" s="513"/>
      <c r="S916" s="513"/>
      <c r="T916" s="513"/>
      <c r="U916" s="513"/>
      <c r="V916" s="513"/>
      <c r="W916" s="513"/>
      <c r="X916" s="513"/>
      <c r="Y916" s="513"/>
      <c r="Z916" s="513"/>
      <c r="AA916" s="513"/>
      <c r="AB916" s="513"/>
      <c r="AC916" s="513"/>
      <c r="AD916" s="513"/>
      <c r="AE916" s="513"/>
      <c r="AF916" s="513"/>
      <c r="AG916" s="513"/>
      <c r="AH916" s="513"/>
      <c r="AI916" s="513"/>
      <c r="AJ916" s="513"/>
      <c r="AK916" s="513"/>
      <c r="AL916" s="513"/>
      <c r="AM916" s="513"/>
      <c r="AN916" s="513"/>
      <c r="AO916" s="513"/>
      <c r="AP916" s="513"/>
      <c r="AQ916" s="513"/>
      <c r="AR916" s="513"/>
      <c r="AS916" s="513"/>
      <c r="AT916" s="513"/>
      <c r="AU916" s="513"/>
      <c r="AV916" s="513"/>
      <c r="AW916" s="513"/>
      <c r="AX916" s="513"/>
      <c r="AY916" s="513"/>
      <c r="AZ916" s="513"/>
      <c r="BA916" s="513"/>
      <c r="BB916" s="513"/>
      <c r="BC916" s="513"/>
      <c r="BD916" s="513"/>
      <c r="BE916" s="513"/>
      <c r="BF916" s="513"/>
      <c r="BG916" s="513"/>
      <c r="BH916" s="513"/>
      <c r="BI916" s="513"/>
      <c r="BJ916" s="513"/>
      <c r="BK916" s="513"/>
      <c r="BL916" s="513"/>
      <c r="BM916" s="513"/>
      <c r="BN916" s="513"/>
      <c r="BO916" s="513"/>
      <c r="BP916" s="513"/>
      <c r="BQ916" s="513"/>
      <c r="BR916" s="513"/>
      <c r="BS916" s="513"/>
      <c r="BT916" s="513"/>
      <c r="BU916" s="513"/>
      <c r="BV916" s="513"/>
      <c r="BW916" s="513"/>
      <c r="BX916" s="513"/>
      <c r="BY916" s="513"/>
      <c r="BZ916" s="513"/>
      <c r="CA916" s="513"/>
      <c r="CB916" s="513"/>
      <c r="CC916" s="1972"/>
      <c r="CD916" s="1499"/>
      <c r="CE916" s="1500"/>
      <c r="CF916" s="1501"/>
      <c r="CG916" s="1500"/>
      <c r="CH916" s="1500"/>
      <c r="CI916" s="1500"/>
      <c r="CJ916" s="1976"/>
      <c r="CK916" s="1519"/>
      <c r="CL916" s="1509"/>
    </row>
    <row r="917" spans="1:90" s="514" customFormat="1">
      <c r="A917" s="511"/>
      <c r="B917" s="512"/>
      <c r="C917" s="1493"/>
      <c r="D917" s="1493"/>
      <c r="E917" s="1493"/>
      <c r="F917" s="1493"/>
      <c r="G917" s="1493"/>
      <c r="H917" s="1530"/>
      <c r="I917" s="1972"/>
      <c r="J917" s="1542"/>
      <c r="K917" s="513"/>
      <c r="L917" s="513"/>
      <c r="M917" s="513"/>
      <c r="N917" s="513"/>
      <c r="O917" s="513"/>
      <c r="P917" s="513"/>
      <c r="Q917" s="513"/>
      <c r="R917" s="513"/>
      <c r="S917" s="513"/>
      <c r="T917" s="513"/>
      <c r="U917" s="513"/>
      <c r="V917" s="513"/>
      <c r="W917" s="513"/>
      <c r="X917" s="513"/>
      <c r="Y917" s="513"/>
      <c r="Z917" s="513"/>
      <c r="AA917" s="513"/>
      <c r="AB917" s="513"/>
      <c r="AC917" s="513"/>
      <c r="AD917" s="513"/>
      <c r="AE917" s="513"/>
      <c r="AF917" s="513"/>
      <c r="AG917" s="513"/>
      <c r="AH917" s="513"/>
      <c r="AI917" s="513"/>
      <c r="AJ917" s="513"/>
      <c r="AK917" s="513"/>
      <c r="AL917" s="513"/>
      <c r="AM917" s="513"/>
      <c r="AN917" s="513"/>
      <c r="AO917" s="513"/>
      <c r="AP917" s="513"/>
      <c r="AQ917" s="513"/>
      <c r="AR917" s="513"/>
      <c r="AS917" s="513"/>
      <c r="AT917" s="513"/>
      <c r="AU917" s="513"/>
      <c r="AV917" s="513"/>
      <c r="AW917" s="513"/>
      <c r="AX917" s="513"/>
      <c r="AY917" s="513"/>
      <c r="AZ917" s="513"/>
      <c r="BA917" s="513"/>
      <c r="BB917" s="513"/>
      <c r="BC917" s="513"/>
      <c r="BD917" s="513"/>
      <c r="BE917" s="513"/>
      <c r="BF917" s="513"/>
      <c r="BG917" s="513"/>
      <c r="BH917" s="513"/>
      <c r="BI917" s="513"/>
      <c r="BJ917" s="513"/>
      <c r="BK917" s="513"/>
      <c r="BL917" s="513"/>
      <c r="BM917" s="513"/>
      <c r="BN917" s="513"/>
      <c r="BO917" s="513"/>
      <c r="BP917" s="513"/>
      <c r="BQ917" s="513"/>
      <c r="BR917" s="513"/>
      <c r="BS917" s="513"/>
      <c r="BT917" s="513"/>
      <c r="BU917" s="513"/>
      <c r="BV917" s="513"/>
      <c r="BW917" s="513"/>
      <c r="BX917" s="513"/>
      <c r="BY917" s="513"/>
      <c r="BZ917" s="513"/>
      <c r="CA917" s="513"/>
      <c r="CB917" s="513"/>
      <c r="CC917" s="1972"/>
      <c r="CD917" s="1499"/>
      <c r="CE917" s="1500"/>
      <c r="CF917" s="1501"/>
      <c r="CG917" s="1500"/>
      <c r="CH917" s="1500"/>
      <c r="CI917" s="1500"/>
      <c r="CJ917" s="1976"/>
      <c r="CK917" s="1519"/>
      <c r="CL917" s="1509"/>
    </row>
    <row r="918" spans="1:90" s="514" customFormat="1">
      <c r="A918" s="511"/>
      <c r="B918" s="512"/>
      <c r="C918" s="1493"/>
      <c r="D918" s="1493"/>
      <c r="E918" s="1493"/>
      <c r="F918" s="1493"/>
      <c r="G918" s="1493"/>
      <c r="H918" s="1530"/>
      <c r="I918" s="1972"/>
      <c r="J918" s="1542"/>
      <c r="K918" s="513"/>
      <c r="L918" s="513"/>
      <c r="M918" s="513"/>
      <c r="N918" s="513"/>
      <c r="O918" s="513"/>
      <c r="P918" s="513"/>
      <c r="Q918" s="513"/>
      <c r="R918" s="513"/>
      <c r="S918" s="513"/>
      <c r="T918" s="513"/>
      <c r="U918" s="513"/>
      <c r="V918" s="513"/>
      <c r="W918" s="513"/>
      <c r="X918" s="513"/>
      <c r="Y918" s="513"/>
      <c r="Z918" s="513"/>
      <c r="AA918" s="513"/>
      <c r="AB918" s="513"/>
      <c r="AC918" s="513"/>
      <c r="AD918" s="513"/>
      <c r="AE918" s="513"/>
      <c r="AF918" s="513"/>
      <c r="AG918" s="513"/>
      <c r="AH918" s="513"/>
      <c r="AI918" s="513"/>
      <c r="AJ918" s="513"/>
      <c r="AK918" s="513"/>
      <c r="AL918" s="513"/>
      <c r="AM918" s="513"/>
      <c r="AN918" s="513"/>
      <c r="AO918" s="513"/>
      <c r="AP918" s="513"/>
      <c r="AQ918" s="513"/>
      <c r="AR918" s="513"/>
      <c r="AS918" s="513"/>
      <c r="AT918" s="513"/>
      <c r="AU918" s="513"/>
      <c r="AV918" s="513"/>
      <c r="AW918" s="513"/>
      <c r="AX918" s="513"/>
      <c r="AY918" s="513"/>
      <c r="AZ918" s="513"/>
      <c r="BA918" s="513"/>
      <c r="BB918" s="513"/>
      <c r="BC918" s="513"/>
      <c r="BD918" s="513"/>
      <c r="BE918" s="513"/>
      <c r="BF918" s="513"/>
      <c r="BG918" s="513"/>
      <c r="BH918" s="513"/>
      <c r="BI918" s="513"/>
      <c r="BJ918" s="513"/>
      <c r="BK918" s="513"/>
      <c r="BL918" s="513"/>
      <c r="BM918" s="513"/>
      <c r="BN918" s="513"/>
      <c r="BO918" s="513"/>
      <c r="BP918" s="513"/>
      <c r="BQ918" s="513"/>
      <c r="BR918" s="513"/>
      <c r="BS918" s="513"/>
      <c r="BT918" s="513"/>
      <c r="BU918" s="513"/>
      <c r="BV918" s="513"/>
      <c r="BW918" s="513"/>
      <c r="BX918" s="513"/>
      <c r="BY918" s="513"/>
      <c r="BZ918" s="513"/>
      <c r="CA918" s="513"/>
      <c r="CB918" s="513"/>
      <c r="CC918" s="1972"/>
      <c r="CD918" s="1499"/>
      <c r="CE918" s="1500"/>
      <c r="CF918" s="1501"/>
      <c r="CG918" s="1500"/>
      <c r="CH918" s="1500"/>
      <c r="CI918" s="1500"/>
      <c r="CJ918" s="1976"/>
      <c r="CK918" s="1519"/>
      <c r="CL918" s="1509"/>
    </row>
    <row r="919" spans="1:90" s="514" customFormat="1">
      <c r="A919" s="511"/>
      <c r="B919" s="512"/>
      <c r="C919" s="1493"/>
      <c r="D919" s="1493"/>
      <c r="E919" s="1493"/>
      <c r="F919" s="1493"/>
      <c r="G919" s="1493"/>
      <c r="H919" s="1530"/>
      <c r="I919" s="1972"/>
      <c r="J919" s="1542"/>
      <c r="K919" s="513"/>
      <c r="L919" s="513"/>
      <c r="M919" s="513"/>
      <c r="N919" s="513"/>
      <c r="O919" s="513"/>
      <c r="P919" s="513"/>
      <c r="Q919" s="513"/>
      <c r="R919" s="513"/>
      <c r="S919" s="513"/>
      <c r="T919" s="513"/>
      <c r="U919" s="513"/>
      <c r="V919" s="513"/>
      <c r="W919" s="513"/>
      <c r="X919" s="513"/>
      <c r="Y919" s="513"/>
      <c r="Z919" s="513"/>
      <c r="AA919" s="513"/>
      <c r="AB919" s="513"/>
      <c r="AC919" s="513"/>
      <c r="AD919" s="513"/>
      <c r="AE919" s="513"/>
      <c r="AF919" s="513"/>
      <c r="AG919" s="513"/>
      <c r="AH919" s="513"/>
      <c r="AI919" s="513"/>
      <c r="AJ919" s="513"/>
      <c r="AK919" s="513"/>
      <c r="AL919" s="513"/>
      <c r="AM919" s="513"/>
      <c r="AN919" s="513"/>
      <c r="AO919" s="513"/>
      <c r="AP919" s="513"/>
      <c r="AQ919" s="513"/>
      <c r="AR919" s="513"/>
      <c r="AS919" s="513"/>
      <c r="AT919" s="513"/>
      <c r="AU919" s="513"/>
      <c r="AV919" s="513"/>
      <c r="AW919" s="513"/>
      <c r="AX919" s="513"/>
      <c r="AY919" s="513"/>
      <c r="AZ919" s="513"/>
      <c r="BA919" s="513"/>
      <c r="BB919" s="513"/>
      <c r="BC919" s="513"/>
      <c r="BD919" s="513"/>
      <c r="BE919" s="513"/>
      <c r="BF919" s="513"/>
      <c r="BG919" s="513"/>
      <c r="BH919" s="513"/>
      <c r="BI919" s="513"/>
      <c r="BJ919" s="513"/>
      <c r="BK919" s="513"/>
      <c r="BL919" s="513"/>
      <c r="BM919" s="513"/>
      <c r="BN919" s="513"/>
      <c r="BO919" s="513"/>
      <c r="BP919" s="513"/>
      <c r="BQ919" s="513"/>
      <c r="BR919" s="513"/>
      <c r="BS919" s="513"/>
      <c r="BT919" s="513"/>
      <c r="BU919" s="513"/>
      <c r="BV919" s="513"/>
      <c r="BW919" s="513"/>
      <c r="BX919" s="513"/>
      <c r="BY919" s="513"/>
      <c r="BZ919" s="513"/>
      <c r="CA919" s="513"/>
      <c r="CB919" s="513"/>
      <c r="CC919" s="1972"/>
      <c r="CD919" s="1499"/>
      <c r="CE919" s="1500"/>
      <c r="CF919" s="1501"/>
      <c r="CG919" s="1500"/>
      <c r="CH919" s="1500"/>
      <c r="CI919" s="1500"/>
      <c r="CJ919" s="1976"/>
      <c r="CK919" s="1519"/>
      <c r="CL919" s="1509"/>
    </row>
    <row r="920" spans="1:90" s="514" customFormat="1">
      <c r="A920" s="511"/>
      <c r="B920" s="512"/>
      <c r="C920" s="1493"/>
      <c r="D920" s="1493"/>
      <c r="E920" s="1493"/>
      <c r="F920" s="1493"/>
      <c r="G920" s="1493"/>
      <c r="H920" s="1530"/>
      <c r="I920" s="1972"/>
      <c r="J920" s="1542"/>
      <c r="K920" s="513"/>
      <c r="L920" s="513"/>
      <c r="M920" s="513"/>
      <c r="N920" s="513"/>
      <c r="O920" s="513"/>
      <c r="P920" s="513"/>
      <c r="Q920" s="513"/>
      <c r="R920" s="513"/>
      <c r="S920" s="513"/>
      <c r="T920" s="513"/>
      <c r="U920" s="513"/>
      <c r="V920" s="513"/>
      <c r="W920" s="513"/>
      <c r="X920" s="513"/>
      <c r="Y920" s="513"/>
      <c r="Z920" s="513"/>
      <c r="AA920" s="513"/>
      <c r="AB920" s="513"/>
      <c r="AC920" s="513"/>
      <c r="AD920" s="513"/>
      <c r="AE920" s="513"/>
      <c r="AF920" s="513"/>
      <c r="AG920" s="513"/>
      <c r="AH920" s="513"/>
      <c r="AI920" s="513"/>
      <c r="AJ920" s="513"/>
      <c r="AK920" s="513"/>
      <c r="AL920" s="513"/>
      <c r="AM920" s="513"/>
      <c r="AN920" s="513"/>
      <c r="AO920" s="513"/>
      <c r="AP920" s="513"/>
      <c r="AQ920" s="513"/>
      <c r="AR920" s="513"/>
      <c r="AS920" s="513"/>
      <c r="AT920" s="513"/>
      <c r="AU920" s="513"/>
      <c r="AV920" s="513"/>
      <c r="AW920" s="513"/>
      <c r="AX920" s="513"/>
      <c r="AY920" s="513"/>
      <c r="AZ920" s="513"/>
      <c r="BA920" s="513"/>
      <c r="BB920" s="513"/>
      <c r="BC920" s="513"/>
      <c r="BD920" s="513"/>
      <c r="BE920" s="513"/>
      <c r="BF920" s="513"/>
      <c r="BG920" s="513"/>
      <c r="BH920" s="513"/>
      <c r="BI920" s="513"/>
      <c r="BJ920" s="513"/>
      <c r="BK920" s="513"/>
      <c r="BL920" s="513"/>
      <c r="BM920" s="513"/>
      <c r="BN920" s="513"/>
      <c r="BO920" s="513"/>
      <c r="BP920" s="513"/>
      <c r="BQ920" s="513"/>
      <c r="BR920" s="513"/>
      <c r="BS920" s="513"/>
      <c r="BT920" s="513"/>
      <c r="BU920" s="513"/>
      <c r="BV920" s="513"/>
      <c r="BW920" s="513"/>
      <c r="BX920" s="513"/>
      <c r="BY920" s="513"/>
      <c r="BZ920" s="513"/>
      <c r="CA920" s="513"/>
      <c r="CB920" s="513"/>
      <c r="CC920" s="1972"/>
      <c r="CD920" s="1499"/>
      <c r="CE920" s="1500"/>
      <c r="CF920" s="1501"/>
      <c r="CG920" s="1500"/>
      <c r="CH920" s="1500"/>
      <c r="CI920" s="1500"/>
      <c r="CJ920" s="1976"/>
      <c r="CK920" s="1519"/>
      <c r="CL920" s="1509"/>
    </row>
    <row r="921" spans="1:90" s="514" customFormat="1">
      <c r="A921" s="511"/>
      <c r="B921" s="512"/>
      <c r="C921" s="1493"/>
      <c r="D921" s="1493"/>
      <c r="E921" s="1493"/>
      <c r="F921" s="1493"/>
      <c r="G921" s="1493"/>
      <c r="H921" s="1530"/>
      <c r="I921" s="1972"/>
      <c r="J921" s="1542"/>
      <c r="K921" s="513"/>
      <c r="L921" s="513"/>
      <c r="M921" s="513"/>
      <c r="N921" s="513"/>
      <c r="O921" s="513"/>
      <c r="P921" s="513"/>
      <c r="Q921" s="513"/>
      <c r="R921" s="513"/>
      <c r="S921" s="513"/>
      <c r="T921" s="513"/>
      <c r="U921" s="513"/>
      <c r="V921" s="513"/>
      <c r="W921" s="513"/>
      <c r="X921" s="513"/>
      <c r="Y921" s="513"/>
      <c r="Z921" s="513"/>
      <c r="AA921" s="513"/>
      <c r="AB921" s="513"/>
      <c r="AC921" s="513"/>
      <c r="AD921" s="513"/>
      <c r="AE921" s="513"/>
      <c r="AF921" s="513"/>
      <c r="AG921" s="513"/>
      <c r="AH921" s="513"/>
      <c r="AI921" s="513"/>
      <c r="AJ921" s="513"/>
      <c r="AK921" s="513"/>
      <c r="AL921" s="513"/>
      <c r="AM921" s="513"/>
      <c r="AN921" s="513"/>
      <c r="AO921" s="513"/>
      <c r="AP921" s="513"/>
      <c r="AQ921" s="513"/>
      <c r="AR921" s="513"/>
      <c r="AS921" s="513"/>
      <c r="AT921" s="513"/>
      <c r="AU921" s="513"/>
      <c r="AV921" s="513"/>
      <c r="AW921" s="513"/>
      <c r="AX921" s="513"/>
      <c r="AY921" s="513"/>
      <c r="AZ921" s="513"/>
      <c r="BA921" s="513"/>
      <c r="BB921" s="513"/>
      <c r="BC921" s="513"/>
      <c r="BD921" s="513"/>
      <c r="BE921" s="513"/>
      <c r="BF921" s="513"/>
      <c r="BG921" s="513"/>
      <c r="BH921" s="513"/>
      <c r="BI921" s="513"/>
      <c r="BJ921" s="513"/>
      <c r="BK921" s="513"/>
      <c r="BL921" s="513"/>
      <c r="BM921" s="513"/>
      <c r="BN921" s="513"/>
      <c r="BO921" s="513"/>
      <c r="BP921" s="513"/>
      <c r="BQ921" s="513"/>
      <c r="BR921" s="513"/>
      <c r="BS921" s="513"/>
      <c r="BT921" s="513"/>
      <c r="BU921" s="513"/>
      <c r="BV921" s="513"/>
      <c r="BW921" s="513"/>
      <c r="BX921" s="513"/>
      <c r="BY921" s="513"/>
      <c r="BZ921" s="513"/>
      <c r="CA921" s="513"/>
      <c r="CB921" s="513"/>
      <c r="CC921" s="1972"/>
      <c r="CD921" s="1499"/>
      <c r="CE921" s="1500"/>
      <c r="CF921" s="1501"/>
      <c r="CG921" s="1500"/>
      <c r="CH921" s="1500"/>
      <c r="CI921" s="1500"/>
      <c r="CJ921" s="1976"/>
      <c r="CK921" s="1519"/>
      <c r="CL921" s="1509"/>
    </row>
    <row r="922" spans="1:90" s="514" customFormat="1">
      <c r="A922" s="511"/>
      <c r="B922" s="512"/>
      <c r="C922" s="1493"/>
      <c r="D922" s="1493"/>
      <c r="E922" s="1493"/>
      <c r="F922" s="1493"/>
      <c r="G922" s="1493"/>
      <c r="H922" s="1530"/>
      <c r="I922" s="1972"/>
      <c r="J922" s="1542"/>
      <c r="K922" s="513"/>
      <c r="L922" s="513"/>
      <c r="M922" s="513"/>
      <c r="N922" s="513"/>
      <c r="O922" s="513"/>
      <c r="P922" s="513"/>
      <c r="Q922" s="513"/>
      <c r="R922" s="513"/>
      <c r="S922" s="513"/>
      <c r="T922" s="513"/>
      <c r="U922" s="513"/>
      <c r="V922" s="513"/>
      <c r="W922" s="513"/>
      <c r="X922" s="513"/>
      <c r="Y922" s="513"/>
      <c r="Z922" s="513"/>
      <c r="AA922" s="513"/>
      <c r="AB922" s="513"/>
      <c r="AC922" s="513"/>
      <c r="AD922" s="513"/>
      <c r="AE922" s="513"/>
      <c r="AF922" s="513"/>
      <c r="AG922" s="513"/>
      <c r="AH922" s="513"/>
      <c r="AI922" s="513"/>
      <c r="AJ922" s="513"/>
      <c r="AK922" s="513"/>
      <c r="AL922" s="513"/>
      <c r="AM922" s="513"/>
      <c r="AN922" s="513"/>
      <c r="AO922" s="513"/>
      <c r="AP922" s="513"/>
      <c r="AQ922" s="513"/>
      <c r="AR922" s="513"/>
      <c r="AS922" s="513"/>
      <c r="AT922" s="513"/>
      <c r="AU922" s="513"/>
      <c r="AV922" s="513"/>
      <c r="AW922" s="513"/>
      <c r="AX922" s="513"/>
      <c r="AY922" s="513"/>
      <c r="AZ922" s="513"/>
      <c r="BA922" s="513"/>
      <c r="BB922" s="513"/>
      <c r="BC922" s="513"/>
      <c r="BD922" s="513"/>
      <c r="BE922" s="513"/>
      <c r="BF922" s="513"/>
      <c r="BG922" s="513"/>
      <c r="BH922" s="513"/>
      <c r="BI922" s="513"/>
      <c r="BJ922" s="513"/>
      <c r="BK922" s="513"/>
      <c r="BL922" s="513"/>
      <c r="BM922" s="513"/>
      <c r="BN922" s="513"/>
      <c r="BO922" s="513"/>
      <c r="BP922" s="513"/>
      <c r="BQ922" s="513"/>
      <c r="BR922" s="513"/>
      <c r="BS922" s="513"/>
      <c r="BT922" s="513"/>
      <c r="BU922" s="513"/>
      <c r="BV922" s="513"/>
      <c r="BW922" s="513"/>
      <c r="BX922" s="513"/>
      <c r="BY922" s="513"/>
      <c r="BZ922" s="513"/>
      <c r="CA922" s="513"/>
      <c r="CB922" s="513"/>
      <c r="CC922" s="1972"/>
      <c r="CD922" s="1499"/>
      <c r="CE922" s="1500"/>
      <c r="CF922" s="1501"/>
      <c r="CG922" s="1500"/>
      <c r="CH922" s="1500"/>
      <c r="CI922" s="1500"/>
      <c r="CJ922" s="1976"/>
      <c r="CK922" s="1519"/>
      <c r="CL922" s="1509"/>
    </row>
    <row r="923" spans="1:90" s="514" customFormat="1">
      <c r="A923" s="511"/>
      <c r="B923" s="512"/>
      <c r="C923" s="1493"/>
      <c r="D923" s="1493"/>
      <c r="E923" s="1493"/>
      <c r="F923" s="1493"/>
      <c r="G923" s="1493"/>
      <c r="H923" s="1530"/>
      <c r="I923" s="1972"/>
      <c r="J923" s="1542"/>
      <c r="K923" s="513"/>
      <c r="L923" s="513"/>
      <c r="M923" s="513"/>
      <c r="N923" s="513"/>
      <c r="O923" s="513"/>
      <c r="P923" s="513"/>
      <c r="Q923" s="513"/>
      <c r="R923" s="513"/>
      <c r="S923" s="513"/>
      <c r="T923" s="513"/>
      <c r="U923" s="513"/>
      <c r="V923" s="513"/>
      <c r="W923" s="513"/>
      <c r="X923" s="513"/>
      <c r="Y923" s="513"/>
      <c r="Z923" s="513"/>
      <c r="AA923" s="513"/>
      <c r="AB923" s="513"/>
      <c r="AC923" s="513"/>
      <c r="AD923" s="513"/>
      <c r="AE923" s="513"/>
      <c r="AF923" s="513"/>
      <c r="AG923" s="513"/>
      <c r="AH923" s="513"/>
      <c r="AI923" s="513"/>
      <c r="AJ923" s="513"/>
      <c r="AK923" s="513"/>
      <c r="AL923" s="513"/>
      <c r="AM923" s="513"/>
      <c r="AN923" s="513"/>
      <c r="AO923" s="513"/>
      <c r="AP923" s="513"/>
      <c r="AQ923" s="513"/>
      <c r="AR923" s="513"/>
      <c r="AS923" s="513"/>
      <c r="AT923" s="513"/>
      <c r="AU923" s="513"/>
      <c r="AV923" s="513"/>
      <c r="AW923" s="513"/>
      <c r="AX923" s="513"/>
      <c r="AY923" s="513"/>
      <c r="AZ923" s="513"/>
      <c r="BA923" s="513"/>
      <c r="BB923" s="513"/>
      <c r="BC923" s="513"/>
      <c r="BD923" s="513"/>
      <c r="BE923" s="513"/>
      <c r="BF923" s="513"/>
      <c r="BG923" s="513"/>
      <c r="BH923" s="513"/>
      <c r="BI923" s="513"/>
      <c r="BJ923" s="513"/>
      <c r="BK923" s="513"/>
      <c r="BL923" s="513"/>
      <c r="BM923" s="513"/>
      <c r="BN923" s="513"/>
      <c r="BO923" s="513"/>
      <c r="BP923" s="513"/>
      <c r="BQ923" s="513"/>
      <c r="BR923" s="513"/>
      <c r="BS923" s="513"/>
      <c r="BT923" s="513"/>
      <c r="BU923" s="513"/>
      <c r="BV923" s="513"/>
      <c r="BW923" s="513"/>
      <c r="BX923" s="513"/>
      <c r="BY923" s="513"/>
      <c r="BZ923" s="513"/>
      <c r="CA923" s="513"/>
      <c r="CB923" s="513"/>
      <c r="CC923" s="1972"/>
      <c r="CD923" s="1499"/>
      <c r="CE923" s="1500"/>
      <c r="CF923" s="1501"/>
      <c r="CG923" s="1500"/>
      <c r="CH923" s="1500"/>
      <c r="CI923" s="1500"/>
      <c r="CJ923" s="1976"/>
      <c r="CK923" s="1519"/>
      <c r="CL923" s="1509"/>
    </row>
    <row r="924" spans="1:90" s="514" customFormat="1">
      <c r="A924" s="511"/>
      <c r="B924" s="512"/>
      <c r="C924" s="1493"/>
      <c r="D924" s="1493"/>
      <c r="E924" s="1493"/>
      <c r="F924" s="1493"/>
      <c r="G924" s="1493"/>
      <c r="H924" s="1530"/>
      <c r="I924" s="1972"/>
      <c r="J924" s="1542"/>
      <c r="K924" s="513"/>
      <c r="L924" s="513"/>
      <c r="M924" s="513"/>
      <c r="N924" s="513"/>
      <c r="O924" s="513"/>
      <c r="P924" s="513"/>
      <c r="Q924" s="513"/>
      <c r="R924" s="513"/>
      <c r="S924" s="513"/>
      <c r="T924" s="513"/>
      <c r="U924" s="513"/>
      <c r="V924" s="513"/>
      <c r="W924" s="513"/>
      <c r="X924" s="513"/>
      <c r="Y924" s="513"/>
      <c r="Z924" s="513"/>
      <c r="AA924" s="513"/>
      <c r="AB924" s="513"/>
      <c r="AC924" s="513"/>
      <c r="AD924" s="513"/>
      <c r="AE924" s="513"/>
      <c r="AF924" s="513"/>
      <c r="AG924" s="513"/>
      <c r="AH924" s="513"/>
      <c r="AI924" s="513"/>
      <c r="AJ924" s="513"/>
      <c r="AK924" s="513"/>
      <c r="AL924" s="513"/>
      <c r="AM924" s="513"/>
      <c r="AN924" s="513"/>
      <c r="AO924" s="513"/>
      <c r="AP924" s="513"/>
      <c r="AQ924" s="513"/>
      <c r="AR924" s="513"/>
      <c r="AS924" s="513"/>
      <c r="AT924" s="513"/>
      <c r="AU924" s="513"/>
      <c r="AV924" s="513"/>
      <c r="AW924" s="513"/>
      <c r="AX924" s="513"/>
      <c r="AY924" s="513"/>
      <c r="AZ924" s="513"/>
      <c r="BA924" s="513"/>
      <c r="BB924" s="513"/>
      <c r="BC924" s="513"/>
      <c r="BD924" s="513"/>
      <c r="BE924" s="513"/>
      <c r="BF924" s="513"/>
      <c r="BG924" s="513"/>
      <c r="BH924" s="513"/>
      <c r="BI924" s="513"/>
      <c r="BJ924" s="513"/>
      <c r="BK924" s="513"/>
      <c r="BL924" s="513"/>
      <c r="BM924" s="513"/>
      <c r="BN924" s="513"/>
      <c r="BO924" s="513"/>
      <c r="BP924" s="513"/>
      <c r="BQ924" s="513"/>
      <c r="BR924" s="513"/>
      <c r="BS924" s="513"/>
      <c r="BT924" s="513"/>
      <c r="BU924" s="513"/>
      <c r="BV924" s="513"/>
      <c r="BW924" s="513"/>
      <c r="BX924" s="513"/>
      <c r="BY924" s="513"/>
      <c r="BZ924" s="513"/>
      <c r="CA924" s="513"/>
      <c r="CB924" s="513"/>
      <c r="CC924" s="1972"/>
      <c r="CD924" s="1499"/>
      <c r="CE924" s="1500"/>
      <c r="CF924" s="1501"/>
      <c r="CG924" s="1500"/>
      <c r="CH924" s="1500"/>
      <c r="CI924" s="1500"/>
      <c r="CJ924" s="1976"/>
      <c r="CK924" s="1519"/>
      <c r="CL924" s="1509"/>
    </row>
    <row r="925" spans="1:90" s="514" customFormat="1">
      <c r="A925" s="511"/>
      <c r="B925" s="512"/>
      <c r="C925" s="1493"/>
      <c r="D925" s="1493"/>
      <c r="E925" s="1493"/>
      <c r="F925" s="1493"/>
      <c r="G925" s="1493"/>
      <c r="H925" s="1530"/>
      <c r="I925" s="1972"/>
      <c r="J925" s="1542"/>
      <c r="K925" s="513"/>
      <c r="L925" s="513"/>
      <c r="M925" s="513"/>
      <c r="N925" s="513"/>
      <c r="O925" s="513"/>
      <c r="P925" s="513"/>
      <c r="Q925" s="513"/>
      <c r="R925" s="513"/>
      <c r="S925" s="513"/>
      <c r="T925" s="513"/>
      <c r="U925" s="513"/>
      <c r="V925" s="513"/>
      <c r="W925" s="513"/>
      <c r="X925" s="513"/>
      <c r="Y925" s="513"/>
      <c r="Z925" s="513"/>
      <c r="AA925" s="513"/>
      <c r="AB925" s="513"/>
      <c r="AC925" s="513"/>
      <c r="AD925" s="513"/>
      <c r="AE925" s="513"/>
      <c r="AF925" s="513"/>
      <c r="AG925" s="513"/>
      <c r="AH925" s="513"/>
      <c r="AI925" s="513"/>
      <c r="AJ925" s="513"/>
      <c r="AK925" s="513"/>
      <c r="AL925" s="513"/>
      <c r="AM925" s="513"/>
      <c r="AN925" s="513"/>
      <c r="AO925" s="513"/>
      <c r="AP925" s="513"/>
      <c r="AQ925" s="513"/>
      <c r="AR925" s="513"/>
      <c r="AS925" s="513"/>
      <c r="AT925" s="513"/>
      <c r="AU925" s="513"/>
      <c r="AV925" s="513"/>
      <c r="AW925" s="513"/>
      <c r="AX925" s="513"/>
      <c r="AY925" s="513"/>
      <c r="AZ925" s="513"/>
      <c r="BA925" s="513"/>
      <c r="BB925" s="513"/>
      <c r="BC925" s="513"/>
      <c r="BD925" s="513"/>
      <c r="BE925" s="513"/>
      <c r="BF925" s="513"/>
      <c r="BG925" s="513"/>
      <c r="BH925" s="513"/>
      <c r="BI925" s="513"/>
      <c r="BJ925" s="513"/>
      <c r="BK925" s="513"/>
      <c r="BL925" s="513"/>
      <c r="BM925" s="513"/>
      <c r="BN925" s="513"/>
      <c r="BO925" s="513"/>
      <c r="BP925" s="513"/>
      <c r="BQ925" s="513"/>
      <c r="BR925" s="513"/>
      <c r="BS925" s="513"/>
      <c r="BT925" s="513"/>
      <c r="BU925" s="513"/>
      <c r="BV925" s="513"/>
      <c r="BW925" s="513"/>
      <c r="BX925" s="513"/>
      <c r="BY925" s="513"/>
      <c r="BZ925" s="513"/>
      <c r="CA925" s="513"/>
      <c r="CB925" s="513"/>
      <c r="CC925" s="1972"/>
      <c r="CD925" s="1499"/>
      <c r="CE925" s="1500"/>
      <c r="CF925" s="1501"/>
      <c r="CG925" s="1500"/>
      <c r="CH925" s="1500"/>
      <c r="CI925" s="1500"/>
      <c r="CJ925" s="1976"/>
      <c r="CK925" s="1519"/>
      <c r="CL925" s="1509"/>
    </row>
    <row r="926" spans="1:90" s="514" customFormat="1">
      <c r="A926" s="511"/>
      <c r="B926" s="512"/>
      <c r="C926" s="1493"/>
      <c r="D926" s="1493"/>
      <c r="E926" s="1493"/>
      <c r="F926" s="1493"/>
      <c r="G926" s="1493"/>
      <c r="H926" s="1530"/>
      <c r="I926" s="1972"/>
      <c r="J926" s="1542"/>
      <c r="K926" s="513"/>
      <c r="L926" s="513"/>
      <c r="M926" s="513"/>
      <c r="N926" s="513"/>
      <c r="O926" s="513"/>
      <c r="P926" s="513"/>
      <c r="Q926" s="513"/>
      <c r="R926" s="513"/>
      <c r="S926" s="513"/>
      <c r="T926" s="513"/>
      <c r="U926" s="513"/>
      <c r="V926" s="513"/>
      <c r="W926" s="513"/>
      <c r="X926" s="513"/>
      <c r="Y926" s="513"/>
      <c r="Z926" s="513"/>
      <c r="AA926" s="513"/>
      <c r="AB926" s="513"/>
      <c r="AC926" s="513"/>
      <c r="AD926" s="513"/>
      <c r="AE926" s="513"/>
      <c r="AF926" s="513"/>
      <c r="AG926" s="513"/>
      <c r="AH926" s="513"/>
      <c r="AI926" s="513"/>
      <c r="AJ926" s="513"/>
      <c r="AK926" s="513"/>
      <c r="AL926" s="513"/>
      <c r="AM926" s="513"/>
      <c r="AN926" s="513"/>
      <c r="AO926" s="513"/>
      <c r="AP926" s="513"/>
      <c r="AQ926" s="513"/>
      <c r="AR926" s="513"/>
      <c r="AS926" s="513"/>
      <c r="AT926" s="513"/>
      <c r="AU926" s="513"/>
      <c r="AV926" s="513"/>
      <c r="AW926" s="513"/>
      <c r="AX926" s="513"/>
      <c r="AY926" s="513"/>
      <c r="AZ926" s="513"/>
      <c r="BA926" s="513"/>
      <c r="BB926" s="513"/>
      <c r="BC926" s="513"/>
      <c r="BD926" s="513"/>
      <c r="BE926" s="513"/>
      <c r="BF926" s="513"/>
      <c r="BG926" s="513"/>
      <c r="BH926" s="513"/>
      <c r="BI926" s="513"/>
      <c r="BJ926" s="513"/>
      <c r="BK926" s="513"/>
      <c r="BL926" s="513"/>
      <c r="BM926" s="513"/>
      <c r="BN926" s="513"/>
      <c r="BO926" s="513"/>
      <c r="BP926" s="513"/>
      <c r="BQ926" s="513"/>
      <c r="BR926" s="513"/>
      <c r="BS926" s="513"/>
      <c r="BT926" s="513"/>
      <c r="BU926" s="513"/>
      <c r="BV926" s="513"/>
      <c r="BW926" s="513"/>
      <c r="BX926" s="513"/>
      <c r="BY926" s="513"/>
      <c r="BZ926" s="513"/>
      <c r="CA926" s="513"/>
      <c r="CB926" s="513"/>
      <c r="CC926" s="1972"/>
      <c r="CD926" s="1499"/>
      <c r="CE926" s="1500"/>
      <c r="CF926" s="1501"/>
      <c r="CG926" s="1500"/>
      <c r="CH926" s="1500"/>
      <c r="CI926" s="1500"/>
      <c r="CJ926" s="1976"/>
      <c r="CK926" s="1519"/>
      <c r="CL926" s="1509"/>
    </row>
    <row r="927" spans="1:90" s="514" customFormat="1">
      <c r="A927" s="511"/>
      <c r="B927" s="512"/>
      <c r="C927" s="1493"/>
      <c r="D927" s="1493"/>
      <c r="E927" s="1493"/>
      <c r="F927" s="1493"/>
      <c r="G927" s="1493"/>
      <c r="H927" s="1530"/>
      <c r="I927" s="1972"/>
      <c r="J927" s="1542"/>
      <c r="K927" s="513"/>
      <c r="L927" s="513"/>
      <c r="M927" s="513"/>
      <c r="N927" s="513"/>
      <c r="O927" s="513"/>
      <c r="P927" s="513"/>
      <c r="Q927" s="513"/>
      <c r="R927" s="513"/>
      <c r="S927" s="513"/>
      <c r="T927" s="513"/>
      <c r="U927" s="513"/>
      <c r="V927" s="513"/>
      <c r="W927" s="513"/>
      <c r="X927" s="513"/>
      <c r="Y927" s="513"/>
      <c r="Z927" s="513"/>
      <c r="AA927" s="513"/>
      <c r="AB927" s="513"/>
      <c r="AC927" s="513"/>
      <c r="AD927" s="513"/>
      <c r="AE927" s="513"/>
      <c r="AF927" s="513"/>
      <c r="AG927" s="513"/>
      <c r="AH927" s="513"/>
      <c r="AI927" s="513"/>
      <c r="AJ927" s="513"/>
      <c r="AK927" s="513"/>
      <c r="AL927" s="513"/>
      <c r="AM927" s="513"/>
      <c r="AN927" s="513"/>
      <c r="AO927" s="513"/>
      <c r="AP927" s="513"/>
      <c r="AQ927" s="513"/>
      <c r="AR927" s="513"/>
      <c r="AS927" s="513"/>
      <c r="AT927" s="513"/>
      <c r="AU927" s="513"/>
      <c r="AV927" s="513"/>
      <c r="AW927" s="513"/>
      <c r="AX927" s="513"/>
      <c r="AY927" s="513"/>
      <c r="AZ927" s="513"/>
      <c r="BA927" s="513"/>
      <c r="BB927" s="513"/>
      <c r="BC927" s="513"/>
      <c r="BD927" s="513"/>
      <c r="BE927" s="513"/>
      <c r="BF927" s="513"/>
      <c r="BG927" s="513"/>
      <c r="BH927" s="513"/>
      <c r="BI927" s="513"/>
      <c r="BJ927" s="513"/>
      <c r="BK927" s="513"/>
      <c r="BL927" s="513"/>
      <c r="BM927" s="513"/>
      <c r="BN927" s="513"/>
      <c r="BO927" s="513"/>
      <c r="BP927" s="513"/>
      <c r="BQ927" s="513"/>
      <c r="BR927" s="513"/>
      <c r="BS927" s="513"/>
      <c r="BT927" s="513"/>
      <c r="BU927" s="513"/>
      <c r="BV927" s="513"/>
      <c r="BW927" s="513"/>
      <c r="BX927" s="513"/>
      <c r="BY927" s="513"/>
      <c r="BZ927" s="513"/>
      <c r="CA927" s="513"/>
      <c r="CB927" s="513"/>
      <c r="CC927" s="1972"/>
      <c r="CD927" s="1499"/>
      <c r="CE927" s="1500"/>
      <c r="CF927" s="1501"/>
      <c r="CG927" s="1500"/>
      <c r="CH927" s="1500"/>
      <c r="CI927" s="1500"/>
      <c r="CJ927" s="1976"/>
      <c r="CK927" s="1519"/>
      <c r="CL927" s="1509"/>
    </row>
    <row r="928" spans="1:90" s="514" customFormat="1">
      <c r="A928" s="511"/>
      <c r="B928" s="512"/>
      <c r="C928" s="1493"/>
      <c r="D928" s="1493"/>
      <c r="E928" s="1493"/>
      <c r="F928" s="1493"/>
      <c r="G928" s="1493"/>
      <c r="H928" s="1530"/>
      <c r="I928" s="1972"/>
      <c r="J928" s="1542"/>
      <c r="K928" s="513"/>
      <c r="L928" s="513"/>
      <c r="M928" s="513"/>
      <c r="N928" s="513"/>
      <c r="O928" s="513"/>
      <c r="P928" s="513"/>
      <c r="Q928" s="513"/>
      <c r="R928" s="513"/>
      <c r="S928" s="513"/>
      <c r="T928" s="513"/>
      <c r="U928" s="513"/>
      <c r="V928" s="513"/>
      <c r="W928" s="513"/>
      <c r="X928" s="513"/>
      <c r="Y928" s="513"/>
      <c r="Z928" s="513"/>
      <c r="AA928" s="513"/>
      <c r="AB928" s="513"/>
      <c r="AC928" s="513"/>
      <c r="AD928" s="513"/>
      <c r="AE928" s="513"/>
      <c r="AF928" s="513"/>
      <c r="AG928" s="513"/>
      <c r="AH928" s="513"/>
      <c r="AI928" s="513"/>
      <c r="AJ928" s="513"/>
      <c r="AK928" s="513"/>
      <c r="AL928" s="513"/>
      <c r="AM928" s="513"/>
      <c r="AN928" s="513"/>
      <c r="AO928" s="513"/>
      <c r="AP928" s="513"/>
      <c r="AQ928" s="513"/>
      <c r="AR928" s="513"/>
      <c r="AS928" s="513"/>
      <c r="AT928" s="513"/>
      <c r="AU928" s="513"/>
      <c r="AV928" s="513"/>
      <c r="AW928" s="513"/>
      <c r="AX928" s="513"/>
      <c r="AY928" s="513"/>
      <c r="AZ928" s="513"/>
      <c r="BA928" s="513"/>
      <c r="BB928" s="513"/>
      <c r="BC928" s="513"/>
      <c r="BD928" s="513"/>
      <c r="BE928" s="513"/>
      <c r="BF928" s="513"/>
      <c r="BG928" s="513"/>
      <c r="BH928" s="513"/>
      <c r="BI928" s="513"/>
      <c r="BJ928" s="513"/>
      <c r="BK928" s="513"/>
      <c r="BL928" s="513"/>
      <c r="BM928" s="513"/>
      <c r="BN928" s="513"/>
      <c r="BO928" s="513"/>
      <c r="BP928" s="513"/>
      <c r="BQ928" s="513"/>
      <c r="BR928" s="513"/>
      <c r="BS928" s="513"/>
      <c r="BT928" s="513"/>
      <c r="BU928" s="513"/>
      <c r="BV928" s="513"/>
      <c r="BW928" s="513"/>
      <c r="BX928" s="513"/>
      <c r="BY928" s="513"/>
      <c r="BZ928" s="513"/>
      <c r="CA928" s="513"/>
      <c r="CB928" s="513"/>
      <c r="CC928" s="1972"/>
      <c r="CD928" s="1499"/>
      <c r="CE928" s="1500"/>
      <c r="CF928" s="1501"/>
      <c r="CG928" s="1500"/>
      <c r="CH928" s="1500"/>
      <c r="CI928" s="1500"/>
      <c r="CJ928" s="1976"/>
      <c r="CK928" s="1519"/>
      <c r="CL928" s="1509"/>
    </row>
    <row r="929" spans="1:90" s="514" customFormat="1">
      <c r="A929" s="511"/>
      <c r="B929" s="512"/>
      <c r="C929" s="1493"/>
      <c r="D929" s="1493"/>
      <c r="E929" s="1493"/>
      <c r="F929" s="1493"/>
      <c r="G929" s="1493"/>
      <c r="H929" s="1530"/>
      <c r="I929" s="1972"/>
      <c r="J929" s="1542"/>
      <c r="K929" s="513"/>
      <c r="L929" s="513"/>
      <c r="M929" s="513"/>
      <c r="N929" s="513"/>
      <c r="O929" s="513"/>
      <c r="P929" s="513"/>
      <c r="Q929" s="513"/>
      <c r="R929" s="513"/>
      <c r="S929" s="513"/>
      <c r="T929" s="513"/>
      <c r="U929" s="513"/>
      <c r="V929" s="513"/>
      <c r="W929" s="513"/>
      <c r="X929" s="513"/>
      <c r="Y929" s="513"/>
      <c r="Z929" s="513"/>
      <c r="AA929" s="513"/>
      <c r="AB929" s="513"/>
      <c r="AC929" s="513"/>
      <c r="AD929" s="513"/>
      <c r="AE929" s="513"/>
      <c r="AF929" s="513"/>
      <c r="AG929" s="513"/>
      <c r="AH929" s="513"/>
      <c r="AI929" s="513"/>
      <c r="AJ929" s="513"/>
      <c r="AK929" s="513"/>
      <c r="AL929" s="513"/>
      <c r="AM929" s="513"/>
      <c r="AN929" s="513"/>
      <c r="AO929" s="513"/>
      <c r="AP929" s="513"/>
      <c r="AQ929" s="513"/>
      <c r="AR929" s="513"/>
      <c r="AS929" s="513"/>
      <c r="AT929" s="513"/>
      <c r="AU929" s="513"/>
      <c r="AV929" s="513"/>
      <c r="AW929" s="513"/>
      <c r="AX929" s="513"/>
      <c r="AY929" s="513"/>
      <c r="AZ929" s="513"/>
      <c r="BA929" s="513"/>
      <c r="BB929" s="513"/>
      <c r="BC929" s="513"/>
      <c r="BD929" s="513"/>
      <c r="BE929" s="513"/>
      <c r="BF929" s="513"/>
      <c r="BG929" s="513"/>
      <c r="BH929" s="513"/>
      <c r="BI929" s="513"/>
      <c r="BJ929" s="513"/>
      <c r="BK929" s="513"/>
      <c r="BL929" s="513"/>
      <c r="BM929" s="513"/>
      <c r="BN929" s="513"/>
      <c r="BO929" s="513"/>
      <c r="BP929" s="513"/>
      <c r="BQ929" s="513"/>
      <c r="BR929" s="513"/>
      <c r="BS929" s="513"/>
      <c r="BT929" s="513"/>
      <c r="BU929" s="513"/>
      <c r="BV929" s="513"/>
      <c r="BW929" s="513"/>
      <c r="BX929" s="513"/>
      <c r="BY929" s="513"/>
      <c r="BZ929" s="513"/>
      <c r="CA929" s="513"/>
      <c r="CB929" s="513"/>
      <c r="CC929" s="1972"/>
      <c r="CD929" s="1499"/>
      <c r="CE929" s="1500"/>
      <c r="CF929" s="1501"/>
      <c r="CG929" s="1500"/>
      <c r="CH929" s="1500"/>
      <c r="CI929" s="1500"/>
      <c r="CJ929" s="1976"/>
      <c r="CK929" s="1519"/>
      <c r="CL929" s="1509"/>
    </row>
    <row r="930" spans="1:90" s="514" customFormat="1">
      <c r="A930" s="511"/>
      <c r="B930" s="512"/>
      <c r="C930" s="1493"/>
      <c r="D930" s="1493"/>
      <c r="E930" s="1493"/>
      <c r="F930" s="1493"/>
      <c r="G930" s="1493"/>
      <c r="H930" s="1530"/>
      <c r="I930" s="1972"/>
      <c r="J930" s="1542"/>
      <c r="K930" s="513"/>
      <c r="L930" s="513"/>
      <c r="M930" s="513"/>
      <c r="N930" s="513"/>
      <c r="O930" s="513"/>
      <c r="P930" s="513"/>
      <c r="Q930" s="513"/>
      <c r="R930" s="513"/>
      <c r="S930" s="513"/>
      <c r="T930" s="513"/>
      <c r="U930" s="513"/>
      <c r="V930" s="513"/>
      <c r="W930" s="513"/>
      <c r="X930" s="513"/>
      <c r="Y930" s="513"/>
      <c r="Z930" s="513"/>
      <c r="AA930" s="513"/>
      <c r="AB930" s="513"/>
      <c r="AC930" s="513"/>
      <c r="AD930" s="513"/>
      <c r="AE930" s="513"/>
      <c r="AF930" s="513"/>
      <c r="AG930" s="513"/>
      <c r="AH930" s="513"/>
      <c r="AI930" s="513"/>
      <c r="AJ930" s="513"/>
      <c r="AK930" s="513"/>
      <c r="AL930" s="513"/>
      <c r="AM930" s="513"/>
      <c r="AN930" s="513"/>
      <c r="AO930" s="513"/>
      <c r="AP930" s="513"/>
      <c r="AQ930" s="513"/>
      <c r="AR930" s="513"/>
      <c r="AS930" s="513"/>
      <c r="AT930" s="513"/>
      <c r="AU930" s="513"/>
      <c r="AV930" s="513"/>
      <c r="AW930" s="513"/>
      <c r="AX930" s="513"/>
      <c r="AY930" s="513"/>
      <c r="AZ930" s="513"/>
      <c r="BA930" s="513"/>
      <c r="BB930" s="513"/>
      <c r="BC930" s="513"/>
      <c r="BD930" s="513"/>
      <c r="BE930" s="513"/>
      <c r="BF930" s="513"/>
      <c r="BG930" s="513"/>
      <c r="BH930" s="513"/>
      <c r="BI930" s="513"/>
      <c r="BJ930" s="513"/>
      <c r="BK930" s="513"/>
      <c r="BL930" s="513"/>
      <c r="BM930" s="513"/>
      <c r="BN930" s="513"/>
      <c r="BO930" s="513"/>
      <c r="BP930" s="513"/>
      <c r="BQ930" s="513"/>
      <c r="BR930" s="513"/>
      <c r="BS930" s="513"/>
      <c r="BT930" s="513"/>
      <c r="BU930" s="513"/>
      <c r="BV930" s="513"/>
      <c r="BW930" s="513"/>
      <c r="BX930" s="513"/>
      <c r="BY930" s="513"/>
      <c r="BZ930" s="513"/>
      <c r="CA930" s="513"/>
      <c r="CB930" s="513"/>
      <c r="CC930" s="1972"/>
      <c r="CD930" s="1499"/>
      <c r="CE930" s="1500"/>
      <c r="CF930" s="1501"/>
      <c r="CG930" s="1500"/>
      <c r="CH930" s="1500"/>
      <c r="CI930" s="1500"/>
      <c r="CJ930" s="1976"/>
      <c r="CK930" s="1519"/>
      <c r="CL930" s="1509"/>
    </row>
    <row r="931" spans="1:90" s="514" customFormat="1">
      <c r="A931" s="511"/>
      <c r="B931" s="512"/>
      <c r="C931" s="1493"/>
      <c r="D931" s="1493"/>
      <c r="E931" s="1493"/>
      <c r="F931" s="1493"/>
      <c r="G931" s="1493"/>
      <c r="H931" s="1530"/>
      <c r="I931" s="1972"/>
      <c r="J931" s="1542"/>
      <c r="K931" s="513"/>
      <c r="L931" s="513"/>
      <c r="M931" s="513"/>
      <c r="N931" s="513"/>
      <c r="O931" s="513"/>
      <c r="P931" s="513"/>
      <c r="Q931" s="513"/>
      <c r="R931" s="513"/>
      <c r="S931" s="513"/>
      <c r="T931" s="513"/>
      <c r="U931" s="513"/>
      <c r="V931" s="513"/>
      <c r="W931" s="513"/>
      <c r="X931" s="513"/>
      <c r="Y931" s="513"/>
      <c r="Z931" s="513"/>
      <c r="AA931" s="513"/>
      <c r="AB931" s="513"/>
      <c r="AC931" s="513"/>
      <c r="AD931" s="513"/>
      <c r="AE931" s="513"/>
      <c r="AF931" s="513"/>
      <c r="AG931" s="513"/>
      <c r="AH931" s="513"/>
      <c r="AI931" s="513"/>
      <c r="AJ931" s="513"/>
      <c r="AK931" s="513"/>
      <c r="AL931" s="513"/>
      <c r="AM931" s="513"/>
      <c r="AN931" s="513"/>
      <c r="AO931" s="513"/>
      <c r="AP931" s="513"/>
      <c r="AQ931" s="513"/>
      <c r="AR931" s="513"/>
      <c r="AS931" s="513"/>
      <c r="AT931" s="513"/>
      <c r="AU931" s="513"/>
      <c r="AV931" s="513"/>
      <c r="AW931" s="513"/>
      <c r="AX931" s="513"/>
      <c r="AY931" s="513"/>
      <c r="AZ931" s="513"/>
      <c r="BA931" s="513"/>
      <c r="BB931" s="513"/>
      <c r="BC931" s="513"/>
      <c r="BD931" s="513"/>
      <c r="BE931" s="513"/>
      <c r="BF931" s="513"/>
      <c r="BG931" s="513"/>
      <c r="BH931" s="513"/>
      <c r="BI931" s="513"/>
      <c r="BJ931" s="513"/>
      <c r="BK931" s="513"/>
      <c r="BL931" s="513"/>
      <c r="BM931" s="513"/>
      <c r="BN931" s="513"/>
      <c r="BO931" s="513"/>
      <c r="BP931" s="513"/>
      <c r="BQ931" s="513"/>
      <c r="BR931" s="513"/>
      <c r="BS931" s="513"/>
      <c r="BT931" s="513"/>
      <c r="BU931" s="513"/>
      <c r="BV931" s="513"/>
      <c r="BW931" s="513"/>
      <c r="BX931" s="513"/>
      <c r="BY931" s="513"/>
      <c r="BZ931" s="513"/>
      <c r="CA931" s="513"/>
      <c r="CB931" s="513"/>
      <c r="CC931" s="1972"/>
      <c r="CD931" s="1499"/>
      <c r="CE931" s="1500"/>
      <c r="CF931" s="1501"/>
      <c r="CG931" s="1500"/>
      <c r="CH931" s="1500"/>
      <c r="CI931" s="1500"/>
      <c r="CJ931" s="1976"/>
      <c r="CK931" s="1519"/>
      <c r="CL931" s="1509"/>
    </row>
    <row r="932" spans="1:90" s="514" customFormat="1">
      <c r="A932" s="511"/>
      <c r="B932" s="512"/>
      <c r="C932" s="1493"/>
      <c r="D932" s="1493"/>
      <c r="E932" s="1493"/>
      <c r="F932" s="1493"/>
      <c r="G932" s="1493"/>
      <c r="H932" s="1530"/>
      <c r="I932" s="1972"/>
      <c r="J932" s="1542"/>
      <c r="K932" s="513"/>
      <c r="L932" s="513"/>
      <c r="M932" s="513"/>
      <c r="N932" s="513"/>
      <c r="O932" s="513"/>
      <c r="P932" s="513"/>
      <c r="Q932" s="513"/>
      <c r="R932" s="513"/>
      <c r="S932" s="513"/>
      <c r="T932" s="513"/>
      <c r="U932" s="513"/>
      <c r="V932" s="513"/>
      <c r="W932" s="513"/>
      <c r="X932" s="513"/>
      <c r="Y932" s="513"/>
      <c r="Z932" s="513"/>
      <c r="AA932" s="513"/>
      <c r="AB932" s="513"/>
      <c r="AC932" s="513"/>
      <c r="AD932" s="513"/>
      <c r="AE932" s="513"/>
      <c r="AF932" s="513"/>
      <c r="AG932" s="513"/>
      <c r="AH932" s="513"/>
      <c r="AI932" s="513"/>
      <c r="AJ932" s="513"/>
      <c r="AK932" s="513"/>
      <c r="AL932" s="513"/>
      <c r="AM932" s="513"/>
      <c r="AN932" s="513"/>
      <c r="AO932" s="513"/>
      <c r="AP932" s="513"/>
      <c r="AQ932" s="513"/>
      <c r="AR932" s="513"/>
      <c r="AS932" s="513"/>
      <c r="AT932" s="513"/>
      <c r="AU932" s="513"/>
      <c r="AV932" s="513"/>
      <c r="AW932" s="513"/>
      <c r="AX932" s="513"/>
      <c r="AY932" s="513"/>
      <c r="AZ932" s="513"/>
      <c r="BA932" s="513"/>
      <c r="BB932" s="513"/>
      <c r="BC932" s="513"/>
      <c r="BD932" s="513"/>
      <c r="BE932" s="513"/>
      <c r="BF932" s="513"/>
      <c r="BG932" s="513"/>
      <c r="BH932" s="513"/>
      <c r="BI932" s="513"/>
      <c r="BJ932" s="513"/>
      <c r="BK932" s="513"/>
      <c r="BL932" s="513"/>
      <c r="BM932" s="513"/>
      <c r="BN932" s="513"/>
      <c r="BO932" s="513"/>
      <c r="BP932" s="513"/>
      <c r="BQ932" s="513"/>
      <c r="BR932" s="513"/>
      <c r="BS932" s="513"/>
      <c r="BT932" s="513"/>
      <c r="BU932" s="513"/>
      <c r="BV932" s="513"/>
      <c r="BW932" s="513"/>
      <c r="BX932" s="513"/>
      <c r="BY932" s="513"/>
      <c r="BZ932" s="513"/>
      <c r="CA932" s="513"/>
      <c r="CB932" s="513"/>
      <c r="CC932" s="1972"/>
      <c r="CD932" s="1499"/>
      <c r="CE932" s="1500"/>
      <c r="CF932" s="1501"/>
      <c r="CG932" s="1500"/>
      <c r="CH932" s="1500"/>
      <c r="CI932" s="1500"/>
      <c r="CJ932" s="1976"/>
      <c r="CK932" s="1519"/>
      <c r="CL932" s="1509"/>
    </row>
    <row r="933" spans="1:90" s="514" customFormat="1">
      <c r="A933" s="511"/>
      <c r="B933" s="512"/>
      <c r="C933" s="1493"/>
      <c r="D933" s="1493"/>
      <c r="E933" s="1493"/>
      <c r="F933" s="1493"/>
      <c r="G933" s="1493"/>
      <c r="H933" s="1530"/>
      <c r="I933" s="1972"/>
      <c r="J933" s="1542"/>
      <c r="K933" s="513"/>
      <c r="L933" s="513"/>
      <c r="M933" s="513"/>
      <c r="N933" s="513"/>
      <c r="O933" s="513"/>
      <c r="P933" s="513"/>
      <c r="Q933" s="513"/>
      <c r="R933" s="513"/>
      <c r="S933" s="513"/>
      <c r="T933" s="513"/>
      <c r="U933" s="513"/>
      <c r="V933" s="513"/>
      <c r="W933" s="513"/>
      <c r="X933" s="513"/>
      <c r="Y933" s="513"/>
      <c r="Z933" s="513"/>
      <c r="AA933" s="513"/>
      <c r="AB933" s="513"/>
      <c r="AC933" s="513"/>
      <c r="AD933" s="513"/>
      <c r="AE933" s="513"/>
      <c r="AF933" s="513"/>
      <c r="AG933" s="513"/>
      <c r="AH933" s="513"/>
      <c r="AI933" s="513"/>
      <c r="AJ933" s="513"/>
      <c r="AK933" s="513"/>
      <c r="AL933" s="513"/>
      <c r="AM933" s="513"/>
      <c r="AN933" s="513"/>
      <c r="AO933" s="513"/>
      <c r="AP933" s="513"/>
      <c r="AQ933" s="513"/>
      <c r="AR933" s="513"/>
      <c r="AS933" s="513"/>
      <c r="AT933" s="513"/>
      <c r="AU933" s="513"/>
      <c r="AV933" s="513"/>
      <c r="AW933" s="513"/>
      <c r="AX933" s="513"/>
      <c r="AY933" s="513"/>
      <c r="AZ933" s="513"/>
      <c r="BA933" s="513"/>
      <c r="BB933" s="513"/>
      <c r="BC933" s="513"/>
      <c r="BD933" s="513"/>
      <c r="BE933" s="513"/>
      <c r="BF933" s="513"/>
      <c r="BG933" s="513"/>
      <c r="BH933" s="513"/>
      <c r="BI933" s="513"/>
      <c r="BJ933" s="513"/>
      <c r="BK933" s="513"/>
      <c r="BL933" s="513"/>
      <c r="BM933" s="513"/>
      <c r="BN933" s="513"/>
      <c r="BO933" s="513"/>
      <c r="BP933" s="513"/>
      <c r="BQ933" s="513"/>
      <c r="BR933" s="513"/>
      <c r="BS933" s="513"/>
      <c r="BT933" s="513"/>
      <c r="BU933" s="513"/>
      <c r="BV933" s="513"/>
      <c r="BW933" s="513"/>
      <c r="BX933" s="513"/>
      <c r="BY933" s="513"/>
      <c r="BZ933" s="513"/>
      <c r="CA933" s="513"/>
      <c r="CB933" s="513"/>
      <c r="CC933" s="1972"/>
      <c r="CD933" s="1499"/>
      <c r="CE933" s="1500"/>
      <c r="CF933" s="1501"/>
      <c r="CG933" s="1500"/>
      <c r="CH933" s="1500"/>
      <c r="CI933" s="1500"/>
      <c r="CJ933" s="1976"/>
      <c r="CK933" s="1519"/>
      <c r="CL933" s="1509"/>
    </row>
    <row r="934" spans="1:90" s="514" customFormat="1">
      <c r="A934" s="511"/>
      <c r="B934" s="512"/>
      <c r="C934" s="1493"/>
      <c r="D934" s="1493"/>
      <c r="E934" s="1493"/>
      <c r="F934" s="1493"/>
      <c r="G934" s="1493"/>
      <c r="H934" s="1530"/>
      <c r="I934" s="1972"/>
      <c r="J934" s="1542"/>
      <c r="K934" s="513"/>
      <c r="L934" s="513"/>
      <c r="M934" s="513"/>
      <c r="N934" s="513"/>
      <c r="O934" s="513"/>
      <c r="P934" s="513"/>
      <c r="Q934" s="513"/>
      <c r="R934" s="513"/>
      <c r="S934" s="513"/>
      <c r="T934" s="513"/>
      <c r="U934" s="513"/>
      <c r="V934" s="513"/>
      <c r="W934" s="513"/>
      <c r="X934" s="513"/>
      <c r="Y934" s="513"/>
      <c r="Z934" s="513"/>
      <c r="AA934" s="513"/>
      <c r="AB934" s="513"/>
      <c r="AC934" s="513"/>
      <c r="AD934" s="513"/>
      <c r="AE934" s="513"/>
      <c r="AF934" s="513"/>
      <c r="AG934" s="513"/>
      <c r="AH934" s="513"/>
      <c r="AI934" s="513"/>
      <c r="AJ934" s="513"/>
      <c r="AK934" s="513"/>
      <c r="AL934" s="513"/>
      <c r="AM934" s="513"/>
      <c r="AN934" s="513"/>
      <c r="AO934" s="513"/>
      <c r="AP934" s="513"/>
      <c r="AQ934" s="513"/>
      <c r="AR934" s="513"/>
      <c r="AS934" s="513"/>
      <c r="AT934" s="513"/>
      <c r="AU934" s="513"/>
      <c r="AV934" s="513"/>
      <c r="AW934" s="513"/>
      <c r="AX934" s="513"/>
      <c r="AY934" s="513"/>
      <c r="AZ934" s="513"/>
      <c r="BA934" s="513"/>
      <c r="BB934" s="513"/>
      <c r="BC934" s="513"/>
      <c r="BD934" s="513"/>
      <c r="BE934" s="513"/>
      <c r="BF934" s="513"/>
      <c r="BG934" s="513"/>
      <c r="BH934" s="513"/>
      <c r="BI934" s="513"/>
      <c r="BJ934" s="513"/>
      <c r="BK934" s="513"/>
      <c r="BL934" s="513"/>
      <c r="BM934" s="513"/>
      <c r="BN934" s="513"/>
      <c r="BO934" s="513"/>
      <c r="BP934" s="513"/>
      <c r="BQ934" s="513"/>
      <c r="BR934" s="513"/>
      <c r="BS934" s="513"/>
      <c r="BT934" s="513"/>
      <c r="BU934" s="513"/>
      <c r="BV934" s="513"/>
      <c r="BW934" s="513"/>
      <c r="BX934" s="513"/>
      <c r="BY934" s="513"/>
      <c r="BZ934" s="513"/>
      <c r="CA934" s="513"/>
      <c r="CB934" s="513"/>
      <c r="CC934" s="1972"/>
      <c r="CD934" s="1499"/>
      <c r="CE934" s="1500"/>
      <c r="CF934" s="1501"/>
      <c r="CG934" s="1500"/>
      <c r="CH934" s="1500"/>
      <c r="CI934" s="1500"/>
      <c r="CJ934" s="1976"/>
      <c r="CK934" s="1519"/>
      <c r="CL934" s="1509"/>
    </row>
    <row r="935" spans="1:90" s="514" customFormat="1">
      <c r="A935" s="511"/>
      <c r="B935" s="512"/>
      <c r="C935" s="1493"/>
      <c r="D935" s="1493"/>
      <c r="E935" s="1493"/>
      <c r="F935" s="1493"/>
      <c r="G935" s="1493"/>
      <c r="H935" s="1530"/>
      <c r="I935" s="1972"/>
      <c r="J935" s="1542"/>
      <c r="K935" s="513"/>
      <c r="L935" s="513"/>
      <c r="M935" s="513"/>
      <c r="N935" s="513"/>
      <c r="O935" s="513"/>
      <c r="P935" s="513"/>
      <c r="Q935" s="513"/>
      <c r="R935" s="513"/>
      <c r="S935" s="513"/>
      <c r="T935" s="513"/>
      <c r="U935" s="513"/>
      <c r="V935" s="513"/>
      <c r="W935" s="513"/>
      <c r="X935" s="513"/>
      <c r="Y935" s="513"/>
      <c r="Z935" s="513"/>
      <c r="AA935" s="513"/>
      <c r="AB935" s="513"/>
      <c r="AC935" s="513"/>
      <c r="AD935" s="513"/>
      <c r="AE935" s="513"/>
      <c r="AF935" s="513"/>
      <c r="AG935" s="513"/>
      <c r="AH935" s="513"/>
      <c r="AI935" s="513"/>
      <c r="AJ935" s="513"/>
      <c r="AK935" s="513"/>
      <c r="AL935" s="513"/>
      <c r="AM935" s="513"/>
      <c r="AN935" s="513"/>
      <c r="AO935" s="513"/>
      <c r="AP935" s="513"/>
      <c r="AQ935" s="513"/>
      <c r="AR935" s="513"/>
      <c r="AS935" s="513"/>
      <c r="AT935" s="513"/>
      <c r="AU935" s="513"/>
      <c r="AV935" s="513"/>
      <c r="AW935" s="513"/>
      <c r="AX935" s="513"/>
      <c r="AY935" s="513"/>
      <c r="AZ935" s="513"/>
      <c r="BA935" s="513"/>
      <c r="BB935" s="513"/>
      <c r="BC935" s="513"/>
      <c r="BD935" s="513"/>
      <c r="BE935" s="513"/>
      <c r="BF935" s="513"/>
      <c r="BG935" s="513"/>
      <c r="BH935" s="513"/>
      <c r="BI935" s="513"/>
      <c r="BJ935" s="513"/>
      <c r="BK935" s="513"/>
      <c r="BL935" s="513"/>
      <c r="BM935" s="513"/>
      <c r="BN935" s="513"/>
      <c r="BO935" s="513"/>
      <c r="BP935" s="513"/>
      <c r="BQ935" s="513"/>
      <c r="BR935" s="513"/>
      <c r="BS935" s="513"/>
      <c r="BT935" s="513"/>
      <c r="BU935" s="513"/>
      <c r="BV935" s="513"/>
      <c r="BW935" s="513"/>
      <c r="BX935" s="513"/>
      <c r="BY935" s="513"/>
      <c r="BZ935" s="513"/>
      <c r="CA935" s="513"/>
      <c r="CB935" s="513"/>
      <c r="CC935" s="1972"/>
      <c r="CD935" s="1499"/>
      <c r="CE935" s="1500"/>
      <c r="CF935" s="1501"/>
      <c r="CG935" s="1500"/>
      <c r="CH935" s="1500"/>
      <c r="CI935" s="1500"/>
      <c r="CJ935" s="1976"/>
      <c r="CK935" s="1519"/>
      <c r="CL935" s="1509"/>
    </row>
    <row r="936" spans="1:90" s="514" customFormat="1">
      <c r="A936" s="511"/>
      <c r="B936" s="512"/>
      <c r="C936" s="1493"/>
      <c r="D936" s="1493"/>
      <c r="E936" s="1493"/>
      <c r="F936" s="1493"/>
      <c r="G936" s="1493"/>
      <c r="H936" s="1530"/>
      <c r="I936" s="1972"/>
      <c r="J936" s="1542"/>
      <c r="K936" s="513"/>
      <c r="L936" s="513"/>
      <c r="M936" s="513"/>
      <c r="N936" s="513"/>
      <c r="O936" s="513"/>
      <c r="P936" s="513"/>
      <c r="Q936" s="513"/>
      <c r="R936" s="513"/>
      <c r="S936" s="513"/>
      <c r="T936" s="513"/>
      <c r="U936" s="513"/>
      <c r="V936" s="513"/>
      <c r="W936" s="513"/>
      <c r="X936" s="513"/>
      <c r="Y936" s="513"/>
      <c r="Z936" s="513"/>
      <c r="AA936" s="513"/>
      <c r="AB936" s="513"/>
      <c r="AC936" s="513"/>
      <c r="AD936" s="513"/>
      <c r="AE936" s="513"/>
      <c r="AF936" s="513"/>
      <c r="AG936" s="513"/>
      <c r="AH936" s="513"/>
      <c r="AI936" s="513"/>
      <c r="AJ936" s="513"/>
      <c r="AK936" s="513"/>
      <c r="AL936" s="513"/>
      <c r="AM936" s="513"/>
      <c r="AN936" s="513"/>
      <c r="AO936" s="513"/>
      <c r="AP936" s="513"/>
      <c r="AQ936" s="513"/>
      <c r="AR936" s="513"/>
      <c r="AS936" s="513"/>
      <c r="AT936" s="513"/>
      <c r="AU936" s="513"/>
      <c r="AV936" s="513"/>
      <c r="AW936" s="513"/>
      <c r="AX936" s="513"/>
      <c r="AY936" s="513"/>
      <c r="AZ936" s="513"/>
      <c r="BA936" s="513"/>
      <c r="BB936" s="513"/>
      <c r="BC936" s="513"/>
      <c r="BD936" s="513"/>
      <c r="BE936" s="513"/>
      <c r="BF936" s="513"/>
      <c r="BG936" s="513"/>
      <c r="BH936" s="513"/>
      <c r="BI936" s="513"/>
      <c r="BJ936" s="513"/>
      <c r="BK936" s="513"/>
      <c r="BL936" s="513"/>
      <c r="BM936" s="513"/>
      <c r="BN936" s="513"/>
      <c r="BO936" s="513"/>
      <c r="BP936" s="513"/>
      <c r="BQ936" s="513"/>
      <c r="BR936" s="513"/>
      <c r="BS936" s="513"/>
      <c r="BT936" s="513"/>
      <c r="BU936" s="513"/>
      <c r="BV936" s="513"/>
      <c r="BW936" s="513"/>
      <c r="BX936" s="513"/>
      <c r="BY936" s="513"/>
      <c r="BZ936" s="513"/>
      <c r="CA936" s="513"/>
      <c r="CB936" s="513"/>
      <c r="CC936" s="1972"/>
      <c r="CD936" s="1499"/>
      <c r="CE936" s="1500"/>
      <c r="CF936" s="1501"/>
      <c r="CG936" s="1500"/>
      <c r="CH936" s="1500"/>
      <c r="CI936" s="1500"/>
      <c r="CJ936" s="1976"/>
      <c r="CK936" s="1519"/>
      <c r="CL936" s="1509"/>
    </row>
    <row r="937" spans="1:90" s="514" customFormat="1">
      <c r="A937" s="511"/>
      <c r="B937" s="512"/>
      <c r="C937" s="1493"/>
      <c r="D937" s="1493"/>
      <c r="E937" s="1493"/>
      <c r="F937" s="1493"/>
      <c r="G937" s="1493"/>
      <c r="H937" s="1530"/>
      <c r="I937" s="1972"/>
      <c r="J937" s="1542"/>
      <c r="K937" s="513"/>
      <c r="L937" s="513"/>
      <c r="M937" s="513"/>
      <c r="N937" s="513"/>
      <c r="O937" s="513"/>
      <c r="P937" s="513"/>
      <c r="Q937" s="513"/>
      <c r="R937" s="513"/>
      <c r="S937" s="513"/>
      <c r="T937" s="513"/>
      <c r="U937" s="513"/>
      <c r="V937" s="513"/>
      <c r="W937" s="513"/>
      <c r="X937" s="513"/>
      <c r="Y937" s="513"/>
      <c r="Z937" s="513"/>
      <c r="AA937" s="513"/>
      <c r="AB937" s="513"/>
      <c r="AC937" s="513"/>
      <c r="AD937" s="513"/>
      <c r="AE937" s="513"/>
      <c r="AF937" s="513"/>
      <c r="AG937" s="513"/>
      <c r="AH937" s="513"/>
      <c r="AI937" s="513"/>
      <c r="AJ937" s="513"/>
      <c r="AK937" s="513"/>
      <c r="AL937" s="513"/>
      <c r="AM937" s="513"/>
      <c r="AN937" s="513"/>
      <c r="AO937" s="513"/>
      <c r="AP937" s="513"/>
      <c r="AQ937" s="513"/>
      <c r="AR937" s="513"/>
      <c r="AS937" s="513"/>
      <c r="AT937" s="513"/>
      <c r="AU937" s="513"/>
      <c r="AV937" s="513"/>
      <c r="AW937" s="513"/>
      <c r="AX937" s="513"/>
      <c r="AY937" s="513"/>
      <c r="AZ937" s="513"/>
      <c r="BA937" s="513"/>
      <c r="BB937" s="513"/>
      <c r="BC937" s="513"/>
      <c r="BD937" s="513"/>
      <c r="BE937" s="513"/>
      <c r="BF937" s="513"/>
      <c r="BG937" s="513"/>
      <c r="BH937" s="513"/>
      <c r="BI937" s="513"/>
      <c r="BJ937" s="513"/>
      <c r="BK937" s="513"/>
      <c r="BL937" s="513"/>
      <c r="BM937" s="513"/>
      <c r="BN937" s="513"/>
      <c r="BO937" s="513"/>
      <c r="BP937" s="513"/>
      <c r="BQ937" s="513"/>
      <c r="BR937" s="513"/>
      <c r="BS937" s="513"/>
      <c r="BT937" s="513"/>
      <c r="BU937" s="513"/>
      <c r="BV937" s="513"/>
      <c r="BW937" s="513"/>
      <c r="BX937" s="513"/>
      <c r="BY937" s="513"/>
      <c r="BZ937" s="513"/>
      <c r="CA937" s="513"/>
      <c r="CB937" s="513"/>
      <c r="CC937" s="1972"/>
      <c r="CD937" s="1499"/>
      <c r="CE937" s="1500"/>
      <c r="CF937" s="1501"/>
      <c r="CG937" s="1500"/>
      <c r="CH937" s="1500"/>
      <c r="CI937" s="1500"/>
      <c r="CJ937" s="1976"/>
      <c r="CK937" s="1519"/>
      <c r="CL937" s="1509"/>
    </row>
    <row r="938" spans="1:90" s="514" customFormat="1">
      <c r="A938" s="511"/>
      <c r="B938" s="512"/>
      <c r="C938" s="1493"/>
      <c r="D938" s="1493"/>
      <c r="E938" s="1493"/>
      <c r="F938" s="1493"/>
      <c r="G938" s="1493"/>
      <c r="H938" s="1530"/>
      <c r="I938" s="1972"/>
      <c r="J938" s="1542"/>
      <c r="K938" s="513"/>
      <c r="L938" s="513"/>
      <c r="M938" s="513"/>
      <c r="N938" s="513"/>
      <c r="O938" s="513"/>
      <c r="P938" s="513"/>
      <c r="Q938" s="513"/>
      <c r="R938" s="513"/>
      <c r="S938" s="513"/>
      <c r="T938" s="513"/>
      <c r="U938" s="513"/>
      <c r="V938" s="513"/>
      <c r="W938" s="513"/>
      <c r="X938" s="513"/>
      <c r="Y938" s="513"/>
      <c r="Z938" s="513"/>
      <c r="AA938" s="513"/>
      <c r="AB938" s="513"/>
      <c r="AC938" s="513"/>
      <c r="AD938" s="513"/>
      <c r="AE938" s="513"/>
      <c r="AF938" s="513"/>
      <c r="AG938" s="513"/>
      <c r="AH938" s="513"/>
      <c r="AI938" s="513"/>
      <c r="AJ938" s="513"/>
      <c r="AK938" s="513"/>
      <c r="AL938" s="513"/>
      <c r="AM938" s="513"/>
      <c r="AN938" s="513"/>
      <c r="AO938" s="513"/>
      <c r="AP938" s="513"/>
      <c r="AQ938" s="513"/>
      <c r="AR938" s="513"/>
      <c r="AS938" s="513"/>
      <c r="AT938" s="513"/>
      <c r="AU938" s="513"/>
      <c r="AV938" s="513"/>
      <c r="AW938" s="513"/>
      <c r="AX938" s="513"/>
      <c r="AY938" s="513"/>
      <c r="AZ938" s="513"/>
      <c r="BA938" s="513"/>
      <c r="BB938" s="513"/>
      <c r="BC938" s="513"/>
      <c r="BD938" s="513"/>
      <c r="BE938" s="513"/>
      <c r="BF938" s="513"/>
      <c r="BG938" s="513"/>
      <c r="BH938" s="513"/>
      <c r="BI938" s="513"/>
      <c r="BJ938" s="513"/>
      <c r="BK938" s="513"/>
      <c r="BL938" s="513"/>
      <c r="BM938" s="513"/>
      <c r="BN938" s="513"/>
      <c r="BO938" s="513"/>
      <c r="BP938" s="513"/>
      <c r="BQ938" s="513"/>
      <c r="BR938" s="513"/>
      <c r="BS938" s="513"/>
      <c r="BT938" s="513"/>
      <c r="BU938" s="513"/>
      <c r="BV938" s="513"/>
      <c r="BW938" s="513"/>
      <c r="BX938" s="513"/>
      <c r="BY938" s="513"/>
      <c r="BZ938" s="513"/>
      <c r="CA938" s="513"/>
      <c r="CB938" s="513"/>
      <c r="CC938" s="1972"/>
      <c r="CD938" s="1499"/>
      <c r="CE938" s="1500"/>
      <c r="CF938" s="1501"/>
      <c r="CG938" s="1500"/>
      <c r="CH938" s="1500"/>
      <c r="CI938" s="1500"/>
      <c r="CJ938" s="1976"/>
      <c r="CK938" s="1519"/>
      <c r="CL938" s="1509"/>
    </row>
    <row r="939" spans="1:90" s="514" customFormat="1">
      <c r="A939" s="511"/>
      <c r="B939" s="512"/>
      <c r="C939" s="1493"/>
      <c r="D939" s="1493"/>
      <c r="E939" s="1493"/>
      <c r="F939" s="1493"/>
      <c r="G939" s="1493"/>
      <c r="H939" s="1530"/>
      <c r="I939" s="1972"/>
      <c r="J939" s="1542"/>
      <c r="K939" s="513"/>
      <c r="L939" s="513"/>
      <c r="M939" s="513"/>
      <c r="N939" s="513"/>
      <c r="O939" s="513"/>
      <c r="P939" s="513"/>
      <c r="Q939" s="513"/>
      <c r="R939" s="513"/>
      <c r="S939" s="513"/>
      <c r="T939" s="513"/>
      <c r="U939" s="513"/>
      <c r="V939" s="513"/>
      <c r="W939" s="513"/>
      <c r="X939" s="513"/>
      <c r="Y939" s="513"/>
      <c r="Z939" s="513"/>
      <c r="AA939" s="513"/>
      <c r="AB939" s="513"/>
      <c r="AC939" s="513"/>
      <c r="AD939" s="513"/>
      <c r="AE939" s="513"/>
      <c r="AF939" s="513"/>
      <c r="AG939" s="513"/>
      <c r="AH939" s="513"/>
      <c r="AI939" s="513"/>
      <c r="AJ939" s="513"/>
      <c r="AK939" s="513"/>
      <c r="AL939" s="513"/>
      <c r="AM939" s="513"/>
      <c r="AN939" s="513"/>
      <c r="AO939" s="513"/>
      <c r="AP939" s="513"/>
      <c r="AQ939" s="513"/>
      <c r="AR939" s="513"/>
      <c r="AS939" s="513"/>
      <c r="AT939" s="513"/>
      <c r="AU939" s="513"/>
      <c r="AV939" s="513"/>
      <c r="AW939" s="513"/>
      <c r="AX939" s="513"/>
      <c r="AY939" s="513"/>
      <c r="AZ939" s="513"/>
      <c r="BA939" s="513"/>
      <c r="BB939" s="513"/>
      <c r="BC939" s="513"/>
      <c r="BD939" s="513"/>
      <c r="BE939" s="513"/>
      <c r="BF939" s="513"/>
      <c r="BG939" s="513"/>
      <c r="BH939" s="513"/>
      <c r="BI939" s="513"/>
      <c r="BJ939" s="513"/>
      <c r="BK939" s="513"/>
      <c r="BL939" s="513"/>
      <c r="BM939" s="513"/>
      <c r="BN939" s="513"/>
      <c r="BO939" s="513"/>
      <c r="BP939" s="513"/>
      <c r="BQ939" s="513"/>
      <c r="BR939" s="513"/>
      <c r="BS939" s="513"/>
      <c r="BT939" s="513"/>
      <c r="BU939" s="513"/>
      <c r="BV939" s="513"/>
      <c r="BW939" s="513"/>
      <c r="BX939" s="513"/>
      <c r="BY939" s="513"/>
      <c r="BZ939" s="513"/>
      <c r="CA939" s="513"/>
      <c r="CB939" s="513"/>
      <c r="CC939" s="1972"/>
      <c r="CD939" s="1499"/>
      <c r="CE939" s="1500"/>
      <c r="CF939" s="1501"/>
      <c r="CG939" s="1500"/>
      <c r="CH939" s="1500"/>
      <c r="CI939" s="1500"/>
      <c r="CJ939" s="1976"/>
      <c r="CK939" s="1519"/>
      <c r="CL939" s="1509"/>
    </row>
    <row r="940" spans="1:90" s="514" customFormat="1">
      <c r="A940" s="511"/>
      <c r="B940" s="512"/>
      <c r="C940" s="1493"/>
      <c r="D940" s="1493"/>
      <c r="E940" s="1493"/>
      <c r="F940" s="1493"/>
      <c r="G940" s="1493"/>
      <c r="H940" s="1530"/>
      <c r="I940" s="1972"/>
      <c r="J940" s="1542"/>
      <c r="K940" s="513"/>
      <c r="L940" s="513"/>
      <c r="M940" s="513"/>
      <c r="N940" s="513"/>
      <c r="O940" s="513"/>
      <c r="P940" s="513"/>
      <c r="Q940" s="513"/>
      <c r="R940" s="513"/>
      <c r="S940" s="513"/>
      <c r="T940" s="513"/>
      <c r="U940" s="513"/>
      <c r="V940" s="513"/>
      <c r="W940" s="513"/>
      <c r="X940" s="513"/>
      <c r="Y940" s="513"/>
      <c r="Z940" s="513"/>
      <c r="AA940" s="513"/>
      <c r="AB940" s="513"/>
      <c r="AC940" s="513"/>
      <c r="AD940" s="513"/>
      <c r="AE940" s="513"/>
      <c r="AF940" s="513"/>
      <c r="AG940" s="513"/>
      <c r="AH940" s="513"/>
      <c r="AI940" s="513"/>
      <c r="AJ940" s="513"/>
      <c r="AK940" s="513"/>
      <c r="AL940" s="513"/>
      <c r="AM940" s="513"/>
      <c r="AN940" s="513"/>
      <c r="AO940" s="513"/>
      <c r="AP940" s="513"/>
      <c r="AQ940" s="513"/>
      <c r="AR940" s="513"/>
      <c r="AS940" s="513"/>
      <c r="AT940" s="513"/>
      <c r="AU940" s="513"/>
      <c r="AV940" s="513"/>
      <c r="AW940" s="513"/>
      <c r="AX940" s="513"/>
      <c r="AY940" s="513"/>
      <c r="AZ940" s="513"/>
      <c r="BA940" s="513"/>
      <c r="BB940" s="513"/>
      <c r="BC940" s="513"/>
      <c r="BD940" s="513"/>
      <c r="BE940" s="513"/>
      <c r="BF940" s="513"/>
      <c r="BG940" s="513"/>
      <c r="BH940" s="513"/>
      <c r="BI940" s="513"/>
      <c r="BJ940" s="513"/>
      <c r="BK940" s="513"/>
      <c r="BL940" s="513"/>
      <c r="BM940" s="513"/>
      <c r="BN940" s="513"/>
      <c r="BO940" s="513"/>
      <c r="BP940" s="513"/>
      <c r="BQ940" s="513"/>
      <c r="BR940" s="513"/>
      <c r="BS940" s="513"/>
      <c r="BT940" s="513"/>
      <c r="BU940" s="513"/>
      <c r="BV940" s="513"/>
      <c r="BW940" s="513"/>
      <c r="BX940" s="513"/>
      <c r="BY940" s="513"/>
      <c r="BZ940" s="513"/>
      <c r="CA940" s="513"/>
      <c r="CB940" s="513"/>
      <c r="CC940" s="1972"/>
      <c r="CD940" s="1499"/>
      <c r="CE940" s="1500"/>
      <c r="CF940" s="1501"/>
      <c r="CG940" s="1500"/>
      <c r="CH940" s="1500"/>
      <c r="CI940" s="1500"/>
      <c r="CJ940" s="1976"/>
      <c r="CK940" s="1519"/>
      <c r="CL940" s="1509"/>
    </row>
    <row r="941" spans="1:90" s="514" customFormat="1">
      <c r="A941" s="511"/>
      <c r="B941" s="512"/>
      <c r="C941" s="1493"/>
      <c r="D941" s="1493"/>
      <c r="E941" s="1493"/>
      <c r="F941" s="1493"/>
      <c r="G941" s="1493"/>
      <c r="H941" s="1530"/>
      <c r="I941" s="1972"/>
      <c r="J941" s="1542"/>
      <c r="K941" s="513"/>
      <c r="L941" s="513"/>
      <c r="M941" s="513"/>
      <c r="N941" s="513"/>
      <c r="O941" s="513"/>
      <c r="P941" s="513"/>
      <c r="Q941" s="513"/>
      <c r="R941" s="513"/>
      <c r="S941" s="513"/>
      <c r="T941" s="513"/>
      <c r="U941" s="513"/>
      <c r="V941" s="513"/>
      <c r="W941" s="513"/>
      <c r="X941" s="513"/>
      <c r="Y941" s="513"/>
      <c r="Z941" s="513"/>
      <c r="AA941" s="513"/>
      <c r="AB941" s="513"/>
      <c r="AC941" s="513"/>
      <c r="AD941" s="513"/>
      <c r="AE941" s="513"/>
      <c r="AF941" s="513"/>
      <c r="AG941" s="513"/>
      <c r="AH941" s="513"/>
      <c r="AI941" s="513"/>
      <c r="AJ941" s="513"/>
      <c r="AK941" s="513"/>
      <c r="AL941" s="513"/>
      <c r="AM941" s="513"/>
      <c r="AN941" s="513"/>
      <c r="AO941" s="513"/>
      <c r="AP941" s="513"/>
      <c r="AQ941" s="513"/>
      <c r="AR941" s="513"/>
      <c r="AS941" s="513"/>
      <c r="AT941" s="513"/>
      <c r="AU941" s="513"/>
      <c r="AV941" s="513"/>
      <c r="AW941" s="513"/>
      <c r="AX941" s="513"/>
      <c r="AY941" s="513"/>
      <c r="AZ941" s="513"/>
      <c r="BA941" s="513"/>
      <c r="BB941" s="513"/>
      <c r="BC941" s="513"/>
      <c r="BD941" s="513"/>
      <c r="BE941" s="513"/>
      <c r="BF941" s="513"/>
      <c r="BG941" s="513"/>
      <c r="BH941" s="513"/>
      <c r="BI941" s="513"/>
      <c r="BJ941" s="513"/>
      <c r="BK941" s="513"/>
      <c r="BL941" s="513"/>
      <c r="BM941" s="513"/>
      <c r="BN941" s="513"/>
      <c r="BO941" s="513"/>
      <c r="BP941" s="513"/>
      <c r="BQ941" s="513"/>
      <c r="BR941" s="513"/>
      <c r="BS941" s="513"/>
      <c r="BT941" s="513"/>
      <c r="BU941" s="513"/>
      <c r="BV941" s="513"/>
      <c r="BW941" s="513"/>
      <c r="BX941" s="513"/>
      <c r="BY941" s="513"/>
      <c r="BZ941" s="513"/>
      <c r="CA941" s="513"/>
      <c r="CB941" s="513"/>
      <c r="CC941" s="1972"/>
      <c r="CD941" s="1499"/>
      <c r="CE941" s="1500"/>
      <c r="CF941" s="1501"/>
      <c r="CG941" s="1500"/>
      <c r="CH941" s="1500"/>
      <c r="CI941" s="1500"/>
      <c r="CJ941" s="1976"/>
      <c r="CK941" s="1519"/>
      <c r="CL941" s="1509"/>
    </row>
    <row r="942" spans="1:90" s="514" customFormat="1">
      <c r="A942" s="511"/>
      <c r="B942" s="512"/>
      <c r="C942" s="1493"/>
      <c r="D942" s="1493"/>
      <c r="E942" s="1493"/>
      <c r="F942" s="1493"/>
      <c r="G942" s="1493"/>
      <c r="H942" s="1530"/>
      <c r="I942" s="1972"/>
      <c r="J942" s="1542"/>
      <c r="K942" s="513"/>
      <c r="L942" s="513"/>
      <c r="M942" s="513"/>
      <c r="N942" s="513"/>
      <c r="O942" s="513"/>
      <c r="P942" s="513"/>
      <c r="Q942" s="513"/>
      <c r="R942" s="513"/>
      <c r="S942" s="513"/>
      <c r="T942" s="513"/>
      <c r="U942" s="513"/>
      <c r="V942" s="513"/>
      <c r="W942" s="513"/>
      <c r="X942" s="513"/>
      <c r="Y942" s="513"/>
      <c r="Z942" s="513"/>
      <c r="AA942" s="513"/>
      <c r="AB942" s="513"/>
      <c r="AC942" s="513"/>
      <c r="AD942" s="513"/>
      <c r="AE942" s="513"/>
      <c r="AF942" s="513"/>
      <c r="AG942" s="513"/>
      <c r="AH942" s="513"/>
      <c r="AI942" s="513"/>
      <c r="AJ942" s="513"/>
      <c r="AK942" s="513"/>
      <c r="AL942" s="513"/>
      <c r="AM942" s="513"/>
      <c r="AN942" s="513"/>
      <c r="AO942" s="513"/>
      <c r="AP942" s="513"/>
      <c r="AQ942" s="513"/>
      <c r="AR942" s="513"/>
      <c r="AS942" s="513"/>
      <c r="AT942" s="513"/>
      <c r="AU942" s="513"/>
      <c r="AV942" s="513"/>
      <c r="AW942" s="513"/>
      <c r="AX942" s="513"/>
      <c r="AY942" s="513"/>
      <c r="AZ942" s="513"/>
      <c r="BA942" s="513"/>
      <c r="BB942" s="513"/>
      <c r="BC942" s="513"/>
      <c r="BD942" s="513"/>
      <c r="BE942" s="513"/>
      <c r="BF942" s="513"/>
      <c r="BG942" s="513"/>
      <c r="BH942" s="513"/>
      <c r="BI942" s="513"/>
      <c r="BJ942" s="513"/>
      <c r="BK942" s="513"/>
      <c r="BL942" s="513"/>
      <c r="BM942" s="513"/>
      <c r="BN942" s="513"/>
      <c r="BO942" s="513"/>
      <c r="BP942" s="513"/>
      <c r="BQ942" s="513"/>
      <c r="BR942" s="513"/>
      <c r="BS942" s="513"/>
      <c r="BT942" s="513"/>
      <c r="BU942" s="513"/>
      <c r="BV942" s="513"/>
      <c r="BW942" s="513"/>
      <c r="BX942" s="513"/>
      <c r="BY942" s="513"/>
      <c r="BZ942" s="513"/>
      <c r="CA942" s="513"/>
      <c r="CB942" s="513"/>
      <c r="CC942" s="1972"/>
      <c r="CD942" s="1499"/>
      <c r="CE942" s="1500"/>
      <c r="CF942" s="1501"/>
      <c r="CG942" s="1500"/>
      <c r="CH942" s="1500"/>
      <c r="CI942" s="1500"/>
      <c r="CJ942" s="1976"/>
      <c r="CK942" s="1519"/>
      <c r="CL942" s="1509"/>
    </row>
    <row r="943" spans="1:90" s="514" customFormat="1">
      <c r="A943" s="511"/>
      <c r="B943" s="512"/>
      <c r="C943" s="1493"/>
      <c r="D943" s="1493"/>
      <c r="E943" s="1493"/>
      <c r="F943" s="1493"/>
      <c r="G943" s="1493"/>
      <c r="H943" s="1530"/>
      <c r="I943" s="1972"/>
      <c r="J943" s="1542"/>
      <c r="K943" s="513"/>
      <c r="L943" s="513"/>
      <c r="M943" s="513"/>
      <c r="N943" s="513"/>
      <c r="O943" s="513"/>
      <c r="P943" s="513"/>
      <c r="Q943" s="513"/>
      <c r="R943" s="513"/>
      <c r="S943" s="513"/>
      <c r="T943" s="513"/>
      <c r="U943" s="513"/>
      <c r="V943" s="513"/>
      <c r="W943" s="513"/>
      <c r="X943" s="513"/>
      <c r="Y943" s="513"/>
      <c r="Z943" s="513"/>
      <c r="AA943" s="513"/>
      <c r="AB943" s="513"/>
      <c r="AC943" s="513"/>
      <c r="AD943" s="513"/>
      <c r="AE943" s="513"/>
      <c r="AF943" s="513"/>
      <c r="AG943" s="513"/>
      <c r="AH943" s="513"/>
      <c r="AI943" s="513"/>
      <c r="AJ943" s="513"/>
      <c r="AK943" s="513"/>
      <c r="AL943" s="513"/>
      <c r="AM943" s="513"/>
      <c r="AN943" s="513"/>
      <c r="AO943" s="513"/>
      <c r="AP943" s="513"/>
      <c r="AQ943" s="513"/>
      <c r="AR943" s="513"/>
      <c r="AS943" s="513"/>
      <c r="AT943" s="513"/>
      <c r="AU943" s="513"/>
      <c r="AV943" s="513"/>
      <c r="AW943" s="513"/>
      <c r="AX943" s="513"/>
      <c r="AY943" s="513"/>
      <c r="AZ943" s="513"/>
      <c r="BA943" s="513"/>
      <c r="BB943" s="513"/>
      <c r="BC943" s="513"/>
      <c r="BD943" s="513"/>
      <c r="BE943" s="513"/>
      <c r="BF943" s="513"/>
      <c r="BG943" s="513"/>
      <c r="BH943" s="513"/>
      <c r="BI943" s="513"/>
      <c r="BJ943" s="513"/>
      <c r="BK943" s="513"/>
      <c r="BL943" s="513"/>
      <c r="BM943" s="513"/>
      <c r="BN943" s="513"/>
      <c r="BO943" s="513"/>
      <c r="BP943" s="513"/>
      <c r="BQ943" s="513"/>
      <c r="BR943" s="513"/>
      <c r="BS943" s="513"/>
      <c r="BT943" s="513"/>
      <c r="BU943" s="513"/>
      <c r="BV943" s="513"/>
      <c r="BW943" s="513"/>
      <c r="BX943" s="513"/>
      <c r="BY943" s="513"/>
      <c r="BZ943" s="513"/>
      <c r="CA943" s="513"/>
      <c r="CB943" s="513"/>
      <c r="CC943" s="1972"/>
      <c r="CD943" s="1499"/>
      <c r="CE943" s="1500"/>
      <c r="CF943" s="1501"/>
      <c r="CG943" s="1500"/>
      <c r="CH943" s="1500"/>
      <c r="CI943" s="1500"/>
      <c r="CJ943" s="1976"/>
      <c r="CK943" s="1519"/>
      <c r="CL943" s="1509"/>
    </row>
    <row r="944" spans="1:90" s="514" customFormat="1">
      <c r="A944" s="511"/>
      <c r="B944" s="512"/>
      <c r="C944" s="1493"/>
      <c r="D944" s="1493"/>
      <c r="E944" s="1493"/>
      <c r="F944" s="1493"/>
      <c r="G944" s="1493"/>
      <c r="H944" s="1530"/>
      <c r="I944" s="1972"/>
      <c r="J944" s="1542"/>
      <c r="K944" s="513"/>
      <c r="L944" s="513"/>
      <c r="M944" s="513"/>
      <c r="N944" s="513"/>
      <c r="O944" s="513"/>
      <c r="P944" s="513"/>
      <c r="Q944" s="513"/>
      <c r="R944" s="513"/>
      <c r="S944" s="513"/>
      <c r="T944" s="513"/>
      <c r="U944" s="513"/>
      <c r="V944" s="513"/>
      <c r="W944" s="513"/>
      <c r="X944" s="513"/>
      <c r="Y944" s="513"/>
      <c r="Z944" s="513"/>
      <c r="AA944" s="513"/>
      <c r="AB944" s="513"/>
      <c r="AC944" s="513"/>
      <c r="AD944" s="513"/>
      <c r="AE944" s="513"/>
      <c r="AF944" s="513"/>
      <c r="AG944" s="513"/>
      <c r="AH944" s="513"/>
      <c r="AI944" s="513"/>
      <c r="AJ944" s="513"/>
      <c r="AK944" s="513"/>
      <c r="AL944" s="513"/>
      <c r="AM944" s="513"/>
      <c r="AN944" s="513"/>
      <c r="AO944" s="513"/>
      <c r="AP944" s="513"/>
      <c r="AQ944" s="513"/>
      <c r="AR944" s="513"/>
      <c r="AS944" s="513"/>
      <c r="AT944" s="513"/>
      <c r="AU944" s="513"/>
      <c r="AV944" s="513"/>
      <c r="AW944" s="513"/>
      <c r="AX944" s="513"/>
      <c r="AY944" s="513"/>
      <c r="AZ944" s="513"/>
      <c r="BA944" s="513"/>
      <c r="BB944" s="513"/>
      <c r="BC944" s="513"/>
      <c r="BD944" s="513"/>
      <c r="BE944" s="513"/>
      <c r="BF944" s="513"/>
      <c r="BG944" s="513"/>
      <c r="BH944" s="513"/>
      <c r="BI944" s="513"/>
      <c r="BJ944" s="513"/>
      <c r="BK944" s="513"/>
      <c r="BL944" s="513"/>
      <c r="BM944" s="513"/>
      <c r="BN944" s="513"/>
      <c r="BO944" s="513"/>
      <c r="BP944" s="513"/>
      <c r="BQ944" s="513"/>
      <c r="BR944" s="513"/>
      <c r="BS944" s="513"/>
      <c r="BT944" s="513"/>
      <c r="BU944" s="513"/>
      <c r="BV944" s="513"/>
      <c r="BW944" s="513"/>
      <c r="BX944" s="513"/>
      <c r="BY944" s="513"/>
      <c r="BZ944" s="513"/>
      <c r="CA944" s="513"/>
      <c r="CB944" s="513"/>
      <c r="CC944" s="1972"/>
      <c r="CD944" s="1499"/>
      <c r="CE944" s="1500"/>
      <c r="CF944" s="1501"/>
      <c r="CG944" s="1500"/>
      <c r="CH944" s="1500"/>
      <c r="CI944" s="1500"/>
      <c r="CJ944" s="1976"/>
      <c r="CK944" s="1519"/>
      <c r="CL944" s="1509"/>
    </row>
    <row r="945" spans="1:90" s="514" customFormat="1">
      <c r="A945" s="511"/>
      <c r="B945" s="512"/>
      <c r="C945" s="1493"/>
      <c r="D945" s="1493"/>
      <c r="E945" s="1493"/>
      <c r="F945" s="1493"/>
      <c r="G945" s="1493"/>
      <c r="H945" s="1530"/>
      <c r="I945" s="1972"/>
      <c r="J945" s="1542"/>
      <c r="K945" s="513"/>
      <c r="L945" s="513"/>
      <c r="M945" s="513"/>
      <c r="N945" s="513"/>
      <c r="O945" s="513"/>
      <c r="P945" s="513"/>
      <c r="Q945" s="513"/>
      <c r="R945" s="513"/>
      <c r="S945" s="513"/>
      <c r="T945" s="513"/>
      <c r="U945" s="513"/>
      <c r="V945" s="513"/>
      <c r="W945" s="513"/>
      <c r="X945" s="513"/>
      <c r="Y945" s="513"/>
      <c r="Z945" s="513"/>
      <c r="AA945" s="513"/>
      <c r="AB945" s="513"/>
      <c r="AC945" s="513"/>
      <c r="AD945" s="513"/>
      <c r="AE945" s="513"/>
      <c r="AF945" s="513"/>
      <c r="AG945" s="513"/>
      <c r="AH945" s="513"/>
      <c r="AI945" s="513"/>
      <c r="AJ945" s="513"/>
      <c r="AK945" s="513"/>
      <c r="AL945" s="513"/>
      <c r="AM945" s="513"/>
      <c r="AN945" s="513"/>
      <c r="AO945" s="513"/>
      <c r="AP945" s="513"/>
      <c r="AQ945" s="513"/>
      <c r="AR945" s="513"/>
      <c r="AS945" s="513"/>
      <c r="AT945" s="513"/>
      <c r="AU945" s="513"/>
      <c r="AV945" s="513"/>
      <c r="AW945" s="513"/>
      <c r="AX945" s="513"/>
      <c r="AY945" s="513"/>
      <c r="AZ945" s="513"/>
      <c r="BA945" s="513"/>
      <c r="BB945" s="513"/>
      <c r="BC945" s="513"/>
      <c r="BD945" s="513"/>
      <c r="BE945" s="513"/>
      <c r="BF945" s="513"/>
      <c r="BG945" s="513"/>
      <c r="BH945" s="513"/>
      <c r="BI945" s="513"/>
      <c r="BJ945" s="513"/>
      <c r="BK945" s="513"/>
      <c r="BL945" s="513"/>
      <c r="BM945" s="513"/>
      <c r="BN945" s="513"/>
      <c r="BO945" s="513"/>
      <c r="BP945" s="513"/>
      <c r="BQ945" s="513"/>
      <c r="BR945" s="513"/>
      <c r="BS945" s="513"/>
      <c r="BT945" s="513"/>
      <c r="BU945" s="513"/>
      <c r="BV945" s="513"/>
      <c r="BW945" s="513"/>
      <c r="BX945" s="513"/>
      <c r="BY945" s="513"/>
      <c r="BZ945" s="513"/>
      <c r="CA945" s="513"/>
      <c r="CB945" s="513"/>
      <c r="CC945" s="1972"/>
      <c r="CD945" s="1499"/>
      <c r="CE945" s="1500"/>
      <c r="CF945" s="1501"/>
      <c r="CG945" s="1500"/>
      <c r="CH945" s="1500"/>
      <c r="CI945" s="1500"/>
      <c r="CJ945" s="1976"/>
      <c r="CK945" s="1519"/>
      <c r="CL945" s="1509"/>
    </row>
    <row r="946" spans="1:90" s="514" customFormat="1">
      <c r="A946" s="511"/>
      <c r="B946" s="512"/>
      <c r="C946" s="1493"/>
      <c r="D946" s="1493"/>
      <c r="E946" s="1493"/>
      <c r="F946" s="1493"/>
      <c r="G946" s="1493"/>
      <c r="H946" s="1530"/>
      <c r="I946" s="1972"/>
      <c r="J946" s="1542"/>
      <c r="K946" s="513"/>
      <c r="L946" s="513"/>
      <c r="M946" s="513"/>
      <c r="N946" s="513"/>
      <c r="O946" s="513"/>
      <c r="P946" s="513"/>
      <c r="Q946" s="513"/>
      <c r="R946" s="513"/>
      <c r="S946" s="513"/>
      <c r="T946" s="513"/>
      <c r="U946" s="513"/>
      <c r="V946" s="513"/>
      <c r="W946" s="513"/>
      <c r="X946" s="513"/>
      <c r="Y946" s="513"/>
      <c r="Z946" s="513"/>
      <c r="AA946" s="513"/>
      <c r="AB946" s="513"/>
      <c r="AC946" s="513"/>
      <c r="AD946" s="513"/>
      <c r="AE946" s="513"/>
      <c r="AF946" s="513"/>
      <c r="AG946" s="513"/>
      <c r="AH946" s="513"/>
      <c r="AI946" s="513"/>
      <c r="AJ946" s="513"/>
      <c r="AK946" s="513"/>
      <c r="AL946" s="513"/>
      <c r="AM946" s="513"/>
      <c r="AN946" s="513"/>
      <c r="AO946" s="513"/>
      <c r="AP946" s="513"/>
      <c r="AQ946" s="513"/>
      <c r="AR946" s="513"/>
      <c r="AS946" s="513"/>
      <c r="AT946" s="513"/>
      <c r="AU946" s="513"/>
      <c r="AV946" s="513"/>
      <c r="AW946" s="513"/>
      <c r="AX946" s="513"/>
      <c r="AY946" s="513"/>
      <c r="AZ946" s="513"/>
      <c r="BA946" s="513"/>
      <c r="BB946" s="513"/>
      <c r="BC946" s="513"/>
      <c r="BD946" s="513"/>
      <c r="BE946" s="513"/>
      <c r="BF946" s="513"/>
      <c r="BG946" s="513"/>
      <c r="BH946" s="513"/>
      <c r="BI946" s="513"/>
      <c r="BJ946" s="513"/>
      <c r="BK946" s="513"/>
      <c r="BL946" s="513"/>
      <c r="BM946" s="513"/>
      <c r="BN946" s="513"/>
      <c r="BO946" s="513"/>
      <c r="BP946" s="513"/>
      <c r="BQ946" s="513"/>
      <c r="BR946" s="513"/>
      <c r="BS946" s="513"/>
      <c r="BT946" s="513"/>
      <c r="BU946" s="513"/>
      <c r="BV946" s="513"/>
      <c r="BW946" s="513"/>
      <c r="BX946" s="513"/>
      <c r="BY946" s="513"/>
      <c r="BZ946" s="513"/>
      <c r="CA946" s="513"/>
      <c r="CB946" s="513"/>
      <c r="CC946" s="1972"/>
      <c r="CD946" s="1499"/>
      <c r="CE946" s="1500"/>
      <c r="CF946" s="1501"/>
      <c r="CG946" s="1500"/>
      <c r="CH946" s="1500"/>
      <c r="CI946" s="1500"/>
      <c r="CJ946" s="1976"/>
      <c r="CK946" s="1519"/>
      <c r="CL946" s="1509"/>
    </row>
    <row r="947" spans="1:90" s="514" customFormat="1">
      <c r="A947" s="511"/>
      <c r="B947" s="512"/>
      <c r="C947" s="1493"/>
      <c r="D947" s="1493"/>
      <c r="E947" s="1493"/>
      <c r="F947" s="1493"/>
      <c r="G947" s="1493"/>
      <c r="H947" s="1530"/>
      <c r="I947" s="1972"/>
      <c r="J947" s="1542"/>
      <c r="K947" s="513"/>
      <c r="L947" s="513"/>
      <c r="M947" s="513"/>
      <c r="N947" s="513"/>
      <c r="O947" s="513"/>
      <c r="P947" s="513"/>
      <c r="Q947" s="513"/>
      <c r="R947" s="513"/>
      <c r="S947" s="513"/>
      <c r="T947" s="513"/>
      <c r="U947" s="513"/>
      <c r="V947" s="513"/>
      <c r="W947" s="513"/>
      <c r="X947" s="513"/>
      <c r="Y947" s="513"/>
      <c r="Z947" s="513"/>
      <c r="AA947" s="513"/>
      <c r="AB947" s="513"/>
      <c r="AC947" s="513"/>
      <c r="AD947" s="513"/>
      <c r="AE947" s="513"/>
      <c r="AF947" s="513"/>
      <c r="AG947" s="513"/>
      <c r="AH947" s="513"/>
      <c r="AI947" s="513"/>
      <c r="AJ947" s="513"/>
      <c r="AK947" s="513"/>
      <c r="AL947" s="513"/>
      <c r="AM947" s="513"/>
      <c r="AN947" s="513"/>
      <c r="AO947" s="513"/>
      <c r="AP947" s="513"/>
      <c r="AQ947" s="513"/>
      <c r="AR947" s="513"/>
      <c r="AS947" s="513"/>
      <c r="AT947" s="513"/>
      <c r="AU947" s="513"/>
      <c r="AV947" s="513"/>
      <c r="AW947" s="513"/>
      <c r="AX947" s="513"/>
      <c r="AY947" s="513"/>
      <c r="AZ947" s="513"/>
      <c r="BA947" s="513"/>
      <c r="BB947" s="513"/>
      <c r="BC947" s="513"/>
      <c r="BD947" s="513"/>
      <c r="BE947" s="513"/>
      <c r="BF947" s="513"/>
      <c r="BG947" s="513"/>
      <c r="BH947" s="513"/>
      <c r="BI947" s="513"/>
      <c r="BJ947" s="513"/>
      <c r="BK947" s="513"/>
      <c r="BL947" s="513"/>
      <c r="BM947" s="513"/>
      <c r="BN947" s="513"/>
      <c r="BO947" s="513"/>
      <c r="BP947" s="513"/>
      <c r="BQ947" s="513"/>
      <c r="BR947" s="513"/>
      <c r="BS947" s="513"/>
      <c r="BT947" s="513"/>
      <c r="BU947" s="513"/>
      <c r="BV947" s="513"/>
      <c r="BW947" s="513"/>
      <c r="BX947" s="513"/>
      <c r="BY947" s="513"/>
      <c r="BZ947" s="513"/>
      <c r="CA947" s="513"/>
      <c r="CB947" s="513"/>
      <c r="CC947" s="1972"/>
      <c r="CD947" s="1499"/>
      <c r="CE947" s="1500"/>
      <c r="CF947" s="1501"/>
      <c r="CG947" s="1500"/>
      <c r="CH947" s="1500"/>
      <c r="CI947" s="1500"/>
      <c r="CJ947" s="1976"/>
      <c r="CK947" s="1519"/>
      <c r="CL947" s="1509"/>
    </row>
    <row r="948" spans="1:90" s="514" customFormat="1">
      <c r="A948" s="511"/>
      <c r="B948" s="512"/>
      <c r="C948" s="1493"/>
      <c r="D948" s="1493"/>
      <c r="E948" s="1493"/>
      <c r="F948" s="1493"/>
      <c r="G948" s="1493"/>
      <c r="H948" s="1530"/>
      <c r="I948" s="1972"/>
      <c r="J948" s="1542"/>
      <c r="K948" s="513"/>
      <c r="L948" s="513"/>
      <c r="M948" s="513"/>
      <c r="N948" s="513"/>
      <c r="O948" s="513"/>
      <c r="P948" s="513"/>
      <c r="Q948" s="513"/>
      <c r="R948" s="513"/>
      <c r="S948" s="513"/>
      <c r="T948" s="513"/>
      <c r="U948" s="513"/>
      <c r="V948" s="513"/>
      <c r="W948" s="513"/>
      <c r="X948" s="513"/>
      <c r="Y948" s="513"/>
      <c r="Z948" s="513"/>
      <c r="AA948" s="513"/>
      <c r="AB948" s="513"/>
      <c r="AC948" s="513"/>
      <c r="AD948" s="513"/>
      <c r="AE948" s="513"/>
      <c r="AF948" s="513"/>
      <c r="AG948" s="513"/>
      <c r="AH948" s="513"/>
      <c r="AI948" s="513"/>
      <c r="AJ948" s="513"/>
      <c r="AK948" s="513"/>
      <c r="AL948" s="513"/>
      <c r="AM948" s="513"/>
      <c r="AN948" s="513"/>
      <c r="AO948" s="513"/>
      <c r="AP948" s="513"/>
      <c r="AQ948" s="513"/>
      <c r="AR948" s="513"/>
      <c r="AS948" s="513"/>
      <c r="AT948" s="513"/>
      <c r="AU948" s="513"/>
      <c r="AV948" s="513"/>
      <c r="AW948" s="513"/>
      <c r="AX948" s="513"/>
      <c r="AY948" s="513"/>
      <c r="AZ948" s="513"/>
      <c r="BA948" s="513"/>
      <c r="BB948" s="513"/>
      <c r="BC948" s="513"/>
      <c r="BD948" s="513"/>
      <c r="BE948" s="513"/>
      <c r="BF948" s="513"/>
      <c r="BG948" s="513"/>
      <c r="BH948" s="513"/>
      <c r="BI948" s="513"/>
      <c r="BJ948" s="513"/>
      <c r="BK948" s="513"/>
      <c r="BL948" s="513"/>
      <c r="BM948" s="513"/>
      <c r="BN948" s="513"/>
      <c r="BO948" s="513"/>
      <c r="BP948" s="513"/>
      <c r="BQ948" s="513"/>
      <c r="BR948" s="513"/>
      <c r="BS948" s="513"/>
      <c r="BT948" s="513"/>
      <c r="BU948" s="513"/>
      <c r="BV948" s="513"/>
      <c r="BW948" s="513"/>
      <c r="BX948" s="513"/>
      <c r="BY948" s="513"/>
      <c r="BZ948" s="513"/>
      <c r="CA948" s="513"/>
      <c r="CB948" s="513"/>
      <c r="CC948" s="1972"/>
      <c r="CD948" s="1499"/>
      <c r="CE948" s="1500"/>
      <c r="CF948" s="1501"/>
      <c r="CG948" s="1500"/>
      <c r="CH948" s="1500"/>
      <c r="CI948" s="1500"/>
      <c r="CJ948" s="1976"/>
      <c r="CK948" s="1519"/>
      <c r="CL948" s="1509"/>
    </row>
    <row r="949" spans="1:90" s="514" customFormat="1">
      <c r="A949" s="511"/>
      <c r="B949" s="512"/>
      <c r="C949" s="1493"/>
      <c r="D949" s="1493"/>
      <c r="E949" s="1493"/>
      <c r="F949" s="1493"/>
      <c r="G949" s="1493"/>
      <c r="H949" s="1530"/>
      <c r="I949" s="1972"/>
      <c r="J949" s="1542"/>
      <c r="K949" s="513"/>
      <c r="L949" s="513"/>
      <c r="M949" s="513"/>
      <c r="N949" s="513"/>
      <c r="O949" s="513"/>
      <c r="P949" s="513"/>
      <c r="Q949" s="513"/>
      <c r="R949" s="513"/>
      <c r="S949" s="513"/>
      <c r="T949" s="513"/>
      <c r="U949" s="513"/>
      <c r="V949" s="513"/>
      <c r="W949" s="513"/>
      <c r="X949" s="513"/>
      <c r="Y949" s="513"/>
      <c r="Z949" s="513"/>
      <c r="AA949" s="513"/>
      <c r="AB949" s="513"/>
      <c r="AC949" s="513"/>
      <c r="AD949" s="513"/>
      <c r="AE949" s="513"/>
      <c r="AF949" s="513"/>
      <c r="AG949" s="513"/>
      <c r="AH949" s="513"/>
      <c r="AI949" s="513"/>
      <c r="AJ949" s="513"/>
      <c r="AK949" s="513"/>
      <c r="AL949" s="513"/>
      <c r="AM949" s="513"/>
      <c r="AN949" s="513"/>
      <c r="AO949" s="513"/>
      <c r="AP949" s="513"/>
      <c r="AQ949" s="513"/>
      <c r="AR949" s="513"/>
      <c r="AS949" s="513"/>
      <c r="AT949" s="513"/>
      <c r="AU949" s="513"/>
      <c r="AV949" s="513"/>
      <c r="AW949" s="513"/>
      <c r="AX949" s="513"/>
      <c r="AY949" s="513"/>
      <c r="AZ949" s="513"/>
      <c r="BA949" s="513"/>
      <c r="BB949" s="513"/>
      <c r="BC949" s="513"/>
      <c r="BD949" s="513"/>
      <c r="BE949" s="513"/>
      <c r="BF949" s="513"/>
      <c r="BG949" s="513"/>
      <c r="BH949" s="513"/>
      <c r="BI949" s="513"/>
      <c r="BJ949" s="513"/>
      <c r="BK949" s="513"/>
      <c r="BL949" s="513"/>
      <c r="BM949" s="513"/>
      <c r="BN949" s="513"/>
      <c r="BO949" s="513"/>
      <c r="BP949" s="513"/>
      <c r="BQ949" s="513"/>
      <c r="BR949" s="513"/>
      <c r="BS949" s="513"/>
      <c r="BT949" s="513"/>
      <c r="BU949" s="513"/>
      <c r="BV949" s="513"/>
      <c r="BW949" s="513"/>
      <c r="BX949" s="513"/>
      <c r="BY949" s="513"/>
      <c r="BZ949" s="513"/>
      <c r="CA949" s="513"/>
      <c r="CB949" s="513"/>
      <c r="CC949" s="1972"/>
      <c r="CD949" s="1499"/>
      <c r="CE949" s="1500"/>
      <c r="CF949" s="1501"/>
      <c r="CG949" s="1500"/>
      <c r="CH949" s="1500"/>
      <c r="CI949" s="1500"/>
      <c r="CJ949" s="1976"/>
      <c r="CK949" s="1519"/>
      <c r="CL949" s="1509"/>
    </row>
    <row r="950" spans="1:90" s="514" customFormat="1">
      <c r="A950" s="511"/>
      <c r="B950" s="512"/>
      <c r="C950" s="1493"/>
      <c r="D950" s="1493"/>
      <c r="E950" s="1493"/>
      <c r="F950" s="1493"/>
      <c r="G950" s="1493"/>
      <c r="H950" s="1530"/>
      <c r="I950" s="1972"/>
      <c r="J950" s="1542"/>
      <c r="K950" s="513"/>
      <c r="L950" s="513"/>
      <c r="M950" s="513"/>
      <c r="N950" s="513"/>
      <c r="O950" s="513"/>
      <c r="P950" s="513"/>
      <c r="Q950" s="513"/>
      <c r="R950" s="513"/>
      <c r="S950" s="513"/>
      <c r="T950" s="513"/>
      <c r="U950" s="513"/>
      <c r="V950" s="513"/>
      <c r="W950" s="513"/>
      <c r="X950" s="513"/>
      <c r="Y950" s="513"/>
      <c r="Z950" s="513"/>
      <c r="AA950" s="513"/>
      <c r="AB950" s="513"/>
      <c r="AC950" s="513"/>
      <c r="AD950" s="513"/>
      <c r="AE950" s="513"/>
      <c r="AF950" s="513"/>
      <c r="AG950" s="513"/>
      <c r="AH950" s="513"/>
      <c r="AI950" s="513"/>
      <c r="AJ950" s="513"/>
      <c r="AK950" s="513"/>
      <c r="AL950" s="513"/>
      <c r="AM950" s="513"/>
      <c r="AN950" s="513"/>
      <c r="AO950" s="513"/>
      <c r="AP950" s="513"/>
      <c r="AQ950" s="513"/>
      <c r="AR950" s="513"/>
      <c r="AS950" s="513"/>
      <c r="AT950" s="513"/>
      <c r="AU950" s="513"/>
      <c r="AV950" s="513"/>
      <c r="AW950" s="513"/>
      <c r="AX950" s="513"/>
      <c r="AY950" s="513"/>
      <c r="AZ950" s="513"/>
      <c r="BA950" s="513"/>
      <c r="BB950" s="513"/>
      <c r="BC950" s="513"/>
      <c r="BD950" s="513"/>
      <c r="BE950" s="513"/>
      <c r="BF950" s="513"/>
      <c r="BG950" s="513"/>
      <c r="BH950" s="513"/>
      <c r="BI950" s="513"/>
      <c r="BJ950" s="513"/>
      <c r="BK950" s="513"/>
      <c r="BL950" s="513"/>
      <c r="BM950" s="513"/>
      <c r="BN950" s="513"/>
      <c r="BO950" s="513"/>
      <c r="BP950" s="513"/>
      <c r="BQ950" s="513"/>
      <c r="BR950" s="513"/>
      <c r="BS950" s="513"/>
      <c r="BT950" s="513"/>
      <c r="BU950" s="513"/>
      <c r="BV950" s="513"/>
      <c r="BW950" s="513"/>
      <c r="BX950" s="513"/>
      <c r="BY950" s="513"/>
      <c r="BZ950" s="513"/>
      <c r="CA950" s="513"/>
      <c r="CB950" s="513"/>
      <c r="CC950" s="1972"/>
      <c r="CD950" s="1499"/>
      <c r="CE950" s="1500"/>
      <c r="CF950" s="1501"/>
      <c r="CG950" s="1500"/>
      <c r="CH950" s="1500"/>
      <c r="CI950" s="1500"/>
      <c r="CJ950" s="1976"/>
      <c r="CK950" s="1519"/>
      <c r="CL950" s="1509"/>
    </row>
    <row r="951" spans="1:90" s="514" customFormat="1">
      <c r="A951" s="511"/>
      <c r="B951" s="512"/>
      <c r="C951" s="1493"/>
      <c r="D951" s="1493"/>
      <c r="E951" s="1493"/>
      <c r="F951" s="1493"/>
      <c r="G951" s="1493"/>
      <c r="H951" s="1530"/>
      <c r="I951" s="1972"/>
      <c r="J951" s="1542"/>
      <c r="K951" s="513"/>
      <c r="L951" s="513"/>
      <c r="M951" s="513"/>
      <c r="N951" s="513"/>
      <c r="O951" s="513"/>
      <c r="P951" s="513"/>
      <c r="Q951" s="513"/>
      <c r="R951" s="513"/>
      <c r="S951" s="513"/>
      <c r="T951" s="513"/>
      <c r="U951" s="513"/>
      <c r="V951" s="513"/>
      <c r="W951" s="513"/>
      <c r="X951" s="513"/>
      <c r="Y951" s="513"/>
      <c r="Z951" s="513"/>
      <c r="AA951" s="513"/>
      <c r="AB951" s="513"/>
      <c r="AC951" s="513"/>
      <c r="AD951" s="513"/>
      <c r="AE951" s="513"/>
      <c r="AF951" s="513"/>
      <c r="AG951" s="513"/>
      <c r="AH951" s="513"/>
      <c r="AI951" s="513"/>
      <c r="AJ951" s="513"/>
      <c r="AK951" s="513"/>
      <c r="AL951" s="513"/>
      <c r="AM951" s="513"/>
      <c r="AN951" s="513"/>
      <c r="AO951" s="513"/>
      <c r="AP951" s="513"/>
      <c r="AQ951" s="513"/>
      <c r="AR951" s="513"/>
      <c r="AS951" s="513"/>
      <c r="AT951" s="513"/>
      <c r="AU951" s="513"/>
      <c r="AV951" s="513"/>
      <c r="AW951" s="513"/>
      <c r="AX951" s="513"/>
      <c r="AY951" s="513"/>
      <c r="AZ951" s="513"/>
      <c r="BA951" s="513"/>
      <c r="BB951" s="513"/>
      <c r="BC951" s="513"/>
      <c r="BD951" s="513"/>
      <c r="BE951" s="513"/>
      <c r="BF951" s="513"/>
      <c r="BG951" s="513"/>
      <c r="BH951" s="513"/>
      <c r="BI951" s="513"/>
      <c r="BJ951" s="513"/>
      <c r="BK951" s="513"/>
      <c r="BL951" s="513"/>
      <c r="BM951" s="513"/>
      <c r="BN951" s="513"/>
      <c r="BO951" s="513"/>
      <c r="BP951" s="513"/>
      <c r="BQ951" s="513"/>
      <c r="BR951" s="513"/>
      <c r="BS951" s="513"/>
      <c r="BT951" s="513"/>
      <c r="BU951" s="513"/>
      <c r="BV951" s="513"/>
      <c r="BW951" s="513"/>
      <c r="BX951" s="513"/>
      <c r="BY951" s="513"/>
      <c r="BZ951" s="513"/>
      <c r="CA951" s="513"/>
      <c r="CB951" s="513"/>
      <c r="CC951" s="1972"/>
      <c r="CD951" s="1499"/>
      <c r="CE951" s="1500"/>
      <c r="CF951" s="1501"/>
      <c r="CG951" s="1500"/>
      <c r="CH951" s="1500"/>
      <c r="CI951" s="1500"/>
      <c r="CJ951" s="1976"/>
      <c r="CK951" s="1519"/>
      <c r="CL951" s="1509"/>
    </row>
    <row r="952" spans="1:90" s="514" customFormat="1">
      <c r="A952" s="511"/>
      <c r="B952" s="512"/>
      <c r="C952" s="1493"/>
      <c r="D952" s="1493"/>
      <c r="E952" s="1493"/>
      <c r="F952" s="1493"/>
      <c r="G952" s="1493"/>
      <c r="H952" s="1530"/>
      <c r="I952" s="1972"/>
      <c r="J952" s="1542"/>
      <c r="K952" s="513"/>
      <c r="L952" s="513"/>
      <c r="M952" s="513"/>
      <c r="N952" s="513"/>
      <c r="O952" s="513"/>
      <c r="P952" s="513"/>
      <c r="Q952" s="513"/>
      <c r="R952" s="513"/>
      <c r="S952" s="513"/>
      <c r="T952" s="513"/>
      <c r="U952" s="513"/>
      <c r="V952" s="513"/>
      <c r="W952" s="513"/>
      <c r="X952" s="513"/>
      <c r="Y952" s="513"/>
      <c r="Z952" s="513"/>
      <c r="AA952" s="513"/>
      <c r="AB952" s="513"/>
      <c r="AC952" s="513"/>
      <c r="AD952" s="513"/>
      <c r="AE952" s="513"/>
      <c r="AF952" s="513"/>
      <c r="AG952" s="513"/>
      <c r="AH952" s="513"/>
      <c r="AI952" s="513"/>
      <c r="AJ952" s="513"/>
      <c r="AK952" s="513"/>
      <c r="AL952" s="513"/>
      <c r="AM952" s="513"/>
      <c r="AN952" s="513"/>
      <c r="AO952" s="513"/>
      <c r="AP952" s="513"/>
      <c r="AQ952" s="513"/>
      <c r="AR952" s="513"/>
      <c r="AS952" s="513"/>
      <c r="AT952" s="513"/>
      <c r="AU952" s="513"/>
      <c r="AV952" s="513"/>
      <c r="AW952" s="513"/>
      <c r="AX952" s="513"/>
      <c r="AY952" s="513"/>
      <c r="AZ952" s="513"/>
      <c r="BA952" s="513"/>
      <c r="BB952" s="513"/>
      <c r="BC952" s="513"/>
      <c r="BD952" s="513"/>
      <c r="BE952" s="513"/>
      <c r="BF952" s="513"/>
      <c r="BG952" s="513"/>
      <c r="BH952" s="513"/>
      <c r="BI952" s="513"/>
      <c r="BJ952" s="513"/>
      <c r="BK952" s="513"/>
      <c r="BL952" s="513"/>
      <c r="BM952" s="513"/>
      <c r="BN952" s="513"/>
      <c r="BO952" s="513"/>
      <c r="BP952" s="513"/>
      <c r="BQ952" s="513"/>
      <c r="BR952" s="513"/>
      <c r="BS952" s="513"/>
      <c r="BT952" s="513"/>
      <c r="BU952" s="513"/>
      <c r="BV952" s="513"/>
      <c r="BW952" s="513"/>
      <c r="BX952" s="513"/>
      <c r="BY952" s="513"/>
      <c r="BZ952" s="513"/>
      <c r="CA952" s="513"/>
      <c r="CB952" s="513"/>
      <c r="CC952" s="1972"/>
      <c r="CD952" s="1499"/>
      <c r="CE952" s="1500"/>
      <c r="CF952" s="1501"/>
      <c r="CG952" s="1500"/>
      <c r="CH952" s="1500"/>
      <c r="CI952" s="1500"/>
      <c r="CJ952" s="1976"/>
      <c r="CK952" s="1519"/>
      <c r="CL952" s="1509"/>
    </row>
    <row r="953" spans="1:90" s="514" customFormat="1">
      <c r="A953" s="511"/>
      <c r="B953" s="512"/>
      <c r="C953" s="1493"/>
      <c r="D953" s="1493"/>
      <c r="E953" s="1493"/>
      <c r="F953" s="1493"/>
      <c r="G953" s="1493"/>
      <c r="H953" s="1530"/>
      <c r="I953" s="1972"/>
      <c r="J953" s="1542"/>
      <c r="K953" s="513"/>
      <c r="L953" s="513"/>
      <c r="M953" s="513"/>
      <c r="N953" s="513"/>
      <c r="O953" s="513"/>
      <c r="P953" s="513"/>
      <c r="Q953" s="513"/>
      <c r="R953" s="513"/>
      <c r="S953" s="513"/>
      <c r="T953" s="513"/>
      <c r="U953" s="513"/>
      <c r="V953" s="513"/>
      <c r="W953" s="513"/>
      <c r="X953" s="513"/>
      <c r="Y953" s="513"/>
      <c r="Z953" s="513"/>
      <c r="AA953" s="513"/>
      <c r="AB953" s="513"/>
      <c r="AC953" s="513"/>
      <c r="AD953" s="513"/>
      <c r="AE953" s="513"/>
      <c r="AF953" s="513"/>
      <c r="AG953" s="513"/>
      <c r="AH953" s="513"/>
      <c r="AI953" s="513"/>
      <c r="AJ953" s="513"/>
      <c r="AK953" s="513"/>
      <c r="AL953" s="513"/>
      <c r="AM953" s="513"/>
      <c r="AN953" s="513"/>
      <c r="AO953" s="513"/>
      <c r="AP953" s="513"/>
      <c r="AQ953" s="513"/>
      <c r="AR953" s="513"/>
      <c r="AS953" s="513"/>
      <c r="AT953" s="513"/>
      <c r="AU953" s="513"/>
      <c r="AV953" s="513"/>
      <c r="AW953" s="513"/>
      <c r="AX953" s="513"/>
      <c r="AY953" s="513"/>
      <c r="AZ953" s="513"/>
      <c r="BA953" s="513"/>
      <c r="BB953" s="513"/>
      <c r="BC953" s="513"/>
      <c r="BD953" s="513"/>
      <c r="BE953" s="513"/>
      <c r="BF953" s="513"/>
      <c r="BG953" s="513"/>
      <c r="BH953" s="513"/>
      <c r="BI953" s="513"/>
      <c r="BJ953" s="513"/>
      <c r="BK953" s="513"/>
      <c r="BL953" s="513"/>
      <c r="BM953" s="513"/>
      <c r="BN953" s="513"/>
      <c r="BO953" s="513"/>
      <c r="BP953" s="513"/>
      <c r="BQ953" s="513"/>
      <c r="BR953" s="513"/>
      <c r="BS953" s="513"/>
      <c r="BT953" s="513"/>
      <c r="BU953" s="513"/>
      <c r="BV953" s="513"/>
      <c r="BW953" s="513"/>
      <c r="BX953" s="513"/>
      <c r="BY953" s="513"/>
      <c r="BZ953" s="513"/>
      <c r="CA953" s="513"/>
      <c r="CB953" s="513"/>
      <c r="CC953" s="1972"/>
      <c r="CD953" s="1499"/>
      <c r="CE953" s="1500"/>
      <c r="CF953" s="1501"/>
      <c r="CG953" s="1500"/>
      <c r="CH953" s="1500"/>
      <c r="CI953" s="1500"/>
      <c r="CJ953" s="1976"/>
      <c r="CK953" s="1519"/>
      <c r="CL953" s="1509"/>
    </row>
    <row r="954" spans="1:90" s="514" customFormat="1">
      <c r="A954" s="511"/>
      <c r="B954" s="512"/>
      <c r="C954" s="1493"/>
      <c r="D954" s="1493"/>
      <c r="E954" s="1493"/>
      <c r="F954" s="1493"/>
      <c r="G954" s="1493"/>
      <c r="H954" s="1530"/>
      <c r="I954" s="1972"/>
      <c r="J954" s="1542"/>
      <c r="K954" s="513"/>
      <c r="L954" s="513"/>
      <c r="M954" s="513"/>
      <c r="N954" s="513"/>
      <c r="O954" s="513"/>
      <c r="P954" s="513"/>
      <c r="Q954" s="513"/>
      <c r="R954" s="513"/>
      <c r="S954" s="513"/>
      <c r="T954" s="513"/>
      <c r="U954" s="513"/>
      <c r="V954" s="513"/>
      <c r="W954" s="513"/>
      <c r="X954" s="513"/>
      <c r="Y954" s="513"/>
      <c r="Z954" s="513"/>
      <c r="AA954" s="513"/>
      <c r="AB954" s="513"/>
      <c r="AC954" s="513"/>
      <c r="AD954" s="513"/>
      <c r="AE954" s="513"/>
      <c r="AF954" s="513"/>
      <c r="AG954" s="513"/>
      <c r="AH954" s="513"/>
      <c r="AI954" s="513"/>
      <c r="AJ954" s="513"/>
      <c r="AK954" s="513"/>
      <c r="AL954" s="513"/>
      <c r="AM954" s="513"/>
      <c r="AN954" s="513"/>
      <c r="AO954" s="513"/>
      <c r="AP954" s="513"/>
      <c r="AQ954" s="513"/>
      <c r="AR954" s="513"/>
      <c r="AS954" s="513"/>
      <c r="AT954" s="513"/>
      <c r="AU954" s="513"/>
      <c r="AV954" s="513"/>
      <c r="AW954" s="513"/>
      <c r="AX954" s="513"/>
      <c r="AY954" s="513"/>
      <c r="AZ954" s="513"/>
      <c r="BA954" s="513"/>
      <c r="BB954" s="513"/>
      <c r="BC954" s="513"/>
      <c r="BD954" s="513"/>
      <c r="BE954" s="513"/>
      <c r="BF954" s="513"/>
      <c r="BG954" s="513"/>
      <c r="BH954" s="513"/>
      <c r="BI954" s="513"/>
      <c r="BJ954" s="513"/>
      <c r="BK954" s="513"/>
      <c r="BL954" s="513"/>
      <c r="BM954" s="513"/>
      <c r="BN954" s="513"/>
      <c r="BO954" s="513"/>
      <c r="BP954" s="513"/>
      <c r="BQ954" s="513"/>
      <c r="BR954" s="513"/>
      <c r="BS954" s="513"/>
      <c r="BT954" s="513"/>
      <c r="BU954" s="513"/>
      <c r="BV954" s="513"/>
      <c r="BW954" s="513"/>
      <c r="BX954" s="513"/>
      <c r="BY954" s="513"/>
      <c r="BZ954" s="513"/>
      <c r="CA954" s="513"/>
      <c r="CB954" s="513"/>
      <c r="CC954" s="1972"/>
      <c r="CD954" s="1499"/>
      <c r="CE954" s="1500"/>
      <c r="CF954" s="1501"/>
      <c r="CG954" s="1500"/>
      <c r="CH954" s="1500"/>
      <c r="CI954" s="1500"/>
      <c r="CJ954" s="1976"/>
      <c r="CK954" s="1519"/>
      <c r="CL954" s="1509"/>
    </row>
    <row r="955" spans="1:90" s="514" customFormat="1">
      <c r="A955" s="511"/>
      <c r="B955" s="512"/>
      <c r="C955" s="1493"/>
      <c r="D955" s="1493"/>
      <c r="E955" s="1493"/>
      <c r="F955" s="1493"/>
      <c r="G955" s="1493"/>
      <c r="H955" s="1530"/>
      <c r="I955" s="1972"/>
      <c r="J955" s="1542"/>
      <c r="K955" s="513"/>
      <c r="L955" s="513"/>
      <c r="M955" s="513"/>
      <c r="N955" s="513"/>
      <c r="O955" s="513"/>
      <c r="P955" s="513"/>
      <c r="Q955" s="513"/>
      <c r="R955" s="513"/>
      <c r="S955" s="513"/>
      <c r="T955" s="513"/>
      <c r="U955" s="513"/>
      <c r="V955" s="513"/>
      <c r="W955" s="513"/>
      <c r="X955" s="513"/>
      <c r="Y955" s="513"/>
      <c r="Z955" s="513"/>
      <c r="AA955" s="513"/>
      <c r="AB955" s="513"/>
      <c r="AC955" s="513"/>
      <c r="AD955" s="513"/>
      <c r="AE955" s="513"/>
      <c r="AF955" s="513"/>
      <c r="AG955" s="513"/>
      <c r="AH955" s="513"/>
      <c r="AI955" s="513"/>
      <c r="AJ955" s="513"/>
      <c r="AK955" s="513"/>
      <c r="AL955" s="513"/>
      <c r="AM955" s="513"/>
      <c r="AN955" s="513"/>
      <c r="AO955" s="513"/>
      <c r="AP955" s="513"/>
      <c r="AQ955" s="513"/>
      <c r="AR955" s="513"/>
      <c r="AS955" s="513"/>
      <c r="AT955" s="513"/>
      <c r="AU955" s="513"/>
      <c r="AV955" s="513"/>
      <c r="AW955" s="513"/>
      <c r="AX955" s="513"/>
      <c r="AY955" s="513"/>
      <c r="AZ955" s="513"/>
      <c r="BA955" s="513"/>
      <c r="BB955" s="513"/>
      <c r="BC955" s="513"/>
      <c r="BD955" s="513"/>
      <c r="BE955" s="513"/>
      <c r="BF955" s="513"/>
      <c r="BG955" s="513"/>
      <c r="BH955" s="513"/>
      <c r="BI955" s="513"/>
      <c r="BJ955" s="513"/>
      <c r="BK955" s="513"/>
      <c r="BL955" s="513"/>
      <c r="BM955" s="513"/>
      <c r="BN955" s="513"/>
      <c r="BO955" s="513"/>
      <c r="BP955" s="513"/>
      <c r="BQ955" s="513"/>
      <c r="BR955" s="513"/>
      <c r="BS955" s="513"/>
      <c r="BT955" s="513"/>
      <c r="BU955" s="513"/>
      <c r="BV955" s="513"/>
      <c r="BW955" s="513"/>
      <c r="BX955" s="513"/>
      <c r="BY955" s="513"/>
      <c r="BZ955" s="513"/>
      <c r="CA955" s="513"/>
      <c r="CB955" s="513"/>
      <c r="CC955" s="1972"/>
      <c r="CD955" s="1499"/>
      <c r="CE955" s="1500"/>
      <c r="CF955" s="1501"/>
      <c r="CG955" s="1500"/>
      <c r="CH955" s="1500"/>
      <c r="CI955" s="1500"/>
      <c r="CJ955" s="1976"/>
      <c r="CK955" s="1519"/>
      <c r="CL955" s="1509"/>
    </row>
    <row r="956" spans="1:90" s="514" customFormat="1">
      <c r="A956" s="511"/>
      <c r="B956" s="512"/>
      <c r="C956" s="1493"/>
      <c r="D956" s="1493"/>
      <c r="E956" s="1493"/>
      <c r="F956" s="1493"/>
      <c r="G956" s="1493"/>
      <c r="H956" s="1530"/>
      <c r="I956" s="1972"/>
      <c r="J956" s="1542"/>
      <c r="K956" s="513"/>
      <c r="L956" s="513"/>
      <c r="M956" s="513"/>
      <c r="N956" s="513"/>
      <c r="O956" s="513"/>
      <c r="P956" s="513"/>
      <c r="Q956" s="513"/>
      <c r="R956" s="513"/>
      <c r="S956" s="513"/>
      <c r="T956" s="513"/>
      <c r="U956" s="513"/>
      <c r="V956" s="513"/>
      <c r="W956" s="513"/>
      <c r="X956" s="513"/>
      <c r="Y956" s="513"/>
      <c r="Z956" s="513"/>
      <c r="AA956" s="513"/>
      <c r="AB956" s="513"/>
      <c r="AC956" s="513"/>
      <c r="AD956" s="513"/>
      <c r="AE956" s="513"/>
      <c r="AF956" s="513"/>
      <c r="AG956" s="513"/>
      <c r="AH956" s="513"/>
      <c r="AI956" s="513"/>
      <c r="AJ956" s="513"/>
      <c r="AK956" s="513"/>
      <c r="AL956" s="513"/>
      <c r="AM956" s="513"/>
      <c r="AN956" s="513"/>
      <c r="AO956" s="513"/>
      <c r="AP956" s="513"/>
      <c r="AQ956" s="513"/>
      <c r="AR956" s="513"/>
      <c r="AS956" s="513"/>
      <c r="AT956" s="513"/>
      <c r="AU956" s="513"/>
      <c r="AV956" s="513"/>
      <c r="AW956" s="513"/>
      <c r="AX956" s="513"/>
      <c r="AY956" s="513"/>
      <c r="AZ956" s="513"/>
      <c r="BA956" s="513"/>
      <c r="BB956" s="513"/>
      <c r="BC956" s="513"/>
      <c r="BD956" s="513"/>
      <c r="BE956" s="513"/>
      <c r="BF956" s="513"/>
      <c r="BG956" s="513"/>
      <c r="BH956" s="513"/>
      <c r="BI956" s="513"/>
      <c r="BJ956" s="513"/>
      <c r="BK956" s="513"/>
      <c r="BL956" s="513"/>
      <c r="BM956" s="513"/>
      <c r="BN956" s="513"/>
      <c r="BO956" s="513"/>
      <c r="BP956" s="513"/>
      <c r="BQ956" s="513"/>
      <c r="BR956" s="513"/>
      <c r="BS956" s="513"/>
      <c r="BT956" s="513"/>
      <c r="BU956" s="513"/>
      <c r="BV956" s="513"/>
      <c r="BW956" s="513"/>
      <c r="BX956" s="513"/>
      <c r="BY956" s="513"/>
      <c r="BZ956" s="513"/>
      <c r="CA956" s="513"/>
      <c r="CB956" s="513"/>
      <c r="CC956" s="1972"/>
      <c r="CD956" s="1499"/>
      <c r="CE956" s="1500"/>
      <c r="CF956" s="1501"/>
      <c r="CG956" s="1500"/>
      <c r="CH956" s="1500"/>
      <c r="CI956" s="1500"/>
      <c r="CJ956" s="1976"/>
      <c r="CK956" s="1519"/>
      <c r="CL956" s="1509"/>
    </row>
    <row r="957" spans="1:90" s="514" customFormat="1">
      <c r="A957" s="511"/>
      <c r="B957" s="512"/>
      <c r="C957" s="1493"/>
      <c r="D957" s="1493"/>
      <c r="E957" s="1493"/>
      <c r="F957" s="1493"/>
      <c r="G957" s="1493"/>
      <c r="H957" s="1530"/>
      <c r="I957" s="1972"/>
      <c r="J957" s="1542"/>
      <c r="K957" s="513"/>
      <c r="L957" s="513"/>
      <c r="M957" s="513"/>
      <c r="N957" s="513"/>
      <c r="O957" s="513"/>
      <c r="P957" s="513"/>
      <c r="Q957" s="513"/>
      <c r="R957" s="513"/>
      <c r="S957" s="513"/>
      <c r="T957" s="513"/>
      <c r="U957" s="513"/>
      <c r="V957" s="513"/>
      <c r="W957" s="513"/>
      <c r="X957" s="513"/>
      <c r="Y957" s="513"/>
      <c r="Z957" s="513"/>
      <c r="AA957" s="513"/>
      <c r="AB957" s="513"/>
      <c r="AC957" s="513"/>
      <c r="AD957" s="513"/>
      <c r="AE957" s="513"/>
      <c r="AF957" s="513"/>
      <c r="AG957" s="513"/>
      <c r="AH957" s="513"/>
      <c r="AI957" s="513"/>
      <c r="AJ957" s="513"/>
      <c r="AK957" s="513"/>
      <c r="AL957" s="513"/>
      <c r="AM957" s="513"/>
      <c r="AN957" s="513"/>
      <c r="AO957" s="513"/>
      <c r="AP957" s="513"/>
      <c r="AQ957" s="513"/>
      <c r="AR957" s="513"/>
      <c r="AS957" s="513"/>
      <c r="AT957" s="513"/>
      <c r="AU957" s="513"/>
      <c r="AV957" s="513"/>
      <c r="AW957" s="513"/>
      <c r="AX957" s="513"/>
      <c r="AY957" s="513"/>
      <c r="AZ957" s="513"/>
      <c r="BA957" s="513"/>
      <c r="BB957" s="513"/>
      <c r="BC957" s="513"/>
      <c r="BD957" s="513"/>
      <c r="BE957" s="513"/>
      <c r="BF957" s="513"/>
      <c r="BG957" s="513"/>
      <c r="BH957" s="513"/>
      <c r="BI957" s="513"/>
      <c r="BJ957" s="513"/>
      <c r="BK957" s="513"/>
      <c r="BL957" s="513"/>
      <c r="BM957" s="513"/>
      <c r="BN957" s="513"/>
      <c r="BO957" s="513"/>
      <c r="BP957" s="513"/>
      <c r="BQ957" s="513"/>
      <c r="BR957" s="513"/>
      <c r="BS957" s="513"/>
      <c r="BT957" s="513"/>
      <c r="BU957" s="513"/>
      <c r="BV957" s="513"/>
      <c r="BW957" s="513"/>
      <c r="BX957" s="513"/>
      <c r="BY957" s="513"/>
      <c r="BZ957" s="513"/>
      <c r="CA957" s="513"/>
      <c r="CB957" s="513"/>
      <c r="CC957" s="1972"/>
      <c r="CD957" s="1499"/>
      <c r="CE957" s="1500"/>
      <c r="CF957" s="1501"/>
      <c r="CG957" s="1500"/>
      <c r="CH957" s="1500"/>
      <c r="CI957" s="1500"/>
      <c r="CJ957" s="1976"/>
      <c r="CK957" s="1519"/>
      <c r="CL957" s="1509"/>
    </row>
    <row r="958" spans="1:90" s="514" customFormat="1">
      <c r="A958" s="511"/>
      <c r="B958" s="512"/>
      <c r="C958" s="1493"/>
      <c r="D958" s="1493"/>
      <c r="E958" s="1493"/>
      <c r="F958" s="1493"/>
      <c r="G958" s="1493"/>
      <c r="H958" s="1530"/>
      <c r="I958" s="1972"/>
      <c r="J958" s="1542"/>
      <c r="K958" s="513"/>
      <c r="L958" s="513"/>
      <c r="M958" s="513"/>
      <c r="N958" s="513"/>
      <c r="O958" s="513"/>
      <c r="P958" s="513"/>
      <c r="Q958" s="513"/>
      <c r="R958" s="513"/>
      <c r="S958" s="513"/>
      <c r="T958" s="513"/>
      <c r="U958" s="513"/>
      <c r="V958" s="513"/>
      <c r="W958" s="513"/>
      <c r="X958" s="513"/>
      <c r="Y958" s="513"/>
      <c r="Z958" s="513"/>
      <c r="AA958" s="513"/>
      <c r="AB958" s="513"/>
      <c r="AC958" s="513"/>
      <c r="AD958" s="513"/>
      <c r="AE958" s="513"/>
      <c r="AF958" s="513"/>
      <c r="AG958" s="513"/>
      <c r="AH958" s="513"/>
      <c r="AI958" s="513"/>
      <c r="AJ958" s="513"/>
      <c r="AK958" s="513"/>
      <c r="AL958" s="513"/>
      <c r="AM958" s="513"/>
      <c r="AN958" s="513"/>
      <c r="AO958" s="513"/>
      <c r="AP958" s="513"/>
      <c r="AQ958" s="513"/>
      <c r="AR958" s="513"/>
      <c r="AS958" s="513"/>
      <c r="AT958" s="513"/>
      <c r="AU958" s="513"/>
      <c r="AV958" s="513"/>
      <c r="AW958" s="513"/>
      <c r="AX958" s="513"/>
      <c r="AY958" s="513"/>
      <c r="AZ958" s="513"/>
      <c r="BA958" s="513"/>
      <c r="BB958" s="513"/>
      <c r="BC958" s="513"/>
      <c r="BD958" s="513"/>
      <c r="BE958" s="513"/>
      <c r="BF958" s="513"/>
      <c r="BG958" s="513"/>
      <c r="BH958" s="513"/>
      <c r="BI958" s="513"/>
      <c r="BJ958" s="513"/>
      <c r="BK958" s="513"/>
      <c r="BL958" s="513"/>
      <c r="BM958" s="513"/>
      <c r="BN958" s="513"/>
      <c r="BO958" s="513"/>
      <c r="BP958" s="513"/>
      <c r="BQ958" s="513"/>
      <c r="BR958" s="513"/>
      <c r="BS958" s="513"/>
      <c r="BT958" s="513"/>
      <c r="BU958" s="513"/>
      <c r="BV958" s="513"/>
      <c r="BW958" s="513"/>
      <c r="BX958" s="513"/>
      <c r="BY958" s="513"/>
      <c r="BZ958" s="513"/>
      <c r="CA958" s="513"/>
      <c r="CB958" s="513"/>
      <c r="CC958" s="1972"/>
      <c r="CD958" s="1499"/>
      <c r="CE958" s="1500"/>
      <c r="CF958" s="1501"/>
      <c r="CG958" s="1500"/>
      <c r="CH958" s="1500"/>
      <c r="CI958" s="1500"/>
      <c r="CJ958" s="1976"/>
      <c r="CK958" s="1519"/>
      <c r="CL958" s="1509"/>
    </row>
    <row r="959" spans="1:90" s="514" customFormat="1">
      <c r="A959" s="511"/>
      <c r="B959" s="512"/>
      <c r="C959" s="1493"/>
      <c r="D959" s="1493"/>
      <c r="E959" s="1493"/>
      <c r="F959" s="1493"/>
      <c r="G959" s="1493"/>
      <c r="H959" s="1530"/>
      <c r="I959" s="1972"/>
      <c r="J959" s="1542"/>
      <c r="K959" s="513"/>
      <c r="L959" s="513"/>
      <c r="M959" s="513"/>
      <c r="N959" s="513"/>
      <c r="O959" s="513"/>
      <c r="P959" s="513"/>
      <c r="Q959" s="513"/>
      <c r="R959" s="513"/>
      <c r="S959" s="513"/>
      <c r="T959" s="513"/>
      <c r="U959" s="513"/>
      <c r="V959" s="513"/>
      <c r="W959" s="513"/>
      <c r="X959" s="513"/>
      <c r="Y959" s="513"/>
      <c r="Z959" s="513"/>
      <c r="AA959" s="513"/>
      <c r="AB959" s="513"/>
      <c r="AC959" s="513"/>
      <c r="AD959" s="513"/>
      <c r="AE959" s="513"/>
      <c r="AF959" s="513"/>
      <c r="AG959" s="513"/>
      <c r="AH959" s="513"/>
      <c r="AI959" s="513"/>
      <c r="AJ959" s="513"/>
      <c r="AK959" s="513"/>
      <c r="AL959" s="513"/>
      <c r="AM959" s="513"/>
      <c r="AN959" s="513"/>
      <c r="AO959" s="513"/>
      <c r="AP959" s="513"/>
      <c r="AQ959" s="513"/>
      <c r="AR959" s="513"/>
      <c r="AS959" s="513"/>
      <c r="AT959" s="513"/>
      <c r="AU959" s="513"/>
      <c r="AV959" s="513"/>
      <c r="AW959" s="513"/>
      <c r="AX959" s="513"/>
      <c r="AY959" s="513"/>
      <c r="AZ959" s="513"/>
      <c r="BA959" s="513"/>
      <c r="BB959" s="513"/>
      <c r="BC959" s="513"/>
      <c r="BD959" s="513"/>
      <c r="BE959" s="513"/>
      <c r="BF959" s="513"/>
      <c r="BG959" s="513"/>
      <c r="BH959" s="513"/>
      <c r="BI959" s="513"/>
      <c r="BJ959" s="513"/>
      <c r="BK959" s="513"/>
      <c r="BL959" s="513"/>
      <c r="BM959" s="513"/>
      <c r="BN959" s="513"/>
      <c r="BO959" s="513"/>
      <c r="BP959" s="513"/>
      <c r="BQ959" s="513"/>
      <c r="BR959" s="513"/>
      <c r="BS959" s="513"/>
      <c r="BT959" s="513"/>
      <c r="BU959" s="513"/>
      <c r="BV959" s="513"/>
      <c r="BW959" s="513"/>
      <c r="BX959" s="513"/>
      <c r="BY959" s="513"/>
      <c r="BZ959" s="513"/>
      <c r="CA959" s="513"/>
      <c r="CB959" s="513"/>
      <c r="CC959" s="1972"/>
      <c r="CD959" s="1499"/>
      <c r="CE959" s="1500"/>
      <c r="CF959" s="1501"/>
      <c r="CG959" s="1500"/>
      <c r="CH959" s="1500"/>
      <c r="CI959" s="1500"/>
      <c r="CJ959" s="1976"/>
      <c r="CK959" s="1519"/>
      <c r="CL959" s="1509"/>
    </row>
    <row r="960" spans="1:90" s="514" customFormat="1">
      <c r="A960" s="511"/>
      <c r="B960" s="512"/>
      <c r="C960" s="1493"/>
      <c r="D960" s="1493"/>
      <c r="E960" s="1493"/>
      <c r="F960" s="1493"/>
      <c r="G960" s="1493"/>
      <c r="H960" s="1530"/>
      <c r="I960" s="1972"/>
      <c r="J960" s="1542"/>
      <c r="K960" s="513"/>
      <c r="L960" s="513"/>
      <c r="M960" s="513"/>
      <c r="N960" s="513"/>
      <c r="O960" s="513"/>
      <c r="P960" s="513"/>
      <c r="Q960" s="513"/>
      <c r="R960" s="513"/>
      <c r="S960" s="513"/>
      <c r="T960" s="513"/>
      <c r="U960" s="513"/>
      <c r="V960" s="513"/>
      <c r="W960" s="513"/>
      <c r="X960" s="513"/>
      <c r="Y960" s="513"/>
      <c r="Z960" s="513"/>
      <c r="AA960" s="513"/>
      <c r="AB960" s="513"/>
      <c r="AC960" s="513"/>
      <c r="AD960" s="513"/>
      <c r="AE960" s="513"/>
      <c r="AF960" s="513"/>
      <c r="AG960" s="513"/>
      <c r="AH960" s="513"/>
      <c r="AI960" s="513"/>
      <c r="AJ960" s="513"/>
      <c r="AK960" s="513"/>
      <c r="AL960" s="513"/>
      <c r="AM960" s="513"/>
      <c r="AN960" s="513"/>
      <c r="AO960" s="513"/>
      <c r="AP960" s="513"/>
      <c r="AQ960" s="513"/>
      <c r="AR960" s="513"/>
      <c r="AS960" s="513"/>
      <c r="AT960" s="513"/>
      <c r="AU960" s="513"/>
      <c r="AV960" s="513"/>
      <c r="AW960" s="513"/>
      <c r="AX960" s="513"/>
      <c r="AY960" s="513"/>
      <c r="AZ960" s="513"/>
      <c r="BA960" s="513"/>
      <c r="BB960" s="513"/>
      <c r="BC960" s="513"/>
      <c r="BD960" s="513"/>
      <c r="BE960" s="513"/>
      <c r="BF960" s="513"/>
      <c r="BG960" s="513"/>
      <c r="BH960" s="513"/>
      <c r="BI960" s="513"/>
      <c r="BJ960" s="513"/>
      <c r="BK960" s="513"/>
      <c r="BL960" s="513"/>
      <c r="BM960" s="513"/>
      <c r="BN960" s="513"/>
      <c r="BO960" s="513"/>
      <c r="BP960" s="513"/>
      <c r="BQ960" s="513"/>
      <c r="BR960" s="513"/>
      <c r="BS960" s="513"/>
      <c r="BT960" s="513"/>
      <c r="BU960" s="513"/>
      <c r="BV960" s="513"/>
      <c r="BW960" s="513"/>
      <c r="BX960" s="513"/>
      <c r="BY960" s="513"/>
      <c r="BZ960" s="513"/>
      <c r="CA960" s="513"/>
      <c r="CB960" s="513"/>
      <c r="CC960" s="1972"/>
      <c r="CD960" s="1499"/>
      <c r="CE960" s="1500"/>
      <c r="CF960" s="1501"/>
      <c r="CG960" s="1500"/>
      <c r="CH960" s="1500"/>
      <c r="CI960" s="1500"/>
      <c r="CJ960" s="1976"/>
      <c r="CK960" s="1519"/>
      <c r="CL960" s="1509"/>
    </row>
    <row r="961" spans="1:90" s="514" customFormat="1">
      <c r="A961" s="511"/>
      <c r="B961" s="512"/>
      <c r="C961" s="1493"/>
      <c r="D961" s="1493"/>
      <c r="E961" s="1493"/>
      <c r="F961" s="1493"/>
      <c r="G961" s="1493"/>
      <c r="H961" s="1530"/>
      <c r="I961" s="1972"/>
      <c r="J961" s="1542"/>
      <c r="K961" s="513"/>
      <c r="L961" s="513"/>
      <c r="M961" s="513"/>
      <c r="N961" s="513"/>
      <c r="O961" s="513"/>
      <c r="P961" s="513"/>
      <c r="Q961" s="513"/>
      <c r="R961" s="513"/>
      <c r="S961" s="513"/>
      <c r="T961" s="513"/>
      <c r="U961" s="513"/>
      <c r="V961" s="513"/>
      <c r="W961" s="513"/>
      <c r="X961" s="513"/>
      <c r="Y961" s="513"/>
      <c r="Z961" s="513"/>
      <c r="AA961" s="513"/>
      <c r="AB961" s="513"/>
      <c r="AC961" s="513"/>
      <c r="AD961" s="513"/>
      <c r="AE961" s="513"/>
      <c r="AF961" s="513"/>
      <c r="AG961" s="513"/>
      <c r="AH961" s="513"/>
      <c r="AI961" s="513"/>
      <c r="AJ961" s="513"/>
      <c r="AK961" s="513"/>
      <c r="AL961" s="513"/>
      <c r="AM961" s="513"/>
      <c r="AN961" s="513"/>
      <c r="AO961" s="513"/>
      <c r="AP961" s="513"/>
      <c r="AQ961" s="513"/>
      <c r="AR961" s="513"/>
      <c r="AS961" s="513"/>
      <c r="AT961" s="513"/>
      <c r="AU961" s="513"/>
      <c r="AV961" s="513"/>
      <c r="AW961" s="513"/>
      <c r="AX961" s="513"/>
      <c r="AY961" s="513"/>
      <c r="AZ961" s="513"/>
      <c r="BA961" s="513"/>
      <c r="BB961" s="513"/>
      <c r="BC961" s="513"/>
      <c r="BD961" s="513"/>
      <c r="BE961" s="513"/>
      <c r="BF961" s="513"/>
      <c r="BG961" s="513"/>
      <c r="BH961" s="513"/>
      <c r="BI961" s="513"/>
      <c r="BJ961" s="513"/>
      <c r="BK961" s="513"/>
      <c r="BL961" s="513"/>
      <c r="BM961" s="513"/>
      <c r="BN961" s="513"/>
      <c r="BO961" s="513"/>
      <c r="BP961" s="513"/>
      <c r="BQ961" s="513"/>
      <c r="BR961" s="513"/>
      <c r="BS961" s="513"/>
      <c r="BT961" s="513"/>
      <c r="BU961" s="513"/>
      <c r="BV961" s="513"/>
      <c r="BW961" s="513"/>
      <c r="BX961" s="513"/>
      <c r="BY961" s="513"/>
      <c r="BZ961" s="513"/>
      <c r="CA961" s="513"/>
      <c r="CB961" s="513"/>
      <c r="CC961" s="1972"/>
      <c r="CD961" s="1499"/>
      <c r="CE961" s="1500"/>
      <c r="CF961" s="1501"/>
      <c r="CG961" s="1500"/>
      <c r="CH961" s="1500"/>
      <c r="CI961" s="1500"/>
      <c r="CJ961" s="1976"/>
      <c r="CK961" s="1519"/>
      <c r="CL961" s="1509"/>
    </row>
    <row r="962" spans="1:90" s="514" customFormat="1">
      <c r="A962" s="511"/>
      <c r="B962" s="512"/>
      <c r="C962" s="1493"/>
      <c r="D962" s="1493"/>
      <c r="E962" s="1493"/>
      <c r="F962" s="1493"/>
      <c r="G962" s="1493"/>
      <c r="H962" s="1530"/>
      <c r="I962" s="1972"/>
      <c r="J962" s="1542"/>
      <c r="K962" s="513"/>
      <c r="L962" s="513"/>
      <c r="M962" s="513"/>
      <c r="N962" s="513"/>
      <c r="O962" s="513"/>
      <c r="P962" s="513"/>
      <c r="Q962" s="513"/>
      <c r="R962" s="513"/>
      <c r="S962" s="513"/>
      <c r="T962" s="513"/>
      <c r="U962" s="513"/>
      <c r="V962" s="513"/>
      <c r="W962" s="513"/>
      <c r="X962" s="513"/>
      <c r="Y962" s="513"/>
      <c r="Z962" s="513"/>
      <c r="AA962" s="513"/>
      <c r="AB962" s="513"/>
      <c r="AC962" s="513"/>
      <c r="AD962" s="513"/>
      <c r="AE962" s="513"/>
      <c r="AF962" s="513"/>
      <c r="AG962" s="513"/>
      <c r="AH962" s="513"/>
      <c r="AI962" s="513"/>
      <c r="AJ962" s="513"/>
      <c r="AK962" s="513"/>
      <c r="AL962" s="513"/>
      <c r="AM962" s="513"/>
      <c r="AN962" s="513"/>
      <c r="AO962" s="513"/>
      <c r="AP962" s="513"/>
      <c r="AQ962" s="513"/>
      <c r="AR962" s="513"/>
      <c r="AS962" s="513"/>
      <c r="AT962" s="513"/>
      <c r="AU962" s="513"/>
      <c r="AV962" s="513"/>
      <c r="AW962" s="513"/>
      <c r="AX962" s="513"/>
      <c r="AY962" s="513"/>
      <c r="AZ962" s="513"/>
      <c r="BA962" s="513"/>
      <c r="BB962" s="513"/>
      <c r="BC962" s="513"/>
      <c r="BD962" s="513"/>
      <c r="BE962" s="513"/>
      <c r="BF962" s="513"/>
      <c r="BG962" s="513"/>
      <c r="BH962" s="513"/>
      <c r="BI962" s="513"/>
      <c r="BJ962" s="513"/>
      <c r="BK962" s="513"/>
      <c r="BL962" s="513"/>
      <c r="BM962" s="513"/>
      <c r="BN962" s="513"/>
      <c r="BO962" s="513"/>
      <c r="BP962" s="513"/>
      <c r="BQ962" s="513"/>
      <c r="BR962" s="513"/>
      <c r="BS962" s="513"/>
      <c r="BT962" s="513"/>
      <c r="BU962" s="513"/>
      <c r="BV962" s="513"/>
      <c r="BW962" s="513"/>
      <c r="BX962" s="513"/>
      <c r="BY962" s="513"/>
      <c r="BZ962" s="513"/>
      <c r="CA962" s="513"/>
      <c r="CB962" s="513"/>
      <c r="CC962" s="1972"/>
      <c r="CD962" s="1499"/>
      <c r="CE962" s="1500"/>
      <c r="CF962" s="1501"/>
      <c r="CG962" s="1500"/>
      <c r="CH962" s="1500"/>
      <c r="CI962" s="1500"/>
      <c r="CJ962" s="1976"/>
      <c r="CK962" s="1519"/>
      <c r="CL962" s="1509"/>
    </row>
    <row r="963" spans="1:90" s="514" customFormat="1">
      <c r="A963" s="511"/>
      <c r="B963" s="512"/>
      <c r="C963" s="1493"/>
      <c r="D963" s="1493"/>
      <c r="E963" s="1493"/>
      <c r="F963" s="1493"/>
      <c r="G963" s="1493"/>
      <c r="H963" s="1530"/>
      <c r="I963" s="1972"/>
      <c r="J963" s="1542"/>
      <c r="K963" s="513"/>
      <c r="L963" s="513"/>
      <c r="M963" s="513"/>
      <c r="N963" s="513"/>
      <c r="O963" s="513"/>
      <c r="P963" s="513"/>
      <c r="Q963" s="513"/>
      <c r="R963" s="513"/>
      <c r="S963" s="513"/>
      <c r="T963" s="513"/>
      <c r="U963" s="513"/>
      <c r="V963" s="513"/>
      <c r="W963" s="513"/>
      <c r="X963" s="513"/>
      <c r="Y963" s="513"/>
      <c r="Z963" s="513"/>
      <c r="AA963" s="513"/>
      <c r="AB963" s="513"/>
      <c r="AC963" s="513"/>
      <c r="AD963" s="513"/>
      <c r="AE963" s="513"/>
      <c r="AF963" s="513"/>
      <c r="AG963" s="513"/>
      <c r="AH963" s="513"/>
      <c r="AI963" s="513"/>
      <c r="AJ963" s="513"/>
      <c r="AK963" s="513"/>
      <c r="AL963" s="513"/>
      <c r="AM963" s="513"/>
      <c r="AN963" s="513"/>
      <c r="AO963" s="513"/>
      <c r="AP963" s="513"/>
      <c r="AQ963" s="513"/>
      <c r="AR963" s="513"/>
      <c r="AS963" s="513"/>
      <c r="AT963" s="513"/>
      <c r="AU963" s="513"/>
      <c r="AV963" s="513"/>
      <c r="AW963" s="513"/>
      <c r="AX963" s="513"/>
      <c r="AY963" s="513"/>
      <c r="AZ963" s="513"/>
      <c r="BA963" s="513"/>
      <c r="BB963" s="513"/>
      <c r="BC963" s="513"/>
      <c r="BD963" s="513"/>
      <c r="BE963" s="513"/>
      <c r="BF963" s="513"/>
      <c r="BG963" s="513"/>
      <c r="BH963" s="513"/>
      <c r="BI963" s="513"/>
      <c r="BJ963" s="513"/>
      <c r="BK963" s="513"/>
      <c r="BL963" s="513"/>
      <c r="BM963" s="513"/>
      <c r="BN963" s="513"/>
      <c r="BO963" s="513"/>
      <c r="BP963" s="513"/>
      <c r="BQ963" s="513"/>
      <c r="BR963" s="513"/>
      <c r="BS963" s="513"/>
      <c r="BT963" s="513"/>
      <c r="BU963" s="513"/>
      <c r="BV963" s="513"/>
      <c r="BW963" s="513"/>
      <c r="BX963" s="513"/>
      <c r="BY963" s="513"/>
      <c r="BZ963" s="513"/>
      <c r="CA963" s="513"/>
      <c r="CB963" s="513"/>
      <c r="CC963" s="1972"/>
      <c r="CD963" s="1499"/>
      <c r="CE963" s="1500"/>
      <c r="CF963" s="1501"/>
      <c r="CG963" s="1500"/>
      <c r="CH963" s="1500"/>
      <c r="CI963" s="1500"/>
      <c r="CJ963" s="1976"/>
      <c r="CK963" s="1519"/>
      <c r="CL963" s="1509"/>
    </row>
    <row r="964" spans="1:90" s="514" customFormat="1">
      <c r="A964" s="511"/>
      <c r="B964" s="512"/>
      <c r="C964" s="1493"/>
      <c r="D964" s="1493"/>
      <c r="E964" s="1493"/>
      <c r="F964" s="1493"/>
      <c r="G964" s="1493"/>
      <c r="H964" s="1530"/>
      <c r="I964" s="1972"/>
      <c r="J964" s="1542"/>
      <c r="K964" s="513"/>
      <c r="L964" s="513"/>
      <c r="M964" s="513"/>
      <c r="N964" s="513"/>
      <c r="O964" s="513"/>
      <c r="P964" s="513"/>
      <c r="Q964" s="513"/>
      <c r="R964" s="513"/>
      <c r="S964" s="513"/>
      <c r="T964" s="513"/>
      <c r="U964" s="513"/>
      <c r="V964" s="513"/>
      <c r="W964" s="513"/>
      <c r="X964" s="513"/>
      <c r="Y964" s="513"/>
      <c r="Z964" s="513"/>
      <c r="AA964" s="513"/>
      <c r="AB964" s="513"/>
      <c r="AC964" s="513"/>
      <c r="AD964" s="513"/>
      <c r="AE964" s="513"/>
      <c r="AF964" s="513"/>
      <c r="AG964" s="513"/>
      <c r="AH964" s="513"/>
      <c r="AI964" s="513"/>
      <c r="AJ964" s="513"/>
      <c r="AK964" s="513"/>
      <c r="AL964" s="513"/>
      <c r="AM964" s="513"/>
      <c r="AN964" s="513"/>
      <c r="AO964" s="513"/>
      <c r="AP964" s="513"/>
      <c r="AQ964" s="513"/>
      <c r="AR964" s="513"/>
      <c r="AS964" s="513"/>
      <c r="AT964" s="513"/>
      <c r="AU964" s="513"/>
      <c r="AV964" s="513"/>
      <c r="AW964" s="513"/>
      <c r="AX964" s="513"/>
      <c r="AY964" s="513"/>
      <c r="AZ964" s="513"/>
      <c r="BA964" s="513"/>
      <c r="BB964" s="513"/>
      <c r="BC964" s="513"/>
      <c r="BD964" s="513"/>
      <c r="BE964" s="513"/>
      <c r="BF964" s="513"/>
      <c r="BG964" s="513"/>
      <c r="BH964" s="513"/>
      <c r="BI964" s="513"/>
      <c r="BJ964" s="513"/>
      <c r="BK964" s="513"/>
      <c r="BL964" s="513"/>
      <c r="BM964" s="513"/>
      <c r="BN964" s="513"/>
      <c r="BO964" s="513"/>
      <c r="BP964" s="513"/>
      <c r="BQ964" s="513"/>
      <c r="BR964" s="513"/>
      <c r="BS964" s="513"/>
      <c r="BT964" s="513"/>
      <c r="BU964" s="513"/>
      <c r="BV964" s="513"/>
      <c r="BW964" s="513"/>
      <c r="BX964" s="513"/>
      <c r="BY964" s="513"/>
      <c r="BZ964" s="513"/>
      <c r="CA964" s="513"/>
      <c r="CB964" s="513"/>
      <c r="CC964" s="1972"/>
      <c r="CD964" s="1499"/>
      <c r="CE964" s="1500"/>
      <c r="CF964" s="1501"/>
      <c r="CG964" s="1500"/>
      <c r="CH964" s="1500"/>
      <c r="CI964" s="1500"/>
      <c r="CJ964" s="1976"/>
      <c r="CK964" s="1519"/>
      <c r="CL964" s="1509"/>
    </row>
    <row r="965" spans="1:90" s="514" customFormat="1">
      <c r="A965" s="511"/>
      <c r="B965" s="512"/>
      <c r="C965" s="1493"/>
      <c r="D965" s="1493"/>
      <c r="E965" s="1493"/>
      <c r="F965" s="1493"/>
      <c r="G965" s="1493"/>
      <c r="H965" s="1530"/>
      <c r="I965" s="1972"/>
      <c r="J965" s="1542"/>
      <c r="K965" s="513"/>
      <c r="L965" s="513"/>
      <c r="M965" s="513"/>
      <c r="N965" s="513"/>
      <c r="O965" s="513"/>
      <c r="P965" s="513"/>
      <c r="Q965" s="513"/>
      <c r="R965" s="513"/>
      <c r="S965" s="513"/>
      <c r="T965" s="513"/>
      <c r="U965" s="513"/>
      <c r="V965" s="513"/>
      <c r="W965" s="513"/>
      <c r="X965" s="513"/>
      <c r="Y965" s="513"/>
      <c r="Z965" s="513"/>
      <c r="AA965" s="513"/>
      <c r="AB965" s="513"/>
      <c r="AC965" s="513"/>
      <c r="AD965" s="513"/>
      <c r="AE965" s="513"/>
      <c r="AF965" s="513"/>
      <c r="AG965" s="513"/>
      <c r="AH965" s="513"/>
      <c r="AI965" s="513"/>
      <c r="AJ965" s="513"/>
      <c r="AK965" s="513"/>
      <c r="AL965" s="513"/>
      <c r="AM965" s="513"/>
      <c r="AN965" s="513"/>
      <c r="AO965" s="513"/>
      <c r="AP965" s="513"/>
      <c r="AQ965" s="513"/>
      <c r="AR965" s="513"/>
      <c r="AS965" s="513"/>
      <c r="AT965" s="513"/>
      <c r="AU965" s="513"/>
      <c r="AV965" s="513"/>
      <c r="AW965" s="513"/>
      <c r="AX965" s="513"/>
      <c r="AY965" s="513"/>
      <c r="AZ965" s="513"/>
      <c r="BA965" s="513"/>
      <c r="BB965" s="513"/>
      <c r="BC965" s="513"/>
      <c r="BD965" s="513"/>
      <c r="BE965" s="513"/>
      <c r="BF965" s="513"/>
      <c r="BG965" s="513"/>
      <c r="BH965" s="513"/>
      <c r="BI965" s="513"/>
      <c r="BJ965" s="513"/>
      <c r="BK965" s="513"/>
      <c r="BL965" s="513"/>
      <c r="BM965" s="513"/>
      <c r="BN965" s="513"/>
      <c r="BO965" s="513"/>
      <c r="BP965" s="513"/>
      <c r="BQ965" s="513"/>
      <c r="BR965" s="513"/>
      <c r="BS965" s="513"/>
      <c r="BT965" s="513"/>
      <c r="BU965" s="513"/>
      <c r="BV965" s="513"/>
      <c r="BW965" s="513"/>
      <c r="BX965" s="513"/>
      <c r="BY965" s="513"/>
      <c r="BZ965" s="513"/>
      <c r="CA965" s="513"/>
      <c r="CB965" s="513"/>
      <c r="CC965" s="1972"/>
      <c r="CD965" s="1499"/>
      <c r="CE965" s="1500"/>
      <c r="CF965" s="1501"/>
      <c r="CG965" s="1500"/>
      <c r="CH965" s="1500"/>
      <c r="CI965" s="1500"/>
      <c r="CJ965" s="1976"/>
      <c r="CK965" s="1519"/>
      <c r="CL965" s="1509"/>
    </row>
    <row r="966" spans="1:90" s="514" customFormat="1">
      <c r="A966" s="511"/>
      <c r="B966" s="512"/>
      <c r="C966" s="1493"/>
      <c r="D966" s="1493"/>
      <c r="E966" s="1493"/>
      <c r="F966" s="1493"/>
      <c r="G966" s="1493"/>
      <c r="H966" s="1530"/>
      <c r="I966" s="1972"/>
      <c r="J966" s="1542"/>
      <c r="K966" s="513"/>
      <c r="L966" s="513"/>
      <c r="M966" s="513"/>
      <c r="N966" s="513"/>
      <c r="O966" s="513"/>
      <c r="P966" s="513"/>
      <c r="Q966" s="513"/>
      <c r="R966" s="513"/>
      <c r="S966" s="513"/>
      <c r="T966" s="513"/>
      <c r="U966" s="513"/>
      <c r="V966" s="513"/>
      <c r="W966" s="513"/>
      <c r="X966" s="513"/>
      <c r="Y966" s="513"/>
      <c r="Z966" s="513"/>
      <c r="AA966" s="513"/>
      <c r="AB966" s="513"/>
      <c r="AC966" s="513"/>
      <c r="AD966" s="513"/>
      <c r="AE966" s="513"/>
      <c r="AF966" s="513"/>
      <c r="AG966" s="513"/>
      <c r="AH966" s="513"/>
      <c r="AI966" s="513"/>
      <c r="AJ966" s="513"/>
      <c r="AK966" s="513"/>
      <c r="AL966" s="513"/>
      <c r="AM966" s="513"/>
      <c r="AN966" s="513"/>
      <c r="AO966" s="513"/>
      <c r="AP966" s="513"/>
      <c r="AQ966" s="513"/>
      <c r="AR966" s="513"/>
      <c r="AS966" s="513"/>
      <c r="AT966" s="513"/>
      <c r="AU966" s="513"/>
      <c r="AV966" s="513"/>
      <c r="AW966" s="513"/>
      <c r="AX966" s="513"/>
      <c r="AY966" s="513"/>
      <c r="AZ966" s="513"/>
      <c r="BA966" s="513"/>
      <c r="BB966" s="513"/>
      <c r="BC966" s="513"/>
      <c r="BD966" s="513"/>
      <c r="BE966" s="513"/>
      <c r="BF966" s="513"/>
      <c r="BG966" s="513"/>
      <c r="BH966" s="513"/>
      <c r="BI966" s="513"/>
      <c r="BJ966" s="513"/>
      <c r="BK966" s="513"/>
      <c r="BL966" s="513"/>
      <c r="BM966" s="513"/>
      <c r="BN966" s="513"/>
      <c r="BO966" s="513"/>
      <c r="BP966" s="513"/>
      <c r="BQ966" s="513"/>
      <c r="BR966" s="513"/>
      <c r="BS966" s="513"/>
      <c r="BT966" s="513"/>
      <c r="BU966" s="513"/>
      <c r="BV966" s="513"/>
      <c r="BW966" s="513"/>
      <c r="BX966" s="513"/>
      <c r="BY966" s="513"/>
      <c r="BZ966" s="513"/>
      <c r="CA966" s="513"/>
      <c r="CB966" s="513"/>
      <c r="CC966" s="1972"/>
      <c r="CD966" s="1499"/>
      <c r="CE966" s="1500"/>
      <c r="CF966" s="1501"/>
      <c r="CG966" s="1500"/>
      <c r="CH966" s="1500"/>
      <c r="CI966" s="1500"/>
      <c r="CJ966" s="1976"/>
      <c r="CK966" s="1519"/>
      <c r="CL966" s="1509"/>
    </row>
    <row r="967" spans="1:90" s="514" customFormat="1">
      <c r="A967" s="511"/>
      <c r="B967" s="512"/>
      <c r="C967" s="1493"/>
      <c r="D967" s="1493"/>
      <c r="E967" s="1493"/>
      <c r="F967" s="1493"/>
      <c r="G967" s="1493"/>
      <c r="H967" s="1530"/>
      <c r="I967" s="1972"/>
      <c r="J967" s="1542"/>
      <c r="K967" s="513"/>
      <c r="L967" s="513"/>
      <c r="M967" s="513"/>
      <c r="N967" s="513"/>
      <c r="O967" s="513"/>
      <c r="P967" s="513"/>
      <c r="Q967" s="513"/>
      <c r="R967" s="513"/>
      <c r="S967" s="513"/>
      <c r="T967" s="513"/>
      <c r="U967" s="513"/>
      <c r="V967" s="513"/>
      <c r="W967" s="513"/>
      <c r="X967" s="513"/>
      <c r="Y967" s="513"/>
      <c r="Z967" s="513"/>
      <c r="AA967" s="513"/>
      <c r="AB967" s="513"/>
      <c r="AC967" s="513"/>
      <c r="AD967" s="513"/>
      <c r="AE967" s="513"/>
      <c r="AF967" s="513"/>
      <c r="AG967" s="513"/>
      <c r="AH967" s="513"/>
      <c r="AI967" s="513"/>
      <c r="AJ967" s="513"/>
      <c r="AK967" s="513"/>
      <c r="AL967" s="513"/>
      <c r="AM967" s="513"/>
      <c r="AN967" s="513"/>
      <c r="AO967" s="513"/>
      <c r="AP967" s="513"/>
      <c r="AQ967" s="513"/>
      <c r="AR967" s="513"/>
      <c r="AS967" s="513"/>
      <c r="AT967" s="513"/>
      <c r="AU967" s="513"/>
      <c r="AV967" s="513"/>
      <c r="AW967" s="513"/>
      <c r="AX967" s="513"/>
      <c r="AY967" s="513"/>
      <c r="AZ967" s="513"/>
      <c r="BA967" s="513"/>
      <c r="BB967" s="513"/>
      <c r="BC967" s="513"/>
      <c r="BD967" s="513"/>
      <c r="BE967" s="513"/>
      <c r="BF967" s="513"/>
      <c r="BG967" s="513"/>
      <c r="BH967" s="513"/>
      <c r="BI967" s="513"/>
      <c r="BJ967" s="513"/>
      <c r="BK967" s="513"/>
      <c r="BL967" s="513"/>
      <c r="BM967" s="513"/>
      <c r="BN967" s="513"/>
      <c r="BO967" s="513"/>
      <c r="BP967" s="513"/>
      <c r="BQ967" s="513"/>
      <c r="BR967" s="513"/>
      <c r="BS967" s="513"/>
      <c r="BT967" s="513"/>
      <c r="BU967" s="513"/>
      <c r="BV967" s="513"/>
      <c r="BW967" s="513"/>
      <c r="BX967" s="513"/>
      <c r="BY967" s="513"/>
      <c r="BZ967" s="513"/>
      <c r="CA967" s="513"/>
      <c r="CB967" s="513"/>
      <c r="CC967" s="1972"/>
      <c r="CD967" s="1499"/>
      <c r="CE967" s="1500"/>
      <c r="CF967" s="1501"/>
      <c r="CG967" s="1500"/>
      <c r="CH967" s="1500"/>
      <c r="CI967" s="1500"/>
      <c r="CJ967" s="1976"/>
      <c r="CK967" s="1519"/>
      <c r="CL967" s="1509"/>
    </row>
    <row r="968" spans="1:90" s="514" customFormat="1">
      <c r="A968" s="511"/>
      <c r="B968" s="512"/>
      <c r="C968" s="1493"/>
      <c r="D968" s="1493"/>
      <c r="E968" s="1493"/>
      <c r="F968" s="1493"/>
      <c r="G968" s="1493"/>
      <c r="H968" s="1530"/>
      <c r="I968" s="1972"/>
      <c r="J968" s="1542"/>
      <c r="K968" s="513"/>
      <c r="L968" s="513"/>
      <c r="M968" s="513"/>
      <c r="N968" s="513"/>
      <c r="O968" s="513"/>
      <c r="P968" s="513"/>
      <c r="Q968" s="513"/>
      <c r="R968" s="513"/>
      <c r="S968" s="513"/>
      <c r="T968" s="513"/>
      <c r="U968" s="513"/>
      <c r="V968" s="513"/>
      <c r="W968" s="513"/>
      <c r="X968" s="513"/>
      <c r="Y968" s="513"/>
      <c r="Z968" s="513"/>
      <c r="AA968" s="513"/>
      <c r="AB968" s="513"/>
      <c r="AC968" s="513"/>
      <c r="AD968" s="513"/>
      <c r="AE968" s="513"/>
      <c r="AF968" s="513"/>
      <c r="AG968" s="513"/>
      <c r="AH968" s="513"/>
      <c r="AI968" s="513"/>
      <c r="AJ968" s="513"/>
      <c r="AK968" s="513"/>
      <c r="AL968" s="513"/>
      <c r="AM968" s="513"/>
      <c r="AN968" s="513"/>
      <c r="AO968" s="513"/>
      <c r="AP968" s="513"/>
      <c r="AQ968" s="513"/>
      <c r="AR968" s="513"/>
      <c r="AS968" s="513"/>
      <c r="AT968" s="513"/>
      <c r="AU968" s="513"/>
      <c r="AV968" s="513"/>
      <c r="AW968" s="513"/>
      <c r="AX968" s="513"/>
      <c r="AY968" s="513"/>
      <c r="AZ968" s="513"/>
      <c r="BA968" s="513"/>
      <c r="BB968" s="513"/>
      <c r="BC968" s="513"/>
      <c r="BD968" s="513"/>
      <c r="BE968" s="513"/>
      <c r="BF968" s="513"/>
      <c r="BG968" s="513"/>
      <c r="BH968" s="513"/>
      <c r="BI968" s="513"/>
      <c r="BJ968" s="513"/>
      <c r="BK968" s="513"/>
      <c r="BL968" s="513"/>
      <c r="BM968" s="513"/>
      <c r="BN968" s="513"/>
      <c r="BO968" s="513"/>
      <c r="BP968" s="513"/>
      <c r="BQ968" s="513"/>
      <c r="BR968" s="513"/>
      <c r="BS968" s="513"/>
      <c r="BT968" s="513"/>
      <c r="BU968" s="513"/>
      <c r="BV968" s="513"/>
      <c r="BW968" s="513"/>
      <c r="BX968" s="513"/>
      <c r="BY968" s="513"/>
      <c r="BZ968" s="513"/>
      <c r="CA968" s="513"/>
      <c r="CB968" s="513"/>
      <c r="CC968" s="1972"/>
      <c r="CD968" s="1499"/>
      <c r="CE968" s="1500"/>
      <c r="CF968" s="1501"/>
      <c r="CG968" s="1500"/>
      <c r="CH968" s="1500"/>
      <c r="CI968" s="1500"/>
      <c r="CJ968" s="1976"/>
      <c r="CK968" s="1519"/>
      <c r="CL968" s="1509"/>
    </row>
    <row r="969" spans="1:90" s="514" customFormat="1">
      <c r="A969" s="511"/>
      <c r="B969" s="512"/>
      <c r="C969" s="1493"/>
      <c r="D969" s="1493"/>
      <c r="E969" s="1493"/>
      <c r="F969" s="1493"/>
      <c r="G969" s="1493"/>
      <c r="H969" s="1530"/>
      <c r="I969" s="1972"/>
      <c r="J969" s="1542"/>
      <c r="K969" s="513"/>
      <c r="L969" s="513"/>
      <c r="M969" s="513"/>
      <c r="N969" s="513"/>
      <c r="O969" s="513"/>
      <c r="P969" s="513"/>
      <c r="Q969" s="513"/>
      <c r="R969" s="513"/>
      <c r="S969" s="513"/>
      <c r="T969" s="513"/>
      <c r="U969" s="513"/>
      <c r="V969" s="513"/>
      <c r="W969" s="513"/>
      <c r="X969" s="513"/>
      <c r="Y969" s="513"/>
      <c r="Z969" s="513"/>
      <c r="AA969" s="513"/>
      <c r="AB969" s="513"/>
      <c r="AC969" s="513"/>
      <c r="AD969" s="513"/>
      <c r="AE969" s="513"/>
      <c r="AF969" s="513"/>
      <c r="AG969" s="513"/>
      <c r="AH969" s="513"/>
      <c r="AI969" s="513"/>
      <c r="AJ969" s="513"/>
      <c r="AK969" s="513"/>
      <c r="AL969" s="513"/>
      <c r="AM969" s="513"/>
      <c r="AN969" s="513"/>
      <c r="AO969" s="513"/>
      <c r="AP969" s="513"/>
      <c r="AQ969" s="513"/>
      <c r="AR969" s="513"/>
      <c r="AS969" s="513"/>
      <c r="AT969" s="513"/>
      <c r="AU969" s="513"/>
      <c r="AV969" s="513"/>
      <c r="AW969" s="513"/>
      <c r="AX969" s="513"/>
      <c r="AY969" s="513"/>
      <c r="AZ969" s="513"/>
      <c r="BA969" s="513"/>
      <c r="BB969" s="513"/>
      <c r="BC969" s="513"/>
      <c r="BD969" s="513"/>
      <c r="BE969" s="513"/>
      <c r="BF969" s="513"/>
      <c r="BG969" s="513"/>
      <c r="BH969" s="513"/>
      <c r="BI969" s="513"/>
      <c r="BJ969" s="513"/>
      <c r="BK969" s="513"/>
      <c r="BL969" s="513"/>
      <c r="BM969" s="513"/>
      <c r="BN969" s="513"/>
      <c r="BO969" s="513"/>
      <c r="BP969" s="513"/>
      <c r="BQ969" s="513"/>
      <c r="BR969" s="513"/>
      <c r="BS969" s="513"/>
      <c r="BT969" s="513"/>
      <c r="BU969" s="513"/>
      <c r="BV969" s="513"/>
      <c r="BW969" s="513"/>
      <c r="BX969" s="513"/>
      <c r="BY969" s="513"/>
      <c r="BZ969" s="513"/>
      <c r="CA969" s="513"/>
      <c r="CB969" s="513"/>
      <c r="CC969" s="1972"/>
      <c r="CD969" s="1499"/>
      <c r="CE969" s="1500"/>
      <c r="CF969" s="1501"/>
      <c r="CG969" s="1500"/>
      <c r="CH969" s="1500"/>
      <c r="CI969" s="1500"/>
      <c r="CJ969" s="1976"/>
      <c r="CK969" s="1519"/>
      <c r="CL969" s="1509"/>
    </row>
    <row r="970" spans="1:90" s="514" customFormat="1">
      <c r="A970" s="511"/>
      <c r="B970" s="512"/>
      <c r="C970" s="1493"/>
      <c r="D970" s="1493"/>
      <c r="E970" s="1493"/>
      <c r="F970" s="1493"/>
      <c r="G970" s="1493"/>
      <c r="H970" s="1530"/>
      <c r="I970" s="1972"/>
      <c r="J970" s="1542"/>
      <c r="K970" s="513"/>
      <c r="L970" s="513"/>
      <c r="M970" s="513"/>
      <c r="N970" s="513"/>
      <c r="O970" s="513"/>
      <c r="P970" s="513"/>
      <c r="Q970" s="513"/>
      <c r="R970" s="513"/>
      <c r="S970" s="513"/>
      <c r="T970" s="513"/>
      <c r="U970" s="513"/>
      <c r="V970" s="513"/>
      <c r="W970" s="513"/>
      <c r="X970" s="513"/>
      <c r="Y970" s="513"/>
      <c r="Z970" s="513"/>
      <c r="AA970" s="513"/>
      <c r="AB970" s="513"/>
      <c r="AC970" s="513"/>
      <c r="AD970" s="513"/>
      <c r="AE970" s="513"/>
      <c r="AF970" s="513"/>
      <c r="AG970" s="513"/>
      <c r="AH970" s="513"/>
      <c r="AI970" s="513"/>
      <c r="AJ970" s="513"/>
      <c r="AK970" s="513"/>
      <c r="AL970" s="513"/>
      <c r="AM970" s="513"/>
      <c r="AN970" s="513"/>
      <c r="AO970" s="513"/>
      <c r="AP970" s="513"/>
      <c r="AQ970" s="513"/>
      <c r="AR970" s="513"/>
      <c r="AS970" s="513"/>
      <c r="AT970" s="513"/>
      <c r="AU970" s="513"/>
      <c r="AV970" s="513"/>
      <c r="AW970" s="513"/>
      <c r="AX970" s="513"/>
      <c r="AY970" s="513"/>
      <c r="AZ970" s="513"/>
      <c r="BA970" s="513"/>
      <c r="BB970" s="513"/>
      <c r="BC970" s="513"/>
      <c r="BD970" s="513"/>
      <c r="BE970" s="513"/>
      <c r="BF970" s="513"/>
      <c r="BG970" s="513"/>
      <c r="BH970" s="513"/>
      <c r="BI970" s="513"/>
      <c r="BJ970" s="513"/>
      <c r="BK970" s="513"/>
      <c r="BL970" s="513"/>
      <c r="BM970" s="513"/>
      <c r="BN970" s="513"/>
      <c r="BO970" s="513"/>
      <c r="BP970" s="513"/>
      <c r="BQ970" s="513"/>
      <c r="BR970" s="513"/>
      <c r="BS970" s="513"/>
      <c r="BT970" s="513"/>
      <c r="BU970" s="513"/>
      <c r="BV970" s="513"/>
      <c r="BW970" s="513"/>
      <c r="BX970" s="513"/>
      <c r="BY970" s="513"/>
      <c r="BZ970" s="513"/>
      <c r="CA970" s="513"/>
      <c r="CB970" s="513"/>
      <c r="CC970" s="1972"/>
      <c r="CD970" s="1499"/>
      <c r="CE970" s="1500"/>
      <c r="CF970" s="1501"/>
      <c r="CG970" s="1500"/>
      <c r="CH970" s="1500"/>
      <c r="CI970" s="1500"/>
      <c r="CJ970" s="1976"/>
      <c r="CK970" s="1519"/>
      <c r="CL970" s="1509"/>
    </row>
    <row r="971" spans="1:90" s="514" customFormat="1">
      <c r="A971" s="511"/>
      <c r="B971" s="512"/>
      <c r="C971" s="1493"/>
      <c r="D971" s="1493"/>
      <c r="E971" s="1493"/>
      <c r="F971" s="1493"/>
      <c r="G971" s="1493"/>
      <c r="H971" s="1530"/>
      <c r="I971" s="1972"/>
      <c r="J971" s="1542"/>
      <c r="K971" s="513"/>
      <c r="L971" s="513"/>
      <c r="M971" s="513"/>
      <c r="N971" s="513"/>
      <c r="O971" s="513"/>
      <c r="P971" s="513"/>
      <c r="Q971" s="513"/>
      <c r="R971" s="513"/>
      <c r="S971" s="513"/>
      <c r="T971" s="513"/>
      <c r="U971" s="513"/>
      <c r="V971" s="513"/>
      <c r="W971" s="513"/>
      <c r="X971" s="513"/>
      <c r="Y971" s="513"/>
      <c r="Z971" s="513"/>
      <c r="AA971" s="513"/>
      <c r="AB971" s="513"/>
      <c r="AC971" s="513"/>
      <c r="AD971" s="513"/>
      <c r="AE971" s="513"/>
      <c r="AF971" s="513"/>
      <c r="AG971" s="513"/>
      <c r="AH971" s="513"/>
      <c r="AI971" s="513"/>
      <c r="AJ971" s="513"/>
      <c r="AK971" s="513"/>
      <c r="AL971" s="513"/>
      <c r="AM971" s="513"/>
      <c r="AN971" s="513"/>
      <c r="AO971" s="513"/>
      <c r="AP971" s="513"/>
      <c r="AQ971" s="513"/>
      <c r="AR971" s="513"/>
      <c r="AS971" s="513"/>
      <c r="AT971" s="513"/>
      <c r="AU971" s="513"/>
      <c r="AV971" s="513"/>
      <c r="AW971" s="513"/>
      <c r="AX971" s="513"/>
      <c r="AY971" s="513"/>
      <c r="AZ971" s="513"/>
      <c r="BA971" s="513"/>
      <c r="BB971" s="513"/>
      <c r="BC971" s="513"/>
      <c r="BD971" s="513"/>
      <c r="BE971" s="513"/>
      <c r="BF971" s="513"/>
      <c r="BG971" s="513"/>
      <c r="BH971" s="513"/>
      <c r="BI971" s="513"/>
      <c r="BJ971" s="513"/>
      <c r="BK971" s="513"/>
      <c r="BL971" s="513"/>
      <c r="BM971" s="513"/>
      <c r="BN971" s="513"/>
      <c r="BO971" s="513"/>
      <c r="BP971" s="513"/>
      <c r="BQ971" s="513"/>
      <c r="BR971" s="513"/>
      <c r="BS971" s="513"/>
      <c r="BT971" s="513"/>
      <c r="BU971" s="513"/>
      <c r="BV971" s="513"/>
      <c r="BW971" s="513"/>
      <c r="BX971" s="513"/>
      <c r="BY971" s="513"/>
      <c r="BZ971" s="513"/>
      <c r="CA971" s="513"/>
      <c r="CB971" s="513"/>
      <c r="CC971" s="1972"/>
      <c r="CD971" s="1499"/>
      <c r="CE971" s="1500"/>
      <c r="CF971" s="1501"/>
      <c r="CG971" s="1500"/>
      <c r="CH971" s="1500"/>
      <c r="CI971" s="1500"/>
      <c r="CJ971" s="1976"/>
      <c r="CK971" s="1519"/>
      <c r="CL971" s="1509"/>
    </row>
    <row r="972" spans="1:90" s="514" customFormat="1">
      <c r="A972" s="511"/>
      <c r="B972" s="512"/>
      <c r="C972" s="1493"/>
      <c r="D972" s="1493"/>
      <c r="E972" s="1493"/>
      <c r="F972" s="1493"/>
      <c r="G972" s="1493"/>
      <c r="H972" s="1530"/>
      <c r="I972" s="1972"/>
      <c r="J972" s="1542"/>
      <c r="K972" s="513"/>
      <c r="L972" s="513"/>
      <c r="M972" s="513"/>
      <c r="N972" s="513"/>
      <c r="O972" s="513"/>
      <c r="P972" s="513"/>
      <c r="Q972" s="513"/>
      <c r="R972" s="513"/>
      <c r="S972" s="513"/>
      <c r="T972" s="513"/>
      <c r="U972" s="513"/>
      <c r="V972" s="513"/>
      <c r="W972" s="513"/>
      <c r="X972" s="513"/>
      <c r="Y972" s="513"/>
      <c r="Z972" s="513"/>
      <c r="AA972" s="513"/>
      <c r="AB972" s="513"/>
      <c r="AC972" s="513"/>
      <c r="AD972" s="513"/>
      <c r="AE972" s="513"/>
      <c r="AF972" s="513"/>
      <c r="AG972" s="513"/>
      <c r="AH972" s="513"/>
      <c r="AI972" s="513"/>
      <c r="AJ972" s="513"/>
      <c r="AK972" s="513"/>
      <c r="AL972" s="513"/>
      <c r="AM972" s="513"/>
      <c r="AN972" s="513"/>
      <c r="AO972" s="513"/>
      <c r="AP972" s="513"/>
      <c r="AQ972" s="513"/>
      <c r="AR972" s="513"/>
      <c r="AS972" s="513"/>
      <c r="AT972" s="513"/>
      <c r="AU972" s="513"/>
      <c r="AV972" s="513"/>
      <c r="AW972" s="513"/>
      <c r="AX972" s="513"/>
      <c r="AY972" s="513"/>
      <c r="AZ972" s="513"/>
      <c r="BA972" s="513"/>
      <c r="BB972" s="513"/>
      <c r="BC972" s="513"/>
      <c r="BD972" s="513"/>
      <c r="BE972" s="513"/>
      <c r="BF972" s="513"/>
      <c r="BG972" s="513"/>
      <c r="BH972" s="513"/>
      <c r="BI972" s="513"/>
      <c r="BJ972" s="513"/>
      <c r="BK972" s="513"/>
      <c r="BL972" s="513"/>
      <c r="BM972" s="513"/>
      <c r="BN972" s="513"/>
      <c r="BO972" s="513"/>
      <c r="BP972" s="513"/>
      <c r="BQ972" s="513"/>
      <c r="BR972" s="513"/>
      <c r="BS972" s="513"/>
      <c r="BT972" s="513"/>
      <c r="BU972" s="513"/>
      <c r="BV972" s="513"/>
      <c r="BW972" s="513"/>
      <c r="BX972" s="513"/>
      <c r="BY972" s="513"/>
      <c r="BZ972" s="513"/>
      <c r="CA972" s="513"/>
      <c r="CB972" s="513"/>
      <c r="CC972" s="1972"/>
      <c r="CD972" s="1499"/>
      <c r="CE972" s="1500"/>
      <c r="CF972" s="1501"/>
      <c r="CG972" s="1500"/>
      <c r="CH972" s="1500"/>
      <c r="CI972" s="1500"/>
      <c r="CJ972" s="1976"/>
      <c r="CK972" s="1519"/>
      <c r="CL972" s="1509"/>
    </row>
    <row r="973" spans="1:90" s="514" customFormat="1">
      <c r="A973" s="511"/>
      <c r="B973" s="512"/>
      <c r="C973" s="1493"/>
      <c r="D973" s="1493"/>
      <c r="E973" s="1493"/>
      <c r="F973" s="1493"/>
      <c r="G973" s="1493"/>
      <c r="H973" s="1530"/>
      <c r="I973" s="1972"/>
      <c r="J973" s="1542"/>
      <c r="K973" s="513"/>
      <c r="L973" s="513"/>
      <c r="M973" s="513"/>
      <c r="N973" s="513"/>
      <c r="O973" s="513"/>
      <c r="P973" s="513"/>
      <c r="Q973" s="513"/>
      <c r="R973" s="513"/>
      <c r="S973" s="513"/>
      <c r="T973" s="513"/>
      <c r="U973" s="513"/>
      <c r="V973" s="513"/>
      <c r="W973" s="513"/>
      <c r="X973" s="513"/>
      <c r="Y973" s="513"/>
      <c r="Z973" s="513"/>
      <c r="AA973" s="513"/>
      <c r="AB973" s="513"/>
      <c r="AC973" s="513"/>
      <c r="AD973" s="513"/>
      <c r="AE973" s="513"/>
      <c r="AF973" s="513"/>
      <c r="AG973" s="513"/>
      <c r="AH973" s="513"/>
      <c r="AI973" s="513"/>
      <c r="AJ973" s="513"/>
      <c r="AK973" s="513"/>
      <c r="AL973" s="513"/>
      <c r="AM973" s="513"/>
      <c r="AN973" s="513"/>
      <c r="AO973" s="513"/>
      <c r="AP973" s="513"/>
      <c r="AQ973" s="513"/>
      <c r="AR973" s="513"/>
      <c r="AS973" s="513"/>
      <c r="AT973" s="513"/>
      <c r="AU973" s="513"/>
      <c r="AV973" s="513"/>
      <c r="AW973" s="513"/>
      <c r="AX973" s="513"/>
      <c r="AY973" s="513"/>
      <c r="AZ973" s="513"/>
      <c r="BA973" s="513"/>
      <c r="BB973" s="513"/>
      <c r="BC973" s="513"/>
      <c r="BD973" s="513"/>
      <c r="BE973" s="513"/>
      <c r="BF973" s="513"/>
      <c r="BG973" s="513"/>
      <c r="BH973" s="513"/>
      <c r="BI973" s="513"/>
      <c r="BJ973" s="513"/>
      <c r="BK973" s="513"/>
      <c r="BL973" s="513"/>
      <c r="BM973" s="513"/>
      <c r="BN973" s="513"/>
      <c r="BO973" s="513"/>
      <c r="BP973" s="513"/>
      <c r="BQ973" s="513"/>
      <c r="BR973" s="513"/>
      <c r="BS973" s="513"/>
      <c r="BT973" s="513"/>
      <c r="BU973" s="513"/>
      <c r="BV973" s="513"/>
      <c r="BW973" s="513"/>
      <c r="BX973" s="513"/>
      <c r="BY973" s="513"/>
      <c r="BZ973" s="513"/>
      <c r="CA973" s="513"/>
      <c r="CB973" s="513"/>
      <c r="CC973" s="1972"/>
      <c r="CD973" s="1499"/>
      <c r="CE973" s="1500"/>
      <c r="CF973" s="1501"/>
      <c r="CG973" s="1500"/>
      <c r="CH973" s="1500"/>
      <c r="CI973" s="1500"/>
      <c r="CJ973" s="1976"/>
      <c r="CK973" s="1519"/>
      <c r="CL973" s="1509"/>
    </row>
    <row r="974" spans="1:90" s="514" customFormat="1">
      <c r="A974" s="511"/>
      <c r="B974" s="512"/>
      <c r="C974" s="1493"/>
      <c r="D974" s="1493"/>
      <c r="E974" s="1493"/>
      <c r="F974" s="1493"/>
      <c r="G974" s="1493"/>
      <c r="H974" s="1530"/>
      <c r="I974" s="1972"/>
      <c r="J974" s="1542"/>
      <c r="K974" s="513"/>
      <c r="L974" s="513"/>
      <c r="M974" s="513"/>
      <c r="N974" s="513"/>
      <c r="O974" s="513"/>
      <c r="P974" s="513"/>
      <c r="Q974" s="513"/>
      <c r="R974" s="513"/>
      <c r="S974" s="513"/>
      <c r="T974" s="513"/>
      <c r="U974" s="513"/>
      <c r="V974" s="513"/>
      <c r="W974" s="513"/>
      <c r="X974" s="513"/>
      <c r="Y974" s="513"/>
      <c r="Z974" s="513"/>
      <c r="AA974" s="513"/>
      <c r="AB974" s="513"/>
      <c r="AC974" s="513"/>
      <c r="AD974" s="513"/>
      <c r="AE974" s="513"/>
      <c r="AF974" s="513"/>
      <c r="AG974" s="513"/>
      <c r="AH974" s="513"/>
      <c r="AI974" s="513"/>
      <c r="AJ974" s="513"/>
      <c r="AK974" s="513"/>
      <c r="AL974" s="513"/>
      <c r="AM974" s="513"/>
      <c r="AN974" s="513"/>
      <c r="AO974" s="513"/>
      <c r="AP974" s="513"/>
      <c r="AQ974" s="513"/>
      <c r="AR974" s="513"/>
      <c r="AS974" s="513"/>
      <c r="AT974" s="513"/>
      <c r="AU974" s="513"/>
      <c r="AV974" s="513"/>
      <c r="AW974" s="513"/>
      <c r="AX974" s="513"/>
      <c r="AY974" s="513"/>
      <c r="AZ974" s="513"/>
      <c r="BA974" s="513"/>
      <c r="BB974" s="513"/>
      <c r="BC974" s="513"/>
      <c r="BD974" s="513"/>
      <c r="BE974" s="513"/>
      <c r="BF974" s="513"/>
      <c r="BG974" s="513"/>
      <c r="BH974" s="513"/>
      <c r="BI974" s="513"/>
      <c r="BJ974" s="513"/>
      <c r="BK974" s="513"/>
      <c r="BL974" s="513"/>
      <c r="BM974" s="513"/>
      <c r="BN974" s="513"/>
      <c r="BO974" s="513"/>
      <c r="BP974" s="513"/>
      <c r="BQ974" s="513"/>
      <c r="BR974" s="513"/>
      <c r="BS974" s="513"/>
      <c r="BT974" s="513"/>
      <c r="BU974" s="513"/>
      <c r="BV974" s="513"/>
      <c r="BW974" s="513"/>
      <c r="BX974" s="513"/>
      <c r="BY974" s="513"/>
      <c r="BZ974" s="513"/>
      <c r="CA974" s="513"/>
      <c r="CB974" s="513"/>
      <c r="CC974" s="1972"/>
      <c r="CD974" s="1499"/>
      <c r="CE974" s="1500"/>
      <c r="CF974" s="1501"/>
      <c r="CG974" s="1500"/>
      <c r="CH974" s="1500"/>
      <c r="CI974" s="1500"/>
      <c r="CJ974" s="1976"/>
      <c r="CK974" s="1519"/>
      <c r="CL974" s="1509"/>
    </row>
    <row r="975" spans="1:90" s="514" customFormat="1">
      <c r="A975" s="511"/>
      <c r="B975" s="512"/>
      <c r="C975" s="1493"/>
      <c r="D975" s="1493"/>
      <c r="E975" s="1493"/>
      <c r="F975" s="1493"/>
      <c r="G975" s="1493"/>
      <c r="H975" s="1530"/>
      <c r="I975" s="1972"/>
      <c r="J975" s="1542"/>
      <c r="K975" s="513"/>
      <c r="L975" s="513"/>
      <c r="M975" s="513"/>
      <c r="N975" s="513"/>
      <c r="O975" s="513"/>
      <c r="P975" s="513"/>
      <c r="Q975" s="513"/>
      <c r="R975" s="513"/>
      <c r="S975" s="513"/>
      <c r="T975" s="513"/>
      <c r="U975" s="513"/>
      <c r="V975" s="513"/>
      <c r="W975" s="513"/>
      <c r="X975" s="513"/>
      <c r="Y975" s="513"/>
      <c r="Z975" s="513"/>
      <c r="AA975" s="513"/>
      <c r="AB975" s="513"/>
      <c r="AC975" s="513"/>
      <c r="AD975" s="513"/>
      <c r="AE975" s="513"/>
      <c r="AF975" s="513"/>
      <c r="AG975" s="513"/>
      <c r="AH975" s="513"/>
      <c r="AI975" s="513"/>
      <c r="AJ975" s="513"/>
      <c r="AK975" s="513"/>
      <c r="AL975" s="513"/>
      <c r="AM975" s="513"/>
      <c r="AN975" s="513"/>
      <c r="AO975" s="513"/>
      <c r="AP975" s="513"/>
      <c r="AQ975" s="513"/>
      <c r="AR975" s="513"/>
      <c r="AS975" s="513"/>
      <c r="AT975" s="513"/>
      <c r="AU975" s="513"/>
      <c r="AV975" s="513"/>
      <c r="AW975" s="513"/>
      <c r="AX975" s="513"/>
      <c r="AY975" s="513"/>
      <c r="AZ975" s="513"/>
      <c r="BA975" s="513"/>
      <c r="BB975" s="513"/>
      <c r="BC975" s="513"/>
      <c r="BD975" s="513"/>
      <c r="BE975" s="513"/>
      <c r="BF975" s="513"/>
      <c r="BG975" s="513"/>
      <c r="BH975" s="513"/>
      <c r="BI975" s="513"/>
      <c r="BJ975" s="513"/>
      <c r="BK975" s="513"/>
      <c r="BL975" s="513"/>
      <c r="BM975" s="513"/>
      <c r="BN975" s="513"/>
      <c r="BO975" s="513"/>
      <c r="BP975" s="513"/>
      <c r="BQ975" s="513"/>
      <c r="BR975" s="513"/>
      <c r="BS975" s="513"/>
      <c r="BT975" s="513"/>
      <c r="BU975" s="513"/>
      <c r="BV975" s="513"/>
      <c r="BW975" s="513"/>
      <c r="BX975" s="513"/>
      <c r="BY975" s="513"/>
      <c r="BZ975" s="513"/>
      <c r="CA975" s="513"/>
      <c r="CB975" s="513"/>
      <c r="CC975" s="1972"/>
      <c r="CD975" s="1499"/>
      <c r="CE975" s="1500"/>
      <c r="CF975" s="1501"/>
      <c r="CG975" s="1500"/>
      <c r="CH975" s="1500"/>
      <c r="CI975" s="1500"/>
      <c r="CJ975" s="1976"/>
      <c r="CK975" s="1519"/>
      <c r="CL975" s="1509"/>
    </row>
    <row r="976" spans="1:90" s="514" customFormat="1">
      <c r="A976" s="511"/>
      <c r="B976" s="512"/>
      <c r="C976" s="1493"/>
      <c r="D976" s="1493"/>
      <c r="E976" s="1493"/>
      <c r="F976" s="1493"/>
      <c r="G976" s="1493"/>
      <c r="H976" s="1530"/>
      <c r="I976" s="1972"/>
      <c r="J976" s="1542"/>
      <c r="K976" s="513"/>
      <c r="L976" s="513"/>
      <c r="M976" s="513"/>
      <c r="N976" s="513"/>
      <c r="O976" s="513"/>
      <c r="P976" s="513"/>
      <c r="Q976" s="513"/>
      <c r="R976" s="513"/>
      <c r="S976" s="513"/>
      <c r="T976" s="513"/>
      <c r="U976" s="513"/>
      <c r="V976" s="513"/>
      <c r="W976" s="513"/>
      <c r="X976" s="513"/>
      <c r="Y976" s="513"/>
      <c r="Z976" s="513"/>
      <c r="AA976" s="513"/>
      <c r="AB976" s="513"/>
      <c r="AC976" s="513"/>
      <c r="AD976" s="513"/>
      <c r="AE976" s="513"/>
      <c r="AF976" s="513"/>
      <c r="AG976" s="513"/>
      <c r="AH976" s="513"/>
      <c r="AI976" s="513"/>
      <c r="AJ976" s="513"/>
      <c r="AK976" s="513"/>
      <c r="AL976" s="513"/>
      <c r="AM976" s="513"/>
      <c r="AN976" s="513"/>
      <c r="AO976" s="513"/>
      <c r="AP976" s="513"/>
      <c r="AQ976" s="513"/>
      <c r="AR976" s="513"/>
      <c r="AS976" s="513"/>
      <c r="AT976" s="513"/>
      <c r="AU976" s="513"/>
      <c r="AV976" s="513"/>
      <c r="AW976" s="513"/>
      <c r="AX976" s="513"/>
      <c r="AY976" s="513"/>
      <c r="AZ976" s="513"/>
      <c r="BA976" s="513"/>
      <c r="BB976" s="513"/>
      <c r="BC976" s="513"/>
      <c r="BD976" s="513"/>
      <c r="BE976" s="513"/>
      <c r="BF976" s="513"/>
      <c r="BG976" s="513"/>
      <c r="BH976" s="513"/>
      <c r="BI976" s="513"/>
      <c r="BJ976" s="513"/>
      <c r="BK976" s="513"/>
      <c r="BL976" s="513"/>
      <c r="BM976" s="513"/>
      <c r="BN976" s="513"/>
      <c r="BO976" s="513"/>
      <c r="BP976" s="513"/>
      <c r="BQ976" s="513"/>
      <c r="BR976" s="513"/>
      <c r="BS976" s="513"/>
      <c r="BT976" s="513"/>
      <c r="BU976" s="513"/>
      <c r="BV976" s="513"/>
      <c r="BW976" s="513"/>
      <c r="BX976" s="513"/>
      <c r="BY976" s="513"/>
      <c r="BZ976" s="513"/>
      <c r="CA976" s="513"/>
      <c r="CB976" s="513"/>
      <c r="CC976" s="1972"/>
      <c r="CD976" s="1499"/>
      <c r="CE976" s="1500"/>
      <c r="CF976" s="1501"/>
      <c r="CG976" s="1500"/>
      <c r="CH976" s="1500"/>
      <c r="CI976" s="1500"/>
      <c r="CJ976" s="1976"/>
      <c r="CK976" s="1519"/>
      <c r="CL976" s="1509"/>
    </row>
    <row r="977" spans="1:90" s="514" customFormat="1">
      <c r="A977" s="511"/>
      <c r="B977" s="512"/>
      <c r="C977" s="1493"/>
      <c r="D977" s="1493"/>
      <c r="E977" s="1493"/>
      <c r="F977" s="1493"/>
      <c r="G977" s="1493"/>
      <c r="H977" s="1530"/>
      <c r="I977" s="1972"/>
      <c r="J977" s="1542"/>
      <c r="K977" s="513"/>
      <c r="L977" s="513"/>
      <c r="M977" s="513"/>
      <c r="N977" s="513"/>
      <c r="O977" s="513"/>
      <c r="P977" s="513"/>
      <c r="Q977" s="513"/>
      <c r="R977" s="513"/>
      <c r="S977" s="513"/>
      <c r="T977" s="513"/>
      <c r="U977" s="513"/>
      <c r="V977" s="513"/>
      <c r="W977" s="513"/>
      <c r="X977" s="513"/>
      <c r="Y977" s="513"/>
      <c r="Z977" s="513"/>
      <c r="AA977" s="513"/>
      <c r="AB977" s="513"/>
      <c r="AC977" s="513"/>
      <c r="AD977" s="513"/>
      <c r="AE977" s="513"/>
      <c r="AF977" s="513"/>
      <c r="AG977" s="513"/>
      <c r="AH977" s="513"/>
      <c r="AI977" s="513"/>
      <c r="AJ977" s="513"/>
      <c r="AK977" s="513"/>
      <c r="AL977" s="513"/>
      <c r="AM977" s="513"/>
      <c r="AN977" s="513"/>
      <c r="AO977" s="513"/>
      <c r="AP977" s="513"/>
      <c r="AQ977" s="513"/>
      <c r="AR977" s="513"/>
      <c r="AS977" s="513"/>
      <c r="AT977" s="513"/>
      <c r="AU977" s="513"/>
      <c r="AV977" s="513"/>
      <c r="AW977" s="513"/>
      <c r="AX977" s="513"/>
      <c r="AY977" s="513"/>
      <c r="AZ977" s="513"/>
      <c r="BA977" s="513"/>
      <c r="BB977" s="513"/>
      <c r="BC977" s="513"/>
      <c r="BD977" s="513"/>
      <c r="BE977" s="513"/>
      <c r="BF977" s="513"/>
      <c r="BG977" s="513"/>
      <c r="BH977" s="513"/>
      <c r="BI977" s="513"/>
      <c r="BJ977" s="513"/>
      <c r="BK977" s="513"/>
      <c r="BL977" s="513"/>
      <c r="BM977" s="513"/>
      <c r="BN977" s="513"/>
      <c r="BO977" s="513"/>
      <c r="BP977" s="513"/>
      <c r="BQ977" s="513"/>
      <c r="BR977" s="513"/>
      <c r="BS977" s="513"/>
      <c r="BT977" s="513"/>
      <c r="BU977" s="513"/>
      <c r="BV977" s="513"/>
      <c r="BW977" s="513"/>
      <c r="BX977" s="513"/>
      <c r="BY977" s="513"/>
      <c r="BZ977" s="513"/>
      <c r="CA977" s="513"/>
      <c r="CB977" s="513"/>
      <c r="CC977" s="1972"/>
      <c r="CD977" s="1499"/>
      <c r="CE977" s="1500"/>
      <c r="CF977" s="1501"/>
      <c r="CG977" s="1500"/>
      <c r="CH977" s="1500"/>
      <c r="CI977" s="1500"/>
      <c r="CJ977" s="1976"/>
      <c r="CK977" s="1519"/>
      <c r="CL977" s="1509"/>
    </row>
    <row r="978" spans="1:90" s="514" customFormat="1">
      <c r="A978" s="511"/>
      <c r="B978" s="512"/>
      <c r="C978" s="1493"/>
      <c r="D978" s="1493"/>
      <c r="E978" s="1493"/>
      <c r="F978" s="1493"/>
      <c r="G978" s="1493"/>
      <c r="H978" s="1530"/>
      <c r="I978" s="1972"/>
      <c r="J978" s="1542"/>
      <c r="K978" s="513"/>
      <c r="L978" s="513"/>
      <c r="M978" s="513"/>
      <c r="N978" s="513"/>
      <c r="O978" s="513"/>
      <c r="P978" s="513"/>
      <c r="Q978" s="513"/>
      <c r="R978" s="513"/>
      <c r="S978" s="513"/>
      <c r="T978" s="513"/>
      <c r="U978" s="513"/>
      <c r="V978" s="513"/>
      <c r="W978" s="513"/>
      <c r="X978" s="513"/>
      <c r="Y978" s="513"/>
      <c r="Z978" s="513"/>
      <c r="AA978" s="513"/>
      <c r="AB978" s="513"/>
      <c r="AC978" s="513"/>
      <c r="AD978" s="513"/>
      <c r="AE978" s="513"/>
      <c r="AF978" s="513"/>
      <c r="AG978" s="513"/>
      <c r="AH978" s="513"/>
      <c r="AI978" s="513"/>
      <c r="AJ978" s="513"/>
      <c r="AK978" s="513"/>
      <c r="AL978" s="513"/>
      <c r="AM978" s="513"/>
      <c r="AN978" s="513"/>
      <c r="AO978" s="513"/>
      <c r="AP978" s="513"/>
      <c r="AQ978" s="513"/>
      <c r="AR978" s="513"/>
      <c r="AS978" s="513"/>
      <c r="AT978" s="513"/>
      <c r="AU978" s="513"/>
      <c r="AV978" s="513"/>
      <c r="AW978" s="513"/>
      <c r="AX978" s="513"/>
      <c r="AY978" s="513"/>
      <c r="AZ978" s="513"/>
      <c r="BA978" s="513"/>
      <c r="BB978" s="513"/>
      <c r="BC978" s="513"/>
      <c r="BD978" s="513"/>
      <c r="BE978" s="513"/>
      <c r="BF978" s="513"/>
      <c r="BG978" s="513"/>
      <c r="BH978" s="513"/>
      <c r="BI978" s="513"/>
      <c r="BJ978" s="513"/>
      <c r="BK978" s="513"/>
      <c r="BL978" s="513"/>
      <c r="BM978" s="513"/>
      <c r="BN978" s="513"/>
      <c r="BO978" s="513"/>
      <c r="BP978" s="513"/>
      <c r="BQ978" s="513"/>
      <c r="BR978" s="513"/>
      <c r="BS978" s="513"/>
      <c r="BT978" s="513"/>
      <c r="BU978" s="513"/>
      <c r="BV978" s="513"/>
      <c r="BW978" s="513"/>
      <c r="BX978" s="513"/>
      <c r="BY978" s="513"/>
      <c r="BZ978" s="513"/>
      <c r="CA978" s="513"/>
      <c r="CB978" s="513"/>
      <c r="CC978" s="1972"/>
      <c r="CD978" s="1499"/>
      <c r="CE978" s="1500"/>
      <c r="CF978" s="1501"/>
      <c r="CG978" s="1500"/>
      <c r="CH978" s="1500"/>
      <c r="CI978" s="1500"/>
      <c r="CJ978" s="1976"/>
      <c r="CK978" s="1519"/>
      <c r="CL978" s="1509"/>
    </row>
    <row r="979" spans="1:90" s="514" customFormat="1">
      <c r="A979" s="511"/>
      <c r="B979" s="512"/>
      <c r="C979" s="1493"/>
      <c r="D979" s="1493"/>
      <c r="E979" s="1493"/>
      <c r="F979" s="1493"/>
      <c r="G979" s="1493"/>
      <c r="H979" s="1530"/>
      <c r="I979" s="1972"/>
      <c r="J979" s="1542"/>
      <c r="K979" s="513"/>
      <c r="L979" s="513"/>
      <c r="M979" s="513"/>
      <c r="N979" s="513"/>
      <c r="O979" s="513"/>
      <c r="P979" s="513"/>
      <c r="Q979" s="513"/>
      <c r="R979" s="513"/>
      <c r="S979" s="513"/>
      <c r="T979" s="513"/>
      <c r="U979" s="513"/>
      <c r="V979" s="513"/>
      <c r="W979" s="513"/>
      <c r="X979" s="513"/>
      <c r="Y979" s="513"/>
      <c r="Z979" s="513"/>
      <c r="AA979" s="513"/>
      <c r="AB979" s="513"/>
      <c r="AC979" s="513"/>
      <c r="AD979" s="513"/>
      <c r="AE979" s="513"/>
      <c r="AF979" s="513"/>
      <c r="AG979" s="513"/>
      <c r="AH979" s="513"/>
      <c r="AI979" s="513"/>
      <c r="AJ979" s="513"/>
      <c r="AK979" s="513"/>
      <c r="AL979" s="513"/>
      <c r="AM979" s="513"/>
      <c r="AN979" s="513"/>
      <c r="AO979" s="513"/>
      <c r="AP979" s="513"/>
      <c r="AQ979" s="513"/>
      <c r="AR979" s="513"/>
      <c r="AS979" s="513"/>
      <c r="AT979" s="513"/>
      <c r="AU979" s="513"/>
      <c r="AV979" s="513"/>
      <c r="AW979" s="513"/>
      <c r="AX979" s="513"/>
      <c r="AY979" s="513"/>
      <c r="AZ979" s="513"/>
      <c r="BA979" s="513"/>
      <c r="BB979" s="513"/>
      <c r="BC979" s="513"/>
      <c r="BD979" s="513"/>
      <c r="BE979" s="513"/>
      <c r="BF979" s="513"/>
      <c r="BG979" s="513"/>
      <c r="BH979" s="513"/>
      <c r="BI979" s="513"/>
      <c r="BJ979" s="513"/>
      <c r="BK979" s="513"/>
      <c r="BL979" s="513"/>
      <c r="BM979" s="513"/>
      <c r="BN979" s="513"/>
      <c r="BO979" s="513"/>
      <c r="BP979" s="513"/>
      <c r="BQ979" s="513"/>
      <c r="BR979" s="513"/>
      <c r="BS979" s="513"/>
      <c r="BT979" s="513"/>
      <c r="BU979" s="513"/>
      <c r="BV979" s="513"/>
      <c r="BW979" s="513"/>
      <c r="BX979" s="513"/>
      <c r="BY979" s="513"/>
      <c r="BZ979" s="513"/>
      <c r="CA979" s="513"/>
      <c r="CB979" s="513"/>
      <c r="CC979" s="1972"/>
      <c r="CD979" s="1499"/>
      <c r="CE979" s="1500"/>
      <c r="CF979" s="1501"/>
      <c r="CG979" s="1500"/>
      <c r="CH979" s="1500"/>
      <c r="CI979" s="1500"/>
      <c r="CJ979" s="1976"/>
      <c r="CK979" s="1519"/>
      <c r="CL979" s="1509"/>
    </row>
    <row r="980" spans="1:90" s="514" customFormat="1">
      <c r="A980" s="511"/>
      <c r="B980" s="512"/>
      <c r="C980" s="1493"/>
      <c r="D980" s="1493"/>
      <c r="E980" s="1493"/>
      <c r="F980" s="1493"/>
      <c r="G980" s="1493"/>
      <c r="H980" s="1530"/>
      <c r="I980" s="1972"/>
      <c r="J980" s="1542"/>
      <c r="K980" s="513"/>
      <c r="L980" s="513"/>
      <c r="M980" s="513"/>
      <c r="N980" s="513"/>
      <c r="O980" s="513"/>
      <c r="P980" s="513"/>
      <c r="Q980" s="513"/>
      <c r="R980" s="513"/>
      <c r="S980" s="513"/>
      <c r="T980" s="513"/>
      <c r="U980" s="513"/>
      <c r="V980" s="513"/>
      <c r="W980" s="513"/>
      <c r="X980" s="513"/>
      <c r="Y980" s="513"/>
      <c r="Z980" s="513"/>
      <c r="AA980" s="513"/>
      <c r="AB980" s="513"/>
      <c r="AC980" s="513"/>
      <c r="AD980" s="513"/>
      <c r="AE980" s="513"/>
      <c r="AF980" s="513"/>
      <c r="AG980" s="513"/>
      <c r="AH980" s="513"/>
      <c r="AI980" s="513"/>
      <c r="AJ980" s="513"/>
      <c r="AK980" s="513"/>
      <c r="AL980" s="513"/>
      <c r="AM980" s="513"/>
      <c r="AN980" s="513"/>
      <c r="AO980" s="513"/>
      <c r="AP980" s="513"/>
      <c r="AQ980" s="513"/>
      <c r="AR980" s="513"/>
      <c r="AS980" s="513"/>
      <c r="AT980" s="513"/>
      <c r="AU980" s="513"/>
      <c r="AV980" s="513"/>
      <c r="AW980" s="513"/>
      <c r="AX980" s="513"/>
      <c r="AY980" s="513"/>
      <c r="AZ980" s="513"/>
      <c r="BA980" s="513"/>
      <c r="BB980" s="513"/>
      <c r="BC980" s="513"/>
      <c r="BD980" s="513"/>
      <c r="BE980" s="513"/>
      <c r="BF980" s="513"/>
      <c r="BG980" s="513"/>
      <c r="BH980" s="513"/>
      <c r="BI980" s="513"/>
      <c r="BJ980" s="513"/>
      <c r="BK980" s="513"/>
      <c r="BL980" s="513"/>
      <c r="BM980" s="513"/>
      <c r="BN980" s="513"/>
      <c r="BO980" s="513"/>
      <c r="BP980" s="513"/>
      <c r="BQ980" s="513"/>
      <c r="BR980" s="513"/>
      <c r="BS980" s="513"/>
      <c r="BT980" s="513"/>
      <c r="BU980" s="513"/>
      <c r="BV980" s="513"/>
      <c r="BW980" s="513"/>
      <c r="BX980" s="513"/>
      <c r="BY980" s="513"/>
      <c r="BZ980" s="513"/>
      <c r="CA980" s="513"/>
      <c r="CB980" s="513"/>
      <c r="CC980" s="1972"/>
      <c r="CD980" s="1499"/>
      <c r="CE980" s="1500"/>
      <c r="CF980" s="1501"/>
      <c r="CG980" s="1500"/>
      <c r="CH980" s="1500"/>
      <c r="CI980" s="1500"/>
      <c r="CJ980" s="1976"/>
      <c r="CK980" s="1519"/>
      <c r="CL980" s="1509"/>
    </row>
    <row r="981" spans="1:90" s="514" customFormat="1">
      <c r="A981" s="511"/>
      <c r="B981" s="512"/>
      <c r="C981" s="1493"/>
      <c r="D981" s="1493"/>
      <c r="E981" s="1493"/>
      <c r="F981" s="1493"/>
      <c r="G981" s="1493"/>
      <c r="H981" s="1530"/>
      <c r="I981" s="1972"/>
      <c r="J981" s="1542"/>
      <c r="K981" s="513"/>
      <c r="L981" s="513"/>
      <c r="M981" s="513"/>
      <c r="N981" s="513"/>
      <c r="O981" s="513"/>
      <c r="P981" s="513"/>
      <c r="Q981" s="513"/>
      <c r="R981" s="513"/>
      <c r="S981" s="513"/>
      <c r="T981" s="513"/>
      <c r="U981" s="513"/>
      <c r="V981" s="513"/>
      <c r="W981" s="513"/>
      <c r="X981" s="513"/>
      <c r="Y981" s="513"/>
      <c r="Z981" s="513"/>
      <c r="AA981" s="513"/>
      <c r="AB981" s="513"/>
      <c r="AC981" s="513"/>
      <c r="AD981" s="513"/>
      <c r="AE981" s="513"/>
      <c r="AF981" s="513"/>
      <c r="AG981" s="513"/>
      <c r="AH981" s="513"/>
      <c r="AI981" s="513"/>
      <c r="AJ981" s="513"/>
      <c r="AK981" s="513"/>
      <c r="AL981" s="513"/>
      <c r="AM981" s="513"/>
      <c r="AN981" s="513"/>
      <c r="AO981" s="513"/>
      <c r="AP981" s="513"/>
      <c r="AQ981" s="513"/>
      <c r="AR981" s="513"/>
      <c r="AS981" s="513"/>
      <c r="AT981" s="513"/>
      <c r="AU981" s="513"/>
      <c r="AV981" s="513"/>
      <c r="AW981" s="513"/>
      <c r="AX981" s="513"/>
      <c r="AY981" s="513"/>
      <c r="AZ981" s="513"/>
      <c r="BA981" s="513"/>
      <c r="BB981" s="513"/>
      <c r="BC981" s="513"/>
      <c r="BD981" s="513"/>
      <c r="BE981" s="513"/>
      <c r="BF981" s="513"/>
      <c r="BG981" s="513"/>
      <c r="BH981" s="513"/>
      <c r="BI981" s="513"/>
      <c r="BJ981" s="513"/>
      <c r="BK981" s="513"/>
      <c r="BL981" s="513"/>
      <c r="BM981" s="513"/>
      <c r="BN981" s="513"/>
      <c r="BO981" s="513"/>
      <c r="BP981" s="513"/>
      <c r="BQ981" s="513"/>
      <c r="BR981" s="513"/>
      <c r="BS981" s="513"/>
      <c r="BT981" s="513"/>
      <c r="BU981" s="513"/>
      <c r="BV981" s="513"/>
      <c r="BW981" s="513"/>
      <c r="BX981" s="513"/>
      <c r="BY981" s="513"/>
      <c r="BZ981" s="513"/>
      <c r="CA981" s="513"/>
      <c r="CB981" s="513"/>
      <c r="CC981" s="1972"/>
      <c r="CD981" s="1499"/>
      <c r="CE981" s="1500"/>
      <c r="CF981" s="1501"/>
      <c r="CG981" s="1500"/>
      <c r="CH981" s="1500"/>
      <c r="CI981" s="1500"/>
      <c r="CJ981" s="1976"/>
      <c r="CK981" s="1519"/>
      <c r="CL981" s="1509"/>
    </row>
    <row r="982" spans="1:90" s="514" customFormat="1">
      <c r="A982" s="511"/>
      <c r="B982" s="512"/>
      <c r="C982" s="1493"/>
      <c r="D982" s="1493"/>
      <c r="E982" s="1493"/>
      <c r="F982" s="1493"/>
      <c r="G982" s="1493"/>
      <c r="H982" s="1530"/>
      <c r="I982" s="1972"/>
      <c r="J982" s="1542"/>
      <c r="K982" s="513"/>
      <c r="L982" s="513"/>
      <c r="M982" s="513"/>
      <c r="N982" s="513"/>
      <c r="O982" s="513"/>
      <c r="P982" s="513"/>
      <c r="Q982" s="513"/>
      <c r="R982" s="513"/>
      <c r="S982" s="513"/>
      <c r="T982" s="513"/>
      <c r="U982" s="513"/>
      <c r="V982" s="513"/>
      <c r="W982" s="513"/>
      <c r="X982" s="513"/>
      <c r="Y982" s="513"/>
      <c r="Z982" s="513"/>
      <c r="AA982" s="513"/>
      <c r="AB982" s="513"/>
      <c r="AC982" s="513"/>
      <c r="AD982" s="513"/>
      <c r="AE982" s="513"/>
      <c r="AF982" s="513"/>
      <c r="AG982" s="513"/>
      <c r="AH982" s="513"/>
      <c r="AI982" s="513"/>
      <c r="AJ982" s="513"/>
      <c r="AK982" s="513"/>
      <c r="AL982" s="513"/>
      <c r="AM982" s="513"/>
      <c r="AN982" s="513"/>
      <c r="AO982" s="513"/>
      <c r="AP982" s="513"/>
      <c r="AQ982" s="513"/>
      <c r="AR982" s="513"/>
      <c r="AS982" s="513"/>
      <c r="AT982" s="513"/>
      <c r="AU982" s="513"/>
      <c r="AV982" s="513"/>
      <c r="AW982" s="513"/>
      <c r="AX982" s="513"/>
      <c r="AY982" s="513"/>
      <c r="AZ982" s="513"/>
      <c r="BA982" s="513"/>
      <c r="BB982" s="513"/>
      <c r="BC982" s="513"/>
      <c r="BD982" s="513"/>
      <c r="BE982" s="513"/>
      <c r="BF982" s="513"/>
      <c r="BG982" s="513"/>
      <c r="BH982" s="513"/>
      <c r="BI982" s="513"/>
      <c r="BJ982" s="513"/>
      <c r="BK982" s="513"/>
      <c r="BL982" s="513"/>
      <c r="BM982" s="513"/>
      <c r="BN982" s="513"/>
      <c r="BO982" s="513"/>
      <c r="BP982" s="513"/>
      <c r="BQ982" s="513"/>
      <c r="BR982" s="513"/>
      <c r="BS982" s="513"/>
      <c r="BT982" s="513"/>
      <c r="BU982" s="513"/>
      <c r="BV982" s="513"/>
      <c r="BW982" s="513"/>
      <c r="BX982" s="513"/>
      <c r="BY982" s="513"/>
      <c r="BZ982" s="513"/>
      <c r="CA982" s="513"/>
      <c r="CB982" s="513"/>
      <c r="CC982" s="1972"/>
      <c r="CD982" s="1499"/>
      <c r="CE982" s="1500"/>
      <c r="CF982" s="1501"/>
      <c r="CG982" s="1500"/>
      <c r="CH982" s="1500"/>
      <c r="CI982" s="1500"/>
      <c r="CJ982" s="1976"/>
      <c r="CK982" s="1519"/>
      <c r="CL982" s="1509"/>
    </row>
    <row r="983" spans="1:90" s="514" customFormat="1">
      <c r="A983" s="511"/>
      <c r="B983" s="512"/>
      <c r="C983" s="1493"/>
      <c r="D983" s="1493"/>
      <c r="E983" s="1493"/>
      <c r="F983" s="1493"/>
      <c r="G983" s="1493"/>
      <c r="H983" s="1530"/>
      <c r="I983" s="1972"/>
      <c r="J983" s="1542"/>
      <c r="K983" s="513"/>
      <c r="L983" s="513"/>
      <c r="M983" s="513"/>
      <c r="N983" s="513"/>
      <c r="O983" s="513"/>
      <c r="P983" s="513"/>
      <c r="Q983" s="513"/>
      <c r="R983" s="513"/>
      <c r="S983" s="513"/>
      <c r="T983" s="513"/>
      <c r="U983" s="513"/>
      <c r="V983" s="513"/>
      <c r="W983" s="513"/>
      <c r="X983" s="513"/>
      <c r="Y983" s="513"/>
      <c r="Z983" s="513"/>
      <c r="AA983" s="513"/>
      <c r="AB983" s="513"/>
      <c r="AC983" s="513"/>
      <c r="AD983" s="513"/>
      <c r="AE983" s="513"/>
      <c r="AF983" s="513"/>
      <c r="AG983" s="513"/>
      <c r="AH983" s="513"/>
      <c r="AI983" s="513"/>
      <c r="AJ983" s="513"/>
      <c r="AK983" s="513"/>
      <c r="AL983" s="513"/>
      <c r="AM983" s="513"/>
      <c r="AN983" s="513"/>
      <c r="AO983" s="513"/>
      <c r="AP983" s="513"/>
      <c r="AQ983" s="513"/>
      <c r="AR983" s="513"/>
      <c r="AS983" s="513"/>
      <c r="AT983" s="513"/>
      <c r="AU983" s="513"/>
      <c r="AV983" s="513"/>
      <c r="AW983" s="513"/>
      <c r="AX983" s="513"/>
      <c r="AY983" s="513"/>
      <c r="AZ983" s="513"/>
      <c r="BA983" s="513"/>
      <c r="BB983" s="513"/>
      <c r="BC983" s="513"/>
      <c r="BD983" s="513"/>
      <c r="BE983" s="513"/>
      <c r="BF983" s="513"/>
      <c r="BG983" s="513"/>
      <c r="BH983" s="513"/>
      <c r="BI983" s="513"/>
      <c r="BJ983" s="513"/>
      <c r="BK983" s="513"/>
      <c r="BL983" s="513"/>
      <c r="BM983" s="513"/>
      <c r="BN983" s="513"/>
      <c r="BO983" s="513"/>
      <c r="BP983" s="513"/>
      <c r="BQ983" s="513"/>
      <c r="BR983" s="513"/>
      <c r="BS983" s="513"/>
      <c r="BT983" s="513"/>
      <c r="BU983" s="513"/>
      <c r="BV983" s="513"/>
      <c r="BW983" s="513"/>
      <c r="BX983" s="513"/>
      <c r="BY983" s="513"/>
      <c r="BZ983" s="513"/>
      <c r="CA983" s="513"/>
      <c r="CB983" s="513"/>
      <c r="CC983" s="1972"/>
      <c r="CD983" s="1499"/>
      <c r="CE983" s="1500"/>
      <c r="CF983" s="1501"/>
      <c r="CG983" s="1500"/>
      <c r="CH983" s="1500"/>
      <c r="CI983" s="1500"/>
      <c r="CJ983" s="1976"/>
      <c r="CK983" s="1519"/>
      <c r="CL983" s="1509"/>
    </row>
    <row r="984" spans="1:90" s="514" customFormat="1">
      <c r="A984" s="511"/>
      <c r="B984" s="512"/>
      <c r="C984" s="1493"/>
      <c r="D984" s="1493"/>
      <c r="E984" s="1493"/>
      <c r="F984" s="1493"/>
      <c r="G984" s="1493"/>
      <c r="H984" s="1530"/>
      <c r="I984" s="1972"/>
      <c r="J984" s="1542"/>
      <c r="K984" s="513"/>
      <c r="L984" s="513"/>
      <c r="M984" s="513"/>
      <c r="N984" s="513"/>
      <c r="O984" s="513"/>
      <c r="P984" s="513"/>
      <c r="Q984" s="513"/>
      <c r="R984" s="513"/>
      <c r="S984" s="513"/>
      <c r="T984" s="513"/>
      <c r="U984" s="513"/>
      <c r="V984" s="513"/>
      <c r="W984" s="513"/>
      <c r="X984" s="513"/>
      <c r="Y984" s="513"/>
      <c r="Z984" s="513"/>
      <c r="AA984" s="513"/>
      <c r="AB984" s="513"/>
      <c r="AC984" s="513"/>
      <c r="AD984" s="513"/>
      <c r="AE984" s="513"/>
      <c r="AF984" s="513"/>
      <c r="AG984" s="513"/>
      <c r="AH984" s="513"/>
      <c r="AI984" s="513"/>
      <c r="AJ984" s="513"/>
      <c r="AK984" s="513"/>
      <c r="AL984" s="513"/>
      <c r="AM984" s="513"/>
      <c r="AN984" s="513"/>
      <c r="AO984" s="513"/>
      <c r="AP984" s="513"/>
      <c r="AQ984" s="513"/>
      <c r="AR984" s="513"/>
      <c r="AS984" s="513"/>
      <c r="AT984" s="513"/>
      <c r="AU984" s="513"/>
      <c r="AV984" s="513"/>
      <c r="AW984" s="513"/>
      <c r="AX984" s="513"/>
      <c r="AY984" s="513"/>
      <c r="AZ984" s="513"/>
      <c r="BA984" s="513"/>
      <c r="BB984" s="513"/>
      <c r="BC984" s="513"/>
      <c r="BD984" s="513"/>
      <c r="BE984" s="513"/>
      <c r="BF984" s="513"/>
      <c r="BG984" s="513"/>
      <c r="BH984" s="513"/>
      <c r="BI984" s="513"/>
      <c r="BJ984" s="513"/>
      <c r="BK984" s="513"/>
      <c r="BL984" s="513"/>
      <c r="BM984" s="513"/>
      <c r="BN984" s="513"/>
      <c r="BO984" s="513"/>
      <c r="BP984" s="513"/>
      <c r="BQ984" s="513"/>
      <c r="BR984" s="513"/>
      <c r="BS984" s="513"/>
      <c r="BT984" s="513"/>
      <c r="BU984" s="513"/>
      <c r="BV984" s="513"/>
      <c r="BW984" s="513"/>
      <c r="BX984" s="513"/>
      <c r="BY984" s="513"/>
      <c r="BZ984" s="513"/>
      <c r="CA984" s="513"/>
      <c r="CB984" s="513"/>
      <c r="CC984" s="1972"/>
      <c r="CD984" s="1499"/>
      <c r="CE984" s="1500"/>
      <c r="CF984" s="1501"/>
      <c r="CG984" s="1500"/>
      <c r="CH984" s="1500"/>
      <c r="CI984" s="1500"/>
      <c r="CJ984" s="1976"/>
      <c r="CK984" s="1519"/>
      <c r="CL984" s="1509"/>
    </row>
    <row r="985" spans="1:90" s="514" customFormat="1">
      <c r="A985" s="511"/>
      <c r="B985" s="512"/>
      <c r="C985" s="1493"/>
      <c r="D985" s="1493"/>
      <c r="E985" s="1493"/>
      <c r="F985" s="1493"/>
      <c r="G985" s="1493"/>
      <c r="H985" s="1530"/>
      <c r="I985" s="1972"/>
      <c r="J985" s="1542"/>
      <c r="K985" s="513"/>
      <c r="L985" s="513"/>
      <c r="M985" s="513"/>
      <c r="N985" s="513"/>
      <c r="O985" s="513"/>
      <c r="P985" s="513"/>
      <c r="Q985" s="513"/>
      <c r="R985" s="513"/>
      <c r="S985" s="513"/>
      <c r="T985" s="513"/>
      <c r="U985" s="513"/>
      <c r="V985" s="513"/>
      <c r="W985" s="513"/>
      <c r="X985" s="513"/>
      <c r="Y985" s="513"/>
      <c r="Z985" s="513"/>
      <c r="AA985" s="513"/>
      <c r="AB985" s="513"/>
      <c r="AC985" s="513"/>
      <c r="AD985" s="513"/>
      <c r="AE985" s="513"/>
      <c r="AF985" s="513"/>
      <c r="AG985" s="513"/>
      <c r="AH985" s="513"/>
      <c r="AI985" s="513"/>
      <c r="AJ985" s="513"/>
      <c r="AK985" s="513"/>
      <c r="AL985" s="513"/>
      <c r="AM985" s="513"/>
      <c r="AN985" s="513"/>
      <c r="AO985" s="513"/>
      <c r="AP985" s="513"/>
      <c r="AQ985" s="513"/>
      <c r="AR985" s="513"/>
      <c r="AS985" s="513"/>
      <c r="AT985" s="513"/>
      <c r="AU985" s="513"/>
      <c r="AV985" s="513"/>
      <c r="AW985" s="513"/>
      <c r="AX985" s="513"/>
      <c r="AY985" s="513"/>
      <c r="AZ985" s="513"/>
      <c r="BA985" s="513"/>
      <c r="BB985" s="513"/>
      <c r="BC985" s="513"/>
      <c r="BD985" s="513"/>
      <c r="BE985" s="513"/>
      <c r="BF985" s="513"/>
      <c r="BG985" s="513"/>
      <c r="BH985" s="513"/>
      <c r="BI985" s="513"/>
      <c r="BJ985" s="513"/>
      <c r="BK985" s="513"/>
      <c r="BL985" s="513"/>
      <c r="BM985" s="513"/>
      <c r="BN985" s="513"/>
      <c r="BO985" s="513"/>
      <c r="BP985" s="513"/>
      <c r="BQ985" s="513"/>
      <c r="BR985" s="513"/>
      <c r="BS985" s="513"/>
      <c r="BT985" s="513"/>
      <c r="BU985" s="513"/>
      <c r="BV985" s="513"/>
      <c r="BW985" s="513"/>
      <c r="BX985" s="513"/>
      <c r="BY985" s="513"/>
      <c r="BZ985" s="513"/>
      <c r="CA985" s="513"/>
      <c r="CB985" s="513"/>
      <c r="CC985" s="1972"/>
      <c r="CD985" s="1499"/>
      <c r="CE985" s="1500"/>
      <c r="CF985" s="1501"/>
      <c r="CG985" s="1500"/>
      <c r="CH985" s="1500"/>
      <c r="CI985" s="1500"/>
      <c r="CJ985" s="1976"/>
      <c r="CK985" s="1519"/>
      <c r="CL985" s="1509"/>
    </row>
    <row r="986" spans="1:90" s="514" customFormat="1">
      <c r="A986" s="511"/>
      <c r="B986" s="512"/>
      <c r="C986" s="1493"/>
      <c r="D986" s="1493"/>
      <c r="E986" s="1493"/>
      <c r="F986" s="1493"/>
      <c r="G986" s="1493"/>
      <c r="H986" s="1530"/>
      <c r="I986" s="1972"/>
      <c r="J986" s="1542"/>
      <c r="K986" s="513"/>
      <c r="L986" s="513"/>
      <c r="M986" s="513"/>
      <c r="N986" s="513"/>
      <c r="O986" s="513"/>
      <c r="P986" s="513"/>
      <c r="Q986" s="513"/>
      <c r="R986" s="513"/>
      <c r="S986" s="513"/>
      <c r="T986" s="513"/>
      <c r="U986" s="513"/>
      <c r="V986" s="513"/>
      <c r="W986" s="513"/>
      <c r="X986" s="513"/>
      <c r="Y986" s="513"/>
      <c r="Z986" s="513"/>
      <c r="AA986" s="513"/>
      <c r="AB986" s="513"/>
      <c r="AC986" s="513"/>
      <c r="AD986" s="513"/>
      <c r="AE986" s="513"/>
      <c r="AF986" s="513"/>
      <c r="AG986" s="513"/>
      <c r="AH986" s="513"/>
      <c r="AI986" s="513"/>
      <c r="AJ986" s="513"/>
      <c r="AK986" s="513"/>
      <c r="AL986" s="513"/>
      <c r="AM986" s="513"/>
      <c r="AN986" s="513"/>
      <c r="AO986" s="513"/>
      <c r="AP986" s="513"/>
      <c r="AQ986" s="513"/>
      <c r="AR986" s="513"/>
      <c r="AS986" s="513"/>
      <c r="AT986" s="513"/>
      <c r="AU986" s="513"/>
      <c r="AV986" s="513"/>
      <c r="AW986" s="513"/>
      <c r="AX986" s="513"/>
      <c r="AY986" s="513"/>
      <c r="AZ986" s="513"/>
      <c r="BA986" s="513"/>
      <c r="BB986" s="513"/>
      <c r="BC986" s="513"/>
      <c r="BD986" s="513"/>
      <c r="BE986" s="513"/>
      <c r="BF986" s="513"/>
      <c r="BG986" s="513"/>
      <c r="BH986" s="513"/>
      <c r="BI986" s="513"/>
      <c r="BJ986" s="513"/>
      <c r="BK986" s="513"/>
      <c r="BL986" s="513"/>
      <c r="BM986" s="513"/>
      <c r="BN986" s="513"/>
      <c r="BO986" s="513"/>
      <c r="BP986" s="513"/>
      <c r="BQ986" s="513"/>
      <c r="BR986" s="513"/>
      <c r="BS986" s="513"/>
      <c r="BT986" s="513"/>
      <c r="BU986" s="513"/>
      <c r="BV986" s="513"/>
      <c r="BW986" s="513"/>
      <c r="BX986" s="513"/>
      <c r="BY986" s="513"/>
      <c r="BZ986" s="513"/>
      <c r="CA986" s="513"/>
      <c r="CB986" s="513"/>
      <c r="CC986" s="1972"/>
      <c r="CD986" s="1499"/>
      <c r="CE986" s="1500"/>
      <c r="CF986" s="1501"/>
      <c r="CG986" s="1500"/>
      <c r="CH986" s="1500"/>
      <c r="CI986" s="1500"/>
      <c r="CJ986" s="1976"/>
      <c r="CK986" s="1519"/>
      <c r="CL986" s="1509"/>
    </row>
    <row r="987" spans="1:90" s="514" customFormat="1">
      <c r="A987" s="511"/>
      <c r="B987" s="512"/>
      <c r="C987" s="1493"/>
      <c r="D987" s="1493"/>
      <c r="E987" s="1493"/>
      <c r="F987" s="1493"/>
      <c r="G987" s="1493"/>
      <c r="H987" s="1530"/>
      <c r="I987" s="1972"/>
      <c r="J987" s="1542"/>
      <c r="K987" s="513"/>
      <c r="L987" s="513"/>
      <c r="M987" s="513"/>
      <c r="N987" s="513"/>
      <c r="O987" s="513"/>
      <c r="P987" s="513"/>
      <c r="Q987" s="513"/>
      <c r="R987" s="513"/>
      <c r="S987" s="513"/>
      <c r="T987" s="513"/>
      <c r="U987" s="513"/>
      <c r="V987" s="513"/>
      <c r="W987" s="513"/>
      <c r="X987" s="513"/>
      <c r="Y987" s="513"/>
      <c r="Z987" s="513"/>
      <c r="AA987" s="513"/>
      <c r="AB987" s="513"/>
      <c r="AC987" s="513"/>
      <c r="AD987" s="513"/>
      <c r="AE987" s="513"/>
      <c r="AF987" s="513"/>
      <c r="AG987" s="513"/>
      <c r="AH987" s="513"/>
      <c r="AI987" s="513"/>
      <c r="AJ987" s="513"/>
      <c r="AK987" s="513"/>
      <c r="AL987" s="513"/>
      <c r="AM987" s="513"/>
      <c r="AN987" s="513"/>
      <c r="AO987" s="513"/>
      <c r="AP987" s="513"/>
      <c r="AQ987" s="513"/>
      <c r="AR987" s="513"/>
      <c r="AS987" s="513"/>
      <c r="AT987" s="513"/>
      <c r="AU987" s="513"/>
      <c r="AV987" s="513"/>
      <c r="AW987" s="513"/>
      <c r="AX987" s="513"/>
      <c r="AY987" s="513"/>
      <c r="AZ987" s="513"/>
      <c r="BA987" s="513"/>
      <c r="BB987" s="513"/>
      <c r="BC987" s="513"/>
      <c r="BD987" s="513"/>
      <c r="BE987" s="513"/>
      <c r="BF987" s="513"/>
      <c r="BG987" s="513"/>
      <c r="BH987" s="513"/>
      <c r="BI987" s="513"/>
      <c r="BJ987" s="513"/>
      <c r="BK987" s="513"/>
      <c r="BL987" s="513"/>
      <c r="BM987" s="513"/>
      <c r="BN987" s="513"/>
      <c r="BO987" s="513"/>
      <c r="BP987" s="513"/>
      <c r="BQ987" s="513"/>
      <c r="BR987" s="513"/>
      <c r="BS987" s="513"/>
      <c r="BT987" s="513"/>
      <c r="BU987" s="513"/>
      <c r="BV987" s="513"/>
      <c r="BW987" s="513"/>
      <c r="BX987" s="513"/>
      <c r="BY987" s="513"/>
      <c r="BZ987" s="513"/>
      <c r="CA987" s="513"/>
      <c r="CB987" s="513"/>
      <c r="CC987" s="1972"/>
      <c r="CD987" s="1499"/>
      <c r="CE987" s="1500"/>
      <c r="CF987" s="1501"/>
      <c r="CG987" s="1500"/>
      <c r="CH987" s="1500"/>
      <c r="CI987" s="1500"/>
      <c r="CJ987" s="1976"/>
      <c r="CK987" s="1519"/>
      <c r="CL987" s="1509"/>
    </row>
    <row r="988" spans="1:90" s="514" customFormat="1">
      <c r="A988" s="511"/>
      <c r="B988" s="512"/>
      <c r="C988" s="1493"/>
      <c r="D988" s="1493"/>
      <c r="E988" s="1493"/>
      <c r="F988" s="1493"/>
      <c r="G988" s="1493"/>
      <c r="H988" s="1530"/>
      <c r="I988" s="1972"/>
      <c r="J988" s="1542"/>
      <c r="K988" s="513"/>
      <c r="L988" s="513"/>
      <c r="M988" s="513"/>
      <c r="N988" s="513"/>
      <c r="O988" s="513"/>
      <c r="P988" s="513"/>
      <c r="Q988" s="513"/>
      <c r="R988" s="513"/>
      <c r="S988" s="513"/>
      <c r="T988" s="513"/>
      <c r="U988" s="513"/>
      <c r="V988" s="513"/>
      <c r="W988" s="513"/>
      <c r="X988" s="513"/>
      <c r="Y988" s="513"/>
      <c r="Z988" s="513"/>
      <c r="AA988" s="513"/>
      <c r="AB988" s="513"/>
      <c r="AC988" s="513"/>
      <c r="AD988" s="513"/>
      <c r="AE988" s="513"/>
      <c r="AF988" s="513"/>
      <c r="AG988" s="513"/>
      <c r="AH988" s="513"/>
      <c r="AI988" s="513"/>
      <c r="AJ988" s="513"/>
      <c r="AK988" s="513"/>
      <c r="AL988" s="513"/>
      <c r="AM988" s="513"/>
      <c r="AN988" s="513"/>
      <c r="AO988" s="513"/>
      <c r="AP988" s="513"/>
      <c r="AQ988" s="513"/>
      <c r="AR988" s="513"/>
      <c r="AS988" s="513"/>
      <c r="AT988" s="513"/>
      <c r="AU988" s="513"/>
      <c r="AV988" s="513"/>
      <c r="AW988" s="513"/>
      <c r="AX988" s="513"/>
      <c r="AY988" s="513"/>
      <c r="AZ988" s="513"/>
      <c r="BA988" s="513"/>
      <c r="BB988" s="513"/>
      <c r="BC988" s="513"/>
      <c r="BD988" s="513"/>
      <c r="BE988" s="513"/>
      <c r="BF988" s="513"/>
      <c r="BG988" s="513"/>
      <c r="BH988" s="513"/>
      <c r="BI988" s="513"/>
      <c r="BJ988" s="513"/>
      <c r="BK988" s="513"/>
      <c r="BL988" s="513"/>
      <c r="BM988" s="513"/>
      <c r="BN988" s="513"/>
      <c r="BO988" s="513"/>
      <c r="BP988" s="513"/>
      <c r="BQ988" s="513"/>
      <c r="BR988" s="513"/>
      <c r="BS988" s="513"/>
      <c r="BT988" s="513"/>
      <c r="BU988" s="513"/>
      <c r="BV988" s="513"/>
      <c r="BW988" s="513"/>
      <c r="BX988" s="513"/>
      <c r="BY988" s="513"/>
      <c r="BZ988" s="513"/>
      <c r="CA988" s="513"/>
      <c r="CB988" s="513"/>
      <c r="CC988" s="1972"/>
      <c r="CD988" s="1499"/>
      <c r="CE988" s="1500"/>
      <c r="CF988" s="1501"/>
      <c r="CG988" s="1500"/>
      <c r="CH988" s="1500"/>
      <c r="CI988" s="1500"/>
      <c r="CJ988" s="1976"/>
      <c r="CK988" s="1519"/>
      <c r="CL988" s="1509"/>
    </row>
    <row r="989" spans="1:90" s="514" customFormat="1">
      <c r="A989" s="511"/>
      <c r="B989" s="512"/>
      <c r="C989" s="1493"/>
      <c r="D989" s="1493"/>
      <c r="E989" s="1493"/>
      <c r="F989" s="1493"/>
      <c r="G989" s="1493"/>
      <c r="H989" s="1530"/>
      <c r="I989" s="1972"/>
      <c r="J989" s="1542"/>
      <c r="K989" s="513"/>
      <c r="L989" s="513"/>
      <c r="M989" s="513"/>
      <c r="N989" s="513"/>
      <c r="O989" s="513"/>
      <c r="P989" s="513"/>
      <c r="Q989" s="513"/>
      <c r="R989" s="513"/>
      <c r="S989" s="513"/>
      <c r="T989" s="513"/>
      <c r="U989" s="513"/>
      <c r="V989" s="513"/>
      <c r="W989" s="513"/>
      <c r="X989" s="513"/>
      <c r="Y989" s="513"/>
      <c r="Z989" s="513"/>
      <c r="AA989" s="513"/>
      <c r="AB989" s="513"/>
      <c r="AC989" s="513"/>
      <c r="AD989" s="513"/>
      <c r="AE989" s="513"/>
      <c r="AF989" s="513"/>
      <c r="AG989" s="513"/>
      <c r="AH989" s="513"/>
      <c r="AI989" s="513"/>
      <c r="AJ989" s="513"/>
      <c r="AK989" s="513"/>
      <c r="AL989" s="513"/>
      <c r="AM989" s="513"/>
      <c r="AN989" s="513"/>
      <c r="AO989" s="513"/>
      <c r="AP989" s="513"/>
      <c r="AQ989" s="513"/>
      <c r="AR989" s="513"/>
      <c r="AS989" s="513"/>
      <c r="AT989" s="513"/>
      <c r="AU989" s="513"/>
      <c r="AV989" s="513"/>
      <c r="AW989" s="513"/>
      <c r="AX989" s="513"/>
      <c r="AY989" s="513"/>
      <c r="AZ989" s="513"/>
      <c r="BA989" s="513"/>
      <c r="BB989" s="513"/>
      <c r="BC989" s="513"/>
      <c r="BD989" s="513"/>
      <c r="BE989" s="513"/>
      <c r="BF989" s="513"/>
      <c r="BG989" s="513"/>
      <c r="BH989" s="513"/>
      <c r="BI989" s="513"/>
      <c r="BJ989" s="513"/>
      <c r="BK989" s="513"/>
      <c r="BL989" s="513"/>
      <c r="BM989" s="513"/>
      <c r="BN989" s="513"/>
      <c r="BO989" s="513"/>
      <c r="BP989" s="513"/>
      <c r="BQ989" s="513"/>
      <c r="BR989" s="513"/>
      <c r="BS989" s="513"/>
      <c r="BT989" s="513"/>
      <c r="BU989" s="513"/>
      <c r="BV989" s="513"/>
      <c r="BW989" s="513"/>
      <c r="BX989" s="513"/>
      <c r="BY989" s="513"/>
      <c r="BZ989" s="513"/>
      <c r="CA989" s="513"/>
      <c r="CB989" s="513"/>
      <c r="CC989" s="1972"/>
      <c r="CD989" s="1499"/>
      <c r="CE989" s="1500"/>
      <c r="CF989" s="1501"/>
      <c r="CG989" s="1500"/>
      <c r="CH989" s="1500"/>
      <c r="CI989" s="1500"/>
      <c r="CJ989" s="1976"/>
      <c r="CK989" s="1519"/>
      <c r="CL989" s="1509"/>
    </row>
    <row r="990" spans="1:90" s="514" customFormat="1">
      <c r="A990" s="511"/>
      <c r="B990" s="512"/>
      <c r="C990" s="1493"/>
      <c r="D990" s="1493"/>
      <c r="E990" s="1493"/>
      <c r="F990" s="1493"/>
      <c r="G990" s="1493"/>
      <c r="H990" s="1530"/>
      <c r="I990" s="1972"/>
      <c r="J990" s="1542"/>
      <c r="K990" s="513"/>
      <c r="L990" s="513"/>
      <c r="M990" s="513"/>
      <c r="N990" s="513"/>
      <c r="O990" s="513"/>
      <c r="P990" s="513"/>
      <c r="Q990" s="513"/>
      <c r="R990" s="513"/>
      <c r="S990" s="513"/>
      <c r="T990" s="513"/>
      <c r="U990" s="513"/>
      <c r="V990" s="513"/>
      <c r="W990" s="513"/>
      <c r="X990" s="513"/>
      <c r="Y990" s="513"/>
      <c r="Z990" s="513"/>
      <c r="AA990" s="513"/>
      <c r="AB990" s="513"/>
      <c r="AC990" s="513"/>
      <c r="AD990" s="513"/>
      <c r="AE990" s="513"/>
      <c r="AF990" s="513"/>
      <c r="AG990" s="513"/>
      <c r="AH990" s="513"/>
      <c r="AI990" s="513"/>
      <c r="AJ990" s="513"/>
      <c r="AK990" s="513"/>
      <c r="AL990" s="513"/>
      <c r="AM990" s="513"/>
      <c r="AN990" s="513"/>
      <c r="AO990" s="513"/>
      <c r="AP990" s="513"/>
      <c r="AQ990" s="513"/>
      <c r="AR990" s="513"/>
      <c r="AS990" s="513"/>
      <c r="AT990" s="513"/>
      <c r="AU990" s="513"/>
      <c r="AV990" s="513"/>
      <c r="AW990" s="513"/>
      <c r="AX990" s="513"/>
      <c r="AY990" s="513"/>
      <c r="AZ990" s="513"/>
      <c r="BA990" s="513"/>
      <c r="BB990" s="513"/>
      <c r="BC990" s="513"/>
      <c r="BD990" s="513"/>
      <c r="BE990" s="513"/>
      <c r="BF990" s="513"/>
      <c r="BG990" s="513"/>
      <c r="BH990" s="513"/>
      <c r="BI990" s="513"/>
      <c r="BJ990" s="513"/>
      <c r="BK990" s="513"/>
      <c r="BL990" s="513"/>
      <c r="BM990" s="513"/>
      <c r="BN990" s="513"/>
      <c r="BO990" s="513"/>
      <c r="BP990" s="513"/>
      <c r="BQ990" s="513"/>
      <c r="BR990" s="513"/>
      <c r="BS990" s="513"/>
      <c r="BT990" s="513"/>
      <c r="BU990" s="513"/>
      <c r="BV990" s="513"/>
      <c r="BW990" s="513"/>
      <c r="BX990" s="513"/>
      <c r="BY990" s="513"/>
      <c r="BZ990" s="513"/>
      <c r="CA990" s="513"/>
      <c r="CB990" s="513"/>
      <c r="CC990" s="1972"/>
      <c r="CD990" s="1499"/>
      <c r="CE990" s="1500"/>
      <c r="CF990" s="1501"/>
      <c r="CG990" s="1500"/>
      <c r="CH990" s="1500"/>
      <c r="CI990" s="1500"/>
      <c r="CJ990" s="1976"/>
      <c r="CK990" s="1519"/>
      <c r="CL990" s="1509"/>
    </row>
    <row r="991" spans="1:90" s="514" customFormat="1">
      <c r="A991" s="511"/>
      <c r="B991" s="512"/>
      <c r="C991" s="1493"/>
      <c r="D991" s="1493"/>
      <c r="E991" s="1493"/>
      <c r="F991" s="1493"/>
      <c r="G991" s="1493"/>
      <c r="H991" s="1530"/>
      <c r="I991" s="1972"/>
      <c r="J991" s="1542"/>
      <c r="K991" s="513"/>
      <c r="L991" s="513"/>
      <c r="M991" s="513"/>
      <c r="N991" s="513"/>
      <c r="O991" s="513"/>
      <c r="P991" s="513"/>
      <c r="Q991" s="513"/>
      <c r="R991" s="513"/>
      <c r="S991" s="513"/>
      <c r="T991" s="513"/>
      <c r="U991" s="513"/>
      <c r="V991" s="513"/>
      <c r="W991" s="513"/>
      <c r="X991" s="513"/>
      <c r="Y991" s="513"/>
      <c r="Z991" s="513"/>
      <c r="AA991" s="513"/>
      <c r="AB991" s="513"/>
      <c r="AC991" s="513"/>
      <c r="AD991" s="513"/>
      <c r="AE991" s="513"/>
      <c r="AF991" s="513"/>
      <c r="AG991" s="513"/>
      <c r="AH991" s="513"/>
      <c r="AI991" s="513"/>
      <c r="AJ991" s="513"/>
      <c r="AK991" s="513"/>
      <c r="AL991" s="513"/>
      <c r="AM991" s="513"/>
      <c r="AN991" s="513"/>
      <c r="AO991" s="513"/>
      <c r="AP991" s="513"/>
      <c r="AQ991" s="513"/>
      <c r="AR991" s="513"/>
      <c r="AS991" s="513"/>
      <c r="AT991" s="513"/>
      <c r="AU991" s="513"/>
      <c r="AV991" s="513"/>
      <c r="AW991" s="513"/>
      <c r="AX991" s="513"/>
      <c r="AY991" s="513"/>
      <c r="AZ991" s="513"/>
      <c r="BA991" s="513"/>
      <c r="BB991" s="513"/>
      <c r="BC991" s="513"/>
      <c r="BD991" s="513"/>
      <c r="BE991" s="513"/>
      <c r="BF991" s="513"/>
      <c r="BG991" s="513"/>
      <c r="BH991" s="513"/>
      <c r="BI991" s="513"/>
      <c r="BJ991" s="513"/>
      <c r="BK991" s="513"/>
      <c r="BL991" s="513"/>
      <c r="BM991" s="513"/>
      <c r="BN991" s="513"/>
      <c r="BO991" s="513"/>
      <c r="BP991" s="513"/>
      <c r="BQ991" s="513"/>
      <c r="BR991" s="513"/>
      <c r="BS991" s="513"/>
      <c r="BT991" s="513"/>
      <c r="BU991" s="513"/>
      <c r="BV991" s="513"/>
      <c r="BW991" s="513"/>
      <c r="BX991" s="513"/>
      <c r="BY991" s="513"/>
      <c r="BZ991" s="513"/>
      <c r="CA991" s="513"/>
      <c r="CB991" s="513"/>
      <c r="CC991" s="1972"/>
      <c r="CD991" s="1499"/>
      <c r="CE991" s="1500"/>
      <c r="CF991" s="1501"/>
      <c r="CG991" s="1500"/>
      <c r="CH991" s="1500"/>
      <c r="CI991" s="1500"/>
      <c r="CJ991" s="1976"/>
      <c r="CK991" s="1519"/>
      <c r="CL991" s="1509"/>
    </row>
    <row r="992" spans="1:90" s="514" customFormat="1">
      <c r="A992" s="511"/>
      <c r="B992" s="512"/>
      <c r="C992" s="1493"/>
      <c r="D992" s="1493"/>
      <c r="E992" s="1493"/>
      <c r="F992" s="1493"/>
      <c r="G992" s="1493"/>
      <c r="H992" s="1530"/>
      <c r="I992" s="1972"/>
      <c r="J992" s="1542"/>
      <c r="K992" s="513"/>
      <c r="L992" s="513"/>
      <c r="M992" s="513"/>
      <c r="N992" s="513"/>
      <c r="O992" s="513"/>
      <c r="P992" s="513"/>
      <c r="Q992" s="513"/>
      <c r="R992" s="513"/>
      <c r="S992" s="513"/>
      <c r="T992" s="513"/>
      <c r="U992" s="513"/>
      <c r="V992" s="513"/>
      <c r="W992" s="513"/>
      <c r="X992" s="513"/>
      <c r="Y992" s="513"/>
      <c r="Z992" s="513"/>
      <c r="AA992" s="513"/>
      <c r="AB992" s="513"/>
      <c r="AC992" s="513"/>
      <c r="AD992" s="513"/>
      <c r="AE992" s="513"/>
      <c r="AF992" s="513"/>
      <c r="AG992" s="513"/>
      <c r="AH992" s="513"/>
      <c r="AI992" s="513"/>
      <c r="AJ992" s="513"/>
      <c r="AK992" s="513"/>
      <c r="AL992" s="513"/>
      <c r="AM992" s="513"/>
      <c r="AN992" s="513"/>
      <c r="AO992" s="513"/>
      <c r="AP992" s="513"/>
      <c r="AQ992" s="513"/>
      <c r="AR992" s="513"/>
      <c r="AS992" s="513"/>
      <c r="AT992" s="513"/>
      <c r="AU992" s="513"/>
      <c r="AV992" s="513"/>
      <c r="AW992" s="513"/>
      <c r="AX992" s="513"/>
      <c r="AY992" s="513"/>
      <c r="AZ992" s="513"/>
      <c r="BA992" s="513"/>
      <c r="BB992" s="513"/>
      <c r="BC992" s="513"/>
      <c r="BD992" s="513"/>
      <c r="BE992" s="513"/>
      <c r="BF992" s="513"/>
      <c r="BG992" s="513"/>
      <c r="BH992" s="513"/>
      <c r="BI992" s="513"/>
      <c r="BJ992" s="513"/>
      <c r="BK992" s="513"/>
      <c r="BL992" s="513"/>
      <c r="BM992" s="513"/>
      <c r="BN992" s="513"/>
      <c r="BO992" s="513"/>
      <c r="BP992" s="513"/>
      <c r="BQ992" s="513"/>
      <c r="BR992" s="513"/>
      <c r="BS992" s="513"/>
      <c r="BT992" s="513"/>
      <c r="BU992" s="513"/>
      <c r="BV992" s="513"/>
      <c r="BW992" s="513"/>
      <c r="BX992" s="513"/>
      <c r="BY992" s="513"/>
      <c r="BZ992" s="513"/>
      <c r="CA992" s="513"/>
      <c r="CB992" s="513"/>
      <c r="CC992" s="1972"/>
      <c r="CD992" s="1499"/>
      <c r="CE992" s="1500"/>
      <c r="CF992" s="1501"/>
      <c r="CG992" s="1500"/>
      <c r="CH992" s="1500"/>
      <c r="CI992" s="1500"/>
      <c r="CJ992" s="1976"/>
      <c r="CK992" s="1519"/>
      <c r="CL992" s="1509"/>
    </row>
    <row r="993" spans="1:90" s="514" customFormat="1">
      <c r="A993" s="511"/>
      <c r="B993" s="512"/>
      <c r="C993" s="1493"/>
      <c r="D993" s="1493"/>
      <c r="E993" s="1493"/>
      <c r="F993" s="1493"/>
      <c r="G993" s="1493"/>
      <c r="H993" s="1530"/>
      <c r="I993" s="1972"/>
      <c r="J993" s="1542"/>
      <c r="K993" s="513"/>
      <c r="L993" s="513"/>
      <c r="M993" s="513"/>
      <c r="N993" s="513"/>
      <c r="O993" s="513"/>
      <c r="P993" s="513"/>
      <c r="Q993" s="513"/>
      <c r="R993" s="513"/>
      <c r="S993" s="513"/>
      <c r="T993" s="513"/>
      <c r="U993" s="513"/>
      <c r="V993" s="513"/>
      <c r="W993" s="513"/>
      <c r="X993" s="513"/>
      <c r="Y993" s="513"/>
      <c r="Z993" s="513"/>
      <c r="AA993" s="513"/>
      <c r="AB993" s="513"/>
      <c r="AC993" s="513"/>
      <c r="AD993" s="513"/>
      <c r="AE993" s="513"/>
      <c r="AF993" s="513"/>
      <c r="AG993" s="513"/>
      <c r="AH993" s="513"/>
      <c r="AI993" s="513"/>
      <c r="AJ993" s="513"/>
      <c r="AK993" s="513"/>
      <c r="AL993" s="513"/>
      <c r="AM993" s="513"/>
      <c r="AN993" s="513"/>
      <c r="AO993" s="513"/>
      <c r="AP993" s="513"/>
      <c r="AQ993" s="513"/>
      <c r="AR993" s="513"/>
      <c r="AS993" s="513"/>
      <c r="AT993" s="513"/>
      <c r="AU993" s="513"/>
      <c r="AV993" s="513"/>
      <c r="AW993" s="513"/>
      <c r="AX993" s="513"/>
      <c r="AY993" s="513"/>
      <c r="AZ993" s="513"/>
      <c r="BA993" s="513"/>
      <c r="BB993" s="513"/>
      <c r="BC993" s="513"/>
      <c r="BD993" s="513"/>
      <c r="BE993" s="513"/>
      <c r="BF993" s="513"/>
      <c r="BG993" s="513"/>
      <c r="BH993" s="513"/>
      <c r="BI993" s="513"/>
      <c r="BJ993" s="513"/>
      <c r="BK993" s="513"/>
      <c r="BL993" s="513"/>
      <c r="BM993" s="513"/>
      <c r="BN993" s="513"/>
      <c r="BO993" s="513"/>
      <c r="BP993" s="513"/>
      <c r="BQ993" s="513"/>
      <c r="BR993" s="513"/>
      <c r="BS993" s="513"/>
      <c r="BT993" s="513"/>
      <c r="BU993" s="513"/>
      <c r="BV993" s="513"/>
      <c r="BW993" s="513"/>
      <c r="BX993" s="513"/>
      <c r="BY993" s="513"/>
      <c r="BZ993" s="513"/>
      <c r="CA993" s="513"/>
      <c r="CB993" s="513"/>
      <c r="CC993" s="1972"/>
      <c r="CD993" s="1499"/>
      <c r="CE993" s="1500"/>
      <c r="CF993" s="1501"/>
      <c r="CG993" s="1500"/>
      <c r="CH993" s="1500"/>
      <c r="CI993" s="1500"/>
      <c r="CJ993" s="1976"/>
      <c r="CK993" s="1519"/>
      <c r="CL993" s="1509"/>
    </row>
    <row r="994" spans="1:90" s="514" customFormat="1">
      <c r="A994" s="511"/>
      <c r="B994" s="512"/>
      <c r="C994" s="1493"/>
      <c r="D994" s="1493"/>
      <c r="E994" s="1493"/>
      <c r="F994" s="1493"/>
      <c r="G994" s="1493"/>
      <c r="H994" s="1530"/>
      <c r="I994" s="1972"/>
      <c r="J994" s="1542"/>
      <c r="K994" s="513"/>
      <c r="L994" s="513"/>
      <c r="M994" s="513"/>
      <c r="N994" s="513"/>
      <c r="O994" s="513"/>
      <c r="P994" s="513"/>
      <c r="Q994" s="513"/>
      <c r="R994" s="513"/>
      <c r="S994" s="513"/>
      <c r="T994" s="513"/>
      <c r="U994" s="513"/>
      <c r="V994" s="513"/>
      <c r="W994" s="513"/>
      <c r="X994" s="513"/>
      <c r="Y994" s="513"/>
      <c r="Z994" s="513"/>
      <c r="AA994" s="513"/>
      <c r="AB994" s="513"/>
      <c r="AC994" s="513"/>
      <c r="AD994" s="513"/>
      <c r="AE994" s="513"/>
      <c r="AF994" s="513"/>
      <c r="AG994" s="513"/>
      <c r="AH994" s="513"/>
      <c r="AI994" s="513"/>
      <c r="AJ994" s="513"/>
      <c r="AK994" s="513"/>
      <c r="AL994" s="513"/>
      <c r="AM994" s="513"/>
      <c r="AN994" s="513"/>
      <c r="AO994" s="513"/>
      <c r="AP994" s="513"/>
      <c r="AQ994" s="513"/>
      <c r="AR994" s="513"/>
      <c r="AS994" s="513"/>
      <c r="AT994" s="513"/>
      <c r="AU994" s="513"/>
      <c r="AV994" s="513"/>
      <c r="AW994" s="513"/>
      <c r="AX994" s="513"/>
      <c r="AY994" s="513"/>
      <c r="AZ994" s="513"/>
      <c r="BA994" s="513"/>
      <c r="BB994" s="513"/>
      <c r="BC994" s="513"/>
      <c r="BD994" s="513"/>
      <c r="BE994" s="513"/>
      <c r="BF994" s="513"/>
      <c r="BG994" s="513"/>
      <c r="BH994" s="513"/>
      <c r="BI994" s="513"/>
      <c r="BJ994" s="513"/>
      <c r="BK994" s="513"/>
      <c r="BL994" s="513"/>
      <c r="BM994" s="513"/>
      <c r="BN994" s="513"/>
      <c r="BO994" s="513"/>
      <c r="BP994" s="513"/>
      <c r="BQ994" s="513"/>
      <c r="BR994" s="513"/>
      <c r="BS994" s="513"/>
      <c r="BT994" s="513"/>
      <c r="BU994" s="513"/>
      <c r="BV994" s="513"/>
      <c r="BW994" s="513"/>
      <c r="BX994" s="513"/>
      <c r="BY994" s="513"/>
      <c r="BZ994" s="513"/>
      <c r="CA994" s="513"/>
      <c r="CB994" s="513"/>
      <c r="CC994" s="1972"/>
      <c r="CD994" s="1499"/>
      <c r="CE994" s="1500"/>
      <c r="CF994" s="1501"/>
      <c r="CG994" s="1500"/>
      <c r="CH994" s="1500"/>
      <c r="CI994" s="1500"/>
      <c r="CJ994" s="1976"/>
      <c r="CK994" s="1519"/>
      <c r="CL994" s="1509"/>
    </row>
    <row r="995" spans="1:90" s="514" customFormat="1">
      <c r="A995" s="511"/>
      <c r="B995" s="512"/>
      <c r="C995" s="1493"/>
      <c r="D995" s="1493"/>
      <c r="E995" s="1493"/>
      <c r="F995" s="1493"/>
      <c r="G995" s="1493"/>
      <c r="H995" s="1530"/>
      <c r="I995" s="1972"/>
      <c r="J995" s="1542"/>
      <c r="K995" s="513"/>
      <c r="L995" s="513"/>
      <c r="M995" s="513"/>
      <c r="N995" s="513"/>
      <c r="O995" s="513"/>
      <c r="P995" s="513"/>
      <c r="Q995" s="513"/>
      <c r="R995" s="513"/>
      <c r="S995" s="513"/>
      <c r="T995" s="513"/>
      <c r="U995" s="513"/>
      <c r="V995" s="513"/>
      <c r="W995" s="513"/>
      <c r="X995" s="513"/>
      <c r="Y995" s="513"/>
      <c r="Z995" s="513"/>
      <c r="AA995" s="513"/>
      <c r="AB995" s="513"/>
      <c r="AC995" s="513"/>
      <c r="AD995" s="513"/>
      <c r="AE995" s="513"/>
      <c r="AF995" s="513"/>
      <c r="AG995" s="513"/>
      <c r="AH995" s="513"/>
      <c r="AI995" s="513"/>
      <c r="AJ995" s="513"/>
      <c r="AK995" s="513"/>
      <c r="AL995" s="513"/>
      <c r="AM995" s="513"/>
      <c r="AN995" s="513"/>
      <c r="AO995" s="513"/>
      <c r="AP995" s="513"/>
      <c r="AQ995" s="513"/>
      <c r="AR995" s="513"/>
      <c r="AS995" s="513"/>
      <c r="AT995" s="513"/>
      <c r="AU995" s="513"/>
      <c r="AV995" s="513"/>
      <c r="AW995" s="513"/>
      <c r="AX995" s="513"/>
      <c r="AY995" s="513"/>
      <c r="AZ995" s="513"/>
      <c r="BA995" s="513"/>
      <c r="BB995" s="513"/>
      <c r="BC995" s="513"/>
      <c r="BD995" s="513"/>
      <c r="BE995" s="513"/>
      <c r="BF995" s="513"/>
      <c r="BG995" s="513"/>
      <c r="BH995" s="513"/>
      <c r="BI995" s="513"/>
      <c r="BJ995" s="513"/>
      <c r="BK995" s="513"/>
      <c r="BL995" s="513"/>
      <c r="BM995" s="513"/>
      <c r="BN995" s="513"/>
      <c r="BO995" s="513"/>
      <c r="BP995" s="513"/>
      <c r="BQ995" s="513"/>
      <c r="BR995" s="513"/>
      <c r="BS995" s="513"/>
      <c r="BT995" s="513"/>
      <c r="BU995" s="513"/>
      <c r="BV995" s="513"/>
      <c r="BW995" s="513"/>
      <c r="BX995" s="513"/>
      <c r="BY995" s="513"/>
      <c r="BZ995" s="513"/>
      <c r="CA995" s="513"/>
      <c r="CB995" s="513"/>
      <c r="CC995" s="1972"/>
      <c r="CD995" s="1499"/>
      <c r="CE995" s="1500"/>
      <c r="CF995" s="1501"/>
      <c r="CG995" s="1500"/>
      <c r="CH995" s="1500"/>
      <c r="CI995" s="1500"/>
      <c r="CJ995" s="1976"/>
      <c r="CK995" s="1519"/>
      <c r="CL995" s="1509"/>
    </row>
    <row r="996" spans="1:90" s="514" customFormat="1">
      <c r="A996" s="511"/>
      <c r="B996" s="512"/>
      <c r="C996" s="1493"/>
      <c r="D996" s="1493"/>
      <c r="E996" s="1493"/>
      <c r="F996" s="1493"/>
      <c r="G996" s="1493"/>
      <c r="H996" s="1530"/>
      <c r="I996" s="1972"/>
      <c r="J996" s="1542"/>
      <c r="K996" s="513"/>
      <c r="L996" s="513"/>
      <c r="M996" s="513"/>
      <c r="N996" s="513"/>
      <c r="O996" s="513"/>
      <c r="P996" s="513"/>
      <c r="Q996" s="513"/>
      <c r="R996" s="513"/>
      <c r="S996" s="513"/>
      <c r="T996" s="513"/>
      <c r="U996" s="513"/>
      <c r="V996" s="513"/>
      <c r="W996" s="513"/>
      <c r="X996" s="513"/>
      <c r="Y996" s="513"/>
      <c r="Z996" s="513"/>
      <c r="AA996" s="513"/>
      <c r="AB996" s="513"/>
      <c r="AC996" s="513"/>
      <c r="AD996" s="513"/>
      <c r="AE996" s="513"/>
      <c r="AF996" s="513"/>
      <c r="AG996" s="513"/>
      <c r="AH996" s="513"/>
      <c r="AI996" s="513"/>
      <c r="AJ996" s="513"/>
      <c r="AK996" s="513"/>
      <c r="AL996" s="513"/>
      <c r="AM996" s="513"/>
      <c r="AN996" s="513"/>
      <c r="AO996" s="513"/>
      <c r="AP996" s="513"/>
      <c r="AQ996" s="513"/>
      <c r="AR996" s="513"/>
      <c r="AS996" s="513"/>
      <c r="AT996" s="513"/>
      <c r="AU996" s="513"/>
      <c r="AV996" s="513"/>
      <c r="AW996" s="513"/>
      <c r="AX996" s="513"/>
      <c r="AY996" s="513"/>
      <c r="AZ996" s="513"/>
      <c r="BA996" s="513"/>
      <c r="BB996" s="513"/>
      <c r="BC996" s="513"/>
      <c r="BD996" s="513"/>
      <c r="BE996" s="513"/>
      <c r="BF996" s="513"/>
      <c r="BG996" s="513"/>
      <c r="BH996" s="513"/>
      <c r="BI996" s="513"/>
      <c r="BJ996" s="513"/>
      <c r="BK996" s="513"/>
      <c r="BL996" s="513"/>
      <c r="BM996" s="513"/>
      <c r="BN996" s="513"/>
      <c r="BO996" s="513"/>
      <c r="BP996" s="513"/>
      <c r="BQ996" s="513"/>
      <c r="BR996" s="513"/>
      <c r="BS996" s="513"/>
      <c r="BT996" s="513"/>
      <c r="BU996" s="513"/>
      <c r="BV996" s="513"/>
      <c r="BW996" s="513"/>
      <c r="BX996" s="513"/>
      <c r="BY996" s="513"/>
      <c r="BZ996" s="513"/>
      <c r="CA996" s="513"/>
      <c r="CB996" s="513"/>
      <c r="CC996" s="1972"/>
      <c r="CD996" s="1499"/>
      <c r="CE996" s="1500"/>
      <c r="CF996" s="1501"/>
      <c r="CG996" s="1500"/>
      <c r="CH996" s="1500"/>
      <c r="CI996" s="1500"/>
      <c r="CJ996" s="1976"/>
      <c r="CK996" s="1519"/>
      <c r="CL996" s="1509"/>
    </row>
    <row r="997" spans="1:90" s="514" customFormat="1">
      <c r="A997" s="511"/>
      <c r="B997" s="512"/>
      <c r="C997" s="1493"/>
      <c r="D997" s="1493"/>
      <c r="E997" s="1493"/>
      <c r="F997" s="1493"/>
      <c r="G997" s="1493"/>
      <c r="H997" s="1530"/>
      <c r="I997" s="1972"/>
      <c r="J997" s="1542"/>
      <c r="K997" s="513"/>
      <c r="L997" s="513"/>
      <c r="M997" s="513"/>
      <c r="N997" s="513"/>
      <c r="O997" s="513"/>
      <c r="P997" s="513"/>
      <c r="Q997" s="513"/>
      <c r="R997" s="513"/>
      <c r="S997" s="513"/>
      <c r="T997" s="513"/>
      <c r="U997" s="513"/>
      <c r="V997" s="513"/>
      <c r="W997" s="513"/>
      <c r="X997" s="513"/>
      <c r="Y997" s="513"/>
      <c r="Z997" s="513"/>
      <c r="AA997" s="513"/>
      <c r="AB997" s="513"/>
      <c r="AC997" s="513"/>
      <c r="AD997" s="513"/>
      <c r="AE997" s="513"/>
      <c r="AF997" s="513"/>
      <c r="AG997" s="513"/>
      <c r="AH997" s="513"/>
      <c r="AI997" s="513"/>
      <c r="AJ997" s="513"/>
      <c r="AK997" s="513"/>
      <c r="AL997" s="513"/>
      <c r="AM997" s="513"/>
      <c r="AN997" s="513"/>
      <c r="AO997" s="513"/>
      <c r="AP997" s="513"/>
      <c r="AQ997" s="513"/>
      <c r="AR997" s="513"/>
      <c r="AS997" s="513"/>
      <c r="AT997" s="513"/>
      <c r="AU997" s="513"/>
      <c r="AV997" s="513"/>
      <c r="AW997" s="513"/>
      <c r="AX997" s="513"/>
      <c r="AY997" s="513"/>
      <c r="AZ997" s="513"/>
      <c r="BA997" s="513"/>
      <c r="BB997" s="513"/>
      <c r="BC997" s="513"/>
      <c r="BD997" s="513"/>
      <c r="BE997" s="513"/>
      <c r="BF997" s="513"/>
      <c r="BG997" s="513"/>
      <c r="BH997" s="513"/>
      <c r="BI997" s="513"/>
      <c r="BJ997" s="513"/>
      <c r="BK997" s="513"/>
      <c r="BL997" s="513"/>
      <c r="BM997" s="513"/>
      <c r="BN997" s="513"/>
      <c r="BO997" s="513"/>
      <c r="BP997" s="513"/>
      <c r="BQ997" s="513"/>
      <c r="BR997" s="513"/>
      <c r="BS997" s="513"/>
      <c r="BT997" s="513"/>
      <c r="BU997" s="513"/>
      <c r="BV997" s="513"/>
      <c r="BW997" s="513"/>
      <c r="BX997" s="513"/>
      <c r="BY997" s="513"/>
      <c r="BZ997" s="513"/>
      <c r="CA997" s="513"/>
      <c r="CB997" s="513"/>
      <c r="CC997" s="1972"/>
      <c r="CD997" s="1499"/>
      <c r="CE997" s="1500"/>
      <c r="CF997" s="1501"/>
      <c r="CG997" s="1500"/>
      <c r="CH997" s="1500"/>
      <c r="CI997" s="1500"/>
      <c r="CJ997" s="1976"/>
      <c r="CK997" s="1519"/>
      <c r="CL997" s="1509"/>
    </row>
    <row r="998" spans="1:90" s="514" customFormat="1">
      <c r="A998" s="511"/>
      <c r="B998" s="512"/>
      <c r="C998" s="1493"/>
      <c r="D998" s="1493"/>
      <c r="E998" s="1493"/>
      <c r="F998" s="1493"/>
      <c r="G998" s="1493"/>
      <c r="H998" s="1530"/>
      <c r="I998" s="1972"/>
      <c r="J998" s="1542"/>
      <c r="K998" s="513"/>
      <c r="L998" s="513"/>
      <c r="M998" s="513"/>
      <c r="N998" s="513"/>
      <c r="O998" s="513"/>
      <c r="P998" s="513"/>
      <c r="Q998" s="513"/>
      <c r="R998" s="513"/>
      <c r="S998" s="513"/>
      <c r="T998" s="513"/>
      <c r="U998" s="513"/>
      <c r="V998" s="513"/>
      <c r="W998" s="513"/>
      <c r="X998" s="513"/>
      <c r="Y998" s="513"/>
      <c r="Z998" s="513"/>
      <c r="AA998" s="513"/>
      <c r="AB998" s="513"/>
      <c r="AC998" s="513"/>
      <c r="AD998" s="513"/>
      <c r="AE998" s="513"/>
      <c r="AF998" s="513"/>
      <c r="AG998" s="513"/>
      <c r="AH998" s="513"/>
      <c r="AI998" s="513"/>
      <c r="AJ998" s="513"/>
      <c r="AK998" s="513"/>
      <c r="AL998" s="513"/>
      <c r="AM998" s="513"/>
      <c r="AN998" s="513"/>
      <c r="AO998" s="513"/>
      <c r="AP998" s="513"/>
      <c r="AQ998" s="513"/>
      <c r="AR998" s="513"/>
      <c r="AS998" s="513"/>
      <c r="AT998" s="513"/>
      <c r="AU998" s="513"/>
      <c r="AV998" s="513"/>
      <c r="AW998" s="513"/>
      <c r="AX998" s="513"/>
      <c r="AY998" s="513"/>
      <c r="AZ998" s="513"/>
      <c r="BA998" s="513"/>
      <c r="BB998" s="513"/>
      <c r="BC998" s="513"/>
      <c r="BD998" s="513"/>
      <c r="BE998" s="513"/>
      <c r="BF998" s="513"/>
      <c r="BG998" s="513"/>
      <c r="BH998" s="513"/>
      <c r="BI998" s="513"/>
      <c r="BJ998" s="513"/>
      <c r="BK998" s="513"/>
      <c r="BL998" s="513"/>
      <c r="BM998" s="513"/>
      <c r="BN998" s="513"/>
      <c r="BO998" s="513"/>
      <c r="BP998" s="513"/>
      <c r="BQ998" s="513"/>
      <c r="BR998" s="513"/>
      <c r="BS998" s="513"/>
      <c r="BT998" s="513"/>
      <c r="BU998" s="513"/>
      <c r="BV998" s="513"/>
      <c r="BW998" s="513"/>
      <c r="BX998" s="513"/>
      <c r="BY998" s="513"/>
      <c r="BZ998" s="513"/>
      <c r="CA998" s="513"/>
      <c r="CB998" s="513"/>
      <c r="CC998" s="1972"/>
      <c r="CD998" s="1499"/>
      <c r="CE998" s="1500"/>
      <c r="CF998" s="1501"/>
      <c r="CG998" s="1500"/>
      <c r="CH998" s="1500"/>
      <c r="CI998" s="1500"/>
      <c r="CJ998" s="1976"/>
      <c r="CK998" s="1519"/>
      <c r="CL998" s="1509"/>
    </row>
    <row r="999" spans="1:90" s="514" customFormat="1">
      <c r="A999" s="511"/>
      <c r="B999" s="512"/>
      <c r="C999" s="1493"/>
      <c r="D999" s="1493"/>
      <c r="E999" s="1493"/>
      <c r="F999" s="1493"/>
      <c r="G999" s="1493"/>
      <c r="H999" s="1530"/>
      <c r="I999" s="1972"/>
      <c r="J999" s="1542"/>
      <c r="K999" s="513"/>
      <c r="L999" s="513"/>
      <c r="M999" s="513"/>
      <c r="N999" s="513"/>
      <c r="O999" s="513"/>
      <c r="P999" s="513"/>
      <c r="Q999" s="513"/>
      <c r="R999" s="513"/>
      <c r="S999" s="513"/>
      <c r="T999" s="513"/>
      <c r="U999" s="513"/>
      <c r="V999" s="513"/>
      <c r="W999" s="513"/>
      <c r="X999" s="513"/>
      <c r="Y999" s="513"/>
      <c r="Z999" s="513"/>
      <c r="AA999" s="513"/>
      <c r="AB999" s="513"/>
      <c r="AC999" s="513"/>
      <c r="AD999" s="513"/>
      <c r="AE999" s="513"/>
      <c r="AF999" s="513"/>
      <c r="AG999" s="513"/>
      <c r="AH999" s="513"/>
      <c r="AI999" s="513"/>
      <c r="AJ999" s="513"/>
      <c r="AK999" s="513"/>
      <c r="AL999" s="513"/>
      <c r="AM999" s="513"/>
      <c r="AN999" s="513"/>
      <c r="AO999" s="513"/>
      <c r="AP999" s="513"/>
      <c r="AQ999" s="513"/>
      <c r="AR999" s="513"/>
      <c r="AS999" s="513"/>
      <c r="AT999" s="513"/>
      <c r="AU999" s="513"/>
      <c r="AV999" s="513"/>
      <c r="AW999" s="513"/>
      <c r="AX999" s="513"/>
      <c r="AY999" s="513"/>
      <c r="AZ999" s="513"/>
      <c r="BA999" s="513"/>
      <c r="BB999" s="513"/>
      <c r="BC999" s="513"/>
      <c r="BD999" s="513"/>
      <c r="BE999" s="513"/>
      <c r="BF999" s="513"/>
      <c r="BG999" s="513"/>
      <c r="BH999" s="513"/>
      <c r="BI999" s="513"/>
      <c r="BJ999" s="513"/>
      <c r="BK999" s="513"/>
      <c r="BL999" s="513"/>
      <c r="BM999" s="513"/>
      <c r="BN999" s="513"/>
      <c r="BO999" s="513"/>
      <c r="BP999" s="513"/>
      <c r="BQ999" s="513"/>
      <c r="BR999" s="513"/>
      <c r="BS999" s="513"/>
      <c r="BT999" s="513"/>
      <c r="BU999" s="513"/>
      <c r="BV999" s="513"/>
      <c r="BW999" s="513"/>
      <c r="BX999" s="513"/>
      <c r="BY999" s="513"/>
      <c r="BZ999" s="513"/>
      <c r="CA999" s="513"/>
      <c r="CB999" s="513"/>
      <c r="CC999" s="1972"/>
      <c r="CD999" s="1499"/>
      <c r="CE999" s="1500"/>
      <c r="CF999" s="1501"/>
      <c r="CG999" s="1500"/>
      <c r="CH999" s="1500"/>
      <c r="CI999" s="1500"/>
      <c r="CJ999" s="1976"/>
      <c r="CK999" s="1519"/>
      <c r="CL999" s="1509"/>
    </row>
    <row r="1000" spans="1:90" s="514" customFormat="1">
      <c r="A1000" s="511"/>
      <c r="B1000" s="512"/>
      <c r="C1000" s="1493"/>
      <c r="D1000" s="1493"/>
      <c r="E1000" s="1493"/>
      <c r="F1000" s="1493"/>
      <c r="G1000" s="1493"/>
      <c r="H1000" s="1530"/>
      <c r="I1000" s="1972"/>
      <c r="J1000" s="1542"/>
      <c r="K1000" s="513"/>
      <c r="L1000" s="513"/>
      <c r="M1000" s="513"/>
      <c r="N1000" s="513"/>
      <c r="O1000" s="513"/>
      <c r="P1000" s="513"/>
      <c r="Q1000" s="513"/>
      <c r="R1000" s="513"/>
      <c r="S1000" s="513"/>
      <c r="T1000" s="513"/>
      <c r="U1000" s="513"/>
      <c r="V1000" s="513"/>
      <c r="W1000" s="513"/>
      <c r="X1000" s="513"/>
      <c r="Y1000" s="513"/>
      <c r="Z1000" s="513"/>
      <c r="AA1000" s="513"/>
      <c r="AB1000" s="513"/>
      <c r="AC1000" s="513"/>
      <c r="AD1000" s="513"/>
      <c r="AE1000" s="513"/>
      <c r="AF1000" s="513"/>
      <c r="AG1000" s="513"/>
      <c r="AH1000" s="513"/>
      <c r="AI1000" s="513"/>
      <c r="AJ1000" s="513"/>
      <c r="AK1000" s="513"/>
      <c r="AL1000" s="513"/>
      <c r="AM1000" s="513"/>
      <c r="AN1000" s="513"/>
      <c r="AO1000" s="513"/>
      <c r="AP1000" s="513"/>
      <c r="AQ1000" s="513"/>
      <c r="AR1000" s="513"/>
      <c r="AS1000" s="513"/>
      <c r="AT1000" s="513"/>
      <c r="AU1000" s="513"/>
      <c r="AV1000" s="513"/>
      <c r="AW1000" s="513"/>
      <c r="AX1000" s="513"/>
      <c r="AY1000" s="513"/>
      <c r="AZ1000" s="513"/>
      <c r="BA1000" s="513"/>
      <c r="BB1000" s="513"/>
      <c r="BC1000" s="513"/>
      <c r="BD1000" s="513"/>
      <c r="BE1000" s="513"/>
      <c r="BF1000" s="513"/>
      <c r="BG1000" s="513"/>
      <c r="BH1000" s="513"/>
      <c r="BI1000" s="513"/>
      <c r="BJ1000" s="513"/>
      <c r="BK1000" s="513"/>
      <c r="BL1000" s="513"/>
      <c r="BM1000" s="513"/>
      <c r="BN1000" s="513"/>
      <c r="BO1000" s="513"/>
      <c r="BP1000" s="513"/>
      <c r="BQ1000" s="513"/>
      <c r="BR1000" s="513"/>
      <c r="BS1000" s="513"/>
      <c r="BT1000" s="513"/>
      <c r="BU1000" s="513"/>
      <c r="BV1000" s="513"/>
      <c r="BW1000" s="513"/>
      <c r="BX1000" s="513"/>
      <c r="BY1000" s="513"/>
      <c r="BZ1000" s="513"/>
      <c r="CA1000" s="513"/>
      <c r="CB1000" s="513"/>
      <c r="CC1000" s="1972"/>
      <c r="CD1000" s="1499"/>
      <c r="CE1000" s="1500"/>
      <c r="CF1000" s="1501"/>
      <c r="CG1000" s="1500"/>
      <c r="CH1000" s="1500"/>
      <c r="CI1000" s="1500"/>
      <c r="CJ1000" s="1976"/>
      <c r="CK1000" s="1519"/>
      <c r="CL1000" s="1509"/>
    </row>
    <row r="1001" spans="1:90" s="514" customFormat="1">
      <c r="A1001" s="511"/>
      <c r="B1001" s="512"/>
      <c r="C1001" s="1493"/>
      <c r="D1001" s="1493"/>
      <c r="E1001" s="1493"/>
      <c r="F1001" s="1493"/>
      <c r="G1001" s="1493"/>
      <c r="H1001" s="1530"/>
      <c r="I1001" s="1972"/>
      <c r="J1001" s="1542"/>
      <c r="K1001" s="513"/>
      <c r="L1001" s="513"/>
      <c r="M1001" s="513"/>
      <c r="N1001" s="513"/>
      <c r="O1001" s="513"/>
      <c r="P1001" s="513"/>
      <c r="Q1001" s="513"/>
      <c r="R1001" s="513"/>
      <c r="S1001" s="513"/>
      <c r="T1001" s="513"/>
      <c r="U1001" s="513"/>
      <c r="V1001" s="513"/>
      <c r="W1001" s="513"/>
      <c r="X1001" s="513"/>
      <c r="Y1001" s="513"/>
      <c r="Z1001" s="513"/>
      <c r="AA1001" s="513"/>
      <c r="AB1001" s="513"/>
      <c r="AC1001" s="513"/>
      <c r="AD1001" s="513"/>
      <c r="AE1001" s="513"/>
      <c r="AF1001" s="513"/>
      <c r="AG1001" s="513"/>
      <c r="AH1001" s="513"/>
      <c r="AI1001" s="513"/>
      <c r="AJ1001" s="513"/>
      <c r="AK1001" s="513"/>
      <c r="AL1001" s="513"/>
      <c r="AM1001" s="513"/>
      <c r="AN1001" s="513"/>
      <c r="AO1001" s="513"/>
      <c r="AP1001" s="513"/>
      <c r="AQ1001" s="513"/>
      <c r="AR1001" s="513"/>
      <c r="AS1001" s="513"/>
      <c r="AT1001" s="513"/>
      <c r="AU1001" s="513"/>
      <c r="AV1001" s="513"/>
      <c r="AW1001" s="513"/>
      <c r="AX1001" s="513"/>
      <c r="AY1001" s="513"/>
      <c r="AZ1001" s="513"/>
      <c r="BA1001" s="513"/>
      <c r="BB1001" s="513"/>
      <c r="BC1001" s="513"/>
      <c r="BD1001" s="513"/>
      <c r="BE1001" s="513"/>
      <c r="BF1001" s="513"/>
      <c r="BG1001" s="513"/>
      <c r="BH1001" s="513"/>
      <c r="BI1001" s="513"/>
      <c r="BJ1001" s="513"/>
      <c r="BK1001" s="513"/>
      <c r="BL1001" s="513"/>
      <c r="BM1001" s="513"/>
      <c r="BN1001" s="513"/>
      <c r="BO1001" s="513"/>
      <c r="BP1001" s="513"/>
      <c r="BQ1001" s="513"/>
      <c r="BR1001" s="513"/>
      <c r="BS1001" s="513"/>
      <c r="BT1001" s="513"/>
      <c r="BU1001" s="513"/>
      <c r="BV1001" s="513"/>
      <c r="BW1001" s="513"/>
      <c r="BX1001" s="513"/>
      <c r="BY1001" s="513"/>
      <c r="BZ1001" s="513"/>
      <c r="CA1001" s="513"/>
      <c r="CB1001" s="513"/>
      <c r="CC1001" s="1972"/>
      <c r="CD1001" s="1499"/>
      <c r="CE1001" s="1500"/>
      <c r="CF1001" s="1501"/>
      <c r="CG1001" s="1500"/>
      <c r="CH1001" s="1500"/>
      <c r="CI1001" s="1500"/>
      <c r="CJ1001" s="1976"/>
      <c r="CK1001" s="1519"/>
      <c r="CL1001" s="1509"/>
    </row>
    <row r="1002" spans="1:90" s="514" customFormat="1">
      <c r="A1002" s="511"/>
      <c r="B1002" s="512"/>
      <c r="C1002" s="1493"/>
      <c r="D1002" s="1493"/>
      <c r="E1002" s="1493"/>
      <c r="F1002" s="1493"/>
      <c r="G1002" s="1493"/>
      <c r="H1002" s="1530"/>
      <c r="I1002" s="1972"/>
      <c r="J1002" s="1542"/>
      <c r="K1002" s="513"/>
      <c r="L1002" s="513"/>
      <c r="M1002" s="513"/>
      <c r="N1002" s="513"/>
      <c r="O1002" s="513"/>
      <c r="P1002" s="513"/>
      <c r="Q1002" s="513"/>
      <c r="R1002" s="513"/>
      <c r="S1002" s="513"/>
      <c r="T1002" s="513"/>
      <c r="U1002" s="513"/>
      <c r="V1002" s="513"/>
      <c r="W1002" s="513"/>
      <c r="X1002" s="513"/>
      <c r="Y1002" s="513"/>
      <c r="Z1002" s="513"/>
      <c r="AA1002" s="513"/>
      <c r="AB1002" s="513"/>
      <c r="AC1002" s="513"/>
      <c r="AD1002" s="513"/>
      <c r="AE1002" s="513"/>
      <c r="AF1002" s="513"/>
      <c r="AG1002" s="513"/>
      <c r="AH1002" s="513"/>
      <c r="AI1002" s="513"/>
      <c r="AJ1002" s="513"/>
      <c r="AK1002" s="513"/>
      <c r="AL1002" s="513"/>
      <c r="AM1002" s="513"/>
      <c r="AN1002" s="513"/>
      <c r="AO1002" s="513"/>
      <c r="AP1002" s="513"/>
      <c r="AQ1002" s="513"/>
      <c r="AR1002" s="513"/>
      <c r="AS1002" s="513"/>
      <c r="AT1002" s="513"/>
      <c r="AU1002" s="513"/>
      <c r="AV1002" s="513"/>
      <c r="AW1002" s="513"/>
      <c r="AX1002" s="513"/>
      <c r="AY1002" s="513"/>
      <c r="AZ1002" s="513"/>
      <c r="BA1002" s="513"/>
      <c r="BB1002" s="513"/>
      <c r="BC1002" s="513"/>
      <c r="BD1002" s="513"/>
      <c r="BE1002" s="513"/>
      <c r="BF1002" s="513"/>
      <c r="BG1002" s="513"/>
      <c r="BH1002" s="513"/>
      <c r="BI1002" s="513"/>
      <c r="BJ1002" s="513"/>
      <c r="BK1002" s="513"/>
      <c r="BL1002" s="513"/>
      <c r="BM1002" s="513"/>
      <c r="BN1002" s="513"/>
      <c r="BO1002" s="513"/>
      <c r="BP1002" s="513"/>
      <c r="BQ1002" s="513"/>
      <c r="BR1002" s="513"/>
      <c r="BS1002" s="513"/>
      <c r="BT1002" s="513"/>
      <c r="BU1002" s="513"/>
      <c r="BV1002" s="513"/>
      <c r="BW1002" s="513"/>
      <c r="BX1002" s="513"/>
      <c r="BY1002" s="513"/>
      <c r="BZ1002" s="513"/>
      <c r="CA1002" s="513"/>
      <c r="CB1002" s="513"/>
      <c r="CC1002" s="1972"/>
      <c r="CD1002" s="1499"/>
      <c r="CE1002" s="1500"/>
      <c r="CF1002" s="1501"/>
      <c r="CG1002" s="1500"/>
      <c r="CH1002" s="1500"/>
      <c r="CI1002" s="1500"/>
      <c r="CJ1002" s="1976"/>
      <c r="CK1002" s="1519"/>
      <c r="CL1002" s="1509"/>
    </row>
    <row r="1003" spans="1:90" s="514" customFormat="1">
      <c r="A1003" s="511"/>
      <c r="B1003" s="512"/>
      <c r="C1003" s="1493"/>
      <c r="D1003" s="1493"/>
      <c r="E1003" s="1493"/>
      <c r="F1003" s="1493"/>
      <c r="G1003" s="1493"/>
      <c r="H1003" s="1530"/>
      <c r="I1003" s="1972"/>
      <c r="J1003" s="1542"/>
      <c r="K1003" s="513"/>
      <c r="L1003" s="513"/>
      <c r="M1003" s="513"/>
      <c r="N1003" s="513"/>
      <c r="O1003" s="513"/>
      <c r="P1003" s="513"/>
      <c r="Q1003" s="513"/>
      <c r="R1003" s="513"/>
      <c r="S1003" s="513"/>
      <c r="T1003" s="513"/>
      <c r="U1003" s="513"/>
      <c r="V1003" s="513"/>
      <c r="W1003" s="513"/>
      <c r="X1003" s="513"/>
      <c r="Y1003" s="513"/>
      <c r="Z1003" s="513"/>
      <c r="AA1003" s="513"/>
      <c r="AB1003" s="513"/>
      <c r="AC1003" s="513"/>
      <c r="AD1003" s="513"/>
      <c r="AE1003" s="513"/>
      <c r="AF1003" s="513"/>
      <c r="AG1003" s="513"/>
      <c r="AH1003" s="513"/>
      <c r="AI1003" s="513"/>
      <c r="AJ1003" s="513"/>
      <c r="AK1003" s="513"/>
      <c r="AL1003" s="513"/>
      <c r="AM1003" s="513"/>
      <c r="AN1003" s="513"/>
      <c r="AO1003" s="513"/>
      <c r="AP1003" s="513"/>
      <c r="AQ1003" s="513"/>
      <c r="AR1003" s="513"/>
      <c r="AS1003" s="513"/>
      <c r="AT1003" s="513"/>
      <c r="AU1003" s="513"/>
      <c r="AV1003" s="513"/>
      <c r="AW1003" s="513"/>
      <c r="AX1003" s="513"/>
      <c r="AY1003" s="513"/>
      <c r="AZ1003" s="513"/>
      <c r="BA1003" s="513"/>
      <c r="BB1003" s="513"/>
      <c r="BC1003" s="513"/>
      <c r="BD1003" s="513"/>
      <c r="BE1003" s="513"/>
      <c r="BF1003" s="513"/>
      <c r="BG1003" s="513"/>
      <c r="BH1003" s="513"/>
      <c r="BI1003" s="513"/>
      <c r="BJ1003" s="513"/>
      <c r="BK1003" s="513"/>
      <c r="BL1003" s="513"/>
      <c r="BM1003" s="513"/>
      <c r="BN1003" s="513"/>
      <c r="BO1003" s="513"/>
      <c r="BP1003" s="513"/>
      <c r="BQ1003" s="513"/>
      <c r="BR1003" s="513"/>
      <c r="BS1003" s="513"/>
      <c r="BT1003" s="513"/>
      <c r="BU1003" s="513"/>
      <c r="BV1003" s="513"/>
      <c r="BW1003" s="513"/>
      <c r="BX1003" s="513"/>
      <c r="BY1003" s="513"/>
      <c r="BZ1003" s="513"/>
      <c r="CA1003" s="513"/>
      <c r="CB1003" s="513"/>
      <c r="CC1003" s="1972"/>
      <c r="CD1003" s="1499"/>
      <c r="CE1003" s="1500"/>
      <c r="CF1003" s="1501"/>
      <c r="CG1003" s="1500"/>
      <c r="CH1003" s="1500"/>
      <c r="CI1003" s="1500"/>
      <c r="CJ1003" s="1976"/>
      <c r="CK1003" s="1519"/>
      <c r="CL1003" s="1509"/>
    </row>
    <row r="1004" spans="1:90" s="514" customFormat="1">
      <c r="A1004" s="511"/>
      <c r="B1004" s="512"/>
      <c r="C1004" s="1493"/>
      <c r="D1004" s="1493"/>
      <c r="E1004" s="1493"/>
      <c r="F1004" s="1493"/>
      <c r="G1004" s="1493"/>
      <c r="H1004" s="1530"/>
      <c r="I1004" s="1972"/>
      <c r="J1004" s="1542"/>
      <c r="K1004" s="513"/>
      <c r="L1004" s="513"/>
      <c r="M1004" s="513"/>
      <c r="N1004" s="513"/>
      <c r="O1004" s="513"/>
      <c r="P1004" s="513"/>
      <c r="Q1004" s="513"/>
      <c r="R1004" s="513"/>
      <c r="S1004" s="513"/>
      <c r="T1004" s="513"/>
      <c r="U1004" s="513"/>
      <c r="V1004" s="513"/>
      <c r="W1004" s="513"/>
      <c r="X1004" s="513"/>
      <c r="Y1004" s="513"/>
      <c r="Z1004" s="513"/>
      <c r="AA1004" s="513"/>
      <c r="AB1004" s="513"/>
      <c r="AC1004" s="513"/>
      <c r="AD1004" s="513"/>
      <c r="AE1004" s="513"/>
      <c r="AF1004" s="513"/>
      <c r="AG1004" s="513"/>
      <c r="AH1004" s="513"/>
      <c r="AI1004" s="513"/>
      <c r="AJ1004" s="513"/>
      <c r="AK1004" s="513"/>
      <c r="AL1004" s="513"/>
      <c r="AM1004" s="513"/>
      <c r="AN1004" s="513"/>
      <c r="AO1004" s="513"/>
      <c r="AP1004" s="513"/>
      <c r="AQ1004" s="513"/>
      <c r="AR1004" s="513"/>
      <c r="AS1004" s="513"/>
      <c r="AT1004" s="513"/>
      <c r="AU1004" s="513"/>
      <c r="AV1004" s="513"/>
      <c r="AW1004" s="513"/>
      <c r="AX1004" s="513"/>
      <c r="AY1004" s="513"/>
      <c r="AZ1004" s="513"/>
      <c r="BA1004" s="513"/>
      <c r="BB1004" s="513"/>
      <c r="BC1004" s="513"/>
      <c r="BD1004" s="513"/>
      <c r="BE1004" s="513"/>
      <c r="BF1004" s="513"/>
      <c r="BG1004" s="513"/>
      <c r="BH1004" s="513"/>
      <c r="BI1004" s="513"/>
      <c r="BJ1004" s="513"/>
      <c r="BK1004" s="513"/>
      <c r="BL1004" s="513"/>
      <c r="BM1004" s="513"/>
      <c r="BN1004" s="513"/>
      <c r="BO1004" s="513"/>
      <c r="BP1004" s="513"/>
      <c r="BQ1004" s="513"/>
      <c r="BR1004" s="513"/>
      <c r="BS1004" s="513"/>
      <c r="BT1004" s="513"/>
      <c r="BU1004" s="513"/>
      <c r="BV1004" s="513"/>
      <c r="BW1004" s="513"/>
      <c r="BX1004" s="513"/>
      <c r="BY1004" s="513"/>
      <c r="BZ1004" s="513"/>
      <c r="CA1004" s="513"/>
      <c r="CB1004" s="513"/>
      <c r="CC1004" s="1972"/>
      <c r="CD1004" s="1499"/>
      <c r="CE1004" s="1500"/>
      <c r="CF1004" s="1501"/>
      <c r="CG1004" s="1500"/>
      <c r="CH1004" s="1500"/>
      <c r="CI1004" s="1500"/>
      <c r="CJ1004" s="1976"/>
      <c r="CK1004" s="1519"/>
      <c r="CL1004" s="1509"/>
    </row>
    <row r="1005" spans="1:90" s="514" customFormat="1">
      <c r="A1005" s="511"/>
      <c r="B1005" s="512"/>
      <c r="C1005" s="1493"/>
      <c r="D1005" s="1493"/>
      <c r="E1005" s="1493"/>
      <c r="F1005" s="1493"/>
      <c r="G1005" s="1493"/>
      <c r="H1005" s="1530"/>
      <c r="I1005" s="1972"/>
      <c r="J1005" s="1542"/>
      <c r="K1005" s="513"/>
      <c r="L1005" s="513"/>
      <c r="M1005" s="513"/>
      <c r="N1005" s="513"/>
      <c r="O1005" s="513"/>
      <c r="P1005" s="513"/>
      <c r="Q1005" s="513"/>
      <c r="R1005" s="513"/>
      <c r="S1005" s="513"/>
      <c r="T1005" s="513"/>
      <c r="U1005" s="513"/>
      <c r="V1005" s="513"/>
      <c r="W1005" s="513"/>
      <c r="X1005" s="513"/>
      <c r="Y1005" s="513"/>
      <c r="Z1005" s="513"/>
      <c r="AA1005" s="513"/>
      <c r="AB1005" s="513"/>
      <c r="AC1005" s="513"/>
      <c r="AD1005" s="513"/>
      <c r="AE1005" s="513"/>
      <c r="AF1005" s="513"/>
      <c r="AG1005" s="513"/>
      <c r="AH1005" s="513"/>
      <c r="AI1005" s="513"/>
      <c r="AJ1005" s="513"/>
      <c r="AK1005" s="513"/>
      <c r="AL1005" s="513"/>
      <c r="AM1005" s="513"/>
      <c r="AN1005" s="513"/>
      <c r="AO1005" s="513"/>
      <c r="AP1005" s="513"/>
      <c r="AQ1005" s="513"/>
      <c r="AR1005" s="513"/>
      <c r="AS1005" s="513"/>
      <c r="AT1005" s="513"/>
      <c r="AU1005" s="513"/>
      <c r="AV1005" s="513"/>
      <c r="AW1005" s="513"/>
      <c r="AX1005" s="513"/>
      <c r="AY1005" s="513"/>
      <c r="AZ1005" s="513"/>
      <c r="BA1005" s="513"/>
      <c r="BB1005" s="513"/>
      <c r="BC1005" s="513"/>
      <c r="BD1005" s="513"/>
      <c r="BE1005" s="513"/>
      <c r="BF1005" s="513"/>
      <c r="BG1005" s="513"/>
      <c r="BH1005" s="513"/>
      <c r="BI1005" s="513"/>
      <c r="BJ1005" s="513"/>
      <c r="BK1005" s="513"/>
      <c r="BL1005" s="513"/>
      <c r="BM1005" s="513"/>
      <c r="BN1005" s="513"/>
      <c r="BO1005" s="513"/>
      <c r="BP1005" s="513"/>
      <c r="BQ1005" s="513"/>
      <c r="BR1005" s="513"/>
      <c r="BS1005" s="513"/>
      <c r="BT1005" s="513"/>
      <c r="BU1005" s="513"/>
      <c r="BV1005" s="513"/>
      <c r="BW1005" s="513"/>
      <c r="BX1005" s="513"/>
      <c r="BY1005" s="513"/>
      <c r="BZ1005" s="513"/>
      <c r="CA1005" s="513"/>
      <c r="CB1005" s="513"/>
      <c r="CC1005" s="1972"/>
      <c r="CD1005" s="1499"/>
      <c r="CE1005" s="1500"/>
      <c r="CF1005" s="1501"/>
      <c r="CG1005" s="1500"/>
      <c r="CH1005" s="1500"/>
      <c r="CI1005" s="1500"/>
      <c r="CJ1005" s="1976"/>
      <c r="CK1005" s="1519"/>
      <c r="CL1005" s="1509"/>
    </row>
    <row r="1006" spans="1:90" s="514" customFormat="1">
      <c r="A1006" s="511"/>
      <c r="B1006" s="512"/>
      <c r="C1006" s="1493"/>
      <c r="D1006" s="1493"/>
      <c r="E1006" s="1493"/>
      <c r="F1006" s="1493"/>
      <c r="G1006" s="1493"/>
      <c r="H1006" s="1530"/>
      <c r="I1006" s="1972"/>
      <c r="J1006" s="1542"/>
      <c r="K1006" s="513"/>
      <c r="L1006" s="513"/>
      <c r="M1006" s="513"/>
      <c r="N1006" s="513"/>
      <c r="O1006" s="513"/>
      <c r="P1006" s="513"/>
      <c r="Q1006" s="513"/>
      <c r="R1006" s="513"/>
      <c r="S1006" s="513"/>
      <c r="T1006" s="513"/>
      <c r="U1006" s="513"/>
      <c r="V1006" s="513"/>
      <c r="W1006" s="513"/>
      <c r="X1006" s="513"/>
      <c r="Y1006" s="513"/>
      <c r="Z1006" s="513"/>
      <c r="AA1006" s="513"/>
      <c r="AB1006" s="513"/>
      <c r="AC1006" s="513"/>
      <c r="AD1006" s="513"/>
      <c r="AE1006" s="513"/>
      <c r="AF1006" s="513"/>
      <c r="AG1006" s="513"/>
      <c r="AH1006" s="513"/>
      <c r="AI1006" s="513"/>
      <c r="AJ1006" s="513"/>
      <c r="AK1006" s="513"/>
      <c r="AL1006" s="513"/>
      <c r="AM1006" s="513"/>
      <c r="AN1006" s="513"/>
      <c r="AO1006" s="513"/>
      <c r="AP1006" s="513"/>
      <c r="AQ1006" s="513"/>
      <c r="AR1006" s="513"/>
      <c r="AS1006" s="513"/>
      <c r="AT1006" s="513"/>
      <c r="AU1006" s="513"/>
      <c r="AV1006" s="513"/>
      <c r="AW1006" s="513"/>
      <c r="AX1006" s="513"/>
      <c r="AY1006" s="513"/>
      <c r="AZ1006" s="513"/>
      <c r="BA1006" s="513"/>
      <c r="BB1006" s="513"/>
      <c r="BC1006" s="513"/>
      <c r="BD1006" s="513"/>
      <c r="BE1006" s="513"/>
      <c r="BF1006" s="513"/>
      <c r="BG1006" s="513"/>
      <c r="BH1006" s="513"/>
      <c r="BI1006" s="513"/>
      <c r="BJ1006" s="513"/>
      <c r="BK1006" s="513"/>
      <c r="BL1006" s="513"/>
      <c r="BM1006" s="513"/>
      <c r="BN1006" s="513"/>
      <c r="BO1006" s="513"/>
      <c r="BP1006" s="513"/>
      <c r="BQ1006" s="513"/>
      <c r="BR1006" s="513"/>
      <c r="BS1006" s="513"/>
      <c r="BT1006" s="513"/>
      <c r="BU1006" s="513"/>
      <c r="BV1006" s="513"/>
      <c r="BW1006" s="513"/>
      <c r="BX1006" s="513"/>
      <c r="BY1006" s="513"/>
      <c r="BZ1006" s="513"/>
      <c r="CA1006" s="513"/>
      <c r="CB1006" s="513"/>
      <c r="CC1006" s="1972"/>
      <c r="CD1006" s="1499"/>
      <c r="CE1006" s="1500"/>
      <c r="CF1006" s="1501"/>
      <c r="CG1006" s="1500"/>
      <c r="CH1006" s="1500"/>
      <c r="CI1006" s="1500"/>
      <c r="CJ1006" s="1976"/>
      <c r="CK1006" s="1519"/>
      <c r="CL1006" s="1509"/>
    </row>
    <row r="1007" spans="1:90" s="514" customFormat="1">
      <c r="A1007" s="511"/>
      <c r="B1007" s="512"/>
      <c r="C1007" s="1493"/>
      <c r="D1007" s="1493"/>
      <c r="E1007" s="1493"/>
      <c r="F1007" s="1493"/>
      <c r="G1007" s="1493"/>
      <c r="H1007" s="1530"/>
      <c r="I1007" s="1972"/>
      <c r="J1007" s="1542"/>
      <c r="K1007" s="513"/>
      <c r="L1007" s="513"/>
      <c r="M1007" s="513"/>
      <c r="N1007" s="513"/>
      <c r="O1007" s="513"/>
      <c r="P1007" s="513"/>
      <c r="Q1007" s="513"/>
      <c r="R1007" s="513"/>
      <c r="S1007" s="513"/>
      <c r="T1007" s="513"/>
      <c r="U1007" s="513"/>
      <c r="V1007" s="513"/>
      <c r="W1007" s="513"/>
      <c r="X1007" s="513"/>
      <c r="Y1007" s="513"/>
      <c r="Z1007" s="513"/>
      <c r="AA1007" s="513"/>
      <c r="AB1007" s="513"/>
      <c r="AC1007" s="513"/>
      <c r="AD1007" s="513"/>
      <c r="AE1007" s="513"/>
      <c r="AF1007" s="513"/>
      <c r="AG1007" s="513"/>
      <c r="AH1007" s="513"/>
      <c r="AI1007" s="513"/>
      <c r="AJ1007" s="513"/>
      <c r="AK1007" s="513"/>
      <c r="AL1007" s="513"/>
      <c r="AM1007" s="513"/>
      <c r="AN1007" s="513"/>
      <c r="AO1007" s="513"/>
      <c r="AP1007" s="513"/>
      <c r="AQ1007" s="513"/>
      <c r="AR1007" s="513"/>
      <c r="AS1007" s="513"/>
      <c r="AT1007" s="513"/>
      <c r="AU1007" s="513"/>
      <c r="AV1007" s="513"/>
      <c r="AW1007" s="513"/>
      <c r="AX1007" s="513"/>
      <c r="AY1007" s="513"/>
      <c r="AZ1007" s="513"/>
      <c r="BA1007" s="513"/>
      <c r="BB1007" s="513"/>
      <c r="BC1007" s="513"/>
      <c r="BD1007" s="513"/>
      <c r="BE1007" s="513"/>
      <c r="BF1007" s="513"/>
      <c r="BG1007" s="513"/>
      <c r="BH1007" s="513"/>
      <c r="BI1007" s="513"/>
      <c r="BJ1007" s="513"/>
      <c r="BK1007" s="513"/>
      <c r="BL1007" s="513"/>
      <c r="BM1007" s="513"/>
      <c r="BN1007" s="513"/>
      <c r="BO1007" s="513"/>
      <c r="BP1007" s="513"/>
      <c r="BQ1007" s="513"/>
      <c r="BR1007" s="513"/>
      <c r="BS1007" s="513"/>
      <c r="BT1007" s="513"/>
      <c r="BU1007" s="513"/>
      <c r="BV1007" s="513"/>
      <c r="BW1007" s="513"/>
      <c r="BX1007" s="513"/>
      <c r="BY1007" s="513"/>
      <c r="BZ1007" s="513"/>
      <c r="CA1007" s="513"/>
      <c r="CB1007" s="513"/>
      <c r="CC1007" s="1972"/>
      <c r="CD1007" s="1499"/>
      <c r="CE1007" s="1500"/>
      <c r="CF1007" s="1501"/>
      <c r="CG1007" s="1500"/>
      <c r="CH1007" s="1500"/>
      <c r="CI1007" s="1500"/>
      <c r="CJ1007" s="1976"/>
      <c r="CK1007" s="1519"/>
      <c r="CL1007" s="1509"/>
    </row>
    <row r="1008" spans="1:90" s="514" customFormat="1">
      <c r="A1008" s="511"/>
      <c r="B1008" s="512"/>
      <c r="C1008" s="1493"/>
      <c r="D1008" s="1493"/>
      <c r="E1008" s="1493"/>
      <c r="F1008" s="1493"/>
      <c r="G1008" s="1493"/>
      <c r="H1008" s="1530"/>
      <c r="I1008" s="1972"/>
      <c r="J1008" s="1542"/>
      <c r="K1008" s="513"/>
      <c r="L1008" s="513"/>
      <c r="M1008" s="513"/>
      <c r="N1008" s="513"/>
      <c r="O1008" s="513"/>
      <c r="P1008" s="513"/>
      <c r="Q1008" s="513"/>
      <c r="R1008" s="513"/>
      <c r="S1008" s="513"/>
      <c r="T1008" s="513"/>
      <c r="U1008" s="513"/>
      <c r="V1008" s="513"/>
      <c r="W1008" s="513"/>
      <c r="X1008" s="513"/>
      <c r="Y1008" s="513"/>
      <c r="Z1008" s="513"/>
      <c r="AA1008" s="513"/>
      <c r="AB1008" s="513"/>
      <c r="AC1008" s="513"/>
      <c r="AD1008" s="513"/>
      <c r="AE1008" s="513"/>
      <c r="AF1008" s="513"/>
      <c r="AG1008" s="513"/>
      <c r="AH1008" s="513"/>
      <c r="AI1008" s="513"/>
      <c r="AJ1008" s="513"/>
      <c r="AK1008" s="513"/>
      <c r="AL1008" s="513"/>
      <c r="AM1008" s="513"/>
      <c r="AN1008" s="513"/>
      <c r="AO1008" s="513"/>
      <c r="AP1008" s="513"/>
      <c r="AQ1008" s="513"/>
      <c r="AR1008" s="513"/>
      <c r="AS1008" s="513"/>
      <c r="AT1008" s="513"/>
      <c r="AU1008" s="513"/>
      <c r="AV1008" s="513"/>
      <c r="AW1008" s="513"/>
      <c r="AX1008" s="513"/>
      <c r="AY1008" s="513"/>
      <c r="AZ1008" s="513"/>
      <c r="BA1008" s="513"/>
      <c r="BB1008" s="513"/>
      <c r="BC1008" s="513"/>
      <c r="BD1008" s="513"/>
      <c r="BE1008" s="513"/>
      <c r="BF1008" s="513"/>
      <c r="BG1008" s="513"/>
      <c r="BH1008" s="513"/>
      <c r="BI1008" s="513"/>
      <c r="BJ1008" s="513"/>
      <c r="BK1008" s="513"/>
      <c r="BL1008" s="513"/>
      <c r="BM1008" s="513"/>
      <c r="BN1008" s="513"/>
      <c r="BO1008" s="513"/>
      <c r="BP1008" s="513"/>
      <c r="BQ1008" s="513"/>
      <c r="BR1008" s="513"/>
      <c r="BS1008" s="513"/>
      <c r="BT1008" s="513"/>
      <c r="BU1008" s="513"/>
      <c r="BV1008" s="513"/>
      <c r="BW1008" s="513"/>
      <c r="BX1008" s="513"/>
      <c r="BY1008" s="513"/>
      <c r="BZ1008" s="513"/>
      <c r="CA1008" s="513"/>
      <c r="CB1008" s="513"/>
      <c r="CC1008" s="1972"/>
      <c r="CD1008" s="1499"/>
      <c r="CE1008" s="1500"/>
      <c r="CF1008" s="1501"/>
      <c r="CG1008" s="1500"/>
      <c r="CH1008" s="1500"/>
      <c r="CI1008" s="1500"/>
      <c r="CJ1008" s="1976"/>
      <c r="CK1008" s="1519"/>
      <c r="CL1008" s="1509"/>
    </row>
    <row r="1009" spans="1:90" s="514" customFormat="1">
      <c r="A1009" s="511"/>
      <c r="B1009" s="512"/>
      <c r="C1009" s="1493"/>
      <c r="D1009" s="1493"/>
      <c r="E1009" s="1493"/>
      <c r="F1009" s="1493"/>
      <c r="G1009" s="1493"/>
      <c r="H1009" s="1530"/>
      <c r="I1009" s="1972"/>
      <c r="J1009" s="1542"/>
      <c r="K1009" s="513"/>
      <c r="L1009" s="513"/>
      <c r="M1009" s="513"/>
      <c r="N1009" s="513"/>
      <c r="O1009" s="513"/>
      <c r="P1009" s="513"/>
      <c r="Q1009" s="513"/>
      <c r="R1009" s="513"/>
      <c r="S1009" s="513"/>
      <c r="T1009" s="513"/>
      <c r="U1009" s="513"/>
      <c r="V1009" s="513"/>
      <c r="W1009" s="513"/>
      <c r="X1009" s="513"/>
      <c r="Y1009" s="513"/>
      <c r="Z1009" s="513"/>
      <c r="AA1009" s="513"/>
      <c r="AB1009" s="513"/>
      <c r="AC1009" s="513"/>
      <c r="AD1009" s="513"/>
      <c r="AE1009" s="513"/>
      <c r="AF1009" s="513"/>
      <c r="AG1009" s="513"/>
      <c r="AH1009" s="513"/>
      <c r="AI1009" s="513"/>
      <c r="AJ1009" s="513"/>
      <c r="AK1009" s="513"/>
      <c r="AL1009" s="513"/>
      <c r="AM1009" s="513"/>
      <c r="AN1009" s="513"/>
      <c r="AO1009" s="513"/>
      <c r="AP1009" s="513"/>
      <c r="AQ1009" s="513"/>
      <c r="AR1009" s="513"/>
      <c r="AS1009" s="513"/>
      <c r="AT1009" s="513"/>
      <c r="AU1009" s="513"/>
      <c r="AV1009" s="513"/>
      <c r="AW1009" s="513"/>
      <c r="AX1009" s="513"/>
      <c r="AY1009" s="513"/>
      <c r="AZ1009" s="513"/>
      <c r="BA1009" s="513"/>
      <c r="BB1009" s="513"/>
      <c r="BC1009" s="513"/>
      <c r="BD1009" s="513"/>
      <c r="BE1009" s="513"/>
      <c r="BF1009" s="513"/>
      <c r="BG1009" s="513"/>
      <c r="BH1009" s="513"/>
      <c r="BI1009" s="513"/>
      <c r="BJ1009" s="513"/>
      <c r="BK1009" s="513"/>
      <c r="BL1009" s="513"/>
      <c r="BM1009" s="513"/>
      <c r="BN1009" s="513"/>
      <c r="BO1009" s="513"/>
      <c r="BP1009" s="513"/>
      <c r="BQ1009" s="513"/>
      <c r="BR1009" s="513"/>
      <c r="BS1009" s="513"/>
      <c r="BT1009" s="513"/>
      <c r="BU1009" s="513"/>
      <c r="BV1009" s="513"/>
      <c r="BW1009" s="513"/>
      <c r="BX1009" s="513"/>
      <c r="BY1009" s="513"/>
      <c r="BZ1009" s="513"/>
      <c r="CA1009" s="513"/>
      <c r="CB1009" s="513"/>
      <c r="CC1009" s="1972"/>
      <c r="CD1009" s="1499"/>
      <c r="CE1009" s="1500"/>
      <c r="CF1009" s="1501"/>
      <c r="CG1009" s="1500"/>
      <c r="CH1009" s="1500"/>
      <c r="CI1009" s="1500"/>
      <c r="CJ1009" s="1976"/>
      <c r="CK1009" s="1519"/>
      <c r="CL1009" s="1509"/>
    </row>
    <row r="1010" spans="1:90" s="514" customFormat="1">
      <c r="A1010" s="511"/>
      <c r="B1010" s="512"/>
      <c r="C1010" s="1493"/>
      <c r="D1010" s="1493"/>
      <c r="E1010" s="1493"/>
      <c r="F1010" s="1493"/>
      <c r="G1010" s="1493"/>
      <c r="H1010" s="1530"/>
      <c r="I1010" s="1972"/>
      <c r="J1010" s="1542"/>
      <c r="K1010" s="513"/>
      <c r="L1010" s="513"/>
      <c r="M1010" s="513"/>
      <c r="N1010" s="513"/>
      <c r="O1010" s="513"/>
      <c r="P1010" s="513"/>
      <c r="Q1010" s="513"/>
      <c r="R1010" s="513"/>
      <c r="S1010" s="513"/>
      <c r="T1010" s="513"/>
      <c r="U1010" s="513"/>
      <c r="V1010" s="513"/>
      <c r="W1010" s="513"/>
      <c r="X1010" s="513"/>
      <c r="Y1010" s="513"/>
      <c r="Z1010" s="513"/>
      <c r="AA1010" s="513"/>
      <c r="AB1010" s="513"/>
      <c r="AC1010" s="513"/>
      <c r="AD1010" s="513"/>
      <c r="AE1010" s="513"/>
      <c r="AF1010" s="513"/>
      <c r="AG1010" s="513"/>
      <c r="AH1010" s="513"/>
      <c r="AI1010" s="513"/>
      <c r="AJ1010" s="513"/>
      <c r="AK1010" s="513"/>
      <c r="AL1010" s="513"/>
      <c r="AM1010" s="513"/>
      <c r="AN1010" s="513"/>
      <c r="AO1010" s="513"/>
      <c r="AP1010" s="513"/>
      <c r="AQ1010" s="513"/>
      <c r="AR1010" s="513"/>
      <c r="AS1010" s="513"/>
      <c r="AT1010" s="513"/>
      <c r="AU1010" s="513"/>
      <c r="AV1010" s="513"/>
      <c r="AW1010" s="513"/>
      <c r="AX1010" s="513"/>
      <c r="AY1010" s="513"/>
      <c r="AZ1010" s="513"/>
      <c r="BA1010" s="513"/>
      <c r="BB1010" s="513"/>
      <c r="BC1010" s="513"/>
      <c r="BD1010" s="513"/>
      <c r="BE1010" s="513"/>
      <c r="BF1010" s="513"/>
      <c r="BG1010" s="513"/>
      <c r="BH1010" s="513"/>
      <c r="BI1010" s="513"/>
      <c r="BJ1010" s="513"/>
      <c r="BK1010" s="513"/>
      <c r="BL1010" s="513"/>
      <c r="BM1010" s="513"/>
      <c r="BN1010" s="513"/>
      <c r="BO1010" s="513"/>
      <c r="BP1010" s="513"/>
      <c r="BQ1010" s="513"/>
      <c r="BR1010" s="513"/>
      <c r="BS1010" s="513"/>
      <c r="BT1010" s="513"/>
      <c r="BU1010" s="513"/>
      <c r="BV1010" s="513"/>
      <c r="BW1010" s="513"/>
      <c r="BX1010" s="513"/>
      <c r="BY1010" s="513"/>
      <c r="BZ1010" s="513"/>
      <c r="CA1010" s="513"/>
      <c r="CB1010" s="513"/>
      <c r="CC1010" s="1972"/>
      <c r="CD1010" s="1499"/>
      <c r="CE1010" s="1500"/>
      <c r="CF1010" s="1501"/>
      <c r="CG1010" s="1500"/>
      <c r="CH1010" s="1500"/>
      <c r="CI1010" s="1500"/>
      <c r="CJ1010" s="1976"/>
      <c r="CK1010" s="1519"/>
      <c r="CL1010" s="1509"/>
    </row>
    <row r="1011" spans="1:90" s="514" customFormat="1">
      <c r="A1011" s="511"/>
      <c r="B1011" s="512"/>
      <c r="C1011" s="1493"/>
      <c r="D1011" s="1493"/>
      <c r="E1011" s="1493"/>
      <c r="F1011" s="1493"/>
      <c r="G1011" s="1493"/>
      <c r="H1011" s="1530"/>
      <c r="I1011" s="1972"/>
      <c r="J1011" s="1542"/>
      <c r="K1011" s="513"/>
      <c r="L1011" s="513"/>
      <c r="M1011" s="513"/>
      <c r="N1011" s="513"/>
      <c r="O1011" s="513"/>
      <c r="P1011" s="513"/>
      <c r="Q1011" s="513"/>
      <c r="R1011" s="513"/>
      <c r="S1011" s="513"/>
      <c r="T1011" s="513"/>
      <c r="U1011" s="513"/>
      <c r="V1011" s="513"/>
      <c r="W1011" s="513"/>
      <c r="X1011" s="513"/>
      <c r="Y1011" s="513"/>
      <c r="Z1011" s="513"/>
      <c r="AA1011" s="513"/>
      <c r="AB1011" s="513"/>
      <c r="AC1011" s="513"/>
      <c r="AD1011" s="513"/>
      <c r="AE1011" s="513"/>
      <c r="AF1011" s="513"/>
      <c r="AG1011" s="513"/>
      <c r="AH1011" s="513"/>
      <c r="AI1011" s="513"/>
      <c r="AJ1011" s="513"/>
      <c r="AK1011" s="513"/>
      <c r="AL1011" s="513"/>
      <c r="AM1011" s="513"/>
      <c r="AN1011" s="513"/>
      <c r="AO1011" s="513"/>
      <c r="AP1011" s="513"/>
      <c r="AQ1011" s="513"/>
      <c r="AR1011" s="513"/>
      <c r="AS1011" s="513"/>
      <c r="AT1011" s="513"/>
      <c r="AU1011" s="513"/>
      <c r="AV1011" s="513"/>
      <c r="AW1011" s="513"/>
      <c r="AX1011" s="513"/>
      <c r="AY1011" s="513"/>
      <c r="AZ1011" s="513"/>
      <c r="BA1011" s="513"/>
      <c r="BB1011" s="513"/>
      <c r="BC1011" s="513"/>
      <c r="BD1011" s="513"/>
      <c r="BE1011" s="513"/>
      <c r="BF1011" s="513"/>
      <c r="BG1011" s="513"/>
      <c r="BH1011" s="513"/>
      <c r="BI1011" s="513"/>
      <c r="BJ1011" s="513"/>
      <c r="BK1011" s="513"/>
      <c r="BL1011" s="513"/>
      <c r="BM1011" s="513"/>
      <c r="BN1011" s="513"/>
      <c r="BO1011" s="513"/>
      <c r="BP1011" s="513"/>
      <c r="BQ1011" s="513"/>
      <c r="BR1011" s="513"/>
      <c r="BS1011" s="513"/>
      <c r="BT1011" s="513"/>
      <c r="BU1011" s="513"/>
      <c r="BV1011" s="513"/>
      <c r="BW1011" s="513"/>
      <c r="BX1011" s="513"/>
      <c r="BY1011" s="513"/>
      <c r="BZ1011" s="513"/>
      <c r="CA1011" s="513"/>
      <c r="CB1011" s="513"/>
      <c r="CC1011" s="1972"/>
      <c r="CD1011" s="1499"/>
      <c r="CE1011" s="1500"/>
      <c r="CF1011" s="1501"/>
      <c r="CG1011" s="1500"/>
      <c r="CH1011" s="1500"/>
      <c r="CI1011" s="1500"/>
      <c r="CJ1011" s="1976"/>
      <c r="CK1011" s="1519"/>
      <c r="CL1011" s="1509"/>
    </row>
    <row r="1012" spans="1:90" s="514" customFormat="1">
      <c r="A1012" s="511"/>
      <c r="B1012" s="512"/>
      <c r="C1012" s="1493"/>
      <c r="D1012" s="1493"/>
      <c r="E1012" s="1493"/>
      <c r="F1012" s="1493"/>
      <c r="G1012" s="1493"/>
      <c r="H1012" s="1530"/>
      <c r="I1012" s="1972"/>
      <c r="J1012" s="1542"/>
      <c r="K1012" s="513"/>
      <c r="L1012" s="513"/>
      <c r="M1012" s="513"/>
      <c r="N1012" s="513"/>
      <c r="O1012" s="513"/>
      <c r="P1012" s="513"/>
      <c r="Q1012" s="513"/>
      <c r="R1012" s="513"/>
      <c r="S1012" s="513"/>
      <c r="T1012" s="513"/>
      <c r="U1012" s="513"/>
      <c r="V1012" s="513"/>
      <c r="W1012" s="513"/>
      <c r="X1012" s="513"/>
      <c r="Y1012" s="513"/>
      <c r="Z1012" s="513"/>
      <c r="AA1012" s="513"/>
      <c r="AB1012" s="513"/>
      <c r="AC1012" s="513"/>
      <c r="AD1012" s="513"/>
      <c r="AE1012" s="513"/>
      <c r="AF1012" s="513"/>
      <c r="AG1012" s="513"/>
      <c r="AH1012" s="513"/>
      <c r="AI1012" s="513"/>
      <c r="AJ1012" s="513"/>
      <c r="AK1012" s="513"/>
      <c r="AL1012" s="513"/>
      <c r="AM1012" s="513"/>
      <c r="AN1012" s="513"/>
      <c r="AO1012" s="513"/>
      <c r="AP1012" s="513"/>
      <c r="AQ1012" s="513"/>
      <c r="AR1012" s="513"/>
      <c r="AS1012" s="513"/>
      <c r="AT1012" s="513"/>
      <c r="AU1012" s="513"/>
      <c r="AV1012" s="513"/>
      <c r="AW1012" s="513"/>
      <c r="AX1012" s="513"/>
      <c r="AY1012" s="513"/>
      <c r="AZ1012" s="513"/>
      <c r="BA1012" s="513"/>
      <c r="BB1012" s="513"/>
      <c r="BC1012" s="513"/>
      <c r="BD1012" s="513"/>
      <c r="BE1012" s="513"/>
      <c r="BF1012" s="513"/>
      <c r="BG1012" s="513"/>
      <c r="BH1012" s="513"/>
      <c r="BI1012" s="513"/>
      <c r="BJ1012" s="513"/>
      <c r="BK1012" s="513"/>
      <c r="BL1012" s="513"/>
      <c r="BM1012" s="513"/>
      <c r="BN1012" s="513"/>
      <c r="BO1012" s="513"/>
      <c r="BP1012" s="513"/>
      <c r="BQ1012" s="513"/>
      <c r="BR1012" s="513"/>
      <c r="BS1012" s="513"/>
      <c r="BT1012" s="513"/>
      <c r="BU1012" s="513"/>
      <c r="BV1012" s="513"/>
      <c r="BW1012" s="513"/>
      <c r="BX1012" s="513"/>
      <c r="BY1012" s="513"/>
      <c r="BZ1012" s="513"/>
      <c r="CA1012" s="513"/>
      <c r="CB1012" s="513"/>
      <c r="CC1012" s="1972"/>
      <c r="CD1012" s="1499"/>
      <c r="CE1012" s="1500"/>
      <c r="CF1012" s="1501"/>
      <c r="CG1012" s="1500"/>
      <c r="CH1012" s="1500"/>
      <c r="CI1012" s="1500"/>
      <c r="CJ1012" s="1976"/>
      <c r="CK1012" s="1519"/>
      <c r="CL1012" s="1509"/>
    </row>
    <row r="1013" spans="1:90" s="514" customFormat="1">
      <c r="A1013" s="511"/>
      <c r="B1013" s="512"/>
      <c r="C1013" s="1493"/>
      <c r="D1013" s="1493"/>
      <c r="E1013" s="1493"/>
      <c r="F1013" s="1493"/>
      <c r="G1013" s="1493"/>
      <c r="H1013" s="1530"/>
      <c r="I1013" s="1972"/>
      <c r="J1013" s="1542"/>
      <c r="K1013" s="513"/>
      <c r="L1013" s="513"/>
      <c r="M1013" s="513"/>
      <c r="N1013" s="513"/>
      <c r="O1013" s="513"/>
      <c r="P1013" s="513"/>
      <c r="Q1013" s="513"/>
      <c r="R1013" s="513"/>
      <c r="S1013" s="513"/>
      <c r="T1013" s="513"/>
      <c r="U1013" s="513"/>
      <c r="V1013" s="513"/>
      <c r="W1013" s="513"/>
      <c r="X1013" s="513"/>
      <c r="Y1013" s="513"/>
      <c r="Z1013" s="513"/>
      <c r="AA1013" s="513"/>
      <c r="AB1013" s="513"/>
      <c r="AC1013" s="513"/>
      <c r="AD1013" s="513"/>
      <c r="AE1013" s="513"/>
      <c r="AF1013" s="513"/>
      <c r="AG1013" s="513"/>
      <c r="AH1013" s="513"/>
      <c r="AI1013" s="513"/>
      <c r="AJ1013" s="513"/>
      <c r="AK1013" s="513"/>
      <c r="AL1013" s="513"/>
      <c r="AM1013" s="513"/>
      <c r="AN1013" s="513"/>
      <c r="AO1013" s="513"/>
      <c r="AP1013" s="513"/>
      <c r="AQ1013" s="513"/>
      <c r="AR1013" s="513"/>
      <c r="AS1013" s="513"/>
      <c r="AT1013" s="513"/>
      <c r="AU1013" s="513"/>
      <c r="AV1013" s="513"/>
      <c r="AW1013" s="513"/>
      <c r="AX1013" s="513"/>
      <c r="AY1013" s="513"/>
      <c r="AZ1013" s="513"/>
      <c r="BA1013" s="513"/>
      <c r="BB1013" s="513"/>
      <c r="BC1013" s="513"/>
      <c r="BD1013" s="513"/>
      <c r="BE1013" s="513"/>
      <c r="BF1013" s="513"/>
      <c r="BG1013" s="513"/>
      <c r="BH1013" s="513"/>
      <c r="BI1013" s="513"/>
      <c r="BJ1013" s="513"/>
      <c r="BK1013" s="513"/>
      <c r="BL1013" s="513"/>
      <c r="BM1013" s="513"/>
      <c r="BN1013" s="513"/>
      <c r="BO1013" s="513"/>
      <c r="BP1013" s="513"/>
      <c r="BQ1013" s="513"/>
      <c r="BR1013" s="513"/>
      <c r="BS1013" s="513"/>
      <c r="BT1013" s="513"/>
      <c r="BU1013" s="513"/>
      <c r="BV1013" s="513"/>
      <c r="BW1013" s="513"/>
      <c r="BX1013" s="513"/>
      <c r="BY1013" s="513"/>
      <c r="BZ1013" s="513"/>
      <c r="CA1013" s="513"/>
      <c r="CB1013" s="513"/>
      <c r="CC1013" s="1972"/>
      <c r="CD1013" s="1499"/>
      <c r="CE1013" s="1500"/>
      <c r="CF1013" s="1501"/>
      <c r="CG1013" s="1500"/>
      <c r="CH1013" s="1500"/>
      <c r="CI1013" s="1500"/>
      <c r="CJ1013" s="1976"/>
      <c r="CK1013" s="1519"/>
      <c r="CL1013" s="1509"/>
    </row>
    <row r="1014" spans="1:90" s="514" customFormat="1">
      <c r="A1014" s="511"/>
      <c r="B1014" s="512"/>
      <c r="C1014" s="1493"/>
      <c r="D1014" s="1493"/>
      <c r="E1014" s="1493"/>
      <c r="F1014" s="1493"/>
      <c r="G1014" s="1493"/>
      <c r="H1014" s="1530"/>
      <c r="I1014" s="1972"/>
      <c r="J1014" s="1542"/>
      <c r="K1014" s="513"/>
      <c r="L1014" s="513"/>
      <c r="M1014" s="513"/>
      <c r="N1014" s="513"/>
      <c r="O1014" s="513"/>
      <c r="P1014" s="513"/>
      <c r="Q1014" s="513"/>
      <c r="R1014" s="513"/>
      <c r="S1014" s="513"/>
      <c r="T1014" s="513"/>
      <c r="U1014" s="513"/>
      <c r="V1014" s="513"/>
      <c r="W1014" s="513"/>
      <c r="X1014" s="513"/>
      <c r="Y1014" s="513"/>
      <c r="Z1014" s="513"/>
      <c r="AA1014" s="513"/>
      <c r="AB1014" s="513"/>
      <c r="AC1014" s="513"/>
      <c r="AD1014" s="513"/>
      <c r="AE1014" s="513"/>
      <c r="AF1014" s="513"/>
      <c r="AG1014" s="513"/>
      <c r="AH1014" s="513"/>
      <c r="AI1014" s="513"/>
      <c r="AJ1014" s="513"/>
      <c r="AK1014" s="513"/>
      <c r="AL1014" s="513"/>
      <c r="AM1014" s="513"/>
      <c r="AN1014" s="513"/>
      <c r="AO1014" s="513"/>
      <c r="AP1014" s="513"/>
      <c r="AQ1014" s="513"/>
      <c r="AR1014" s="513"/>
      <c r="AS1014" s="513"/>
      <c r="AT1014" s="513"/>
      <c r="AU1014" s="513"/>
      <c r="AV1014" s="513"/>
      <c r="AW1014" s="513"/>
      <c r="AX1014" s="513"/>
      <c r="AY1014" s="513"/>
      <c r="AZ1014" s="513"/>
      <c r="BA1014" s="513"/>
      <c r="BB1014" s="513"/>
      <c r="BC1014" s="513"/>
      <c r="BD1014" s="513"/>
      <c r="BE1014" s="513"/>
      <c r="BF1014" s="513"/>
      <c r="BG1014" s="513"/>
      <c r="BH1014" s="513"/>
      <c r="BI1014" s="513"/>
      <c r="BJ1014" s="513"/>
      <c r="BK1014" s="513"/>
      <c r="BL1014" s="513"/>
      <c r="BM1014" s="513"/>
      <c r="BN1014" s="513"/>
      <c r="BO1014" s="513"/>
      <c r="BP1014" s="513"/>
      <c r="BQ1014" s="513"/>
      <c r="BR1014" s="513"/>
      <c r="BS1014" s="513"/>
      <c r="BT1014" s="513"/>
      <c r="BU1014" s="513"/>
      <c r="BV1014" s="513"/>
      <c r="BW1014" s="513"/>
      <c r="BX1014" s="513"/>
      <c r="BY1014" s="513"/>
      <c r="BZ1014" s="513"/>
      <c r="CA1014" s="513"/>
      <c r="CB1014" s="513"/>
      <c r="CC1014" s="1972"/>
      <c r="CD1014" s="1499"/>
      <c r="CE1014" s="1500"/>
      <c r="CF1014" s="1501"/>
      <c r="CG1014" s="1500"/>
      <c r="CH1014" s="1500"/>
      <c r="CI1014" s="1500"/>
      <c r="CJ1014" s="1976"/>
      <c r="CK1014" s="1519"/>
      <c r="CL1014" s="1509"/>
    </row>
    <row r="1015" spans="1:90" s="514" customFormat="1">
      <c r="A1015" s="511"/>
      <c r="B1015" s="512"/>
      <c r="C1015" s="1493"/>
      <c r="D1015" s="1493"/>
      <c r="E1015" s="1493"/>
      <c r="F1015" s="1493"/>
      <c r="G1015" s="1493"/>
      <c r="H1015" s="1530"/>
      <c r="I1015" s="1972"/>
      <c r="J1015" s="1542"/>
      <c r="K1015" s="513"/>
      <c r="L1015" s="513"/>
      <c r="M1015" s="513"/>
      <c r="N1015" s="513"/>
      <c r="O1015" s="513"/>
      <c r="P1015" s="513"/>
      <c r="Q1015" s="513"/>
      <c r="R1015" s="513"/>
      <c r="S1015" s="513"/>
      <c r="T1015" s="513"/>
      <c r="U1015" s="513"/>
      <c r="V1015" s="513"/>
      <c r="W1015" s="513"/>
      <c r="X1015" s="513"/>
      <c r="Y1015" s="513"/>
      <c r="Z1015" s="513"/>
      <c r="AA1015" s="513"/>
      <c r="AB1015" s="513"/>
      <c r="AC1015" s="513"/>
      <c r="AD1015" s="513"/>
      <c r="AE1015" s="513"/>
      <c r="AF1015" s="513"/>
      <c r="AG1015" s="513"/>
      <c r="AH1015" s="513"/>
      <c r="AI1015" s="513"/>
      <c r="AJ1015" s="513"/>
      <c r="AK1015" s="513"/>
      <c r="AL1015" s="513"/>
      <c r="AM1015" s="513"/>
      <c r="AN1015" s="513"/>
      <c r="AO1015" s="513"/>
      <c r="AP1015" s="513"/>
      <c r="AQ1015" s="513"/>
      <c r="AR1015" s="513"/>
      <c r="AS1015" s="513"/>
      <c r="AT1015" s="513"/>
      <c r="AU1015" s="513"/>
      <c r="AV1015" s="513"/>
      <c r="AW1015" s="513"/>
      <c r="AX1015" s="513"/>
      <c r="AY1015" s="513"/>
      <c r="AZ1015" s="513"/>
      <c r="BA1015" s="513"/>
      <c r="BB1015" s="513"/>
      <c r="BC1015" s="513"/>
      <c r="BD1015" s="513"/>
      <c r="BE1015" s="513"/>
      <c r="BF1015" s="513"/>
      <c r="BG1015" s="513"/>
      <c r="BH1015" s="513"/>
      <c r="BI1015" s="513"/>
      <c r="BJ1015" s="513"/>
      <c r="BK1015" s="513"/>
      <c r="BL1015" s="513"/>
      <c r="BM1015" s="513"/>
      <c r="BN1015" s="513"/>
      <c r="BO1015" s="513"/>
      <c r="BP1015" s="513"/>
      <c r="BQ1015" s="513"/>
      <c r="BR1015" s="513"/>
      <c r="BS1015" s="513"/>
      <c r="BT1015" s="513"/>
      <c r="BU1015" s="513"/>
      <c r="BV1015" s="513"/>
      <c r="BW1015" s="513"/>
      <c r="BX1015" s="513"/>
      <c r="BY1015" s="513"/>
      <c r="BZ1015" s="513"/>
      <c r="CA1015" s="513"/>
      <c r="CB1015" s="513"/>
      <c r="CC1015" s="1972"/>
      <c r="CD1015" s="1499"/>
      <c r="CE1015" s="1500"/>
      <c r="CF1015" s="1501"/>
      <c r="CG1015" s="1500"/>
      <c r="CH1015" s="1500"/>
      <c r="CI1015" s="1500"/>
      <c r="CJ1015" s="1976"/>
      <c r="CK1015" s="1519"/>
      <c r="CL1015" s="1509"/>
    </row>
    <row r="1016" spans="1:90" s="514" customFormat="1">
      <c r="A1016" s="511"/>
      <c r="B1016" s="512"/>
      <c r="C1016" s="1493"/>
      <c r="D1016" s="1493"/>
      <c r="E1016" s="1493"/>
      <c r="F1016" s="1493"/>
      <c r="G1016" s="1493"/>
      <c r="H1016" s="1530"/>
      <c r="I1016" s="1972"/>
      <c r="J1016" s="1542"/>
      <c r="K1016" s="513"/>
      <c r="L1016" s="513"/>
      <c r="M1016" s="513"/>
      <c r="N1016" s="513"/>
      <c r="O1016" s="513"/>
      <c r="P1016" s="513"/>
      <c r="Q1016" s="513"/>
      <c r="R1016" s="513"/>
      <c r="S1016" s="513"/>
      <c r="T1016" s="513"/>
      <c r="U1016" s="513"/>
      <c r="V1016" s="513"/>
      <c r="W1016" s="513"/>
      <c r="X1016" s="513"/>
      <c r="Y1016" s="513"/>
      <c r="Z1016" s="513"/>
      <c r="AA1016" s="513"/>
      <c r="AB1016" s="513"/>
      <c r="AC1016" s="513"/>
      <c r="AD1016" s="513"/>
      <c r="AE1016" s="513"/>
      <c r="AF1016" s="513"/>
      <c r="AG1016" s="513"/>
      <c r="AH1016" s="513"/>
      <c r="AI1016" s="513"/>
      <c r="AJ1016" s="513"/>
      <c r="AK1016" s="513"/>
      <c r="AL1016" s="513"/>
      <c r="AM1016" s="513"/>
      <c r="AN1016" s="513"/>
      <c r="AO1016" s="513"/>
      <c r="AP1016" s="513"/>
      <c r="AQ1016" s="513"/>
      <c r="AR1016" s="513"/>
      <c r="AS1016" s="513"/>
      <c r="AT1016" s="513"/>
      <c r="AU1016" s="513"/>
      <c r="AV1016" s="513"/>
      <c r="AW1016" s="513"/>
      <c r="AX1016" s="513"/>
      <c r="AY1016" s="513"/>
      <c r="AZ1016" s="513"/>
      <c r="BA1016" s="513"/>
      <c r="BB1016" s="513"/>
      <c r="BC1016" s="513"/>
      <c r="BD1016" s="513"/>
      <c r="BE1016" s="513"/>
      <c r="BF1016" s="513"/>
      <c r="BG1016" s="513"/>
      <c r="BH1016" s="513"/>
      <c r="BI1016" s="513"/>
      <c r="BJ1016" s="513"/>
      <c r="BK1016" s="513"/>
      <c r="BL1016" s="513"/>
      <c r="BM1016" s="513"/>
      <c r="BN1016" s="513"/>
      <c r="BO1016" s="513"/>
      <c r="BP1016" s="513"/>
      <c r="BQ1016" s="513"/>
      <c r="BR1016" s="513"/>
      <c r="BS1016" s="513"/>
      <c r="BT1016" s="513"/>
      <c r="BU1016" s="513"/>
      <c r="BV1016" s="513"/>
      <c r="BW1016" s="513"/>
      <c r="BX1016" s="513"/>
      <c r="BY1016" s="513"/>
      <c r="BZ1016" s="513"/>
      <c r="CA1016" s="513"/>
      <c r="CB1016" s="513"/>
      <c r="CC1016" s="1972"/>
      <c r="CD1016" s="1499"/>
      <c r="CE1016" s="1500"/>
      <c r="CF1016" s="1501"/>
      <c r="CG1016" s="1500"/>
      <c r="CH1016" s="1500"/>
      <c r="CI1016" s="1500"/>
      <c r="CJ1016" s="1976"/>
      <c r="CK1016" s="1519"/>
      <c r="CL1016" s="1509"/>
    </row>
    <row r="1017" spans="1:90" s="514" customFormat="1">
      <c r="A1017" s="511"/>
      <c r="B1017" s="512"/>
      <c r="C1017" s="1493"/>
      <c r="D1017" s="1493"/>
      <c r="E1017" s="1493"/>
      <c r="F1017" s="1493"/>
      <c r="G1017" s="1493"/>
      <c r="H1017" s="1530"/>
      <c r="I1017" s="1972"/>
      <c r="J1017" s="1542"/>
      <c r="K1017" s="513"/>
      <c r="L1017" s="513"/>
      <c r="M1017" s="513"/>
      <c r="N1017" s="513"/>
      <c r="O1017" s="513"/>
      <c r="P1017" s="513"/>
      <c r="Q1017" s="513"/>
      <c r="R1017" s="513"/>
      <c r="S1017" s="513"/>
      <c r="T1017" s="513"/>
      <c r="U1017" s="513"/>
      <c r="V1017" s="513"/>
      <c r="W1017" s="513"/>
      <c r="X1017" s="513"/>
      <c r="Y1017" s="513"/>
      <c r="Z1017" s="513"/>
      <c r="AA1017" s="513"/>
      <c r="AB1017" s="513"/>
      <c r="AC1017" s="513"/>
      <c r="AD1017" s="513"/>
      <c r="AE1017" s="513"/>
      <c r="AF1017" s="513"/>
      <c r="AG1017" s="513"/>
      <c r="AH1017" s="513"/>
      <c r="AI1017" s="513"/>
      <c r="AJ1017" s="513"/>
      <c r="AK1017" s="513"/>
      <c r="AL1017" s="513"/>
      <c r="AM1017" s="513"/>
      <c r="AN1017" s="513"/>
      <c r="AO1017" s="513"/>
      <c r="AP1017" s="513"/>
      <c r="AQ1017" s="513"/>
      <c r="AR1017" s="513"/>
      <c r="AS1017" s="513"/>
      <c r="AT1017" s="513"/>
      <c r="AU1017" s="513"/>
      <c r="AV1017" s="513"/>
      <c r="AW1017" s="513"/>
      <c r="AX1017" s="513"/>
      <c r="AY1017" s="513"/>
      <c r="AZ1017" s="513"/>
      <c r="BA1017" s="513"/>
      <c r="BB1017" s="513"/>
      <c r="BC1017" s="513"/>
      <c r="BD1017" s="513"/>
      <c r="BE1017" s="513"/>
      <c r="BF1017" s="513"/>
      <c r="BG1017" s="513"/>
      <c r="BH1017" s="513"/>
      <c r="BI1017" s="513"/>
      <c r="BJ1017" s="513"/>
      <c r="BK1017" s="513"/>
      <c r="BL1017" s="513"/>
      <c r="BM1017" s="513"/>
      <c r="BN1017" s="513"/>
      <c r="BO1017" s="513"/>
      <c r="BP1017" s="513"/>
      <c r="BQ1017" s="513"/>
      <c r="BR1017" s="513"/>
      <c r="BS1017" s="513"/>
      <c r="BT1017" s="513"/>
      <c r="BU1017" s="513"/>
      <c r="BV1017" s="513"/>
      <c r="BW1017" s="513"/>
      <c r="BX1017" s="513"/>
      <c r="BY1017" s="513"/>
      <c r="BZ1017" s="513"/>
      <c r="CA1017" s="513"/>
      <c r="CB1017" s="513"/>
      <c r="CC1017" s="1972"/>
      <c r="CD1017" s="1499"/>
      <c r="CE1017" s="1500"/>
      <c r="CF1017" s="1501"/>
      <c r="CG1017" s="1500"/>
      <c r="CH1017" s="1500"/>
      <c r="CI1017" s="1500"/>
      <c r="CJ1017" s="1976"/>
      <c r="CK1017" s="1519"/>
      <c r="CL1017" s="1509"/>
    </row>
    <row r="1018" spans="1:90" s="514" customFormat="1">
      <c r="A1018" s="511"/>
      <c r="B1018" s="512"/>
      <c r="C1018" s="1493"/>
      <c r="D1018" s="1493"/>
      <c r="E1018" s="1493"/>
      <c r="F1018" s="1493"/>
      <c r="G1018" s="1493"/>
      <c r="H1018" s="1530"/>
      <c r="I1018" s="1972"/>
      <c r="J1018" s="1542"/>
      <c r="K1018" s="513"/>
      <c r="L1018" s="513"/>
      <c r="M1018" s="513"/>
      <c r="N1018" s="513"/>
      <c r="O1018" s="513"/>
      <c r="P1018" s="513"/>
      <c r="Q1018" s="513"/>
      <c r="R1018" s="513"/>
      <c r="S1018" s="513"/>
      <c r="T1018" s="513"/>
      <c r="U1018" s="513"/>
      <c r="V1018" s="513"/>
      <c r="W1018" s="513"/>
      <c r="X1018" s="513"/>
      <c r="Y1018" s="513"/>
      <c r="Z1018" s="513"/>
      <c r="AA1018" s="513"/>
      <c r="AB1018" s="513"/>
      <c r="AC1018" s="513"/>
      <c r="AD1018" s="513"/>
      <c r="AE1018" s="513"/>
      <c r="AF1018" s="513"/>
      <c r="AG1018" s="513"/>
      <c r="AH1018" s="513"/>
      <c r="AI1018" s="513"/>
      <c r="AJ1018" s="513"/>
      <c r="AK1018" s="513"/>
      <c r="AL1018" s="513"/>
      <c r="AM1018" s="513"/>
      <c r="AN1018" s="513"/>
      <c r="AO1018" s="513"/>
      <c r="AP1018" s="513"/>
      <c r="AQ1018" s="513"/>
      <c r="AR1018" s="513"/>
      <c r="AS1018" s="513"/>
      <c r="AT1018" s="513"/>
      <c r="AU1018" s="513"/>
      <c r="AV1018" s="513"/>
      <c r="AW1018" s="513"/>
      <c r="AX1018" s="513"/>
      <c r="AY1018" s="513"/>
      <c r="AZ1018" s="513"/>
      <c r="BA1018" s="513"/>
      <c r="BB1018" s="513"/>
      <c r="BC1018" s="513"/>
      <c r="BD1018" s="513"/>
      <c r="BE1018" s="513"/>
      <c r="BF1018" s="513"/>
      <c r="BG1018" s="513"/>
      <c r="BH1018" s="513"/>
      <c r="BI1018" s="513"/>
      <c r="BJ1018" s="513"/>
      <c r="BK1018" s="513"/>
      <c r="BL1018" s="513"/>
      <c r="BM1018" s="513"/>
      <c r="BN1018" s="513"/>
      <c r="BO1018" s="513"/>
      <c r="BP1018" s="513"/>
      <c r="BQ1018" s="513"/>
      <c r="BR1018" s="513"/>
      <c r="BS1018" s="513"/>
      <c r="BT1018" s="513"/>
      <c r="BU1018" s="513"/>
      <c r="BV1018" s="513"/>
      <c r="BW1018" s="513"/>
      <c r="BX1018" s="513"/>
      <c r="BY1018" s="513"/>
      <c r="BZ1018" s="513"/>
      <c r="CA1018" s="513"/>
      <c r="CB1018" s="513"/>
      <c r="CC1018" s="1972"/>
      <c r="CD1018" s="1499"/>
      <c r="CE1018" s="1500"/>
      <c r="CF1018" s="1501"/>
      <c r="CG1018" s="1500"/>
      <c r="CH1018" s="1500"/>
      <c r="CI1018" s="1500"/>
      <c r="CJ1018" s="1976"/>
      <c r="CK1018" s="1519"/>
      <c r="CL1018" s="1509"/>
    </row>
    <row r="1019" spans="1:90" s="514" customFormat="1">
      <c r="A1019" s="511"/>
      <c r="B1019" s="512"/>
      <c r="C1019" s="1493"/>
      <c r="D1019" s="1493"/>
      <c r="E1019" s="1493"/>
      <c r="F1019" s="1493"/>
      <c r="G1019" s="1493"/>
      <c r="H1019" s="1530"/>
      <c r="I1019" s="1972"/>
      <c r="J1019" s="1542"/>
      <c r="K1019" s="513"/>
      <c r="L1019" s="513"/>
      <c r="M1019" s="513"/>
      <c r="N1019" s="513"/>
      <c r="O1019" s="513"/>
      <c r="P1019" s="513"/>
      <c r="Q1019" s="513"/>
      <c r="R1019" s="513"/>
      <c r="S1019" s="513"/>
      <c r="T1019" s="513"/>
      <c r="U1019" s="513"/>
      <c r="V1019" s="513"/>
      <c r="W1019" s="513"/>
      <c r="X1019" s="513"/>
      <c r="Y1019" s="513"/>
      <c r="Z1019" s="513"/>
      <c r="AA1019" s="513"/>
      <c r="AB1019" s="513"/>
      <c r="AC1019" s="513"/>
      <c r="AD1019" s="513"/>
      <c r="AE1019" s="513"/>
      <c r="AF1019" s="513"/>
      <c r="AG1019" s="513"/>
      <c r="AH1019" s="513"/>
      <c r="AI1019" s="513"/>
      <c r="AJ1019" s="513"/>
      <c r="AK1019" s="513"/>
      <c r="AL1019" s="513"/>
      <c r="AM1019" s="513"/>
      <c r="AN1019" s="513"/>
      <c r="AO1019" s="513"/>
      <c r="AP1019" s="513"/>
      <c r="AQ1019" s="513"/>
      <c r="AR1019" s="513"/>
      <c r="AS1019" s="513"/>
      <c r="AT1019" s="513"/>
      <c r="AU1019" s="513"/>
      <c r="AV1019" s="513"/>
      <c r="AW1019" s="513"/>
      <c r="AX1019" s="513"/>
      <c r="AY1019" s="513"/>
      <c r="AZ1019" s="513"/>
      <c r="BA1019" s="513"/>
      <c r="BB1019" s="513"/>
      <c r="BC1019" s="513"/>
      <c r="BD1019" s="513"/>
      <c r="BE1019" s="513"/>
      <c r="BF1019" s="513"/>
      <c r="BG1019" s="513"/>
      <c r="BH1019" s="513"/>
      <c r="BI1019" s="513"/>
      <c r="BJ1019" s="513"/>
      <c r="BK1019" s="513"/>
      <c r="BL1019" s="513"/>
      <c r="BM1019" s="513"/>
      <c r="BN1019" s="513"/>
      <c r="BO1019" s="513"/>
      <c r="BP1019" s="513"/>
      <c r="BQ1019" s="513"/>
      <c r="BR1019" s="513"/>
      <c r="BS1019" s="513"/>
      <c r="BT1019" s="513"/>
      <c r="BU1019" s="513"/>
      <c r="BV1019" s="513"/>
      <c r="BW1019" s="513"/>
      <c r="BX1019" s="513"/>
      <c r="BY1019" s="513"/>
      <c r="BZ1019" s="513"/>
      <c r="CA1019" s="513"/>
      <c r="CB1019" s="513"/>
      <c r="CC1019" s="1972"/>
      <c r="CD1019" s="1499"/>
      <c r="CE1019" s="1500"/>
      <c r="CF1019" s="1501"/>
      <c r="CG1019" s="1500"/>
      <c r="CH1019" s="1500"/>
      <c r="CI1019" s="1500"/>
      <c r="CJ1019" s="1976"/>
      <c r="CK1019" s="1519"/>
      <c r="CL1019" s="1509"/>
    </row>
    <row r="1020" spans="1:90" s="514" customFormat="1">
      <c r="A1020" s="511"/>
      <c r="B1020" s="512"/>
      <c r="C1020" s="1493"/>
      <c r="D1020" s="1493"/>
      <c r="E1020" s="1493"/>
      <c r="F1020" s="1493"/>
      <c r="G1020" s="1493"/>
      <c r="H1020" s="1530"/>
      <c r="I1020" s="1972"/>
      <c r="J1020" s="1542"/>
      <c r="K1020" s="513"/>
      <c r="L1020" s="513"/>
      <c r="M1020" s="513"/>
      <c r="N1020" s="513"/>
      <c r="O1020" s="513"/>
      <c r="P1020" s="513"/>
      <c r="Q1020" s="513"/>
      <c r="R1020" s="513"/>
      <c r="S1020" s="513"/>
      <c r="T1020" s="513"/>
      <c r="U1020" s="513"/>
      <c r="V1020" s="513"/>
      <c r="W1020" s="513"/>
      <c r="X1020" s="513"/>
      <c r="Y1020" s="513"/>
      <c r="Z1020" s="513"/>
      <c r="AA1020" s="513"/>
      <c r="AB1020" s="513"/>
      <c r="AC1020" s="513"/>
      <c r="AD1020" s="513"/>
      <c r="AE1020" s="513"/>
      <c r="AF1020" s="513"/>
      <c r="AG1020" s="513"/>
      <c r="AH1020" s="513"/>
      <c r="AI1020" s="513"/>
      <c r="AJ1020" s="513"/>
      <c r="AK1020" s="513"/>
      <c r="AL1020" s="513"/>
      <c r="AM1020" s="513"/>
      <c r="AN1020" s="513"/>
      <c r="AO1020" s="513"/>
      <c r="AP1020" s="513"/>
      <c r="AQ1020" s="513"/>
      <c r="AR1020" s="513"/>
      <c r="AS1020" s="513"/>
      <c r="AT1020" s="513"/>
      <c r="AU1020" s="513"/>
      <c r="AV1020" s="513"/>
      <c r="AW1020" s="513"/>
      <c r="AX1020" s="513"/>
      <c r="AY1020" s="513"/>
      <c r="AZ1020" s="513"/>
      <c r="BA1020" s="513"/>
      <c r="BB1020" s="513"/>
      <c r="BC1020" s="513"/>
      <c r="BD1020" s="513"/>
      <c r="BE1020" s="513"/>
      <c r="BF1020" s="513"/>
      <c r="BG1020" s="513"/>
      <c r="BH1020" s="513"/>
      <c r="BI1020" s="513"/>
      <c r="BJ1020" s="513"/>
      <c r="BK1020" s="513"/>
      <c r="BL1020" s="513"/>
      <c r="BM1020" s="513"/>
      <c r="BN1020" s="513"/>
      <c r="BO1020" s="513"/>
      <c r="BP1020" s="513"/>
      <c r="BQ1020" s="513"/>
      <c r="BR1020" s="513"/>
      <c r="BS1020" s="513"/>
      <c r="BT1020" s="513"/>
      <c r="BU1020" s="513"/>
      <c r="BV1020" s="513"/>
      <c r="BW1020" s="513"/>
      <c r="BX1020" s="513"/>
      <c r="BY1020" s="513"/>
      <c r="BZ1020" s="513"/>
      <c r="CA1020" s="513"/>
      <c r="CB1020" s="513"/>
      <c r="CC1020" s="1972"/>
      <c r="CD1020" s="1499"/>
      <c r="CE1020" s="1500"/>
      <c r="CF1020" s="1501"/>
      <c r="CG1020" s="1500"/>
      <c r="CH1020" s="1500"/>
      <c r="CI1020" s="1500"/>
      <c r="CJ1020" s="1976"/>
      <c r="CK1020" s="1519"/>
      <c r="CL1020" s="1509"/>
    </row>
    <row r="1021" spans="1:90" s="514" customFormat="1">
      <c r="A1021" s="511"/>
      <c r="B1021" s="512"/>
      <c r="C1021" s="1493"/>
      <c r="D1021" s="1493"/>
      <c r="E1021" s="1493"/>
      <c r="F1021" s="1493"/>
      <c r="G1021" s="1493"/>
      <c r="H1021" s="1530"/>
      <c r="I1021" s="1972"/>
      <c r="J1021" s="1542"/>
      <c r="K1021" s="513"/>
      <c r="L1021" s="513"/>
      <c r="M1021" s="513"/>
      <c r="N1021" s="513"/>
      <c r="O1021" s="513"/>
      <c r="P1021" s="513"/>
      <c r="Q1021" s="513"/>
      <c r="R1021" s="513"/>
      <c r="S1021" s="513"/>
      <c r="T1021" s="513"/>
      <c r="U1021" s="513"/>
      <c r="V1021" s="513"/>
      <c r="W1021" s="513"/>
      <c r="X1021" s="513"/>
      <c r="Y1021" s="513"/>
      <c r="Z1021" s="513"/>
      <c r="AA1021" s="513"/>
      <c r="AB1021" s="513"/>
      <c r="AC1021" s="513"/>
      <c r="AD1021" s="513"/>
      <c r="AE1021" s="513"/>
      <c r="AF1021" s="513"/>
      <c r="AG1021" s="513"/>
      <c r="AH1021" s="513"/>
      <c r="AI1021" s="513"/>
      <c r="AJ1021" s="513"/>
      <c r="AK1021" s="513"/>
      <c r="AL1021" s="513"/>
      <c r="AM1021" s="513"/>
      <c r="AN1021" s="513"/>
      <c r="AO1021" s="513"/>
      <c r="AP1021" s="513"/>
      <c r="AQ1021" s="513"/>
      <c r="AR1021" s="513"/>
      <c r="AS1021" s="513"/>
      <c r="AT1021" s="513"/>
      <c r="AU1021" s="513"/>
      <c r="AV1021" s="513"/>
      <c r="AW1021" s="513"/>
      <c r="AX1021" s="513"/>
      <c r="AY1021" s="513"/>
      <c r="AZ1021" s="513"/>
      <c r="BA1021" s="513"/>
      <c r="BB1021" s="513"/>
      <c r="BC1021" s="513"/>
      <c r="BD1021" s="513"/>
      <c r="BE1021" s="513"/>
      <c r="BF1021" s="513"/>
      <c r="BG1021" s="513"/>
      <c r="BH1021" s="513"/>
      <c r="BI1021" s="513"/>
      <c r="BJ1021" s="513"/>
      <c r="BK1021" s="513"/>
      <c r="BL1021" s="513"/>
      <c r="BM1021" s="513"/>
      <c r="BN1021" s="513"/>
      <c r="BO1021" s="513"/>
      <c r="BP1021" s="513"/>
      <c r="BQ1021" s="513"/>
      <c r="BR1021" s="513"/>
      <c r="BS1021" s="513"/>
      <c r="BT1021" s="513"/>
      <c r="BU1021" s="513"/>
      <c r="BV1021" s="513"/>
      <c r="BW1021" s="513"/>
      <c r="BX1021" s="513"/>
      <c r="BY1021" s="513"/>
      <c r="BZ1021" s="513"/>
      <c r="CA1021" s="513"/>
      <c r="CB1021" s="513"/>
      <c r="CC1021" s="1972"/>
      <c r="CD1021" s="1499"/>
      <c r="CE1021" s="1500"/>
      <c r="CF1021" s="1501"/>
      <c r="CG1021" s="1500"/>
      <c r="CH1021" s="1500"/>
      <c r="CI1021" s="1500"/>
      <c r="CJ1021" s="1976"/>
      <c r="CK1021" s="1519"/>
      <c r="CL1021" s="1509"/>
    </row>
    <row r="1022" spans="1:90" s="514" customFormat="1">
      <c r="A1022" s="511"/>
      <c r="B1022" s="512"/>
      <c r="C1022" s="1493"/>
      <c r="D1022" s="1493"/>
      <c r="E1022" s="1493"/>
      <c r="F1022" s="1493"/>
      <c r="G1022" s="1493"/>
      <c r="H1022" s="1530"/>
      <c r="I1022" s="1972"/>
      <c r="J1022" s="1542"/>
      <c r="K1022" s="513"/>
      <c r="L1022" s="513"/>
      <c r="M1022" s="513"/>
      <c r="N1022" s="513"/>
      <c r="O1022" s="513"/>
      <c r="P1022" s="513"/>
      <c r="Q1022" s="513"/>
      <c r="R1022" s="513"/>
      <c r="S1022" s="513"/>
      <c r="T1022" s="513"/>
      <c r="U1022" s="513"/>
      <c r="V1022" s="513"/>
      <c r="W1022" s="513"/>
      <c r="X1022" s="513"/>
      <c r="Y1022" s="513"/>
      <c r="Z1022" s="513"/>
      <c r="AA1022" s="513"/>
      <c r="AB1022" s="513"/>
      <c r="AC1022" s="513"/>
      <c r="AD1022" s="513"/>
      <c r="AE1022" s="513"/>
      <c r="AF1022" s="513"/>
      <c r="AG1022" s="513"/>
      <c r="AH1022" s="513"/>
      <c r="AI1022" s="513"/>
      <c r="AJ1022" s="513"/>
      <c r="AK1022" s="513"/>
      <c r="AL1022" s="513"/>
      <c r="AM1022" s="513"/>
      <c r="AN1022" s="513"/>
      <c r="AO1022" s="513"/>
      <c r="AP1022" s="513"/>
      <c r="AQ1022" s="513"/>
      <c r="AR1022" s="513"/>
      <c r="AS1022" s="513"/>
      <c r="AT1022" s="513"/>
      <c r="AU1022" s="513"/>
      <c r="AV1022" s="513"/>
      <c r="AW1022" s="513"/>
      <c r="AX1022" s="513"/>
      <c r="AY1022" s="513"/>
      <c r="AZ1022" s="513"/>
      <c r="BA1022" s="513"/>
      <c r="BB1022" s="513"/>
      <c r="BC1022" s="513"/>
      <c r="BD1022" s="513"/>
      <c r="BE1022" s="513"/>
      <c r="BF1022" s="513"/>
      <c r="BG1022" s="513"/>
      <c r="BH1022" s="513"/>
      <c r="BI1022" s="513"/>
      <c r="BJ1022" s="513"/>
      <c r="BK1022" s="513"/>
      <c r="BL1022" s="513"/>
      <c r="BM1022" s="513"/>
      <c r="BN1022" s="513"/>
      <c r="BO1022" s="513"/>
      <c r="BP1022" s="513"/>
      <c r="BQ1022" s="513"/>
      <c r="BR1022" s="513"/>
      <c r="BS1022" s="513"/>
      <c r="BT1022" s="513"/>
      <c r="BU1022" s="513"/>
      <c r="BV1022" s="513"/>
      <c r="BW1022" s="513"/>
      <c r="BX1022" s="513"/>
      <c r="BY1022" s="513"/>
      <c r="BZ1022" s="513"/>
      <c r="CA1022" s="513"/>
      <c r="CB1022" s="513"/>
      <c r="CC1022" s="1972"/>
      <c r="CD1022" s="1499"/>
      <c r="CE1022" s="1500"/>
      <c r="CF1022" s="1501"/>
      <c r="CG1022" s="1500"/>
      <c r="CH1022" s="1500"/>
      <c r="CI1022" s="1500"/>
      <c r="CJ1022" s="1976"/>
      <c r="CK1022" s="1519"/>
      <c r="CL1022" s="1509"/>
    </row>
    <row r="1023" spans="1:90" s="514" customFormat="1">
      <c r="A1023" s="511"/>
      <c r="B1023" s="512"/>
      <c r="C1023" s="1493"/>
      <c r="D1023" s="1493"/>
      <c r="E1023" s="1493"/>
      <c r="F1023" s="1493"/>
      <c r="G1023" s="1493"/>
      <c r="H1023" s="1530"/>
      <c r="I1023" s="1972"/>
      <c r="J1023" s="1542"/>
      <c r="K1023" s="513"/>
      <c r="L1023" s="513"/>
      <c r="M1023" s="513"/>
      <c r="N1023" s="513"/>
      <c r="O1023" s="513"/>
      <c r="P1023" s="513"/>
      <c r="Q1023" s="513"/>
      <c r="R1023" s="513"/>
      <c r="S1023" s="513"/>
      <c r="T1023" s="513"/>
      <c r="U1023" s="513"/>
      <c r="V1023" s="513"/>
      <c r="W1023" s="513"/>
      <c r="X1023" s="513"/>
      <c r="Y1023" s="513"/>
      <c r="Z1023" s="513"/>
      <c r="AA1023" s="513"/>
      <c r="AB1023" s="513"/>
      <c r="AC1023" s="513"/>
      <c r="AD1023" s="513"/>
      <c r="AE1023" s="513"/>
      <c r="AF1023" s="513"/>
      <c r="AG1023" s="513"/>
      <c r="AH1023" s="513"/>
      <c r="AI1023" s="513"/>
      <c r="AJ1023" s="513"/>
      <c r="AK1023" s="513"/>
      <c r="AL1023" s="513"/>
      <c r="AM1023" s="513"/>
      <c r="AN1023" s="513"/>
      <c r="AO1023" s="513"/>
      <c r="AP1023" s="513"/>
      <c r="AQ1023" s="513"/>
      <c r="AR1023" s="513"/>
      <c r="AS1023" s="513"/>
      <c r="AT1023" s="513"/>
      <c r="AU1023" s="513"/>
      <c r="AV1023" s="513"/>
      <c r="AW1023" s="513"/>
      <c r="AX1023" s="513"/>
      <c r="AY1023" s="513"/>
      <c r="AZ1023" s="513"/>
      <c r="BA1023" s="513"/>
      <c r="BB1023" s="513"/>
      <c r="BC1023" s="513"/>
      <c r="BD1023" s="513"/>
      <c r="BE1023" s="513"/>
      <c r="BF1023" s="513"/>
      <c r="BG1023" s="513"/>
      <c r="BH1023" s="513"/>
      <c r="BI1023" s="513"/>
      <c r="BJ1023" s="513"/>
      <c r="BK1023" s="513"/>
      <c r="BL1023" s="513"/>
      <c r="BM1023" s="513"/>
      <c r="BN1023" s="513"/>
      <c r="BO1023" s="513"/>
      <c r="BP1023" s="513"/>
      <c r="BQ1023" s="513"/>
      <c r="BR1023" s="513"/>
      <c r="BS1023" s="513"/>
      <c r="BT1023" s="513"/>
      <c r="BU1023" s="513"/>
      <c r="BV1023" s="513"/>
      <c r="BW1023" s="513"/>
      <c r="BX1023" s="513"/>
      <c r="BY1023" s="513"/>
      <c r="BZ1023" s="513"/>
      <c r="CA1023" s="513"/>
      <c r="CB1023" s="513"/>
      <c r="CC1023" s="1972"/>
      <c r="CD1023" s="1499"/>
      <c r="CE1023" s="1500"/>
      <c r="CF1023" s="1501"/>
      <c r="CG1023" s="1500"/>
      <c r="CH1023" s="1500"/>
      <c r="CI1023" s="1500"/>
      <c r="CJ1023" s="1976"/>
      <c r="CK1023" s="1519"/>
      <c r="CL1023" s="1509"/>
    </row>
    <row r="1024" spans="1:90" s="514" customFormat="1">
      <c r="A1024" s="511"/>
      <c r="B1024" s="512"/>
      <c r="C1024" s="1493"/>
      <c r="D1024" s="1493"/>
      <c r="E1024" s="1493"/>
      <c r="F1024" s="1493"/>
      <c r="G1024" s="1493"/>
      <c r="H1024" s="1530"/>
      <c r="I1024" s="1972"/>
      <c r="J1024" s="1542"/>
      <c r="K1024" s="513"/>
      <c r="L1024" s="513"/>
      <c r="M1024" s="513"/>
      <c r="N1024" s="513"/>
      <c r="O1024" s="513"/>
      <c r="P1024" s="513"/>
      <c r="Q1024" s="513"/>
      <c r="R1024" s="513"/>
      <c r="S1024" s="513"/>
      <c r="T1024" s="513"/>
      <c r="U1024" s="513"/>
      <c r="V1024" s="513"/>
      <c r="W1024" s="513"/>
      <c r="X1024" s="513"/>
      <c r="Y1024" s="513"/>
      <c r="Z1024" s="513"/>
      <c r="AA1024" s="513"/>
      <c r="AB1024" s="513"/>
      <c r="AC1024" s="513"/>
      <c r="AD1024" s="513"/>
      <c r="AE1024" s="513"/>
      <c r="AF1024" s="513"/>
      <c r="AG1024" s="513"/>
      <c r="AH1024" s="513"/>
      <c r="AI1024" s="513"/>
      <c r="AJ1024" s="513"/>
      <c r="AK1024" s="513"/>
      <c r="AL1024" s="513"/>
      <c r="AM1024" s="513"/>
      <c r="AN1024" s="513"/>
      <c r="AO1024" s="513"/>
      <c r="AP1024" s="513"/>
      <c r="AQ1024" s="513"/>
      <c r="AR1024" s="513"/>
      <c r="AS1024" s="513"/>
      <c r="AT1024" s="513"/>
      <c r="AU1024" s="513"/>
      <c r="AV1024" s="513"/>
      <c r="AW1024" s="513"/>
      <c r="AX1024" s="513"/>
      <c r="AY1024" s="513"/>
      <c r="AZ1024" s="513"/>
      <c r="BA1024" s="513"/>
      <c r="BB1024" s="513"/>
      <c r="BC1024" s="513"/>
      <c r="BD1024" s="513"/>
      <c r="BE1024" s="513"/>
      <c r="BF1024" s="513"/>
      <c r="BG1024" s="513"/>
      <c r="BH1024" s="513"/>
      <c r="BI1024" s="513"/>
      <c r="BJ1024" s="513"/>
      <c r="BK1024" s="513"/>
      <c r="BL1024" s="513"/>
      <c r="BM1024" s="513"/>
      <c r="BN1024" s="513"/>
      <c r="BO1024" s="513"/>
      <c r="BP1024" s="513"/>
      <c r="BQ1024" s="513"/>
      <c r="BR1024" s="513"/>
      <c r="BS1024" s="513"/>
      <c r="BT1024" s="513"/>
      <c r="BU1024" s="513"/>
      <c r="BV1024" s="513"/>
      <c r="BW1024" s="513"/>
      <c r="BX1024" s="513"/>
      <c r="BY1024" s="513"/>
      <c r="BZ1024" s="513"/>
      <c r="CA1024" s="513"/>
      <c r="CB1024" s="513"/>
      <c r="CC1024" s="1972"/>
      <c r="CD1024" s="1499"/>
      <c r="CE1024" s="1500"/>
      <c r="CF1024" s="1501"/>
      <c r="CG1024" s="1500"/>
      <c r="CH1024" s="1500"/>
      <c r="CI1024" s="1500"/>
      <c r="CJ1024" s="1976"/>
      <c r="CK1024" s="1519"/>
      <c r="CL1024" s="1509"/>
    </row>
    <row r="1025" spans="1:90" s="514" customFormat="1">
      <c r="A1025" s="511"/>
      <c r="B1025" s="512"/>
      <c r="C1025" s="1493"/>
      <c r="D1025" s="1493"/>
      <c r="E1025" s="1493"/>
      <c r="F1025" s="1493"/>
      <c r="G1025" s="1493"/>
      <c r="H1025" s="1530"/>
      <c r="I1025" s="1972"/>
      <c r="J1025" s="1542"/>
      <c r="K1025" s="513"/>
      <c r="L1025" s="513"/>
      <c r="M1025" s="513"/>
      <c r="N1025" s="513"/>
      <c r="O1025" s="513"/>
      <c r="P1025" s="513"/>
      <c r="Q1025" s="513"/>
      <c r="R1025" s="513"/>
      <c r="S1025" s="513"/>
      <c r="T1025" s="513"/>
      <c r="U1025" s="513"/>
      <c r="V1025" s="513"/>
      <c r="W1025" s="513"/>
      <c r="X1025" s="513"/>
      <c r="Y1025" s="513"/>
      <c r="Z1025" s="513"/>
      <c r="AA1025" s="513"/>
      <c r="AB1025" s="513"/>
      <c r="AC1025" s="513"/>
      <c r="AD1025" s="513"/>
      <c r="AE1025" s="513"/>
      <c r="AF1025" s="513"/>
      <c r="AG1025" s="513"/>
      <c r="AH1025" s="513"/>
      <c r="AI1025" s="513"/>
      <c r="AJ1025" s="513"/>
      <c r="AK1025" s="513"/>
      <c r="AL1025" s="513"/>
      <c r="AM1025" s="513"/>
      <c r="AN1025" s="513"/>
      <c r="AO1025" s="513"/>
      <c r="AP1025" s="513"/>
      <c r="AQ1025" s="513"/>
      <c r="AR1025" s="513"/>
      <c r="AS1025" s="513"/>
      <c r="AT1025" s="513"/>
      <c r="AU1025" s="513"/>
      <c r="AV1025" s="513"/>
      <c r="AW1025" s="513"/>
      <c r="AX1025" s="513"/>
      <c r="AY1025" s="513"/>
      <c r="AZ1025" s="513"/>
      <c r="BA1025" s="513"/>
      <c r="BB1025" s="513"/>
      <c r="BC1025" s="513"/>
      <c r="BD1025" s="513"/>
      <c r="BE1025" s="513"/>
      <c r="BF1025" s="513"/>
      <c r="BG1025" s="513"/>
      <c r="BH1025" s="513"/>
      <c r="BI1025" s="513"/>
      <c r="BJ1025" s="513"/>
      <c r="BK1025" s="513"/>
      <c r="BL1025" s="513"/>
      <c r="BM1025" s="513"/>
      <c r="BN1025" s="513"/>
      <c r="BO1025" s="513"/>
      <c r="BP1025" s="513"/>
      <c r="BQ1025" s="513"/>
      <c r="BR1025" s="513"/>
      <c r="BS1025" s="513"/>
      <c r="BT1025" s="513"/>
      <c r="BU1025" s="513"/>
      <c r="BV1025" s="513"/>
      <c r="BW1025" s="513"/>
      <c r="BX1025" s="513"/>
      <c r="BY1025" s="513"/>
      <c r="BZ1025" s="513"/>
      <c r="CA1025" s="513"/>
      <c r="CB1025" s="513"/>
      <c r="CC1025" s="1972"/>
      <c r="CD1025" s="1499"/>
      <c r="CE1025" s="1500"/>
      <c r="CF1025" s="1501"/>
      <c r="CG1025" s="1500"/>
      <c r="CH1025" s="1500"/>
      <c r="CI1025" s="1500"/>
      <c r="CJ1025" s="1976"/>
      <c r="CK1025" s="1519"/>
      <c r="CL1025" s="1509"/>
    </row>
    <row r="1026" spans="1:90" s="514" customFormat="1">
      <c r="A1026" s="511"/>
      <c r="B1026" s="512"/>
      <c r="C1026" s="1493"/>
      <c r="D1026" s="1493"/>
      <c r="E1026" s="1493"/>
      <c r="F1026" s="1493"/>
      <c r="G1026" s="1493"/>
      <c r="H1026" s="1530"/>
      <c r="I1026" s="1972"/>
      <c r="J1026" s="1542"/>
      <c r="K1026" s="513"/>
      <c r="L1026" s="513"/>
      <c r="M1026" s="513"/>
      <c r="N1026" s="513"/>
      <c r="O1026" s="513"/>
      <c r="P1026" s="513"/>
      <c r="Q1026" s="513"/>
      <c r="R1026" s="513"/>
      <c r="S1026" s="513"/>
      <c r="T1026" s="513"/>
      <c r="U1026" s="513"/>
      <c r="V1026" s="513"/>
      <c r="W1026" s="513"/>
      <c r="X1026" s="513"/>
      <c r="Y1026" s="513"/>
      <c r="Z1026" s="513"/>
      <c r="AA1026" s="513"/>
      <c r="AB1026" s="513"/>
      <c r="AC1026" s="513"/>
      <c r="AD1026" s="513"/>
      <c r="AE1026" s="513"/>
      <c r="AF1026" s="513"/>
      <c r="AG1026" s="513"/>
      <c r="AH1026" s="513"/>
      <c r="AI1026" s="513"/>
      <c r="AJ1026" s="513"/>
      <c r="AK1026" s="513"/>
      <c r="AL1026" s="513"/>
      <c r="AM1026" s="513"/>
      <c r="AN1026" s="513"/>
      <c r="AO1026" s="513"/>
      <c r="AP1026" s="513"/>
      <c r="AQ1026" s="513"/>
      <c r="AR1026" s="513"/>
      <c r="AS1026" s="513"/>
      <c r="AT1026" s="513"/>
      <c r="AU1026" s="513"/>
      <c r="AV1026" s="513"/>
      <c r="AW1026" s="513"/>
      <c r="AX1026" s="513"/>
      <c r="AY1026" s="513"/>
      <c r="AZ1026" s="513"/>
      <c r="BA1026" s="513"/>
      <c r="BB1026" s="513"/>
      <c r="BC1026" s="513"/>
      <c r="BD1026" s="513"/>
      <c r="BE1026" s="513"/>
      <c r="BF1026" s="513"/>
      <c r="BG1026" s="513"/>
      <c r="BH1026" s="513"/>
      <c r="BI1026" s="513"/>
      <c r="BJ1026" s="513"/>
      <c r="BK1026" s="513"/>
      <c r="BL1026" s="513"/>
      <c r="BM1026" s="513"/>
      <c r="BN1026" s="513"/>
      <c r="BO1026" s="513"/>
      <c r="BP1026" s="513"/>
      <c r="BQ1026" s="513"/>
      <c r="BR1026" s="513"/>
      <c r="BS1026" s="513"/>
      <c r="BT1026" s="513"/>
      <c r="BU1026" s="513"/>
      <c r="BV1026" s="513"/>
      <c r="BW1026" s="513"/>
      <c r="BX1026" s="513"/>
      <c r="BY1026" s="513"/>
      <c r="BZ1026" s="513"/>
      <c r="CA1026" s="513"/>
      <c r="CB1026" s="513"/>
      <c r="CC1026" s="1972"/>
      <c r="CD1026" s="1499"/>
      <c r="CE1026" s="1500"/>
      <c r="CF1026" s="1501"/>
      <c r="CG1026" s="1500"/>
      <c r="CH1026" s="1500"/>
      <c r="CI1026" s="1500"/>
      <c r="CJ1026" s="1976"/>
      <c r="CK1026" s="1519"/>
      <c r="CL1026" s="1509"/>
    </row>
    <row r="1027" spans="1:90" s="514" customFormat="1">
      <c r="A1027" s="511"/>
      <c r="B1027" s="512"/>
      <c r="C1027" s="1493"/>
      <c r="D1027" s="1493"/>
      <c r="E1027" s="1493"/>
      <c r="F1027" s="1493"/>
      <c r="G1027" s="1493"/>
      <c r="H1027" s="1530"/>
      <c r="I1027" s="1972"/>
      <c r="J1027" s="1542"/>
      <c r="K1027" s="513"/>
      <c r="L1027" s="513"/>
      <c r="M1027" s="513"/>
      <c r="N1027" s="513"/>
      <c r="O1027" s="513"/>
      <c r="P1027" s="513"/>
      <c r="Q1027" s="513"/>
      <c r="R1027" s="513"/>
      <c r="S1027" s="513"/>
      <c r="T1027" s="513"/>
      <c r="U1027" s="513"/>
      <c r="V1027" s="513"/>
      <c r="W1027" s="513"/>
      <c r="X1027" s="513"/>
      <c r="Y1027" s="513"/>
      <c r="Z1027" s="513"/>
      <c r="AA1027" s="513"/>
      <c r="AB1027" s="513"/>
      <c r="AC1027" s="513"/>
      <c r="AD1027" s="513"/>
      <c r="AE1027" s="513"/>
      <c r="AF1027" s="513"/>
      <c r="AG1027" s="513"/>
      <c r="AH1027" s="513"/>
      <c r="AI1027" s="513"/>
      <c r="AJ1027" s="513"/>
      <c r="AK1027" s="513"/>
      <c r="AL1027" s="513"/>
      <c r="AM1027" s="513"/>
      <c r="AN1027" s="513"/>
      <c r="AO1027" s="513"/>
      <c r="AP1027" s="513"/>
      <c r="AQ1027" s="513"/>
      <c r="AR1027" s="513"/>
      <c r="AS1027" s="513"/>
      <c r="AT1027" s="513"/>
      <c r="AU1027" s="513"/>
      <c r="AV1027" s="513"/>
      <c r="AW1027" s="513"/>
      <c r="AX1027" s="513"/>
      <c r="AY1027" s="513"/>
      <c r="AZ1027" s="513"/>
      <c r="BA1027" s="513"/>
      <c r="BB1027" s="513"/>
      <c r="BC1027" s="513"/>
      <c r="BD1027" s="513"/>
      <c r="BE1027" s="513"/>
      <c r="BF1027" s="513"/>
      <c r="BG1027" s="513"/>
      <c r="BH1027" s="513"/>
      <c r="BI1027" s="513"/>
      <c r="BJ1027" s="513"/>
      <c r="BK1027" s="513"/>
      <c r="BL1027" s="513"/>
      <c r="BM1027" s="513"/>
      <c r="BN1027" s="513"/>
      <c r="BO1027" s="513"/>
      <c r="BP1027" s="513"/>
      <c r="BQ1027" s="513"/>
      <c r="BR1027" s="513"/>
      <c r="BS1027" s="513"/>
      <c r="BT1027" s="513"/>
      <c r="BU1027" s="513"/>
      <c r="BV1027" s="513"/>
      <c r="BW1027" s="513"/>
      <c r="BX1027" s="513"/>
      <c r="BY1027" s="513"/>
      <c r="BZ1027" s="513"/>
      <c r="CA1027" s="513"/>
      <c r="CB1027" s="513"/>
      <c r="CC1027" s="1972"/>
      <c r="CD1027" s="1499"/>
      <c r="CE1027" s="1500"/>
      <c r="CF1027" s="1501"/>
      <c r="CG1027" s="1500"/>
      <c r="CH1027" s="1500"/>
      <c r="CI1027" s="1500"/>
      <c r="CJ1027" s="1976"/>
      <c r="CK1027" s="1519"/>
      <c r="CL1027" s="1509"/>
    </row>
    <row r="1028" spans="1:90" s="514" customFormat="1">
      <c r="A1028" s="511"/>
      <c r="B1028" s="512"/>
      <c r="C1028" s="1493"/>
      <c r="D1028" s="1493"/>
      <c r="E1028" s="1493"/>
      <c r="F1028" s="1493"/>
      <c r="G1028" s="1493"/>
      <c r="H1028" s="1530"/>
      <c r="I1028" s="1972"/>
      <c r="J1028" s="1542"/>
      <c r="K1028" s="513"/>
      <c r="L1028" s="513"/>
      <c r="M1028" s="513"/>
      <c r="N1028" s="513"/>
      <c r="O1028" s="513"/>
      <c r="P1028" s="513"/>
      <c r="Q1028" s="513"/>
      <c r="R1028" s="513"/>
      <c r="S1028" s="513"/>
      <c r="T1028" s="513"/>
      <c r="U1028" s="513"/>
      <c r="V1028" s="513"/>
      <c r="W1028" s="513"/>
      <c r="X1028" s="513"/>
      <c r="Y1028" s="513"/>
      <c r="Z1028" s="513"/>
      <c r="AA1028" s="513"/>
      <c r="AB1028" s="513"/>
      <c r="AC1028" s="513"/>
      <c r="AD1028" s="513"/>
      <c r="AE1028" s="513"/>
      <c r="AF1028" s="513"/>
      <c r="AG1028" s="513"/>
      <c r="AH1028" s="513"/>
      <c r="AI1028" s="513"/>
      <c r="AJ1028" s="513"/>
      <c r="AK1028" s="513"/>
      <c r="AL1028" s="513"/>
      <c r="AM1028" s="513"/>
      <c r="AN1028" s="513"/>
      <c r="AO1028" s="513"/>
      <c r="AP1028" s="513"/>
      <c r="AQ1028" s="513"/>
      <c r="AR1028" s="513"/>
      <c r="AS1028" s="513"/>
      <c r="AT1028" s="513"/>
      <c r="AU1028" s="513"/>
      <c r="AV1028" s="513"/>
      <c r="AW1028" s="513"/>
      <c r="AX1028" s="513"/>
      <c r="AY1028" s="513"/>
      <c r="AZ1028" s="513"/>
      <c r="BA1028" s="513"/>
      <c r="BB1028" s="513"/>
      <c r="BC1028" s="513"/>
      <c r="BD1028" s="513"/>
      <c r="BE1028" s="513"/>
      <c r="BF1028" s="513"/>
      <c r="BG1028" s="513"/>
      <c r="BH1028" s="513"/>
      <c r="BI1028" s="513"/>
      <c r="BJ1028" s="513"/>
      <c r="BK1028" s="513"/>
      <c r="BL1028" s="513"/>
      <c r="BM1028" s="513"/>
      <c r="BN1028" s="513"/>
      <c r="BO1028" s="513"/>
      <c r="BP1028" s="513"/>
      <c r="BQ1028" s="513"/>
      <c r="BR1028" s="513"/>
      <c r="BS1028" s="513"/>
      <c r="BT1028" s="513"/>
      <c r="BU1028" s="513"/>
      <c r="BV1028" s="513"/>
      <c r="BW1028" s="513"/>
      <c r="BX1028" s="513"/>
      <c r="BY1028" s="513"/>
      <c r="BZ1028" s="513"/>
      <c r="CA1028" s="513"/>
      <c r="CB1028" s="513"/>
      <c r="CC1028" s="1972"/>
      <c r="CD1028" s="1499"/>
      <c r="CE1028" s="1500"/>
      <c r="CF1028" s="1501"/>
      <c r="CG1028" s="1500"/>
      <c r="CH1028" s="1500"/>
      <c r="CI1028" s="1500"/>
      <c r="CJ1028" s="1976"/>
      <c r="CK1028" s="1519"/>
      <c r="CL1028" s="1509"/>
    </row>
    <row r="1029" spans="1:90" s="514" customFormat="1">
      <c r="A1029" s="511"/>
      <c r="B1029" s="512"/>
      <c r="C1029" s="1493"/>
      <c r="D1029" s="1493"/>
      <c r="E1029" s="1493"/>
      <c r="F1029" s="1493"/>
      <c r="G1029" s="1493"/>
      <c r="H1029" s="1530"/>
      <c r="I1029" s="1972"/>
      <c r="J1029" s="1542"/>
      <c r="K1029" s="513"/>
      <c r="L1029" s="513"/>
      <c r="M1029" s="513"/>
      <c r="N1029" s="513"/>
      <c r="O1029" s="513"/>
      <c r="P1029" s="513"/>
      <c r="Q1029" s="513"/>
      <c r="R1029" s="513"/>
      <c r="S1029" s="513"/>
      <c r="T1029" s="513"/>
      <c r="U1029" s="513"/>
      <c r="V1029" s="513"/>
      <c r="W1029" s="513"/>
      <c r="X1029" s="513"/>
      <c r="Y1029" s="513"/>
      <c r="Z1029" s="513"/>
      <c r="AA1029" s="513"/>
      <c r="AB1029" s="513"/>
      <c r="AC1029" s="513"/>
      <c r="AD1029" s="513"/>
      <c r="AE1029" s="513"/>
      <c r="AF1029" s="513"/>
      <c r="AG1029" s="513"/>
      <c r="AH1029" s="513"/>
      <c r="AI1029" s="513"/>
      <c r="AJ1029" s="513"/>
      <c r="AK1029" s="513"/>
      <c r="AL1029" s="513"/>
      <c r="AM1029" s="513"/>
      <c r="AN1029" s="513"/>
      <c r="AO1029" s="513"/>
      <c r="AP1029" s="513"/>
      <c r="AQ1029" s="513"/>
      <c r="AR1029" s="513"/>
      <c r="AS1029" s="513"/>
      <c r="AT1029" s="513"/>
      <c r="AU1029" s="513"/>
      <c r="AV1029" s="513"/>
      <c r="AW1029" s="513"/>
      <c r="AX1029" s="513"/>
      <c r="AY1029" s="513"/>
      <c r="AZ1029" s="513"/>
      <c r="BA1029" s="513"/>
      <c r="BB1029" s="513"/>
      <c r="BC1029" s="513"/>
      <c r="BD1029" s="513"/>
      <c r="BE1029" s="513"/>
      <c r="BF1029" s="513"/>
      <c r="BG1029" s="513"/>
      <c r="BH1029" s="513"/>
      <c r="BI1029" s="513"/>
      <c r="BJ1029" s="513"/>
      <c r="BK1029" s="513"/>
      <c r="BL1029" s="513"/>
      <c r="BM1029" s="513"/>
      <c r="BN1029" s="513"/>
      <c r="BO1029" s="513"/>
      <c r="BP1029" s="513"/>
      <c r="BQ1029" s="513"/>
      <c r="BR1029" s="513"/>
      <c r="BS1029" s="513"/>
      <c r="BT1029" s="513"/>
      <c r="BU1029" s="513"/>
      <c r="BV1029" s="513"/>
      <c r="BW1029" s="513"/>
      <c r="BX1029" s="513"/>
      <c r="BY1029" s="513"/>
      <c r="BZ1029" s="513"/>
      <c r="CA1029" s="513"/>
      <c r="CB1029" s="513"/>
      <c r="CC1029" s="1972"/>
      <c r="CD1029" s="1499"/>
      <c r="CE1029" s="1500"/>
      <c r="CF1029" s="1501"/>
      <c r="CG1029" s="1500"/>
      <c r="CH1029" s="1500"/>
      <c r="CI1029" s="1500"/>
      <c r="CJ1029" s="1976"/>
      <c r="CK1029" s="1519"/>
      <c r="CL1029" s="1509"/>
    </row>
    <row r="1030" spans="1:90" s="514" customFormat="1">
      <c r="A1030" s="511"/>
      <c r="B1030" s="512"/>
      <c r="C1030" s="1493"/>
      <c r="D1030" s="1493"/>
      <c r="E1030" s="1493"/>
      <c r="F1030" s="1493"/>
      <c r="G1030" s="1493"/>
      <c r="H1030" s="1530"/>
      <c r="I1030" s="1972"/>
      <c r="J1030" s="1542"/>
      <c r="K1030" s="513"/>
      <c r="L1030" s="513"/>
      <c r="M1030" s="513"/>
      <c r="N1030" s="513"/>
      <c r="O1030" s="513"/>
      <c r="P1030" s="513"/>
      <c r="Q1030" s="513"/>
      <c r="R1030" s="513"/>
      <c r="S1030" s="513"/>
      <c r="T1030" s="513"/>
      <c r="U1030" s="513"/>
      <c r="V1030" s="513"/>
      <c r="W1030" s="513"/>
      <c r="X1030" s="513"/>
      <c r="Y1030" s="513"/>
      <c r="Z1030" s="513"/>
      <c r="AA1030" s="513"/>
      <c r="AB1030" s="513"/>
      <c r="AC1030" s="513"/>
      <c r="AD1030" s="513"/>
      <c r="AE1030" s="513"/>
      <c r="AF1030" s="513"/>
      <c r="AG1030" s="513"/>
      <c r="AH1030" s="513"/>
      <c r="AI1030" s="513"/>
      <c r="AJ1030" s="513"/>
      <c r="AK1030" s="513"/>
      <c r="AL1030" s="513"/>
      <c r="AM1030" s="513"/>
      <c r="AN1030" s="513"/>
      <c r="AO1030" s="513"/>
      <c r="AP1030" s="513"/>
      <c r="AQ1030" s="513"/>
      <c r="AR1030" s="513"/>
      <c r="AS1030" s="513"/>
      <c r="AT1030" s="513"/>
      <c r="AU1030" s="513"/>
      <c r="AV1030" s="513"/>
      <c r="AW1030" s="513"/>
      <c r="AX1030" s="513"/>
      <c r="AY1030" s="513"/>
      <c r="AZ1030" s="513"/>
      <c r="BA1030" s="513"/>
      <c r="BB1030" s="513"/>
      <c r="BC1030" s="513"/>
      <c r="BD1030" s="513"/>
      <c r="BE1030" s="513"/>
      <c r="BF1030" s="513"/>
      <c r="BG1030" s="513"/>
      <c r="BH1030" s="513"/>
      <c r="BI1030" s="513"/>
      <c r="BJ1030" s="513"/>
      <c r="BK1030" s="513"/>
      <c r="BL1030" s="513"/>
      <c r="BM1030" s="513"/>
      <c r="BN1030" s="513"/>
      <c r="BO1030" s="513"/>
      <c r="BP1030" s="513"/>
      <c r="BQ1030" s="513"/>
      <c r="BR1030" s="513"/>
      <c r="BS1030" s="513"/>
      <c r="BT1030" s="513"/>
      <c r="BU1030" s="513"/>
      <c r="BV1030" s="513"/>
      <c r="BW1030" s="513"/>
      <c r="BX1030" s="513"/>
      <c r="BY1030" s="513"/>
      <c r="BZ1030" s="513"/>
      <c r="CA1030" s="513"/>
      <c r="CB1030" s="513"/>
      <c r="CC1030" s="1972"/>
      <c r="CD1030" s="1499"/>
      <c r="CE1030" s="1500"/>
      <c r="CF1030" s="1501"/>
      <c r="CG1030" s="1500"/>
      <c r="CH1030" s="1500"/>
      <c r="CI1030" s="1500"/>
      <c r="CJ1030" s="1976"/>
      <c r="CK1030" s="1519"/>
      <c r="CL1030" s="1509"/>
    </row>
    <row r="1031" spans="1:90" s="514" customFormat="1">
      <c r="A1031" s="511"/>
      <c r="B1031" s="512"/>
      <c r="C1031" s="1493"/>
      <c r="D1031" s="1493"/>
      <c r="E1031" s="1493"/>
      <c r="F1031" s="1493"/>
      <c r="G1031" s="1493"/>
      <c r="H1031" s="1530"/>
      <c r="I1031" s="1972"/>
      <c r="J1031" s="1542"/>
      <c r="K1031" s="513"/>
      <c r="L1031" s="513"/>
      <c r="M1031" s="513"/>
      <c r="N1031" s="513"/>
      <c r="O1031" s="513"/>
      <c r="P1031" s="513"/>
      <c r="Q1031" s="513"/>
      <c r="R1031" s="513"/>
      <c r="S1031" s="513"/>
      <c r="T1031" s="513"/>
      <c r="U1031" s="513"/>
      <c r="V1031" s="513"/>
      <c r="W1031" s="513"/>
      <c r="X1031" s="513"/>
      <c r="Y1031" s="513"/>
      <c r="Z1031" s="513"/>
      <c r="AA1031" s="513"/>
      <c r="AB1031" s="513"/>
      <c r="AC1031" s="513"/>
      <c r="AD1031" s="513"/>
      <c r="AE1031" s="513"/>
      <c r="AF1031" s="513"/>
      <c r="AG1031" s="513"/>
      <c r="AH1031" s="513"/>
      <c r="AI1031" s="513"/>
      <c r="AJ1031" s="513"/>
      <c r="AK1031" s="513"/>
      <c r="AL1031" s="513"/>
      <c r="AM1031" s="513"/>
      <c r="AN1031" s="513"/>
      <c r="AO1031" s="513"/>
      <c r="AP1031" s="513"/>
      <c r="AQ1031" s="513"/>
      <c r="AR1031" s="513"/>
      <c r="AS1031" s="513"/>
      <c r="AT1031" s="513"/>
      <c r="AU1031" s="513"/>
      <c r="AV1031" s="513"/>
      <c r="AW1031" s="513"/>
      <c r="AX1031" s="513"/>
      <c r="AY1031" s="513"/>
      <c r="AZ1031" s="513"/>
      <c r="BA1031" s="513"/>
      <c r="BB1031" s="513"/>
      <c r="BC1031" s="513"/>
      <c r="BD1031" s="513"/>
      <c r="BE1031" s="513"/>
      <c r="BF1031" s="513"/>
      <c r="BG1031" s="513"/>
      <c r="BH1031" s="513"/>
      <c r="BI1031" s="513"/>
      <c r="BJ1031" s="513"/>
      <c r="BK1031" s="513"/>
      <c r="BL1031" s="513"/>
      <c r="BM1031" s="513"/>
      <c r="BN1031" s="513"/>
      <c r="BO1031" s="513"/>
      <c r="BP1031" s="513"/>
      <c r="BQ1031" s="513"/>
      <c r="BR1031" s="513"/>
      <c r="BS1031" s="513"/>
      <c r="BT1031" s="513"/>
      <c r="BU1031" s="513"/>
      <c r="BV1031" s="513"/>
      <c r="BW1031" s="513"/>
      <c r="BX1031" s="513"/>
      <c r="BY1031" s="513"/>
      <c r="BZ1031" s="513"/>
      <c r="CA1031" s="513"/>
      <c r="CB1031" s="513"/>
      <c r="CC1031" s="1972"/>
      <c r="CD1031" s="1499"/>
      <c r="CE1031" s="1500"/>
      <c r="CF1031" s="1501"/>
      <c r="CG1031" s="1500"/>
      <c r="CH1031" s="1500"/>
      <c r="CI1031" s="1500"/>
      <c r="CJ1031" s="1976"/>
      <c r="CK1031" s="1519"/>
      <c r="CL1031" s="1509"/>
    </row>
    <row r="1032" spans="1:90" s="514" customFormat="1">
      <c r="A1032" s="511"/>
      <c r="B1032" s="512"/>
      <c r="C1032" s="1493"/>
      <c r="D1032" s="1493"/>
      <c r="E1032" s="1493"/>
      <c r="F1032" s="1493"/>
      <c r="G1032" s="1493"/>
      <c r="H1032" s="1530"/>
      <c r="I1032" s="1972"/>
      <c r="J1032" s="1542"/>
      <c r="K1032" s="513"/>
      <c r="L1032" s="513"/>
      <c r="M1032" s="513"/>
      <c r="N1032" s="513"/>
      <c r="O1032" s="513"/>
      <c r="P1032" s="513"/>
      <c r="Q1032" s="513"/>
      <c r="R1032" s="513"/>
      <c r="S1032" s="513"/>
      <c r="T1032" s="513"/>
      <c r="U1032" s="513"/>
      <c r="V1032" s="513"/>
      <c r="W1032" s="513"/>
      <c r="X1032" s="513"/>
      <c r="Y1032" s="513"/>
      <c r="Z1032" s="513"/>
      <c r="AA1032" s="513"/>
      <c r="AB1032" s="513"/>
      <c r="AC1032" s="513"/>
      <c r="AD1032" s="513"/>
      <c r="AE1032" s="513"/>
      <c r="AF1032" s="513"/>
      <c r="AG1032" s="513"/>
      <c r="AH1032" s="513"/>
      <c r="AI1032" s="513"/>
      <c r="AJ1032" s="513"/>
      <c r="AK1032" s="513"/>
      <c r="AL1032" s="513"/>
      <c r="AM1032" s="513"/>
      <c r="AN1032" s="513"/>
      <c r="AO1032" s="513"/>
      <c r="AP1032" s="513"/>
      <c r="AQ1032" s="513"/>
      <c r="AR1032" s="513"/>
      <c r="AS1032" s="513"/>
      <c r="AT1032" s="513"/>
      <c r="AU1032" s="513"/>
      <c r="AV1032" s="513"/>
      <c r="AW1032" s="513"/>
      <c r="AX1032" s="513"/>
      <c r="AY1032" s="513"/>
      <c r="AZ1032" s="513"/>
      <c r="BA1032" s="513"/>
      <c r="BB1032" s="513"/>
      <c r="BC1032" s="513"/>
      <c r="BD1032" s="513"/>
      <c r="BE1032" s="513"/>
      <c r="BF1032" s="513"/>
      <c r="BG1032" s="513"/>
      <c r="BH1032" s="513"/>
      <c r="BI1032" s="513"/>
      <c r="BJ1032" s="513"/>
      <c r="BK1032" s="513"/>
      <c r="BL1032" s="513"/>
      <c r="BM1032" s="513"/>
      <c r="BN1032" s="513"/>
      <c r="BO1032" s="513"/>
      <c r="BP1032" s="513"/>
      <c r="BQ1032" s="513"/>
      <c r="BR1032" s="513"/>
      <c r="BS1032" s="513"/>
      <c r="BT1032" s="513"/>
      <c r="BU1032" s="513"/>
      <c r="BV1032" s="513"/>
      <c r="BW1032" s="513"/>
      <c r="BX1032" s="513"/>
      <c r="BY1032" s="513"/>
      <c r="BZ1032" s="513"/>
      <c r="CA1032" s="513"/>
      <c r="CB1032" s="513"/>
      <c r="CC1032" s="1972"/>
      <c r="CD1032" s="1499"/>
      <c r="CE1032" s="1500"/>
      <c r="CF1032" s="1501"/>
      <c r="CG1032" s="1500"/>
      <c r="CH1032" s="1500"/>
      <c r="CI1032" s="1500"/>
      <c r="CJ1032" s="1976"/>
      <c r="CK1032" s="1519"/>
      <c r="CL1032" s="1509"/>
    </row>
    <row r="1033" spans="1:90" s="514" customFormat="1">
      <c r="A1033" s="511"/>
      <c r="B1033" s="512"/>
      <c r="C1033" s="1493"/>
      <c r="D1033" s="1493"/>
      <c r="E1033" s="1493"/>
      <c r="F1033" s="1493"/>
      <c r="G1033" s="1493"/>
      <c r="H1033" s="1530"/>
      <c r="I1033" s="1972"/>
      <c r="J1033" s="1542"/>
      <c r="K1033" s="513"/>
      <c r="L1033" s="513"/>
      <c r="M1033" s="513"/>
      <c r="N1033" s="513"/>
      <c r="O1033" s="513"/>
      <c r="P1033" s="513"/>
      <c r="Q1033" s="513"/>
      <c r="R1033" s="513"/>
      <c r="S1033" s="513"/>
      <c r="T1033" s="513"/>
      <c r="U1033" s="513"/>
      <c r="V1033" s="513"/>
      <c r="W1033" s="513"/>
      <c r="X1033" s="513"/>
      <c r="Y1033" s="513"/>
      <c r="Z1033" s="513"/>
      <c r="AA1033" s="513"/>
      <c r="AB1033" s="513"/>
      <c r="AC1033" s="513"/>
      <c r="AD1033" s="513"/>
      <c r="AE1033" s="513"/>
      <c r="AF1033" s="513"/>
      <c r="AG1033" s="513"/>
      <c r="AH1033" s="513"/>
      <c r="AI1033" s="513"/>
      <c r="AJ1033" s="513"/>
      <c r="AK1033" s="513"/>
      <c r="AL1033" s="513"/>
      <c r="AM1033" s="513"/>
      <c r="AN1033" s="513"/>
      <c r="AO1033" s="513"/>
      <c r="AP1033" s="513"/>
      <c r="AQ1033" s="513"/>
      <c r="AR1033" s="513"/>
      <c r="AS1033" s="513"/>
      <c r="AT1033" s="513"/>
      <c r="AU1033" s="513"/>
      <c r="AV1033" s="513"/>
      <c r="AW1033" s="513"/>
      <c r="AX1033" s="513"/>
      <c r="AY1033" s="513"/>
      <c r="AZ1033" s="513"/>
      <c r="BA1033" s="513"/>
      <c r="BB1033" s="513"/>
      <c r="BC1033" s="513"/>
      <c r="BD1033" s="513"/>
      <c r="BE1033" s="513"/>
      <c r="BF1033" s="513"/>
      <c r="BG1033" s="513"/>
      <c r="BH1033" s="513"/>
      <c r="BI1033" s="513"/>
      <c r="BJ1033" s="513"/>
      <c r="BK1033" s="513"/>
      <c r="BL1033" s="513"/>
      <c r="BM1033" s="513"/>
      <c r="BN1033" s="513"/>
      <c r="BO1033" s="513"/>
      <c r="BP1033" s="513"/>
      <c r="BQ1033" s="513"/>
      <c r="BR1033" s="513"/>
      <c r="BS1033" s="513"/>
      <c r="BT1033" s="513"/>
      <c r="BU1033" s="513"/>
      <c r="BV1033" s="513"/>
      <c r="BW1033" s="513"/>
      <c r="BX1033" s="513"/>
      <c r="BY1033" s="513"/>
      <c r="BZ1033" s="513"/>
      <c r="CA1033" s="513"/>
      <c r="CB1033" s="513"/>
      <c r="CC1033" s="1972"/>
      <c r="CD1033" s="1499"/>
      <c r="CE1033" s="1500"/>
      <c r="CF1033" s="1501"/>
      <c r="CG1033" s="1500"/>
      <c r="CH1033" s="1500"/>
      <c r="CI1033" s="1500"/>
      <c r="CJ1033" s="1976"/>
      <c r="CK1033" s="1519"/>
      <c r="CL1033" s="1509"/>
    </row>
    <row r="1034" spans="1:90" s="514" customFormat="1">
      <c r="A1034" s="511"/>
      <c r="B1034" s="512"/>
      <c r="C1034" s="1493"/>
      <c r="D1034" s="1493"/>
      <c r="E1034" s="1493"/>
      <c r="F1034" s="1493"/>
      <c r="G1034" s="1493"/>
      <c r="H1034" s="1530"/>
      <c r="I1034" s="1972"/>
      <c r="J1034" s="1542"/>
      <c r="K1034" s="513"/>
      <c r="L1034" s="513"/>
      <c r="M1034" s="513"/>
      <c r="N1034" s="513"/>
      <c r="O1034" s="513"/>
      <c r="P1034" s="513"/>
      <c r="Q1034" s="513"/>
      <c r="R1034" s="513"/>
      <c r="S1034" s="513"/>
      <c r="T1034" s="513"/>
      <c r="U1034" s="513"/>
      <c r="V1034" s="513"/>
      <c r="W1034" s="513"/>
      <c r="X1034" s="513"/>
      <c r="Y1034" s="513"/>
      <c r="Z1034" s="513"/>
      <c r="AA1034" s="513"/>
      <c r="AB1034" s="513"/>
      <c r="AC1034" s="513"/>
      <c r="AD1034" s="513"/>
      <c r="AE1034" s="513"/>
      <c r="AF1034" s="513"/>
      <c r="AG1034" s="513"/>
      <c r="AH1034" s="513"/>
      <c r="AI1034" s="513"/>
      <c r="AJ1034" s="513"/>
      <c r="AK1034" s="513"/>
      <c r="AL1034" s="513"/>
      <c r="AM1034" s="513"/>
      <c r="AN1034" s="513"/>
      <c r="AO1034" s="513"/>
      <c r="AP1034" s="513"/>
      <c r="AQ1034" s="513"/>
      <c r="AR1034" s="513"/>
      <c r="AS1034" s="513"/>
      <c r="AT1034" s="513"/>
      <c r="AU1034" s="513"/>
      <c r="AV1034" s="513"/>
      <c r="AW1034" s="513"/>
      <c r="AX1034" s="513"/>
      <c r="AY1034" s="513"/>
      <c r="AZ1034" s="513"/>
      <c r="BA1034" s="513"/>
      <c r="BB1034" s="513"/>
      <c r="BC1034" s="513"/>
      <c r="BD1034" s="513"/>
      <c r="BE1034" s="513"/>
      <c r="BF1034" s="513"/>
      <c r="BG1034" s="513"/>
      <c r="BH1034" s="513"/>
      <c r="BI1034" s="513"/>
      <c r="BJ1034" s="513"/>
      <c r="BK1034" s="513"/>
      <c r="BL1034" s="513"/>
      <c r="BM1034" s="513"/>
      <c r="BN1034" s="513"/>
      <c r="BO1034" s="513"/>
      <c r="BP1034" s="513"/>
      <c r="BQ1034" s="513"/>
      <c r="BR1034" s="513"/>
      <c r="BS1034" s="513"/>
      <c r="BT1034" s="513"/>
      <c r="BU1034" s="513"/>
      <c r="BV1034" s="513"/>
      <c r="BW1034" s="513"/>
      <c r="BX1034" s="513"/>
      <c r="BY1034" s="513"/>
      <c r="BZ1034" s="513"/>
      <c r="CA1034" s="513"/>
      <c r="CB1034" s="513"/>
      <c r="CC1034" s="1972"/>
      <c r="CD1034" s="1499"/>
      <c r="CE1034" s="1500"/>
      <c r="CF1034" s="1501"/>
      <c r="CG1034" s="1500"/>
      <c r="CH1034" s="1500"/>
      <c r="CI1034" s="1500"/>
      <c r="CJ1034" s="1976"/>
      <c r="CK1034" s="1519"/>
      <c r="CL1034" s="1509"/>
    </row>
    <row r="1035" spans="1:90" s="514" customFormat="1">
      <c r="A1035" s="511"/>
      <c r="B1035" s="512"/>
      <c r="C1035" s="1493"/>
      <c r="D1035" s="1493"/>
      <c r="E1035" s="1493"/>
      <c r="F1035" s="1493"/>
      <c r="G1035" s="1493"/>
      <c r="H1035" s="1530"/>
      <c r="I1035" s="1972"/>
      <c r="J1035" s="1542"/>
      <c r="K1035" s="513"/>
      <c r="L1035" s="513"/>
      <c r="M1035" s="513"/>
      <c r="N1035" s="513"/>
      <c r="O1035" s="513"/>
      <c r="P1035" s="513"/>
      <c r="Q1035" s="513"/>
      <c r="R1035" s="513"/>
      <c r="S1035" s="513"/>
      <c r="T1035" s="513"/>
      <c r="U1035" s="513"/>
      <c r="V1035" s="513"/>
      <c r="W1035" s="513"/>
      <c r="X1035" s="513"/>
      <c r="Y1035" s="513"/>
      <c r="Z1035" s="513"/>
      <c r="AA1035" s="513"/>
      <c r="AB1035" s="513"/>
      <c r="AC1035" s="513"/>
      <c r="AD1035" s="513"/>
      <c r="AE1035" s="513"/>
      <c r="AF1035" s="513"/>
      <c r="AG1035" s="513"/>
      <c r="AH1035" s="513"/>
      <c r="AI1035" s="513"/>
      <c r="AJ1035" s="513"/>
      <c r="AK1035" s="513"/>
      <c r="AL1035" s="513"/>
      <c r="AM1035" s="513"/>
      <c r="AN1035" s="513"/>
      <c r="AO1035" s="513"/>
      <c r="AP1035" s="513"/>
      <c r="AQ1035" s="513"/>
      <c r="AR1035" s="513"/>
      <c r="AS1035" s="513"/>
      <c r="AT1035" s="513"/>
      <c r="AU1035" s="513"/>
      <c r="AV1035" s="513"/>
      <c r="AW1035" s="513"/>
      <c r="AX1035" s="513"/>
      <c r="AY1035" s="513"/>
      <c r="AZ1035" s="513"/>
      <c r="BA1035" s="513"/>
      <c r="BB1035" s="513"/>
      <c r="BC1035" s="513"/>
      <c r="BD1035" s="513"/>
      <c r="BE1035" s="513"/>
      <c r="BF1035" s="513"/>
      <c r="BG1035" s="513"/>
      <c r="BH1035" s="513"/>
      <c r="BI1035" s="513"/>
      <c r="BJ1035" s="513"/>
      <c r="BK1035" s="513"/>
      <c r="BL1035" s="513"/>
      <c r="BM1035" s="513"/>
      <c r="BN1035" s="513"/>
      <c r="BO1035" s="513"/>
      <c r="BP1035" s="513"/>
      <c r="BQ1035" s="513"/>
      <c r="BR1035" s="513"/>
      <c r="BS1035" s="513"/>
      <c r="BT1035" s="513"/>
      <c r="BU1035" s="513"/>
      <c r="BV1035" s="513"/>
      <c r="BW1035" s="513"/>
      <c r="BX1035" s="513"/>
      <c r="BY1035" s="513"/>
      <c r="BZ1035" s="513"/>
      <c r="CA1035" s="513"/>
      <c r="CB1035" s="513"/>
      <c r="CC1035" s="1972"/>
      <c r="CD1035" s="1499"/>
      <c r="CE1035" s="1500"/>
      <c r="CF1035" s="1501"/>
      <c r="CG1035" s="1500"/>
      <c r="CH1035" s="1500"/>
      <c r="CI1035" s="1500"/>
      <c r="CJ1035" s="1976"/>
      <c r="CK1035" s="1519"/>
      <c r="CL1035" s="1509"/>
    </row>
    <row r="1036" spans="1:90" s="514" customFormat="1">
      <c r="A1036" s="511"/>
      <c r="B1036" s="512"/>
      <c r="C1036" s="1493"/>
      <c r="D1036" s="1493"/>
      <c r="E1036" s="1493"/>
      <c r="F1036" s="1493"/>
      <c r="G1036" s="1493"/>
      <c r="H1036" s="1530"/>
      <c r="I1036" s="1972"/>
      <c r="J1036" s="1542"/>
      <c r="K1036" s="513"/>
      <c r="L1036" s="513"/>
      <c r="M1036" s="513"/>
      <c r="N1036" s="513"/>
      <c r="O1036" s="513"/>
      <c r="P1036" s="513"/>
      <c r="Q1036" s="513"/>
      <c r="R1036" s="513"/>
      <c r="S1036" s="513"/>
      <c r="T1036" s="513"/>
      <c r="U1036" s="513"/>
      <c r="V1036" s="513"/>
      <c r="W1036" s="513"/>
      <c r="X1036" s="513"/>
      <c r="Y1036" s="513"/>
      <c r="Z1036" s="513"/>
      <c r="AA1036" s="513"/>
      <c r="AB1036" s="513"/>
      <c r="AC1036" s="513"/>
      <c r="AD1036" s="513"/>
      <c r="AE1036" s="513"/>
      <c r="AF1036" s="513"/>
      <c r="AG1036" s="513"/>
      <c r="AH1036" s="513"/>
      <c r="AI1036" s="513"/>
      <c r="AJ1036" s="513"/>
      <c r="AK1036" s="513"/>
      <c r="AL1036" s="513"/>
      <c r="AM1036" s="513"/>
      <c r="AN1036" s="513"/>
      <c r="AO1036" s="513"/>
      <c r="AP1036" s="513"/>
      <c r="AQ1036" s="513"/>
      <c r="AR1036" s="513"/>
      <c r="AS1036" s="513"/>
      <c r="AT1036" s="513"/>
      <c r="AU1036" s="513"/>
      <c r="AV1036" s="513"/>
      <c r="AW1036" s="513"/>
      <c r="AX1036" s="513"/>
      <c r="AY1036" s="513"/>
      <c r="AZ1036" s="513"/>
      <c r="BA1036" s="513"/>
      <c r="BB1036" s="513"/>
      <c r="BC1036" s="513"/>
      <c r="BD1036" s="513"/>
      <c r="BE1036" s="513"/>
      <c r="BF1036" s="513"/>
      <c r="BG1036" s="513"/>
      <c r="BH1036" s="513"/>
      <c r="BI1036" s="513"/>
      <c r="BJ1036" s="513"/>
      <c r="BK1036" s="513"/>
      <c r="BL1036" s="513"/>
      <c r="BM1036" s="513"/>
      <c r="BN1036" s="513"/>
      <c r="BO1036" s="513"/>
      <c r="BP1036" s="513"/>
      <c r="BQ1036" s="513"/>
      <c r="BR1036" s="513"/>
      <c r="BS1036" s="513"/>
      <c r="BT1036" s="513"/>
      <c r="BU1036" s="513"/>
      <c r="BV1036" s="513"/>
      <c r="BW1036" s="513"/>
      <c r="BX1036" s="513"/>
      <c r="BY1036" s="513"/>
      <c r="BZ1036" s="513"/>
      <c r="CA1036" s="513"/>
      <c r="CB1036" s="513"/>
      <c r="CC1036" s="1972"/>
      <c r="CD1036" s="1499"/>
      <c r="CE1036" s="1500"/>
      <c r="CF1036" s="1501"/>
      <c r="CG1036" s="1500"/>
      <c r="CH1036" s="1500"/>
      <c r="CI1036" s="1500"/>
      <c r="CJ1036" s="1976"/>
      <c r="CK1036" s="1519"/>
      <c r="CL1036" s="1509"/>
    </row>
    <row r="1037" spans="1:90" s="514" customFormat="1">
      <c r="A1037" s="511"/>
      <c r="B1037" s="512"/>
      <c r="C1037" s="1493"/>
      <c r="D1037" s="1493"/>
      <c r="E1037" s="1493"/>
      <c r="F1037" s="1493"/>
      <c r="G1037" s="1493"/>
      <c r="H1037" s="1530"/>
      <c r="I1037" s="1972"/>
      <c r="J1037" s="1542"/>
      <c r="K1037" s="513"/>
      <c r="L1037" s="513"/>
      <c r="M1037" s="513"/>
      <c r="N1037" s="513"/>
      <c r="O1037" s="513"/>
      <c r="P1037" s="513"/>
      <c r="Q1037" s="513"/>
      <c r="R1037" s="513"/>
      <c r="S1037" s="513"/>
      <c r="T1037" s="513"/>
      <c r="U1037" s="513"/>
      <c r="V1037" s="513"/>
      <c r="W1037" s="513"/>
      <c r="X1037" s="513"/>
      <c r="Y1037" s="513"/>
      <c r="Z1037" s="513"/>
      <c r="AA1037" s="513"/>
      <c r="AB1037" s="513"/>
      <c r="AC1037" s="513"/>
      <c r="AD1037" s="513"/>
      <c r="AE1037" s="513"/>
      <c r="AF1037" s="513"/>
      <c r="AG1037" s="513"/>
      <c r="AH1037" s="513"/>
      <c r="AI1037" s="513"/>
      <c r="AJ1037" s="513"/>
      <c r="AK1037" s="513"/>
      <c r="AL1037" s="513"/>
      <c r="AM1037" s="513"/>
      <c r="AN1037" s="513"/>
      <c r="AO1037" s="513"/>
      <c r="AP1037" s="513"/>
      <c r="AQ1037" s="513"/>
      <c r="AR1037" s="513"/>
      <c r="AS1037" s="513"/>
      <c r="AT1037" s="513"/>
      <c r="AU1037" s="513"/>
      <c r="AV1037" s="513"/>
      <c r="AW1037" s="513"/>
      <c r="AX1037" s="513"/>
      <c r="AY1037" s="513"/>
      <c r="AZ1037" s="513"/>
      <c r="BA1037" s="513"/>
      <c r="BB1037" s="513"/>
      <c r="BC1037" s="513"/>
      <c r="BD1037" s="513"/>
      <c r="BE1037" s="513"/>
      <c r="BF1037" s="513"/>
      <c r="BG1037" s="513"/>
      <c r="BH1037" s="513"/>
      <c r="BI1037" s="513"/>
      <c r="BJ1037" s="513"/>
      <c r="BK1037" s="513"/>
      <c r="BL1037" s="513"/>
      <c r="BM1037" s="513"/>
      <c r="BN1037" s="513"/>
      <c r="BO1037" s="513"/>
      <c r="BP1037" s="513"/>
      <c r="BQ1037" s="513"/>
      <c r="BR1037" s="513"/>
      <c r="BS1037" s="513"/>
      <c r="BT1037" s="513"/>
      <c r="BU1037" s="513"/>
      <c r="BV1037" s="513"/>
      <c r="BW1037" s="513"/>
      <c r="BX1037" s="513"/>
      <c r="BY1037" s="513"/>
      <c r="BZ1037" s="513"/>
      <c r="CA1037" s="513"/>
      <c r="CB1037" s="513"/>
      <c r="CC1037" s="1972"/>
      <c r="CD1037" s="1499"/>
      <c r="CE1037" s="1500"/>
      <c r="CF1037" s="1501"/>
      <c r="CG1037" s="1500"/>
      <c r="CH1037" s="1500"/>
      <c r="CI1037" s="1500"/>
      <c r="CJ1037" s="1976"/>
      <c r="CK1037" s="1519"/>
      <c r="CL1037" s="1509"/>
    </row>
    <row r="1038" spans="1:90" s="514" customFormat="1">
      <c r="A1038" s="511"/>
      <c r="B1038" s="512"/>
      <c r="C1038" s="1493"/>
      <c r="D1038" s="1493"/>
      <c r="E1038" s="1493"/>
      <c r="F1038" s="1493"/>
      <c r="G1038" s="1493"/>
      <c r="H1038" s="1530"/>
      <c r="I1038" s="1972"/>
      <c r="J1038" s="1542"/>
      <c r="K1038" s="513"/>
      <c r="L1038" s="513"/>
      <c r="M1038" s="513"/>
      <c r="N1038" s="513"/>
      <c r="O1038" s="513"/>
      <c r="P1038" s="513"/>
      <c r="Q1038" s="513"/>
      <c r="R1038" s="513"/>
      <c r="S1038" s="513"/>
      <c r="T1038" s="513"/>
      <c r="U1038" s="513"/>
      <c r="V1038" s="513"/>
      <c r="W1038" s="513"/>
      <c r="X1038" s="513"/>
      <c r="Y1038" s="513"/>
      <c r="Z1038" s="513"/>
      <c r="AA1038" s="513"/>
      <c r="AB1038" s="513"/>
      <c r="AC1038" s="513"/>
      <c r="AD1038" s="513"/>
      <c r="AE1038" s="513"/>
      <c r="AF1038" s="513"/>
      <c r="AG1038" s="513"/>
      <c r="AH1038" s="513"/>
      <c r="AI1038" s="513"/>
      <c r="AJ1038" s="513"/>
      <c r="AK1038" s="513"/>
      <c r="AL1038" s="513"/>
      <c r="AM1038" s="513"/>
      <c r="AN1038" s="513"/>
      <c r="AO1038" s="513"/>
      <c r="AP1038" s="513"/>
      <c r="AQ1038" s="513"/>
      <c r="AR1038" s="513"/>
      <c r="AS1038" s="513"/>
      <c r="AT1038" s="513"/>
      <c r="AU1038" s="513"/>
      <c r="AV1038" s="513"/>
      <c r="AW1038" s="513"/>
      <c r="AX1038" s="513"/>
      <c r="AY1038" s="513"/>
      <c r="AZ1038" s="513"/>
      <c r="BA1038" s="513"/>
      <c r="BB1038" s="513"/>
      <c r="BC1038" s="513"/>
      <c r="BD1038" s="513"/>
      <c r="BE1038" s="513"/>
      <c r="BF1038" s="513"/>
      <c r="BG1038" s="513"/>
      <c r="BH1038" s="513"/>
      <c r="BI1038" s="513"/>
      <c r="BJ1038" s="513"/>
      <c r="BK1038" s="513"/>
      <c r="BL1038" s="513"/>
      <c r="BM1038" s="513"/>
      <c r="BN1038" s="513"/>
      <c r="BO1038" s="513"/>
      <c r="BP1038" s="513"/>
      <c r="BQ1038" s="513"/>
      <c r="BR1038" s="513"/>
      <c r="BS1038" s="513"/>
      <c r="BT1038" s="513"/>
      <c r="BU1038" s="513"/>
      <c r="BV1038" s="513"/>
      <c r="BW1038" s="513"/>
      <c r="BX1038" s="513"/>
      <c r="BY1038" s="513"/>
      <c r="BZ1038" s="513"/>
      <c r="CA1038" s="513"/>
      <c r="CB1038" s="513"/>
      <c r="CC1038" s="1972"/>
      <c r="CD1038" s="1499"/>
      <c r="CE1038" s="1500"/>
      <c r="CF1038" s="1501"/>
      <c r="CG1038" s="1500"/>
      <c r="CH1038" s="1500"/>
      <c r="CI1038" s="1500"/>
      <c r="CJ1038" s="1976"/>
      <c r="CK1038" s="1519"/>
      <c r="CL1038" s="1509"/>
    </row>
    <row r="1039" spans="1:90" s="514" customFormat="1">
      <c r="A1039" s="511"/>
      <c r="B1039" s="512"/>
      <c r="C1039" s="1493"/>
      <c r="D1039" s="1493"/>
      <c r="E1039" s="1493"/>
      <c r="F1039" s="1493"/>
      <c r="G1039" s="1493"/>
      <c r="H1039" s="1530"/>
      <c r="I1039" s="1972"/>
      <c r="J1039" s="1542"/>
      <c r="K1039" s="513"/>
      <c r="L1039" s="513"/>
      <c r="M1039" s="513"/>
      <c r="N1039" s="513"/>
      <c r="O1039" s="513"/>
      <c r="P1039" s="513"/>
      <c r="Q1039" s="513"/>
      <c r="R1039" s="513"/>
      <c r="S1039" s="513"/>
      <c r="T1039" s="513"/>
      <c r="U1039" s="513"/>
      <c r="V1039" s="513"/>
      <c r="W1039" s="513"/>
      <c r="X1039" s="513"/>
      <c r="Y1039" s="513"/>
      <c r="Z1039" s="513"/>
      <c r="AA1039" s="513"/>
      <c r="AB1039" s="513"/>
      <c r="AC1039" s="513"/>
      <c r="AD1039" s="513"/>
      <c r="AE1039" s="513"/>
      <c r="AF1039" s="513"/>
      <c r="AG1039" s="513"/>
      <c r="AH1039" s="513"/>
      <c r="AI1039" s="513"/>
      <c r="AJ1039" s="513"/>
      <c r="AK1039" s="513"/>
      <c r="AL1039" s="513"/>
      <c r="AM1039" s="513"/>
      <c r="AN1039" s="513"/>
      <c r="AO1039" s="513"/>
      <c r="AP1039" s="513"/>
      <c r="AQ1039" s="513"/>
      <c r="AR1039" s="513"/>
      <c r="AS1039" s="513"/>
      <c r="AT1039" s="513"/>
      <c r="AU1039" s="513"/>
      <c r="AV1039" s="513"/>
      <c r="AW1039" s="513"/>
      <c r="AX1039" s="513"/>
      <c r="AY1039" s="513"/>
      <c r="AZ1039" s="513"/>
      <c r="BA1039" s="513"/>
      <c r="BB1039" s="513"/>
      <c r="BC1039" s="513"/>
      <c r="BD1039" s="513"/>
      <c r="BE1039" s="513"/>
      <c r="BF1039" s="513"/>
      <c r="BG1039" s="513"/>
      <c r="BH1039" s="513"/>
      <c r="BI1039" s="513"/>
      <c r="BJ1039" s="513"/>
      <c r="BK1039" s="513"/>
      <c r="BL1039" s="513"/>
      <c r="BM1039" s="513"/>
      <c r="BN1039" s="513"/>
      <c r="BO1039" s="513"/>
      <c r="BP1039" s="513"/>
      <c r="BQ1039" s="513"/>
      <c r="BR1039" s="513"/>
      <c r="BS1039" s="513"/>
      <c r="BT1039" s="513"/>
      <c r="BU1039" s="513"/>
      <c r="BV1039" s="513"/>
      <c r="BW1039" s="513"/>
      <c r="BX1039" s="513"/>
      <c r="BY1039" s="513"/>
      <c r="BZ1039" s="513"/>
      <c r="CA1039" s="513"/>
      <c r="CB1039" s="513"/>
      <c r="CC1039" s="1972"/>
      <c r="CD1039" s="1499"/>
      <c r="CE1039" s="1500"/>
      <c r="CF1039" s="1501"/>
      <c r="CG1039" s="1500"/>
      <c r="CH1039" s="1500"/>
      <c r="CI1039" s="1500"/>
      <c r="CJ1039" s="1976"/>
      <c r="CK1039" s="1519"/>
      <c r="CL1039" s="1509"/>
    </row>
    <row r="1040" spans="1:90" s="514" customFormat="1">
      <c r="A1040" s="511"/>
      <c r="B1040" s="512"/>
      <c r="C1040" s="1493"/>
      <c r="D1040" s="1493"/>
      <c r="E1040" s="1493"/>
      <c r="F1040" s="1493"/>
      <c r="G1040" s="1493"/>
      <c r="H1040" s="1530"/>
      <c r="I1040" s="1972"/>
      <c r="J1040" s="1542"/>
      <c r="K1040" s="513"/>
      <c r="L1040" s="513"/>
      <c r="M1040" s="513"/>
      <c r="N1040" s="513"/>
      <c r="O1040" s="513"/>
      <c r="P1040" s="513"/>
      <c r="Q1040" s="513"/>
      <c r="R1040" s="513"/>
      <c r="S1040" s="513"/>
      <c r="T1040" s="513"/>
      <c r="U1040" s="513"/>
      <c r="V1040" s="513"/>
      <c r="W1040" s="513"/>
      <c r="X1040" s="513"/>
      <c r="Y1040" s="513"/>
      <c r="Z1040" s="513"/>
      <c r="AA1040" s="513"/>
      <c r="AB1040" s="513"/>
      <c r="AC1040" s="513"/>
      <c r="AD1040" s="513"/>
      <c r="AE1040" s="513"/>
      <c r="AF1040" s="513"/>
      <c r="AG1040" s="513"/>
      <c r="AH1040" s="513"/>
      <c r="AI1040" s="513"/>
      <c r="AJ1040" s="513"/>
      <c r="AK1040" s="513"/>
      <c r="AL1040" s="513"/>
      <c r="AM1040" s="513"/>
      <c r="AN1040" s="513"/>
      <c r="AO1040" s="513"/>
      <c r="AP1040" s="513"/>
      <c r="AQ1040" s="513"/>
      <c r="AR1040" s="513"/>
      <c r="AS1040" s="513"/>
      <c r="AT1040" s="513"/>
      <c r="AU1040" s="513"/>
      <c r="AV1040" s="513"/>
      <c r="AW1040" s="513"/>
      <c r="AX1040" s="513"/>
      <c r="AY1040" s="513"/>
      <c r="AZ1040" s="513"/>
      <c r="BA1040" s="513"/>
      <c r="BB1040" s="513"/>
      <c r="BC1040" s="513"/>
      <c r="BD1040" s="513"/>
      <c r="BE1040" s="513"/>
      <c r="BF1040" s="513"/>
      <c r="BG1040" s="513"/>
      <c r="BH1040" s="513"/>
      <c r="BI1040" s="513"/>
      <c r="BJ1040" s="513"/>
      <c r="BK1040" s="513"/>
      <c r="BL1040" s="513"/>
      <c r="BM1040" s="513"/>
      <c r="BN1040" s="513"/>
      <c r="BO1040" s="513"/>
      <c r="BP1040" s="513"/>
      <c r="BQ1040" s="513"/>
      <c r="BR1040" s="513"/>
      <c r="BS1040" s="513"/>
      <c r="BT1040" s="513"/>
      <c r="BU1040" s="513"/>
      <c r="BV1040" s="513"/>
      <c r="BW1040" s="513"/>
      <c r="BX1040" s="513"/>
      <c r="BY1040" s="513"/>
      <c r="BZ1040" s="513"/>
      <c r="CA1040" s="513"/>
      <c r="CB1040" s="513"/>
      <c r="CC1040" s="1972"/>
      <c r="CD1040" s="1499"/>
      <c r="CE1040" s="1500"/>
      <c r="CF1040" s="1501"/>
      <c r="CG1040" s="1500"/>
      <c r="CH1040" s="1500"/>
      <c r="CI1040" s="1500"/>
      <c r="CJ1040" s="1976"/>
      <c r="CK1040" s="1519"/>
      <c r="CL1040" s="1509"/>
    </row>
    <row r="1041" spans="1:90" s="514" customFormat="1">
      <c r="A1041" s="511"/>
      <c r="B1041" s="512"/>
      <c r="C1041" s="1493"/>
      <c r="D1041" s="1493"/>
      <c r="E1041" s="1493"/>
      <c r="F1041" s="1493"/>
      <c r="G1041" s="1493"/>
      <c r="H1041" s="1530"/>
      <c r="I1041" s="1972"/>
      <c r="J1041" s="1542"/>
      <c r="K1041" s="513"/>
      <c r="L1041" s="513"/>
      <c r="M1041" s="513"/>
      <c r="N1041" s="513"/>
      <c r="O1041" s="513"/>
      <c r="P1041" s="513"/>
      <c r="Q1041" s="513"/>
      <c r="R1041" s="513"/>
      <c r="S1041" s="513"/>
      <c r="T1041" s="513"/>
      <c r="U1041" s="513"/>
      <c r="V1041" s="513"/>
      <c r="W1041" s="513"/>
      <c r="X1041" s="513"/>
      <c r="Y1041" s="513"/>
      <c r="Z1041" s="513"/>
      <c r="AA1041" s="513"/>
      <c r="AB1041" s="513"/>
      <c r="AC1041" s="513"/>
      <c r="AD1041" s="513"/>
      <c r="AE1041" s="513"/>
      <c r="AF1041" s="513"/>
      <c r="AG1041" s="513"/>
      <c r="AH1041" s="513"/>
      <c r="AI1041" s="513"/>
      <c r="AJ1041" s="513"/>
      <c r="AK1041" s="513"/>
      <c r="AL1041" s="513"/>
      <c r="AM1041" s="513"/>
      <c r="AN1041" s="513"/>
      <c r="AO1041" s="513"/>
      <c r="AP1041" s="513"/>
      <c r="AQ1041" s="513"/>
      <c r="AR1041" s="513"/>
      <c r="AS1041" s="513"/>
      <c r="AT1041" s="513"/>
      <c r="AU1041" s="513"/>
      <c r="AV1041" s="513"/>
      <c r="AW1041" s="513"/>
      <c r="AX1041" s="513"/>
      <c r="AY1041" s="513"/>
      <c r="AZ1041" s="513"/>
      <c r="BA1041" s="513"/>
      <c r="BB1041" s="513"/>
      <c r="BC1041" s="513"/>
      <c r="BD1041" s="513"/>
      <c r="BE1041" s="513"/>
      <c r="BF1041" s="513"/>
      <c r="BG1041" s="513"/>
      <c r="BH1041" s="513"/>
      <c r="BI1041" s="513"/>
      <c r="BJ1041" s="513"/>
      <c r="BK1041" s="513"/>
      <c r="BL1041" s="513"/>
      <c r="BM1041" s="513"/>
      <c r="BN1041" s="513"/>
      <c r="BO1041" s="513"/>
      <c r="BP1041" s="513"/>
      <c r="BQ1041" s="513"/>
      <c r="BR1041" s="513"/>
      <c r="BS1041" s="513"/>
      <c r="BT1041" s="513"/>
      <c r="BU1041" s="513"/>
      <c r="BV1041" s="513"/>
      <c r="BW1041" s="513"/>
      <c r="BX1041" s="513"/>
      <c r="BY1041" s="513"/>
      <c r="BZ1041" s="513"/>
      <c r="CA1041" s="513"/>
      <c r="CB1041" s="513"/>
      <c r="CC1041" s="1972"/>
      <c r="CD1041" s="1499"/>
      <c r="CE1041" s="1500"/>
      <c r="CF1041" s="1501"/>
      <c r="CG1041" s="1500"/>
      <c r="CH1041" s="1500"/>
      <c r="CI1041" s="1500"/>
      <c r="CJ1041" s="1976"/>
      <c r="CK1041" s="1519"/>
      <c r="CL1041" s="1509"/>
    </row>
    <row r="1042" spans="1:90" s="514" customFormat="1">
      <c r="A1042" s="511"/>
      <c r="B1042" s="512"/>
      <c r="C1042" s="1493"/>
      <c r="D1042" s="1493"/>
      <c r="E1042" s="1493"/>
      <c r="F1042" s="1493"/>
      <c r="G1042" s="1493"/>
      <c r="H1042" s="1530"/>
      <c r="I1042" s="1972"/>
      <c r="J1042" s="1542"/>
      <c r="K1042" s="513"/>
      <c r="L1042" s="513"/>
      <c r="M1042" s="513"/>
      <c r="N1042" s="513"/>
      <c r="O1042" s="513"/>
      <c r="P1042" s="513"/>
      <c r="Q1042" s="513"/>
      <c r="R1042" s="513"/>
      <c r="S1042" s="513"/>
      <c r="T1042" s="513"/>
      <c r="U1042" s="513"/>
      <c r="V1042" s="513"/>
      <c r="W1042" s="513"/>
      <c r="X1042" s="513"/>
      <c r="Y1042" s="513"/>
      <c r="Z1042" s="513"/>
      <c r="AA1042" s="513"/>
      <c r="AB1042" s="513"/>
      <c r="AC1042" s="513"/>
      <c r="AD1042" s="513"/>
      <c r="AE1042" s="513"/>
      <c r="AF1042" s="513"/>
      <c r="AG1042" s="513"/>
      <c r="AH1042" s="513"/>
      <c r="AI1042" s="513"/>
      <c r="AJ1042" s="513"/>
      <c r="AK1042" s="513"/>
      <c r="AL1042" s="513"/>
      <c r="AM1042" s="513"/>
      <c r="AN1042" s="513"/>
      <c r="AO1042" s="513"/>
      <c r="AP1042" s="513"/>
      <c r="AQ1042" s="513"/>
      <c r="AR1042" s="513"/>
      <c r="AS1042" s="513"/>
      <c r="AT1042" s="513"/>
      <c r="AU1042" s="513"/>
      <c r="AV1042" s="513"/>
      <c r="AW1042" s="513"/>
      <c r="AX1042" s="513"/>
      <c r="AY1042" s="513"/>
      <c r="AZ1042" s="513"/>
      <c r="BA1042" s="513"/>
      <c r="BB1042" s="513"/>
      <c r="BC1042" s="513"/>
      <c r="BD1042" s="513"/>
      <c r="BE1042" s="513"/>
      <c r="BF1042" s="513"/>
      <c r="BG1042" s="513"/>
      <c r="BH1042" s="513"/>
      <c r="BI1042" s="513"/>
      <c r="BJ1042" s="513"/>
      <c r="BK1042" s="513"/>
      <c r="BL1042" s="513"/>
      <c r="BM1042" s="513"/>
      <c r="BN1042" s="513"/>
      <c r="BO1042" s="513"/>
      <c r="BP1042" s="513"/>
      <c r="BQ1042" s="513"/>
      <c r="BR1042" s="513"/>
      <c r="BS1042" s="513"/>
      <c r="BT1042" s="513"/>
      <c r="BU1042" s="513"/>
      <c r="BV1042" s="513"/>
      <c r="BW1042" s="513"/>
      <c r="BX1042" s="513"/>
      <c r="BY1042" s="513"/>
      <c r="BZ1042" s="513"/>
      <c r="CA1042" s="513"/>
      <c r="CB1042" s="513"/>
      <c r="CC1042" s="1972"/>
      <c r="CD1042" s="1499"/>
      <c r="CE1042" s="1500"/>
      <c r="CF1042" s="1501"/>
      <c r="CG1042" s="1500"/>
      <c r="CH1042" s="1500"/>
      <c r="CI1042" s="1500"/>
      <c r="CJ1042" s="1976"/>
      <c r="CK1042" s="1519"/>
      <c r="CL1042" s="1509"/>
    </row>
    <row r="1043" spans="1:90" s="514" customFormat="1">
      <c r="A1043" s="511"/>
      <c r="B1043" s="512"/>
      <c r="C1043" s="1493"/>
      <c r="D1043" s="1493"/>
      <c r="E1043" s="1493"/>
      <c r="F1043" s="1493"/>
      <c r="G1043" s="1493"/>
      <c r="H1043" s="1530"/>
      <c r="I1043" s="1972"/>
      <c r="J1043" s="1542"/>
      <c r="K1043" s="513"/>
      <c r="L1043" s="513"/>
      <c r="M1043" s="513"/>
      <c r="N1043" s="513"/>
      <c r="O1043" s="513"/>
      <c r="P1043" s="513"/>
      <c r="Q1043" s="513"/>
      <c r="R1043" s="513"/>
      <c r="S1043" s="513"/>
      <c r="T1043" s="513"/>
      <c r="U1043" s="513"/>
      <c r="V1043" s="513"/>
      <c r="W1043" s="513"/>
      <c r="X1043" s="513"/>
      <c r="Y1043" s="513"/>
      <c r="Z1043" s="513"/>
      <c r="AA1043" s="513"/>
      <c r="AB1043" s="513"/>
      <c r="AC1043" s="513"/>
      <c r="AD1043" s="513"/>
      <c r="AE1043" s="513"/>
      <c r="AF1043" s="513"/>
      <c r="AG1043" s="513"/>
      <c r="AH1043" s="513"/>
      <c r="AI1043" s="513"/>
      <c r="AJ1043" s="513"/>
      <c r="AK1043" s="513"/>
      <c r="AL1043" s="513"/>
      <c r="AM1043" s="513"/>
      <c r="AN1043" s="513"/>
      <c r="AO1043" s="513"/>
      <c r="AP1043" s="513"/>
      <c r="AQ1043" s="513"/>
      <c r="AR1043" s="513"/>
      <c r="AS1043" s="513"/>
      <c r="AT1043" s="513"/>
      <c r="AU1043" s="513"/>
      <c r="AV1043" s="513"/>
      <c r="AW1043" s="513"/>
      <c r="AX1043" s="513"/>
      <c r="AY1043" s="513"/>
      <c r="AZ1043" s="513"/>
      <c r="BA1043" s="513"/>
      <c r="BB1043" s="513"/>
      <c r="BC1043" s="513"/>
      <c r="BD1043" s="513"/>
      <c r="BE1043" s="513"/>
      <c r="BF1043" s="513"/>
      <c r="BG1043" s="513"/>
      <c r="BH1043" s="513"/>
      <c r="BI1043" s="513"/>
      <c r="BJ1043" s="513"/>
      <c r="BK1043" s="513"/>
      <c r="BL1043" s="513"/>
      <c r="BM1043" s="513"/>
      <c r="BN1043" s="513"/>
      <c r="BO1043" s="513"/>
      <c r="BP1043" s="513"/>
      <c r="BQ1043" s="513"/>
      <c r="BR1043" s="513"/>
      <c r="BS1043" s="513"/>
      <c r="BT1043" s="513"/>
      <c r="BU1043" s="513"/>
      <c r="BV1043" s="513"/>
      <c r="BW1043" s="513"/>
      <c r="BX1043" s="513"/>
      <c r="BY1043" s="513"/>
      <c r="BZ1043" s="513"/>
      <c r="CA1043" s="513"/>
      <c r="CB1043" s="513"/>
      <c r="CC1043" s="1972"/>
      <c r="CD1043" s="1499"/>
      <c r="CE1043" s="1500"/>
      <c r="CF1043" s="1501"/>
      <c r="CG1043" s="1500"/>
      <c r="CH1043" s="1500"/>
      <c r="CI1043" s="1500"/>
      <c r="CJ1043" s="1976"/>
      <c r="CK1043" s="1519"/>
      <c r="CL1043" s="1509"/>
    </row>
    <row r="1044" spans="1:90" s="514" customFormat="1">
      <c r="A1044" s="511"/>
      <c r="B1044" s="512"/>
      <c r="C1044" s="1493"/>
      <c r="D1044" s="1493"/>
      <c r="E1044" s="1493"/>
      <c r="F1044" s="1493"/>
      <c r="G1044" s="1493"/>
      <c r="H1044" s="1530"/>
      <c r="I1044" s="1972"/>
      <c r="J1044" s="1542"/>
      <c r="K1044" s="513"/>
      <c r="L1044" s="513"/>
      <c r="M1044" s="513"/>
      <c r="N1044" s="513"/>
      <c r="O1044" s="513"/>
      <c r="P1044" s="513"/>
      <c r="Q1044" s="513"/>
      <c r="R1044" s="513"/>
      <c r="S1044" s="513"/>
      <c r="T1044" s="513"/>
      <c r="U1044" s="513"/>
      <c r="V1044" s="513"/>
      <c r="W1044" s="513"/>
      <c r="X1044" s="513"/>
      <c r="Y1044" s="513"/>
      <c r="Z1044" s="513"/>
      <c r="AA1044" s="513"/>
      <c r="AB1044" s="513"/>
      <c r="AC1044" s="513"/>
      <c r="AD1044" s="513"/>
      <c r="AE1044" s="513"/>
      <c r="AF1044" s="513"/>
      <c r="AG1044" s="513"/>
      <c r="AH1044" s="513"/>
      <c r="AI1044" s="513"/>
      <c r="AJ1044" s="513"/>
      <c r="AK1044" s="513"/>
      <c r="AL1044" s="513"/>
      <c r="AM1044" s="513"/>
      <c r="AN1044" s="513"/>
      <c r="AO1044" s="513"/>
      <c r="AP1044" s="513"/>
      <c r="AQ1044" s="513"/>
      <c r="AR1044" s="513"/>
      <c r="AS1044" s="513"/>
      <c r="AT1044" s="513"/>
      <c r="AU1044" s="513"/>
      <c r="AV1044" s="513"/>
      <c r="AW1044" s="513"/>
      <c r="AX1044" s="513"/>
      <c r="AY1044" s="513"/>
      <c r="AZ1044" s="513"/>
      <c r="BA1044" s="513"/>
      <c r="BB1044" s="513"/>
      <c r="BC1044" s="513"/>
      <c r="BD1044" s="513"/>
      <c r="BE1044" s="513"/>
      <c r="BF1044" s="513"/>
      <c r="BG1044" s="513"/>
      <c r="BH1044" s="513"/>
      <c r="BI1044" s="513"/>
      <c r="BJ1044" s="513"/>
      <c r="BK1044" s="513"/>
      <c r="BL1044" s="513"/>
      <c r="BM1044" s="513"/>
      <c r="BN1044" s="513"/>
      <c r="BO1044" s="513"/>
      <c r="BP1044" s="513"/>
      <c r="BQ1044" s="513"/>
      <c r="BR1044" s="513"/>
      <c r="BS1044" s="513"/>
      <c r="BT1044" s="513"/>
      <c r="BU1044" s="513"/>
      <c r="BV1044" s="513"/>
      <c r="BW1044" s="513"/>
      <c r="BX1044" s="513"/>
      <c r="BY1044" s="513"/>
      <c r="BZ1044" s="513"/>
      <c r="CA1044" s="513"/>
      <c r="CB1044" s="513"/>
      <c r="CC1044" s="1972"/>
      <c r="CD1044" s="1499"/>
      <c r="CE1044" s="1500"/>
      <c r="CF1044" s="1501"/>
      <c r="CG1044" s="1500"/>
      <c r="CH1044" s="1500"/>
      <c r="CI1044" s="1500"/>
      <c r="CJ1044" s="1976"/>
      <c r="CK1044" s="1519"/>
      <c r="CL1044" s="1509"/>
    </row>
    <row r="1045" spans="1:90" s="514" customFormat="1">
      <c r="A1045" s="511"/>
      <c r="B1045" s="512"/>
      <c r="C1045" s="1493"/>
      <c r="D1045" s="1493"/>
      <c r="E1045" s="1493"/>
      <c r="F1045" s="1493"/>
      <c r="G1045" s="1493"/>
      <c r="H1045" s="1530"/>
      <c r="I1045" s="1972"/>
      <c r="J1045" s="1542"/>
      <c r="K1045" s="513"/>
      <c r="L1045" s="513"/>
      <c r="M1045" s="513"/>
      <c r="N1045" s="513"/>
      <c r="O1045" s="513"/>
      <c r="P1045" s="513"/>
      <c r="Q1045" s="513"/>
      <c r="R1045" s="513"/>
      <c r="S1045" s="513"/>
      <c r="T1045" s="513"/>
      <c r="U1045" s="513"/>
      <c r="V1045" s="513"/>
      <c r="W1045" s="513"/>
      <c r="X1045" s="513"/>
      <c r="Y1045" s="513"/>
      <c r="Z1045" s="513"/>
      <c r="AA1045" s="513"/>
      <c r="AB1045" s="513"/>
      <c r="AC1045" s="513"/>
      <c r="AD1045" s="513"/>
      <c r="AE1045" s="513"/>
      <c r="AF1045" s="513"/>
      <c r="AG1045" s="513"/>
      <c r="AH1045" s="513"/>
      <c r="AI1045" s="513"/>
      <c r="AJ1045" s="513"/>
      <c r="AK1045" s="513"/>
      <c r="AL1045" s="513"/>
      <c r="AM1045" s="513"/>
      <c r="AN1045" s="513"/>
      <c r="AO1045" s="513"/>
      <c r="AP1045" s="513"/>
      <c r="AQ1045" s="513"/>
      <c r="AR1045" s="513"/>
      <c r="AS1045" s="513"/>
      <c r="AT1045" s="513"/>
      <c r="AU1045" s="513"/>
      <c r="AV1045" s="513"/>
      <c r="AW1045" s="513"/>
      <c r="AX1045" s="513"/>
      <c r="AY1045" s="513"/>
      <c r="AZ1045" s="513"/>
      <c r="BA1045" s="513"/>
      <c r="BB1045" s="513"/>
      <c r="BC1045" s="513"/>
      <c r="BD1045" s="513"/>
      <c r="BE1045" s="513"/>
      <c r="BF1045" s="513"/>
      <c r="BG1045" s="513"/>
      <c r="BH1045" s="513"/>
      <c r="BI1045" s="513"/>
      <c r="BJ1045" s="513"/>
      <c r="BK1045" s="513"/>
      <c r="BL1045" s="513"/>
      <c r="BM1045" s="513"/>
      <c r="BN1045" s="513"/>
      <c r="BO1045" s="513"/>
      <c r="BP1045" s="513"/>
      <c r="BQ1045" s="513"/>
      <c r="BR1045" s="513"/>
      <c r="BS1045" s="513"/>
      <c r="BT1045" s="513"/>
      <c r="BU1045" s="513"/>
      <c r="BV1045" s="513"/>
      <c r="BW1045" s="513"/>
      <c r="BX1045" s="513"/>
      <c r="BY1045" s="513"/>
      <c r="BZ1045" s="513"/>
      <c r="CA1045" s="513"/>
      <c r="CB1045" s="513"/>
      <c r="CC1045" s="1972"/>
      <c r="CD1045" s="1499"/>
      <c r="CE1045" s="1500"/>
      <c r="CF1045" s="1501"/>
      <c r="CG1045" s="1500"/>
      <c r="CH1045" s="1500"/>
      <c r="CI1045" s="1500"/>
      <c r="CJ1045" s="1976"/>
      <c r="CK1045" s="1519"/>
      <c r="CL1045" s="1509"/>
    </row>
    <row r="1046" spans="1:90" s="514" customFormat="1">
      <c r="A1046" s="511"/>
      <c r="B1046" s="512"/>
      <c r="C1046" s="1493"/>
      <c r="D1046" s="1493"/>
      <c r="E1046" s="1493"/>
      <c r="F1046" s="1493"/>
      <c r="G1046" s="1493"/>
      <c r="H1046" s="1530"/>
      <c r="I1046" s="1972"/>
      <c r="J1046" s="1542"/>
      <c r="K1046" s="513"/>
      <c r="L1046" s="513"/>
      <c r="M1046" s="513"/>
      <c r="N1046" s="513"/>
      <c r="O1046" s="513"/>
      <c r="P1046" s="513"/>
      <c r="Q1046" s="513"/>
      <c r="R1046" s="513"/>
      <c r="S1046" s="513"/>
      <c r="T1046" s="513"/>
      <c r="U1046" s="513"/>
      <c r="V1046" s="513"/>
      <c r="W1046" s="513"/>
      <c r="X1046" s="513"/>
      <c r="Y1046" s="513"/>
      <c r="Z1046" s="513"/>
      <c r="AA1046" s="513"/>
      <c r="AB1046" s="513"/>
      <c r="AC1046" s="513"/>
      <c r="AD1046" s="513"/>
      <c r="AE1046" s="513"/>
      <c r="AF1046" s="513"/>
      <c r="AG1046" s="513"/>
      <c r="AH1046" s="513"/>
      <c r="AI1046" s="513"/>
      <c r="AJ1046" s="513"/>
      <c r="AK1046" s="513"/>
      <c r="AL1046" s="513"/>
      <c r="AM1046" s="513"/>
      <c r="AN1046" s="513"/>
      <c r="AO1046" s="513"/>
      <c r="AP1046" s="513"/>
      <c r="AQ1046" s="513"/>
      <c r="AR1046" s="513"/>
      <c r="AS1046" s="513"/>
      <c r="AT1046" s="513"/>
      <c r="AU1046" s="513"/>
      <c r="AV1046" s="513"/>
      <c r="AW1046" s="513"/>
      <c r="AX1046" s="513"/>
      <c r="AY1046" s="513"/>
      <c r="AZ1046" s="513"/>
      <c r="BA1046" s="513"/>
      <c r="BB1046" s="513"/>
      <c r="BC1046" s="513"/>
      <c r="BD1046" s="513"/>
      <c r="BE1046" s="513"/>
      <c r="BF1046" s="513"/>
      <c r="BG1046" s="513"/>
      <c r="BH1046" s="513"/>
      <c r="BI1046" s="513"/>
      <c r="BJ1046" s="513"/>
      <c r="BK1046" s="513"/>
      <c r="BL1046" s="513"/>
      <c r="BM1046" s="513"/>
      <c r="BN1046" s="513"/>
      <c r="BO1046" s="513"/>
      <c r="BP1046" s="513"/>
      <c r="BQ1046" s="513"/>
      <c r="BR1046" s="513"/>
      <c r="BS1046" s="513"/>
      <c r="BT1046" s="513"/>
      <c r="BU1046" s="513"/>
      <c r="BV1046" s="513"/>
      <c r="BW1046" s="513"/>
      <c r="BX1046" s="513"/>
      <c r="BY1046" s="513"/>
      <c r="BZ1046" s="513"/>
      <c r="CA1046" s="513"/>
      <c r="CB1046" s="513"/>
      <c r="CC1046" s="1972"/>
      <c r="CD1046" s="1499"/>
      <c r="CE1046" s="1500"/>
      <c r="CF1046" s="1501"/>
      <c r="CG1046" s="1500"/>
      <c r="CH1046" s="1500"/>
      <c r="CI1046" s="1500"/>
      <c r="CJ1046" s="1976"/>
      <c r="CK1046" s="1519"/>
      <c r="CL1046" s="1509"/>
    </row>
    <row r="1047" spans="1:90" s="514" customFormat="1">
      <c r="A1047" s="511"/>
      <c r="B1047" s="512"/>
      <c r="C1047" s="1493"/>
      <c r="D1047" s="1493"/>
      <c r="E1047" s="1493"/>
      <c r="F1047" s="1493"/>
      <c r="G1047" s="1493"/>
      <c r="H1047" s="1530"/>
      <c r="I1047" s="1972"/>
      <c r="J1047" s="1542"/>
      <c r="K1047" s="513"/>
      <c r="L1047" s="513"/>
      <c r="M1047" s="513"/>
      <c r="N1047" s="513"/>
      <c r="O1047" s="513"/>
      <c r="P1047" s="513"/>
      <c r="Q1047" s="513"/>
      <c r="R1047" s="513"/>
      <c r="S1047" s="513"/>
      <c r="T1047" s="513"/>
      <c r="U1047" s="513"/>
      <c r="V1047" s="513"/>
      <c r="W1047" s="513"/>
      <c r="X1047" s="513"/>
      <c r="Y1047" s="513"/>
      <c r="Z1047" s="513"/>
      <c r="AA1047" s="513"/>
      <c r="AB1047" s="513"/>
      <c r="AC1047" s="513"/>
      <c r="AD1047" s="513"/>
      <c r="AE1047" s="513"/>
      <c r="AF1047" s="513"/>
      <c r="AG1047" s="513"/>
      <c r="AH1047" s="513"/>
      <c r="AI1047" s="513"/>
      <c r="AJ1047" s="513"/>
      <c r="AK1047" s="513"/>
      <c r="AL1047" s="513"/>
      <c r="AM1047" s="513"/>
      <c r="AN1047" s="513"/>
      <c r="AO1047" s="513"/>
      <c r="AP1047" s="513"/>
      <c r="AQ1047" s="513"/>
      <c r="AR1047" s="513"/>
      <c r="AS1047" s="513"/>
      <c r="AT1047" s="513"/>
      <c r="AU1047" s="513"/>
      <c r="AV1047" s="513"/>
      <c r="AW1047" s="513"/>
      <c r="AX1047" s="513"/>
      <c r="AY1047" s="513"/>
      <c r="AZ1047" s="513"/>
      <c r="BA1047" s="513"/>
      <c r="BB1047" s="513"/>
      <c r="BC1047" s="513"/>
      <c r="BD1047" s="513"/>
      <c r="BE1047" s="513"/>
      <c r="BF1047" s="513"/>
      <c r="BG1047" s="513"/>
      <c r="BH1047" s="513"/>
      <c r="BI1047" s="513"/>
      <c r="BJ1047" s="513"/>
      <c r="BK1047" s="513"/>
      <c r="BL1047" s="513"/>
      <c r="BM1047" s="513"/>
      <c r="BN1047" s="513"/>
      <c r="BO1047" s="513"/>
      <c r="BP1047" s="513"/>
      <c r="BQ1047" s="513"/>
      <c r="BR1047" s="513"/>
      <c r="BS1047" s="513"/>
      <c r="BT1047" s="513"/>
      <c r="BU1047" s="513"/>
      <c r="BV1047" s="513"/>
      <c r="BW1047" s="513"/>
      <c r="BX1047" s="513"/>
      <c r="BY1047" s="513"/>
      <c r="BZ1047" s="513"/>
      <c r="CA1047" s="513"/>
      <c r="CB1047" s="513"/>
      <c r="CC1047" s="1972"/>
      <c r="CD1047" s="1499"/>
      <c r="CE1047" s="1500"/>
      <c r="CF1047" s="1501"/>
      <c r="CG1047" s="1500"/>
      <c r="CH1047" s="1500"/>
      <c r="CI1047" s="1500"/>
      <c r="CJ1047" s="1976"/>
      <c r="CK1047" s="1519"/>
      <c r="CL1047" s="1509"/>
    </row>
    <row r="1048" spans="1:90" s="514" customFormat="1">
      <c r="A1048" s="511"/>
      <c r="B1048" s="512"/>
      <c r="C1048" s="1493"/>
      <c r="D1048" s="1493"/>
      <c r="E1048" s="1493"/>
      <c r="F1048" s="1493"/>
      <c r="G1048" s="1493"/>
      <c r="H1048" s="1530"/>
      <c r="I1048" s="1972"/>
      <c r="J1048" s="1542"/>
      <c r="K1048" s="513"/>
      <c r="L1048" s="513"/>
      <c r="M1048" s="513"/>
      <c r="N1048" s="513"/>
      <c r="O1048" s="513"/>
      <c r="P1048" s="513"/>
      <c r="Q1048" s="513"/>
      <c r="R1048" s="513"/>
      <c r="S1048" s="513"/>
      <c r="T1048" s="513"/>
      <c r="U1048" s="513"/>
      <c r="V1048" s="513"/>
      <c r="W1048" s="513"/>
      <c r="X1048" s="513"/>
      <c r="Y1048" s="513"/>
      <c r="Z1048" s="513"/>
      <c r="AA1048" s="513"/>
      <c r="AB1048" s="513"/>
      <c r="AC1048" s="513"/>
      <c r="AD1048" s="513"/>
      <c r="AE1048" s="513"/>
      <c r="AF1048" s="513"/>
      <c r="AG1048" s="513"/>
      <c r="AH1048" s="513"/>
      <c r="AI1048" s="513"/>
      <c r="AJ1048" s="513"/>
      <c r="AK1048" s="513"/>
      <c r="AL1048" s="513"/>
      <c r="AM1048" s="513"/>
      <c r="AN1048" s="513"/>
      <c r="AO1048" s="513"/>
      <c r="AP1048" s="513"/>
      <c r="AQ1048" s="513"/>
      <c r="AR1048" s="513"/>
      <c r="AS1048" s="513"/>
      <c r="AT1048" s="513"/>
      <c r="AU1048" s="513"/>
      <c r="AV1048" s="513"/>
      <c r="AW1048" s="513"/>
      <c r="AX1048" s="513"/>
      <c r="AY1048" s="513"/>
      <c r="AZ1048" s="513"/>
      <c r="BA1048" s="513"/>
      <c r="BB1048" s="513"/>
      <c r="BC1048" s="513"/>
      <c r="BD1048" s="513"/>
      <c r="BE1048" s="513"/>
      <c r="BF1048" s="513"/>
      <c r="BG1048" s="513"/>
      <c r="BH1048" s="513"/>
      <c r="BI1048" s="513"/>
      <c r="BJ1048" s="513"/>
      <c r="BK1048" s="513"/>
      <c r="BL1048" s="513"/>
      <c r="BM1048" s="513"/>
      <c r="BN1048" s="513"/>
      <c r="BO1048" s="513"/>
      <c r="BP1048" s="513"/>
      <c r="BQ1048" s="513"/>
      <c r="BR1048" s="513"/>
      <c r="BS1048" s="513"/>
      <c r="BT1048" s="513"/>
      <c r="BU1048" s="513"/>
      <c r="BV1048" s="513"/>
      <c r="BW1048" s="513"/>
      <c r="BX1048" s="513"/>
      <c r="BY1048" s="513"/>
      <c r="BZ1048" s="513"/>
      <c r="CA1048" s="513"/>
      <c r="CB1048" s="513"/>
      <c r="CC1048" s="1972"/>
      <c r="CD1048" s="1499"/>
      <c r="CE1048" s="1500"/>
      <c r="CF1048" s="1501"/>
      <c r="CG1048" s="1500"/>
      <c r="CH1048" s="1500"/>
      <c r="CI1048" s="1500"/>
      <c r="CJ1048" s="1976"/>
      <c r="CK1048" s="1519"/>
      <c r="CL1048" s="1509"/>
    </row>
    <row r="1049" spans="1:90" s="514" customFormat="1">
      <c r="A1049" s="511"/>
      <c r="B1049" s="512"/>
      <c r="C1049" s="1493"/>
      <c r="D1049" s="1493"/>
      <c r="E1049" s="1493"/>
      <c r="F1049" s="1493"/>
      <c r="G1049" s="1493"/>
      <c r="H1049" s="1530"/>
      <c r="I1049" s="1972"/>
      <c r="J1049" s="1542"/>
      <c r="K1049" s="513"/>
      <c r="L1049" s="513"/>
      <c r="M1049" s="513"/>
      <c r="N1049" s="513"/>
      <c r="O1049" s="513"/>
      <c r="P1049" s="513"/>
      <c r="Q1049" s="513"/>
      <c r="R1049" s="513"/>
      <c r="S1049" s="513"/>
      <c r="T1049" s="513"/>
      <c r="U1049" s="513"/>
      <c r="V1049" s="513"/>
      <c r="W1049" s="513"/>
      <c r="X1049" s="513"/>
      <c r="Y1049" s="513"/>
      <c r="Z1049" s="513"/>
      <c r="AA1049" s="513"/>
      <c r="AB1049" s="513"/>
      <c r="AC1049" s="513"/>
      <c r="AD1049" s="513"/>
      <c r="AE1049" s="513"/>
      <c r="AF1049" s="513"/>
      <c r="AG1049" s="513"/>
      <c r="AH1049" s="513"/>
      <c r="AI1049" s="513"/>
      <c r="AJ1049" s="513"/>
      <c r="AK1049" s="513"/>
      <c r="AL1049" s="513"/>
      <c r="AM1049" s="513"/>
      <c r="AN1049" s="513"/>
      <c r="AO1049" s="513"/>
      <c r="AP1049" s="513"/>
      <c r="AQ1049" s="513"/>
      <c r="AR1049" s="513"/>
      <c r="AS1049" s="513"/>
      <c r="AT1049" s="513"/>
      <c r="AU1049" s="513"/>
      <c r="AV1049" s="513"/>
      <c r="AW1049" s="513"/>
      <c r="AX1049" s="513"/>
      <c r="AY1049" s="513"/>
      <c r="AZ1049" s="513"/>
      <c r="BA1049" s="513"/>
      <c r="BB1049" s="513"/>
      <c r="BC1049" s="513"/>
      <c r="BD1049" s="513"/>
      <c r="BE1049" s="513"/>
      <c r="BF1049" s="513"/>
      <c r="BG1049" s="513"/>
      <c r="BH1049" s="513"/>
      <c r="BI1049" s="513"/>
      <c r="BJ1049" s="513"/>
      <c r="BK1049" s="513"/>
      <c r="BL1049" s="513"/>
      <c r="BM1049" s="513"/>
      <c r="BN1049" s="513"/>
      <c r="BO1049" s="513"/>
      <c r="BP1049" s="513"/>
      <c r="BQ1049" s="513"/>
      <c r="BR1049" s="513"/>
      <c r="BS1049" s="513"/>
      <c r="BT1049" s="513"/>
      <c r="BU1049" s="513"/>
      <c r="BV1049" s="513"/>
      <c r="BW1049" s="513"/>
      <c r="BX1049" s="513"/>
      <c r="BY1049" s="513"/>
      <c r="BZ1049" s="513"/>
      <c r="CA1049" s="513"/>
      <c r="CB1049" s="513"/>
      <c r="CC1049" s="1972"/>
      <c r="CD1049" s="1499"/>
      <c r="CE1049" s="1500"/>
      <c r="CF1049" s="1501"/>
      <c r="CG1049" s="1500"/>
      <c r="CH1049" s="1500"/>
      <c r="CI1049" s="1500"/>
      <c r="CJ1049" s="1976"/>
      <c r="CK1049" s="1519"/>
      <c r="CL1049" s="1509"/>
    </row>
    <row r="1050" spans="1:90" s="514" customFormat="1">
      <c r="A1050" s="511"/>
      <c r="B1050" s="512"/>
      <c r="C1050" s="1493"/>
      <c r="D1050" s="1493"/>
      <c r="E1050" s="1493"/>
      <c r="F1050" s="1493"/>
      <c r="G1050" s="1493"/>
      <c r="H1050" s="1530"/>
      <c r="I1050" s="1972"/>
      <c r="J1050" s="1542"/>
      <c r="K1050" s="513"/>
      <c r="L1050" s="513"/>
      <c r="M1050" s="513"/>
      <c r="N1050" s="513"/>
      <c r="O1050" s="513"/>
      <c r="P1050" s="513"/>
      <c r="Q1050" s="513"/>
      <c r="R1050" s="513"/>
      <c r="S1050" s="513"/>
      <c r="T1050" s="513"/>
      <c r="U1050" s="513"/>
      <c r="V1050" s="513"/>
      <c r="W1050" s="513"/>
      <c r="X1050" s="513"/>
      <c r="Y1050" s="513"/>
      <c r="Z1050" s="513"/>
      <c r="AA1050" s="513"/>
      <c r="AB1050" s="513"/>
      <c r="AC1050" s="513"/>
      <c r="AD1050" s="513"/>
      <c r="AE1050" s="513"/>
      <c r="AF1050" s="513"/>
      <c r="AG1050" s="513"/>
      <c r="AH1050" s="513"/>
      <c r="AI1050" s="513"/>
      <c r="AJ1050" s="513"/>
      <c r="AK1050" s="513"/>
      <c r="AL1050" s="513"/>
      <c r="AM1050" s="513"/>
      <c r="AN1050" s="513"/>
      <c r="AO1050" s="513"/>
      <c r="AP1050" s="513"/>
      <c r="AQ1050" s="513"/>
      <c r="AR1050" s="513"/>
      <c r="AS1050" s="513"/>
      <c r="AT1050" s="513"/>
      <c r="AU1050" s="513"/>
      <c r="AV1050" s="513"/>
      <c r="AW1050" s="513"/>
      <c r="AX1050" s="513"/>
      <c r="AY1050" s="513"/>
      <c r="AZ1050" s="513"/>
      <c r="BA1050" s="513"/>
      <c r="BB1050" s="513"/>
      <c r="BC1050" s="513"/>
      <c r="BD1050" s="513"/>
      <c r="BE1050" s="513"/>
      <c r="BF1050" s="513"/>
      <c r="BG1050" s="513"/>
      <c r="BH1050" s="513"/>
      <c r="BI1050" s="513"/>
      <c r="BJ1050" s="513"/>
      <c r="BK1050" s="513"/>
      <c r="BL1050" s="513"/>
      <c r="BM1050" s="513"/>
      <c r="BN1050" s="513"/>
      <c r="BO1050" s="513"/>
      <c r="BP1050" s="513"/>
      <c r="BQ1050" s="513"/>
      <c r="BR1050" s="513"/>
      <c r="BS1050" s="513"/>
      <c r="BT1050" s="513"/>
      <c r="BU1050" s="513"/>
      <c r="BV1050" s="513"/>
      <c r="BW1050" s="513"/>
      <c r="BX1050" s="513"/>
      <c r="BY1050" s="513"/>
      <c r="BZ1050" s="513"/>
      <c r="CA1050" s="513"/>
      <c r="CB1050" s="513"/>
      <c r="CC1050" s="1972"/>
      <c r="CD1050" s="1499"/>
      <c r="CE1050" s="1500"/>
      <c r="CF1050" s="1501"/>
      <c r="CG1050" s="1500"/>
      <c r="CH1050" s="1500"/>
      <c r="CI1050" s="1500"/>
      <c r="CJ1050" s="1976"/>
      <c r="CK1050" s="1519"/>
      <c r="CL1050" s="1509"/>
    </row>
    <row r="1051" spans="1:90" s="514" customFormat="1">
      <c r="A1051" s="511"/>
      <c r="B1051" s="512"/>
      <c r="C1051" s="1493"/>
      <c r="D1051" s="1493"/>
      <c r="E1051" s="1493"/>
      <c r="F1051" s="1493"/>
      <c r="G1051" s="1493"/>
      <c r="H1051" s="1530"/>
      <c r="I1051" s="1972"/>
      <c r="J1051" s="1542"/>
      <c r="K1051" s="513"/>
      <c r="L1051" s="513"/>
      <c r="M1051" s="513"/>
      <c r="N1051" s="513"/>
      <c r="O1051" s="513"/>
      <c r="P1051" s="513"/>
      <c r="Q1051" s="513"/>
      <c r="R1051" s="513"/>
      <c r="S1051" s="513"/>
      <c r="T1051" s="513"/>
      <c r="U1051" s="513"/>
      <c r="V1051" s="513"/>
      <c r="W1051" s="513"/>
      <c r="X1051" s="513"/>
      <c r="Y1051" s="513"/>
      <c r="Z1051" s="513"/>
      <c r="AA1051" s="513"/>
      <c r="AB1051" s="513"/>
      <c r="AC1051" s="513"/>
      <c r="AD1051" s="513"/>
      <c r="AE1051" s="513"/>
      <c r="AF1051" s="513"/>
      <c r="AG1051" s="513"/>
      <c r="AH1051" s="513"/>
      <c r="AI1051" s="513"/>
      <c r="AJ1051" s="513"/>
      <c r="AK1051" s="513"/>
      <c r="AL1051" s="513"/>
      <c r="AM1051" s="513"/>
      <c r="AN1051" s="513"/>
      <c r="AO1051" s="513"/>
      <c r="AP1051" s="513"/>
      <c r="AQ1051" s="513"/>
      <c r="AR1051" s="513"/>
      <c r="AS1051" s="513"/>
      <c r="AT1051" s="513"/>
      <c r="AU1051" s="513"/>
      <c r="AV1051" s="513"/>
      <c r="AW1051" s="513"/>
      <c r="AX1051" s="513"/>
      <c r="AY1051" s="513"/>
      <c r="AZ1051" s="513"/>
      <c r="BA1051" s="513"/>
      <c r="BB1051" s="513"/>
      <c r="BC1051" s="513"/>
      <c r="BD1051" s="513"/>
      <c r="BE1051" s="513"/>
      <c r="BF1051" s="513"/>
      <c r="BG1051" s="513"/>
      <c r="BH1051" s="513"/>
      <c r="BI1051" s="513"/>
      <c r="BJ1051" s="513"/>
      <c r="BK1051" s="513"/>
      <c r="BL1051" s="513"/>
      <c r="BM1051" s="513"/>
      <c r="BN1051" s="513"/>
      <c r="BO1051" s="513"/>
      <c r="BP1051" s="513"/>
      <c r="BQ1051" s="513"/>
      <c r="BR1051" s="513"/>
      <c r="BS1051" s="513"/>
      <c r="BT1051" s="513"/>
      <c r="BU1051" s="513"/>
      <c r="BV1051" s="513"/>
      <c r="BW1051" s="513"/>
      <c r="BX1051" s="513"/>
      <c r="BY1051" s="513"/>
      <c r="BZ1051" s="513"/>
      <c r="CA1051" s="513"/>
      <c r="CB1051" s="513"/>
      <c r="CC1051" s="1972"/>
      <c r="CD1051" s="1499"/>
      <c r="CE1051" s="1500"/>
      <c r="CF1051" s="1501"/>
      <c r="CG1051" s="1500"/>
      <c r="CH1051" s="1500"/>
      <c r="CI1051" s="1500"/>
      <c r="CJ1051" s="1976"/>
      <c r="CK1051" s="1519"/>
      <c r="CL1051" s="1509"/>
    </row>
    <row r="1052" spans="1:90" s="514" customFormat="1">
      <c r="A1052" s="511"/>
      <c r="B1052" s="512"/>
      <c r="C1052" s="1493"/>
      <c r="D1052" s="1493"/>
      <c r="E1052" s="1493"/>
      <c r="F1052" s="1493"/>
      <c r="G1052" s="1493"/>
      <c r="H1052" s="1530"/>
      <c r="I1052" s="1972"/>
      <c r="J1052" s="1542"/>
      <c r="K1052" s="513"/>
      <c r="L1052" s="513"/>
      <c r="M1052" s="513"/>
      <c r="N1052" s="513"/>
      <c r="O1052" s="513"/>
      <c r="P1052" s="513"/>
      <c r="Q1052" s="513"/>
      <c r="R1052" s="513"/>
      <c r="S1052" s="513"/>
      <c r="T1052" s="513"/>
      <c r="U1052" s="513"/>
      <c r="V1052" s="513"/>
      <c r="W1052" s="513"/>
      <c r="X1052" s="513"/>
      <c r="Y1052" s="513"/>
      <c r="Z1052" s="513"/>
      <c r="AA1052" s="513"/>
      <c r="AB1052" s="513"/>
      <c r="AC1052" s="513"/>
      <c r="AD1052" s="513"/>
      <c r="AE1052" s="513"/>
      <c r="AF1052" s="513"/>
      <c r="AG1052" s="513"/>
      <c r="AH1052" s="513"/>
      <c r="AI1052" s="513"/>
      <c r="AJ1052" s="513"/>
      <c r="AK1052" s="513"/>
      <c r="AL1052" s="513"/>
      <c r="AM1052" s="513"/>
      <c r="AN1052" s="513"/>
      <c r="AO1052" s="513"/>
      <c r="AP1052" s="513"/>
      <c r="AQ1052" s="513"/>
      <c r="AR1052" s="513"/>
      <c r="AS1052" s="513"/>
      <c r="AT1052" s="513"/>
      <c r="AU1052" s="513"/>
      <c r="AV1052" s="513"/>
      <c r="AW1052" s="513"/>
      <c r="AX1052" s="513"/>
      <c r="AY1052" s="513"/>
      <c r="AZ1052" s="513"/>
      <c r="BA1052" s="513"/>
      <c r="BB1052" s="513"/>
      <c r="BC1052" s="513"/>
      <c r="BD1052" s="513"/>
      <c r="BE1052" s="513"/>
      <c r="BF1052" s="513"/>
      <c r="BG1052" s="513"/>
      <c r="BH1052" s="513"/>
      <c r="BI1052" s="513"/>
      <c r="BJ1052" s="513"/>
      <c r="BK1052" s="513"/>
      <c r="BL1052" s="513"/>
      <c r="BM1052" s="513"/>
      <c r="BN1052" s="513"/>
      <c r="BO1052" s="513"/>
      <c r="BP1052" s="513"/>
      <c r="BQ1052" s="513"/>
      <c r="BR1052" s="513"/>
      <c r="BS1052" s="513"/>
      <c r="BT1052" s="513"/>
      <c r="BU1052" s="513"/>
      <c r="BV1052" s="513"/>
      <c r="BW1052" s="513"/>
      <c r="BX1052" s="513"/>
      <c r="BY1052" s="513"/>
      <c r="BZ1052" s="513"/>
      <c r="CA1052" s="513"/>
      <c r="CB1052" s="513"/>
      <c r="CC1052" s="1972"/>
      <c r="CD1052" s="1499"/>
      <c r="CE1052" s="1500"/>
      <c r="CF1052" s="1501"/>
      <c r="CG1052" s="1500"/>
      <c r="CH1052" s="1500"/>
      <c r="CI1052" s="1500"/>
      <c r="CJ1052" s="1976"/>
      <c r="CK1052" s="1519"/>
      <c r="CL1052" s="1509"/>
    </row>
    <row r="1053" spans="1:90" s="514" customFormat="1">
      <c r="A1053" s="511"/>
      <c r="B1053" s="512"/>
      <c r="C1053" s="1493"/>
      <c r="D1053" s="1493"/>
      <c r="E1053" s="1493"/>
      <c r="F1053" s="1493"/>
      <c r="G1053" s="1493"/>
      <c r="H1053" s="1530"/>
      <c r="I1053" s="1972"/>
      <c r="J1053" s="1542"/>
      <c r="K1053" s="513"/>
      <c r="L1053" s="513"/>
      <c r="M1053" s="513"/>
      <c r="N1053" s="513"/>
      <c r="O1053" s="513"/>
      <c r="P1053" s="513"/>
      <c r="Q1053" s="513"/>
      <c r="R1053" s="513"/>
      <c r="S1053" s="513"/>
      <c r="T1053" s="513"/>
      <c r="U1053" s="513"/>
      <c r="V1053" s="513"/>
      <c r="W1053" s="513"/>
      <c r="X1053" s="513"/>
      <c r="Y1053" s="513"/>
      <c r="Z1053" s="513"/>
      <c r="AA1053" s="513"/>
      <c r="AB1053" s="513"/>
      <c r="AC1053" s="513"/>
      <c r="AD1053" s="513"/>
      <c r="AE1053" s="513"/>
      <c r="AF1053" s="513"/>
      <c r="AG1053" s="513"/>
      <c r="AH1053" s="513"/>
      <c r="AI1053" s="513"/>
      <c r="AJ1053" s="513"/>
      <c r="AK1053" s="513"/>
      <c r="AL1053" s="513"/>
      <c r="AM1053" s="513"/>
      <c r="AN1053" s="513"/>
      <c r="AO1053" s="513"/>
      <c r="AP1053" s="513"/>
      <c r="AQ1053" s="513"/>
      <c r="AR1053" s="513"/>
      <c r="AS1053" s="513"/>
      <c r="AT1053" s="513"/>
      <c r="AU1053" s="513"/>
      <c r="AV1053" s="513"/>
      <c r="AW1053" s="513"/>
      <c r="AX1053" s="513"/>
      <c r="AY1053" s="513"/>
      <c r="AZ1053" s="513"/>
      <c r="BA1053" s="513"/>
      <c r="BB1053" s="513"/>
      <c r="BC1053" s="513"/>
      <c r="BD1053" s="513"/>
      <c r="BE1053" s="513"/>
      <c r="BF1053" s="513"/>
      <c r="BG1053" s="513"/>
      <c r="BH1053" s="513"/>
      <c r="BI1053" s="513"/>
      <c r="BJ1053" s="513"/>
      <c r="BK1053" s="513"/>
      <c r="BL1053" s="513"/>
      <c r="BM1053" s="513"/>
      <c r="BN1053" s="513"/>
      <c r="BO1053" s="513"/>
      <c r="BP1053" s="513"/>
      <c r="BQ1053" s="513"/>
      <c r="BR1053" s="513"/>
      <c r="BS1053" s="513"/>
      <c r="BT1053" s="513"/>
      <c r="BU1053" s="513"/>
      <c r="BV1053" s="513"/>
      <c r="BW1053" s="513"/>
      <c r="BX1053" s="513"/>
      <c r="BY1053" s="513"/>
      <c r="BZ1053" s="513"/>
      <c r="CA1053" s="513"/>
      <c r="CB1053" s="513"/>
      <c r="CC1053" s="1972"/>
      <c r="CD1053" s="1499"/>
      <c r="CE1053" s="1500"/>
      <c r="CF1053" s="1501"/>
      <c r="CG1053" s="1500"/>
      <c r="CH1053" s="1500"/>
      <c r="CI1053" s="1500"/>
      <c r="CJ1053" s="1976"/>
      <c r="CK1053" s="1519"/>
      <c r="CL1053" s="1509"/>
    </row>
    <row r="1054" spans="1:90" s="514" customFormat="1">
      <c r="A1054" s="511"/>
      <c r="B1054" s="512"/>
      <c r="C1054" s="1493"/>
      <c r="D1054" s="1493"/>
      <c r="E1054" s="1493"/>
      <c r="F1054" s="1493"/>
      <c r="G1054" s="1493"/>
      <c r="H1054" s="1530"/>
      <c r="I1054" s="1972"/>
      <c r="J1054" s="1542"/>
      <c r="K1054" s="513"/>
      <c r="L1054" s="513"/>
      <c r="M1054" s="513"/>
      <c r="N1054" s="513"/>
      <c r="O1054" s="513"/>
      <c r="P1054" s="513"/>
      <c r="Q1054" s="513"/>
      <c r="R1054" s="513"/>
      <c r="S1054" s="513"/>
      <c r="T1054" s="513"/>
      <c r="U1054" s="513"/>
      <c r="V1054" s="513"/>
      <c r="W1054" s="513"/>
      <c r="X1054" s="513"/>
      <c r="Y1054" s="513"/>
      <c r="Z1054" s="513"/>
      <c r="AA1054" s="513"/>
      <c r="AB1054" s="513"/>
      <c r="AC1054" s="513"/>
      <c r="AD1054" s="513"/>
      <c r="AE1054" s="513"/>
      <c r="AF1054" s="513"/>
      <c r="AG1054" s="513"/>
      <c r="AH1054" s="513"/>
      <c r="AI1054" s="513"/>
      <c r="AJ1054" s="513"/>
      <c r="AK1054" s="513"/>
      <c r="AL1054" s="513"/>
      <c r="AM1054" s="513"/>
      <c r="AN1054" s="513"/>
      <c r="AO1054" s="513"/>
      <c r="AP1054" s="513"/>
      <c r="AQ1054" s="513"/>
      <c r="AR1054" s="513"/>
      <c r="AS1054" s="513"/>
      <c r="AT1054" s="513"/>
      <c r="AU1054" s="513"/>
      <c r="AV1054" s="513"/>
      <c r="AW1054" s="513"/>
      <c r="AX1054" s="513"/>
      <c r="AY1054" s="513"/>
      <c r="AZ1054" s="513"/>
      <c r="BA1054" s="513"/>
      <c r="BB1054" s="513"/>
      <c r="BC1054" s="513"/>
      <c r="BD1054" s="513"/>
      <c r="BE1054" s="513"/>
      <c r="BF1054" s="513"/>
      <c r="BG1054" s="513"/>
      <c r="BH1054" s="513"/>
      <c r="BI1054" s="513"/>
      <c r="BJ1054" s="513"/>
      <c r="BK1054" s="513"/>
      <c r="BL1054" s="513"/>
      <c r="BM1054" s="513"/>
      <c r="BN1054" s="513"/>
      <c r="BO1054" s="513"/>
      <c r="BP1054" s="513"/>
      <c r="BQ1054" s="513"/>
      <c r="BR1054" s="513"/>
      <c r="BS1054" s="513"/>
      <c r="BT1054" s="513"/>
      <c r="BU1054" s="513"/>
      <c r="BV1054" s="513"/>
      <c r="BW1054" s="513"/>
      <c r="BX1054" s="513"/>
      <c r="BY1054" s="513"/>
      <c r="BZ1054" s="513"/>
      <c r="CA1054" s="513"/>
      <c r="CB1054" s="513"/>
      <c r="CC1054" s="1972"/>
      <c r="CD1054" s="1499"/>
      <c r="CE1054" s="1500"/>
      <c r="CF1054" s="1501"/>
      <c r="CG1054" s="1500"/>
      <c r="CH1054" s="1500"/>
      <c r="CI1054" s="1500"/>
      <c r="CJ1054" s="1976"/>
      <c r="CK1054" s="1519"/>
      <c r="CL1054" s="1509"/>
    </row>
    <row r="1055" spans="1:90" s="514" customFormat="1">
      <c r="A1055" s="511"/>
      <c r="B1055" s="512"/>
      <c r="C1055" s="1493"/>
      <c r="D1055" s="1493"/>
      <c r="E1055" s="1493"/>
      <c r="F1055" s="1493"/>
      <c r="G1055" s="1493"/>
      <c r="H1055" s="1530"/>
      <c r="I1055" s="1972"/>
      <c r="J1055" s="1542"/>
      <c r="K1055" s="513"/>
      <c r="L1055" s="513"/>
      <c r="M1055" s="513"/>
      <c r="N1055" s="513"/>
      <c r="O1055" s="513"/>
      <c r="P1055" s="513"/>
      <c r="Q1055" s="513"/>
      <c r="R1055" s="513"/>
      <c r="S1055" s="513"/>
      <c r="T1055" s="513"/>
      <c r="U1055" s="513"/>
      <c r="V1055" s="513"/>
      <c r="W1055" s="513"/>
      <c r="X1055" s="513"/>
      <c r="Y1055" s="513"/>
      <c r="Z1055" s="513"/>
      <c r="AA1055" s="513"/>
      <c r="AB1055" s="513"/>
      <c r="AC1055" s="513"/>
      <c r="AD1055" s="513"/>
      <c r="AE1055" s="513"/>
      <c r="AF1055" s="513"/>
      <c r="AG1055" s="513"/>
      <c r="AH1055" s="513"/>
      <c r="AI1055" s="513"/>
      <c r="AJ1055" s="513"/>
      <c r="AK1055" s="513"/>
      <c r="AL1055" s="513"/>
      <c r="AM1055" s="513"/>
      <c r="AN1055" s="513"/>
      <c r="AO1055" s="513"/>
      <c r="AP1055" s="513"/>
      <c r="AQ1055" s="513"/>
      <c r="AR1055" s="513"/>
      <c r="AS1055" s="513"/>
      <c r="AT1055" s="513"/>
      <c r="AU1055" s="513"/>
      <c r="AV1055" s="513"/>
      <c r="AW1055" s="513"/>
      <c r="AX1055" s="513"/>
      <c r="AY1055" s="513"/>
      <c r="AZ1055" s="513"/>
      <c r="BA1055" s="513"/>
      <c r="BB1055" s="513"/>
      <c r="BC1055" s="513"/>
      <c r="BD1055" s="513"/>
      <c r="BE1055" s="513"/>
      <c r="BF1055" s="513"/>
      <c r="BG1055" s="513"/>
      <c r="BH1055" s="513"/>
      <c r="BI1055" s="513"/>
      <c r="BJ1055" s="513"/>
      <c r="BK1055" s="513"/>
      <c r="BL1055" s="513"/>
      <c r="BM1055" s="513"/>
      <c r="BN1055" s="513"/>
      <c r="BO1055" s="513"/>
      <c r="BP1055" s="513"/>
      <c r="BQ1055" s="513"/>
      <c r="BR1055" s="513"/>
      <c r="BS1055" s="513"/>
      <c r="BT1055" s="513"/>
      <c r="BU1055" s="513"/>
      <c r="BV1055" s="513"/>
      <c r="BW1055" s="513"/>
      <c r="BX1055" s="513"/>
      <c r="BY1055" s="513"/>
      <c r="BZ1055" s="513"/>
      <c r="CA1055" s="513"/>
      <c r="CB1055" s="513"/>
      <c r="CC1055" s="1972"/>
      <c r="CD1055" s="1499"/>
      <c r="CE1055" s="1500"/>
      <c r="CF1055" s="1501"/>
      <c r="CG1055" s="1500"/>
      <c r="CH1055" s="1500"/>
      <c r="CI1055" s="1500"/>
      <c r="CJ1055" s="1976"/>
      <c r="CK1055" s="1519"/>
      <c r="CL1055" s="1509"/>
    </row>
    <row r="1056" spans="1:90" s="514" customFormat="1">
      <c r="A1056" s="511"/>
      <c r="B1056" s="512"/>
      <c r="C1056" s="1493"/>
      <c r="D1056" s="1493"/>
      <c r="E1056" s="1493"/>
      <c r="F1056" s="1493"/>
      <c r="G1056" s="1493"/>
      <c r="H1056" s="1530"/>
      <c r="I1056" s="1972"/>
      <c r="J1056" s="1542"/>
      <c r="K1056" s="513"/>
      <c r="L1056" s="513"/>
      <c r="M1056" s="513"/>
      <c r="N1056" s="513"/>
      <c r="O1056" s="513"/>
      <c r="P1056" s="513"/>
      <c r="Q1056" s="513"/>
      <c r="R1056" s="513"/>
      <c r="S1056" s="513"/>
      <c r="T1056" s="513"/>
      <c r="U1056" s="513"/>
      <c r="V1056" s="513"/>
      <c r="W1056" s="513"/>
      <c r="X1056" s="513"/>
      <c r="Y1056" s="513"/>
      <c r="Z1056" s="513"/>
      <c r="AA1056" s="513"/>
      <c r="AB1056" s="513"/>
      <c r="AC1056" s="513"/>
      <c r="AD1056" s="513"/>
      <c r="AE1056" s="513"/>
      <c r="AF1056" s="513"/>
      <c r="AG1056" s="513"/>
      <c r="AH1056" s="513"/>
      <c r="AI1056" s="513"/>
      <c r="AJ1056" s="513"/>
      <c r="AK1056" s="513"/>
      <c r="AL1056" s="513"/>
      <c r="AM1056" s="513"/>
      <c r="AN1056" s="513"/>
      <c r="AO1056" s="513"/>
      <c r="AP1056" s="513"/>
      <c r="AQ1056" s="513"/>
      <c r="AR1056" s="513"/>
      <c r="AS1056" s="513"/>
      <c r="AT1056" s="513"/>
      <c r="AU1056" s="513"/>
      <c r="AV1056" s="513"/>
      <c r="AW1056" s="513"/>
      <c r="AX1056" s="513"/>
      <c r="AY1056" s="513"/>
      <c r="AZ1056" s="513"/>
      <c r="BA1056" s="513"/>
      <c r="BB1056" s="513"/>
      <c r="BC1056" s="513"/>
      <c r="BD1056" s="513"/>
      <c r="BE1056" s="513"/>
      <c r="BF1056" s="513"/>
      <c r="BG1056" s="513"/>
      <c r="BH1056" s="513"/>
      <c r="BI1056" s="513"/>
      <c r="BJ1056" s="513"/>
      <c r="BK1056" s="513"/>
      <c r="BL1056" s="513"/>
      <c r="BM1056" s="513"/>
      <c r="BN1056" s="513"/>
      <c r="BO1056" s="513"/>
      <c r="BP1056" s="513"/>
      <c r="BQ1056" s="513"/>
      <c r="BR1056" s="513"/>
      <c r="BS1056" s="513"/>
      <c r="BT1056" s="513"/>
      <c r="BU1056" s="513"/>
      <c r="BV1056" s="513"/>
      <c r="BW1056" s="513"/>
      <c r="BX1056" s="513"/>
      <c r="BY1056" s="513"/>
      <c r="BZ1056" s="513"/>
      <c r="CA1056" s="513"/>
      <c r="CB1056" s="513"/>
      <c r="CC1056" s="1972"/>
      <c r="CD1056" s="1499"/>
      <c r="CE1056" s="1500"/>
      <c r="CF1056" s="1501"/>
      <c r="CG1056" s="1500"/>
      <c r="CH1056" s="1500"/>
      <c r="CI1056" s="1500"/>
      <c r="CJ1056" s="1976"/>
      <c r="CK1056" s="1519"/>
      <c r="CL1056" s="1509"/>
    </row>
    <row r="1057" spans="1:90" s="514" customFormat="1">
      <c r="A1057" s="511"/>
      <c r="B1057" s="512"/>
      <c r="C1057" s="1493"/>
      <c r="D1057" s="1493"/>
      <c r="E1057" s="1493"/>
      <c r="F1057" s="1493"/>
      <c r="G1057" s="1493"/>
      <c r="H1057" s="1530"/>
      <c r="I1057" s="1972"/>
      <c r="J1057" s="1542"/>
      <c r="K1057" s="513"/>
      <c r="L1057" s="513"/>
      <c r="M1057" s="513"/>
      <c r="N1057" s="513"/>
      <c r="O1057" s="513"/>
      <c r="P1057" s="513"/>
      <c r="Q1057" s="513"/>
      <c r="R1057" s="513"/>
      <c r="S1057" s="513"/>
      <c r="T1057" s="513"/>
      <c r="U1057" s="513"/>
      <c r="V1057" s="513"/>
      <c r="W1057" s="513"/>
      <c r="X1057" s="513"/>
      <c r="Y1057" s="513"/>
      <c r="Z1057" s="513"/>
      <c r="AA1057" s="513"/>
      <c r="AB1057" s="513"/>
      <c r="AC1057" s="513"/>
      <c r="AD1057" s="513"/>
      <c r="AE1057" s="513"/>
      <c r="AF1057" s="513"/>
      <c r="AG1057" s="513"/>
      <c r="AH1057" s="513"/>
      <c r="AI1057" s="513"/>
      <c r="AJ1057" s="513"/>
      <c r="AK1057" s="513"/>
      <c r="AL1057" s="513"/>
      <c r="AM1057" s="513"/>
      <c r="AN1057" s="513"/>
      <c r="AO1057" s="513"/>
      <c r="AP1057" s="513"/>
      <c r="AQ1057" s="513"/>
      <c r="AR1057" s="513"/>
      <c r="AS1057" s="513"/>
      <c r="AT1057" s="513"/>
      <c r="AU1057" s="513"/>
      <c r="AV1057" s="513"/>
      <c r="AW1057" s="513"/>
      <c r="AX1057" s="513"/>
      <c r="AY1057" s="513"/>
      <c r="AZ1057" s="513"/>
      <c r="BA1057" s="513"/>
      <c r="BB1057" s="513"/>
      <c r="BC1057" s="513"/>
      <c r="BD1057" s="513"/>
      <c r="BE1057" s="513"/>
      <c r="BF1057" s="513"/>
      <c r="BG1057" s="513"/>
      <c r="BH1057" s="513"/>
      <c r="BI1057" s="513"/>
      <c r="BJ1057" s="513"/>
      <c r="BK1057" s="513"/>
      <c r="BL1057" s="513"/>
      <c r="BM1057" s="513"/>
      <c r="BN1057" s="513"/>
      <c r="BO1057" s="513"/>
      <c r="BP1057" s="513"/>
      <c r="BQ1057" s="513"/>
      <c r="BR1057" s="513"/>
      <c r="BS1057" s="513"/>
      <c r="BT1057" s="513"/>
      <c r="BU1057" s="513"/>
      <c r="BV1057" s="513"/>
      <c r="BW1057" s="513"/>
      <c r="BX1057" s="513"/>
      <c r="BY1057" s="513"/>
      <c r="BZ1057" s="513"/>
      <c r="CA1057" s="513"/>
      <c r="CB1057" s="513"/>
      <c r="CC1057" s="1972"/>
      <c r="CD1057" s="1499"/>
      <c r="CE1057" s="1500"/>
      <c r="CF1057" s="1501"/>
      <c r="CG1057" s="1500"/>
      <c r="CH1057" s="1500"/>
      <c r="CI1057" s="1500"/>
      <c r="CJ1057" s="1976"/>
      <c r="CK1057" s="1519"/>
      <c r="CL1057" s="1509"/>
    </row>
    <row r="1058" spans="1:90" s="514" customFormat="1">
      <c r="A1058" s="511"/>
      <c r="B1058" s="512"/>
      <c r="C1058" s="1493"/>
      <c r="D1058" s="1493"/>
      <c r="E1058" s="1493"/>
      <c r="F1058" s="1493"/>
      <c r="G1058" s="1493"/>
      <c r="H1058" s="1530"/>
      <c r="I1058" s="1972"/>
      <c r="J1058" s="1542"/>
      <c r="K1058" s="513"/>
      <c r="L1058" s="513"/>
      <c r="M1058" s="513"/>
      <c r="N1058" s="513"/>
      <c r="O1058" s="513"/>
      <c r="P1058" s="513"/>
      <c r="Q1058" s="513"/>
      <c r="R1058" s="513"/>
      <c r="S1058" s="513"/>
      <c r="T1058" s="513"/>
      <c r="U1058" s="513"/>
      <c r="V1058" s="513"/>
      <c r="W1058" s="513"/>
      <c r="X1058" s="513"/>
      <c r="Y1058" s="513"/>
      <c r="Z1058" s="513"/>
      <c r="AA1058" s="513"/>
      <c r="AB1058" s="513"/>
      <c r="AC1058" s="513"/>
      <c r="AD1058" s="513"/>
      <c r="AE1058" s="513"/>
      <c r="AF1058" s="513"/>
      <c r="AG1058" s="513"/>
      <c r="AH1058" s="513"/>
      <c r="AI1058" s="513"/>
      <c r="AJ1058" s="513"/>
      <c r="AK1058" s="513"/>
      <c r="AL1058" s="513"/>
      <c r="AM1058" s="513"/>
      <c r="AN1058" s="513"/>
      <c r="AO1058" s="513"/>
      <c r="AP1058" s="513"/>
      <c r="AQ1058" s="513"/>
      <c r="AR1058" s="513"/>
      <c r="AS1058" s="513"/>
      <c r="AT1058" s="513"/>
      <c r="AU1058" s="513"/>
      <c r="AV1058" s="513"/>
      <c r="AW1058" s="513"/>
      <c r="AX1058" s="513"/>
      <c r="AY1058" s="513"/>
      <c r="AZ1058" s="513"/>
      <c r="BA1058" s="513"/>
      <c r="BB1058" s="513"/>
      <c r="BC1058" s="513"/>
      <c r="BD1058" s="513"/>
      <c r="BE1058" s="513"/>
      <c r="BF1058" s="513"/>
      <c r="BG1058" s="513"/>
      <c r="BH1058" s="513"/>
      <c r="BI1058" s="513"/>
      <c r="BJ1058" s="513"/>
      <c r="BK1058" s="513"/>
      <c r="BL1058" s="513"/>
      <c r="BM1058" s="513"/>
      <c r="BN1058" s="513"/>
      <c r="BO1058" s="513"/>
      <c r="BP1058" s="513"/>
      <c r="BQ1058" s="513"/>
      <c r="BR1058" s="513"/>
      <c r="BS1058" s="513"/>
      <c r="BT1058" s="513"/>
      <c r="BU1058" s="513"/>
      <c r="BV1058" s="513"/>
      <c r="BW1058" s="513"/>
      <c r="BX1058" s="513"/>
      <c r="BY1058" s="513"/>
      <c r="BZ1058" s="513"/>
      <c r="CA1058" s="513"/>
      <c r="CB1058" s="513"/>
      <c r="CC1058" s="1972"/>
      <c r="CD1058" s="1499"/>
      <c r="CE1058" s="1500"/>
      <c r="CF1058" s="1501"/>
      <c r="CG1058" s="1500"/>
      <c r="CH1058" s="1500"/>
      <c r="CI1058" s="1500"/>
      <c r="CJ1058" s="1976"/>
      <c r="CK1058" s="1519"/>
      <c r="CL1058" s="1509"/>
    </row>
    <row r="1059" spans="1:90" s="514" customFormat="1">
      <c r="A1059" s="511"/>
      <c r="B1059" s="512"/>
      <c r="C1059" s="1493"/>
      <c r="D1059" s="1493"/>
      <c r="E1059" s="1493"/>
      <c r="F1059" s="1493"/>
      <c r="G1059" s="1493"/>
      <c r="H1059" s="1530"/>
      <c r="I1059" s="1972"/>
      <c r="J1059" s="1542"/>
      <c r="K1059" s="513"/>
      <c r="L1059" s="513"/>
      <c r="M1059" s="513"/>
      <c r="N1059" s="513"/>
      <c r="O1059" s="513"/>
      <c r="P1059" s="513"/>
      <c r="Q1059" s="513"/>
      <c r="R1059" s="513"/>
      <c r="S1059" s="513"/>
      <c r="T1059" s="513"/>
      <c r="U1059" s="513"/>
      <c r="V1059" s="513"/>
      <c r="W1059" s="513"/>
      <c r="X1059" s="513"/>
      <c r="Y1059" s="513"/>
      <c r="Z1059" s="513"/>
      <c r="AA1059" s="513"/>
      <c r="AB1059" s="513"/>
      <c r="AC1059" s="513"/>
      <c r="AD1059" s="513"/>
      <c r="AE1059" s="513"/>
      <c r="AF1059" s="513"/>
      <c r="AG1059" s="513"/>
      <c r="AH1059" s="513"/>
      <c r="AI1059" s="513"/>
      <c r="AJ1059" s="513"/>
      <c r="AK1059" s="513"/>
      <c r="AL1059" s="513"/>
      <c r="AM1059" s="513"/>
      <c r="AN1059" s="513"/>
      <c r="AO1059" s="513"/>
      <c r="AP1059" s="513"/>
      <c r="AQ1059" s="513"/>
      <c r="AR1059" s="513"/>
      <c r="AS1059" s="513"/>
      <c r="AT1059" s="513"/>
      <c r="AU1059" s="513"/>
      <c r="AV1059" s="513"/>
      <c r="AW1059" s="513"/>
      <c r="AX1059" s="513"/>
      <c r="AY1059" s="513"/>
      <c r="AZ1059" s="513"/>
      <c r="BA1059" s="513"/>
      <c r="BB1059" s="513"/>
      <c r="BC1059" s="513"/>
      <c r="BD1059" s="513"/>
      <c r="BE1059" s="513"/>
      <c r="BF1059" s="513"/>
      <c r="BG1059" s="513"/>
      <c r="BH1059" s="513"/>
      <c r="BI1059" s="513"/>
      <c r="BJ1059" s="513"/>
      <c r="BK1059" s="513"/>
      <c r="BL1059" s="513"/>
      <c r="BM1059" s="513"/>
      <c r="BN1059" s="513"/>
      <c r="BO1059" s="513"/>
      <c r="BP1059" s="513"/>
      <c r="BQ1059" s="513"/>
      <c r="BR1059" s="513"/>
      <c r="BS1059" s="513"/>
      <c r="BT1059" s="513"/>
      <c r="BU1059" s="513"/>
      <c r="BV1059" s="513"/>
      <c r="BW1059" s="513"/>
      <c r="BX1059" s="513"/>
      <c r="BY1059" s="513"/>
      <c r="BZ1059" s="513"/>
      <c r="CA1059" s="513"/>
      <c r="CB1059" s="513"/>
      <c r="CC1059" s="1972"/>
      <c r="CD1059" s="1499"/>
      <c r="CE1059" s="1500"/>
      <c r="CF1059" s="1501"/>
      <c r="CG1059" s="1500"/>
      <c r="CH1059" s="1500"/>
      <c r="CI1059" s="1500"/>
      <c r="CJ1059" s="1976"/>
      <c r="CK1059" s="1519"/>
      <c r="CL1059" s="1509"/>
    </row>
    <row r="1060" spans="1:90" s="514" customFormat="1">
      <c r="A1060" s="511"/>
      <c r="B1060" s="512"/>
      <c r="C1060" s="1493"/>
      <c r="D1060" s="1493"/>
      <c r="E1060" s="1493"/>
      <c r="F1060" s="1493"/>
      <c r="G1060" s="1493"/>
      <c r="H1060" s="1530"/>
      <c r="I1060" s="1972"/>
      <c r="J1060" s="1542"/>
      <c r="K1060" s="513"/>
      <c r="L1060" s="513"/>
      <c r="M1060" s="513"/>
      <c r="N1060" s="513"/>
      <c r="O1060" s="513"/>
      <c r="P1060" s="513"/>
      <c r="Q1060" s="513"/>
      <c r="R1060" s="513"/>
      <c r="S1060" s="513"/>
      <c r="T1060" s="513"/>
      <c r="U1060" s="513"/>
      <c r="V1060" s="513"/>
      <c r="W1060" s="513"/>
      <c r="X1060" s="513"/>
      <c r="Y1060" s="513"/>
      <c r="Z1060" s="513"/>
      <c r="AA1060" s="513"/>
      <c r="AB1060" s="513"/>
      <c r="AC1060" s="513"/>
      <c r="AD1060" s="513"/>
      <c r="AE1060" s="513"/>
      <c r="AF1060" s="513"/>
      <c r="AG1060" s="513"/>
      <c r="AH1060" s="513"/>
      <c r="AI1060" s="513"/>
      <c r="AJ1060" s="513"/>
      <c r="AK1060" s="513"/>
      <c r="AL1060" s="513"/>
      <c r="AM1060" s="513"/>
      <c r="AN1060" s="513"/>
      <c r="AO1060" s="513"/>
      <c r="AP1060" s="513"/>
      <c r="AQ1060" s="513"/>
      <c r="AR1060" s="513"/>
      <c r="AS1060" s="513"/>
      <c r="AT1060" s="513"/>
      <c r="AU1060" s="513"/>
      <c r="AV1060" s="513"/>
      <c r="AW1060" s="513"/>
      <c r="AX1060" s="513"/>
      <c r="AY1060" s="513"/>
      <c r="AZ1060" s="513"/>
      <c r="BA1060" s="513"/>
      <c r="BB1060" s="513"/>
      <c r="BC1060" s="513"/>
      <c r="BD1060" s="513"/>
      <c r="BE1060" s="513"/>
      <c r="BF1060" s="513"/>
      <c r="BG1060" s="513"/>
      <c r="BH1060" s="513"/>
      <c r="BI1060" s="513"/>
      <c r="BJ1060" s="513"/>
      <c r="BK1060" s="513"/>
      <c r="BL1060" s="513"/>
      <c r="BM1060" s="513"/>
      <c r="BN1060" s="513"/>
      <c r="BO1060" s="513"/>
      <c r="BP1060" s="513"/>
      <c r="BQ1060" s="513"/>
      <c r="BR1060" s="513"/>
      <c r="BS1060" s="513"/>
      <c r="BT1060" s="513"/>
      <c r="BU1060" s="513"/>
      <c r="BV1060" s="513"/>
      <c r="BW1060" s="513"/>
      <c r="BX1060" s="513"/>
      <c r="BY1060" s="513"/>
      <c r="BZ1060" s="513"/>
      <c r="CA1060" s="513"/>
      <c r="CB1060" s="513"/>
      <c r="CC1060" s="1972"/>
      <c r="CD1060" s="1499"/>
      <c r="CE1060" s="1500"/>
      <c r="CF1060" s="1501"/>
      <c r="CG1060" s="1500"/>
      <c r="CH1060" s="1500"/>
      <c r="CI1060" s="1500"/>
      <c r="CJ1060" s="1976"/>
      <c r="CK1060" s="1519"/>
      <c r="CL1060" s="1509"/>
    </row>
    <row r="1061" spans="1:90" s="514" customFormat="1">
      <c r="A1061" s="511"/>
      <c r="B1061" s="512"/>
      <c r="C1061" s="1493"/>
      <c r="D1061" s="1493"/>
      <c r="E1061" s="1493"/>
      <c r="F1061" s="1493"/>
      <c r="G1061" s="1493"/>
      <c r="H1061" s="1530"/>
      <c r="I1061" s="1972"/>
      <c r="J1061" s="1542"/>
      <c r="K1061" s="513"/>
      <c r="L1061" s="513"/>
      <c r="M1061" s="513"/>
      <c r="N1061" s="513"/>
      <c r="O1061" s="513"/>
      <c r="P1061" s="513"/>
      <c r="Q1061" s="513"/>
      <c r="R1061" s="513"/>
      <c r="S1061" s="513"/>
      <c r="T1061" s="513"/>
      <c r="U1061" s="513"/>
      <c r="V1061" s="513"/>
      <c r="W1061" s="513"/>
      <c r="X1061" s="513"/>
      <c r="Y1061" s="513"/>
      <c r="Z1061" s="513"/>
      <c r="AA1061" s="513"/>
      <c r="AB1061" s="513"/>
      <c r="AC1061" s="513"/>
      <c r="AD1061" s="513"/>
      <c r="AE1061" s="513"/>
      <c r="AF1061" s="513"/>
      <c r="AG1061" s="513"/>
      <c r="AH1061" s="513"/>
      <c r="AI1061" s="513"/>
      <c r="AJ1061" s="513"/>
      <c r="AK1061" s="513"/>
      <c r="AL1061" s="513"/>
      <c r="AM1061" s="513"/>
      <c r="AN1061" s="513"/>
      <c r="AO1061" s="513"/>
      <c r="AP1061" s="513"/>
      <c r="AQ1061" s="513"/>
      <c r="AR1061" s="513"/>
      <c r="AS1061" s="513"/>
      <c r="AT1061" s="513"/>
      <c r="AU1061" s="513"/>
      <c r="AV1061" s="513"/>
      <c r="AW1061" s="513"/>
      <c r="AX1061" s="513"/>
      <c r="AY1061" s="513"/>
      <c r="AZ1061" s="513"/>
      <c r="BA1061" s="513"/>
      <c r="BB1061" s="513"/>
      <c r="BC1061" s="513"/>
      <c r="BD1061" s="513"/>
      <c r="BE1061" s="513"/>
      <c r="BF1061" s="513"/>
      <c r="BG1061" s="513"/>
      <c r="BH1061" s="513"/>
      <c r="BI1061" s="513"/>
      <c r="BJ1061" s="513"/>
      <c r="BK1061" s="513"/>
      <c r="BL1061" s="513"/>
      <c r="BM1061" s="513"/>
      <c r="BN1061" s="513"/>
      <c r="BO1061" s="513"/>
      <c r="BP1061" s="513"/>
      <c r="BQ1061" s="513"/>
      <c r="BR1061" s="513"/>
      <c r="BS1061" s="513"/>
      <c r="BT1061" s="513"/>
      <c r="BU1061" s="513"/>
      <c r="BV1061" s="513"/>
      <c r="BW1061" s="513"/>
      <c r="BX1061" s="513"/>
      <c r="BY1061" s="513"/>
      <c r="BZ1061" s="513"/>
      <c r="CA1061" s="513"/>
      <c r="CB1061" s="513"/>
      <c r="CC1061" s="1972"/>
      <c r="CD1061" s="1499"/>
      <c r="CE1061" s="1500"/>
      <c r="CF1061" s="1501"/>
      <c r="CG1061" s="1500"/>
      <c r="CH1061" s="1500"/>
      <c r="CI1061" s="1500"/>
      <c r="CJ1061" s="1976"/>
      <c r="CK1061" s="1519"/>
      <c r="CL1061" s="1509"/>
    </row>
    <row r="1062" spans="1:90" s="514" customFormat="1">
      <c r="A1062" s="511"/>
      <c r="B1062" s="512"/>
      <c r="C1062" s="1493"/>
      <c r="D1062" s="1493"/>
      <c r="E1062" s="1493"/>
      <c r="F1062" s="1493"/>
      <c r="G1062" s="1493"/>
      <c r="H1062" s="1530"/>
      <c r="I1062" s="1972"/>
      <c r="J1062" s="1542"/>
      <c r="K1062" s="513"/>
      <c r="L1062" s="513"/>
      <c r="M1062" s="513"/>
      <c r="N1062" s="513"/>
      <c r="O1062" s="513"/>
      <c r="P1062" s="513"/>
      <c r="Q1062" s="513"/>
      <c r="R1062" s="513"/>
      <c r="S1062" s="513"/>
      <c r="T1062" s="513"/>
      <c r="U1062" s="513"/>
      <c r="V1062" s="513"/>
      <c r="W1062" s="513"/>
      <c r="X1062" s="513"/>
      <c r="Y1062" s="513"/>
      <c r="Z1062" s="513"/>
      <c r="AA1062" s="513"/>
      <c r="AB1062" s="513"/>
      <c r="AC1062" s="513"/>
      <c r="AD1062" s="513"/>
      <c r="AE1062" s="513"/>
      <c r="AF1062" s="513"/>
      <c r="AG1062" s="513"/>
      <c r="AH1062" s="513"/>
      <c r="AI1062" s="513"/>
      <c r="AJ1062" s="513"/>
      <c r="AK1062" s="513"/>
      <c r="AL1062" s="513"/>
      <c r="AM1062" s="513"/>
      <c r="AN1062" s="513"/>
      <c r="AO1062" s="513"/>
      <c r="AP1062" s="513"/>
      <c r="AQ1062" s="513"/>
      <c r="AR1062" s="513"/>
      <c r="AS1062" s="513"/>
      <c r="AT1062" s="513"/>
      <c r="AU1062" s="513"/>
      <c r="AV1062" s="513"/>
      <c r="AW1062" s="513"/>
      <c r="AX1062" s="513"/>
      <c r="AY1062" s="513"/>
      <c r="AZ1062" s="513"/>
      <c r="BA1062" s="513"/>
      <c r="BB1062" s="513"/>
      <c r="BC1062" s="513"/>
      <c r="BD1062" s="513"/>
      <c r="BE1062" s="513"/>
      <c r="BF1062" s="513"/>
      <c r="BG1062" s="513"/>
      <c r="BH1062" s="513"/>
      <c r="BI1062" s="513"/>
      <c r="BJ1062" s="513"/>
      <c r="BK1062" s="513"/>
      <c r="BL1062" s="513"/>
      <c r="BM1062" s="513"/>
      <c r="BN1062" s="513"/>
      <c r="BO1062" s="513"/>
      <c r="BP1062" s="513"/>
      <c r="BQ1062" s="513"/>
      <c r="BR1062" s="513"/>
      <c r="BS1062" s="513"/>
      <c r="BT1062" s="513"/>
      <c r="BU1062" s="513"/>
      <c r="BV1062" s="513"/>
      <c r="BW1062" s="513"/>
      <c r="BX1062" s="513"/>
      <c r="BY1062" s="513"/>
      <c r="BZ1062" s="513"/>
      <c r="CA1062" s="513"/>
      <c r="CB1062" s="513"/>
      <c r="CC1062" s="1972"/>
      <c r="CD1062" s="1499"/>
      <c r="CE1062" s="1500"/>
      <c r="CF1062" s="1501"/>
      <c r="CG1062" s="1500"/>
      <c r="CH1062" s="1500"/>
      <c r="CI1062" s="1500"/>
      <c r="CJ1062" s="1976"/>
      <c r="CK1062" s="1519"/>
      <c r="CL1062" s="1509"/>
    </row>
    <row r="1063" spans="1:90" s="514" customFormat="1">
      <c r="A1063" s="511"/>
      <c r="B1063" s="512"/>
      <c r="C1063" s="1493"/>
      <c r="D1063" s="1493"/>
      <c r="E1063" s="1493"/>
      <c r="F1063" s="1493"/>
      <c r="G1063" s="1493"/>
      <c r="H1063" s="1530"/>
      <c r="I1063" s="1972"/>
      <c r="J1063" s="1542"/>
      <c r="K1063" s="513"/>
      <c r="L1063" s="513"/>
      <c r="M1063" s="513"/>
      <c r="N1063" s="513"/>
      <c r="O1063" s="513"/>
      <c r="P1063" s="513"/>
      <c r="Q1063" s="513"/>
      <c r="R1063" s="513"/>
      <c r="S1063" s="513"/>
      <c r="T1063" s="513"/>
      <c r="U1063" s="513"/>
      <c r="V1063" s="513"/>
      <c r="W1063" s="513"/>
      <c r="X1063" s="513"/>
      <c r="Y1063" s="513"/>
      <c r="Z1063" s="513"/>
      <c r="AA1063" s="513"/>
      <c r="AB1063" s="513"/>
      <c r="AC1063" s="513"/>
      <c r="AD1063" s="513"/>
      <c r="AE1063" s="513"/>
      <c r="AF1063" s="513"/>
      <c r="AG1063" s="513"/>
      <c r="AH1063" s="513"/>
      <c r="AI1063" s="513"/>
      <c r="AJ1063" s="513"/>
      <c r="AK1063" s="513"/>
      <c r="AL1063" s="513"/>
      <c r="AM1063" s="513"/>
      <c r="AN1063" s="513"/>
      <c r="AO1063" s="513"/>
      <c r="AP1063" s="513"/>
      <c r="AQ1063" s="513"/>
      <c r="AR1063" s="513"/>
      <c r="AS1063" s="513"/>
      <c r="AT1063" s="513"/>
      <c r="AU1063" s="513"/>
      <c r="AV1063" s="513"/>
      <c r="AW1063" s="513"/>
      <c r="AX1063" s="513"/>
      <c r="AY1063" s="513"/>
      <c r="AZ1063" s="513"/>
      <c r="BA1063" s="513"/>
      <c r="BB1063" s="513"/>
      <c r="BC1063" s="513"/>
      <c r="BD1063" s="513"/>
      <c r="BE1063" s="513"/>
      <c r="BF1063" s="513"/>
      <c r="BG1063" s="513"/>
      <c r="BH1063" s="513"/>
      <c r="BI1063" s="513"/>
      <c r="BJ1063" s="513"/>
      <c r="BK1063" s="513"/>
      <c r="BL1063" s="513"/>
      <c r="BM1063" s="513"/>
      <c r="BN1063" s="513"/>
      <c r="BO1063" s="513"/>
      <c r="BP1063" s="513"/>
      <c r="BQ1063" s="513"/>
      <c r="BR1063" s="513"/>
      <c r="BS1063" s="513"/>
      <c r="BT1063" s="513"/>
      <c r="BU1063" s="513"/>
      <c r="BV1063" s="513"/>
      <c r="BW1063" s="513"/>
      <c r="BX1063" s="513"/>
      <c r="BY1063" s="513"/>
      <c r="BZ1063" s="513"/>
      <c r="CA1063" s="513"/>
      <c r="CB1063" s="513"/>
      <c r="CC1063" s="1972"/>
      <c r="CD1063" s="1499"/>
      <c r="CE1063" s="1500"/>
      <c r="CF1063" s="1501"/>
      <c r="CG1063" s="1500"/>
      <c r="CH1063" s="1500"/>
      <c r="CI1063" s="1500"/>
      <c r="CJ1063" s="1976"/>
      <c r="CK1063" s="1519"/>
      <c r="CL1063" s="1509"/>
    </row>
    <row r="1064" spans="1:90" s="514" customFormat="1">
      <c r="A1064" s="511"/>
      <c r="B1064" s="512"/>
      <c r="C1064" s="1493"/>
      <c r="D1064" s="1493"/>
      <c r="E1064" s="1493"/>
      <c r="F1064" s="1493"/>
      <c r="G1064" s="1493"/>
      <c r="H1064" s="1530"/>
      <c r="I1064" s="1972"/>
      <c r="J1064" s="1542"/>
      <c r="K1064" s="513"/>
      <c r="L1064" s="513"/>
      <c r="M1064" s="513"/>
      <c r="N1064" s="513"/>
      <c r="O1064" s="513"/>
      <c r="P1064" s="513"/>
      <c r="Q1064" s="513"/>
      <c r="R1064" s="513"/>
      <c r="S1064" s="513"/>
      <c r="T1064" s="513"/>
      <c r="U1064" s="513"/>
      <c r="V1064" s="513"/>
      <c r="W1064" s="513"/>
      <c r="X1064" s="513"/>
      <c r="Y1064" s="513"/>
      <c r="Z1064" s="513"/>
      <c r="AA1064" s="513"/>
      <c r="AB1064" s="513"/>
      <c r="AC1064" s="513"/>
      <c r="AD1064" s="513"/>
      <c r="AE1064" s="513"/>
      <c r="AF1064" s="513"/>
      <c r="AG1064" s="513"/>
      <c r="AH1064" s="513"/>
      <c r="AI1064" s="513"/>
      <c r="AJ1064" s="513"/>
      <c r="AK1064" s="513"/>
      <c r="AL1064" s="513"/>
      <c r="AM1064" s="513"/>
      <c r="AN1064" s="513"/>
      <c r="AO1064" s="513"/>
      <c r="AP1064" s="513"/>
      <c r="AQ1064" s="513"/>
      <c r="AR1064" s="513"/>
      <c r="AS1064" s="513"/>
      <c r="AT1064" s="513"/>
      <c r="AU1064" s="513"/>
      <c r="AV1064" s="513"/>
      <c r="AW1064" s="513"/>
      <c r="AX1064" s="513"/>
      <c r="AY1064" s="513"/>
      <c r="AZ1064" s="513"/>
      <c r="BA1064" s="513"/>
      <c r="BB1064" s="513"/>
      <c r="BC1064" s="513"/>
      <c r="BD1064" s="513"/>
      <c r="BE1064" s="513"/>
      <c r="BF1064" s="513"/>
      <c r="BG1064" s="513"/>
      <c r="BH1064" s="513"/>
      <c r="BI1064" s="513"/>
      <c r="BJ1064" s="513"/>
      <c r="BK1064" s="513"/>
      <c r="BL1064" s="513"/>
      <c r="BM1064" s="513"/>
      <c r="BN1064" s="513"/>
      <c r="BO1064" s="513"/>
      <c r="BP1064" s="513"/>
      <c r="BQ1064" s="513"/>
      <c r="BR1064" s="513"/>
      <c r="BS1064" s="513"/>
      <c r="BT1064" s="513"/>
      <c r="BU1064" s="513"/>
      <c r="BV1064" s="513"/>
      <c r="BW1064" s="513"/>
      <c r="BX1064" s="513"/>
      <c r="BY1064" s="513"/>
      <c r="BZ1064" s="513"/>
      <c r="CA1064" s="513"/>
      <c r="CB1064" s="513"/>
      <c r="CC1064" s="1972"/>
      <c r="CD1064" s="1499"/>
      <c r="CE1064" s="1500"/>
      <c r="CF1064" s="1501"/>
      <c r="CG1064" s="1500"/>
      <c r="CH1064" s="1500"/>
      <c r="CI1064" s="1500"/>
      <c r="CJ1064" s="1976"/>
      <c r="CK1064" s="1519"/>
      <c r="CL1064" s="1509"/>
    </row>
    <row r="1065" spans="1:90" s="514" customFormat="1">
      <c r="A1065" s="511"/>
      <c r="B1065" s="512"/>
      <c r="C1065" s="1493"/>
      <c r="D1065" s="1493"/>
      <c r="E1065" s="1493"/>
      <c r="F1065" s="1493"/>
      <c r="G1065" s="1493"/>
      <c r="H1065" s="1530"/>
      <c r="I1065" s="1972"/>
      <c r="J1065" s="1542"/>
      <c r="K1065" s="513"/>
      <c r="L1065" s="513"/>
      <c r="M1065" s="513"/>
      <c r="N1065" s="513"/>
      <c r="O1065" s="513"/>
      <c r="P1065" s="513"/>
      <c r="Q1065" s="513"/>
      <c r="R1065" s="513"/>
      <c r="S1065" s="513"/>
      <c r="T1065" s="513"/>
      <c r="U1065" s="513"/>
      <c r="V1065" s="513"/>
      <c r="W1065" s="513"/>
      <c r="X1065" s="513"/>
      <c r="Y1065" s="513"/>
      <c r="Z1065" s="513"/>
      <c r="AA1065" s="513"/>
      <c r="AB1065" s="513"/>
      <c r="AC1065" s="513"/>
      <c r="AD1065" s="513"/>
      <c r="AE1065" s="513"/>
      <c r="AF1065" s="513"/>
      <c r="AG1065" s="513"/>
      <c r="AH1065" s="513"/>
      <c r="AI1065" s="513"/>
      <c r="AJ1065" s="513"/>
      <c r="AK1065" s="513"/>
      <c r="AL1065" s="513"/>
      <c r="AM1065" s="513"/>
      <c r="AN1065" s="513"/>
      <c r="AO1065" s="513"/>
      <c r="AP1065" s="513"/>
      <c r="AQ1065" s="513"/>
      <c r="AR1065" s="513"/>
      <c r="AS1065" s="513"/>
      <c r="AT1065" s="513"/>
      <c r="AU1065" s="513"/>
      <c r="AV1065" s="513"/>
      <c r="AW1065" s="513"/>
      <c r="AX1065" s="513"/>
      <c r="AY1065" s="513"/>
      <c r="AZ1065" s="513"/>
      <c r="BA1065" s="513"/>
      <c r="BB1065" s="513"/>
      <c r="BC1065" s="513"/>
      <c r="BD1065" s="513"/>
      <c r="BE1065" s="513"/>
      <c r="BF1065" s="513"/>
      <c r="BG1065" s="513"/>
      <c r="BH1065" s="513"/>
      <c r="BI1065" s="513"/>
      <c r="BJ1065" s="513"/>
      <c r="BK1065" s="513"/>
      <c r="BL1065" s="513"/>
      <c r="BM1065" s="513"/>
      <c r="BN1065" s="513"/>
      <c r="BO1065" s="513"/>
      <c r="BP1065" s="513"/>
      <c r="BQ1065" s="513"/>
      <c r="BR1065" s="513"/>
      <c r="BS1065" s="513"/>
      <c r="BT1065" s="513"/>
      <c r="BU1065" s="513"/>
      <c r="BV1065" s="513"/>
      <c r="BW1065" s="513"/>
      <c r="BX1065" s="513"/>
      <c r="BY1065" s="513"/>
      <c r="BZ1065" s="513"/>
      <c r="CA1065" s="513"/>
      <c r="CB1065" s="513"/>
      <c r="CC1065" s="1972"/>
      <c r="CD1065" s="1499"/>
      <c r="CE1065" s="1500"/>
      <c r="CF1065" s="1501"/>
      <c r="CG1065" s="1500"/>
      <c r="CH1065" s="1500"/>
      <c r="CI1065" s="1500"/>
      <c r="CJ1065" s="1976"/>
      <c r="CK1065" s="1519"/>
      <c r="CL1065" s="1509"/>
    </row>
    <row r="1066" spans="1:90" s="514" customFormat="1">
      <c r="A1066" s="511"/>
      <c r="B1066" s="512"/>
      <c r="C1066" s="1493"/>
      <c r="D1066" s="1493"/>
      <c r="E1066" s="1493"/>
      <c r="F1066" s="1493"/>
      <c r="G1066" s="1493"/>
      <c r="H1066" s="1530"/>
      <c r="I1066" s="1972"/>
      <c r="J1066" s="1542"/>
      <c r="K1066" s="513"/>
      <c r="L1066" s="513"/>
      <c r="M1066" s="513"/>
      <c r="N1066" s="513"/>
      <c r="O1066" s="513"/>
      <c r="P1066" s="513"/>
      <c r="Q1066" s="513"/>
      <c r="R1066" s="513"/>
      <c r="S1066" s="513"/>
      <c r="T1066" s="513"/>
      <c r="U1066" s="513"/>
      <c r="V1066" s="513"/>
      <c r="W1066" s="513"/>
      <c r="X1066" s="513"/>
      <c r="Y1066" s="513"/>
      <c r="Z1066" s="513"/>
      <c r="AA1066" s="513"/>
      <c r="AB1066" s="513"/>
      <c r="AC1066" s="513"/>
      <c r="AD1066" s="513"/>
      <c r="AE1066" s="513"/>
      <c r="AF1066" s="513"/>
      <c r="AG1066" s="513"/>
      <c r="AH1066" s="513"/>
      <c r="AI1066" s="513"/>
      <c r="AJ1066" s="513"/>
      <c r="AK1066" s="513"/>
      <c r="AL1066" s="513"/>
      <c r="AM1066" s="513"/>
      <c r="AN1066" s="513"/>
      <c r="AO1066" s="513"/>
      <c r="AP1066" s="513"/>
      <c r="AQ1066" s="513"/>
      <c r="AR1066" s="513"/>
      <c r="AS1066" s="513"/>
      <c r="AT1066" s="513"/>
      <c r="AU1066" s="513"/>
      <c r="AV1066" s="513"/>
      <c r="AW1066" s="513"/>
      <c r="AX1066" s="513"/>
      <c r="AY1066" s="513"/>
      <c r="AZ1066" s="513"/>
      <c r="BA1066" s="513"/>
      <c r="BB1066" s="513"/>
      <c r="BC1066" s="513"/>
      <c r="BD1066" s="513"/>
      <c r="BE1066" s="513"/>
      <c r="BF1066" s="513"/>
      <c r="BG1066" s="513"/>
      <c r="BH1066" s="513"/>
      <c r="BI1066" s="513"/>
      <c r="BJ1066" s="513"/>
      <c r="BK1066" s="513"/>
      <c r="BL1066" s="513"/>
      <c r="BM1066" s="513"/>
      <c r="BN1066" s="513"/>
      <c r="BO1066" s="513"/>
      <c r="BP1066" s="513"/>
      <c r="BQ1066" s="513"/>
      <c r="BR1066" s="513"/>
      <c r="BS1066" s="513"/>
      <c r="BT1066" s="513"/>
      <c r="BU1066" s="513"/>
      <c r="BV1066" s="513"/>
      <c r="BW1066" s="513"/>
      <c r="BX1066" s="513"/>
      <c r="BY1066" s="513"/>
      <c r="BZ1066" s="513"/>
      <c r="CA1066" s="513"/>
      <c r="CB1066" s="513"/>
      <c r="CC1066" s="1972"/>
      <c r="CD1066" s="1499"/>
      <c r="CE1066" s="1500"/>
      <c r="CF1066" s="1501"/>
      <c r="CG1066" s="1500"/>
      <c r="CH1066" s="1500"/>
      <c r="CI1066" s="1500"/>
      <c r="CJ1066" s="1976"/>
      <c r="CK1066" s="1519"/>
      <c r="CL1066" s="1509"/>
    </row>
    <row r="1067" spans="1:90" s="514" customFormat="1">
      <c r="A1067" s="511"/>
      <c r="B1067" s="512"/>
      <c r="C1067" s="1493"/>
      <c r="D1067" s="1493"/>
      <c r="E1067" s="1493"/>
      <c r="F1067" s="1493"/>
      <c r="G1067" s="1493"/>
      <c r="H1067" s="1530"/>
      <c r="I1067" s="1972"/>
      <c r="J1067" s="1542"/>
      <c r="K1067" s="513"/>
      <c r="L1067" s="513"/>
      <c r="M1067" s="513"/>
      <c r="N1067" s="513"/>
      <c r="O1067" s="513"/>
      <c r="P1067" s="513"/>
      <c r="Q1067" s="513"/>
      <c r="R1067" s="513"/>
      <c r="S1067" s="513"/>
      <c r="T1067" s="513"/>
      <c r="U1067" s="513"/>
      <c r="V1067" s="513"/>
      <c r="W1067" s="513"/>
      <c r="X1067" s="513"/>
      <c r="Y1067" s="513"/>
      <c r="Z1067" s="513"/>
      <c r="AA1067" s="513"/>
      <c r="AB1067" s="513"/>
      <c r="AC1067" s="513"/>
      <c r="AD1067" s="513"/>
      <c r="AE1067" s="513"/>
      <c r="AF1067" s="513"/>
      <c r="AG1067" s="513"/>
      <c r="AH1067" s="513"/>
      <c r="AI1067" s="513"/>
      <c r="AJ1067" s="513"/>
      <c r="AK1067" s="513"/>
      <c r="AL1067" s="513"/>
      <c r="AM1067" s="513"/>
      <c r="AN1067" s="513"/>
      <c r="AO1067" s="513"/>
      <c r="AP1067" s="513"/>
      <c r="AQ1067" s="513"/>
      <c r="AR1067" s="513"/>
      <c r="AS1067" s="513"/>
      <c r="AT1067" s="513"/>
      <c r="AU1067" s="513"/>
      <c r="AV1067" s="513"/>
      <c r="AW1067" s="513"/>
      <c r="AX1067" s="513"/>
      <c r="AY1067" s="513"/>
      <c r="AZ1067" s="513"/>
      <c r="BA1067" s="513"/>
      <c r="BB1067" s="513"/>
      <c r="BC1067" s="513"/>
      <c r="BD1067" s="513"/>
      <c r="BE1067" s="513"/>
      <c r="BF1067" s="513"/>
      <c r="BG1067" s="513"/>
      <c r="BH1067" s="513"/>
      <c r="BI1067" s="513"/>
      <c r="BJ1067" s="513"/>
      <c r="BK1067" s="513"/>
      <c r="BL1067" s="513"/>
      <c r="BM1067" s="513"/>
      <c r="BN1067" s="513"/>
      <c r="BO1067" s="513"/>
      <c r="BP1067" s="513"/>
      <c r="BQ1067" s="513"/>
      <c r="BR1067" s="513"/>
      <c r="BS1067" s="513"/>
      <c r="BT1067" s="513"/>
      <c r="BU1067" s="513"/>
      <c r="BV1067" s="513"/>
      <c r="BW1067" s="513"/>
      <c r="BX1067" s="513"/>
      <c r="BY1067" s="513"/>
      <c r="BZ1067" s="513"/>
      <c r="CA1067" s="513"/>
      <c r="CB1067" s="513"/>
      <c r="CC1067" s="1972"/>
      <c r="CD1067" s="1499"/>
      <c r="CE1067" s="1500"/>
      <c r="CF1067" s="1501"/>
      <c r="CG1067" s="1500"/>
      <c r="CH1067" s="1500"/>
      <c r="CI1067" s="1500"/>
      <c r="CJ1067" s="1976"/>
      <c r="CK1067" s="1519"/>
      <c r="CL1067" s="1509"/>
    </row>
    <row r="1068" spans="1:90" s="514" customFormat="1">
      <c r="A1068" s="511"/>
      <c r="B1068" s="512"/>
      <c r="C1068" s="1493"/>
      <c r="D1068" s="1493"/>
      <c r="E1068" s="1493"/>
      <c r="F1068" s="1493"/>
      <c r="G1068" s="1493"/>
      <c r="H1068" s="1530"/>
      <c r="I1068" s="1972"/>
      <c r="J1068" s="1542"/>
      <c r="K1068" s="513"/>
      <c r="L1068" s="513"/>
      <c r="M1068" s="513"/>
      <c r="N1068" s="513"/>
      <c r="O1068" s="513"/>
      <c r="P1068" s="513"/>
      <c r="Q1068" s="513"/>
      <c r="R1068" s="513"/>
      <c r="S1068" s="513"/>
      <c r="T1068" s="513"/>
      <c r="U1068" s="513"/>
      <c r="V1068" s="513"/>
      <c r="W1068" s="513"/>
      <c r="X1068" s="513"/>
      <c r="Y1068" s="513"/>
      <c r="Z1068" s="513"/>
      <c r="AA1068" s="513"/>
      <c r="AB1068" s="513"/>
      <c r="AC1068" s="513"/>
      <c r="AD1068" s="513"/>
      <c r="AE1068" s="513"/>
      <c r="AF1068" s="513"/>
      <c r="AG1068" s="513"/>
      <c r="AH1068" s="513"/>
      <c r="AI1068" s="513"/>
      <c r="AJ1068" s="513"/>
      <c r="AK1068" s="513"/>
      <c r="AL1068" s="513"/>
      <c r="AM1068" s="513"/>
      <c r="AN1068" s="513"/>
      <c r="AO1068" s="513"/>
      <c r="AP1068" s="513"/>
      <c r="AQ1068" s="513"/>
      <c r="AR1068" s="513"/>
      <c r="AS1068" s="513"/>
      <c r="AT1068" s="513"/>
      <c r="AU1068" s="513"/>
      <c r="AV1068" s="513"/>
      <c r="AW1068" s="513"/>
      <c r="AX1068" s="513"/>
      <c r="AY1068" s="513"/>
      <c r="AZ1068" s="513"/>
      <c r="BA1068" s="513"/>
      <c r="BB1068" s="513"/>
      <c r="BC1068" s="513"/>
      <c r="BD1068" s="513"/>
      <c r="BE1068" s="513"/>
      <c r="BF1068" s="513"/>
      <c r="BG1068" s="513"/>
      <c r="BH1068" s="513"/>
      <c r="BI1068" s="513"/>
      <c r="BJ1068" s="513"/>
      <c r="BK1068" s="513"/>
      <c r="BL1068" s="513"/>
      <c r="BM1068" s="513"/>
      <c r="BN1068" s="513"/>
      <c r="BO1068" s="513"/>
      <c r="BP1068" s="513"/>
      <c r="BQ1068" s="513"/>
      <c r="BR1068" s="513"/>
      <c r="BS1068" s="513"/>
      <c r="BT1068" s="513"/>
      <c r="BU1068" s="513"/>
      <c r="BV1068" s="513"/>
      <c r="BW1068" s="513"/>
      <c r="BX1068" s="513"/>
      <c r="BY1068" s="513"/>
      <c r="BZ1068" s="513"/>
      <c r="CA1068" s="513"/>
      <c r="CB1068" s="513"/>
      <c r="CC1068" s="1972"/>
      <c r="CD1068" s="1499"/>
      <c r="CE1068" s="1500"/>
      <c r="CF1068" s="1501"/>
      <c r="CG1068" s="1500"/>
      <c r="CH1068" s="1500"/>
      <c r="CI1068" s="1500"/>
      <c r="CJ1068" s="1976"/>
      <c r="CK1068" s="1519"/>
      <c r="CL1068" s="1509"/>
    </row>
    <row r="1069" spans="1:90" s="514" customFormat="1">
      <c r="A1069" s="511"/>
      <c r="B1069" s="512"/>
      <c r="C1069" s="1493"/>
      <c r="D1069" s="1493"/>
      <c r="E1069" s="1493"/>
      <c r="F1069" s="1493"/>
      <c r="G1069" s="1493"/>
      <c r="H1069" s="1530"/>
      <c r="I1069" s="1972"/>
      <c r="J1069" s="1542"/>
      <c r="K1069" s="513"/>
      <c r="L1069" s="513"/>
      <c r="M1069" s="513"/>
      <c r="N1069" s="513"/>
      <c r="O1069" s="513"/>
      <c r="P1069" s="513"/>
      <c r="Q1069" s="513"/>
      <c r="R1069" s="513"/>
      <c r="S1069" s="513"/>
      <c r="T1069" s="513"/>
      <c r="U1069" s="513"/>
      <c r="V1069" s="513"/>
      <c r="W1069" s="513"/>
      <c r="X1069" s="513"/>
      <c r="Y1069" s="513"/>
      <c r="Z1069" s="513"/>
      <c r="AA1069" s="513"/>
      <c r="AB1069" s="513"/>
      <c r="AC1069" s="513"/>
      <c r="AD1069" s="513"/>
      <c r="AE1069" s="513"/>
      <c r="AF1069" s="513"/>
      <c r="AG1069" s="513"/>
      <c r="AH1069" s="513"/>
      <c r="AI1069" s="513"/>
      <c r="AJ1069" s="513"/>
      <c r="AK1069" s="513"/>
      <c r="AL1069" s="513"/>
      <c r="AM1069" s="513"/>
      <c r="AN1069" s="513"/>
      <c r="AO1069" s="513"/>
      <c r="AP1069" s="513"/>
      <c r="AQ1069" s="513"/>
      <c r="AR1069" s="513"/>
      <c r="AS1069" s="513"/>
      <c r="AT1069" s="513"/>
      <c r="AU1069" s="513"/>
      <c r="AV1069" s="513"/>
      <c r="AW1069" s="513"/>
      <c r="AX1069" s="513"/>
      <c r="AY1069" s="513"/>
      <c r="AZ1069" s="513"/>
      <c r="BA1069" s="513"/>
      <c r="BB1069" s="513"/>
      <c r="BC1069" s="513"/>
      <c r="BD1069" s="513"/>
      <c r="BE1069" s="513"/>
      <c r="BF1069" s="513"/>
      <c r="BG1069" s="513"/>
      <c r="BH1069" s="513"/>
      <c r="BI1069" s="513"/>
      <c r="BJ1069" s="513"/>
      <c r="BK1069" s="513"/>
      <c r="BL1069" s="513"/>
      <c r="BM1069" s="513"/>
      <c r="BN1069" s="513"/>
      <c r="BO1069" s="513"/>
      <c r="BP1069" s="513"/>
      <c r="BQ1069" s="513"/>
      <c r="BR1069" s="513"/>
      <c r="BS1069" s="513"/>
      <c r="BT1069" s="513"/>
      <c r="BU1069" s="513"/>
      <c r="BV1069" s="513"/>
      <c r="BW1069" s="513"/>
      <c r="BX1069" s="513"/>
      <c r="BY1069" s="513"/>
      <c r="BZ1069" s="513"/>
      <c r="CA1069" s="513"/>
      <c r="CB1069" s="513"/>
      <c r="CC1069" s="1972"/>
      <c r="CD1069" s="1499"/>
      <c r="CE1069" s="1500"/>
      <c r="CF1069" s="1501"/>
      <c r="CG1069" s="1500"/>
      <c r="CH1069" s="1500"/>
      <c r="CI1069" s="1500"/>
      <c r="CJ1069" s="1976"/>
      <c r="CK1069" s="1519"/>
      <c r="CL1069" s="1509"/>
    </row>
    <row r="1070" spans="1:90" s="514" customFormat="1">
      <c r="A1070" s="511"/>
      <c r="B1070" s="512"/>
      <c r="C1070" s="1493"/>
      <c r="D1070" s="1493"/>
      <c r="E1070" s="1493"/>
      <c r="F1070" s="1493"/>
      <c r="G1070" s="1493"/>
      <c r="H1070" s="1530"/>
      <c r="I1070" s="1972"/>
      <c r="J1070" s="1542"/>
      <c r="K1070" s="513"/>
      <c r="L1070" s="513"/>
      <c r="M1070" s="513"/>
      <c r="N1070" s="513"/>
      <c r="O1070" s="513"/>
      <c r="P1070" s="513"/>
      <c r="Q1070" s="513"/>
      <c r="R1070" s="513"/>
      <c r="S1070" s="513"/>
      <c r="T1070" s="513"/>
      <c r="U1070" s="513"/>
      <c r="V1070" s="513"/>
      <c r="W1070" s="513"/>
      <c r="X1070" s="513"/>
      <c r="Y1070" s="513"/>
      <c r="Z1070" s="513"/>
      <c r="AA1070" s="513"/>
      <c r="AB1070" s="513"/>
      <c r="AC1070" s="513"/>
      <c r="AD1070" s="513"/>
      <c r="AE1070" s="513"/>
      <c r="AF1070" s="513"/>
      <c r="AG1070" s="513"/>
      <c r="AH1070" s="513"/>
      <c r="AI1070" s="513"/>
      <c r="AJ1070" s="513"/>
      <c r="AK1070" s="513"/>
      <c r="AL1070" s="513"/>
      <c r="AM1070" s="513"/>
      <c r="AN1070" s="513"/>
      <c r="AO1070" s="513"/>
      <c r="AP1070" s="513"/>
      <c r="AQ1070" s="513"/>
      <c r="AR1070" s="513"/>
      <c r="AS1070" s="513"/>
      <c r="AT1070" s="513"/>
      <c r="AU1070" s="513"/>
      <c r="AV1070" s="513"/>
      <c r="AW1070" s="513"/>
      <c r="AX1070" s="513"/>
      <c r="AY1070" s="513"/>
      <c r="AZ1070" s="513"/>
      <c r="BA1070" s="513"/>
      <c r="BB1070" s="513"/>
      <c r="BC1070" s="513"/>
      <c r="BD1070" s="513"/>
      <c r="BE1070" s="513"/>
      <c r="BF1070" s="513"/>
      <c r="BG1070" s="513"/>
      <c r="BH1070" s="513"/>
      <c r="BI1070" s="513"/>
      <c r="BJ1070" s="513"/>
      <c r="BK1070" s="513"/>
      <c r="BL1070" s="513"/>
      <c r="BM1070" s="513"/>
      <c r="BN1070" s="513"/>
      <c r="BO1070" s="513"/>
      <c r="BP1070" s="513"/>
      <c r="BQ1070" s="513"/>
      <c r="BR1070" s="513"/>
      <c r="BS1070" s="513"/>
      <c r="BT1070" s="513"/>
      <c r="BU1070" s="513"/>
      <c r="BV1070" s="513"/>
      <c r="BW1070" s="513"/>
      <c r="BX1070" s="513"/>
      <c r="BY1070" s="513"/>
      <c r="BZ1070" s="513"/>
      <c r="CA1070" s="513"/>
      <c r="CB1070" s="513"/>
      <c r="CC1070" s="1972"/>
      <c r="CD1070" s="1499"/>
      <c r="CE1070" s="1500"/>
      <c r="CF1070" s="1501"/>
      <c r="CG1070" s="1500"/>
      <c r="CH1070" s="1500"/>
      <c r="CI1070" s="1500"/>
      <c r="CJ1070" s="1976"/>
      <c r="CK1070" s="1519"/>
      <c r="CL1070" s="1509"/>
    </row>
    <row r="1071" spans="1:90" s="514" customFormat="1">
      <c r="A1071" s="511"/>
      <c r="B1071" s="512"/>
      <c r="C1071" s="1493"/>
      <c r="D1071" s="1493"/>
      <c r="E1071" s="1493"/>
      <c r="F1071" s="1493"/>
      <c r="G1071" s="1493"/>
      <c r="H1071" s="1530"/>
      <c r="I1071" s="1972"/>
      <c r="J1071" s="1542"/>
      <c r="K1071" s="513"/>
      <c r="L1071" s="513"/>
      <c r="M1071" s="513"/>
      <c r="N1071" s="513"/>
      <c r="O1071" s="513"/>
      <c r="P1071" s="513"/>
      <c r="Q1071" s="513"/>
      <c r="R1071" s="513"/>
      <c r="S1071" s="513"/>
      <c r="T1071" s="513"/>
      <c r="U1071" s="513"/>
      <c r="V1071" s="513"/>
      <c r="W1071" s="513"/>
      <c r="X1071" s="513"/>
      <c r="Y1071" s="513"/>
      <c r="Z1071" s="513"/>
      <c r="AA1071" s="513"/>
      <c r="AB1071" s="513"/>
      <c r="AC1071" s="513"/>
      <c r="AD1071" s="513"/>
      <c r="AE1071" s="513"/>
      <c r="AF1071" s="513"/>
      <c r="AG1071" s="513"/>
      <c r="AH1071" s="513"/>
      <c r="AI1071" s="513"/>
      <c r="AJ1071" s="513"/>
      <c r="AK1071" s="513"/>
      <c r="AL1071" s="513"/>
      <c r="AM1071" s="513"/>
      <c r="AN1071" s="513"/>
      <c r="AO1071" s="513"/>
      <c r="AP1071" s="513"/>
      <c r="AQ1071" s="513"/>
      <c r="AR1071" s="513"/>
      <c r="AS1071" s="513"/>
      <c r="AT1071" s="513"/>
      <c r="AU1071" s="513"/>
      <c r="AV1071" s="513"/>
      <c r="AW1071" s="513"/>
      <c r="AX1071" s="513"/>
      <c r="AY1071" s="513"/>
      <c r="AZ1071" s="513"/>
      <c r="BA1071" s="513"/>
      <c r="BB1071" s="513"/>
      <c r="BC1071" s="513"/>
      <c r="BD1071" s="513"/>
      <c r="BE1071" s="513"/>
      <c r="BF1071" s="513"/>
      <c r="BG1071" s="513"/>
      <c r="BH1071" s="513"/>
      <c r="BI1071" s="513"/>
      <c r="BJ1071" s="513"/>
      <c r="BK1071" s="513"/>
      <c r="BL1071" s="513"/>
      <c r="BM1071" s="513"/>
      <c r="BN1071" s="513"/>
      <c r="BO1071" s="513"/>
      <c r="BP1071" s="513"/>
      <c r="BQ1071" s="513"/>
      <c r="BR1071" s="513"/>
      <c r="BS1071" s="513"/>
      <c r="BT1071" s="513"/>
      <c r="BU1071" s="513"/>
      <c r="BV1071" s="513"/>
      <c r="BW1071" s="513"/>
      <c r="BX1071" s="513"/>
      <c r="BY1071" s="513"/>
      <c r="BZ1071" s="513"/>
      <c r="CA1071" s="513"/>
      <c r="CB1071" s="513"/>
      <c r="CC1071" s="1972"/>
      <c r="CD1071" s="1499"/>
      <c r="CE1071" s="1500"/>
      <c r="CF1071" s="1501"/>
      <c r="CG1071" s="1500"/>
      <c r="CH1071" s="1500"/>
      <c r="CI1071" s="1500"/>
      <c r="CJ1071" s="1976"/>
      <c r="CK1071" s="1519"/>
      <c r="CL1071" s="1509"/>
    </row>
    <row r="1072" spans="1:90" s="514" customFormat="1">
      <c r="A1072" s="511"/>
      <c r="B1072" s="512"/>
      <c r="C1072" s="1493"/>
      <c r="D1072" s="1493"/>
      <c r="E1072" s="1493"/>
      <c r="F1072" s="1493"/>
      <c r="G1072" s="1493"/>
      <c r="H1072" s="1530"/>
      <c r="I1072" s="1972"/>
      <c r="J1072" s="1542"/>
      <c r="K1072" s="513"/>
      <c r="L1072" s="513"/>
      <c r="M1072" s="513"/>
      <c r="N1072" s="513"/>
      <c r="O1072" s="513"/>
      <c r="P1072" s="513"/>
      <c r="Q1072" s="513"/>
      <c r="R1072" s="513"/>
      <c r="S1072" s="513"/>
      <c r="T1072" s="513"/>
      <c r="U1072" s="513"/>
      <c r="V1072" s="513"/>
      <c r="W1072" s="513"/>
      <c r="X1072" s="513"/>
      <c r="Y1072" s="513"/>
      <c r="Z1072" s="513"/>
      <c r="AA1072" s="513"/>
      <c r="AB1072" s="513"/>
      <c r="AC1072" s="513"/>
      <c r="AD1072" s="513"/>
      <c r="AE1072" s="513"/>
      <c r="AF1072" s="513"/>
      <c r="AG1072" s="513"/>
      <c r="AH1072" s="513"/>
      <c r="AI1072" s="513"/>
      <c r="AJ1072" s="513"/>
      <c r="AK1072" s="513"/>
      <c r="AL1072" s="513"/>
      <c r="AM1072" s="513"/>
      <c r="AN1072" s="513"/>
      <c r="AO1072" s="513"/>
      <c r="AP1072" s="513"/>
      <c r="AQ1072" s="513"/>
      <c r="AR1072" s="513"/>
      <c r="AS1072" s="513"/>
      <c r="AT1072" s="513"/>
      <c r="AU1072" s="513"/>
      <c r="AV1072" s="513"/>
      <c r="AW1072" s="513"/>
      <c r="AX1072" s="513"/>
      <c r="AY1072" s="513"/>
      <c r="AZ1072" s="513"/>
      <c r="BA1072" s="513"/>
      <c r="BB1072" s="513"/>
      <c r="BC1072" s="513"/>
      <c r="BD1072" s="513"/>
      <c r="BE1072" s="513"/>
      <c r="BF1072" s="513"/>
      <c r="BG1072" s="513"/>
      <c r="BH1072" s="513"/>
      <c r="BI1072" s="513"/>
      <c r="BJ1072" s="513"/>
      <c r="BK1072" s="513"/>
      <c r="BL1072" s="513"/>
      <c r="BM1072" s="513"/>
      <c r="BN1072" s="513"/>
      <c r="BO1072" s="513"/>
      <c r="BP1072" s="513"/>
      <c r="BQ1072" s="513"/>
      <c r="BR1072" s="513"/>
      <c r="BS1072" s="513"/>
      <c r="BT1072" s="513"/>
      <c r="BU1072" s="513"/>
      <c r="BV1072" s="513"/>
      <c r="BW1072" s="513"/>
      <c r="BX1072" s="513"/>
      <c r="BY1072" s="513"/>
      <c r="BZ1072" s="513"/>
      <c r="CA1072" s="513"/>
      <c r="CB1072" s="513"/>
      <c r="CC1072" s="1972"/>
      <c r="CD1072" s="1499"/>
      <c r="CE1072" s="1500"/>
      <c r="CF1072" s="1501"/>
      <c r="CG1072" s="1500"/>
      <c r="CH1072" s="1500"/>
      <c r="CI1072" s="1500"/>
      <c r="CJ1072" s="1976"/>
      <c r="CK1072" s="1519"/>
      <c r="CL1072" s="1509"/>
    </row>
    <row r="1073" spans="1:90" s="514" customFormat="1">
      <c r="A1073" s="511"/>
      <c r="B1073" s="512"/>
      <c r="C1073" s="1493"/>
      <c r="D1073" s="1493"/>
      <c r="E1073" s="1493"/>
      <c r="F1073" s="1493"/>
      <c r="G1073" s="1493"/>
      <c r="H1073" s="1530"/>
      <c r="I1073" s="1972"/>
      <c r="J1073" s="1542"/>
      <c r="K1073" s="513"/>
      <c r="L1073" s="513"/>
      <c r="M1073" s="513"/>
      <c r="N1073" s="513"/>
      <c r="O1073" s="513"/>
      <c r="P1073" s="513"/>
      <c r="Q1073" s="513"/>
      <c r="R1073" s="513"/>
      <c r="S1073" s="513"/>
      <c r="T1073" s="513"/>
      <c r="U1073" s="513"/>
      <c r="V1073" s="513"/>
      <c r="W1073" s="513"/>
      <c r="X1073" s="513"/>
      <c r="Y1073" s="513"/>
      <c r="Z1073" s="513"/>
      <c r="AA1073" s="513"/>
      <c r="AB1073" s="513"/>
      <c r="AC1073" s="513"/>
      <c r="AD1073" s="513"/>
      <c r="AE1073" s="513"/>
      <c r="AF1073" s="513"/>
      <c r="AG1073" s="513"/>
      <c r="AH1073" s="513"/>
      <c r="AI1073" s="513"/>
      <c r="AJ1073" s="513"/>
      <c r="AK1073" s="513"/>
      <c r="AL1073" s="513"/>
      <c r="AM1073" s="513"/>
      <c r="AN1073" s="513"/>
      <c r="AO1073" s="513"/>
      <c r="AP1073" s="513"/>
      <c r="AQ1073" s="513"/>
      <c r="AR1073" s="513"/>
      <c r="AS1073" s="513"/>
      <c r="AT1073" s="513"/>
      <c r="AU1073" s="513"/>
      <c r="AV1073" s="513"/>
      <c r="AW1073" s="513"/>
      <c r="AX1073" s="513"/>
      <c r="AY1073" s="513"/>
      <c r="AZ1073" s="513"/>
      <c r="BA1073" s="513"/>
      <c r="BB1073" s="513"/>
      <c r="BC1073" s="513"/>
      <c r="BD1073" s="513"/>
      <c r="BE1073" s="513"/>
      <c r="BF1073" s="513"/>
      <c r="BG1073" s="513"/>
      <c r="BH1073" s="513"/>
      <c r="BI1073" s="513"/>
      <c r="BJ1073" s="513"/>
      <c r="BK1073" s="513"/>
      <c r="BL1073" s="513"/>
      <c r="BM1073" s="513"/>
      <c r="BN1073" s="513"/>
      <c r="BO1073" s="513"/>
      <c r="BP1073" s="513"/>
      <c r="BQ1073" s="513"/>
      <c r="BR1073" s="513"/>
      <c r="BS1073" s="513"/>
      <c r="BT1073" s="513"/>
      <c r="BU1073" s="513"/>
      <c r="BV1073" s="513"/>
      <c r="BW1073" s="513"/>
      <c r="BX1073" s="513"/>
      <c r="BY1073" s="513"/>
      <c r="BZ1073" s="513"/>
      <c r="CA1073" s="513"/>
      <c r="CB1073" s="513"/>
      <c r="CC1073" s="1972"/>
      <c r="CD1073" s="1499"/>
      <c r="CE1073" s="1500"/>
      <c r="CF1073" s="1501"/>
      <c r="CG1073" s="1500"/>
      <c r="CH1073" s="1500"/>
      <c r="CI1073" s="1500"/>
      <c r="CJ1073" s="1976"/>
      <c r="CK1073" s="1519"/>
      <c r="CL1073" s="1509"/>
    </row>
    <row r="1074" spans="1:90" s="514" customFormat="1">
      <c r="A1074" s="511"/>
      <c r="B1074" s="512"/>
      <c r="C1074" s="1493"/>
      <c r="D1074" s="1493"/>
      <c r="E1074" s="1493"/>
      <c r="F1074" s="1493"/>
      <c r="G1074" s="1493"/>
      <c r="H1074" s="1530"/>
      <c r="I1074" s="1972"/>
      <c r="J1074" s="1542"/>
      <c r="K1074" s="513"/>
      <c r="L1074" s="513"/>
      <c r="M1074" s="513"/>
      <c r="N1074" s="513"/>
      <c r="O1074" s="513"/>
      <c r="P1074" s="513"/>
      <c r="Q1074" s="513"/>
      <c r="R1074" s="513"/>
      <c r="S1074" s="513"/>
      <c r="T1074" s="513"/>
      <c r="U1074" s="513"/>
      <c r="V1074" s="513"/>
      <c r="W1074" s="513"/>
      <c r="X1074" s="513"/>
      <c r="Y1074" s="513"/>
      <c r="Z1074" s="513"/>
      <c r="AA1074" s="513"/>
      <c r="AB1074" s="513"/>
      <c r="AC1074" s="513"/>
      <c r="AD1074" s="513"/>
      <c r="AE1074" s="513"/>
      <c r="AF1074" s="513"/>
      <c r="AG1074" s="513"/>
      <c r="AH1074" s="513"/>
      <c r="AI1074" s="513"/>
      <c r="AJ1074" s="513"/>
      <c r="AK1074" s="513"/>
      <c r="AL1074" s="513"/>
      <c r="AM1074" s="513"/>
      <c r="AN1074" s="513"/>
      <c r="AO1074" s="513"/>
      <c r="AP1074" s="513"/>
      <c r="AQ1074" s="513"/>
      <c r="AR1074" s="513"/>
      <c r="AS1074" s="513"/>
      <c r="AT1074" s="513"/>
      <c r="AU1074" s="513"/>
      <c r="AV1074" s="513"/>
      <c r="AW1074" s="513"/>
      <c r="AX1074" s="513"/>
      <c r="AY1074" s="513"/>
      <c r="AZ1074" s="513"/>
      <c r="BA1074" s="513"/>
      <c r="BB1074" s="513"/>
      <c r="BC1074" s="513"/>
      <c r="BD1074" s="513"/>
      <c r="BE1074" s="513"/>
      <c r="BF1074" s="513"/>
      <c r="BG1074" s="513"/>
      <c r="BH1074" s="513"/>
      <c r="BI1074" s="513"/>
      <c r="BJ1074" s="513"/>
      <c r="BK1074" s="513"/>
      <c r="BL1074" s="513"/>
      <c r="BM1074" s="513"/>
      <c r="BN1074" s="513"/>
      <c r="BO1074" s="513"/>
      <c r="BP1074" s="513"/>
      <c r="BQ1074" s="513"/>
      <c r="BR1074" s="513"/>
      <c r="BS1074" s="513"/>
      <c r="BT1074" s="513"/>
      <c r="BU1074" s="513"/>
      <c r="BV1074" s="513"/>
      <c r="BW1074" s="513"/>
      <c r="BX1074" s="513"/>
      <c r="BY1074" s="513"/>
      <c r="BZ1074" s="513"/>
      <c r="CA1074" s="513"/>
      <c r="CB1074" s="513"/>
      <c r="CC1074" s="1972"/>
      <c r="CD1074" s="1499"/>
      <c r="CE1074" s="1500"/>
      <c r="CF1074" s="1501"/>
      <c r="CG1074" s="1500"/>
      <c r="CH1074" s="1500"/>
      <c r="CI1074" s="1500"/>
      <c r="CJ1074" s="1976"/>
      <c r="CK1074" s="1519"/>
      <c r="CL1074" s="1509"/>
    </row>
    <row r="1075" spans="1:90" s="514" customFormat="1">
      <c r="A1075" s="511"/>
      <c r="B1075" s="512"/>
      <c r="C1075" s="1493"/>
      <c r="D1075" s="1493"/>
      <c r="E1075" s="1493"/>
      <c r="F1075" s="1493"/>
      <c r="G1075" s="1493"/>
      <c r="H1075" s="1530"/>
      <c r="I1075" s="1972"/>
      <c r="J1075" s="1542"/>
      <c r="K1075" s="513"/>
      <c r="L1075" s="513"/>
      <c r="M1075" s="513"/>
      <c r="N1075" s="513"/>
      <c r="O1075" s="513"/>
      <c r="P1075" s="513"/>
      <c r="Q1075" s="513"/>
      <c r="R1075" s="513"/>
      <c r="S1075" s="513"/>
      <c r="T1075" s="513"/>
      <c r="U1075" s="513"/>
      <c r="V1075" s="513"/>
      <c r="W1075" s="513"/>
      <c r="X1075" s="513"/>
      <c r="Y1075" s="513"/>
      <c r="Z1075" s="513"/>
      <c r="AA1075" s="513"/>
      <c r="AB1075" s="513"/>
      <c r="AC1075" s="513"/>
      <c r="AD1075" s="513"/>
      <c r="AE1075" s="513"/>
      <c r="AF1075" s="513"/>
      <c r="AG1075" s="513"/>
      <c r="AH1075" s="513"/>
      <c r="AI1075" s="513"/>
      <c r="AJ1075" s="513"/>
      <c r="AK1075" s="513"/>
      <c r="AL1075" s="513"/>
      <c r="AM1075" s="513"/>
      <c r="AN1075" s="513"/>
      <c r="AO1075" s="513"/>
      <c r="AP1075" s="513"/>
      <c r="AQ1075" s="513"/>
      <c r="AR1075" s="513"/>
      <c r="AS1075" s="513"/>
      <c r="AT1075" s="513"/>
      <c r="AU1075" s="513"/>
      <c r="AV1075" s="513"/>
      <c r="AW1075" s="513"/>
      <c r="AX1075" s="513"/>
      <c r="AY1075" s="513"/>
      <c r="AZ1075" s="513"/>
      <c r="BA1075" s="513"/>
      <c r="BB1075" s="513"/>
      <c r="BC1075" s="513"/>
      <c r="BD1075" s="513"/>
      <c r="BE1075" s="513"/>
      <c r="BF1075" s="513"/>
      <c r="BG1075" s="513"/>
      <c r="BH1075" s="513"/>
      <c r="BI1075" s="513"/>
      <c r="BJ1075" s="513"/>
      <c r="BK1075" s="513"/>
      <c r="BL1075" s="513"/>
      <c r="BM1075" s="513"/>
      <c r="BN1075" s="513"/>
      <c r="BO1075" s="513"/>
      <c r="BP1075" s="513"/>
      <c r="BQ1075" s="513"/>
      <c r="BR1075" s="513"/>
      <c r="BS1075" s="513"/>
      <c r="BT1075" s="513"/>
      <c r="BU1075" s="513"/>
      <c r="BV1075" s="513"/>
      <c r="BW1075" s="513"/>
      <c r="BX1075" s="513"/>
      <c r="BY1075" s="513"/>
      <c r="BZ1075" s="513"/>
      <c r="CA1075" s="513"/>
      <c r="CB1075" s="513"/>
      <c r="CC1075" s="1972"/>
      <c r="CD1075" s="1499"/>
      <c r="CE1075" s="1500"/>
      <c r="CF1075" s="1501"/>
      <c r="CG1075" s="1500"/>
      <c r="CH1075" s="1500"/>
      <c r="CI1075" s="1500"/>
      <c r="CJ1075" s="1976"/>
      <c r="CK1075" s="1519"/>
      <c r="CL1075" s="1509"/>
    </row>
    <row r="1076" spans="1:90" s="514" customFormat="1">
      <c r="A1076" s="511"/>
      <c r="B1076" s="512"/>
      <c r="C1076" s="1493"/>
      <c r="D1076" s="1493"/>
      <c r="E1076" s="1493"/>
      <c r="F1076" s="1493"/>
      <c r="G1076" s="1493"/>
      <c r="H1076" s="1530"/>
      <c r="I1076" s="1972"/>
      <c r="J1076" s="1542"/>
      <c r="K1076" s="513"/>
      <c r="L1076" s="513"/>
      <c r="M1076" s="513"/>
      <c r="N1076" s="513"/>
      <c r="O1076" s="513"/>
      <c r="P1076" s="513"/>
      <c r="Q1076" s="513"/>
      <c r="R1076" s="513"/>
      <c r="S1076" s="513"/>
      <c r="T1076" s="513"/>
      <c r="U1076" s="513"/>
      <c r="V1076" s="513"/>
      <c r="W1076" s="513"/>
      <c r="X1076" s="513"/>
      <c r="Y1076" s="513"/>
      <c r="Z1076" s="513"/>
      <c r="AA1076" s="513"/>
      <c r="AB1076" s="513"/>
      <c r="AC1076" s="513"/>
      <c r="AD1076" s="513"/>
      <c r="AE1076" s="513"/>
      <c r="AF1076" s="513"/>
      <c r="AG1076" s="513"/>
      <c r="AH1076" s="513"/>
      <c r="AI1076" s="513"/>
      <c r="AJ1076" s="513"/>
      <c r="AK1076" s="513"/>
      <c r="AL1076" s="513"/>
      <c r="AM1076" s="513"/>
      <c r="AN1076" s="513"/>
      <c r="AO1076" s="513"/>
      <c r="AP1076" s="513"/>
      <c r="AQ1076" s="513"/>
      <c r="AR1076" s="513"/>
      <c r="AS1076" s="513"/>
      <c r="AT1076" s="513"/>
      <c r="AU1076" s="513"/>
      <c r="AV1076" s="513"/>
      <c r="AW1076" s="513"/>
      <c r="AX1076" s="513"/>
      <c r="AY1076" s="513"/>
      <c r="AZ1076" s="513"/>
      <c r="BA1076" s="513"/>
      <c r="BB1076" s="513"/>
      <c r="BC1076" s="513"/>
      <c r="BD1076" s="513"/>
      <c r="BE1076" s="513"/>
      <c r="BF1076" s="513"/>
      <c r="BG1076" s="513"/>
      <c r="BH1076" s="513"/>
      <c r="BI1076" s="513"/>
      <c r="BJ1076" s="513"/>
      <c r="BK1076" s="513"/>
      <c r="BL1076" s="513"/>
      <c r="BM1076" s="513"/>
      <c r="BN1076" s="513"/>
      <c r="BO1076" s="513"/>
      <c r="BP1076" s="513"/>
      <c r="BQ1076" s="513"/>
      <c r="BR1076" s="513"/>
      <c r="BS1076" s="513"/>
      <c r="BT1076" s="513"/>
      <c r="BU1076" s="513"/>
      <c r="BV1076" s="513"/>
      <c r="BW1076" s="513"/>
      <c r="BX1076" s="513"/>
      <c r="BY1076" s="513"/>
      <c r="BZ1076" s="513"/>
      <c r="CA1076" s="513"/>
      <c r="CB1076" s="513"/>
      <c r="CC1076" s="1972"/>
      <c r="CD1076" s="1499"/>
      <c r="CE1076" s="1500"/>
      <c r="CF1076" s="1501"/>
      <c r="CG1076" s="1500"/>
      <c r="CH1076" s="1500"/>
      <c r="CI1076" s="1500"/>
      <c r="CJ1076" s="1976"/>
      <c r="CK1076" s="1519"/>
      <c r="CL1076" s="1509"/>
    </row>
    <row r="1077" spans="1:90" s="514" customFormat="1">
      <c r="A1077" s="511"/>
      <c r="B1077" s="512"/>
      <c r="C1077" s="1493"/>
      <c r="D1077" s="1493"/>
      <c r="E1077" s="1493"/>
      <c r="F1077" s="1493"/>
      <c r="G1077" s="1493"/>
      <c r="H1077" s="1530"/>
      <c r="I1077" s="1972"/>
      <c r="J1077" s="1542"/>
      <c r="K1077" s="513"/>
      <c r="L1077" s="513"/>
      <c r="M1077" s="513"/>
      <c r="N1077" s="513"/>
      <c r="O1077" s="513"/>
      <c r="P1077" s="513"/>
      <c r="Q1077" s="513"/>
      <c r="R1077" s="513"/>
      <c r="S1077" s="513"/>
      <c r="T1077" s="513"/>
      <c r="U1077" s="513"/>
      <c r="V1077" s="513"/>
      <c r="W1077" s="513"/>
      <c r="X1077" s="513"/>
      <c r="Y1077" s="513"/>
      <c r="Z1077" s="513"/>
      <c r="AA1077" s="513"/>
      <c r="AB1077" s="513"/>
      <c r="AC1077" s="513"/>
      <c r="AD1077" s="513"/>
      <c r="AE1077" s="513"/>
      <c r="AF1077" s="513"/>
      <c r="AG1077" s="513"/>
      <c r="AH1077" s="513"/>
      <c r="AI1077" s="513"/>
      <c r="AJ1077" s="513"/>
      <c r="AK1077" s="513"/>
      <c r="AL1077" s="513"/>
      <c r="AM1077" s="513"/>
      <c r="AN1077" s="513"/>
      <c r="AO1077" s="513"/>
      <c r="AP1077" s="513"/>
      <c r="AQ1077" s="513"/>
      <c r="AR1077" s="513"/>
      <c r="AS1077" s="513"/>
      <c r="AT1077" s="513"/>
      <c r="AU1077" s="513"/>
      <c r="AV1077" s="513"/>
      <c r="AW1077" s="513"/>
      <c r="AX1077" s="513"/>
      <c r="AY1077" s="513"/>
      <c r="AZ1077" s="513"/>
      <c r="BA1077" s="513"/>
      <c r="BB1077" s="513"/>
      <c r="BC1077" s="513"/>
      <c r="BD1077" s="513"/>
      <c r="BE1077" s="513"/>
      <c r="BF1077" s="513"/>
      <c r="BG1077" s="513"/>
      <c r="BH1077" s="513"/>
      <c r="BI1077" s="513"/>
      <c r="BJ1077" s="513"/>
      <c r="BK1077" s="513"/>
      <c r="BL1077" s="513"/>
      <c r="BM1077" s="513"/>
      <c r="BN1077" s="513"/>
      <c r="BO1077" s="513"/>
      <c r="BP1077" s="513"/>
      <c r="BQ1077" s="513"/>
      <c r="BR1077" s="513"/>
      <c r="BS1077" s="513"/>
      <c r="BT1077" s="513"/>
      <c r="BU1077" s="513"/>
      <c r="BV1077" s="513"/>
      <c r="BW1077" s="513"/>
      <c r="BX1077" s="513"/>
      <c r="BY1077" s="513"/>
      <c r="BZ1077" s="513"/>
      <c r="CA1077" s="513"/>
      <c r="CB1077" s="513"/>
      <c r="CC1077" s="1972"/>
      <c r="CD1077" s="1499"/>
      <c r="CE1077" s="1500"/>
      <c r="CF1077" s="1501"/>
      <c r="CG1077" s="1500"/>
      <c r="CH1077" s="1500"/>
      <c r="CI1077" s="1500"/>
      <c r="CJ1077" s="1976"/>
      <c r="CK1077" s="1519"/>
      <c r="CL1077" s="1509"/>
    </row>
    <row r="1078" spans="1:90" s="514" customFormat="1">
      <c r="A1078" s="511"/>
      <c r="B1078" s="512"/>
      <c r="C1078" s="1493"/>
      <c r="D1078" s="1493"/>
      <c r="E1078" s="1493"/>
      <c r="F1078" s="1493"/>
      <c r="G1078" s="1493"/>
      <c r="H1078" s="1530"/>
      <c r="I1078" s="1972"/>
      <c r="J1078" s="1542"/>
      <c r="K1078" s="513"/>
      <c r="L1078" s="513"/>
      <c r="M1078" s="513"/>
      <c r="N1078" s="513"/>
      <c r="O1078" s="513"/>
      <c r="P1078" s="513"/>
      <c r="Q1078" s="513"/>
      <c r="R1078" s="513"/>
      <c r="S1078" s="513"/>
      <c r="T1078" s="513"/>
      <c r="U1078" s="513"/>
      <c r="V1078" s="513"/>
      <c r="W1078" s="513"/>
      <c r="X1078" s="513"/>
      <c r="Y1078" s="513"/>
      <c r="Z1078" s="513"/>
      <c r="AA1078" s="513"/>
      <c r="AB1078" s="513"/>
      <c r="AC1078" s="513"/>
      <c r="AD1078" s="513"/>
      <c r="AE1078" s="513"/>
      <c r="AF1078" s="513"/>
      <c r="AG1078" s="513"/>
      <c r="AH1078" s="513"/>
      <c r="AI1078" s="513"/>
      <c r="AJ1078" s="513"/>
      <c r="AK1078" s="513"/>
      <c r="AL1078" s="513"/>
      <c r="AM1078" s="513"/>
      <c r="AN1078" s="513"/>
      <c r="AO1078" s="513"/>
      <c r="AP1078" s="513"/>
      <c r="AQ1078" s="513"/>
      <c r="AR1078" s="513"/>
      <c r="AS1078" s="513"/>
      <c r="AT1078" s="513"/>
      <c r="AU1078" s="513"/>
      <c r="AV1078" s="513"/>
      <c r="AW1078" s="513"/>
      <c r="AX1078" s="513"/>
      <c r="AY1078" s="513"/>
      <c r="AZ1078" s="513"/>
      <c r="BA1078" s="513"/>
      <c r="BB1078" s="513"/>
      <c r="BC1078" s="513"/>
      <c r="BD1078" s="513"/>
      <c r="BE1078" s="513"/>
      <c r="BF1078" s="513"/>
      <c r="BG1078" s="513"/>
      <c r="BH1078" s="513"/>
      <c r="BI1078" s="513"/>
      <c r="BJ1078" s="513"/>
      <c r="BK1078" s="513"/>
      <c r="BL1078" s="513"/>
      <c r="BM1078" s="513"/>
      <c r="BN1078" s="513"/>
      <c r="BO1078" s="513"/>
      <c r="BP1078" s="513"/>
      <c r="BQ1078" s="513"/>
      <c r="BR1078" s="513"/>
      <c r="BS1078" s="513"/>
      <c r="BT1078" s="513"/>
      <c r="BU1078" s="513"/>
      <c r="BV1078" s="513"/>
      <c r="BW1078" s="513"/>
      <c r="BX1078" s="513"/>
      <c r="BY1078" s="513"/>
      <c r="BZ1078" s="513"/>
      <c r="CA1078" s="513"/>
      <c r="CB1078" s="513"/>
      <c r="CC1078" s="1972"/>
      <c r="CD1078" s="1499"/>
      <c r="CE1078" s="1500"/>
      <c r="CF1078" s="1501"/>
      <c r="CG1078" s="1500"/>
      <c r="CH1078" s="1500"/>
      <c r="CI1078" s="1500"/>
      <c r="CJ1078" s="1976"/>
      <c r="CK1078" s="1519"/>
      <c r="CL1078" s="1509"/>
    </row>
    <row r="1079" spans="1:90" s="514" customFormat="1">
      <c r="A1079" s="511"/>
      <c r="B1079" s="512"/>
      <c r="C1079" s="1493"/>
      <c r="D1079" s="1493"/>
      <c r="E1079" s="1493"/>
      <c r="F1079" s="1493"/>
      <c r="G1079" s="1493"/>
      <c r="H1079" s="1530"/>
      <c r="I1079" s="1972"/>
      <c r="J1079" s="1542"/>
      <c r="K1079" s="513"/>
      <c r="L1079" s="513"/>
      <c r="M1079" s="513"/>
      <c r="N1079" s="513"/>
      <c r="O1079" s="513"/>
      <c r="P1079" s="513"/>
      <c r="Q1079" s="513"/>
      <c r="R1079" s="513"/>
      <c r="S1079" s="513"/>
      <c r="T1079" s="513"/>
      <c r="U1079" s="513"/>
      <c r="V1079" s="513"/>
      <c r="W1079" s="513"/>
      <c r="X1079" s="513"/>
      <c r="Y1079" s="513"/>
      <c r="Z1079" s="513"/>
      <c r="AA1079" s="513"/>
      <c r="AB1079" s="513"/>
      <c r="AC1079" s="513"/>
      <c r="AD1079" s="513"/>
      <c r="AE1079" s="513"/>
      <c r="AF1079" s="513"/>
      <c r="AG1079" s="513"/>
      <c r="AH1079" s="513"/>
      <c r="AI1079" s="513"/>
      <c r="AJ1079" s="513"/>
      <c r="AK1079" s="513"/>
      <c r="AL1079" s="513"/>
      <c r="AM1079" s="513"/>
      <c r="AN1079" s="513"/>
      <c r="AO1079" s="513"/>
      <c r="AP1079" s="513"/>
      <c r="AQ1079" s="513"/>
      <c r="AR1079" s="513"/>
      <c r="AS1079" s="513"/>
      <c r="AT1079" s="513"/>
      <c r="AU1079" s="513"/>
      <c r="AV1079" s="513"/>
      <c r="AW1079" s="513"/>
      <c r="AX1079" s="513"/>
      <c r="AY1079" s="513"/>
      <c r="AZ1079" s="513"/>
      <c r="BA1079" s="513"/>
      <c r="BB1079" s="513"/>
      <c r="BC1079" s="513"/>
      <c r="BD1079" s="513"/>
      <c r="BE1079" s="513"/>
      <c r="BF1079" s="513"/>
      <c r="BG1079" s="513"/>
      <c r="BH1079" s="513"/>
      <c r="BI1079" s="513"/>
      <c r="BJ1079" s="513"/>
      <c r="BK1079" s="513"/>
      <c r="BL1079" s="513"/>
      <c r="BM1079" s="513"/>
      <c r="BN1079" s="513"/>
      <c r="BO1079" s="513"/>
      <c r="BP1079" s="513"/>
      <c r="BQ1079" s="513"/>
      <c r="BR1079" s="513"/>
      <c r="BS1079" s="513"/>
      <c r="BT1079" s="513"/>
      <c r="BU1079" s="513"/>
      <c r="BV1079" s="513"/>
      <c r="BW1079" s="513"/>
      <c r="BX1079" s="513"/>
      <c r="BY1079" s="513"/>
      <c r="BZ1079" s="513"/>
      <c r="CA1079" s="513"/>
      <c r="CB1079" s="513"/>
      <c r="CC1079" s="1972"/>
      <c r="CD1079" s="1499"/>
      <c r="CE1079" s="1500"/>
      <c r="CF1079" s="1501"/>
      <c r="CG1079" s="1500"/>
      <c r="CH1079" s="1500"/>
      <c r="CI1079" s="1500"/>
      <c r="CJ1079" s="1976"/>
      <c r="CK1079" s="1519"/>
      <c r="CL1079" s="1509"/>
    </row>
    <row r="1080" spans="1:90" s="514" customFormat="1">
      <c r="A1080" s="511"/>
      <c r="B1080" s="512"/>
      <c r="C1080" s="1493"/>
      <c r="D1080" s="1493"/>
      <c r="E1080" s="1493"/>
      <c r="F1080" s="1493"/>
      <c r="G1080" s="1493"/>
      <c r="H1080" s="1530"/>
      <c r="I1080" s="1972"/>
      <c r="J1080" s="1542"/>
      <c r="K1080" s="513"/>
      <c r="L1080" s="513"/>
      <c r="M1080" s="513"/>
      <c r="N1080" s="513"/>
      <c r="O1080" s="513"/>
      <c r="P1080" s="513"/>
      <c r="Q1080" s="513"/>
      <c r="R1080" s="513"/>
      <c r="S1080" s="513"/>
      <c r="T1080" s="513"/>
      <c r="U1080" s="513"/>
      <c r="V1080" s="513"/>
      <c r="W1080" s="513"/>
      <c r="X1080" s="513"/>
      <c r="Y1080" s="513"/>
      <c r="Z1080" s="513"/>
      <c r="AA1080" s="513"/>
      <c r="AB1080" s="513"/>
      <c r="AC1080" s="513"/>
      <c r="AD1080" s="513"/>
      <c r="AE1080" s="513"/>
      <c r="AF1080" s="513"/>
      <c r="AG1080" s="513"/>
      <c r="AH1080" s="513"/>
      <c r="AI1080" s="513"/>
      <c r="AJ1080" s="513"/>
      <c r="AK1080" s="513"/>
      <c r="AL1080" s="513"/>
      <c r="AM1080" s="513"/>
      <c r="AN1080" s="513"/>
      <c r="AO1080" s="513"/>
      <c r="AP1080" s="513"/>
      <c r="AQ1080" s="513"/>
      <c r="AR1080" s="513"/>
      <c r="AS1080" s="513"/>
      <c r="AT1080" s="513"/>
      <c r="AU1080" s="513"/>
      <c r="AV1080" s="513"/>
      <c r="AW1080" s="513"/>
      <c r="AX1080" s="513"/>
      <c r="AY1080" s="513"/>
      <c r="AZ1080" s="513"/>
      <c r="BA1080" s="513"/>
      <c r="BB1080" s="513"/>
      <c r="BC1080" s="513"/>
      <c r="BD1080" s="513"/>
      <c r="BE1080" s="513"/>
      <c r="BF1080" s="513"/>
      <c r="BG1080" s="513"/>
      <c r="BH1080" s="513"/>
      <c r="BI1080" s="513"/>
      <c r="BJ1080" s="513"/>
      <c r="BK1080" s="513"/>
      <c r="BL1080" s="513"/>
      <c r="BM1080" s="513"/>
      <c r="BN1080" s="513"/>
      <c r="BO1080" s="513"/>
      <c r="BP1080" s="513"/>
      <c r="BQ1080" s="513"/>
      <c r="BR1080" s="513"/>
      <c r="BS1080" s="513"/>
      <c r="BT1080" s="513"/>
      <c r="BU1080" s="513"/>
      <c r="BV1080" s="513"/>
      <c r="BW1080" s="513"/>
      <c r="BX1080" s="513"/>
      <c r="BY1080" s="513"/>
      <c r="BZ1080" s="513"/>
      <c r="CA1080" s="513"/>
      <c r="CB1080" s="513"/>
      <c r="CC1080" s="1972"/>
      <c r="CD1080" s="1499"/>
      <c r="CE1080" s="1500"/>
      <c r="CF1080" s="1501"/>
      <c r="CG1080" s="1500"/>
      <c r="CH1080" s="1500"/>
      <c r="CI1080" s="1500"/>
      <c r="CJ1080" s="1976"/>
      <c r="CK1080" s="1519"/>
      <c r="CL1080" s="1509"/>
    </row>
    <row r="1081" spans="1:90" s="514" customFormat="1">
      <c r="A1081" s="511"/>
      <c r="B1081" s="512"/>
      <c r="C1081" s="1493"/>
      <c r="D1081" s="1493"/>
      <c r="E1081" s="1493"/>
      <c r="F1081" s="1493"/>
      <c r="G1081" s="1493"/>
      <c r="H1081" s="1530"/>
      <c r="I1081" s="1972"/>
      <c r="J1081" s="1542"/>
      <c r="K1081" s="513"/>
      <c r="L1081" s="513"/>
      <c r="M1081" s="513"/>
      <c r="N1081" s="513"/>
      <c r="O1081" s="513"/>
      <c r="P1081" s="513"/>
      <c r="Q1081" s="513"/>
      <c r="R1081" s="513"/>
      <c r="S1081" s="513"/>
      <c r="T1081" s="513"/>
      <c r="U1081" s="513"/>
      <c r="V1081" s="513"/>
      <c r="W1081" s="513"/>
      <c r="X1081" s="513"/>
      <c r="Y1081" s="513"/>
      <c r="Z1081" s="513"/>
      <c r="AA1081" s="513"/>
      <c r="AB1081" s="513"/>
      <c r="AC1081" s="513"/>
      <c r="AD1081" s="513"/>
      <c r="AE1081" s="513"/>
      <c r="AF1081" s="513"/>
      <c r="AG1081" s="513"/>
      <c r="AH1081" s="513"/>
      <c r="AI1081" s="513"/>
      <c r="AJ1081" s="513"/>
      <c r="AK1081" s="513"/>
      <c r="AL1081" s="513"/>
      <c r="AM1081" s="513"/>
      <c r="AN1081" s="513"/>
      <c r="AO1081" s="513"/>
      <c r="AP1081" s="513"/>
      <c r="AQ1081" s="513"/>
      <c r="AR1081" s="513"/>
      <c r="AS1081" s="513"/>
      <c r="AT1081" s="513"/>
      <c r="AU1081" s="513"/>
      <c r="AV1081" s="513"/>
      <c r="AW1081" s="513"/>
      <c r="AX1081" s="513"/>
      <c r="AY1081" s="513"/>
      <c r="AZ1081" s="513"/>
      <c r="BA1081" s="513"/>
      <c r="BB1081" s="513"/>
      <c r="BC1081" s="513"/>
      <c r="BD1081" s="513"/>
      <c r="BE1081" s="513"/>
      <c r="BF1081" s="513"/>
      <c r="BG1081" s="513"/>
      <c r="BH1081" s="513"/>
      <c r="BI1081" s="513"/>
      <c r="BJ1081" s="513"/>
      <c r="BK1081" s="513"/>
      <c r="BL1081" s="513"/>
      <c r="BM1081" s="513"/>
      <c r="BN1081" s="513"/>
      <c r="BO1081" s="513"/>
      <c r="BP1081" s="513"/>
      <c r="BQ1081" s="513"/>
      <c r="BR1081" s="513"/>
      <c r="BS1081" s="513"/>
      <c r="BT1081" s="513"/>
      <c r="BU1081" s="513"/>
      <c r="BV1081" s="513"/>
      <c r="BW1081" s="513"/>
      <c r="BX1081" s="513"/>
      <c r="BY1081" s="513"/>
      <c r="BZ1081" s="513"/>
      <c r="CA1081" s="513"/>
      <c r="CB1081" s="513"/>
      <c r="CC1081" s="1972"/>
      <c r="CD1081" s="1499"/>
      <c r="CE1081" s="1500"/>
      <c r="CF1081" s="1501"/>
      <c r="CG1081" s="1500"/>
      <c r="CH1081" s="1500"/>
      <c r="CI1081" s="1500"/>
      <c r="CJ1081" s="1976"/>
      <c r="CK1081" s="1519"/>
      <c r="CL1081" s="1509"/>
    </row>
    <row r="1082" spans="1:90" s="514" customFormat="1">
      <c r="A1082" s="511"/>
      <c r="B1082" s="512"/>
      <c r="C1082" s="1493"/>
      <c r="D1082" s="1493"/>
      <c r="E1082" s="1493"/>
      <c r="F1082" s="1493"/>
      <c r="G1082" s="1493"/>
      <c r="H1082" s="1530"/>
      <c r="I1082" s="1972"/>
      <c r="J1082" s="1542"/>
      <c r="K1082" s="513"/>
      <c r="L1082" s="513"/>
      <c r="M1082" s="513"/>
      <c r="N1082" s="513"/>
      <c r="O1082" s="513"/>
      <c r="P1082" s="513"/>
      <c r="Q1082" s="513"/>
      <c r="R1082" s="513"/>
      <c r="S1082" s="513"/>
      <c r="T1082" s="513"/>
      <c r="U1082" s="513"/>
      <c r="V1082" s="513"/>
      <c r="W1082" s="513"/>
      <c r="X1082" s="513"/>
      <c r="Y1082" s="513"/>
      <c r="Z1082" s="513"/>
      <c r="AA1082" s="513"/>
      <c r="AB1082" s="513"/>
      <c r="AC1082" s="513"/>
      <c r="AD1082" s="513"/>
      <c r="AE1082" s="513"/>
      <c r="AF1082" s="513"/>
      <c r="AG1082" s="513"/>
      <c r="AH1082" s="513"/>
      <c r="AI1082" s="513"/>
      <c r="AJ1082" s="513"/>
      <c r="AK1082" s="513"/>
      <c r="AL1082" s="513"/>
      <c r="AM1082" s="513"/>
      <c r="AN1082" s="513"/>
      <c r="AO1082" s="513"/>
      <c r="AP1082" s="513"/>
      <c r="AQ1082" s="513"/>
      <c r="AR1082" s="513"/>
      <c r="AS1082" s="513"/>
      <c r="AT1082" s="513"/>
      <c r="AU1082" s="513"/>
      <c r="AV1082" s="513"/>
      <c r="AW1082" s="513"/>
      <c r="AX1082" s="513"/>
      <c r="AY1082" s="513"/>
      <c r="AZ1082" s="513"/>
      <c r="BA1082" s="513"/>
      <c r="BB1082" s="513"/>
      <c r="BC1082" s="513"/>
      <c r="BD1082" s="513"/>
      <c r="BE1082" s="513"/>
      <c r="BF1082" s="513"/>
      <c r="BG1082" s="513"/>
      <c r="BH1082" s="513"/>
      <c r="BI1082" s="513"/>
      <c r="BJ1082" s="513"/>
      <c r="BK1082" s="513"/>
      <c r="BL1082" s="513"/>
      <c r="BM1082" s="513"/>
      <c r="BN1082" s="513"/>
      <c r="BO1082" s="513"/>
      <c r="BP1082" s="513"/>
      <c r="BQ1082" s="513"/>
      <c r="BR1082" s="513"/>
      <c r="BS1082" s="513"/>
      <c r="BT1082" s="513"/>
      <c r="BU1082" s="513"/>
      <c r="BV1082" s="513"/>
      <c r="BW1082" s="513"/>
      <c r="BX1082" s="513"/>
      <c r="BY1082" s="513"/>
      <c r="BZ1082" s="513"/>
      <c r="CA1082" s="513"/>
      <c r="CB1082" s="513"/>
      <c r="CC1082" s="1972"/>
      <c r="CD1082" s="1499"/>
      <c r="CE1082" s="1500"/>
      <c r="CF1082" s="1501"/>
      <c r="CG1082" s="1500"/>
      <c r="CH1082" s="1500"/>
      <c r="CI1082" s="1500"/>
      <c r="CJ1082" s="1976"/>
      <c r="CK1082" s="1519"/>
      <c r="CL1082" s="1509"/>
    </row>
    <row r="1083" spans="1:90" s="514" customFormat="1">
      <c r="A1083" s="511"/>
      <c r="B1083" s="512"/>
      <c r="C1083" s="1493"/>
      <c r="D1083" s="1493"/>
      <c r="E1083" s="1493"/>
      <c r="F1083" s="1493"/>
      <c r="G1083" s="1493"/>
      <c r="H1083" s="1530"/>
      <c r="I1083" s="1972"/>
      <c r="J1083" s="1542"/>
      <c r="K1083" s="513"/>
      <c r="L1083" s="513"/>
      <c r="M1083" s="513"/>
      <c r="N1083" s="513"/>
      <c r="O1083" s="513"/>
      <c r="P1083" s="513"/>
      <c r="Q1083" s="513"/>
      <c r="R1083" s="513"/>
      <c r="S1083" s="513"/>
      <c r="T1083" s="513"/>
      <c r="U1083" s="513"/>
      <c r="V1083" s="513"/>
      <c r="W1083" s="513"/>
      <c r="X1083" s="513"/>
      <c r="Y1083" s="513"/>
      <c r="Z1083" s="513"/>
      <c r="AA1083" s="513"/>
      <c r="AB1083" s="513"/>
      <c r="AC1083" s="513"/>
      <c r="AD1083" s="513"/>
      <c r="AE1083" s="513"/>
      <c r="AF1083" s="513"/>
      <c r="AG1083" s="513"/>
      <c r="AH1083" s="513"/>
      <c r="AI1083" s="513"/>
      <c r="AJ1083" s="513"/>
      <c r="AK1083" s="513"/>
      <c r="AL1083" s="513"/>
      <c r="AM1083" s="513"/>
      <c r="AN1083" s="513"/>
      <c r="AO1083" s="513"/>
      <c r="AP1083" s="513"/>
      <c r="AQ1083" s="513"/>
      <c r="AR1083" s="513"/>
      <c r="AS1083" s="513"/>
      <c r="AT1083" s="513"/>
      <c r="AU1083" s="513"/>
      <c r="AV1083" s="513"/>
      <c r="AW1083" s="513"/>
      <c r="AX1083" s="513"/>
      <c r="AY1083" s="513"/>
      <c r="AZ1083" s="513"/>
      <c r="BA1083" s="513"/>
      <c r="BB1083" s="513"/>
      <c r="BC1083" s="513"/>
      <c r="BD1083" s="513"/>
      <c r="BE1083" s="513"/>
      <c r="BF1083" s="513"/>
      <c r="BG1083" s="513"/>
      <c r="BH1083" s="513"/>
      <c r="BI1083" s="513"/>
      <c r="BJ1083" s="513"/>
      <c r="BK1083" s="513"/>
      <c r="BL1083" s="513"/>
      <c r="BM1083" s="513"/>
      <c r="BN1083" s="513"/>
      <c r="BO1083" s="513"/>
      <c r="BP1083" s="513"/>
      <c r="BQ1083" s="513"/>
      <c r="BR1083" s="513"/>
      <c r="BS1083" s="513"/>
      <c r="BT1083" s="513"/>
      <c r="BU1083" s="513"/>
      <c r="BV1083" s="513"/>
      <c r="BW1083" s="513"/>
      <c r="BX1083" s="513"/>
      <c r="BY1083" s="513"/>
      <c r="BZ1083" s="513"/>
      <c r="CA1083" s="513"/>
      <c r="CB1083" s="513"/>
      <c r="CC1083" s="1972"/>
      <c r="CD1083" s="1499"/>
      <c r="CE1083" s="1500"/>
      <c r="CF1083" s="1501"/>
      <c r="CG1083" s="1500"/>
      <c r="CH1083" s="1500"/>
      <c r="CI1083" s="1500"/>
      <c r="CJ1083" s="1976"/>
      <c r="CK1083" s="1519"/>
      <c r="CL1083" s="1509"/>
    </row>
    <row r="1084" spans="1:90" s="514" customFormat="1">
      <c r="A1084" s="511"/>
      <c r="B1084" s="512"/>
      <c r="C1084" s="1493"/>
      <c r="D1084" s="1493"/>
      <c r="E1084" s="1493"/>
      <c r="F1084" s="1493"/>
      <c r="G1084" s="1493"/>
      <c r="H1084" s="1530"/>
      <c r="I1084" s="1972"/>
      <c r="J1084" s="1542"/>
      <c r="K1084" s="513"/>
      <c r="L1084" s="513"/>
      <c r="M1084" s="513"/>
      <c r="N1084" s="513"/>
      <c r="O1084" s="513"/>
      <c r="P1084" s="513"/>
      <c r="Q1084" s="513"/>
      <c r="R1084" s="513"/>
      <c r="S1084" s="513"/>
      <c r="T1084" s="513"/>
      <c r="U1084" s="513"/>
      <c r="V1084" s="513"/>
      <c r="W1084" s="513"/>
      <c r="X1084" s="513"/>
      <c r="Y1084" s="513"/>
      <c r="Z1084" s="513"/>
      <c r="AA1084" s="513"/>
      <c r="AB1084" s="513"/>
      <c r="AC1084" s="513"/>
      <c r="AD1084" s="513"/>
      <c r="AE1084" s="513"/>
      <c r="AF1084" s="513"/>
      <c r="AG1084" s="513"/>
      <c r="AH1084" s="513"/>
      <c r="AI1084" s="513"/>
      <c r="AJ1084" s="513"/>
      <c r="AK1084" s="513"/>
      <c r="AL1084" s="513"/>
      <c r="AM1084" s="513"/>
      <c r="AN1084" s="513"/>
      <c r="AO1084" s="513"/>
      <c r="AP1084" s="513"/>
      <c r="AQ1084" s="513"/>
      <c r="AR1084" s="513"/>
      <c r="AS1084" s="513"/>
      <c r="AT1084" s="513"/>
      <c r="AU1084" s="513"/>
      <c r="AV1084" s="513"/>
      <c r="AW1084" s="513"/>
      <c r="AX1084" s="513"/>
      <c r="AY1084" s="513"/>
      <c r="AZ1084" s="513"/>
      <c r="BA1084" s="513"/>
      <c r="BB1084" s="513"/>
      <c r="BC1084" s="513"/>
      <c r="BD1084" s="513"/>
      <c r="BE1084" s="513"/>
      <c r="BF1084" s="513"/>
      <c r="BG1084" s="513"/>
      <c r="BH1084" s="513"/>
      <c r="BI1084" s="513"/>
      <c r="BJ1084" s="513"/>
      <c r="BK1084" s="513"/>
      <c r="BL1084" s="513"/>
      <c r="BM1084" s="513"/>
      <c r="BN1084" s="513"/>
      <c r="BO1084" s="513"/>
      <c r="BP1084" s="513"/>
      <c r="BQ1084" s="513"/>
      <c r="BR1084" s="513"/>
      <c r="BS1084" s="513"/>
      <c r="BT1084" s="513"/>
      <c r="BU1084" s="513"/>
      <c r="BV1084" s="513"/>
      <c r="BW1084" s="513"/>
      <c r="BX1084" s="513"/>
      <c r="BY1084" s="513"/>
      <c r="BZ1084" s="513"/>
      <c r="CA1084" s="513"/>
      <c r="CB1084" s="513"/>
      <c r="CC1084" s="1972"/>
      <c r="CD1084" s="1499"/>
      <c r="CE1084" s="1500"/>
      <c r="CF1084" s="1501"/>
      <c r="CG1084" s="1500"/>
      <c r="CH1084" s="1500"/>
      <c r="CI1084" s="1500"/>
      <c r="CJ1084" s="1976"/>
      <c r="CK1084" s="1519"/>
      <c r="CL1084" s="1509"/>
    </row>
    <row r="1085" spans="1:90" s="514" customFormat="1">
      <c r="A1085" s="511"/>
      <c r="B1085" s="512"/>
      <c r="C1085" s="1493"/>
      <c r="D1085" s="1493"/>
      <c r="E1085" s="1493"/>
      <c r="F1085" s="1493"/>
      <c r="G1085" s="1493"/>
      <c r="H1085" s="1530"/>
      <c r="I1085" s="1972"/>
      <c r="J1085" s="1542"/>
      <c r="K1085" s="513"/>
      <c r="L1085" s="513"/>
      <c r="M1085" s="513"/>
      <c r="N1085" s="513"/>
      <c r="O1085" s="513"/>
      <c r="P1085" s="513"/>
      <c r="Q1085" s="513"/>
      <c r="R1085" s="513"/>
      <c r="S1085" s="513"/>
      <c r="T1085" s="513"/>
      <c r="U1085" s="513"/>
      <c r="V1085" s="513"/>
      <c r="W1085" s="513"/>
      <c r="X1085" s="513"/>
      <c r="Y1085" s="513"/>
      <c r="Z1085" s="513"/>
      <c r="AA1085" s="513"/>
      <c r="AB1085" s="513"/>
      <c r="AC1085" s="513"/>
      <c r="AD1085" s="513"/>
      <c r="AE1085" s="513"/>
      <c r="AF1085" s="513"/>
      <c r="AG1085" s="513"/>
      <c r="AH1085" s="513"/>
      <c r="AI1085" s="513"/>
      <c r="AJ1085" s="513"/>
      <c r="AK1085" s="513"/>
      <c r="AL1085" s="513"/>
      <c r="AM1085" s="513"/>
      <c r="AN1085" s="513"/>
      <c r="AO1085" s="513"/>
      <c r="AP1085" s="513"/>
      <c r="AQ1085" s="513"/>
      <c r="AR1085" s="513"/>
      <c r="AS1085" s="513"/>
      <c r="AT1085" s="513"/>
      <c r="AU1085" s="513"/>
      <c r="AV1085" s="513"/>
      <c r="AW1085" s="513"/>
      <c r="AX1085" s="513"/>
      <c r="AY1085" s="513"/>
      <c r="AZ1085" s="513"/>
      <c r="BA1085" s="513"/>
      <c r="BB1085" s="513"/>
      <c r="BC1085" s="513"/>
      <c r="BD1085" s="513"/>
      <c r="BE1085" s="513"/>
      <c r="BF1085" s="513"/>
      <c r="BG1085" s="513"/>
      <c r="BH1085" s="513"/>
      <c r="BI1085" s="513"/>
      <c r="BJ1085" s="513"/>
      <c r="BK1085" s="513"/>
      <c r="BL1085" s="513"/>
      <c r="BM1085" s="513"/>
      <c r="BN1085" s="513"/>
      <c r="BO1085" s="513"/>
      <c r="BP1085" s="513"/>
      <c r="BQ1085" s="513"/>
      <c r="BR1085" s="513"/>
      <c r="BS1085" s="513"/>
      <c r="BT1085" s="513"/>
      <c r="BU1085" s="513"/>
      <c r="BV1085" s="513"/>
      <c r="BW1085" s="513"/>
      <c r="BX1085" s="513"/>
      <c r="BY1085" s="513"/>
      <c r="BZ1085" s="513"/>
      <c r="CA1085" s="513"/>
      <c r="CB1085" s="513"/>
      <c r="CC1085" s="1972"/>
      <c r="CD1085" s="1499"/>
      <c r="CE1085" s="1500"/>
      <c r="CF1085" s="1501"/>
      <c r="CG1085" s="1500"/>
      <c r="CH1085" s="1500"/>
      <c r="CI1085" s="1500"/>
      <c r="CJ1085" s="1976"/>
      <c r="CK1085" s="1519"/>
      <c r="CL1085" s="1509"/>
    </row>
    <row r="1086" spans="1:90" s="514" customFormat="1">
      <c r="A1086" s="511"/>
      <c r="B1086" s="512"/>
      <c r="C1086" s="1493"/>
      <c r="D1086" s="1493"/>
      <c r="E1086" s="1493"/>
      <c r="F1086" s="1493"/>
      <c r="G1086" s="1493"/>
      <c r="H1086" s="1530"/>
      <c r="I1086" s="1972"/>
      <c r="J1086" s="1542"/>
      <c r="K1086" s="513"/>
      <c r="L1086" s="513"/>
      <c r="M1086" s="513"/>
      <c r="N1086" s="513"/>
      <c r="O1086" s="513"/>
      <c r="P1086" s="513"/>
      <c r="Q1086" s="513"/>
      <c r="R1086" s="513"/>
      <c r="S1086" s="513"/>
      <c r="T1086" s="513"/>
      <c r="U1086" s="513"/>
      <c r="V1086" s="513"/>
      <c r="W1086" s="513"/>
      <c r="X1086" s="513"/>
      <c r="Y1086" s="513"/>
      <c r="Z1086" s="513"/>
      <c r="AA1086" s="513"/>
      <c r="AB1086" s="513"/>
      <c r="AC1086" s="513"/>
      <c r="AD1086" s="513"/>
      <c r="AE1086" s="513"/>
      <c r="AF1086" s="513"/>
      <c r="AG1086" s="513"/>
      <c r="AH1086" s="513"/>
      <c r="AI1086" s="513"/>
      <c r="AJ1086" s="513"/>
      <c r="AK1086" s="513"/>
      <c r="AL1086" s="513"/>
      <c r="AM1086" s="513"/>
      <c r="AN1086" s="513"/>
      <c r="AO1086" s="513"/>
      <c r="AP1086" s="513"/>
      <c r="AQ1086" s="513"/>
      <c r="AR1086" s="513"/>
      <c r="AS1086" s="513"/>
      <c r="AT1086" s="513"/>
      <c r="AU1086" s="513"/>
      <c r="AV1086" s="513"/>
      <c r="AW1086" s="513"/>
      <c r="AX1086" s="513"/>
      <c r="AY1086" s="513"/>
      <c r="AZ1086" s="513"/>
      <c r="BA1086" s="513"/>
      <c r="BB1086" s="513"/>
      <c r="BC1086" s="513"/>
      <c r="BD1086" s="513"/>
      <c r="BE1086" s="513"/>
      <c r="BF1086" s="513"/>
      <c r="BG1086" s="513"/>
      <c r="BH1086" s="513"/>
      <c r="BI1086" s="513"/>
      <c r="BJ1086" s="513"/>
      <c r="BK1086" s="513"/>
      <c r="BL1086" s="513"/>
      <c r="BM1086" s="513"/>
      <c r="BN1086" s="513"/>
      <c r="BO1086" s="513"/>
      <c r="BP1086" s="513"/>
      <c r="BQ1086" s="513"/>
      <c r="BR1086" s="513"/>
      <c r="BS1086" s="513"/>
      <c r="BT1086" s="513"/>
      <c r="BU1086" s="513"/>
      <c r="BV1086" s="513"/>
      <c r="BW1086" s="513"/>
      <c r="BX1086" s="513"/>
      <c r="BY1086" s="513"/>
      <c r="BZ1086" s="513"/>
      <c r="CA1086" s="513"/>
      <c r="CB1086" s="513"/>
      <c r="CC1086" s="1972"/>
      <c r="CD1086" s="1499"/>
      <c r="CE1086" s="1500"/>
      <c r="CF1086" s="1501"/>
      <c r="CG1086" s="1500"/>
      <c r="CH1086" s="1500"/>
      <c r="CI1086" s="1500"/>
      <c r="CJ1086" s="1976"/>
      <c r="CK1086" s="1519"/>
      <c r="CL1086" s="1509"/>
    </row>
    <row r="1087" spans="1:90" s="514" customFormat="1">
      <c r="A1087" s="511"/>
      <c r="B1087" s="512"/>
      <c r="C1087" s="1493"/>
      <c r="D1087" s="1493"/>
      <c r="E1087" s="1493"/>
      <c r="F1087" s="1493"/>
      <c r="G1087" s="1493"/>
      <c r="H1087" s="1530"/>
      <c r="I1087" s="1972"/>
      <c r="J1087" s="1542"/>
      <c r="K1087" s="513"/>
      <c r="L1087" s="513"/>
      <c r="M1087" s="513"/>
      <c r="N1087" s="513"/>
      <c r="O1087" s="513"/>
      <c r="P1087" s="513"/>
      <c r="Q1087" s="513"/>
      <c r="R1087" s="513"/>
      <c r="S1087" s="513"/>
      <c r="T1087" s="513"/>
      <c r="U1087" s="513"/>
      <c r="V1087" s="513"/>
      <c r="W1087" s="513"/>
      <c r="X1087" s="513"/>
      <c r="Y1087" s="513"/>
      <c r="Z1087" s="513"/>
      <c r="AA1087" s="513"/>
      <c r="AB1087" s="513"/>
      <c r="AC1087" s="513"/>
      <c r="AD1087" s="513"/>
      <c r="AE1087" s="513"/>
      <c r="AF1087" s="513"/>
      <c r="AG1087" s="513"/>
      <c r="AH1087" s="513"/>
      <c r="AI1087" s="513"/>
      <c r="AJ1087" s="513"/>
      <c r="AK1087" s="513"/>
      <c r="AL1087" s="513"/>
      <c r="AM1087" s="513"/>
      <c r="AN1087" s="513"/>
      <c r="AO1087" s="513"/>
      <c r="AP1087" s="513"/>
      <c r="AQ1087" s="513"/>
      <c r="AR1087" s="513"/>
      <c r="AS1087" s="513"/>
      <c r="AT1087" s="513"/>
      <c r="AU1087" s="513"/>
      <c r="AV1087" s="513"/>
      <c r="AW1087" s="513"/>
      <c r="AX1087" s="513"/>
      <c r="AY1087" s="513"/>
      <c r="AZ1087" s="513"/>
      <c r="BA1087" s="513"/>
      <c r="BB1087" s="513"/>
      <c r="BC1087" s="513"/>
      <c r="BD1087" s="513"/>
      <c r="BE1087" s="513"/>
      <c r="BF1087" s="513"/>
      <c r="BG1087" s="513"/>
      <c r="BH1087" s="513"/>
      <c r="BI1087" s="513"/>
      <c r="BJ1087" s="513"/>
      <c r="BK1087" s="513"/>
      <c r="BL1087" s="513"/>
      <c r="BM1087" s="513"/>
      <c r="BN1087" s="513"/>
      <c r="BO1087" s="513"/>
      <c r="BP1087" s="513"/>
      <c r="BQ1087" s="513"/>
      <c r="BR1087" s="513"/>
      <c r="BS1087" s="513"/>
      <c r="BT1087" s="513"/>
      <c r="BU1087" s="513"/>
      <c r="BV1087" s="513"/>
      <c r="BW1087" s="513"/>
      <c r="BX1087" s="513"/>
      <c r="BY1087" s="513"/>
      <c r="BZ1087" s="513"/>
      <c r="CA1087" s="513"/>
      <c r="CB1087" s="513"/>
      <c r="CC1087" s="1972"/>
      <c r="CD1087" s="1499"/>
      <c r="CE1087" s="1500"/>
      <c r="CF1087" s="1501"/>
      <c r="CG1087" s="1500"/>
      <c r="CH1087" s="1500"/>
      <c r="CI1087" s="1500"/>
      <c r="CJ1087" s="1976"/>
      <c r="CK1087" s="1519"/>
      <c r="CL1087" s="1509"/>
    </row>
    <row r="1088" spans="1:90" s="514" customFormat="1">
      <c r="A1088" s="511"/>
      <c r="B1088" s="512"/>
      <c r="C1088" s="1493"/>
      <c r="D1088" s="1493"/>
      <c r="E1088" s="1493"/>
      <c r="F1088" s="1493"/>
      <c r="G1088" s="1493"/>
      <c r="H1088" s="1530"/>
      <c r="I1088" s="1972"/>
      <c r="J1088" s="1542"/>
      <c r="K1088" s="513"/>
      <c r="L1088" s="513"/>
      <c r="M1088" s="513"/>
      <c r="N1088" s="513"/>
      <c r="O1088" s="513"/>
      <c r="P1088" s="513"/>
      <c r="Q1088" s="513"/>
      <c r="R1088" s="513"/>
      <c r="S1088" s="513"/>
      <c r="T1088" s="513"/>
      <c r="U1088" s="513"/>
      <c r="V1088" s="513"/>
      <c r="W1088" s="513"/>
      <c r="X1088" s="513"/>
      <c r="Y1088" s="513"/>
      <c r="Z1088" s="513"/>
      <c r="AA1088" s="513"/>
      <c r="AB1088" s="513"/>
      <c r="AC1088" s="513"/>
      <c r="AD1088" s="513"/>
      <c r="AE1088" s="513"/>
      <c r="AF1088" s="513"/>
      <c r="AG1088" s="513"/>
      <c r="AH1088" s="513"/>
      <c r="AI1088" s="513"/>
      <c r="AJ1088" s="513"/>
      <c r="AK1088" s="513"/>
      <c r="AL1088" s="513"/>
      <c r="AM1088" s="513"/>
      <c r="AN1088" s="513"/>
      <c r="AO1088" s="513"/>
      <c r="AP1088" s="513"/>
      <c r="AQ1088" s="513"/>
      <c r="AR1088" s="513"/>
      <c r="AS1088" s="513"/>
      <c r="AT1088" s="513"/>
      <c r="AU1088" s="513"/>
      <c r="AV1088" s="513"/>
      <c r="AW1088" s="513"/>
      <c r="AX1088" s="513"/>
      <c r="AY1088" s="513"/>
      <c r="AZ1088" s="513"/>
      <c r="BA1088" s="513"/>
      <c r="BB1088" s="513"/>
      <c r="BC1088" s="513"/>
      <c r="BD1088" s="513"/>
      <c r="BE1088" s="513"/>
      <c r="BF1088" s="513"/>
      <c r="BG1088" s="513"/>
      <c r="BH1088" s="513"/>
      <c r="BI1088" s="513"/>
      <c r="BJ1088" s="513"/>
      <c r="BK1088" s="513"/>
      <c r="BL1088" s="513"/>
      <c r="BM1088" s="513"/>
      <c r="BN1088" s="513"/>
      <c r="BO1088" s="513"/>
      <c r="BP1088" s="513"/>
      <c r="BQ1088" s="513"/>
      <c r="BR1088" s="513"/>
      <c r="BS1088" s="513"/>
      <c r="BT1088" s="513"/>
      <c r="BU1088" s="513"/>
      <c r="BV1088" s="513"/>
      <c r="BW1088" s="513"/>
      <c r="BX1088" s="513"/>
      <c r="BY1088" s="513"/>
      <c r="BZ1088" s="513"/>
      <c r="CA1088" s="513"/>
      <c r="CB1088" s="513"/>
      <c r="CC1088" s="1972"/>
      <c r="CD1088" s="1499"/>
      <c r="CE1088" s="1500"/>
      <c r="CF1088" s="1501"/>
      <c r="CG1088" s="1500"/>
      <c r="CH1088" s="1500"/>
      <c r="CI1088" s="1500"/>
      <c r="CJ1088" s="1976"/>
      <c r="CK1088" s="1519"/>
      <c r="CL1088" s="1509"/>
    </row>
    <row r="1089" spans="1:90" s="514" customFormat="1">
      <c r="A1089" s="511"/>
      <c r="B1089" s="512"/>
      <c r="C1089" s="1493"/>
      <c r="D1089" s="1493"/>
      <c r="E1089" s="1493"/>
      <c r="F1089" s="1493"/>
      <c r="G1089" s="1493"/>
      <c r="H1089" s="1530"/>
      <c r="I1089" s="1972"/>
      <c r="J1089" s="1542"/>
      <c r="K1089" s="513"/>
      <c r="L1089" s="513"/>
      <c r="M1089" s="513"/>
      <c r="N1089" s="513"/>
      <c r="O1089" s="513"/>
      <c r="P1089" s="513"/>
      <c r="Q1089" s="513"/>
      <c r="R1089" s="513"/>
      <c r="S1089" s="513"/>
      <c r="T1089" s="513"/>
      <c r="U1089" s="513"/>
      <c r="V1089" s="513"/>
      <c r="W1089" s="513"/>
      <c r="X1089" s="513"/>
      <c r="Y1089" s="513"/>
      <c r="Z1089" s="513"/>
      <c r="AA1089" s="513"/>
      <c r="AB1089" s="513"/>
      <c r="AC1089" s="513"/>
      <c r="AD1089" s="513"/>
      <c r="AE1089" s="513"/>
      <c r="AF1089" s="513"/>
      <c r="AG1089" s="513"/>
      <c r="AH1089" s="513"/>
      <c r="AI1089" s="513"/>
      <c r="AJ1089" s="513"/>
      <c r="AK1089" s="513"/>
      <c r="AL1089" s="513"/>
      <c r="AM1089" s="513"/>
      <c r="AN1089" s="513"/>
      <c r="AO1089" s="513"/>
      <c r="AP1089" s="513"/>
      <c r="AQ1089" s="513"/>
      <c r="AR1089" s="513"/>
      <c r="AS1089" s="513"/>
      <c r="AT1089" s="513"/>
      <c r="AU1089" s="513"/>
      <c r="AV1089" s="513"/>
      <c r="AW1089" s="513"/>
      <c r="AX1089" s="513"/>
      <c r="AY1089" s="513"/>
      <c r="AZ1089" s="513"/>
      <c r="BA1089" s="513"/>
      <c r="BB1089" s="513"/>
      <c r="BC1089" s="513"/>
      <c r="BD1089" s="513"/>
      <c r="BE1089" s="513"/>
      <c r="BF1089" s="513"/>
      <c r="BG1089" s="513"/>
      <c r="BH1089" s="513"/>
      <c r="BI1089" s="513"/>
      <c r="BJ1089" s="513"/>
      <c r="BK1089" s="513"/>
      <c r="BL1089" s="513"/>
      <c r="BM1089" s="513"/>
      <c r="BN1089" s="513"/>
      <c r="BO1089" s="513"/>
      <c r="BP1089" s="513"/>
      <c r="BQ1089" s="513"/>
      <c r="BR1089" s="513"/>
      <c r="BS1089" s="513"/>
      <c r="BT1089" s="513"/>
      <c r="BU1089" s="513"/>
      <c r="BV1089" s="513"/>
      <c r="BW1089" s="513"/>
      <c r="BX1089" s="513"/>
      <c r="BY1089" s="513"/>
      <c r="BZ1089" s="513"/>
      <c r="CA1089" s="513"/>
      <c r="CB1089" s="513"/>
      <c r="CC1089" s="1972"/>
      <c r="CD1089" s="1499"/>
      <c r="CE1089" s="1500"/>
      <c r="CF1089" s="1501"/>
      <c r="CG1089" s="1500"/>
      <c r="CH1089" s="1500"/>
      <c r="CI1089" s="1500"/>
      <c r="CJ1089" s="1976"/>
      <c r="CK1089" s="1519"/>
      <c r="CL1089" s="1509"/>
    </row>
    <row r="1090" spans="1:90" s="514" customFormat="1">
      <c r="A1090" s="511"/>
      <c r="B1090" s="512"/>
      <c r="C1090" s="1493"/>
      <c r="D1090" s="1493"/>
      <c r="E1090" s="1493"/>
      <c r="F1090" s="1493"/>
      <c r="G1090" s="1493"/>
      <c r="H1090" s="1530"/>
      <c r="I1090" s="1972"/>
      <c r="J1090" s="1542"/>
      <c r="K1090" s="513"/>
      <c r="L1090" s="513"/>
      <c r="M1090" s="513"/>
      <c r="N1090" s="513"/>
      <c r="O1090" s="513"/>
      <c r="P1090" s="513"/>
      <c r="Q1090" s="513"/>
      <c r="R1090" s="513"/>
      <c r="S1090" s="513"/>
      <c r="T1090" s="513"/>
      <c r="U1090" s="513"/>
      <c r="V1090" s="513"/>
      <c r="W1090" s="513"/>
      <c r="X1090" s="513"/>
      <c r="Y1090" s="513"/>
      <c r="Z1090" s="513"/>
      <c r="AA1090" s="513"/>
      <c r="AB1090" s="513"/>
      <c r="AC1090" s="513"/>
      <c r="AD1090" s="513"/>
      <c r="AE1090" s="513"/>
      <c r="AF1090" s="513"/>
      <c r="AG1090" s="513"/>
      <c r="AH1090" s="513"/>
      <c r="AI1090" s="513"/>
      <c r="AJ1090" s="513"/>
      <c r="AK1090" s="513"/>
      <c r="AL1090" s="513"/>
      <c r="AM1090" s="513"/>
      <c r="AN1090" s="513"/>
      <c r="AO1090" s="513"/>
      <c r="AP1090" s="513"/>
      <c r="AQ1090" s="513"/>
      <c r="AR1090" s="513"/>
      <c r="AS1090" s="513"/>
      <c r="AT1090" s="513"/>
      <c r="AU1090" s="513"/>
      <c r="AV1090" s="513"/>
      <c r="AW1090" s="513"/>
      <c r="AX1090" s="513"/>
      <c r="AY1090" s="513"/>
      <c r="AZ1090" s="513"/>
      <c r="BA1090" s="513"/>
      <c r="BB1090" s="513"/>
      <c r="BC1090" s="513"/>
      <c r="BD1090" s="513"/>
      <c r="BE1090" s="513"/>
      <c r="BF1090" s="513"/>
      <c r="BG1090" s="513"/>
      <c r="BH1090" s="513"/>
      <c r="BI1090" s="513"/>
      <c r="BJ1090" s="513"/>
      <c r="BK1090" s="513"/>
      <c r="BL1090" s="513"/>
      <c r="BM1090" s="513"/>
      <c r="BN1090" s="513"/>
      <c r="BO1090" s="513"/>
      <c r="BP1090" s="513"/>
      <c r="BQ1090" s="513"/>
      <c r="BR1090" s="513"/>
      <c r="BS1090" s="513"/>
      <c r="BT1090" s="513"/>
      <c r="BU1090" s="513"/>
      <c r="BV1090" s="513"/>
      <c r="BW1090" s="513"/>
      <c r="BX1090" s="513"/>
      <c r="BY1090" s="513"/>
      <c r="BZ1090" s="513"/>
      <c r="CA1090" s="513"/>
      <c r="CB1090" s="513"/>
      <c r="CC1090" s="1972"/>
      <c r="CD1090" s="1499"/>
      <c r="CE1090" s="1500"/>
      <c r="CF1090" s="1501"/>
      <c r="CG1090" s="1500"/>
      <c r="CH1090" s="1500"/>
      <c r="CI1090" s="1500"/>
      <c r="CJ1090" s="1976"/>
      <c r="CK1090" s="1519"/>
      <c r="CL1090" s="1509"/>
    </row>
    <row r="1091" spans="1:90" s="514" customFormat="1">
      <c r="A1091" s="511"/>
      <c r="B1091" s="512"/>
      <c r="C1091" s="1493"/>
      <c r="D1091" s="1493"/>
      <c r="E1091" s="1493"/>
      <c r="F1091" s="1493"/>
      <c r="G1091" s="1493"/>
      <c r="H1091" s="1530"/>
      <c r="I1091" s="1972"/>
      <c r="J1091" s="1542"/>
      <c r="K1091" s="513"/>
      <c r="L1091" s="513"/>
      <c r="M1091" s="513"/>
      <c r="N1091" s="513"/>
      <c r="O1091" s="513"/>
      <c r="P1091" s="513"/>
      <c r="Q1091" s="513"/>
      <c r="R1091" s="513"/>
      <c r="S1091" s="513"/>
      <c r="T1091" s="513"/>
      <c r="U1091" s="513"/>
      <c r="V1091" s="513"/>
      <c r="W1091" s="513"/>
      <c r="X1091" s="513"/>
      <c r="Y1091" s="513"/>
      <c r="Z1091" s="513"/>
      <c r="AA1091" s="513"/>
      <c r="AB1091" s="513"/>
      <c r="AC1091" s="513"/>
      <c r="AD1091" s="513"/>
      <c r="AE1091" s="513"/>
      <c r="AF1091" s="513"/>
      <c r="AG1091" s="513"/>
      <c r="AH1091" s="513"/>
      <c r="AI1091" s="513"/>
      <c r="AJ1091" s="513"/>
      <c r="AK1091" s="513"/>
      <c r="AL1091" s="513"/>
      <c r="AM1091" s="513"/>
      <c r="AN1091" s="513"/>
      <c r="AO1091" s="513"/>
      <c r="AP1091" s="513"/>
      <c r="AQ1091" s="513"/>
      <c r="AR1091" s="513"/>
      <c r="AS1091" s="513"/>
      <c r="AT1091" s="513"/>
      <c r="AU1091" s="513"/>
      <c r="AV1091" s="513"/>
      <c r="AW1091" s="513"/>
      <c r="AX1091" s="513"/>
      <c r="AY1091" s="513"/>
      <c r="AZ1091" s="513"/>
      <c r="BA1091" s="513"/>
      <c r="BB1091" s="513"/>
      <c r="BC1091" s="513"/>
      <c r="BD1091" s="513"/>
      <c r="BE1091" s="513"/>
      <c r="BF1091" s="513"/>
      <c r="BG1091" s="513"/>
      <c r="BH1091" s="513"/>
      <c r="BI1091" s="513"/>
      <c r="BJ1091" s="513"/>
      <c r="BK1091" s="513"/>
      <c r="BL1091" s="513"/>
      <c r="BM1091" s="513"/>
      <c r="BN1091" s="513"/>
      <c r="BO1091" s="513"/>
      <c r="BP1091" s="513"/>
      <c r="BQ1091" s="513"/>
      <c r="BR1091" s="513"/>
      <c r="BS1091" s="513"/>
      <c r="BT1091" s="513"/>
      <c r="BU1091" s="513"/>
      <c r="BV1091" s="513"/>
      <c r="BW1091" s="513"/>
      <c r="BX1091" s="513"/>
      <c r="BY1091" s="513"/>
      <c r="BZ1091" s="513"/>
      <c r="CA1091" s="513"/>
      <c r="CB1091" s="513"/>
      <c r="CC1091" s="1972"/>
      <c r="CD1091" s="1499"/>
      <c r="CE1091" s="1500"/>
      <c r="CF1091" s="1501"/>
      <c r="CG1091" s="1500"/>
      <c r="CH1091" s="1500"/>
      <c r="CI1091" s="1500"/>
      <c r="CJ1091" s="1976"/>
      <c r="CK1091" s="1519"/>
      <c r="CL1091" s="1509"/>
    </row>
    <row r="1092" spans="1:90" s="514" customFormat="1">
      <c r="A1092" s="511"/>
      <c r="B1092" s="512"/>
      <c r="C1092" s="1493"/>
      <c r="D1092" s="1493"/>
      <c r="E1092" s="1493"/>
      <c r="F1092" s="1493"/>
      <c r="G1092" s="1493"/>
      <c r="H1092" s="1530"/>
      <c r="I1092" s="1972"/>
      <c r="J1092" s="1542"/>
      <c r="K1092" s="513"/>
      <c r="L1092" s="513"/>
      <c r="M1092" s="513"/>
      <c r="N1092" s="513"/>
      <c r="O1092" s="513"/>
      <c r="P1092" s="513"/>
      <c r="Q1092" s="513"/>
      <c r="R1092" s="513"/>
      <c r="S1092" s="513"/>
      <c r="T1092" s="513"/>
      <c r="U1092" s="513"/>
      <c r="V1092" s="513"/>
      <c r="W1092" s="513"/>
      <c r="X1092" s="513"/>
      <c r="Y1092" s="513"/>
      <c r="Z1092" s="513"/>
      <c r="AA1092" s="513"/>
      <c r="AB1092" s="513"/>
      <c r="AC1092" s="513"/>
      <c r="AD1092" s="513"/>
      <c r="AE1092" s="513"/>
      <c r="AF1092" s="513"/>
      <c r="AG1092" s="513"/>
      <c r="AH1092" s="513"/>
      <c r="AI1092" s="513"/>
      <c r="AJ1092" s="513"/>
      <c r="AK1092" s="513"/>
      <c r="AL1092" s="513"/>
      <c r="AM1092" s="513"/>
      <c r="AN1092" s="513"/>
      <c r="AO1092" s="513"/>
      <c r="AP1092" s="513"/>
      <c r="AQ1092" s="513"/>
      <c r="AR1092" s="513"/>
      <c r="AS1092" s="513"/>
      <c r="AT1092" s="513"/>
      <c r="AU1092" s="513"/>
      <c r="AV1092" s="513"/>
      <c r="AW1092" s="513"/>
      <c r="AX1092" s="513"/>
      <c r="AY1092" s="513"/>
      <c r="AZ1092" s="513"/>
      <c r="BA1092" s="513"/>
      <c r="BB1092" s="513"/>
      <c r="BC1092" s="513"/>
      <c r="BD1092" s="513"/>
      <c r="BE1092" s="513"/>
      <c r="BF1092" s="513"/>
      <c r="BG1092" s="513"/>
      <c r="BH1092" s="513"/>
      <c r="BI1092" s="513"/>
      <c r="BJ1092" s="513"/>
      <c r="BK1092" s="513"/>
      <c r="BL1092" s="513"/>
      <c r="BM1092" s="513"/>
      <c r="BN1092" s="513"/>
      <c r="BO1092" s="513"/>
      <c r="BP1092" s="513"/>
      <c r="BQ1092" s="513"/>
      <c r="BR1092" s="513"/>
      <c r="BS1092" s="513"/>
      <c r="BT1092" s="513"/>
      <c r="BU1092" s="513"/>
      <c r="BV1092" s="513"/>
      <c r="BW1092" s="513"/>
      <c r="BX1092" s="513"/>
      <c r="BY1092" s="513"/>
      <c r="BZ1092" s="513"/>
      <c r="CA1092" s="513"/>
      <c r="CB1092" s="513"/>
      <c r="CC1092" s="1972"/>
      <c r="CD1092" s="1499"/>
      <c r="CE1092" s="1500"/>
      <c r="CF1092" s="1501"/>
      <c r="CG1092" s="1500"/>
      <c r="CH1092" s="1500"/>
      <c r="CI1092" s="1500"/>
      <c r="CJ1092" s="1976"/>
      <c r="CK1092" s="1519"/>
      <c r="CL1092" s="1509"/>
    </row>
    <row r="1093" spans="1:90" s="514" customFormat="1">
      <c r="A1093" s="511"/>
      <c r="B1093" s="512"/>
      <c r="C1093" s="1493"/>
      <c r="D1093" s="1493"/>
      <c r="E1093" s="1493"/>
      <c r="F1093" s="1493"/>
      <c r="G1093" s="1493"/>
      <c r="H1093" s="1530"/>
      <c r="I1093" s="1972"/>
      <c r="J1093" s="1542"/>
      <c r="K1093" s="513"/>
      <c r="L1093" s="513"/>
      <c r="M1093" s="513"/>
      <c r="N1093" s="513"/>
      <c r="O1093" s="513"/>
      <c r="P1093" s="513"/>
      <c r="Q1093" s="513"/>
      <c r="R1093" s="513"/>
      <c r="S1093" s="513"/>
      <c r="T1093" s="513"/>
      <c r="U1093" s="513"/>
      <c r="V1093" s="513"/>
      <c r="W1093" s="513"/>
      <c r="X1093" s="513"/>
      <c r="Y1093" s="513"/>
      <c r="Z1093" s="513"/>
      <c r="AA1093" s="513"/>
      <c r="AB1093" s="513"/>
      <c r="AC1093" s="513"/>
      <c r="AD1093" s="513"/>
      <c r="AE1093" s="513"/>
      <c r="AF1093" s="513"/>
      <c r="AG1093" s="513"/>
      <c r="AH1093" s="513"/>
      <c r="AI1093" s="513"/>
      <c r="AJ1093" s="513"/>
      <c r="AK1093" s="513"/>
      <c r="AL1093" s="513"/>
      <c r="AM1093" s="513"/>
      <c r="AN1093" s="513"/>
      <c r="AO1093" s="513"/>
      <c r="AP1093" s="513"/>
      <c r="AQ1093" s="513"/>
      <c r="AR1093" s="513"/>
      <c r="AS1093" s="513"/>
      <c r="AT1093" s="513"/>
      <c r="AU1093" s="513"/>
      <c r="AV1093" s="513"/>
      <c r="AW1093" s="513"/>
      <c r="AX1093" s="513"/>
      <c r="AY1093" s="513"/>
      <c r="AZ1093" s="513"/>
      <c r="BA1093" s="513"/>
      <c r="BB1093" s="513"/>
      <c r="BC1093" s="513"/>
      <c r="BD1093" s="513"/>
      <c r="BE1093" s="513"/>
      <c r="BF1093" s="513"/>
      <c r="BG1093" s="513"/>
      <c r="BH1093" s="513"/>
      <c r="BI1093" s="513"/>
      <c r="BJ1093" s="513"/>
      <c r="BK1093" s="513"/>
      <c r="BL1093" s="513"/>
      <c r="BM1093" s="513"/>
      <c r="BN1093" s="513"/>
      <c r="BO1093" s="513"/>
      <c r="BP1093" s="513"/>
      <c r="BQ1093" s="513"/>
      <c r="BR1093" s="513"/>
      <c r="BS1093" s="513"/>
      <c r="BT1093" s="513"/>
      <c r="BU1093" s="513"/>
      <c r="BV1093" s="513"/>
      <c r="BW1093" s="513"/>
      <c r="BX1093" s="513"/>
      <c r="BY1093" s="513"/>
      <c r="BZ1093" s="513"/>
      <c r="CA1093" s="513"/>
      <c r="CB1093" s="513"/>
      <c r="CC1093" s="1972"/>
      <c r="CD1093" s="1499"/>
      <c r="CE1093" s="1500"/>
      <c r="CF1093" s="1501"/>
      <c r="CG1093" s="1500"/>
      <c r="CH1093" s="1500"/>
      <c r="CI1093" s="1500"/>
      <c r="CJ1093" s="1976"/>
      <c r="CK1093" s="1519"/>
      <c r="CL1093" s="1509"/>
    </row>
    <row r="1094" spans="1:90" s="514" customFormat="1">
      <c r="A1094" s="511"/>
      <c r="B1094" s="512"/>
      <c r="C1094" s="1493"/>
      <c r="D1094" s="1493"/>
      <c r="E1094" s="1493"/>
      <c r="F1094" s="1493"/>
      <c r="G1094" s="1493"/>
      <c r="H1094" s="1530"/>
      <c r="I1094" s="1972"/>
      <c r="J1094" s="1542"/>
      <c r="K1094" s="513"/>
      <c r="L1094" s="513"/>
      <c r="M1094" s="513"/>
      <c r="N1094" s="513"/>
      <c r="O1094" s="513"/>
      <c r="P1094" s="513"/>
      <c r="Q1094" s="513"/>
      <c r="R1094" s="513"/>
      <c r="S1094" s="513"/>
      <c r="T1094" s="513"/>
      <c r="U1094" s="513"/>
      <c r="V1094" s="513"/>
      <c r="W1094" s="513"/>
      <c r="X1094" s="513"/>
      <c r="Y1094" s="513"/>
      <c r="Z1094" s="513"/>
      <c r="AA1094" s="513"/>
      <c r="AB1094" s="513"/>
      <c r="AC1094" s="513"/>
      <c r="AD1094" s="513"/>
      <c r="AE1094" s="513"/>
      <c r="AF1094" s="513"/>
      <c r="AG1094" s="513"/>
      <c r="AH1094" s="513"/>
      <c r="AI1094" s="513"/>
      <c r="AJ1094" s="513"/>
      <c r="AK1094" s="513"/>
      <c r="AL1094" s="513"/>
      <c r="AM1094" s="513"/>
      <c r="AN1094" s="513"/>
      <c r="AO1094" s="513"/>
      <c r="AP1094" s="513"/>
      <c r="AQ1094" s="513"/>
      <c r="AR1094" s="513"/>
      <c r="AS1094" s="513"/>
      <c r="AT1094" s="513"/>
      <c r="AU1094" s="513"/>
      <c r="AV1094" s="513"/>
      <c r="AW1094" s="513"/>
      <c r="AX1094" s="513"/>
      <c r="AY1094" s="513"/>
      <c r="AZ1094" s="513"/>
      <c r="BA1094" s="513"/>
      <c r="BB1094" s="513"/>
      <c r="BC1094" s="513"/>
      <c r="BD1094" s="513"/>
      <c r="BE1094" s="513"/>
      <c r="BF1094" s="513"/>
      <c r="BG1094" s="513"/>
      <c r="BH1094" s="513"/>
      <c r="BI1094" s="513"/>
      <c r="BJ1094" s="513"/>
      <c r="BK1094" s="513"/>
      <c r="BL1094" s="513"/>
      <c r="BM1094" s="513"/>
      <c r="BN1094" s="513"/>
      <c r="BO1094" s="513"/>
      <c r="BP1094" s="513"/>
      <c r="BQ1094" s="513"/>
      <c r="BR1094" s="513"/>
      <c r="BS1094" s="513"/>
      <c r="BT1094" s="513"/>
      <c r="BU1094" s="513"/>
      <c r="BV1094" s="513"/>
      <c r="BW1094" s="513"/>
      <c r="BX1094" s="513"/>
      <c r="BY1094" s="513"/>
      <c r="BZ1094" s="513"/>
      <c r="CA1094" s="513"/>
      <c r="CB1094" s="513"/>
      <c r="CC1094" s="1972"/>
      <c r="CD1094" s="1499"/>
      <c r="CE1094" s="1500"/>
      <c r="CF1094" s="1501"/>
      <c r="CG1094" s="1500"/>
      <c r="CH1094" s="1500"/>
      <c r="CI1094" s="1500"/>
      <c r="CJ1094" s="1976"/>
      <c r="CK1094" s="1519"/>
      <c r="CL1094" s="1509"/>
    </row>
    <row r="1095" spans="1:90" s="514" customFormat="1">
      <c r="A1095" s="511"/>
      <c r="B1095" s="512"/>
      <c r="C1095" s="1493"/>
      <c r="D1095" s="1493"/>
      <c r="E1095" s="1493"/>
      <c r="F1095" s="1493"/>
      <c r="G1095" s="1493"/>
      <c r="H1095" s="1530"/>
      <c r="I1095" s="1972"/>
      <c r="J1095" s="1542"/>
      <c r="K1095" s="513"/>
      <c r="L1095" s="513"/>
      <c r="M1095" s="513"/>
      <c r="N1095" s="513"/>
      <c r="O1095" s="513"/>
      <c r="P1095" s="513"/>
      <c r="Q1095" s="513"/>
      <c r="R1095" s="513"/>
      <c r="S1095" s="513"/>
      <c r="T1095" s="513"/>
      <c r="U1095" s="513"/>
      <c r="V1095" s="513"/>
      <c r="W1095" s="513"/>
      <c r="X1095" s="513"/>
      <c r="Y1095" s="513"/>
      <c r="Z1095" s="513"/>
      <c r="AA1095" s="513"/>
      <c r="AB1095" s="513"/>
      <c r="AC1095" s="513"/>
      <c r="AD1095" s="513"/>
      <c r="AE1095" s="513"/>
      <c r="AF1095" s="513"/>
      <c r="AG1095" s="513"/>
      <c r="AH1095" s="513"/>
      <c r="AI1095" s="513"/>
      <c r="AJ1095" s="513"/>
      <c r="AK1095" s="513"/>
      <c r="AL1095" s="513"/>
      <c r="AM1095" s="513"/>
      <c r="AN1095" s="513"/>
      <c r="AO1095" s="513"/>
      <c r="AP1095" s="513"/>
      <c r="AQ1095" s="513"/>
      <c r="AR1095" s="513"/>
      <c r="AS1095" s="513"/>
      <c r="AT1095" s="513"/>
      <c r="AU1095" s="513"/>
      <c r="AV1095" s="513"/>
      <c r="AW1095" s="513"/>
      <c r="AX1095" s="513"/>
      <c r="AY1095" s="513"/>
      <c r="AZ1095" s="513"/>
      <c r="BA1095" s="513"/>
      <c r="BB1095" s="513"/>
      <c r="BC1095" s="513"/>
      <c r="BD1095" s="513"/>
      <c r="BE1095" s="513"/>
      <c r="BF1095" s="513"/>
      <c r="BG1095" s="513"/>
      <c r="BH1095" s="513"/>
      <c r="BI1095" s="513"/>
      <c r="BJ1095" s="513"/>
      <c r="BK1095" s="513"/>
      <c r="BL1095" s="513"/>
      <c r="BM1095" s="513"/>
      <c r="BN1095" s="513"/>
      <c r="BO1095" s="513"/>
      <c r="BP1095" s="513"/>
      <c r="BQ1095" s="513"/>
      <c r="BR1095" s="513"/>
      <c r="BS1095" s="513"/>
      <c r="BT1095" s="513"/>
      <c r="BU1095" s="513"/>
      <c r="BV1095" s="513"/>
      <c r="BW1095" s="513"/>
      <c r="BX1095" s="513"/>
      <c r="BY1095" s="513"/>
      <c r="BZ1095" s="513"/>
      <c r="CA1095" s="513"/>
      <c r="CB1095" s="513"/>
      <c r="CC1095" s="1972"/>
      <c r="CD1095" s="1499"/>
      <c r="CE1095" s="1500"/>
      <c r="CF1095" s="1501"/>
      <c r="CG1095" s="1500"/>
      <c r="CH1095" s="1500"/>
      <c r="CI1095" s="1500"/>
      <c r="CJ1095" s="1976"/>
      <c r="CK1095" s="1519"/>
      <c r="CL1095" s="1509"/>
    </row>
    <row r="1096" spans="1:90" s="514" customFormat="1">
      <c r="A1096" s="511"/>
      <c r="B1096" s="512"/>
      <c r="C1096" s="1493"/>
      <c r="D1096" s="1493"/>
      <c r="E1096" s="1493"/>
      <c r="F1096" s="1493"/>
      <c r="G1096" s="1493"/>
      <c r="H1096" s="1530"/>
      <c r="I1096" s="1972"/>
      <c r="J1096" s="1542"/>
      <c r="K1096" s="513"/>
      <c r="L1096" s="513"/>
      <c r="M1096" s="513"/>
      <c r="N1096" s="513"/>
      <c r="O1096" s="513"/>
      <c r="P1096" s="513"/>
      <c r="Q1096" s="513"/>
      <c r="R1096" s="513"/>
      <c r="S1096" s="513"/>
      <c r="T1096" s="513"/>
      <c r="U1096" s="513"/>
      <c r="V1096" s="513"/>
      <c r="W1096" s="513"/>
      <c r="X1096" s="513"/>
      <c r="Y1096" s="513"/>
      <c r="Z1096" s="513"/>
      <c r="AA1096" s="513"/>
      <c r="AB1096" s="513"/>
      <c r="AC1096" s="513"/>
      <c r="AD1096" s="513"/>
      <c r="AE1096" s="513"/>
      <c r="AF1096" s="513"/>
      <c r="AG1096" s="513"/>
      <c r="AH1096" s="513"/>
      <c r="AI1096" s="513"/>
      <c r="AJ1096" s="513"/>
      <c r="AK1096" s="513"/>
      <c r="AL1096" s="513"/>
      <c r="AM1096" s="513"/>
      <c r="AN1096" s="513"/>
      <c r="AO1096" s="513"/>
      <c r="AP1096" s="513"/>
      <c r="AQ1096" s="513"/>
      <c r="AR1096" s="513"/>
      <c r="AS1096" s="513"/>
      <c r="AT1096" s="513"/>
      <c r="AU1096" s="513"/>
      <c r="AV1096" s="513"/>
      <c r="AW1096" s="513"/>
      <c r="AX1096" s="513"/>
      <c r="AY1096" s="513"/>
      <c r="AZ1096" s="513"/>
      <c r="BA1096" s="513"/>
      <c r="BB1096" s="513"/>
      <c r="BC1096" s="513"/>
      <c r="BD1096" s="513"/>
      <c r="BE1096" s="513"/>
      <c r="BF1096" s="513"/>
      <c r="BG1096" s="513"/>
      <c r="BH1096" s="513"/>
      <c r="BI1096" s="513"/>
      <c r="BJ1096" s="513"/>
      <c r="BK1096" s="513"/>
      <c r="BL1096" s="513"/>
      <c r="BM1096" s="513"/>
      <c r="BN1096" s="513"/>
      <c r="BO1096" s="513"/>
      <c r="BP1096" s="513"/>
      <c r="BQ1096" s="513"/>
      <c r="BR1096" s="513"/>
      <c r="BS1096" s="513"/>
      <c r="BT1096" s="513"/>
      <c r="BU1096" s="513"/>
      <c r="BV1096" s="513"/>
      <c r="BW1096" s="513"/>
      <c r="BX1096" s="513"/>
      <c r="BY1096" s="513"/>
      <c r="BZ1096" s="513"/>
      <c r="CA1096" s="513"/>
      <c r="CB1096" s="513"/>
      <c r="CC1096" s="1972"/>
      <c r="CD1096" s="1499"/>
      <c r="CE1096" s="1500"/>
      <c r="CF1096" s="1501"/>
      <c r="CG1096" s="1500"/>
      <c r="CH1096" s="1500"/>
      <c r="CI1096" s="1500"/>
      <c r="CJ1096" s="1976"/>
      <c r="CK1096" s="1519"/>
      <c r="CL1096" s="1509"/>
    </row>
    <row r="1097" spans="1:90" s="514" customFormat="1">
      <c r="A1097" s="511"/>
      <c r="B1097" s="512"/>
      <c r="C1097" s="1493"/>
      <c r="D1097" s="1493"/>
      <c r="E1097" s="1493"/>
      <c r="F1097" s="1493"/>
      <c r="G1097" s="1493"/>
      <c r="H1097" s="1530"/>
      <c r="I1097" s="1972"/>
      <c r="J1097" s="1542"/>
      <c r="K1097" s="513"/>
      <c r="L1097" s="513"/>
      <c r="M1097" s="513"/>
      <c r="N1097" s="513"/>
      <c r="O1097" s="513"/>
      <c r="P1097" s="513"/>
      <c r="Q1097" s="513"/>
      <c r="R1097" s="513"/>
      <c r="S1097" s="513"/>
      <c r="T1097" s="513"/>
      <c r="U1097" s="513"/>
      <c r="V1097" s="513"/>
      <c r="W1097" s="513"/>
      <c r="X1097" s="513"/>
      <c r="Y1097" s="513"/>
      <c r="Z1097" s="513"/>
      <c r="AA1097" s="513"/>
      <c r="AB1097" s="513"/>
      <c r="AC1097" s="513"/>
      <c r="AD1097" s="513"/>
      <c r="AE1097" s="513"/>
      <c r="AF1097" s="513"/>
      <c r="AG1097" s="513"/>
      <c r="AH1097" s="513"/>
      <c r="AI1097" s="513"/>
      <c r="AJ1097" s="513"/>
      <c r="AK1097" s="513"/>
      <c r="AL1097" s="513"/>
      <c r="AM1097" s="513"/>
      <c r="AN1097" s="513"/>
      <c r="AO1097" s="513"/>
      <c r="AP1097" s="513"/>
      <c r="AQ1097" s="513"/>
      <c r="AR1097" s="513"/>
      <c r="AS1097" s="513"/>
      <c r="AT1097" s="513"/>
      <c r="AU1097" s="513"/>
      <c r="AV1097" s="513"/>
      <c r="AW1097" s="513"/>
      <c r="AX1097" s="513"/>
      <c r="AY1097" s="513"/>
      <c r="AZ1097" s="513"/>
      <c r="BA1097" s="513"/>
      <c r="BB1097" s="513"/>
      <c r="BC1097" s="513"/>
      <c r="BD1097" s="513"/>
      <c r="BE1097" s="513"/>
      <c r="BF1097" s="513"/>
      <c r="BG1097" s="513"/>
      <c r="BH1097" s="513"/>
      <c r="BI1097" s="513"/>
      <c r="BJ1097" s="513"/>
      <c r="BK1097" s="513"/>
      <c r="BL1097" s="513"/>
      <c r="BM1097" s="513"/>
      <c r="BN1097" s="513"/>
      <c r="BO1097" s="513"/>
      <c r="BP1097" s="513"/>
      <c r="BQ1097" s="513"/>
      <c r="BR1097" s="513"/>
      <c r="BS1097" s="513"/>
      <c r="BT1097" s="513"/>
      <c r="BU1097" s="513"/>
      <c r="BV1097" s="513"/>
      <c r="BW1097" s="513"/>
      <c r="BX1097" s="513"/>
      <c r="BY1097" s="513"/>
      <c r="BZ1097" s="513"/>
      <c r="CA1097" s="513"/>
      <c r="CB1097" s="513"/>
      <c r="CC1097" s="1972"/>
      <c r="CD1097" s="1499"/>
      <c r="CE1097" s="1500"/>
      <c r="CF1097" s="1501"/>
      <c r="CG1097" s="1500"/>
      <c r="CH1097" s="1500"/>
      <c r="CI1097" s="1500"/>
      <c r="CJ1097" s="1976"/>
      <c r="CK1097" s="1519"/>
      <c r="CL1097" s="1509"/>
    </row>
    <row r="1098" spans="1:90" s="514" customFormat="1">
      <c r="A1098" s="511"/>
      <c r="B1098" s="512"/>
      <c r="C1098" s="1493"/>
      <c r="D1098" s="1493"/>
      <c r="E1098" s="1493"/>
      <c r="F1098" s="1493"/>
      <c r="G1098" s="1493"/>
      <c r="H1098" s="1530"/>
      <c r="I1098" s="1972"/>
      <c r="J1098" s="1542"/>
      <c r="K1098" s="513"/>
      <c r="L1098" s="513"/>
      <c r="M1098" s="513"/>
      <c r="N1098" s="513"/>
      <c r="O1098" s="513"/>
      <c r="P1098" s="513"/>
      <c r="Q1098" s="513"/>
      <c r="R1098" s="513"/>
      <c r="S1098" s="513"/>
      <c r="T1098" s="513"/>
      <c r="U1098" s="513"/>
      <c r="V1098" s="513"/>
      <c r="W1098" s="513"/>
      <c r="X1098" s="513"/>
      <c r="Y1098" s="513"/>
      <c r="Z1098" s="513"/>
      <c r="AA1098" s="513"/>
      <c r="AB1098" s="513"/>
      <c r="AC1098" s="513"/>
      <c r="AD1098" s="513"/>
      <c r="AE1098" s="513"/>
      <c r="AF1098" s="513"/>
      <c r="AG1098" s="513"/>
      <c r="AH1098" s="513"/>
      <c r="AI1098" s="513"/>
      <c r="AJ1098" s="513"/>
      <c r="AK1098" s="513"/>
      <c r="AL1098" s="513"/>
      <c r="AM1098" s="513"/>
      <c r="AN1098" s="513"/>
      <c r="AO1098" s="513"/>
      <c r="AP1098" s="513"/>
      <c r="AQ1098" s="513"/>
      <c r="AR1098" s="513"/>
      <c r="AS1098" s="513"/>
      <c r="AT1098" s="513"/>
      <c r="AU1098" s="513"/>
      <c r="AV1098" s="513"/>
      <c r="AW1098" s="513"/>
      <c r="AX1098" s="513"/>
      <c r="AY1098" s="513"/>
      <c r="AZ1098" s="513"/>
      <c r="BA1098" s="513"/>
      <c r="BB1098" s="513"/>
      <c r="BC1098" s="513"/>
      <c r="BD1098" s="513"/>
      <c r="BE1098" s="513"/>
      <c r="BF1098" s="513"/>
      <c r="BG1098" s="513"/>
      <c r="BH1098" s="513"/>
      <c r="BI1098" s="513"/>
      <c r="BJ1098" s="513"/>
      <c r="BK1098" s="513"/>
      <c r="BL1098" s="513"/>
      <c r="BM1098" s="513"/>
      <c r="BN1098" s="513"/>
      <c r="BO1098" s="513"/>
      <c r="BP1098" s="513"/>
      <c r="BQ1098" s="513"/>
      <c r="BR1098" s="513"/>
      <c r="BS1098" s="513"/>
      <c r="BT1098" s="513"/>
      <c r="BU1098" s="513"/>
      <c r="BV1098" s="513"/>
      <c r="BW1098" s="513"/>
      <c r="BX1098" s="513"/>
      <c r="BY1098" s="513"/>
      <c r="BZ1098" s="513"/>
      <c r="CA1098" s="513"/>
      <c r="CB1098" s="513"/>
      <c r="CC1098" s="1972"/>
      <c r="CD1098" s="1499"/>
      <c r="CE1098" s="1500"/>
      <c r="CF1098" s="1501"/>
      <c r="CG1098" s="1500"/>
      <c r="CH1098" s="1500"/>
      <c r="CI1098" s="1500"/>
      <c r="CJ1098" s="1976"/>
      <c r="CK1098" s="1519"/>
      <c r="CL1098" s="1509"/>
    </row>
    <row r="1099" spans="1:90" s="514" customFormat="1">
      <c r="A1099" s="511"/>
      <c r="B1099" s="512"/>
      <c r="C1099" s="1493"/>
      <c r="D1099" s="1493"/>
      <c r="E1099" s="1493"/>
      <c r="F1099" s="1493"/>
      <c r="G1099" s="1493"/>
      <c r="H1099" s="1530"/>
      <c r="I1099" s="1972"/>
      <c r="J1099" s="1542"/>
      <c r="K1099" s="513"/>
      <c r="L1099" s="513"/>
      <c r="M1099" s="513"/>
      <c r="N1099" s="513"/>
      <c r="O1099" s="513"/>
      <c r="P1099" s="513"/>
      <c r="Q1099" s="513"/>
      <c r="R1099" s="513"/>
      <c r="S1099" s="513"/>
      <c r="T1099" s="513"/>
      <c r="U1099" s="513"/>
      <c r="V1099" s="513"/>
      <c r="W1099" s="513"/>
      <c r="X1099" s="513"/>
      <c r="Y1099" s="513"/>
      <c r="Z1099" s="513"/>
      <c r="AA1099" s="513"/>
      <c r="AB1099" s="513"/>
      <c r="AC1099" s="513"/>
      <c r="AD1099" s="513"/>
      <c r="AE1099" s="513"/>
      <c r="AF1099" s="513"/>
      <c r="AG1099" s="513"/>
      <c r="AH1099" s="513"/>
      <c r="AI1099" s="513"/>
      <c r="AJ1099" s="513"/>
      <c r="AK1099" s="513"/>
      <c r="AL1099" s="513"/>
      <c r="AM1099" s="513"/>
      <c r="AN1099" s="513"/>
      <c r="AO1099" s="513"/>
      <c r="AP1099" s="513"/>
      <c r="AQ1099" s="513"/>
      <c r="AR1099" s="513"/>
      <c r="AS1099" s="513"/>
      <c r="AT1099" s="513"/>
      <c r="AU1099" s="513"/>
      <c r="AV1099" s="513"/>
      <c r="AW1099" s="513"/>
      <c r="AX1099" s="513"/>
      <c r="AY1099" s="513"/>
      <c r="AZ1099" s="513"/>
      <c r="BA1099" s="513"/>
      <c r="BB1099" s="513"/>
      <c r="BC1099" s="513"/>
      <c r="BD1099" s="513"/>
      <c r="BE1099" s="513"/>
      <c r="BF1099" s="513"/>
      <c r="BG1099" s="513"/>
      <c r="BH1099" s="513"/>
      <c r="BI1099" s="513"/>
      <c r="BJ1099" s="513"/>
      <c r="BK1099" s="513"/>
      <c r="BL1099" s="513"/>
      <c r="BM1099" s="513"/>
      <c r="BN1099" s="513"/>
      <c r="BO1099" s="513"/>
      <c r="BP1099" s="513"/>
      <c r="BQ1099" s="513"/>
      <c r="BR1099" s="513"/>
      <c r="BS1099" s="513"/>
      <c r="BT1099" s="513"/>
      <c r="BU1099" s="513"/>
      <c r="BV1099" s="513"/>
      <c r="BW1099" s="513"/>
      <c r="BX1099" s="513"/>
      <c r="BY1099" s="513"/>
      <c r="BZ1099" s="513"/>
      <c r="CA1099" s="513"/>
      <c r="CB1099" s="513"/>
      <c r="CC1099" s="1972"/>
      <c r="CD1099" s="1499"/>
      <c r="CE1099" s="1500"/>
      <c r="CF1099" s="1501"/>
      <c r="CG1099" s="1500"/>
      <c r="CH1099" s="1500"/>
      <c r="CI1099" s="1500"/>
      <c r="CJ1099" s="1976"/>
      <c r="CK1099" s="1519"/>
      <c r="CL1099" s="1509"/>
    </row>
    <row r="1100" spans="1:90" s="514" customFormat="1">
      <c r="A1100" s="511"/>
      <c r="B1100" s="512"/>
      <c r="C1100" s="1493"/>
      <c r="D1100" s="1493"/>
      <c r="E1100" s="1493"/>
      <c r="F1100" s="1493"/>
      <c r="G1100" s="1493"/>
      <c r="H1100" s="1530"/>
      <c r="I1100" s="1972"/>
      <c r="J1100" s="1542"/>
      <c r="K1100" s="513"/>
      <c r="L1100" s="513"/>
      <c r="M1100" s="513"/>
      <c r="N1100" s="513"/>
      <c r="O1100" s="513"/>
      <c r="P1100" s="513"/>
      <c r="Q1100" s="513"/>
      <c r="R1100" s="513"/>
      <c r="S1100" s="513"/>
      <c r="T1100" s="513"/>
      <c r="U1100" s="513"/>
      <c r="V1100" s="513"/>
      <c r="W1100" s="513"/>
      <c r="X1100" s="513"/>
      <c r="Y1100" s="513"/>
      <c r="Z1100" s="513"/>
      <c r="AA1100" s="513"/>
      <c r="AB1100" s="513"/>
      <c r="AC1100" s="513"/>
      <c r="AD1100" s="513"/>
      <c r="AE1100" s="513"/>
      <c r="AF1100" s="513"/>
      <c r="AG1100" s="513"/>
      <c r="AH1100" s="513"/>
      <c r="AI1100" s="513"/>
      <c r="AJ1100" s="513"/>
      <c r="AK1100" s="513"/>
      <c r="AL1100" s="513"/>
      <c r="AM1100" s="513"/>
      <c r="AN1100" s="513"/>
      <c r="AO1100" s="513"/>
      <c r="AP1100" s="513"/>
      <c r="AQ1100" s="513"/>
      <c r="AR1100" s="513"/>
      <c r="AS1100" s="513"/>
      <c r="AT1100" s="513"/>
      <c r="AU1100" s="513"/>
      <c r="AV1100" s="513"/>
      <c r="AW1100" s="513"/>
      <c r="AX1100" s="513"/>
      <c r="AY1100" s="513"/>
      <c r="AZ1100" s="513"/>
      <c r="BA1100" s="513"/>
      <c r="BB1100" s="513"/>
      <c r="BC1100" s="513"/>
      <c r="BD1100" s="513"/>
      <c r="BE1100" s="513"/>
      <c r="BF1100" s="513"/>
      <c r="BG1100" s="513"/>
      <c r="BH1100" s="513"/>
      <c r="BI1100" s="513"/>
      <c r="BJ1100" s="513"/>
      <c r="BK1100" s="513"/>
      <c r="BL1100" s="513"/>
      <c r="BM1100" s="513"/>
      <c r="BN1100" s="513"/>
      <c r="BO1100" s="513"/>
      <c r="BP1100" s="513"/>
      <c r="BQ1100" s="513"/>
      <c r="BR1100" s="513"/>
      <c r="BS1100" s="513"/>
      <c r="BT1100" s="513"/>
      <c r="BU1100" s="513"/>
      <c r="BV1100" s="513"/>
      <c r="BW1100" s="513"/>
      <c r="BX1100" s="513"/>
      <c r="BY1100" s="513"/>
      <c r="BZ1100" s="513"/>
      <c r="CA1100" s="513"/>
      <c r="CB1100" s="513"/>
      <c r="CC1100" s="1972"/>
      <c r="CD1100" s="1499"/>
      <c r="CE1100" s="1500"/>
      <c r="CF1100" s="1501"/>
      <c r="CG1100" s="1500"/>
      <c r="CH1100" s="1500"/>
      <c r="CI1100" s="1500"/>
      <c r="CJ1100" s="1976"/>
      <c r="CK1100" s="1519"/>
      <c r="CL1100" s="1509"/>
    </row>
    <row r="1101" spans="1:90" s="514" customFormat="1">
      <c r="A1101" s="511"/>
      <c r="B1101" s="512"/>
      <c r="C1101" s="1493"/>
      <c r="D1101" s="1493"/>
      <c r="E1101" s="1493"/>
      <c r="F1101" s="1493"/>
      <c r="G1101" s="1493"/>
      <c r="H1101" s="1530"/>
      <c r="I1101" s="1972"/>
      <c r="J1101" s="1542"/>
      <c r="K1101" s="513"/>
      <c r="L1101" s="513"/>
      <c r="M1101" s="513"/>
      <c r="N1101" s="513"/>
      <c r="O1101" s="513"/>
      <c r="P1101" s="513"/>
      <c r="Q1101" s="513"/>
      <c r="R1101" s="513"/>
      <c r="S1101" s="513"/>
      <c r="T1101" s="513"/>
      <c r="U1101" s="513"/>
      <c r="V1101" s="513"/>
      <c r="W1101" s="513"/>
      <c r="X1101" s="513"/>
      <c r="Y1101" s="513"/>
      <c r="Z1101" s="513"/>
      <c r="AA1101" s="513"/>
      <c r="AB1101" s="513"/>
      <c r="AC1101" s="513"/>
      <c r="AD1101" s="513"/>
      <c r="AE1101" s="513"/>
      <c r="AF1101" s="513"/>
      <c r="AG1101" s="513"/>
      <c r="AH1101" s="513"/>
      <c r="AI1101" s="513"/>
      <c r="AJ1101" s="513"/>
      <c r="AK1101" s="513"/>
      <c r="AL1101" s="513"/>
      <c r="AM1101" s="513"/>
      <c r="AN1101" s="513"/>
      <c r="AO1101" s="513"/>
      <c r="AP1101" s="513"/>
      <c r="AQ1101" s="513"/>
      <c r="AR1101" s="513"/>
      <c r="AS1101" s="513"/>
      <c r="AT1101" s="513"/>
      <c r="AU1101" s="513"/>
      <c r="AV1101" s="513"/>
      <c r="AW1101" s="513"/>
      <c r="AX1101" s="513"/>
      <c r="AY1101" s="513"/>
      <c r="AZ1101" s="513"/>
      <c r="BA1101" s="513"/>
      <c r="BB1101" s="513"/>
      <c r="BC1101" s="513"/>
      <c r="BD1101" s="513"/>
      <c r="BE1101" s="513"/>
      <c r="BF1101" s="513"/>
      <c r="BG1101" s="513"/>
      <c r="BH1101" s="513"/>
      <c r="BI1101" s="513"/>
      <c r="BJ1101" s="513"/>
      <c r="BK1101" s="513"/>
      <c r="BL1101" s="513"/>
      <c r="BM1101" s="513"/>
      <c r="BN1101" s="513"/>
      <c r="BO1101" s="513"/>
      <c r="BP1101" s="513"/>
      <c r="BQ1101" s="513"/>
      <c r="BR1101" s="513"/>
      <c r="BS1101" s="513"/>
      <c r="BT1101" s="513"/>
      <c r="BU1101" s="513"/>
      <c r="BV1101" s="513"/>
      <c r="BW1101" s="513"/>
      <c r="BX1101" s="513"/>
      <c r="BY1101" s="513"/>
      <c r="BZ1101" s="513"/>
      <c r="CA1101" s="513"/>
      <c r="CB1101" s="513"/>
      <c r="CC1101" s="1972"/>
      <c r="CD1101" s="1499"/>
      <c r="CE1101" s="1500"/>
      <c r="CF1101" s="1501"/>
      <c r="CG1101" s="1500"/>
      <c r="CH1101" s="1500"/>
      <c r="CI1101" s="1500"/>
      <c r="CJ1101" s="1976"/>
      <c r="CK1101" s="1519"/>
      <c r="CL1101" s="1509"/>
    </row>
    <row r="1102" spans="1:90" s="514" customFormat="1">
      <c r="A1102" s="511"/>
      <c r="B1102" s="512"/>
      <c r="C1102" s="1493"/>
      <c r="D1102" s="1493"/>
      <c r="E1102" s="1493"/>
      <c r="F1102" s="1493"/>
      <c r="G1102" s="1493"/>
      <c r="H1102" s="1530"/>
      <c r="I1102" s="1972"/>
      <c r="J1102" s="1542"/>
      <c r="K1102" s="513"/>
      <c r="L1102" s="513"/>
      <c r="M1102" s="513"/>
      <c r="N1102" s="513"/>
      <c r="O1102" s="513"/>
      <c r="P1102" s="513"/>
      <c r="Q1102" s="513"/>
      <c r="R1102" s="513"/>
      <c r="S1102" s="513"/>
      <c r="T1102" s="513"/>
      <c r="U1102" s="513"/>
      <c r="V1102" s="513"/>
      <c r="W1102" s="513"/>
      <c r="X1102" s="513"/>
      <c r="Y1102" s="513"/>
      <c r="Z1102" s="513"/>
      <c r="AA1102" s="513"/>
      <c r="AB1102" s="513"/>
      <c r="AC1102" s="513"/>
      <c r="AD1102" s="513"/>
      <c r="AE1102" s="513"/>
      <c r="AF1102" s="513"/>
      <c r="AG1102" s="513"/>
      <c r="AH1102" s="513"/>
      <c r="AI1102" s="513"/>
      <c r="AJ1102" s="513"/>
      <c r="AK1102" s="513"/>
      <c r="AL1102" s="513"/>
      <c r="AM1102" s="513"/>
      <c r="AN1102" s="513"/>
      <c r="AO1102" s="513"/>
      <c r="AP1102" s="513"/>
      <c r="AQ1102" s="513"/>
      <c r="AR1102" s="513"/>
      <c r="AS1102" s="513"/>
      <c r="AT1102" s="513"/>
      <c r="AU1102" s="513"/>
      <c r="AV1102" s="513"/>
      <c r="AW1102" s="513"/>
      <c r="AX1102" s="513"/>
      <c r="AY1102" s="513"/>
      <c r="AZ1102" s="513"/>
      <c r="BA1102" s="513"/>
      <c r="BB1102" s="513"/>
      <c r="BC1102" s="513"/>
      <c r="BD1102" s="513"/>
      <c r="BE1102" s="513"/>
      <c r="BF1102" s="513"/>
      <c r="BG1102" s="513"/>
      <c r="BH1102" s="513"/>
      <c r="BI1102" s="513"/>
      <c r="BJ1102" s="513"/>
      <c r="BK1102" s="513"/>
      <c r="BL1102" s="513"/>
      <c r="BM1102" s="513"/>
      <c r="BN1102" s="513"/>
      <c r="BO1102" s="513"/>
      <c r="BP1102" s="513"/>
      <c r="BQ1102" s="513"/>
      <c r="BR1102" s="513"/>
      <c r="BS1102" s="513"/>
      <c r="BT1102" s="513"/>
      <c r="BU1102" s="513"/>
      <c r="BV1102" s="513"/>
      <c r="BW1102" s="513"/>
      <c r="BX1102" s="513"/>
      <c r="BY1102" s="513"/>
      <c r="BZ1102" s="513"/>
      <c r="CA1102" s="513"/>
      <c r="CB1102" s="513"/>
      <c r="CC1102" s="1972"/>
      <c r="CD1102" s="1499"/>
      <c r="CE1102" s="1500"/>
      <c r="CF1102" s="1501"/>
      <c r="CG1102" s="1500"/>
      <c r="CH1102" s="1500"/>
      <c r="CI1102" s="1500"/>
      <c r="CJ1102" s="1976"/>
      <c r="CK1102" s="1519"/>
      <c r="CL1102" s="1509"/>
    </row>
    <row r="1103" spans="1:90" s="514" customFormat="1">
      <c r="A1103" s="511"/>
      <c r="B1103" s="512"/>
      <c r="C1103" s="1493"/>
      <c r="D1103" s="1493"/>
      <c r="E1103" s="1493"/>
      <c r="F1103" s="1493"/>
      <c r="G1103" s="1493"/>
      <c r="H1103" s="1530"/>
      <c r="I1103" s="1972"/>
      <c r="J1103" s="1542"/>
      <c r="K1103" s="513"/>
      <c r="L1103" s="513"/>
      <c r="M1103" s="513"/>
      <c r="N1103" s="513"/>
      <c r="O1103" s="513"/>
      <c r="P1103" s="513"/>
      <c r="Q1103" s="513"/>
      <c r="R1103" s="513"/>
      <c r="S1103" s="513"/>
      <c r="T1103" s="513"/>
      <c r="U1103" s="513"/>
      <c r="V1103" s="513"/>
      <c r="W1103" s="513"/>
      <c r="X1103" s="513"/>
      <c r="Y1103" s="513"/>
      <c r="Z1103" s="513"/>
      <c r="AA1103" s="513"/>
      <c r="AB1103" s="513"/>
      <c r="AC1103" s="513"/>
      <c r="AD1103" s="513"/>
      <c r="AE1103" s="513"/>
      <c r="AF1103" s="513"/>
      <c r="AG1103" s="513"/>
      <c r="AH1103" s="513"/>
      <c r="AI1103" s="513"/>
      <c r="AJ1103" s="513"/>
      <c r="AK1103" s="513"/>
      <c r="AL1103" s="513"/>
      <c r="AM1103" s="513"/>
      <c r="AN1103" s="513"/>
      <c r="AO1103" s="513"/>
      <c r="AP1103" s="513"/>
      <c r="AQ1103" s="513"/>
      <c r="AR1103" s="513"/>
      <c r="AS1103" s="513"/>
      <c r="AT1103" s="513"/>
      <c r="AU1103" s="513"/>
      <c r="AV1103" s="513"/>
      <c r="AW1103" s="513"/>
      <c r="AX1103" s="513"/>
      <c r="AY1103" s="513"/>
      <c r="AZ1103" s="513"/>
      <c r="BA1103" s="513"/>
      <c r="BB1103" s="513"/>
      <c r="BC1103" s="513"/>
      <c r="BD1103" s="513"/>
      <c r="BE1103" s="513"/>
      <c r="BF1103" s="513"/>
      <c r="BG1103" s="513"/>
      <c r="BH1103" s="513"/>
      <c r="BI1103" s="513"/>
      <c r="BJ1103" s="513"/>
      <c r="BK1103" s="513"/>
      <c r="BL1103" s="513"/>
      <c r="BM1103" s="513"/>
      <c r="BN1103" s="513"/>
      <c r="BO1103" s="513"/>
      <c r="BP1103" s="513"/>
      <c r="BQ1103" s="513"/>
      <c r="BR1103" s="513"/>
      <c r="BS1103" s="513"/>
      <c r="BT1103" s="513"/>
      <c r="BU1103" s="513"/>
      <c r="BV1103" s="513"/>
      <c r="BW1103" s="513"/>
      <c r="BX1103" s="513"/>
      <c r="BY1103" s="513"/>
      <c r="BZ1103" s="513"/>
      <c r="CA1103" s="513"/>
      <c r="CB1103" s="513"/>
      <c r="CC1103" s="1972"/>
      <c r="CD1103" s="1499"/>
      <c r="CE1103" s="1500"/>
      <c r="CF1103" s="1501"/>
      <c r="CG1103" s="1500"/>
      <c r="CH1103" s="1500"/>
      <c r="CI1103" s="1500"/>
      <c r="CJ1103" s="1976"/>
      <c r="CK1103" s="1519"/>
      <c r="CL1103" s="1509"/>
    </row>
    <row r="1104" spans="1:90" s="514" customFormat="1">
      <c r="A1104" s="511"/>
      <c r="B1104" s="512"/>
      <c r="C1104" s="1493"/>
      <c r="D1104" s="1493"/>
      <c r="E1104" s="1493"/>
      <c r="F1104" s="1493"/>
      <c r="G1104" s="1493"/>
      <c r="H1104" s="1530"/>
      <c r="I1104" s="1972"/>
      <c r="J1104" s="1542"/>
      <c r="K1104" s="513"/>
      <c r="L1104" s="513"/>
      <c r="M1104" s="513"/>
      <c r="N1104" s="513"/>
      <c r="O1104" s="513"/>
      <c r="P1104" s="513"/>
      <c r="Q1104" s="513"/>
      <c r="R1104" s="513"/>
      <c r="S1104" s="513"/>
      <c r="T1104" s="513"/>
      <c r="U1104" s="513"/>
      <c r="V1104" s="513"/>
      <c r="W1104" s="513"/>
      <c r="X1104" s="513"/>
      <c r="Y1104" s="513"/>
      <c r="Z1104" s="513"/>
      <c r="AA1104" s="513"/>
      <c r="AB1104" s="513"/>
      <c r="AC1104" s="513"/>
      <c r="AD1104" s="513"/>
      <c r="AE1104" s="513"/>
      <c r="AF1104" s="513"/>
      <c r="AG1104" s="513"/>
      <c r="AH1104" s="513"/>
      <c r="AI1104" s="513"/>
      <c r="AJ1104" s="513"/>
      <c r="AK1104" s="513"/>
      <c r="AL1104" s="513"/>
      <c r="AM1104" s="513"/>
      <c r="AN1104" s="513"/>
      <c r="AO1104" s="513"/>
      <c r="AP1104" s="513"/>
      <c r="AQ1104" s="513"/>
      <c r="AR1104" s="513"/>
      <c r="AS1104" s="513"/>
      <c r="AT1104" s="513"/>
      <c r="AU1104" s="513"/>
      <c r="AV1104" s="513"/>
      <c r="AW1104" s="513"/>
      <c r="AX1104" s="513"/>
      <c r="AY1104" s="513"/>
      <c r="AZ1104" s="513"/>
      <c r="BA1104" s="513"/>
      <c r="BB1104" s="513"/>
      <c r="BC1104" s="513"/>
      <c r="BD1104" s="513"/>
      <c r="BE1104" s="513"/>
      <c r="BF1104" s="513"/>
      <c r="BG1104" s="513"/>
      <c r="BH1104" s="513"/>
      <c r="BI1104" s="513"/>
      <c r="BJ1104" s="513"/>
      <c r="BK1104" s="513"/>
      <c r="BL1104" s="513"/>
      <c r="BM1104" s="513"/>
      <c r="BN1104" s="513"/>
      <c r="BO1104" s="513"/>
      <c r="BP1104" s="513"/>
      <c r="BQ1104" s="513"/>
      <c r="BR1104" s="513"/>
      <c r="BS1104" s="513"/>
      <c r="BT1104" s="513"/>
      <c r="BU1104" s="513"/>
      <c r="BV1104" s="513"/>
      <c r="BW1104" s="513"/>
      <c r="BX1104" s="513"/>
      <c r="BY1104" s="513"/>
      <c r="BZ1104" s="513"/>
      <c r="CA1104" s="513"/>
      <c r="CB1104" s="513"/>
      <c r="CC1104" s="1972"/>
      <c r="CD1104" s="1499"/>
      <c r="CE1104" s="1500"/>
      <c r="CF1104" s="1501"/>
      <c r="CG1104" s="1500"/>
      <c r="CH1104" s="1500"/>
      <c r="CI1104" s="1500"/>
      <c r="CJ1104" s="1976"/>
      <c r="CK1104" s="1519"/>
      <c r="CL1104" s="1509"/>
    </row>
    <row r="1105" spans="1:90" s="514" customFormat="1">
      <c r="A1105" s="511"/>
      <c r="B1105" s="512"/>
      <c r="C1105" s="1493"/>
      <c r="D1105" s="1493"/>
      <c r="E1105" s="1493"/>
      <c r="F1105" s="1493"/>
      <c r="G1105" s="1493"/>
      <c r="H1105" s="1530"/>
      <c r="I1105" s="1972"/>
      <c r="J1105" s="1542"/>
      <c r="K1105" s="513"/>
      <c r="L1105" s="513"/>
      <c r="M1105" s="513"/>
      <c r="N1105" s="513"/>
      <c r="O1105" s="513"/>
      <c r="P1105" s="513"/>
      <c r="Q1105" s="513"/>
      <c r="R1105" s="513"/>
      <c r="S1105" s="513"/>
      <c r="T1105" s="513"/>
      <c r="U1105" s="513"/>
      <c r="V1105" s="513"/>
      <c r="W1105" s="513"/>
      <c r="X1105" s="513"/>
      <c r="Y1105" s="513"/>
      <c r="Z1105" s="513"/>
      <c r="AA1105" s="513"/>
      <c r="AB1105" s="513"/>
      <c r="AC1105" s="513"/>
      <c r="AD1105" s="513"/>
      <c r="AE1105" s="513"/>
      <c r="AF1105" s="513"/>
      <c r="AG1105" s="513"/>
      <c r="AH1105" s="513"/>
      <c r="AI1105" s="513"/>
      <c r="AJ1105" s="513"/>
      <c r="AK1105" s="513"/>
      <c r="AL1105" s="513"/>
      <c r="AM1105" s="513"/>
      <c r="AN1105" s="513"/>
      <c r="AO1105" s="513"/>
      <c r="AP1105" s="513"/>
      <c r="AQ1105" s="513"/>
      <c r="AR1105" s="513"/>
      <c r="AS1105" s="513"/>
      <c r="AT1105" s="513"/>
      <c r="AU1105" s="513"/>
      <c r="AV1105" s="513"/>
      <c r="AW1105" s="513"/>
      <c r="AX1105" s="513"/>
      <c r="AY1105" s="513"/>
      <c r="AZ1105" s="513"/>
      <c r="BA1105" s="513"/>
      <c r="BB1105" s="513"/>
      <c r="BC1105" s="513"/>
      <c r="BD1105" s="513"/>
      <c r="BE1105" s="513"/>
      <c r="BF1105" s="513"/>
      <c r="BG1105" s="513"/>
      <c r="BH1105" s="513"/>
      <c r="BI1105" s="513"/>
      <c r="BJ1105" s="513"/>
      <c r="BK1105" s="513"/>
      <c r="BL1105" s="513"/>
      <c r="BM1105" s="513"/>
      <c r="BN1105" s="513"/>
      <c r="BO1105" s="513"/>
      <c r="BP1105" s="513"/>
      <c r="BQ1105" s="513"/>
      <c r="BR1105" s="513"/>
      <c r="BS1105" s="513"/>
      <c r="BT1105" s="513"/>
      <c r="BU1105" s="513"/>
      <c r="BV1105" s="513"/>
      <c r="BW1105" s="513"/>
      <c r="BX1105" s="513"/>
      <c r="BY1105" s="513"/>
      <c r="BZ1105" s="513"/>
      <c r="CA1105" s="513"/>
      <c r="CB1105" s="513"/>
      <c r="CC1105" s="1972"/>
      <c r="CD1105" s="1499"/>
      <c r="CE1105" s="1500"/>
      <c r="CF1105" s="1501"/>
      <c r="CG1105" s="1500"/>
      <c r="CH1105" s="1500"/>
      <c r="CI1105" s="1500"/>
      <c r="CJ1105" s="1976"/>
      <c r="CK1105" s="1519"/>
      <c r="CL1105" s="1509"/>
    </row>
    <row r="1106" spans="1:90" s="514" customFormat="1">
      <c r="A1106" s="511"/>
      <c r="B1106" s="512"/>
      <c r="C1106" s="1493"/>
      <c r="D1106" s="1493"/>
      <c r="E1106" s="1493"/>
      <c r="F1106" s="1493"/>
      <c r="G1106" s="1493"/>
      <c r="H1106" s="1530"/>
      <c r="I1106" s="1972"/>
      <c r="J1106" s="1542"/>
      <c r="K1106" s="513"/>
      <c r="L1106" s="513"/>
      <c r="M1106" s="513"/>
      <c r="N1106" s="513"/>
      <c r="O1106" s="513"/>
      <c r="P1106" s="513"/>
      <c r="Q1106" s="513"/>
      <c r="R1106" s="513"/>
      <c r="S1106" s="513"/>
      <c r="T1106" s="513"/>
      <c r="U1106" s="513"/>
      <c r="V1106" s="513"/>
      <c r="W1106" s="513"/>
      <c r="X1106" s="513"/>
      <c r="Y1106" s="513"/>
      <c r="Z1106" s="513"/>
      <c r="AA1106" s="513"/>
      <c r="AB1106" s="513"/>
      <c r="AC1106" s="513"/>
      <c r="AD1106" s="513"/>
      <c r="AE1106" s="513"/>
      <c r="AF1106" s="513"/>
      <c r="AG1106" s="513"/>
      <c r="AH1106" s="513"/>
      <c r="AI1106" s="513"/>
      <c r="AJ1106" s="513"/>
      <c r="AK1106" s="513"/>
      <c r="AL1106" s="513"/>
      <c r="AM1106" s="513"/>
      <c r="AN1106" s="513"/>
      <c r="AO1106" s="513"/>
      <c r="AP1106" s="513"/>
      <c r="AQ1106" s="513"/>
      <c r="AR1106" s="513"/>
      <c r="AS1106" s="513"/>
      <c r="AT1106" s="513"/>
      <c r="AU1106" s="513"/>
      <c r="AV1106" s="513"/>
      <c r="AW1106" s="513"/>
      <c r="AX1106" s="513"/>
      <c r="AY1106" s="513"/>
      <c r="AZ1106" s="513"/>
      <c r="BA1106" s="513"/>
      <c r="BB1106" s="513"/>
      <c r="BC1106" s="513"/>
      <c r="BD1106" s="513"/>
      <c r="BE1106" s="513"/>
      <c r="BF1106" s="513"/>
      <c r="BG1106" s="513"/>
      <c r="BH1106" s="513"/>
      <c r="BI1106" s="513"/>
      <c r="BJ1106" s="513"/>
      <c r="BK1106" s="513"/>
      <c r="BL1106" s="513"/>
      <c r="BM1106" s="513"/>
      <c r="BN1106" s="513"/>
      <c r="BO1106" s="513"/>
      <c r="BP1106" s="513"/>
      <c r="BQ1106" s="513"/>
      <c r="BR1106" s="513"/>
      <c r="BS1106" s="513"/>
      <c r="BT1106" s="513"/>
      <c r="BU1106" s="513"/>
      <c r="BV1106" s="513"/>
      <c r="BW1106" s="513"/>
      <c r="BX1106" s="513"/>
      <c r="BY1106" s="513"/>
      <c r="BZ1106" s="513"/>
      <c r="CA1106" s="513"/>
      <c r="CB1106" s="513"/>
      <c r="CC1106" s="1972"/>
      <c r="CD1106" s="1499"/>
      <c r="CE1106" s="1500"/>
      <c r="CF1106" s="1501"/>
      <c r="CG1106" s="1500"/>
      <c r="CH1106" s="1500"/>
      <c r="CI1106" s="1500"/>
      <c r="CJ1106" s="1976"/>
      <c r="CK1106" s="1519"/>
      <c r="CL1106" s="1509"/>
    </row>
    <row r="1107" spans="1:90" s="514" customFormat="1">
      <c r="A1107" s="511"/>
      <c r="B1107" s="512"/>
      <c r="C1107" s="1493"/>
      <c r="D1107" s="1493"/>
      <c r="E1107" s="1493"/>
      <c r="F1107" s="1493"/>
      <c r="G1107" s="1493"/>
      <c r="H1107" s="1530"/>
      <c r="I1107" s="1972"/>
      <c r="J1107" s="1542"/>
      <c r="K1107" s="513"/>
      <c r="L1107" s="513"/>
      <c r="M1107" s="513"/>
      <c r="N1107" s="513"/>
      <c r="O1107" s="513"/>
      <c r="P1107" s="513"/>
      <c r="Q1107" s="513"/>
      <c r="R1107" s="513"/>
      <c r="S1107" s="513"/>
      <c r="T1107" s="513"/>
      <c r="U1107" s="513"/>
      <c r="V1107" s="513"/>
      <c r="W1107" s="513"/>
      <c r="X1107" s="513"/>
      <c r="Y1107" s="513"/>
      <c r="Z1107" s="513"/>
      <c r="AA1107" s="513"/>
      <c r="AB1107" s="513"/>
      <c r="AC1107" s="513"/>
      <c r="AD1107" s="513"/>
      <c r="AE1107" s="513"/>
      <c r="AF1107" s="513"/>
      <c r="AG1107" s="513"/>
      <c r="AH1107" s="513"/>
      <c r="AI1107" s="513"/>
      <c r="AJ1107" s="513"/>
      <c r="AK1107" s="513"/>
      <c r="AL1107" s="513"/>
      <c r="AM1107" s="513"/>
      <c r="AN1107" s="513"/>
      <c r="AO1107" s="513"/>
      <c r="AP1107" s="513"/>
      <c r="AQ1107" s="513"/>
      <c r="AR1107" s="513"/>
      <c r="AS1107" s="513"/>
      <c r="AT1107" s="513"/>
      <c r="AU1107" s="513"/>
      <c r="AV1107" s="513"/>
      <c r="AW1107" s="513"/>
      <c r="AX1107" s="513"/>
      <c r="AY1107" s="513"/>
      <c r="AZ1107" s="513"/>
      <c r="BA1107" s="513"/>
      <c r="BB1107" s="513"/>
      <c r="BC1107" s="513"/>
      <c r="BD1107" s="513"/>
      <c r="BE1107" s="513"/>
      <c r="BF1107" s="513"/>
      <c r="BG1107" s="513"/>
      <c r="BH1107" s="513"/>
      <c r="BI1107" s="513"/>
      <c r="BJ1107" s="513"/>
      <c r="BK1107" s="513"/>
      <c r="BL1107" s="513"/>
      <c r="BM1107" s="513"/>
      <c r="BN1107" s="513"/>
      <c r="BO1107" s="513"/>
      <c r="BP1107" s="513"/>
      <c r="BQ1107" s="513"/>
      <c r="BR1107" s="513"/>
      <c r="BS1107" s="513"/>
      <c r="BT1107" s="513"/>
      <c r="BU1107" s="513"/>
      <c r="BV1107" s="513"/>
      <c r="BW1107" s="513"/>
      <c r="BX1107" s="513"/>
      <c r="BY1107" s="513"/>
      <c r="BZ1107" s="513"/>
      <c r="CA1107" s="513"/>
      <c r="CB1107" s="513"/>
      <c r="CC1107" s="1972"/>
      <c r="CD1107" s="1499"/>
      <c r="CE1107" s="1500"/>
      <c r="CF1107" s="1501"/>
      <c r="CG1107" s="1500"/>
      <c r="CH1107" s="1500"/>
      <c r="CI1107" s="1500"/>
      <c r="CJ1107" s="1976"/>
      <c r="CK1107" s="1519"/>
      <c r="CL1107" s="1509"/>
    </row>
    <row r="1108" spans="1:90" s="514" customFormat="1">
      <c r="A1108" s="511"/>
      <c r="B1108" s="512"/>
      <c r="C1108" s="1493"/>
      <c r="D1108" s="1493"/>
      <c r="E1108" s="1493"/>
      <c r="F1108" s="1493"/>
      <c r="G1108" s="1493"/>
      <c r="H1108" s="1530"/>
      <c r="I1108" s="1972"/>
      <c r="J1108" s="1542"/>
      <c r="K1108" s="513"/>
      <c r="L1108" s="513"/>
      <c r="M1108" s="513"/>
      <c r="N1108" s="513"/>
      <c r="O1108" s="513"/>
      <c r="P1108" s="513"/>
      <c r="Q1108" s="513"/>
      <c r="R1108" s="513"/>
      <c r="S1108" s="513"/>
      <c r="T1108" s="513"/>
      <c r="U1108" s="513"/>
      <c r="V1108" s="513"/>
      <c r="W1108" s="513"/>
      <c r="X1108" s="513"/>
      <c r="Y1108" s="513"/>
      <c r="Z1108" s="513"/>
      <c r="AA1108" s="513"/>
      <c r="AB1108" s="513"/>
      <c r="AC1108" s="513"/>
      <c r="AD1108" s="513"/>
      <c r="AE1108" s="513"/>
      <c r="AF1108" s="513"/>
      <c r="AG1108" s="513"/>
      <c r="AH1108" s="513"/>
      <c r="AI1108" s="513"/>
      <c r="AJ1108" s="513"/>
      <c r="AK1108" s="513"/>
      <c r="AL1108" s="513"/>
      <c r="AM1108" s="513"/>
      <c r="AN1108" s="513"/>
      <c r="AO1108" s="513"/>
      <c r="AP1108" s="513"/>
      <c r="AQ1108" s="513"/>
      <c r="AR1108" s="513"/>
      <c r="AS1108" s="513"/>
      <c r="AT1108" s="513"/>
      <c r="AU1108" s="513"/>
      <c r="AV1108" s="513"/>
      <c r="AW1108" s="513"/>
      <c r="AX1108" s="513"/>
      <c r="AY1108" s="513"/>
      <c r="AZ1108" s="513"/>
      <c r="BA1108" s="513"/>
      <c r="BB1108" s="513"/>
      <c r="BC1108" s="513"/>
      <c r="BD1108" s="513"/>
      <c r="BE1108" s="513"/>
      <c r="BF1108" s="513"/>
      <c r="BG1108" s="513"/>
      <c r="BH1108" s="513"/>
      <c r="BI1108" s="513"/>
      <c r="BJ1108" s="513"/>
      <c r="BK1108" s="513"/>
      <c r="BL1108" s="513"/>
      <c r="BM1108" s="513"/>
      <c r="BN1108" s="513"/>
      <c r="BO1108" s="513"/>
      <c r="BP1108" s="513"/>
      <c r="BQ1108" s="513"/>
      <c r="BR1108" s="513"/>
      <c r="BS1108" s="513"/>
      <c r="BT1108" s="513"/>
      <c r="BU1108" s="513"/>
      <c r="BV1108" s="513"/>
      <c r="BW1108" s="513"/>
      <c r="BX1108" s="513"/>
      <c r="BY1108" s="513"/>
      <c r="BZ1108" s="513"/>
      <c r="CA1108" s="513"/>
      <c r="CB1108" s="513"/>
      <c r="CC1108" s="1972"/>
      <c r="CD1108" s="1499"/>
      <c r="CE1108" s="1500"/>
      <c r="CF1108" s="1501"/>
      <c r="CG1108" s="1500"/>
      <c r="CH1108" s="1500"/>
      <c r="CI1108" s="1500"/>
      <c r="CJ1108" s="1976"/>
      <c r="CK1108" s="1519"/>
      <c r="CL1108" s="1509"/>
    </row>
    <row r="1109" spans="1:90" s="514" customFormat="1">
      <c r="A1109" s="511"/>
      <c r="B1109" s="512"/>
      <c r="C1109" s="1493"/>
      <c r="D1109" s="1493"/>
      <c r="E1109" s="1493"/>
      <c r="F1109" s="1493"/>
      <c r="G1109" s="1493"/>
      <c r="H1109" s="1530"/>
      <c r="I1109" s="1972"/>
      <c r="J1109" s="1542"/>
      <c r="K1109" s="513"/>
      <c r="L1109" s="513"/>
      <c r="M1109" s="513"/>
      <c r="N1109" s="513"/>
      <c r="O1109" s="513"/>
      <c r="P1109" s="513"/>
      <c r="Q1109" s="513"/>
      <c r="R1109" s="513"/>
      <c r="S1109" s="513"/>
      <c r="T1109" s="513"/>
      <c r="U1109" s="513"/>
      <c r="V1109" s="513"/>
      <c r="W1109" s="513"/>
      <c r="X1109" s="513"/>
      <c r="Y1109" s="513"/>
      <c r="Z1109" s="513"/>
      <c r="AA1109" s="513"/>
      <c r="AB1109" s="513"/>
      <c r="AC1109" s="513"/>
      <c r="AD1109" s="513"/>
      <c r="AE1109" s="513"/>
      <c r="AF1109" s="513"/>
      <c r="AG1109" s="513"/>
      <c r="AH1109" s="513"/>
      <c r="AI1109" s="513"/>
      <c r="AJ1109" s="513"/>
      <c r="AK1109" s="513"/>
      <c r="AL1109" s="513"/>
      <c r="AM1109" s="513"/>
      <c r="AN1109" s="513"/>
      <c r="AO1109" s="513"/>
      <c r="AP1109" s="513"/>
      <c r="AQ1109" s="513"/>
      <c r="AR1109" s="513"/>
      <c r="AS1109" s="513"/>
      <c r="AT1109" s="513"/>
      <c r="AU1109" s="513"/>
      <c r="AV1109" s="513"/>
      <c r="AW1109" s="513"/>
      <c r="AX1109" s="513"/>
      <c r="AY1109" s="513"/>
      <c r="AZ1109" s="513"/>
      <c r="BA1109" s="513"/>
      <c r="BB1109" s="513"/>
      <c r="BC1109" s="513"/>
      <c r="BD1109" s="513"/>
      <c r="BE1109" s="513"/>
      <c r="BF1109" s="513"/>
      <c r="BG1109" s="513"/>
      <c r="BH1109" s="513"/>
      <c r="BI1109" s="513"/>
      <c r="BJ1109" s="513"/>
      <c r="BK1109" s="513"/>
      <c r="BL1109" s="513"/>
      <c r="BM1109" s="513"/>
      <c r="BN1109" s="513"/>
      <c r="BO1109" s="513"/>
      <c r="BP1109" s="513"/>
      <c r="BQ1109" s="513"/>
      <c r="BR1109" s="513"/>
      <c r="BS1109" s="513"/>
      <c r="BT1109" s="513"/>
      <c r="BU1109" s="513"/>
      <c r="BV1109" s="513"/>
      <c r="BW1109" s="513"/>
      <c r="BX1109" s="513"/>
      <c r="BY1109" s="513"/>
      <c r="BZ1109" s="513"/>
      <c r="CA1109" s="513"/>
      <c r="CB1109" s="513"/>
      <c r="CC1109" s="1972"/>
      <c r="CD1109" s="1499"/>
      <c r="CE1109" s="1500"/>
      <c r="CF1109" s="1501"/>
      <c r="CG1109" s="1500"/>
      <c r="CH1109" s="1500"/>
      <c r="CI1109" s="1500"/>
      <c r="CJ1109" s="1976"/>
      <c r="CK1109" s="1519"/>
      <c r="CL1109" s="1509"/>
    </row>
    <row r="1110" spans="1:90" s="514" customFormat="1">
      <c r="A1110" s="511"/>
      <c r="B1110" s="512"/>
      <c r="C1110" s="1493"/>
      <c r="D1110" s="1493"/>
      <c r="E1110" s="1493"/>
      <c r="F1110" s="1493"/>
      <c r="G1110" s="1493"/>
      <c r="H1110" s="1530"/>
      <c r="I1110" s="1972"/>
      <c r="J1110" s="1542"/>
      <c r="K1110" s="513"/>
      <c r="L1110" s="513"/>
      <c r="M1110" s="513"/>
      <c r="N1110" s="513"/>
      <c r="O1110" s="513"/>
      <c r="P1110" s="513"/>
      <c r="Q1110" s="513"/>
      <c r="R1110" s="513"/>
      <c r="S1110" s="513"/>
      <c r="T1110" s="513"/>
      <c r="U1110" s="513"/>
      <c r="V1110" s="513"/>
      <c r="W1110" s="513"/>
      <c r="X1110" s="513"/>
      <c r="Y1110" s="513"/>
      <c r="Z1110" s="513"/>
      <c r="AA1110" s="513"/>
      <c r="AB1110" s="513"/>
      <c r="AC1110" s="513"/>
      <c r="AD1110" s="513"/>
      <c r="AE1110" s="513"/>
      <c r="AF1110" s="513"/>
      <c r="AG1110" s="513"/>
      <c r="AH1110" s="513"/>
      <c r="AI1110" s="513"/>
      <c r="AJ1110" s="513"/>
      <c r="AK1110" s="513"/>
      <c r="AL1110" s="513"/>
      <c r="AM1110" s="513"/>
      <c r="AN1110" s="513"/>
      <c r="AO1110" s="513"/>
      <c r="AP1110" s="513"/>
      <c r="AQ1110" s="513"/>
      <c r="AR1110" s="513"/>
      <c r="AS1110" s="513"/>
      <c r="AT1110" s="513"/>
      <c r="AU1110" s="513"/>
      <c r="AV1110" s="513"/>
      <c r="AW1110" s="513"/>
      <c r="AX1110" s="513"/>
      <c r="AY1110" s="513"/>
      <c r="AZ1110" s="513"/>
      <c r="BA1110" s="513"/>
      <c r="BB1110" s="513"/>
      <c r="BC1110" s="513"/>
      <c r="BD1110" s="513"/>
      <c r="BE1110" s="513"/>
      <c r="BF1110" s="513"/>
      <c r="BG1110" s="513"/>
      <c r="BH1110" s="513"/>
      <c r="BI1110" s="513"/>
      <c r="BJ1110" s="513"/>
      <c r="BK1110" s="513"/>
      <c r="BL1110" s="513"/>
      <c r="BM1110" s="513"/>
      <c r="BN1110" s="513"/>
      <c r="BO1110" s="513"/>
      <c r="BP1110" s="513"/>
      <c r="BQ1110" s="513"/>
      <c r="BR1110" s="513"/>
      <c r="BS1110" s="513"/>
      <c r="BT1110" s="513"/>
      <c r="BU1110" s="513"/>
      <c r="BV1110" s="513"/>
      <c r="BW1110" s="513"/>
      <c r="BX1110" s="513"/>
      <c r="BY1110" s="513"/>
      <c r="BZ1110" s="513"/>
      <c r="CA1110" s="513"/>
      <c r="CB1110" s="513"/>
      <c r="CC1110" s="1972"/>
      <c r="CD1110" s="1499"/>
      <c r="CE1110" s="1500"/>
      <c r="CF1110" s="1501"/>
      <c r="CG1110" s="1500"/>
      <c r="CH1110" s="1500"/>
      <c r="CI1110" s="1500"/>
      <c r="CJ1110" s="1976"/>
      <c r="CK1110" s="1519"/>
      <c r="CL1110" s="1509"/>
    </row>
    <row r="1111" spans="1:90" s="514" customFormat="1">
      <c r="A1111" s="511"/>
      <c r="B1111" s="512"/>
      <c r="C1111" s="1493"/>
      <c r="D1111" s="1493"/>
      <c r="E1111" s="1493"/>
      <c r="F1111" s="1493"/>
      <c r="G1111" s="1493"/>
      <c r="H1111" s="1530"/>
      <c r="I1111" s="1972"/>
      <c r="J1111" s="1542"/>
      <c r="K1111" s="513"/>
      <c r="L1111" s="513"/>
      <c r="M1111" s="513"/>
      <c r="N1111" s="513"/>
      <c r="O1111" s="513"/>
      <c r="P1111" s="513"/>
      <c r="Q1111" s="513"/>
      <c r="R1111" s="513"/>
      <c r="S1111" s="513"/>
      <c r="T1111" s="513"/>
      <c r="U1111" s="513"/>
      <c r="V1111" s="513"/>
      <c r="W1111" s="513"/>
      <c r="X1111" s="513"/>
      <c r="Y1111" s="513"/>
      <c r="Z1111" s="513"/>
      <c r="AA1111" s="513"/>
      <c r="AB1111" s="513"/>
      <c r="AC1111" s="513"/>
      <c r="AD1111" s="513"/>
      <c r="AE1111" s="513"/>
      <c r="AF1111" s="513"/>
      <c r="AG1111" s="513"/>
      <c r="AH1111" s="513"/>
      <c r="AI1111" s="513"/>
      <c r="AJ1111" s="513"/>
      <c r="AK1111" s="513"/>
      <c r="AL1111" s="513"/>
      <c r="AM1111" s="513"/>
      <c r="AN1111" s="513"/>
      <c r="AO1111" s="513"/>
      <c r="AP1111" s="513"/>
      <c r="AQ1111" s="513"/>
      <c r="AR1111" s="513"/>
      <c r="AS1111" s="513"/>
      <c r="AT1111" s="513"/>
      <c r="AU1111" s="513"/>
      <c r="AV1111" s="513"/>
      <c r="AW1111" s="513"/>
      <c r="AX1111" s="513"/>
      <c r="AY1111" s="513"/>
      <c r="AZ1111" s="513"/>
      <c r="BA1111" s="513"/>
      <c r="BB1111" s="513"/>
      <c r="BC1111" s="513"/>
      <c r="BD1111" s="513"/>
      <c r="BE1111" s="513"/>
      <c r="BF1111" s="513"/>
      <c r="BG1111" s="513"/>
      <c r="BH1111" s="513"/>
      <c r="BI1111" s="513"/>
      <c r="BJ1111" s="513"/>
      <c r="BK1111" s="513"/>
      <c r="BL1111" s="513"/>
      <c r="BM1111" s="513"/>
      <c r="BN1111" s="513"/>
      <c r="BO1111" s="513"/>
      <c r="BP1111" s="513"/>
      <c r="BQ1111" s="513"/>
      <c r="BR1111" s="513"/>
      <c r="BS1111" s="513"/>
      <c r="BT1111" s="513"/>
      <c r="BU1111" s="513"/>
      <c r="BV1111" s="513"/>
      <c r="BW1111" s="513"/>
      <c r="BX1111" s="513"/>
      <c r="BY1111" s="513"/>
      <c r="BZ1111" s="513"/>
      <c r="CA1111" s="513"/>
      <c r="CB1111" s="513"/>
      <c r="CC1111" s="1972"/>
      <c r="CD1111" s="1499"/>
      <c r="CE1111" s="1500"/>
      <c r="CF1111" s="1501"/>
      <c r="CG1111" s="1500"/>
      <c r="CH1111" s="1500"/>
      <c r="CI1111" s="1500"/>
      <c r="CJ1111" s="1976"/>
      <c r="CK1111" s="1519"/>
      <c r="CL1111" s="1509"/>
    </row>
    <row r="1112" spans="1:90" s="514" customFormat="1">
      <c r="A1112" s="511"/>
      <c r="B1112" s="512"/>
      <c r="C1112" s="1493"/>
      <c r="D1112" s="1493"/>
      <c r="E1112" s="1493"/>
      <c r="F1112" s="1493"/>
      <c r="G1112" s="1493"/>
      <c r="H1112" s="1530"/>
      <c r="I1112" s="1972"/>
      <c r="J1112" s="1542"/>
      <c r="K1112" s="513"/>
      <c r="L1112" s="513"/>
      <c r="M1112" s="513"/>
      <c r="N1112" s="513"/>
      <c r="O1112" s="513"/>
      <c r="P1112" s="513"/>
      <c r="Q1112" s="513"/>
      <c r="R1112" s="513"/>
      <c r="S1112" s="513"/>
      <c r="T1112" s="513"/>
      <c r="U1112" s="513"/>
      <c r="V1112" s="513"/>
      <c r="W1112" s="513"/>
      <c r="X1112" s="513"/>
      <c r="Y1112" s="513"/>
      <c r="Z1112" s="513"/>
      <c r="AA1112" s="513"/>
      <c r="AB1112" s="513"/>
      <c r="AC1112" s="513"/>
      <c r="AD1112" s="513"/>
      <c r="AE1112" s="513"/>
      <c r="AF1112" s="513"/>
      <c r="AG1112" s="513"/>
      <c r="AH1112" s="513"/>
      <c r="AI1112" s="513"/>
      <c r="AJ1112" s="513"/>
      <c r="AK1112" s="513"/>
      <c r="AL1112" s="513"/>
      <c r="AM1112" s="513"/>
      <c r="AN1112" s="513"/>
      <c r="AO1112" s="513"/>
      <c r="AP1112" s="513"/>
      <c r="AQ1112" s="513"/>
      <c r="AR1112" s="513"/>
      <c r="AS1112" s="513"/>
      <c r="AT1112" s="513"/>
      <c r="AU1112" s="513"/>
      <c r="AV1112" s="513"/>
      <c r="AW1112" s="513"/>
      <c r="AX1112" s="513"/>
      <c r="AY1112" s="513"/>
      <c r="AZ1112" s="513"/>
      <c r="BA1112" s="513"/>
      <c r="BB1112" s="513"/>
      <c r="BC1112" s="513"/>
      <c r="BD1112" s="513"/>
      <c r="BE1112" s="513"/>
      <c r="BF1112" s="513"/>
      <c r="BG1112" s="513"/>
      <c r="BH1112" s="513"/>
      <c r="BI1112" s="513"/>
      <c r="BJ1112" s="513"/>
      <c r="BK1112" s="513"/>
      <c r="BL1112" s="513"/>
      <c r="BM1112" s="513"/>
      <c r="BN1112" s="513"/>
      <c r="BO1112" s="513"/>
      <c r="BP1112" s="513"/>
      <c r="BQ1112" s="513"/>
      <c r="BR1112" s="513"/>
      <c r="BS1112" s="513"/>
      <c r="BT1112" s="513"/>
      <c r="BU1112" s="513"/>
      <c r="BV1112" s="513"/>
      <c r="BW1112" s="513"/>
      <c r="BX1112" s="513"/>
      <c r="BY1112" s="513"/>
      <c r="BZ1112" s="513"/>
      <c r="CA1112" s="513"/>
      <c r="CB1112" s="513"/>
      <c r="CC1112" s="1972"/>
      <c r="CD1112" s="1499"/>
      <c r="CE1112" s="1500"/>
      <c r="CF1112" s="1501"/>
      <c r="CG1112" s="1500"/>
      <c r="CH1112" s="1500"/>
      <c r="CI1112" s="1500"/>
      <c r="CJ1112" s="1976"/>
      <c r="CK1112" s="1519"/>
      <c r="CL1112" s="1509"/>
    </row>
    <row r="1113" spans="1:90" s="514" customFormat="1">
      <c r="A1113" s="511"/>
      <c r="B1113" s="512"/>
      <c r="C1113" s="1493"/>
      <c r="D1113" s="1493"/>
      <c r="E1113" s="1493"/>
      <c r="F1113" s="1493"/>
      <c r="G1113" s="1493"/>
      <c r="H1113" s="1530"/>
      <c r="I1113" s="1972"/>
      <c r="J1113" s="1542"/>
      <c r="K1113" s="513"/>
      <c r="L1113" s="513"/>
      <c r="M1113" s="513"/>
      <c r="N1113" s="513"/>
      <c r="O1113" s="513"/>
      <c r="P1113" s="513"/>
      <c r="Q1113" s="513"/>
      <c r="R1113" s="513"/>
      <c r="S1113" s="513"/>
      <c r="T1113" s="513"/>
      <c r="U1113" s="513"/>
      <c r="V1113" s="513"/>
      <c r="W1113" s="513"/>
      <c r="X1113" s="513"/>
      <c r="Y1113" s="513"/>
      <c r="Z1113" s="513"/>
      <c r="AA1113" s="513"/>
      <c r="AB1113" s="513"/>
      <c r="AC1113" s="513"/>
      <c r="AD1113" s="513"/>
      <c r="AE1113" s="513"/>
      <c r="AF1113" s="513"/>
      <c r="AG1113" s="513"/>
      <c r="AH1113" s="513"/>
      <c r="AI1113" s="513"/>
      <c r="AJ1113" s="513"/>
      <c r="AK1113" s="513"/>
      <c r="AL1113" s="513"/>
      <c r="AM1113" s="513"/>
      <c r="AN1113" s="513"/>
      <c r="AO1113" s="513"/>
      <c r="AP1113" s="513"/>
      <c r="AQ1113" s="513"/>
      <c r="AR1113" s="513"/>
      <c r="AS1113" s="513"/>
      <c r="AT1113" s="513"/>
      <c r="AU1113" s="513"/>
      <c r="AV1113" s="513"/>
      <c r="AW1113" s="513"/>
      <c r="AX1113" s="513"/>
      <c r="AY1113" s="513"/>
      <c r="AZ1113" s="513"/>
      <c r="BA1113" s="513"/>
      <c r="BB1113" s="513"/>
      <c r="BC1113" s="513"/>
      <c r="BD1113" s="513"/>
      <c r="BE1113" s="513"/>
      <c r="BF1113" s="513"/>
      <c r="BG1113" s="513"/>
      <c r="BH1113" s="513"/>
      <c r="BI1113" s="513"/>
      <c r="BJ1113" s="513"/>
      <c r="BK1113" s="513"/>
      <c r="BL1113" s="513"/>
      <c r="BM1113" s="513"/>
      <c r="BN1113" s="513"/>
      <c r="BO1113" s="513"/>
      <c r="BP1113" s="513"/>
      <c r="BQ1113" s="513"/>
      <c r="BR1113" s="513"/>
      <c r="BS1113" s="513"/>
      <c r="BT1113" s="513"/>
      <c r="BU1113" s="513"/>
      <c r="BV1113" s="513"/>
      <c r="BW1113" s="513"/>
      <c r="BX1113" s="513"/>
      <c r="BY1113" s="513"/>
      <c r="BZ1113" s="513"/>
      <c r="CA1113" s="513"/>
      <c r="CB1113" s="513"/>
      <c r="CC1113" s="1972"/>
      <c r="CD1113" s="1499"/>
      <c r="CE1113" s="1500"/>
      <c r="CF1113" s="1501"/>
      <c r="CG1113" s="1500"/>
      <c r="CH1113" s="1500"/>
      <c r="CI1113" s="1500"/>
      <c r="CJ1113" s="1976"/>
      <c r="CK1113" s="1519"/>
      <c r="CL1113" s="1509"/>
    </row>
    <row r="1114" spans="1:90" s="514" customFormat="1">
      <c r="A1114" s="511"/>
      <c r="B1114" s="512"/>
      <c r="C1114" s="1493"/>
      <c r="D1114" s="1493"/>
      <c r="E1114" s="1493"/>
      <c r="F1114" s="1493"/>
      <c r="G1114" s="1493"/>
      <c r="H1114" s="1530"/>
      <c r="I1114" s="1972"/>
      <c r="J1114" s="1542"/>
      <c r="K1114" s="513"/>
      <c r="L1114" s="513"/>
      <c r="M1114" s="513"/>
      <c r="N1114" s="513"/>
      <c r="O1114" s="513"/>
      <c r="P1114" s="513"/>
      <c r="Q1114" s="513"/>
      <c r="R1114" s="513"/>
      <c r="S1114" s="513"/>
      <c r="T1114" s="513"/>
      <c r="U1114" s="513"/>
      <c r="V1114" s="513"/>
      <c r="W1114" s="513"/>
      <c r="X1114" s="513"/>
      <c r="Y1114" s="513"/>
      <c r="Z1114" s="513"/>
      <c r="AA1114" s="513"/>
      <c r="AB1114" s="513"/>
      <c r="AC1114" s="513"/>
      <c r="AD1114" s="513"/>
      <c r="AE1114" s="513"/>
      <c r="AF1114" s="513"/>
      <c r="AG1114" s="513"/>
      <c r="AH1114" s="513"/>
      <c r="AI1114" s="513"/>
      <c r="AJ1114" s="513"/>
      <c r="AK1114" s="513"/>
      <c r="AL1114" s="513"/>
      <c r="AM1114" s="513"/>
      <c r="AN1114" s="513"/>
      <c r="AO1114" s="513"/>
      <c r="AP1114" s="513"/>
      <c r="AQ1114" s="513"/>
      <c r="AR1114" s="513"/>
      <c r="AS1114" s="513"/>
      <c r="AT1114" s="513"/>
      <c r="AU1114" s="513"/>
      <c r="AV1114" s="513"/>
      <c r="AW1114" s="513"/>
      <c r="AX1114" s="513"/>
      <c r="AY1114" s="513"/>
      <c r="AZ1114" s="513"/>
      <c r="BA1114" s="513"/>
      <c r="BB1114" s="513"/>
      <c r="BC1114" s="513"/>
      <c r="BD1114" s="513"/>
      <c r="BE1114" s="513"/>
      <c r="BF1114" s="513"/>
      <c r="BG1114" s="513"/>
      <c r="BH1114" s="513"/>
      <c r="BI1114" s="513"/>
      <c r="BJ1114" s="513"/>
      <c r="BK1114" s="513"/>
      <c r="BL1114" s="513"/>
      <c r="BM1114" s="513"/>
      <c r="BN1114" s="513"/>
      <c r="BO1114" s="513"/>
      <c r="BP1114" s="513"/>
      <c r="BQ1114" s="513"/>
      <c r="BR1114" s="513"/>
      <c r="BS1114" s="513"/>
      <c r="BT1114" s="513"/>
      <c r="BU1114" s="513"/>
      <c r="BV1114" s="513"/>
      <c r="BW1114" s="513"/>
      <c r="BX1114" s="513"/>
      <c r="BY1114" s="513"/>
      <c r="BZ1114" s="513"/>
      <c r="CA1114" s="513"/>
      <c r="CB1114" s="513"/>
      <c r="CC1114" s="1972"/>
      <c r="CD1114" s="1499"/>
      <c r="CE1114" s="1500"/>
      <c r="CF1114" s="1501"/>
      <c r="CG1114" s="1500"/>
      <c r="CH1114" s="1500"/>
      <c r="CI1114" s="1500"/>
      <c r="CJ1114" s="1976"/>
      <c r="CK1114" s="1519"/>
      <c r="CL1114" s="1509"/>
    </row>
    <row r="1115" spans="1:90" s="514" customFormat="1">
      <c r="A1115" s="511"/>
      <c r="B1115" s="512"/>
      <c r="C1115" s="1493"/>
      <c r="D1115" s="1493"/>
      <c r="E1115" s="1493"/>
      <c r="F1115" s="1493"/>
      <c r="G1115" s="1493"/>
      <c r="H1115" s="1530"/>
      <c r="I1115" s="1972"/>
      <c r="J1115" s="1542"/>
      <c r="K1115" s="513"/>
      <c r="L1115" s="513"/>
      <c r="M1115" s="513"/>
      <c r="N1115" s="513"/>
      <c r="O1115" s="513"/>
      <c r="P1115" s="513"/>
      <c r="Q1115" s="513"/>
      <c r="R1115" s="513"/>
      <c r="S1115" s="513"/>
      <c r="T1115" s="513"/>
      <c r="U1115" s="513"/>
      <c r="V1115" s="513"/>
      <c r="W1115" s="513"/>
      <c r="X1115" s="513"/>
      <c r="Y1115" s="513"/>
      <c r="Z1115" s="513"/>
      <c r="AA1115" s="513"/>
      <c r="AB1115" s="513"/>
      <c r="AC1115" s="513"/>
      <c r="AD1115" s="513"/>
      <c r="AE1115" s="513"/>
      <c r="AF1115" s="513"/>
      <c r="AG1115" s="513"/>
      <c r="AH1115" s="513"/>
      <c r="AI1115" s="513"/>
      <c r="AJ1115" s="513"/>
      <c r="AK1115" s="513"/>
      <c r="AL1115" s="513"/>
      <c r="AM1115" s="513"/>
      <c r="AN1115" s="513"/>
      <c r="AO1115" s="513"/>
      <c r="AP1115" s="513"/>
      <c r="AQ1115" s="513"/>
      <c r="AR1115" s="513"/>
      <c r="AS1115" s="513"/>
      <c r="AT1115" s="513"/>
      <c r="AU1115" s="513"/>
      <c r="AV1115" s="513"/>
      <c r="AW1115" s="513"/>
      <c r="AX1115" s="513"/>
      <c r="AY1115" s="513"/>
      <c r="AZ1115" s="513"/>
      <c r="BA1115" s="513"/>
      <c r="BB1115" s="513"/>
      <c r="BC1115" s="513"/>
      <c r="BD1115" s="513"/>
      <c r="BE1115" s="513"/>
      <c r="BF1115" s="513"/>
      <c r="BG1115" s="513"/>
      <c r="BH1115" s="513"/>
      <c r="BI1115" s="513"/>
      <c r="BJ1115" s="513"/>
      <c r="BK1115" s="513"/>
      <c r="BL1115" s="513"/>
      <c r="BM1115" s="513"/>
      <c r="BN1115" s="513"/>
      <c r="BO1115" s="513"/>
      <c r="BP1115" s="513"/>
      <c r="BQ1115" s="513"/>
      <c r="BR1115" s="513"/>
      <c r="BS1115" s="513"/>
      <c r="BT1115" s="513"/>
      <c r="BU1115" s="513"/>
      <c r="BV1115" s="513"/>
      <c r="BW1115" s="513"/>
      <c r="BX1115" s="513"/>
      <c r="BY1115" s="513"/>
      <c r="BZ1115" s="513"/>
      <c r="CA1115" s="513"/>
      <c r="CB1115" s="513"/>
      <c r="CC1115" s="1972"/>
      <c r="CD1115" s="1499"/>
      <c r="CE1115" s="1500"/>
      <c r="CF1115" s="1501"/>
      <c r="CG1115" s="1500"/>
      <c r="CH1115" s="1500"/>
      <c r="CI1115" s="1500"/>
      <c r="CJ1115" s="1976"/>
      <c r="CK1115" s="1519"/>
      <c r="CL1115" s="1509"/>
    </row>
    <row r="1116" spans="1:90" s="514" customFormat="1">
      <c r="A1116" s="511"/>
      <c r="B1116" s="512"/>
      <c r="C1116" s="1493"/>
      <c r="D1116" s="1493"/>
      <c r="E1116" s="1493"/>
      <c r="F1116" s="1493"/>
      <c r="G1116" s="1493"/>
      <c r="H1116" s="1530"/>
      <c r="I1116" s="1972"/>
      <c r="J1116" s="1542"/>
      <c r="K1116" s="513"/>
      <c r="L1116" s="513"/>
      <c r="M1116" s="513"/>
      <c r="N1116" s="513"/>
      <c r="O1116" s="513"/>
      <c r="P1116" s="513"/>
      <c r="Q1116" s="513"/>
      <c r="R1116" s="513"/>
      <c r="S1116" s="513"/>
      <c r="T1116" s="513"/>
      <c r="U1116" s="513"/>
      <c r="V1116" s="513"/>
      <c r="W1116" s="513"/>
      <c r="X1116" s="513"/>
      <c r="Y1116" s="513"/>
      <c r="Z1116" s="513"/>
      <c r="AA1116" s="513"/>
      <c r="AB1116" s="513"/>
      <c r="AC1116" s="513"/>
      <c r="AD1116" s="513"/>
      <c r="AE1116" s="513"/>
      <c r="AF1116" s="513"/>
      <c r="AG1116" s="513"/>
      <c r="AH1116" s="513"/>
      <c r="AI1116" s="513"/>
      <c r="AJ1116" s="513"/>
      <c r="AK1116" s="513"/>
      <c r="AL1116" s="513"/>
      <c r="AM1116" s="513"/>
      <c r="AN1116" s="513"/>
      <c r="AO1116" s="513"/>
      <c r="AP1116" s="513"/>
      <c r="AQ1116" s="513"/>
      <c r="AR1116" s="513"/>
      <c r="AS1116" s="513"/>
      <c r="AT1116" s="513"/>
      <c r="AU1116" s="513"/>
      <c r="AV1116" s="513"/>
      <c r="AW1116" s="513"/>
      <c r="AX1116" s="513"/>
      <c r="AY1116" s="513"/>
      <c r="AZ1116" s="513"/>
      <c r="BA1116" s="513"/>
      <c r="BB1116" s="513"/>
      <c r="BC1116" s="513"/>
      <c r="BD1116" s="513"/>
      <c r="BE1116" s="513"/>
      <c r="BF1116" s="513"/>
      <c r="BG1116" s="513"/>
      <c r="BH1116" s="513"/>
      <c r="BI1116" s="513"/>
      <c r="BJ1116" s="513"/>
      <c r="BK1116" s="513"/>
      <c r="BL1116" s="513"/>
      <c r="BM1116" s="513"/>
      <c r="BN1116" s="513"/>
      <c r="BO1116" s="513"/>
      <c r="BP1116" s="513"/>
      <c r="BQ1116" s="513"/>
      <c r="BR1116" s="513"/>
      <c r="BS1116" s="513"/>
      <c r="BT1116" s="513"/>
      <c r="BU1116" s="513"/>
      <c r="BV1116" s="513"/>
      <c r="BW1116" s="513"/>
      <c r="BX1116" s="513"/>
      <c r="BY1116" s="513"/>
      <c r="BZ1116" s="513"/>
      <c r="CA1116" s="513"/>
      <c r="CB1116" s="513"/>
      <c r="CC1116" s="1972"/>
      <c r="CD1116" s="1499"/>
      <c r="CE1116" s="1500"/>
      <c r="CF1116" s="1501"/>
      <c r="CG1116" s="1500"/>
      <c r="CH1116" s="1500"/>
      <c r="CI1116" s="1500"/>
      <c r="CJ1116" s="1976"/>
      <c r="CK1116" s="1519"/>
      <c r="CL1116" s="1509"/>
    </row>
    <row r="1117" spans="1:90" s="514" customFormat="1">
      <c r="A1117" s="511"/>
      <c r="B1117" s="512"/>
      <c r="C1117" s="1493"/>
      <c r="D1117" s="1493"/>
      <c r="E1117" s="1493"/>
      <c r="F1117" s="1493"/>
      <c r="G1117" s="1493"/>
      <c r="H1117" s="1530"/>
      <c r="I1117" s="1972"/>
      <c r="J1117" s="1542"/>
      <c r="K1117" s="513"/>
      <c r="L1117" s="513"/>
      <c r="M1117" s="513"/>
      <c r="N1117" s="513"/>
      <c r="O1117" s="513"/>
      <c r="P1117" s="513"/>
      <c r="Q1117" s="513"/>
      <c r="R1117" s="513"/>
      <c r="S1117" s="513"/>
      <c r="T1117" s="513"/>
      <c r="U1117" s="513"/>
      <c r="V1117" s="513"/>
      <c r="W1117" s="513"/>
      <c r="X1117" s="513"/>
      <c r="Y1117" s="513"/>
      <c r="Z1117" s="513"/>
      <c r="AA1117" s="513"/>
      <c r="AB1117" s="513"/>
      <c r="AC1117" s="513"/>
      <c r="AD1117" s="513"/>
      <c r="AE1117" s="513"/>
      <c r="AF1117" s="513"/>
      <c r="AG1117" s="513"/>
      <c r="AH1117" s="513"/>
      <c r="AI1117" s="513"/>
      <c r="AJ1117" s="513"/>
      <c r="AK1117" s="513"/>
      <c r="AL1117" s="513"/>
      <c r="AM1117" s="513"/>
      <c r="AN1117" s="513"/>
      <c r="AO1117" s="513"/>
      <c r="AP1117" s="513"/>
      <c r="AQ1117" s="513"/>
      <c r="AR1117" s="513"/>
      <c r="AS1117" s="513"/>
      <c r="AT1117" s="513"/>
      <c r="AU1117" s="513"/>
      <c r="AV1117" s="513"/>
      <c r="AW1117" s="513"/>
      <c r="AX1117" s="513"/>
      <c r="AY1117" s="513"/>
      <c r="AZ1117" s="513"/>
      <c r="BA1117" s="513"/>
      <c r="BB1117" s="513"/>
      <c r="BC1117" s="513"/>
      <c r="BD1117" s="513"/>
      <c r="BE1117" s="513"/>
      <c r="BF1117" s="513"/>
      <c r="BG1117" s="513"/>
      <c r="BH1117" s="513"/>
      <c r="BI1117" s="513"/>
      <c r="BJ1117" s="513"/>
      <c r="BK1117" s="513"/>
      <c r="BL1117" s="513"/>
      <c r="BM1117" s="513"/>
      <c r="BN1117" s="513"/>
      <c r="BO1117" s="513"/>
      <c r="BP1117" s="513"/>
      <c r="BQ1117" s="513"/>
      <c r="BR1117" s="513"/>
      <c r="BS1117" s="513"/>
      <c r="BT1117" s="513"/>
      <c r="BU1117" s="513"/>
      <c r="BV1117" s="513"/>
      <c r="BW1117" s="513"/>
      <c r="BX1117" s="513"/>
      <c r="BY1117" s="513"/>
      <c r="BZ1117" s="513"/>
      <c r="CA1117" s="513"/>
      <c r="CB1117" s="513"/>
      <c r="CC1117" s="1972"/>
      <c r="CD1117" s="1499"/>
      <c r="CE1117" s="1500"/>
      <c r="CF1117" s="1501"/>
      <c r="CG1117" s="1500"/>
      <c r="CH1117" s="1500"/>
      <c r="CI1117" s="1500"/>
      <c r="CJ1117" s="1976"/>
      <c r="CK1117" s="1519"/>
      <c r="CL1117" s="1509"/>
    </row>
    <row r="1118" spans="1:90" s="514" customFormat="1">
      <c r="A1118" s="511"/>
      <c r="B1118" s="512"/>
      <c r="C1118" s="1493"/>
      <c r="D1118" s="1493"/>
      <c r="E1118" s="1493"/>
      <c r="F1118" s="1493"/>
      <c r="G1118" s="1493"/>
      <c r="H1118" s="1530"/>
      <c r="I1118" s="1972"/>
      <c r="J1118" s="1542"/>
      <c r="K1118" s="513"/>
      <c r="L1118" s="513"/>
      <c r="M1118" s="513"/>
      <c r="N1118" s="513"/>
      <c r="O1118" s="513"/>
      <c r="P1118" s="513"/>
      <c r="Q1118" s="513"/>
      <c r="R1118" s="513"/>
      <c r="S1118" s="513"/>
      <c r="T1118" s="513"/>
      <c r="U1118" s="513"/>
      <c r="V1118" s="513"/>
      <c r="W1118" s="513"/>
      <c r="X1118" s="513"/>
      <c r="Y1118" s="513"/>
      <c r="Z1118" s="513"/>
      <c r="AA1118" s="513"/>
      <c r="AB1118" s="513"/>
      <c r="AC1118" s="513"/>
      <c r="AD1118" s="513"/>
      <c r="AE1118" s="513"/>
      <c r="AF1118" s="513"/>
      <c r="AG1118" s="513"/>
      <c r="AH1118" s="513"/>
      <c r="AI1118" s="513"/>
      <c r="AJ1118" s="513"/>
      <c r="AK1118" s="513"/>
      <c r="AL1118" s="513"/>
      <c r="AM1118" s="513"/>
      <c r="AN1118" s="513"/>
      <c r="AO1118" s="513"/>
      <c r="AP1118" s="513"/>
      <c r="AQ1118" s="513"/>
      <c r="AR1118" s="513"/>
      <c r="AS1118" s="513"/>
      <c r="AT1118" s="513"/>
      <c r="AU1118" s="513"/>
      <c r="AV1118" s="513"/>
      <c r="AW1118" s="513"/>
      <c r="AX1118" s="513"/>
      <c r="AY1118" s="513"/>
      <c r="AZ1118" s="513"/>
      <c r="BA1118" s="513"/>
      <c r="BB1118" s="513"/>
      <c r="BC1118" s="513"/>
      <c r="BD1118" s="513"/>
      <c r="BE1118" s="513"/>
      <c r="BF1118" s="513"/>
      <c r="BG1118" s="513"/>
      <c r="BH1118" s="513"/>
      <c r="BI1118" s="513"/>
      <c r="BJ1118" s="513"/>
      <c r="BK1118" s="513"/>
      <c r="BL1118" s="513"/>
      <c r="BM1118" s="513"/>
      <c r="BN1118" s="513"/>
      <c r="BO1118" s="513"/>
      <c r="BP1118" s="513"/>
      <c r="BQ1118" s="513"/>
      <c r="BR1118" s="513"/>
      <c r="BS1118" s="513"/>
      <c r="BT1118" s="513"/>
      <c r="BU1118" s="513"/>
      <c r="BV1118" s="513"/>
      <c r="BW1118" s="513"/>
      <c r="BX1118" s="513"/>
      <c r="BY1118" s="513"/>
      <c r="BZ1118" s="513"/>
      <c r="CA1118" s="513"/>
      <c r="CB1118" s="513"/>
      <c r="CC1118" s="1972"/>
      <c r="CD1118" s="1499"/>
      <c r="CE1118" s="1500"/>
      <c r="CF1118" s="1501"/>
      <c r="CG1118" s="1500"/>
      <c r="CH1118" s="1500"/>
      <c r="CI1118" s="1500"/>
      <c r="CJ1118" s="1976"/>
      <c r="CK1118" s="1519"/>
      <c r="CL1118" s="1509"/>
    </row>
    <row r="1119" spans="1:90" s="514" customFormat="1">
      <c r="A1119" s="511"/>
      <c r="B1119" s="512"/>
      <c r="C1119" s="1493"/>
      <c r="D1119" s="1493"/>
      <c r="E1119" s="1493"/>
      <c r="F1119" s="1493"/>
      <c r="G1119" s="1493"/>
      <c r="H1119" s="1530"/>
      <c r="I1119" s="1972"/>
      <c r="J1119" s="1542"/>
      <c r="K1119" s="513"/>
      <c r="L1119" s="513"/>
      <c r="M1119" s="513"/>
      <c r="N1119" s="513"/>
      <c r="O1119" s="513"/>
      <c r="P1119" s="513"/>
      <c r="Q1119" s="513"/>
      <c r="R1119" s="513"/>
      <c r="S1119" s="513"/>
      <c r="T1119" s="513"/>
      <c r="U1119" s="513"/>
      <c r="V1119" s="513"/>
      <c r="W1119" s="513"/>
      <c r="X1119" s="513"/>
      <c r="Y1119" s="513"/>
      <c r="Z1119" s="513"/>
      <c r="AA1119" s="513"/>
      <c r="AB1119" s="513"/>
      <c r="AC1119" s="513"/>
      <c r="AD1119" s="513"/>
      <c r="AE1119" s="513"/>
      <c r="AF1119" s="513"/>
      <c r="AG1119" s="513"/>
      <c r="AH1119" s="513"/>
      <c r="AI1119" s="513"/>
      <c r="AJ1119" s="513"/>
      <c r="AK1119" s="513"/>
      <c r="AL1119" s="513"/>
      <c r="AM1119" s="513"/>
      <c r="AN1119" s="513"/>
      <c r="AO1119" s="513"/>
      <c r="AP1119" s="513"/>
      <c r="AQ1119" s="513"/>
      <c r="AR1119" s="513"/>
      <c r="AS1119" s="513"/>
      <c r="AT1119" s="513"/>
      <c r="AU1119" s="513"/>
      <c r="AV1119" s="513"/>
      <c r="AW1119" s="513"/>
      <c r="AX1119" s="513"/>
      <c r="AY1119" s="513"/>
      <c r="AZ1119" s="513"/>
      <c r="BA1119" s="513"/>
      <c r="BB1119" s="513"/>
      <c r="BC1119" s="513"/>
      <c r="BD1119" s="513"/>
      <c r="BE1119" s="513"/>
      <c r="BF1119" s="513"/>
      <c r="BG1119" s="513"/>
      <c r="BH1119" s="513"/>
      <c r="BI1119" s="513"/>
      <c r="BJ1119" s="513"/>
      <c r="BK1119" s="513"/>
      <c r="BL1119" s="513"/>
      <c r="BM1119" s="513"/>
      <c r="BN1119" s="513"/>
      <c r="BO1119" s="513"/>
      <c r="BP1119" s="513"/>
      <c r="BQ1119" s="513"/>
      <c r="BR1119" s="513"/>
      <c r="BS1119" s="513"/>
      <c r="BT1119" s="513"/>
      <c r="BU1119" s="513"/>
      <c r="BV1119" s="513"/>
      <c r="BW1119" s="513"/>
      <c r="BX1119" s="513"/>
      <c r="BY1119" s="513"/>
      <c r="BZ1119" s="513"/>
      <c r="CA1119" s="513"/>
      <c r="CB1119" s="513"/>
      <c r="CC1119" s="1972"/>
      <c r="CD1119" s="1499"/>
      <c r="CE1119" s="1500"/>
      <c r="CF1119" s="1501"/>
      <c r="CG1119" s="1500"/>
      <c r="CH1119" s="1500"/>
      <c r="CI1119" s="1500"/>
      <c r="CJ1119" s="1976"/>
      <c r="CK1119" s="1519"/>
      <c r="CL1119" s="1509"/>
    </row>
    <row r="1120" spans="1:90" s="514" customFormat="1">
      <c r="A1120" s="511"/>
      <c r="B1120" s="512"/>
      <c r="C1120" s="1493"/>
      <c r="D1120" s="1493"/>
      <c r="E1120" s="1493"/>
      <c r="F1120" s="1493"/>
      <c r="G1120" s="1493"/>
      <c r="H1120" s="1530"/>
      <c r="I1120" s="1972"/>
      <c r="J1120" s="1542"/>
      <c r="K1120" s="513"/>
      <c r="L1120" s="513"/>
      <c r="M1120" s="513"/>
      <c r="N1120" s="513"/>
      <c r="O1120" s="513"/>
      <c r="P1120" s="513"/>
      <c r="Q1120" s="513"/>
      <c r="R1120" s="513"/>
      <c r="S1120" s="513"/>
      <c r="T1120" s="513"/>
      <c r="U1120" s="513"/>
      <c r="V1120" s="513"/>
      <c r="W1120" s="513"/>
      <c r="X1120" s="513"/>
      <c r="Y1120" s="513"/>
      <c r="Z1120" s="513"/>
      <c r="AA1120" s="513"/>
      <c r="AB1120" s="513"/>
      <c r="AC1120" s="513"/>
      <c r="AD1120" s="513"/>
      <c r="AE1120" s="513"/>
      <c r="AF1120" s="513"/>
      <c r="AG1120" s="513"/>
      <c r="AH1120" s="513"/>
      <c r="AI1120" s="513"/>
      <c r="AJ1120" s="513"/>
      <c r="AK1120" s="513"/>
      <c r="AL1120" s="513"/>
      <c r="AM1120" s="513"/>
      <c r="AN1120" s="513"/>
      <c r="AO1120" s="513"/>
      <c r="AP1120" s="513"/>
      <c r="AQ1120" s="513"/>
      <c r="AR1120" s="513"/>
      <c r="AS1120" s="513"/>
      <c r="AT1120" s="513"/>
      <c r="AU1120" s="513"/>
      <c r="AV1120" s="513"/>
      <c r="AW1120" s="513"/>
      <c r="AX1120" s="513"/>
      <c r="AY1120" s="513"/>
      <c r="AZ1120" s="513"/>
      <c r="BA1120" s="513"/>
      <c r="BB1120" s="513"/>
      <c r="BC1120" s="513"/>
      <c r="BD1120" s="513"/>
      <c r="BE1120" s="513"/>
      <c r="BF1120" s="513"/>
      <c r="BG1120" s="513"/>
      <c r="BH1120" s="513"/>
      <c r="BI1120" s="513"/>
      <c r="BJ1120" s="513"/>
      <c r="BK1120" s="513"/>
      <c r="BL1120" s="513"/>
      <c r="BM1120" s="513"/>
      <c r="BN1120" s="513"/>
      <c r="BO1120" s="513"/>
      <c r="BP1120" s="513"/>
      <c r="BQ1120" s="513"/>
      <c r="BR1120" s="513"/>
      <c r="BS1120" s="513"/>
      <c r="BT1120" s="513"/>
      <c r="BU1120" s="513"/>
      <c r="BV1120" s="513"/>
      <c r="BW1120" s="513"/>
      <c r="BX1120" s="513"/>
      <c r="BY1120" s="513"/>
      <c r="BZ1120" s="513"/>
      <c r="CA1120" s="513"/>
      <c r="CB1120" s="513"/>
      <c r="CC1120" s="1972"/>
      <c r="CD1120" s="1499"/>
      <c r="CE1120" s="1500"/>
      <c r="CF1120" s="1501"/>
      <c r="CG1120" s="1500"/>
      <c r="CH1120" s="1500"/>
      <c r="CI1120" s="1500"/>
      <c r="CJ1120" s="1976"/>
      <c r="CK1120" s="1519"/>
      <c r="CL1120" s="1509"/>
    </row>
    <row r="1121" spans="1:90" s="514" customFormat="1">
      <c r="A1121" s="511"/>
      <c r="B1121" s="512"/>
      <c r="C1121" s="1493"/>
      <c r="D1121" s="1493"/>
      <c r="E1121" s="1493"/>
      <c r="F1121" s="1493"/>
      <c r="G1121" s="1493"/>
      <c r="H1121" s="1530"/>
      <c r="I1121" s="1972"/>
      <c r="J1121" s="1542"/>
      <c r="K1121" s="513"/>
      <c r="L1121" s="513"/>
      <c r="M1121" s="513"/>
      <c r="N1121" s="513"/>
      <c r="O1121" s="513"/>
      <c r="P1121" s="513"/>
      <c r="Q1121" s="513"/>
      <c r="R1121" s="513"/>
      <c r="S1121" s="513"/>
      <c r="T1121" s="513"/>
      <c r="U1121" s="513"/>
      <c r="V1121" s="513"/>
      <c r="W1121" s="513"/>
      <c r="X1121" s="513"/>
      <c r="Y1121" s="513"/>
      <c r="Z1121" s="513"/>
      <c r="AA1121" s="513"/>
      <c r="AB1121" s="513"/>
      <c r="AC1121" s="513"/>
      <c r="AD1121" s="513"/>
      <c r="AE1121" s="513"/>
      <c r="AF1121" s="513"/>
      <c r="AG1121" s="513"/>
      <c r="AH1121" s="513"/>
      <c r="AI1121" s="513"/>
      <c r="AJ1121" s="513"/>
      <c r="AK1121" s="513"/>
      <c r="AL1121" s="513"/>
      <c r="AM1121" s="513"/>
      <c r="AN1121" s="513"/>
      <c r="AO1121" s="513"/>
      <c r="AP1121" s="513"/>
      <c r="AQ1121" s="513"/>
      <c r="AR1121" s="513"/>
      <c r="AS1121" s="513"/>
      <c r="AT1121" s="513"/>
      <c r="AU1121" s="513"/>
      <c r="AV1121" s="513"/>
      <c r="AW1121" s="513"/>
      <c r="AX1121" s="513"/>
      <c r="AY1121" s="513"/>
      <c r="AZ1121" s="513"/>
      <c r="BA1121" s="513"/>
      <c r="BB1121" s="513"/>
      <c r="BC1121" s="513"/>
      <c r="BD1121" s="513"/>
      <c r="BE1121" s="513"/>
      <c r="BF1121" s="513"/>
      <c r="BG1121" s="513"/>
      <c r="BH1121" s="513"/>
      <c r="BI1121" s="513"/>
      <c r="BJ1121" s="513"/>
      <c r="BK1121" s="513"/>
      <c r="BL1121" s="513"/>
      <c r="BM1121" s="513"/>
      <c r="BN1121" s="513"/>
      <c r="BO1121" s="513"/>
      <c r="BP1121" s="513"/>
      <c r="BQ1121" s="513"/>
      <c r="BR1121" s="513"/>
      <c r="BS1121" s="513"/>
      <c r="BT1121" s="513"/>
      <c r="BU1121" s="513"/>
      <c r="BV1121" s="513"/>
      <c r="BW1121" s="513"/>
      <c r="BX1121" s="513"/>
      <c r="BY1121" s="513"/>
      <c r="BZ1121" s="513"/>
      <c r="CA1121" s="513"/>
      <c r="CB1121" s="513"/>
      <c r="CC1121" s="1972"/>
      <c r="CD1121" s="1499"/>
      <c r="CE1121" s="1500"/>
      <c r="CF1121" s="1501"/>
      <c r="CG1121" s="1500"/>
      <c r="CH1121" s="1500"/>
      <c r="CI1121" s="1500"/>
      <c r="CJ1121" s="1976"/>
      <c r="CK1121" s="1519"/>
      <c r="CL1121" s="1509"/>
    </row>
    <row r="1122" spans="1:90" s="514" customFormat="1">
      <c r="A1122" s="511"/>
      <c r="B1122" s="512"/>
      <c r="C1122" s="1493"/>
      <c r="D1122" s="1493"/>
      <c r="E1122" s="1493"/>
      <c r="F1122" s="1493"/>
      <c r="G1122" s="1493"/>
      <c r="H1122" s="1530"/>
      <c r="I1122" s="1972"/>
      <c r="J1122" s="1542"/>
      <c r="K1122" s="513"/>
      <c r="L1122" s="513"/>
      <c r="M1122" s="513"/>
      <c r="N1122" s="513"/>
      <c r="O1122" s="513"/>
      <c r="P1122" s="513"/>
      <c r="Q1122" s="513"/>
      <c r="R1122" s="513"/>
      <c r="S1122" s="513"/>
      <c r="T1122" s="513"/>
      <c r="U1122" s="513"/>
      <c r="V1122" s="513"/>
      <c r="W1122" s="513"/>
      <c r="X1122" s="513"/>
      <c r="Y1122" s="513"/>
      <c r="Z1122" s="513"/>
      <c r="AA1122" s="513"/>
      <c r="AB1122" s="513"/>
      <c r="AC1122" s="513"/>
      <c r="AD1122" s="513"/>
      <c r="AE1122" s="513"/>
      <c r="AF1122" s="513"/>
      <c r="AG1122" s="513"/>
      <c r="AH1122" s="513"/>
      <c r="AI1122" s="513"/>
      <c r="AJ1122" s="513"/>
      <c r="AK1122" s="513"/>
      <c r="AL1122" s="513"/>
      <c r="AM1122" s="513"/>
      <c r="AN1122" s="513"/>
      <c r="AO1122" s="513"/>
      <c r="AP1122" s="513"/>
      <c r="AQ1122" s="513"/>
      <c r="AR1122" s="513"/>
      <c r="AS1122" s="513"/>
      <c r="AT1122" s="513"/>
      <c r="AU1122" s="513"/>
      <c r="AV1122" s="513"/>
      <c r="AW1122" s="513"/>
      <c r="AX1122" s="513"/>
      <c r="AY1122" s="513"/>
      <c r="AZ1122" s="513"/>
      <c r="BA1122" s="513"/>
      <c r="BB1122" s="513"/>
      <c r="BC1122" s="513"/>
      <c r="BD1122" s="513"/>
      <c r="BE1122" s="513"/>
      <c r="BF1122" s="513"/>
      <c r="BG1122" s="513"/>
      <c r="BH1122" s="513"/>
      <c r="BI1122" s="513"/>
      <c r="BJ1122" s="513"/>
      <c r="BK1122" s="513"/>
      <c r="BL1122" s="513"/>
      <c r="BM1122" s="513"/>
      <c r="BN1122" s="513"/>
      <c r="BO1122" s="513"/>
      <c r="BP1122" s="513"/>
      <c r="BQ1122" s="513"/>
      <c r="BR1122" s="513"/>
      <c r="BS1122" s="513"/>
      <c r="BT1122" s="513"/>
      <c r="BU1122" s="513"/>
      <c r="BV1122" s="513"/>
      <c r="BW1122" s="513"/>
      <c r="BX1122" s="513"/>
      <c r="BY1122" s="513"/>
      <c r="BZ1122" s="513"/>
      <c r="CA1122" s="513"/>
      <c r="CB1122" s="513"/>
      <c r="CC1122" s="1972"/>
      <c r="CD1122" s="1499"/>
      <c r="CE1122" s="1500"/>
      <c r="CF1122" s="1501"/>
      <c r="CG1122" s="1500"/>
      <c r="CH1122" s="1500"/>
      <c r="CI1122" s="1500"/>
      <c r="CJ1122" s="1976"/>
      <c r="CK1122" s="1519"/>
      <c r="CL1122" s="1509"/>
    </row>
    <row r="1123" spans="1:90" s="514" customFormat="1">
      <c r="A1123" s="511"/>
      <c r="B1123" s="512"/>
      <c r="C1123" s="1493"/>
      <c r="D1123" s="1493"/>
      <c r="E1123" s="1493"/>
      <c r="F1123" s="1493"/>
      <c r="G1123" s="1493"/>
      <c r="H1123" s="1530"/>
      <c r="I1123" s="1972"/>
      <c r="J1123" s="1542"/>
      <c r="K1123" s="513"/>
      <c r="L1123" s="513"/>
      <c r="M1123" s="513"/>
      <c r="N1123" s="513"/>
      <c r="O1123" s="513"/>
      <c r="P1123" s="513"/>
      <c r="Q1123" s="513"/>
      <c r="R1123" s="513"/>
      <c r="S1123" s="513"/>
      <c r="T1123" s="513"/>
      <c r="U1123" s="513"/>
      <c r="V1123" s="513"/>
      <c r="W1123" s="513"/>
      <c r="X1123" s="513"/>
      <c r="Y1123" s="513"/>
      <c r="Z1123" s="513"/>
      <c r="AA1123" s="513"/>
      <c r="AB1123" s="513"/>
      <c r="AC1123" s="513"/>
      <c r="AD1123" s="513"/>
      <c r="AE1123" s="513"/>
      <c r="AF1123" s="513"/>
      <c r="AG1123" s="513"/>
      <c r="AH1123" s="513"/>
      <c r="AI1123" s="513"/>
      <c r="AJ1123" s="513"/>
      <c r="AK1123" s="513"/>
      <c r="AL1123" s="513"/>
      <c r="AM1123" s="513"/>
      <c r="AN1123" s="513"/>
      <c r="AO1123" s="513"/>
      <c r="AP1123" s="513"/>
      <c r="AQ1123" s="513"/>
      <c r="AR1123" s="513"/>
      <c r="AS1123" s="513"/>
      <c r="AT1123" s="513"/>
      <c r="AU1123" s="513"/>
      <c r="AV1123" s="513"/>
      <c r="AW1123" s="513"/>
      <c r="AX1123" s="513"/>
      <c r="AY1123" s="513"/>
      <c r="AZ1123" s="513"/>
      <c r="BA1123" s="513"/>
      <c r="BB1123" s="513"/>
      <c r="BC1123" s="513"/>
      <c r="BD1123" s="513"/>
      <c r="BE1123" s="513"/>
      <c r="BF1123" s="513"/>
      <c r="BG1123" s="513"/>
      <c r="BH1123" s="513"/>
      <c r="BI1123" s="513"/>
      <c r="BJ1123" s="513"/>
      <c r="BK1123" s="513"/>
      <c r="BL1123" s="513"/>
      <c r="BM1123" s="513"/>
      <c r="BN1123" s="513"/>
      <c r="BO1123" s="513"/>
      <c r="BP1123" s="513"/>
      <c r="BQ1123" s="513"/>
      <c r="BR1123" s="513"/>
      <c r="BS1123" s="513"/>
      <c r="BT1123" s="513"/>
      <c r="BU1123" s="513"/>
      <c r="BV1123" s="513"/>
      <c r="BW1123" s="513"/>
      <c r="BX1123" s="513"/>
      <c r="BY1123" s="513"/>
      <c r="BZ1123" s="513"/>
      <c r="CA1123" s="513"/>
      <c r="CB1123" s="513"/>
      <c r="CC1123" s="1972"/>
      <c r="CD1123" s="1499"/>
      <c r="CE1123" s="1500"/>
      <c r="CF1123" s="1501"/>
      <c r="CG1123" s="1500"/>
      <c r="CH1123" s="1500"/>
      <c r="CI1123" s="1500"/>
      <c r="CJ1123" s="1976"/>
      <c r="CK1123" s="1519"/>
      <c r="CL1123" s="1509"/>
    </row>
    <row r="1124" spans="1:90" s="514" customFormat="1">
      <c r="A1124" s="511"/>
      <c r="B1124" s="512"/>
      <c r="C1124" s="1493"/>
      <c r="D1124" s="1493"/>
      <c r="E1124" s="1493"/>
      <c r="F1124" s="1493"/>
      <c r="G1124" s="1493"/>
      <c r="H1124" s="1530"/>
      <c r="I1124" s="1972"/>
      <c r="J1124" s="1542"/>
      <c r="K1124" s="513"/>
      <c r="L1124" s="513"/>
      <c r="M1124" s="513"/>
      <c r="N1124" s="513"/>
      <c r="O1124" s="513"/>
      <c r="P1124" s="513"/>
      <c r="Q1124" s="513"/>
      <c r="R1124" s="513"/>
      <c r="S1124" s="513"/>
      <c r="T1124" s="513"/>
      <c r="U1124" s="513"/>
      <c r="V1124" s="513"/>
      <c r="W1124" s="513"/>
      <c r="X1124" s="513"/>
      <c r="Y1124" s="513"/>
      <c r="Z1124" s="513"/>
      <c r="AA1124" s="513"/>
      <c r="AB1124" s="513"/>
      <c r="AC1124" s="513"/>
      <c r="AD1124" s="513"/>
      <c r="AE1124" s="513"/>
      <c r="AF1124" s="513"/>
      <c r="AG1124" s="513"/>
      <c r="AH1124" s="513"/>
      <c r="AI1124" s="513"/>
      <c r="AJ1124" s="513"/>
      <c r="AK1124" s="513"/>
      <c r="AL1124" s="513"/>
      <c r="AM1124" s="513"/>
      <c r="AN1124" s="513"/>
      <c r="AO1124" s="513"/>
      <c r="AP1124" s="513"/>
      <c r="AQ1124" s="513"/>
      <c r="AR1124" s="513"/>
      <c r="AS1124" s="513"/>
      <c r="AT1124" s="513"/>
      <c r="AU1124" s="513"/>
      <c r="AV1124" s="513"/>
      <c r="AW1124" s="513"/>
      <c r="AX1124" s="513"/>
      <c r="AY1124" s="513"/>
      <c r="AZ1124" s="513"/>
      <c r="BA1124" s="513"/>
      <c r="BB1124" s="513"/>
      <c r="BC1124" s="513"/>
      <c r="BD1124" s="513"/>
      <c r="BE1124" s="513"/>
      <c r="BF1124" s="513"/>
      <c r="BG1124" s="513"/>
      <c r="BH1124" s="513"/>
      <c r="BI1124" s="513"/>
      <c r="BJ1124" s="513"/>
      <c r="BK1124" s="513"/>
      <c r="BL1124" s="513"/>
      <c r="BM1124" s="513"/>
      <c r="BN1124" s="513"/>
      <c r="BO1124" s="513"/>
      <c r="BP1124" s="513"/>
      <c r="BQ1124" s="513"/>
      <c r="BR1124" s="513"/>
      <c r="BS1124" s="513"/>
      <c r="BT1124" s="513"/>
      <c r="BU1124" s="513"/>
      <c r="BV1124" s="513"/>
      <c r="BW1124" s="513"/>
      <c r="BX1124" s="513"/>
      <c r="BY1124" s="513"/>
      <c r="BZ1124" s="513"/>
      <c r="CA1124" s="513"/>
      <c r="CB1124" s="513"/>
      <c r="CC1124" s="1972"/>
      <c r="CD1124" s="1499"/>
      <c r="CE1124" s="1500"/>
      <c r="CF1124" s="1501"/>
      <c r="CG1124" s="1500"/>
      <c r="CH1124" s="1500"/>
      <c r="CI1124" s="1500"/>
      <c r="CJ1124" s="1976"/>
      <c r="CK1124" s="1519"/>
      <c r="CL1124" s="1509"/>
    </row>
    <row r="1125" spans="1:90" s="514" customFormat="1">
      <c r="A1125" s="511"/>
      <c r="B1125" s="512"/>
      <c r="C1125" s="1493"/>
      <c r="D1125" s="1493"/>
      <c r="E1125" s="1493"/>
      <c r="F1125" s="1493"/>
      <c r="G1125" s="1493"/>
      <c r="H1125" s="1530"/>
      <c r="I1125" s="1972"/>
      <c r="J1125" s="1542"/>
      <c r="K1125" s="513"/>
      <c r="L1125" s="513"/>
      <c r="M1125" s="513"/>
      <c r="N1125" s="513"/>
      <c r="O1125" s="513"/>
      <c r="P1125" s="513"/>
      <c r="Q1125" s="513"/>
      <c r="R1125" s="513"/>
      <c r="S1125" s="513"/>
      <c r="T1125" s="513"/>
      <c r="U1125" s="513"/>
      <c r="V1125" s="513"/>
      <c r="W1125" s="513"/>
      <c r="X1125" s="513"/>
      <c r="Y1125" s="513"/>
      <c r="Z1125" s="513"/>
      <c r="AA1125" s="513"/>
      <c r="AB1125" s="513"/>
      <c r="AC1125" s="513"/>
      <c r="AD1125" s="513"/>
      <c r="AE1125" s="513"/>
      <c r="AF1125" s="513"/>
      <c r="AG1125" s="513"/>
      <c r="AH1125" s="513"/>
      <c r="AI1125" s="513"/>
      <c r="AJ1125" s="513"/>
      <c r="AK1125" s="513"/>
      <c r="AL1125" s="513"/>
      <c r="AM1125" s="513"/>
      <c r="AN1125" s="513"/>
      <c r="AO1125" s="513"/>
      <c r="AP1125" s="513"/>
      <c r="AQ1125" s="513"/>
      <c r="AR1125" s="513"/>
      <c r="AS1125" s="513"/>
      <c r="AT1125" s="513"/>
      <c r="AU1125" s="513"/>
      <c r="AV1125" s="513"/>
      <c r="AW1125" s="513"/>
      <c r="AX1125" s="513"/>
      <c r="AY1125" s="513"/>
      <c r="AZ1125" s="513"/>
      <c r="BA1125" s="513"/>
      <c r="BB1125" s="513"/>
      <c r="BC1125" s="513"/>
      <c r="BD1125" s="513"/>
      <c r="BE1125" s="513"/>
      <c r="BF1125" s="513"/>
      <c r="BG1125" s="513"/>
      <c r="BH1125" s="513"/>
      <c r="BI1125" s="513"/>
      <c r="BJ1125" s="513"/>
      <c r="BK1125" s="513"/>
      <c r="BL1125" s="513"/>
      <c r="BM1125" s="513"/>
      <c r="BN1125" s="513"/>
      <c r="BO1125" s="513"/>
      <c r="BP1125" s="513"/>
      <c r="BQ1125" s="513"/>
      <c r="BR1125" s="513"/>
      <c r="BS1125" s="513"/>
      <c r="BT1125" s="513"/>
      <c r="BU1125" s="513"/>
      <c r="BV1125" s="513"/>
      <c r="BW1125" s="513"/>
      <c r="BX1125" s="513"/>
      <c r="BY1125" s="513"/>
      <c r="BZ1125" s="513"/>
      <c r="CA1125" s="513"/>
      <c r="CB1125" s="513"/>
      <c r="CC1125" s="1972"/>
      <c r="CD1125" s="1499"/>
      <c r="CE1125" s="1500"/>
      <c r="CF1125" s="1501"/>
      <c r="CG1125" s="1500"/>
      <c r="CH1125" s="1500"/>
      <c r="CI1125" s="1500"/>
      <c r="CJ1125" s="1976"/>
      <c r="CK1125" s="1519"/>
      <c r="CL1125" s="1509"/>
    </row>
    <row r="1126" spans="1:90" s="514" customFormat="1">
      <c r="A1126" s="511"/>
      <c r="B1126" s="512"/>
      <c r="C1126" s="1493"/>
      <c r="D1126" s="1493"/>
      <c r="E1126" s="1493"/>
      <c r="F1126" s="1493"/>
      <c r="G1126" s="1493"/>
      <c r="H1126" s="1530"/>
      <c r="I1126" s="1972"/>
      <c r="J1126" s="1542"/>
      <c r="K1126" s="513"/>
      <c r="L1126" s="513"/>
      <c r="M1126" s="513"/>
      <c r="N1126" s="513"/>
      <c r="O1126" s="513"/>
      <c r="P1126" s="513"/>
      <c r="Q1126" s="513"/>
      <c r="R1126" s="513"/>
      <c r="S1126" s="513"/>
      <c r="T1126" s="513"/>
      <c r="U1126" s="513"/>
      <c r="V1126" s="513"/>
      <c r="W1126" s="513"/>
      <c r="X1126" s="513"/>
      <c r="Y1126" s="513"/>
      <c r="Z1126" s="513"/>
      <c r="AA1126" s="513"/>
      <c r="AB1126" s="513"/>
      <c r="AC1126" s="513"/>
      <c r="AD1126" s="513"/>
      <c r="AE1126" s="513"/>
      <c r="AF1126" s="513"/>
      <c r="AG1126" s="513"/>
      <c r="AH1126" s="513"/>
      <c r="AI1126" s="513"/>
      <c r="AJ1126" s="513"/>
      <c r="AK1126" s="513"/>
      <c r="AL1126" s="513"/>
      <c r="AM1126" s="513"/>
      <c r="AN1126" s="513"/>
      <c r="AO1126" s="513"/>
      <c r="AP1126" s="513"/>
      <c r="AQ1126" s="513"/>
      <c r="AR1126" s="513"/>
      <c r="AS1126" s="513"/>
      <c r="AT1126" s="513"/>
      <c r="AU1126" s="513"/>
      <c r="AV1126" s="513"/>
      <c r="AW1126" s="513"/>
      <c r="AX1126" s="513"/>
      <c r="AY1126" s="513"/>
      <c r="AZ1126" s="513"/>
      <c r="BA1126" s="513"/>
      <c r="BB1126" s="513"/>
      <c r="BC1126" s="513"/>
      <c r="BD1126" s="513"/>
      <c r="BE1126" s="513"/>
      <c r="BF1126" s="513"/>
      <c r="BG1126" s="513"/>
      <c r="BH1126" s="513"/>
      <c r="BI1126" s="513"/>
      <c r="BJ1126" s="513"/>
      <c r="BK1126" s="513"/>
      <c r="BL1126" s="513"/>
      <c r="BM1126" s="513"/>
      <c r="BN1126" s="513"/>
      <c r="BO1126" s="513"/>
      <c r="BP1126" s="513"/>
      <c r="BQ1126" s="513"/>
      <c r="BR1126" s="513"/>
      <c r="BS1126" s="513"/>
      <c r="BT1126" s="513"/>
      <c r="BU1126" s="513"/>
      <c r="BV1126" s="513"/>
      <c r="BW1126" s="513"/>
      <c r="BX1126" s="513"/>
      <c r="BY1126" s="513"/>
      <c r="BZ1126" s="513"/>
      <c r="CA1126" s="513"/>
      <c r="CB1126" s="513"/>
      <c r="CC1126" s="1972"/>
      <c r="CD1126" s="1499"/>
      <c r="CE1126" s="1500"/>
      <c r="CF1126" s="1501"/>
      <c r="CG1126" s="1500"/>
      <c r="CH1126" s="1500"/>
      <c r="CI1126" s="1500"/>
      <c r="CJ1126" s="1976"/>
      <c r="CK1126" s="1519"/>
      <c r="CL1126" s="1509"/>
    </row>
    <row r="1127" spans="1:90" s="514" customFormat="1">
      <c r="A1127" s="511"/>
      <c r="B1127" s="512"/>
      <c r="C1127" s="1493"/>
      <c r="D1127" s="1493"/>
      <c r="E1127" s="1493"/>
      <c r="F1127" s="1493"/>
      <c r="G1127" s="1493"/>
      <c r="H1127" s="1530"/>
      <c r="I1127" s="1972"/>
      <c r="J1127" s="1542"/>
      <c r="K1127" s="513"/>
      <c r="L1127" s="513"/>
      <c r="M1127" s="513"/>
      <c r="N1127" s="513"/>
      <c r="O1127" s="513"/>
      <c r="P1127" s="513"/>
      <c r="Q1127" s="513"/>
      <c r="R1127" s="513"/>
      <c r="S1127" s="513"/>
      <c r="T1127" s="513"/>
      <c r="U1127" s="513"/>
      <c r="V1127" s="513"/>
      <c r="W1127" s="513"/>
      <c r="X1127" s="513"/>
      <c r="Y1127" s="513"/>
      <c r="Z1127" s="513"/>
      <c r="AA1127" s="513"/>
      <c r="AB1127" s="513"/>
      <c r="AC1127" s="513"/>
      <c r="AD1127" s="513"/>
      <c r="AE1127" s="513"/>
      <c r="AF1127" s="513"/>
      <c r="AG1127" s="513"/>
      <c r="AH1127" s="513"/>
      <c r="AI1127" s="513"/>
      <c r="AJ1127" s="513"/>
      <c r="AK1127" s="513"/>
      <c r="AL1127" s="513"/>
      <c r="AM1127" s="513"/>
      <c r="AN1127" s="513"/>
      <c r="AO1127" s="513"/>
      <c r="AP1127" s="513"/>
      <c r="AQ1127" s="513"/>
      <c r="AR1127" s="513"/>
      <c r="AS1127" s="513"/>
      <c r="AT1127" s="513"/>
      <c r="AU1127" s="513"/>
      <c r="AV1127" s="513"/>
      <c r="AW1127" s="513"/>
      <c r="AX1127" s="513"/>
      <c r="AY1127" s="513"/>
      <c r="AZ1127" s="513"/>
      <c r="BA1127" s="513"/>
      <c r="BB1127" s="513"/>
      <c r="BC1127" s="513"/>
      <c r="BD1127" s="513"/>
      <c r="BE1127" s="513"/>
      <c r="BF1127" s="513"/>
      <c r="BG1127" s="513"/>
      <c r="BH1127" s="513"/>
      <c r="BI1127" s="513"/>
      <c r="BJ1127" s="513"/>
      <c r="BK1127" s="513"/>
      <c r="BL1127" s="513"/>
      <c r="BM1127" s="513"/>
      <c r="BN1127" s="513"/>
      <c r="BO1127" s="513"/>
      <c r="BP1127" s="513"/>
      <c r="BQ1127" s="513"/>
      <c r="BR1127" s="513"/>
      <c r="BS1127" s="513"/>
      <c r="BT1127" s="513"/>
      <c r="BU1127" s="513"/>
      <c r="BV1127" s="513"/>
      <c r="BW1127" s="513"/>
      <c r="BX1127" s="513"/>
      <c r="BY1127" s="513"/>
      <c r="BZ1127" s="513"/>
      <c r="CA1127" s="513"/>
      <c r="CB1127" s="513"/>
      <c r="CC1127" s="1972"/>
      <c r="CD1127" s="1499"/>
      <c r="CE1127" s="1500"/>
      <c r="CF1127" s="1501"/>
      <c r="CG1127" s="1500"/>
      <c r="CH1127" s="1500"/>
      <c r="CI1127" s="1500"/>
      <c r="CJ1127" s="1976"/>
      <c r="CK1127" s="1519"/>
      <c r="CL1127" s="1509"/>
    </row>
    <row r="1128" spans="1:90" s="514" customFormat="1">
      <c r="A1128" s="511"/>
      <c r="B1128" s="512"/>
      <c r="C1128" s="1493"/>
      <c r="D1128" s="1493"/>
      <c r="E1128" s="1493"/>
      <c r="F1128" s="1493"/>
      <c r="G1128" s="1493"/>
      <c r="H1128" s="1530"/>
      <c r="I1128" s="1972"/>
      <c r="J1128" s="1542"/>
      <c r="K1128" s="513"/>
      <c r="L1128" s="513"/>
      <c r="M1128" s="513"/>
      <c r="N1128" s="513"/>
      <c r="O1128" s="513"/>
      <c r="P1128" s="513"/>
      <c r="Q1128" s="513"/>
      <c r="R1128" s="513"/>
      <c r="S1128" s="513"/>
      <c r="T1128" s="513"/>
      <c r="U1128" s="513"/>
      <c r="V1128" s="513"/>
      <c r="W1128" s="513"/>
      <c r="X1128" s="513"/>
      <c r="Y1128" s="513"/>
      <c r="Z1128" s="513"/>
      <c r="AA1128" s="513"/>
      <c r="AB1128" s="513"/>
      <c r="AC1128" s="513"/>
      <c r="AD1128" s="513"/>
      <c r="AE1128" s="513"/>
      <c r="AF1128" s="513"/>
      <c r="AG1128" s="513"/>
      <c r="AH1128" s="513"/>
      <c r="AI1128" s="513"/>
      <c r="AJ1128" s="513"/>
      <c r="AK1128" s="513"/>
      <c r="AL1128" s="513"/>
      <c r="AM1128" s="513"/>
      <c r="AN1128" s="513"/>
      <c r="AO1128" s="513"/>
      <c r="AP1128" s="513"/>
      <c r="AQ1128" s="513"/>
      <c r="AR1128" s="513"/>
      <c r="AS1128" s="513"/>
      <c r="AT1128" s="513"/>
      <c r="AU1128" s="513"/>
      <c r="AV1128" s="513"/>
      <c r="AW1128" s="513"/>
      <c r="AX1128" s="513"/>
      <c r="AY1128" s="513"/>
      <c r="AZ1128" s="513"/>
      <c r="BA1128" s="513"/>
      <c r="BB1128" s="513"/>
      <c r="BC1128" s="513"/>
      <c r="BD1128" s="513"/>
      <c r="BE1128" s="513"/>
      <c r="BF1128" s="513"/>
      <c r="BG1128" s="513"/>
      <c r="BH1128" s="513"/>
      <c r="BI1128" s="513"/>
      <c r="BJ1128" s="513"/>
      <c r="BK1128" s="513"/>
      <c r="BL1128" s="513"/>
      <c r="BM1128" s="513"/>
      <c r="BN1128" s="513"/>
      <c r="BO1128" s="513"/>
      <c r="BP1128" s="513"/>
      <c r="BQ1128" s="513"/>
      <c r="BR1128" s="513"/>
      <c r="BS1128" s="513"/>
      <c r="BT1128" s="513"/>
      <c r="BU1128" s="513"/>
      <c r="BV1128" s="513"/>
      <c r="BW1128" s="513"/>
      <c r="BX1128" s="513"/>
      <c r="BY1128" s="513"/>
      <c r="BZ1128" s="513"/>
      <c r="CA1128" s="513"/>
      <c r="CB1128" s="513"/>
      <c r="CC1128" s="1972"/>
      <c r="CD1128" s="1499"/>
      <c r="CE1128" s="1500"/>
      <c r="CF1128" s="1501"/>
      <c r="CG1128" s="1500"/>
      <c r="CH1128" s="1500"/>
      <c r="CI1128" s="1500"/>
      <c r="CJ1128" s="1976"/>
      <c r="CK1128" s="1519"/>
      <c r="CL1128" s="1509"/>
    </row>
    <row r="1129" spans="1:90" s="514" customFormat="1">
      <c r="A1129" s="511"/>
      <c r="B1129" s="512"/>
      <c r="C1129" s="1493"/>
      <c r="D1129" s="1493"/>
      <c r="E1129" s="1493"/>
      <c r="F1129" s="1493"/>
      <c r="G1129" s="1493"/>
      <c r="H1129" s="1530"/>
      <c r="I1129" s="1972"/>
      <c r="J1129" s="1542"/>
      <c r="K1129" s="513"/>
      <c r="L1129" s="513"/>
      <c r="M1129" s="513"/>
      <c r="N1129" s="513"/>
      <c r="O1129" s="513"/>
      <c r="P1129" s="513"/>
      <c r="Q1129" s="513"/>
      <c r="R1129" s="513"/>
      <c r="S1129" s="513"/>
      <c r="T1129" s="513"/>
      <c r="U1129" s="513"/>
      <c r="V1129" s="513"/>
      <c r="W1129" s="513"/>
      <c r="X1129" s="513"/>
      <c r="Y1129" s="513"/>
      <c r="Z1129" s="513"/>
      <c r="AA1129" s="513"/>
      <c r="AB1129" s="513"/>
      <c r="AC1129" s="513"/>
      <c r="AD1129" s="513"/>
      <c r="AE1129" s="513"/>
      <c r="AF1129" s="513"/>
      <c r="AG1129" s="513"/>
      <c r="AH1129" s="513"/>
      <c r="AI1129" s="513"/>
      <c r="AJ1129" s="513"/>
      <c r="AK1129" s="513"/>
      <c r="AL1129" s="513"/>
      <c r="AM1129" s="513"/>
      <c r="AN1129" s="513"/>
      <c r="AO1129" s="513"/>
      <c r="AP1129" s="513"/>
      <c r="AQ1129" s="513"/>
      <c r="AR1129" s="513"/>
      <c r="AS1129" s="513"/>
      <c r="AT1129" s="513"/>
      <c r="AU1129" s="513"/>
      <c r="AV1129" s="513"/>
      <c r="AW1129" s="513"/>
      <c r="AX1129" s="513"/>
      <c r="AY1129" s="513"/>
      <c r="AZ1129" s="513"/>
      <c r="BA1129" s="513"/>
      <c r="BB1129" s="513"/>
      <c r="BC1129" s="513"/>
      <c r="BD1129" s="513"/>
      <c r="BE1129" s="513"/>
      <c r="BF1129" s="513"/>
      <c r="BG1129" s="513"/>
      <c r="BH1129" s="513"/>
      <c r="BI1129" s="513"/>
      <c r="BJ1129" s="513"/>
      <c r="BK1129" s="513"/>
      <c r="BL1129" s="513"/>
      <c r="BM1129" s="513"/>
      <c r="BN1129" s="513"/>
      <c r="BO1129" s="513"/>
      <c r="BP1129" s="513"/>
      <c r="BQ1129" s="513"/>
      <c r="BR1129" s="513"/>
      <c r="BS1129" s="513"/>
      <c r="BT1129" s="513"/>
      <c r="BU1129" s="513"/>
      <c r="BV1129" s="513"/>
      <c r="BW1129" s="513"/>
      <c r="BX1129" s="513"/>
      <c r="BY1129" s="513"/>
      <c r="BZ1129" s="513"/>
      <c r="CA1129" s="513"/>
      <c r="CB1129" s="513"/>
      <c r="CC1129" s="1972"/>
      <c r="CD1129" s="1499"/>
      <c r="CE1129" s="1500"/>
      <c r="CF1129" s="1501"/>
      <c r="CG1129" s="1500"/>
      <c r="CH1129" s="1500"/>
      <c r="CI1129" s="1500"/>
      <c r="CJ1129" s="1976"/>
      <c r="CK1129" s="1519"/>
      <c r="CL1129" s="1509"/>
    </row>
    <row r="1130" spans="1:90" s="514" customFormat="1">
      <c r="A1130" s="511"/>
      <c r="B1130" s="512"/>
      <c r="C1130" s="1493"/>
      <c r="D1130" s="1493"/>
      <c r="E1130" s="1493"/>
      <c r="F1130" s="1493"/>
      <c r="G1130" s="1493"/>
      <c r="H1130" s="1530"/>
      <c r="I1130" s="1972"/>
      <c r="J1130" s="1542"/>
      <c r="K1130" s="513"/>
      <c r="L1130" s="513"/>
      <c r="M1130" s="513"/>
      <c r="N1130" s="513"/>
      <c r="O1130" s="513"/>
      <c r="P1130" s="513"/>
      <c r="Q1130" s="513"/>
      <c r="R1130" s="513"/>
      <c r="S1130" s="513"/>
      <c r="T1130" s="513"/>
      <c r="U1130" s="513"/>
      <c r="V1130" s="513"/>
      <c r="W1130" s="513"/>
      <c r="X1130" s="513"/>
      <c r="Y1130" s="513"/>
      <c r="Z1130" s="513"/>
      <c r="AA1130" s="513"/>
      <c r="AB1130" s="513"/>
      <c r="AC1130" s="513"/>
      <c r="AD1130" s="513"/>
      <c r="AE1130" s="513"/>
      <c r="AF1130" s="513"/>
      <c r="AG1130" s="513"/>
      <c r="AH1130" s="513"/>
      <c r="AI1130" s="513"/>
      <c r="AJ1130" s="513"/>
      <c r="AK1130" s="513"/>
      <c r="AL1130" s="513"/>
      <c r="AM1130" s="513"/>
      <c r="AN1130" s="513"/>
      <c r="AO1130" s="513"/>
      <c r="AP1130" s="513"/>
      <c r="AQ1130" s="513"/>
      <c r="AR1130" s="513"/>
      <c r="AS1130" s="513"/>
      <c r="AT1130" s="513"/>
      <c r="AU1130" s="513"/>
      <c r="AV1130" s="513"/>
      <c r="AW1130" s="513"/>
      <c r="AX1130" s="513"/>
      <c r="AY1130" s="513"/>
      <c r="AZ1130" s="513"/>
      <c r="BA1130" s="513"/>
      <c r="BB1130" s="513"/>
      <c r="BC1130" s="513"/>
      <c r="BD1130" s="513"/>
      <c r="BE1130" s="513"/>
      <c r="BF1130" s="513"/>
      <c r="BG1130" s="513"/>
      <c r="BH1130" s="513"/>
      <c r="BI1130" s="513"/>
      <c r="BJ1130" s="513"/>
      <c r="BK1130" s="513"/>
      <c r="BL1130" s="513"/>
      <c r="BM1130" s="513"/>
      <c r="BN1130" s="513"/>
      <c r="BO1130" s="513"/>
      <c r="BP1130" s="513"/>
      <c r="BQ1130" s="513"/>
      <c r="BR1130" s="513"/>
      <c r="BS1130" s="513"/>
      <c r="BT1130" s="513"/>
      <c r="BU1130" s="513"/>
      <c r="BV1130" s="513"/>
      <c r="BW1130" s="513"/>
      <c r="BX1130" s="513"/>
      <c r="BY1130" s="513"/>
      <c r="BZ1130" s="513"/>
      <c r="CA1130" s="513"/>
      <c r="CB1130" s="513"/>
      <c r="CC1130" s="1972"/>
      <c r="CD1130" s="1499"/>
      <c r="CE1130" s="1500"/>
      <c r="CF1130" s="1501"/>
      <c r="CG1130" s="1500"/>
      <c r="CH1130" s="1500"/>
      <c r="CI1130" s="1500"/>
      <c r="CJ1130" s="1976"/>
      <c r="CK1130" s="1519"/>
      <c r="CL1130" s="1509"/>
    </row>
    <row r="1131" spans="1:90" s="514" customFormat="1">
      <c r="A1131" s="511"/>
      <c r="B1131" s="512"/>
      <c r="C1131" s="1493"/>
      <c r="D1131" s="1493"/>
      <c r="E1131" s="1493"/>
      <c r="F1131" s="1493"/>
      <c r="G1131" s="1493"/>
      <c r="H1131" s="1530"/>
      <c r="I1131" s="1972"/>
      <c r="J1131" s="1542"/>
      <c r="K1131" s="513"/>
      <c r="L1131" s="513"/>
      <c r="M1131" s="513"/>
      <c r="N1131" s="513"/>
      <c r="O1131" s="513"/>
      <c r="P1131" s="513"/>
      <c r="Q1131" s="513"/>
      <c r="R1131" s="513"/>
      <c r="S1131" s="513"/>
      <c r="T1131" s="513"/>
      <c r="U1131" s="513"/>
      <c r="V1131" s="513"/>
      <c r="W1131" s="513"/>
      <c r="X1131" s="513"/>
      <c r="Y1131" s="513"/>
      <c r="Z1131" s="513"/>
      <c r="AA1131" s="513"/>
      <c r="AB1131" s="513"/>
      <c r="AC1131" s="513"/>
      <c r="AD1131" s="513"/>
      <c r="AE1131" s="513"/>
      <c r="AF1131" s="513"/>
      <c r="AG1131" s="513"/>
      <c r="AH1131" s="513"/>
      <c r="AI1131" s="513"/>
      <c r="AJ1131" s="513"/>
      <c r="AK1131" s="513"/>
      <c r="AL1131" s="513"/>
      <c r="AM1131" s="513"/>
      <c r="AN1131" s="513"/>
      <c r="AO1131" s="513"/>
      <c r="AP1131" s="513"/>
      <c r="AQ1131" s="513"/>
      <c r="AR1131" s="513"/>
      <c r="AS1131" s="513"/>
      <c r="AT1131" s="513"/>
      <c r="AU1131" s="513"/>
      <c r="AV1131" s="513"/>
      <c r="AW1131" s="513"/>
      <c r="AX1131" s="513"/>
      <c r="AY1131" s="513"/>
      <c r="AZ1131" s="513"/>
      <c r="BA1131" s="513"/>
      <c r="BB1131" s="513"/>
      <c r="BC1131" s="513"/>
      <c r="BD1131" s="513"/>
      <c r="BE1131" s="513"/>
      <c r="BF1131" s="513"/>
      <c r="BG1131" s="513"/>
      <c r="BH1131" s="513"/>
      <c r="BI1131" s="513"/>
      <c r="BJ1131" s="513"/>
      <c r="BK1131" s="513"/>
      <c r="BL1131" s="513"/>
      <c r="BM1131" s="513"/>
      <c r="BN1131" s="513"/>
      <c r="BO1131" s="513"/>
      <c r="BP1131" s="513"/>
      <c r="BQ1131" s="513"/>
      <c r="BR1131" s="513"/>
      <c r="BS1131" s="513"/>
      <c r="BT1131" s="513"/>
      <c r="BU1131" s="513"/>
      <c r="BV1131" s="513"/>
      <c r="BW1131" s="513"/>
      <c r="BX1131" s="513"/>
      <c r="BY1131" s="513"/>
      <c r="BZ1131" s="513"/>
      <c r="CA1131" s="513"/>
      <c r="CB1131" s="513"/>
      <c r="CC1131" s="1972"/>
      <c r="CD1131" s="1499"/>
      <c r="CE1131" s="1500"/>
      <c r="CF1131" s="1501"/>
      <c r="CG1131" s="1500"/>
      <c r="CH1131" s="1500"/>
      <c r="CI1131" s="1500"/>
      <c r="CJ1131" s="1976"/>
      <c r="CK1131" s="1519"/>
      <c r="CL1131" s="1509"/>
    </row>
    <row r="1132" spans="1:90" s="514" customFormat="1">
      <c r="A1132" s="511"/>
      <c r="B1132" s="512"/>
      <c r="C1132" s="1493"/>
      <c r="D1132" s="1493"/>
      <c r="E1132" s="1493"/>
      <c r="F1132" s="1493"/>
      <c r="G1132" s="1493"/>
      <c r="H1132" s="1530"/>
      <c r="I1132" s="1972"/>
      <c r="J1132" s="1542"/>
      <c r="K1132" s="513"/>
      <c r="L1132" s="513"/>
      <c r="M1132" s="513"/>
      <c r="N1132" s="513"/>
      <c r="O1132" s="513"/>
      <c r="P1132" s="513"/>
      <c r="Q1132" s="513"/>
      <c r="R1132" s="513"/>
      <c r="S1132" s="513"/>
      <c r="T1132" s="513"/>
      <c r="U1132" s="513"/>
      <c r="V1132" s="513"/>
      <c r="W1132" s="513"/>
      <c r="X1132" s="513"/>
      <c r="Y1132" s="513"/>
      <c r="Z1132" s="513"/>
      <c r="AA1132" s="513"/>
      <c r="AB1132" s="513"/>
      <c r="AC1132" s="513"/>
      <c r="AD1132" s="513"/>
      <c r="AE1132" s="513"/>
      <c r="AF1132" s="513"/>
      <c r="AG1132" s="513"/>
      <c r="AH1132" s="513"/>
      <c r="AI1132" s="513"/>
      <c r="AJ1132" s="513"/>
      <c r="AK1132" s="513"/>
      <c r="AL1132" s="513"/>
      <c r="AM1132" s="513"/>
      <c r="AN1132" s="513"/>
      <c r="AO1132" s="513"/>
      <c r="AP1132" s="513"/>
      <c r="AQ1132" s="513"/>
      <c r="AR1132" s="513"/>
      <c r="AS1132" s="513"/>
      <c r="AT1132" s="513"/>
      <c r="AU1132" s="513"/>
      <c r="AV1132" s="513"/>
      <c r="AW1132" s="513"/>
      <c r="AX1132" s="513"/>
      <c r="AY1132" s="513"/>
      <c r="AZ1132" s="513"/>
      <c r="BA1132" s="513"/>
      <c r="BB1132" s="513"/>
      <c r="BC1132" s="513"/>
      <c r="BD1132" s="513"/>
      <c r="BE1132" s="513"/>
      <c r="BF1132" s="513"/>
      <c r="BG1132" s="513"/>
      <c r="BH1132" s="513"/>
      <c r="BI1132" s="513"/>
      <c r="BJ1132" s="513"/>
      <c r="BK1132" s="513"/>
      <c r="BL1132" s="513"/>
      <c r="BM1132" s="513"/>
      <c r="BN1132" s="513"/>
      <c r="BO1132" s="513"/>
      <c r="BP1132" s="513"/>
      <c r="BQ1132" s="513"/>
      <c r="BR1132" s="513"/>
      <c r="BS1132" s="513"/>
      <c r="BT1132" s="513"/>
      <c r="BU1132" s="513"/>
      <c r="BV1132" s="513"/>
      <c r="BW1132" s="513"/>
      <c r="BX1132" s="513"/>
      <c r="BY1132" s="513"/>
      <c r="BZ1132" s="513"/>
      <c r="CA1132" s="513"/>
      <c r="CB1132" s="513"/>
      <c r="CC1132" s="1972"/>
      <c r="CD1132" s="1499"/>
      <c r="CE1132" s="1500"/>
      <c r="CF1132" s="1501"/>
      <c r="CG1132" s="1500"/>
      <c r="CH1132" s="1500"/>
      <c r="CI1132" s="1500"/>
      <c r="CJ1132" s="1976"/>
      <c r="CK1132" s="1519"/>
      <c r="CL1132" s="1509"/>
    </row>
    <row r="1133" spans="1:90" s="514" customFormat="1">
      <c r="A1133" s="511"/>
      <c r="B1133" s="512"/>
      <c r="C1133" s="1493"/>
      <c r="D1133" s="1493"/>
      <c r="E1133" s="1493"/>
      <c r="F1133" s="1493"/>
      <c r="G1133" s="1493"/>
      <c r="H1133" s="1530"/>
      <c r="I1133" s="1972"/>
      <c r="J1133" s="1542"/>
      <c r="K1133" s="513"/>
      <c r="L1133" s="513"/>
      <c r="M1133" s="513"/>
      <c r="N1133" s="513"/>
      <c r="O1133" s="513"/>
      <c r="P1133" s="513"/>
      <c r="Q1133" s="513"/>
      <c r="R1133" s="513"/>
      <c r="S1133" s="513"/>
      <c r="T1133" s="513"/>
      <c r="U1133" s="513"/>
      <c r="V1133" s="513"/>
      <c r="W1133" s="513"/>
      <c r="X1133" s="513"/>
      <c r="Y1133" s="513"/>
      <c r="Z1133" s="513"/>
      <c r="AA1133" s="513"/>
      <c r="AB1133" s="513"/>
      <c r="AC1133" s="513"/>
      <c r="AD1133" s="513"/>
      <c r="AE1133" s="513"/>
      <c r="AF1133" s="513"/>
      <c r="AG1133" s="513"/>
      <c r="AH1133" s="513"/>
      <c r="AI1133" s="513"/>
      <c r="AJ1133" s="513"/>
      <c r="AK1133" s="513"/>
      <c r="AL1133" s="513"/>
      <c r="AM1133" s="513"/>
      <c r="AN1133" s="513"/>
      <c r="AO1133" s="513"/>
      <c r="AP1133" s="513"/>
      <c r="AQ1133" s="513"/>
      <c r="AR1133" s="513"/>
      <c r="AS1133" s="513"/>
      <c r="AT1133" s="513"/>
      <c r="AU1133" s="513"/>
      <c r="AV1133" s="513"/>
      <c r="AW1133" s="513"/>
      <c r="AX1133" s="513"/>
      <c r="AY1133" s="513"/>
      <c r="AZ1133" s="513"/>
      <c r="BA1133" s="513"/>
      <c r="BB1133" s="513"/>
      <c r="BC1133" s="513"/>
      <c r="BD1133" s="513"/>
      <c r="BE1133" s="513"/>
      <c r="BF1133" s="513"/>
      <c r="BG1133" s="513"/>
      <c r="BH1133" s="513"/>
      <c r="BI1133" s="513"/>
      <c r="BJ1133" s="513"/>
      <c r="BK1133" s="513"/>
      <c r="BL1133" s="513"/>
      <c r="BM1133" s="513"/>
      <c r="BN1133" s="513"/>
      <c r="BO1133" s="513"/>
      <c r="BP1133" s="513"/>
      <c r="BQ1133" s="513"/>
      <c r="BR1133" s="513"/>
      <c r="BS1133" s="513"/>
      <c r="BT1133" s="513"/>
      <c r="BU1133" s="513"/>
      <c r="BV1133" s="513"/>
      <c r="BW1133" s="513"/>
      <c r="BX1133" s="513"/>
      <c r="BY1133" s="513"/>
      <c r="BZ1133" s="513"/>
      <c r="CA1133" s="513"/>
      <c r="CB1133" s="513"/>
      <c r="CC1133" s="1972"/>
      <c r="CD1133" s="1499"/>
      <c r="CE1133" s="1500"/>
      <c r="CF1133" s="1501"/>
      <c r="CG1133" s="1500"/>
      <c r="CH1133" s="1500"/>
      <c r="CI1133" s="1500"/>
      <c r="CJ1133" s="1976"/>
      <c r="CK1133" s="1519"/>
      <c r="CL1133" s="1509"/>
    </row>
    <row r="1134" spans="1:90" s="514" customFormat="1">
      <c r="A1134" s="511"/>
      <c r="B1134" s="512"/>
      <c r="C1134" s="1493"/>
      <c r="D1134" s="1493"/>
      <c r="E1134" s="1493"/>
      <c r="F1134" s="1493"/>
      <c r="G1134" s="1493"/>
      <c r="H1134" s="1530"/>
      <c r="I1134" s="1972"/>
      <c r="J1134" s="1542"/>
      <c r="K1134" s="513"/>
      <c r="L1134" s="513"/>
      <c r="M1134" s="513"/>
      <c r="N1134" s="513"/>
      <c r="O1134" s="513"/>
      <c r="P1134" s="513"/>
      <c r="Q1134" s="513"/>
      <c r="R1134" s="513"/>
      <c r="S1134" s="513"/>
      <c r="T1134" s="513"/>
      <c r="U1134" s="513"/>
      <c r="V1134" s="513"/>
      <c r="W1134" s="513"/>
      <c r="X1134" s="513"/>
      <c r="Y1134" s="513"/>
      <c r="Z1134" s="513"/>
      <c r="AA1134" s="513"/>
      <c r="AB1134" s="513"/>
      <c r="AC1134" s="513"/>
      <c r="AD1134" s="513"/>
      <c r="AE1134" s="513"/>
      <c r="AF1134" s="513"/>
      <c r="AG1134" s="513"/>
      <c r="AH1134" s="513"/>
      <c r="AI1134" s="513"/>
      <c r="AJ1134" s="513"/>
      <c r="AK1134" s="513"/>
      <c r="AL1134" s="513"/>
      <c r="AM1134" s="513"/>
      <c r="AN1134" s="513"/>
      <c r="AO1134" s="513"/>
      <c r="AP1134" s="513"/>
      <c r="AQ1134" s="513"/>
      <c r="AR1134" s="513"/>
      <c r="AS1134" s="513"/>
      <c r="AT1134" s="513"/>
      <c r="AU1134" s="513"/>
      <c r="AV1134" s="513"/>
      <c r="AW1134" s="513"/>
      <c r="AX1134" s="513"/>
      <c r="AY1134" s="513"/>
      <c r="AZ1134" s="513"/>
      <c r="BA1134" s="513"/>
      <c r="BB1134" s="513"/>
      <c r="BC1134" s="513"/>
      <c r="BD1134" s="513"/>
      <c r="BE1134" s="513"/>
      <c r="BF1134" s="513"/>
      <c r="BG1134" s="513"/>
      <c r="BH1134" s="513"/>
      <c r="BI1134" s="513"/>
      <c r="BJ1134" s="513"/>
      <c r="BK1134" s="513"/>
      <c r="BL1134" s="513"/>
      <c r="BM1134" s="513"/>
      <c r="BN1134" s="513"/>
      <c r="BO1134" s="513"/>
      <c r="BP1134" s="513"/>
      <c r="BQ1134" s="513"/>
      <c r="BR1134" s="513"/>
      <c r="BS1134" s="513"/>
      <c r="BT1134" s="513"/>
      <c r="BU1134" s="513"/>
      <c r="BV1134" s="513"/>
      <c r="BW1134" s="513"/>
      <c r="BX1134" s="513"/>
      <c r="BY1134" s="513"/>
      <c r="BZ1134" s="513"/>
      <c r="CA1134" s="513"/>
      <c r="CB1134" s="513"/>
      <c r="CC1134" s="1972"/>
      <c r="CD1134" s="1499"/>
      <c r="CE1134" s="1500"/>
      <c r="CF1134" s="1501"/>
      <c r="CG1134" s="1500"/>
      <c r="CH1134" s="1500"/>
      <c r="CI1134" s="1500"/>
      <c r="CJ1134" s="1976"/>
      <c r="CK1134" s="1519"/>
      <c r="CL1134" s="1509"/>
    </row>
    <row r="1135" spans="1:90" s="514" customFormat="1">
      <c r="A1135" s="511"/>
      <c r="B1135" s="512"/>
      <c r="C1135" s="1493"/>
      <c r="D1135" s="1493"/>
      <c r="E1135" s="1493"/>
      <c r="F1135" s="1493"/>
      <c r="G1135" s="1493"/>
      <c r="H1135" s="1530"/>
      <c r="I1135" s="1972"/>
      <c r="J1135" s="1542"/>
      <c r="K1135" s="513"/>
      <c r="L1135" s="513"/>
      <c r="M1135" s="513"/>
      <c r="N1135" s="513"/>
      <c r="O1135" s="513"/>
      <c r="P1135" s="513"/>
      <c r="Q1135" s="513"/>
      <c r="R1135" s="513"/>
      <c r="S1135" s="513"/>
      <c r="T1135" s="513"/>
      <c r="U1135" s="513"/>
      <c r="V1135" s="513"/>
      <c r="W1135" s="513"/>
      <c r="X1135" s="513"/>
      <c r="Y1135" s="513"/>
      <c r="Z1135" s="513"/>
      <c r="AA1135" s="513"/>
      <c r="AB1135" s="513"/>
      <c r="AC1135" s="513"/>
      <c r="AD1135" s="513"/>
      <c r="AE1135" s="513"/>
      <c r="AF1135" s="513"/>
      <c r="AG1135" s="513"/>
      <c r="AH1135" s="513"/>
      <c r="AI1135" s="513"/>
      <c r="AJ1135" s="513"/>
      <c r="AK1135" s="513"/>
      <c r="AL1135" s="513"/>
      <c r="AM1135" s="513"/>
      <c r="AN1135" s="513"/>
      <c r="AO1135" s="513"/>
      <c r="AP1135" s="513"/>
      <c r="AQ1135" s="513"/>
      <c r="AR1135" s="513"/>
      <c r="AS1135" s="513"/>
      <c r="AT1135" s="513"/>
      <c r="AU1135" s="513"/>
      <c r="AV1135" s="513"/>
      <c r="AW1135" s="513"/>
      <c r="AX1135" s="513"/>
      <c r="AY1135" s="513"/>
      <c r="AZ1135" s="513"/>
      <c r="BA1135" s="513"/>
      <c r="BB1135" s="513"/>
      <c r="BC1135" s="513"/>
      <c r="BD1135" s="513"/>
      <c r="BE1135" s="513"/>
      <c r="BF1135" s="513"/>
      <c r="BG1135" s="513"/>
      <c r="BH1135" s="513"/>
      <c r="BI1135" s="513"/>
      <c r="BJ1135" s="513"/>
      <c r="BK1135" s="513"/>
      <c r="BL1135" s="513"/>
      <c r="BM1135" s="513"/>
      <c r="BN1135" s="513"/>
      <c r="BO1135" s="513"/>
      <c r="BP1135" s="513"/>
      <c r="BQ1135" s="513"/>
      <c r="BR1135" s="513"/>
      <c r="BS1135" s="513"/>
      <c r="BT1135" s="513"/>
      <c r="BU1135" s="513"/>
      <c r="BV1135" s="513"/>
      <c r="BW1135" s="513"/>
      <c r="BX1135" s="513"/>
      <c r="BY1135" s="513"/>
      <c r="BZ1135" s="513"/>
      <c r="CA1135" s="513"/>
      <c r="CB1135" s="513"/>
      <c r="CC1135" s="1972"/>
      <c r="CD1135" s="1499"/>
      <c r="CE1135" s="1500"/>
      <c r="CF1135" s="1501"/>
      <c r="CG1135" s="1500"/>
      <c r="CH1135" s="1500"/>
      <c r="CI1135" s="1500"/>
      <c r="CJ1135" s="1976"/>
      <c r="CK1135" s="1519"/>
      <c r="CL1135" s="1509"/>
    </row>
    <row r="1136" spans="1:90" s="514" customFormat="1">
      <c r="A1136" s="511"/>
      <c r="B1136" s="512"/>
      <c r="C1136" s="1493"/>
      <c r="D1136" s="1493"/>
      <c r="E1136" s="1493"/>
      <c r="F1136" s="1493"/>
      <c r="G1136" s="1493"/>
      <c r="H1136" s="1530"/>
      <c r="I1136" s="1972"/>
      <c r="J1136" s="1542"/>
      <c r="K1136" s="513"/>
      <c r="L1136" s="513"/>
      <c r="M1136" s="513"/>
      <c r="N1136" s="513"/>
      <c r="O1136" s="513"/>
      <c r="P1136" s="513"/>
      <c r="Q1136" s="513"/>
      <c r="R1136" s="513"/>
      <c r="S1136" s="513"/>
      <c r="T1136" s="513"/>
      <c r="U1136" s="513"/>
      <c r="V1136" s="513"/>
      <c r="W1136" s="513"/>
      <c r="X1136" s="513"/>
      <c r="Y1136" s="513"/>
      <c r="Z1136" s="513"/>
      <c r="AA1136" s="513"/>
      <c r="AB1136" s="513"/>
      <c r="AC1136" s="513"/>
      <c r="AD1136" s="513"/>
      <c r="AE1136" s="513"/>
      <c r="AF1136" s="513"/>
      <c r="AG1136" s="513"/>
      <c r="AH1136" s="513"/>
      <c r="AI1136" s="513"/>
      <c r="AJ1136" s="513"/>
      <c r="AK1136" s="513"/>
      <c r="AL1136" s="513"/>
      <c r="AM1136" s="513"/>
      <c r="AN1136" s="513"/>
      <c r="AO1136" s="513"/>
      <c r="AP1136" s="513"/>
      <c r="AQ1136" s="513"/>
      <c r="AR1136" s="513"/>
      <c r="AS1136" s="513"/>
      <c r="AT1136" s="513"/>
      <c r="AU1136" s="513"/>
      <c r="AV1136" s="513"/>
      <c r="AW1136" s="513"/>
      <c r="AX1136" s="513"/>
      <c r="AY1136" s="513"/>
      <c r="AZ1136" s="513"/>
      <c r="BA1136" s="513"/>
      <c r="BB1136" s="513"/>
      <c r="BC1136" s="513"/>
      <c r="BD1136" s="513"/>
      <c r="BE1136" s="513"/>
      <c r="BF1136" s="513"/>
      <c r="BG1136" s="513"/>
      <c r="BH1136" s="513"/>
      <c r="BI1136" s="513"/>
      <c r="BJ1136" s="513"/>
      <c r="BK1136" s="513"/>
      <c r="BL1136" s="513"/>
      <c r="BM1136" s="513"/>
      <c r="BN1136" s="513"/>
      <c r="BO1136" s="513"/>
      <c r="BP1136" s="513"/>
      <c r="BQ1136" s="513"/>
      <c r="BR1136" s="513"/>
      <c r="BS1136" s="513"/>
      <c r="BT1136" s="513"/>
      <c r="BU1136" s="513"/>
      <c r="BV1136" s="513"/>
      <c r="BW1136" s="513"/>
      <c r="BX1136" s="513"/>
      <c r="BY1136" s="513"/>
      <c r="BZ1136" s="513"/>
      <c r="CA1136" s="513"/>
      <c r="CB1136" s="513"/>
      <c r="CC1136" s="1972"/>
      <c r="CD1136" s="1499"/>
      <c r="CE1136" s="1500"/>
      <c r="CF1136" s="1501"/>
      <c r="CG1136" s="1500"/>
      <c r="CH1136" s="1500"/>
      <c r="CI1136" s="1500"/>
      <c r="CJ1136" s="1976"/>
      <c r="CK1136" s="1519"/>
      <c r="CL1136" s="1509"/>
    </row>
    <row r="1137" spans="1:90" s="514" customFormat="1">
      <c r="A1137" s="511"/>
      <c r="B1137" s="512"/>
      <c r="C1137" s="1493"/>
      <c r="D1137" s="1493"/>
      <c r="E1137" s="1493"/>
      <c r="F1137" s="1493"/>
      <c r="G1137" s="1493"/>
      <c r="H1137" s="1530"/>
      <c r="I1137" s="1972"/>
      <c r="J1137" s="1542"/>
      <c r="K1137" s="513"/>
      <c r="L1137" s="513"/>
      <c r="M1137" s="513"/>
      <c r="N1137" s="513"/>
      <c r="O1137" s="513"/>
      <c r="P1137" s="513"/>
      <c r="Q1137" s="513"/>
      <c r="R1137" s="513"/>
      <c r="S1137" s="513"/>
      <c r="T1137" s="513"/>
      <c r="U1137" s="513"/>
      <c r="V1137" s="513"/>
      <c r="W1137" s="513"/>
      <c r="X1137" s="513"/>
      <c r="Y1137" s="513"/>
      <c r="Z1137" s="513"/>
      <c r="AA1137" s="513"/>
      <c r="AB1137" s="513"/>
      <c r="AC1137" s="513"/>
      <c r="AD1137" s="513"/>
      <c r="AE1137" s="513"/>
      <c r="AF1137" s="513"/>
      <c r="AG1137" s="513"/>
      <c r="AH1137" s="513"/>
      <c r="AI1137" s="513"/>
      <c r="AJ1137" s="513"/>
      <c r="AK1137" s="513"/>
      <c r="AL1137" s="513"/>
      <c r="AM1137" s="513"/>
      <c r="AN1137" s="513"/>
      <c r="AO1137" s="513"/>
      <c r="AP1137" s="513"/>
      <c r="AQ1137" s="513"/>
      <c r="AR1137" s="513"/>
      <c r="AS1137" s="513"/>
      <c r="AT1137" s="513"/>
      <c r="AU1137" s="513"/>
      <c r="AV1137" s="513"/>
      <c r="AW1137" s="513"/>
      <c r="AX1137" s="513"/>
      <c r="AY1137" s="513"/>
      <c r="AZ1137" s="513"/>
      <c r="BA1137" s="513"/>
      <c r="BB1137" s="513"/>
      <c r="BC1137" s="513"/>
      <c r="BD1137" s="513"/>
      <c r="BE1137" s="513"/>
      <c r="BF1137" s="513"/>
      <c r="BG1137" s="513"/>
      <c r="BH1137" s="513"/>
      <c r="BI1137" s="513"/>
      <c r="BJ1137" s="513"/>
      <c r="BK1137" s="513"/>
      <c r="BL1137" s="513"/>
      <c r="BM1137" s="513"/>
      <c r="BN1137" s="513"/>
      <c r="BO1137" s="513"/>
      <c r="BP1137" s="513"/>
      <c r="BQ1137" s="513"/>
      <c r="BR1137" s="513"/>
      <c r="BS1137" s="513"/>
      <c r="BT1137" s="513"/>
      <c r="BU1137" s="513"/>
      <c r="BV1137" s="513"/>
      <c r="BW1137" s="513"/>
      <c r="BX1137" s="513"/>
      <c r="BY1137" s="513"/>
      <c r="BZ1137" s="513"/>
      <c r="CA1137" s="513"/>
      <c r="CB1137" s="513"/>
      <c r="CC1137" s="1972"/>
      <c r="CD1137" s="1499"/>
      <c r="CE1137" s="1500"/>
      <c r="CF1137" s="1501"/>
      <c r="CG1137" s="1500"/>
      <c r="CH1137" s="1500"/>
      <c r="CI1137" s="1500"/>
      <c r="CJ1137" s="1976"/>
      <c r="CK1137" s="1519"/>
      <c r="CL1137" s="1509"/>
    </row>
    <row r="1138" spans="1:90" s="514" customFormat="1">
      <c r="A1138" s="511"/>
      <c r="B1138" s="512"/>
      <c r="C1138" s="1493"/>
      <c r="D1138" s="1493"/>
      <c r="E1138" s="1493"/>
      <c r="F1138" s="1493"/>
      <c r="G1138" s="1493"/>
      <c r="H1138" s="1530"/>
      <c r="I1138" s="1972"/>
      <c r="J1138" s="1542"/>
      <c r="K1138" s="513"/>
      <c r="L1138" s="513"/>
      <c r="M1138" s="513"/>
      <c r="N1138" s="513"/>
      <c r="O1138" s="513"/>
      <c r="P1138" s="513"/>
      <c r="Q1138" s="513"/>
      <c r="R1138" s="513"/>
      <c r="S1138" s="513"/>
      <c r="T1138" s="513"/>
      <c r="U1138" s="513"/>
      <c r="V1138" s="513"/>
      <c r="W1138" s="513"/>
      <c r="X1138" s="513"/>
      <c r="Y1138" s="513"/>
      <c r="Z1138" s="513"/>
      <c r="AA1138" s="513"/>
      <c r="AB1138" s="513"/>
      <c r="AC1138" s="513"/>
      <c r="AD1138" s="513"/>
      <c r="AE1138" s="513"/>
      <c r="AF1138" s="513"/>
      <c r="AG1138" s="513"/>
      <c r="AH1138" s="513"/>
      <c r="AI1138" s="513"/>
      <c r="AJ1138" s="513"/>
      <c r="AK1138" s="513"/>
      <c r="AL1138" s="513"/>
      <c r="AM1138" s="513"/>
      <c r="AN1138" s="513"/>
      <c r="AO1138" s="513"/>
      <c r="AP1138" s="513"/>
      <c r="AQ1138" s="513"/>
      <c r="AR1138" s="513"/>
      <c r="AS1138" s="513"/>
      <c r="AT1138" s="513"/>
      <c r="AU1138" s="513"/>
      <c r="AV1138" s="513"/>
      <c r="AW1138" s="513"/>
      <c r="AX1138" s="513"/>
      <c r="AY1138" s="513"/>
      <c r="AZ1138" s="513"/>
      <c r="BA1138" s="513"/>
      <c r="BB1138" s="513"/>
      <c r="BC1138" s="513"/>
      <c r="BD1138" s="513"/>
      <c r="BE1138" s="513"/>
      <c r="BF1138" s="513"/>
      <c r="BG1138" s="513"/>
      <c r="BH1138" s="513"/>
      <c r="BI1138" s="513"/>
      <c r="BJ1138" s="513"/>
      <c r="BK1138" s="513"/>
      <c r="BL1138" s="513"/>
      <c r="BM1138" s="513"/>
      <c r="BN1138" s="513"/>
      <c r="BO1138" s="513"/>
      <c r="BP1138" s="513"/>
      <c r="BQ1138" s="513"/>
      <c r="BR1138" s="513"/>
      <c r="BS1138" s="513"/>
      <c r="BT1138" s="513"/>
      <c r="BU1138" s="513"/>
      <c r="BV1138" s="513"/>
      <c r="BW1138" s="513"/>
      <c r="BX1138" s="513"/>
      <c r="BY1138" s="513"/>
      <c r="BZ1138" s="513"/>
      <c r="CA1138" s="513"/>
      <c r="CB1138" s="513"/>
      <c r="CC1138" s="1972"/>
      <c r="CD1138" s="1499"/>
      <c r="CE1138" s="1500"/>
      <c r="CF1138" s="1501"/>
      <c r="CG1138" s="1500"/>
      <c r="CH1138" s="1500"/>
      <c r="CI1138" s="1500"/>
      <c r="CJ1138" s="1976"/>
      <c r="CK1138" s="1519"/>
      <c r="CL1138" s="1509"/>
    </row>
    <row r="1139" spans="1:90" s="514" customFormat="1">
      <c r="A1139" s="511"/>
      <c r="B1139" s="512"/>
      <c r="C1139" s="1493"/>
      <c r="D1139" s="1493"/>
      <c r="E1139" s="1493"/>
      <c r="F1139" s="1493"/>
      <c r="G1139" s="1493"/>
      <c r="H1139" s="1530"/>
      <c r="I1139" s="1972"/>
      <c r="J1139" s="1542"/>
      <c r="K1139" s="513"/>
      <c r="L1139" s="513"/>
      <c r="M1139" s="513"/>
      <c r="N1139" s="513"/>
      <c r="O1139" s="513"/>
      <c r="P1139" s="513"/>
      <c r="Q1139" s="513"/>
      <c r="R1139" s="513"/>
      <c r="S1139" s="513"/>
      <c r="T1139" s="513"/>
      <c r="U1139" s="513"/>
      <c r="V1139" s="513"/>
      <c r="W1139" s="513"/>
      <c r="X1139" s="513"/>
      <c r="Y1139" s="513"/>
      <c r="Z1139" s="513"/>
      <c r="AA1139" s="513"/>
      <c r="AB1139" s="513"/>
      <c r="AC1139" s="513"/>
      <c r="AD1139" s="513"/>
      <c r="AE1139" s="513"/>
      <c r="AF1139" s="513"/>
      <c r="AG1139" s="513"/>
      <c r="AH1139" s="513"/>
      <c r="AI1139" s="513"/>
      <c r="AJ1139" s="513"/>
      <c r="AK1139" s="513"/>
      <c r="AL1139" s="513"/>
      <c r="AM1139" s="513"/>
      <c r="AN1139" s="513"/>
      <c r="AO1139" s="513"/>
      <c r="AP1139" s="513"/>
      <c r="AQ1139" s="513"/>
      <c r="AR1139" s="513"/>
      <c r="AS1139" s="513"/>
      <c r="AT1139" s="513"/>
      <c r="AU1139" s="513"/>
      <c r="AV1139" s="513"/>
      <c r="AW1139" s="513"/>
      <c r="AX1139" s="513"/>
      <c r="AY1139" s="513"/>
      <c r="AZ1139" s="513"/>
      <c r="BA1139" s="513"/>
      <c r="BB1139" s="513"/>
      <c r="BC1139" s="513"/>
      <c r="BD1139" s="513"/>
      <c r="BE1139" s="513"/>
      <c r="BF1139" s="513"/>
      <c r="BG1139" s="513"/>
      <c r="BH1139" s="513"/>
      <c r="BI1139" s="513"/>
      <c r="BJ1139" s="513"/>
      <c r="BK1139" s="513"/>
      <c r="BL1139" s="513"/>
      <c r="BM1139" s="513"/>
      <c r="BN1139" s="513"/>
      <c r="BO1139" s="513"/>
      <c r="BP1139" s="513"/>
      <c r="BQ1139" s="513"/>
      <c r="BR1139" s="513"/>
      <c r="BS1139" s="513"/>
      <c r="BT1139" s="513"/>
      <c r="BU1139" s="513"/>
      <c r="BV1139" s="513"/>
      <c r="BW1139" s="513"/>
      <c r="BX1139" s="513"/>
      <c r="BY1139" s="513"/>
      <c r="BZ1139" s="513"/>
      <c r="CA1139" s="513"/>
      <c r="CB1139" s="513"/>
      <c r="CC1139" s="1972"/>
      <c r="CD1139" s="1499"/>
      <c r="CE1139" s="1500"/>
      <c r="CF1139" s="1501"/>
      <c r="CG1139" s="1500"/>
      <c r="CH1139" s="1500"/>
      <c r="CI1139" s="1500"/>
      <c r="CJ1139" s="1976"/>
      <c r="CK1139" s="1519"/>
      <c r="CL1139" s="1509"/>
    </row>
    <row r="1140" spans="1:90" s="514" customFormat="1">
      <c r="A1140" s="511"/>
      <c r="B1140" s="512"/>
      <c r="C1140" s="1493"/>
      <c r="D1140" s="1493"/>
      <c r="E1140" s="1493"/>
      <c r="F1140" s="1493"/>
      <c r="G1140" s="1493"/>
      <c r="H1140" s="1530"/>
      <c r="I1140" s="1972"/>
      <c r="J1140" s="1542"/>
      <c r="K1140" s="513"/>
      <c r="L1140" s="513"/>
      <c r="M1140" s="513"/>
      <c r="N1140" s="513"/>
      <c r="O1140" s="513"/>
      <c r="P1140" s="513"/>
      <c r="Q1140" s="513"/>
      <c r="R1140" s="513"/>
      <c r="S1140" s="513"/>
      <c r="T1140" s="513"/>
      <c r="U1140" s="513"/>
      <c r="V1140" s="513"/>
      <c r="W1140" s="513"/>
      <c r="X1140" s="513"/>
      <c r="Y1140" s="513"/>
      <c r="Z1140" s="513"/>
      <c r="AA1140" s="513"/>
      <c r="AB1140" s="513"/>
      <c r="AC1140" s="513"/>
      <c r="AD1140" s="513"/>
      <c r="AE1140" s="513"/>
      <c r="AF1140" s="513"/>
      <c r="AG1140" s="513"/>
      <c r="AH1140" s="513"/>
      <c r="AI1140" s="513"/>
      <c r="AJ1140" s="513"/>
      <c r="AK1140" s="513"/>
      <c r="AL1140" s="513"/>
      <c r="AM1140" s="513"/>
      <c r="AN1140" s="513"/>
      <c r="AO1140" s="513"/>
      <c r="AP1140" s="513"/>
      <c r="AQ1140" s="513"/>
      <c r="AR1140" s="513"/>
      <c r="AS1140" s="513"/>
      <c r="AT1140" s="513"/>
      <c r="AU1140" s="513"/>
      <c r="AV1140" s="513"/>
      <c r="AW1140" s="513"/>
      <c r="AX1140" s="513"/>
      <c r="AY1140" s="513"/>
      <c r="AZ1140" s="513"/>
      <c r="BA1140" s="513"/>
      <c r="BB1140" s="513"/>
      <c r="BC1140" s="513"/>
      <c r="BD1140" s="513"/>
      <c r="BE1140" s="513"/>
      <c r="BF1140" s="513"/>
      <c r="BG1140" s="513"/>
      <c r="BH1140" s="513"/>
      <c r="BI1140" s="513"/>
      <c r="BJ1140" s="513"/>
      <c r="BK1140" s="513"/>
      <c r="BL1140" s="513"/>
      <c r="BM1140" s="513"/>
      <c r="BN1140" s="513"/>
      <c r="BO1140" s="513"/>
      <c r="BP1140" s="513"/>
      <c r="BQ1140" s="513"/>
      <c r="BR1140" s="513"/>
      <c r="BS1140" s="513"/>
      <c r="BT1140" s="513"/>
      <c r="BU1140" s="513"/>
      <c r="BV1140" s="513"/>
      <c r="BW1140" s="513"/>
      <c r="BX1140" s="513"/>
      <c r="BY1140" s="513"/>
      <c r="BZ1140" s="513"/>
      <c r="CA1140" s="513"/>
      <c r="CB1140" s="513"/>
      <c r="CC1140" s="1972"/>
      <c r="CD1140" s="1499"/>
      <c r="CE1140" s="1500"/>
      <c r="CF1140" s="1501"/>
      <c r="CG1140" s="1500"/>
      <c r="CH1140" s="1500"/>
      <c r="CI1140" s="1500"/>
      <c r="CJ1140" s="1976"/>
      <c r="CK1140" s="1519"/>
      <c r="CL1140" s="1509"/>
    </row>
    <row r="1141" spans="1:90" s="514" customFormat="1">
      <c r="A1141" s="511"/>
      <c r="B1141" s="512"/>
      <c r="C1141" s="1493"/>
      <c r="D1141" s="1493"/>
      <c r="E1141" s="1493"/>
      <c r="F1141" s="1493"/>
      <c r="G1141" s="1493"/>
      <c r="H1141" s="1530"/>
      <c r="I1141" s="1972"/>
      <c r="J1141" s="1542"/>
      <c r="K1141" s="513"/>
      <c r="L1141" s="513"/>
      <c r="M1141" s="513"/>
      <c r="N1141" s="513"/>
      <c r="O1141" s="513"/>
      <c r="P1141" s="513"/>
      <c r="Q1141" s="513"/>
      <c r="R1141" s="513"/>
      <c r="S1141" s="513"/>
      <c r="T1141" s="513"/>
      <c r="U1141" s="513"/>
      <c r="V1141" s="513"/>
      <c r="W1141" s="513"/>
      <c r="X1141" s="513"/>
      <c r="Y1141" s="513"/>
      <c r="Z1141" s="513"/>
      <c r="AA1141" s="513"/>
      <c r="AB1141" s="513"/>
      <c r="AC1141" s="513"/>
      <c r="AD1141" s="513"/>
      <c r="AE1141" s="513"/>
      <c r="AF1141" s="513"/>
      <c r="AG1141" s="513"/>
      <c r="AH1141" s="513"/>
      <c r="AI1141" s="513"/>
      <c r="AJ1141" s="513"/>
      <c r="AK1141" s="513"/>
      <c r="AL1141" s="513"/>
      <c r="AM1141" s="513"/>
      <c r="AN1141" s="513"/>
      <c r="AO1141" s="513"/>
      <c r="AP1141" s="513"/>
      <c r="AQ1141" s="513"/>
      <c r="AR1141" s="513"/>
      <c r="AS1141" s="513"/>
      <c r="AT1141" s="513"/>
      <c r="AU1141" s="513"/>
      <c r="AV1141" s="513"/>
      <c r="AW1141" s="513"/>
      <c r="AX1141" s="513"/>
      <c r="AY1141" s="513"/>
      <c r="AZ1141" s="513"/>
      <c r="BA1141" s="513"/>
      <c r="BB1141" s="513"/>
      <c r="BC1141" s="513"/>
      <c r="BD1141" s="513"/>
      <c r="BE1141" s="513"/>
      <c r="BF1141" s="513"/>
      <c r="BG1141" s="513"/>
      <c r="BH1141" s="513"/>
      <c r="BI1141" s="513"/>
      <c r="BJ1141" s="513"/>
      <c r="BK1141" s="513"/>
      <c r="BL1141" s="513"/>
      <c r="BM1141" s="513"/>
      <c r="BN1141" s="513"/>
      <c r="BO1141" s="513"/>
      <c r="BP1141" s="513"/>
      <c r="BQ1141" s="513"/>
      <c r="BR1141" s="513"/>
      <c r="BS1141" s="513"/>
      <c r="BT1141" s="513"/>
      <c r="BU1141" s="513"/>
      <c r="BV1141" s="513"/>
      <c r="BW1141" s="513"/>
      <c r="BX1141" s="513"/>
      <c r="BY1141" s="513"/>
      <c r="BZ1141" s="513"/>
      <c r="CA1141" s="513"/>
      <c r="CB1141" s="513"/>
      <c r="CC1141" s="1972"/>
      <c r="CD1141" s="1499"/>
      <c r="CE1141" s="1500"/>
      <c r="CF1141" s="1501"/>
      <c r="CG1141" s="1500"/>
      <c r="CH1141" s="1500"/>
      <c r="CI1141" s="1500"/>
      <c r="CJ1141" s="1976"/>
      <c r="CK1141" s="1519"/>
      <c r="CL1141" s="1509"/>
    </row>
    <row r="1142" spans="1:90" s="514" customFormat="1">
      <c r="A1142" s="511"/>
      <c r="B1142" s="512"/>
      <c r="C1142" s="1493"/>
      <c r="D1142" s="1493"/>
      <c r="E1142" s="1493"/>
      <c r="F1142" s="1493"/>
      <c r="G1142" s="1493"/>
      <c r="H1142" s="1530"/>
      <c r="I1142" s="1972"/>
      <c r="J1142" s="1542"/>
      <c r="K1142" s="513"/>
      <c r="L1142" s="513"/>
      <c r="M1142" s="513"/>
      <c r="N1142" s="513"/>
      <c r="O1142" s="513"/>
      <c r="P1142" s="513"/>
      <c r="Q1142" s="513"/>
      <c r="R1142" s="513"/>
      <c r="S1142" s="513"/>
      <c r="T1142" s="513"/>
      <c r="U1142" s="513"/>
      <c r="V1142" s="513"/>
      <c r="W1142" s="513"/>
      <c r="X1142" s="513"/>
      <c r="Y1142" s="513"/>
      <c r="Z1142" s="513"/>
      <c r="AA1142" s="513"/>
      <c r="AB1142" s="513"/>
      <c r="AC1142" s="513"/>
      <c r="AD1142" s="513"/>
      <c r="AE1142" s="513"/>
      <c r="AF1142" s="513"/>
      <c r="AG1142" s="513"/>
      <c r="AH1142" s="513"/>
      <c r="AI1142" s="513"/>
      <c r="AJ1142" s="513"/>
      <c r="AK1142" s="513"/>
      <c r="AL1142" s="513"/>
      <c r="AM1142" s="513"/>
      <c r="AN1142" s="513"/>
      <c r="AO1142" s="513"/>
      <c r="AP1142" s="513"/>
      <c r="AQ1142" s="513"/>
      <c r="AR1142" s="513"/>
      <c r="AS1142" s="513"/>
      <c r="AT1142" s="513"/>
      <c r="AU1142" s="513"/>
      <c r="AV1142" s="513"/>
      <c r="AW1142" s="513"/>
      <c r="AX1142" s="513"/>
      <c r="AY1142" s="513"/>
      <c r="AZ1142" s="513"/>
      <c r="BA1142" s="513"/>
      <c r="BB1142" s="513"/>
      <c r="BC1142" s="513"/>
      <c r="BD1142" s="513"/>
      <c r="BE1142" s="513"/>
      <c r="BF1142" s="513"/>
      <c r="BG1142" s="513"/>
      <c r="BH1142" s="513"/>
      <c r="BI1142" s="513"/>
      <c r="BJ1142" s="513"/>
      <c r="BK1142" s="513"/>
      <c r="BL1142" s="513"/>
      <c r="BM1142" s="513"/>
      <c r="BN1142" s="513"/>
      <c r="BO1142" s="513"/>
      <c r="BP1142" s="513"/>
      <c r="BQ1142" s="513"/>
      <c r="BR1142" s="513"/>
      <c r="BS1142" s="513"/>
      <c r="BT1142" s="513"/>
      <c r="BU1142" s="513"/>
      <c r="BV1142" s="513"/>
      <c r="BW1142" s="513"/>
      <c r="BX1142" s="513"/>
      <c r="BY1142" s="513"/>
      <c r="BZ1142" s="513"/>
      <c r="CA1142" s="513"/>
      <c r="CB1142" s="513"/>
      <c r="CC1142" s="1972"/>
      <c r="CD1142" s="1499"/>
      <c r="CE1142" s="1500"/>
      <c r="CF1142" s="1501"/>
      <c r="CG1142" s="1500"/>
      <c r="CH1142" s="1500"/>
      <c r="CI1142" s="1500"/>
      <c r="CJ1142" s="1976"/>
      <c r="CK1142" s="1519"/>
      <c r="CL1142" s="1509"/>
    </row>
    <row r="1143" spans="1:90" s="514" customFormat="1">
      <c r="A1143" s="511"/>
      <c r="B1143" s="512"/>
      <c r="C1143" s="1493"/>
      <c r="D1143" s="1493"/>
      <c r="E1143" s="1493"/>
      <c r="F1143" s="1493"/>
      <c r="G1143" s="1493"/>
      <c r="H1143" s="1530"/>
      <c r="I1143" s="1972"/>
      <c r="J1143" s="1542"/>
      <c r="K1143" s="513"/>
      <c r="L1143" s="513"/>
      <c r="M1143" s="513"/>
      <c r="N1143" s="513"/>
      <c r="O1143" s="513"/>
      <c r="P1143" s="513"/>
      <c r="Q1143" s="513"/>
      <c r="R1143" s="513"/>
      <c r="S1143" s="513"/>
      <c r="T1143" s="513"/>
      <c r="U1143" s="513"/>
      <c r="V1143" s="513"/>
      <c r="W1143" s="513"/>
      <c r="X1143" s="513"/>
      <c r="Y1143" s="513"/>
      <c r="Z1143" s="513"/>
      <c r="AA1143" s="513"/>
      <c r="AB1143" s="513"/>
      <c r="AC1143" s="513"/>
      <c r="AD1143" s="513"/>
      <c r="AE1143" s="513"/>
      <c r="AF1143" s="513"/>
      <c r="AG1143" s="513"/>
      <c r="AH1143" s="513"/>
      <c r="AI1143" s="513"/>
      <c r="AJ1143" s="513"/>
      <c r="AK1143" s="513"/>
      <c r="AL1143" s="513"/>
      <c r="AM1143" s="513"/>
      <c r="AN1143" s="513"/>
      <c r="AO1143" s="513"/>
      <c r="AP1143" s="513"/>
      <c r="AQ1143" s="513"/>
      <c r="AR1143" s="513"/>
      <c r="AS1143" s="513"/>
      <c r="AT1143" s="513"/>
      <c r="AU1143" s="513"/>
      <c r="AV1143" s="513"/>
      <c r="AW1143" s="513"/>
      <c r="AX1143" s="513"/>
      <c r="AY1143" s="513"/>
      <c r="AZ1143" s="513"/>
      <c r="BA1143" s="513"/>
      <c r="BB1143" s="513"/>
      <c r="BC1143" s="513"/>
      <c r="BD1143" s="513"/>
      <c r="BE1143" s="513"/>
      <c r="BF1143" s="513"/>
      <c r="BG1143" s="513"/>
      <c r="BH1143" s="513"/>
      <c r="BI1143" s="513"/>
      <c r="BJ1143" s="513"/>
      <c r="BK1143" s="513"/>
      <c r="BL1143" s="513"/>
      <c r="BM1143" s="513"/>
      <c r="BN1143" s="513"/>
      <c r="BO1143" s="513"/>
      <c r="BP1143" s="513"/>
      <c r="BQ1143" s="513"/>
      <c r="BR1143" s="513"/>
      <c r="BS1143" s="513"/>
      <c r="BT1143" s="513"/>
      <c r="BU1143" s="513"/>
      <c r="BV1143" s="513"/>
      <c r="BW1143" s="513"/>
      <c r="BX1143" s="513"/>
      <c r="BY1143" s="513"/>
      <c r="BZ1143" s="513"/>
      <c r="CA1143" s="513"/>
      <c r="CB1143" s="513"/>
      <c r="CC1143" s="1972"/>
      <c r="CD1143" s="1499"/>
      <c r="CE1143" s="1500"/>
      <c r="CF1143" s="1501"/>
      <c r="CG1143" s="1500"/>
      <c r="CH1143" s="1500"/>
      <c r="CI1143" s="1500"/>
      <c r="CJ1143" s="1976"/>
      <c r="CK1143" s="1519"/>
      <c r="CL1143" s="1509"/>
    </row>
    <row r="1144" spans="1:90" s="514" customFormat="1">
      <c r="A1144" s="511"/>
      <c r="B1144" s="512"/>
      <c r="C1144" s="1493"/>
      <c r="D1144" s="1493"/>
      <c r="E1144" s="1493"/>
      <c r="F1144" s="1493"/>
      <c r="G1144" s="1493"/>
      <c r="H1144" s="1530"/>
      <c r="I1144" s="1972"/>
      <c r="J1144" s="1542"/>
      <c r="K1144" s="513"/>
      <c r="L1144" s="513"/>
      <c r="M1144" s="513"/>
      <c r="N1144" s="513"/>
      <c r="O1144" s="513"/>
      <c r="P1144" s="513"/>
      <c r="Q1144" s="513"/>
      <c r="R1144" s="513"/>
      <c r="S1144" s="513"/>
      <c r="T1144" s="513"/>
      <c r="U1144" s="513"/>
      <c r="V1144" s="513"/>
      <c r="W1144" s="513"/>
      <c r="X1144" s="513"/>
      <c r="Y1144" s="513"/>
      <c r="Z1144" s="513"/>
      <c r="AA1144" s="513"/>
      <c r="AB1144" s="513"/>
      <c r="AC1144" s="513"/>
      <c r="AD1144" s="513"/>
      <c r="AE1144" s="513"/>
      <c r="AF1144" s="513"/>
      <c r="AG1144" s="513"/>
      <c r="AH1144" s="513"/>
      <c r="AI1144" s="513"/>
      <c r="AJ1144" s="513"/>
      <c r="AK1144" s="513"/>
      <c r="AL1144" s="513"/>
      <c r="AM1144" s="513"/>
      <c r="AN1144" s="513"/>
      <c r="AO1144" s="513"/>
      <c r="AP1144" s="513"/>
      <c r="AQ1144" s="513"/>
      <c r="AR1144" s="513"/>
      <c r="AS1144" s="513"/>
      <c r="AT1144" s="513"/>
      <c r="AU1144" s="513"/>
      <c r="AV1144" s="513"/>
      <c r="AW1144" s="513"/>
      <c r="AX1144" s="513"/>
      <c r="AY1144" s="513"/>
      <c r="AZ1144" s="513"/>
      <c r="BA1144" s="513"/>
      <c r="BB1144" s="513"/>
      <c r="BC1144" s="513"/>
      <c r="BD1144" s="513"/>
      <c r="BE1144" s="513"/>
      <c r="BF1144" s="513"/>
      <c r="BG1144" s="513"/>
      <c r="BH1144" s="513"/>
      <c r="BI1144" s="513"/>
      <c r="BJ1144" s="513"/>
      <c r="BK1144" s="513"/>
      <c r="BL1144" s="513"/>
      <c r="BM1144" s="513"/>
      <c r="BN1144" s="513"/>
      <c r="BO1144" s="513"/>
      <c r="BP1144" s="513"/>
      <c r="BQ1144" s="513"/>
      <c r="BR1144" s="513"/>
      <c r="BS1144" s="513"/>
      <c r="BT1144" s="513"/>
      <c r="BU1144" s="513"/>
      <c r="BV1144" s="513"/>
      <c r="BW1144" s="513"/>
      <c r="BX1144" s="513"/>
      <c r="BY1144" s="513"/>
      <c r="BZ1144" s="513"/>
      <c r="CA1144" s="513"/>
      <c r="CB1144" s="513"/>
      <c r="CC1144" s="1972"/>
      <c r="CD1144" s="1499"/>
      <c r="CE1144" s="1500"/>
      <c r="CF1144" s="1501"/>
      <c r="CG1144" s="1500"/>
      <c r="CH1144" s="1500"/>
      <c r="CI1144" s="1500"/>
      <c r="CJ1144" s="1976"/>
      <c r="CK1144" s="1519"/>
      <c r="CL1144" s="1509"/>
    </row>
    <row r="1145" spans="1:90" s="514" customFormat="1">
      <c r="A1145" s="511"/>
      <c r="B1145" s="512"/>
      <c r="C1145" s="1493"/>
      <c r="D1145" s="1493"/>
      <c r="E1145" s="1493"/>
      <c r="F1145" s="1493"/>
      <c r="G1145" s="1493"/>
      <c r="H1145" s="1530"/>
      <c r="I1145" s="1972"/>
      <c r="J1145" s="1542"/>
      <c r="K1145" s="513"/>
      <c r="L1145" s="513"/>
      <c r="M1145" s="513"/>
      <c r="N1145" s="513"/>
      <c r="O1145" s="513"/>
      <c r="P1145" s="513"/>
      <c r="Q1145" s="513"/>
      <c r="R1145" s="513"/>
      <c r="S1145" s="513"/>
      <c r="T1145" s="513"/>
      <c r="U1145" s="513"/>
      <c r="V1145" s="513"/>
      <c r="W1145" s="513"/>
      <c r="X1145" s="513"/>
      <c r="Y1145" s="513"/>
      <c r="Z1145" s="513"/>
      <c r="AA1145" s="513"/>
      <c r="AB1145" s="513"/>
      <c r="AC1145" s="513"/>
      <c r="AD1145" s="513"/>
      <c r="AE1145" s="513"/>
      <c r="AF1145" s="513"/>
      <c r="AG1145" s="513"/>
      <c r="AH1145" s="513"/>
      <c r="AI1145" s="513"/>
      <c r="AJ1145" s="513"/>
      <c r="AK1145" s="513"/>
      <c r="AL1145" s="513"/>
      <c r="AM1145" s="513"/>
      <c r="AN1145" s="513"/>
      <c r="AO1145" s="513"/>
      <c r="AP1145" s="513"/>
      <c r="AQ1145" s="513"/>
      <c r="AR1145" s="513"/>
      <c r="AS1145" s="513"/>
      <c r="AT1145" s="513"/>
      <c r="AU1145" s="513"/>
      <c r="AV1145" s="513"/>
      <c r="AW1145" s="513"/>
      <c r="AX1145" s="513"/>
      <c r="AY1145" s="513"/>
      <c r="AZ1145" s="513"/>
      <c r="BA1145" s="513"/>
      <c r="BB1145" s="513"/>
      <c r="BC1145" s="513"/>
      <c r="BD1145" s="513"/>
      <c r="BE1145" s="513"/>
      <c r="BF1145" s="513"/>
      <c r="BG1145" s="513"/>
      <c r="BH1145" s="513"/>
      <c r="BI1145" s="513"/>
      <c r="BJ1145" s="513"/>
      <c r="BK1145" s="513"/>
      <c r="BL1145" s="513"/>
      <c r="BM1145" s="513"/>
      <c r="BN1145" s="513"/>
      <c r="BO1145" s="513"/>
      <c r="BP1145" s="513"/>
      <c r="BQ1145" s="513"/>
      <c r="BR1145" s="513"/>
      <c r="BS1145" s="513"/>
      <c r="BT1145" s="513"/>
      <c r="BU1145" s="513"/>
      <c r="BV1145" s="513"/>
      <c r="BW1145" s="513"/>
      <c r="BX1145" s="513"/>
      <c r="BY1145" s="513"/>
      <c r="BZ1145" s="513"/>
      <c r="CA1145" s="513"/>
      <c r="CB1145" s="513"/>
      <c r="CC1145" s="1972"/>
      <c r="CD1145" s="1499"/>
      <c r="CE1145" s="1500"/>
      <c r="CF1145" s="1501"/>
      <c r="CG1145" s="1500"/>
      <c r="CH1145" s="1500"/>
      <c r="CI1145" s="1500"/>
      <c r="CJ1145" s="1976"/>
      <c r="CK1145" s="1519"/>
      <c r="CL1145" s="1509"/>
    </row>
    <row r="1146" spans="1:90" s="514" customFormat="1">
      <c r="A1146" s="511"/>
      <c r="B1146" s="512"/>
      <c r="C1146" s="1493"/>
      <c r="D1146" s="1493"/>
      <c r="E1146" s="1493"/>
      <c r="F1146" s="1493"/>
      <c r="G1146" s="1493"/>
      <c r="H1146" s="1530"/>
      <c r="I1146" s="1972"/>
      <c r="J1146" s="1542"/>
      <c r="K1146" s="513"/>
      <c r="L1146" s="513"/>
      <c r="M1146" s="513"/>
      <c r="N1146" s="513"/>
      <c r="O1146" s="513"/>
      <c r="P1146" s="513"/>
      <c r="Q1146" s="513"/>
      <c r="R1146" s="513"/>
      <c r="S1146" s="513"/>
      <c r="T1146" s="513"/>
      <c r="U1146" s="513"/>
      <c r="V1146" s="513"/>
      <c r="W1146" s="513"/>
      <c r="X1146" s="513"/>
      <c r="Y1146" s="513"/>
      <c r="Z1146" s="513"/>
      <c r="AA1146" s="513"/>
      <c r="AB1146" s="513"/>
      <c r="AC1146" s="513"/>
      <c r="AD1146" s="513"/>
      <c r="AE1146" s="513"/>
      <c r="AF1146" s="513"/>
      <c r="AG1146" s="513"/>
      <c r="AH1146" s="513"/>
      <c r="AI1146" s="513"/>
      <c r="AJ1146" s="513"/>
      <c r="AK1146" s="513"/>
      <c r="AL1146" s="513"/>
      <c r="AM1146" s="513"/>
      <c r="AN1146" s="513"/>
      <c r="AO1146" s="513"/>
      <c r="AP1146" s="513"/>
      <c r="AQ1146" s="513"/>
      <c r="AR1146" s="513"/>
      <c r="AS1146" s="513"/>
      <c r="AT1146" s="513"/>
      <c r="AU1146" s="513"/>
      <c r="AV1146" s="513"/>
      <c r="AW1146" s="513"/>
      <c r="AX1146" s="513"/>
      <c r="AY1146" s="513"/>
      <c r="AZ1146" s="513"/>
      <c r="BA1146" s="513"/>
      <c r="BB1146" s="513"/>
      <c r="BC1146" s="513"/>
      <c r="BD1146" s="513"/>
      <c r="BE1146" s="513"/>
      <c r="BF1146" s="513"/>
      <c r="BG1146" s="513"/>
      <c r="BH1146" s="513"/>
      <c r="BI1146" s="513"/>
      <c r="BJ1146" s="513"/>
      <c r="BK1146" s="513"/>
      <c r="BL1146" s="513"/>
      <c r="BM1146" s="513"/>
      <c r="BN1146" s="513"/>
      <c r="BO1146" s="513"/>
      <c r="BP1146" s="513"/>
      <c r="BQ1146" s="513"/>
      <c r="BR1146" s="513"/>
      <c r="BS1146" s="513"/>
      <c r="BT1146" s="513"/>
      <c r="BU1146" s="513"/>
      <c r="BV1146" s="513"/>
      <c r="BW1146" s="513"/>
      <c r="BX1146" s="513"/>
      <c r="BY1146" s="513"/>
      <c r="BZ1146" s="513"/>
      <c r="CA1146" s="513"/>
      <c r="CB1146" s="513"/>
      <c r="CC1146" s="1972"/>
      <c r="CD1146" s="1499"/>
      <c r="CE1146" s="1500"/>
      <c r="CF1146" s="1501"/>
      <c r="CG1146" s="1500"/>
      <c r="CH1146" s="1500"/>
      <c r="CI1146" s="1500"/>
      <c r="CJ1146" s="1976"/>
      <c r="CK1146" s="1519"/>
      <c r="CL1146" s="1509"/>
    </row>
    <row r="1147" spans="1:90" s="514" customFormat="1">
      <c r="A1147" s="511"/>
      <c r="B1147" s="512"/>
      <c r="C1147" s="1493"/>
      <c r="D1147" s="1493"/>
      <c r="E1147" s="1493"/>
      <c r="F1147" s="1493"/>
      <c r="G1147" s="1493"/>
      <c r="H1147" s="1530"/>
      <c r="I1147" s="1972"/>
      <c r="J1147" s="1542"/>
      <c r="K1147" s="513"/>
      <c r="L1147" s="513"/>
      <c r="M1147" s="513"/>
      <c r="N1147" s="513"/>
      <c r="O1147" s="513"/>
      <c r="P1147" s="513"/>
      <c r="Q1147" s="513"/>
      <c r="R1147" s="513"/>
      <c r="S1147" s="513"/>
      <c r="T1147" s="513"/>
      <c r="U1147" s="513"/>
      <c r="V1147" s="513"/>
      <c r="W1147" s="513"/>
      <c r="X1147" s="513"/>
      <c r="Y1147" s="513"/>
      <c r="Z1147" s="513"/>
      <c r="AA1147" s="513"/>
      <c r="AB1147" s="513"/>
      <c r="AC1147" s="513"/>
      <c r="AD1147" s="513"/>
      <c r="AE1147" s="513"/>
      <c r="AF1147" s="513"/>
      <c r="AG1147" s="513"/>
      <c r="AH1147" s="513"/>
      <c r="AI1147" s="513"/>
      <c r="AJ1147" s="513"/>
      <c r="AK1147" s="513"/>
      <c r="AL1147" s="513"/>
      <c r="AM1147" s="513"/>
      <c r="AN1147" s="513"/>
      <c r="AO1147" s="513"/>
      <c r="AP1147" s="513"/>
      <c r="AQ1147" s="513"/>
      <c r="AR1147" s="513"/>
      <c r="AS1147" s="513"/>
      <c r="AT1147" s="513"/>
      <c r="AU1147" s="513"/>
      <c r="AV1147" s="513"/>
      <c r="AW1147" s="513"/>
      <c r="AX1147" s="513"/>
      <c r="AY1147" s="513"/>
      <c r="AZ1147" s="513"/>
      <c r="BA1147" s="513"/>
      <c r="BB1147" s="513"/>
      <c r="BC1147" s="513"/>
      <c r="BD1147" s="513"/>
      <c r="BE1147" s="513"/>
      <c r="BF1147" s="513"/>
      <c r="BG1147" s="513"/>
      <c r="BH1147" s="513"/>
      <c r="BI1147" s="513"/>
      <c r="BJ1147" s="513"/>
      <c r="BK1147" s="513"/>
      <c r="BL1147" s="513"/>
      <c r="BM1147" s="513"/>
      <c r="BN1147" s="513"/>
      <c r="BO1147" s="513"/>
      <c r="BP1147" s="513"/>
      <c r="BQ1147" s="513"/>
      <c r="BR1147" s="513"/>
      <c r="BS1147" s="513"/>
      <c r="BT1147" s="513"/>
      <c r="BU1147" s="513"/>
      <c r="BV1147" s="513"/>
      <c r="BW1147" s="513"/>
      <c r="BX1147" s="513"/>
      <c r="BY1147" s="513"/>
      <c r="BZ1147" s="513"/>
      <c r="CA1147" s="513"/>
      <c r="CB1147" s="513"/>
      <c r="CC1147" s="1972"/>
      <c r="CD1147" s="1499"/>
      <c r="CE1147" s="1500"/>
      <c r="CF1147" s="1501"/>
      <c r="CG1147" s="1500"/>
      <c r="CH1147" s="1500"/>
      <c r="CI1147" s="1500"/>
      <c r="CJ1147" s="1976"/>
      <c r="CK1147" s="1519"/>
      <c r="CL1147" s="1509"/>
    </row>
    <row r="1148" spans="1:90" s="514" customFormat="1">
      <c r="A1148" s="511"/>
      <c r="B1148" s="512"/>
      <c r="C1148" s="1493"/>
      <c r="D1148" s="1493"/>
      <c r="E1148" s="1493"/>
      <c r="F1148" s="1493"/>
      <c r="G1148" s="1493"/>
      <c r="H1148" s="1530"/>
      <c r="I1148" s="1972"/>
      <c r="J1148" s="1542"/>
      <c r="K1148" s="513"/>
      <c r="L1148" s="513"/>
      <c r="M1148" s="513"/>
      <c r="N1148" s="513"/>
      <c r="O1148" s="513"/>
      <c r="P1148" s="513"/>
      <c r="Q1148" s="513"/>
      <c r="R1148" s="513"/>
      <c r="S1148" s="513"/>
      <c r="T1148" s="513"/>
      <c r="U1148" s="513"/>
      <c r="V1148" s="513"/>
      <c r="W1148" s="513"/>
      <c r="X1148" s="513"/>
      <c r="Y1148" s="513"/>
      <c r="Z1148" s="513"/>
      <c r="AA1148" s="513"/>
      <c r="AB1148" s="513"/>
      <c r="AC1148" s="513"/>
      <c r="AD1148" s="513"/>
      <c r="AE1148" s="513"/>
      <c r="AF1148" s="513"/>
      <c r="AG1148" s="513"/>
      <c r="AH1148" s="513"/>
      <c r="AI1148" s="513"/>
      <c r="AJ1148" s="513"/>
      <c r="AK1148" s="513"/>
      <c r="AL1148" s="513"/>
      <c r="AM1148" s="513"/>
      <c r="AN1148" s="513"/>
      <c r="AO1148" s="513"/>
      <c r="AP1148" s="513"/>
      <c r="AQ1148" s="513"/>
      <c r="AR1148" s="513"/>
      <c r="AS1148" s="513"/>
      <c r="AT1148" s="513"/>
      <c r="AU1148" s="513"/>
      <c r="AV1148" s="513"/>
      <c r="AW1148" s="513"/>
      <c r="AX1148" s="513"/>
      <c r="AY1148" s="513"/>
      <c r="AZ1148" s="513"/>
      <c r="BA1148" s="513"/>
      <c r="BB1148" s="513"/>
      <c r="BC1148" s="513"/>
      <c r="BD1148" s="513"/>
      <c r="BE1148" s="513"/>
      <c r="BF1148" s="513"/>
      <c r="BG1148" s="513"/>
      <c r="BH1148" s="513"/>
      <c r="BI1148" s="513"/>
      <c r="BJ1148" s="513"/>
      <c r="BK1148" s="513"/>
      <c r="BL1148" s="513"/>
      <c r="BM1148" s="513"/>
      <c r="BN1148" s="513"/>
      <c r="BO1148" s="513"/>
      <c r="BP1148" s="513"/>
      <c r="BQ1148" s="513"/>
      <c r="BR1148" s="513"/>
      <c r="BS1148" s="513"/>
      <c r="BT1148" s="513"/>
      <c r="BU1148" s="513"/>
      <c r="BV1148" s="513"/>
      <c r="BW1148" s="513"/>
      <c r="BX1148" s="513"/>
      <c r="BY1148" s="513"/>
      <c r="BZ1148" s="513"/>
      <c r="CA1148" s="513"/>
      <c r="CB1148" s="513"/>
      <c r="CC1148" s="1972"/>
      <c r="CD1148" s="1499"/>
      <c r="CE1148" s="1500"/>
      <c r="CF1148" s="1501"/>
      <c r="CG1148" s="1500"/>
      <c r="CH1148" s="1500"/>
      <c r="CI1148" s="1500"/>
      <c r="CJ1148" s="1976"/>
      <c r="CK1148" s="1519"/>
      <c r="CL1148" s="1509"/>
    </row>
    <row r="1149" spans="1:90" s="514" customFormat="1">
      <c r="A1149" s="511"/>
      <c r="B1149" s="512"/>
      <c r="C1149" s="1493"/>
      <c r="D1149" s="1493"/>
      <c r="E1149" s="1493"/>
      <c r="F1149" s="1493"/>
      <c r="G1149" s="1493"/>
      <c r="H1149" s="1530"/>
      <c r="I1149" s="1972"/>
      <c r="J1149" s="1542"/>
      <c r="K1149" s="513"/>
      <c r="L1149" s="513"/>
      <c r="M1149" s="513"/>
      <c r="N1149" s="513"/>
      <c r="O1149" s="513"/>
      <c r="P1149" s="513"/>
      <c r="Q1149" s="513"/>
      <c r="R1149" s="513"/>
      <c r="S1149" s="513"/>
      <c r="T1149" s="513"/>
      <c r="U1149" s="513"/>
      <c r="V1149" s="513"/>
      <c r="W1149" s="513"/>
      <c r="X1149" s="513"/>
      <c r="Y1149" s="513"/>
      <c r="Z1149" s="513"/>
      <c r="AA1149" s="513"/>
      <c r="AB1149" s="513"/>
      <c r="AC1149" s="513"/>
      <c r="AD1149" s="513"/>
      <c r="AE1149" s="513"/>
      <c r="AF1149" s="513"/>
      <c r="AG1149" s="513"/>
      <c r="AH1149" s="513"/>
      <c r="AI1149" s="513"/>
      <c r="AJ1149" s="513"/>
      <c r="AK1149" s="513"/>
      <c r="AL1149" s="513"/>
      <c r="AM1149" s="513"/>
      <c r="AN1149" s="513"/>
      <c r="AO1149" s="513"/>
      <c r="AP1149" s="513"/>
      <c r="AQ1149" s="513"/>
      <c r="AR1149" s="513"/>
      <c r="AS1149" s="513"/>
      <c r="AT1149" s="513"/>
      <c r="AU1149" s="513"/>
      <c r="AV1149" s="513"/>
      <c r="AW1149" s="513"/>
      <c r="AX1149" s="513"/>
      <c r="AY1149" s="513"/>
      <c r="AZ1149" s="513"/>
      <c r="BA1149" s="513"/>
      <c r="BB1149" s="513"/>
      <c r="BC1149" s="513"/>
      <c r="BD1149" s="513"/>
      <c r="BE1149" s="513"/>
      <c r="BF1149" s="513"/>
      <c r="BG1149" s="513"/>
      <c r="BH1149" s="513"/>
      <c r="BI1149" s="513"/>
      <c r="BJ1149" s="513"/>
      <c r="BK1149" s="513"/>
      <c r="BL1149" s="513"/>
      <c r="BM1149" s="513"/>
      <c r="BN1149" s="513"/>
      <c r="BO1149" s="513"/>
      <c r="BP1149" s="513"/>
      <c r="BQ1149" s="513"/>
      <c r="BR1149" s="513"/>
      <c r="BS1149" s="513"/>
      <c r="BT1149" s="513"/>
      <c r="BU1149" s="513"/>
      <c r="BV1149" s="513"/>
      <c r="BW1149" s="513"/>
      <c r="BX1149" s="513"/>
      <c r="BY1149" s="513"/>
      <c r="BZ1149" s="513"/>
      <c r="CA1149" s="513"/>
      <c r="CB1149" s="513"/>
      <c r="CC1149" s="1972"/>
      <c r="CD1149" s="1499"/>
      <c r="CE1149" s="1500"/>
      <c r="CF1149" s="1501"/>
      <c r="CG1149" s="1500"/>
      <c r="CH1149" s="1500"/>
      <c r="CI1149" s="1500"/>
      <c r="CJ1149" s="1976"/>
      <c r="CK1149" s="1519"/>
      <c r="CL1149" s="1509"/>
    </row>
    <row r="1150" spans="1:90" s="514" customFormat="1">
      <c r="A1150" s="511"/>
      <c r="B1150" s="512"/>
      <c r="C1150" s="1493"/>
      <c r="D1150" s="1493"/>
      <c r="E1150" s="1493"/>
      <c r="F1150" s="1493"/>
      <c r="G1150" s="1493"/>
      <c r="H1150" s="1530"/>
      <c r="I1150" s="1972"/>
      <c r="J1150" s="1542"/>
      <c r="K1150" s="513"/>
      <c r="L1150" s="513"/>
      <c r="M1150" s="513"/>
      <c r="N1150" s="513"/>
      <c r="O1150" s="513"/>
      <c r="P1150" s="513"/>
      <c r="Q1150" s="513"/>
      <c r="R1150" s="513"/>
      <c r="S1150" s="513"/>
      <c r="T1150" s="513"/>
      <c r="U1150" s="513"/>
      <c r="V1150" s="513"/>
      <c r="W1150" s="513"/>
      <c r="X1150" s="513"/>
      <c r="Y1150" s="513"/>
      <c r="Z1150" s="513"/>
      <c r="AA1150" s="513"/>
      <c r="AB1150" s="513"/>
      <c r="AC1150" s="513"/>
      <c r="AD1150" s="513"/>
      <c r="AE1150" s="513"/>
      <c r="AF1150" s="513"/>
      <c r="AG1150" s="513"/>
      <c r="AH1150" s="513"/>
      <c r="AI1150" s="513"/>
      <c r="AJ1150" s="513"/>
      <c r="AK1150" s="513"/>
      <c r="AL1150" s="513"/>
      <c r="AM1150" s="513"/>
      <c r="AN1150" s="513"/>
      <c r="AO1150" s="513"/>
      <c r="AP1150" s="513"/>
      <c r="AQ1150" s="513"/>
      <c r="AR1150" s="513"/>
      <c r="AS1150" s="513"/>
      <c r="AT1150" s="513"/>
      <c r="AU1150" s="513"/>
      <c r="AV1150" s="513"/>
      <c r="AW1150" s="513"/>
      <c r="AX1150" s="513"/>
      <c r="AY1150" s="513"/>
      <c r="AZ1150" s="513"/>
      <c r="BA1150" s="513"/>
      <c r="BB1150" s="513"/>
      <c r="BC1150" s="513"/>
      <c r="BD1150" s="513"/>
      <c r="BE1150" s="513"/>
      <c r="BF1150" s="513"/>
      <c r="BG1150" s="513"/>
      <c r="BH1150" s="513"/>
      <c r="BI1150" s="513"/>
      <c r="BJ1150" s="513"/>
      <c r="BK1150" s="513"/>
      <c r="BL1150" s="513"/>
      <c r="BM1150" s="513"/>
      <c r="BN1150" s="513"/>
      <c r="BO1150" s="513"/>
      <c r="BP1150" s="513"/>
      <c r="BQ1150" s="513"/>
      <c r="BR1150" s="513"/>
      <c r="BS1150" s="513"/>
      <c r="BT1150" s="513"/>
      <c r="BU1150" s="513"/>
      <c r="BV1150" s="513"/>
      <c r="BW1150" s="513"/>
      <c r="BX1150" s="513"/>
      <c r="BY1150" s="513"/>
      <c r="BZ1150" s="513"/>
      <c r="CA1150" s="513"/>
      <c r="CB1150" s="513"/>
      <c r="CC1150" s="1972"/>
      <c r="CD1150" s="1499"/>
      <c r="CE1150" s="1500"/>
      <c r="CF1150" s="1501"/>
      <c r="CG1150" s="1500"/>
      <c r="CH1150" s="1500"/>
      <c r="CI1150" s="1500"/>
      <c r="CJ1150" s="1976"/>
      <c r="CK1150" s="1519"/>
      <c r="CL1150" s="1509"/>
    </row>
    <row r="1151" spans="1:90" s="514" customFormat="1">
      <c r="A1151" s="511"/>
      <c r="B1151" s="512"/>
      <c r="C1151" s="1493"/>
      <c r="D1151" s="1493"/>
      <c r="E1151" s="1493"/>
      <c r="F1151" s="1493"/>
      <c r="G1151" s="1493"/>
      <c r="H1151" s="1530"/>
      <c r="I1151" s="1972"/>
      <c r="J1151" s="1542"/>
      <c r="K1151" s="513"/>
      <c r="L1151" s="513"/>
      <c r="M1151" s="513"/>
      <c r="N1151" s="513"/>
      <c r="O1151" s="513"/>
      <c r="P1151" s="513"/>
      <c r="Q1151" s="513"/>
      <c r="R1151" s="513"/>
      <c r="S1151" s="513"/>
      <c r="T1151" s="513"/>
      <c r="U1151" s="513"/>
      <c r="V1151" s="513"/>
      <c r="W1151" s="513"/>
      <c r="X1151" s="513"/>
      <c r="Y1151" s="513"/>
      <c r="Z1151" s="513"/>
      <c r="AA1151" s="513"/>
      <c r="AB1151" s="513"/>
      <c r="AC1151" s="513"/>
      <c r="AD1151" s="513"/>
      <c r="AE1151" s="513"/>
      <c r="AF1151" s="513"/>
      <c r="AG1151" s="513"/>
      <c r="AH1151" s="513"/>
      <c r="AI1151" s="513"/>
      <c r="AJ1151" s="513"/>
      <c r="AK1151" s="513"/>
      <c r="AL1151" s="513"/>
      <c r="AM1151" s="513"/>
      <c r="AN1151" s="513"/>
      <c r="AO1151" s="513"/>
      <c r="AP1151" s="513"/>
      <c r="AQ1151" s="513"/>
      <c r="AR1151" s="513"/>
      <c r="AS1151" s="513"/>
      <c r="AT1151" s="513"/>
      <c r="AU1151" s="513"/>
      <c r="AV1151" s="513"/>
      <c r="AW1151" s="513"/>
      <c r="AX1151" s="513"/>
      <c r="AY1151" s="513"/>
      <c r="AZ1151" s="513"/>
      <c r="BA1151" s="513"/>
      <c r="BB1151" s="513"/>
      <c r="BC1151" s="513"/>
      <c r="BD1151" s="513"/>
      <c r="BE1151" s="513"/>
      <c r="BF1151" s="513"/>
      <c r="BG1151" s="513"/>
      <c r="BH1151" s="513"/>
      <c r="BI1151" s="513"/>
      <c r="BJ1151" s="513"/>
      <c r="BK1151" s="513"/>
      <c r="BL1151" s="513"/>
      <c r="BM1151" s="513"/>
      <c r="BN1151" s="513"/>
      <c r="BO1151" s="513"/>
      <c r="BP1151" s="513"/>
      <c r="BQ1151" s="513"/>
      <c r="BR1151" s="513"/>
      <c r="BS1151" s="513"/>
      <c r="BT1151" s="513"/>
      <c r="BU1151" s="513"/>
      <c r="BV1151" s="513"/>
      <c r="BW1151" s="513"/>
      <c r="BX1151" s="513"/>
      <c r="BY1151" s="513"/>
      <c r="BZ1151" s="513"/>
      <c r="CA1151" s="513"/>
      <c r="CB1151" s="513"/>
      <c r="CC1151" s="1972"/>
      <c r="CD1151" s="1499"/>
      <c r="CE1151" s="1500"/>
      <c r="CF1151" s="1501"/>
      <c r="CG1151" s="1500"/>
      <c r="CH1151" s="1500"/>
      <c r="CI1151" s="1500"/>
      <c r="CJ1151" s="1976"/>
      <c r="CK1151" s="1519"/>
      <c r="CL1151" s="1509"/>
    </row>
    <row r="1152" spans="1:90" s="514" customFormat="1">
      <c r="A1152" s="511"/>
      <c r="B1152" s="512"/>
      <c r="C1152" s="1493"/>
      <c r="D1152" s="1493"/>
      <c r="E1152" s="1493"/>
      <c r="F1152" s="1493"/>
      <c r="G1152" s="1493"/>
      <c r="H1152" s="1530"/>
      <c r="I1152" s="1972"/>
      <c r="J1152" s="1542"/>
      <c r="K1152" s="513"/>
      <c r="L1152" s="513"/>
      <c r="M1152" s="513"/>
      <c r="N1152" s="513"/>
      <c r="O1152" s="513"/>
      <c r="P1152" s="513"/>
      <c r="Q1152" s="513"/>
      <c r="R1152" s="513"/>
      <c r="S1152" s="513"/>
      <c r="T1152" s="513"/>
      <c r="U1152" s="513"/>
      <c r="V1152" s="513"/>
      <c r="W1152" s="513"/>
      <c r="X1152" s="513"/>
      <c r="Y1152" s="513"/>
      <c r="Z1152" s="513"/>
      <c r="AA1152" s="513"/>
      <c r="AB1152" s="513"/>
      <c r="AC1152" s="513"/>
      <c r="AD1152" s="513"/>
      <c r="AE1152" s="513"/>
      <c r="AF1152" s="513"/>
      <c r="AG1152" s="513"/>
      <c r="AH1152" s="513"/>
      <c r="AI1152" s="513"/>
      <c r="AJ1152" s="513"/>
      <c r="AK1152" s="513"/>
      <c r="AL1152" s="513"/>
      <c r="AM1152" s="513"/>
      <c r="AN1152" s="513"/>
      <c r="AO1152" s="513"/>
      <c r="AP1152" s="513"/>
      <c r="AQ1152" s="513"/>
      <c r="AR1152" s="513"/>
      <c r="AS1152" s="513"/>
      <c r="AT1152" s="513"/>
      <c r="AU1152" s="513"/>
      <c r="AV1152" s="513"/>
      <c r="AW1152" s="513"/>
      <c r="AX1152" s="513"/>
      <c r="AY1152" s="513"/>
      <c r="AZ1152" s="513"/>
      <c r="BA1152" s="513"/>
      <c r="BB1152" s="513"/>
      <c r="BC1152" s="513"/>
      <c r="BD1152" s="513"/>
      <c r="BE1152" s="513"/>
      <c r="BF1152" s="513"/>
      <c r="BG1152" s="513"/>
      <c r="BH1152" s="513"/>
      <c r="BI1152" s="513"/>
      <c r="BJ1152" s="513"/>
      <c r="BK1152" s="513"/>
      <c r="BL1152" s="513"/>
      <c r="BM1152" s="513"/>
      <c r="BN1152" s="513"/>
      <c r="BO1152" s="513"/>
      <c r="BP1152" s="513"/>
      <c r="BQ1152" s="513"/>
      <c r="BR1152" s="513"/>
      <c r="BS1152" s="513"/>
      <c r="BT1152" s="513"/>
      <c r="BU1152" s="513"/>
      <c r="BV1152" s="513"/>
      <c r="BW1152" s="513"/>
      <c r="BX1152" s="513"/>
      <c r="BY1152" s="513"/>
      <c r="BZ1152" s="513"/>
      <c r="CA1152" s="513"/>
      <c r="CB1152" s="513"/>
      <c r="CC1152" s="1972"/>
      <c r="CD1152" s="1499"/>
      <c r="CE1152" s="1500"/>
      <c r="CF1152" s="1501"/>
      <c r="CG1152" s="1500"/>
      <c r="CH1152" s="1500"/>
      <c r="CI1152" s="1500"/>
      <c r="CJ1152" s="1976"/>
      <c r="CK1152" s="1519"/>
      <c r="CL1152" s="1509"/>
    </row>
    <row r="1153" spans="1:90" s="514" customFormat="1">
      <c r="A1153" s="511"/>
      <c r="B1153" s="512"/>
      <c r="C1153" s="1493"/>
      <c r="D1153" s="1493"/>
      <c r="E1153" s="1493"/>
      <c r="F1153" s="1493"/>
      <c r="G1153" s="1493"/>
      <c r="H1153" s="1530"/>
      <c r="I1153" s="1972"/>
      <c r="J1153" s="1542"/>
      <c r="K1153" s="513"/>
      <c r="L1153" s="513"/>
      <c r="M1153" s="513"/>
      <c r="N1153" s="513"/>
      <c r="O1153" s="513"/>
      <c r="P1153" s="513"/>
      <c r="Q1153" s="513"/>
      <c r="R1153" s="513"/>
      <c r="S1153" s="513"/>
      <c r="T1153" s="513"/>
      <c r="U1153" s="513"/>
      <c r="V1153" s="513"/>
      <c r="W1153" s="513"/>
      <c r="X1153" s="513"/>
      <c r="Y1153" s="513"/>
      <c r="Z1153" s="513"/>
      <c r="AA1153" s="513"/>
      <c r="AB1153" s="513"/>
      <c r="AC1153" s="513"/>
      <c r="AD1153" s="513"/>
      <c r="AE1153" s="513"/>
      <c r="AF1153" s="513"/>
      <c r="AG1153" s="513"/>
      <c r="AH1153" s="513"/>
      <c r="AI1153" s="513"/>
      <c r="AJ1153" s="513"/>
      <c r="AK1153" s="513"/>
      <c r="AL1153" s="513"/>
      <c r="AM1153" s="513"/>
      <c r="AN1153" s="513"/>
      <c r="AO1153" s="513"/>
      <c r="AP1153" s="513"/>
      <c r="AQ1153" s="513"/>
      <c r="AR1153" s="513"/>
      <c r="AS1153" s="513"/>
      <c r="AT1153" s="513"/>
      <c r="AU1153" s="513"/>
      <c r="AV1153" s="513"/>
      <c r="AW1153" s="513"/>
      <c r="AX1153" s="513"/>
      <c r="AY1153" s="513"/>
      <c r="AZ1153" s="513"/>
      <c r="BA1153" s="513"/>
      <c r="BB1153" s="513"/>
      <c r="BC1153" s="513"/>
      <c r="BD1153" s="513"/>
      <c r="BE1153" s="513"/>
      <c r="BF1153" s="513"/>
      <c r="BG1153" s="513"/>
      <c r="BH1153" s="513"/>
      <c r="BI1153" s="513"/>
      <c r="BJ1153" s="513"/>
      <c r="BK1153" s="513"/>
      <c r="BL1153" s="513"/>
      <c r="BM1153" s="513"/>
      <c r="BN1153" s="513"/>
      <c r="BO1153" s="513"/>
      <c r="BP1153" s="513"/>
      <c r="BQ1153" s="513"/>
      <c r="BR1153" s="513"/>
      <c r="BS1153" s="513"/>
      <c r="BT1153" s="513"/>
      <c r="BU1153" s="513"/>
      <c r="BV1153" s="513"/>
      <c r="BW1153" s="513"/>
      <c r="BX1153" s="513"/>
      <c r="BY1153" s="513"/>
      <c r="BZ1153" s="513"/>
      <c r="CA1153" s="513"/>
      <c r="CB1153" s="513"/>
      <c r="CC1153" s="1972"/>
      <c r="CD1153" s="1499"/>
      <c r="CE1153" s="1500"/>
      <c r="CF1153" s="1501"/>
      <c r="CG1153" s="1500"/>
      <c r="CH1153" s="1500"/>
      <c r="CI1153" s="1500"/>
      <c r="CJ1153" s="1976"/>
      <c r="CK1153" s="1519"/>
      <c r="CL1153" s="1509"/>
    </row>
    <row r="1154" spans="1:90" s="514" customFormat="1">
      <c r="A1154" s="511"/>
      <c r="B1154" s="512"/>
      <c r="C1154" s="1493"/>
      <c r="D1154" s="1493"/>
      <c r="E1154" s="1493"/>
      <c r="F1154" s="1493"/>
      <c r="G1154" s="1493"/>
      <c r="H1154" s="1530"/>
      <c r="I1154" s="1972"/>
      <c r="J1154" s="1542"/>
      <c r="K1154" s="513"/>
      <c r="L1154" s="513"/>
      <c r="M1154" s="513"/>
      <c r="N1154" s="513"/>
      <c r="O1154" s="513"/>
      <c r="P1154" s="513"/>
      <c r="Q1154" s="513"/>
      <c r="R1154" s="513"/>
      <c r="S1154" s="513"/>
      <c r="T1154" s="513"/>
      <c r="U1154" s="513"/>
      <c r="V1154" s="513"/>
      <c r="W1154" s="513"/>
      <c r="X1154" s="513"/>
      <c r="Y1154" s="513"/>
      <c r="Z1154" s="513"/>
      <c r="AA1154" s="513"/>
      <c r="AB1154" s="513"/>
      <c r="AC1154" s="513"/>
      <c r="AD1154" s="513"/>
      <c r="AE1154" s="513"/>
      <c r="AF1154" s="513"/>
      <c r="AG1154" s="513"/>
      <c r="AH1154" s="513"/>
      <c r="AI1154" s="513"/>
      <c r="AJ1154" s="513"/>
      <c r="AK1154" s="513"/>
      <c r="AL1154" s="513"/>
      <c r="AM1154" s="513"/>
      <c r="AN1154" s="513"/>
      <c r="AO1154" s="513"/>
      <c r="AP1154" s="513"/>
      <c r="AQ1154" s="513"/>
      <c r="AR1154" s="513"/>
      <c r="AS1154" s="513"/>
      <c r="AT1154" s="513"/>
      <c r="AU1154" s="513"/>
      <c r="AV1154" s="513"/>
      <c r="AW1154" s="513"/>
      <c r="AX1154" s="513"/>
      <c r="AY1154" s="513"/>
      <c r="AZ1154" s="513"/>
      <c r="BA1154" s="513"/>
      <c r="BB1154" s="513"/>
      <c r="BC1154" s="513"/>
      <c r="BD1154" s="513"/>
      <c r="BE1154" s="513"/>
      <c r="BF1154" s="513"/>
      <c r="BG1154" s="513"/>
      <c r="BH1154" s="513"/>
      <c r="BI1154" s="513"/>
      <c r="BJ1154" s="513"/>
      <c r="BK1154" s="513"/>
      <c r="BL1154" s="513"/>
      <c r="BM1154" s="513"/>
      <c r="BN1154" s="513"/>
      <c r="BO1154" s="513"/>
      <c r="BP1154" s="513"/>
      <c r="BQ1154" s="513"/>
      <c r="BR1154" s="513"/>
      <c r="BS1154" s="513"/>
      <c r="BT1154" s="513"/>
      <c r="BU1154" s="513"/>
      <c r="BV1154" s="513"/>
      <c r="BW1154" s="513"/>
      <c r="BX1154" s="513"/>
      <c r="BY1154" s="513"/>
      <c r="BZ1154" s="513"/>
      <c r="CA1154" s="513"/>
      <c r="CB1154" s="513"/>
      <c r="CC1154" s="1972"/>
      <c r="CD1154" s="1499"/>
      <c r="CE1154" s="1500"/>
      <c r="CF1154" s="1501"/>
      <c r="CG1154" s="1500"/>
      <c r="CH1154" s="1500"/>
      <c r="CI1154" s="1500"/>
      <c r="CJ1154" s="1976"/>
      <c r="CK1154" s="1519"/>
      <c r="CL1154" s="1509"/>
    </row>
    <row r="1155" spans="1:90" s="514" customFormat="1">
      <c r="A1155" s="511"/>
      <c r="B1155" s="512"/>
      <c r="C1155" s="1493"/>
      <c r="D1155" s="1493"/>
      <c r="E1155" s="1493"/>
      <c r="F1155" s="1493"/>
      <c r="G1155" s="1493"/>
      <c r="H1155" s="1530"/>
      <c r="I1155" s="1972"/>
      <c r="J1155" s="1542"/>
      <c r="K1155" s="513"/>
      <c r="L1155" s="513"/>
      <c r="M1155" s="513"/>
      <c r="N1155" s="513"/>
      <c r="O1155" s="513"/>
      <c r="P1155" s="513"/>
      <c r="Q1155" s="513"/>
      <c r="R1155" s="513"/>
      <c r="S1155" s="513"/>
      <c r="T1155" s="513"/>
      <c r="U1155" s="513"/>
      <c r="V1155" s="513"/>
      <c r="W1155" s="513"/>
      <c r="X1155" s="513"/>
      <c r="Y1155" s="513"/>
      <c r="Z1155" s="513"/>
      <c r="AA1155" s="513"/>
      <c r="AB1155" s="513"/>
      <c r="AC1155" s="513"/>
      <c r="AD1155" s="513"/>
      <c r="AE1155" s="513"/>
      <c r="AF1155" s="513"/>
      <c r="AG1155" s="513"/>
      <c r="AH1155" s="513"/>
      <c r="AI1155" s="513"/>
      <c r="AJ1155" s="513"/>
      <c r="AK1155" s="513"/>
      <c r="AL1155" s="513"/>
      <c r="AM1155" s="513"/>
      <c r="AN1155" s="513"/>
      <c r="AO1155" s="513"/>
      <c r="AP1155" s="513"/>
      <c r="AQ1155" s="513"/>
      <c r="AR1155" s="513"/>
      <c r="AS1155" s="513"/>
      <c r="AT1155" s="513"/>
      <c r="AU1155" s="513"/>
      <c r="AV1155" s="513"/>
      <c r="AW1155" s="513"/>
      <c r="AX1155" s="513"/>
      <c r="AY1155" s="513"/>
      <c r="AZ1155" s="513"/>
      <c r="BA1155" s="513"/>
      <c r="BB1155" s="513"/>
      <c r="BC1155" s="513"/>
      <c r="BD1155" s="513"/>
      <c r="BE1155" s="513"/>
      <c r="BF1155" s="513"/>
      <c r="BG1155" s="513"/>
      <c r="BH1155" s="513"/>
      <c r="BI1155" s="513"/>
      <c r="BJ1155" s="513"/>
      <c r="BK1155" s="513"/>
      <c r="BL1155" s="513"/>
      <c r="BM1155" s="513"/>
      <c r="BN1155" s="513"/>
      <c r="BO1155" s="513"/>
      <c r="BP1155" s="513"/>
      <c r="BQ1155" s="513"/>
      <c r="BR1155" s="513"/>
      <c r="BS1155" s="513"/>
      <c r="BT1155" s="513"/>
      <c r="BU1155" s="513"/>
      <c r="BV1155" s="513"/>
      <c r="BW1155" s="513"/>
      <c r="BX1155" s="513"/>
      <c r="BY1155" s="513"/>
      <c r="BZ1155" s="513"/>
      <c r="CA1155" s="513"/>
      <c r="CB1155" s="513"/>
      <c r="CC1155" s="1972"/>
      <c r="CD1155" s="1499"/>
      <c r="CE1155" s="1500"/>
      <c r="CF1155" s="1501"/>
      <c r="CG1155" s="1500"/>
      <c r="CH1155" s="1500"/>
      <c r="CI1155" s="1500"/>
      <c r="CJ1155" s="1976"/>
      <c r="CK1155" s="1519"/>
      <c r="CL1155" s="1509"/>
    </row>
    <row r="1156" spans="1:90" s="514" customFormat="1">
      <c r="A1156" s="511"/>
      <c r="B1156" s="512"/>
      <c r="C1156" s="1493"/>
      <c r="D1156" s="1493"/>
      <c r="E1156" s="1493"/>
      <c r="F1156" s="1493"/>
      <c r="G1156" s="1493"/>
      <c r="H1156" s="1530"/>
      <c r="I1156" s="1972"/>
      <c r="J1156" s="1542"/>
      <c r="K1156" s="513"/>
      <c r="L1156" s="513"/>
      <c r="M1156" s="513"/>
      <c r="N1156" s="513"/>
      <c r="O1156" s="513"/>
      <c r="P1156" s="513"/>
      <c r="Q1156" s="513"/>
      <c r="R1156" s="513"/>
      <c r="S1156" s="513"/>
      <c r="T1156" s="513"/>
      <c r="U1156" s="513"/>
      <c r="V1156" s="513"/>
      <c r="W1156" s="513"/>
      <c r="X1156" s="513"/>
      <c r="Y1156" s="513"/>
      <c r="Z1156" s="513"/>
      <c r="AA1156" s="513"/>
      <c r="AB1156" s="513"/>
      <c r="AC1156" s="513"/>
      <c r="AD1156" s="513"/>
      <c r="AE1156" s="513"/>
      <c r="AF1156" s="513"/>
      <c r="AG1156" s="513"/>
      <c r="AH1156" s="513"/>
      <c r="AI1156" s="513"/>
      <c r="AJ1156" s="513"/>
      <c r="AK1156" s="513"/>
      <c r="AL1156" s="513"/>
      <c r="AM1156" s="513"/>
      <c r="AN1156" s="513"/>
      <c r="AO1156" s="513"/>
      <c r="AP1156" s="513"/>
      <c r="AQ1156" s="513"/>
      <c r="AR1156" s="513"/>
      <c r="AS1156" s="513"/>
      <c r="AT1156" s="513"/>
      <c r="AU1156" s="513"/>
      <c r="AV1156" s="513"/>
      <c r="AW1156" s="513"/>
      <c r="AX1156" s="513"/>
      <c r="AY1156" s="513"/>
      <c r="AZ1156" s="513"/>
      <c r="BA1156" s="513"/>
      <c r="BB1156" s="513"/>
      <c r="BC1156" s="513"/>
      <c r="BD1156" s="513"/>
      <c r="BE1156" s="513"/>
      <c r="BF1156" s="513"/>
      <c r="BG1156" s="513"/>
      <c r="BH1156" s="513"/>
      <c r="BI1156" s="513"/>
      <c r="BJ1156" s="513"/>
      <c r="BK1156" s="513"/>
      <c r="BL1156" s="513"/>
      <c r="BM1156" s="513"/>
      <c r="BN1156" s="513"/>
      <c r="BO1156" s="513"/>
      <c r="BP1156" s="513"/>
      <c r="BQ1156" s="513"/>
      <c r="BR1156" s="513"/>
      <c r="BS1156" s="513"/>
      <c r="BT1156" s="513"/>
      <c r="BU1156" s="513"/>
      <c r="BV1156" s="513"/>
      <c r="BW1156" s="513"/>
      <c r="BX1156" s="513"/>
      <c r="BY1156" s="513"/>
      <c r="BZ1156" s="513"/>
      <c r="CA1156" s="513"/>
      <c r="CB1156" s="513"/>
      <c r="CC1156" s="1972"/>
      <c r="CD1156" s="1499"/>
      <c r="CE1156" s="1500"/>
      <c r="CF1156" s="1501"/>
      <c r="CG1156" s="1500"/>
      <c r="CH1156" s="1500"/>
      <c r="CI1156" s="1500"/>
      <c r="CJ1156" s="1976"/>
      <c r="CK1156" s="1519"/>
      <c r="CL1156" s="1509"/>
    </row>
    <row r="1157" spans="1:90" s="514" customFormat="1">
      <c r="A1157" s="511"/>
      <c r="B1157" s="512"/>
      <c r="C1157" s="1493"/>
      <c r="D1157" s="1493"/>
      <c r="E1157" s="1493"/>
      <c r="F1157" s="1493"/>
      <c r="G1157" s="1493"/>
      <c r="H1157" s="1530"/>
      <c r="I1157" s="1972"/>
      <c r="J1157" s="1542"/>
      <c r="K1157" s="513"/>
      <c r="L1157" s="513"/>
      <c r="M1157" s="513"/>
      <c r="N1157" s="513"/>
      <c r="O1157" s="513"/>
      <c r="P1157" s="513"/>
      <c r="Q1157" s="513"/>
      <c r="R1157" s="513"/>
      <c r="S1157" s="513"/>
      <c r="T1157" s="513"/>
      <c r="U1157" s="513"/>
      <c r="V1157" s="513"/>
      <c r="W1157" s="513"/>
      <c r="X1157" s="513"/>
      <c r="Y1157" s="513"/>
      <c r="Z1157" s="513"/>
      <c r="AA1157" s="513"/>
      <c r="AB1157" s="513"/>
      <c r="AC1157" s="513"/>
      <c r="AD1157" s="513"/>
      <c r="AE1157" s="513"/>
      <c r="AF1157" s="513"/>
      <c r="AG1157" s="513"/>
      <c r="AH1157" s="513"/>
      <c r="AI1157" s="513"/>
      <c r="AJ1157" s="513"/>
      <c r="AK1157" s="513"/>
      <c r="AL1157" s="513"/>
      <c r="AM1157" s="513"/>
      <c r="AN1157" s="513"/>
      <c r="AO1157" s="513"/>
      <c r="AP1157" s="513"/>
      <c r="AQ1157" s="513"/>
      <c r="AR1157" s="513"/>
      <c r="AS1157" s="513"/>
      <c r="AT1157" s="513"/>
      <c r="AU1157" s="513"/>
      <c r="AV1157" s="513"/>
      <c r="AW1157" s="513"/>
      <c r="AX1157" s="513"/>
      <c r="AY1157" s="513"/>
      <c r="AZ1157" s="513"/>
      <c r="BA1157" s="513"/>
      <c r="BB1157" s="513"/>
      <c r="BC1157" s="513"/>
      <c r="BD1157" s="513"/>
      <c r="BE1157" s="513"/>
      <c r="BF1157" s="513"/>
      <c r="BG1157" s="513"/>
      <c r="BH1157" s="513"/>
      <c r="BI1157" s="513"/>
      <c r="BJ1157" s="513"/>
      <c r="BK1157" s="513"/>
      <c r="BL1157" s="513"/>
      <c r="BM1157" s="513"/>
      <c r="BN1157" s="513"/>
      <c r="BO1157" s="513"/>
      <c r="BP1157" s="513"/>
      <c r="BQ1157" s="513"/>
      <c r="BR1157" s="513"/>
      <c r="BS1157" s="513"/>
      <c r="BT1157" s="513"/>
      <c r="BU1157" s="513"/>
      <c r="BV1157" s="513"/>
      <c r="BW1157" s="513"/>
      <c r="BX1157" s="513"/>
      <c r="BY1157" s="513"/>
      <c r="BZ1157" s="513"/>
      <c r="CA1157" s="513"/>
      <c r="CB1157" s="513"/>
      <c r="CC1157" s="1972"/>
      <c r="CD1157" s="1499"/>
      <c r="CE1157" s="1500"/>
      <c r="CF1157" s="1501"/>
      <c r="CG1157" s="1500"/>
      <c r="CH1157" s="1500"/>
      <c r="CI1157" s="1500"/>
      <c r="CJ1157" s="1976"/>
      <c r="CK1157" s="1519"/>
      <c r="CL1157" s="1509"/>
    </row>
    <row r="1158" spans="1:90" s="514" customFormat="1">
      <c r="A1158" s="511"/>
      <c r="B1158" s="512"/>
      <c r="C1158" s="1493"/>
      <c r="D1158" s="1493"/>
      <c r="E1158" s="1493"/>
      <c r="F1158" s="1493"/>
      <c r="G1158" s="1493"/>
      <c r="H1158" s="1530"/>
      <c r="I1158" s="1972"/>
      <c r="J1158" s="1542"/>
      <c r="K1158" s="513"/>
      <c r="L1158" s="513"/>
      <c r="M1158" s="513"/>
      <c r="N1158" s="513"/>
      <c r="O1158" s="513"/>
      <c r="P1158" s="513"/>
      <c r="Q1158" s="513"/>
      <c r="R1158" s="513"/>
      <c r="S1158" s="513"/>
      <c r="T1158" s="513"/>
      <c r="U1158" s="513"/>
      <c r="V1158" s="513"/>
      <c r="W1158" s="513"/>
      <c r="X1158" s="513"/>
      <c r="Y1158" s="513"/>
      <c r="Z1158" s="513"/>
      <c r="AA1158" s="513"/>
      <c r="AB1158" s="513"/>
      <c r="AC1158" s="513"/>
      <c r="AD1158" s="513"/>
      <c r="AE1158" s="513"/>
      <c r="AF1158" s="513"/>
      <c r="AG1158" s="513"/>
      <c r="AH1158" s="513"/>
      <c r="AI1158" s="513"/>
      <c r="AJ1158" s="513"/>
      <c r="AK1158" s="513"/>
      <c r="AL1158" s="513"/>
      <c r="AM1158" s="513"/>
      <c r="AN1158" s="513"/>
      <c r="AO1158" s="513"/>
      <c r="AP1158" s="513"/>
      <c r="AQ1158" s="513"/>
      <c r="AR1158" s="513"/>
      <c r="AS1158" s="513"/>
      <c r="AT1158" s="513"/>
      <c r="AU1158" s="513"/>
      <c r="AV1158" s="513"/>
      <c r="AW1158" s="513"/>
      <c r="AX1158" s="513"/>
      <c r="AY1158" s="513"/>
      <c r="AZ1158" s="513"/>
      <c r="BA1158" s="513"/>
      <c r="BB1158" s="513"/>
      <c r="BC1158" s="513"/>
      <c r="BD1158" s="513"/>
      <c r="BE1158" s="513"/>
      <c r="BF1158" s="513"/>
      <c r="BG1158" s="513"/>
      <c r="BH1158" s="513"/>
      <c r="BI1158" s="513"/>
      <c r="BJ1158" s="513"/>
      <c r="BK1158" s="513"/>
      <c r="BL1158" s="513"/>
      <c r="BM1158" s="513"/>
      <c r="BN1158" s="513"/>
      <c r="BO1158" s="513"/>
      <c r="BP1158" s="513"/>
      <c r="BQ1158" s="513"/>
      <c r="BR1158" s="513"/>
      <c r="BS1158" s="513"/>
      <c r="BT1158" s="513"/>
      <c r="BU1158" s="513"/>
      <c r="BV1158" s="513"/>
      <c r="BW1158" s="513"/>
      <c r="BX1158" s="513"/>
      <c r="BY1158" s="513"/>
      <c r="BZ1158" s="513"/>
      <c r="CA1158" s="513"/>
      <c r="CB1158" s="513"/>
      <c r="CC1158" s="1972"/>
      <c r="CD1158" s="1499"/>
      <c r="CE1158" s="1500"/>
      <c r="CF1158" s="1501"/>
      <c r="CG1158" s="1500"/>
      <c r="CH1158" s="1500"/>
      <c r="CI1158" s="1500"/>
      <c r="CJ1158" s="1976"/>
      <c r="CK1158" s="1519"/>
      <c r="CL1158" s="1509"/>
    </row>
    <row r="1159" spans="1:90" s="514" customFormat="1">
      <c r="A1159" s="511"/>
      <c r="B1159" s="512"/>
      <c r="C1159" s="1493"/>
      <c r="D1159" s="1493"/>
      <c r="E1159" s="1493"/>
      <c r="F1159" s="1493"/>
      <c r="G1159" s="1493"/>
      <c r="H1159" s="1530"/>
      <c r="I1159" s="1972"/>
      <c r="J1159" s="1542"/>
      <c r="K1159" s="513"/>
      <c r="L1159" s="513"/>
      <c r="M1159" s="513"/>
      <c r="N1159" s="513"/>
      <c r="O1159" s="513"/>
      <c r="P1159" s="513"/>
      <c r="Q1159" s="513"/>
      <c r="R1159" s="513"/>
      <c r="S1159" s="513"/>
      <c r="T1159" s="513"/>
      <c r="U1159" s="513"/>
      <c r="V1159" s="513"/>
      <c r="W1159" s="513"/>
      <c r="X1159" s="513"/>
      <c r="Y1159" s="513"/>
      <c r="Z1159" s="513"/>
      <c r="AA1159" s="513"/>
      <c r="AB1159" s="513"/>
      <c r="AC1159" s="513"/>
      <c r="AD1159" s="513"/>
      <c r="AE1159" s="513"/>
      <c r="AF1159" s="513"/>
      <c r="AG1159" s="513"/>
      <c r="AH1159" s="513"/>
      <c r="AI1159" s="513"/>
      <c r="AJ1159" s="513"/>
      <c r="AK1159" s="513"/>
      <c r="AL1159" s="513"/>
      <c r="AM1159" s="513"/>
      <c r="AN1159" s="513"/>
      <c r="AO1159" s="513"/>
      <c r="AP1159" s="513"/>
      <c r="AQ1159" s="513"/>
      <c r="AR1159" s="513"/>
      <c r="AS1159" s="513"/>
      <c r="AT1159" s="513"/>
      <c r="AU1159" s="513"/>
      <c r="AV1159" s="513"/>
      <c r="AW1159" s="513"/>
      <c r="AX1159" s="513"/>
      <c r="AY1159" s="513"/>
      <c r="AZ1159" s="513"/>
      <c r="BA1159" s="513"/>
      <c r="BB1159" s="513"/>
      <c r="BC1159" s="513"/>
      <c r="BD1159" s="513"/>
      <c r="BE1159" s="513"/>
      <c r="BF1159" s="513"/>
      <c r="BG1159" s="513"/>
      <c r="BH1159" s="513"/>
      <c r="BI1159" s="513"/>
      <c r="BJ1159" s="513"/>
      <c r="BK1159" s="513"/>
      <c r="BL1159" s="513"/>
      <c r="BM1159" s="513"/>
      <c r="BN1159" s="513"/>
      <c r="BO1159" s="513"/>
      <c r="BP1159" s="513"/>
      <c r="BQ1159" s="513"/>
      <c r="BR1159" s="513"/>
      <c r="BS1159" s="513"/>
      <c r="BT1159" s="513"/>
      <c r="BU1159" s="513"/>
      <c r="BV1159" s="513"/>
      <c r="BW1159" s="513"/>
      <c r="BX1159" s="513"/>
      <c r="BY1159" s="513"/>
      <c r="BZ1159" s="513"/>
      <c r="CA1159" s="513"/>
      <c r="CB1159" s="513"/>
      <c r="CC1159" s="1972"/>
      <c r="CD1159" s="1499"/>
      <c r="CE1159" s="1500"/>
      <c r="CF1159" s="1501"/>
      <c r="CG1159" s="1500"/>
      <c r="CH1159" s="1500"/>
      <c r="CI1159" s="1500"/>
      <c r="CJ1159" s="1976"/>
      <c r="CK1159" s="1519"/>
      <c r="CL1159" s="1509"/>
    </row>
    <row r="1160" spans="1:90" s="514" customFormat="1">
      <c r="A1160" s="511"/>
      <c r="B1160" s="512"/>
      <c r="C1160" s="1493"/>
      <c r="D1160" s="1493"/>
      <c r="E1160" s="1493"/>
      <c r="F1160" s="1493"/>
      <c r="G1160" s="1493"/>
      <c r="H1160" s="1530"/>
      <c r="I1160" s="1972"/>
      <c r="J1160" s="1542"/>
      <c r="K1160" s="513"/>
      <c r="L1160" s="513"/>
      <c r="M1160" s="513"/>
      <c r="N1160" s="513"/>
      <c r="O1160" s="513"/>
      <c r="P1160" s="513"/>
      <c r="Q1160" s="513"/>
      <c r="R1160" s="513"/>
      <c r="S1160" s="513"/>
      <c r="T1160" s="513"/>
      <c r="U1160" s="513"/>
      <c r="V1160" s="513"/>
      <c r="W1160" s="513"/>
      <c r="X1160" s="513"/>
      <c r="Y1160" s="513"/>
      <c r="Z1160" s="513"/>
      <c r="AA1160" s="513"/>
      <c r="AB1160" s="513"/>
      <c r="AC1160" s="513"/>
      <c r="AD1160" s="513"/>
      <c r="AE1160" s="513"/>
      <c r="AF1160" s="513"/>
      <c r="AG1160" s="513"/>
      <c r="AH1160" s="513"/>
      <c r="AI1160" s="513"/>
      <c r="AJ1160" s="513"/>
      <c r="AK1160" s="513"/>
      <c r="AL1160" s="513"/>
      <c r="AM1160" s="513"/>
      <c r="AN1160" s="513"/>
      <c r="AO1160" s="513"/>
      <c r="AP1160" s="513"/>
      <c r="AQ1160" s="513"/>
      <c r="AR1160" s="513"/>
      <c r="AS1160" s="513"/>
      <c r="AT1160" s="513"/>
      <c r="AU1160" s="513"/>
      <c r="AV1160" s="513"/>
      <c r="AW1160" s="513"/>
      <c r="AX1160" s="513"/>
      <c r="AY1160" s="513"/>
      <c r="AZ1160" s="513"/>
      <c r="BA1160" s="513"/>
      <c r="BB1160" s="513"/>
      <c r="BC1160" s="513"/>
      <c r="BD1160" s="513"/>
      <c r="BE1160" s="513"/>
      <c r="BF1160" s="513"/>
      <c r="BG1160" s="513"/>
      <c r="BH1160" s="513"/>
      <c r="BI1160" s="513"/>
      <c r="BJ1160" s="513"/>
      <c r="BK1160" s="513"/>
      <c r="BL1160" s="513"/>
      <c r="BM1160" s="513"/>
      <c r="BN1160" s="513"/>
      <c r="BO1160" s="513"/>
      <c r="BP1160" s="513"/>
      <c r="BQ1160" s="513"/>
      <c r="BR1160" s="513"/>
      <c r="BS1160" s="513"/>
      <c r="BT1160" s="513"/>
      <c r="BU1160" s="513"/>
      <c r="BV1160" s="513"/>
      <c r="BW1160" s="513"/>
      <c r="BX1160" s="513"/>
      <c r="BY1160" s="513"/>
      <c r="BZ1160" s="513"/>
      <c r="CA1160" s="513"/>
      <c r="CB1160" s="513"/>
      <c r="CC1160" s="1972"/>
      <c r="CD1160" s="1499"/>
      <c r="CE1160" s="1500"/>
      <c r="CF1160" s="1501"/>
      <c r="CG1160" s="1500"/>
      <c r="CH1160" s="1500"/>
      <c r="CI1160" s="1500"/>
      <c r="CJ1160" s="1976"/>
      <c r="CK1160" s="1519"/>
      <c r="CL1160" s="1509"/>
    </row>
    <row r="1161" spans="1:90" s="514" customFormat="1">
      <c r="A1161" s="511"/>
      <c r="B1161" s="512"/>
      <c r="C1161" s="1493"/>
      <c r="D1161" s="1493"/>
      <c r="E1161" s="1493"/>
      <c r="F1161" s="1493"/>
      <c r="G1161" s="1493"/>
      <c r="H1161" s="1530"/>
      <c r="I1161" s="1972"/>
      <c r="J1161" s="1542"/>
      <c r="K1161" s="513"/>
      <c r="L1161" s="513"/>
      <c r="M1161" s="513"/>
      <c r="N1161" s="513"/>
      <c r="O1161" s="513"/>
      <c r="P1161" s="513"/>
      <c r="Q1161" s="513"/>
      <c r="R1161" s="513"/>
      <c r="S1161" s="513"/>
      <c r="T1161" s="513"/>
      <c r="U1161" s="513"/>
      <c r="V1161" s="513"/>
      <c r="W1161" s="513"/>
      <c r="X1161" s="513"/>
      <c r="Y1161" s="513"/>
      <c r="Z1161" s="513"/>
      <c r="AA1161" s="513"/>
      <c r="AB1161" s="513"/>
      <c r="AC1161" s="513"/>
      <c r="AD1161" s="513"/>
      <c r="AE1161" s="513"/>
      <c r="AF1161" s="513"/>
      <c r="AG1161" s="513"/>
      <c r="AH1161" s="513"/>
      <c r="AI1161" s="513"/>
      <c r="AJ1161" s="513"/>
      <c r="AK1161" s="513"/>
      <c r="AL1161" s="513"/>
      <c r="AM1161" s="513"/>
      <c r="AN1161" s="513"/>
      <c r="AO1161" s="513"/>
      <c r="AP1161" s="513"/>
      <c r="AQ1161" s="513"/>
      <c r="AR1161" s="513"/>
      <c r="AS1161" s="513"/>
      <c r="AT1161" s="513"/>
      <c r="AU1161" s="513"/>
      <c r="AV1161" s="513"/>
      <c r="AW1161" s="513"/>
      <c r="AX1161" s="513"/>
      <c r="AY1161" s="513"/>
      <c r="AZ1161" s="513"/>
      <c r="BA1161" s="513"/>
      <c r="BB1161" s="513"/>
      <c r="BC1161" s="513"/>
      <c r="BD1161" s="513"/>
      <c r="BE1161" s="513"/>
      <c r="BF1161" s="513"/>
      <c r="BG1161" s="513"/>
      <c r="BH1161" s="513"/>
      <c r="BI1161" s="513"/>
      <c r="BJ1161" s="513"/>
      <c r="BK1161" s="513"/>
      <c r="BL1161" s="513"/>
      <c r="BM1161" s="513"/>
      <c r="BN1161" s="513"/>
      <c r="BO1161" s="513"/>
      <c r="BP1161" s="513"/>
      <c r="BQ1161" s="513"/>
      <c r="BR1161" s="513"/>
      <c r="BS1161" s="513"/>
      <c r="BT1161" s="513"/>
      <c r="BU1161" s="513"/>
      <c r="BV1161" s="513"/>
      <c r="BW1161" s="513"/>
      <c r="BX1161" s="513"/>
      <c r="BY1161" s="513"/>
      <c r="BZ1161" s="513"/>
      <c r="CA1161" s="513"/>
      <c r="CB1161" s="513"/>
      <c r="CC1161" s="1972"/>
      <c r="CD1161" s="1499"/>
      <c r="CE1161" s="1500"/>
      <c r="CF1161" s="1501"/>
      <c r="CG1161" s="1500"/>
      <c r="CH1161" s="1500"/>
      <c r="CI1161" s="1500"/>
      <c r="CJ1161" s="1976"/>
      <c r="CK1161" s="1519"/>
      <c r="CL1161" s="1509"/>
    </row>
    <row r="1162" spans="1:90" s="514" customFormat="1">
      <c r="A1162" s="511"/>
      <c r="B1162" s="512"/>
      <c r="C1162" s="1493"/>
      <c r="D1162" s="1493"/>
      <c r="E1162" s="1493"/>
      <c r="F1162" s="1493"/>
      <c r="G1162" s="1493"/>
      <c r="H1162" s="1530"/>
      <c r="I1162" s="1972"/>
      <c r="J1162" s="1542"/>
      <c r="K1162" s="513"/>
      <c r="L1162" s="513"/>
      <c r="M1162" s="513"/>
      <c r="N1162" s="513"/>
      <c r="O1162" s="513"/>
      <c r="P1162" s="513"/>
      <c r="Q1162" s="513"/>
      <c r="R1162" s="513"/>
      <c r="S1162" s="513"/>
      <c r="T1162" s="513"/>
      <c r="U1162" s="513"/>
      <c r="V1162" s="513"/>
      <c r="W1162" s="513"/>
      <c r="X1162" s="513"/>
      <c r="Y1162" s="513"/>
      <c r="Z1162" s="513"/>
      <c r="AA1162" s="513"/>
      <c r="AB1162" s="513"/>
      <c r="AC1162" s="513"/>
      <c r="AD1162" s="513"/>
      <c r="AE1162" s="513"/>
      <c r="AF1162" s="513"/>
      <c r="AG1162" s="513"/>
      <c r="AH1162" s="513"/>
      <c r="AI1162" s="513"/>
      <c r="AJ1162" s="513"/>
      <c r="AK1162" s="513"/>
      <c r="AL1162" s="513"/>
      <c r="AM1162" s="513"/>
      <c r="AN1162" s="513"/>
      <c r="AO1162" s="513"/>
      <c r="AP1162" s="513"/>
      <c r="AQ1162" s="513"/>
      <c r="AR1162" s="513"/>
      <c r="AS1162" s="513"/>
      <c r="AT1162" s="513"/>
      <c r="AU1162" s="513"/>
      <c r="AV1162" s="513"/>
      <c r="AW1162" s="513"/>
      <c r="AX1162" s="513"/>
      <c r="AY1162" s="513"/>
      <c r="AZ1162" s="513"/>
      <c r="BA1162" s="513"/>
      <c r="BB1162" s="513"/>
      <c r="BC1162" s="513"/>
      <c r="BD1162" s="513"/>
      <c r="BE1162" s="513"/>
      <c r="BF1162" s="513"/>
      <c r="BG1162" s="513"/>
      <c r="BH1162" s="513"/>
      <c r="BI1162" s="513"/>
      <c r="BJ1162" s="513"/>
      <c r="BK1162" s="513"/>
      <c r="BL1162" s="513"/>
      <c r="BM1162" s="513"/>
      <c r="BN1162" s="513"/>
      <c r="BO1162" s="513"/>
      <c r="BP1162" s="513"/>
      <c r="BQ1162" s="513"/>
      <c r="BR1162" s="513"/>
      <c r="BS1162" s="513"/>
      <c r="BT1162" s="513"/>
      <c r="BU1162" s="513"/>
      <c r="BV1162" s="513"/>
      <c r="BW1162" s="513"/>
      <c r="BX1162" s="513"/>
      <c r="BY1162" s="513"/>
      <c r="BZ1162" s="513"/>
      <c r="CA1162" s="513"/>
      <c r="CB1162" s="513"/>
      <c r="CC1162" s="1972"/>
      <c r="CD1162" s="1499"/>
      <c r="CE1162" s="1500"/>
      <c r="CF1162" s="1501"/>
      <c r="CG1162" s="1500"/>
      <c r="CH1162" s="1500"/>
      <c r="CI1162" s="1500"/>
      <c r="CJ1162" s="1976"/>
      <c r="CK1162" s="1519"/>
      <c r="CL1162" s="1509"/>
    </row>
    <row r="1163" spans="1:90" s="514" customFormat="1">
      <c r="A1163" s="511"/>
      <c r="B1163" s="512"/>
      <c r="C1163" s="1493"/>
      <c r="D1163" s="1493"/>
      <c r="E1163" s="1493"/>
      <c r="F1163" s="1493"/>
      <c r="G1163" s="1493"/>
      <c r="H1163" s="1530"/>
      <c r="I1163" s="1972"/>
      <c r="J1163" s="1542"/>
      <c r="K1163" s="513"/>
      <c r="L1163" s="513"/>
      <c r="M1163" s="513"/>
      <c r="N1163" s="513"/>
      <c r="O1163" s="513"/>
      <c r="P1163" s="513"/>
      <c r="Q1163" s="513"/>
      <c r="R1163" s="513"/>
      <c r="S1163" s="513"/>
      <c r="T1163" s="513"/>
      <c r="U1163" s="513"/>
      <c r="V1163" s="513"/>
      <c r="W1163" s="513"/>
      <c r="X1163" s="513"/>
      <c r="Y1163" s="513"/>
      <c r="Z1163" s="513"/>
      <c r="AA1163" s="513"/>
      <c r="AB1163" s="513"/>
      <c r="AC1163" s="513"/>
      <c r="AD1163" s="513"/>
      <c r="AE1163" s="513"/>
      <c r="AF1163" s="513"/>
      <c r="AG1163" s="513"/>
      <c r="AH1163" s="513"/>
      <c r="AI1163" s="513"/>
      <c r="AJ1163" s="513"/>
      <c r="AK1163" s="513"/>
      <c r="AL1163" s="513"/>
      <c r="AM1163" s="513"/>
      <c r="AN1163" s="513"/>
      <c r="AO1163" s="513"/>
      <c r="AP1163" s="513"/>
      <c r="AQ1163" s="513"/>
      <c r="AR1163" s="513"/>
      <c r="AS1163" s="513"/>
      <c r="AT1163" s="513"/>
      <c r="AU1163" s="513"/>
      <c r="AV1163" s="513"/>
      <c r="AW1163" s="513"/>
      <c r="AX1163" s="513"/>
      <c r="AY1163" s="513"/>
      <c r="AZ1163" s="513"/>
      <c r="BA1163" s="513"/>
      <c r="BB1163" s="513"/>
      <c r="BC1163" s="513"/>
      <c r="BD1163" s="513"/>
      <c r="BE1163" s="513"/>
      <c r="BF1163" s="513"/>
      <c r="BG1163" s="513"/>
      <c r="BH1163" s="513"/>
      <c r="BI1163" s="513"/>
      <c r="BJ1163" s="513"/>
      <c r="BK1163" s="513"/>
      <c r="BL1163" s="513"/>
      <c r="BM1163" s="513"/>
      <c r="BN1163" s="513"/>
      <c r="BO1163" s="513"/>
      <c r="BP1163" s="513"/>
      <c r="BQ1163" s="513"/>
      <c r="BR1163" s="513"/>
      <c r="BS1163" s="513"/>
      <c r="BT1163" s="513"/>
      <c r="BU1163" s="513"/>
      <c r="BV1163" s="513"/>
      <c r="BW1163" s="513"/>
      <c r="BX1163" s="513"/>
      <c r="BY1163" s="513"/>
      <c r="BZ1163" s="513"/>
      <c r="CA1163" s="513"/>
      <c r="CB1163" s="513"/>
      <c r="CC1163" s="1972"/>
      <c r="CD1163" s="1499"/>
      <c r="CE1163" s="1500"/>
      <c r="CF1163" s="1501"/>
      <c r="CG1163" s="1500"/>
      <c r="CH1163" s="1500"/>
      <c r="CI1163" s="1500"/>
      <c r="CJ1163" s="1976"/>
      <c r="CK1163" s="1519"/>
      <c r="CL1163" s="1509"/>
    </row>
    <row r="1164" spans="1:90" s="514" customFormat="1">
      <c r="A1164" s="511"/>
      <c r="B1164" s="512"/>
      <c r="C1164" s="1493"/>
      <c r="D1164" s="1493"/>
      <c r="E1164" s="1493"/>
      <c r="F1164" s="1493"/>
      <c r="G1164" s="1493"/>
      <c r="H1164" s="1530"/>
      <c r="I1164" s="1972"/>
      <c r="J1164" s="1542"/>
      <c r="K1164" s="513"/>
      <c r="L1164" s="513"/>
      <c r="M1164" s="513"/>
      <c r="N1164" s="513"/>
      <c r="O1164" s="513"/>
      <c r="P1164" s="513"/>
      <c r="Q1164" s="513"/>
      <c r="R1164" s="513"/>
      <c r="S1164" s="513"/>
      <c r="T1164" s="513"/>
      <c r="U1164" s="513"/>
      <c r="V1164" s="513"/>
      <c r="W1164" s="513"/>
      <c r="X1164" s="513"/>
      <c r="Y1164" s="513"/>
      <c r="Z1164" s="513"/>
      <c r="AA1164" s="513"/>
      <c r="AB1164" s="513"/>
      <c r="AC1164" s="513"/>
      <c r="AD1164" s="513"/>
      <c r="AE1164" s="513"/>
      <c r="AF1164" s="513"/>
      <c r="AG1164" s="513"/>
      <c r="AH1164" s="513"/>
      <c r="AI1164" s="513"/>
      <c r="AJ1164" s="513"/>
      <c r="AK1164" s="513"/>
      <c r="AL1164" s="513"/>
      <c r="AM1164" s="513"/>
      <c r="AN1164" s="513"/>
      <c r="AO1164" s="513"/>
      <c r="AP1164" s="513"/>
      <c r="AQ1164" s="513"/>
      <c r="AR1164" s="513"/>
      <c r="AS1164" s="513"/>
      <c r="AT1164" s="513"/>
      <c r="AU1164" s="513"/>
      <c r="AV1164" s="513"/>
      <c r="AW1164" s="513"/>
      <c r="AX1164" s="513"/>
      <c r="AY1164" s="513"/>
      <c r="AZ1164" s="513"/>
      <c r="BA1164" s="513"/>
      <c r="BB1164" s="513"/>
      <c r="BC1164" s="513"/>
      <c r="BD1164" s="513"/>
      <c r="BE1164" s="513"/>
      <c r="BF1164" s="513"/>
      <c r="BG1164" s="513"/>
      <c r="BH1164" s="513"/>
      <c r="BI1164" s="513"/>
      <c r="BJ1164" s="513"/>
      <c r="BK1164" s="513"/>
      <c r="BL1164" s="513"/>
      <c r="BM1164" s="513"/>
      <c r="BN1164" s="513"/>
      <c r="BO1164" s="513"/>
      <c r="BP1164" s="513"/>
      <c r="BQ1164" s="513"/>
      <c r="BR1164" s="513"/>
      <c r="BS1164" s="513"/>
      <c r="BT1164" s="513"/>
      <c r="BU1164" s="513"/>
      <c r="BV1164" s="513"/>
      <c r="BW1164" s="513"/>
      <c r="BX1164" s="513"/>
      <c r="BY1164" s="513"/>
      <c r="BZ1164" s="513"/>
      <c r="CA1164" s="513"/>
      <c r="CB1164" s="513"/>
      <c r="CC1164" s="1972"/>
      <c r="CD1164" s="1499"/>
      <c r="CE1164" s="1500"/>
      <c r="CF1164" s="1501"/>
      <c r="CG1164" s="1500"/>
      <c r="CH1164" s="1500"/>
      <c r="CI1164" s="1500"/>
      <c r="CJ1164" s="1976"/>
      <c r="CK1164" s="1519"/>
      <c r="CL1164" s="1509"/>
    </row>
    <row r="1165" spans="1:90" s="514" customFormat="1">
      <c r="A1165" s="511"/>
      <c r="B1165" s="512"/>
      <c r="C1165" s="1493"/>
      <c r="D1165" s="1493"/>
      <c r="E1165" s="1493"/>
      <c r="F1165" s="1493"/>
      <c r="G1165" s="1493"/>
      <c r="H1165" s="1530"/>
      <c r="I1165" s="1972"/>
      <c r="J1165" s="1542"/>
      <c r="K1165" s="513"/>
      <c r="L1165" s="513"/>
      <c r="M1165" s="513"/>
      <c r="N1165" s="513"/>
      <c r="O1165" s="513"/>
      <c r="P1165" s="513"/>
      <c r="Q1165" s="513"/>
      <c r="R1165" s="513"/>
      <c r="S1165" s="513"/>
      <c r="T1165" s="513"/>
      <c r="U1165" s="513"/>
      <c r="V1165" s="513"/>
      <c r="W1165" s="513"/>
      <c r="X1165" s="513"/>
      <c r="Y1165" s="513"/>
      <c r="Z1165" s="513"/>
      <c r="AA1165" s="513"/>
      <c r="AB1165" s="513"/>
      <c r="AC1165" s="513"/>
      <c r="AD1165" s="513"/>
      <c r="AE1165" s="513"/>
      <c r="AF1165" s="513"/>
      <c r="AG1165" s="513"/>
      <c r="AH1165" s="513"/>
      <c r="AI1165" s="513"/>
      <c r="AJ1165" s="513"/>
      <c r="AK1165" s="513"/>
      <c r="AL1165" s="513"/>
      <c r="AM1165" s="513"/>
      <c r="AN1165" s="513"/>
      <c r="AO1165" s="513"/>
      <c r="AP1165" s="513"/>
      <c r="AQ1165" s="513"/>
      <c r="AR1165" s="513"/>
      <c r="AS1165" s="513"/>
      <c r="AT1165" s="513"/>
      <c r="AU1165" s="513"/>
      <c r="AV1165" s="513"/>
      <c r="AW1165" s="513"/>
      <c r="AX1165" s="513"/>
      <c r="AY1165" s="513"/>
      <c r="AZ1165" s="513"/>
      <c r="BA1165" s="513"/>
      <c r="BB1165" s="513"/>
      <c r="BC1165" s="513"/>
      <c r="BD1165" s="513"/>
      <c r="BE1165" s="513"/>
      <c r="BF1165" s="513"/>
      <c r="BG1165" s="513"/>
      <c r="BH1165" s="513"/>
      <c r="BI1165" s="513"/>
      <c r="BJ1165" s="513"/>
      <c r="BK1165" s="513"/>
      <c r="BL1165" s="513"/>
      <c r="BM1165" s="513"/>
      <c r="BN1165" s="513"/>
      <c r="BO1165" s="513"/>
      <c r="BP1165" s="513"/>
      <c r="BQ1165" s="513"/>
      <c r="BR1165" s="513"/>
      <c r="BS1165" s="513"/>
      <c r="BT1165" s="513"/>
      <c r="BU1165" s="513"/>
      <c r="BV1165" s="513"/>
      <c r="BW1165" s="513"/>
      <c r="BX1165" s="513"/>
      <c r="BY1165" s="513"/>
      <c r="BZ1165" s="513"/>
      <c r="CA1165" s="513"/>
      <c r="CB1165" s="513"/>
      <c r="CC1165" s="1972"/>
      <c r="CD1165" s="1499"/>
      <c r="CE1165" s="1500"/>
      <c r="CF1165" s="1501"/>
      <c r="CG1165" s="1500"/>
      <c r="CH1165" s="1500"/>
      <c r="CI1165" s="1500"/>
      <c r="CJ1165" s="1976"/>
      <c r="CK1165" s="1519"/>
      <c r="CL1165" s="1509"/>
    </row>
    <row r="1166" spans="1:90" s="514" customFormat="1">
      <c r="A1166" s="511"/>
      <c r="B1166" s="512"/>
      <c r="C1166" s="1493"/>
      <c r="D1166" s="1493"/>
      <c r="E1166" s="1493"/>
      <c r="F1166" s="1493"/>
      <c r="G1166" s="1493"/>
      <c r="H1166" s="1530"/>
      <c r="I1166" s="1972"/>
      <c r="J1166" s="1542"/>
      <c r="K1166" s="513"/>
      <c r="L1166" s="513"/>
      <c r="M1166" s="513"/>
      <c r="N1166" s="513"/>
      <c r="O1166" s="513"/>
      <c r="P1166" s="513"/>
      <c r="Q1166" s="513"/>
      <c r="R1166" s="513"/>
      <c r="S1166" s="513"/>
      <c r="T1166" s="513"/>
      <c r="U1166" s="513"/>
      <c r="V1166" s="513"/>
      <c r="W1166" s="513"/>
      <c r="X1166" s="513"/>
      <c r="Y1166" s="513"/>
      <c r="Z1166" s="513"/>
      <c r="AA1166" s="513"/>
      <c r="AB1166" s="513"/>
      <c r="AC1166" s="513"/>
      <c r="AD1166" s="513"/>
      <c r="AE1166" s="513"/>
      <c r="AF1166" s="513"/>
      <c r="AG1166" s="513"/>
      <c r="AH1166" s="513"/>
      <c r="AI1166" s="513"/>
      <c r="AJ1166" s="513"/>
      <c r="AK1166" s="513"/>
      <c r="AL1166" s="513"/>
      <c r="AM1166" s="513"/>
      <c r="AN1166" s="513"/>
      <c r="AO1166" s="513"/>
      <c r="AP1166" s="513"/>
      <c r="AQ1166" s="513"/>
      <c r="AR1166" s="513"/>
      <c r="AS1166" s="513"/>
      <c r="AT1166" s="513"/>
      <c r="AU1166" s="513"/>
      <c r="AV1166" s="513"/>
      <c r="AW1166" s="513"/>
      <c r="AX1166" s="513"/>
      <c r="AY1166" s="513"/>
      <c r="AZ1166" s="513"/>
      <c r="BA1166" s="513"/>
      <c r="BB1166" s="513"/>
      <c r="BC1166" s="513"/>
      <c r="BD1166" s="513"/>
      <c r="BE1166" s="513"/>
      <c r="BF1166" s="513"/>
      <c r="BG1166" s="513"/>
      <c r="BH1166" s="513"/>
      <c r="BI1166" s="513"/>
      <c r="BJ1166" s="513"/>
      <c r="BK1166" s="513"/>
      <c r="BL1166" s="513"/>
      <c r="BM1166" s="513"/>
      <c r="BN1166" s="513"/>
      <c r="BO1166" s="513"/>
      <c r="BP1166" s="513"/>
      <c r="BQ1166" s="513"/>
      <c r="BR1166" s="513"/>
      <c r="BS1166" s="513"/>
      <c r="BT1166" s="513"/>
      <c r="BU1166" s="513"/>
      <c r="BV1166" s="513"/>
      <c r="BW1166" s="513"/>
      <c r="BX1166" s="513"/>
      <c r="BY1166" s="513"/>
      <c r="BZ1166" s="513"/>
      <c r="CA1166" s="513"/>
      <c r="CB1166" s="513"/>
      <c r="CC1166" s="1972"/>
      <c r="CD1166" s="1499"/>
      <c r="CE1166" s="1500"/>
      <c r="CF1166" s="1501"/>
      <c r="CG1166" s="1500"/>
      <c r="CH1166" s="1500"/>
      <c r="CI1166" s="1500"/>
      <c r="CJ1166" s="1976"/>
      <c r="CK1166" s="1519"/>
      <c r="CL1166" s="1509"/>
    </row>
    <row r="1167" spans="1:90" s="514" customFormat="1">
      <c r="A1167" s="511"/>
      <c r="B1167" s="512"/>
      <c r="C1167" s="1493"/>
      <c r="D1167" s="1493"/>
      <c r="E1167" s="1493"/>
      <c r="F1167" s="1493"/>
      <c r="G1167" s="1493"/>
      <c r="H1167" s="1530"/>
      <c r="I1167" s="1972"/>
      <c r="J1167" s="1542"/>
      <c r="K1167" s="513"/>
      <c r="L1167" s="513"/>
      <c r="M1167" s="513"/>
      <c r="N1167" s="513"/>
      <c r="O1167" s="513"/>
      <c r="P1167" s="513"/>
      <c r="Q1167" s="513"/>
      <c r="R1167" s="513"/>
      <c r="S1167" s="513"/>
      <c r="T1167" s="513"/>
      <c r="U1167" s="513"/>
      <c r="V1167" s="513"/>
      <c r="W1167" s="513"/>
      <c r="X1167" s="513"/>
      <c r="Y1167" s="513"/>
      <c r="Z1167" s="513"/>
      <c r="AA1167" s="513"/>
      <c r="AB1167" s="513"/>
      <c r="AC1167" s="513"/>
      <c r="AD1167" s="513"/>
      <c r="AE1167" s="513"/>
      <c r="AF1167" s="513"/>
      <c r="AG1167" s="513"/>
      <c r="AH1167" s="513"/>
      <c r="AI1167" s="513"/>
      <c r="AJ1167" s="513"/>
      <c r="AK1167" s="513"/>
      <c r="AL1167" s="513"/>
      <c r="AM1167" s="513"/>
      <c r="AN1167" s="513"/>
      <c r="AO1167" s="513"/>
      <c r="AP1167" s="513"/>
      <c r="AQ1167" s="513"/>
      <c r="AR1167" s="513"/>
      <c r="AS1167" s="513"/>
      <c r="AT1167" s="513"/>
      <c r="AU1167" s="513"/>
      <c r="AV1167" s="513"/>
      <c r="AW1167" s="513"/>
      <c r="AX1167" s="513"/>
      <c r="AY1167" s="513"/>
      <c r="AZ1167" s="513"/>
      <c r="BA1167" s="513"/>
      <c r="BB1167" s="513"/>
      <c r="BC1167" s="513"/>
      <c r="BD1167" s="513"/>
      <c r="BE1167" s="513"/>
      <c r="BF1167" s="513"/>
      <c r="BG1167" s="513"/>
      <c r="BH1167" s="513"/>
      <c r="BI1167" s="513"/>
      <c r="BJ1167" s="513"/>
      <c r="BK1167" s="513"/>
      <c r="BL1167" s="513"/>
      <c r="BM1167" s="513"/>
      <c r="BN1167" s="513"/>
      <c r="BO1167" s="513"/>
      <c r="BP1167" s="513"/>
      <c r="BQ1167" s="513"/>
      <c r="BR1167" s="513"/>
      <c r="BS1167" s="513"/>
      <c r="BT1167" s="513"/>
      <c r="BU1167" s="513"/>
      <c r="BV1167" s="513"/>
      <c r="BW1167" s="513"/>
      <c r="BX1167" s="513"/>
      <c r="BY1167" s="513"/>
      <c r="BZ1167" s="513"/>
      <c r="CA1167" s="513"/>
      <c r="CB1167" s="513"/>
      <c r="CC1167" s="1972"/>
      <c r="CD1167" s="1499"/>
      <c r="CE1167" s="1500"/>
      <c r="CF1167" s="1501"/>
      <c r="CG1167" s="1500"/>
      <c r="CH1167" s="1500"/>
      <c r="CI1167" s="1500"/>
      <c r="CJ1167" s="1976"/>
      <c r="CK1167" s="1519"/>
      <c r="CL1167" s="1509"/>
    </row>
    <row r="1168" spans="1:90" s="514" customFormat="1">
      <c r="A1168" s="511"/>
      <c r="B1168" s="512"/>
      <c r="C1168" s="1493"/>
      <c r="D1168" s="1493"/>
      <c r="E1168" s="1493"/>
      <c r="F1168" s="1493"/>
      <c r="G1168" s="1493"/>
      <c r="H1168" s="1530"/>
      <c r="I1168" s="1972"/>
      <c r="J1168" s="1542"/>
      <c r="K1168" s="513"/>
      <c r="L1168" s="513"/>
      <c r="M1168" s="513"/>
      <c r="N1168" s="513"/>
      <c r="O1168" s="513"/>
      <c r="P1168" s="513"/>
      <c r="Q1168" s="513"/>
      <c r="R1168" s="513"/>
      <c r="S1168" s="513"/>
      <c r="T1168" s="513"/>
      <c r="U1168" s="513"/>
      <c r="V1168" s="513"/>
      <c r="W1168" s="513"/>
      <c r="X1168" s="513"/>
      <c r="Y1168" s="513"/>
      <c r="Z1168" s="513"/>
      <c r="AA1168" s="513"/>
      <c r="AB1168" s="513"/>
      <c r="AC1168" s="513"/>
      <c r="AD1168" s="513"/>
      <c r="AE1168" s="513"/>
      <c r="AF1168" s="513"/>
      <c r="AG1168" s="513"/>
      <c r="AH1168" s="513"/>
      <c r="AI1168" s="513"/>
      <c r="AJ1168" s="513"/>
      <c r="AK1168" s="513"/>
      <c r="AL1168" s="513"/>
      <c r="AM1168" s="513"/>
      <c r="AN1168" s="513"/>
      <c r="AO1168" s="513"/>
      <c r="AP1168" s="513"/>
      <c r="AQ1168" s="513"/>
      <c r="AR1168" s="513"/>
      <c r="AS1168" s="513"/>
      <c r="AT1168" s="513"/>
      <c r="AU1168" s="513"/>
      <c r="AV1168" s="513"/>
      <c r="AW1168" s="513"/>
      <c r="AX1168" s="513"/>
      <c r="AY1168" s="513"/>
      <c r="AZ1168" s="513"/>
      <c r="BA1168" s="513"/>
      <c r="BB1168" s="513"/>
      <c r="BC1168" s="513"/>
      <c r="BD1168" s="513"/>
      <c r="BE1168" s="513"/>
      <c r="BF1168" s="513"/>
      <c r="BG1168" s="513"/>
      <c r="BH1168" s="513"/>
      <c r="BI1168" s="513"/>
      <c r="BJ1168" s="513"/>
      <c r="BK1168" s="513"/>
      <c r="BL1168" s="513"/>
      <c r="BM1168" s="513"/>
      <c r="BN1168" s="513"/>
      <c r="BO1168" s="513"/>
      <c r="BP1168" s="513"/>
      <c r="BQ1168" s="513"/>
      <c r="BR1168" s="513"/>
      <c r="BS1168" s="513"/>
      <c r="BT1168" s="513"/>
      <c r="BU1168" s="513"/>
      <c r="BV1168" s="513"/>
      <c r="BW1168" s="513"/>
      <c r="BX1168" s="513"/>
      <c r="BY1168" s="513"/>
      <c r="BZ1168" s="513"/>
      <c r="CA1168" s="513"/>
      <c r="CB1168" s="513"/>
      <c r="CC1168" s="1972"/>
      <c r="CD1168" s="1499"/>
      <c r="CE1168" s="1500"/>
      <c r="CF1168" s="1501"/>
      <c r="CG1168" s="1500"/>
      <c r="CH1168" s="1500"/>
      <c r="CI1168" s="1500"/>
      <c r="CJ1168" s="1976"/>
      <c r="CK1168" s="1519"/>
      <c r="CL1168" s="1509"/>
    </row>
    <row r="1169" spans="1:90" s="514" customFormat="1">
      <c r="A1169" s="511"/>
      <c r="B1169" s="512"/>
      <c r="C1169" s="1493"/>
      <c r="D1169" s="1493"/>
      <c r="E1169" s="1493"/>
      <c r="F1169" s="1493"/>
      <c r="G1169" s="1493"/>
      <c r="H1169" s="1530"/>
      <c r="I1169" s="1972"/>
      <c r="J1169" s="1542"/>
      <c r="K1169" s="513"/>
      <c r="L1169" s="513"/>
      <c r="M1169" s="513"/>
      <c r="N1169" s="513"/>
      <c r="O1169" s="513"/>
      <c r="P1169" s="513"/>
      <c r="Q1169" s="513"/>
      <c r="R1169" s="513"/>
      <c r="S1169" s="513"/>
      <c r="T1169" s="513"/>
      <c r="U1169" s="513"/>
      <c r="V1169" s="513"/>
      <c r="W1169" s="513"/>
      <c r="X1169" s="513"/>
      <c r="Y1169" s="513"/>
      <c r="Z1169" s="513"/>
      <c r="AA1169" s="513"/>
      <c r="AB1169" s="513"/>
      <c r="AC1169" s="513"/>
      <c r="AD1169" s="513"/>
      <c r="AE1169" s="513"/>
      <c r="AF1169" s="513"/>
      <c r="AG1169" s="513"/>
      <c r="AH1169" s="513"/>
      <c r="AI1169" s="513"/>
      <c r="AJ1169" s="513"/>
      <c r="AK1169" s="513"/>
      <c r="AL1169" s="513"/>
      <c r="AM1169" s="513"/>
      <c r="AN1169" s="513"/>
      <c r="AO1169" s="513"/>
      <c r="AP1169" s="513"/>
      <c r="AQ1169" s="513"/>
      <c r="AR1169" s="513"/>
      <c r="AS1169" s="513"/>
      <c r="AT1169" s="513"/>
      <c r="AU1169" s="513"/>
      <c r="AV1169" s="513"/>
      <c r="AW1169" s="513"/>
      <c r="AX1169" s="513"/>
      <c r="AY1169" s="513"/>
      <c r="AZ1169" s="513"/>
      <c r="BA1169" s="513"/>
      <c r="BB1169" s="513"/>
      <c r="BC1169" s="513"/>
      <c r="BD1169" s="513"/>
      <c r="BE1169" s="513"/>
      <c r="BF1169" s="513"/>
      <c r="BG1169" s="513"/>
      <c r="BH1169" s="513"/>
      <c r="BI1169" s="513"/>
      <c r="BJ1169" s="513"/>
      <c r="BK1169" s="513"/>
      <c r="BL1169" s="513"/>
      <c r="BM1169" s="513"/>
      <c r="BN1169" s="513"/>
      <c r="BO1169" s="513"/>
      <c r="BP1169" s="513"/>
      <c r="BQ1169" s="513"/>
      <c r="BR1169" s="513"/>
      <c r="BS1169" s="513"/>
      <c r="BT1169" s="513"/>
      <c r="BU1169" s="513"/>
      <c r="BV1169" s="513"/>
      <c r="BW1169" s="513"/>
      <c r="BX1169" s="513"/>
      <c r="BY1169" s="513"/>
      <c r="BZ1169" s="513"/>
      <c r="CA1169" s="513"/>
      <c r="CB1169" s="513"/>
      <c r="CC1169" s="1972"/>
      <c r="CD1169" s="1499"/>
      <c r="CE1169" s="1500"/>
      <c r="CF1169" s="1501"/>
      <c r="CG1169" s="1500"/>
      <c r="CH1169" s="1500"/>
      <c r="CI1169" s="1500"/>
      <c r="CJ1169" s="1976"/>
      <c r="CK1169" s="1519"/>
      <c r="CL1169" s="1509"/>
    </row>
    <row r="1170" spans="1:90" s="514" customFormat="1">
      <c r="A1170" s="511"/>
      <c r="B1170" s="512"/>
      <c r="C1170" s="1493"/>
      <c r="D1170" s="1493"/>
      <c r="E1170" s="1493"/>
      <c r="F1170" s="1493"/>
      <c r="G1170" s="1493"/>
      <c r="H1170" s="1530"/>
      <c r="I1170" s="1972"/>
      <c r="J1170" s="1542"/>
      <c r="K1170" s="513"/>
      <c r="L1170" s="513"/>
      <c r="M1170" s="513"/>
      <c r="N1170" s="513"/>
      <c r="O1170" s="513"/>
      <c r="P1170" s="513"/>
      <c r="Q1170" s="513"/>
      <c r="R1170" s="513"/>
      <c r="S1170" s="513"/>
      <c r="T1170" s="513"/>
      <c r="U1170" s="513"/>
      <c r="V1170" s="513"/>
      <c r="W1170" s="513"/>
      <c r="X1170" s="513"/>
      <c r="Y1170" s="513"/>
      <c r="Z1170" s="513"/>
      <c r="AA1170" s="513"/>
      <c r="AB1170" s="513"/>
      <c r="AC1170" s="513"/>
      <c r="AD1170" s="513"/>
      <c r="AE1170" s="513"/>
      <c r="AF1170" s="513"/>
      <c r="AG1170" s="513"/>
      <c r="AH1170" s="513"/>
      <c r="AI1170" s="513"/>
      <c r="AJ1170" s="513"/>
      <c r="AK1170" s="513"/>
      <c r="AL1170" s="513"/>
      <c r="AM1170" s="513"/>
      <c r="AN1170" s="513"/>
      <c r="AO1170" s="513"/>
      <c r="AP1170" s="513"/>
      <c r="AQ1170" s="513"/>
      <c r="AR1170" s="513"/>
      <c r="AS1170" s="513"/>
      <c r="AT1170" s="513"/>
      <c r="AU1170" s="513"/>
      <c r="AV1170" s="513"/>
      <c r="AW1170" s="513"/>
      <c r="AX1170" s="513"/>
      <c r="AY1170" s="513"/>
      <c r="AZ1170" s="513"/>
      <c r="BA1170" s="513"/>
      <c r="BB1170" s="513"/>
      <c r="BC1170" s="513"/>
      <c r="BD1170" s="513"/>
      <c r="BE1170" s="513"/>
      <c r="BF1170" s="513"/>
      <c r="BG1170" s="513"/>
      <c r="BH1170" s="513"/>
      <c r="BI1170" s="513"/>
      <c r="BJ1170" s="513"/>
      <c r="BK1170" s="513"/>
      <c r="BL1170" s="513"/>
      <c r="BM1170" s="513"/>
      <c r="BN1170" s="513"/>
      <c r="BO1170" s="513"/>
      <c r="BP1170" s="513"/>
      <c r="BQ1170" s="513"/>
      <c r="BR1170" s="513"/>
      <c r="BS1170" s="513"/>
      <c r="BT1170" s="513"/>
      <c r="BU1170" s="513"/>
      <c r="BV1170" s="513"/>
      <c r="BW1170" s="513"/>
      <c r="BX1170" s="513"/>
      <c r="BY1170" s="513"/>
      <c r="BZ1170" s="513"/>
      <c r="CA1170" s="513"/>
      <c r="CB1170" s="513"/>
      <c r="CC1170" s="1972"/>
      <c r="CD1170" s="1499"/>
      <c r="CE1170" s="1500"/>
      <c r="CF1170" s="1501"/>
      <c r="CG1170" s="1500"/>
      <c r="CH1170" s="1500"/>
      <c r="CI1170" s="1500"/>
      <c r="CJ1170" s="1976"/>
      <c r="CK1170" s="1519"/>
      <c r="CL1170" s="1509"/>
    </row>
    <row r="1171" spans="1:90" s="514" customFormat="1">
      <c r="A1171" s="511"/>
      <c r="B1171" s="512"/>
      <c r="C1171" s="1493"/>
      <c r="D1171" s="1493"/>
      <c r="E1171" s="1493"/>
      <c r="F1171" s="1493"/>
      <c r="G1171" s="1493"/>
      <c r="H1171" s="1530"/>
      <c r="I1171" s="1972"/>
      <c r="J1171" s="1542"/>
      <c r="K1171" s="513"/>
      <c r="L1171" s="513"/>
      <c r="M1171" s="513"/>
      <c r="N1171" s="513"/>
      <c r="O1171" s="513"/>
      <c r="P1171" s="513"/>
      <c r="Q1171" s="513"/>
      <c r="R1171" s="513"/>
      <c r="S1171" s="513"/>
      <c r="T1171" s="513"/>
      <c r="U1171" s="513"/>
      <c r="V1171" s="513"/>
      <c r="W1171" s="513"/>
      <c r="X1171" s="513"/>
      <c r="Y1171" s="513"/>
      <c r="Z1171" s="513"/>
      <c r="AA1171" s="513"/>
      <c r="AB1171" s="513"/>
      <c r="AC1171" s="513"/>
      <c r="AD1171" s="513"/>
      <c r="AE1171" s="513"/>
      <c r="AF1171" s="513"/>
      <c r="AG1171" s="513"/>
      <c r="AH1171" s="513"/>
      <c r="AI1171" s="513"/>
      <c r="AJ1171" s="513"/>
      <c r="AK1171" s="513"/>
      <c r="AL1171" s="513"/>
      <c r="AM1171" s="513"/>
      <c r="AN1171" s="513"/>
      <c r="AO1171" s="513"/>
      <c r="AP1171" s="513"/>
      <c r="AQ1171" s="513"/>
      <c r="AR1171" s="513"/>
      <c r="AS1171" s="513"/>
      <c r="AT1171" s="513"/>
      <c r="AU1171" s="513"/>
      <c r="AV1171" s="513"/>
      <c r="AW1171" s="513"/>
      <c r="AX1171" s="513"/>
      <c r="AY1171" s="513"/>
      <c r="AZ1171" s="513"/>
      <c r="BA1171" s="513"/>
      <c r="BB1171" s="513"/>
      <c r="BC1171" s="513"/>
      <c r="BD1171" s="513"/>
      <c r="BE1171" s="513"/>
      <c r="BF1171" s="513"/>
      <c r="BG1171" s="513"/>
      <c r="BH1171" s="513"/>
      <c r="BI1171" s="513"/>
      <c r="BJ1171" s="513"/>
      <c r="BK1171" s="513"/>
      <c r="BL1171" s="513"/>
      <c r="BM1171" s="513"/>
      <c r="BN1171" s="513"/>
      <c r="BO1171" s="513"/>
      <c r="BP1171" s="513"/>
      <c r="BQ1171" s="513"/>
      <c r="BR1171" s="513"/>
      <c r="BS1171" s="513"/>
      <c r="BT1171" s="513"/>
      <c r="BU1171" s="513"/>
      <c r="BV1171" s="513"/>
      <c r="BW1171" s="513"/>
      <c r="BX1171" s="513"/>
      <c r="BY1171" s="513"/>
      <c r="BZ1171" s="513"/>
      <c r="CA1171" s="513"/>
      <c r="CB1171" s="513"/>
      <c r="CC1171" s="1972"/>
      <c r="CD1171" s="1499"/>
      <c r="CE1171" s="1500"/>
      <c r="CF1171" s="1501"/>
      <c r="CG1171" s="1500"/>
      <c r="CH1171" s="1500"/>
      <c r="CI1171" s="1500"/>
      <c r="CJ1171" s="1976"/>
      <c r="CK1171" s="1519"/>
      <c r="CL1171" s="1509"/>
    </row>
    <row r="1172" spans="1:90" s="514" customFormat="1">
      <c r="A1172" s="511"/>
      <c r="B1172" s="512"/>
      <c r="C1172" s="1493"/>
      <c r="D1172" s="1493"/>
      <c r="E1172" s="1493"/>
      <c r="F1172" s="1493"/>
      <c r="G1172" s="1493"/>
      <c r="H1172" s="1530"/>
      <c r="I1172" s="1972"/>
      <c r="J1172" s="1542"/>
      <c r="K1172" s="513"/>
      <c r="L1172" s="513"/>
      <c r="M1172" s="513"/>
      <c r="N1172" s="513"/>
      <c r="O1172" s="513"/>
      <c r="P1172" s="513"/>
      <c r="Q1172" s="513"/>
      <c r="R1172" s="513"/>
      <c r="S1172" s="513"/>
      <c r="T1172" s="513"/>
      <c r="U1172" s="513"/>
      <c r="V1172" s="513"/>
      <c r="W1172" s="513"/>
      <c r="X1172" s="513"/>
      <c r="Y1172" s="513"/>
      <c r="Z1172" s="513"/>
      <c r="AA1172" s="513"/>
      <c r="AB1172" s="513"/>
      <c r="AC1172" s="513"/>
      <c r="AD1172" s="513"/>
      <c r="AE1172" s="513"/>
      <c r="AF1172" s="513"/>
      <c r="AG1172" s="513"/>
      <c r="AH1172" s="513"/>
      <c r="AI1172" s="513"/>
      <c r="AJ1172" s="513"/>
      <c r="AK1172" s="513"/>
      <c r="AL1172" s="513"/>
      <c r="AM1172" s="513"/>
      <c r="AN1172" s="513"/>
      <c r="AO1172" s="513"/>
      <c r="AP1172" s="513"/>
      <c r="AQ1172" s="513"/>
      <c r="AR1172" s="513"/>
      <c r="AS1172" s="513"/>
      <c r="AT1172" s="513"/>
      <c r="AU1172" s="513"/>
      <c r="AV1172" s="513"/>
      <c r="AW1172" s="513"/>
      <c r="AX1172" s="513"/>
      <c r="AY1172" s="513"/>
      <c r="AZ1172" s="513"/>
      <c r="BA1172" s="513"/>
      <c r="BB1172" s="513"/>
      <c r="BC1172" s="513"/>
      <c r="BD1172" s="513"/>
      <c r="BE1172" s="513"/>
      <c r="BF1172" s="513"/>
      <c r="BG1172" s="513"/>
      <c r="BH1172" s="513"/>
      <c r="BI1172" s="513"/>
      <c r="BJ1172" s="513"/>
      <c r="BK1172" s="513"/>
      <c r="BL1172" s="513"/>
      <c r="BM1172" s="513"/>
      <c r="BN1172" s="513"/>
      <c r="BO1172" s="513"/>
      <c r="BP1172" s="513"/>
      <c r="BQ1172" s="513"/>
      <c r="BR1172" s="513"/>
      <c r="BS1172" s="513"/>
      <c r="BT1172" s="513"/>
      <c r="BU1172" s="513"/>
      <c r="BV1172" s="513"/>
      <c r="BW1172" s="513"/>
      <c r="BX1172" s="513"/>
      <c r="BY1172" s="513"/>
      <c r="BZ1172" s="513"/>
      <c r="CA1172" s="513"/>
      <c r="CB1172" s="513"/>
      <c r="CC1172" s="1972"/>
      <c r="CD1172" s="1499"/>
      <c r="CE1172" s="1500"/>
      <c r="CF1172" s="1501"/>
      <c r="CG1172" s="1500"/>
      <c r="CH1172" s="1500"/>
      <c r="CI1172" s="1500"/>
      <c r="CJ1172" s="1976"/>
      <c r="CK1172" s="1519"/>
      <c r="CL1172" s="1509"/>
    </row>
    <row r="1173" spans="1:90" s="514" customFormat="1">
      <c r="A1173" s="511"/>
      <c r="B1173" s="512"/>
      <c r="C1173" s="1493"/>
      <c r="D1173" s="1493"/>
      <c r="E1173" s="1493"/>
      <c r="F1173" s="1493"/>
      <c r="G1173" s="1493"/>
      <c r="H1173" s="1530"/>
      <c r="I1173" s="1972"/>
      <c r="J1173" s="1542"/>
      <c r="K1173" s="513"/>
      <c r="L1173" s="513"/>
      <c r="M1173" s="513"/>
      <c r="N1173" s="513"/>
      <c r="O1173" s="513"/>
      <c r="P1173" s="513"/>
      <c r="Q1173" s="513"/>
      <c r="R1173" s="513"/>
      <c r="S1173" s="513"/>
      <c r="T1173" s="513"/>
      <c r="U1173" s="513"/>
      <c r="V1173" s="513"/>
      <c r="W1173" s="513"/>
      <c r="X1173" s="513"/>
      <c r="Y1173" s="513"/>
      <c r="Z1173" s="513"/>
      <c r="AA1173" s="513"/>
      <c r="AB1173" s="513"/>
      <c r="AC1173" s="513"/>
      <c r="AD1173" s="513"/>
      <c r="AE1173" s="513"/>
      <c r="AF1173" s="513"/>
      <c r="AG1173" s="513"/>
      <c r="AH1173" s="513"/>
      <c r="AI1173" s="513"/>
      <c r="AJ1173" s="513"/>
      <c r="AK1173" s="513"/>
      <c r="AL1173" s="513"/>
      <c r="AM1173" s="513"/>
      <c r="AN1173" s="513"/>
      <c r="AO1173" s="513"/>
      <c r="AP1173" s="513"/>
      <c r="AQ1173" s="513"/>
      <c r="AR1173" s="513"/>
      <c r="AS1173" s="513"/>
      <c r="AT1173" s="513"/>
      <c r="AU1173" s="513"/>
      <c r="AV1173" s="513"/>
      <c r="AW1173" s="513"/>
      <c r="AX1173" s="513"/>
      <c r="AY1173" s="513"/>
      <c r="AZ1173" s="513"/>
      <c r="BA1173" s="513"/>
      <c r="BB1173" s="513"/>
      <c r="BC1173" s="513"/>
      <c r="BD1173" s="513"/>
      <c r="BE1173" s="513"/>
      <c r="BF1173" s="513"/>
      <c r="BG1173" s="513"/>
      <c r="BH1173" s="513"/>
      <c r="BI1173" s="513"/>
      <c r="BJ1173" s="513"/>
      <c r="BK1173" s="513"/>
      <c r="BL1173" s="513"/>
      <c r="BM1173" s="513"/>
      <c r="BN1173" s="513"/>
      <c r="BO1173" s="513"/>
      <c r="BP1173" s="513"/>
      <c r="BQ1173" s="513"/>
      <c r="BR1173" s="513"/>
      <c r="BS1173" s="513"/>
      <c r="BT1173" s="513"/>
      <c r="BU1173" s="513"/>
      <c r="BV1173" s="513"/>
      <c r="BW1173" s="513"/>
      <c r="BX1173" s="513"/>
      <c r="BY1173" s="513"/>
      <c r="BZ1173" s="513"/>
      <c r="CA1173" s="513"/>
      <c r="CB1173" s="513"/>
      <c r="CC1173" s="1972"/>
      <c r="CD1173" s="1499"/>
      <c r="CE1173" s="1500"/>
      <c r="CF1173" s="1501"/>
      <c r="CG1173" s="1500"/>
      <c r="CH1173" s="1500"/>
      <c r="CI1173" s="1500"/>
      <c r="CJ1173" s="1976"/>
      <c r="CK1173" s="1519"/>
      <c r="CL1173" s="1509"/>
    </row>
    <row r="1174" spans="1:90" s="514" customFormat="1">
      <c r="A1174" s="511"/>
      <c r="B1174" s="512"/>
      <c r="C1174" s="1493"/>
      <c r="D1174" s="1493"/>
      <c r="E1174" s="1493"/>
      <c r="F1174" s="1493"/>
      <c r="G1174" s="1493"/>
      <c r="H1174" s="1530"/>
      <c r="I1174" s="1972"/>
      <c r="J1174" s="1542"/>
      <c r="K1174" s="513"/>
      <c r="L1174" s="513"/>
      <c r="M1174" s="513"/>
      <c r="N1174" s="513"/>
      <c r="O1174" s="513"/>
      <c r="P1174" s="513"/>
      <c r="Q1174" s="513"/>
      <c r="R1174" s="513"/>
      <c r="S1174" s="513"/>
      <c r="T1174" s="513"/>
      <c r="U1174" s="513"/>
      <c r="V1174" s="513"/>
      <c r="W1174" s="513"/>
      <c r="X1174" s="513"/>
      <c r="Y1174" s="513"/>
      <c r="Z1174" s="513"/>
      <c r="AA1174" s="513"/>
      <c r="AB1174" s="513"/>
      <c r="AC1174" s="513"/>
      <c r="AD1174" s="513"/>
      <c r="AE1174" s="513"/>
      <c r="AF1174" s="513"/>
      <c r="AG1174" s="513"/>
      <c r="AH1174" s="513"/>
      <c r="AI1174" s="513"/>
      <c r="AJ1174" s="513"/>
      <c r="AK1174" s="513"/>
      <c r="AL1174" s="513"/>
      <c r="AM1174" s="513"/>
      <c r="AN1174" s="513"/>
      <c r="AO1174" s="513"/>
      <c r="AP1174" s="513"/>
      <c r="AQ1174" s="513"/>
      <c r="AR1174" s="513"/>
      <c r="AS1174" s="513"/>
      <c r="AT1174" s="513"/>
      <c r="AU1174" s="513"/>
      <c r="AV1174" s="513"/>
      <c r="AW1174" s="513"/>
      <c r="AX1174" s="513"/>
      <c r="AY1174" s="513"/>
      <c r="AZ1174" s="513"/>
      <c r="BA1174" s="513"/>
      <c r="BB1174" s="513"/>
      <c r="BC1174" s="513"/>
      <c r="BD1174" s="513"/>
      <c r="BE1174" s="513"/>
      <c r="BF1174" s="513"/>
      <c r="BG1174" s="513"/>
      <c r="BH1174" s="513"/>
      <c r="BI1174" s="513"/>
      <c r="BJ1174" s="513"/>
      <c r="BK1174" s="513"/>
      <c r="BL1174" s="513"/>
      <c r="BM1174" s="513"/>
      <c r="BN1174" s="513"/>
      <c r="BO1174" s="513"/>
      <c r="BP1174" s="513"/>
      <c r="BQ1174" s="513"/>
      <c r="BR1174" s="513"/>
      <c r="BS1174" s="513"/>
      <c r="BT1174" s="513"/>
      <c r="BU1174" s="513"/>
      <c r="BV1174" s="513"/>
      <c r="BW1174" s="513"/>
      <c r="BX1174" s="513"/>
      <c r="BY1174" s="513"/>
      <c r="BZ1174" s="513"/>
      <c r="CA1174" s="513"/>
      <c r="CB1174" s="513"/>
      <c r="CC1174" s="1972"/>
      <c r="CD1174" s="1499"/>
      <c r="CE1174" s="1500"/>
      <c r="CF1174" s="1501"/>
      <c r="CG1174" s="1500"/>
      <c r="CH1174" s="1500"/>
      <c r="CI1174" s="1500"/>
      <c r="CJ1174" s="1976"/>
      <c r="CK1174" s="1519"/>
      <c r="CL1174" s="1509"/>
    </row>
    <row r="1175" spans="1:90" s="514" customFormat="1">
      <c r="A1175" s="511"/>
      <c r="B1175" s="512"/>
      <c r="C1175" s="1493"/>
      <c r="D1175" s="1493"/>
      <c r="E1175" s="1493"/>
      <c r="F1175" s="1493"/>
      <c r="G1175" s="1493"/>
      <c r="H1175" s="1530"/>
      <c r="I1175" s="1972"/>
      <c r="J1175" s="1542"/>
      <c r="K1175" s="513"/>
      <c r="L1175" s="513"/>
      <c r="M1175" s="513"/>
      <c r="N1175" s="513"/>
      <c r="O1175" s="513"/>
      <c r="P1175" s="513"/>
      <c r="Q1175" s="513"/>
      <c r="R1175" s="513"/>
      <c r="S1175" s="513"/>
      <c r="T1175" s="513"/>
      <c r="U1175" s="513"/>
      <c r="V1175" s="513"/>
      <c r="W1175" s="513"/>
      <c r="X1175" s="513"/>
      <c r="Y1175" s="513"/>
      <c r="Z1175" s="513"/>
      <c r="AA1175" s="513"/>
      <c r="AB1175" s="513"/>
      <c r="AC1175" s="513"/>
      <c r="AD1175" s="513"/>
      <c r="AE1175" s="513"/>
      <c r="AF1175" s="513"/>
      <c r="AG1175" s="513"/>
      <c r="AH1175" s="513"/>
      <c r="AI1175" s="513"/>
      <c r="AJ1175" s="513"/>
      <c r="AK1175" s="513"/>
      <c r="AL1175" s="513"/>
      <c r="AM1175" s="513"/>
      <c r="AN1175" s="513"/>
      <c r="AO1175" s="513"/>
      <c r="AP1175" s="513"/>
      <c r="AQ1175" s="513"/>
      <c r="AR1175" s="513"/>
      <c r="AS1175" s="513"/>
      <c r="AT1175" s="513"/>
      <c r="AU1175" s="513"/>
      <c r="AV1175" s="513"/>
      <c r="AW1175" s="513"/>
      <c r="AX1175" s="513"/>
      <c r="AY1175" s="513"/>
      <c r="AZ1175" s="513"/>
      <c r="BA1175" s="513"/>
      <c r="BB1175" s="513"/>
      <c r="BC1175" s="513"/>
      <c r="BD1175" s="513"/>
      <c r="BE1175" s="513"/>
      <c r="BF1175" s="513"/>
      <c r="BG1175" s="513"/>
      <c r="BH1175" s="513"/>
      <c r="BI1175" s="513"/>
      <c r="BJ1175" s="513"/>
      <c r="BK1175" s="513"/>
      <c r="BL1175" s="513"/>
      <c r="BM1175" s="513"/>
      <c r="BN1175" s="513"/>
      <c r="BO1175" s="513"/>
      <c r="BP1175" s="513"/>
      <c r="BQ1175" s="513"/>
      <c r="BR1175" s="513"/>
      <c r="BS1175" s="513"/>
      <c r="BT1175" s="513"/>
      <c r="BU1175" s="513"/>
      <c r="BV1175" s="513"/>
      <c r="BW1175" s="513"/>
      <c r="BX1175" s="513"/>
      <c r="BY1175" s="513"/>
      <c r="BZ1175" s="513"/>
      <c r="CA1175" s="513"/>
      <c r="CB1175" s="513"/>
      <c r="CC1175" s="1972"/>
      <c r="CD1175" s="1499"/>
      <c r="CE1175" s="1500"/>
      <c r="CF1175" s="1501"/>
      <c r="CG1175" s="1500"/>
      <c r="CH1175" s="1500"/>
      <c r="CI1175" s="1500"/>
      <c r="CJ1175" s="1976"/>
      <c r="CK1175" s="1519"/>
      <c r="CL1175" s="1509"/>
    </row>
    <row r="1176" spans="1:90" s="514" customFormat="1">
      <c r="A1176" s="511"/>
      <c r="B1176" s="512"/>
      <c r="C1176" s="1493"/>
      <c r="D1176" s="1493"/>
      <c r="E1176" s="1493"/>
      <c r="F1176" s="1493"/>
      <c r="G1176" s="1493"/>
      <c r="H1176" s="1530"/>
      <c r="I1176" s="1972"/>
      <c r="J1176" s="1542"/>
      <c r="K1176" s="513"/>
      <c r="L1176" s="513"/>
      <c r="M1176" s="513"/>
      <c r="N1176" s="513"/>
      <c r="O1176" s="513"/>
      <c r="P1176" s="513"/>
      <c r="Q1176" s="513"/>
      <c r="R1176" s="513"/>
      <c r="S1176" s="513"/>
      <c r="T1176" s="513"/>
      <c r="U1176" s="513"/>
      <c r="V1176" s="513"/>
      <c r="W1176" s="513"/>
      <c r="X1176" s="513"/>
      <c r="Y1176" s="513"/>
      <c r="Z1176" s="513"/>
      <c r="AA1176" s="513"/>
      <c r="AB1176" s="513"/>
      <c r="AC1176" s="513"/>
      <c r="AD1176" s="513"/>
      <c r="AE1176" s="513"/>
      <c r="AF1176" s="513"/>
      <c r="AG1176" s="513"/>
      <c r="AH1176" s="513"/>
      <c r="AI1176" s="513"/>
      <c r="AJ1176" s="513"/>
      <c r="AK1176" s="513"/>
      <c r="AL1176" s="513"/>
      <c r="AM1176" s="513"/>
      <c r="AN1176" s="513"/>
      <c r="AO1176" s="513"/>
      <c r="AP1176" s="513"/>
      <c r="AQ1176" s="513"/>
      <c r="AR1176" s="513"/>
      <c r="AS1176" s="513"/>
      <c r="AT1176" s="513"/>
      <c r="AU1176" s="513"/>
      <c r="AV1176" s="513"/>
      <c r="AW1176" s="513"/>
      <c r="AX1176" s="513"/>
      <c r="AY1176" s="513"/>
      <c r="AZ1176" s="513"/>
      <c r="BA1176" s="513"/>
      <c r="BB1176" s="513"/>
      <c r="BC1176" s="513"/>
      <c r="BD1176" s="513"/>
      <c r="BE1176" s="513"/>
      <c r="BF1176" s="513"/>
      <c r="BG1176" s="513"/>
      <c r="BH1176" s="513"/>
      <c r="BI1176" s="513"/>
      <c r="BJ1176" s="513"/>
      <c r="BK1176" s="513"/>
      <c r="BL1176" s="513"/>
      <c r="BM1176" s="513"/>
      <c r="BN1176" s="513"/>
      <c r="BO1176" s="513"/>
      <c r="BP1176" s="513"/>
      <c r="BQ1176" s="513"/>
      <c r="BR1176" s="513"/>
      <c r="BS1176" s="513"/>
      <c r="BT1176" s="513"/>
      <c r="BU1176" s="513"/>
      <c r="BV1176" s="513"/>
      <c r="BW1176" s="513"/>
      <c r="BX1176" s="513"/>
      <c r="BY1176" s="513"/>
      <c r="BZ1176" s="513"/>
      <c r="CA1176" s="513"/>
      <c r="CB1176" s="513"/>
      <c r="CC1176" s="1972"/>
      <c r="CD1176" s="1499"/>
      <c r="CE1176" s="1500"/>
      <c r="CF1176" s="1501"/>
      <c r="CG1176" s="1500"/>
      <c r="CH1176" s="1500"/>
      <c r="CI1176" s="1500"/>
      <c r="CJ1176" s="1976"/>
      <c r="CK1176" s="1519"/>
      <c r="CL1176" s="1509"/>
    </row>
    <row r="1177" spans="1:90" s="514" customFormat="1">
      <c r="A1177" s="511"/>
      <c r="B1177" s="512"/>
      <c r="C1177" s="1493"/>
      <c r="D1177" s="1493"/>
      <c r="E1177" s="1493"/>
      <c r="F1177" s="1493"/>
      <c r="G1177" s="1493"/>
      <c r="H1177" s="1530"/>
      <c r="I1177" s="1972"/>
      <c r="J1177" s="1542"/>
      <c r="K1177" s="513"/>
      <c r="L1177" s="513"/>
      <c r="M1177" s="513"/>
      <c r="N1177" s="513"/>
      <c r="O1177" s="513"/>
      <c r="P1177" s="513"/>
      <c r="Q1177" s="513"/>
      <c r="R1177" s="513"/>
      <c r="S1177" s="513"/>
      <c r="T1177" s="513"/>
      <c r="U1177" s="513"/>
      <c r="V1177" s="513"/>
      <c r="W1177" s="513"/>
      <c r="X1177" s="513"/>
      <c r="Y1177" s="513"/>
      <c r="Z1177" s="513"/>
      <c r="AA1177" s="513"/>
      <c r="AB1177" s="513"/>
      <c r="AC1177" s="513"/>
      <c r="AD1177" s="513"/>
      <c r="AE1177" s="513"/>
      <c r="AF1177" s="513"/>
      <c r="AG1177" s="513"/>
      <c r="AH1177" s="513"/>
      <c r="AI1177" s="513"/>
      <c r="AJ1177" s="513"/>
      <c r="AK1177" s="513"/>
      <c r="AL1177" s="513"/>
      <c r="AM1177" s="513"/>
      <c r="AN1177" s="513"/>
      <c r="AO1177" s="513"/>
      <c r="AP1177" s="513"/>
      <c r="AQ1177" s="513"/>
      <c r="AR1177" s="513"/>
      <c r="AS1177" s="513"/>
      <c r="AT1177" s="513"/>
      <c r="AU1177" s="513"/>
      <c r="AV1177" s="513"/>
      <c r="AW1177" s="513"/>
      <c r="AX1177" s="513"/>
      <c r="AY1177" s="513"/>
      <c r="AZ1177" s="513"/>
      <c r="BA1177" s="513"/>
      <c r="BB1177" s="513"/>
      <c r="BC1177" s="513"/>
      <c r="BD1177" s="513"/>
      <c r="BE1177" s="513"/>
      <c r="BF1177" s="513"/>
      <c r="BG1177" s="513"/>
      <c r="BH1177" s="513"/>
      <c r="BI1177" s="513"/>
      <c r="BJ1177" s="513"/>
      <c r="BK1177" s="513"/>
      <c r="BL1177" s="513"/>
      <c r="BM1177" s="513"/>
      <c r="BN1177" s="513"/>
      <c r="BO1177" s="513"/>
      <c r="BP1177" s="513"/>
      <c r="BQ1177" s="513"/>
      <c r="BR1177" s="513"/>
      <c r="BS1177" s="513"/>
      <c r="BT1177" s="513"/>
      <c r="BU1177" s="513"/>
      <c r="BV1177" s="513"/>
      <c r="BW1177" s="513"/>
      <c r="BX1177" s="513"/>
      <c r="BY1177" s="513"/>
      <c r="BZ1177" s="513"/>
      <c r="CA1177" s="513"/>
      <c r="CB1177" s="513"/>
      <c r="CC1177" s="1972"/>
      <c r="CD1177" s="1499"/>
      <c r="CE1177" s="1500"/>
      <c r="CF1177" s="1501"/>
      <c r="CG1177" s="1500"/>
      <c r="CH1177" s="1500"/>
      <c r="CI1177" s="1500"/>
      <c r="CJ1177" s="1976"/>
      <c r="CK1177" s="1519"/>
      <c r="CL1177" s="1509"/>
    </row>
    <row r="1178" spans="1:90" s="514" customFormat="1">
      <c r="A1178" s="511"/>
      <c r="B1178" s="512"/>
      <c r="C1178" s="1493"/>
      <c r="D1178" s="1493"/>
      <c r="E1178" s="1493"/>
      <c r="F1178" s="1493"/>
      <c r="G1178" s="1493"/>
      <c r="H1178" s="1530"/>
      <c r="I1178" s="1972"/>
      <c r="J1178" s="1542"/>
      <c r="K1178" s="513"/>
      <c r="L1178" s="513"/>
      <c r="M1178" s="513"/>
      <c r="N1178" s="513"/>
      <c r="O1178" s="513"/>
      <c r="P1178" s="513"/>
      <c r="Q1178" s="513"/>
      <c r="R1178" s="513"/>
      <c r="S1178" s="513"/>
      <c r="T1178" s="513"/>
      <c r="U1178" s="513"/>
      <c r="V1178" s="513"/>
      <c r="W1178" s="513"/>
      <c r="X1178" s="513"/>
      <c r="Y1178" s="513"/>
      <c r="Z1178" s="513"/>
      <c r="AA1178" s="513"/>
      <c r="AB1178" s="513"/>
      <c r="AC1178" s="513"/>
      <c r="AD1178" s="513"/>
      <c r="AE1178" s="513"/>
      <c r="AF1178" s="513"/>
      <c r="AG1178" s="513"/>
      <c r="AH1178" s="513"/>
      <c r="AI1178" s="513"/>
      <c r="AJ1178" s="513"/>
      <c r="AK1178" s="513"/>
      <c r="AL1178" s="513"/>
      <c r="AM1178" s="513"/>
      <c r="AN1178" s="513"/>
      <c r="AO1178" s="513"/>
      <c r="AP1178" s="513"/>
      <c r="AQ1178" s="513"/>
      <c r="AR1178" s="513"/>
      <c r="AS1178" s="513"/>
      <c r="AT1178" s="513"/>
      <c r="AU1178" s="513"/>
      <c r="AV1178" s="513"/>
      <c r="AW1178" s="513"/>
      <c r="AX1178" s="513"/>
      <c r="AY1178" s="513"/>
      <c r="AZ1178" s="513"/>
      <c r="BA1178" s="513"/>
      <c r="BB1178" s="513"/>
      <c r="BC1178" s="513"/>
      <c r="BD1178" s="513"/>
      <c r="BE1178" s="513"/>
      <c r="BF1178" s="513"/>
      <c r="BG1178" s="513"/>
      <c r="BH1178" s="513"/>
      <c r="BI1178" s="513"/>
      <c r="BJ1178" s="513"/>
      <c r="BK1178" s="513"/>
      <c r="BL1178" s="513"/>
      <c r="BM1178" s="513"/>
      <c r="BN1178" s="513"/>
      <c r="BO1178" s="513"/>
      <c r="BP1178" s="513"/>
      <c r="BQ1178" s="513"/>
      <c r="BR1178" s="513"/>
      <c r="BS1178" s="513"/>
      <c r="BT1178" s="513"/>
      <c r="BU1178" s="513"/>
      <c r="BV1178" s="513"/>
      <c r="BW1178" s="513"/>
      <c r="BX1178" s="513"/>
      <c r="BY1178" s="513"/>
      <c r="BZ1178" s="513"/>
      <c r="CA1178" s="513"/>
      <c r="CB1178" s="513"/>
      <c r="CC1178" s="1972"/>
      <c r="CD1178" s="1499"/>
      <c r="CE1178" s="1500"/>
      <c r="CF1178" s="1501"/>
      <c r="CG1178" s="1500"/>
      <c r="CH1178" s="1500"/>
      <c r="CI1178" s="1500"/>
      <c r="CJ1178" s="1976"/>
      <c r="CK1178" s="1519"/>
      <c r="CL1178" s="1509"/>
    </row>
    <row r="1179" spans="1:90" s="514" customFormat="1">
      <c r="A1179" s="511"/>
      <c r="B1179" s="512"/>
      <c r="C1179" s="1493"/>
      <c r="D1179" s="1493"/>
      <c r="E1179" s="1493"/>
      <c r="F1179" s="1493"/>
      <c r="G1179" s="1493"/>
      <c r="H1179" s="1530"/>
      <c r="I1179" s="1972"/>
      <c r="J1179" s="1542"/>
      <c r="K1179" s="513"/>
      <c r="L1179" s="513"/>
      <c r="M1179" s="513"/>
      <c r="N1179" s="513"/>
      <c r="O1179" s="513"/>
      <c r="P1179" s="513"/>
      <c r="Q1179" s="513"/>
      <c r="R1179" s="513"/>
      <c r="S1179" s="513"/>
      <c r="T1179" s="513"/>
      <c r="U1179" s="513"/>
      <c r="V1179" s="513"/>
      <c r="W1179" s="513"/>
      <c r="X1179" s="513"/>
      <c r="Y1179" s="513"/>
      <c r="Z1179" s="513"/>
      <c r="AA1179" s="513"/>
      <c r="AB1179" s="513"/>
      <c r="AC1179" s="513"/>
      <c r="AD1179" s="513"/>
      <c r="AE1179" s="513"/>
      <c r="AF1179" s="513"/>
      <c r="AG1179" s="513"/>
      <c r="AH1179" s="513"/>
      <c r="AI1179" s="513"/>
      <c r="AJ1179" s="513"/>
      <c r="AK1179" s="513"/>
      <c r="AL1179" s="513"/>
      <c r="AM1179" s="513"/>
      <c r="AN1179" s="513"/>
      <c r="AO1179" s="513"/>
      <c r="AP1179" s="513"/>
      <c r="AQ1179" s="513"/>
      <c r="AR1179" s="513"/>
      <c r="AS1179" s="513"/>
      <c r="AT1179" s="513"/>
      <c r="AU1179" s="513"/>
      <c r="AV1179" s="513"/>
      <c r="AW1179" s="513"/>
      <c r="AX1179" s="513"/>
      <c r="AY1179" s="513"/>
      <c r="AZ1179" s="513"/>
      <c r="BA1179" s="513"/>
      <c r="BB1179" s="513"/>
      <c r="BC1179" s="513"/>
      <c r="BD1179" s="513"/>
      <c r="BE1179" s="513"/>
      <c r="BF1179" s="513"/>
      <c r="BG1179" s="513"/>
      <c r="BH1179" s="513"/>
      <c r="BI1179" s="513"/>
      <c r="BJ1179" s="513"/>
      <c r="BK1179" s="513"/>
      <c r="BL1179" s="513"/>
      <c r="BM1179" s="513"/>
      <c r="BN1179" s="513"/>
      <c r="BO1179" s="513"/>
      <c r="BP1179" s="513"/>
      <c r="BQ1179" s="513"/>
      <c r="BR1179" s="513"/>
      <c r="BS1179" s="513"/>
      <c r="BT1179" s="513"/>
      <c r="BU1179" s="513"/>
      <c r="BV1179" s="513"/>
      <c r="BW1179" s="513"/>
      <c r="BX1179" s="513"/>
      <c r="BY1179" s="513"/>
      <c r="BZ1179" s="513"/>
      <c r="CA1179" s="513"/>
      <c r="CB1179" s="513"/>
      <c r="CC1179" s="1972"/>
      <c r="CD1179" s="1499"/>
      <c r="CE1179" s="1500"/>
      <c r="CF1179" s="1501"/>
      <c r="CG1179" s="1500"/>
      <c r="CH1179" s="1500"/>
      <c r="CI1179" s="1500"/>
      <c r="CJ1179" s="1976"/>
      <c r="CK1179" s="1519"/>
      <c r="CL1179" s="1509"/>
    </row>
    <row r="1180" spans="1:90" s="514" customFormat="1">
      <c r="A1180" s="511"/>
      <c r="B1180" s="512"/>
      <c r="C1180" s="1493"/>
      <c r="D1180" s="1493"/>
      <c r="E1180" s="1493"/>
      <c r="F1180" s="1493"/>
      <c r="G1180" s="1493"/>
      <c r="H1180" s="1530"/>
      <c r="I1180" s="1972"/>
      <c r="J1180" s="1542"/>
      <c r="K1180" s="513"/>
      <c r="L1180" s="513"/>
      <c r="M1180" s="513"/>
      <c r="N1180" s="513"/>
      <c r="O1180" s="513"/>
      <c r="P1180" s="513"/>
      <c r="Q1180" s="513"/>
      <c r="R1180" s="513"/>
      <c r="S1180" s="513"/>
      <c r="T1180" s="513"/>
      <c r="U1180" s="513"/>
      <c r="V1180" s="513"/>
      <c r="W1180" s="513"/>
      <c r="X1180" s="513"/>
      <c r="Y1180" s="513"/>
      <c r="Z1180" s="513"/>
      <c r="AA1180" s="513"/>
      <c r="AB1180" s="513"/>
      <c r="AC1180" s="513"/>
      <c r="AD1180" s="513"/>
      <c r="AE1180" s="513"/>
      <c r="AF1180" s="513"/>
      <c r="AG1180" s="513"/>
      <c r="AH1180" s="513"/>
      <c r="AI1180" s="513"/>
      <c r="AJ1180" s="513"/>
      <c r="AK1180" s="513"/>
      <c r="AL1180" s="513"/>
      <c r="AM1180" s="513"/>
      <c r="AN1180" s="513"/>
      <c r="AO1180" s="513"/>
      <c r="AP1180" s="513"/>
      <c r="AQ1180" s="513"/>
      <c r="AR1180" s="513"/>
      <c r="AS1180" s="513"/>
      <c r="AT1180" s="513"/>
      <c r="AU1180" s="513"/>
      <c r="AV1180" s="513"/>
      <c r="AW1180" s="513"/>
      <c r="AX1180" s="513"/>
      <c r="AY1180" s="513"/>
      <c r="AZ1180" s="513"/>
      <c r="BA1180" s="513"/>
      <c r="BB1180" s="513"/>
      <c r="BC1180" s="513"/>
      <c r="BD1180" s="513"/>
      <c r="BE1180" s="513"/>
      <c r="BF1180" s="513"/>
      <c r="BG1180" s="513"/>
      <c r="BH1180" s="513"/>
      <c r="BI1180" s="513"/>
      <c r="BJ1180" s="513"/>
      <c r="BK1180" s="513"/>
      <c r="BL1180" s="513"/>
      <c r="BM1180" s="513"/>
      <c r="BN1180" s="513"/>
      <c r="BO1180" s="513"/>
      <c r="BP1180" s="513"/>
      <c r="BQ1180" s="513"/>
      <c r="BR1180" s="513"/>
      <c r="BS1180" s="513"/>
      <c r="BT1180" s="513"/>
      <c r="BU1180" s="513"/>
      <c r="BV1180" s="513"/>
      <c r="BW1180" s="513"/>
      <c r="BX1180" s="513"/>
      <c r="BY1180" s="513"/>
      <c r="BZ1180" s="513"/>
      <c r="CA1180" s="513"/>
      <c r="CB1180" s="513"/>
      <c r="CC1180" s="1972"/>
      <c r="CD1180" s="1499"/>
      <c r="CE1180" s="1500"/>
      <c r="CF1180" s="1501"/>
      <c r="CG1180" s="1500"/>
      <c r="CH1180" s="1500"/>
      <c r="CI1180" s="1500"/>
      <c r="CJ1180" s="1976"/>
      <c r="CK1180" s="1519"/>
      <c r="CL1180" s="1509"/>
    </row>
    <row r="1181" spans="1:90" s="514" customFormat="1">
      <c r="A1181" s="511"/>
      <c r="B1181" s="512"/>
      <c r="C1181" s="1493"/>
      <c r="D1181" s="1493"/>
      <c r="E1181" s="1493"/>
      <c r="F1181" s="1493"/>
      <c r="G1181" s="1493"/>
      <c r="H1181" s="1530"/>
      <c r="I1181" s="1972"/>
      <c r="J1181" s="1542"/>
      <c r="K1181" s="513"/>
      <c r="L1181" s="513"/>
      <c r="M1181" s="513"/>
      <c r="N1181" s="513"/>
      <c r="O1181" s="513"/>
      <c r="P1181" s="513"/>
      <c r="Q1181" s="513"/>
      <c r="R1181" s="513"/>
      <c r="S1181" s="513"/>
      <c r="T1181" s="513"/>
      <c r="U1181" s="513"/>
      <c r="V1181" s="513"/>
      <c r="W1181" s="513"/>
      <c r="X1181" s="513"/>
      <c r="Y1181" s="513"/>
      <c r="Z1181" s="513"/>
      <c r="AA1181" s="513"/>
      <c r="AB1181" s="513"/>
      <c r="AC1181" s="513"/>
      <c r="AD1181" s="513"/>
      <c r="AE1181" s="513"/>
      <c r="AF1181" s="513"/>
      <c r="AG1181" s="513"/>
      <c r="AH1181" s="513"/>
      <c r="AI1181" s="513"/>
      <c r="AJ1181" s="513"/>
      <c r="AK1181" s="513"/>
      <c r="AL1181" s="513"/>
      <c r="AM1181" s="513"/>
      <c r="AN1181" s="513"/>
      <c r="AO1181" s="513"/>
      <c r="AP1181" s="513"/>
      <c r="AQ1181" s="513"/>
      <c r="AR1181" s="513"/>
      <c r="AS1181" s="513"/>
      <c r="AT1181" s="513"/>
      <c r="AU1181" s="513"/>
      <c r="AV1181" s="513"/>
      <c r="AW1181" s="513"/>
      <c r="AX1181" s="513"/>
      <c r="AY1181" s="513"/>
      <c r="AZ1181" s="513"/>
      <c r="BA1181" s="513"/>
      <c r="BB1181" s="513"/>
      <c r="BC1181" s="513"/>
      <c r="BD1181" s="513"/>
      <c r="BE1181" s="513"/>
      <c r="BF1181" s="513"/>
      <c r="BG1181" s="513"/>
      <c r="BH1181" s="513"/>
      <c r="BI1181" s="513"/>
      <c r="BJ1181" s="513"/>
      <c r="BK1181" s="513"/>
      <c r="BL1181" s="513"/>
      <c r="BM1181" s="513"/>
      <c r="BN1181" s="513"/>
      <c r="BO1181" s="513"/>
      <c r="BP1181" s="513"/>
      <c r="BQ1181" s="513"/>
      <c r="BR1181" s="513"/>
      <c r="BS1181" s="513"/>
      <c r="BT1181" s="513"/>
      <c r="BU1181" s="513"/>
      <c r="BV1181" s="513"/>
      <c r="BW1181" s="513"/>
      <c r="BX1181" s="513"/>
      <c r="BY1181" s="513"/>
      <c r="BZ1181" s="513"/>
      <c r="CA1181" s="513"/>
      <c r="CB1181" s="513"/>
      <c r="CC1181" s="1972"/>
      <c r="CD1181" s="1499"/>
      <c r="CE1181" s="1500"/>
      <c r="CF1181" s="1501"/>
      <c r="CG1181" s="1500"/>
      <c r="CH1181" s="1500"/>
      <c r="CI1181" s="1500"/>
      <c r="CJ1181" s="1976"/>
      <c r="CK1181" s="1519"/>
      <c r="CL1181" s="1509"/>
    </row>
    <row r="1182" spans="1:90" s="514" customFormat="1">
      <c r="A1182" s="511"/>
      <c r="B1182" s="512"/>
      <c r="C1182" s="1493"/>
      <c r="D1182" s="1493"/>
      <c r="E1182" s="1493"/>
      <c r="F1182" s="1493"/>
      <c r="G1182" s="1493"/>
      <c r="H1182" s="1530"/>
      <c r="I1182" s="1972"/>
      <c r="J1182" s="1542"/>
      <c r="K1182" s="513"/>
      <c r="L1182" s="513"/>
      <c r="M1182" s="513"/>
      <c r="N1182" s="513"/>
      <c r="O1182" s="513"/>
      <c r="P1182" s="513"/>
      <c r="Q1182" s="513"/>
      <c r="R1182" s="513"/>
      <c r="S1182" s="513"/>
      <c r="T1182" s="513"/>
      <c r="U1182" s="513"/>
      <c r="V1182" s="513"/>
      <c r="W1182" s="513"/>
      <c r="X1182" s="513"/>
      <c r="Y1182" s="513"/>
      <c r="Z1182" s="513"/>
      <c r="AA1182" s="513"/>
      <c r="AB1182" s="513"/>
      <c r="AC1182" s="513"/>
      <c r="AD1182" s="513"/>
      <c r="AE1182" s="513"/>
      <c r="AF1182" s="513"/>
      <c r="AG1182" s="513"/>
      <c r="AH1182" s="513"/>
      <c r="AI1182" s="513"/>
      <c r="AJ1182" s="513"/>
      <c r="AK1182" s="513"/>
      <c r="AL1182" s="513"/>
      <c r="AM1182" s="513"/>
      <c r="AN1182" s="513"/>
      <c r="AO1182" s="513"/>
      <c r="AP1182" s="513"/>
      <c r="AQ1182" s="513"/>
      <c r="AR1182" s="513"/>
      <c r="AS1182" s="513"/>
      <c r="AT1182" s="513"/>
      <c r="AU1182" s="513"/>
      <c r="AV1182" s="513"/>
      <c r="AW1182" s="513"/>
      <c r="AX1182" s="513"/>
      <c r="AY1182" s="513"/>
      <c r="AZ1182" s="513"/>
      <c r="BA1182" s="513"/>
      <c r="BB1182" s="513"/>
      <c r="BC1182" s="513"/>
      <c r="BD1182" s="513"/>
      <c r="BE1182" s="513"/>
      <c r="BF1182" s="513"/>
      <c r="BG1182" s="513"/>
      <c r="BH1182" s="513"/>
      <c r="BI1182" s="513"/>
      <c r="BJ1182" s="513"/>
      <c r="BK1182" s="513"/>
      <c r="BL1182" s="513"/>
      <c r="BM1182" s="513"/>
      <c r="BN1182" s="513"/>
      <c r="BO1182" s="513"/>
      <c r="BP1182" s="513"/>
      <c r="BQ1182" s="513"/>
      <c r="BR1182" s="513"/>
      <c r="BS1182" s="513"/>
      <c r="BT1182" s="513"/>
      <c r="BU1182" s="513"/>
      <c r="BV1182" s="513"/>
      <c r="BW1182" s="513"/>
      <c r="BX1182" s="513"/>
      <c r="BY1182" s="513"/>
      <c r="BZ1182" s="513"/>
      <c r="CA1182" s="513"/>
      <c r="CB1182" s="513"/>
      <c r="CC1182" s="1972"/>
      <c r="CD1182" s="1499"/>
      <c r="CE1182" s="1500"/>
      <c r="CF1182" s="1501"/>
      <c r="CG1182" s="1500"/>
      <c r="CH1182" s="1500"/>
      <c r="CI1182" s="1500"/>
      <c r="CJ1182" s="1976"/>
      <c r="CK1182" s="1519"/>
      <c r="CL1182" s="1509"/>
    </row>
    <row r="1183" spans="1:90" s="514" customFormat="1">
      <c r="A1183" s="511"/>
      <c r="B1183" s="512"/>
      <c r="C1183" s="1493"/>
      <c r="D1183" s="1493"/>
      <c r="E1183" s="1493"/>
      <c r="F1183" s="1493"/>
      <c r="G1183" s="1493"/>
      <c r="H1183" s="1530"/>
      <c r="I1183" s="1972"/>
      <c r="J1183" s="1542"/>
      <c r="K1183" s="513"/>
      <c r="L1183" s="513"/>
      <c r="M1183" s="513"/>
      <c r="N1183" s="513"/>
      <c r="O1183" s="513"/>
      <c r="P1183" s="513"/>
      <c r="Q1183" s="513"/>
      <c r="R1183" s="513"/>
      <c r="S1183" s="513"/>
      <c r="T1183" s="513"/>
      <c r="U1183" s="513"/>
      <c r="V1183" s="513"/>
      <c r="W1183" s="513"/>
      <c r="X1183" s="513"/>
      <c r="Y1183" s="513"/>
      <c r="Z1183" s="513"/>
      <c r="AA1183" s="513"/>
      <c r="AB1183" s="513"/>
      <c r="AC1183" s="513"/>
      <c r="AD1183" s="513"/>
      <c r="AE1183" s="513"/>
      <c r="AF1183" s="513"/>
      <c r="AG1183" s="513"/>
      <c r="AH1183" s="513"/>
      <c r="AI1183" s="513"/>
      <c r="AJ1183" s="513"/>
      <c r="AK1183" s="513"/>
      <c r="AL1183" s="513"/>
      <c r="AM1183" s="513"/>
      <c r="AN1183" s="513"/>
      <c r="AO1183" s="513"/>
      <c r="AP1183" s="513"/>
      <c r="AQ1183" s="513"/>
      <c r="AR1183" s="513"/>
      <c r="AS1183" s="513"/>
      <c r="AT1183" s="513"/>
      <c r="AU1183" s="513"/>
      <c r="AV1183" s="513"/>
      <c r="AW1183" s="513"/>
      <c r="AX1183" s="513"/>
      <c r="AY1183" s="513"/>
      <c r="AZ1183" s="513"/>
      <c r="BA1183" s="513"/>
      <c r="BB1183" s="513"/>
      <c r="BC1183" s="513"/>
      <c r="BD1183" s="513"/>
      <c r="BE1183" s="513"/>
      <c r="BF1183" s="513"/>
      <c r="BG1183" s="513"/>
      <c r="BH1183" s="513"/>
      <c r="BI1183" s="513"/>
      <c r="BJ1183" s="513"/>
      <c r="BK1183" s="513"/>
      <c r="BL1183" s="513"/>
      <c r="BM1183" s="513"/>
      <c r="BN1183" s="513"/>
      <c r="BO1183" s="513"/>
      <c r="BP1183" s="513"/>
      <c r="BQ1183" s="513"/>
      <c r="BR1183" s="513"/>
      <c r="BS1183" s="513"/>
      <c r="BT1183" s="513"/>
      <c r="BU1183" s="513"/>
      <c r="BV1183" s="513"/>
      <c r="BW1183" s="513"/>
      <c r="BX1183" s="513"/>
      <c r="BY1183" s="513"/>
      <c r="BZ1183" s="513"/>
      <c r="CA1183" s="513"/>
      <c r="CB1183" s="513"/>
      <c r="CC1183" s="1972"/>
      <c r="CD1183" s="1499"/>
      <c r="CE1183" s="1500"/>
      <c r="CF1183" s="1501"/>
      <c r="CG1183" s="1500"/>
      <c r="CH1183" s="1500"/>
      <c r="CI1183" s="1500"/>
      <c r="CJ1183" s="1976"/>
      <c r="CK1183" s="1519"/>
      <c r="CL1183" s="1509"/>
    </row>
    <row r="1184" spans="1:90" s="514" customFormat="1">
      <c r="A1184" s="511"/>
      <c r="B1184" s="512"/>
      <c r="C1184" s="1493"/>
      <c r="D1184" s="1493"/>
      <c r="E1184" s="1493"/>
      <c r="F1184" s="1493"/>
      <c r="G1184" s="1493"/>
      <c r="H1184" s="1530"/>
      <c r="I1184" s="1972"/>
      <c r="J1184" s="1542"/>
      <c r="K1184" s="513"/>
      <c r="L1184" s="513"/>
      <c r="M1184" s="513"/>
      <c r="N1184" s="513"/>
      <c r="O1184" s="513"/>
      <c r="P1184" s="513"/>
      <c r="Q1184" s="513"/>
      <c r="R1184" s="513"/>
      <c r="S1184" s="513"/>
      <c r="T1184" s="513"/>
      <c r="U1184" s="513"/>
      <c r="V1184" s="513"/>
      <c r="W1184" s="513"/>
      <c r="X1184" s="513"/>
      <c r="Y1184" s="513"/>
      <c r="Z1184" s="513"/>
      <c r="AA1184" s="513"/>
      <c r="AB1184" s="513"/>
      <c r="AC1184" s="513"/>
      <c r="AD1184" s="513"/>
      <c r="AE1184" s="513"/>
      <c r="AF1184" s="513"/>
      <c r="AG1184" s="513"/>
      <c r="AH1184" s="513"/>
      <c r="AI1184" s="513"/>
      <c r="AJ1184" s="513"/>
      <c r="AK1184" s="513"/>
      <c r="AL1184" s="513"/>
      <c r="AM1184" s="513"/>
      <c r="AN1184" s="513"/>
      <c r="AO1184" s="513"/>
      <c r="AP1184" s="513"/>
      <c r="AQ1184" s="513"/>
      <c r="AR1184" s="513"/>
      <c r="AS1184" s="513"/>
      <c r="AT1184" s="513"/>
      <c r="AU1184" s="513"/>
      <c r="AV1184" s="513"/>
      <c r="AW1184" s="513"/>
      <c r="AX1184" s="513"/>
      <c r="AY1184" s="513"/>
      <c r="AZ1184" s="513"/>
      <c r="BA1184" s="513"/>
      <c r="BB1184" s="513"/>
      <c r="BC1184" s="513"/>
      <c r="BD1184" s="513"/>
      <c r="BE1184" s="513"/>
      <c r="BF1184" s="513"/>
      <c r="BG1184" s="513"/>
      <c r="BH1184" s="513"/>
      <c r="BI1184" s="513"/>
      <c r="BJ1184" s="513"/>
      <c r="BK1184" s="513"/>
      <c r="BL1184" s="513"/>
      <c r="BM1184" s="513"/>
      <c r="BN1184" s="513"/>
      <c r="BO1184" s="513"/>
      <c r="BP1184" s="513"/>
      <c r="BQ1184" s="513"/>
      <c r="BR1184" s="513"/>
      <c r="BS1184" s="513"/>
      <c r="BT1184" s="513"/>
      <c r="BU1184" s="513"/>
      <c r="BV1184" s="513"/>
      <c r="BW1184" s="513"/>
      <c r="BX1184" s="513"/>
      <c r="BY1184" s="513"/>
      <c r="BZ1184" s="513"/>
      <c r="CA1184" s="513"/>
      <c r="CB1184" s="513"/>
      <c r="CC1184" s="1972"/>
      <c r="CD1184" s="1499"/>
      <c r="CE1184" s="1500"/>
      <c r="CF1184" s="1501"/>
      <c r="CG1184" s="1500"/>
      <c r="CH1184" s="1500"/>
      <c r="CI1184" s="1500"/>
      <c r="CJ1184" s="1976"/>
      <c r="CK1184" s="1519"/>
      <c r="CL1184" s="1509"/>
    </row>
    <row r="1185" spans="1:90" s="514" customFormat="1">
      <c r="A1185" s="511"/>
      <c r="B1185" s="512"/>
      <c r="C1185" s="1493"/>
      <c r="D1185" s="1493"/>
      <c r="E1185" s="1493"/>
      <c r="F1185" s="1493"/>
      <c r="G1185" s="1493"/>
      <c r="H1185" s="1530"/>
      <c r="I1185" s="1972"/>
      <c r="J1185" s="1542"/>
      <c r="K1185" s="513"/>
      <c r="L1185" s="513"/>
      <c r="M1185" s="513"/>
      <c r="N1185" s="513"/>
      <c r="O1185" s="513"/>
      <c r="P1185" s="513"/>
      <c r="Q1185" s="513"/>
      <c r="R1185" s="513"/>
      <c r="S1185" s="513"/>
      <c r="T1185" s="513"/>
      <c r="U1185" s="513"/>
      <c r="V1185" s="513"/>
      <c r="W1185" s="513"/>
      <c r="X1185" s="513"/>
      <c r="Y1185" s="513"/>
      <c r="Z1185" s="513"/>
      <c r="AA1185" s="513"/>
      <c r="AB1185" s="513"/>
      <c r="AC1185" s="513"/>
      <c r="AD1185" s="513"/>
      <c r="AE1185" s="513"/>
      <c r="AF1185" s="513"/>
      <c r="AG1185" s="513"/>
      <c r="AH1185" s="513"/>
      <c r="AI1185" s="513"/>
      <c r="AJ1185" s="513"/>
      <c r="AK1185" s="513"/>
      <c r="AL1185" s="513"/>
      <c r="AM1185" s="513"/>
      <c r="AN1185" s="513"/>
      <c r="AO1185" s="513"/>
      <c r="AP1185" s="513"/>
      <c r="AQ1185" s="513"/>
      <c r="AR1185" s="513"/>
      <c r="AS1185" s="513"/>
      <c r="AT1185" s="513"/>
      <c r="AU1185" s="513"/>
      <c r="AV1185" s="513"/>
      <c r="AW1185" s="513"/>
      <c r="AX1185" s="513"/>
      <c r="AY1185" s="513"/>
      <c r="AZ1185" s="513"/>
      <c r="BA1185" s="513"/>
      <c r="BB1185" s="513"/>
      <c r="BC1185" s="513"/>
      <c r="BD1185" s="513"/>
      <c r="BE1185" s="513"/>
      <c r="BF1185" s="513"/>
      <c r="BG1185" s="513"/>
      <c r="BH1185" s="513"/>
      <c r="BI1185" s="513"/>
      <c r="BJ1185" s="513"/>
      <c r="BK1185" s="513"/>
      <c r="BL1185" s="513"/>
      <c r="BM1185" s="513"/>
      <c r="BN1185" s="513"/>
      <c r="BO1185" s="513"/>
      <c r="BP1185" s="513"/>
      <c r="BQ1185" s="513"/>
      <c r="BR1185" s="513"/>
      <c r="BS1185" s="513"/>
      <c r="BT1185" s="513"/>
      <c r="BU1185" s="513"/>
      <c r="BV1185" s="513"/>
      <c r="BW1185" s="513"/>
      <c r="BX1185" s="513"/>
      <c r="BY1185" s="513"/>
      <c r="BZ1185" s="513"/>
      <c r="CA1185" s="513"/>
      <c r="CB1185" s="513"/>
      <c r="CC1185" s="1972"/>
      <c r="CD1185" s="1499"/>
      <c r="CE1185" s="1500"/>
      <c r="CF1185" s="1501"/>
      <c r="CG1185" s="1500"/>
      <c r="CH1185" s="1500"/>
      <c r="CI1185" s="1500"/>
      <c r="CJ1185" s="1976"/>
      <c r="CK1185" s="1519"/>
      <c r="CL1185" s="1509"/>
    </row>
    <row r="1186" spans="1:90" s="514" customFormat="1">
      <c r="A1186" s="511"/>
      <c r="B1186" s="512"/>
      <c r="C1186" s="1493"/>
      <c r="D1186" s="1493"/>
      <c r="E1186" s="1493"/>
      <c r="F1186" s="1493"/>
      <c r="G1186" s="1493"/>
      <c r="H1186" s="1530"/>
      <c r="I1186" s="1972"/>
      <c r="J1186" s="1542"/>
      <c r="K1186" s="513"/>
      <c r="L1186" s="513"/>
      <c r="M1186" s="513"/>
      <c r="N1186" s="513"/>
      <c r="O1186" s="513"/>
      <c r="P1186" s="513"/>
      <c r="Q1186" s="513"/>
      <c r="R1186" s="513"/>
      <c r="S1186" s="513"/>
      <c r="T1186" s="513"/>
      <c r="U1186" s="513"/>
      <c r="V1186" s="513"/>
      <c r="W1186" s="513"/>
      <c r="X1186" s="513"/>
      <c r="Y1186" s="513"/>
      <c r="Z1186" s="513"/>
      <c r="AA1186" s="513"/>
      <c r="AB1186" s="513"/>
      <c r="AC1186" s="513"/>
      <c r="AD1186" s="513"/>
      <c r="AE1186" s="513"/>
      <c r="AF1186" s="513"/>
      <c r="AG1186" s="513"/>
      <c r="AH1186" s="513"/>
      <c r="AI1186" s="513"/>
      <c r="AJ1186" s="513"/>
      <c r="AK1186" s="513"/>
      <c r="AL1186" s="513"/>
      <c r="AM1186" s="513"/>
      <c r="AN1186" s="513"/>
      <c r="AO1186" s="513"/>
      <c r="AP1186" s="513"/>
      <c r="AQ1186" s="513"/>
      <c r="AR1186" s="513"/>
      <c r="AS1186" s="513"/>
      <c r="AT1186" s="513"/>
      <c r="AU1186" s="513"/>
      <c r="AV1186" s="513"/>
      <c r="AW1186" s="513"/>
      <c r="AX1186" s="513"/>
      <c r="AY1186" s="513"/>
      <c r="AZ1186" s="513"/>
      <c r="BA1186" s="513"/>
      <c r="BB1186" s="513"/>
      <c r="BC1186" s="513"/>
      <c r="BD1186" s="513"/>
      <c r="BE1186" s="513"/>
      <c r="BF1186" s="513"/>
      <c r="BG1186" s="513"/>
      <c r="BH1186" s="513"/>
      <c r="BI1186" s="513"/>
      <c r="BJ1186" s="513"/>
      <c r="BK1186" s="513"/>
      <c r="BL1186" s="513"/>
      <c r="BM1186" s="513"/>
      <c r="BN1186" s="513"/>
      <c r="BO1186" s="513"/>
      <c r="BP1186" s="513"/>
      <c r="BQ1186" s="513"/>
      <c r="BR1186" s="513"/>
      <c r="BS1186" s="513"/>
      <c r="BT1186" s="513"/>
      <c r="BU1186" s="513"/>
      <c r="BV1186" s="513"/>
      <c r="BW1186" s="513"/>
      <c r="BX1186" s="513"/>
      <c r="BY1186" s="513"/>
      <c r="BZ1186" s="513"/>
      <c r="CA1186" s="513"/>
      <c r="CB1186" s="513"/>
      <c r="CC1186" s="1972"/>
      <c r="CD1186" s="1499"/>
      <c r="CE1186" s="1500"/>
      <c r="CF1186" s="1501"/>
      <c r="CG1186" s="1500"/>
      <c r="CH1186" s="1500"/>
      <c r="CI1186" s="1500"/>
      <c r="CJ1186" s="1976"/>
      <c r="CK1186" s="1519"/>
      <c r="CL1186" s="1509"/>
    </row>
    <row r="1187" spans="1:90" s="514" customFormat="1">
      <c r="A1187" s="511"/>
      <c r="B1187" s="512"/>
      <c r="C1187" s="1493"/>
      <c r="D1187" s="1493"/>
      <c r="E1187" s="1493"/>
      <c r="F1187" s="1493"/>
      <c r="G1187" s="1493"/>
      <c r="H1187" s="1530"/>
      <c r="I1187" s="1972"/>
      <c r="J1187" s="1542"/>
      <c r="K1187" s="513"/>
      <c r="L1187" s="513"/>
      <c r="M1187" s="513"/>
      <c r="N1187" s="513"/>
      <c r="O1187" s="513"/>
      <c r="P1187" s="513"/>
      <c r="Q1187" s="513"/>
      <c r="R1187" s="513"/>
      <c r="S1187" s="513"/>
      <c r="T1187" s="513"/>
      <c r="U1187" s="513"/>
      <c r="V1187" s="513"/>
      <c r="W1187" s="513"/>
      <c r="X1187" s="513"/>
      <c r="Y1187" s="513"/>
      <c r="Z1187" s="513"/>
      <c r="AA1187" s="513"/>
      <c r="AB1187" s="513"/>
      <c r="AC1187" s="513"/>
      <c r="AD1187" s="513"/>
      <c r="AE1187" s="513"/>
      <c r="AF1187" s="513"/>
      <c r="AG1187" s="513"/>
      <c r="AH1187" s="513"/>
      <c r="AI1187" s="513"/>
      <c r="AJ1187" s="513"/>
      <c r="AK1187" s="513"/>
      <c r="AL1187" s="513"/>
      <c r="AM1187" s="513"/>
      <c r="AN1187" s="513"/>
      <c r="AO1187" s="513"/>
      <c r="AP1187" s="513"/>
      <c r="AQ1187" s="513"/>
      <c r="AR1187" s="513"/>
      <c r="AS1187" s="513"/>
      <c r="AT1187" s="513"/>
      <c r="AU1187" s="513"/>
      <c r="AV1187" s="513"/>
      <c r="AW1187" s="513"/>
      <c r="AX1187" s="513"/>
      <c r="AY1187" s="513"/>
      <c r="AZ1187" s="513"/>
      <c r="BA1187" s="513"/>
      <c r="BB1187" s="513"/>
      <c r="BC1187" s="513"/>
      <c r="BD1187" s="513"/>
      <c r="BE1187" s="513"/>
      <c r="BF1187" s="513"/>
      <c r="BG1187" s="513"/>
      <c r="BH1187" s="513"/>
      <c r="BI1187" s="513"/>
      <c r="BJ1187" s="513"/>
      <c r="BK1187" s="513"/>
      <c r="BL1187" s="513"/>
      <c r="BM1187" s="513"/>
      <c r="BN1187" s="513"/>
      <c r="BO1187" s="513"/>
      <c r="BP1187" s="513"/>
      <c r="BQ1187" s="513"/>
      <c r="BR1187" s="513"/>
      <c r="BS1187" s="513"/>
      <c r="BT1187" s="513"/>
      <c r="BU1187" s="513"/>
      <c r="BV1187" s="513"/>
      <c r="BW1187" s="513"/>
      <c r="BX1187" s="513"/>
      <c r="BY1187" s="513"/>
      <c r="BZ1187" s="513"/>
      <c r="CA1187" s="513"/>
      <c r="CB1187" s="513"/>
      <c r="CC1187" s="1972"/>
      <c r="CD1187" s="1499"/>
      <c r="CE1187" s="1500"/>
      <c r="CF1187" s="1501"/>
      <c r="CG1187" s="1500"/>
      <c r="CH1187" s="1500"/>
      <c r="CI1187" s="1500"/>
      <c r="CJ1187" s="1976"/>
      <c r="CK1187" s="1519"/>
      <c r="CL1187" s="1509"/>
    </row>
    <row r="1188" spans="1:90" s="514" customFormat="1">
      <c r="A1188" s="511"/>
      <c r="B1188" s="512"/>
      <c r="C1188" s="1493"/>
      <c r="D1188" s="1493"/>
      <c r="E1188" s="1493"/>
      <c r="F1188" s="1493"/>
      <c r="G1188" s="1493"/>
      <c r="H1188" s="1530"/>
      <c r="I1188" s="1972"/>
      <c r="J1188" s="1542"/>
      <c r="K1188" s="513"/>
      <c r="L1188" s="513"/>
      <c r="M1188" s="513"/>
      <c r="N1188" s="513"/>
      <c r="O1188" s="513"/>
      <c r="P1188" s="513"/>
      <c r="Q1188" s="513"/>
      <c r="R1188" s="513"/>
      <c r="S1188" s="513"/>
      <c r="T1188" s="513"/>
      <c r="U1188" s="513"/>
      <c r="V1188" s="513"/>
      <c r="W1188" s="513"/>
      <c r="X1188" s="513"/>
      <c r="Y1188" s="513"/>
      <c r="Z1188" s="513"/>
      <c r="AA1188" s="513"/>
      <c r="AB1188" s="513"/>
      <c r="AC1188" s="513"/>
      <c r="AD1188" s="513"/>
      <c r="AE1188" s="513"/>
      <c r="AF1188" s="513"/>
      <c r="AG1188" s="513"/>
      <c r="AH1188" s="513"/>
      <c r="AI1188" s="513"/>
      <c r="AJ1188" s="513"/>
      <c r="AK1188" s="513"/>
      <c r="AL1188" s="513"/>
      <c r="AM1188" s="513"/>
      <c r="AN1188" s="513"/>
      <c r="AO1188" s="513"/>
      <c r="AP1188" s="513"/>
      <c r="AQ1188" s="513"/>
      <c r="AR1188" s="513"/>
      <c r="AS1188" s="513"/>
      <c r="AT1188" s="513"/>
      <c r="AU1188" s="513"/>
      <c r="AV1188" s="513"/>
      <c r="AW1188" s="513"/>
      <c r="AX1188" s="513"/>
      <c r="AY1188" s="513"/>
      <c r="AZ1188" s="513"/>
      <c r="BA1188" s="513"/>
      <c r="BB1188" s="513"/>
      <c r="BC1188" s="513"/>
      <c r="BD1188" s="513"/>
      <c r="BE1188" s="513"/>
      <c r="BF1188" s="513"/>
      <c r="BG1188" s="513"/>
      <c r="BH1188" s="513"/>
      <c r="BI1188" s="513"/>
      <c r="BJ1188" s="513"/>
      <c r="BK1188" s="513"/>
      <c r="BL1188" s="513"/>
      <c r="BM1188" s="513"/>
      <c r="BN1188" s="513"/>
      <c r="BO1188" s="513"/>
      <c r="BP1188" s="513"/>
      <c r="BQ1188" s="513"/>
      <c r="BR1188" s="513"/>
      <c r="BS1188" s="513"/>
      <c r="BT1188" s="513"/>
      <c r="BU1188" s="513"/>
      <c r="BV1188" s="513"/>
      <c r="BW1188" s="513"/>
      <c r="BX1188" s="513"/>
      <c r="BY1188" s="513"/>
      <c r="BZ1188" s="513"/>
      <c r="CA1188" s="513"/>
      <c r="CB1188" s="513"/>
      <c r="CC1188" s="1972"/>
      <c r="CD1188" s="1499"/>
      <c r="CE1188" s="1500"/>
      <c r="CF1188" s="1501"/>
      <c r="CG1188" s="1500"/>
      <c r="CH1188" s="1500"/>
      <c r="CI1188" s="1500"/>
      <c r="CJ1188" s="1976"/>
      <c r="CK1188" s="1519"/>
      <c r="CL1188" s="1509"/>
    </row>
    <row r="1189" spans="1:90" s="514" customFormat="1">
      <c r="A1189" s="511"/>
      <c r="B1189" s="512"/>
      <c r="C1189" s="1493"/>
      <c r="D1189" s="1493"/>
      <c r="E1189" s="1493"/>
      <c r="F1189" s="1493"/>
      <c r="G1189" s="1493"/>
      <c r="H1189" s="1530"/>
      <c r="I1189" s="1972"/>
      <c r="J1189" s="1542"/>
      <c r="K1189" s="513"/>
      <c r="L1189" s="513"/>
      <c r="M1189" s="513"/>
      <c r="N1189" s="513"/>
      <c r="O1189" s="513"/>
      <c r="P1189" s="513"/>
      <c r="Q1189" s="513"/>
      <c r="R1189" s="513"/>
      <c r="S1189" s="513"/>
      <c r="T1189" s="513"/>
      <c r="U1189" s="513"/>
      <c r="V1189" s="513"/>
      <c r="W1189" s="513"/>
      <c r="X1189" s="513"/>
      <c r="Y1189" s="513"/>
      <c r="Z1189" s="513"/>
      <c r="AA1189" s="513"/>
      <c r="AB1189" s="513"/>
      <c r="AC1189" s="513"/>
      <c r="AD1189" s="513"/>
      <c r="AE1189" s="513"/>
      <c r="AF1189" s="513"/>
      <c r="AG1189" s="513"/>
      <c r="AH1189" s="513"/>
      <c r="AI1189" s="513"/>
      <c r="AJ1189" s="513"/>
      <c r="AK1189" s="513"/>
      <c r="AL1189" s="513"/>
      <c r="AM1189" s="513"/>
      <c r="AN1189" s="513"/>
      <c r="AO1189" s="513"/>
      <c r="AP1189" s="513"/>
      <c r="AQ1189" s="513"/>
      <c r="AR1189" s="513"/>
      <c r="AS1189" s="513"/>
      <c r="AT1189" s="513"/>
      <c r="AU1189" s="513"/>
      <c r="AV1189" s="513"/>
      <c r="AW1189" s="513"/>
      <c r="AX1189" s="513"/>
      <c r="AY1189" s="513"/>
      <c r="AZ1189" s="513"/>
      <c r="BA1189" s="513"/>
      <c r="BB1189" s="513"/>
      <c r="BC1189" s="513"/>
      <c r="BD1189" s="513"/>
      <c r="BE1189" s="513"/>
      <c r="BF1189" s="513"/>
      <c r="BG1189" s="513"/>
      <c r="BH1189" s="513"/>
      <c r="BI1189" s="513"/>
      <c r="BJ1189" s="513"/>
      <c r="BK1189" s="513"/>
      <c r="BL1189" s="513"/>
      <c r="BM1189" s="513"/>
      <c r="BN1189" s="513"/>
      <c r="BO1189" s="513"/>
      <c r="BP1189" s="513"/>
      <c r="BQ1189" s="513"/>
      <c r="BR1189" s="513"/>
      <c r="BS1189" s="513"/>
      <c r="BT1189" s="513"/>
      <c r="BU1189" s="513"/>
      <c r="BV1189" s="513"/>
      <c r="BW1189" s="513"/>
      <c r="BX1189" s="513"/>
      <c r="BY1189" s="513"/>
      <c r="BZ1189" s="513"/>
      <c r="CA1189" s="513"/>
      <c r="CB1189" s="513"/>
      <c r="CC1189" s="1972"/>
      <c r="CD1189" s="1499"/>
      <c r="CE1189" s="1500"/>
      <c r="CF1189" s="1501"/>
      <c r="CG1189" s="1500"/>
      <c r="CH1189" s="1500"/>
      <c r="CI1189" s="1500"/>
      <c r="CJ1189" s="1976"/>
      <c r="CK1189" s="1519"/>
      <c r="CL1189" s="1509"/>
    </row>
    <row r="1190" spans="1:90" s="514" customFormat="1">
      <c r="A1190" s="511"/>
      <c r="B1190" s="512"/>
      <c r="C1190" s="1493"/>
      <c r="D1190" s="1493"/>
      <c r="E1190" s="1493"/>
      <c r="F1190" s="1493"/>
      <c r="G1190" s="1493"/>
      <c r="H1190" s="1530"/>
      <c r="I1190" s="1972"/>
      <c r="J1190" s="1542"/>
      <c r="K1190" s="513"/>
      <c r="L1190" s="513"/>
      <c r="M1190" s="513"/>
      <c r="N1190" s="513"/>
      <c r="O1190" s="513"/>
      <c r="P1190" s="513"/>
      <c r="Q1190" s="513"/>
      <c r="R1190" s="513"/>
      <c r="S1190" s="513"/>
      <c r="T1190" s="513"/>
      <c r="U1190" s="513"/>
      <c r="V1190" s="513"/>
      <c r="W1190" s="513"/>
      <c r="X1190" s="513"/>
      <c r="Y1190" s="513"/>
      <c r="Z1190" s="513"/>
      <c r="AA1190" s="513"/>
      <c r="AB1190" s="513"/>
      <c r="AC1190" s="513"/>
      <c r="AD1190" s="513"/>
      <c r="AE1190" s="513"/>
      <c r="AF1190" s="513"/>
      <c r="AG1190" s="513"/>
      <c r="AH1190" s="513"/>
      <c r="AI1190" s="513"/>
      <c r="AJ1190" s="513"/>
      <c r="AK1190" s="513"/>
      <c r="AL1190" s="513"/>
      <c r="AM1190" s="513"/>
      <c r="AN1190" s="513"/>
      <c r="AO1190" s="513"/>
      <c r="AP1190" s="513"/>
      <c r="AQ1190" s="513"/>
      <c r="AR1190" s="513"/>
      <c r="AS1190" s="513"/>
      <c r="AT1190" s="513"/>
      <c r="AU1190" s="513"/>
      <c r="AV1190" s="513"/>
      <c r="AW1190" s="513"/>
      <c r="AX1190" s="513"/>
      <c r="AY1190" s="513"/>
      <c r="AZ1190" s="513"/>
      <c r="BA1190" s="513"/>
      <c r="BB1190" s="513"/>
      <c r="BC1190" s="513"/>
      <c r="BD1190" s="513"/>
      <c r="BE1190" s="513"/>
      <c r="BF1190" s="513"/>
      <c r="BG1190" s="513"/>
      <c r="BH1190" s="513"/>
      <c r="BI1190" s="513"/>
      <c r="BJ1190" s="513"/>
      <c r="BK1190" s="513"/>
      <c r="BL1190" s="513"/>
      <c r="BM1190" s="513"/>
      <c r="BN1190" s="513"/>
      <c r="BO1190" s="513"/>
      <c r="BP1190" s="513"/>
      <c r="BQ1190" s="513"/>
      <c r="BR1190" s="513"/>
      <c r="BS1190" s="513"/>
      <c r="BT1190" s="513"/>
      <c r="BU1190" s="513"/>
      <c r="BV1190" s="513"/>
      <c r="BW1190" s="513"/>
      <c r="BX1190" s="513"/>
      <c r="BY1190" s="513"/>
      <c r="BZ1190" s="513"/>
      <c r="CA1190" s="513"/>
      <c r="CB1190" s="513"/>
      <c r="CC1190" s="1972"/>
      <c r="CD1190" s="1499"/>
      <c r="CE1190" s="1500"/>
      <c r="CF1190" s="1501"/>
      <c r="CG1190" s="1500"/>
      <c r="CH1190" s="1500"/>
      <c r="CI1190" s="1500"/>
      <c r="CJ1190" s="1976"/>
      <c r="CK1190" s="1519"/>
      <c r="CL1190" s="1509"/>
    </row>
    <row r="1191" spans="1:90" s="514" customFormat="1">
      <c r="A1191" s="511"/>
      <c r="B1191" s="512"/>
      <c r="C1191" s="1493"/>
      <c r="D1191" s="1493"/>
      <c r="E1191" s="1493"/>
      <c r="F1191" s="1493"/>
      <c r="G1191" s="1493"/>
      <c r="H1191" s="1530"/>
      <c r="I1191" s="1972"/>
      <c r="J1191" s="1542"/>
      <c r="K1191" s="513"/>
      <c r="L1191" s="513"/>
      <c r="M1191" s="513"/>
      <c r="N1191" s="513"/>
      <c r="O1191" s="513"/>
      <c r="P1191" s="513"/>
      <c r="Q1191" s="513"/>
      <c r="R1191" s="513"/>
      <c r="S1191" s="513"/>
      <c r="T1191" s="513"/>
      <c r="U1191" s="513"/>
      <c r="V1191" s="513"/>
      <c r="W1191" s="513"/>
      <c r="X1191" s="513"/>
      <c r="Y1191" s="513"/>
      <c r="Z1191" s="513"/>
      <c r="AA1191" s="513"/>
      <c r="AB1191" s="513"/>
      <c r="AC1191" s="513"/>
      <c r="AD1191" s="513"/>
      <c r="AE1191" s="513"/>
      <c r="AF1191" s="513"/>
      <c r="AG1191" s="513"/>
      <c r="AH1191" s="513"/>
      <c r="AI1191" s="513"/>
      <c r="AJ1191" s="513"/>
      <c r="AK1191" s="513"/>
      <c r="AL1191" s="513"/>
      <c r="AM1191" s="513"/>
      <c r="AN1191" s="513"/>
      <c r="AO1191" s="513"/>
      <c r="AP1191" s="513"/>
      <c r="AQ1191" s="513"/>
      <c r="AR1191" s="513"/>
      <c r="AS1191" s="513"/>
      <c r="AT1191" s="513"/>
      <c r="AU1191" s="513"/>
      <c r="AV1191" s="513"/>
      <c r="AW1191" s="513"/>
      <c r="AX1191" s="513"/>
      <c r="AY1191" s="513"/>
      <c r="AZ1191" s="513"/>
      <c r="BA1191" s="513"/>
      <c r="BB1191" s="513"/>
      <c r="BC1191" s="513"/>
      <c r="BD1191" s="513"/>
      <c r="BE1191" s="513"/>
      <c r="BF1191" s="513"/>
      <c r="BG1191" s="513"/>
      <c r="BH1191" s="513"/>
      <c r="BI1191" s="513"/>
      <c r="BJ1191" s="513"/>
      <c r="BK1191" s="513"/>
      <c r="BL1191" s="513"/>
      <c r="BM1191" s="513"/>
      <c r="BN1191" s="513"/>
      <c r="BO1191" s="513"/>
      <c r="BP1191" s="513"/>
      <c r="BQ1191" s="513"/>
      <c r="BR1191" s="513"/>
      <c r="BS1191" s="513"/>
      <c r="BT1191" s="513"/>
      <c r="BU1191" s="513"/>
      <c r="BV1191" s="513"/>
      <c r="BW1191" s="513"/>
      <c r="BX1191" s="513"/>
      <c r="BY1191" s="513"/>
      <c r="BZ1191" s="513"/>
      <c r="CA1191" s="513"/>
      <c r="CB1191" s="513"/>
      <c r="CC1191" s="1972"/>
      <c r="CD1191" s="1499"/>
      <c r="CE1191" s="1500"/>
      <c r="CF1191" s="1501"/>
      <c r="CG1191" s="1500"/>
      <c r="CH1191" s="1500"/>
      <c r="CI1191" s="1500"/>
      <c r="CJ1191" s="1976"/>
      <c r="CK1191" s="1519"/>
      <c r="CL1191" s="1509"/>
    </row>
    <row r="1192" spans="1:90" s="514" customFormat="1">
      <c r="A1192" s="511"/>
      <c r="B1192" s="512"/>
      <c r="C1192" s="1493"/>
      <c r="D1192" s="1493"/>
      <c r="E1192" s="1493"/>
      <c r="F1192" s="1493"/>
      <c r="G1192" s="1493"/>
      <c r="H1192" s="1530"/>
      <c r="I1192" s="1972"/>
      <c r="J1192" s="1542"/>
      <c r="K1192" s="513"/>
      <c r="L1192" s="513"/>
      <c r="M1192" s="513"/>
      <c r="N1192" s="513"/>
      <c r="O1192" s="513"/>
      <c r="P1192" s="513"/>
      <c r="Q1192" s="513"/>
      <c r="R1192" s="513"/>
      <c r="S1192" s="513"/>
      <c r="T1192" s="513"/>
      <c r="U1192" s="513"/>
      <c r="V1192" s="513"/>
      <c r="W1192" s="513"/>
      <c r="X1192" s="513"/>
      <c r="Y1192" s="513"/>
      <c r="Z1192" s="513"/>
      <c r="AA1192" s="513"/>
      <c r="AB1192" s="513"/>
      <c r="AC1192" s="513"/>
      <c r="AD1192" s="513"/>
      <c r="AE1192" s="513"/>
      <c r="AF1192" s="513"/>
      <c r="AG1192" s="513"/>
      <c r="AH1192" s="513"/>
      <c r="AI1192" s="513"/>
      <c r="AJ1192" s="513"/>
      <c r="AK1192" s="513"/>
      <c r="AL1192" s="513"/>
      <c r="AM1192" s="513"/>
      <c r="AN1192" s="513"/>
      <c r="AO1192" s="513"/>
      <c r="AP1192" s="513"/>
      <c r="AQ1192" s="513"/>
      <c r="AR1192" s="513"/>
      <c r="AS1192" s="513"/>
      <c r="AT1192" s="513"/>
      <c r="AU1192" s="513"/>
      <c r="AV1192" s="513"/>
      <c r="AW1192" s="513"/>
      <c r="AX1192" s="513"/>
      <c r="AY1192" s="513"/>
      <c r="AZ1192" s="513"/>
      <c r="BA1192" s="513"/>
      <c r="BB1192" s="513"/>
      <c r="BC1192" s="513"/>
      <c r="BD1192" s="513"/>
      <c r="BE1192" s="513"/>
      <c r="BF1192" s="513"/>
      <c r="BG1192" s="513"/>
      <c r="BH1192" s="513"/>
      <c r="BI1192" s="513"/>
      <c r="BJ1192" s="513"/>
      <c r="BK1192" s="513"/>
      <c r="BL1192" s="513"/>
      <c r="BM1192" s="513"/>
      <c r="BN1192" s="513"/>
      <c r="BO1192" s="513"/>
      <c r="BP1192" s="513"/>
      <c r="BQ1192" s="513"/>
      <c r="BR1192" s="513"/>
      <c r="BS1192" s="513"/>
      <c r="BT1192" s="513"/>
      <c r="BU1192" s="513"/>
      <c r="BV1192" s="513"/>
      <c r="BW1192" s="513"/>
      <c r="BX1192" s="513"/>
      <c r="BY1192" s="513"/>
      <c r="BZ1192" s="513"/>
      <c r="CA1192" s="513"/>
      <c r="CB1192" s="513"/>
      <c r="CC1192" s="1972"/>
      <c r="CD1192" s="1499"/>
      <c r="CE1192" s="1500"/>
      <c r="CF1192" s="1501"/>
      <c r="CG1192" s="1500"/>
      <c r="CH1192" s="1500"/>
      <c r="CI1192" s="1500"/>
      <c r="CJ1192" s="1976"/>
      <c r="CK1192" s="1519"/>
      <c r="CL1192" s="1509"/>
    </row>
    <row r="1193" spans="1:90" s="514" customFormat="1">
      <c r="A1193" s="511"/>
      <c r="B1193" s="512"/>
      <c r="C1193" s="1493"/>
      <c r="D1193" s="1493"/>
      <c r="E1193" s="1493"/>
      <c r="F1193" s="1493"/>
      <c r="G1193" s="1493"/>
      <c r="H1193" s="1530"/>
      <c r="I1193" s="1972"/>
      <c r="J1193" s="1542"/>
      <c r="K1193" s="513"/>
      <c r="L1193" s="513"/>
      <c r="M1193" s="513"/>
      <c r="N1193" s="513"/>
      <c r="O1193" s="513"/>
      <c r="P1193" s="513"/>
      <c r="Q1193" s="513"/>
      <c r="R1193" s="513"/>
      <c r="S1193" s="513"/>
      <c r="T1193" s="513"/>
      <c r="U1193" s="513"/>
      <c r="V1193" s="513"/>
      <c r="W1193" s="513"/>
      <c r="X1193" s="513"/>
      <c r="Y1193" s="513"/>
      <c r="Z1193" s="513"/>
      <c r="AA1193" s="513"/>
      <c r="AB1193" s="513"/>
      <c r="AC1193" s="513"/>
      <c r="AD1193" s="513"/>
      <c r="AE1193" s="513"/>
      <c r="AF1193" s="513"/>
      <c r="AG1193" s="513"/>
      <c r="AH1193" s="513"/>
      <c r="AI1193" s="513"/>
      <c r="AJ1193" s="513"/>
      <c r="AK1193" s="513"/>
      <c r="AL1193" s="513"/>
      <c r="AM1193" s="513"/>
      <c r="AN1193" s="513"/>
      <c r="AO1193" s="513"/>
      <c r="AP1193" s="513"/>
      <c r="AQ1193" s="513"/>
      <c r="AR1193" s="513"/>
      <c r="AS1193" s="513"/>
      <c r="AT1193" s="513"/>
      <c r="AU1193" s="513"/>
      <c r="AV1193" s="513"/>
      <c r="AW1193" s="513"/>
      <c r="AX1193" s="513"/>
      <c r="AY1193" s="513"/>
      <c r="AZ1193" s="513"/>
      <c r="BA1193" s="513"/>
      <c r="BB1193" s="513"/>
      <c r="BC1193" s="513"/>
      <c r="BD1193" s="513"/>
      <c r="BE1193" s="513"/>
      <c r="BF1193" s="513"/>
      <c r="BG1193" s="513"/>
      <c r="BH1193" s="513"/>
      <c r="BI1193" s="513"/>
      <c r="BJ1193" s="513"/>
      <c r="BK1193" s="513"/>
      <c r="BL1193" s="513"/>
      <c r="BM1193" s="513"/>
      <c r="BN1193" s="513"/>
      <c r="BO1193" s="513"/>
      <c r="BP1193" s="513"/>
      <c r="BQ1193" s="513"/>
      <c r="BR1193" s="513"/>
      <c r="BS1193" s="513"/>
      <c r="BT1193" s="513"/>
      <c r="BU1193" s="513"/>
      <c r="BV1193" s="513"/>
      <c r="BW1193" s="513"/>
      <c r="BX1193" s="513"/>
      <c r="BY1193" s="513"/>
      <c r="BZ1193" s="513"/>
      <c r="CA1193" s="513"/>
      <c r="CB1193" s="513"/>
      <c r="CC1193" s="1972"/>
      <c r="CD1193" s="1499"/>
      <c r="CE1193" s="1500"/>
      <c r="CF1193" s="1501"/>
      <c r="CG1193" s="1500"/>
      <c r="CH1193" s="1500"/>
      <c r="CI1193" s="1500"/>
      <c r="CJ1193" s="1976"/>
      <c r="CK1193" s="1519"/>
      <c r="CL1193" s="1509"/>
    </row>
    <row r="1194" spans="1:90" s="514" customFormat="1">
      <c r="A1194" s="511"/>
      <c r="B1194" s="512"/>
      <c r="C1194" s="1493"/>
      <c r="D1194" s="1493"/>
      <c r="E1194" s="1493"/>
      <c r="F1194" s="1493"/>
      <c r="G1194" s="1493"/>
      <c r="H1194" s="1530"/>
      <c r="I1194" s="1972"/>
      <c r="J1194" s="1542"/>
      <c r="K1194" s="513"/>
      <c r="L1194" s="513"/>
      <c r="M1194" s="513"/>
      <c r="N1194" s="513"/>
      <c r="O1194" s="513"/>
      <c r="P1194" s="513"/>
      <c r="Q1194" s="513"/>
      <c r="R1194" s="513"/>
      <c r="S1194" s="513"/>
      <c r="T1194" s="513"/>
      <c r="U1194" s="513"/>
      <c r="V1194" s="513"/>
      <c r="W1194" s="513"/>
      <c r="X1194" s="513"/>
      <c r="Y1194" s="513"/>
      <c r="Z1194" s="513"/>
      <c r="AA1194" s="513"/>
      <c r="AB1194" s="513"/>
      <c r="AC1194" s="513"/>
      <c r="AD1194" s="513"/>
      <c r="AE1194" s="513"/>
      <c r="AF1194" s="513"/>
      <c r="AG1194" s="513"/>
      <c r="AH1194" s="513"/>
      <c r="AI1194" s="513"/>
      <c r="AJ1194" s="513"/>
      <c r="AK1194" s="513"/>
      <c r="AL1194" s="513"/>
      <c r="AM1194" s="513"/>
      <c r="AN1194" s="513"/>
      <c r="AO1194" s="513"/>
      <c r="AP1194" s="513"/>
      <c r="AQ1194" s="513"/>
      <c r="AR1194" s="513"/>
      <c r="AS1194" s="513"/>
      <c r="AT1194" s="513"/>
      <c r="AU1194" s="513"/>
      <c r="AV1194" s="513"/>
      <c r="AW1194" s="513"/>
      <c r="AX1194" s="513"/>
      <c r="AY1194" s="513"/>
      <c r="AZ1194" s="513"/>
      <c r="BA1194" s="513"/>
      <c r="BB1194" s="513"/>
      <c r="BC1194" s="513"/>
      <c r="BD1194" s="513"/>
      <c r="BE1194" s="513"/>
      <c r="BF1194" s="513"/>
      <c r="BG1194" s="513"/>
      <c r="BH1194" s="513"/>
      <c r="BI1194" s="513"/>
      <c r="BJ1194" s="513"/>
      <c r="BK1194" s="513"/>
      <c r="BL1194" s="513"/>
      <c r="BM1194" s="513"/>
      <c r="BN1194" s="513"/>
      <c r="BO1194" s="513"/>
      <c r="BP1194" s="513"/>
      <c r="BQ1194" s="513"/>
      <c r="BR1194" s="513"/>
      <c r="BS1194" s="513"/>
      <c r="BT1194" s="513"/>
      <c r="BU1194" s="513"/>
      <c r="BV1194" s="513"/>
      <c r="BW1194" s="513"/>
      <c r="BX1194" s="513"/>
      <c r="BY1194" s="513"/>
      <c r="BZ1194" s="513"/>
      <c r="CA1194" s="513"/>
      <c r="CB1194" s="513"/>
      <c r="CC1194" s="1972"/>
      <c r="CD1194" s="1499"/>
      <c r="CE1194" s="1500"/>
      <c r="CF1194" s="1501"/>
      <c r="CG1194" s="1500"/>
      <c r="CH1194" s="1500"/>
      <c r="CI1194" s="1500"/>
      <c r="CJ1194" s="1976"/>
      <c r="CK1194" s="1519"/>
      <c r="CL1194" s="1509"/>
    </row>
    <row r="1195" spans="1:90" s="514" customFormat="1">
      <c r="A1195" s="511"/>
      <c r="B1195" s="512"/>
      <c r="C1195" s="1493"/>
      <c r="D1195" s="1493"/>
      <c r="E1195" s="1493"/>
      <c r="F1195" s="1493"/>
      <c r="G1195" s="1493"/>
      <c r="H1195" s="1530"/>
      <c r="I1195" s="1972"/>
      <c r="J1195" s="1542"/>
      <c r="K1195" s="513"/>
      <c r="L1195" s="513"/>
      <c r="M1195" s="513"/>
      <c r="N1195" s="513"/>
      <c r="O1195" s="513"/>
      <c r="P1195" s="513"/>
      <c r="Q1195" s="513"/>
      <c r="R1195" s="513"/>
      <c r="S1195" s="513"/>
      <c r="T1195" s="513"/>
      <c r="U1195" s="513"/>
      <c r="V1195" s="513"/>
      <c r="W1195" s="513"/>
      <c r="X1195" s="513"/>
      <c r="Y1195" s="513"/>
      <c r="Z1195" s="513"/>
      <c r="AA1195" s="513"/>
      <c r="AB1195" s="513"/>
      <c r="AC1195" s="513"/>
      <c r="AD1195" s="513"/>
      <c r="AE1195" s="513"/>
      <c r="AF1195" s="513"/>
      <c r="AG1195" s="513"/>
      <c r="AH1195" s="513"/>
      <c r="AI1195" s="513"/>
      <c r="AJ1195" s="513"/>
      <c r="AK1195" s="513"/>
      <c r="AL1195" s="513"/>
      <c r="AM1195" s="513"/>
      <c r="AN1195" s="513"/>
      <c r="AO1195" s="513"/>
      <c r="AP1195" s="513"/>
      <c r="AQ1195" s="513"/>
      <c r="AR1195" s="513"/>
      <c r="AS1195" s="513"/>
      <c r="AT1195" s="513"/>
      <c r="AU1195" s="513"/>
      <c r="AV1195" s="513"/>
      <c r="AW1195" s="513"/>
      <c r="AX1195" s="513"/>
      <c r="AY1195" s="513"/>
      <c r="AZ1195" s="513"/>
      <c r="BA1195" s="513"/>
      <c r="BB1195" s="513"/>
      <c r="BC1195" s="513"/>
      <c r="BD1195" s="513"/>
      <c r="BE1195" s="513"/>
      <c r="BF1195" s="513"/>
      <c r="BG1195" s="513"/>
      <c r="BH1195" s="513"/>
      <c r="BI1195" s="513"/>
      <c r="BJ1195" s="513"/>
      <c r="BK1195" s="513"/>
      <c r="BL1195" s="513"/>
      <c r="BM1195" s="513"/>
      <c r="BN1195" s="513"/>
      <c r="BO1195" s="513"/>
      <c r="BP1195" s="513"/>
      <c r="BQ1195" s="513"/>
      <c r="BR1195" s="513"/>
      <c r="BS1195" s="513"/>
      <c r="BT1195" s="513"/>
      <c r="BU1195" s="513"/>
      <c r="BV1195" s="513"/>
      <c r="BW1195" s="513"/>
      <c r="BX1195" s="513"/>
      <c r="BY1195" s="513"/>
      <c r="BZ1195" s="513"/>
      <c r="CA1195" s="513"/>
      <c r="CB1195" s="513"/>
      <c r="CC1195" s="1972"/>
      <c r="CD1195" s="1499"/>
      <c r="CE1195" s="1500"/>
      <c r="CF1195" s="1501"/>
      <c r="CG1195" s="1500"/>
      <c r="CH1195" s="1500"/>
      <c r="CI1195" s="1500"/>
      <c r="CJ1195" s="1976"/>
      <c r="CK1195" s="1519"/>
      <c r="CL1195" s="1509"/>
    </row>
    <row r="1196" spans="1:90" s="514" customFormat="1">
      <c r="A1196" s="511"/>
      <c r="B1196" s="512"/>
      <c r="C1196" s="1493"/>
      <c r="D1196" s="1493"/>
      <c r="E1196" s="1493"/>
      <c r="F1196" s="1493"/>
      <c r="G1196" s="1493"/>
      <c r="H1196" s="1530"/>
      <c r="I1196" s="1972"/>
      <c r="J1196" s="1542"/>
      <c r="K1196" s="513"/>
      <c r="L1196" s="513"/>
      <c r="M1196" s="513"/>
      <c r="N1196" s="513"/>
      <c r="O1196" s="513"/>
      <c r="P1196" s="513"/>
      <c r="Q1196" s="513"/>
      <c r="R1196" s="513"/>
      <c r="S1196" s="513"/>
      <c r="T1196" s="513"/>
      <c r="U1196" s="513"/>
      <c r="V1196" s="513"/>
      <c r="W1196" s="513"/>
      <c r="X1196" s="513"/>
      <c r="Y1196" s="513"/>
      <c r="Z1196" s="513"/>
      <c r="AA1196" s="513"/>
      <c r="AB1196" s="513"/>
      <c r="AC1196" s="513"/>
      <c r="AD1196" s="513"/>
      <c r="AE1196" s="513"/>
      <c r="AF1196" s="513"/>
      <c r="AG1196" s="513"/>
      <c r="AH1196" s="513"/>
      <c r="AI1196" s="513"/>
      <c r="AJ1196" s="513"/>
      <c r="AK1196" s="513"/>
      <c r="AL1196" s="513"/>
      <c r="AM1196" s="513"/>
      <c r="AN1196" s="513"/>
      <c r="AO1196" s="513"/>
      <c r="AP1196" s="513"/>
      <c r="AQ1196" s="513"/>
      <c r="AR1196" s="513"/>
      <c r="AS1196" s="513"/>
      <c r="AT1196" s="513"/>
      <c r="AU1196" s="513"/>
      <c r="AV1196" s="513"/>
      <c r="AW1196" s="513"/>
      <c r="AX1196" s="513"/>
      <c r="AY1196" s="513"/>
      <c r="AZ1196" s="513"/>
      <c r="BA1196" s="513"/>
      <c r="BB1196" s="513"/>
      <c r="BC1196" s="513"/>
      <c r="BD1196" s="513"/>
      <c r="BE1196" s="513"/>
      <c r="BF1196" s="513"/>
      <c r="BG1196" s="513"/>
      <c r="BH1196" s="513"/>
      <c r="BI1196" s="513"/>
      <c r="BJ1196" s="513"/>
      <c r="BK1196" s="513"/>
      <c r="BL1196" s="513"/>
      <c r="BM1196" s="513"/>
      <c r="BN1196" s="513"/>
      <c r="BO1196" s="513"/>
      <c r="BP1196" s="513"/>
      <c r="BQ1196" s="513"/>
      <c r="BR1196" s="513"/>
      <c r="BS1196" s="513"/>
      <c r="BT1196" s="513"/>
      <c r="BU1196" s="513"/>
      <c r="BV1196" s="513"/>
      <c r="BW1196" s="513"/>
      <c r="BX1196" s="513"/>
      <c r="BY1196" s="513"/>
      <c r="BZ1196" s="513"/>
      <c r="CA1196" s="513"/>
      <c r="CB1196" s="513"/>
      <c r="CC1196" s="1972"/>
      <c r="CD1196" s="1499"/>
      <c r="CE1196" s="1500"/>
      <c r="CF1196" s="1501"/>
      <c r="CG1196" s="1500"/>
      <c r="CH1196" s="1500"/>
      <c r="CI1196" s="1500"/>
      <c r="CJ1196" s="1976"/>
      <c r="CK1196" s="1519"/>
      <c r="CL1196" s="1509"/>
    </row>
    <row r="1197" spans="1:90" s="514" customFormat="1">
      <c r="A1197" s="511"/>
      <c r="B1197" s="512"/>
      <c r="C1197" s="1493"/>
      <c r="D1197" s="1493"/>
      <c r="E1197" s="1493"/>
      <c r="F1197" s="1493"/>
      <c r="G1197" s="1493"/>
      <c r="H1197" s="1530"/>
      <c r="I1197" s="1972"/>
      <c r="J1197" s="1542"/>
      <c r="K1197" s="513"/>
      <c r="L1197" s="513"/>
      <c r="M1197" s="513"/>
      <c r="N1197" s="513"/>
      <c r="O1197" s="513"/>
      <c r="P1197" s="513"/>
      <c r="Q1197" s="513"/>
      <c r="R1197" s="513"/>
      <c r="S1197" s="513"/>
      <c r="T1197" s="513"/>
      <c r="U1197" s="513"/>
      <c r="V1197" s="513"/>
      <c r="W1197" s="513"/>
      <c r="X1197" s="513"/>
      <c r="Y1197" s="513"/>
      <c r="Z1197" s="513"/>
      <c r="AA1197" s="513"/>
      <c r="AB1197" s="513"/>
      <c r="AC1197" s="513"/>
      <c r="AD1197" s="513"/>
      <c r="AE1197" s="513"/>
      <c r="AF1197" s="513"/>
      <c r="AG1197" s="513"/>
      <c r="AH1197" s="513"/>
      <c r="AI1197" s="513"/>
      <c r="AJ1197" s="513"/>
      <c r="AK1197" s="513"/>
      <c r="AL1197" s="513"/>
      <c r="AM1197" s="513"/>
      <c r="AN1197" s="513"/>
      <c r="AO1197" s="513"/>
      <c r="AP1197" s="513"/>
      <c r="AQ1197" s="513"/>
      <c r="AR1197" s="513"/>
      <c r="AS1197" s="513"/>
      <c r="AT1197" s="513"/>
      <c r="AU1197" s="513"/>
      <c r="AV1197" s="513"/>
      <c r="AW1197" s="513"/>
      <c r="AX1197" s="513"/>
      <c r="AY1197" s="513"/>
      <c r="AZ1197" s="513"/>
      <c r="BA1197" s="513"/>
      <c r="BB1197" s="513"/>
      <c r="BC1197" s="513"/>
      <c r="BD1197" s="513"/>
      <c r="BE1197" s="513"/>
      <c r="BF1197" s="513"/>
      <c r="BG1197" s="513"/>
      <c r="BH1197" s="513"/>
      <c r="BI1197" s="513"/>
      <c r="BJ1197" s="513"/>
      <c r="BK1197" s="513"/>
      <c r="BL1197" s="513"/>
      <c r="BM1197" s="513"/>
      <c r="BN1197" s="513"/>
      <c r="BO1197" s="513"/>
      <c r="BP1197" s="513"/>
      <c r="BQ1197" s="513"/>
      <c r="BR1197" s="513"/>
      <c r="BS1197" s="513"/>
      <c r="BT1197" s="513"/>
      <c r="BU1197" s="513"/>
      <c r="BV1197" s="513"/>
      <c r="BW1197" s="513"/>
      <c r="BX1197" s="513"/>
      <c r="BY1197" s="513"/>
      <c r="BZ1197" s="513"/>
      <c r="CA1197" s="513"/>
      <c r="CB1197" s="513"/>
      <c r="CC1197" s="1972"/>
      <c r="CD1197" s="1499"/>
      <c r="CE1197" s="1500"/>
      <c r="CF1197" s="1501"/>
      <c r="CG1197" s="1500"/>
      <c r="CH1197" s="1500"/>
      <c r="CI1197" s="1500"/>
      <c r="CJ1197" s="1976"/>
      <c r="CK1197" s="1519"/>
      <c r="CL1197" s="1509"/>
    </row>
    <row r="1198" spans="1:90" s="514" customFormat="1">
      <c r="A1198" s="511"/>
      <c r="B1198" s="512"/>
      <c r="C1198" s="1493"/>
      <c r="D1198" s="1493"/>
      <c r="E1198" s="1493"/>
      <c r="F1198" s="1493"/>
      <c r="G1198" s="1493"/>
      <c r="H1198" s="1530"/>
      <c r="I1198" s="1972"/>
      <c r="J1198" s="1542"/>
      <c r="K1198" s="513"/>
      <c r="L1198" s="513"/>
      <c r="M1198" s="513"/>
      <c r="N1198" s="513"/>
      <c r="O1198" s="513"/>
      <c r="P1198" s="513"/>
      <c r="Q1198" s="513"/>
      <c r="R1198" s="513"/>
      <c r="S1198" s="513"/>
      <c r="T1198" s="513"/>
      <c r="U1198" s="513"/>
      <c r="V1198" s="513"/>
      <c r="W1198" s="513"/>
      <c r="X1198" s="513"/>
      <c r="Y1198" s="513"/>
      <c r="Z1198" s="513"/>
      <c r="AA1198" s="513"/>
      <c r="AB1198" s="513"/>
      <c r="AC1198" s="513"/>
      <c r="AD1198" s="513"/>
      <c r="AE1198" s="513"/>
      <c r="AF1198" s="513"/>
      <c r="AG1198" s="513"/>
      <c r="AH1198" s="513"/>
      <c r="AI1198" s="513"/>
      <c r="AJ1198" s="513"/>
      <c r="AK1198" s="513"/>
      <c r="AL1198" s="513"/>
      <c r="AM1198" s="513"/>
      <c r="AN1198" s="513"/>
      <c r="AO1198" s="513"/>
      <c r="AP1198" s="513"/>
      <c r="AQ1198" s="513"/>
      <c r="AR1198" s="513"/>
      <c r="AS1198" s="513"/>
      <c r="AT1198" s="513"/>
      <c r="AU1198" s="513"/>
      <c r="AV1198" s="513"/>
      <c r="AW1198" s="513"/>
      <c r="AX1198" s="513"/>
      <c r="AY1198" s="513"/>
      <c r="AZ1198" s="513"/>
      <c r="BA1198" s="513"/>
      <c r="BB1198" s="513"/>
      <c r="BC1198" s="513"/>
      <c r="BD1198" s="513"/>
      <c r="BE1198" s="513"/>
      <c r="BF1198" s="513"/>
      <c r="BG1198" s="513"/>
      <c r="BH1198" s="513"/>
      <c r="BI1198" s="513"/>
      <c r="BJ1198" s="513"/>
      <c r="BK1198" s="513"/>
      <c r="BL1198" s="513"/>
      <c r="BM1198" s="513"/>
      <c r="BN1198" s="513"/>
      <c r="BO1198" s="513"/>
      <c r="BP1198" s="513"/>
      <c r="BQ1198" s="513"/>
      <c r="BR1198" s="513"/>
      <c r="BS1198" s="513"/>
      <c r="BT1198" s="513"/>
      <c r="BU1198" s="513"/>
      <c r="BV1198" s="513"/>
      <c r="BW1198" s="513"/>
      <c r="BX1198" s="513"/>
      <c r="BY1198" s="513"/>
      <c r="BZ1198" s="513"/>
      <c r="CA1198" s="513"/>
      <c r="CB1198" s="513"/>
      <c r="CC1198" s="1972"/>
      <c r="CD1198" s="1499"/>
      <c r="CE1198" s="1500"/>
      <c r="CF1198" s="1501"/>
      <c r="CG1198" s="1500"/>
      <c r="CH1198" s="1500"/>
      <c r="CI1198" s="1500"/>
      <c r="CJ1198" s="1976"/>
      <c r="CK1198" s="1519"/>
      <c r="CL1198" s="1509"/>
    </row>
    <row r="1199" spans="1:90" s="514" customFormat="1">
      <c r="A1199" s="511"/>
      <c r="B1199" s="512"/>
      <c r="C1199" s="1493"/>
      <c r="D1199" s="1493"/>
      <c r="E1199" s="1493"/>
      <c r="F1199" s="1493"/>
      <c r="G1199" s="1493"/>
      <c r="H1199" s="1530"/>
      <c r="I1199" s="1972"/>
      <c r="J1199" s="1542"/>
      <c r="K1199" s="513"/>
      <c r="L1199" s="513"/>
      <c r="M1199" s="513"/>
      <c r="N1199" s="513"/>
      <c r="O1199" s="513"/>
      <c r="P1199" s="513"/>
      <c r="Q1199" s="513"/>
      <c r="R1199" s="513"/>
      <c r="S1199" s="513"/>
      <c r="T1199" s="513"/>
      <c r="U1199" s="513"/>
      <c r="V1199" s="513"/>
      <c r="W1199" s="513"/>
      <c r="X1199" s="513"/>
      <c r="Y1199" s="513"/>
      <c r="Z1199" s="513"/>
      <c r="AA1199" s="513"/>
      <c r="AB1199" s="513"/>
      <c r="AC1199" s="513"/>
      <c r="AD1199" s="513"/>
      <c r="AE1199" s="513"/>
      <c r="AF1199" s="513"/>
      <c r="AG1199" s="513"/>
      <c r="AH1199" s="513"/>
      <c r="AI1199" s="513"/>
      <c r="AJ1199" s="513"/>
      <c r="AK1199" s="513"/>
      <c r="AL1199" s="513"/>
      <c r="AM1199" s="513"/>
      <c r="AN1199" s="513"/>
      <c r="AO1199" s="513"/>
      <c r="AP1199" s="513"/>
      <c r="AQ1199" s="513"/>
      <c r="AR1199" s="513"/>
      <c r="AS1199" s="513"/>
      <c r="AT1199" s="513"/>
      <c r="AU1199" s="513"/>
      <c r="AV1199" s="513"/>
      <c r="AW1199" s="513"/>
      <c r="AX1199" s="513"/>
      <c r="AY1199" s="513"/>
      <c r="AZ1199" s="513"/>
      <c r="BA1199" s="513"/>
      <c r="BB1199" s="513"/>
      <c r="BC1199" s="513"/>
      <c r="BD1199" s="513"/>
      <c r="BE1199" s="513"/>
      <c r="BF1199" s="513"/>
      <c r="BG1199" s="513"/>
      <c r="BH1199" s="513"/>
      <c r="BI1199" s="513"/>
      <c r="BJ1199" s="513"/>
      <c r="BK1199" s="513"/>
      <c r="BL1199" s="513"/>
      <c r="BM1199" s="513"/>
      <c r="BN1199" s="513"/>
      <c r="BO1199" s="513"/>
      <c r="BP1199" s="513"/>
      <c r="BQ1199" s="513"/>
      <c r="BR1199" s="513"/>
      <c r="BS1199" s="513"/>
      <c r="BT1199" s="513"/>
      <c r="BU1199" s="513"/>
      <c r="BV1199" s="513"/>
      <c r="BW1199" s="513"/>
      <c r="BX1199" s="513"/>
      <c r="BY1199" s="513"/>
      <c r="BZ1199" s="513"/>
      <c r="CA1199" s="513"/>
      <c r="CB1199" s="513"/>
      <c r="CC1199" s="1972"/>
      <c r="CD1199" s="1499"/>
      <c r="CE1199" s="1500"/>
      <c r="CF1199" s="1501"/>
      <c r="CG1199" s="1500"/>
      <c r="CH1199" s="1500"/>
      <c r="CI1199" s="1500"/>
      <c r="CJ1199" s="1976"/>
      <c r="CK1199" s="1519"/>
      <c r="CL1199" s="1509"/>
    </row>
    <row r="1200" spans="1:90" s="514" customFormat="1">
      <c r="A1200" s="511"/>
      <c r="B1200" s="512"/>
      <c r="C1200" s="1493"/>
      <c r="D1200" s="1493"/>
      <c r="E1200" s="1493"/>
      <c r="F1200" s="1493"/>
      <c r="G1200" s="1493"/>
      <c r="H1200" s="1530"/>
      <c r="I1200" s="1972"/>
      <c r="J1200" s="1542"/>
      <c r="K1200" s="513"/>
      <c r="L1200" s="513"/>
      <c r="M1200" s="513"/>
      <c r="N1200" s="513"/>
      <c r="O1200" s="513"/>
      <c r="P1200" s="513"/>
      <c r="Q1200" s="513"/>
      <c r="R1200" s="513"/>
      <c r="S1200" s="513"/>
      <c r="T1200" s="513"/>
      <c r="U1200" s="513"/>
      <c r="V1200" s="513"/>
      <c r="W1200" s="513"/>
      <c r="X1200" s="513"/>
      <c r="Y1200" s="513"/>
      <c r="Z1200" s="513"/>
      <c r="AA1200" s="513"/>
      <c r="AB1200" s="513"/>
      <c r="AC1200" s="513"/>
      <c r="AD1200" s="513"/>
      <c r="AE1200" s="513"/>
      <c r="AF1200" s="513"/>
      <c r="AG1200" s="513"/>
      <c r="AH1200" s="513"/>
      <c r="AI1200" s="513"/>
      <c r="AJ1200" s="513"/>
      <c r="AK1200" s="513"/>
      <c r="AL1200" s="513"/>
      <c r="AM1200" s="513"/>
      <c r="AN1200" s="513"/>
      <c r="AO1200" s="513"/>
      <c r="AP1200" s="513"/>
      <c r="AQ1200" s="513"/>
      <c r="AR1200" s="513"/>
      <c r="AS1200" s="513"/>
      <c r="AT1200" s="513"/>
      <c r="AU1200" s="513"/>
      <c r="AV1200" s="513"/>
      <c r="AW1200" s="513"/>
      <c r="AX1200" s="513"/>
      <c r="AY1200" s="513"/>
      <c r="AZ1200" s="513"/>
      <c r="BA1200" s="513"/>
      <c r="BB1200" s="513"/>
      <c r="BC1200" s="513"/>
      <c r="BD1200" s="513"/>
      <c r="BE1200" s="513"/>
      <c r="BF1200" s="513"/>
      <c r="BG1200" s="513"/>
      <c r="BH1200" s="513"/>
      <c r="BI1200" s="513"/>
      <c r="BJ1200" s="513"/>
      <c r="BK1200" s="513"/>
      <c r="BL1200" s="513"/>
      <c r="BM1200" s="513"/>
      <c r="BN1200" s="513"/>
      <c r="BO1200" s="513"/>
      <c r="BP1200" s="513"/>
      <c r="BQ1200" s="513"/>
      <c r="BR1200" s="513"/>
      <c r="BS1200" s="513"/>
      <c r="BT1200" s="513"/>
      <c r="BU1200" s="513"/>
      <c r="BV1200" s="513"/>
      <c r="BW1200" s="513"/>
      <c r="BX1200" s="513"/>
      <c r="BY1200" s="513"/>
      <c r="BZ1200" s="513"/>
      <c r="CA1200" s="513"/>
      <c r="CB1200" s="513"/>
      <c r="CC1200" s="1972"/>
      <c r="CD1200" s="1499"/>
      <c r="CE1200" s="1500"/>
      <c r="CF1200" s="1501"/>
      <c r="CG1200" s="1500"/>
      <c r="CH1200" s="1500"/>
      <c r="CI1200" s="1500"/>
      <c r="CJ1200" s="1976"/>
      <c r="CK1200" s="1519"/>
      <c r="CL1200" s="1509"/>
    </row>
    <row r="1201" spans="1:90" s="514" customFormat="1">
      <c r="A1201" s="511"/>
      <c r="B1201" s="512"/>
      <c r="C1201" s="1493"/>
      <c r="D1201" s="1493"/>
      <c r="E1201" s="1493"/>
      <c r="F1201" s="1493"/>
      <c r="G1201" s="1493"/>
      <c r="H1201" s="1530"/>
      <c r="I1201" s="1972"/>
      <c r="J1201" s="1542"/>
      <c r="K1201" s="513"/>
      <c r="L1201" s="513"/>
      <c r="M1201" s="513"/>
      <c r="N1201" s="513"/>
      <c r="O1201" s="513"/>
      <c r="P1201" s="513"/>
      <c r="Q1201" s="513"/>
      <c r="R1201" s="513"/>
      <c r="S1201" s="513"/>
      <c r="T1201" s="513"/>
      <c r="U1201" s="513"/>
      <c r="V1201" s="513"/>
      <c r="W1201" s="513"/>
      <c r="X1201" s="513"/>
      <c r="Y1201" s="513"/>
      <c r="Z1201" s="513"/>
      <c r="AA1201" s="513"/>
      <c r="AB1201" s="513"/>
      <c r="AC1201" s="513"/>
      <c r="AD1201" s="513"/>
      <c r="AE1201" s="513"/>
      <c r="AF1201" s="513"/>
      <c r="AG1201" s="513"/>
      <c r="AH1201" s="513"/>
      <c r="AI1201" s="513"/>
      <c r="AJ1201" s="513"/>
      <c r="AK1201" s="513"/>
      <c r="AL1201" s="513"/>
      <c r="AM1201" s="513"/>
      <c r="AN1201" s="513"/>
      <c r="AO1201" s="513"/>
      <c r="AP1201" s="513"/>
      <c r="AQ1201" s="513"/>
      <c r="AR1201" s="513"/>
      <c r="AS1201" s="513"/>
      <c r="AT1201" s="513"/>
      <c r="AU1201" s="513"/>
      <c r="AV1201" s="513"/>
      <c r="AW1201" s="513"/>
      <c r="AX1201" s="513"/>
      <c r="AY1201" s="513"/>
      <c r="AZ1201" s="513"/>
      <c r="BA1201" s="513"/>
      <c r="BB1201" s="513"/>
      <c r="BC1201" s="513"/>
      <c r="BD1201" s="513"/>
      <c r="BE1201" s="513"/>
      <c r="BF1201" s="513"/>
      <c r="BG1201" s="513"/>
      <c r="BH1201" s="513"/>
      <c r="BI1201" s="513"/>
      <c r="BJ1201" s="513"/>
      <c r="BK1201" s="513"/>
      <c r="BL1201" s="513"/>
      <c r="BM1201" s="513"/>
      <c r="BN1201" s="513"/>
      <c r="BO1201" s="513"/>
      <c r="BP1201" s="513"/>
      <c r="BQ1201" s="513"/>
      <c r="BR1201" s="513"/>
      <c r="BS1201" s="513"/>
      <c r="BT1201" s="513"/>
      <c r="BU1201" s="513"/>
      <c r="BV1201" s="513"/>
      <c r="BW1201" s="513"/>
      <c r="BX1201" s="513"/>
      <c r="BY1201" s="513"/>
      <c r="BZ1201" s="513"/>
      <c r="CA1201" s="513"/>
      <c r="CB1201" s="513"/>
      <c r="CC1201" s="1972"/>
      <c r="CD1201" s="1499"/>
      <c r="CE1201" s="1500"/>
      <c r="CF1201" s="1501"/>
      <c r="CG1201" s="1500"/>
      <c r="CH1201" s="1500"/>
      <c r="CI1201" s="1500"/>
      <c r="CJ1201" s="1976"/>
      <c r="CK1201" s="1519"/>
      <c r="CL1201" s="1509"/>
    </row>
    <row r="1202" spans="1:90" s="514" customFormat="1">
      <c r="A1202" s="511"/>
      <c r="B1202" s="512"/>
      <c r="C1202" s="1493"/>
      <c r="D1202" s="1493"/>
      <c r="E1202" s="1493"/>
      <c r="F1202" s="1493"/>
      <c r="G1202" s="1493"/>
      <c r="H1202" s="1530"/>
      <c r="I1202" s="1972"/>
      <c r="J1202" s="1542"/>
      <c r="K1202" s="513"/>
      <c r="L1202" s="513"/>
      <c r="M1202" s="513"/>
      <c r="N1202" s="513"/>
      <c r="O1202" s="513"/>
      <c r="P1202" s="513"/>
      <c r="Q1202" s="513"/>
      <c r="R1202" s="513"/>
      <c r="S1202" s="513"/>
      <c r="T1202" s="513"/>
      <c r="U1202" s="513"/>
      <c r="V1202" s="513"/>
      <c r="W1202" s="513"/>
      <c r="X1202" s="513"/>
      <c r="Y1202" s="513"/>
      <c r="Z1202" s="513"/>
      <c r="AA1202" s="513"/>
      <c r="AB1202" s="513"/>
      <c r="AC1202" s="513"/>
      <c r="AD1202" s="513"/>
      <c r="AE1202" s="513"/>
      <c r="AF1202" s="513"/>
      <c r="AG1202" s="513"/>
      <c r="AH1202" s="513"/>
      <c r="AI1202" s="513"/>
      <c r="AJ1202" s="513"/>
      <c r="AK1202" s="513"/>
      <c r="AL1202" s="513"/>
      <c r="AM1202" s="513"/>
      <c r="AN1202" s="513"/>
      <c r="AO1202" s="513"/>
      <c r="AP1202" s="513"/>
      <c r="AQ1202" s="513"/>
      <c r="AR1202" s="513"/>
      <c r="AS1202" s="513"/>
      <c r="AT1202" s="513"/>
      <c r="AU1202" s="513"/>
      <c r="AV1202" s="513"/>
      <c r="AW1202" s="513"/>
      <c r="AX1202" s="513"/>
      <c r="AY1202" s="513"/>
      <c r="AZ1202" s="513"/>
      <c r="BA1202" s="513"/>
      <c r="BB1202" s="513"/>
      <c r="BC1202" s="513"/>
      <c r="BD1202" s="513"/>
      <c r="BE1202" s="513"/>
      <c r="BF1202" s="513"/>
      <c r="BG1202" s="513"/>
      <c r="BH1202" s="513"/>
      <c r="BI1202" s="513"/>
      <c r="BJ1202" s="513"/>
      <c r="BK1202" s="513"/>
      <c r="BL1202" s="513"/>
      <c r="BM1202" s="513"/>
      <c r="BN1202" s="513"/>
      <c r="BO1202" s="513"/>
      <c r="BP1202" s="513"/>
      <c r="BQ1202" s="513"/>
      <c r="BR1202" s="513"/>
      <c r="BS1202" s="513"/>
      <c r="BT1202" s="513"/>
      <c r="BU1202" s="513"/>
      <c r="BV1202" s="513"/>
      <c r="BW1202" s="513"/>
      <c r="BX1202" s="513"/>
      <c r="BY1202" s="513"/>
      <c r="BZ1202" s="513"/>
      <c r="CA1202" s="513"/>
      <c r="CB1202" s="513"/>
      <c r="CC1202" s="1972"/>
      <c r="CD1202" s="1499"/>
      <c r="CE1202" s="1500"/>
      <c r="CF1202" s="1501"/>
      <c r="CG1202" s="1500"/>
      <c r="CH1202" s="1500"/>
      <c r="CI1202" s="1500"/>
      <c r="CJ1202" s="1976"/>
      <c r="CK1202" s="1519"/>
      <c r="CL1202" s="1509"/>
    </row>
    <row r="1203" spans="1:90" s="514" customFormat="1">
      <c r="A1203" s="511"/>
      <c r="B1203" s="512"/>
      <c r="C1203" s="1493"/>
      <c r="D1203" s="1493"/>
      <c r="E1203" s="1493"/>
      <c r="F1203" s="1493"/>
      <c r="G1203" s="1493"/>
      <c r="H1203" s="1530"/>
      <c r="I1203" s="1972"/>
      <c r="J1203" s="1542"/>
      <c r="K1203" s="513"/>
      <c r="L1203" s="513"/>
      <c r="M1203" s="513"/>
      <c r="N1203" s="513"/>
      <c r="O1203" s="513"/>
      <c r="P1203" s="513"/>
      <c r="Q1203" s="513"/>
      <c r="R1203" s="513"/>
      <c r="S1203" s="513"/>
      <c r="T1203" s="513"/>
      <c r="U1203" s="513"/>
      <c r="V1203" s="513"/>
      <c r="W1203" s="513"/>
      <c r="X1203" s="513"/>
      <c r="Y1203" s="513"/>
      <c r="Z1203" s="513"/>
      <c r="AA1203" s="513"/>
      <c r="AB1203" s="513"/>
      <c r="AC1203" s="513"/>
      <c r="AD1203" s="513"/>
      <c r="AE1203" s="513"/>
      <c r="AF1203" s="513"/>
      <c r="AG1203" s="513"/>
      <c r="AH1203" s="513"/>
      <c r="AI1203" s="513"/>
      <c r="AJ1203" s="513"/>
      <c r="AK1203" s="513"/>
      <c r="AL1203" s="513"/>
      <c r="AM1203" s="513"/>
      <c r="AN1203" s="513"/>
      <c r="AO1203" s="513"/>
      <c r="AP1203" s="513"/>
      <c r="AQ1203" s="513"/>
      <c r="AR1203" s="513"/>
      <c r="AS1203" s="513"/>
      <c r="AT1203" s="513"/>
      <c r="AU1203" s="513"/>
      <c r="AV1203" s="513"/>
      <c r="AW1203" s="513"/>
      <c r="AX1203" s="513"/>
      <c r="AY1203" s="513"/>
      <c r="AZ1203" s="513"/>
      <c r="BA1203" s="513"/>
      <c r="BB1203" s="513"/>
      <c r="BC1203" s="513"/>
      <c r="BD1203" s="513"/>
      <c r="BE1203" s="513"/>
      <c r="BF1203" s="513"/>
      <c r="BG1203" s="513"/>
      <c r="BH1203" s="513"/>
      <c r="BI1203" s="513"/>
      <c r="BJ1203" s="513"/>
      <c r="BK1203" s="513"/>
      <c r="BL1203" s="513"/>
      <c r="BM1203" s="513"/>
      <c r="BN1203" s="513"/>
      <c r="BO1203" s="513"/>
      <c r="BP1203" s="513"/>
      <c r="BQ1203" s="513"/>
      <c r="BR1203" s="513"/>
      <c r="BS1203" s="513"/>
      <c r="BT1203" s="513"/>
      <c r="BU1203" s="513"/>
      <c r="BV1203" s="513"/>
      <c r="BW1203" s="513"/>
      <c r="BX1203" s="513"/>
      <c r="BY1203" s="513"/>
      <c r="BZ1203" s="513"/>
      <c r="CA1203" s="513"/>
      <c r="CB1203" s="513"/>
      <c r="CC1203" s="1972"/>
      <c r="CD1203" s="1499"/>
      <c r="CE1203" s="1500"/>
      <c r="CF1203" s="1501"/>
      <c r="CG1203" s="1500"/>
      <c r="CH1203" s="1500"/>
      <c r="CI1203" s="1500"/>
      <c r="CJ1203" s="1976"/>
      <c r="CK1203" s="1519"/>
      <c r="CL1203" s="1509"/>
    </row>
    <row r="1204" spans="1:90" s="514" customFormat="1">
      <c r="A1204" s="511"/>
      <c r="B1204" s="512"/>
      <c r="C1204" s="1493"/>
      <c r="D1204" s="1493"/>
      <c r="E1204" s="1493"/>
      <c r="F1204" s="1493"/>
      <c r="G1204" s="1493"/>
      <c r="H1204" s="1530"/>
      <c r="I1204" s="1972"/>
      <c r="J1204" s="1542"/>
      <c r="K1204" s="513"/>
      <c r="L1204" s="513"/>
      <c r="M1204" s="513"/>
      <c r="N1204" s="513"/>
      <c r="O1204" s="513"/>
      <c r="P1204" s="513"/>
      <c r="Q1204" s="513"/>
      <c r="R1204" s="513"/>
      <c r="S1204" s="513"/>
      <c r="T1204" s="513"/>
      <c r="U1204" s="513"/>
      <c r="V1204" s="513"/>
      <c r="W1204" s="513"/>
      <c r="X1204" s="513"/>
      <c r="Y1204" s="513"/>
      <c r="Z1204" s="513"/>
      <c r="AA1204" s="513"/>
      <c r="AB1204" s="513"/>
      <c r="AC1204" s="513"/>
      <c r="AD1204" s="513"/>
      <c r="AE1204" s="513"/>
      <c r="AF1204" s="513"/>
      <c r="AG1204" s="513"/>
      <c r="AH1204" s="513"/>
      <c r="AI1204" s="513"/>
      <c r="AJ1204" s="513"/>
      <c r="AK1204" s="513"/>
      <c r="AL1204" s="513"/>
      <c r="AM1204" s="513"/>
      <c r="AN1204" s="513"/>
      <c r="AO1204" s="513"/>
      <c r="AP1204" s="513"/>
      <c r="AQ1204" s="513"/>
      <c r="AR1204" s="513"/>
      <c r="AS1204" s="513"/>
      <c r="AT1204" s="513"/>
      <c r="AU1204" s="513"/>
      <c r="AV1204" s="513"/>
      <c r="AW1204" s="513"/>
      <c r="AX1204" s="513"/>
      <c r="AY1204" s="513"/>
      <c r="AZ1204" s="513"/>
      <c r="BA1204" s="513"/>
      <c r="BB1204" s="513"/>
      <c r="BC1204" s="513"/>
      <c r="BD1204" s="513"/>
      <c r="BE1204" s="513"/>
      <c r="BF1204" s="513"/>
      <c r="BG1204" s="513"/>
      <c r="BH1204" s="513"/>
      <c r="BI1204" s="513"/>
      <c r="BJ1204" s="513"/>
      <c r="BK1204" s="513"/>
      <c r="BL1204" s="513"/>
      <c r="BM1204" s="513"/>
      <c r="BN1204" s="513"/>
      <c r="BO1204" s="513"/>
      <c r="BP1204" s="513"/>
      <c r="BQ1204" s="513"/>
      <c r="BR1204" s="513"/>
      <c r="BS1204" s="513"/>
      <c r="BT1204" s="513"/>
      <c r="BU1204" s="513"/>
      <c r="BV1204" s="513"/>
      <c r="BW1204" s="513"/>
      <c r="BX1204" s="513"/>
      <c r="BY1204" s="513"/>
      <c r="BZ1204" s="513"/>
      <c r="CA1204" s="513"/>
      <c r="CB1204" s="513"/>
      <c r="CC1204" s="1972"/>
      <c r="CD1204" s="1499"/>
      <c r="CE1204" s="1500"/>
      <c r="CF1204" s="1501"/>
      <c r="CG1204" s="1500"/>
      <c r="CH1204" s="1500"/>
      <c r="CI1204" s="1500"/>
      <c r="CJ1204" s="1976"/>
      <c r="CK1204" s="1519"/>
      <c r="CL1204" s="1509"/>
    </row>
    <row r="1205" spans="1:90" s="514" customFormat="1">
      <c r="A1205" s="511"/>
      <c r="B1205" s="512"/>
      <c r="C1205" s="1493"/>
      <c r="D1205" s="1493"/>
      <c r="E1205" s="1493"/>
      <c r="F1205" s="1493"/>
      <c r="G1205" s="1493"/>
      <c r="H1205" s="1530"/>
      <c r="I1205" s="1972"/>
      <c r="J1205" s="1542"/>
      <c r="K1205" s="513"/>
      <c r="L1205" s="513"/>
      <c r="M1205" s="513"/>
      <c r="N1205" s="513"/>
      <c r="O1205" s="513"/>
      <c r="P1205" s="513"/>
      <c r="Q1205" s="513"/>
      <c r="R1205" s="513"/>
      <c r="S1205" s="513"/>
      <c r="T1205" s="513"/>
      <c r="U1205" s="513"/>
      <c r="V1205" s="513"/>
      <c r="W1205" s="513"/>
      <c r="X1205" s="513"/>
      <c r="Y1205" s="513"/>
      <c r="Z1205" s="513"/>
      <c r="AA1205" s="513"/>
      <c r="AB1205" s="513"/>
      <c r="AC1205" s="513"/>
      <c r="AD1205" s="513"/>
      <c r="AE1205" s="513"/>
      <c r="AF1205" s="513"/>
      <c r="AG1205" s="513"/>
      <c r="AH1205" s="513"/>
      <c r="AI1205" s="513"/>
      <c r="AJ1205" s="513"/>
      <c r="AK1205" s="513"/>
      <c r="AL1205" s="513"/>
      <c r="AM1205" s="513"/>
      <c r="AN1205" s="513"/>
      <c r="AO1205" s="513"/>
      <c r="AP1205" s="513"/>
      <c r="AQ1205" s="513"/>
      <c r="AR1205" s="513"/>
      <c r="AS1205" s="513"/>
      <c r="AT1205" s="513"/>
      <c r="AU1205" s="513"/>
      <c r="AV1205" s="513"/>
      <c r="AW1205" s="513"/>
      <c r="AX1205" s="513"/>
      <c r="AY1205" s="513"/>
      <c r="AZ1205" s="513"/>
      <c r="BA1205" s="513"/>
      <c r="BB1205" s="513"/>
      <c r="BC1205" s="513"/>
      <c r="BD1205" s="513"/>
      <c r="BE1205" s="513"/>
      <c r="BF1205" s="513"/>
      <c r="BG1205" s="513"/>
      <c r="BH1205" s="513"/>
      <c r="BI1205" s="513"/>
      <c r="BJ1205" s="513"/>
      <c r="BK1205" s="513"/>
      <c r="BL1205" s="513"/>
      <c r="BM1205" s="513"/>
      <c r="BN1205" s="513"/>
      <c r="BO1205" s="513"/>
      <c r="BP1205" s="513"/>
      <c r="BQ1205" s="513"/>
      <c r="BR1205" s="513"/>
      <c r="BS1205" s="513"/>
      <c r="BT1205" s="513"/>
      <c r="BU1205" s="513"/>
      <c r="BV1205" s="513"/>
      <c r="BW1205" s="513"/>
      <c r="BX1205" s="513"/>
      <c r="BY1205" s="513"/>
      <c r="BZ1205" s="513"/>
      <c r="CA1205" s="513"/>
      <c r="CB1205" s="513"/>
      <c r="CC1205" s="1972"/>
      <c r="CD1205" s="1499"/>
      <c r="CE1205" s="1500"/>
      <c r="CF1205" s="1501"/>
      <c r="CG1205" s="1500"/>
      <c r="CH1205" s="1500"/>
      <c r="CI1205" s="1500"/>
      <c r="CJ1205" s="1976"/>
      <c r="CK1205" s="1519"/>
      <c r="CL1205" s="1509"/>
    </row>
    <row r="1206" spans="1:90" s="514" customFormat="1">
      <c r="A1206" s="511"/>
      <c r="B1206" s="512"/>
      <c r="C1206" s="1493"/>
      <c r="D1206" s="1493"/>
      <c r="E1206" s="1493"/>
      <c r="F1206" s="1493"/>
      <c r="G1206" s="1493"/>
      <c r="H1206" s="1530"/>
      <c r="I1206" s="1972"/>
      <c r="J1206" s="1542"/>
      <c r="K1206" s="513"/>
      <c r="L1206" s="513"/>
      <c r="M1206" s="513"/>
      <c r="N1206" s="513"/>
      <c r="O1206" s="513"/>
      <c r="P1206" s="513"/>
      <c r="Q1206" s="513"/>
      <c r="R1206" s="513"/>
      <c r="S1206" s="513"/>
      <c r="T1206" s="513"/>
      <c r="U1206" s="513"/>
      <c r="V1206" s="513"/>
      <c r="W1206" s="513"/>
      <c r="X1206" s="513"/>
      <c r="Y1206" s="513"/>
      <c r="Z1206" s="513"/>
      <c r="AA1206" s="513"/>
      <c r="AB1206" s="513"/>
      <c r="AC1206" s="513"/>
      <c r="AD1206" s="513"/>
      <c r="AE1206" s="513"/>
      <c r="AF1206" s="513"/>
      <c r="AG1206" s="513"/>
      <c r="AH1206" s="513"/>
      <c r="AI1206" s="513"/>
      <c r="AJ1206" s="513"/>
      <c r="AK1206" s="513"/>
      <c r="AL1206" s="513"/>
      <c r="AM1206" s="513"/>
      <c r="AN1206" s="513"/>
      <c r="AO1206" s="513"/>
      <c r="AP1206" s="513"/>
      <c r="AQ1206" s="513"/>
      <c r="AR1206" s="513"/>
      <c r="AS1206" s="513"/>
      <c r="AT1206" s="513"/>
      <c r="AU1206" s="513"/>
      <c r="AV1206" s="513"/>
      <c r="AW1206" s="513"/>
      <c r="AX1206" s="513"/>
      <c r="AY1206" s="513"/>
      <c r="AZ1206" s="513"/>
      <c r="BA1206" s="513"/>
      <c r="BB1206" s="513"/>
      <c r="BC1206" s="513"/>
      <c r="BD1206" s="513"/>
      <c r="BE1206" s="513"/>
      <c r="BF1206" s="513"/>
      <c r="BG1206" s="513"/>
      <c r="BH1206" s="513"/>
      <c r="BI1206" s="513"/>
      <c r="BJ1206" s="513"/>
      <c r="BK1206" s="513"/>
      <c r="BL1206" s="513"/>
      <c r="BM1206" s="513"/>
      <c r="BN1206" s="513"/>
      <c r="BO1206" s="513"/>
      <c r="BP1206" s="513"/>
      <c r="BQ1206" s="513"/>
      <c r="BR1206" s="513"/>
      <c r="BS1206" s="513"/>
      <c r="BT1206" s="513"/>
      <c r="BU1206" s="513"/>
      <c r="BV1206" s="513"/>
      <c r="BW1206" s="513"/>
      <c r="BX1206" s="513"/>
      <c r="BY1206" s="513"/>
      <c r="BZ1206" s="513"/>
      <c r="CA1206" s="513"/>
      <c r="CB1206" s="513"/>
      <c r="CC1206" s="1972"/>
      <c r="CD1206" s="1499"/>
      <c r="CE1206" s="1500"/>
      <c r="CF1206" s="1501"/>
      <c r="CG1206" s="1500"/>
      <c r="CH1206" s="1500"/>
      <c r="CI1206" s="1500"/>
      <c r="CJ1206" s="1976"/>
      <c r="CK1206" s="1519"/>
      <c r="CL1206" s="1509"/>
    </row>
    <row r="1207" spans="1:90" s="514" customFormat="1">
      <c r="A1207" s="511"/>
      <c r="B1207" s="512"/>
      <c r="C1207" s="1493"/>
      <c r="D1207" s="1493"/>
      <c r="E1207" s="1493"/>
      <c r="F1207" s="1493"/>
      <c r="G1207" s="1493"/>
      <c r="H1207" s="1530"/>
      <c r="I1207" s="1972"/>
      <c r="J1207" s="1542"/>
      <c r="K1207" s="513"/>
      <c r="L1207" s="513"/>
      <c r="M1207" s="513"/>
      <c r="N1207" s="513"/>
      <c r="O1207" s="513"/>
      <c r="P1207" s="513"/>
      <c r="Q1207" s="513"/>
      <c r="R1207" s="513"/>
      <c r="S1207" s="513"/>
      <c r="T1207" s="513"/>
      <c r="U1207" s="513"/>
      <c r="V1207" s="513"/>
      <c r="W1207" s="513"/>
      <c r="X1207" s="513"/>
      <c r="Y1207" s="513"/>
      <c r="Z1207" s="513"/>
      <c r="AA1207" s="513"/>
      <c r="AB1207" s="513"/>
      <c r="AC1207" s="513"/>
      <c r="AD1207" s="513"/>
      <c r="AE1207" s="513"/>
      <c r="AF1207" s="513"/>
      <c r="AG1207" s="513"/>
      <c r="AH1207" s="513"/>
      <c r="AI1207" s="513"/>
      <c r="AJ1207" s="513"/>
      <c r="AK1207" s="513"/>
      <c r="AL1207" s="513"/>
      <c r="AM1207" s="513"/>
      <c r="AN1207" s="513"/>
      <c r="AO1207" s="513"/>
      <c r="AP1207" s="513"/>
      <c r="AQ1207" s="513"/>
      <c r="AR1207" s="513"/>
      <c r="AS1207" s="513"/>
      <c r="AT1207" s="513"/>
      <c r="AU1207" s="513"/>
      <c r="AV1207" s="513"/>
      <c r="AW1207" s="513"/>
      <c r="AX1207" s="513"/>
      <c r="AY1207" s="513"/>
      <c r="AZ1207" s="513"/>
      <c r="BA1207" s="513"/>
      <c r="BB1207" s="513"/>
      <c r="BC1207" s="513"/>
      <c r="BD1207" s="513"/>
      <c r="BE1207" s="513"/>
      <c r="BF1207" s="513"/>
      <c r="BG1207" s="513"/>
      <c r="BH1207" s="513"/>
      <c r="BI1207" s="513"/>
      <c r="BJ1207" s="513"/>
      <c r="BK1207" s="513"/>
      <c r="BL1207" s="513"/>
      <c r="BM1207" s="513"/>
      <c r="BN1207" s="513"/>
      <c r="BO1207" s="513"/>
      <c r="BP1207" s="513"/>
      <c r="BQ1207" s="513"/>
      <c r="BR1207" s="513"/>
      <c r="BS1207" s="513"/>
      <c r="BT1207" s="513"/>
      <c r="BU1207" s="513"/>
      <c r="BV1207" s="513"/>
      <c r="BW1207" s="513"/>
      <c r="BX1207" s="513"/>
      <c r="BY1207" s="513"/>
      <c r="BZ1207" s="513"/>
      <c r="CA1207" s="513"/>
      <c r="CB1207" s="513"/>
      <c r="CC1207" s="1972"/>
      <c r="CD1207" s="1499"/>
      <c r="CE1207" s="1500"/>
      <c r="CF1207" s="1501"/>
      <c r="CG1207" s="1500"/>
      <c r="CH1207" s="1500"/>
      <c r="CI1207" s="1500"/>
      <c r="CJ1207" s="1976"/>
      <c r="CK1207" s="1519"/>
      <c r="CL1207" s="1509"/>
    </row>
    <row r="1208" spans="1:90" s="514" customFormat="1">
      <c r="A1208" s="511"/>
      <c r="B1208" s="512"/>
      <c r="C1208" s="1493"/>
      <c r="D1208" s="1493"/>
      <c r="E1208" s="1493"/>
      <c r="F1208" s="1493"/>
      <c r="G1208" s="1493"/>
      <c r="H1208" s="1530"/>
      <c r="I1208" s="1972"/>
      <c r="J1208" s="1542"/>
      <c r="K1208" s="513"/>
      <c r="L1208" s="513"/>
      <c r="M1208" s="513"/>
      <c r="N1208" s="513"/>
      <c r="O1208" s="513"/>
      <c r="P1208" s="513"/>
      <c r="Q1208" s="513"/>
      <c r="R1208" s="513"/>
      <c r="S1208" s="513"/>
      <c r="T1208" s="513"/>
      <c r="U1208" s="513"/>
      <c r="V1208" s="513"/>
      <c r="W1208" s="513"/>
      <c r="X1208" s="513"/>
      <c r="Y1208" s="513"/>
      <c r="Z1208" s="513"/>
      <c r="AA1208" s="513"/>
      <c r="AB1208" s="513"/>
      <c r="AC1208" s="513"/>
      <c r="AD1208" s="513"/>
      <c r="AE1208" s="513"/>
      <c r="AF1208" s="513"/>
      <c r="AG1208" s="513"/>
      <c r="AH1208" s="513"/>
      <c r="AI1208" s="513"/>
      <c r="AJ1208" s="513"/>
      <c r="AK1208" s="513"/>
      <c r="AL1208" s="513"/>
      <c r="AM1208" s="513"/>
      <c r="AN1208" s="513"/>
      <c r="AO1208" s="513"/>
      <c r="AP1208" s="513"/>
      <c r="AQ1208" s="513"/>
      <c r="AR1208" s="513"/>
      <c r="AS1208" s="513"/>
      <c r="AT1208" s="513"/>
      <c r="AU1208" s="513"/>
      <c r="AV1208" s="513"/>
      <c r="AW1208" s="513"/>
      <c r="AX1208" s="513"/>
      <c r="AY1208" s="513"/>
      <c r="AZ1208" s="513"/>
      <c r="BA1208" s="513"/>
      <c r="BB1208" s="513"/>
      <c r="BC1208" s="513"/>
      <c r="BD1208" s="513"/>
      <c r="BE1208" s="513"/>
      <c r="BF1208" s="513"/>
      <c r="BG1208" s="513"/>
      <c r="BH1208" s="513"/>
      <c r="BI1208" s="513"/>
      <c r="BJ1208" s="513"/>
      <c r="BK1208" s="513"/>
      <c r="BL1208" s="513"/>
      <c r="BM1208" s="513"/>
      <c r="BN1208" s="513"/>
      <c r="BO1208" s="513"/>
      <c r="BP1208" s="513"/>
      <c r="BQ1208" s="513"/>
      <c r="BR1208" s="513"/>
      <c r="BS1208" s="513"/>
      <c r="BT1208" s="513"/>
      <c r="BU1208" s="513"/>
      <c r="BV1208" s="513"/>
      <c r="BW1208" s="513"/>
      <c r="BX1208" s="513"/>
      <c r="BY1208" s="513"/>
      <c r="BZ1208" s="513"/>
      <c r="CA1208" s="513"/>
      <c r="CB1208" s="513"/>
      <c r="CC1208" s="1972"/>
      <c r="CD1208" s="1499"/>
      <c r="CE1208" s="1500"/>
      <c r="CF1208" s="1501"/>
      <c r="CG1208" s="1500"/>
      <c r="CH1208" s="1500"/>
      <c r="CI1208" s="1500"/>
      <c r="CJ1208" s="1976"/>
      <c r="CK1208" s="1519"/>
      <c r="CL1208" s="1509"/>
    </row>
    <row r="1209" spans="1:90" s="514" customFormat="1">
      <c r="A1209" s="511"/>
      <c r="B1209" s="512"/>
      <c r="C1209" s="1493"/>
      <c r="D1209" s="1493"/>
      <c r="E1209" s="1493"/>
      <c r="F1209" s="1493"/>
      <c r="G1209" s="1493"/>
      <c r="H1209" s="1530"/>
      <c r="I1209" s="1972"/>
      <c r="J1209" s="1542"/>
      <c r="K1209" s="513"/>
      <c r="L1209" s="513"/>
      <c r="M1209" s="513"/>
      <c r="N1209" s="513"/>
      <c r="O1209" s="513"/>
      <c r="P1209" s="513"/>
      <c r="Q1209" s="513"/>
      <c r="R1209" s="513"/>
      <c r="S1209" s="513"/>
      <c r="T1209" s="513"/>
      <c r="U1209" s="513"/>
      <c r="V1209" s="513"/>
      <c r="W1209" s="513"/>
      <c r="X1209" s="513"/>
      <c r="Y1209" s="513"/>
      <c r="Z1209" s="513"/>
      <c r="AA1209" s="513"/>
      <c r="AB1209" s="513"/>
      <c r="AC1209" s="513"/>
      <c r="AD1209" s="513"/>
      <c r="AE1209" s="513"/>
      <c r="AF1209" s="513"/>
      <c r="AG1209" s="513"/>
      <c r="AH1209" s="513"/>
      <c r="AI1209" s="513"/>
      <c r="AJ1209" s="513"/>
      <c r="AK1209" s="513"/>
      <c r="AL1209" s="513"/>
      <c r="AM1209" s="513"/>
      <c r="AN1209" s="513"/>
      <c r="AO1209" s="513"/>
      <c r="AP1209" s="513"/>
      <c r="AQ1209" s="513"/>
      <c r="AR1209" s="513"/>
      <c r="AS1209" s="513"/>
      <c r="AT1209" s="513"/>
      <c r="AU1209" s="513"/>
      <c r="AV1209" s="513"/>
      <c r="AW1209" s="513"/>
      <c r="AX1209" s="513"/>
      <c r="AY1209" s="513"/>
      <c r="AZ1209" s="513"/>
      <c r="BA1209" s="513"/>
      <c r="BB1209" s="513"/>
      <c r="BC1209" s="513"/>
      <c r="BD1209" s="513"/>
      <c r="BE1209" s="513"/>
      <c r="BF1209" s="513"/>
      <c r="BG1209" s="513"/>
      <c r="BH1209" s="513"/>
      <c r="BI1209" s="513"/>
      <c r="BJ1209" s="513"/>
      <c r="BK1209" s="513"/>
      <c r="BL1209" s="513"/>
      <c r="BM1209" s="513"/>
      <c r="BN1209" s="513"/>
      <c r="BO1209" s="513"/>
      <c r="BP1209" s="513"/>
      <c r="BQ1209" s="513"/>
      <c r="BR1209" s="513"/>
      <c r="BS1209" s="513"/>
      <c r="BT1209" s="513"/>
      <c r="BU1209" s="513"/>
      <c r="BV1209" s="513"/>
      <c r="BW1209" s="513"/>
      <c r="BX1209" s="513"/>
      <c r="BY1209" s="513"/>
      <c r="BZ1209" s="513"/>
      <c r="CA1209" s="513"/>
      <c r="CB1209" s="513"/>
      <c r="CC1209" s="1972"/>
      <c r="CD1209" s="1499"/>
      <c r="CE1209" s="1500"/>
      <c r="CF1209" s="1501"/>
      <c r="CG1209" s="1500"/>
      <c r="CH1209" s="1500"/>
      <c r="CI1209" s="1500"/>
      <c r="CJ1209" s="1976"/>
      <c r="CK1209" s="1519"/>
      <c r="CL1209" s="1509"/>
    </row>
    <row r="1210" spans="1:90" s="514" customFormat="1">
      <c r="A1210" s="511"/>
      <c r="B1210" s="512"/>
      <c r="C1210" s="1493"/>
      <c r="D1210" s="1493"/>
      <c r="E1210" s="1493"/>
      <c r="F1210" s="1493"/>
      <c r="G1210" s="1493"/>
      <c r="H1210" s="1530"/>
      <c r="I1210" s="1972"/>
      <c r="J1210" s="1542"/>
      <c r="K1210" s="513"/>
      <c r="L1210" s="513"/>
      <c r="M1210" s="513"/>
      <c r="N1210" s="513"/>
      <c r="O1210" s="513"/>
      <c r="P1210" s="513"/>
      <c r="Q1210" s="513"/>
      <c r="R1210" s="513"/>
      <c r="S1210" s="513"/>
      <c r="T1210" s="513"/>
      <c r="U1210" s="513"/>
      <c r="V1210" s="513"/>
      <c r="W1210" s="513"/>
      <c r="X1210" s="513"/>
      <c r="Y1210" s="513"/>
      <c r="Z1210" s="513"/>
      <c r="AA1210" s="513"/>
      <c r="AB1210" s="513"/>
      <c r="AC1210" s="513"/>
      <c r="AD1210" s="513"/>
      <c r="AE1210" s="513"/>
      <c r="AF1210" s="513"/>
      <c r="AG1210" s="513"/>
      <c r="AH1210" s="513"/>
      <c r="AI1210" s="513"/>
      <c r="AJ1210" s="513"/>
      <c r="AK1210" s="513"/>
      <c r="AL1210" s="513"/>
      <c r="AM1210" s="513"/>
      <c r="AN1210" s="513"/>
      <c r="AO1210" s="513"/>
      <c r="AP1210" s="513"/>
      <c r="AQ1210" s="513"/>
      <c r="AR1210" s="513"/>
      <c r="AS1210" s="513"/>
      <c r="AT1210" s="513"/>
      <c r="AU1210" s="513"/>
      <c r="AV1210" s="513"/>
      <c r="AW1210" s="513"/>
      <c r="AX1210" s="513"/>
      <c r="AY1210" s="513"/>
      <c r="AZ1210" s="513"/>
      <c r="BA1210" s="513"/>
      <c r="BB1210" s="513"/>
      <c r="BC1210" s="513"/>
      <c r="BD1210" s="513"/>
      <c r="BE1210" s="513"/>
      <c r="BF1210" s="513"/>
      <c r="BG1210" s="513"/>
      <c r="BH1210" s="513"/>
      <c r="BI1210" s="513"/>
      <c r="BJ1210" s="513"/>
      <c r="BK1210" s="513"/>
      <c r="BL1210" s="513"/>
      <c r="BM1210" s="513"/>
      <c r="BN1210" s="513"/>
      <c r="BO1210" s="513"/>
      <c r="BP1210" s="513"/>
      <c r="BQ1210" s="513"/>
      <c r="BR1210" s="513"/>
      <c r="BS1210" s="513"/>
      <c r="BT1210" s="513"/>
      <c r="BU1210" s="513"/>
      <c r="BV1210" s="513"/>
      <c r="BW1210" s="513"/>
      <c r="BX1210" s="513"/>
      <c r="BY1210" s="513"/>
      <c r="BZ1210" s="513"/>
      <c r="CA1210" s="513"/>
      <c r="CB1210" s="513"/>
      <c r="CC1210" s="1972"/>
      <c r="CD1210" s="1499"/>
      <c r="CE1210" s="1500"/>
      <c r="CF1210" s="1501"/>
      <c r="CG1210" s="1500"/>
      <c r="CH1210" s="1500"/>
      <c r="CI1210" s="1500"/>
      <c r="CJ1210" s="1976"/>
      <c r="CK1210" s="1519"/>
      <c r="CL1210" s="1509"/>
    </row>
    <row r="1211" spans="1:90" s="514" customFormat="1">
      <c r="A1211" s="511"/>
      <c r="B1211" s="512"/>
      <c r="C1211" s="1493"/>
      <c r="D1211" s="1493"/>
      <c r="E1211" s="1493"/>
      <c r="F1211" s="1493"/>
      <c r="G1211" s="1493"/>
      <c r="H1211" s="1530"/>
      <c r="I1211" s="1972"/>
      <c r="J1211" s="1542"/>
      <c r="K1211" s="513"/>
      <c r="L1211" s="513"/>
      <c r="M1211" s="513"/>
      <c r="N1211" s="513"/>
      <c r="O1211" s="513"/>
      <c r="P1211" s="513"/>
      <c r="Q1211" s="513"/>
      <c r="R1211" s="513"/>
      <c r="S1211" s="513"/>
      <c r="T1211" s="513"/>
      <c r="U1211" s="513"/>
      <c r="V1211" s="513"/>
      <c r="W1211" s="513"/>
      <c r="X1211" s="513"/>
      <c r="Y1211" s="513"/>
      <c r="Z1211" s="513"/>
      <c r="AA1211" s="513"/>
      <c r="AB1211" s="513"/>
      <c r="AC1211" s="513"/>
      <c r="AD1211" s="513"/>
      <c r="AE1211" s="513"/>
      <c r="AF1211" s="513"/>
      <c r="AG1211" s="513"/>
      <c r="AH1211" s="513"/>
      <c r="AI1211" s="513"/>
      <c r="AJ1211" s="513"/>
      <c r="AK1211" s="513"/>
      <c r="AL1211" s="513"/>
      <c r="AM1211" s="513"/>
      <c r="AN1211" s="513"/>
      <c r="AO1211" s="513"/>
      <c r="AP1211" s="513"/>
      <c r="AQ1211" s="513"/>
      <c r="AR1211" s="513"/>
      <c r="AS1211" s="513"/>
      <c r="AT1211" s="513"/>
      <c r="AU1211" s="513"/>
      <c r="AV1211" s="513"/>
      <c r="AW1211" s="513"/>
      <c r="AX1211" s="513"/>
      <c r="AY1211" s="513"/>
      <c r="AZ1211" s="513"/>
      <c r="BA1211" s="513"/>
      <c r="BB1211" s="513"/>
      <c r="BC1211" s="513"/>
      <c r="BD1211" s="513"/>
      <c r="BE1211" s="513"/>
      <c r="BF1211" s="513"/>
      <c r="BG1211" s="513"/>
      <c r="BH1211" s="513"/>
      <c r="BI1211" s="513"/>
      <c r="BJ1211" s="513"/>
      <c r="BK1211" s="513"/>
      <c r="BL1211" s="513"/>
      <c r="BM1211" s="513"/>
      <c r="BN1211" s="513"/>
      <c r="BO1211" s="513"/>
      <c r="BP1211" s="513"/>
      <c r="BQ1211" s="513"/>
      <c r="BR1211" s="513"/>
      <c r="BS1211" s="513"/>
      <c r="BT1211" s="513"/>
      <c r="BU1211" s="513"/>
      <c r="BV1211" s="513"/>
      <c r="BW1211" s="513"/>
      <c r="BX1211" s="513"/>
      <c r="BY1211" s="513"/>
      <c r="BZ1211" s="513"/>
      <c r="CA1211" s="513"/>
      <c r="CB1211" s="513"/>
      <c r="CC1211" s="1972"/>
      <c r="CD1211" s="1499"/>
      <c r="CE1211" s="1500"/>
      <c r="CF1211" s="1501"/>
      <c r="CG1211" s="1500"/>
      <c r="CH1211" s="1500"/>
      <c r="CI1211" s="1500"/>
      <c r="CJ1211" s="1976"/>
      <c r="CK1211" s="1519"/>
      <c r="CL1211" s="1509"/>
    </row>
    <row r="1212" spans="1:90" s="514" customFormat="1">
      <c r="A1212" s="511"/>
      <c r="B1212" s="512"/>
      <c r="C1212" s="1493"/>
      <c r="D1212" s="1493"/>
      <c r="E1212" s="1493"/>
      <c r="F1212" s="1493"/>
      <c r="G1212" s="1493"/>
      <c r="H1212" s="1530"/>
      <c r="I1212" s="1972"/>
      <c r="J1212" s="1542"/>
      <c r="K1212" s="513"/>
      <c r="L1212" s="513"/>
      <c r="M1212" s="513"/>
      <c r="N1212" s="513"/>
      <c r="O1212" s="513"/>
      <c r="P1212" s="513"/>
      <c r="Q1212" s="513"/>
      <c r="R1212" s="513"/>
      <c r="S1212" s="513"/>
      <c r="T1212" s="513"/>
      <c r="U1212" s="513"/>
      <c r="V1212" s="513"/>
      <c r="W1212" s="513"/>
      <c r="X1212" s="513"/>
      <c r="Y1212" s="513"/>
      <c r="Z1212" s="513"/>
      <c r="AA1212" s="513"/>
      <c r="AB1212" s="513"/>
      <c r="AC1212" s="513"/>
      <c r="AD1212" s="513"/>
      <c r="AE1212" s="513"/>
      <c r="AF1212" s="513"/>
      <c r="AG1212" s="513"/>
      <c r="AH1212" s="513"/>
      <c r="AI1212" s="513"/>
      <c r="AJ1212" s="513"/>
      <c r="AK1212" s="513"/>
      <c r="AL1212" s="513"/>
      <c r="AM1212" s="513"/>
      <c r="AN1212" s="513"/>
      <c r="AO1212" s="513"/>
      <c r="AP1212" s="513"/>
      <c r="AQ1212" s="513"/>
      <c r="AR1212" s="513"/>
      <c r="AS1212" s="513"/>
      <c r="AT1212" s="513"/>
      <c r="AU1212" s="513"/>
      <c r="AV1212" s="513"/>
      <c r="AW1212" s="513"/>
      <c r="AX1212" s="513"/>
      <c r="AY1212" s="513"/>
      <c r="AZ1212" s="513"/>
      <c r="BA1212" s="513"/>
      <c r="BB1212" s="513"/>
      <c r="BC1212" s="513"/>
      <c r="BD1212" s="513"/>
      <c r="BE1212" s="513"/>
      <c r="BF1212" s="513"/>
      <c r="BG1212" s="513"/>
      <c r="BH1212" s="513"/>
      <c r="BI1212" s="513"/>
      <c r="BJ1212" s="513"/>
      <c r="BK1212" s="513"/>
      <c r="BL1212" s="513"/>
      <c r="BM1212" s="513"/>
      <c r="BN1212" s="513"/>
      <c r="BO1212" s="513"/>
      <c r="BP1212" s="513"/>
      <c r="BQ1212" s="513"/>
      <c r="BR1212" s="513"/>
      <c r="BS1212" s="513"/>
      <c r="BT1212" s="513"/>
      <c r="BU1212" s="513"/>
      <c r="BV1212" s="513"/>
      <c r="BW1212" s="513"/>
      <c r="BX1212" s="513"/>
      <c r="BY1212" s="513"/>
      <c r="BZ1212" s="513"/>
      <c r="CA1212" s="513"/>
      <c r="CB1212" s="513"/>
      <c r="CC1212" s="1972"/>
      <c r="CD1212" s="1499"/>
      <c r="CE1212" s="1500"/>
      <c r="CF1212" s="1501"/>
      <c r="CG1212" s="1500"/>
      <c r="CH1212" s="1500"/>
      <c r="CI1212" s="1500"/>
      <c r="CJ1212" s="1976"/>
      <c r="CK1212" s="1519"/>
      <c r="CL1212" s="1509"/>
    </row>
    <row r="1213" spans="1:90" s="514" customFormat="1">
      <c r="A1213" s="511"/>
      <c r="B1213" s="512"/>
      <c r="C1213" s="1493"/>
      <c r="D1213" s="1493"/>
      <c r="E1213" s="1493"/>
      <c r="F1213" s="1493"/>
      <c r="G1213" s="1493"/>
      <c r="H1213" s="1530"/>
      <c r="I1213" s="1972"/>
      <c r="J1213" s="1542"/>
      <c r="K1213" s="513"/>
      <c r="L1213" s="513"/>
      <c r="M1213" s="513"/>
      <c r="N1213" s="513"/>
      <c r="O1213" s="513"/>
      <c r="P1213" s="513"/>
      <c r="Q1213" s="513"/>
      <c r="R1213" s="513"/>
      <c r="S1213" s="513"/>
      <c r="T1213" s="513"/>
      <c r="U1213" s="513"/>
      <c r="V1213" s="513"/>
      <c r="W1213" s="513"/>
      <c r="X1213" s="513"/>
      <c r="Y1213" s="513"/>
      <c r="Z1213" s="513"/>
      <c r="AA1213" s="513"/>
      <c r="AB1213" s="513"/>
      <c r="AC1213" s="513"/>
      <c r="AD1213" s="513"/>
      <c r="AE1213" s="513"/>
      <c r="AF1213" s="513"/>
      <c r="AG1213" s="513"/>
      <c r="AH1213" s="513"/>
      <c r="AI1213" s="513"/>
      <c r="AJ1213" s="513"/>
      <c r="AK1213" s="513"/>
      <c r="AL1213" s="513"/>
      <c r="AM1213" s="513"/>
      <c r="AN1213" s="513"/>
      <c r="AO1213" s="513"/>
      <c r="AP1213" s="513"/>
      <c r="AQ1213" s="513"/>
      <c r="AR1213" s="513"/>
      <c r="AS1213" s="513"/>
      <c r="AT1213" s="513"/>
      <c r="AU1213" s="513"/>
      <c r="AV1213" s="513"/>
      <c r="AW1213" s="513"/>
      <c r="AX1213" s="513"/>
      <c r="AY1213" s="513"/>
      <c r="AZ1213" s="513"/>
      <c r="BA1213" s="513"/>
      <c r="BB1213" s="513"/>
      <c r="BC1213" s="513"/>
      <c r="BD1213" s="513"/>
      <c r="BE1213" s="513"/>
      <c r="BF1213" s="513"/>
      <c r="BG1213" s="513"/>
      <c r="BH1213" s="513"/>
      <c r="BI1213" s="513"/>
      <c r="BJ1213" s="513"/>
      <c r="BK1213" s="513"/>
      <c r="BL1213" s="513"/>
      <c r="BM1213" s="513"/>
      <c r="BN1213" s="513"/>
      <c r="BO1213" s="513"/>
      <c r="BP1213" s="513"/>
      <c r="BQ1213" s="513"/>
      <c r="BR1213" s="513"/>
      <c r="BS1213" s="513"/>
      <c r="BT1213" s="513"/>
      <c r="BU1213" s="513"/>
      <c r="BV1213" s="513"/>
      <c r="BW1213" s="513"/>
      <c r="BX1213" s="513"/>
      <c r="BY1213" s="513"/>
      <c r="BZ1213" s="513"/>
      <c r="CA1213" s="513"/>
      <c r="CB1213" s="513"/>
      <c r="CC1213" s="1972"/>
      <c r="CD1213" s="1499"/>
      <c r="CE1213" s="1500"/>
      <c r="CF1213" s="1501"/>
      <c r="CG1213" s="1500"/>
      <c r="CH1213" s="1500"/>
      <c r="CI1213" s="1500"/>
      <c r="CJ1213" s="1976"/>
      <c r="CK1213" s="1519"/>
      <c r="CL1213" s="1509"/>
    </row>
    <row r="1214" spans="1:90" s="514" customFormat="1">
      <c r="A1214" s="511"/>
      <c r="B1214" s="512"/>
      <c r="C1214" s="1493"/>
      <c r="D1214" s="1493"/>
      <c r="E1214" s="1493"/>
      <c r="F1214" s="1493"/>
      <c r="G1214" s="1493"/>
      <c r="H1214" s="1530"/>
      <c r="I1214" s="1972"/>
      <c r="J1214" s="1542"/>
      <c r="K1214" s="513"/>
      <c r="L1214" s="513"/>
      <c r="M1214" s="513"/>
      <c r="N1214" s="513"/>
      <c r="O1214" s="513"/>
      <c r="P1214" s="513"/>
      <c r="Q1214" s="513"/>
      <c r="R1214" s="513"/>
      <c r="S1214" s="513"/>
      <c r="T1214" s="513"/>
      <c r="U1214" s="513"/>
      <c r="V1214" s="513"/>
      <c r="W1214" s="513"/>
      <c r="X1214" s="513"/>
      <c r="Y1214" s="513"/>
      <c r="Z1214" s="513"/>
      <c r="AA1214" s="513"/>
      <c r="AB1214" s="513"/>
      <c r="AC1214" s="513"/>
      <c r="AD1214" s="513"/>
      <c r="AE1214" s="513"/>
      <c r="AF1214" s="513"/>
      <c r="AG1214" s="513"/>
      <c r="AH1214" s="513"/>
      <c r="AI1214" s="513"/>
      <c r="AJ1214" s="513"/>
      <c r="AK1214" s="513"/>
      <c r="AL1214" s="513"/>
      <c r="AM1214" s="513"/>
      <c r="AN1214" s="513"/>
      <c r="AO1214" s="513"/>
      <c r="AP1214" s="513"/>
      <c r="AQ1214" s="513"/>
      <c r="AR1214" s="513"/>
      <c r="AS1214" s="513"/>
      <c r="AT1214" s="513"/>
      <c r="AU1214" s="513"/>
      <c r="AV1214" s="513"/>
      <c r="AW1214" s="513"/>
      <c r="AX1214" s="513"/>
      <c r="AY1214" s="513"/>
      <c r="AZ1214" s="513"/>
      <c r="BA1214" s="513"/>
      <c r="BB1214" s="513"/>
      <c r="BC1214" s="513"/>
      <c r="BD1214" s="513"/>
      <c r="BE1214" s="513"/>
      <c r="BF1214" s="513"/>
      <c r="BG1214" s="513"/>
      <c r="BH1214" s="513"/>
      <c r="BI1214" s="513"/>
      <c r="BJ1214" s="513"/>
      <c r="BK1214" s="513"/>
      <c r="BL1214" s="513"/>
      <c r="BM1214" s="513"/>
      <c r="BN1214" s="513"/>
      <c r="BO1214" s="513"/>
      <c r="BP1214" s="513"/>
      <c r="BQ1214" s="513"/>
      <c r="BR1214" s="513"/>
      <c r="BS1214" s="513"/>
      <c r="BT1214" s="513"/>
      <c r="BU1214" s="513"/>
      <c r="BV1214" s="513"/>
      <c r="BW1214" s="513"/>
      <c r="BX1214" s="513"/>
      <c r="BY1214" s="513"/>
      <c r="BZ1214" s="513"/>
      <c r="CA1214" s="513"/>
      <c r="CB1214" s="513"/>
      <c r="CC1214" s="1972"/>
      <c r="CD1214" s="1499"/>
      <c r="CE1214" s="1500"/>
      <c r="CF1214" s="1501"/>
      <c r="CG1214" s="1500"/>
      <c r="CH1214" s="1500"/>
      <c r="CI1214" s="1500"/>
      <c r="CJ1214" s="1976"/>
      <c r="CK1214" s="1519"/>
      <c r="CL1214" s="1509"/>
    </row>
    <row r="1215" spans="1:90" s="514" customFormat="1">
      <c r="A1215" s="511"/>
      <c r="B1215" s="512"/>
      <c r="C1215" s="1493"/>
      <c r="D1215" s="1493"/>
      <c r="E1215" s="1493"/>
      <c r="F1215" s="1493"/>
      <c r="G1215" s="1493"/>
      <c r="H1215" s="1530"/>
      <c r="I1215" s="1972"/>
      <c r="J1215" s="1542"/>
      <c r="K1215" s="513"/>
      <c r="L1215" s="513"/>
      <c r="M1215" s="513"/>
      <c r="N1215" s="513"/>
      <c r="O1215" s="513"/>
      <c r="P1215" s="513"/>
      <c r="Q1215" s="513"/>
      <c r="R1215" s="513"/>
      <c r="S1215" s="513"/>
      <c r="T1215" s="513"/>
      <c r="U1215" s="513"/>
      <c r="V1215" s="513"/>
      <c r="W1215" s="513"/>
      <c r="X1215" s="513"/>
      <c r="Y1215" s="513"/>
      <c r="Z1215" s="513"/>
      <c r="AA1215" s="513"/>
      <c r="AB1215" s="513"/>
      <c r="AC1215" s="513"/>
      <c r="AD1215" s="513"/>
      <c r="AE1215" s="513"/>
      <c r="AF1215" s="513"/>
      <c r="AG1215" s="513"/>
      <c r="AH1215" s="513"/>
      <c r="AI1215" s="513"/>
      <c r="AJ1215" s="513"/>
      <c r="AK1215" s="513"/>
      <c r="AL1215" s="513"/>
      <c r="AM1215" s="513"/>
      <c r="AN1215" s="513"/>
      <c r="AO1215" s="513"/>
      <c r="AP1215" s="513"/>
      <c r="AQ1215" s="513"/>
      <c r="AR1215" s="513"/>
      <c r="AS1215" s="513"/>
      <c r="AT1215" s="513"/>
      <c r="AU1215" s="513"/>
      <c r="AV1215" s="513"/>
      <c r="AW1215" s="513"/>
      <c r="AX1215" s="513"/>
      <c r="AY1215" s="513"/>
      <c r="AZ1215" s="513"/>
      <c r="BA1215" s="513"/>
      <c r="BB1215" s="513"/>
      <c r="BC1215" s="513"/>
      <c r="BD1215" s="513"/>
      <c r="BE1215" s="513"/>
      <c r="BF1215" s="513"/>
      <c r="BG1215" s="513"/>
      <c r="BH1215" s="513"/>
      <c r="BI1215" s="513"/>
      <c r="BJ1215" s="513"/>
      <c r="BK1215" s="513"/>
      <c r="BL1215" s="513"/>
      <c r="BM1215" s="513"/>
      <c r="BN1215" s="513"/>
      <c r="BO1215" s="513"/>
      <c r="BP1215" s="513"/>
      <c r="BQ1215" s="513"/>
      <c r="BR1215" s="513"/>
      <c r="BS1215" s="513"/>
      <c r="BT1215" s="513"/>
      <c r="BU1215" s="513"/>
      <c r="BV1215" s="513"/>
      <c r="BW1215" s="513"/>
      <c r="BX1215" s="513"/>
      <c r="BY1215" s="513"/>
      <c r="BZ1215" s="513"/>
      <c r="CA1215" s="513"/>
      <c r="CB1215" s="513"/>
      <c r="CC1215" s="1972"/>
      <c r="CD1215" s="1499"/>
      <c r="CE1215" s="1500"/>
      <c r="CF1215" s="1501"/>
      <c r="CG1215" s="1500"/>
      <c r="CH1215" s="1500"/>
      <c r="CI1215" s="1500"/>
      <c r="CJ1215" s="1976"/>
      <c r="CK1215" s="1519"/>
      <c r="CL1215" s="1509"/>
    </row>
    <row r="1216" spans="1:90" s="514" customFormat="1">
      <c r="A1216" s="511"/>
      <c r="B1216" s="512"/>
      <c r="C1216" s="1493"/>
      <c r="D1216" s="1493"/>
      <c r="E1216" s="1493"/>
      <c r="F1216" s="1493"/>
      <c r="G1216" s="1493"/>
      <c r="H1216" s="1530"/>
      <c r="I1216" s="1972"/>
      <c r="J1216" s="1542"/>
      <c r="K1216" s="513"/>
      <c r="L1216" s="513"/>
      <c r="M1216" s="513"/>
      <c r="N1216" s="513"/>
      <c r="O1216" s="513"/>
      <c r="P1216" s="513"/>
      <c r="Q1216" s="513"/>
      <c r="R1216" s="513"/>
      <c r="S1216" s="513"/>
      <c r="T1216" s="513"/>
      <c r="U1216" s="513"/>
      <c r="V1216" s="513"/>
      <c r="W1216" s="513"/>
      <c r="X1216" s="513"/>
      <c r="Y1216" s="513"/>
      <c r="Z1216" s="513"/>
      <c r="AA1216" s="513"/>
      <c r="AB1216" s="513"/>
      <c r="AC1216" s="513"/>
      <c r="AD1216" s="513"/>
      <c r="AE1216" s="513"/>
      <c r="AF1216" s="513"/>
      <c r="AG1216" s="513"/>
      <c r="AH1216" s="513"/>
      <c r="AI1216" s="513"/>
      <c r="AJ1216" s="513"/>
      <c r="AK1216" s="513"/>
      <c r="AL1216" s="513"/>
      <c r="AM1216" s="513"/>
      <c r="AN1216" s="513"/>
      <c r="AO1216" s="513"/>
      <c r="AP1216" s="513"/>
      <c r="AQ1216" s="513"/>
      <c r="AR1216" s="513"/>
      <c r="AS1216" s="513"/>
      <c r="AT1216" s="513"/>
      <c r="AU1216" s="513"/>
      <c r="AV1216" s="513"/>
      <c r="AW1216" s="513"/>
      <c r="AX1216" s="513"/>
      <c r="AY1216" s="513"/>
      <c r="AZ1216" s="513"/>
      <c r="BA1216" s="513"/>
      <c r="BB1216" s="513"/>
      <c r="BC1216" s="513"/>
      <c r="BD1216" s="513"/>
      <c r="BE1216" s="513"/>
      <c r="BF1216" s="513"/>
      <c r="BG1216" s="513"/>
      <c r="BH1216" s="513"/>
      <c r="BI1216" s="513"/>
      <c r="BJ1216" s="513"/>
      <c r="BK1216" s="513"/>
      <c r="BL1216" s="513"/>
      <c r="BM1216" s="513"/>
      <c r="BN1216" s="513"/>
      <c r="BO1216" s="513"/>
      <c r="BP1216" s="513"/>
      <c r="BQ1216" s="513"/>
      <c r="BR1216" s="513"/>
      <c r="BS1216" s="513"/>
      <c r="BT1216" s="513"/>
      <c r="BU1216" s="513"/>
      <c r="BV1216" s="513"/>
      <c r="BW1216" s="513"/>
      <c r="BX1216" s="513"/>
      <c r="BY1216" s="513"/>
      <c r="BZ1216" s="513"/>
      <c r="CA1216" s="513"/>
      <c r="CB1216" s="513"/>
      <c r="CC1216" s="1972"/>
      <c r="CD1216" s="1499"/>
      <c r="CE1216" s="1500"/>
      <c r="CF1216" s="1501"/>
      <c r="CG1216" s="1500"/>
      <c r="CH1216" s="1500"/>
      <c r="CI1216" s="1500"/>
      <c r="CJ1216" s="1976"/>
      <c r="CK1216" s="1519"/>
      <c r="CL1216" s="1509"/>
    </row>
    <row r="1217" spans="1:90" s="514" customFormat="1">
      <c r="A1217" s="511"/>
      <c r="B1217" s="512"/>
      <c r="C1217" s="1493"/>
      <c r="D1217" s="1493"/>
      <c r="E1217" s="1493"/>
      <c r="F1217" s="1493"/>
      <c r="G1217" s="1493"/>
      <c r="H1217" s="1530"/>
      <c r="I1217" s="1972"/>
      <c r="J1217" s="1542"/>
      <c r="K1217" s="513"/>
      <c r="L1217" s="513"/>
      <c r="M1217" s="513"/>
      <c r="N1217" s="513"/>
      <c r="O1217" s="513"/>
      <c r="P1217" s="513"/>
      <c r="Q1217" s="513"/>
      <c r="R1217" s="513"/>
      <c r="S1217" s="513"/>
      <c r="T1217" s="513"/>
      <c r="U1217" s="513"/>
      <c r="V1217" s="513"/>
      <c r="W1217" s="513"/>
      <c r="X1217" s="513"/>
      <c r="Y1217" s="513"/>
      <c r="Z1217" s="513"/>
      <c r="AA1217" s="513"/>
      <c r="AB1217" s="513"/>
      <c r="AC1217" s="513"/>
      <c r="AD1217" s="513"/>
      <c r="AE1217" s="513"/>
      <c r="AF1217" s="513"/>
      <c r="AG1217" s="513"/>
      <c r="AH1217" s="513"/>
      <c r="AI1217" s="513"/>
      <c r="AJ1217" s="513"/>
      <c r="AK1217" s="513"/>
      <c r="AL1217" s="513"/>
      <c r="AM1217" s="513"/>
      <c r="AN1217" s="513"/>
      <c r="AO1217" s="513"/>
      <c r="AP1217" s="513"/>
      <c r="AQ1217" s="513"/>
      <c r="AR1217" s="513"/>
      <c r="AS1217" s="513"/>
      <c r="AT1217" s="513"/>
      <c r="AU1217" s="513"/>
      <c r="AV1217" s="513"/>
      <c r="AW1217" s="513"/>
      <c r="AX1217" s="513"/>
      <c r="AY1217" s="513"/>
      <c r="AZ1217" s="513"/>
      <c r="BA1217" s="513"/>
      <c r="BB1217" s="513"/>
      <c r="BC1217" s="513"/>
      <c r="BD1217" s="513"/>
      <c r="BE1217" s="513"/>
      <c r="BF1217" s="513"/>
      <c r="BG1217" s="513"/>
      <c r="BH1217" s="513"/>
      <c r="BI1217" s="513"/>
      <c r="BJ1217" s="513"/>
      <c r="BK1217" s="513"/>
      <c r="BL1217" s="513"/>
      <c r="BM1217" s="513"/>
      <c r="BN1217" s="513"/>
      <c r="BO1217" s="513"/>
      <c r="BP1217" s="513"/>
      <c r="BQ1217" s="513"/>
      <c r="BR1217" s="513"/>
      <c r="BS1217" s="513"/>
      <c r="BT1217" s="513"/>
      <c r="BU1217" s="513"/>
      <c r="BV1217" s="513"/>
      <c r="BW1217" s="513"/>
      <c r="BX1217" s="513"/>
      <c r="BY1217" s="513"/>
      <c r="BZ1217" s="513"/>
      <c r="CA1217" s="513"/>
      <c r="CB1217" s="513"/>
      <c r="CC1217" s="1972"/>
      <c r="CD1217" s="1499"/>
      <c r="CE1217" s="1500"/>
      <c r="CF1217" s="1501"/>
      <c r="CG1217" s="1500"/>
      <c r="CH1217" s="1500"/>
      <c r="CI1217" s="1500"/>
      <c r="CJ1217" s="1976"/>
      <c r="CK1217" s="1519"/>
      <c r="CL1217" s="1509"/>
    </row>
    <row r="1218" spans="1:90" s="514" customFormat="1">
      <c r="A1218" s="511"/>
      <c r="B1218" s="512"/>
      <c r="C1218" s="1493"/>
      <c r="D1218" s="1493"/>
      <c r="E1218" s="1493"/>
      <c r="F1218" s="1493"/>
      <c r="G1218" s="1493"/>
      <c r="H1218" s="1530"/>
      <c r="I1218" s="1972"/>
      <c r="J1218" s="1542"/>
      <c r="K1218" s="513"/>
      <c r="L1218" s="513"/>
      <c r="M1218" s="513"/>
      <c r="N1218" s="513"/>
      <c r="O1218" s="513"/>
      <c r="P1218" s="513"/>
      <c r="Q1218" s="513"/>
      <c r="R1218" s="513"/>
      <c r="S1218" s="513"/>
      <c r="T1218" s="513"/>
      <c r="U1218" s="513"/>
      <c r="V1218" s="513"/>
      <c r="W1218" s="513"/>
      <c r="X1218" s="513"/>
      <c r="Y1218" s="513"/>
      <c r="Z1218" s="513"/>
      <c r="AA1218" s="513"/>
      <c r="AB1218" s="513"/>
      <c r="AC1218" s="513"/>
      <c r="AD1218" s="513"/>
      <c r="AE1218" s="513"/>
      <c r="AF1218" s="513"/>
      <c r="AG1218" s="513"/>
      <c r="AH1218" s="513"/>
      <c r="AI1218" s="513"/>
      <c r="AJ1218" s="513"/>
      <c r="AK1218" s="513"/>
      <c r="AL1218" s="513"/>
      <c r="AM1218" s="513"/>
      <c r="AN1218" s="513"/>
      <c r="AO1218" s="513"/>
      <c r="AP1218" s="513"/>
      <c r="AQ1218" s="513"/>
      <c r="AR1218" s="513"/>
      <c r="AS1218" s="513"/>
      <c r="AT1218" s="513"/>
      <c r="AU1218" s="513"/>
      <c r="AV1218" s="513"/>
      <c r="AW1218" s="513"/>
      <c r="AX1218" s="513"/>
      <c r="AY1218" s="513"/>
      <c r="AZ1218" s="513"/>
      <c r="BA1218" s="513"/>
      <c r="BB1218" s="513"/>
      <c r="BC1218" s="513"/>
      <c r="BD1218" s="513"/>
      <c r="BE1218" s="513"/>
      <c r="BF1218" s="513"/>
      <c r="BG1218" s="513"/>
      <c r="BH1218" s="513"/>
      <c r="BI1218" s="513"/>
      <c r="BJ1218" s="513"/>
      <c r="BK1218" s="513"/>
      <c r="BL1218" s="513"/>
      <c r="BM1218" s="513"/>
      <c r="BN1218" s="513"/>
      <c r="BO1218" s="513"/>
      <c r="BP1218" s="513"/>
      <c r="BQ1218" s="513"/>
      <c r="BR1218" s="513"/>
      <c r="BS1218" s="513"/>
      <c r="BT1218" s="513"/>
      <c r="BU1218" s="513"/>
      <c r="BV1218" s="513"/>
      <c r="BW1218" s="513"/>
      <c r="BX1218" s="513"/>
      <c r="BY1218" s="513"/>
      <c r="BZ1218" s="513"/>
      <c r="CA1218" s="513"/>
      <c r="CB1218" s="513"/>
      <c r="CC1218" s="1972"/>
      <c r="CD1218" s="1499"/>
      <c r="CE1218" s="1500"/>
      <c r="CF1218" s="1501"/>
      <c r="CG1218" s="1500"/>
      <c r="CH1218" s="1500"/>
      <c r="CI1218" s="1500"/>
      <c r="CJ1218" s="1976"/>
      <c r="CK1218" s="1519"/>
      <c r="CL1218" s="1509"/>
    </row>
    <row r="1219" spans="1:90" s="514" customFormat="1">
      <c r="A1219" s="511"/>
      <c r="B1219" s="512"/>
      <c r="C1219" s="1493"/>
      <c r="D1219" s="1493"/>
      <c r="E1219" s="1493"/>
      <c r="F1219" s="1493"/>
      <c r="G1219" s="1493"/>
      <c r="H1219" s="1530"/>
      <c r="I1219" s="1972"/>
      <c r="J1219" s="1542"/>
      <c r="K1219" s="513"/>
      <c r="L1219" s="513"/>
      <c r="M1219" s="513"/>
      <c r="N1219" s="513"/>
      <c r="O1219" s="513"/>
      <c r="P1219" s="513"/>
      <c r="Q1219" s="513"/>
      <c r="R1219" s="513"/>
      <c r="S1219" s="513"/>
      <c r="T1219" s="513"/>
      <c r="U1219" s="513"/>
      <c r="V1219" s="513"/>
      <c r="W1219" s="513"/>
      <c r="X1219" s="513"/>
      <c r="Y1219" s="513"/>
      <c r="Z1219" s="513"/>
      <c r="AA1219" s="513"/>
      <c r="AB1219" s="513"/>
      <c r="AC1219" s="513"/>
      <c r="AD1219" s="513"/>
      <c r="AE1219" s="513"/>
      <c r="AF1219" s="513"/>
      <c r="AG1219" s="513"/>
      <c r="AH1219" s="513"/>
      <c r="AI1219" s="513"/>
      <c r="AJ1219" s="513"/>
      <c r="AK1219" s="513"/>
      <c r="AL1219" s="513"/>
      <c r="AM1219" s="513"/>
      <c r="AN1219" s="513"/>
      <c r="AO1219" s="513"/>
      <c r="AP1219" s="513"/>
      <c r="AQ1219" s="513"/>
      <c r="AR1219" s="513"/>
      <c r="AS1219" s="513"/>
      <c r="AT1219" s="513"/>
      <c r="AU1219" s="513"/>
      <c r="AV1219" s="513"/>
      <c r="AW1219" s="513"/>
      <c r="AX1219" s="513"/>
      <c r="AY1219" s="513"/>
      <c r="AZ1219" s="513"/>
      <c r="BA1219" s="513"/>
      <c r="BB1219" s="513"/>
      <c r="BC1219" s="513"/>
      <c r="BD1219" s="513"/>
      <c r="BE1219" s="513"/>
      <c r="BF1219" s="513"/>
      <c r="BG1219" s="513"/>
      <c r="BH1219" s="513"/>
      <c r="BI1219" s="513"/>
      <c r="BJ1219" s="513"/>
      <c r="BK1219" s="513"/>
      <c r="BL1219" s="513"/>
      <c r="BM1219" s="513"/>
      <c r="BN1219" s="513"/>
      <c r="BO1219" s="513"/>
      <c r="BP1219" s="513"/>
      <c r="BQ1219" s="513"/>
      <c r="BR1219" s="513"/>
      <c r="BS1219" s="513"/>
      <c r="BT1219" s="513"/>
      <c r="BU1219" s="513"/>
      <c r="BV1219" s="513"/>
      <c r="BW1219" s="513"/>
      <c r="BX1219" s="513"/>
      <c r="BY1219" s="513"/>
      <c r="BZ1219" s="513"/>
      <c r="CA1219" s="513"/>
      <c r="CB1219" s="513"/>
      <c r="CC1219" s="1972"/>
      <c r="CD1219" s="1499"/>
      <c r="CE1219" s="1500"/>
      <c r="CF1219" s="1501"/>
      <c r="CG1219" s="1500"/>
      <c r="CH1219" s="1500"/>
      <c r="CI1219" s="1500"/>
      <c r="CJ1219" s="1976"/>
      <c r="CK1219" s="1519"/>
      <c r="CL1219" s="1509"/>
    </row>
    <row r="1220" spans="1:90" s="514" customFormat="1">
      <c r="A1220" s="511"/>
      <c r="B1220" s="512"/>
      <c r="C1220" s="1493"/>
      <c r="D1220" s="1493"/>
      <c r="E1220" s="1493"/>
      <c r="F1220" s="1493"/>
      <c r="G1220" s="1493"/>
      <c r="H1220" s="1530"/>
      <c r="I1220" s="1972"/>
      <c r="J1220" s="1542"/>
      <c r="K1220" s="513"/>
      <c r="L1220" s="513"/>
      <c r="M1220" s="513"/>
      <c r="N1220" s="513"/>
      <c r="O1220" s="513"/>
      <c r="P1220" s="513"/>
      <c r="Q1220" s="513"/>
      <c r="R1220" s="513"/>
      <c r="S1220" s="513"/>
      <c r="T1220" s="513"/>
      <c r="U1220" s="513"/>
      <c r="V1220" s="513"/>
      <c r="W1220" s="513"/>
      <c r="X1220" s="513"/>
      <c r="Y1220" s="513"/>
      <c r="Z1220" s="513"/>
      <c r="AA1220" s="513"/>
      <c r="AB1220" s="513"/>
      <c r="AC1220" s="513"/>
      <c r="AD1220" s="513"/>
      <c r="AE1220" s="513"/>
      <c r="AF1220" s="513"/>
      <c r="AG1220" s="513"/>
      <c r="AH1220" s="513"/>
      <c r="AI1220" s="513"/>
      <c r="AJ1220" s="513"/>
      <c r="AK1220" s="513"/>
      <c r="AL1220" s="513"/>
      <c r="AM1220" s="513"/>
      <c r="AN1220" s="513"/>
      <c r="AO1220" s="513"/>
      <c r="AP1220" s="513"/>
      <c r="AQ1220" s="513"/>
      <c r="AR1220" s="513"/>
      <c r="AS1220" s="513"/>
      <c r="AT1220" s="513"/>
      <c r="AU1220" s="513"/>
      <c r="AV1220" s="513"/>
      <c r="AW1220" s="513"/>
      <c r="AX1220" s="513"/>
      <c r="AY1220" s="513"/>
      <c r="AZ1220" s="513"/>
      <c r="BA1220" s="513"/>
      <c r="BB1220" s="513"/>
      <c r="BC1220" s="513"/>
      <c r="BD1220" s="513"/>
      <c r="BE1220" s="513"/>
      <c r="BF1220" s="513"/>
      <c r="BG1220" s="513"/>
      <c r="BH1220" s="513"/>
      <c r="BI1220" s="513"/>
      <c r="BJ1220" s="513"/>
      <c r="BK1220" s="513"/>
      <c r="BL1220" s="513"/>
      <c r="BM1220" s="513"/>
      <c r="BN1220" s="513"/>
      <c r="BO1220" s="513"/>
      <c r="BP1220" s="513"/>
      <c r="BQ1220" s="513"/>
      <c r="BR1220" s="513"/>
      <c r="BS1220" s="513"/>
      <c r="BT1220" s="513"/>
      <c r="BU1220" s="513"/>
      <c r="BV1220" s="513"/>
      <c r="BW1220" s="513"/>
      <c r="BX1220" s="513"/>
      <c r="BY1220" s="513"/>
      <c r="BZ1220" s="513"/>
      <c r="CA1220" s="513"/>
      <c r="CB1220" s="513"/>
      <c r="CC1220" s="1972"/>
      <c r="CD1220" s="1499"/>
      <c r="CE1220" s="1500"/>
      <c r="CF1220" s="1501"/>
      <c r="CG1220" s="1500"/>
      <c r="CH1220" s="1500"/>
      <c r="CI1220" s="1500"/>
      <c r="CJ1220" s="1976"/>
      <c r="CK1220" s="1519"/>
      <c r="CL1220" s="1509"/>
    </row>
    <row r="1221" spans="1:90" s="514" customFormat="1">
      <c r="A1221" s="511"/>
      <c r="B1221" s="512"/>
      <c r="C1221" s="1493"/>
      <c r="D1221" s="1493"/>
      <c r="E1221" s="1493"/>
      <c r="F1221" s="1493"/>
      <c r="G1221" s="1493"/>
      <c r="H1221" s="1530"/>
      <c r="I1221" s="1972"/>
      <c r="J1221" s="1542"/>
      <c r="K1221" s="513"/>
      <c r="L1221" s="513"/>
      <c r="M1221" s="513"/>
      <c r="N1221" s="513"/>
      <c r="O1221" s="513"/>
      <c r="P1221" s="513"/>
      <c r="Q1221" s="513"/>
      <c r="R1221" s="513"/>
      <c r="S1221" s="513"/>
      <c r="T1221" s="513"/>
      <c r="U1221" s="513"/>
      <c r="V1221" s="513"/>
      <c r="W1221" s="513"/>
      <c r="X1221" s="513"/>
      <c r="Y1221" s="513"/>
      <c r="Z1221" s="513"/>
      <c r="AA1221" s="513"/>
      <c r="AB1221" s="513"/>
      <c r="AC1221" s="513"/>
      <c r="AD1221" s="513"/>
      <c r="AE1221" s="513"/>
      <c r="AF1221" s="513"/>
      <c r="AG1221" s="513"/>
      <c r="AH1221" s="513"/>
      <c r="AI1221" s="513"/>
      <c r="AJ1221" s="513"/>
      <c r="AK1221" s="513"/>
      <c r="AL1221" s="513"/>
      <c r="AM1221" s="513"/>
      <c r="AN1221" s="513"/>
      <c r="AO1221" s="513"/>
      <c r="AP1221" s="513"/>
      <c r="AQ1221" s="513"/>
      <c r="AR1221" s="513"/>
      <c r="AS1221" s="513"/>
      <c r="AT1221" s="513"/>
      <c r="AU1221" s="513"/>
      <c r="AV1221" s="513"/>
      <c r="AW1221" s="513"/>
      <c r="AX1221" s="513"/>
      <c r="AY1221" s="513"/>
      <c r="AZ1221" s="513"/>
      <c r="BA1221" s="513"/>
      <c r="BB1221" s="513"/>
      <c r="BC1221" s="513"/>
      <c r="BD1221" s="513"/>
      <c r="BE1221" s="513"/>
      <c r="BF1221" s="513"/>
      <c r="BG1221" s="513"/>
      <c r="BH1221" s="513"/>
      <c r="BI1221" s="513"/>
      <c r="BJ1221" s="513"/>
      <c r="BK1221" s="513"/>
      <c r="BL1221" s="513"/>
      <c r="BM1221" s="513"/>
      <c r="BN1221" s="513"/>
      <c r="BO1221" s="513"/>
      <c r="BP1221" s="513"/>
      <c r="BQ1221" s="513"/>
      <c r="BR1221" s="513"/>
      <c r="BS1221" s="513"/>
      <c r="BT1221" s="513"/>
      <c r="BU1221" s="513"/>
      <c r="BV1221" s="513"/>
      <c r="BW1221" s="513"/>
      <c r="BX1221" s="513"/>
      <c r="BY1221" s="513"/>
      <c r="BZ1221" s="513"/>
      <c r="CA1221" s="513"/>
      <c r="CB1221" s="513"/>
      <c r="CC1221" s="1972"/>
      <c r="CD1221" s="1499"/>
      <c r="CE1221" s="1500"/>
      <c r="CF1221" s="1501"/>
      <c r="CG1221" s="1500"/>
      <c r="CH1221" s="1500"/>
      <c r="CI1221" s="1500"/>
      <c r="CJ1221" s="1976"/>
      <c r="CK1221" s="1519"/>
      <c r="CL1221" s="1509"/>
    </row>
    <row r="1222" spans="1:90" s="514" customFormat="1">
      <c r="A1222" s="511"/>
      <c r="B1222" s="512"/>
      <c r="C1222" s="1493"/>
      <c r="D1222" s="1493"/>
      <c r="E1222" s="1493"/>
      <c r="F1222" s="1493"/>
      <c r="G1222" s="1493"/>
      <c r="H1222" s="1530"/>
      <c r="I1222" s="1972"/>
      <c r="J1222" s="1542"/>
      <c r="K1222" s="513"/>
      <c r="L1222" s="513"/>
      <c r="M1222" s="513"/>
      <c r="N1222" s="513"/>
      <c r="O1222" s="513"/>
      <c r="P1222" s="513"/>
      <c r="Q1222" s="513"/>
      <c r="R1222" s="513"/>
      <c r="S1222" s="513"/>
      <c r="T1222" s="513"/>
      <c r="U1222" s="513"/>
      <c r="V1222" s="513"/>
      <c r="W1222" s="513"/>
      <c r="X1222" s="513"/>
      <c r="Y1222" s="513"/>
      <c r="Z1222" s="513"/>
      <c r="AA1222" s="513"/>
      <c r="AB1222" s="513"/>
      <c r="AC1222" s="513"/>
      <c r="AD1222" s="513"/>
      <c r="AE1222" s="513"/>
      <c r="AF1222" s="513"/>
      <c r="AG1222" s="513"/>
      <c r="AH1222" s="513"/>
      <c r="AI1222" s="513"/>
      <c r="AJ1222" s="513"/>
      <c r="AK1222" s="513"/>
      <c r="AL1222" s="513"/>
      <c r="AM1222" s="513"/>
      <c r="AN1222" s="513"/>
      <c r="AO1222" s="513"/>
      <c r="AP1222" s="513"/>
      <c r="AQ1222" s="513"/>
      <c r="AR1222" s="513"/>
      <c r="AS1222" s="513"/>
      <c r="AT1222" s="513"/>
      <c r="AU1222" s="513"/>
      <c r="AV1222" s="513"/>
      <c r="AW1222" s="513"/>
      <c r="AX1222" s="513"/>
      <c r="AY1222" s="513"/>
      <c r="AZ1222" s="513"/>
      <c r="BA1222" s="513"/>
      <c r="BB1222" s="513"/>
      <c r="BC1222" s="513"/>
      <c r="BD1222" s="513"/>
      <c r="BE1222" s="513"/>
      <c r="BF1222" s="513"/>
      <c r="BG1222" s="513"/>
      <c r="BH1222" s="513"/>
      <c r="BI1222" s="513"/>
      <c r="BJ1222" s="513"/>
      <c r="BK1222" s="513"/>
      <c r="BL1222" s="513"/>
      <c r="BM1222" s="513"/>
      <c r="BN1222" s="513"/>
      <c r="BO1222" s="513"/>
      <c r="BP1222" s="513"/>
      <c r="BQ1222" s="513"/>
      <c r="BR1222" s="513"/>
      <c r="BS1222" s="513"/>
      <c r="BT1222" s="513"/>
      <c r="BU1222" s="513"/>
      <c r="BV1222" s="513"/>
      <c r="BW1222" s="513"/>
      <c r="BX1222" s="513"/>
      <c r="BY1222" s="513"/>
      <c r="BZ1222" s="513"/>
      <c r="CA1222" s="513"/>
      <c r="CB1222" s="513"/>
      <c r="CC1222" s="1972"/>
      <c r="CD1222" s="1499"/>
      <c r="CE1222" s="1500"/>
      <c r="CF1222" s="1501"/>
      <c r="CG1222" s="1500"/>
      <c r="CH1222" s="1500"/>
      <c r="CI1222" s="1500"/>
      <c r="CJ1222" s="1976"/>
      <c r="CK1222" s="1519"/>
      <c r="CL1222" s="1509"/>
    </row>
    <row r="1223" spans="1:90" s="514" customFormat="1">
      <c r="A1223" s="511"/>
      <c r="B1223" s="512"/>
      <c r="C1223" s="1493"/>
      <c r="D1223" s="1493"/>
      <c r="E1223" s="1493"/>
      <c r="F1223" s="1493"/>
      <c r="G1223" s="1493"/>
      <c r="H1223" s="1530"/>
      <c r="I1223" s="1972"/>
      <c r="J1223" s="1542"/>
      <c r="K1223" s="513"/>
      <c r="L1223" s="513"/>
      <c r="M1223" s="513"/>
      <c r="N1223" s="513"/>
      <c r="O1223" s="513"/>
      <c r="P1223" s="513"/>
      <c r="Q1223" s="513"/>
      <c r="R1223" s="513"/>
      <c r="S1223" s="513"/>
      <c r="T1223" s="513"/>
      <c r="U1223" s="513"/>
      <c r="V1223" s="513"/>
      <c r="W1223" s="513"/>
      <c r="X1223" s="513"/>
      <c r="Y1223" s="513"/>
      <c r="Z1223" s="513"/>
      <c r="AA1223" s="513"/>
      <c r="AB1223" s="513"/>
      <c r="AC1223" s="513"/>
      <c r="AD1223" s="513"/>
      <c r="AE1223" s="513"/>
      <c r="AF1223" s="513"/>
      <c r="AG1223" s="513"/>
      <c r="AH1223" s="513"/>
      <c r="AI1223" s="513"/>
      <c r="AJ1223" s="513"/>
      <c r="AK1223" s="513"/>
      <c r="AL1223" s="513"/>
      <c r="AM1223" s="513"/>
      <c r="AN1223" s="513"/>
      <c r="AO1223" s="513"/>
      <c r="AP1223" s="513"/>
      <c r="AQ1223" s="513"/>
      <c r="AR1223" s="513"/>
      <c r="AS1223" s="513"/>
      <c r="AT1223" s="513"/>
      <c r="AU1223" s="513"/>
      <c r="AV1223" s="513"/>
      <c r="AW1223" s="513"/>
      <c r="AX1223" s="513"/>
      <c r="AY1223" s="513"/>
      <c r="AZ1223" s="513"/>
      <c r="BA1223" s="513"/>
      <c r="BB1223" s="513"/>
      <c r="BC1223" s="513"/>
      <c r="BD1223" s="513"/>
      <c r="BE1223" s="513"/>
      <c r="BF1223" s="513"/>
      <c r="BG1223" s="513"/>
      <c r="BH1223" s="513"/>
      <c r="BI1223" s="513"/>
      <c r="BJ1223" s="513"/>
      <c r="BK1223" s="513"/>
      <c r="BL1223" s="513"/>
      <c r="BM1223" s="513"/>
      <c r="BN1223" s="513"/>
      <c r="BO1223" s="513"/>
      <c r="BP1223" s="513"/>
      <c r="BQ1223" s="513"/>
      <c r="BR1223" s="513"/>
      <c r="BS1223" s="513"/>
      <c r="BT1223" s="513"/>
      <c r="BU1223" s="513"/>
      <c r="BV1223" s="513"/>
      <c r="BW1223" s="513"/>
      <c r="BX1223" s="513"/>
      <c r="BY1223" s="513"/>
      <c r="BZ1223" s="513"/>
      <c r="CA1223" s="513"/>
      <c r="CB1223" s="513"/>
      <c r="CC1223" s="1972"/>
      <c r="CD1223" s="1499"/>
      <c r="CE1223" s="1500"/>
      <c r="CF1223" s="1501"/>
      <c r="CG1223" s="1500"/>
      <c r="CH1223" s="1500"/>
      <c r="CI1223" s="1500"/>
      <c r="CJ1223" s="1976"/>
      <c r="CK1223" s="1519"/>
      <c r="CL1223" s="1509"/>
    </row>
    <row r="1224" spans="1:90" s="514" customFormat="1">
      <c r="A1224" s="511"/>
      <c r="B1224" s="512"/>
      <c r="C1224" s="1493"/>
      <c r="D1224" s="1493"/>
      <c r="E1224" s="1493"/>
      <c r="F1224" s="1493"/>
      <c r="G1224" s="1493"/>
      <c r="H1224" s="1530"/>
      <c r="I1224" s="1972"/>
      <c r="J1224" s="1542"/>
      <c r="K1224" s="513"/>
      <c r="L1224" s="513"/>
      <c r="M1224" s="513"/>
      <c r="N1224" s="513"/>
      <c r="O1224" s="513"/>
      <c r="P1224" s="513"/>
      <c r="Q1224" s="513"/>
      <c r="R1224" s="513"/>
      <c r="S1224" s="513"/>
      <c r="T1224" s="513"/>
      <c r="U1224" s="513"/>
      <c r="V1224" s="513"/>
      <c r="W1224" s="513"/>
      <c r="X1224" s="513"/>
      <c r="Y1224" s="513"/>
      <c r="Z1224" s="513"/>
      <c r="AA1224" s="513"/>
      <c r="AB1224" s="513"/>
      <c r="AC1224" s="513"/>
      <c r="AD1224" s="513"/>
      <c r="AE1224" s="513"/>
      <c r="AF1224" s="513"/>
      <c r="AG1224" s="513"/>
      <c r="AH1224" s="513"/>
      <c r="AI1224" s="513"/>
      <c r="AJ1224" s="513"/>
      <c r="AK1224" s="513"/>
      <c r="AL1224" s="513"/>
      <c r="AM1224" s="513"/>
      <c r="AN1224" s="513"/>
      <c r="AO1224" s="513"/>
      <c r="AP1224" s="513"/>
      <c r="AQ1224" s="513"/>
      <c r="AR1224" s="513"/>
      <c r="AS1224" s="513"/>
      <c r="AT1224" s="513"/>
      <c r="AU1224" s="513"/>
      <c r="AV1224" s="513"/>
      <c r="AW1224" s="513"/>
      <c r="AX1224" s="513"/>
      <c r="AY1224" s="513"/>
      <c r="AZ1224" s="513"/>
      <c r="BA1224" s="513"/>
      <c r="BB1224" s="513"/>
      <c r="BC1224" s="513"/>
      <c r="BD1224" s="513"/>
      <c r="BE1224" s="513"/>
      <c r="BF1224" s="513"/>
      <c r="BG1224" s="513"/>
      <c r="BH1224" s="513"/>
      <c r="BI1224" s="513"/>
      <c r="BJ1224" s="513"/>
      <c r="BK1224" s="513"/>
      <c r="BL1224" s="513"/>
      <c r="BM1224" s="513"/>
      <c r="BN1224" s="513"/>
      <c r="BO1224" s="513"/>
      <c r="BP1224" s="513"/>
      <c r="BQ1224" s="513"/>
      <c r="BR1224" s="513"/>
      <c r="BS1224" s="513"/>
      <c r="BT1224" s="513"/>
      <c r="BU1224" s="513"/>
      <c r="BV1224" s="513"/>
      <c r="BW1224" s="513"/>
      <c r="BX1224" s="513"/>
      <c r="BY1224" s="513"/>
      <c r="BZ1224" s="513"/>
      <c r="CA1224" s="513"/>
      <c r="CB1224" s="513"/>
      <c r="CC1224" s="1972"/>
      <c r="CD1224" s="1499"/>
      <c r="CE1224" s="1500"/>
      <c r="CF1224" s="1501"/>
      <c r="CG1224" s="1500"/>
      <c r="CH1224" s="1500"/>
      <c r="CI1224" s="1500"/>
      <c r="CJ1224" s="1976"/>
      <c r="CK1224" s="1519"/>
      <c r="CL1224" s="1509"/>
    </row>
    <row r="1225" spans="1:90" s="514" customFormat="1">
      <c r="A1225" s="511"/>
      <c r="B1225" s="512"/>
      <c r="C1225" s="1493"/>
      <c r="D1225" s="1493"/>
      <c r="E1225" s="1493"/>
      <c r="F1225" s="1493"/>
      <c r="G1225" s="1493"/>
      <c r="H1225" s="1530"/>
      <c r="I1225" s="1972"/>
      <c r="J1225" s="1542"/>
      <c r="K1225" s="513"/>
      <c r="L1225" s="513"/>
      <c r="M1225" s="513"/>
      <c r="N1225" s="513"/>
      <c r="O1225" s="513"/>
      <c r="P1225" s="513"/>
      <c r="Q1225" s="513"/>
      <c r="R1225" s="513"/>
      <c r="S1225" s="513"/>
      <c r="T1225" s="513"/>
      <c r="U1225" s="513"/>
      <c r="V1225" s="513"/>
      <c r="W1225" s="513"/>
      <c r="X1225" s="513"/>
      <c r="Y1225" s="513"/>
      <c r="Z1225" s="513"/>
      <c r="AA1225" s="513"/>
      <c r="AB1225" s="513"/>
      <c r="AC1225" s="513"/>
      <c r="AD1225" s="513"/>
      <c r="AE1225" s="513"/>
      <c r="AF1225" s="513"/>
      <c r="AG1225" s="513"/>
      <c r="AH1225" s="513"/>
      <c r="AI1225" s="513"/>
      <c r="AJ1225" s="513"/>
      <c r="AK1225" s="513"/>
      <c r="AL1225" s="513"/>
      <c r="AM1225" s="513"/>
      <c r="AN1225" s="513"/>
      <c r="AO1225" s="513"/>
      <c r="AP1225" s="513"/>
      <c r="AQ1225" s="513"/>
      <c r="AR1225" s="513"/>
      <c r="AS1225" s="513"/>
      <c r="AT1225" s="513"/>
      <c r="AU1225" s="513"/>
      <c r="AV1225" s="513"/>
      <c r="AW1225" s="513"/>
      <c r="AX1225" s="513"/>
      <c r="AY1225" s="513"/>
      <c r="AZ1225" s="513"/>
      <c r="BA1225" s="513"/>
      <c r="BB1225" s="513"/>
      <c r="BC1225" s="513"/>
      <c r="BD1225" s="513"/>
      <c r="BE1225" s="513"/>
      <c r="BF1225" s="513"/>
      <c r="BG1225" s="513"/>
      <c r="BH1225" s="513"/>
      <c r="BI1225" s="513"/>
      <c r="BJ1225" s="513"/>
      <c r="BK1225" s="513"/>
      <c r="BL1225" s="513"/>
      <c r="BM1225" s="513"/>
      <c r="BN1225" s="513"/>
      <c r="BO1225" s="513"/>
      <c r="BP1225" s="513"/>
      <c r="BQ1225" s="513"/>
      <c r="BR1225" s="513"/>
      <c r="BS1225" s="513"/>
      <c r="BT1225" s="513"/>
      <c r="BU1225" s="513"/>
      <c r="BV1225" s="513"/>
      <c r="BW1225" s="513"/>
      <c r="BX1225" s="513"/>
      <c r="BY1225" s="513"/>
      <c r="BZ1225" s="513"/>
      <c r="CA1225" s="513"/>
      <c r="CB1225" s="513"/>
      <c r="CC1225" s="1972"/>
      <c r="CD1225" s="1499"/>
      <c r="CE1225" s="1500"/>
      <c r="CF1225" s="1501"/>
      <c r="CG1225" s="1500"/>
      <c r="CH1225" s="1500"/>
      <c r="CI1225" s="1500"/>
      <c r="CJ1225" s="1976"/>
      <c r="CK1225" s="1519"/>
      <c r="CL1225" s="1509"/>
    </row>
    <row r="1226" spans="1:90" s="514" customFormat="1">
      <c r="A1226" s="511"/>
      <c r="B1226" s="512"/>
      <c r="C1226" s="1493"/>
      <c r="D1226" s="1493"/>
      <c r="E1226" s="1493"/>
      <c r="F1226" s="1493"/>
      <c r="G1226" s="1493"/>
      <c r="H1226" s="1530"/>
      <c r="I1226" s="1972"/>
      <c r="J1226" s="1542"/>
      <c r="K1226" s="513"/>
      <c r="L1226" s="513"/>
      <c r="M1226" s="513"/>
      <c r="N1226" s="513"/>
      <c r="O1226" s="513"/>
      <c r="P1226" s="513"/>
      <c r="Q1226" s="513"/>
      <c r="R1226" s="513"/>
      <c r="S1226" s="513"/>
      <c r="T1226" s="513"/>
      <c r="U1226" s="513"/>
      <c r="V1226" s="513"/>
      <c r="W1226" s="513"/>
      <c r="X1226" s="513"/>
      <c r="Y1226" s="513"/>
      <c r="Z1226" s="513"/>
      <c r="AA1226" s="513"/>
      <c r="AB1226" s="513"/>
      <c r="AC1226" s="513"/>
      <c r="AD1226" s="513"/>
      <c r="AE1226" s="513"/>
      <c r="AF1226" s="513"/>
      <c r="AG1226" s="513"/>
      <c r="AH1226" s="513"/>
      <c r="AI1226" s="513"/>
      <c r="AJ1226" s="513"/>
      <c r="AK1226" s="513"/>
      <c r="AL1226" s="513"/>
      <c r="AM1226" s="513"/>
      <c r="AN1226" s="513"/>
      <c r="AO1226" s="513"/>
      <c r="AP1226" s="513"/>
      <c r="AQ1226" s="513"/>
      <c r="AR1226" s="513"/>
      <c r="AS1226" s="513"/>
      <c r="AT1226" s="513"/>
      <c r="AU1226" s="513"/>
      <c r="AV1226" s="513"/>
      <c r="AW1226" s="513"/>
      <c r="AX1226" s="513"/>
      <c r="AY1226" s="513"/>
      <c r="AZ1226" s="513"/>
      <c r="BA1226" s="513"/>
      <c r="BB1226" s="513"/>
      <c r="BC1226" s="513"/>
      <c r="BD1226" s="513"/>
      <c r="BE1226" s="513"/>
      <c r="BF1226" s="513"/>
      <c r="BG1226" s="513"/>
      <c r="BH1226" s="513"/>
      <c r="BI1226" s="513"/>
      <c r="BJ1226" s="513"/>
      <c r="BK1226" s="513"/>
      <c r="BL1226" s="513"/>
      <c r="BM1226" s="513"/>
      <c r="BN1226" s="513"/>
      <c r="BO1226" s="513"/>
      <c r="BP1226" s="513"/>
      <c r="BQ1226" s="513"/>
      <c r="BR1226" s="513"/>
      <c r="BS1226" s="513"/>
      <c r="BT1226" s="513"/>
      <c r="BU1226" s="513"/>
      <c r="BV1226" s="513"/>
      <c r="BW1226" s="513"/>
      <c r="BX1226" s="513"/>
      <c r="BY1226" s="513"/>
      <c r="BZ1226" s="513"/>
      <c r="CA1226" s="513"/>
      <c r="CB1226" s="513"/>
      <c r="CC1226" s="1972"/>
      <c r="CD1226" s="1499"/>
      <c r="CE1226" s="1500"/>
      <c r="CF1226" s="1501"/>
      <c r="CG1226" s="1500"/>
      <c r="CH1226" s="1500"/>
      <c r="CI1226" s="1500"/>
      <c r="CJ1226" s="1976"/>
      <c r="CK1226" s="1519"/>
      <c r="CL1226" s="1509"/>
    </row>
    <row r="1227" spans="1:90" s="514" customFormat="1">
      <c r="A1227" s="511"/>
      <c r="B1227" s="512"/>
      <c r="C1227" s="1493"/>
      <c r="D1227" s="1493"/>
      <c r="E1227" s="1493"/>
      <c r="F1227" s="1493"/>
      <c r="G1227" s="1493"/>
      <c r="H1227" s="1530"/>
      <c r="I1227" s="1972"/>
      <c r="J1227" s="1542"/>
      <c r="K1227" s="513"/>
      <c r="L1227" s="513"/>
      <c r="M1227" s="513"/>
      <c r="N1227" s="513"/>
      <c r="O1227" s="513"/>
      <c r="P1227" s="513"/>
      <c r="Q1227" s="513"/>
      <c r="R1227" s="513"/>
      <c r="S1227" s="513"/>
      <c r="T1227" s="513"/>
      <c r="U1227" s="513"/>
      <c r="V1227" s="513"/>
      <c r="W1227" s="513"/>
      <c r="X1227" s="513"/>
      <c r="Y1227" s="513"/>
      <c r="Z1227" s="513"/>
      <c r="AA1227" s="513"/>
      <c r="AB1227" s="513"/>
      <c r="AC1227" s="513"/>
      <c r="AD1227" s="513"/>
      <c r="AE1227" s="513"/>
      <c r="AF1227" s="513"/>
      <c r="AG1227" s="513"/>
      <c r="AH1227" s="513"/>
      <c r="AI1227" s="513"/>
      <c r="AJ1227" s="513"/>
      <c r="AK1227" s="513"/>
      <c r="AL1227" s="513"/>
      <c r="AM1227" s="513"/>
      <c r="AN1227" s="513"/>
      <c r="AO1227" s="513"/>
      <c r="AP1227" s="513"/>
      <c r="AQ1227" s="513"/>
      <c r="AR1227" s="513"/>
      <c r="AS1227" s="513"/>
      <c r="AT1227" s="513"/>
      <c r="AU1227" s="513"/>
      <c r="AV1227" s="513"/>
      <c r="AW1227" s="513"/>
      <c r="AX1227" s="513"/>
      <c r="AY1227" s="513"/>
      <c r="AZ1227" s="513"/>
      <c r="BA1227" s="513"/>
      <c r="BB1227" s="513"/>
      <c r="BC1227" s="513"/>
      <c r="BD1227" s="513"/>
      <c r="BE1227" s="513"/>
      <c r="BF1227" s="513"/>
      <c r="BG1227" s="513"/>
      <c r="BH1227" s="513"/>
      <c r="BI1227" s="513"/>
      <c r="BJ1227" s="513"/>
      <c r="BK1227" s="513"/>
      <c r="BL1227" s="513"/>
      <c r="BM1227" s="513"/>
      <c r="BN1227" s="513"/>
      <c r="BO1227" s="513"/>
      <c r="BP1227" s="513"/>
      <c r="BQ1227" s="513"/>
      <c r="BR1227" s="513"/>
      <c r="BS1227" s="513"/>
      <c r="BT1227" s="513"/>
      <c r="BU1227" s="513"/>
      <c r="BV1227" s="513"/>
      <c r="BW1227" s="513"/>
      <c r="BX1227" s="513"/>
      <c r="BY1227" s="513"/>
      <c r="BZ1227" s="513"/>
      <c r="CA1227" s="513"/>
      <c r="CB1227" s="513"/>
      <c r="CC1227" s="1972"/>
      <c r="CD1227" s="1499"/>
      <c r="CE1227" s="1500"/>
      <c r="CF1227" s="1501"/>
      <c r="CG1227" s="1500"/>
      <c r="CH1227" s="1500"/>
      <c r="CI1227" s="1500"/>
      <c r="CJ1227" s="1976"/>
      <c r="CK1227" s="1519"/>
      <c r="CL1227" s="1509"/>
    </row>
    <row r="1228" spans="1:90" s="514" customFormat="1">
      <c r="A1228" s="511"/>
      <c r="B1228" s="512"/>
      <c r="C1228" s="1493"/>
      <c r="D1228" s="1493"/>
      <c r="E1228" s="1493"/>
      <c r="F1228" s="1493"/>
      <c r="G1228" s="1493"/>
      <c r="H1228" s="1530"/>
      <c r="I1228" s="1972"/>
      <c r="J1228" s="1542"/>
      <c r="K1228" s="513"/>
      <c r="L1228" s="513"/>
      <c r="M1228" s="513"/>
      <c r="N1228" s="513"/>
      <c r="O1228" s="513"/>
      <c r="P1228" s="513"/>
      <c r="Q1228" s="513"/>
      <c r="R1228" s="513"/>
      <c r="S1228" s="513"/>
      <c r="T1228" s="513"/>
      <c r="U1228" s="513"/>
      <c r="V1228" s="513"/>
      <c r="W1228" s="513"/>
      <c r="X1228" s="513"/>
      <c r="Y1228" s="513"/>
      <c r="Z1228" s="513"/>
      <c r="AA1228" s="513"/>
      <c r="AB1228" s="513"/>
      <c r="AC1228" s="513"/>
      <c r="AD1228" s="513"/>
      <c r="AE1228" s="513"/>
      <c r="AF1228" s="513"/>
      <c r="AG1228" s="513"/>
      <c r="AH1228" s="513"/>
      <c r="AI1228" s="513"/>
      <c r="AJ1228" s="513"/>
      <c r="AK1228" s="513"/>
      <c r="AL1228" s="513"/>
      <c r="AM1228" s="513"/>
      <c r="AN1228" s="513"/>
      <c r="AO1228" s="513"/>
      <c r="AP1228" s="513"/>
      <c r="AQ1228" s="513"/>
      <c r="AR1228" s="513"/>
      <c r="AS1228" s="513"/>
      <c r="AT1228" s="513"/>
      <c r="AU1228" s="513"/>
      <c r="AV1228" s="513"/>
      <c r="AW1228" s="513"/>
      <c r="AX1228" s="513"/>
      <c r="AY1228" s="513"/>
      <c r="AZ1228" s="513"/>
      <c r="BA1228" s="513"/>
      <c r="BB1228" s="513"/>
      <c r="BC1228" s="513"/>
      <c r="BD1228" s="513"/>
      <c r="BE1228" s="513"/>
      <c r="BF1228" s="513"/>
      <c r="BG1228" s="513"/>
      <c r="BH1228" s="513"/>
      <c r="BI1228" s="513"/>
      <c r="BJ1228" s="513"/>
      <c r="BK1228" s="513"/>
      <c r="BL1228" s="513"/>
      <c r="BM1228" s="513"/>
      <c r="BN1228" s="513"/>
      <c r="BO1228" s="513"/>
      <c r="BP1228" s="513"/>
      <c r="BQ1228" s="513"/>
      <c r="BR1228" s="513"/>
      <c r="BS1228" s="513"/>
      <c r="BT1228" s="513"/>
      <c r="BU1228" s="513"/>
      <c r="BV1228" s="513"/>
      <c r="BW1228" s="513"/>
      <c r="BX1228" s="513"/>
      <c r="BY1228" s="513"/>
      <c r="BZ1228" s="513"/>
      <c r="CA1228" s="513"/>
      <c r="CB1228" s="513"/>
      <c r="CC1228" s="1972"/>
      <c r="CD1228" s="1499"/>
      <c r="CE1228" s="1500"/>
      <c r="CF1228" s="1501"/>
      <c r="CG1228" s="1500"/>
      <c r="CH1228" s="1500"/>
      <c r="CI1228" s="1500"/>
      <c r="CJ1228" s="1976"/>
      <c r="CK1228" s="1519"/>
      <c r="CL1228" s="1509"/>
    </row>
    <row r="1229" spans="1:90" s="514" customFormat="1">
      <c r="A1229" s="511"/>
      <c r="B1229" s="512"/>
      <c r="C1229" s="1493"/>
      <c r="D1229" s="1493"/>
      <c r="E1229" s="1493"/>
      <c r="F1229" s="1493"/>
      <c r="G1229" s="1493"/>
      <c r="H1229" s="1530"/>
      <c r="I1229" s="1972"/>
      <c r="J1229" s="1542"/>
      <c r="K1229" s="513"/>
      <c r="L1229" s="513"/>
      <c r="M1229" s="513"/>
      <c r="N1229" s="513"/>
      <c r="O1229" s="513"/>
      <c r="P1229" s="513"/>
      <c r="Q1229" s="513"/>
      <c r="R1229" s="513"/>
      <c r="S1229" s="513"/>
      <c r="T1229" s="513"/>
      <c r="U1229" s="513"/>
      <c r="V1229" s="513"/>
      <c r="W1229" s="513"/>
      <c r="X1229" s="513"/>
      <c r="Y1229" s="513"/>
      <c r="Z1229" s="513"/>
      <c r="AA1229" s="513"/>
      <c r="AB1229" s="513"/>
      <c r="AC1229" s="513"/>
      <c r="AD1229" s="513"/>
      <c r="AE1229" s="513"/>
      <c r="AF1229" s="513"/>
      <c r="AG1229" s="513"/>
      <c r="AH1229" s="513"/>
      <c r="AI1229" s="513"/>
      <c r="AJ1229" s="513"/>
      <c r="AK1229" s="513"/>
      <c r="AL1229" s="513"/>
      <c r="AM1229" s="513"/>
      <c r="AN1229" s="513"/>
      <c r="AO1229" s="513"/>
      <c r="AP1229" s="513"/>
      <c r="AQ1229" s="513"/>
      <c r="AR1229" s="513"/>
      <c r="AS1229" s="513"/>
      <c r="AT1229" s="513"/>
      <c r="AU1229" s="513"/>
      <c r="AV1229" s="513"/>
      <c r="AW1229" s="513"/>
      <c r="AX1229" s="513"/>
      <c r="AY1229" s="513"/>
      <c r="AZ1229" s="513"/>
      <c r="BA1229" s="513"/>
      <c r="BB1229" s="513"/>
      <c r="BC1229" s="513"/>
      <c r="BD1229" s="513"/>
      <c r="BE1229" s="513"/>
      <c r="BF1229" s="513"/>
      <c r="BG1229" s="513"/>
      <c r="BH1229" s="513"/>
      <c r="BI1229" s="513"/>
      <c r="BJ1229" s="513"/>
      <c r="BK1229" s="513"/>
      <c r="BL1229" s="513"/>
      <c r="BM1229" s="513"/>
      <c r="BN1229" s="513"/>
      <c r="BO1229" s="513"/>
      <c r="BP1229" s="513"/>
      <c r="BQ1229" s="513"/>
      <c r="BR1229" s="513"/>
      <c r="BS1229" s="513"/>
      <c r="BT1229" s="513"/>
      <c r="BU1229" s="513"/>
      <c r="BV1229" s="513"/>
      <c r="BW1229" s="513"/>
      <c r="BX1229" s="513"/>
      <c r="BY1229" s="513"/>
      <c r="BZ1229" s="513"/>
      <c r="CA1229" s="513"/>
      <c r="CB1229" s="513"/>
      <c r="CC1229" s="1972"/>
      <c r="CD1229" s="1499"/>
      <c r="CE1229" s="1500"/>
      <c r="CF1229" s="1501"/>
      <c r="CG1229" s="1500"/>
      <c r="CH1229" s="1500"/>
      <c r="CI1229" s="1500"/>
      <c r="CJ1229" s="1976"/>
      <c r="CK1229" s="1519"/>
      <c r="CL1229" s="1509"/>
    </row>
    <row r="1230" spans="1:90" s="514" customFormat="1">
      <c r="A1230" s="511"/>
      <c r="B1230" s="512"/>
      <c r="C1230" s="1493"/>
      <c r="D1230" s="1493"/>
      <c r="E1230" s="1493"/>
      <c r="F1230" s="1493"/>
      <c r="G1230" s="1493"/>
      <c r="H1230" s="1530"/>
      <c r="I1230" s="1972"/>
      <c r="J1230" s="1542"/>
      <c r="K1230" s="513"/>
      <c r="L1230" s="513"/>
      <c r="M1230" s="513"/>
      <c r="N1230" s="513"/>
      <c r="O1230" s="513"/>
      <c r="P1230" s="513"/>
      <c r="Q1230" s="513"/>
      <c r="R1230" s="513"/>
      <c r="S1230" s="513"/>
      <c r="T1230" s="513"/>
      <c r="U1230" s="513"/>
      <c r="V1230" s="513"/>
      <c r="W1230" s="513"/>
      <c r="X1230" s="513"/>
      <c r="Y1230" s="513"/>
      <c r="Z1230" s="513"/>
      <c r="AA1230" s="513"/>
      <c r="AB1230" s="513"/>
      <c r="AC1230" s="513"/>
      <c r="AD1230" s="513"/>
      <c r="AE1230" s="513"/>
      <c r="AF1230" s="513"/>
      <c r="AG1230" s="513"/>
      <c r="AH1230" s="513"/>
      <c r="AI1230" s="513"/>
      <c r="AJ1230" s="513"/>
      <c r="AK1230" s="513"/>
      <c r="AL1230" s="513"/>
      <c r="AM1230" s="513"/>
      <c r="AN1230" s="513"/>
      <c r="AO1230" s="513"/>
      <c r="AP1230" s="513"/>
      <c r="AQ1230" s="513"/>
      <c r="AR1230" s="513"/>
      <c r="AS1230" s="513"/>
      <c r="AT1230" s="513"/>
      <c r="AU1230" s="513"/>
      <c r="AV1230" s="513"/>
      <c r="AW1230" s="513"/>
      <c r="AX1230" s="513"/>
      <c r="AY1230" s="513"/>
      <c r="AZ1230" s="513"/>
      <c r="BA1230" s="513"/>
      <c r="BB1230" s="513"/>
      <c r="BC1230" s="513"/>
      <c r="BD1230" s="513"/>
      <c r="BE1230" s="513"/>
      <c r="BF1230" s="513"/>
      <c r="BG1230" s="513"/>
      <c r="BH1230" s="513"/>
      <c r="BI1230" s="513"/>
      <c r="BJ1230" s="513"/>
      <c r="BK1230" s="513"/>
      <c r="BL1230" s="513"/>
      <c r="BM1230" s="513"/>
      <c r="BN1230" s="513"/>
      <c r="BO1230" s="513"/>
      <c r="BP1230" s="513"/>
      <c r="BQ1230" s="513"/>
      <c r="BR1230" s="513"/>
      <c r="BS1230" s="513"/>
      <c r="BT1230" s="513"/>
      <c r="BU1230" s="513"/>
      <c r="BV1230" s="513"/>
      <c r="BW1230" s="513"/>
      <c r="BX1230" s="513"/>
      <c r="BY1230" s="513"/>
      <c r="BZ1230" s="513"/>
      <c r="CA1230" s="513"/>
      <c r="CB1230" s="513"/>
      <c r="CC1230" s="1972"/>
      <c r="CD1230" s="1499"/>
      <c r="CE1230" s="1500"/>
      <c r="CF1230" s="1501"/>
      <c r="CG1230" s="1500"/>
      <c r="CH1230" s="1500"/>
      <c r="CI1230" s="1500"/>
      <c r="CJ1230" s="1976"/>
      <c r="CK1230" s="1519"/>
      <c r="CL1230" s="1509"/>
    </row>
    <row r="1231" spans="1:90" s="514" customFormat="1">
      <c r="A1231" s="511"/>
      <c r="B1231" s="512"/>
      <c r="C1231" s="1493"/>
      <c r="D1231" s="1493"/>
      <c r="E1231" s="1493"/>
      <c r="F1231" s="1493"/>
      <c r="G1231" s="1493"/>
      <c r="H1231" s="1530"/>
      <c r="I1231" s="1972"/>
      <c r="J1231" s="1542"/>
      <c r="K1231" s="513"/>
      <c r="L1231" s="513"/>
      <c r="M1231" s="513"/>
      <c r="N1231" s="513"/>
      <c r="O1231" s="513"/>
      <c r="P1231" s="513"/>
      <c r="Q1231" s="513"/>
      <c r="R1231" s="513"/>
      <c r="S1231" s="513"/>
      <c r="T1231" s="513"/>
      <c r="U1231" s="513"/>
      <c r="V1231" s="513"/>
      <c r="W1231" s="513"/>
      <c r="X1231" s="513"/>
      <c r="Y1231" s="513"/>
      <c r="Z1231" s="513"/>
      <c r="AA1231" s="513"/>
      <c r="AB1231" s="513"/>
      <c r="AC1231" s="513"/>
      <c r="AD1231" s="513"/>
      <c r="AE1231" s="513"/>
      <c r="AF1231" s="513"/>
      <c r="AG1231" s="513"/>
      <c r="AH1231" s="513"/>
      <c r="AI1231" s="513"/>
      <c r="AJ1231" s="513"/>
      <c r="AK1231" s="513"/>
      <c r="AL1231" s="513"/>
      <c r="AM1231" s="513"/>
      <c r="AN1231" s="513"/>
      <c r="AO1231" s="513"/>
      <c r="AP1231" s="513"/>
      <c r="AQ1231" s="513"/>
      <c r="AR1231" s="513"/>
      <c r="AS1231" s="513"/>
      <c r="AT1231" s="513"/>
      <c r="AU1231" s="513"/>
      <c r="AV1231" s="513"/>
      <c r="AW1231" s="513"/>
      <c r="AX1231" s="513"/>
      <c r="AY1231" s="513"/>
      <c r="AZ1231" s="513"/>
      <c r="BA1231" s="513"/>
      <c r="BB1231" s="513"/>
      <c r="BC1231" s="513"/>
      <c r="BD1231" s="513"/>
      <c r="BE1231" s="513"/>
      <c r="BF1231" s="513"/>
      <c r="BG1231" s="513"/>
      <c r="BH1231" s="513"/>
      <c r="BI1231" s="513"/>
      <c r="BJ1231" s="513"/>
      <c r="BK1231" s="513"/>
      <c r="BL1231" s="513"/>
      <c r="BM1231" s="513"/>
      <c r="BN1231" s="513"/>
      <c r="BO1231" s="513"/>
      <c r="BP1231" s="513"/>
      <c r="BQ1231" s="513"/>
      <c r="BR1231" s="513"/>
      <c r="BS1231" s="513"/>
      <c r="BT1231" s="513"/>
      <c r="BU1231" s="513"/>
      <c r="BV1231" s="513"/>
      <c r="BW1231" s="513"/>
      <c r="BX1231" s="513"/>
      <c r="BY1231" s="513"/>
      <c r="BZ1231" s="513"/>
      <c r="CA1231" s="513"/>
      <c r="CB1231" s="513"/>
      <c r="CC1231" s="1972"/>
      <c r="CD1231" s="1499"/>
      <c r="CE1231" s="1500"/>
      <c r="CF1231" s="1501"/>
      <c r="CG1231" s="1500"/>
      <c r="CH1231" s="1500"/>
      <c r="CI1231" s="1500"/>
      <c r="CJ1231" s="1976"/>
      <c r="CK1231" s="1519"/>
      <c r="CL1231" s="1509"/>
    </row>
    <row r="1232" spans="1:90" s="514" customFormat="1">
      <c r="A1232" s="511"/>
      <c r="B1232" s="512"/>
      <c r="C1232" s="1493"/>
      <c r="D1232" s="1493"/>
      <c r="E1232" s="1493"/>
      <c r="F1232" s="1493"/>
      <c r="G1232" s="1493"/>
      <c r="H1232" s="1530"/>
      <c r="I1232" s="1972"/>
      <c r="J1232" s="1542"/>
      <c r="K1232" s="513"/>
      <c r="L1232" s="513"/>
      <c r="M1232" s="513"/>
      <c r="N1232" s="513"/>
      <c r="O1232" s="513"/>
      <c r="P1232" s="513"/>
      <c r="Q1232" s="513"/>
      <c r="R1232" s="513"/>
      <c r="S1232" s="513"/>
      <c r="T1232" s="513"/>
      <c r="U1232" s="513"/>
      <c r="V1232" s="513"/>
      <c r="W1232" s="513"/>
      <c r="X1232" s="513"/>
      <c r="Y1232" s="513"/>
      <c r="Z1232" s="513"/>
      <c r="AA1232" s="513"/>
      <c r="AB1232" s="513"/>
      <c r="AC1232" s="513"/>
      <c r="AD1232" s="513"/>
      <c r="AE1232" s="513"/>
      <c r="AF1232" s="513"/>
      <c r="AG1232" s="513"/>
      <c r="AH1232" s="513"/>
      <c r="AI1232" s="513"/>
      <c r="AJ1232" s="513"/>
      <c r="AK1232" s="513"/>
      <c r="AL1232" s="513"/>
      <c r="AM1232" s="513"/>
      <c r="AN1232" s="513"/>
      <c r="AO1232" s="513"/>
      <c r="AP1232" s="513"/>
      <c r="AQ1232" s="513"/>
      <c r="AR1232" s="513"/>
      <c r="AS1232" s="513"/>
      <c r="AT1232" s="513"/>
      <c r="AU1232" s="513"/>
      <c r="AV1232" s="513"/>
      <c r="AW1232" s="513"/>
      <c r="AX1232" s="513"/>
      <c r="AY1232" s="513"/>
      <c r="AZ1232" s="513"/>
      <c r="BA1232" s="513"/>
      <c r="BB1232" s="513"/>
      <c r="BC1232" s="513"/>
      <c r="BD1232" s="513"/>
      <c r="BE1232" s="513"/>
      <c r="BF1232" s="513"/>
      <c r="BG1232" s="513"/>
      <c r="BH1232" s="513"/>
      <c r="BI1232" s="513"/>
      <c r="BJ1232" s="513"/>
      <c r="BK1232" s="513"/>
      <c r="BL1232" s="513"/>
      <c r="BM1232" s="513"/>
      <c r="BN1232" s="513"/>
      <c r="BO1232" s="513"/>
      <c r="BP1232" s="513"/>
      <c r="BQ1232" s="513"/>
      <c r="BR1232" s="513"/>
      <c r="BS1232" s="513"/>
      <c r="BT1232" s="513"/>
      <c r="BU1232" s="513"/>
      <c r="BV1232" s="513"/>
      <c r="BW1232" s="513"/>
      <c r="BX1232" s="513"/>
      <c r="BY1232" s="513"/>
      <c r="BZ1232" s="513"/>
      <c r="CA1232" s="513"/>
      <c r="CB1232" s="513"/>
      <c r="CC1232" s="1972"/>
      <c r="CD1232" s="1499"/>
      <c r="CE1232" s="1500"/>
      <c r="CF1232" s="1501"/>
      <c r="CG1232" s="1500"/>
      <c r="CH1232" s="1500"/>
      <c r="CI1232" s="1500"/>
      <c r="CJ1232" s="1976"/>
      <c r="CK1232" s="1519"/>
      <c r="CL1232" s="1509"/>
    </row>
    <row r="1233" spans="1:90" s="514" customFormat="1">
      <c r="A1233" s="511"/>
      <c r="B1233" s="512"/>
      <c r="C1233" s="1493"/>
      <c r="D1233" s="1493"/>
      <c r="E1233" s="1493"/>
      <c r="F1233" s="1493"/>
      <c r="G1233" s="1493"/>
      <c r="H1233" s="1530"/>
      <c r="I1233" s="1972"/>
      <c r="J1233" s="1542"/>
      <c r="K1233" s="513"/>
      <c r="L1233" s="513"/>
      <c r="M1233" s="513"/>
      <c r="N1233" s="513"/>
      <c r="O1233" s="513"/>
      <c r="P1233" s="513"/>
      <c r="Q1233" s="513"/>
      <c r="R1233" s="513"/>
      <c r="S1233" s="513"/>
      <c r="T1233" s="513"/>
      <c r="U1233" s="513"/>
      <c r="V1233" s="513"/>
      <c r="W1233" s="513"/>
      <c r="X1233" s="513"/>
      <c r="Y1233" s="513"/>
      <c r="Z1233" s="513"/>
      <c r="AA1233" s="513"/>
      <c r="AB1233" s="513"/>
      <c r="AC1233" s="513"/>
      <c r="AD1233" s="513"/>
      <c r="AE1233" s="513"/>
      <c r="AF1233" s="513"/>
      <c r="AG1233" s="513"/>
      <c r="AH1233" s="513"/>
      <c r="AI1233" s="513"/>
      <c r="AJ1233" s="513"/>
      <c r="AK1233" s="513"/>
      <c r="AL1233" s="513"/>
      <c r="AM1233" s="513"/>
      <c r="AN1233" s="513"/>
      <c r="AO1233" s="513"/>
      <c r="AP1233" s="513"/>
      <c r="AQ1233" s="513"/>
      <c r="AR1233" s="513"/>
      <c r="AS1233" s="513"/>
      <c r="AT1233" s="513"/>
      <c r="AU1233" s="513"/>
      <c r="AV1233" s="513"/>
      <c r="AW1233" s="513"/>
      <c r="AX1233" s="513"/>
      <c r="AY1233" s="513"/>
      <c r="AZ1233" s="513"/>
      <c r="BA1233" s="513"/>
      <c r="BB1233" s="513"/>
      <c r="BC1233" s="513"/>
      <c r="BD1233" s="513"/>
      <c r="BE1233" s="513"/>
      <c r="BF1233" s="513"/>
      <c r="BG1233" s="513"/>
      <c r="BH1233" s="513"/>
      <c r="BI1233" s="513"/>
      <c r="BJ1233" s="513"/>
      <c r="BK1233" s="513"/>
      <c r="BL1233" s="513"/>
      <c r="BM1233" s="513"/>
      <c r="BN1233" s="513"/>
      <c r="BO1233" s="513"/>
      <c r="BP1233" s="513"/>
      <c r="BQ1233" s="513"/>
      <c r="BR1233" s="513"/>
      <c r="BS1233" s="513"/>
      <c r="BT1233" s="513"/>
      <c r="BU1233" s="513"/>
      <c r="BV1233" s="513"/>
      <c r="BW1233" s="513"/>
      <c r="BX1233" s="513"/>
      <c r="BY1233" s="513"/>
      <c r="BZ1233" s="513"/>
      <c r="CA1233" s="513"/>
      <c r="CB1233" s="513"/>
      <c r="CC1233" s="1972"/>
      <c r="CD1233" s="1499"/>
      <c r="CE1233" s="1500"/>
      <c r="CF1233" s="1501"/>
      <c r="CG1233" s="1500"/>
      <c r="CH1233" s="1500"/>
      <c r="CI1233" s="1500"/>
      <c r="CJ1233" s="1976"/>
      <c r="CK1233" s="1519"/>
      <c r="CL1233" s="1509"/>
    </row>
    <row r="1234" spans="1:90" s="514" customFormat="1">
      <c r="A1234" s="511"/>
      <c r="B1234" s="512"/>
      <c r="C1234" s="1493"/>
      <c r="D1234" s="1493"/>
      <c r="E1234" s="1493"/>
      <c r="F1234" s="1493"/>
      <c r="G1234" s="1493"/>
      <c r="H1234" s="1530"/>
      <c r="I1234" s="1972"/>
      <c r="J1234" s="1542"/>
      <c r="K1234" s="513"/>
      <c r="L1234" s="513"/>
      <c r="M1234" s="513"/>
      <c r="N1234" s="513"/>
      <c r="O1234" s="513"/>
      <c r="P1234" s="513"/>
      <c r="Q1234" s="513"/>
      <c r="R1234" s="513"/>
      <c r="S1234" s="513"/>
      <c r="T1234" s="513"/>
      <c r="U1234" s="513"/>
      <c r="V1234" s="513"/>
      <c r="W1234" s="513"/>
      <c r="X1234" s="513"/>
      <c r="Y1234" s="513"/>
      <c r="Z1234" s="513"/>
      <c r="AA1234" s="513"/>
      <c r="AB1234" s="513"/>
      <c r="AC1234" s="513"/>
      <c r="AD1234" s="513"/>
      <c r="AE1234" s="513"/>
      <c r="AF1234" s="513"/>
      <c r="AG1234" s="513"/>
      <c r="AH1234" s="513"/>
      <c r="AI1234" s="513"/>
      <c r="AJ1234" s="513"/>
      <c r="AK1234" s="513"/>
      <c r="AL1234" s="513"/>
      <c r="AM1234" s="513"/>
      <c r="AN1234" s="513"/>
      <c r="AO1234" s="513"/>
      <c r="AP1234" s="513"/>
      <c r="AQ1234" s="513"/>
      <c r="AR1234" s="513"/>
      <c r="AS1234" s="513"/>
      <c r="AT1234" s="513"/>
      <c r="AU1234" s="513"/>
      <c r="AV1234" s="513"/>
      <c r="AW1234" s="513"/>
      <c r="AX1234" s="513"/>
      <c r="AY1234" s="513"/>
      <c r="AZ1234" s="513"/>
      <c r="BA1234" s="513"/>
      <c r="BB1234" s="513"/>
      <c r="BC1234" s="513"/>
      <c r="BD1234" s="513"/>
      <c r="BE1234" s="513"/>
      <c r="BF1234" s="513"/>
      <c r="BG1234" s="513"/>
      <c r="BH1234" s="513"/>
      <c r="BI1234" s="513"/>
      <c r="BJ1234" s="513"/>
      <c r="BK1234" s="513"/>
      <c r="BL1234" s="513"/>
      <c r="BM1234" s="513"/>
      <c r="BN1234" s="513"/>
      <c r="BO1234" s="513"/>
      <c r="BP1234" s="513"/>
      <c r="BQ1234" s="513"/>
      <c r="BR1234" s="513"/>
      <c r="BS1234" s="513"/>
      <c r="BT1234" s="513"/>
      <c r="BU1234" s="513"/>
      <c r="BV1234" s="513"/>
      <c r="BW1234" s="513"/>
      <c r="BX1234" s="513"/>
      <c r="BY1234" s="513"/>
      <c r="BZ1234" s="513"/>
      <c r="CA1234" s="513"/>
      <c r="CB1234" s="513"/>
      <c r="CC1234" s="1972"/>
      <c r="CD1234" s="1499"/>
      <c r="CE1234" s="1500"/>
      <c r="CF1234" s="1501"/>
      <c r="CG1234" s="1500"/>
      <c r="CH1234" s="1500"/>
      <c r="CI1234" s="1500"/>
      <c r="CJ1234" s="1976"/>
      <c r="CK1234" s="1519"/>
      <c r="CL1234" s="1509"/>
    </row>
    <row r="1235" spans="1:90" s="514" customFormat="1">
      <c r="A1235" s="511"/>
      <c r="B1235" s="512"/>
      <c r="C1235" s="1493"/>
      <c r="D1235" s="1493"/>
      <c r="E1235" s="1493"/>
      <c r="F1235" s="1493"/>
      <c r="G1235" s="1493"/>
      <c r="H1235" s="1530"/>
      <c r="I1235" s="1972"/>
      <c r="J1235" s="1542"/>
      <c r="K1235" s="513"/>
      <c r="L1235" s="513"/>
      <c r="M1235" s="513"/>
      <c r="N1235" s="513"/>
      <c r="O1235" s="513"/>
      <c r="P1235" s="513"/>
      <c r="Q1235" s="513"/>
      <c r="R1235" s="513"/>
      <c r="S1235" s="513"/>
      <c r="T1235" s="513"/>
      <c r="U1235" s="513"/>
      <c r="V1235" s="513"/>
      <c r="W1235" s="513"/>
      <c r="X1235" s="513"/>
      <c r="Y1235" s="513"/>
      <c r="Z1235" s="513"/>
      <c r="AA1235" s="513"/>
      <c r="AB1235" s="513"/>
      <c r="AC1235" s="513"/>
      <c r="AD1235" s="513"/>
      <c r="AE1235" s="513"/>
      <c r="AF1235" s="513"/>
      <c r="AG1235" s="513"/>
      <c r="AH1235" s="513"/>
      <c r="AI1235" s="513"/>
      <c r="AJ1235" s="513"/>
      <c r="AK1235" s="513"/>
      <c r="AL1235" s="513"/>
      <c r="AM1235" s="513"/>
      <c r="AN1235" s="513"/>
      <c r="AO1235" s="513"/>
      <c r="AP1235" s="513"/>
      <c r="AQ1235" s="513"/>
      <c r="AR1235" s="513"/>
      <c r="AS1235" s="513"/>
      <c r="AT1235" s="513"/>
      <c r="AU1235" s="513"/>
      <c r="AV1235" s="513"/>
      <c r="AW1235" s="513"/>
      <c r="AX1235" s="513"/>
      <c r="AY1235" s="513"/>
      <c r="AZ1235" s="513"/>
      <c r="BA1235" s="513"/>
      <c r="BB1235" s="513"/>
      <c r="BC1235" s="513"/>
      <c r="BD1235" s="513"/>
      <c r="BE1235" s="513"/>
      <c r="BF1235" s="513"/>
      <c r="BG1235" s="513"/>
      <c r="BH1235" s="513"/>
      <c r="BI1235" s="513"/>
      <c r="BJ1235" s="513"/>
      <c r="BK1235" s="513"/>
      <c r="BL1235" s="513"/>
      <c r="BM1235" s="513"/>
      <c r="BN1235" s="513"/>
      <c r="BO1235" s="513"/>
      <c r="BP1235" s="513"/>
      <c r="BQ1235" s="513"/>
      <c r="BR1235" s="513"/>
      <c r="BS1235" s="513"/>
      <c r="BT1235" s="513"/>
      <c r="BU1235" s="513"/>
      <c r="BV1235" s="513"/>
      <c r="BW1235" s="513"/>
      <c r="BX1235" s="513"/>
      <c r="BY1235" s="513"/>
      <c r="BZ1235" s="513"/>
      <c r="CA1235" s="513"/>
      <c r="CB1235" s="513"/>
      <c r="CC1235" s="1972"/>
      <c r="CD1235" s="1499"/>
      <c r="CE1235" s="1500"/>
      <c r="CF1235" s="1501"/>
      <c r="CG1235" s="1500"/>
      <c r="CH1235" s="1500"/>
      <c r="CI1235" s="1500"/>
      <c r="CJ1235" s="1976"/>
      <c r="CK1235" s="1519"/>
      <c r="CL1235" s="1509"/>
    </row>
    <row r="1236" spans="1:90" s="514" customFormat="1">
      <c r="A1236" s="511"/>
      <c r="B1236" s="512"/>
      <c r="C1236" s="1493"/>
      <c r="D1236" s="1493"/>
      <c r="E1236" s="1493"/>
      <c r="F1236" s="1493"/>
      <c r="G1236" s="1493"/>
      <c r="H1236" s="1530"/>
      <c r="I1236" s="1972"/>
      <c r="J1236" s="1542"/>
      <c r="K1236" s="513"/>
      <c r="L1236" s="513"/>
      <c r="M1236" s="513"/>
      <c r="N1236" s="513"/>
      <c r="O1236" s="513"/>
      <c r="P1236" s="513"/>
      <c r="Q1236" s="513"/>
      <c r="R1236" s="513"/>
      <c r="S1236" s="513"/>
      <c r="T1236" s="513"/>
      <c r="U1236" s="513"/>
      <c r="V1236" s="513"/>
      <c r="W1236" s="513"/>
      <c r="X1236" s="513"/>
      <c r="Y1236" s="513"/>
      <c r="Z1236" s="513"/>
      <c r="AA1236" s="513"/>
      <c r="AB1236" s="513"/>
      <c r="AC1236" s="513"/>
      <c r="AD1236" s="513"/>
      <c r="AE1236" s="513"/>
      <c r="AF1236" s="513"/>
      <c r="AG1236" s="513"/>
      <c r="AH1236" s="513"/>
      <c r="AI1236" s="513"/>
      <c r="AJ1236" s="513"/>
      <c r="AK1236" s="513"/>
      <c r="AL1236" s="513"/>
      <c r="AM1236" s="513"/>
      <c r="AN1236" s="513"/>
      <c r="AO1236" s="513"/>
      <c r="AP1236" s="513"/>
      <c r="AQ1236" s="513"/>
      <c r="AR1236" s="513"/>
      <c r="AS1236" s="513"/>
      <c r="AT1236" s="513"/>
      <c r="AU1236" s="513"/>
      <c r="AV1236" s="513"/>
      <c r="AW1236" s="513"/>
      <c r="AX1236" s="513"/>
      <c r="AY1236" s="513"/>
      <c r="AZ1236" s="513"/>
      <c r="BA1236" s="513"/>
      <c r="BB1236" s="513"/>
      <c r="BC1236" s="513"/>
      <c r="BD1236" s="513"/>
      <c r="BE1236" s="513"/>
      <c r="BF1236" s="513"/>
      <c r="BG1236" s="513"/>
      <c r="BH1236" s="513"/>
      <c r="BI1236" s="513"/>
      <c r="BJ1236" s="513"/>
      <c r="BK1236" s="513"/>
      <c r="BL1236" s="513"/>
      <c r="BM1236" s="513"/>
      <c r="BN1236" s="513"/>
      <c r="BO1236" s="513"/>
      <c r="BP1236" s="513"/>
      <c r="BQ1236" s="513"/>
      <c r="BR1236" s="513"/>
      <c r="BS1236" s="513"/>
      <c r="BT1236" s="513"/>
      <c r="BU1236" s="513"/>
      <c r="BV1236" s="513"/>
      <c r="BW1236" s="513"/>
      <c r="BX1236" s="513"/>
      <c r="BY1236" s="513"/>
      <c r="BZ1236" s="513"/>
      <c r="CA1236" s="513"/>
      <c r="CB1236" s="513"/>
      <c r="CC1236" s="1972"/>
      <c r="CD1236" s="1499"/>
      <c r="CE1236" s="1500"/>
      <c r="CF1236" s="1501"/>
      <c r="CG1236" s="1500"/>
      <c r="CH1236" s="1500"/>
      <c r="CI1236" s="1500"/>
      <c r="CJ1236" s="1976"/>
      <c r="CK1236" s="1519"/>
      <c r="CL1236" s="1509"/>
    </row>
    <row r="1237" spans="1:90" s="514" customFormat="1">
      <c r="A1237" s="511"/>
      <c r="B1237" s="512"/>
      <c r="C1237" s="1493"/>
      <c r="D1237" s="1493"/>
      <c r="E1237" s="1493"/>
      <c r="F1237" s="1493"/>
      <c r="G1237" s="1493"/>
      <c r="H1237" s="1530"/>
      <c r="I1237" s="1972"/>
      <c r="J1237" s="1542"/>
      <c r="K1237" s="513"/>
      <c r="L1237" s="513"/>
      <c r="M1237" s="513"/>
      <c r="N1237" s="513"/>
      <c r="O1237" s="513"/>
      <c r="P1237" s="513"/>
      <c r="Q1237" s="513"/>
      <c r="R1237" s="513"/>
      <c r="S1237" s="513"/>
      <c r="T1237" s="513"/>
      <c r="U1237" s="513"/>
      <c r="V1237" s="513"/>
      <c r="W1237" s="513"/>
      <c r="X1237" s="513"/>
      <c r="Y1237" s="513"/>
      <c r="Z1237" s="513"/>
      <c r="AA1237" s="513"/>
      <c r="AB1237" s="513"/>
      <c r="AC1237" s="513"/>
      <c r="AD1237" s="513"/>
      <c r="AE1237" s="513"/>
      <c r="AF1237" s="513"/>
      <c r="AG1237" s="513"/>
      <c r="AH1237" s="513"/>
      <c r="AI1237" s="513"/>
      <c r="AJ1237" s="513"/>
      <c r="AK1237" s="513"/>
      <c r="AL1237" s="513"/>
      <c r="AM1237" s="513"/>
      <c r="AN1237" s="513"/>
      <c r="AO1237" s="513"/>
      <c r="AP1237" s="513"/>
      <c r="AQ1237" s="513"/>
      <c r="AR1237" s="513"/>
      <c r="AS1237" s="513"/>
      <c r="AT1237" s="513"/>
      <c r="AU1237" s="513"/>
      <c r="AV1237" s="513"/>
      <c r="AW1237" s="513"/>
      <c r="AX1237" s="513"/>
      <c r="AY1237" s="513"/>
      <c r="AZ1237" s="513"/>
      <c r="BA1237" s="513"/>
      <c r="BB1237" s="513"/>
      <c r="BC1237" s="513"/>
      <c r="BD1237" s="513"/>
      <c r="BE1237" s="513"/>
      <c r="BF1237" s="513"/>
      <c r="BG1237" s="513"/>
      <c r="BH1237" s="513"/>
      <c r="BI1237" s="513"/>
      <c r="BJ1237" s="513"/>
      <c r="BK1237" s="513"/>
      <c r="BL1237" s="513"/>
      <c r="BM1237" s="513"/>
      <c r="BN1237" s="513"/>
      <c r="BO1237" s="513"/>
      <c r="BP1237" s="513"/>
      <c r="BQ1237" s="513"/>
      <c r="BR1237" s="513"/>
      <c r="BS1237" s="513"/>
      <c r="BT1237" s="513"/>
      <c r="BU1237" s="513"/>
      <c r="BV1237" s="513"/>
      <c r="BW1237" s="513"/>
      <c r="BX1237" s="513"/>
      <c r="BY1237" s="513"/>
      <c r="BZ1237" s="513"/>
      <c r="CA1237" s="513"/>
      <c r="CB1237" s="513"/>
      <c r="CC1237" s="1972"/>
      <c r="CD1237" s="1499"/>
      <c r="CE1237" s="1500"/>
      <c r="CF1237" s="1501"/>
      <c r="CG1237" s="1500"/>
      <c r="CH1237" s="1500"/>
      <c r="CI1237" s="1500"/>
      <c r="CJ1237" s="1976"/>
      <c r="CK1237" s="1519"/>
      <c r="CL1237" s="1509"/>
    </row>
    <row r="1238" spans="1:90" s="514" customFormat="1">
      <c r="A1238" s="511"/>
      <c r="B1238" s="512"/>
      <c r="C1238" s="1493"/>
      <c r="D1238" s="1493"/>
      <c r="E1238" s="1493"/>
      <c r="F1238" s="1493"/>
      <c r="G1238" s="1493"/>
      <c r="H1238" s="1530"/>
      <c r="I1238" s="1972"/>
      <c r="J1238" s="1542"/>
      <c r="K1238" s="513"/>
      <c r="L1238" s="513"/>
      <c r="M1238" s="513"/>
      <c r="N1238" s="513"/>
      <c r="O1238" s="513"/>
      <c r="P1238" s="513"/>
      <c r="Q1238" s="513"/>
      <c r="R1238" s="513"/>
      <c r="S1238" s="513"/>
      <c r="T1238" s="513"/>
      <c r="U1238" s="513"/>
      <c r="V1238" s="513"/>
      <c r="W1238" s="513"/>
      <c r="X1238" s="513"/>
      <c r="Y1238" s="513"/>
      <c r="Z1238" s="513"/>
      <c r="AA1238" s="513"/>
      <c r="AB1238" s="513"/>
      <c r="AC1238" s="513"/>
      <c r="AD1238" s="513"/>
      <c r="AE1238" s="513"/>
      <c r="AF1238" s="513"/>
      <c r="AG1238" s="513"/>
      <c r="AH1238" s="513"/>
      <c r="AI1238" s="513"/>
      <c r="AJ1238" s="513"/>
      <c r="AK1238" s="513"/>
      <c r="AL1238" s="513"/>
      <c r="AM1238" s="513"/>
      <c r="AN1238" s="513"/>
      <c r="AO1238" s="513"/>
      <c r="AP1238" s="513"/>
      <c r="AQ1238" s="513"/>
      <c r="AR1238" s="513"/>
      <c r="AS1238" s="513"/>
      <c r="AT1238" s="513"/>
      <c r="AU1238" s="513"/>
      <c r="AV1238" s="513"/>
      <c r="AW1238" s="513"/>
      <c r="AX1238" s="513"/>
      <c r="AY1238" s="513"/>
      <c r="AZ1238" s="513"/>
      <c r="BA1238" s="513"/>
      <c r="BB1238" s="513"/>
      <c r="BC1238" s="513"/>
      <c r="BD1238" s="513"/>
      <c r="BE1238" s="513"/>
      <c r="BF1238" s="513"/>
      <c r="BG1238" s="513"/>
      <c r="BH1238" s="513"/>
      <c r="BI1238" s="513"/>
      <c r="BJ1238" s="513"/>
      <c r="BK1238" s="513"/>
      <c r="BL1238" s="513"/>
      <c r="BM1238" s="513"/>
      <c r="BN1238" s="513"/>
      <c r="BO1238" s="513"/>
      <c r="BP1238" s="513"/>
      <c r="BQ1238" s="513"/>
      <c r="BR1238" s="513"/>
      <c r="BS1238" s="513"/>
      <c r="BT1238" s="513"/>
      <c r="BU1238" s="513"/>
      <c r="BV1238" s="513"/>
      <c r="BW1238" s="513"/>
      <c r="BX1238" s="513"/>
      <c r="BY1238" s="513"/>
      <c r="BZ1238" s="513"/>
      <c r="CA1238" s="513"/>
      <c r="CB1238" s="513"/>
      <c r="CC1238" s="1972"/>
      <c r="CD1238" s="1499"/>
      <c r="CE1238" s="1500"/>
      <c r="CF1238" s="1501"/>
      <c r="CG1238" s="1500"/>
      <c r="CH1238" s="1500"/>
      <c r="CI1238" s="1500"/>
      <c r="CJ1238" s="1976"/>
      <c r="CK1238" s="1519"/>
      <c r="CL1238" s="1509"/>
    </row>
    <row r="1239" spans="1:90" s="514" customFormat="1">
      <c r="A1239" s="511"/>
      <c r="B1239" s="512"/>
      <c r="C1239" s="1493"/>
      <c r="D1239" s="1493"/>
      <c r="E1239" s="1493"/>
      <c r="F1239" s="1493"/>
      <c r="G1239" s="1493"/>
      <c r="H1239" s="1530"/>
      <c r="I1239" s="1972"/>
      <c r="J1239" s="1542"/>
      <c r="K1239" s="513"/>
      <c r="L1239" s="513"/>
      <c r="M1239" s="513"/>
      <c r="N1239" s="513"/>
      <c r="O1239" s="513"/>
      <c r="P1239" s="513"/>
      <c r="Q1239" s="513"/>
      <c r="R1239" s="513"/>
      <c r="S1239" s="513"/>
      <c r="T1239" s="513"/>
      <c r="U1239" s="513"/>
      <c r="V1239" s="513"/>
      <c r="W1239" s="513"/>
      <c r="X1239" s="513"/>
      <c r="Y1239" s="513"/>
      <c r="Z1239" s="513"/>
      <c r="AA1239" s="513"/>
      <c r="AB1239" s="513"/>
      <c r="AC1239" s="513"/>
      <c r="AD1239" s="513"/>
      <c r="AE1239" s="513"/>
      <c r="AF1239" s="513"/>
      <c r="AG1239" s="513"/>
      <c r="AH1239" s="513"/>
      <c r="AI1239" s="513"/>
      <c r="AJ1239" s="513"/>
      <c r="AK1239" s="513"/>
      <c r="AL1239" s="513"/>
      <c r="AM1239" s="513"/>
      <c r="AN1239" s="513"/>
      <c r="AO1239" s="513"/>
      <c r="AP1239" s="513"/>
      <c r="AQ1239" s="513"/>
      <c r="AR1239" s="513"/>
      <c r="AS1239" s="513"/>
      <c r="AT1239" s="513"/>
      <c r="AU1239" s="513"/>
      <c r="AV1239" s="513"/>
      <c r="AW1239" s="513"/>
      <c r="AX1239" s="513"/>
      <c r="AY1239" s="513"/>
      <c r="AZ1239" s="513"/>
      <c r="BA1239" s="513"/>
      <c r="BB1239" s="513"/>
      <c r="BC1239" s="513"/>
      <c r="BD1239" s="513"/>
      <c r="BE1239" s="513"/>
      <c r="BF1239" s="513"/>
      <c r="BG1239" s="513"/>
      <c r="BH1239" s="513"/>
      <c r="BI1239" s="513"/>
      <c r="BJ1239" s="513"/>
      <c r="BK1239" s="513"/>
      <c r="BL1239" s="513"/>
      <c r="BM1239" s="513"/>
      <c r="BN1239" s="513"/>
      <c r="BO1239" s="513"/>
      <c r="BP1239" s="513"/>
      <c r="BQ1239" s="513"/>
      <c r="BR1239" s="513"/>
      <c r="BS1239" s="513"/>
      <c r="BT1239" s="513"/>
      <c r="BU1239" s="513"/>
      <c r="BV1239" s="513"/>
      <c r="BW1239" s="513"/>
      <c r="BX1239" s="513"/>
      <c r="BY1239" s="513"/>
      <c r="BZ1239" s="513"/>
      <c r="CA1239" s="513"/>
      <c r="CB1239" s="513"/>
      <c r="CC1239" s="1972"/>
      <c r="CD1239" s="1499"/>
      <c r="CE1239" s="1500"/>
      <c r="CF1239" s="1501"/>
      <c r="CG1239" s="1500"/>
      <c r="CH1239" s="1500"/>
      <c r="CI1239" s="1500"/>
      <c r="CJ1239" s="1976"/>
      <c r="CK1239" s="1519"/>
      <c r="CL1239" s="1509"/>
    </row>
    <row r="1240" spans="1:90" s="514" customFormat="1">
      <c r="A1240" s="511"/>
      <c r="B1240" s="512"/>
      <c r="C1240" s="1493"/>
      <c r="D1240" s="1493"/>
      <c r="E1240" s="1493"/>
      <c r="F1240" s="1493"/>
      <c r="G1240" s="1493"/>
      <c r="H1240" s="1530"/>
      <c r="I1240" s="1972"/>
      <c r="J1240" s="1542"/>
      <c r="K1240" s="513"/>
      <c r="L1240" s="513"/>
      <c r="M1240" s="513"/>
      <c r="N1240" s="513"/>
      <c r="O1240" s="513"/>
      <c r="P1240" s="513"/>
      <c r="Q1240" s="513"/>
      <c r="R1240" s="513"/>
      <c r="S1240" s="513"/>
      <c r="T1240" s="513"/>
      <c r="U1240" s="513"/>
      <c r="V1240" s="513"/>
      <c r="W1240" s="513"/>
      <c r="X1240" s="513"/>
      <c r="Y1240" s="513"/>
      <c r="Z1240" s="513"/>
      <c r="AA1240" s="513"/>
      <c r="AB1240" s="513"/>
      <c r="AC1240" s="513"/>
      <c r="AD1240" s="513"/>
      <c r="AE1240" s="513"/>
      <c r="AF1240" s="513"/>
      <c r="AG1240" s="513"/>
      <c r="AH1240" s="513"/>
      <c r="AI1240" s="513"/>
      <c r="AJ1240" s="513"/>
      <c r="AK1240" s="513"/>
      <c r="AL1240" s="513"/>
      <c r="AM1240" s="513"/>
      <c r="AN1240" s="513"/>
      <c r="AO1240" s="513"/>
      <c r="AP1240" s="513"/>
      <c r="AQ1240" s="513"/>
      <c r="AR1240" s="513"/>
      <c r="AS1240" s="513"/>
      <c r="AT1240" s="513"/>
      <c r="AU1240" s="513"/>
      <c r="AV1240" s="513"/>
      <c r="AW1240" s="513"/>
      <c r="AX1240" s="513"/>
      <c r="AY1240" s="513"/>
      <c r="AZ1240" s="513"/>
      <c r="BA1240" s="513"/>
      <c r="BB1240" s="513"/>
      <c r="BC1240" s="513"/>
      <c r="BD1240" s="513"/>
      <c r="BE1240" s="513"/>
      <c r="BF1240" s="513"/>
      <c r="BG1240" s="513"/>
      <c r="BH1240" s="513"/>
      <c r="BI1240" s="513"/>
      <c r="BJ1240" s="513"/>
      <c r="BK1240" s="513"/>
      <c r="BL1240" s="513"/>
      <c r="BM1240" s="513"/>
      <c r="BN1240" s="513"/>
      <c r="BO1240" s="513"/>
      <c r="BP1240" s="513"/>
      <c r="BQ1240" s="513"/>
      <c r="BR1240" s="513"/>
      <c r="BS1240" s="513"/>
      <c r="BT1240" s="513"/>
      <c r="BU1240" s="513"/>
      <c r="BV1240" s="513"/>
      <c r="BW1240" s="513"/>
      <c r="BX1240" s="513"/>
      <c r="BY1240" s="513"/>
      <c r="BZ1240" s="513"/>
      <c r="CA1240" s="513"/>
      <c r="CB1240" s="513"/>
      <c r="CC1240" s="1972"/>
      <c r="CD1240" s="1499"/>
      <c r="CE1240" s="1500"/>
      <c r="CF1240" s="1501"/>
      <c r="CG1240" s="1500"/>
      <c r="CH1240" s="1500"/>
      <c r="CI1240" s="1500"/>
      <c r="CJ1240" s="1976"/>
      <c r="CK1240" s="1519"/>
      <c r="CL1240" s="1509"/>
    </row>
    <row r="1241" spans="1:90" s="514" customFormat="1">
      <c r="A1241" s="511"/>
      <c r="B1241" s="512"/>
      <c r="C1241" s="1493"/>
      <c r="D1241" s="1493"/>
      <c r="E1241" s="1493"/>
      <c r="F1241" s="1493"/>
      <c r="G1241" s="1493"/>
      <c r="H1241" s="1530"/>
      <c r="I1241" s="1972"/>
      <c r="J1241" s="1542"/>
      <c r="K1241" s="513"/>
      <c r="L1241" s="513"/>
      <c r="M1241" s="513"/>
      <c r="N1241" s="513"/>
      <c r="O1241" s="513"/>
      <c r="P1241" s="513"/>
      <c r="Q1241" s="513"/>
      <c r="R1241" s="513"/>
      <c r="S1241" s="513"/>
      <c r="T1241" s="513"/>
      <c r="U1241" s="513"/>
      <c r="V1241" s="513"/>
      <c r="W1241" s="513"/>
      <c r="X1241" s="513"/>
      <c r="Y1241" s="513"/>
      <c r="Z1241" s="513"/>
      <c r="AA1241" s="513"/>
      <c r="AB1241" s="513"/>
      <c r="AC1241" s="513"/>
      <c r="AD1241" s="513"/>
      <c r="AE1241" s="513"/>
      <c r="AF1241" s="513"/>
      <c r="AG1241" s="513"/>
      <c r="AH1241" s="513"/>
      <c r="AI1241" s="513"/>
      <c r="AJ1241" s="513"/>
      <c r="AK1241" s="513"/>
      <c r="AL1241" s="513"/>
      <c r="AM1241" s="513"/>
      <c r="AN1241" s="513"/>
      <c r="AO1241" s="513"/>
      <c r="AP1241" s="513"/>
      <c r="AQ1241" s="513"/>
      <c r="AR1241" s="513"/>
      <c r="AS1241" s="513"/>
      <c r="AT1241" s="513"/>
      <c r="AU1241" s="513"/>
      <c r="AV1241" s="513"/>
      <c r="AW1241" s="513"/>
      <c r="AX1241" s="513"/>
      <c r="AY1241" s="513"/>
      <c r="AZ1241" s="513"/>
      <c r="BA1241" s="513"/>
      <c r="BB1241" s="513"/>
      <c r="BC1241" s="513"/>
      <c r="BD1241" s="513"/>
      <c r="BE1241" s="513"/>
      <c r="BF1241" s="513"/>
      <c r="BG1241" s="513"/>
      <c r="BH1241" s="513"/>
      <c r="BI1241" s="513"/>
      <c r="BJ1241" s="513"/>
      <c r="BK1241" s="513"/>
      <c r="BL1241" s="513"/>
      <c r="BM1241" s="513"/>
      <c r="BN1241" s="513"/>
      <c r="BO1241" s="513"/>
      <c r="BP1241" s="513"/>
      <c r="BQ1241" s="513"/>
      <c r="BR1241" s="513"/>
      <c r="BS1241" s="513"/>
      <c r="BT1241" s="513"/>
      <c r="BU1241" s="513"/>
      <c r="BV1241" s="513"/>
      <c r="BW1241" s="513"/>
      <c r="BX1241" s="513"/>
      <c r="BY1241" s="513"/>
      <c r="BZ1241" s="513"/>
      <c r="CA1241" s="513"/>
      <c r="CB1241" s="513"/>
      <c r="CC1241" s="1972"/>
      <c r="CD1241" s="1499"/>
      <c r="CE1241" s="1500"/>
      <c r="CF1241" s="1501"/>
      <c r="CG1241" s="1500"/>
      <c r="CH1241" s="1500"/>
      <c r="CI1241" s="1500"/>
      <c r="CJ1241" s="1976"/>
      <c r="CK1241" s="1519"/>
      <c r="CL1241" s="1509"/>
    </row>
    <row r="1242" spans="1:90" s="514" customFormat="1">
      <c r="A1242" s="511"/>
      <c r="B1242" s="512"/>
      <c r="C1242" s="1493"/>
      <c r="D1242" s="1493"/>
      <c r="E1242" s="1493"/>
      <c r="F1242" s="1493"/>
      <c r="G1242" s="1493"/>
      <c r="H1242" s="1530"/>
      <c r="I1242" s="1972"/>
      <c r="J1242" s="1542"/>
      <c r="K1242" s="513"/>
      <c r="L1242" s="513"/>
      <c r="M1242" s="513"/>
      <c r="N1242" s="513"/>
      <c r="O1242" s="513"/>
      <c r="P1242" s="513"/>
      <c r="Q1242" s="513"/>
      <c r="R1242" s="513"/>
      <c r="S1242" s="513"/>
      <c r="T1242" s="513"/>
      <c r="U1242" s="513"/>
      <c r="V1242" s="513"/>
      <c r="W1242" s="513"/>
      <c r="X1242" s="513"/>
      <c r="Y1242" s="513"/>
      <c r="Z1242" s="513"/>
      <c r="AA1242" s="513"/>
      <c r="AB1242" s="513"/>
      <c r="AC1242" s="513"/>
      <c r="AD1242" s="513"/>
      <c r="AE1242" s="513"/>
      <c r="AF1242" s="513"/>
      <c r="AG1242" s="513"/>
      <c r="AH1242" s="513"/>
      <c r="AI1242" s="513"/>
      <c r="AJ1242" s="513"/>
      <c r="AK1242" s="513"/>
      <c r="AL1242" s="513"/>
      <c r="AM1242" s="513"/>
      <c r="AN1242" s="513"/>
      <c r="AO1242" s="513"/>
      <c r="AP1242" s="513"/>
      <c r="AQ1242" s="513"/>
      <c r="AR1242" s="513"/>
      <c r="AS1242" s="513"/>
      <c r="AT1242" s="513"/>
      <c r="AU1242" s="513"/>
      <c r="AV1242" s="513"/>
      <c r="AW1242" s="513"/>
      <c r="AX1242" s="513"/>
      <c r="AY1242" s="513"/>
      <c r="AZ1242" s="513"/>
      <c r="BA1242" s="513"/>
      <c r="BB1242" s="513"/>
      <c r="BC1242" s="513"/>
      <c r="BD1242" s="513"/>
      <c r="BE1242" s="513"/>
      <c r="BF1242" s="513"/>
      <c r="BG1242" s="513"/>
      <c r="BH1242" s="513"/>
      <c r="BI1242" s="513"/>
      <c r="BJ1242" s="513"/>
      <c r="BK1242" s="513"/>
      <c r="BL1242" s="513"/>
      <c r="BM1242" s="513"/>
      <c r="BN1242" s="513"/>
      <c r="BO1242" s="513"/>
      <c r="BP1242" s="513"/>
      <c r="BQ1242" s="513"/>
      <c r="BR1242" s="513"/>
      <c r="BS1242" s="513"/>
      <c r="BT1242" s="513"/>
      <c r="BU1242" s="513"/>
      <c r="BV1242" s="513"/>
      <c r="BW1242" s="513"/>
      <c r="BX1242" s="513"/>
      <c r="BY1242" s="513"/>
      <c r="BZ1242" s="513"/>
      <c r="CA1242" s="513"/>
      <c r="CB1242" s="513"/>
      <c r="CC1242" s="1972"/>
      <c r="CD1242" s="1499"/>
      <c r="CE1242" s="1500"/>
      <c r="CF1242" s="1501"/>
      <c r="CG1242" s="1500"/>
      <c r="CH1242" s="1500"/>
      <c r="CI1242" s="1500"/>
      <c r="CJ1242" s="1976"/>
      <c r="CK1242" s="1519"/>
      <c r="CL1242" s="1509"/>
    </row>
    <row r="1243" spans="1:90" s="514" customFormat="1">
      <c r="A1243" s="511"/>
      <c r="B1243" s="512"/>
      <c r="C1243" s="1493"/>
      <c r="D1243" s="1493"/>
      <c r="E1243" s="1493"/>
      <c r="F1243" s="1493"/>
      <c r="G1243" s="1493"/>
      <c r="H1243" s="1530"/>
      <c r="I1243" s="1972"/>
      <c r="J1243" s="1542"/>
      <c r="K1243" s="513"/>
      <c r="L1243" s="513"/>
      <c r="M1243" s="513"/>
      <c r="N1243" s="513"/>
      <c r="O1243" s="513"/>
      <c r="P1243" s="513"/>
      <c r="Q1243" s="513"/>
      <c r="R1243" s="513"/>
      <c r="S1243" s="513"/>
      <c r="T1243" s="513"/>
      <c r="U1243" s="513"/>
      <c r="V1243" s="513"/>
      <c r="W1243" s="513"/>
      <c r="X1243" s="513"/>
      <c r="Y1243" s="513"/>
      <c r="Z1243" s="513"/>
      <c r="AA1243" s="513"/>
      <c r="AB1243" s="513"/>
      <c r="AC1243" s="513"/>
      <c r="AD1243" s="513"/>
      <c r="AE1243" s="513"/>
      <c r="AF1243" s="513"/>
      <c r="AG1243" s="513"/>
      <c r="AH1243" s="513"/>
      <c r="AI1243" s="513"/>
      <c r="AJ1243" s="513"/>
      <c r="AK1243" s="513"/>
      <c r="AL1243" s="513"/>
      <c r="AM1243" s="513"/>
      <c r="AN1243" s="513"/>
      <c r="AO1243" s="513"/>
      <c r="AP1243" s="513"/>
      <c r="AQ1243" s="513"/>
      <c r="AR1243" s="513"/>
      <c r="AS1243" s="513"/>
      <c r="AT1243" s="513"/>
      <c r="AU1243" s="513"/>
      <c r="AV1243" s="513"/>
      <c r="AW1243" s="513"/>
      <c r="AX1243" s="513"/>
      <c r="AY1243" s="513"/>
      <c r="AZ1243" s="513"/>
      <c r="BA1243" s="513"/>
      <c r="BB1243" s="513"/>
      <c r="BC1243" s="513"/>
      <c r="BD1243" s="513"/>
      <c r="BE1243" s="513"/>
      <c r="BF1243" s="513"/>
      <c r="BG1243" s="513"/>
      <c r="BH1243" s="513"/>
      <c r="BI1243" s="513"/>
      <c r="BJ1243" s="513"/>
      <c r="BK1243" s="513"/>
      <c r="BL1243" s="513"/>
      <c r="BM1243" s="513"/>
      <c r="BN1243" s="513"/>
      <c r="BO1243" s="513"/>
      <c r="BP1243" s="513"/>
      <c r="BQ1243" s="513"/>
      <c r="BR1243" s="513"/>
      <c r="BS1243" s="513"/>
      <c r="BT1243" s="513"/>
      <c r="BU1243" s="513"/>
      <c r="BV1243" s="513"/>
      <c r="BW1243" s="513"/>
      <c r="BX1243" s="513"/>
      <c r="BY1243" s="513"/>
      <c r="BZ1243" s="513"/>
      <c r="CA1243" s="513"/>
      <c r="CB1243" s="513"/>
      <c r="CC1243" s="1972"/>
      <c r="CD1243" s="1499"/>
      <c r="CE1243" s="1500"/>
      <c r="CF1243" s="1501"/>
      <c r="CG1243" s="1500"/>
      <c r="CH1243" s="1500"/>
      <c r="CI1243" s="1500"/>
      <c r="CJ1243" s="1976"/>
      <c r="CK1243" s="1519"/>
      <c r="CL1243" s="1509"/>
    </row>
    <row r="1244" spans="1:90" s="514" customFormat="1">
      <c r="A1244" s="511"/>
      <c r="B1244" s="512"/>
      <c r="C1244" s="1493"/>
      <c r="D1244" s="1493"/>
      <c r="E1244" s="1493"/>
      <c r="F1244" s="1493"/>
      <c r="G1244" s="1493"/>
      <c r="H1244" s="1530"/>
      <c r="I1244" s="1972"/>
      <c r="J1244" s="1542"/>
      <c r="K1244" s="513"/>
      <c r="L1244" s="513"/>
      <c r="M1244" s="513"/>
      <c r="N1244" s="513"/>
      <c r="O1244" s="513"/>
      <c r="P1244" s="513"/>
      <c r="Q1244" s="513"/>
      <c r="R1244" s="513"/>
      <c r="S1244" s="513"/>
      <c r="T1244" s="513"/>
      <c r="U1244" s="513"/>
      <c r="V1244" s="513"/>
      <c r="W1244" s="513"/>
      <c r="X1244" s="513"/>
      <c r="Y1244" s="513"/>
      <c r="Z1244" s="513"/>
      <c r="AA1244" s="513"/>
      <c r="AB1244" s="513"/>
      <c r="AC1244" s="513"/>
      <c r="AD1244" s="513"/>
      <c r="AE1244" s="513"/>
      <c r="AF1244" s="513"/>
      <c r="AG1244" s="513"/>
      <c r="AH1244" s="513"/>
      <c r="AI1244" s="513"/>
      <c r="AJ1244" s="513"/>
      <c r="AK1244" s="513"/>
      <c r="AL1244" s="513"/>
      <c r="AM1244" s="513"/>
      <c r="AN1244" s="513"/>
      <c r="AO1244" s="513"/>
      <c r="AP1244" s="513"/>
      <c r="AQ1244" s="513"/>
      <c r="AR1244" s="513"/>
      <c r="AS1244" s="513"/>
      <c r="AT1244" s="513"/>
      <c r="AU1244" s="513"/>
      <c r="AV1244" s="513"/>
      <c r="AW1244" s="513"/>
      <c r="AX1244" s="513"/>
      <c r="AY1244" s="513"/>
      <c r="AZ1244" s="513"/>
      <c r="BA1244" s="513"/>
      <c r="BB1244" s="513"/>
      <c r="BC1244" s="513"/>
      <c r="BD1244" s="513"/>
      <c r="BE1244" s="513"/>
      <c r="BF1244" s="513"/>
      <c r="BG1244" s="513"/>
      <c r="BH1244" s="513"/>
      <c r="BI1244" s="513"/>
      <c r="BJ1244" s="513"/>
      <c r="BK1244" s="513"/>
      <c r="BL1244" s="513"/>
      <c r="BM1244" s="513"/>
      <c r="BN1244" s="513"/>
      <c r="BO1244" s="513"/>
      <c r="BP1244" s="513"/>
      <c r="BQ1244" s="513"/>
      <c r="BR1244" s="513"/>
      <c r="BS1244" s="513"/>
      <c r="BT1244" s="513"/>
      <c r="BU1244" s="513"/>
      <c r="BV1244" s="513"/>
      <c r="BW1244" s="513"/>
      <c r="BX1244" s="513"/>
      <c r="BY1244" s="513"/>
      <c r="BZ1244" s="513"/>
      <c r="CA1244" s="513"/>
      <c r="CB1244" s="513"/>
      <c r="CC1244" s="1972"/>
      <c r="CD1244" s="1499"/>
      <c r="CE1244" s="1500"/>
      <c r="CF1244" s="1501"/>
      <c r="CG1244" s="1500"/>
      <c r="CH1244" s="1500"/>
      <c r="CI1244" s="1500"/>
      <c r="CJ1244" s="1976"/>
      <c r="CK1244" s="1519"/>
      <c r="CL1244" s="1509"/>
    </row>
    <row r="1245" spans="1:90" s="514" customFormat="1">
      <c r="A1245" s="511"/>
      <c r="B1245" s="512"/>
      <c r="C1245" s="1493"/>
      <c r="D1245" s="1493"/>
      <c r="E1245" s="1493"/>
      <c r="F1245" s="1493"/>
      <c r="G1245" s="1493"/>
      <c r="H1245" s="1530"/>
      <c r="I1245" s="1972"/>
      <c r="J1245" s="1542"/>
      <c r="K1245" s="513"/>
      <c r="L1245" s="513"/>
      <c r="M1245" s="513"/>
      <c r="N1245" s="513"/>
      <c r="O1245" s="513"/>
      <c r="P1245" s="513"/>
      <c r="Q1245" s="513"/>
      <c r="R1245" s="513"/>
      <c r="S1245" s="513"/>
      <c r="T1245" s="513"/>
      <c r="U1245" s="513"/>
      <c r="V1245" s="513"/>
      <c r="W1245" s="513"/>
      <c r="X1245" s="513"/>
      <c r="Y1245" s="513"/>
      <c r="Z1245" s="513"/>
      <c r="AA1245" s="513"/>
      <c r="AB1245" s="513"/>
      <c r="AC1245" s="513"/>
      <c r="AD1245" s="513"/>
      <c r="AE1245" s="513"/>
      <c r="AF1245" s="513"/>
      <c r="AG1245" s="513"/>
      <c r="AH1245" s="513"/>
      <c r="AI1245" s="513"/>
      <c r="AJ1245" s="513"/>
      <c r="AK1245" s="513"/>
      <c r="AL1245" s="513"/>
      <c r="AM1245" s="513"/>
      <c r="AN1245" s="513"/>
      <c r="AO1245" s="513"/>
      <c r="AP1245" s="513"/>
      <c r="AQ1245" s="513"/>
      <c r="AR1245" s="513"/>
      <c r="AS1245" s="513"/>
      <c r="AT1245" s="513"/>
      <c r="AU1245" s="513"/>
      <c r="AV1245" s="513"/>
      <c r="AW1245" s="513"/>
      <c r="AX1245" s="513"/>
      <c r="AY1245" s="513"/>
      <c r="AZ1245" s="513"/>
      <c r="BA1245" s="513"/>
      <c r="BB1245" s="513"/>
      <c r="BC1245" s="513"/>
      <c r="BD1245" s="513"/>
      <c r="BE1245" s="513"/>
      <c r="BF1245" s="513"/>
      <c r="BG1245" s="513"/>
      <c r="BH1245" s="513"/>
      <c r="BI1245" s="513"/>
      <c r="BJ1245" s="513"/>
      <c r="BK1245" s="513"/>
      <c r="BL1245" s="513"/>
      <c r="BM1245" s="513"/>
      <c r="BN1245" s="513"/>
      <c r="BO1245" s="513"/>
      <c r="BP1245" s="513"/>
      <c r="BQ1245" s="513"/>
      <c r="BR1245" s="513"/>
      <c r="BS1245" s="513"/>
      <c r="BT1245" s="513"/>
      <c r="BU1245" s="513"/>
      <c r="BV1245" s="513"/>
      <c r="BW1245" s="513"/>
      <c r="BX1245" s="513"/>
      <c r="BY1245" s="513"/>
      <c r="BZ1245" s="513"/>
      <c r="CA1245" s="513"/>
      <c r="CB1245" s="513"/>
      <c r="CC1245" s="1972"/>
      <c r="CD1245" s="1499"/>
      <c r="CE1245" s="1500"/>
      <c r="CF1245" s="1501"/>
      <c r="CG1245" s="1500"/>
      <c r="CH1245" s="1500"/>
      <c r="CI1245" s="1500"/>
      <c r="CJ1245" s="1976"/>
      <c r="CK1245" s="1519"/>
      <c r="CL1245" s="1509"/>
    </row>
    <row r="1246" spans="1:90" s="514" customFormat="1">
      <c r="A1246" s="511"/>
      <c r="B1246" s="512"/>
      <c r="C1246" s="1493"/>
      <c r="D1246" s="1493"/>
      <c r="E1246" s="1493"/>
      <c r="F1246" s="1493"/>
      <c r="G1246" s="1493"/>
      <c r="H1246" s="1530"/>
      <c r="I1246" s="1972"/>
      <c r="J1246" s="1542"/>
      <c r="K1246" s="513"/>
      <c r="L1246" s="513"/>
      <c r="M1246" s="513"/>
      <c r="N1246" s="513"/>
      <c r="O1246" s="513"/>
      <c r="P1246" s="513"/>
      <c r="Q1246" s="513"/>
      <c r="R1246" s="513"/>
      <c r="S1246" s="513"/>
      <c r="T1246" s="513"/>
      <c r="U1246" s="513"/>
      <c r="V1246" s="513"/>
      <c r="W1246" s="513"/>
      <c r="X1246" s="513"/>
      <c r="Y1246" s="513"/>
      <c r="Z1246" s="513"/>
      <c r="AA1246" s="513"/>
      <c r="AB1246" s="513"/>
      <c r="AC1246" s="513"/>
      <c r="AD1246" s="513"/>
      <c r="AE1246" s="513"/>
      <c r="AF1246" s="513"/>
      <c r="AG1246" s="513"/>
      <c r="AH1246" s="513"/>
      <c r="AI1246" s="513"/>
      <c r="AJ1246" s="513"/>
      <c r="AK1246" s="513"/>
      <c r="AL1246" s="513"/>
      <c r="AM1246" s="513"/>
      <c r="AN1246" s="513"/>
      <c r="AO1246" s="513"/>
      <c r="AP1246" s="513"/>
      <c r="AQ1246" s="513"/>
      <c r="AR1246" s="513"/>
      <c r="AS1246" s="513"/>
      <c r="AT1246" s="513"/>
      <c r="AU1246" s="513"/>
      <c r="AV1246" s="513"/>
      <c r="AW1246" s="513"/>
      <c r="AX1246" s="513"/>
      <c r="AY1246" s="513"/>
      <c r="AZ1246" s="513"/>
      <c r="BA1246" s="513"/>
      <c r="BB1246" s="513"/>
      <c r="BC1246" s="513"/>
      <c r="BD1246" s="513"/>
      <c r="BE1246" s="513"/>
      <c r="BF1246" s="513"/>
      <c r="BG1246" s="513"/>
      <c r="BH1246" s="513"/>
      <c r="BI1246" s="513"/>
      <c r="BJ1246" s="513"/>
      <c r="BK1246" s="513"/>
      <c r="BL1246" s="513"/>
      <c r="BM1246" s="513"/>
      <c r="BN1246" s="513"/>
      <c r="BO1246" s="513"/>
      <c r="BP1246" s="513"/>
      <c r="BQ1246" s="513"/>
      <c r="BR1246" s="513"/>
      <c r="BS1246" s="513"/>
      <c r="BT1246" s="513"/>
      <c r="BU1246" s="513"/>
      <c r="BV1246" s="513"/>
      <c r="BW1246" s="513"/>
      <c r="BX1246" s="513"/>
      <c r="BY1246" s="513"/>
      <c r="BZ1246" s="513"/>
      <c r="CA1246" s="513"/>
      <c r="CB1246" s="513"/>
      <c r="CC1246" s="1972"/>
      <c r="CD1246" s="1499"/>
      <c r="CE1246" s="1500"/>
      <c r="CF1246" s="1501"/>
      <c r="CG1246" s="1500"/>
      <c r="CH1246" s="1500"/>
      <c r="CI1246" s="1500"/>
      <c r="CJ1246" s="1976"/>
      <c r="CK1246" s="1519"/>
      <c r="CL1246" s="1509"/>
    </row>
    <row r="1247" spans="1:90" s="514" customFormat="1">
      <c r="A1247" s="511"/>
      <c r="B1247" s="512"/>
      <c r="C1247" s="1493"/>
      <c r="D1247" s="1493"/>
      <c r="E1247" s="1493"/>
      <c r="F1247" s="1493"/>
      <c r="G1247" s="1493"/>
      <c r="H1247" s="1530"/>
      <c r="I1247" s="1972"/>
      <c r="J1247" s="1542"/>
      <c r="K1247" s="513"/>
      <c r="L1247" s="513"/>
      <c r="M1247" s="513"/>
      <c r="N1247" s="513"/>
      <c r="O1247" s="513"/>
      <c r="P1247" s="513"/>
      <c r="Q1247" s="513"/>
      <c r="R1247" s="513"/>
      <c r="S1247" s="513"/>
      <c r="T1247" s="513"/>
      <c r="U1247" s="513"/>
      <c r="V1247" s="513"/>
      <c r="W1247" s="513"/>
      <c r="X1247" s="513"/>
      <c r="Y1247" s="513"/>
      <c r="Z1247" s="513"/>
      <c r="AA1247" s="513"/>
      <c r="AB1247" s="513"/>
      <c r="AC1247" s="513"/>
      <c r="AD1247" s="513"/>
      <c r="AE1247" s="513"/>
      <c r="AF1247" s="513"/>
      <c r="AG1247" s="513"/>
      <c r="AH1247" s="513"/>
      <c r="AI1247" s="513"/>
      <c r="AJ1247" s="513"/>
      <c r="AK1247" s="513"/>
      <c r="AL1247" s="513"/>
      <c r="AM1247" s="513"/>
      <c r="AN1247" s="513"/>
      <c r="AO1247" s="513"/>
      <c r="AP1247" s="513"/>
      <c r="AQ1247" s="513"/>
      <c r="AR1247" s="513"/>
      <c r="AS1247" s="513"/>
      <c r="AT1247" s="513"/>
      <c r="AU1247" s="513"/>
      <c r="AV1247" s="513"/>
      <c r="AW1247" s="513"/>
      <c r="AX1247" s="513"/>
      <c r="AY1247" s="513"/>
      <c r="AZ1247" s="513"/>
      <c r="BA1247" s="513"/>
      <c r="BB1247" s="513"/>
      <c r="BC1247" s="513"/>
      <c r="BD1247" s="513"/>
      <c r="BE1247" s="513"/>
      <c r="BF1247" s="513"/>
      <c r="BG1247" s="513"/>
      <c r="BH1247" s="513"/>
      <c r="BI1247" s="513"/>
      <c r="BJ1247" s="513"/>
      <c r="BK1247" s="513"/>
      <c r="BL1247" s="513"/>
      <c r="BM1247" s="513"/>
      <c r="BN1247" s="513"/>
      <c r="BO1247" s="513"/>
      <c r="BP1247" s="513"/>
      <c r="BQ1247" s="513"/>
      <c r="BR1247" s="513"/>
      <c r="BS1247" s="513"/>
      <c r="BT1247" s="513"/>
      <c r="BU1247" s="513"/>
      <c r="BV1247" s="513"/>
      <c r="BW1247" s="513"/>
      <c r="BX1247" s="513"/>
      <c r="BY1247" s="513"/>
      <c r="BZ1247" s="513"/>
      <c r="CA1247" s="513"/>
      <c r="CB1247" s="513"/>
      <c r="CC1247" s="1972"/>
      <c r="CD1247" s="1499"/>
      <c r="CE1247" s="1500"/>
      <c r="CF1247" s="1501"/>
      <c r="CG1247" s="1500"/>
      <c r="CH1247" s="1500"/>
      <c r="CI1247" s="1500"/>
      <c r="CJ1247" s="1976"/>
      <c r="CK1247" s="1519"/>
      <c r="CL1247" s="1509"/>
    </row>
    <row r="1248" spans="1:90" s="514" customFormat="1">
      <c r="A1248" s="511"/>
      <c r="B1248" s="512"/>
      <c r="C1248" s="1493"/>
      <c r="D1248" s="1493"/>
      <c r="E1248" s="1493"/>
      <c r="F1248" s="1493"/>
      <c r="G1248" s="1493"/>
      <c r="H1248" s="1530"/>
      <c r="I1248" s="1972"/>
      <c r="J1248" s="1542"/>
      <c r="K1248" s="513"/>
      <c r="L1248" s="513"/>
      <c r="M1248" s="513"/>
      <c r="N1248" s="513"/>
      <c r="O1248" s="513"/>
      <c r="P1248" s="513"/>
      <c r="Q1248" s="513"/>
      <c r="R1248" s="513"/>
      <c r="S1248" s="513"/>
      <c r="T1248" s="513"/>
      <c r="U1248" s="513"/>
      <c r="V1248" s="513"/>
      <c r="W1248" s="513"/>
      <c r="X1248" s="513"/>
      <c r="Y1248" s="513"/>
      <c r="Z1248" s="513"/>
      <c r="AA1248" s="513"/>
      <c r="AB1248" s="513"/>
      <c r="AC1248" s="513"/>
      <c r="AD1248" s="513"/>
      <c r="AE1248" s="513"/>
      <c r="AF1248" s="513"/>
      <c r="AG1248" s="513"/>
      <c r="AH1248" s="513"/>
      <c r="AI1248" s="513"/>
      <c r="AJ1248" s="513"/>
      <c r="AK1248" s="513"/>
      <c r="AL1248" s="513"/>
      <c r="AM1248" s="513"/>
      <c r="AN1248" s="513"/>
      <c r="AO1248" s="513"/>
      <c r="AP1248" s="513"/>
      <c r="AQ1248" s="513"/>
      <c r="AR1248" s="513"/>
      <c r="AS1248" s="513"/>
      <c r="AT1248" s="513"/>
      <c r="AU1248" s="513"/>
      <c r="AV1248" s="513"/>
      <c r="AW1248" s="513"/>
      <c r="AX1248" s="513"/>
      <c r="AY1248" s="513"/>
      <c r="AZ1248" s="513"/>
      <c r="BA1248" s="513"/>
      <c r="BB1248" s="513"/>
      <c r="BC1248" s="513"/>
      <c r="BD1248" s="513"/>
      <c r="BE1248" s="513"/>
      <c r="BF1248" s="513"/>
      <c r="BG1248" s="513"/>
      <c r="BH1248" s="513"/>
      <c r="BI1248" s="513"/>
      <c r="BJ1248" s="513"/>
      <c r="BK1248" s="513"/>
      <c r="BL1248" s="513"/>
      <c r="BM1248" s="513"/>
      <c r="BN1248" s="513"/>
      <c r="BO1248" s="513"/>
      <c r="BP1248" s="513"/>
      <c r="BQ1248" s="513"/>
      <c r="BR1248" s="513"/>
      <c r="BS1248" s="513"/>
      <c r="BT1248" s="513"/>
      <c r="BU1248" s="513"/>
      <c r="BV1248" s="513"/>
      <c r="BW1248" s="513"/>
      <c r="BX1248" s="513"/>
      <c r="BY1248" s="513"/>
      <c r="BZ1248" s="513"/>
      <c r="CA1248" s="513"/>
      <c r="CB1248" s="513"/>
      <c r="CC1248" s="1972"/>
      <c r="CD1248" s="1499"/>
      <c r="CE1248" s="1500"/>
      <c r="CF1248" s="1501"/>
      <c r="CG1248" s="1500"/>
      <c r="CH1248" s="1500"/>
      <c r="CI1248" s="1500"/>
      <c r="CJ1248" s="1976"/>
      <c r="CK1248" s="1519"/>
      <c r="CL1248" s="1509"/>
    </row>
    <row r="1249" spans="1:90" s="514" customFormat="1">
      <c r="A1249" s="511"/>
      <c r="B1249" s="512"/>
      <c r="C1249" s="1493"/>
      <c r="D1249" s="1493"/>
      <c r="E1249" s="1493"/>
      <c r="F1249" s="1493"/>
      <c r="G1249" s="1493"/>
      <c r="H1249" s="1530"/>
      <c r="I1249" s="1972"/>
      <c r="J1249" s="1542"/>
      <c r="K1249" s="513"/>
      <c r="L1249" s="513"/>
      <c r="M1249" s="513"/>
      <c r="N1249" s="513"/>
      <c r="O1249" s="513"/>
      <c r="P1249" s="513"/>
      <c r="Q1249" s="513"/>
      <c r="R1249" s="513"/>
      <c r="S1249" s="513"/>
      <c r="T1249" s="513"/>
      <c r="U1249" s="513"/>
      <c r="V1249" s="513"/>
      <c r="W1249" s="513"/>
      <c r="X1249" s="513"/>
      <c r="Y1249" s="513"/>
      <c r="Z1249" s="513"/>
      <c r="AA1249" s="513"/>
      <c r="AB1249" s="513"/>
      <c r="AC1249" s="513"/>
      <c r="AD1249" s="513"/>
      <c r="AE1249" s="513"/>
      <c r="AF1249" s="513"/>
      <c r="AG1249" s="513"/>
      <c r="AH1249" s="513"/>
      <c r="AI1249" s="513"/>
      <c r="AJ1249" s="513"/>
      <c r="AK1249" s="513"/>
      <c r="AL1249" s="513"/>
      <c r="AM1249" s="513"/>
      <c r="AN1249" s="513"/>
      <c r="AO1249" s="513"/>
      <c r="AP1249" s="513"/>
      <c r="AQ1249" s="513"/>
      <c r="AR1249" s="513"/>
      <c r="AS1249" s="513"/>
      <c r="AT1249" s="513"/>
      <c r="AU1249" s="513"/>
      <c r="AV1249" s="513"/>
      <c r="AW1249" s="513"/>
      <c r="AX1249" s="513"/>
      <c r="AY1249" s="513"/>
      <c r="AZ1249" s="513"/>
      <c r="BA1249" s="513"/>
      <c r="BB1249" s="513"/>
      <c r="BC1249" s="513"/>
      <c r="BD1249" s="513"/>
      <c r="BE1249" s="513"/>
      <c r="BF1249" s="513"/>
      <c r="BG1249" s="513"/>
      <c r="BH1249" s="513"/>
      <c r="BI1249" s="513"/>
      <c r="BJ1249" s="513"/>
      <c r="BK1249" s="513"/>
      <c r="BL1249" s="513"/>
      <c r="BM1249" s="513"/>
      <c r="BN1249" s="513"/>
      <c r="BO1249" s="513"/>
      <c r="BP1249" s="513"/>
      <c r="BQ1249" s="513"/>
      <c r="BR1249" s="513"/>
      <c r="BS1249" s="513"/>
      <c r="BT1249" s="513"/>
      <c r="BU1249" s="513"/>
      <c r="BV1249" s="513"/>
      <c r="BW1249" s="513"/>
      <c r="BX1249" s="513"/>
      <c r="BY1249" s="513"/>
      <c r="BZ1249" s="513"/>
      <c r="CA1249" s="513"/>
      <c r="CB1249" s="513"/>
      <c r="CC1249" s="1972"/>
      <c r="CD1249" s="1499"/>
      <c r="CE1249" s="1500"/>
      <c r="CF1249" s="1501"/>
      <c r="CG1249" s="1500"/>
      <c r="CH1249" s="1500"/>
      <c r="CI1249" s="1500"/>
      <c r="CJ1249" s="1976"/>
      <c r="CK1249" s="1519"/>
      <c r="CL1249" s="1509"/>
    </row>
    <row r="1250" spans="1:90" s="514" customFormat="1">
      <c r="A1250" s="511"/>
      <c r="B1250" s="512"/>
      <c r="C1250" s="1493"/>
      <c r="D1250" s="1493"/>
      <c r="E1250" s="1493"/>
      <c r="F1250" s="1493"/>
      <c r="G1250" s="1493"/>
      <c r="H1250" s="1530"/>
      <c r="I1250" s="1972"/>
      <c r="J1250" s="1542"/>
      <c r="K1250" s="513"/>
      <c r="L1250" s="513"/>
      <c r="M1250" s="513"/>
      <c r="N1250" s="513"/>
      <c r="O1250" s="513"/>
      <c r="P1250" s="513"/>
      <c r="Q1250" s="513"/>
      <c r="R1250" s="513"/>
      <c r="S1250" s="513"/>
      <c r="T1250" s="513"/>
      <c r="U1250" s="513"/>
      <c r="V1250" s="513"/>
      <c r="W1250" s="513"/>
      <c r="X1250" s="513"/>
      <c r="Y1250" s="513"/>
      <c r="Z1250" s="513"/>
      <c r="AA1250" s="513"/>
      <c r="AB1250" s="513"/>
      <c r="AC1250" s="513"/>
      <c r="AD1250" s="513"/>
      <c r="AE1250" s="513"/>
      <c r="AF1250" s="513"/>
      <c r="AG1250" s="513"/>
      <c r="AH1250" s="513"/>
      <c r="AI1250" s="513"/>
      <c r="AJ1250" s="513"/>
      <c r="AK1250" s="513"/>
      <c r="AL1250" s="513"/>
      <c r="AM1250" s="513"/>
      <c r="AN1250" s="513"/>
      <c r="AO1250" s="513"/>
      <c r="AP1250" s="513"/>
      <c r="AQ1250" s="513"/>
      <c r="AR1250" s="513"/>
      <c r="AS1250" s="513"/>
      <c r="AT1250" s="513"/>
      <c r="AU1250" s="513"/>
      <c r="AV1250" s="513"/>
      <c r="AW1250" s="513"/>
      <c r="AX1250" s="513"/>
      <c r="AY1250" s="513"/>
      <c r="AZ1250" s="513"/>
      <c r="BA1250" s="513"/>
      <c r="BB1250" s="513"/>
      <c r="BC1250" s="513"/>
      <c r="BD1250" s="513"/>
      <c r="BE1250" s="513"/>
      <c r="BF1250" s="513"/>
      <c r="BG1250" s="513"/>
      <c r="BH1250" s="513"/>
      <c r="BI1250" s="513"/>
      <c r="BJ1250" s="513"/>
      <c r="BK1250" s="513"/>
      <c r="BL1250" s="513"/>
      <c r="BM1250" s="513"/>
      <c r="BN1250" s="513"/>
      <c r="BO1250" s="513"/>
      <c r="BP1250" s="513"/>
      <c r="BQ1250" s="513"/>
      <c r="BR1250" s="513"/>
      <c r="BS1250" s="513"/>
      <c r="BT1250" s="513"/>
      <c r="BU1250" s="513"/>
      <c r="BV1250" s="513"/>
      <c r="BW1250" s="513"/>
      <c r="BX1250" s="513"/>
      <c r="BY1250" s="513"/>
      <c r="BZ1250" s="513"/>
      <c r="CA1250" s="513"/>
      <c r="CB1250" s="513"/>
      <c r="CC1250" s="1972"/>
      <c r="CD1250" s="1499"/>
      <c r="CE1250" s="1500"/>
      <c r="CF1250" s="1501"/>
      <c r="CG1250" s="1500"/>
      <c r="CH1250" s="1500"/>
      <c r="CI1250" s="1500"/>
      <c r="CJ1250" s="1976"/>
      <c r="CK1250" s="1519"/>
      <c r="CL1250" s="1509"/>
    </row>
    <row r="1251" spans="1:90" s="514" customFormat="1">
      <c r="A1251" s="511"/>
      <c r="B1251" s="512"/>
      <c r="C1251" s="1493"/>
      <c r="D1251" s="1493"/>
      <c r="E1251" s="1493"/>
      <c r="F1251" s="1493"/>
      <c r="G1251" s="1493"/>
      <c r="H1251" s="1530"/>
      <c r="I1251" s="1972"/>
      <c r="J1251" s="1542"/>
      <c r="K1251" s="513"/>
      <c r="L1251" s="513"/>
      <c r="M1251" s="513"/>
      <c r="N1251" s="513"/>
      <c r="O1251" s="513"/>
      <c r="P1251" s="513"/>
      <c r="Q1251" s="513"/>
      <c r="R1251" s="513"/>
      <c r="S1251" s="513"/>
      <c r="T1251" s="513"/>
      <c r="U1251" s="513"/>
      <c r="V1251" s="513"/>
      <c r="W1251" s="513"/>
      <c r="X1251" s="513"/>
      <c r="Y1251" s="513"/>
      <c r="Z1251" s="513"/>
      <c r="AA1251" s="513"/>
      <c r="AB1251" s="513"/>
      <c r="AC1251" s="513"/>
      <c r="AD1251" s="513"/>
      <c r="AE1251" s="513"/>
      <c r="AF1251" s="513"/>
      <c r="AG1251" s="513"/>
      <c r="AH1251" s="513"/>
      <c r="AI1251" s="513"/>
      <c r="AJ1251" s="513"/>
      <c r="AK1251" s="513"/>
      <c r="AL1251" s="513"/>
      <c r="AM1251" s="513"/>
      <c r="AN1251" s="513"/>
      <c r="AO1251" s="513"/>
      <c r="AP1251" s="513"/>
      <c r="AQ1251" s="513"/>
      <c r="AR1251" s="513"/>
      <c r="AS1251" s="513"/>
      <c r="AT1251" s="513"/>
      <c r="AU1251" s="513"/>
      <c r="AV1251" s="513"/>
      <c r="AW1251" s="513"/>
      <c r="AX1251" s="513"/>
      <c r="AY1251" s="513"/>
      <c r="AZ1251" s="513"/>
      <c r="BA1251" s="513"/>
      <c r="BB1251" s="513"/>
      <c r="BC1251" s="513"/>
      <c r="BD1251" s="513"/>
      <c r="BE1251" s="513"/>
      <c r="BF1251" s="513"/>
      <c r="BG1251" s="513"/>
      <c r="BH1251" s="513"/>
      <c r="BI1251" s="513"/>
      <c r="BJ1251" s="513"/>
      <c r="BK1251" s="513"/>
      <c r="BL1251" s="513"/>
      <c r="BM1251" s="513"/>
      <c r="BN1251" s="513"/>
      <c r="BO1251" s="513"/>
      <c r="BP1251" s="513"/>
      <c r="BQ1251" s="513"/>
      <c r="BR1251" s="513"/>
      <c r="BS1251" s="513"/>
      <c r="BT1251" s="513"/>
      <c r="BU1251" s="513"/>
      <c r="BV1251" s="513"/>
      <c r="BW1251" s="513"/>
      <c r="BX1251" s="513"/>
      <c r="BY1251" s="513"/>
      <c r="BZ1251" s="513"/>
      <c r="CA1251" s="513"/>
      <c r="CB1251" s="513"/>
      <c r="CC1251" s="1972"/>
      <c r="CD1251" s="1499"/>
      <c r="CE1251" s="1500"/>
      <c r="CF1251" s="1501"/>
      <c r="CG1251" s="1500"/>
      <c r="CH1251" s="1500"/>
      <c r="CI1251" s="1500"/>
      <c r="CJ1251" s="1976"/>
      <c r="CK1251" s="1519"/>
      <c r="CL1251" s="1509"/>
    </row>
    <row r="1252" spans="1:90" s="514" customFormat="1">
      <c r="A1252" s="511"/>
      <c r="B1252" s="512"/>
      <c r="C1252" s="1493"/>
      <c r="D1252" s="1493"/>
      <c r="E1252" s="1493"/>
      <c r="F1252" s="1493"/>
      <c r="G1252" s="1493"/>
      <c r="H1252" s="1530"/>
      <c r="I1252" s="1972"/>
      <c r="J1252" s="1542"/>
      <c r="K1252" s="513"/>
      <c r="L1252" s="513"/>
      <c r="M1252" s="513"/>
      <c r="N1252" s="513"/>
      <c r="O1252" s="513"/>
      <c r="P1252" s="513"/>
      <c r="Q1252" s="513"/>
      <c r="R1252" s="513"/>
      <c r="S1252" s="513"/>
      <c r="T1252" s="513"/>
      <c r="U1252" s="513"/>
      <c r="V1252" s="513"/>
      <c r="W1252" s="513"/>
      <c r="X1252" s="513"/>
      <c r="Y1252" s="513"/>
      <c r="Z1252" s="513"/>
      <c r="AA1252" s="513"/>
      <c r="AB1252" s="513"/>
      <c r="AC1252" s="513"/>
      <c r="AD1252" s="513"/>
      <c r="AE1252" s="513"/>
      <c r="AF1252" s="513"/>
      <c r="AG1252" s="513"/>
      <c r="AH1252" s="513"/>
      <c r="AI1252" s="513"/>
      <c r="AJ1252" s="513"/>
      <c r="AK1252" s="513"/>
      <c r="AL1252" s="513"/>
      <c r="AM1252" s="513"/>
      <c r="AN1252" s="513"/>
      <c r="AO1252" s="513"/>
      <c r="AP1252" s="513"/>
      <c r="AQ1252" s="513"/>
      <c r="AR1252" s="513"/>
      <c r="AS1252" s="513"/>
      <c r="AT1252" s="513"/>
      <c r="AU1252" s="513"/>
      <c r="AV1252" s="513"/>
      <c r="AW1252" s="513"/>
      <c r="AX1252" s="513"/>
      <c r="AY1252" s="513"/>
      <c r="AZ1252" s="513"/>
      <c r="BA1252" s="513"/>
      <c r="BB1252" s="513"/>
      <c r="BC1252" s="513"/>
      <c r="BD1252" s="513"/>
      <c r="BE1252" s="513"/>
      <c r="BF1252" s="513"/>
      <c r="BG1252" s="513"/>
      <c r="BH1252" s="513"/>
      <c r="BI1252" s="513"/>
      <c r="BJ1252" s="513"/>
      <c r="BK1252" s="513"/>
      <c r="BL1252" s="513"/>
      <c r="BM1252" s="513"/>
      <c r="BN1252" s="513"/>
      <c r="BO1252" s="513"/>
      <c r="BP1252" s="513"/>
      <c r="BQ1252" s="513"/>
      <c r="BR1252" s="513"/>
      <c r="BS1252" s="513"/>
      <c r="BT1252" s="513"/>
      <c r="BU1252" s="513"/>
      <c r="BV1252" s="513"/>
      <c r="BW1252" s="513"/>
      <c r="BX1252" s="513"/>
      <c r="BY1252" s="513"/>
      <c r="BZ1252" s="513"/>
      <c r="CA1252" s="513"/>
      <c r="CB1252" s="513"/>
      <c r="CC1252" s="1972"/>
      <c r="CD1252" s="1499"/>
      <c r="CE1252" s="1500"/>
      <c r="CF1252" s="1501"/>
      <c r="CG1252" s="1500"/>
      <c r="CH1252" s="1500"/>
      <c r="CI1252" s="1500"/>
      <c r="CJ1252" s="1976"/>
      <c r="CK1252" s="1519"/>
      <c r="CL1252" s="1509"/>
    </row>
    <row r="1253" spans="1:90" s="514" customFormat="1">
      <c r="A1253" s="511"/>
      <c r="B1253" s="512"/>
      <c r="C1253" s="1493"/>
      <c r="D1253" s="1493"/>
      <c r="E1253" s="1493"/>
      <c r="F1253" s="1493"/>
      <c r="G1253" s="1493"/>
      <c r="H1253" s="1530"/>
      <c r="I1253" s="1972"/>
      <c r="J1253" s="1542"/>
      <c r="K1253" s="513"/>
      <c r="L1253" s="513"/>
      <c r="M1253" s="513"/>
      <c r="N1253" s="513"/>
      <c r="O1253" s="513"/>
      <c r="P1253" s="513"/>
      <c r="Q1253" s="513"/>
      <c r="R1253" s="513"/>
      <c r="S1253" s="513"/>
      <c r="T1253" s="513"/>
      <c r="U1253" s="513"/>
      <c r="V1253" s="513"/>
      <c r="W1253" s="513"/>
      <c r="X1253" s="513"/>
      <c r="Y1253" s="513"/>
      <c r="Z1253" s="513"/>
      <c r="AA1253" s="513"/>
      <c r="AB1253" s="513"/>
      <c r="AC1253" s="513"/>
      <c r="AD1253" s="513"/>
      <c r="AE1253" s="513"/>
      <c r="AF1253" s="513"/>
      <c r="AG1253" s="513"/>
      <c r="AH1253" s="513"/>
      <c r="AI1253" s="513"/>
      <c r="AJ1253" s="513"/>
      <c r="AK1253" s="513"/>
      <c r="AL1253" s="513"/>
      <c r="AM1253" s="513"/>
      <c r="AN1253" s="513"/>
      <c r="AO1253" s="513"/>
      <c r="AP1253" s="513"/>
      <c r="AQ1253" s="513"/>
      <c r="AR1253" s="513"/>
      <c r="AS1253" s="513"/>
      <c r="AT1253" s="513"/>
      <c r="AU1253" s="513"/>
      <c r="AV1253" s="513"/>
      <c r="AW1253" s="513"/>
      <c r="AX1253" s="513"/>
      <c r="AY1253" s="513"/>
      <c r="AZ1253" s="513"/>
      <c r="BA1253" s="513"/>
      <c r="BB1253" s="513"/>
      <c r="BC1253" s="513"/>
      <c r="BD1253" s="513"/>
      <c r="BE1253" s="513"/>
      <c r="BF1253" s="513"/>
      <c r="BG1253" s="513"/>
      <c r="BH1253" s="513"/>
      <c r="BI1253" s="513"/>
      <c r="BJ1253" s="513"/>
      <c r="BK1253" s="513"/>
      <c r="BL1253" s="513"/>
      <c r="BM1253" s="513"/>
      <c r="BN1253" s="513"/>
      <c r="BO1253" s="513"/>
      <c r="BP1253" s="513"/>
      <c r="BQ1253" s="513"/>
      <c r="BR1253" s="513"/>
      <c r="BS1253" s="513"/>
      <c r="BT1253" s="513"/>
      <c r="BU1253" s="513"/>
      <c r="BV1253" s="513"/>
      <c r="BW1253" s="513"/>
      <c r="BX1253" s="513"/>
      <c r="BY1253" s="513"/>
      <c r="BZ1253" s="513"/>
      <c r="CA1253" s="513"/>
      <c r="CB1253" s="513"/>
      <c r="CC1253" s="1972"/>
      <c r="CD1253" s="1499"/>
      <c r="CE1253" s="1500"/>
      <c r="CF1253" s="1501"/>
      <c r="CG1253" s="1500"/>
      <c r="CH1253" s="1500"/>
      <c r="CI1253" s="1500"/>
      <c r="CJ1253" s="1976"/>
      <c r="CK1253" s="1519"/>
      <c r="CL1253" s="1509"/>
    </row>
    <row r="1254" spans="1:90" s="514" customFormat="1">
      <c r="A1254" s="511"/>
      <c r="B1254" s="512"/>
      <c r="C1254" s="1493"/>
      <c r="D1254" s="1493"/>
      <c r="E1254" s="1493"/>
      <c r="F1254" s="1493"/>
      <c r="G1254" s="1493"/>
      <c r="H1254" s="1530"/>
      <c r="I1254" s="1972"/>
      <c r="J1254" s="1542"/>
      <c r="K1254" s="513"/>
      <c r="L1254" s="513"/>
      <c r="M1254" s="513"/>
      <c r="N1254" s="513"/>
      <c r="O1254" s="513"/>
      <c r="P1254" s="513"/>
      <c r="Q1254" s="513"/>
      <c r="R1254" s="513"/>
      <c r="S1254" s="513"/>
      <c r="T1254" s="513"/>
      <c r="U1254" s="513"/>
      <c r="V1254" s="513"/>
      <c r="W1254" s="513"/>
      <c r="X1254" s="513"/>
      <c r="Y1254" s="513"/>
      <c r="Z1254" s="513"/>
      <c r="AA1254" s="513"/>
      <c r="AB1254" s="513"/>
      <c r="AC1254" s="513"/>
      <c r="AD1254" s="513"/>
      <c r="AE1254" s="513"/>
      <c r="AF1254" s="513"/>
      <c r="AG1254" s="513"/>
      <c r="AH1254" s="513"/>
      <c r="AI1254" s="513"/>
      <c r="AJ1254" s="513"/>
      <c r="AK1254" s="513"/>
      <c r="AL1254" s="513"/>
      <c r="AM1254" s="513"/>
      <c r="AN1254" s="513"/>
      <c r="AO1254" s="513"/>
      <c r="AP1254" s="513"/>
      <c r="AQ1254" s="513"/>
      <c r="AR1254" s="513"/>
      <c r="AS1254" s="513"/>
      <c r="AT1254" s="513"/>
      <c r="AU1254" s="513"/>
      <c r="AV1254" s="513"/>
      <c r="AW1254" s="513"/>
      <c r="AX1254" s="513"/>
      <c r="AY1254" s="513"/>
      <c r="AZ1254" s="513"/>
      <c r="BA1254" s="513"/>
      <c r="BB1254" s="513"/>
      <c r="BC1254" s="513"/>
      <c r="BD1254" s="513"/>
      <c r="BE1254" s="513"/>
      <c r="BF1254" s="513"/>
      <c r="BG1254" s="513"/>
      <c r="BH1254" s="513"/>
      <c r="BI1254" s="513"/>
      <c r="BJ1254" s="513"/>
      <c r="BK1254" s="513"/>
      <c r="BL1254" s="513"/>
      <c r="BM1254" s="513"/>
      <c r="BN1254" s="513"/>
      <c r="BO1254" s="513"/>
      <c r="BP1254" s="513"/>
      <c r="BQ1254" s="513"/>
      <c r="BR1254" s="513"/>
      <c r="BS1254" s="513"/>
      <c r="BT1254" s="513"/>
      <c r="BU1254" s="513"/>
      <c r="BV1254" s="513"/>
      <c r="BW1254" s="513"/>
      <c r="BX1254" s="513"/>
      <c r="BY1254" s="513"/>
      <c r="BZ1254" s="513"/>
      <c r="CA1254" s="513"/>
      <c r="CB1254" s="513"/>
      <c r="CC1254" s="1972"/>
      <c r="CD1254" s="1499"/>
      <c r="CE1254" s="1500"/>
      <c r="CF1254" s="1501"/>
      <c r="CG1254" s="1500"/>
      <c r="CH1254" s="1500"/>
      <c r="CI1254" s="1500"/>
      <c r="CJ1254" s="1976"/>
      <c r="CK1254" s="1519"/>
      <c r="CL1254" s="1509"/>
    </row>
    <row r="1255" spans="1:90" s="514" customFormat="1">
      <c r="A1255" s="511"/>
      <c r="B1255" s="512"/>
      <c r="C1255" s="1493"/>
      <c r="D1255" s="1493"/>
      <c r="E1255" s="1493"/>
      <c r="F1255" s="1493"/>
      <c r="G1255" s="1493"/>
      <c r="H1255" s="1530"/>
      <c r="I1255" s="1972"/>
      <c r="J1255" s="1542"/>
      <c r="K1255" s="513"/>
      <c r="L1255" s="513"/>
      <c r="M1255" s="513"/>
      <c r="N1255" s="513"/>
      <c r="O1255" s="513"/>
      <c r="P1255" s="513"/>
      <c r="Q1255" s="513"/>
      <c r="R1255" s="513"/>
      <c r="S1255" s="513"/>
      <c r="T1255" s="513"/>
      <c r="U1255" s="513"/>
      <c r="V1255" s="513"/>
      <c r="W1255" s="513"/>
      <c r="X1255" s="513"/>
      <c r="Y1255" s="513"/>
      <c r="Z1255" s="513"/>
      <c r="AA1255" s="513"/>
      <c r="AB1255" s="513"/>
      <c r="AC1255" s="513"/>
      <c r="AD1255" s="513"/>
      <c r="AE1255" s="513"/>
      <c r="AF1255" s="513"/>
      <c r="AG1255" s="513"/>
      <c r="AH1255" s="513"/>
      <c r="AI1255" s="513"/>
      <c r="AJ1255" s="513"/>
      <c r="AK1255" s="513"/>
      <c r="AL1255" s="513"/>
      <c r="AM1255" s="513"/>
      <c r="AN1255" s="513"/>
      <c r="AO1255" s="513"/>
      <c r="AP1255" s="513"/>
      <c r="AQ1255" s="513"/>
      <c r="AR1255" s="513"/>
      <c r="AS1255" s="513"/>
      <c r="AT1255" s="513"/>
      <c r="AU1255" s="513"/>
      <c r="AV1255" s="513"/>
      <c r="AW1255" s="513"/>
      <c r="AX1255" s="513"/>
      <c r="AY1255" s="513"/>
      <c r="AZ1255" s="513"/>
      <c r="BA1255" s="513"/>
      <c r="BB1255" s="513"/>
      <c r="BC1255" s="513"/>
      <c r="BD1255" s="513"/>
      <c r="BE1255" s="513"/>
      <c r="BF1255" s="513"/>
      <c r="BG1255" s="513"/>
      <c r="BH1255" s="513"/>
      <c r="BI1255" s="513"/>
      <c r="BJ1255" s="513"/>
      <c r="BK1255" s="513"/>
      <c r="BL1255" s="513"/>
      <c r="BM1255" s="513"/>
      <c r="BN1255" s="513"/>
      <c r="BO1255" s="513"/>
      <c r="BP1255" s="513"/>
      <c r="BQ1255" s="513"/>
      <c r="BR1255" s="513"/>
      <c r="BS1255" s="513"/>
      <c r="BT1255" s="513"/>
      <c r="BU1255" s="513"/>
      <c r="BV1255" s="513"/>
      <c r="BW1255" s="513"/>
      <c r="BX1255" s="513"/>
      <c r="BY1255" s="513"/>
      <c r="BZ1255" s="513"/>
      <c r="CA1255" s="513"/>
      <c r="CB1255" s="513"/>
      <c r="CC1255" s="1972"/>
      <c r="CD1255" s="1499"/>
      <c r="CE1255" s="1500"/>
      <c r="CF1255" s="1501"/>
      <c r="CG1255" s="1500"/>
      <c r="CH1255" s="1500"/>
      <c r="CI1255" s="1500"/>
      <c r="CJ1255" s="1976"/>
      <c r="CK1255" s="1519"/>
      <c r="CL1255" s="1509"/>
    </row>
    <row r="1256" spans="1:90" s="514" customFormat="1">
      <c r="A1256" s="511"/>
      <c r="B1256" s="512"/>
      <c r="C1256" s="1493"/>
      <c r="D1256" s="1493"/>
      <c r="E1256" s="1493"/>
      <c r="F1256" s="1493"/>
      <c r="G1256" s="1493"/>
      <c r="H1256" s="1530"/>
      <c r="I1256" s="1972"/>
      <c r="J1256" s="1542"/>
      <c r="K1256" s="513"/>
      <c r="L1256" s="513"/>
      <c r="M1256" s="513"/>
      <c r="N1256" s="513"/>
      <c r="O1256" s="513"/>
      <c r="P1256" s="513"/>
      <c r="Q1256" s="513"/>
      <c r="R1256" s="513"/>
      <c r="S1256" s="513"/>
      <c r="T1256" s="513"/>
      <c r="U1256" s="513"/>
      <c r="V1256" s="513"/>
      <c r="W1256" s="513"/>
      <c r="X1256" s="513"/>
      <c r="Y1256" s="513"/>
      <c r="Z1256" s="513"/>
      <c r="AA1256" s="513"/>
      <c r="AB1256" s="513"/>
      <c r="AC1256" s="513"/>
      <c r="AD1256" s="513"/>
      <c r="AE1256" s="513"/>
      <c r="AF1256" s="513"/>
      <c r="AG1256" s="513"/>
      <c r="AH1256" s="513"/>
      <c r="AI1256" s="513"/>
      <c r="AJ1256" s="513"/>
      <c r="AK1256" s="513"/>
      <c r="AL1256" s="513"/>
      <c r="AM1256" s="513"/>
      <c r="AN1256" s="513"/>
      <c r="AO1256" s="513"/>
      <c r="AP1256" s="513"/>
      <c r="AQ1256" s="513"/>
      <c r="AR1256" s="513"/>
      <c r="AS1256" s="513"/>
      <c r="AT1256" s="513"/>
      <c r="AU1256" s="513"/>
      <c r="AV1256" s="513"/>
      <c r="AW1256" s="513"/>
      <c r="AX1256" s="513"/>
      <c r="AY1256" s="513"/>
      <c r="AZ1256" s="513"/>
      <c r="BA1256" s="513"/>
      <c r="BB1256" s="513"/>
      <c r="BC1256" s="513"/>
      <c r="BD1256" s="513"/>
      <c r="BE1256" s="513"/>
      <c r="BF1256" s="513"/>
      <c r="BG1256" s="513"/>
      <c r="BH1256" s="513"/>
      <c r="BI1256" s="513"/>
      <c r="BJ1256" s="513"/>
      <c r="BK1256" s="513"/>
      <c r="BL1256" s="513"/>
      <c r="BM1256" s="513"/>
      <c r="BN1256" s="513"/>
      <c r="BO1256" s="513"/>
      <c r="BP1256" s="513"/>
      <c r="BQ1256" s="513"/>
      <c r="BR1256" s="513"/>
      <c r="BS1256" s="513"/>
      <c r="BT1256" s="513"/>
      <c r="BU1256" s="513"/>
      <c r="BV1256" s="513"/>
      <c r="BW1256" s="513"/>
      <c r="BX1256" s="513"/>
      <c r="BY1256" s="513"/>
      <c r="BZ1256" s="513"/>
      <c r="CA1256" s="513"/>
      <c r="CB1256" s="513"/>
      <c r="CC1256" s="1972"/>
      <c r="CD1256" s="1499"/>
      <c r="CE1256" s="1500"/>
      <c r="CF1256" s="1501"/>
      <c r="CG1256" s="1500"/>
      <c r="CH1256" s="1500"/>
      <c r="CI1256" s="1500"/>
      <c r="CJ1256" s="1976"/>
      <c r="CK1256" s="1519"/>
      <c r="CL1256" s="1509"/>
    </row>
    <row r="1257" spans="1:90" s="514" customFormat="1">
      <c r="A1257" s="511"/>
      <c r="B1257" s="512"/>
      <c r="C1257" s="1493"/>
      <c r="D1257" s="1493"/>
      <c r="E1257" s="1493"/>
      <c r="F1257" s="1493"/>
      <c r="G1257" s="1493"/>
      <c r="H1257" s="1530"/>
      <c r="I1257" s="1972"/>
      <c r="J1257" s="1542"/>
      <c r="K1257" s="513"/>
      <c r="L1257" s="513"/>
      <c r="M1257" s="513"/>
      <c r="N1257" s="513"/>
      <c r="O1257" s="513"/>
      <c r="P1257" s="513"/>
      <c r="Q1257" s="513"/>
      <c r="R1257" s="513"/>
      <c r="S1257" s="513"/>
      <c r="T1257" s="513"/>
      <c r="U1257" s="513"/>
      <c r="V1257" s="513"/>
      <c r="W1257" s="513"/>
      <c r="X1257" s="513"/>
      <c r="Y1257" s="513"/>
      <c r="Z1257" s="513"/>
      <c r="AA1257" s="513"/>
      <c r="AB1257" s="513"/>
      <c r="AC1257" s="513"/>
      <c r="AD1257" s="513"/>
      <c r="AE1257" s="513"/>
      <c r="AF1257" s="513"/>
      <c r="AG1257" s="513"/>
      <c r="AH1257" s="513"/>
      <c r="AI1257" s="513"/>
      <c r="AJ1257" s="513"/>
      <c r="AK1257" s="513"/>
      <c r="AL1257" s="513"/>
      <c r="AM1257" s="513"/>
      <c r="AN1257" s="513"/>
      <c r="AO1257" s="513"/>
      <c r="AP1257" s="513"/>
      <c r="AQ1257" s="513"/>
      <c r="AR1257" s="513"/>
      <c r="AS1257" s="513"/>
      <c r="AT1257" s="513"/>
      <c r="AU1257" s="513"/>
      <c r="AV1257" s="513"/>
      <c r="AW1257" s="513"/>
      <c r="AX1257" s="513"/>
      <c r="AY1257" s="513"/>
      <c r="AZ1257" s="513"/>
      <c r="BA1257" s="513"/>
      <c r="BB1257" s="513"/>
      <c r="BC1257" s="513"/>
      <c r="BD1257" s="513"/>
      <c r="BE1257" s="513"/>
      <c r="BF1257" s="513"/>
      <c r="BG1257" s="513"/>
      <c r="BH1257" s="513"/>
      <c r="BI1257" s="513"/>
      <c r="BJ1257" s="513"/>
      <c r="BK1257" s="513"/>
      <c r="BL1257" s="513"/>
      <c r="BM1257" s="513"/>
      <c r="BN1257" s="513"/>
      <c r="BO1257" s="513"/>
      <c r="BP1257" s="513"/>
      <c r="BQ1257" s="513"/>
      <c r="BR1257" s="513"/>
      <c r="BS1257" s="513"/>
      <c r="BT1257" s="513"/>
      <c r="BU1257" s="513"/>
      <c r="BV1257" s="513"/>
      <c r="BW1257" s="513"/>
      <c r="BX1257" s="513"/>
      <c r="BY1257" s="513"/>
      <c r="BZ1257" s="513"/>
      <c r="CA1257" s="513"/>
      <c r="CB1257" s="513"/>
      <c r="CC1257" s="1972"/>
      <c r="CD1257" s="1499"/>
      <c r="CE1257" s="1500"/>
      <c r="CF1257" s="1501"/>
      <c r="CG1257" s="1500"/>
      <c r="CH1257" s="1500"/>
      <c r="CI1257" s="1500"/>
      <c r="CJ1257" s="1976"/>
      <c r="CK1257" s="1519"/>
      <c r="CL1257" s="1509"/>
    </row>
    <row r="1258" spans="1:90" s="514" customFormat="1">
      <c r="A1258" s="511"/>
      <c r="B1258" s="512"/>
      <c r="C1258" s="1493"/>
      <c r="D1258" s="1493"/>
      <c r="E1258" s="1493"/>
      <c r="F1258" s="1493"/>
      <c r="G1258" s="1493"/>
      <c r="H1258" s="1530"/>
      <c r="I1258" s="1972"/>
      <c r="J1258" s="1542"/>
      <c r="K1258" s="513"/>
      <c r="L1258" s="513"/>
      <c r="M1258" s="513"/>
      <c r="N1258" s="513"/>
      <c r="O1258" s="513"/>
      <c r="P1258" s="513"/>
      <c r="Q1258" s="513"/>
      <c r="R1258" s="513"/>
      <c r="S1258" s="513"/>
      <c r="T1258" s="513"/>
      <c r="U1258" s="513"/>
      <c r="V1258" s="513"/>
      <c r="W1258" s="513"/>
      <c r="X1258" s="513"/>
      <c r="Y1258" s="513"/>
      <c r="Z1258" s="513"/>
      <c r="AA1258" s="513"/>
      <c r="AB1258" s="513"/>
      <c r="AC1258" s="513"/>
      <c r="AD1258" s="513"/>
      <c r="AE1258" s="513"/>
      <c r="AF1258" s="513"/>
      <c r="AG1258" s="513"/>
      <c r="AH1258" s="513"/>
      <c r="AI1258" s="513"/>
      <c r="AJ1258" s="513"/>
      <c r="AK1258" s="513"/>
      <c r="AL1258" s="513"/>
      <c r="AM1258" s="513"/>
      <c r="AN1258" s="513"/>
      <c r="AO1258" s="513"/>
      <c r="AP1258" s="513"/>
      <c r="AQ1258" s="513"/>
      <c r="AR1258" s="513"/>
      <c r="AS1258" s="513"/>
      <c r="AT1258" s="513"/>
      <c r="AU1258" s="513"/>
      <c r="AV1258" s="513"/>
      <c r="AW1258" s="513"/>
      <c r="AX1258" s="513"/>
      <c r="AY1258" s="513"/>
      <c r="AZ1258" s="513"/>
      <c r="BA1258" s="513"/>
      <c r="BB1258" s="513"/>
      <c r="BC1258" s="513"/>
      <c r="BD1258" s="513"/>
      <c r="BE1258" s="513"/>
      <c r="BF1258" s="513"/>
      <c r="BG1258" s="513"/>
      <c r="BH1258" s="513"/>
      <c r="BI1258" s="513"/>
      <c r="BJ1258" s="513"/>
      <c r="BK1258" s="513"/>
      <c r="BL1258" s="513"/>
      <c r="BM1258" s="513"/>
      <c r="BN1258" s="513"/>
      <c r="BO1258" s="513"/>
      <c r="BP1258" s="513"/>
      <c r="BQ1258" s="513"/>
      <c r="BR1258" s="513"/>
      <c r="BS1258" s="513"/>
      <c r="BT1258" s="513"/>
      <c r="BU1258" s="513"/>
      <c r="BV1258" s="513"/>
      <c r="BW1258" s="513"/>
      <c r="BX1258" s="513"/>
      <c r="BY1258" s="513"/>
      <c r="BZ1258" s="513"/>
      <c r="CA1258" s="513"/>
      <c r="CB1258" s="513"/>
      <c r="CC1258" s="1972"/>
      <c r="CD1258" s="1499"/>
      <c r="CE1258" s="1500"/>
      <c r="CF1258" s="1501"/>
      <c r="CG1258" s="1500"/>
      <c r="CH1258" s="1500"/>
      <c r="CI1258" s="1500"/>
      <c r="CJ1258" s="1976"/>
      <c r="CK1258" s="1519"/>
      <c r="CL1258" s="1509"/>
    </row>
    <row r="1259" spans="1:90" s="514" customFormat="1">
      <c r="A1259" s="511"/>
      <c r="B1259" s="512"/>
      <c r="C1259" s="1493"/>
      <c r="D1259" s="1493"/>
      <c r="E1259" s="1493"/>
      <c r="F1259" s="1493"/>
      <c r="G1259" s="1493"/>
      <c r="H1259" s="1530"/>
      <c r="I1259" s="1972"/>
      <c r="J1259" s="1542"/>
      <c r="K1259" s="513"/>
      <c r="L1259" s="513"/>
      <c r="M1259" s="513"/>
      <c r="N1259" s="513"/>
      <c r="O1259" s="513"/>
      <c r="P1259" s="513"/>
      <c r="Q1259" s="513"/>
      <c r="R1259" s="513"/>
      <c r="S1259" s="513"/>
      <c r="T1259" s="513"/>
      <c r="U1259" s="513"/>
      <c r="V1259" s="513"/>
      <c r="W1259" s="513"/>
      <c r="X1259" s="513"/>
      <c r="Y1259" s="513"/>
      <c r="Z1259" s="513"/>
      <c r="AA1259" s="513"/>
      <c r="AB1259" s="513"/>
      <c r="AC1259" s="513"/>
      <c r="AD1259" s="513"/>
      <c r="AE1259" s="513"/>
      <c r="AF1259" s="513"/>
      <c r="AG1259" s="513"/>
      <c r="AH1259" s="513"/>
      <c r="AI1259" s="513"/>
      <c r="AJ1259" s="513"/>
      <c r="AK1259" s="513"/>
      <c r="AL1259" s="513"/>
      <c r="AM1259" s="513"/>
      <c r="AN1259" s="513"/>
      <c r="AO1259" s="513"/>
      <c r="AP1259" s="513"/>
      <c r="AQ1259" s="513"/>
      <c r="AR1259" s="513"/>
      <c r="AS1259" s="513"/>
      <c r="AT1259" s="513"/>
      <c r="AU1259" s="513"/>
      <c r="AV1259" s="513"/>
      <c r="AW1259" s="513"/>
      <c r="AX1259" s="513"/>
      <c r="AY1259" s="513"/>
      <c r="AZ1259" s="513"/>
      <c r="BA1259" s="513"/>
      <c r="BB1259" s="513"/>
      <c r="BC1259" s="513"/>
      <c r="BD1259" s="513"/>
      <c r="BE1259" s="513"/>
      <c r="BF1259" s="513"/>
      <c r="BG1259" s="513"/>
      <c r="BH1259" s="513"/>
      <c r="BI1259" s="513"/>
      <c r="BJ1259" s="513"/>
      <c r="BK1259" s="513"/>
      <c r="BL1259" s="513"/>
      <c r="BM1259" s="513"/>
      <c r="BN1259" s="513"/>
      <c r="BO1259" s="513"/>
      <c r="BP1259" s="513"/>
      <c r="BQ1259" s="513"/>
      <c r="BR1259" s="513"/>
      <c r="BS1259" s="513"/>
      <c r="BT1259" s="513"/>
      <c r="BU1259" s="513"/>
      <c r="BV1259" s="513"/>
      <c r="BW1259" s="513"/>
      <c r="BX1259" s="513"/>
      <c r="BY1259" s="513"/>
      <c r="BZ1259" s="513"/>
      <c r="CA1259" s="513"/>
      <c r="CB1259" s="513"/>
      <c r="CC1259" s="1972"/>
      <c r="CD1259" s="1499"/>
      <c r="CE1259" s="1500"/>
      <c r="CF1259" s="1501"/>
      <c r="CG1259" s="1500"/>
      <c r="CH1259" s="1500"/>
      <c r="CI1259" s="1500"/>
      <c r="CJ1259" s="1976"/>
      <c r="CK1259" s="1519"/>
      <c r="CL1259" s="1509"/>
    </row>
    <row r="1260" spans="1:90" s="514" customFormat="1">
      <c r="A1260" s="511"/>
      <c r="B1260" s="512"/>
      <c r="C1260" s="1493"/>
      <c r="D1260" s="1493"/>
      <c r="E1260" s="1493"/>
      <c r="F1260" s="1493"/>
      <c r="G1260" s="1493"/>
      <c r="H1260" s="1530"/>
      <c r="I1260" s="1972"/>
      <c r="J1260" s="1542"/>
      <c r="K1260" s="513"/>
      <c r="L1260" s="513"/>
      <c r="M1260" s="513"/>
      <c r="N1260" s="513"/>
      <c r="O1260" s="513"/>
      <c r="P1260" s="513"/>
      <c r="Q1260" s="513"/>
      <c r="R1260" s="513"/>
      <c r="S1260" s="513"/>
      <c r="T1260" s="513"/>
      <c r="U1260" s="513"/>
      <c r="V1260" s="513"/>
      <c r="W1260" s="513"/>
      <c r="X1260" s="513"/>
      <c r="Y1260" s="513"/>
      <c r="Z1260" s="513"/>
      <c r="AA1260" s="513"/>
      <c r="AB1260" s="513"/>
      <c r="AC1260" s="513"/>
      <c r="AD1260" s="513"/>
      <c r="AE1260" s="513"/>
      <c r="AF1260" s="513"/>
      <c r="AG1260" s="513"/>
      <c r="AH1260" s="513"/>
      <c r="AI1260" s="513"/>
      <c r="AJ1260" s="513"/>
      <c r="AK1260" s="513"/>
      <c r="AL1260" s="513"/>
      <c r="AM1260" s="513"/>
      <c r="AN1260" s="513"/>
      <c r="AO1260" s="513"/>
      <c r="AP1260" s="513"/>
      <c r="AQ1260" s="513"/>
      <c r="AR1260" s="513"/>
      <c r="AS1260" s="513"/>
      <c r="AT1260" s="513"/>
      <c r="AU1260" s="513"/>
      <c r="AV1260" s="513"/>
      <c r="AW1260" s="513"/>
      <c r="AX1260" s="513"/>
      <c r="AY1260" s="513"/>
      <c r="AZ1260" s="513"/>
      <c r="BA1260" s="513"/>
      <c r="BB1260" s="513"/>
      <c r="BC1260" s="513"/>
      <c r="BD1260" s="513"/>
      <c r="BE1260" s="513"/>
      <c r="BF1260" s="513"/>
      <c r="BG1260" s="513"/>
      <c r="BH1260" s="513"/>
      <c r="BI1260" s="513"/>
      <c r="BJ1260" s="513"/>
      <c r="BK1260" s="513"/>
      <c r="BL1260" s="513"/>
      <c r="BM1260" s="513"/>
      <c r="BN1260" s="513"/>
      <c r="BO1260" s="513"/>
      <c r="BP1260" s="513"/>
      <c r="BQ1260" s="513"/>
      <c r="BR1260" s="513"/>
      <c r="BS1260" s="513"/>
      <c r="BT1260" s="513"/>
      <c r="BU1260" s="513"/>
      <c r="BV1260" s="513"/>
      <c r="BW1260" s="513"/>
      <c r="BX1260" s="513"/>
      <c r="BY1260" s="513"/>
      <c r="BZ1260" s="513"/>
      <c r="CA1260" s="513"/>
      <c r="CB1260" s="513"/>
      <c r="CC1260" s="1972"/>
      <c r="CD1260" s="1499"/>
      <c r="CE1260" s="1500"/>
      <c r="CF1260" s="1501"/>
      <c r="CG1260" s="1500"/>
      <c r="CH1260" s="1500"/>
      <c r="CI1260" s="1500"/>
      <c r="CJ1260" s="1976"/>
      <c r="CK1260" s="1519"/>
      <c r="CL1260" s="1509"/>
    </row>
    <row r="1261" spans="1:90" s="514" customFormat="1">
      <c r="A1261" s="511"/>
      <c r="B1261" s="512"/>
      <c r="C1261" s="1493"/>
      <c r="D1261" s="1493"/>
      <c r="E1261" s="1493"/>
      <c r="F1261" s="1493"/>
      <c r="G1261" s="1493"/>
      <c r="H1261" s="1530"/>
      <c r="I1261" s="1972"/>
      <c r="J1261" s="1542"/>
      <c r="K1261" s="513"/>
      <c r="L1261" s="513"/>
      <c r="M1261" s="513"/>
      <c r="N1261" s="513"/>
      <c r="O1261" s="513"/>
      <c r="P1261" s="513"/>
      <c r="Q1261" s="513"/>
      <c r="R1261" s="513"/>
      <c r="S1261" s="513"/>
      <c r="T1261" s="513"/>
      <c r="U1261" s="513"/>
      <c r="V1261" s="513"/>
      <c r="W1261" s="513"/>
      <c r="X1261" s="513"/>
      <c r="Y1261" s="513"/>
      <c r="Z1261" s="513"/>
      <c r="AA1261" s="513"/>
      <c r="AB1261" s="513"/>
      <c r="AC1261" s="513"/>
      <c r="AD1261" s="513"/>
      <c r="AE1261" s="513"/>
      <c r="AF1261" s="513"/>
      <c r="AG1261" s="513"/>
      <c r="AH1261" s="513"/>
      <c r="AI1261" s="513"/>
      <c r="AJ1261" s="513"/>
      <c r="AK1261" s="513"/>
      <c r="AL1261" s="513"/>
      <c r="AM1261" s="513"/>
      <c r="AN1261" s="513"/>
      <c r="AO1261" s="513"/>
      <c r="AP1261" s="513"/>
      <c r="AQ1261" s="513"/>
      <c r="AR1261" s="513"/>
      <c r="AS1261" s="513"/>
      <c r="AT1261" s="513"/>
      <c r="AU1261" s="513"/>
      <c r="AV1261" s="513"/>
      <c r="AW1261" s="513"/>
      <c r="AX1261" s="513"/>
      <c r="AY1261" s="513"/>
      <c r="AZ1261" s="513"/>
      <c r="BA1261" s="513"/>
      <c r="BB1261" s="513"/>
      <c r="BC1261" s="513"/>
      <c r="BD1261" s="513"/>
      <c r="BE1261" s="513"/>
      <c r="BF1261" s="513"/>
      <c r="BG1261" s="513"/>
      <c r="BH1261" s="513"/>
      <c r="BI1261" s="513"/>
      <c r="BJ1261" s="513"/>
      <c r="BK1261" s="513"/>
      <c r="BL1261" s="513"/>
      <c r="BM1261" s="513"/>
      <c r="BN1261" s="513"/>
      <c r="BO1261" s="513"/>
      <c r="BP1261" s="513"/>
      <c r="BQ1261" s="513"/>
      <c r="BR1261" s="513"/>
      <c r="BS1261" s="513"/>
      <c r="BT1261" s="513"/>
      <c r="BU1261" s="513"/>
      <c r="BV1261" s="513"/>
      <c r="BW1261" s="513"/>
      <c r="BX1261" s="513"/>
      <c r="BY1261" s="513"/>
      <c r="BZ1261" s="513"/>
      <c r="CA1261" s="513"/>
      <c r="CB1261" s="513"/>
      <c r="CC1261" s="1972"/>
      <c r="CD1261" s="1499"/>
      <c r="CE1261" s="1500"/>
      <c r="CF1261" s="1501"/>
      <c r="CG1261" s="1500"/>
      <c r="CH1261" s="1500"/>
      <c r="CI1261" s="1500"/>
      <c r="CJ1261" s="1976"/>
      <c r="CK1261" s="1519"/>
      <c r="CL1261" s="1509"/>
    </row>
    <row r="1262" spans="1:90" s="514" customFormat="1">
      <c r="A1262" s="511"/>
      <c r="B1262" s="512"/>
      <c r="C1262" s="1493"/>
      <c r="D1262" s="1493"/>
      <c r="E1262" s="1493"/>
      <c r="F1262" s="1493"/>
      <c r="G1262" s="1493"/>
      <c r="H1262" s="1530"/>
      <c r="I1262" s="1972"/>
      <c r="J1262" s="1542"/>
      <c r="K1262" s="513"/>
      <c r="L1262" s="513"/>
      <c r="M1262" s="513"/>
      <c r="N1262" s="513"/>
      <c r="O1262" s="513"/>
      <c r="P1262" s="513"/>
      <c r="Q1262" s="513"/>
      <c r="R1262" s="513"/>
      <c r="S1262" s="513"/>
      <c r="T1262" s="513"/>
      <c r="U1262" s="513"/>
      <c r="V1262" s="513"/>
      <c r="W1262" s="513"/>
      <c r="X1262" s="513"/>
      <c r="Y1262" s="513"/>
      <c r="Z1262" s="513"/>
      <c r="AA1262" s="513"/>
      <c r="AB1262" s="513"/>
      <c r="AC1262" s="513"/>
      <c r="AD1262" s="513"/>
      <c r="AE1262" s="513"/>
      <c r="AF1262" s="513"/>
      <c r="AG1262" s="513"/>
      <c r="AH1262" s="513"/>
      <c r="AI1262" s="513"/>
      <c r="AJ1262" s="513"/>
      <c r="AK1262" s="513"/>
      <c r="AL1262" s="513"/>
      <c r="AM1262" s="513"/>
      <c r="AN1262" s="513"/>
      <c r="AO1262" s="513"/>
      <c r="AP1262" s="513"/>
      <c r="AQ1262" s="513"/>
      <c r="AR1262" s="513"/>
      <c r="AS1262" s="513"/>
      <c r="AT1262" s="513"/>
      <c r="AU1262" s="513"/>
      <c r="AV1262" s="513"/>
      <c r="AW1262" s="513"/>
      <c r="AX1262" s="513"/>
      <c r="AY1262" s="513"/>
      <c r="AZ1262" s="513"/>
      <c r="BA1262" s="513"/>
      <c r="BB1262" s="513"/>
      <c r="BC1262" s="513"/>
      <c r="BD1262" s="513"/>
      <c r="BE1262" s="513"/>
      <c r="BF1262" s="513"/>
      <c r="BG1262" s="513"/>
      <c r="BH1262" s="513"/>
      <c r="BI1262" s="513"/>
      <c r="BJ1262" s="513"/>
      <c r="BK1262" s="513"/>
      <c r="BL1262" s="513"/>
      <c r="BM1262" s="513"/>
      <c r="BN1262" s="513"/>
      <c r="BO1262" s="513"/>
      <c r="BP1262" s="513"/>
      <c r="BQ1262" s="513"/>
      <c r="BR1262" s="513"/>
      <c r="BS1262" s="513"/>
      <c r="BT1262" s="513"/>
      <c r="BU1262" s="513"/>
      <c r="BV1262" s="513"/>
      <c r="BW1262" s="513"/>
      <c r="BX1262" s="513"/>
      <c r="BY1262" s="513"/>
      <c r="BZ1262" s="513"/>
      <c r="CA1262" s="513"/>
      <c r="CB1262" s="513"/>
      <c r="CC1262" s="1972"/>
      <c r="CD1262" s="1499"/>
      <c r="CE1262" s="1500"/>
      <c r="CF1262" s="1501"/>
      <c r="CG1262" s="1500"/>
      <c r="CH1262" s="1500"/>
      <c r="CI1262" s="1500"/>
      <c r="CJ1262" s="1976"/>
      <c r="CK1262" s="1519"/>
      <c r="CL1262" s="1509"/>
    </row>
    <row r="1263" spans="1:90" s="514" customFormat="1">
      <c r="A1263" s="511"/>
      <c r="B1263" s="512"/>
      <c r="C1263" s="1493"/>
      <c r="D1263" s="1493"/>
      <c r="E1263" s="1493"/>
      <c r="F1263" s="1493"/>
      <c r="G1263" s="1493"/>
      <c r="H1263" s="1530"/>
      <c r="I1263" s="1972"/>
      <c r="J1263" s="1542"/>
      <c r="K1263" s="513"/>
      <c r="L1263" s="513"/>
      <c r="M1263" s="513"/>
      <c r="N1263" s="513"/>
      <c r="O1263" s="513"/>
      <c r="P1263" s="513"/>
      <c r="Q1263" s="513"/>
      <c r="R1263" s="513"/>
      <c r="S1263" s="513"/>
      <c r="T1263" s="513"/>
      <c r="U1263" s="513"/>
      <c r="V1263" s="513"/>
      <c r="W1263" s="513"/>
      <c r="X1263" s="513"/>
      <c r="Y1263" s="513"/>
      <c r="Z1263" s="513"/>
      <c r="AA1263" s="513"/>
      <c r="AB1263" s="513"/>
      <c r="AC1263" s="513"/>
      <c r="AD1263" s="513"/>
      <c r="AE1263" s="513"/>
      <c r="AF1263" s="513"/>
      <c r="AG1263" s="513"/>
      <c r="AH1263" s="513"/>
      <c r="AI1263" s="513"/>
      <c r="AJ1263" s="513"/>
      <c r="AK1263" s="513"/>
      <c r="AL1263" s="513"/>
      <c r="AM1263" s="513"/>
      <c r="AN1263" s="513"/>
      <c r="AO1263" s="513"/>
      <c r="AP1263" s="513"/>
      <c r="AQ1263" s="513"/>
      <c r="AR1263" s="513"/>
      <c r="AS1263" s="513"/>
      <c r="AT1263" s="513"/>
      <c r="AU1263" s="513"/>
      <c r="AV1263" s="513"/>
      <c r="AW1263" s="513"/>
      <c r="AX1263" s="513"/>
      <c r="AY1263" s="513"/>
      <c r="AZ1263" s="513"/>
      <c r="BA1263" s="513"/>
      <c r="BB1263" s="513"/>
      <c r="BC1263" s="513"/>
      <c r="BD1263" s="513"/>
      <c r="BE1263" s="513"/>
      <c r="BF1263" s="513"/>
      <c r="BG1263" s="513"/>
      <c r="BH1263" s="513"/>
      <c r="BI1263" s="513"/>
      <c r="BJ1263" s="513"/>
      <c r="BK1263" s="513"/>
      <c r="BL1263" s="513"/>
      <c r="BM1263" s="513"/>
      <c r="BN1263" s="513"/>
      <c r="BO1263" s="513"/>
      <c r="BP1263" s="513"/>
      <c r="BQ1263" s="513"/>
      <c r="BR1263" s="513"/>
      <c r="BS1263" s="513"/>
      <c r="BT1263" s="513"/>
      <c r="BU1263" s="513"/>
      <c r="BV1263" s="513"/>
      <c r="BW1263" s="513"/>
      <c r="BX1263" s="513"/>
      <c r="BY1263" s="513"/>
      <c r="BZ1263" s="513"/>
      <c r="CA1263" s="513"/>
      <c r="CB1263" s="513"/>
      <c r="CC1263" s="1972"/>
      <c r="CD1263" s="1499"/>
      <c r="CE1263" s="1500"/>
      <c r="CF1263" s="1501"/>
      <c r="CG1263" s="1500"/>
      <c r="CH1263" s="1500"/>
      <c r="CI1263" s="1500"/>
      <c r="CJ1263" s="1976"/>
      <c r="CK1263" s="1519"/>
      <c r="CL1263" s="1509"/>
    </row>
    <row r="1264" spans="1:90" s="514" customFormat="1">
      <c r="A1264" s="511"/>
      <c r="B1264" s="512"/>
      <c r="C1264" s="1493"/>
      <c r="D1264" s="1493"/>
      <c r="E1264" s="1493"/>
      <c r="F1264" s="1493"/>
      <c r="G1264" s="1493"/>
      <c r="H1264" s="1530"/>
      <c r="I1264" s="1972"/>
      <c r="J1264" s="1542"/>
      <c r="K1264" s="513"/>
      <c r="L1264" s="513"/>
      <c r="M1264" s="513"/>
      <c r="N1264" s="513"/>
      <c r="O1264" s="513"/>
      <c r="P1264" s="513"/>
      <c r="Q1264" s="513"/>
      <c r="R1264" s="513"/>
      <c r="S1264" s="513"/>
      <c r="T1264" s="513"/>
      <c r="U1264" s="513"/>
      <c r="V1264" s="513"/>
      <c r="W1264" s="513"/>
      <c r="X1264" s="513"/>
      <c r="Y1264" s="513"/>
      <c r="Z1264" s="513"/>
      <c r="AA1264" s="513"/>
      <c r="AB1264" s="513"/>
      <c r="AC1264" s="513"/>
      <c r="AD1264" s="513"/>
      <c r="AE1264" s="513"/>
      <c r="AF1264" s="513"/>
      <c r="AG1264" s="513"/>
      <c r="AH1264" s="513"/>
      <c r="AI1264" s="513"/>
      <c r="AJ1264" s="513"/>
      <c r="AK1264" s="513"/>
      <c r="AL1264" s="513"/>
      <c r="AM1264" s="513"/>
      <c r="AN1264" s="513"/>
      <c r="AO1264" s="513"/>
      <c r="AP1264" s="513"/>
      <c r="AQ1264" s="513"/>
      <c r="AR1264" s="513"/>
      <c r="AS1264" s="513"/>
      <c r="AT1264" s="513"/>
      <c r="AU1264" s="513"/>
      <c r="AV1264" s="513"/>
      <c r="AW1264" s="513"/>
      <c r="AX1264" s="513"/>
      <c r="AY1264" s="513"/>
      <c r="AZ1264" s="513"/>
      <c r="BA1264" s="513"/>
      <c r="BB1264" s="513"/>
      <c r="BC1264" s="513"/>
      <c r="BD1264" s="513"/>
      <c r="BE1264" s="513"/>
      <c r="BF1264" s="513"/>
      <c r="BG1264" s="513"/>
      <c r="BH1264" s="513"/>
      <c r="BI1264" s="513"/>
      <c r="BJ1264" s="513"/>
      <c r="BK1264" s="513"/>
      <c r="BL1264" s="513"/>
      <c r="BM1264" s="513"/>
      <c r="BN1264" s="513"/>
      <c r="BO1264" s="513"/>
      <c r="BP1264" s="513"/>
      <c r="BQ1264" s="513"/>
      <c r="BR1264" s="513"/>
      <c r="BS1264" s="513"/>
      <c r="BT1264" s="513"/>
      <c r="BU1264" s="513"/>
      <c r="BV1264" s="513"/>
      <c r="BW1264" s="513"/>
      <c r="BX1264" s="513"/>
      <c r="BY1264" s="513"/>
      <c r="BZ1264" s="513"/>
      <c r="CA1264" s="513"/>
      <c r="CB1264" s="513"/>
      <c r="CC1264" s="1972"/>
      <c r="CD1264" s="1499"/>
      <c r="CE1264" s="1500"/>
      <c r="CF1264" s="1501"/>
      <c r="CG1264" s="1500"/>
      <c r="CH1264" s="1500"/>
      <c r="CI1264" s="1500"/>
      <c r="CJ1264" s="1976"/>
      <c r="CK1264" s="1519"/>
      <c r="CL1264" s="1509"/>
    </row>
    <row r="1265" spans="1:90" s="514" customFormat="1">
      <c r="A1265" s="511"/>
      <c r="B1265" s="512"/>
      <c r="C1265" s="1493"/>
      <c r="D1265" s="1493"/>
      <c r="E1265" s="1493"/>
      <c r="F1265" s="1493"/>
      <c r="G1265" s="1493"/>
      <c r="H1265" s="1530"/>
      <c r="I1265" s="1972"/>
      <c r="J1265" s="1542"/>
      <c r="K1265" s="513"/>
      <c r="L1265" s="513"/>
      <c r="M1265" s="513"/>
      <c r="N1265" s="513"/>
      <c r="O1265" s="513"/>
      <c r="P1265" s="513"/>
      <c r="Q1265" s="513"/>
      <c r="R1265" s="513"/>
      <c r="S1265" s="513"/>
      <c r="T1265" s="513"/>
      <c r="U1265" s="513"/>
      <c r="V1265" s="513"/>
      <c r="W1265" s="513"/>
      <c r="X1265" s="513"/>
      <c r="Y1265" s="513"/>
      <c r="Z1265" s="513"/>
      <c r="AA1265" s="513"/>
      <c r="AB1265" s="513"/>
      <c r="AC1265" s="513"/>
      <c r="AD1265" s="513"/>
      <c r="AE1265" s="513"/>
      <c r="AF1265" s="513"/>
      <c r="AG1265" s="513"/>
      <c r="AH1265" s="513"/>
      <c r="AI1265" s="513"/>
      <c r="AJ1265" s="513"/>
      <c r="AK1265" s="513"/>
      <c r="AL1265" s="513"/>
      <c r="AM1265" s="513"/>
      <c r="AN1265" s="513"/>
      <c r="AO1265" s="513"/>
      <c r="AP1265" s="513"/>
      <c r="AQ1265" s="513"/>
      <c r="AR1265" s="513"/>
      <c r="AS1265" s="513"/>
      <c r="AT1265" s="513"/>
      <c r="AU1265" s="513"/>
      <c r="AV1265" s="513"/>
      <c r="AW1265" s="513"/>
      <c r="AX1265" s="513"/>
      <c r="AY1265" s="513"/>
      <c r="AZ1265" s="513"/>
      <c r="BA1265" s="513"/>
      <c r="BB1265" s="513"/>
      <c r="BC1265" s="513"/>
      <c r="BD1265" s="513"/>
      <c r="BE1265" s="513"/>
      <c r="BF1265" s="513"/>
      <c r="BG1265" s="513"/>
      <c r="BH1265" s="513"/>
      <c r="BI1265" s="513"/>
      <c r="BJ1265" s="513"/>
      <c r="BK1265" s="513"/>
      <c r="BL1265" s="513"/>
      <c r="BM1265" s="513"/>
      <c r="BN1265" s="513"/>
      <c r="BO1265" s="513"/>
      <c r="BP1265" s="513"/>
      <c r="BQ1265" s="513"/>
      <c r="BR1265" s="513"/>
      <c r="BS1265" s="513"/>
      <c r="BT1265" s="513"/>
      <c r="BU1265" s="513"/>
      <c r="BV1265" s="513"/>
      <c r="BW1265" s="513"/>
      <c r="BX1265" s="513"/>
      <c r="BY1265" s="513"/>
      <c r="BZ1265" s="513"/>
      <c r="CA1265" s="513"/>
      <c r="CB1265" s="513"/>
      <c r="CC1265" s="1972"/>
      <c r="CD1265" s="1499"/>
      <c r="CE1265" s="1500"/>
      <c r="CF1265" s="1501"/>
      <c r="CG1265" s="1500"/>
      <c r="CH1265" s="1500"/>
      <c r="CI1265" s="1500"/>
      <c r="CJ1265" s="1976"/>
      <c r="CK1265" s="1519"/>
      <c r="CL1265" s="1509"/>
    </row>
    <row r="1266" spans="1:90" s="514" customFormat="1">
      <c r="A1266" s="511"/>
      <c r="B1266" s="512"/>
      <c r="C1266" s="1493"/>
      <c r="D1266" s="1493"/>
      <c r="E1266" s="1493"/>
      <c r="F1266" s="1493"/>
      <c r="G1266" s="1493"/>
      <c r="H1266" s="1530"/>
      <c r="I1266" s="1972"/>
      <c r="J1266" s="1542"/>
      <c r="K1266" s="513"/>
      <c r="L1266" s="513"/>
      <c r="M1266" s="513"/>
      <c r="N1266" s="513"/>
      <c r="O1266" s="513"/>
      <c r="P1266" s="513"/>
      <c r="Q1266" s="513"/>
      <c r="R1266" s="513"/>
      <c r="S1266" s="513"/>
      <c r="T1266" s="513"/>
      <c r="U1266" s="513"/>
      <c r="V1266" s="513"/>
      <c r="W1266" s="513"/>
      <c r="X1266" s="513"/>
      <c r="Y1266" s="513"/>
      <c r="Z1266" s="513"/>
      <c r="AA1266" s="513"/>
      <c r="AB1266" s="513"/>
      <c r="AC1266" s="513"/>
      <c r="AD1266" s="513"/>
      <c r="AE1266" s="513"/>
      <c r="AF1266" s="513"/>
      <c r="AG1266" s="513"/>
      <c r="AH1266" s="513"/>
      <c r="AI1266" s="513"/>
      <c r="AJ1266" s="513"/>
      <c r="AK1266" s="513"/>
      <c r="AL1266" s="513"/>
      <c r="AM1266" s="513"/>
      <c r="AN1266" s="513"/>
      <c r="AO1266" s="513"/>
      <c r="AP1266" s="513"/>
      <c r="AQ1266" s="513"/>
      <c r="AR1266" s="513"/>
      <c r="AS1266" s="513"/>
      <c r="AT1266" s="513"/>
      <c r="AU1266" s="513"/>
      <c r="AV1266" s="513"/>
      <c r="AW1266" s="513"/>
      <c r="AX1266" s="513"/>
      <c r="AY1266" s="513"/>
      <c r="AZ1266" s="513"/>
      <c r="BA1266" s="513"/>
      <c r="BB1266" s="513"/>
      <c r="BC1266" s="513"/>
      <c r="BD1266" s="513"/>
      <c r="BE1266" s="513"/>
      <c r="BF1266" s="513"/>
      <c r="BG1266" s="513"/>
      <c r="BH1266" s="513"/>
      <c r="BI1266" s="513"/>
      <c r="BJ1266" s="513"/>
      <c r="BK1266" s="513"/>
      <c r="BL1266" s="513"/>
      <c r="BM1266" s="513"/>
      <c r="BN1266" s="513"/>
      <c r="BO1266" s="513"/>
      <c r="BP1266" s="513"/>
      <c r="BQ1266" s="513"/>
      <c r="BR1266" s="513"/>
      <c r="BS1266" s="513"/>
      <c r="BT1266" s="513"/>
      <c r="BU1266" s="513"/>
      <c r="BV1266" s="513"/>
      <c r="BW1266" s="513"/>
      <c r="BX1266" s="513"/>
      <c r="BY1266" s="513"/>
      <c r="BZ1266" s="513"/>
      <c r="CA1266" s="513"/>
      <c r="CB1266" s="513"/>
      <c r="CC1266" s="1972"/>
      <c r="CD1266" s="1499"/>
      <c r="CE1266" s="1500"/>
      <c r="CF1266" s="1501"/>
      <c r="CG1266" s="1500"/>
      <c r="CH1266" s="1500"/>
      <c r="CI1266" s="1500"/>
      <c r="CJ1266" s="1976"/>
      <c r="CK1266" s="1519"/>
      <c r="CL1266" s="1509"/>
    </row>
    <row r="1267" spans="1:90" s="514" customFormat="1">
      <c r="A1267" s="511"/>
      <c r="B1267" s="512"/>
      <c r="C1267" s="1493"/>
      <c r="D1267" s="1493"/>
      <c r="E1267" s="1493"/>
      <c r="F1267" s="1493"/>
      <c r="G1267" s="1493"/>
      <c r="H1267" s="1530"/>
      <c r="I1267" s="1972"/>
      <c r="J1267" s="1542"/>
      <c r="K1267" s="513"/>
      <c r="L1267" s="513"/>
      <c r="M1267" s="513"/>
      <c r="N1267" s="513"/>
      <c r="O1267" s="513"/>
      <c r="P1267" s="513"/>
      <c r="Q1267" s="513"/>
      <c r="R1267" s="513"/>
      <c r="S1267" s="513"/>
      <c r="T1267" s="513"/>
      <c r="U1267" s="513"/>
      <c r="V1267" s="513"/>
      <c r="W1267" s="513"/>
      <c r="X1267" s="513"/>
      <c r="Y1267" s="513"/>
      <c r="Z1267" s="513"/>
      <c r="AA1267" s="513"/>
      <c r="AB1267" s="513"/>
      <c r="AC1267" s="513"/>
      <c r="AD1267" s="513"/>
      <c r="AE1267" s="513"/>
      <c r="AF1267" s="513"/>
      <c r="AG1267" s="513"/>
      <c r="AH1267" s="513"/>
      <c r="AI1267" s="513"/>
      <c r="AJ1267" s="513"/>
      <c r="AK1267" s="513"/>
      <c r="AL1267" s="513"/>
      <c r="AM1267" s="513"/>
      <c r="AN1267" s="513"/>
      <c r="AO1267" s="513"/>
      <c r="AP1267" s="513"/>
      <c r="AQ1267" s="513"/>
      <c r="AR1267" s="513"/>
      <c r="AS1267" s="513"/>
      <c r="AT1267" s="513"/>
      <c r="AU1267" s="513"/>
      <c r="AV1267" s="513"/>
      <c r="AW1267" s="513"/>
      <c r="AX1267" s="513"/>
      <c r="AY1267" s="513"/>
      <c r="AZ1267" s="513"/>
      <c r="BA1267" s="513"/>
      <c r="BB1267" s="513"/>
      <c r="BC1267" s="513"/>
      <c r="BD1267" s="513"/>
      <c r="BE1267" s="513"/>
      <c r="BF1267" s="513"/>
      <c r="BG1267" s="513"/>
      <c r="BH1267" s="513"/>
      <c r="BI1267" s="513"/>
      <c r="BJ1267" s="513"/>
      <c r="BK1267" s="513"/>
      <c r="BL1267" s="513"/>
      <c r="BM1267" s="513"/>
      <c r="BN1267" s="513"/>
      <c r="BO1267" s="513"/>
      <c r="BP1267" s="513"/>
      <c r="BQ1267" s="513"/>
      <c r="BR1267" s="513"/>
      <c r="BS1267" s="513"/>
      <c r="BT1267" s="513"/>
      <c r="BU1267" s="513"/>
      <c r="BV1267" s="513"/>
      <c r="BW1267" s="513"/>
      <c r="BX1267" s="513"/>
      <c r="BY1267" s="513"/>
      <c r="BZ1267" s="513"/>
      <c r="CA1267" s="513"/>
      <c r="CB1267" s="513"/>
      <c r="CC1267" s="1972"/>
      <c r="CD1267" s="1499"/>
      <c r="CE1267" s="1500"/>
      <c r="CF1267" s="1501"/>
      <c r="CG1267" s="1500"/>
      <c r="CH1267" s="1500"/>
      <c r="CI1267" s="1500"/>
      <c r="CJ1267" s="1976"/>
      <c r="CK1267" s="1519"/>
      <c r="CL1267" s="1509"/>
    </row>
    <row r="1268" spans="1:90" s="514" customFormat="1">
      <c r="A1268" s="511"/>
      <c r="B1268" s="512"/>
      <c r="C1268" s="1493"/>
      <c r="D1268" s="1493"/>
      <c r="E1268" s="1493"/>
      <c r="F1268" s="1493"/>
      <c r="G1268" s="1493"/>
      <c r="H1268" s="1530"/>
      <c r="I1268" s="1972"/>
      <c r="J1268" s="1542"/>
      <c r="K1268" s="513"/>
      <c r="L1268" s="513"/>
      <c r="M1268" s="513"/>
      <c r="N1268" s="513"/>
      <c r="O1268" s="513"/>
      <c r="P1268" s="513"/>
      <c r="Q1268" s="513"/>
      <c r="R1268" s="513"/>
      <c r="S1268" s="513"/>
      <c r="T1268" s="513"/>
      <c r="U1268" s="513"/>
      <c r="V1268" s="513"/>
      <c r="W1268" s="513"/>
      <c r="X1268" s="513"/>
      <c r="Y1268" s="513"/>
      <c r="Z1268" s="513"/>
      <c r="AA1268" s="513"/>
      <c r="AB1268" s="513"/>
      <c r="AC1268" s="513"/>
      <c r="AD1268" s="513"/>
      <c r="AE1268" s="513"/>
      <c r="AF1268" s="513"/>
      <c r="AG1268" s="513"/>
      <c r="AH1268" s="513"/>
      <c r="AI1268" s="513"/>
      <c r="AJ1268" s="513"/>
      <c r="AK1268" s="513"/>
      <c r="AL1268" s="513"/>
      <c r="AM1268" s="513"/>
      <c r="AN1268" s="513"/>
      <c r="AO1268" s="513"/>
      <c r="AP1268" s="513"/>
      <c r="AQ1268" s="513"/>
      <c r="AR1268" s="513"/>
      <c r="AS1268" s="513"/>
      <c r="AT1268" s="513"/>
      <c r="AU1268" s="513"/>
      <c r="AV1268" s="513"/>
      <c r="AW1268" s="513"/>
      <c r="AX1268" s="513"/>
      <c r="AY1268" s="513"/>
      <c r="AZ1268" s="513"/>
      <c r="BA1268" s="513"/>
      <c r="BB1268" s="513"/>
      <c r="BC1268" s="513"/>
      <c r="BD1268" s="513"/>
      <c r="BE1268" s="513"/>
      <c r="BF1268" s="513"/>
      <c r="BG1268" s="513"/>
      <c r="BH1268" s="513"/>
      <c r="BI1268" s="513"/>
      <c r="BJ1268" s="513"/>
      <c r="BK1268" s="513"/>
      <c r="BL1268" s="513"/>
      <c r="BM1268" s="513"/>
      <c r="BN1268" s="513"/>
      <c r="BO1268" s="513"/>
      <c r="BP1268" s="513"/>
      <c r="BQ1268" s="513"/>
      <c r="BR1268" s="513"/>
      <c r="BS1268" s="513"/>
      <c r="BT1268" s="513"/>
      <c r="BU1268" s="513"/>
      <c r="BV1268" s="513"/>
      <c r="BW1268" s="513"/>
      <c r="BX1268" s="513"/>
      <c r="BY1268" s="513"/>
      <c r="BZ1268" s="513"/>
      <c r="CA1268" s="513"/>
      <c r="CB1268" s="513"/>
      <c r="CC1268" s="1972"/>
      <c r="CD1268" s="1499"/>
      <c r="CE1268" s="1500"/>
      <c r="CF1268" s="1501"/>
      <c r="CG1268" s="1500"/>
      <c r="CH1268" s="1500"/>
      <c r="CI1268" s="1500"/>
      <c r="CJ1268" s="1976"/>
      <c r="CK1268" s="1519"/>
      <c r="CL1268" s="1509"/>
    </row>
    <row r="1269" spans="1:90" s="514" customFormat="1">
      <c r="A1269" s="511"/>
      <c r="B1269" s="512"/>
      <c r="C1269" s="1493"/>
      <c r="D1269" s="1493"/>
      <c r="E1269" s="1493"/>
      <c r="F1269" s="1493"/>
      <c r="G1269" s="1493"/>
      <c r="H1269" s="1530"/>
      <c r="I1269" s="1972"/>
      <c r="J1269" s="1542"/>
      <c r="K1269" s="513"/>
      <c r="L1269" s="513"/>
      <c r="M1269" s="513"/>
      <c r="N1269" s="513"/>
      <c r="O1269" s="513"/>
      <c r="P1269" s="513"/>
      <c r="Q1269" s="513"/>
      <c r="R1269" s="513"/>
      <c r="S1269" s="513"/>
      <c r="T1269" s="513"/>
      <c r="U1269" s="513"/>
      <c r="V1269" s="513"/>
      <c r="W1269" s="513"/>
      <c r="X1269" s="513"/>
      <c r="Y1269" s="513"/>
      <c r="Z1269" s="513"/>
      <c r="AA1269" s="513"/>
      <c r="AB1269" s="513"/>
      <c r="AC1269" s="513"/>
      <c r="AD1269" s="513"/>
      <c r="AE1269" s="513"/>
      <c r="AF1269" s="513"/>
      <c r="AG1269" s="513"/>
      <c r="AH1269" s="513"/>
      <c r="AI1269" s="513"/>
      <c r="AJ1269" s="513"/>
      <c r="AK1269" s="513"/>
      <c r="AL1269" s="513"/>
      <c r="AM1269" s="513"/>
      <c r="AN1269" s="513"/>
      <c r="AO1269" s="513"/>
      <c r="AP1269" s="513"/>
      <c r="AQ1269" s="513"/>
      <c r="AR1269" s="513"/>
      <c r="AS1269" s="513"/>
      <c r="AT1269" s="513"/>
      <c r="AU1269" s="513"/>
      <c r="AV1269" s="513"/>
      <c r="AW1269" s="513"/>
      <c r="AX1269" s="513"/>
      <c r="AY1269" s="513"/>
      <c r="AZ1269" s="513"/>
      <c r="BA1269" s="513"/>
      <c r="BB1269" s="513"/>
      <c r="BC1269" s="513"/>
      <c r="BD1269" s="513"/>
      <c r="BE1269" s="513"/>
      <c r="BF1269" s="513"/>
      <c r="BG1269" s="513"/>
      <c r="BH1269" s="513"/>
      <c r="BI1269" s="513"/>
      <c r="BJ1269" s="513"/>
      <c r="BK1269" s="513"/>
      <c r="BL1269" s="513"/>
      <c r="BM1269" s="513"/>
      <c r="BN1269" s="513"/>
      <c r="BO1269" s="513"/>
      <c r="BP1269" s="513"/>
      <c r="BQ1269" s="513"/>
      <c r="BR1269" s="513"/>
      <c r="BS1269" s="513"/>
      <c r="BT1269" s="513"/>
      <c r="BU1269" s="513"/>
      <c r="BV1269" s="513"/>
      <c r="BW1269" s="513"/>
      <c r="BX1269" s="513"/>
      <c r="BY1269" s="513"/>
      <c r="BZ1269" s="513"/>
      <c r="CA1269" s="513"/>
      <c r="CB1269" s="513"/>
      <c r="CC1269" s="1972"/>
      <c r="CD1269" s="1499"/>
      <c r="CE1269" s="1500"/>
      <c r="CF1269" s="1501"/>
      <c r="CG1269" s="1500"/>
      <c r="CH1269" s="1500"/>
      <c r="CI1269" s="1500"/>
      <c r="CJ1269" s="1976"/>
      <c r="CK1269" s="1519"/>
      <c r="CL1269" s="1509"/>
    </row>
    <row r="1270" spans="1:90" s="514" customFormat="1">
      <c r="A1270" s="511"/>
      <c r="B1270" s="512"/>
      <c r="C1270" s="1493"/>
      <c r="D1270" s="1493"/>
      <c r="E1270" s="1493"/>
      <c r="F1270" s="1493"/>
      <c r="G1270" s="1493"/>
      <c r="H1270" s="1530"/>
      <c r="I1270" s="1972"/>
      <c r="J1270" s="1542"/>
      <c r="K1270" s="513"/>
      <c r="L1270" s="513"/>
      <c r="M1270" s="513"/>
      <c r="N1270" s="513"/>
      <c r="O1270" s="513"/>
      <c r="P1270" s="513"/>
      <c r="Q1270" s="513"/>
      <c r="R1270" s="513"/>
      <c r="S1270" s="513"/>
      <c r="T1270" s="513"/>
      <c r="U1270" s="513"/>
      <c r="V1270" s="513"/>
      <c r="W1270" s="513"/>
      <c r="X1270" s="513"/>
      <c r="Y1270" s="513"/>
      <c r="Z1270" s="513"/>
      <c r="AA1270" s="513"/>
      <c r="AB1270" s="513"/>
      <c r="AC1270" s="513"/>
      <c r="AD1270" s="513"/>
      <c r="AE1270" s="513"/>
      <c r="AF1270" s="513"/>
      <c r="AG1270" s="513"/>
      <c r="AH1270" s="513"/>
      <c r="AI1270" s="513"/>
      <c r="AJ1270" s="513"/>
      <c r="AK1270" s="513"/>
      <c r="AL1270" s="513"/>
      <c r="AM1270" s="513"/>
      <c r="AN1270" s="513"/>
      <c r="AO1270" s="513"/>
      <c r="AP1270" s="513"/>
      <c r="AQ1270" s="513"/>
      <c r="AR1270" s="513"/>
      <c r="AS1270" s="513"/>
      <c r="AT1270" s="513"/>
      <c r="AU1270" s="513"/>
      <c r="AV1270" s="513"/>
      <c r="AW1270" s="513"/>
      <c r="AX1270" s="513"/>
      <c r="AY1270" s="513"/>
      <c r="AZ1270" s="513"/>
      <c r="BA1270" s="513"/>
      <c r="BB1270" s="513"/>
      <c r="BC1270" s="513"/>
      <c r="BD1270" s="513"/>
      <c r="BE1270" s="513"/>
      <c r="BF1270" s="513"/>
      <c r="BG1270" s="513"/>
      <c r="BH1270" s="513"/>
      <c r="BI1270" s="513"/>
      <c r="BJ1270" s="513"/>
      <c r="BK1270" s="513"/>
      <c r="BL1270" s="513"/>
      <c r="BM1270" s="513"/>
      <c r="BN1270" s="513"/>
      <c r="BO1270" s="513"/>
      <c r="BP1270" s="513"/>
      <c r="BQ1270" s="513"/>
      <c r="BR1270" s="513"/>
      <c r="BS1270" s="513"/>
      <c r="BT1270" s="513"/>
      <c r="BU1270" s="513"/>
      <c r="BV1270" s="513"/>
      <c r="BW1270" s="513"/>
      <c r="BX1270" s="513"/>
      <c r="BY1270" s="513"/>
      <c r="BZ1270" s="513"/>
      <c r="CA1270" s="513"/>
      <c r="CB1270" s="513"/>
      <c r="CC1270" s="1972"/>
      <c r="CD1270" s="1499"/>
      <c r="CE1270" s="1500"/>
      <c r="CF1270" s="1501"/>
      <c r="CG1270" s="1500"/>
      <c r="CH1270" s="1500"/>
      <c r="CI1270" s="1500"/>
      <c r="CJ1270" s="1976"/>
      <c r="CK1270" s="1519"/>
      <c r="CL1270" s="1509"/>
    </row>
    <row r="1271" spans="1:90" s="514" customFormat="1">
      <c r="A1271" s="511"/>
      <c r="B1271" s="512"/>
      <c r="C1271" s="1493"/>
      <c r="D1271" s="1493"/>
      <c r="E1271" s="1493"/>
      <c r="F1271" s="1493"/>
      <c r="G1271" s="1493"/>
      <c r="H1271" s="1530"/>
      <c r="I1271" s="1972"/>
      <c r="J1271" s="1542"/>
      <c r="K1271" s="513"/>
      <c r="L1271" s="513"/>
      <c r="M1271" s="513"/>
      <c r="N1271" s="513"/>
      <c r="O1271" s="513"/>
      <c r="P1271" s="513"/>
      <c r="Q1271" s="513"/>
      <c r="R1271" s="513"/>
      <c r="S1271" s="513"/>
      <c r="T1271" s="513"/>
      <c r="U1271" s="513"/>
      <c r="V1271" s="513"/>
      <c r="W1271" s="513"/>
      <c r="X1271" s="513"/>
      <c r="Y1271" s="513"/>
      <c r="Z1271" s="513"/>
      <c r="AA1271" s="513"/>
      <c r="AB1271" s="513"/>
      <c r="AC1271" s="513"/>
      <c r="AD1271" s="513"/>
      <c r="AE1271" s="513"/>
      <c r="AF1271" s="513"/>
      <c r="AG1271" s="513"/>
      <c r="AH1271" s="513"/>
      <c r="AI1271" s="513"/>
      <c r="AJ1271" s="513"/>
      <c r="AK1271" s="513"/>
      <c r="AL1271" s="513"/>
      <c r="AM1271" s="513"/>
      <c r="AN1271" s="513"/>
      <c r="AO1271" s="513"/>
      <c r="AP1271" s="513"/>
      <c r="AQ1271" s="513"/>
      <c r="AR1271" s="513"/>
      <c r="AS1271" s="513"/>
      <c r="AT1271" s="513"/>
      <c r="AU1271" s="513"/>
      <c r="AV1271" s="513"/>
      <c r="AW1271" s="513"/>
      <c r="AX1271" s="513"/>
      <c r="AY1271" s="513"/>
      <c r="AZ1271" s="513"/>
      <c r="BA1271" s="513"/>
      <c r="BB1271" s="513"/>
      <c r="BC1271" s="513"/>
      <c r="BD1271" s="513"/>
      <c r="BE1271" s="513"/>
      <c r="BF1271" s="513"/>
      <c r="BG1271" s="513"/>
      <c r="BH1271" s="513"/>
      <c r="BI1271" s="513"/>
      <c r="BJ1271" s="513"/>
      <c r="BK1271" s="513"/>
      <c r="BL1271" s="513"/>
      <c r="BM1271" s="513"/>
      <c r="BN1271" s="513"/>
      <c r="BO1271" s="513"/>
      <c r="BP1271" s="513"/>
      <c r="BQ1271" s="513"/>
      <c r="BR1271" s="513"/>
      <c r="BS1271" s="513"/>
      <c r="BT1271" s="513"/>
      <c r="BU1271" s="513"/>
      <c r="BV1271" s="513"/>
      <c r="BW1271" s="513"/>
      <c r="BX1271" s="513"/>
      <c r="BY1271" s="513"/>
      <c r="BZ1271" s="513"/>
      <c r="CA1271" s="513"/>
      <c r="CB1271" s="513"/>
      <c r="CC1271" s="1972"/>
      <c r="CD1271" s="1499"/>
      <c r="CE1271" s="1500"/>
      <c r="CF1271" s="1501"/>
      <c r="CG1271" s="1500"/>
      <c r="CH1271" s="1500"/>
      <c r="CI1271" s="1500"/>
      <c r="CJ1271" s="1976"/>
      <c r="CK1271" s="1519"/>
      <c r="CL1271" s="1509"/>
    </row>
    <row r="1272" spans="1:90" s="514" customFormat="1">
      <c r="A1272" s="511"/>
      <c r="B1272" s="512"/>
      <c r="C1272" s="1493"/>
      <c r="D1272" s="1493"/>
      <c r="E1272" s="1493"/>
      <c r="F1272" s="1493"/>
      <c r="G1272" s="1493"/>
      <c r="H1272" s="1530"/>
      <c r="I1272" s="1972"/>
      <c r="J1272" s="1542"/>
      <c r="K1272" s="513"/>
      <c r="L1272" s="513"/>
      <c r="M1272" s="513"/>
      <c r="N1272" s="513"/>
      <c r="O1272" s="513"/>
      <c r="P1272" s="513"/>
      <c r="Q1272" s="513"/>
      <c r="R1272" s="513"/>
      <c r="S1272" s="513"/>
      <c r="T1272" s="513"/>
      <c r="U1272" s="513"/>
      <c r="V1272" s="513"/>
      <c r="W1272" s="513"/>
      <c r="X1272" s="513"/>
      <c r="Y1272" s="513"/>
      <c r="Z1272" s="513"/>
      <c r="AA1272" s="513"/>
      <c r="AB1272" s="513"/>
      <c r="AC1272" s="513"/>
      <c r="AD1272" s="513"/>
      <c r="AE1272" s="513"/>
      <c r="AF1272" s="513"/>
      <c r="AG1272" s="513"/>
      <c r="AH1272" s="513"/>
      <c r="AI1272" s="513"/>
      <c r="AJ1272" s="513"/>
      <c r="AK1272" s="513"/>
      <c r="AL1272" s="513"/>
      <c r="AM1272" s="513"/>
      <c r="AN1272" s="513"/>
      <c r="AO1272" s="513"/>
      <c r="AP1272" s="513"/>
      <c r="AQ1272" s="513"/>
      <c r="AR1272" s="513"/>
      <c r="AS1272" s="513"/>
      <c r="AT1272" s="513"/>
      <c r="AU1272" s="513"/>
      <c r="AV1272" s="513"/>
      <c r="AW1272" s="513"/>
      <c r="AX1272" s="513"/>
      <c r="AY1272" s="513"/>
      <c r="AZ1272" s="513"/>
      <c r="BA1272" s="513"/>
      <c r="BB1272" s="513"/>
      <c r="BC1272" s="513"/>
      <c r="BD1272" s="513"/>
      <c r="BE1272" s="513"/>
      <c r="BF1272" s="513"/>
      <c r="BG1272" s="513"/>
      <c r="BH1272" s="513"/>
      <c r="BI1272" s="513"/>
      <c r="BJ1272" s="513"/>
      <c r="BK1272" s="513"/>
      <c r="BL1272" s="513"/>
      <c r="BM1272" s="513"/>
      <c r="BN1272" s="513"/>
      <c r="BO1272" s="513"/>
      <c r="BP1272" s="513"/>
      <c r="BQ1272" s="513"/>
      <c r="BR1272" s="513"/>
      <c r="BS1272" s="513"/>
      <c r="BT1272" s="513"/>
      <c r="BU1272" s="513"/>
      <c r="BV1272" s="513"/>
      <c r="BW1272" s="513"/>
      <c r="BX1272" s="513"/>
      <c r="BY1272" s="513"/>
      <c r="BZ1272" s="513"/>
      <c r="CA1272" s="513"/>
      <c r="CB1272" s="513"/>
      <c r="CC1272" s="1972"/>
      <c r="CD1272" s="1499"/>
      <c r="CE1272" s="1500"/>
      <c r="CF1272" s="1501"/>
      <c r="CG1272" s="1500"/>
      <c r="CH1272" s="1500"/>
      <c r="CI1272" s="1500"/>
      <c r="CJ1272" s="1976"/>
      <c r="CK1272" s="1519"/>
      <c r="CL1272" s="1509"/>
    </row>
    <row r="1273" spans="1:90" s="514" customFormat="1">
      <c r="A1273" s="511"/>
      <c r="B1273" s="512"/>
      <c r="C1273" s="1493"/>
      <c r="D1273" s="1493"/>
      <c r="E1273" s="1493"/>
      <c r="F1273" s="1493"/>
      <c r="G1273" s="1493"/>
      <c r="H1273" s="1530"/>
      <c r="I1273" s="1972"/>
      <c r="J1273" s="1542"/>
      <c r="K1273" s="513"/>
      <c r="L1273" s="513"/>
      <c r="M1273" s="513"/>
      <c r="N1273" s="513"/>
      <c r="O1273" s="513"/>
      <c r="P1273" s="513"/>
      <c r="Q1273" s="513"/>
      <c r="R1273" s="513"/>
      <c r="S1273" s="513"/>
      <c r="T1273" s="513"/>
      <c r="U1273" s="513"/>
      <c r="V1273" s="513"/>
      <c r="W1273" s="513"/>
      <c r="X1273" s="513"/>
      <c r="Y1273" s="513"/>
      <c r="Z1273" s="513"/>
      <c r="AA1273" s="513"/>
      <c r="AB1273" s="513"/>
      <c r="AC1273" s="513"/>
      <c r="AD1273" s="513"/>
      <c r="AE1273" s="513"/>
      <c r="AF1273" s="513"/>
      <c r="AG1273" s="513"/>
      <c r="AH1273" s="513"/>
      <c r="AI1273" s="513"/>
      <c r="AJ1273" s="513"/>
      <c r="AK1273" s="513"/>
      <c r="AL1273" s="513"/>
      <c r="AM1273" s="513"/>
      <c r="AN1273" s="513"/>
      <c r="AO1273" s="513"/>
      <c r="AP1273" s="513"/>
      <c r="AQ1273" s="513"/>
      <c r="AR1273" s="513"/>
      <c r="AS1273" s="513"/>
      <c r="AT1273" s="513"/>
      <c r="AU1273" s="513"/>
      <c r="AV1273" s="513"/>
      <c r="AW1273" s="513"/>
      <c r="AX1273" s="513"/>
      <c r="AY1273" s="513"/>
      <c r="AZ1273" s="513"/>
      <c r="BA1273" s="513"/>
      <c r="BB1273" s="513"/>
      <c r="BC1273" s="513"/>
      <c r="BD1273" s="513"/>
      <c r="BE1273" s="513"/>
      <c r="BF1273" s="513"/>
      <c r="BG1273" s="513"/>
      <c r="BH1273" s="513"/>
      <c r="BI1273" s="513"/>
      <c r="BJ1273" s="513"/>
      <c r="BK1273" s="513"/>
      <c r="BL1273" s="513"/>
      <c r="BM1273" s="513"/>
      <c r="BN1273" s="513"/>
      <c r="BO1273" s="513"/>
      <c r="BP1273" s="513"/>
      <c r="BQ1273" s="513"/>
      <c r="BR1273" s="513"/>
      <c r="BS1273" s="513"/>
      <c r="BT1273" s="513"/>
      <c r="BU1273" s="513"/>
      <c r="BV1273" s="513"/>
      <c r="BW1273" s="513"/>
      <c r="BX1273" s="513"/>
      <c r="BY1273" s="513"/>
      <c r="BZ1273" s="513"/>
      <c r="CA1273" s="513"/>
      <c r="CB1273" s="513"/>
      <c r="CC1273" s="1972"/>
      <c r="CD1273" s="1499"/>
      <c r="CE1273" s="1500"/>
      <c r="CF1273" s="1501"/>
      <c r="CG1273" s="1500"/>
      <c r="CH1273" s="1500"/>
      <c r="CI1273" s="1500"/>
      <c r="CJ1273" s="1976"/>
      <c r="CK1273" s="1519"/>
      <c r="CL1273" s="1509"/>
    </row>
    <row r="1274" spans="1:90" s="514" customFormat="1">
      <c r="A1274" s="511"/>
      <c r="B1274" s="512"/>
      <c r="C1274" s="1493"/>
      <c r="D1274" s="1493"/>
      <c r="E1274" s="1493"/>
      <c r="F1274" s="1493"/>
      <c r="G1274" s="1493"/>
      <c r="H1274" s="1530"/>
      <c r="I1274" s="1972"/>
      <c r="J1274" s="1542"/>
      <c r="K1274" s="513"/>
      <c r="L1274" s="513"/>
      <c r="M1274" s="513"/>
      <c r="N1274" s="513"/>
      <c r="O1274" s="513"/>
      <c r="P1274" s="513"/>
      <c r="Q1274" s="513"/>
      <c r="R1274" s="513"/>
      <c r="S1274" s="513"/>
      <c r="T1274" s="513"/>
      <c r="U1274" s="513"/>
      <c r="V1274" s="513"/>
      <c r="W1274" s="513"/>
      <c r="X1274" s="513"/>
      <c r="Y1274" s="513"/>
      <c r="Z1274" s="513"/>
      <c r="AA1274" s="513"/>
      <c r="AB1274" s="513"/>
      <c r="AC1274" s="513"/>
      <c r="AD1274" s="513"/>
      <c r="AE1274" s="513"/>
      <c r="AF1274" s="513"/>
      <c r="AG1274" s="513"/>
      <c r="AH1274" s="513"/>
      <c r="AI1274" s="513"/>
      <c r="AJ1274" s="513"/>
      <c r="AK1274" s="513"/>
      <c r="AL1274" s="513"/>
      <c r="AM1274" s="513"/>
      <c r="AN1274" s="513"/>
      <c r="AO1274" s="513"/>
      <c r="AP1274" s="513"/>
      <c r="AQ1274" s="513"/>
      <c r="AR1274" s="513"/>
      <c r="AS1274" s="513"/>
      <c r="AT1274" s="513"/>
      <c r="AU1274" s="513"/>
      <c r="AV1274" s="513"/>
      <c r="AW1274" s="513"/>
      <c r="AX1274" s="513"/>
      <c r="AY1274" s="513"/>
      <c r="AZ1274" s="513"/>
      <c r="BA1274" s="513"/>
      <c r="BB1274" s="513"/>
      <c r="BC1274" s="513"/>
      <c r="BD1274" s="513"/>
      <c r="BE1274" s="513"/>
      <c r="BF1274" s="513"/>
      <c r="BG1274" s="513"/>
      <c r="BH1274" s="513"/>
      <c r="BI1274" s="513"/>
      <c r="BJ1274" s="513"/>
      <c r="BK1274" s="513"/>
      <c r="BL1274" s="513"/>
      <c r="BM1274" s="513"/>
      <c r="BN1274" s="513"/>
      <c r="BO1274" s="513"/>
      <c r="BP1274" s="513"/>
      <c r="BQ1274" s="513"/>
      <c r="BR1274" s="513"/>
      <c r="BS1274" s="513"/>
      <c r="BT1274" s="513"/>
      <c r="BU1274" s="513"/>
      <c r="BV1274" s="513"/>
      <c r="BW1274" s="513"/>
      <c r="BX1274" s="513"/>
      <c r="BY1274" s="513"/>
      <c r="BZ1274" s="513"/>
      <c r="CA1274" s="513"/>
      <c r="CB1274" s="513"/>
      <c r="CC1274" s="1972"/>
      <c r="CD1274" s="1499"/>
      <c r="CE1274" s="1500"/>
      <c r="CF1274" s="1501"/>
      <c r="CG1274" s="1500"/>
      <c r="CH1274" s="1500"/>
      <c r="CI1274" s="1500"/>
      <c r="CJ1274" s="1976"/>
      <c r="CK1274" s="1519"/>
      <c r="CL1274" s="1509"/>
    </row>
    <row r="1275" spans="1:90" s="514" customFormat="1">
      <c r="A1275" s="511"/>
      <c r="B1275" s="512"/>
      <c r="C1275" s="1493"/>
      <c r="D1275" s="1493"/>
      <c r="E1275" s="1493"/>
      <c r="F1275" s="1493"/>
      <c r="G1275" s="1493"/>
      <c r="H1275" s="1530"/>
      <c r="I1275" s="1972"/>
      <c r="J1275" s="1542"/>
      <c r="K1275" s="513"/>
      <c r="L1275" s="513"/>
      <c r="M1275" s="513"/>
      <c r="N1275" s="513"/>
      <c r="O1275" s="513"/>
      <c r="P1275" s="513"/>
      <c r="Q1275" s="513"/>
      <c r="R1275" s="513"/>
      <c r="S1275" s="513"/>
      <c r="T1275" s="513"/>
      <c r="U1275" s="513"/>
      <c r="V1275" s="513"/>
      <c r="W1275" s="513"/>
      <c r="X1275" s="513"/>
      <c r="Y1275" s="513"/>
      <c r="Z1275" s="513"/>
      <c r="AA1275" s="513"/>
      <c r="AB1275" s="513"/>
      <c r="AC1275" s="513"/>
      <c r="AD1275" s="513"/>
      <c r="AE1275" s="513"/>
      <c r="AF1275" s="513"/>
      <c r="AG1275" s="513"/>
      <c r="AH1275" s="513"/>
      <c r="AI1275" s="513"/>
      <c r="AJ1275" s="513"/>
      <c r="AK1275" s="513"/>
      <c r="AL1275" s="513"/>
      <c r="AM1275" s="513"/>
      <c r="AN1275" s="513"/>
      <c r="AO1275" s="513"/>
      <c r="AP1275" s="513"/>
      <c r="AQ1275" s="513"/>
      <c r="AR1275" s="513"/>
      <c r="AS1275" s="513"/>
      <c r="AT1275" s="513"/>
      <c r="AU1275" s="513"/>
      <c r="AV1275" s="513"/>
      <c r="AW1275" s="513"/>
      <c r="AX1275" s="513"/>
      <c r="AY1275" s="513"/>
      <c r="AZ1275" s="513"/>
      <c r="BA1275" s="513"/>
      <c r="BB1275" s="513"/>
      <c r="BC1275" s="513"/>
      <c r="BD1275" s="513"/>
      <c r="BE1275" s="513"/>
      <c r="BF1275" s="513"/>
      <c r="BG1275" s="513"/>
      <c r="BH1275" s="513"/>
      <c r="BI1275" s="513"/>
      <c r="BJ1275" s="513"/>
      <c r="BK1275" s="513"/>
      <c r="BL1275" s="513"/>
      <c r="BM1275" s="513"/>
      <c r="BN1275" s="513"/>
      <c r="BO1275" s="513"/>
      <c r="BP1275" s="513"/>
      <c r="BQ1275" s="513"/>
      <c r="BR1275" s="513"/>
      <c r="BS1275" s="513"/>
      <c r="BT1275" s="513"/>
      <c r="BU1275" s="513"/>
      <c r="BV1275" s="513"/>
      <c r="BW1275" s="513"/>
      <c r="BX1275" s="513"/>
      <c r="BY1275" s="513"/>
      <c r="BZ1275" s="513"/>
      <c r="CA1275" s="513"/>
      <c r="CB1275" s="513"/>
      <c r="CC1275" s="1972"/>
      <c r="CD1275" s="1499"/>
      <c r="CE1275" s="1500"/>
      <c r="CF1275" s="1501"/>
      <c r="CG1275" s="1500"/>
      <c r="CH1275" s="1500"/>
      <c r="CI1275" s="1500"/>
      <c r="CJ1275" s="1976"/>
      <c r="CK1275" s="1519"/>
      <c r="CL1275" s="1509"/>
    </row>
    <row r="1276" spans="1:90" s="514" customFormat="1">
      <c r="A1276" s="511"/>
      <c r="B1276" s="512"/>
      <c r="C1276" s="1493"/>
      <c r="D1276" s="1493"/>
      <c r="E1276" s="1493"/>
      <c r="F1276" s="1493"/>
      <c r="G1276" s="1493"/>
      <c r="H1276" s="1530"/>
      <c r="I1276" s="1972"/>
      <c r="J1276" s="1542"/>
      <c r="K1276" s="513"/>
      <c r="L1276" s="513"/>
      <c r="M1276" s="513"/>
      <c r="N1276" s="513"/>
      <c r="O1276" s="513"/>
      <c r="P1276" s="513"/>
      <c r="Q1276" s="513"/>
      <c r="R1276" s="513"/>
      <c r="S1276" s="513"/>
      <c r="T1276" s="513"/>
      <c r="U1276" s="513"/>
      <c r="V1276" s="513"/>
      <c r="W1276" s="513"/>
      <c r="X1276" s="513"/>
      <c r="Y1276" s="513"/>
      <c r="Z1276" s="513"/>
      <c r="AA1276" s="513"/>
      <c r="AB1276" s="513"/>
      <c r="AC1276" s="513"/>
      <c r="AD1276" s="513"/>
      <c r="AE1276" s="513"/>
      <c r="AF1276" s="513"/>
      <c r="AG1276" s="513"/>
      <c r="AH1276" s="513"/>
      <c r="AI1276" s="513"/>
      <c r="AJ1276" s="513"/>
      <c r="AK1276" s="513"/>
      <c r="AL1276" s="513"/>
      <c r="AM1276" s="513"/>
      <c r="AN1276" s="513"/>
      <c r="AO1276" s="513"/>
      <c r="AP1276" s="513"/>
      <c r="AQ1276" s="513"/>
      <c r="AR1276" s="513"/>
      <c r="AS1276" s="513"/>
      <c r="AT1276" s="513"/>
      <c r="AU1276" s="513"/>
      <c r="AV1276" s="513"/>
      <c r="AW1276" s="513"/>
      <c r="AX1276" s="513"/>
      <c r="AY1276" s="513"/>
      <c r="AZ1276" s="513"/>
      <c r="BA1276" s="513"/>
      <c r="BB1276" s="513"/>
      <c r="BC1276" s="513"/>
      <c r="BD1276" s="513"/>
      <c r="BE1276" s="513"/>
      <c r="BF1276" s="513"/>
      <c r="BG1276" s="513"/>
      <c r="BH1276" s="513"/>
      <c r="BI1276" s="513"/>
      <c r="BJ1276" s="513"/>
      <c r="BK1276" s="513"/>
      <c r="BL1276" s="513"/>
      <c r="BM1276" s="513"/>
      <c r="BN1276" s="513"/>
      <c r="BO1276" s="513"/>
      <c r="BP1276" s="513"/>
      <c r="BQ1276" s="513"/>
      <c r="BR1276" s="513"/>
      <c r="BS1276" s="513"/>
      <c r="BT1276" s="513"/>
      <c r="BU1276" s="513"/>
      <c r="BV1276" s="513"/>
      <c r="BW1276" s="513"/>
      <c r="BX1276" s="513"/>
      <c r="BY1276" s="513"/>
      <c r="BZ1276" s="513"/>
      <c r="CA1276" s="513"/>
      <c r="CB1276" s="513"/>
      <c r="CC1276" s="1972"/>
      <c r="CD1276" s="1499"/>
      <c r="CE1276" s="1500"/>
      <c r="CF1276" s="1501"/>
      <c r="CG1276" s="1500"/>
      <c r="CH1276" s="1500"/>
      <c r="CI1276" s="1500"/>
      <c r="CJ1276" s="1976"/>
      <c r="CK1276" s="1519"/>
      <c r="CL1276" s="1509"/>
    </row>
    <row r="1277" spans="1:90" s="514" customFormat="1">
      <c r="A1277" s="511"/>
      <c r="B1277" s="512"/>
      <c r="C1277" s="1493"/>
      <c r="D1277" s="1493"/>
      <c r="E1277" s="1493"/>
      <c r="F1277" s="1493"/>
      <c r="G1277" s="1493"/>
      <c r="H1277" s="1530"/>
      <c r="I1277" s="1972"/>
      <c r="J1277" s="1542"/>
      <c r="K1277" s="513"/>
      <c r="L1277" s="513"/>
      <c r="M1277" s="513"/>
      <c r="N1277" s="513"/>
      <c r="O1277" s="513"/>
      <c r="P1277" s="513"/>
      <c r="Q1277" s="513"/>
      <c r="R1277" s="513"/>
      <c r="S1277" s="513"/>
      <c r="T1277" s="513"/>
      <c r="U1277" s="513"/>
      <c r="V1277" s="513"/>
      <c r="W1277" s="513"/>
      <c r="X1277" s="513"/>
      <c r="Y1277" s="513"/>
      <c r="Z1277" s="513"/>
      <c r="AA1277" s="513"/>
      <c r="AB1277" s="513"/>
      <c r="AC1277" s="513"/>
      <c r="AD1277" s="513"/>
      <c r="AE1277" s="513"/>
      <c r="AF1277" s="513"/>
      <c r="AG1277" s="513"/>
      <c r="AH1277" s="513"/>
      <c r="AI1277" s="513"/>
      <c r="AJ1277" s="513"/>
      <c r="AK1277" s="513"/>
      <c r="AL1277" s="513"/>
      <c r="AM1277" s="513"/>
      <c r="AN1277" s="513"/>
      <c r="AO1277" s="513"/>
      <c r="AP1277" s="513"/>
      <c r="AQ1277" s="513"/>
      <c r="AR1277" s="513"/>
      <c r="AS1277" s="513"/>
      <c r="AT1277" s="513"/>
      <c r="AU1277" s="513"/>
      <c r="AV1277" s="513"/>
      <c r="AW1277" s="513"/>
      <c r="AX1277" s="513"/>
      <c r="AY1277" s="513"/>
      <c r="AZ1277" s="513"/>
      <c r="BA1277" s="513"/>
      <c r="BB1277" s="513"/>
      <c r="BC1277" s="513"/>
      <c r="BD1277" s="513"/>
      <c r="BE1277" s="513"/>
      <c r="BF1277" s="513"/>
      <c r="BG1277" s="513"/>
      <c r="BH1277" s="513"/>
      <c r="BI1277" s="513"/>
      <c r="BJ1277" s="513"/>
      <c r="BK1277" s="513"/>
      <c r="BL1277" s="513"/>
      <c r="BM1277" s="513"/>
      <c r="BN1277" s="513"/>
      <c r="BO1277" s="513"/>
      <c r="BP1277" s="513"/>
      <c r="BQ1277" s="513"/>
      <c r="BR1277" s="513"/>
      <c r="BS1277" s="513"/>
      <c r="BT1277" s="513"/>
      <c r="BU1277" s="513"/>
      <c r="BV1277" s="513"/>
      <c r="BW1277" s="513"/>
      <c r="BX1277" s="513"/>
      <c r="BY1277" s="513"/>
      <c r="BZ1277" s="513"/>
      <c r="CA1277" s="513"/>
      <c r="CB1277" s="513"/>
      <c r="CC1277" s="1972"/>
      <c r="CD1277" s="1499"/>
      <c r="CE1277" s="1500"/>
      <c r="CF1277" s="1501"/>
      <c r="CG1277" s="1500"/>
      <c r="CH1277" s="1500"/>
      <c r="CI1277" s="1500"/>
      <c r="CJ1277" s="1976"/>
      <c r="CK1277" s="1519"/>
      <c r="CL1277" s="1509"/>
    </row>
    <row r="1278" spans="1:90" s="514" customFormat="1">
      <c r="A1278" s="511"/>
      <c r="B1278" s="512"/>
      <c r="C1278" s="1493"/>
      <c r="D1278" s="1493"/>
      <c r="E1278" s="1493"/>
      <c r="F1278" s="1493"/>
      <c r="G1278" s="1493"/>
      <c r="H1278" s="1530"/>
      <c r="I1278" s="1972"/>
      <c r="J1278" s="1542"/>
      <c r="K1278" s="513"/>
      <c r="L1278" s="513"/>
      <c r="M1278" s="513"/>
      <c r="N1278" s="513"/>
      <c r="O1278" s="513"/>
      <c r="P1278" s="513"/>
      <c r="Q1278" s="513"/>
      <c r="R1278" s="513"/>
      <c r="S1278" s="513"/>
      <c r="T1278" s="513"/>
      <c r="U1278" s="513"/>
      <c r="V1278" s="513"/>
      <c r="W1278" s="513"/>
      <c r="X1278" s="513"/>
      <c r="Y1278" s="513"/>
      <c r="Z1278" s="513"/>
      <c r="AA1278" s="513"/>
      <c r="AB1278" s="513"/>
      <c r="AC1278" s="513"/>
      <c r="AD1278" s="513"/>
      <c r="AE1278" s="513"/>
      <c r="AF1278" s="513"/>
      <c r="AG1278" s="513"/>
      <c r="AH1278" s="513"/>
      <c r="AI1278" s="513"/>
      <c r="AJ1278" s="513"/>
      <c r="AK1278" s="513"/>
      <c r="AL1278" s="513"/>
      <c r="AM1278" s="513"/>
      <c r="AN1278" s="513"/>
      <c r="AO1278" s="513"/>
      <c r="AP1278" s="513"/>
      <c r="AQ1278" s="513"/>
      <c r="AR1278" s="513"/>
      <c r="AS1278" s="513"/>
      <c r="AT1278" s="513"/>
      <c r="AU1278" s="513"/>
      <c r="AV1278" s="513"/>
      <c r="AW1278" s="513"/>
      <c r="AX1278" s="513"/>
      <c r="AY1278" s="513"/>
      <c r="AZ1278" s="513"/>
      <c r="BA1278" s="513"/>
      <c r="BB1278" s="513"/>
      <c r="BC1278" s="513"/>
      <c r="BD1278" s="513"/>
      <c r="BE1278" s="513"/>
      <c r="BF1278" s="513"/>
      <c r="BG1278" s="513"/>
      <c r="BH1278" s="513"/>
      <c r="BI1278" s="513"/>
      <c r="BJ1278" s="513"/>
      <c r="BK1278" s="513"/>
      <c r="BL1278" s="513"/>
      <c r="BM1278" s="513"/>
      <c r="BN1278" s="513"/>
      <c r="BO1278" s="513"/>
      <c r="BP1278" s="513"/>
      <c r="BQ1278" s="513"/>
      <c r="BR1278" s="513"/>
      <c r="BS1278" s="513"/>
      <c r="BT1278" s="513"/>
      <c r="BU1278" s="513"/>
      <c r="BV1278" s="513"/>
      <c r="BW1278" s="513"/>
      <c r="BX1278" s="513"/>
      <c r="BY1278" s="513"/>
      <c r="BZ1278" s="513"/>
      <c r="CA1278" s="513"/>
      <c r="CB1278" s="513"/>
      <c r="CC1278" s="1972"/>
      <c r="CD1278" s="1499"/>
      <c r="CE1278" s="1500"/>
      <c r="CF1278" s="1501"/>
      <c r="CG1278" s="1500"/>
      <c r="CH1278" s="1500"/>
      <c r="CI1278" s="1500"/>
      <c r="CJ1278" s="1976"/>
      <c r="CK1278" s="1519"/>
      <c r="CL1278" s="1509"/>
    </row>
    <row r="1279" spans="1:90" s="514" customFormat="1">
      <c r="A1279" s="511"/>
      <c r="B1279" s="512"/>
      <c r="C1279" s="1493"/>
      <c r="D1279" s="1493"/>
      <c r="E1279" s="1493"/>
      <c r="F1279" s="1493"/>
      <c r="G1279" s="1493"/>
      <c r="H1279" s="1530"/>
      <c r="I1279" s="1972"/>
      <c r="J1279" s="1542"/>
      <c r="K1279" s="513"/>
      <c r="L1279" s="513"/>
      <c r="M1279" s="513"/>
      <c r="N1279" s="513"/>
      <c r="O1279" s="513"/>
      <c r="P1279" s="513"/>
      <c r="Q1279" s="513"/>
      <c r="R1279" s="513"/>
      <c r="S1279" s="513"/>
      <c r="T1279" s="513"/>
      <c r="U1279" s="513"/>
      <c r="V1279" s="513"/>
      <c r="W1279" s="513"/>
      <c r="X1279" s="513"/>
      <c r="Y1279" s="513"/>
      <c r="Z1279" s="513"/>
      <c r="AA1279" s="513"/>
      <c r="AB1279" s="513"/>
      <c r="AC1279" s="513"/>
      <c r="AD1279" s="513"/>
      <c r="AE1279" s="513"/>
      <c r="AF1279" s="513"/>
      <c r="AG1279" s="513"/>
      <c r="AH1279" s="513"/>
      <c r="AI1279" s="513"/>
      <c r="AJ1279" s="513"/>
      <c r="AK1279" s="513"/>
      <c r="AL1279" s="513"/>
      <c r="AM1279" s="513"/>
      <c r="AN1279" s="513"/>
      <c r="AO1279" s="513"/>
      <c r="AP1279" s="513"/>
      <c r="AQ1279" s="513"/>
      <c r="AR1279" s="513"/>
      <c r="AS1279" s="513"/>
      <c r="AT1279" s="513"/>
      <c r="AU1279" s="513"/>
      <c r="AV1279" s="513"/>
      <c r="AW1279" s="513"/>
      <c r="AX1279" s="513"/>
      <c r="AY1279" s="513"/>
      <c r="AZ1279" s="513"/>
      <c r="BA1279" s="513"/>
      <c r="BB1279" s="513"/>
      <c r="BC1279" s="513"/>
      <c r="BD1279" s="513"/>
      <c r="BE1279" s="513"/>
      <c r="BF1279" s="513"/>
      <c r="BG1279" s="513"/>
      <c r="BH1279" s="513"/>
      <c r="BI1279" s="513"/>
      <c r="BJ1279" s="513"/>
      <c r="BK1279" s="513"/>
      <c r="BL1279" s="513"/>
      <c r="BM1279" s="513"/>
      <c r="BN1279" s="513"/>
      <c r="BO1279" s="513"/>
      <c r="BP1279" s="513"/>
      <c r="BQ1279" s="513"/>
      <c r="BR1279" s="513"/>
      <c r="BS1279" s="513"/>
      <c r="BT1279" s="513"/>
      <c r="BU1279" s="513"/>
      <c r="BV1279" s="513"/>
      <c r="BW1279" s="513"/>
      <c r="BX1279" s="513"/>
      <c r="BY1279" s="513"/>
      <c r="BZ1279" s="513"/>
      <c r="CA1279" s="513"/>
      <c r="CB1279" s="513"/>
      <c r="CC1279" s="1972"/>
      <c r="CD1279" s="1499"/>
      <c r="CE1279" s="1500"/>
      <c r="CF1279" s="1501"/>
      <c r="CG1279" s="1500"/>
      <c r="CH1279" s="1500"/>
      <c r="CI1279" s="1500"/>
      <c r="CJ1279" s="1976"/>
      <c r="CK1279" s="1519"/>
      <c r="CL1279" s="1509"/>
    </row>
    <row r="1280" spans="1:90" s="514" customFormat="1">
      <c r="A1280" s="511"/>
      <c r="B1280" s="512"/>
      <c r="C1280" s="1493"/>
      <c r="D1280" s="1493"/>
      <c r="E1280" s="1493"/>
      <c r="F1280" s="1493"/>
      <c r="G1280" s="1493"/>
      <c r="H1280" s="1530"/>
      <c r="I1280" s="1972"/>
      <c r="J1280" s="1542"/>
      <c r="K1280" s="513"/>
      <c r="L1280" s="513"/>
      <c r="M1280" s="513"/>
      <c r="N1280" s="513"/>
      <c r="O1280" s="513"/>
      <c r="P1280" s="513"/>
      <c r="Q1280" s="513"/>
      <c r="R1280" s="513"/>
      <c r="S1280" s="513"/>
      <c r="T1280" s="513"/>
      <c r="U1280" s="513"/>
      <c r="V1280" s="513"/>
      <c r="W1280" s="513"/>
      <c r="X1280" s="513"/>
      <c r="Y1280" s="513"/>
      <c r="Z1280" s="513"/>
      <c r="AA1280" s="513"/>
      <c r="AB1280" s="513"/>
      <c r="AC1280" s="513"/>
      <c r="AD1280" s="513"/>
      <c r="AE1280" s="513"/>
      <c r="AF1280" s="513"/>
      <c r="AG1280" s="513"/>
      <c r="AH1280" s="513"/>
      <c r="AI1280" s="513"/>
      <c r="AJ1280" s="513"/>
      <c r="AK1280" s="513"/>
      <c r="AL1280" s="513"/>
      <c r="AM1280" s="513"/>
      <c r="AN1280" s="513"/>
      <c r="AO1280" s="513"/>
      <c r="AP1280" s="513"/>
      <c r="AQ1280" s="513"/>
      <c r="AR1280" s="513"/>
      <c r="AS1280" s="513"/>
      <c r="AT1280" s="513"/>
      <c r="AU1280" s="513"/>
      <c r="AV1280" s="513"/>
      <c r="AW1280" s="513"/>
      <c r="AX1280" s="513"/>
      <c r="AY1280" s="513"/>
      <c r="AZ1280" s="513"/>
      <c r="BA1280" s="513"/>
      <c r="BB1280" s="513"/>
      <c r="BC1280" s="513"/>
      <c r="BD1280" s="513"/>
      <c r="BE1280" s="513"/>
      <c r="BF1280" s="513"/>
      <c r="BG1280" s="513"/>
      <c r="BH1280" s="513"/>
      <c r="BI1280" s="513"/>
      <c r="BJ1280" s="513"/>
      <c r="BK1280" s="513"/>
      <c r="BL1280" s="513"/>
      <c r="BM1280" s="513"/>
      <c r="BN1280" s="513"/>
      <c r="BO1280" s="513"/>
      <c r="BP1280" s="513"/>
      <c r="BQ1280" s="513"/>
      <c r="BR1280" s="513"/>
      <c r="BS1280" s="513"/>
      <c r="BT1280" s="513"/>
      <c r="BU1280" s="513"/>
      <c r="BV1280" s="513"/>
      <c r="BW1280" s="513"/>
      <c r="BX1280" s="513"/>
      <c r="BY1280" s="513"/>
      <c r="BZ1280" s="513"/>
      <c r="CA1280" s="513"/>
      <c r="CB1280" s="513"/>
      <c r="CC1280" s="1972"/>
      <c r="CD1280" s="1499"/>
      <c r="CE1280" s="1500"/>
      <c r="CF1280" s="1501"/>
      <c r="CG1280" s="1500"/>
      <c r="CH1280" s="1500"/>
      <c r="CI1280" s="1500"/>
      <c r="CJ1280" s="1976"/>
      <c r="CK1280" s="1519"/>
      <c r="CL1280" s="1509"/>
    </row>
    <row r="1281" spans="1:90" s="514" customFormat="1">
      <c r="A1281" s="511"/>
      <c r="B1281" s="512"/>
      <c r="C1281" s="1493"/>
      <c r="D1281" s="1493"/>
      <c r="E1281" s="1493"/>
      <c r="F1281" s="1493"/>
      <c r="G1281" s="1493"/>
      <c r="H1281" s="1530"/>
      <c r="I1281" s="1972"/>
      <c r="J1281" s="1542"/>
      <c r="K1281" s="513"/>
      <c r="L1281" s="513"/>
      <c r="M1281" s="513"/>
      <c r="N1281" s="513"/>
      <c r="O1281" s="513"/>
      <c r="P1281" s="513"/>
      <c r="Q1281" s="513"/>
      <c r="R1281" s="513"/>
      <c r="S1281" s="513"/>
      <c r="T1281" s="513"/>
      <c r="U1281" s="513"/>
      <c r="V1281" s="513"/>
      <c r="W1281" s="513"/>
      <c r="X1281" s="513"/>
      <c r="Y1281" s="513"/>
      <c r="Z1281" s="513"/>
      <c r="AA1281" s="513"/>
      <c r="AB1281" s="513"/>
      <c r="AC1281" s="513"/>
      <c r="AD1281" s="513"/>
      <c r="AE1281" s="513"/>
      <c r="AF1281" s="513"/>
      <c r="AG1281" s="513"/>
      <c r="AH1281" s="513"/>
      <c r="AI1281" s="513"/>
      <c r="AJ1281" s="513"/>
      <c r="AK1281" s="513"/>
      <c r="AL1281" s="513"/>
      <c r="AM1281" s="513"/>
      <c r="AN1281" s="513"/>
      <c r="AO1281" s="513"/>
      <c r="AP1281" s="513"/>
      <c r="AQ1281" s="513"/>
      <c r="AR1281" s="513"/>
      <c r="AS1281" s="513"/>
      <c r="AT1281" s="513"/>
      <c r="AU1281" s="513"/>
      <c r="AV1281" s="513"/>
      <c r="AW1281" s="513"/>
      <c r="AX1281" s="513"/>
      <c r="AY1281" s="513"/>
      <c r="AZ1281" s="513"/>
      <c r="BA1281" s="513"/>
      <c r="BB1281" s="513"/>
      <c r="BC1281" s="513"/>
      <c r="BD1281" s="513"/>
      <c r="BE1281" s="513"/>
      <c r="BF1281" s="513"/>
      <c r="BG1281" s="513"/>
      <c r="BH1281" s="513"/>
      <c r="BI1281" s="513"/>
      <c r="BJ1281" s="513"/>
      <c r="BK1281" s="513"/>
      <c r="BL1281" s="513"/>
      <c r="BM1281" s="513"/>
      <c r="BN1281" s="513"/>
      <c r="BO1281" s="513"/>
      <c r="BP1281" s="513"/>
      <c r="BQ1281" s="513"/>
      <c r="BR1281" s="513"/>
      <c r="BS1281" s="513"/>
      <c r="BT1281" s="513"/>
      <c r="BU1281" s="513"/>
      <c r="BV1281" s="513"/>
      <c r="BW1281" s="513"/>
      <c r="BX1281" s="513"/>
      <c r="BY1281" s="513"/>
      <c r="BZ1281" s="513"/>
      <c r="CA1281" s="513"/>
      <c r="CB1281" s="513"/>
      <c r="CC1281" s="1972"/>
      <c r="CD1281" s="1499"/>
      <c r="CE1281" s="1500"/>
      <c r="CF1281" s="1501"/>
      <c r="CG1281" s="1500"/>
      <c r="CH1281" s="1500"/>
      <c r="CI1281" s="1500"/>
      <c r="CJ1281" s="1976"/>
      <c r="CK1281" s="1519"/>
      <c r="CL1281" s="1509"/>
    </row>
    <row r="1282" spans="1:90" s="514" customFormat="1">
      <c r="A1282" s="511"/>
      <c r="B1282" s="512"/>
      <c r="C1282" s="1493"/>
      <c r="D1282" s="1493"/>
      <c r="E1282" s="1493"/>
      <c r="F1282" s="1493"/>
      <c r="G1282" s="1493"/>
      <c r="H1282" s="1530"/>
      <c r="I1282" s="1972"/>
      <c r="J1282" s="1542"/>
      <c r="K1282" s="513"/>
      <c r="L1282" s="513"/>
      <c r="M1282" s="513"/>
      <c r="N1282" s="513"/>
      <c r="O1282" s="513"/>
      <c r="P1282" s="513"/>
      <c r="Q1282" s="513"/>
      <c r="R1282" s="513"/>
      <c r="S1282" s="513"/>
      <c r="T1282" s="513"/>
      <c r="U1282" s="513"/>
      <c r="V1282" s="513"/>
      <c r="W1282" s="513"/>
      <c r="X1282" s="513"/>
      <c r="Y1282" s="513"/>
      <c r="Z1282" s="513"/>
      <c r="AA1282" s="513"/>
      <c r="AB1282" s="513"/>
      <c r="AC1282" s="513"/>
      <c r="AD1282" s="513"/>
      <c r="AE1282" s="513"/>
      <c r="AF1282" s="513"/>
      <c r="AG1282" s="513"/>
      <c r="AH1282" s="513"/>
      <c r="AI1282" s="513"/>
      <c r="AJ1282" s="513"/>
      <c r="AK1282" s="513"/>
      <c r="AL1282" s="513"/>
      <c r="AM1282" s="513"/>
      <c r="AN1282" s="513"/>
      <c r="AO1282" s="513"/>
      <c r="AP1282" s="513"/>
      <c r="AQ1282" s="513"/>
      <c r="AR1282" s="513"/>
      <c r="AS1282" s="513"/>
      <c r="AT1282" s="513"/>
      <c r="AU1282" s="513"/>
      <c r="AV1282" s="513"/>
      <c r="AW1282" s="513"/>
      <c r="AX1282" s="513"/>
      <c r="AY1282" s="513"/>
      <c r="AZ1282" s="513"/>
      <c r="BA1282" s="513"/>
      <c r="BB1282" s="513"/>
      <c r="BC1282" s="513"/>
      <c r="BD1282" s="513"/>
      <c r="BE1282" s="513"/>
      <c r="BF1282" s="513"/>
      <c r="BG1282" s="513"/>
      <c r="BH1282" s="513"/>
      <c r="BI1282" s="513"/>
      <c r="BJ1282" s="513"/>
      <c r="BK1282" s="513"/>
      <c r="BL1282" s="513"/>
      <c r="BM1282" s="513"/>
      <c r="BN1282" s="513"/>
      <c r="BO1282" s="513"/>
      <c r="BP1282" s="513"/>
      <c r="BQ1282" s="513"/>
      <c r="BR1282" s="513"/>
      <c r="BS1282" s="513"/>
      <c r="BT1282" s="513"/>
      <c r="BU1282" s="513"/>
      <c r="BV1282" s="513"/>
      <c r="BW1282" s="513"/>
      <c r="BX1282" s="513"/>
      <c r="BY1282" s="513"/>
      <c r="BZ1282" s="513"/>
      <c r="CA1282" s="513"/>
      <c r="CB1282" s="513"/>
      <c r="CC1282" s="1972"/>
      <c r="CD1282" s="1499"/>
      <c r="CE1282" s="1500"/>
      <c r="CF1282" s="1501"/>
      <c r="CG1282" s="1500"/>
      <c r="CH1282" s="1500"/>
      <c r="CI1282" s="1500"/>
      <c r="CJ1282" s="1976"/>
      <c r="CK1282" s="1519"/>
      <c r="CL1282" s="1509"/>
    </row>
    <row r="1283" spans="1:90" s="514" customFormat="1">
      <c r="A1283" s="511"/>
      <c r="B1283" s="512"/>
      <c r="C1283" s="1493"/>
      <c r="D1283" s="1493"/>
      <c r="E1283" s="1493"/>
      <c r="F1283" s="1493"/>
      <c r="G1283" s="1493"/>
      <c r="H1283" s="1530"/>
      <c r="I1283" s="1972"/>
      <c r="J1283" s="1542"/>
      <c r="K1283" s="513"/>
      <c r="L1283" s="513"/>
      <c r="M1283" s="513"/>
      <c r="N1283" s="513"/>
      <c r="O1283" s="513"/>
      <c r="P1283" s="513"/>
      <c r="Q1283" s="513"/>
      <c r="R1283" s="513"/>
      <c r="S1283" s="513"/>
      <c r="T1283" s="513"/>
      <c r="U1283" s="513"/>
      <c r="V1283" s="513"/>
      <c r="W1283" s="513"/>
      <c r="X1283" s="513"/>
      <c r="Y1283" s="513"/>
      <c r="Z1283" s="513"/>
      <c r="AA1283" s="513"/>
      <c r="AB1283" s="513"/>
      <c r="AC1283" s="513"/>
      <c r="AD1283" s="513"/>
      <c r="AE1283" s="513"/>
      <c r="AF1283" s="513"/>
      <c r="AG1283" s="513"/>
      <c r="AH1283" s="513"/>
      <c r="AI1283" s="513"/>
      <c r="AJ1283" s="513"/>
      <c r="AK1283" s="513"/>
      <c r="AL1283" s="513"/>
      <c r="AM1283" s="513"/>
      <c r="AN1283" s="513"/>
      <c r="AO1283" s="513"/>
      <c r="AP1283" s="513"/>
      <c r="AQ1283" s="513"/>
      <c r="AR1283" s="513"/>
      <c r="AS1283" s="513"/>
      <c r="AT1283" s="513"/>
      <c r="AU1283" s="513"/>
      <c r="AV1283" s="513"/>
      <c r="AW1283" s="513"/>
      <c r="AX1283" s="513"/>
      <c r="AY1283" s="513"/>
      <c r="AZ1283" s="513"/>
      <c r="BA1283" s="513"/>
      <c r="BB1283" s="513"/>
      <c r="BC1283" s="513"/>
      <c r="BD1283" s="513"/>
      <c r="BE1283" s="513"/>
      <c r="BF1283" s="513"/>
      <c r="BG1283" s="513"/>
      <c r="BH1283" s="513"/>
      <c r="BI1283" s="513"/>
      <c r="BJ1283" s="513"/>
      <c r="BK1283" s="513"/>
      <c r="BL1283" s="513"/>
      <c r="BM1283" s="513"/>
      <c r="BN1283" s="513"/>
      <c r="BO1283" s="513"/>
      <c r="BP1283" s="513"/>
      <c r="BQ1283" s="513"/>
      <c r="BR1283" s="513"/>
      <c r="BS1283" s="513"/>
      <c r="BT1283" s="513"/>
      <c r="BU1283" s="513"/>
      <c r="BV1283" s="513"/>
      <c r="BW1283" s="513"/>
      <c r="BX1283" s="513"/>
      <c r="BY1283" s="513"/>
      <c r="BZ1283" s="513"/>
      <c r="CA1283" s="513"/>
      <c r="CB1283" s="513"/>
      <c r="CC1283" s="1972"/>
      <c r="CD1283" s="1499"/>
      <c r="CE1283" s="1500"/>
      <c r="CF1283" s="1501"/>
      <c r="CG1283" s="1500"/>
      <c r="CH1283" s="1500"/>
      <c r="CI1283" s="1500"/>
      <c r="CJ1283" s="1976"/>
      <c r="CK1283" s="1519"/>
      <c r="CL1283" s="1509"/>
    </row>
    <row r="1284" spans="1:90" s="514" customFormat="1">
      <c r="A1284" s="511"/>
      <c r="B1284" s="512"/>
      <c r="C1284" s="1493"/>
      <c r="D1284" s="1493"/>
      <c r="E1284" s="1493"/>
      <c r="F1284" s="1493"/>
      <c r="G1284" s="1493"/>
      <c r="H1284" s="1530"/>
      <c r="I1284" s="1972"/>
      <c r="J1284" s="1542"/>
      <c r="K1284" s="513"/>
      <c r="L1284" s="513"/>
      <c r="M1284" s="513"/>
      <c r="N1284" s="513"/>
      <c r="O1284" s="513"/>
      <c r="P1284" s="513"/>
      <c r="Q1284" s="513"/>
      <c r="R1284" s="513"/>
      <c r="S1284" s="513"/>
      <c r="T1284" s="513"/>
      <c r="U1284" s="513"/>
      <c r="V1284" s="513"/>
      <c r="W1284" s="513"/>
      <c r="X1284" s="513"/>
      <c r="Y1284" s="513"/>
      <c r="Z1284" s="513"/>
      <c r="AA1284" s="513"/>
      <c r="AB1284" s="513"/>
      <c r="AC1284" s="513"/>
      <c r="AD1284" s="513"/>
      <c r="AE1284" s="513"/>
      <c r="AF1284" s="513"/>
      <c r="AG1284" s="513"/>
      <c r="AH1284" s="513"/>
      <c r="AI1284" s="513"/>
      <c r="AJ1284" s="513"/>
      <c r="AK1284" s="513"/>
      <c r="AL1284" s="513"/>
      <c r="AM1284" s="513"/>
      <c r="AN1284" s="513"/>
      <c r="AO1284" s="513"/>
      <c r="AP1284" s="513"/>
      <c r="AQ1284" s="513"/>
      <c r="AR1284" s="513"/>
      <c r="AS1284" s="513"/>
      <c r="AT1284" s="513"/>
      <c r="AU1284" s="513"/>
      <c r="AV1284" s="513"/>
      <c r="AW1284" s="513"/>
      <c r="AX1284" s="513"/>
      <c r="AY1284" s="513"/>
      <c r="AZ1284" s="513"/>
      <c r="BA1284" s="513"/>
      <c r="BB1284" s="513"/>
      <c r="BC1284" s="513"/>
      <c r="BD1284" s="513"/>
      <c r="BE1284" s="513"/>
      <c r="BF1284" s="513"/>
      <c r="BG1284" s="513"/>
      <c r="BH1284" s="513"/>
      <c r="BI1284" s="513"/>
      <c r="BJ1284" s="513"/>
      <c r="BK1284" s="513"/>
      <c r="BL1284" s="513"/>
      <c r="BM1284" s="513"/>
      <c r="BN1284" s="513"/>
      <c r="BO1284" s="513"/>
      <c r="BP1284" s="513"/>
      <c r="BQ1284" s="513"/>
      <c r="BR1284" s="513"/>
      <c r="BS1284" s="513"/>
      <c r="BT1284" s="513"/>
      <c r="BU1284" s="513"/>
      <c r="BV1284" s="513"/>
      <c r="BW1284" s="513"/>
      <c r="BX1284" s="513"/>
      <c r="BY1284" s="513"/>
      <c r="BZ1284" s="513"/>
      <c r="CA1284" s="513"/>
      <c r="CB1284" s="513"/>
      <c r="CC1284" s="1972"/>
      <c r="CD1284" s="1499"/>
      <c r="CE1284" s="1500"/>
      <c r="CF1284" s="1501"/>
      <c r="CG1284" s="1500"/>
      <c r="CH1284" s="1500"/>
      <c r="CI1284" s="1500"/>
      <c r="CJ1284" s="1976"/>
      <c r="CK1284" s="1519"/>
      <c r="CL1284" s="1509"/>
    </row>
    <row r="1285" spans="1:90" s="514" customFormat="1">
      <c r="A1285" s="511"/>
      <c r="B1285" s="512"/>
      <c r="C1285" s="1493"/>
      <c r="D1285" s="1493"/>
      <c r="E1285" s="1493"/>
      <c r="F1285" s="1493"/>
      <c r="G1285" s="1493"/>
      <c r="H1285" s="1530"/>
      <c r="I1285" s="1972"/>
      <c r="J1285" s="1542"/>
      <c r="K1285" s="513"/>
      <c r="L1285" s="513"/>
      <c r="M1285" s="513"/>
      <c r="N1285" s="513"/>
      <c r="O1285" s="513"/>
      <c r="P1285" s="513"/>
      <c r="Q1285" s="513"/>
      <c r="R1285" s="513"/>
      <c r="S1285" s="513"/>
      <c r="T1285" s="513"/>
      <c r="U1285" s="513"/>
      <c r="V1285" s="513"/>
      <c r="W1285" s="513"/>
      <c r="X1285" s="513"/>
      <c r="Y1285" s="513"/>
      <c r="Z1285" s="513"/>
      <c r="AA1285" s="513"/>
      <c r="AB1285" s="513"/>
      <c r="AC1285" s="513"/>
      <c r="AD1285" s="513"/>
      <c r="AE1285" s="513"/>
      <c r="AF1285" s="513"/>
      <c r="AG1285" s="513"/>
      <c r="AH1285" s="513"/>
      <c r="AI1285" s="513"/>
      <c r="AJ1285" s="513"/>
      <c r="AK1285" s="513"/>
      <c r="AL1285" s="513"/>
      <c r="AM1285" s="513"/>
      <c r="AN1285" s="513"/>
      <c r="AO1285" s="513"/>
      <c r="AP1285" s="513"/>
      <c r="AQ1285" s="513"/>
      <c r="AR1285" s="513"/>
      <c r="AS1285" s="513"/>
      <c r="AT1285" s="513"/>
      <c r="AU1285" s="513"/>
      <c r="AV1285" s="513"/>
      <c r="AW1285" s="513"/>
      <c r="AX1285" s="513"/>
      <c r="AY1285" s="513"/>
      <c r="AZ1285" s="513"/>
      <c r="BA1285" s="513"/>
      <c r="BB1285" s="513"/>
      <c r="BC1285" s="513"/>
      <c r="BD1285" s="513"/>
      <c r="BE1285" s="513"/>
      <c r="BF1285" s="513"/>
      <c r="BG1285" s="513"/>
      <c r="BH1285" s="513"/>
      <c r="BI1285" s="513"/>
      <c r="BJ1285" s="513"/>
      <c r="BK1285" s="513"/>
      <c r="BL1285" s="513"/>
      <c r="BM1285" s="513"/>
      <c r="BN1285" s="513"/>
      <c r="BO1285" s="513"/>
      <c r="BP1285" s="513"/>
      <c r="BQ1285" s="513"/>
      <c r="BR1285" s="513"/>
      <c r="BS1285" s="513"/>
      <c r="BT1285" s="513"/>
      <c r="BU1285" s="513"/>
      <c r="BV1285" s="513"/>
      <c r="BW1285" s="513"/>
      <c r="BX1285" s="513"/>
      <c r="BY1285" s="513"/>
      <c r="BZ1285" s="513"/>
      <c r="CA1285" s="513"/>
      <c r="CB1285" s="513"/>
      <c r="CC1285" s="1972"/>
      <c r="CD1285" s="1499"/>
      <c r="CE1285" s="1500"/>
      <c r="CF1285" s="1501"/>
      <c r="CG1285" s="1500"/>
      <c r="CH1285" s="1500"/>
      <c r="CI1285" s="1500"/>
      <c r="CJ1285" s="1976"/>
      <c r="CK1285" s="1519"/>
      <c r="CL1285" s="1509"/>
    </row>
    <row r="1286" spans="1:90" s="514" customFormat="1">
      <c r="A1286" s="511"/>
      <c r="B1286" s="512"/>
      <c r="C1286" s="1493"/>
      <c r="D1286" s="1493"/>
      <c r="E1286" s="1493"/>
      <c r="F1286" s="1493"/>
      <c r="G1286" s="1493"/>
      <c r="H1286" s="1530"/>
      <c r="I1286" s="1972"/>
      <c r="J1286" s="1542"/>
      <c r="K1286" s="513"/>
      <c r="L1286" s="513"/>
      <c r="M1286" s="513"/>
      <c r="N1286" s="513"/>
      <c r="O1286" s="513"/>
      <c r="P1286" s="513"/>
      <c r="Q1286" s="513"/>
      <c r="R1286" s="513"/>
      <c r="S1286" s="513"/>
      <c r="T1286" s="513"/>
      <c r="U1286" s="513"/>
      <c r="V1286" s="513"/>
      <c r="W1286" s="513"/>
      <c r="X1286" s="513"/>
      <c r="Y1286" s="513"/>
      <c r="Z1286" s="513"/>
      <c r="AA1286" s="513"/>
      <c r="AB1286" s="513"/>
      <c r="AC1286" s="513"/>
      <c r="AD1286" s="513"/>
      <c r="AE1286" s="513"/>
      <c r="AF1286" s="513"/>
      <c r="AG1286" s="513"/>
      <c r="AH1286" s="513"/>
      <c r="AI1286" s="513"/>
      <c r="AJ1286" s="513"/>
      <c r="AK1286" s="513"/>
      <c r="AL1286" s="513"/>
      <c r="AM1286" s="513"/>
      <c r="AN1286" s="513"/>
      <c r="AO1286" s="513"/>
      <c r="AP1286" s="513"/>
      <c r="AQ1286" s="513"/>
      <c r="AR1286" s="513"/>
      <c r="AS1286" s="513"/>
      <c r="AT1286" s="513"/>
      <c r="AU1286" s="513"/>
      <c r="AV1286" s="513"/>
      <c r="AW1286" s="513"/>
      <c r="AX1286" s="513"/>
      <c r="AY1286" s="513"/>
      <c r="AZ1286" s="513"/>
      <c r="BA1286" s="513"/>
      <c r="BB1286" s="513"/>
      <c r="BC1286" s="513"/>
      <c r="BD1286" s="513"/>
      <c r="BE1286" s="513"/>
      <c r="BF1286" s="513"/>
      <c r="BG1286" s="513"/>
      <c r="BH1286" s="513"/>
      <c r="BI1286" s="513"/>
      <c r="BJ1286" s="513"/>
      <c r="BK1286" s="513"/>
      <c r="BL1286" s="513"/>
      <c r="BM1286" s="513"/>
      <c r="BN1286" s="513"/>
      <c r="BO1286" s="513"/>
      <c r="BP1286" s="513"/>
      <c r="BQ1286" s="513"/>
      <c r="BR1286" s="513"/>
      <c r="BS1286" s="513"/>
      <c r="BT1286" s="513"/>
      <c r="BU1286" s="513"/>
      <c r="BV1286" s="513"/>
      <c r="BW1286" s="513"/>
      <c r="BX1286" s="513"/>
      <c r="BY1286" s="513"/>
      <c r="BZ1286" s="513"/>
      <c r="CA1286" s="513"/>
      <c r="CB1286" s="513"/>
      <c r="CC1286" s="1972"/>
      <c r="CD1286" s="1499"/>
      <c r="CE1286" s="1500"/>
      <c r="CF1286" s="1501"/>
      <c r="CG1286" s="1500"/>
      <c r="CH1286" s="1500"/>
      <c r="CI1286" s="1500"/>
      <c r="CJ1286" s="1976"/>
      <c r="CK1286" s="1519"/>
      <c r="CL1286" s="1509"/>
    </row>
    <row r="1287" spans="1:90" s="514" customFormat="1">
      <c r="A1287" s="511"/>
      <c r="B1287" s="512"/>
      <c r="C1287" s="1493"/>
      <c r="D1287" s="1493"/>
      <c r="E1287" s="1493"/>
      <c r="F1287" s="1493"/>
      <c r="G1287" s="1493"/>
      <c r="H1287" s="1530"/>
      <c r="I1287" s="1972"/>
      <c r="J1287" s="1542"/>
      <c r="K1287" s="513"/>
      <c r="L1287" s="513"/>
      <c r="M1287" s="513"/>
      <c r="N1287" s="513"/>
      <c r="O1287" s="513"/>
      <c r="P1287" s="513"/>
      <c r="Q1287" s="513"/>
      <c r="R1287" s="513"/>
      <c r="S1287" s="513"/>
      <c r="T1287" s="513"/>
      <c r="U1287" s="513"/>
      <c r="V1287" s="513"/>
      <c r="W1287" s="513"/>
      <c r="X1287" s="513"/>
      <c r="Y1287" s="513"/>
      <c r="Z1287" s="513"/>
      <c r="AA1287" s="513"/>
      <c r="AB1287" s="513"/>
      <c r="AC1287" s="513"/>
      <c r="AD1287" s="513"/>
      <c r="AE1287" s="513"/>
      <c r="AF1287" s="513"/>
      <c r="AG1287" s="513"/>
      <c r="AH1287" s="513"/>
      <c r="AI1287" s="513"/>
      <c r="AJ1287" s="513"/>
      <c r="AK1287" s="513"/>
      <c r="AL1287" s="513"/>
      <c r="AM1287" s="513"/>
      <c r="AN1287" s="513"/>
      <c r="AO1287" s="513"/>
      <c r="AP1287" s="513"/>
      <c r="AQ1287" s="513"/>
      <c r="AR1287" s="513"/>
      <c r="AS1287" s="513"/>
      <c r="AT1287" s="513"/>
      <c r="AU1287" s="513"/>
      <c r="AV1287" s="513"/>
      <c r="AW1287" s="513"/>
      <c r="AX1287" s="513"/>
      <c r="AY1287" s="513"/>
      <c r="AZ1287" s="513"/>
      <c r="BA1287" s="513"/>
      <c r="BB1287" s="513"/>
      <c r="BC1287" s="513"/>
      <c r="BD1287" s="513"/>
      <c r="BE1287" s="513"/>
      <c r="BF1287" s="513"/>
      <c r="BG1287" s="513"/>
      <c r="BH1287" s="513"/>
      <c r="BI1287" s="513"/>
      <c r="BJ1287" s="513"/>
      <c r="BK1287" s="513"/>
      <c r="BL1287" s="513"/>
      <c r="BM1287" s="513"/>
      <c r="BN1287" s="513"/>
      <c r="BO1287" s="513"/>
      <c r="BP1287" s="513"/>
      <c r="BQ1287" s="513"/>
      <c r="BR1287" s="513"/>
      <c r="BS1287" s="513"/>
      <c r="BT1287" s="513"/>
      <c r="BU1287" s="513"/>
      <c r="BV1287" s="513"/>
      <c r="BW1287" s="513"/>
      <c r="BX1287" s="513"/>
      <c r="BY1287" s="513"/>
      <c r="BZ1287" s="513"/>
      <c r="CA1287" s="513"/>
      <c r="CB1287" s="513"/>
      <c r="CC1287" s="1972"/>
      <c r="CD1287" s="1499"/>
      <c r="CE1287" s="1500"/>
      <c r="CF1287" s="1501"/>
      <c r="CG1287" s="1500"/>
      <c r="CH1287" s="1500"/>
      <c r="CI1287" s="1500"/>
      <c r="CJ1287" s="1976"/>
      <c r="CK1287" s="1519"/>
      <c r="CL1287" s="1509"/>
    </row>
    <row r="1288" spans="1:90" s="514" customFormat="1">
      <c r="A1288" s="511"/>
      <c r="B1288" s="512"/>
      <c r="C1288" s="1493"/>
      <c r="D1288" s="1493"/>
      <c r="E1288" s="1493"/>
      <c r="F1288" s="1493"/>
      <c r="G1288" s="1493"/>
      <c r="H1288" s="1530"/>
      <c r="I1288" s="1972"/>
      <c r="J1288" s="1542"/>
      <c r="K1288" s="513"/>
      <c r="L1288" s="513"/>
      <c r="M1288" s="513"/>
      <c r="N1288" s="513"/>
      <c r="O1288" s="513"/>
      <c r="P1288" s="513"/>
      <c r="Q1288" s="513"/>
      <c r="R1288" s="513"/>
      <c r="S1288" s="513"/>
      <c r="T1288" s="513"/>
      <c r="U1288" s="513"/>
      <c r="V1288" s="513"/>
      <c r="W1288" s="513"/>
      <c r="X1288" s="513"/>
      <c r="Y1288" s="513"/>
      <c r="Z1288" s="513"/>
      <c r="AA1288" s="513"/>
      <c r="AB1288" s="513"/>
      <c r="AC1288" s="513"/>
      <c r="AD1288" s="513"/>
      <c r="AE1288" s="513"/>
      <c r="AF1288" s="513"/>
      <c r="AG1288" s="513"/>
      <c r="AH1288" s="513"/>
      <c r="AI1288" s="513"/>
      <c r="AJ1288" s="513"/>
      <c r="AK1288" s="513"/>
      <c r="AL1288" s="513"/>
      <c r="AM1288" s="513"/>
      <c r="AN1288" s="513"/>
      <c r="AO1288" s="513"/>
      <c r="AP1288" s="513"/>
      <c r="AQ1288" s="513"/>
      <c r="AR1288" s="513"/>
      <c r="AS1288" s="513"/>
      <c r="AT1288" s="513"/>
      <c r="AU1288" s="513"/>
      <c r="AV1288" s="513"/>
      <c r="AW1288" s="513"/>
      <c r="AX1288" s="513"/>
      <c r="AY1288" s="513"/>
      <c r="AZ1288" s="513"/>
      <c r="BA1288" s="513"/>
      <c r="BB1288" s="513"/>
      <c r="BC1288" s="513"/>
      <c r="BD1288" s="513"/>
      <c r="BE1288" s="513"/>
      <c r="BF1288" s="513"/>
      <c r="BG1288" s="513"/>
      <c r="BH1288" s="513"/>
      <c r="BI1288" s="513"/>
      <c r="BJ1288" s="513"/>
      <c r="BK1288" s="513"/>
      <c r="BL1288" s="513"/>
      <c r="BM1288" s="513"/>
      <c r="BN1288" s="513"/>
      <c r="BO1288" s="513"/>
      <c r="BP1288" s="513"/>
      <c r="BQ1288" s="513"/>
      <c r="BR1288" s="513"/>
      <c r="BS1288" s="513"/>
      <c r="BT1288" s="513"/>
      <c r="BU1288" s="513"/>
      <c r="BV1288" s="513"/>
      <c r="BW1288" s="513"/>
      <c r="BX1288" s="513"/>
      <c r="BY1288" s="513"/>
      <c r="BZ1288" s="513"/>
      <c r="CA1288" s="513"/>
      <c r="CB1288" s="513"/>
      <c r="CC1288" s="1972"/>
      <c r="CD1288" s="1499"/>
      <c r="CE1288" s="1500"/>
      <c r="CF1288" s="1501"/>
      <c r="CG1288" s="1500"/>
      <c r="CH1288" s="1500"/>
      <c r="CI1288" s="1500"/>
      <c r="CJ1288" s="1976"/>
      <c r="CK1288" s="1519"/>
      <c r="CL1288" s="1509"/>
    </row>
    <row r="1289" spans="1:90" s="514" customFormat="1">
      <c r="A1289" s="511"/>
      <c r="B1289" s="512"/>
      <c r="C1289" s="1493"/>
      <c r="D1289" s="1493"/>
      <c r="E1289" s="1493"/>
      <c r="F1289" s="1493"/>
      <c r="G1289" s="1493"/>
      <c r="H1289" s="1530"/>
      <c r="I1289" s="1972"/>
      <c r="J1289" s="1542"/>
      <c r="K1289" s="513"/>
      <c r="L1289" s="513"/>
      <c r="M1289" s="513"/>
      <c r="N1289" s="513"/>
      <c r="O1289" s="513"/>
      <c r="P1289" s="513"/>
      <c r="Q1289" s="513"/>
      <c r="R1289" s="513"/>
      <c r="S1289" s="513"/>
      <c r="T1289" s="513"/>
      <c r="U1289" s="513"/>
      <c r="V1289" s="513"/>
      <c r="W1289" s="513"/>
      <c r="X1289" s="513"/>
      <c r="Y1289" s="513"/>
      <c r="Z1289" s="513"/>
      <c r="AA1289" s="513"/>
      <c r="AB1289" s="513"/>
      <c r="AC1289" s="513"/>
      <c r="AD1289" s="513"/>
      <c r="AE1289" s="513"/>
      <c r="AF1289" s="513"/>
      <c r="AG1289" s="513"/>
      <c r="AH1289" s="513"/>
      <c r="AI1289" s="513"/>
      <c r="AJ1289" s="513"/>
      <c r="AK1289" s="513"/>
      <c r="AL1289" s="513"/>
      <c r="AM1289" s="513"/>
      <c r="AN1289" s="513"/>
      <c r="AO1289" s="513"/>
      <c r="AP1289" s="513"/>
      <c r="AQ1289" s="513"/>
      <c r="AR1289" s="513"/>
      <c r="AS1289" s="513"/>
      <c r="AT1289" s="513"/>
      <c r="AU1289" s="513"/>
      <c r="AV1289" s="513"/>
      <c r="AW1289" s="513"/>
      <c r="AX1289" s="513"/>
      <c r="AY1289" s="513"/>
      <c r="AZ1289" s="513"/>
      <c r="BA1289" s="513"/>
      <c r="BB1289" s="513"/>
      <c r="BC1289" s="513"/>
      <c r="BD1289" s="513"/>
      <c r="BE1289" s="513"/>
      <c r="BF1289" s="513"/>
      <c r="BG1289" s="513"/>
      <c r="BH1289" s="513"/>
      <c r="BI1289" s="513"/>
      <c r="BJ1289" s="513"/>
      <c r="BK1289" s="513"/>
      <c r="BL1289" s="513"/>
      <c r="BM1289" s="513"/>
      <c r="BN1289" s="513"/>
      <c r="BO1289" s="513"/>
      <c r="BP1289" s="513"/>
      <c r="BQ1289" s="513"/>
      <c r="BR1289" s="513"/>
      <c r="BS1289" s="513"/>
      <c r="BT1289" s="513"/>
      <c r="BU1289" s="513"/>
      <c r="BV1289" s="513"/>
      <c r="BW1289" s="513"/>
      <c r="BX1289" s="513"/>
      <c r="BY1289" s="513"/>
      <c r="BZ1289" s="513"/>
      <c r="CA1289" s="513"/>
      <c r="CB1289" s="513"/>
      <c r="CC1289" s="1972"/>
      <c r="CD1289" s="1499"/>
      <c r="CE1289" s="1500"/>
      <c r="CF1289" s="1501"/>
      <c r="CG1289" s="1500"/>
      <c r="CH1289" s="1500"/>
      <c r="CI1289" s="1500"/>
      <c r="CJ1289" s="1976"/>
      <c r="CK1289" s="1519"/>
      <c r="CL1289" s="1509"/>
    </row>
    <row r="1290" spans="1:90" s="514" customFormat="1">
      <c r="A1290" s="511"/>
      <c r="B1290" s="512"/>
      <c r="C1290" s="1493"/>
      <c r="D1290" s="1493"/>
      <c r="E1290" s="1493"/>
      <c r="F1290" s="1493"/>
      <c r="G1290" s="1493"/>
      <c r="H1290" s="1530"/>
      <c r="I1290" s="1972"/>
      <c r="J1290" s="1542"/>
      <c r="K1290" s="513"/>
      <c r="L1290" s="513"/>
      <c r="M1290" s="513"/>
      <c r="N1290" s="513"/>
      <c r="O1290" s="513"/>
      <c r="P1290" s="513"/>
      <c r="Q1290" s="513"/>
      <c r="R1290" s="513"/>
      <c r="S1290" s="513"/>
      <c r="T1290" s="513"/>
      <c r="U1290" s="513"/>
      <c r="V1290" s="513"/>
      <c r="W1290" s="513"/>
      <c r="X1290" s="513"/>
      <c r="Y1290" s="513"/>
      <c r="Z1290" s="513"/>
      <c r="AA1290" s="513"/>
      <c r="AB1290" s="513"/>
      <c r="AC1290" s="513"/>
      <c r="AD1290" s="513"/>
      <c r="AE1290" s="513"/>
      <c r="AF1290" s="513"/>
      <c r="AG1290" s="513"/>
      <c r="AH1290" s="513"/>
      <c r="AI1290" s="513"/>
      <c r="AJ1290" s="513"/>
      <c r="AK1290" s="513"/>
      <c r="AL1290" s="513"/>
      <c r="AM1290" s="513"/>
      <c r="AN1290" s="513"/>
      <c r="AO1290" s="513"/>
      <c r="AP1290" s="513"/>
      <c r="AQ1290" s="513"/>
      <c r="AR1290" s="513"/>
      <c r="AS1290" s="513"/>
      <c r="AT1290" s="513"/>
      <c r="AU1290" s="513"/>
      <c r="AV1290" s="513"/>
      <c r="AW1290" s="513"/>
      <c r="AX1290" s="513"/>
      <c r="AY1290" s="513"/>
      <c r="AZ1290" s="513"/>
      <c r="BA1290" s="513"/>
      <c r="BB1290" s="513"/>
      <c r="BC1290" s="513"/>
      <c r="BD1290" s="513"/>
      <c r="BE1290" s="513"/>
      <c r="BF1290" s="513"/>
      <c r="BG1290" s="513"/>
      <c r="BH1290" s="513"/>
      <c r="BI1290" s="513"/>
      <c r="BJ1290" s="513"/>
      <c r="BK1290" s="513"/>
      <c r="BL1290" s="513"/>
      <c r="BM1290" s="513"/>
      <c r="BN1290" s="513"/>
      <c r="BO1290" s="513"/>
      <c r="BP1290" s="513"/>
      <c r="BQ1290" s="513"/>
      <c r="BR1290" s="513"/>
      <c r="BS1290" s="513"/>
      <c r="BT1290" s="513"/>
      <c r="BU1290" s="513"/>
      <c r="BV1290" s="513"/>
      <c r="BW1290" s="513"/>
      <c r="BX1290" s="513"/>
      <c r="BY1290" s="513"/>
      <c r="BZ1290" s="513"/>
      <c r="CA1290" s="513"/>
      <c r="CB1290" s="513"/>
      <c r="CC1290" s="1972"/>
      <c r="CD1290" s="1499"/>
      <c r="CE1290" s="1500"/>
      <c r="CF1290" s="1501"/>
      <c r="CG1290" s="1500"/>
      <c r="CH1290" s="1500"/>
      <c r="CI1290" s="1500"/>
      <c r="CJ1290" s="1976"/>
      <c r="CK1290" s="1519"/>
      <c r="CL1290" s="1509"/>
    </row>
    <row r="1291" spans="1:90" s="514" customFormat="1">
      <c r="A1291" s="511"/>
      <c r="B1291" s="512"/>
      <c r="C1291" s="1493"/>
      <c r="D1291" s="1493"/>
      <c r="E1291" s="1493"/>
      <c r="F1291" s="1493"/>
      <c r="G1291" s="1493"/>
      <c r="H1291" s="1530"/>
      <c r="I1291" s="1972"/>
      <c r="J1291" s="1542"/>
      <c r="K1291" s="513"/>
      <c r="L1291" s="513"/>
      <c r="M1291" s="513"/>
      <c r="N1291" s="513"/>
      <c r="O1291" s="513"/>
      <c r="P1291" s="513"/>
      <c r="Q1291" s="513"/>
      <c r="R1291" s="513"/>
      <c r="S1291" s="513"/>
      <c r="T1291" s="513"/>
      <c r="U1291" s="513"/>
      <c r="V1291" s="513"/>
      <c r="W1291" s="513"/>
      <c r="X1291" s="513"/>
      <c r="Y1291" s="513"/>
      <c r="Z1291" s="513"/>
      <c r="AA1291" s="513"/>
      <c r="AB1291" s="513"/>
      <c r="AC1291" s="513"/>
      <c r="AD1291" s="513"/>
      <c r="AE1291" s="513"/>
      <c r="AF1291" s="513"/>
      <c r="AG1291" s="513"/>
      <c r="AH1291" s="513"/>
      <c r="AI1291" s="513"/>
      <c r="AJ1291" s="513"/>
      <c r="AK1291" s="513"/>
      <c r="AL1291" s="513"/>
      <c r="AM1291" s="513"/>
      <c r="AN1291" s="513"/>
      <c r="AO1291" s="513"/>
      <c r="AP1291" s="513"/>
      <c r="AQ1291" s="513"/>
      <c r="AR1291" s="513"/>
      <c r="AS1291" s="513"/>
      <c r="AT1291" s="513"/>
      <c r="AU1291" s="513"/>
      <c r="AV1291" s="513"/>
      <c r="AW1291" s="513"/>
      <c r="AX1291" s="513"/>
      <c r="AY1291" s="513"/>
      <c r="AZ1291" s="513"/>
      <c r="BA1291" s="513"/>
      <c r="BB1291" s="513"/>
      <c r="BC1291" s="513"/>
      <c r="BD1291" s="513"/>
      <c r="BE1291" s="513"/>
      <c r="BF1291" s="513"/>
      <c r="BG1291" s="513"/>
      <c r="BH1291" s="513"/>
      <c r="BI1291" s="513"/>
      <c r="BJ1291" s="513"/>
      <c r="BK1291" s="513"/>
      <c r="BL1291" s="513"/>
      <c r="BM1291" s="513"/>
      <c r="BN1291" s="513"/>
      <c r="BO1291" s="513"/>
      <c r="BP1291" s="513"/>
      <c r="BQ1291" s="513"/>
      <c r="BR1291" s="513"/>
      <c r="BS1291" s="513"/>
      <c r="BT1291" s="513"/>
      <c r="BU1291" s="513"/>
      <c r="BV1291" s="513"/>
      <c r="BW1291" s="513"/>
      <c r="BX1291" s="513"/>
      <c r="BY1291" s="513"/>
      <c r="BZ1291" s="513"/>
      <c r="CA1291" s="513"/>
      <c r="CB1291" s="513"/>
      <c r="CC1291" s="1972"/>
      <c r="CD1291" s="1499"/>
      <c r="CE1291" s="1500"/>
      <c r="CF1291" s="1501"/>
      <c r="CG1291" s="1500"/>
      <c r="CH1291" s="1500"/>
      <c r="CI1291" s="1500"/>
      <c r="CJ1291" s="1976"/>
      <c r="CK1291" s="1519"/>
      <c r="CL1291" s="1509"/>
    </row>
    <row r="1292" spans="1:90" s="514" customFormat="1">
      <c r="A1292" s="511"/>
      <c r="B1292" s="512"/>
      <c r="C1292" s="1493"/>
      <c r="D1292" s="1493"/>
      <c r="E1292" s="1493"/>
      <c r="F1292" s="1493"/>
      <c r="G1292" s="1493"/>
      <c r="H1292" s="1530"/>
      <c r="I1292" s="1972"/>
      <c r="J1292" s="1542"/>
      <c r="K1292" s="513"/>
      <c r="L1292" s="513"/>
      <c r="M1292" s="513"/>
      <c r="N1292" s="513"/>
      <c r="O1292" s="513"/>
      <c r="P1292" s="513"/>
      <c r="Q1292" s="513"/>
      <c r="R1292" s="513"/>
      <c r="S1292" s="513"/>
      <c r="T1292" s="513"/>
      <c r="U1292" s="513"/>
      <c r="V1292" s="513"/>
      <c r="W1292" s="513"/>
      <c r="X1292" s="513"/>
      <c r="Y1292" s="513"/>
      <c r="Z1292" s="513"/>
      <c r="AA1292" s="513"/>
      <c r="AB1292" s="513"/>
      <c r="AC1292" s="513"/>
      <c r="AD1292" s="513"/>
      <c r="AE1292" s="513"/>
      <c r="AF1292" s="513"/>
      <c r="AG1292" s="513"/>
      <c r="AH1292" s="513"/>
      <c r="AI1292" s="513"/>
      <c r="AJ1292" s="513"/>
      <c r="AK1292" s="513"/>
      <c r="AL1292" s="513"/>
      <c r="AM1292" s="513"/>
      <c r="AN1292" s="513"/>
      <c r="AO1292" s="513"/>
      <c r="AP1292" s="513"/>
      <c r="AQ1292" s="513"/>
      <c r="AR1292" s="513"/>
      <c r="AS1292" s="513"/>
      <c r="AT1292" s="513"/>
      <c r="AU1292" s="513"/>
      <c r="AV1292" s="513"/>
      <c r="AW1292" s="513"/>
      <c r="AX1292" s="513"/>
      <c r="AY1292" s="513"/>
      <c r="AZ1292" s="513"/>
      <c r="BA1292" s="513"/>
      <c r="BB1292" s="513"/>
      <c r="BC1292" s="513"/>
      <c r="BD1292" s="513"/>
      <c r="BE1292" s="513"/>
      <c r="BF1292" s="513"/>
      <c r="BG1292" s="513"/>
      <c r="BH1292" s="513"/>
      <c r="BI1292" s="513"/>
      <c r="BJ1292" s="513"/>
      <c r="BK1292" s="513"/>
      <c r="BL1292" s="513"/>
      <c r="BM1292" s="513"/>
      <c r="BN1292" s="513"/>
      <c r="BO1292" s="513"/>
      <c r="BP1292" s="513"/>
      <c r="BQ1292" s="513"/>
      <c r="BR1292" s="513"/>
      <c r="BS1292" s="513"/>
      <c r="BT1292" s="513"/>
      <c r="BU1292" s="513"/>
      <c r="BV1292" s="513"/>
      <c r="BW1292" s="513"/>
      <c r="BX1292" s="513"/>
      <c r="BY1292" s="513"/>
      <c r="BZ1292" s="513"/>
      <c r="CA1292" s="513"/>
      <c r="CB1292" s="513"/>
      <c r="CC1292" s="1972"/>
      <c r="CD1292" s="1499"/>
      <c r="CE1292" s="1500"/>
      <c r="CF1292" s="1501"/>
      <c r="CG1292" s="1500"/>
      <c r="CH1292" s="1500"/>
      <c r="CI1292" s="1500"/>
      <c r="CJ1292" s="1976"/>
      <c r="CK1292" s="1519"/>
      <c r="CL1292" s="1509"/>
    </row>
    <row r="1293" spans="1:90" s="514" customFormat="1">
      <c r="A1293" s="511"/>
      <c r="B1293" s="512"/>
      <c r="C1293" s="1493"/>
      <c r="D1293" s="1493"/>
      <c r="E1293" s="1493"/>
      <c r="F1293" s="1493"/>
      <c r="G1293" s="1493"/>
      <c r="H1293" s="1530"/>
      <c r="I1293" s="1972"/>
      <c r="J1293" s="1542"/>
      <c r="K1293" s="513"/>
      <c r="L1293" s="513"/>
      <c r="M1293" s="513"/>
      <c r="N1293" s="513"/>
      <c r="O1293" s="513"/>
      <c r="P1293" s="513"/>
      <c r="Q1293" s="513"/>
      <c r="R1293" s="513"/>
      <c r="S1293" s="513"/>
      <c r="T1293" s="513"/>
      <c r="U1293" s="513"/>
      <c r="V1293" s="513"/>
      <c r="W1293" s="513"/>
      <c r="X1293" s="513"/>
      <c r="Y1293" s="513"/>
      <c r="Z1293" s="513"/>
      <c r="AA1293" s="513"/>
      <c r="AB1293" s="513"/>
      <c r="AC1293" s="513"/>
      <c r="AD1293" s="513"/>
      <c r="AE1293" s="513"/>
      <c r="AF1293" s="513"/>
      <c r="AG1293" s="513"/>
      <c r="AH1293" s="513"/>
      <c r="AI1293" s="513"/>
      <c r="AJ1293" s="513"/>
      <c r="AK1293" s="513"/>
      <c r="AL1293" s="513"/>
      <c r="AM1293" s="513"/>
      <c r="AN1293" s="513"/>
      <c r="AO1293" s="513"/>
      <c r="AP1293" s="513"/>
      <c r="AQ1293" s="513"/>
      <c r="AR1293" s="513"/>
      <c r="AS1293" s="513"/>
      <c r="AT1293" s="513"/>
      <c r="AU1293" s="513"/>
      <c r="AV1293" s="513"/>
      <c r="AW1293" s="513"/>
      <c r="AX1293" s="513"/>
      <c r="AY1293" s="513"/>
      <c r="AZ1293" s="513"/>
      <c r="BA1293" s="513"/>
      <c r="BB1293" s="513"/>
      <c r="BC1293" s="513"/>
      <c r="BD1293" s="513"/>
      <c r="BE1293" s="513"/>
      <c r="BF1293" s="513"/>
      <c r="BG1293" s="513"/>
      <c r="BH1293" s="513"/>
      <c r="BI1293" s="513"/>
      <c r="BJ1293" s="513"/>
      <c r="BK1293" s="513"/>
      <c r="BL1293" s="513"/>
      <c r="BM1293" s="513"/>
      <c r="BN1293" s="513"/>
      <c r="BO1293" s="513"/>
      <c r="BP1293" s="513"/>
      <c r="BQ1293" s="513"/>
      <c r="BR1293" s="513"/>
      <c r="BS1293" s="513"/>
      <c r="BT1293" s="513"/>
      <c r="BU1293" s="513"/>
      <c r="BV1293" s="513"/>
      <c r="BW1293" s="513"/>
      <c r="BX1293" s="513"/>
      <c r="BY1293" s="513"/>
      <c r="BZ1293" s="513"/>
      <c r="CA1293" s="513"/>
      <c r="CB1293" s="513"/>
      <c r="CC1293" s="1972"/>
      <c r="CD1293" s="1499"/>
      <c r="CE1293" s="1500"/>
      <c r="CF1293" s="1501"/>
      <c r="CG1293" s="1500"/>
      <c r="CH1293" s="1500"/>
      <c r="CI1293" s="1500"/>
      <c r="CJ1293" s="1976"/>
      <c r="CK1293" s="1519"/>
      <c r="CL1293" s="1509"/>
    </row>
    <row r="1294" spans="1:90" s="514" customFormat="1">
      <c r="A1294" s="511"/>
      <c r="B1294" s="512"/>
      <c r="C1294" s="1493"/>
      <c r="D1294" s="1493"/>
      <c r="E1294" s="1493"/>
      <c r="F1294" s="1493"/>
      <c r="G1294" s="1493"/>
      <c r="H1294" s="1530"/>
      <c r="I1294" s="1972"/>
      <c r="J1294" s="1542"/>
      <c r="K1294" s="513"/>
      <c r="L1294" s="513"/>
      <c r="M1294" s="513"/>
      <c r="N1294" s="513"/>
      <c r="O1294" s="513"/>
      <c r="P1294" s="513"/>
      <c r="Q1294" s="513"/>
      <c r="R1294" s="513"/>
      <c r="S1294" s="513"/>
      <c r="T1294" s="513"/>
      <c r="U1294" s="513"/>
      <c r="V1294" s="513"/>
      <c r="W1294" s="513"/>
      <c r="X1294" s="513"/>
      <c r="Y1294" s="513"/>
      <c r="Z1294" s="513"/>
      <c r="AA1294" s="513"/>
      <c r="AB1294" s="513"/>
      <c r="AC1294" s="513"/>
      <c r="AD1294" s="513"/>
      <c r="AE1294" s="513"/>
      <c r="AF1294" s="513"/>
      <c r="AG1294" s="513"/>
      <c r="AH1294" s="513"/>
      <c r="AI1294" s="513"/>
      <c r="AJ1294" s="513"/>
      <c r="AK1294" s="513"/>
      <c r="AL1294" s="513"/>
      <c r="AM1294" s="513"/>
      <c r="AN1294" s="513"/>
      <c r="AO1294" s="513"/>
      <c r="AP1294" s="513"/>
      <c r="AQ1294" s="513"/>
      <c r="AR1294" s="513"/>
      <c r="AS1294" s="513"/>
      <c r="AT1294" s="513"/>
      <c r="AU1294" s="513"/>
      <c r="AV1294" s="513"/>
      <c r="AW1294" s="513"/>
      <c r="AX1294" s="513"/>
      <c r="AY1294" s="513"/>
      <c r="AZ1294" s="513"/>
      <c r="BA1294" s="513"/>
      <c r="BB1294" s="513"/>
      <c r="BC1294" s="513"/>
      <c r="BD1294" s="513"/>
      <c r="BE1294" s="513"/>
      <c r="BF1294" s="513"/>
      <c r="BG1294" s="513"/>
      <c r="BH1294" s="513"/>
      <c r="BI1294" s="513"/>
      <c r="BJ1294" s="513"/>
      <c r="BK1294" s="513"/>
      <c r="BL1294" s="513"/>
      <c r="BM1294" s="513"/>
      <c r="BN1294" s="513"/>
      <c r="BO1294" s="513"/>
      <c r="BP1294" s="513"/>
      <c r="BQ1294" s="513"/>
      <c r="BR1294" s="513"/>
      <c r="BS1294" s="513"/>
      <c r="BT1294" s="513"/>
      <c r="BU1294" s="513"/>
      <c r="BV1294" s="513"/>
      <c r="BW1294" s="513"/>
      <c r="BX1294" s="513"/>
      <c r="BY1294" s="513"/>
      <c r="BZ1294" s="513"/>
      <c r="CA1294" s="513"/>
      <c r="CB1294" s="513"/>
      <c r="CC1294" s="1972"/>
      <c r="CD1294" s="1499"/>
      <c r="CE1294" s="1500"/>
      <c r="CF1294" s="1501"/>
      <c r="CG1294" s="1500"/>
      <c r="CH1294" s="1500"/>
      <c r="CI1294" s="1500"/>
      <c r="CJ1294" s="1976"/>
      <c r="CK1294" s="1519"/>
      <c r="CL1294" s="1509"/>
    </row>
    <row r="1295" spans="1:90" s="514" customFormat="1">
      <c r="A1295" s="511"/>
      <c r="B1295" s="512"/>
      <c r="C1295" s="1493"/>
      <c r="D1295" s="1493"/>
      <c r="E1295" s="1493"/>
      <c r="F1295" s="1493"/>
      <c r="G1295" s="1493"/>
      <c r="H1295" s="1530"/>
      <c r="I1295" s="1972"/>
      <c r="J1295" s="1542"/>
      <c r="K1295" s="513"/>
      <c r="L1295" s="513"/>
      <c r="M1295" s="513"/>
      <c r="N1295" s="513"/>
      <c r="O1295" s="513"/>
      <c r="P1295" s="513"/>
      <c r="Q1295" s="513"/>
      <c r="R1295" s="513"/>
      <c r="S1295" s="513"/>
      <c r="T1295" s="513"/>
      <c r="U1295" s="513"/>
      <c r="V1295" s="513"/>
      <c r="W1295" s="513"/>
      <c r="X1295" s="513"/>
      <c r="Y1295" s="513"/>
      <c r="Z1295" s="513"/>
      <c r="AA1295" s="513"/>
      <c r="AB1295" s="513"/>
      <c r="AC1295" s="513"/>
      <c r="AD1295" s="513"/>
      <c r="AE1295" s="513"/>
      <c r="AF1295" s="513"/>
      <c r="AG1295" s="513"/>
      <c r="AH1295" s="513"/>
      <c r="AI1295" s="513"/>
      <c r="AJ1295" s="513"/>
      <c r="AK1295" s="513"/>
      <c r="AL1295" s="513"/>
      <c r="AM1295" s="513"/>
      <c r="AN1295" s="513"/>
      <c r="AO1295" s="513"/>
      <c r="AP1295" s="513"/>
      <c r="AQ1295" s="513"/>
      <c r="AR1295" s="513"/>
      <c r="AS1295" s="513"/>
      <c r="AT1295" s="513"/>
      <c r="AU1295" s="513"/>
      <c r="AV1295" s="513"/>
      <c r="AW1295" s="513"/>
      <c r="AX1295" s="513"/>
      <c r="AY1295" s="513"/>
      <c r="AZ1295" s="513"/>
      <c r="BA1295" s="513"/>
      <c r="BB1295" s="513"/>
      <c r="BC1295" s="513"/>
      <c r="BD1295" s="513"/>
      <c r="BE1295" s="513"/>
      <c r="BF1295" s="513"/>
      <c r="BG1295" s="513"/>
      <c r="BH1295" s="513"/>
      <c r="BI1295" s="513"/>
      <c r="BJ1295" s="513"/>
      <c r="BK1295" s="513"/>
      <c r="BL1295" s="513"/>
      <c r="BM1295" s="513"/>
      <c r="BN1295" s="513"/>
      <c r="BO1295" s="513"/>
      <c r="BP1295" s="513"/>
      <c r="BQ1295" s="513"/>
      <c r="BR1295" s="513"/>
      <c r="BS1295" s="513"/>
      <c r="BT1295" s="513"/>
      <c r="BU1295" s="513"/>
      <c r="BV1295" s="513"/>
      <c r="BW1295" s="513"/>
      <c r="BX1295" s="513"/>
      <c r="BY1295" s="513"/>
      <c r="BZ1295" s="513"/>
      <c r="CA1295" s="513"/>
      <c r="CB1295" s="513"/>
      <c r="CC1295" s="1972"/>
      <c r="CD1295" s="1499"/>
      <c r="CE1295" s="1500"/>
      <c r="CF1295" s="1501"/>
      <c r="CG1295" s="1500"/>
      <c r="CH1295" s="1500"/>
      <c r="CI1295" s="1500"/>
      <c r="CJ1295" s="1976"/>
      <c r="CK1295" s="1519"/>
      <c r="CL1295" s="1509"/>
    </row>
    <row r="1296" spans="1:90" s="514" customFormat="1">
      <c r="A1296" s="511"/>
      <c r="B1296" s="512"/>
      <c r="C1296" s="1493"/>
      <c r="D1296" s="1493"/>
      <c r="E1296" s="1493"/>
      <c r="F1296" s="1493"/>
      <c r="G1296" s="1493"/>
      <c r="H1296" s="1530"/>
      <c r="I1296" s="1972"/>
      <c r="J1296" s="1542"/>
      <c r="K1296" s="513"/>
      <c r="L1296" s="513"/>
      <c r="M1296" s="513"/>
      <c r="N1296" s="513"/>
      <c r="O1296" s="513"/>
      <c r="P1296" s="513"/>
      <c r="Q1296" s="513"/>
      <c r="R1296" s="513"/>
      <c r="S1296" s="513"/>
      <c r="T1296" s="513"/>
      <c r="U1296" s="513"/>
      <c r="V1296" s="513"/>
      <c r="W1296" s="513"/>
      <c r="X1296" s="513"/>
      <c r="Y1296" s="513"/>
      <c r="Z1296" s="513"/>
      <c r="AA1296" s="513"/>
      <c r="AB1296" s="513"/>
      <c r="AC1296" s="513"/>
      <c r="AD1296" s="513"/>
      <c r="AE1296" s="513"/>
      <c r="AF1296" s="513"/>
      <c r="AG1296" s="513"/>
      <c r="AH1296" s="513"/>
      <c r="AI1296" s="513"/>
      <c r="AJ1296" s="513"/>
      <c r="AK1296" s="513"/>
      <c r="AL1296" s="513"/>
      <c r="AM1296" s="513"/>
      <c r="AN1296" s="513"/>
      <c r="AO1296" s="513"/>
      <c r="AP1296" s="513"/>
      <c r="AQ1296" s="513"/>
      <c r="AR1296" s="513"/>
      <c r="AS1296" s="513"/>
      <c r="AT1296" s="513"/>
      <c r="AU1296" s="513"/>
      <c r="AV1296" s="513"/>
      <c r="AW1296" s="513"/>
      <c r="AX1296" s="513"/>
      <c r="AY1296" s="513"/>
      <c r="AZ1296" s="513"/>
      <c r="BA1296" s="513"/>
      <c r="BB1296" s="513"/>
      <c r="BC1296" s="513"/>
      <c r="BD1296" s="513"/>
      <c r="BE1296" s="513"/>
      <c r="BF1296" s="513"/>
      <c r="BG1296" s="513"/>
      <c r="BH1296" s="513"/>
      <c r="BI1296" s="513"/>
      <c r="BJ1296" s="513"/>
      <c r="BK1296" s="513"/>
      <c r="BL1296" s="513"/>
      <c r="BM1296" s="513"/>
      <c r="BN1296" s="513"/>
      <c r="BO1296" s="513"/>
      <c r="BP1296" s="513"/>
      <c r="BQ1296" s="513"/>
      <c r="BR1296" s="513"/>
      <c r="BS1296" s="513"/>
      <c r="BT1296" s="513"/>
      <c r="BU1296" s="513"/>
      <c r="BV1296" s="513"/>
      <c r="BW1296" s="513"/>
      <c r="BX1296" s="513"/>
      <c r="BY1296" s="513"/>
      <c r="BZ1296" s="513"/>
      <c r="CA1296" s="513"/>
      <c r="CB1296" s="513"/>
      <c r="CC1296" s="1972"/>
      <c r="CD1296" s="1499"/>
      <c r="CE1296" s="1500"/>
      <c r="CF1296" s="1501"/>
      <c r="CG1296" s="1500"/>
      <c r="CH1296" s="1500"/>
      <c r="CI1296" s="1500"/>
      <c r="CJ1296" s="1976"/>
      <c r="CK1296" s="1519"/>
      <c r="CL1296" s="1509"/>
    </row>
    <row r="1297" spans="1:90" s="514" customFormat="1">
      <c r="A1297" s="511"/>
      <c r="B1297" s="512"/>
      <c r="C1297" s="1493"/>
      <c r="D1297" s="1493"/>
      <c r="E1297" s="1493"/>
      <c r="F1297" s="1493"/>
      <c r="G1297" s="1493"/>
      <c r="H1297" s="1530"/>
      <c r="I1297" s="1972"/>
      <c r="J1297" s="1542"/>
      <c r="K1297" s="513"/>
      <c r="L1297" s="513"/>
      <c r="M1297" s="513"/>
      <c r="N1297" s="513"/>
      <c r="O1297" s="513"/>
      <c r="P1297" s="513"/>
      <c r="Q1297" s="513"/>
      <c r="R1297" s="513"/>
      <c r="S1297" s="513"/>
      <c r="T1297" s="513"/>
      <c r="U1297" s="513"/>
      <c r="V1297" s="513"/>
      <c r="W1297" s="513"/>
      <c r="X1297" s="513"/>
      <c r="Y1297" s="513"/>
      <c r="Z1297" s="513"/>
      <c r="AA1297" s="513"/>
      <c r="AB1297" s="513"/>
      <c r="AC1297" s="513"/>
      <c r="AD1297" s="513"/>
      <c r="AE1297" s="513"/>
      <c r="AF1297" s="513"/>
      <c r="AG1297" s="513"/>
      <c r="AH1297" s="513"/>
      <c r="AI1297" s="513"/>
      <c r="AJ1297" s="513"/>
      <c r="AK1297" s="513"/>
      <c r="AL1297" s="513"/>
      <c r="AM1297" s="513"/>
      <c r="AN1297" s="513"/>
      <c r="AO1297" s="513"/>
      <c r="AP1297" s="513"/>
      <c r="AQ1297" s="513"/>
      <c r="AR1297" s="513"/>
      <c r="AS1297" s="513"/>
      <c r="AT1297" s="513"/>
      <c r="AU1297" s="513"/>
      <c r="AV1297" s="513"/>
      <c r="AW1297" s="513"/>
      <c r="AX1297" s="513"/>
      <c r="AY1297" s="513"/>
      <c r="AZ1297" s="513"/>
      <c r="BA1297" s="513"/>
      <c r="BB1297" s="513"/>
      <c r="BC1297" s="513"/>
      <c r="BD1297" s="513"/>
      <c r="BE1297" s="513"/>
      <c r="BF1297" s="513"/>
      <c r="BG1297" s="513"/>
      <c r="BH1297" s="513"/>
      <c r="BI1297" s="513"/>
      <c r="BJ1297" s="513"/>
      <c r="BK1297" s="513"/>
      <c r="BL1297" s="513"/>
      <c r="BM1297" s="513"/>
      <c r="BN1297" s="513"/>
      <c r="BO1297" s="513"/>
      <c r="BP1297" s="513"/>
      <c r="BQ1297" s="513"/>
      <c r="BR1297" s="513"/>
      <c r="BS1297" s="513"/>
      <c r="BT1297" s="513"/>
      <c r="BU1297" s="513"/>
      <c r="BV1297" s="513"/>
      <c r="BW1297" s="513"/>
      <c r="BX1297" s="513"/>
      <c r="BY1297" s="513"/>
      <c r="BZ1297" s="513"/>
      <c r="CA1297" s="513"/>
      <c r="CB1297" s="513"/>
      <c r="CC1297" s="1972"/>
      <c r="CD1297" s="1499"/>
      <c r="CE1297" s="1500"/>
      <c r="CF1297" s="1501"/>
      <c r="CG1297" s="1500"/>
      <c r="CH1297" s="1500"/>
      <c r="CI1297" s="1500"/>
      <c r="CJ1297" s="1976"/>
      <c r="CK1297" s="1519"/>
      <c r="CL1297" s="1509"/>
    </row>
    <row r="1298" spans="1:90" s="514" customFormat="1">
      <c r="A1298" s="511"/>
      <c r="B1298" s="512"/>
      <c r="C1298" s="1493"/>
      <c r="D1298" s="1493"/>
      <c r="E1298" s="1493"/>
      <c r="F1298" s="1493"/>
      <c r="G1298" s="1493"/>
      <c r="H1298" s="1530"/>
      <c r="I1298" s="1972"/>
      <c r="J1298" s="1542"/>
      <c r="K1298" s="513"/>
      <c r="L1298" s="513"/>
      <c r="M1298" s="513"/>
      <c r="N1298" s="513"/>
      <c r="O1298" s="513"/>
      <c r="P1298" s="513"/>
      <c r="Q1298" s="513"/>
      <c r="R1298" s="513"/>
      <c r="S1298" s="513"/>
      <c r="T1298" s="513"/>
      <c r="U1298" s="513"/>
      <c r="V1298" s="513"/>
      <c r="W1298" s="513"/>
      <c r="X1298" s="513"/>
      <c r="Y1298" s="513"/>
      <c r="Z1298" s="513"/>
      <c r="AA1298" s="513"/>
      <c r="AB1298" s="513"/>
      <c r="AC1298" s="513"/>
      <c r="AD1298" s="513"/>
      <c r="AE1298" s="513"/>
      <c r="AF1298" s="513"/>
      <c r="AG1298" s="513"/>
      <c r="AH1298" s="513"/>
      <c r="AI1298" s="513"/>
      <c r="AJ1298" s="513"/>
      <c r="AK1298" s="513"/>
      <c r="AL1298" s="513"/>
      <c r="AM1298" s="513"/>
      <c r="AN1298" s="513"/>
      <c r="AO1298" s="513"/>
      <c r="AP1298" s="513"/>
      <c r="AQ1298" s="513"/>
      <c r="AR1298" s="513"/>
      <c r="AS1298" s="513"/>
      <c r="AT1298" s="513"/>
      <c r="AU1298" s="513"/>
      <c r="AV1298" s="513"/>
      <c r="AW1298" s="513"/>
      <c r="AX1298" s="513"/>
      <c r="AY1298" s="513"/>
      <c r="AZ1298" s="513"/>
      <c r="BA1298" s="513"/>
      <c r="BB1298" s="513"/>
      <c r="BC1298" s="513"/>
      <c r="BD1298" s="513"/>
      <c r="BE1298" s="513"/>
      <c r="BF1298" s="513"/>
      <c r="BG1298" s="513"/>
      <c r="BH1298" s="513"/>
      <c r="BI1298" s="513"/>
      <c r="BJ1298" s="513"/>
      <c r="BK1298" s="513"/>
      <c r="BL1298" s="513"/>
      <c r="BM1298" s="513"/>
      <c r="BN1298" s="513"/>
      <c r="BO1298" s="513"/>
      <c r="BP1298" s="513"/>
      <c r="BQ1298" s="513"/>
      <c r="BR1298" s="513"/>
      <c r="BS1298" s="513"/>
      <c r="BT1298" s="513"/>
      <c r="BU1298" s="513"/>
      <c r="BV1298" s="513"/>
      <c r="BW1298" s="513"/>
      <c r="BX1298" s="513"/>
      <c r="BY1298" s="513"/>
      <c r="BZ1298" s="513"/>
      <c r="CA1298" s="513"/>
      <c r="CB1298" s="513"/>
      <c r="CC1298" s="1972"/>
      <c r="CD1298" s="1499"/>
      <c r="CE1298" s="1500"/>
      <c r="CF1298" s="1501"/>
      <c r="CG1298" s="1500"/>
      <c r="CH1298" s="1500"/>
      <c r="CI1298" s="1500"/>
      <c r="CJ1298" s="1976"/>
      <c r="CK1298" s="1519"/>
      <c r="CL1298" s="1509"/>
    </row>
    <row r="1299" spans="1:90" s="514" customFormat="1">
      <c r="A1299" s="511"/>
      <c r="B1299" s="512"/>
      <c r="C1299" s="1493"/>
      <c r="D1299" s="1493"/>
      <c r="E1299" s="1493"/>
      <c r="F1299" s="1493"/>
      <c r="G1299" s="1493"/>
      <c r="H1299" s="1530"/>
      <c r="I1299" s="1972"/>
      <c r="J1299" s="1542"/>
      <c r="K1299" s="513"/>
      <c r="L1299" s="513"/>
      <c r="M1299" s="513"/>
      <c r="N1299" s="513"/>
      <c r="O1299" s="513"/>
      <c r="P1299" s="513"/>
      <c r="Q1299" s="513"/>
      <c r="R1299" s="513"/>
      <c r="S1299" s="513"/>
      <c r="T1299" s="513"/>
      <c r="U1299" s="513"/>
      <c r="V1299" s="513"/>
      <c r="W1299" s="513"/>
      <c r="X1299" s="513"/>
      <c r="Y1299" s="513"/>
      <c r="Z1299" s="513"/>
      <c r="AA1299" s="513"/>
      <c r="AB1299" s="513"/>
      <c r="AC1299" s="513"/>
      <c r="AD1299" s="513"/>
      <c r="AE1299" s="513"/>
      <c r="AF1299" s="513"/>
      <c r="AG1299" s="513"/>
      <c r="AH1299" s="513"/>
      <c r="AI1299" s="513"/>
      <c r="AJ1299" s="513"/>
      <c r="AK1299" s="513"/>
      <c r="AL1299" s="513"/>
      <c r="AM1299" s="513"/>
      <c r="AN1299" s="513"/>
      <c r="AO1299" s="513"/>
      <c r="AP1299" s="513"/>
      <c r="AQ1299" s="513"/>
      <c r="AR1299" s="513"/>
      <c r="AS1299" s="513"/>
      <c r="AT1299" s="513"/>
      <c r="AU1299" s="513"/>
      <c r="AV1299" s="513"/>
      <c r="AW1299" s="513"/>
      <c r="AX1299" s="513"/>
      <c r="AY1299" s="513"/>
      <c r="AZ1299" s="513"/>
      <c r="BA1299" s="513"/>
      <c r="BB1299" s="513"/>
      <c r="BC1299" s="513"/>
      <c r="BD1299" s="513"/>
      <c r="BE1299" s="513"/>
      <c r="BF1299" s="513"/>
      <c r="BG1299" s="513"/>
      <c r="BH1299" s="513"/>
      <c r="BI1299" s="513"/>
      <c r="BJ1299" s="513"/>
      <c r="BK1299" s="513"/>
      <c r="BL1299" s="513"/>
      <c r="BM1299" s="513"/>
      <c r="BN1299" s="513"/>
      <c r="BO1299" s="513"/>
      <c r="BP1299" s="513"/>
      <c r="BQ1299" s="513"/>
      <c r="BR1299" s="513"/>
      <c r="BS1299" s="513"/>
      <c r="BT1299" s="513"/>
      <c r="BU1299" s="513"/>
      <c r="BV1299" s="513"/>
      <c r="BW1299" s="513"/>
      <c r="BX1299" s="513"/>
      <c r="BY1299" s="513"/>
      <c r="BZ1299" s="513"/>
      <c r="CA1299" s="513"/>
      <c r="CB1299" s="513"/>
      <c r="CC1299" s="1972"/>
      <c r="CD1299" s="1499"/>
      <c r="CE1299" s="1500"/>
      <c r="CF1299" s="1501"/>
      <c r="CG1299" s="1500"/>
      <c r="CH1299" s="1500"/>
      <c r="CI1299" s="1500"/>
      <c r="CJ1299" s="1976"/>
      <c r="CK1299" s="1519"/>
      <c r="CL1299" s="1509"/>
    </row>
    <row r="1300" spans="1:90" s="514" customFormat="1">
      <c r="A1300" s="511"/>
      <c r="B1300" s="512"/>
      <c r="C1300" s="1493"/>
      <c r="D1300" s="1493"/>
      <c r="E1300" s="1493"/>
      <c r="F1300" s="1493"/>
      <c r="G1300" s="1493"/>
      <c r="H1300" s="1530"/>
      <c r="I1300" s="1972"/>
      <c r="J1300" s="1542"/>
      <c r="K1300" s="513"/>
      <c r="L1300" s="513"/>
      <c r="M1300" s="513"/>
      <c r="N1300" s="513"/>
      <c r="O1300" s="513"/>
      <c r="P1300" s="513"/>
      <c r="Q1300" s="513"/>
      <c r="R1300" s="513"/>
      <c r="S1300" s="513"/>
      <c r="T1300" s="513"/>
      <c r="U1300" s="513"/>
      <c r="V1300" s="513"/>
      <c r="W1300" s="513"/>
      <c r="X1300" s="513"/>
      <c r="Y1300" s="513"/>
      <c r="Z1300" s="513"/>
      <c r="AA1300" s="513"/>
      <c r="AB1300" s="513"/>
      <c r="AC1300" s="513"/>
      <c r="AD1300" s="513"/>
      <c r="AE1300" s="513"/>
      <c r="AF1300" s="513"/>
      <c r="AG1300" s="513"/>
      <c r="AH1300" s="513"/>
      <c r="AI1300" s="513"/>
      <c r="AJ1300" s="513"/>
      <c r="AK1300" s="513"/>
      <c r="AL1300" s="513"/>
      <c r="AM1300" s="513"/>
      <c r="AN1300" s="513"/>
      <c r="AO1300" s="513"/>
      <c r="AP1300" s="513"/>
      <c r="AQ1300" s="513"/>
      <c r="AR1300" s="513"/>
      <c r="AS1300" s="513"/>
      <c r="AT1300" s="513"/>
      <c r="AU1300" s="513"/>
      <c r="AV1300" s="513"/>
      <c r="AW1300" s="513"/>
      <c r="AX1300" s="513"/>
      <c r="AY1300" s="513"/>
      <c r="AZ1300" s="513"/>
      <c r="BA1300" s="513"/>
      <c r="BB1300" s="513"/>
      <c r="BC1300" s="513"/>
      <c r="BD1300" s="513"/>
      <c r="BE1300" s="513"/>
      <c r="BF1300" s="513"/>
      <c r="BG1300" s="513"/>
      <c r="BH1300" s="513"/>
      <c r="BI1300" s="513"/>
      <c r="BJ1300" s="513"/>
      <c r="BK1300" s="513"/>
      <c r="BL1300" s="513"/>
      <c r="BM1300" s="513"/>
      <c r="BN1300" s="513"/>
      <c r="BO1300" s="513"/>
      <c r="BP1300" s="513"/>
      <c r="BQ1300" s="513"/>
      <c r="BR1300" s="513"/>
      <c r="BS1300" s="513"/>
      <c r="BT1300" s="513"/>
      <c r="BU1300" s="513"/>
      <c r="BV1300" s="513"/>
      <c r="BW1300" s="513"/>
      <c r="BX1300" s="513"/>
      <c r="BY1300" s="513"/>
      <c r="BZ1300" s="513"/>
      <c r="CA1300" s="513"/>
      <c r="CB1300" s="513"/>
      <c r="CC1300" s="1972"/>
      <c r="CD1300" s="1499"/>
      <c r="CE1300" s="1500"/>
      <c r="CF1300" s="1501"/>
      <c r="CG1300" s="1500"/>
      <c r="CH1300" s="1500"/>
      <c r="CI1300" s="1500"/>
      <c r="CJ1300" s="1976"/>
      <c r="CK1300" s="1519"/>
      <c r="CL1300" s="1509"/>
    </row>
    <row r="1301" spans="1:90" s="514" customFormat="1">
      <c r="A1301" s="511"/>
      <c r="B1301" s="512"/>
      <c r="C1301" s="1493"/>
      <c r="D1301" s="1493"/>
      <c r="E1301" s="1493"/>
      <c r="F1301" s="1493"/>
      <c r="G1301" s="1493"/>
      <c r="H1301" s="1530"/>
      <c r="I1301" s="1972"/>
      <c r="J1301" s="1542"/>
      <c r="K1301" s="513"/>
      <c r="L1301" s="513"/>
      <c r="M1301" s="513"/>
      <c r="N1301" s="513"/>
      <c r="O1301" s="513"/>
      <c r="P1301" s="513"/>
      <c r="Q1301" s="513"/>
      <c r="R1301" s="513"/>
      <c r="S1301" s="513"/>
      <c r="T1301" s="513"/>
      <c r="U1301" s="513"/>
      <c r="V1301" s="513"/>
      <c r="W1301" s="513"/>
      <c r="X1301" s="513"/>
      <c r="Y1301" s="513"/>
      <c r="Z1301" s="513"/>
      <c r="AA1301" s="513"/>
      <c r="AB1301" s="513"/>
      <c r="AC1301" s="513"/>
      <c r="AD1301" s="513"/>
      <c r="AE1301" s="513"/>
      <c r="AF1301" s="513"/>
      <c r="AG1301" s="513"/>
      <c r="AH1301" s="513"/>
      <c r="AI1301" s="513"/>
      <c r="AJ1301" s="513"/>
      <c r="AK1301" s="513"/>
      <c r="AL1301" s="513"/>
      <c r="AM1301" s="513"/>
      <c r="AN1301" s="513"/>
      <c r="AO1301" s="513"/>
      <c r="AP1301" s="513"/>
      <c r="AQ1301" s="513"/>
      <c r="AR1301" s="513"/>
      <c r="AS1301" s="513"/>
      <c r="AT1301" s="513"/>
      <c r="AU1301" s="513"/>
      <c r="AV1301" s="513"/>
      <c r="AW1301" s="513"/>
      <c r="AX1301" s="513"/>
      <c r="AY1301" s="513"/>
      <c r="AZ1301" s="513"/>
      <c r="BA1301" s="513"/>
      <c r="BB1301" s="513"/>
      <c r="BC1301" s="513"/>
      <c r="BD1301" s="513"/>
      <c r="BE1301" s="513"/>
      <c r="BF1301" s="513"/>
      <c r="BG1301" s="513"/>
      <c r="BH1301" s="513"/>
      <c r="BI1301" s="513"/>
      <c r="BJ1301" s="513"/>
      <c r="BK1301" s="513"/>
      <c r="BL1301" s="513"/>
      <c r="BM1301" s="513"/>
      <c r="BN1301" s="513"/>
      <c r="BO1301" s="513"/>
      <c r="BP1301" s="513"/>
      <c r="BQ1301" s="513"/>
      <c r="BR1301" s="513"/>
      <c r="BS1301" s="513"/>
      <c r="BT1301" s="513"/>
      <c r="BU1301" s="513"/>
      <c r="BV1301" s="513"/>
      <c r="BW1301" s="513"/>
      <c r="BX1301" s="513"/>
      <c r="BY1301" s="513"/>
      <c r="BZ1301" s="513"/>
      <c r="CA1301" s="513"/>
      <c r="CB1301" s="513"/>
      <c r="CC1301" s="1972"/>
      <c r="CD1301" s="1499"/>
      <c r="CE1301" s="1500"/>
      <c r="CF1301" s="1501"/>
      <c r="CG1301" s="1500"/>
      <c r="CH1301" s="1500"/>
      <c r="CI1301" s="1500"/>
      <c r="CJ1301" s="1976"/>
      <c r="CK1301" s="1519"/>
      <c r="CL1301" s="1509"/>
    </row>
    <row r="1302" spans="1:90" s="514" customFormat="1">
      <c r="A1302" s="511"/>
      <c r="B1302" s="512"/>
      <c r="C1302" s="1493"/>
      <c r="D1302" s="1493"/>
      <c r="E1302" s="1493"/>
      <c r="F1302" s="1493"/>
      <c r="G1302" s="1493"/>
      <c r="H1302" s="1530"/>
      <c r="I1302" s="1972"/>
      <c r="J1302" s="1542"/>
      <c r="K1302" s="513"/>
      <c r="L1302" s="513"/>
      <c r="M1302" s="513"/>
      <c r="N1302" s="513"/>
      <c r="O1302" s="513"/>
      <c r="P1302" s="513"/>
      <c r="Q1302" s="513"/>
      <c r="R1302" s="513"/>
      <c r="S1302" s="513"/>
      <c r="T1302" s="513"/>
      <c r="U1302" s="513"/>
      <c r="V1302" s="513"/>
      <c r="W1302" s="513"/>
      <c r="X1302" s="513"/>
      <c r="Y1302" s="513"/>
      <c r="Z1302" s="513"/>
      <c r="AA1302" s="513"/>
      <c r="AB1302" s="513"/>
      <c r="AC1302" s="513"/>
      <c r="AD1302" s="513"/>
      <c r="AE1302" s="513"/>
      <c r="AF1302" s="513"/>
      <c r="AG1302" s="513"/>
      <c r="AH1302" s="513"/>
      <c r="AI1302" s="513"/>
      <c r="AJ1302" s="513"/>
      <c r="AK1302" s="513"/>
      <c r="AL1302" s="513"/>
      <c r="AM1302" s="513"/>
      <c r="AN1302" s="513"/>
      <c r="AO1302" s="513"/>
      <c r="AP1302" s="513"/>
      <c r="AQ1302" s="513"/>
      <c r="AR1302" s="513"/>
      <c r="AS1302" s="513"/>
      <c r="AT1302" s="513"/>
      <c r="AU1302" s="513"/>
      <c r="AV1302" s="513"/>
      <c r="AW1302" s="513"/>
      <c r="AX1302" s="513"/>
      <c r="AY1302" s="513"/>
      <c r="AZ1302" s="513"/>
      <c r="BA1302" s="513"/>
      <c r="BB1302" s="513"/>
      <c r="BC1302" s="513"/>
      <c r="BD1302" s="513"/>
      <c r="BE1302" s="513"/>
      <c r="BF1302" s="513"/>
      <c r="BG1302" s="513"/>
      <c r="BH1302" s="513"/>
      <c r="BI1302" s="513"/>
      <c r="BJ1302" s="513"/>
      <c r="BK1302" s="513"/>
      <c r="BL1302" s="513"/>
      <c r="BM1302" s="513"/>
      <c r="BN1302" s="513"/>
      <c r="BO1302" s="513"/>
      <c r="BP1302" s="513"/>
      <c r="BQ1302" s="513"/>
      <c r="BR1302" s="513"/>
      <c r="BS1302" s="513"/>
      <c r="BT1302" s="513"/>
      <c r="BU1302" s="513"/>
      <c r="BV1302" s="513"/>
      <c r="BW1302" s="513"/>
      <c r="BX1302" s="513"/>
      <c r="BY1302" s="513"/>
      <c r="BZ1302" s="513"/>
      <c r="CA1302" s="513"/>
      <c r="CB1302" s="513"/>
      <c r="CC1302" s="1972"/>
      <c r="CD1302" s="1499"/>
      <c r="CE1302" s="1500"/>
      <c r="CF1302" s="1501"/>
      <c r="CG1302" s="1500"/>
      <c r="CH1302" s="1500"/>
      <c r="CI1302" s="1500"/>
      <c r="CJ1302" s="1976"/>
      <c r="CK1302" s="1519"/>
      <c r="CL1302" s="1509"/>
    </row>
    <row r="1303" spans="1:90" s="514" customFormat="1">
      <c r="A1303" s="511"/>
      <c r="B1303" s="512"/>
      <c r="C1303" s="1493"/>
      <c r="D1303" s="1493"/>
      <c r="E1303" s="1493"/>
      <c r="F1303" s="1493"/>
      <c r="G1303" s="1493"/>
      <c r="H1303" s="1530"/>
      <c r="I1303" s="1972"/>
      <c r="J1303" s="1542"/>
      <c r="K1303" s="513"/>
      <c r="L1303" s="513"/>
      <c r="M1303" s="513"/>
      <c r="N1303" s="513"/>
      <c r="O1303" s="513"/>
      <c r="P1303" s="513"/>
      <c r="Q1303" s="513"/>
      <c r="R1303" s="513"/>
      <c r="S1303" s="513"/>
      <c r="T1303" s="513"/>
      <c r="U1303" s="513"/>
      <c r="V1303" s="513"/>
      <c r="W1303" s="513"/>
      <c r="X1303" s="513"/>
      <c r="Y1303" s="513"/>
      <c r="Z1303" s="513"/>
      <c r="AA1303" s="513"/>
      <c r="AB1303" s="513"/>
      <c r="AC1303" s="513"/>
      <c r="AD1303" s="513"/>
      <c r="AE1303" s="513"/>
      <c r="AF1303" s="513"/>
      <c r="AG1303" s="513"/>
      <c r="AH1303" s="513"/>
      <c r="AI1303" s="513"/>
      <c r="AJ1303" s="513"/>
      <c r="AK1303" s="513"/>
      <c r="AL1303" s="513"/>
      <c r="AM1303" s="513"/>
      <c r="AN1303" s="513"/>
      <c r="AO1303" s="513"/>
      <c r="AP1303" s="513"/>
      <c r="AQ1303" s="513"/>
      <c r="AR1303" s="513"/>
      <c r="AS1303" s="513"/>
      <c r="AT1303" s="513"/>
      <c r="AU1303" s="513"/>
      <c r="AV1303" s="513"/>
      <c r="AW1303" s="513"/>
      <c r="AX1303" s="513"/>
      <c r="AY1303" s="513"/>
      <c r="AZ1303" s="513"/>
      <c r="BA1303" s="513"/>
      <c r="BB1303" s="513"/>
      <c r="BC1303" s="513"/>
      <c r="BD1303" s="513"/>
      <c r="BE1303" s="513"/>
      <c r="BF1303" s="513"/>
      <c r="BG1303" s="513"/>
      <c r="BH1303" s="513"/>
      <c r="BI1303" s="513"/>
      <c r="BJ1303" s="513"/>
      <c r="BK1303" s="513"/>
      <c r="BL1303" s="513"/>
      <c r="BM1303" s="513"/>
      <c r="BN1303" s="513"/>
      <c r="BO1303" s="513"/>
      <c r="BP1303" s="513"/>
      <c r="BQ1303" s="513"/>
      <c r="BR1303" s="513"/>
      <c r="BS1303" s="513"/>
      <c r="BT1303" s="513"/>
      <c r="BU1303" s="513"/>
      <c r="BV1303" s="513"/>
      <c r="BW1303" s="513"/>
      <c r="BX1303" s="513"/>
      <c r="BY1303" s="513"/>
      <c r="BZ1303" s="513"/>
      <c r="CA1303" s="513"/>
      <c r="CB1303" s="513"/>
      <c r="CC1303" s="1972"/>
      <c r="CD1303" s="1499"/>
      <c r="CE1303" s="1500"/>
      <c r="CF1303" s="1501"/>
      <c r="CG1303" s="1500"/>
      <c r="CH1303" s="1500"/>
      <c r="CI1303" s="1500"/>
      <c r="CJ1303" s="1976"/>
      <c r="CK1303" s="1519"/>
      <c r="CL1303" s="1509"/>
    </row>
    <row r="1304" spans="1:90" s="514" customFormat="1">
      <c r="A1304" s="511"/>
      <c r="B1304" s="512"/>
      <c r="C1304" s="1493"/>
      <c r="D1304" s="1493"/>
      <c r="E1304" s="1493"/>
      <c r="F1304" s="1493"/>
      <c r="G1304" s="1493"/>
      <c r="H1304" s="1530"/>
      <c r="I1304" s="1972"/>
      <c r="J1304" s="1542"/>
      <c r="K1304" s="513"/>
      <c r="L1304" s="513"/>
      <c r="M1304" s="513"/>
      <c r="N1304" s="513"/>
      <c r="O1304" s="513"/>
      <c r="P1304" s="513"/>
      <c r="Q1304" s="513"/>
      <c r="R1304" s="513"/>
      <c r="S1304" s="513"/>
      <c r="T1304" s="513"/>
      <c r="U1304" s="513"/>
      <c r="V1304" s="513"/>
      <c r="W1304" s="513"/>
      <c r="X1304" s="513"/>
      <c r="Y1304" s="513"/>
      <c r="Z1304" s="513"/>
      <c r="AA1304" s="513"/>
      <c r="AB1304" s="513"/>
      <c r="AC1304" s="513"/>
      <c r="AD1304" s="513"/>
      <c r="AE1304" s="513"/>
      <c r="AF1304" s="513"/>
      <c r="AG1304" s="513"/>
      <c r="AH1304" s="513"/>
      <c r="AI1304" s="513"/>
      <c r="AJ1304" s="513"/>
      <c r="AK1304" s="513"/>
      <c r="AL1304" s="513"/>
      <c r="AM1304" s="513"/>
      <c r="AN1304" s="513"/>
      <c r="AO1304" s="513"/>
      <c r="AP1304" s="513"/>
      <c r="AQ1304" s="513"/>
      <c r="AR1304" s="513"/>
      <c r="AS1304" s="513"/>
      <c r="AT1304" s="513"/>
      <c r="AU1304" s="513"/>
      <c r="AV1304" s="513"/>
      <c r="AW1304" s="513"/>
      <c r="AX1304" s="513"/>
      <c r="AY1304" s="513"/>
      <c r="AZ1304" s="513"/>
      <c r="BA1304" s="513"/>
      <c r="BB1304" s="513"/>
      <c r="BC1304" s="513"/>
      <c r="BD1304" s="513"/>
      <c r="BE1304" s="513"/>
      <c r="BF1304" s="513"/>
      <c r="BG1304" s="513"/>
      <c r="BH1304" s="513"/>
      <c r="BI1304" s="513"/>
      <c r="BJ1304" s="513"/>
      <c r="BK1304" s="513"/>
      <c r="BL1304" s="513"/>
      <c r="BM1304" s="513"/>
      <c r="BN1304" s="513"/>
      <c r="BO1304" s="513"/>
      <c r="BP1304" s="513"/>
      <c r="BQ1304" s="513"/>
      <c r="BR1304" s="513"/>
      <c r="BS1304" s="513"/>
      <c r="BT1304" s="513"/>
      <c r="BU1304" s="513"/>
      <c r="BV1304" s="513"/>
      <c r="BW1304" s="513"/>
      <c r="BX1304" s="513"/>
      <c r="BY1304" s="513"/>
      <c r="BZ1304" s="513"/>
      <c r="CA1304" s="513"/>
      <c r="CB1304" s="513"/>
      <c r="CC1304" s="1972"/>
      <c r="CD1304" s="1499"/>
      <c r="CE1304" s="1500"/>
      <c r="CF1304" s="1501"/>
      <c r="CG1304" s="1500"/>
      <c r="CH1304" s="1500"/>
      <c r="CI1304" s="1500"/>
      <c r="CJ1304" s="1976"/>
      <c r="CK1304" s="1519"/>
      <c r="CL1304" s="1509"/>
    </row>
    <row r="1305" spans="1:90" s="514" customFormat="1">
      <c r="A1305" s="511"/>
      <c r="B1305" s="512"/>
      <c r="C1305" s="1493"/>
      <c r="D1305" s="1493"/>
      <c r="E1305" s="1493"/>
      <c r="F1305" s="1493"/>
      <c r="G1305" s="1493"/>
      <c r="H1305" s="1530"/>
      <c r="I1305" s="1972"/>
      <c r="J1305" s="1542"/>
      <c r="K1305" s="513"/>
      <c r="L1305" s="513"/>
      <c r="M1305" s="513"/>
      <c r="N1305" s="513"/>
      <c r="O1305" s="513"/>
      <c r="P1305" s="513"/>
      <c r="Q1305" s="513"/>
      <c r="R1305" s="513"/>
      <c r="S1305" s="513"/>
      <c r="T1305" s="513"/>
      <c r="U1305" s="513"/>
      <c r="V1305" s="513"/>
      <c r="W1305" s="513"/>
      <c r="X1305" s="513"/>
      <c r="Y1305" s="513"/>
      <c r="Z1305" s="513"/>
      <c r="AA1305" s="513"/>
      <c r="AB1305" s="513"/>
      <c r="AC1305" s="513"/>
      <c r="AD1305" s="513"/>
      <c r="AE1305" s="513"/>
      <c r="AF1305" s="513"/>
      <c r="AG1305" s="513"/>
      <c r="AH1305" s="513"/>
      <c r="AI1305" s="513"/>
      <c r="AJ1305" s="513"/>
      <c r="AK1305" s="513"/>
      <c r="AL1305" s="513"/>
      <c r="AM1305" s="513"/>
      <c r="AN1305" s="513"/>
      <c r="AO1305" s="513"/>
      <c r="AP1305" s="513"/>
      <c r="AQ1305" s="513"/>
      <c r="AR1305" s="513"/>
      <c r="AS1305" s="513"/>
      <c r="AT1305" s="513"/>
      <c r="AU1305" s="513"/>
      <c r="AV1305" s="513"/>
      <c r="AW1305" s="513"/>
      <c r="AX1305" s="513"/>
      <c r="AY1305" s="513"/>
      <c r="AZ1305" s="513"/>
      <c r="BA1305" s="513"/>
      <c r="BB1305" s="513"/>
      <c r="BC1305" s="513"/>
      <c r="BD1305" s="513"/>
      <c r="BE1305" s="513"/>
      <c r="BF1305" s="513"/>
      <c r="BG1305" s="513"/>
      <c r="BH1305" s="513"/>
      <c r="BI1305" s="513"/>
      <c r="BJ1305" s="513"/>
      <c r="BK1305" s="513"/>
      <c r="BL1305" s="513"/>
      <c r="BM1305" s="513"/>
      <c r="BN1305" s="513"/>
      <c r="BO1305" s="513"/>
      <c r="BP1305" s="513"/>
      <c r="BQ1305" s="513"/>
      <c r="BR1305" s="513"/>
      <c r="BS1305" s="513"/>
      <c r="BT1305" s="513"/>
      <c r="BU1305" s="513"/>
      <c r="BV1305" s="513"/>
      <c r="BW1305" s="513"/>
      <c r="BX1305" s="513"/>
      <c r="BY1305" s="513"/>
      <c r="BZ1305" s="513"/>
      <c r="CA1305" s="513"/>
      <c r="CB1305" s="513"/>
      <c r="CC1305" s="1972"/>
      <c r="CD1305" s="1499"/>
      <c r="CE1305" s="1500"/>
      <c r="CF1305" s="1501"/>
      <c r="CG1305" s="1500"/>
      <c r="CH1305" s="1500"/>
      <c r="CI1305" s="1500"/>
      <c r="CJ1305" s="1976"/>
      <c r="CK1305" s="1519"/>
      <c r="CL1305" s="1509"/>
    </row>
    <row r="1306" spans="1:90" s="514" customFormat="1">
      <c r="A1306" s="511"/>
      <c r="B1306" s="512"/>
      <c r="C1306" s="1493"/>
      <c r="D1306" s="1493"/>
      <c r="E1306" s="1493"/>
      <c r="F1306" s="1493"/>
      <c r="G1306" s="1493"/>
      <c r="H1306" s="1530"/>
      <c r="I1306" s="1972"/>
      <c r="J1306" s="1542"/>
      <c r="K1306" s="513"/>
      <c r="L1306" s="513"/>
      <c r="M1306" s="513"/>
      <c r="N1306" s="513"/>
      <c r="O1306" s="513"/>
      <c r="P1306" s="513"/>
      <c r="Q1306" s="513"/>
      <c r="R1306" s="513"/>
      <c r="S1306" s="513"/>
      <c r="T1306" s="513"/>
      <c r="U1306" s="513"/>
      <c r="V1306" s="513"/>
      <c r="W1306" s="513"/>
      <c r="X1306" s="513"/>
      <c r="Y1306" s="513"/>
      <c r="Z1306" s="513"/>
      <c r="AA1306" s="513"/>
      <c r="AB1306" s="513"/>
      <c r="AC1306" s="513"/>
      <c r="AD1306" s="513"/>
      <c r="AE1306" s="513"/>
      <c r="AF1306" s="513"/>
      <c r="AG1306" s="513"/>
      <c r="AH1306" s="513"/>
      <c r="AI1306" s="513"/>
      <c r="AJ1306" s="513"/>
      <c r="AK1306" s="513"/>
      <c r="AL1306" s="513"/>
      <c r="AM1306" s="513"/>
      <c r="AN1306" s="513"/>
      <c r="AO1306" s="513"/>
      <c r="AP1306" s="513"/>
      <c r="AQ1306" s="513"/>
      <c r="AR1306" s="513"/>
      <c r="AS1306" s="513"/>
      <c r="AT1306" s="513"/>
      <c r="AU1306" s="513"/>
      <c r="AV1306" s="513"/>
      <c r="AW1306" s="513"/>
      <c r="AX1306" s="513"/>
      <c r="AY1306" s="513"/>
      <c r="AZ1306" s="513"/>
      <c r="BA1306" s="513"/>
      <c r="BB1306" s="513"/>
      <c r="BC1306" s="513"/>
      <c r="BD1306" s="513"/>
      <c r="BE1306" s="513"/>
      <c r="BF1306" s="513"/>
      <c r="BG1306" s="513"/>
      <c r="BH1306" s="513"/>
      <c r="BI1306" s="513"/>
      <c r="BJ1306" s="513"/>
      <c r="BK1306" s="513"/>
      <c r="BL1306" s="513"/>
      <c r="BM1306" s="513"/>
      <c r="BN1306" s="513"/>
      <c r="BO1306" s="513"/>
      <c r="BP1306" s="513"/>
      <c r="BQ1306" s="513"/>
      <c r="BR1306" s="513"/>
      <c r="BS1306" s="513"/>
      <c r="BT1306" s="513"/>
      <c r="BU1306" s="513"/>
      <c r="BV1306" s="513"/>
      <c r="BW1306" s="513"/>
      <c r="BX1306" s="513"/>
      <c r="BY1306" s="513"/>
      <c r="BZ1306" s="513"/>
      <c r="CA1306" s="513"/>
      <c r="CB1306" s="513"/>
      <c r="CC1306" s="1972"/>
      <c r="CD1306" s="1499"/>
      <c r="CE1306" s="1500"/>
      <c r="CF1306" s="1501"/>
      <c r="CG1306" s="1500"/>
      <c r="CH1306" s="1500"/>
      <c r="CI1306" s="1500"/>
      <c r="CJ1306" s="1976"/>
      <c r="CK1306" s="1519"/>
      <c r="CL1306" s="1509"/>
    </row>
    <row r="1307" spans="1:90" s="514" customFormat="1">
      <c r="A1307" s="511"/>
      <c r="B1307" s="512"/>
      <c r="C1307" s="1493"/>
      <c r="D1307" s="1493"/>
      <c r="E1307" s="1493"/>
      <c r="F1307" s="1493"/>
      <c r="G1307" s="1493"/>
      <c r="H1307" s="1530"/>
      <c r="I1307" s="1972"/>
      <c r="J1307" s="1542"/>
      <c r="K1307" s="513"/>
      <c r="L1307" s="513"/>
      <c r="M1307" s="513"/>
      <c r="N1307" s="513"/>
      <c r="O1307" s="513"/>
      <c r="P1307" s="513"/>
      <c r="Q1307" s="513"/>
      <c r="R1307" s="513"/>
      <c r="S1307" s="513"/>
      <c r="T1307" s="513"/>
      <c r="U1307" s="513"/>
      <c r="V1307" s="513"/>
      <c r="W1307" s="513"/>
      <c r="X1307" s="513"/>
      <c r="Y1307" s="513"/>
      <c r="Z1307" s="513"/>
      <c r="AA1307" s="513"/>
      <c r="AB1307" s="513"/>
      <c r="AC1307" s="513"/>
      <c r="AD1307" s="513"/>
      <c r="AE1307" s="513"/>
      <c r="AF1307" s="513"/>
      <c r="AG1307" s="513"/>
      <c r="AH1307" s="513"/>
      <c r="AI1307" s="513"/>
      <c r="AJ1307" s="513"/>
      <c r="AK1307" s="513"/>
      <c r="AL1307" s="513"/>
      <c r="AM1307" s="513"/>
      <c r="AN1307" s="513"/>
      <c r="AO1307" s="513"/>
      <c r="AP1307" s="513"/>
      <c r="AQ1307" s="513"/>
      <c r="AR1307" s="513"/>
      <c r="AS1307" s="513"/>
      <c r="AT1307" s="513"/>
      <c r="AU1307" s="513"/>
      <c r="AV1307" s="513"/>
      <c r="AW1307" s="513"/>
      <c r="AX1307" s="513"/>
      <c r="AY1307" s="513"/>
      <c r="AZ1307" s="513"/>
      <c r="BA1307" s="513"/>
      <c r="BB1307" s="513"/>
      <c r="BC1307" s="513"/>
      <c r="BD1307" s="513"/>
      <c r="BE1307" s="513"/>
      <c r="BF1307" s="513"/>
      <c r="BG1307" s="513"/>
      <c r="BH1307" s="513"/>
      <c r="BI1307" s="513"/>
      <c r="BJ1307" s="513"/>
      <c r="BK1307" s="513"/>
      <c r="BL1307" s="513"/>
      <c r="BM1307" s="513"/>
      <c r="BN1307" s="513"/>
      <c r="BO1307" s="513"/>
      <c r="BP1307" s="513"/>
      <c r="BQ1307" s="513"/>
      <c r="BR1307" s="513"/>
      <c r="BS1307" s="513"/>
      <c r="BT1307" s="513"/>
      <c r="BU1307" s="513"/>
      <c r="BV1307" s="513"/>
      <c r="BW1307" s="513"/>
      <c r="BX1307" s="513"/>
      <c r="BY1307" s="513"/>
      <c r="BZ1307" s="513"/>
      <c r="CA1307" s="513"/>
      <c r="CB1307" s="513"/>
      <c r="CC1307" s="1972"/>
      <c r="CD1307" s="1499"/>
      <c r="CE1307" s="1500"/>
      <c r="CF1307" s="1501"/>
      <c r="CG1307" s="1500"/>
      <c r="CH1307" s="1500"/>
      <c r="CI1307" s="1500"/>
      <c r="CJ1307" s="1976"/>
      <c r="CK1307" s="1519"/>
      <c r="CL1307" s="1509"/>
    </row>
    <row r="1308" spans="1:90" s="514" customFormat="1">
      <c r="A1308" s="511"/>
      <c r="B1308" s="512"/>
      <c r="C1308" s="1493"/>
      <c r="D1308" s="1493"/>
      <c r="E1308" s="1493"/>
      <c r="F1308" s="1493"/>
      <c r="G1308" s="1493"/>
      <c r="H1308" s="1530"/>
      <c r="I1308" s="1972"/>
      <c r="J1308" s="1542"/>
      <c r="K1308" s="513"/>
      <c r="L1308" s="513"/>
      <c r="M1308" s="513"/>
      <c r="N1308" s="513"/>
      <c r="O1308" s="513"/>
      <c r="P1308" s="513"/>
      <c r="Q1308" s="513"/>
      <c r="R1308" s="513"/>
      <c r="S1308" s="513"/>
      <c r="T1308" s="513"/>
      <c r="U1308" s="513"/>
      <c r="V1308" s="513"/>
      <c r="W1308" s="513"/>
      <c r="X1308" s="513"/>
      <c r="Y1308" s="513"/>
      <c r="Z1308" s="513"/>
      <c r="AA1308" s="513"/>
      <c r="AB1308" s="513"/>
      <c r="AC1308" s="513"/>
      <c r="AD1308" s="513"/>
      <c r="AE1308" s="513"/>
      <c r="AF1308" s="513"/>
      <c r="AG1308" s="513"/>
      <c r="AH1308" s="513"/>
      <c r="AI1308" s="513"/>
      <c r="AJ1308" s="513"/>
      <c r="AK1308" s="513"/>
      <c r="AL1308" s="513"/>
      <c r="AM1308" s="513"/>
      <c r="AN1308" s="513"/>
      <c r="AO1308" s="513"/>
      <c r="AP1308" s="513"/>
      <c r="AQ1308" s="513"/>
      <c r="AR1308" s="513"/>
      <c r="AS1308" s="513"/>
      <c r="AT1308" s="513"/>
      <c r="AU1308" s="513"/>
      <c r="AV1308" s="513"/>
      <c r="AW1308" s="513"/>
      <c r="AX1308" s="513"/>
      <c r="AY1308" s="513"/>
      <c r="AZ1308" s="513"/>
      <c r="BA1308" s="513"/>
      <c r="BB1308" s="513"/>
      <c r="BC1308" s="513"/>
      <c r="BD1308" s="513"/>
      <c r="BE1308" s="513"/>
      <c r="BF1308" s="513"/>
      <c r="BG1308" s="513"/>
      <c r="BH1308" s="513"/>
      <c r="BI1308" s="513"/>
      <c r="BJ1308" s="513"/>
      <c r="BK1308" s="513"/>
      <c r="BL1308" s="513"/>
      <c r="BM1308" s="513"/>
      <c r="BN1308" s="513"/>
      <c r="BO1308" s="513"/>
      <c r="BP1308" s="513"/>
      <c r="BQ1308" s="513"/>
      <c r="BR1308" s="513"/>
      <c r="BS1308" s="513"/>
      <c r="BT1308" s="513"/>
      <c r="BU1308" s="513"/>
      <c r="BV1308" s="513"/>
      <c r="BW1308" s="513"/>
      <c r="BX1308" s="513"/>
      <c r="BY1308" s="513"/>
      <c r="BZ1308" s="513"/>
      <c r="CA1308" s="513"/>
      <c r="CB1308" s="513"/>
      <c r="CC1308" s="1972"/>
      <c r="CD1308" s="1499"/>
      <c r="CE1308" s="1500"/>
      <c r="CF1308" s="1501"/>
      <c r="CG1308" s="1500"/>
      <c r="CH1308" s="1500"/>
      <c r="CI1308" s="1500"/>
      <c r="CJ1308" s="1976"/>
      <c r="CK1308" s="1519"/>
      <c r="CL1308" s="1509"/>
    </row>
    <row r="1309" spans="1:90" s="514" customFormat="1">
      <c r="A1309" s="511"/>
      <c r="B1309" s="512"/>
      <c r="C1309" s="1493"/>
      <c r="D1309" s="1493"/>
      <c r="E1309" s="1493"/>
      <c r="F1309" s="1493"/>
      <c r="G1309" s="1493"/>
      <c r="H1309" s="1530"/>
      <c r="I1309" s="1972"/>
      <c r="J1309" s="1542"/>
      <c r="K1309" s="513"/>
      <c r="L1309" s="513"/>
      <c r="M1309" s="513"/>
      <c r="N1309" s="513"/>
      <c r="O1309" s="513"/>
      <c r="P1309" s="513"/>
      <c r="Q1309" s="513"/>
      <c r="R1309" s="513"/>
      <c r="S1309" s="513"/>
      <c r="T1309" s="513"/>
      <c r="U1309" s="513"/>
      <c r="V1309" s="513"/>
      <c r="W1309" s="513"/>
      <c r="X1309" s="513"/>
      <c r="Y1309" s="513"/>
      <c r="Z1309" s="513"/>
      <c r="AA1309" s="513"/>
      <c r="AB1309" s="513"/>
      <c r="AC1309" s="513"/>
      <c r="AD1309" s="513"/>
      <c r="AE1309" s="513"/>
      <c r="AF1309" s="513"/>
      <c r="AG1309" s="513"/>
      <c r="AH1309" s="513"/>
      <c r="AI1309" s="513"/>
      <c r="AJ1309" s="513"/>
      <c r="AK1309" s="513"/>
      <c r="AL1309" s="513"/>
      <c r="AM1309" s="513"/>
      <c r="AN1309" s="513"/>
      <c r="AO1309" s="513"/>
      <c r="AP1309" s="513"/>
      <c r="AQ1309" s="513"/>
      <c r="AR1309" s="513"/>
      <c r="AS1309" s="513"/>
      <c r="AT1309" s="513"/>
      <c r="AU1309" s="513"/>
      <c r="AV1309" s="513"/>
      <c r="AW1309" s="513"/>
      <c r="AX1309" s="513"/>
      <c r="AY1309" s="513"/>
      <c r="AZ1309" s="513"/>
      <c r="BA1309" s="513"/>
      <c r="BB1309" s="513"/>
      <c r="BC1309" s="513"/>
      <c r="BD1309" s="513"/>
      <c r="BE1309" s="513"/>
      <c r="BF1309" s="513"/>
      <c r="BG1309" s="513"/>
      <c r="BH1309" s="513"/>
      <c r="BI1309" s="513"/>
      <c r="BJ1309" s="513"/>
      <c r="BK1309" s="513"/>
      <c r="BL1309" s="513"/>
      <c r="BM1309" s="513"/>
      <c r="BN1309" s="513"/>
      <c r="BO1309" s="513"/>
      <c r="BP1309" s="513"/>
      <c r="BQ1309" s="513"/>
      <c r="BR1309" s="513"/>
      <c r="BS1309" s="513"/>
      <c r="BT1309" s="513"/>
      <c r="BU1309" s="513"/>
      <c r="BV1309" s="513"/>
      <c r="BW1309" s="513"/>
      <c r="BX1309" s="513"/>
      <c r="BY1309" s="513"/>
      <c r="BZ1309" s="513"/>
      <c r="CA1309" s="513"/>
      <c r="CB1309" s="513"/>
      <c r="CC1309" s="1972"/>
      <c r="CD1309" s="1499"/>
      <c r="CE1309" s="1500"/>
      <c r="CF1309" s="1501"/>
      <c r="CG1309" s="1500"/>
      <c r="CH1309" s="1500"/>
      <c r="CI1309" s="1500"/>
      <c r="CJ1309" s="1976"/>
      <c r="CK1309" s="1519"/>
      <c r="CL1309" s="1509"/>
    </row>
    <row r="1310" spans="1:90" s="514" customFormat="1">
      <c r="A1310" s="511"/>
      <c r="B1310" s="512"/>
      <c r="C1310" s="1493"/>
      <c r="D1310" s="1493"/>
      <c r="E1310" s="1493"/>
      <c r="F1310" s="1493"/>
      <c r="G1310" s="1493"/>
      <c r="H1310" s="1530"/>
      <c r="I1310" s="1972"/>
      <c r="J1310" s="1542"/>
      <c r="K1310" s="513"/>
      <c r="L1310" s="513"/>
      <c r="M1310" s="513"/>
      <c r="N1310" s="513"/>
      <c r="O1310" s="513"/>
      <c r="P1310" s="513"/>
      <c r="Q1310" s="513"/>
      <c r="R1310" s="513"/>
      <c r="S1310" s="513"/>
      <c r="T1310" s="513"/>
      <c r="U1310" s="513"/>
      <c r="V1310" s="513"/>
      <c r="W1310" s="513"/>
      <c r="X1310" s="513"/>
      <c r="Y1310" s="513"/>
      <c r="Z1310" s="513"/>
      <c r="AA1310" s="513"/>
      <c r="AB1310" s="513"/>
      <c r="AC1310" s="513"/>
      <c r="AD1310" s="513"/>
      <c r="AE1310" s="513"/>
      <c r="AF1310" s="513"/>
      <c r="AG1310" s="513"/>
      <c r="AH1310" s="513"/>
      <c r="AI1310" s="513"/>
      <c r="AJ1310" s="513"/>
      <c r="AK1310" s="513"/>
      <c r="AL1310" s="513"/>
      <c r="AM1310" s="513"/>
      <c r="AN1310" s="513"/>
      <c r="AO1310" s="513"/>
      <c r="AP1310" s="513"/>
      <c r="AQ1310" s="513"/>
      <c r="AR1310" s="513"/>
      <c r="AS1310" s="513"/>
      <c r="AT1310" s="513"/>
      <c r="AU1310" s="513"/>
      <c r="AV1310" s="513"/>
      <c r="AW1310" s="513"/>
      <c r="AX1310" s="513"/>
      <c r="AY1310" s="513"/>
      <c r="AZ1310" s="513"/>
      <c r="BA1310" s="513"/>
      <c r="BB1310" s="513"/>
      <c r="BC1310" s="513"/>
      <c r="BD1310" s="513"/>
      <c r="BE1310" s="513"/>
      <c r="BF1310" s="513"/>
      <c r="BG1310" s="513"/>
      <c r="BH1310" s="513"/>
      <c r="BI1310" s="513"/>
      <c r="BJ1310" s="513"/>
      <c r="BK1310" s="513"/>
      <c r="BL1310" s="513"/>
      <c r="BM1310" s="513"/>
      <c r="BN1310" s="513"/>
      <c r="BO1310" s="513"/>
      <c r="BP1310" s="513"/>
      <c r="BQ1310" s="513"/>
      <c r="BR1310" s="513"/>
      <c r="BS1310" s="513"/>
      <c r="BT1310" s="513"/>
      <c r="BU1310" s="513"/>
      <c r="BV1310" s="513"/>
      <c r="BW1310" s="513"/>
      <c r="BX1310" s="513"/>
      <c r="BY1310" s="513"/>
      <c r="BZ1310" s="513"/>
      <c r="CA1310" s="513"/>
      <c r="CB1310" s="513"/>
      <c r="CC1310" s="1972"/>
      <c r="CD1310" s="1499"/>
      <c r="CE1310" s="1500"/>
      <c r="CF1310" s="1501"/>
      <c r="CG1310" s="1500"/>
      <c r="CH1310" s="1500"/>
      <c r="CI1310" s="1500"/>
      <c r="CJ1310" s="1976"/>
      <c r="CK1310" s="1519"/>
      <c r="CL1310" s="1509"/>
    </row>
    <row r="1311" spans="1:90" s="514" customFormat="1">
      <c r="A1311" s="511"/>
      <c r="B1311" s="512"/>
      <c r="C1311" s="1493"/>
      <c r="D1311" s="1493"/>
      <c r="E1311" s="1493"/>
      <c r="F1311" s="1493"/>
      <c r="G1311" s="1493"/>
      <c r="H1311" s="1530"/>
      <c r="I1311" s="1972"/>
      <c r="J1311" s="1542"/>
      <c r="K1311" s="513"/>
      <c r="L1311" s="513"/>
      <c r="M1311" s="513"/>
      <c r="N1311" s="513"/>
      <c r="O1311" s="513"/>
      <c r="P1311" s="513"/>
      <c r="Q1311" s="513"/>
      <c r="R1311" s="513"/>
      <c r="S1311" s="513"/>
      <c r="T1311" s="513"/>
      <c r="U1311" s="513"/>
      <c r="V1311" s="513"/>
      <c r="W1311" s="513"/>
      <c r="X1311" s="513"/>
      <c r="Y1311" s="513"/>
      <c r="Z1311" s="513"/>
      <c r="AA1311" s="513"/>
      <c r="AB1311" s="513"/>
      <c r="AC1311" s="513"/>
      <c r="AD1311" s="513"/>
      <c r="AE1311" s="513"/>
      <c r="AF1311" s="513"/>
      <c r="AG1311" s="513"/>
      <c r="AH1311" s="513"/>
      <c r="AI1311" s="513"/>
      <c r="AJ1311" s="513"/>
      <c r="AK1311" s="513"/>
      <c r="AL1311" s="513"/>
      <c r="AM1311" s="513"/>
      <c r="AN1311" s="513"/>
      <c r="AO1311" s="513"/>
      <c r="AP1311" s="513"/>
      <c r="AQ1311" s="513"/>
      <c r="AR1311" s="513"/>
      <c r="AS1311" s="513"/>
      <c r="AT1311" s="513"/>
      <c r="AU1311" s="513"/>
      <c r="AV1311" s="513"/>
      <c r="AW1311" s="513"/>
      <c r="AX1311" s="513"/>
      <c r="AY1311" s="513"/>
      <c r="AZ1311" s="513"/>
      <c r="BA1311" s="513"/>
      <c r="BB1311" s="513"/>
      <c r="BC1311" s="513"/>
      <c r="BD1311" s="513"/>
      <c r="BE1311" s="513"/>
      <c r="BF1311" s="513"/>
      <c r="BG1311" s="513"/>
      <c r="BH1311" s="513"/>
      <c r="BI1311" s="513"/>
      <c r="BJ1311" s="513"/>
      <c r="BK1311" s="513"/>
      <c r="BL1311" s="513"/>
      <c r="BM1311" s="513"/>
      <c r="BN1311" s="513"/>
      <c r="BO1311" s="513"/>
      <c r="BP1311" s="513"/>
      <c r="BQ1311" s="513"/>
      <c r="BR1311" s="513"/>
      <c r="BS1311" s="513"/>
      <c r="BT1311" s="513"/>
      <c r="BU1311" s="513"/>
      <c r="BV1311" s="513"/>
      <c r="BW1311" s="513"/>
      <c r="BX1311" s="513"/>
      <c r="BY1311" s="513"/>
      <c r="BZ1311" s="513"/>
      <c r="CA1311" s="513"/>
      <c r="CB1311" s="513"/>
      <c r="CC1311" s="1972"/>
      <c r="CD1311" s="1499"/>
      <c r="CE1311" s="1500"/>
      <c r="CF1311" s="1501"/>
      <c r="CG1311" s="1500"/>
      <c r="CH1311" s="1500"/>
      <c r="CI1311" s="1500"/>
      <c r="CJ1311" s="1976"/>
      <c r="CK1311" s="1519"/>
      <c r="CL1311" s="1509"/>
    </row>
    <row r="1312" spans="1:90" s="514" customFormat="1">
      <c r="A1312" s="511"/>
      <c r="B1312" s="512"/>
      <c r="C1312" s="1493"/>
      <c r="D1312" s="1493"/>
      <c r="E1312" s="1493"/>
      <c r="F1312" s="1493"/>
      <c r="G1312" s="1493"/>
      <c r="H1312" s="1530"/>
      <c r="I1312" s="1972"/>
      <c r="J1312" s="1542"/>
      <c r="K1312" s="513"/>
      <c r="L1312" s="513"/>
      <c r="M1312" s="513"/>
      <c r="N1312" s="513"/>
      <c r="O1312" s="513"/>
      <c r="P1312" s="513"/>
      <c r="Q1312" s="513"/>
      <c r="R1312" s="513"/>
      <c r="S1312" s="513"/>
      <c r="T1312" s="513"/>
      <c r="U1312" s="513"/>
      <c r="V1312" s="513"/>
      <c r="W1312" s="513"/>
      <c r="X1312" s="513"/>
      <c r="Y1312" s="513"/>
      <c r="Z1312" s="513"/>
      <c r="AA1312" s="513"/>
      <c r="AB1312" s="513"/>
      <c r="AC1312" s="513"/>
      <c r="AD1312" s="513"/>
      <c r="AE1312" s="513"/>
      <c r="AF1312" s="513"/>
      <c r="AG1312" s="513"/>
      <c r="AH1312" s="513"/>
      <c r="AI1312" s="513"/>
      <c r="AJ1312" s="513"/>
      <c r="AK1312" s="513"/>
      <c r="AL1312" s="513"/>
      <c r="AM1312" s="513"/>
      <c r="AN1312" s="513"/>
      <c r="AO1312" s="513"/>
      <c r="AP1312" s="513"/>
      <c r="AQ1312" s="513"/>
      <c r="AR1312" s="513"/>
      <c r="AS1312" s="513"/>
      <c r="AT1312" s="513"/>
      <c r="AU1312" s="513"/>
      <c r="AV1312" s="513"/>
      <c r="AW1312" s="513"/>
      <c r="AX1312" s="513"/>
      <c r="AY1312" s="513"/>
      <c r="AZ1312" s="513"/>
      <c r="BA1312" s="513"/>
      <c r="BB1312" s="513"/>
      <c r="BC1312" s="513"/>
      <c r="BD1312" s="513"/>
      <c r="BE1312" s="513"/>
      <c r="BF1312" s="513"/>
      <c r="BG1312" s="513"/>
      <c r="BH1312" s="513"/>
      <c r="BI1312" s="513"/>
      <c r="BJ1312" s="513"/>
      <c r="BK1312" s="513"/>
      <c r="BL1312" s="513"/>
      <c r="BM1312" s="513"/>
      <c r="BN1312" s="513"/>
      <c r="BO1312" s="513"/>
      <c r="BP1312" s="513"/>
      <c r="BQ1312" s="513"/>
      <c r="BR1312" s="513"/>
      <c r="BS1312" s="513"/>
      <c r="BT1312" s="513"/>
      <c r="BU1312" s="513"/>
      <c r="BV1312" s="513"/>
      <c r="BW1312" s="513"/>
      <c r="BX1312" s="513"/>
      <c r="BY1312" s="513"/>
      <c r="BZ1312" s="513"/>
      <c r="CA1312" s="513"/>
      <c r="CB1312" s="513"/>
      <c r="CC1312" s="1972"/>
      <c r="CD1312" s="1499"/>
      <c r="CE1312" s="1500"/>
      <c r="CF1312" s="1501"/>
      <c r="CG1312" s="1500"/>
      <c r="CH1312" s="1500"/>
      <c r="CI1312" s="1500"/>
      <c r="CJ1312" s="1976"/>
      <c r="CK1312" s="1519"/>
      <c r="CL1312" s="1509"/>
    </row>
    <row r="1313" spans="1:90" s="514" customFormat="1">
      <c r="A1313" s="511"/>
      <c r="B1313" s="512"/>
      <c r="C1313" s="1493"/>
      <c r="D1313" s="1493"/>
      <c r="E1313" s="1493"/>
      <c r="F1313" s="1493"/>
      <c r="G1313" s="1493"/>
      <c r="H1313" s="1530"/>
      <c r="I1313" s="1972"/>
      <c r="J1313" s="1542"/>
      <c r="K1313" s="513"/>
      <c r="L1313" s="513"/>
      <c r="M1313" s="513"/>
      <c r="N1313" s="513"/>
      <c r="O1313" s="513"/>
      <c r="P1313" s="513"/>
      <c r="Q1313" s="513"/>
      <c r="R1313" s="513"/>
      <c r="S1313" s="513"/>
      <c r="T1313" s="513"/>
      <c r="U1313" s="513"/>
      <c r="V1313" s="513"/>
      <c r="W1313" s="513"/>
      <c r="X1313" s="513"/>
      <c r="Y1313" s="513"/>
      <c r="Z1313" s="513"/>
      <c r="AA1313" s="513"/>
      <c r="AB1313" s="513"/>
      <c r="AC1313" s="513"/>
      <c r="AD1313" s="513"/>
      <c r="AE1313" s="513"/>
      <c r="AF1313" s="513"/>
      <c r="AG1313" s="513"/>
      <c r="AH1313" s="513"/>
      <c r="AI1313" s="513"/>
      <c r="AJ1313" s="513"/>
      <c r="AK1313" s="513"/>
      <c r="AL1313" s="513"/>
      <c r="AM1313" s="513"/>
      <c r="AN1313" s="513"/>
      <c r="AO1313" s="513"/>
      <c r="AP1313" s="513"/>
      <c r="AQ1313" s="513"/>
      <c r="AR1313" s="513"/>
      <c r="AS1313" s="513"/>
      <c r="AT1313" s="513"/>
      <c r="AU1313" s="513"/>
      <c r="AV1313" s="513"/>
      <c r="AW1313" s="513"/>
      <c r="AX1313" s="513"/>
      <c r="AY1313" s="513"/>
      <c r="AZ1313" s="513"/>
      <c r="BA1313" s="513"/>
      <c r="BB1313" s="513"/>
      <c r="BC1313" s="513"/>
      <c r="BD1313" s="513"/>
      <c r="BE1313" s="513"/>
      <c r="BF1313" s="513"/>
      <c r="BG1313" s="513"/>
      <c r="BH1313" s="513"/>
      <c r="BI1313" s="513"/>
      <c r="BJ1313" s="513"/>
      <c r="BK1313" s="513"/>
      <c r="BL1313" s="513"/>
      <c r="BM1313" s="513"/>
      <c r="BN1313" s="513"/>
      <c r="BO1313" s="513"/>
      <c r="BP1313" s="513"/>
      <c r="BQ1313" s="513"/>
      <c r="BR1313" s="513"/>
      <c r="BS1313" s="513"/>
      <c r="BT1313" s="513"/>
      <c r="BU1313" s="513"/>
      <c r="BV1313" s="513"/>
      <c r="BW1313" s="513"/>
      <c r="BX1313" s="513"/>
      <c r="BY1313" s="513"/>
      <c r="BZ1313" s="513"/>
      <c r="CA1313" s="513"/>
      <c r="CB1313" s="513"/>
      <c r="CC1313" s="1972"/>
      <c r="CD1313" s="1499"/>
      <c r="CE1313" s="1500"/>
      <c r="CF1313" s="1501"/>
      <c r="CG1313" s="1500"/>
      <c r="CH1313" s="1500"/>
      <c r="CI1313" s="1500"/>
      <c r="CJ1313" s="1976"/>
      <c r="CK1313" s="1519"/>
      <c r="CL1313" s="1509"/>
    </row>
    <row r="1314" spans="1:90" s="514" customFormat="1">
      <c r="A1314" s="511"/>
      <c r="B1314" s="512"/>
      <c r="C1314" s="1493"/>
      <c r="D1314" s="1493"/>
      <c r="E1314" s="1493"/>
      <c r="F1314" s="1493"/>
      <c r="G1314" s="1493"/>
      <c r="H1314" s="1530"/>
      <c r="I1314" s="1972"/>
      <c r="J1314" s="1542"/>
      <c r="K1314" s="513"/>
      <c r="L1314" s="513"/>
      <c r="M1314" s="513"/>
      <c r="N1314" s="513"/>
      <c r="O1314" s="513"/>
      <c r="P1314" s="513"/>
      <c r="Q1314" s="513"/>
      <c r="R1314" s="513"/>
      <c r="S1314" s="513"/>
      <c r="T1314" s="513"/>
      <c r="U1314" s="513"/>
      <c r="V1314" s="513"/>
      <c r="W1314" s="513"/>
      <c r="X1314" s="513"/>
      <c r="Y1314" s="513"/>
      <c r="Z1314" s="513"/>
      <c r="AA1314" s="513"/>
      <c r="AB1314" s="513"/>
      <c r="AC1314" s="513"/>
      <c r="AD1314" s="513"/>
      <c r="AE1314" s="513"/>
      <c r="AF1314" s="513"/>
      <c r="AG1314" s="513"/>
      <c r="AH1314" s="513"/>
      <c r="AI1314" s="513"/>
      <c r="AJ1314" s="513"/>
      <c r="AK1314" s="513"/>
      <c r="AL1314" s="513"/>
      <c r="AM1314" s="513"/>
      <c r="AN1314" s="513"/>
      <c r="AO1314" s="513"/>
      <c r="AP1314" s="513"/>
      <c r="AQ1314" s="513"/>
      <c r="AR1314" s="513"/>
      <c r="AS1314" s="513"/>
      <c r="AT1314" s="513"/>
      <c r="AU1314" s="513"/>
      <c r="AV1314" s="513"/>
      <c r="AW1314" s="513"/>
      <c r="AX1314" s="513"/>
      <c r="AY1314" s="513"/>
      <c r="AZ1314" s="513"/>
      <c r="BA1314" s="513"/>
      <c r="BB1314" s="513"/>
      <c r="BC1314" s="513"/>
      <c r="BD1314" s="513"/>
      <c r="BE1314" s="513"/>
      <c r="BF1314" s="513"/>
      <c r="BG1314" s="513"/>
      <c r="BH1314" s="513"/>
      <c r="BI1314" s="513"/>
      <c r="BJ1314" s="513"/>
      <c r="BK1314" s="513"/>
      <c r="BL1314" s="513"/>
      <c r="BM1314" s="513"/>
      <c r="BN1314" s="513"/>
      <c r="BO1314" s="513"/>
      <c r="BP1314" s="513"/>
      <c r="BQ1314" s="513"/>
      <c r="BR1314" s="513"/>
      <c r="BS1314" s="513"/>
      <c r="BT1314" s="513"/>
      <c r="BU1314" s="513"/>
      <c r="BV1314" s="513"/>
      <c r="BW1314" s="513"/>
      <c r="BX1314" s="513"/>
      <c r="BY1314" s="513"/>
      <c r="BZ1314" s="513"/>
      <c r="CA1314" s="513"/>
      <c r="CB1314" s="513"/>
      <c r="CC1314" s="1972"/>
      <c r="CD1314" s="1499"/>
      <c r="CE1314" s="1500"/>
      <c r="CF1314" s="1501"/>
      <c r="CG1314" s="1500"/>
      <c r="CH1314" s="1500"/>
      <c r="CI1314" s="1500"/>
      <c r="CJ1314" s="1976"/>
      <c r="CK1314" s="1519"/>
      <c r="CL1314" s="1509"/>
    </row>
    <row r="1315" spans="1:90" s="514" customFormat="1">
      <c r="A1315" s="511"/>
      <c r="B1315" s="512"/>
      <c r="C1315" s="1493"/>
      <c r="D1315" s="1493"/>
      <c r="E1315" s="1493"/>
      <c r="F1315" s="1493"/>
      <c r="G1315" s="1493"/>
      <c r="H1315" s="1530"/>
      <c r="I1315" s="1972"/>
      <c r="J1315" s="1542"/>
      <c r="K1315" s="513"/>
      <c r="L1315" s="513"/>
      <c r="M1315" s="513"/>
      <c r="N1315" s="513"/>
      <c r="O1315" s="513"/>
      <c r="P1315" s="513"/>
      <c r="Q1315" s="513"/>
      <c r="R1315" s="513"/>
      <c r="S1315" s="513"/>
      <c r="T1315" s="513"/>
      <c r="U1315" s="513"/>
      <c r="V1315" s="513"/>
      <c r="W1315" s="513"/>
      <c r="X1315" s="513"/>
      <c r="Y1315" s="513"/>
      <c r="Z1315" s="513"/>
      <c r="AA1315" s="513"/>
      <c r="AB1315" s="513"/>
      <c r="AC1315" s="513"/>
      <c r="AD1315" s="513"/>
      <c r="AE1315" s="513"/>
      <c r="AF1315" s="513"/>
      <c r="AG1315" s="513"/>
      <c r="AH1315" s="513"/>
      <c r="AI1315" s="513"/>
      <c r="AJ1315" s="513"/>
      <c r="AK1315" s="513"/>
      <c r="AL1315" s="513"/>
      <c r="AM1315" s="513"/>
      <c r="AN1315" s="513"/>
      <c r="AO1315" s="513"/>
      <c r="AP1315" s="513"/>
      <c r="AQ1315" s="513"/>
      <c r="AR1315" s="513"/>
      <c r="AS1315" s="513"/>
      <c r="AT1315" s="513"/>
      <c r="AU1315" s="513"/>
      <c r="AV1315" s="513"/>
      <c r="AW1315" s="513"/>
      <c r="AX1315" s="513"/>
      <c r="AY1315" s="513"/>
      <c r="AZ1315" s="513"/>
      <c r="BA1315" s="513"/>
      <c r="BB1315" s="513"/>
      <c r="BC1315" s="513"/>
      <c r="BD1315" s="513"/>
      <c r="BE1315" s="513"/>
      <c r="BF1315" s="513"/>
      <c r="BG1315" s="513"/>
      <c r="BH1315" s="513"/>
      <c r="BI1315" s="513"/>
      <c r="BJ1315" s="513"/>
      <c r="BK1315" s="513"/>
      <c r="BL1315" s="513"/>
      <c r="BM1315" s="513"/>
      <c r="BN1315" s="513"/>
      <c r="BO1315" s="513"/>
      <c r="BP1315" s="513"/>
      <c r="BQ1315" s="513"/>
      <c r="BR1315" s="513"/>
      <c r="BS1315" s="513"/>
      <c r="BT1315" s="513"/>
      <c r="BU1315" s="513"/>
      <c r="BV1315" s="513"/>
      <c r="BW1315" s="513"/>
      <c r="BX1315" s="513"/>
      <c r="BY1315" s="513"/>
      <c r="BZ1315" s="513"/>
      <c r="CA1315" s="513"/>
      <c r="CB1315" s="513"/>
      <c r="CC1315" s="1972"/>
      <c r="CD1315" s="1499"/>
      <c r="CE1315" s="1500"/>
      <c r="CF1315" s="1501"/>
      <c r="CG1315" s="1500"/>
      <c r="CH1315" s="1500"/>
      <c r="CI1315" s="1500"/>
      <c r="CJ1315" s="1976"/>
      <c r="CK1315" s="1519"/>
      <c r="CL1315" s="1509"/>
    </row>
    <row r="1316" spans="1:90" s="514" customFormat="1">
      <c r="A1316" s="511"/>
      <c r="B1316" s="512"/>
      <c r="C1316" s="1493"/>
      <c r="D1316" s="1493"/>
      <c r="E1316" s="1493"/>
      <c r="F1316" s="1493"/>
      <c r="G1316" s="1493"/>
      <c r="H1316" s="1530"/>
      <c r="I1316" s="1972"/>
      <c r="J1316" s="1542"/>
      <c r="K1316" s="513"/>
      <c r="L1316" s="513"/>
      <c r="M1316" s="513"/>
      <c r="N1316" s="513"/>
      <c r="O1316" s="513"/>
      <c r="P1316" s="513"/>
      <c r="Q1316" s="513"/>
      <c r="R1316" s="513"/>
      <c r="S1316" s="513"/>
      <c r="T1316" s="513"/>
      <c r="U1316" s="513"/>
      <c r="V1316" s="513"/>
      <c r="W1316" s="513"/>
      <c r="X1316" s="513"/>
      <c r="Y1316" s="513"/>
      <c r="Z1316" s="513"/>
      <c r="AA1316" s="513"/>
      <c r="AB1316" s="513"/>
      <c r="AC1316" s="513"/>
      <c r="AD1316" s="513"/>
      <c r="AE1316" s="513"/>
      <c r="AF1316" s="513"/>
      <c r="AG1316" s="513"/>
      <c r="AH1316" s="513"/>
      <c r="AI1316" s="513"/>
      <c r="AJ1316" s="513"/>
      <c r="AK1316" s="513"/>
      <c r="AL1316" s="513"/>
      <c r="AM1316" s="513"/>
      <c r="AN1316" s="513"/>
      <c r="AO1316" s="513"/>
      <c r="AP1316" s="513"/>
      <c r="AQ1316" s="513"/>
      <c r="AR1316" s="513"/>
      <c r="AS1316" s="513"/>
      <c r="AT1316" s="513"/>
      <c r="AU1316" s="513"/>
      <c r="AV1316" s="513"/>
      <c r="AW1316" s="513"/>
      <c r="AX1316" s="513"/>
      <c r="AY1316" s="513"/>
      <c r="AZ1316" s="513"/>
      <c r="BA1316" s="513"/>
      <c r="BB1316" s="513"/>
      <c r="BC1316" s="513"/>
      <c r="BD1316" s="513"/>
      <c r="BE1316" s="513"/>
      <c r="BF1316" s="513"/>
      <c r="BG1316" s="513"/>
      <c r="BH1316" s="513"/>
      <c r="BI1316" s="513"/>
      <c r="BJ1316" s="513"/>
      <c r="BK1316" s="513"/>
      <c r="BL1316" s="513"/>
      <c r="BM1316" s="513"/>
      <c r="BN1316" s="513"/>
      <c r="BO1316" s="513"/>
      <c r="BP1316" s="513"/>
      <c r="BQ1316" s="513"/>
      <c r="BR1316" s="513"/>
      <c r="BS1316" s="513"/>
      <c r="BT1316" s="513"/>
      <c r="BU1316" s="513"/>
      <c r="BV1316" s="513"/>
      <c r="BW1316" s="513"/>
      <c r="BX1316" s="513"/>
      <c r="BY1316" s="513"/>
      <c r="BZ1316" s="513"/>
      <c r="CA1316" s="513"/>
      <c r="CB1316" s="513"/>
      <c r="CC1316" s="1972"/>
      <c r="CD1316" s="1499"/>
      <c r="CE1316" s="1500"/>
      <c r="CF1316" s="1501"/>
      <c r="CG1316" s="1500"/>
      <c r="CH1316" s="1500"/>
      <c r="CI1316" s="1500"/>
      <c r="CJ1316" s="1976"/>
      <c r="CK1316" s="1519"/>
      <c r="CL1316" s="1509"/>
    </row>
    <row r="1317" spans="1:90" s="514" customFormat="1">
      <c r="A1317" s="511"/>
      <c r="B1317" s="512"/>
      <c r="C1317" s="1493"/>
      <c r="D1317" s="1493"/>
      <c r="E1317" s="1493"/>
      <c r="F1317" s="1493"/>
      <c r="G1317" s="1493"/>
      <c r="H1317" s="1530"/>
      <c r="I1317" s="1972"/>
      <c r="J1317" s="1542"/>
      <c r="K1317" s="513"/>
      <c r="L1317" s="513"/>
      <c r="M1317" s="513"/>
      <c r="N1317" s="513"/>
      <c r="O1317" s="513"/>
      <c r="P1317" s="513"/>
      <c r="Q1317" s="513"/>
      <c r="R1317" s="513"/>
      <c r="S1317" s="513"/>
      <c r="T1317" s="513"/>
      <c r="U1317" s="513"/>
      <c r="V1317" s="513"/>
      <c r="W1317" s="513"/>
      <c r="X1317" s="513"/>
      <c r="Y1317" s="513"/>
      <c r="Z1317" s="513"/>
      <c r="AA1317" s="513"/>
      <c r="AB1317" s="513"/>
      <c r="AC1317" s="513"/>
      <c r="AD1317" s="513"/>
      <c r="AE1317" s="513"/>
      <c r="AF1317" s="513"/>
      <c r="AG1317" s="513"/>
      <c r="AH1317" s="513"/>
      <c r="AI1317" s="513"/>
      <c r="AJ1317" s="513"/>
      <c r="AK1317" s="513"/>
      <c r="AL1317" s="513"/>
      <c r="AM1317" s="513"/>
      <c r="AN1317" s="513"/>
      <c r="AO1317" s="513"/>
      <c r="AP1317" s="513"/>
      <c r="AQ1317" s="513"/>
      <c r="AR1317" s="513"/>
      <c r="AS1317" s="513"/>
      <c r="AT1317" s="513"/>
      <c r="AU1317" s="513"/>
      <c r="AV1317" s="513"/>
      <c r="AW1317" s="513"/>
      <c r="AX1317" s="513"/>
      <c r="AY1317" s="513"/>
      <c r="AZ1317" s="513"/>
      <c r="BA1317" s="513"/>
      <c r="BB1317" s="513"/>
      <c r="BC1317" s="513"/>
      <c r="BD1317" s="513"/>
      <c r="BE1317" s="513"/>
      <c r="BF1317" s="513"/>
      <c r="BG1317" s="513"/>
      <c r="BH1317" s="513"/>
      <c r="BI1317" s="513"/>
      <c r="BJ1317" s="513"/>
      <c r="BK1317" s="513"/>
      <c r="BL1317" s="513"/>
      <c r="BM1317" s="513"/>
      <c r="BN1317" s="513"/>
      <c r="BO1317" s="513"/>
      <c r="BP1317" s="513"/>
      <c r="BQ1317" s="513"/>
      <c r="BR1317" s="513"/>
      <c r="BS1317" s="513"/>
      <c r="BT1317" s="513"/>
      <c r="BU1317" s="513"/>
      <c r="BV1317" s="513"/>
      <c r="BW1317" s="513"/>
      <c r="BX1317" s="513"/>
      <c r="BY1317" s="513"/>
      <c r="BZ1317" s="513"/>
      <c r="CA1317" s="513"/>
      <c r="CB1317" s="513"/>
      <c r="CC1317" s="1972"/>
      <c r="CD1317" s="1499"/>
      <c r="CE1317" s="1500"/>
      <c r="CF1317" s="1501"/>
      <c r="CG1317" s="1500"/>
      <c r="CH1317" s="1500"/>
      <c r="CI1317" s="1500"/>
      <c r="CJ1317" s="1976"/>
      <c r="CK1317" s="1519"/>
      <c r="CL1317" s="1509"/>
    </row>
    <row r="1318" spans="1:90" s="514" customFormat="1">
      <c r="A1318" s="511"/>
      <c r="B1318" s="512"/>
      <c r="C1318" s="1493"/>
      <c r="D1318" s="1493"/>
      <c r="E1318" s="1493"/>
      <c r="F1318" s="1493"/>
      <c r="G1318" s="1493"/>
      <c r="H1318" s="1530"/>
      <c r="I1318" s="1972"/>
      <c r="J1318" s="1542"/>
      <c r="K1318" s="513"/>
      <c r="L1318" s="513"/>
      <c r="M1318" s="513"/>
      <c r="N1318" s="513"/>
      <c r="O1318" s="513"/>
      <c r="P1318" s="513"/>
      <c r="Q1318" s="513"/>
      <c r="R1318" s="513"/>
      <c r="S1318" s="513"/>
      <c r="T1318" s="513"/>
      <c r="U1318" s="513"/>
      <c r="V1318" s="513"/>
      <c r="W1318" s="513"/>
      <c r="X1318" s="513"/>
      <c r="Y1318" s="513"/>
      <c r="Z1318" s="513"/>
      <c r="AA1318" s="513"/>
      <c r="AB1318" s="513"/>
      <c r="AC1318" s="513"/>
      <c r="AD1318" s="513"/>
      <c r="AE1318" s="513"/>
      <c r="AF1318" s="513"/>
      <c r="AG1318" s="513"/>
      <c r="AH1318" s="513"/>
      <c r="AI1318" s="513"/>
      <c r="AJ1318" s="513"/>
      <c r="AK1318" s="513"/>
      <c r="AL1318" s="513"/>
      <c r="AM1318" s="513"/>
      <c r="AN1318" s="513"/>
      <c r="AO1318" s="513"/>
      <c r="AP1318" s="513"/>
      <c r="AQ1318" s="513"/>
      <c r="AR1318" s="513"/>
      <c r="AS1318" s="513"/>
      <c r="AT1318" s="513"/>
      <c r="AU1318" s="513"/>
      <c r="AV1318" s="513"/>
      <c r="AW1318" s="513"/>
      <c r="AX1318" s="513"/>
      <c r="AY1318" s="513"/>
      <c r="AZ1318" s="513"/>
      <c r="BA1318" s="513"/>
      <c r="BB1318" s="513"/>
      <c r="BC1318" s="513"/>
      <c r="BD1318" s="513"/>
      <c r="BE1318" s="513"/>
      <c r="BF1318" s="513"/>
      <c r="BG1318" s="513"/>
      <c r="BH1318" s="513"/>
      <c r="BI1318" s="513"/>
      <c r="BJ1318" s="513"/>
      <c r="BK1318" s="513"/>
      <c r="BL1318" s="513"/>
      <c r="BM1318" s="513"/>
      <c r="BN1318" s="513"/>
      <c r="BO1318" s="513"/>
      <c r="BP1318" s="513"/>
      <c r="BQ1318" s="513"/>
      <c r="BR1318" s="513"/>
      <c r="BS1318" s="513"/>
      <c r="BT1318" s="513"/>
      <c r="BU1318" s="513"/>
      <c r="BV1318" s="513"/>
      <c r="BW1318" s="513"/>
      <c r="BX1318" s="513"/>
      <c r="BY1318" s="513"/>
      <c r="BZ1318" s="513"/>
      <c r="CA1318" s="513"/>
      <c r="CB1318" s="513"/>
      <c r="CC1318" s="1972"/>
      <c r="CD1318" s="1499"/>
      <c r="CE1318" s="1500"/>
      <c r="CF1318" s="1501"/>
      <c r="CG1318" s="1500"/>
      <c r="CH1318" s="1500"/>
      <c r="CI1318" s="1500"/>
      <c r="CJ1318" s="1976"/>
      <c r="CK1318" s="1519"/>
      <c r="CL1318" s="1509"/>
    </row>
    <row r="1319" spans="1:90" s="514" customFormat="1">
      <c r="A1319" s="511"/>
      <c r="B1319" s="512"/>
      <c r="C1319" s="1493"/>
      <c r="D1319" s="1493"/>
      <c r="E1319" s="1493"/>
      <c r="F1319" s="1493"/>
      <c r="G1319" s="1493"/>
      <c r="H1319" s="1530"/>
      <c r="I1319" s="1972"/>
      <c r="J1319" s="1542"/>
      <c r="K1319" s="513"/>
      <c r="L1319" s="513"/>
      <c r="M1319" s="513"/>
      <c r="N1319" s="513"/>
      <c r="O1319" s="513"/>
      <c r="P1319" s="513"/>
      <c r="Q1319" s="513"/>
      <c r="R1319" s="513"/>
      <c r="S1319" s="513"/>
      <c r="T1319" s="513"/>
      <c r="U1319" s="513"/>
      <c r="V1319" s="513"/>
      <c r="W1319" s="513"/>
      <c r="X1319" s="513"/>
      <c r="Y1319" s="513"/>
      <c r="Z1319" s="513"/>
      <c r="AA1319" s="513"/>
      <c r="AB1319" s="513"/>
      <c r="AC1319" s="513"/>
      <c r="AD1319" s="513"/>
      <c r="AE1319" s="513"/>
      <c r="AF1319" s="513"/>
      <c r="AG1319" s="513"/>
      <c r="AH1319" s="513"/>
      <c r="AI1319" s="513"/>
      <c r="AJ1319" s="513"/>
      <c r="AK1319" s="513"/>
      <c r="AL1319" s="513"/>
      <c r="AM1319" s="513"/>
      <c r="AN1319" s="513"/>
      <c r="AO1319" s="513"/>
      <c r="AP1319" s="513"/>
      <c r="AQ1319" s="513"/>
      <c r="AR1319" s="513"/>
      <c r="AS1319" s="513"/>
      <c r="AT1319" s="513"/>
      <c r="AU1319" s="513"/>
      <c r="AV1319" s="513"/>
      <c r="AW1319" s="513"/>
      <c r="AX1319" s="513"/>
      <c r="AY1319" s="513"/>
      <c r="AZ1319" s="513"/>
      <c r="BA1319" s="513"/>
      <c r="BB1319" s="513"/>
      <c r="BC1319" s="513"/>
      <c r="BD1319" s="513"/>
      <c r="BE1319" s="513"/>
      <c r="BF1319" s="513"/>
      <c r="BG1319" s="513"/>
      <c r="BH1319" s="513"/>
      <c r="BI1319" s="513"/>
      <c r="BJ1319" s="513"/>
      <c r="BK1319" s="513"/>
      <c r="BL1319" s="513"/>
      <c r="BM1319" s="513"/>
      <c r="BN1319" s="513"/>
      <c r="BO1319" s="513"/>
      <c r="BP1319" s="513"/>
      <c r="BQ1319" s="513"/>
      <c r="BR1319" s="513"/>
      <c r="BS1319" s="513"/>
      <c r="BT1319" s="513"/>
      <c r="BU1319" s="513"/>
      <c r="BV1319" s="513"/>
      <c r="BW1319" s="513"/>
      <c r="BX1319" s="513"/>
      <c r="BY1319" s="513"/>
      <c r="BZ1319" s="513"/>
      <c r="CA1319" s="513"/>
      <c r="CB1319" s="513"/>
      <c r="CC1319" s="1972"/>
      <c r="CD1319" s="1499"/>
      <c r="CE1319" s="1500"/>
      <c r="CF1319" s="1501"/>
      <c r="CG1319" s="1500"/>
      <c r="CH1319" s="1500"/>
      <c r="CI1319" s="1500"/>
      <c r="CJ1319" s="1976"/>
      <c r="CK1319" s="1519"/>
      <c r="CL1319" s="1509"/>
    </row>
    <row r="1320" spans="1:90" s="514" customFormat="1">
      <c r="A1320" s="511"/>
      <c r="B1320" s="512"/>
      <c r="C1320" s="1493"/>
      <c r="D1320" s="1493"/>
      <c r="E1320" s="1493"/>
      <c r="F1320" s="1493"/>
      <c r="G1320" s="1493"/>
      <c r="H1320" s="1530"/>
      <c r="I1320" s="1972"/>
      <c r="J1320" s="1542"/>
      <c r="K1320" s="513"/>
      <c r="L1320" s="513"/>
      <c r="M1320" s="513"/>
      <c r="N1320" s="513"/>
      <c r="O1320" s="513"/>
      <c r="P1320" s="513"/>
      <c r="Q1320" s="513"/>
      <c r="R1320" s="513"/>
      <c r="S1320" s="513"/>
      <c r="T1320" s="513"/>
      <c r="U1320" s="513"/>
      <c r="V1320" s="513"/>
      <c r="W1320" s="513"/>
      <c r="X1320" s="513"/>
      <c r="Y1320" s="513"/>
      <c r="Z1320" s="513"/>
      <c r="AA1320" s="513"/>
      <c r="AB1320" s="513"/>
      <c r="AC1320" s="513"/>
      <c r="AD1320" s="513"/>
      <c r="AE1320" s="513"/>
      <c r="AF1320" s="513"/>
      <c r="AG1320" s="513"/>
      <c r="AH1320" s="513"/>
      <c r="AI1320" s="513"/>
      <c r="AJ1320" s="513"/>
      <c r="AK1320" s="513"/>
      <c r="AL1320" s="513"/>
      <c r="AM1320" s="513"/>
      <c r="AN1320" s="513"/>
      <c r="AO1320" s="513"/>
      <c r="AP1320" s="513"/>
      <c r="AQ1320" s="513"/>
      <c r="AR1320" s="513"/>
      <c r="AS1320" s="513"/>
      <c r="AT1320" s="513"/>
      <c r="AU1320" s="513"/>
      <c r="AV1320" s="513"/>
      <c r="AW1320" s="513"/>
      <c r="AX1320" s="513"/>
      <c r="AY1320" s="513"/>
      <c r="AZ1320" s="513"/>
      <c r="BA1320" s="513"/>
      <c r="BB1320" s="513"/>
      <c r="BC1320" s="513"/>
      <c r="BD1320" s="513"/>
      <c r="BE1320" s="513"/>
      <c r="BF1320" s="513"/>
      <c r="BG1320" s="513"/>
      <c r="BH1320" s="513"/>
      <c r="BI1320" s="513"/>
      <c r="BJ1320" s="513"/>
      <c r="BK1320" s="513"/>
      <c r="BL1320" s="513"/>
      <c r="BM1320" s="513"/>
      <c r="BN1320" s="513"/>
      <c r="BO1320" s="513"/>
      <c r="BP1320" s="513"/>
      <c r="BQ1320" s="513"/>
      <c r="BR1320" s="513"/>
      <c r="BS1320" s="513"/>
      <c r="BT1320" s="513"/>
      <c r="BU1320" s="513"/>
      <c r="BV1320" s="513"/>
      <c r="BW1320" s="513"/>
      <c r="BX1320" s="513"/>
      <c r="BY1320" s="513"/>
      <c r="BZ1320" s="513"/>
      <c r="CA1320" s="513"/>
      <c r="CB1320" s="513"/>
      <c r="CC1320" s="1972"/>
      <c r="CD1320" s="1499"/>
      <c r="CE1320" s="1500"/>
      <c r="CF1320" s="1501"/>
      <c r="CG1320" s="1500"/>
      <c r="CH1320" s="1500"/>
      <c r="CI1320" s="1500"/>
      <c r="CJ1320" s="1976"/>
      <c r="CK1320" s="1519"/>
      <c r="CL1320" s="1509"/>
    </row>
    <row r="1321" spans="1:90" s="514" customFormat="1">
      <c r="A1321" s="511"/>
      <c r="B1321" s="512"/>
      <c r="C1321" s="1493"/>
      <c r="D1321" s="1493"/>
      <c r="E1321" s="1493"/>
      <c r="F1321" s="1493"/>
      <c r="G1321" s="1493"/>
      <c r="H1321" s="1530"/>
      <c r="I1321" s="1972"/>
      <c r="J1321" s="1542"/>
      <c r="K1321" s="513"/>
      <c r="L1321" s="513"/>
      <c r="M1321" s="513"/>
      <c r="N1321" s="513"/>
      <c r="O1321" s="513"/>
      <c r="P1321" s="513"/>
      <c r="Q1321" s="513"/>
      <c r="R1321" s="513"/>
      <c r="S1321" s="513"/>
      <c r="T1321" s="513"/>
      <c r="U1321" s="513"/>
      <c r="V1321" s="513"/>
      <c r="W1321" s="513"/>
      <c r="X1321" s="513"/>
      <c r="Y1321" s="513"/>
      <c r="Z1321" s="513"/>
      <c r="AA1321" s="513"/>
      <c r="AB1321" s="513"/>
      <c r="AC1321" s="513"/>
      <c r="AD1321" s="513"/>
      <c r="AE1321" s="513"/>
      <c r="AF1321" s="513"/>
      <c r="AG1321" s="513"/>
      <c r="AH1321" s="513"/>
      <c r="AI1321" s="513"/>
      <c r="AJ1321" s="513"/>
      <c r="AK1321" s="513"/>
      <c r="AL1321" s="513"/>
      <c r="AM1321" s="513"/>
      <c r="AN1321" s="513"/>
      <c r="AO1321" s="513"/>
      <c r="AP1321" s="513"/>
      <c r="AQ1321" s="513"/>
      <c r="AR1321" s="513"/>
      <c r="AS1321" s="513"/>
      <c r="AT1321" s="513"/>
      <c r="AU1321" s="513"/>
      <c r="AV1321" s="513"/>
      <c r="AW1321" s="513"/>
      <c r="AX1321" s="513"/>
      <c r="AY1321" s="513"/>
      <c r="AZ1321" s="513"/>
      <c r="BA1321" s="513"/>
      <c r="BB1321" s="513"/>
      <c r="BC1321" s="513"/>
      <c r="BD1321" s="513"/>
      <c r="BE1321" s="513"/>
      <c r="BF1321" s="513"/>
      <c r="BG1321" s="513"/>
      <c r="BH1321" s="513"/>
      <c r="BI1321" s="513"/>
      <c r="BJ1321" s="513"/>
      <c r="BK1321" s="513"/>
      <c r="BL1321" s="513"/>
      <c r="BM1321" s="513"/>
      <c r="BN1321" s="513"/>
      <c r="BO1321" s="513"/>
      <c r="BP1321" s="513"/>
      <c r="BQ1321" s="513"/>
      <c r="BR1321" s="513"/>
      <c r="BS1321" s="513"/>
      <c r="BT1321" s="513"/>
      <c r="BU1321" s="513"/>
      <c r="BV1321" s="513"/>
      <c r="BW1321" s="513"/>
      <c r="BX1321" s="513"/>
      <c r="BY1321" s="513"/>
      <c r="BZ1321" s="513"/>
      <c r="CA1321" s="513"/>
      <c r="CB1321" s="513"/>
      <c r="CC1321" s="1972"/>
      <c r="CD1321" s="1499"/>
      <c r="CE1321" s="1500"/>
      <c r="CF1321" s="1501"/>
      <c r="CG1321" s="1500"/>
      <c r="CH1321" s="1500"/>
      <c r="CI1321" s="1500"/>
      <c r="CJ1321" s="1976"/>
      <c r="CK1321" s="1519"/>
      <c r="CL1321" s="1509"/>
    </row>
    <row r="1322" spans="1:90" s="514" customFormat="1">
      <c r="A1322" s="511"/>
      <c r="B1322" s="512"/>
      <c r="C1322" s="1493"/>
      <c r="D1322" s="1493"/>
      <c r="E1322" s="1493"/>
      <c r="F1322" s="1493"/>
      <c r="G1322" s="1493"/>
      <c r="H1322" s="1530"/>
      <c r="I1322" s="1972"/>
      <c r="J1322" s="1542"/>
      <c r="K1322" s="513"/>
      <c r="L1322" s="513"/>
      <c r="M1322" s="513"/>
      <c r="N1322" s="513"/>
      <c r="O1322" s="513"/>
      <c r="P1322" s="513"/>
      <c r="Q1322" s="513"/>
      <c r="R1322" s="513"/>
      <c r="S1322" s="513"/>
      <c r="T1322" s="513"/>
      <c r="U1322" s="513"/>
      <c r="V1322" s="513"/>
      <c r="W1322" s="513"/>
      <c r="X1322" s="513"/>
      <c r="Y1322" s="513"/>
      <c r="Z1322" s="513"/>
      <c r="AA1322" s="513"/>
      <c r="AB1322" s="513"/>
      <c r="AC1322" s="513"/>
      <c r="AD1322" s="513"/>
      <c r="AE1322" s="513"/>
      <c r="AF1322" s="513"/>
      <c r="AG1322" s="513"/>
      <c r="AH1322" s="513"/>
      <c r="AI1322" s="513"/>
      <c r="AJ1322" s="513"/>
      <c r="AK1322" s="513"/>
      <c r="AL1322" s="513"/>
      <c r="AM1322" s="513"/>
      <c r="AN1322" s="513"/>
      <c r="AO1322" s="513"/>
      <c r="AP1322" s="513"/>
      <c r="AQ1322" s="513"/>
      <c r="AR1322" s="513"/>
      <c r="AS1322" s="513"/>
      <c r="AT1322" s="513"/>
      <c r="AU1322" s="513"/>
      <c r="AV1322" s="513"/>
      <c r="AW1322" s="513"/>
      <c r="AX1322" s="513"/>
      <c r="AY1322" s="513"/>
      <c r="AZ1322" s="513"/>
      <c r="BA1322" s="513"/>
      <c r="BB1322" s="513"/>
      <c r="BC1322" s="513"/>
      <c r="BD1322" s="513"/>
      <c r="BE1322" s="513"/>
      <c r="BF1322" s="513"/>
      <c r="BG1322" s="513"/>
      <c r="BH1322" s="513"/>
      <c r="BI1322" s="513"/>
      <c r="BJ1322" s="513"/>
      <c r="BK1322" s="513"/>
      <c r="BL1322" s="513"/>
      <c r="BM1322" s="513"/>
      <c r="BN1322" s="513"/>
      <c r="BO1322" s="513"/>
      <c r="BP1322" s="513"/>
      <c r="BQ1322" s="513"/>
      <c r="BR1322" s="513"/>
      <c r="BS1322" s="513"/>
      <c r="BT1322" s="513"/>
      <c r="BU1322" s="513"/>
      <c r="BV1322" s="513"/>
      <c r="BW1322" s="513"/>
      <c r="BX1322" s="513"/>
      <c r="BY1322" s="513"/>
      <c r="BZ1322" s="513"/>
      <c r="CA1322" s="513"/>
      <c r="CB1322" s="513"/>
      <c r="CC1322" s="1972"/>
      <c r="CD1322" s="1499"/>
      <c r="CE1322" s="1500"/>
      <c r="CF1322" s="1501"/>
      <c r="CG1322" s="1500"/>
      <c r="CH1322" s="1500"/>
      <c r="CI1322" s="1500"/>
      <c r="CJ1322" s="1976"/>
      <c r="CK1322" s="1519"/>
      <c r="CL1322" s="1509"/>
    </row>
    <row r="1323" spans="1:90" s="514" customFormat="1">
      <c r="A1323" s="511"/>
      <c r="B1323" s="512"/>
      <c r="C1323" s="1493"/>
      <c r="D1323" s="1493"/>
      <c r="E1323" s="1493"/>
      <c r="F1323" s="1493"/>
      <c r="G1323" s="1493"/>
      <c r="H1323" s="1530"/>
      <c r="I1323" s="1972"/>
      <c r="J1323" s="1542"/>
      <c r="K1323" s="513"/>
      <c r="L1323" s="513"/>
      <c r="M1323" s="513"/>
      <c r="N1323" s="513"/>
      <c r="O1323" s="513"/>
      <c r="P1323" s="513"/>
      <c r="Q1323" s="513"/>
      <c r="R1323" s="513"/>
      <c r="S1323" s="513"/>
      <c r="T1323" s="513"/>
      <c r="U1323" s="513"/>
      <c r="V1323" s="513"/>
      <c r="W1323" s="513"/>
      <c r="X1323" s="513"/>
      <c r="Y1323" s="513"/>
      <c r="Z1323" s="513"/>
      <c r="AA1323" s="513"/>
      <c r="AB1323" s="513"/>
      <c r="AC1323" s="513"/>
      <c r="AD1323" s="513"/>
      <c r="AE1323" s="513"/>
      <c r="AF1323" s="513"/>
      <c r="AG1323" s="513"/>
      <c r="AH1323" s="513"/>
      <c r="AI1323" s="513"/>
      <c r="AJ1323" s="513"/>
      <c r="AK1323" s="513"/>
      <c r="AL1323" s="513"/>
      <c r="AM1323" s="513"/>
      <c r="AN1323" s="513"/>
      <c r="AO1323" s="513"/>
      <c r="AP1323" s="513"/>
      <c r="AQ1323" s="513"/>
      <c r="AR1323" s="513"/>
      <c r="AS1323" s="513"/>
      <c r="AT1323" s="513"/>
      <c r="AU1323" s="513"/>
      <c r="AV1323" s="513"/>
      <c r="AW1323" s="513"/>
      <c r="AX1323" s="513"/>
      <c r="AY1323" s="513"/>
      <c r="AZ1323" s="513"/>
      <c r="BA1323" s="513"/>
      <c r="BB1323" s="513"/>
      <c r="BC1323" s="513"/>
      <c r="BD1323" s="513"/>
      <c r="BE1323" s="513"/>
      <c r="BF1323" s="513"/>
      <c r="BG1323" s="513"/>
      <c r="BH1323" s="513"/>
      <c r="BI1323" s="513"/>
      <c r="BJ1323" s="513"/>
      <c r="BK1323" s="513"/>
      <c r="BL1323" s="513"/>
      <c r="BM1323" s="513"/>
      <c r="BN1323" s="513"/>
      <c r="BO1323" s="513"/>
      <c r="BP1323" s="513"/>
      <c r="BQ1323" s="513"/>
      <c r="BR1323" s="513"/>
      <c r="BS1323" s="513"/>
      <c r="BT1323" s="513"/>
      <c r="BU1323" s="513"/>
      <c r="BV1323" s="513"/>
      <c r="BW1323" s="513"/>
      <c r="BX1323" s="513"/>
      <c r="BY1323" s="513"/>
      <c r="BZ1323" s="513"/>
      <c r="CA1323" s="513"/>
      <c r="CB1323" s="513"/>
      <c r="CC1323" s="1972"/>
      <c r="CD1323" s="1499"/>
      <c r="CE1323" s="1500"/>
      <c r="CF1323" s="1501"/>
      <c r="CG1323" s="1500"/>
      <c r="CH1323" s="1500"/>
      <c r="CI1323" s="1500"/>
      <c r="CJ1323" s="1976"/>
      <c r="CK1323" s="1519"/>
      <c r="CL1323" s="1509"/>
    </row>
    <row r="1324" spans="1:90" s="514" customFormat="1">
      <c r="A1324" s="511"/>
      <c r="B1324" s="512"/>
      <c r="C1324" s="1493"/>
      <c r="D1324" s="1493"/>
      <c r="E1324" s="1493"/>
      <c r="F1324" s="1493"/>
      <c r="G1324" s="1493"/>
      <c r="H1324" s="1530"/>
      <c r="I1324" s="1972"/>
      <c r="J1324" s="1542"/>
      <c r="K1324" s="513"/>
      <c r="L1324" s="513"/>
      <c r="M1324" s="513"/>
      <c r="N1324" s="513"/>
      <c r="O1324" s="513"/>
      <c r="P1324" s="513"/>
      <c r="Q1324" s="513"/>
      <c r="R1324" s="513"/>
      <c r="S1324" s="513"/>
      <c r="T1324" s="513"/>
      <c r="U1324" s="513"/>
      <c r="V1324" s="513"/>
      <c r="W1324" s="513"/>
      <c r="X1324" s="513"/>
      <c r="Y1324" s="513"/>
      <c r="Z1324" s="513"/>
      <c r="AA1324" s="513"/>
      <c r="AB1324" s="513"/>
      <c r="AC1324" s="513"/>
      <c r="AD1324" s="513"/>
      <c r="AE1324" s="513"/>
      <c r="AF1324" s="513"/>
      <c r="AG1324" s="513"/>
      <c r="AH1324" s="513"/>
      <c r="AI1324" s="513"/>
      <c r="AJ1324" s="513"/>
      <c r="AK1324" s="513"/>
      <c r="AL1324" s="513"/>
      <c r="AM1324" s="513"/>
      <c r="AN1324" s="513"/>
      <c r="AO1324" s="513"/>
      <c r="AP1324" s="513"/>
      <c r="AQ1324" s="513"/>
      <c r="AR1324" s="513"/>
      <c r="AS1324" s="513"/>
      <c r="AT1324" s="513"/>
      <c r="AU1324" s="513"/>
      <c r="AV1324" s="513"/>
      <c r="AW1324" s="513"/>
      <c r="AX1324" s="513"/>
      <c r="AY1324" s="513"/>
      <c r="AZ1324" s="513"/>
      <c r="BA1324" s="513"/>
      <c r="BB1324" s="513"/>
      <c r="BC1324" s="513"/>
      <c r="BD1324" s="513"/>
      <c r="BE1324" s="513"/>
      <c r="BF1324" s="513"/>
      <c r="BG1324" s="513"/>
      <c r="BH1324" s="513"/>
      <c r="BI1324" s="513"/>
      <c r="BJ1324" s="513"/>
      <c r="BK1324" s="513"/>
      <c r="BL1324" s="513"/>
      <c r="BM1324" s="513"/>
      <c r="BN1324" s="513"/>
      <c r="BO1324" s="513"/>
      <c r="BP1324" s="513"/>
      <c r="BQ1324" s="513"/>
      <c r="BR1324" s="513"/>
      <c r="BS1324" s="513"/>
      <c r="BT1324" s="513"/>
      <c r="BU1324" s="513"/>
      <c r="BV1324" s="513"/>
      <c r="BW1324" s="513"/>
      <c r="BX1324" s="513"/>
      <c r="BY1324" s="513"/>
      <c r="BZ1324" s="513"/>
      <c r="CA1324" s="513"/>
      <c r="CB1324" s="513"/>
      <c r="CC1324" s="1972"/>
      <c r="CD1324" s="1499"/>
      <c r="CE1324" s="1500"/>
      <c r="CF1324" s="1501"/>
      <c r="CG1324" s="1500"/>
      <c r="CH1324" s="1500"/>
      <c r="CI1324" s="1500"/>
      <c r="CJ1324" s="1976"/>
      <c r="CK1324" s="1519"/>
      <c r="CL1324" s="1509"/>
    </row>
    <row r="1325" spans="1:90" s="514" customFormat="1">
      <c r="A1325" s="511"/>
      <c r="B1325" s="512"/>
      <c r="C1325" s="1493"/>
      <c r="D1325" s="1493"/>
      <c r="E1325" s="1493"/>
      <c r="F1325" s="1493"/>
      <c r="G1325" s="1493"/>
      <c r="H1325" s="1530"/>
      <c r="I1325" s="1972"/>
      <c r="J1325" s="1542"/>
      <c r="K1325" s="513"/>
      <c r="L1325" s="513"/>
      <c r="M1325" s="513"/>
      <c r="N1325" s="513"/>
      <c r="O1325" s="513"/>
      <c r="P1325" s="513"/>
      <c r="Q1325" s="513"/>
      <c r="R1325" s="513"/>
      <c r="S1325" s="513"/>
      <c r="T1325" s="513"/>
      <c r="U1325" s="513"/>
      <c r="V1325" s="513"/>
      <c r="W1325" s="513"/>
      <c r="X1325" s="513"/>
      <c r="Y1325" s="513"/>
      <c r="Z1325" s="513"/>
      <c r="AA1325" s="513"/>
      <c r="AB1325" s="513"/>
      <c r="AC1325" s="513"/>
      <c r="AD1325" s="513"/>
      <c r="AE1325" s="513"/>
      <c r="AF1325" s="513"/>
      <c r="AG1325" s="513"/>
      <c r="AH1325" s="513"/>
      <c r="AI1325" s="513"/>
      <c r="AJ1325" s="513"/>
      <c r="AK1325" s="513"/>
      <c r="AL1325" s="513"/>
      <c r="AM1325" s="513"/>
      <c r="AN1325" s="513"/>
      <c r="AO1325" s="513"/>
      <c r="AP1325" s="513"/>
      <c r="AQ1325" s="513"/>
      <c r="AR1325" s="513"/>
      <c r="AS1325" s="513"/>
      <c r="AT1325" s="513"/>
      <c r="AU1325" s="513"/>
      <c r="AV1325" s="513"/>
      <c r="AW1325" s="513"/>
      <c r="AX1325" s="513"/>
      <c r="AY1325" s="513"/>
      <c r="AZ1325" s="513"/>
      <c r="BA1325" s="513"/>
      <c r="BB1325" s="513"/>
      <c r="BC1325" s="513"/>
      <c r="BD1325" s="513"/>
      <c r="BE1325" s="513"/>
      <c r="BF1325" s="513"/>
      <c r="BG1325" s="513"/>
      <c r="BH1325" s="513"/>
      <c r="BI1325" s="513"/>
      <c r="BJ1325" s="513"/>
      <c r="BK1325" s="513"/>
      <c r="BL1325" s="513"/>
      <c r="BM1325" s="513"/>
      <c r="BN1325" s="513"/>
      <c r="BO1325" s="513"/>
      <c r="BP1325" s="513"/>
      <c r="BQ1325" s="513"/>
      <c r="BR1325" s="513"/>
      <c r="BS1325" s="513"/>
      <c r="BT1325" s="513"/>
      <c r="BU1325" s="513"/>
      <c r="BV1325" s="513"/>
      <c r="BW1325" s="513"/>
      <c r="BX1325" s="513"/>
      <c r="BY1325" s="513"/>
      <c r="BZ1325" s="513"/>
      <c r="CA1325" s="513"/>
      <c r="CB1325" s="513"/>
      <c r="CC1325" s="1972"/>
      <c r="CD1325" s="1499"/>
      <c r="CE1325" s="1500"/>
      <c r="CF1325" s="1501"/>
      <c r="CG1325" s="1500"/>
      <c r="CH1325" s="1500"/>
      <c r="CI1325" s="1500"/>
      <c r="CJ1325" s="1976"/>
      <c r="CK1325" s="1519"/>
      <c r="CL1325" s="1509"/>
    </row>
    <row r="1326" spans="1:90" s="514" customFormat="1">
      <c r="A1326" s="511"/>
      <c r="B1326" s="512"/>
      <c r="C1326" s="1493"/>
      <c r="D1326" s="1493"/>
      <c r="E1326" s="1493"/>
      <c r="F1326" s="1493"/>
      <c r="G1326" s="1493"/>
      <c r="H1326" s="1530"/>
      <c r="I1326" s="1972"/>
      <c r="J1326" s="1542"/>
      <c r="K1326" s="513"/>
      <c r="L1326" s="513"/>
      <c r="M1326" s="513"/>
      <c r="N1326" s="513"/>
      <c r="O1326" s="513"/>
      <c r="P1326" s="513"/>
      <c r="Q1326" s="513"/>
      <c r="R1326" s="513"/>
      <c r="S1326" s="513"/>
      <c r="T1326" s="513"/>
      <c r="U1326" s="513"/>
      <c r="V1326" s="513"/>
      <c r="W1326" s="513"/>
      <c r="X1326" s="513"/>
      <c r="Y1326" s="513"/>
      <c r="Z1326" s="513"/>
      <c r="AA1326" s="513"/>
      <c r="AB1326" s="513"/>
      <c r="AC1326" s="513"/>
      <c r="AD1326" s="513"/>
      <c r="AE1326" s="513"/>
      <c r="AF1326" s="513"/>
      <c r="AG1326" s="513"/>
      <c r="AH1326" s="513"/>
      <c r="AI1326" s="513"/>
      <c r="AJ1326" s="513"/>
      <c r="AK1326" s="513"/>
      <c r="AL1326" s="513"/>
      <c r="AM1326" s="513"/>
      <c r="AN1326" s="513"/>
      <c r="AO1326" s="513"/>
      <c r="AP1326" s="513"/>
      <c r="AQ1326" s="513"/>
      <c r="AR1326" s="513"/>
      <c r="AS1326" s="513"/>
      <c r="AT1326" s="513"/>
      <c r="AU1326" s="513"/>
      <c r="AV1326" s="513"/>
      <c r="AW1326" s="513"/>
      <c r="AX1326" s="513"/>
      <c r="AY1326" s="513"/>
      <c r="AZ1326" s="513"/>
      <c r="BA1326" s="513"/>
      <c r="BB1326" s="513"/>
      <c r="BC1326" s="513"/>
      <c r="BD1326" s="513"/>
      <c r="BE1326" s="513"/>
      <c r="BF1326" s="513"/>
      <c r="BG1326" s="513"/>
      <c r="BH1326" s="513"/>
      <c r="BI1326" s="513"/>
      <c r="BJ1326" s="513"/>
      <c r="BK1326" s="513"/>
      <c r="BL1326" s="513"/>
      <c r="BM1326" s="513"/>
      <c r="BN1326" s="513"/>
      <c r="BO1326" s="513"/>
      <c r="BP1326" s="513"/>
      <c r="BQ1326" s="513"/>
      <c r="BR1326" s="513"/>
      <c r="BS1326" s="513"/>
      <c r="BT1326" s="513"/>
      <c r="BU1326" s="513"/>
      <c r="BV1326" s="513"/>
      <c r="BW1326" s="513"/>
      <c r="BX1326" s="513"/>
      <c r="BY1326" s="513"/>
      <c r="BZ1326" s="513"/>
      <c r="CA1326" s="513"/>
      <c r="CB1326" s="513"/>
      <c r="CC1326" s="1972"/>
      <c r="CD1326" s="1499"/>
      <c r="CE1326" s="1500"/>
      <c r="CF1326" s="1501"/>
      <c r="CG1326" s="1500"/>
      <c r="CH1326" s="1500"/>
      <c r="CI1326" s="1500"/>
      <c r="CJ1326" s="1976"/>
      <c r="CK1326" s="1519"/>
      <c r="CL1326" s="1509"/>
    </row>
    <row r="1327" spans="1:90" s="514" customFormat="1">
      <c r="A1327" s="511"/>
      <c r="B1327" s="512"/>
      <c r="C1327" s="1493"/>
      <c r="D1327" s="1493"/>
      <c r="E1327" s="1493"/>
      <c r="F1327" s="1493"/>
      <c r="G1327" s="1493"/>
      <c r="H1327" s="1530"/>
      <c r="I1327" s="1972"/>
      <c r="J1327" s="1542"/>
      <c r="K1327" s="513"/>
      <c r="L1327" s="513"/>
      <c r="M1327" s="513"/>
      <c r="N1327" s="513"/>
      <c r="O1327" s="513"/>
      <c r="P1327" s="513"/>
      <c r="Q1327" s="513"/>
      <c r="R1327" s="513"/>
      <c r="S1327" s="513"/>
      <c r="T1327" s="513"/>
      <c r="U1327" s="513"/>
      <c r="V1327" s="513"/>
      <c r="W1327" s="513"/>
      <c r="X1327" s="513"/>
      <c r="Y1327" s="513"/>
      <c r="Z1327" s="513"/>
      <c r="AA1327" s="513"/>
      <c r="AB1327" s="513"/>
      <c r="AC1327" s="513"/>
      <c r="AD1327" s="513"/>
      <c r="AE1327" s="513"/>
      <c r="AF1327" s="513"/>
      <c r="AG1327" s="513"/>
      <c r="AH1327" s="513"/>
      <c r="AI1327" s="513"/>
      <c r="AJ1327" s="513"/>
      <c r="AK1327" s="513"/>
      <c r="AL1327" s="513"/>
      <c r="AM1327" s="513"/>
      <c r="AN1327" s="513"/>
      <c r="AO1327" s="513"/>
      <c r="AP1327" s="513"/>
      <c r="AQ1327" s="513"/>
      <c r="AR1327" s="513"/>
      <c r="AS1327" s="513"/>
      <c r="AT1327" s="513"/>
      <c r="AU1327" s="513"/>
      <c r="AV1327" s="513"/>
      <c r="AW1327" s="513"/>
      <c r="AX1327" s="513"/>
      <c r="AY1327" s="513"/>
      <c r="AZ1327" s="513"/>
      <c r="BA1327" s="513"/>
      <c r="BB1327" s="513"/>
      <c r="BC1327" s="513"/>
      <c r="BD1327" s="513"/>
      <c r="BE1327" s="513"/>
      <c r="BF1327" s="513"/>
      <c r="BG1327" s="513"/>
      <c r="BH1327" s="513"/>
      <c r="BI1327" s="513"/>
      <c r="BJ1327" s="513"/>
      <c r="BK1327" s="513"/>
      <c r="BL1327" s="513"/>
      <c r="BM1327" s="513"/>
      <c r="BN1327" s="513"/>
      <c r="BO1327" s="513"/>
      <c r="BP1327" s="513"/>
      <c r="BQ1327" s="513"/>
      <c r="BR1327" s="513"/>
      <c r="BS1327" s="513"/>
      <c r="BT1327" s="513"/>
      <c r="BU1327" s="513"/>
      <c r="BV1327" s="513"/>
      <c r="BW1327" s="513"/>
      <c r="BX1327" s="513"/>
      <c r="BY1327" s="513"/>
      <c r="BZ1327" s="513"/>
      <c r="CA1327" s="513"/>
      <c r="CB1327" s="513"/>
      <c r="CC1327" s="1972"/>
      <c r="CD1327" s="1499"/>
      <c r="CE1327" s="1500"/>
      <c r="CF1327" s="1501"/>
      <c r="CG1327" s="1500"/>
      <c r="CH1327" s="1500"/>
      <c r="CI1327" s="1500"/>
      <c r="CJ1327" s="1976"/>
      <c r="CK1327" s="1519"/>
      <c r="CL1327" s="1509"/>
    </row>
    <row r="1328" spans="1:90" s="514" customFormat="1">
      <c r="A1328" s="511"/>
      <c r="B1328" s="512"/>
      <c r="C1328" s="1493"/>
      <c r="D1328" s="1493"/>
      <c r="E1328" s="1493"/>
      <c r="F1328" s="1493"/>
      <c r="G1328" s="1493"/>
      <c r="H1328" s="1530"/>
      <c r="I1328" s="1972"/>
      <c r="J1328" s="1542"/>
      <c r="K1328" s="513"/>
      <c r="L1328" s="513"/>
      <c r="M1328" s="513"/>
      <c r="N1328" s="513"/>
      <c r="O1328" s="513"/>
      <c r="P1328" s="513"/>
      <c r="Q1328" s="513"/>
      <c r="R1328" s="513"/>
      <c r="S1328" s="513"/>
      <c r="T1328" s="513"/>
      <c r="U1328" s="513"/>
      <c r="V1328" s="513"/>
      <c r="W1328" s="513"/>
      <c r="X1328" s="513"/>
      <c r="Y1328" s="513"/>
      <c r="Z1328" s="513"/>
      <c r="AA1328" s="513"/>
      <c r="AB1328" s="513"/>
      <c r="AC1328" s="513"/>
      <c r="AD1328" s="513"/>
      <c r="AE1328" s="513"/>
      <c r="AF1328" s="513"/>
      <c r="AG1328" s="513"/>
      <c r="AH1328" s="513"/>
      <c r="AI1328" s="513"/>
      <c r="AJ1328" s="513"/>
      <c r="AK1328" s="513"/>
      <c r="AL1328" s="513"/>
      <c r="AM1328" s="513"/>
      <c r="AN1328" s="513"/>
      <c r="AO1328" s="513"/>
      <c r="AP1328" s="513"/>
      <c r="AQ1328" s="513"/>
      <c r="AR1328" s="513"/>
      <c r="AS1328" s="513"/>
      <c r="AT1328" s="513"/>
      <c r="AU1328" s="513"/>
      <c r="AV1328" s="513"/>
      <c r="AW1328" s="513"/>
      <c r="AX1328" s="513"/>
      <c r="AY1328" s="513"/>
      <c r="AZ1328" s="513"/>
      <c r="BA1328" s="513"/>
      <c r="BB1328" s="513"/>
      <c r="BC1328" s="513"/>
      <c r="BD1328" s="513"/>
      <c r="BE1328" s="513"/>
      <c r="BF1328" s="513"/>
      <c r="BG1328" s="513"/>
      <c r="BH1328" s="513"/>
      <c r="BI1328" s="513"/>
      <c r="BJ1328" s="513"/>
      <c r="BK1328" s="513"/>
      <c r="BL1328" s="513"/>
      <c r="BM1328" s="513"/>
      <c r="BN1328" s="513"/>
      <c r="BO1328" s="513"/>
      <c r="BP1328" s="513"/>
      <c r="BQ1328" s="513"/>
      <c r="BR1328" s="513"/>
      <c r="BS1328" s="513"/>
      <c r="BT1328" s="513"/>
      <c r="BU1328" s="513"/>
      <c r="BV1328" s="513"/>
      <c r="BW1328" s="513"/>
      <c r="BX1328" s="513"/>
      <c r="BY1328" s="513"/>
      <c r="BZ1328" s="513"/>
      <c r="CA1328" s="513"/>
      <c r="CB1328" s="513"/>
      <c r="CC1328" s="1972"/>
      <c r="CD1328" s="1499"/>
      <c r="CE1328" s="1500"/>
      <c r="CF1328" s="1501"/>
      <c r="CG1328" s="1500"/>
      <c r="CH1328" s="1500"/>
      <c r="CI1328" s="1500"/>
      <c r="CJ1328" s="1976"/>
      <c r="CK1328" s="1519"/>
      <c r="CL1328" s="1509"/>
    </row>
    <row r="1329" spans="1:90" s="514" customFormat="1">
      <c r="A1329" s="511"/>
      <c r="B1329" s="512"/>
      <c r="C1329" s="1493"/>
      <c r="D1329" s="1493"/>
      <c r="E1329" s="1493"/>
      <c r="F1329" s="1493"/>
      <c r="G1329" s="1493"/>
      <c r="H1329" s="1530"/>
      <c r="I1329" s="1972"/>
      <c r="J1329" s="1542"/>
      <c r="K1329" s="513"/>
      <c r="L1329" s="513"/>
      <c r="M1329" s="513"/>
      <c r="N1329" s="513"/>
      <c r="O1329" s="513"/>
      <c r="P1329" s="513"/>
      <c r="Q1329" s="513"/>
      <c r="R1329" s="513"/>
      <c r="S1329" s="513"/>
      <c r="T1329" s="513"/>
      <c r="U1329" s="513"/>
      <c r="V1329" s="513"/>
      <c r="W1329" s="513"/>
      <c r="X1329" s="513"/>
      <c r="Y1329" s="513"/>
      <c r="Z1329" s="513"/>
      <c r="AA1329" s="513"/>
      <c r="AB1329" s="513"/>
      <c r="AC1329" s="513"/>
      <c r="AD1329" s="513"/>
      <c r="AE1329" s="513"/>
      <c r="AF1329" s="513"/>
      <c r="AG1329" s="513"/>
      <c r="AH1329" s="513"/>
      <c r="AI1329" s="513"/>
      <c r="AJ1329" s="513"/>
      <c r="AK1329" s="513"/>
      <c r="AL1329" s="513"/>
      <c r="AM1329" s="513"/>
      <c r="AN1329" s="513"/>
      <c r="AO1329" s="513"/>
      <c r="AP1329" s="513"/>
      <c r="AQ1329" s="513"/>
      <c r="AR1329" s="513"/>
      <c r="AS1329" s="513"/>
      <c r="AT1329" s="513"/>
      <c r="AU1329" s="513"/>
      <c r="AV1329" s="513"/>
      <c r="AW1329" s="513"/>
      <c r="AX1329" s="513"/>
      <c r="AY1329" s="513"/>
      <c r="AZ1329" s="513"/>
      <c r="BA1329" s="513"/>
      <c r="BB1329" s="513"/>
      <c r="BC1329" s="513"/>
      <c r="BD1329" s="513"/>
      <c r="BE1329" s="513"/>
      <c r="BF1329" s="513"/>
      <c r="BG1329" s="513"/>
      <c r="BH1329" s="513"/>
      <c r="BI1329" s="513"/>
      <c r="BJ1329" s="513"/>
      <c r="BK1329" s="513"/>
      <c r="BL1329" s="513"/>
      <c r="BM1329" s="513"/>
      <c r="BN1329" s="513"/>
      <c r="BO1329" s="513"/>
      <c r="BP1329" s="513"/>
      <c r="BQ1329" s="513"/>
      <c r="BR1329" s="513"/>
      <c r="BS1329" s="513"/>
      <c r="BT1329" s="513"/>
      <c r="BU1329" s="513"/>
      <c r="BV1329" s="513"/>
      <c r="BW1329" s="513"/>
      <c r="BX1329" s="513"/>
      <c r="BY1329" s="513"/>
      <c r="BZ1329" s="513"/>
      <c r="CA1329" s="513"/>
      <c r="CB1329" s="513"/>
      <c r="CC1329" s="1972"/>
      <c r="CD1329" s="1499"/>
      <c r="CE1329" s="1500"/>
      <c r="CF1329" s="1501"/>
      <c r="CG1329" s="1500"/>
      <c r="CH1329" s="1500"/>
      <c r="CI1329" s="1500"/>
      <c r="CJ1329" s="1976"/>
      <c r="CK1329" s="1519"/>
      <c r="CL1329" s="1509"/>
    </row>
    <row r="1330" spans="1:90" s="514" customFormat="1">
      <c r="A1330" s="511"/>
      <c r="B1330" s="512"/>
      <c r="C1330" s="1493"/>
      <c r="D1330" s="1493"/>
      <c r="E1330" s="1493"/>
      <c r="F1330" s="1493"/>
      <c r="G1330" s="1493"/>
      <c r="H1330" s="1530"/>
      <c r="I1330" s="1972"/>
      <c r="J1330" s="1542"/>
      <c r="K1330" s="513"/>
      <c r="L1330" s="513"/>
      <c r="M1330" s="513"/>
      <c r="N1330" s="513"/>
      <c r="O1330" s="513"/>
      <c r="P1330" s="513"/>
      <c r="Q1330" s="513"/>
      <c r="R1330" s="513"/>
      <c r="S1330" s="513"/>
      <c r="T1330" s="513"/>
      <c r="U1330" s="513"/>
      <c r="V1330" s="513"/>
      <c r="W1330" s="513"/>
      <c r="X1330" s="513"/>
      <c r="Y1330" s="513"/>
      <c r="Z1330" s="513"/>
      <c r="AA1330" s="513"/>
      <c r="AB1330" s="513"/>
      <c r="AC1330" s="513"/>
      <c r="AD1330" s="513"/>
      <c r="AE1330" s="513"/>
      <c r="AF1330" s="513"/>
      <c r="AG1330" s="513"/>
      <c r="AH1330" s="513"/>
      <c r="AI1330" s="513"/>
      <c r="AJ1330" s="513"/>
      <c r="AK1330" s="513"/>
      <c r="AL1330" s="513"/>
      <c r="AM1330" s="513"/>
      <c r="AN1330" s="513"/>
      <c r="AO1330" s="513"/>
      <c r="AP1330" s="513"/>
      <c r="AQ1330" s="513"/>
      <c r="AR1330" s="513"/>
      <c r="AS1330" s="513"/>
      <c r="AT1330" s="513"/>
      <c r="AU1330" s="513"/>
      <c r="AV1330" s="513"/>
      <c r="AW1330" s="513"/>
      <c r="AX1330" s="513"/>
      <c r="AY1330" s="513"/>
      <c r="AZ1330" s="513"/>
      <c r="BA1330" s="513"/>
      <c r="BB1330" s="513"/>
      <c r="BC1330" s="513"/>
      <c r="BD1330" s="513"/>
      <c r="BE1330" s="513"/>
      <c r="BF1330" s="513"/>
      <c r="BG1330" s="513"/>
      <c r="BH1330" s="513"/>
      <c r="BI1330" s="513"/>
      <c r="BJ1330" s="513"/>
      <c r="BK1330" s="513"/>
      <c r="BL1330" s="513"/>
      <c r="BM1330" s="513"/>
      <c r="BN1330" s="513"/>
      <c r="BO1330" s="513"/>
      <c r="BP1330" s="513"/>
      <c r="BQ1330" s="513"/>
      <c r="BR1330" s="513"/>
      <c r="BS1330" s="513"/>
      <c r="BT1330" s="513"/>
      <c r="BU1330" s="513"/>
      <c r="BV1330" s="513"/>
      <c r="BW1330" s="513"/>
      <c r="BX1330" s="513"/>
      <c r="BY1330" s="513"/>
      <c r="BZ1330" s="513"/>
      <c r="CA1330" s="513"/>
      <c r="CB1330" s="513"/>
      <c r="CC1330" s="1972"/>
      <c r="CD1330" s="1499"/>
      <c r="CE1330" s="1500"/>
      <c r="CF1330" s="1501"/>
      <c r="CG1330" s="1500"/>
      <c r="CH1330" s="1500"/>
      <c r="CI1330" s="1500"/>
      <c r="CJ1330" s="1976"/>
      <c r="CK1330" s="1519"/>
      <c r="CL1330" s="1509"/>
    </row>
    <row r="1331" spans="1:90" s="514" customFormat="1">
      <c r="A1331" s="511"/>
      <c r="B1331" s="512"/>
      <c r="C1331" s="1493"/>
      <c r="D1331" s="1493"/>
      <c r="E1331" s="1493"/>
      <c r="F1331" s="1493"/>
      <c r="G1331" s="1493"/>
      <c r="H1331" s="1530"/>
      <c r="I1331" s="1972"/>
      <c r="J1331" s="1542"/>
      <c r="K1331" s="513"/>
      <c r="L1331" s="513"/>
      <c r="M1331" s="513"/>
      <c r="N1331" s="513"/>
      <c r="O1331" s="513"/>
      <c r="P1331" s="513"/>
      <c r="Q1331" s="513"/>
      <c r="R1331" s="513"/>
      <c r="S1331" s="513"/>
      <c r="T1331" s="513"/>
      <c r="U1331" s="513"/>
      <c r="V1331" s="513"/>
      <c r="W1331" s="513"/>
      <c r="X1331" s="513"/>
      <c r="Y1331" s="513"/>
      <c r="Z1331" s="513"/>
      <c r="AA1331" s="513"/>
      <c r="AB1331" s="513"/>
      <c r="AC1331" s="513"/>
      <c r="AD1331" s="513"/>
      <c r="AE1331" s="513"/>
      <c r="AF1331" s="513"/>
      <c r="AG1331" s="513"/>
      <c r="AH1331" s="513"/>
      <c r="AI1331" s="513"/>
      <c r="AJ1331" s="513"/>
      <c r="AK1331" s="513"/>
      <c r="AL1331" s="513"/>
      <c r="AM1331" s="513"/>
      <c r="AN1331" s="513"/>
      <c r="AO1331" s="513"/>
      <c r="AP1331" s="513"/>
      <c r="AQ1331" s="513"/>
      <c r="AR1331" s="513"/>
      <c r="AS1331" s="513"/>
      <c r="AT1331" s="513"/>
      <c r="AU1331" s="513"/>
      <c r="AV1331" s="513"/>
      <c r="AW1331" s="513"/>
      <c r="AX1331" s="513"/>
      <c r="AY1331" s="513"/>
      <c r="AZ1331" s="513"/>
      <c r="BA1331" s="513"/>
      <c r="BB1331" s="513"/>
      <c r="BC1331" s="513"/>
      <c r="BD1331" s="513"/>
      <c r="BE1331" s="513"/>
      <c r="BF1331" s="513"/>
      <c r="BG1331" s="513"/>
      <c r="BH1331" s="513"/>
      <c r="BI1331" s="513"/>
      <c r="BJ1331" s="513"/>
      <c r="BK1331" s="513"/>
      <c r="BL1331" s="513"/>
      <c r="BM1331" s="513"/>
      <c r="BN1331" s="513"/>
      <c r="BO1331" s="513"/>
      <c r="BP1331" s="513"/>
      <c r="BQ1331" s="513"/>
      <c r="BR1331" s="513"/>
      <c r="BS1331" s="513"/>
      <c r="BT1331" s="513"/>
      <c r="BU1331" s="513"/>
      <c r="BV1331" s="513"/>
      <c r="BW1331" s="513"/>
      <c r="BX1331" s="513"/>
      <c r="BY1331" s="513"/>
      <c r="BZ1331" s="513"/>
      <c r="CA1331" s="513"/>
      <c r="CB1331" s="513"/>
      <c r="CC1331" s="1972"/>
      <c r="CD1331" s="1499"/>
      <c r="CE1331" s="1500"/>
      <c r="CF1331" s="1501"/>
      <c r="CG1331" s="1500"/>
      <c r="CH1331" s="1500"/>
      <c r="CI1331" s="1500"/>
      <c r="CJ1331" s="1976"/>
      <c r="CK1331" s="1519"/>
      <c r="CL1331" s="1509"/>
    </row>
    <row r="1332" spans="1:90" s="514" customFormat="1">
      <c r="A1332" s="511"/>
      <c r="B1332" s="512"/>
      <c r="C1332" s="1493"/>
      <c r="D1332" s="1493"/>
      <c r="E1332" s="1493"/>
      <c r="F1332" s="1493"/>
      <c r="G1332" s="1493"/>
      <c r="H1332" s="1530"/>
      <c r="I1332" s="1972"/>
      <c r="J1332" s="1542"/>
      <c r="K1332" s="513"/>
      <c r="L1332" s="513"/>
      <c r="M1332" s="513"/>
      <c r="N1332" s="513"/>
      <c r="O1332" s="513"/>
      <c r="P1332" s="513"/>
      <c r="Q1332" s="513"/>
      <c r="R1332" s="513"/>
      <c r="S1332" s="513"/>
      <c r="T1332" s="513"/>
      <c r="U1332" s="513"/>
      <c r="V1332" s="513"/>
      <c r="W1332" s="513"/>
      <c r="X1332" s="513"/>
      <c r="Y1332" s="513"/>
      <c r="Z1332" s="513"/>
      <c r="AA1332" s="513"/>
      <c r="AB1332" s="513"/>
      <c r="AC1332" s="513"/>
      <c r="AD1332" s="513"/>
      <c r="AE1332" s="513"/>
      <c r="AF1332" s="513"/>
      <c r="AG1332" s="513"/>
      <c r="AH1332" s="513"/>
      <c r="AI1332" s="513"/>
      <c r="AJ1332" s="513"/>
      <c r="AK1332" s="513"/>
      <c r="AL1332" s="513"/>
      <c r="AM1332" s="513"/>
      <c r="AN1332" s="513"/>
      <c r="AO1332" s="513"/>
      <c r="AP1332" s="513"/>
      <c r="AQ1332" s="513"/>
      <c r="AR1332" s="513"/>
      <c r="AS1332" s="513"/>
      <c r="AT1332" s="513"/>
      <c r="AU1332" s="513"/>
      <c r="AV1332" s="513"/>
      <c r="AW1332" s="513"/>
      <c r="AX1332" s="513"/>
      <c r="AY1332" s="513"/>
      <c r="AZ1332" s="513"/>
      <c r="BA1332" s="513"/>
      <c r="BB1332" s="513"/>
      <c r="BC1332" s="513"/>
      <c r="BD1332" s="513"/>
      <c r="BE1332" s="513"/>
      <c r="BF1332" s="513"/>
      <c r="BG1332" s="513"/>
      <c r="BH1332" s="513"/>
      <c r="BI1332" s="513"/>
      <c r="BJ1332" s="513"/>
      <c r="BK1332" s="513"/>
      <c r="BL1332" s="513"/>
      <c r="BM1332" s="513"/>
      <c r="BN1332" s="513"/>
      <c r="BO1332" s="513"/>
      <c r="BP1332" s="513"/>
      <c r="BQ1332" s="513"/>
      <c r="BR1332" s="513"/>
      <c r="BS1332" s="513"/>
      <c r="BT1332" s="513"/>
      <c r="BU1332" s="513"/>
      <c r="BV1332" s="513"/>
      <c r="BW1332" s="513"/>
      <c r="BX1332" s="513"/>
      <c r="BY1332" s="513"/>
      <c r="BZ1332" s="513"/>
      <c r="CA1332" s="513"/>
      <c r="CB1332" s="513"/>
      <c r="CC1332" s="1972"/>
      <c r="CD1332" s="1499"/>
      <c r="CE1332" s="1500"/>
      <c r="CF1332" s="1501"/>
      <c r="CG1332" s="1500"/>
      <c r="CH1332" s="1500"/>
      <c r="CI1332" s="1500"/>
      <c r="CJ1332" s="1976"/>
      <c r="CK1332" s="1519"/>
      <c r="CL1332" s="1509"/>
    </row>
    <row r="1333" spans="1:90" s="514" customFormat="1">
      <c r="A1333" s="511"/>
      <c r="B1333" s="512"/>
      <c r="C1333" s="1493"/>
      <c r="D1333" s="1493"/>
      <c r="E1333" s="1493"/>
      <c r="F1333" s="1493"/>
      <c r="G1333" s="1493"/>
      <c r="H1333" s="1530"/>
      <c r="I1333" s="1972"/>
      <c r="J1333" s="1542"/>
      <c r="K1333" s="513"/>
      <c r="L1333" s="513"/>
      <c r="M1333" s="513"/>
      <c r="N1333" s="513"/>
      <c r="O1333" s="513"/>
      <c r="P1333" s="513"/>
      <c r="Q1333" s="513"/>
      <c r="R1333" s="513"/>
      <c r="S1333" s="513"/>
      <c r="T1333" s="513"/>
      <c r="U1333" s="513"/>
      <c r="V1333" s="513"/>
      <c r="W1333" s="513"/>
      <c r="X1333" s="513"/>
      <c r="Y1333" s="513"/>
      <c r="Z1333" s="513"/>
      <c r="AA1333" s="513"/>
      <c r="AB1333" s="513"/>
      <c r="AC1333" s="513"/>
      <c r="AD1333" s="513"/>
      <c r="AE1333" s="513"/>
      <c r="AF1333" s="513"/>
      <c r="AG1333" s="513"/>
      <c r="AH1333" s="513"/>
      <c r="AI1333" s="513"/>
      <c r="AJ1333" s="513"/>
      <c r="AK1333" s="513"/>
      <c r="AL1333" s="513"/>
      <c r="AM1333" s="513"/>
      <c r="AN1333" s="513"/>
      <c r="AO1333" s="513"/>
      <c r="AP1333" s="513"/>
      <c r="AQ1333" s="513"/>
      <c r="AR1333" s="513"/>
      <c r="AS1333" s="513"/>
      <c r="AT1333" s="513"/>
      <c r="AU1333" s="513"/>
      <c r="AV1333" s="513"/>
      <c r="AW1333" s="513"/>
      <c r="AX1333" s="513"/>
      <c r="AY1333" s="513"/>
      <c r="AZ1333" s="513"/>
      <c r="BA1333" s="513"/>
      <c r="BB1333" s="513"/>
      <c r="BC1333" s="513"/>
      <c r="BD1333" s="513"/>
      <c r="BE1333" s="513"/>
      <c r="BF1333" s="513"/>
      <c r="BG1333" s="513"/>
      <c r="BH1333" s="513"/>
      <c r="BI1333" s="513"/>
      <c r="BJ1333" s="513"/>
      <c r="BK1333" s="513"/>
      <c r="BL1333" s="513"/>
      <c r="BM1333" s="513"/>
      <c r="BN1333" s="513"/>
      <c r="BO1333" s="513"/>
      <c r="BP1333" s="513"/>
      <c r="BQ1333" s="513"/>
      <c r="BR1333" s="513"/>
      <c r="BS1333" s="513"/>
      <c r="BT1333" s="513"/>
      <c r="BU1333" s="513"/>
      <c r="BV1333" s="513"/>
      <c r="BW1333" s="513"/>
      <c r="BX1333" s="513"/>
      <c r="BY1333" s="513"/>
      <c r="BZ1333" s="513"/>
      <c r="CA1333" s="513"/>
      <c r="CB1333" s="513"/>
      <c r="CC1333" s="1972"/>
      <c r="CD1333" s="1499"/>
      <c r="CE1333" s="1500"/>
      <c r="CF1333" s="1501"/>
      <c r="CG1333" s="1500"/>
      <c r="CH1333" s="1500"/>
      <c r="CI1333" s="1500"/>
      <c r="CJ1333" s="1976"/>
      <c r="CK1333" s="1519"/>
      <c r="CL1333" s="1509"/>
    </row>
    <row r="1334" spans="1:90" s="514" customFormat="1">
      <c r="A1334" s="511"/>
      <c r="B1334" s="512"/>
      <c r="C1334" s="1493"/>
      <c r="D1334" s="1493"/>
      <c r="E1334" s="1493"/>
      <c r="F1334" s="1493"/>
      <c r="G1334" s="1493"/>
      <c r="H1334" s="1530"/>
      <c r="I1334" s="1972"/>
      <c r="J1334" s="1542"/>
      <c r="K1334" s="513"/>
      <c r="L1334" s="513"/>
      <c r="M1334" s="513"/>
      <c r="N1334" s="513"/>
      <c r="O1334" s="513"/>
      <c r="P1334" s="513"/>
      <c r="Q1334" s="513"/>
      <c r="R1334" s="513"/>
      <c r="S1334" s="513"/>
      <c r="T1334" s="513"/>
      <c r="U1334" s="513"/>
      <c r="V1334" s="513"/>
      <c r="W1334" s="513"/>
      <c r="X1334" s="513"/>
      <c r="Y1334" s="513"/>
      <c r="Z1334" s="513"/>
      <c r="AA1334" s="513"/>
      <c r="AB1334" s="513"/>
      <c r="AC1334" s="513"/>
      <c r="AD1334" s="513"/>
      <c r="AE1334" s="513"/>
      <c r="AF1334" s="513"/>
      <c r="AG1334" s="513"/>
      <c r="AH1334" s="513"/>
      <c r="AI1334" s="513"/>
      <c r="AJ1334" s="513"/>
      <c r="AK1334" s="513"/>
      <c r="AL1334" s="513"/>
      <c r="AM1334" s="513"/>
      <c r="AN1334" s="513"/>
      <c r="AO1334" s="513"/>
      <c r="AP1334" s="513"/>
      <c r="AQ1334" s="513"/>
      <c r="AR1334" s="513"/>
      <c r="AS1334" s="513"/>
      <c r="AT1334" s="513"/>
      <c r="AU1334" s="513"/>
      <c r="AV1334" s="513"/>
      <c r="AW1334" s="513"/>
      <c r="AX1334" s="513"/>
      <c r="AY1334" s="513"/>
      <c r="AZ1334" s="513"/>
      <c r="BA1334" s="513"/>
      <c r="BB1334" s="513"/>
      <c r="BC1334" s="513"/>
      <c r="BD1334" s="513"/>
      <c r="BE1334" s="513"/>
      <c r="BF1334" s="513"/>
      <c r="BG1334" s="513"/>
      <c r="BH1334" s="513"/>
      <c r="BI1334" s="513"/>
      <c r="BJ1334" s="513"/>
      <c r="BK1334" s="513"/>
      <c r="BL1334" s="513"/>
      <c r="BM1334" s="513"/>
      <c r="BN1334" s="513"/>
      <c r="BO1334" s="513"/>
      <c r="BP1334" s="513"/>
      <c r="BQ1334" s="513"/>
      <c r="BR1334" s="513"/>
      <c r="BS1334" s="513"/>
      <c r="BT1334" s="513"/>
      <c r="BU1334" s="513"/>
      <c r="BV1334" s="513"/>
      <c r="BW1334" s="513"/>
      <c r="BX1334" s="513"/>
      <c r="BY1334" s="513"/>
      <c r="BZ1334" s="513"/>
      <c r="CA1334" s="513"/>
      <c r="CB1334" s="513"/>
      <c r="CC1334" s="1972"/>
      <c r="CD1334" s="1499"/>
      <c r="CE1334" s="1500"/>
      <c r="CF1334" s="1501"/>
      <c r="CG1334" s="1500"/>
      <c r="CH1334" s="1500"/>
      <c r="CI1334" s="1500"/>
      <c r="CJ1334" s="1976"/>
      <c r="CK1334" s="1519"/>
      <c r="CL1334" s="1509"/>
    </row>
    <row r="1335" spans="1:90" s="514" customFormat="1">
      <c r="A1335" s="511"/>
      <c r="B1335" s="512"/>
      <c r="C1335" s="1493"/>
      <c r="D1335" s="1493"/>
      <c r="E1335" s="1493"/>
      <c r="F1335" s="1493"/>
      <c r="G1335" s="1493"/>
      <c r="H1335" s="1530"/>
      <c r="I1335" s="1972"/>
      <c r="J1335" s="1542"/>
      <c r="K1335" s="513"/>
      <c r="L1335" s="513"/>
      <c r="M1335" s="513"/>
      <c r="N1335" s="513"/>
      <c r="O1335" s="513"/>
      <c r="P1335" s="513"/>
      <c r="Q1335" s="513"/>
      <c r="R1335" s="513"/>
      <c r="S1335" s="513"/>
      <c r="T1335" s="513"/>
      <c r="U1335" s="513"/>
      <c r="V1335" s="513"/>
      <c r="W1335" s="513"/>
      <c r="X1335" s="513"/>
      <c r="Y1335" s="513"/>
      <c r="Z1335" s="513"/>
      <c r="AA1335" s="513"/>
      <c r="AB1335" s="513"/>
      <c r="AC1335" s="513"/>
      <c r="AD1335" s="513"/>
      <c r="AE1335" s="513"/>
      <c r="AF1335" s="513"/>
      <c r="AG1335" s="513"/>
      <c r="AH1335" s="513"/>
      <c r="AI1335" s="513"/>
      <c r="AJ1335" s="513"/>
      <c r="AK1335" s="513"/>
      <c r="AL1335" s="513"/>
      <c r="AM1335" s="513"/>
      <c r="AN1335" s="513"/>
      <c r="AO1335" s="513"/>
      <c r="AP1335" s="513"/>
      <c r="AQ1335" s="513"/>
      <c r="AR1335" s="513"/>
      <c r="AS1335" s="513"/>
      <c r="AT1335" s="513"/>
      <c r="AU1335" s="513"/>
      <c r="AV1335" s="513"/>
      <c r="AW1335" s="513"/>
      <c r="AX1335" s="513"/>
      <c r="AY1335" s="513"/>
      <c r="AZ1335" s="513"/>
      <c r="BA1335" s="513"/>
      <c r="BB1335" s="513"/>
      <c r="BC1335" s="513"/>
      <c r="BD1335" s="513"/>
      <c r="BE1335" s="513"/>
      <c r="BF1335" s="513"/>
      <c r="BG1335" s="513"/>
      <c r="BH1335" s="513"/>
      <c r="BI1335" s="513"/>
      <c r="BJ1335" s="513"/>
      <c r="BK1335" s="513"/>
      <c r="BL1335" s="513"/>
      <c r="BM1335" s="513"/>
      <c r="BN1335" s="513"/>
      <c r="BO1335" s="513"/>
      <c r="BP1335" s="513"/>
      <c r="BQ1335" s="513"/>
      <c r="BR1335" s="513"/>
      <c r="BS1335" s="513"/>
      <c r="BT1335" s="513"/>
      <c r="BU1335" s="513"/>
      <c r="BV1335" s="513"/>
      <c r="BW1335" s="513"/>
      <c r="BX1335" s="513"/>
      <c r="BY1335" s="513"/>
      <c r="BZ1335" s="513"/>
      <c r="CA1335" s="513"/>
      <c r="CB1335" s="513"/>
      <c r="CC1335" s="1972"/>
      <c r="CD1335" s="1499"/>
      <c r="CE1335" s="1500"/>
      <c r="CF1335" s="1501"/>
      <c r="CG1335" s="1500"/>
      <c r="CH1335" s="1500"/>
      <c r="CI1335" s="1500"/>
      <c r="CJ1335" s="1976"/>
      <c r="CK1335" s="1519"/>
      <c r="CL1335" s="1509"/>
    </row>
    <row r="1336" spans="1:90" s="514" customFormat="1">
      <c r="A1336" s="511"/>
      <c r="B1336" s="512"/>
      <c r="C1336" s="1493"/>
      <c r="D1336" s="1493"/>
      <c r="E1336" s="1493"/>
      <c r="F1336" s="1493"/>
      <c r="G1336" s="1493"/>
      <c r="H1336" s="1530"/>
      <c r="I1336" s="1972"/>
      <c r="J1336" s="1542"/>
      <c r="K1336" s="513"/>
      <c r="L1336" s="513"/>
      <c r="M1336" s="513"/>
      <c r="N1336" s="513"/>
      <c r="O1336" s="513"/>
      <c r="P1336" s="513"/>
      <c r="Q1336" s="513"/>
      <c r="R1336" s="513"/>
      <c r="S1336" s="513"/>
      <c r="T1336" s="513"/>
      <c r="U1336" s="513"/>
      <c r="V1336" s="513"/>
      <c r="W1336" s="513"/>
      <c r="X1336" s="513"/>
      <c r="Y1336" s="513"/>
      <c r="Z1336" s="513"/>
      <c r="AA1336" s="513"/>
      <c r="AB1336" s="513"/>
      <c r="AC1336" s="513"/>
      <c r="AD1336" s="513"/>
      <c r="AE1336" s="513"/>
      <c r="AF1336" s="513"/>
      <c r="AG1336" s="513"/>
      <c r="AH1336" s="513"/>
      <c r="AI1336" s="513"/>
      <c r="AJ1336" s="513"/>
      <c r="AK1336" s="513"/>
      <c r="AL1336" s="513"/>
      <c r="AM1336" s="513"/>
      <c r="AN1336" s="513"/>
      <c r="AO1336" s="513"/>
      <c r="AP1336" s="513"/>
      <c r="AQ1336" s="513"/>
      <c r="AR1336" s="513"/>
      <c r="AS1336" s="513"/>
      <c r="AT1336" s="513"/>
      <c r="AU1336" s="513"/>
      <c r="AV1336" s="513"/>
      <c r="AW1336" s="513"/>
      <c r="AX1336" s="513"/>
      <c r="AY1336" s="513"/>
      <c r="AZ1336" s="513"/>
      <c r="BA1336" s="513"/>
      <c r="BB1336" s="513"/>
      <c r="BC1336" s="513"/>
      <c r="BD1336" s="513"/>
      <c r="BE1336" s="513"/>
      <c r="BF1336" s="513"/>
      <c r="BG1336" s="513"/>
      <c r="BH1336" s="513"/>
      <c r="BI1336" s="513"/>
      <c r="BJ1336" s="513"/>
      <c r="BK1336" s="513"/>
      <c r="BL1336" s="513"/>
      <c r="BM1336" s="513"/>
      <c r="BN1336" s="513"/>
      <c r="BO1336" s="513"/>
      <c r="BP1336" s="513"/>
      <c r="BQ1336" s="513"/>
      <c r="BR1336" s="513"/>
      <c r="BS1336" s="513"/>
      <c r="BT1336" s="513"/>
      <c r="BU1336" s="513"/>
      <c r="BV1336" s="513"/>
      <c r="BW1336" s="513"/>
      <c r="BX1336" s="513"/>
      <c r="BY1336" s="513"/>
      <c r="BZ1336" s="513"/>
      <c r="CA1336" s="513"/>
      <c r="CB1336" s="513"/>
      <c r="CC1336" s="1972"/>
      <c r="CD1336" s="1499"/>
      <c r="CE1336" s="1500"/>
      <c r="CF1336" s="1501"/>
      <c r="CG1336" s="1500"/>
      <c r="CH1336" s="1500"/>
      <c r="CI1336" s="1500"/>
      <c r="CJ1336" s="1976"/>
      <c r="CK1336" s="1519"/>
      <c r="CL1336" s="1509"/>
    </row>
    <row r="1337" spans="1:90" s="514" customFormat="1">
      <c r="A1337" s="511"/>
      <c r="B1337" s="512"/>
      <c r="C1337" s="1493"/>
      <c r="D1337" s="1493"/>
      <c r="E1337" s="1493"/>
      <c r="F1337" s="1493"/>
      <c r="G1337" s="1493"/>
      <c r="H1337" s="1530"/>
      <c r="I1337" s="1972"/>
      <c r="J1337" s="1542"/>
      <c r="K1337" s="513"/>
      <c r="L1337" s="513"/>
      <c r="M1337" s="513"/>
      <c r="N1337" s="513"/>
      <c r="O1337" s="513"/>
      <c r="P1337" s="513"/>
      <c r="Q1337" s="513"/>
      <c r="R1337" s="513"/>
      <c r="S1337" s="513"/>
      <c r="T1337" s="513"/>
      <c r="U1337" s="513"/>
      <c r="V1337" s="513"/>
      <c r="W1337" s="513"/>
      <c r="X1337" s="513"/>
      <c r="Y1337" s="513"/>
      <c r="Z1337" s="513"/>
      <c r="AA1337" s="513"/>
      <c r="AB1337" s="513"/>
      <c r="AC1337" s="513"/>
      <c r="AD1337" s="513"/>
      <c r="AE1337" s="513"/>
      <c r="AF1337" s="513"/>
      <c r="AG1337" s="513"/>
      <c r="AH1337" s="513"/>
      <c r="AI1337" s="513"/>
      <c r="AJ1337" s="513"/>
      <c r="AK1337" s="513"/>
      <c r="AL1337" s="513"/>
      <c r="AM1337" s="513"/>
      <c r="AN1337" s="513"/>
      <c r="AO1337" s="513"/>
      <c r="AP1337" s="513"/>
      <c r="AQ1337" s="513"/>
      <c r="AR1337" s="513"/>
      <c r="AS1337" s="513"/>
      <c r="AT1337" s="513"/>
      <c r="AU1337" s="513"/>
      <c r="AV1337" s="513"/>
      <c r="AW1337" s="513"/>
      <c r="AX1337" s="513"/>
      <c r="AY1337" s="513"/>
      <c r="AZ1337" s="513"/>
      <c r="BA1337" s="513"/>
      <c r="BB1337" s="513"/>
      <c r="BC1337" s="513"/>
      <c r="BD1337" s="513"/>
      <c r="BE1337" s="513"/>
      <c r="BF1337" s="513"/>
      <c r="BG1337" s="513"/>
      <c r="BH1337" s="513"/>
      <c r="BI1337" s="513"/>
      <c r="BJ1337" s="513"/>
      <c r="BK1337" s="513"/>
      <c r="BL1337" s="513"/>
      <c r="BM1337" s="513"/>
      <c r="BN1337" s="513"/>
      <c r="BO1337" s="513"/>
      <c r="BP1337" s="513"/>
      <c r="BQ1337" s="513"/>
      <c r="BR1337" s="513"/>
      <c r="BS1337" s="513"/>
      <c r="BT1337" s="513"/>
      <c r="BU1337" s="513"/>
      <c r="BV1337" s="513"/>
      <c r="BW1337" s="513"/>
      <c r="BX1337" s="513"/>
      <c r="BY1337" s="513"/>
      <c r="BZ1337" s="513"/>
      <c r="CA1337" s="513"/>
      <c r="CB1337" s="513"/>
      <c r="CC1337" s="1972"/>
      <c r="CD1337" s="1499"/>
      <c r="CE1337" s="1500"/>
      <c r="CF1337" s="1501"/>
      <c r="CG1337" s="1500"/>
      <c r="CH1337" s="1500"/>
      <c r="CI1337" s="1500"/>
      <c r="CJ1337" s="1976"/>
      <c r="CK1337" s="1519"/>
      <c r="CL1337" s="1509"/>
    </row>
    <row r="1338" spans="1:90" s="514" customFormat="1">
      <c r="A1338" s="511"/>
      <c r="B1338" s="512"/>
      <c r="C1338" s="1493"/>
      <c r="D1338" s="1493"/>
      <c r="E1338" s="1493"/>
      <c r="F1338" s="1493"/>
      <c r="G1338" s="1493"/>
      <c r="H1338" s="1530"/>
      <c r="I1338" s="1972"/>
      <c r="J1338" s="1542"/>
      <c r="K1338" s="513"/>
      <c r="L1338" s="513"/>
      <c r="M1338" s="513"/>
      <c r="N1338" s="513"/>
      <c r="O1338" s="513"/>
      <c r="P1338" s="513"/>
      <c r="Q1338" s="513"/>
      <c r="R1338" s="513"/>
      <c r="S1338" s="513"/>
      <c r="T1338" s="513"/>
      <c r="U1338" s="513"/>
      <c r="V1338" s="513"/>
      <c r="W1338" s="513"/>
      <c r="X1338" s="513"/>
      <c r="Y1338" s="513"/>
      <c r="Z1338" s="513"/>
      <c r="AA1338" s="513"/>
      <c r="AB1338" s="513"/>
      <c r="AC1338" s="513"/>
      <c r="AD1338" s="513"/>
      <c r="AE1338" s="513"/>
      <c r="AF1338" s="513"/>
      <c r="AG1338" s="513"/>
      <c r="AH1338" s="513"/>
      <c r="AI1338" s="513"/>
      <c r="AJ1338" s="513"/>
      <c r="AK1338" s="513"/>
      <c r="AL1338" s="513"/>
      <c r="AM1338" s="513"/>
      <c r="AN1338" s="513"/>
      <c r="AO1338" s="513"/>
      <c r="AP1338" s="513"/>
      <c r="AQ1338" s="513"/>
      <c r="AR1338" s="513"/>
      <c r="AS1338" s="513"/>
      <c r="AT1338" s="513"/>
      <c r="AU1338" s="513"/>
      <c r="AV1338" s="513"/>
      <c r="AW1338" s="513"/>
      <c r="AX1338" s="513"/>
      <c r="AY1338" s="513"/>
      <c r="AZ1338" s="513"/>
      <c r="BA1338" s="513"/>
      <c r="BB1338" s="513"/>
      <c r="BC1338" s="513"/>
      <c r="BD1338" s="513"/>
      <c r="BE1338" s="513"/>
      <c r="BF1338" s="513"/>
      <c r="BG1338" s="513"/>
      <c r="BH1338" s="513"/>
      <c r="BI1338" s="513"/>
      <c r="BJ1338" s="513"/>
      <c r="BK1338" s="513"/>
      <c r="BL1338" s="513"/>
      <c r="BM1338" s="513"/>
      <c r="BN1338" s="513"/>
      <c r="BO1338" s="513"/>
      <c r="BP1338" s="513"/>
      <c r="BQ1338" s="513"/>
      <c r="BR1338" s="513"/>
      <c r="BS1338" s="513"/>
      <c r="BT1338" s="513"/>
      <c r="BU1338" s="513"/>
      <c r="BV1338" s="513"/>
      <c r="BW1338" s="513"/>
      <c r="BX1338" s="513"/>
      <c r="BY1338" s="513"/>
      <c r="BZ1338" s="513"/>
      <c r="CA1338" s="513"/>
      <c r="CB1338" s="513"/>
      <c r="CC1338" s="1972"/>
      <c r="CD1338" s="1499"/>
      <c r="CE1338" s="1500"/>
      <c r="CF1338" s="1501"/>
      <c r="CG1338" s="1500"/>
      <c r="CH1338" s="1500"/>
      <c r="CI1338" s="1500"/>
      <c r="CJ1338" s="1976"/>
      <c r="CK1338" s="1519"/>
      <c r="CL1338" s="1509"/>
    </row>
    <row r="1339" spans="1:90" s="514" customFormat="1">
      <c r="A1339" s="511"/>
      <c r="B1339" s="512"/>
      <c r="C1339" s="1493"/>
      <c r="D1339" s="1493"/>
      <c r="E1339" s="1493"/>
      <c r="F1339" s="1493"/>
      <c r="G1339" s="1493"/>
      <c r="H1339" s="1530"/>
      <c r="I1339" s="1972"/>
      <c r="J1339" s="1542"/>
      <c r="K1339" s="513"/>
      <c r="L1339" s="513"/>
      <c r="M1339" s="513"/>
      <c r="N1339" s="513"/>
      <c r="O1339" s="513"/>
      <c r="P1339" s="513"/>
      <c r="Q1339" s="513"/>
      <c r="R1339" s="513"/>
      <c r="S1339" s="513"/>
      <c r="T1339" s="513"/>
      <c r="U1339" s="513"/>
      <c r="V1339" s="513"/>
      <c r="W1339" s="513"/>
      <c r="X1339" s="513"/>
      <c r="Y1339" s="513"/>
      <c r="Z1339" s="513"/>
      <c r="AA1339" s="513"/>
      <c r="AB1339" s="513"/>
      <c r="AC1339" s="513"/>
      <c r="AD1339" s="513"/>
      <c r="AE1339" s="513"/>
      <c r="AF1339" s="513"/>
      <c r="AG1339" s="513"/>
      <c r="AH1339" s="513"/>
      <c r="AI1339" s="513"/>
      <c r="AJ1339" s="513"/>
      <c r="AK1339" s="513"/>
      <c r="AL1339" s="513"/>
      <c r="AM1339" s="513"/>
      <c r="AN1339" s="513"/>
      <c r="AO1339" s="513"/>
      <c r="AP1339" s="513"/>
      <c r="AQ1339" s="513"/>
      <c r="AR1339" s="513"/>
      <c r="AS1339" s="513"/>
      <c r="AT1339" s="513"/>
      <c r="AU1339" s="513"/>
      <c r="AV1339" s="513"/>
      <c r="AW1339" s="513"/>
      <c r="AX1339" s="513"/>
      <c r="AY1339" s="513"/>
      <c r="AZ1339" s="513"/>
      <c r="BA1339" s="513"/>
      <c r="BB1339" s="513"/>
      <c r="BC1339" s="513"/>
      <c r="BD1339" s="513"/>
      <c r="BE1339" s="513"/>
      <c r="BF1339" s="513"/>
      <c r="BG1339" s="513"/>
      <c r="BH1339" s="513"/>
      <c r="BI1339" s="513"/>
      <c r="BJ1339" s="513"/>
      <c r="BK1339" s="513"/>
      <c r="BL1339" s="513"/>
      <c r="BM1339" s="513"/>
      <c r="BN1339" s="513"/>
      <c r="BO1339" s="513"/>
      <c r="BP1339" s="513"/>
      <c r="BQ1339" s="513"/>
      <c r="BR1339" s="513"/>
      <c r="BS1339" s="513"/>
      <c r="BT1339" s="513"/>
      <c r="BU1339" s="513"/>
      <c r="BV1339" s="513"/>
      <c r="BW1339" s="513"/>
      <c r="BX1339" s="513"/>
      <c r="BY1339" s="513"/>
      <c r="BZ1339" s="513"/>
      <c r="CA1339" s="513"/>
      <c r="CB1339" s="513"/>
      <c r="CC1339" s="1972"/>
      <c r="CD1339" s="1499"/>
      <c r="CE1339" s="1500"/>
      <c r="CF1339" s="1501"/>
      <c r="CG1339" s="1500"/>
      <c r="CH1339" s="1500"/>
      <c r="CI1339" s="1500"/>
      <c r="CJ1339" s="1976"/>
      <c r="CK1339" s="1519"/>
      <c r="CL1339" s="1509"/>
    </row>
    <row r="1340" spans="1:90" s="514" customFormat="1">
      <c r="A1340" s="511"/>
      <c r="B1340" s="512"/>
      <c r="C1340" s="1493"/>
      <c r="D1340" s="1493"/>
      <c r="E1340" s="1493"/>
      <c r="F1340" s="1493"/>
      <c r="G1340" s="1493"/>
      <c r="H1340" s="1530"/>
      <c r="I1340" s="1972"/>
      <c r="J1340" s="1542"/>
      <c r="K1340" s="513"/>
      <c r="L1340" s="513"/>
      <c r="M1340" s="513"/>
      <c r="N1340" s="513"/>
      <c r="O1340" s="513"/>
      <c r="P1340" s="513"/>
      <c r="Q1340" s="513"/>
      <c r="R1340" s="513"/>
      <c r="S1340" s="513"/>
      <c r="T1340" s="513"/>
      <c r="U1340" s="513"/>
      <c r="V1340" s="513"/>
      <c r="W1340" s="513"/>
      <c r="X1340" s="513"/>
      <c r="Y1340" s="513"/>
      <c r="Z1340" s="513"/>
      <c r="AA1340" s="513"/>
      <c r="AB1340" s="513"/>
      <c r="AC1340" s="513"/>
      <c r="AD1340" s="513"/>
      <c r="AE1340" s="513"/>
      <c r="AF1340" s="513"/>
      <c r="AG1340" s="513"/>
      <c r="AH1340" s="513"/>
      <c r="AI1340" s="513"/>
      <c r="AJ1340" s="513"/>
      <c r="AK1340" s="513"/>
      <c r="AL1340" s="513"/>
      <c r="AM1340" s="513"/>
      <c r="AN1340" s="513"/>
      <c r="AO1340" s="513"/>
      <c r="AP1340" s="513"/>
      <c r="AQ1340" s="513"/>
      <c r="AR1340" s="513"/>
      <c r="AS1340" s="513"/>
      <c r="AT1340" s="513"/>
      <c r="AU1340" s="513"/>
      <c r="AV1340" s="513"/>
      <c r="AW1340" s="513"/>
      <c r="AX1340" s="513"/>
      <c r="AY1340" s="513"/>
      <c r="AZ1340" s="513"/>
      <c r="BA1340" s="513"/>
      <c r="BB1340" s="513"/>
      <c r="BC1340" s="513"/>
      <c r="BD1340" s="513"/>
      <c r="BE1340" s="513"/>
      <c r="BF1340" s="513"/>
      <c r="BG1340" s="513"/>
      <c r="BH1340" s="513"/>
      <c r="BI1340" s="513"/>
      <c r="BJ1340" s="513"/>
      <c r="BK1340" s="513"/>
      <c r="BL1340" s="513"/>
      <c r="BM1340" s="513"/>
      <c r="BN1340" s="513"/>
      <c r="BO1340" s="513"/>
      <c r="BP1340" s="513"/>
      <c r="BQ1340" s="513"/>
      <c r="BR1340" s="513"/>
      <c r="BS1340" s="513"/>
      <c r="BT1340" s="513"/>
      <c r="BU1340" s="513"/>
      <c r="BV1340" s="513"/>
      <c r="BW1340" s="513"/>
      <c r="BX1340" s="513"/>
      <c r="BY1340" s="513"/>
      <c r="BZ1340" s="513"/>
      <c r="CA1340" s="513"/>
      <c r="CB1340" s="513"/>
      <c r="CC1340" s="1972"/>
      <c r="CD1340" s="1499"/>
      <c r="CE1340" s="1500"/>
      <c r="CF1340" s="1501"/>
      <c r="CG1340" s="1500"/>
      <c r="CH1340" s="1500"/>
      <c r="CI1340" s="1500"/>
      <c r="CJ1340" s="1976"/>
      <c r="CK1340" s="1519"/>
      <c r="CL1340" s="1509"/>
    </row>
    <row r="1341" spans="1:90" s="514" customFormat="1">
      <c r="A1341" s="511"/>
      <c r="B1341" s="512"/>
      <c r="C1341" s="1493"/>
      <c r="D1341" s="1493"/>
      <c r="E1341" s="1493"/>
      <c r="F1341" s="1493"/>
      <c r="G1341" s="1493"/>
      <c r="H1341" s="1530"/>
      <c r="I1341" s="1972"/>
      <c r="J1341" s="1542"/>
      <c r="K1341" s="513"/>
      <c r="L1341" s="513"/>
      <c r="M1341" s="513"/>
      <c r="N1341" s="513"/>
      <c r="O1341" s="513"/>
      <c r="P1341" s="513"/>
      <c r="Q1341" s="513"/>
      <c r="R1341" s="513"/>
      <c r="S1341" s="513"/>
      <c r="T1341" s="513"/>
      <c r="U1341" s="513"/>
      <c r="V1341" s="513"/>
      <c r="W1341" s="513"/>
      <c r="X1341" s="513"/>
      <c r="Y1341" s="513"/>
      <c r="Z1341" s="513"/>
      <c r="AA1341" s="513"/>
      <c r="AB1341" s="513"/>
      <c r="AC1341" s="513"/>
      <c r="AD1341" s="513"/>
      <c r="AE1341" s="513"/>
      <c r="AF1341" s="513"/>
      <c r="AG1341" s="513"/>
      <c r="AH1341" s="513"/>
      <c r="AI1341" s="513"/>
      <c r="AJ1341" s="513"/>
      <c r="AK1341" s="513"/>
      <c r="AL1341" s="513"/>
      <c r="AM1341" s="513"/>
      <c r="AN1341" s="513"/>
      <c r="AO1341" s="513"/>
      <c r="AP1341" s="513"/>
      <c r="AQ1341" s="513"/>
      <c r="AR1341" s="513"/>
      <c r="AS1341" s="513"/>
      <c r="AT1341" s="513"/>
      <c r="AU1341" s="513"/>
      <c r="AV1341" s="513"/>
      <c r="AW1341" s="513"/>
      <c r="AX1341" s="513"/>
      <c r="AY1341" s="513"/>
      <c r="AZ1341" s="513"/>
      <c r="BA1341" s="513"/>
      <c r="BB1341" s="513"/>
      <c r="BC1341" s="513"/>
      <c r="BD1341" s="513"/>
      <c r="BE1341" s="513"/>
      <c r="BF1341" s="513"/>
      <c r="BG1341" s="513"/>
      <c r="BH1341" s="513"/>
      <c r="BI1341" s="513"/>
      <c r="BJ1341" s="513"/>
      <c r="BK1341" s="513"/>
      <c r="BL1341" s="513"/>
      <c r="BM1341" s="513"/>
      <c r="BN1341" s="513"/>
      <c r="BO1341" s="513"/>
      <c r="BP1341" s="513"/>
      <c r="BQ1341" s="513"/>
      <c r="BR1341" s="513"/>
      <c r="BS1341" s="513"/>
      <c r="BT1341" s="513"/>
      <c r="BU1341" s="513"/>
      <c r="BV1341" s="513"/>
      <c r="BW1341" s="513"/>
      <c r="BX1341" s="513"/>
      <c r="BY1341" s="513"/>
      <c r="BZ1341" s="513"/>
      <c r="CA1341" s="513"/>
      <c r="CB1341" s="513"/>
      <c r="CC1341" s="1972"/>
      <c r="CD1341" s="1499"/>
      <c r="CE1341" s="1500"/>
      <c r="CF1341" s="1501"/>
      <c r="CG1341" s="1500"/>
      <c r="CH1341" s="1500"/>
      <c r="CI1341" s="1500"/>
      <c r="CJ1341" s="1976"/>
      <c r="CK1341" s="1519"/>
      <c r="CL1341" s="1509"/>
    </row>
    <row r="1342" spans="1:90" s="514" customFormat="1">
      <c r="A1342" s="511"/>
      <c r="B1342" s="512"/>
      <c r="C1342" s="1493"/>
      <c r="D1342" s="1493"/>
      <c r="E1342" s="1493"/>
      <c r="F1342" s="1493"/>
      <c r="G1342" s="1493"/>
      <c r="H1342" s="1530"/>
      <c r="I1342" s="1972"/>
      <c r="J1342" s="1542"/>
      <c r="K1342" s="513"/>
      <c r="L1342" s="513"/>
      <c r="M1342" s="513"/>
      <c r="N1342" s="513"/>
      <c r="O1342" s="513"/>
      <c r="P1342" s="513"/>
      <c r="Q1342" s="513"/>
      <c r="R1342" s="513"/>
      <c r="S1342" s="513"/>
      <c r="T1342" s="513"/>
      <c r="U1342" s="513"/>
      <c r="V1342" s="513"/>
      <c r="W1342" s="513"/>
      <c r="X1342" s="513"/>
      <c r="Y1342" s="513"/>
      <c r="Z1342" s="513"/>
      <c r="AA1342" s="513"/>
      <c r="AB1342" s="513"/>
      <c r="AC1342" s="513"/>
      <c r="AD1342" s="513"/>
      <c r="AE1342" s="513"/>
      <c r="AF1342" s="513"/>
      <c r="AG1342" s="513"/>
      <c r="AH1342" s="513"/>
      <c r="AI1342" s="513"/>
      <c r="AJ1342" s="513"/>
      <c r="AK1342" s="513"/>
      <c r="AL1342" s="513"/>
      <c r="AM1342" s="513"/>
      <c r="AN1342" s="513"/>
      <c r="AO1342" s="513"/>
      <c r="AP1342" s="513"/>
      <c r="AQ1342" s="513"/>
      <c r="AR1342" s="513"/>
      <c r="AS1342" s="513"/>
      <c r="AT1342" s="513"/>
      <c r="AU1342" s="513"/>
      <c r="AV1342" s="513"/>
      <c r="AW1342" s="513"/>
      <c r="AX1342" s="513"/>
      <c r="AY1342" s="513"/>
      <c r="AZ1342" s="513"/>
      <c r="BA1342" s="513"/>
      <c r="BB1342" s="513"/>
      <c r="BC1342" s="513"/>
      <c r="BD1342" s="513"/>
      <c r="BE1342" s="513"/>
      <c r="BF1342" s="513"/>
      <c r="BG1342" s="513"/>
      <c r="BH1342" s="513"/>
      <c r="BI1342" s="513"/>
      <c r="BJ1342" s="513"/>
      <c r="BK1342" s="513"/>
      <c r="BL1342" s="513"/>
      <c r="BM1342" s="513"/>
      <c r="BN1342" s="513"/>
      <c r="BO1342" s="513"/>
      <c r="BP1342" s="513"/>
      <c r="BQ1342" s="513"/>
      <c r="BR1342" s="513"/>
      <c r="BS1342" s="513"/>
      <c r="BT1342" s="513"/>
      <c r="BU1342" s="513"/>
      <c r="BV1342" s="513"/>
      <c r="BW1342" s="513"/>
      <c r="BX1342" s="513"/>
      <c r="BY1342" s="513"/>
      <c r="BZ1342" s="513"/>
      <c r="CA1342" s="513"/>
      <c r="CB1342" s="513"/>
      <c r="CC1342" s="1972"/>
      <c r="CD1342" s="1499"/>
      <c r="CE1342" s="1500"/>
      <c r="CF1342" s="1501"/>
      <c r="CG1342" s="1500"/>
      <c r="CH1342" s="1500"/>
      <c r="CI1342" s="1500"/>
      <c r="CJ1342" s="1976"/>
      <c r="CK1342" s="1519"/>
      <c r="CL1342" s="1509"/>
    </row>
    <row r="1343" spans="1:90" s="514" customFormat="1">
      <c r="A1343" s="511"/>
      <c r="B1343" s="512"/>
      <c r="C1343" s="1493"/>
      <c r="D1343" s="1493"/>
      <c r="E1343" s="1493"/>
      <c r="F1343" s="1493"/>
      <c r="G1343" s="1493"/>
      <c r="H1343" s="1530"/>
      <c r="I1343" s="1972"/>
      <c r="J1343" s="1542"/>
      <c r="K1343" s="513"/>
      <c r="L1343" s="513"/>
      <c r="M1343" s="513"/>
      <c r="N1343" s="513"/>
      <c r="O1343" s="513"/>
      <c r="P1343" s="513"/>
      <c r="Q1343" s="513"/>
      <c r="R1343" s="513"/>
      <c r="S1343" s="513"/>
      <c r="T1343" s="513"/>
      <c r="U1343" s="513"/>
      <c r="V1343" s="513"/>
      <c r="W1343" s="513"/>
      <c r="X1343" s="513"/>
      <c r="Y1343" s="513"/>
      <c r="Z1343" s="513"/>
      <c r="AA1343" s="513"/>
      <c r="AB1343" s="513"/>
      <c r="AC1343" s="513"/>
      <c r="AD1343" s="513"/>
      <c r="AE1343" s="513"/>
      <c r="AF1343" s="513"/>
      <c r="AG1343" s="513"/>
      <c r="AH1343" s="513"/>
      <c r="AI1343" s="513"/>
      <c r="AJ1343" s="513"/>
      <c r="AK1343" s="513"/>
      <c r="AL1343" s="513"/>
      <c r="AM1343" s="513"/>
      <c r="AN1343" s="513"/>
      <c r="AO1343" s="513"/>
      <c r="AP1343" s="513"/>
      <c r="AQ1343" s="513"/>
      <c r="AR1343" s="513"/>
      <c r="AS1343" s="513"/>
      <c r="AT1343" s="513"/>
      <c r="AU1343" s="513"/>
      <c r="AV1343" s="513"/>
      <c r="AW1343" s="513"/>
      <c r="AX1343" s="513"/>
      <c r="AY1343" s="513"/>
      <c r="AZ1343" s="513"/>
      <c r="BA1343" s="513"/>
      <c r="BB1343" s="513"/>
      <c r="BC1343" s="513"/>
      <c r="BD1343" s="513"/>
      <c r="BE1343" s="513"/>
      <c r="BF1343" s="513"/>
      <c r="BG1343" s="513"/>
      <c r="BH1343" s="513"/>
      <c r="BI1343" s="513"/>
      <c r="BJ1343" s="513"/>
      <c r="BK1343" s="513"/>
      <c r="BL1343" s="513"/>
      <c r="BM1343" s="513"/>
      <c r="BN1343" s="513"/>
      <c r="BO1343" s="513"/>
      <c r="BP1343" s="513"/>
      <c r="BQ1343" s="513"/>
      <c r="BR1343" s="513"/>
      <c r="BS1343" s="513"/>
      <c r="BT1343" s="513"/>
      <c r="BU1343" s="513"/>
      <c r="BV1343" s="513"/>
      <c r="BW1343" s="513"/>
      <c r="BX1343" s="513"/>
      <c r="BY1343" s="513"/>
      <c r="BZ1343" s="513"/>
      <c r="CA1343" s="513"/>
      <c r="CB1343" s="513"/>
      <c r="CC1343" s="1972"/>
      <c r="CD1343" s="1499"/>
      <c r="CE1343" s="1500"/>
      <c r="CF1343" s="1501"/>
      <c r="CG1343" s="1500"/>
      <c r="CH1343" s="1500"/>
      <c r="CI1343" s="1500"/>
      <c r="CJ1343" s="1976"/>
      <c r="CK1343" s="1519"/>
      <c r="CL1343" s="1509"/>
    </row>
    <row r="1344" spans="1:90" s="514" customFormat="1">
      <c r="A1344" s="511"/>
      <c r="B1344" s="512"/>
      <c r="C1344" s="1493"/>
      <c r="D1344" s="1493"/>
      <c r="E1344" s="1493"/>
      <c r="F1344" s="1493"/>
      <c r="G1344" s="1493"/>
      <c r="H1344" s="1530"/>
      <c r="I1344" s="1972"/>
      <c r="J1344" s="1542"/>
      <c r="K1344" s="513"/>
      <c r="L1344" s="513"/>
      <c r="M1344" s="513"/>
      <c r="N1344" s="513"/>
      <c r="O1344" s="513"/>
      <c r="P1344" s="513"/>
      <c r="Q1344" s="513"/>
      <c r="R1344" s="513"/>
      <c r="S1344" s="513"/>
      <c r="T1344" s="513"/>
      <c r="U1344" s="513"/>
      <c r="V1344" s="513"/>
      <c r="W1344" s="513"/>
      <c r="X1344" s="513"/>
      <c r="Y1344" s="513"/>
      <c r="Z1344" s="513"/>
      <c r="AA1344" s="513"/>
      <c r="AB1344" s="513"/>
      <c r="AC1344" s="513"/>
      <c r="AD1344" s="513"/>
      <c r="AE1344" s="513"/>
      <c r="AF1344" s="513"/>
      <c r="AG1344" s="513"/>
      <c r="AH1344" s="513"/>
      <c r="AI1344" s="513"/>
      <c r="AJ1344" s="513"/>
      <c r="AK1344" s="513"/>
      <c r="AL1344" s="513"/>
      <c r="AM1344" s="513"/>
      <c r="AN1344" s="513"/>
      <c r="AO1344" s="513"/>
      <c r="AP1344" s="513"/>
      <c r="AQ1344" s="513"/>
      <c r="AR1344" s="513"/>
      <c r="AS1344" s="513"/>
      <c r="AT1344" s="513"/>
      <c r="AU1344" s="513"/>
      <c r="AV1344" s="513"/>
      <c r="AW1344" s="513"/>
      <c r="AX1344" s="513"/>
      <c r="AY1344" s="513"/>
      <c r="AZ1344" s="513"/>
      <c r="BA1344" s="513"/>
      <c r="BB1344" s="513"/>
      <c r="BC1344" s="513"/>
      <c r="BD1344" s="513"/>
      <c r="BE1344" s="513"/>
      <c r="BF1344" s="513"/>
      <c r="BG1344" s="513"/>
      <c r="BH1344" s="513"/>
      <c r="BI1344" s="513"/>
      <c r="BJ1344" s="513"/>
      <c r="BK1344" s="513"/>
      <c r="BL1344" s="513"/>
      <c r="BM1344" s="513"/>
      <c r="BN1344" s="513"/>
      <c r="BO1344" s="513"/>
      <c r="BP1344" s="513"/>
      <c r="BQ1344" s="513"/>
      <c r="BR1344" s="513"/>
      <c r="BS1344" s="513"/>
      <c r="BT1344" s="513"/>
      <c r="BU1344" s="513"/>
      <c r="BV1344" s="513"/>
      <c r="BW1344" s="513"/>
      <c r="BX1344" s="513"/>
      <c r="BY1344" s="513"/>
      <c r="BZ1344" s="513"/>
      <c r="CA1344" s="513"/>
      <c r="CB1344" s="513"/>
      <c r="CC1344" s="1972"/>
      <c r="CD1344" s="1499"/>
      <c r="CE1344" s="1500"/>
      <c r="CF1344" s="1501"/>
      <c r="CG1344" s="1500"/>
      <c r="CH1344" s="1500"/>
      <c r="CI1344" s="1500"/>
      <c r="CJ1344" s="1976"/>
      <c r="CK1344" s="1519"/>
      <c r="CL1344" s="1509"/>
    </row>
    <row r="1345" spans="1:90" s="514" customFormat="1">
      <c r="A1345" s="511"/>
      <c r="B1345" s="512"/>
      <c r="C1345" s="1493"/>
      <c r="D1345" s="1493"/>
      <c r="E1345" s="1493"/>
      <c r="F1345" s="1493"/>
      <c r="G1345" s="1493"/>
      <c r="H1345" s="1530"/>
      <c r="I1345" s="1972"/>
      <c r="J1345" s="1542"/>
      <c r="K1345" s="513"/>
      <c r="L1345" s="513"/>
      <c r="M1345" s="513"/>
      <c r="N1345" s="513"/>
      <c r="O1345" s="513"/>
      <c r="P1345" s="513"/>
      <c r="Q1345" s="513"/>
      <c r="R1345" s="513"/>
      <c r="S1345" s="513"/>
      <c r="T1345" s="513"/>
      <c r="U1345" s="513"/>
      <c r="V1345" s="513"/>
      <c r="W1345" s="513"/>
      <c r="X1345" s="513"/>
      <c r="Y1345" s="513"/>
      <c r="Z1345" s="513"/>
      <c r="AA1345" s="513"/>
      <c r="AB1345" s="513"/>
      <c r="AC1345" s="513"/>
      <c r="AD1345" s="513"/>
      <c r="AE1345" s="513"/>
      <c r="AF1345" s="513"/>
      <c r="AG1345" s="513"/>
      <c r="AH1345" s="513"/>
      <c r="AI1345" s="513"/>
      <c r="AJ1345" s="513"/>
      <c r="AK1345" s="513"/>
      <c r="AL1345" s="513"/>
      <c r="AM1345" s="513"/>
      <c r="AN1345" s="513"/>
      <c r="AO1345" s="513"/>
      <c r="AP1345" s="513"/>
      <c r="AQ1345" s="513"/>
      <c r="AR1345" s="513"/>
      <c r="AS1345" s="513"/>
      <c r="AT1345" s="513"/>
      <c r="AU1345" s="513"/>
      <c r="AV1345" s="513"/>
      <c r="AW1345" s="513"/>
      <c r="AX1345" s="513"/>
      <c r="AY1345" s="513"/>
      <c r="AZ1345" s="513"/>
      <c r="BA1345" s="513"/>
      <c r="BB1345" s="513"/>
      <c r="BC1345" s="513"/>
      <c r="BD1345" s="513"/>
      <c r="BE1345" s="513"/>
      <c r="BF1345" s="513"/>
      <c r="BG1345" s="513"/>
      <c r="BH1345" s="513"/>
      <c r="BI1345" s="513"/>
      <c r="BJ1345" s="513"/>
      <c r="BK1345" s="513"/>
      <c r="BL1345" s="513"/>
      <c r="BM1345" s="513"/>
      <c r="BN1345" s="513"/>
      <c r="BO1345" s="513"/>
      <c r="BP1345" s="513"/>
      <c r="BQ1345" s="513"/>
      <c r="BR1345" s="513"/>
      <c r="BS1345" s="513"/>
      <c r="BT1345" s="513"/>
      <c r="BU1345" s="513"/>
      <c r="BV1345" s="513"/>
      <c r="BW1345" s="513"/>
      <c r="BX1345" s="513"/>
      <c r="BY1345" s="513"/>
      <c r="BZ1345" s="513"/>
      <c r="CA1345" s="513"/>
      <c r="CB1345" s="513"/>
      <c r="CC1345" s="1972"/>
      <c r="CD1345" s="1499"/>
      <c r="CE1345" s="1500"/>
      <c r="CF1345" s="1501"/>
      <c r="CG1345" s="1500"/>
      <c r="CH1345" s="1500"/>
      <c r="CI1345" s="1500"/>
      <c r="CJ1345" s="1976"/>
      <c r="CK1345" s="1519"/>
      <c r="CL1345" s="1509"/>
    </row>
    <row r="1346" spans="1:90" s="514" customFormat="1">
      <c r="A1346" s="511"/>
      <c r="B1346" s="512"/>
      <c r="C1346" s="1493"/>
      <c r="D1346" s="1493"/>
      <c r="E1346" s="1493"/>
      <c r="F1346" s="1493"/>
      <c r="G1346" s="1493"/>
      <c r="H1346" s="1530"/>
      <c r="I1346" s="1972"/>
      <c r="J1346" s="1542"/>
      <c r="K1346" s="513"/>
      <c r="L1346" s="513"/>
      <c r="M1346" s="513"/>
      <c r="N1346" s="513"/>
      <c r="O1346" s="513"/>
      <c r="P1346" s="513"/>
      <c r="Q1346" s="513"/>
      <c r="R1346" s="513"/>
      <c r="S1346" s="513"/>
      <c r="T1346" s="513"/>
      <c r="U1346" s="513"/>
      <c r="V1346" s="513"/>
      <c r="W1346" s="513"/>
      <c r="X1346" s="513"/>
      <c r="Y1346" s="513"/>
      <c r="Z1346" s="513"/>
      <c r="AA1346" s="513"/>
      <c r="AB1346" s="513"/>
      <c r="AC1346" s="513"/>
      <c r="AD1346" s="513"/>
      <c r="AE1346" s="513"/>
      <c r="AF1346" s="513"/>
      <c r="AG1346" s="513"/>
      <c r="AH1346" s="513"/>
      <c r="AI1346" s="513"/>
      <c r="AJ1346" s="513"/>
      <c r="AK1346" s="513"/>
      <c r="AL1346" s="513"/>
      <c r="AM1346" s="513"/>
      <c r="AN1346" s="513"/>
      <c r="AO1346" s="513"/>
      <c r="AP1346" s="513"/>
      <c r="AQ1346" s="513"/>
      <c r="AR1346" s="513"/>
      <c r="AS1346" s="513"/>
      <c r="AT1346" s="513"/>
      <c r="AU1346" s="513"/>
      <c r="AV1346" s="513"/>
      <c r="AW1346" s="513"/>
      <c r="AX1346" s="513"/>
      <c r="AY1346" s="513"/>
      <c r="AZ1346" s="513"/>
      <c r="BA1346" s="513"/>
      <c r="BB1346" s="513"/>
      <c r="BC1346" s="513"/>
      <c r="BD1346" s="513"/>
      <c r="BE1346" s="513"/>
      <c r="BF1346" s="513"/>
      <c r="BG1346" s="513"/>
      <c r="BH1346" s="513"/>
      <c r="BI1346" s="513"/>
      <c r="BJ1346" s="513"/>
      <c r="BK1346" s="513"/>
      <c r="BL1346" s="513"/>
      <c r="BM1346" s="513"/>
      <c r="BN1346" s="513"/>
      <c r="BO1346" s="513"/>
      <c r="BP1346" s="513"/>
      <c r="BQ1346" s="513"/>
      <c r="BR1346" s="513"/>
      <c r="BS1346" s="513"/>
      <c r="BT1346" s="513"/>
      <c r="BU1346" s="513"/>
      <c r="BV1346" s="513"/>
      <c r="BW1346" s="513"/>
      <c r="BX1346" s="513"/>
      <c r="BY1346" s="513"/>
      <c r="BZ1346" s="513"/>
      <c r="CA1346" s="513"/>
      <c r="CB1346" s="513"/>
      <c r="CC1346" s="1972"/>
      <c r="CD1346" s="1499"/>
      <c r="CE1346" s="1500"/>
      <c r="CF1346" s="1501"/>
      <c r="CG1346" s="1500"/>
      <c r="CH1346" s="1500"/>
      <c r="CI1346" s="1500"/>
      <c r="CJ1346" s="1976"/>
      <c r="CK1346" s="1519"/>
      <c r="CL1346" s="1509"/>
    </row>
    <row r="1347" spans="1:90" s="514" customFormat="1">
      <c r="A1347" s="511"/>
      <c r="B1347" s="512"/>
      <c r="C1347" s="1493"/>
      <c r="D1347" s="1493"/>
      <c r="E1347" s="1493"/>
      <c r="F1347" s="1493"/>
      <c r="G1347" s="1493"/>
      <c r="H1347" s="1530"/>
      <c r="I1347" s="1972"/>
      <c r="J1347" s="1542"/>
      <c r="K1347" s="513"/>
      <c r="L1347" s="513"/>
      <c r="M1347" s="513"/>
      <c r="N1347" s="513"/>
      <c r="O1347" s="513"/>
      <c r="P1347" s="513"/>
      <c r="Q1347" s="513"/>
      <c r="R1347" s="513"/>
      <c r="S1347" s="513"/>
      <c r="T1347" s="513"/>
      <c r="U1347" s="513"/>
      <c r="V1347" s="513"/>
      <c r="W1347" s="513"/>
      <c r="X1347" s="513"/>
      <c r="Y1347" s="513"/>
      <c r="Z1347" s="513"/>
      <c r="AA1347" s="513"/>
      <c r="AB1347" s="513"/>
      <c r="AC1347" s="513"/>
      <c r="AD1347" s="513"/>
      <c r="AE1347" s="513"/>
      <c r="AF1347" s="513"/>
      <c r="AG1347" s="513"/>
      <c r="AH1347" s="513"/>
      <c r="AI1347" s="513"/>
      <c r="AJ1347" s="513"/>
      <c r="AK1347" s="513"/>
      <c r="AL1347" s="513"/>
      <c r="AM1347" s="513"/>
      <c r="AN1347" s="513"/>
      <c r="AO1347" s="513"/>
      <c r="AP1347" s="513"/>
      <c r="AQ1347" s="513"/>
      <c r="AR1347" s="513"/>
      <c r="AS1347" s="513"/>
      <c r="AT1347" s="513"/>
      <c r="AU1347" s="513"/>
      <c r="AV1347" s="513"/>
      <c r="AW1347" s="513"/>
      <c r="AX1347" s="513"/>
      <c r="AY1347" s="513"/>
      <c r="AZ1347" s="513"/>
      <c r="BA1347" s="513"/>
      <c r="BB1347" s="513"/>
      <c r="BC1347" s="513"/>
      <c r="BD1347" s="513"/>
      <c r="BE1347" s="513"/>
      <c r="BF1347" s="513"/>
      <c r="BG1347" s="513"/>
      <c r="BH1347" s="513"/>
      <c r="BI1347" s="513"/>
      <c r="BJ1347" s="513"/>
      <c r="BK1347" s="513"/>
      <c r="BL1347" s="513"/>
      <c r="BM1347" s="513"/>
      <c r="BN1347" s="513"/>
      <c r="BO1347" s="513"/>
      <c r="BP1347" s="513"/>
      <c r="BQ1347" s="513"/>
      <c r="BR1347" s="513"/>
      <c r="BS1347" s="513"/>
      <c r="BT1347" s="513"/>
      <c r="BU1347" s="513"/>
      <c r="BV1347" s="513"/>
      <c r="BW1347" s="513"/>
      <c r="BX1347" s="513"/>
      <c r="BY1347" s="513"/>
      <c r="BZ1347" s="513"/>
      <c r="CA1347" s="513"/>
      <c r="CB1347" s="513"/>
      <c r="CC1347" s="1972"/>
      <c r="CD1347" s="1499"/>
      <c r="CE1347" s="1500"/>
      <c r="CF1347" s="1501"/>
      <c r="CG1347" s="1500"/>
      <c r="CH1347" s="1500"/>
      <c r="CI1347" s="1500"/>
      <c r="CJ1347" s="1976"/>
      <c r="CK1347" s="1519"/>
      <c r="CL1347" s="1509"/>
    </row>
    <row r="1348" spans="1:90" s="514" customFormat="1">
      <c r="A1348" s="511"/>
      <c r="B1348" s="512"/>
      <c r="C1348" s="1493"/>
      <c r="D1348" s="1493"/>
      <c r="E1348" s="1493"/>
      <c r="F1348" s="1493"/>
      <c r="G1348" s="1493"/>
      <c r="H1348" s="1530"/>
      <c r="I1348" s="1972"/>
      <c r="J1348" s="1542"/>
      <c r="K1348" s="513"/>
      <c r="L1348" s="513"/>
      <c r="M1348" s="513"/>
      <c r="N1348" s="513"/>
      <c r="O1348" s="513"/>
      <c r="P1348" s="513"/>
      <c r="Q1348" s="513"/>
      <c r="R1348" s="513"/>
      <c r="S1348" s="513"/>
      <c r="T1348" s="513"/>
      <c r="U1348" s="513"/>
      <c r="V1348" s="513"/>
      <c r="W1348" s="513"/>
      <c r="X1348" s="513"/>
      <c r="Y1348" s="513"/>
      <c r="Z1348" s="513"/>
      <c r="AA1348" s="513"/>
      <c r="AB1348" s="513"/>
      <c r="AC1348" s="513"/>
      <c r="AD1348" s="513"/>
      <c r="AE1348" s="513"/>
      <c r="AF1348" s="513"/>
      <c r="AG1348" s="513"/>
      <c r="AH1348" s="513"/>
      <c r="AI1348" s="513"/>
      <c r="AJ1348" s="513"/>
      <c r="AK1348" s="513"/>
      <c r="AL1348" s="513"/>
      <c r="AM1348" s="513"/>
      <c r="AN1348" s="513"/>
      <c r="AO1348" s="513"/>
      <c r="AP1348" s="513"/>
      <c r="AQ1348" s="513"/>
      <c r="AR1348" s="513"/>
      <c r="AS1348" s="513"/>
      <c r="AT1348" s="513"/>
      <c r="AU1348" s="513"/>
      <c r="AV1348" s="513"/>
      <c r="AW1348" s="513"/>
      <c r="AX1348" s="513"/>
      <c r="AY1348" s="513"/>
      <c r="AZ1348" s="513"/>
      <c r="BA1348" s="513"/>
      <c r="BB1348" s="513"/>
      <c r="BC1348" s="513"/>
      <c r="BD1348" s="513"/>
      <c r="BE1348" s="513"/>
      <c r="BF1348" s="513"/>
      <c r="BG1348" s="513"/>
      <c r="BH1348" s="513"/>
      <c r="BI1348" s="513"/>
      <c r="BJ1348" s="513"/>
      <c r="BK1348" s="513"/>
      <c r="BL1348" s="513"/>
      <c r="BM1348" s="513"/>
      <c r="BN1348" s="513"/>
      <c r="BO1348" s="513"/>
      <c r="BP1348" s="513"/>
      <c r="BQ1348" s="513"/>
      <c r="BR1348" s="513"/>
      <c r="BS1348" s="513"/>
      <c r="BT1348" s="513"/>
      <c r="BU1348" s="513"/>
      <c r="BV1348" s="513"/>
      <c r="BW1348" s="513"/>
      <c r="BX1348" s="513"/>
      <c r="BY1348" s="513"/>
      <c r="BZ1348" s="513"/>
      <c r="CA1348" s="513"/>
      <c r="CB1348" s="513"/>
      <c r="CC1348" s="1972"/>
      <c r="CD1348" s="1499"/>
      <c r="CE1348" s="1500"/>
      <c r="CF1348" s="1501"/>
      <c r="CG1348" s="1500"/>
      <c r="CH1348" s="1500"/>
      <c r="CI1348" s="1500"/>
      <c r="CJ1348" s="1976"/>
      <c r="CK1348" s="1519"/>
      <c r="CL1348" s="1509"/>
    </row>
    <row r="1349" spans="1:90" s="514" customFormat="1">
      <c r="A1349" s="511"/>
      <c r="B1349" s="512"/>
      <c r="C1349" s="1493"/>
      <c r="D1349" s="1493"/>
      <c r="E1349" s="1493"/>
      <c r="F1349" s="1493"/>
      <c r="G1349" s="1493"/>
      <c r="H1349" s="1530"/>
      <c r="I1349" s="1972"/>
      <c r="J1349" s="1542"/>
      <c r="K1349" s="513"/>
      <c r="L1349" s="513"/>
      <c r="M1349" s="513"/>
      <c r="N1349" s="513"/>
      <c r="O1349" s="513"/>
      <c r="P1349" s="513"/>
      <c r="Q1349" s="513"/>
      <c r="R1349" s="513"/>
      <c r="S1349" s="513"/>
      <c r="T1349" s="513"/>
      <c r="U1349" s="513"/>
      <c r="V1349" s="513"/>
      <c r="W1349" s="513"/>
      <c r="X1349" s="513"/>
      <c r="Y1349" s="513"/>
      <c r="Z1349" s="513"/>
      <c r="AA1349" s="513"/>
      <c r="AB1349" s="513"/>
      <c r="AC1349" s="513"/>
      <c r="AD1349" s="513"/>
      <c r="AE1349" s="513"/>
      <c r="AF1349" s="513"/>
      <c r="AG1349" s="513"/>
      <c r="AH1349" s="513"/>
      <c r="AI1349" s="513"/>
      <c r="AJ1349" s="513"/>
      <c r="AK1349" s="513"/>
      <c r="AL1349" s="513"/>
      <c r="AM1349" s="513"/>
      <c r="AN1349" s="513"/>
      <c r="AO1349" s="513"/>
      <c r="AP1349" s="513"/>
      <c r="AQ1349" s="513"/>
      <c r="AR1349" s="513"/>
      <c r="AS1349" s="513"/>
      <c r="AT1349" s="513"/>
      <c r="AU1349" s="513"/>
      <c r="AV1349" s="513"/>
      <c r="AW1349" s="513"/>
      <c r="AX1349" s="513"/>
      <c r="AY1349" s="513"/>
      <c r="AZ1349" s="513"/>
      <c r="BA1349" s="513"/>
      <c r="BB1349" s="513"/>
      <c r="BC1349" s="513"/>
      <c r="BD1349" s="513"/>
      <c r="BE1349" s="513"/>
      <c r="BF1349" s="513"/>
      <c r="BG1349" s="513"/>
      <c r="BH1349" s="513"/>
      <c r="BI1349" s="513"/>
      <c r="BJ1349" s="513"/>
      <c r="BK1349" s="513"/>
      <c r="BL1349" s="513"/>
      <c r="BM1349" s="513"/>
      <c r="BN1349" s="513"/>
      <c r="BO1349" s="513"/>
      <c r="BP1349" s="513"/>
      <c r="BQ1349" s="513"/>
      <c r="BR1349" s="513"/>
      <c r="BS1349" s="513"/>
      <c r="BT1349" s="513"/>
      <c r="BU1349" s="513"/>
      <c r="BV1349" s="513"/>
      <c r="BW1349" s="513"/>
      <c r="BX1349" s="513"/>
      <c r="BY1349" s="513"/>
      <c r="BZ1349" s="513"/>
      <c r="CA1349" s="513"/>
      <c r="CB1349" s="513"/>
      <c r="CC1349" s="1972"/>
      <c r="CD1349" s="1499"/>
      <c r="CE1349" s="1500"/>
      <c r="CF1349" s="1501"/>
      <c r="CG1349" s="1500"/>
      <c r="CH1349" s="1500"/>
      <c r="CI1349" s="1500"/>
      <c r="CJ1349" s="1976"/>
      <c r="CK1349" s="1519"/>
      <c r="CL1349" s="1509"/>
    </row>
    <row r="1350" spans="1:90" s="514" customFormat="1">
      <c r="A1350" s="511"/>
      <c r="B1350" s="512"/>
      <c r="C1350" s="1493"/>
      <c r="D1350" s="1493"/>
      <c r="E1350" s="1493"/>
      <c r="F1350" s="1493"/>
      <c r="G1350" s="1493"/>
      <c r="H1350" s="1530"/>
      <c r="I1350" s="1972"/>
      <c r="J1350" s="1542"/>
      <c r="K1350" s="513"/>
      <c r="L1350" s="513"/>
      <c r="M1350" s="513"/>
      <c r="N1350" s="513"/>
      <c r="O1350" s="513"/>
      <c r="P1350" s="513"/>
      <c r="Q1350" s="513"/>
      <c r="R1350" s="513"/>
      <c r="S1350" s="513"/>
      <c r="T1350" s="513"/>
      <c r="U1350" s="513"/>
      <c r="V1350" s="513"/>
      <c r="W1350" s="513"/>
      <c r="X1350" s="513"/>
      <c r="Y1350" s="513"/>
      <c r="Z1350" s="513"/>
      <c r="AA1350" s="513"/>
      <c r="AB1350" s="513"/>
      <c r="AC1350" s="513"/>
      <c r="AD1350" s="513"/>
      <c r="AE1350" s="513"/>
      <c r="AF1350" s="513"/>
      <c r="AG1350" s="513"/>
      <c r="AH1350" s="513"/>
      <c r="AI1350" s="513"/>
      <c r="AJ1350" s="513"/>
      <c r="AK1350" s="513"/>
      <c r="AL1350" s="513"/>
      <c r="AM1350" s="513"/>
      <c r="AN1350" s="513"/>
      <c r="AO1350" s="513"/>
      <c r="AP1350" s="513"/>
      <c r="AQ1350" s="513"/>
      <c r="AR1350" s="513"/>
      <c r="AS1350" s="513"/>
      <c r="AT1350" s="513"/>
      <c r="AU1350" s="513"/>
      <c r="AV1350" s="513"/>
      <c r="AW1350" s="513"/>
      <c r="AX1350" s="513"/>
      <c r="AY1350" s="513"/>
      <c r="AZ1350" s="513"/>
      <c r="BA1350" s="513"/>
      <c r="BB1350" s="513"/>
      <c r="BC1350" s="513"/>
      <c r="BD1350" s="513"/>
      <c r="BE1350" s="513"/>
      <c r="BF1350" s="513"/>
      <c r="BG1350" s="513"/>
      <c r="BH1350" s="513"/>
      <c r="BI1350" s="513"/>
      <c r="BJ1350" s="513"/>
      <c r="BK1350" s="513"/>
      <c r="BL1350" s="513"/>
      <c r="BM1350" s="513"/>
      <c r="BN1350" s="513"/>
      <c r="BO1350" s="513"/>
      <c r="BP1350" s="513"/>
      <c r="BQ1350" s="513"/>
      <c r="BR1350" s="513"/>
      <c r="BS1350" s="513"/>
      <c r="BT1350" s="513"/>
      <c r="BU1350" s="513"/>
      <c r="BV1350" s="513"/>
      <c r="BW1350" s="513"/>
      <c r="BX1350" s="513"/>
      <c r="BY1350" s="513"/>
      <c r="BZ1350" s="513"/>
      <c r="CA1350" s="513"/>
      <c r="CB1350" s="513"/>
      <c r="CC1350" s="1972"/>
      <c r="CD1350" s="1499"/>
      <c r="CE1350" s="1500"/>
      <c r="CF1350" s="1501"/>
      <c r="CG1350" s="1500"/>
      <c r="CH1350" s="1500"/>
      <c r="CI1350" s="1500"/>
      <c r="CJ1350" s="1976"/>
      <c r="CK1350" s="1519"/>
      <c r="CL1350" s="1509"/>
    </row>
    <row r="1351" spans="1:90" s="514" customFormat="1">
      <c r="A1351" s="511"/>
      <c r="B1351" s="512"/>
      <c r="C1351" s="1493"/>
      <c r="D1351" s="1493"/>
      <c r="E1351" s="1493"/>
      <c r="F1351" s="1493"/>
      <c r="G1351" s="1493"/>
      <c r="H1351" s="1530"/>
      <c r="I1351" s="1972"/>
      <c r="J1351" s="1542"/>
      <c r="K1351" s="513"/>
      <c r="L1351" s="513"/>
      <c r="M1351" s="513"/>
      <c r="N1351" s="513"/>
      <c r="O1351" s="513"/>
      <c r="P1351" s="513"/>
      <c r="Q1351" s="513"/>
      <c r="R1351" s="513"/>
      <c r="S1351" s="513"/>
      <c r="T1351" s="513"/>
      <c r="U1351" s="513"/>
      <c r="V1351" s="513"/>
      <c r="W1351" s="513"/>
      <c r="X1351" s="513"/>
      <c r="Y1351" s="513"/>
      <c r="Z1351" s="513"/>
      <c r="AA1351" s="513"/>
      <c r="AB1351" s="513"/>
      <c r="AC1351" s="513"/>
      <c r="AD1351" s="513"/>
      <c r="AE1351" s="513"/>
      <c r="AF1351" s="513"/>
      <c r="AG1351" s="513"/>
      <c r="AH1351" s="513"/>
      <c r="AI1351" s="513"/>
      <c r="AJ1351" s="513"/>
      <c r="AK1351" s="513"/>
      <c r="AL1351" s="513"/>
      <c r="AM1351" s="513"/>
      <c r="AN1351" s="513"/>
      <c r="AO1351" s="513"/>
      <c r="AP1351" s="513"/>
      <c r="AQ1351" s="513"/>
      <c r="AR1351" s="513"/>
      <c r="AS1351" s="513"/>
      <c r="AT1351" s="513"/>
      <c r="AU1351" s="513"/>
      <c r="AV1351" s="513"/>
      <c r="AW1351" s="513"/>
      <c r="AX1351" s="513"/>
      <c r="AY1351" s="513"/>
      <c r="AZ1351" s="513"/>
      <c r="BA1351" s="513"/>
      <c r="BB1351" s="513"/>
      <c r="BC1351" s="513"/>
      <c r="BD1351" s="513"/>
      <c r="BE1351" s="513"/>
      <c r="BF1351" s="513"/>
      <c r="BG1351" s="513"/>
      <c r="BH1351" s="513"/>
      <c r="BI1351" s="513"/>
      <c r="BJ1351" s="513"/>
      <c r="BK1351" s="513"/>
      <c r="BL1351" s="513"/>
      <c r="BM1351" s="513"/>
      <c r="BN1351" s="513"/>
      <c r="BO1351" s="513"/>
      <c r="BP1351" s="513"/>
      <c r="BQ1351" s="513"/>
      <c r="BR1351" s="513"/>
      <c r="BS1351" s="513"/>
      <c r="BT1351" s="513"/>
      <c r="BU1351" s="513"/>
      <c r="BV1351" s="513"/>
      <c r="BW1351" s="513"/>
      <c r="BX1351" s="513"/>
      <c r="BY1351" s="513"/>
      <c r="BZ1351" s="513"/>
      <c r="CA1351" s="513"/>
      <c r="CB1351" s="513"/>
      <c r="CC1351" s="1972"/>
      <c r="CD1351" s="1499"/>
      <c r="CE1351" s="1500"/>
      <c r="CF1351" s="1501"/>
      <c r="CG1351" s="1500"/>
      <c r="CH1351" s="1500"/>
      <c r="CI1351" s="1500"/>
      <c r="CJ1351" s="1976"/>
      <c r="CK1351" s="1519"/>
      <c r="CL1351" s="1509"/>
    </row>
    <row r="1352" spans="1:90" s="514" customFormat="1">
      <c r="A1352" s="511"/>
      <c r="B1352" s="512"/>
      <c r="C1352" s="1493"/>
      <c r="D1352" s="1493"/>
      <c r="E1352" s="1493"/>
      <c r="F1352" s="1493"/>
      <c r="G1352" s="1493"/>
      <c r="H1352" s="1530"/>
      <c r="I1352" s="1972"/>
      <c r="J1352" s="1542"/>
      <c r="K1352" s="513"/>
      <c r="L1352" s="513"/>
      <c r="M1352" s="513"/>
      <c r="N1352" s="513"/>
      <c r="O1352" s="513"/>
      <c r="P1352" s="513"/>
      <c r="Q1352" s="513"/>
      <c r="R1352" s="513"/>
      <c r="S1352" s="513"/>
      <c r="T1352" s="513"/>
      <c r="U1352" s="513"/>
      <c r="V1352" s="513"/>
      <c r="W1352" s="513"/>
      <c r="X1352" s="513"/>
      <c r="Y1352" s="513"/>
      <c r="Z1352" s="513"/>
      <c r="AA1352" s="513"/>
      <c r="AB1352" s="513"/>
      <c r="AC1352" s="513"/>
      <c r="AD1352" s="513"/>
      <c r="AE1352" s="513"/>
      <c r="AF1352" s="513"/>
      <c r="AG1352" s="513"/>
      <c r="AH1352" s="513"/>
      <c r="AI1352" s="513"/>
      <c r="AJ1352" s="513"/>
      <c r="AK1352" s="513"/>
      <c r="AL1352" s="513"/>
      <c r="AM1352" s="513"/>
      <c r="AN1352" s="513"/>
      <c r="AO1352" s="513"/>
      <c r="AP1352" s="513"/>
      <c r="AQ1352" s="513"/>
      <c r="AR1352" s="513"/>
      <c r="AS1352" s="513"/>
      <c r="AT1352" s="513"/>
      <c r="AU1352" s="513"/>
      <c r="AV1352" s="513"/>
      <c r="AW1352" s="513"/>
      <c r="AX1352" s="513"/>
      <c r="AY1352" s="513"/>
      <c r="AZ1352" s="513"/>
      <c r="BA1352" s="513"/>
      <c r="BB1352" s="513"/>
      <c r="BC1352" s="513"/>
      <c r="BD1352" s="513"/>
      <c r="BE1352" s="513"/>
      <c r="BF1352" s="513"/>
      <c r="BG1352" s="513"/>
      <c r="BH1352" s="513"/>
      <c r="BI1352" s="513"/>
      <c r="BJ1352" s="513"/>
      <c r="BK1352" s="513"/>
      <c r="BL1352" s="513"/>
      <c r="BM1352" s="513"/>
      <c r="BN1352" s="513"/>
      <c r="BO1352" s="513"/>
      <c r="BP1352" s="513"/>
      <c r="BQ1352" s="513"/>
      <c r="BR1352" s="513"/>
      <c r="BS1352" s="513"/>
      <c r="BT1352" s="513"/>
      <c r="BU1352" s="513"/>
      <c r="BV1352" s="513"/>
      <c r="BW1352" s="513"/>
      <c r="BX1352" s="513"/>
      <c r="BY1352" s="513"/>
      <c r="BZ1352" s="513"/>
      <c r="CA1352" s="513"/>
      <c r="CB1352" s="513"/>
      <c r="CC1352" s="1972"/>
      <c r="CD1352" s="1499"/>
      <c r="CE1352" s="1500"/>
      <c r="CF1352" s="1501"/>
      <c r="CG1352" s="1500"/>
      <c r="CH1352" s="1500"/>
      <c r="CI1352" s="1500"/>
      <c r="CJ1352" s="1976"/>
      <c r="CK1352" s="1519"/>
      <c r="CL1352" s="1509"/>
    </row>
    <row r="1353" spans="1:90" s="514" customFormat="1">
      <c r="A1353" s="511"/>
      <c r="B1353" s="512"/>
      <c r="C1353" s="1493"/>
      <c r="D1353" s="1493"/>
      <c r="E1353" s="1493"/>
      <c r="F1353" s="1493"/>
      <c r="G1353" s="1493"/>
      <c r="H1353" s="1530"/>
      <c r="I1353" s="1972"/>
      <c r="J1353" s="1542"/>
      <c r="K1353" s="513"/>
      <c r="L1353" s="513"/>
      <c r="M1353" s="513"/>
      <c r="N1353" s="513"/>
      <c r="O1353" s="513"/>
      <c r="P1353" s="513"/>
      <c r="Q1353" s="513"/>
      <c r="R1353" s="513"/>
      <c r="S1353" s="513"/>
      <c r="T1353" s="513"/>
      <c r="U1353" s="513"/>
      <c r="V1353" s="513"/>
      <c r="W1353" s="513"/>
      <c r="X1353" s="513"/>
      <c r="Y1353" s="513"/>
      <c r="Z1353" s="513"/>
      <c r="AA1353" s="513"/>
      <c r="AB1353" s="513"/>
      <c r="AC1353" s="513"/>
      <c r="AD1353" s="513"/>
      <c r="AE1353" s="513"/>
      <c r="AF1353" s="513"/>
      <c r="AG1353" s="513"/>
      <c r="AH1353" s="513"/>
      <c r="AI1353" s="513"/>
      <c r="AJ1353" s="513"/>
      <c r="AK1353" s="513"/>
      <c r="AL1353" s="513"/>
      <c r="AM1353" s="513"/>
      <c r="AN1353" s="513"/>
      <c r="AO1353" s="513"/>
      <c r="AP1353" s="513"/>
      <c r="AQ1353" s="513"/>
      <c r="AR1353" s="513"/>
      <c r="AS1353" s="513"/>
      <c r="AT1353" s="513"/>
      <c r="AU1353" s="513"/>
      <c r="AV1353" s="513"/>
      <c r="AW1353" s="513"/>
      <c r="AX1353" s="513"/>
      <c r="AY1353" s="513"/>
      <c r="AZ1353" s="513"/>
      <c r="BA1353" s="513"/>
      <c r="BB1353" s="513"/>
      <c r="BC1353" s="513"/>
      <c r="BD1353" s="513"/>
      <c r="BE1353" s="513"/>
      <c r="BF1353" s="513"/>
      <c r="BG1353" s="513"/>
      <c r="BH1353" s="513"/>
      <c r="BI1353" s="513"/>
      <c r="BJ1353" s="513"/>
      <c r="BK1353" s="513"/>
      <c r="BL1353" s="513"/>
      <c r="BM1353" s="513"/>
      <c r="BN1353" s="513"/>
      <c r="BO1353" s="513"/>
      <c r="BP1353" s="513"/>
      <c r="BQ1353" s="513"/>
      <c r="BR1353" s="513"/>
      <c r="BS1353" s="513"/>
      <c r="BT1353" s="513"/>
      <c r="BU1353" s="513"/>
      <c r="BV1353" s="513"/>
      <c r="BW1353" s="513"/>
      <c r="BX1353" s="513"/>
      <c r="BY1353" s="513"/>
      <c r="BZ1353" s="513"/>
      <c r="CA1353" s="513"/>
      <c r="CB1353" s="513"/>
      <c r="CC1353" s="1972"/>
      <c r="CD1353" s="1499"/>
      <c r="CE1353" s="1500"/>
      <c r="CF1353" s="1501"/>
      <c r="CG1353" s="1500"/>
      <c r="CH1353" s="1500"/>
      <c r="CI1353" s="1500"/>
      <c r="CJ1353" s="1976"/>
      <c r="CK1353" s="1519"/>
      <c r="CL1353" s="1509"/>
    </row>
    <row r="1354" spans="1:90" s="514" customFormat="1">
      <c r="A1354" s="511"/>
      <c r="B1354" s="512"/>
      <c r="C1354" s="1493"/>
      <c r="D1354" s="1493"/>
      <c r="E1354" s="1493"/>
      <c r="F1354" s="1493"/>
      <c r="G1354" s="1493"/>
      <c r="H1354" s="1530"/>
      <c r="I1354" s="1972"/>
      <c r="J1354" s="1542"/>
      <c r="K1354" s="513"/>
      <c r="L1354" s="513"/>
      <c r="M1354" s="513"/>
      <c r="N1354" s="513"/>
      <c r="O1354" s="513"/>
      <c r="P1354" s="513"/>
      <c r="Q1354" s="513"/>
      <c r="R1354" s="513"/>
      <c r="S1354" s="513"/>
      <c r="T1354" s="513"/>
      <c r="U1354" s="513"/>
      <c r="V1354" s="513"/>
      <c r="W1354" s="513"/>
      <c r="X1354" s="513"/>
      <c r="Y1354" s="513"/>
      <c r="Z1354" s="513"/>
      <c r="AA1354" s="513"/>
      <c r="AB1354" s="513"/>
      <c r="AC1354" s="513"/>
      <c r="AD1354" s="513"/>
      <c r="AE1354" s="513"/>
      <c r="AF1354" s="513"/>
      <c r="AG1354" s="513"/>
      <c r="AH1354" s="513"/>
      <c r="AI1354" s="513"/>
      <c r="AJ1354" s="513"/>
      <c r="AK1354" s="513"/>
      <c r="AL1354" s="513"/>
      <c r="AM1354" s="513"/>
      <c r="AN1354" s="513"/>
      <c r="AO1354" s="513"/>
      <c r="AP1354" s="513"/>
      <c r="AQ1354" s="513"/>
      <c r="AR1354" s="513"/>
      <c r="AS1354" s="513"/>
      <c r="AT1354" s="513"/>
      <c r="AU1354" s="513"/>
      <c r="AV1354" s="513"/>
      <c r="AW1354" s="513"/>
      <c r="AX1354" s="513"/>
      <c r="AY1354" s="513"/>
      <c r="AZ1354" s="513"/>
      <c r="BA1354" s="513"/>
      <c r="BB1354" s="513"/>
      <c r="BC1354" s="513"/>
      <c r="BD1354" s="513"/>
      <c r="BE1354" s="513"/>
      <c r="BF1354" s="513"/>
      <c r="BG1354" s="513"/>
      <c r="BH1354" s="513"/>
      <c r="BI1354" s="513"/>
      <c r="BJ1354" s="513"/>
      <c r="BK1354" s="513"/>
      <c r="BL1354" s="513"/>
      <c r="BM1354" s="513"/>
      <c r="BN1354" s="513"/>
      <c r="BO1354" s="513"/>
      <c r="BP1354" s="513"/>
      <c r="BQ1354" s="513"/>
      <c r="BR1354" s="513"/>
      <c r="BS1354" s="513"/>
      <c r="BT1354" s="513"/>
      <c r="BU1354" s="513"/>
      <c r="BV1354" s="513"/>
      <c r="BW1354" s="513"/>
      <c r="BX1354" s="513"/>
      <c r="BY1354" s="513"/>
      <c r="BZ1354" s="513"/>
      <c r="CA1354" s="513"/>
      <c r="CB1354" s="513"/>
      <c r="CC1354" s="1972"/>
      <c r="CD1354" s="1499"/>
      <c r="CE1354" s="1500"/>
      <c r="CF1354" s="1501"/>
      <c r="CG1354" s="1500"/>
      <c r="CH1354" s="1500"/>
      <c r="CI1354" s="1500"/>
      <c r="CJ1354" s="1976"/>
      <c r="CK1354" s="1519"/>
      <c r="CL1354" s="1509"/>
    </row>
    <row r="1355" spans="1:90" s="514" customFormat="1">
      <c r="A1355" s="511"/>
      <c r="B1355" s="512"/>
      <c r="C1355" s="1493"/>
      <c r="D1355" s="1493"/>
      <c r="E1355" s="1493"/>
      <c r="F1355" s="1493"/>
      <c r="G1355" s="1493"/>
      <c r="H1355" s="1530"/>
      <c r="I1355" s="1972"/>
      <c r="J1355" s="1542"/>
      <c r="K1355" s="513"/>
      <c r="L1355" s="513"/>
      <c r="M1355" s="513"/>
      <c r="N1355" s="513"/>
      <c r="O1355" s="513"/>
      <c r="P1355" s="513"/>
      <c r="Q1355" s="513"/>
      <c r="R1355" s="513"/>
      <c r="S1355" s="513"/>
      <c r="T1355" s="513"/>
      <c r="U1355" s="513"/>
      <c r="V1355" s="513"/>
      <c r="W1355" s="513"/>
      <c r="X1355" s="513"/>
      <c r="Y1355" s="513"/>
      <c r="Z1355" s="513"/>
      <c r="AA1355" s="513"/>
      <c r="AB1355" s="513"/>
      <c r="AC1355" s="513"/>
      <c r="AD1355" s="513"/>
      <c r="AE1355" s="513"/>
      <c r="AF1355" s="513"/>
      <c r="AG1355" s="513"/>
      <c r="AH1355" s="513"/>
      <c r="AI1355" s="513"/>
      <c r="AJ1355" s="513"/>
      <c r="AK1355" s="513"/>
      <c r="AL1355" s="513"/>
      <c r="AM1355" s="513"/>
      <c r="AN1355" s="513"/>
      <c r="AO1355" s="513"/>
      <c r="AP1355" s="513"/>
      <c r="AQ1355" s="513"/>
      <c r="AR1355" s="513"/>
      <c r="AS1355" s="513"/>
      <c r="AT1355" s="513"/>
      <c r="AU1355" s="513"/>
      <c r="AV1355" s="513"/>
      <c r="AW1355" s="513"/>
      <c r="AX1355" s="513"/>
      <c r="AY1355" s="513"/>
      <c r="AZ1355" s="513"/>
      <c r="BA1355" s="513"/>
      <c r="BB1355" s="513"/>
      <c r="BC1355" s="513"/>
      <c r="BD1355" s="513"/>
      <c r="BE1355" s="513"/>
      <c r="BF1355" s="513"/>
      <c r="BG1355" s="513"/>
      <c r="BH1355" s="513"/>
      <c r="BI1355" s="513"/>
      <c r="BJ1355" s="513"/>
      <c r="BK1355" s="513"/>
      <c r="BL1355" s="513"/>
      <c r="BM1355" s="513"/>
      <c r="BN1355" s="513"/>
      <c r="BO1355" s="513"/>
      <c r="BP1355" s="513"/>
      <c r="BQ1355" s="513"/>
      <c r="BR1355" s="513"/>
      <c r="BS1355" s="513"/>
      <c r="BT1355" s="513"/>
      <c r="BU1355" s="513"/>
      <c r="BV1355" s="513"/>
      <c r="BW1355" s="513"/>
      <c r="BX1355" s="513"/>
      <c r="BY1355" s="513"/>
      <c r="BZ1355" s="513"/>
      <c r="CA1355" s="513"/>
      <c r="CB1355" s="513"/>
      <c r="CC1355" s="1972"/>
      <c r="CD1355" s="1499"/>
      <c r="CE1355" s="1500"/>
      <c r="CF1355" s="1501"/>
      <c r="CG1355" s="1500"/>
      <c r="CH1355" s="1500"/>
      <c r="CI1355" s="1500"/>
      <c r="CJ1355" s="1976"/>
      <c r="CK1355" s="1519"/>
      <c r="CL1355" s="1509"/>
    </row>
    <row r="1356" spans="1:90" s="514" customFormat="1">
      <c r="A1356" s="511"/>
      <c r="B1356" s="512"/>
      <c r="C1356" s="1493"/>
      <c r="D1356" s="1493"/>
      <c r="E1356" s="1493"/>
      <c r="F1356" s="1493"/>
      <c r="G1356" s="1493"/>
      <c r="H1356" s="1530"/>
      <c r="I1356" s="1972"/>
      <c r="J1356" s="1542"/>
      <c r="K1356" s="513"/>
      <c r="L1356" s="513"/>
      <c r="M1356" s="513"/>
      <c r="N1356" s="513"/>
      <c r="O1356" s="513"/>
      <c r="P1356" s="513"/>
      <c r="Q1356" s="513"/>
      <c r="R1356" s="513"/>
      <c r="S1356" s="513"/>
      <c r="T1356" s="513"/>
      <c r="U1356" s="513"/>
      <c r="V1356" s="513"/>
      <c r="W1356" s="513"/>
      <c r="X1356" s="513"/>
      <c r="Y1356" s="513"/>
      <c r="Z1356" s="513"/>
      <c r="AA1356" s="513"/>
      <c r="AB1356" s="513"/>
      <c r="AC1356" s="513"/>
      <c r="AD1356" s="513"/>
      <c r="AE1356" s="513"/>
      <c r="AF1356" s="513"/>
      <c r="AG1356" s="513"/>
      <c r="AH1356" s="513"/>
      <c r="AI1356" s="513"/>
      <c r="AJ1356" s="513"/>
      <c r="AK1356" s="513"/>
      <c r="AL1356" s="513"/>
      <c r="AM1356" s="513"/>
      <c r="AN1356" s="513"/>
      <c r="AO1356" s="513"/>
      <c r="AP1356" s="513"/>
      <c r="AQ1356" s="513"/>
      <c r="AR1356" s="513"/>
      <c r="AS1356" s="513"/>
      <c r="AT1356" s="513"/>
      <c r="AU1356" s="513"/>
      <c r="AV1356" s="513"/>
      <c r="AW1356" s="513"/>
      <c r="AX1356" s="513"/>
      <c r="AY1356" s="513"/>
      <c r="AZ1356" s="513"/>
      <c r="BA1356" s="513"/>
      <c r="BB1356" s="513"/>
      <c r="BC1356" s="513"/>
      <c r="BD1356" s="513"/>
      <c r="BE1356" s="513"/>
      <c r="BF1356" s="513"/>
      <c r="BG1356" s="513"/>
      <c r="BH1356" s="513"/>
      <c r="BI1356" s="513"/>
      <c r="BJ1356" s="513"/>
      <c r="BK1356" s="513"/>
      <c r="BL1356" s="513"/>
      <c r="BM1356" s="513"/>
      <c r="BN1356" s="513"/>
      <c r="BO1356" s="513"/>
      <c r="BP1356" s="513"/>
      <c r="BQ1356" s="513"/>
      <c r="BR1356" s="513"/>
      <c r="BS1356" s="513"/>
      <c r="BT1356" s="513"/>
      <c r="BU1356" s="513"/>
      <c r="BV1356" s="513"/>
      <c r="BW1356" s="513"/>
      <c r="BX1356" s="513"/>
      <c r="BY1356" s="513"/>
      <c r="BZ1356" s="513"/>
      <c r="CA1356" s="513"/>
      <c r="CB1356" s="513"/>
      <c r="CC1356" s="1972"/>
      <c r="CD1356" s="1499"/>
      <c r="CE1356" s="1500"/>
      <c r="CF1356" s="1501"/>
      <c r="CG1356" s="1500"/>
      <c r="CH1356" s="1500"/>
      <c r="CI1356" s="1500"/>
      <c r="CJ1356" s="1976"/>
      <c r="CK1356" s="1519"/>
      <c r="CL1356" s="1509"/>
    </row>
    <row r="1357" spans="1:90" s="514" customFormat="1">
      <c r="A1357" s="511"/>
      <c r="B1357" s="512"/>
      <c r="C1357" s="1493"/>
      <c r="D1357" s="1493"/>
      <c r="E1357" s="1493"/>
      <c r="F1357" s="1493"/>
      <c r="G1357" s="1493"/>
      <c r="H1357" s="1530"/>
      <c r="I1357" s="1972"/>
      <c r="J1357" s="1542"/>
      <c r="K1357" s="513"/>
      <c r="L1357" s="513"/>
      <c r="M1357" s="513"/>
      <c r="N1357" s="513"/>
      <c r="O1357" s="513"/>
      <c r="P1357" s="513"/>
      <c r="Q1357" s="513"/>
      <c r="R1357" s="513"/>
      <c r="S1357" s="513"/>
      <c r="T1357" s="513"/>
      <c r="U1357" s="513"/>
      <c r="V1357" s="513"/>
      <c r="W1357" s="513"/>
      <c r="X1357" s="513"/>
      <c r="Y1357" s="513"/>
      <c r="Z1357" s="513"/>
      <c r="AA1357" s="513"/>
      <c r="AB1357" s="513"/>
      <c r="AC1357" s="513"/>
      <c r="AD1357" s="513"/>
      <c r="AE1357" s="513"/>
      <c r="AF1357" s="513"/>
      <c r="AG1357" s="513"/>
      <c r="AH1357" s="513"/>
      <c r="AI1357" s="513"/>
      <c r="AJ1357" s="513"/>
      <c r="AK1357" s="513"/>
      <c r="AL1357" s="513"/>
      <c r="AM1357" s="513"/>
      <c r="AN1357" s="513"/>
      <c r="AO1357" s="513"/>
      <c r="AP1357" s="513"/>
      <c r="AQ1357" s="513"/>
      <c r="AR1357" s="513"/>
      <c r="AS1357" s="513"/>
      <c r="AT1357" s="513"/>
      <c r="AU1357" s="513"/>
      <c r="AV1357" s="513"/>
      <c r="AW1357" s="513"/>
      <c r="AX1357" s="513"/>
      <c r="AY1357" s="513"/>
      <c r="AZ1357" s="513"/>
      <c r="BA1357" s="513"/>
      <c r="BB1357" s="513"/>
      <c r="BC1357" s="513"/>
      <c r="BD1357" s="513"/>
      <c r="BE1357" s="513"/>
      <c r="BF1357" s="513"/>
      <c r="BG1357" s="513"/>
      <c r="BH1357" s="513"/>
      <c r="BI1357" s="513"/>
      <c r="BJ1357" s="513"/>
      <c r="BK1357" s="513"/>
      <c r="BL1357" s="513"/>
      <c r="BM1357" s="513"/>
      <c r="BN1357" s="513"/>
      <c r="BO1357" s="513"/>
      <c r="BP1357" s="513"/>
      <c r="BQ1357" s="513"/>
      <c r="BR1357" s="513"/>
      <c r="BS1357" s="513"/>
      <c r="BT1357" s="513"/>
      <c r="BU1357" s="513"/>
      <c r="BV1357" s="513"/>
      <c r="BW1357" s="513"/>
      <c r="BX1357" s="513"/>
      <c r="BY1357" s="513"/>
      <c r="BZ1357" s="513"/>
      <c r="CA1357" s="513"/>
      <c r="CB1357" s="513"/>
      <c r="CC1357" s="1972"/>
      <c r="CD1357" s="1499"/>
      <c r="CE1357" s="1500"/>
      <c r="CF1357" s="1501"/>
      <c r="CG1357" s="1500"/>
      <c r="CH1357" s="1500"/>
      <c r="CI1357" s="1500"/>
      <c r="CJ1357" s="1976"/>
      <c r="CK1357" s="1519"/>
      <c r="CL1357" s="1509"/>
    </row>
    <row r="1358" spans="1:90" s="514" customFormat="1">
      <c r="A1358" s="511"/>
      <c r="B1358" s="512"/>
      <c r="C1358" s="1493"/>
      <c r="D1358" s="1493"/>
      <c r="E1358" s="1493"/>
      <c r="F1358" s="1493"/>
      <c r="G1358" s="1493"/>
      <c r="H1358" s="1530"/>
      <c r="I1358" s="1972"/>
      <c r="J1358" s="1542"/>
      <c r="K1358" s="513"/>
      <c r="L1358" s="513"/>
      <c r="M1358" s="513"/>
      <c r="N1358" s="513"/>
      <c r="O1358" s="513"/>
      <c r="P1358" s="513"/>
      <c r="Q1358" s="513"/>
      <c r="R1358" s="513"/>
      <c r="S1358" s="513"/>
      <c r="T1358" s="513"/>
      <c r="U1358" s="513"/>
      <c r="V1358" s="513"/>
      <c r="W1358" s="513"/>
      <c r="X1358" s="513"/>
      <c r="Y1358" s="513"/>
      <c r="Z1358" s="513"/>
      <c r="AA1358" s="513"/>
      <c r="AB1358" s="513"/>
      <c r="AC1358" s="513"/>
      <c r="AD1358" s="513"/>
      <c r="AE1358" s="513"/>
      <c r="AF1358" s="513"/>
      <c r="AG1358" s="513"/>
      <c r="AH1358" s="513"/>
      <c r="AI1358" s="513"/>
      <c r="AJ1358" s="513"/>
      <c r="AK1358" s="513"/>
      <c r="AL1358" s="513"/>
      <c r="AM1358" s="513"/>
      <c r="AN1358" s="513"/>
      <c r="AO1358" s="513"/>
      <c r="AP1358" s="513"/>
      <c r="AQ1358" s="513"/>
      <c r="AR1358" s="513"/>
      <c r="AS1358" s="513"/>
      <c r="AT1358" s="513"/>
      <c r="AU1358" s="513"/>
      <c r="AV1358" s="513"/>
      <c r="AW1358" s="513"/>
      <c r="AX1358" s="513"/>
      <c r="AY1358" s="513"/>
      <c r="AZ1358" s="513"/>
      <c r="BA1358" s="513"/>
      <c r="BB1358" s="513"/>
      <c r="BC1358" s="513"/>
      <c r="BD1358" s="513"/>
      <c r="BE1358" s="513"/>
      <c r="BF1358" s="513"/>
      <c r="BG1358" s="513"/>
      <c r="BH1358" s="513"/>
      <c r="BI1358" s="513"/>
      <c r="BJ1358" s="513"/>
      <c r="BK1358" s="513"/>
      <c r="BL1358" s="513"/>
      <c r="BM1358" s="513"/>
      <c r="BN1358" s="513"/>
      <c r="BO1358" s="513"/>
      <c r="BP1358" s="513"/>
      <c r="BQ1358" s="513"/>
      <c r="BR1358" s="513"/>
      <c r="BS1358" s="513"/>
      <c r="BT1358" s="513"/>
      <c r="BU1358" s="513"/>
      <c r="BV1358" s="513"/>
      <c r="BW1358" s="513"/>
      <c r="BX1358" s="513"/>
      <c r="BY1358" s="513"/>
      <c r="BZ1358" s="513"/>
      <c r="CA1358" s="513"/>
      <c r="CB1358" s="513"/>
      <c r="CC1358" s="1972"/>
      <c r="CD1358" s="1499"/>
      <c r="CE1358" s="1500"/>
      <c r="CF1358" s="1501"/>
      <c r="CG1358" s="1500"/>
      <c r="CH1358" s="1500"/>
      <c r="CI1358" s="1500"/>
      <c r="CJ1358" s="1976"/>
      <c r="CK1358" s="1519"/>
      <c r="CL1358" s="1509"/>
    </row>
    <row r="1359" spans="1:90" s="514" customFormat="1">
      <c r="A1359" s="511"/>
      <c r="B1359" s="512"/>
      <c r="C1359" s="1493"/>
      <c r="D1359" s="1493"/>
      <c r="E1359" s="1493"/>
      <c r="F1359" s="1493"/>
      <c r="G1359" s="1493"/>
      <c r="H1359" s="1530"/>
      <c r="I1359" s="1972"/>
      <c r="J1359" s="1542"/>
      <c r="K1359" s="513"/>
      <c r="L1359" s="513"/>
      <c r="M1359" s="513"/>
      <c r="N1359" s="513"/>
      <c r="O1359" s="513"/>
      <c r="P1359" s="513"/>
      <c r="Q1359" s="513"/>
      <c r="R1359" s="513"/>
      <c r="S1359" s="513"/>
      <c r="T1359" s="513"/>
      <c r="U1359" s="513"/>
      <c r="V1359" s="513"/>
      <c r="W1359" s="513"/>
      <c r="X1359" s="513"/>
      <c r="Y1359" s="513"/>
      <c r="Z1359" s="513"/>
      <c r="AA1359" s="513"/>
      <c r="AB1359" s="513"/>
      <c r="AC1359" s="513"/>
      <c r="AD1359" s="513"/>
      <c r="AE1359" s="513"/>
      <c r="AF1359" s="513"/>
      <c r="AG1359" s="513"/>
      <c r="AH1359" s="513"/>
      <c r="AI1359" s="513"/>
      <c r="AJ1359" s="513"/>
      <c r="AK1359" s="513"/>
      <c r="AL1359" s="513"/>
      <c r="AM1359" s="513"/>
      <c r="AN1359" s="513"/>
      <c r="AO1359" s="513"/>
      <c r="AP1359" s="513"/>
      <c r="AQ1359" s="513"/>
      <c r="AR1359" s="513"/>
      <c r="AS1359" s="513"/>
      <c r="AT1359" s="513"/>
      <c r="AU1359" s="513"/>
      <c r="AV1359" s="513"/>
      <c r="AW1359" s="513"/>
      <c r="AX1359" s="513"/>
      <c r="AY1359" s="513"/>
      <c r="AZ1359" s="513"/>
      <c r="BA1359" s="513"/>
      <c r="BB1359" s="513"/>
      <c r="BC1359" s="513"/>
      <c r="BD1359" s="513"/>
      <c r="BE1359" s="513"/>
      <c r="BF1359" s="513"/>
      <c r="BG1359" s="513"/>
      <c r="BH1359" s="513"/>
      <c r="BI1359" s="513"/>
      <c r="BJ1359" s="513"/>
      <c r="BK1359" s="513"/>
      <c r="BL1359" s="513"/>
      <c r="BM1359" s="513"/>
      <c r="BN1359" s="513"/>
      <c r="BO1359" s="513"/>
      <c r="BP1359" s="513"/>
      <c r="BQ1359" s="513"/>
      <c r="BR1359" s="513"/>
      <c r="BS1359" s="513"/>
      <c r="BT1359" s="513"/>
      <c r="BU1359" s="513"/>
      <c r="BV1359" s="513"/>
      <c r="BW1359" s="513"/>
      <c r="BX1359" s="513"/>
      <c r="BY1359" s="513"/>
      <c r="BZ1359" s="513"/>
      <c r="CA1359" s="513"/>
      <c r="CB1359" s="513"/>
      <c r="CC1359" s="1972"/>
      <c r="CD1359" s="1499"/>
      <c r="CE1359" s="1500"/>
      <c r="CF1359" s="1501"/>
      <c r="CG1359" s="1500"/>
      <c r="CH1359" s="1500"/>
      <c r="CI1359" s="1500"/>
      <c r="CJ1359" s="1976"/>
      <c r="CK1359" s="1519"/>
      <c r="CL1359" s="1509"/>
    </row>
    <row r="1360" spans="1:90" s="514" customFormat="1">
      <c r="A1360" s="511"/>
      <c r="B1360" s="512"/>
      <c r="C1360" s="1493"/>
      <c r="D1360" s="1493"/>
      <c r="E1360" s="1493"/>
      <c r="F1360" s="1493"/>
      <c r="G1360" s="1493"/>
      <c r="H1360" s="1530"/>
      <c r="I1360" s="1972"/>
      <c r="J1360" s="1542"/>
      <c r="K1360" s="513"/>
      <c r="L1360" s="513"/>
      <c r="M1360" s="513"/>
      <c r="N1360" s="513"/>
      <c r="O1360" s="513"/>
      <c r="P1360" s="513"/>
      <c r="Q1360" s="513"/>
      <c r="R1360" s="513"/>
      <c r="S1360" s="513"/>
      <c r="T1360" s="513"/>
      <c r="U1360" s="513"/>
      <c r="V1360" s="513"/>
      <c r="W1360" s="513"/>
      <c r="X1360" s="513"/>
      <c r="Y1360" s="513"/>
      <c r="Z1360" s="513"/>
      <c r="AA1360" s="513"/>
      <c r="AB1360" s="513"/>
      <c r="AC1360" s="513"/>
      <c r="AD1360" s="513"/>
      <c r="AE1360" s="513"/>
      <c r="AF1360" s="513"/>
      <c r="AG1360" s="513"/>
      <c r="AH1360" s="513"/>
      <c r="AI1360" s="513"/>
      <c r="AJ1360" s="513"/>
      <c r="AK1360" s="513"/>
      <c r="AL1360" s="513"/>
      <c r="AM1360" s="513"/>
      <c r="AN1360" s="513"/>
      <c r="AO1360" s="513"/>
      <c r="AP1360" s="513"/>
      <c r="AQ1360" s="513"/>
      <c r="AR1360" s="513"/>
      <c r="AS1360" s="513"/>
      <c r="AT1360" s="513"/>
      <c r="AU1360" s="513"/>
      <c r="AV1360" s="513"/>
      <c r="AW1360" s="513"/>
      <c r="AX1360" s="513"/>
      <c r="AY1360" s="513"/>
      <c r="AZ1360" s="513"/>
      <c r="BA1360" s="513"/>
      <c r="BB1360" s="513"/>
      <c r="BC1360" s="513"/>
      <c r="BD1360" s="513"/>
      <c r="BE1360" s="513"/>
      <c r="BF1360" s="513"/>
      <c r="BG1360" s="513"/>
      <c r="BH1360" s="513"/>
      <c r="BI1360" s="513"/>
      <c r="BJ1360" s="513"/>
      <c r="BK1360" s="513"/>
      <c r="BL1360" s="513"/>
      <c r="BM1360" s="513"/>
      <c r="BN1360" s="513"/>
      <c r="BO1360" s="513"/>
      <c r="BP1360" s="513"/>
      <c r="BQ1360" s="513"/>
      <c r="BR1360" s="513"/>
      <c r="BS1360" s="513"/>
      <c r="BT1360" s="513"/>
      <c r="BU1360" s="513"/>
      <c r="BV1360" s="513"/>
      <c r="BW1360" s="513"/>
      <c r="BX1360" s="513"/>
      <c r="BY1360" s="513"/>
      <c r="BZ1360" s="513"/>
      <c r="CA1360" s="513"/>
      <c r="CB1360" s="513"/>
      <c r="CC1360" s="1972"/>
      <c r="CD1360" s="1499"/>
      <c r="CE1360" s="1500"/>
      <c r="CF1360" s="1501"/>
      <c r="CG1360" s="1500"/>
      <c r="CH1360" s="1500"/>
      <c r="CI1360" s="1500"/>
      <c r="CJ1360" s="1976"/>
      <c r="CK1360" s="1519"/>
      <c r="CL1360" s="1509"/>
    </row>
    <row r="1361" spans="1:90" s="514" customFormat="1">
      <c r="A1361" s="511"/>
      <c r="B1361" s="512"/>
      <c r="C1361" s="1493"/>
      <c r="D1361" s="1493"/>
      <c r="E1361" s="1493"/>
      <c r="F1361" s="1493"/>
      <c r="G1361" s="1493"/>
      <c r="H1361" s="1530"/>
      <c r="I1361" s="1972"/>
      <c r="J1361" s="1542"/>
      <c r="K1361" s="513"/>
      <c r="L1361" s="513"/>
      <c r="M1361" s="513"/>
      <c r="N1361" s="513"/>
      <c r="O1361" s="513"/>
      <c r="P1361" s="513"/>
      <c r="Q1361" s="513"/>
      <c r="R1361" s="513"/>
      <c r="S1361" s="513"/>
      <c r="T1361" s="513"/>
      <c r="U1361" s="513"/>
      <c r="V1361" s="513"/>
      <c r="W1361" s="513"/>
      <c r="X1361" s="513"/>
      <c r="Y1361" s="513"/>
      <c r="Z1361" s="513"/>
      <c r="AA1361" s="513"/>
      <c r="AB1361" s="513"/>
      <c r="AC1361" s="513"/>
      <c r="AD1361" s="513"/>
      <c r="AE1361" s="513"/>
      <c r="AF1361" s="513"/>
      <c r="AG1361" s="513"/>
      <c r="AH1361" s="513"/>
      <c r="AI1361" s="513"/>
      <c r="AJ1361" s="513"/>
      <c r="AK1361" s="513"/>
      <c r="AL1361" s="513"/>
      <c r="AM1361" s="513"/>
      <c r="AN1361" s="513"/>
      <c r="AO1361" s="513"/>
      <c r="AP1361" s="513"/>
      <c r="AQ1361" s="513"/>
      <c r="AR1361" s="513"/>
      <c r="AS1361" s="513"/>
      <c r="AT1361" s="513"/>
      <c r="AU1361" s="513"/>
      <c r="AV1361" s="513"/>
      <c r="AW1361" s="513"/>
      <c r="AX1361" s="513"/>
      <c r="AY1361" s="513"/>
      <c r="AZ1361" s="513"/>
      <c r="BA1361" s="513"/>
      <c r="BB1361" s="513"/>
      <c r="BC1361" s="513"/>
      <c r="BD1361" s="513"/>
      <c r="BE1361" s="513"/>
      <c r="BF1361" s="513"/>
      <c r="BG1361" s="513"/>
      <c r="BH1361" s="513"/>
      <c r="BI1361" s="513"/>
      <c r="BJ1361" s="513"/>
      <c r="BK1361" s="513"/>
      <c r="BL1361" s="513"/>
      <c r="BM1361" s="513"/>
      <c r="BN1361" s="513"/>
      <c r="BO1361" s="513"/>
      <c r="BP1361" s="513"/>
      <c r="BQ1361" s="513"/>
      <c r="BR1361" s="513"/>
      <c r="BS1361" s="513"/>
      <c r="BT1361" s="513"/>
      <c r="BU1361" s="513"/>
      <c r="BV1361" s="513"/>
      <c r="BW1361" s="513"/>
      <c r="BX1361" s="513"/>
      <c r="BY1361" s="513"/>
      <c r="BZ1361" s="513"/>
      <c r="CA1361" s="513"/>
      <c r="CB1361" s="513"/>
      <c r="CC1361" s="1972"/>
      <c r="CD1361" s="1499"/>
      <c r="CE1361" s="1500"/>
      <c r="CF1361" s="1501"/>
      <c r="CG1361" s="1500"/>
      <c r="CH1361" s="1500"/>
      <c r="CI1361" s="1500"/>
      <c r="CJ1361" s="1976"/>
      <c r="CK1361" s="1519"/>
      <c r="CL1361" s="1509"/>
    </row>
    <row r="1362" spans="1:90" s="514" customFormat="1">
      <c r="A1362" s="511"/>
      <c r="B1362" s="512"/>
      <c r="C1362" s="1493"/>
      <c r="D1362" s="1493"/>
      <c r="E1362" s="1493"/>
      <c r="F1362" s="1493"/>
      <c r="G1362" s="1493"/>
      <c r="H1362" s="1530"/>
      <c r="I1362" s="1972"/>
      <c r="J1362" s="1542"/>
      <c r="K1362" s="513"/>
      <c r="L1362" s="513"/>
      <c r="M1362" s="513"/>
      <c r="N1362" s="513"/>
      <c r="O1362" s="513"/>
      <c r="P1362" s="513"/>
      <c r="Q1362" s="513"/>
      <c r="R1362" s="513"/>
      <c r="S1362" s="513"/>
      <c r="T1362" s="513"/>
      <c r="U1362" s="513"/>
      <c r="V1362" s="513"/>
      <c r="W1362" s="513"/>
      <c r="X1362" s="513"/>
      <c r="Y1362" s="513"/>
      <c r="Z1362" s="513"/>
      <c r="AA1362" s="513"/>
      <c r="AB1362" s="513"/>
      <c r="AC1362" s="513"/>
      <c r="AD1362" s="513"/>
      <c r="AE1362" s="513"/>
      <c r="AF1362" s="513"/>
      <c r="AG1362" s="513"/>
      <c r="AH1362" s="513"/>
      <c r="AI1362" s="513"/>
      <c r="AJ1362" s="513"/>
      <c r="AK1362" s="513"/>
      <c r="AL1362" s="513"/>
      <c r="AM1362" s="513"/>
      <c r="AN1362" s="513"/>
      <c r="AO1362" s="513"/>
      <c r="AP1362" s="513"/>
      <c r="AQ1362" s="513"/>
      <c r="AR1362" s="513"/>
      <c r="AS1362" s="513"/>
      <c r="AT1362" s="513"/>
      <c r="AU1362" s="513"/>
      <c r="AV1362" s="513"/>
      <c r="AW1362" s="513"/>
      <c r="AX1362" s="513"/>
      <c r="AY1362" s="513"/>
      <c r="AZ1362" s="513"/>
      <c r="BA1362" s="513"/>
      <c r="BB1362" s="513"/>
      <c r="BC1362" s="513"/>
      <c r="BD1362" s="513"/>
      <c r="BE1362" s="513"/>
      <c r="BF1362" s="513"/>
      <c r="BG1362" s="513"/>
      <c r="BH1362" s="513"/>
      <c r="BI1362" s="513"/>
      <c r="BJ1362" s="513"/>
      <c r="BK1362" s="513"/>
      <c r="BL1362" s="513"/>
      <c r="BM1362" s="513"/>
      <c r="BN1362" s="513"/>
      <c r="BO1362" s="513"/>
      <c r="BP1362" s="513"/>
      <c r="BQ1362" s="513"/>
      <c r="BR1362" s="513"/>
      <c r="BS1362" s="513"/>
      <c r="BT1362" s="513"/>
      <c r="BU1362" s="513"/>
      <c r="BV1362" s="513"/>
      <c r="BW1362" s="513"/>
      <c r="BX1362" s="513"/>
      <c r="BY1362" s="513"/>
      <c r="BZ1362" s="513"/>
      <c r="CA1362" s="513"/>
      <c r="CB1362" s="513"/>
      <c r="CC1362" s="1972"/>
      <c r="CD1362" s="1499"/>
      <c r="CE1362" s="1500"/>
      <c r="CF1362" s="1501"/>
      <c r="CG1362" s="1500"/>
      <c r="CH1362" s="1500"/>
      <c r="CI1362" s="1500"/>
      <c r="CJ1362" s="1976"/>
      <c r="CK1362" s="1519"/>
      <c r="CL1362" s="1509"/>
    </row>
    <row r="1363" spans="1:90" s="514" customFormat="1">
      <c r="A1363" s="511"/>
      <c r="B1363" s="512"/>
      <c r="C1363" s="1493"/>
      <c r="D1363" s="1493"/>
      <c r="E1363" s="1493"/>
      <c r="F1363" s="1493"/>
      <c r="G1363" s="1493"/>
      <c r="H1363" s="1530"/>
      <c r="I1363" s="1972"/>
      <c r="J1363" s="1542"/>
      <c r="K1363" s="513"/>
      <c r="L1363" s="513"/>
      <c r="M1363" s="513"/>
      <c r="N1363" s="513"/>
      <c r="O1363" s="513"/>
      <c r="P1363" s="513"/>
      <c r="Q1363" s="513"/>
      <c r="R1363" s="513"/>
      <c r="S1363" s="513"/>
      <c r="T1363" s="513"/>
      <c r="U1363" s="513"/>
      <c r="V1363" s="513"/>
      <c r="W1363" s="513"/>
      <c r="X1363" s="513"/>
      <c r="Y1363" s="513"/>
      <c r="Z1363" s="513"/>
      <c r="AA1363" s="513"/>
      <c r="AB1363" s="513"/>
      <c r="AC1363" s="513"/>
      <c r="AD1363" s="513"/>
      <c r="AE1363" s="513"/>
      <c r="AF1363" s="513"/>
      <c r="AG1363" s="513"/>
      <c r="AH1363" s="513"/>
      <c r="AI1363" s="513"/>
      <c r="AJ1363" s="513"/>
      <c r="AK1363" s="513"/>
      <c r="AL1363" s="513"/>
      <c r="AM1363" s="513"/>
      <c r="AN1363" s="513"/>
      <c r="AO1363" s="513"/>
      <c r="AP1363" s="513"/>
      <c r="AQ1363" s="513"/>
      <c r="AR1363" s="513"/>
      <c r="AS1363" s="513"/>
      <c r="AT1363" s="513"/>
      <c r="AU1363" s="513"/>
      <c r="AV1363" s="513"/>
      <c r="AW1363" s="513"/>
      <c r="AX1363" s="513"/>
      <c r="AY1363" s="513"/>
      <c r="AZ1363" s="513"/>
      <c r="BA1363" s="513"/>
      <c r="BB1363" s="513"/>
      <c r="BC1363" s="513"/>
      <c r="BD1363" s="513"/>
      <c r="BE1363" s="513"/>
      <c r="BF1363" s="513"/>
      <c r="BG1363" s="513"/>
      <c r="BH1363" s="513"/>
      <c r="BI1363" s="513"/>
      <c r="BJ1363" s="513"/>
      <c r="BK1363" s="513"/>
      <c r="BL1363" s="513"/>
      <c r="BM1363" s="513"/>
      <c r="BN1363" s="513"/>
      <c r="BO1363" s="513"/>
      <c r="BP1363" s="513"/>
      <c r="BQ1363" s="513"/>
      <c r="BR1363" s="513"/>
      <c r="BS1363" s="513"/>
      <c r="BT1363" s="513"/>
      <c r="BU1363" s="513"/>
      <c r="BV1363" s="513"/>
      <c r="BW1363" s="513"/>
      <c r="BX1363" s="513"/>
      <c r="BY1363" s="513"/>
      <c r="BZ1363" s="513"/>
      <c r="CA1363" s="513"/>
      <c r="CB1363" s="513"/>
      <c r="CC1363" s="1972"/>
      <c r="CD1363" s="1499"/>
      <c r="CE1363" s="1500"/>
      <c r="CF1363" s="1501"/>
      <c r="CG1363" s="1500"/>
      <c r="CH1363" s="1500"/>
      <c r="CI1363" s="1500"/>
      <c r="CJ1363" s="1976"/>
      <c r="CK1363" s="1519"/>
      <c r="CL1363" s="1509"/>
    </row>
    <row r="1364" spans="1:90" s="514" customFormat="1">
      <c r="A1364" s="511"/>
      <c r="B1364" s="512"/>
      <c r="C1364" s="1493"/>
      <c r="D1364" s="1493"/>
      <c r="E1364" s="1493"/>
      <c r="F1364" s="1493"/>
      <c r="G1364" s="1493"/>
      <c r="H1364" s="1530"/>
      <c r="I1364" s="1972"/>
      <c r="J1364" s="1542"/>
      <c r="K1364" s="513"/>
      <c r="L1364" s="513"/>
      <c r="M1364" s="513"/>
      <c r="N1364" s="513"/>
      <c r="O1364" s="513"/>
      <c r="P1364" s="513"/>
      <c r="Q1364" s="513"/>
      <c r="R1364" s="513"/>
      <c r="S1364" s="513"/>
      <c r="T1364" s="513"/>
      <c r="U1364" s="513"/>
      <c r="V1364" s="513"/>
      <c r="W1364" s="513"/>
      <c r="X1364" s="513"/>
      <c r="Y1364" s="513"/>
      <c r="Z1364" s="513"/>
      <c r="AA1364" s="513"/>
      <c r="AB1364" s="513"/>
      <c r="AC1364" s="513"/>
      <c r="AD1364" s="513"/>
      <c r="AE1364" s="513"/>
      <c r="AF1364" s="513"/>
      <c r="AG1364" s="513"/>
      <c r="AH1364" s="513"/>
      <c r="AI1364" s="513"/>
      <c r="AJ1364" s="513"/>
      <c r="AK1364" s="513"/>
      <c r="AL1364" s="513"/>
      <c r="AM1364" s="513"/>
      <c r="AN1364" s="513"/>
      <c r="AO1364" s="513"/>
      <c r="AP1364" s="513"/>
      <c r="AQ1364" s="513"/>
      <c r="AR1364" s="513"/>
      <c r="AS1364" s="513"/>
      <c r="AT1364" s="513"/>
      <c r="AU1364" s="513"/>
      <c r="AV1364" s="513"/>
      <c r="AW1364" s="513"/>
      <c r="AX1364" s="513"/>
      <c r="AY1364" s="513"/>
      <c r="AZ1364" s="513"/>
      <c r="BA1364" s="513"/>
      <c r="BB1364" s="513"/>
      <c r="BC1364" s="513"/>
      <c r="BD1364" s="513"/>
      <c r="BE1364" s="513"/>
      <c r="BF1364" s="513"/>
      <c r="BG1364" s="513"/>
      <c r="BH1364" s="513"/>
      <c r="BI1364" s="513"/>
      <c r="BJ1364" s="513"/>
      <c r="BK1364" s="513"/>
      <c r="BL1364" s="513"/>
      <c r="BM1364" s="513"/>
      <c r="BN1364" s="513"/>
      <c r="BO1364" s="513"/>
      <c r="BP1364" s="513"/>
      <c r="BQ1364" s="513"/>
      <c r="BR1364" s="513"/>
      <c r="BS1364" s="513"/>
      <c r="BT1364" s="513"/>
      <c r="BU1364" s="513"/>
      <c r="BV1364" s="513"/>
      <c r="BW1364" s="513"/>
      <c r="BX1364" s="513"/>
      <c r="BY1364" s="513"/>
      <c r="BZ1364" s="513"/>
      <c r="CA1364" s="513"/>
      <c r="CB1364" s="513"/>
      <c r="CC1364" s="1972"/>
      <c r="CD1364" s="1499"/>
      <c r="CE1364" s="1500"/>
      <c r="CF1364" s="1501"/>
      <c r="CG1364" s="1500"/>
      <c r="CH1364" s="1500"/>
      <c r="CI1364" s="1500"/>
      <c r="CJ1364" s="1976"/>
      <c r="CK1364" s="1519"/>
      <c r="CL1364" s="1509"/>
    </row>
    <row r="1365" spans="1:90" s="514" customFormat="1">
      <c r="A1365" s="511"/>
      <c r="B1365" s="512"/>
      <c r="C1365" s="1493"/>
      <c r="D1365" s="1493"/>
      <c r="E1365" s="1493"/>
      <c r="F1365" s="1493"/>
      <c r="G1365" s="1493"/>
      <c r="H1365" s="1530"/>
      <c r="I1365" s="1972"/>
      <c r="J1365" s="1542"/>
      <c r="K1365" s="513"/>
      <c r="L1365" s="513"/>
      <c r="M1365" s="513"/>
      <c r="N1365" s="513"/>
      <c r="O1365" s="513"/>
      <c r="P1365" s="513"/>
      <c r="Q1365" s="513"/>
      <c r="R1365" s="513"/>
      <c r="S1365" s="513"/>
      <c r="T1365" s="513"/>
      <c r="U1365" s="513"/>
      <c r="V1365" s="513"/>
      <c r="W1365" s="513"/>
      <c r="X1365" s="513"/>
      <c r="Y1365" s="513"/>
      <c r="Z1365" s="513"/>
      <c r="AA1365" s="513"/>
      <c r="AB1365" s="513"/>
      <c r="AC1365" s="513"/>
      <c r="AD1365" s="513"/>
      <c r="AE1365" s="513"/>
      <c r="AF1365" s="513"/>
      <c r="AG1365" s="513"/>
      <c r="AH1365" s="513"/>
      <c r="AI1365" s="513"/>
      <c r="AJ1365" s="513"/>
      <c r="AK1365" s="513"/>
      <c r="AL1365" s="513"/>
      <c r="AM1365" s="513"/>
      <c r="AN1365" s="513"/>
      <c r="AO1365" s="513"/>
      <c r="AP1365" s="513"/>
      <c r="AQ1365" s="513"/>
      <c r="AR1365" s="513"/>
      <c r="AS1365" s="513"/>
      <c r="AT1365" s="513"/>
      <c r="AU1365" s="513"/>
      <c r="AV1365" s="513"/>
      <c r="AW1365" s="513"/>
      <c r="AX1365" s="513"/>
      <c r="AY1365" s="513"/>
      <c r="AZ1365" s="513"/>
      <c r="BA1365" s="513"/>
      <c r="BB1365" s="513"/>
      <c r="BC1365" s="513"/>
      <c r="BD1365" s="513"/>
      <c r="BE1365" s="513"/>
      <c r="BF1365" s="513"/>
      <c r="BG1365" s="513"/>
      <c r="BH1365" s="513"/>
      <c r="BI1365" s="513"/>
      <c r="BJ1365" s="513"/>
      <c r="BK1365" s="513"/>
      <c r="BL1365" s="513"/>
      <c r="BM1365" s="513"/>
      <c r="BN1365" s="513"/>
      <c r="BO1365" s="513"/>
      <c r="BP1365" s="513"/>
      <c r="BQ1365" s="513"/>
      <c r="BR1365" s="513"/>
      <c r="BS1365" s="513"/>
      <c r="BT1365" s="513"/>
      <c r="BU1365" s="513"/>
      <c r="BV1365" s="513"/>
      <c r="BW1365" s="513"/>
      <c r="BX1365" s="513"/>
      <c r="BY1365" s="513"/>
      <c r="BZ1365" s="513"/>
      <c r="CA1365" s="513"/>
      <c r="CB1365" s="513"/>
      <c r="CC1365" s="1972"/>
      <c r="CD1365" s="1499"/>
      <c r="CE1365" s="1500"/>
      <c r="CF1365" s="1501"/>
      <c r="CG1365" s="1500"/>
      <c r="CH1365" s="1500"/>
      <c r="CI1365" s="1500"/>
      <c r="CJ1365" s="1976"/>
      <c r="CK1365" s="1519"/>
      <c r="CL1365" s="1509"/>
    </row>
    <row r="1366" spans="1:90" s="514" customFormat="1">
      <c r="A1366" s="511"/>
      <c r="B1366" s="512"/>
      <c r="C1366" s="1493"/>
      <c r="D1366" s="1493"/>
      <c r="E1366" s="1493"/>
      <c r="F1366" s="1493"/>
      <c r="G1366" s="1493"/>
      <c r="H1366" s="1530"/>
      <c r="I1366" s="1972"/>
      <c r="J1366" s="1542"/>
      <c r="K1366" s="513"/>
      <c r="L1366" s="513"/>
      <c r="M1366" s="513"/>
      <c r="N1366" s="513"/>
      <c r="O1366" s="513"/>
      <c r="P1366" s="513"/>
      <c r="Q1366" s="513"/>
      <c r="R1366" s="513"/>
      <c r="S1366" s="513"/>
      <c r="T1366" s="513"/>
      <c r="U1366" s="513"/>
      <c r="V1366" s="513"/>
      <c r="W1366" s="513"/>
      <c r="X1366" s="513"/>
      <c r="Y1366" s="513"/>
      <c r="Z1366" s="513"/>
      <c r="AA1366" s="513"/>
      <c r="AB1366" s="513"/>
      <c r="AC1366" s="513"/>
      <c r="AD1366" s="513"/>
      <c r="AE1366" s="513"/>
      <c r="AF1366" s="513"/>
      <c r="AG1366" s="513"/>
      <c r="AH1366" s="513"/>
      <c r="AI1366" s="513"/>
      <c r="AJ1366" s="513"/>
      <c r="AK1366" s="513"/>
      <c r="AL1366" s="513"/>
      <c r="AM1366" s="513"/>
      <c r="AN1366" s="513"/>
      <c r="AO1366" s="513"/>
      <c r="AP1366" s="513"/>
      <c r="AQ1366" s="513"/>
      <c r="AR1366" s="513"/>
      <c r="AS1366" s="513"/>
      <c r="AT1366" s="513"/>
      <c r="AU1366" s="513"/>
      <c r="AV1366" s="513"/>
      <c r="AW1366" s="513"/>
      <c r="AX1366" s="513"/>
      <c r="AY1366" s="513"/>
      <c r="AZ1366" s="513"/>
      <c r="BA1366" s="513"/>
      <c r="BB1366" s="513"/>
      <c r="BC1366" s="513"/>
      <c r="BD1366" s="513"/>
      <c r="BE1366" s="513"/>
      <c r="BF1366" s="513"/>
      <c r="BG1366" s="513"/>
      <c r="BH1366" s="513"/>
      <c r="BI1366" s="513"/>
      <c r="BJ1366" s="513"/>
      <c r="BK1366" s="513"/>
      <c r="BL1366" s="513"/>
      <c r="BM1366" s="513"/>
      <c r="BN1366" s="513"/>
      <c r="BO1366" s="513"/>
      <c r="BP1366" s="513"/>
      <c r="BQ1366" s="513"/>
      <c r="BR1366" s="513"/>
      <c r="BS1366" s="513"/>
      <c r="BT1366" s="513"/>
      <c r="BU1366" s="513"/>
      <c r="BV1366" s="513"/>
      <c r="BW1366" s="513"/>
      <c r="BX1366" s="513"/>
      <c r="BY1366" s="513"/>
      <c r="BZ1366" s="513"/>
      <c r="CA1366" s="513"/>
      <c r="CB1366" s="513"/>
      <c r="CC1366" s="1972"/>
      <c r="CD1366" s="1499"/>
      <c r="CE1366" s="1500"/>
      <c r="CF1366" s="1501"/>
      <c r="CG1366" s="1500"/>
      <c r="CH1366" s="1500"/>
      <c r="CI1366" s="1500"/>
      <c r="CJ1366" s="1976"/>
      <c r="CK1366" s="1519"/>
      <c r="CL1366" s="1509"/>
    </row>
    <row r="1367" spans="1:90" s="514" customFormat="1">
      <c r="A1367" s="511"/>
      <c r="B1367" s="512"/>
      <c r="C1367" s="1493"/>
      <c r="D1367" s="1493"/>
      <c r="E1367" s="1493"/>
      <c r="F1367" s="1493"/>
      <c r="G1367" s="1493"/>
      <c r="H1367" s="1530"/>
      <c r="I1367" s="1972"/>
      <c r="J1367" s="1542"/>
      <c r="K1367" s="513"/>
      <c r="L1367" s="513"/>
      <c r="M1367" s="513"/>
      <c r="N1367" s="513"/>
      <c r="O1367" s="513"/>
      <c r="P1367" s="513"/>
      <c r="Q1367" s="513"/>
      <c r="R1367" s="513"/>
      <c r="S1367" s="513"/>
      <c r="T1367" s="513"/>
      <c r="U1367" s="513"/>
      <c r="V1367" s="513"/>
      <c r="W1367" s="513"/>
      <c r="X1367" s="513"/>
      <c r="Y1367" s="513"/>
      <c r="Z1367" s="513"/>
      <c r="AA1367" s="513"/>
      <c r="AB1367" s="513"/>
      <c r="AC1367" s="513"/>
      <c r="AD1367" s="513"/>
      <c r="AE1367" s="513"/>
      <c r="AF1367" s="513"/>
      <c r="AG1367" s="513"/>
      <c r="AH1367" s="513"/>
      <c r="AI1367" s="513"/>
      <c r="AJ1367" s="513"/>
      <c r="AK1367" s="513"/>
      <c r="AL1367" s="513"/>
      <c r="AM1367" s="513"/>
      <c r="AN1367" s="513"/>
      <c r="AO1367" s="513"/>
      <c r="AP1367" s="513"/>
      <c r="AQ1367" s="513"/>
      <c r="AR1367" s="513"/>
      <c r="AS1367" s="513"/>
      <c r="AT1367" s="513"/>
      <c r="AU1367" s="513"/>
      <c r="AV1367" s="513"/>
      <c r="AW1367" s="513"/>
      <c r="AX1367" s="513"/>
      <c r="AY1367" s="513"/>
      <c r="AZ1367" s="513"/>
      <c r="BA1367" s="513"/>
      <c r="BB1367" s="513"/>
      <c r="BC1367" s="513"/>
      <c r="BD1367" s="513"/>
      <c r="BE1367" s="513"/>
      <c r="BF1367" s="513"/>
      <c r="BG1367" s="513"/>
      <c r="BH1367" s="513"/>
      <c r="BI1367" s="513"/>
      <c r="BJ1367" s="513"/>
      <c r="BK1367" s="513"/>
      <c r="BL1367" s="513"/>
      <c r="BM1367" s="513"/>
      <c r="BN1367" s="513"/>
      <c r="BO1367" s="513"/>
      <c r="BP1367" s="513"/>
      <c r="BQ1367" s="513"/>
      <c r="BR1367" s="513"/>
      <c r="BS1367" s="513"/>
      <c r="BT1367" s="513"/>
      <c r="BU1367" s="513"/>
      <c r="BV1367" s="513"/>
      <c r="BW1367" s="513"/>
      <c r="BX1367" s="513"/>
      <c r="BY1367" s="513"/>
      <c r="BZ1367" s="513"/>
      <c r="CA1367" s="513"/>
      <c r="CB1367" s="513"/>
      <c r="CC1367" s="1972"/>
      <c r="CD1367" s="1499"/>
      <c r="CE1367" s="1500"/>
      <c r="CF1367" s="1501"/>
      <c r="CG1367" s="1500"/>
      <c r="CH1367" s="1500"/>
      <c r="CI1367" s="1500"/>
      <c r="CJ1367" s="1976"/>
      <c r="CK1367" s="1519"/>
      <c r="CL1367" s="1509"/>
    </row>
    <row r="1368" spans="1:90" s="514" customFormat="1">
      <c r="A1368" s="511"/>
      <c r="B1368" s="512"/>
      <c r="C1368" s="1493"/>
      <c r="D1368" s="1493"/>
      <c r="E1368" s="1493"/>
      <c r="F1368" s="1493"/>
      <c r="G1368" s="1493"/>
      <c r="H1368" s="1530"/>
      <c r="I1368" s="1972"/>
      <c r="J1368" s="1542"/>
      <c r="K1368" s="513"/>
      <c r="L1368" s="513"/>
      <c r="M1368" s="513"/>
      <c r="N1368" s="513"/>
      <c r="O1368" s="513"/>
      <c r="P1368" s="513"/>
      <c r="Q1368" s="513"/>
      <c r="R1368" s="513"/>
      <c r="S1368" s="513"/>
      <c r="T1368" s="513"/>
      <c r="U1368" s="513"/>
      <c r="V1368" s="513"/>
      <c r="W1368" s="513"/>
      <c r="X1368" s="513"/>
      <c r="Y1368" s="513"/>
      <c r="Z1368" s="513"/>
      <c r="AA1368" s="513"/>
      <c r="AB1368" s="513"/>
      <c r="AC1368" s="513"/>
      <c r="AD1368" s="513"/>
      <c r="AE1368" s="513"/>
      <c r="AF1368" s="513"/>
      <c r="AG1368" s="513"/>
      <c r="AH1368" s="513"/>
      <c r="AI1368" s="513"/>
      <c r="AJ1368" s="513"/>
      <c r="AK1368" s="513"/>
      <c r="AL1368" s="513"/>
      <c r="AM1368" s="513"/>
      <c r="AN1368" s="513"/>
      <c r="AO1368" s="513"/>
      <c r="AP1368" s="513"/>
      <c r="AQ1368" s="513"/>
      <c r="AR1368" s="513"/>
      <c r="AS1368" s="513"/>
      <c r="AT1368" s="513"/>
      <c r="AU1368" s="513"/>
      <c r="AV1368" s="513"/>
      <c r="AW1368" s="513"/>
      <c r="AX1368" s="513"/>
      <c r="AY1368" s="513"/>
      <c r="AZ1368" s="513"/>
      <c r="BA1368" s="513"/>
      <c r="BB1368" s="513"/>
      <c r="BC1368" s="513"/>
      <c r="BD1368" s="513"/>
      <c r="BE1368" s="513"/>
      <c r="BF1368" s="513"/>
      <c r="BG1368" s="513"/>
      <c r="BH1368" s="513"/>
      <c r="BI1368" s="513"/>
      <c r="BJ1368" s="513"/>
      <c r="BK1368" s="513"/>
      <c r="BL1368" s="513"/>
      <c r="BM1368" s="513"/>
      <c r="BN1368" s="513"/>
      <c r="BO1368" s="513"/>
      <c r="BP1368" s="513"/>
      <c r="BQ1368" s="513"/>
      <c r="BR1368" s="513"/>
      <c r="BS1368" s="513"/>
      <c r="BT1368" s="513"/>
      <c r="BU1368" s="513"/>
      <c r="BV1368" s="513"/>
      <c r="BW1368" s="513"/>
      <c r="BX1368" s="513"/>
      <c r="BY1368" s="513"/>
      <c r="BZ1368" s="513"/>
      <c r="CA1368" s="513"/>
      <c r="CB1368" s="513"/>
      <c r="CC1368" s="1972"/>
      <c r="CD1368" s="1499"/>
      <c r="CE1368" s="1500"/>
      <c r="CF1368" s="1501"/>
      <c r="CG1368" s="1500"/>
      <c r="CH1368" s="1500"/>
      <c r="CI1368" s="1500"/>
      <c r="CJ1368" s="1976"/>
      <c r="CK1368" s="1519"/>
      <c r="CL1368" s="1509"/>
    </row>
    <row r="1369" spans="1:90" s="514" customFormat="1">
      <c r="A1369" s="511"/>
      <c r="B1369" s="512"/>
      <c r="C1369" s="1493"/>
      <c r="D1369" s="1493"/>
      <c r="E1369" s="1493"/>
      <c r="F1369" s="1493"/>
      <c r="G1369" s="1493"/>
      <c r="H1369" s="1530"/>
      <c r="I1369" s="1972"/>
      <c r="J1369" s="1542"/>
      <c r="K1369" s="513"/>
      <c r="L1369" s="513"/>
      <c r="M1369" s="513"/>
      <c r="N1369" s="513"/>
      <c r="O1369" s="513"/>
      <c r="P1369" s="513"/>
      <c r="Q1369" s="513"/>
      <c r="R1369" s="513"/>
      <c r="S1369" s="513"/>
      <c r="T1369" s="513"/>
      <c r="U1369" s="513"/>
      <c r="V1369" s="513"/>
      <c r="W1369" s="513"/>
      <c r="X1369" s="513"/>
      <c r="Y1369" s="513"/>
      <c r="Z1369" s="513"/>
      <c r="AA1369" s="513"/>
      <c r="AB1369" s="513"/>
      <c r="AC1369" s="513"/>
      <c r="AD1369" s="513"/>
      <c r="AE1369" s="513"/>
      <c r="AF1369" s="513"/>
      <c r="AG1369" s="513"/>
      <c r="AH1369" s="513"/>
      <c r="AI1369" s="513"/>
      <c r="AJ1369" s="513"/>
      <c r="AK1369" s="513"/>
      <c r="AL1369" s="513"/>
      <c r="AM1369" s="513"/>
      <c r="AN1369" s="513"/>
      <c r="AO1369" s="513"/>
      <c r="AP1369" s="513"/>
      <c r="AQ1369" s="513"/>
      <c r="AR1369" s="513"/>
      <c r="AS1369" s="513"/>
      <c r="AT1369" s="513"/>
      <c r="AU1369" s="513"/>
      <c r="AV1369" s="513"/>
      <c r="AW1369" s="513"/>
      <c r="AX1369" s="513"/>
      <c r="AY1369" s="513"/>
      <c r="AZ1369" s="513"/>
      <c r="BA1369" s="513"/>
      <c r="BB1369" s="513"/>
      <c r="BC1369" s="513"/>
      <c r="BD1369" s="513"/>
      <c r="BE1369" s="513"/>
      <c r="BF1369" s="513"/>
      <c r="BG1369" s="513"/>
      <c r="BH1369" s="513"/>
      <c r="BI1369" s="513"/>
      <c r="BJ1369" s="513"/>
      <c r="BK1369" s="513"/>
      <c r="BL1369" s="513"/>
      <c r="BM1369" s="513"/>
      <c r="BN1369" s="513"/>
      <c r="BO1369" s="513"/>
      <c r="BP1369" s="513"/>
      <c r="BQ1369" s="513"/>
      <c r="BR1369" s="513"/>
      <c r="BS1369" s="513"/>
      <c r="BT1369" s="513"/>
      <c r="BU1369" s="513"/>
      <c r="BV1369" s="513"/>
      <c r="BW1369" s="513"/>
      <c r="BX1369" s="513"/>
      <c r="BY1369" s="513"/>
      <c r="BZ1369" s="513"/>
      <c r="CA1369" s="513"/>
      <c r="CB1369" s="513"/>
      <c r="CC1369" s="1972"/>
      <c r="CD1369" s="1499"/>
      <c r="CE1369" s="1500"/>
      <c r="CF1369" s="1501"/>
      <c r="CG1369" s="1500"/>
      <c r="CH1369" s="1500"/>
      <c r="CI1369" s="1500"/>
      <c r="CJ1369" s="1976"/>
      <c r="CK1369" s="1519"/>
      <c r="CL1369" s="1509"/>
    </row>
    <row r="1370" spans="1:90" s="514" customFormat="1">
      <c r="A1370" s="511"/>
      <c r="B1370" s="512"/>
      <c r="C1370" s="1493"/>
      <c r="D1370" s="1493"/>
      <c r="E1370" s="1493"/>
      <c r="F1370" s="1493"/>
      <c r="G1370" s="1493"/>
      <c r="H1370" s="1530"/>
      <c r="I1370" s="1972"/>
      <c r="J1370" s="1542"/>
      <c r="K1370" s="513"/>
      <c r="L1370" s="513"/>
      <c r="M1370" s="513"/>
      <c r="N1370" s="513"/>
      <c r="O1370" s="513"/>
      <c r="P1370" s="513"/>
      <c r="Q1370" s="513"/>
      <c r="R1370" s="513"/>
      <c r="S1370" s="513"/>
      <c r="T1370" s="513"/>
      <c r="U1370" s="513"/>
      <c r="V1370" s="513"/>
      <c r="W1370" s="513"/>
      <c r="X1370" s="513"/>
      <c r="Y1370" s="513"/>
      <c r="Z1370" s="513"/>
      <c r="AA1370" s="513"/>
      <c r="AB1370" s="513"/>
      <c r="AC1370" s="513"/>
      <c r="AD1370" s="513"/>
      <c r="AE1370" s="513"/>
      <c r="AF1370" s="513"/>
      <c r="AG1370" s="513"/>
      <c r="AH1370" s="513"/>
      <c r="AI1370" s="513"/>
      <c r="AJ1370" s="513"/>
      <c r="AK1370" s="513"/>
      <c r="AL1370" s="513"/>
      <c r="AM1370" s="513"/>
      <c r="AN1370" s="513"/>
      <c r="AO1370" s="513"/>
      <c r="AP1370" s="513"/>
      <c r="AQ1370" s="513"/>
      <c r="AR1370" s="513"/>
      <c r="AS1370" s="513"/>
      <c r="AT1370" s="513"/>
      <c r="AU1370" s="513"/>
      <c r="AV1370" s="513"/>
      <c r="AW1370" s="513"/>
      <c r="AX1370" s="513"/>
      <c r="AY1370" s="513"/>
      <c r="AZ1370" s="513"/>
      <c r="BA1370" s="513"/>
      <c r="BB1370" s="513"/>
      <c r="BC1370" s="513"/>
      <c r="BD1370" s="513"/>
      <c r="BE1370" s="513"/>
      <c r="BF1370" s="513"/>
      <c r="BG1370" s="513"/>
      <c r="BH1370" s="513"/>
      <c r="BI1370" s="513"/>
      <c r="BJ1370" s="513"/>
      <c r="BK1370" s="513"/>
      <c r="BL1370" s="513"/>
      <c r="BM1370" s="513"/>
      <c r="BN1370" s="513"/>
      <c r="BO1370" s="513"/>
      <c r="BP1370" s="513"/>
      <c r="BQ1370" s="513"/>
      <c r="BR1370" s="513"/>
      <c r="BS1370" s="513"/>
      <c r="BT1370" s="513"/>
      <c r="BU1370" s="513"/>
      <c r="BV1370" s="513"/>
      <c r="BW1370" s="513"/>
      <c r="BX1370" s="513"/>
      <c r="BY1370" s="513"/>
      <c r="BZ1370" s="513"/>
      <c r="CA1370" s="513"/>
      <c r="CB1370" s="513"/>
      <c r="CC1370" s="1972"/>
      <c r="CD1370" s="1499"/>
      <c r="CE1370" s="1500"/>
      <c r="CF1370" s="1501"/>
      <c r="CG1370" s="1500"/>
      <c r="CH1370" s="1500"/>
      <c r="CI1370" s="1500"/>
      <c r="CJ1370" s="1976"/>
      <c r="CK1370" s="1519"/>
      <c r="CL1370" s="1509"/>
    </row>
    <row r="1371" spans="1:90" s="514" customFormat="1">
      <c r="A1371" s="511"/>
      <c r="B1371" s="512"/>
      <c r="C1371" s="1493"/>
      <c r="D1371" s="1493"/>
      <c r="E1371" s="1493"/>
      <c r="F1371" s="1493"/>
      <c r="G1371" s="1493"/>
      <c r="H1371" s="1530"/>
      <c r="I1371" s="1972"/>
      <c r="J1371" s="1542"/>
      <c r="K1371" s="513"/>
      <c r="L1371" s="513"/>
      <c r="M1371" s="513"/>
      <c r="N1371" s="513"/>
      <c r="O1371" s="513"/>
      <c r="P1371" s="513"/>
      <c r="Q1371" s="513"/>
      <c r="R1371" s="513"/>
      <c r="S1371" s="513"/>
      <c r="T1371" s="513"/>
      <c r="U1371" s="513"/>
      <c r="V1371" s="513"/>
      <c r="W1371" s="513"/>
      <c r="X1371" s="513"/>
      <c r="Y1371" s="513"/>
      <c r="Z1371" s="513"/>
      <c r="AA1371" s="513"/>
      <c r="AB1371" s="513"/>
      <c r="AC1371" s="513"/>
      <c r="AD1371" s="513"/>
      <c r="AE1371" s="513"/>
      <c r="AF1371" s="513"/>
      <c r="AG1371" s="513"/>
      <c r="AH1371" s="513"/>
      <c r="AI1371" s="513"/>
      <c r="AJ1371" s="513"/>
      <c r="AK1371" s="513"/>
      <c r="AL1371" s="513"/>
      <c r="AM1371" s="513"/>
      <c r="AN1371" s="513"/>
      <c r="AO1371" s="513"/>
      <c r="AP1371" s="513"/>
      <c r="AQ1371" s="513"/>
      <c r="AR1371" s="513"/>
      <c r="AS1371" s="513"/>
      <c r="AT1371" s="513"/>
      <c r="AU1371" s="513"/>
      <c r="AV1371" s="513"/>
      <c r="AW1371" s="513"/>
      <c r="AX1371" s="513"/>
      <c r="AY1371" s="513"/>
      <c r="AZ1371" s="513"/>
      <c r="BA1371" s="513"/>
      <c r="BB1371" s="513"/>
      <c r="BC1371" s="513"/>
      <c r="BD1371" s="513"/>
      <c r="BE1371" s="513"/>
      <c r="BF1371" s="513"/>
      <c r="BG1371" s="513"/>
      <c r="BH1371" s="513"/>
      <c r="BI1371" s="513"/>
      <c r="BJ1371" s="513"/>
      <c r="BK1371" s="513"/>
      <c r="BL1371" s="513"/>
      <c r="BM1371" s="513"/>
      <c r="BN1371" s="513"/>
      <c r="BO1371" s="513"/>
      <c r="BP1371" s="513"/>
      <c r="BQ1371" s="513"/>
      <c r="BR1371" s="513"/>
      <c r="BS1371" s="513"/>
      <c r="BT1371" s="513"/>
      <c r="BU1371" s="513"/>
      <c r="BV1371" s="513"/>
      <c r="BW1371" s="513"/>
      <c r="BX1371" s="513"/>
      <c r="BY1371" s="513"/>
      <c r="BZ1371" s="513"/>
      <c r="CA1371" s="513"/>
      <c r="CB1371" s="513"/>
      <c r="CC1371" s="1972"/>
      <c r="CD1371" s="1499"/>
      <c r="CE1371" s="1500"/>
      <c r="CF1371" s="1501"/>
      <c r="CG1371" s="1500"/>
      <c r="CH1371" s="1500"/>
      <c r="CI1371" s="1500"/>
      <c r="CJ1371" s="1976"/>
      <c r="CK1371" s="1519"/>
      <c r="CL1371" s="1509"/>
    </row>
    <row r="1372" spans="1:90" s="514" customFormat="1">
      <c r="A1372" s="511"/>
      <c r="B1372" s="512"/>
      <c r="C1372" s="1493"/>
      <c r="D1372" s="1493"/>
      <c r="E1372" s="1493"/>
      <c r="F1372" s="1493"/>
      <c r="G1372" s="1493"/>
      <c r="H1372" s="1530"/>
      <c r="I1372" s="1972"/>
      <c r="J1372" s="1542"/>
      <c r="K1372" s="513"/>
      <c r="L1372" s="513"/>
      <c r="M1372" s="513"/>
      <c r="N1372" s="513"/>
      <c r="O1372" s="513"/>
      <c r="P1372" s="513"/>
      <c r="Q1372" s="513"/>
      <c r="R1372" s="513"/>
      <c r="S1372" s="513"/>
      <c r="T1372" s="513"/>
      <c r="U1372" s="513"/>
      <c r="V1372" s="513"/>
      <c r="W1372" s="513"/>
      <c r="X1372" s="513"/>
      <c r="Y1372" s="513"/>
      <c r="Z1372" s="513"/>
      <c r="AA1372" s="513"/>
      <c r="AB1372" s="513"/>
      <c r="AC1372" s="513"/>
      <c r="AD1372" s="513"/>
      <c r="AE1372" s="513"/>
      <c r="AF1372" s="513"/>
      <c r="AG1372" s="513"/>
      <c r="AH1372" s="513"/>
      <c r="AI1372" s="513"/>
      <c r="AJ1372" s="513"/>
      <c r="AK1372" s="513"/>
      <c r="AL1372" s="513"/>
      <c r="AM1372" s="513"/>
      <c r="AN1372" s="513"/>
      <c r="AO1372" s="513"/>
      <c r="AP1372" s="513"/>
      <c r="AQ1372" s="513"/>
      <c r="AR1372" s="513"/>
      <c r="AS1372" s="513"/>
      <c r="AT1372" s="513"/>
      <c r="AU1372" s="513"/>
      <c r="AV1372" s="513"/>
      <c r="AW1372" s="513"/>
      <c r="AX1372" s="513"/>
      <c r="AY1372" s="513"/>
      <c r="AZ1372" s="513"/>
      <c r="BA1372" s="513"/>
      <c r="BB1372" s="513"/>
      <c r="BC1372" s="513"/>
      <c r="BD1372" s="513"/>
      <c r="BE1372" s="513"/>
      <c r="BF1372" s="513"/>
      <c r="BG1372" s="513"/>
      <c r="BH1372" s="513"/>
      <c r="BI1372" s="513"/>
      <c r="BJ1372" s="513"/>
      <c r="BK1372" s="513"/>
      <c r="BL1372" s="513"/>
      <c r="BM1372" s="513"/>
      <c r="BN1372" s="513"/>
      <c r="BO1372" s="513"/>
      <c r="BP1372" s="513"/>
      <c r="BQ1372" s="513"/>
      <c r="BR1372" s="513"/>
      <c r="BS1372" s="513"/>
      <c r="BT1372" s="513"/>
      <c r="BU1372" s="513"/>
      <c r="BV1372" s="513"/>
      <c r="BW1372" s="513"/>
      <c r="BX1372" s="513"/>
      <c r="BY1372" s="513"/>
      <c r="BZ1372" s="513"/>
      <c r="CA1372" s="513"/>
      <c r="CB1372" s="513"/>
      <c r="CC1372" s="1972"/>
      <c r="CD1372" s="1499"/>
      <c r="CE1372" s="1500"/>
      <c r="CF1372" s="1501"/>
      <c r="CG1372" s="1500"/>
      <c r="CH1372" s="1500"/>
      <c r="CI1372" s="1500"/>
      <c r="CJ1372" s="1976"/>
      <c r="CK1372" s="1519"/>
      <c r="CL1372" s="1509"/>
    </row>
    <row r="1373" spans="1:90" s="514" customFormat="1">
      <c r="A1373" s="511"/>
      <c r="B1373" s="512"/>
      <c r="C1373" s="1493"/>
      <c r="D1373" s="1493"/>
      <c r="E1373" s="1493"/>
      <c r="F1373" s="1493"/>
      <c r="G1373" s="1493"/>
      <c r="H1373" s="1530"/>
      <c r="I1373" s="1972"/>
      <c r="J1373" s="1542"/>
      <c r="K1373" s="513"/>
      <c r="L1373" s="513"/>
      <c r="M1373" s="513"/>
      <c r="N1373" s="513"/>
      <c r="O1373" s="513"/>
      <c r="P1373" s="513"/>
      <c r="Q1373" s="513"/>
      <c r="R1373" s="513"/>
      <c r="S1373" s="513"/>
      <c r="T1373" s="513"/>
      <c r="U1373" s="513"/>
      <c r="V1373" s="513"/>
      <c r="W1373" s="513"/>
      <c r="X1373" s="513"/>
      <c r="Y1373" s="513"/>
      <c r="Z1373" s="513"/>
      <c r="AA1373" s="513"/>
      <c r="AB1373" s="513"/>
      <c r="AC1373" s="513"/>
      <c r="AD1373" s="513"/>
      <c r="AE1373" s="513"/>
      <c r="AF1373" s="513"/>
      <c r="AG1373" s="513"/>
      <c r="AH1373" s="513"/>
      <c r="AI1373" s="513"/>
      <c r="AJ1373" s="513"/>
      <c r="AK1373" s="513"/>
      <c r="AL1373" s="513"/>
      <c r="AM1373" s="513"/>
      <c r="AN1373" s="513"/>
      <c r="AO1373" s="513"/>
      <c r="AP1373" s="513"/>
      <c r="AQ1373" s="513"/>
      <c r="AR1373" s="513"/>
      <c r="AS1373" s="513"/>
      <c r="AT1373" s="513"/>
      <c r="AU1373" s="513"/>
      <c r="AV1373" s="513"/>
      <c r="AW1373" s="513"/>
      <c r="AX1373" s="513"/>
      <c r="AY1373" s="513"/>
      <c r="AZ1373" s="513"/>
      <c r="BA1373" s="513"/>
      <c r="BB1373" s="513"/>
      <c r="BC1373" s="513"/>
      <c r="BD1373" s="513"/>
      <c r="BE1373" s="513"/>
      <c r="BF1373" s="513"/>
      <c r="BG1373" s="513"/>
      <c r="BH1373" s="513"/>
      <c r="BI1373" s="513"/>
      <c r="BJ1373" s="513"/>
      <c r="BK1373" s="513"/>
      <c r="BL1373" s="513"/>
      <c r="BM1373" s="513"/>
      <c r="BN1373" s="513"/>
      <c r="BO1373" s="513"/>
      <c r="BP1373" s="513"/>
      <c r="BQ1373" s="513"/>
      <c r="BR1373" s="513"/>
      <c r="BS1373" s="513"/>
      <c r="BT1373" s="513"/>
      <c r="BU1373" s="513"/>
      <c r="BV1373" s="513"/>
      <c r="BW1373" s="513"/>
      <c r="BX1373" s="513"/>
      <c r="BY1373" s="513"/>
      <c r="BZ1373" s="513"/>
      <c r="CA1373" s="513"/>
      <c r="CB1373" s="513"/>
      <c r="CC1373" s="1972"/>
      <c r="CD1373" s="1499"/>
      <c r="CE1373" s="1500"/>
      <c r="CF1373" s="1501"/>
      <c r="CG1373" s="1500"/>
      <c r="CH1373" s="1500"/>
      <c r="CI1373" s="1500"/>
      <c r="CJ1373" s="1976"/>
      <c r="CK1373" s="1519"/>
      <c r="CL1373" s="1509"/>
    </row>
    <row r="1374" spans="1:90" s="514" customFormat="1">
      <c r="A1374" s="511"/>
      <c r="B1374" s="512"/>
      <c r="C1374" s="1493"/>
      <c r="D1374" s="1493"/>
      <c r="E1374" s="1493"/>
      <c r="F1374" s="1493"/>
      <c r="G1374" s="1493"/>
      <c r="H1374" s="1530"/>
      <c r="I1374" s="1972"/>
      <c r="J1374" s="1542"/>
      <c r="K1374" s="513"/>
      <c r="L1374" s="513"/>
      <c r="M1374" s="513"/>
      <c r="N1374" s="513"/>
      <c r="O1374" s="513"/>
      <c r="P1374" s="513"/>
      <c r="Q1374" s="513"/>
      <c r="R1374" s="513"/>
      <c r="S1374" s="513"/>
      <c r="T1374" s="513"/>
      <c r="U1374" s="513"/>
      <c r="V1374" s="513"/>
      <c r="W1374" s="513"/>
      <c r="X1374" s="513"/>
      <c r="Y1374" s="513"/>
      <c r="Z1374" s="513"/>
      <c r="AA1374" s="513"/>
      <c r="AB1374" s="513"/>
      <c r="AC1374" s="513"/>
      <c r="AD1374" s="513"/>
      <c r="AE1374" s="513"/>
      <c r="AF1374" s="513"/>
      <c r="AG1374" s="513"/>
      <c r="AH1374" s="513"/>
      <c r="AI1374" s="513"/>
      <c r="AJ1374" s="513"/>
      <c r="AK1374" s="513"/>
      <c r="AL1374" s="513"/>
      <c r="AM1374" s="513"/>
      <c r="AN1374" s="513"/>
      <c r="AO1374" s="513"/>
      <c r="AP1374" s="513"/>
      <c r="AQ1374" s="513"/>
      <c r="AR1374" s="513"/>
      <c r="AS1374" s="513"/>
      <c r="AT1374" s="513"/>
      <c r="AU1374" s="513"/>
      <c r="AV1374" s="513"/>
      <c r="AW1374" s="513"/>
      <c r="AX1374" s="513"/>
      <c r="AY1374" s="513"/>
      <c r="AZ1374" s="513"/>
      <c r="BA1374" s="513"/>
      <c r="BB1374" s="513"/>
      <c r="BC1374" s="513"/>
      <c r="BD1374" s="513"/>
      <c r="BE1374" s="513"/>
      <c r="BF1374" s="513"/>
      <c r="BG1374" s="513"/>
      <c r="BH1374" s="513"/>
      <c r="BI1374" s="513"/>
      <c r="BJ1374" s="513"/>
      <c r="BK1374" s="513"/>
      <c r="BL1374" s="513"/>
      <c r="BM1374" s="513"/>
      <c r="BN1374" s="513"/>
      <c r="BO1374" s="513"/>
      <c r="BP1374" s="513"/>
      <c r="BQ1374" s="513"/>
      <c r="BR1374" s="513"/>
      <c r="BS1374" s="513"/>
      <c r="BT1374" s="513"/>
      <c r="BU1374" s="513"/>
      <c r="BV1374" s="513"/>
      <c r="BW1374" s="513"/>
      <c r="BX1374" s="513"/>
      <c r="BY1374" s="513"/>
      <c r="BZ1374" s="513"/>
      <c r="CA1374" s="513"/>
      <c r="CB1374" s="513"/>
      <c r="CC1374" s="1972"/>
      <c r="CD1374" s="1499"/>
      <c r="CE1374" s="1500"/>
      <c r="CF1374" s="1501"/>
      <c r="CG1374" s="1500"/>
      <c r="CH1374" s="1500"/>
      <c r="CI1374" s="1500"/>
      <c r="CJ1374" s="1976"/>
      <c r="CK1374" s="1519"/>
      <c r="CL1374" s="1509"/>
    </row>
    <row r="1375" spans="1:90" s="514" customFormat="1">
      <c r="A1375" s="511"/>
      <c r="B1375" s="512"/>
      <c r="C1375" s="1493"/>
      <c r="D1375" s="1493"/>
      <c r="E1375" s="1493"/>
      <c r="F1375" s="1493"/>
      <c r="G1375" s="1493"/>
      <c r="H1375" s="1530"/>
      <c r="I1375" s="1972"/>
      <c r="J1375" s="1542"/>
      <c r="K1375" s="513"/>
      <c r="L1375" s="513"/>
      <c r="M1375" s="513"/>
      <c r="N1375" s="513"/>
      <c r="O1375" s="513"/>
      <c r="P1375" s="513"/>
      <c r="Q1375" s="513"/>
      <c r="R1375" s="513"/>
      <c r="S1375" s="513"/>
      <c r="T1375" s="513"/>
      <c r="U1375" s="513"/>
      <c r="V1375" s="513"/>
      <c r="W1375" s="513"/>
      <c r="X1375" s="513"/>
      <c r="Y1375" s="513"/>
      <c r="Z1375" s="513"/>
      <c r="AA1375" s="513"/>
      <c r="AB1375" s="513"/>
      <c r="AC1375" s="513"/>
      <c r="AD1375" s="513"/>
      <c r="AE1375" s="513"/>
      <c r="AF1375" s="513"/>
      <c r="AG1375" s="513"/>
      <c r="AH1375" s="513"/>
      <c r="AI1375" s="513"/>
      <c r="AJ1375" s="513"/>
      <c r="AK1375" s="513"/>
      <c r="AL1375" s="513"/>
      <c r="AM1375" s="513"/>
      <c r="AN1375" s="513"/>
      <c r="AO1375" s="513"/>
      <c r="AP1375" s="513"/>
      <c r="AQ1375" s="513"/>
      <c r="AR1375" s="513"/>
      <c r="AS1375" s="513"/>
      <c r="AT1375" s="513"/>
      <c r="AU1375" s="513"/>
      <c r="AV1375" s="513"/>
      <c r="AW1375" s="513"/>
      <c r="AX1375" s="513"/>
      <c r="AY1375" s="513"/>
      <c r="AZ1375" s="513"/>
      <c r="BA1375" s="513"/>
      <c r="BB1375" s="513"/>
      <c r="BC1375" s="513"/>
      <c r="BD1375" s="513"/>
      <c r="BE1375" s="513"/>
      <c r="BF1375" s="513"/>
      <c r="BG1375" s="513"/>
      <c r="BH1375" s="513"/>
      <c r="BI1375" s="513"/>
      <c r="BJ1375" s="513"/>
      <c r="BK1375" s="513"/>
      <c r="BL1375" s="513"/>
      <c r="BM1375" s="513"/>
      <c r="BN1375" s="513"/>
      <c r="BO1375" s="513"/>
      <c r="BP1375" s="513"/>
      <c r="BQ1375" s="513"/>
      <c r="BR1375" s="513"/>
      <c r="BS1375" s="513"/>
      <c r="BT1375" s="513"/>
      <c r="BU1375" s="513"/>
      <c r="BV1375" s="513"/>
      <c r="BW1375" s="513"/>
      <c r="BX1375" s="513"/>
      <c r="BY1375" s="513"/>
      <c r="BZ1375" s="513"/>
      <c r="CA1375" s="513"/>
      <c r="CB1375" s="513"/>
      <c r="CC1375" s="1972"/>
      <c r="CD1375" s="1499"/>
      <c r="CE1375" s="1500"/>
      <c r="CF1375" s="1501"/>
      <c r="CG1375" s="1500"/>
      <c r="CH1375" s="1500"/>
      <c r="CI1375" s="1500"/>
      <c r="CJ1375" s="1976"/>
      <c r="CK1375" s="1519"/>
      <c r="CL1375" s="1509"/>
    </row>
    <row r="1376" spans="1:90" s="514" customFormat="1">
      <c r="A1376" s="511"/>
      <c r="B1376" s="512"/>
      <c r="C1376" s="1493"/>
      <c r="D1376" s="1493"/>
      <c r="E1376" s="1493"/>
      <c r="F1376" s="1493"/>
      <c r="G1376" s="1493"/>
      <c r="H1376" s="1530"/>
      <c r="I1376" s="1972"/>
      <c r="J1376" s="1542"/>
      <c r="K1376" s="513"/>
      <c r="L1376" s="513"/>
      <c r="M1376" s="513"/>
      <c r="N1376" s="513"/>
      <c r="O1376" s="513"/>
      <c r="P1376" s="513"/>
      <c r="Q1376" s="513"/>
      <c r="R1376" s="513"/>
      <c r="S1376" s="513"/>
      <c r="T1376" s="513"/>
      <c r="U1376" s="513"/>
      <c r="V1376" s="513"/>
      <c r="W1376" s="513"/>
      <c r="X1376" s="513"/>
      <c r="Y1376" s="513"/>
      <c r="Z1376" s="513"/>
      <c r="AA1376" s="513"/>
      <c r="AB1376" s="513"/>
      <c r="AC1376" s="513"/>
      <c r="AD1376" s="513"/>
      <c r="AE1376" s="513"/>
      <c r="AF1376" s="513"/>
      <c r="AG1376" s="513"/>
      <c r="AH1376" s="513"/>
      <c r="AI1376" s="513"/>
      <c r="AJ1376" s="513"/>
      <c r="AK1376" s="513"/>
      <c r="AL1376" s="513"/>
      <c r="AM1376" s="513"/>
      <c r="AN1376" s="513"/>
      <c r="AO1376" s="513"/>
      <c r="AP1376" s="513"/>
      <c r="AQ1376" s="513"/>
      <c r="AR1376" s="513"/>
      <c r="AS1376" s="513"/>
      <c r="AT1376" s="513"/>
      <c r="AU1376" s="513"/>
      <c r="AV1376" s="513"/>
      <c r="AW1376" s="513"/>
      <c r="AX1376" s="513"/>
      <c r="AY1376" s="513"/>
      <c r="AZ1376" s="513"/>
      <c r="BA1376" s="513"/>
      <c r="BB1376" s="513"/>
      <c r="BC1376" s="513"/>
      <c r="BD1376" s="513"/>
      <c r="BE1376" s="513"/>
      <c r="BF1376" s="513"/>
      <c r="BG1376" s="513"/>
      <c r="BH1376" s="513"/>
      <c r="BI1376" s="513"/>
      <c r="BJ1376" s="513"/>
      <c r="BK1376" s="513"/>
      <c r="BL1376" s="513"/>
      <c r="BM1376" s="513"/>
      <c r="BN1376" s="513"/>
      <c r="BO1376" s="513"/>
      <c r="BP1376" s="513"/>
      <c r="BQ1376" s="513"/>
      <c r="BR1376" s="513"/>
      <c r="BS1376" s="513"/>
      <c r="BT1376" s="513"/>
      <c r="BU1376" s="513"/>
      <c r="BV1376" s="513"/>
      <c r="BW1376" s="513"/>
      <c r="BX1376" s="513"/>
      <c r="BY1376" s="513"/>
      <c r="BZ1376" s="513"/>
      <c r="CA1376" s="513"/>
      <c r="CB1376" s="513"/>
      <c r="CC1376" s="1972"/>
      <c r="CD1376" s="1499"/>
      <c r="CE1376" s="1500"/>
      <c r="CF1376" s="1501"/>
      <c r="CG1376" s="1500"/>
      <c r="CH1376" s="1500"/>
      <c r="CI1376" s="1500"/>
      <c r="CJ1376" s="1976"/>
      <c r="CK1376" s="1519"/>
      <c r="CL1376" s="1509"/>
    </row>
    <row r="1377" spans="1:90" s="514" customFormat="1">
      <c r="A1377" s="511"/>
      <c r="B1377" s="512"/>
      <c r="C1377" s="1493"/>
      <c r="D1377" s="1493"/>
      <c r="E1377" s="1493"/>
      <c r="F1377" s="1493"/>
      <c r="G1377" s="1493"/>
      <c r="H1377" s="1530"/>
      <c r="I1377" s="1972"/>
      <c r="J1377" s="1542"/>
      <c r="K1377" s="513"/>
      <c r="L1377" s="513"/>
      <c r="M1377" s="513"/>
      <c r="N1377" s="513"/>
      <c r="O1377" s="513"/>
      <c r="P1377" s="513"/>
      <c r="Q1377" s="513"/>
      <c r="R1377" s="513"/>
      <c r="S1377" s="513"/>
      <c r="T1377" s="513"/>
      <c r="U1377" s="513"/>
      <c r="V1377" s="513"/>
      <c r="W1377" s="513"/>
      <c r="X1377" s="513"/>
      <c r="Y1377" s="513"/>
      <c r="Z1377" s="513"/>
      <c r="AA1377" s="513"/>
      <c r="AB1377" s="513"/>
      <c r="AC1377" s="513"/>
      <c r="AD1377" s="513"/>
      <c r="AE1377" s="513"/>
      <c r="AF1377" s="513"/>
      <c r="AG1377" s="513"/>
      <c r="AH1377" s="513"/>
      <c r="AI1377" s="513"/>
      <c r="AJ1377" s="513"/>
      <c r="AK1377" s="513"/>
      <c r="AL1377" s="513"/>
      <c r="AM1377" s="513"/>
      <c r="AN1377" s="513"/>
      <c r="AO1377" s="513"/>
      <c r="AP1377" s="513"/>
      <c r="AQ1377" s="513"/>
      <c r="AR1377" s="513"/>
      <c r="AS1377" s="513"/>
      <c r="AT1377" s="513"/>
      <c r="AU1377" s="513"/>
      <c r="AV1377" s="513"/>
      <c r="AW1377" s="513"/>
      <c r="AX1377" s="513"/>
      <c r="AY1377" s="513"/>
      <c r="AZ1377" s="513"/>
      <c r="BA1377" s="513"/>
      <c r="BB1377" s="513"/>
      <c r="BC1377" s="513"/>
      <c r="BD1377" s="513"/>
      <c r="BE1377" s="513"/>
      <c r="BF1377" s="513"/>
      <c r="BG1377" s="513"/>
      <c r="BH1377" s="513"/>
      <c r="BI1377" s="513"/>
      <c r="BJ1377" s="513"/>
      <c r="BK1377" s="513"/>
      <c r="BL1377" s="513"/>
      <c r="BM1377" s="513"/>
      <c r="BN1377" s="513"/>
      <c r="BO1377" s="513"/>
      <c r="BP1377" s="513"/>
      <c r="BQ1377" s="513"/>
      <c r="BR1377" s="513"/>
      <c r="BS1377" s="513"/>
      <c r="BT1377" s="513"/>
      <c r="BU1377" s="513"/>
      <c r="BV1377" s="513"/>
      <c r="BW1377" s="513"/>
      <c r="BX1377" s="513"/>
      <c r="BY1377" s="513"/>
      <c r="BZ1377" s="513"/>
      <c r="CA1377" s="513"/>
      <c r="CB1377" s="513"/>
      <c r="CC1377" s="1972"/>
      <c r="CD1377" s="1499"/>
      <c r="CE1377" s="1500"/>
      <c r="CF1377" s="1501"/>
      <c r="CG1377" s="1500"/>
      <c r="CH1377" s="1500"/>
      <c r="CI1377" s="1500"/>
      <c r="CJ1377" s="1976"/>
      <c r="CK1377" s="1519"/>
      <c r="CL1377" s="1509"/>
    </row>
    <row r="1378" spans="1:90" s="514" customFormat="1">
      <c r="A1378" s="511"/>
      <c r="B1378" s="512"/>
      <c r="C1378" s="1493"/>
      <c r="D1378" s="1493"/>
      <c r="E1378" s="1493"/>
      <c r="F1378" s="1493"/>
      <c r="G1378" s="1493"/>
      <c r="H1378" s="1530"/>
      <c r="I1378" s="1972"/>
      <c r="J1378" s="1542"/>
      <c r="K1378" s="513"/>
      <c r="L1378" s="513"/>
      <c r="M1378" s="513"/>
      <c r="N1378" s="513"/>
      <c r="O1378" s="513"/>
      <c r="P1378" s="513"/>
      <c r="Q1378" s="513"/>
      <c r="R1378" s="513"/>
      <c r="S1378" s="513"/>
      <c r="T1378" s="513"/>
      <c r="U1378" s="513"/>
      <c r="V1378" s="513"/>
      <c r="W1378" s="513"/>
      <c r="X1378" s="513"/>
      <c r="Y1378" s="513"/>
      <c r="Z1378" s="513"/>
      <c r="AA1378" s="513"/>
      <c r="AB1378" s="513"/>
      <c r="AC1378" s="513"/>
      <c r="AD1378" s="513"/>
      <c r="AE1378" s="513"/>
      <c r="AF1378" s="513"/>
      <c r="AG1378" s="513"/>
      <c r="AH1378" s="513"/>
      <c r="AI1378" s="513"/>
      <c r="AJ1378" s="513"/>
      <c r="AK1378" s="513"/>
      <c r="AL1378" s="513"/>
      <c r="AM1378" s="513"/>
      <c r="AN1378" s="513"/>
      <c r="AO1378" s="513"/>
      <c r="AP1378" s="513"/>
      <c r="AQ1378" s="513"/>
      <c r="AR1378" s="513"/>
      <c r="AS1378" s="513"/>
      <c r="AT1378" s="513"/>
      <c r="AU1378" s="513"/>
      <c r="AV1378" s="513"/>
      <c r="AW1378" s="513"/>
      <c r="AX1378" s="513"/>
      <c r="AY1378" s="513"/>
      <c r="AZ1378" s="513"/>
      <c r="BA1378" s="513"/>
      <c r="BB1378" s="513"/>
      <c r="BC1378" s="513"/>
      <c r="BD1378" s="513"/>
      <c r="BE1378" s="513"/>
      <c r="BF1378" s="513"/>
      <c r="BG1378" s="513"/>
      <c r="BH1378" s="513"/>
      <c r="BI1378" s="513"/>
      <c r="BJ1378" s="513"/>
      <c r="BK1378" s="513"/>
      <c r="BL1378" s="513"/>
      <c r="BM1378" s="513"/>
      <c r="BN1378" s="513"/>
      <c r="BO1378" s="513"/>
      <c r="BP1378" s="513"/>
      <c r="BQ1378" s="513"/>
      <c r="BR1378" s="513"/>
      <c r="BS1378" s="513"/>
      <c r="BT1378" s="513"/>
      <c r="BU1378" s="513"/>
      <c r="BV1378" s="513"/>
      <c r="BW1378" s="513"/>
      <c r="BX1378" s="513"/>
      <c r="BY1378" s="513"/>
      <c r="BZ1378" s="513"/>
      <c r="CA1378" s="513"/>
      <c r="CB1378" s="513"/>
      <c r="CC1378" s="1972"/>
      <c r="CD1378" s="1499"/>
      <c r="CE1378" s="1500"/>
      <c r="CF1378" s="1501"/>
      <c r="CG1378" s="1500"/>
      <c r="CH1378" s="1500"/>
      <c r="CI1378" s="1500"/>
      <c r="CJ1378" s="1976"/>
      <c r="CK1378" s="1519"/>
      <c r="CL1378" s="1509"/>
    </row>
    <row r="1379" spans="1:90" s="514" customFormat="1">
      <c r="A1379" s="511"/>
      <c r="B1379" s="512"/>
      <c r="C1379" s="1493"/>
      <c r="D1379" s="1493"/>
      <c r="E1379" s="1493"/>
      <c r="F1379" s="1493"/>
      <c r="G1379" s="1493"/>
      <c r="H1379" s="1530"/>
      <c r="I1379" s="1972"/>
      <c r="J1379" s="1542"/>
      <c r="K1379" s="513"/>
      <c r="L1379" s="513"/>
      <c r="M1379" s="513"/>
      <c r="N1379" s="513"/>
      <c r="O1379" s="513"/>
      <c r="P1379" s="513"/>
      <c r="Q1379" s="513"/>
      <c r="R1379" s="513"/>
      <c r="S1379" s="513"/>
      <c r="T1379" s="513"/>
      <c r="U1379" s="513"/>
      <c r="V1379" s="513"/>
      <c r="W1379" s="513"/>
      <c r="X1379" s="513"/>
      <c r="Y1379" s="513"/>
      <c r="Z1379" s="513"/>
      <c r="AA1379" s="513"/>
      <c r="AB1379" s="513"/>
      <c r="AC1379" s="513"/>
      <c r="AD1379" s="513"/>
      <c r="AE1379" s="513"/>
      <c r="AF1379" s="513"/>
      <c r="AG1379" s="513"/>
      <c r="AH1379" s="513"/>
      <c r="AI1379" s="513"/>
      <c r="AJ1379" s="513"/>
      <c r="AK1379" s="513"/>
      <c r="AL1379" s="513"/>
      <c r="AM1379" s="513"/>
      <c r="AN1379" s="513"/>
      <c r="AO1379" s="513"/>
      <c r="AP1379" s="513"/>
      <c r="AQ1379" s="513"/>
      <c r="AR1379" s="513"/>
      <c r="AS1379" s="513"/>
      <c r="AT1379" s="513"/>
      <c r="AU1379" s="513"/>
      <c r="AV1379" s="513"/>
      <c r="AW1379" s="513"/>
      <c r="AX1379" s="513"/>
      <c r="AY1379" s="513"/>
      <c r="AZ1379" s="513"/>
      <c r="BA1379" s="513"/>
      <c r="BB1379" s="513"/>
      <c r="BC1379" s="513"/>
      <c r="BD1379" s="513"/>
      <c r="BE1379" s="513"/>
      <c r="BF1379" s="513"/>
      <c r="BG1379" s="513"/>
      <c r="BH1379" s="513"/>
      <c r="BI1379" s="513"/>
      <c r="BJ1379" s="513"/>
      <c r="BK1379" s="513"/>
      <c r="BL1379" s="513"/>
      <c r="BM1379" s="513"/>
      <c r="BN1379" s="513"/>
      <c r="BO1379" s="513"/>
      <c r="BP1379" s="513"/>
      <c r="BQ1379" s="513"/>
      <c r="BR1379" s="513"/>
      <c r="BS1379" s="513"/>
      <c r="BT1379" s="513"/>
      <c r="BU1379" s="513"/>
      <c r="BV1379" s="513"/>
      <c r="BW1379" s="513"/>
      <c r="BX1379" s="513"/>
      <c r="BY1379" s="513"/>
      <c r="BZ1379" s="513"/>
      <c r="CA1379" s="513"/>
      <c r="CB1379" s="513"/>
      <c r="CC1379" s="1972"/>
      <c r="CD1379" s="1499"/>
      <c r="CE1379" s="1500"/>
      <c r="CF1379" s="1501"/>
      <c r="CG1379" s="1500"/>
      <c r="CH1379" s="1500"/>
      <c r="CI1379" s="1500"/>
      <c r="CJ1379" s="1976"/>
      <c r="CK1379" s="1519"/>
      <c r="CL1379" s="1509"/>
    </row>
    <row r="1380" spans="1:90" s="514" customFormat="1">
      <c r="A1380" s="511"/>
      <c r="B1380" s="512"/>
      <c r="C1380" s="1493"/>
      <c r="D1380" s="1493"/>
      <c r="E1380" s="1493"/>
      <c r="F1380" s="1493"/>
      <c r="G1380" s="1493"/>
      <c r="H1380" s="1530"/>
      <c r="I1380" s="1972"/>
      <c r="J1380" s="1542"/>
      <c r="K1380" s="513"/>
      <c r="L1380" s="513"/>
      <c r="M1380" s="513"/>
      <c r="N1380" s="513"/>
      <c r="O1380" s="513"/>
      <c r="P1380" s="513"/>
      <c r="Q1380" s="513"/>
      <c r="R1380" s="513"/>
      <c r="S1380" s="513"/>
      <c r="T1380" s="513"/>
      <c r="U1380" s="513"/>
      <c r="V1380" s="513"/>
      <c r="W1380" s="513"/>
      <c r="X1380" s="513"/>
      <c r="Y1380" s="513"/>
      <c r="Z1380" s="513"/>
      <c r="AA1380" s="513"/>
      <c r="AB1380" s="513"/>
      <c r="AC1380" s="513"/>
      <c r="AD1380" s="513"/>
      <c r="AE1380" s="513"/>
      <c r="AF1380" s="513"/>
      <c r="AG1380" s="513"/>
      <c r="AH1380" s="513"/>
      <c r="AI1380" s="513"/>
      <c r="AJ1380" s="513"/>
      <c r="AK1380" s="513"/>
      <c r="AL1380" s="513"/>
      <c r="AM1380" s="513"/>
      <c r="AN1380" s="513"/>
      <c r="AO1380" s="513"/>
      <c r="AP1380" s="513"/>
      <c r="AQ1380" s="513"/>
      <c r="AR1380" s="513"/>
      <c r="AS1380" s="513"/>
      <c r="AT1380" s="513"/>
      <c r="AU1380" s="513"/>
      <c r="AV1380" s="513"/>
      <c r="AW1380" s="513"/>
      <c r="AX1380" s="513"/>
      <c r="AY1380" s="513"/>
      <c r="AZ1380" s="513"/>
      <c r="BA1380" s="513"/>
      <c r="BB1380" s="513"/>
      <c r="BC1380" s="513"/>
      <c r="BD1380" s="513"/>
      <c r="BE1380" s="513"/>
      <c r="BF1380" s="513"/>
      <c r="BG1380" s="513"/>
      <c r="BH1380" s="513"/>
      <c r="BI1380" s="513"/>
      <c r="BJ1380" s="513"/>
      <c r="BK1380" s="513"/>
      <c r="BL1380" s="513"/>
      <c r="BM1380" s="513"/>
      <c r="BN1380" s="513"/>
      <c r="BO1380" s="513"/>
      <c r="BP1380" s="513"/>
      <c r="BQ1380" s="513"/>
      <c r="BR1380" s="513"/>
      <c r="BS1380" s="513"/>
      <c r="BT1380" s="513"/>
      <c r="BU1380" s="513"/>
      <c r="BV1380" s="513"/>
      <c r="BW1380" s="513"/>
      <c r="BX1380" s="513"/>
      <c r="BY1380" s="513"/>
      <c r="BZ1380" s="513"/>
      <c r="CA1380" s="513"/>
      <c r="CB1380" s="513"/>
      <c r="CC1380" s="1972"/>
      <c r="CD1380" s="1499"/>
      <c r="CE1380" s="1500"/>
      <c r="CF1380" s="1501"/>
      <c r="CG1380" s="1500"/>
      <c r="CH1380" s="1500"/>
      <c r="CI1380" s="1500"/>
      <c r="CJ1380" s="1976"/>
      <c r="CK1380" s="1519"/>
      <c r="CL1380" s="1509"/>
    </row>
    <row r="1381" spans="1:90" s="514" customFormat="1">
      <c r="A1381" s="511"/>
      <c r="B1381" s="512"/>
      <c r="C1381" s="1493"/>
      <c r="D1381" s="1493"/>
      <c r="E1381" s="1493"/>
      <c r="F1381" s="1493"/>
      <c r="G1381" s="1493"/>
      <c r="H1381" s="1530"/>
      <c r="I1381" s="1972"/>
      <c r="J1381" s="1542"/>
      <c r="K1381" s="513"/>
      <c r="L1381" s="513"/>
      <c r="M1381" s="513"/>
      <c r="N1381" s="513"/>
      <c r="O1381" s="513"/>
      <c r="P1381" s="513"/>
      <c r="Q1381" s="513"/>
      <c r="R1381" s="513"/>
      <c r="S1381" s="513"/>
      <c r="T1381" s="513"/>
      <c r="U1381" s="513"/>
      <c r="V1381" s="513"/>
      <c r="W1381" s="513"/>
      <c r="X1381" s="513"/>
      <c r="Y1381" s="513"/>
      <c r="Z1381" s="513"/>
      <c r="AA1381" s="513"/>
      <c r="AB1381" s="513"/>
      <c r="AC1381" s="513"/>
      <c r="AD1381" s="513"/>
      <c r="AE1381" s="513"/>
      <c r="AF1381" s="513"/>
      <c r="AG1381" s="513"/>
      <c r="AH1381" s="513"/>
      <c r="AI1381" s="513"/>
      <c r="AJ1381" s="513"/>
      <c r="AK1381" s="513"/>
      <c r="AL1381" s="513"/>
      <c r="AM1381" s="513"/>
      <c r="AN1381" s="513"/>
      <c r="AO1381" s="513"/>
      <c r="AP1381" s="513"/>
      <c r="AQ1381" s="513"/>
      <c r="AR1381" s="513"/>
      <c r="AS1381" s="513"/>
      <c r="AT1381" s="513"/>
      <c r="AU1381" s="513"/>
      <c r="AV1381" s="513"/>
      <c r="AW1381" s="513"/>
      <c r="AX1381" s="513"/>
      <c r="AY1381" s="513"/>
      <c r="AZ1381" s="513"/>
      <c r="BA1381" s="513"/>
      <c r="BB1381" s="513"/>
      <c r="BC1381" s="513"/>
      <c r="BD1381" s="513"/>
      <c r="BE1381" s="513"/>
      <c r="BF1381" s="513"/>
      <c r="BG1381" s="513"/>
      <c r="BH1381" s="513"/>
      <c r="BI1381" s="513"/>
      <c r="BJ1381" s="513"/>
      <c r="BK1381" s="513"/>
      <c r="BL1381" s="513"/>
      <c r="BM1381" s="513"/>
      <c r="BN1381" s="513"/>
      <c r="BO1381" s="513"/>
      <c r="BP1381" s="513"/>
      <c r="BQ1381" s="513"/>
      <c r="BR1381" s="513"/>
      <c r="BS1381" s="513"/>
      <c r="BT1381" s="513"/>
      <c r="BU1381" s="513"/>
      <c r="BV1381" s="513"/>
      <c r="BW1381" s="513"/>
      <c r="BX1381" s="513"/>
      <c r="BY1381" s="513"/>
      <c r="BZ1381" s="513"/>
      <c r="CA1381" s="513"/>
      <c r="CB1381" s="513"/>
      <c r="CC1381" s="1972"/>
      <c r="CD1381" s="1499"/>
      <c r="CE1381" s="1500"/>
      <c r="CF1381" s="1501"/>
      <c r="CG1381" s="1500"/>
      <c r="CH1381" s="1500"/>
      <c r="CI1381" s="1500"/>
      <c r="CJ1381" s="1976"/>
      <c r="CK1381" s="1519"/>
      <c r="CL1381" s="1509"/>
    </row>
    <row r="1382" spans="1:90" s="514" customFormat="1">
      <c r="A1382" s="511"/>
      <c r="B1382" s="512"/>
      <c r="C1382" s="1493"/>
      <c r="D1382" s="1493"/>
      <c r="E1382" s="1493"/>
      <c r="F1382" s="1493"/>
      <c r="G1382" s="1493"/>
      <c r="H1382" s="1530"/>
      <c r="I1382" s="1972"/>
      <c r="J1382" s="1542"/>
      <c r="K1382" s="513"/>
      <c r="L1382" s="513"/>
      <c r="M1382" s="513"/>
      <c r="N1382" s="513"/>
      <c r="O1382" s="513"/>
      <c r="P1382" s="513"/>
      <c r="Q1382" s="513"/>
      <c r="R1382" s="513"/>
      <c r="S1382" s="513"/>
      <c r="T1382" s="513"/>
      <c r="U1382" s="513"/>
      <c r="V1382" s="513"/>
      <c r="W1382" s="513"/>
      <c r="X1382" s="513"/>
      <c r="Y1382" s="513"/>
      <c r="Z1382" s="513"/>
      <c r="AA1382" s="513"/>
      <c r="AB1382" s="513"/>
      <c r="AC1382" s="513"/>
      <c r="AD1382" s="513"/>
      <c r="AE1382" s="513"/>
      <c r="AF1382" s="513"/>
      <c r="AG1382" s="513"/>
      <c r="AH1382" s="513"/>
      <c r="AI1382" s="513"/>
      <c r="AJ1382" s="513"/>
      <c r="AK1382" s="513"/>
      <c r="AL1382" s="513"/>
      <c r="AM1382" s="513"/>
      <c r="AN1382" s="513"/>
      <c r="AO1382" s="513"/>
      <c r="AP1382" s="513"/>
      <c r="AQ1382" s="513"/>
      <c r="AR1382" s="513"/>
      <c r="AS1382" s="513"/>
      <c r="AT1382" s="513"/>
      <c r="AU1382" s="513"/>
      <c r="AV1382" s="513"/>
      <c r="AW1382" s="513"/>
      <c r="AX1382" s="513"/>
      <c r="AY1382" s="513"/>
      <c r="AZ1382" s="513"/>
      <c r="BA1382" s="513"/>
      <c r="BB1382" s="513"/>
      <c r="BC1382" s="513"/>
      <c r="BD1382" s="513"/>
      <c r="BE1382" s="513"/>
      <c r="BF1382" s="513"/>
      <c r="BG1382" s="513"/>
      <c r="BH1382" s="513"/>
      <c r="BI1382" s="513"/>
      <c r="BJ1382" s="513"/>
      <c r="BK1382" s="513"/>
      <c r="BL1382" s="513"/>
      <c r="BM1382" s="513"/>
      <c r="BN1382" s="513"/>
      <c r="BO1382" s="513"/>
      <c r="BP1382" s="513"/>
      <c r="BQ1382" s="513"/>
      <c r="BR1382" s="513"/>
      <c r="BS1382" s="513"/>
      <c r="BT1382" s="513"/>
      <c r="BU1382" s="513"/>
      <c r="BV1382" s="513"/>
      <c r="BW1382" s="513"/>
      <c r="BX1382" s="513"/>
      <c r="BY1382" s="513"/>
      <c r="BZ1382" s="513"/>
      <c r="CA1382" s="513"/>
      <c r="CB1382" s="513"/>
      <c r="CC1382" s="1972"/>
      <c r="CD1382" s="1499"/>
      <c r="CE1382" s="1500"/>
      <c r="CF1382" s="1501"/>
      <c r="CG1382" s="1500"/>
      <c r="CH1382" s="1500"/>
      <c r="CI1382" s="1500"/>
      <c r="CJ1382" s="1976"/>
      <c r="CK1382" s="1519"/>
      <c r="CL1382" s="1509"/>
    </row>
    <row r="1383" spans="1:90" s="514" customFormat="1">
      <c r="A1383" s="511"/>
      <c r="B1383" s="512"/>
      <c r="C1383" s="1493"/>
      <c r="D1383" s="1493"/>
      <c r="E1383" s="1493"/>
      <c r="F1383" s="1493"/>
      <c r="G1383" s="1493"/>
      <c r="H1383" s="1530"/>
      <c r="I1383" s="1972"/>
      <c r="J1383" s="1542"/>
      <c r="K1383" s="513"/>
      <c r="L1383" s="513"/>
      <c r="M1383" s="513"/>
      <c r="N1383" s="513"/>
      <c r="O1383" s="513"/>
      <c r="P1383" s="513"/>
      <c r="Q1383" s="513"/>
      <c r="R1383" s="513"/>
      <c r="S1383" s="513"/>
      <c r="T1383" s="513"/>
      <c r="U1383" s="513"/>
      <c r="V1383" s="513"/>
      <c r="W1383" s="513"/>
      <c r="X1383" s="513"/>
      <c r="Y1383" s="513"/>
      <c r="Z1383" s="513"/>
      <c r="AA1383" s="513"/>
      <c r="AB1383" s="513"/>
      <c r="AC1383" s="513"/>
      <c r="AD1383" s="513"/>
      <c r="AE1383" s="513"/>
      <c r="AF1383" s="513"/>
      <c r="AG1383" s="513"/>
      <c r="AH1383" s="513"/>
      <c r="AI1383" s="513"/>
      <c r="AJ1383" s="513"/>
      <c r="AK1383" s="513"/>
      <c r="AL1383" s="513"/>
      <c r="AM1383" s="513"/>
      <c r="AN1383" s="513"/>
      <c r="AO1383" s="513"/>
      <c r="AP1383" s="513"/>
      <c r="AQ1383" s="513"/>
      <c r="AR1383" s="513"/>
      <c r="AS1383" s="513"/>
      <c r="AT1383" s="513"/>
      <c r="AU1383" s="513"/>
      <c r="AV1383" s="513"/>
      <c r="AW1383" s="513"/>
      <c r="AX1383" s="513"/>
      <c r="AY1383" s="513"/>
      <c r="AZ1383" s="513"/>
      <c r="BA1383" s="513"/>
      <c r="BB1383" s="513"/>
      <c r="BC1383" s="513"/>
      <c r="BD1383" s="513"/>
      <c r="BE1383" s="513"/>
      <c r="BF1383" s="513"/>
      <c r="BG1383" s="513"/>
      <c r="BH1383" s="513"/>
      <c r="BI1383" s="513"/>
      <c r="BJ1383" s="513"/>
      <c r="BK1383" s="513"/>
      <c r="BL1383" s="513"/>
      <c r="BM1383" s="513"/>
      <c r="BN1383" s="513"/>
      <c r="BO1383" s="513"/>
      <c r="BP1383" s="513"/>
      <c r="BQ1383" s="513"/>
      <c r="BR1383" s="513"/>
      <c r="BS1383" s="513"/>
      <c r="BT1383" s="513"/>
      <c r="BU1383" s="513"/>
      <c r="BV1383" s="513"/>
      <c r="BW1383" s="513"/>
      <c r="BX1383" s="513"/>
      <c r="BY1383" s="513"/>
      <c r="BZ1383" s="513"/>
      <c r="CA1383" s="513"/>
      <c r="CB1383" s="513"/>
      <c r="CC1383" s="1972"/>
      <c r="CD1383" s="1499"/>
      <c r="CE1383" s="1500"/>
      <c r="CF1383" s="1501"/>
      <c r="CG1383" s="1500"/>
      <c r="CH1383" s="1500"/>
      <c r="CI1383" s="1500"/>
      <c r="CJ1383" s="1976"/>
      <c r="CK1383" s="1519"/>
      <c r="CL1383" s="1509"/>
    </row>
    <row r="1384" spans="1:90" s="514" customFormat="1">
      <c r="A1384" s="511"/>
      <c r="B1384" s="512"/>
      <c r="C1384" s="1493"/>
      <c r="D1384" s="1493"/>
      <c r="E1384" s="1493"/>
      <c r="F1384" s="1493"/>
      <c r="G1384" s="1493"/>
      <c r="H1384" s="1530"/>
      <c r="I1384" s="1972"/>
      <c r="J1384" s="1542"/>
      <c r="K1384" s="513"/>
      <c r="L1384" s="513"/>
      <c r="M1384" s="513"/>
      <c r="N1384" s="513"/>
      <c r="O1384" s="513"/>
      <c r="P1384" s="513"/>
      <c r="Q1384" s="513"/>
      <c r="R1384" s="513"/>
      <c r="S1384" s="513"/>
      <c r="T1384" s="513"/>
      <c r="U1384" s="513"/>
      <c r="V1384" s="513"/>
      <c r="W1384" s="513"/>
      <c r="X1384" s="513"/>
      <c r="Y1384" s="513"/>
      <c r="Z1384" s="513"/>
      <c r="AA1384" s="513"/>
      <c r="AB1384" s="513"/>
      <c r="AC1384" s="513"/>
      <c r="AD1384" s="513"/>
      <c r="AE1384" s="513"/>
      <c r="AF1384" s="513"/>
      <c r="AG1384" s="513"/>
      <c r="AH1384" s="513"/>
      <c r="AI1384" s="513"/>
      <c r="AJ1384" s="513"/>
      <c r="AK1384" s="513"/>
      <c r="AL1384" s="513"/>
      <c r="AM1384" s="513"/>
      <c r="AN1384" s="513"/>
      <c r="AO1384" s="513"/>
      <c r="AP1384" s="513"/>
      <c r="AQ1384" s="513"/>
      <c r="AR1384" s="513"/>
      <c r="AS1384" s="513"/>
      <c r="AT1384" s="513"/>
      <c r="AU1384" s="513"/>
      <c r="AV1384" s="513"/>
      <c r="AW1384" s="513"/>
      <c r="AX1384" s="513"/>
      <c r="AY1384" s="513"/>
      <c r="AZ1384" s="513"/>
      <c r="BA1384" s="513"/>
      <c r="BB1384" s="513"/>
      <c r="BC1384" s="513"/>
      <c r="BD1384" s="513"/>
      <c r="BE1384" s="513"/>
      <c r="BF1384" s="513"/>
      <c r="BG1384" s="513"/>
      <c r="BH1384" s="513"/>
      <c r="BI1384" s="513"/>
      <c r="BJ1384" s="513"/>
      <c r="BK1384" s="513"/>
      <c r="BL1384" s="513"/>
      <c r="BM1384" s="513"/>
      <c r="BN1384" s="513"/>
      <c r="BO1384" s="513"/>
      <c r="BP1384" s="513"/>
      <c r="BQ1384" s="513"/>
      <c r="BR1384" s="513"/>
      <c r="BS1384" s="513"/>
      <c r="BT1384" s="513"/>
      <c r="BU1384" s="513"/>
      <c r="BV1384" s="513"/>
      <c r="BW1384" s="513"/>
      <c r="BX1384" s="513"/>
      <c r="BY1384" s="513"/>
      <c r="BZ1384" s="513"/>
      <c r="CA1384" s="513"/>
      <c r="CB1384" s="513"/>
      <c r="CC1384" s="1972"/>
      <c r="CD1384" s="1499"/>
      <c r="CE1384" s="1500"/>
      <c r="CF1384" s="1501"/>
      <c r="CG1384" s="1500"/>
      <c r="CH1384" s="1500"/>
      <c r="CI1384" s="1500"/>
      <c r="CJ1384" s="1976"/>
      <c r="CK1384" s="1519"/>
      <c r="CL1384" s="1509"/>
    </row>
    <row r="1385" spans="1:90" s="514" customFormat="1">
      <c r="A1385" s="511"/>
      <c r="B1385" s="512"/>
      <c r="C1385" s="1493"/>
      <c r="D1385" s="1493"/>
      <c r="E1385" s="1493"/>
      <c r="F1385" s="1493"/>
      <c r="G1385" s="1493"/>
      <c r="H1385" s="1530"/>
      <c r="I1385" s="1972"/>
      <c r="J1385" s="1542"/>
      <c r="K1385" s="513"/>
      <c r="L1385" s="513"/>
      <c r="M1385" s="513"/>
      <c r="N1385" s="513"/>
      <c r="O1385" s="513"/>
      <c r="P1385" s="513"/>
      <c r="Q1385" s="513"/>
      <c r="R1385" s="513"/>
      <c r="S1385" s="513"/>
      <c r="T1385" s="513"/>
      <c r="U1385" s="513"/>
      <c r="V1385" s="513"/>
      <c r="W1385" s="513"/>
      <c r="X1385" s="513"/>
      <c r="Y1385" s="513"/>
      <c r="Z1385" s="513"/>
      <c r="AA1385" s="513"/>
      <c r="AB1385" s="513"/>
      <c r="AC1385" s="513"/>
      <c r="AD1385" s="513"/>
      <c r="AE1385" s="513"/>
      <c r="AF1385" s="513"/>
      <c r="AG1385" s="513"/>
      <c r="AH1385" s="513"/>
      <c r="AI1385" s="513"/>
      <c r="AJ1385" s="513"/>
      <c r="AK1385" s="513"/>
      <c r="AL1385" s="513"/>
      <c r="AM1385" s="513"/>
      <c r="AN1385" s="513"/>
      <c r="AO1385" s="513"/>
      <c r="AP1385" s="513"/>
      <c r="AQ1385" s="513"/>
      <c r="AR1385" s="513"/>
      <c r="AS1385" s="513"/>
      <c r="AT1385" s="513"/>
      <c r="AU1385" s="513"/>
      <c r="AV1385" s="513"/>
      <c r="AW1385" s="513"/>
      <c r="AX1385" s="513"/>
      <c r="AY1385" s="513"/>
      <c r="AZ1385" s="513"/>
      <c r="BA1385" s="513"/>
      <c r="BB1385" s="513"/>
      <c r="BC1385" s="513"/>
      <c r="BD1385" s="513"/>
      <c r="BE1385" s="513"/>
      <c r="BF1385" s="513"/>
      <c r="BG1385" s="513"/>
      <c r="BH1385" s="513"/>
      <c r="BI1385" s="513"/>
      <c r="BJ1385" s="513"/>
      <c r="BK1385" s="513"/>
      <c r="BL1385" s="513"/>
      <c r="BM1385" s="513"/>
      <c r="BN1385" s="513"/>
      <c r="BO1385" s="513"/>
      <c r="BP1385" s="513"/>
      <c r="BQ1385" s="513"/>
      <c r="BR1385" s="513"/>
      <c r="BS1385" s="513"/>
      <c r="BT1385" s="513"/>
      <c r="BU1385" s="513"/>
      <c r="BV1385" s="513"/>
      <c r="BW1385" s="513"/>
      <c r="BX1385" s="513"/>
      <c r="BY1385" s="513"/>
      <c r="BZ1385" s="513"/>
      <c r="CA1385" s="513"/>
      <c r="CB1385" s="513"/>
      <c r="CC1385" s="1972"/>
      <c r="CD1385" s="1499"/>
      <c r="CE1385" s="1500"/>
      <c r="CF1385" s="1501"/>
      <c r="CG1385" s="1500"/>
      <c r="CH1385" s="1500"/>
      <c r="CI1385" s="1500"/>
      <c r="CJ1385" s="1976"/>
      <c r="CK1385" s="1519"/>
      <c r="CL1385" s="1509"/>
    </row>
    <row r="1386" spans="1:90" s="514" customFormat="1">
      <c r="A1386" s="511"/>
      <c r="B1386" s="512"/>
      <c r="C1386" s="1493"/>
      <c r="D1386" s="1493"/>
      <c r="E1386" s="1493"/>
      <c r="F1386" s="1493"/>
      <c r="G1386" s="1493"/>
      <c r="H1386" s="1530"/>
      <c r="I1386" s="1972"/>
      <c r="J1386" s="1542"/>
      <c r="K1386" s="513"/>
      <c r="L1386" s="513"/>
      <c r="M1386" s="513"/>
      <c r="N1386" s="513"/>
      <c r="O1386" s="513"/>
      <c r="P1386" s="513"/>
      <c r="Q1386" s="513"/>
      <c r="R1386" s="513"/>
      <c r="S1386" s="513"/>
      <c r="T1386" s="513"/>
      <c r="U1386" s="513"/>
      <c r="V1386" s="513"/>
      <c r="W1386" s="513"/>
      <c r="X1386" s="513"/>
      <c r="Y1386" s="513"/>
      <c r="Z1386" s="513"/>
      <c r="AA1386" s="513"/>
      <c r="AB1386" s="513"/>
      <c r="AC1386" s="513"/>
      <c r="AD1386" s="513"/>
      <c r="AE1386" s="513"/>
      <c r="AF1386" s="513"/>
      <c r="AG1386" s="513"/>
      <c r="AH1386" s="513"/>
      <c r="AI1386" s="513"/>
      <c r="AJ1386" s="513"/>
      <c r="AK1386" s="513"/>
      <c r="AL1386" s="513"/>
      <c r="AM1386" s="513"/>
      <c r="AN1386" s="513"/>
      <c r="AO1386" s="513"/>
      <c r="AP1386" s="513"/>
      <c r="AQ1386" s="513"/>
      <c r="AR1386" s="513"/>
      <c r="AS1386" s="513"/>
      <c r="AT1386" s="513"/>
      <c r="AU1386" s="513"/>
      <c r="AV1386" s="513"/>
      <c r="AW1386" s="513"/>
      <c r="AX1386" s="513"/>
      <c r="AY1386" s="513"/>
      <c r="AZ1386" s="513"/>
      <c r="BA1386" s="513"/>
      <c r="BB1386" s="513"/>
      <c r="BC1386" s="513"/>
      <c r="BD1386" s="513"/>
      <c r="BE1386" s="513"/>
      <c r="BF1386" s="513"/>
      <c r="BG1386" s="513"/>
      <c r="BH1386" s="513"/>
      <c r="BI1386" s="513"/>
      <c r="BJ1386" s="513"/>
      <c r="BK1386" s="513"/>
      <c r="BL1386" s="513"/>
      <c r="BM1386" s="513"/>
      <c r="BN1386" s="513"/>
      <c r="BO1386" s="513"/>
      <c r="BP1386" s="513"/>
      <c r="BQ1386" s="513"/>
      <c r="BR1386" s="513"/>
      <c r="BS1386" s="513"/>
      <c r="BT1386" s="513"/>
      <c r="BU1386" s="513"/>
      <c r="BV1386" s="513"/>
      <c r="BW1386" s="513"/>
      <c r="BX1386" s="513"/>
      <c r="BY1386" s="513"/>
      <c r="BZ1386" s="513"/>
      <c r="CA1386" s="513"/>
      <c r="CB1386" s="513"/>
      <c r="CC1386" s="1972"/>
      <c r="CD1386" s="1499"/>
      <c r="CE1386" s="1500"/>
      <c r="CF1386" s="1501"/>
      <c r="CG1386" s="1500"/>
      <c r="CH1386" s="1500"/>
      <c r="CI1386" s="1500"/>
      <c r="CJ1386" s="1976"/>
      <c r="CK1386" s="1519"/>
      <c r="CL1386" s="1509"/>
    </row>
    <row r="1387" spans="1:90" s="514" customFormat="1">
      <c r="A1387" s="511"/>
      <c r="B1387" s="512"/>
      <c r="C1387" s="1493"/>
      <c r="D1387" s="1493"/>
      <c r="E1387" s="1493"/>
      <c r="F1387" s="1493"/>
      <c r="G1387" s="1493"/>
      <c r="H1387" s="1530"/>
      <c r="I1387" s="1972"/>
      <c r="J1387" s="1542"/>
      <c r="K1387" s="513"/>
      <c r="L1387" s="513"/>
      <c r="M1387" s="513"/>
      <c r="N1387" s="513"/>
      <c r="O1387" s="513"/>
      <c r="P1387" s="513"/>
      <c r="Q1387" s="513"/>
      <c r="R1387" s="513"/>
      <c r="S1387" s="513"/>
      <c r="T1387" s="513"/>
      <c r="U1387" s="513"/>
      <c r="V1387" s="513"/>
      <c r="W1387" s="513"/>
      <c r="X1387" s="513"/>
      <c r="Y1387" s="513"/>
      <c r="Z1387" s="513"/>
      <c r="AA1387" s="513"/>
      <c r="AB1387" s="513"/>
      <c r="AC1387" s="513"/>
      <c r="AD1387" s="513"/>
      <c r="AE1387" s="513"/>
      <c r="AF1387" s="513"/>
      <c r="AG1387" s="513"/>
      <c r="AH1387" s="513"/>
      <c r="AI1387" s="513"/>
      <c r="AJ1387" s="513"/>
      <c r="AK1387" s="513"/>
      <c r="AL1387" s="513"/>
      <c r="AM1387" s="513"/>
      <c r="AN1387" s="513"/>
      <c r="AO1387" s="513"/>
      <c r="AP1387" s="513"/>
      <c r="AQ1387" s="513"/>
      <c r="AR1387" s="513"/>
      <c r="AS1387" s="513"/>
      <c r="AT1387" s="513"/>
      <c r="AU1387" s="513"/>
      <c r="AV1387" s="513"/>
      <c r="AW1387" s="513"/>
      <c r="AX1387" s="513"/>
      <c r="AY1387" s="513"/>
      <c r="AZ1387" s="513"/>
      <c r="BA1387" s="513"/>
      <c r="BB1387" s="513"/>
      <c r="BC1387" s="513"/>
      <c r="BD1387" s="513"/>
      <c r="BE1387" s="513"/>
      <c r="BF1387" s="513"/>
      <c r="BG1387" s="513"/>
      <c r="BH1387" s="513"/>
      <c r="BI1387" s="513"/>
      <c r="BJ1387" s="513"/>
      <c r="BK1387" s="513"/>
      <c r="BL1387" s="513"/>
      <c r="BM1387" s="513"/>
      <c r="BN1387" s="513"/>
      <c r="BO1387" s="513"/>
      <c r="BP1387" s="513"/>
      <c r="BQ1387" s="513"/>
      <c r="BR1387" s="513"/>
      <c r="BS1387" s="513"/>
      <c r="BT1387" s="513"/>
      <c r="BU1387" s="513"/>
      <c r="BV1387" s="513"/>
      <c r="BW1387" s="513"/>
      <c r="BX1387" s="513"/>
      <c r="BY1387" s="513"/>
      <c r="BZ1387" s="513"/>
      <c r="CA1387" s="513"/>
      <c r="CB1387" s="513"/>
      <c r="CC1387" s="1972"/>
      <c r="CD1387" s="1499"/>
      <c r="CE1387" s="1500"/>
      <c r="CF1387" s="1501"/>
      <c r="CG1387" s="1500"/>
      <c r="CH1387" s="1500"/>
      <c r="CI1387" s="1500"/>
      <c r="CJ1387" s="1976"/>
      <c r="CK1387" s="1519"/>
      <c r="CL1387" s="1509"/>
    </row>
    <row r="1388" spans="1:90" s="514" customFormat="1">
      <c r="A1388" s="511"/>
      <c r="B1388" s="512"/>
      <c r="C1388" s="1493"/>
      <c r="D1388" s="1493"/>
      <c r="E1388" s="1493"/>
      <c r="F1388" s="1493"/>
      <c r="G1388" s="1493"/>
      <c r="H1388" s="1530"/>
      <c r="I1388" s="1972"/>
      <c r="J1388" s="1542"/>
      <c r="K1388" s="513"/>
      <c r="L1388" s="513"/>
      <c r="M1388" s="513"/>
      <c r="N1388" s="513"/>
      <c r="O1388" s="513"/>
      <c r="P1388" s="513"/>
      <c r="Q1388" s="513"/>
      <c r="R1388" s="513"/>
      <c r="S1388" s="513"/>
      <c r="T1388" s="513"/>
      <c r="U1388" s="513"/>
      <c r="V1388" s="513"/>
      <c r="W1388" s="513"/>
      <c r="X1388" s="513"/>
      <c r="Y1388" s="513"/>
      <c r="Z1388" s="513"/>
      <c r="AA1388" s="513"/>
      <c r="AB1388" s="513"/>
      <c r="AC1388" s="513"/>
      <c r="AD1388" s="513"/>
      <c r="AE1388" s="513"/>
      <c r="AF1388" s="513"/>
      <c r="AG1388" s="513"/>
      <c r="AH1388" s="513"/>
      <c r="AI1388" s="513"/>
      <c r="AJ1388" s="513"/>
      <c r="AK1388" s="513"/>
      <c r="AL1388" s="513"/>
      <c r="AM1388" s="513"/>
      <c r="AN1388" s="513"/>
      <c r="AO1388" s="513"/>
      <c r="AP1388" s="513"/>
      <c r="AQ1388" s="513"/>
      <c r="AR1388" s="513"/>
      <c r="AS1388" s="513"/>
      <c r="AT1388" s="513"/>
      <c r="AU1388" s="513"/>
      <c r="AV1388" s="513"/>
      <c r="AW1388" s="513"/>
      <c r="AX1388" s="513"/>
      <c r="AY1388" s="513"/>
      <c r="AZ1388" s="513"/>
      <c r="BA1388" s="513"/>
      <c r="BB1388" s="513"/>
      <c r="BC1388" s="513"/>
      <c r="BD1388" s="513"/>
      <c r="BE1388" s="513"/>
      <c r="BF1388" s="513"/>
      <c r="BG1388" s="513"/>
      <c r="BH1388" s="513"/>
      <c r="BI1388" s="513"/>
      <c r="BJ1388" s="513"/>
      <c r="BK1388" s="513"/>
      <c r="BL1388" s="513"/>
      <c r="BM1388" s="513"/>
      <c r="BN1388" s="513"/>
      <c r="BO1388" s="513"/>
      <c r="BP1388" s="513"/>
      <c r="BQ1388" s="513"/>
      <c r="BR1388" s="513"/>
      <c r="BS1388" s="513"/>
      <c r="BT1388" s="513"/>
      <c r="BU1388" s="513"/>
      <c r="BV1388" s="513"/>
      <c r="BW1388" s="513"/>
      <c r="BX1388" s="513"/>
      <c r="BY1388" s="513"/>
      <c r="BZ1388" s="513"/>
      <c r="CA1388" s="513"/>
      <c r="CB1388" s="513"/>
      <c r="CC1388" s="1972"/>
      <c r="CD1388" s="1499"/>
      <c r="CE1388" s="1500"/>
      <c r="CF1388" s="1501"/>
      <c r="CG1388" s="1500"/>
      <c r="CH1388" s="1500"/>
      <c r="CI1388" s="1500"/>
      <c r="CJ1388" s="1976"/>
      <c r="CK1388" s="1519"/>
      <c r="CL1388" s="1509"/>
    </row>
    <row r="1389" spans="1:90" s="514" customFormat="1">
      <c r="A1389" s="511"/>
      <c r="B1389" s="512"/>
      <c r="C1389" s="1493"/>
      <c r="D1389" s="1493"/>
      <c r="E1389" s="1493"/>
      <c r="F1389" s="1493"/>
      <c r="G1389" s="1493"/>
      <c r="H1389" s="1530"/>
      <c r="I1389" s="1972"/>
      <c r="J1389" s="1542"/>
      <c r="K1389" s="513"/>
      <c r="L1389" s="513"/>
      <c r="M1389" s="513"/>
      <c r="N1389" s="513"/>
      <c r="O1389" s="513"/>
      <c r="P1389" s="513"/>
      <c r="Q1389" s="513"/>
      <c r="R1389" s="513"/>
      <c r="S1389" s="513"/>
      <c r="T1389" s="513"/>
      <c r="U1389" s="513"/>
      <c r="V1389" s="513"/>
      <c r="W1389" s="513"/>
      <c r="X1389" s="513"/>
      <c r="Y1389" s="513"/>
      <c r="Z1389" s="513"/>
      <c r="AA1389" s="513"/>
      <c r="AB1389" s="513"/>
      <c r="AC1389" s="513"/>
      <c r="AD1389" s="513"/>
      <c r="AE1389" s="513"/>
      <c r="AF1389" s="513"/>
      <c r="AG1389" s="513"/>
      <c r="AH1389" s="513"/>
      <c r="AI1389" s="513"/>
      <c r="AJ1389" s="513"/>
      <c r="AK1389" s="513"/>
      <c r="AL1389" s="513"/>
      <c r="AM1389" s="513"/>
      <c r="AN1389" s="513"/>
      <c r="AO1389" s="513"/>
      <c r="AP1389" s="513"/>
      <c r="AQ1389" s="513"/>
      <c r="AR1389" s="513"/>
      <c r="AS1389" s="513"/>
      <c r="AT1389" s="513"/>
      <c r="AU1389" s="513"/>
      <c r="AV1389" s="513"/>
      <c r="AW1389" s="513"/>
      <c r="AX1389" s="513"/>
      <c r="AY1389" s="513"/>
      <c r="AZ1389" s="513"/>
      <c r="BA1389" s="513"/>
      <c r="BB1389" s="513"/>
      <c r="BC1389" s="513"/>
      <c r="BD1389" s="513"/>
      <c r="BE1389" s="513"/>
      <c r="BF1389" s="513"/>
      <c r="BG1389" s="513"/>
      <c r="BH1389" s="513"/>
      <c r="BI1389" s="513"/>
      <c r="BJ1389" s="513"/>
      <c r="BK1389" s="513"/>
      <c r="BL1389" s="513"/>
      <c r="BM1389" s="513"/>
      <c r="BN1389" s="513"/>
      <c r="BO1389" s="513"/>
      <c r="BP1389" s="513"/>
      <c r="BQ1389" s="513"/>
      <c r="BR1389" s="513"/>
      <c r="BS1389" s="513"/>
      <c r="BT1389" s="513"/>
      <c r="BU1389" s="513"/>
      <c r="BV1389" s="513"/>
      <c r="BW1389" s="513"/>
      <c r="BX1389" s="513"/>
      <c r="BY1389" s="513"/>
      <c r="BZ1389" s="513"/>
      <c r="CA1389" s="513"/>
      <c r="CB1389" s="513"/>
      <c r="CC1389" s="1972"/>
      <c r="CD1389" s="1499"/>
      <c r="CE1389" s="1500"/>
      <c r="CF1389" s="1501"/>
      <c r="CG1389" s="1500"/>
      <c r="CH1389" s="1500"/>
      <c r="CI1389" s="1500"/>
      <c r="CJ1389" s="1976"/>
      <c r="CK1389" s="1519"/>
      <c r="CL1389" s="1509"/>
    </row>
    <row r="1390" spans="1:90" s="514" customFormat="1">
      <c r="A1390" s="511"/>
      <c r="B1390" s="512"/>
      <c r="C1390" s="1493"/>
      <c r="D1390" s="1493"/>
      <c r="E1390" s="1493"/>
      <c r="F1390" s="1493"/>
      <c r="G1390" s="1493"/>
      <c r="H1390" s="1530"/>
      <c r="I1390" s="1972"/>
      <c r="J1390" s="1542"/>
      <c r="K1390" s="513"/>
      <c r="L1390" s="513"/>
      <c r="M1390" s="513"/>
      <c r="N1390" s="513"/>
      <c r="O1390" s="513"/>
      <c r="P1390" s="513"/>
      <c r="Q1390" s="513"/>
      <c r="R1390" s="513"/>
      <c r="S1390" s="513"/>
      <c r="T1390" s="513"/>
      <c r="U1390" s="513"/>
      <c r="V1390" s="513"/>
      <c r="W1390" s="513"/>
      <c r="X1390" s="513"/>
      <c r="Y1390" s="513"/>
      <c r="Z1390" s="513"/>
      <c r="AA1390" s="513"/>
      <c r="AB1390" s="513"/>
      <c r="AC1390" s="513"/>
      <c r="AD1390" s="513"/>
      <c r="AE1390" s="513"/>
      <c r="AF1390" s="513"/>
      <c r="AG1390" s="513"/>
      <c r="AH1390" s="513"/>
      <c r="AI1390" s="513"/>
      <c r="AJ1390" s="513"/>
      <c r="AK1390" s="513"/>
      <c r="AL1390" s="513"/>
      <c r="AM1390" s="513"/>
      <c r="AN1390" s="513"/>
      <c r="AO1390" s="513"/>
      <c r="AP1390" s="513"/>
      <c r="AQ1390" s="513"/>
      <c r="AR1390" s="513"/>
      <c r="AS1390" s="513"/>
      <c r="AT1390" s="513"/>
      <c r="AU1390" s="513"/>
      <c r="AV1390" s="513"/>
      <c r="AW1390" s="513"/>
      <c r="AX1390" s="513"/>
      <c r="AY1390" s="513"/>
      <c r="AZ1390" s="513"/>
      <c r="BA1390" s="513"/>
      <c r="BB1390" s="513"/>
      <c r="BC1390" s="513"/>
      <c r="BD1390" s="513"/>
      <c r="BE1390" s="513"/>
      <c r="BF1390" s="513"/>
      <c r="BG1390" s="513"/>
      <c r="BH1390" s="513"/>
      <c r="BI1390" s="513"/>
      <c r="BJ1390" s="513"/>
      <c r="BK1390" s="513"/>
      <c r="BL1390" s="513"/>
      <c r="BM1390" s="513"/>
      <c r="BN1390" s="513"/>
      <c r="BO1390" s="513"/>
      <c r="BP1390" s="513"/>
      <c r="BQ1390" s="513"/>
      <c r="BR1390" s="513"/>
      <c r="BS1390" s="513"/>
      <c r="BT1390" s="513"/>
      <c r="BU1390" s="513"/>
      <c r="BV1390" s="513"/>
      <c r="BW1390" s="513"/>
      <c r="BX1390" s="513"/>
      <c r="BY1390" s="513"/>
      <c r="BZ1390" s="513"/>
      <c r="CA1390" s="513"/>
      <c r="CB1390" s="513"/>
      <c r="CC1390" s="1972"/>
      <c r="CD1390" s="1499"/>
      <c r="CE1390" s="1500"/>
      <c r="CF1390" s="1501"/>
      <c r="CG1390" s="1500"/>
      <c r="CH1390" s="1500"/>
      <c r="CI1390" s="1500"/>
      <c r="CJ1390" s="1976"/>
      <c r="CK1390" s="1519"/>
      <c r="CL1390" s="1509"/>
    </row>
    <row r="1391" spans="1:90" s="514" customFormat="1">
      <c r="A1391" s="511"/>
      <c r="B1391" s="512"/>
      <c r="C1391" s="1493"/>
      <c r="D1391" s="1493"/>
      <c r="E1391" s="1493"/>
      <c r="F1391" s="1493"/>
      <c r="G1391" s="1493"/>
      <c r="H1391" s="1530"/>
      <c r="I1391" s="1972"/>
      <c r="J1391" s="1542"/>
      <c r="K1391" s="513"/>
      <c r="L1391" s="513"/>
      <c r="M1391" s="513"/>
      <c r="N1391" s="513"/>
      <c r="O1391" s="513"/>
      <c r="P1391" s="513"/>
      <c r="Q1391" s="513"/>
      <c r="R1391" s="513"/>
      <c r="S1391" s="513"/>
      <c r="T1391" s="513"/>
      <c r="U1391" s="513"/>
      <c r="V1391" s="513"/>
      <c r="W1391" s="513"/>
      <c r="X1391" s="513"/>
      <c r="Y1391" s="513"/>
      <c r="Z1391" s="513"/>
      <c r="AA1391" s="513"/>
      <c r="AB1391" s="513"/>
      <c r="AC1391" s="513"/>
      <c r="AD1391" s="513"/>
      <c r="AE1391" s="513"/>
      <c r="AF1391" s="513"/>
      <c r="AG1391" s="513"/>
      <c r="AH1391" s="513"/>
      <c r="AI1391" s="513"/>
      <c r="AJ1391" s="513"/>
      <c r="AK1391" s="513"/>
      <c r="AL1391" s="513"/>
      <c r="AM1391" s="513"/>
      <c r="AN1391" s="513"/>
      <c r="AO1391" s="513"/>
      <c r="AP1391" s="513"/>
      <c r="AQ1391" s="513"/>
      <c r="AR1391" s="513"/>
      <c r="AS1391" s="513"/>
      <c r="AT1391" s="513"/>
      <c r="AU1391" s="513"/>
      <c r="AV1391" s="513"/>
      <c r="AW1391" s="513"/>
      <c r="AX1391" s="513"/>
      <c r="AY1391" s="513"/>
      <c r="AZ1391" s="513"/>
      <c r="BA1391" s="513"/>
      <c r="BB1391" s="513"/>
      <c r="BC1391" s="513"/>
      <c r="BD1391" s="513"/>
      <c r="BE1391" s="513"/>
      <c r="BF1391" s="513"/>
      <c r="BG1391" s="513"/>
      <c r="BH1391" s="513"/>
      <c r="BI1391" s="513"/>
      <c r="BJ1391" s="513"/>
      <c r="BK1391" s="513"/>
      <c r="BL1391" s="513"/>
      <c r="BM1391" s="513"/>
      <c r="BN1391" s="513"/>
      <c r="BO1391" s="513"/>
      <c r="BP1391" s="513"/>
      <c r="BQ1391" s="513"/>
      <c r="BR1391" s="513"/>
      <c r="BS1391" s="513"/>
      <c r="BT1391" s="513"/>
      <c r="BU1391" s="513"/>
      <c r="BV1391" s="513"/>
      <c r="BW1391" s="513"/>
      <c r="BX1391" s="513"/>
      <c r="BY1391" s="513"/>
      <c r="BZ1391" s="513"/>
      <c r="CA1391" s="513"/>
      <c r="CB1391" s="513"/>
      <c r="CC1391" s="1972"/>
      <c r="CD1391" s="1499"/>
      <c r="CE1391" s="1500"/>
      <c r="CF1391" s="1501"/>
      <c r="CG1391" s="1500"/>
      <c r="CH1391" s="1500"/>
      <c r="CI1391" s="1500"/>
      <c r="CJ1391" s="1976"/>
      <c r="CK1391" s="1519"/>
      <c r="CL1391" s="1509"/>
    </row>
    <row r="1392" spans="1:90" s="514" customFormat="1">
      <c r="A1392" s="511"/>
      <c r="B1392" s="512"/>
      <c r="C1392" s="1493"/>
      <c r="D1392" s="1493"/>
      <c r="E1392" s="1493"/>
      <c r="F1392" s="1493"/>
      <c r="G1392" s="1493"/>
      <c r="H1392" s="1530"/>
      <c r="I1392" s="1972"/>
      <c r="J1392" s="1542"/>
      <c r="K1392" s="513"/>
      <c r="L1392" s="513"/>
      <c r="M1392" s="513"/>
      <c r="N1392" s="513"/>
      <c r="O1392" s="513"/>
      <c r="P1392" s="513"/>
      <c r="Q1392" s="513"/>
      <c r="R1392" s="513"/>
      <c r="S1392" s="513"/>
      <c r="T1392" s="513"/>
      <c r="U1392" s="513"/>
      <c r="V1392" s="513"/>
      <c r="W1392" s="513"/>
      <c r="X1392" s="513"/>
      <c r="Y1392" s="513"/>
      <c r="Z1392" s="513"/>
      <c r="AA1392" s="513"/>
      <c r="AB1392" s="513"/>
      <c r="AC1392" s="513"/>
      <c r="AD1392" s="513"/>
      <c r="AE1392" s="513"/>
      <c r="AF1392" s="513"/>
      <c r="AG1392" s="513"/>
      <c r="AH1392" s="513"/>
      <c r="AI1392" s="513"/>
      <c r="AJ1392" s="513"/>
      <c r="AK1392" s="513"/>
      <c r="AL1392" s="513"/>
      <c r="AM1392" s="513"/>
      <c r="AN1392" s="513"/>
      <c r="AO1392" s="513"/>
      <c r="AP1392" s="513"/>
      <c r="AQ1392" s="513"/>
      <c r="AR1392" s="513"/>
      <c r="AS1392" s="513"/>
      <c r="AT1392" s="513"/>
      <c r="AU1392" s="513"/>
      <c r="AV1392" s="513"/>
      <c r="AW1392" s="513"/>
      <c r="AX1392" s="513"/>
      <c r="AY1392" s="513"/>
      <c r="AZ1392" s="513"/>
      <c r="BA1392" s="513"/>
      <c r="BB1392" s="513"/>
      <c r="BC1392" s="513"/>
      <c r="BD1392" s="513"/>
      <c r="BE1392" s="513"/>
      <c r="BF1392" s="513"/>
      <c r="BG1392" s="513"/>
      <c r="BH1392" s="513"/>
      <c r="BI1392" s="513"/>
      <c r="BJ1392" s="513"/>
      <c r="BK1392" s="513"/>
      <c r="BL1392" s="513"/>
      <c r="BM1392" s="513"/>
      <c r="BN1392" s="513"/>
      <c r="BO1392" s="513"/>
      <c r="BP1392" s="513"/>
      <c r="BQ1392" s="513"/>
      <c r="BR1392" s="513"/>
      <c r="BS1392" s="513"/>
      <c r="BT1392" s="513"/>
      <c r="BU1392" s="513"/>
      <c r="BV1392" s="513"/>
      <c r="BW1392" s="513"/>
      <c r="BX1392" s="513"/>
      <c r="BY1392" s="513"/>
      <c r="BZ1392" s="513"/>
      <c r="CA1392" s="513"/>
      <c r="CB1392" s="513"/>
      <c r="CC1392" s="1972"/>
      <c r="CD1392" s="1499"/>
      <c r="CE1392" s="1500"/>
      <c r="CF1392" s="1501"/>
      <c r="CG1392" s="1500"/>
      <c r="CH1392" s="1500"/>
      <c r="CI1392" s="1500"/>
      <c r="CJ1392" s="1976"/>
      <c r="CK1392" s="1519"/>
      <c r="CL1392" s="1509"/>
    </row>
    <row r="1393" spans="1:90" s="514" customFormat="1">
      <c r="A1393" s="511"/>
      <c r="B1393" s="512"/>
      <c r="C1393" s="1493"/>
      <c r="D1393" s="1493"/>
      <c r="E1393" s="1493"/>
      <c r="F1393" s="1493"/>
      <c r="G1393" s="1493"/>
      <c r="H1393" s="1530"/>
      <c r="I1393" s="1972"/>
      <c r="J1393" s="1542"/>
      <c r="K1393" s="513"/>
      <c r="L1393" s="513"/>
      <c r="M1393" s="513"/>
      <c r="N1393" s="513"/>
      <c r="O1393" s="513"/>
      <c r="P1393" s="513"/>
      <c r="Q1393" s="513"/>
      <c r="R1393" s="513"/>
      <c r="S1393" s="513"/>
      <c r="T1393" s="513"/>
      <c r="U1393" s="513"/>
      <c r="V1393" s="513"/>
      <c r="W1393" s="513"/>
      <c r="X1393" s="513"/>
      <c r="Y1393" s="513"/>
      <c r="Z1393" s="513"/>
      <c r="AA1393" s="513"/>
      <c r="AB1393" s="513"/>
      <c r="AC1393" s="513"/>
      <c r="AD1393" s="513"/>
      <c r="AE1393" s="513"/>
      <c r="AF1393" s="513"/>
      <c r="AG1393" s="513"/>
      <c r="AH1393" s="513"/>
      <c r="AI1393" s="513"/>
      <c r="AJ1393" s="513"/>
      <c r="AK1393" s="513"/>
      <c r="AL1393" s="513"/>
      <c r="AM1393" s="513"/>
      <c r="AN1393" s="513"/>
      <c r="AO1393" s="513"/>
      <c r="AP1393" s="513"/>
      <c r="AQ1393" s="513"/>
      <c r="AR1393" s="513"/>
      <c r="AS1393" s="513"/>
      <c r="AT1393" s="513"/>
      <c r="AU1393" s="513"/>
      <c r="AV1393" s="513"/>
      <c r="AW1393" s="513"/>
      <c r="AX1393" s="513"/>
      <c r="AY1393" s="513"/>
      <c r="AZ1393" s="513"/>
      <c r="BA1393" s="513"/>
      <c r="BB1393" s="513"/>
      <c r="BC1393" s="513"/>
      <c r="BD1393" s="513"/>
      <c r="BE1393" s="513"/>
      <c r="BF1393" s="513"/>
      <c r="BG1393" s="513"/>
      <c r="BH1393" s="513"/>
      <c r="BI1393" s="513"/>
      <c r="BJ1393" s="513"/>
      <c r="BK1393" s="513"/>
      <c r="BL1393" s="513"/>
      <c r="BM1393" s="513"/>
      <c r="BN1393" s="513"/>
      <c r="BO1393" s="513"/>
      <c r="BP1393" s="513"/>
      <c r="BQ1393" s="513"/>
      <c r="BR1393" s="513"/>
      <c r="BS1393" s="513"/>
      <c r="BT1393" s="513"/>
      <c r="BU1393" s="513"/>
      <c r="BV1393" s="513"/>
      <c r="BW1393" s="513"/>
      <c r="BX1393" s="513"/>
      <c r="BY1393" s="513"/>
      <c r="BZ1393" s="513"/>
      <c r="CA1393" s="513"/>
      <c r="CB1393" s="513"/>
      <c r="CC1393" s="1972"/>
      <c r="CD1393" s="1499"/>
      <c r="CE1393" s="1500"/>
      <c r="CF1393" s="1501"/>
      <c r="CG1393" s="1500"/>
      <c r="CH1393" s="1500"/>
      <c r="CI1393" s="1500"/>
      <c r="CJ1393" s="1976"/>
      <c r="CK1393" s="1519"/>
      <c r="CL1393" s="1509"/>
    </row>
    <row r="1394" spans="1:90" s="514" customFormat="1">
      <c r="A1394" s="511"/>
      <c r="B1394" s="512"/>
      <c r="C1394" s="1493"/>
      <c r="D1394" s="1493"/>
      <c r="E1394" s="1493"/>
      <c r="F1394" s="1493"/>
      <c r="G1394" s="1493"/>
      <c r="H1394" s="1530"/>
      <c r="I1394" s="1972"/>
      <c r="J1394" s="1542"/>
      <c r="K1394" s="513"/>
      <c r="L1394" s="513"/>
      <c r="M1394" s="513"/>
      <c r="N1394" s="513"/>
      <c r="O1394" s="513"/>
      <c r="P1394" s="513"/>
      <c r="Q1394" s="513"/>
      <c r="R1394" s="513"/>
      <c r="S1394" s="513"/>
      <c r="T1394" s="513"/>
      <c r="U1394" s="513"/>
      <c r="V1394" s="513"/>
      <c r="W1394" s="513"/>
      <c r="X1394" s="513"/>
      <c r="Y1394" s="513"/>
      <c r="Z1394" s="513"/>
      <c r="AA1394" s="513"/>
      <c r="AB1394" s="513"/>
      <c r="AC1394" s="513"/>
      <c r="AD1394" s="513"/>
      <c r="AE1394" s="513"/>
      <c r="AF1394" s="513"/>
      <c r="AG1394" s="513"/>
      <c r="AH1394" s="513"/>
      <c r="AI1394" s="513"/>
      <c r="AJ1394" s="513"/>
      <c r="AK1394" s="513"/>
      <c r="AL1394" s="513"/>
      <c r="AM1394" s="513"/>
      <c r="AN1394" s="513"/>
      <c r="AO1394" s="513"/>
      <c r="AP1394" s="513"/>
      <c r="AQ1394" s="513"/>
      <c r="AR1394" s="513"/>
      <c r="AS1394" s="513"/>
      <c r="AT1394" s="513"/>
      <c r="AU1394" s="513"/>
      <c r="AV1394" s="513"/>
      <c r="AW1394" s="513"/>
      <c r="AX1394" s="513"/>
      <c r="AY1394" s="513"/>
      <c r="AZ1394" s="513"/>
      <c r="BA1394" s="513"/>
      <c r="BB1394" s="513"/>
      <c r="BC1394" s="513"/>
      <c r="BD1394" s="513"/>
      <c r="BE1394" s="513"/>
      <c r="BF1394" s="513"/>
      <c r="BG1394" s="513"/>
      <c r="BH1394" s="513"/>
      <c r="BI1394" s="513"/>
      <c r="BJ1394" s="513"/>
      <c r="BK1394" s="513"/>
      <c r="BL1394" s="513"/>
      <c r="BM1394" s="513"/>
      <c r="BN1394" s="513"/>
      <c r="BO1394" s="513"/>
      <c r="BP1394" s="513"/>
      <c r="BQ1394" s="513"/>
      <c r="BR1394" s="513"/>
      <c r="BS1394" s="513"/>
      <c r="BT1394" s="513"/>
      <c r="BU1394" s="513"/>
      <c r="BV1394" s="513"/>
      <c r="BW1394" s="513"/>
      <c r="BX1394" s="513"/>
      <c r="BY1394" s="513"/>
      <c r="BZ1394" s="513"/>
      <c r="CA1394" s="513"/>
      <c r="CB1394" s="513"/>
      <c r="CC1394" s="1972"/>
      <c r="CD1394" s="1499"/>
      <c r="CE1394" s="1500"/>
      <c r="CF1394" s="1501"/>
      <c r="CG1394" s="1500"/>
      <c r="CH1394" s="1500"/>
      <c r="CI1394" s="1500"/>
      <c r="CJ1394" s="1976"/>
      <c r="CK1394" s="1519"/>
      <c r="CL1394" s="1509"/>
    </row>
    <row r="1395" spans="1:90" s="514" customFormat="1">
      <c r="A1395" s="511"/>
      <c r="B1395" s="512"/>
      <c r="C1395" s="1493"/>
      <c r="D1395" s="1493"/>
      <c r="E1395" s="1493"/>
      <c r="F1395" s="1493"/>
      <c r="G1395" s="1493"/>
      <c r="H1395" s="1530"/>
      <c r="I1395" s="1972"/>
      <c r="J1395" s="1542"/>
      <c r="K1395" s="513"/>
      <c r="L1395" s="513"/>
      <c r="M1395" s="513"/>
      <c r="N1395" s="513"/>
      <c r="O1395" s="513"/>
      <c r="P1395" s="513"/>
      <c r="Q1395" s="513"/>
      <c r="R1395" s="513"/>
      <c r="S1395" s="513"/>
      <c r="T1395" s="513"/>
      <c r="U1395" s="513"/>
      <c r="V1395" s="513"/>
      <c r="W1395" s="513"/>
      <c r="X1395" s="513"/>
      <c r="Y1395" s="513"/>
      <c r="Z1395" s="513"/>
      <c r="AA1395" s="513"/>
      <c r="AB1395" s="513"/>
      <c r="AC1395" s="513"/>
      <c r="AD1395" s="513"/>
      <c r="AE1395" s="513"/>
      <c r="AF1395" s="513"/>
      <c r="AG1395" s="513"/>
      <c r="AH1395" s="513"/>
      <c r="AI1395" s="513"/>
      <c r="AJ1395" s="513"/>
      <c r="AK1395" s="513"/>
      <c r="AL1395" s="513"/>
      <c r="AM1395" s="513"/>
      <c r="AN1395" s="513"/>
      <c r="AO1395" s="513"/>
      <c r="AP1395" s="513"/>
      <c r="AQ1395" s="513"/>
      <c r="AR1395" s="513"/>
      <c r="AS1395" s="513"/>
      <c r="AT1395" s="513"/>
      <c r="AU1395" s="513"/>
      <c r="AV1395" s="513"/>
      <c r="AW1395" s="513"/>
      <c r="AX1395" s="513"/>
      <c r="AY1395" s="513"/>
      <c r="AZ1395" s="513"/>
      <c r="BA1395" s="513"/>
      <c r="BB1395" s="513"/>
      <c r="BC1395" s="513"/>
      <c r="BD1395" s="513"/>
      <c r="BE1395" s="513"/>
      <c r="BF1395" s="513"/>
      <c r="BG1395" s="513"/>
      <c r="BH1395" s="513"/>
      <c r="BI1395" s="513"/>
      <c r="BJ1395" s="513"/>
      <c r="BK1395" s="513"/>
      <c r="BL1395" s="513"/>
      <c r="BM1395" s="513"/>
      <c r="BN1395" s="513"/>
      <c r="BO1395" s="513"/>
      <c r="BP1395" s="513"/>
      <c r="BQ1395" s="513"/>
      <c r="BR1395" s="513"/>
      <c r="BS1395" s="513"/>
      <c r="BT1395" s="513"/>
      <c r="BU1395" s="513"/>
      <c r="BV1395" s="513"/>
      <c r="BW1395" s="513"/>
      <c r="BX1395" s="513"/>
      <c r="BY1395" s="513"/>
      <c r="BZ1395" s="513"/>
      <c r="CA1395" s="513"/>
      <c r="CB1395" s="513"/>
      <c r="CC1395" s="1972"/>
      <c r="CD1395" s="1499"/>
      <c r="CE1395" s="1500"/>
      <c r="CF1395" s="1501"/>
      <c r="CG1395" s="1500"/>
      <c r="CH1395" s="1500"/>
      <c r="CI1395" s="1500"/>
      <c r="CJ1395" s="1976"/>
      <c r="CK1395" s="1519"/>
      <c r="CL1395" s="1509"/>
    </row>
    <row r="1396" spans="1:90" s="514" customFormat="1">
      <c r="A1396" s="511"/>
      <c r="B1396" s="512"/>
      <c r="C1396" s="1493"/>
      <c r="D1396" s="1493"/>
      <c r="E1396" s="1493"/>
      <c r="F1396" s="1493"/>
      <c r="G1396" s="1493"/>
      <c r="H1396" s="1530"/>
      <c r="I1396" s="1972"/>
      <c r="J1396" s="1542"/>
      <c r="K1396" s="513"/>
      <c r="L1396" s="513"/>
      <c r="M1396" s="513"/>
      <c r="N1396" s="513"/>
      <c r="O1396" s="513"/>
      <c r="P1396" s="513"/>
      <c r="Q1396" s="513"/>
      <c r="R1396" s="513"/>
      <c r="S1396" s="513"/>
      <c r="T1396" s="513"/>
      <c r="U1396" s="513"/>
      <c r="V1396" s="513"/>
      <c r="W1396" s="513"/>
      <c r="X1396" s="513"/>
      <c r="Y1396" s="513"/>
      <c r="Z1396" s="513"/>
      <c r="AA1396" s="513"/>
      <c r="AB1396" s="513"/>
      <c r="AC1396" s="513"/>
      <c r="AD1396" s="513"/>
      <c r="AE1396" s="513"/>
      <c r="AF1396" s="513"/>
      <c r="AG1396" s="513"/>
      <c r="AH1396" s="513"/>
      <c r="AI1396" s="513"/>
      <c r="AJ1396" s="513"/>
      <c r="AK1396" s="513"/>
      <c r="AL1396" s="513"/>
      <c r="AM1396" s="513"/>
      <c r="AN1396" s="513"/>
      <c r="AO1396" s="513"/>
      <c r="AP1396" s="513"/>
      <c r="AQ1396" s="513"/>
      <c r="AR1396" s="513"/>
      <c r="AS1396" s="513"/>
      <c r="AT1396" s="513"/>
      <c r="AU1396" s="513"/>
      <c r="AV1396" s="513"/>
      <c r="AW1396" s="513"/>
      <c r="AX1396" s="513"/>
      <c r="AY1396" s="513"/>
      <c r="AZ1396" s="513"/>
      <c r="BA1396" s="513"/>
      <c r="BB1396" s="513"/>
      <c r="BC1396" s="513"/>
      <c r="BD1396" s="513"/>
      <c r="BE1396" s="513"/>
      <c r="BF1396" s="513"/>
      <c r="BG1396" s="513"/>
      <c r="BH1396" s="513"/>
      <c r="BI1396" s="513"/>
      <c r="BJ1396" s="513"/>
      <c r="BK1396" s="513"/>
      <c r="BL1396" s="513"/>
      <c r="BM1396" s="513"/>
      <c r="BN1396" s="513"/>
      <c r="BO1396" s="513"/>
      <c r="BP1396" s="513"/>
      <c r="BQ1396" s="513"/>
      <c r="BR1396" s="513"/>
      <c r="BS1396" s="513"/>
      <c r="BT1396" s="513"/>
      <c r="BU1396" s="513"/>
      <c r="BV1396" s="513"/>
      <c r="BW1396" s="513"/>
      <c r="BX1396" s="513"/>
      <c r="BY1396" s="513"/>
      <c r="BZ1396" s="513"/>
      <c r="CA1396" s="513"/>
      <c r="CB1396" s="513"/>
      <c r="CC1396" s="1972"/>
      <c r="CD1396" s="1499"/>
      <c r="CE1396" s="1500"/>
      <c r="CF1396" s="1501"/>
      <c r="CG1396" s="1500"/>
      <c r="CH1396" s="1500"/>
      <c r="CI1396" s="1500"/>
      <c r="CJ1396" s="1976"/>
      <c r="CK1396" s="1519"/>
      <c r="CL1396" s="1509"/>
    </row>
    <row r="1397" spans="1:90" s="514" customFormat="1">
      <c r="A1397" s="511"/>
      <c r="B1397" s="512"/>
      <c r="C1397" s="1493"/>
      <c r="D1397" s="1493"/>
      <c r="E1397" s="1493"/>
      <c r="F1397" s="1493"/>
      <c r="G1397" s="1493"/>
      <c r="H1397" s="1530"/>
      <c r="I1397" s="1972"/>
      <c r="J1397" s="1542"/>
      <c r="K1397" s="513"/>
      <c r="L1397" s="513"/>
      <c r="M1397" s="513"/>
      <c r="N1397" s="513"/>
      <c r="O1397" s="513"/>
      <c r="P1397" s="513"/>
      <c r="Q1397" s="513"/>
      <c r="R1397" s="513"/>
      <c r="S1397" s="513"/>
      <c r="T1397" s="513"/>
      <c r="U1397" s="513"/>
      <c r="V1397" s="513"/>
      <c r="W1397" s="513"/>
      <c r="X1397" s="513"/>
      <c r="Y1397" s="513"/>
      <c r="Z1397" s="513"/>
      <c r="AA1397" s="513"/>
      <c r="AB1397" s="513"/>
      <c r="AC1397" s="513"/>
      <c r="AD1397" s="513"/>
      <c r="AE1397" s="513"/>
      <c r="AF1397" s="513"/>
      <c r="AG1397" s="513"/>
      <c r="AH1397" s="513"/>
      <c r="AI1397" s="513"/>
      <c r="AJ1397" s="513"/>
      <c r="AK1397" s="513"/>
      <c r="AL1397" s="513"/>
      <c r="AM1397" s="513"/>
      <c r="AN1397" s="513"/>
      <c r="AO1397" s="513"/>
      <c r="AP1397" s="513"/>
      <c r="AQ1397" s="513"/>
      <c r="AR1397" s="513"/>
      <c r="AS1397" s="513"/>
      <c r="AT1397" s="513"/>
      <c r="AU1397" s="513"/>
      <c r="AV1397" s="513"/>
      <c r="AW1397" s="513"/>
      <c r="AX1397" s="513"/>
      <c r="AY1397" s="513"/>
      <c r="AZ1397" s="513"/>
      <c r="BA1397" s="513"/>
      <c r="BB1397" s="513"/>
      <c r="BC1397" s="513"/>
      <c r="BD1397" s="513"/>
      <c r="BE1397" s="513"/>
      <c r="BF1397" s="513"/>
      <c r="BG1397" s="513"/>
      <c r="BH1397" s="513"/>
      <c r="BI1397" s="513"/>
      <c r="BJ1397" s="513"/>
      <c r="BK1397" s="513"/>
      <c r="BL1397" s="513"/>
      <c r="BM1397" s="513"/>
      <c r="BN1397" s="513"/>
      <c r="BO1397" s="513"/>
      <c r="BP1397" s="513"/>
      <c r="BQ1397" s="513"/>
      <c r="BR1397" s="513"/>
      <c r="BS1397" s="513"/>
      <c r="BT1397" s="513"/>
      <c r="BU1397" s="513"/>
      <c r="BV1397" s="513"/>
      <c r="BW1397" s="513"/>
      <c r="BX1397" s="513"/>
      <c r="BY1397" s="513"/>
      <c r="BZ1397" s="513"/>
      <c r="CA1397" s="513"/>
      <c r="CB1397" s="513"/>
      <c r="CC1397" s="1972"/>
      <c r="CD1397" s="1499"/>
      <c r="CE1397" s="1500"/>
      <c r="CF1397" s="1501"/>
      <c r="CG1397" s="1500"/>
      <c r="CH1397" s="1500"/>
      <c r="CI1397" s="1500"/>
      <c r="CJ1397" s="1976"/>
      <c r="CK1397" s="1519"/>
      <c r="CL1397" s="1509"/>
    </row>
    <row r="1398" spans="1:90" s="514" customFormat="1">
      <c r="A1398" s="511"/>
      <c r="B1398" s="512"/>
      <c r="C1398" s="1493"/>
      <c r="D1398" s="1493"/>
      <c r="E1398" s="1493"/>
      <c r="F1398" s="1493"/>
      <c r="G1398" s="1493"/>
      <c r="H1398" s="1530"/>
      <c r="I1398" s="1972"/>
      <c r="J1398" s="1542"/>
      <c r="K1398" s="513"/>
      <c r="L1398" s="513"/>
      <c r="M1398" s="513"/>
      <c r="N1398" s="513"/>
      <c r="O1398" s="513"/>
      <c r="P1398" s="513"/>
      <c r="Q1398" s="513"/>
      <c r="R1398" s="513"/>
      <c r="S1398" s="513"/>
      <c r="T1398" s="513"/>
      <c r="U1398" s="513"/>
      <c r="V1398" s="513"/>
      <c r="W1398" s="513"/>
      <c r="X1398" s="513"/>
      <c r="Y1398" s="513"/>
      <c r="Z1398" s="513"/>
      <c r="AA1398" s="513"/>
      <c r="AB1398" s="513"/>
      <c r="AC1398" s="513"/>
      <c r="AD1398" s="513"/>
      <c r="AE1398" s="513"/>
      <c r="AF1398" s="513"/>
      <c r="AG1398" s="513"/>
      <c r="AH1398" s="513"/>
      <c r="AI1398" s="513"/>
      <c r="AJ1398" s="513"/>
      <c r="AK1398" s="513"/>
      <c r="AL1398" s="513"/>
      <c r="AM1398" s="513"/>
      <c r="AN1398" s="513"/>
      <c r="AO1398" s="513"/>
      <c r="AP1398" s="513"/>
      <c r="AQ1398" s="513"/>
      <c r="AR1398" s="513"/>
      <c r="AS1398" s="513"/>
      <c r="AT1398" s="513"/>
      <c r="AU1398" s="513"/>
      <c r="AV1398" s="513"/>
      <c r="AW1398" s="513"/>
      <c r="AX1398" s="513"/>
      <c r="AY1398" s="513"/>
      <c r="AZ1398" s="513"/>
      <c r="BA1398" s="513"/>
      <c r="BB1398" s="513"/>
      <c r="BC1398" s="513"/>
      <c r="BD1398" s="513"/>
      <c r="BE1398" s="513"/>
      <c r="BF1398" s="513"/>
      <c r="BG1398" s="513"/>
      <c r="BH1398" s="513"/>
      <c r="BI1398" s="513"/>
      <c r="BJ1398" s="513"/>
      <c r="BK1398" s="513"/>
      <c r="BL1398" s="513"/>
      <c r="BM1398" s="513"/>
      <c r="BN1398" s="513"/>
      <c r="BO1398" s="513"/>
      <c r="BP1398" s="513"/>
      <c r="BQ1398" s="513"/>
      <c r="BR1398" s="513"/>
      <c r="BS1398" s="513"/>
      <c r="BT1398" s="513"/>
      <c r="BU1398" s="513"/>
      <c r="BV1398" s="513"/>
      <c r="BW1398" s="513"/>
      <c r="BX1398" s="513"/>
      <c r="BY1398" s="513"/>
      <c r="BZ1398" s="513"/>
      <c r="CA1398" s="513"/>
      <c r="CB1398" s="513"/>
      <c r="CC1398" s="1972"/>
      <c r="CD1398" s="1499"/>
      <c r="CE1398" s="1500"/>
      <c r="CF1398" s="1501"/>
      <c r="CG1398" s="1500"/>
      <c r="CH1398" s="1500"/>
      <c r="CI1398" s="1500"/>
      <c r="CJ1398" s="1976"/>
      <c r="CK1398" s="1519"/>
      <c r="CL1398" s="1509"/>
    </row>
    <row r="1399" spans="1:90" s="514" customFormat="1">
      <c r="A1399" s="511"/>
      <c r="B1399" s="512"/>
      <c r="C1399" s="1493"/>
      <c r="D1399" s="1493"/>
      <c r="E1399" s="1493"/>
      <c r="F1399" s="1493"/>
      <c r="G1399" s="1493"/>
      <c r="H1399" s="1530"/>
      <c r="I1399" s="1972"/>
      <c r="J1399" s="1542"/>
      <c r="K1399" s="513"/>
      <c r="L1399" s="513"/>
      <c r="M1399" s="513"/>
      <c r="N1399" s="513"/>
      <c r="O1399" s="513"/>
      <c r="P1399" s="513"/>
      <c r="Q1399" s="513"/>
      <c r="R1399" s="513"/>
      <c r="S1399" s="513"/>
      <c r="T1399" s="513"/>
      <c r="U1399" s="513"/>
      <c r="V1399" s="513"/>
      <c r="W1399" s="513"/>
      <c r="X1399" s="513"/>
      <c r="Y1399" s="513"/>
      <c r="Z1399" s="513"/>
      <c r="AA1399" s="513"/>
      <c r="AB1399" s="513"/>
      <c r="AC1399" s="513"/>
      <c r="AD1399" s="513"/>
      <c r="AE1399" s="513"/>
      <c r="AF1399" s="513"/>
      <c r="AG1399" s="513"/>
      <c r="AH1399" s="513"/>
      <c r="AI1399" s="513"/>
      <c r="AJ1399" s="513"/>
      <c r="AK1399" s="513"/>
      <c r="AL1399" s="513"/>
      <c r="AM1399" s="513"/>
      <c r="AN1399" s="513"/>
      <c r="AO1399" s="513"/>
      <c r="AP1399" s="513"/>
      <c r="AQ1399" s="513"/>
      <c r="AR1399" s="513"/>
      <c r="AS1399" s="513"/>
      <c r="AT1399" s="513"/>
      <c r="AU1399" s="513"/>
      <c r="AV1399" s="513"/>
      <c r="AW1399" s="513"/>
      <c r="AX1399" s="513"/>
      <c r="AY1399" s="513"/>
      <c r="AZ1399" s="513"/>
      <c r="BA1399" s="513"/>
      <c r="BB1399" s="513"/>
      <c r="BC1399" s="513"/>
      <c r="BD1399" s="513"/>
      <c r="BE1399" s="513"/>
      <c r="BF1399" s="513"/>
      <c r="BG1399" s="513"/>
      <c r="BH1399" s="513"/>
      <c r="BI1399" s="513"/>
      <c r="BJ1399" s="513"/>
      <c r="BK1399" s="513"/>
      <c r="BL1399" s="513"/>
      <c r="BM1399" s="513"/>
      <c r="BN1399" s="513"/>
      <c r="BO1399" s="513"/>
      <c r="BP1399" s="513"/>
      <c r="BQ1399" s="513"/>
      <c r="BR1399" s="513"/>
      <c r="BS1399" s="513"/>
      <c r="BT1399" s="513"/>
      <c r="BU1399" s="513"/>
      <c r="BV1399" s="513"/>
      <c r="BW1399" s="513"/>
      <c r="BX1399" s="513"/>
      <c r="BY1399" s="513"/>
      <c r="BZ1399" s="513"/>
      <c r="CA1399" s="513"/>
      <c r="CB1399" s="513"/>
      <c r="CC1399" s="1972"/>
      <c r="CD1399" s="1499"/>
      <c r="CE1399" s="1500"/>
      <c r="CF1399" s="1501"/>
      <c r="CG1399" s="1500"/>
      <c r="CH1399" s="1500"/>
      <c r="CI1399" s="1500"/>
      <c r="CJ1399" s="1976"/>
      <c r="CK1399" s="1519"/>
      <c r="CL1399" s="1509"/>
    </row>
    <row r="1400" spans="1:90" s="514" customFormat="1">
      <c r="A1400" s="511"/>
      <c r="B1400" s="512"/>
      <c r="C1400" s="1493"/>
      <c r="D1400" s="1493"/>
      <c r="E1400" s="1493"/>
      <c r="F1400" s="1493"/>
      <c r="G1400" s="1493"/>
      <c r="H1400" s="1530"/>
      <c r="I1400" s="1972"/>
      <c r="J1400" s="1542"/>
      <c r="K1400" s="513"/>
      <c r="L1400" s="513"/>
      <c r="M1400" s="513"/>
      <c r="N1400" s="513"/>
      <c r="O1400" s="513"/>
      <c r="P1400" s="513"/>
      <c r="Q1400" s="513"/>
      <c r="R1400" s="513"/>
      <c r="S1400" s="513"/>
      <c r="T1400" s="513"/>
      <c r="U1400" s="513"/>
      <c r="V1400" s="513"/>
      <c r="W1400" s="513"/>
      <c r="X1400" s="513"/>
      <c r="Y1400" s="513"/>
      <c r="Z1400" s="513"/>
      <c r="AA1400" s="513"/>
      <c r="AB1400" s="513"/>
      <c r="AC1400" s="513"/>
      <c r="AD1400" s="513"/>
      <c r="AE1400" s="513"/>
      <c r="AF1400" s="513"/>
      <c r="AG1400" s="513"/>
      <c r="AH1400" s="513"/>
      <c r="AI1400" s="513"/>
      <c r="AJ1400" s="513"/>
      <c r="AK1400" s="513"/>
      <c r="AL1400" s="513"/>
      <c r="AM1400" s="513"/>
      <c r="AN1400" s="513"/>
      <c r="AO1400" s="513"/>
      <c r="AP1400" s="513"/>
      <c r="AQ1400" s="513"/>
      <c r="AR1400" s="513"/>
      <c r="AS1400" s="513"/>
      <c r="AT1400" s="513"/>
      <c r="AU1400" s="513"/>
      <c r="AV1400" s="513"/>
      <c r="AW1400" s="513"/>
      <c r="AX1400" s="513"/>
      <c r="AY1400" s="513"/>
      <c r="AZ1400" s="513"/>
      <c r="BA1400" s="513"/>
      <c r="BB1400" s="513"/>
      <c r="BC1400" s="513"/>
      <c r="BD1400" s="513"/>
      <c r="BE1400" s="513"/>
      <c r="BF1400" s="513"/>
      <c r="BG1400" s="513"/>
      <c r="BH1400" s="513"/>
      <c r="BI1400" s="513"/>
      <c r="BJ1400" s="513"/>
      <c r="BK1400" s="513"/>
      <c r="BL1400" s="513"/>
      <c r="BM1400" s="513"/>
      <c r="BN1400" s="513"/>
      <c r="BO1400" s="513"/>
      <c r="BP1400" s="513"/>
      <c r="BQ1400" s="513"/>
      <c r="BR1400" s="513"/>
      <c r="BS1400" s="513"/>
      <c r="BT1400" s="513"/>
      <c r="BU1400" s="513"/>
      <c r="BV1400" s="513"/>
      <c r="BW1400" s="513"/>
      <c r="BX1400" s="513"/>
      <c r="BY1400" s="513"/>
      <c r="BZ1400" s="513"/>
      <c r="CA1400" s="513"/>
      <c r="CB1400" s="513"/>
      <c r="CC1400" s="1972"/>
      <c r="CD1400" s="1499"/>
      <c r="CE1400" s="1500"/>
      <c r="CF1400" s="1501"/>
      <c r="CG1400" s="1500"/>
      <c r="CH1400" s="1500"/>
      <c r="CI1400" s="1500"/>
      <c r="CJ1400" s="1976"/>
      <c r="CK1400" s="1519"/>
      <c r="CL1400" s="1509"/>
    </row>
    <row r="1401" spans="1:90" s="514" customFormat="1">
      <c r="A1401" s="511"/>
      <c r="B1401" s="512"/>
      <c r="C1401" s="1493"/>
      <c r="D1401" s="1493"/>
      <c r="E1401" s="1493"/>
      <c r="F1401" s="1493"/>
      <c r="G1401" s="1493"/>
      <c r="H1401" s="1530"/>
      <c r="I1401" s="1972"/>
      <c r="J1401" s="1542"/>
      <c r="K1401" s="513"/>
      <c r="L1401" s="513"/>
      <c r="M1401" s="513"/>
      <c r="N1401" s="513"/>
      <c r="O1401" s="513"/>
      <c r="P1401" s="513"/>
      <c r="Q1401" s="513"/>
      <c r="R1401" s="513"/>
      <c r="S1401" s="513"/>
      <c r="T1401" s="513"/>
      <c r="U1401" s="513"/>
      <c r="V1401" s="513"/>
      <c r="W1401" s="513"/>
      <c r="X1401" s="513"/>
      <c r="Y1401" s="513"/>
      <c r="Z1401" s="513"/>
      <c r="AA1401" s="513"/>
      <c r="AB1401" s="513"/>
      <c r="AC1401" s="513"/>
      <c r="AD1401" s="513"/>
      <c r="AE1401" s="513"/>
      <c r="AF1401" s="513"/>
      <c r="AG1401" s="513"/>
      <c r="AH1401" s="513"/>
      <c r="AI1401" s="513"/>
      <c r="AJ1401" s="513"/>
      <c r="AK1401" s="513"/>
      <c r="AL1401" s="513"/>
      <c r="AM1401" s="513"/>
      <c r="AN1401" s="513"/>
      <c r="AO1401" s="513"/>
      <c r="AP1401" s="513"/>
      <c r="AQ1401" s="513"/>
      <c r="AR1401" s="513"/>
      <c r="AS1401" s="513"/>
      <c r="AT1401" s="513"/>
      <c r="AU1401" s="513"/>
      <c r="AV1401" s="513"/>
      <c r="AW1401" s="513"/>
      <c r="AX1401" s="513"/>
      <c r="AY1401" s="513"/>
      <c r="AZ1401" s="513"/>
      <c r="BA1401" s="513"/>
      <c r="BB1401" s="513"/>
      <c r="BC1401" s="513"/>
      <c r="BD1401" s="513"/>
      <c r="BE1401" s="513"/>
      <c r="BF1401" s="513"/>
      <c r="BG1401" s="513"/>
      <c r="BH1401" s="513"/>
      <c r="BI1401" s="513"/>
      <c r="BJ1401" s="513"/>
      <c r="BK1401" s="513"/>
      <c r="BL1401" s="513"/>
      <c r="BM1401" s="513"/>
      <c r="BN1401" s="513"/>
      <c r="BO1401" s="513"/>
      <c r="BP1401" s="513"/>
      <c r="BQ1401" s="513"/>
      <c r="BR1401" s="513"/>
      <c r="BS1401" s="513"/>
      <c r="BT1401" s="513"/>
      <c r="BU1401" s="513"/>
      <c r="BV1401" s="513"/>
      <c r="BW1401" s="513"/>
      <c r="BX1401" s="513"/>
      <c r="BY1401" s="513"/>
      <c r="BZ1401" s="513"/>
      <c r="CA1401" s="513"/>
      <c r="CB1401" s="513"/>
      <c r="CC1401" s="1972"/>
      <c r="CD1401" s="1499"/>
      <c r="CE1401" s="1500"/>
      <c r="CF1401" s="1501"/>
      <c r="CG1401" s="1500"/>
      <c r="CH1401" s="1500"/>
      <c r="CI1401" s="1500"/>
      <c r="CJ1401" s="1976"/>
      <c r="CK1401" s="1519"/>
      <c r="CL1401" s="1509"/>
    </row>
    <row r="1402" spans="1:90" s="514" customFormat="1">
      <c r="A1402" s="511"/>
      <c r="B1402" s="512"/>
      <c r="C1402" s="1493"/>
      <c r="D1402" s="1493"/>
      <c r="E1402" s="1493"/>
      <c r="F1402" s="1493"/>
      <c r="G1402" s="1493"/>
      <c r="H1402" s="1530"/>
      <c r="I1402" s="1972"/>
      <c r="J1402" s="1542"/>
      <c r="K1402" s="513"/>
      <c r="L1402" s="513"/>
      <c r="M1402" s="513"/>
      <c r="N1402" s="513"/>
      <c r="O1402" s="513"/>
      <c r="P1402" s="513"/>
      <c r="Q1402" s="513"/>
      <c r="R1402" s="513"/>
      <c r="S1402" s="513"/>
      <c r="T1402" s="513"/>
      <c r="U1402" s="513"/>
      <c r="V1402" s="513"/>
      <c r="W1402" s="513"/>
      <c r="X1402" s="513"/>
      <c r="Y1402" s="513"/>
      <c r="Z1402" s="513"/>
      <c r="AA1402" s="513"/>
      <c r="AB1402" s="513"/>
      <c r="AC1402" s="513"/>
      <c r="AD1402" s="513"/>
      <c r="AE1402" s="513"/>
      <c r="AF1402" s="513"/>
      <c r="AG1402" s="513"/>
      <c r="AH1402" s="513"/>
      <c r="AI1402" s="513"/>
      <c r="AJ1402" s="513"/>
      <c r="AK1402" s="513"/>
      <c r="AL1402" s="513"/>
      <c r="AM1402" s="513"/>
      <c r="AN1402" s="513"/>
      <c r="AO1402" s="513"/>
      <c r="AP1402" s="513"/>
      <c r="AQ1402" s="513"/>
      <c r="AR1402" s="513"/>
      <c r="AS1402" s="513"/>
      <c r="AT1402" s="513"/>
      <c r="AU1402" s="513"/>
      <c r="AV1402" s="513"/>
      <c r="AW1402" s="513"/>
      <c r="AX1402" s="513"/>
      <c r="AY1402" s="513"/>
      <c r="AZ1402" s="513"/>
      <c r="BA1402" s="513"/>
      <c r="BB1402" s="513"/>
      <c r="BC1402" s="513"/>
      <c r="BD1402" s="513"/>
      <c r="BE1402" s="513"/>
      <c r="BF1402" s="513"/>
      <c r="BG1402" s="513"/>
      <c r="BH1402" s="513"/>
      <c r="BI1402" s="513"/>
      <c r="BJ1402" s="513"/>
      <c r="BK1402" s="513"/>
      <c r="BL1402" s="513"/>
      <c r="BM1402" s="513"/>
      <c r="BN1402" s="513"/>
      <c r="BO1402" s="513"/>
      <c r="BP1402" s="513"/>
      <c r="BQ1402" s="513"/>
      <c r="BR1402" s="513"/>
      <c r="BS1402" s="513"/>
      <c r="BT1402" s="513"/>
      <c r="BU1402" s="513"/>
      <c r="BV1402" s="513"/>
      <c r="BW1402" s="513"/>
      <c r="BX1402" s="513"/>
      <c r="BY1402" s="513"/>
      <c r="BZ1402" s="513"/>
      <c r="CA1402" s="513"/>
      <c r="CB1402" s="513"/>
      <c r="CC1402" s="1972"/>
      <c r="CD1402" s="1499"/>
      <c r="CE1402" s="1500"/>
      <c r="CF1402" s="1501"/>
      <c r="CG1402" s="1500"/>
      <c r="CH1402" s="1500"/>
      <c r="CI1402" s="1500"/>
      <c r="CJ1402" s="1976"/>
      <c r="CK1402" s="1519"/>
      <c r="CL1402" s="1509"/>
    </row>
    <row r="1403" spans="1:90" s="514" customFormat="1">
      <c r="A1403" s="511"/>
      <c r="B1403" s="512"/>
      <c r="C1403" s="1493"/>
      <c r="D1403" s="1493"/>
      <c r="E1403" s="1493"/>
      <c r="F1403" s="1493"/>
      <c r="G1403" s="1493"/>
      <c r="H1403" s="1530"/>
      <c r="I1403" s="1972"/>
      <c r="J1403" s="1542"/>
      <c r="K1403" s="513"/>
      <c r="L1403" s="513"/>
      <c r="M1403" s="513"/>
      <c r="N1403" s="513"/>
      <c r="O1403" s="513"/>
      <c r="P1403" s="513"/>
      <c r="Q1403" s="513"/>
      <c r="R1403" s="513"/>
      <c r="S1403" s="513"/>
      <c r="T1403" s="513"/>
      <c r="U1403" s="513"/>
      <c r="V1403" s="513"/>
      <c r="W1403" s="513"/>
      <c r="X1403" s="513"/>
      <c r="Y1403" s="513"/>
      <c r="Z1403" s="513"/>
      <c r="AA1403" s="513"/>
      <c r="AB1403" s="513"/>
      <c r="AC1403" s="513"/>
      <c r="AD1403" s="513"/>
      <c r="AE1403" s="513"/>
      <c r="AF1403" s="513"/>
      <c r="AG1403" s="513"/>
      <c r="AH1403" s="513"/>
      <c r="AI1403" s="513"/>
      <c r="AJ1403" s="513"/>
      <c r="AK1403" s="513"/>
      <c r="AL1403" s="513"/>
      <c r="AM1403" s="513"/>
      <c r="AN1403" s="513"/>
      <c r="AO1403" s="513"/>
      <c r="AP1403" s="513"/>
      <c r="AQ1403" s="513"/>
      <c r="AR1403" s="513"/>
      <c r="AS1403" s="513"/>
      <c r="AT1403" s="513"/>
      <c r="AU1403" s="513"/>
      <c r="AV1403" s="513"/>
      <c r="AW1403" s="513"/>
      <c r="AX1403" s="513"/>
      <c r="AY1403" s="513"/>
      <c r="AZ1403" s="513"/>
      <c r="BA1403" s="513"/>
      <c r="BB1403" s="513"/>
      <c r="BC1403" s="513"/>
      <c r="BD1403" s="513"/>
      <c r="BE1403" s="513"/>
      <c r="BF1403" s="513"/>
      <c r="BG1403" s="513"/>
      <c r="BH1403" s="513"/>
      <c r="BI1403" s="513"/>
      <c r="BJ1403" s="513"/>
      <c r="BK1403" s="513"/>
      <c r="BL1403" s="513"/>
      <c r="BM1403" s="513"/>
      <c r="BN1403" s="513"/>
      <c r="BO1403" s="513"/>
      <c r="BP1403" s="513"/>
      <c r="BQ1403" s="513"/>
      <c r="BR1403" s="513"/>
      <c r="BS1403" s="513"/>
      <c r="BT1403" s="513"/>
      <c r="BU1403" s="513"/>
      <c r="BV1403" s="513"/>
      <c r="BW1403" s="513"/>
      <c r="BX1403" s="513"/>
      <c r="BY1403" s="513"/>
      <c r="BZ1403" s="513"/>
      <c r="CA1403" s="513"/>
      <c r="CB1403" s="513"/>
      <c r="CC1403" s="1972"/>
      <c r="CD1403" s="1499"/>
      <c r="CE1403" s="1500"/>
      <c r="CF1403" s="1501"/>
      <c r="CG1403" s="1500"/>
      <c r="CH1403" s="1500"/>
      <c r="CI1403" s="1500"/>
      <c r="CJ1403" s="1976"/>
      <c r="CK1403" s="1519"/>
      <c r="CL1403" s="1509"/>
    </row>
    <row r="1404" spans="1:90" s="514" customFormat="1">
      <c r="A1404" s="511"/>
      <c r="B1404" s="512"/>
      <c r="C1404" s="1493"/>
      <c r="D1404" s="1493"/>
      <c r="E1404" s="1493"/>
      <c r="F1404" s="1493"/>
      <c r="G1404" s="1493"/>
      <c r="H1404" s="1530"/>
      <c r="I1404" s="1972"/>
      <c r="J1404" s="1542"/>
      <c r="K1404" s="513"/>
      <c r="L1404" s="513"/>
      <c r="M1404" s="513"/>
      <c r="N1404" s="513"/>
      <c r="O1404" s="513"/>
      <c r="P1404" s="513"/>
      <c r="Q1404" s="513"/>
      <c r="R1404" s="513"/>
      <c r="S1404" s="513"/>
      <c r="T1404" s="513"/>
      <c r="U1404" s="513"/>
      <c r="V1404" s="513"/>
      <c r="W1404" s="513"/>
      <c r="X1404" s="513"/>
      <c r="Y1404" s="513"/>
      <c r="Z1404" s="513"/>
      <c r="AA1404" s="513"/>
      <c r="AB1404" s="513"/>
      <c r="AC1404" s="513"/>
      <c r="AD1404" s="513"/>
      <c r="AE1404" s="513"/>
      <c r="AF1404" s="513"/>
      <c r="AG1404" s="513"/>
      <c r="AH1404" s="513"/>
      <c r="AI1404" s="513"/>
      <c r="AJ1404" s="513"/>
      <c r="AK1404" s="513"/>
      <c r="AL1404" s="513"/>
      <c r="AM1404" s="513"/>
      <c r="AN1404" s="513"/>
      <c r="AO1404" s="513"/>
      <c r="AP1404" s="513"/>
      <c r="AQ1404" s="513"/>
      <c r="AR1404" s="513"/>
      <c r="AS1404" s="513"/>
      <c r="AT1404" s="513"/>
      <c r="AU1404" s="513"/>
      <c r="AV1404" s="513"/>
      <c r="AW1404" s="513"/>
      <c r="AX1404" s="513"/>
      <c r="AY1404" s="513"/>
      <c r="AZ1404" s="513"/>
      <c r="BA1404" s="513"/>
      <c r="BB1404" s="513"/>
      <c r="BC1404" s="513"/>
      <c r="BD1404" s="513"/>
      <c r="BE1404" s="513"/>
      <c r="BF1404" s="513"/>
      <c r="BG1404" s="513"/>
      <c r="BH1404" s="513"/>
      <c r="BI1404" s="513"/>
      <c r="BJ1404" s="513"/>
      <c r="BK1404" s="513"/>
      <c r="BL1404" s="513"/>
      <c r="BM1404" s="513"/>
      <c r="BN1404" s="513"/>
      <c r="BO1404" s="513"/>
      <c r="BP1404" s="513"/>
      <c r="BQ1404" s="513"/>
      <c r="BR1404" s="513"/>
      <c r="BS1404" s="513"/>
      <c r="BT1404" s="513"/>
      <c r="BU1404" s="513"/>
      <c r="BV1404" s="513"/>
      <c r="BW1404" s="513"/>
      <c r="BX1404" s="513"/>
      <c r="BY1404" s="513"/>
      <c r="BZ1404" s="513"/>
      <c r="CA1404" s="513"/>
      <c r="CB1404" s="513"/>
      <c r="CC1404" s="1972"/>
      <c r="CD1404" s="1499"/>
      <c r="CE1404" s="1500"/>
      <c r="CF1404" s="1501"/>
      <c r="CG1404" s="1500"/>
      <c r="CH1404" s="1500"/>
      <c r="CI1404" s="1500"/>
      <c r="CJ1404" s="1976"/>
      <c r="CK1404" s="1519"/>
      <c r="CL1404" s="1509"/>
    </row>
    <row r="1405" spans="1:90" s="514" customFormat="1">
      <c r="A1405" s="511"/>
      <c r="B1405" s="512"/>
      <c r="C1405" s="1493"/>
      <c r="D1405" s="1493"/>
      <c r="E1405" s="1493"/>
      <c r="F1405" s="1493"/>
      <c r="G1405" s="1493"/>
      <c r="H1405" s="1530"/>
      <c r="I1405" s="1972"/>
      <c r="J1405" s="1542"/>
      <c r="K1405" s="513"/>
      <c r="L1405" s="513"/>
      <c r="M1405" s="513"/>
      <c r="N1405" s="513"/>
      <c r="O1405" s="513"/>
      <c r="P1405" s="513"/>
      <c r="Q1405" s="513"/>
      <c r="R1405" s="513"/>
      <c r="S1405" s="513"/>
      <c r="T1405" s="513"/>
      <c r="U1405" s="513"/>
      <c r="V1405" s="513"/>
      <c r="W1405" s="513"/>
      <c r="X1405" s="513"/>
      <c r="Y1405" s="513"/>
      <c r="Z1405" s="513"/>
      <c r="AA1405" s="513"/>
      <c r="AB1405" s="513"/>
      <c r="AC1405" s="513"/>
      <c r="AD1405" s="513"/>
      <c r="AE1405" s="513"/>
      <c r="AF1405" s="513"/>
      <c r="AG1405" s="513"/>
      <c r="AH1405" s="513"/>
      <c r="AI1405" s="513"/>
      <c r="AJ1405" s="513"/>
      <c r="AK1405" s="513"/>
      <c r="AL1405" s="513"/>
      <c r="AM1405" s="513"/>
      <c r="AN1405" s="513"/>
      <c r="AO1405" s="513"/>
      <c r="AP1405" s="513"/>
      <c r="AQ1405" s="513"/>
      <c r="AR1405" s="513"/>
      <c r="AS1405" s="513"/>
      <c r="AT1405" s="513"/>
      <c r="AU1405" s="513"/>
      <c r="AV1405" s="513"/>
      <c r="AW1405" s="513"/>
      <c r="AX1405" s="513"/>
      <c r="AY1405" s="513"/>
      <c r="AZ1405" s="513"/>
      <c r="BA1405" s="513"/>
      <c r="BB1405" s="513"/>
      <c r="BC1405" s="513"/>
      <c r="BD1405" s="513"/>
      <c r="BE1405" s="513"/>
      <c r="BF1405" s="513"/>
      <c r="BG1405" s="513"/>
      <c r="BH1405" s="513"/>
      <c r="BI1405" s="513"/>
      <c r="BJ1405" s="513"/>
      <c r="BK1405" s="513"/>
      <c r="BL1405" s="513"/>
      <c r="BM1405" s="513"/>
      <c r="BN1405" s="513"/>
      <c r="BO1405" s="513"/>
      <c r="BP1405" s="513"/>
      <c r="BQ1405" s="513"/>
      <c r="BR1405" s="513"/>
      <c r="BS1405" s="513"/>
      <c r="BT1405" s="513"/>
      <c r="BU1405" s="513"/>
      <c r="BV1405" s="513"/>
      <c r="BW1405" s="513"/>
      <c r="BX1405" s="513"/>
      <c r="BY1405" s="513"/>
      <c r="BZ1405" s="513"/>
      <c r="CA1405" s="513"/>
      <c r="CB1405" s="513"/>
      <c r="CC1405" s="1972"/>
      <c r="CD1405" s="1499"/>
      <c r="CE1405" s="1500"/>
      <c r="CF1405" s="1501"/>
      <c r="CG1405" s="1500"/>
      <c r="CH1405" s="1500"/>
      <c r="CI1405" s="1500"/>
      <c r="CJ1405" s="1976"/>
      <c r="CK1405" s="1519"/>
      <c r="CL1405" s="1509"/>
    </row>
    <row r="1406" spans="1:90" s="514" customFormat="1">
      <c r="A1406" s="511"/>
      <c r="B1406" s="512"/>
      <c r="C1406" s="1493"/>
      <c r="D1406" s="1493"/>
      <c r="E1406" s="1493"/>
      <c r="F1406" s="1493"/>
      <c r="G1406" s="1493"/>
      <c r="H1406" s="1530"/>
      <c r="I1406" s="1972"/>
      <c r="J1406" s="1542"/>
      <c r="K1406" s="513"/>
      <c r="L1406" s="513"/>
      <c r="M1406" s="513"/>
      <c r="N1406" s="513"/>
      <c r="O1406" s="513"/>
      <c r="P1406" s="513"/>
      <c r="Q1406" s="513"/>
      <c r="R1406" s="513"/>
      <c r="S1406" s="513"/>
      <c r="T1406" s="513"/>
      <c r="U1406" s="513"/>
      <c r="V1406" s="513"/>
      <c r="W1406" s="513"/>
      <c r="X1406" s="513"/>
      <c r="Y1406" s="513"/>
      <c r="Z1406" s="513"/>
      <c r="AA1406" s="513"/>
      <c r="AB1406" s="513"/>
      <c r="AC1406" s="513"/>
      <c r="AD1406" s="513"/>
      <c r="AE1406" s="513"/>
      <c r="AF1406" s="513"/>
      <c r="AG1406" s="513"/>
      <c r="AH1406" s="513"/>
      <c r="AI1406" s="513"/>
      <c r="AJ1406" s="513"/>
      <c r="AK1406" s="513"/>
      <c r="AL1406" s="513"/>
      <c r="AM1406" s="513"/>
      <c r="AN1406" s="513"/>
      <c r="AO1406" s="513"/>
      <c r="AP1406" s="513"/>
      <c r="AQ1406" s="513"/>
      <c r="AR1406" s="513"/>
      <c r="AS1406" s="513"/>
      <c r="AT1406" s="513"/>
      <c r="AU1406" s="513"/>
      <c r="AV1406" s="513"/>
      <c r="AW1406" s="513"/>
      <c r="AX1406" s="513"/>
      <c r="AY1406" s="513"/>
      <c r="AZ1406" s="513"/>
      <c r="BA1406" s="513"/>
      <c r="BB1406" s="513"/>
      <c r="BC1406" s="513"/>
      <c r="BD1406" s="513"/>
      <c r="BE1406" s="513"/>
      <c r="BF1406" s="513"/>
      <c r="BG1406" s="513"/>
      <c r="BH1406" s="513"/>
      <c r="BI1406" s="513"/>
      <c r="BJ1406" s="513"/>
      <c r="BK1406" s="513"/>
      <c r="BL1406" s="513"/>
      <c r="BM1406" s="513"/>
      <c r="BN1406" s="513"/>
      <c r="BO1406" s="513"/>
      <c r="BP1406" s="513"/>
      <c r="BQ1406" s="513"/>
      <c r="BR1406" s="513"/>
      <c r="BS1406" s="513"/>
      <c r="BT1406" s="513"/>
      <c r="BU1406" s="513"/>
      <c r="BV1406" s="513"/>
      <c r="BW1406" s="513"/>
      <c r="BX1406" s="513"/>
      <c r="BY1406" s="513"/>
      <c r="BZ1406" s="513"/>
      <c r="CA1406" s="513"/>
      <c r="CB1406" s="513"/>
      <c r="CC1406" s="1972"/>
      <c r="CD1406" s="1499"/>
      <c r="CE1406" s="1500"/>
      <c r="CF1406" s="1501"/>
      <c r="CG1406" s="1500"/>
      <c r="CH1406" s="1500"/>
      <c r="CI1406" s="1500"/>
      <c r="CJ1406" s="1976"/>
      <c r="CK1406" s="1519"/>
      <c r="CL1406" s="1509"/>
    </row>
    <row r="1407" spans="1:90" s="514" customFormat="1">
      <c r="A1407" s="511"/>
      <c r="B1407" s="512"/>
      <c r="C1407" s="1493"/>
      <c r="D1407" s="1493"/>
      <c r="E1407" s="1493"/>
      <c r="F1407" s="1493"/>
      <c r="G1407" s="1493"/>
      <c r="H1407" s="1530"/>
      <c r="I1407" s="1972"/>
      <c r="J1407" s="1542"/>
      <c r="K1407" s="513"/>
      <c r="L1407" s="513"/>
      <c r="M1407" s="513"/>
      <c r="N1407" s="513"/>
      <c r="O1407" s="513"/>
      <c r="P1407" s="513"/>
      <c r="Q1407" s="513"/>
      <c r="R1407" s="513"/>
      <c r="S1407" s="513"/>
      <c r="T1407" s="513"/>
      <c r="U1407" s="513"/>
      <c r="V1407" s="513"/>
      <c r="W1407" s="513"/>
      <c r="X1407" s="513"/>
      <c r="Y1407" s="513"/>
      <c r="Z1407" s="513"/>
      <c r="AA1407" s="513"/>
      <c r="AB1407" s="513"/>
      <c r="AC1407" s="513"/>
      <c r="AD1407" s="513"/>
      <c r="AE1407" s="513"/>
      <c r="AF1407" s="513"/>
      <c r="AG1407" s="513"/>
      <c r="AH1407" s="513"/>
      <c r="AI1407" s="513"/>
      <c r="AJ1407" s="513"/>
      <c r="AK1407" s="513"/>
      <c r="AL1407" s="513"/>
      <c r="AM1407" s="513"/>
      <c r="AN1407" s="513"/>
      <c r="AO1407" s="513"/>
      <c r="AP1407" s="513"/>
      <c r="AQ1407" s="513"/>
      <c r="AR1407" s="513"/>
      <c r="AS1407" s="513"/>
      <c r="AT1407" s="513"/>
      <c r="AU1407" s="513"/>
      <c r="AV1407" s="513"/>
      <c r="AW1407" s="513"/>
      <c r="AX1407" s="513"/>
      <c r="AY1407" s="513"/>
      <c r="AZ1407" s="513"/>
      <c r="BA1407" s="513"/>
      <c r="BB1407" s="513"/>
      <c r="BC1407" s="513"/>
      <c r="BD1407" s="513"/>
      <c r="BE1407" s="513"/>
      <c r="BF1407" s="513"/>
      <c r="BG1407" s="513"/>
      <c r="BH1407" s="513"/>
      <c r="BI1407" s="513"/>
      <c r="BJ1407" s="513"/>
      <c r="BK1407" s="513"/>
      <c r="BL1407" s="513"/>
      <c r="BM1407" s="513"/>
      <c r="BN1407" s="513"/>
      <c r="BO1407" s="513"/>
      <c r="BP1407" s="513"/>
      <c r="BQ1407" s="513"/>
      <c r="BR1407" s="513"/>
      <c r="BS1407" s="513"/>
      <c r="BT1407" s="513"/>
      <c r="BU1407" s="513"/>
      <c r="BV1407" s="513"/>
      <c r="BW1407" s="513"/>
      <c r="BX1407" s="513"/>
      <c r="BY1407" s="513"/>
      <c r="BZ1407" s="513"/>
      <c r="CA1407" s="513"/>
      <c r="CB1407" s="513"/>
      <c r="CC1407" s="1972"/>
      <c r="CD1407" s="1499"/>
      <c r="CE1407" s="1500"/>
      <c r="CF1407" s="1501"/>
      <c r="CG1407" s="1500"/>
      <c r="CH1407" s="1500"/>
      <c r="CI1407" s="1500"/>
      <c r="CJ1407" s="1976"/>
      <c r="CK1407" s="1519"/>
      <c r="CL1407" s="1509"/>
    </row>
    <row r="1408" spans="1:90" s="514" customFormat="1">
      <c r="A1408" s="511"/>
      <c r="B1408" s="512"/>
      <c r="C1408" s="1493"/>
      <c r="D1408" s="1493"/>
      <c r="E1408" s="1493"/>
      <c r="F1408" s="1493"/>
      <c r="G1408" s="1493"/>
      <c r="H1408" s="1530"/>
      <c r="I1408" s="1972"/>
      <c r="J1408" s="1542"/>
      <c r="K1408" s="513"/>
      <c r="L1408" s="513"/>
      <c r="M1408" s="513"/>
      <c r="N1408" s="513"/>
      <c r="O1408" s="513"/>
      <c r="P1408" s="513"/>
      <c r="Q1408" s="513"/>
      <c r="R1408" s="513"/>
      <c r="S1408" s="513"/>
      <c r="T1408" s="513"/>
      <c r="U1408" s="513"/>
      <c r="V1408" s="513"/>
      <c r="W1408" s="513"/>
      <c r="X1408" s="513"/>
      <c r="Y1408" s="513"/>
      <c r="Z1408" s="513"/>
      <c r="AA1408" s="513"/>
      <c r="AB1408" s="513"/>
      <c r="AC1408" s="513"/>
      <c r="AD1408" s="513"/>
      <c r="AE1408" s="513"/>
      <c r="AF1408" s="513"/>
      <c r="AG1408" s="513"/>
      <c r="AH1408" s="513"/>
      <c r="AI1408" s="513"/>
      <c r="AJ1408" s="513"/>
      <c r="AK1408" s="513"/>
      <c r="AL1408" s="513"/>
      <c r="AM1408" s="513"/>
      <c r="AN1408" s="513"/>
      <c r="AO1408" s="513"/>
      <c r="AP1408" s="513"/>
      <c r="AQ1408" s="513"/>
      <c r="AR1408" s="513"/>
      <c r="AS1408" s="513"/>
      <c r="AT1408" s="513"/>
      <c r="AU1408" s="513"/>
      <c r="AV1408" s="513"/>
      <c r="AW1408" s="513"/>
      <c r="AX1408" s="513"/>
      <c r="AY1408" s="513"/>
      <c r="AZ1408" s="513"/>
      <c r="BA1408" s="513"/>
      <c r="BB1408" s="513"/>
      <c r="BC1408" s="513"/>
      <c r="BD1408" s="513"/>
      <c r="BE1408" s="513"/>
      <c r="BF1408" s="513"/>
      <c r="BG1408" s="513"/>
      <c r="BH1408" s="513"/>
      <c r="BI1408" s="513"/>
      <c r="BJ1408" s="513"/>
      <c r="BK1408" s="513"/>
      <c r="BL1408" s="513"/>
      <c r="BM1408" s="513"/>
      <c r="BN1408" s="513"/>
      <c r="BO1408" s="513"/>
      <c r="BP1408" s="513"/>
      <c r="BQ1408" s="513"/>
      <c r="BR1408" s="513"/>
      <c r="BS1408" s="513"/>
      <c r="BT1408" s="513"/>
      <c r="BU1408" s="513"/>
      <c r="BV1408" s="513"/>
      <c r="BW1408" s="513"/>
      <c r="BX1408" s="513"/>
      <c r="BY1408" s="513"/>
      <c r="BZ1408" s="513"/>
      <c r="CA1408" s="513"/>
      <c r="CB1408" s="513"/>
      <c r="CC1408" s="1972"/>
      <c r="CD1408" s="1499"/>
      <c r="CE1408" s="1500"/>
      <c r="CF1408" s="1501"/>
      <c r="CG1408" s="1500"/>
      <c r="CH1408" s="1500"/>
      <c r="CI1408" s="1500"/>
      <c r="CJ1408" s="1976"/>
      <c r="CK1408" s="1519"/>
      <c r="CL1408" s="1509"/>
    </row>
    <row r="1409" spans="1:90" s="514" customFormat="1">
      <c r="A1409" s="511"/>
      <c r="B1409" s="512"/>
      <c r="C1409" s="1493"/>
      <c r="D1409" s="1493"/>
      <c r="E1409" s="1493"/>
      <c r="F1409" s="1493"/>
      <c r="G1409" s="1493"/>
      <c r="H1409" s="1530"/>
      <c r="I1409" s="1972"/>
      <c r="J1409" s="1542"/>
      <c r="K1409" s="513"/>
      <c r="L1409" s="513"/>
      <c r="M1409" s="513"/>
      <c r="N1409" s="513"/>
      <c r="O1409" s="513"/>
      <c r="P1409" s="513"/>
      <c r="Q1409" s="513"/>
      <c r="R1409" s="513"/>
      <c r="S1409" s="513"/>
      <c r="T1409" s="513"/>
      <c r="U1409" s="513"/>
      <c r="V1409" s="513"/>
      <c r="W1409" s="513"/>
      <c r="X1409" s="513"/>
      <c r="Y1409" s="513"/>
      <c r="Z1409" s="513"/>
      <c r="AA1409" s="513"/>
      <c r="AB1409" s="513"/>
      <c r="AC1409" s="513"/>
      <c r="AD1409" s="513"/>
      <c r="AE1409" s="513"/>
      <c r="AF1409" s="513"/>
      <c r="AG1409" s="513"/>
      <c r="AH1409" s="513"/>
      <c r="AI1409" s="513"/>
      <c r="AJ1409" s="513"/>
      <c r="AK1409" s="513"/>
      <c r="AL1409" s="513"/>
      <c r="AM1409" s="513"/>
      <c r="AN1409" s="513"/>
      <c r="AO1409" s="513"/>
      <c r="AP1409" s="513"/>
      <c r="AQ1409" s="513"/>
      <c r="AR1409" s="513"/>
      <c r="AS1409" s="513"/>
      <c r="AT1409" s="513"/>
      <c r="AU1409" s="513"/>
      <c r="AV1409" s="513"/>
      <c r="AW1409" s="513"/>
      <c r="AX1409" s="513"/>
      <c r="AY1409" s="513"/>
      <c r="AZ1409" s="513"/>
      <c r="BA1409" s="513"/>
      <c r="BB1409" s="513"/>
      <c r="BC1409" s="513"/>
      <c r="BD1409" s="513"/>
      <c r="BE1409" s="513"/>
      <c r="BF1409" s="513"/>
      <c r="BG1409" s="513"/>
      <c r="BH1409" s="513"/>
      <c r="BI1409" s="513"/>
      <c r="BJ1409" s="513"/>
      <c r="BK1409" s="513"/>
      <c r="BL1409" s="513"/>
      <c r="BM1409" s="513"/>
      <c r="BN1409" s="513"/>
      <c r="BO1409" s="513"/>
      <c r="BP1409" s="513"/>
      <c r="BQ1409" s="513"/>
      <c r="BR1409" s="513"/>
      <c r="BS1409" s="513"/>
      <c r="BT1409" s="513"/>
      <c r="BU1409" s="513"/>
      <c r="BV1409" s="513"/>
      <c r="BW1409" s="513"/>
      <c r="BX1409" s="513"/>
      <c r="BY1409" s="513"/>
      <c r="BZ1409" s="513"/>
      <c r="CA1409" s="513"/>
      <c r="CB1409" s="513"/>
      <c r="CC1409" s="1972"/>
      <c r="CD1409" s="1499"/>
      <c r="CE1409" s="1500"/>
      <c r="CF1409" s="1501"/>
      <c r="CG1409" s="1500"/>
      <c r="CH1409" s="1500"/>
      <c r="CI1409" s="1500"/>
      <c r="CJ1409" s="1976"/>
      <c r="CK1409" s="1519"/>
      <c r="CL1409" s="1509"/>
    </row>
    <row r="1410" spans="1:90" s="514" customFormat="1">
      <c r="A1410" s="511"/>
      <c r="B1410" s="512"/>
      <c r="C1410" s="1493"/>
      <c r="D1410" s="1493"/>
      <c r="E1410" s="1493"/>
      <c r="F1410" s="1493"/>
      <c r="G1410" s="1493"/>
      <c r="H1410" s="1530"/>
      <c r="I1410" s="1972"/>
      <c r="J1410" s="1542"/>
      <c r="K1410" s="513"/>
      <c r="L1410" s="513"/>
      <c r="M1410" s="513"/>
      <c r="N1410" s="513"/>
      <c r="O1410" s="513"/>
      <c r="P1410" s="513"/>
      <c r="Q1410" s="513"/>
      <c r="R1410" s="513"/>
      <c r="S1410" s="513"/>
      <c r="T1410" s="513"/>
      <c r="U1410" s="513"/>
      <c r="V1410" s="513"/>
      <c r="W1410" s="513"/>
      <c r="X1410" s="513"/>
      <c r="Y1410" s="513"/>
      <c r="Z1410" s="513"/>
      <c r="AA1410" s="513"/>
      <c r="AB1410" s="513"/>
      <c r="AC1410" s="513"/>
      <c r="AD1410" s="513"/>
      <c r="AE1410" s="513"/>
      <c r="AF1410" s="513"/>
      <c r="AG1410" s="513"/>
      <c r="AH1410" s="513"/>
      <c r="AI1410" s="513"/>
      <c r="AJ1410" s="513"/>
      <c r="AK1410" s="513"/>
      <c r="AL1410" s="513"/>
      <c r="AM1410" s="513"/>
      <c r="AN1410" s="513"/>
      <c r="AO1410" s="513"/>
      <c r="AP1410" s="513"/>
      <c r="AQ1410" s="513"/>
      <c r="AR1410" s="513"/>
      <c r="AS1410" s="513"/>
      <c r="AT1410" s="513"/>
      <c r="AU1410" s="513"/>
      <c r="AV1410" s="513"/>
      <c r="AW1410" s="513"/>
      <c r="AX1410" s="513"/>
      <c r="AY1410" s="513"/>
      <c r="AZ1410" s="513"/>
      <c r="BA1410" s="513"/>
      <c r="BB1410" s="513"/>
      <c r="BC1410" s="513"/>
      <c r="BD1410" s="513"/>
      <c r="BE1410" s="513"/>
      <c r="BF1410" s="513"/>
      <c r="BG1410" s="513"/>
      <c r="BH1410" s="513"/>
      <c r="BI1410" s="513"/>
      <c r="BJ1410" s="513"/>
      <c r="BK1410" s="513"/>
      <c r="BL1410" s="513"/>
      <c r="BM1410" s="513"/>
      <c r="BN1410" s="513"/>
      <c r="BO1410" s="513"/>
      <c r="BP1410" s="513"/>
      <c r="BQ1410" s="513"/>
      <c r="BR1410" s="513"/>
      <c r="BS1410" s="513"/>
      <c r="BT1410" s="513"/>
      <c r="BU1410" s="513"/>
      <c r="BV1410" s="513"/>
      <c r="BW1410" s="513"/>
      <c r="BX1410" s="513"/>
      <c r="BY1410" s="513"/>
      <c r="BZ1410" s="513"/>
      <c r="CA1410" s="513"/>
      <c r="CB1410" s="513"/>
      <c r="CC1410" s="1972"/>
      <c r="CD1410" s="1499"/>
      <c r="CE1410" s="1500"/>
      <c r="CF1410" s="1501"/>
      <c r="CG1410" s="1500"/>
      <c r="CH1410" s="1500"/>
      <c r="CI1410" s="1500"/>
      <c r="CJ1410" s="1976"/>
      <c r="CK1410" s="1519"/>
      <c r="CL1410" s="1509"/>
    </row>
    <row r="1411" spans="1:90" s="514" customFormat="1">
      <c r="A1411" s="511"/>
      <c r="B1411" s="512"/>
      <c r="C1411" s="1493"/>
      <c r="D1411" s="1493"/>
      <c r="E1411" s="1493"/>
      <c r="F1411" s="1493"/>
      <c r="G1411" s="1493"/>
      <c r="H1411" s="1530"/>
      <c r="I1411" s="1972"/>
      <c r="J1411" s="1542"/>
      <c r="K1411" s="513"/>
      <c r="L1411" s="513"/>
      <c r="M1411" s="513"/>
      <c r="N1411" s="513"/>
      <c r="O1411" s="513"/>
      <c r="P1411" s="513"/>
      <c r="Q1411" s="513"/>
      <c r="R1411" s="513"/>
      <c r="S1411" s="513"/>
      <c r="T1411" s="513"/>
      <c r="U1411" s="513"/>
      <c r="V1411" s="513"/>
      <c r="W1411" s="513"/>
      <c r="X1411" s="513"/>
      <c r="Y1411" s="513"/>
      <c r="Z1411" s="513"/>
      <c r="AA1411" s="513"/>
      <c r="AB1411" s="513"/>
      <c r="AC1411" s="513"/>
      <c r="AD1411" s="513"/>
      <c r="AE1411" s="513"/>
      <c r="AF1411" s="513"/>
      <c r="AG1411" s="513"/>
      <c r="AH1411" s="513"/>
      <c r="AI1411" s="513"/>
      <c r="AJ1411" s="513"/>
      <c r="AK1411" s="513"/>
      <c r="AL1411" s="513"/>
      <c r="AM1411" s="513"/>
      <c r="AN1411" s="513"/>
      <c r="AO1411" s="513"/>
      <c r="AP1411" s="513"/>
      <c r="AQ1411" s="513"/>
      <c r="AR1411" s="513"/>
      <c r="AS1411" s="513"/>
      <c r="AT1411" s="513"/>
      <c r="AU1411" s="513"/>
      <c r="AV1411" s="513"/>
      <c r="AW1411" s="513"/>
      <c r="AX1411" s="513"/>
      <c r="AY1411" s="513"/>
      <c r="AZ1411" s="513"/>
      <c r="BA1411" s="513"/>
      <c r="BB1411" s="513"/>
      <c r="BC1411" s="513"/>
      <c r="BD1411" s="513"/>
      <c r="BE1411" s="513"/>
      <c r="BF1411" s="513"/>
      <c r="BG1411" s="513"/>
      <c r="BH1411" s="513"/>
      <c r="BI1411" s="513"/>
      <c r="BJ1411" s="513"/>
      <c r="BK1411" s="513"/>
      <c r="BL1411" s="513"/>
      <c r="BM1411" s="513"/>
      <c r="BN1411" s="513"/>
      <c r="BO1411" s="513"/>
      <c r="BP1411" s="513"/>
      <c r="BQ1411" s="513"/>
      <c r="BR1411" s="513"/>
      <c r="BS1411" s="513"/>
      <c r="BT1411" s="513"/>
      <c r="BU1411" s="513"/>
      <c r="BV1411" s="513"/>
      <c r="BW1411" s="513"/>
      <c r="BX1411" s="513"/>
      <c r="BY1411" s="513"/>
      <c r="BZ1411" s="513"/>
      <c r="CA1411" s="513"/>
      <c r="CB1411" s="513"/>
      <c r="CC1411" s="1972"/>
      <c r="CD1411" s="1499"/>
      <c r="CE1411" s="1500"/>
      <c r="CF1411" s="1501"/>
      <c r="CG1411" s="1500"/>
      <c r="CH1411" s="1500"/>
      <c r="CI1411" s="1500"/>
      <c r="CJ1411" s="1976"/>
      <c r="CK1411" s="1519"/>
      <c r="CL1411" s="1509"/>
    </row>
    <row r="1412" spans="1:90" s="514" customFormat="1">
      <c r="A1412" s="511"/>
      <c r="B1412" s="512"/>
      <c r="C1412" s="1493"/>
      <c r="D1412" s="1493"/>
      <c r="E1412" s="1493"/>
      <c r="F1412" s="1493"/>
      <c r="G1412" s="1493"/>
      <c r="H1412" s="1530"/>
      <c r="I1412" s="1972"/>
      <c r="J1412" s="1542"/>
      <c r="K1412" s="513"/>
      <c r="L1412" s="513"/>
      <c r="M1412" s="513"/>
      <c r="N1412" s="513"/>
      <c r="O1412" s="513"/>
      <c r="P1412" s="513"/>
      <c r="Q1412" s="513"/>
      <c r="R1412" s="513"/>
      <c r="S1412" s="513"/>
      <c r="T1412" s="513"/>
      <c r="U1412" s="513"/>
      <c r="V1412" s="513"/>
      <c r="W1412" s="513"/>
      <c r="X1412" s="513"/>
      <c r="Y1412" s="513"/>
      <c r="Z1412" s="513"/>
      <c r="AA1412" s="513"/>
      <c r="AB1412" s="513"/>
      <c r="AC1412" s="513"/>
      <c r="AD1412" s="513"/>
      <c r="AE1412" s="513"/>
      <c r="AF1412" s="513"/>
      <c r="AG1412" s="513"/>
      <c r="AH1412" s="513"/>
      <c r="AI1412" s="513"/>
      <c r="AJ1412" s="513"/>
      <c r="AK1412" s="513"/>
      <c r="AL1412" s="513"/>
      <c r="AM1412" s="513"/>
      <c r="AN1412" s="513"/>
      <c r="AO1412" s="513"/>
      <c r="AP1412" s="513"/>
      <c r="AQ1412" s="513"/>
      <c r="AR1412" s="513"/>
      <c r="AS1412" s="513"/>
      <c r="AT1412" s="513"/>
      <c r="AU1412" s="513"/>
      <c r="AV1412" s="513"/>
      <c r="AW1412" s="513"/>
      <c r="AX1412" s="513"/>
      <c r="AY1412" s="513"/>
      <c r="AZ1412" s="513"/>
      <c r="BA1412" s="513"/>
      <c r="BB1412" s="513"/>
      <c r="BC1412" s="513"/>
      <c r="BD1412" s="513"/>
      <c r="BE1412" s="513"/>
      <c r="BF1412" s="513"/>
      <c r="BG1412" s="513"/>
      <c r="BH1412" s="513"/>
      <c r="BI1412" s="513"/>
      <c r="BJ1412" s="513"/>
      <c r="BK1412" s="513"/>
      <c r="BL1412" s="513"/>
      <c r="BM1412" s="513"/>
      <c r="BN1412" s="513"/>
      <c r="BO1412" s="513"/>
      <c r="BP1412" s="513"/>
      <c r="BQ1412" s="513"/>
      <c r="BR1412" s="513"/>
      <c r="BS1412" s="513"/>
      <c r="BT1412" s="513"/>
      <c r="BU1412" s="513"/>
      <c r="BV1412" s="513"/>
      <c r="BW1412" s="513"/>
      <c r="BX1412" s="513"/>
      <c r="BY1412" s="513"/>
      <c r="BZ1412" s="513"/>
      <c r="CA1412" s="513"/>
      <c r="CB1412" s="513"/>
      <c r="CC1412" s="1972"/>
      <c r="CD1412" s="1499"/>
      <c r="CE1412" s="1500"/>
      <c r="CF1412" s="1501"/>
      <c r="CG1412" s="1500"/>
      <c r="CH1412" s="1500"/>
      <c r="CI1412" s="1500"/>
      <c r="CJ1412" s="1976"/>
      <c r="CK1412" s="1519"/>
      <c r="CL1412" s="1509"/>
    </row>
    <row r="1413" spans="1:90" s="514" customFormat="1">
      <c r="A1413" s="511"/>
      <c r="B1413" s="512"/>
      <c r="C1413" s="1493"/>
      <c r="D1413" s="1493"/>
      <c r="E1413" s="1493"/>
      <c r="F1413" s="1493"/>
      <c r="G1413" s="1493"/>
      <c r="H1413" s="1530"/>
      <c r="I1413" s="1972"/>
      <c r="J1413" s="1542"/>
      <c r="K1413" s="513"/>
      <c r="L1413" s="513"/>
      <c r="M1413" s="513"/>
      <c r="N1413" s="513"/>
      <c r="O1413" s="513"/>
      <c r="P1413" s="513"/>
      <c r="Q1413" s="513"/>
      <c r="R1413" s="513"/>
      <c r="S1413" s="513"/>
      <c r="T1413" s="513"/>
      <c r="U1413" s="513"/>
      <c r="V1413" s="513"/>
      <c r="W1413" s="513"/>
      <c r="X1413" s="513"/>
      <c r="Y1413" s="513"/>
      <c r="Z1413" s="513"/>
      <c r="AA1413" s="513"/>
      <c r="AB1413" s="513"/>
      <c r="AC1413" s="513"/>
      <c r="AD1413" s="513"/>
      <c r="AE1413" s="513"/>
      <c r="AF1413" s="513"/>
      <c r="AG1413" s="513"/>
      <c r="AH1413" s="513"/>
      <c r="AI1413" s="513"/>
      <c r="AJ1413" s="513"/>
      <c r="AK1413" s="513"/>
      <c r="AL1413" s="513"/>
      <c r="AM1413" s="513"/>
      <c r="AN1413" s="513"/>
      <c r="AO1413" s="513"/>
      <c r="AP1413" s="513"/>
      <c r="AQ1413" s="513"/>
      <c r="AR1413" s="513"/>
      <c r="AS1413" s="513"/>
      <c r="AT1413" s="513"/>
      <c r="AU1413" s="513"/>
      <c r="AV1413" s="513"/>
      <c r="AW1413" s="513"/>
      <c r="AX1413" s="513"/>
      <c r="AY1413" s="513"/>
      <c r="AZ1413" s="513"/>
      <c r="BA1413" s="513"/>
      <c r="BB1413" s="513"/>
      <c r="BC1413" s="513"/>
      <c r="BD1413" s="513"/>
      <c r="BE1413" s="513"/>
      <c r="BF1413" s="513"/>
      <c r="BG1413" s="513"/>
      <c r="BH1413" s="513"/>
      <c r="BI1413" s="513"/>
      <c r="BJ1413" s="513"/>
      <c r="BK1413" s="513"/>
      <c r="BL1413" s="513"/>
      <c r="BM1413" s="513"/>
      <c r="BN1413" s="513"/>
      <c r="BO1413" s="513"/>
      <c r="BP1413" s="513"/>
      <c r="BQ1413" s="513"/>
      <c r="BR1413" s="513"/>
      <c r="BS1413" s="513"/>
      <c r="BT1413" s="513"/>
      <c r="BU1413" s="513"/>
      <c r="BV1413" s="513"/>
      <c r="BW1413" s="513"/>
      <c r="BX1413" s="513"/>
      <c r="BY1413" s="513"/>
      <c r="BZ1413" s="513"/>
      <c r="CA1413" s="513"/>
      <c r="CB1413" s="513"/>
      <c r="CC1413" s="1972"/>
      <c r="CD1413" s="1499"/>
      <c r="CE1413" s="1500"/>
      <c r="CF1413" s="1501"/>
      <c r="CG1413" s="1500"/>
      <c r="CH1413" s="1500"/>
      <c r="CI1413" s="1500"/>
      <c r="CJ1413" s="1976"/>
      <c r="CK1413" s="1519"/>
      <c r="CL1413" s="1509"/>
    </row>
    <row r="1414" spans="1:90" s="514" customFormat="1">
      <c r="A1414" s="511"/>
      <c r="B1414" s="512"/>
      <c r="C1414" s="1493"/>
      <c r="D1414" s="1493"/>
      <c r="E1414" s="1493"/>
      <c r="F1414" s="1493"/>
      <c r="G1414" s="1493"/>
      <c r="H1414" s="1530"/>
      <c r="I1414" s="1972"/>
      <c r="J1414" s="1542"/>
      <c r="K1414" s="513"/>
      <c r="L1414" s="513"/>
      <c r="M1414" s="513"/>
      <c r="N1414" s="513"/>
      <c r="O1414" s="513"/>
      <c r="P1414" s="513"/>
      <c r="Q1414" s="513"/>
      <c r="R1414" s="513"/>
      <c r="S1414" s="513"/>
      <c r="T1414" s="513"/>
      <c r="U1414" s="513"/>
      <c r="V1414" s="513"/>
      <c r="W1414" s="513"/>
      <c r="X1414" s="513"/>
      <c r="Y1414" s="513"/>
      <c r="Z1414" s="513"/>
      <c r="AA1414" s="513"/>
      <c r="AB1414" s="513"/>
      <c r="AC1414" s="513"/>
      <c r="AD1414" s="513"/>
      <c r="AE1414" s="513"/>
      <c r="AF1414" s="513"/>
      <c r="AG1414" s="513"/>
      <c r="AH1414" s="513"/>
      <c r="AI1414" s="513"/>
      <c r="AJ1414" s="513"/>
      <c r="AK1414" s="513"/>
      <c r="AL1414" s="513"/>
      <c r="AM1414" s="513"/>
      <c r="AN1414" s="513"/>
      <c r="AO1414" s="513"/>
      <c r="AP1414" s="513"/>
      <c r="AQ1414" s="513"/>
      <c r="AR1414" s="513"/>
      <c r="AS1414" s="513"/>
      <c r="AT1414" s="513"/>
      <c r="AU1414" s="513"/>
      <c r="AV1414" s="513"/>
      <c r="AW1414" s="513"/>
      <c r="AX1414" s="513"/>
      <c r="AY1414" s="513"/>
      <c r="AZ1414" s="513"/>
      <c r="BA1414" s="513"/>
      <c r="BB1414" s="513"/>
      <c r="BC1414" s="513"/>
      <c r="BD1414" s="513"/>
      <c r="BE1414" s="513"/>
      <c r="BF1414" s="513"/>
      <c r="BG1414" s="513"/>
      <c r="BH1414" s="513"/>
      <c r="BI1414" s="513"/>
      <c r="BJ1414" s="513"/>
      <c r="BK1414" s="513"/>
      <c r="BL1414" s="513"/>
      <c r="BM1414" s="513"/>
      <c r="BN1414" s="513"/>
      <c r="BO1414" s="513"/>
      <c r="BP1414" s="513"/>
      <c r="BQ1414" s="513"/>
      <c r="BR1414" s="513"/>
      <c r="BS1414" s="513"/>
      <c r="BT1414" s="513"/>
      <c r="BU1414" s="513"/>
      <c r="BV1414" s="513"/>
      <c r="BW1414" s="513"/>
      <c r="BX1414" s="513"/>
      <c r="BY1414" s="513"/>
      <c r="BZ1414" s="513"/>
      <c r="CA1414" s="513"/>
      <c r="CB1414" s="513"/>
      <c r="CC1414" s="1972"/>
      <c r="CD1414" s="1499"/>
      <c r="CE1414" s="1500"/>
      <c r="CF1414" s="1501"/>
      <c r="CG1414" s="1500"/>
      <c r="CH1414" s="1500"/>
      <c r="CI1414" s="1500"/>
      <c r="CJ1414" s="1976"/>
      <c r="CK1414" s="1519"/>
      <c r="CL1414" s="1509"/>
    </row>
    <row r="1415" spans="1:90" s="514" customFormat="1">
      <c r="A1415" s="511"/>
      <c r="B1415" s="512"/>
      <c r="C1415" s="1493"/>
      <c r="D1415" s="1493"/>
      <c r="E1415" s="1493"/>
      <c r="F1415" s="1493"/>
      <c r="G1415" s="1493"/>
      <c r="H1415" s="1530"/>
      <c r="I1415" s="1972"/>
      <c r="J1415" s="1542"/>
      <c r="K1415" s="513"/>
      <c r="L1415" s="513"/>
      <c r="M1415" s="513"/>
      <c r="N1415" s="513"/>
      <c r="O1415" s="513"/>
      <c r="P1415" s="513"/>
      <c r="Q1415" s="513"/>
      <c r="R1415" s="513"/>
      <c r="S1415" s="513"/>
      <c r="T1415" s="513"/>
      <c r="U1415" s="513"/>
      <c r="V1415" s="513"/>
      <c r="W1415" s="513"/>
      <c r="X1415" s="513"/>
      <c r="Y1415" s="513"/>
      <c r="Z1415" s="513"/>
      <c r="AA1415" s="513"/>
      <c r="AB1415" s="513"/>
      <c r="AC1415" s="513"/>
      <c r="AD1415" s="513"/>
      <c r="AE1415" s="513"/>
      <c r="AF1415" s="513"/>
      <c r="AG1415" s="513"/>
      <c r="AH1415" s="513"/>
      <c r="AI1415" s="513"/>
      <c r="AJ1415" s="513"/>
      <c r="AK1415" s="513"/>
      <c r="AL1415" s="513"/>
      <c r="AM1415" s="513"/>
      <c r="AN1415" s="513"/>
      <c r="AO1415" s="513"/>
      <c r="AP1415" s="513"/>
      <c r="AQ1415" s="513"/>
      <c r="AR1415" s="513"/>
      <c r="AS1415" s="513"/>
      <c r="AT1415" s="513"/>
      <c r="AU1415" s="513"/>
      <c r="AV1415" s="513"/>
      <c r="AW1415" s="513"/>
      <c r="AX1415" s="513"/>
      <c r="AY1415" s="513"/>
      <c r="AZ1415" s="513"/>
      <c r="BA1415" s="513"/>
      <c r="BB1415" s="513"/>
      <c r="BC1415" s="513"/>
      <c r="BD1415" s="513"/>
      <c r="BE1415" s="513"/>
      <c r="BF1415" s="513"/>
      <c r="BG1415" s="513"/>
      <c r="BH1415" s="513"/>
      <c r="BI1415" s="513"/>
      <c r="BJ1415" s="513"/>
      <c r="BK1415" s="513"/>
      <c r="BL1415" s="513"/>
      <c r="BM1415" s="513"/>
      <c r="BN1415" s="513"/>
      <c r="BO1415" s="513"/>
      <c r="BP1415" s="513"/>
      <c r="BQ1415" s="513"/>
      <c r="BR1415" s="513"/>
      <c r="BS1415" s="513"/>
      <c r="BT1415" s="513"/>
      <c r="BU1415" s="513"/>
      <c r="BV1415" s="513"/>
      <c r="BW1415" s="513"/>
      <c r="BX1415" s="513"/>
      <c r="BY1415" s="513"/>
      <c r="BZ1415" s="513"/>
      <c r="CA1415" s="513"/>
      <c r="CB1415" s="513"/>
      <c r="CC1415" s="1972"/>
      <c r="CD1415" s="1499"/>
      <c r="CE1415" s="1500"/>
      <c r="CF1415" s="1501"/>
      <c r="CG1415" s="1500"/>
      <c r="CH1415" s="1500"/>
      <c r="CI1415" s="1500"/>
      <c r="CJ1415" s="1976"/>
      <c r="CK1415" s="1519"/>
      <c r="CL1415" s="1509"/>
    </row>
    <row r="1416" spans="1:90" s="514" customFormat="1">
      <c r="A1416" s="511"/>
      <c r="B1416" s="512"/>
      <c r="C1416" s="1493"/>
      <c r="D1416" s="1493"/>
      <c r="E1416" s="1493"/>
      <c r="F1416" s="1493"/>
      <c r="G1416" s="1493"/>
      <c r="H1416" s="1530"/>
      <c r="I1416" s="1972"/>
      <c r="J1416" s="1542"/>
      <c r="K1416" s="513"/>
      <c r="L1416" s="513"/>
      <c r="M1416" s="513"/>
      <c r="N1416" s="513"/>
      <c r="O1416" s="513"/>
      <c r="P1416" s="513"/>
      <c r="Q1416" s="513"/>
      <c r="R1416" s="513"/>
      <c r="S1416" s="513"/>
      <c r="T1416" s="513"/>
      <c r="U1416" s="513"/>
      <c r="V1416" s="513"/>
      <c r="W1416" s="513"/>
      <c r="X1416" s="513"/>
      <c r="Y1416" s="513"/>
      <c r="Z1416" s="513"/>
      <c r="AA1416" s="513"/>
      <c r="AB1416" s="513"/>
      <c r="AC1416" s="513"/>
      <c r="AD1416" s="513"/>
      <c r="AE1416" s="513"/>
      <c r="AF1416" s="513"/>
      <c r="AG1416" s="513"/>
      <c r="AH1416" s="513"/>
      <c r="AI1416" s="513"/>
      <c r="AJ1416" s="513"/>
      <c r="AK1416" s="513"/>
      <c r="AL1416" s="513"/>
      <c r="AM1416" s="513"/>
      <c r="AN1416" s="513"/>
      <c r="AO1416" s="513"/>
      <c r="AP1416" s="513"/>
      <c r="AQ1416" s="513"/>
      <c r="AR1416" s="513"/>
      <c r="AS1416" s="513"/>
      <c r="AT1416" s="513"/>
      <c r="AU1416" s="513"/>
      <c r="AV1416" s="513"/>
      <c r="AW1416" s="513"/>
      <c r="AX1416" s="513"/>
      <c r="AY1416" s="513"/>
      <c r="AZ1416" s="513"/>
      <c r="BA1416" s="513"/>
      <c r="BB1416" s="513"/>
      <c r="BC1416" s="513"/>
      <c r="BD1416" s="513"/>
      <c r="BE1416" s="513"/>
      <c r="BF1416" s="513"/>
      <c r="BG1416" s="513"/>
      <c r="BH1416" s="513"/>
      <c r="BI1416" s="513"/>
      <c r="BJ1416" s="513"/>
      <c r="BK1416" s="513"/>
      <c r="BL1416" s="513"/>
      <c r="BM1416" s="513"/>
      <c r="BN1416" s="513"/>
      <c r="BO1416" s="513"/>
      <c r="BP1416" s="513"/>
      <c r="BQ1416" s="513"/>
      <c r="BR1416" s="513"/>
      <c r="BS1416" s="513"/>
      <c r="BT1416" s="513"/>
      <c r="BU1416" s="513"/>
      <c r="BV1416" s="513"/>
      <c r="BW1416" s="513"/>
      <c r="BX1416" s="513"/>
      <c r="BY1416" s="513"/>
      <c r="BZ1416" s="513"/>
      <c r="CA1416" s="513"/>
      <c r="CB1416" s="513"/>
      <c r="CC1416" s="1972"/>
      <c r="CD1416" s="1499"/>
      <c r="CE1416" s="1500"/>
      <c r="CF1416" s="1501"/>
      <c r="CG1416" s="1500"/>
      <c r="CH1416" s="1500"/>
      <c r="CI1416" s="1500"/>
      <c r="CJ1416" s="1976"/>
      <c r="CK1416" s="1519"/>
      <c r="CL1416" s="1509"/>
    </row>
    <row r="1417" spans="1:90" s="514" customFormat="1">
      <c r="A1417" s="511"/>
      <c r="B1417" s="512"/>
      <c r="C1417" s="1493"/>
      <c r="D1417" s="1493"/>
      <c r="E1417" s="1493"/>
      <c r="F1417" s="1493"/>
      <c r="G1417" s="1493"/>
      <c r="H1417" s="1530"/>
      <c r="I1417" s="1972"/>
      <c r="J1417" s="1542"/>
      <c r="K1417" s="513"/>
      <c r="L1417" s="513"/>
      <c r="M1417" s="513"/>
      <c r="N1417" s="513"/>
      <c r="O1417" s="513"/>
      <c r="P1417" s="513"/>
      <c r="Q1417" s="513"/>
      <c r="R1417" s="513"/>
      <c r="S1417" s="513"/>
      <c r="T1417" s="513"/>
      <c r="U1417" s="513"/>
      <c r="V1417" s="513"/>
      <c r="W1417" s="513"/>
      <c r="X1417" s="513"/>
      <c r="Y1417" s="513"/>
      <c r="Z1417" s="513"/>
      <c r="AA1417" s="513"/>
      <c r="AB1417" s="513"/>
      <c r="AC1417" s="513"/>
      <c r="AD1417" s="513"/>
      <c r="AE1417" s="513"/>
      <c r="AF1417" s="513"/>
      <c r="AG1417" s="513"/>
      <c r="AH1417" s="513"/>
      <c r="AI1417" s="513"/>
      <c r="AJ1417" s="513"/>
      <c r="AK1417" s="513"/>
      <c r="AL1417" s="513"/>
      <c r="AM1417" s="513"/>
      <c r="AN1417" s="513"/>
      <c r="AO1417" s="513"/>
      <c r="AP1417" s="513"/>
      <c r="AQ1417" s="513"/>
      <c r="AR1417" s="513"/>
      <c r="AS1417" s="513"/>
      <c r="AT1417" s="513"/>
      <c r="AU1417" s="513"/>
      <c r="AV1417" s="513"/>
      <c r="AW1417" s="513"/>
      <c r="AX1417" s="513"/>
      <c r="AY1417" s="513"/>
      <c r="AZ1417" s="513"/>
      <c r="BA1417" s="513"/>
      <c r="BB1417" s="513"/>
      <c r="BC1417" s="513"/>
      <c r="BD1417" s="513"/>
      <c r="BE1417" s="513"/>
      <c r="BF1417" s="513"/>
      <c r="BG1417" s="513"/>
      <c r="BH1417" s="513"/>
      <c r="BI1417" s="513"/>
      <c r="BJ1417" s="513"/>
      <c r="BK1417" s="513"/>
      <c r="BL1417" s="513"/>
      <c r="BM1417" s="513"/>
      <c r="BN1417" s="513"/>
      <c r="BO1417" s="513"/>
      <c r="BP1417" s="513"/>
      <c r="BQ1417" s="513"/>
      <c r="BR1417" s="513"/>
      <c r="BS1417" s="513"/>
      <c r="BT1417" s="513"/>
      <c r="BU1417" s="513"/>
      <c r="BV1417" s="513"/>
      <c r="BW1417" s="513"/>
      <c r="BX1417" s="513"/>
      <c r="BY1417" s="513"/>
      <c r="BZ1417" s="513"/>
      <c r="CA1417" s="513"/>
      <c r="CB1417" s="513"/>
      <c r="CC1417" s="1972"/>
      <c r="CD1417" s="1499"/>
      <c r="CE1417" s="1500"/>
      <c r="CF1417" s="1501"/>
      <c r="CG1417" s="1500"/>
      <c r="CH1417" s="1500"/>
      <c r="CI1417" s="1500"/>
      <c r="CJ1417" s="1976"/>
      <c r="CK1417" s="1519"/>
      <c r="CL1417" s="1509"/>
    </row>
    <row r="1418" spans="1:90" s="514" customFormat="1">
      <c r="A1418" s="511"/>
      <c r="B1418" s="512"/>
      <c r="C1418" s="1493"/>
      <c r="D1418" s="1493"/>
      <c r="E1418" s="1493"/>
      <c r="F1418" s="1493"/>
      <c r="G1418" s="1493"/>
      <c r="H1418" s="1530"/>
      <c r="I1418" s="1972"/>
      <c r="J1418" s="1542"/>
      <c r="K1418" s="513"/>
      <c r="L1418" s="513"/>
      <c r="M1418" s="513"/>
      <c r="N1418" s="513"/>
      <c r="O1418" s="513"/>
      <c r="P1418" s="513"/>
      <c r="Q1418" s="513"/>
      <c r="R1418" s="513"/>
      <c r="S1418" s="513"/>
      <c r="T1418" s="513"/>
      <c r="U1418" s="513"/>
      <c r="V1418" s="513"/>
      <c r="W1418" s="513"/>
      <c r="X1418" s="513"/>
      <c r="Y1418" s="513"/>
      <c r="Z1418" s="513"/>
      <c r="AA1418" s="513"/>
      <c r="AB1418" s="513"/>
      <c r="AC1418" s="513"/>
      <c r="AD1418" s="513"/>
      <c r="AE1418" s="513"/>
      <c r="AF1418" s="513"/>
      <c r="AG1418" s="513"/>
      <c r="AH1418" s="513"/>
      <c r="AI1418" s="513"/>
      <c r="AJ1418" s="513"/>
      <c r="AK1418" s="513"/>
      <c r="AL1418" s="513"/>
      <c r="AM1418" s="513"/>
      <c r="AN1418" s="513"/>
      <c r="AO1418" s="513"/>
      <c r="AP1418" s="513"/>
      <c r="AQ1418" s="513"/>
      <c r="AR1418" s="513"/>
      <c r="AS1418" s="513"/>
      <c r="AT1418" s="513"/>
      <c r="AU1418" s="513"/>
      <c r="AV1418" s="513"/>
      <c r="AW1418" s="513"/>
      <c r="AX1418" s="513"/>
      <c r="AY1418" s="513"/>
      <c r="AZ1418" s="513"/>
      <c r="BA1418" s="513"/>
      <c r="BB1418" s="513"/>
      <c r="BC1418" s="513"/>
      <c r="BD1418" s="513"/>
      <c r="BE1418" s="513"/>
      <c r="BF1418" s="513"/>
      <c r="BG1418" s="513"/>
      <c r="BH1418" s="513"/>
      <c r="BI1418" s="513"/>
      <c r="BJ1418" s="513"/>
      <c r="BK1418" s="513"/>
      <c r="BL1418" s="513"/>
      <c r="BM1418" s="513"/>
      <c r="BN1418" s="513"/>
      <c r="BO1418" s="513"/>
      <c r="BP1418" s="513"/>
      <c r="BQ1418" s="513"/>
      <c r="BR1418" s="513"/>
      <c r="BS1418" s="513"/>
      <c r="BT1418" s="513"/>
      <c r="BU1418" s="513"/>
      <c r="BV1418" s="513"/>
      <c r="BW1418" s="513"/>
      <c r="BX1418" s="513"/>
      <c r="BY1418" s="513"/>
      <c r="BZ1418" s="513"/>
      <c r="CA1418" s="513"/>
      <c r="CB1418" s="513"/>
      <c r="CC1418" s="1972"/>
      <c r="CD1418" s="1499"/>
      <c r="CE1418" s="1500"/>
      <c r="CF1418" s="1501"/>
      <c r="CG1418" s="1500"/>
      <c r="CH1418" s="1500"/>
      <c r="CI1418" s="1500"/>
      <c r="CJ1418" s="1976"/>
      <c r="CK1418" s="1519"/>
      <c r="CL1418" s="1509"/>
    </row>
    <row r="1419" spans="1:90" s="514" customFormat="1">
      <c r="A1419" s="511"/>
      <c r="B1419" s="512"/>
      <c r="C1419" s="1493"/>
      <c r="D1419" s="1493"/>
      <c r="E1419" s="1493"/>
      <c r="F1419" s="1493"/>
      <c r="G1419" s="1493"/>
      <c r="H1419" s="1530"/>
      <c r="I1419" s="1972"/>
      <c r="J1419" s="1542"/>
      <c r="K1419" s="513"/>
      <c r="L1419" s="513"/>
      <c r="M1419" s="513"/>
      <c r="N1419" s="513"/>
      <c r="O1419" s="513"/>
      <c r="P1419" s="513"/>
      <c r="Q1419" s="513"/>
      <c r="R1419" s="513"/>
      <c r="S1419" s="513"/>
      <c r="T1419" s="513"/>
      <c r="U1419" s="513"/>
      <c r="V1419" s="513"/>
      <c r="W1419" s="513"/>
      <c r="X1419" s="513"/>
      <c r="Y1419" s="513"/>
      <c r="Z1419" s="513"/>
      <c r="AA1419" s="513"/>
      <c r="AB1419" s="513"/>
      <c r="AC1419" s="513"/>
      <c r="AD1419" s="513"/>
      <c r="AE1419" s="513"/>
      <c r="AF1419" s="513"/>
      <c r="AG1419" s="513"/>
      <c r="AH1419" s="513"/>
      <c r="AI1419" s="513"/>
      <c r="AJ1419" s="513"/>
      <c r="AK1419" s="513"/>
      <c r="AL1419" s="513"/>
      <c r="AM1419" s="513"/>
      <c r="AN1419" s="513"/>
      <c r="AO1419" s="513"/>
      <c r="AP1419" s="513"/>
      <c r="AQ1419" s="513"/>
      <c r="AR1419" s="513"/>
      <c r="AS1419" s="513"/>
      <c r="AT1419" s="513"/>
      <c r="AU1419" s="513"/>
      <c r="AV1419" s="513"/>
      <c r="AW1419" s="513"/>
      <c r="AX1419" s="513"/>
      <c r="AY1419" s="513"/>
      <c r="AZ1419" s="513"/>
      <c r="BA1419" s="513"/>
      <c r="BB1419" s="513"/>
      <c r="BC1419" s="513"/>
      <c r="BD1419" s="513"/>
      <c r="BE1419" s="513"/>
      <c r="BF1419" s="513"/>
      <c r="BG1419" s="513"/>
      <c r="BH1419" s="513"/>
      <c r="BI1419" s="513"/>
      <c r="BJ1419" s="513"/>
      <c r="BK1419" s="513"/>
      <c r="BL1419" s="513"/>
      <c r="BM1419" s="513"/>
      <c r="BN1419" s="513"/>
      <c r="BO1419" s="513"/>
      <c r="BP1419" s="513"/>
      <c r="BQ1419" s="513"/>
      <c r="BR1419" s="513"/>
      <c r="BS1419" s="513"/>
      <c r="BT1419" s="513"/>
      <c r="BU1419" s="513"/>
      <c r="BV1419" s="513"/>
      <c r="BW1419" s="513"/>
      <c r="BX1419" s="513"/>
      <c r="BY1419" s="513"/>
      <c r="BZ1419" s="513"/>
      <c r="CA1419" s="513"/>
      <c r="CB1419" s="513"/>
      <c r="CC1419" s="1972"/>
      <c r="CD1419" s="1499"/>
      <c r="CE1419" s="1500"/>
      <c r="CF1419" s="1501"/>
      <c r="CG1419" s="1500"/>
      <c r="CH1419" s="1500"/>
      <c r="CI1419" s="1500"/>
      <c r="CJ1419" s="1976"/>
      <c r="CK1419" s="1519"/>
      <c r="CL1419" s="1509"/>
    </row>
    <row r="1420" spans="1:90" s="514" customFormat="1">
      <c r="A1420" s="511"/>
      <c r="B1420" s="512"/>
      <c r="C1420" s="1493"/>
      <c r="D1420" s="1493"/>
      <c r="E1420" s="1493"/>
      <c r="F1420" s="1493"/>
      <c r="G1420" s="1493"/>
      <c r="H1420" s="1530"/>
      <c r="I1420" s="1972"/>
      <c r="J1420" s="1542"/>
      <c r="K1420" s="513"/>
      <c r="L1420" s="513"/>
      <c r="M1420" s="513"/>
      <c r="N1420" s="513"/>
      <c r="O1420" s="513"/>
      <c r="P1420" s="513"/>
      <c r="Q1420" s="513"/>
      <c r="R1420" s="513"/>
      <c r="S1420" s="513"/>
      <c r="T1420" s="513"/>
      <c r="U1420" s="513"/>
      <c r="V1420" s="513"/>
      <c r="W1420" s="513"/>
      <c r="X1420" s="513"/>
      <c r="Y1420" s="513"/>
      <c r="Z1420" s="513"/>
      <c r="AA1420" s="513"/>
      <c r="AB1420" s="513"/>
      <c r="AC1420" s="513"/>
      <c r="AD1420" s="513"/>
      <c r="AE1420" s="513"/>
      <c r="AF1420" s="513"/>
      <c r="AG1420" s="513"/>
      <c r="AH1420" s="513"/>
      <c r="AI1420" s="513"/>
      <c r="AJ1420" s="513"/>
      <c r="AK1420" s="513"/>
      <c r="AL1420" s="513"/>
      <c r="AM1420" s="513"/>
      <c r="AN1420" s="513"/>
      <c r="AO1420" s="513"/>
      <c r="AP1420" s="513"/>
      <c r="AQ1420" s="513"/>
      <c r="AR1420" s="513"/>
      <c r="AS1420" s="513"/>
      <c r="AT1420" s="513"/>
      <c r="AU1420" s="513"/>
      <c r="AV1420" s="513"/>
      <c r="AW1420" s="513"/>
      <c r="AX1420" s="513"/>
      <c r="AY1420" s="513"/>
      <c r="AZ1420" s="513"/>
      <c r="BA1420" s="513"/>
      <c r="BB1420" s="513"/>
      <c r="BC1420" s="513"/>
      <c r="BD1420" s="513"/>
      <c r="BE1420" s="513"/>
      <c r="BF1420" s="513"/>
      <c r="BG1420" s="513"/>
      <c r="BH1420" s="513"/>
      <c r="BI1420" s="513"/>
      <c r="BJ1420" s="513"/>
      <c r="BK1420" s="513"/>
      <c r="BL1420" s="513"/>
      <c r="BM1420" s="513"/>
      <c r="BN1420" s="513"/>
      <c r="BO1420" s="513"/>
      <c r="BP1420" s="513"/>
      <c r="BQ1420" s="513"/>
      <c r="BR1420" s="513"/>
      <c r="BS1420" s="513"/>
      <c r="BT1420" s="513"/>
      <c r="BU1420" s="513"/>
      <c r="BV1420" s="513"/>
      <c r="BW1420" s="513"/>
      <c r="BX1420" s="513"/>
      <c r="BY1420" s="513"/>
      <c r="BZ1420" s="513"/>
      <c r="CA1420" s="513"/>
      <c r="CB1420" s="513"/>
      <c r="CC1420" s="1972"/>
      <c r="CD1420" s="1499"/>
      <c r="CE1420" s="1500"/>
      <c r="CF1420" s="1501"/>
      <c r="CG1420" s="1500"/>
      <c r="CH1420" s="1500"/>
      <c r="CI1420" s="1500"/>
      <c r="CJ1420" s="1976"/>
      <c r="CK1420" s="1519"/>
      <c r="CL1420" s="1509"/>
    </row>
    <row r="1421" spans="1:90" s="514" customFormat="1">
      <c r="A1421" s="511"/>
      <c r="B1421" s="512"/>
      <c r="C1421" s="1493"/>
      <c r="D1421" s="1493"/>
      <c r="E1421" s="1493"/>
      <c r="F1421" s="1493"/>
      <c r="G1421" s="1493"/>
      <c r="H1421" s="1530"/>
      <c r="I1421" s="1972"/>
      <c r="J1421" s="1542"/>
      <c r="K1421" s="513"/>
      <c r="L1421" s="513"/>
      <c r="M1421" s="513"/>
      <c r="N1421" s="513"/>
      <c r="O1421" s="513"/>
      <c r="P1421" s="513"/>
      <c r="Q1421" s="513"/>
      <c r="R1421" s="513"/>
      <c r="S1421" s="513"/>
      <c r="T1421" s="513"/>
      <c r="U1421" s="513"/>
      <c r="V1421" s="513"/>
      <c r="W1421" s="513"/>
      <c r="X1421" s="513"/>
      <c r="Y1421" s="513"/>
      <c r="Z1421" s="513"/>
      <c r="AA1421" s="513"/>
      <c r="AB1421" s="513"/>
      <c r="AC1421" s="513"/>
      <c r="AD1421" s="513"/>
      <c r="AE1421" s="513"/>
      <c r="AF1421" s="513"/>
      <c r="AG1421" s="513"/>
      <c r="AH1421" s="513"/>
      <c r="AI1421" s="513"/>
      <c r="AJ1421" s="513"/>
      <c r="AK1421" s="513"/>
      <c r="AL1421" s="513"/>
      <c r="AM1421" s="513"/>
      <c r="AN1421" s="513"/>
      <c r="AO1421" s="513"/>
      <c r="AP1421" s="513"/>
      <c r="AQ1421" s="513"/>
      <c r="AR1421" s="513"/>
      <c r="AS1421" s="513"/>
      <c r="AT1421" s="513"/>
      <c r="AU1421" s="513"/>
      <c r="AV1421" s="513"/>
      <c r="AW1421" s="513"/>
      <c r="AX1421" s="513"/>
      <c r="AY1421" s="513"/>
      <c r="AZ1421" s="513"/>
      <c r="BA1421" s="513"/>
      <c r="BB1421" s="513"/>
      <c r="BC1421" s="513"/>
      <c r="BD1421" s="513"/>
      <c r="BE1421" s="513"/>
      <c r="BF1421" s="513"/>
      <c r="BG1421" s="513"/>
      <c r="BH1421" s="513"/>
      <c r="BI1421" s="513"/>
      <c r="BJ1421" s="513"/>
      <c r="BK1421" s="513"/>
      <c r="BL1421" s="513"/>
      <c r="BM1421" s="513"/>
      <c r="BN1421" s="513"/>
      <c r="BO1421" s="513"/>
      <c r="BP1421" s="513"/>
      <c r="BQ1421" s="513"/>
      <c r="BR1421" s="513"/>
      <c r="BS1421" s="513"/>
      <c r="BT1421" s="513"/>
      <c r="BU1421" s="513"/>
      <c r="BV1421" s="513"/>
      <c r="BW1421" s="513"/>
      <c r="BX1421" s="513"/>
      <c r="BY1421" s="513"/>
      <c r="BZ1421" s="513"/>
      <c r="CA1421" s="513"/>
      <c r="CB1421" s="513"/>
      <c r="CC1421" s="1972"/>
      <c r="CD1421" s="1499"/>
      <c r="CE1421" s="1500"/>
      <c r="CF1421" s="1501"/>
      <c r="CG1421" s="1500"/>
      <c r="CH1421" s="1500"/>
      <c r="CI1421" s="1500"/>
      <c r="CJ1421" s="1976"/>
      <c r="CK1421" s="1519"/>
      <c r="CL1421" s="1509"/>
    </row>
    <row r="1422" spans="1:90" s="514" customFormat="1">
      <c r="A1422" s="511"/>
      <c r="B1422" s="512"/>
      <c r="C1422" s="1493"/>
      <c r="D1422" s="1493"/>
      <c r="E1422" s="1493"/>
      <c r="F1422" s="1493"/>
      <c r="G1422" s="1493"/>
      <c r="H1422" s="1530"/>
      <c r="I1422" s="1972"/>
      <c r="J1422" s="1542"/>
      <c r="K1422" s="513"/>
      <c r="L1422" s="513"/>
      <c r="M1422" s="513"/>
      <c r="N1422" s="513"/>
      <c r="O1422" s="513"/>
      <c r="P1422" s="513"/>
      <c r="Q1422" s="513"/>
      <c r="R1422" s="513"/>
      <c r="S1422" s="513"/>
      <c r="T1422" s="513"/>
      <c r="U1422" s="513"/>
      <c r="V1422" s="513"/>
      <c r="W1422" s="513"/>
      <c r="X1422" s="513"/>
      <c r="Y1422" s="513"/>
      <c r="Z1422" s="513"/>
      <c r="AA1422" s="513"/>
      <c r="AB1422" s="513"/>
      <c r="AC1422" s="513"/>
      <c r="AD1422" s="513"/>
      <c r="AE1422" s="513"/>
      <c r="AF1422" s="513"/>
      <c r="AG1422" s="513"/>
      <c r="AH1422" s="513"/>
      <c r="AI1422" s="513"/>
      <c r="AJ1422" s="513"/>
      <c r="AK1422" s="513"/>
      <c r="AL1422" s="513"/>
      <c r="AM1422" s="513"/>
      <c r="AN1422" s="513"/>
      <c r="AO1422" s="513"/>
      <c r="AP1422" s="513"/>
      <c r="AQ1422" s="513"/>
      <c r="AR1422" s="513"/>
      <c r="AS1422" s="513"/>
      <c r="AT1422" s="513"/>
      <c r="AU1422" s="513"/>
      <c r="AV1422" s="513"/>
      <c r="AW1422" s="513"/>
      <c r="AX1422" s="513"/>
      <c r="AY1422" s="513"/>
      <c r="AZ1422" s="513"/>
      <c r="BA1422" s="513"/>
      <c r="BB1422" s="513"/>
      <c r="BC1422" s="513"/>
      <c r="BD1422" s="513"/>
      <c r="BE1422" s="513"/>
      <c r="BF1422" s="513"/>
      <c r="BG1422" s="513"/>
      <c r="BH1422" s="513"/>
      <c r="BI1422" s="513"/>
      <c r="BJ1422" s="513"/>
      <c r="BK1422" s="513"/>
      <c r="BL1422" s="513"/>
      <c r="BM1422" s="513"/>
      <c r="BN1422" s="513"/>
      <c r="BO1422" s="513"/>
      <c r="BP1422" s="513"/>
      <c r="BQ1422" s="513"/>
      <c r="BR1422" s="513"/>
      <c r="BS1422" s="513"/>
      <c r="BT1422" s="513"/>
      <c r="BU1422" s="513"/>
      <c r="BV1422" s="513"/>
      <c r="BW1422" s="513"/>
      <c r="BX1422" s="513"/>
      <c r="BY1422" s="513"/>
      <c r="BZ1422" s="513"/>
      <c r="CA1422" s="513"/>
      <c r="CB1422" s="513"/>
      <c r="CC1422" s="1972"/>
      <c r="CD1422" s="1499"/>
      <c r="CE1422" s="1500"/>
      <c r="CF1422" s="1501"/>
      <c r="CG1422" s="1500"/>
      <c r="CH1422" s="1500"/>
      <c r="CI1422" s="1500"/>
      <c r="CJ1422" s="1976"/>
      <c r="CK1422" s="1519"/>
      <c r="CL1422" s="1509"/>
    </row>
    <row r="1423" spans="1:90" s="514" customFormat="1">
      <c r="A1423" s="511"/>
      <c r="B1423" s="512"/>
      <c r="C1423" s="1493"/>
      <c r="D1423" s="1493"/>
      <c r="E1423" s="1493"/>
      <c r="F1423" s="1493"/>
      <c r="G1423" s="1493"/>
      <c r="H1423" s="1530"/>
      <c r="I1423" s="1972"/>
      <c r="J1423" s="1542"/>
      <c r="K1423" s="513"/>
      <c r="L1423" s="513"/>
      <c r="M1423" s="513"/>
      <c r="N1423" s="513"/>
      <c r="O1423" s="513"/>
      <c r="P1423" s="513"/>
      <c r="Q1423" s="513"/>
      <c r="R1423" s="513"/>
      <c r="S1423" s="513"/>
      <c r="T1423" s="513"/>
      <c r="U1423" s="513"/>
      <c r="V1423" s="513"/>
      <c r="W1423" s="513"/>
      <c r="X1423" s="513"/>
      <c r="Y1423" s="513"/>
      <c r="Z1423" s="513"/>
      <c r="AA1423" s="513"/>
      <c r="AB1423" s="513"/>
      <c r="AC1423" s="513"/>
      <c r="AD1423" s="513"/>
      <c r="AE1423" s="513"/>
      <c r="AF1423" s="513"/>
      <c r="AG1423" s="513"/>
      <c r="AH1423" s="513"/>
      <c r="AI1423" s="513"/>
      <c r="AJ1423" s="513"/>
      <c r="AK1423" s="513"/>
      <c r="AL1423" s="513"/>
      <c r="AM1423" s="513"/>
      <c r="AN1423" s="513"/>
      <c r="AO1423" s="513"/>
      <c r="AP1423" s="513"/>
      <c r="AQ1423" s="513"/>
      <c r="AR1423" s="513"/>
      <c r="AS1423" s="513"/>
      <c r="AT1423" s="513"/>
      <c r="AU1423" s="513"/>
      <c r="AV1423" s="513"/>
      <c r="AW1423" s="513"/>
      <c r="AX1423" s="513"/>
      <c r="AY1423" s="513"/>
      <c r="AZ1423" s="513"/>
      <c r="BA1423" s="513"/>
      <c r="BB1423" s="513"/>
      <c r="BC1423" s="513"/>
      <c r="BD1423" s="513"/>
      <c r="BE1423" s="513"/>
      <c r="BF1423" s="513"/>
      <c r="BG1423" s="513"/>
      <c r="BH1423" s="513"/>
      <c r="BI1423" s="513"/>
      <c r="BJ1423" s="513"/>
      <c r="BK1423" s="513"/>
      <c r="BL1423" s="513"/>
      <c r="BM1423" s="513"/>
      <c r="BN1423" s="513"/>
      <c r="BO1423" s="513"/>
      <c r="BP1423" s="513"/>
      <c r="BQ1423" s="513"/>
      <c r="BR1423" s="513"/>
      <c r="BS1423" s="513"/>
      <c r="BT1423" s="513"/>
      <c r="BU1423" s="513"/>
      <c r="BV1423" s="513"/>
      <c r="BW1423" s="513"/>
      <c r="BX1423" s="513"/>
      <c r="BY1423" s="513"/>
      <c r="BZ1423" s="513"/>
      <c r="CA1423" s="513"/>
      <c r="CB1423" s="513"/>
      <c r="CC1423" s="1972"/>
      <c r="CD1423" s="1499"/>
      <c r="CE1423" s="1500"/>
      <c r="CF1423" s="1501"/>
      <c r="CG1423" s="1500"/>
      <c r="CH1423" s="1500"/>
      <c r="CI1423" s="1500"/>
      <c r="CJ1423" s="1976"/>
      <c r="CK1423" s="1519"/>
      <c r="CL1423" s="1509"/>
    </row>
    <row r="1424" spans="1:90" s="514" customFormat="1">
      <c r="A1424" s="511"/>
      <c r="B1424" s="512"/>
      <c r="C1424" s="1493"/>
      <c r="D1424" s="1493"/>
      <c r="E1424" s="1493"/>
      <c r="F1424" s="1493"/>
      <c r="G1424" s="1493"/>
      <c r="H1424" s="1530"/>
      <c r="I1424" s="1972"/>
      <c r="J1424" s="1542"/>
      <c r="K1424" s="513"/>
      <c r="L1424" s="513"/>
      <c r="M1424" s="513"/>
      <c r="N1424" s="513"/>
      <c r="O1424" s="513"/>
      <c r="P1424" s="513"/>
      <c r="Q1424" s="513"/>
      <c r="R1424" s="513"/>
      <c r="S1424" s="513"/>
      <c r="T1424" s="513"/>
      <c r="U1424" s="513"/>
      <c r="V1424" s="513"/>
      <c r="W1424" s="513"/>
      <c r="X1424" s="513"/>
      <c r="Y1424" s="513"/>
      <c r="Z1424" s="513"/>
      <c r="AA1424" s="513"/>
      <c r="AB1424" s="513"/>
      <c r="AC1424" s="513"/>
      <c r="AD1424" s="513"/>
      <c r="AE1424" s="513"/>
      <c r="AF1424" s="513"/>
      <c r="AG1424" s="513"/>
      <c r="AH1424" s="513"/>
      <c r="AI1424" s="513"/>
      <c r="AJ1424" s="513"/>
      <c r="AK1424" s="513"/>
      <c r="AL1424" s="513"/>
      <c r="AM1424" s="513"/>
      <c r="AN1424" s="513"/>
      <c r="AO1424" s="513"/>
      <c r="AP1424" s="513"/>
      <c r="AQ1424" s="513"/>
      <c r="AR1424" s="513"/>
      <c r="AS1424" s="513"/>
      <c r="AT1424" s="513"/>
      <c r="AU1424" s="513"/>
      <c r="AV1424" s="513"/>
      <c r="AW1424" s="513"/>
      <c r="AX1424" s="513"/>
      <c r="AY1424" s="513"/>
      <c r="AZ1424" s="513"/>
      <c r="BA1424" s="513"/>
      <c r="BB1424" s="513"/>
      <c r="BC1424" s="513"/>
      <c r="BD1424" s="513"/>
      <c r="BE1424" s="513"/>
      <c r="BF1424" s="513"/>
      <c r="BG1424" s="513"/>
      <c r="BH1424" s="513"/>
      <c r="BI1424" s="513"/>
      <c r="BJ1424" s="513"/>
      <c r="BK1424" s="513"/>
      <c r="BL1424" s="513"/>
      <c r="BM1424" s="513"/>
      <c r="BN1424" s="513"/>
      <c r="BO1424" s="513"/>
      <c r="BP1424" s="513"/>
      <c r="BQ1424" s="513"/>
      <c r="BR1424" s="513"/>
      <c r="BS1424" s="513"/>
      <c r="BT1424" s="513"/>
      <c r="BU1424" s="513"/>
      <c r="BV1424" s="513"/>
      <c r="BW1424" s="513"/>
      <c r="BX1424" s="513"/>
      <c r="BY1424" s="513"/>
      <c r="BZ1424" s="513"/>
      <c r="CA1424" s="513"/>
      <c r="CB1424" s="513"/>
      <c r="CC1424" s="1972"/>
      <c r="CD1424" s="1499"/>
      <c r="CE1424" s="1500"/>
      <c r="CF1424" s="1501"/>
      <c r="CG1424" s="1500"/>
      <c r="CH1424" s="1500"/>
      <c r="CI1424" s="1500"/>
      <c r="CJ1424" s="1976"/>
      <c r="CK1424" s="1519"/>
      <c r="CL1424" s="1509"/>
    </row>
    <row r="1425" spans="1:90" s="514" customFormat="1">
      <c r="A1425" s="511"/>
      <c r="B1425" s="512"/>
      <c r="C1425" s="1493"/>
      <c r="D1425" s="1493"/>
      <c r="E1425" s="1493"/>
      <c r="F1425" s="1493"/>
      <c r="G1425" s="1493"/>
      <c r="H1425" s="1530"/>
      <c r="I1425" s="1972"/>
      <c r="J1425" s="1542"/>
      <c r="K1425" s="513"/>
      <c r="L1425" s="513"/>
      <c r="M1425" s="513"/>
      <c r="N1425" s="513"/>
      <c r="O1425" s="513"/>
      <c r="P1425" s="513"/>
      <c r="Q1425" s="513"/>
      <c r="R1425" s="513"/>
      <c r="S1425" s="513"/>
      <c r="T1425" s="513"/>
      <c r="U1425" s="513"/>
      <c r="V1425" s="513"/>
      <c r="W1425" s="513"/>
      <c r="X1425" s="513"/>
      <c r="Y1425" s="513"/>
      <c r="Z1425" s="513"/>
      <c r="AA1425" s="513"/>
      <c r="AB1425" s="513"/>
      <c r="AC1425" s="513"/>
      <c r="AD1425" s="513"/>
      <c r="AE1425" s="513"/>
      <c r="AF1425" s="513"/>
      <c r="AG1425" s="513"/>
      <c r="AH1425" s="513"/>
      <c r="AI1425" s="513"/>
      <c r="AJ1425" s="513"/>
      <c r="AK1425" s="513"/>
      <c r="AL1425" s="513"/>
      <c r="AM1425" s="513"/>
      <c r="AN1425" s="513"/>
      <c r="AO1425" s="513"/>
      <c r="AP1425" s="513"/>
      <c r="AQ1425" s="513"/>
      <c r="AR1425" s="513"/>
      <c r="AS1425" s="513"/>
      <c r="AT1425" s="513"/>
      <c r="AU1425" s="513"/>
      <c r="AV1425" s="513"/>
      <c r="AW1425" s="513"/>
      <c r="AX1425" s="513"/>
      <c r="AY1425" s="513"/>
      <c r="AZ1425" s="513"/>
      <c r="BA1425" s="513"/>
      <c r="BB1425" s="513"/>
      <c r="BC1425" s="513"/>
      <c r="BD1425" s="513"/>
      <c r="BE1425" s="513"/>
      <c r="BF1425" s="513"/>
      <c r="BG1425" s="513"/>
      <c r="BH1425" s="513"/>
      <c r="BI1425" s="513"/>
      <c r="BJ1425" s="513"/>
      <c r="BK1425" s="513"/>
      <c r="BL1425" s="513"/>
      <c r="BM1425" s="513"/>
      <c r="BN1425" s="513"/>
      <c r="BO1425" s="513"/>
      <c r="BP1425" s="513"/>
      <c r="BQ1425" s="513"/>
      <c r="BR1425" s="513"/>
      <c r="BS1425" s="513"/>
      <c r="BT1425" s="513"/>
      <c r="BU1425" s="513"/>
      <c r="BV1425" s="513"/>
      <c r="BW1425" s="513"/>
      <c r="BX1425" s="513"/>
      <c r="BY1425" s="513"/>
      <c r="BZ1425" s="513"/>
      <c r="CA1425" s="513"/>
      <c r="CB1425" s="513"/>
      <c r="CC1425" s="1972"/>
      <c r="CD1425" s="1499"/>
      <c r="CE1425" s="1500"/>
      <c r="CF1425" s="1501"/>
      <c r="CG1425" s="1500"/>
      <c r="CH1425" s="1500"/>
      <c r="CI1425" s="1500"/>
      <c r="CJ1425" s="1976"/>
      <c r="CK1425" s="1519"/>
      <c r="CL1425" s="1509"/>
    </row>
    <row r="1426" spans="1:90" s="514" customFormat="1">
      <c r="A1426" s="511"/>
      <c r="B1426" s="512"/>
      <c r="C1426" s="1493"/>
      <c r="D1426" s="1493"/>
      <c r="E1426" s="1493"/>
      <c r="F1426" s="1493"/>
      <c r="G1426" s="1493"/>
      <c r="H1426" s="1530"/>
      <c r="I1426" s="1972"/>
      <c r="J1426" s="1542"/>
      <c r="K1426" s="513"/>
      <c r="L1426" s="513"/>
      <c r="M1426" s="513"/>
      <c r="N1426" s="513"/>
      <c r="O1426" s="513"/>
      <c r="P1426" s="513"/>
      <c r="Q1426" s="513"/>
      <c r="R1426" s="513"/>
      <c r="S1426" s="513"/>
      <c r="T1426" s="513"/>
      <c r="U1426" s="513"/>
      <c r="V1426" s="513"/>
      <c r="W1426" s="513"/>
      <c r="X1426" s="513"/>
      <c r="Y1426" s="513"/>
      <c r="Z1426" s="513"/>
      <c r="AA1426" s="513"/>
      <c r="AB1426" s="513"/>
      <c r="AC1426" s="513"/>
      <c r="AD1426" s="513"/>
      <c r="AE1426" s="513"/>
      <c r="AF1426" s="513"/>
      <c r="AG1426" s="513"/>
      <c r="AH1426" s="513"/>
      <c r="AI1426" s="513"/>
      <c r="AJ1426" s="513"/>
      <c r="AK1426" s="513"/>
      <c r="AL1426" s="513"/>
      <c r="AM1426" s="513"/>
      <c r="AN1426" s="513"/>
      <c r="AO1426" s="513"/>
      <c r="AP1426" s="513"/>
      <c r="AQ1426" s="513"/>
      <c r="AR1426" s="513"/>
      <c r="AS1426" s="513"/>
      <c r="AT1426" s="513"/>
      <c r="AU1426" s="513"/>
      <c r="AV1426" s="513"/>
      <c r="AW1426" s="513"/>
      <c r="AX1426" s="513"/>
      <c r="AY1426" s="513"/>
      <c r="AZ1426" s="513"/>
      <c r="BA1426" s="513"/>
      <c r="BB1426" s="513"/>
      <c r="BC1426" s="513"/>
      <c r="BD1426" s="513"/>
      <c r="BE1426" s="513"/>
      <c r="BF1426" s="513"/>
      <c r="BG1426" s="513"/>
      <c r="BH1426" s="513"/>
      <c r="BI1426" s="513"/>
      <c r="BJ1426" s="513"/>
      <c r="BK1426" s="513"/>
      <c r="BL1426" s="513"/>
      <c r="BM1426" s="513"/>
      <c r="BN1426" s="513"/>
      <c r="BO1426" s="513"/>
      <c r="BP1426" s="513"/>
      <c r="BQ1426" s="513"/>
      <c r="BR1426" s="513"/>
      <c r="BS1426" s="513"/>
      <c r="BT1426" s="513"/>
      <c r="BU1426" s="513"/>
      <c r="BV1426" s="513"/>
      <c r="BW1426" s="513"/>
      <c r="BX1426" s="513"/>
      <c r="BY1426" s="513"/>
      <c r="BZ1426" s="513"/>
      <c r="CA1426" s="513"/>
      <c r="CB1426" s="513"/>
      <c r="CC1426" s="1972"/>
      <c r="CD1426" s="1499"/>
      <c r="CE1426" s="1500"/>
      <c r="CF1426" s="1501"/>
      <c r="CG1426" s="1500"/>
      <c r="CH1426" s="1500"/>
      <c r="CI1426" s="1500"/>
      <c r="CJ1426" s="1976"/>
      <c r="CK1426" s="1519"/>
      <c r="CL1426" s="1509"/>
    </row>
    <row r="1427" spans="1:90" s="514" customFormat="1">
      <c r="A1427" s="511"/>
      <c r="B1427" s="512"/>
      <c r="C1427" s="1493"/>
      <c r="D1427" s="1493"/>
      <c r="E1427" s="1493"/>
      <c r="F1427" s="1493"/>
      <c r="G1427" s="1493"/>
      <c r="H1427" s="1530"/>
      <c r="I1427" s="1972"/>
      <c r="J1427" s="1542"/>
      <c r="K1427" s="513"/>
      <c r="L1427" s="513"/>
      <c r="M1427" s="513"/>
      <c r="N1427" s="513"/>
      <c r="O1427" s="513"/>
      <c r="P1427" s="513"/>
      <c r="Q1427" s="513"/>
      <c r="R1427" s="513"/>
      <c r="S1427" s="513"/>
      <c r="T1427" s="513"/>
      <c r="U1427" s="513"/>
      <c r="V1427" s="513"/>
      <c r="W1427" s="513"/>
      <c r="X1427" s="513"/>
      <c r="Y1427" s="513"/>
      <c r="Z1427" s="513"/>
      <c r="AA1427" s="513"/>
      <c r="AB1427" s="513"/>
      <c r="AC1427" s="513"/>
      <c r="AD1427" s="513"/>
      <c r="AE1427" s="513"/>
      <c r="AF1427" s="513"/>
      <c r="AG1427" s="513"/>
      <c r="AH1427" s="513"/>
      <c r="AI1427" s="513"/>
      <c r="AJ1427" s="513"/>
      <c r="AK1427" s="513"/>
      <c r="AL1427" s="513"/>
      <c r="AM1427" s="513"/>
      <c r="AN1427" s="513"/>
      <c r="AO1427" s="513"/>
      <c r="AP1427" s="513"/>
      <c r="AQ1427" s="513"/>
      <c r="AR1427" s="513"/>
      <c r="AS1427" s="513"/>
      <c r="AT1427" s="513"/>
      <c r="AU1427" s="513"/>
      <c r="AV1427" s="513"/>
      <c r="AW1427" s="513"/>
      <c r="AX1427" s="513"/>
      <c r="AY1427" s="513"/>
      <c r="AZ1427" s="513"/>
      <c r="BA1427" s="513"/>
      <c r="BB1427" s="513"/>
      <c r="BC1427" s="513"/>
      <c r="BD1427" s="513"/>
      <c r="BE1427" s="513"/>
      <c r="BF1427" s="513"/>
      <c r="BG1427" s="513"/>
      <c r="BH1427" s="513"/>
      <c r="BI1427" s="513"/>
      <c r="BJ1427" s="513"/>
      <c r="BK1427" s="513"/>
      <c r="BL1427" s="513"/>
      <c r="BM1427" s="513"/>
      <c r="BN1427" s="513"/>
      <c r="BO1427" s="513"/>
      <c r="BP1427" s="513"/>
      <c r="BQ1427" s="513"/>
      <c r="BR1427" s="513"/>
      <c r="BS1427" s="513"/>
      <c r="BT1427" s="513"/>
      <c r="BU1427" s="513"/>
      <c r="BV1427" s="513"/>
      <c r="BW1427" s="513"/>
      <c r="BX1427" s="513"/>
      <c r="BY1427" s="513"/>
      <c r="BZ1427" s="513"/>
      <c r="CA1427" s="513"/>
      <c r="CB1427" s="513"/>
      <c r="CC1427" s="1972"/>
      <c r="CD1427" s="1499"/>
      <c r="CE1427" s="1500"/>
      <c r="CF1427" s="1501"/>
      <c r="CG1427" s="1500"/>
      <c r="CH1427" s="1500"/>
      <c r="CI1427" s="1500"/>
      <c r="CJ1427" s="1976"/>
      <c r="CK1427" s="1519"/>
      <c r="CL1427" s="1509"/>
    </row>
    <row r="1428" spans="1:90" s="514" customFormat="1">
      <c r="A1428" s="511"/>
      <c r="B1428" s="512"/>
      <c r="C1428" s="1493"/>
      <c r="D1428" s="1493"/>
      <c r="E1428" s="1493"/>
      <c r="F1428" s="1493"/>
      <c r="G1428" s="1493"/>
      <c r="H1428" s="1530"/>
      <c r="I1428" s="1972"/>
      <c r="J1428" s="1542"/>
      <c r="K1428" s="513"/>
      <c r="L1428" s="513"/>
      <c r="M1428" s="513"/>
      <c r="N1428" s="513"/>
      <c r="O1428" s="513"/>
      <c r="P1428" s="513"/>
      <c r="Q1428" s="513"/>
      <c r="R1428" s="513"/>
      <c r="S1428" s="513"/>
      <c r="T1428" s="513"/>
      <c r="U1428" s="513"/>
      <c r="V1428" s="513"/>
      <c r="W1428" s="513"/>
      <c r="X1428" s="513"/>
      <c r="Y1428" s="513"/>
      <c r="Z1428" s="513"/>
      <c r="AA1428" s="513"/>
      <c r="AB1428" s="513"/>
      <c r="AC1428" s="513"/>
      <c r="AD1428" s="513"/>
      <c r="AE1428" s="513"/>
      <c r="AF1428" s="513"/>
      <c r="AG1428" s="513"/>
      <c r="AH1428" s="513"/>
      <c r="AI1428" s="513"/>
      <c r="AJ1428" s="513"/>
      <c r="AK1428" s="513"/>
      <c r="AL1428" s="513"/>
      <c r="AM1428" s="513"/>
      <c r="AN1428" s="513"/>
      <c r="AO1428" s="513"/>
      <c r="AP1428" s="513"/>
      <c r="AQ1428" s="513"/>
      <c r="AR1428" s="513"/>
      <c r="AS1428" s="513"/>
      <c r="AT1428" s="513"/>
      <c r="AU1428" s="513"/>
      <c r="AV1428" s="513"/>
      <c r="AW1428" s="513"/>
      <c r="AX1428" s="513"/>
      <c r="AY1428" s="513"/>
      <c r="AZ1428" s="513"/>
      <c r="BA1428" s="513"/>
      <c r="BB1428" s="513"/>
      <c r="BC1428" s="513"/>
      <c r="BD1428" s="513"/>
      <c r="BE1428" s="513"/>
      <c r="BF1428" s="513"/>
      <c r="BG1428" s="513"/>
      <c r="BH1428" s="513"/>
      <c r="BI1428" s="513"/>
      <c r="BJ1428" s="513"/>
      <c r="BK1428" s="513"/>
      <c r="BL1428" s="513"/>
      <c r="BM1428" s="513"/>
      <c r="BN1428" s="513"/>
      <c r="BO1428" s="513"/>
      <c r="BP1428" s="513"/>
      <c r="BQ1428" s="513"/>
      <c r="BR1428" s="513"/>
      <c r="BS1428" s="513"/>
      <c r="BT1428" s="513"/>
      <c r="BU1428" s="513"/>
      <c r="BV1428" s="513"/>
      <c r="BW1428" s="513"/>
      <c r="BX1428" s="513"/>
      <c r="BY1428" s="513"/>
      <c r="BZ1428" s="513"/>
      <c r="CA1428" s="513"/>
      <c r="CB1428" s="513"/>
      <c r="CC1428" s="1972"/>
      <c r="CD1428" s="1499"/>
      <c r="CE1428" s="1500"/>
      <c r="CF1428" s="1501"/>
      <c r="CG1428" s="1500"/>
      <c r="CH1428" s="1500"/>
      <c r="CI1428" s="1500"/>
      <c r="CJ1428" s="1976"/>
      <c r="CK1428" s="1519"/>
      <c r="CL1428" s="1509"/>
    </row>
    <row r="1429" spans="1:90" s="514" customFormat="1">
      <c r="A1429" s="511"/>
      <c r="B1429" s="512"/>
      <c r="C1429" s="1493"/>
      <c r="D1429" s="1493"/>
      <c r="E1429" s="1493"/>
      <c r="F1429" s="1493"/>
      <c r="G1429" s="1493"/>
      <c r="H1429" s="1530"/>
      <c r="I1429" s="1972"/>
      <c r="J1429" s="1542"/>
      <c r="K1429" s="513"/>
      <c r="L1429" s="513"/>
      <c r="M1429" s="513"/>
      <c r="N1429" s="513"/>
      <c r="O1429" s="513"/>
      <c r="P1429" s="513"/>
      <c r="Q1429" s="513"/>
      <c r="R1429" s="513"/>
      <c r="S1429" s="513"/>
      <c r="T1429" s="513"/>
      <c r="U1429" s="513"/>
      <c r="V1429" s="513"/>
      <c r="W1429" s="513"/>
      <c r="X1429" s="513"/>
      <c r="Y1429" s="513"/>
      <c r="Z1429" s="513"/>
      <c r="AA1429" s="513"/>
      <c r="AB1429" s="513"/>
      <c r="AC1429" s="513"/>
      <c r="AD1429" s="513"/>
      <c r="AE1429" s="513"/>
      <c r="AF1429" s="513"/>
      <c r="AG1429" s="513"/>
      <c r="AH1429" s="513"/>
      <c r="AI1429" s="513"/>
      <c r="AJ1429" s="513"/>
      <c r="AK1429" s="513"/>
      <c r="AL1429" s="513"/>
      <c r="AM1429" s="513"/>
      <c r="AN1429" s="513"/>
      <c r="AO1429" s="513"/>
      <c r="AP1429" s="513"/>
      <c r="AQ1429" s="513"/>
      <c r="AR1429" s="513"/>
      <c r="AS1429" s="513"/>
      <c r="AT1429" s="513"/>
      <c r="AU1429" s="513"/>
      <c r="AV1429" s="513"/>
      <c r="AW1429" s="513"/>
      <c r="AX1429" s="513"/>
      <c r="AY1429" s="513"/>
      <c r="AZ1429" s="513"/>
      <c r="BA1429" s="513"/>
      <c r="BB1429" s="513"/>
      <c r="BC1429" s="513"/>
      <c r="BD1429" s="513"/>
      <c r="BE1429" s="513"/>
      <c r="BF1429" s="513"/>
      <c r="BG1429" s="513"/>
      <c r="BH1429" s="513"/>
      <c r="BI1429" s="513"/>
      <c r="BJ1429" s="513"/>
      <c r="BK1429" s="513"/>
      <c r="BL1429" s="513"/>
      <c r="BM1429" s="513"/>
      <c r="BN1429" s="513"/>
      <c r="BO1429" s="513"/>
      <c r="BP1429" s="513"/>
      <c r="BQ1429" s="513"/>
      <c r="BR1429" s="513"/>
      <c r="BS1429" s="513"/>
      <c r="BT1429" s="513"/>
      <c r="BU1429" s="513"/>
      <c r="BV1429" s="513"/>
      <c r="BW1429" s="513"/>
      <c r="BX1429" s="513"/>
      <c r="BY1429" s="513"/>
      <c r="BZ1429" s="513"/>
      <c r="CA1429" s="513"/>
      <c r="CB1429" s="513"/>
      <c r="CC1429" s="1972"/>
      <c r="CD1429" s="1499"/>
      <c r="CE1429" s="1500"/>
      <c r="CF1429" s="1501"/>
      <c r="CG1429" s="1500"/>
      <c r="CH1429" s="1500"/>
      <c r="CI1429" s="1500"/>
      <c r="CJ1429" s="1976"/>
      <c r="CK1429" s="1519"/>
      <c r="CL1429" s="1509"/>
    </row>
    <row r="1430" spans="1:90" s="514" customFormat="1">
      <c r="A1430" s="511"/>
      <c r="B1430" s="512"/>
      <c r="C1430" s="1493"/>
      <c r="D1430" s="1493"/>
      <c r="E1430" s="1493"/>
      <c r="F1430" s="1493"/>
      <c r="G1430" s="1493"/>
      <c r="H1430" s="1530"/>
      <c r="I1430" s="1972"/>
      <c r="J1430" s="1542"/>
      <c r="K1430" s="513"/>
      <c r="L1430" s="513"/>
      <c r="M1430" s="513"/>
      <c r="N1430" s="513"/>
      <c r="O1430" s="513"/>
      <c r="P1430" s="513"/>
      <c r="Q1430" s="513"/>
      <c r="R1430" s="513"/>
      <c r="S1430" s="513"/>
      <c r="T1430" s="513"/>
      <c r="U1430" s="513"/>
      <c r="V1430" s="513"/>
      <c r="W1430" s="513"/>
      <c r="X1430" s="513"/>
      <c r="Y1430" s="513"/>
      <c r="Z1430" s="513"/>
      <c r="AA1430" s="513"/>
      <c r="AB1430" s="513"/>
      <c r="AC1430" s="513"/>
      <c r="AD1430" s="513"/>
      <c r="AE1430" s="513"/>
      <c r="AF1430" s="513"/>
      <c r="AG1430" s="513"/>
      <c r="AH1430" s="513"/>
      <c r="AI1430" s="513"/>
      <c r="AJ1430" s="513"/>
      <c r="AK1430" s="513"/>
      <c r="AL1430" s="513"/>
      <c r="AM1430" s="513"/>
      <c r="AN1430" s="513"/>
      <c r="AO1430" s="513"/>
      <c r="AP1430" s="513"/>
      <c r="AQ1430" s="513"/>
      <c r="AR1430" s="513"/>
      <c r="AS1430" s="513"/>
      <c r="AT1430" s="513"/>
      <c r="AU1430" s="513"/>
      <c r="AV1430" s="513"/>
      <c r="AW1430" s="513"/>
      <c r="AX1430" s="513"/>
      <c r="AY1430" s="513"/>
      <c r="AZ1430" s="513"/>
      <c r="BA1430" s="513"/>
      <c r="BB1430" s="513"/>
      <c r="BC1430" s="513"/>
      <c r="BD1430" s="513"/>
      <c r="BE1430" s="513"/>
      <c r="BF1430" s="513"/>
      <c r="BG1430" s="513"/>
      <c r="BH1430" s="513"/>
      <c r="BI1430" s="513"/>
      <c r="BJ1430" s="513"/>
      <c r="BK1430" s="513"/>
      <c r="BL1430" s="513"/>
      <c r="BM1430" s="513"/>
      <c r="BN1430" s="513"/>
      <c r="BO1430" s="513"/>
      <c r="BP1430" s="513"/>
      <c r="BQ1430" s="513"/>
      <c r="BR1430" s="513"/>
      <c r="BS1430" s="513"/>
      <c r="BT1430" s="513"/>
      <c r="BU1430" s="513"/>
      <c r="BV1430" s="513"/>
      <c r="BW1430" s="513"/>
      <c r="BX1430" s="513"/>
      <c r="BY1430" s="513"/>
      <c r="BZ1430" s="513"/>
      <c r="CA1430" s="513"/>
      <c r="CB1430" s="513"/>
      <c r="CC1430" s="1972"/>
      <c r="CD1430" s="1499"/>
      <c r="CE1430" s="1500"/>
      <c r="CF1430" s="1501"/>
      <c r="CG1430" s="1500"/>
      <c r="CH1430" s="1500"/>
      <c r="CI1430" s="1500"/>
      <c r="CJ1430" s="1976"/>
      <c r="CK1430" s="1519"/>
      <c r="CL1430" s="1509"/>
    </row>
    <row r="1431" spans="1:90" s="514" customFormat="1">
      <c r="A1431" s="511"/>
      <c r="B1431" s="512"/>
      <c r="C1431" s="1493"/>
      <c r="D1431" s="1493"/>
      <c r="E1431" s="1493"/>
      <c r="F1431" s="1493"/>
      <c r="G1431" s="1493"/>
      <c r="H1431" s="1530"/>
      <c r="I1431" s="1972"/>
      <c r="J1431" s="1542"/>
      <c r="K1431" s="513"/>
      <c r="L1431" s="513"/>
      <c r="M1431" s="513"/>
      <c r="N1431" s="513"/>
      <c r="O1431" s="513"/>
      <c r="P1431" s="513"/>
      <c r="Q1431" s="513"/>
      <c r="R1431" s="513"/>
      <c r="S1431" s="513"/>
      <c r="T1431" s="513"/>
      <c r="U1431" s="513"/>
      <c r="V1431" s="513"/>
      <c r="W1431" s="513"/>
      <c r="X1431" s="513"/>
      <c r="Y1431" s="513"/>
      <c r="Z1431" s="513"/>
      <c r="AA1431" s="513"/>
      <c r="AB1431" s="513"/>
      <c r="AC1431" s="513"/>
      <c r="AD1431" s="513"/>
      <c r="AE1431" s="513"/>
      <c r="AF1431" s="513"/>
      <c r="AG1431" s="513"/>
      <c r="AH1431" s="513"/>
      <c r="AI1431" s="513"/>
      <c r="AJ1431" s="513"/>
      <c r="AK1431" s="513"/>
      <c r="AL1431" s="513"/>
      <c r="AM1431" s="513"/>
      <c r="AN1431" s="513"/>
      <c r="AO1431" s="513"/>
      <c r="AP1431" s="513"/>
      <c r="AQ1431" s="513"/>
      <c r="AR1431" s="513"/>
      <c r="AS1431" s="513"/>
      <c r="AT1431" s="513"/>
      <c r="AU1431" s="513"/>
      <c r="AV1431" s="513"/>
      <c r="AW1431" s="513"/>
      <c r="AX1431" s="513"/>
      <c r="AY1431" s="513"/>
      <c r="AZ1431" s="513"/>
      <c r="BA1431" s="513"/>
      <c r="BB1431" s="513"/>
      <c r="BC1431" s="513"/>
      <c r="BD1431" s="513"/>
      <c r="BE1431" s="513"/>
      <c r="BF1431" s="513"/>
      <c r="BG1431" s="513"/>
      <c r="BH1431" s="513"/>
      <c r="BI1431" s="513"/>
      <c r="BJ1431" s="513"/>
      <c r="BK1431" s="513"/>
      <c r="BL1431" s="513"/>
      <c r="BM1431" s="513"/>
      <c r="BN1431" s="513"/>
      <c r="BO1431" s="513"/>
      <c r="BP1431" s="513"/>
      <c r="BQ1431" s="513"/>
      <c r="BR1431" s="513"/>
      <c r="BS1431" s="513"/>
      <c r="BT1431" s="513"/>
      <c r="BU1431" s="513"/>
      <c r="BV1431" s="513"/>
      <c r="BW1431" s="513"/>
      <c r="BX1431" s="513"/>
      <c r="BY1431" s="513"/>
      <c r="BZ1431" s="513"/>
      <c r="CA1431" s="513"/>
      <c r="CB1431" s="513"/>
      <c r="CC1431" s="1972"/>
      <c r="CD1431" s="1499"/>
      <c r="CE1431" s="1500"/>
      <c r="CF1431" s="1501"/>
      <c r="CG1431" s="1500"/>
      <c r="CH1431" s="1500"/>
      <c r="CI1431" s="1500"/>
      <c r="CJ1431" s="1976"/>
      <c r="CK1431" s="1519"/>
      <c r="CL1431" s="1509"/>
    </row>
    <row r="1432" spans="1:90" s="514" customFormat="1">
      <c r="A1432" s="511"/>
      <c r="B1432" s="512"/>
      <c r="C1432" s="1493"/>
      <c r="D1432" s="1493"/>
      <c r="E1432" s="1493"/>
      <c r="F1432" s="1493"/>
      <c r="G1432" s="1493"/>
      <c r="H1432" s="1530"/>
      <c r="I1432" s="1972"/>
      <c r="J1432" s="1542"/>
      <c r="K1432" s="513"/>
      <c r="L1432" s="513"/>
      <c r="M1432" s="513"/>
      <c r="N1432" s="513"/>
      <c r="O1432" s="513"/>
      <c r="P1432" s="513"/>
      <c r="Q1432" s="513"/>
      <c r="R1432" s="513"/>
      <c r="S1432" s="513"/>
      <c r="T1432" s="513"/>
      <c r="U1432" s="513"/>
      <c r="V1432" s="513"/>
      <c r="W1432" s="513"/>
      <c r="X1432" s="513"/>
      <c r="Y1432" s="513"/>
      <c r="Z1432" s="513"/>
      <c r="AA1432" s="513"/>
      <c r="AB1432" s="513"/>
      <c r="AC1432" s="513"/>
      <c r="AD1432" s="513"/>
      <c r="AE1432" s="513"/>
      <c r="AF1432" s="513"/>
      <c r="AG1432" s="513"/>
      <c r="AH1432" s="513"/>
      <c r="AI1432" s="513"/>
      <c r="AJ1432" s="513"/>
      <c r="AK1432" s="513"/>
      <c r="AL1432" s="513"/>
      <c r="AM1432" s="513"/>
      <c r="AN1432" s="513"/>
      <c r="AO1432" s="513"/>
      <c r="AP1432" s="513"/>
      <c r="AQ1432" s="513"/>
      <c r="AR1432" s="513"/>
      <c r="AS1432" s="513"/>
      <c r="AT1432" s="513"/>
      <c r="AU1432" s="513"/>
      <c r="AV1432" s="513"/>
      <c r="AW1432" s="513"/>
      <c r="AX1432" s="513"/>
      <c r="AY1432" s="513"/>
      <c r="AZ1432" s="513"/>
      <c r="BA1432" s="513"/>
      <c r="BB1432" s="513"/>
      <c r="BC1432" s="513"/>
      <c r="BD1432" s="513"/>
      <c r="BE1432" s="513"/>
      <c r="BF1432" s="513"/>
      <c r="BG1432" s="513"/>
      <c r="BH1432" s="513"/>
      <c r="BI1432" s="513"/>
      <c r="BJ1432" s="513"/>
      <c r="BK1432" s="513"/>
      <c r="BL1432" s="513"/>
      <c r="BM1432" s="513"/>
      <c r="BN1432" s="513"/>
      <c r="BO1432" s="513"/>
      <c r="BP1432" s="513"/>
      <c r="BQ1432" s="513"/>
      <c r="BR1432" s="513"/>
      <c r="BS1432" s="513"/>
      <c r="BT1432" s="513"/>
      <c r="BU1432" s="513"/>
      <c r="BV1432" s="513"/>
      <c r="BW1432" s="513"/>
      <c r="BX1432" s="513"/>
      <c r="BY1432" s="513"/>
      <c r="BZ1432" s="513"/>
      <c r="CA1432" s="513"/>
      <c r="CB1432" s="513"/>
      <c r="CC1432" s="1972"/>
      <c r="CD1432" s="1499"/>
      <c r="CE1432" s="1500"/>
      <c r="CF1432" s="1501"/>
      <c r="CG1432" s="1500"/>
      <c r="CH1432" s="1500"/>
      <c r="CI1432" s="1500"/>
      <c r="CJ1432" s="1976"/>
      <c r="CK1432" s="1519"/>
      <c r="CL1432" s="1509"/>
    </row>
    <row r="1433" spans="1:90" s="514" customFormat="1">
      <c r="A1433" s="511"/>
      <c r="B1433" s="512"/>
      <c r="C1433" s="1493"/>
      <c r="D1433" s="1493"/>
      <c r="E1433" s="1493"/>
      <c r="F1433" s="1493"/>
      <c r="G1433" s="1493"/>
      <c r="H1433" s="1530"/>
      <c r="I1433" s="1972"/>
      <c r="J1433" s="1542"/>
      <c r="K1433" s="513"/>
      <c r="L1433" s="513"/>
      <c r="M1433" s="513"/>
      <c r="N1433" s="513"/>
      <c r="O1433" s="513"/>
      <c r="P1433" s="513"/>
      <c r="Q1433" s="513"/>
      <c r="R1433" s="513"/>
      <c r="S1433" s="513"/>
      <c r="T1433" s="513"/>
      <c r="U1433" s="513"/>
      <c r="V1433" s="513"/>
      <c r="W1433" s="513"/>
      <c r="X1433" s="513"/>
      <c r="Y1433" s="513"/>
      <c r="Z1433" s="513"/>
      <c r="AA1433" s="513"/>
      <c r="AB1433" s="513"/>
      <c r="AC1433" s="513"/>
      <c r="AD1433" s="513"/>
      <c r="AE1433" s="513"/>
      <c r="AF1433" s="513"/>
      <c r="AG1433" s="513"/>
      <c r="AH1433" s="513"/>
      <c r="AI1433" s="513"/>
      <c r="AJ1433" s="513"/>
      <c r="AK1433" s="513"/>
      <c r="AL1433" s="513"/>
      <c r="AM1433" s="513"/>
      <c r="AN1433" s="513"/>
      <c r="AO1433" s="513"/>
      <c r="AP1433" s="513"/>
      <c r="AQ1433" s="513"/>
      <c r="AR1433" s="513"/>
      <c r="AS1433" s="513"/>
      <c r="AT1433" s="513"/>
      <c r="AU1433" s="513"/>
      <c r="AV1433" s="513"/>
      <c r="AW1433" s="513"/>
      <c r="AX1433" s="513"/>
      <c r="AY1433" s="513"/>
      <c r="AZ1433" s="513"/>
      <c r="BA1433" s="513"/>
      <c r="BB1433" s="513"/>
      <c r="BC1433" s="513"/>
      <c r="BD1433" s="513"/>
      <c r="BE1433" s="513"/>
      <c r="BF1433" s="513"/>
      <c r="BG1433" s="513"/>
      <c r="BH1433" s="513"/>
      <c r="BI1433" s="513"/>
      <c r="BJ1433" s="513"/>
      <c r="BK1433" s="513"/>
      <c r="BL1433" s="513"/>
      <c r="BM1433" s="513"/>
      <c r="BN1433" s="513"/>
      <c r="BO1433" s="513"/>
      <c r="BP1433" s="513"/>
      <c r="BQ1433" s="513"/>
      <c r="BR1433" s="513"/>
      <c r="BS1433" s="513"/>
      <c r="BT1433" s="513"/>
      <c r="BU1433" s="513"/>
      <c r="BV1433" s="513"/>
      <c r="BW1433" s="513"/>
      <c r="BX1433" s="513"/>
      <c r="BY1433" s="513"/>
      <c r="BZ1433" s="513"/>
      <c r="CA1433" s="513"/>
      <c r="CB1433" s="513"/>
      <c r="CC1433" s="1972"/>
      <c r="CD1433" s="1499"/>
      <c r="CE1433" s="1500"/>
      <c r="CF1433" s="1501"/>
      <c r="CG1433" s="1500"/>
      <c r="CH1433" s="1500"/>
      <c r="CI1433" s="1500"/>
      <c r="CJ1433" s="1976"/>
      <c r="CK1433" s="1519"/>
      <c r="CL1433" s="1509"/>
    </row>
    <row r="1434" spans="1:90" s="514" customFormat="1">
      <c r="A1434" s="511"/>
      <c r="B1434" s="512"/>
      <c r="C1434" s="1493"/>
      <c r="D1434" s="1493"/>
      <c r="E1434" s="1493"/>
      <c r="F1434" s="1493"/>
      <c r="G1434" s="1493"/>
      <c r="H1434" s="1530"/>
      <c r="I1434" s="1972"/>
      <c r="J1434" s="1542"/>
      <c r="K1434" s="513"/>
      <c r="L1434" s="513"/>
      <c r="M1434" s="513"/>
      <c r="N1434" s="513"/>
      <c r="O1434" s="513"/>
      <c r="P1434" s="513"/>
      <c r="Q1434" s="513"/>
      <c r="R1434" s="513"/>
      <c r="S1434" s="513"/>
      <c r="T1434" s="513"/>
      <c r="U1434" s="513"/>
      <c r="V1434" s="513"/>
      <c r="W1434" s="513"/>
      <c r="X1434" s="513"/>
      <c r="Y1434" s="513"/>
      <c r="Z1434" s="513"/>
      <c r="AA1434" s="513"/>
      <c r="AB1434" s="513"/>
      <c r="AC1434" s="513"/>
      <c r="AD1434" s="513"/>
      <c r="AE1434" s="513"/>
      <c r="AF1434" s="513"/>
      <c r="AG1434" s="513"/>
      <c r="AH1434" s="513"/>
      <c r="AI1434" s="513"/>
      <c r="AJ1434" s="513"/>
      <c r="AK1434" s="513"/>
      <c r="AL1434" s="513"/>
      <c r="AM1434" s="513"/>
      <c r="AN1434" s="513"/>
      <c r="AO1434" s="513"/>
      <c r="AP1434" s="513"/>
      <c r="AQ1434" s="513"/>
      <c r="AR1434" s="513"/>
      <c r="AS1434" s="513"/>
      <c r="AT1434" s="513"/>
      <c r="AU1434" s="513"/>
      <c r="AV1434" s="513"/>
      <c r="AW1434" s="513"/>
      <c r="AX1434" s="513"/>
      <c r="AY1434" s="513"/>
      <c r="AZ1434" s="513"/>
      <c r="BA1434" s="513"/>
      <c r="BB1434" s="513"/>
      <c r="BC1434" s="513"/>
      <c r="BD1434" s="513"/>
      <c r="BE1434" s="513"/>
      <c r="BF1434" s="513"/>
      <c r="BG1434" s="513"/>
      <c r="BH1434" s="513"/>
      <c r="BI1434" s="513"/>
      <c r="BJ1434" s="513"/>
      <c r="BK1434" s="513"/>
      <c r="BL1434" s="513"/>
      <c r="BM1434" s="513"/>
      <c r="BN1434" s="513"/>
      <c r="BO1434" s="513"/>
      <c r="BP1434" s="513"/>
      <c r="BQ1434" s="513"/>
      <c r="BR1434" s="513"/>
      <c r="BS1434" s="513"/>
      <c r="BT1434" s="513"/>
      <c r="BU1434" s="513"/>
      <c r="BV1434" s="513"/>
      <c r="BW1434" s="513"/>
      <c r="BX1434" s="513"/>
      <c r="BY1434" s="513"/>
      <c r="BZ1434" s="513"/>
      <c r="CA1434" s="513"/>
      <c r="CB1434" s="513"/>
      <c r="CC1434" s="1972"/>
      <c r="CD1434" s="1499"/>
      <c r="CE1434" s="1500"/>
      <c r="CF1434" s="1501"/>
      <c r="CG1434" s="1500"/>
      <c r="CH1434" s="1500"/>
      <c r="CI1434" s="1500"/>
      <c r="CJ1434" s="1976"/>
      <c r="CK1434" s="1519"/>
      <c r="CL1434" s="1509"/>
    </row>
    <row r="1435" spans="1:90" s="514" customFormat="1">
      <c r="A1435" s="511"/>
      <c r="B1435" s="512"/>
      <c r="C1435" s="1493"/>
      <c r="D1435" s="1493"/>
      <c r="E1435" s="1493"/>
      <c r="F1435" s="1493"/>
      <c r="G1435" s="1493"/>
      <c r="H1435" s="1530"/>
      <c r="I1435" s="1972"/>
      <c r="J1435" s="1542"/>
      <c r="K1435" s="513"/>
      <c r="L1435" s="513"/>
      <c r="M1435" s="513"/>
      <c r="N1435" s="513"/>
      <c r="O1435" s="513"/>
      <c r="P1435" s="513"/>
      <c r="Q1435" s="513"/>
      <c r="R1435" s="513"/>
      <c r="S1435" s="513"/>
      <c r="T1435" s="513"/>
      <c r="U1435" s="513"/>
      <c r="V1435" s="513"/>
      <c r="W1435" s="513"/>
      <c r="X1435" s="513"/>
      <c r="Y1435" s="513"/>
      <c r="Z1435" s="513"/>
      <c r="AA1435" s="513"/>
      <c r="AB1435" s="513"/>
      <c r="AC1435" s="513"/>
      <c r="AD1435" s="513"/>
      <c r="AE1435" s="513"/>
      <c r="AF1435" s="513"/>
      <c r="AG1435" s="513"/>
      <c r="AH1435" s="513"/>
      <c r="AI1435" s="513"/>
      <c r="AJ1435" s="513"/>
      <c r="AK1435" s="513"/>
      <c r="AL1435" s="513"/>
      <c r="AM1435" s="513"/>
      <c r="AN1435" s="513"/>
      <c r="AO1435" s="513"/>
      <c r="AP1435" s="513"/>
      <c r="AQ1435" s="513"/>
      <c r="AR1435" s="513"/>
      <c r="AS1435" s="513"/>
      <c r="AT1435" s="513"/>
      <c r="AU1435" s="513"/>
      <c r="AV1435" s="513"/>
      <c r="AW1435" s="513"/>
      <c r="AX1435" s="513"/>
      <c r="AY1435" s="513"/>
      <c r="AZ1435" s="513"/>
      <c r="BA1435" s="513"/>
      <c r="BB1435" s="513"/>
      <c r="BC1435" s="513"/>
      <c r="BD1435" s="513"/>
      <c r="BE1435" s="513"/>
      <c r="BF1435" s="513"/>
      <c r="BG1435" s="513"/>
      <c r="BH1435" s="513"/>
      <c r="BI1435" s="513"/>
      <c r="BJ1435" s="513"/>
      <c r="BK1435" s="513"/>
      <c r="BL1435" s="513"/>
      <c r="BM1435" s="513"/>
      <c r="BN1435" s="513"/>
      <c r="BO1435" s="513"/>
      <c r="BP1435" s="513"/>
      <c r="BQ1435" s="513"/>
      <c r="BR1435" s="513"/>
      <c r="BS1435" s="513"/>
      <c r="BT1435" s="513"/>
      <c r="BU1435" s="513"/>
      <c r="BV1435" s="513"/>
      <c r="BW1435" s="513"/>
      <c r="BX1435" s="513"/>
      <c r="BY1435" s="513"/>
      <c r="BZ1435" s="513"/>
      <c r="CA1435" s="513"/>
      <c r="CB1435" s="513"/>
      <c r="CC1435" s="1972"/>
      <c r="CD1435" s="1499"/>
      <c r="CE1435" s="1500"/>
      <c r="CF1435" s="1501"/>
      <c r="CG1435" s="1500"/>
      <c r="CH1435" s="1500"/>
      <c r="CI1435" s="1500"/>
      <c r="CJ1435" s="1976"/>
      <c r="CK1435" s="1519"/>
      <c r="CL1435" s="1509"/>
    </row>
    <row r="1436" spans="1:90" s="514" customFormat="1">
      <c r="A1436" s="511"/>
      <c r="B1436" s="512"/>
      <c r="C1436" s="1493"/>
      <c r="D1436" s="1493"/>
      <c r="E1436" s="1493"/>
      <c r="F1436" s="1493"/>
      <c r="G1436" s="1493"/>
      <c r="H1436" s="1530"/>
      <c r="I1436" s="1972"/>
      <c r="J1436" s="1542"/>
      <c r="K1436" s="513"/>
      <c r="L1436" s="513"/>
      <c r="M1436" s="513"/>
      <c r="N1436" s="513"/>
      <c r="O1436" s="513"/>
      <c r="P1436" s="513"/>
      <c r="Q1436" s="513"/>
      <c r="R1436" s="513"/>
      <c r="S1436" s="513"/>
      <c r="T1436" s="513"/>
      <c r="U1436" s="513"/>
      <c r="V1436" s="513"/>
      <c r="W1436" s="513"/>
      <c r="X1436" s="513"/>
      <c r="Y1436" s="513"/>
      <c r="Z1436" s="513"/>
      <c r="AA1436" s="513"/>
      <c r="AB1436" s="513"/>
      <c r="AC1436" s="513"/>
      <c r="AD1436" s="513"/>
      <c r="AE1436" s="513"/>
      <c r="AF1436" s="513"/>
      <c r="AG1436" s="513"/>
      <c r="AH1436" s="513"/>
      <c r="AI1436" s="513"/>
      <c r="AJ1436" s="513"/>
      <c r="AK1436" s="513"/>
      <c r="AL1436" s="513"/>
      <c r="AM1436" s="513"/>
      <c r="AN1436" s="513"/>
      <c r="AO1436" s="513"/>
      <c r="AP1436" s="513"/>
      <c r="AQ1436" s="513"/>
      <c r="AR1436" s="513"/>
      <c r="AS1436" s="513"/>
      <c r="AT1436" s="513"/>
      <c r="AU1436" s="513"/>
      <c r="AV1436" s="513"/>
      <c r="AW1436" s="513"/>
      <c r="AX1436" s="513"/>
      <c r="AY1436" s="513"/>
      <c r="AZ1436" s="513"/>
      <c r="BA1436" s="513"/>
      <c r="BB1436" s="513"/>
      <c r="BC1436" s="513"/>
      <c r="BD1436" s="513"/>
      <c r="BE1436" s="513"/>
      <c r="BF1436" s="513"/>
      <c r="BG1436" s="513"/>
      <c r="BH1436" s="513"/>
      <c r="BI1436" s="513"/>
      <c r="BJ1436" s="513"/>
      <c r="BK1436" s="513"/>
      <c r="BL1436" s="513"/>
      <c r="BM1436" s="513"/>
      <c r="BN1436" s="513"/>
      <c r="BO1436" s="513"/>
      <c r="BP1436" s="513"/>
      <c r="BQ1436" s="513"/>
      <c r="BR1436" s="513"/>
      <c r="BS1436" s="513"/>
      <c r="BT1436" s="513"/>
      <c r="BU1436" s="513"/>
      <c r="BV1436" s="513"/>
      <c r="BW1436" s="513"/>
      <c r="BX1436" s="513"/>
      <c r="BY1436" s="513"/>
      <c r="BZ1436" s="513"/>
      <c r="CA1436" s="513"/>
      <c r="CB1436" s="513"/>
      <c r="CC1436" s="1972"/>
      <c r="CD1436" s="1499"/>
      <c r="CE1436" s="1500"/>
      <c r="CF1436" s="1501"/>
      <c r="CG1436" s="1500"/>
      <c r="CH1436" s="1500"/>
      <c r="CI1436" s="1500"/>
      <c r="CJ1436" s="1976"/>
      <c r="CK1436" s="1519"/>
      <c r="CL1436" s="1509"/>
    </row>
    <row r="1437" spans="1:90" s="514" customFormat="1">
      <c r="A1437" s="511"/>
      <c r="B1437" s="512"/>
      <c r="C1437" s="1493"/>
      <c r="D1437" s="1493"/>
      <c r="E1437" s="1493"/>
      <c r="F1437" s="1493"/>
      <c r="G1437" s="1493"/>
      <c r="H1437" s="1530"/>
      <c r="I1437" s="1972"/>
      <c r="J1437" s="1542"/>
      <c r="K1437" s="513"/>
      <c r="L1437" s="513"/>
      <c r="M1437" s="513"/>
      <c r="N1437" s="513"/>
      <c r="O1437" s="513"/>
      <c r="P1437" s="513"/>
      <c r="Q1437" s="513"/>
      <c r="R1437" s="513"/>
      <c r="S1437" s="513"/>
      <c r="T1437" s="513"/>
      <c r="U1437" s="513"/>
      <c r="V1437" s="513"/>
      <c r="W1437" s="513"/>
      <c r="X1437" s="513"/>
      <c r="Y1437" s="513"/>
      <c r="Z1437" s="513"/>
      <c r="AA1437" s="513"/>
      <c r="AB1437" s="513"/>
      <c r="AC1437" s="513"/>
      <c r="AD1437" s="513"/>
      <c r="AE1437" s="513"/>
      <c r="AF1437" s="513"/>
      <c r="AG1437" s="513"/>
      <c r="AH1437" s="513"/>
      <c r="AI1437" s="513"/>
      <c r="AJ1437" s="513"/>
      <c r="AK1437" s="513"/>
      <c r="AL1437" s="513"/>
      <c r="AM1437" s="513"/>
      <c r="AN1437" s="513"/>
      <c r="AO1437" s="513"/>
      <c r="AP1437" s="513"/>
      <c r="AQ1437" s="513"/>
      <c r="AR1437" s="513"/>
      <c r="AS1437" s="513"/>
      <c r="AT1437" s="513"/>
      <c r="AU1437" s="513"/>
      <c r="AV1437" s="513"/>
      <c r="AW1437" s="513"/>
      <c r="AX1437" s="513"/>
      <c r="AY1437" s="513"/>
      <c r="AZ1437" s="513"/>
      <c r="BA1437" s="513"/>
      <c r="BB1437" s="513"/>
      <c r="BC1437" s="513"/>
      <c r="BD1437" s="513"/>
      <c r="BE1437" s="513"/>
      <c r="BF1437" s="513"/>
      <c r="BG1437" s="513"/>
      <c r="BH1437" s="513"/>
      <c r="BI1437" s="513"/>
      <c r="BJ1437" s="513"/>
      <c r="BK1437" s="513"/>
      <c r="BL1437" s="513"/>
      <c r="BM1437" s="513"/>
      <c r="BN1437" s="513"/>
      <c r="BO1437" s="513"/>
      <c r="BP1437" s="513"/>
      <c r="BQ1437" s="513"/>
      <c r="BR1437" s="513"/>
      <c r="BS1437" s="513"/>
      <c r="BT1437" s="513"/>
      <c r="BU1437" s="513"/>
      <c r="BV1437" s="513"/>
      <c r="BW1437" s="513"/>
      <c r="BX1437" s="513"/>
      <c r="BY1437" s="513"/>
      <c r="BZ1437" s="513"/>
      <c r="CA1437" s="513"/>
      <c r="CB1437" s="513"/>
      <c r="CC1437" s="1972"/>
      <c r="CD1437" s="1499"/>
      <c r="CE1437" s="1500"/>
      <c r="CF1437" s="1501"/>
      <c r="CG1437" s="1500"/>
      <c r="CH1437" s="1500"/>
      <c r="CI1437" s="1500"/>
      <c r="CJ1437" s="1976"/>
      <c r="CK1437" s="1519"/>
      <c r="CL1437" s="1509"/>
    </row>
    <row r="1438" spans="1:90" s="514" customFormat="1">
      <c r="A1438" s="511"/>
      <c r="B1438" s="512"/>
      <c r="C1438" s="1493"/>
      <c r="D1438" s="1493"/>
      <c r="E1438" s="1493"/>
      <c r="F1438" s="1493"/>
      <c r="G1438" s="1493"/>
      <c r="H1438" s="1530"/>
      <c r="I1438" s="1972"/>
      <c r="J1438" s="1542"/>
      <c r="K1438" s="513"/>
      <c r="L1438" s="513"/>
      <c r="M1438" s="513"/>
      <c r="N1438" s="513"/>
      <c r="O1438" s="513"/>
      <c r="P1438" s="513"/>
      <c r="Q1438" s="513"/>
      <c r="R1438" s="513"/>
      <c r="S1438" s="513"/>
      <c r="T1438" s="513"/>
      <c r="U1438" s="513"/>
      <c r="V1438" s="513"/>
      <c r="W1438" s="513"/>
      <c r="X1438" s="513"/>
      <c r="Y1438" s="513"/>
      <c r="Z1438" s="513"/>
      <c r="AA1438" s="513"/>
      <c r="AB1438" s="513"/>
      <c r="AC1438" s="513"/>
      <c r="AD1438" s="513"/>
      <c r="AE1438" s="513"/>
      <c r="AF1438" s="513"/>
      <c r="AG1438" s="513"/>
      <c r="AH1438" s="513"/>
      <c r="AI1438" s="513"/>
      <c r="AJ1438" s="513"/>
      <c r="AK1438" s="513"/>
      <c r="AL1438" s="513"/>
      <c r="AM1438" s="513"/>
      <c r="AN1438" s="513"/>
      <c r="AO1438" s="513"/>
      <c r="AP1438" s="513"/>
      <c r="AQ1438" s="513"/>
      <c r="AR1438" s="513"/>
      <c r="AS1438" s="513"/>
      <c r="AT1438" s="513"/>
      <c r="AU1438" s="513"/>
      <c r="AV1438" s="513"/>
      <c r="AW1438" s="513"/>
      <c r="AX1438" s="513"/>
      <c r="AY1438" s="513"/>
      <c r="AZ1438" s="513"/>
      <c r="BA1438" s="513"/>
      <c r="BB1438" s="513"/>
      <c r="BC1438" s="513"/>
      <c r="BD1438" s="513"/>
      <c r="BE1438" s="513"/>
      <c r="BF1438" s="513"/>
      <c r="BG1438" s="513"/>
      <c r="BH1438" s="513"/>
      <c r="BI1438" s="513"/>
      <c r="BJ1438" s="513"/>
      <c r="BK1438" s="513"/>
      <c r="BL1438" s="513"/>
      <c r="BM1438" s="513"/>
      <c r="BN1438" s="513"/>
      <c r="BO1438" s="513"/>
      <c r="BP1438" s="513"/>
      <c r="BQ1438" s="513"/>
      <c r="BR1438" s="513"/>
      <c r="BS1438" s="513"/>
      <c r="BT1438" s="513"/>
      <c r="BU1438" s="513"/>
      <c r="BV1438" s="513"/>
      <c r="BW1438" s="513"/>
      <c r="BX1438" s="513"/>
      <c r="BY1438" s="513"/>
      <c r="BZ1438" s="513"/>
      <c r="CA1438" s="513"/>
      <c r="CB1438" s="513"/>
      <c r="CC1438" s="1972"/>
      <c r="CD1438" s="1499"/>
      <c r="CE1438" s="1500"/>
      <c r="CF1438" s="1501"/>
      <c r="CG1438" s="1500"/>
      <c r="CH1438" s="1500"/>
      <c r="CI1438" s="1500"/>
      <c r="CJ1438" s="1976"/>
      <c r="CK1438" s="1519"/>
      <c r="CL1438" s="1509"/>
    </row>
    <row r="1439" spans="1:90" s="514" customFormat="1">
      <c r="A1439" s="511"/>
      <c r="B1439" s="512"/>
      <c r="C1439" s="1493"/>
      <c r="D1439" s="1493"/>
      <c r="E1439" s="1493"/>
      <c r="F1439" s="1493"/>
      <c r="G1439" s="1493"/>
      <c r="H1439" s="1530"/>
      <c r="I1439" s="1972"/>
      <c r="J1439" s="1542"/>
      <c r="K1439" s="513"/>
      <c r="L1439" s="513"/>
      <c r="M1439" s="513"/>
      <c r="N1439" s="513"/>
      <c r="O1439" s="513"/>
      <c r="P1439" s="513"/>
      <c r="Q1439" s="513"/>
      <c r="R1439" s="513"/>
      <c r="S1439" s="513"/>
      <c r="T1439" s="513"/>
      <c r="U1439" s="513"/>
      <c r="V1439" s="513"/>
      <c r="W1439" s="513"/>
      <c r="X1439" s="513"/>
      <c r="Y1439" s="513"/>
      <c r="Z1439" s="513"/>
      <c r="AA1439" s="513"/>
      <c r="AB1439" s="513"/>
      <c r="AC1439" s="513"/>
      <c r="AD1439" s="513"/>
      <c r="AE1439" s="513"/>
      <c r="AF1439" s="513"/>
      <c r="AG1439" s="513"/>
      <c r="AH1439" s="513"/>
      <c r="AI1439" s="513"/>
      <c r="AJ1439" s="513"/>
      <c r="AK1439" s="513"/>
      <c r="AL1439" s="513"/>
      <c r="AM1439" s="513"/>
      <c r="AN1439" s="513"/>
      <c r="AO1439" s="513"/>
      <c r="AP1439" s="513"/>
      <c r="AQ1439" s="513"/>
      <c r="AR1439" s="513"/>
      <c r="AS1439" s="513"/>
      <c r="AT1439" s="513"/>
      <c r="AU1439" s="513"/>
      <c r="AV1439" s="513"/>
      <c r="AW1439" s="513"/>
      <c r="AX1439" s="513"/>
      <c r="AY1439" s="513"/>
      <c r="AZ1439" s="513"/>
      <c r="BA1439" s="513"/>
      <c r="BB1439" s="513"/>
      <c r="BC1439" s="513"/>
      <c r="BD1439" s="513"/>
      <c r="BE1439" s="513"/>
      <c r="BF1439" s="513"/>
      <c r="BG1439" s="513"/>
      <c r="BH1439" s="513"/>
      <c r="BI1439" s="513"/>
      <c r="BJ1439" s="513"/>
      <c r="BK1439" s="513"/>
      <c r="BL1439" s="513"/>
      <c r="BM1439" s="513"/>
      <c r="BN1439" s="513"/>
      <c r="BO1439" s="513"/>
      <c r="BP1439" s="513"/>
      <c r="BQ1439" s="513"/>
      <c r="BR1439" s="513"/>
      <c r="BS1439" s="513"/>
      <c r="BT1439" s="513"/>
      <c r="BU1439" s="513"/>
      <c r="BV1439" s="513"/>
      <c r="BW1439" s="513"/>
      <c r="BX1439" s="513"/>
      <c r="BY1439" s="513"/>
      <c r="BZ1439" s="513"/>
      <c r="CA1439" s="513"/>
      <c r="CB1439" s="513"/>
      <c r="CC1439" s="1972"/>
      <c r="CD1439" s="1499"/>
      <c r="CE1439" s="1500"/>
      <c r="CF1439" s="1501"/>
      <c r="CG1439" s="1500"/>
      <c r="CH1439" s="1500"/>
      <c r="CI1439" s="1500"/>
      <c r="CJ1439" s="1976"/>
      <c r="CK1439" s="1519"/>
      <c r="CL1439" s="1509"/>
    </row>
    <row r="1440" spans="1:90" s="514" customFormat="1">
      <c r="A1440" s="511"/>
      <c r="B1440" s="512"/>
      <c r="C1440" s="1493"/>
      <c r="D1440" s="1493"/>
      <c r="E1440" s="1493"/>
      <c r="F1440" s="1493"/>
      <c r="G1440" s="1493"/>
      <c r="H1440" s="1530"/>
      <c r="I1440" s="1972"/>
      <c r="J1440" s="1542"/>
      <c r="K1440" s="513"/>
      <c r="L1440" s="513"/>
      <c r="M1440" s="513"/>
      <c r="N1440" s="513"/>
      <c r="O1440" s="513"/>
      <c r="P1440" s="513"/>
      <c r="Q1440" s="513"/>
      <c r="R1440" s="513"/>
      <c r="S1440" s="513"/>
      <c r="T1440" s="513"/>
      <c r="U1440" s="513"/>
      <c r="V1440" s="513"/>
      <c r="W1440" s="513"/>
      <c r="X1440" s="513"/>
      <c r="Y1440" s="513"/>
      <c r="Z1440" s="513"/>
      <c r="AA1440" s="513"/>
      <c r="AB1440" s="513"/>
      <c r="AC1440" s="513"/>
      <c r="AD1440" s="513"/>
      <c r="AE1440" s="513"/>
      <c r="AF1440" s="513"/>
      <c r="AG1440" s="513"/>
      <c r="AH1440" s="513"/>
      <c r="AI1440" s="513"/>
      <c r="AJ1440" s="513"/>
      <c r="AK1440" s="513"/>
      <c r="AL1440" s="513"/>
      <c r="AM1440" s="513"/>
      <c r="AN1440" s="513"/>
      <c r="AO1440" s="513"/>
      <c r="AP1440" s="513"/>
      <c r="AQ1440" s="513"/>
      <c r="AR1440" s="513"/>
      <c r="AS1440" s="513"/>
      <c r="AT1440" s="513"/>
      <c r="AU1440" s="513"/>
      <c r="AV1440" s="513"/>
      <c r="AW1440" s="513"/>
      <c r="AX1440" s="513"/>
      <c r="AY1440" s="513"/>
      <c r="AZ1440" s="513"/>
      <c r="BA1440" s="513"/>
      <c r="BB1440" s="513"/>
      <c r="BC1440" s="513"/>
      <c r="BD1440" s="513"/>
      <c r="BE1440" s="513"/>
      <c r="BF1440" s="513"/>
      <c r="BG1440" s="513"/>
      <c r="BH1440" s="513"/>
      <c r="BI1440" s="513"/>
      <c r="BJ1440" s="513"/>
      <c r="BK1440" s="513"/>
      <c r="BL1440" s="513"/>
      <c r="BM1440" s="513"/>
      <c r="BN1440" s="513"/>
      <c r="BO1440" s="513"/>
      <c r="BP1440" s="513"/>
      <c r="BQ1440" s="513"/>
      <c r="BR1440" s="513"/>
      <c r="BS1440" s="513"/>
      <c r="BT1440" s="513"/>
      <c r="BU1440" s="513"/>
      <c r="BV1440" s="513"/>
      <c r="BW1440" s="513"/>
      <c r="BX1440" s="513"/>
      <c r="BY1440" s="513"/>
      <c r="BZ1440" s="513"/>
      <c r="CA1440" s="513"/>
      <c r="CB1440" s="513"/>
      <c r="CC1440" s="1972"/>
      <c r="CD1440" s="1499"/>
      <c r="CE1440" s="1500"/>
      <c r="CF1440" s="1501"/>
      <c r="CG1440" s="1500"/>
      <c r="CH1440" s="1500"/>
      <c r="CI1440" s="1500"/>
      <c r="CJ1440" s="1976"/>
      <c r="CK1440" s="1519"/>
      <c r="CL1440" s="1509"/>
    </row>
    <row r="1441" spans="1:90" s="514" customFormat="1">
      <c r="A1441" s="511"/>
      <c r="B1441" s="512"/>
      <c r="C1441" s="1493"/>
      <c r="D1441" s="1493"/>
      <c r="E1441" s="1493"/>
      <c r="F1441" s="1493"/>
      <c r="G1441" s="1493"/>
      <c r="H1441" s="1530"/>
      <c r="I1441" s="1972"/>
      <c r="J1441" s="1542"/>
      <c r="K1441" s="513"/>
      <c r="L1441" s="513"/>
      <c r="M1441" s="513"/>
      <c r="N1441" s="513"/>
      <c r="O1441" s="513"/>
      <c r="P1441" s="513"/>
      <c r="Q1441" s="513"/>
      <c r="R1441" s="513"/>
      <c r="S1441" s="513"/>
      <c r="T1441" s="513"/>
      <c r="U1441" s="513"/>
      <c r="V1441" s="513"/>
      <c r="W1441" s="513"/>
      <c r="X1441" s="513"/>
      <c r="Y1441" s="513"/>
      <c r="Z1441" s="513"/>
      <c r="AA1441" s="513"/>
      <c r="AB1441" s="513"/>
      <c r="AC1441" s="513"/>
      <c r="AD1441" s="513"/>
      <c r="AE1441" s="513"/>
      <c r="AF1441" s="513"/>
      <c r="AG1441" s="513"/>
      <c r="AH1441" s="513"/>
      <c r="AI1441" s="513"/>
      <c r="AJ1441" s="513"/>
      <c r="AK1441" s="513"/>
      <c r="AL1441" s="513"/>
      <c r="AM1441" s="513"/>
      <c r="AN1441" s="513"/>
      <c r="AO1441" s="513"/>
      <c r="AP1441" s="513"/>
      <c r="AQ1441" s="513"/>
      <c r="AR1441" s="513"/>
      <c r="AS1441" s="513"/>
      <c r="AT1441" s="513"/>
      <c r="AU1441" s="513"/>
      <c r="AV1441" s="513"/>
      <c r="AW1441" s="513"/>
      <c r="AX1441" s="513"/>
      <c r="AY1441" s="513"/>
      <c r="AZ1441" s="513"/>
      <c r="BA1441" s="513"/>
      <c r="BB1441" s="513"/>
      <c r="BC1441" s="513"/>
      <c r="BD1441" s="513"/>
      <c r="BE1441" s="513"/>
      <c r="BF1441" s="513"/>
      <c r="BG1441" s="513"/>
      <c r="BH1441" s="513"/>
      <c r="BI1441" s="513"/>
      <c r="BJ1441" s="513"/>
      <c r="BK1441" s="513"/>
      <c r="BL1441" s="513"/>
      <c r="BM1441" s="513"/>
      <c r="BN1441" s="513"/>
      <c r="BO1441" s="513"/>
      <c r="BP1441" s="513"/>
      <c r="BQ1441" s="513"/>
      <c r="BR1441" s="513"/>
      <c r="BS1441" s="513"/>
      <c r="BT1441" s="513"/>
      <c r="BU1441" s="513"/>
      <c r="BV1441" s="513"/>
      <c r="BW1441" s="513"/>
      <c r="BX1441" s="513"/>
      <c r="BY1441" s="513"/>
      <c r="BZ1441" s="513"/>
      <c r="CA1441" s="513"/>
      <c r="CB1441" s="513"/>
      <c r="CC1441" s="1972"/>
      <c r="CD1441" s="1499"/>
      <c r="CE1441" s="1500"/>
      <c r="CF1441" s="1501"/>
      <c r="CG1441" s="1500"/>
      <c r="CH1441" s="1500"/>
      <c r="CI1441" s="1500"/>
      <c r="CJ1441" s="1976"/>
      <c r="CK1441" s="1519"/>
      <c r="CL1441" s="1509"/>
    </row>
    <row r="1442" spans="1:90" s="514" customFormat="1">
      <c r="A1442" s="511"/>
      <c r="B1442" s="512"/>
      <c r="C1442" s="1493"/>
      <c r="D1442" s="1493"/>
      <c r="E1442" s="1493"/>
      <c r="F1442" s="1493"/>
      <c r="G1442" s="1493"/>
      <c r="H1442" s="1530"/>
      <c r="I1442" s="1972"/>
      <c r="J1442" s="1542"/>
      <c r="K1442" s="513"/>
      <c r="L1442" s="513"/>
      <c r="M1442" s="513"/>
      <c r="N1442" s="513"/>
      <c r="O1442" s="513"/>
      <c r="P1442" s="513"/>
      <c r="Q1442" s="513"/>
      <c r="R1442" s="513"/>
      <c r="S1442" s="513"/>
      <c r="T1442" s="513"/>
      <c r="U1442" s="513"/>
      <c r="V1442" s="513"/>
      <c r="W1442" s="513"/>
      <c r="X1442" s="513"/>
      <c r="Y1442" s="513"/>
      <c r="Z1442" s="513"/>
      <c r="AA1442" s="513"/>
      <c r="AB1442" s="513"/>
      <c r="AC1442" s="513"/>
      <c r="AD1442" s="513"/>
      <c r="AE1442" s="513"/>
      <c r="AF1442" s="513"/>
      <c r="AG1442" s="513"/>
      <c r="AH1442" s="513"/>
      <c r="AI1442" s="513"/>
      <c r="AJ1442" s="513"/>
      <c r="AK1442" s="513"/>
      <c r="AL1442" s="513"/>
      <c r="AM1442" s="513"/>
      <c r="AN1442" s="513"/>
      <c r="AO1442" s="513"/>
      <c r="AP1442" s="513"/>
      <c r="AQ1442" s="513"/>
      <c r="AR1442" s="513"/>
      <c r="AS1442" s="513"/>
      <c r="AT1442" s="513"/>
      <c r="AU1442" s="513"/>
      <c r="AV1442" s="513"/>
      <c r="AW1442" s="513"/>
      <c r="AX1442" s="513"/>
      <c r="AY1442" s="513"/>
      <c r="AZ1442" s="513"/>
      <c r="BA1442" s="513"/>
      <c r="BB1442" s="513"/>
      <c r="BC1442" s="513"/>
      <c r="BD1442" s="513"/>
      <c r="BE1442" s="513"/>
      <c r="BF1442" s="513"/>
      <c r="BG1442" s="513"/>
      <c r="BH1442" s="513"/>
      <c r="BI1442" s="513"/>
      <c r="BJ1442" s="513"/>
      <c r="BK1442" s="513"/>
      <c r="BL1442" s="513"/>
      <c r="BM1442" s="513"/>
      <c r="BN1442" s="513"/>
      <c r="BO1442" s="513"/>
      <c r="BP1442" s="513"/>
      <c r="BQ1442" s="513"/>
      <c r="BR1442" s="513"/>
      <c r="BS1442" s="513"/>
      <c r="BT1442" s="513"/>
      <c r="BU1442" s="513"/>
      <c r="BV1442" s="513"/>
      <c r="BW1442" s="513"/>
      <c r="BX1442" s="513"/>
      <c r="BY1442" s="513"/>
      <c r="BZ1442" s="513"/>
      <c r="CA1442" s="513"/>
      <c r="CB1442" s="513"/>
      <c r="CC1442" s="1972"/>
      <c r="CD1442" s="1499"/>
      <c r="CE1442" s="1500"/>
      <c r="CF1442" s="1501"/>
      <c r="CG1442" s="1500"/>
      <c r="CH1442" s="1500"/>
      <c r="CI1442" s="1500"/>
      <c r="CJ1442" s="1976"/>
      <c r="CK1442" s="1519"/>
      <c r="CL1442" s="1509"/>
    </row>
    <row r="1443" spans="1:90" s="514" customFormat="1">
      <c r="A1443" s="511"/>
      <c r="B1443" s="512"/>
      <c r="C1443" s="1493"/>
      <c r="D1443" s="1493"/>
      <c r="E1443" s="1493"/>
      <c r="F1443" s="1493"/>
      <c r="G1443" s="1493"/>
      <c r="H1443" s="1530"/>
      <c r="I1443" s="1972"/>
      <c r="J1443" s="1542"/>
      <c r="K1443" s="513"/>
      <c r="L1443" s="513"/>
      <c r="M1443" s="513"/>
      <c r="N1443" s="513"/>
      <c r="O1443" s="513"/>
      <c r="P1443" s="513"/>
      <c r="Q1443" s="513"/>
      <c r="R1443" s="513"/>
      <c r="S1443" s="513"/>
      <c r="T1443" s="513"/>
      <c r="U1443" s="513"/>
      <c r="V1443" s="513"/>
      <c r="W1443" s="513"/>
      <c r="X1443" s="513"/>
      <c r="Y1443" s="513"/>
      <c r="Z1443" s="513"/>
      <c r="AA1443" s="513"/>
      <c r="AB1443" s="513"/>
      <c r="AC1443" s="513"/>
      <c r="AD1443" s="513"/>
      <c r="AE1443" s="513"/>
      <c r="AF1443" s="513"/>
      <c r="AG1443" s="513"/>
      <c r="AH1443" s="513"/>
      <c r="AI1443" s="513"/>
      <c r="AJ1443" s="513"/>
      <c r="AK1443" s="513"/>
      <c r="AL1443" s="513"/>
      <c r="AM1443" s="513"/>
      <c r="AN1443" s="513"/>
      <c r="AO1443" s="513"/>
      <c r="AP1443" s="513"/>
      <c r="AQ1443" s="513"/>
      <c r="AR1443" s="513"/>
      <c r="AS1443" s="513"/>
      <c r="AT1443" s="513"/>
      <c r="AU1443" s="513"/>
      <c r="AV1443" s="513"/>
      <c r="AW1443" s="513"/>
      <c r="AX1443" s="513"/>
      <c r="AY1443" s="513"/>
      <c r="AZ1443" s="513"/>
      <c r="BA1443" s="513"/>
      <c r="BB1443" s="513"/>
      <c r="BC1443" s="513"/>
      <c r="BD1443" s="513"/>
      <c r="BE1443" s="513"/>
      <c r="BF1443" s="513"/>
      <c r="BG1443" s="513"/>
      <c r="BH1443" s="513"/>
      <c r="BI1443" s="513"/>
      <c r="BJ1443" s="513"/>
      <c r="BK1443" s="513"/>
      <c r="BL1443" s="513"/>
      <c r="BM1443" s="513"/>
      <c r="BN1443" s="513"/>
      <c r="BO1443" s="513"/>
      <c r="BP1443" s="513"/>
      <c r="BQ1443" s="513"/>
      <c r="BR1443" s="513"/>
      <c r="BS1443" s="513"/>
      <c r="BT1443" s="513"/>
      <c r="BU1443" s="513"/>
      <c r="BV1443" s="513"/>
      <c r="BW1443" s="513"/>
      <c r="BX1443" s="513"/>
      <c r="BY1443" s="513"/>
      <c r="BZ1443" s="513"/>
      <c r="CA1443" s="513"/>
      <c r="CB1443" s="513"/>
      <c r="CC1443" s="1972"/>
      <c r="CD1443" s="1499"/>
      <c r="CE1443" s="1500"/>
      <c r="CF1443" s="1501"/>
      <c r="CG1443" s="1500"/>
      <c r="CH1443" s="1500"/>
      <c r="CI1443" s="1500"/>
      <c r="CJ1443" s="1976"/>
      <c r="CK1443" s="1519"/>
      <c r="CL1443" s="1509"/>
    </row>
    <row r="1444" spans="1:90" s="514" customFormat="1">
      <c r="A1444" s="511"/>
      <c r="B1444" s="512"/>
      <c r="C1444" s="1493"/>
      <c r="D1444" s="1493"/>
      <c r="E1444" s="1493"/>
      <c r="F1444" s="1493"/>
      <c r="G1444" s="1493"/>
      <c r="H1444" s="1530"/>
      <c r="I1444" s="1972"/>
      <c r="J1444" s="1542"/>
      <c r="K1444" s="513"/>
      <c r="L1444" s="513"/>
      <c r="M1444" s="513"/>
      <c r="N1444" s="513"/>
      <c r="O1444" s="513"/>
      <c r="P1444" s="513"/>
      <c r="Q1444" s="513"/>
      <c r="R1444" s="513"/>
      <c r="S1444" s="513"/>
      <c r="T1444" s="513"/>
      <c r="U1444" s="513"/>
      <c r="V1444" s="513"/>
      <c r="W1444" s="513"/>
      <c r="X1444" s="513"/>
      <c r="Y1444" s="513"/>
      <c r="Z1444" s="513"/>
      <c r="AA1444" s="513"/>
      <c r="AB1444" s="513"/>
      <c r="AC1444" s="513"/>
      <c r="AD1444" s="513"/>
      <c r="AE1444" s="513"/>
      <c r="AF1444" s="513"/>
      <c r="AG1444" s="513"/>
      <c r="AH1444" s="513"/>
      <c r="AI1444" s="513"/>
      <c r="AJ1444" s="513"/>
      <c r="AK1444" s="513"/>
      <c r="AL1444" s="513"/>
      <c r="AM1444" s="513"/>
      <c r="AN1444" s="513"/>
      <c r="AO1444" s="513"/>
      <c r="AP1444" s="513"/>
      <c r="AQ1444" s="513"/>
      <c r="AR1444" s="513"/>
      <c r="AS1444" s="513"/>
      <c r="AT1444" s="513"/>
      <c r="AU1444" s="513"/>
      <c r="AV1444" s="513"/>
      <c r="AW1444" s="513"/>
      <c r="AX1444" s="513"/>
      <c r="AY1444" s="513"/>
      <c r="AZ1444" s="513"/>
      <c r="BA1444" s="513"/>
      <c r="BB1444" s="513"/>
      <c r="BC1444" s="513"/>
      <c r="BD1444" s="513"/>
      <c r="BE1444" s="513"/>
      <c r="BF1444" s="513"/>
      <c r="BG1444" s="513"/>
      <c r="BH1444" s="513"/>
      <c r="BI1444" s="513"/>
      <c r="BJ1444" s="513"/>
      <c r="BK1444" s="513"/>
      <c r="BL1444" s="513"/>
      <c r="BM1444" s="513"/>
      <c r="BN1444" s="513"/>
      <c r="BO1444" s="513"/>
      <c r="BP1444" s="513"/>
      <c r="BQ1444" s="513"/>
      <c r="BR1444" s="513"/>
      <c r="BS1444" s="513"/>
      <c r="BT1444" s="513"/>
      <c r="BU1444" s="513"/>
      <c r="BV1444" s="513"/>
      <c r="BW1444" s="513"/>
      <c r="BX1444" s="513"/>
      <c r="BY1444" s="513"/>
      <c r="BZ1444" s="513"/>
      <c r="CA1444" s="513"/>
      <c r="CB1444" s="513"/>
      <c r="CC1444" s="1972"/>
      <c r="CD1444" s="1499"/>
      <c r="CE1444" s="1500"/>
      <c r="CF1444" s="1501"/>
      <c r="CG1444" s="1500"/>
      <c r="CH1444" s="1500"/>
      <c r="CI1444" s="1500"/>
      <c r="CJ1444" s="1976"/>
      <c r="CK1444" s="1519"/>
      <c r="CL1444" s="1509"/>
    </row>
    <row r="1445" spans="1:90" s="514" customFormat="1">
      <c r="A1445" s="511"/>
      <c r="B1445" s="512"/>
      <c r="C1445" s="1493"/>
      <c r="D1445" s="1493"/>
      <c r="E1445" s="1493"/>
      <c r="F1445" s="1493"/>
      <c r="G1445" s="1493"/>
      <c r="H1445" s="1530"/>
      <c r="I1445" s="1972"/>
      <c r="J1445" s="1542"/>
      <c r="K1445" s="513"/>
      <c r="L1445" s="513"/>
      <c r="M1445" s="513"/>
      <c r="N1445" s="513"/>
      <c r="O1445" s="513"/>
      <c r="P1445" s="513"/>
      <c r="Q1445" s="513"/>
      <c r="R1445" s="513"/>
      <c r="S1445" s="513"/>
      <c r="T1445" s="513"/>
      <c r="U1445" s="513"/>
      <c r="V1445" s="513"/>
      <c r="W1445" s="513"/>
      <c r="X1445" s="513"/>
      <c r="Y1445" s="513"/>
      <c r="Z1445" s="513"/>
      <c r="AA1445" s="513"/>
      <c r="AB1445" s="513"/>
      <c r="AC1445" s="513"/>
      <c r="AD1445" s="513"/>
      <c r="AE1445" s="513"/>
      <c r="AF1445" s="513"/>
      <c r="AG1445" s="513"/>
      <c r="AH1445" s="513"/>
      <c r="AI1445" s="513"/>
      <c r="AJ1445" s="513"/>
      <c r="AK1445" s="513"/>
      <c r="AL1445" s="513"/>
      <c r="AM1445" s="513"/>
      <c r="AN1445" s="513"/>
      <c r="AO1445" s="513"/>
      <c r="AP1445" s="513"/>
      <c r="AQ1445" s="513"/>
      <c r="AR1445" s="513"/>
      <c r="AS1445" s="513"/>
      <c r="AT1445" s="513"/>
      <c r="AU1445" s="513"/>
      <c r="AV1445" s="513"/>
      <c r="AW1445" s="513"/>
      <c r="AX1445" s="513"/>
      <c r="AY1445" s="513"/>
      <c r="AZ1445" s="513"/>
      <c r="BA1445" s="513"/>
      <c r="BB1445" s="513"/>
      <c r="BC1445" s="513"/>
      <c r="BD1445" s="513"/>
      <c r="BE1445" s="513"/>
      <c r="BF1445" s="513"/>
      <c r="BG1445" s="513"/>
      <c r="BH1445" s="513"/>
      <c r="BI1445" s="513"/>
      <c r="BJ1445" s="513"/>
      <c r="BK1445" s="513"/>
      <c r="BL1445" s="513"/>
      <c r="BM1445" s="513"/>
      <c r="BN1445" s="513"/>
      <c r="BO1445" s="513"/>
      <c r="BP1445" s="513"/>
      <c r="BQ1445" s="513"/>
      <c r="BR1445" s="513"/>
      <c r="BS1445" s="513"/>
      <c r="BT1445" s="513"/>
      <c r="BU1445" s="513"/>
      <c r="BV1445" s="513"/>
      <c r="BW1445" s="513"/>
      <c r="BX1445" s="513"/>
      <c r="BY1445" s="513"/>
      <c r="BZ1445" s="513"/>
      <c r="CA1445" s="513"/>
      <c r="CB1445" s="513"/>
      <c r="CC1445" s="1972"/>
      <c r="CD1445" s="1499"/>
      <c r="CE1445" s="1500"/>
      <c r="CF1445" s="1501"/>
      <c r="CG1445" s="1500"/>
      <c r="CH1445" s="1500"/>
      <c r="CI1445" s="1500"/>
      <c r="CJ1445" s="1976"/>
      <c r="CK1445" s="1519"/>
      <c r="CL1445" s="1509"/>
    </row>
    <row r="1446" spans="1:90" s="514" customFormat="1">
      <c r="A1446" s="511"/>
      <c r="B1446" s="512"/>
      <c r="C1446" s="1493"/>
      <c r="D1446" s="1493"/>
      <c r="E1446" s="1493"/>
      <c r="F1446" s="1493"/>
      <c r="G1446" s="1493"/>
      <c r="H1446" s="1530"/>
      <c r="I1446" s="1972"/>
      <c r="J1446" s="1542"/>
      <c r="K1446" s="513"/>
      <c r="L1446" s="513"/>
      <c r="M1446" s="513"/>
      <c r="N1446" s="513"/>
      <c r="O1446" s="513"/>
      <c r="P1446" s="513"/>
      <c r="Q1446" s="513"/>
      <c r="R1446" s="513"/>
      <c r="S1446" s="513"/>
      <c r="T1446" s="513"/>
      <c r="U1446" s="513"/>
      <c r="V1446" s="513"/>
      <c r="W1446" s="513"/>
      <c r="X1446" s="513"/>
      <c r="Y1446" s="513"/>
      <c r="Z1446" s="513"/>
      <c r="AA1446" s="513"/>
      <c r="AB1446" s="513"/>
      <c r="AC1446" s="513"/>
      <c r="AD1446" s="513"/>
      <c r="AE1446" s="513"/>
      <c r="AF1446" s="513"/>
      <c r="AG1446" s="513"/>
      <c r="AH1446" s="513"/>
      <c r="AI1446" s="513"/>
      <c r="AJ1446" s="513"/>
      <c r="AK1446" s="513"/>
      <c r="AL1446" s="513"/>
      <c r="AM1446" s="513"/>
      <c r="AN1446" s="513"/>
      <c r="AO1446" s="513"/>
      <c r="AP1446" s="513"/>
      <c r="AQ1446" s="513"/>
      <c r="AR1446" s="513"/>
      <c r="AS1446" s="513"/>
      <c r="AT1446" s="513"/>
      <c r="AU1446" s="513"/>
      <c r="AV1446" s="513"/>
      <c r="AW1446" s="513"/>
      <c r="AX1446" s="513"/>
      <c r="AY1446" s="513"/>
      <c r="AZ1446" s="513"/>
      <c r="BA1446" s="513"/>
      <c r="BB1446" s="513"/>
      <c r="BC1446" s="513"/>
      <c r="BD1446" s="513"/>
      <c r="BE1446" s="513"/>
      <c r="BF1446" s="513"/>
      <c r="BG1446" s="513"/>
      <c r="BH1446" s="513"/>
      <c r="BI1446" s="513"/>
      <c r="BJ1446" s="513"/>
      <c r="BK1446" s="513"/>
      <c r="BL1446" s="513"/>
      <c r="BM1446" s="513"/>
      <c r="BN1446" s="513"/>
      <c r="BO1446" s="513"/>
      <c r="BP1446" s="513"/>
      <c r="BQ1446" s="513"/>
      <c r="BR1446" s="513"/>
      <c r="BS1446" s="513"/>
      <c r="BT1446" s="513"/>
      <c r="BU1446" s="513"/>
      <c r="BV1446" s="513"/>
      <c r="BW1446" s="513"/>
      <c r="BX1446" s="513"/>
      <c r="BY1446" s="513"/>
      <c r="BZ1446" s="513"/>
      <c r="CA1446" s="513"/>
      <c r="CB1446" s="513"/>
      <c r="CC1446" s="1972"/>
      <c r="CD1446" s="1499"/>
      <c r="CE1446" s="1500"/>
      <c r="CF1446" s="1501"/>
      <c r="CG1446" s="1500"/>
      <c r="CH1446" s="1500"/>
      <c r="CI1446" s="1500"/>
      <c r="CJ1446" s="1976"/>
      <c r="CK1446" s="1519"/>
      <c r="CL1446" s="1509"/>
    </row>
    <row r="1447" spans="1:90" s="514" customFormat="1">
      <c r="A1447" s="511"/>
      <c r="B1447" s="512"/>
      <c r="C1447" s="1493"/>
      <c r="D1447" s="1493"/>
      <c r="E1447" s="1493"/>
      <c r="F1447" s="1493"/>
      <c r="G1447" s="1493"/>
      <c r="H1447" s="1530"/>
      <c r="I1447" s="1972"/>
      <c r="J1447" s="1542"/>
      <c r="K1447" s="513"/>
      <c r="L1447" s="513"/>
      <c r="M1447" s="513"/>
      <c r="N1447" s="513"/>
      <c r="O1447" s="513"/>
      <c r="P1447" s="513"/>
      <c r="Q1447" s="513"/>
      <c r="R1447" s="513"/>
      <c r="S1447" s="513"/>
      <c r="T1447" s="513"/>
      <c r="U1447" s="513"/>
      <c r="V1447" s="513"/>
      <c r="W1447" s="513"/>
      <c r="X1447" s="513"/>
      <c r="Y1447" s="513"/>
      <c r="Z1447" s="513"/>
      <c r="AA1447" s="513"/>
      <c r="AB1447" s="513"/>
      <c r="AC1447" s="513"/>
      <c r="AD1447" s="513"/>
      <c r="AE1447" s="513"/>
      <c r="AF1447" s="513"/>
      <c r="AG1447" s="513"/>
      <c r="AH1447" s="513"/>
      <c r="AI1447" s="513"/>
      <c r="AJ1447" s="513"/>
      <c r="AK1447" s="513"/>
      <c r="AL1447" s="513"/>
      <c r="AM1447" s="513"/>
      <c r="AN1447" s="513"/>
      <c r="AO1447" s="513"/>
      <c r="AP1447" s="513"/>
      <c r="AQ1447" s="513"/>
      <c r="AR1447" s="513"/>
      <c r="AS1447" s="513"/>
      <c r="AT1447" s="513"/>
      <c r="AU1447" s="513"/>
      <c r="AV1447" s="513"/>
      <c r="AW1447" s="513"/>
      <c r="AX1447" s="513"/>
      <c r="AY1447" s="513"/>
      <c r="AZ1447" s="513"/>
      <c r="BA1447" s="513"/>
      <c r="BB1447" s="513"/>
      <c r="BC1447" s="513"/>
      <c r="BD1447" s="513"/>
      <c r="BE1447" s="513"/>
      <c r="BF1447" s="513"/>
      <c r="BG1447" s="513"/>
      <c r="BH1447" s="513"/>
      <c r="BI1447" s="513"/>
      <c r="BJ1447" s="513"/>
      <c r="BK1447" s="513"/>
      <c r="BL1447" s="513"/>
      <c r="BM1447" s="513"/>
      <c r="BN1447" s="513"/>
      <c r="BO1447" s="513"/>
      <c r="BP1447" s="513"/>
      <c r="BQ1447" s="513"/>
      <c r="BR1447" s="513"/>
      <c r="BS1447" s="513"/>
      <c r="BT1447" s="513"/>
      <c r="BU1447" s="513"/>
      <c r="BV1447" s="513"/>
      <c r="BW1447" s="513"/>
      <c r="BX1447" s="513"/>
      <c r="BY1447" s="513"/>
      <c r="BZ1447" s="513"/>
      <c r="CA1447" s="513"/>
      <c r="CB1447" s="513"/>
      <c r="CC1447" s="1972"/>
      <c r="CD1447" s="1499"/>
      <c r="CE1447" s="1500"/>
      <c r="CF1447" s="1501"/>
      <c r="CG1447" s="1500"/>
      <c r="CH1447" s="1500"/>
      <c r="CI1447" s="1500"/>
      <c r="CJ1447" s="1976"/>
      <c r="CK1447" s="1519"/>
      <c r="CL1447" s="1509"/>
    </row>
    <row r="1448" spans="1:90" s="514" customFormat="1">
      <c r="A1448" s="511"/>
      <c r="B1448" s="512"/>
      <c r="C1448" s="1493"/>
      <c r="D1448" s="1493"/>
      <c r="E1448" s="1493"/>
      <c r="F1448" s="1493"/>
      <c r="G1448" s="1493"/>
      <c r="H1448" s="1530"/>
      <c r="I1448" s="1972"/>
      <c r="J1448" s="1542"/>
      <c r="K1448" s="513"/>
      <c r="L1448" s="513"/>
      <c r="M1448" s="513"/>
      <c r="N1448" s="513"/>
      <c r="O1448" s="513"/>
      <c r="P1448" s="513"/>
      <c r="Q1448" s="513"/>
      <c r="R1448" s="513"/>
      <c r="S1448" s="513"/>
      <c r="T1448" s="513"/>
      <c r="U1448" s="513"/>
      <c r="V1448" s="513"/>
      <c r="W1448" s="513"/>
      <c r="X1448" s="513"/>
      <c r="Y1448" s="513"/>
      <c r="Z1448" s="513"/>
      <c r="AA1448" s="513"/>
      <c r="AB1448" s="513"/>
      <c r="AC1448" s="513"/>
      <c r="AD1448" s="513"/>
      <c r="AE1448" s="513"/>
      <c r="AF1448" s="513"/>
      <c r="AG1448" s="513"/>
      <c r="AH1448" s="513"/>
      <c r="AI1448" s="513"/>
      <c r="AJ1448" s="513"/>
      <c r="AK1448" s="513"/>
      <c r="AL1448" s="513"/>
      <c r="AM1448" s="513"/>
      <c r="AN1448" s="513"/>
      <c r="AO1448" s="513"/>
      <c r="AP1448" s="513"/>
      <c r="AQ1448" s="513"/>
      <c r="AR1448" s="513"/>
      <c r="AS1448" s="513"/>
      <c r="AT1448" s="513"/>
      <c r="AU1448" s="513"/>
      <c r="AV1448" s="513"/>
      <c r="AW1448" s="513"/>
      <c r="AX1448" s="513"/>
      <c r="AY1448" s="513"/>
      <c r="AZ1448" s="513"/>
      <c r="BA1448" s="513"/>
      <c r="BB1448" s="513"/>
      <c r="BC1448" s="513"/>
      <c r="BD1448" s="513"/>
      <c r="BE1448" s="513"/>
      <c r="BF1448" s="513"/>
      <c r="BG1448" s="513"/>
      <c r="BH1448" s="513"/>
      <c r="BI1448" s="513"/>
      <c r="BJ1448" s="513"/>
      <c r="BK1448" s="513"/>
      <c r="BL1448" s="513"/>
      <c r="BM1448" s="513"/>
      <c r="BN1448" s="513"/>
      <c r="BO1448" s="513"/>
      <c r="BP1448" s="513"/>
      <c r="BQ1448" s="513"/>
      <c r="BR1448" s="513"/>
      <c r="BS1448" s="513"/>
      <c r="BT1448" s="513"/>
      <c r="BU1448" s="513"/>
      <c r="BV1448" s="513"/>
      <c r="BW1448" s="513"/>
      <c r="BX1448" s="513"/>
      <c r="BY1448" s="513"/>
      <c r="BZ1448" s="513"/>
      <c r="CA1448" s="513"/>
      <c r="CB1448" s="513"/>
      <c r="CC1448" s="1972"/>
      <c r="CD1448" s="1499"/>
      <c r="CE1448" s="1500"/>
      <c r="CF1448" s="1501"/>
      <c r="CG1448" s="1500"/>
      <c r="CH1448" s="1500"/>
      <c r="CI1448" s="1500"/>
      <c r="CJ1448" s="1976"/>
      <c r="CK1448" s="1519"/>
      <c r="CL1448" s="1509"/>
    </row>
    <row r="1449" spans="1:90" s="514" customFormat="1">
      <c r="A1449" s="511"/>
      <c r="B1449" s="512"/>
      <c r="C1449" s="1493"/>
      <c r="D1449" s="1493"/>
      <c r="E1449" s="1493"/>
      <c r="F1449" s="1493"/>
      <c r="G1449" s="1493"/>
      <c r="H1449" s="1530"/>
      <c r="I1449" s="1972"/>
      <c r="J1449" s="1542"/>
      <c r="K1449" s="513"/>
      <c r="L1449" s="513"/>
      <c r="M1449" s="513"/>
      <c r="N1449" s="513"/>
      <c r="O1449" s="513"/>
      <c r="P1449" s="513"/>
      <c r="Q1449" s="513"/>
      <c r="R1449" s="513"/>
      <c r="S1449" s="513"/>
      <c r="T1449" s="513"/>
      <c r="U1449" s="513"/>
      <c r="V1449" s="513"/>
      <c r="W1449" s="513"/>
      <c r="X1449" s="513"/>
      <c r="Y1449" s="513"/>
      <c r="Z1449" s="513"/>
      <c r="AA1449" s="513"/>
      <c r="AB1449" s="513"/>
      <c r="AC1449" s="513"/>
      <c r="AD1449" s="513"/>
      <c r="AE1449" s="513"/>
      <c r="AF1449" s="513"/>
      <c r="AG1449" s="513"/>
      <c r="AH1449" s="513"/>
      <c r="AI1449" s="513"/>
      <c r="AJ1449" s="513"/>
      <c r="AK1449" s="513"/>
      <c r="AL1449" s="513"/>
      <c r="AM1449" s="513"/>
      <c r="AN1449" s="513"/>
      <c r="AO1449" s="513"/>
      <c r="AP1449" s="513"/>
      <c r="AQ1449" s="513"/>
      <c r="AR1449" s="513"/>
      <c r="AS1449" s="513"/>
      <c r="AT1449" s="513"/>
      <c r="AU1449" s="513"/>
      <c r="AV1449" s="513"/>
      <c r="AW1449" s="513"/>
      <c r="AX1449" s="513"/>
      <c r="AY1449" s="513"/>
      <c r="AZ1449" s="513"/>
      <c r="BA1449" s="513"/>
      <c r="BB1449" s="513"/>
      <c r="BC1449" s="513"/>
      <c r="BD1449" s="513"/>
      <c r="BE1449" s="513"/>
      <c r="BF1449" s="513"/>
      <c r="BG1449" s="513"/>
      <c r="BH1449" s="513"/>
      <c r="BI1449" s="513"/>
      <c r="BJ1449" s="513"/>
      <c r="BK1449" s="513"/>
      <c r="BL1449" s="513"/>
      <c r="BM1449" s="513"/>
      <c r="BN1449" s="513"/>
      <c r="BO1449" s="513"/>
      <c r="BP1449" s="513"/>
      <c r="BQ1449" s="513"/>
      <c r="BR1449" s="513"/>
      <c r="BS1449" s="513"/>
      <c r="BT1449" s="513"/>
      <c r="BU1449" s="513"/>
      <c r="BV1449" s="513"/>
      <c r="BW1449" s="513"/>
      <c r="BX1449" s="513"/>
      <c r="BY1449" s="513"/>
      <c r="BZ1449" s="513"/>
      <c r="CA1449" s="513"/>
      <c r="CB1449" s="513"/>
      <c r="CC1449" s="1972"/>
      <c r="CD1449" s="1499"/>
      <c r="CE1449" s="1500"/>
      <c r="CF1449" s="1501"/>
      <c r="CG1449" s="1500"/>
      <c r="CH1449" s="1500"/>
      <c r="CI1449" s="1500"/>
      <c r="CJ1449" s="1976"/>
      <c r="CK1449" s="1519"/>
      <c r="CL1449" s="1509"/>
    </row>
    <row r="1450" spans="1:90" s="514" customFormat="1">
      <c r="A1450" s="511"/>
      <c r="B1450" s="512"/>
      <c r="C1450" s="1493"/>
      <c r="D1450" s="1493"/>
      <c r="E1450" s="1493"/>
      <c r="F1450" s="1493"/>
      <c r="G1450" s="1493"/>
      <c r="H1450" s="1530"/>
      <c r="I1450" s="1972"/>
      <c r="J1450" s="1542"/>
      <c r="K1450" s="513"/>
      <c r="L1450" s="513"/>
      <c r="M1450" s="513"/>
      <c r="N1450" s="513"/>
      <c r="O1450" s="513"/>
      <c r="P1450" s="513"/>
      <c r="Q1450" s="513"/>
      <c r="R1450" s="513"/>
      <c r="S1450" s="513"/>
      <c r="T1450" s="513"/>
      <c r="U1450" s="513"/>
      <c r="V1450" s="513"/>
      <c r="W1450" s="513"/>
      <c r="X1450" s="513"/>
      <c r="Y1450" s="513"/>
      <c r="Z1450" s="513"/>
      <c r="AA1450" s="513"/>
      <c r="AB1450" s="513"/>
      <c r="AC1450" s="513"/>
      <c r="AD1450" s="513"/>
      <c r="AE1450" s="513"/>
      <c r="AF1450" s="513"/>
      <c r="AG1450" s="513"/>
      <c r="AH1450" s="513"/>
      <c r="AI1450" s="513"/>
      <c r="AJ1450" s="513"/>
      <c r="AK1450" s="513"/>
      <c r="AL1450" s="513"/>
      <c r="AM1450" s="513"/>
      <c r="AN1450" s="513"/>
      <c r="AO1450" s="513"/>
      <c r="AP1450" s="513"/>
      <c r="AQ1450" s="513"/>
      <c r="AR1450" s="513"/>
      <c r="AS1450" s="513"/>
      <c r="AT1450" s="513"/>
      <c r="AU1450" s="513"/>
      <c r="AV1450" s="513"/>
      <c r="AW1450" s="513"/>
      <c r="AX1450" s="513"/>
      <c r="AY1450" s="513"/>
      <c r="AZ1450" s="513"/>
      <c r="BA1450" s="513"/>
      <c r="BB1450" s="513"/>
      <c r="BC1450" s="513"/>
      <c r="BD1450" s="513"/>
      <c r="BE1450" s="513"/>
      <c r="BF1450" s="513"/>
      <c r="BG1450" s="513"/>
      <c r="BH1450" s="513"/>
      <c r="BI1450" s="513"/>
      <c r="BJ1450" s="513"/>
      <c r="BK1450" s="513"/>
      <c r="BL1450" s="513"/>
      <c r="BM1450" s="513"/>
      <c r="BN1450" s="513"/>
      <c r="BO1450" s="513"/>
      <c r="BP1450" s="513"/>
      <c r="BQ1450" s="513"/>
      <c r="BR1450" s="513"/>
      <c r="BS1450" s="513"/>
      <c r="BT1450" s="513"/>
      <c r="BU1450" s="513"/>
      <c r="BV1450" s="513"/>
      <c r="BW1450" s="513"/>
      <c r="BX1450" s="513"/>
      <c r="BY1450" s="513"/>
      <c r="BZ1450" s="513"/>
      <c r="CA1450" s="513"/>
      <c r="CB1450" s="513"/>
      <c r="CC1450" s="1972"/>
      <c r="CD1450" s="1499"/>
      <c r="CE1450" s="1500"/>
      <c r="CF1450" s="1501"/>
      <c r="CG1450" s="1500"/>
      <c r="CH1450" s="1500"/>
      <c r="CI1450" s="1500"/>
      <c r="CJ1450" s="1976"/>
      <c r="CK1450" s="1519"/>
      <c r="CL1450" s="1509"/>
    </row>
    <row r="1451" spans="1:90" s="514" customFormat="1">
      <c r="A1451" s="511"/>
      <c r="B1451" s="512"/>
      <c r="C1451" s="1493"/>
      <c r="D1451" s="1493"/>
      <c r="E1451" s="1493"/>
      <c r="F1451" s="1493"/>
      <c r="G1451" s="1493"/>
      <c r="H1451" s="1530"/>
      <c r="I1451" s="1972"/>
      <c r="J1451" s="1542"/>
      <c r="K1451" s="513"/>
      <c r="L1451" s="513"/>
      <c r="M1451" s="513"/>
      <c r="N1451" s="513"/>
      <c r="O1451" s="513"/>
      <c r="P1451" s="513"/>
      <c r="Q1451" s="513"/>
      <c r="R1451" s="513"/>
      <c r="S1451" s="513"/>
      <c r="T1451" s="513"/>
      <c r="U1451" s="513"/>
      <c r="V1451" s="513"/>
      <c r="W1451" s="513"/>
      <c r="X1451" s="513"/>
      <c r="Y1451" s="513"/>
      <c r="Z1451" s="513"/>
      <c r="AA1451" s="513"/>
      <c r="AB1451" s="513"/>
      <c r="AC1451" s="513"/>
      <c r="AD1451" s="513"/>
      <c r="AE1451" s="513"/>
      <c r="AF1451" s="513"/>
      <c r="AG1451" s="513"/>
      <c r="AH1451" s="513"/>
      <c r="AI1451" s="513"/>
      <c r="AJ1451" s="513"/>
      <c r="AK1451" s="513"/>
      <c r="AL1451" s="513"/>
      <c r="AM1451" s="513"/>
      <c r="AN1451" s="513"/>
      <c r="AO1451" s="513"/>
      <c r="AP1451" s="513"/>
      <c r="AQ1451" s="513"/>
      <c r="AR1451" s="513"/>
      <c r="AS1451" s="513"/>
      <c r="AT1451" s="513"/>
      <c r="AU1451" s="513"/>
      <c r="AV1451" s="513"/>
      <c r="AW1451" s="513"/>
      <c r="AX1451" s="513"/>
      <c r="AY1451" s="513"/>
      <c r="AZ1451" s="513"/>
      <c r="BA1451" s="513"/>
      <c r="BB1451" s="513"/>
      <c r="BC1451" s="513"/>
      <c r="BD1451" s="513"/>
      <c r="BE1451" s="513"/>
      <c r="BF1451" s="513"/>
      <c r="BG1451" s="513"/>
      <c r="BH1451" s="513"/>
      <c r="BI1451" s="513"/>
      <c r="BJ1451" s="513"/>
      <c r="BK1451" s="513"/>
      <c r="BL1451" s="513"/>
      <c r="BM1451" s="513"/>
      <c r="BN1451" s="513"/>
      <c r="BO1451" s="513"/>
      <c r="BP1451" s="513"/>
      <c r="BQ1451" s="513"/>
      <c r="BR1451" s="513"/>
      <c r="BS1451" s="513"/>
      <c r="BT1451" s="513"/>
      <c r="BU1451" s="513"/>
      <c r="BV1451" s="513"/>
      <c r="BW1451" s="513"/>
      <c r="BX1451" s="513"/>
      <c r="BY1451" s="513"/>
      <c r="BZ1451" s="513"/>
      <c r="CA1451" s="513"/>
      <c r="CB1451" s="513"/>
      <c r="CC1451" s="1972"/>
      <c r="CD1451" s="1499"/>
      <c r="CE1451" s="1500"/>
      <c r="CF1451" s="1501"/>
      <c r="CG1451" s="1500"/>
      <c r="CH1451" s="1500"/>
      <c r="CI1451" s="1500"/>
      <c r="CJ1451" s="1976"/>
      <c r="CK1451" s="1519"/>
      <c r="CL1451" s="1509"/>
    </row>
    <row r="1452" spans="1:90" s="514" customFormat="1">
      <c r="A1452" s="511"/>
      <c r="B1452" s="512"/>
      <c r="C1452" s="1493"/>
      <c r="D1452" s="1493"/>
      <c r="E1452" s="1493"/>
      <c r="F1452" s="1493"/>
      <c r="G1452" s="1493"/>
      <c r="H1452" s="1530"/>
      <c r="I1452" s="1972"/>
      <c r="J1452" s="1542"/>
      <c r="K1452" s="513"/>
      <c r="L1452" s="513"/>
      <c r="M1452" s="513"/>
      <c r="N1452" s="513"/>
      <c r="O1452" s="513"/>
      <c r="P1452" s="513"/>
      <c r="Q1452" s="513"/>
      <c r="R1452" s="513"/>
      <c r="S1452" s="513"/>
      <c r="T1452" s="513"/>
      <c r="U1452" s="513"/>
      <c r="V1452" s="513"/>
      <c r="W1452" s="513"/>
      <c r="X1452" s="513"/>
      <c r="Y1452" s="513"/>
      <c r="Z1452" s="513"/>
      <c r="AA1452" s="513"/>
      <c r="AB1452" s="513"/>
      <c r="AC1452" s="513"/>
      <c r="AD1452" s="513"/>
      <c r="AE1452" s="513"/>
      <c r="AF1452" s="513"/>
      <c r="AG1452" s="513"/>
      <c r="AH1452" s="513"/>
      <c r="AI1452" s="513"/>
      <c r="AJ1452" s="513"/>
      <c r="AK1452" s="513"/>
      <c r="AL1452" s="513"/>
      <c r="AM1452" s="513"/>
      <c r="AN1452" s="513"/>
      <c r="AO1452" s="513"/>
      <c r="AP1452" s="513"/>
      <c r="AQ1452" s="513"/>
      <c r="AR1452" s="513"/>
      <c r="AS1452" s="513"/>
      <c r="AT1452" s="513"/>
      <c r="AU1452" s="513"/>
      <c r="AV1452" s="513"/>
      <c r="AW1452" s="513"/>
      <c r="AX1452" s="513"/>
      <c r="AY1452" s="513"/>
      <c r="AZ1452" s="513"/>
      <c r="BA1452" s="513"/>
      <c r="BB1452" s="513"/>
      <c r="BC1452" s="513"/>
      <c r="BD1452" s="513"/>
      <c r="BE1452" s="513"/>
      <c r="BF1452" s="513"/>
      <c r="BG1452" s="513"/>
      <c r="BH1452" s="513"/>
      <c r="BI1452" s="513"/>
      <c r="BJ1452" s="513"/>
      <c r="BK1452" s="513"/>
      <c r="BL1452" s="513"/>
      <c r="BM1452" s="513"/>
      <c r="BN1452" s="513"/>
      <c r="BO1452" s="513"/>
      <c r="BP1452" s="513"/>
      <c r="BQ1452" s="513"/>
      <c r="BR1452" s="513"/>
      <c r="BS1452" s="513"/>
      <c r="BT1452" s="513"/>
      <c r="BU1452" s="513"/>
      <c r="BV1452" s="513"/>
      <c r="BW1452" s="513"/>
      <c r="BX1452" s="513"/>
      <c r="BY1452" s="513"/>
      <c r="BZ1452" s="513"/>
      <c r="CA1452" s="513"/>
      <c r="CB1452" s="513"/>
      <c r="CC1452" s="1972"/>
      <c r="CD1452" s="1499"/>
      <c r="CE1452" s="1500"/>
      <c r="CF1452" s="1501"/>
      <c r="CG1452" s="1500"/>
      <c r="CH1452" s="1500"/>
      <c r="CI1452" s="1500"/>
      <c r="CJ1452" s="1976"/>
      <c r="CK1452" s="1519"/>
      <c r="CL1452" s="1509"/>
    </row>
    <row r="1453" spans="1:90" s="514" customFormat="1">
      <c r="A1453" s="511"/>
      <c r="B1453" s="512"/>
      <c r="C1453" s="1493"/>
      <c r="D1453" s="1493"/>
      <c r="E1453" s="1493"/>
      <c r="F1453" s="1493"/>
      <c r="G1453" s="1493"/>
      <c r="H1453" s="1530"/>
      <c r="I1453" s="1972"/>
      <c r="J1453" s="1542"/>
      <c r="K1453" s="513"/>
      <c r="L1453" s="513"/>
      <c r="M1453" s="513"/>
      <c r="N1453" s="513"/>
      <c r="O1453" s="513"/>
      <c r="P1453" s="513"/>
      <c r="Q1453" s="513"/>
      <c r="R1453" s="513"/>
      <c r="S1453" s="513"/>
      <c r="T1453" s="513"/>
      <c r="U1453" s="513"/>
      <c r="V1453" s="513"/>
      <c r="W1453" s="513"/>
      <c r="X1453" s="513"/>
      <c r="Y1453" s="513"/>
      <c r="Z1453" s="513"/>
      <c r="AA1453" s="513"/>
      <c r="AB1453" s="513"/>
      <c r="AC1453" s="513"/>
      <c r="AD1453" s="513"/>
      <c r="AE1453" s="513"/>
      <c r="AF1453" s="513"/>
      <c r="AG1453" s="513"/>
      <c r="AH1453" s="513"/>
      <c r="AI1453" s="513"/>
      <c r="AJ1453" s="513"/>
      <c r="AK1453" s="513"/>
      <c r="AL1453" s="513"/>
      <c r="AM1453" s="513"/>
      <c r="AN1453" s="513"/>
      <c r="AO1453" s="513"/>
      <c r="AP1453" s="513"/>
      <c r="AQ1453" s="513"/>
      <c r="AR1453" s="513"/>
      <c r="AS1453" s="513"/>
      <c r="AT1453" s="513"/>
      <c r="AU1453" s="513"/>
      <c r="AV1453" s="513"/>
      <c r="AW1453" s="513"/>
      <c r="AX1453" s="513"/>
      <c r="AY1453" s="513"/>
      <c r="AZ1453" s="513"/>
      <c r="BA1453" s="513"/>
      <c r="BB1453" s="513"/>
      <c r="BC1453" s="513"/>
      <c r="BD1453" s="513"/>
      <c r="BE1453" s="513"/>
      <c r="BF1453" s="513"/>
      <c r="BG1453" s="513"/>
      <c r="BH1453" s="513"/>
      <c r="BI1453" s="513"/>
      <c r="BJ1453" s="513"/>
      <c r="BK1453" s="513"/>
      <c r="BL1453" s="513"/>
      <c r="BM1453" s="513"/>
      <c r="BN1453" s="513"/>
      <c r="BO1453" s="513"/>
      <c r="BP1453" s="513"/>
      <c r="BQ1453" s="513"/>
      <c r="BR1453" s="513"/>
      <c r="BS1453" s="513"/>
      <c r="BT1453" s="513"/>
      <c r="BU1453" s="513"/>
      <c r="BV1453" s="513"/>
      <c r="BW1453" s="513"/>
      <c r="BX1453" s="513"/>
      <c r="BY1453" s="513"/>
      <c r="BZ1453" s="513"/>
      <c r="CA1453" s="513"/>
      <c r="CB1453" s="513"/>
      <c r="CC1453" s="1972"/>
      <c r="CD1453" s="1499"/>
      <c r="CE1453" s="1500"/>
      <c r="CF1453" s="1501"/>
      <c r="CG1453" s="1500"/>
      <c r="CH1453" s="1500"/>
      <c r="CI1453" s="1500"/>
      <c r="CJ1453" s="1976"/>
      <c r="CK1453" s="1519"/>
      <c r="CL1453" s="1509"/>
    </row>
    <row r="1454" spans="1:90" s="514" customFormat="1">
      <c r="A1454" s="511"/>
      <c r="B1454" s="512"/>
      <c r="C1454" s="1493"/>
      <c r="D1454" s="1493"/>
      <c r="E1454" s="1493"/>
      <c r="F1454" s="1493"/>
      <c r="G1454" s="1493"/>
      <c r="H1454" s="1530"/>
      <c r="I1454" s="1972"/>
      <c r="J1454" s="1542"/>
      <c r="K1454" s="513"/>
      <c r="L1454" s="513"/>
      <c r="M1454" s="513"/>
      <c r="N1454" s="513"/>
      <c r="O1454" s="513"/>
      <c r="P1454" s="513"/>
      <c r="Q1454" s="513"/>
      <c r="R1454" s="513"/>
      <c r="S1454" s="513"/>
      <c r="T1454" s="513"/>
      <c r="U1454" s="513"/>
      <c r="V1454" s="513"/>
      <c r="W1454" s="513"/>
      <c r="X1454" s="513"/>
      <c r="Y1454" s="513"/>
      <c r="Z1454" s="513"/>
      <c r="AA1454" s="513"/>
      <c r="AB1454" s="513"/>
      <c r="AC1454" s="513"/>
      <c r="AD1454" s="513"/>
      <c r="AE1454" s="513"/>
      <c r="AF1454" s="513"/>
      <c r="AG1454" s="513"/>
      <c r="AH1454" s="513"/>
      <c r="AI1454" s="513"/>
      <c r="AJ1454" s="513"/>
      <c r="AK1454" s="513"/>
      <c r="AL1454" s="513"/>
      <c r="AM1454" s="513"/>
      <c r="AN1454" s="513"/>
      <c r="AO1454" s="513"/>
      <c r="AP1454" s="513"/>
      <c r="AQ1454" s="513"/>
      <c r="AR1454" s="513"/>
      <c r="AS1454" s="513"/>
      <c r="AT1454" s="513"/>
      <c r="AU1454" s="513"/>
      <c r="AV1454" s="513"/>
      <c r="AW1454" s="513"/>
      <c r="AX1454" s="513"/>
      <c r="AY1454" s="513"/>
      <c r="AZ1454" s="513"/>
      <c r="BA1454" s="513"/>
      <c r="BB1454" s="513"/>
      <c r="BC1454" s="513"/>
      <c r="BD1454" s="513"/>
      <c r="BE1454" s="513"/>
      <c r="BF1454" s="513"/>
      <c r="BG1454" s="513"/>
      <c r="BH1454" s="513"/>
      <c r="BI1454" s="513"/>
      <c r="BJ1454" s="513"/>
      <c r="BK1454" s="513"/>
      <c r="BL1454" s="513"/>
      <c r="BM1454" s="513"/>
      <c r="BN1454" s="513"/>
      <c r="BO1454" s="513"/>
      <c r="BP1454" s="513"/>
      <c r="BQ1454" s="513"/>
      <c r="BR1454" s="513"/>
      <c r="BS1454" s="513"/>
      <c r="BT1454" s="513"/>
      <c r="BU1454" s="513"/>
      <c r="BV1454" s="513"/>
      <c r="BW1454" s="513"/>
      <c r="BX1454" s="513"/>
      <c r="BY1454" s="513"/>
      <c r="BZ1454" s="513"/>
      <c r="CA1454" s="513"/>
      <c r="CB1454" s="513"/>
      <c r="CC1454" s="1972"/>
      <c r="CD1454" s="1499"/>
      <c r="CE1454" s="1500"/>
      <c r="CF1454" s="1501"/>
      <c r="CG1454" s="1500"/>
      <c r="CH1454" s="1500"/>
      <c r="CI1454" s="1500"/>
      <c r="CJ1454" s="1976"/>
      <c r="CK1454" s="1519"/>
      <c r="CL1454" s="1509"/>
    </row>
    <row r="1455" spans="1:90" s="514" customFormat="1">
      <c r="A1455" s="511"/>
      <c r="B1455" s="512"/>
      <c r="C1455" s="1493"/>
      <c r="D1455" s="1493"/>
      <c r="E1455" s="1493"/>
      <c r="F1455" s="1493"/>
      <c r="G1455" s="1493"/>
      <c r="H1455" s="1530"/>
      <c r="I1455" s="1972"/>
      <c r="J1455" s="1542"/>
      <c r="K1455" s="513"/>
      <c r="L1455" s="513"/>
      <c r="M1455" s="513"/>
      <c r="N1455" s="513"/>
      <c r="O1455" s="513"/>
      <c r="P1455" s="513"/>
      <c r="Q1455" s="513"/>
      <c r="R1455" s="513"/>
      <c r="S1455" s="513"/>
      <c r="T1455" s="513"/>
      <c r="U1455" s="513"/>
      <c r="V1455" s="513"/>
      <c r="W1455" s="513"/>
      <c r="X1455" s="513"/>
      <c r="Y1455" s="513"/>
      <c r="Z1455" s="513"/>
      <c r="AA1455" s="513"/>
      <c r="AB1455" s="513"/>
      <c r="AC1455" s="513"/>
      <c r="AD1455" s="513"/>
      <c r="AE1455" s="513"/>
      <c r="AF1455" s="513"/>
      <c r="AG1455" s="513"/>
      <c r="AH1455" s="513"/>
      <c r="AI1455" s="513"/>
      <c r="AJ1455" s="513"/>
      <c r="AK1455" s="513"/>
      <c r="AL1455" s="513"/>
      <c r="AM1455" s="513"/>
      <c r="AN1455" s="513"/>
      <c r="AO1455" s="513"/>
      <c r="AP1455" s="513"/>
      <c r="AQ1455" s="513"/>
      <c r="AR1455" s="513"/>
      <c r="AS1455" s="513"/>
      <c r="AT1455" s="513"/>
      <c r="AU1455" s="513"/>
      <c r="AV1455" s="513"/>
      <c r="AW1455" s="513"/>
      <c r="AX1455" s="513"/>
      <c r="AY1455" s="513"/>
      <c r="AZ1455" s="513"/>
      <c r="BA1455" s="513"/>
      <c r="BB1455" s="513"/>
      <c r="BC1455" s="513"/>
      <c r="BD1455" s="513"/>
      <c r="BE1455" s="513"/>
      <c r="BF1455" s="513"/>
      <c r="BG1455" s="513"/>
      <c r="BH1455" s="513"/>
      <c r="BI1455" s="513"/>
      <c r="BJ1455" s="513"/>
      <c r="BK1455" s="513"/>
      <c r="BL1455" s="513"/>
      <c r="BM1455" s="513"/>
      <c r="BN1455" s="513"/>
      <c r="BO1455" s="513"/>
      <c r="BP1455" s="513"/>
      <c r="BQ1455" s="513"/>
      <c r="BR1455" s="513"/>
      <c r="BS1455" s="513"/>
      <c r="BT1455" s="513"/>
      <c r="BU1455" s="513"/>
      <c r="BV1455" s="513"/>
      <c r="BW1455" s="513"/>
      <c r="BX1455" s="513"/>
      <c r="BY1455" s="513"/>
      <c r="BZ1455" s="513"/>
      <c r="CA1455" s="513"/>
      <c r="CB1455" s="513"/>
      <c r="CC1455" s="1972"/>
      <c r="CD1455" s="1499"/>
      <c r="CE1455" s="1500"/>
      <c r="CF1455" s="1501"/>
      <c r="CG1455" s="1500"/>
      <c r="CH1455" s="1500"/>
      <c r="CI1455" s="1500"/>
      <c r="CJ1455" s="1976"/>
      <c r="CK1455" s="1519"/>
      <c r="CL1455" s="1509"/>
    </row>
    <row r="1456" spans="1:90" s="514" customFormat="1">
      <c r="A1456" s="511"/>
      <c r="B1456" s="512"/>
      <c r="C1456" s="1493"/>
      <c r="D1456" s="1493"/>
      <c r="E1456" s="1493"/>
      <c r="F1456" s="1493"/>
      <c r="G1456" s="1493"/>
      <c r="H1456" s="1530"/>
      <c r="I1456" s="1972"/>
      <c r="J1456" s="1542"/>
      <c r="K1456" s="513"/>
      <c r="L1456" s="513"/>
      <c r="M1456" s="513"/>
      <c r="N1456" s="513"/>
      <c r="O1456" s="513"/>
      <c r="P1456" s="513"/>
      <c r="Q1456" s="513"/>
      <c r="R1456" s="513"/>
      <c r="S1456" s="513"/>
      <c r="T1456" s="513"/>
      <c r="U1456" s="513"/>
      <c r="V1456" s="513"/>
      <c r="W1456" s="513"/>
      <c r="X1456" s="513"/>
      <c r="Y1456" s="513"/>
      <c r="Z1456" s="513"/>
      <c r="AA1456" s="513"/>
      <c r="AB1456" s="513"/>
      <c r="AC1456" s="513"/>
      <c r="AD1456" s="513"/>
      <c r="AE1456" s="513"/>
      <c r="AF1456" s="513"/>
      <c r="AG1456" s="513"/>
      <c r="AH1456" s="513"/>
      <c r="AI1456" s="513"/>
      <c r="AJ1456" s="513"/>
      <c r="AK1456" s="513"/>
      <c r="AL1456" s="513"/>
      <c r="AM1456" s="513"/>
      <c r="AN1456" s="513"/>
      <c r="AO1456" s="513"/>
      <c r="AP1456" s="513"/>
      <c r="AQ1456" s="513"/>
      <c r="AR1456" s="513"/>
      <c r="AS1456" s="513"/>
      <c r="AT1456" s="513"/>
      <c r="AU1456" s="513"/>
      <c r="AV1456" s="513"/>
      <c r="AW1456" s="513"/>
      <c r="AX1456" s="513"/>
      <c r="AY1456" s="513"/>
      <c r="AZ1456" s="513"/>
      <c r="BA1456" s="513"/>
      <c r="BB1456" s="513"/>
      <c r="BC1456" s="513"/>
      <c r="BD1456" s="513"/>
      <c r="BE1456" s="513"/>
      <c r="BF1456" s="513"/>
      <c r="BG1456" s="513"/>
      <c r="BH1456" s="513"/>
      <c r="BI1456" s="513"/>
      <c r="BJ1456" s="513"/>
      <c r="BK1456" s="513"/>
      <c r="BL1456" s="513"/>
      <c r="BM1456" s="513"/>
      <c r="BN1456" s="513"/>
      <c r="BO1456" s="513"/>
      <c r="BP1456" s="513"/>
      <c r="BQ1456" s="513"/>
      <c r="BR1456" s="513"/>
      <c r="BS1456" s="513"/>
      <c r="BT1456" s="513"/>
      <c r="BU1456" s="513"/>
      <c r="BV1456" s="513"/>
      <c r="BW1456" s="513"/>
      <c r="BX1456" s="513"/>
      <c r="BY1456" s="513"/>
      <c r="BZ1456" s="513"/>
      <c r="CA1456" s="513"/>
      <c r="CB1456" s="513"/>
      <c r="CC1456" s="1972"/>
      <c r="CD1456" s="1499"/>
      <c r="CE1456" s="1500"/>
      <c r="CF1456" s="1501"/>
      <c r="CG1456" s="1500"/>
      <c r="CH1456" s="1500"/>
      <c r="CI1456" s="1500"/>
      <c r="CJ1456" s="1976"/>
      <c r="CK1456" s="1519"/>
      <c r="CL1456" s="1509"/>
    </row>
    <row r="1457" spans="1:90" s="514" customFormat="1">
      <c r="A1457" s="511"/>
      <c r="B1457" s="512"/>
      <c r="C1457" s="1493"/>
      <c r="D1457" s="1493"/>
      <c r="E1457" s="1493"/>
      <c r="F1457" s="1493"/>
      <c r="G1457" s="1493"/>
      <c r="H1457" s="1530"/>
      <c r="I1457" s="1972"/>
      <c r="J1457" s="1542"/>
      <c r="K1457" s="513"/>
      <c r="L1457" s="513"/>
      <c r="M1457" s="513"/>
      <c r="N1457" s="513"/>
      <c r="O1457" s="513"/>
      <c r="P1457" s="513"/>
      <c r="Q1457" s="513"/>
      <c r="R1457" s="513"/>
      <c r="S1457" s="513"/>
      <c r="T1457" s="513"/>
      <c r="U1457" s="513"/>
      <c r="V1457" s="513"/>
      <c r="W1457" s="513"/>
      <c r="X1457" s="513"/>
      <c r="Y1457" s="513"/>
      <c r="Z1457" s="513"/>
      <c r="AA1457" s="513"/>
      <c r="AB1457" s="513"/>
      <c r="AC1457" s="513"/>
      <c r="AD1457" s="513"/>
      <c r="AE1457" s="513"/>
      <c r="AF1457" s="513"/>
      <c r="AG1457" s="513"/>
      <c r="AH1457" s="513"/>
      <c r="AI1457" s="513"/>
      <c r="AJ1457" s="513"/>
      <c r="AK1457" s="513"/>
      <c r="AL1457" s="513"/>
      <c r="AM1457" s="513"/>
      <c r="AN1457" s="513"/>
      <c r="AO1457" s="513"/>
      <c r="AP1457" s="513"/>
      <c r="AQ1457" s="513"/>
      <c r="AR1457" s="513"/>
      <c r="AS1457" s="513"/>
      <c r="AT1457" s="513"/>
      <c r="AU1457" s="513"/>
      <c r="AV1457" s="513"/>
      <c r="AW1457" s="513"/>
      <c r="AX1457" s="513"/>
      <c r="AY1457" s="513"/>
      <c r="AZ1457" s="513"/>
      <c r="BA1457" s="513"/>
      <c r="BB1457" s="513"/>
      <c r="BC1457" s="513"/>
      <c r="BD1457" s="513"/>
      <c r="BE1457" s="513"/>
      <c r="BF1457" s="513"/>
      <c r="BG1457" s="513"/>
      <c r="BH1457" s="513"/>
      <c r="BI1457" s="513"/>
      <c r="BJ1457" s="513"/>
      <c r="BK1457" s="513"/>
      <c r="BL1457" s="513"/>
      <c r="BM1457" s="513"/>
      <c r="BN1457" s="513"/>
      <c r="BO1457" s="513"/>
      <c r="BP1457" s="513"/>
      <c r="BQ1457" s="513"/>
      <c r="BR1457" s="513"/>
      <c r="BS1457" s="513"/>
      <c r="BT1457" s="513"/>
      <c r="BU1457" s="513"/>
      <c r="BV1457" s="513"/>
      <c r="BW1457" s="513"/>
      <c r="BX1457" s="513"/>
      <c r="BY1457" s="513"/>
      <c r="BZ1457" s="513"/>
      <c r="CA1457" s="513"/>
      <c r="CB1457" s="513"/>
      <c r="CC1457" s="1972"/>
      <c r="CD1457" s="1499"/>
      <c r="CE1457" s="1500"/>
      <c r="CF1457" s="1501"/>
      <c r="CG1457" s="1500"/>
      <c r="CH1457" s="1500"/>
      <c r="CI1457" s="1500"/>
      <c r="CJ1457" s="1976"/>
      <c r="CK1457" s="1519"/>
      <c r="CL1457" s="1509"/>
    </row>
    <row r="1458" spans="1:90" s="514" customFormat="1">
      <c r="A1458" s="511"/>
      <c r="B1458" s="512"/>
      <c r="C1458" s="1493"/>
      <c r="D1458" s="1493"/>
      <c r="E1458" s="1493"/>
      <c r="F1458" s="1493"/>
      <c r="G1458" s="1493"/>
      <c r="H1458" s="1530"/>
      <c r="I1458" s="1972"/>
      <c r="J1458" s="1542"/>
      <c r="K1458" s="513"/>
      <c r="L1458" s="513"/>
      <c r="M1458" s="513"/>
      <c r="N1458" s="513"/>
      <c r="O1458" s="513"/>
      <c r="P1458" s="513"/>
      <c r="Q1458" s="513"/>
      <c r="R1458" s="513"/>
      <c r="S1458" s="513"/>
      <c r="T1458" s="513"/>
      <c r="U1458" s="513"/>
      <c r="V1458" s="513"/>
      <c r="W1458" s="513"/>
      <c r="X1458" s="513"/>
      <c r="Y1458" s="513"/>
      <c r="Z1458" s="513"/>
      <c r="AA1458" s="513"/>
      <c r="AB1458" s="513"/>
      <c r="AC1458" s="513"/>
      <c r="AD1458" s="513"/>
      <c r="AE1458" s="513"/>
      <c r="AF1458" s="513"/>
      <c r="AG1458" s="513"/>
      <c r="AH1458" s="513"/>
      <c r="AI1458" s="513"/>
      <c r="AJ1458" s="513"/>
      <c r="AK1458" s="513"/>
      <c r="AL1458" s="513"/>
      <c r="AM1458" s="513"/>
      <c r="AN1458" s="513"/>
      <c r="AO1458" s="513"/>
      <c r="AP1458" s="513"/>
      <c r="AQ1458" s="513"/>
      <c r="AR1458" s="513"/>
      <c r="AS1458" s="513"/>
      <c r="AT1458" s="513"/>
      <c r="AU1458" s="513"/>
      <c r="AV1458" s="513"/>
      <c r="AW1458" s="513"/>
      <c r="AX1458" s="513"/>
      <c r="AY1458" s="513"/>
      <c r="AZ1458" s="513"/>
      <c r="BA1458" s="513"/>
      <c r="BB1458" s="513"/>
      <c r="BC1458" s="513"/>
      <c r="BD1458" s="513"/>
      <c r="BE1458" s="513"/>
      <c r="BF1458" s="513"/>
      <c r="BG1458" s="513"/>
      <c r="BH1458" s="513"/>
      <c r="BI1458" s="513"/>
      <c r="BJ1458" s="513"/>
      <c r="BK1458" s="513"/>
      <c r="BL1458" s="513"/>
      <c r="BM1458" s="513"/>
      <c r="BN1458" s="513"/>
      <c r="BO1458" s="513"/>
      <c r="BP1458" s="513"/>
      <c r="BQ1458" s="513"/>
      <c r="BR1458" s="513"/>
      <c r="BS1458" s="513"/>
      <c r="BT1458" s="513"/>
      <c r="BU1458" s="513"/>
      <c r="BV1458" s="513"/>
      <c r="BW1458" s="513"/>
      <c r="BX1458" s="513"/>
      <c r="BY1458" s="513"/>
      <c r="BZ1458" s="513"/>
      <c r="CA1458" s="513"/>
      <c r="CB1458" s="513"/>
      <c r="CC1458" s="1972"/>
      <c r="CD1458" s="1499"/>
      <c r="CE1458" s="1500"/>
      <c r="CF1458" s="1501"/>
      <c r="CG1458" s="1500"/>
      <c r="CH1458" s="1500"/>
      <c r="CI1458" s="1500"/>
      <c r="CJ1458" s="1976"/>
      <c r="CK1458" s="1519"/>
      <c r="CL1458" s="1509"/>
    </row>
    <row r="1459" spans="1:90" s="514" customFormat="1">
      <c r="A1459" s="511"/>
      <c r="B1459" s="512"/>
      <c r="C1459" s="1493"/>
      <c r="D1459" s="1493"/>
      <c r="E1459" s="1493"/>
      <c r="F1459" s="1493"/>
      <c r="G1459" s="1493"/>
      <c r="H1459" s="1530"/>
      <c r="I1459" s="1972"/>
      <c r="J1459" s="1542"/>
      <c r="K1459" s="513"/>
      <c r="L1459" s="513"/>
      <c r="M1459" s="513"/>
      <c r="N1459" s="513"/>
      <c r="O1459" s="513"/>
      <c r="P1459" s="513"/>
      <c r="Q1459" s="513"/>
      <c r="R1459" s="513"/>
      <c r="S1459" s="513"/>
      <c r="T1459" s="513"/>
      <c r="U1459" s="513"/>
      <c r="V1459" s="513"/>
      <c r="W1459" s="513"/>
      <c r="X1459" s="513"/>
      <c r="Y1459" s="513"/>
      <c r="Z1459" s="513"/>
      <c r="AA1459" s="513"/>
      <c r="AB1459" s="513"/>
      <c r="AC1459" s="513"/>
      <c r="AD1459" s="513"/>
      <c r="AE1459" s="513"/>
      <c r="AF1459" s="513"/>
      <c r="AG1459" s="513"/>
      <c r="AH1459" s="513"/>
      <c r="AI1459" s="513"/>
      <c r="AJ1459" s="513"/>
      <c r="AK1459" s="513"/>
      <c r="AL1459" s="513"/>
      <c r="AM1459" s="513"/>
      <c r="AN1459" s="513"/>
      <c r="AO1459" s="513"/>
      <c r="AP1459" s="513"/>
      <c r="AQ1459" s="513"/>
      <c r="AR1459" s="513"/>
      <c r="AS1459" s="513"/>
      <c r="AT1459" s="513"/>
      <c r="AU1459" s="513"/>
      <c r="AV1459" s="513"/>
      <c r="AW1459" s="513"/>
      <c r="AX1459" s="513"/>
      <c r="AY1459" s="513"/>
      <c r="AZ1459" s="513"/>
      <c r="BA1459" s="513"/>
      <c r="BB1459" s="513"/>
      <c r="BC1459" s="513"/>
      <c r="BD1459" s="513"/>
      <c r="BE1459" s="513"/>
      <c r="BF1459" s="513"/>
      <c r="BG1459" s="513"/>
      <c r="BH1459" s="513"/>
      <c r="BI1459" s="513"/>
      <c r="BJ1459" s="513"/>
      <c r="BK1459" s="513"/>
      <c r="BL1459" s="513"/>
      <c r="BM1459" s="513"/>
      <c r="BN1459" s="513"/>
      <c r="BO1459" s="513"/>
      <c r="BP1459" s="513"/>
      <c r="BQ1459" s="513"/>
      <c r="BR1459" s="513"/>
      <c r="BS1459" s="513"/>
      <c r="BT1459" s="513"/>
      <c r="BU1459" s="513"/>
      <c r="BV1459" s="513"/>
      <c r="BW1459" s="513"/>
      <c r="BX1459" s="513"/>
      <c r="BY1459" s="513"/>
      <c r="BZ1459" s="513"/>
      <c r="CA1459" s="513"/>
      <c r="CB1459" s="513"/>
      <c r="CC1459" s="1972"/>
      <c r="CD1459" s="1499"/>
      <c r="CE1459" s="1500"/>
      <c r="CF1459" s="1501"/>
      <c r="CG1459" s="1500"/>
      <c r="CH1459" s="1500"/>
      <c r="CI1459" s="1500"/>
      <c r="CJ1459" s="1976"/>
      <c r="CK1459" s="1519"/>
      <c r="CL1459" s="1509"/>
    </row>
    <row r="1460" spans="1:90" s="514" customFormat="1">
      <c r="A1460" s="511"/>
      <c r="B1460" s="512"/>
      <c r="C1460" s="1493"/>
      <c r="D1460" s="1493"/>
      <c r="E1460" s="1493"/>
      <c r="F1460" s="1493"/>
      <c r="G1460" s="1493"/>
      <c r="H1460" s="1530"/>
      <c r="I1460" s="1972"/>
      <c r="J1460" s="1542"/>
      <c r="K1460" s="513"/>
      <c r="L1460" s="513"/>
      <c r="M1460" s="513"/>
      <c r="N1460" s="513"/>
      <c r="O1460" s="513"/>
      <c r="P1460" s="513"/>
      <c r="Q1460" s="513"/>
      <c r="R1460" s="513"/>
      <c r="S1460" s="513"/>
      <c r="T1460" s="513"/>
      <c r="U1460" s="513"/>
      <c r="V1460" s="513"/>
      <c r="W1460" s="513"/>
      <c r="X1460" s="513"/>
      <c r="Y1460" s="513"/>
      <c r="Z1460" s="513"/>
      <c r="AA1460" s="513"/>
      <c r="AB1460" s="513"/>
      <c r="AC1460" s="513"/>
      <c r="AD1460" s="513"/>
      <c r="AE1460" s="513"/>
      <c r="AF1460" s="513"/>
      <c r="AG1460" s="513"/>
      <c r="AH1460" s="513"/>
      <c r="AI1460" s="513"/>
      <c r="AJ1460" s="513"/>
      <c r="AK1460" s="513"/>
      <c r="AL1460" s="513"/>
      <c r="AM1460" s="513"/>
      <c r="AN1460" s="513"/>
      <c r="AO1460" s="513"/>
      <c r="AP1460" s="513"/>
      <c r="AQ1460" s="513"/>
      <c r="AR1460" s="513"/>
      <c r="AS1460" s="513"/>
      <c r="AT1460" s="513"/>
      <c r="AU1460" s="513"/>
      <c r="AV1460" s="513"/>
      <c r="AW1460" s="513"/>
      <c r="AX1460" s="513"/>
      <c r="AY1460" s="513"/>
      <c r="AZ1460" s="513"/>
      <c r="BA1460" s="513"/>
      <c r="BB1460" s="513"/>
      <c r="BC1460" s="513"/>
      <c r="BD1460" s="513"/>
      <c r="BE1460" s="513"/>
      <c r="BF1460" s="513"/>
      <c r="BG1460" s="513"/>
      <c r="BH1460" s="513"/>
      <c r="BI1460" s="513"/>
      <c r="BJ1460" s="513"/>
      <c r="BK1460" s="513"/>
      <c r="BL1460" s="513"/>
      <c r="BM1460" s="513"/>
      <c r="BN1460" s="513"/>
      <c r="BO1460" s="513"/>
      <c r="BP1460" s="513"/>
      <c r="BQ1460" s="513"/>
      <c r="BR1460" s="513"/>
      <c r="BS1460" s="513"/>
      <c r="BT1460" s="513"/>
      <c r="BU1460" s="513"/>
      <c r="BV1460" s="513"/>
      <c r="BW1460" s="513"/>
      <c r="BX1460" s="513"/>
      <c r="BY1460" s="513"/>
      <c r="BZ1460" s="513"/>
      <c r="CA1460" s="513"/>
      <c r="CB1460" s="513"/>
      <c r="CC1460" s="1972"/>
      <c r="CD1460" s="1499"/>
      <c r="CE1460" s="1500"/>
      <c r="CF1460" s="1501"/>
      <c r="CG1460" s="1500"/>
      <c r="CH1460" s="1500"/>
      <c r="CI1460" s="1500"/>
      <c r="CJ1460" s="1976"/>
      <c r="CK1460" s="1519"/>
      <c r="CL1460" s="1509"/>
    </row>
    <row r="1461" spans="1:90" s="514" customFormat="1">
      <c r="A1461" s="511"/>
      <c r="B1461" s="512"/>
      <c r="C1461" s="1493"/>
      <c r="D1461" s="1493"/>
      <c r="E1461" s="1493"/>
      <c r="F1461" s="1493"/>
      <c r="G1461" s="1493"/>
      <c r="H1461" s="1530"/>
      <c r="I1461" s="1972"/>
      <c r="J1461" s="1542"/>
      <c r="K1461" s="513"/>
      <c r="L1461" s="513"/>
      <c r="M1461" s="513"/>
      <c r="N1461" s="513"/>
      <c r="O1461" s="513"/>
      <c r="P1461" s="513"/>
      <c r="Q1461" s="513"/>
      <c r="R1461" s="513"/>
      <c r="S1461" s="513"/>
      <c r="T1461" s="513"/>
      <c r="U1461" s="513"/>
      <c r="V1461" s="513"/>
      <c r="W1461" s="513"/>
      <c r="X1461" s="513"/>
      <c r="Y1461" s="513"/>
      <c r="Z1461" s="513"/>
      <c r="AA1461" s="513"/>
      <c r="AB1461" s="513"/>
      <c r="AC1461" s="513"/>
      <c r="AD1461" s="513"/>
      <c r="AE1461" s="513"/>
      <c r="AF1461" s="513"/>
      <c r="AG1461" s="513"/>
      <c r="AH1461" s="513"/>
      <c r="AI1461" s="513"/>
      <c r="AJ1461" s="513"/>
      <c r="AK1461" s="513"/>
      <c r="AL1461" s="513"/>
      <c r="AM1461" s="513"/>
      <c r="AN1461" s="513"/>
      <c r="AO1461" s="513"/>
      <c r="AP1461" s="513"/>
      <c r="AQ1461" s="513"/>
      <c r="AR1461" s="513"/>
      <c r="AS1461" s="513"/>
      <c r="AT1461" s="513"/>
      <c r="AU1461" s="513"/>
      <c r="AV1461" s="513"/>
      <c r="AW1461" s="513"/>
      <c r="AX1461" s="513"/>
      <c r="AY1461" s="513"/>
      <c r="AZ1461" s="513"/>
      <c r="BA1461" s="513"/>
      <c r="BB1461" s="513"/>
      <c r="BC1461" s="513"/>
      <c r="BD1461" s="513"/>
      <c r="BE1461" s="513"/>
      <c r="BF1461" s="513"/>
      <c r="BG1461" s="513"/>
      <c r="BH1461" s="513"/>
      <c r="BI1461" s="513"/>
      <c r="BJ1461" s="513"/>
      <c r="BK1461" s="513"/>
      <c r="BL1461" s="513"/>
      <c r="BM1461" s="513"/>
      <c r="BN1461" s="513"/>
      <c r="BO1461" s="513"/>
      <c r="BP1461" s="513"/>
      <c r="BQ1461" s="513"/>
      <c r="BR1461" s="513"/>
      <c r="BS1461" s="513"/>
      <c r="BT1461" s="513"/>
      <c r="BU1461" s="513"/>
      <c r="BV1461" s="513"/>
      <c r="BW1461" s="513"/>
      <c r="BX1461" s="513"/>
      <c r="BY1461" s="513"/>
      <c r="BZ1461" s="513"/>
      <c r="CA1461" s="513"/>
      <c r="CB1461" s="513"/>
      <c r="CC1461" s="1972"/>
      <c r="CD1461" s="1499"/>
      <c r="CE1461" s="1500"/>
      <c r="CF1461" s="1501"/>
      <c r="CG1461" s="1500"/>
      <c r="CH1461" s="1500"/>
      <c r="CI1461" s="1500"/>
      <c r="CJ1461" s="1976"/>
      <c r="CK1461" s="1519"/>
      <c r="CL1461" s="1509"/>
    </row>
    <row r="1462" spans="1:90" s="514" customFormat="1">
      <c r="A1462" s="511"/>
      <c r="B1462" s="512"/>
      <c r="C1462" s="1493"/>
      <c r="D1462" s="1493"/>
      <c r="E1462" s="1493"/>
      <c r="F1462" s="1493"/>
      <c r="G1462" s="1493"/>
      <c r="H1462" s="1530"/>
      <c r="I1462" s="1972"/>
      <c r="J1462" s="1542"/>
      <c r="K1462" s="513"/>
      <c r="L1462" s="513"/>
      <c r="M1462" s="513"/>
      <c r="N1462" s="513"/>
      <c r="O1462" s="513"/>
      <c r="P1462" s="513"/>
      <c r="Q1462" s="513"/>
      <c r="R1462" s="513"/>
      <c r="S1462" s="513"/>
      <c r="T1462" s="513"/>
      <c r="U1462" s="513"/>
      <c r="V1462" s="513"/>
      <c r="W1462" s="513"/>
      <c r="X1462" s="513"/>
      <c r="Y1462" s="513"/>
      <c r="Z1462" s="513"/>
      <c r="AA1462" s="513"/>
      <c r="AB1462" s="513"/>
      <c r="AC1462" s="513"/>
      <c r="AD1462" s="513"/>
      <c r="AE1462" s="513"/>
      <c r="AF1462" s="513"/>
      <c r="AG1462" s="513"/>
      <c r="AH1462" s="513"/>
      <c r="AI1462" s="513"/>
      <c r="AJ1462" s="513"/>
      <c r="AK1462" s="513"/>
      <c r="AL1462" s="513"/>
      <c r="AM1462" s="513"/>
      <c r="AN1462" s="513"/>
      <c r="AO1462" s="513"/>
      <c r="AP1462" s="513"/>
      <c r="AQ1462" s="513"/>
      <c r="AR1462" s="513"/>
      <c r="AS1462" s="513"/>
      <c r="AT1462" s="513"/>
      <c r="AU1462" s="513"/>
      <c r="AV1462" s="513"/>
      <c r="AW1462" s="513"/>
      <c r="AX1462" s="513"/>
      <c r="AY1462" s="513"/>
      <c r="AZ1462" s="513"/>
      <c r="BA1462" s="513"/>
      <c r="BB1462" s="513"/>
      <c r="BC1462" s="513"/>
      <c r="BD1462" s="513"/>
      <c r="BE1462" s="513"/>
      <c r="BF1462" s="513"/>
      <c r="BG1462" s="513"/>
      <c r="BH1462" s="513"/>
      <c r="BI1462" s="513"/>
      <c r="BJ1462" s="513"/>
      <c r="BK1462" s="513"/>
      <c r="BL1462" s="513"/>
      <c r="BM1462" s="513"/>
      <c r="BN1462" s="513"/>
      <c r="BO1462" s="513"/>
      <c r="BP1462" s="513"/>
      <c r="BQ1462" s="513"/>
      <c r="BR1462" s="513"/>
      <c r="BS1462" s="513"/>
      <c r="BT1462" s="513"/>
      <c r="BU1462" s="513"/>
      <c r="BV1462" s="513"/>
      <c r="BW1462" s="513"/>
      <c r="BX1462" s="513"/>
      <c r="BY1462" s="513"/>
      <c r="BZ1462" s="513"/>
      <c r="CA1462" s="513"/>
      <c r="CB1462" s="513"/>
      <c r="CC1462" s="1972"/>
      <c r="CD1462" s="1499"/>
      <c r="CE1462" s="1500"/>
      <c r="CF1462" s="1501"/>
      <c r="CG1462" s="1500"/>
      <c r="CH1462" s="1500"/>
      <c r="CI1462" s="1500"/>
      <c r="CJ1462" s="1976"/>
      <c r="CK1462" s="1519"/>
      <c r="CL1462" s="1509"/>
    </row>
    <row r="1463" spans="1:90" s="514" customFormat="1">
      <c r="A1463" s="511"/>
      <c r="B1463" s="512"/>
      <c r="C1463" s="1493"/>
      <c r="D1463" s="1493"/>
      <c r="E1463" s="1493"/>
      <c r="F1463" s="1493"/>
      <c r="G1463" s="1493"/>
      <c r="H1463" s="1530"/>
      <c r="I1463" s="1972"/>
      <c r="J1463" s="1542"/>
      <c r="K1463" s="513"/>
      <c r="L1463" s="513"/>
      <c r="M1463" s="513"/>
      <c r="N1463" s="513"/>
      <c r="O1463" s="513"/>
      <c r="P1463" s="513"/>
      <c r="Q1463" s="513"/>
      <c r="R1463" s="513"/>
      <c r="S1463" s="513"/>
      <c r="T1463" s="513"/>
      <c r="U1463" s="513"/>
      <c r="V1463" s="513"/>
      <c r="W1463" s="513"/>
      <c r="X1463" s="513"/>
      <c r="Y1463" s="513"/>
      <c r="Z1463" s="513"/>
      <c r="AA1463" s="513"/>
      <c r="AB1463" s="513"/>
      <c r="AC1463" s="513"/>
      <c r="AD1463" s="513"/>
      <c r="AE1463" s="513"/>
      <c r="AF1463" s="513"/>
      <c r="AG1463" s="513"/>
      <c r="AH1463" s="513"/>
      <c r="AI1463" s="513"/>
      <c r="AJ1463" s="513"/>
      <c r="AK1463" s="513"/>
      <c r="AL1463" s="513"/>
      <c r="AM1463" s="513"/>
      <c r="AN1463" s="513"/>
      <c r="AO1463" s="513"/>
      <c r="AP1463" s="513"/>
      <c r="AQ1463" s="513"/>
      <c r="AR1463" s="513"/>
      <c r="AS1463" s="513"/>
      <c r="AT1463" s="513"/>
      <c r="AU1463" s="513"/>
      <c r="AV1463" s="513"/>
      <c r="AW1463" s="513"/>
      <c r="AX1463" s="513"/>
      <c r="AY1463" s="513"/>
      <c r="AZ1463" s="513"/>
      <c r="BA1463" s="513"/>
      <c r="BB1463" s="513"/>
      <c r="BC1463" s="513"/>
      <c r="BD1463" s="513"/>
      <c r="BE1463" s="513"/>
      <c r="BF1463" s="513"/>
      <c r="BG1463" s="513"/>
      <c r="BH1463" s="513"/>
      <c r="BI1463" s="513"/>
      <c r="BJ1463" s="513"/>
      <c r="BK1463" s="513"/>
      <c r="BL1463" s="513"/>
      <c r="BM1463" s="513"/>
      <c r="BN1463" s="513"/>
      <c r="BO1463" s="513"/>
      <c r="BP1463" s="513"/>
      <c r="BQ1463" s="513"/>
      <c r="BR1463" s="513"/>
      <c r="BS1463" s="513"/>
      <c r="BT1463" s="513"/>
      <c r="BU1463" s="513"/>
      <c r="BV1463" s="513"/>
      <c r="BW1463" s="513"/>
      <c r="BX1463" s="513"/>
      <c r="BY1463" s="513"/>
      <c r="BZ1463" s="513"/>
      <c r="CA1463" s="513"/>
      <c r="CB1463" s="513"/>
      <c r="CC1463" s="1972"/>
      <c r="CD1463" s="1499"/>
      <c r="CE1463" s="1500"/>
      <c r="CF1463" s="1501"/>
      <c r="CG1463" s="1500"/>
      <c r="CH1463" s="1500"/>
      <c r="CI1463" s="1500"/>
      <c r="CJ1463" s="1976"/>
      <c r="CK1463" s="1519"/>
      <c r="CL1463" s="1509"/>
    </row>
    <row r="1464" spans="1:90" s="514" customFormat="1">
      <c r="A1464" s="511"/>
      <c r="B1464" s="512"/>
      <c r="C1464" s="1493"/>
      <c r="D1464" s="1493"/>
      <c r="E1464" s="1493"/>
      <c r="F1464" s="1493"/>
      <c r="G1464" s="1493"/>
      <c r="H1464" s="1530"/>
      <c r="I1464" s="1972"/>
      <c r="J1464" s="1542"/>
      <c r="K1464" s="513"/>
      <c r="L1464" s="513"/>
      <c r="M1464" s="513"/>
      <c r="N1464" s="513"/>
      <c r="O1464" s="513"/>
      <c r="P1464" s="513"/>
      <c r="Q1464" s="513"/>
      <c r="R1464" s="513"/>
      <c r="S1464" s="513"/>
      <c r="T1464" s="513"/>
      <c r="U1464" s="513"/>
      <c r="V1464" s="513"/>
      <c r="W1464" s="513"/>
      <c r="X1464" s="513"/>
      <c r="Y1464" s="513"/>
      <c r="Z1464" s="513"/>
      <c r="AA1464" s="513"/>
      <c r="AB1464" s="513"/>
      <c r="AC1464" s="513"/>
      <c r="AD1464" s="513"/>
      <c r="AE1464" s="513"/>
      <c r="AF1464" s="513"/>
      <c r="AG1464" s="513"/>
      <c r="AH1464" s="513"/>
      <c r="AI1464" s="513"/>
      <c r="AJ1464" s="513"/>
      <c r="AK1464" s="513"/>
      <c r="AL1464" s="513"/>
      <c r="AM1464" s="513"/>
      <c r="AN1464" s="513"/>
      <c r="AO1464" s="513"/>
      <c r="AP1464" s="513"/>
      <c r="AQ1464" s="513"/>
      <c r="AR1464" s="513"/>
      <c r="AS1464" s="513"/>
      <c r="AT1464" s="513"/>
      <c r="AU1464" s="513"/>
      <c r="AV1464" s="513"/>
      <c r="AW1464" s="513"/>
      <c r="AX1464" s="513"/>
      <c r="AY1464" s="513"/>
      <c r="AZ1464" s="513"/>
      <c r="BA1464" s="513"/>
      <c r="BB1464" s="513"/>
      <c r="BC1464" s="513"/>
      <c r="BD1464" s="513"/>
      <c r="BE1464" s="513"/>
      <c r="BF1464" s="513"/>
      <c r="BG1464" s="513"/>
      <c r="BH1464" s="513"/>
      <c r="BI1464" s="513"/>
      <c r="BJ1464" s="513"/>
      <c r="BK1464" s="513"/>
      <c r="BL1464" s="513"/>
      <c r="BM1464" s="513"/>
      <c r="BN1464" s="513"/>
      <c r="BO1464" s="513"/>
      <c r="BP1464" s="513"/>
      <c r="BQ1464" s="513"/>
      <c r="BR1464" s="513"/>
      <c r="BS1464" s="513"/>
      <c r="BT1464" s="513"/>
      <c r="BU1464" s="513"/>
      <c r="BV1464" s="513"/>
      <c r="BW1464" s="513"/>
      <c r="BX1464" s="513"/>
      <c r="BY1464" s="513"/>
      <c r="BZ1464" s="513"/>
      <c r="CA1464" s="513"/>
      <c r="CB1464" s="513"/>
      <c r="CC1464" s="1972"/>
      <c r="CD1464" s="1499"/>
      <c r="CE1464" s="1500"/>
      <c r="CF1464" s="1501"/>
      <c r="CG1464" s="1500"/>
      <c r="CH1464" s="1500"/>
      <c r="CI1464" s="1500"/>
      <c r="CJ1464" s="1976"/>
      <c r="CK1464" s="1519"/>
      <c r="CL1464" s="1509"/>
    </row>
    <row r="1465" spans="1:90" s="514" customFormat="1">
      <c r="A1465" s="511"/>
      <c r="B1465" s="512"/>
      <c r="C1465" s="1493"/>
      <c r="D1465" s="1493"/>
      <c r="E1465" s="1493"/>
      <c r="F1465" s="1493"/>
      <c r="G1465" s="1493"/>
      <c r="H1465" s="1530"/>
      <c r="I1465" s="1972"/>
      <c r="J1465" s="1542"/>
      <c r="K1465" s="513"/>
      <c r="L1465" s="513"/>
      <c r="M1465" s="513"/>
      <c r="N1465" s="513"/>
      <c r="O1465" s="513"/>
      <c r="P1465" s="513"/>
      <c r="Q1465" s="513"/>
      <c r="R1465" s="513"/>
      <c r="S1465" s="513"/>
      <c r="T1465" s="513"/>
      <c r="U1465" s="513"/>
      <c r="V1465" s="513"/>
      <c r="W1465" s="513"/>
      <c r="X1465" s="513"/>
      <c r="Y1465" s="513"/>
      <c r="Z1465" s="513"/>
      <c r="AA1465" s="513"/>
      <c r="AB1465" s="513"/>
      <c r="AC1465" s="513"/>
      <c r="AD1465" s="513"/>
      <c r="AE1465" s="513"/>
      <c r="AF1465" s="513"/>
      <c r="AG1465" s="513"/>
      <c r="AH1465" s="513"/>
      <c r="AI1465" s="513"/>
      <c r="AJ1465" s="513"/>
      <c r="AK1465" s="513"/>
      <c r="AL1465" s="513"/>
      <c r="AM1465" s="513"/>
      <c r="AN1465" s="513"/>
      <c r="AO1465" s="513"/>
      <c r="AP1465" s="513"/>
      <c r="AQ1465" s="513"/>
      <c r="AR1465" s="513"/>
      <c r="AS1465" s="513"/>
      <c r="AT1465" s="513"/>
      <c r="AU1465" s="513"/>
      <c r="AV1465" s="513"/>
      <c r="AW1465" s="513"/>
      <c r="AX1465" s="513"/>
      <c r="AY1465" s="513"/>
      <c r="AZ1465" s="513"/>
      <c r="BA1465" s="513"/>
      <c r="BB1465" s="513"/>
      <c r="BC1465" s="513"/>
      <c r="BD1465" s="513"/>
      <c r="BE1465" s="513"/>
      <c r="BF1465" s="513"/>
      <c r="BG1465" s="513"/>
      <c r="BH1465" s="513"/>
      <c r="BI1465" s="513"/>
      <c r="BJ1465" s="513"/>
      <c r="BK1465" s="513"/>
      <c r="BL1465" s="513"/>
      <c r="BM1465" s="513"/>
      <c r="BN1465" s="513"/>
      <c r="BO1465" s="513"/>
      <c r="BP1465" s="513"/>
      <c r="BQ1465" s="513"/>
      <c r="BR1465" s="513"/>
      <c r="BS1465" s="513"/>
      <c r="BT1465" s="513"/>
      <c r="BU1465" s="513"/>
      <c r="BV1465" s="513"/>
      <c r="BW1465" s="513"/>
      <c r="BX1465" s="513"/>
      <c r="BY1465" s="513"/>
      <c r="BZ1465" s="513"/>
      <c r="CA1465" s="513"/>
      <c r="CB1465" s="513"/>
      <c r="CC1465" s="1972"/>
      <c r="CD1465" s="1499"/>
      <c r="CE1465" s="1500"/>
      <c r="CF1465" s="1501"/>
      <c r="CG1465" s="1500"/>
      <c r="CH1465" s="1500"/>
      <c r="CI1465" s="1500"/>
      <c r="CJ1465" s="1976"/>
      <c r="CK1465" s="1519"/>
      <c r="CL1465" s="1509"/>
    </row>
    <row r="1466" spans="1:90" s="514" customFormat="1">
      <c r="A1466" s="511"/>
      <c r="B1466" s="512"/>
      <c r="C1466" s="1493"/>
      <c r="D1466" s="1493"/>
      <c r="E1466" s="1493"/>
      <c r="F1466" s="1493"/>
      <c r="G1466" s="1493"/>
      <c r="H1466" s="1530"/>
      <c r="I1466" s="1972"/>
      <c r="J1466" s="1542"/>
      <c r="K1466" s="513"/>
      <c r="L1466" s="513"/>
      <c r="M1466" s="513"/>
      <c r="N1466" s="513"/>
      <c r="O1466" s="513"/>
      <c r="P1466" s="513"/>
      <c r="Q1466" s="513"/>
      <c r="R1466" s="513"/>
      <c r="S1466" s="513"/>
      <c r="T1466" s="513"/>
      <c r="U1466" s="513"/>
      <c r="V1466" s="513"/>
      <c r="W1466" s="513"/>
      <c r="X1466" s="513"/>
      <c r="Y1466" s="513"/>
      <c r="Z1466" s="513"/>
      <c r="AA1466" s="513"/>
      <c r="AB1466" s="513"/>
      <c r="AC1466" s="513"/>
      <c r="AD1466" s="513"/>
      <c r="AE1466" s="513"/>
      <c r="AF1466" s="513"/>
      <c r="AG1466" s="513"/>
      <c r="AH1466" s="513"/>
      <c r="AI1466" s="513"/>
      <c r="AJ1466" s="513"/>
      <c r="AK1466" s="513"/>
      <c r="AL1466" s="513"/>
      <c r="AM1466" s="513"/>
      <c r="AN1466" s="513"/>
      <c r="AO1466" s="513"/>
      <c r="AP1466" s="513"/>
      <c r="AQ1466" s="513"/>
      <c r="AR1466" s="513"/>
      <c r="AS1466" s="513"/>
      <c r="AT1466" s="513"/>
      <c r="AU1466" s="513"/>
      <c r="AV1466" s="513"/>
      <c r="AW1466" s="513"/>
      <c r="AX1466" s="513"/>
      <c r="AY1466" s="513"/>
      <c r="AZ1466" s="513"/>
      <c r="BA1466" s="513"/>
      <c r="BB1466" s="513"/>
      <c r="BC1466" s="513"/>
      <c r="BD1466" s="513"/>
      <c r="BE1466" s="513"/>
      <c r="BF1466" s="513"/>
      <c r="BG1466" s="513"/>
      <c r="BH1466" s="513"/>
      <c r="BI1466" s="513"/>
      <c r="BJ1466" s="513"/>
      <c r="BK1466" s="513"/>
      <c r="BL1466" s="513"/>
      <c r="BM1466" s="513"/>
      <c r="BN1466" s="513"/>
      <c r="BO1466" s="513"/>
      <c r="BP1466" s="513"/>
      <c r="BQ1466" s="513"/>
      <c r="BR1466" s="513"/>
      <c r="BS1466" s="513"/>
      <c r="BT1466" s="513"/>
      <c r="BU1466" s="513"/>
      <c r="BV1466" s="513"/>
      <c r="BW1466" s="513"/>
      <c r="BX1466" s="513"/>
      <c r="BY1466" s="513"/>
      <c r="BZ1466" s="513"/>
      <c r="CA1466" s="513"/>
      <c r="CB1466" s="513"/>
      <c r="CC1466" s="1972"/>
      <c r="CD1466" s="1499"/>
      <c r="CE1466" s="1500"/>
      <c r="CF1466" s="1501"/>
      <c r="CG1466" s="1500"/>
      <c r="CH1466" s="1500"/>
      <c r="CI1466" s="1500"/>
      <c r="CJ1466" s="1976"/>
      <c r="CK1466" s="1519"/>
      <c r="CL1466" s="1509"/>
    </row>
    <row r="1467" spans="1:90" s="514" customFormat="1">
      <c r="A1467" s="511"/>
      <c r="B1467" s="512"/>
      <c r="C1467" s="1493"/>
      <c r="D1467" s="1493"/>
      <c r="E1467" s="1493"/>
      <c r="F1467" s="1493"/>
      <c r="G1467" s="1493"/>
      <c r="H1467" s="1530"/>
      <c r="I1467" s="1972"/>
      <c r="J1467" s="1542"/>
      <c r="K1467" s="513"/>
      <c r="L1467" s="513"/>
      <c r="M1467" s="513"/>
      <c r="N1467" s="513"/>
      <c r="O1467" s="513"/>
      <c r="P1467" s="513"/>
      <c r="Q1467" s="513"/>
      <c r="R1467" s="513"/>
      <c r="S1467" s="513"/>
      <c r="T1467" s="513"/>
      <c r="U1467" s="513"/>
      <c r="V1467" s="513"/>
      <c r="W1467" s="513"/>
      <c r="X1467" s="513"/>
      <c r="Y1467" s="513"/>
      <c r="Z1467" s="513"/>
      <c r="AA1467" s="513"/>
      <c r="AB1467" s="513"/>
      <c r="AC1467" s="513"/>
      <c r="AD1467" s="513"/>
      <c r="AE1467" s="513"/>
      <c r="AF1467" s="513"/>
      <c r="AG1467" s="513"/>
      <c r="AH1467" s="513"/>
      <c r="AI1467" s="513"/>
      <c r="AJ1467" s="513"/>
      <c r="AK1467" s="513"/>
      <c r="AL1467" s="513"/>
      <c r="AM1467" s="513"/>
      <c r="AN1467" s="513"/>
      <c r="AO1467" s="513"/>
      <c r="AP1467" s="513"/>
      <c r="AQ1467" s="513"/>
      <c r="AR1467" s="513"/>
      <c r="AS1467" s="513"/>
      <c r="AT1467" s="513"/>
      <c r="AU1467" s="513"/>
      <c r="AV1467" s="513"/>
      <c r="AW1467" s="513"/>
      <c r="AX1467" s="513"/>
      <c r="AY1467" s="513"/>
      <c r="AZ1467" s="513"/>
      <c r="BA1467" s="513"/>
      <c r="BB1467" s="513"/>
      <c r="BC1467" s="513"/>
      <c r="BD1467" s="513"/>
      <c r="BE1467" s="513"/>
      <c r="BF1467" s="513"/>
      <c r="BG1467" s="513"/>
      <c r="BH1467" s="513"/>
      <c r="BI1467" s="513"/>
      <c r="BJ1467" s="513"/>
      <c r="BK1467" s="513"/>
      <c r="BL1467" s="513"/>
      <c r="BM1467" s="513"/>
      <c r="BN1467" s="513"/>
      <c r="BO1467" s="513"/>
      <c r="BP1467" s="513"/>
      <c r="BQ1467" s="513"/>
      <c r="BR1467" s="513"/>
      <c r="BS1467" s="513"/>
      <c r="BT1467" s="513"/>
      <c r="BU1467" s="513"/>
      <c r="BV1467" s="513"/>
      <c r="BW1467" s="513"/>
      <c r="BX1467" s="513"/>
      <c r="BY1467" s="513"/>
      <c r="BZ1467" s="513"/>
      <c r="CA1467" s="513"/>
      <c r="CB1467" s="513"/>
      <c r="CC1467" s="1972"/>
      <c r="CD1467" s="1499"/>
      <c r="CE1467" s="1500"/>
      <c r="CF1467" s="1501"/>
      <c r="CG1467" s="1500"/>
      <c r="CH1467" s="1500"/>
      <c r="CI1467" s="1500"/>
      <c r="CJ1467" s="1976"/>
      <c r="CK1467" s="1519"/>
      <c r="CL1467" s="1509"/>
    </row>
    <row r="1468" spans="1:90" s="514" customFormat="1">
      <c r="A1468" s="511"/>
      <c r="B1468" s="512"/>
      <c r="C1468" s="1493"/>
      <c r="D1468" s="1493"/>
      <c r="E1468" s="1493"/>
      <c r="F1468" s="1493"/>
      <c r="G1468" s="1493"/>
      <c r="H1468" s="1530"/>
      <c r="I1468" s="1972"/>
      <c r="J1468" s="1542"/>
      <c r="K1468" s="513"/>
      <c r="L1468" s="513"/>
      <c r="M1468" s="513"/>
      <c r="N1468" s="513"/>
      <c r="O1468" s="513"/>
      <c r="P1468" s="513"/>
      <c r="Q1468" s="513"/>
      <c r="R1468" s="513"/>
      <c r="S1468" s="513"/>
      <c r="T1468" s="513"/>
      <c r="U1468" s="513"/>
      <c r="V1468" s="513"/>
      <c r="W1468" s="513"/>
      <c r="X1468" s="513"/>
      <c r="Y1468" s="513"/>
      <c r="Z1468" s="513"/>
      <c r="AA1468" s="513"/>
      <c r="AB1468" s="513"/>
      <c r="AC1468" s="513"/>
      <c r="AD1468" s="513"/>
      <c r="AE1468" s="513"/>
      <c r="AF1468" s="513"/>
      <c r="AG1468" s="513"/>
      <c r="AH1468" s="513"/>
      <c r="AI1468" s="513"/>
      <c r="AJ1468" s="513"/>
      <c r="AK1468" s="513"/>
      <c r="AL1468" s="513"/>
      <c r="AM1468" s="513"/>
      <c r="AN1468" s="513"/>
      <c r="AO1468" s="513"/>
      <c r="AP1468" s="513"/>
      <c r="AQ1468" s="513"/>
      <c r="AR1468" s="513"/>
      <c r="AS1468" s="513"/>
      <c r="AT1468" s="513"/>
      <c r="AU1468" s="513"/>
      <c r="AV1468" s="513"/>
      <c r="AW1468" s="513"/>
      <c r="AX1468" s="513"/>
      <c r="AY1468" s="513"/>
      <c r="AZ1468" s="513"/>
      <c r="BA1468" s="513"/>
      <c r="BB1468" s="513"/>
      <c r="BC1468" s="513"/>
      <c r="BD1468" s="513"/>
      <c r="BE1468" s="513"/>
      <c r="BF1468" s="513"/>
      <c r="BG1468" s="513"/>
      <c r="BH1468" s="513"/>
      <c r="BI1468" s="513"/>
      <c r="BJ1468" s="513"/>
      <c r="BK1468" s="513"/>
      <c r="BL1468" s="513"/>
      <c r="BM1468" s="513"/>
      <c r="BN1468" s="513"/>
      <c r="BO1468" s="513"/>
      <c r="BP1468" s="513"/>
      <c r="BQ1468" s="513"/>
      <c r="BR1468" s="513"/>
      <c r="BS1468" s="513"/>
      <c r="BT1468" s="513"/>
      <c r="BU1468" s="513"/>
      <c r="BV1468" s="513"/>
      <c r="BW1468" s="513"/>
      <c r="BX1468" s="513"/>
      <c r="BY1468" s="513"/>
      <c r="BZ1468" s="513"/>
      <c r="CA1468" s="513"/>
      <c r="CB1468" s="513"/>
      <c r="CC1468" s="1972"/>
      <c r="CD1468" s="1499"/>
      <c r="CE1468" s="1500"/>
      <c r="CF1468" s="1501"/>
      <c r="CG1468" s="1500"/>
      <c r="CH1468" s="1500"/>
      <c r="CI1468" s="1500"/>
      <c r="CJ1468" s="1976"/>
      <c r="CK1468" s="1519"/>
      <c r="CL1468" s="1509"/>
    </row>
    <row r="1469" spans="1:90" s="514" customFormat="1">
      <c r="A1469" s="511"/>
      <c r="B1469" s="512"/>
      <c r="C1469" s="1493"/>
      <c r="D1469" s="1493"/>
      <c r="E1469" s="1493"/>
      <c r="F1469" s="1493"/>
      <c r="G1469" s="1493"/>
      <c r="H1469" s="1530"/>
      <c r="I1469" s="1972"/>
      <c r="J1469" s="1542"/>
      <c r="K1469" s="513"/>
      <c r="L1469" s="513"/>
      <c r="M1469" s="513"/>
      <c r="N1469" s="513"/>
      <c r="O1469" s="513"/>
      <c r="P1469" s="513"/>
      <c r="Q1469" s="513"/>
      <c r="R1469" s="513"/>
      <c r="S1469" s="513"/>
      <c r="T1469" s="513"/>
      <c r="U1469" s="513"/>
      <c r="V1469" s="513"/>
      <c r="W1469" s="513"/>
      <c r="X1469" s="513"/>
      <c r="Y1469" s="513"/>
      <c r="Z1469" s="513"/>
      <c r="AA1469" s="513"/>
      <c r="AB1469" s="513"/>
      <c r="AC1469" s="513"/>
      <c r="AD1469" s="513"/>
      <c r="AE1469" s="513"/>
      <c r="AF1469" s="513"/>
      <c r="AG1469" s="513"/>
      <c r="AH1469" s="513"/>
      <c r="AI1469" s="513"/>
      <c r="AJ1469" s="513"/>
      <c r="AK1469" s="513"/>
      <c r="AL1469" s="513"/>
      <c r="AM1469" s="513"/>
      <c r="AN1469" s="513"/>
      <c r="AO1469" s="513"/>
      <c r="AP1469" s="513"/>
      <c r="AQ1469" s="513"/>
      <c r="AR1469" s="513"/>
      <c r="AS1469" s="513"/>
      <c r="AT1469" s="513"/>
      <c r="AU1469" s="513"/>
      <c r="AV1469" s="513"/>
      <c r="AW1469" s="513"/>
      <c r="AX1469" s="513"/>
      <c r="AY1469" s="513"/>
      <c r="AZ1469" s="513"/>
      <c r="BA1469" s="513"/>
      <c r="BB1469" s="513"/>
      <c r="BC1469" s="513"/>
      <c r="BD1469" s="513"/>
      <c r="BE1469" s="513"/>
      <c r="BF1469" s="513"/>
      <c r="BG1469" s="513"/>
      <c r="BH1469" s="513"/>
      <c r="BI1469" s="513"/>
      <c r="BJ1469" s="513"/>
      <c r="BK1469" s="513"/>
      <c r="BL1469" s="513"/>
      <c r="BM1469" s="513"/>
      <c r="BN1469" s="513"/>
      <c r="BO1469" s="513"/>
      <c r="BP1469" s="513"/>
      <c r="BQ1469" s="513"/>
      <c r="BR1469" s="513"/>
      <c r="BS1469" s="513"/>
      <c r="BT1469" s="513"/>
      <c r="BU1469" s="513"/>
      <c r="BV1469" s="513"/>
      <c r="BW1469" s="513"/>
      <c r="BX1469" s="513"/>
      <c r="BY1469" s="513"/>
      <c r="BZ1469" s="513"/>
      <c r="CA1469" s="513"/>
      <c r="CB1469" s="513"/>
      <c r="CC1469" s="1972"/>
      <c r="CD1469" s="1499"/>
      <c r="CE1469" s="1500"/>
      <c r="CF1469" s="1501"/>
      <c r="CG1469" s="1500"/>
      <c r="CH1469" s="1500"/>
      <c r="CI1469" s="1500"/>
      <c r="CJ1469" s="1976"/>
      <c r="CK1469" s="1519"/>
      <c r="CL1469" s="1509"/>
    </row>
    <row r="1470" spans="1:90" s="514" customFormat="1">
      <c r="A1470" s="511"/>
      <c r="B1470" s="512"/>
      <c r="C1470" s="1493"/>
      <c r="D1470" s="1493"/>
      <c r="E1470" s="1493"/>
      <c r="F1470" s="1493"/>
      <c r="G1470" s="1493"/>
      <c r="H1470" s="1530"/>
      <c r="I1470" s="1972"/>
      <c r="J1470" s="1542"/>
      <c r="K1470" s="513"/>
      <c r="L1470" s="513"/>
      <c r="M1470" s="513"/>
      <c r="N1470" s="513"/>
      <c r="O1470" s="513"/>
      <c r="P1470" s="513"/>
      <c r="Q1470" s="513"/>
      <c r="R1470" s="513"/>
      <c r="S1470" s="513"/>
      <c r="T1470" s="513"/>
      <c r="U1470" s="513"/>
      <c r="V1470" s="513"/>
      <c r="W1470" s="513"/>
      <c r="X1470" s="513"/>
      <c r="Y1470" s="513"/>
      <c r="Z1470" s="513"/>
      <c r="AA1470" s="513"/>
      <c r="AB1470" s="513"/>
      <c r="AC1470" s="513"/>
      <c r="AD1470" s="513"/>
      <c r="AE1470" s="513"/>
      <c r="AF1470" s="513"/>
      <c r="AG1470" s="513"/>
      <c r="AH1470" s="513"/>
      <c r="AI1470" s="513"/>
      <c r="AJ1470" s="513"/>
      <c r="AK1470" s="513"/>
      <c r="AL1470" s="513"/>
      <c r="AM1470" s="513"/>
      <c r="AN1470" s="513"/>
      <c r="AO1470" s="513"/>
      <c r="AP1470" s="513"/>
      <c r="AQ1470" s="513"/>
      <c r="AR1470" s="513"/>
      <c r="AS1470" s="513"/>
      <c r="AT1470" s="513"/>
      <c r="AU1470" s="513"/>
      <c r="AV1470" s="513"/>
      <c r="AW1470" s="513"/>
      <c r="AX1470" s="513"/>
      <c r="AY1470" s="513"/>
      <c r="AZ1470" s="513"/>
      <c r="BA1470" s="513"/>
      <c r="BB1470" s="513"/>
      <c r="BC1470" s="513"/>
      <c r="BD1470" s="513"/>
      <c r="BE1470" s="513"/>
      <c r="BF1470" s="513"/>
      <c r="BG1470" s="513"/>
      <c r="BH1470" s="513"/>
      <c r="BI1470" s="513"/>
      <c r="BJ1470" s="513"/>
      <c r="BK1470" s="513"/>
      <c r="BL1470" s="513"/>
      <c r="BM1470" s="513"/>
      <c r="BN1470" s="513"/>
      <c r="BO1470" s="513"/>
      <c r="BP1470" s="513"/>
      <c r="BQ1470" s="513"/>
      <c r="BR1470" s="513"/>
      <c r="BS1470" s="513"/>
      <c r="BT1470" s="513"/>
      <c r="BU1470" s="513"/>
      <c r="BV1470" s="513"/>
      <c r="BW1470" s="513"/>
      <c r="BX1470" s="513"/>
      <c r="BY1470" s="513"/>
      <c r="BZ1470" s="513"/>
      <c r="CA1470" s="513"/>
      <c r="CB1470" s="513"/>
      <c r="CC1470" s="1972"/>
      <c r="CD1470" s="1499"/>
      <c r="CE1470" s="1500"/>
      <c r="CF1470" s="1501"/>
      <c r="CG1470" s="1500"/>
      <c r="CH1470" s="1500"/>
      <c r="CI1470" s="1500"/>
      <c r="CJ1470" s="1976"/>
      <c r="CK1470" s="1519"/>
      <c r="CL1470" s="1509"/>
    </row>
    <row r="1471" spans="1:90" s="514" customFormat="1">
      <c r="A1471" s="511"/>
      <c r="B1471" s="512"/>
      <c r="C1471" s="1493"/>
      <c r="D1471" s="1493"/>
      <c r="E1471" s="1493"/>
      <c r="F1471" s="1493"/>
      <c r="G1471" s="1493"/>
      <c r="H1471" s="1530"/>
      <c r="I1471" s="1972"/>
      <c r="J1471" s="1542"/>
      <c r="K1471" s="513"/>
      <c r="L1471" s="513"/>
      <c r="M1471" s="513"/>
      <c r="N1471" s="513"/>
      <c r="O1471" s="513"/>
      <c r="P1471" s="513"/>
      <c r="Q1471" s="513"/>
      <c r="R1471" s="513"/>
      <c r="S1471" s="513"/>
      <c r="T1471" s="513"/>
      <c r="U1471" s="513"/>
      <c r="V1471" s="513"/>
      <c r="W1471" s="513"/>
      <c r="X1471" s="513"/>
      <c r="Y1471" s="513"/>
      <c r="Z1471" s="513"/>
      <c r="AA1471" s="513"/>
      <c r="AB1471" s="513"/>
      <c r="AC1471" s="513"/>
      <c r="AD1471" s="513"/>
      <c r="AE1471" s="513"/>
      <c r="AF1471" s="513"/>
      <c r="AG1471" s="513"/>
      <c r="AH1471" s="513"/>
      <c r="AI1471" s="513"/>
      <c r="AJ1471" s="513"/>
      <c r="AK1471" s="513"/>
      <c r="AL1471" s="513"/>
      <c r="AM1471" s="513"/>
      <c r="AN1471" s="513"/>
      <c r="AO1471" s="513"/>
      <c r="AP1471" s="513"/>
      <c r="AQ1471" s="513"/>
      <c r="AR1471" s="513"/>
      <c r="AS1471" s="513"/>
      <c r="AT1471" s="513"/>
      <c r="AU1471" s="513"/>
      <c r="AV1471" s="513"/>
      <c r="AW1471" s="513"/>
      <c r="AX1471" s="513"/>
      <c r="AY1471" s="513"/>
      <c r="AZ1471" s="513"/>
      <c r="BA1471" s="513"/>
      <c r="BB1471" s="513"/>
      <c r="BC1471" s="513"/>
      <c r="BD1471" s="513"/>
      <c r="BE1471" s="513"/>
      <c r="BF1471" s="513"/>
      <c r="BG1471" s="513"/>
      <c r="BH1471" s="513"/>
      <c r="BI1471" s="513"/>
      <c r="BJ1471" s="513"/>
      <c r="BK1471" s="513"/>
      <c r="BL1471" s="513"/>
      <c r="BM1471" s="513"/>
      <c r="BN1471" s="513"/>
      <c r="BO1471" s="513"/>
      <c r="BP1471" s="513"/>
      <c r="BQ1471" s="513"/>
      <c r="BR1471" s="513"/>
      <c r="BS1471" s="513"/>
      <c r="BT1471" s="513"/>
      <c r="BU1471" s="513"/>
      <c r="BV1471" s="513"/>
      <c r="BW1471" s="513"/>
      <c r="BX1471" s="513"/>
      <c r="BY1471" s="513"/>
      <c r="BZ1471" s="513"/>
      <c r="CA1471" s="513"/>
      <c r="CB1471" s="513"/>
      <c r="CC1471" s="1972"/>
      <c r="CD1471" s="1499"/>
      <c r="CE1471" s="1500"/>
      <c r="CF1471" s="1501"/>
      <c r="CG1471" s="1500"/>
      <c r="CH1471" s="1500"/>
      <c r="CI1471" s="1500"/>
      <c r="CJ1471" s="1976"/>
      <c r="CK1471" s="1519"/>
      <c r="CL1471" s="1509"/>
    </row>
    <row r="1472" spans="1:90" s="514" customFormat="1">
      <c r="A1472" s="511"/>
      <c r="B1472" s="512"/>
      <c r="C1472" s="1493"/>
      <c r="D1472" s="1493"/>
      <c r="E1472" s="1493"/>
      <c r="F1472" s="1493"/>
      <c r="G1472" s="1493"/>
      <c r="H1472" s="1530"/>
      <c r="I1472" s="1972"/>
      <c r="J1472" s="1542"/>
      <c r="K1472" s="513"/>
      <c r="L1472" s="513"/>
      <c r="M1472" s="513"/>
      <c r="N1472" s="513"/>
      <c r="O1472" s="513"/>
      <c r="P1472" s="513"/>
      <c r="Q1472" s="513"/>
      <c r="R1472" s="513"/>
      <c r="S1472" s="513"/>
      <c r="T1472" s="513"/>
      <c r="U1472" s="513"/>
      <c r="V1472" s="513"/>
      <c r="W1472" s="513"/>
      <c r="X1472" s="513"/>
      <c r="Y1472" s="513"/>
      <c r="Z1472" s="513"/>
      <c r="AA1472" s="513"/>
      <c r="AB1472" s="513"/>
      <c r="AC1472" s="513"/>
      <c r="AD1472" s="513"/>
      <c r="AE1472" s="513"/>
      <c r="AF1472" s="513"/>
      <c r="AG1472" s="513"/>
      <c r="AH1472" s="513"/>
      <c r="AI1472" s="513"/>
      <c r="AJ1472" s="513"/>
      <c r="AK1472" s="513"/>
      <c r="AL1472" s="513"/>
      <c r="AM1472" s="513"/>
      <c r="AN1472" s="513"/>
      <c r="AO1472" s="513"/>
      <c r="AP1472" s="513"/>
      <c r="AQ1472" s="513"/>
      <c r="AR1472" s="513"/>
      <c r="AS1472" s="513"/>
      <c r="AT1472" s="513"/>
      <c r="AU1472" s="513"/>
      <c r="AV1472" s="513"/>
      <c r="AW1472" s="513"/>
      <c r="AX1472" s="513"/>
      <c r="AY1472" s="513"/>
      <c r="AZ1472" s="513"/>
      <c r="BA1472" s="513"/>
      <c r="BB1472" s="513"/>
      <c r="BC1472" s="513"/>
      <c r="BD1472" s="513"/>
      <c r="BE1472" s="513"/>
      <c r="BF1472" s="513"/>
      <c r="BG1472" s="513"/>
      <c r="BH1472" s="513"/>
      <c r="BI1472" s="513"/>
      <c r="BJ1472" s="513"/>
      <c r="BK1472" s="513"/>
      <c r="BL1472" s="513"/>
      <c r="BM1472" s="513"/>
      <c r="BN1472" s="513"/>
      <c r="BO1472" s="513"/>
      <c r="BP1472" s="513"/>
      <c r="BQ1472" s="513"/>
      <c r="BR1472" s="513"/>
      <c r="BS1472" s="513"/>
      <c r="BT1472" s="513"/>
      <c r="BU1472" s="513"/>
      <c r="BV1472" s="513"/>
      <c r="BW1472" s="513"/>
      <c r="BX1472" s="513"/>
      <c r="BY1472" s="513"/>
      <c r="BZ1472" s="513"/>
      <c r="CA1472" s="513"/>
      <c r="CB1472" s="513"/>
      <c r="CC1472" s="1972"/>
      <c r="CD1472" s="1499"/>
      <c r="CE1472" s="1500"/>
      <c r="CF1472" s="1501"/>
      <c r="CG1472" s="1500"/>
      <c r="CH1472" s="1500"/>
      <c r="CI1472" s="1500"/>
      <c r="CJ1472" s="1976"/>
      <c r="CK1472" s="1519"/>
      <c r="CL1472" s="1509"/>
    </row>
    <row r="1473" spans="1:90" s="514" customFormat="1">
      <c r="A1473" s="511"/>
      <c r="B1473" s="512"/>
      <c r="C1473" s="1493"/>
      <c r="D1473" s="1493"/>
      <c r="E1473" s="1493"/>
      <c r="F1473" s="1493"/>
      <c r="G1473" s="1493"/>
      <c r="H1473" s="1530"/>
      <c r="I1473" s="1972"/>
      <c r="J1473" s="1542"/>
      <c r="K1473" s="513"/>
      <c r="L1473" s="513"/>
      <c r="M1473" s="513"/>
      <c r="N1473" s="513"/>
      <c r="O1473" s="513"/>
      <c r="P1473" s="513"/>
      <c r="Q1473" s="513"/>
      <c r="R1473" s="513"/>
      <c r="S1473" s="513"/>
      <c r="T1473" s="513"/>
      <c r="U1473" s="513"/>
      <c r="V1473" s="513"/>
      <c r="W1473" s="513"/>
      <c r="X1473" s="513"/>
      <c r="Y1473" s="513"/>
      <c r="Z1473" s="513"/>
      <c r="AA1473" s="513"/>
      <c r="AB1473" s="513"/>
      <c r="AC1473" s="513"/>
      <c r="AD1473" s="513"/>
      <c r="AE1473" s="513"/>
      <c r="AF1473" s="513"/>
      <c r="AG1473" s="513"/>
      <c r="AH1473" s="513"/>
      <c r="AI1473" s="513"/>
      <c r="AJ1473" s="513"/>
      <c r="AK1473" s="513"/>
      <c r="AL1473" s="513"/>
      <c r="AM1473" s="513"/>
      <c r="AN1473" s="513"/>
      <c r="AO1473" s="513"/>
      <c r="AP1473" s="513"/>
      <c r="AQ1473" s="513"/>
      <c r="AR1473" s="513"/>
      <c r="AS1473" s="513"/>
      <c r="AT1473" s="513"/>
      <c r="AU1473" s="513"/>
      <c r="AV1473" s="513"/>
      <c r="AW1473" s="513"/>
      <c r="AX1473" s="513"/>
      <c r="AY1473" s="513"/>
      <c r="AZ1473" s="513"/>
      <c r="BA1473" s="513"/>
      <c r="BB1473" s="513"/>
      <c r="BC1473" s="513"/>
      <c r="BD1473" s="513"/>
      <c r="BE1473" s="513"/>
      <c r="BF1473" s="513"/>
      <c r="BG1473" s="513"/>
      <c r="BH1473" s="513"/>
      <c r="BI1473" s="513"/>
      <c r="BJ1473" s="513"/>
      <c r="BK1473" s="513"/>
      <c r="BL1473" s="513"/>
      <c r="BM1473" s="513"/>
      <c r="BN1473" s="513"/>
      <c r="BO1473" s="513"/>
      <c r="BP1473" s="513"/>
      <c r="BQ1473" s="513"/>
      <c r="BR1473" s="513"/>
      <c r="BS1473" s="513"/>
      <c r="BT1473" s="513"/>
      <c r="BU1473" s="513"/>
      <c r="BV1473" s="513"/>
      <c r="BW1473" s="513"/>
      <c r="BX1473" s="513"/>
      <c r="BY1473" s="513"/>
      <c r="BZ1473" s="513"/>
      <c r="CA1473" s="513"/>
      <c r="CB1473" s="513"/>
      <c r="CC1473" s="1972"/>
      <c r="CD1473" s="1499"/>
      <c r="CE1473" s="1500"/>
      <c r="CF1473" s="1501"/>
      <c r="CG1473" s="1500"/>
      <c r="CH1473" s="1500"/>
      <c r="CI1473" s="1500"/>
      <c r="CJ1473" s="1976"/>
      <c r="CK1473" s="1519"/>
      <c r="CL1473" s="1509"/>
    </row>
    <row r="1474" spans="1:90" s="514" customFormat="1">
      <c r="A1474" s="511"/>
      <c r="B1474" s="512"/>
      <c r="C1474" s="1493"/>
      <c r="D1474" s="1493"/>
      <c r="E1474" s="1493"/>
      <c r="F1474" s="1493"/>
      <c r="G1474" s="1493"/>
      <c r="H1474" s="1530"/>
      <c r="I1474" s="1972"/>
      <c r="J1474" s="1542"/>
      <c r="K1474" s="513"/>
      <c r="L1474" s="513"/>
      <c r="M1474" s="513"/>
      <c r="N1474" s="513"/>
      <c r="O1474" s="513"/>
      <c r="P1474" s="513"/>
      <c r="Q1474" s="513"/>
      <c r="R1474" s="513"/>
      <c r="S1474" s="513"/>
      <c r="T1474" s="513"/>
      <c r="U1474" s="513"/>
      <c r="V1474" s="513"/>
      <c r="W1474" s="513"/>
      <c r="X1474" s="513"/>
      <c r="Y1474" s="513"/>
      <c r="Z1474" s="513"/>
      <c r="AA1474" s="513"/>
      <c r="AB1474" s="513"/>
      <c r="AC1474" s="513"/>
      <c r="AD1474" s="513"/>
      <c r="AE1474" s="513"/>
      <c r="AF1474" s="513"/>
      <c r="AG1474" s="513"/>
      <c r="AH1474" s="513"/>
      <c r="AI1474" s="513"/>
      <c r="AJ1474" s="513"/>
      <c r="AK1474" s="513"/>
      <c r="AL1474" s="513"/>
      <c r="AM1474" s="513"/>
      <c r="AN1474" s="513"/>
      <c r="AO1474" s="513"/>
      <c r="AP1474" s="513"/>
      <c r="AQ1474" s="513"/>
      <c r="AR1474" s="513"/>
      <c r="AS1474" s="513"/>
      <c r="AT1474" s="513"/>
      <c r="AU1474" s="513"/>
      <c r="AV1474" s="513"/>
      <c r="AW1474" s="513"/>
      <c r="AX1474" s="513"/>
      <c r="AY1474" s="513"/>
      <c r="AZ1474" s="513"/>
      <c r="BA1474" s="513"/>
      <c r="BB1474" s="513"/>
      <c r="BC1474" s="513"/>
      <c r="BD1474" s="513"/>
      <c r="BE1474" s="513"/>
      <c r="BF1474" s="513"/>
      <c r="BG1474" s="513"/>
      <c r="BH1474" s="513"/>
      <c r="BI1474" s="513"/>
      <c r="BJ1474" s="513"/>
      <c r="BK1474" s="513"/>
      <c r="BL1474" s="513"/>
      <c r="BM1474" s="513"/>
      <c r="BN1474" s="513"/>
      <c r="BO1474" s="513"/>
      <c r="BP1474" s="513"/>
      <c r="BQ1474" s="513"/>
      <c r="BR1474" s="513"/>
      <c r="BS1474" s="513"/>
      <c r="BT1474" s="513"/>
      <c r="BU1474" s="513"/>
      <c r="BV1474" s="513"/>
      <c r="BW1474" s="513"/>
      <c r="BX1474" s="513"/>
      <c r="BY1474" s="513"/>
      <c r="BZ1474" s="513"/>
      <c r="CA1474" s="513"/>
      <c r="CB1474" s="513"/>
      <c r="CC1474" s="1972"/>
      <c r="CD1474" s="1499"/>
      <c r="CE1474" s="1500"/>
      <c r="CF1474" s="1501"/>
      <c r="CG1474" s="1500"/>
      <c r="CH1474" s="1500"/>
      <c r="CI1474" s="1500"/>
      <c r="CJ1474" s="1976"/>
      <c r="CK1474" s="1519"/>
      <c r="CL1474" s="1509"/>
    </row>
    <row r="1475" spans="1:90" s="514" customFormat="1">
      <c r="A1475" s="511"/>
      <c r="B1475" s="512"/>
      <c r="C1475" s="1493"/>
      <c r="D1475" s="1493"/>
      <c r="E1475" s="1493"/>
      <c r="F1475" s="1493"/>
      <c r="G1475" s="1493"/>
      <c r="H1475" s="1530"/>
      <c r="I1475" s="1972"/>
      <c r="J1475" s="1542"/>
      <c r="K1475" s="513"/>
      <c r="L1475" s="513"/>
      <c r="M1475" s="513"/>
      <c r="N1475" s="513"/>
      <c r="O1475" s="513"/>
      <c r="P1475" s="513"/>
      <c r="Q1475" s="513"/>
      <c r="R1475" s="513"/>
      <c r="S1475" s="513"/>
      <c r="T1475" s="513"/>
      <c r="U1475" s="513"/>
      <c r="V1475" s="513"/>
      <c r="W1475" s="513"/>
      <c r="X1475" s="513"/>
      <c r="Y1475" s="513"/>
      <c r="Z1475" s="513"/>
      <c r="AA1475" s="513"/>
      <c r="AB1475" s="513"/>
      <c r="AC1475" s="513"/>
      <c r="AD1475" s="513"/>
      <c r="AE1475" s="513"/>
      <c r="AF1475" s="513"/>
      <c r="AG1475" s="513"/>
      <c r="AH1475" s="513"/>
      <c r="AI1475" s="513"/>
      <c r="AJ1475" s="513"/>
      <c r="AK1475" s="513"/>
      <c r="AL1475" s="513"/>
      <c r="AM1475" s="513"/>
      <c r="AN1475" s="513"/>
      <c r="AO1475" s="513"/>
      <c r="AP1475" s="513"/>
      <c r="AQ1475" s="513"/>
      <c r="AR1475" s="513"/>
      <c r="AS1475" s="513"/>
      <c r="AT1475" s="513"/>
      <c r="AU1475" s="513"/>
      <c r="AV1475" s="513"/>
      <c r="AW1475" s="513"/>
      <c r="AX1475" s="513"/>
      <c r="AY1475" s="513"/>
      <c r="AZ1475" s="513"/>
      <c r="BA1475" s="513"/>
      <c r="BB1475" s="513"/>
      <c r="BC1475" s="513"/>
      <c r="BD1475" s="513"/>
      <c r="BE1475" s="513"/>
      <c r="BF1475" s="513"/>
      <c r="BG1475" s="513"/>
      <c r="BH1475" s="513"/>
      <c r="BI1475" s="513"/>
      <c r="BJ1475" s="513"/>
      <c r="BK1475" s="513"/>
      <c r="BL1475" s="513"/>
      <c r="BM1475" s="513"/>
      <c r="BN1475" s="513"/>
      <c r="BO1475" s="513"/>
      <c r="BP1475" s="513"/>
      <c r="BQ1475" s="513"/>
      <c r="BR1475" s="513"/>
      <c r="BS1475" s="513"/>
      <c r="BT1475" s="513"/>
      <c r="BU1475" s="513"/>
      <c r="BV1475" s="513"/>
      <c r="BW1475" s="513"/>
      <c r="BX1475" s="513"/>
      <c r="BY1475" s="513"/>
      <c r="BZ1475" s="513"/>
      <c r="CA1475" s="513"/>
      <c r="CB1475" s="513"/>
      <c r="CC1475" s="1972"/>
      <c r="CD1475" s="1499"/>
      <c r="CE1475" s="1500"/>
      <c r="CF1475" s="1501"/>
      <c r="CG1475" s="1500"/>
      <c r="CH1475" s="1500"/>
      <c r="CI1475" s="1500"/>
      <c r="CJ1475" s="1976"/>
      <c r="CK1475" s="1519"/>
      <c r="CL1475" s="1509"/>
    </row>
    <row r="1476" spans="1:90" s="514" customFormat="1">
      <c r="A1476" s="511"/>
      <c r="B1476" s="512"/>
      <c r="C1476" s="1493"/>
      <c r="D1476" s="1493"/>
      <c r="E1476" s="1493"/>
      <c r="F1476" s="1493"/>
      <c r="G1476" s="1493"/>
      <c r="H1476" s="1530"/>
      <c r="I1476" s="1972"/>
      <c r="J1476" s="1542"/>
      <c r="K1476" s="513"/>
      <c r="L1476" s="513"/>
      <c r="M1476" s="513"/>
      <c r="N1476" s="513"/>
      <c r="O1476" s="513"/>
      <c r="P1476" s="513"/>
      <c r="Q1476" s="513"/>
      <c r="R1476" s="513"/>
      <c r="S1476" s="513"/>
      <c r="T1476" s="513"/>
      <c r="U1476" s="513"/>
      <c r="V1476" s="513"/>
      <c r="W1476" s="513"/>
      <c r="X1476" s="513"/>
      <c r="Y1476" s="513"/>
      <c r="Z1476" s="513"/>
      <c r="AA1476" s="513"/>
      <c r="AB1476" s="513"/>
      <c r="AC1476" s="513"/>
      <c r="AD1476" s="513"/>
      <c r="AE1476" s="513"/>
      <c r="AF1476" s="513"/>
      <c r="AG1476" s="513"/>
      <c r="AH1476" s="513"/>
      <c r="AI1476" s="513"/>
      <c r="AJ1476" s="513"/>
      <c r="AK1476" s="513"/>
      <c r="AL1476" s="513"/>
      <c r="AM1476" s="513"/>
      <c r="AN1476" s="513"/>
      <c r="AO1476" s="513"/>
      <c r="AP1476" s="513"/>
      <c r="AQ1476" s="513"/>
      <c r="AR1476" s="513"/>
      <c r="AS1476" s="513"/>
      <c r="AT1476" s="513"/>
      <c r="AU1476" s="513"/>
      <c r="AV1476" s="513"/>
      <c r="AW1476" s="513"/>
      <c r="AX1476" s="513"/>
      <c r="AY1476" s="513"/>
      <c r="AZ1476" s="513"/>
      <c r="BA1476" s="513"/>
      <c r="BB1476" s="513"/>
      <c r="BC1476" s="513"/>
      <c r="BD1476" s="513"/>
      <c r="BE1476" s="513"/>
      <c r="BF1476" s="513"/>
      <c r="BG1476" s="513"/>
      <c r="BH1476" s="513"/>
      <c r="BI1476" s="513"/>
      <c r="BJ1476" s="513"/>
      <c r="BK1476" s="513"/>
      <c r="BL1476" s="513"/>
      <c r="BM1476" s="513"/>
      <c r="BN1476" s="513"/>
      <c r="BO1476" s="513"/>
      <c r="BP1476" s="513"/>
      <c r="BQ1476" s="513"/>
      <c r="BR1476" s="513"/>
      <c r="BS1476" s="513"/>
      <c r="BT1476" s="513"/>
      <c r="BU1476" s="513"/>
      <c r="BV1476" s="513"/>
      <c r="BW1476" s="513"/>
      <c r="BX1476" s="513"/>
      <c r="BY1476" s="513"/>
      <c r="BZ1476" s="513"/>
      <c r="CA1476" s="513"/>
      <c r="CB1476" s="513"/>
      <c r="CC1476" s="1972"/>
      <c r="CD1476" s="1499"/>
      <c r="CE1476" s="1500"/>
      <c r="CF1476" s="1501"/>
      <c r="CG1476" s="1500"/>
      <c r="CH1476" s="1500"/>
      <c r="CI1476" s="1500"/>
      <c r="CJ1476" s="1976"/>
      <c r="CK1476" s="1519"/>
      <c r="CL1476" s="1509"/>
    </row>
    <row r="1477" spans="1:90" s="514" customFormat="1">
      <c r="A1477" s="511"/>
      <c r="B1477" s="512"/>
      <c r="C1477" s="1493"/>
      <c r="D1477" s="1493"/>
      <c r="E1477" s="1493"/>
      <c r="F1477" s="1493"/>
      <c r="G1477" s="1493"/>
      <c r="H1477" s="1530"/>
      <c r="I1477" s="1972"/>
      <c r="J1477" s="1542"/>
      <c r="K1477" s="513"/>
      <c r="L1477" s="513"/>
      <c r="M1477" s="513"/>
      <c r="N1477" s="513"/>
      <c r="O1477" s="513"/>
      <c r="P1477" s="513"/>
      <c r="Q1477" s="513"/>
      <c r="R1477" s="513"/>
      <c r="S1477" s="513"/>
      <c r="T1477" s="513"/>
      <c r="U1477" s="513"/>
      <c r="V1477" s="513"/>
      <c r="W1477" s="513"/>
      <c r="X1477" s="513"/>
      <c r="Y1477" s="513"/>
      <c r="Z1477" s="513"/>
      <c r="AA1477" s="513"/>
      <c r="AB1477" s="513"/>
      <c r="AC1477" s="513"/>
      <c r="AD1477" s="513"/>
      <c r="AE1477" s="513"/>
      <c r="AF1477" s="513"/>
      <c r="AG1477" s="513"/>
      <c r="AH1477" s="513"/>
      <c r="AI1477" s="513"/>
      <c r="AJ1477" s="513"/>
      <c r="AK1477" s="513"/>
      <c r="AL1477" s="513"/>
      <c r="AM1477" s="513"/>
      <c r="AN1477" s="513"/>
      <c r="AO1477" s="513"/>
      <c r="AP1477" s="513"/>
      <c r="AQ1477" s="513"/>
      <c r="AR1477" s="513"/>
      <c r="AS1477" s="513"/>
      <c r="AT1477" s="513"/>
      <c r="AU1477" s="513"/>
      <c r="AV1477" s="513"/>
      <c r="AW1477" s="513"/>
      <c r="AX1477" s="513"/>
      <c r="AY1477" s="513"/>
      <c r="AZ1477" s="513"/>
      <c r="BA1477" s="513"/>
      <c r="BB1477" s="513"/>
      <c r="BC1477" s="513"/>
      <c r="BD1477" s="513"/>
      <c r="BE1477" s="513"/>
      <c r="BF1477" s="513"/>
      <c r="BG1477" s="513"/>
      <c r="BH1477" s="513"/>
      <c r="BI1477" s="513"/>
      <c r="BJ1477" s="513"/>
      <c r="BK1477" s="513"/>
      <c r="BL1477" s="513"/>
      <c r="BM1477" s="513"/>
      <c r="BN1477" s="513"/>
      <c r="BO1477" s="513"/>
      <c r="BP1477" s="513"/>
      <c r="BQ1477" s="513"/>
      <c r="BR1477" s="513"/>
      <c r="BS1477" s="513"/>
      <c r="BT1477" s="513"/>
      <c r="BU1477" s="513"/>
      <c r="BV1477" s="513"/>
      <c r="BW1477" s="513"/>
      <c r="BX1477" s="513"/>
      <c r="BY1477" s="513"/>
      <c r="BZ1477" s="513"/>
      <c r="CA1477" s="513"/>
      <c r="CB1477" s="513"/>
      <c r="CC1477" s="1972"/>
      <c r="CD1477" s="1499"/>
      <c r="CE1477" s="1500"/>
      <c r="CF1477" s="1501"/>
      <c r="CG1477" s="1500"/>
      <c r="CH1477" s="1500"/>
      <c r="CI1477" s="1500"/>
      <c r="CJ1477" s="1976"/>
      <c r="CK1477" s="1519"/>
      <c r="CL1477" s="1509"/>
    </row>
    <row r="1478" spans="1:90" s="514" customFormat="1">
      <c r="A1478" s="511"/>
      <c r="B1478" s="512"/>
      <c r="C1478" s="1493"/>
      <c r="D1478" s="1493"/>
      <c r="E1478" s="1493"/>
      <c r="F1478" s="1493"/>
      <c r="G1478" s="1493"/>
      <c r="H1478" s="1530"/>
      <c r="I1478" s="1972"/>
      <c r="J1478" s="1542"/>
      <c r="K1478" s="513"/>
      <c r="L1478" s="513"/>
      <c r="M1478" s="513"/>
      <c r="N1478" s="513"/>
      <c r="O1478" s="513"/>
      <c r="P1478" s="513"/>
      <c r="Q1478" s="513"/>
      <c r="R1478" s="513"/>
      <c r="S1478" s="513"/>
      <c r="T1478" s="513"/>
      <c r="U1478" s="513"/>
      <c r="V1478" s="513"/>
      <c r="W1478" s="513"/>
      <c r="X1478" s="513"/>
      <c r="Y1478" s="513"/>
      <c r="Z1478" s="513"/>
      <c r="AA1478" s="513"/>
      <c r="AB1478" s="513"/>
      <c r="AC1478" s="513"/>
      <c r="AD1478" s="513"/>
      <c r="AE1478" s="513"/>
      <c r="AF1478" s="513"/>
      <c r="AG1478" s="513"/>
      <c r="AH1478" s="513"/>
      <c r="AI1478" s="513"/>
      <c r="AJ1478" s="513"/>
      <c r="AK1478" s="513"/>
      <c r="AL1478" s="513"/>
      <c r="AM1478" s="513"/>
      <c r="AN1478" s="513"/>
      <c r="AO1478" s="513"/>
      <c r="AP1478" s="513"/>
      <c r="AQ1478" s="513"/>
      <c r="AR1478" s="513"/>
      <c r="AS1478" s="513"/>
      <c r="AT1478" s="513"/>
      <c r="AU1478" s="513"/>
      <c r="AV1478" s="513"/>
      <c r="AW1478" s="513"/>
      <c r="AX1478" s="513"/>
      <c r="AY1478" s="513"/>
      <c r="AZ1478" s="513"/>
      <c r="BA1478" s="513"/>
      <c r="BB1478" s="513"/>
      <c r="BC1478" s="513"/>
      <c r="BD1478" s="513"/>
      <c r="BE1478" s="513"/>
      <c r="BF1478" s="513"/>
      <c r="BG1478" s="513"/>
      <c r="BH1478" s="513"/>
      <c r="BI1478" s="513"/>
      <c r="BJ1478" s="513"/>
      <c r="BK1478" s="513"/>
      <c r="BL1478" s="513"/>
      <c r="BM1478" s="513"/>
      <c r="BN1478" s="513"/>
      <c r="BO1478" s="513"/>
      <c r="BP1478" s="513"/>
      <c r="BQ1478" s="513"/>
      <c r="BR1478" s="513"/>
      <c r="BS1478" s="513"/>
      <c r="BT1478" s="513"/>
      <c r="BU1478" s="513"/>
      <c r="BV1478" s="513"/>
      <c r="BW1478" s="513"/>
      <c r="BX1478" s="513"/>
      <c r="BY1478" s="513"/>
      <c r="BZ1478" s="513"/>
      <c r="CA1478" s="513"/>
      <c r="CB1478" s="513"/>
      <c r="CC1478" s="1972"/>
      <c r="CD1478" s="1499"/>
      <c r="CE1478" s="1500"/>
      <c r="CF1478" s="1501"/>
      <c r="CG1478" s="1500"/>
      <c r="CH1478" s="1500"/>
      <c r="CI1478" s="1500"/>
      <c r="CJ1478" s="1976"/>
      <c r="CK1478" s="1519"/>
      <c r="CL1478" s="1509"/>
    </row>
    <row r="1479" spans="1:90" s="514" customFormat="1">
      <c r="A1479" s="511"/>
      <c r="B1479" s="512"/>
      <c r="C1479" s="1493"/>
      <c r="D1479" s="1493"/>
      <c r="E1479" s="1493"/>
      <c r="F1479" s="1493"/>
      <c r="G1479" s="1493"/>
      <c r="H1479" s="1530"/>
      <c r="I1479" s="1972"/>
      <c r="J1479" s="1542"/>
      <c r="K1479" s="513"/>
      <c r="L1479" s="513"/>
      <c r="M1479" s="513"/>
      <c r="N1479" s="513"/>
      <c r="O1479" s="513"/>
      <c r="P1479" s="513"/>
      <c r="Q1479" s="513"/>
      <c r="R1479" s="513"/>
      <c r="S1479" s="513"/>
      <c r="T1479" s="513"/>
      <c r="U1479" s="513"/>
      <c r="V1479" s="513"/>
      <c r="W1479" s="513"/>
      <c r="X1479" s="513"/>
      <c r="Y1479" s="513"/>
      <c r="Z1479" s="513"/>
      <c r="AA1479" s="513"/>
      <c r="AB1479" s="513"/>
      <c r="AC1479" s="513"/>
      <c r="AD1479" s="513"/>
      <c r="AE1479" s="513"/>
      <c r="AF1479" s="513"/>
      <c r="AG1479" s="513"/>
      <c r="AH1479" s="513"/>
      <c r="AI1479" s="513"/>
      <c r="AJ1479" s="513"/>
      <c r="AK1479" s="513"/>
      <c r="AL1479" s="513"/>
      <c r="AM1479" s="513"/>
      <c r="AN1479" s="513"/>
      <c r="AO1479" s="513"/>
      <c r="AP1479" s="513"/>
      <c r="AQ1479" s="513"/>
      <c r="AR1479" s="513"/>
      <c r="AS1479" s="513"/>
      <c r="AT1479" s="513"/>
      <c r="AU1479" s="513"/>
      <c r="AV1479" s="513"/>
      <c r="AW1479" s="513"/>
      <c r="AX1479" s="513"/>
      <c r="AY1479" s="513"/>
      <c r="AZ1479" s="513"/>
      <c r="BA1479" s="513"/>
      <c r="BB1479" s="513"/>
      <c r="BC1479" s="513"/>
      <c r="BD1479" s="513"/>
      <c r="BE1479" s="513"/>
      <c r="BF1479" s="513"/>
      <c r="BG1479" s="513"/>
      <c r="BH1479" s="513"/>
      <c r="BI1479" s="513"/>
      <c r="BJ1479" s="513"/>
      <c r="BK1479" s="513"/>
      <c r="BL1479" s="513"/>
      <c r="BM1479" s="513"/>
      <c r="BN1479" s="513"/>
      <c r="BO1479" s="513"/>
      <c r="BP1479" s="513"/>
      <c r="BQ1479" s="513"/>
      <c r="BR1479" s="513"/>
      <c r="BS1479" s="513"/>
      <c r="BT1479" s="513"/>
      <c r="BU1479" s="513"/>
      <c r="BV1479" s="513"/>
      <c r="BW1479" s="513"/>
      <c r="BX1479" s="513"/>
      <c r="BY1479" s="513"/>
      <c r="BZ1479" s="513"/>
      <c r="CA1479" s="513"/>
      <c r="CB1479" s="513"/>
      <c r="CC1479" s="1972"/>
      <c r="CD1479" s="1499"/>
      <c r="CE1479" s="1500"/>
      <c r="CF1479" s="1501"/>
      <c r="CG1479" s="1500"/>
      <c r="CH1479" s="1500"/>
      <c r="CI1479" s="1500"/>
      <c r="CJ1479" s="1976"/>
      <c r="CK1479" s="1519"/>
      <c r="CL1479" s="1509"/>
    </row>
    <row r="1480" spans="1:90" s="514" customFormat="1">
      <c r="A1480" s="511"/>
      <c r="B1480" s="512"/>
      <c r="C1480" s="1493"/>
      <c r="D1480" s="1493"/>
      <c r="E1480" s="1493"/>
      <c r="F1480" s="1493"/>
      <c r="G1480" s="1493"/>
      <c r="H1480" s="1530"/>
      <c r="I1480" s="1972"/>
      <c r="J1480" s="1542"/>
      <c r="K1480" s="513"/>
      <c r="L1480" s="513"/>
      <c r="M1480" s="513"/>
      <c r="N1480" s="513"/>
      <c r="O1480" s="513"/>
      <c r="P1480" s="513"/>
      <c r="Q1480" s="513"/>
      <c r="R1480" s="513"/>
      <c r="S1480" s="513"/>
      <c r="T1480" s="513"/>
      <c r="U1480" s="513"/>
      <c r="V1480" s="513"/>
      <c r="W1480" s="513"/>
      <c r="X1480" s="513"/>
      <c r="Y1480" s="513"/>
      <c r="Z1480" s="513"/>
      <c r="AA1480" s="513"/>
      <c r="AB1480" s="513"/>
      <c r="AC1480" s="513"/>
      <c r="AD1480" s="513"/>
      <c r="AE1480" s="513"/>
      <c r="AF1480" s="513"/>
      <c r="AG1480" s="513"/>
      <c r="AH1480" s="513"/>
      <c r="AI1480" s="513"/>
      <c r="AJ1480" s="513"/>
      <c r="AK1480" s="513"/>
      <c r="AL1480" s="513"/>
      <c r="AM1480" s="513"/>
      <c r="AN1480" s="513"/>
      <c r="AO1480" s="513"/>
      <c r="AP1480" s="513"/>
      <c r="AQ1480" s="513"/>
      <c r="AR1480" s="513"/>
      <c r="AS1480" s="513"/>
      <c r="AT1480" s="513"/>
      <c r="AU1480" s="513"/>
      <c r="AV1480" s="513"/>
      <c r="AW1480" s="513"/>
      <c r="AX1480" s="513"/>
      <c r="AY1480" s="513"/>
      <c r="AZ1480" s="513"/>
      <c r="BA1480" s="513"/>
      <c r="BB1480" s="513"/>
      <c r="BC1480" s="513"/>
      <c r="BD1480" s="513"/>
      <c r="BE1480" s="513"/>
      <c r="BF1480" s="513"/>
      <c r="BG1480" s="513"/>
      <c r="BH1480" s="513"/>
      <c r="BI1480" s="513"/>
      <c r="BJ1480" s="513"/>
      <c r="BK1480" s="513"/>
      <c r="BL1480" s="513"/>
      <c r="BM1480" s="513"/>
      <c r="BN1480" s="513"/>
      <c r="BO1480" s="513"/>
      <c r="BP1480" s="513"/>
      <c r="BQ1480" s="513"/>
      <c r="BR1480" s="513"/>
      <c r="BS1480" s="513"/>
      <c r="BT1480" s="513"/>
      <c r="BU1480" s="513"/>
      <c r="BV1480" s="513"/>
      <c r="BW1480" s="513"/>
      <c r="BX1480" s="513"/>
      <c r="BY1480" s="513"/>
      <c r="BZ1480" s="513"/>
      <c r="CA1480" s="513"/>
      <c r="CB1480" s="513"/>
      <c r="CC1480" s="1972"/>
      <c r="CD1480" s="1499"/>
      <c r="CE1480" s="1500"/>
      <c r="CF1480" s="1501"/>
      <c r="CG1480" s="1500"/>
      <c r="CH1480" s="1500"/>
      <c r="CI1480" s="1500"/>
      <c r="CJ1480" s="1976"/>
      <c r="CK1480" s="1519"/>
      <c r="CL1480" s="1509"/>
    </row>
    <row r="1481" spans="1:90" s="514" customFormat="1">
      <c r="A1481" s="511"/>
      <c r="B1481" s="512"/>
      <c r="C1481" s="1493"/>
      <c r="D1481" s="1493"/>
      <c r="E1481" s="1493"/>
      <c r="F1481" s="1493"/>
      <c r="G1481" s="1493"/>
      <c r="H1481" s="1530"/>
      <c r="I1481" s="1972"/>
      <c r="J1481" s="1542"/>
      <c r="K1481" s="513"/>
      <c r="L1481" s="513"/>
      <c r="M1481" s="513"/>
      <c r="N1481" s="513"/>
      <c r="O1481" s="513"/>
      <c r="P1481" s="513"/>
      <c r="Q1481" s="513"/>
      <c r="R1481" s="513"/>
      <c r="S1481" s="513"/>
      <c r="T1481" s="513"/>
      <c r="U1481" s="513"/>
      <c r="V1481" s="513"/>
      <c r="W1481" s="513"/>
      <c r="X1481" s="513"/>
      <c r="Y1481" s="513"/>
      <c r="Z1481" s="513"/>
      <c r="AA1481" s="513"/>
      <c r="AB1481" s="513"/>
      <c r="AC1481" s="513"/>
      <c r="AD1481" s="513"/>
      <c r="AE1481" s="513"/>
      <c r="AF1481" s="513"/>
      <c r="AG1481" s="513"/>
      <c r="AH1481" s="513"/>
      <c r="AI1481" s="513"/>
      <c r="AJ1481" s="513"/>
      <c r="AK1481" s="513"/>
      <c r="AL1481" s="513"/>
      <c r="AM1481" s="513"/>
      <c r="AN1481" s="513"/>
      <c r="AO1481" s="513"/>
      <c r="AP1481" s="513"/>
      <c r="AQ1481" s="513"/>
      <c r="AR1481" s="513"/>
      <c r="AS1481" s="513"/>
      <c r="AT1481" s="513"/>
      <c r="AU1481" s="513"/>
      <c r="AV1481" s="513"/>
      <c r="AW1481" s="513"/>
      <c r="AX1481" s="513"/>
      <c r="AY1481" s="513"/>
      <c r="AZ1481" s="513"/>
      <c r="BA1481" s="513"/>
      <c r="BB1481" s="513"/>
      <c r="BC1481" s="513"/>
      <c r="BD1481" s="513"/>
      <c r="BE1481" s="513"/>
      <c r="BF1481" s="513"/>
      <c r="BG1481" s="513"/>
      <c r="BH1481" s="513"/>
      <c r="BI1481" s="513"/>
      <c r="BJ1481" s="513"/>
      <c r="BK1481" s="513"/>
      <c r="BL1481" s="513"/>
      <c r="BM1481" s="513"/>
      <c r="BN1481" s="513"/>
      <c r="BO1481" s="513"/>
      <c r="BP1481" s="513"/>
      <c r="BQ1481" s="513"/>
      <c r="BR1481" s="513"/>
      <c r="BS1481" s="513"/>
      <c r="BT1481" s="513"/>
      <c r="BU1481" s="513"/>
      <c r="BV1481" s="513"/>
      <c r="BW1481" s="513"/>
      <c r="BX1481" s="513"/>
      <c r="BY1481" s="513"/>
      <c r="BZ1481" s="513"/>
      <c r="CA1481" s="513"/>
      <c r="CB1481" s="513"/>
      <c r="CC1481" s="1972"/>
      <c r="CD1481" s="1499"/>
      <c r="CE1481" s="1500"/>
      <c r="CF1481" s="1501"/>
      <c r="CG1481" s="1500"/>
      <c r="CH1481" s="1500"/>
      <c r="CI1481" s="1500"/>
      <c r="CJ1481" s="1976"/>
      <c r="CK1481" s="1519"/>
      <c r="CL1481" s="1509"/>
    </row>
    <row r="1482" spans="1:90" s="514" customFormat="1">
      <c r="A1482" s="511"/>
      <c r="B1482" s="512"/>
      <c r="C1482" s="1493"/>
      <c r="D1482" s="1493"/>
      <c r="E1482" s="1493"/>
      <c r="F1482" s="1493"/>
      <c r="G1482" s="1493"/>
      <c r="H1482" s="1530"/>
      <c r="I1482" s="1972"/>
      <c r="J1482" s="1542"/>
      <c r="K1482" s="513"/>
      <c r="L1482" s="513"/>
      <c r="M1482" s="513"/>
      <c r="N1482" s="513"/>
      <c r="O1482" s="513"/>
      <c r="P1482" s="513"/>
      <c r="Q1482" s="513"/>
      <c r="R1482" s="513"/>
      <c r="S1482" s="513"/>
      <c r="T1482" s="513"/>
      <c r="U1482" s="513"/>
      <c r="V1482" s="513"/>
      <c r="W1482" s="513"/>
      <c r="X1482" s="513"/>
      <c r="Y1482" s="513"/>
      <c r="Z1482" s="513"/>
      <c r="AA1482" s="513"/>
      <c r="AB1482" s="513"/>
      <c r="AC1482" s="513"/>
      <c r="AD1482" s="513"/>
      <c r="AE1482" s="513"/>
      <c r="AF1482" s="513"/>
      <c r="AG1482" s="513"/>
      <c r="AH1482" s="513"/>
      <c r="AI1482" s="513"/>
      <c r="AJ1482" s="513"/>
      <c r="AK1482" s="513"/>
      <c r="AL1482" s="513"/>
      <c r="AM1482" s="513"/>
      <c r="AN1482" s="513"/>
      <c r="AO1482" s="513"/>
      <c r="AP1482" s="513"/>
      <c r="AQ1482" s="513"/>
      <c r="AR1482" s="513"/>
      <c r="AS1482" s="513"/>
      <c r="AT1482" s="513"/>
      <c r="AU1482" s="513"/>
      <c r="AV1482" s="513"/>
      <c r="AW1482" s="513"/>
      <c r="AX1482" s="513"/>
      <c r="AY1482" s="513"/>
      <c r="AZ1482" s="513"/>
      <c r="BA1482" s="513"/>
      <c r="BB1482" s="513"/>
      <c r="BC1482" s="513"/>
      <c r="BD1482" s="513"/>
      <c r="BE1482" s="513"/>
      <c r="BF1482" s="513"/>
      <c r="BG1482" s="513"/>
      <c r="BH1482" s="513"/>
      <c r="BI1482" s="513"/>
      <c r="BJ1482" s="513"/>
      <c r="BK1482" s="513"/>
      <c r="BL1482" s="513"/>
      <c r="BM1482" s="513"/>
      <c r="BN1482" s="513"/>
      <c r="BO1482" s="513"/>
      <c r="BP1482" s="513"/>
      <c r="BQ1482" s="513"/>
      <c r="BR1482" s="513"/>
      <c r="BS1482" s="513"/>
      <c r="BT1482" s="513"/>
      <c r="BU1482" s="513"/>
      <c r="BV1482" s="513"/>
      <c r="BW1482" s="513"/>
      <c r="BX1482" s="513"/>
      <c r="BY1482" s="513"/>
      <c r="BZ1482" s="513"/>
      <c r="CA1482" s="513"/>
      <c r="CB1482" s="513"/>
      <c r="CC1482" s="1972"/>
      <c r="CD1482" s="1499"/>
      <c r="CE1482" s="1500"/>
      <c r="CF1482" s="1501"/>
      <c r="CG1482" s="1500"/>
      <c r="CH1482" s="1500"/>
      <c r="CI1482" s="1500"/>
      <c r="CJ1482" s="1976"/>
      <c r="CK1482" s="1519"/>
      <c r="CL1482" s="1509"/>
    </row>
    <row r="1483" spans="1:90" s="514" customFormat="1">
      <c r="A1483" s="511"/>
      <c r="B1483" s="512"/>
      <c r="C1483" s="1493"/>
      <c r="D1483" s="1493"/>
      <c r="E1483" s="1493"/>
      <c r="F1483" s="1493"/>
      <c r="G1483" s="1493"/>
      <c r="H1483" s="1530"/>
      <c r="I1483" s="1972"/>
      <c r="J1483" s="1542"/>
      <c r="K1483" s="513"/>
      <c r="L1483" s="513"/>
      <c r="M1483" s="513"/>
      <c r="N1483" s="513"/>
      <c r="O1483" s="513"/>
      <c r="P1483" s="513"/>
      <c r="Q1483" s="513"/>
      <c r="R1483" s="513"/>
      <c r="S1483" s="513"/>
      <c r="T1483" s="513"/>
      <c r="U1483" s="513"/>
      <c r="V1483" s="513"/>
      <c r="W1483" s="513"/>
      <c r="X1483" s="513"/>
      <c r="Y1483" s="513"/>
      <c r="Z1483" s="513"/>
      <c r="AA1483" s="513"/>
      <c r="AB1483" s="513"/>
      <c r="AC1483" s="513"/>
      <c r="AD1483" s="513"/>
      <c r="AE1483" s="513"/>
      <c r="AF1483" s="513"/>
      <c r="AG1483" s="513"/>
      <c r="AH1483" s="513"/>
      <c r="AI1483" s="513"/>
      <c r="AJ1483" s="513"/>
      <c r="AK1483" s="513"/>
      <c r="AL1483" s="513"/>
      <c r="AM1483" s="513"/>
      <c r="AN1483" s="513"/>
      <c r="AO1483" s="513"/>
      <c r="AP1483" s="513"/>
      <c r="AQ1483" s="513"/>
      <c r="AR1483" s="513"/>
      <c r="AS1483" s="513"/>
      <c r="AT1483" s="513"/>
      <c r="AU1483" s="513"/>
      <c r="AV1483" s="513"/>
      <c r="AW1483" s="513"/>
      <c r="AX1483" s="513"/>
      <c r="AY1483" s="513"/>
      <c r="AZ1483" s="513"/>
      <c r="BA1483" s="513"/>
      <c r="BB1483" s="513"/>
      <c r="BC1483" s="513"/>
      <c r="BD1483" s="513"/>
      <c r="BE1483" s="513"/>
      <c r="BF1483" s="513"/>
      <c r="BG1483" s="513"/>
      <c r="BH1483" s="513"/>
      <c r="BI1483" s="513"/>
      <c r="BJ1483" s="513"/>
      <c r="BK1483" s="513"/>
      <c r="BL1483" s="513"/>
      <c r="BM1483" s="513"/>
      <c r="BN1483" s="513"/>
      <c r="BO1483" s="513"/>
      <c r="BP1483" s="513"/>
      <c r="BQ1483" s="513"/>
      <c r="BR1483" s="513"/>
      <c r="BS1483" s="513"/>
      <c r="BT1483" s="513"/>
      <c r="BU1483" s="513"/>
      <c r="BV1483" s="513"/>
      <c r="BW1483" s="513"/>
      <c r="BX1483" s="513"/>
      <c r="BY1483" s="513"/>
      <c r="BZ1483" s="513"/>
      <c r="CA1483" s="513"/>
      <c r="CB1483" s="513"/>
      <c r="CC1483" s="1972"/>
      <c r="CD1483" s="1499"/>
      <c r="CE1483" s="1500"/>
      <c r="CF1483" s="1501"/>
      <c r="CG1483" s="1500"/>
      <c r="CH1483" s="1500"/>
      <c r="CI1483" s="1500"/>
      <c r="CJ1483" s="1976"/>
      <c r="CK1483" s="1519"/>
      <c r="CL1483" s="1509"/>
    </row>
    <row r="1484" spans="1:90" s="514" customFormat="1">
      <c r="A1484" s="511"/>
      <c r="B1484" s="512"/>
      <c r="C1484" s="1493"/>
      <c r="D1484" s="1493"/>
      <c r="E1484" s="1493"/>
      <c r="F1484" s="1493"/>
      <c r="G1484" s="1493"/>
      <c r="H1484" s="1530"/>
      <c r="I1484" s="1972"/>
      <c r="J1484" s="1542"/>
      <c r="K1484" s="513"/>
      <c r="L1484" s="513"/>
      <c r="M1484" s="513"/>
      <c r="N1484" s="513"/>
      <c r="O1484" s="513"/>
      <c r="P1484" s="513"/>
      <c r="Q1484" s="513"/>
      <c r="R1484" s="513"/>
      <c r="S1484" s="513"/>
      <c r="T1484" s="513"/>
      <c r="U1484" s="513"/>
      <c r="V1484" s="513"/>
      <c r="W1484" s="513"/>
      <c r="X1484" s="513"/>
      <c r="Y1484" s="513"/>
      <c r="Z1484" s="513"/>
      <c r="AA1484" s="513"/>
      <c r="AB1484" s="513"/>
      <c r="AC1484" s="513"/>
      <c r="AD1484" s="513"/>
      <c r="AE1484" s="513"/>
      <c r="AF1484" s="513"/>
      <c r="AG1484" s="513"/>
      <c r="AH1484" s="513"/>
      <c r="AI1484" s="513"/>
      <c r="AJ1484" s="513"/>
      <c r="AK1484" s="513"/>
      <c r="AL1484" s="513"/>
      <c r="AM1484" s="513"/>
      <c r="AN1484" s="513"/>
      <c r="AO1484" s="513"/>
      <c r="AP1484" s="513"/>
      <c r="AQ1484" s="513"/>
      <c r="AR1484" s="513"/>
      <c r="AS1484" s="513"/>
      <c r="AT1484" s="513"/>
      <c r="AU1484" s="513"/>
      <c r="AV1484" s="513"/>
      <c r="AW1484" s="513"/>
      <c r="AX1484" s="513"/>
      <c r="AY1484" s="513"/>
      <c r="AZ1484" s="513"/>
      <c r="BA1484" s="513"/>
      <c r="BB1484" s="513"/>
      <c r="BC1484" s="513"/>
      <c r="BD1484" s="513"/>
      <c r="BE1484" s="513"/>
      <c r="BF1484" s="513"/>
      <c r="BG1484" s="513"/>
      <c r="BH1484" s="513"/>
      <c r="BI1484" s="513"/>
      <c r="BJ1484" s="513"/>
      <c r="BK1484" s="513"/>
      <c r="BL1484" s="513"/>
      <c r="BM1484" s="513"/>
      <c r="BN1484" s="513"/>
      <c r="BO1484" s="513"/>
      <c r="BP1484" s="513"/>
      <c r="BQ1484" s="513"/>
      <c r="BR1484" s="513"/>
      <c r="BS1484" s="513"/>
      <c r="BT1484" s="513"/>
      <c r="BU1484" s="513"/>
      <c r="BV1484" s="513"/>
      <c r="BW1484" s="513"/>
      <c r="BX1484" s="513"/>
      <c r="BY1484" s="513"/>
      <c r="BZ1484" s="513"/>
      <c r="CA1484" s="513"/>
      <c r="CB1484" s="513"/>
      <c r="CC1484" s="1972"/>
      <c r="CD1484" s="1499"/>
      <c r="CE1484" s="1500"/>
      <c r="CF1484" s="1501"/>
      <c r="CG1484" s="1500"/>
      <c r="CH1484" s="1500"/>
      <c r="CI1484" s="1500"/>
      <c r="CJ1484" s="1976"/>
      <c r="CK1484" s="1519"/>
      <c r="CL1484" s="1509"/>
    </row>
    <row r="1485" spans="1:90" s="514" customFormat="1">
      <c r="A1485" s="511"/>
      <c r="B1485" s="512"/>
      <c r="C1485" s="1493"/>
      <c r="D1485" s="1493"/>
      <c r="E1485" s="1493"/>
      <c r="F1485" s="1493"/>
      <c r="G1485" s="1493"/>
      <c r="H1485" s="1530"/>
      <c r="I1485" s="1972"/>
      <c r="J1485" s="1542"/>
      <c r="K1485" s="513"/>
      <c r="L1485" s="513"/>
      <c r="M1485" s="513"/>
      <c r="N1485" s="513"/>
      <c r="O1485" s="513"/>
      <c r="P1485" s="513"/>
      <c r="Q1485" s="513"/>
      <c r="R1485" s="513"/>
      <c r="S1485" s="513"/>
      <c r="T1485" s="513"/>
      <c r="U1485" s="513"/>
      <c r="V1485" s="513"/>
      <c r="W1485" s="513"/>
      <c r="X1485" s="513"/>
      <c r="Y1485" s="513"/>
      <c r="Z1485" s="513"/>
      <c r="AA1485" s="513"/>
      <c r="AB1485" s="513"/>
      <c r="AC1485" s="513"/>
      <c r="AD1485" s="513"/>
      <c r="AE1485" s="513"/>
      <c r="AF1485" s="513"/>
      <c r="AG1485" s="513"/>
      <c r="AH1485" s="513"/>
      <c r="AI1485" s="513"/>
      <c r="AJ1485" s="513"/>
      <c r="AK1485" s="513"/>
      <c r="AL1485" s="513"/>
      <c r="AM1485" s="513"/>
      <c r="AN1485" s="513"/>
      <c r="AO1485" s="513"/>
      <c r="AP1485" s="513"/>
      <c r="AQ1485" s="513"/>
      <c r="AR1485" s="513"/>
      <c r="AS1485" s="513"/>
      <c r="AT1485" s="513"/>
      <c r="AU1485" s="513"/>
      <c r="AV1485" s="513"/>
      <c r="AW1485" s="513"/>
      <c r="AX1485" s="513"/>
      <c r="AY1485" s="513"/>
      <c r="AZ1485" s="513"/>
      <c r="BA1485" s="513"/>
      <c r="BB1485" s="513"/>
      <c r="BC1485" s="513"/>
      <c r="BD1485" s="513"/>
      <c r="BE1485" s="513"/>
      <c r="BF1485" s="513"/>
      <c r="BG1485" s="513"/>
      <c r="BH1485" s="513"/>
      <c r="BI1485" s="513"/>
      <c r="BJ1485" s="513"/>
      <c r="BK1485" s="513"/>
      <c r="BL1485" s="513"/>
      <c r="BM1485" s="513"/>
      <c r="BN1485" s="513"/>
      <c r="BO1485" s="513"/>
      <c r="BP1485" s="513"/>
      <c r="BQ1485" s="513"/>
      <c r="BR1485" s="513"/>
      <c r="BS1485" s="513"/>
      <c r="BT1485" s="513"/>
      <c r="BU1485" s="513"/>
      <c r="BV1485" s="513"/>
      <c r="BW1485" s="513"/>
      <c r="BX1485" s="513"/>
      <c r="BY1485" s="513"/>
      <c r="BZ1485" s="513"/>
      <c r="CA1485" s="513"/>
      <c r="CB1485" s="513"/>
      <c r="CC1485" s="1972"/>
      <c r="CD1485" s="1499"/>
      <c r="CE1485" s="1500"/>
      <c r="CF1485" s="1501"/>
      <c r="CG1485" s="1500"/>
      <c r="CH1485" s="1500"/>
      <c r="CI1485" s="1500"/>
      <c r="CJ1485" s="1976"/>
      <c r="CK1485" s="1519"/>
      <c r="CL1485" s="1509"/>
    </row>
    <row r="1486" spans="1:90" s="514" customFormat="1">
      <c r="A1486" s="511"/>
      <c r="B1486" s="512"/>
      <c r="C1486" s="1493"/>
      <c r="D1486" s="1493"/>
      <c r="E1486" s="1493"/>
      <c r="F1486" s="1493"/>
      <c r="G1486" s="1493"/>
      <c r="H1486" s="1530"/>
      <c r="I1486" s="1972"/>
      <c r="J1486" s="1542"/>
      <c r="K1486" s="513"/>
      <c r="L1486" s="513"/>
      <c r="M1486" s="513"/>
      <c r="N1486" s="513"/>
      <c r="O1486" s="513"/>
      <c r="P1486" s="513"/>
      <c r="Q1486" s="513"/>
      <c r="R1486" s="513"/>
      <c r="S1486" s="513"/>
      <c r="T1486" s="513"/>
      <c r="U1486" s="513"/>
      <c r="V1486" s="513"/>
      <c r="W1486" s="513"/>
      <c r="X1486" s="513"/>
      <c r="Y1486" s="513"/>
      <c r="Z1486" s="513"/>
      <c r="AA1486" s="513"/>
      <c r="AB1486" s="513"/>
      <c r="AC1486" s="513"/>
      <c r="AD1486" s="513"/>
      <c r="AE1486" s="513"/>
      <c r="AF1486" s="513"/>
      <c r="AG1486" s="513"/>
      <c r="AH1486" s="513"/>
      <c r="AI1486" s="513"/>
      <c r="AJ1486" s="513"/>
      <c r="AK1486" s="513"/>
      <c r="AL1486" s="513"/>
      <c r="AM1486" s="513"/>
      <c r="AN1486" s="513"/>
      <c r="AO1486" s="513"/>
      <c r="AP1486" s="513"/>
      <c r="AQ1486" s="513"/>
      <c r="AR1486" s="513"/>
      <c r="AS1486" s="513"/>
      <c r="AT1486" s="513"/>
      <c r="AU1486" s="513"/>
      <c r="AV1486" s="513"/>
      <c r="AW1486" s="513"/>
      <c r="AX1486" s="513"/>
      <c r="AY1486" s="513"/>
      <c r="AZ1486" s="513"/>
      <c r="BA1486" s="513"/>
      <c r="BB1486" s="513"/>
      <c r="BC1486" s="513"/>
      <c r="BD1486" s="513"/>
      <c r="BE1486" s="513"/>
      <c r="BF1486" s="513"/>
      <c r="BG1486" s="513"/>
      <c r="BH1486" s="513"/>
      <c r="BI1486" s="513"/>
      <c r="BJ1486" s="513"/>
      <c r="BK1486" s="513"/>
      <c r="BL1486" s="513"/>
      <c r="BM1486" s="513"/>
      <c r="BN1486" s="513"/>
      <c r="BO1486" s="513"/>
      <c r="BP1486" s="513"/>
      <c r="BQ1486" s="513"/>
      <c r="BR1486" s="513"/>
      <c r="BS1486" s="513"/>
      <c r="BT1486" s="513"/>
      <c r="BU1486" s="513"/>
      <c r="BV1486" s="513"/>
      <c r="BW1486" s="513"/>
      <c r="BX1486" s="513"/>
      <c r="BY1486" s="513"/>
      <c r="BZ1486" s="513"/>
      <c r="CA1486" s="513"/>
      <c r="CB1486" s="513"/>
      <c r="CC1486" s="1972"/>
      <c r="CD1486" s="1499"/>
      <c r="CE1486" s="1500"/>
      <c r="CF1486" s="1501"/>
      <c r="CG1486" s="1500"/>
      <c r="CH1486" s="1500"/>
      <c r="CI1486" s="1500"/>
      <c r="CJ1486" s="1976"/>
      <c r="CK1486" s="1519"/>
      <c r="CL1486" s="1509"/>
    </row>
    <row r="1487" spans="1:90" s="514" customFormat="1">
      <c r="A1487" s="511"/>
      <c r="B1487" s="512"/>
      <c r="C1487" s="1493"/>
      <c r="D1487" s="1493"/>
      <c r="E1487" s="1493"/>
      <c r="F1487" s="1493"/>
      <c r="G1487" s="1493"/>
      <c r="H1487" s="1530"/>
      <c r="I1487" s="1972"/>
      <c r="J1487" s="1542"/>
      <c r="K1487" s="513"/>
      <c r="L1487" s="513"/>
      <c r="M1487" s="513"/>
      <c r="N1487" s="513"/>
      <c r="O1487" s="513"/>
      <c r="P1487" s="513"/>
      <c r="Q1487" s="513"/>
      <c r="R1487" s="513"/>
      <c r="S1487" s="513"/>
      <c r="T1487" s="513"/>
      <c r="U1487" s="513"/>
      <c r="V1487" s="513"/>
      <c r="W1487" s="513"/>
      <c r="X1487" s="513"/>
      <c r="Y1487" s="513"/>
      <c r="Z1487" s="513"/>
      <c r="AA1487" s="513"/>
      <c r="AB1487" s="513"/>
      <c r="AC1487" s="513"/>
      <c r="AD1487" s="513"/>
      <c r="AE1487" s="513"/>
      <c r="AF1487" s="513"/>
      <c r="AG1487" s="513"/>
      <c r="AH1487" s="513"/>
      <c r="AI1487" s="513"/>
      <c r="AJ1487" s="513"/>
      <c r="AK1487" s="513"/>
      <c r="AL1487" s="513"/>
      <c r="AM1487" s="513"/>
      <c r="AN1487" s="513"/>
      <c r="AO1487" s="513"/>
      <c r="AP1487" s="513"/>
      <c r="AQ1487" s="513"/>
      <c r="AR1487" s="513"/>
      <c r="AS1487" s="513"/>
      <c r="AT1487" s="513"/>
      <c r="AU1487" s="513"/>
      <c r="AV1487" s="513"/>
      <c r="AW1487" s="513"/>
      <c r="AX1487" s="513"/>
      <c r="AY1487" s="513"/>
      <c r="AZ1487" s="513"/>
      <c r="BA1487" s="513"/>
      <c r="BB1487" s="513"/>
      <c r="BC1487" s="513"/>
      <c r="BD1487" s="513"/>
      <c r="BE1487" s="513"/>
      <c r="BF1487" s="513"/>
      <c r="BG1487" s="513"/>
      <c r="BH1487" s="513"/>
      <c r="BI1487" s="513"/>
      <c r="BJ1487" s="513"/>
      <c r="BK1487" s="513"/>
      <c r="BL1487" s="513"/>
      <c r="BM1487" s="513"/>
      <c r="BN1487" s="513"/>
      <c r="BO1487" s="513"/>
      <c r="BP1487" s="513"/>
      <c r="BQ1487" s="513"/>
      <c r="BR1487" s="513"/>
      <c r="BS1487" s="513"/>
      <c r="BT1487" s="513"/>
      <c r="BU1487" s="513"/>
      <c r="BV1487" s="513"/>
      <c r="BW1487" s="513"/>
      <c r="BX1487" s="513"/>
      <c r="BY1487" s="513"/>
      <c r="BZ1487" s="513"/>
      <c r="CA1487" s="513"/>
      <c r="CB1487" s="513"/>
      <c r="CC1487" s="1972"/>
      <c r="CD1487" s="1499"/>
      <c r="CE1487" s="1500"/>
      <c r="CF1487" s="1501"/>
      <c r="CG1487" s="1500"/>
      <c r="CH1487" s="1500"/>
      <c r="CI1487" s="1500"/>
      <c r="CJ1487" s="1976"/>
      <c r="CK1487" s="1519"/>
      <c r="CL1487" s="1509"/>
    </row>
    <row r="1488" spans="1:90" s="514" customFormat="1">
      <c r="A1488" s="511"/>
      <c r="B1488" s="512"/>
      <c r="C1488" s="1493"/>
      <c r="D1488" s="1493"/>
      <c r="E1488" s="1493"/>
      <c r="F1488" s="1493"/>
      <c r="G1488" s="1493"/>
      <c r="H1488" s="1530"/>
      <c r="I1488" s="1972"/>
      <c r="J1488" s="1542"/>
      <c r="K1488" s="513"/>
      <c r="L1488" s="513"/>
      <c r="M1488" s="513"/>
      <c r="N1488" s="513"/>
      <c r="O1488" s="513"/>
      <c r="P1488" s="513"/>
      <c r="Q1488" s="513"/>
      <c r="R1488" s="513"/>
      <c r="S1488" s="513"/>
      <c r="T1488" s="513"/>
      <c r="U1488" s="513"/>
      <c r="V1488" s="513"/>
      <c r="W1488" s="513"/>
      <c r="X1488" s="513"/>
      <c r="Y1488" s="513"/>
      <c r="Z1488" s="513"/>
      <c r="AA1488" s="513"/>
      <c r="AB1488" s="513"/>
      <c r="AC1488" s="513"/>
      <c r="AD1488" s="513"/>
      <c r="AE1488" s="513"/>
      <c r="AF1488" s="513"/>
      <c r="AG1488" s="513"/>
      <c r="AH1488" s="513"/>
      <c r="AI1488" s="513"/>
      <c r="AJ1488" s="513"/>
      <c r="AK1488" s="513"/>
      <c r="AL1488" s="513"/>
      <c r="AM1488" s="513"/>
      <c r="AN1488" s="513"/>
      <c r="AO1488" s="513"/>
      <c r="AP1488" s="513"/>
      <c r="AQ1488" s="513"/>
      <c r="AR1488" s="513"/>
      <c r="AS1488" s="513"/>
      <c r="AT1488" s="513"/>
      <c r="AU1488" s="513"/>
      <c r="AV1488" s="513"/>
      <c r="AW1488" s="513"/>
      <c r="AX1488" s="513"/>
      <c r="AY1488" s="513"/>
      <c r="AZ1488" s="513"/>
      <c r="BA1488" s="513"/>
      <c r="BB1488" s="513"/>
      <c r="BC1488" s="513"/>
      <c r="BD1488" s="513"/>
      <c r="BE1488" s="513"/>
      <c r="BF1488" s="513"/>
      <c r="BG1488" s="513"/>
      <c r="BH1488" s="513"/>
      <c r="BI1488" s="513"/>
      <c r="BJ1488" s="513"/>
      <c r="BK1488" s="513"/>
      <c r="BL1488" s="513"/>
      <c r="BM1488" s="513"/>
      <c r="BN1488" s="513"/>
      <c r="BO1488" s="513"/>
      <c r="BP1488" s="513"/>
      <c r="BQ1488" s="513"/>
      <c r="BR1488" s="513"/>
      <c r="BS1488" s="513"/>
      <c r="BT1488" s="513"/>
      <c r="BU1488" s="513"/>
      <c r="BV1488" s="513"/>
      <c r="BW1488" s="513"/>
      <c r="BX1488" s="513"/>
      <c r="BY1488" s="513"/>
      <c r="BZ1488" s="513"/>
      <c r="CA1488" s="513"/>
      <c r="CB1488" s="513"/>
      <c r="CC1488" s="1972"/>
      <c r="CD1488" s="1499"/>
      <c r="CE1488" s="1500"/>
      <c r="CF1488" s="1501"/>
      <c r="CG1488" s="1500"/>
      <c r="CH1488" s="1500"/>
      <c r="CI1488" s="1500"/>
      <c r="CJ1488" s="1976"/>
      <c r="CK1488" s="1519"/>
      <c r="CL1488" s="1509"/>
    </row>
    <row r="1489" spans="1:90" s="514" customFormat="1">
      <c r="A1489" s="511"/>
      <c r="B1489" s="512"/>
      <c r="C1489" s="1493"/>
      <c r="D1489" s="1493"/>
      <c r="E1489" s="1493"/>
      <c r="F1489" s="1493"/>
      <c r="G1489" s="1493"/>
      <c r="H1489" s="1530"/>
      <c r="I1489" s="1972"/>
      <c r="J1489" s="1542"/>
      <c r="K1489" s="513"/>
      <c r="L1489" s="513"/>
      <c r="M1489" s="513"/>
      <c r="N1489" s="513"/>
      <c r="O1489" s="513"/>
      <c r="P1489" s="513"/>
      <c r="Q1489" s="513"/>
      <c r="R1489" s="513"/>
      <c r="S1489" s="513"/>
      <c r="T1489" s="513"/>
      <c r="U1489" s="513"/>
      <c r="V1489" s="513"/>
      <c r="W1489" s="513"/>
      <c r="X1489" s="513"/>
      <c r="Y1489" s="513"/>
      <c r="Z1489" s="513"/>
      <c r="AA1489" s="513"/>
      <c r="AB1489" s="513"/>
      <c r="AC1489" s="513"/>
      <c r="AD1489" s="513"/>
      <c r="AE1489" s="513"/>
      <c r="AF1489" s="513"/>
      <c r="AG1489" s="513"/>
      <c r="AH1489" s="513"/>
      <c r="AI1489" s="513"/>
      <c r="AJ1489" s="513"/>
      <c r="AK1489" s="513"/>
      <c r="AL1489" s="513"/>
      <c r="AM1489" s="513"/>
      <c r="AN1489" s="513"/>
      <c r="AO1489" s="513"/>
      <c r="AP1489" s="513"/>
      <c r="AQ1489" s="513"/>
      <c r="AR1489" s="513"/>
      <c r="AS1489" s="513"/>
      <c r="AT1489" s="513"/>
      <c r="AU1489" s="513"/>
      <c r="AV1489" s="513"/>
      <c r="AW1489" s="513"/>
      <c r="AX1489" s="513"/>
      <c r="AY1489" s="513"/>
      <c r="AZ1489" s="513"/>
      <c r="BA1489" s="513"/>
      <c r="BB1489" s="513"/>
      <c r="BC1489" s="513"/>
      <c r="BD1489" s="513"/>
      <c r="BE1489" s="513"/>
      <c r="BF1489" s="513"/>
      <c r="BG1489" s="513"/>
      <c r="BH1489" s="513"/>
      <c r="BI1489" s="513"/>
      <c r="BJ1489" s="513"/>
      <c r="BK1489" s="513"/>
      <c r="BL1489" s="513"/>
      <c r="BM1489" s="513"/>
      <c r="BN1489" s="513"/>
      <c r="BO1489" s="513"/>
      <c r="BP1489" s="513"/>
      <c r="BQ1489" s="513"/>
      <c r="BR1489" s="513"/>
      <c r="BS1489" s="513"/>
      <c r="BT1489" s="513"/>
      <c r="BU1489" s="513"/>
      <c r="BV1489" s="513"/>
      <c r="BW1489" s="513"/>
      <c r="BX1489" s="513"/>
      <c r="BY1489" s="513"/>
      <c r="BZ1489" s="513"/>
      <c r="CA1489" s="513"/>
      <c r="CB1489" s="513"/>
      <c r="CC1489" s="1972"/>
      <c r="CD1489" s="1499"/>
      <c r="CE1489" s="1500"/>
      <c r="CF1489" s="1501"/>
      <c r="CG1489" s="1500"/>
      <c r="CH1489" s="1500"/>
      <c r="CI1489" s="1500"/>
      <c r="CJ1489" s="1976"/>
      <c r="CK1489" s="1519"/>
      <c r="CL1489" s="1509"/>
    </row>
    <row r="1490" spans="1:90" s="514" customFormat="1">
      <c r="A1490" s="511"/>
      <c r="B1490" s="512"/>
      <c r="C1490" s="1493"/>
      <c r="D1490" s="1493"/>
      <c r="E1490" s="1493"/>
      <c r="F1490" s="1493"/>
      <c r="G1490" s="1493"/>
      <c r="H1490" s="1530"/>
      <c r="I1490" s="1972"/>
      <c r="J1490" s="1542"/>
      <c r="K1490" s="513"/>
      <c r="L1490" s="513"/>
      <c r="M1490" s="513"/>
      <c r="N1490" s="513"/>
      <c r="O1490" s="513"/>
      <c r="P1490" s="513"/>
      <c r="Q1490" s="513"/>
      <c r="R1490" s="513"/>
      <c r="S1490" s="513"/>
      <c r="T1490" s="513"/>
      <c r="U1490" s="513"/>
      <c r="V1490" s="513"/>
      <c r="W1490" s="513"/>
      <c r="X1490" s="513"/>
      <c r="Y1490" s="513"/>
      <c r="Z1490" s="513"/>
      <c r="AA1490" s="513"/>
      <c r="AB1490" s="513"/>
      <c r="AC1490" s="513"/>
      <c r="AD1490" s="513"/>
      <c r="AE1490" s="513"/>
      <c r="AF1490" s="513"/>
      <c r="AG1490" s="513"/>
      <c r="AH1490" s="513"/>
      <c r="AI1490" s="513"/>
      <c r="AJ1490" s="513"/>
      <c r="AK1490" s="513"/>
      <c r="AL1490" s="513"/>
      <c r="AM1490" s="513"/>
      <c r="AN1490" s="513"/>
      <c r="AO1490" s="513"/>
      <c r="AP1490" s="513"/>
      <c r="AQ1490" s="513"/>
      <c r="AR1490" s="513"/>
      <c r="AS1490" s="513"/>
      <c r="AT1490" s="513"/>
      <c r="AU1490" s="513"/>
      <c r="AV1490" s="513"/>
      <c r="AW1490" s="513"/>
      <c r="AX1490" s="513"/>
      <c r="AY1490" s="513"/>
      <c r="AZ1490" s="513"/>
      <c r="BA1490" s="513"/>
      <c r="BB1490" s="513"/>
      <c r="BC1490" s="513"/>
      <c r="BD1490" s="513"/>
      <c r="BE1490" s="513"/>
      <c r="BF1490" s="513"/>
      <c r="BG1490" s="513"/>
      <c r="BH1490" s="513"/>
      <c r="BI1490" s="513"/>
      <c r="BJ1490" s="513"/>
      <c r="BK1490" s="513"/>
      <c r="BL1490" s="513"/>
      <c r="BM1490" s="513"/>
      <c r="BN1490" s="513"/>
      <c r="BO1490" s="513"/>
      <c r="BP1490" s="513"/>
      <c r="BQ1490" s="513"/>
      <c r="BR1490" s="513"/>
      <c r="BS1490" s="513"/>
      <c r="BT1490" s="513"/>
      <c r="BU1490" s="513"/>
      <c r="BV1490" s="513"/>
      <c r="BW1490" s="513"/>
      <c r="BX1490" s="513"/>
      <c r="BY1490" s="513"/>
      <c r="BZ1490" s="513"/>
      <c r="CA1490" s="513"/>
      <c r="CB1490" s="513"/>
      <c r="CC1490" s="1972"/>
      <c r="CD1490" s="1499"/>
      <c r="CE1490" s="1500"/>
      <c r="CF1490" s="1501"/>
      <c r="CG1490" s="1500"/>
      <c r="CH1490" s="1500"/>
      <c r="CI1490" s="1500"/>
      <c r="CJ1490" s="1976"/>
      <c r="CK1490" s="1519"/>
      <c r="CL1490" s="1509"/>
    </row>
    <row r="1491" spans="1:90" s="514" customFormat="1">
      <c r="A1491" s="511"/>
      <c r="B1491" s="512"/>
      <c r="C1491" s="1493"/>
      <c r="D1491" s="1493"/>
      <c r="E1491" s="1493"/>
      <c r="F1491" s="1493"/>
      <c r="G1491" s="1493"/>
      <c r="H1491" s="1530"/>
      <c r="I1491" s="1972"/>
      <c r="J1491" s="1542"/>
      <c r="K1491" s="513"/>
      <c r="L1491" s="513"/>
      <c r="M1491" s="513"/>
      <c r="N1491" s="513"/>
      <c r="O1491" s="513"/>
      <c r="P1491" s="513"/>
      <c r="Q1491" s="513"/>
      <c r="R1491" s="513"/>
      <c r="S1491" s="513"/>
      <c r="T1491" s="513"/>
      <c r="U1491" s="513"/>
      <c r="V1491" s="513"/>
      <c r="W1491" s="513"/>
      <c r="X1491" s="513"/>
      <c r="Y1491" s="513"/>
      <c r="Z1491" s="513"/>
      <c r="AA1491" s="513"/>
      <c r="AB1491" s="513"/>
      <c r="AC1491" s="513"/>
      <c r="AD1491" s="513"/>
      <c r="AE1491" s="513"/>
      <c r="AF1491" s="513"/>
      <c r="AG1491" s="513"/>
      <c r="AH1491" s="513"/>
      <c r="AI1491" s="513"/>
      <c r="AJ1491" s="513"/>
      <c r="AK1491" s="513"/>
      <c r="AL1491" s="513"/>
      <c r="AM1491" s="513"/>
      <c r="AN1491" s="513"/>
      <c r="AO1491" s="513"/>
      <c r="AP1491" s="513"/>
      <c r="AQ1491" s="513"/>
      <c r="AR1491" s="513"/>
      <c r="AS1491" s="513"/>
      <c r="AT1491" s="513"/>
      <c r="AU1491" s="513"/>
      <c r="AV1491" s="513"/>
      <c r="AW1491" s="513"/>
      <c r="AX1491" s="513"/>
      <c r="AY1491" s="513"/>
      <c r="AZ1491" s="513"/>
      <c r="BA1491" s="513"/>
      <c r="BB1491" s="513"/>
      <c r="BC1491" s="513"/>
      <c r="BD1491" s="513"/>
      <c r="BE1491" s="513"/>
      <c r="BF1491" s="513"/>
      <c r="BG1491" s="513"/>
      <c r="BH1491" s="513"/>
      <c r="BI1491" s="513"/>
      <c r="BJ1491" s="513"/>
      <c r="BK1491" s="513"/>
      <c r="BL1491" s="513"/>
      <c r="BM1491" s="513"/>
      <c r="BN1491" s="513"/>
      <c r="BO1491" s="513"/>
      <c r="BP1491" s="513"/>
      <c r="BQ1491" s="513"/>
      <c r="BR1491" s="513"/>
      <c r="BS1491" s="513"/>
      <c r="BT1491" s="513"/>
      <c r="BU1491" s="513"/>
      <c r="BV1491" s="513"/>
      <c r="BW1491" s="513"/>
      <c r="BX1491" s="513"/>
      <c r="BY1491" s="513"/>
      <c r="BZ1491" s="513"/>
      <c r="CA1491" s="513"/>
      <c r="CB1491" s="513"/>
      <c r="CC1491" s="1972"/>
      <c r="CD1491" s="1499"/>
      <c r="CE1491" s="1500"/>
      <c r="CF1491" s="1501"/>
      <c r="CG1491" s="1500"/>
      <c r="CH1491" s="1500"/>
      <c r="CI1491" s="1500"/>
      <c r="CJ1491" s="1976"/>
      <c r="CK1491" s="1519"/>
      <c r="CL1491" s="1509"/>
    </row>
    <row r="1492" spans="1:90" s="514" customFormat="1">
      <c r="A1492" s="511"/>
      <c r="B1492" s="512"/>
      <c r="C1492" s="1493"/>
      <c r="D1492" s="1493"/>
      <c r="E1492" s="1493"/>
      <c r="F1492" s="1493"/>
      <c r="G1492" s="1493"/>
      <c r="H1492" s="1530"/>
      <c r="I1492" s="1972"/>
      <c r="J1492" s="1542"/>
      <c r="K1492" s="513"/>
      <c r="L1492" s="513"/>
      <c r="M1492" s="513"/>
      <c r="N1492" s="513"/>
      <c r="O1492" s="513"/>
      <c r="P1492" s="513"/>
      <c r="Q1492" s="513"/>
      <c r="R1492" s="513"/>
      <c r="S1492" s="513"/>
      <c r="T1492" s="513"/>
      <c r="U1492" s="513"/>
      <c r="V1492" s="513"/>
      <c r="W1492" s="513"/>
      <c r="X1492" s="513"/>
      <c r="Y1492" s="513"/>
      <c r="Z1492" s="513"/>
      <c r="AA1492" s="513"/>
      <c r="AB1492" s="513"/>
      <c r="AC1492" s="513"/>
      <c r="AD1492" s="513"/>
      <c r="AE1492" s="513"/>
      <c r="AF1492" s="513"/>
      <c r="AG1492" s="513"/>
      <c r="AH1492" s="513"/>
      <c r="AI1492" s="513"/>
      <c r="AJ1492" s="513"/>
      <c r="AK1492" s="513"/>
      <c r="AL1492" s="513"/>
      <c r="AM1492" s="513"/>
      <c r="AN1492" s="513"/>
      <c r="AO1492" s="513"/>
      <c r="AP1492" s="513"/>
      <c r="AQ1492" s="513"/>
      <c r="AR1492" s="513"/>
      <c r="AS1492" s="513"/>
      <c r="AT1492" s="513"/>
      <c r="AU1492" s="513"/>
      <c r="AV1492" s="513"/>
      <c r="AW1492" s="513"/>
      <c r="AX1492" s="513"/>
      <c r="AY1492" s="513"/>
      <c r="AZ1492" s="513"/>
      <c r="BA1492" s="513"/>
      <c r="BB1492" s="513"/>
      <c r="BC1492" s="513"/>
      <c r="BD1492" s="513"/>
      <c r="BE1492" s="513"/>
      <c r="BF1492" s="513"/>
      <c r="BG1492" s="513"/>
      <c r="BH1492" s="513"/>
      <c r="BI1492" s="513"/>
      <c r="BJ1492" s="513"/>
      <c r="BK1492" s="513"/>
      <c r="BL1492" s="513"/>
      <c r="BM1492" s="513"/>
      <c r="BN1492" s="513"/>
      <c r="BO1492" s="513"/>
      <c r="BP1492" s="513"/>
      <c r="BQ1492" s="513"/>
      <c r="BR1492" s="513"/>
      <c r="BS1492" s="513"/>
      <c r="BT1492" s="513"/>
      <c r="BU1492" s="513"/>
      <c r="BV1492" s="513"/>
      <c r="BW1492" s="513"/>
      <c r="BX1492" s="513"/>
      <c r="BY1492" s="513"/>
      <c r="BZ1492" s="513"/>
      <c r="CA1492" s="513"/>
      <c r="CB1492" s="513"/>
      <c r="CC1492" s="1972"/>
      <c r="CD1492" s="1499"/>
      <c r="CE1492" s="1500"/>
      <c r="CF1492" s="1501"/>
      <c r="CG1492" s="1500"/>
      <c r="CH1492" s="1500"/>
      <c r="CI1492" s="1500"/>
      <c r="CJ1492" s="1976"/>
      <c r="CK1492" s="1519"/>
      <c r="CL1492" s="1509"/>
    </row>
    <row r="1493" spans="1:90" s="514" customFormat="1">
      <c r="A1493" s="511"/>
      <c r="B1493" s="512"/>
      <c r="C1493" s="1493"/>
      <c r="D1493" s="1493"/>
      <c r="E1493" s="1493"/>
      <c r="F1493" s="1493"/>
      <c r="G1493" s="1493"/>
      <c r="H1493" s="1530"/>
      <c r="I1493" s="1972"/>
      <c r="J1493" s="1542"/>
      <c r="K1493" s="513"/>
      <c r="L1493" s="513"/>
      <c r="M1493" s="513"/>
      <c r="N1493" s="513"/>
      <c r="O1493" s="513"/>
      <c r="P1493" s="513"/>
      <c r="Q1493" s="513"/>
      <c r="R1493" s="513"/>
      <c r="S1493" s="513"/>
      <c r="T1493" s="513"/>
      <c r="U1493" s="513"/>
      <c r="V1493" s="513"/>
      <c r="W1493" s="513"/>
      <c r="X1493" s="513"/>
      <c r="Y1493" s="513"/>
      <c r="Z1493" s="513"/>
      <c r="AA1493" s="513"/>
      <c r="AB1493" s="513"/>
      <c r="AC1493" s="513"/>
      <c r="AD1493" s="513"/>
      <c r="AE1493" s="513"/>
      <c r="AF1493" s="513"/>
      <c r="AG1493" s="513"/>
      <c r="AH1493" s="513"/>
      <c r="AI1493" s="513"/>
      <c r="AJ1493" s="513"/>
      <c r="AK1493" s="513"/>
      <c r="AL1493" s="513"/>
      <c r="AM1493" s="513"/>
      <c r="AN1493" s="513"/>
      <c r="AO1493" s="513"/>
      <c r="AP1493" s="513"/>
      <c r="AQ1493" s="513"/>
      <c r="AR1493" s="513"/>
      <c r="AS1493" s="513"/>
      <c r="AT1493" s="513"/>
      <c r="AU1493" s="513"/>
      <c r="AV1493" s="513"/>
      <c r="AW1493" s="513"/>
      <c r="AX1493" s="513"/>
      <c r="AY1493" s="513"/>
      <c r="AZ1493" s="513"/>
      <c r="BA1493" s="513"/>
      <c r="BB1493" s="513"/>
      <c r="BC1493" s="513"/>
      <c r="BD1493" s="513"/>
      <c r="BE1493" s="513"/>
      <c r="BF1493" s="513"/>
      <c r="BG1493" s="513"/>
      <c r="BH1493" s="513"/>
      <c r="BI1493" s="513"/>
      <c r="BJ1493" s="513"/>
      <c r="BK1493" s="513"/>
      <c r="BL1493" s="513"/>
      <c r="BM1493" s="513"/>
      <c r="BN1493" s="513"/>
      <c r="BO1493" s="513"/>
      <c r="BP1493" s="513"/>
      <c r="BQ1493" s="513"/>
      <c r="BR1493" s="513"/>
      <c r="BS1493" s="513"/>
      <c r="BT1493" s="513"/>
      <c r="BU1493" s="513"/>
      <c r="BV1493" s="513"/>
      <c r="BW1493" s="513"/>
      <c r="BX1493" s="513"/>
      <c r="BY1493" s="513"/>
      <c r="BZ1493" s="513"/>
      <c r="CA1493" s="513"/>
      <c r="CB1493" s="513"/>
      <c r="CC1493" s="1972"/>
      <c r="CD1493" s="1499"/>
      <c r="CE1493" s="1500"/>
      <c r="CF1493" s="1501"/>
      <c r="CG1493" s="1500"/>
      <c r="CH1493" s="1500"/>
      <c r="CI1493" s="1500"/>
      <c r="CJ1493" s="1976"/>
      <c r="CK1493" s="1519"/>
      <c r="CL1493" s="1509"/>
    </row>
    <row r="1494" spans="1:90" s="514" customFormat="1">
      <c r="A1494" s="511"/>
      <c r="B1494" s="512"/>
      <c r="C1494" s="1493"/>
      <c r="D1494" s="1493"/>
      <c r="E1494" s="1493"/>
      <c r="F1494" s="1493"/>
      <c r="G1494" s="1493"/>
      <c r="H1494" s="1530"/>
      <c r="I1494" s="1972"/>
      <c r="J1494" s="1542"/>
      <c r="K1494" s="513"/>
      <c r="L1494" s="513"/>
      <c r="M1494" s="513"/>
      <c r="N1494" s="513"/>
      <c r="O1494" s="513"/>
      <c r="P1494" s="513"/>
      <c r="Q1494" s="513"/>
      <c r="R1494" s="513"/>
      <c r="S1494" s="513"/>
      <c r="T1494" s="513"/>
      <c r="U1494" s="513"/>
      <c r="V1494" s="513"/>
      <c r="W1494" s="513"/>
      <c r="X1494" s="513"/>
      <c r="Y1494" s="513"/>
      <c r="Z1494" s="513"/>
      <c r="AA1494" s="513"/>
      <c r="AB1494" s="513"/>
      <c r="AC1494" s="513"/>
      <c r="AD1494" s="513"/>
      <c r="AE1494" s="513"/>
      <c r="AF1494" s="513"/>
      <c r="AG1494" s="513"/>
      <c r="AH1494" s="513"/>
      <c r="AI1494" s="513"/>
      <c r="AJ1494" s="513"/>
      <c r="AK1494" s="513"/>
      <c r="AL1494" s="513"/>
      <c r="AM1494" s="513"/>
      <c r="AN1494" s="513"/>
      <c r="AO1494" s="513"/>
      <c r="AP1494" s="513"/>
      <c r="AQ1494" s="513"/>
      <c r="AR1494" s="513"/>
      <c r="AS1494" s="513"/>
      <c r="AT1494" s="513"/>
      <c r="AU1494" s="513"/>
      <c r="AV1494" s="513"/>
      <c r="AW1494" s="513"/>
      <c r="AX1494" s="513"/>
      <c r="AY1494" s="513"/>
      <c r="AZ1494" s="513"/>
      <c r="BA1494" s="513"/>
      <c r="BB1494" s="513"/>
      <c r="BC1494" s="513"/>
      <c r="BD1494" s="513"/>
      <c r="BE1494" s="513"/>
      <c r="BF1494" s="513"/>
      <c r="BG1494" s="513"/>
      <c r="BH1494" s="513"/>
      <c r="BI1494" s="513"/>
      <c r="BJ1494" s="513"/>
      <c r="BK1494" s="513"/>
      <c r="BL1494" s="513"/>
      <c r="BM1494" s="513"/>
      <c r="BN1494" s="513"/>
      <c r="BO1494" s="513"/>
      <c r="BP1494" s="513"/>
      <c r="BQ1494" s="513"/>
      <c r="BR1494" s="513"/>
      <c r="BS1494" s="513"/>
      <c r="BT1494" s="513"/>
      <c r="BU1494" s="513"/>
      <c r="BV1494" s="513"/>
      <c r="BW1494" s="513"/>
      <c r="BX1494" s="513"/>
      <c r="BY1494" s="513"/>
      <c r="BZ1494" s="513"/>
      <c r="CA1494" s="513"/>
      <c r="CB1494" s="513"/>
      <c r="CC1494" s="1972"/>
      <c r="CD1494" s="1499"/>
      <c r="CE1494" s="1500"/>
      <c r="CF1494" s="1501"/>
      <c r="CG1494" s="1500"/>
      <c r="CH1494" s="1500"/>
      <c r="CI1494" s="1500"/>
      <c r="CJ1494" s="1976"/>
      <c r="CK1494" s="1519"/>
      <c r="CL1494" s="1509"/>
    </row>
    <row r="1495" spans="1:90" s="514" customFormat="1">
      <c r="A1495" s="511"/>
      <c r="B1495" s="512"/>
      <c r="C1495" s="1493"/>
      <c r="D1495" s="1493"/>
      <c r="E1495" s="1493"/>
      <c r="F1495" s="1493"/>
      <c r="G1495" s="1493"/>
      <c r="H1495" s="1530"/>
      <c r="I1495" s="1972"/>
      <c r="J1495" s="1542"/>
      <c r="K1495" s="513"/>
      <c r="L1495" s="513"/>
      <c r="M1495" s="513"/>
      <c r="N1495" s="513"/>
      <c r="O1495" s="513"/>
      <c r="P1495" s="513"/>
      <c r="Q1495" s="513"/>
      <c r="R1495" s="513"/>
      <c r="S1495" s="513"/>
      <c r="T1495" s="513"/>
      <c r="U1495" s="513"/>
      <c r="V1495" s="513"/>
      <c r="W1495" s="513"/>
      <c r="X1495" s="513"/>
      <c r="Y1495" s="513"/>
      <c r="Z1495" s="513"/>
      <c r="AA1495" s="513"/>
      <c r="AB1495" s="513"/>
      <c r="AC1495" s="513"/>
      <c r="AD1495" s="513"/>
      <c r="AE1495" s="513"/>
      <c r="AF1495" s="513"/>
      <c r="AG1495" s="513"/>
      <c r="AH1495" s="513"/>
      <c r="AI1495" s="513"/>
      <c r="AJ1495" s="513"/>
      <c r="AK1495" s="513"/>
      <c r="AL1495" s="513"/>
      <c r="AM1495" s="513"/>
      <c r="AN1495" s="513"/>
      <c r="AO1495" s="513"/>
      <c r="AP1495" s="513"/>
      <c r="AQ1495" s="513"/>
      <c r="AR1495" s="513"/>
      <c r="AS1495" s="513"/>
      <c r="AT1495" s="513"/>
      <c r="AU1495" s="513"/>
      <c r="AV1495" s="513"/>
      <c r="AW1495" s="513"/>
      <c r="AX1495" s="513"/>
      <c r="AY1495" s="513"/>
      <c r="AZ1495" s="513"/>
      <c r="BA1495" s="513"/>
      <c r="BB1495" s="513"/>
      <c r="BC1495" s="513"/>
      <c r="BD1495" s="513"/>
      <c r="BE1495" s="513"/>
      <c r="BF1495" s="513"/>
      <c r="BG1495" s="513"/>
      <c r="BH1495" s="513"/>
      <c r="BI1495" s="513"/>
      <c r="BJ1495" s="513"/>
      <c r="BK1495" s="513"/>
      <c r="BL1495" s="513"/>
      <c r="BM1495" s="513"/>
      <c r="BN1495" s="513"/>
      <c r="BO1495" s="513"/>
      <c r="BP1495" s="513"/>
      <c r="BQ1495" s="513"/>
      <c r="BR1495" s="513"/>
      <c r="BS1495" s="513"/>
      <c r="BT1495" s="513"/>
      <c r="BU1495" s="513"/>
      <c r="BV1495" s="513"/>
      <c r="BW1495" s="513"/>
      <c r="BX1495" s="513"/>
      <c r="BY1495" s="513"/>
      <c r="BZ1495" s="513"/>
      <c r="CA1495" s="513"/>
      <c r="CB1495" s="513"/>
      <c r="CC1495" s="1972"/>
      <c r="CD1495" s="1499"/>
      <c r="CE1495" s="1500"/>
      <c r="CF1495" s="1501"/>
      <c r="CG1495" s="1500"/>
      <c r="CH1495" s="1500"/>
      <c r="CI1495" s="1500"/>
      <c r="CJ1495" s="1976"/>
      <c r="CK1495" s="1519"/>
      <c r="CL1495" s="1509"/>
    </row>
    <row r="1496" spans="1:90" s="514" customFormat="1">
      <c r="A1496" s="511"/>
      <c r="B1496" s="512"/>
      <c r="C1496" s="1493"/>
      <c r="D1496" s="1493"/>
      <c r="E1496" s="1493"/>
      <c r="F1496" s="1493"/>
      <c r="G1496" s="1493"/>
      <c r="H1496" s="1530"/>
      <c r="I1496" s="1972"/>
      <c r="J1496" s="1542"/>
      <c r="K1496" s="513"/>
      <c r="L1496" s="513"/>
      <c r="M1496" s="513"/>
      <c r="N1496" s="513"/>
      <c r="O1496" s="513"/>
      <c r="P1496" s="513"/>
      <c r="Q1496" s="513"/>
      <c r="R1496" s="513"/>
      <c r="S1496" s="513"/>
      <c r="T1496" s="513"/>
      <c r="U1496" s="513"/>
      <c r="V1496" s="513"/>
      <c r="W1496" s="513"/>
      <c r="X1496" s="513"/>
      <c r="Y1496" s="513"/>
      <c r="Z1496" s="513"/>
      <c r="AA1496" s="513"/>
      <c r="AB1496" s="513"/>
      <c r="AC1496" s="513"/>
      <c r="AD1496" s="513"/>
      <c r="AE1496" s="513"/>
      <c r="AF1496" s="513"/>
      <c r="AG1496" s="513"/>
      <c r="AH1496" s="513"/>
      <c r="AI1496" s="513"/>
      <c r="AJ1496" s="513"/>
      <c r="AK1496" s="513"/>
      <c r="AL1496" s="513"/>
      <c r="AM1496" s="513"/>
      <c r="AN1496" s="513"/>
      <c r="AO1496" s="513"/>
      <c r="AP1496" s="513"/>
      <c r="AQ1496" s="513"/>
      <c r="AR1496" s="513"/>
      <c r="AS1496" s="513"/>
      <c r="AT1496" s="513"/>
      <c r="AU1496" s="513"/>
      <c r="AV1496" s="513"/>
      <c r="AW1496" s="513"/>
      <c r="AX1496" s="513"/>
      <c r="AY1496" s="513"/>
      <c r="AZ1496" s="513"/>
      <c r="BA1496" s="513"/>
      <c r="BB1496" s="513"/>
      <c r="BC1496" s="513"/>
      <c r="BD1496" s="513"/>
      <c r="BE1496" s="513"/>
      <c r="BF1496" s="513"/>
      <c r="BG1496" s="513"/>
      <c r="BH1496" s="513"/>
      <c r="BI1496" s="513"/>
      <c r="BJ1496" s="513"/>
      <c r="BK1496" s="513"/>
      <c r="BL1496" s="513"/>
      <c r="BM1496" s="513"/>
      <c r="BN1496" s="513"/>
      <c r="BO1496" s="513"/>
      <c r="BP1496" s="513"/>
      <c r="BQ1496" s="513"/>
      <c r="BR1496" s="513"/>
      <c r="BS1496" s="513"/>
      <c r="BT1496" s="513"/>
      <c r="BU1496" s="513"/>
      <c r="BV1496" s="513"/>
      <c r="BW1496" s="513"/>
      <c r="BX1496" s="513"/>
      <c r="BY1496" s="513"/>
      <c r="BZ1496" s="513"/>
      <c r="CA1496" s="513"/>
      <c r="CB1496" s="513"/>
      <c r="CC1496" s="1972"/>
      <c r="CD1496" s="1499"/>
      <c r="CE1496" s="1500"/>
      <c r="CF1496" s="1501"/>
      <c r="CG1496" s="1500"/>
      <c r="CH1496" s="1500"/>
      <c r="CI1496" s="1500"/>
      <c r="CJ1496" s="1976"/>
      <c r="CK1496" s="1519"/>
      <c r="CL1496" s="1509"/>
    </row>
    <row r="1497" spans="1:90" s="514" customFormat="1">
      <c r="A1497" s="511"/>
      <c r="B1497" s="512"/>
      <c r="C1497" s="1493"/>
      <c r="D1497" s="1493"/>
      <c r="E1497" s="1493"/>
      <c r="F1497" s="1493"/>
      <c r="G1497" s="1493"/>
      <c r="H1497" s="1530"/>
      <c r="I1497" s="1972"/>
      <c r="J1497" s="1542"/>
      <c r="K1497" s="513"/>
      <c r="L1497" s="513"/>
      <c r="M1497" s="513"/>
      <c r="N1497" s="513"/>
      <c r="O1497" s="513"/>
      <c r="P1497" s="513"/>
      <c r="Q1497" s="513"/>
      <c r="R1497" s="513"/>
      <c r="S1497" s="513"/>
      <c r="T1497" s="513"/>
      <c r="U1497" s="513"/>
      <c r="V1497" s="513"/>
      <c r="W1497" s="513"/>
      <c r="X1497" s="513"/>
      <c r="Y1497" s="513"/>
      <c r="Z1497" s="513"/>
      <c r="AA1497" s="513"/>
      <c r="AB1497" s="513"/>
      <c r="AC1497" s="513"/>
      <c r="AD1497" s="513"/>
      <c r="AE1497" s="513"/>
      <c r="AF1497" s="513"/>
      <c r="AG1497" s="513"/>
      <c r="AH1497" s="513"/>
      <c r="AI1497" s="513"/>
      <c r="AJ1497" s="513"/>
      <c r="AK1497" s="513"/>
      <c r="AL1497" s="513"/>
      <c r="AM1497" s="513"/>
      <c r="AN1497" s="513"/>
      <c r="AO1497" s="513"/>
      <c r="AP1497" s="513"/>
      <c r="AQ1497" s="513"/>
      <c r="AR1497" s="513"/>
      <c r="AS1497" s="513"/>
      <c r="AT1497" s="513"/>
      <c r="AU1497" s="513"/>
      <c r="AV1497" s="513"/>
      <c r="AW1497" s="513"/>
      <c r="AX1497" s="513"/>
      <c r="AY1497" s="513"/>
      <c r="AZ1497" s="513"/>
      <c r="BA1497" s="513"/>
      <c r="BB1497" s="513"/>
      <c r="BC1497" s="513"/>
      <c r="BD1497" s="513"/>
      <c r="BE1497" s="513"/>
      <c r="BF1497" s="513"/>
      <c r="BG1497" s="513"/>
      <c r="BH1497" s="513"/>
      <c r="BI1497" s="513"/>
      <c r="BJ1497" s="513"/>
      <c r="BK1497" s="513"/>
      <c r="BL1497" s="513"/>
      <c r="BM1497" s="513"/>
      <c r="BN1497" s="513"/>
      <c r="BO1497" s="513"/>
      <c r="BP1497" s="513"/>
      <c r="BQ1497" s="513"/>
      <c r="BR1497" s="513"/>
      <c r="BS1497" s="513"/>
      <c r="BT1497" s="513"/>
      <c r="BU1497" s="513"/>
      <c r="BV1497" s="513"/>
      <c r="BW1497" s="513"/>
      <c r="BX1497" s="513"/>
      <c r="BY1497" s="513"/>
      <c r="BZ1497" s="513"/>
      <c r="CA1497" s="513"/>
      <c r="CB1497" s="513"/>
      <c r="CC1497" s="1972"/>
      <c r="CD1497" s="1499"/>
      <c r="CE1497" s="1500"/>
      <c r="CF1497" s="1501"/>
      <c r="CG1497" s="1500"/>
      <c r="CH1497" s="1500"/>
      <c r="CI1497" s="1500"/>
      <c r="CJ1497" s="1976"/>
      <c r="CK1497" s="1519"/>
      <c r="CL1497" s="1509"/>
    </row>
    <row r="1498" spans="1:90" s="514" customFormat="1">
      <c r="A1498" s="511"/>
      <c r="B1498" s="512"/>
      <c r="C1498" s="1493"/>
      <c r="D1498" s="1493"/>
      <c r="E1498" s="1493"/>
      <c r="F1498" s="1493"/>
      <c r="G1498" s="1493"/>
      <c r="H1498" s="1530"/>
      <c r="I1498" s="1972"/>
      <c r="J1498" s="1542"/>
      <c r="K1498" s="513"/>
      <c r="L1498" s="513"/>
      <c r="M1498" s="513"/>
      <c r="N1498" s="513"/>
      <c r="O1498" s="513"/>
      <c r="P1498" s="513"/>
      <c r="Q1498" s="513"/>
      <c r="R1498" s="513"/>
      <c r="S1498" s="513"/>
      <c r="T1498" s="513"/>
      <c r="U1498" s="513"/>
      <c r="V1498" s="513"/>
      <c r="W1498" s="513"/>
      <c r="X1498" s="513"/>
      <c r="Y1498" s="513"/>
      <c r="Z1498" s="513"/>
      <c r="AA1498" s="513"/>
      <c r="AB1498" s="513"/>
      <c r="AC1498" s="513"/>
      <c r="AD1498" s="513"/>
      <c r="AE1498" s="513"/>
      <c r="AF1498" s="513"/>
      <c r="AG1498" s="513"/>
      <c r="AH1498" s="513"/>
      <c r="AI1498" s="513"/>
      <c r="AJ1498" s="513"/>
      <c r="AK1498" s="513"/>
      <c r="AL1498" s="513"/>
      <c r="AM1498" s="513"/>
      <c r="AN1498" s="513"/>
      <c r="AO1498" s="513"/>
      <c r="AP1498" s="513"/>
      <c r="AQ1498" s="513"/>
      <c r="AR1498" s="513"/>
      <c r="AS1498" s="513"/>
      <c r="AT1498" s="513"/>
      <c r="AU1498" s="513"/>
      <c r="AV1498" s="513"/>
      <c r="AW1498" s="513"/>
      <c r="AX1498" s="513"/>
      <c r="AY1498" s="513"/>
      <c r="AZ1498" s="513"/>
      <c r="BA1498" s="513"/>
      <c r="BB1498" s="513"/>
      <c r="BC1498" s="513"/>
      <c r="BD1498" s="513"/>
      <c r="BE1498" s="513"/>
      <c r="BF1498" s="513"/>
      <c r="BG1498" s="513"/>
      <c r="BH1498" s="513"/>
      <c r="BI1498" s="513"/>
      <c r="BJ1498" s="513"/>
      <c r="BK1498" s="513"/>
      <c r="BL1498" s="513"/>
      <c r="BM1498" s="513"/>
      <c r="BN1498" s="513"/>
      <c r="BO1498" s="513"/>
      <c r="BP1498" s="513"/>
      <c r="BQ1498" s="513"/>
      <c r="BR1498" s="513"/>
      <c r="BS1498" s="513"/>
      <c r="BT1498" s="513"/>
      <c r="BU1498" s="513"/>
      <c r="BV1498" s="513"/>
      <c r="BW1498" s="513"/>
      <c r="BX1498" s="513"/>
      <c r="BY1498" s="513"/>
      <c r="BZ1498" s="513"/>
      <c r="CA1498" s="513"/>
      <c r="CB1498" s="513"/>
      <c r="CC1498" s="1972"/>
      <c r="CD1498" s="1499"/>
      <c r="CE1498" s="1500"/>
      <c r="CF1498" s="1501"/>
      <c r="CG1498" s="1500"/>
      <c r="CH1498" s="1500"/>
      <c r="CI1498" s="1500"/>
      <c r="CJ1498" s="1976"/>
      <c r="CK1498" s="1519"/>
      <c r="CL1498" s="1509"/>
    </row>
    <row r="1499" spans="1:90" s="514" customFormat="1">
      <c r="A1499" s="511"/>
      <c r="B1499" s="512"/>
      <c r="C1499" s="1493"/>
      <c r="D1499" s="1493"/>
      <c r="E1499" s="1493"/>
      <c r="F1499" s="1493"/>
      <c r="G1499" s="1493"/>
      <c r="H1499" s="1530"/>
      <c r="I1499" s="1972"/>
      <c r="J1499" s="1542"/>
      <c r="K1499" s="513"/>
      <c r="L1499" s="513"/>
      <c r="M1499" s="513"/>
      <c r="N1499" s="513"/>
      <c r="O1499" s="513"/>
      <c r="P1499" s="513"/>
      <c r="Q1499" s="513"/>
      <c r="R1499" s="513"/>
      <c r="S1499" s="513"/>
      <c r="T1499" s="513"/>
      <c r="U1499" s="513"/>
      <c r="V1499" s="513"/>
      <c r="W1499" s="513"/>
      <c r="X1499" s="513"/>
      <c r="Y1499" s="513"/>
      <c r="Z1499" s="513"/>
      <c r="AA1499" s="513"/>
      <c r="AB1499" s="513"/>
      <c r="AC1499" s="513"/>
      <c r="AD1499" s="513"/>
      <c r="AE1499" s="513"/>
      <c r="AF1499" s="513"/>
      <c r="AG1499" s="513"/>
      <c r="AH1499" s="513"/>
      <c r="AI1499" s="513"/>
      <c r="AJ1499" s="513"/>
      <c r="AK1499" s="513"/>
      <c r="AL1499" s="513"/>
      <c r="AM1499" s="513"/>
      <c r="AN1499" s="513"/>
      <c r="AO1499" s="513"/>
      <c r="AP1499" s="513"/>
      <c r="AQ1499" s="513"/>
      <c r="AR1499" s="513"/>
      <c r="AS1499" s="513"/>
      <c r="AT1499" s="513"/>
      <c r="AU1499" s="513"/>
      <c r="AV1499" s="513"/>
      <c r="AW1499" s="513"/>
      <c r="AX1499" s="513"/>
      <c r="AY1499" s="513"/>
      <c r="AZ1499" s="513"/>
      <c r="BA1499" s="513"/>
      <c r="BB1499" s="513"/>
      <c r="BC1499" s="513"/>
      <c r="BD1499" s="513"/>
      <c r="BE1499" s="513"/>
      <c r="BF1499" s="513"/>
      <c r="BG1499" s="513"/>
      <c r="BH1499" s="513"/>
      <c r="BI1499" s="513"/>
      <c r="BJ1499" s="513"/>
      <c r="BK1499" s="513"/>
      <c r="BL1499" s="513"/>
      <c r="BM1499" s="513"/>
      <c r="BN1499" s="513"/>
      <c r="BO1499" s="513"/>
      <c r="BP1499" s="513"/>
      <c r="BQ1499" s="513"/>
      <c r="BR1499" s="513"/>
      <c r="BS1499" s="513"/>
      <c r="BT1499" s="513"/>
      <c r="BU1499" s="513"/>
      <c r="BV1499" s="513"/>
      <c r="BW1499" s="513"/>
      <c r="BX1499" s="513"/>
      <c r="BY1499" s="513"/>
      <c r="BZ1499" s="513"/>
      <c r="CA1499" s="513"/>
      <c r="CB1499" s="513"/>
      <c r="CC1499" s="1972"/>
      <c r="CD1499" s="1499"/>
      <c r="CE1499" s="1500"/>
      <c r="CF1499" s="1501"/>
      <c r="CG1499" s="1500"/>
      <c r="CH1499" s="1500"/>
      <c r="CI1499" s="1500"/>
      <c r="CJ1499" s="1976"/>
      <c r="CK1499" s="1519"/>
      <c r="CL1499" s="1509"/>
    </row>
    <row r="1500" spans="1:90" s="514" customFormat="1">
      <c r="A1500" s="511"/>
      <c r="B1500" s="512"/>
      <c r="C1500" s="1493"/>
      <c r="D1500" s="1493"/>
      <c r="E1500" s="1493"/>
      <c r="F1500" s="1493"/>
      <c r="G1500" s="1493"/>
      <c r="H1500" s="1530"/>
      <c r="I1500" s="1972"/>
      <c r="J1500" s="1542"/>
      <c r="K1500" s="513"/>
      <c r="L1500" s="513"/>
      <c r="M1500" s="513"/>
      <c r="N1500" s="513"/>
      <c r="O1500" s="513"/>
      <c r="P1500" s="513"/>
      <c r="Q1500" s="513"/>
      <c r="R1500" s="513"/>
      <c r="S1500" s="513"/>
      <c r="T1500" s="513"/>
      <c r="U1500" s="513"/>
      <c r="V1500" s="513"/>
      <c r="W1500" s="513"/>
      <c r="X1500" s="513"/>
      <c r="Y1500" s="513"/>
      <c r="Z1500" s="513"/>
      <c r="AA1500" s="513"/>
      <c r="AB1500" s="513"/>
      <c r="AC1500" s="513"/>
      <c r="AD1500" s="513"/>
      <c r="AE1500" s="513"/>
      <c r="AF1500" s="513"/>
      <c r="AG1500" s="513"/>
      <c r="AH1500" s="513"/>
      <c r="AI1500" s="513"/>
      <c r="AJ1500" s="513"/>
      <c r="AK1500" s="513"/>
      <c r="AL1500" s="513"/>
      <c r="AM1500" s="513"/>
      <c r="AN1500" s="513"/>
      <c r="AO1500" s="513"/>
      <c r="AP1500" s="513"/>
      <c r="AQ1500" s="513"/>
      <c r="AR1500" s="513"/>
      <c r="AS1500" s="513"/>
      <c r="AT1500" s="513"/>
      <c r="AU1500" s="513"/>
      <c r="AV1500" s="513"/>
      <c r="AW1500" s="513"/>
      <c r="AX1500" s="513"/>
      <c r="AY1500" s="513"/>
      <c r="AZ1500" s="513"/>
      <c r="BA1500" s="513"/>
      <c r="BB1500" s="513"/>
      <c r="BC1500" s="513"/>
      <c r="BD1500" s="513"/>
      <c r="BE1500" s="513"/>
      <c r="BF1500" s="513"/>
      <c r="BG1500" s="513"/>
      <c r="BH1500" s="513"/>
      <c r="BI1500" s="513"/>
      <c r="BJ1500" s="513"/>
      <c r="BK1500" s="513"/>
      <c r="BL1500" s="513"/>
      <c r="BM1500" s="513"/>
      <c r="BN1500" s="513"/>
      <c r="BO1500" s="513"/>
      <c r="BP1500" s="513"/>
      <c r="BQ1500" s="513"/>
      <c r="BR1500" s="513"/>
      <c r="BS1500" s="513"/>
      <c r="BT1500" s="513"/>
      <c r="BU1500" s="513"/>
      <c r="BV1500" s="513"/>
      <c r="BW1500" s="513"/>
      <c r="BX1500" s="513"/>
      <c r="BY1500" s="513"/>
      <c r="BZ1500" s="513"/>
      <c r="CA1500" s="513"/>
      <c r="CB1500" s="513"/>
      <c r="CC1500" s="1972"/>
      <c r="CD1500" s="1499"/>
      <c r="CE1500" s="1500"/>
      <c r="CF1500" s="1501"/>
      <c r="CG1500" s="1500"/>
      <c r="CH1500" s="1500"/>
      <c r="CI1500" s="1500"/>
      <c r="CJ1500" s="1976"/>
      <c r="CK1500" s="1519"/>
      <c r="CL1500" s="1509"/>
    </row>
    <row r="1501" spans="1:90" s="514" customFormat="1">
      <c r="A1501" s="511"/>
      <c r="B1501" s="512"/>
      <c r="C1501" s="1493"/>
      <c r="D1501" s="1493"/>
      <c r="E1501" s="1493"/>
      <c r="F1501" s="1493"/>
      <c r="G1501" s="1493"/>
      <c r="H1501" s="1530"/>
      <c r="I1501" s="1972"/>
      <c r="J1501" s="1542"/>
      <c r="K1501" s="513"/>
      <c r="L1501" s="513"/>
      <c r="M1501" s="513"/>
      <c r="N1501" s="513"/>
      <c r="O1501" s="513"/>
      <c r="P1501" s="513"/>
      <c r="Q1501" s="513"/>
      <c r="R1501" s="513"/>
      <c r="S1501" s="513"/>
      <c r="T1501" s="513"/>
      <c r="U1501" s="513"/>
      <c r="V1501" s="513"/>
      <c r="W1501" s="513"/>
      <c r="X1501" s="513"/>
      <c r="Y1501" s="513"/>
      <c r="Z1501" s="513"/>
      <c r="AA1501" s="513"/>
      <c r="AB1501" s="513"/>
      <c r="AC1501" s="513"/>
      <c r="AD1501" s="513"/>
      <c r="AE1501" s="513"/>
      <c r="AF1501" s="513"/>
      <c r="AG1501" s="513"/>
      <c r="AH1501" s="513"/>
      <c r="AI1501" s="513"/>
      <c r="AJ1501" s="513"/>
      <c r="AK1501" s="513"/>
      <c r="AL1501" s="513"/>
      <c r="AM1501" s="513"/>
      <c r="AN1501" s="513"/>
      <c r="AO1501" s="513"/>
      <c r="AP1501" s="513"/>
      <c r="AQ1501" s="513"/>
      <c r="AR1501" s="513"/>
      <c r="AS1501" s="513"/>
      <c r="AT1501" s="513"/>
      <c r="AU1501" s="513"/>
      <c r="AV1501" s="513"/>
      <c r="AW1501" s="513"/>
      <c r="AX1501" s="513"/>
      <c r="AY1501" s="513"/>
      <c r="AZ1501" s="513"/>
      <c r="BA1501" s="513"/>
      <c r="BB1501" s="513"/>
      <c r="BC1501" s="513"/>
      <c r="BD1501" s="513"/>
      <c r="BE1501" s="513"/>
      <c r="BF1501" s="513"/>
      <c r="BG1501" s="513"/>
      <c r="BH1501" s="513"/>
      <c r="BI1501" s="513"/>
      <c r="BJ1501" s="513"/>
      <c r="BK1501" s="513"/>
      <c r="BL1501" s="513"/>
      <c r="BM1501" s="513"/>
      <c r="BN1501" s="513"/>
      <c r="BO1501" s="513"/>
      <c r="BP1501" s="513"/>
      <c r="BQ1501" s="513"/>
      <c r="BR1501" s="513"/>
      <c r="BS1501" s="513"/>
      <c r="BT1501" s="513"/>
      <c r="BU1501" s="513"/>
      <c r="BV1501" s="513"/>
      <c r="BW1501" s="513"/>
      <c r="BX1501" s="513"/>
      <c r="BY1501" s="513"/>
      <c r="BZ1501" s="513"/>
      <c r="CA1501" s="513"/>
      <c r="CB1501" s="513"/>
      <c r="CC1501" s="1972"/>
      <c r="CD1501" s="1499"/>
      <c r="CE1501" s="1500"/>
      <c r="CF1501" s="1501"/>
      <c r="CG1501" s="1500"/>
      <c r="CH1501" s="1500"/>
      <c r="CI1501" s="1500"/>
      <c r="CJ1501" s="1976"/>
      <c r="CK1501" s="1519"/>
      <c r="CL1501" s="1509"/>
    </row>
    <row r="1502" spans="1:90" s="514" customFormat="1">
      <c r="A1502" s="511"/>
      <c r="B1502" s="512"/>
      <c r="C1502" s="1493"/>
      <c r="D1502" s="1493"/>
      <c r="E1502" s="1493"/>
      <c r="F1502" s="1493"/>
      <c r="G1502" s="1493"/>
      <c r="H1502" s="1530"/>
      <c r="I1502" s="1972"/>
      <c r="J1502" s="1542"/>
      <c r="K1502" s="513"/>
      <c r="L1502" s="513"/>
      <c r="M1502" s="513"/>
      <c r="N1502" s="513"/>
      <c r="O1502" s="513"/>
      <c r="P1502" s="513"/>
      <c r="Q1502" s="513"/>
      <c r="R1502" s="513"/>
      <c r="S1502" s="513"/>
      <c r="T1502" s="513"/>
      <c r="U1502" s="513"/>
      <c r="V1502" s="513"/>
      <c r="W1502" s="513"/>
      <c r="X1502" s="513"/>
      <c r="Y1502" s="513"/>
      <c r="Z1502" s="513"/>
      <c r="AA1502" s="513"/>
      <c r="AB1502" s="513"/>
      <c r="AC1502" s="513"/>
      <c r="AD1502" s="513"/>
      <c r="AE1502" s="513"/>
      <c r="AF1502" s="513"/>
      <c r="AG1502" s="513"/>
      <c r="AH1502" s="513"/>
      <c r="AI1502" s="513"/>
      <c r="AJ1502" s="513"/>
      <c r="AK1502" s="513"/>
      <c r="AL1502" s="513"/>
      <c r="AM1502" s="513"/>
      <c r="AN1502" s="513"/>
      <c r="AO1502" s="513"/>
      <c r="AP1502" s="513"/>
      <c r="AQ1502" s="513"/>
      <c r="AR1502" s="513"/>
      <c r="AS1502" s="513"/>
      <c r="AT1502" s="513"/>
      <c r="AU1502" s="513"/>
      <c r="AV1502" s="513"/>
      <c r="AW1502" s="513"/>
      <c r="AX1502" s="513"/>
      <c r="AY1502" s="513"/>
      <c r="AZ1502" s="513"/>
      <c r="BA1502" s="513"/>
      <c r="BB1502" s="513"/>
      <c r="BC1502" s="513"/>
      <c r="BD1502" s="513"/>
      <c r="BE1502" s="513"/>
      <c r="BF1502" s="513"/>
      <c r="BG1502" s="513"/>
      <c r="BH1502" s="513"/>
      <c r="BI1502" s="513"/>
      <c r="BJ1502" s="513"/>
      <c r="BK1502" s="513"/>
      <c r="BL1502" s="513"/>
      <c r="BM1502" s="513"/>
      <c r="BN1502" s="513"/>
      <c r="BO1502" s="513"/>
      <c r="BP1502" s="513"/>
      <c r="BQ1502" s="513"/>
      <c r="BR1502" s="513"/>
      <c r="BS1502" s="513"/>
      <c r="BT1502" s="513"/>
      <c r="BU1502" s="513"/>
      <c r="BV1502" s="513"/>
      <c r="BW1502" s="513"/>
      <c r="BX1502" s="513"/>
      <c r="BY1502" s="513"/>
      <c r="BZ1502" s="513"/>
      <c r="CA1502" s="513"/>
      <c r="CB1502" s="513"/>
      <c r="CC1502" s="1972"/>
      <c r="CD1502" s="1499"/>
      <c r="CE1502" s="1500"/>
      <c r="CF1502" s="1501"/>
      <c r="CG1502" s="1500"/>
      <c r="CH1502" s="1500"/>
      <c r="CI1502" s="1500"/>
      <c r="CJ1502" s="1976"/>
      <c r="CK1502" s="1519"/>
      <c r="CL1502" s="1509"/>
    </row>
    <row r="1503" spans="1:90" s="514" customFormat="1">
      <c r="A1503" s="511"/>
      <c r="B1503" s="512"/>
      <c r="C1503" s="1493"/>
      <c r="D1503" s="1493"/>
      <c r="E1503" s="1493"/>
      <c r="F1503" s="1493"/>
      <c r="G1503" s="1493"/>
      <c r="H1503" s="1530"/>
      <c r="I1503" s="1972"/>
      <c r="J1503" s="1542"/>
      <c r="K1503" s="513"/>
      <c r="L1503" s="513"/>
      <c r="M1503" s="513"/>
      <c r="N1503" s="513"/>
      <c r="O1503" s="513"/>
      <c r="P1503" s="513"/>
      <c r="Q1503" s="513"/>
      <c r="R1503" s="513"/>
      <c r="S1503" s="513"/>
      <c r="T1503" s="513"/>
      <c r="U1503" s="513"/>
      <c r="V1503" s="513"/>
      <c r="W1503" s="513"/>
      <c r="X1503" s="513"/>
      <c r="Y1503" s="513"/>
      <c r="Z1503" s="513"/>
      <c r="AA1503" s="513"/>
      <c r="AB1503" s="513"/>
      <c r="AC1503" s="513"/>
      <c r="AD1503" s="513"/>
      <c r="AE1503" s="513"/>
      <c r="AF1503" s="513"/>
      <c r="AG1503" s="513"/>
      <c r="AH1503" s="513"/>
      <c r="AI1503" s="513"/>
      <c r="AJ1503" s="513"/>
      <c r="AK1503" s="513"/>
      <c r="AL1503" s="513"/>
      <c r="AM1503" s="513"/>
      <c r="AN1503" s="513"/>
      <c r="AO1503" s="513"/>
      <c r="AP1503" s="513"/>
      <c r="AQ1503" s="513"/>
      <c r="AR1503" s="513"/>
      <c r="AS1503" s="513"/>
      <c r="AT1503" s="513"/>
      <c r="AU1503" s="513"/>
      <c r="AV1503" s="513"/>
      <c r="AW1503" s="513"/>
      <c r="AX1503" s="513"/>
      <c r="AY1503" s="513"/>
      <c r="AZ1503" s="513"/>
      <c r="BA1503" s="513"/>
      <c r="BB1503" s="513"/>
      <c r="BC1503" s="513"/>
      <c r="BD1503" s="513"/>
      <c r="BE1503" s="513"/>
      <c r="BF1503" s="513"/>
      <c r="BG1503" s="513"/>
      <c r="BH1503" s="513"/>
      <c r="BI1503" s="513"/>
      <c r="BJ1503" s="513"/>
      <c r="BK1503" s="513"/>
      <c r="BL1503" s="513"/>
      <c r="BM1503" s="513"/>
      <c r="BN1503" s="513"/>
      <c r="BO1503" s="513"/>
      <c r="BP1503" s="513"/>
      <c r="BQ1503" s="513"/>
      <c r="BR1503" s="513"/>
      <c r="BS1503" s="513"/>
      <c r="BT1503" s="513"/>
      <c r="BU1503" s="513"/>
      <c r="BV1503" s="513"/>
      <c r="BW1503" s="513"/>
      <c r="BX1503" s="513"/>
      <c r="BY1503" s="513"/>
      <c r="BZ1503" s="513"/>
      <c r="CA1503" s="513"/>
      <c r="CB1503" s="513"/>
      <c r="CC1503" s="1972"/>
      <c r="CD1503" s="1499"/>
      <c r="CE1503" s="1500"/>
      <c r="CF1503" s="1501"/>
      <c r="CG1503" s="1500"/>
      <c r="CH1503" s="1500"/>
      <c r="CI1503" s="1500"/>
      <c r="CJ1503" s="1976"/>
      <c r="CK1503" s="1519"/>
      <c r="CL1503" s="1509"/>
    </row>
    <row r="1504" spans="1:90" s="514" customFormat="1">
      <c r="A1504" s="511"/>
      <c r="B1504" s="512"/>
      <c r="C1504" s="1493"/>
      <c r="D1504" s="1493"/>
      <c r="E1504" s="1493"/>
      <c r="F1504" s="1493"/>
      <c r="G1504" s="1493"/>
      <c r="H1504" s="1530"/>
      <c r="I1504" s="1972"/>
      <c r="J1504" s="1542"/>
      <c r="K1504" s="513"/>
      <c r="L1504" s="513"/>
      <c r="M1504" s="513"/>
      <c r="N1504" s="513"/>
      <c r="O1504" s="513"/>
      <c r="P1504" s="513"/>
      <c r="Q1504" s="513"/>
      <c r="R1504" s="513"/>
      <c r="S1504" s="513"/>
      <c r="T1504" s="513"/>
      <c r="U1504" s="513"/>
      <c r="V1504" s="513"/>
      <c r="W1504" s="513"/>
      <c r="X1504" s="513"/>
      <c r="Y1504" s="513"/>
      <c r="Z1504" s="513"/>
      <c r="AA1504" s="513"/>
      <c r="AB1504" s="513"/>
      <c r="AC1504" s="513"/>
      <c r="AD1504" s="513"/>
      <c r="AE1504" s="513"/>
      <c r="AF1504" s="513"/>
      <c r="AG1504" s="513"/>
      <c r="AH1504" s="513"/>
      <c r="AI1504" s="513"/>
      <c r="AJ1504" s="513"/>
      <c r="AK1504" s="513"/>
      <c r="AL1504" s="513"/>
      <c r="AM1504" s="513"/>
      <c r="AN1504" s="513"/>
      <c r="AO1504" s="513"/>
      <c r="AP1504" s="513"/>
      <c r="AQ1504" s="513"/>
      <c r="AR1504" s="513"/>
      <c r="AS1504" s="513"/>
      <c r="AT1504" s="513"/>
      <c r="AU1504" s="513"/>
      <c r="AV1504" s="513"/>
      <c r="AW1504" s="513"/>
      <c r="AX1504" s="513"/>
      <c r="AY1504" s="513"/>
      <c r="AZ1504" s="513"/>
      <c r="BA1504" s="513"/>
      <c r="BB1504" s="513"/>
      <c r="BC1504" s="513"/>
      <c r="BD1504" s="513"/>
      <c r="BE1504" s="513"/>
      <c r="BF1504" s="513"/>
      <c r="BG1504" s="513"/>
      <c r="BH1504" s="513"/>
      <c r="BI1504" s="513"/>
      <c r="BJ1504" s="513"/>
      <c r="BK1504" s="513"/>
      <c r="BL1504" s="513"/>
      <c r="BM1504" s="513"/>
      <c r="BN1504" s="513"/>
      <c r="BO1504" s="513"/>
      <c r="BP1504" s="513"/>
      <c r="BQ1504" s="513"/>
      <c r="BR1504" s="513"/>
      <c r="BS1504" s="513"/>
      <c r="BT1504" s="513"/>
      <c r="BU1504" s="513"/>
      <c r="BV1504" s="513"/>
      <c r="BW1504" s="513"/>
      <c r="BX1504" s="513"/>
      <c r="BY1504" s="513"/>
      <c r="BZ1504" s="513"/>
      <c r="CA1504" s="513"/>
      <c r="CB1504" s="513"/>
      <c r="CC1504" s="1972"/>
      <c r="CD1504" s="1499"/>
      <c r="CE1504" s="1500"/>
      <c r="CF1504" s="1501"/>
      <c r="CG1504" s="1500"/>
      <c r="CH1504" s="1500"/>
      <c r="CI1504" s="1500"/>
      <c r="CJ1504" s="1976"/>
      <c r="CK1504" s="1519"/>
      <c r="CL1504" s="1509"/>
    </row>
    <row r="1505" spans="1:90" s="514" customFormat="1">
      <c r="A1505" s="511"/>
      <c r="B1505" s="512"/>
      <c r="C1505" s="1493"/>
      <c r="D1505" s="1493"/>
      <c r="E1505" s="1493"/>
      <c r="F1505" s="1493"/>
      <c r="G1505" s="1493"/>
      <c r="H1505" s="1530"/>
      <c r="I1505" s="1972"/>
      <c r="J1505" s="1542"/>
      <c r="K1505" s="513"/>
      <c r="L1505" s="513"/>
      <c r="M1505" s="513"/>
      <c r="N1505" s="513"/>
      <c r="O1505" s="513"/>
      <c r="P1505" s="513"/>
      <c r="Q1505" s="513"/>
      <c r="R1505" s="513"/>
      <c r="S1505" s="513"/>
      <c r="T1505" s="513"/>
      <c r="U1505" s="513"/>
      <c r="V1505" s="513"/>
      <c r="W1505" s="513"/>
      <c r="X1505" s="513"/>
      <c r="Y1505" s="513"/>
      <c r="Z1505" s="513"/>
      <c r="AA1505" s="513"/>
      <c r="AB1505" s="513"/>
      <c r="AC1505" s="513"/>
      <c r="AD1505" s="513"/>
      <c r="AE1505" s="513"/>
      <c r="AF1505" s="513"/>
      <c r="AG1505" s="513"/>
      <c r="AH1505" s="513"/>
      <c r="AI1505" s="513"/>
      <c r="AJ1505" s="513"/>
      <c r="AK1505" s="513"/>
      <c r="AL1505" s="513"/>
      <c r="AM1505" s="513"/>
      <c r="AN1505" s="513"/>
      <c r="AO1505" s="513"/>
      <c r="AP1505" s="513"/>
      <c r="AQ1505" s="513"/>
      <c r="AR1505" s="513"/>
      <c r="AS1505" s="513"/>
      <c r="AT1505" s="513"/>
      <c r="AU1505" s="513"/>
      <c r="AV1505" s="513"/>
      <c r="AW1505" s="513"/>
      <c r="AX1505" s="513"/>
      <c r="AY1505" s="513"/>
      <c r="AZ1505" s="513"/>
      <c r="BA1505" s="513"/>
      <c r="BB1505" s="513"/>
      <c r="BC1505" s="513"/>
      <c r="BD1505" s="513"/>
      <c r="BE1505" s="513"/>
      <c r="BF1505" s="513"/>
      <c r="BG1505" s="513"/>
      <c r="BH1505" s="513"/>
      <c r="BI1505" s="513"/>
      <c r="BJ1505" s="513"/>
      <c r="BK1505" s="513"/>
      <c r="BL1505" s="513"/>
      <c r="BM1505" s="513"/>
      <c r="BN1505" s="513"/>
      <c r="BO1505" s="513"/>
      <c r="BP1505" s="513"/>
      <c r="BQ1505" s="513"/>
      <c r="BR1505" s="513"/>
      <c r="BS1505" s="513"/>
      <c r="BT1505" s="513"/>
      <c r="BU1505" s="513"/>
      <c r="BV1505" s="513"/>
      <c r="BW1505" s="513"/>
      <c r="BX1505" s="513"/>
      <c r="BY1505" s="513"/>
      <c r="BZ1505" s="513"/>
      <c r="CA1505" s="513"/>
      <c r="CB1505" s="513"/>
      <c r="CC1505" s="1972"/>
      <c r="CD1505" s="1499"/>
      <c r="CE1505" s="1500"/>
      <c r="CF1505" s="1501"/>
      <c r="CG1505" s="1500"/>
      <c r="CH1505" s="1500"/>
      <c r="CI1505" s="1500"/>
      <c r="CJ1505" s="1976"/>
      <c r="CK1505" s="1519"/>
      <c r="CL1505" s="1509"/>
    </row>
    <row r="1506" spans="1:90" s="514" customFormat="1">
      <c r="A1506" s="511"/>
      <c r="B1506" s="512"/>
      <c r="C1506" s="1493"/>
      <c r="D1506" s="1493"/>
      <c r="E1506" s="1493"/>
      <c r="F1506" s="1493"/>
      <c r="G1506" s="1493"/>
      <c r="H1506" s="1530"/>
      <c r="I1506" s="1972"/>
      <c r="J1506" s="1542"/>
      <c r="K1506" s="513"/>
      <c r="L1506" s="513"/>
      <c r="M1506" s="513"/>
      <c r="N1506" s="513"/>
      <c r="O1506" s="513"/>
      <c r="P1506" s="513"/>
      <c r="Q1506" s="513"/>
      <c r="R1506" s="513"/>
      <c r="S1506" s="513"/>
      <c r="T1506" s="513"/>
      <c r="U1506" s="513"/>
      <c r="V1506" s="513"/>
      <c r="W1506" s="513"/>
      <c r="X1506" s="513"/>
      <c r="Y1506" s="513"/>
      <c r="Z1506" s="513"/>
      <c r="AA1506" s="513"/>
      <c r="AB1506" s="513"/>
      <c r="AC1506" s="513"/>
      <c r="AD1506" s="513"/>
      <c r="AE1506" s="513"/>
      <c r="AF1506" s="513"/>
      <c r="AG1506" s="513"/>
      <c r="AH1506" s="513"/>
      <c r="AI1506" s="513"/>
      <c r="AJ1506" s="513"/>
      <c r="AK1506" s="513"/>
      <c r="AL1506" s="513"/>
      <c r="AM1506" s="513"/>
      <c r="AN1506" s="513"/>
      <c r="AO1506" s="513"/>
      <c r="AP1506" s="513"/>
      <c r="AQ1506" s="513"/>
      <c r="AR1506" s="513"/>
      <c r="AS1506" s="513"/>
      <c r="AT1506" s="513"/>
      <c r="AU1506" s="513"/>
      <c r="AV1506" s="513"/>
      <c r="AW1506" s="513"/>
      <c r="AX1506" s="513"/>
      <c r="AY1506" s="513"/>
      <c r="AZ1506" s="513"/>
      <c r="BA1506" s="513"/>
      <c r="BB1506" s="513"/>
      <c r="BC1506" s="513"/>
      <c r="BD1506" s="513"/>
      <c r="BE1506" s="513"/>
      <c r="BF1506" s="513"/>
      <c r="BG1506" s="513"/>
      <c r="BH1506" s="513"/>
      <c r="BI1506" s="513"/>
      <c r="BJ1506" s="513"/>
      <c r="BK1506" s="513"/>
      <c r="BL1506" s="513"/>
      <c r="BM1506" s="513"/>
      <c r="BN1506" s="513"/>
      <c r="BO1506" s="513"/>
      <c r="BP1506" s="513"/>
      <c r="BQ1506" s="513"/>
      <c r="BR1506" s="513"/>
      <c r="BS1506" s="513"/>
      <c r="BT1506" s="513"/>
      <c r="BU1506" s="513"/>
      <c r="BV1506" s="513"/>
      <c r="BW1506" s="513"/>
      <c r="BX1506" s="513"/>
      <c r="BY1506" s="513"/>
      <c r="BZ1506" s="513"/>
      <c r="CA1506" s="513"/>
      <c r="CB1506" s="513"/>
      <c r="CC1506" s="1972"/>
      <c r="CD1506" s="1499"/>
      <c r="CE1506" s="1500"/>
      <c r="CF1506" s="1501"/>
      <c r="CG1506" s="1500"/>
      <c r="CH1506" s="1500"/>
      <c r="CI1506" s="1500"/>
      <c r="CJ1506" s="1976"/>
      <c r="CK1506" s="1519"/>
      <c r="CL1506" s="1509"/>
    </row>
    <row r="1507" spans="1:90" s="514" customFormat="1">
      <c r="A1507" s="511"/>
      <c r="B1507" s="512"/>
      <c r="C1507" s="1493"/>
      <c r="D1507" s="1493"/>
      <c r="E1507" s="1493"/>
      <c r="F1507" s="1493"/>
      <c r="G1507" s="1493"/>
      <c r="H1507" s="1530"/>
      <c r="I1507" s="1972"/>
      <c r="J1507" s="1542"/>
      <c r="K1507" s="513"/>
      <c r="L1507" s="513"/>
      <c r="M1507" s="513"/>
      <c r="N1507" s="513"/>
      <c r="O1507" s="513"/>
      <c r="P1507" s="513"/>
      <c r="Q1507" s="513"/>
      <c r="R1507" s="513"/>
      <c r="S1507" s="513"/>
      <c r="T1507" s="513"/>
      <c r="U1507" s="513"/>
      <c r="V1507" s="513"/>
      <c r="W1507" s="513"/>
      <c r="X1507" s="513"/>
      <c r="Y1507" s="513"/>
      <c r="Z1507" s="513"/>
      <c r="AA1507" s="513"/>
      <c r="AB1507" s="513"/>
      <c r="AC1507" s="513"/>
      <c r="AD1507" s="513"/>
      <c r="AE1507" s="513"/>
      <c r="AF1507" s="513"/>
      <c r="AG1507" s="513"/>
      <c r="AH1507" s="513"/>
      <c r="AI1507" s="513"/>
      <c r="AJ1507" s="513"/>
      <c r="AK1507" s="513"/>
      <c r="AL1507" s="513"/>
      <c r="AM1507" s="513"/>
      <c r="AN1507" s="513"/>
      <c r="AO1507" s="513"/>
      <c r="AP1507" s="513"/>
      <c r="AQ1507" s="513"/>
      <c r="AR1507" s="513"/>
      <c r="AS1507" s="513"/>
      <c r="AT1507" s="513"/>
      <c r="AU1507" s="513"/>
      <c r="AV1507" s="513"/>
      <c r="AW1507" s="513"/>
      <c r="AX1507" s="513"/>
      <c r="AY1507" s="513"/>
      <c r="AZ1507" s="513"/>
      <c r="BA1507" s="513"/>
      <c r="BB1507" s="513"/>
      <c r="BC1507" s="513"/>
      <c r="BD1507" s="513"/>
      <c r="BE1507" s="513"/>
      <c r="BF1507" s="513"/>
      <c r="BG1507" s="513"/>
      <c r="BH1507" s="513"/>
      <c r="BI1507" s="513"/>
      <c r="BJ1507" s="513"/>
      <c r="BK1507" s="513"/>
      <c r="BL1507" s="513"/>
      <c r="BM1507" s="513"/>
      <c r="BN1507" s="513"/>
      <c r="BO1507" s="513"/>
      <c r="BP1507" s="513"/>
      <c r="BQ1507" s="513"/>
      <c r="BR1507" s="513"/>
      <c r="BS1507" s="513"/>
      <c r="BT1507" s="513"/>
      <c r="BU1507" s="513"/>
      <c r="BV1507" s="513"/>
      <c r="BW1507" s="513"/>
      <c r="BX1507" s="513"/>
      <c r="BY1507" s="513"/>
      <c r="BZ1507" s="513"/>
      <c r="CA1507" s="513"/>
      <c r="CB1507" s="513"/>
      <c r="CC1507" s="1972"/>
      <c r="CD1507" s="1499"/>
      <c r="CE1507" s="1500"/>
      <c r="CF1507" s="1501"/>
      <c r="CG1507" s="1500"/>
      <c r="CH1507" s="1500"/>
      <c r="CI1507" s="1500"/>
      <c r="CJ1507" s="1976"/>
      <c r="CK1507" s="1519"/>
      <c r="CL1507" s="1509"/>
    </row>
    <row r="1508" spans="1:90" s="514" customFormat="1">
      <c r="A1508" s="511"/>
      <c r="B1508" s="512"/>
      <c r="C1508" s="1493"/>
      <c r="D1508" s="1493"/>
      <c r="E1508" s="1493"/>
      <c r="F1508" s="1493"/>
      <c r="G1508" s="1493"/>
      <c r="H1508" s="1530"/>
      <c r="I1508" s="1972"/>
      <c r="J1508" s="1542"/>
      <c r="K1508" s="513"/>
      <c r="L1508" s="513"/>
      <c r="M1508" s="513"/>
      <c r="N1508" s="513"/>
      <c r="O1508" s="513"/>
      <c r="P1508" s="513"/>
      <c r="Q1508" s="513"/>
      <c r="R1508" s="513"/>
      <c r="S1508" s="513"/>
      <c r="T1508" s="513"/>
      <c r="U1508" s="513"/>
      <c r="V1508" s="513"/>
      <c r="W1508" s="513"/>
      <c r="X1508" s="513"/>
      <c r="Y1508" s="513"/>
      <c r="Z1508" s="513"/>
      <c r="AA1508" s="513"/>
      <c r="AB1508" s="513"/>
      <c r="AC1508" s="513"/>
      <c r="AD1508" s="513"/>
      <c r="AE1508" s="513"/>
      <c r="AF1508" s="513"/>
      <c r="AG1508" s="513"/>
      <c r="AH1508" s="513"/>
      <c r="AI1508" s="513"/>
      <c r="AJ1508" s="513"/>
      <c r="AK1508" s="513"/>
      <c r="AL1508" s="513"/>
      <c r="AM1508" s="513"/>
      <c r="AN1508" s="513"/>
      <c r="AO1508" s="513"/>
      <c r="AP1508" s="513"/>
      <c r="AQ1508" s="513"/>
      <c r="AR1508" s="513"/>
      <c r="AS1508" s="513"/>
      <c r="AT1508" s="513"/>
      <c r="AU1508" s="513"/>
      <c r="AV1508" s="513"/>
      <c r="AW1508" s="513"/>
      <c r="AX1508" s="513"/>
      <c r="AY1508" s="513"/>
      <c r="AZ1508" s="513"/>
      <c r="BA1508" s="513"/>
      <c r="BB1508" s="513"/>
      <c r="BC1508" s="513"/>
      <c r="BD1508" s="513"/>
      <c r="BE1508" s="513"/>
      <c r="BF1508" s="513"/>
      <c r="BG1508" s="513"/>
      <c r="BH1508" s="513"/>
      <c r="BI1508" s="513"/>
      <c r="BJ1508" s="513"/>
      <c r="BK1508" s="513"/>
      <c r="BL1508" s="513"/>
      <c r="BM1508" s="513"/>
      <c r="BN1508" s="513"/>
      <c r="BO1508" s="513"/>
      <c r="BP1508" s="513"/>
      <c r="BQ1508" s="513"/>
      <c r="BR1508" s="513"/>
      <c r="BS1508" s="513"/>
      <c r="BT1508" s="513"/>
      <c r="BU1508" s="513"/>
      <c r="BV1508" s="513"/>
      <c r="BW1508" s="513"/>
      <c r="BX1508" s="513"/>
      <c r="BY1508" s="513"/>
      <c r="BZ1508" s="513"/>
      <c r="CA1508" s="513"/>
      <c r="CB1508" s="513"/>
      <c r="CC1508" s="1972"/>
      <c r="CD1508" s="1499"/>
      <c r="CE1508" s="1500"/>
      <c r="CF1508" s="1501"/>
      <c r="CG1508" s="1500"/>
      <c r="CH1508" s="1500"/>
      <c r="CI1508" s="1500"/>
      <c r="CJ1508" s="1976"/>
      <c r="CK1508" s="1519"/>
      <c r="CL1508" s="1509"/>
    </row>
    <row r="1509" spans="1:90" s="514" customFormat="1">
      <c r="A1509" s="511"/>
      <c r="B1509" s="512"/>
      <c r="C1509" s="1493"/>
      <c r="D1509" s="1493"/>
      <c r="E1509" s="1493"/>
      <c r="F1509" s="1493"/>
      <c r="G1509" s="1493"/>
      <c r="H1509" s="1530"/>
      <c r="I1509" s="1972"/>
      <c r="J1509" s="1542"/>
      <c r="K1509" s="513"/>
      <c r="L1509" s="513"/>
      <c r="M1509" s="513"/>
      <c r="N1509" s="513"/>
      <c r="O1509" s="513"/>
      <c r="P1509" s="513"/>
      <c r="Q1509" s="513"/>
      <c r="R1509" s="513"/>
      <c r="S1509" s="513"/>
      <c r="T1509" s="513"/>
      <c r="U1509" s="513"/>
      <c r="V1509" s="513"/>
      <c r="W1509" s="513"/>
      <c r="X1509" s="513"/>
      <c r="Y1509" s="513"/>
      <c r="Z1509" s="513"/>
      <c r="AA1509" s="513"/>
      <c r="AB1509" s="513"/>
      <c r="AC1509" s="513"/>
      <c r="AD1509" s="513"/>
      <c r="AE1509" s="513"/>
      <c r="AF1509" s="513"/>
      <c r="AG1509" s="513"/>
      <c r="AH1509" s="513"/>
      <c r="AI1509" s="513"/>
      <c r="AJ1509" s="513"/>
      <c r="AK1509" s="513"/>
      <c r="AL1509" s="513"/>
      <c r="AM1509" s="513"/>
      <c r="AN1509" s="513"/>
      <c r="AO1509" s="513"/>
      <c r="AP1509" s="513"/>
      <c r="AQ1509" s="513"/>
      <c r="AR1509" s="513"/>
      <c r="AS1509" s="513"/>
      <c r="AT1509" s="513"/>
      <c r="AU1509" s="513"/>
      <c r="AV1509" s="513"/>
      <c r="AW1509" s="513"/>
      <c r="AX1509" s="513"/>
      <c r="AY1509" s="513"/>
      <c r="AZ1509" s="513"/>
      <c r="BA1509" s="513"/>
      <c r="BB1509" s="513"/>
      <c r="BC1509" s="513"/>
      <c r="BD1509" s="513"/>
      <c r="BE1509" s="513"/>
      <c r="BF1509" s="513"/>
      <c r="BG1509" s="513"/>
      <c r="BH1509" s="513"/>
      <c r="BI1509" s="513"/>
      <c r="BJ1509" s="513"/>
      <c r="BK1509" s="513"/>
      <c r="BL1509" s="513"/>
      <c r="BM1509" s="513"/>
      <c r="BN1509" s="513"/>
      <c r="BO1509" s="513"/>
      <c r="BP1509" s="513"/>
      <c r="BQ1509" s="513"/>
      <c r="BR1509" s="513"/>
      <c r="BS1509" s="513"/>
      <c r="BT1509" s="513"/>
      <c r="BU1509" s="513"/>
      <c r="BV1509" s="513"/>
      <c r="BW1509" s="513"/>
      <c r="BX1509" s="513"/>
      <c r="BY1509" s="513"/>
      <c r="BZ1509" s="513"/>
      <c r="CA1509" s="513"/>
      <c r="CB1509" s="513"/>
      <c r="CC1509" s="1972"/>
      <c r="CD1509" s="1499"/>
      <c r="CE1509" s="1500"/>
      <c r="CF1509" s="1501"/>
      <c r="CG1509" s="1500"/>
      <c r="CH1509" s="1500"/>
      <c r="CI1509" s="1500"/>
      <c r="CJ1509" s="1976"/>
      <c r="CK1509" s="1519"/>
      <c r="CL1509" s="1509"/>
    </row>
    <row r="1510" spans="1:90" s="514" customFormat="1">
      <c r="A1510" s="511"/>
      <c r="B1510" s="512"/>
      <c r="C1510" s="1493"/>
      <c r="D1510" s="1493"/>
      <c r="E1510" s="1493"/>
      <c r="F1510" s="1493"/>
      <c r="G1510" s="1493"/>
      <c r="H1510" s="1530"/>
      <c r="I1510" s="1972"/>
      <c r="J1510" s="1542"/>
      <c r="K1510" s="513"/>
      <c r="L1510" s="513"/>
      <c r="M1510" s="513"/>
      <c r="N1510" s="513"/>
      <c r="O1510" s="513"/>
      <c r="P1510" s="513"/>
      <c r="Q1510" s="513"/>
      <c r="R1510" s="513"/>
      <c r="S1510" s="513"/>
      <c r="T1510" s="513"/>
      <c r="U1510" s="513"/>
      <c r="V1510" s="513"/>
      <c r="W1510" s="513"/>
      <c r="X1510" s="513"/>
      <c r="Y1510" s="513"/>
      <c r="Z1510" s="513"/>
      <c r="AA1510" s="513"/>
      <c r="AB1510" s="513"/>
      <c r="AC1510" s="513"/>
      <c r="AD1510" s="513"/>
      <c r="AE1510" s="513"/>
      <c r="AF1510" s="513"/>
      <c r="AG1510" s="513"/>
      <c r="AH1510" s="513"/>
      <c r="AI1510" s="513"/>
      <c r="AJ1510" s="513"/>
      <c r="AK1510" s="513"/>
      <c r="AL1510" s="513"/>
      <c r="AM1510" s="513"/>
      <c r="AN1510" s="513"/>
      <c r="AO1510" s="513"/>
      <c r="AP1510" s="513"/>
      <c r="AQ1510" s="513"/>
      <c r="AR1510" s="513"/>
      <c r="AS1510" s="513"/>
      <c r="AT1510" s="513"/>
      <c r="AU1510" s="513"/>
      <c r="AV1510" s="513"/>
      <c r="AW1510" s="513"/>
      <c r="AX1510" s="513"/>
      <c r="AY1510" s="513"/>
      <c r="AZ1510" s="513"/>
      <c r="BA1510" s="513"/>
      <c r="BB1510" s="513"/>
      <c r="BC1510" s="513"/>
      <c r="BD1510" s="513"/>
      <c r="BE1510" s="513"/>
      <c r="BF1510" s="513"/>
      <c r="BG1510" s="513"/>
      <c r="BH1510" s="513"/>
      <c r="BI1510" s="513"/>
      <c r="BJ1510" s="513"/>
      <c r="BK1510" s="513"/>
      <c r="BL1510" s="513"/>
      <c r="BM1510" s="513"/>
      <c r="BN1510" s="513"/>
      <c r="BO1510" s="513"/>
      <c r="BP1510" s="513"/>
      <c r="BQ1510" s="513"/>
      <c r="BR1510" s="513"/>
      <c r="BS1510" s="513"/>
      <c r="BT1510" s="513"/>
      <c r="BU1510" s="513"/>
      <c r="BV1510" s="513"/>
      <c r="BW1510" s="513"/>
      <c r="BX1510" s="513"/>
      <c r="BY1510" s="513"/>
      <c r="BZ1510" s="513"/>
      <c r="CA1510" s="513"/>
      <c r="CB1510" s="513"/>
      <c r="CC1510" s="1972"/>
      <c r="CD1510" s="1499"/>
      <c r="CE1510" s="1500"/>
      <c r="CF1510" s="1501"/>
      <c r="CG1510" s="1500"/>
      <c r="CH1510" s="1500"/>
      <c r="CI1510" s="1500"/>
      <c r="CJ1510" s="1976"/>
      <c r="CK1510" s="1519"/>
      <c r="CL1510" s="1509"/>
    </row>
    <row r="1511" spans="1:90" s="514" customFormat="1">
      <c r="A1511" s="511"/>
      <c r="B1511" s="512"/>
      <c r="C1511" s="1493"/>
      <c r="D1511" s="1493"/>
      <c r="E1511" s="1493"/>
      <c r="F1511" s="1493"/>
      <c r="G1511" s="1493"/>
      <c r="H1511" s="1530"/>
      <c r="I1511" s="1972"/>
      <c r="J1511" s="1542"/>
      <c r="K1511" s="513"/>
      <c r="L1511" s="513"/>
      <c r="M1511" s="513"/>
      <c r="N1511" s="513"/>
      <c r="O1511" s="513"/>
      <c r="P1511" s="513"/>
      <c r="Q1511" s="513"/>
      <c r="R1511" s="513"/>
      <c r="S1511" s="513"/>
      <c r="T1511" s="513"/>
      <c r="U1511" s="513"/>
      <c r="V1511" s="513"/>
      <c r="W1511" s="513"/>
      <c r="X1511" s="513"/>
      <c r="Y1511" s="513"/>
      <c r="Z1511" s="513"/>
      <c r="AA1511" s="513"/>
      <c r="AB1511" s="513"/>
      <c r="AC1511" s="513"/>
      <c r="AD1511" s="513"/>
      <c r="AE1511" s="513"/>
      <c r="AF1511" s="513"/>
      <c r="AG1511" s="513"/>
      <c r="AH1511" s="513"/>
      <c r="AI1511" s="513"/>
      <c r="AJ1511" s="513"/>
      <c r="AK1511" s="513"/>
      <c r="AL1511" s="513"/>
      <c r="AM1511" s="513"/>
      <c r="AN1511" s="513"/>
      <c r="AO1511" s="513"/>
      <c r="AP1511" s="513"/>
      <c r="AQ1511" s="513"/>
      <c r="AR1511" s="513"/>
      <c r="AS1511" s="513"/>
      <c r="AT1511" s="513"/>
      <c r="AU1511" s="513"/>
      <c r="AV1511" s="513"/>
      <c r="AW1511" s="513"/>
      <c r="AX1511" s="513"/>
      <c r="AY1511" s="513"/>
      <c r="AZ1511" s="513"/>
      <c r="BA1511" s="513"/>
      <c r="BB1511" s="513"/>
      <c r="BC1511" s="513"/>
      <c r="BD1511" s="513"/>
      <c r="BE1511" s="513"/>
      <c r="BF1511" s="513"/>
      <c r="BG1511" s="513"/>
      <c r="BH1511" s="513"/>
      <c r="BI1511" s="513"/>
      <c r="BJ1511" s="513"/>
      <c r="BK1511" s="513"/>
      <c r="BL1511" s="513"/>
      <c r="BM1511" s="513"/>
      <c r="BN1511" s="513"/>
      <c r="BO1511" s="513"/>
      <c r="BP1511" s="513"/>
      <c r="BQ1511" s="513"/>
      <c r="BR1511" s="513"/>
      <c r="BS1511" s="513"/>
      <c r="BT1511" s="513"/>
      <c r="BU1511" s="513"/>
      <c r="BV1511" s="513"/>
      <c r="BW1511" s="513"/>
      <c r="BX1511" s="513"/>
      <c r="BY1511" s="513"/>
      <c r="BZ1511" s="513"/>
      <c r="CA1511" s="513"/>
      <c r="CB1511" s="513"/>
      <c r="CC1511" s="1972"/>
      <c r="CD1511" s="1499"/>
      <c r="CE1511" s="1500"/>
      <c r="CF1511" s="1501"/>
      <c r="CG1511" s="1500"/>
      <c r="CH1511" s="1500"/>
      <c r="CI1511" s="1500"/>
      <c r="CJ1511" s="1976"/>
      <c r="CK1511" s="1519"/>
      <c r="CL1511" s="1509"/>
    </row>
    <row r="1512" spans="1:90" s="514" customFormat="1">
      <c r="A1512" s="511"/>
      <c r="B1512" s="512"/>
      <c r="C1512" s="1493"/>
      <c r="D1512" s="1493"/>
      <c r="E1512" s="1493"/>
      <c r="F1512" s="1493"/>
      <c r="G1512" s="1493"/>
      <c r="H1512" s="1530"/>
      <c r="I1512" s="1972"/>
      <c r="J1512" s="1542"/>
      <c r="K1512" s="513"/>
      <c r="L1512" s="513"/>
      <c r="M1512" s="513"/>
      <c r="N1512" s="513"/>
      <c r="O1512" s="513"/>
      <c r="P1512" s="513"/>
      <c r="Q1512" s="513"/>
      <c r="R1512" s="513"/>
      <c r="S1512" s="513"/>
      <c r="T1512" s="513"/>
      <c r="U1512" s="513"/>
      <c r="V1512" s="513"/>
      <c r="W1512" s="513"/>
      <c r="X1512" s="513"/>
      <c r="Y1512" s="513"/>
      <c r="Z1512" s="513"/>
      <c r="AA1512" s="513"/>
      <c r="AB1512" s="513"/>
      <c r="AC1512" s="513"/>
      <c r="AD1512" s="513"/>
      <c r="AE1512" s="513"/>
      <c r="AF1512" s="513"/>
      <c r="AG1512" s="513"/>
      <c r="AH1512" s="513"/>
      <c r="AI1512" s="513"/>
      <c r="AJ1512" s="513"/>
      <c r="AK1512" s="513"/>
      <c r="AL1512" s="513"/>
      <c r="AM1512" s="513"/>
      <c r="AN1512" s="513"/>
      <c r="AO1512" s="513"/>
      <c r="AP1512" s="513"/>
      <c r="AQ1512" s="513"/>
      <c r="AR1512" s="513"/>
      <c r="AS1512" s="513"/>
      <c r="AT1512" s="513"/>
      <c r="AU1512" s="513"/>
      <c r="AV1512" s="513"/>
      <c r="AW1512" s="513"/>
      <c r="AX1512" s="513"/>
      <c r="AY1512" s="513"/>
      <c r="AZ1512" s="513"/>
      <c r="BA1512" s="513"/>
      <c r="BB1512" s="513"/>
      <c r="BC1512" s="513"/>
      <c r="BD1512" s="513"/>
      <c r="BE1512" s="513"/>
      <c r="BF1512" s="513"/>
      <c r="BG1512" s="513"/>
      <c r="BH1512" s="513"/>
      <c r="BI1512" s="513"/>
      <c r="BJ1512" s="513"/>
      <c r="BK1512" s="513"/>
      <c r="BL1512" s="513"/>
      <c r="BM1512" s="513"/>
      <c r="BN1512" s="513"/>
      <c r="BO1512" s="513"/>
      <c r="BP1512" s="513"/>
      <c r="BQ1512" s="513"/>
      <c r="BR1512" s="513"/>
      <c r="BS1512" s="513"/>
      <c r="BT1512" s="513"/>
      <c r="BU1512" s="513"/>
      <c r="BV1512" s="513"/>
      <c r="BW1512" s="513"/>
      <c r="BX1512" s="513"/>
      <c r="BY1512" s="513"/>
      <c r="BZ1512" s="513"/>
      <c r="CA1512" s="513"/>
      <c r="CB1512" s="513"/>
      <c r="CC1512" s="1972"/>
      <c r="CD1512" s="1499"/>
      <c r="CE1512" s="1500"/>
      <c r="CF1512" s="1501"/>
      <c r="CG1512" s="1500"/>
      <c r="CH1512" s="1500"/>
      <c r="CI1512" s="1500"/>
      <c r="CJ1512" s="1976"/>
      <c r="CK1512" s="1519"/>
      <c r="CL1512" s="1509"/>
    </row>
    <row r="1513" spans="1:90" s="514" customFormat="1">
      <c r="A1513" s="511"/>
      <c r="B1513" s="512"/>
      <c r="C1513" s="1493"/>
      <c r="D1513" s="1493"/>
      <c r="E1513" s="1493"/>
      <c r="F1513" s="1493"/>
      <c r="G1513" s="1493"/>
      <c r="H1513" s="1530"/>
      <c r="I1513" s="1972"/>
      <c r="J1513" s="1542"/>
      <c r="K1513" s="513"/>
      <c r="L1513" s="513"/>
      <c r="M1513" s="513"/>
      <c r="N1513" s="513"/>
      <c r="O1513" s="513"/>
      <c r="P1513" s="513"/>
      <c r="Q1513" s="513"/>
      <c r="R1513" s="513"/>
      <c r="S1513" s="513"/>
      <c r="T1513" s="513"/>
      <c r="U1513" s="513"/>
      <c r="V1513" s="513"/>
      <c r="W1513" s="513"/>
      <c r="X1513" s="513"/>
      <c r="Y1513" s="513"/>
      <c r="Z1513" s="513"/>
      <c r="AA1513" s="513"/>
      <c r="AB1513" s="513"/>
      <c r="AC1513" s="513"/>
      <c r="AD1513" s="513"/>
      <c r="AE1513" s="513"/>
      <c r="AF1513" s="513"/>
      <c r="AG1513" s="513"/>
      <c r="AH1513" s="513"/>
      <c r="AI1513" s="513"/>
      <c r="AJ1513" s="513"/>
      <c r="AK1513" s="513"/>
      <c r="AL1513" s="513"/>
      <c r="AM1513" s="513"/>
      <c r="AN1513" s="513"/>
      <c r="AO1513" s="513"/>
      <c r="AP1513" s="513"/>
      <c r="AQ1513" s="513"/>
      <c r="AR1513" s="513"/>
      <c r="AS1513" s="513"/>
      <c r="AT1513" s="513"/>
      <c r="AU1513" s="513"/>
      <c r="AV1513" s="513"/>
      <c r="AW1513" s="513"/>
      <c r="AX1513" s="513"/>
      <c r="AY1513" s="513"/>
      <c r="AZ1513" s="513"/>
      <c r="BA1513" s="513"/>
      <c r="BB1513" s="513"/>
      <c r="BC1513" s="513"/>
      <c r="BD1513" s="513"/>
      <c r="BE1513" s="513"/>
      <c r="BF1513" s="513"/>
      <c r="BG1513" s="513"/>
      <c r="BH1513" s="513"/>
      <c r="BI1513" s="513"/>
      <c r="BJ1513" s="513"/>
      <c r="BK1513" s="513"/>
      <c r="BL1513" s="513"/>
      <c r="BM1513" s="513"/>
      <c r="BN1513" s="513"/>
      <c r="BO1513" s="513"/>
      <c r="BP1513" s="513"/>
      <c r="BQ1513" s="513"/>
      <c r="BR1513" s="513"/>
      <c r="BS1513" s="513"/>
      <c r="BT1513" s="513"/>
      <c r="BU1513" s="513"/>
      <c r="BV1513" s="513"/>
      <c r="BW1513" s="513"/>
      <c r="BX1513" s="513"/>
      <c r="BY1513" s="513"/>
      <c r="BZ1513" s="513"/>
      <c r="CA1513" s="513"/>
      <c r="CB1513" s="513"/>
      <c r="CC1513" s="1972"/>
      <c r="CD1513" s="1499"/>
      <c r="CE1513" s="1500"/>
      <c r="CF1513" s="1501"/>
      <c r="CG1513" s="1500"/>
      <c r="CH1513" s="1500"/>
      <c r="CI1513" s="1500"/>
      <c r="CJ1513" s="1976"/>
      <c r="CK1513" s="1519"/>
      <c r="CL1513" s="1509"/>
    </row>
    <row r="1514" spans="1:90" s="514" customFormat="1">
      <c r="A1514" s="511"/>
      <c r="B1514" s="512"/>
      <c r="C1514" s="1493"/>
      <c r="D1514" s="1493"/>
      <c r="E1514" s="1493"/>
      <c r="F1514" s="1493"/>
      <c r="G1514" s="1493"/>
      <c r="H1514" s="1530"/>
      <c r="I1514" s="1972"/>
      <c r="J1514" s="1542"/>
      <c r="K1514" s="513"/>
      <c r="L1514" s="513"/>
      <c r="M1514" s="513"/>
      <c r="N1514" s="513"/>
      <c r="O1514" s="513"/>
      <c r="P1514" s="513"/>
      <c r="Q1514" s="513"/>
      <c r="R1514" s="513"/>
      <c r="S1514" s="513"/>
      <c r="T1514" s="513"/>
      <c r="U1514" s="513"/>
      <c r="V1514" s="513"/>
      <c r="W1514" s="513"/>
      <c r="X1514" s="513"/>
      <c r="Y1514" s="513"/>
      <c r="Z1514" s="513"/>
      <c r="AA1514" s="513"/>
      <c r="AB1514" s="513"/>
      <c r="AC1514" s="513"/>
      <c r="AD1514" s="513"/>
      <c r="AE1514" s="513"/>
      <c r="AF1514" s="513"/>
      <c r="AG1514" s="513"/>
      <c r="AH1514" s="513"/>
      <c r="AI1514" s="513"/>
      <c r="AJ1514" s="513"/>
      <c r="AK1514" s="513"/>
      <c r="AL1514" s="513"/>
      <c r="AM1514" s="513"/>
      <c r="AN1514" s="513"/>
      <c r="AO1514" s="513"/>
      <c r="AP1514" s="513"/>
      <c r="AQ1514" s="513"/>
      <c r="AR1514" s="513"/>
      <c r="AS1514" s="513"/>
      <c r="AT1514" s="513"/>
      <c r="AU1514" s="513"/>
      <c r="AV1514" s="513"/>
      <c r="AW1514" s="513"/>
      <c r="AX1514" s="513"/>
      <c r="AY1514" s="513"/>
      <c r="AZ1514" s="513"/>
      <c r="BA1514" s="513"/>
      <c r="BB1514" s="513"/>
      <c r="BC1514" s="513"/>
      <c r="BD1514" s="513"/>
      <c r="BE1514" s="513"/>
      <c r="BF1514" s="513"/>
      <c r="BG1514" s="513"/>
      <c r="BH1514" s="513"/>
      <c r="BI1514" s="513"/>
      <c r="BJ1514" s="513"/>
      <c r="BK1514" s="513"/>
      <c r="BL1514" s="513"/>
      <c r="BM1514" s="513"/>
      <c r="BN1514" s="513"/>
      <c r="BO1514" s="513"/>
      <c r="BP1514" s="513"/>
      <c r="BQ1514" s="513"/>
      <c r="BR1514" s="513"/>
      <c r="BS1514" s="513"/>
      <c r="BT1514" s="513"/>
      <c r="BU1514" s="513"/>
      <c r="BV1514" s="513"/>
      <c r="BW1514" s="513"/>
      <c r="BX1514" s="513"/>
      <c r="BY1514" s="513"/>
      <c r="BZ1514" s="513"/>
      <c r="CA1514" s="513"/>
      <c r="CB1514" s="513"/>
      <c r="CC1514" s="1972"/>
      <c r="CD1514" s="1499"/>
      <c r="CE1514" s="1500"/>
      <c r="CF1514" s="1501"/>
      <c r="CG1514" s="1500"/>
      <c r="CH1514" s="1500"/>
      <c r="CI1514" s="1500"/>
      <c r="CJ1514" s="1976"/>
      <c r="CK1514" s="1519"/>
      <c r="CL1514" s="1509"/>
    </row>
    <row r="1515" spans="1:90" s="514" customFormat="1">
      <c r="A1515" s="511"/>
      <c r="B1515" s="512"/>
      <c r="C1515" s="1493"/>
      <c r="D1515" s="1493"/>
      <c r="E1515" s="1493"/>
      <c r="F1515" s="1493"/>
      <c r="G1515" s="1493"/>
      <c r="H1515" s="1530"/>
      <c r="I1515" s="1972"/>
      <c r="J1515" s="1542"/>
      <c r="K1515" s="513"/>
      <c r="L1515" s="513"/>
      <c r="M1515" s="513"/>
      <c r="N1515" s="513"/>
      <c r="O1515" s="513"/>
      <c r="P1515" s="513"/>
      <c r="Q1515" s="513"/>
      <c r="R1515" s="513"/>
      <c r="S1515" s="513"/>
      <c r="T1515" s="513"/>
      <c r="U1515" s="513"/>
      <c r="V1515" s="513"/>
      <c r="W1515" s="513"/>
      <c r="X1515" s="513"/>
      <c r="Y1515" s="513"/>
      <c r="Z1515" s="513"/>
      <c r="AA1515" s="513"/>
      <c r="AB1515" s="513"/>
      <c r="AC1515" s="513"/>
      <c r="AD1515" s="513"/>
      <c r="AE1515" s="513"/>
      <c r="AF1515" s="513"/>
      <c r="AG1515" s="513"/>
      <c r="AH1515" s="513"/>
      <c r="AI1515" s="513"/>
      <c r="AJ1515" s="513"/>
      <c r="AK1515" s="513"/>
      <c r="AL1515" s="513"/>
      <c r="AM1515" s="513"/>
      <c r="AN1515" s="513"/>
      <c r="AO1515" s="513"/>
      <c r="AP1515" s="513"/>
      <c r="AQ1515" s="513"/>
      <c r="AR1515" s="513"/>
      <c r="AS1515" s="513"/>
      <c r="AT1515" s="513"/>
      <c r="AU1515" s="513"/>
      <c r="AV1515" s="513"/>
      <c r="AW1515" s="513"/>
      <c r="AX1515" s="513"/>
      <c r="AY1515" s="513"/>
      <c r="AZ1515" s="513"/>
      <c r="BA1515" s="513"/>
      <c r="BB1515" s="513"/>
      <c r="BC1515" s="513"/>
      <c r="BD1515" s="513"/>
      <c r="BE1515" s="513"/>
      <c r="BF1515" s="513"/>
      <c r="BG1515" s="513"/>
      <c r="BH1515" s="513"/>
      <c r="BI1515" s="513"/>
      <c r="BJ1515" s="513"/>
      <c r="BK1515" s="513"/>
      <c r="BL1515" s="513"/>
      <c r="BM1515" s="513"/>
      <c r="BN1515" s="513"/>
      <c r="BO1515" s="513"/>
      <c r="BP1515" s="513"/>
      <c r="BQ1515" s="513"/>
      <c r="BR1515" s="513"/>
      <c r="BS1515" s="513"/>
      <c r="BT1515" s="513"/>
      <c r="BU1515" s="513"/>
      <c r="BV1515" s="513"/>
      <c r="BW1515" s="513"/>
      <c r="BX1515" s="513"/>
      <c r="BY1515" s="513"/>
      <c r="BZ1515" s="513"/>
      <c r="CA1515" s="513"/>
      <c r="CB1515" s="513"/>
      <c r="CC1515" s="1972"/>
      <c r="CD1515" s="1499"/>
      <c r="CE1515" s="1500"/>
      <c r="CF1515" s="1501"/>
      <c r="CG1515" s="1500"/>
      <c r="CH1515" s="1500"/>
      <c r="CI1515" s="1500"/>
      <c r="CJ1515" s="1976"/>
      <c r="CK1515" s="1519"/>
      <c r="CL1515" s="1509"/>
    </row>
    <row r="1516" spans="1:90" s="514" customFormat="1">
      <c r="A1516" s="511"/>
      <c r="B1516" s="512"/>
      <c r="C1516" s="1493"/>
      <c r="D1516" s="1493"/>
      <c r="E1516" s="1493"/>
      <c r="F1516" s="1493"/>
      <c r="G1516" s="1493"/>
      <c r="H1516" s="1530"/>
      <c r="I1516" s="1972"/>
      <c r="J1516" s="1542"/>
      <c r="K1516" s="513"/>
      <c r="L1516" s="513"/>
      <c r="M1516" s="513"/>
      <c r="N1516" s="513"/>
      <c r="O1516" s="513"/>
      <c r="P1516" s="513"/>
      <c r="Q1516" s="513"/>
      <c r="R1516" s="513"/>
      <c r="S1516" s="513"/>
      <c r="T1516" s="513"/>
      <c r="U1516" s="513"/>
      <c r="V1516" s="513"/>
      <c r="W1516" s="513"/>
      <c r="X1516" s="513"/>
      <c r="Y1516" s="513"/>
      <c r="Z1516" s="513"/>
      <c r="AA1516" s="513"/>
      <c r="AB1516" s="513"/>
      <c r="AC1516" s="513"/>
      <c r="AD1516" s="513"/>
      <c r="AE1516" s="513"/>
      <c r="AF1516" s="513"/>
      <c r="AG1516" s="513"/>
      <c r="AH1516" s="513"/>
      <c r="AI1516" s="513"/>
      <c r="AJ1516" s="513"/>
      <c r="AK1516" s="513"/>
      <c r="AL1516" s="513"/>
      <c r="AM1516" s="513"/>
      <c r="AN1516" s="513"/>
      <c r="AO1516" s="513"/>
      <c r="AP1516" s="513"/>
      <c r="AQ1516" s="513"/>
      <c r="AR1516" s="513"/>
      <c r="AS1516" s="513"/>
      <c r="AT1516" s="513"/>
      <c r="AU1516" s="513"/>
      <c r="AV1516" s="513"/>
      <c r="AW1516" s="513"/>
      <c r="AX1516" s="513"/>
      <c r="AY1516" s="513"/>
      <c r="AZ1516" s="513"/>
      <c r="BA1516" s="513"/>
      <c r="BB1516" s="513"/>
      <c r="BC1516" s="513"/>
      <c r="BD1516" s="513"/>
      <c r="BE1516" s="513"/>
      <c r="BF1516" s="513"/>
      <c r="BG1516" s="513"/>
      <c r="BH1516" s="513"/>
      <c r="BI1516" s="513"/>
      <c r="BJ1516" s="513"/>
      <c r="BK1516" s="513"/>
      <c r="BL1516" s="513"/>
      <c r="BM1516" s="513"/>
      <c r="BN1516" s="513"/>
      <c r="BO1516" s="513"/>
      <c r="BP1516" s="513"/>
      <c r="BQ1516" s="513"/>
      <c r="BR1516" s="513"/>
      <c r="BS1516" s="513"/>
      <c r="BT1516" s="513"/>
      <c r="BU1516" s="513"/>
      <c r="BV1516" s="513"/>
      <c r="BW1516" s="513"/>
      <c r="BX1516" s="513"/>
      <c r="BY1516" s="513"/>
      <c r="BZ1516" s="513"/>
      <c r="CA1516" s="513"/>
      <c r="CB1516" s="513"/>
      <c r="CC1516" s="1972"/>
      <c r="CD1516" s="1499"/>
      <c r="CE1516" s="1500"/>
      <c r="CF1516" s="1501"/>
      <c r="CG1516" s="1500"/>
      <c r="CH1516" s="1500"/>
      <c r="CI1516" s="1500"/>
      <c r="CJ1516" s="1976"/>
      <c r="CK1516" s="1519"/>
      <c r="CL1516" s="1509"/>
    </row>
    <row r="1517" spans="1:90" s="514" customFormat="1">
      <c r="A1517" s="511"/>
      <c r="B1517" s="512"/>
      <c r="C1517" s="1493"/>
      <c r="D1517" s="1493"/>
      <c r="E1517" s="1493"/>
      <c r="F1517" s="1493"/>
      <c r="G1517" s="1493"/>
      <c r="H1517" s="1530"/>
      <c r="I1517" s="1972"/>
      <c r="J1517" s="1542"/>
      <c r="K1517" s="513"/>
      <c r="L1517" s="513"/>
      <c r="M1517" s="513"/>
      <c r="N1517" s="513"/>
      <c r="O1517" s="513"/>
      <c r="P1517" s="513"/>
      <c r="Q1517" s="513"/>
      <c r="R1517" s="513"/>
      <c r="S1517" s="513"/>
      <c r="T1517" s="513"/>
      <c r="U1517" s="513"/>
      <c r="V1517" s="513"/>
      <c r="W1517" s="513"/>
      <c r="X1517" s="513"/>
      <c r="Y1517" s="513"/>
      <c r="Z1517" s="513"/>
      <c r="AA1517" s="513"/>
      <c r="AB1517" s="513"/>
      <c r="AC1517" s="513"/>
      <c r="AD1517" s="513"/>
      <c r="AE1517" s="513"/>
      <c r="AF1517" s="513"/>
      <c r="AG1517" s="513"/>
      <c r="AH1517" s="513"/>
      <c r="AI1517" s="513"/>
      <c r="AJ1517" s="513"/>
      <c r="AK1517" s="513"/>
      <c r="AL1517" s="513"/>
      <c r="AM1517" s="513"/>
      <c r="AN1517" s="513"/>
      <c r="AO1517" s="513"/>
      <c r="AP1517" s="513"/>
      <c r="AQ1517" s="513"/>
      <c r="AR1517" s="513"/>
      <c r="AS1517" s="513"/>
      <c r="AT1517" s="513"/>
      <c r="AU1517" s="513"/>
      <c r="AV1517" s="513"/>
      <c r="AW1517" s="513"/>
      <c r="AX1517" s="513"/>
      <c r="AY1517" s="513"/>
      <c r="AZ1517" s="513"/>
      <c r="BA1517" s="513"/>
      <c r="BB1517" s="513"/>
      <c r="BC1517" s="513"/>
      <c r="BD1517" s="513"/>
      <c r="BE1517" s="513"/>
      <c r="BF1517" s="513"/>
      <c r="BG1517" s="513"/>
      <c r="BH1517" s="513"/>
      <c r="BI1517" s="513"/>
      <c r="BJ1517" s="513"/>
      <c r="BK1517" s="513"/>
      <c r="BL1517" s="513"/>
      <c r="BM1517" s="513"/>
      <c r="BN1517" s="513"/>
      <c r="BO1517" s="513"/>
      <c r="BP1517" s="513"/>
      <c r="BQ1517" s="513"/>
      <c r="BR1517" s="513"/>
      <c r="BS1517" s="513"/>
      <c r="BT1517" s="513"/>
      <c r="BU1517" s="513"/>
      <c r="BV1517" s="513"/>
      <c r="BW1517" s="513"/>
      <c r="BX1517" s="513"/>
      <c r="BY1517" s="513"/>
      <c r="BZ1517" s="513"/>
      <c r="CA1517" s="513"/>
      <c r="CB1517" s="513"/>
      <c r="CC1517" s="1972"/>
      <c r="CD1517" s="1499"/>
      <c r="CE1517" s="1500"/>
      <c r="CF1517" s="1501"/>
      <c r="CG1517" s="1500"/>
      <c r="CH1517" s="1500"/>
      <c r="CI1517" s="1500"/>
      <c r="CJ1517" s="1976"/>
      <c r="CK1517" s="1519"/>
      <c r="CL1517" s="1509"/>
    </row>
    <row r="1518" spans="1:90" s="514" customFormat="1">
      <c r="A1518" s="511"/>
      <c r="B1518" s="512"/>
      <c r="C1518" s="1493"/>
      <c r="D1518" s="1493"/>
      <c r="E1518" s="1493"/>
      <c r="F1518" s="1493"/>
      <c r="G1518" s="1493"/>
      <c r="H1518" s="1530"/>
      <c r="I1518" s="1972"/>
      <c r="J1518" s="1542"/>
      <c r="K1518" s="513"/>
      <c r="L1518" s="513"/>
      <c r="M1518" s="513"/>
      <c r="N1518" s="513"/>
      <c r="O1518" s="513"/>
      <c r="P1518" s="513"/>
      <c r="Q1518" s="513"/>
      <c r="R1518" s="513"/>
      <c r="S1518" s="513"/>
      <c r="T1518" s="513"/>
      <c r="U1518" s="513"/>
      <c r="V1518" s="513"/>
      <c r="W1518" s="513"/>
      <c r="X1518" s="513"/>
      <c r="Y1518" s="513"/>
      <c r="Z1518" s="513"/>
      <c r="AA1518" s="513"/>
      <c r="AB1518" s="513"/>
      <c r="AC1518" s="513"/>
      <c r="AD1518" s="513"/>
      <c r="AE1518" s="513"/>
      <c r="AF1518" s="513"/>
      <c r="AG1518" s="513"/>
      <c r="AH1518" s="513"/>
      <c r="AI1518" s="513"/>
      <c r="AJ1518" s="513"/>
      <c r="AK1518" s="513"/>
      <c r="AL1518" s="513"/>
      <c r="AM1518" s="513"/>
      <c r="AN1518" s="513"/>
      <c r="AO1518" s="513"/>
      <c r="AP1518" s="513"/>
      <c r="AQ1518" s="513"/>
      <c r="AR1518" s="513"/>
      <c r="AS1518" s="513"/>
      <c r="AT1518" s="513"/>
      <c r="AU1518" s="513"/>
      <c r="AV1518" s="513"/>
      <c r="AW1518" s="513"/>
      <c r="AX1518" s="513"/>
      <c r="AY1518" s="513"/>
      <c r="AZ1518" s="513"/>
      <c r="BA1518" s="513"/>
      <c r="BB1518" s="513"/>
      <c r="BC1518" s="513"/>
      <c r="BD1518" s="513"/>
      <c r="BE1518" s="513"/>
      <c r="BF1518" s="513"/>
      <c r="BG1518" s="513"/>
      <c r="BH1518" s="513"/>
      <c r="BI1518" s="513"/>
      <c r="BJ1518" s="513"/>
      <c r="BK1518" s="513"/>
      <c r="BL1518" s="513"/>
      <c r="BM1518" s="513"/>
      <c r="BN1518" s="513"/>
      <c r="BO1518" s="513"/>
      <c r="BP1518" s="513"/>
      <c r="BQ1518" s="513"/>
      <c r="BR1518" s="513"/>
      <c r="BS1518" s="513"/>
      <c r="BT1518" s="513"/>
      <c r="BU1518" s="513"/>
      <c r="BV1518" s="513"/>
      <c r="BW1518" s="513"/>
      <c r="BX1518" s="513"/>
      <c r="BY1518" s="513"/>
      <c r="BZ1518" s="513"/>
      <c r="CA1518" s="513"/>
      <c r="CB1518" s="513"/>
      <c r="CC1518" s="1972"/>
      <c r="CD1518" s="1499"/>
      <c r="CE1518" s="1500"/>
      <c r="CF1518" s="1501"/>
      <c r="CG1518" s="1500"/>
      <c r="CH1518" s="1500"/>
      <c r="CI1518" s="1500"/>
      <c r="CJ1518" s="1976"/>
      <c r="CK1518" s="1519"/>
      <c r="CL1518" s="1509"/>
    </row>
    <row r="1519" spans="1:90" s="514" customFormat="1">
      <c r="A1519" s="511"/>
      <c r="B1519" s="512"/>
      <c r="C1519" s="1493"/>
      <c r="D1519" s="1493"/>
      <c r="E1519" s="1493"/>
      <c r="F1519" s="1493"/>
      <c r="G1519" s="1493"/>
      <c r="H1519" s="1530"/>
      <c r="I1519" s="1972"/>
      <c r="J1519" s="1542"/>
      <c r="K1519" s="513"/>
      <c r="L1519" s="513"/>
      <c r="M1519" s="513"/>
      <c r="N1519" s="513"/>
      <c r="O1519" s="513"/>
      <c r="P1519" s="513"/>
      <c r="Q1519" s="513"/>
      <c r="R1519" s="513"/>
      <c r="S1519" s="513"/>
      <c r="T1519" s="513"/>
      <c r="U1519" s="513"/>
      <c r="V1519" s="513"/>
      <c r="W1519" s="513"/>
      <c r="X1519" s="513"/>
      <c r="Y1519" s="513"/>
      <c r="Z1519" s="513"/>
      <c r="AA1519" s="513"/>
      <c r="AB1519" s="513"/>
      <c r="AC1519" s="513"/>
      <c r="AD1519" s="513"/>
      <c r="AE1519" s="513"/>
      <c r="AF1519" s="513"/>
      <c r="AG1519" s="513"/>
      <c r="AH1519" s="513"/>
      <c r="AI1519" s="513"/>
      <c r="AJ1519" s="513"/>
      <c r="AK1519" s="513"/>
      <c r="AL1519" s="513"/>
      <c r="AM1519" s="513"/>
      <c r="AN1519" s="513"/>
      <c r="AO1519" s="513"/>
      <c r="AP1519" s="513"/>
      <c r="AQ1519" s="513"/>
      <c r="AR1519" s="513"/>
      <c r="AS1519" s="513"/>
      <c r="AT1519" s="513"/>
      <c r="AU1519" s="513"/>
      <c r="AV1519" s="513"/>
      <c r="AW1519" s="513"/>
      <c r="AX1519" s="513"/>
      <c r="AY1519" s="513"/>
      <c r="AZ1519" s="513"/>
      <c r="BA1519" s="513"/>
      <c r="BB1519" s="513"/>
      <c r="BC1519" s="513"/>
      <c r="BD1519" s="513"/>
      <c r="BE1519" s="513"/>
      <c r="BF1519" s="513"/>
      <c r="BG1519" s="513"/>
      <c r="BH1519" s="513"/>
      <c r="BI1519" s="513"/>
      <c r="BJ1519" s="513"/>
      <c r="BK1519" s="513"/>
      <c r="BL1519" s="513"/>
      <c r="BM1519" s="513"/>
      <c r="BN1519" s="513"/>
      <c r="BO1519" s="513"/>
      <c r="BP1519" s="513"/>
      <c r="BQ1519" s="513"/>
      <c r="BR1519" s="513"/>
      <c r="BS1519" s="513"/>
      <c r="BT1519" s="513"/>
      <c r="BU1519" s="513"/>
      <c r="BV1519" s="513"/>
      <c r="BW1519" s="513"/>
      <c r="BX1519" s="513"/>
      <c r="BY1519" s="513"/>
      <c r="BZ1519" s="513"/>
      <c r="CA1519" s="513"/>
      <c r="CB1519" s="513"/>
      <c r="CC1519" s="1972"/>
      <c r="CD1519" s="1499"/>
      <c r="CE1519" s="1500"/>
      <c r="CF1519" s="1501"/>
      <c r="CG1519" s="1500"/>
      <c r="CH1519" s="1500"/>
      <c r="CI1519" s="1500"/>
      <c r="CJ1519" s="1976"/>
      <c r="CK1519" s="1519"/>
      <c r="CL1519" s="1509"/>
    </row>
    <row r="1520" spans="1:90" s="514" customFormat="1">
      <c r="A1520" s="511"/>
      <c r="B1520" s="512"/>
      <c r="C1520" s="1493"/>
      <c r="D1520" s="1493"/>
      <c r="E1520" s="1493"/>
      <c r="F1520" s="1493"/>
      <c r="G1520" s="1493"/>
      <c r="H1520" s="1530"/>
      <c r="I1520" s="1972"/>
      <c r="J1520" s="1542"/>
      <c r="K1520" s="513"/>
      <c r="L1520" s="513"/>
      <c r="M1520" s="513"/>
      <c r="N1520" s="513"/>
      <c r="O1520" s="513"/>
      <c r="P1520" s="513"/>
      <c r="Q1520" s="513"/>
      <c r="R1520" s="513"/>
      <c r="S1520" s="513"/>
      <c r="T1520" s="513"/>
      <c r="U1520" s="513"/>
      <c r="V1520" s="513"/>
      <c r="W1520" s="513"/>
      <c r="X1520" s="513"/>
      <c r="Y1520" s="513"/>
      <c r="Z1520" s="513"/>
      <c r="AA1520" s="513"/>
      <c r="AB1520" s="513"/>
      <c r="AC1520" s="513"/>
      <c r="AD1520" s="513"/>
      <c r="AE1520" s="513"/>
      <c r="AF1520" s="513"/>
      <c r="AG1520" s="513"/>
      <c r="AH1520" s="513"/>
      <c r="AI1520" s="513"/>
      <c r="AJ1520" s="513"/>
      <c r="AK1520" s="513"/>
      <c r="AL1520" s="513"/>
      <c r="AM1520" s="513"/>
      <c r="AN1520" s="513"/>
      <c r="AO1520" s="513"/>
      <c r="AP1520" s="513"/>
      <c r="AQ1520" s="513"/>
      <c r="AR1520" s="513"/>
      <c r="AS1520" s="513"/>
      <c r="AT1520" s="513"/>
      <c r="AU1520" s="513"/>
      <c r="AV1520" s="513"/>
      <c r="AW1520" s="513"/>
      <c r="AX1520" s="513"/>
      <c r="AY1520" s="513"/>
      <c r="AZ1520" s="513"/>
      <c r="BA1520" s="513"/>
      <c r="BB1520" s="513"/>
      <c r="BC1520" s="513"/>
      <c r="BD1520" s="513"/>
      <c r="BE1520" s="513"/>
      <c r="BF1520" s="513"/>
      <c r="BG1520" s="513"/>
      <c r="BH1520" s="513"/>
      <c r="BI1520" s="513"/>
      <c r="BJ1520" s="513"/>
      <c r="BK1520" s="513"/>
      <c r="BL1520" s="513"/>
      <c r="BM1520" s="513"/>
      <c r="BN1520" s="513"/>
      <c r="BO1520" s="513"/>
      <c r="BP1520" s="513"/>
      <c r="BQ1520" s="513"/>
      <c r="BR1520" s="513"/>
      <c r="BS1520" s="513"/>
      <c r="BT1520" s="513"/>
      <c r="BU1520" s="513"/>
      <c r="BV1520" s="513"/>
      <c r="BW1520" s="513"/>
      <c r="BX1520" s="513"/>
      <c r="BY1520" s="513"/>
      <c r="BZ1520" s="513"/>
      <c r="CA1520" s="513"/>
      <c r="CB1520" s="513"/>
      <c r="CC1520" s="1972"/>
      <c r="CD1520" s="1499"/>
      <c r="CE1520" s="1500"/>
      <c r="CF1520" s="1501"/>
      <c r="CG1520" s="1500"/>
      <c r="CH1520" s="1500"/>
      <c r="CI1520" s="1500"/>
      <c r="CJ1520" s="1976"/>
      <c r="CK1520" s="1519"/>
      <c r="CL1520" s="1509"/>
    </row>
    <row r="1521" spans="1:90" s="514" customFormat="1">
      <c r="A1521" s="511"/>
      <c r="B1521" s="512"/>
      <c r="C1521" s="1493"/>
      <c r="D1521" s="1493"/>
      <c r="E1521" s="1493"/>
      <c r="F1521" s="1493"/>
      <c r="G1521" s="1493"/>
      <c r="H1521" s="1530"/>
      <c r="I1521" s="1972"/>
      <c r="J1521" s="1542"/>
      <c r="K1521" s="513"/>
      <c r="L1521" s="513"/>
      <c r="M1521" s="513"/>
      <c r="N1521" s="513"/>
      <c r="O1521" s="513"/>
      <c r="P1521" s="513"/>
      <c r="Q1521" s="513"/>
      <c r="R1521" s="513"/>
      <c r="S1521" s="513"/>
      <c r="T1521" s="513"/>
      <c r="U1521" s="513"/>
      <c r="V1521" s="513"/>
      <c r="W1521" s="513"/>
      <c r="X1521" s="513"/>
      <c r="Y1521" s="513"/>
      <c r="Z1521" s="513"/>
      <c r="AA1521" s="513"/>
      <c r="AB1521" s="513"/>
      <c r="AC1521" s="513"/>
      <c r="AD1521" s="513"/>
      <c r="AE1521" s="513"/>
      <c r="AF1521" s="513"/>
      <c r="AG1521" s="513"/>
      <c r="AH1521" s="513"/>
      <c r="AI1521" s="513"/>
      <c r="AJ1521" s="513"/>
      <c r="AK1521" s="513"/>
      <c r="AL1521" s="513"/>
      <c r="AM1521" s="513"/>
      <c r="AN1521" s="513"/>
      <c r="AO1521" s="513"/>
      <c r="AP1521" s="513"/>
      <c r="AQ1521" s="513"/>
      <c r="AR1521" s="513"/>
      <c r="AS1521" s="513"/>
      <c r="AT1521" s="513"/>
      <c r="AU1521" s="513"/>
      <c r="AV1521" s="513"/>
      <c r="AW1521" s="513"/>
      <c r="AX1521" s="513"/>
      <c r="AY1521" s="513"/>
      <c r="AZ1521" s="513"/>
      <c r="BA1521" s="513"/>
      <c r="BB1521" s="513"/>
      <c r="BC1521" s="513"/>
      <c r="BD1521" s="513"/>
      <c r="BE1521" s="513"/>
      <c r="BF1521" s="513"/>
      <c r="BG1521" s="513"/>
      <c r="BH1521" s="513"/>
      <c r="BI1521" s="513"/>
      <c r="BJ1521" s="513"/>
      <c r="BK1521" s="513"/>
      <c r="BL1521" s="513"/>
      <c r="BM1521" s="513"/>
      <c r="BN1521" s="513"/>
      <c r="BO1521" s="513"/>
      <c r="BP1521" s="513"/>
      <c r="BQ1521" s="513"/>
      <c r="BR1521" s="513"/>
      <c r="BS1521" s="513"/>
      <c r="BT1521" s="513"/>
      <c r="BU1521" s="513"/>
      <c r="BV1521" s="513"/>
      <c r="BW1521" s="513"/>
      <c r="BX1521" s="513"/>
      <c r="BY1521" s="513"/>
      <c r="BZ1521" s="513"/>
      <c r="CA1521" s="513"/>
      <c r="CB1521" s="513"/>
      <c r="CC1521" s="1972"/>
      <c r="CD1521" s="1499"/>
      <c r="CE1521" s="1500"/>
      <c r="CF1521" s="1501"/>
      <c r="CG1521" s="1500"/>
      <c r="CH1521" s="1500"/>
      <c r="CI1521" s="1500"/>
      <c r="CJ1521" s="1976"/>
      <c r="CK1521" s="1519"/>
      <c r="CL1521" s="1509"/>
    </row>
    <row r="1522" spans="1:90" s="514" customFormat="1">
      <c r="A1522" s="511"/>
      <c r="B1522" s="512"/>
      <c r="C1522" s="1493"/>
      <c r="D1522" s="1493"/>
      <c r="E1522" s="1493"/>
      <c r="F1522" s="1493"/>
      <c r="G1522" s="1493"/>
      <c r="H1522" s="1530"/>
      <c r="I1522" s="1972"/>
      <c r="J1522" s="1542"/>
      <c r="K1522" s="513"/>
      <c r="L1522" s="513"/>
      <c r="M1522" s="513"/>
      <c r="N1522" s="513"/>
      <c r="O1522" s="513"/>
      <c r="P1522" s="513"/>
      <c r="Q1522" s="513"/>
      <c r="R1522" s="513"/>
      <c r="S1522" s="513"/>
      <c r="T1522" s="513"/>
      <c r="U1522" s="513"/>
      <c r="V1522" s="513"/>
      <c r="W1522" s="513"/>
      <c r="X1522" s="513"/>
      <c r="Y1522" s="513"/>
      <c r="Z1522" s="513"/>
      <c r="AA1522" s="513"/>
      <c r="AB1522" s="513"/>
      <c r="AC1522" s="513"/>
      <c r="AD1522" s="513"/>
      <c r="AE1522" s="513"/>
      <c r="AF1522" s="513"/>
      <c r="AG1522" s="513"/>
      <c r="AH1522" s="513"/>
      <c r="AI1522" s="513"/>
      <c r="AJ1522" s="513"/>
      <c r="AK1522" s="513"/>
      <c r="AL1522" s="513"/>
      <c r="AM1522" s="513"/>
      <c r="AN1522" s="513"/>
      <c r="AO1522" s="513"/>
      <c r="AP1522" s="513"/>
      <c r="AQ1522" s="513"/>
      <c r="AR1522" s="513"/>
      <c r="AS1522" s="513"/>
      <c r="AT1522" s="513"/>
      <c r="AU1522" s="513"/>
      <c r="AV1522" s="513"/>
      <c r="AW1522" s="513"/>
      <c r="AX1522" s="513"/>
      <c r="AY1522" s="513"/>
      <c r="AZ1522" s="513"/>
      <c r="BA1522" s="513"/>
      <c r="BB1522" s="513"/>
      <c r="BC1522" s="513"/>
      <c r="BD1522" s="513"/>
      <c r="BE1522" s="513"/>
      <c r="BF1522" s="513"/>
      <c r="BG1522" s="513"/>
      <c r="BH1522" s="513"/>
      <c r="BI1522" s="513"/>
      <c r="BJ1522" s="513"/>
      <c r="BK1522" s="513"/>
      <c r="BL1522" s="513"/>
      <c r="BM1522" s="513"/>
      <c r="BN1522" s="513"/>
      <c r="BO1522" s="513"/>
      <c r="BP1522" s="513"/>
      <c r="BQ1522" s="513"/>
      <c r="BR1522" s="513"/>
      <c r="BS1522" s="513"/>
      <c r="BT1522" s="513"/>
      <c r="BU1522" s="513"/>
      <c r="BV1522" s="513"/>
      <c r="BW1522" s="513"/>
      <c r="BX1522" s="513"/>
      <c r="BY1522" s="513"/>
      <c r="BZ1522" s="513"/>
      <c r="CA1522" s="513"/>
      <c r="CB1522" s="513"/>
      <c r="CC1522" s="1972"/>
      <c r="CD1522" s="1499"/>
      <c r="CE1522" s="1500"/>
      <c r="CF1522" s="1501"/>
      <c r="CG1522" s="1500"/>
      <c r="CH1522" s="1500"/>
      <c r="CI1522" s="1500"/>
      <c r="CJ1522" s="1976"/>
      <c r="CK1522" s="1519"/>
      <c r="CL1522" s="1509"/>
    </row>
    <row r="1523" spans="1:90" s="514" customFormat="1">
      <c r="A1523" s="511"/>
      <c r="B1523" s="512"/>
      <c r="C1523" s="1493"/>
      <c r="D1523" s="1493"/>
      <c r="E1523" s="1493"/>
      <c r="F1523" s="1493"/>
      <c r="G1523" s="1493"/>
      <c r="H1523" s="1530"/>
      <c r="I1523" s="1972"/>
      <c r="J1523" s="1542"/>
      <c r="K1523" s="513"/>
      <c r="L1523" s="513"/>
      <c r="M1523" s="513"/>
      <c r="N1523" s="513"/>
      <c r="O1523" s="513"/>
      <c r="P1523" s="513"/>
      <c r="Q1523" s="513"/>
      <c r="R1523" s="513"/>
      <c r="S1523" s="513"/>
      <c r="T1523" s="513"/>
      <c r="U1523" s="513"/>
      <c r="V1523" s="513"/>
      <c r="W1523" s="513"/>
      <c r="X1523" s="513"/>
      <c r="Y1523" s="513"/>
      <c r="Z1523" s="513"/>
      <c r="AA1523" s="513"/>
      <c r="AB1523" s="513"/>
      <c r="AC1523" s="513"/>
      <c r="AD1523" s="513"/>
      <c r="AE1523" s="513"/>
      <c r="AF1523" s="513"/>
      <c r="AG1523" s="513"/>
      <c r="AH1523" s="513"/>
      <c r="AI1523" s="513"/>
      <c r="AJ1523" s="513"/>
      <c r="AK1523" s="513"/>
      <c r="AL1523" s="513"/>
      <c r="AM1523" s="513"/>
      <c r="AN1523" s="513"/>
      <c r="AO1523" s="513"/>
      <c r="AP1523" s="513"/>
      <c r="AQ1523" s="513"/>
      <c r="AR1523" s="513"/>
      <c r="AS1523" s="513"/>
      <c r="AT1523" s="513"/>
      <c r="AU1523" s="513"/>
      <c r="AV1523" s="513"/>
      <c r="AW1523" s="513"/>
      <c r="AX1523" s="513"/>
      <c r="AY1523" s="513"/>
      <c r="AZ1523" s="513"/>
      <c r="BA1523" s="513"/>
      <c r="BB1523" s="513"/>
      <c r="BC1523" s="513"/>
      <c r="BD1523" s="513"/>
      <c r="BE1523" s="513"/>
      <c r="BF1523" s="513"/>
      <c r="BG1523" s="513"/>
      <c r="BH1523" s="513"/>
      <c r="BI1523" s="513"/>
      <c r="BJ1523" s="513"/>
      <c r="BK1523" s="513"/>
      <c r="BL1523" s="513"/>
      <c r="BM1523" s="513"/>
      <c r="BN1523" s="513"/>
      <c r="BO1523" s="513"/>
      <c r="BP1523" s="513"/>
      <c r="BQ1523" s="513"/>
      <c r="BR1523" s="513"/>
      <c r="BS1523" s="513"/>
      <c r="BT1523" s="513"/>
      <c r="BU1523" s="513"/>
      <c r="BV1523" s="513"/>
      <c r="BW1523" s="513"/>
      <c r="BX1523" s="513"/>
      <c r="BY1523" s="513"/>
      <c r="BZ1523" s="513"/>
      <c r="CA1523" s="513"/>
      <c r="CB1523" s="513"/>
      <c r="CC1523" s="1972"/>
      <c r="CD1523" s="1499"/>
      <c r="CE1523" s="1500"/>
      <c r="CF1523" s="1501"/>
      <c r="CG1523" s="1500"/>
      <c r="CH1523" s="1500"/>
      <c r="CI1523" s="1500"/>
      <c r="CJ1523" s="1976"/>
      <c r="CK1523" s="1519"/>
      <c r="CL1523" s="1509"/>
    </row>
    <row r="1524" spans="1:90" s="514" customFormat="1">
      <c r="A1524" s="511"/>
      <c r="B1524" s="512"/>
      <c r="C1524" s="1493"/>
      <c r="D1524" s="1493"/>
      <c r="E1524" s="1493"/>
      <c r="F1524" s="1493"/>
      <c r="G1524" s="1493"/>
      <c r="H1524" s="1530"/>
      <c r="I1524" s="1972"/>
      <c r="J1524" s="1542"/>
      <c r="K1524" s="513"/>
      <c r="L1524" s="513"/>
      <c r="M1524" s="513"/>
      <c r="N1524" s="513"/>
      <c r="O1524" s="513"/>
      <c r="P1524" s="513"/>
      <c r="Q1524" s="513"/>
      <c r="R1524" s="513"/>
      <c r="S1524" s="513"/>
      <c r="T1524" s="513"/>
      <c r="U1524" s="513"/>
      <c r="V1524" s="513"/>
      <c r="W1524" s="513"/>
      <c r="X1524" s="513"/>
      <c r="Y1524" s="513"/>
      <c r="Z1524" s="513"/>
      <c r="AA1524" s="513"/>
      <c r="AB1524" s="513"/>
      <c r="AC1524" s="513"/>
      <c r="AD1524" s="513"/>
      <c r="AE1524" s="513"/>
      <c r="AF1524" s="513"/>
      <c r="AG1524" s="513"/>
      <c r="AH1524" s="513"/>
      <c r="AI1524" s="513"/>
      <c r="AJ1524" s="513"/>
      <c r="AK1524" s="513"/>
      <c r="AL1524" s="513"/>
      <c r="AM1524" s="513"/>
      <c r="AN1524" s="513"/>
      <c r="AO1524" s="513"/>
      <c r="AP1524" s="513"/>
      <c r="AQ1524" s="513"/>
      <c r="AR1524" s="513"/>
      <c r="AS1524" s="513"/>
      <c r="AT1524" s="513"/>
      <c r="AU1524" s="513"/>
      <c r="AV1524" s="513"/>
      <c r="AW1524" s="513"/>
      <c r="AX1524" s="513"/>
      <c r="AY1524" s="513"/>
      <c r="AZ1524" s="513"/>
      <c r="BA1524" s="513"/>
      <c r="BB1524" s="513"/>
      <c r="BC1524" s="513"/>
      <c r="BD1524" s="513"/>
      <c r="BE1524" s="513"/>
      <c r="BF1524" s="513"/>
      <c r="BG1524" s="513"/>
      <c r="BH1524" s="513"/>
      <c r="BI1524" s="513"/>
      <c r="BJ1524" s="513"/>
      <c r="BK1524" s="513"/>
      <c r="BL1524" s="513"/>
      <c r="BM1524" s="513"/>
      <c r="BN1524" s="513"/>
      <c r="BO1524" s="513"/>
      <c r="BP1524" s="513"/>
      <c r="BQ1524" s="513"/>
      <c r="BR1524" s="513"/>
      <c r="BS1524" s="513"/>
      <c r="BT1524" s="513"/>
      <c r="BU1524" s="513"/>
      <c r="BV1524" s="513"/>
      <c r="BW1524" s="513"/>
      <c r="BX1524" s="513"/>
      <c r="BY1524" s="513"/>
      <c r="BZ1524" s="513"/>
      <c r="CA1524" s="513"/>
      <c r="CB1524" s="513"/>
      <c r="CC1524" s="1972"/>
      <c r="CD1524" s="1499"/>
      <c r="CE1524" s="1500"/>
      <c r="CF1524" s="1501"/>
      <c r="CG1524" s="1500"/>
      <c r="CH1524" s="1500"/>
      <c r="CI1524" s="1500"/>
      <c r="CJ1524" s="1976"/>
      <c r="CK1524" s="1519"/>
      <c r="CL1524" s="1509"/>
    </row>
    <row r="1525" spans="1:90" s="514" customFormat="1">
      <c r="A1525" s="511"/>
      <c r="B1525" s="512"/>
      <c r="C1525" s="1493"/>
      <c r="D1525" s="1493"/>
      <c r="E1525" s="1493"/>
      <c r="F1525" s="1493"/>
      <c r="G1525" s="1493"/>
      <c r="H1525" s="1530"/>
      <c r="I1525" s="1972"/>
      <c r="J1525" s="1542"/>
      <c r="K1525" s="513"/>
      <c r="L1525" s="513"/>
      <c r="M1525" s="513"/>
      <c r="N1525" s="513"/>
      <c r="O1525" s="513"/>
      <c r="P1525" s="513"/>
      <c r="Q1525" s="513"/>
      <c r="R1525" s="513"/>
      <c r="S1525" s="513"/>
      <c r="T1525" s="513"/>
      <c r="U1525" s="513"/>
      <c r="V1525" s="513"/>
      <c r="W1525" s="513"/>
      <c r="X1525" s="513"/>
      <c r="Y1525" s="513"/>
      <c r="Z1525" s="513"/>
      <c r="AA1525" s="513"/>
      <c r="AB1525" s="513"/>
      <c r="AC1525" s="513"/>
      <c r="AD1525" s="513"/>
      <c r="AE1525" s="513"/>
      <c r="AF1525" s="513"/>
      <c r="AG1525" s="513"/>
      <c r="AH1525" s="513"/>
      <c r="AI1525" s="513"/>
      <c r="AJ1525" s="513"/>
      <c r="AK1525" s="513"/>
      <c r="AL1525" s="513"/>
      <c r="AM1525" s="513"/>
      <c r="AN1525" s="513"/>
      <c r="AO1525" s="513"/>
      <c r="AP1525" s="513"/>
      <c r="AQ1525" s="513"/>
      <c r="AR1525" s="513"/>
      <c r="AS1525" s="513"/>
      <c r="AT1525" s="513"/>
      <c r="AU1525" s="513"/>
      <c r="AV1525" s="513"/>
      <c r="AW1525" s="513"/>
      <c r="AX1525" s="513"/>
      <c r="AY1525" s="513"/>
      <c r="AZ1525" s="513"/>
      <c r="BA1525" s="513"/>
      <c r="BB1525" s="513"/>
      <c r="BC1525" s="513"/>
      <c r="BD1525" s="513"/>
      <c r="BE1525" s="513"/>
      <c r="BF1525" s="513"/>
      <c r="BG1525" s="513"/>
      <c r="BH1525" s="513"/>
      <c r="BI1525" s="513"/>
      <c r="BJ1525" s="513"/>
      <c r="BK1525" s="513"/>
      <c r="BL1525" s="513"/>
      <c r="BM1525" s="513"/>
      <c r="BN1525" s="513"/>
      <c r="BO1525" s="513"/>
      <c r="BP1525" s="513"/>
      <c r="BQ1525" s="513"/>
      <c r="BR1525" s="513"/>
      <c r="BS1525" s="513"/>
      <c r="BT1525" s="513"/>
      <c r="BU1525" s="513"/>
      <c r="BV1525" s="513"/>
      <c r="BW1525" s="513"/>
      <c r="BX1525" s="513"/>
      <c r="BY1525" s="513"/>
      <c r="BZ1525" s="513"/>
      <c r="CA1525" s="513"/>
      <c r="CB1525" s="513"/>
      <c r="CC1525" s="1972"/>
      <c r="CD1525" s="1499"/>
      <c r="CE1525" s="1500"/>
      <c r="CF1525" s="1501"/>
      <c r="CG1525" s="1500"/>
      <c r="CH1525" s="1500"/>
      <c r="CI1525" s="1500"/>
      <c r="CJ1525" s="1976"/>
      <c r="CK1525" s="1519"/>
      <c r="CL1525" s="1509"/>
    </row>
    <row r="1526" spans="1:90" s="514" customFormat="1">
      <c r="A1526" s="511"/>
      <c r="B1526" s="512"/>
      <c r="C1526" s="1493"/>
      <c r="D1526" s="1493"/>
      <c r="E1526" s="1493"/>
      <c r="F1526" s="1493"/>
      <c r="G1526" s="1493"/>
      <c r="H1526" s="1530"/>
      <c r="I1526" s="1972"/>
      <c r="J1526" s="1542"/>
      <c r="K1526" s="513"/>
      <c r="L1526" s="513"/>
      <c r="M1526" s="513"/>
      <c r="N1526" s="513"/>
      <c r="O1526" s="513"/>
      <c r="P1526" s="513"/>
      <c r="Q1526" s="513"/>
      <c r="R1526" s="513"/>
      <c r="S1526" s="513"/>
      <c r="T1526" s="513"/>
      <c r="U1526" s="513"/>
      <c r="V1526" s="513"/>
      <c r="W1526" s="513"/>
      <c r="X1526" s="513"/>
      <c r="Y1526" s="513"/>
      <c r="Z1526" s="513"/>
      <c r="AA1526" s="513"/>
      <c r="AB1526" s="513"/>
      <c r="AC1526" s="513"/>
      <c r="AD1526" s="513"/>
      <c r="AE1526" s="513"/>
      <c r="AF1526" s="513"/>
      <c r="AG1526" s="513"/>
      <c r="AH1526" s="513"/>
      <c r="AI1526" s="513"/>
      <c r="AJ1526" s="513"/>
      <c r="AK1526" s="513"/>
      <c r="AL1526" s="513"/>
      <c r="AM1526" s="513"/>
      <c r="AN1526" s="513"/>
      <c r="AO1526" s="513"/>
      <c r="AP1526" s="513"/>
      <c r="AQ1526" s="513"/>
      <c r="AR1526" s="513"/>
      <c r="AS1526" s="513"/>
      <c r="AT1526" s="513"/>
      <c r="AU1526" s="513"/>
      <c r="AV1526" s="513"/>
      <c r="AW1526" s="513"/>
      <c r="AX1526" s="513"/>
      <c r="AY1526" s="513"/>
      <c r="AZ1526" s="513"/>
      <c r="BA1526" s="513"/>
      <c r="BB1526" s="513"/>
      <c r="BC1526" s="513"/>
      <c r="BD1526" s="513"/>
      <c r="BE1526" s="513"/>
      <c r="BF1526" s="513"/>
      <c r="BG1526" s="513"/>
      <c r="BH1526" s="513"/>
      <c r="BI1526" s="513"/>
      <c r="BJ1526" s="513"/>
      <c r="BK1526" s="513"/>
      <c r="BL1526" s="513"/>
      <c r="BM1526" s="513"/>
      <c r="BN1526" s="513"/>
      <c r="BO1526" s="513"/>
      <c r="BP1526" s="513"/>
      <c r="BQ1526" s="513"/>
      <c r="BR1526" s="513"/>
      <c r="BS1526" s="513"/>
      <c r="BT1526" s="513"/>
      <c r="BU1526" s="513"/>
      <c r="BV1526" s="513"/>
      <c r="BW1526" s="513"/>
      <c r="BX1526" s="513"/>
      <c r="BY1526" s="513"/>
      <c r="BZ1526" s="513"/>
      <c r="CA1526" s="513"/>
      <c r="CB1526" s="513"/>
      <c r="CC1526" s="1972"/>
      <c r="CD1526" s="1499"/>
      <c r="CE1526" s="1500"/>
      <c r="CF1526" s="1501"/>
      <c r="CG1526" s="1500"/>
      <c r="CH1526" s="1500"/>
      <c r="CI1526" s="1500"/>
      <c r="CJ1526" s="1976"/>
      <c r="CK1526" s="1519"/>
      <c r="CL1526" s="1509"/>
    </row>
    <row r="1527" spans="1:90" s="514" customFormat="1">
      <c r="A1527" s="511"/>
      <c r="B1527" s="512"/>
      <c r="C1527" s="1493"/>
      <c r="D1527" s="1493"/>
      <c r="E1527" s="1493"/>
      <c r="F1527" s="1493"/>
      <c r="G1527" s="1493"/>
      <c r="H1527" s="1530"/>
      <c r="I1527" s="1972"/>
      <c r="J1527" s="1542"/>
      <c r="K1527" s="513"/>
      <c r="L1527" s="513"/>
      <c r="M1527" s="513"/>
      <c r="N1527" s="513"/>
      <c r="O1527" s="513"/>
      <c r="P1527" s="513"/>
      <c r="Q1527" s="513"/>
      <c r="R1527" s="513"/>
      <c r="S1527" s="513"/>
      <c r="T1527" s="513"/>
      <c r="U1527" s="513"/>
      <c r="V1527" s="513"/>
      <c r="W1527" s="513"/>
      <c r="X1527" s="513"/>
      <c r="Y1527" s="513"/>
      <c r="Z1527" s="513"/>
      <c r="AA1527" s="513"/>
      <c r="AB1527" s="513"/>
      <c r="AC1527" s="513"/>
      <c r="AD1527" s="513"/>
      <c r="AE1527" s="513"/>
      <c r="AF1527" s="513"/>
      <c r="AG1527" s="513"/>
      <c r="AH1527" s="513"/>
      <c r="AI1527" s="513"/>
      <c r="AJ1527" s="513"/>
      <c r="AK1527" s="513"/>
      <c r="AL1527" s="513"/>
      <c r="AM1527" s="513"/>
      <c r="AN1527" s="513"/>
      <c r="AO1527" s="513"/>
      <c r="AP1527" s="513"/>
      <c r="AQ1527" s="513"/>
      <c r="AR1527" s="513"/>
      <c r="AS1527" s="513"/>
      <c r="AT1527" s="513"/>
      <c r="AU1527" s="513"/>
      <c r="AV1527" s="513"/>
      <c r="AW1527" s="513"/>
      <c r="AX1527" s="513"/>
      <c r="AY1527" s="513"/>
      <c r="AZ1527" s="513"/>
      <c r="BA1527" s="513"/>
      <c r="BB1527" s="513"/>
      <c r="BC1527" s="513"/>
      <c r="BD1527" s="513"/>
      <c r="BE1527" s="513"/>
      <c r="BF1527" s="513"/>
      <c r="BG1527" s="513"/>
      <c r="BH1527" s="513"/>
      <c r="BI1527" s="513"/>
      <c r="BJ1527" s="513"/>
      <c r="BK1527" s="513"/>
      <c r="BL1527" s="513"/>
      <c r="BM1527" s="513"/>
      <c r="BN1527" s="513"/>
      <c r="BO1527" s="513"/>
      <c r="BP1527" s="513"/>
      <c r="BQ1527" s="513"/>
      <c r="BR1527" s="513"/>
      <c r="BS1527" s="513"/>
      <c r="BT1527" s="513"/>
      <c r="BU1527" s="513"/>
      <c r="BV1527" s="513"/>
      <c r="BW1527" s="513"/>
      <c r="BX1527" s="513"/>
      <c r="BY1527" s="513"/>
      <c r="BZ1527" s="513"/>
      <c r="CA1527" s="513"/>
      <c r="CB1527" s="513"/>
      <c r="CC1527" s="1972"/>
      <c r="CD1527" s="1499"/>
      <c r="CE1527" s="1500"/>
      <c r="CF1527" s="1501"/>
      <c r="CG1527" s="1500"/>
      <c r="CH1527" s="1500"/>
      <c r="CI1527" s="1500"/>
      <c r="CJ1527" s="1976"/>
      <c r="CK1527" s="1519"/>
      <c r="CL1527" s="1509"/>
    </row>
    <row r="1528" spans="1:90" s="514" customFormat="1">
      <c r="A1528" s="511"/>
      <c r="B1528" s="512"/>
      <c r="C1528" s="1493"/>
      <c r="D1528" s="1493"/>
      <c r="E1528" s="1493"/>
      <c r="F1528" s="1493"/>
      <c r="G1528" s="1493"/>
      <c r="H1528" s="1530"/>
      <c r="I1528" s="1972"/>
      <c r="J1528" s="1542"/>
      <c r="K1528" s="513"/>
      <c r="L1528" s="513"/>
      <c r="M1528" s="513"/>
      <c r="N1528" s="513"/>
      <c r="O1528" s="513"/>
      <c r="P1528" s="513"/>
      <c r="Q1528" s="513"/>
      <c r="R1528" s="513"/>
      <c r="S1528" s="513"/>
      <c r="T1528" s="513"/>
      <c r="U1528" s="513"/>
      <c r="V1528" s="513"/>
      <c r="W1528" s="513"/>
      <c r="X1528" s="513"/>
      <c r="Y1528" s="513"/>
      <c r="Z1528" s="513"/>
      <c r="AA1528" s="513"/>
      <c r="AB1528" s="513"/>
      <c r="AC1528" s="513"/>
      <c r="AD1528" s="513"/>
      <c r="AE1528" s="513"/>
      <c r="AF1528" s="513"/>
      <c r="AG1528" s="513"/>
      <c r="AH1528" s="513"/>
      <c r="AI1528" s="513"/>
      <c r="AJ1528" s="513"/>
      <c r="AK1528" s="513"/>
      <c r="AL1528" s="513"/>
      <c r="AM1528" s="513"/>
      <c r="AN1528" s="513"/>
      <c r="AO1528" s="513"/>
      <c r="AP1528" s="513"/>
      <c r="AQ1528" s="513"/>
      <c r="AR1528" s="513"/>
      <c r="AS1528" s="513"/>
      <c r="AT1528" s="513"/>
      <c r="AU1528" s="513"/>
      <c r="AV1528" s="513"/>
      <c r="AW1528" s="513"/>
      <c r="AX1528" s="513"/>
      <c r="AY1528" s="513"/>
      <c r="AZ1528" s="513"/>
      <c r="BA1528" s="513"/>
      <c r="BB1528" s="513"/>
      <c r="BC1528" s="513"/>
      <c r="BD1528" s="513"/>
      <c r="BE1528" s="513"/>
      <c r="BF1528" s="513"/>
      <c r="BG1528" s="513"/>
      <c r="BH1528" s="513"/>
      <c r="BI1528" s="513"/>
      <c r="BJ1528" s="513"/>
      <c r="BK1528" s="513"/>
      <c r="BL1528" s="513"/>
      <c r="BM1528" s="513"/>
      <c r="BN1528" s="513"/>
      <c r="BO1528" s="513"/>
      <c r="BP1528" s="513"/>
      <c r="BQ1528" s="513"/>
      <c r="BR1528" s="513"/>
      <c r="BS1528" s="513"/>
      <c r="BT1528" s="513"/>
      <c r="BU1528" s="513"/>
      <c r="BV1528" s="513"/>
      <c r="BW1528" s="513"/>
      <c r="BX1528" s="513"/>
      <c r="BY1528" s="513"/>
      <c r="BZ1528" s="513"/>
      <c r="CA1528" s="513"/>
      <c r="CB1528" s="513"/>
      <c r="CC1528" s="1972"/>
      <c r="CD1528" s="1499"/>
      <c r="CE1528" s="1500"/>
      <c r="CF1528" s="1501"/>
      <c r="CG1528" s="1500"/>
      <c r="CH1528" s="1500"/>
      <c r="CI1528" s="1500"/>
      <c r="CJ1528" s="1976"/>
      <c r="CK1528" s="1519"/>
      <c r="CL1528" s="1509"/>
    </row>
    <row r="1529" spans="1:90" s="514" customFormat="1">
      <c r="A1529" s="511"/>
      <c r="B1529" s="512"/>
      <c r="C1529" s="1493"/>
      <c r="D1529" s="1493"/>
      <c r="E1529" s="1493"/>
      <c r="F1529" s="1493"/>
      <c r="G1529" s="1493"/>
      <c r="H1529" s="1530"/>
      <c r="I1529" s="1972"/>
      <c r="J1529" s="1542"/>
      <c r="K1529" s="513"/>
      <c r="L1529" s="513"/>
      <c r="M1529" s="513"/>
      <c r="N1529" s="513"/>
      <c r="O1529" s="513"/>
      <c r="P1529" s="513"/>
      <c r="Q1529" s="513"/>
      <c r="R1529" s="513"/>
      <c r="S1529" s="513"/>
      <c r="T1529" s="513"/>
      <c r="U1529" s="513"/>
      <c r="V1529" s="513"/>
      <c r="W1529" s="513"/>
      <c r="X1529" s="513"/>
      <c r="Y1529" s="513"/>
      <c r="Z1529" s="513"/>
      <c r="AA1529" s="513"/>
      <c r="AB1529" s="513"/>
      <c r="AC1529" s="513"/>
      <c r="AD1529" s="513"/>
      <c r="AE1529" s="513"/>
      <c r="AF1529" s="513"/>
      <c r="AG1529" s="513"/>
      <c r="AH1529" s="513"/>
      <c r="AI1529" s="513"/>
      <c r="AJ1529" s="513"/>
      <c r="AK1529" s="513"/>
      <c r="AL1529" s="513"/>
      <c r="AM1529" s="513"/>
      <c r="AN1529" s="513"/>
      <c r="AO1529" s="513"/>
      <c r="AP1529" s="513"/>
      <c r="AQ1529" s="513"/>
      <c r="AR1529" s="513"/>
      <c r="AS1529" s="513"/>
      <c r="AT1529" s="513"/>
      <c r="AU1529" s="513"/>
      <c r="AV1529" s="513"/>
      <c r="AW1529" s="513"/>
      <c r="AX1529" s="513"/>
      <c r="AY1529" s="513"/>
      <c r="AZ1529" s="513"/>
      <c r="BA1529" s="513"/>
      <c r="BB1529" s="513"/>
      <c r="BC1529" s="513"/>
      <c r="BD1529" s="513"/>
      <c r="BE1529" s="513"/>
      <c r="BF1529" s="513"/>
      <c r="BG1529" s="513"/>
      <c r="BH1529" s="513"/>
      <c r="BI1529" s="513"/>
      <c r="BJ1529" s="513"/>
      <c r="BK1529" s="513"/>
      <c r="BL1529" s="513"/>
      <c r="BM1529" s="513"/>
      <c r="BN1529" s="513"/>
      <c r="BO1529" s="513"/>
      <c r="BP1529" s="513"/>
      <c r="BQ1529" s="513"/>
      <c r="BR1529" s="513"/>
      <c r="BS1529" s="513"/>
      <c r="BT1529" s="513"/>
      <c r="BU1529" s="513"/>
      <c r="BV1529" s="513"/>
      <c r="BW1529" s="513"/>
      <c r="BX1529" s="513"/>
      <c r="BY1529" s="513"/>
      <c r="BZ1529" s="513"/>
      <c r="CA1529" s="513"/>
      <c r="CB1529" s="513"/>
      <c r="CC1529" s="1972"/>
      <c r="CD1529" s="1499"/>
      <c r="CE1529" s="1500"/>
      <c r="CF1529" s="1501"/>
      <c r="CG1529" s="1500"/>
      <c r="CH1529" s="1500"/>
      <c r="CI1529" s="1500"/>
      <c r="CJ1529" s="1976"/>
      <c r="CK1529" s="1519"/>
      <c r="CL1529" s="1509"/>
    </row>
    <row r="1530" spans="1:90" s="514" customFormat="1">
      <c r="A1530" s="511"/>
      <c r="B1530" s="512"/>
      <c r="C1530" s="1493"/>
      <c r="D1530" s="1493"/>
      <c r="E1530" s="1493"/>
      <c r="F1530" s="1493"/>
      <c r="G1530" s="1493"/>
      <c r="H1530" s="1530"/>
      <c r="I1530" s="1972"/>
      <c r="J1530" s="1542"/>
      <c r="K1530" s="513"/>
      <c r="L1530" s="513"/>
      <c r="M1530" s="513"/>
      <c r="N1530" s="513"/>
      <c r="O1530" s="513"/>
      <c r="P1530" s="513"/>
      <c r="Q1530" s="513"/>
      <c r="R1530" s="513"/>
      <c r="S1530" s="513"/>
      <c r="T1530" s="513"/>
      <c r="U1530" s="513"/>
      <c r="V1530" s="513"/>
      <c r="W1530" s="513"/>
      <c r="X1530" s="513"/>
      <c r="Y1530" s="513"/>
      <c r="Z1530" s="513"/>
      <c r="AA1530" s="513"/>
      <c r="AB1530" s="513"/>
      <c r="AC1530" s="513"/>
      <c r="AD1530" s="513"/>
      <c r="AE1530" s="513"/>
      <c r="AF1530" s="513"/>
      <c r="AG1530" s="513"/>
      <c r="AH1530" s="513"/>
      <c r="AI1530" s="513"/>
      <c r="AJ1530" s="513"/>
      <c r="AK1530" s="513"/>
      <c r="AL1530" s="513"/>
      <c r="AM1530" s="513"/>
      <c r="AN1530" s="513"/>
      <c r="AO1530" s="513"/>
      <c r="AP1530" s="513"/>
      <c r="AQ1530" s="513"/>
      <c r="AR1530" s="513"/>
      <c r="AS1530" s="513"/>
      <c r="AT1530" s="513"/>
      <c r="AU1530" s="513"/>
      <c r="AV1530" s="513"/>
      <c r="AW1530" s="513"/>
      <c r="AX1530" s="513"/>
      <c r="AY1530" s="513"/>
      <c r="AZ1530" s="513"/>
      <c r="BA1530" s="513"/>
      <c r="BB1530" s="513"/>
      <c r="BC1530" s="513"/>
      <c r="BD1530" s="513"/>
      <c r="BE1530" s="513"/>
      <c r="BF1530" s="513"/>
      <c r="BG1530" s="513"/>
      <c r="BH1530" s="513"/>
      <c r="BI1530" s="513"/>
      <c r="BJ1530" s="513"/>
      <c r="BK1530" s="513"/>
      <c r="BL1530" s="513"/>
      <c r="BM1530" s="513"/>
      <c r="BN1530" s="513"/>
      <c r="BO1530" s="513"/>
      <c r="BP1530" s="513"/>
      <c r="BQ1530" s="513"/>
      <c r="BR1530" s="513"/>
      <c r="BS1530" s="513"/>
      <c r="BT1530" s="513"/>
      <c r="BU1530" s="513"/>
      <c r="BV1530" s="513"/>
      <c r="BW1530" s="513"/>
      <c r="BX1530" s="513"/>
      <c r="BY1530" s="513"/>
      <c r="BZ1530" s="513"/>
      <c r="CA1530" s="513"/>
      <c r="CB1530" s="513"/>
      <c r="CC1530" s="1972"/>
      <c r="CD1530" s="1499"/>
      <c r="CE1530" s="1500"/>
      <c r="CF1530" s="1501"/>
      <c r="CG1530" s="1500"/>
      <c r="CH1530" s="1500"/>
      <c r="CI1530" s="1500"/>
      <c r="CJ1530" s="1976"/>
      <c r="CK1530" s="1519"/>
      <c r="CL1530" s="1509"/>
    </row>
    <row r="1531" spans="1:90" s="514" customFormat="1">
      <c r="A1531" s="511"/>
      <c r="B1531" s="512"/>
      <c r="C1531" s="1493"/>
      <c r="D1531" s="1493"/>
      <c r="E1531" s="1493"/>
      <c r="F1531" s="1493"/>
      <c r="G1531" s="1493"/>
      <c r="H1531" s="1530"/>
      <c r="I1531" s="1972"/>
      <c r="J1531" s="1542"/>
      <c r="K1531" s="513"/>
      <c r="L1531" s="513"/>
      <c r="M1531" s="513"/>
      <c r="N1531" s="513"/>
      <c r="O1531" s="513"/>
      <c r="P1531" s="513"/>
      <c r="Q1531" s="513"/>
      <c r="R1531" s="513"/>
      <c r="S1531" s="513"/>
      <c r="T1531" s="513"/>
      <c r="U1531" s="513"/>
      <c r="V1531" s="513"/>
      <c r="W1531" s="513"/>
      <c r="X1531" s="513"/>
      <c r="Y1531" s="513"/>
      <c r="Z1531" s="513"/>
      <c r="AA1531" s="513"/>
      <c r="AB1531" s="513"/>
      <c r="AC1531" s="513"/>
      <c r="AD1531" s="513"/>
      <c r="AE1531" s="513"/>
      <c r="AF1531" s="513"/>
      <c r="AG1531" s="513"/>
      <c r="AH1531" s="513"/>
      <c r="AI1531" s="513"/>
      <c r="AJ1531" s="513"/>
      <c r="AK1531" s="513"/>
      <c r="AL1531" s="513"/>
      <c r="AM1531" s="513"/>
      <c r="AN1531" s="513"/>
      <c r="AO1531" s="513"/>
      <c r="AP1531" s="513"/>
      <c r="AQ1531" s="513"/>
      <c r="AR1531" s="513"/>
      <c r="AS1531" s="513"/>
      <c r="AT1531" s="513"/>
      <c r="AU1531" s="513"/>
      <c r="AV1531" s="513"/>
      <c r="AW1531" s="513"/>
      <c r="AX1531" s="513"/>
      <c r="AY1531" s="513"/>
      <c r="AZ1531" s="513"/>
      <c r="BA1531" s="513"/>
      <c r="BB1531" s="513"/>
      <c r="BC1531" s="513"/>
      <c r="BD1531" s="513"/>
      <c r="BE1531" s="513"/>
      <c r="BF1531" s="513"/>
      <c r="BG1531" s="513"/>
      <c r="BH1531" s="513"/>
      <c r="BI1531" s="513"/>
      <c r="BJ1531" s="513"/>
      <c r="BK1531" s="513"/>
      <c r="BL1531" s="513"/>
      <c r="BM1531" s="513"/>
      <c r="BN1531" s="513"/>
      <c r="BO1531" s="513"/>
      <c r="BP1531" s="513"/>
      <c r="BQ1531" s="513"/>
      <c r="BR1531" s="513"/>
      <c r="BS1531" s="513"/>
      <c r="BT1531" s="513"/>
      <c r="BU1531" s="513"/>
      <c r="BV1531" s="513"/>
      <c r="BW1531" s="513"/>
      <c r="BX1531" s="513"/>
      <c r="BY1531" s="513"/>
      <c r="BZ1531" s="513"/>
      <c r="CA1531" s="513"/>
      <c r="CB1531" s="513"/>
      <c r="CC1531" s="1972"/>
      <c r="CD1531" s="1499"/>
      <c r="CE1531" s="1500"/>
      <c r="CF1531" s="1501"/>
      <c r="CG1531" s="1500"/>
      <c r="CH1531" s="1500"/>
      <c r="CI1531" s="1500"/>
      <c r="CJ1531" s="1976"/>
      <c r="CK1531" s="1519"/>
      <c r="CL1531" s="1509"/>
    </row>
    <row r="1532" spans="1:90" s="514" customFormat="1">
      <c r="A1532" s="511"/>
      <c r="B1532" s="512"/>
      <c r="C1532" s="1493"/>
      <c r="D1532" s="1493"/>
      <c r="E1532" s="1493"/>
      <c r="F1532" s="1493"/>
      <c r="G1532" s="1493"/>
      <c r="H1532" s="1530"/>
      <c r="I1532" s="1972"/>
      <c r="J1532" s="1542"/>
      <c r="K1532" s="513"/>
      <c r="L1532" s="513"/>
      <c r="M1532" s="513"/>
      <c r="N1532" s="513"/>
      <c r="O1532" s="513"/>
      <c r="P1532" s="513"/>
      <c r="Q1532" s="513"/>
      <c r="R1532" s="513"/>
      <c r="S1532" s="513"/>
      <c r="T1532" s="513"/>
      <c r="U1532" s="513"/>
      <c r="V1532" s="513"/>
      <c r="W1532" s="513"/>
      <c r="X1532" s="513"/>
      <c r="Y1532" s="513"/>
      <c r="Z1532" s="513"/>
      <c r="AA1532" s="513"/>
      <c r="AB1532" s="513"/>
      <c r="AC1532" s="513"/>
      <c r="AD1532" s="513"/>
      <c r="AE1532" s="513"/>
      <c r="AF1532" s="513"/>
      <c r="AG1532" s="513"/>
      <c r="AH1532" s="513"/>
      <c r="AI1532" s="513"/>
      <c r="AJ1532" s="513"/>
      <c r="AK1532" s="513"/>
      <c r="AL1532" s="513"/>
      <c r="AM1532" s="513"/>
      <c r="AN1532" s="513"/>
      <c r="AO1532" s="513"/>
      <c r="AP1532" s="513"/>
      <c r="AQ1532" s="513"/>
      <c r="AR1532" s="513"/>
      <c r="AS1532" s="513"/>
      <c r="AT1532" s="513"/>
      <c r="AU1532" s="513"/>
      <c r="AV1532" s="513"/>
      <c r="AW1532" s="513"/>
      <c r="AX1532" s="513"/>
      <c r="AY1532" s="513"/>
      <c r="AZ1532" s="513"/>
      <c r="BA1532" s="513"/>
      <c r="BB1532" s="513"/>
      <c r="BC1532" s="513"/>
      <c r="BD1532" s="513"/>
      <c r="BE1532" s="513"/>
      <c r="BF1532" s="513"/>
      <c r="BG1532" s="513"/>
      <c r="BH1532" s="513"/>
      <c r="BI1532" s="513"/>
      <c r="BJ1532" s="513"/>
      <c r="BK1532" s="513"/>
      <c r="BL1532" s="513"/>
      <c r="BM1532" s="513"/>
      <c r="BN1532" s="513"/>
      <c r="BO1532" s="513"/>
      <c r="BP1532" s="513"/>
      <c r="BQ1532" s="513"/>
      <c r="BR1532" s="513"/>
      <c r="BS1532" s="513"/>
      <c r="BT1532" s="513"/>
      <c r="BU1532" s="513"/>
      <c r="BV1532" s="513"/>
      <c r="BW1532" s="513"/>
      <c r="BX1532" s="513"/>
      <c r="BY1532" s="513"/>
      <c r="BZ1532" s="513"/>
      <c r="CA1532" s="513"/>
      <c r="CB1532" s="513"/>
      <c r="CC1532" s="1972"/>
      <c r="CD1532" s="1499"/>
      <c r="CE1532" s="1500"/>
      <c r="CF1532" s="1501"/>
      <c r="CG1532" s="1500"/>
      <c r="CH1532" s="1500"/>
      <c r="CI1532" s="1500"/>
      <c r="CJ1532" s="1976"/>
      <c r="CK1532" s="1519"/>
      <c r="CL1532" s="1509"/>
    </row>
    <row r="1533" spans="1:90" s="514" customFormat="1">
      <c r="A1533" s="511"/>
      <c r="B1533" s="512"/>
      <c r="C1533" s="1493"/>
      <c r="D1533" s="1493"/>
      <c r="E1533" s="1493"/>
      <c r="F1533" s="1493"/>
      <c r="G1533" s="1493"/>
      <c r="H1533" s="1530"/>
      <c r="I1533" s="1972"/>
      <c r="J1533" s="1542"/>
      <c r="K1533" s="513"/>
      <c r="L1533" s="513"/>
      <c r="M1533" s="513"/>
      <c r="N1533" s="513"/>
      <c r="O1533" s="513"/>
      <c r="P1533" s="513"/>
      <c r="Q1533" s="513"/>
      <c r="R1533" s="513"/>
      <c r="S1533" s="513"/>
      <c r="T1533" s="513"/>
      <c r="U1533" s="513"/>
      <c r="V1533" s="513"/>
      <c r="W1533" s="513"/>
      <c r="X1533" s="513"/>
      <c r="Y1533" s="513"/>
      <c r="Z1533" s="513"/>
      <c r="AA1533" s="513"/>
      <c r="AB1533" s="513"/>
      <c r="AC1533" s="513"/>
      <c r="AD1533" s="513"/>
      <c r="AE1533" s="513"/>
      <c r="AF1533" s="513"/>
      <c r="AG1533" s="513"/>
      <c r="AH1533" s="513"/>
      <c r="AI1533" s="513"/>
      <c r="AJ1533" s="513"/>
      <c r="AK1533" s="513"/>
      <c r="AL1533" s="513"/>
      <c r="AM1533" s="513"/>
      <c r="AN1533" s="513"/>
      <c r="AO1533" s="513"/>
      <c r="AP1533" s="513"/>
      <c r="AQ1533" s="513"/>
      <c r="AR1533" s="513"/>
      <c r="AS1533" s="513"/>
      <c r="AT1533" s="513"/>
      <c r="AU1533" s="513"/>
      <c r="AV1533" s="513"/>
      <c r="AW1533" s="513"/>
      <c r="AX1533" s="513"/>
      <c r="AY1533" s="513"/>
      <c r="AZ1533" s="513"/>
      <c r="BA1533" s="513"/>
      <c r="BB1533" s="513"/>
      <c r="BC1533" s="513"/>
      <c r="BD1533" s="513"/>
      <c r="BE1533" s="513"/>
      <c r="BF1533" s="513"/>
      <c r="BG1533" s="513"/>
      <c r="BH1533" s="513"/>
      <c r="BI1533" s="513"/>
      <c r="BJ1533" s="513"/>
      <c r="BK1533" s="513"/>
      <c r="BL1533" s="513"/>
      <c r="BM1533" s="513"/>
      <c r="BN1533" s="513"/>
      <c r="BO1533" s="513"/>
      <c r="BP1533" s="513"/>
      <c r="BQ1533" s="513"/>
      <c r="BR1533" s="513"/>
      <c r="BS1533" s="513"/>
      <c r="BT1533" s="513"/>
      <c r="BU1533" s="513"/>
      <c r="BV1533" s="513"/>
      <c r="BW1533" s="513"/>
      <c r="BX1533" s="513"/>
      <c r="BY1533" s="513"/>
      <c r="BZ1533" s="513"/>
      <c r="CA1533" s="513"/>
      <c r="CB1533" s="513"/>
      <c r="CC1533" s="1972"/>
      <c r="CD1533" s="1499"/>
      <c r="CE1533" s="1500"/>
      <c r="CF1533" s="1501"/>
      <c r="CG1533" s="1500"/>
      <c r="CH1533" s="1500"/>
      <c r="CI1533" s="1500"/>
      <c r="CJ1533" s="1976"/>
      <c r="CK1533" s="1519"/>
      <c r="CL1533" s="1509"/>
    </row>
    <row r="1534" spans="1:90" s="514" customFormat="1">
      <c r="A1534" s="511"/>
      <c r="B1534" s="512"/>
      <c r="C1534" s="1493"/>
      <c r="D1534" s="1493"/>
      <c r="E1534" s="1493"/>
      <c r="F1534" s="1493"/>
      <c r="G1534" s="1493"/>
      <c r="H1534" s="1530"/>
      <c r="I1534" s="1972"/>
      <c r="J1534" s="1542"/>
      <c r="K1534" s="513"/>
      <c r="L1534" s="513"/>
      <c r="M1534" s="513"/>
      <c r="N1534" s="513"/>
      <c r="O1534" s="513"/>
      <c r="P1534" s="513"/>
      <c r="Q1534" s="513"/>
      <c r="R1534" s="513"/>
      <c r="S1534" s="513"/>
      <c r="T1534" s="513"/>
      <c r="U1534" s="513"/>
      <c r="V1534" s="513"/>
      <c r="W1534" s="513"/>
      <c r="X1534" s="513"/>
      <c r="Y1534" s="513"/>
      <c r="Z1534" s="513"/>
      <c r="AA1534" s="513"/>
      <c r="AB1534" s="513"/>
      <c r="AC1534" s="513"/>
      <c r="AD1534" s="513"/>
      <c r="AE1534" s="513"/>
      <c r="AF1534" s="513"/>
      <c r="AG1534" s="513"/>
      <c r="AH1534" s="513"/>
      <c r="AI1534" s="513"/>
      <c r="AJ1534" s="513"/>
      <c r="AK1534" s="513"/>
      <c r="AL1534" s="513"/>
      <c r="AM1534" s="513"/>
      <c r="AN1534" s="513"/>
      <c r="AO1534" s="513"/>
      <c r="AP1534" s="513"/>
      <c r="AQ1534" s="513"/>
      <c r="AR1534" s="513"/>
      <c r="AS1534" s="513"/>
      <c r="AT1534" s="513"/>
      <c r="AU1534" s="513"/>
      <c r="AV1534" s="513"/>
      <c r="AW1534" s="513"/>
      <c r="AX1534" s="513"/>
      <c r="AY1534" s="513"/>
      <c r="AZ1534" s="513"/>
      <c r="BA1534" s="513"/>
      <c r="BB1534" s="513"/>
      <c r="BC1534" s="513"/>
      <c r="BD1534" s="513"/>
      <c r="BE1534" s="513"/>
      <c r="BF1534" s="513"/>
      <c r="BG1534" s="513"/>
      <c r="BH1534" s="513"/>
      <c r="BI1534" s="513"/>
      <c r="BJ1534" s="513"/>
      <c r="BK1534" s="513"/>
      <c r="BL1534" s="513"/>
      <c r="BM1534" s="513"/>
      <c r="BN1534" s="513"/>
      <c r="BO1534" s="513"/>
      <c r="BP1534" s="513"/>
      <c r="BQ1534" s="513"/>
      <c r="BR1534" s="513"/>
      <c r="BS1534" s="513"/>
      <c r="BT1534" s="513"/>
      <c r="BU1534" s="513"/>
      <c r="BV1534" s="513"/>
      <c r="BW1534" s="513"/>
      <c r="BX1534" s="513"/>
      <c r="BY1534" s="513"/>
      <c r="BZ1534" s="513"/>
      <c r="CA1534" s="513"/>
      <c r="CB1534" s="513"/>
      <c r="CC1534" s="1972"/>
      <c r="CD1534" s="1499"/>
      <c r="CE1534" s="1500"/>
      <c r="CF1534" s="1501"/>
      <c r="CG1534" s="1500"/>
      <c r="CH1534" s="1500"/>
      <c r="CI1534" s="1500"/>
      <c r="CJ1534" s="1976"/>
      <c r="CK1534" s="1519"/>
      <c r="CL1534" s="1509"/>
    </row>
    <row r="1535" spans="1:90" s="514" customFormat="1">
      <c r="A1535" s="511"/>
      <c r="B1535" s="512"/>
      <c r="C1535" s="1493"/>
      <c r="D1535" s="1493"/>
      <c r="E1535" s="1493"/>
      <c r="F1535" s="1493"/>
      <c r="G1535" s="1493"/>
      <c r="H1535" s="1530"/>
      <c r="I1535" s="1972"/>
      <c r="J1535" s="1542"/>
      <c r="K1535" s="513"/>
      <c r="L1535" s="513"/>
      <c r="M1535" s="513"/>
      <c r="N1535" s="513"/>
      <c r="O1535" s="513"/>
      <c r="P1535" s="513"/>
      <c r="Q1535" s="513"/>
      <c r="R1535" s="513"/>
      <c r="S1535" s="513"/>
      <c r="T1535" s="513"/>
      <c r="U1535" s="513"/>
      <c r="V1535" s="513"/>
      <c r="W1535" s="513"/>
      <c r="X1535" s="513"/>
      <c r="Y1535" s="513"/>
      <c r="Z1535" s="513"/>
      <c r="AA1535" s="513"/>
      <c r="AB1535" s="513"/>
      <c r="AC1535" s="513"/>
      <c r="AD1535" s="513"/>
      <c r="AE1535" s="513"/>
      <c r="AF1535" s="513"/>
      <c r="AG1535" s="513"/>
      <c r="AH1535" s="513"/>
      <c r="AI1535" s="513"/>
      <c r="AJ1535" s="513"/>
      <c r="AK1535" s="513"/>
      <c r="AL1535" s="513"/>
      <c r="AM1535" s="513"/>
      <c r="AN1535" s="513"/>
      <c r="AO1535" s="513"/>
      <c r="AP1535" s="513"/>
      <c r="AQ1535" s="513"/>
      <c r="AR1535" s="513"/>
      <c r="AS1535" s="513"/>
      <c r="AT1535" s="513"/>
      <c r="AU1535" s="513"/>
      <c r="AV1535" s="513"/>
      <c r="AW1535" s="513"/>
      <c r="AX1535" s="513"/>
      <c r="AY1535" s="513"/>
      <c r="AZ1535" s="513"/>
      <c r="BA1535" s="513"/>
      <c r="BB1535" s="513"/>
      <c r="BC1535" s="513"/>
      <c r="BD1535" s="513"/>
      <c r="BE1535" s="513"/>
      <c r="BF1535" s="513"/>
      <c r="BG1535" s="513"/>
      <c r="BH1535" s="513"/>
      <c r="BI1535" s="513"/>
      <c r="BJ1535" s="513"/>
      <c r="BK1535" s="513"/>
      <c r="BL1535" s="513"/>
      <c r="BM1535" s="513"/>
      <c r="BN1535" s="513"/>
      <c r="BO1535" s="513"/>
      <c r="BP1535" s="513"/>
      <c r="BQ1535" s="513"/>
      <c r="BR1535" s="513"/>
      <c r="BS1535" s="513"/>
      <c r="BT1535" s="513"/>
      <c r="BU1535" s="513"/>
      <c r="BV1535" s="513"/>
      <c r="BW1535" s="513"/>
      <c r="BX1535" s="513"/>
      <c r="BY1535" s="513"/>
      <c r="BZ1535" s="513"/>
      <c r="CA1535" s="513"/>
      <c r="CB1535" s="513"/>
      <c r="CC1535" s="1972"/>
      <c r="CD1535" s="1499"/>
      <c r="CE1535" s="1500"/>
      <c r="CF1535" s="1501"/>
      <c r="CG1535" s="1500"/>
      <c r="CH1535" s="1500"/>
      <c r="CI1535" s="1500"/>
      <c r="CJ1535" s="1976"/>
      <c r="CK1535" s="1519"/>
      <c r="CL1535" s="1509"/>
    </row>
    <row r="1536" spans="1:90" s="514" customFormat="1">
      <c r="A1536" s="511"/>
      <c r="B1536" s="512"/>
      <c r="C1536" s="1493"/>
      <c r="D1536" s="1493"/>
      <c r="E1536" s="1493"/>
      <c r="F1536" s="1493"/>
      <c r="G1536" s="1493"/>
      <c r="H1536" s="1530"/>
      <c r="I1536" s="1972"/>
      <c r="J1536" s="1542"/>
      <c r="K1536" s="513"/>
      <c r="L1536" s="513"/>
      <c r="M1536" s="513"/>
      <c r="N1536" s="513"/>
      <c r="O1536" s="513"/>
      <c r="P1536" s="513"/>
      <c r="Q1536" s="513"/>
      <c r="R1536" s="513"/>
      <c r="S1536" s="513"/>
      <c r="T1536" s="513"/>
      <c r="U1536" s="513"/>
      <c r="V1536" s="513"/>
      <c r="W1536" s="513"/>
      <c r="X1536" s="513"/>
      <c r="Y1536" s="513"/>
      <c r="Z1536" s="513"/>
      <c r="AA1536" s="513"/>
      <c r="AB1536" s="513"/>
      <c r="AC1536" s="513"/>
      <c r="AD1536" s="513"/>
      <c r="AE1536" s="513"/>
      <c r="AF1536" s="513"/>
      <c r="AG1536" s="513"/>
      <c r="AH1536" s="513"/>
      <c r="AI1536" s="513"/>
      <c r="AJ1536" s="513"/>
      <c r="AK1536" s="513"/>
      <c r="AL1536" s="513"/>
      <c r="AM1536" s="513"/>
      <c r="AN1536" s="513"/>
      <c r="AO1536" s="513"/>
      <c r="AP1536" s="513"/>
      <c r="AQ1536" s="513"/>
      <c r="AR1536" s="513"/>
      <c r="AS1536" s="513"/>
      <c r="AT1536" s="513"/>
      <c r="AU1536" s="513"/>
      <c r="AV1536" s="513"/>
      <c r="AW1536" s="513"/>
      <c r="AX1536" s="513"/>
      <c r="AY1536" s="513"/>
      <c r="AZ1536" s="513"/>
      <c r="BA1536" s="513"/>
      <c r="BB1536" s="513"/>
      <c r="BC1536" s="513"/>
      <c r="BD1536" s="513"/>
      <c r="BE1536" s="513"/>
      <c r="BF1536" s="513"/>
      <c r="BG1536" s="513"/>
      <c r="BH1536" s="513"/>
      <c r="BI1536" s="513"/>
      <c r="BJ1536" s="513"/>
      <c r="BK1536" s="513"/>
      <c r="BL1536" s="513"/>
      <c r="BM1536" s="513"/>
      <c r="BN1536" s="513"/>
      <c r="BO1536" s="513"/>
      <c r="BP1536" s="513"/>
      <c r="BQ1536" s="513"/>
      <c r="BR1536" s="513"/>
      <c r="BS1536" s="513"/>
      <c r="BT1536" s="513"/>
      <c r="BU1536" s="513"/>
      <c r="BV1536" s="513"/>
      <c r="BW1536" s="513"/>
      <c r="BX1536" s="513"/>
      <c r="BY1536" s="513"/>
      <c r="BZ1536" s="513"/>
      <c r="CA1536" s="513"/>
      <c r="CB1536" s="513"/>
      <c r="CC1536" s="1972"/>
      <c r="CD1536" s="1499"/>
      <c r="CE1536" s="1500"/>
      <c r="CF1536" s="1501"/>
      <c r="CG1536" s="1500"/>
      <c r="CH1536" s="1500"/>
      <c r="CI1536" s="1500"/>
      <c r="CJ1536" s="1976"/>
      <c r="CK1536" s="1519"/>
      <c r="CL1536" s="1509"/>
    </row>
    <row r="1537" spans="1:90" s="514" customFormat="1">
      <c r="A1537" s="511"/>
      <c r="B1537" s="512"/>
      <c r="C1537" s="1493"/>
      <c r="D1537" s="1493"/>
      <c r="E1537" s="1493"/>
      <c r="F1537" s="1493"/>
      <c r="G1537" s="1493"/>
      <c r="H1537" s="1530"/>
      <c r="I1537" s="1972"/>
      <c r="J1537" s="1542"/>
      <c r="K1537" s="513"/>
      <c r="L1537" s="513"/>
      <c r="M1537" s="513"/>
      <c r="N1537" s="513"/>
      <c r="O1537" s="513"/>
      <c r="P1537" s="513"/>
      <c r="Q1537" s="513"/>
      <c r="R1537" s="513"/>
      <c r="S1537" s="513"/>
      <c r="T1537" s="513"/>
      <c r="U1537" s="513"/>
      <c r="V1537" s="513"/>
      <c r="W1537" s="513"/>
      <c r="X1537" s="513"/>
      <c r="Y1537" s="513"/>
      <c r="Z1537" s="513"/>
      <c r="AA1537" s="513"/>
      <c r="AB1537" s="513"/>
      <c r="AC1537" s="513"/>
      <c r="AD1537" s="513"/>
      <c r="AE1537" s="513"/>
      <c r="AF1537" s="513"/>
      <c r="AG1537" s="513"/>
      <c r="AH1537" s="513"/>
      <c r="AI1537" s="513"/>
      <c r="AJ1537" s="513"/>
      <c r="AK1537" s="513"/>
      <c r="AL1537" s="513"/>
      <c r="AM1537" s="513"/>
      <c r="AN1537" s="513"/>
      <c r="AO1537" s="513"/>
      <c r="AP1537" s="513"/>
      <c r="AQ1537" s="513"/>
      <c r="AR1537" s="513"/>
      <c r="AS1537" s="513"/>
      <c r="AT1537" s="513"/>
      <c r="AU1537" s="513"/>
      <c r="AV1537" s="513"/>
      <c r="AW1537" s="513"/>
      <c r="AX1537" s="513"/>
      <c r="AY1537" s="513"/>
      <c r="AZ1537" s="513"/>
      <c r="BA1537" s="513"/>
      <c r="BB1537" s="513"/>
      <c r="BC1537" s="513"/>
      <c r="BD1537" s="513"/>
      <c r="BE1537" s="513"/>
      <c r="BF1537" s="513"/>
      <c r="BG1537" s="513"/>
      <c r="BH1537" s="513"/>
      <c r="BI1537" s="513"/>
      <c r="BJ1537" s="513"/>
      <c r="BK1537" s="513"/>
      <c r="BL1537" s="513"/>
      <c r="BM1537" s="513"/>
      <c r="BN1537" s="513"/>
      <c r="BO1537" s="513"/>
      <c r="BP1537" s="513"/>
      <c r="BQ1537" s="513"/>
      <c r="BR1537" s="513"/>
      <c r="BS1537" s="513"/>
      <c r="BT1537" s="513"/>
      <c r="BU1537" s="513"/>
      <c r="BV1537" s="513"/>
      <c r="BW1537" s="513"/>
      <c r="BX1537" s="513"/>
      <c r="BY1537" s="513"/>
      <c r="BZ1537" s="513"/>
      <c r="CA1537" s="513"/>
      <c r="CB1537" s="513"/>
      <c r="CC1537" s="1972"/>
      <c r="CD1537" s="1499"/>
      <c r="CE1537" s="1500"/>
      <c r="CF1537" s="1501"/>
      <c r="CG1537" s="1500"/>
      <c r="CH1537" s="1500"/>
      <c r="CI1537" s="1500"/>
      <c r="CJ1537" s="1976"/>
      <c r="CK1537" s="1519"/>
      <c r="CL1537" s="1509"/>
    </row>
    <row r="1538" spans="1:90" s="514" customFormat="1">
      <c r="A1538" s="511"/>
      <c r="B1538" s="512"/>
      <c r="C1538" s="1493"/>
      <c r="D1538" s="1493"/>
      <c r="E1538" s="1493"/>
      <c r="F1538" s="1493"/>
      <c r="G1538" s="1493"/>
      <c r="H1538" s="1530"/>
      <c r="I1538" s="1972"/>
      <c r="J1538" s="1542"/>
      <c r="K1538" s="513"/>
      <c r="L1538" s="513"/>
      <c r="M1538" s="513"/>
      <c r="N1538" s="513"/>
      <c r="O1538" s="513"/>
      <c r="P1538" s="513"/>
      <c r="Q1538" s="513"/>
      <c r="R1538" s="513"/>
      <c r="S1538" s="513"/>
      <c r="T1538" s="513"/>
      <c r="U1538" s="513"/>
      <c r="V1538" s="513"/>
      <c r="W1538" s="513"/>
      <c r="X1538" s="513"/>
      <c r="Y1538" s="513"/>
      <c r="Z1538" s="513"/>
      <c r="AA1538" s="513"/>
      <c r="AB1538" s="513"/>
      <c r="AC1538" s="513"/>
      <c r="AD1538" s="513"/>
      <c r="AE1538" s="513"/>
      <c r="AF1538" s="513"/>
      <c r="AG1538" s="513"/>
      <c r="AH1538" s="513"/>
      <c r="AI1538" s="513"/>
      <c r="AJ1538" s="513"/>
      <c r="AK1538" s="513"/>
      <c r="AL1538" s="513"/>
      <c r="AM1538" s="513"/>
      <c r="AN1538" s="513"/>
      <c r="AO1538" s="513"/>
      <c r="AP1538" s="513"/>
      <c r="AQ1538" s="513"/>
      <c r="AR1538" s="513"/>
      <c r="AS1538" s="513"/>
      <c r="AT1538" s="513"/>
      <c r="AU1538" s="513"/>
      <c r="AV1538" s="513"/>
      <c r="AW1538" s="513"/>
      <c r="AX1538" s="513"/>
      <c r="AY1538" s="513"/>
      <c r="AZ1538" s="513"/>
      <c r="BA1538" s="513"/>
      <c r="BB1538" s="513"/>
      <c r="BC1538" s="513"/>
      <c r="BD1538" s="513"/>
      <c r="BE1538" s="513"/>
      <c r="BF1538" s="513"/>
      <c r="BG1538" s="513"/>
      <c r="BH1538" s="513"/>
      <c r="BI1538" s="513"/>
      <c r="BJ1538" s="513"/>
      <c r="BK1538" s="513"/>
      <c r="BL1538" s="513"/>
      <c r="BM1538" s="513"/>
      <c r="BN1538" s="513"/>
      <c r="BO1538" s="513"/>
      <c r="BP1538" s="513"/>
      <c r="BQ1538" s="513"/>
      <c r="BR1538" s="513"/>
      <c r="BS1538" s="513"/>
      <c r="BT1538" s="513"/>
      <c r="BU1538" s="513"/>
      <c r="BV1538" s="513"/>
      <c r="BW1538" s="513"/>
      <c r="BX1538" s="513"/>
      <c r="BY1538" s="513"/>
      <c r="BZ1538" s="513"/>
      <c r="CA1538" s="513"/>
      <c r="CB1538" s="513"/>
      <c r="CC1538" s="1972"/>
      <c r="CD1538" s="1499"/>
      <c r="CE1538" s="1500"/>
      <c r="CF1538" s="1501"/>
      <c r="CG1538" s="1500"/>
      <c r="CH1538" s="1500"/>
      <c r="CI1538" s="1500"/>
      <c r="CJ1538" s="1976"/>
      <c r="CK1538" s="1519"/>
      <c r="CL1538" s="1509"/>
    </row>
    <row r="1539" spans="1:90" s="514" customFormat="1">
      <c r="A1539" s="511"/>
      <c r="B1539" s="512"/>
      <c r="C1539" s="1493"/>
      <c r="D1539" s="1493"/>
      <c r="E1539" s="1493"/>
      <c r="F1539" s="1493"/>
      <c r="G1539" s="1493"/>
      <c r="H1539" s="1530"/>
      <c r="I1539" s="1972"/>
      <c r="J1539" s="1542"/>
      <c r="K1539" s="513"/>
      <c r="L1539" s="513"/>
      <c r="M1539" s="513"/>
      <c r="N1539" s="513"/>
      <c r="O1539" s="513"/>
      <c r="P1539" s="513"/>
      <c r="Q1539" s="513"/>
      <c r="R1539" s="513"/>
      <c r="S1539" s="513"/>
      <c r="T1539" s="513"/>
      <c r="U1539" s="513"/>
      <c r="V1539" s="513"/>
      <c r="W1539" s="513"/>
      <c r="X1539" s="513"/>
      <c r="Y1539" s="513"/>
      <c r="Z1539" s="513"/>
      <c r="AA1539" s="513"/>
      <c r="AB1539" s="513"/>
      <c r="AC1539" s="513"/>
      <c r="AD1539" s="513"/>
      <c r="AE1539" s="513"/>
      <c r="AF1539" s="513"/>
      <c r="AG1539" s="513"/>
      <c r="AH1539" s="513"/>
      <c r="AI1539" s="513"/>
      <c r="AJ1539" s="513"/>
      <c r="AK1539" s="513"/>
      <c r="AL1539" s="513"/>
      <c r="AM1539" s="513"/>
      <c r="AN1539" s="513"/>
      <c r="AO1539" s="513"/>
      <c r="AP1539" s="513"/>
      <c r="AQ1539" s="513"/>
      <c r="AR1539" s="513"/>
      <c r="AS1539" s="513"/>
      <c r="AT1539" s="513"/>
      <c r="AU1539" s="513"/>
      <c r="AV1539" s="513"/>
      <c r="AW1539" s="513"/>
      <c r="AX1539" s="513"/>
      <c r="AY1539" s="513"/>
      <c r="AZ1539" s="513"/>
      <c r="BA1539" s="513"/>
      <c r="BB1539" s="513"/>
      <c r="BC1539" s="513"/>
      <c r="BD1539" s="513"/>
      <c r="BE1539" s="513"/>
      <c r="BF1539" s="513"/>
      <c r="BG1539" s="513"/>
      <c r="BH1539" s="513"/>
      <c r="BI1539" s="513"/>
      <c r="BJ1539" s="513"/>
      <c r="BK1539" s="513"/>
      <c r="BL1539" s="513"/>
      <c r="BM1539" s="513"/>
      <c r="BN1539" s="513"/>
      <c r="BO1539" s="513"/>
      <c r="BP1539" s="513"/>
      <c r="BQ1539" s="513"/>
      <c r="BR1539" s="513"/>
      <c r="BS1539" s="513"/>
      <c r="BT1539" s="513"/>
      <c r="BU1539" s="513"/>
      <c r="BV1539" s="513"/>
      <c r="BW1539" s="513"/>
      <c r="BX1539" s="513"/>
      <c r="BY1539" s="513"/>
      <c r="BZ1539" s="513"/>
      <c r="CA1539" s="513"/>
      <c r="CB1539" s="513"/>
      <c r="CC1539" s="1972"/>
      <c r="CD1539" s="1499"/>
      <c r="CE1539" s="1500"/>
      <c r="CF1539" s="1501"/>
      <c r="CG1539" s="1500"/>
      <c r="CH1539" s="1500"/>
      <c r="CI1539" s="1500"/>
      <c r="CJ1539" s="1976"/>
      <c r="CK1539" s="1519"/>
      <c r="CL1539" s="1509"/>
    </row>
    <row r="1540" spans="1:90" s="514" customFormat="1">
      <c r="A1540" s="511"/>
      <c r="B1540" s="512"/>
      <c r="C1540" s="1493"/>
      <c r="D1540" s="1493"/>
      <c r="E1540" s="1493"/>
      <c r="F1540" s="1493"/>
      <c r="G1540" s="1493"/>
      <c r="H1540" s="1530"/>
      <c r="I1540" s="1972"/>
      <c r="J1540" s="1542"/>
      <c r="K1540" s="513"/>
      <c r="L1540" s="513"/>
      <c r="M1540" s="513"/>
      <c r="N1540" s="513"/>
      <c r="O1540" s="513"/>
      <c r="P1540" s="513"/>
      <c r="Q1540" s="513"/>
      <c r="R1540" s="513"/>
      <c r="S1540" s="513"/>
      <c r="T1540" s="513"/>
      <c r="U1540" s="513"/>
      <c r="V1540" s="513"/>
      <c r="W1540" s="513"/>
      <c r="X1540" s="513"/>
      <c r="Y1540" s="513"/>
      <c r="Z1540" s="513"/>
      <c r="AA1540" s="513"/>
      <c r="AB1540" s="513"/>
      <c r="AC1540" s="513"/>
      <c r="AD1540" s="513"/>
      <c r="AE1540" s="513"/>
      <c r="AF1540" s="513"/>
      <c r="AG1540" s="513"/>
      <c r="AH1540" s="513"/>
      <c r="AI1540" s="513"/>
      <c r="AJ1540" s="513"/>
      <c r="AK1540" s="513"/>
      <c r="AL1540" s="513"/>
      <c r="AM1540" s="513"/>
      <c r="AN1540" s="513"/>
      <c r="AO1540" s="513"/>
      <c r="AP1540" s="513"/>
      <c r="AQ1540" s="513"/>
      <c r="AR1540" s="513"/>
      <c r="AS1540" s="513"/>
      <c r="AT1540" s="513"/>
      <c r="AU1540" s="513"/>
      <c r="AV1540" s="513"/>
      <c r="AW1540" s="513"/>
      <c r="AX1540" s="513"/>
      <c r="AY1540" s="513"/>
      <c r="AZ1540" s="513"/>
      <c r="BA1540" s="513"/>
      <c r="BB1540" s="513"/>
      <c r="BC1540" s="513"/>
      <c r="BD1540" s="513"/>
      <c r="BE1540" s="513"/>
      <c r="BF1540" s="513"/>
      <c r="BG1540" s="513"/>
      <c r="BH1540" s="513"/>
      <c r="BI1540" s="513"/>
      <c r="BJ1540" s="513"/>
      <c r="BK1540" s="513"/>
      <c r="BL1540" s="513"/>
      <c r="BM1540" s="513"/>
      <c r="BN1540" s="513"/>
      <c r="BO1540" s="513"/>
      <c r="BP1540" s="513"/>
      <c r="BQ1540" s="513"/>
      <c r="BR1540" s="513"/>
      <c r="BS1540" s="513"/>
      <c r="BT1540" s="513"/>
      <c r="BU1540" s="513"/>
      <c r="BV1540" s="513"/>
      <c r="BW1540" s="513"/>
      <c r="BX1540" s="513"/>
      <c r="BY1540" s="513"/>
      <c r="BZ1540" s="513"/>
      <c r="CA1540" s="513"/>
      <c r="CB1540" s="513"/>
      <c r="CC1540" s="1972"/>
      <c r="CD1540" s="1499"/>
      <c r="CE1540" s="1500"/>
      <c r="CF1540" s="1501"/>
      <c r="CG1540" s="1500"/>
      <c r="CH1540" s="1500"/>
      <c r="CI1540" s="1500"/>
      <c r="CJ1540" s="1976"/>
      <c r="CK1540" s="1519"/>
      <c r="CL1540" s="1509"/>
    </row>
    <row r="1541" spans="1:90" s="514" customFormat="1">
      <c r="A1541" s="511"/>
      <c r="B1541" s="512"/>
      <c r="C1541" s="1493"/>
      <c r="D1541" s="1493"/>
      <c r="E1541" s="1493"/>
      <c r="F1541" s="1493"/>
      <c r="G1541" s="1493"/>
      <c r="H1541" s="1530"/>
      <c r="I1541" s="1972"/>
      <c r="J1541" s="1542"/>
      <c r="K1541" s="513"/>
      <c r="L1541" s="513"/>
      <c r="M1541" s="513"/>
      <c r="N1541" s="513"/>
      <c r="O1541" s="513"/>
      <c r="P1541" s="513"/>
      <c r="Q1541" s="513"/>
      <c r="R1541" s="513"/>
      <c r="S1541" s="513"/>
      <c r="T1541" s="513"/>
      <c r="U1541" s="513"/>
      <c r="V1541" s="513"/>
      <c r="W1541" s="513"/>
      <c r="X1541" s="513"/>
      <c r="Y1541" s="513"/>
      <c r="Z1541" s="513"/>
      <c r="AA1541" s="513"/>
      <c r="AB1541" s="513"/>
      <c r="AC1541" s="513"/>
      <c r="AD1541" s="513"/>
      <c r="AE1541" s="513"/>
      <c r="AF1541" s="513"/>
      <c r="AG1541" s="513"/>
      <c r="AH1541" s="513"/>
      <c r="AI1541" s="513"/>
      <c r="AJ1541" s="513"/>
      <c r="AK1541" s="513"/>
      <c r="AL1541" s="513"/>
      <c r="AM1541" s="513"/>
      <c r="AN1541" s="513"/>
      <c r="AO1541" s="513"/>
      <c r="AP1541" s="513"/>
      <c r="AQ1541" s="513"/>
      <c r="AR1541" s="513"/>
      <c r="AS1541" s="513"/>
      <c r="AT1541" s="513"/>
      <c r="AU1541" s="513"/>
      <c r="AV1541" s="513"/>
      <c r="AW1541" s="513"/>
      <c r="AX1541" s="513"/>
      <c r="AY1541" s="513"/>
      <c r="AZ1541" s="513"/>
      <c r="BA1541" s="513"/>
      <c r="BB1541" s="513"/>
      <c r="BC1541" s="513"/>
      <c r="BD1541" s="513"/>
      <c r="BE1541" s="513"/>
      <c r="BF1541" s="513"/>
      <c r="BG1541" s="513"/>
      <c r="BH1541" s="513"/>
      <c r="BI1541" s="513"/>
      <c r="BJ1541" s="513"/>
      <c r="BK1541" s="513"/>
      <c r="BL1541" s="513"/>
      <c r="BM1541" s="513"/>
      <c r="BN1541" s="513"/>
      <c r="BO1541" s="513"/>
      <c r="BP1541" s="513"/>
      <c r="BQ1541" s="513"/>
      <c r="BR1541" s="513"/>
      <c r="BS1541" s="513"/>
      <c r="BT1541" s="513"/>
      <c r="BU1541" s="513"/>
      <c r="BV1541" s="513"/>
      <c r="BW1541" s="513"/>
      <c r="BX1541" s="513"/>
      <c r="BY1541" s="513"/>
      <c r="BZ1541" s="513"/>
      <c r="CA1541" s="513"/>
      <c r="CB1541" s="513"/>
      <c r="CC1541" s="1972"/>
      <c r="CD1541" s="1499"/>
      <c r="CE1541" s="1500"/>
      <c r="CF1541" s="1501"/>
      <c r="CG1541" s="1500"/>
      <c r="CH1541" s="1500"/>
      <c r="CI1541" s="1500"/>
      <c r="CJ1541" s="1976"/>
      <c r="CK1541" s="1519"/>
      <c r="CL1541" s="1509"/>
    </row>
    <row r="1542" spans="1:90" s="514" customFormat="1">
      <c r="A1542" s="511"/>
      <c r="B1542" s="512"/>
      <c r="C1542" s="1493"/>
      <c r="D1542" s="1493"/>
      <c r="E1542" s="1493"/>
      <c r="F1542" s="1493"/>
      <c r="G1542" s="1493"/>
      <c r="H1542" s="1530"/>
      <c r="I1542" s="1972"/>
      <c r="J1542" s="1542"/>
      <c r="K1542" s="513"/>
      <c r="L1542" s="513"/>
      <c r="M1542" s="513"/>
      <c r="N1542" s="513"/>
      <c r="O1542" s="513"/>
      <c r="P1542" s="513"/>
      <c r="Q1542" s="513"/>
      <c r="R1542" s="513"/>
      <c r="S1542" s="513"/>
      <c r="T1542" s="513"/>
      <c r="U1542" s="513"/>
      <c r="V1542" s="513"/>
      <c r="W1542" s="513"/>
      <c r="X1542" s="513"/>
      <c r="Y1542" s="513"/>
      <c r="Z1542" s="513"/>
      <c r="AA1542" s="513"/>
      <c r="AB1542" s="513"/>
      <c r="AC1542" s="513"/>
      <c r="AD1542" s="513"/>
      <c r="AE1542" s="513"/>
      <c r="AF1542" s="513"/>
      <c r="AG1542" s="513"/>
      <c r="AH1542" s="513"/>
      <c r="AI1542" s="513"/>
      <c r="AJ1542" s="513"/>
      <c r="AK1542" s="513"/>
      <c r="AL1542" s="513"/>
      <c r="AM1542" s="513"/>
      <c r="AN1542" s="513"/>
      <c r="AO1542" s="513"/>
      <c r="AP1542" s="513"/>
      <c r="AQ1542" s="513"/>
      <c r="AR1542" s="513"/>
      <c r="AS1542" s="513"/>
      <c r="AT1542" s="513"/>
      <c r="AU1542" s="513"/>
      <c r="AV1542" s="513"/>
      <c r="AW1542" s="513"/>
      <c r="AX1542" s="513"/>
      <c r="AY1542" s="513"/>
      <c r="AZ1542" s="513"/>
      <c r="BA1542" s="513"/>
      <c r="BB1542" s="513"/>
      <c r="BC1542" s="513"/>
      <c r="BD1542" s="513"/>
      <c r="BE1542" s="513"/>
      <c r="BF1542" s="513"/>
      <c r="BG1542" s="513"/>
      <c r="BH1542" s="513"/>
      <c r="BI1542" s="513"/>
      <c r="BJ1542" s="513"/>
      <c r="BK1542" s="513"/>
      <c r="BL1542" s="513"/>
      <c r="BM1542" s="513"/>
      <c r="BN1542" s="513"/>
      <c r="BO1542" s="513"/>
      <c r="BP1542" s="513"/>
      <c r="BQ1542" s="513"/>
      <c r="BR1542" s="513"/>
      <c r="BS1542" s="513"/>
      <c r="BT1542" s="513"/>
      <c r="BU1542" s="513"/>
      <c r="BV1542" s="513"/>
      <c r="BW1542" s="513"/>
      <c r="BX1542" s="513"/>
      <c r="BY1542" s="513"/>
      <c r="BZ1542" s="513"/>
      <c r="CA1542" s="513"/>
      <c r="CB1542" s="513"/>
      <c r="CC1542" s="1972"/>
      <c r="CD1542" s="1499"/>
      <c r="CE1542" s="1500"/>
      <c r="CF1542" s="1501"/>
      <c r="CG1542" s="1500"/>
      <c r="CH1542" s="1500"/>
      <c r="CI1542" s="1500"/>
      <c r="CJ1542" s="1976"/>
      <c r="CK1542" s="1519"/>
      <c r="CL1542" s="1509"/>
    </row>
    <row r="1543" spans="1:90" s="514" customFormat="1">
      <c r="A1543" s="511"/>
      <c r="B1543" s="512"/>
      <c r="C1543" s="1493"/>
      <c r="D1543" s="1493"/>
      <c r="E1543" s="1493"/>
      <c r="F1543" s="1493"/>
      <c r="G1543" s="1493"/>
      <c r="H1543" s="1530"/>
      <c r="I1543" s="1972"/>
      <c r="J1543" s="1542"/>
      <c r="K1543" s="513"/>
      <c r="L1543" s="513"/>
      <c r="M1543" s="513"/>
      <c r="N1543" s="513"/>
      <c r="O1543" s="513"/>
      <c r="P1543" s="513"/>
      <c r="Q1543" s="513"/>
      <c r="R1543" s="513"/>
      <c r="S1543" s="513"/>
      <c r="T1543" s="513"/>
      <c r="U1543" s="513"/>
      <c r="V1543" s="513"/>
      <c r="W1543" s="513"/>
      <c r="X1543" s="513"/>
      <c r="Y1543" s="513"/>
      <c r="Z1543" s="513"/>
      <c r="AA1543" s="513"/>
      <c r="AB1543" s="513"/>
      <c r="AC1543" s="513"/>
      <c r="AD1543" s="513"/>
      <c r="AE1543" s="513"/>
      <c r="AF1543" s="513"/>
      <c r="AG1543" s="513"/>
      <c r="AH1543" s="513"/>
      <c r="AI1543" s="513"/>
      <c r="AJ1543" s="513"/>
      <c r="AK1543" s="513"/>
      <c r="AL1543" s="513"/>
      <c r="AM1543" s="513"/>
      <c r="AN1543" s="513"/>
      <c r="AO1543" s="513"/>
      <c r="AP1543" s="513"/>
      <c r="AQ1543" s="513"/>
      <c r="AR1543" s="513"/>
      <c r="AS1543" s="513"/>
      <c r="AT1543" s="513"/>
      <c r="AU1543" s="513"/>
      <c r="AV1543" s="513"/>
      <c r="AW1543" s="513"/>
      <c r="AX1543" s="513"/>
      <c r="AY1543" s="513"/>
      <c r="AZ1543" s="513"/>
      <c r="BA1543" s="513"/>
      <c r="BB1543" s="513"/>
      <c r="BC1543" s="513"/>
      <c r="BD1543" s="513"/>
      <c r="BE1543" s="513"/>
      <c r="BF1543" s="513"/>
      <c r="BG1543" s="513"/>
      <c r="BH1543" s="513"/>
      <c r="BI1543" s="513"/>
      <c r="BJ1543" s="513"/>
      <c r="BK1543" s="513"/>
      <c r="BL1543" s="513"/>
      <c r="BM1543" s="513"/>
      <c r="BN1543" s="513"/>
      <c r="BO1543" s="513"/>
      <c r="BP1543" s="513"/>
      <c r="BQ1543" s="513"/>
      <c r="BR1543" s="513"/>
      <c r="BS1543" s="513"/>
      <c r="BT1543" s="513"/>
      <c r="BU1543" s="513"/>
      <c r="BV1543" s="513"/>
      <c r="BW1543" s="513"/>
      <c r="BX1543" s="513"/>
      <c r="BY1543" s="513"/>
      <c r="BZ1543" s="513"/>
      <c r="CA1543" s="513"/>
      <c r="CB1543" s="513"/>
      <c r="CC1543" s="1972"/>
      <c r="CD1543" s="1499"/>
      <c r="CE1543" s="1500"/>
      <c r="CF1543" s="1501"/>
      <c r="CG1543" s="1500"/>
      <c r="CH1543" s="1500"/>
      <c r="CI1543" s="1500"/>
      <c r="CJ1543" s="1976"/>
      <c r="CK1543" s="1519"/>
      <c r="CL1543" s="1509"/>
    </row>
    <row r="1544" spans="1:90" s="514" customFormat="1">
      <c r="A1544" s="511"/>
      <c r="B1544" s="512"/>
      <c r="C1544" s="1493"/>
      <c r="D1544" s="1493"/>
      <c r="E1544" s="1493"/>
      <c r="F1544" s="1493"/>
      <c r="G1544" s="1493"/>
      <c r="H1544" s="1530"/>
      <c r="I1544" s="1972"/>
      <c r="J1544" s="1542"/>
      <c r="K1544" s="513"/>
      <c r="L1544" s="513"/>
      <c r="M1544" s="513"/>
      <c r="N1544" s="513"/>
      <c r="O1544" s="513"/>
      <c r="P1544" s="513"/>
      <c r="Q1544" s="513"/>
      <c r="R1544" s="513"/>
      <c r="S1544" s="513"/>
      <c r="T1544" s="513"/>
      <c r="U1544" s="513"/>
      <c r="V1544" s="513"/>
      <c r="W1544" s="513"/>
      <c r="X1544" s="513"/>
      <c r="Y1544" s="513"/>
      <c r="Z1544" s="513"/>
      <c r="AA1544" s="513"/>
      <c r="AB1544" s="513"/>
      <c r="AC1544" s="513"/>
      <c r="AD1544" s="513"/>
      <c r="AE1544" s="513"/>
      <c r="AF1544" s="513"/>
      <c r="AG1544" s="513"/>
      <c r="AH1544" s="513"/>
      <c r="AI1544" s="513"/>
      <c r="AJ1544" s="513"/>
      <c r="AK1544" s="513"/>
      <c r="AL1544" s="513"/>
      <c r="AM1544" s="513"/>
      <c r="AN1544" s="513"/>
      <c r="AO1544" s="513"/>
      <c r="AP1544" s="513"/>
      <c r="AQ1544" s="513"/>
      <c r="AR1544" s="513"/>
      <c r="AS1544" s="513"/>
      <c r="AT1544" s="513"/>
      <c r="AU1544" s="513"/>
      <c r="AV1544" s="513"/>
      <c r="AW1544" s="513"/>
      <c r="AX1544" s="513"/>
      <c r="AY1544" s="513"/>
      <c r="AZ1544" s="513"/>
      <c r="BA1544" s="513"/>
      <c r="BB1544" s="513"/>
      <c r="BC1544" s="513"/>
      <c r="BD1544" s="513"/>
      <c r="BE1544" s="513"/>
      <c r="BF1544" s="513"/>
      <c r="BG1544" s="513"/>
      <c r="BH1544" s="513"/>
      <c r="BI1544" s="513"/>
      <c r="BJ1544" s="513"/>
      <c r="BK1544" s="513"/>
      <c r="BL1544" s="513"/>
      <c r="BM1544" s="513"/>
      <c r="BN1544" s="513"/>
      <c r="BO1544" s="513"/>
      <c r="BP1544" s="513"/>
      <c r="BQ1544" s="513"/>
      <c r="BR1544" s="513"/>
      <c r="BS1544" s="513"/>
      <c r="BT1544" s="513"/>
      <c r="BU1544" s="513"/>
      <c r="BV1544" s="513"/>
      <c r="BW1544" s="513"/>
      <c r="BX1544" s="513"/>
      <c r="BY1544" s="513"/>
      <c r="BZ1544" s="513"/>
      <c r="CA1544" s="513"/>
      <c r="CB1544" s="513"/>
      <c r="CC1544" s="1972"/>
      <c r="CD1544" s="1499"/>
      <c r="CE1544" s="1500"/>
      <c r="CF1544" s="1501"/>
      <c r="CG1544" s="1500"/>
      <c r="CH1544" s="1500"/>
      <c r="CI1544" s="1500"/>
      <c r="CJ1544" s="1976"/>
      <c r="CK1544" s="1519"/>
      <c r="CL1544" s="1509"/>
    </row>
    <row r="1545" spans="1:90" s="514" customFormat="1">
      <c r="A1545" s="511"/>
      <c r="B1545" s="512"/>
      <c r="C1545" s="1493"/>
      <c r="D1545" s="1493"/>
      <c r="E1545" s="1493"/>
      <c r="F1545" s="1493"/>
      <c r="G1545" s="1493"/>
      <c r="H1545" s="1530"/>
      <c r="I1545" s="1972"/>
      <c r="J1545" s="1542"/>
      <c r="K1545" s="513"/>
      <c r="L1545" s="513"/>
      <c r="M1545" s="513"/>
      <c r="N1545" s="513"/>
      <c r="O1545" s="513"/>
      <c r="P1545" s="513"/>
      <c r="Q1545" s="513"/>
      <c r="R1545" s="513"/>
      <c r="S1545" s="513"/>
      <c r="T1545" s="513"/>
      <c r="U1545" s="513"/>
      <c r="V1545" s="513"/>
      <c r="W1545" s="513"/>
      <c r="X1545" s="513"/>
      <c r="Y1545" s="513"/>
      <c r="Z1545" s="513"/>
      <c r="AA1545" s="513"/>
      <c r="AB1545" s="513"/>
      <c r="AC1545" s="513"/>
      <c r="AD1545" s="513"/>
      <c r="AE1545" s="513"/>
      <c r="AF1545" s="513"/>
      <c r="AG1545" s="513"/>
      <c r="AH1545" s="513"/>
      <c r="AI1545" s="513"/>
      <c r="AJ1545" s="513"/>
      <c r="AK1545" s="513"/>
      <c r="AL1545" s="513"/>
      <c r="AM1545" s="513"/>
      <c r="AN1545" s="513"/>
      <c r="AO1545" s="513"/>
      <c r="AP1545" s="513"/>
      <c r="AQ1545" s="513"/>
      <c r="AR1545" s="513"/>
      <c r="AS1545" s="513"/>
      <c r="AT1545" s="513"/>
      <c r="AU1545" s="513"/>
      <c r="AV1545" s="513"/>
      <c r="AW1545" s="513"/>
      <c r="AX1545" s="513"/>
      <c r="AY1545" s="513"/>
      <c r="AZ1545" s="513"/>
      <c r="BA1545" s="513"/>
      <c r="BB1545" s="513"/>
      <c r="BC1545" s="513"/>
      <c r="BD1545" s="513"/>
      <c r="BE1545" s="513"/>
      <c r="BF1545" s="513"/>
      <c r="BG1545" s="513"/>
      <c r="BH1545" s="513"/>
      <c r="BI1545" s="513"/>
      <c r="BJ1545" s="513"/>
      <c r="BK1545" s="513"/>
      <c r="BL1545" s="513"/>
      <c r="BM1545" s="513"/>
      <c r="BN1545" s="513"/>
      <c r="BO1545" s="513"/>
      <c r="BP1545" s="513"/>
      <c r="BQ1545" s="513"/>
      <c r="BR1545" s="513"/>
      <c r="BS1545" s="513"/>
      <c r="BT1545" s="513"/>
      <c r="BU1545" s="513"/>
      <c r="BV1545" s="513"/>
      <c r="BW1545" s="513"/>
      <c r="BX1545" s="513"/>
      <c r="BY1545" s="513"/>
      <c r="BZ1545" s="513"/>
      <c r="CA1545" s="513"/>
      <c r="CB1545" s="513"/>
      <c r="CC1545" s="1972"/>
      <c r="CD1545" s="1499"/>
      <c r="CE1545" s="1500"/>
      <c r="CF1545" s="1501"/>
      <c r="CG1545" s="1500"/>
      <c r="CH1545" s="1500"/>
      <c r="CI1545" s="1500"/>
      <c r="CJ1545" s="1976"/>
      <c r="CK1545" s="1519"/>
      <c r="CL1545" s="1509"/>
    </row>
    <row r="1546" spans="1:90" s="514" customFormat="1">
      <c r="A1546" s="511"/>
      <c r="B1546" s="512"/>
      <c r="C1546" s="1493"/>
      <c r="D1546" s="1493"/>
      <c r="E1546" s="1493"/>
      <c r="F1546" s="1493"/>
      <c r="G1546" s="1493"/>
      <c r="H1546" s="1530"/>
      <c r="I1546" s="1972"/>
      <c r="J1546" s="1542"/>
      <c r="K1546" s="513"/>
      <c r="L1546" s="513"/>
      <c r="M1546" s="513"/>
      <c r="N1546" s="513"/>
      <c r="O1546" s="513"/>
      <c r="P1546" s="513"/>
      <c r="Q1546" s="513"/>
      <c r="R1546" s="513"/>
      <c r="S1546" s="513"/>
      <c r="T1546" s="513"/>
      <c r="U1546" s="513"/>
      <c r="V1546" s="513"/>
      <c r="W1546" s="513"/>
      <c r="X1546" s="513"/>
      <c r="Y1546" s="513"/>
      <c r="Z1546" s="513"/>
      <c r="AA1546" s="513"/>
      <c r="AB1546" s="513"/>
      <c r="AC1546" s="513"/>
      <c r="AD1546" s="513"/>
      <c r="AE1546" s="513"/>
      <c r="AF1546" s="513"/>
      <c r="AG1546" s="513"/>
      <c r="AH1546" s="513"/>
      <c r="AI1546" s="513"/>
      <c r="AJ1546" s="513"/>
      <c r="AK1546" s="513"/>
      <c r="AL1546" s="513"/>
      <c r="AM1546" s="513"/>
      <c r="AN1546" s="513"/>
      <c r="AO1546" s="513"/>
      <c r="AP1546" s="513"/>
      <c r="AQ1546" s="513"/>
      <c r="AR1546" s="513"/>
      <c r="AS1546" s="513"/>
      <c r="AT1546" s="513"/>
      <c r="AU1546" s="513"/>
      <c r="AV1546" s="513"/>
      <c r="AW1546" s="513"/>
      <c r="AX1546" s="513"/>
      <c r="AY1546" s="513"/>
      <c r="AZ1546" s="513"/>
      <c r="BA1546" s="513"/>
      <c r="BB1546" s="513"/>
      <c r="BC1546" s="513"/>
      <c r="BD1546" s="513"/>
      <c r="BE1546" s="513"/>
      <c r="BF1546" s="513"/>
      <c r="BG1546" s="513"/>
      <c r="BH1546" s="513"/>
      <c r="BI1546" s="513"/>
      <c r="BJ1546" s="513"/>
      <c r="BK1546" s="513"/>
      <c r="BL1546" s="513"/>
      <c r="BM1546" s="513"/>
      <c r="BN1546" s="513"/>
      <c r="BO1546" s="513"/>
      <c r="BP1546" s="513"/>
      <c r="BQ1546" s="513"/>
      <c r="BR1546" s="513"/>
      <c r="BS1546" s="513"/>
      <c r="BT1546" s="513"/>
      <c r="BU1546" s="513"/>
      <c r="BV1546" s="513"/>
      <c r="BW1546" s="513"/>
      <c r="BX1546" s="513"/>
      <c r="BY1546" s="513"/>
      <c r="BZ1546" s="513"/>
      <c r="CA1546" s="513"/>
      <c r="CB1546" s="513"/>
      <c r="CC1546" s="1972"/>
      <c r="CD1546" s="1499"/>
      <c r="CE1546" s="1500"/>
      <c r="CF1546" s="1501"/>
      <c r="CG1546" s="1500"/>
      <c r="CH1546" s="1500"/>
      <c r="CI1546" s="1500"/>
      <c r="CJ1546" s="1976"/>
      <c r="CK1546" s="1519"/>
      <c r="CL1546" s="1509"/>
    </row>
    <row r="1547" spans="1:90" s="514" customFormat="1">
      <c r="A1547" s="511"/>
      <c r="B1547" s="512"/>
      <c r="C1547" s="1493"/>
      <c r="D1547" s="1493"/>
      <c r="E1547" s="1493"/>
      <c r="F1547" s="1493"/>
      <c r="G1547" s="1493"/>
      <c r="H1547" s="1530"/>
      <c r="I1547" s="1972"/>
      <c r="J1547" s="1542"/>
      <c r="K1547" s="513"/>
      <c r="L1547" s="513"/>
      <c r="M1547" s="513"/>
      <c r="N1547" s="513"/>
      <c r="O1547" s="513"/>
      <c r="P1547" s="513"/>
      <c r="Q1547" s="513"/>
      <c r="R1547" s="513"/>
      <c r="S1547" s="513"/>
      <c r="T1547" s="513"/>
      <c r="U1547" s="513"/>
      <c r="V1547" s="513"/>
      <c r="W1547" s="513"/>
      <c r="X1547" s="513"/>
      <c r="Y1547" s="513"/>
      <c r="Z1547" s="513"/>
      <c r="AA1547" s="513"/>
      <c r="AB1547" s="513"/>
      <c r="AC1547" s="513"/>
      <c r="AD1547" s="513"/>
      <c r="AE1547" s="513"/>
      <c r="AF1547" s="513"/>
      <c r="AG1547" s="513"/>
      <c r="AH1547" s="513"/>
      <c r="AI1547" s="513"/>
      <c r="AJ1547" s="513"/>
      <c r="AK1547" s="513"/>
      <c r="AL1547" s="513"/>
      <c r="AM1547" s="513"/>
      <c r="AN1547" s="513"/>
      <c r="AO1547" s="513"/>
      <c r="AP1547" s="513"/>
      <c r="AQ1547" s="513"/>
      <c r="AR1547" s="513"/>
      <c r="AS1547" s="513"/>
      <c r="AT1547" s="513"/>
      <c r="AU1547" s="513"/>
      <c r="AV1547" s="513"/>
      <c r="AW1547" s="513"/>
      <c r="AX1547" s="513"/>
      <c r="AY1547" s="513"/>
      <c r="AZ1547" s="513"/>
      <c r="BA1547" s="513"/>
      <c r="BB1547" s="513"/>
      <c r="BC1547" s="513"/>
      <c r="BD1547" s="513"/>
      <c r="BE1547" s="513"/>
      <c r="BF1547" s="513"/>
      <c r="BG1547" s="513"/>
      <c r="BH1547" s="513"/>
      <c r="BI1547" s="513"/>
      <c r="BJ1547" s="513"/>
      <c r="BK1547" s="513"/>
      <c r="BL1547" s="513"/>
      <c r="BM1547" s="513"/>
      <c r="BN1547" s="513"/>
      <c r="BO1547" s="513"/>
      <c r="BP1547" s="513"/>
      <c r="BQ1547" s="513"/>
      <c r="BR1547" s="513"/>
      <c r="BS1547" s="513"/>
      <c r="BT1547" s="513"/>
      <c r="BU1547" s="513"/>
      <c r="BV1547" s="513"/>
      <c r="BW1547" s="513"/>
      <c r="BX1547" s="513"/>
      <c r="BY1547" s="513"/>
      <c r="BZ1547" s="513"/>
      <c r="CA1547" s="513"/>
      <c r="CB1547" s="513"/>
      <c r="CC1547" s="1972"/>
      <c r="CD1547" s="1499"/>
      <c r="CE1547" s="1500"/>
      <c r="CF1547" s="1501"/>
      <c r="CG1547" s="1500"/>
      <c r="CH1547" s="1500"/>
      <c r="CI1547" s="1500"/>
      <c r="CJ1547" s="1976"/>
      <c r="CK1547" s="1519"/>
      <c r="CL1547" s="1509"/>
    </row>
    <row r="1548" spans="1:90" s="514" customFormat="1">
      <c r="A1548" s="511"/>
      <c r="B1548" s="512"/>
      <c r="C1548" s="1493"/>
      <c r="D1548" s="1493"/>
      <c r="E1548" s="1493"/>
      <c r="F1548" s="1493"/>
      <c r="G1548" s="1493"/>
      <c r="H1548" s="1530"/>
      <c r="I1548" s="1972"/>
      <c r="J1548" s="1542"/>
      <c r="K1548" s="513"/>
      <c r="L1548" s="513"/>
      <c r="M1548" s="513"/>
      <c r="N1548" s="513"/>
      <c r="O1548" s="513"/>
      <c r="P1548" s="513"/>
      <c r="Q1548" s="513"/>
      <c r="R1548" s="513"/>
      <c r="S1548" s="513"/>
      <c r="T1548" s="513"/>
      <c r="U1548" s="513"/>
      <c r="V1548" s="513"/>
      <c r="W1548" s="513"/>
      <c r="X1548" s="513"/>
      <c r="Y1548" s="513"/>
      <c r="Z1548" s="513"/>
      <c r="AA1548" s="513"/>
      <c r="AB1548" s="513"/>
      <c r="AC1548" s="513"/>
      <c r="AD1548" s="513"/>
      <c r="AE1548" s="513"/>
      <c r="AF1548" s="513"/>
      <c r="AG1548" s="513"/>
      <c r="AH1548" s="513"/>
      <c r="AI1548" s="513"/>
      <c r="AJ1548" s="513"/>
      <c r="AK1548" s="513"/>
      <c r="AL1548" s="513"/>
      <c r="AM1548" s="513"/>
      <c r="AN1548" s="513"/>
      <c r="AO1548" s="513"/>
      <c r="AP1548" s="513"/>
      <c r="AQ1548" s="513"/>
      <c r="AR1548" s="513"/>
      <c r="AS1548" s="513"/>
      <c r="AT1548" s="513"/>
      <c r="AU1548" s="513"/>
      <c r="AV1548" s="513"/>
      <c r="AW1548" s="513"/>
      <c r="AX1548" s="513"/>
      <c r="AY1548" s="513"/>
      <c r="AZ1548" s="513"/>
      <c r="BA1548" s="513"/>
      <c r="BB1548" s="513"/>
      <c r="BC1548" s="513"/>
      <c r="BD1548" s="513"/>
      <c r="BE1548" s="513"/>
      <c r="BF1548" s="513"/>
      <c r="BG1548" s="513"/>
      <c r="BH1548" s="513"/>
      <c r="BI1548" s="513"/>
      <c r="BJ1548" s="513"/>
      <c r="BK1548" s="513"/>
      <c r="BL1548" s="513"/>
      <c r="BM1548" s="513"/>
      <c r="BN1548" s="513"/>
      <c r="BO1548" s="513"/>
      <c r="BP1548" s="513"/>
      <c r="BQ1548" s="513"/>
      <c r="BR1548" s="513"/>
      <c r="BS1548" s="513"/>
      <c r="BT1548" s="513"/>
      <c r="BU1548" s="513"/>
      <c r="BV1548" s="513"/>
      <c r="BW1548" s="513"/>
      <c r="BX1548" s="513"/>
      <c r="BY1548" s="513"/>
      <c r="BZ1548" s="513"/>
      <c r="CA1548" s="513"/>
      <c r="CB1548" s="513"/>
      <c r="CC1548" s="1972"/>
      <c r="CD1548" s="1499"/>
      <c r="CE1548" s="1500"/>
      <c r="CF1548" s="1501"/>
      <c r="CG1548" s="1500"/>
      <c r="CH1548" s="1500"/>
      <c r="CI1548" s="1500"/>
      <c r="CJ1548" s="1976"/>
      <c r="CK1548" s="1519"/>
      <c r="CL1548" s="1509"/>
    </row>
    <row r="1549" spans="1:90" s="514" customFormat="1">
      <c r="A1549" s="511"/>
      <c r="B1549" s="512"/>
      <c r="C1549" s="1493"/>
      <c r="D1549" s="1493"/>
      <c r="E1549" s="1493"/>
      <c r="F1549" s="1493"/>
      <c r="G1549" s="1493"/>
      <c r="H1549" s="1530"/>
      <c r="I1549" s="1972"/>
      <c r="J1549" s="1542"/>
      <c r="K1549" s="513"/>
      <c r="L1549" s="513"/>
      <c r="M1549" s="513"/>
      <c r="N1549" s="513"/>
      <c r="O1549" s="513"/>
      <c r="P1549" s="513"/>
      <c r="Q1549" s="513"/>
      <c r="R1549" s="513"/>
      <c r="S1549" s="513"/>
      <c r="T1549" s="513"/>
      <c r="U1549" s="513"/>
      <c r="V1549" s="513"/>
      <c r="W1549" s="513"/>
      <c r="X1549" s="513"/>
      <c r="Y1549" s="513"/>
      <c r="Z1549" s="513"/>
      <c r="AA1549" s="513"/>
      <c r="AB1549" s="513"/>
      <c r="AC1549" s="513"/>
      <c r="AD1549" s="513"/>
      <c r="AE1549" s="513"/>
      <c r="AF1549" s="513"/>
      <c r="AG1549" s="513"/>
      <c r="AH1549" s="513"/>
      <c r="AI1549" s="513"/>
      <c r="AJ1549" s="513"/>
      <c r="AK1549" s="513"/>
      <c r="AL1549" s="513"/>
      <c r="AM1549" s="513"/>
      <c r="AN1549" s="513"/>
      <c r="AO1549" s="513"/>
      <c r="AP1549" s="513"/>
      <c r="AQ1549" s="513"/>
      <c r="AR1549" s="513"/>
      <c r="AS1549" s="513"/>
      <c r="AT1549" s="513"/>
      <c r="AU1549" s="513"/>
      <c r="AV1549" s="513"/>
      <c r="AW1549" s="513"/>
      <c r="AX1549" s="513"/>
      <c r="AY1549" s="513"/>
      <c r="AZ1549" s="513"/>
      <c r="BA1549" s="513"/>
      <c r="BB1549" s="513"/>
      <c r="BC1549" s="513"/>
      <c r="BD1549" s="513"/>
      <c r="BE1549" s="513"/>
      <c r="BF1549" s="513"/>
      <c r="BG1549" s="513"/>
      <c r="BH1549" s="513"/>
      <c r="BI1549" s="513"/>
      <c r="BJ1549" s="513"/>
      <c r="BK1549" s="513"/>
      <c r="BL1549" s="513"/>
      <c r="BM1549" s="513"/>
      <c r="BN1549" s="513"/>
      <c r="BO1549" s="513"/>
      <c r="BP1549" s="513"/>
      <c r="BQ1549" s="513"/>
      <c r="BR1549" s="513"/>
      <c r="BS1549" s="513"/>
      <c r="BT1549" s="513"/>
      <c r="BU1549" s="513"/>
      <c r="BV1549" s="513"/>
      <c r="BW1549" s="513"/>
      <c r="BX1549" s="513"/>
      <c r="BY1549" s="513"/>
      <c r="BZ1549" s="513"/>
      <c r="CA1549" s="513"/>
      <c r="CB1549" s="513"/>
      <c r="CC1549" s="1972"/>
      <c r="CD1549" s="1499"/>
      <c r="CE1549" s="1500"/>
      <c r="CF1549" s="1501"/>
      <c r="CG1549" s="1500"/>
      <c r="CH1549" s="1500"/>
      <c r="CI1549" s="1500"/>
      <c r="CJ1549" s="1976"/>
      <c r="CK1549" s="1519"/>
      <c r="CL1549" s="1509"/>
    </row>
    <row r="1550" spans="1:90" s="514" customFormat="1">
      <c r="A1550" s="511"/>
      <c r="B1550" s="512"/>
      <c r="C1550" s="1493"/>
      <c r="D1550" s="1493"/>
      <c r="E1550" s="1493"/>
      <c r="F1550" s="1493"/>
      <c r="G1550" s="1493"/>
      <c r="H1550" s="1530"/>
      <c r="I1550" s="1972"/>
      <c r="J1550" s="1542"/>
      <c r="K1550" s="513"/>
      <c r="L1550" s="513"/>
      <c r="M1550" s="513"/>
      <c r="N1550" s="513"/>
      <c r="O1550" s="513"/>
      <c r="P1550" s="513"/>
      <c r="Q1550" s="513"/>
      <c r="R1550" s="513"/>
      <c r="S1550" s="513"/>
      <c r="T1550" s="513"/>
      <c r="U1550" s="513"/>
      <c r="V1550" s="513"/>
      <c r="W1550" s="513"/>
      <c r="X1550" s="513"/>
      <c r="Y1550" s="513"/>
      <c r="Z1550" s="513"/>
      <c r="AA1550" s="513"/>
      <c r="AB1550" s="513"/>
      <c r="AC1550" s="513"/>
      <c r="AD1550" s="513"/>
      <c r="AE1550" s="513"/>
      <c r="AF1550" s="513"/>
      <c r="AG1550" s="513"/>
      <c r="AH1550" s="513"/>
      <c r="AI1550" s="513"/>
      <c r="AJ1550" s="513"/>
      <c r="AK1550" s="513"/>
      <c r="AL1550" s="513"/>
      <c r="AM1550" s="513"/>
      <c r="AN1550" s="513"/>
      <c r="AO1550" s="513"/>
      <c r="AP1550" s="513"/>
      <c r="AQ1550" s="513"/>
      <c r="AR1550" s="513"/>
      <c r="AS1550" s="513"/>
      <c r="AT1550" s="513"/>
      <c r="AU1550" s="513"/>
      <c r="AV1550" s="513"/>
      <c r="AW1550" s="513"/>
      <c r="AX1550" s="513"/>
      <c r="AY1550" s="513"/>
      <c r="AZ1550" s="513"/>
      <c r="BA1550" s="513"/>
      <c r="BB1550" s="513"/>
      <c r="BC1550" s="513"/>
      <c r="BD1550" s="513"/>
      <c r="BE1550" s="513"/>
      <c r="BF1550" s="513"/>
      <c r="BG1550" s="513"/>
      <c r="BH1550" s="513"/>
      <c r="BI1550" s="513"/>
      <c r="BJ1550" s="513"/>
      <c r="BK1550" s="513"/>
      <c r="BL1550" s="513"/>
      <c r="BM1550" s="513"/>
      <c r="BN1550" s="513"/>
      <c r="BO1550" s="513"/>
      <c r="BP1550" s="513"/>
      <c r="BQ1550" s="513"/>
      <c r="BR1550" s="513"/>
      <c r="BS1550" s="513"/>
      <c r="BT1550" s="513"/>
      <c r="BU1550" s="513"/>
      <c r="BV1550" s="513"/>
      <c r="BW1550" s="513"/>
      <c r="BX1550" s="513"/>
      <c r="BY1550" s="513"/>
      <c r="BZ1550" s="513"/>
      <c r="CA1550" s="513"/>
      <c r="CB1550" s="513"/>
      <c r="CC1550" s="1972"/>
      <c r="CD1550" s="1499"/>
      <c r="CE1550" s="1500"/>
      <c r="CF1550" s="1501"/>
      <c r="CG1550" s="1500"/>
      <c r="CH1550" s="1500"/>
      <c r="CI1550" s="1500"/>
      <c r="CJ1550" s="1976"/>
      <c r="CK1550" s="1519"/>
      <c r="CL1550" s="1509"/>
    </row>
    <row r="1551" spans="1:90" s="514" customFormat="1">
      <c r="A1551" s="511"/>
      <c r="B1551" s="512"/>
      <c r="C1551" s="1493"/>
      <c r="D1551" s="1493"/>
      <c r="E1551" s="1493"/>
      <c r="F1551" s="1493"/>
      <c r="G1551" s="1493"/>
      <c r="H1551" s="1530"/>
      <c r="I1551" s="1972"/>
      <c r="J1551" s="1542"/>
      <c r="K1551" s="513"/>
      <c r="L1551" s="513"/>
      <c r="M1551" s="513"/>
      <c r="N1551" s="513"/>
      <c r="O1551" s="513"/>
      <c r="P1551" s="513"/>
      <c r="Q1551" s="513"/>
      <c r="R1551" s="513"/>
      <c r="S1551" s="513"/>
      <c r="T1551" s="513"/>
      <c r="U1551" s="513"/>
      <c r="V1551" s="513"/>
      <c r="W1551" s="513"/>
      <c r="X1551" s="513"/>
      <c r="Y1551" s="513"/>
      <c r="Z1551" s="513"/>
      <c r="AA1551" s="513"/>
      <c r="AB1551" s="513"/>
      <c r="AC1551" s="513"/>
      <c r="AD1551" s="513"/>
      <c r="AE1551" s="513"/>
      <c r="AF1551" s="513"/>
      <c r="AG1551" s="513"/>
      <c r="AH1551" s="513"/>
      <c r="AI1551" s="513"/>
      <c r="AJ1551" s="513"/>
      <c r="AK1551" s="513"/>
      <c r="AL1551" s="513"/>
      <c r="AM1551" s="513"/>
      <c r="AN1551" s="513"/>
      <c r="AO1551" s="513"/>
      <c r="AP1551" s="513"/>
      <c r="AQ1551" s="513"/>
      <c r="AR1551" s="513"/>
      <c r="AS1551" s="513"/>
      <c r="AT1551" s="513"/>
      <c r="AU1551" s="513"/>
      <c r="AV1551" s="513"/>
      <c r="AW1551" s="513"/>
      <c r="AX1551" s="513"/>
      <c r="AY1551" s="513"/>
      <c r="AZ1551" s="513"/>
      <c r="BA1551" s="513"/>
      <c r="BB1551" s="513"/>
      <c r="BC1551" s="513"/>
      <c r="BD1551" s="513"/>
      <c r="BE1551" s="513"/>
      <c r="BF1551" s="513"/>
      <c r="BG1551" s="513"/>
      <c r="BH1551" s="513"/>
      <c r="BI1551" s="513"/>
      <c r="BJ1551" s="513"/>
      <c r="BK1551" s="513"/>
      <c r="BL1551" s="513"/>
      <c r="BM1551" s="513"/>
      <c r="BN1551" s="513"/>
      <c r="BO1551" s="513"/>
      <c r="BP1551" s="513"/>
      <c r="BQ1551" s="513"/>
      <c r="BR1551" s="513"/>
      <c r="BS1551" s="513"/>
      <c r="BT1551" s="513"/>
      <c r="BU1551" s="513"/>
      <c r="BV1551" s="513"/>
      <c r="BW1551" s="513"/>
      <c r="BX1551" s="513"/>
      <c r="BY1551" s="513"/>
      <c r="BZ1551" s="513"/>
      <c r="CA1551" s="513"/>
      <c r="CB1551" s="513"/>
      <c r="CC1551" s="1972"/>
      <c r="CD1551" s="1499"/>
      <c r="CE1551" s="1500"/>
      <c r="CF1551" s="1501"/>
      <c r="CG1551" s="1500"/>
      <c r="CH1551" s="1500"/>
      <c r="CI1551" s="1500"/>
      <c r="CJ1551" s="1976"/>
      <c r="CK1551" s="1519"/>
      <c r="CL1551" s="1509"/>
    </row>
    <row r="1552" spans="1:90" s="514" customFormat="1">
      <c r="A1552" s="511"/>
      <c r="B1552" s="512"/>
      <c r="C1552" s="1493"/>
      <c r="D1552" s="1493"/>
      <c r="E1552" s="1493"/>
      <c r="F1552" s="1493"/>
      <c r="G1552" s="1493"/>
      <c r="H1552" s="1530"/>
      <c r="I1552" s="1972"/>
      <c r="J1552" s="1542"/>
      <c r="K1552" s="513"/>
      <c r="L1552" s="513"/>
      <c r="M1552" s="513"/>
      <c r="N1552" s="513"/>
      <c r="O1552" s="513"/>
      <c r="P1552" s="513"/>
      <c r="Q1552" s="513"/>
      <c r="R1552" s="513"/>
      <c r="S1552" s="513"/>
      <c r="T1552" s="513"/>
      <c r="U1552" s="513"/>
      <c r="V1552" s="513"/>
      <c r="W1552" s="513"/>
      <c r="X1552" s="513"/>
      <c r="Y1552" s="513"/>
      <c r="Z1552" s="513"/>
      <c r="AA1552" s="513"/>
      <c r="AB1552" s="513"/>
      <c r="AC1552" s="513"/>
      <c r="AD1552" s="513"/>
      <c r="AE1552" s="513"/>
      <c r="AF1552" s="513"/>
      <c r="AG1552" s="513"/>
      <c r="AH1552" s="513"/>
      <c r="AI1552" s="513"/>
      <c r="AJ1552" s="513"/>
      <c r="AK1552" s="513"/>
      <c r="AL1552" s="513"/>
      <c r="AM1552" s="513"/>
      <c r="AN1552" s="513"/>
      <c r="AO1552" s="513"/>
      <c r="AP1552" s="513"/>
      <c r="AQ1552" s="513"/>
      <c r="AR1552" s="513"/>
      <c r="AS1552" s="513"/>
      <c r="AT1552" s="513"/>
      <c r="AU1552" s="513"/>
      <c r="AV1552" s="513"/>
      <c r="AW1552" s="513"/>
      <c r="AX1552" s="513"/>
      <c r="AY1552" s="513"/>
      <c r="AZ1552" s="513"/>
      <c r="BA1552" s="513"/>
      <c r="BB1552" s="513"/>
      <c r="BC1552" s="513"/>
      <c r="BD1552" s="513"/>
      <c r="BE1552" s="513"/>
      <c r="BF1552" s="513"/>
      <c r="BG1552" s="513"/>
      <c r="BH1552" s="513"/>
      <c r="BI1552" s="513"/>
      <c r="BJ1552" s="513"/>
      <c r="BK1552" s="513"/>
      <c r="BL1552" s="513"/>
      <c r="BM1552" s="513"/>
      <c r="BN1552" s="513"/>
      <c r="BO1552" s="513"/>
      <c r="BP1552" s="513"/>
      <c r="BQ1552" s="513"/>
      <c r="BR1552" s="513"/>
      <c r="BS1552" s="513"/>
      <c r="BT1552" s="513"/>
      <c r="BU1552" s="513"/>
      <c r="BV1552" s="513"/>
      <c r="BW1552" s="513"/>
      <c r="BX1552" s="513"/>
      <c r="BY1552" s="513"/>
      <c r="BZ1552" s="513"/>
      <c r="CA1552" s="513"/>
      <c r="CB1552" s="513"/>
      <c r="CC1552" s="1972"/>
      <c r="CD1552" s="1499"/>
      <c r="CE1552" s="1500"/>
      <c r="CF1552" s="1501"/>
      <c r="CG1552" s="1500"/>
      <c r="CH1552" s="1500"/>
      <c r="CI1552" s="1500"/>
      <c r="CJ1552" s="1976"/>
      <c r="CK1552" s="1519"/>
      <c r="CL1552" s="1509"/>
    </row>
    <row r="1553" spans="1:90" s="514" customFormat="1">
      <c r="A1553" s="511"/>
      <c r="B1553" s="512"/>
      <c r="C1553" s="1493"/>
      <c r="D1553" s="1493"/>
      <c r="E1553" s="1493"/>
      <c r="F1553" s="1493"/>
      <c r="G1553" s="1493"/>
      <c r="H1553" s="1530"/>
      <c r="I1553" s="1972"/>
      <c r="J1553" s="1542"/>
      <c r="K1553" s="513"/>
      <c r="L1553" s="513"/>
      <c r="M1553" s="513"/>
      <c r="N1553" s="513"/>
      <c r="O1553" s="513"/>
      <c r="P1553" s="513"/>
      <c r="Q1553" s="513"/>
      <c r="R1553" s="513"/>
      <c r="S1553" s="513"/>
      <c r="T1553" s="513"/>
      <c r="U1553" s="513"/>
      <c r="V1553" s="513"/>
      <c r="W1553" s="513"/>
      <c r="X1553" s="513"/>
      <c r="Y1553" s="513"/>
      <c r="Z1553" s="513"/>
      <c r="AA1553" s="513"/>
      <c r="AB1553" s="513"/>
      <c r="AC1553" s="513"/>
      <c r="AD1553" s="513"/>
      <c r="AE1553" s="513"/>
      <c r="AF1553" s="513"/>
      <c r="AG1553" s="513"/>
      <c r="AH1553" s="513"/>
      <c r="AI1553" s="513"/>
      <c r="AJ1553" s="513"/>
      <c r="AK1553" s="513"/>
      <c r="AL1553" s="513"/>
      <c r="AM1553" s="513"/>
      <c r="AN1553" s="513"/>
      <c r="AO1553" s="513"/>
      <c r="AP1553" s="513"/>
      <c r="AQ1553" s="513"/>
      <c r="AR1553" s="513"/>
      <c r="AS1553" s="513"/>
      <c r="AT1553" s="513"/>
      <c r="AU1553" s="513"/>
      <c r="AV1553" s="513"/>
      <c r="AW1553" s="513"/>
      <c r="AX1553" s="513"/>
      <c r="AY1553" s="513"/>
      <c r="AZ1553" s="513"/>
      <c r="BA1553" s="513"/>
      <c r="BB1553" s="513"/>
      <c r="BC1553" s="513"/>
      <c r="BD1553" s="513"/>
      <c r="BE1553" s="513"/>
      <c r="BF1553" s="513"/>
      <c r="BG1553" s="513"/>
      <c r="BH1553" s="513"/>
      <c r="BI1553" s="513"/>
      <c r="BJ1553" s="513"/>
      <c r="BK1553" s="513"/>
      <c r="BL1553" s="513"/>
      <c r="BM1553" s="513"/>
      <c r="BN1553" s="513"/>
      <c r="BO1553" s="513"/>
      <c r="BP1553" s="513"/>
      <c r="BQ1553" s="513"/>
      <c r="BR1553" s="513"/>
      <c r="BS1553" s="513"/>
      <c r="BT1553" s="513"/>
      <c r="BU1553" s="513"/>
      <c r="BV1553" s="513"/>
      <c r="BW1553" s="513"/>
      <c r="BX1553" s="513"/>
      <c r="BY1553" s="513"/>
      <c r="BZ1553" s="513"/>
      <c r="CA1553" s="513"/>
      <c r="CB1553" s="513"/>
      <c r="CC1553" s="1972"/>
      <c r="CD1553" s="1499"/>
      <c r="CE1553" s="1500"/>
      <c r="CF1553" s="1501"/>
      <c r="CG1553" s="1500"/>
      <c r="CH1553" s="1500"/>
      <c r="CI1553" s="1500"/>
      <c r="CJ1553" s="1976"/>
      <c r="CK1553" s="1519"/>
      <c r="CL1553" s="1509"/>
    </row>
    <row r="1554" spans="1:90" s="514" customFormat="1">
      <c r="A1554" s="511"/>
      <c r="B1554" s="512"/>
      <c r="C1554" s="1493"/>
      <c r="D1554" s="1493"/>
      <c r="E1554" s="1493"/>
      <c r="F1554" s="1493"/>
      <c r="G1554" s="1493"/>
      <c r="H1554" s="1530"/>
      <c r="I1554" s="1972"/>
      <c r="J1554" s="1542"/>
      <c r="K1554" s="513"/>
      <c r="L1554" s="513"/>
      <c r="M1554" s="513"/>
      <c r="N1554" s="513"/>
      <c r="O1554" s="513"/>
      <c r="P1554" s="513"/>
      <c r="Q1554" s="513"/>
      <c r="R1554" s="513"/>
      <c r="S1554" s="513"/>
      <c r="T1554" s="513"/>
      <c r="U1554" s="513"/>
      <c r="V1554" s="513"/>
      <c r="W1554" s="513"/>
      <c r="X1554" s="513"/>
      <c r="Y1554" s="513"/>
      <c r="Z1554" s="513"/>
      <c r="AA1554" s="513"/>
      <c r="AB1554" s="513"/>
      <c r="AC1554" s="513"/>
      <c r="AD1554" s="513"/>
      <c r="AE1554" s="513"/>
      <c r="AF1554" s="513"/>
      <c r="AG1554" s="513"/>
      <c r="AH1554" s="513"/>
      <c r="AI1554" s="513"/>
      <c r="AJ1554" s="513"/>
      <c r="AK1554" s="513"/>
      <c r="AL1554" s="513"/>
      <c r="AM1554" s="513"/>
      <c r="AN1554" s="513"/>
      <c r="AO1554" s="513"/>
      <c r="AP1554" s="513"/>
      <c r="AQ1554" s="513"/>
      <c r="AR1554" s="513"/>
      <c r="AS1554" s="513"/>
      <c r="AT1554" s="513"/>
      <c r="AU1554" s="513"/>
      <c r="AV1554" s="513"/>
      <c r="AW1554" s="513"/>
      <c r="AX1554" s="513"/>
      <c r="AY1554" s="513"/>
      <c r="AZ1554" s="513"/>
      <c r="BA1554" s="513"/>
      <c r="BB1554" s="513"/>
      <c r="BC1554" s="513"/>
      <c r="BD1554" s="513"/>
      <c r="BE1554" s="513"/>
      <c r="BF1554" s="513"/>
      <c r="BG1554" s="513"/>
      <c r="BH1554" s="513"/>
      <c r="BI1554" s="513"/>
      <c r="BJ1554" s="513"/>
      <c r="BK1554" s="513"/>
      <c r="BL1554" s="513"/>
      <c r="BM1554" s="513"/>
      <c r="BN1554" s="513"/>
      <c r="BO1554" s="513"/>
      <c r="BP1554" s="513"/>
      <c r="BQ1554" s="513"/>
      <c r="BR1554" s="513"/>
      <c r="BS1554" s="513"/>
      <c r="BT1554" s="513"/>
      <c r="BU1554" s="513"/>
      <c r="BV1554" s="513"/>
      <c r="BW1554" s="513"/>
      <c r="BX1554" s="513"/>
      <c r="BY1554" s="513"/>
      <c r="BZ1554" s="513"/>
      <c r="CA1554" s="513"/>
      <c r="CB1554" s="513"/>
      <c r="CC1554" s="1972"/>
      <c r="CD1554" s="1499"/>
      <c r="CE1554" s="1500"/>
      <c r="CF1554" s="1501"/>
      <c r="CG1554" s="1500"/>
      <c r="CH1554" s="1500"/>
      <c r="CI1554" s="1500"/>
      <c r="CJ1554" s="1976"/>
      <c r="CK1554" s="1519"/>
      <c r="CL1554" s="1509"/>
    </row>
    <row r="1555" spans="1:90" s="514" customFormat="1">
      <c r="A1555" s="511"/>
      <c r="B1555" s="512"/>
      <c r="C1555" s="1493"/>
      <c r="D1555" s="1493"/>
      <c r="E1555" s="1493"/>
      <c r="F1555" s="1493"/>
      <c r="G1555" s="1493"/>
      <c r="H1555" s="1530"/>
      <c r="I1555" s="1972"/>
      <c r="J1555" s="1542"/>
      <c r="K1555" s="513"/>
      <c r="L1555" s="513"/>
      <c r="M1555" s="513"/>
      <c r="N1555" s="513"/>
      <c r="O1555" s="513"/>
      <c r="P1555" s="513"/>
      <c r="Q1555" s="513"/>
      <c r="R1555" s="513"/>
      <c r="S1555" s="513"/>
      <c r="T1555" s="513"/>
      <c r="U1555" s="513"/>
      <c r="V1555" s="513"/>
      <c r="W1555" s="513"/>
      <c r="X1555" s="513"/>
      <c r="Y1555" s="513"/>
      <c r="Z1555" s="513"/>
      <c r="AA1555" s="513"/>
      <c r="AB1555" s="513"/>
      <c r="AC1555" s="513"/>
      <c r="AD1555" s="513"/>
      <c r="AE1555" s="513"/>
      <c r="AF1555" s="513"/>
      <c r="AG1555" s="513"/>
      <c r="AH1555" s="513"/>
      <c r="AI1555" s="513"/>
      <c r="AJ1555" s="513"/>
      <c r="AK1555" s="513"/>
      <c r="AL1555" s="513"/>
      <c r="AM1555" s="513"/>
      <c r="AN1555" s="513"/>
      <c r="AO1555" s="513"/>
      <c r="AP1555" s="513"/>
      <c r="AQ1555" s="513"/>
      <c r="AR1555" s="513"/>
      <c r="AS1555" s="513"/>
      <c r="AT1555" s="513"/>
      <c r="AU1555" s="513"/>
      <c r="AV1555" s="513"/>
      <c r="AW1555" s="513"/>
      <c r="AX1555" s="513"/>
      <c r="AY1555" s="513"/>
      <c r="AZ1555" s="513"/>
      <c r="BA1555" s="513"/>
      <c r="BB1555" s="513"/>
      <c r="BC1555" s="513"/>
      <c r="BD1555" s="513"/>
      <c r="BE1555" s="513"/>
      <c r="BF1555" s="513"/>
      <c r="BG1555" s="513"/>
      <c r="BH1555" s="513"/>
      <c r="BI1555" s="513"/>
      <c r="BJ1555" s="513"/>
      <c r="BK1555" s="513"/>
      <c r="BL1555" s="513"/>
      <c r="BM1555" s="513"/>
      <c r="BN1555" s="513"/>
      <c r="BO1555" s="513"/>
      <c r="BP1555" s="513"/>
      <c r="BQ1555" s="513"/>
      <c r="BR1555" s="513"/>
      <c r="BS1555" s="513"/>
      <c r="BT1555" s="513"/>
      <c r="BU1555" s="513"/>
      <c r="BV1555" s="513"/>
      <c r="BW1555" s="513"/>
      <c r="BX1555" s="513"/>
      <c r="BY1555" s="513"/>
      <c r="BZ1555" s="513"/>
      <c r="CA1555" s="513"/>
      <c r="CB1555" s="513"/>
      <c r="CC1555" s="1972"/>
      <c r="CD1555" s="1499"/>
      <c r="CE1555" s="1500"/>
      <c r="CF1555" s="1501"/>
      <c r="CG1555" s="1500"/>
      <c r="CH1555" s="1500"/>
      <c r="CI1555" s="1500"/>
      <c r="CJ1555" s="1976"/>
      <c r="CK1555" s="1519"/>
      <c r="CL1555" s="1509"/>
    </row>
    <row r="1556" spans="1:90" s="514" customFormat="1">
      <c r="A1556" s="511"/>
      <c r="B1556" s="512"/>
      <c r="C1556" s="1493"/>
      <c r="D1556" s="1493"/>
      <c r="E1556" s="1493"/>
      <c r="F1556" s="1493"/>
      <c r="G1556" s="1493"/>
      <c r="H1556" s="1530"/>
      <c r="I1556" s="1972"/>
      <c r="J1556" s="1542"/>
      <c r="K1556" s="513"/>
      <c r="L1556" s="513"/>
      <c r="M1556" s="513"/>
      <c r="N1556" s="513"/>
      <c r="O1556" s="513"/>
      <c r="P1556" s="513"/>
      <c r="Q1556" s="513"/>
      <c r="R1556" s="513"/>
      <c r="S1556" s="513"/>
      <c r="T1556" s="513"/>
      <c r="U1556" s="513"/>
      <c r="V1556" s="513"/>
      <c r="W1556" s="513"/>
      <c r="X1556" s="513"/>
      <c r="Y1556" s="513"/>
      <c r="Z1556" s="513"/>
      <c r="AA1556" s="513"/>
      <c r="AB1556" s="513"/>
      <c r="AC1556" s="513"/>
      <c r="AD1556" s="513"/>
      <c r="AE1556" s="513"/>
      <c r="AF1556" s="513"/>
      <c r="AG1556" s="513"/>
      <c r="AH1556" s="513"/>
      <c r="AI1556" s="513"/>
      <c r="AJ1556" s="513"/>
      <c r="AK1556" s="513"/>
      <c r="AL1556" s="513"/>
      <c r="AM1556" s="513"/>
      <c r="AN1556" s="513"/>
      <c r="AO1556" s="513"/>
      <c r="AP1556" s="513"/>
      <c r="AQ1556" s="513"/>
      <c r="AR1556" s="513"/>
      <c r="AS1556" s="513"/>
      <c r="AT1556" s="513"/>
      <c r="AU1556" s="513"/>
      <c r="AV1556" s="513"/>
      <c r="AW1556" s="513"/>
      <c r="AX1556" s="513"/>
      <c r="AY1556" s="513"/>
      <c r="AZ1556" s="513"/>
      <c r="BA1556" s="513"/>
      <c r="BB1556" s="513"/>
      <c r="BC1556" s="513"/>
      <c r="BD1556" s="513"/>
      <c r="BE1556" s="513"/>
      <c r="BF1556" s="513"/>
      <c r="BG1556" s="513"/>
      <c r="BH1556" s="513"/>
      <c r="BI1556" s="513"/>
      <c r="BJ1556" s="513"/>
      <c r="BK1556" s="513"/>
      <c r="BL1556" s="513"/>
      <c r="BM1556" s="513"/>
      <c r="BN1556" s="513"/>
      <c r="BO1556" s="513"/>
      <c r="BP1556" s="513"/>
      <c r="BQ1556" s="513"/>
      <c r="BR1556" s="513"/>
      <c r="BS1556" s="513"/>
      <c r="BT1556" s="513"/>
      <c r="BU1556" s="513"/>
      <c r="BV1556" s="513"/>
      <c r="BW1556" s="513"/>
      <c r="BX1556" s="513"/>
      <c r="BY1556" s="513"/>
      <c r="BZ1556" s="513"/>
      <c r="CA1556" s="513"/>
      <c r="CB1556" s="513"/>
      <c r="CC1556" s="1972"/>
      <c r="CD1556" s="1499"/>
      <c r="CE1556" s="1500"/>
      <c r="CF1556" s="1501"/>
      <c r="CG1556" s="1500"/>
      <c r="CH1556" s="1500"/>
      <c r="CI1556" s="1500"/>
      <c r="CJ1556" s="1976"/>
      <c r="CK1556" s="1519"/>
      <c r="CL1556" s="1509"/>
    </row>
    <row r="1557" spans="1:90" s="514" customFormat="1">
      <c r="A1557" s="511"/>
      <c r="B1557" s="512"/>
      <c r="C1557" s="1493"/>
      <c r="D1557" s="1493"/>
      <c r="E1557" s="1493"/>
      <c r="F1557" s="1493"/>
      <c r="G1557" s="1493"/>
      <c r="H1557" s="1530"/>
      <c r="I1557" s="1972"/>
      <c r="J1557" s="1542"/>
      <c r="K1557" s="513"/>
      <c r="L1557" s="513"/>
      <c r="M1557" s="513"/>
      <c r="N1557" s="513"/>
      <c r="O1557" s="513"/>
      <c r="P1557" s="513"/>
      <c r="Q1557" s="513"/>
      <c r="R1557" s="513"/>
      <c r="S1557" s="513"/>
      <c r="T1557" s="513"/>
      <c r="U1557" s="513"/>
      <c r="V1557" s="513"/>
      <c r="W1557" s="513"/>
      <c r="X1557" s="513"/>
      <c r="Y1557" s="513"/>
      <c r="Z1557" s="513"/>
      <c r="AA1557" s="513"/>
      <c r="AB1557" s="513"/>
      <c r="AC1557" s="513"/>
      <c r="AD1557" s="513"/>
      <c r="AE1557" s="513"/>
      <c r="AF1557" s="513"/>
      <c r="AG1557" s="513"/>
      <c r="AH1557" s="513"/>
      <c r="AI1557" s="513"/>
      <c r="AJ1557" s="513"/>
      <c r="AK1557" s="513"/>
      <c r="AL1557" s="513"/>
      <c r="AM1557" s="513"/>
      <c r="AN1557" s="513"/>
      <c r="AO1557" s="513"/>
      <c r="AP1557" s="513"/>
      <c r="AQ1557" s="513"/>
      <c r="AR1557" s="513"/>
      <c r="AS1557" s="513"/>
      <c r="AT1557" s="513"/>
      <c r="AU1557" s="513"/>
      <c r="AV1557" s="513"/>
      <c r="AW1557" s="513"/>
      <c r="AX1557" s="513"/>
      <c r="AY1557" s="513"/>
      <c r="AZ1557" s="513"/>
      <c r="BA1557" s="513"/>
      <c r="BB1557" s="513"/>
      <c r="BC1557" s="513"/>
      <c r="BD1557" s="513"/>
      <c r="BE1557" s="513"/>
      <c r="BF1557" s="513"/>
      <c r="BG1557" s="513"/>
      <c r="BH1557" s="513"/>
      <c r="BI1557" s="513"/>
      <c r="BJ1557" s="513"/>
      <c r="BK1557" s="513"/>
      <c r="BL1557" s="513"/>
      <c r="BM1557" s="513"/>
      <c r="BN1557" s="513"/>
      <c r="BO1557" s="513"/>
      <c r="BP1557" s="513"/>
      <c r="BQ1557" s="513"/>
      <c r="BR1557" s="513"/>
      <c r="BS1557" s="513"/>
      <c r="BT1557" s="513"/>
      <c r="BU1557" s="513"/>
      <c r="BV1557" s="513"/>
      <c r="BW1557" s="513"/>
      <c r="BX1557" s="513"/>
      <c r="BY1557" s="513"/>
      <c r="BZ1557" s="513"/>
      <c r="CA1557" s="513"/>
      <c r="CB1557" s="513"/>
      <c r="CC1557" s="1972"/>
      <c r="CD1557" s="1499"/>
      <c r="CE1557" s="1500"/>
      <c r="CF1557" s="1501"/>
      <c r="CG1557" s="1500"/>
      <c r="CH1557" s="1500"/>
      <c r="CI1557" s="1500"/>
      <c r="CJ1557" s="1976"/>
      <c r="CK1557" s="1519"/>
      <c r="CL1557" s="1509"/>
    </row>
    <row r="1558" spans="1:90" s="514" customFormat="1">
      <c r="A1558" s="511"/>
      <c r="B1558" s="512"/>
      <c r="C1558" s="1493"/>
      <c r="D1558" s="1493"/>
      <c r="E1558" s="1493"/>
      <c r="F1558" s="1493"/>
      <c r="G1558" s="1493"/>
      <c r="H1558" s="1530"/>
      <c r="I1558" s="1972"/>
      <c r="J1558" s="1542"/>
      <c r="K1558" s="513"/>
      <c r="L1558" s="513"/>
      <c r="M1558" s="513"/>
      <c r="N1558" s="513"/>
      <c r="O1558" s="513"/>
      <c r="P1558" s="513"/>
      <c r="Q1558" s="513"/>
      <c r="R1558" s="513"/>
      <c r="S1558" s="513"/>
      <c r="T1558" s="513"/>
      <c r="U1558" s="513"/>
      <c r="V1558" s="513"/>
      <c r="W1558" s="513"/>
      <c r="X1558" s="513"/>
      <c r="Y1558" s="513"/>
      <c r="Z1558" s="513"/>
      <c r="AA1558" s="513"/>
      <c r="AB1558" s="513"/>
      <c r="AC1558" s="513"/>
      <c r="AD1558" s="513"/>
      <c r="AE1558" s="513"/>
      <c r="AF1558" s="513"/>
      <c r="AG1558" s="513"/>
      <c r="AH1558" s="513"/>
      <c r="AI1558" s="513"/>
      <c r="AJ1558" s="513"/>
      <c r="AK1558" s="513"/>
      <c r="AL1558" s="513"/>
      <c r="AM1558" s="513"/>
      <c r="AN1558" s="513"/>
      <c r="AO1558" s="513"/>
      <c r="AP1558" s="513"/>
      <c r="AQ1558" s="513"/>
      <c r="AR1558" s="513"/>
      <c r="AS1558" s="513"/>
      <c r="AT1558" s="513"/>
      <c r="AU1558" s="513"/>
      <c r="AV1558" s="513"/>
      <c r="AW1558" s="513"/>
      <c r="AX1558" s="513"/>
      <c r="AY1558" s="513"/>
      <c r="AZ1558" s="513"/>
      <c r="BA1558" s="513"/>
      <c r="BB1558" s="513"/>
      <c r="BC1558" s="513"/>
      <c r="BD1558" s="513"/>
      <c r="BE1558" s="513"/>
      <c r="BF1558" s="513"/>
      <c r="BG1558" s="513"/>
      <c r="BH1558" s="513"/>
      <c r="BI1558" s="513"/>
      <c r="BJ1558" s="513"/>
      <c r="BK1558" s="513"/>
      <c r="BL1558" s="513"/>
      <c r="BM1558" s="513"/>
      <c r="BN1558" s="513"/>
      <c r="BO1558" s="513"/>
      <c r="BP1558" s="513"/>
      <c r="BQ1558" s="513"/>
      <c r="BR1558" s="513"/>
      <c r="BS1558" s="513"/>
      <c r="BT1558" s="513"/>
      <c r="BU1558" s="513"/>
      <c r="BV1558" s="513"/>
      <c r="BW1558" s="513"/>
      <c r="BX1558" s="513"/>
      <c r="BY1558" s="513"/>
      <c r="BZ1558" s="513"/>
      <c r="CA1558" s="513"/>
      <c r="CB1558" s="513"/>
      <c r="CC1558" s="1972"/>
      <c r="CD1558" s="1499"/>
      <c r="CE1558" s="1500"/>
      <c r="CF1558" s="1501"/>
      <c r="CG1558" s="1500"/>
      <c r="CH1558" s="1500"/>
      <c r="CI1558" s="1500"/>
      <c r="CJ1558" s="1976"/>
      <c r="CK1558" s="1519"/>
      <c r="CL1558" s="1509"/>
    </row>
    <row r="1559" spans="1:90" s="514" customFormat="1">
      <c r="A1559" s="511"/>
      <c r="B1559" s="512"/>
      <c r="C1559" s="1493"/>
      <c r="D1559" s="1493"/>
      <c r="E1559" s="1493"/>
      <c r="F1559" s="1493"/>
      <c r="G1559" s="1493"/>
      <c r="H1559" s="1530"/>
      <c r="I1559" s="1972"/>
      <c r="J1559" s="1542"/>
      <c r="K1559" s="513"/>
      <c r="L1559" s="513"/>
      <c r="M1559" s="513"/>
      <c r="N1559" s="513"/>
      <c r="O1559" s="513"/>
      <c r="P1559" s="513"/>
      <c r="Q1559" s="513"/>
      <c r="R1559" s="513"/>
      <c r="S1559" s="513"/>
      <c r="T1559" s="513"/>
      <c r="U1559" s="513"/>
      <c r="V1559" s="513"/>
      <c r="W1559" s="513"/>
      <c r="X1559" s="513"/>
      <c r="Y1559" s="513"/>
      <c r="Z1559" s="513"/>
      <c r="AA1559" s="513"/>
      <c r="AB1559" s="513"/>
      <c r="AC1559" s="513"/>
      <c r="AD1559" s="513"/>
      <c r="AE1559" s="513"/>
      <c r="AF1559" s="513"/>
      <c r="AG1559" s="513"/>
      <c r="AH1559" s="513"/>
      <c r="AI1559" s="513"/>
      <c r="AJ1559" s="513"/>
      <c r="AK1559" s="513"/>
      <c r="AL1559" s="513"/>
      <c r="AM1559" s="513"/>
      <c r="AN1559" s="513"/>
      <c r="AO1559" s="513"/>
      <c r="AP1559" s="513"/>
      <c r="AQ1559" s="513"/>
      <c r="AR1559" s="513"/>
      <c r="AS1559" s="513"/>
      <c r="AT1559" s="513"/>
      <c r="AU1559" s="513"/>
      <c r="AV1559" s="513"/>
      <c r="AW1559" s="513"/>
      <c r="AX1559" s="513"/>
      <c r="AY1559" s="513"/>
      <c r="AZ1559" s="513"/>
      <c r="BA1559" s="513"/>
      <c r="BB1559" s="513"/>
      <c r="BC1559" s="513"/>
      <c r="BD1559" s="513"/>
      <c r="BE1559" s="513"/>
      <c r="BF1559" s="513"/>
      <c r="BG1559" s="513"/>
      <c r="BH1559" s="513"/>
      <c r="BI1559" s="513"/>
      <c r="BJ1559" s="513"/>
      <c r="BK1559" s="513"/>
      <c r="BL1559" s="513"/>
      <c r="BM1559" s="513"/>
      <c r="BN1559" s="513"/>
      <c r="BO1559" s="513"/>
      <c r="BP1559" s="513"/>
      <c r="BQ1559" s="513"/>
      <c r="BR1559" s="513"/>
      <c r="BS1559" s="513"/>
      <c r="BT1559" s="513"/>
      <c r="BU1559" s="513"/>
      <c r="BV1559" s="513"/>
      <c r="BW1559" s="513"/>
      <c r="BX1559" s="513"/>
      <c r="BY1559" s="513"/>
      <c r="BZ1559" s="513"/>
      <c r="CA1559" s="513"/>
      <c r="CB1559" s="513"/>
      <c r="CC1559" s="1972"/>
      <c r="CD1559" s="1499"/>
      <c r="CE1559" s="1500"/>
      <c r="CF1559" s="1501"/>
      <c r="CG1559" s="1500"/>
      <c r="CH1559" s="1500"/>
      <c r="CI1559" s="1500"/>
      <c r="CJ1559" s="1976"/>
      <c r="CK1559" s="1519"/>
      <c r="CL1559" s="1509"/>
    </row>
    <row r="1560" spans="1:90" s="514" customFormat="1">
      <c r="A1560" s="511"/>
      <c r="B1560" s="512"/>
      <c r="C1560" s="1493"/>
      <c r="D1560" s="1493"/>
      <c r="E1560" s="1493"/>
      <c r="F1560" s="1493"/>
      <c r="G1560" s="1493"/>
      <c r="H1560" s="1530"/>
      <c r="I1560" s="1972"/>
      <c r="J1560" s="1542"/>
      <c r="K1560" s="513"/>
      <c r="L1560" s="513"/>
      <c r="M1560" s="513"/>
      <c r="N1560" s="513"/>
      <c r="O1560" s="513"/>
      <c r="P1560" s="513"/>
      <c r="Q1560" s="513"/>
      <c r="R1560" s="513"/>
      <c r="S1560" s="513"/>
      <c r="T1560" s="513"/>
      <c r="U1560" s="513"/>
      <c r="V1560" s="513"/>
      <c r="W1560" s="513"/>
      <c r="X1560" s="513"/>
      <c r="Y1560" s="513"/>
      <c r="Z1560" s="513"/>
      <c r="AA1560" s="513"/>
      <c r="AB1560" s="513"/>
      <c r="AC1560" s="513"/>
      <c r="AD1560" s="513"/>
      <c r="AE1560" s="513"/>
      <c r="AF1560" s="513"/>
      <c r="AG1560" s="513"/>
      <c r="AH1560" s="513"/>
      <c r="AI1560" s="513"/>
      <c r="AJ1560" s="513"/>
      <c r="AK1560" s="513"/>
      <c r="AL1560" s="513"/>
      <c r="AM1560" s="513"/>
      <c r="AN1560" s="513"/>
      <c r="AO1560" s="513"/>
      <c r="AP1560" s="513"/>
      <c r="AQ1560" s="513"/>
      <c r="AR1560" s="513"/>
      <c r="AS1560" s="513"/>
      <c r="AT1560" s="513"/>
      <c r="AU1560" s="513"/>
      <c r="AV1560" s="513"/>
      <c r="AW1560" s="513"/>
      <c r="AX1560" s="513"/>
      <c r="AY1560" s="513"/>
      <c r="AZ1560" s="513"/>
      <c r="BA1560" s="513"/>
      <c r="BB1560" s="513"/>
      <c r="BC1560" s="513"/>
      <c r="BD1560" s="513"/>
      <c r="BE1560" s="513"/>
      <c r="BF1560" s="513"/>
      <c r="BG1560" s="513"/>
      <c r="BH1560" s="513"/>
      <c r="BI1560" s="513"/>
      <c r="BJ1560" s="513"/>
      <c r="BK1560" s="513"/>
      <c r="BL1560" s="513"/>
      <c r="BM1560" s="513"/>
      <c r="BN1560" s="513"/>
      <c r="BO1560" s="513"/>
      <c r="BP1560" s="513"/>
      <c r="BQ1560" s="513"/>
      <c r="BR1560" s="513"/>
      <c r="BS1560" s="513"/>
      <c r="BT1560" s="513"/>
      <c r="BU1560" s="513"/>
      <c r="BV1560" s="513"/>
      <c r="BW1560" s="513"/>
      <c r="BX1560" s="513"/>
      <c r="BY1560" s="513"/>
      <c r="BZ1560" s="513"/>
      <c r="CA1560" s="513"/>
      <c r="CB1560" s="513"/>
      <c r="CC1560" s="1972"/>
      <c r="CD1560" s="1499"/>
      <c r="CE1560" s="1500"/>
      <c r="CF1560" s="1501"/>
      <c r="CG1560" s="1500"/>
      <c r="CH1560" s="1500"/>
      <c r="CI1560" s="1500"/>
      <c r="CJ1560" s="1976"/>
      <c r="CK1560" s="1519"/>
      <c r="CL1560" s="1509"/>
    </row>
    <row r="1561" spans="1:90" s="514" customFormat="1">
      <c r="A1561" s="511"/>
      <c r="B1561" s="512"/>
      <c r="C1561" s="1493"/>
      <c r="D1561" s="1493"/>
      <c r="E1561" s="1493"/>
      <c r="F1561" s="1493"/>
      <c r="G1561" s="1493"/>
      <c r="H1561" s="1530"/>
      <c r="I1561" s="1972"/>
      <c r="J1561" s="1542"/>
      <c r="K1561" s="513"/>
      <c r="L1561" s="513"/>
      <c r="M1561" s="513"/>
      <c r="N1561" s="513"/>
      <c r="O1561" s="513"/>
      <c r="P1561" s="513"/>
      <c r="Q1561" s="513"/>
      <c r="R1561" s="513"/>
      <c r="S1561" s="513"/>
      <c r="T1561" s="513"/>
      <c r="U1561" s="513"/>
      <c r="V1561" s="513"/>
      <c r="W1561" s="513"/>
      <c r="X1561" s="513"/>
      <c r="Y1561" s="513"/>
      <c r="Z1561" s="513"/>
      <c r="AA1561" s="513"/>
      <c r="AB1561" s="513"/>
      <c r="AC1561" s="513"/>
      <c r="AD1561" s="513"/>
      <c r="AE1561" s="513"/>
      <c r="AF1561" s="513"/>
      <c r="AG1561" s="513"/>
      <c r="AH1561" s="513"/>
      <c r="AI1561" s="513"/>
      <c r="AJ1561" s="513"/>
      <c r="AK1561" s="513"/>
      <c r="AL1561" s="513"/>
      <c r="AM1561" s="513"/>
      <c r="AN1561" s="513"/>
      <c r="AO1561" s="513"/>
      <c r="AP1561" s="513"/>
      <c r="AQ1561" s="513"/>
      <c r="AR1561" s="513"/>
      <c r="AS1561" s="513"/>
      <c r="AT1561" s="513"/>
      <c r="AU1561" s="513"/>
      <c r="AV1561" s="513"/>
      <c r="AW1561" s="513"/>
      <c r="AX1561" s="513"/>
      <c r="AY1561" s="513"/>
      <c r="AZ1561" s="513"/>
      <c r="BA1561" s="513"/>
      <c r="BB1561" s="513"/>
      <c r="BC1561" s="513"/>
      <c r="BD1561" s="513"/>
      <c r="BE1561" s="513"/>
      <c r="BF1561" s="513"/>
      <c r="BG1561" s="513"/>
      <c r="BH1561" s="513"/>
      <c r="BI1561" s="513"/>
      <c r="BJ1561" s="513"/>
      <c r="BK1561" s="513"/>
      <c r="BL1561" s="513"/>
      <c r="BM1561" s="513"/>
      <c r="BN1561" s="513"/>
      <c r="BO1561" s="513"/>
      <c r="BP1561" s="513"/>
      <c r="BQ1561" s="513"/>
      <c r="BR1561" s="513"/>
      <c r="BS1561" s="513"/>
      <c r="BT1561" s="513"/>
      <c r="BU1561" s="513"/>
      <c r="BV1561" s="513"/>
      <c r="BW1561" s="513"/>
      <c r="BX1561" s="513"/>
      <c r="BY1561" s="513"/>
      <c r="BZ1561" s="513"/>
      <c r="CA1561" s="513"/>
      <c r="CB1561" s="513"/>
      <c r="CC1561" s="1972"/>
      <c r="CD1561" s="1499"/>
      <c r="CE1561" s="1500"/>
      <c r="CF1561" s="1501"/>
      <c r="CG1561" s="1500"/>
      <c r="CH1561" s="1500"/>
      <c r="CI1561" s="1500"/>
      <c r="CJ1561" s="1976"/>
      <c r="CK1561" s="1519"/>
      <c r="CL1561" s="1509"/>
    </row>
    <row r="1562" spans="1:90" s="514" customFormat="1">
      <c r="A1562" s="511"/>
      <c r="B1562" s="512"/>
      <c r="C1562" s="1493"/>
      <c r="D1562" s="1493"/>
      <c r="E1562" s="1493"/>
      <c r="F1562" s="1493"/>
      <c r="G1562" s="1493"/>
      <c r="H1562" s="1530"/>
      <c r="I1562" s="1972"/>
      <c r="J1562" s="1542"/>
      <c r="K1562" s="513"/>
      <c r="L1562" s="513"/>
      <c r="M1562" s="513"/>
      <c r="N1562" s="513"/>
      <c r="O1562" s="513"/>
      <c r="P1562" s="513"/>
      <c r="Q1562" s="513"/>
      <c r="R1562" s="513"/>
      <c r="S1562" s="513"/>
      <c r="T1562" s="513"/>
      <c r="U1562" s="513"/>
      <c r="V1562" s="513"/>
      <c r="W1562" s="513"/>
      <c r="X1562" s="513"/>
      <c r="Y1562" s="513"/>
      <c r="Z1562" s="513"/>
      <c r="AA1562" s="513"/>
      <c r="AB1562" s="513"/>
      <c r="AC1562" s="513"/>
      <c r="AD1562" s="513"/>
      <c r="AE1562" s="513"/>
      <c r="AF1562" s="513"/>
      <c r="AG1562" s="513"/>
      <c r="AH1562" s="513"/>
      <c r="AI1562" s="513"/>
      <c r="AJ1562" s="513"/>
      <c r="AK1562" s="513"/>
      <c r="AL1562" s="513"/>
      <c r="AM1562" s="513"/>
      <c r="AN1562" s="513"/>
      <c r="AO1562" s="513"/>
      <c r="AP1562" s="513"/>
      <c r="AQ1562" s="513"/>
      <c r="AR1562" s="513"/>
      <c r="AS1562" s="513"/>
      <c r="AT1562" s="513"/>
      <c r="AU1562" s="513"/>
      <c r="AV1562" s="513"/>
      <c r="AW1562" s="513"/>
      <c r="AX1562" s="513"/>
      <c r="AY1562" s="513"/>
      <c r="AZ1562" s="513"/>
      <c r="BA1562" s="513"/>
      <c r="BB1562" s="513"/>
      <c r="BC1562" s="513"/>
      <c r="BD1562" s="513"/>
      <c r="BE1562" s="513"/>
      <c r="BF1562" s="513"/>
      <c r="BG1562" s="513"/>
      <c r="BH1562" s="513"/>
      <c r="BI1562" s="513"/>
      <c r="BJ1562" s="513"/>
      <c r="BK1562" s="513"/>
      <c r="BL1562" s="513"/>
      <c r="BM1562" s="513"/>
      <c r="BN1562" s="513"/>
      <c r="BO1562" s="513"/>
      <c r="BP1562" s="513"/>
      <c r="BQ1562" s="513"/>
      <c r="BR1562" s="513"/>
      <c r="BS1562" s="513"/>
      <c r="BT1562" s="513"/>
      <c r="BU1562" s="513"/>
      <c r="BV1562" s="513"/>
      <c r="BW1562" s="513"/>
      <c r="BX1562" s="513"/>
      <c r="BY1562" s="513"/>
      <c r="BZ1562" s="513"/>
      <c r="CA1562" s="513"/>
      <c r="CB1562" s="513"/>
      <c r="CC1562" s="1972"/>
      <c r="CD1562" s="1499"/>
      <c r="CE1562" s="1500"/>
      <c r="CF1562" s="1501"/>
      <c r="CG1562" s="1500"/>
      <c r="CH1562" s="1500"/>
      <c r="CI1562" s="1500"/>
      <c r="CJ1562" s="1976"/>
      <c r="CK1562" s="1519"/>
      <c r="CL1562" s="1509"/>
    </row>
    <row r="1563" spans="1:90" s="514" customFormat="1">
      <c r="A1563" s="511"/>
      <c r="B1563" s="512"/>
      <c r="C1563" s="1493"/>
      <c r="D1563" s="1493"/>
      <c r="E1563" s="1493"/>
      <c r="F1563" s="1493"/>
      <c r="G1563" s="1493"/>
      <c r="H1563" s="1530"/>
      <c r="I1563" s="1972"/>
      <c r="J1563" s="1542"/>
      <c r="K1563" s="513"/>
      <c r="L1563" s="513"/>
      <c r="M1563" s="513"/>
      <c r="N1563" s="513"/>
      <c r="O1563" s="513"/>
      <c r="P1563" s="513"/>
      <c r="Q1563" s="513"/>
      <c r="R1563" s="513"/>
      <c r="S1563" s="513"/>
      <c r="T1563" s="513"/>
      <c r="U1563" s="513"/>
      <c r="V1563" s="513"/>
      <c r="W1563" s="513"/>
      <c r="X1563" s="513"/>
      <c r="Y1563" s="513"/>
      <c r="Z1563" s="513"/>
      <c r="AA1563" s="513"/>
      <c r="AB1563" s="513"/>
      <c r="AC1563" s="513"/>
      <c r="AD1563" s="513"/>
      <c r="AE1563" s="513"/>
      <c r="AF1563" s="513"/>
      <c r="AG1563" s="513"/>
      <c r="AH1563" s="513"/>
      <c r="AI1563" s="513"/>
      <c r="AJ1563" s="513"/>
      <c r="AK1563" s="513"/>
      <c r="AL1563" s="513"/>
      <c r="AM1563" s="513"/>
      <c r="AN1563" s="513"/>
      <c r="AO1563" s="513"/>
      <c r="AP1563" s="513"/>
      <c r="AQ1563" s="513"/>
      <c r="AR1563" s="513"/>
      <c r="AS1563" s="513"/>
      <c r="AT1563" s="513"/>
      <c r="AU1563" s="513"/>
      <c r="AV1563" s="513"/>
      <c r="AW1563" s="513"/>
      <c r="AX1563" s="513"/>
      <c r="AY1563" s="513"/>
      <c r="AZ1563" s="513"/>
      <c r="BA1563" s="513"/>
      <c r="BB1563" s="513"/>
      <c r="BC1563" s="513"/>
      <c r="BD1563" s="513"/>
      <c r="BE1563" s="513"/>
      <c r="BF1563" s="513"/>
      <c r="BG1563" s="513"/>
      <c r="BH1563" s="513"/>
      <c r="BI1563" s="513"/>
      <c r="BJ1563" s="513"/>
      <c r="BK1563" s="513"/>
      <c r="BL1563" s="513"/>
      <c r="BM1563" s="513"/>
      <c r="BN1563" s="513"/>
      <c r="BO1563" s="513"/>
      <c r="BP1563" s="513"/>
      <c r="BQ1563" s="513"/>
      <c r="BR1563" s="513"/>
      <c r="BS1563" s="513"/>
      <c r="BT1563" s="513"/>
      <c r="BU1563" s="513"/>
      <c r="BV1563" s="513"/>
      <c r="BW1563" s="513"/>
      <c r="BX1563" s="513"/>
      <c r="BY1563" s="513"/>
      <c r="BZ1563" s="513"/>
      <c r="CA1563" s="513"/>
      <c r="CB1563" s="513"/>
      <c r="CC1563" s="1972"/>
      <c r="CD1563" s="1499"/>
      <c r="CE1563" s="1500"/>
      <c r="CF1563" s="1501"/>
      <c r="CG1563" s="1500"/>
      <c r="CH1563" s="1500"/>
      <c r="CI1563" s="1500"/>
      <c r="CJ1563" s="1976"/>
      <c r="CK1563" s="1519"/>
      <c r="CL1563" s="1509"/>
    </row>
    <row r="1564" spans="1:90" s="514" customFormat="1">
      <c r="A1564" s="511"/>
      <c r="B1564" s="512"/>
      <c r="C1564" s="1493"/>
      <c r="D1564" s="1493"/>
      <c r="E1564" s="1493"/>
      <c r="F1564" s="1493"/>
      <c r="G1564" s="1493"/>
      <c r="H1564" s="1530"/>
      <c r="I1564" s="1972"/>
      <c r="J1564" s="1542"/>
      <c r="K1564" s="513"/>
      <c r="L1564" s="513"/>
      <c r="M1564" s="513"/>
      <c r="N1564" s="513"/>
      <c r="O1564" s="513"/>
      <c r="P1564" s="513"/>
      <c r="Q1564" s="513"/>
      <c r="R1564" s="513"/>
      <c r="S1564" s="513"/>
      <c r="T1564" s="513"/>
      <c r="U1564" s="513"/>
      <c r="V1564" s="513"/>
      <c r="W1564" s="513"/>
      <c r="X1564" s="513"/>
      <c r="Y1564" s="513"/>
      <c r="Z1564" s="513"/>
      <c r="AA1564" s="513"/>
      <c r="AB1564" s="513"/>
      <c r="AC1564" s="513"/>
      <c r="AD1564" s="513"/>
      <c r="AE1564" s="513"/>
      <c r="AF1564" s="513"/>
      <c r="AG1564" s="513"/>
      <c r="AH1564" s="513"/>
      <c r="AI1564" s="513"/>
      <c r="AJ1564" s="513"/>
      <c r="AK1564" s="513"/>
      <c r="AL1564" s="513"/>
      <c r="AM1564" s="513"/>
      <c r="AN1564" s="513"/>
      <c r="AO1564" s="513"/>
      <c r="AP1564" s="513"/>
      <c r="AQ1564" s="513"/>
      <c r="AR1564" s="513"/>
      <c r="AS1564" s="513"/>
      <c r="AT1564" s="513"/>
      <c r="AU1564" s="513"/>
      <c r="AV1564" s="513"/>
      <c r="AW1564" s="513"/>
      <c r="AX1564" s="513"/>
      <c r="AY1564" s="513"/>
      <c r="AZ1564" s="513"/>
      <c r="BA1564" s="513"/>
      <c r="BB1564" s="513"/>
      <c r="BC1564" s="513"/>
      <c r="BD1564" s="513"/>
      <c r="BE1564" s="513"/>
      <c r="BF1564" s="513"/>
      <c r="BG1564" s="513"/>
      <c r="BH1564" s="513"/>
      <c r="BI1564" s="513"/>
      <c r="BJ1564" s="513"/>
      <c r="BK1564" s="513"/>
      <c r="BL1564" s="513"/>
      <c r="BM1564" s="513"/>
      <c r="BN1564" s="513"/>
      <c r="BO1564" s="513"/>
      <c r="BP1564" s="513"/>
      <c r="BQ1564" s="513"/>
      <c r="BR1564" s="513"/>
      <c r="BS1564" s="513"/>
      <c r="BT1564" s="513"/>
      <c r="BU1564" s="513"/>
      <c r="BV1564" s="513"/>
      <c r="BW1564" s="513"/>
      <c r="BX1564" s="513"/>
      <c r="BY1564" s="513"/>
      <c r="BZ1564" s="513"/>
      <c r="CA1564" s="513"/>
      <c r="CB1564" s="513"/>
      <c r="CC1564" s="1972"/>
      <c r="CD1564" s="1499"/>
      <c r="CE1564" s="1500"/>
      <c r="CF1564" s="1501"/>
      <c r="CG1564" s="1500"/>
      <c r="CH1564" s="1500"/>
      <c r="CI1564" s="1500"/>
      <c r="CJ1564" s="1976"/>
      <c r="CK1564" s="1519"/>
      <c r="CL1564" s="1509"/>
    </row>
    <row r="1565" spans="1:90" s="514" customFormat="1">
      <c r="A1565" s="511"/>
      <c r="B1565" s="512"/>
      <c r="C1565" s="1493"/>
      <c r="D1565" s="1493"/>
      <c r="E1565" s="1493"/>
      <c r="F1565" s="1493"/>
      <c r="G1565" s="1493"/>
      <c r="H1565" s="1530"/>
      <c r="I1565" s="1972"/>
      <c r="J1565" s="1542"/>
      <c r="K1565" s="513"/>
      <c r="L1565" s="513"/>
      <c r="M1565" s="513"/>
      <c r="N1565" s="513"/>
      <c r="O1565" s="513"/>
      <c r="P1565" s="513"/>
      <c r="Q1565" s="513"/>
      <c r="R1565" s="513"/>
      <c r="S1565" s="513"/>
      <c r="T1565" s="513"/>
      <c r="U1565" s="513"/>
      <c r="V1565" s="513"/>
      <c r="W1565" s="513"/>
      <c r="X1565" s="513"/>
      <c r="Y1565" s="513"/>
      <c r="Z1565" s="513"/>
      <c r="AA1565" s="513"/>
      <c r="AB1565" s="513"/>
      <c r="AC1565" s="513"/>
      <c r="AD1565" s="513"/>
      <c r="AE1565" s="513"/>
      <c r="AF1565" s="513"/>
      <c r="AG1565" s="513"/>
      <c r="AH1565" s="513"/>
      <c r="AI1565" s="513"/>
      <c r="AJ1565" s="513"/>
      <c r="AK1565" s="513"/>
      <c r="AL1565" s="513"/>
      <c r="AM1565" s="513"/>
      <c r="AN1565" s="513"/>
      <c r="AO1565" s="513"/>
      <c r="AP1565" s="513"/>
      <c r="AQ1565" s="513"/>
      <c r="AR1565" s="513"/>
      <c r="AS1565" s="513"/>
      <c r="AT1565" s="513"/>
      <c r="AU1565" s="513"/>
      <c r="AV1565" s="513"/>
      <c r="AW1565" s="513"/>
      <c r="AX1565" s="513"/>
      <c r="AY1565" s="513"/>
      <c r="AZ1565" s="513"/>
      <c r="BA1565" s="513"/>
      <c r="BB1565" s="513"/>
      <c r="BC1565" s="513"/>
      <c r="BD1565" s="513"/>
      <c r="BE1565" s="513"/>
      <c r="BF1565" s="513"/>
      <c r="BG1565" s="513"/>
      <c r="BH1565" s="513"/>
      <c r="BI1565" s="513"/>
      <c r="BJ1565" s="513"/>
      <c r="BK1565" s="513"/>
      <c r="BL1565" s="513"/>
      <c r="BM1565" s="513"/>
      <c r="BN1565" s="513"/>
      <c r="BO1565" s="513"/>
      <c r="BP1565" s="513"/>
      <c r="BQ1565" s="513"/>
      <c r="BR1565" s="513"/>
      <c r="BS1565" s="513"/>
      <c r="BT1565" s="513"/>
      <c r="BU1565" s="513"/>
      <c r="BV1565" s="513"/>
      <c r="BW1565" s="513"/>
      <c r="BX1565" s="513"/>
      <c r="BY1565" s="513"/>
      <c r="BZ1565" s="513"/>
      <c r="CA1565" s="513"/>
      <c r="CB1565" s="513"/>
      <c r="CC1565" s="1972"/>
      <c r="CD1565" s="1499"/>
      <c r="CE1565" s="1500"/>
      <c r="CF1565" s="1501"/>
      <c r="CG1565" s="1500"/>
      <c r="CH1565" s="1500"/>
      <c r="CI1565" s="1500"/>
      <c r="CJ1565" s="1976"/>
      <c r="CK1565" s="1519"/>
      <c r="CL1565" s="1509"/>
    </row>
    <row r="1566" spans="1:90" s="514" customFormat="1">
      <c r="A1566" s="511"/>
      <c r="B1566" s="512"/>
      <c r="C1566" s="1493"/>
      <c r="D1566" s="1493"/>
      <c r="E1566" s="1493"/>
      <c r="F1566" s="1493"/>
      <c r="G1566" s="1493"/>
      <c r="H1566" s="1530"/>
      <c r="I1566" s="1972"/>
      <c r="J1566" s="1542"/>
      <c r="K1566" s="513"/>
      <c r="L1566" s="513"/>
      <c r="M1566" s="513"/>
      <c r="N1566" s="513"/>
      <c r="O1566" s="513"/>
      <c r="P1566" s="513"/>
      <c r="Q1566" s="513"/>
      <c r="R1566" s="513"/>
      <c r="S1566" s="513"/>
      <c r="T1566" s="513"/>
      <c r="U1566" s="513"/>
      <c r="V1566" s="513"/>
      <c r="W1566" s="513"/>
      <c r="X1566" s="513"/>
      <c r="Y1566" s="513"/>
      <c r="Z1566" s="513"/>
      <c r="AA1566" s="513"/>
      <c r="AB1566" s="513"/>
      <c r="AC1566" s="513"/>
      <c r="AD1566" s="513"/>
      <c r="AE1566" s="513"/>
      <c r="AF1566" s="513"/>
      <c r="AG1566" s="513"/>
      <c r="AH1566" s="513"/>
      <c r="AI1566" s="513"/>
      <c r="AJ1566" s="513"/>
      <c r="AK1566" s="513"/>
      <c r="AL1566" s="513"/>
      <c r="AM1566" s="513"/>
      <c r="AN1566" s="513"/>
      <c r="AO1566" s="513"/>
      <c r="AP1566" s="513"/>
      <c r="AQ1566" s="513"/>
      <c r="AR1566" s="513"/>
      <c r="AS1566" s="513"/>
      <c r="AT1566" s="513"/>
      <c r="AU1566" s="513"/>
      <c r="AV1566" s="513"/>
      <c r="AW1566" s="513"/>
      <c r="AX1566" s="513"/>
      <c r="AY1566" s="513"/>
      <c r="AZ1566" s="513"/>
      <c r="BA1566" s="513"/>
      <c r="BB1566" s="513"/>
      <c r="BC1566" s="513"/>
      <c r="BD1566" s="513"/>
      <c r="BE1566" s="513"/>
      <c r="BF1566" s="513"/>
      <c r="BG1566" s="513"/>
      <c r="BH1566" s="513"/>
      <c r="BI1566" s="513"/>
      <c r="BJ1566" s="513"/>
      <c r="BK1566" s="513"/>
      <c r="BL1566" s="513"/>
      <c r="BM1566" s="513"/>
      <c r="BN1566" s="513"/>
      <c r="BO1566" s="513"/>
      <c r="BP1566" s="513"/>
      <c r="BQ1566" s="513"/>
      <c r="BR1566" s="513"/>
      <c r="BS1566" s="513"/>
      <c r="BT1566" s="513"/>
      <c r="BU1566" s="513"/>
      <c r="BV1566" s="513"/>
      <c r="BW1566" s="513"/>
      <c r="BX1566" s="513"/>
      <c r="BY1566" s="513"/>
      <c r="BZ1566" s="513"/>
      <c r="CA1566" s="513"/>
      <c r="CB1566" s="513"/>
      <c r="CC1566" s="1972"/>
      <c r="CD1566" s="1499"/>
      <c r="CE1566" s="1500"/>
      <c r="CF1566" s="1501"/>
      <c r="CG1566" s="1500"/>
      <c r="CH1566" s="1500"/>
      <c r="CI1566" s="1500"/>
      <c r="CJ1566" s="1976"/>
      <c r="CK1566" s="1519"/>
      <c r="CL1566" s="1509"/>
    </row>
    <row r="1567" spans="1:90" s="514" customFormat="1">
      <c r="A1567" s="511"/>
      <c r="B1567" s="512"/>
      <c r="C1567" s="1493"/>
      <c r="D1567" s="1493"/>
      <c r="E1567" s="1493"/>
      <c r="F1567" s="1493"/>
      <c r="G1567" s="1493"/>
      <c r="H1567" s="1530"/>
      <c r="I1567" s="1972"/>
      <c r="J1567" s="1542"/>
      <c r="K1567" s="513"/>
      <c r="L1567" s="513"/>
      <c r="M1567" s="513"/>
      <c r="N1567" s="513"/>
      <c r="O1567" s="513"/>
      <c r="P1567" s="513"/>
      <c r="Q1567" s="513"/>
      <c r="R1567" s="513"/>
      <c r="S1567" s="513"/>
      <c r="T1567" s="513"/>
      <c r="U1567" s="513"/>
      <c r="V1567" s="513"/>
      <c r="W1567" s="513"/>
      <c r="X1567" s="513"/>
      <c r="Y1567" s="513"/>
      <c r="Z1567" s="513"/>
      <c r="AA1567" s="513"/>
      <c r="AB1567" s="513"/>
      <c r="AC1567" s="513"/>
      <c r="AD1567" s="513"/>
      <c r="AE1567" s="513"/>
      <c r="AF1567" s="513"/>
      <c r="AG1567" s="513"/>
      <c r="AH1567" s="513"/>
      <c r="AI1567" s="513"/>
      <c r="AJ1567" s="513"/>
      <c r="AK1567" s="513"/>
      <c r="AL1567" s="513"/>
      <c r="AM1567" s="513"/>
      <c r="AN1567" s="513"/>
      <c r="AO1567" s="513"/>
      <c r="AP1567" s="513"/>
      <c r="AQ1567" s="513"/>
      <c r="AR1567" s="513"/>
      <c r="AS1567" s="513"/>
      <c r="AT1567" s="513"/>
      <c r="AU1567" s="513"/>
      <c r="AV1567" s="513"/>
      <c r="AW1567" s="513"/>
      <c r="AX1567" s="513"/>
      <c r="AY1567" s="513"/>
      <c r="AZ1567" s="513"/>
      <c r="BA1567" s="513"/>
      <c r="BB1567" s="513"/>
      <c r="BC1567" s="513"/>
      <c r="BD1567" s="513"/>
      <c r="BE1567" s="513"/>
      <c r="BF1567" s="513"/>
      <c r="BG1567" s="513"/>
      <c r="BH1567" s="513"/>
      <c r="BI1567" s="513"/>
      <c r="BJ1567" s="513"/>
      <c r="BK1567" s="513"/>
      <c r="BL1567" s="513"/>
      <c r="BM1567" s="513"/>
      <c r="BN1567" s="513"/>
      <c r="BO1567" s="513"/>
      <c r="BP1567" s="513"/>
      <c r="BQ1567" s="513"/>
      <c r="BR1567" s="513"/>
      <c r="BS1567" s="513"/>
      <c r="BT1567" s="513"/>
      <c r="BU1567" s="513"/>
      <c r="BV1567" s="513"/>
      <c r="BW1567" s="513"/>
      <c r="BX1567" s="513"/>
      <c r="BY1567" s="513"/>
      <c r="BZ1567" s="513"/>
      <c r="CA1567" s="513"/>
      <c r="CB1567" s="513"/>
      <c r="CC1567" s="1972"/>
      <c r="CD1567" s="1499"/>
      <c r="CE1567" s="1500"/>
      <c r="CF1567" s="1501"/>
      <c r="CG1567" s="1500"/>
      <c r="CH1567" s="1500"/>
      <c r="CI1567" s="1500"/>
      <c r="CJ1567" s="1976"/>
      <c r="CK1567" s="1519"/>
      <c r="CL1567" s="1509"/>
    </row>
    <row r="1568" spans="1:90" s="514" customFormat="1">
      <c r="A1568" s="511"/>
      <c r="B1568" s="512"/>
      <c r="C1568" s="1493"/>
      <c r="D1568" s="1493"/>
      <c r="E1568" s="1493"/>
      <c r="F1568" s="1493"/>
      <c r="G1568" s="1493"/>
      <c r="H1568" s="1530"/>
      <c r="I1568" s="1972"/>
      <c r="J1568" s="1542"/>
      <c r="K1568" s="513"/>
      <c r="L1568" s="513"/>
      <c r="M1568" s="513"/>
      <c r="N1568" s="513"/>
      <c r="O1568" s="513"/>
      <c r="P1568" s="513"/>
      <c r="Q1568" s="513"/>
      <c r="R1568" s="513"/>
      <c r="S1568" s="513"/>
      <c r="T1568" s="513"/>
      <c r="U1568" s="513"/>
      <c r="V1568" s="513"/>
      <c r="W1568" s="513"/>
      <c r="X1568" s="513"/>
      <c r="Y1568" s="513"/>
      <c r="Z1568" s="513"/>
      <c r="AA1568" s="513"/>
      <c r="AB1568" s="513"/>
      <c r="AC1568" s="513"/>
      <c r="AD1568" s="513"/>
      <c r="AE1568" s="513"/>
      <c r="AF1568" s="513"/>
      <c r="AG1568" s="513"/>
      <c r="AH1568" s="513"/>
      <c r="AI1568" s="513"/>
      <c r="AJ1568" s="513"/>
      <c r="AK1568" s="513"/>
      <c r="AL1568" s="513"/>
      <c r="AM1568" s="513"/>
      <c r="AN1568" s="513"/>
      <c r="AO1568" s="513"/>
      <c r="AP1568" s="513"/>
      <c r="AQ1568" s="513"/>
      <c r="AR1568" s="513"/>
      <c r="AS1568" s="513"/>
      <c r="AT1568" s="513"/>
      <c r="AU1568" s="513"/>
      <c r="AV1568" s="513"/>
      <c r="AW1568" s="513"/>
      <c r="AX1568" s="513"/>
      <c r="AY1568" s="513"/>
      <c r="AZ1568" s="513"/>
      <c r="BA1568" s="513"/>
      <c r="BB1568" s="513"/>
      <c r="BC1568" s="513"/>
      <c r="BD1568" s="513"/>
      <c r="BE1568" s="513"/>
      <c r="BF1568" s="513"/>
      <c r="BG1568" s="513"/>
      <c r="BH1568" s="513"/>
      <c r="BI1568" s="513"/>
      <c r="BJ1568" s="513"/>
      <c r="BK1568" s="513"/>
      <c r="BL1568" s="513"/>
      <c r="BM1568" s="513"/>
      <c r="BN1568" s="513"/>
      <c r="BO1568" s="513"/>
      <c r="BP1568" s="513"/>
      <c r="BQ1568" s="513"/>
      <c r="BR1568" s="513"/>
      <c r="BS1568" s="513"/>
      <c r="BT1568" s="513"/>
      <c r="BU1568" s="513"/>
      <c r="BV1568" s="513"/>
      <c r="BW1568" s="513"/>
      <c r="BX1568" s="513"/>
      <c r="BY1568" s="513"/>
      <c r="BZ1568" s="513"/>
      <c r="CA1568" s="513"/>
      <c r="CB1568" s="513"/>
      <c r="CC1568" s="1972"/>
      <c r="CD1568" s="1499"/>
      <c r="CE1568" s="1500"/>
      <c r="CF1568" s="1501"/>
      <c r="CG1568" s="1500"/>
      <c r="CH1568" s="1500"/>
      <c r="CI1568" s="1500"/>
      <c r="CJ1568" s="1976"/>
      <c r="CK1568" s="1519"/>
      <c r="CL1568" s="1509"/>
    </row>
    <row r="1569" spans="1:90" s="514" customFormat="1">
      <c r="A1569" s="511"/>
      <c r="B1569" s="512"/>
      <c r="C1569" s="1493"/>
      <c r="D1569" s="1493"/>
      <c r="E1569" s="1493"/>
      <c r="F1569" s="1493"/>
      <c r="G1569" s="1493"/>
      <c r="H1569" s="1530"/>
      <c r="I1569" s="1972"/>
      <c r="J1569" s="1542"/>
      <c r="K1569" s="513"/>
      <c r="L1569" s="513"/>
      <c r="M1569" s="513"/>
      <c r="N1569" s="513"/>
      <c r="O1569" s="513"/>
      <c r="P1569" s="513"/>
      <c r="Q1569" s="513"/>
      <c r="R1569" s="513"/>
      <c r="S1569" s="513"/>
      <c r="T1569" s="513"/>
      <c r="U1569" s="513"/>
      <c r="V1569" s="513"/>
      <c r="W1569" s="513"/>
      <c r="X1569" s="513"/>
      <c r="Y1569" s="513"/>
      <c r="Z1569" s="513"/>
      <c r="AA1569" s="513"/>
      <c r="AB1569" s="513"/>
      <c r="AC1569" s="513"/>
      <c r="AD1569" s="513"/>
      <c r="AE1569" s="513"/>
      <c r="AF1569" s="513"/>
      <c r="AG1569" s="513"/>
      <c r="AH1569" s="513"/>
      <c r="AI1569" s="513"/>
      <c r="AJ1569" s="513"/>
      <c r="AK1569" s="513"/>
      <c r="AL1569" s="513"/>
      <c r="AM1569" s="513"/>
      <c r="AN1569" s="513"/>
      <c r="AO1569" s="513"/>
      <c r="AP1569" s="513"/>
      <c r="AQ1569" s="513"/>
      <c r="AR1569" s="513"/>
      <c r="AS1569" s="513"/>
      <c r="AT1569" s="513"/>
      <c r="AU1569" s="513"/>
      <c r="AV1569" s="513"/>
      <c r="AW1569" s="513"/>
      <c r="AX1569" s="513"/>
      <c r="AY1569" s="513"/>
      <c r="AZ1569" s="513"/>
      <c r="BA1569" s="513"/>
      <c r="BB1569" s="513"/>
      <c r="BC1569" s="513"/>
      <c r="BD1569" s="513"/>
      <c r="BE1569" s="513"/>
      <c r="BF1569" s="513"/>
      <c r="BG1569" s="513"/>
      <c r="BH1569" s="513"/>
      <c r="BI1569" s="513"/>
      <c r="BJ1569" s="513"/>
      <c r="BK1569" s="513"/>
      <c r="BL1569" s="513"/>
      <c r="BM1569" s="513"/>
      <c r="BN1569" s="513"/>
      <c r="BO1569" s="513"/>
      <c r="BP1569" s="513"/>
      <c r="BQ1569" s="513"/>
      <c r="BR1569" s="513"/>
      <c r="BS1569" s="513"/>
      <c r="BT1569" s="513"/>
      <c r="BU1569" s="513"/>
      <c r="BV1569" s="513"/>
      <c r="BW1569" s="513"/>
      <c r="BX1569" s="513"/>
      <c r="BY1569" s="513"/>
      <c r="BZ1569" s="513"/>
      <c r="CA1569" s="513"/>
      <c r="CB1569" s="513"/>
      <c r="CC1569" s="1972"/>
      <c r="CD1569" s="1499"/>
      <c r="CE1569" s="1500"/>
      <c r="CF1569" s="1501"/>
      <c r="CG1569" s="1500"/>
      <c r="CH1569" s="1500"/>
      <c r="CI1569" s="1500"/>
      <c r="CJ1569" s="1976"/>
      <c r="CK1569" s="1519"/>
      <c r="CL1569" s="1509"/>
    </row>
    <row r="1570" spans="1:90" s="514" customFormat="1">
      <c r="A1570" s="511"/>
      <c r="B1570" s="512"/>
      <c r="C1570" s="1493"/>
      <c r="D1570" s="1493"/>
      <c r="E1570" s="1493"/>
      <c r="F1570" s="1493"/>
      <c r="G1570" s="1493"/>
      <c r="H1570" s="1530"/>
      <c r="I1570" s="1972"/>
      <c r="J1570" s="1542"/>
      <c r="K1570" s="513"/>
      <c r="L1570" s="513"/>
      <c r="M1570" s="513"/>
      <c r="N1570" s="513"/>
      <c r="O1570" s="513"/>
      <c r="P1570" s="513"/>
      <c r="Q1570" s="513"/>
      <c r="R1570" s="513"/>
      <c r="S1570" s="513"/>
      <c r="T1570" s="513"/>
      <c r="U1570" s="513"/>
      <c r="V1570" s="513"/>
      <c r="W1570" s="513"/>
      <c r="X1570" s="513"/>
      <c r="Y1570" s="513"/>
      <c r="Z1570" s="513"/>
      <c r="AA1570" s="513"/>
      <c r="AB1570" s="513"/>
      <c r="AC1570" s="513"/>
      <c r="AD1570" s="513"/>
      <c r="AE1570" s="513"/>
      <c r="AF1570" s="513"/>
      <c r="AG1570" s="513"/>
      <c r="AH1570" s="513"/>
      <c r="AI1570" s="513"/>
      <c r="AJ1570" s="513"/>
      <c r="AK1570" s="513"/>
      <c r="AL1570" s="513"/>
      <c r="AM1570" s="513"/>
      <c r="AN1570" s="513"/>
      <c r="AO1570" s="513"/>
      <c r="AP1570" s="513"/>
      <c r="AQ1570" s="513"/>
      <c r="AR1570" s="513"/>
      <c r="AS1570" s="513"/>
      <c r="AT1570" s="513"/>
      <c r="AU1570" s="513"/>
      <c r="AV1570" s="513"/>
      <c r="AW1570" s="513"/>
      <c r="AX1570" s="513"/>
      <c r="AY1570" s="513"/>
      <c r="AZ1570" s="513"/>
      <c r="BA1570" s="513"/>
      <c r="BB1570" s="513"/>
      <c r="BC1570" s="513"/>
      <c r="BD1570" s="513"/>
      <c r="BE1570" s="513"/>
      <c r="BF1570" s="513"/>
      <c r="BG1570" s="513"/>
      <c r="BH1570" s="513"/>
      <c r="BI1570" s="513"/>
      <c r="BJ1570" s="513"/>
      <c r="BK1570" s="513"/>
      <c r="BL1570" s="513"/>
      <c r="BM1570" s="513"/>
      <c r="BN1570" s="513"/>
      <c r="BO1570" s="513"/>
      <c r="BP1570" s="513"/>
      <c r="BQ1570" s="513"/>
      <c r="BR1570" s="513"/>
      <c r="BS1570" s="513"/>
      <c r="BT1570" s="513"/>
      <c r="BU1570" s="513"/>
      <c r="BV1570" s="513"/>
      <c r="BW1570" s="513"/>
      <c r="BX1570" s="513"/>
      <c r="BY1570" s="513"/>
      <c r="BZ1570" s="513"/>
      <c r="CA1570" s="513"/>
      <c r="CB1570" s="513"/>
      <c r="CC1570" s="1972"/>
      <c r="CD1570" s="1499"/>
      <c r="CE1570" s="1500"/>
      <c r="CF1570" s="1501"/>
      <c r="CG1570" s="1500"/>
      <c r="CH1570" s="1500"/>
      <c r="CI1570" s="1500"/>
      <c r="CJ1570" s="1976"/>
      <c r="CK1570" s="1519"/>
      <c r="CL1570" s="1509"/>
    </row>
    <row r="1571" spans="1:90" s="514" customFormat="1">
      <c r="A1571" s="511"/>
      <c r="B1571" s="512"/>
      <c r="C1571" s="1493"/>
      <c r="D1571" s="1493"/>
      <c r="E1571" s="1493"/>
      <c r="F1571" s="1493"/>
      <c r="G1571" s="1493"/>
      <c r="H1571" s="1530"/>
      <c r="I1571" s="1972"/>
      <c r="J1571" s="1542"/>
      <c r="K1571" s="513"/>
      <c r="L1571" s="513"/>
      <c r="M1571" s="513"/>
      <c r="N1571" s="513"/>
      <c r="O1571" s="513"/>
      <c r="P1571" s="513"/>
      <c r="Q1571" s="513"/>
      <c r="R1571" s="513"/>
      <c r="S1571" s="513"/>
      <c r="T1571" s="513"/>
      <c r="U1571" s="513"/>
      <c r="V1571" s="513"/>
      <c r="W1571" s="513"/>
      <c r="X1571" s="513"/>
      <c r="Y1571" s="513"/>
      <c r="Z1571" s="513"/>
      <c r="AA1571" s="513"/>
      <c r="AB1571" s="513"/>
      <c r="AC1571" s="513"/>
      <c r="AD1571" s="513"/>
      <c r="AE1571" s="513"/>
      <c r="AF1571" s="513"/>
      <c r="AG1571" s="513"/>
      <c r="AH1571" s="513"/>
      <c r="AI1571" s="513"/>
      <c r="AJ1571" s="513"/>
      <c r="AK1571" s="513"/>
      <c r="AL1571" s="513"/>
      <c r="AM1571" s="513"/>
      <c r="AN1571" s="513"/>
      <c r="AO1571" s="513"/>
      <c r="AP1571" s="513"/>
      <c r="AQ1571" s="513"/>
      <c r="AR1571" s="513"/>
      <c r="AS1571" s="513"/>
      <c r="AT1571" s="513"/>
      <c r="AU1571" s="513"/>
      <c r="AV1571" s="513"/>
      <c r="AW1571" s="513"/>
      <c r="AX1571" s="513"/>
      <c r="AY1571" s="513"/>
      <c r="AZ1571" s="513"/>
      <c r="BA1571" s="513"/>
      <c r="BB1571" s="513"/>
      <c r="BC1571" s="513"/>
      <c r="BD1571" s="513"/>
      <c r="BE1571" s="513"/>
      <c r="BF1571" s="513"/>
      <c r="BG1571" s="513"/>
      <c r="BH1571" s="513"/>
      <c r="BI1571" s="513"/>
      <c r="BJ1571" s="513"/>
      <c r="BK1571" s="513"/>
      <c r="BL1571" s="513"/>
      <c r="BM1571" s="513"/>
      <c r="BN1571" s="513"/>
      <c r="BO1571" s="513"/>
      <c r="BP1571" s="513"/>
      <c r="BQ1571" s="513"/>
      <c r="BR1571" s="513"/>
      <c r="BS1571" s="513"/>
      <c r="BT1571" s="513"/>
      <c r="BU1571" s="513"/>
      <c r="BV1571" s="513"/>
      <c r="BW1571" s="513"/>
      <c r="BX1571" s="513"/>
      <c r="BY1571" s="513"/>
      <c r="BZ1571" s="513"/>
      <c r="CA1571" s="513"/>
      <c r="CB1571" s="513"/>
      <c r="CC1571" s="1972"/>
      <c r="CD1571" s="1499"/>
      <c r="CE1571" s="1500"/>
      <c r="CF1571" s="1501"/>
      <c r="CG1571" s="1500"/>
      <c r="CH1571" s="1500"/>
      <c r="CI1571" s="1500"/>
      <c r="CJ1571" s="1976"/>
      <c r="CK1571" s="1519"/>
      <c r="CL1571" s="1509"/>
    </row>
    <row r="1572" spans="1:90" s="514" customFormat="1">
      <c r="A1572" s="511"/>
      <c r="B1572" s="512"/>
      <c r="C1572" s="1493"/>
      <c r="D1572" s="1493"/>
      <c r="E1572" s="1493"/>
      <c r="F1572" s="1493"/>
      <c r="G1572" s="1493"/>
      <c r="H1572" s="1530"/>
      <c r="I1572" s="1972"/>
      <c r="J1572" s="1542"/>
      <c r="K1572" s="513"/>
      <c r="L1572" s="513"/>
      <c r="M1572" s="513"/>
      <c r="N1572" s="513"/>
      <c r="O1572" s="513"/>
      <c r="P1572" s="513"/>
      <c r="Q1572" s="513"/>
      <c r="R1572" s="513"/>
      <c r="S1572" s="513"/>
      <c r="T1572" s="513"/>
      <c r="U1572" s="513"/>
      <c r="V1572" s="513"/>
      <c r="W1572" s="513"/>
      <c r="X1572" s="513"/>
      <c r="Y1572" s="513"/>
      <c r="Z1572" s="513"/>
      <c r="AA1572" s="513"/>
      <c r="AB1572" s="513"/>
      <c r="AC1572" s="513"/>
      <c r="AD1572" s="513"/>
      <c r="AE1572" s="513"/>
      <c r="AF1572" s="513"/>
      <c r="AG1572" s="513"/>
      <c r="AH1572" s="513"/>
      <c r="AI1572" s="513"/>
      <c r="AJ1572" s="513"/>
      <c r="AK1572" s="513"/>
      <c r="AL1572" s="513"/>
      <c r="AM1572" s="513"/>
      <c r="AN1572" s="513"/>
      <c r="AO1572" s="513"/>
      <c r="AP1572" s="513"/>
      <c r="AQ1572" s="513"/>
      <c r="AR1572" s="513"/>
      <c r="AS1572" s="513"/>
      <c r="AT1572" s="513"/>
      <c r="AU1572" s="513"/>
      <c r="AV1572" s="513"/>
      <c r="AW1572" s="513"/>
      <c r="AX1572" s="513"/>
      <c r="AY1572" s="513"/>
      <c r="AZ1572" s="513"/>
      <c r="BA1572" s="513"/>
      <c r="BB1572" s="513"/>
      <c r="BC1572" s="513"/>
      <c r="BD1572" s="513"/>
      <c r="BE1572" s="513"/>
      <c r="BF1572" s="513"/>
      <c r="BG1572" s="513"/>
      <c r="BH1572" s="513"/>
      <c r="BI1572" s="513"/>
      <c r="BJ1572" s="513"/>
      <c r="BK1572" s="513"/>
      <c r="BL1572" s="513"/>
      <c r="BM1572" s="513"/>
      <c r="BN1572" s="513"/>
      <c r="BO1572" s="513"/>
      <c r="BP1572" s="513"/>
      <c r="BQ1572" s="513"/>
      <c r="BR1572" s="513"/>
      <c r="BS1572" s="513"/>
      <c r="BT1572" s="513"/>
      <c r="BU1572" s="513"/>
      <c r="BV1572" s="513"/>
      <c r="BW1572" s="513"/>
      <c r="BX1572" s="513"/>
      <c r="BY1572" s="513"/>
      <c r="BZ1572" s="513"/>
      <c r="CA1572" s="513"/>
      <c r="CB1572" s="513"/>
      <c r="CC1572" s="1972"/>
      <c r="CD1572" s="1499"/>
      <c r="CE1572" s="1500"/>
      <c r="CF1572" s="1501"/>
      <c r="CG1572" s="1500"/>
      <c r="CH1572" s="1500"/>
      <c r="CI1572" s="1500"/>
      <c r="CJ1572" s="1976"/>
      <c r="CK1572" s="1519"/>
      <c r="CL1572" s="1509"/>
    </row>
    <row r="1573" spans="1:90" s="514" customFormat="1">
      <c r="A1573" s="511"/>
      <c r="B1573" s="512"/>
      <c r="C1573" s="1493"/>
      <c r="D1573" s="1493"/>
      <c r="E1573" s="1493"/>
      <c r="F1573" s="1493"/>
      <c r="G1573" s="1493"/>
      <c r="H1573" s="1530"/>
      <c r="I1573" s="1972"/>
      <c r="J1573" s="1542"/>
      <c r="K1573" s="513"/>
      <c r="L1573" s="513"/>
      <c r="M1573" s="513"/>
      <c r="N1573" s="513"/>
      <c r="O1573" s="513"/>
      <c r="P1573" s="513"/>
      <c r="Q1573" s="513"/>
      <c r="R1573" s="513"/>
      <c r="S1573" s="513"/>
      <c r="T1573" s="513"/>
      <c r="U1573" s="513"/>
      <c r="V1573" s="513"/>
      <c r="W1573" s="513"/>
      <c r="X1573" s="513"/>
      <c r="Y1573" s="513"/>
      <c r="Z1573" s="513"/>
      <c r="AA1573" s="513"/>
      <c r="AB1573" s="513"/>
      <c r="AC1573" s="513"/>
      <c r="AD1573" s="513"/>
      <c r="AE1573" s="513"/>
      <c r="AF1573" s="513"/>
      <c r="AG1573" s="513"/>
      <c r="AH1573" s="513"/>
      <c r="AI1573" s="513"/>
      <c r="AJ1573" s="513"/>
      <c r="AK1573" s="513"/>
      <c r="AL1573" s="513"/>
      <c r="AM1573" s="513"/>
      <c r="AN1573" s="513"/>
      <c r="AO1573" s="513"/>
      <c r="AP1573" s="513"/>
      <c r="AQ1573" s="513"/>
      <c r="AR1573" s="513"/>
      <c r="AS1573" s="513"/>
      <c r="AT1573" s="513"/>
      <c r="AU1573" s="513"/>
      <c r="AV1573" s="513"/>
      <c r="AW1573" s="513"/>
      <c r="AX1573" s="513"/>
      <c r="AY1573" s="513"/>
      <c r="AZ1573" s="513"/>
      <c r="BA1573" s="513"/>
      <c r="BB1573" s="513"/>
      <c r="BC1573" s="513"/>
      <c r="BD1573" s="513"/>
      <c r="BE1573" s="513"/>
      <c r="BF1573" s="513"/>
      <c r="BG1573" s="513"/>
      <c r="BH1573" s="513"/>
      <c r="BI1573" s="513"/>
      <c r="BJ1573" s="513"/>
      <c r="BK1573" s="513"/>
      <c r="BL1573" s="513"/>
      <c r="BM1573" s="513"/>
      <c r="BN1573" s="513"/>
      <c r="BO1573" s="513"/>
      <c r="BP1573" s="513"/>
      <c r="BQ1573" s="513"/>
      <c r="BR1573" s="513"/>
      <c r="BS1573" s="513"/>
      <c r="BT1573" s="513"/>
      <c r="BU1573" s="513"/>
      <c r="BV1573" s="513"/>
      <c r="BW1573" s="513"/>
      <c r="BX1573" s="513"/>
      <c r="BY1573" s="513"/>
      <c r="BZ1573" s="513"/>
      <c r="CA1573" s="513"/>
      <c r="CB1573" s="513"/>
      <c r="CC1573" s="1972"/>
      <c r="CD1573" s="1499"/>
      <c r="CE1573" s="1500"/>
      <c r="CF1573" s="1501"/>
      <c r="CG1573" s="1500"/>
      <c r="CH1573" s="1500"/>
      <c r="CI1573" s="1500"/>
      <c r="CJ1573" s="1976"/>
      <c r="CK1573" s="1519"/>
      <c r="CL1573" s="1509"/>
    </row>
    <row r="1574" spans="1:90" s="514" customFormat="1">
      <c r="A1574" s="511"/>
      <c r="B1574" s="512"/>
      <c r="C1574" s="1493"/>
      <c r="D1574" s="1493"/>
      <c r="E1574" s="1493"/>
      <c r="F1574" s="1493"/>
      <c r="G1574" s="1493"/>
      <c r="H1574" s="1530"/>
      <c r="I1574" s="1972"/>
      <c r="J1574" s="1542"/>
      <c r="K1574" s="513"/>
      <c r="L1574" s="513"/>
      <c r="M1574" s="513"/>
      <c r="N1574" s="513"/>
      <c r="O1574" s="513"/>
      <c r="P1574" s="513"/>
      <c r="Q1574" s="513"/>
      <c r="R1574" s="513"/>
      <c r="S1574" s="513"/>
      <c r="T1574" s="513"/>
      <c r="U1574" s="513"/>
      <c r="V1574" s="513"/>
      <c r="W1574" s="513"/>
      <c r="X1574" s="513"/>
      <c r="Y1574" s="513"/>
      <c r="Z1574" s="513"/>
      <c r="AA1574" s="513"/>
      <c r="AB1574" s="513"/>
      <c r="AC1574" s="513"/>
      <c r="AD1574" s="513"/>
      <c r="AE1574" s="513"/>
      <c r="AF1574" s="513"/>
      <c r="AG1574" s="513"/>
      <c r="AH1574" s="513"/>
      <c r="AI1574" s="513"/>
      <c r="AJ1574" s="513"/>
      <c r="AK1574" s="513"/>
      <c r="AL1574" s="513"/>
      <c r="AM1574" s="513"/>
      <c r="AN1574" s="513"/>
      <c r="AO1574" s="513"/>
      <c r="AP1574" s="513"/>
      <c r="AQ1574" s="513"/>
      <c r="AR1574" s="513"/>
      <c r="AS1574" s="513"/>
      <c r="AT1574" s="513"/>
      <c r="AU1574" s="513"/>
      <c r="AV1574" s="513"/>
      <c r="AW1574" s="513"/>
      <c r="AX1574" s="513"/>
      <c r="AY1574" s="513"/>
      <c r="AZ1574" s="513"/>
      <c r="BA1574" s="513"/>
      <c r="BB1574" s="513"/>
      <c r="BC1574" s="513"/>
      <c r="BD1574" s="513"/>
      <c r="BE1574" s="513"/>
      <c r="BF1574" s="513"/>
      <c r="BG1574" s="513"/>
      <c r="BH1574" s="513"/>
      <c r="BI1574" s="513"/>
      <c r="BJ1574" s="513"/>
      <c r="BK1574" s="513"/>
      <c r="BL1574" s="513"/>
      <c r="BM1574" s="513"/>
      <c r="BN1574" s="513"/>
      <c r="BO1574" s="513"/>
      <c r="BP1574" s="513"/>
      <c r="BQ1574" s="513"/>
      <c r="BR1574" s="513"/>
      <c r="BS1574" s="513"/>
      <c r="BT1574" s="513"/>
      <c r="BU1574" s="513"/>
      <c r="BV1574" s="513"/>
      <c r="BW1574" s="513"/>
      <c r="BX1574" s="513"/>
      <c r="BY1574" s="513"/>
      <c r="BZ1574" s="513"/>
      <c r="CA1574" s="513"/>
      <c r="CB1574" s="513"/>
      <c r="CC1574" s="1972"/>
      <c r="CD1574" s="1499"/>
      <c r="CE1574" s="1500"/>
      <c r="CF1574" s="1501"/>
      <c r="CG1574" s="1500"/>
      <c r="CH1574" s="1500"/>
      <c r="CI1574" s="1500"/>
      <c r="CJ1574" s="1976"/>
      <c r="CK1574" s="1519"/>
      <c r="CL1574" s="1509"/>
    </row>
    <row r="1575" spans="1:90" s="514" customFormat="1">
      <c r="A1575" s="511"/>
      <c r="B1575" s="512"/>
      <c r="C1575" s="1493"/>
      <c r="D1575" s="1493"/>
      <c r="E1575" s="1493"/>
      <c r="F1575" s="1493"/>
      <c r="G1575" s="1493"/>
      <c r="H1575" s="1530"/>
      <c r="I1575" s="1972"/>
      <c r="J1575" s="1542"/>
      <c r="K1575" s="513"/>
      <c r="L1575" s="513"/>
      <c r="M1575" s="513"/>
      <c r="N1575" s="513"/>
      <c r="O1575" s="513"/>
      <c r="P1575" s="513"/>
      <c r="Q1575" s="513"/>
      <c r="R1575" s="513"/>
      <c r="S1575" s="513"/>
      <c r="T1575" s="513"/>
      <c r="U1575" s="513"/>
      <c r="V1575" s="513"/>
      <c r="W1575" s="513"/>
      <c r="X1575" s="513"/>
      <c r="Y1575" s="513"/>
      <c r="Z1575" s="513"/>
      <c r="AA1575" s="513"/>
      <c r="AB1575" s="513"/>
      <c r="AC1575" s="513"/>
      <c r="AD1575" s="513"/>
      <c r="AE1575" s="513"/>
      <c r="AF1575" s="513"/>
      <c r="AG1575" s="513"/>
      <c r="AH1575" s="513"/>
      <c r="AI1575" s="513"/>
      <c r="AJ1575" s="513"/>
      <c r="AK1575" s="513"/>
      <c r="AL1575" s="513"/>
      <c r="AM1575" s="513"/>
      <c r="AN1575" s="513"/>
      <c r="AO1575" s="513"/>
      <c r="AP1575" s="513"/>
      <c r="AQ1575" s="513"/>
      <c r="AR1575" s="513"/>
      <c r="AS1575" s="513"/>
      <c r="AT1575" s="513"/>
      <c r="AU1575" s="513"/>
      <c r="AV1575" s="513"/>
      <c r="AW1575" s="513"/>
      <c r="AX1575" s="513"/>
      <c r="AY1575" s="513"/>
      <c r="AZ1575" s="513"/>
      <c r="BA1575" s="513"/>
      <c r="BB1575" s="513"/>
      <c r="BC1575" s="513"/>
      <c r="BD1575" s="513"/>
      <c r="BE1575" s="513"/>
      <c r="BF1575" s="513"/>
      <c r="BG1575" s="513"/>
      <c r="BH1575" s="513"/>
      <c r="BI1575" s="513"/>
      <c r="BJ1575" s="513"/>
      <c r="BK1575" s="513"/>
      <c r="BL1575" s="513"/>
      <c r="BM1575" s="513"/>
      <c r="BN1575" s="513"/>
      <c r="BO1575" s="513"/>
      <c r="BP1575" s="513"/>
      <c r="BQ1575" s="513"/>
      <c r="BR1575" s="513"/>
      <c r="BS1575" s="513"/>
      <c r="BT1575" s="513"/>
      <c r="BU1575" s="513"/>
      <c r="BV1575" s="513"/>
      <c r="BW1575" s="513"/>
      <c r="BX1575" s="513"/>
      <c r="BY1575" s="513"/>
      <c r="BZ1575" s="513"/>
      <c r="CA1575" s="513"/>
      <c r="CB1575" s="513"/>
      <c r="CC1575" s="1972"/>
      <c r="CD1575" s="1499"/>
      <c r="CE1575" s="1500"/>
      <c r="CF1575" s="1501"/>
      <c r="CG1575" s="1500"/>
      <c r="CH1575" s="1500"/>
      <c r="CI1575" s="1500"/>
      <c r="CJ1575" s="1976"/>
      <c r="CK1575" s="1519"/>
      <c r="CL1575" s="1509"/>
    </row>
    <row r="1576" spans="1:90" s="514" customFormat="1">
      <c r="A1576" s="511"/>
      <c r="B1576" s="512"/>
      <c r="C1576" s="1493"/>
      <c r="D1576" s="1493"/>
      <c r="E1576" s="1493"/>
      <c r="F1576" s="1493"/>
      <c r="G1576" s="1493"/>
      <c r="H1576" s="1530"/>
      <c r="I1576" s="1972"/>
      <c r="J1576" s="1542"/>
      <c r="K1576" s="513"/>
      <c r="L1576" s="513"/>
      <c r="M1576" s="513"/>
      <c r="N1576" s="513"/>
      <c r="O1576" s="513"/>
      <c r="P1576" s="513"/>
      <c r="Q1576" s="513"/>
      <c r="R1576" s="513"/>
      <c r="S1576" s="513"/>
      <c r="T1576" s="513"/>
      <c r="U1576" s="513"/>
      <c r="V1576" s="513"/>
      <c r="W1576" s="513"/>
      <c r="X1576" s="513"/>
      <c r="Y1576" s="513"/>
      <c r="Z1576" s="513"/>
      <c r="AA1576" s="513"/>
      <c r="AB1576" s="513"/>
      <c r="AC1576" s="513"/>
      <c r="AD1576" s="513"/>
      <c r="AE1576" s="513"/>
      <c r="AF1576" s="513"/>
      <c r="AG1576" s="513"/>
      <c r="AH1576" s="513"/>
      <c r="AI1576" s="513"/>
      <c r="AJ1576" s="513"/>
      <c r="AK1576" s="513"/>
      <c r="AL1576" s="513"/>
      <c r="AM1576" s="513"/>
      <c r="AN1576" s="513"/>
      <c r="AO1576" s="513"/>
      <c r="AP1576" s="513"/>
      <c r="AQ1576" s="513"/>
      <c r="AR1576" s="513"/>
      <c r="AS1576" s="513"/>
      <c r="AT1576" s="513"/>
      <c r="AU1576" s="513"/>
      <c r="AV1576" s="513"/>
      <c r="AW1576" s="513"/>
      <c r="AX1576" s="513"/>
      <c r="AY1576" s="513"/>
      <c r="AZ1576" s="513"/>
      <c r="BA1576" s="513"/>
      <c r="BB1576" s="513"/>
      <c r="BC1576" s="513"/>
      <c r="BD1576" s="513"/>
      <c r="BE1576" s="513"/>
      <c r="BF1576" s="513"/>
      <c r="BG1576" s="513"/>
      <c r="BH1576" s="513"/>
      <c r="BI1576" s="513"/>
      <c r="BJ1576" s="513"/>
      <c r="BK1576" s="513"/>
      <c r="BL1576" s="513"/>
      <c r="BM1576" s="513"/>
      <c r="BN1576" s="513"/>
      <c r="BO1576" s="513"/>
      <c r="BP1576" s="513"/>
      <c r="BQ1576" s="513"/>
      <c r="BR1576" s="513"/>
      <c r="BS1576" s="513"/>
      <c r="BT1576" s="513"/>
      <c r="BU1576" s="513"/>
      <c r="BV1576" s="513"/>
      <c r="BW1576" s="513"/>
      <c r="BX1576" s="513"/>
      <c r="BY1576" s="513"/>
      <c r="BZ1576" s="513"/>
      <c r="CA1576" s="513"/>
      <c r="CB1576" s="513"/>
      <c r="CC1576" s="1972"/>
      <c r="CD1576" s="1499"/>
      <c r="CE1576" s="1500"/>
      <c r="CF1576" s="1501"/>
      <c r="CG1576" s="1500"/>
      <c r="CH1576" s="1500"/>
      <c r="CI1576" s="1500"/>
      <c r="CJ1576" s="1976"/>
      <c r="CK1576" s="1519"/>
      <c r="CL1576" s="1509"/>
    </row>
    <row r="1577" spans="1:90" s="514" customFormat="1">
      <c r="A1577" s="511"/>
      <c r="B1577" s="512"/>
      <c r="C1577" s="1493"/>
      <c r="D1577" s="1493"/>
      <c r="E1577" s="1493"/>
      <c r="F1577" s="1493"/>
      <c r="G1577" s="1493"/>
      <c r="H1577" s="1530"/>
      <c r="I1577" s="1972"/>
      <c r="J1577" s="1542"/>
      <c r="K1577" s="513"/>
      <c r="L1577" s="513"/>
      <c r="M1577" s="513"/>
      <c r="N1577" s="513"/>
      <c r="O1577" s="513"/>
      <c r="P1577" s="513"/>
      <c r="Q1577" s="513"/>
      <c r="R1577" s="513"/>
      <c r="S1577" s="513"/>
      <c r="T1577" s="513"/>
      <c r="U1577" s="513"/>
      <c r="V1577" s="513"/>
      <c r="W1577" s="513"/>
      <c r="X1577" s="513"/>
      <c r="Y1577" s="513"/>
      <c r="Z1577" s="513"/>
      <c r="AA1577" s="513"/>
      <c r="AB1577" s="513"/>
      <c r="AC1577" s="513"/>
      <c r="AD1577" s="513"/>
      <c r="AE1577" s="513"/>
      <c r="AF1577" s="513"/>
      <c r="AG1577" s="513"/>
      <c r="AH1577" s="513"/>
      <c r="AI1577" s="513"/>
      <c r="AJ1577" s="513"/>
      <c r="AK1577" s="513"/>
      <c r="AL1577" s="513"/>
      <c r="AM1577" s="513"/>
      <c r="AN1577" s="513"/>
      <c r="AO1577" s="513"/>
      <c r="AP1577" s="513"/>
      <c r="AQ1577" s="513"/>
      <c r="AR1577" s="513"/>
      <c r="AS1577" s="513"/>
      <c r="AT1577" s="513"/>
      <c r="AU1577" s="513"/>
      <c r="AV1577" s="513"/>
      <c r="AW1577" s="513"/>
      <c r="AX1577" s="513"/>
      <c r="AY1577" s="513"/>
      <c r="AZ1577" s="513"/>
      <c r="BA1577" s="513"/>
      <c r="BB1577" s="513"/>
      <c r="BC1577" s="513"/>
      <c r="BD1577" s="513"/>
      <c r="BE1577" s="513"/>
      <c r="BF1577" s="513"/>
      <c r="BG1577" s="513"/>
      <c r="BH1577" s="513"/>
      <c r="BI1577" s="513"/>
      <c r="BJ1577" s="513"/>
      <c r="BK1577" s="513"/>
      <c r="BL1577" s="513"/>
      <c r="BM1577" s="513"/>
      <c r="BN1577" s="513"/>
      <c r="BO1577" s="513"/>
      <c r="BP1577" s="513"/>
      <c r="BQ1577" s="513"/>
      <c r="BR1577" s="513"/>
      <c r="BS1577" s="513"/>
      <c r="BT1577" s="513"/>
      <c r="BU1577" s="513"/>
      <c r="BV1577" s="513"/>
      <c r="BW1577" s="513"/>
      <c r="BX1577" s="513"/>
      <c r="BY1577" s="513"/>
      <c r="BZ1577" s="513"/>
      <c r="CA1577" s="513"/>
      <c r="CB1577" s="513"/>
      <c r="CC1577" s="1972"/>
      <c r="CD1577" s="1499"/>
      <c r="CE1577" s="1500"/>
      <c r="CF1577" s="1501"/>
      <c r="CG1577" s="1500"/>
      <c r="CH1577" s="1500"/>
      <c r="CI1577" s="1500"/>
      <c r="CJ1577" s="1976"/>
      <c r="CK1577" s="1519"/>
      <c r="CL1577" s="1509"/>
    </row>
    <row r="1578" spans="1:90" s="514" customFormat="1">
      <c r="A1578" s="511"/>
      <c r="B1578" s="512"/>
      <c r="C1578" s="1493"/>
      <c r="D1578" s="1493"/>
      <c r="E1578" s="1493"/>
      <c r="F1578" s="1493"/>
      <c r="G1578" s="1493"/>
      <c r="H1578" s="1530"/>
      <c r="I1578" s="1972"/>
      <c r="J1578" s="1542"/>
      <c r="K1578" s="513"/>
      <c r="L1578" s="513"/>
      <c r="M1578" s="513"/>
      <c r="N1578" s="513"/>
      <c r="O1578" s="513"/>
      <c r="P1578" s="513"/>
      <c r="Q1578" s="513"/>
      <c r="R1578" s="513"/>
      <c r="S1578" s="513"/>
      <c r="T1578" s="513"/>
      <c r="U1578" s="513"/>
      <c r="V1578" s="513"/>
      <c r="W1578" s="513"/>
      <c r="X1578" s="513"/>
      <c r="Y1578" s="513"/>
      <c r="Z1578" s="513"/>
      <c r="AA1578" s="513"/>
      <c r="AB1578" s="513"/>
      <c r="AC1578" s="513"/>
      <c r="AD1578" s="513"/>
      <c r="AE1578" s="513"/>
      <c r="AF1578" s="513"/>
      <c r="AG1578" s="513"/>
      <c r="AH1578" s="513"/>
      <c r="AI1578" s="513"/>
      <c r="AJ1578" s="513"/>
      <c r="AK1578" s="513"/>
      <c r="AL1578" s="513"/>
      <c r="AM1578" s="513"/>
      <c r="AN1578" s="513"/>
      <c r="AO1578" s="513"/>
      <c r="AP1578" s="513"/>
      <c r="AQ1578" s="513"/>
      <c r="AR1578" s="513"/>
      <c r="AS1578" s="513"/>
      <c r="AT1578" s="513"/>
      <c r="AU1578" s="513"/>
      <c r="AV1578" s="513"/>
      <c r="AW1578" s="513"/>
      <c r="AX1578" s="513"/>
      <c r="AY1578" s="513"/>
      <c r="AZ1578" s="513"/>
      <c r="BA1578" s="513"/>
      <c r="BB1578" s="513"/>
      <c r="BC1578" s="513"/>
      <c r="BD1578" s="513"/>
      <c r="BE1578" s="513"/>
      <c r="BF1578" s="513"/>
      <c r="BG1578" s="513"/>
      <c r="BH1578" s="513"/>
      <c r="BI1578" s="513"/>
      <c r="BJ1578" s="513"/>
      <c r="BK1578" s="513"/>
      <c r="BL1578" s="513"/>
      <c r="BM1578" s="513"/>
      <c r="BN1578" s="513"/>
      <c r="BO1578" s="513"/>
      <c r="BP1578" s="513"/>
      <c r="BQ1578" s="513"/>
      <c r="BR1578" s="513"/>
      <c r="BS1578" s="513"/>
      <c r="BT1578" s="513"/>
      <c r="BU1578" s="513"/>
      <c r="BV1578" s="513"/>
      <c r="BW1578" s="513"/>
      <c r="BX1578" s="513"/>
      <c r="BY1578" s="513"/>
      <c r="BZ1578" s="513"/>
      <c r="CA1578" s="513"/>
      <c r="CB1578" s="513"/>
      <c r="CC1578" s="1972"/>
      <c r="CD1578" s="1499"/>
      <c r="CE1578" s="1500"/>
      <c r="CF1578" s="1501"/>
      <c r="CG1578" s="1500"/>
      <c r="CH1578" s="1500"/>
      <c r="CI1578" s="1500"/>
      <c r="CJ1578" s="1976"/>
      <c r="CK1578" s="1519"/>
      <c r="CL1578" s="1509"/>
    </row>
    <row r="1579" spans="1:90" s="514" customFormat="1">
      <c r="A1579" s="511"/>
      <c r="B1579" s="512"/>
      <c r="C1579" s="1493"/>
      <c r="D1579" s="1493"/>
      <c r="E1579" s="1493"/>
      <c r="F1579" s="1493"/>
      <c r="G1579" s="1493"/>
      <c r="H1579" s="1530"/>
      <c r="I1579" s="1972"/>
      <c r="J1579" s="1542"/>
      <c r="K1579" s="513"/>
      <c r="L1579" s="513"/>
      <c r="M1579" s="513"/>
      <c r="N1579" s="513"/>
      <c r="O1579" s="513"/>
      <c r="P1579" s="513"/>
      <c r="Q1579" s="513"/>
      <c r="R1579" s="513"/>
      <c r="S1579" s="513"/>
      <c r="T1579" s="513"/>
      <c r="U1579" s="513"/>
      <c r="V1579" s="513"/>
      <c r="W1579" s="513"/>
      <c r="X1579" s="513"/>
      <c r="Y1579" s="513"/>
      <c r="Z1579" s="513"/>
      <c r="AA1579" s="513"/>
      <c r="AB1579" s="513"/>
      <c r="AC1579" s="513"/>
      <c r="AD1579" s="513"/>
      <c r="AE1579" s="513"/>
      <c r="AF1579" s="513"/>
      <c r="AG1579" s="513"/>
      <c r="AH1579" s="513"/>
      <c r="AI1579" s="513"/>
      <c r="AJ1579" s="513"/>
      <c r="AK1579" s="513"/>
      <c r="AL1579" s="513"/>
      <c r="AM1579" s="513"/>
      <c r="AN1579" s="513"/>
      <c r="AO1579" s="513"/>
      <c r="AP1579" s="513"/>
      <c r="AQ1579" s="513"/>
      <c r="AR1579" s="513"/>
      <c r="AS1579" s="513"/>
      <c r="AT1579" s="513"/>
      <c r="AU1579" s="513"/>
      <c r="AV1579" s="513"/>
      <c r="AW1579" s="513"/>
      <c r="AX1579" s="513"/>
      <c r="AY1579" s="513"/>
      <c r="AZ1579" s="513"/>
      <c r="BA1579" s="513"/>
      <c r="BB1579" s="513"/>
      <c r="BC1579" s="513"/>
      <c r="BD1579" s="513"/>
      <c r="BE1579" s="513"/>
      <c r="BF1579" s="513"/>
      <c r="BG1579" s="513"/>
      <c r="BH1579" s="513"/>
      <c r="BI1579" s="513"/>
      <c r="BJ1579" s="513"/>
      <c r="BK1579" s="513"/>
      <c r="BL1579" s="513"/>
      <c r="BM1579" s="513"/>
      <c r="BN1579" s="513"/>
      <c r="BO1579" s="513"/>
      <c r="BP1579" s="513"/>
      <c r="BQ1579" s="513"/>
      <c r="BR1579" s="513"/>
      <c r="BS1579" s="513"/>
      <c r="BT1579" s="513"/>
      <c r="BU1579" s="513"/>
      <c r="BV1579" s="513"/>
      <c r="BW1579" s="513"/>
      <c r="BX1579" s="513"/>
      <c r="BY1579" s="513"/>
      <c r="BZ1579" s="513"/>
      <c r="CA1579" s="513"/>
      <c r="CB1579" s="513"/>
      <c r="CC1579" s="1972"/>
      <c r="CD1579" s="1499"/>
      <c r="CE1579" s="1500"/>
      <c r="CF1579" s="1501"/>
      <c r="CG1579" s="1500"/>
      <c r="CH1579" s="1500"/>
      <c r="CI1579" s="1500"/>
      <c r="CJ1579" s="1976"/>
      <c r="CK1579" s="1519"/>
      <c r="CL1579" s="1509"/>
    </row>
    <row r="1580" spans="1:90" s="514" customFormat="1">
      <c r="A1580" s="511"/>
      <c r="B1580" s="512"/>
      <c r="C1580" s="1493"/>
      <c r="D1580" s="1493"/>
      <c r="E1580" s="1493"/>
      <c r="F1580" s="1493"/>
      <c r="G1580" s="1493"/>
      <c r="H1580" s="1530"/>
      <c r="I1580" s="1972"/>
      <c r="J1580" s="1542"/>
      <c r="K1580" s="513"/>
      <c r="L1580" s="513"/>
      <c r="M1580" s="513"/>
      <c r="N1580" s="513"/>
      <c r="O1580" s="513"/>
      <c r="P1580" s="513"/>
      <c r="Q1580" s="513"/>
      <c r="R1580" s="513"/>
      <c r="S1580" s="513"/>
      <c r="T1580" s="513"/>
      <c r="U1580" s="513"/>
      <c r="V1580" s="513"/>
      <c r="W1580" s="513"/>
      <c r="X1580" s="513"/>
      <c r="Y1580" s="513"/>
      <c r="Z1580" s="513"/>
      <c r="AA1580" s="513"/>
      <c r="AB1580" s="513"/>
      <c r="AC1580" s="513"/>
      <c r="AD1580" s="513"/>
      <c r="AE1580" s="513"/>
      <c r="AF1580" s="513"/>
      <c r="AG1580" s="513"/>
      <c r="AH1580" s="513"/>
      <c r="AI1580" s="513"/>
      <c r="AJ1580" s="513"/>
      <c r="AK1580" s="513"/>
      <c r="AL1580" s="513"/>
      <c r="AM1580" s="513"/>
      <c r="AN1580" s="513"/>
      <c r="AO1580" s="513"/>
      <c r="AP1580" s="513"/>
      <c r="AQ1580" s="513"/>
      <c r="AR1580" s="513"/>
      <c r="AS1580" s="513"/>
      <c r="AT1580" s="513"/>
      <c r="AU1580" s="513"/>
      <c r="AV1580" s="513"/>
      <c r="AW1580" s="513"/>
      <c r="AX1580" s="513"/>
      <c r="AY1580" s="513"/>
      <c r="AZ1580" s="513"/>
      <c r="BA1580" s="513"/>
      <c r="BB1580" s="513"/>
      <c r="BC1580" s="513"/>
      <c r="BD1580" s="513"/>
      <c r="BE1580" s="513"/>
      <c r="BF1580" s="513"/>
      <c r="BG1580" s="513"/>
      <c r="BH1580" s="513"/>
      <c r="BI1580" s="513"/>
      <c r="BJ1580" s="513"/>
      <c r="BK1580" s="513"/>
      <c r="BL1580" s="513"/>
      <c r="BM1580" s="513"/>
      <c r="BN1580" s="513"/>
      <c r="BO1580" s="513"/>
      <c r="BP1580" s="513"/>
      <c r="BQ1580" s="513"/>
      <c r="BR1580" s="513"/>
      <c r="BS1580" s="513"/>
      <c r="BT1580" s="513"/>
      <c r="BU1580" s="513"/>
      <c r="BV1580" s="513"/>
      <c r="BW1580" s="513"/>
      <c r="BX1580" s="513"/>
      <c r="BY1580" s="513"/>
      <c r="BZ1580" s="513"/>
      <c r="CA1580" s="513"/>
      <c r="CB1580" s="513"/>
      <c r="CC1580" s="1972"/>
      <c r="CD1580" s="1499"/>
      <c r="CE1580" s="1500"/>
      <c r="CF1580" s="1501"/>
      <c r="CG1580" s="1500"/>
      <c r="CH1580" s="1500"/>
      <c r="CI1580" s="1500"/>
      <c r="CJ1580" s="1976"/>
      <c r="CK1580" s="1519"/>
      <c r="CL1580" s="1509"/>
    </row>
    <row r="1581" spans="1:90" s="514" customFormat="1">
      <c r="A1581" s="511"/>
      <c r="B1581" s="512"/>
      <c r="C1581" s="1493"/>
      <c r="D1581" s="1493"/>
      <c r="E1581" s="1493"/>
      <c r="F1581" s="1493"/>
      <c r="G1581" s="1493"/>
      <c r="H1581" s="1530"/>
      <c r="I1581" s="1972"/>
      <c r="J1581" s="1542"/>
      <c r="K1581" s="513"/>
      <c r="L1581" s="513"/>
      <c r="M1581" s="513"/>
      <c r="N1581" s="513"/>
      <c r="O1581" s="513"/>
      <c r="P1581" s="513"/>
      <c r="Q1581" s="513"/>
      <c r="R1581" s="513"/>
      <c r="S1581" s="513"/>
      <c r="T1581" s="513"/>
      <c r="U1581" s="513"/>
      <c r="V1581" s="513"/>
      <c r="W1581" s="513"/>
      <c r="X1581" s="513"/>
      <c r="Y1581" s="513"/>
      <c r="Z1581" s="513"/>
      <c r="AA1581" s="513"/>
      <c r="AB1581" s="513"/>
      <c r="AC1581" s="513"/>
      <c r="AD1581" s="513"/>
      <c r="AE1581" s="513"/>
      <c r="AF1581" s="513"/>
      <c r="AG1581" s="513"/>
      <c r="AH1581" s="513"/>
      <c r="AI1581" s="513"/>
      <c r="AJ1581" s="513"/>
      <c r="AK1581" s="513"/>
      <c r="AL1581" s="513"/>
      <c r="AM1581" s="513"/>
      <c r="AN1581" s="513"/>
      <c r="AO1581" s="513"/>
      <c r="AP1581" s="513"/>
      <c r="AQ1581" s="513"/>
      <c r="AR1581" s="513"/>
      <c r="AS1581" s="513"/>
      <c r="AT1581" s="513"/>
      <c r="AU1581" s="513"/>
      <c r="AV1581" s="513"/>
      <c r="AW1581" s="513"/>
      <c r="AX1581" s="513"/>
      <c r="AY1581" s="513"/>
      <c r="AZ1581" s="513"/>
      <c r="BA1581" s="513"/>
      <c r="BB1581" s="513"/>
      <c r="BC1581" s="513"/>
      <c r="BD1581" s="513"/>
      <c r="BE1581" s="513"/>
      <c r="BF1581" s="513"/>
      <c r="BG1581" s="513"/>
      <c r="BH1581" s="513"/>
      <c r="BI1581" s="513"/>
      <c r="BJ1581" s="513"/>
      <c r="BK1581" s="513"/>
      <c r="BL1581" s="513"/>
      <c r="BM1581" s="513"/>
      <c r="BN1581" s="513"/>
      <c r="BO1581" s="513"/>
      <c r="BP1581" s="513"/>
      <c r="BQ1581" s="513"/>
      <c r="BR1581" s="513"/>
      <c r="BS1581" s="513"/>
      <c r="BT1581" s="513"/>
      <c r="BU1581" s="513"/>
      <c r="BV1581" s="513"/>
      <c r="BW1581" s="513"/>
      <c r="BX1581" s="513"/>
      <c r="BY1581" s="513"/>
      <c r="BZ1581" s="513"/>
      <c r="CA1581" s="513"/>
      <c r="CB1581" s="513"/>
      <c r="CC1581" s="1972"/>
      <c r="CD1581" s="1499"/>
      <c r="CE1581" s="1500"/>
      <c r="CF1581" s="1501"/>
      <c r="CG1581" s="1500"/>
      <c r="CH1581" s="1500"/>
      <c r="CI1581" s="1500"/>
      <c r="CJ1581" s="1976"/>
      <c r="CK1581" s="1519"/>
      <c r="CL1581" s="1509"/>
    </row>
    <row r="1582" spans="1:90" s="514" customFormat="1">
      <c r="A1582" s="511"/>
      <c r="B1582" s="512"/>
      <c r="C1582" s="1493"/>
      <c r="D1582" s="1493"/>
      <c r="E1582" s="1493"/>
      <c r="F1582" s="1493"/>
      <c r="G1582" s="1493"/>
      <c r="H1582" s="1530"/>
      <c r="I1582" s="1972"/>
      <c r="J1582" s="1542"/>
      <c r="K1582" s="513"/>
      <c r="L1582" s="513"/>
      <c r="M1582" s="513"/>
      <c r="N1582" s="513"/>
      <c r="O1582" s="513"/>
      <c r="P1582" s="513"/>
      <c r="Q1582" s="513"/>
      <c r="R1582" s="513"/>
      <c r="S1582" s="513"/>
      <c r="T1582" s="513"/>
      <c r="U1582" s="513"/>
      <c r="V1582" s="513"/>
      <c r="W1582" s="513"/>
      <c r="X1582" s="513"/>
      <c r="Y1582" s="513"/>
      <c r="Z1582" s="513"/>
      <c r="AA1582" s="513"/>
      <c r="AB1582" s="513"/>
      <c r="AC1582" s="513"/>
      <c r="AD1582" s="513"/>
      <c r="AE1582" s="513"/>
      <c r="AF1582" s="513"/>
      <c r="AG1582" s="513"/>
      <c r="AH1582" s="513"/>
      <c r="AI1582" s="513"/>
      <c r="AJ1582" s="513"/>
      <c r="AK1582" s="513"/>
      <c r="AL1582" s="513"/>
      <c r="AM1582" s="513"/>
      <c r="AN1582" s="513"/>
      <c r="AO1582" s="513"/>
      <c r="AP1582" s="513"/>
      <c r="AQ1582" s="513"/>
      <c r="AR1582" s="513"/>
      <c r="AS1582" s="513"/>
      <c r="AT1582" s="513"/>
      <c r="AU1582" s="513"/>
      <c r="AV1582" s="513"/>
      <c r="AW1582" s="513"/>
      <c r="AX1582" s="513"/>
      <c r="AY1582" s="513"/>
      <c r="AZ1582" s="513"/>
      <c r="BA1582" s="513"/>
      <c r="BB1582" s="513"/>
      <c r="BC1582" s="513"/>
      <c r="BD1582" s="513"/>
      <c r="BE1582" s="513"/>
      <c r="BF1582" s="513"/>
      <c r="BG1582" s="513"/>
      <c r="BH1582" s="513"/>
      <c r="BI1582" s="513"/>
      <c r="BJ1582" s="513"/>
      <c r="BK1582" s="513"/>
      <c r="BL1582" s="513"/>
      <c r="BM1582" s="513"/>
      <c r="BN1582" s="513"/>
      <c r="BO1582" s="513"/>
      <c r="BP1582" s="513"/>
      <c r="BQ1582" s="513"/>
      <c r="BR1582" s="513"/>
      <c r="BS1582" s="513"/>
      <c r="BT1582" s="513"/>
      <c r="BU1582" s="513"/>
      <c r="BV1582" s="513"/>
      <c r="BW1582" s="513"/>
      <c r="BX1582" s="513"/>
      <c r="BY1582" s="513"/>
      <c r="BZ1582" s="513"/>
      <c r="CA1582" s="513"/>
      <c r="CB1582" s="513"/>
      <c r="CC1582" s="1972"/>
      <c r="CD1582" s="1499"/>
      <c r="CE1582" s="1500"/>
      <c r="CF1582" s="1501"/>
      <c r="CG1582" s="1500"/>
      <c r="CH1582" s="1500"/>
      <c r="CI1582" s="1500"/>
      <c r="CJ1582" s="1976"/>
      <c r="CK1582" s="1519"/>
      <c r="CL1582" s="1509"/>
    </row>
    <row r="1583" spans="1:90" s="514" customFormat="1">
      <c r="A1583" s="511"/>
      <c r="B1583" s="512"/>
      <c r="C1583" s="1493"/>
      <c r="D1583" s="1493"/>
      <c r="E1583" s="1493"/>
      <c r="F1583" s="1493"/>
      <c r="G1583" s="1493"/>
      <c r="H1583" s="1530"/>
      <c r="I1583" s="1972"/>
      <c r="J1583" s="1542"/>
      <c r="K1583" s="513"/>
      <c r="L1583" s="513"/>
      <c r="M1583" s="513"/>
      <c r="N1583" s="513"/>
      <c r="O1583" s="513"/>
      <c r="P1583" s="513"/>
      <c r="Q1583" s="513"/>
      <c r="R1583" s="513"/>
      <c r="S1583" s="513"/>
      <c r="T1583" s="513"/>
      <c r="U1583" s="513"/>
      <c r="V1583" s="513"/>
      <c r="W1583" s="513"/>
      <c r="X1583" s="513"/>
      <c r="Y1583" s="513"/>
      <c r="Z1583" s="513"/>
      <c r="AA1583" s="513"/>
      <c r="AB1583" s="513"/>
      <c r="AC1583" s="513"/>
      <c r="AD1583" s="513"/>
      <c r="AE1583" s="513"/>
      <c r="AF1583" s="513"/>
      <c r="AG1583" s="513"/>
      <c r="AH1583" s="513"/>
      <c r="AI1583" s="513"/>
      <c r="AJ1583" s="513"/>
      <c r="AK1583" s="513"/>
      <c r="AL1583" s="513"/>
      <c r="AM1583" s="513"/>
      <c r="AN1583" s="513"/>
      <c r="AO1583" s="513"/>
      <c r="AP1583" s="513"/>
      <c r="AQ1583" s="513"/>
      <c r="AR1583" s="513"/>
      <c r="AS1583" s="513"/>
      <c r="AT1583" s="513"/>
      <c r="AU1583" s="513"/>
      <c r="AV1583" s="513"/>
      <c r="AW1583" s="513"/>
      <c r="AX1583" s="513"/>
      <c r="AY1583" s="513"/>
      <c r="AZ1583" s="513"/>
      <c r="BA1583" s="513"/>
      <c r="BB1583" s="513"/>
      <c r="BC1583" s="513"/>
      <c r="BD1583" s="513"/>
      <c r="BE1583" s="513"/>
      <c r="BF1583" s="513"/>
      <c r="BG1583" s="513"/>
      <c r="BH1583" s="513"/>
      <c r="BI1583" s="513"/>
      <c r="BJ1583" s="513"/>
      <c r="BK1583" s="513"/>
      <c r="BL1583" s="513"/>
      <c r="BM1583" s="513"/>
      <c r="BN1583" s="513"/>
      <c r="BO1583" s="513"/>
      <c r="BP1583" s="513"/>
      <c r="BQ1583" s="513"/>
      <c r="BR1583" s="513"/>
      <c r="BS1583" s="513"/>
      <c r="BT1583" s="513"/>
      <c r="BU1583" s="513"/>
      <c r="BV1583" s="513"/>
      <c r="BW1583" s="513"/>
      <c r="BX1583" s="513"/>
      <c r="BY1583" s="513"/>
      <c r="BZ1583" s="513"/>
      <c r="CA1583" s="513"/>
      <c r="CB1583" s="513"/>
      <c r="CC1583" s="1972"/>
      <c r="CD1583" s="1499"/>
      <c r="CE1583" s="1500"/>
      <c r="CF1583" s="1501"/>
      <c r="CG1583" s="1500"/>
      <c r="CH1583" s="1500"/>
      <c r="CI1583" s="1500"/>
      <c r="CJ1583" s="1976"/>
      <c r="CK1583" s="1519"/>
      <c r="CL1583" s="1509"/>
    </row>
    <row r="1584" spans="1:90" s="514" customFormat="1">
      <c r="A1584" s="511"/>
      <c r="B1584" s="512"/>
      <c r="C1584" s="1493"/>
      <c r="D1584" s="1493"/>
      <c r="E1584" s="1493"/>
      <c r="F1584" s="1493"/>
      <c r="G1584" s="1493"/>
      <c r="H1584" s="1530"/>
      <c r="I1584" s="1972"/>
      <c r="J1584" s="1542"/>
      <c r="K1584" s="513"/>
      <c r="L1584" s="513"/>
      <c r="M1584" s="513"/>
      <c r="N1584" s="513"/>
      <c r="O1584" s="513"/>
      <c r="P1584" s="513"/>
      <c r="Q1584" s="513"/>
      <c r="R1584" s="513"/>
      <c r="S1584" s="513"/>
      <c r="T1584" s="513"/>
      <c r="U1584" s="513"/>
      <c r="V1584" s="513"/>
      <c r="W1584" s="513"/>
      <c r="X1584" s="513"/>
      <c r="Y1584" s="513"/>
      <c r="Z1584" s="513"/>
      <c r="AA1584" s="513"/>
      <c r="AB1584" s="513"/>
      <c r="AC1584" s="513"/>
      <c r="AD1584" s="513"/>
      <c r="AE1584" s="513"/>
      <c r="AF1584" s="513"/>
      <c r="AG1584" s="513"/>
      <c r="AH1584" s="513"/>
      <c r="AI1584" s="513"/>
      <c r="AJ1584" s="513"/>
      <c r="AK1584" s="513"/>
      <c r="AL1584" s="513"/>
      <c r="AM1584" s="513"/>
      <c r="AN1584" s="513"/>
      <c r="AO1584" s="513"/>
      <c r="AP1584" s="513"/>
      <c r="AQ1584" s="513"/>
      <c r="AR1584" s="513"/>
      <c r="AS1584" s="513"/>
      <c r="AT1584" s="513"/>
      <c r="AU1584" s="513"/>
      <c r="AV1584" s="513"/>
      <c r="AW1584" s="513"/>
      <c r="AX1584" s="513"/>
      <c r="AY1584" s="513"/>
      <c r="AZ1584" s="513"/>
      <c r="BA1584" s="513"/>
      <c r="BB1584" s="513"/>
      <c r="BC1584" s="513"/>
      <c r="BD1584" s="513"/>
      <c r="BE1584" s="513"/>
      <c r="BF1584" s="513"/>
      <c r="BG1584" s="513"/>
      <c r="BH1584" s="513"/>
      <c r="BI1584" s="513"/>
      <c r="BJ1584" s="513"/>
      <c r="BK1584" s="513"/>
      <c r="BL1584" s="513"/>
      <c r="BM1584" s="513"/>
      <c r="BN1584" s="513"/>
      <c r="BO1584" s="513"/>
      <c r="BP1584" s="513"/>
      <c r="BQ1584" s="513"/>
      <c r="BR1584" s="513"/>
      <c r="BS1584" s="513"/>
      <c r="BT1584" s="513"/>
      <c r="BU1584" s="513"/>
      <c r="BV1584" s="513"/>
      <c r="BW1584" s="513"/>
      <c r="BX1584" s="513"/>
      <c r="BY1584" s="513"/>
      <c r="BZ1584" s="513"/>
      <c r="CA1584" s="513"/>
      <c r="CB1584" s="513"/>
      <c r="CC1584" s="1972"/>
      <c r="CD1584" s="1499"/>
      <c r="CE1584" s="1500"/>
      <c r="CF1584" s="1501"/>
      <c r="CG1584" s="1500"/>
      <c r="CH1584" s="1500"/>
      <c r="CI1584" s="1500"/>
      <c r="CJ1584" s="1976"/>
      <c r="CK1584" s="1519"/>
      <c r="CL1584" s="1509"/>
    </row>
    <row r="1585" spans="1:90" s="514" customFormat="1">
      <c r="A1585" s="511"/>
      <c r="B1585" s="512"/>
      <c r="C1585" s="1493"/>
      <c r="D1585" s="1493"/>
      <c r="E1585" s="1493"/>
      <c r="F1585" s="1493"/>
      <c r="G1585" s="1493"/>
      <c r="H1585" s="1530"/>
      <c r="I1585" s="1972"/>
      <c r="J1585" s="1542"/>
      <c r="K1585" s="513"/>
      <c r="L1585" s="513"/>
      <c r="M1585" s="513"/>
      <c r="N1585" s="513"/>
      <c r="O1585" s="513"/>
      <c r="P1585" s="513"/>
      <c r="Q1585" s="513"/>
      <c r="R1585" s="513"/>
      <c r="S1585" s="513"/>
      <c r="T1585" s="513"/>
      <c r="U1585" s="513"/>
      <c r="V1585" s="513"/>
      <c r="W1585" s="513"/>
      <c r="X1585" s="513"/>
      <c r="Y1585" s="513"/>
      <c r="Z1585" s="513"/>
      <c r="AA1585" s="513"/>
      <c r="AB1585" s="513"/>
      <c r="AC1585" s="513"/>
      <c r="AD1585" s="513"/>
      <c r="AE1585" s="513"/>
      <c r="AF1585" s="513"/>
      <c r="AG1585" s="513"/>
      <c r="AH1585" s="513"/>
      <c r="AI1585" s="513"/>
      <c r="AJ1585" s="513"/>
      <c r="AK1585" s="513"/>
      <c r="AL1585" s="513"/>
      <c r="AM1585" s="513"/>
      <c r="AN1585" s="513"/>
      <c r="AO1585" s="513"/>
      <c r="AP1585" s="513"/>
      <c r="AQ1585" s="513"/>
      <c r="AR1585" s="513"/>
      <c r="AS1585" s="513"/>
      <c r="AT1585" s="513"/>
      <c r="AU1585" s="513"/>
      <c r="AV1585" s="513"/>
      <c r="AW1585" s="513"/>
      <c r="AX1585" s="513"/>
      <c r="AY1585" s="513"/>
      <c r="AZ1585" s="513"/>
      <c r="BA1585" s="513"/>
      <c r="BB1585" s="513"/>
      <c r="BC1585" s="513"/>
      <c r="BD1585" s="513"/>
      <c r="BE1585" s="513"/>
      <c r="BF1585" s="513"/>
      <c r="BG1585" s="513"/>
      <c r="BH1585" s="513"/>
      <c r="BI1585" s="513"/>
      <c r="BJ1585" s="513"/>
      <c r="BK1585" s="513"/>
      <c r="BL1585" s="513"/>
      <c r="BM1585" s="513"/>
      <c r="BN1585" s="513"/>
      <c r="BO1585" s="513"/>
      <c r="BP1585" s="513"/>
      <c r="BQ1585" s="513"/>
      <c r="BR1585" s="513"/>
      <c r="BS1585" s="513"/>
      <c r="BT1585" s="513"/>
      <c r="BU1585" s="513"/>
      <c r="BV1585" s="513"/>
      <c r="BW1585" s="513"/>
      <c r="BX1585" s="513"/>
      <c r="BY1585" s="513"/>
      <c r="BZ1585" s="513"/>
      <c r="CA1585" s="513"/>
      <c r="CB1585" s="513"/>
      <c r="CC1585" s="1972"/>
      <c r="CD1585" s="1499"/>
      <c r="CE1585" s="1500"/>
      <c r="CF1585" s="1501"/>
      <c r="CG1585" s="1500"/>
      <c r="CH1585" s="1500"/>
      <c r="CI1585" s="1500"/>
      <c r="CJ1585" s="1976"/>
      <c r="CK1585" s="1519"/>
      <c r="CL1585" s="1509"/>
    </row>
    <row r="1586" spans="1:90" s="514" customFormat="1">
      <c r="A1586" s="511"/>
      <c r="B1586" s="512"/>
      <c r="C1586" s="1493"/>
      <c r="D1586" s="1493"/>
      <c r="E1586" s="1493"/>
      <c r="F1586" s="1493"/>
      <c r="G1586" s="1493"/>
      <c r="H1586" s="1530"/>
      <c r="I1586" s="1972"/>
      <c r="J1586" s="1542"/>
      <c r="K1586" s="513"/>
      <c r="L1586" s="513"/>
      <c r="M1586" s="513"/>
      <c r="N1586" s="513"/>
      <c r="O1586" s="513"/>
      <c r="P1586" s="513"/>
      <c r="Q1586" s="513"/>
      <c r="R1586" s="513"/>
      <c r="S1586" s="513"/>
      <c r="T1586" s="513"/>
      <c r="U1586" s="513"/>
      <c r="V1586" s="513"/>
      <c r="W1586" s="513"/>
      <c r="X1586" s="513"/>
      <c r="Y1586" s="513"/>
      <c r="Z1586" s="513"/>
      <c r="AA1586" s="513"/>
      <c r="AB1586" s="513"/>
      <c r="AC1586" s="513"/>
      <c r="AD1586" s="513"/>
      <c r="AE1586" s="513"/>
      <c r="AF1586" s="513"/>
      <c r="AG1586" s="513"/>
      <c r="AH1586" s="513"/>
      <c r="AI1586" s="513"/>
      <c r="AJ1586" s="513"/>
      <c r="AK1586" s="513"/>
      <c r="AL1586" s="513"/>
      <c r="AM1586" s="513"/>
      <c r="AN1586" s="513"/>
      <c r="AO1586" s="513"/>
      <c r="AP1586" s="513"/>
      <c r="AQ1586" s="513"/>
      <c r="AR1586" s="513"/>
      <c r="AS1586" s="513"/>
      <c r="AT1586" s="513"/>
      <c r="AU1586" s="513"/>
      <c r="AV1586" s="513"/>
      <c r="AW1586" s="513"/>
      <c r="AX1586" s="513"/>
      <c r="AY1586" s="513"/>
      <c r="AZ1586" s="513"/>
      <c r="BA1586" s="513"/>
      <c r="BB1586" s="513"/>
      <c r="BC1586" s="513"/>
      <c r="BD1586" s="513"/>
      <c r="BE1586" s="513"/>
      <c r="BF1586" s="513"/>
      <c r="BG1586" s="513"/>
      <c r="BH1586" s="513"/>
      <c r="BI1586" s="513"/>
      <c r="BJ1586" s="513"/>
      <c r="BK1586" s="513"/>
      <c r="BL1586" s="513"/>
      <c r="BM1586" s="513"/>
      <c r="BN1586" s="513"/>
      <c r="BO1586" s="513"/>
      <c r="BP1586" s="513"/>
      <c r="BQ1586" s="513"/>
      <c r="BR1586" s="513"/>
      <c r="BS1586" s="513"/>
      <c r="BT1586" s="513"/>
      <c r="BU1586" s="513"/>
      <c r="BV1586" s="513"/>
      <c r="BW1586" s="513"/>
      <c r="BX1586" s="513"/>
      <c r="BY1586" s="513"/>
      <c r="BZ1586" s="513"/>
      <c r="CA1586" s="513"/>
      <c r="CB1586" s="513"/>
      <c r="CC1586" s="1972"/>
      <c r="CD1586" s="1499"/>
      <c r="CE1586" s="1500"/>
      <c r="CF1586" s="1501"/>
      <c r="CG1586" s="1500"/>
      <c r="CH1586" s="1500"/>
      <c r="CI1586" s="1500"/>
      <c r="CJ1586" s="1976"/>
      <c r="CK1586" s="1519"/>
      <c r="CL1586" s="1509"/>
    </row>
    <row r="1587" spans="1:90" s="514" customFormat="1">
      <c r="A1587" s="511"/>
      <c r="B1587" s="512"/>
      <c r="C1587" s="1493"/>
      <c r="D1587" s="1493"/>
      <c r="E1587" s="1493"/>
      <c r="F1587" s="1493"/>
      <c r="G1587" s="1493"/>
      <c r="H1587" s="1530"/>
      <c r="I1587" s="1972"/>
      <c r="J1587" s="1542"/>
      <c r="K1587" s="513"/>
      <c r="L1587" s="513"/>
      <c r="M1587" s="513"/>
      <c r="N1587" s="513"/>
      <c r="O1587" s="513"/>
      <c r="P1587" s="513"/>
      <c r="Q1587" s="513"/>
      <c r="R1587" s="513"/>
      <c r="S1587" s="513"/>
      <c r="T1587" s="513"/>
      <c r="U1587" s="513"/>
      <c r="V1587" s="513"/>
      <c r="W1587" s="513"/>
      <c r="X1587" s="513"/>
      <c r="Y1587" s="513"/>
      <c r="Z1587" s="513"/>
      <c r="AA1587" s="513"/>
      <c r="AB1587" s="513"/>
      <c r="AC1587" s="513"/>
      <c r="AD1587" s="513"/>
      <c r="AE1587" s="513"/>
      <c r="AF1587" s="513"/>
      <c r="AG1587" s="513"/>
      <c r="AH1587" s="513"/>
      <c r="AI1587" s="513"/>
      <c r="AJ1587" s="513"/>
      <c r="AK1587" s="513"/>
      <c r="AL1587" s="513"/>
      <c r="AM1587" s="513"/>
      <c r="AN1587" s="513"/>
      <c r="AO1587" s="513"/>
      <c r="AP1587" s="513"/>
      <c r="AQ1587" s="513"/>
      <c r="AR1587" s="513"/>
      <c r="AS1587" s="513"/>
      <c r="AT1587" s="513"/>
      <c r="AU1587" s="513"/>
      <c r="AV1587" s="513"/>
      <c r="AW1587" s="513"/>
      <c r="AX1587" s="513"/>
      <c r="AY1587" s="513"/>
      <c r="AZ1587" s="513"/>
      <c r="BA1587" s="513"/>
      <c r="BB1587" s="513"/>
      <c r="BC1587" s="513"/>
      <c r="BD1587" s="513"/>
      <c r="BE1587" s="513"/>
      <c r="BF1587" s="513"/>
      <c r="BG1587" s="513"/>
      <c r="BH1587" s="513"/>
      <c r="BI1587" s="513"/>
      <c r="BJ1587" s="513"/>
      <c r="BK1587" s="513"/>
      <c r="BL1587" s="513"/>
      <c r="BM1587" s="513"/>
      <c r="BN1587" s="513"/>
      <c r="BO1587" s="513"/>
      <c r="BP1587" s="513"/>
      <c r="BQ1587" s="513"/>
      <c r="BR1587" s="513"/>
      <c r="BS1587" s="513"/>
      <c r="BT1587" s="513"/>
      <c r="BU1587" s="513"/>
      <c r="BV1587" s="513"/>
      <c r="BW1587" s="513"/>
      <c r="BX1587" s="513"/>
      <c r="BY1587" s="513"/>
      <c r="BZ1587" s="513"/>
      <c r="CA1587" s="513"/>
      <c r="CB1587" s="513"/>
      <c r="CC1587" s="1972"/>
      <c r="CD1587" s="1499"/>
      <c r="CE1587" s="1500"/>
      <c r="CF1587" s="1501"/>
      <c r="CG1587" s="1500"/>
      <c r="CH1587" s="1500"/>
      <c r="CI1587" s="1500"/>
      <c r="CJ1587" s="1976"/>
      <c r="CK1587" s="1519"/>
      <c r="CL1587" s="1509"/>
    </row>
    <row r="1588" spans="1:90" s="514" customFormat="1">
      <c r="A1588" s="511"/>
      <c r="B1588" s="512"/>
      <c r="C1588" s="1493"/>
      <c r="D1588" s="1493"/>
      <c r="E1588" s="1493"/>
      <c r="F1588" s="1493"/>
      <c r="G1588" s="1493"/>
      <c r="H1588" s="1530"/>
      <c r="I1588" s="1972"/>
      <c r="J1588" s="1542"/>
      <c r="K1588" s="513"/>
      <c r="L1588" s="513"/>
      <c r="M1588" s="513"/>
      <c r="N1588" s="513"/>
      <c r="O1588" s="513"/>
      <c r="P1588" s="513"/>
      <c r="Q1588" s="513"/>
      <c r="R1588" s="513"/>
      <c r="S1588" s="513"/>
      <c r="T1588" s="513"/>
      <c r="U1588" s="513"/>
      <c r="V1588" s="513"/>
      <c r="W1588" s="513"/>
      <c r="X1588" s="513"/>
      <c r="Y1588" s="513"/>
      <c r="Z1588" s="513"/>
      <c r="AA1588" s="513"/>
      <c r="AB1588" s="513"/>
      <c r="AC1588" s="513"/>
      <c r="AD1588" s="513"/>
      <c r="AE1588" s="513"/>
      <c r="AF1588" s="513"/>
      <c r="AG1588" s="513"/>
      <c r="AH1588" s="513"/>
      <c r="AI1588" s="513"/>
      <c r="AJ1588" s="513"/>
      <c r="AK1588" s="513"/>
      <c r="AL1588" s="513"/>
      <c r="AM1588" s="513"/>
      <c r="AN1588" s="513"/>
      <c r="AO1588" s="513"/>
      <c r="AP1588" s="513"/>
      <c r="AQ1588" s="513"/>
      <c r="AR1588" s="513"/>
      <c r="AS1588" s="513"/>
      <c r="AT1588" s="513"/>
      <c r="AU1588" s="513"/>
      <c r="AV1588" s="513"/>
      <c r="AW1588" s="513"/>
      <c r="AX1588" s="513"/>
      <c r="AY1588" s="513"/>
      <c r="AZ1588" s="513"/>
      <c r="BA1588" s="513"/>
      <c r="BB1588" s="513"/>
      <c r="BC1588" s="513"/>
      <c r="BD1588" s="513"/>
      <c r="BE1588" s="513"/>
      <c r="BF1588" s="513"/>
      <c r="BG1588" s="513"/>
      <c r="BH1588" s="513"/>
      <c r="BI1588" s="513"/>
      <c r="BJ1588" s="513"/>
      <c r="BK1588" s="513"/>
      <c r="BL1588" s="513"/>
      <c r="BM1588" s="513"/>
      <c r="BN1588" s="513"/>
      <c r="BO1588" s="513"/>
      <c r="BP1588" s="513"/>
      <c r="BQ1588" s="513"/>
      <c r="BR1588" s="513"/>
      <c r="BS1588" s="513"/>
      <c r="BT1588" s="513"/>
      <c r="BU1588" s="513"/>
      <c r="BV1588" s="513"/>
      <c r="BW1588" s="513"/>
      <c r="BX1588" s="513"/>
      <c r="BY1588" s="513"/>
      <c r="BZ1588" s="513"/>
      <c r="CA1588" s="513"/>
      <c r="CB1588" s="513"/>
      <c r="CC1588" s="1972"/>
      <c r="CD1588" s="1499"/>
      <c r="CE1588" s="1500"/>
      <c r="CF1588" s="1501"/>
      <c r="CG1588" s="1500"/>
      <c r="CH1588" s="1500"/>
      <c r="CI1588" s="1500"/>
      <c r="CJ1588" s="1976"/>
      <c r="CK1588" s="1519"/>
      <c r="CL1588" s="1509"/>
    </row>
    <row r="1589" spans="1:90" s="514" customFormat="1">
      <c r="A1589" s="511"/>
      <c r="B1589" s="512"/>
      <c r="C1589" s="1493"/>
      <c r="D1589" s="1493"/>
      <c r="E1589" s="1493"/>
      <c r="F1589" s="1493"/>
      <c r="G1589" s="1493"/>
      <c r="H1589" s="1530"/>
      <c r="I1589" s="1972"/>
      <c r="J1589" s="1542"/>
      <c r="K1589" s="513"/>
      <c r="L1589" s="513"/>
      <c r="M1589" s="513"/>
      <c r="N1589" s="513"/>
      <c r="O1589" s="513"/>
      <c r="P1589" s="513"/>
      <c r="Q1589" s="513"/>
      <c r="R1589" s="513"/>
      <c r="S1589" s="513"/>
      <c r="T1589" s="513"/>
      <c r="U1589" s="513"/>
      <c r="V1589" s="513"/>
      <c r="W1589" s="513"/>
      <c r="X1589" s="513"/>
      <c r="Y1589" s="513"/>
      <c r="Z1589" s="513"/>
      <c r="AA1589" s="513"/>
      <c r="AB1589" s="513"/>
      <c r="AC1589" s="513"/>
      <c r="AD1589" s="513"/>
      <c r="AE1589" s="513"/>
      <c r="AF1589" s="513"/>
      <c r="AG1589" s="513"/>
      <c r="AH1589" s="513"/>
      <c r="AI1589" s="513"/>
      <c r="AJ1589" s="513"/>
      <c r="AK1589" s="513"/>
      <c r="AL1589" s="513"/>
      <c r="AM1589" s="513"/>
      <c r="AN1589" s="513"/>
      <c r="AO1589" s="513"/>
      <c r="AP1589" s="513"/>
      <c r="AQ1589" s="513"/>
      <c r="AR1589" s="513"/>
      <c r="AS1589" s="513"/>
      <c r="AT1589" s="513"/>
      <c r="AU1589" s="513"/>
      <c r="AV1589" s="513"/>
      <c r="AW1589" s="513"/>
      <c r="AX1589" s="513"/>
      <c r="AY1589" s="513"/>
      <c r="AZ1589" s="513"/>
      <c r="BA1589" s="513"/>
      <c r="BB1589" s="513"/>
      <c r="BC1589" s="513"/>
      <c r="BD1589" s="513"/>
      <c r="BE1589" s="513"/>
      <c r="BF1589" s="513"/>
      <c r="BG1589" s="513"/>
      <c r="BH1589" s="513"/>
      <c r="BI1589" s="513"/>
      <c r="BJ1589" s="513"/>
      <c r="BK1589" s="513"/>
      <c r="BL1589" s="513"/>
      <c r="BM1589" s="513"/>
      <c r="BN1589" s="513"/>
      <c r="BO1589" s="513"/>
      <c r="BP1589" s="513"/>
      <c r="BQ1589" s="513"/>
      <c r="BR1589" s="513"/>
      <c r="BS1589" s="513"/>
      <c r="BT1589" s="513"/>
      <c r="BU1589" s="513"/>
      <c r="BV1589" s="513"/>
      <c r="BW1589" s="513"/>
      <c r="BX1589" s="513"/>
      <c r="BY1589" s="513"/>
      <c r="BZ1589" s="513"/>
      <c r="CA1589" s="513"/>
      <c r="CB1589" s="513"/>
      <c r="CC1589" s="1972"/>
      <c r="CD1589" s="1499"/>
      <c r="CE1589" s="1500"/>
      <c r="CF1589" s="1501"/>
      <c r="CG1589" s="1500"/>
      <c r="CH1589" s="1500"/>
      <c r="CI1589" s="1500"/>
      <c r="CJ1589" s="1976"/>
      <c r="CK1589" s="1519"/>
      <c r="CL1589" s="1509"/>
    </row>
    <row r="1590" spans="1:90" s="514" customFormat="1">
      <c r="A1590" s="511"/>
      <c r="B1590" s="512"/>
      <c r="C1590" s="1493"/>
      <c r="D1590" s="1493"/>
      <c r="E1590" s="1493"/>
      <c r="F1590" s="1493"/>
      <c r="G1590" s="1493"/>
      <c r="H1590" s="1530"/>
      <c r="I1590" s="1972"/>
      <c r="J1590" s="1542"/>
      <c r="K1590" s="513"/>
      <c r="L1590" s="513"/>
      <c r="M1590" s="513"/>
      <c r="N1590" s="513"/>
      <c r="O1590" s="513"/>
      <c r="P1590" s="513"/>
      <c r="Q1590" s="513"/>
      <c r="R1590" s="513"/>
      <c r="S1590" s="513"/>
      <c r="T1590" s="513"/>
      <c r="U1590" s="513"/>
      <c r="V1590" s="513"/>
      <c r="W1590" s="513"/>
      <c r="X1590" s="513"/>
      <c r="Y1590" s="513"/>
      <c r="Z1590" s="513"/>
      <c r="AA1590" s="513"/>
      <c r="AB1590" s="513"/>
      <c r="AC1590" s="513"/>
      <c r="AD1590" s="513"/>
      <c r="AE1590" s="513"/>
      <c r="AF1590" s="513"/>
      <c r="AG1590" s="513"/>
      <c r="AH1590" s="513"/>
      <c r="AI1590" s="513"/>
      <c r="AJ1590" s="513"/>
      <c r="AK1590" s="513"/>
      <c r="AL1590" s="513"/>
      <c r="AM1590" s="513"/>
      <c r="AN1590" s="513"/>
      <c r="AO1590" s="513"/>
      <c r="AP1590" s="513"/>
      <c r="AQ1590" s="513"/>
      <c r="AR1590" s="513"/>
      <c r="AS1590" s="513"/>
      <c r="AT1590" s="513"/>
      <c r="AU1590" s="513"/>
      <c r="AV1590" s="513"/>
      <c r="AW1590" s="513"/>
      <c r="AX1590" s="513"/>
      <c r="AY1590" s="513"/>
      <c r="AZ1590" s="513"/>
      <c r="BA1590" s="513"/>
      <c r="BB1590" s="513"/>
      <c r="BC1590" s="513"/>
      <c r="BD1590" s="513"/>
      <c r="BE1590" s="513"/>
      <c r="BF1590" s="513"/>
      <c r="BG1590" s="513"/>
      <c r="BH1590" s="513"/>
      <c r="BI1590" s="513"/>
      <c r="BJ1590" s="513"/>
      <c r="BK1590" s="513"/>
      <c r="BL1590" s="513"/>
      <c r="BM1590" s="513"/>
      <c r="BN1590" s="513"/>
      <c r="BO1590" s="513"/>
      <c r="BP1590" s="513"/>
      <c r="BQ1590" s="513"/>
      <c r="BR1590" s="513"/>
      <c r="BS1590" s="513"/>
      <c r="BT1590" s="513"/>
      <c r="BU1590" s="513"/>
      <c r="BV1590" s="513"/>
      <c r="BW1590" s="513"/>
      <c r="BX1590" s="513"/>
      <c r="BY1590" s="513"/>
      <c r="BZ1590" s="513"/>
      <c r="CA1590" s="513"/>
      <c r="CB1590" s="513"/>
      <c r="CC1590" s="1972"/>
      <c r="CD1590" s="1499"/>
      <c r="CE1590" s="1500"/>
      <c r="CF1590" s="1501"/>
      <c r="CG1590" s="1500"/>
      <c r="CH1590" s="1500"/>
      <c r="CI1590" s="1500"/>
      <c r="CJ1590" s="1976"/>
      <c r="CK1590" s="1519"/>
      <c r="CL1590" s="1509"/>
    </row>
    <row r="1591" spans="1:90" s="514" customFormat="1">
      <c r="A1591" s="511"/>
      <c r="B1591" s="512"/>
      <c r="C1591" s="1493"/>
      <c r="D1591" s="1493"/>
      <c r="E1591" s="1493"/>
      <c r="F1591" s="1493"/>
      <c r="G1591" s="1493"/>
      <c r="H1591" s="1530"/>
      <c r="I1591" s="1972"/>
      <c r="J1591" s="1542"/>
      <c r="K1591" s="513"/>
      <c r="L1591" s="513"/>
      <c r="M1591" s="513"/>
      <c r="N1591" s="513"/>
      <c r="O1591" s="513"/>
      <c r="P1591" s="513"/>
      <c r="Q1591" s="513"/>
      <c r="R1591" s="513"/>
      <c r="S1591" s="513"/>
      <c r="T1591" s="513"/>
      <c r="U1591" s="513"/>
      <c r="V1591" s="513"/>
      <c r="W1591" s="513"/>
      <c r="X1591" s="513"/>
      <c r="Y1591" s="513"/>
      <c r="Z1591" s="513"/>
      <c r="AA1591" s="513"/>
      <c r="AB1591" s="513"/>
      <c r="AC1591" s="513"/>
      <c r="AD1591" s="513"/>
      <c r="AE1591" s="513"/>
      <c r="AF1591" s="513"/>
      <c r="AG1591" s="513"/>
      <c r="AH1591" s="513"/>
      <c r="AI1591" s="513"/>
      <c r="AJ1591" s="513"/>
      <c r="AK1591" s="513"/>
      <c r="AL1591" s="513"/>
      <c r="AM1591" s="513"/>
      <c r="AN1591" s="513"/>
      <c r="AO1591" s="513"/>
      <c r="AP1591" s="513"/>
      <c r="AQ1591" s="513"/>
      <c r="AR1591" s="513"/>
      <c r="AS1591" s="513"/>
      <c r="AT1591" s="513"/>
      <c r="AU1591" s="513"/>
      <c r="AV1591" s="513"/>
      <c r="AW1591" s="513"/>
      <c r="AX1591" s="513"/>
      <c r="AY1591" s="513"/>
      <c r="AZ1591" s="513"/>
      <c r="BA1591" s="513"/>
      <c r="BB1591" s="513"/>
      <c r="BC1591" s="513"/>
      <c r="BD1591" s="513"/>
      <c r="BE1591" s="513"/>
      <c r="BF1591" s="513"/>
      <c r="BG1591" s="513"/>
      <c r="BH1591" s="513"/>
      <c r="BI1591" s="513"/>
      <c r="BJ1591" s="513"/>
      <c r="BK1591" s="513"/>
      <c r="BL1591" s="513"/>
      <c r="BM1591" s="513"/>
      <c r="BN1591" s="513"/>
      <c r="BO1591" s="513"/>
      <c r="BP1591" s="513"/>
      <c r="BQ1591" s="513"/>
      <c r="BR1591" s="513"/>
      <c r="BS1591" s="513"/>
      <c r="BT1591" s="513"/>
      <c r="BU1591" s="513"/>
      <c r="BV1591" s="513"/>
      <c r="BW1591" s="513"/>
      <c r="BX1591" s="513"/>
      <c r="BY1591" s="513"/>
      <c r="BZ1591" s="513"/>
      <c r="CA1591" s="513"/>
      <c r="CB1591" s="513"/>
      <c r="CC1591" s="1972"/>
      <c r="CD1591" s="1499"/>
      <c r="CE1591" s="1500"/>
      <c r="CF1591" s="1501"/>
      <c r="CG1591" s="1500"/>
      <c r="CH1591" s="1500"/>
      <c r="CI1591" s="1500"/>
      <c r="CJ1591" s="1976"/>
      <c r="CK1591" s="1519"/>
      <c r="CL1591" s="1509"/>
    </row>
    <row r="1592" spans="1:90" s="514" customFormat="1">
      <c r="A1592" s="511"/>
      <c r="B1592" s="512"/>
      <c r="C1592" s="1493"/>
      <c r="D1592" s="1493"/>
      <c r="E1592" s="1493"/>
      <c r="F1592" s="1493"/>
      <c r="G1592" s="1493"/>
      <c r="H1592" s="1530"/>
      <c r="I1592" s="1972"/>
      <c r="J1592" s="1542"/>
      <c r="K1592" s="513"/>
      <c r="L1592" s="513"/>
      <c r="M1592" s="513"/>
      <c r="N1592" s="513"/>
      <c r="O1592" s="513"/>
      <c r="P1592" s="513"/>
      <c r="Q1592" s="513"/>
      <c r="R1592" s="513"/>
      <c r="S1592" s="513"/>
      <c r="T1592" s="513"/>
      <c r="U1592" s="513"/>
      <c r="V1592" s="513"/>
      <c r="W1592" s="513"/>
      <c r="X1592" s="513"/>
      <c r="Y1592" s="513"/>
      <c r="Z1592" s="513"/>
      <c r="AA1592" s="513"/>
      <c r="AB1592" s="513"/>
      <c r="AC1592" s="513"/>
      <c r="AD1592" s="513"/>
      <c r="AE1592" s="513"/>
      <c r="AF1592" s="513"/>
      <c r="AG1592" s="513"/>
      <c r="AH1592" s="513"/>
      <c r="AI1592" s="513"/>
      <c r="AJ1592" s="513"/>
      <c r="AK1592" s="513"/>
      <c r="AL1592" s="513"/>
      <c r="AM1592" s="513"/>
      <c r="AN1592" s="513"/>
      <c r="AO1592" s="513"/>
      <c r="AP1592" s="513"/>
      <c r="AQ1592" s="513"/>
      <c r="AR1592" s="513"/>
      <c r="AS1592" s="513"/>
      <c r="AT1592" s="513"/>
      <c r="AU1592" s="513"/>
      <c r="AV1592" s="513"/>
      <c r="AW1592" s="513"/>
      <c r="AX1592" s="513"/>
      <c r="AY1592" s="513"/>
      <c r="AZ1592" s="513"/>
      <c r="BA1592" s="513"/>
      <c r="BB1592" s="513"/>
      <c r="BC1592" s="513"/>
      <c r="BD1592" s="513"/>
      <c r="BE1592" s="513"/>
      <c r="BF1592" s="513"/>
      <c r="BG1592" s="513"/>
      <c r="BH1592" s="513"/>
      <c r="BI1592" s="513"/>
      <c r="BJ1592" s="513"/>
      <c r="BK1592" s="513"/>
      <c r="BL1592" s="513"/>
      <c r="BM1592" s="513"/>
      <c r="BN1592" s="513"/>
      <c r="BO1592" s="513"/>
      <c r="BP1592" s="513"/>
      <c r="BQ1592" s="513"/>
      <c r="BR1592" s="513"/>
      <c r="BS1592" s="513"/>
      <c r="BT1592" s="513"/>
      <c r="BU1592" s="513"/>
      <c r="BV1592" s="513"/>
      <c r="BW1592" s="513"/>
      <c r="BX1592" s="513"/>
      <c r="BY1592" s="513"/>
      <c r="BZ1592" s="513"/>
      <c r="CA1592" s="513"/>
      <c r="CB1592" s="513"/>
      <c r="CC1592" s="1972"/>
      <c r="CD1592" s="1499"/>
      <c r="CE1592" s="1500"/>
      <c r="CF1592" s="1501"/>
      <c r="CG1592" s="1500"/>
      <c r="CH1592" s="1500"/>
      <c r="CI1592" s="1500"/>
      <c r="CJ1592" s="1976"/>
      <c r="CK1592" s="1519"/>
      <c r="CL1592" s="1509"/>
    </row>
    <row r="1593" spans="1:90" s="514" customFormat="1">
      <c r="A1593" s="511"/>
      <c r="B1593" s="512"/>
      <c r="C1593" s="1493"/>
      <c r="D1593" s="1493"/>
      <c r="E1593" s="1493"/>
      <c r="F1593" s="1493"/>
      <c r="G1593" s="1493"/>
      <c r="H1593" s="1530"/>
      <c r="I1593" s="1972"/>
      <c r="J1593" s="1542"/>
      <c r="K1593" s="513"/>
      <c r="L1593" s="513"/>
      <c r="M1593" s="513"/>
      <c r="N1593" s="513"/>
      <c r="O1593" s="513"/>
      <c r="P1593" s="513"/>
      <c r="Q1593" s="513"/>
      <c r="R1593" s="513"/>
      <c r="S1593" s="513"/>
      <c r="T1593" s="513"/>
      <c r="U1593" s="513"/>
      <c r="V1593" s="513"/>
      <c r="W1593" s="513"/>
      <c r="X1593" s="513"/>
      <c r="Y1593" s="513"/>
      <c r="Z1593" s="513"/>
      <c r="AA1593" s="513"/>
      <c r="AB1593" s="513"/>
      <c r="AC1593" s="513"/>
      <c r="AD1593" s="513"/>
      <c r="AE1593" s="513"/>
      <c r="AF1593" s="513"/>
      <c r="AG1593" s="513"/>
      <c r="AH1593" s="513"/>
      <c r="AI1593" s="513"/>
      <c r="AJ1593" s="513"/>
      <c r="AK1593" s="513"/>
      <c r="AL1593" s="513"/>
      <c r="AM1593" s="513"/>
      <c r="AN1593" s="513"/>
      <c r="AO1593" s="513"/>
      <c r="AP1593" s="513"/>
      <c r="AQ1593" s="513"/>
      <c r="AR1593" s="513"/>
      <c r="AS1593" s="513"/>
      <c r="AT1593" s="513"/>
      <c r="AU1593" s="513"/>
      <c r="AV1593" s="513"/>
      <c r="AW1593" s="513"/>
      <c r="AX1593" s="513"/>
      <c r="AY1593" s="513"/>
      <c r="AZ1593" s="513"/>
      <c r="BA1593" s="513"/>
      <c r="BB1593" s="513"/>
      <c r="BC1593" s="513"/>
      <c r="BD1593" s="513"/>
      <c r="BE1593" s="513"/>
      <c r="BF1593" s="513"/>
      <c r="BG1593" s="513"/>
      <c r="BH1593" s="513"/>
      <c r="BI1593" s="513"/>
      <c r="BJ1593" s="513"/>
      <c r="BK1593" s="513"/>
      <c r="BL1593" s="513"/>
      <c r="BM1593" s="513"/>
      <c r="BN1593" s="513"/>
      <c r="BO1593" s="513"/>
      <c r="BP1593" s="513"/>
      <c r="BQ1593" s="513"/>
      <c r="BR1593" s="513"/>
      <c r="BS1593" s="513"/>
      <c r="BT1593" s="513"/>
      <c r="BU1593" s="513"/>
      <c r="BV1593" s="513"/>
      <c r="BW1593" s="513"/>
      <c r="BX1593" s="513"/>
      <c r="BY1593" s="513"/>
      <c r="BZ1593" s="513"/>
      <c r="CA1593" s="513"/>
      <c r="CB1593" s="513"/>
      <c r="CC1593" s="1972"/>
      <c r="CD1593" s="1499"/>
      <c r="CE1593" s="1500"/>
      <c r="CF1593" s="1501"/>
      <c r="CG1593" s="1500"/>
      <c r="CH1593" s="1500"/>
      <c r="CI1593" s="1500"/>
      <c r="CJ1593" s="1976"/>
      <c r="CK1593" s="1519"/>
      <c r="CL1593" s="1509"/>
    </row>
    <row r="1594" spans="1:90" s="514" customFormat="1">
      <c r="A1594" s="511"/>
      <c r="B1594" s="512"/>
      <c r="C1594" s="1493"/>
      <c r="D1594" s="1493"/>
      <c r="E1594" s="1493"/>
      <c r="F1594" s="1493"/>
      <c r="G1594" s="1493"/>
      <c r="H1594" s="1530"/>
      <c r="I1594" s="1972"/>
      <c r="J1594" s="1542"/>
      <c r="K1594" s="513"/>
      <c r="L1594" s="513"/>
      <c r="M1594" s="513"/>
      <c r="N1594" s="513"/>
      <c r="O1594" s="513"/>
      <c r="P1594" s="513"/>
      <c r="Q1594" s="513"/>
      <c r="R1594" s="513"/>
      <c r="S1594" s="513"/>
      <c r="T1594" s="513"/>
      <c r="U1594" s="513"/>
      <c r="V1594" s="513"/>
      <c r="W1594" s="513"/>
      <c r="X1594" s="513"/>
      <c r="Y1594" s="513"/>
      <c r="Z1594" s="513"/>
      <c r="AA1594" s="513"/>
      <c r="AB1594" s="513"/>
      <c r="AC1594" s="513"/>
      <c r="AD1594" s="513"/>
      <c r="AE1594" s="513"/>
      <c r="AF1594" s="513"/>
      <c r="AG1594" s="513"/>
      <c r="AH1594" s="513"/>
      <c r="AI1594" s="513"/>
      <c r="AJ1594" s="513"/>
      <c r="AK1594" s="513"/>
      <c r="AL1594" s="513"/>
      <c r="AM1594" s="513"/>
      <c r="AN1594" s="513"/>
      <c r="AO1594" s="513"/>
      <c r="AP1594" s="513"/>
      <c r="AQ1594" s="513"/>
      <c r="AR1594" s="513"/>
      <c r="AS1594" s="513"/>
      <c r="AT1594" s="513"/>
      <c r="AU1594" s="513"/>
      <c r="AV1594" s="513"/>
      <c r="AW1594" s="513"/>
      <c r="AX1594" s="513"/>
      <c r="AY1594" s="513"/>
      <c r="AZ1594" s="513"/>
      <c r="BA1594" s="513"/>
      <c r="BB1594" s="513"/>
      <c r="BC1594" s="513"/>
      <c r="BD1594" s="513"/>
      <c r="BE1594" s="513"/>
      <c r="BF1594" s="513"/>
      <c r="BG1594" s="513"/>
      <c r="BH1594" s="513"/>
      <c r="BI1594" s="513"/>
      <c r="BJ1594" s="513"/>
      <c r="BK1594" s="513"/>
      <c r="BL1594" s="513"/>
      <c r="BM1594" s="513"/>
      <c r="BN1594" s="513"/>
      <c r="BO1594" s="513"/>
      <c r="BP1594" s="513"/>
      <c r="BQ1594" s="513"/>
      <c r="BR1594" s="513"/>
      <c r="BS1594" s="513"/>
      <c r="BT1594" s="513"/>
      <c r="BU1594" s="513"/>
      <c r="BV1594" s="513"/>
      <c r="BW1594" s="513"/>
      <c r="BX1594" s="513"/>
      <c r="BY1594" s="513"/>
      <c r="BZ1594" s="513"/>
      <c r="CA1594" s="513"/>
      <c r="CB1594" s="513"/>
      <c r="CC1594" s="1972"/>
      <c r="CD1594" s="1499"/>
      <c r="CE1594" s="1500"/>
      <c r="CF1594" s="1501"/>
      <c r="CG1594" s="1500"/>
      <c r="CH1594" s="1500"/>
      <c r="CI1594" s="1500"/>
      <c r="CJ1594" s="1976"/>
      <c r="CK1594" s="1519"/>
      <c r="CL1594" s="1509"/>
    </row>
    <row r="1595" spans="1:90" s="514" customFormat="1">
      <c r="A1595" s="511"/>
      <c r="B1595" s="512"/>
      <c r="C1595" s="1493"/>
      <c r="D1595" s="1493"/>
      <c r="E1595" s="1493"/>
      <c r="F1595" s="1493"/>
      <c r="G1595" s="1493"/>
      <c r="H1595" s="1530"/>
      <c r="I1595" s="1972"/>
      <c r="J1595" s="1542"/>
      <c r="K1595" s="513"/>
      <c r="L1595" s="513"/>
      <c r="M1595" s="513"/>
      <c r="N1595" s="513"/>
      <c r="O1595" s="513"/>
      <c r="P1595" s="513"/>
      <c r="Q1595" s="513"/>
      <c r="R1595" s="513"/>
      <c r="S1595" s="513"/>
      <c r="T1595" s="513"/>
      <c r="U1595" s="513"/>
      <c r="V1595" s="513"/>
      <c r="W1595" s="513"/>
      <c r="X1595" s="513"/>
      <c r="Y1595" s="513"/>
      <c r="Z1595" s="513"/>
      <c r="AA1595" s="513"/>
      <c r="AB1595" s="513"/>
      <c r="AC1595" s="513"/>
      <c r="AD1595" s="513"/>
      <c r="AE1595" s="513"/>
      <c r="AF1595" s="513"/>
      <c r="AG1595" s="513"/>
      <c r="AH1595" s="513"/>
      <c r="AI1595" s="513"/>
      <c r="AJ1595" s="513"/>
      <c r="AK1595" s="513"/>
      <c r="AL1595" s="513"/>
      <c r="AM1595" s="513"/>
      <c r="AN1595" s="513"/>
      <c r="AO1595" s="513"/>
      <c r="AP1595" s="513"/>
      <c r="AQ1595" s="513"/>
      <c r="AR1595" s="513"/>
      <c r="AS1595" s="513"/>
      <c r="AT1595" s="513"/>
      <c r="AU1595" s="513"/>
      <c r="AV1595" s="513"/>
      <c r="AW1595" s="513"/>
      <c r="AX1595" s="513"/>
      <c r="AY1595" s="513"/>
      <c r="AZ1595" s="513"/>
      <c r="BA1595" s="513"/>
      <c r="BB1595" s="513"/>
      <c r="BC1595" s="513"/>
      <c r="BD1595" s="513"/>
      <c r="BE1595" s="513"/>
      <c r="BF1595" s="513"/>
      <c r="BG1595" s="513"/>
      <c r="BH1595" s="513"/>
      <c r="BI1595" s="513"/>
      <c r="BJ1595" s="513"/>
      <c r="BK1595" s="513"/>
      <c r="BL1595" s="513"/>
      <c r="BM1595" s="513"/>
      <c r="BN1595" s="513"/>
      <c r="BO1595" s="513"/>
      <c r="BP1595" s="513"/>
      <c r="BQ1595" s="513"/>
      <c r="BR1595" s="513"/>
      <c r="BS1595" s="513"/>
      <c r="BT1595" s="513"/>
      <c r="BU1595" s="513"/>
      <c r="BV1595" s="513"/>
      <c r="BW1595" s="513"/>
      <c r="BX1595" s="513"/>
      <c r="BY1595" s="513"/>
      <c r="BZ1595" s="513"/>
      <c r="CA1595" s="513"/>
      <c r="CB1595" s="513"/>
      <c r="CC1595" s="1972"/>
      <c r="CD1595" s="1499"/>
      <c r="CE1595" s="1500"/>
      <c r="CF1595" s="1501"/>
      <c r="CG1595" s="1500"/>
      <c r="CH1595" s="1500"/>
      <c r="CI1595" s="1500"/>
      <c r="CJ1595" s="1976"/>
      <c r="CK1595" s="1519"/>
      <c r="CL1595" s="1509"/>
    </row>
    <row r="1596" spans="1:90" s="514" customFormat="1">
      <c r="A1596" s="511"/>
      <c r="B1596" s="512"/>
      <c r="C1596" s="1493"/>
      <c r="D1596" s="1493"/>
      <c r="E1596" s="1493"/>
      <c r="F1596" s="1493"/>
      <c r="G1596" s="1493"/>
      <c r="H1596" s="1530"/>
      <c r="I1596" s="1972"/>
      <c r="J1596" s="1542"/>
      <c r="K1596" s="513"/>
      <c r="L1596" s="513"/>
      <c r="M1596" s="513"/>
      <c r="N1596" s="513"/>
      <c r="O1596" s="513"/>
      <c r="P1596" s="513"/>
      <c r="Q1596" s="513"/>
      <c r="R1596" s="513"/>
      <c r="S1596" s="513"/>
      <c r="T1596" s="513"/>
      <c r="U1596" s="513"/>
      <c r="V1596" s="513"/>
      <c r="W1596" s="513"/>
      <c r="X1596" s="513"/>
      <c r="Y1596" s="513"/>
      <c r="Z1596" s="513"/>
      <c r="AA1596" s="513"/>
      <c r="AB1596" s="513"/>
      <c r="AC1596" s="513"/>
      <c r="AD1596" s="513"/>
      <c r="AE1596" s="513"/>
      <c r="AF1596" s="513"/>
      <c r="AG1596" s="513"/>
      <c r="AH1596" s="513"/>
      <c r="AI1596" s="513"/>
      <c r="AJ1596" s="513"/>
      <c r="AK1596" s="513"/>
      <c r="AL1596" s="513"/>
      <c r="AM1596" s="513"/>
      <c r="AN1596" s="513"/>
      <c r="AO1596" s="513"/>
      <c r="AP1596" s="513"/>
      <c r="AQ1596" s="513"/>
      <c r="AR1596" s="513"/>
      <c r="AS1596" s="513"/>
      <c r="AT1596" s="513"/>
      <c r="AU1596" s="513"/>
      <c r="AV1596" s="513"/>
      <c r="AW1596" s="513"/>
      <c r="AX1596" s="513"/>
      <c r="AY1596" s="513"/>
      <c r="AZ1596" s="513"/>
      <c r="BA1596" s="513"/>
      <c r="BB1596" s="513"/>
      <c r="BC1596" s="513"/>
      <c r="BD1596" s="513"/>
      <c r="BE1596" s="513"/>
      <c r="BF1596" s="513"/>
      <c r="BG1596" s="513"/>
      <c r="BH1596" s="513"/>
      <c r="BI1596" s="513"/>
      <c r="BJ1596" s="513"/>
      <c r="BK1596" s="513"/>
      <c r="BL1596" s="513"/>
      <c r="BM1596" s="513"/>
      <c r="BN1596" s="513"/>
      <c r="BO1596" s="513"/>
      <c r="BP1596" s="513"/>
      <c r="BQ1596" s="513"/>
      <c r="BR1596" s="513"/>
      <c r="BS1596" s="513"/>
      <c r="BT1596" s="513"/>
      <c r="BU1596" s="513"/>
      <c r="BV1596" s="513"/>
      <c r="BW1596" s="513"/>
      <c r="BX1596" s="513"/>
      <c r="BY1596" s="513"/>
      <c r="BZ1596" s="513"/>
      <c r="CA1596" s="513"/>
      <c r="CB1596" s="513"/>
      <c r="CC1596" s="1972"/>
      <c r="CD1596" s="1499"/>
      <c r="CE1596" s="1500"/>
      <c r="CF1596" s="1501"/>
      <c r="CG1596" s="1500"/>
      <c r="CH1596" s="1500"/>
      <c r="CI1596" s="1500"/>
      <c r="CJ1596" s="1976"/>
      <c r="CK1596" s="1519"/>
      <c r="CL1596" s="1509"/>
    </row>
    <row r="1597" spans="1:90" s="514" customFormat="1">
      <c r="A1597" s="511"/>
      <c r="B1597" s="512"/>
      <c r="C1597" s="1493"/>
      <c r="D1597" s="1493"/>
      <c r="E1597" s="1493"/>
      <c r="F1597" s="1493"/>
      <c r="G1597" s="1493"/>
      <c r="H1597" s="1530"/>
      <c r="I1597" s="1972"/>
      <c r="J1597" s="1542"/>
      <c r="K1597" s="513"/>
      <c r="L1597" s="513"/>
      <c r="M1597" s="513"/>
      <c r="N1597" s="513"/>
      <c r="O1597" s="513"/>
      <c r="P1597" s="513"/>
      <c r="Q1597" s="513"/>
      <c r="R1597" s="513"/>
      <c r="S1597" s="513"/>
      <c r="T1597" s="513"/>
      <c r="U1597" s="513"/>
      <c r="V1597" s="513"/>
      <c r="W1597" s="513"/>
      <c r="X1597" s="513"/>
      <c r="Y1597" s="513"/>
      <c r="Z1597" s="513"/>
      <c r="AA1597" s="513"/>
      <c r="AB1597" s="513"/>
      <c r="AC1597" s="513"/>
      <c r="AD1597" s="513"/>
      <c r="AE1597" s="513"/>
      <c r="AF1597" s="513"/>
      <c r="AG1597" s="513"/>
      <c r="AH1597" s="513"/>
      <c r="AI1597" s="513"/>
      <c r="AJ1597" s="513"/>
      <c r="AK1597" s="513"/>
      <c r="AL1597" s="513"/>
      <c r="AM1597" s="513"/>
      <c r="AN1597" s="513"/>
      <c r="AO1597" s="513"/>
      <c r="AP1597" s="513"/>
      <c r="AQ1597" s="513"/>
      <c r="AR1597" s="513"/>
      <c r="AS1597" s="513"/>
      <c r="AT1597" s="513"/>
      <c r="AU1597" s="513"/>
      <c r="AV1597" s="513"/>
      <c r="AW1597" s="513"/>
      <c r="AX1597" s="513"/>
      <c r="AY1597" s="513"/>
      <c r="AZ1597" s="513"/>
      <c r="BA1597" s="513"/>
      <c r="BB1597" s="513"/>
      <c r="BC1597" s="513"/>
      <c r="BD1597" s="513"/>
      <c r="BE1597" s="513"/>
      <c r="BF1597" s="513"/>
      <c r="BG1597" s="513"/>
      <c r="BH1597" s="513"/>
      <c r="BI1597" s="513"/>
      <c r="BJ1597" s="513"/>
      <c r="BK1597" s="513"/>
      <c r="BL1597" s="513"/>
      <c r="BM1597" s="513"/>
      <c r="BN1597" s="513"/>
      <c r="BO1597" s="513"/>
      <c r="BP1597" s="513"/>
      <c r="BQ1597" s="513"/>
      <c r="BR1597" s="513"/>
      <c r="BS1597" s="513"/>
      <c r="BT1597" s="513"/>
      <c r="BU1597" s="513"/>
      <c r="BV1597" s="513"/>
      <c r="BW1597" s="513"/>
      <c r="BX1597" s="513"/>
      <c r="BY1597" s="513"/>
      <c r="BZ1597" s="513"/>
      <c r="CA1597" s="513"/>
      <c r="CB1597" s="513"/>
      <c r="CC1597" s="1972"/>
      <c r="CD1597" s="1499"/>
      <c r="CE1597" s="1500"/>
      <c r="CF1597" s="1501"/>
      <c r="CG1597" s="1500"/>
      <c r="CH1597" s="1500"/>
      <c r="CI1597" s="1500"/>
      <c r="CJ1597" s="1976"/>
      <c r="CK1597" s="1519"/>
      <c r="CL1597" s="1509"/>
    </row>
    <row r="1598" spans="1:90" s="514" customFormat="1">
      <c r="A1598" s="511"/>
      <c r="B1598" s="512"/>
      <c r="C1598" s="1493"/>
      <c r="D1598" s="1493"/>
      <c r="E1598" s="1493"/>
      <c r="F1598" s="1493"/>
      <c r="G1598" s="1493"/>
      <c r="H1598" s="1530"/>
      <c r="I1598" s="1972"/>
      <c r="J1598" s="1542"/>
      <c r="K1598" s="513"/>
      <c r="L1598" s="513"/>
      <c r="M1598" s="513"/>
      <c r="N1598" s="513"/>
      <c r="O1598" s="513"/>
      <c r="P1598" s="513"/>
      <c r="Q1598" s="513"/>
      <c r="R1598" s="513"/>
      <c r="S1598" s="513"/>
      <c r="T1598" s="513"/>
      <c r="U1598" s="513"/>
      <c r="V1598" s="513"/>
      <c r="W1598" s="513"/>
      <c r="X1598" s="513"/>
      <c r="Y1598" s="513"/>
      <c r="Z1598" s="513"/>
      <c r="AA1598" s="513"/>
      <c r="AB1598" s="513"/>
      <c r="AC1598" s="513"/>
      <c r="AD1598" s="513"/>
      <c r="AE1598" s="513"/>
      <c r="AF1598" s="513"/>
      <c r="AG1598" s="513"/>
      <c r="AH1598" s="513"/>
      <c r="AI1598" s="513"/>
      <c r="AJ1598" s="513"/>
      <c r="AK1598" s="513"/>
      <c r="AL1598" s="513"/>
      <c r="AM1598" s="513"/>
      <c r="AN1598" s="513"/>
      <c r="AO1598" s="513"/>
      <c r="AP1598" s="513"/>
      <c r="AQ1598" s="513"/>
      <c r="AR1598" s="513"/>
      <c r="AS1598" s="513"/>
      <c r="AT1598" s="513"/>
      <c r="AU1598" s="513"/>
      <c r="AV1598" s="513"/>
      <c r="AW1598" s="513"/>
      <c r="AX1598" s="513"/>
      <c r="AY1598" s="513"/>
      <c r="AZ1598" s="513"/>
      <c r="BA1598" s="513"/>
      <c r="BB1598" s="513"/>
      <c r="BC1598" s="513"/>
      <c r="BD1598" s="513"/>
      <c r="BE1598" s="513"/>
      <c r="BF1598" s="513"/>
      <c r="BG1598" s="513"/>
      <c r="BH1598" s="513"/>
      <c r="BI1598" s="513"/>
      <c r="BJ1598" s="513"/>
      <c r="BK1598" s="513"/>
      <c r="BL1598" s="513"/>
      <c r="BM1598" s="513"/>
      <c r="BN1598" s="513"/>
      <c r="BO1598" s="513"/>
      <c r="BP1598" s="513"/>
      <c r="BQ1598" s="513"/>
      <c r="BR1598" s="513"/>
      <c r="BS1598" s="513"/>
      <c r="BT1598" s="513"/>
      <c r="BU1598" s="513"/>
      <c r="BV1598" s="513"/>
      <c r="BW1598" s="513"/>
      <c r="BX1598" s="513"/>
      <c r="BY1598" s="513"/>
      <c r="BZ1598" s="513"/>
      <c r="CA1598" s="513"/>
      <c r="CB1598" s="513"/>
      <c r="CC1598" s="1972"/>
      <c r="CD1598" s="1499"/>
      <c r="CE1598" s="1500"/>
      <c r="CF1598" s="1501"/>
      <c r="CG1598" s="1500"/>
      <c r="CH1598" s="1500"/>
      <c r="CI1598" s="1500"/>
      <c r="CJ1598" s="1976"/>
      <c r="CK1598" s="1519"/>
      <c r="CL1598" s="1509"/>
    </row>
    <row r="1599" spans="1:90" s="514" customFormat="1">
      <c r="A1599" s="511"/>
      <c r="B1599" s="512"/>
      <c r="C1599" s="1493"/>
      <c r="D1599" s="1493"/>
      <c r="E1599" s="1493"/>
      <c r="F1599" s="1493"/>
      <c r="G1599" s="1493"/>
      <c r="H1599" s="1530"/>
      <c r="I1599" s="1972"/>
      <c r="J1599" s="1542"/>
      <c r="K1599" s="513"/>
      <c r="L1599" s="513"/>
      <c r="M1599" s="513"/>
      <c r="N1599" s="513"/>
      <c r="O1599" s="513"/>
      <c r="P1599" s="513"/>
      <c r="Q1599" s="513"/>
      <c r="R1599" s="513"/>
      <c r="S1599" s="513"/>
      <c r="T1599" s="513"/>
      <c r="U1599" s="513"/>
      <c r="V1599" s="513"/>
      <c r="W1599" s="513"/>
      <c r="X1599" s="513"/>
      <c r="Y1599" s="513"/>
      <c r="Z1599" s="513"/>
      <c r="AA1599" s="513"/>
      <c r="AB1599" s="513"/>
      <c r="AC1599" s="513"/>
      <c r="AD1599" s="513"/>
      <c r="AE1599" s="513"/>
      <c r="AF1599" s="513"/>
      <c r="AG1599" s="513"/>
      <c r="AH1599" s="513"/>
      <c r="AI1599" s="513"/>
      <c r="AJ1599" s="513"/>
      <c r="AK1599" s="513"/>
      <c r="AL1599" s="513"/>
      <c r="AM1599" s="513"/>
      <c r="AN1599" s="513"/>
      <c r="AO1599" s="513"/>
      <c r="AP1599" s="513"/>
      <c r="AQ1599" s="513"/>
      <c r="AR1599" s="513"/>
      <c r="AS1599" s="513"/>
      <c r="AT1599" s="513"/>
      <c r="AU1599" s="513"/>
      <c r="AV1599" s="513"/>
      <c r="AW1599" s="513"/>
      <c r="AX1599" s="513"/>
      <c r="AY1599" s="513"/>
      <c r="AZ1599" s="513"/>
      <c r="BA1599" s="513"/>
      <c r="BB1599" s="513"/>
      <c r="BC1599" s="513"/>
      <c r="BD1599" s="513"/>
      <c r="BE1599" s="513"/>
      <c r="BF1599" s="513"/>
      <c r="BG1599" s="513"/>
      <c r="BH1599" s="513"/>
      <c r="BI1599" s="513"/>
      <c r="BJ1599" s="513"/>
      <c r="BK1599" s="513"/>
      <c r="BL1599" s="513"/>
      <c r="BM1599" s="513"/>
      <c r="BN1599" s="513"/>
      <c r="BO1599" s="513"/>
      <c r="BP1599" s="513"/>
      <c r="BQ1599" s="513"/>
      <c r="BR1599" s="513"/>
      <c r="BS1599" s="513"/>
      <c r="BT1599" s="513"/>
      <c r="BU1599" s="513"/>
      <c r="BV1599" s="513"/>
      <c r="BW1599" s="513"/>
      <c r="BX1599" s="513"/>
      <c r="BY1599" s="513"/>
      <c r="BZ1599" s="513"/>
      <c r="CA1599" s="513"/>
      <c r="CB1599" s="513"/>
      <c r="CC1599" s="1972"/>
      <c r="CD1599" s="1499"/>
      <c r="CE1599" s="1500"/>
      <c r="CF1599" s="1501"/>
      <c r="CG1599" s="1500"/>
      <c r="CH1599" s="1500"/>
      <c r="CI1599" s="1500"/>
      <c r="CJ1599" s="1976"/>
      <c r="CK1599" s="1519"/>
      <c r="CL1599" s="1509"/>
    </row>
    <row r="1600" spans="1:90" s="514" customFormat="1">
      <c r="A1600" s="511"/>
      <c r="B1600" s="512"/>
      <c r="C1600" s="1493"/>
      <c r="D1600" s="1493"/>
      <c r="E1600" s="1493"/>
      <c r="F1600" s="1493"/>
      <c r="G1600" s="1493"/>
      <c r="H1600" s="1530"/>
      <c r="I1600" s="1972"/>
      <c r="J1600" s="1542"/>
      <c r="K1600" s="513"/>
      <c r="L1600" s="513"/>
      <c r="M1600" s="513"/>
      <c r="N1600" s="513"/>
      <c r="O1600" s="513"/>
      <c r="P1600" s="513"/>
      <c r="Q1600" s="513"/>
      <c r="R1600" s="513"/>
      <c r="S1600" s="513"/>
      <c r="T1600" s="513"/>
      <c r="U1600" s="513"/>
      <c r="V1600" s="513"/>
      <c r="W1600" s="513"/>
      <c r="X1600" s="513"/>
      <c r="Y1600" s="513"/>
      <c r="Z1600" s="513"/>
      <c r="AA1600" s="513"/>
      <c r="AB1600" s="513"/>
      <c r="AC1600" s="513"/>
      <c r="AD1600" s="513"/>
      <c r="AE1600" s="513"/>
      <c r="AF1600" s="513"/>
      <c r="AG1600" s="513"/>
      <c r="AH1600" s="513"/>
      <c r="AI1600" s="513"/>
      <c r="AJ1600" s="513"/>
      <c r="AK1600" s="513"/>
      <c r="AL1600" s="513"/>
      <c r="AM1600" s="513"/>
      <c r="AN1600" s="513"/>
      <c r="AO1600" s="513"/>
      <c r="AP1600" s="513"/>
      <c r="AQ1600" s="513"/>
      <c r="AR1600" s="513"/>
      <c r="AS1600" s="513"/>
      <c r="AT1600" s="513"/>
      <c r="AU1600" s="513"/>
      <c r="AV1600" s="513"/>
      <c r="AW1600" s="513"/>
      <c r="AX1600" s="513"/>
      <c r="AY1600" s="513"/>
      <c r="AZ1600" s="513"/>
      <c r="BA1600" s="513"/>
      <c r="BB1600" s="513"/>
      <c r="BC1600" s="513"/>
      <c r="BD1600" s="513"/>
      <c r="BE1600" s="513"/>
      <c r="BF1600" s="513"/>
      <c r="BG1600" s="513"/>
      <c r="BH1600" s="513"/>
      <c r="BI1600" s="513"/>
      <c r="BJ1600" s="513"/>
      <c r="BK1600" s="513"/>
      <c r="BL1600" s="513"/>
      <c r="BM1600" s="513"/>
      <c r="BN1600" s="513"/>
      <c r="BO1600" s="513"/>
      <c r="BP1600" s="513"/>
      <c r="BQ1600" s="513"/>
      <c r="BR1600" s="513"/>
      <c r="BS1600" s="513"/>
      <c r="BT1600" s="513"/>
      <c r="BU1600" s="513"/>
      <c r="BV1600" s="513"/>
      <c r="BW1600" s="513"/>
      <c r="BX1600" s="513"/>
      <c r="BY1600" s="513"/>
      <c r="BZ1600" s="513"/>
      <c r="CA1600" s="513"/>
      <c r="CB1600" s="513"/>
      <c r="CC1600" s="1972"/>
      <c r="CD1600" s="1499"/>
      <c r="CE1600" s="1500"/>
      <c r="CF1600" s="1501"/>
      <c r="CG1600" s="1500"/>
      <c r="CH1600" s="1500"/>
      <c r="CI1600" s="1500"/>
      <c r="CJ1600" s="1976"/>
      <c r="CK1600" s="1519"/>
      <c r="CL1600" s="1509"/>
    </row>
    <row r="1601" spans="1:90" s="514" customFormat="1">
      <c r="A1601" s="511"/>
      <c r="B1601" s="512"/>
      <c r="C1601" s="1493"/>
      <c r="D1601" s="1493"/>
      <c r="E1601" s="1493"/>
      <c r="F1601" s="1493"/>
      <c r="G1601" s="1493"/>
      <c r="H1601" s="1530"/>
      <c r="I1601" s="1972"/>
      <c r="J1601" s="1542"/>
      <c r="K1601" s="513"/>
      <c r="L1601" s="513"/>
      <c r="M1601" s="513"/>
      <c r="N1601" s="513"/>
      <c r="O1601" s="513"/>
      <c r="P1601" s="513"/>
      <c r="Q1601" s="513"/>
      <c r="R1601" s="513"/>
      <c r="S1601" s="513"/>
      <c r="T1601" s="513"/>
      <c r="U1601" s="513"/>
      <c r="V1601" s="513"/>
      <c r="W1601" s="513"/>
      <c r="X1601" s="513"/>
      <c r="Y1601" s="513"/>
      <c r="Z1601" s="513"/>
      <c r="AA1601" s="513"/>
      <c r="AB1601" s="513"/>
      <c r="AC1601" s="513"/>
      <c r="AD1601" s="513"/>
      <c r="AE1601" s="513"/>
      <c r="AF1601" s="513"/>
      <c r="AG1601" s="513"/>
      <c r="AH1601" s="513"/>
      <c r="AI1601" s="513"/>
      <c r="AJ1601" s="513"/>
      <c r="AK1601" s="513"/>
      <c r="AL1601" s="513"/>
      <c r="AM1601" s="513"/>
      <c r="AN1601" s="513"/>
      <c r="AO1601" s="513"/>
      <c r="AP1601" s="513"/>
      <c r="AQ1601" s="513"/>
      <c r="AR1601" s="513"/>
      <c r="AS1601" s="513"/>
      <c r="AT1601" s="513"/>
      <c r="AU1601" s="513"/>
      <c r="AV1601" s="513"/>
      <c r="AW1601" s="513"/>
      <c r="AX1601" s="513"/>
      <c r="AY1601" s="513"/>
      <c r="AZ1601" s="513"/>
      <c r="BA1601" s="513"/>
      <c r="BB1601" s="513"/>
      <c r="BC1601" s="513"/>
      <c r="BD1601" s="513"/>
      <c r="BE1601" s="513"/>
      <c r="BF1601" s="513"/>
      <c r="BG1601" s="513"/>
      <c r="BH1601" s="513"/>
      <c r="BI1601" s="513"/>
      <c r="BJ1601" s="513"/>
      <c r="BK1601" s="513"/>
      <c r="BL1601" s="513"/>
      <c r="BM1601" s="513"/>
      <c r="BN1601" s="513"/>
      <c r="BO1601" s="513"/>
      <c r="BP1601" s="513"/>
      <c r="BQ1601" s="513"/>
      <c r="BR1601" s="513"/>
      <c r="BS1601" s="513"/>
      <c r="BT1601" s="513"/>
      <c r="BU1601" s="513"/>
      <c r="BV1601" s="513"/>
      <c r="BW1601" s="513"/>
      <c r="BX1601" s="513"/>
      <c r="BY1601" s="513"/>
      <c r="BZ1601" s="513"/>
      <c r="CA1601" s="513"/>
      <c r="CB1601" s="513"/>
      <c r="CC1601" s="1972"/>
      <c r="CD1601" s="1499"/>
      <c r="CE1601" s="1500"/>
      <c r="CF1601" s="1501"/>
      <c r="CG1601" s="1500"/>
      <c r="CH1601" s="1500"/>
      <c r="CI1601" s="1500"/>
      <c r="CJ1601" s="1976"/>
      <c r="CK1601" s="1519"/>
      <c r="CL1601" s="1509"/>
    </row>
    <row r="1602" spans="1:90" s="514" customFormat="1">
      <c r="A1602" s="511"/>
      <c r="B1602" s="512"/>
      <c r="C1602" s="1493"/>
      <c r="D1602" s="1493"/>
      <c r="E1602" s="1493"/>
      <c r="F1602" s="1493"/>
      <c r="G1602" s="1493"/>
      <c r="H1602" s="1530"/>
      <c r="I1602" s="1972"/>
      <c r="J1602" s="1542"/>
      <c r="K1602" s="513"/>
      <c r="L1602" s="513"/>
      <c r="M1602" s="513"/>
      <c r="N1602" s="513"/>
      <c r="O1602" s="513"/>
      <c r="P1602" s="513"/>
      <c r="Q1602" s="513"/>
      <c r="R1602" s="513"/>
      <c r="S1602" s="513"/>
      <c r="T1602" s="513"/>
      <c r="U1602" s="513"/>
      <c r="V1602" s="513"/>
      <c r="W1602" s="513"/>
      <c r="X1602" s="513"/>
      <c r="Y1602" s="513"/>
      <c r="Z1602" s="513"/>
      <c r="AA1602" s="513"/>
      <c r="AB1602" s="513"/>
      <c r="AC1602" s="513"/>
      <c r="AD1602" s="513"/>
      <c r="AE1602" s="513"/>
      <c r="AF1602" s="513"/>
      <c r="AG1602" s="513"/>
      <c r="AH1602" s="513"/>
      <c r="AI1602" s="513"/>
      <c r="AJ1602" s="513"/>
      <c r="AK1602" s="513"/>
      <c r="AL1602" s="513"/>
      <c r="AM1602" s="513"/>
      <c r="AN1602" s="513"/>
      <c r="AO1602" s="513"/>
      <c r="AP1602" s="513"/>
      <c r="AQ1602" s="513"/>
      <c r="AR1602" s="513"/>
      <c r="AS1602" s="513"/>
      <c r="AT1602" s="513"/>
      <c r="AU1602" s="513"/>
      <c r="AV1602" s="513"/>
      <c r="AW1602" s="513"/>
      <c r="AX1602" s="513"/>
      <c r="AY1602" s="513"/>
      <c r="AZ1602" s="513"/>
      <c r="BA1602" s="513"/>
      <c r="BB1602" s="513"/>
      <c r="BC1602" s="513"/>
      <c r="BD1602" s="513"/>
      <c r="BE1602" s="513"/>
      <c r="BF1602" s="513"/>
      <c r="BG1602" s="513"/>
      <c r="BH1602" s="513"/>
      <c r="BI1602" s="513"/>
      <c r="BJ1602" s="513"/>
      <c r="BK1602" s="513"/>
      <c r="BL1602" s="513"/>
      <c r="BM1602" s="513"/>
      <c r="BN1602" s="513"/>
      <c r="BO1602" s="513"/>
      <c r="BP1602" s="513"/>
      <c r="BQ1602" s="513"/>
      <c r="BR1602" s="513"/>
      <c r="BS1602" s="513"/>
      <c r="BT1602" s="513"/>
      <c r="BU1602" s="513"/>
      <c r="BV1602" s="513"/>
      <c r="BW1602" s="513"/>
      <c r="BX1602" s="513"/>
      <c r="BY1602" s="513"/>
      <c r="BZ1602" s="513"/>
      <c r="CA1602" s="513"/>
      <c r="CB1602" s="513"/>
      <c r="CC1602" s="1972"/>
      <c r="CD1602" s="1499"/>
      <c r="CE1602" s="1500"/>
      <c r="CF1602" s="1501"/>
      <c r="CG1602" s="1500"/>
      <c r="CH1602" s="1500"/>
      <c r="CI1602" s="1500"/>
      <c r="CJ1602" s="1976"/>
      <c r="CK1602" s="1519"/>
      <c r="CL1602" s="1509"/>
    </row>
    <row r="1603" spans="1:90" s="514" customFormat="1">
      <c r="A1603" s="511"/>
      <c r="B1603" s="512"/>
      <c r="C1603" s="1493"/>
      <c r="D1603" s="1493"/>
      <c r="E1603" s="1493"/>
      <c r="F1603" s="1493"/>
      <c r="G1603" s="1493"/>
      <c r="H1603" s="1530"/>
      <c r="I1603" s="1972"/>
      <c r="J1603" s="1542"/>
      <c r="K1603" s="513"/>
      <c r="L1603" s="513"/>
      <c r="M1603" s="513"/>
      <c r="N1603" s="513"/>
      <c r="O1603" s="513"/>
      <c r="P1603" s="513"/>
      <c r="Q1603" s="513"/>
      <c r="R1603" s="513"/>
      <c r="S1603" s="513"/>
      <c r="T1603" s="513"/>
      <c r="U1603" s="513"/>
      <c r="V1603" s="513"/>
      <c r="W1603" s="513"/>
      <c r="X1603" s="513"/>
      <c r="Y1603" s="513"/>
      <c r="Z1603" s="513"/>
      <c r="AA1603" s="513"/>
      <c r="AB1603" s="513"/>
      <c r="AC1603" s="513"/>
      <c r="AD1603" s="513"/>
      <c r="AE1603" s="513"/>
      <c r="AF1603" s="513"/>
      <c r="AG1603" s="513"/>
      <c r="AH1603" s="513"/>
      <c r="AI1603" s="513"/>
      <c r="AJ1603" s="513"/>
      <c r="AK1603" s="513"/>
      <c r="AL1603" s="513"/>
      <c r="AM1603" s="513"/>
      <c r="AN1603" s="513"/>
      <c r="AO1603" s="513"/>
      <c r="AP1603" s="513"/>
      <c r="AQ1603" s="513"/>
      <c r="AR1603" s="513"/>
      <c r="AS1603" s="513"/>
      <c r="AT1603" s="513"/>
      <c r="AU1603" s="513"/>
      <c r="AV1603" s="513"/>
      <c r="AW1603" s="513"/>
      <c r="AX1603" s="513"/>
      <c r="AY1603" s="513"/>
      <c r="AZ1603" s="513"/>
      <c r="BA1603" s="513"/>
      <c r="BB1603" s="513"/>
      <c r="BC1603" s="513"/>
      <c r="BD1603" s="513"/>
      <c r="BE1603" s="513"/>
      <c r="BF1603" s="513"/>
      <c r="BG1603" s="513"/>
      <c r="BH1603" s="513"/>
      <c r="BI1603" s="513"/>
      <c r="BJ1603" s="513"/>
      <c r="BK1603" s="513"/>
      <c r="BL1603" s="513"/>
      <c r="BM1603" s="513"/>
      <c r="BN1603" s="513"/>
      <c r="BO1603" s="513"/>
      <c r="BP1603" s="513"/>
      <c r="BQ1603" s="513"/>
      <c r="BR1603" s="513"/>
      <c r="BS1603" s="513"/>
      <c r="BT1603" s="513"/>
      <c r="BU1603" s="513"/>
      <c r="BV1603" s="513"/>
      <c r="BW1603" s="513"/>
      <c r="BX1603" s="513"/>
      <c r="BY1603" s="513"/>
      <c r="BZ1603" s="513"/>
      <c r="CA1603" s="513"/>
      <c r="CB1603" s="513"/>
      <c r="CC1603" s="1972"/>
      <c r="CD1603" s="1499"/>
      <c r="CE1603" s="1500"/>
      <c r="CF1603" s="1501"/>
      <c r="CG1603" s="1500"/>
      <c r="CH1603" s="1500"/>
      <c r="CI1603" s="1500"/>
      <c r="CJ1603" s="1976"/>
      <c r="CK1603" s="1519"/>
      <c r="CL1603" s="1509"/>
    </row>
    <row r="1604" spans="1:90" s="514" customFormat="1">
      <c r="A1604" s="511"/>
      <c r="B1604" s="512"/>
      <c r="C1604" s="1493"/>
      <c r="D1604" s="1493"/>
      <c r="E1604" s="1493"/>
      <c r="F1604" s="1493"/>
      <c r="G1604" s="1493"/>
      <c r="H1604" s="1530"/>
      <c r="I1604" s="1972"/>
      <c r="J1604" s="1542"/>
      <c r="K1604" s="513"/>
      <c r="L1604" s="513"/>
      <c r="M1604" s="513"/>
      <c r="N1604" s="513"/>
      <c r="O1604" s="513"/>
      <c r="P1604" s="513"/>
      <c r="Q1604" s="513"/>
      <c r="R1604" s="513"/>
      <c r="S1604" s="513"/>
      <c r="T1604" s="513"/>
      <c r="U1604" s="513"/>
      <c r="V1604" s="513"/>
      <c r="W1604" s="513"/>
      <c r="X1604" s="513"/>
      <c r="Y1604" s="513"/>
      <c r="Z1604" s="513"/>
      <c r="AA1604" s="513"/>
      <c r="AB1604" s="513"/>
      <c r="AC1604" s="513"/>
      <c r="AD1604" s="513"/>
      <c r="AE1604" s="513"/>
      <c r="AF1604" s="513"/>
      <c r="AG1604" s="513"/>
      <c r="AH1604" s="513"/>
      <c r="AI1604" s="513"/>
      <c r="AJ1604" s="513"/>
      <c r="AK1604" s="513"/>
      <c r="AL1604" s="513"/>
      <c r="AM1604" s="513"/>
      <c r="AN1604" s="513"/>
      <c r="AO1604" s="513"/>
      <c r="AP1604" s="513"/>
      <c r="AQ1604" s="513"/>
      <c r="AR1604" s="513"/>
      <c r="AS1604" s="513"/>
      <c r="AT1604" s="513"/>
      <c r="AU1604" s="513"/>
      <c r="AV1604" s="513"/>
      <c r="AW1604" s="513"/>
      <c r="AX1604" s="513"/>
      <c r="AY1604" s="513"/>
      <c r="AZ1604" s="513"/>
      <c r="BA1604" s="513"/>
      <c r="BB1604" s="513"/>
      <c r="BC1604" s="513"/>
      <c r="BD1604" s="513"/>
      <c r="BE1604" s="513"/>
      <c r="BF1604" s="513"/>
      <c r="BG1604" s="513"/>
      <c r="BH1604" s="513"/>
      <c r="BI1604" s="513"/>
      <c r="BJ1604" s="513"/>
      <c r="BK1604" s="513"/>
      <c r="BL1604" s="513"/>
      <c r="BM1604" s="513"/>
      <c r="BN1604" s="513"/>
      <c r="BO1604" s="513"/>
      <c r="BP1604" s="513"/>
      <c r="BQ1604" s="513"/>
      <c r="BR1604" s="513"/>
      <c r="BS1604" s="513"/>
      <c r="BT1604" s="513"/>
      <c r="BU1604" s="513"/>
      <c r="BV1604" s="513"/>
      <c r="BW1604" s="513"/>
      <c r="BX1604" s="513"/>
      <c r="BY1604" s="513"/>
      <c r="BZ1604" s="513"/>
      <c r="CA1604" s="513"/>
      <c r="CB1604" s="513"/>
      <c r="CC1604" s="1972"/>
      <c r="CD1604" s="1499"/>
      <c r="CE1604" s="1500"/>
      <c r="CF1604" s="1501"/>
      <c r="CG1604" s="1500"/>
      <c r="CH1604" s="1500"/>
      <c r="CI1604" s="1500"/>
      <c r="CJ1604" s="1976"/>
      <c r="CK1604" s="1519"/>
      <c r="CL1604" s="1509"/>
    </row>
    <row r="1605" spans="1:90" s="514" customFormat="1">
      <c r="A1605" s="511"/>
      <c r="B1605" s="512"/>
      <c r="C1605" s="1493"/>
      <c r="D1605" s="1493"/>
      <c r="E1605" s="1493"/>
      <c r="F1605" s="1493"/>
      <c r="G1605" s="1493"/>
      <c r="H1605" s="1530"/>
      <c r="I1605" s="1972"/>
      <c r="J1605" s="1542"/>
      <c r="K1605" s="513"/>
      <c r="L1605" s="513"/>
      <c r="M1605" s="513"/>
      <c r="N1605" s="513"/>
      <c r="O1605" s="513"/>
      <c r="P1605" s="513"/>
      <c r="Q1605" s="513"/>
      <c r="R1605" s="513"/>
      <c r="S1605" s="513"/>
      <c r="T1605" s="513"/>
      <c r="U1605" s="513"/>
      <c r="V1605" s="513"/>
      <c r="W1605" s="513"/>
      <c r="X1605" s="513"/>
      <c r="Y1605" s="513"/>
      <c r="Z1605" s="513"/>
      <c r="AA1605" s="513"/>
      <c r="AB1605" s="513"/>
      <c r="AC1605" s="513"/>
      <c r="AD1605" s="513"/>
      <c r="AE1605" s="513"/>
      <c r="AF1605" s="513"/>
      <c r="AG1605" s="513"/>
      <c r="AH1605" s="513"/>
      <c r="AI1605" s="513"/>
      <c r="AJ1605" s="513"/>
      <c r="AK1605" s="513"/>
      <c r="AL1605" s="513"/>
      <c r="AM1605" s="513"/>
      <c r="AN1605" s="513"/>
      <c r="AO1605" s="513"/>
      <c r="AP1605" s="513"/>
      <c r="AQ1605" s="513"/>
      <c r="AR1605" s="513"/>
      <c r="AS1605" s="513"/>
      <c r="AT1605" s="513"/>
      <c r="AU1605" s="513"/>
      <c r="AV1605" s="513"/>
      <c r="AW1605" s="513"/>
      <c r="AX1605" s="513"/>
      <c r="AY1605" s="513"/>
      <c r="AZ1605" s="513"/>
      <c r="BA1605" s="513"/>
      <c r="BB1605" s="513"/>
      <c r="BC1605" s="513"/>
      <c r="BD1605" s="513"/>
      <c r="BE1605" s="513"/>
      <c r="BF1605" s="513"/>
      <c r="BG1605" s="513"/>
      <c r="BH1605" s="513"/>
      <c r="BI1605" s="513"/>
      <c r="BJ1605" s="513"/>
      <c r="BK1605" s="513"/>
      <c r="BL1605" s="513"/>
      <c r="BM1605" s="513"/>
      <c r="BN1605" s="513"/>
      <c r="BO1605" s="513"/>
      <c r="BP1605" s="513"/>
      <c r="BQ1605" s="513"/>
      <c r="BR1605" s="513"/>
      <c r="BS1605" s="513"/>
      <c r="BT1605" s="513"/>
      <c r="BU1605" s="513"/>
      <c r="BV1605" s="513"/>
      <c r="BW1605" s="513"/>
      <c r="BX1605" s="513"/>
      <c r="BY1605" s="513"/>
      <c r="BZ1605" s="513"/>
      <c r="CA1605" s="513"/>
      <c r="CB1605" s="513"/>
      <c r="CC1605" s="1972"/>
      <c r="CD1605" s="1499"/>
      <c r="CE1605" s="1500"/>
      <c r="CF1605" s="1501"/>
      <c r="CG1605" s="1500"/>
      <c r="CH1605" s="1500"/>
      <c r="CI1605" s="1500"/>
      <c r="CJ1605" s="1976"/>
      <c r="CK1605" s="1519"/>
      <c r="CL1605" s="1509"/>
    </row>
    <row r="1606" spans="1:90" s="514" customFormat="1">
      <c r="A1606" s="511"/>
      <c r="B1606" s="512"/>
      <c r="C1606" s="1493"/>
      <c r="D1606" s="1493"/>
      <c r="E1606" s="1493"/>
      <c r="F1606" s="1493"/>
      <c r="G1606" s="1493"/>
      <c r="H1606" s="1530"/>
      <c r="I1606" s="1972"/>
      <c r="J1606" s="1542"/>
      <c r="K1606" s="513"/>
      <c r="L1606" s="513"/>
      <c r="M1606" s="513"/>
      <c r="N1606" s="513"/>
      <c r="O1606" s="513"/>
      <c r="P1606" s="513"/>
      <c r="Q1606" s="513"/>
      <c r="R1606" s="513"/>
      <c r="S1606" s="513"/>
      <c r="T1606" s="513"/>
      <c r="U1606" s="513"/>
      <c r="V1606" s="513"/>
      <c r="W1606" s="513"/>
      <c r="X1606" s="513"/>
      <c r="Y1606" s="513"/>
      <c r="Z1606" s="513"/>
      <c r="AA1606" s="513"/>
      <c r="AB1606" s="513"/>
      <c r="AC1606" s="513"/>
      <c r="AD1606" s="513"/>
      <c r="AE1606" s="513"/>
      <c r="AF1606" s="513"/>
      <c r="AG1606" s="513"/>
      <c r="AH1606" s="513"/>
      <c r="AI1606" s="513"/>
      <c r="AJ1606" s="513"/>
      <c r="AK1606" s="513"/>
      <c r="AL1606" s="513"/>
      <c r="AM1606" s="513"/>
      <c r="AN1606" s="513"/>
      <c r="AO1606" s="513"/>
      <c r="AP1606" s="513"/>
      <c r="AQ1606" s="513"/>
      <c r="AR1606" s="513"/>
      <c r="AS1606" s="513"/>
      <c r="AT1606" s="513"/>
      <c r="AU1606" s="513"/>
      <c r="AV1606" s="513"/>
      <c r="AW1606" s="513"/>
      <c r="AX1606" s="513"/>
      <c r="AY1606" s="513"/>
      <c r="AZ1606" s="513"/>
      <c r="BA1606" s="513"/>
      <c r="BB1606" s="513"/>
      <c r="BC1606" s="513"/>
      <c r="BD1606" s="513"/>
      <c r="BE1606" s="513"/>
      <c r="BF1606" s="513"/>
      <c r="BG1606" s="513"/>
      <c r="BH1606" s="513"/>
      <c r="BI1606" s="513"/>
      <c r="BJ1606" s="513"/>
      <c r="BK1606" s="513"/>
      <c r="BL1606" s="513"/>
      <c r="BM1606" s="513"/>
      <c r="BN1606" s="513"/>
      <c r="BO1606" s="513"/>
      <c r="BP1606" s="513"/>
      <c r="BQ1606" s="513"/>
      <c r="BR1606" s="513"/>
      <c r="BS1606" s="513"/>
      <c r="BT1606" s="513"/>
      <c r="BU1606" s="513"/>
      <c r="BV1606" s="513"/>
      <c r="BW1606" s="513"/>
      <c r="BX1606" s="513"/>
      <c r="BY1606" s="513"/>
      <c r="BZ1606" s="513"/>
      <c r="CA1606" s="513"/>
      <c r="CB1606" s="513"/>
      <c r="CC1606" s="1972"/>
      <c r="CD1606" s="1499"/>
      <c r="CE1606" s="1500"/>
      <c r="CF1606" s="1501"/>
      <c r="CG1606" s="1500"/>
      <c r="CH1606" s="1500"/>
      <c r="CI1606" s="1500"/>
      <c r="CJ1606" s="1976"/>
      <c r="CK1606" s="1519"/>
      <c r="CL1606" s="1509"/>
    </row>
    <row r="1607" spans="1:90" s="514" customFormat="1">
      <c r="A1607" s="511"/>
      <c r="B1607" s="512"/>
      <c r="C1607" s="1493"/>
      <c r="D1607" s="1493"/>
      <c r="E1607" s="1493"/>
      <c r="F1607" s="1493"/>
      <c r="G1607" s="1493"/>
      <c r="H1607" s="1530"/>
      <c r="I1607" s="1972"/>
      <c r="J1607" s="1542"/>
      <c r="K1607" s="513"/>
      <c r="L1607" s="513"/>
      <c r="M1607" s="513"/>
      <c r="N1607" s="513"/>
      <c r="O1607" s="513"/>
      <c r="P1607" s="513"/>
      <c r="Q1607" s="513"/>
      <c r="R1607" s="513"/>
      <c r="S1607" s="513"/>
      <c r="T1607" s="513"/>
      <c r="U1607" s="513"/>
      <c r="V1607" s="513"/>
      <c r="W1607" s="513"/>
      <c r="X1607" s="513"/>
      <c r="Y1607" s="513"/>
      <c r="Z1607" s="513"/>
      <c r="AA1607" s="513"/>
      <c r="AB1607" s="513"/>
      <c r="AC1607" s="513"/>
      <c r="AD1607" s="513"/>
      <c r="AE1607" s="513"/>
      <c r="AF1607" s="513"/>
      <c r="AG1607" s="513"/>
      <c r="AH1607" s="513"/>
      <c r="AI1607" s="513"/>
      <c r="AJ1607" s="513"/>
      <c r="AK1607" s="513"/>
      <c r="AL1607" s="513"/>
      <c r="AM1607" s="513"/>
      <c r="AN1607" s="513"/>
      <c r="AO1607" s="513"/>
      <c r="AP1607" s="513"/>
      <c r="AQ1607" s="513"/>
      <c r="AR1607" s="513"/>
      <c r="AS1607" s="513"/>
      <c r="AT1607" s="513"/>
      <c r="AU1607" s="513"/>
      <c r="AV1607" s="513"/>
      <c r="AW1607" s="513"/>
      <c r="AX1607" s="513"/>
      <c r="AY1607" s="513"/>
      <c r="AZ1607" s="513"/>
      <c r="BA1607" s="513"/>
      <c r="BB1607" s="513"/>
      <c r="BC1607" s="513"/>
      <c r="BD1607" s="513"/>
      <c r="BE1607" s="513"/>
      <c r="BF1607" s="513"/>
      <c r="BG1607" s="513"/>
      <c r="BH1607" s="513"/>
      <c r="BI1607" s="513"/>
      <c r="BJ1607" s="513"/>
      <c r="BK1607" s="513"/>
      <c r="BL1607" s="513"/>
      <c r="BM1607" s="513"/>
      <c r="BN1607" s="513"/>
      <c r="BO1607" s="513"/>
      <c r="BP1607" s="513"/>
      <c r="BQ1607" s="513"/>
      <c r="BR1607" s="513"/>
      <c r="BS1607" s="513"/>
      <c r="BT1607" s="513"/>
      <c r="BU1607" s="513"/>
      <c r="BV1607" s="513"/>
      <c r="BW1607" s="513"/>
      <c r="BX1607" s="513"/>
      <c r="BY1607" s="513"/>
      <c r="BZ1607" s="513"/>
      <c r="CA1607" s="513"/>
      <c r="CB1607" s="513"/>
      <c r="CC1607" s="1972"/>
      <c r="CD1607" s="1499"/>
      <c r="CE1607" s="1500"/>
      <c r="CF1607" s="1501"/>
      <c r="CG1607" s="1500"/>
      <c r="CH1607" s="1500"/>
      <c r="CI1607" s="1500"/>
      <c r="CJ1607" s="1976"/>
      <c r="CK1607" s="1519"/>
      <c r="CL1607" s="1509"/>
    </row>
    <row r="1608" spans="1:90" s="514" customFormat="1">
      <c r="A1608" s="511"/>
      <c r="B1608" s="512"/>
      <c r="C1608" s="1493"/>
      <c r="D1608" s="1493"/>
      <c r="E1608" s="1493"/>
      <c r="F1608" s="1493"/>
      <c r="G1608" s="1493"/>
      <c r="H1608" s="1530"/>
      <c r="I1608" s="1972"/>
      <c r="J1608" s="1542"/>
      <c r="K1608" s="513"/>
      <c r="L1608" s="513"/>
      <c r="M1608" s="513"/>
      <c r="N1608" s="513"/>
      <c r="O1608" s="513"/>
      <c r="P1608" s="513"/>
      <c r="Q1608" s="513"/>
      <c r="R1608" s="513"/>
      <c r="S1608" s="513"/>
      <c r="T1608" s="513"/>
      <c r="U1608" s="513"/>
      <c r="V1608" s="513"/>
      <c r="W1608" s="513"/>
      <c r="X1608" s="513"/>
      <c r="Y1608" s="513"/>
      <c r="Z1608" s="513"/>
      <c r="AA1608" s="513"/>
      <c r="AB1608" s="513"/>
      <c r="AC1608" s="513"/>
      <c r="AD1608" s="513"/>
      <c r="AE1608" s="513"/>
      <c r="AF1608" s="513"/>
      <c r="AG1608" s="513"/>
      <c r="AH1608" s="513"/>
      <c r="AI1608" s="513"/>
      <c r="AJ1608" s="513"/>
      <c r="AK1608" s="513"/>
      <c r="AL1608" s="513"/>
      <c r="AM1608" s="513"/>
      <c r="AN1608" s="513"/>
      <c r="AO1608" s="513"/>
      <c r="AP1608" s="513"/>
      <c r="AQ1608" s="513"/>
      <c r="AR1608" s="513"/>
      <c r="AS1608" s="513"/>
      <c r="AT1608" s="513"/>
      <c r="AU1608" s="513"/>
      <c r="AV1608" s="513"/>
      <c r="AW1608" s="513"/>
      <c r="AX1608" s="513"/>
      <c r="AY1608" s="513"/>
      <c r="AZ1608" s="513"/>
      <c r="BA1608" s="513"/>
      <c r="BB1608" s="513"/>
      <c r="BC1608" s="513"/>
      <c r="BD1608" s="513"/>
      <c r="BE1608" s="513"/>
      <c r="BF1608" s="513"/>
      <c r="BG1608" s="513"/>
      <c r="BH1608" s="513"/>
      <c r="BI1608" s="513"/>
      <c r="BJ1608" s="513"/>
      <c r="BK1608" s="513"/>
      <c r="BL1608" s="513"/>
      <c r="BM1608" s="513"/>
      <c r="BN1608" s="513"/>
      <c r="BO1608" s="513"/>
      <c r="BP1608" s="513"/>
      <c r="BQ1608" s="513"/>
      <c r="BR1608" s="513"/>
      <c r="BS1608" s="513"/>
      <c r="BT1608" s="513"/>
      <c r="BU1608" s="513"/>
      <c r="BV1608" s="513"/>
      <c r="BW1608" s="513"/>
      <c r="BX1608" s="513"/>
      <c r="BY1608" s="513"/>
      <c r="BZ1608" s="513"/>
      <c r="CA1608" s="513"/>
      <c r="CB1608" s="513"/>
      <c r="CC1608" s="1972"/>
      <c r="CD1608" s="1499"/>
      <c r="CE1608" s="1500"/>
      <c r="CF1608" s="1501"/>
      <c r="CG1608" s="1500"/>
      <c r="CH1608" s="1500"/>
      <c r="CI1608" s="1500"/>
      <c r="CJ1608" s="1976"/>
      <c r="CK1608" s="1519"/>
      <c r="CL1608" s="1509"/>
    </row>
    <row r="1609" spans="1:90" s="514" customFormat="1">
      <c r="A1609" s="511"/>
      <c r="B1609" s="512"/>
      <c r="C1609" s="1493"/>
      <c r="D1609" s="1493"/>
      <c r="E1609" s="1493"/>
      <c r="F1609" s="1493"/>
      <c r="G1609" s="1493"/>
      <c r="H1609" s="1530"/>
      <c r="I1609" s="1972"/>
      <c r="J1609" s="1542"/>
      <c r="K1609" s="513"/>
      <c r="L1609" s="513"/>
      <c r="M1609" s="513"/>
      <c r="N1609" s="513"/>
      <c r="O1609" s="513"/>
      <c r="P1609" s="513"/>
      <c r="Q1609" s="513"/>
      <c r="R1609" s="513"/>
      <c r="S1609" s="513"/>
      <c r="T1609" s="513"/>
      <c r="U1609" s="513"/>
      <c r="V1609" s="513"/>
      <c r="W1609" s="513"/>
      <c r="X1609" s="513"/>
      <c r="Y1609" s="513"/>
      <c r="Z1609" s="513"/>
      <c r="AA1609" s="513"/>
      <c r="AB1609" s="513"/>
      <c r="AC1609" s="513"/>
      <c r="AD1609" s="513"/>
      <c r="AE1609" s="513"/>
      <c r="AF1609" s="513"/>
      <c r="AG1609" s="513"/>
      <c r="AH1609" s="513"/>
      <c r="AI1609" s="513"/>
      <c r="AJ1609" s="513"/>
      <c r="AK1609" s="513"/>
      <c r="AL1609" s="513"/>
      <c r="AM1609" s="513"/>
      <c r="AN1609" s="513"/>
      <c r="AO1609" s="513"/>
      <c r="AP1609" s="513"/>
      <c r="AQ1609" s="513"/>
      <c r="AR1609" s="513"/>
      <c r="AS1609" s="513"/>
      <c r="AT1609" s="513"/>
      <c r="AU1609" s="513"/>
      <c r="AV1609" s="513"/>
      <c r="AW1609" s="513"/>
      <c r="AX1609" s="513"/>
      <c r="AY1609" s="513"/>
      <c r="AZ1609" s="513"/>
      <c r="BA1609" s="513"/>
      <c r="BB1609" s="513"/>
      <c r="BC1609" s="513"/>
      <c r="BD1609" s="513"/>
      <c r="BE1609" s="513"/>
      <c r="BF1609" s="513"/>
      <c r="BG1609" s="513"/>
      <c r="BH1609" s="513"/>
      <c r="BI1609" s="513"/>
      <c r="BJ1609" s="513"/>
      <c r="BK1609" s="513"/>
      <c r="BL1609" s="513"/>
      <c r="BM1609" s="513"/>
      <c r="BN1609" s="513"/>
      <c r="BO1609" s="513"/>
      <c r="BP1609" s="513"/>
      <c r="BQ1609" s="513"/>
      <c r="BR1609" s="513"/>
      <c r="BS1609" s="513"/>
      <c r="BT1609" s="513"/>
      <c r="BU1609" s="513"/>
      <c r="BV1609" s="513"/>
      <c r="BW1609" s="513"/>
      <c r="BX1609" s="513"/>
      <c r="BY1609" s="513"/>
      <c r="BZ1609" s="513"/>
      <c r="CA1609" s="513"/>
      <c r="CB1609" s="513"/>
      <c r="CC1609" s="1972"/>
      <c r="CD1609" s="1499"/>
      <c r="CE1609" s="1500"/>
      <c r="CF1609" s="1501"/>
      <c r="CG1609" s="1500"/>
      <c r="CH1609" s="1500"/>
      <c r="CI1609" s="1500"/>
      <c r="CJ1609" s="1976"/>
      <c r="CK1609" s="1519"/>
      <c r="CL1609" s="1509"/>
    </row>
    <row r="1610" spans="1:90" s="514" customFormat="1">
      <c r="A1610" s="511"/>
      <c r="B1610" s="512"/>
      <c r="C1610" s="1493"/>
      <c r="D1610" s="1493"/>
      <c r="E1610" s="1493"/>
      <c r="F1610" s="1493"/>
      <c r="G1610" s="1493"/>
      <c r="H1610" s="1530"/>
      <c r="I1610" s="1972"/>
      <c r="J1610" s="1542"/>
      <c r="K1610" s="513"/>
      <c r="L1610" s="513"/>
      <c r="M1610" s="513"/>
      <c r="N1610" s="513"/>
      <c r="O1610" s="513"/>
      <c r="P1610" s="513"/>
      <c r="Q1610" s="513"/>
      <c r="R1610" s="513"/>
      <c r="S1610" s="513"/>
      <c r="T1610" s="513"/>
      <c r="U1610" s="513"/>
      <c r="V1610" s="513"/>
      <c r="W1610" s="513"/>
      <c r="X1610" s="513"/>
      <c r="Y1610" s="513"/>
      <c r="Z1610" s="513"/>
      <c r="AA1610" s="513"/>
      <c r="AB1610" s="513"/>
      <c r="AC1610" s="513"/>
      <c r="AD1610" s="513"/>
      <c r="AE1610" s="513"/>
      <c r="AF1610" s="513"/>
      <c r="AG1610" s="513"/>
      <c r="AH1610" s="513"/>
      <c r="AI1610" s="513"/>
      <c r="AJ1610" s="513"/>
      <c r="AK1610" s="513"/>
      <c r="AL1610" s="513"/>
      <c r="AM1610" s="513"/>
      <c r="AN1610" s="513"/>
      <c r="AO1610" s="513"/>
      <c r="AP1610" s="513"/>
      <c r="AQ1610" s="513"/>
      <c r="AR1610" s="513"/>
      <c r="AS1610" s="513"/>
      <c r="AT1610" s="513"/>
      <c r="AU1610" s="513"/>
      <c r="AV1610" s="513"/>
      <c r="AW1610" s="513"/>
      <c r="AX1610" s="513"/>
      <c r="AY1610" s="513"/>
      <c r="AZ1610" s="513"/>
      <c r="BA1610" s="513"/>
      <c r="BB1610" s="513"/>
      <c r="BC1610" s="513"/>
      <c r="BD1610" s="513"/>
      <c r="BE1610" s="513"/>
      <c r="BF1610" s="513"/>
      <c r="BG1610" s="513"/>
      <c r="BH1610" s="513"/>
      <c r="BI1610" s="513"/>
      <c r="BJ1610" s="513"/>
      <c r="BK1610" s="513"/>
      <c r="BL1610" s="513"/>
      <c r="BM1610" s="513"/>
      <c r="BN1610" s="513"/>
      <c r="BO1610" s="513"/>
      <c r="BP1610" s="513"/>
      <c r="BQ1610" s="513"/>
      <c r="BR1610" s="513"/>
      <c r="BS1610" s="513"/>
      <c r="BT1610" s="513"/>
      <c r="BU1610" s="513"/>
      <c r="BV1610" s="513"/>
      <c r="BW1610" s="513"/>
      <c r="BX1610" s="513"/>
      <c r="BY1610" s="513"/>
      <c r="BZ1610" s="513"/>
      <c r="CA1610" s="513"/>
      <c r="CB1610" s="513"/>
      <c r="CC1610" s="1972"/>
      <c r="CD1610" s="1499"/>
      <c r="CE1610" s="1500"/>
      <c r="CF1610" s="1501"/>
      <c r="CG1610" s="1500"/>
      <c r="CH1610" s="1500"/>
      <c r="CI1610" s="1500"/>
      <c r="CJ1610" s="1976"/>
      <c r="CK1610" s="1519"/>
      <c r="CL1610" s="1509"/>
    </row>
    <row r="1611" spans="1:90" s="514" customFormat="1">
      <c r="A1611" s="511"/>
      <c r="B1611" s="512"/>
      <c r="C1611" s="1493"/>
      <c r="D1611" s="1493"/>
      <c r="E1611" s="1493"/>
      <c r="F1611" s="1493"/>
      <c r="G1611" s="1493"/>
      <c r="H1611" s="1530"/>
      <c r="I1611" s="1972"/>
      <c r="J1611" s="1542"/>
      <c r="K1611" s="513"/>
      <c r="L1611" s="513"/>
      <c r="M1611" s="513"/>
      <c r="N1611" s="513"/>
      <c r="O1611" s="513"/>
      <c r="P1611" s="513"/>
      <c r="Q1611" s="513"/>
      <c r="R1611" s="513"/>
      <c r="S1611" s="513"/>
      <c r="T1611" s="513"/>
      <c r="U1611" s="513"/>
      <c r="V1611" s="513"/>
      <c r="W1611" s="513"/>
      <c r="X1611" s="513"/>
      <c r="Y1611" s="513"/>
      <c r="Z1611" s="513"/>
      <c r="AA1611" s="513"/>
      <c r="AB1611" s="513"/>
      <c r="AC1611" s="513"/>
      <c r="AD1611" s="513"/>
      <c r="AE1611" s="513"/>
      <c r="AF1611" s="513"/>
      <c r="AG1611" s="513"/>
      <c r="AH1611" s="513"/>
      <c r="AI1611" s="513"/>
      <c r="AJ1611" s="513"/>
      <c r="AK1611" s="513"/>
      <c r="AL1611" s="513"/>
      <c r="AM1611" s="513"/>
      <c r="AN1611" s="513"/>
      <c r="AO1611" s="513"/>
      <c r="AP1611" s="513"/>
      <c r="AQ1611" s="513"/>
      <c r="AR1611" s="513"/>
      <c r="AS1611" s="513"/>
      <c r="AT1611" s="513"/>
      <c r="AU1611" s="513"/>
      <c r="AV1611" s="513"/>
      <c r="AW1611" s="513"/>
      <c r="AX1611" s="513"/>
      <c r="AY1611" s="513"/>
      <c r="AZ1611" s="513"/>
      <c r="BA1611" s="513"/>
      <c r="BB1611" s="513"/>
      <c r="BC1611" s="513"/>
      <c r="BD1611" s="513"/>
      <c r="BE1611" s="513"/>
      <c r="BF1611" s="513"/>
      <c r="BG1611" s="513"/>
      <c r="BH1611" s="513"/>
      <c r="BI1611" s="513"/>
      <c r="BJ1611" s="513"/>
      <c r="BK1611" s="513"/>
      <c r="BL1611" s="513"/>
      <c r="BM1611" s="513"/>
      <c r="BN1611" s="513"/>
      <c r="BO1611" s="513"/>
      <c r="BP1611" s="513"/>
      <c r="BQ1611" s="513"/>
      <c r="BR1611" s="513"/>
      <c r="BS1611" s="513"/>
      <c r="BT1611" s="513"/>
      <c r="BU1611" s="513"/>
      <c r="BV1611" s="513"/>
      <c r="BW1611" s="513"/>
      <c r="BX1611" s="513"/>
      <c r="BY1611" s="513"/>
      <c r="BZ1611" s="513"/>
      <c r="CA1611" s="513"/>
      <c r="CB1611" s="513"/>
      <c r="CC1611" s="1972"/>
      <c r="CD1611" s="1499"/>
      <c r="CE1611" s="1500"/>
      <c r="CF1611" s="1501"/>
      <c r="CG1611" s="1500"/>
      <c r="CH1611" s="1500"/>
      <c r="CI1611" s="1500"/>
      <c r="CJ1611" s="1976"/>
      <c r="CK1611" s="1519"/>
      <c r="CL1611" s="1509"/>
    </row>
    <row r="1612" spans="1:90" s="514" customFormat="1">
      <c r="A1612" s="511"/>
      <c r="B1612" s="512"/>
      <c r="C1612" s="1493"/>
      <c r="D1612" s="1493"/>
      <c r="E1612" s="1493"/>
      <c r="F1612" s="1493"/>
      <c r="G1612" s="1493"/>
      <c r="H1612" s="1530"/>
      <c r="I1612" s="1972"/>
      <c r="J1612" s="1542"/>
      <c r="K1612" s="513"/>
      <c r="L1612" s="513"/>
      <c r="M1612" s="513"/>
      <c r="N1612" s="513"/>
      <c r="O1612" s="513"/>
      <c r="P1612" s="513"/>
      <c r="Q1612" s="513"/>
      <c r="R1612" s="513"/>
      <c r="S1612" s="513"/>
      <c r="T1612" s="513"/>
      <c r="U1612" s="513"/>
      <c r="V1612" s="513"/>
      <c r="W1612" s="513"/>
      <c r="X1612" s="513"/>
      <c r="Y1612" s="513"/>
      <c r="Z1612" s="513"/>
      <c r="AA1612" s="513"/>
      <c r="AB1612" s="513"/>
      <c r="AC1612" s="513"/>
      <c r="AD1612" s="513"/>
      <c r="AE1612" s="513"/>
      <c r="AF1612" s="513"/>
      <c r="AG1612" s="513"/>
      <c r="AH1612" s="513"/>
      <c r="AI1612" s="513"/>
      <c r="AJ1612" s="513"/>
      <c r="AK1612" s="513"/>
      <c r="AL1612" s="513"/>
      <c r="AM1612" s="513"/>
      <c r="AN1612" s="513"/>
      <c r="AO1612" s="513"/>
      <c r="AP1612" s="513"/>
      <c r="AQ1612" s="513"/>
      <c r="AR1612" s="513"/>
      <c r="AS1612" s="513"/>
      <c r="AT1612" s="513"/>
      <c r="AU1612" s="513"/>
      <c r="AV1612" s="513"/>
      <c r="AW1612" s="513"/>
      <c r="AX1612" s="513"/>
      <c r="AY1612" s="513"/>
      <c r="AZ1612" s="513"/>
      <c r="BA1612" s="513"/>
      <c r="BB1612" s="513"/>
      <c r="BC1612" s="513"/>
      <c r="BD1612" s="513"/>
      <c r="BE1612" s="513"/>
      <c r="BF1612" s="513"/>
      <c r="BG1612" s="513"/>
      <c r="BH1612" s="513"/>
      <c r="BI1612" s="513"/>
      <c r="BJ1612" s="513"/>
      <c r="BK1612" s="513"/>
      <c r="BL1612" s="513"/>
      <c r="BM1612" s="513"/>
      <c r="BN1612" s="513"/>
      <c r="BO1612" s="513"/>
      <c r="BP1612" s="513"/>
      <c r="BQ1612" s="513"/>
      <c r="BR1612" s="513"/>
      <c r="BS1612" s="513"/>
      <c r="BT1612" s="513"/>
      <c r="BU1612" s="513"/>
      <c r="BV1612" s="513"/>
      <c r="BW1612" s="513"/>
      <c r="BX1612" s="513"/>
      <c r="BY1612" s="513"/>
      <c r="BZ1612" s="513"/>
      <c r="CA1612" s="513"/>
      <c r="CB1612" s="513"/>
      <c r="CC1612" s="1972"/>
      <c r="CD1612" s="1499"/>
      <c r="CE1612" s="1500"/>
      <c r="CF1612" s="1501"/>
      <c r="CG1612" s="1500"/>
      <c r="CH1612" s="1500"/>
      <c r="CI1612" s="1500"/>
      <c r="CJ1612" s="1976"/>
      <c r="CK1612" s="1519"/>
      <c r="CL1612" s="1509"/>
    </row>
    <row r="1613" spans="1:90" s="514" customFormat="1">
      <c r="A1613" s="511"/>
      <c r="B1613" s="512"/>
      <c r="C1613" s="1493"/>
      <c r="D1613" s="1493"/>
      <c r="E1613" s="1493"/>
      <c r="F1613" s="1493"/>
      <c r="G1613" s="1493"/>
      <c r="H1613" s="1530"/>
      <c r="I1613" s="1972"/>
      <c r="J1613" s="1542"/>
      <c r="K1613" s="513"/>
      <c r="L1613" s="513"/>
      <c r="M1613" s="513"/>
      <c r="N1613" s="513"/>
      <c r="O1613" s="513"/>
      <c r="P1613" s="513"/>
      <c r="Q1613" s="513"/>
      <c r="R1613" s="513"/>
      <c r="S1613" s="513"/>
      <c r="T1613" s="513"/>
      <c r="U1613" s="513"/>
      <c r="V1613" s="513"/>
      <c r="W1613" s="513"/>
      <c r="X1613" s="513"/>
      <c r="Y1613" s="513"/>
      <c r="Z1613" s="513"/>
      <c r="AA1613" s="513"/>
      <c r="AB1613" s="513"/>
      <c r="AC1613" s="513"/>
      <c r="AD1613" s="513"/>
      <c r="AE1613" s="513"/>
      <c r="AF1613" s="513"/>
      <c r="AG1613" s="513"/>
      <c r="AH1613" s="513"/>
      <c r="AI1613" s="513"/>
      <c r="AJ1613" s="513"/>
      <c r="AK1613" s="513"/>
      <c r="AL1613" s="513"/>
      <c r="AM1613" s="513"/>
      <c r="AN1613" s="513"/>
      <c r="AO1613" s="513"/>
      <c r="AP1613" s="513"/>
      <c r="AQ1613" s="513"/>
      <c r="AR1613" s="513"/>
      <c r="AS1613" s="513"/>
      <c r="AT1613" s="513"/>
      <c r="AU1613" s="513"/>
      <c r="AV1613" s="513"/>
      <c r="AW1613" s="513"/>
      <c r="AX1613" s="513"/>
      <c r="AY1613" s="513"/>
      <c r="AZ1613" s="513"/>
      <c r="BA1613" s="513"/>
      <c r="BB1613" s="513"/>
      <c r="BC1613" s="513"/>
      <c r="BD1613" s="513"/>
      <c r="BE1613" s="513"/>
      <c r="BF1613" s="513"/>
      <c r="BG1613" s="513"/>
      <c r="BH1613" s="513"/>
      <c r="BI1613" s="513"/>
      <c r="BJ1613" s="513"/>
      <c r="BK1613" s="513"/>
      <c r="BL1613" s="513"/>
      <c r="BM1613" s="513"/>
      <c r="BN1613" s="513"/>
      <c r="BO1613" s="513"/>
      <c r="BP1613" s="513"/>
      <c r="BQ1613" s="513"/>
      <c r="BR1613" s="513"/>
      <c r="BS1613" s="513"/>
      <c r="BT1613" s="513"/>
      <c r="BU1613" s="513"/>
      <c r="BV1613" s="513"/>
      <c r="BW1613" s="513"/>
      <c r="BX1613" s="513"/>
      <c r="BY1613" s="513"/>
      <c r="BZ1613" s="513"/>
      <c r="CA1613" s="513"/>
      <c r="CB1613" s="513"/>
      <c r="CC1613" s="1972"/>
      <c r="CD1613" s="1499"/>
      <c r="CE1613" s="1500"/>
      <c r="CF1613" s="1501"/>
      <c r="CG1613" s="1500"/>
      <c r="CH1613" s="1500"/>
      <c r="CI1613" s="1500"/>
      <c r="CJ1613" s="1976"/>
      <c r="CK1613" s="1519"/>
      <c r="CL1613" s="1509"/>
    </row>
    <row r="1614" spans="1:90" s="514" customFormat="1">
      <c r="A1614" s="511"/>
      <c r="B1614" s="512"/>
      <c r="C1614" s="1493"/>
      <c r="D1614" s="1493"/>
      <c r="E1614" s="1493"/>
      <c r="F1614" s="1493"/>
      <c r="G1614" s="1493"/>
      <c r="H1614" s="1530"/>
      <c r="I1614" s="1972"/>
      <c r="J1614" s="1542"/>
      <c r="K1614" s="513"/>
      <c r="L1614" s="513"/>
      <c r="M1614" s="513"/>
      <c r="N1614" s="513"/>
      <c r="O1614" s="513"/>
      <c r="P1614" s="513"/>
      <c r="Q1614" s="513"/>
      <c r="R1614" s="513"/>
      <c r="S1614" s="513"/>
      <c r="T1614" s="513"/>
      <c r="U1614" s="513"/>
      <c r="V1614" s="513"/>
      <c r="W1614" s="513"/>
      <c r="X1614" s="513"/>
      <c r="Y1614" s="513"/>
      <c r="Z1614" s="513"/>
      <c r="AA1614" s="513"/>
      <c r="AB1614" s="513"/>
      <c r="AC1614" s="513"/>
      <c r="AD1614" s="513"/>
      <c r="AE1614" s="513"/>
      <c r="AF1614" s="513"/>
      <c r="AG1614" s="513"/>
      <c r="AH1614" s="513"/>
      <c r="AI1614" s="513"/>
      <c r="AJ1614" s="513"/>
      <c r="AK1614" s="513"/>
      <c r="AL1614" s="513"/>
      <c r="AM1614" s="513"/>
      <c r="AN1614" s="513"/>
      <c r="AO1614" s="513"/>
      <c r="AP1614" s="513"/>
      <c r="AQ1614" s="513"/>
      <c r="AR1614" s="513"/>
      <c r="AS1614" s="513"/>
      <c r="AT1614" s="513"/>
      <c r="AU1614" s="513"/>
      <c r="AV1614" s="513"/>
      <c r="AW1614" s="513"/>
      <c r="AX1614" s="513"/>
      <c r="AY1614" s="513"/>
      <c r="AZ1614" s="513"/>
      <c r="BA1614" s="513"/>
      <c r="BB1614" s="513"/>
      <c r="BC1614" s="513"/>
      <c r="BD1614" s="513"/>
      <c r="BE1614" s="513"/>
      <c r="BF1614" s="513"/>
      <c r="BG1614" s="513"/>
      <c r="BH1614" s="513"/>
      <c r="BI1614" s="513"/>
      <c r="BJ1614" s="513"/>
      <c r="BK1614" s="513"/>
      <c r="BL1614" s="513"/>
      <c r="BM1614" s="513"/>
      <c r="BN1614" s="513"/>
      <c r="BO1614" s="513"/>
      <c r="BP1614" s="513"/>
      <c r="BQ1614" s="513"/>
      <c r="BR1614" s="513"/>
      <c r="BS1614" s="513"/>
      <c r="BT1614" s="513"/>
      <c r="BU1614" s="513"/>
      <c r="BV1614" s="513"/>
      <c r="BW1614" s="513"/>
      <c r="BX1614" s="513"/>
      <c r="BY1614" s="513"/>
      <c r="BZ1614" s="513"/>
      <c r="CA1614" s="513"/>
      <c r="CB1614" s="513"/>
      <c r="CC1614" s="1972"/>
      <c r="CD1614" s="1499"/>
      <c r="CE1614" s="1500"/>
      <c r="CF1614" s="1501"/>
      <c r="CG1614" s="1500"/>
      <c r="CH1614" s="1500"/>
      <c r="CI1614" s="1500"/>
      <c r="CJ1614" s="1976"/>
      <c r="CK1614" s="1519"/>
      <c r="CL1614" s="1509"/>
    </row>
    <row r="1615" spans="1:90" s="514" customFormat="1">
      <c r="A1615" s="511"/>
      <c r="B1615" s="512"/>
      <c r="C1615" s="1493"/>
      <c r="D1615" s="1493"/>
      <c r="E1615" s="1493"/>
      <c r="F1615" s="1493"/>
      <c r="G1615" s="1493"/>
      <c r="H1615" s="1530"/>
      <c r="I1615" s="1972"/>
      <c r="J1615" s="1542"/>
      <c r="K1615" s="513"/>
      <c r="L1615" s="513"/>
      <c r="M1615" s="513"/>
      <c r="N1615" s="513"/>
      <c r="O1615" s="513"/>
      <c r="P1615" s="513"/>
      <c r="Q1615" s="513"/>
      <c r="R1615" s="513"/>
      <c r="S1615" s="513"/>
      <c r="T1615" s="513"/>
      <c r="U1615" s="513"/>
      <c r="V1615" s="513"/>
      <c r="W1615" s="513"/>
      <c r="X1615" s="513"/>
      <c r="Y1615" s="513"/>
      <c r="Z1615" s="513"/>
      <c r="AA1615" s="513"/>
      <c r="AB1615" s="513"/>
      <c r="AC1615" s="513"/>
      <c r="AD1615" s="513"/>
      <c r="AE1615" s="513"/>
      <c r="AF1615" s="513"/>
      <c r="AG1615" s="513"/>
      <c r="AH1615" s="513"/>
      <c r="AI1615" s="513"/>
      <c r="AJ1615" s="513"/>
      <c r="AK1615" s="513"/>
      <c r="AL1615" s="513"/>
      <c r="AM1615" s="513"/>
      <c r="AN1615" s="513"/>
      <c r="AO1615" s="513"/>
      <c r="AP1615" s="513"/>
      <c r="AQ1615" s="513"/>
      <c r="AR1615" s="513"/>
      <c r="AS1615" s="513"/>
      <c r="AT1615" s="513"/>
      <c r="AU1615" s="513"/>
      <c r="AV1615" s="513"/>
      <c r="AW1615" s="513"/>
      <c r="AX1615" s="513"/>
      <c r="AY1615" s="513"/>
      <c r="AZ1615" s="513"/>
      <c r="BA1615" s="513"/>
      <c r="BB1615" s="513"/>
      <c r="BC1615" s="513"/>
      <c r="BD1615" s="513"/>
      <c r="BE1615" s="513"/>
      <c r="BF1615" s="513"/>
      <c r="BG1615" s="513"/>
      <c r="BH1615" s="513"/>
      <c r="BI1615" s="513"/>
      <c r="BJ1615" s="513"/>
      <c r="BK1615" s="513"/>
      <c r="BL1615" s="513"/>
      <c r="BM1615" s="513"/>
      <c r="BN1615" s="513"/>
      <c r="BO1615" s="513"/>
      <c r="BP1615" s="513"/>
      <c r="BQ1615" s="513"/>
      <c r="BR1615" s="513"/>
      <c r="BS1615" s="513"/>
      <c r="BT1615" s="513"/>
      <c r="BU1615" s="513"/>
      <c r="BV1615" s="513"/>
      <c r="BW1615" s="513"/>
      <c r="BX1615" s="513"/>
      <c r="BY1615" s="513"/>
      <c r="BZ1615" s="513"/>
      <c r="CA1615" s="513"/>
      <c r="CB1615" s="513"/>
      <c r="CC1615" s="1972"/>
      <c r="CD1615" s="1499"/>
      <c r="CE1615" s="1500"/>
      <c r="CF1615" s="1501"/>
      <c r="CG1615" s="1500"/>
      <c r="CH1615" s="1500"/>
      <c r="CI1615" s="1500"/>
      <c r="CJ1615" s="1976"/>
      <c r="CK1615" s="1519"/>
      <c r="CL1615" s="1509"/>
    </row>
    <row r="1616" spans="1:90" s="514" customFormat="1">
      <c r="A1616" s="511"/>
      <c r="B1616" s="512"/>
      <c r="C1616" s="1493"/>
      <c r="D1616" s="1493"/>
      <c r="E1616" s="1493"/>
      <c r="F1616" s="1493"/>
      <c r="G1616" s="1493"/>
      <c r="H1616" s="1530"/>
      <c r="I1616" s="1972"/>
      <c r="J1616" s="1542"/>
      <c r="K1616" s="513"/>
      <c r="L1616" s="513"/>
      <c r="M1616" s="513"/>
      <c r="N1616" s="513"/>
      <c r="O1616" s="513"/>
      <c r="P1616" s="513"/>
      <c r="Q1616" s="513"/>
      <c r="R1616" s="513"/>
      <c r="S1616" s="513"/>
      <c r="T1616" s="513"/>
      <c r="U1616" s="513"/>
      <c r="V1616" s="513"/>
      <c r="W1616" s="513"/>
      <c r="X1616" s="513"/>
      <c r="Y1616" s="513"/>
      <c r="Z1616" s="513"/>
      <c r="AA1616" s="513"/>
      <c r="AB1616" s="513"/>
      <c r="AC1616" s="513"/>
      <c r="AD1616" s="513"/>
      <c r="AE1616" s="513"/>
      <c r="AF1616" s="513"/>
      <c r="AG1616" s="513"/>
      <c r="AH1616" s="513"/>
      <c r="AI1616" s="513"/>
      <c r="AJ1616" s="513"/>
      <c r="AK1616" s="513"/>
      <c r="AL1616" s="513"/>
      <c r="AM1616" s="513"/>
      <c r="AN1616" s="513"/>
      <c r="AO1616" s="513"/>
      <c r="AP1616" s="513"/>
      <c r="AQ1616" s="513"/>
      <c r="AR1616" s="513"/>
      <c r="AS1616" s="513"/>
      <c r="AT1616" s="513"/>
      <c r="AU1616" s="513"/>
      <c r="AV1616" s="513"/>
      <c r="AW1616" s="513"/>
      <c r="AX1616" s="513"/>
      <c r="AY1616" s="513"/>
      <c r="AZ1616" s="513"/>
      <c r="BA1616" s="513"/>
      <c r="BB1616" s="513"/>
      <c r="BC1616" s="513"/>
      <c r="BD1616" s="513"/>
      <c r="BE1616" s="513"/>
      <c r="BF1616" s="513"/>
      <c r="BG1616" s="513"/>
      <c r="BH1616" s="513"/>
      <c r="BI1616" s="513"/>
      <c r="BJ1616" s="513"/>
      <c r="BK1616" s="513"/>
      <c r="BL1616" s="513"/>
      <c r="BM1616" s="513"/>
      <c r="BN1616" s="513"/>
      <c r="BO1616" s="513"/>
      <c r="BP1616" s="513"/>
      <c r="BQ1616" s="513"/>
      <c r="BR1616" s="513"/>
      <c r="BS1616" s="513"/>
      <c r="BT1616" s="513"/>
      <c r="BU1616" s="513"/>
      <c r="BV1616" s="513"/>
      <c r="BW1616" s="513"/>
      <c r="BX1616" s="513"/>
      <c r="BY1616" s="513"/>
      <c r="BZ1616" s="513"/>
      <c r="CA1616" s="513"/>
      <c r="CB1616" s="513"/>
      <c r="CC1616" s="1972"/>
      <c r="CD1616" s="1499"/>
      <c r="CE1616" s="1500"/>
      <c r="CF1616" s="1501"/>
      <c r="CG1616" s="1500"/>
      <c r="CH1616" s="1500"/>
      <c r="CI1616" s="1500"/>
      <c r="CJ1616" s="1976"/>
      <c r="CK1616" s="1519"/>
      <c r="CL1616" s="1509"/>
    </row>
    <row r="1617" spans="1:90" s="514" customFormat="1">
      <c r="A1617" s="511"/>
      <c r="B1617" s="512"/>
      <c r="C1617" s="1493"/>
      <c r="D1617" s="1493"/>
      <c r="E1617" s="1493"/>
      <c r="F1617" s="1493"/>
      <c r="G1617" s="1493"/>
      <c r="H1617" s="1530"/>
      <c r="I1617" s="1972"/>
      <c r="J1617" s="1542"/>
      <c r="K1617" s="513"/>
      <c r="L1617" s="513"/>
      <c r="M1617" s="513"/>
      <c r="N1617" s="513"/>
      <c r="O1617" s="513"/>
      <c r="P1617" s="513"/>
      <c r="Q1617" s="513"/>
      <c r="R1617" s="513"/>
      <c r="S1617" s="513"/>
      <c r="T1617" s="513"/>
      <c r="U1617" s="513"/>
      <c r="V1617" s="513"/>
      <c r="W1617" s="513"/>
      <c r="X1617" s="513"/>
      <c r="Y1617" s="513"/>
      <c r="Z1617" s="513"/>
      <c r="AA1617" s="513"/>
      <c r="AB1617" s="513"/>
      <c r="AC1617" s="513"/>
      <c r="AD1617" s="513"/>
      <c r="AE1617" s="513"/>
      <c r="AF1617" s="513"/>
      <c r="AG1617" s="513"/>
      <c r="AH1617" s="513"/>
      <c r="AI1617" s="513"/>
      <c r="AJ1617" s="513"/>
      <c r="AK1617" s="513"/>
      <c r="AL1617" s="513"/>
      <c r="AM1617" s="513"/>
      <c r="AN1617" s="513"/>
      <c r="AO1617" s="513"/>
      <c r="AP1617" s="513"/>
      <c r="AQ1617" s="513"/>
      <c r="AR1617" s="513"/>
      <c r="AS1617" s="513"/>
      <c r="AT1617" s="513"/>
      <c r="AU1617" s="513"/>
      <c r="AV1617" s="513"/>
      <c r="AW1617" s="513"/>
      <c r="AX1617" s="513"/>
      <c r="AY1617" s="513"/>
      <c r="AZ1617" s="513"/>
      <c r="BA1617" s="513"/>
      <c r="BB1617" s="513"/>
      <c r="BC1617" s="513"/>
      <c r="BD1617" s="513"/>
      <c r="BE1617" s="513"/>
      <c r="BF1617" s="513"/>
      <c r="BG1617" s="513"/>
      <c r="BH1617" s="513"/>
      <c r="BI1617" s="513"/>
      <c r="BJ1617" s="513"/>
      <c r="BK1617" s="513"/>
      <c r="BL1617" s="513"/>
      <c r="BM1617" s="513"/>
      <c r="BN1617" s="513"/>
      <c r="BO1617" s="513"/>
      <c r="BP1617" s="513"/>
      <c r="BQ1617" s="513"/>
      <c r="BR1617" s="513"/>
      <c r="BS1617" s="513"/>
      <c r="BT1617" s="513"/>
      <c r="BU1617" s="513"/>
      <c r="BV1617" s="513"/>
      <c r="BW1617" s="513"/>
      <c r="BX1617" s="513"/>
      <c r="BY1617" s="513"/>
      <c r="BZ1617" s="513"/>
      <c r="CA1617" s="513"/>
      <c r="CB1617" s="513"/>
      <c r="CC1617" s="1972"/>
      <c r="CD1617" s="1499"/>
      <c r="CE1617" s="1500"/>
      <c r="CF1617" s="1501"/>
      <c r="CG1617" s="1500"/>
      <c r="CH1617" s="1500"/>
      <c r="CI1617" s="1500"/>
      <c r="CJ1617" s="1976"/>
      <c r="CK1617" s="1519"/>
      <c r="CL1617" s="1509"/>
    </row>
    <row r="1618" spans="1:90" s="514" customFormat="1">
      <c r="A1618" s="511"/>
      <c r="B1618" s="512"/>
      <c r="C1618" s="1493"/>
      <c r="D1618" s="1493"/>
      <c r="E1618" s="1493"/>
      <c r="F1618" s="1493"/>
      <c r="G1618" s="1493"/>
      <c r="H1618" s="1530"/>
      <c r="I1618" s="1972"/>
      <c r="J1618" s="1542"/>
      <c r="K1618" s="513"/>
      <c r="L1618" s="513"/>
      <c r="M1618" s="513"/>
      <c r="N1618" s="513"/>
      <c r="O1618" s="513"/>
      <c r="P1618" s="513"/>
      <c r="Q1618" s="513"/>
      <c r="R1618" s="513"/>
      <c r="S1618" s="513"/>
      <c r="T1618" s="513"/>
      <c r="U1618" s="513"/>
      <c r="V1618" s="513"/>
      <c r="W1618" s="513"/>
      <c r="X1618" s="513"/>
      <c r="Y1618" s="513"/>
      <c r="Z1618" s="513"/>
      <c r="AA1618" s="513"/>
      <c r="AB1618" s="513"/>
      <c r="AC1618" s="513"/>
      <c r="AD1618" s="513"/>
      <c r="AE1618" s="513"/>
      <c r="AF1618" s="513"/>
      <c r="AG1618" s="513"/>
      <c r="AH1618" s="513"/>
      <c r="AI1618" s="513"/>
      <c r="AJ1618" s="513"/>
      <c r="AK1618" s="513"/>
      <c r="AL1618" s="513"/>
      <c r="AM1618" s="513"/>
      <c r="AN1618" s="513"/>
      <c r="AO1618" s="513"/>
      <c r="AP1618" s="513"/>
      <c r="AQ1618" s="513"/>
      <c r="AR1618" s="513"/>
      <c r="AS1618" s="513"/>
      <c r="AT1618" s="513"/>
      <c r="AU1618" s="513"/>
      <c r="AV1618" s="513"/>
      <c r="AW1618" s="513"/>
      <c r="AX1618" s="513"/>
      <c r="AY1618" s="513"/>
      <c r="AZ1618" s="513"/>
      <c r="BA1618" s="513"/>
      <c r="BB1618" s="513"/>
      <c r="BC1618" s="513"/>
      <c r="BD1618" s="513"/>
      <c r="BE1618" s="513"/>
      <c r="BF1618" s="513"/>
      <c r="BG1618" s="513"/>
      <c r="BH1618" s="513"/>
      <c r="BI1618" s="513"/>
      <c r="BJ1618" s="513"/>
      <c r="BK1618" s="513"/>
      <c r="BL1618" s="513"/>
      <c r="BM1618" s="513"/>
      <c r="BN1618" s="513"/>
      <c r="BO1618" s="513"/>
      <c r="BP1618" s="513"/>
      <c r="BQ1618" s="513"/>
      <c r="BR1618" s="513"/>
      <c r="BS1618" s="513"/>
      <c r="BT1618" s="513"/>
      <c r="BU1618" s="513"/>
      <c r="BV1618" s="513"/>
      <c r="BW1618" s="513"/>
      <c r="BX1618" s="513"/>
      <c r="BY1618" s="513"/>
      <c r="BZ1618" s="513"/>
      <c r="CA1618" s="513"/>
      <c r="CB1618" s="513"/>
      <c r="CC1618" s="1972"/>
      <c r="CD1618" s="1499"/>
      <c r="CE1618" s="1500"/>
      <c r="CF1618" s="1501"/>
      <c r="CG1618" s="1500"/>
      <c r="CH1618" s="1500"/>
      <c r="CI1618" s="1500"/>
      <c r="CJ1618" s="1976"/>
      <c r="CK1618" s="1519"/>
      <c r="CL1618" s="1509"/>
    </row>
    <row r="1619" spans="1:90" s="514" customFormat="1">
      <c r="A1619" s="511"/>
      <c r="B1619" s="512"/>
      <c r="C1619" s="1493"/>
      <c r="D1619" s="1493"/>
      <c r="E1619" s="1493"/>
      <c r="F1619" s="1493"/>
      <c r="G1619" s="1493"/>
      <c r="H1619" s="1530"/>
      <c r="I1619" s="1972"/>
      <c r="J1619" s="1542"/>
      <c r="K1619" s="513"/>
      <c r="L1619" s="513"/>
      <c r="M1619" s="513"/>
      <c r="N1619" s="513"/>
      <c r="O1619" s="513"/>
      <c r="P1619" s="513"/>
      <c r="Q1619" s="513"/>
      <c r="R1619" s="513"/>
      <c r="S1619" s="513"/>
      <c r="T1619" s="513"/>
      <c r="U1619" s="513"/>
      <c r="V1619" s="513"/>
      <c r="W1619" s="513"/>
      <c r="X1619" s="513"/>
      <c r="Y1619" s="513"/>
      <c r="Z1619" s="513"/>
      <c r="AA1619" s="513"/>
      <c r="AB1619" s="513"/>
      <c r="AC1619" s="513"/>
      <c r="AD1619" s="513"/>
      <c r="AE1619" s="513"/>
      <c r="AF1619" s="513"/>
      <c r="AG1619" s="513"/>
      <c r="AH1619" s="513"/>
      <c r="AI1619" s="513"/>
      <c r="AJ1619" s="513"/>
      <c r="AK1619" s="513"/>
      <c r="AL1619" s="513"/>
      <c r="AM1619" s="513"/>
      <c r="AN1619" s="513"/>
      <c r="AO1619" s="513"/>
      <c r="AP1619" s="513"/>
      <c r="AQ1619" s="513"/>
      <c r="AR1619" s="513"/>
      <c r="AS1619" s="513"/>
      <c r="AT1619" s="513"/>
      <c r="AU1619" s="513"/>
      <c r="AV1619" s="513"/>
      <c r="AW1619" s="513"/>
      <c r="AX1619" s="513"/>
      <c r="AY1619" s="513"/>
      <c r="AZ1619" s="513"/>
      <c r="BA1619" s="513"/>
      <c r="BB1619" s="513"/>
      <c r="BC1619" s="513"/>
      <c r="BD1619" s="513"/>
      <c r="BE1619" s="513"/>
      <c r="BF1619" s="513"/>
      <c r="BG1619" s="513"/>
      <c r="BH1619" s="513"/>
      <c r="BI1619" s="513"/>
      <c r="BJ1619" s="513"/>
      <c r="BK1619" s="513"/>
      <c r="BL1619" s="513"/>
      <c r="BM1619" s="513"/>
      <c r="BN1619" s="513"/>
      <c r="BO1619" s="513"/>
      <c r="BP1619" s="513"/>
      <c r="BQ1619" s="513"/>
      <c r="BR1619" s="513"/>
      <c r="BS1619" s="513"/>
      <c r="BT1619" s="513"/>
      <c r="BU1619" s="513"/>
      <c r="BV1619" s="513"/>
      <c r="BW1619" s="513"/>
      <c r="BX1619" s="513"/>
      <c r="BY1619" s="513"/>
      <c r="BZ1619" s="513"/>
      <c r="CA1619" s="513"/>
      <c r="CB1619" s="513"/>
      <c r="CC1619" s="1972"/>
      <c r="CD1619" s="1499"/>
      <c r="CE1619" s="1500"/>
      <c r="CF1619" s="1501"/>
      <c r="CG1619" s="1500"/>
      <c r="CH1619" s="1500"/>
      <c r="CI1619" s="1500"/>
      <c r="CJ1619" s="1976"/>
      <c r="CK1619" s="1519"/>
      <c r="CL1619" s="1509"/>
    </row>
    <row r="1620" spans="1:90" s="514" customFormat="1">
      <c r="A1620" s="511"/>
      <c r="B1620" s="512"/>
      <c r="C1620" s="1493"/>
      <c r="D1620" s="1493"/>
      <c r="E1620" s="1493"/>
      <c r="F1620" s="1493"/>
      <c r="G1620" s="1493"/>
      <c r="H1620" s="1530"/>
      <c r="I1620" s="1972"/>
      <c r="J1620" s="1542"/>
      <c r="K1620" s="513"/>
      <c r="L1620" s="513"/>
      <c r="M1620" s="513"/>
      <c r="N1620" s="513"/>
      <c r="O1620" s="513"/>
      <c r="P1620" s="513"/>
      <c r="Q1620" s="513"/>
      <c r="R1620" s="513"/>
      <c r="S1620" s="513"/>
      <c r="T1620" s="513"/>
      <c r="U1620" s="513"/>
      <c r="V1620" s="513"/>
      <c r="W1620" s="513"/>
      <c r="X1620" s="513"/>
      <c r="Y1620" s="513"/>
      <c r="Z1620" s="513"/>
      <c r="AA1620" s="513"/>
      <c r="AB1620" s="513"/>
      <c r="AC1620" s="513"/>
      <c r="AD1620" s="513"/>
      <c r="AE1620" s="513"/>
      <c r="AF1620" s="513"/>
      <c r="AG1620" s="513"/>
      <c r="AH1620" s="513"/>
      <c r="AI1620" s="513"/>
      <c r="AJ1620" s="513"/>
      <c r="AK1620" s="513"/>
      <c r="AL1620" s="513"/>
      <c r="AM1620" s="513"/>
      <c r="AN1620" s="513"/>
      <c r="AO1620" s="513"/>
      <c r="AP1620" s="513"/>
      <c r="AQ1620" s="513"/>
      <c r="AR1620" s="513"/>
      <c r="AS1620" s="513"/>
      <c r="AT1620" s="513"/>
      <c r="AU1620" s="513"/>
      <c r="AV1620" s="513"/>
      <c r="AW1620" s="513"/>
      <c r="AX1620" s="513"/>
      <c r="AY1620" s="513"/>
      <c r="AZ1620" s="513"/>
      <c r="BA1620" s="513"/>
      <c r="BB1620" s="513"/>
      <c r="BC1620" s="513"/>
      <c r="BD1620" s="513"/>
      <c r="BE1620" s="513"/>
      <c r="BF1620" s="513"/>
      <c r="BG1620" s="513"/>
      <c r="BH1620" s="513"/>
      <c r="BI1620" s="513"/>
      <c r="BJ1620" s="513"/>
      <c r="BK1620" s="513"/>
      <c r="BL1620" s="513"/>
      <c r="BM1620" s="513"/>
      <c r="BN1620" s="513"/>
      <c r="BO1620" s="513"/>
      <c r="BP1620" s="513"/>
      <c r="BQ1620" s="513"/>
      <c r="BR1620" s="513"/>
      <c r="BS1620" s="513"/>
      <c r="BT1620" s="513"/>
      <c r="BU1620" s="513"/>
      <c r="BV1620" s="513"/>
      <c r="BW1620" s="513"/>
      <c r="BX1620" s="513"/>
      <c r="BY1620" s="513"/>
      <c r="BZ1620" s="513"/>
      <c r="CA1620" s="513"/>
      <c r="CB1620" s="513"/>
      <c r="CC1620" s="1972"/>
      <c r="CD1620" s="1499"/>
      <c r="CE1620" s="1500"/>
      <c r="CF1620" s="1501"/>
      <c r="CG1620" s="1500"/>
      <c r="CH1620" s="1500"/>
      <c r="CI1620" s="1500"/>
      <c r="CJ1620" s="1976"/>
      <c r="CK1620" s="1519"/>
      <c r="CL1620" s="1509"/>
    </row>
    <row r="1621" spans="1:90" s="514" customFormat="1">
      <c r="A1621" s="511"/>
      <c r="B1621" s="512"/>
      <c r="C1621" s="1493"/>
      <c r="D1621" s="1493"/>
      <c r="E1621" s="1493"/>
      <c r="F1621" s="1493"/>
      <c r="G1621" s="1493"/>
      <c r="H1621" s="1530"/>
      <c r="I1621" s="1972"/>
      <c r="J1621" s="1542"/>
      <c r="K1621" s="513"/>
      <c r="L1621" s="513"/>
      <c r="M1621" s="513"/>
      <c r="N1621" s="513"/>
      <c r="O1621" s="513"/>
      <c r="P1621" s="513"/>
      <c r="Q1621" s="513"/>
      <c r="R1621" s="513"/>
      <c r="S1621" s="513"/>
      <c r="T1621" s="513"/>
      <c r="U1621" s="513"/>
      <c r="V1621" s="513"/>
      <c r="W1621" s="513"/>
      <c r="X1621" s="513"/>
      <c r="Y1621" s="513"/>
      <c r="Z1621" s="513"/>
      <c r="AA1621" s="513"/>
      <c r="AB1621" s="513"/>
      <c r="AC1621" s="513"/>
      <c r="AD1621" s="513"/>
      <c r="AE1621" s="513"/>
      <c r="AF1621" s="513"/>
      <c r="AG1621" s="513"/>
      <c r="AH1621" s="513"/>
      <c r="AI1621" s="513"/>
      <c r="AJ1621" s="513"/>
      <c r="AK1621" s="513"/>
      <c r="AL1621" s="513"/>
      <c r="AM1621" s="513"/>
      <c r="AN1621" s="513"/>
      <c r="AO1621" s="513"/>
      <c r="AP1621" s="513"/>
      <c r="AQ1621" s="513"/>
      <c r="AR1621" s="513"/>
      <c r="AS1621" s="513"/>
      <c r="AT1621" s="513"/>
      <c r="AU1621" s="513"/>
      <c r="AV1621" s="513"/>
      <c r="AW1621" s="513"/>
      <c r="AX1621" s="513"/>
      <c r="AY1621" s="513"/>
      <c r="AZ1621" s="513"/>
      <c r="BA1621" s="513"/>
      <c r="BB1621" s="513"/>
      <c r="BC1621" s="513"/>
      <c r="BD1621" s="513"/>
      <c r="BE1621" s="513"/>
      <c r="BF1621" s="513"/>
      <c r="BG1621" s="513"/>
      <c r="BH1621" s="513"/>
      <c r="BI1621" s="513"/>
      <c r="BJ1621" s="513"/>
      <c r="BK1621" s="513"/>
      <c r="BL1621" s="513"/>
      <c r="BM1621" s="513"/>
      <c r="BN1621" s="513"/>
      <c r="BO1621" s="513"/>
      <c r="BP1621" s="513"/>
      <c r="BQ1621" s="513"/>
      <c r="BR1621" s="513"/>
      <c r="BS1621" s="513"/>
      <c r="BT1621" s="513"/>
      <c r="BU1621" s="513"/>
      <c r="BV1621" s="513"/>
      <c r="BW1621" s="513"/>
      <c r="BX1621" s="513"/>
      <c r="BY1621" s="513"/>
      <c r="BZ1621" s="513"/>
      <c r="CA1621" s="513"/>
      <c r="CB1621" s="513"/>
      <c r="CC1621" s="1972"/>
      <c r="CD1621" s="1499"/>
      <c r="CE1621" s="1500"/>
      <c r="CF1621" s="1501"/>
      <c r="CG1621" s="1500"/>
      <c r="CH1621" s="1500"/>
      <c r="CI1621" s="1500"/>
      <c r="CJ1621" s="1976"/>
      <c r="CK1621" s="1519"/>
      <c r="CL1621" s="1509"/>
    </row>
    <row r="1622" spans="1:90" s="514" customFormat="1">
      <c r="A1622" s="511"/>
      <c r="B1622" s="512"/>
      <c r="C1622" s="1493"/>
      <c r="D1622" s="1493"/>
      <c r="E1622" s="1493"/>
      <c r="F1622" s="1493"/>
      <c r="G1622" s="1493"/>
      <c r="H1622" s="1530"/>
      <c r="I1622" s="1972"/>
      <c r="J1622" s="1542"/>
      <c r="K1622" s="513"/>
      <c r="L1622" s="513"/>
      <c r="M1622" s="513"/>
      <c r="N1622" s="513"/>
      <c r="O1622" s="513"/>
      <c r="P1622" s="513"/>
      <c r="Q1622" s="513"/>
      <c r="R1622" s="513"/>
      <c r="S1622" s="513"/>
      <c r="T1622" s="513"/>
      <c r="U1622" s="513"/>
      <c r="V1622" s="513"/>
      <c r="W1622" s="513"/>
      <c r="X1622" s="513"/>
      <c r="Y1622" s="513"/>
      <c r="Z1622" s="513"/>
      <c r="AA1622" s="513"/>
      <c r="AB1622" s="513"/>
      <c r="AC1622" s="513"/>
      <c r="AD1622" s="513"/>
      <c r="AE1622" s="513"/>
      <c r="AF1622" s="513"/>
      <c r="AG1622" s="513"/>
      <c r="AH1622" s="513"/>
      <c r="AI1622" s="513"/>
      <c r="AJ1622" s="513"/>
      <c r="AK1622" s="513"/>
      <c r="AL1622" s="513"/>
      <c r="AM1622" s="513"/>
      <c r="AN1622" s="513"/>
      <c r="AO1622" s="513"/>
      <c r="AP1622" s="513"/>
      <c r="AQ1622" s="513"/>
      <c r="AR1622" s="513"/>
      <c r="AS1622" s="513"/>
      <c r="AT1622" s="513"/>
      <c r="AU1622" s="513"/>
      <c r="AV1622" s="513"/>
      <c r="AW1622" s="513"/>
      <c r="AX1622" s="513"/>
      <c r="AY1622" s="513"/>
      <c r="AZ1622" s="513"/>
      <c r="BA1622" s="513"/>
      <c r="BB1622" s="513"/>
      <c r="BC1622" s="513"/>
      <c r="BD1622" s="513"/>
      <c r="BE1622" s="513"/>
      <c r="BF1622" s="513"/>
      <c r="BG1622" s="513"/>
      <c r="BH1622" s="513"/>
      <c r="BI1622" s="513"/>
      <c r="BJ1622" s="513"/>
      <c r="BK1622" s="513"/>
      <c r="BL1622" s="513"/>
      <c r="BM1622" s="513"/>
      <c r="BN1622" s="513"/>
      <c r="BO1622" s="513"/>
      <c r="BP1622" s="513"/>
      <c r="BQ1622" s="513"/>
      <c r="BR1622" s="513"/>
      <c r="BS1622" s="513"/>
      <c r="BT1622" s="513"/>
      <c r="BU1622" s="513"/>
      <c r="BV1622" s="513"/>
      <c r="BW1622" s="513"/>
      <c r="BX1622" s="513"/>
      <c r="BY1622" s="513"/>
      <c r="BZ1622" s="513"/>
      <c r="CA1622" s="513"/>
      <c r="CB1622" s="513"/>
      <c r="CC1622" s="1972"/>
      <c r="CD1622" s="1499"/>
      <c r="CE1622" s="1500"/>
      <c r="CF1622" s="1501"/>
      <c r="CG1622" s="1500"/>
      <c r="CH1622" s="1500"/>
      <c r="CI1622" s="1500"/>
      <c r="CJ1622" s="1976"/>
      <c r="CK1622" s="1519"/>
      <c r="CL1622" s="1509"/>
    </row>
    <row r="1623" spans="1:90" s="514" customFormat="1">
      <c r="A1623" s="511"/>
      <c r="B1623" s="512"/>
      <c r="C1623" s="1493"/>
      <c r="D1623" s="1493"/>
      <c r="E1623" s="1493"/>
      <c r="F1623" s="1493"/>
      <c r="G1623" s="1493"/>
      <c r="H1623" s="1530"/>
      <c r="I1623" s="1972"/>
      <c r="J1623" s="1542"/>
      <c r="K1623" s="513"/>
      <c r="L1623" s="513"/>
      <c r="M1623" s="513"/>
      <c r="N1623" s="513"/>
      <c r="O1623" s="513"/>
      <c r="P1623" s="513"/>
      <c r="Q1623" s="513"/>
      <c r="R1623" s="513"/>
      <c r="S1623" s="513"/>
      <c r="T1623" s="513"/>
      <c r="U1623" s="513"/>
      <c r="V1623" s="513"/>
      <c r="W1623" s="513"/>
      <c r="X1623" s="513"/>
      <c r="Y1623" s="513"/>
      <c r="Z1623" s="513"/>
      <c r="AA1623" s="513"/>
      <c r="AB1623" s="513"/>
      <c r="AC1623" s="513"/>
      <c r="AD1623" s="513"/>
      <c r="AE1623" s="513"/>
      <c r="AF1623" s="513"/>
      <c r="AG1623" s="513"/>
      <c r="AH1623" s="513"/>
      <c r="AI1623" s="513"/>
      <c r="AJ1623" s="513"/>
      <c r="AK1623" s="513"/>
      <c r="AL1623" s="513"/>
      <c r="AM1623" s="513"/>
      <c r="AN1623" s="513"/>
      <c r="AO1623" s="513"/>
      <c r="AP1623" s="513"/>
      <c r="AQ1623" s="513"/>
      <c r="AR1623" s="513"/>
      <c r="AS1623" s="513"/>
      <c r="AT1623" s="513"/>
      <c r="AU1623" s="513"/>
      <c r="AV1623" s="513"/>
      <c r="AW1623" s="513"/>
      <c r="AX1623" s="513"/>
      <c r="AY1623" s="513"/>
      <c r="AZ1623" s="513"/>
      <c r="BA1623" s="513"/>
      <c r="BB1623" s="513"/>
      <c r="BC1623" s="513"/>
      <c r="BD1623" s="513"/>
      <c r="BE1623" s="513"/>
      <c r="BF1623" s="513"/>
      <c r="BG1623" s="513"/>
      <c r="BH1623" s="513"/>
      <c r="BI1623" s="513"/>
      <c r="BJ1623" s="513"/>
      <c r="BK1623" s="513"/>
      <c r="BL1623" s="513"/>
      <c r="BM1623" s="513"/>
      <c r="BN1623" s="513"/>
      <c r="BO1623" s="513"/>
      <c r="BP1623" s="513"/>
      <c r="BQ1623" s="513"/>
      <c r="BR1623" s="513"/>
      <c r="BS1623" s="513"/>
      <c r="BT1623" s="513"/>
      <c r="BU1623" s="513"/>
      <c r="BV1623" s="513"/>
      <c r="BW1623" s="513"/>
      <c r="BX1623" s="513"/>
      <c r="BY1623" s="513"/>
      <c r="BZ1623" s="513"/>
      <c r="CA1623" s="513"/>
      <c r="CB1623" s="513"/>
      <c r="CC1623" s="1972"/>
      <c r="CD1623" s="1499"/>
      <c r="CE1623" s="1500"/>
      <c r="CF1623" s="1501"/>
      <c r="CG1623" s="1500"/>
      <c r="CH1623" s="1500"/>
      <c r="CI1623" s="1500"/>
      <c r="CJ1623" s="1976"/>
      <c r="CK1623" s="1519"/>
      <c r="CL1623" s="1509"/>
    </row>
    <row r="1624" spans="1:90" s="514" customFormat="1">
      <c r="A1624" s="511"/>
      <c r="B1624" s="512"/>
      <c r="C1624" s="1493"/>
      <c r="D1624" s="1493"/>
      <c r="E1624" s="1493"/>
      <c r="F1624" s="1493"/>
      <c r="G1624" s="1493"/>
      <c r="H1624" s="1530"/>
      <c r="I1624" s="1972"/>
      <c r="J1624" s="1542"/>
      <c r="K1624" s="513"/>
      <c r="L1624" s="513"/>
      <c r="M1624" s="513"/>
      <c r="N1624" s="513"/>
      <c r="O1624" s="513"/>
      <c r="P1624" s="513"/>
      <c r="Q1624" s="513"/>
      <c r="R1624" s="513"/>
      <c r="S1624" s="513"/>
      <c r="T1624" s="513"/>
      <c r="U1624" s="513"/>
      <c r="V1624" s="513"/>
      <c r="W1624" s="513"/>
      <c r="X1624" s="513"/>
      <c r="Y1624" s="513"/>
      <c r="Z1624" s="513"/>
      <c r="AA1624" s="513"/>
      <c r="AB1624" s="513"/>
      <c r="AC1624" s="513"/>
      <c r="AD1624" s="513"/>
      <c r="AE1624" s="513"/>
      <c r="AF1624" s="513"/>
      <c r="AG1624" s="513"/>
      <c r="AH1624" s="513"/>
      <c r="AI1624" s="513"/>
      <c r="AJ1624" s="513"/>
      <c r="AK1624" s="513"/>
      <c r="AL1624" s="513"/>
      <c r="AM1624" s="513"/>
      <c r="AN1624" s="513"/>
      <c r="AO1624" s="513"/>
      <c r="AP1624" s="513"/>
      <c r="AQ1624" s="513"/>
      <c r="AR1624" s="513"/>
      <c r="AS1624" s="513"/>
      <c r="AT1624" s="513"/>
      <c r="AU1624" s="513"/>
      <c r="AV1624" s="513"/>
      <c r="AW1624" s="513"/>
      <c r="AX1624" s="513"/>
      <c r="AY1624" s="513"/>
      <c r="AZ1624" s="513"/>
      <c r="BA1624" s="513"/>
      <c r="BB1624" s="513"/>
      <c r="BC1624" s="513"/>
      <c r="BD1624" s="513"/>
      <c r="BE1624" s="513"/>
      <c r="BF1624" s="513"/>
      <c r="BG1624" s="513"/>
      <c r="BH1624" s="513"/>
      <c r="BI1624" s="513"/>
      <c r="BJ1624" s="513"/>
      <c r="BK1624" s="513"/>
      <c r="BL1624" s="513"/>
      <c r="BM1624" s="513"/>
      <c r="BN1624" s="513"/>
      <c r="BO1624" s="513"/>
      <c r="BP1624" s="513"/>
      <c r="BQ1624" s="513"/>
      <c r="BR1624" s="513"/>
      <c r="BS1624" s="513"/>
      <c r="BT1624" s="513"/>
      <c r="BU1624" s="513"/>
      <c r="BV1624" s="513"/>
      <c r="BW1624" s="513"/>
      <c r="BX1624" s="513"/>
      <c r="BY1624" s="513"/>
      <c r="BZ1624" s="513"/>
      <c r="CA1624" s="513"/>
      <c r="CB1624" s="513"/>
      <c r="CC1624" s="1972"/>
      <c r="CD1624" s="1499"/>
      <c r="CE1624" s="1500"/>
      <c r="CF1624" s="1501"/>
      <c r="CG1624" s="1500"/>
      <c r="CH1624" s="1500"/>
      <c r="CI1624" s="1500"/>
      <c r="CJ1624" s="1976"/>
      <c r="CK1624" s="1519"/>
      <c r="CL1624" s="1509"/>
    </row>
    <row r="1625" spans="1:90" s="514" customFormat="1">
      <c r="A1625" s="511"/>
      <c r="B1625" s="512"/>
      <c r="C1625" s="1493"/>
      <c r="D1625" s="1493"/>
      <c r="E1625" s="1493"/>
      <c r="F1625" s="1493"/>
      <c r="G1625" s="1493"/>
      <c r="H1625" s="1530"/>
      <c r="I1625" s="1972"/>
      <c r="J1625" s="1542"/>
      <c r="K1625" s="513"/>
      <c r="L1625" s="513"/>
      <c r="M1625" s="513"/>
      <c r="N1625" s="513"/>
      <c r="O1625" s="513"/>
      <c r="P1625" s="513"/>
      <c r="Q1625" s="513"/>
      <c r="R1625" s="513"/>
      <c r="S1625" s="513"/>
      <c r="T1625" s="513"/>
      <c r="U1625" s="513"/>
      <c r="V1625" s="513"/>
      <c r="W1625" s="513"/>
      <c r="X1625" s="513"/>
      <c r="Y1625" s="513"/>
      <c r="Z1625" s="513"/>
      <c r="AA1625" s="513"/>
      <c r="AB1625" s="513"/>
      <c r="AC1625" s="513"/>
      <c r="AD1625" s="513"/>
      <c r="AE1625" s="513"/>
      <c r="AF1625" s="513"/>
      <c r="AG1625" s="513"/>
      <c r="AH1625" s="513"/>
      <c r="AI1625" s="513"/>
      <c r="AJ1625" s="513"/>
      <c r="AK1625" s="513"/>
      <c r="AL1625" s="513"/>
      <c r="AM1625" s="513"/>
      <c r="AN1625" s="513"/>
      <c r="AO1625" s="513"/>
      <c r="AP1625" s="513"/>
      <c r="AQ1625" s="513"/>
      <c r="AR1625" s="513"/>
      <c r="AS1625" s="513"/>
      <c r="AT1625" s="513"/>
      <c r="AU1625" s="513"/>
      <c r="AV1625" s="513"/>
      <c r="AW1625" s="513"/>
      <c r="AX1625" s="513"/>
      <c r="AY1625" s="513"/>
      <c r="AZ1625" s="513"/>
      <c r="BA1625" s="513"/>
      <c r="BB1625" s="513"/>
      <c r="BC1625" s="513"/>
      <c r="BD1625" s="513"/>
      <c r="BE1625" s="513"/>
      <c r="BF1625" s="513"/>
      <c r="BG1625" s="513"/>
      <c r="BH1625" s="513"/>
      <c r="BI1625" s="513"/>
      <c r="BJ1625" s="513"/>
      <c r="BK1625" s="513"/>
      <c r="BL1625" s="513"/>
      <c r="BM1625" s="513"/>
      <c r="BN1625" s="513"/>
      <c r="BO1625" s="513"/>
      <c r="BP1625" s="513"/>
      <c r="BQ1625" s="513"/>
      <c r="BR1625" s="513"/>
      <c r="BS1625" s="513"/>
      <c r="BT1625" s="513"/>
      <c r="BU1625" s="513"/>
      <c r="BV1625" s="513"/>
      <c r="BW1625" s="513"/>
      <c r="BX1625" s="513"/>
      <c r="BY1625" s="513"/>
      <c r="BZ1625" s="513"/>
      <c r="CA1625" s="513"/>
      <c r="CB1625" s="513"/>
      <c r="CC1625" s="1972"/>
      <c r="CD1625" s="1499"/>
      <c r="CE1625" s="1500"/>
      <c r="CF1625" s="1501"/>
      <c r="CG1625" s="1500"/>
      <c r="CH1625" s="1500"/>
      <c r="CI1625" s="1500"/>
      <c r="CJ1625" s="1976"/>
      <c r="CK1625" s="1519"/>
      <c r="CL1625" s="1509"/>
    </row>
    <row r="1626" spans="1:90" s="514" customFormat="1">
      <c r="A1626" s="511"/>
      <c r="B1626" s="512"/>
      <c r="C1626" s="1493"/>
      <c r="D1626" s="1493"/>
      <c r="E1626" s="1493"/>
      <c r="F1626" s="1493"/>
      <c r="G1626" s="1493"/>
      <c r="H1626" s="1530"/>
      <c r="I1626" s="1972"/>
      <c r="J1626" s="1542"/>
      <c r="K1626" s="513"/>
      <c r="L1626" s="513"/>
      <c r="M1626" s="513"/>
      <c r="N1626" s="513"/>
      <c r="O1626" s="513"/>
      <c r="P1626" s="513"/>
      <c r="Q1626" s="513"/>
      <c r="R1626" s="513"/>
      <c r="S1626" s="513"/>
      <c r="T1626" s="513"/>
      <c r="U1626" s="513"/>
      <c r="V1626" s="513"/>
      <c r="W1626" s="513"/>
      <c r="X1626" s="513"/>
      <c r="Y1626" s="513"/>
      <c r="Z1626" s="513"/>
      <c r="AA1626" s="513"/>
      <c r="AB1626" s="513"/>
      <c r="AC1626" s="513"/>
      <c r="AD1626" s="513"/>
      <c r="AE1626" s="513"/>
      <c r="AF1626" s="513"/>
      <c r="AG1626" s="513"/>
      <c r="AH1626" s="513"/>
      <c r="AI1626" s="513"/>
      <c r="AJ1626" s="513"/>
      <c r="AK1626" s="513"/>
      <c r="AL1626" s="513"/>
      <c r="AM1626" s="513"/>
      <c r="AN1626" s="513"/>
      <c r="AO1626" s="513"/>
      <c r="AP1626" s="513"/>
      <c r="AQ1626" s="513"/>
      <c r="AR1626" s="513"/>
      <c r="AS1626" s="513"/>
      <c r="AT1626" s="513"/>
      <c r="AU1626" s="513"/>
      <c r="AV1626" s="513"/>
      <c r="AW1626" s="513"/>
      <c r="AX1626" s="513"/>
      <c r="AY1626" s="513"/>
      <c r="AZ1626" s="513"/>
      <c r="BA1626" s="513"/>
      <c r="BB1626" s="513"/>
      <c r="BC1626" s="513"/>
      <c r="BD1626" s="513"/>
      <c r="BE1626" s="513"/>
      <c r="BF1626" s="513"/>
      <c r="BG1626" s="513"/>
      <c r="BH1626" s="513"/>
      <c r="BI1626" s="513"/>
      <c r="BJ1626" s="513"/>
      <c r="BK1626" s="513"/>
      <c r="BL1626" s="513"/>
      <c r="BM1626" s="513"/>
      <c r="BN1626" s="513"/>
      <c r="BO1626" s="513"/>
      <c r="BP1626" s="513"/>
      <c r="BQ1626" s="513"/>
      <c r="BR1626" s="513"/>
      <c r="BS1626" s="513"/>
      <c r="BT1626" s="513"/>
      <c r="BU1626" s="513"/>
      <c r="BV1626" s="513"/>
      <c r="BW1626" s="513"/>
      <c r="BX1626" s="513"/>
      <c r="BY1626" s="513"/>
      <c r="BZ1626" s="513"/>
      <c r="CA1626" s="513"/>
      <c r="CB1626" s="513"/>
      <c r="CC1626" s="1972"/>
      <c r="CD1626" s="1499"/>
      <c r="CE1626" s="1500"/>
      <c r="CF1626" s="1501"/>
      <c r="CG1626" s="1500"/>
      <c r="CH1626" s="1500"/>
      <c r="CI1626" s="1500"/>
      <c r="CJ1626" s="1976"/>
      <c r="CK1626" s="1519"/>
      <c r="CL1626" s="1509"/>
    </row>
    <row r="1627" spans="1:90" s="514" customFormat="1">
      <c r="A1627" s="511"/>
      <c r="B1627" s="512"/>
      <c r="C1627" s="1493"/>
      <c r="D1627" s="1493"/>
      <c r="E1627" s="1493"/>
      <c r="F1627" s="1493"/>
      <c r="G1627" s="1493"/>
      <c r="H1627" s="1530"/>
      <c r="I1627" s="1972"/>
      <c r="J1627" s="1542"/>
      <c r="K1627" s="513"/>
      <c r="L1627" s="513"/>
      <c r="M1627" s="513"/>
      <c r="N1627" s="513"/>
      <c r="O1627" s="513"/>
      <c r="P1627" s="513"/>
      <c r="Q1627" s="513"/>
      <c r="R1627" s="513"/>
      <c r="S1627" s="513"/>
      <c r="T1627" s="513"/>
      <c r="U1627" s="513"/>
      <c r="V1627" s="513"/>
      <c r="W1627" s="513"/>
      <c r="X1627" s="513"/>
      <c r="Y1627" s="513"/>
      <c r="Z1627" s="513"/>
      <c r="AA1627" s="513"/>
      <c r="AB1627" s="513"/>
      <c r="AC1627" s="513"/>
      <c r="AD1627" s="513"/>
      <c r="AE1627" s="513"/>
      <c r="AF1627" s="513"/>
      <c r="AG1627" s="513"/>
      <c r="AH1627" s="513"/>
      <c r="AI1627" s="513"/>
      <c r="AJ1627" s="513"/>
      <c r="AK1627" s="513"/>
      <c r="AL1627" s="513"/>
      <c r="AM1627" s="513"/>
      <c r="AN1627" s="513"/>
      <c r="AO1627" s="513"/>
      <c r="AP1627" s="513"/>
      <c r="AQ1627" s="513"/>
      <c r="AR1627" s="513"/>
      <c r="AS1627" s="513"/>
      <c r="AT1627" s="513"/>
      <c r="AU1627" s="513"/>
      <c r="AV1627" s="513"/>
      <c r="AW1627" s="513"/>
      <c r="AX1627" s="513"/>
      <c r="AY1627" s="513"/>
      <c r="AZ1627" s="513"/>
      <c r="BA1627" s="513"/>
      <c r="BB1627" s="513"/>
      <c r="BC1627" s="513"/>
      <c r="BD1627" s="513"/>
      <c r="BE1627" s="513"/>
      <c r="BF1627" s="513"/>
      <c r="BG1627" s="513"/>
      <c r="BH1627" s="513"/>
      <c r="BI1627" s="513"/>
      <c r="BJ1627" s="513"/>
      <c r="BK1627" s="513"/>
      <c r="BL1627" s="513"/>
      <c r="BM1627" s="513"/>
      <c r="BN1627" s="513"/>
      <c r="BO1627" s="513"/>
      <c r="BP1627" s="513"/>
      <c r="BQ1627" s="513"/>
      <c r="BR1627" s="513"/>
      <c r="BS1627" s="513"/>
      <c r="BT1627" s="513"/>
      <c r="BU1627" s="513"/>
      <c r="BV1627" s="513"/>
      <c r="BW1627" s="513"/>
      <c r="BX1627" s="513"/>
      <c r="BY1627" s="513"/>
      <c r="BZ1627" s="513"/>
      <c r="CA1627" s="513"/>
      <c r="CB1627" s="513"/>
      <c r="CC1627" s="1972"/>
      <c r="CD1627" s="1499"/>
      <c r="CE1627" s="1500"/>
      <c r="CF1627" s="1501"/>
      <c r="CG1627" s="1500"/>
      <c r="CH1627" s="1500"/>
      <c r="CI1627" s="1500"/>
      <c r="CJ1627" s="1976"/>
      <c r="CK1627" s="1519"/>
      <c r="CL1627" s="1509"/>
    </row>
    <row r="1628" spans="1:90" s="514" customFormat="1">
      <c r="A1628" s="511"/>
      <c r="B1628" s="512"/>
      <c r="C1628" s="1493"/>
      <c r="D1628" s="1493"/>
      <c r="E1628" s="1493"/>
      <c r="F1628" s="1493"/>
      <c r="G1628" s="1493"/>
      <c r="H1628" s="1530"/>
      <c r="I1628" s="1972"/>
      <c r="J1628" s="1542"/>
      <c r="K1628" s="513"/>
      <c r="L1628" s="513"/>
      <c r="M1628" s="513"/>
      <c r="N1628" s="513"/>
      <c r="O1628" s="513"/>
      <c r="P1628" s="513"/>
      <c r="Q1628" s="513"/>
      <c r="R1628" s="513"/>
      <c r="S1628" s="513"/>
      <c r="T1628" s="513"/>
      <c r="U1628" s="513"/>
      <c r="V1628" s="513"/>
      <c r="W1628" s="513"/>
      <c r="X1628" s="513"/>
      <c r="Y1628" s="513"/>
      <c r="Z1628" s="513"/>
      <c r="AA1628" s="513"/>
      <c r="AB1628" s="513"/>
      <c r="AC1628" s="513"/>
      <c r="AD1628" s="513"/>
      <c r="AE1628" s="513"/>
      <c r="AF1628" s="513"/>
      <c r="AG1628" s="513"/>
      <c r="AH1628" s="513"/>
      <c r="AI1628" s="513"/>
      <c r="AJ1628" s="513"/>
      <c r="AK1628" s="513"/>
      <c r="AL1628" s="513"/>
      <c r="AM1628" s="513"/>
      <c r="AN1628" s="513"/>
      <c r="AO1628" s="513"/>
      <c r="AP1628" s="513"/>
      <c r="AQ1628" s="513"/>
      <c r="AR1628" s="513"/>
      <c r="AS1628" s="513"/>
      <c r="AT1628" s="513"/>
      <c r="AU1628" s="513"/>
      <c r="AV1628" s="513"/>
      <c r="AW1628" s="513"/>
      <c r="AX1628" s="513"/>
      <c r="AY1628" s="513"/>
      <c r="AZ1628" s="513"/>
      <c r="BA1628" s="513"/>
      <c r="BB1628" s="513"/>
      <c r="BC1628" s="513"/>
      <c r="BD1628" s="513"/>
      <c r="BE1628" s="513"/>
      <c r="BF1628" s="513"/>
      <c r="BG1628" s="513"/>
      <c r="BH1628" s="513"/>
      <c r="BI1628" s="513"/>
      <c r="BJ1628" s="513"/>
      <c r="BK1628" s="513"/>
      <c r="BL1628" s="513"/>
      <c r="BM1628" s="513"/>
      <c r="BN1628" s="513"/>
      <c r="BO1628" s="513"/>
      <c r="BP1628" s="513"/>
      <c r="BQ1628" s="513"/>
      <c r="BR1628" s="513"/>
      <c r="BS1628" s="513"/>
      <c r="BT1628" s="513"/>
      <c r="BU1628" s="513"/>
      <c r="BV1628" s="513"/>
      <c r="BW1628" s="513"/>
      <c r="BX1628" s="513"/>
      <c r="BY1628" s="513"/>
      <c r="BZ1628" s="513"/>
      <c r="CA1628" s="513"/>
      <c r="CB1628" s="513"/>
      <c r="CC1628" s="1972"/>
      <c r="CD1628" s="1499"/>
      <c r="CE1628" s="1500"/>
      <c r="CF1628" s="1501"/>
      <c r="CG1628" s="1500"/>
      <c r="CH1628" s="1500"/>
      <c r="CI1628" s="1500"/>
      <c r="CJ1628" s="1976"/>
      <c r="CK1628" s="1519"/>
      <c r="CL1628" s="1509"/>
    </row>
    <row r="1629" spans="1:90" s="514" customFormat="1">
      <c r="A1629" s="511"/>
      <c r="B1629" s="512"/>
      <c r="C1629" s="1493"/>
      <c r="D1629" s="1493"/>
      <c r="E1629" s="1493"/>
      <c r="F1629" s="1493"/>
      <c r="G1629" s="1493"/>
      <c r="H1629" s="1530"/>
      <c r="I1629" s="1972"/>
      <c r="J1629" s="1542"/>
      <c r="K1629" s="513"/>
      <c r="L1629" s="513"/>
      <c r="M1629" s="513"/>
      <c r="N1629" s="513"/>
      <c r="O1629" s="513"/>
      <c r="P1629" s="513"/>
      <c r="Q1629" s="513"/>
      <c r="R1629" s="513"/>
      <c r="S1629" s="513"/>
      <c r="T1629" s="513"/>
      <c r="U1629" s="513"/>
      <c r="V1629" s="513"/>
      <c r="W1629" s="513"/>
      <c r="X1629" s="513"/>
      <c r="Y1629" s="513"/>
      <c r="Z1629" s="513"/>
      <c r="AA1629" s="513"/>
      <c r="AB1629" s="513"/>
      <c r="AC1629" s="513"/>
      <c r="AD1629" s="513"/>
      <c r="AE1629" s="513"/>
      <c r="AF1629" s="513"/>
      <c r="AG1629" s="513"/>
      <c r="AH1629" s="513"/>
      <c r="AI1629" s="513"/>
      <c r="AJ1629" s="513"/>
      <c r="AK1629" s="513"/>
      <c r="AL1629" s="513"/>
      <c r="AM1629" s="513"/>
      <c r="AN1629" s="513"/>
      <c r="AO1629" s="513"/>
      <c r="AP1629" s="513"/>
      <c r="AQ1629" s="513"/>
      <c r="AR1629" s="513"/>
      <c r="AS1629" s="513"/>
      <c r="AT1629" s="513"/>
      <c r="AU1629" s="513"/>
      <c r="AV1629" s="513"/>
      <c r="AW1629" s="513"/>
      <c r="AX1629" s="513"/>
      <c r="AY1629" s="513"/>
      <c r="AZ1629" s="513"/>
      <c r="BA1629" s="513"/>
      <c r="BB1629" s="513"/>
      <c r="BC1629" s="513"/>
      <c r="BD1629" s="513"/>
      <c r="BE1629" s="513"/>
      <c r="BF1629" s="513"/>
      <c r="BG1629" s="513"/>
      <c r="BH1629" s="513"/>
      <c r="BI1629" s="513"/>
      <c r="BJ1629" s="513"/>
      <c r="BK1629" s="513"/>
      <c r="BL1629" s="513"/>
      <c r="BM1629" s="513"/>
      <c r="BN1629" s="513"/>
      <c r="BO1629" s="513"/>
      <c r="BP1629" s="513"/>
      <c r="BQ1629" s="513"/>
      <c r="BR1629" s="513"/>
      <c r="BS1629" s="513"/>
      <c r="BT1629" s="513"/>
      <c r="BU1629" s="513"/>
      <c r="BV1629" s="513"/>
      <c r="BW1629" s="513"/>
      <c r="BX1629" s="513"/>
      <c r="BY1629" s="513"/>
      <c r="BZ1629" s="513"/>
      <c r="CA1629" s="513"/>
      <c r="CB1629" s="513"/>
      <c r="CC1629" s="1972"/>
      <c r="CD1629" s="1499"/>
      <c r="CE1629" s="1500"/>
      <c r="CF1629" s="1501"/>
      <c r="CG1629" s="1500"/>
      <c r="CH1629" s="1500"/>
      <c r="CI1629" s="1500"/>
      <c r="CJ1629" s="1976"/>
      <c r="CK1629" s="1519"/>
      <c r="CL1629" s="1509"/>
    </row>
    <row r="1630" spans="1:90" s="514" customFormat="1">
      <c r="A1630" s="511"/>
      <c r="B1630" s="512"/>
      <c r="C1630" s="1493"/>
      <c r="D1630" s="1493"/>
      <c r="E1630" s="1493"/>
      <c r="F1630" s="1493"/>
      <c r="G1630" s="1493"/>
      <c r="H1630" s="1530"/>
      <c r="I1630" s="1972"/>
      <c r="J1630" s="1542"/>
      <c r="K1630" s="513"/>
      <c r="L1630" s="513"/>
      <c r="M1630" s="513"/>
      <c r="N1630" s="513"/>
      <c r="O1630" s="513"/>
      <c r="P1630" s="513"/>
      <c r="Q1630" s="513"/>
      <c r="R1630" s="513"/>
      <c r="S1630" s="513"/>
      <c r="T1630" s="513"/>
      <c r="U1630" s="513"/>
      <c r="V1630" s="513"/>
      <c r="W1630" s="513"/>
      <c r="X1630" s="513"/>
      <c r="Y1630" s="513"/>
      <c r="Z1630" s="513"/>
      <c r="AA1630" s="513"/>
      <c r="AB1630" s="513"/>
      <c r="AC1630" s="513"/>
      <c r="AD1630" s="513"/>
      <c r="AE1630" s="513"/>
      <c r="AF1630" s="513"/>
      <c r="AG1630" s="513"/>
      <c r="AH1630" s="513"/>
      <c r="AI1630" s="513"/>
      <c r="AJ1630" s="513"/>
      <c r="AK1630" s="513"/>
      <c r="AL1630" s="513"/>
      <c r="AM1630" s="513"/>
      <c r="AN1630" s="513"/>
      <c r="AO1630" s="513"/>
      <c r="AP1630" s="513"/>
      <c r="AQ1630" s="513"/>
      <c r="AR1630" s="513"/>
      <c r="AS1630" s="513"/>
      <c r="AT1630" s="513"/>
      <c r="AU1630" s="513"/>
      <c r="AV1630" s="513"/>
      <c r="AW1630" s="513"/>
      <c r="AX1630" s="513"/>
      <c r="AY1630" s="513"/>
      <c r="AZ1630" s="513"/>
      <c r="BA1630" s="513"/>
      <c r="BB1630" s="513"/>
      <c r="BC1630" s="513"/>
      <c r="BD1630" s="513"/>
      <c r="BE1630" s="513"/>
      <c r="BF1630" s="513"/>
      <c r="BG1630" s="513"/>
      <c r="BH1630" s="513"/>
      <c r="BI1630" s="513"/>
      <c r="BJ1630" s="513"/>
      <c r="BK1630" s="513"/>
      <c r="BL1630" s="513"/>
      <c r="BM1630" s="513"/>
      <c r="BN1630" s="513"/>
      <c r="BO1630" s="513"/>
      <c r="BP1630" s="513"/>
      <c r="BQ1630" s="513"/>
      <c r="BR1630" s="513"/>
      <c r="BS1630" s="513"/>
      <c r="BT1630" s="513"/>
      <c r="BU1630" s="513"/>
      <c r="BV1630" s="513"/>
      <c r="BW1630" s="513"/>
      <c r="BX1630" s="513"/>
      <c r="BY1630" s="513"/>
      <c r="BZ1630" s="513"/>
      <c r="CA1630" s="513"/>
      <c r="CB1630" s="513"/>
      <c r="CC1630" s="1972"/>
      <c r="CD1630" s="1499"/>
      <c r="CE1630" s="1500"/>
      <c r="CF1630" s="1501"/>
      <c r="CG1630" s="1500"/>
      <c r="CH1630" s="1500"/>
      <c r="CI1630" s="1500"/>
      <c r="CJ1630" s="1976"/>
      <c r="CK1630" s="1519"/>
      <c r="CL1630" s="1509"/>
    </row>
    <row r="1631" spans="1:90" s="514" customFormat="1">
      <c r="A1631" s="511"/>
      <c r="B1631" s="512"/>
      <c r="C1631" s="1493"/>
      <c r="D1631" s="1493"/>
      <c r="E1631" s="1493"/>
      <c r="F1631" s="1493"/>
      <c r="G1631" s="1493"/>
      <c r="H1631" s="1530"/>
      <c r="I1631" s="1972"/>
      <c r="J1631" s="1542"/>
      <c r="K1631" s="513"/>
      <c r="L1631" s="513"/>
      <c r="M1631" s="513"/>
      <c r="N1631" s="513"/>
      <c r="O1631" s="513"/>
      <c r="P1631" s="513"/>
      <c r="Q1631" s="513"/>
      <c r="R1631" s="513"/>
      <c r="S1631" s="513"/>
      <c r="T1631" s="513"/>
      <c r="U1631" s="513"/>
      <c r="V1631" s="513"/>
      <c r="W1631" s="513"/>
      <c r="X1631" s="513"/>
      <c r="Y1631" s="513"/>
      <c r="Z1631" s="513"/>
      <c r="AA1631" s="513"/>
      <c r="AB1631" s="513"/>
      <c r="AC1631" s="513"/>
      <c r="AD1631" s="513"/>
      <c r="AE1631" s="513"/>
      <c r="AF1631" s="513"/>
      <c r="AG1631" s="513"/>
      <c r="AH1631" s="513"/>
      <c r="AI1631" s="513"/>
      <c r="AJ1631" s="513"/>
      <c r="AK1631" s="513"/>
      <c r="AL1631" s="513"/>
      <c r="AM1631" s="513"/>
      <c r="AN1631" s="513"/>
      <c r="AO1631" s="513"/>
      <c r="AP1631" s="513"/>
      <c r="AQ1631" s="513"/>
      <c r="AR1631" s="513"/>
      <c r="AS1631" s="513"/>
      <c r="AT1631" s="513"/>
      <c r="AU1631" s="513"/>
      <c r="AV1631" s="513"/>
      <c r="AW1631" s="513"/>
      <c r="AX1631" s="513"/>
      <c r="AY1631" s="513"/>
      <c r="AZ1631" s="513"/>
      <c r="BA1631" s="513"/>
      <c r="BB1631" s="513"/>
      <c r="BC1631" s="513"/>
      <c r="BD1631" s="513"/>
      <c r="BE1631" s="513"/>
      <c r="BF1631" s="513"/>
      <c r="BG1631" s="513"/>
      <c r="BH1631" s="513"/>
      <c r="BI1631" s="513"/>
      <c r="BJ1631" s="513"/>
      <c r="BK1631" s="513"/>
      <c r="BL1631" s="513"/>
      <c r="BM1631" s="513"/>
      <c r="BN1631" s="513"/>
      <c r="BO1631" s="513"/>
      <c r="BP1631" s="513"/>
      <c r="BQ1631" s="513"/>
      <c r="BR1631" s="513"/>
      <c r="BS1631" s="513"/>
      <c r="BT1631" s="513"/>
      <c r="BU1631" s="513"/>
      <c r="BV1631" s="513"/>
      <c r="BW1631" s="513"/>
      <c r="BX1631" s="513"/>
      <c r="BY1631" s="513"/>
      <c r="BZ1631" s="513"/>
      <c r="CA1631" s="513"/>
      <c r="CB1631" s="513"/>
      <c r="CC1631" s="1972"/>
      <c r="CD1631" s="1499"/>
      <c r="CE1631" s="1500"/>
      <c r="CF1631" s="1501"/>
      <c r="CG1631" s="1500"/>
      <c r="CH1631" s="1500"/>
      <c r="CI1631" s="1500"/>
      <c r="CJ1631" s="1976"/>
      <c r="CK1631" s="1519"/>
      <c r="CL1631" s="1509"/>
    </row>
    <row r="1632" spans="1:90" s="514" customFormat="1">
      <c r="A1632" s="511"/>
      <c r="B1632" s="512"/>
      <c r="C1632" s="1493"/>
      <c r="D1632" s="1493"/>
      <c r="E1632" s="1493"/>
      <c r="F1632" s="1493"/>
      <c r="G1632" s="1493"/>
      <c r="H1632" s="1530"/>
      <c r="I1632" s="1972"/>
      <c r="J1632" s="1542"/>
      <c r="K1632" s="513"/>
      <c r="L1632" s="513"/>
      <c r="M1632" s="513"/>
      <c r="N1632" s="513"/>
      <c r="O1632" s="513"/>
      <c r="P1632" s="513"/>
      <c r="Q1632" s="513"/>
      <c r="R1632" s="513"/>
      <c r="S1632" s="513"/>
      <c r="T1632" s="513"/>
      <c r="U1632" s="513"/>
      <c r="V1632" s="513"/>
      <c r="W1632" s="513"/>
      <c r="X1632" s="513"/>
      <c r="Y1632" s="513"/>
      <c r="Z1632" s="513"/>
      <c r="AA1632" s="513"/>
      <c r="AB1632" s="513"/>
      <c r="AC1632" s="513"/>
      <c r="AD1632" s="513"/>
      <c r="AE1632" s="513"/>
      <c r="AF1632" s="513"/>
      <c r="AG1632" s="513"/>
      <c r="AH1632" s="513"/>
      <c r="AI1632" s="513"/>
      <c r="AJ1632" s="513"/>
      <c r="AK1632" s="513"/>
      <c r="AL1632" s="513"/>
      <c r="AM1632" s="513"/>
      <c r="AN1632" s="513"/>
      <c r="AO1632" s="513"/>
      <c r="AP1632" s="513"/>
      <c r="AQ1632" s="513"/>
      <c r="AR1632" s="513"/>
      <c r="AS1632" s="513"/>
      <c r="AT1632" s="513"/>
      <c r="AU1632" s="513"/>
      <c r="AV1632" s="513"/>
      <c r="AW1632" s="513"/>
      <c r="AX1632" s="513"/>
      <c r="AY1632" s="513"/>
      <c r="AZ1632" s="513"/>
      <c r="BA1632" s="513"/>
      <c r="BB1632" s="513"/>
      <c r="BC1632" s="513"/>
      <c r="BD1632" s="513"/>
      <c r="BE1632" s="513"/>
      <c r="BF1632" s="513"/>
      <c r="BG1632" s="513"/>
      <c r="BH1632" s="513"/>
      <c r="BI1632" s="513"/>
      <c r="BJ1632" s="513"/>
      <c r="BK1632" s="513"/>
      <c r="BL1632" s="513"/>
      <c r="BM1632" s="513"/>
      <c r="BN1632" s="513"/>
      <c r="BO1632" s="513"/>
      <c r="BP1632" s="513"/>
      <c r="BQ1632" s="513"/>
      <c r="BR1632" s="513"/>
      <c r="BS1632" s="513"/>
      <c r="BT1632" s="513"/>
      <c r="BU1632" s="513"/>
      <c r="BV1632" s="513"/>
      <c r="BW1632" s="513"/>
      <c r="BX1632" s="513"/>
      <c r="BY1632" s="513"/>
      <c r="BZ1632" s="513"/>
      <c r="CA1632" s="513"/>
      <c r="CB1632" s="513"/>
      <c r="CC1632" s="1972"/>
      <c r="CD1632" s="1499"/>
      <c r="CE1632" s="1500"/>
      <c r="CF1632" s="1501"/>
      <c r="CG1632" s="1500"/>
      <c r="CH1632" s="1500"/>
      <c r="CI1632" s="1500"/>
      <c r="CJ1632" s="1976"/>
      <c r="CK1632" s="1519"/>
      <c r="CL1632" s="1509"/>
    </row>
    <row r="1633" spans="1:90" s="514" customFormat="1">
      <c r="A1633" s="511"/>
      <c r="B1633" s="512"/>
      <c r="C1633" s="1493"/>
      <c r="D1633" s="1493"/>
      <c r="E1633" s="1493"/>
      <c r="F1633" s="1493"/>
      <c r="G1633" s="1493"/>
      <c r="H1633" s="1530"/>
      <c r="I1633" s="1972"/>
      <c r="J1633" s="1542"/>
      <c r="K1633" s="513"/>
      <c r="L1633" s="513"/>
      <c r="M1633" s="513"/>
      <c r="N1633" s="513"/>
      <c r="O1633" s="513"/>
      <c r="P1633" s="513"/>
      <c r="Q1633" s="513"/>
      <c r="R1633" s="513"/>
      <c r="S1633" s="513"/>
      <c r="T1633" s="513"/>
      <c r="U1633" s="513"/>
      <c r="V1633" s="513"/>
      <c r="W1633" s="513"/>
      <c r="X1633" s="513"/>
      <c r="Y1633" s="513"/>
      <c r="Z1633" s="513"/>
      <c r="AA1633" s="513"/>
      <c r="AB1633" s="513"/>
      <c r="AC1633" s="513"/>
      <c r="AD1633" s="513"/>
      <c r="AE1633" s="513"/>
      <c r="AF1633" s="513"/>
      <c r="AG1633" s="513"/>
      <c r="AH1633" s="513"/>
      <c r="AI1633" s="513"/>
      <c r="AJ1633" s="513"/>
      <c r="AK1633" s="513"/>
      <c r="AL1633" s="513"/>
      <c r="AM1633" s="513"/>
      <c r="AN1633" s="513"/>
      <c r="AO1633" s="513"/>
      <c r="AP1633" s="513"/>
      <c r="AQ1633" s="513"/>
      <c r="AR1633" s="513"/>
      <c r="AS1633" s="513"/>
      <c r="AT1633" s="513"/>
      <c r="AU1633" s="513"/>
      <c r="AV1633" s="513"/>
      <c r="AW1633" s="513"/>
      <c r="AX1633" s="513"/>
      <c r="AY1633" s="513"/>
      <c r="AZ1633" s="513"/>
      <c r="BA1633" s="513"/>
      <c r="BB1633" s="513"/>
      <c r="BC1633" s="513"/>
      <c r="BD1633" s="513"/>
      <c r="BE1633" s="513"/>
      <c r="BF1633" s="513"/>
      <c r="BG1633" s="513"/>
      <c r="BH1633" s="513"/>
      <c r="BI1633" s="513"/>
      <c r="BJ1633" s="513"/>
      <c r="BK1633" s="513"/>
      <c r="BL1633" s="513"/>
      <c r="BM1633" s="513"/>
      <c r="BN1633" s="513"/>
      <c r="BO1633" s="513"/>
      <c r="BP1633" s="513"/>
      <c r="BQ1633" s="513"/>
      <c r="BR1633" s="513"/>
      <c r="BS1633" s="513"/>
      <c r="BT1633" s="513"/>
      <c r="BU1633" s="513"/>
      <c r="BV1633" s="513"/>
      <c r="BW1633" s="513"/>
      <c r="BX1633" s="513"/>
      <c r="BY1633" s="513"/>
      <c r="BZ1633" s="513"/>
      <c r="CA1633" s="513"/>
      <c r="CB1633" s="513"/>
      <c r="CC1633" s="1972"/>
      <c r="CD1633" s="1499"/>
      <c r="CE1633" s="1500"/>
      <c r="CF1633" s="1501"/>
      <c r="CG1633" s="1500"/>
      <c r="CH1633" s="1500"/>
      <c r="CI1633" s="1500"/>
      <c r="CJ1633" s="1976"/>
      <c r="CK1633" s="1519"/>
      <c r="CL1633" s="1509"/>
    </row>
    <row r="1634" spans="1:90" s="514" customFormat="1">
      <c r="A1634" s="511"/>
      <c r="B1634" s="512"/>
      <c r="C1634" s="1493"/>
      <c r="D1634" s="1493"/>
      <c r="E1634" s="1493"/>
      <c r="F1634" s="1493"/>
      <c r="G1634" s="1493"/>
      <c r="H1634" s="1530"/>
      <c r="I1634" s="1972"/>
      <c r="J1634" s="1542"/>
      <c r="K1634" s="513"/>
      <c r="L1634" s="513"/>
      <c r="M1634" s="513"/>
      <c r="N1634" s="513"/>
      <c r="O1634" s="513"/>
      <c r="P1634" s="513"/>
      <c r="Q1634" s="513"/>
      <c r="R1634" s="513"/>
      <c r="S1634" s="513"/>
      <c r="T1634" s="513"/>
      <c r="U1634" s="513"/>
      <c r="V1634" s="513"/>
      <c r="W1634" s="513"/>
      <c r="X1634" s="513"/>
      <c r="Y1634" s="513"/>
      <c r="Z1634" s="513"/>
      <c r="AA1634" s="513"/>
      <c r="AB1634" s="513"/>
      <c r="AC1634" s="513"/>
      <c r="AD1634" s="513"/>
      <c r="AE1634" s="513"/>
      <c r="AF1634" s="513"/>
      <c r="AG1634" s="513"/>
      <c r="AH1634" s="513"/>
      <c r="AI1634" s="513"/>
      <c r="AJ1634" s="513"/>
      <c r="AK1634" s="513"/>
      <c r="AL1634" s="513"/>
      <c r="AM1634" s="513"/>
      <c r="AN1634" s="513"/>
      <c r="AO1634" s="513"/>
      <c r="AP1634" s="513"/>
      <c r="AQ1634" s="513"/>
      <c r="AR1634" s="513"/>
      <c r="AS1634" s="513"/>
      <c r="AT1634" s="513"/>
      <c r="AU1634" s="513"/>
      <c r="AV1634" s="513"/>
      <c r="AW1634" s="513"/>
      <c r="AX1634" s="513"/>
      <c r="AY1634" s="513"/>
      <c r="AZ1634" s="513"/>
      <c r="BA1634" s="513"/>
      <c r="BB1634" s="513"/>
      <c r="BC1634" s="513"/>
      <c r="BD1634" s="513"/>
      <c r="BE1634" s="513"/>
      <c r="BF1634" s="513"/>
      <c r="BG1634" s="513"/>
      <c r="BH1634" s="513"/>
      <c r="BI1634" s="513"/>
      <c r="BJ1634" s="513"/>
      <c r="BK1634" s="513"/>
      <c r="BL1634" s="513"/>
      <c r="BM1634" s="513"/>
      <c r="BN1634" s="513"/>
      <c r="BO1634" s="513"/>
      <c r="BP1634" s="513"/>
      <c r="BQ1634" s="513"/>
      <c r="BR1634" s="513"/>
      <c r="BS1634" s="513"/>
      <c r="BT1634" s="513"/>
      <c r="BU1634" s="513"/>
      <c r="BV1634" s="513"/>
      <c r="BW1634" s="513"/>
      <c r="BX1634" s="513"/>
      <c r="BY1634" s="513"/>
      <c r="BZ1634" s="513"/>
      <c r="CA1634" s="513"/>
      <c r="CB1634" s="513"/>
      <c r="CC1634" s="1972"/>
      <c r="CD1634" s="1499"/>
      <c r="CE1634" s="1500"/>
      <c r="CF1634" s="1501"/>
      <c r="CG1634" s="1500"/>
      <c r="CH1634" s="1500"/>
      <c r="CI1634" s="1500"/>
      <c r="CJ1634" s="1976"/>
      <c r="CK1634" s="1519"/>
      <c r="CL1634" s="1509"/>
    </row>
    <row r="1635" spans="1:90" s="514" customFormat="1">
      <c r="A1635" s="511"/>
      <c r="B1635" s="512"/>
      <c r="C1635" s="1493"/>
      <c r="D1635" s="1493"/>
      <c r="E1635" s="1493"/>
      <c r="F1635" s="1493"/>
      <c r="G1635" s="1493"/>
      <c r="H1635" s="1530"/>
      <c r="I1635" s="1972"/>
      <c r="J1635" s="1542"/>
      <c r="K1635" s="513"/>
      <c r="L1635" s="513"/>
      <c r="M1635" s="513"/>
      <c r="N1635" s="513"/>
      <c r="O1635" s="513"/>
      <c r="P1635" s="513"/>
      <c r="Q1635" s="513"/>
      <c r="R1635" s="513"/>
      <c r="S1635" s="513"/>
      <c r="T1635" s="513"/>
      <c r="U1635" s="513"/>
      <c r="V1635" s="513"/>
      <c r="W1635" s="513"/>
      <c r="X1635" s="513"/>
      <c r="Y1635" s="513"/>
      <c r="Z1635" s="513"/>
      <c r="AA1635" s="513"/>
      <c r="AB1635" s="513"/>
      <c r="AC1635" s="513"/>
      <c r="AD1635" s="513"/>
      <c r="AE1635" s="513"/>
      <c r="AF1635" s="513"/>
      <c r="AG1635" s="513"/>
      <c r="AH1635" s="513"/>
      <c r="AI1635" s="513"/>
      <c r="AJ1635" s="513"/>
      <c r="AK1635" s="513"/>
      <c r="AL1635" s="513"/>
      <c r="AM1635" s="513"/>
      <c r="AN1635" s="513"/>
      <c r="AO1635" s="513"/>
      <c r="AP1635" s="513"/>
      <c r="AQ1635" s="513"/>
      <c r="AR1635" s="513"/>
      <c r="AS1635" s="513"/>
      <c r="AT1635" s="513"/>
      <c r="AU1635" s="513"/>
      <c r="AV1635" s="513"/>
      <c r="AW1635" s="513"/>
      <c r="AX1635" s="513"/>
      <c r="AY1635" s="513"/>
      <c r="AZ1635" s="513"/>
      <c r="BA1635" s="513"/>
      <c r="BB1635" s="513"/>
      <c r="BC1635" s="513"/>
      <c r="BD1635" s="513"/>
      <c r="BE1635" s="513"/>
      <c r="BF1635" s="513"/>
      <c r="BG1635" s="513"/>
      <c r="BH1635" s="513"/>
      <c r="BI1635" s="513"/>
      <c r="BJ1635" s="513"/>
      <c r="BK1635" s="513"/>
      <c r="BL1635" s="513"/>
      <c r="BM1635" s="513"/>
      <c r="BN1635" s="513"/>
      <c r="BO1635" s="513"/>
      <c r="BP1635" s="513"/>
      <c r="BQ1635" s="513"/>
      <c r="BR1635" s="513"/>
      <c r="BS1635" s="513"/>
      <c r="BT1635" s="513"/>
      <c r="BU1635" s="513"/>
      <c r="BV1635" s="513"/>
      <c r="BW1635" s="513"/>
      <c r="BX1635" s="513"/>
      <c r="BY1635" s="513"/>
      <c r="BZ1635" s="513"/>
      <c r="CA1635" s="513"/>
      <c r="CB1635" s="513"/>
      <c r="CC1635" s="1972"/>
      <c r="CD1635" s="1499"/>
      <c r="CE1635" s="1500"/>
      <c r="CF1635" s="1501"/>
      <c r="CG1635" s="1500"/>
      <c r="CH1635" s="1500"/>
      <c r="CI1635" s="1500"/>
      <c r="CJ1635" s="1976"/>
      <c r="CK1635" s="1519"/>
      <c r="CL1635" s="1509"/>
    </row>
    <row r="1636" spans="1:90" s="514" customFormat="1">
      <c r="A1636" s="511"/>
      <c r="B1636" s="512"/>
      <c r="C1636" s="1493"/>
      <c r="D1636" s="1493"/>
      <c r="E1636" s="1493"/>
      <c r="F1636" s="1493"/>
      <c r="G1636" s="1493"/>
      <c r="H1636" s="1530"/>
      <c r="I1636" s="1972"/>
      <c r="J1636" s="1542"/>
      <c r="K1636" s="513"/>
      <c r="L1636" s="513"/>
      <c r="M1636" s="513"/>
      <c r="N1636" s="513"/>
      <c r="O1636" s="513"/>
      <c r="P1636" s="513"/>
      <c r="Q1636" s="513"/>
      <c r="R1636" s="513"/>
      <c r="S1636" s="513"/>
      <c r="T1636" s="513"/>
      <c r="U1636" s="513"/>
      <c r="V1636" s="513"/>
      <c r="W1636" s="513"/>
      <c r="X1636" s="513"/>
      <c r="Y1636" s="513"/>
      <c r="Z1636" s="513"/>
      <c r="AA1636" s="513"/>
      <c r="AB1636" s="513"/>
      <c r="AC1636" s="513"/>
      <c r="AD1636" s="513"/>
      <c r="AE1636" s="513"/>
      <c r="AF1636" s="513"/>
      <c r="AG1636" s="513"/>
      <c r="AH1636" s="513"/>
      <c r="AI1636" s="513"/>
      <c r="AJ1636" s="513"/>
      <c r="AK1636" s="513"/>
      <c r="AL1636" s="513"/>
      <c r="AM1636" s="513"/>
      <c r="AN1636" s="513"/>
      <c r="AO1636" s="513"/>
      <c r="AP1636" s="513"/>
      <c r="AQ1636" s="513"/>
      <c r="AR1636" s="513"/>
      <c r="AS1636" s="513"/>
      <c r="AT1636" s="513"/>
      <c r="AU1636" s="513"/>
      <c r="AV1636" s="513"/>
      <c r="AW1636" s="513"/>
      <c r="AX1636" s="513"/>
      <c r="AY1636" s="513"/>
      <c r="AZ1636" s="513"/>
      <c r="BA1636" s="513"/>
      <c r="BB1636" s="513"/>
      <c r="BC1636" s="513"/>
      <c r="BD1636" s="513"/>
      <c r="BE1636" s="513"/>
      <c r="BF1636" s="513"/>
      <c r="BG1636" s="513"/>
      <c r="BH1636" s="513"/>
      <c r="BI1636" s="513"/>
      <c r="BJ1636" s="513"/>
      <c r="BK1636" s="513"/>
      <c r="BL1636" s="513"/>
      <c r="BM1636" s="513"/>
      <c r="BN1636" s="513"/>
      <c r="BO1636" s="513"/>
      <c r="BP1636" s="513"/>
      <c r="BQ1636" s="513"/>
      <c r="BR1636" s="513"/>
      <c r="BS1636" s="513"/>
      <c r="BT1636" s="513"/>
      <c r="BU1636" s="513"/>
      <c r="BV1636" s="513"/>
      <c r="BW1636" s="513"/>
      <c r="BX1636" s="513"/>
      <c r="BY1636" s="513"/>
      <c r="BZ1636" s="513"/>
      <c r="CA1636" s="513"/>
      <c r="CB1636" s="513"/>
      <c r="CC1636" s="1972"/>
      <c r="CD1636" s="1499"/>
      <c r="CE1636" s="1500"/>
      <c r="CF1636" s="1501"/>
      <c r="CG1636" s="1500"/>
      <c r="CH1636" s="1500"/>
      <c r="CI1636" s="1500"/>
      <c r="CJ1636" s="1976"/>
      <c r="CK1636" s="1519"/>
      <c r="CL1636" s="1509"/>
    </row>
    <row r="1637" spans="1:90" s="514" customFormat="1">
      <c r="A1637" s="511"/>
      <c r="B1637" s="512"/>
      <c r="C1637" s="1493"/>
      <c r="D1637" s="1493"/>
      <c r="E1637" s="1493"/>
      <c r="F1637" s="1493"/>
      <c r="G1637" s="1493"/>
      <c r="H1637" s="1530"/>
      <c r="I1637" s="1972"/>
      <c r="J1637" s="1542"/>
      <c r="K1637" s="513"/>
      <c r="L1637" s="513"/>
      <c r="M1637" s="513"/>
      <c r="N1637" s="513"/>
      <c r="O1637" s="513"/>
      <c r="P1637" s="513"/>
      <c r="Q1637" s="513"/>
      <c r="R1637" s="513"/>
      <c r="S1637" s="513"/>
      <c r="T1637" s="513"/>
      <c r="U1637" s="513"/>
      <c r="V1637" s="513"/>
      <c r="W1637" s="513"/>
      <c r="X1637" s="513"/>
      <c r="Y1637" s="513"/>
      <c r="Z1637" s="513"/>
      <c r="AA1637" s="513"/>
      <c r="AB1637" s="513"/>
      <c r="AC1637" s="513"/>
      <c r="AD1637" s="513"/>
      <c r="AE1637" s="513"/>
      <c r="AF1637" s="513"/>
      <c r="AG1637" s="513"/>
      <c r="AH1637" s="513"/>
      <c r="AI1637" s="513"/>
      <c r="AJ1637" s="513"/>
      <c r="AK1637" s="513"/>
      <c r="AL1637" s="513"/>
      <c r="AM1637" s="513"/>
      <c r="AN1637" s="513"/>
      <c r="AO1637" s="513"/>
      <c r="AP1637" s="513"/>
      <c r="AQ1637" s="513"/>
      <c r="AR1637" s="513"/>
      <c r="AS1637" s="513"/>
      <c r="AT1637" s="513"/>
      <c r="AU1637" s="513"/>
      <c r="AV1637" s="513"/>
      <c r="AW1637" s="513"/>
      <c r="AX1637" s="513"/>
      <c r="AY1637" s="513"/>
      <c r="AZ1637" s="513"/>
      <c r="BA1637" s="513"/>
      <c r="BB1637" s="513"/>
      <c r="BC1637" s="513"/>
      <c r="BD1637" s="513"/>
      <c r="BE1637" s="513"/>
      <c r="BF1637" s="513"/>
      <c r="BG1637" s="513"/>
      <c r="BH1637" s="513"/>
      <c r="BI1637" s="513"/>
      <c r="BJ1637" s="513"/>
      <c r="BK1637" s="513"/>
      <c r="BL1637" s="513"/>
      <c r="BM1637" s="513"/>
      <c r="BN1637" s="513"/>
      <c r="BO1637" s="513"/>
      <c r="BP1637" s="513"/>
      <c r="BQ1637" s="513"/>
      <c r="BR1637" s="513"/>
      <c r="BS1637" s="513"/>
      <c r="BT1637" s="513"/>
      <c r="BU1637" s="513"/>
      <c r="BV1637" s="513"/>
      <c r="BW1637" s="513"/>
      <c r="BX1637" s="513"/>
      <c r="BY1637" s="513"/>
      <c r="BZ1637" s="513"/>
      <c r="CA1637" s="513"/>
      <c r="CB1637" s="513"/>
      <c r="CC1637" s="1972"/>
      <c r="CD1637" s="1499"/>
      <c r="CE1637" s="1500"/>
      <c r="CF1637" s="1501"/>
      <c r="CG1637" s="1500"/>
      <c r="CH1637" s="1500"/>
      <c r="CI1637" s="1500"/>
      <c r="CJ1637" s="1976"/>
      <c r="CK1637" s="1519"/>
      <c r="CL1637" s="1509"/>
    </row>
    <row r="1638" spans="1:90" s="514" customFormat="1">
      <c r="A1638" s="511"/>
      <c r="B1638" s="512"/>
      <c r="C1638" s="1493"/>
      <c r="D1638" s="1493"/>
      <c r="E1638" s="1493"/>
      <c r="F1638" s="1493"/>
      <c r="G1638" s="1493"/>
      <c r="H1638" s="1530"/>
      <c r="I1638" s="1972"/>
      <c r="J1638" s="1542"/>
      <c r="K1638" s="513"/>
      <c r="L1638" s="513"/>
      <c r="M1638" s="513"/>
      <c r="N1638" s="513"/>
      <c r="O1638" s="513"/>
      <c r="P1638" s="513"/>
      <c r="Q1638" s="513"/>
      <c r="R1638" s="513"/>
      <c r="S1638" s="513"/>
      <c r="T1638" s="513"/>
      <c r="U1638" s="513"/>
      <c r="V1638" s="513"/>
      <c r="W1638" s="513"/>
      <c r="X1638" s="513"/>
      <c r="Y1638" s="513"/>
      <c r="Z1638" s="513"/>
      <c r="AA1638" s="513"/>
      <c r="AB1638" s="513"/>
      <c r="AC1638" s="513"/>
      <c r="AD1638" s="513"/>
      <c r="AE1638" s="513"/>
      <c r="AF1638" s="513"/>
      <c r="AG1638" s="513"/>
      <c r="AH1638" s="513"/>
      <c r="AI1638" s="513"/>
      <c r="AJ1638" s="513"/>
      <c r="AK1638" s="513"/>
      <c r="AL1638" s="513"/>
      <c r="AM1638" s="513"/>
      <c r="AN1638" s="513"/>
      <c r="AO1638" s="513"/>
      <c r="AP1638" s="513"/>
      <c r="AQ1638" s="513"/>
      <c r="AR1638" s="513"/>
      <c r="AS1638" s="513"/>
      <c r="AT1638" s="513"/>
      <c r="AU1638" s="513"/>
      <c r="AV1638" s="513"/>
      <c r="AW1638" s="513"/>
      <c r="AX1638" s="513"/>
      <c r="AY1638" s="513"/>
      <c r="AZ1638" s="513"/>
      <c r="BA1638" s="513"/>
      <c r="BB1638" s="513"/>
      <c r="BC1638" s="513"/>
      <c r="BD1638" s="513"/>
      <c r="BE1638" s="513"/>
      <c r="BF1638" s="513"/>
      <c r="BG1638" s="513"/>
      <c r="BH1638" s="513"/>
      <c r="BI1638" s="513"/>
      <c r="BJ1638" s="513"/>
      <c r="BK1638" s="513"/>
      <c r="BL1638" s="513"/>
      <c r="BM1638" s="513"/>
      <c r="BN1638" s="513"/>
      <c r="BO1638" s="513"/>
      <c r="BP1638" s="513"/>
      <c r="BQ1638" s="513"/>
      <c r="BR1638" s="513"/>
      <c r="BS1638" s="513"/>
      <c r="BT1638" s="513"/>
      <c r="BU1638" s="513"/>
      <c r="BV1638" s="513"/>
      <c r="BW1638" s="513"/>
      <c r="BX1638" s="513"/>
      <c r="BY1638" s="513"/>
      <c r="BZ1638" s="513"/>
      <c r="CA1638" s="513"/>
      <c r="CB1638" s="513"/>
      <c r="CC1638" s="1972"/>
      <c r="CD1638" s="1499"/>
      <c r="CE1638" s="1500"/>
      <c r="CF1638" s="1501"/>
      <c r="CG1638" s="1500"/>
      <c r="CH1638" s="1500"/>
      <c r="CI1638" s="1500"/>
      <c r="CJ1638" s="1976"/>
      <c r="CK1638" s="1519"/>
      <c r="CL1638" s="1509"/>
    </row>
    <row r="1639" spans="1:90" s="514" customFormat="1">
      <c r="A1639" s="511"/>
      <c r="B1639" s="512"/>
      <c r="C1639" s="1493"/>
      <c r="D1639" s="1493"/>
      <c r="E1639" s="1493"/>
      <c r="F1639" s="1493"/>
      <c r="G1639" s="1493"/>
      <c r="H1639" s="1530"/>
      <c r="I1639" s="1972"/>
      <c r="J1639" s="1542"/>
      <c r="K1639" s="513"/>
      <c r="L1639" s="513"/>
      <c r="M1639" s="513"/>
      <c r="N1639" s="513"/>
      <c r="O1639" s="513"/>
      <c r="P1639" s="513"/>
      <c r="Q1639" s="513"/>
      <c r="R1639" s="513"/>
      <c r="S1639" s="513"/>
      <c r="T1639" s="513"/>
      <c r="U1639" s="513"/>
      <c r="V1639" s="513"/>
      <c r="W1639" s="513"/>
      <c r="X1639" s="513"/>
      <c r="Y1639" s="513"/>
      <c r="Z1639" s="513"/>
      <c r="AA1639" s="513"/>
      <c r="AB1639" s="513"/>
      <c r="AC1639" s="513"/>
      <c r="AD1639" s="513"/>
      <c r="AE1639" s="513"/>
      <c r="AF1639" s="513"/>
      <c r="AG1639" s="513"/>
      <c r="AH1639" s="513"/>
      <c r="AI1639" s="513"/>
      <c r="AJ1639" s="513"/>
      <c r="AK1639" s="513"/>
      <c r="AL1639" s="513"/>
      <c r="AM1639" s="513"/>
      <c r="AN1639" s="513"/>
      <c r="AO1639" s="513"/>
      <c r="AP1639" s="513"/>
      <c r="AQ1639" s="513"/>
      <c r="AR1639" s="513"/>
      <c r="AS1639" s="513"/>
      <c r="AT1639" s="513"/>
      <c r="AU1639" s="513"/>
      <c r="AV1639" s="513"/>
      <c r="AW1639" s="513"/>
      <c r="AX1639" s="513"/>
      <c r="AY1639" s="513"/>
      <c r="AZ1639" s="513"/>
      <c r="BA1639" s="513"/>
      <c r="BB1639" s="513"/>
      <c r="BC1639" s="513"/>
      <c r="BD1639" s="513"/>
      <c r="BE1639" s="513"/>
      <c r="BF1639" s="513"/>
      <c r="BG1639" s="513"/>
      <c r="BH1639" s="513"/>
      <c r="BI1639" s="513"/>
      <c r="BJ1639" s="513"/>
      <c r="BK1639" s="513"/>
      <c r="BL1639" s="513"/>
      <c r="BM1639" s="513"/>
      <c r="BN1639" s="513"/>
      <c r="BO1639" s="513"/>
      <c r="BP1639" s="513"/>
      <c r="BQ1639" s="513"/>
      <c r="BR1639" s="513"/>
      <c r="BS1639" s="513"/>
      <c r="BT1639" s="513"/>
      <c r="BU1639" s="513"/>
      <c r="BV1639" s="513"/>
      <c r="BW1639" s="513"/>
      <c r="BX1639" s="513"/>
      <c r="BY1639" s="513"/>
      <c r="BZ1639" s="513"/>
      <c r="CA1639" s="513"/>
      <c r="CB1639" s="513"/>
      <c r="CC1639" s="1972"/>
      <c r="CD1639" s="1499"/>
      <c r="CE1639" s="1500"/>
      <c r="CF1639" s="1501"/>
      <c r="CG1639" s="1500"/>
      <c r="CH1639" s="1500"/>
      <c r="CI1639" s="1500"/>
      <c r="CJ1639" s="1976"/>
      <c r="CK1639" s="1519"/>
      <c r="CL1639" s="1509"/>
    </row>
    <row r="1640" spans="1:90" s="514" customFormat="1">
      <c r="A1640" s="511"/>
      <c r="B1640" s="512"/>
      <c r="C1640" s="1493"/>
      <c r="D1640" s="1493"/>
      <c r="E1640" s="1493"/>
      <c r="F1640" s="1493"/>
      <c r="G1640" s="1493"/>
      <c r="H1640" s="1530"/>
      <c r="I1640" s="1972"/>
      <c r="J1640" s="1542"/>
      <c r="K1640" s="513"/>
      <c r="L1640" s="513"/>
      <c r="M1640" s="513"/>
      <c r="N1640" s="513"/>
      <c r="O1640" s="513"/>
      <c r="P1640" s="513"/>
      <c r="Q1640" s="513"/>
      <c r="R1640" s="513"/>
      <c r="S1640" s="513"/>
      <c r="T1640" s="513"/>
      <c r="U1640" s="513"/>
      <c r="V1640" s="513"/>
      <c r="W1640" s="513"/>
      <c r="X1640" s="513"/>
      <c r="Y1640" s="513"/>
      <c r="Z1640" s="513"/>
      <c r="AA1640" s="513"/>
      <c r="AB1640" s="513"/>
      <c r="AC1640" s="513"/>
      <c r="AD1640" s="513"/>
      <c r="AE1640" s="513"/>
      <c r="AF1640" s="513"/>
      <c r="AG1640" s="513"/>
      <c r="AH1640" s="513"/>
      <c r="AI1640" s="513"/>
      <c r="AJ1640" s="513"/>
      <c r="AK1640" s="513"/>
      <c r="AL1640" s="513"/>
      <c r="AM1640" s="513"/>
      <c r="AN1640" s="513"/>
      <c r="AO1640" s="513"/>
      <c r="AP1640" s="513"/>
      <c r="AQ1640" s="513"/>
      <c r="AR1640" s="513"/>
      <c r="AS1640" s="513"/>
      <c r="AT1640" s="513"/>
      <c r="AU1640" s="513"/>
      <c r="AV1640" s="513"/>
      <c r="AW1640" s="513"/>
      <c r="AX1640" s="513"/>
      <c r="AY1640" s="513"/>
      <c r="AZ1640" s="513"/>
      <c r="BA1640" s="513"/>
      <c r="BB1640" s="513"/>
      <c r="BC1640" s="513"/>
      <c r="BD1640" s="513"/>
      <c r="BE1640" s="513"/>
      <c r="BF1640" s="513"/>
      <c r="BG1640" s="513"/>
      <c r="BH1640" s="513"/>
      <c r="BI1640" s="513"/>
      <c r="BJ1640" s="513"/>
      <c r="BK1640" s="513"/>
      <c r="BL1640" s="513"/>
      <c r="BM1640" s="513"/>
      <c r="BN1640" s="513"/>
      <c r="BO1640" s="513"/>
      <c r="BP1640" s="513"/>
      <c r="BQ1640" s="513"/>
      <c r="BR1640" s="513"/>
      <c r="BS1640" s="513"/>
      <c r="BT1640" s="513"/>
      <c r="BU1640" s="513"/>
      <c r="BV1640" s="513"/>
      <c r="BW1640" s="513"/>
      <c r="BX1640" s="513"/>
      <c r="BY1640" s="513"/>
      <c r="BZ1640" s="513"/>
      <c r="CA1640" s="513"/>
      <c r="CB1640" s="513"/>
      <c r="CC1640" s="1972"/>
      <c r="CD1640" s="1499"/>
      <c r="CE1640" s="1500"/>
      <c r="CF1640" s="1501"/>
      <c r="CG1640" s="1500"/>
      <c r="CH1640" s="1500"/>
      <c r="CI1640" s="1500"/>
      <c r="CJ1640" s="1976"/>
      <c r="CK1640" s="1519"/>
      <c r="CL1640" s="1509"/>
    </row>
    <row r="1641" spans="1:90" s="514" customFormat="1">
      <c r="A1641" s="511"/>
      <c r="B1641" s="512"/>
      <c r="C1641" s="1493"/>
      <c r="D1641" s="1493"/>
      <c r="E1641" s="1493"/>
      <c r="F1641" s="1493"/>
      <c r="G1641" s="1493"/>
      <c r="H1641" s="1530"/>
      <c r="I1641" s="1972"/>
      <c r="J1641" s="1542"/>
      <c r="K1641" s="513"/>
      <c r="L1641" s="513"/>
      <c r="M1641" s="513"/>
      <c r="N1641" s="513"/>
      <c r="O1641" s="513"/>
      <c r="P1641" s="513"/>
      <c r="Q1641" s="513"/>
      <c r="R1641" s="513"/>
      <c r="S1641" s="513"/>
      <c r="T1641" s="513"/>
      <c r="U1641" s="513"/>
      <c r="V1641" s="513"/>
      <c r="W1641" s="513"/>
      <c r="X1641" s="513"/>
      <c r="Y1641" s="513"/>
      <c r="Z1641" s="513"/>
      <c r="AA1641" s="513"/>
      <c r="AB1641" s="513"/>
      <c r="AC1641" s="513"/>
      <c r="AD1641" s="513"/>
      <c r="AE1641" s="513"/>
      <c r="AF1641" s="513"/>
      <c r="AG1641" s="513"/>
      <c r="AH1641" s="513"/>
      <c r="AI1641" s="513"/>
      <c r="AJ1641" s="513"/>
      <c r="AK1641" s="513"/>
      <c r="AL1641" s="513"/>
      <c r="AM1641" s="513"/>
      <c r="AN1641" s="513"/>
      <c r="AO1641" s="513"/>
      <c r="AP1641" s="513"/>
      <c r="AQ1641" s="513"/>
      <c r="AR1641" s="513"/>
      <c r="AS1641" s="513"/>
      <c r="AT1641" s="513"/>
      <c r="AU1641" s="513"/>
      <c r="AV1641" s="513"/>
      <c r="AW1641" s="513"/>
      <c r="AX1641" s="513"/>
      <c r="AY1641" s="513"/>
      <c r="AZ1641" s="513"/>
      <c r="BA1641" s="513"/>
      <c r="BB1641" s="513"/>
      <c r="BC1641" s="513"/>
      <c r="BD1641" s="513"/>
      <c r="BE1641" s="513"/>
      <c r="BF1641" s="513"/>
      <c r="BG1641" s="513"/>
      <c r="BH1641" s="513"/>
      <c r="BI1641" s="513"/>
      <c r="BJ1641" s="513"/>
      <c r="BK1641" s="513"/>
      <c r="BL1641" s="513"/>
      <c r="BM1641" s="513"/>
      <c r="BN1641" s="513"/>
      <c r="BO1641" s="513"/>
      <c r="BP1641" s="513"/>
      <c r="BQ1641" s="513"/>
      <c r="BR1641" s="513"/>
      <c r="BS1641" s="513"/>
      <c r="BT1641" s="513"/>
      <c r="BU1641" s="513"/>
      <c r="BV1641" s="513"/>
      <c r="BW1641" s="513"/>
      <c r="BX1641" s="513"/>
      <c r="BY1641" s="513"/>
      <c r="BZ1641" s="513"/>
      <c r="CA1641" s="513"/>
      <c r="CB1641" s="513"/>
      <c r="CC1641" s="1972"/>
      <c r="CD1641" s="1499"/>
      <c r="CE1641" s="1500"/>
      <c r="CF1641" s="1501"/>
      <c r="CG1641" s="1500"/>
      <c r="CH1641" s="1500"/>
      <c r="CI1641" s="1500"/>
      <c r="CJ1641" s="1976"/>
      <c r="CK1641" s="1519"/>
      <c r="CL1641" s="1509"/>
    </row>
    <row r="1642" spans="1:90" s="514" customFormat="1">
      <c r="A1642" s="511"/>
      <c r="B1642" s="512"/>
      <c r="C1642" s="1493"/>
      <c r="D1642" s="1493"/>
      <c r="E1642" s="1493"/>
      <c r="F1642" s="1493"/>
      <c r="G1642" s="1493"/>
      <c r="H1642" s="1530"/>
      <c r="I1642" s="1972"/>
      <c r="J1642" s="1542"/>
      <c r="K1642" s="513"/>
      <c r="L1642" s="513"/>
      <c r="M1642" s="513"/>
      <c r="N1642" s="513"/>
      <c r="O1642" s="513"/>
      <c r="P1642" s="513"/>
      <c r="Q1642" s="513"/>
      <c r="R1642" s="513"/>
      <c r="S1642" s="513"/>
      <c r="T1642" s="513"/>
      <c r="U1642" s="513"/>
      <c r="V1642" s="513"/>
      <c r="W1642" s="513"/>
      <c r="X1642" s="513"/>
      <c r="Y1642" s="513"/>
      <c r="Z1642" s="513"/>
      <c r="AA1642" s="513"/>
      <c r="AB1642" s="513"/>
      <c r="AC1642" s="513"/>
      <c r="AD1642" s="513"/>
      <c r="AE1642" s="513"/>
      <c r="AF1642" s="513"/>
      <c r="AG1642" s="513"/>
      <c r="AH1642" s="513"/>
      <c r="AI1642" s="513"/>
      <c r="AJ1642" s="513"/>
      <c r="AK1642" s="513"/>
      <c r="AL1642" s="513"/>
      <c r="AM1642" s="513"/>
      <c r="AN1642" s="513"/>
      <c r="AO1642" s="513"/>
      <c r="AP1642" s="513"/>
      <c r="AQ1642" s="513"/>
      <c r="AR1642" s="513"/>
      <c r="AS1642" s="513"/>
      <c r="AT1642" s="513"/>
      <c r="AU1642" s="513"/>
      <c r="AV1642" s="513"/>
      <c r="AW1642" s="513"/>
      <c r="AX1642" s="513"/>
      <c r="AY1642" s="513"/>
      <c r="AZ1642" s="513"/>
      <c r="BA1642" s="513"/>
      <c r="BB1642" s="513"/>
      <c r="BC1642" s="513"/>
      <c r="BD1642" s="513"/>
      <c r="BE1642" s="513"/>
      <c r="BF1642" s="513"/>
      <c r="BG1642" s="513"/>
      <c r="BH1642" s="513"/>
      <c r="BI1642" s="513"/>
      <c r="BJ1642" s="513"/>
      <c r="BK1642" s="513"/>
      <c r="BL1642" s="513"/>
      <c r="BM1642" s="513"/>
      <c r="BN1642" s="513"/>
      <c r="BO1642" s="513"/>
      <c r="BP1642" s="513"/>
      <c r="BQ1642" s="513"/>
      <c r="BR1642" s="513"/>
      <c r="BS1642" s="513"/>
      <c r="BT1642" s="513"/>
      <c r="BU1642" s="513"/>
      <c r="BV1642" s="513"/>
      <c r="BW1642" s="513"/>
      <c r="BX1642" s="513"/>
      <c r="BY1642" s="513"/>
      <c r="BZ1642" s="513"/>
      <c r="CA1642" s="513"/>
      <c r="CB1642" s="513"/>
      <c r="CC1642" s="1972"/>
      <c r="CD1642" s="1499"/>
      <c r="CE1642" s="1500"/>
      <c r="CF1642" s="1501"/>
      <c r="CG1642" s="1500"/>
      <c r="CH1642" s="1500"/>
      <c r="CI1642" s="1500"/>
      <c r="CJ1642" s="1976"/>
      <c r="CK1642" s="1519"/>
      <c r="CL1642" s="1509"/>
    </row>
    <row r="1643" spans="1:90" s="514" customFormat="1">
      <c r="A1643" s="511"/>
      <c r="B1643" s="512"/>
      <c r="C1643" s="1493"/>
      <c r="D1643" s="1493"/>
      <c r="E1643" s="1493"/>
      <c r="F1643" s="1493"/>
      <c r="G1643" s="1493"/>
      <c r="H1643" s="1530"/>
      <c r="I1643" s="1972"/>
      <c r="J1643" s="1542"/>
      <c r="K1643" s="513"/>
      <c r="L1643" s="513"/>
      <c r="M1643" s="513"/>
      <c r="N1643" s="513"/>
      <c r="O1643" s="513"/>
      <c r="P1643" s="513"/>
      <c r="Q1643" s="513"/>
      <c r="R1643" s="513"/>
      <c r="S1643" s="513"/>
      <c r="T1643" s="513"/>
      <c r="U1643" s="513"/>
      <c r="V1643" s="513"/>
      <c r="W1643" s="513"/>
      <c r="X1643" s="513"/>
      <c r="Y1643" s="513"/>
      <c r="Z1643" s="513"/>
      <c r="AA1643" s="513"/>
      <c r="AB1643" s="513"/>
      <c r="AC1643" s="513"/>
      <c r="AD1643" s="513"/>
      <c r="AE1643" s="513"/>
      <c r="AF1643" s="513"/>
      <c r="AG1643" s="513"/>
      <c r="AH1643" s="513"/>
      <c r="AI1643" s="513"/>
      <c r="AJ1643" s="513"/>
      <c r="AK1643" s="513"/>
      <c r="AL1643" s="513"/>
      <c r="AM1643" s="513"/>
      <c r="AN1643" s="513"/>
      <c r="AO1643" s="513"/>
      <c r="AP1643" s="513"/>
      <c r="AQ1643" s="513"/>
      <c r="AR1643" s="513"/>
      <c r="AS1643" s="513"/>
      <c r="AT1643" s="513"/>
      <c r="AU1643" s="513"/>
      <c r="AV1643" s="513"/>
      <c r="AW1643" s="513"/>
      <c r="AX1643" s="513"/>
      <c r="AY1643" s="513"/>
      <c r="AZ1643" s="513"/>
      <c r="BA1643" s="513"/>
      <c r="BB1643" s="513"/>
      <c r="BC1643" s="513"/>
      <c r="BD1643" s="513"/>
      <c r="BE1643" s="513"/>
      <c r="BF1643" s="513"/>
      <c r="BG1643" s="513"/>
      <c r="BH1643" s="513"/>
      <c r="BI1643" s="513"/>
      <c r="BJ1643" s="513"/>
      <c r="BK1643" s="513"/>
      <c r="BL1643" s="513"/>
      <c r="BM1643" s="513"/>
      <c r="BN1643" s="513"/>
      <c r="BO1643" s="513"/>
      <c r="BP1643" s="513"/>
      <c r="BQ1643" s="513"/>
      <c r="BR1643" s="513"/>
      <c r="BS1643" s="513"/>
      <c r="BT1643" s="513"/>
      <c r="BU1643" s="513"/>
      <c r="BV1643" s="513"/>
      <c r="BW1643" s="513"/>
      <c r="BX1643" s="513"/>
      <c r="BY1643" s="513"/>
      <c r="BZ1643" s="513"/>
      <c r="CA1643" s="513"/>
      <c r="CB1643" s="513"/>
      <c r="CC1643" s="1972"/>
      <c r="CD1643" s="1499"/>
      <c r="CE1643" s="1500"/>
      <c r="CF1643" s="1501"/>
      <c r="CG1643" s="1500"/>
      <c r="CH1643" s="1500"/>
      <c r="CI1643" s="1500"/>
      <c r="CJ1643" s="1976"/>
      <c r="CK1643" s="1519"/>
      <c r="CL1643" s="1509"/>
    </row>
    <row r="1644" spans="1:90" s="514" customFormat="1">
      <c r="A1644" s="511"/>
      <c r="B1644" s="512"/>
      <c r="C1644" s="1493"/>
      <c r="D1644" s="1493"/>
      <c r="E1644" s="1493"/>
      <c r="F1644" s="1493"/>
      <c r="G1644" s="1493"/>
      <c r="H1644" s="1530"/>
      <c r="I1644" s="1972"/>
      <c r="J1644" s="1542"/>
      <c r="K1644" s="513"/>
      <c r="L1644" s="513"/>
      <c r="M1644" s="513"/>
      <c r="N1644" s="513"/>
      <c r="O1644" s="513"/>
      <c r="P1644" s="513"/>
      <c r="Q1644" s="513"/>
      <c r="R1644" s="513"/>
      <c r="S1644" s="513"/>
      <c r="T1644" s="513"/>
      <c r="U1644" s="513"/>
      <c r="V1644" s="513"/>
      <c r="W1644" s="513"/>
      <c r="X1644" s="513"/>
      <c r="Y1644" s="513"/>
      <c r="Z1644" s="513"/>
      <c r="AA1644" s="513"/>
      <c r="AB1644" s="513"/>
      <c r="AC1644" s="513"/>
      <c r="AD1644" s="513"/>
      <c r="AE1644" s="513"/>
      <c r="AF1644" s="513"/>
      <c r="AG1644" s="513"/>
      <c r="AH1644" s="513"/>
      <c r="AI1644" s="513"/>
      <c r="AJ1644" s="513"/>
      <c r="AK1644" s="513"/>
      <c r="AL1644" s="513"/>
      <c r="AM1644" s="513"/>
      <c r="AN1644" s="513"/>
      <c r="AO1644" s="513"/>
      <c r="AP1644" s="513"/>
      <c r="AQ1644" s="513"/>
      <c r="AR1644" s="513"/>
      <c r="AS1644" s="513"/>
      <c r="AT1644" s="513"/>
      <c r="AU1644" s="513"/>
      <c r="AV1644" s="513"/>
      <c r="AW1644" s="513"/>
      <c r="AX1644" s="513"/>
      <c r="AY1644" s="513"/>
      <c r="AZ1644" s="513"/>
      <c r="BA1644" s="513"/>
      <c r="BB1644" s="513"/>
      <c r="BC1644" s="513"/>
      <c r="BD1644" s="513"/>
      <c r="BE1644" s="513"/>
      <c r="BF1644" s="513"/>
      <c r="BG1644" s="513"/>
      <c r="BH1644" s="513"/>
      <c r="BI1644" s="513"/>
      <c r="BJ1644" s="513"/>
      <c r="BK1644" s="513"/>
      <c r="BL1644" s="513"/>
      <c r="BM1644" s="513"/>
      <c r="BN1644" s="513"/>
      <c r="BO1644" s="513"/>
      <c r="BP1644" s="513"/>
      <c r="BQ1644" s="513"/>
      <c r="BR1644" s="513"/>
      <c r="BS1644" s="513"/>
      <c r="BT1644" s="513"/>
      <c r="BU1644" s="513"/>
      <c r="BV1644" s="513"/>
      <c r="BW1644" s="513"/>
      <c r="BX1644" s="513"/>
      <c r="BY1644" s="513"/>
      <c r="BZ1644" s="513"/>
      <c r="CA1644" s="513"/>
      <c r="CB1644" s="513"/>
      <c r="CC1644" s="1972"/>
      <c r="CD1644" s="1499"/>
      <c r="CE1644" s="1500"/>
      <c r="CF1644" s="1501"/>
      <c r="CG1644" s="1500"/>
      <c r="CH1644" s="1500"/>
      <c r="CI1644" s="1500"/>
      <c r="CJ1644" s="1976"/>
      <c r="CK1644" s="1519"/>
      <c r="CL1644" s="1509"/>
    </row>
    <row r="1645" spans="1:90" s="514" customFormat="1">
      <c r="A1645" s="511"/>
      <c r="B1645" s="512"/>
      <c r="C1645" s="1493"/>
      <c r="D1645" s="1493"/>
      <c r="E1645" s="1493"/>
      <c r="F1645" s="1493"/>
      <c r="G1645" s="1493"/>
      <c r="H1645" s="1530"/>
      <c r="I1645" s="1972"/>
      <c r="J1645" s="1542"/>
      <c r="K1645" s="513"/>
      <c r="L1645" s="513"/>
      <c r="M1645" s="513"/>
      <c r="N1645" s="513"/>
      <c r="O1645" s="513"/>
      <c r="P1645" s="513"/>
      <c r="Q1645" s="513"/>
      <c r="R1645" s="513"/>
      <c r="S1645" s="513"/>
      <c r="T1645" s="513"/>
      <c r="U1645" s="513"/>
      <c r="V1645" s="513"/>
      <c r="W1645" s="513"/>
      <c r="X1645" s="513"/>
      <c r="Y1645" s="513"/>
      <c r="Z1645" s="513"/>
      <c r="AA1645" s="513"/>
      <c r="AB1645" s="513"/>
      <c r="AC1645" s="513"/>
      <c r="AD1645" s="513"/>
      <c r="AE1645" s="513"/>
      <c r="AF1645" s="513"/>
      <c r="AG1645" s="513"/>
      <c r="AH1645" s="513"/>
      <c r="AI1645" s="513"/>
      <c r="AJ1645" s="513"/>
      <c r="AK1645" s="513"/>
      <c r="AL1645" s="513"/>
      <c r="AM1645" s="513"/>
      <c r="AN1645" s="513"/>
      <c r="AO1645" s="513"/>
      <c r="AP1645" s="513"/>
      <c r="AQ1645" s="513"/>
      <c r="AR1645" s="513"/>
      <c r="AS1645" s="513"/>
      <c r="AT1645" s="513"/>
      <c r="AU1645" s="513"/>
      <c r="AV1645" s="513"/>
      <c r="AW1645" s="513"/>
      <c r="AX1645" s="513"/>
      <c r="AY1645" s="513"/>
      <c r="AZ1645" s="513"/>
      <c r="BA1645" s="513"/>
      <c r="BB1645" s="513"/>
      <c r="BC1645" s="513"/>
      <c r="BD1645" s="513"/>
      <c r="BE1645" s="513"/>
      <c r="BF1645" s="513"/>
      <c r="BG1645" s="513"/>
      <c r="BH1645" s="513"/>
      <c r="BI1645" s="513"/>
      <c r="BJ1645" s="513"/>
      <c r="BK1645" s="513"/>
      <c r="BL1645" s="513"/>
      <c r="BM1645" s="513"/>
      <c r="BN1645" s="513"/>
      <c r="BO1645" s="513"/>
      <c r="BP1645" s="513"/>
      <c r="BQ1645" s="513"/>
      <c r="BR1645" s="513"/>
      <c r="BS1645" s="513"/>
      <c r="BT1645" s="513"/>
      <c r="BU1645" s="513"/>
      <c r="BV1645" s="513"/>
      <c r="BW1645" s="513"/>
      <c r="BX1645" s="513"/>
      <c r="BY1645" s="513"/>
      <c r="BZ1645" s="513"/>
      <c r="CA1645" s="513"/>
      <c r="CB1645" s="513"/>
      <c r="CC1645" s="1972"/>
      <c r="CD1645" s="1499"/>
      <c r="CE1645" s="1500"/>
      <c r="CF1645" s="1501"/>
      <c r="CG1645" s="1500"/>
      <c r="CH1645" s="1500"/>
      <c r="CI1645" s="1500"/>
      <c r="CJ1645" s="1976"/>
      <c r="CK1645" s="1519"/>
      <c r="CL1645" s="1509"/>
    </row>
    <row r="1646" spans="1:90" s="514" customFormat="1">
      <c r="A1646" s="511"/>
      <c r="B1646" s="512"/>
      <c r="C1646" s="1493"/>
      <c r="D1646" s="1493"/>
      <c r="E1646" s="1493"/>
      <c r="F1646" s="1493"/>
      <c r="G1646" s="1493"/>
      <c r="H1646" s="1530"/>
      <c r="I1646" s="1972"/>
      <c r="J1646" s="1542"/>
      <c r="K1646" s="513"/>
      <c r="L1646" s="513"/>
      <c r="M1646" s="513"/>
      <c r="N1646" s="513"/>
      <c r="O1646" s="513"/>
      <c r="P1646" s="513"/>
      <c r="Q1646" s="513"/>
      <c r="R1646" s="513"/>
      <c r="S1646" s="513"/>
      <c r="T1646" s="513"/>
      <c r="U1646" s="513"/>
      <c r="V1646" s="513"/>
      <c r="W1646" s="513"/>
      <c r="X1646" s="513"/>
      <c r="Y1646" s="513"/>
      <c r="Z1646" s="513"/>
      <c r="AA1646" s="513"/>
      <c r="AB1646" s="513"/>
      <c r="AC1646" s="513"/>
      <c r="AD1646" s="513"/>
      <c r="AE1646" s="513"/>
      <c r="AF1646" s="513"/>
      <c r="AG1646" s="513"/>
      <c r="AH1646" s="513"/>
      <c r="AI1646" s="513"/>
      <c r="AJ1646" s="513"/>
      <c r="AK1646" s="513"/>
      <c r="AL1646" s="513"/>
      <c r="AM1646" s="513"/>
      <c r="AN1646" s="513"/>
      <c r="AO1646" s="513"/>
      <c r="AP1646" s="513"/>
      <c r="AQ1646" s="513"/>
      <c r="AR1646" s="513"/>
      <c r="AS1646" s="513"/>
      <c r="AT1646" s="513"/>
      <c r="AU1646" s="513"/>
      <c r="AV1646" s="513"/>
      <c r="AW1646" s="513"/>
      <c r="AX1646" s="513"/>
      <c r="AY1646" s="513"/>
      <c r="AZ1646" s="513"/>
      <c r="BA1646" s="513"/>
      <c r="BB1646" s="513"/>
      <c r="BC1646" s="513"/>
      <c r="BD1646" s="513"/>
      <c r="BE1646" s="513"/>
      <c r="BF1646" s="513"/>
      <c r="BG1646" s="513"/>
      <c r="BH1646" s="513"/>
      <c r="BI1646" s="513"/>
      <c r="BJ1646" s="513"/>
      <c r="BK1646" s="513"/>
      <c r="BL1646" s="513"/>
      <c r="BM1646" s="513"/>
      <c r="BN1646" s="513"/>
      <c r="BO1646" s="513"/>
      <c r="BP1646" s="513"/>
      <c r="BQ1646" s="513"/>
      <c r="BR1646" s="513"/>
      <c r="BS1646" s="513"/>
      <c r="BT1646" s="513"/>
      <c r="BU1646" s="513"/>
      <c r="BV1646" s="513"/>
      <c r="BW1646" s="513"/>
      <c r="BX1646" s="513"/>
      <c r="BY1646" s="513"/>
      <c r="BZ1646" s="513"/>
      <c r="CA1646" s="513"/>
      <c r="CB1646" s="513"/>
      <c r="CC1646" s="1972"/>
      <c r="CD1646" s="1499"/>
      <c r="CE1646" s="1500"/>
      <c r="CF1646" s="1501"/>
      <c r="CG1646" s="1500"/>
      <c r="CH1646" s="1500"/>
      <c r="CI1646" s="1500"/>
      <c r="CJ1646" s="1976"/>
      <c r="CK1646" s="1519"/>
      <c r="CL1646" s="1509"/>
    </row>
    <row r="1647" spans="1:90" s="514" customFormat="1">
      <c r="A1647" s="511"/>
      <c r="B1647" s="512"/>
      <c r="C1647" s="1493"/>
      <c r="D1647" s="1493"/>
      <c r="E1647" s="1493"/>
      <c r="F1647" s="1493"/>
      <c r="G1647" s="1493"/>
      <c r="H1647" s="1530"/>
      <c r="I1647" s="1972"/>
      <c r="J1647" s="1542"/>
      <c r="K1647" s="513"/>
      <c r="L1647" s="513"/>
      <c r="M1647" s="513"/>
      <c r="N1647" s="513"/>
      <c r="O1647" s="513"/>
      <c r="P1647" s="513"/>
      <c r="Q1647" s="513"/>
      <c r="R1647" s="513"/>
      <c r="S1647" s="513"/>
      <c r="T1647" s="513"/>
      <c r="U1647" s="513"/>
      <c r="V1647" s="513"/>
      <c r="W1647" s="513"/>
      <c r="X1647" s="513"/>
      <c r="Y1647" s="513"/>
      <c r="Z1647" s="513"/>
      <c r="AA1647" s="513"/>
      <c r="AB1647" s="513"/>
      <c r="AC1647" s="513"/>
      <c r="AD1647" s="513"/>
      <c r="AE1647" s="513"/>
      <c r="AF1647" s="513"/>
      <c r="AG1647" s="513"/>
      <c r="AH1647" s="513"/>
      <c r="AI1647" s="513"/>
      <c r="AJ1647" s="513"/>
      <c r="AK1647" s="513"/>
      <c r="AL1647" s="513"/>
      <c r="AM1647" s="513"/>
      <c r="AN1647" s="513"/>
      <c r="AO1647" s="513"/>
      <c r="AP1647" s="513"/>
      <c r="AQ1647" s="513"/>
      <c r="AR1647" s="513"/>
      <c r="AS1647" s="513"/>
      <c r="AT1647" s="513"/>
      <c r="AU1647" s="513"/>
      <c r="AV1647" s="513"/>
      <c r="AW1647" s="513"/>
      <c r="AX1647" s="513"/>
      <c r="AY1647" s="513"/>
      <c r="AZ1647" s="513"/>
      <c r="BA1647" s="513"/>
      <c r="BB1647" s="513"/>
      <c r="BC1647" s="513"/>
      <c r="BD1647" s="513"/>
      <c r="BE1647" s="513"/>
      <c r="BF1647" s="513"/>
      <c r="BG1647" s="513"/>
      <c r="BH1647" s="513"/>
      <c r="BI1647" s="513"/>
      <c r="BJ1647" s="513"/>
      <c r="BK1647" s="513"/>
      <c r="BL1647" s="513"/>
      <c r="BM1647" s="513"/>
      <c r="BN1647" s="513"/>
      <c r="BO1647" s="513"/>
      <c r="BP1647" s="513"/>
      <c r="BQ1647" s="513"/>
      <c r="BR1647" s="513"/>
      <c r="BS1647" s="513"/>
      <c r="BT1647" s="513"/>
      <c r="BU1647" s="513"/>
      <c r="BV1647" s="513"/>
      <c r="BW1647" s="513"/>
      <c r="BX1647" s="513"/>
      <c r="BY1647" s="513"/>
      <c r="BZ1647" s="513"/>
      <c r="CA1647" s="513"/>
      <c r="CB1647" s="513"/>
      <c r="CC1647" s="1972"/>
      <c r="CD1647" s="1499"/>
      <c r="CE1647" s="1500"/>
      <c r="CF1647" s="1501"/>
      <c r="CG1647" s="1500"/>
      <c r="CH1647" s="1500"/>
      <c r="CI1647" s="1500"/>
      <c r="CJ1647" s="1976"/>
      <c r="CK1647" s="1519"/>
      <c r="CL1647" s="1509"/>
    </row>
    <row r="1648" spans="1:90" s="514" customFormat="1">
      <c r="A1648" s="511"/>
      <c r="B1648" s="512"/>
      <c r="C1648" s="1493"/>
      <c r="D1648" s="1493"/>
      <c r="E1648" s="1493"/>
      <c r="F1648" s="1493"/>
      <c r="G1648" s="1493"/>
      <c r="H1648" s="1530"/>
      <c r="I1648" s="1972"/>
      <c r="J1648" s="1542"/>
      <c r="K1648" s="513"/>
      <c r="L1648" s="513"/>
      <c r="M1648" s="513"/>
      <c r="N1648" s="513"/>
      <c r="O1648" s="513"/>
      <c r="P1648" s="513"/>
      <c r="Q1648" s="513"/>
      <c r="R1648" s="513"/>
      <c r="S1648" s="513"/>
      <c r="T1648" s="513"/>
      <c r="U1648" s="513"/>
      <c r="V1648" s="513"/>
      <c r="W1648" s="513"/>
      <c r="X1648" s="513"/>
      <c r="Y1648" s="513"/>
      <c r="Z1648" s="513"/>
      <c r="AA1648" s="513"/>
      <c r="AB1648" s="513"/>
      <c r="AC1648" s="513"/>
      <c r="AD1648" s="513"/>
      <c r="AE1648" s="513"/>
      <c r="AF1648" s="513"/>
      <c r="AG1648" s="513"/>
      <c r="AH1648" s="513"/>
      <c r="AI1648" s="513"/>
      <c r="AJ1648" s="513"/>
      <c r="AK1648" s="513"/>
      <c r="AL1648" s="513"/>
      <c r="AM1648" s="513"/>
      <c r="AN1648" s="513"/>
      <c r="AO1648" s="513"/>
      <c r="AP1648" s="513"/>
      <c r="AQ1648" s="513"/>
      <c r="AR1648" s="513"/>
      <c r="AS1648" s="513"/>
      <c r="AT1648" s="513"/>
      <c r="AU1648" s="513"/>
      <c r="AV1648" s="513"/>
      <c r="AW1648" s="513"/>
      <c r="AX1648" s="513"/>
      <c r="AY1648" s="513"/>
      <c r="AZ1648" s="513"/>
      <c r="BA1648" s="513"/>
      <c r="BB1648" s="513"/>
      <c r="BC1648" s="513"/>
      <c r="BD1648" s="513"/>
      <c r="BE1648" s="513"/>
      <c r="BF1648" s="513"/>
      <c r="BG1648" s="513"/>
      <c r="BH1648" s="513"/>
      <c r="BI1648" s="513"/>
      <c r="BJ1648" s="513"/>
      <c r="BK1648" s="513"/>
      <c r="BL1648" s="513"/>
      <c r="BM1648" s="513"/>
      <c r="BN1648" s="513"/>
      <c r="BO1648" s="513"/>
      <c r="BP1648" s="513"/>
      <c r="BQ1648" s="513"/>
      <c r="BR1648" s="513"/>
      <c r="BS1648" s="513"/>
      <c r="BT1648" s="513"/>
      <c r="BU1648" s="513"/>
      <c r="BV1648" s="513"/>
      <c r="BW1648" s="513"/>
      <c r="BX1648" s="513"/>
      <c r="BY1648" s="513"/>
      <c r="BZ1648" s="513"/>
      <c r="CA1648" s="513"/>
      <c r="CB1648" s="513"/>
      <c r="CC1648" s="1972"/>
      <c r="CD1648" s="1499"/>
      <c r="CE1648" s="1500"/>
      <c r="CF1648" s="1501"/>
      <c r="CG1648" s="1500"/>
      <c r="CH1648" s="1500"/>
      <c r="CI1648" s="1500"/>
      <c r="CJ1648" s="1976"/>
      <c r="CK1648" s="1519"/>
      <c r="CL1648" s="1509"/>
    </row>
    <row r="1649" spans="1:90" s="514" customFormat="1">
      <c r="A1649" s="511"/>
      <c r="B1649" s="512"/>
      <c r="C1649" s="1493"/>
      <c r="D1649" s="1493"/>
      <c r="E1649" s="1493"/>
      <c r="F1649" s="1493"/>
      <c r="G1649" s="1493"/>
      <c r="H1649" s="1530"/>
      <c r="I1649" s="1972"/>
      <c r="J1649" s="1542"/>
      <c r="K1649" s="513"/>
      <c r="L1649" s="513"/>
      <c r="M1649" s="513"/>
      <c r="N1649" s="513"/>
      <c r="O1649" s="513"/>
      <c r="P1649" s="513"/>
      <c r="Q1649" s="513"/>
      <c r="R1649" s="513"/>
      <c r="S1649" s="513"/>
      <c r="T1649" s="513"/>
      <c r="U1649" s="513"/>
      <c r="V1649" s="513"/>
      <c r="W1649" s="513"/>
      <c r="X1649" s="513"/>
      <c r="Y1649" s="513"/>
      <c r="Z1649" s="513"/>
      <c r="AA1649" s="513"/>
      <c r="AB1649" s="513"/>
      <c r="AC1649" s="513"/>
      <c r="AD1649" s="513"/>
      <c r="AE1649" s="513"/>
      <c r="AF1649" s="513"/>
      <c r="AG1649" s="513"/>
      <c r="AH1649" s="513"/>
      <c r="AI1649" s="513"/>
      <c r="AJ1649" s="513"/>
      <c r="AK1649" s="513"/>
      <c r="AL1649" s="513"/>
      <c r="AM1649" s="513"/>
      <c r="AN1649" s="513"/>
      <c r="AO1649" s="513"/>
      <c r="AP1649" s="513"/>
      <c r="AQ1649" s="513"/>
      <c r="AR1649" s="513"/>
      <c r="AS1649" s="513"/>
      <c r="AT1649" s="513"/>
      <c r="AU1649" s="513"/>
      <c r="AV1649" s="513"/>
      <c r="AW1649" s="513"/>
      <c r="AX1649" s="513"/>
      <c r="AY1649" s="513"/>
      <c r="AZ1649" s="513"/>
      <c r="BA1649" s="513"/>
      <c r="BB1649" s="513"/>
      <c r="BC1649" s="513"/>
      <c r="BD1649" s="513"/>
      <c r="BE1649" s="513"/>
      <c r="BF1649" s="513"/>
      <c r="BG1649" s="513"/>
      <c r="BH1649" s="513"/>
      <c r="BI1649" s="513"/>
      <c r="BJ1649" s="513"/>
      <c r="BK1649" s="513"/>
      <c r="BL1649" s="513"/>
      <c r="BM1649" s="513"/>
      <c r="BN1649" s="513"/>
      <c r="BO1649" s="513"/>
      <c r="BP1649" s="513"/>
      <c r="BQ1649" s="513"/>
      <c r="BR1649" s="513"/>
      <c r="BS1649" s="513"/>
      <c r="BT1649" s="513"/>
      <c r="BU1649" s="513"/>
      <c r="BV1649" s="513"/>
      <c r="BW1649" s="513"/>
      <c r="BX1649" s="513"/>
      <c r="BY1649" s="513"/>
      <c r="BZ1649" s="513"/>
      <c r="CA1649" s="513"/>
      <c r="CB1649" s="513"/>
      <c r="CC1649" s="1972"/>
      <c r="CD1649" s="1499"/>
      <c r="CE1649" s="1500"/>
      <c r="CF1649" s="1501"/>
      <c r="CG1649" s="1500"/>
      <c r="CH1649" s="1500"/>
      <c r="CI1649" s="1500"/>
      <c r="CJ1649" s="1976"/>
      <c r="CK1649" s="1519"/>
      <c r="CL1649" s="1509"/>
    </row>
    <row r="1650" spans="1:90" s="514" customFormat="1">
      <c r="A1650" s="511"/>
      <c r="B1650" s="512"/>
      <c r="C1650" s="1493"/>
      <c r="D1650" s="1493"/>
      <c r="E1650" s="1493"/>
      <c r="F1650" s="1493"/>
      <c r="G1650" s="1493"/>
      <c r="H1650" s="1530"/>
      <c r="I1650" s="1972"/>
      <c r="J1650" s="1542"/>
      <c r="K1650" s="513"/>
      <c r="L1650" s="513"/>
      <c r="M1650" s="513"/>
      <c r="N1650" s="513"/>
      <c r="O1650" s="513"/>
      <c r="P1650" s="513"/>
      <c r="Q1650" s="513"/>
      <c r="R1650" s="513"/>
      <c r="S1650" s="513"/>
      <c r="T1650" s="513"/>
      <c r="U1650" s="513"/>
      <c r="V1650" s="513"/>
      <c r="W1650" s="513"/>
      <c r="X1650" s="513"/>
      <c r="Y1650" s="513"/>
      <c r="Z1650" s="513"/>
      <c r="AA1650" s="513"/>
      <c r="AB1650" s="513"/>
      <c r="AC1650" s="513"/>
      <c r="AD1650" s="513"/>
      <c r="AE1650" s="513"/>
      <c r="AF1650" s="513"/>
      <c r="AG1650" s="513"/>
      <c r="AH1650" s="513"/>
      <c r="AI1650" s="513"/>
      <c r="AJ1650" s="513"/>
      <c r="AK1650" s="513"/>
      <c r="AL1650" s="513"/>
      <c r="AM1650" s="513"/>
      <c r="AN1650" s="513"/>
      <c r="AO1650" s="513"/>
      <c r="AP1650" s="513"/>
      <c r="AQ1650" s="513"/>
      <c r="AR1650" s="513"/>
      <c r="AS1650" s="513"/>
      <c r="AT1650" s="513"/>
      <c r="AU1650" s="513"/>
      <c r="AV1650" s="513"/>
      <c r="AW1650" s="513"/>
      <c r="AX1650" s="513"/>
      <c r="AY1650" s="513"/>
      <c r="AZ1650" s="513"/>
      <c r="BA1650" s="513"/>
      <c r="BB1650" s="513"/>
      <c r="BC1650" s="513"/>
      <c r="BD1650" s="513"/>
      <c r="BE1650" s="513"/>
      <c r="BF1650" s="513"/>
      <c r="BG1650" s="513"/>
      <c r="BH1650" s="513"/>
      <c r="BI1650" s="513"/>
      <c r="BJ1650" s="513"/>
      <c r="BK1650" s="513"/>
      <c r="BL1650" s="513"/>
      <c r="BM1650" s="513"/>
      <c r="BN1650" s="513"/>
      <c r="BO1650" s="513"/>
      <c r="BP1650" s="513"/>
      <c r="BQ1650" s="513"/>
      <c r="BR1650" s="513"/>
      <c r="BS1650" s="513"/>
      <c r="BT1650" s="513"/>
      <c r="BU1650" s="513"/>
      <c r="BV1650" s="513"/>
      <c r="BW1650" s="513"/>
      <c r="BX1650" s="513"/>
      <c r="BY1650" s="513"/>
      <c r="BZ1650" s="513"/>
      <c r="CA1650" s="513"/>
      <c r="CB1650" s="513"/>
      <c r="CC1650" s="1972"/>
      <c r="CD1650" s="1499"/>
      <c r="CE1650" s="1500"/>
      <c r="CF1650" s="1501"/>
      <c r="CG1650" s="1500"/>
      <c r="CH1650" s="1500"/>
      <c r="CI1650" s="1500"/>
      <c r="CJ1650" s="1976"/>
      <c r="CK1650" s="1519"/>
      <c r="CL1650" s="1509"/>
    </row>
    <row r="1651" spans="1:90" s="514" customFormat="1">
      <c r="A1651" s="511"/>
      <c r="B1651" s="512"/>
      <c r="C1651" s="1493"/>
      <c r="D1651" s="1493"/>
      <c r="E1651" s="1493"/>
      <c r="F1651" s="1493"/>
      <c r="G1651" s="1493"/>
      <c r="H1651" s="1530"/>
      <c r="I1651" s="1972"/>
      <c r="J1651" s="1542"/>
      <c r="K1651" s="513"/>
      <c r="L1651" s="513"/>
      <c r="M1651" s="513"/>
      <c r="N1651" s="513"/>
      <c r="O1651" s="513"/>
      <c r="P1651" s="513"/>
      <c r="Q1651" s="513"/>
      <c r="R1651" s="513"/>
      <c r="S1651" s="513"/>
      <c r="T1651" s="513"/>
      <c r="U1651" s="513"/>
      <c r="V1651" s="513"/>
      <c r="W1651" s="513"/>
      <c r="X1651" s="513"/>
      <c r="Y1651" s="513"/>
      <c r="Z1651" s="513"/>
      <c r="AA1651" s="513"/>
      <c r="AB1651" s="513"/>
      <c r="AC1651" s="513"/>
      <c r="AD1651" s="513"/>
      <c r="AE1651" s="513"/>
      <c r="AF1651" s="513"/>
      <c r="AG1651" s="513"/>
      <c r="AH1651" s="513"/>
      <c r="AI1651" s="513"/>
      <c r="AJ1651" s="513"/>
      <c r="AK1651" s="513"/>
      <c r="AL1651" s="513"/>
      <c r="AM1651" s="513"/>
      <c r="AN1651" s="513"/>
      <c r="AO1651" s="513"/>
      <c r="AP1651" s="513"/>
      <c r="AQ1651" s="513"/>
      <c r="AR1651" s="513"/>
      <c r="AS1651" s="513"/>
      <c r="AT1651" s="513"/>
      <c r="AU1651" s="513"/>
      <c r="AV1651" s="513"/>
      <c r="AW1651" s="513"/>
      <c r="AX1651" s="513"/>
      <c r="AY1651" s="513"/>
      <c r="AZ1651" s="513"/>
      <c r="BA1651" s="513"/>
      <c r="BB1651" s="513"/>
      <c r="BC1651" s="513"/>
      <c r="BD1651" s="513"/>
      <c r="BE1651" s="513"/>
      <c r="BF1651" s="513"/>
      <c r="BG1651" s="513"/>
      <c r="BH1651" s="513"/>
      <c r="BI1651" s="513"/>
      <c r="BJ1651" s="513"/>
      <c r="BK1651" s="513"/>
      <c r="BL1651" s="513"/>
      <c r="BM1651" s="513"/>
      <c r="BN1651" s="513"/>
      <c r="BO1651" s="513"/>
      <c r="BP1651" s="513"/>
      <c r="BQ1651" s="513"/>
      <c r="BR1651" s="513"/>
      <c r="BS1651" s="513"/>
      <c r="BT1651" s="513"/>
      <c r="BU1651" s="513"/>
      <c r="BV1651" s="513"/>
      <c r="BW1651" s="513"/>
      <c r="BX1651" s="513"/>
      <c r="BY1651" s="513"/>
      <c r="BZ1651" s="513"/>
      <c r="CA1651" s="513"/>
      <c r="CB1651" s="513"/>
      <c r="CC1651" s="1972"/>
      <c r="CD1651" s="1499"/>
      <c r="CE1651" s="1500"/>
      <c r="CF1651" s="1501"/>
      <c r="CG1651" s="1500"/>
      <c r="CH1651" s="1500"/>
      <c r="CI1651" s="1500"/>
      <c r="CJ1651" s="1976"/>
      <c r="CK1651" s="1519"/>
      <c r="CL1651" s="1509"/>
    </row>
    <row r="1652" spans="1:90" s="514" customFormat="1">
      <c r="A1652" s="511"/>
      <c r="B1652" s="512"/>
      <c r="C1652" s="1493"/>
      <c r="D1652" s="1493"/>
      <c r="E1652" s="1493"/>
      <c r="F1652" s="1493"/>
      <c r="G1652" s="1493"/>
      <c r="H1652" s="1530"/>
      <c r="I1652" s="1972"/>
      <c r="J1652" s="1542"/>
      <c r="K1652" s="513"/>
      <c r="L1652" s="513"/>
      <c r="M1652" s="513"/>
      <c r="N1652" s="513"/>
      <c r="O1652" s="513"/>
      <c r="P1652" s="513"/>
      <c r="Q1652" s="513"/>
      <c r="R1652" s="513"/>
      <c r="S1652" s="513"/>
      <c r="T1652" s="513"/>
      <c r="U1652" s="513"/>
      <c r="V1652" s="513"/>
      <c r="W1652" s="513"/>
      <c r="X1652" s="513"/>
      <c r="Y1652" s="513"/>
      <c r="Z1652" s="513"/>
      <c r="AA1652" s="513"/>
      <c r="AB1652" s="513"/>
      <c r="AC1652" s="513"/>
      <c r="AD1652" s="513"/>
      <c r="AE1652" s="513"/>
      <c r="AF1652" s="513"/>
      <c r="AG1652" s="513"/>
      <c r="AH1652" s="513"/>
      <c r="AI1652" s="513"/>
      <c r="AJ1652" s="513"/>
      <c r="AK1652" s="513"/>
      <c r="AL1652" s="513"/>
      <c r="AM1652" s="513"/>
      <c r="AN1652" s="513"/>
      <c r="AO1652" s="513"/>
      <c r="AP1652" s="513"/>
      <c r="AQ1652" s="513"/>
      <c r="AR1652" s="513"/>
      <c r="AS1652" s="513"/>
      <c r="AT1652" s="513"/>
      <c r="AU1652" s="513"/>
      <c r="AV1652" s="513"/>
      <c r="AW1652" s="513"/>
      <c r="AX1652" s="513"/>
      <c r="AY1652" s="513"/>
      <c r="AZ1652" s="513"/>
      <c r="BA1652" s="513"/>
      <c r="BB1652" s="513"/>
      <c r="BC1652" s="513"/>
      <c r="BD1652" s="513"/>
      <c r="BE1652" s="513"/>
      <c r="BF1652" s="513"/>
      <c r="BG1652" s="513"/>
      <c r="BH1652" s="513"/>
      <c r="BI1652" s="513"/>
      <c r="BJ1652" s="513"/>
      <c r="BK1652" s="513"/>
      <c r="BL1652" s="513"/>
      <c r="BM1652" s="513"/>
      <c r="BN1652" s="513"/>
      <c r="BO1652" s="513"/>
      <c r="BP1652" s="513"/>
      <c r="BQ1652" s="513"/>
      <c r="BR1652" s="513"/>
      <c r="BS1652" s="513"/>
      <c r="BT1652" s="513"/>
      <c r="BU1652" s="513"/>
      <c r="BV1652" s="513"/>
      <c r="BW1652" s="513"/>
      <c r="BX1652" s="513"/>
      <c r="BY1652" s="513"/>
      <c r="BZ1652" s="513"/>
      <c r="CA1652" s="513"/>
      <c r="CB1652" s="513"/>
      <c r="CC1652" s="1972"/>
      <c r="CD1652" s="1499"/>
      <c r="CE1652" s="1500"/>
      <c r="CF1652" s="1501"/>
      <c r="CG1652" s="1500"/>
      <c r="CH1652" s="1500"/>
      <c r="CI1652" s="1500"/>
      <c r="CJ1652" s="1976"/>
      <c r="CK1652" s="1519"/>
      <c r="CL1652" s="1509"/>
    </row>
    <row r="1653" spans="1:90" s="514" customFormat="1">
      <c r="A1653" s="511"/>
      <c r="B1653" s="512"/>
      <c r="C1653" s="1493"/>
      <c r="D1653" s="1493"/>
      <c r="E1653" s="1493"/>
      <c r="F1653" s="1493"/>
      <c r="G1653" s="1493"/>
      <c r="H1653" s="1530"/>
      <c r="I1653" s="1972"/>
      <c r="J1653" s="1542"/>
      <c r="K1653" s="513"/>
      <c r="L1653" s="513"/>
      <c r="M1653" s="513"/>
      <c r="N1653" s="513"/>
      <c r="O1653" s="513"/>
      <c r="P1653" s="513"/>
      <c r="Q1653" s="513"/>
      <c r="R1653" s="513"/>
      <c r="S1653" s="513"/>
      <c r="T1653" s="513"/>
      <c r="U1653" s="513"/>
      <c r="V1653" s="513"/>
      <c r="W1653" s="513"/>
      <c r="X1653" s="513"/>
      <c r="Y1653" s="513"/>
      <c r="Z1653" s="513"/>
      <c r="AA1653" s="513"/>
      <c r="AB1653" s="513"/>
      <c r="AC1653" s="513"/>
      <c r="AD1653" s="513"/>
      <c r="AE1653" s="513"/>
      <c r="AF1653" s="513"/>
      <c r="AG1653" s="513"/>
      <c r="AH1653" s="513"/>
      <c r="AI1653" s="513"/>
      <c r="AJ1653" s="513"/>
      <c r="AK1653" s="513"/>
      <c r="AL1653" s="513"/>
      <c r="AM1653" s="513"/>
      <c r="AN1653" s="513"/>
      <c r="AO1653" s="513"/>
      <c r="AP1653" s="513"/>
      <c r="AQ1653" s="513"/>
      <c r="AR1653" s="513"/>
      <c r="AS1653" s="513"/>
      <c r="AT1653" s="513"/>
      <c r="AU1653" s="513"/>
      <c r="AV1653" s="513"/>
      <c r="AW1653" s="513"/>
      <c r="AX1653" s="513"/>
      <c r="AY1653" s="513"/>
      <c r="AZ1653" s="513"/>
      <c r="BA1653" s="513"/>
      <c r="BB1653" s="513"/>
      <c r="BC1653" s="513"/>
      <c r="BD1653" s="513"/>
      <c r="BE1653" s="513"/>
      <c r="BF1653" s="513"/>
      <c r="BG1653" s="513"/>
      <c r="BH1653" s="513"/>
      <c r="BI1653" s="513"/>
      <c r="BJ1653" s="513"/>
      <c r="BK1653" s="513"/>
      <c r="BL1653" s="513"/>
      <c r="BM1653" s="513"/>
      <c r="BN1653" s="513"/>
      <c r="BO1653" s="513"/>
      <c r="BP1653" s="513"/>
      <c r="BQ1653" s="513"/>
      <c r="BR1653" s="513"/>
      <c r="BS1653" s="513"/>
      <c r="BT1653" s="513"/>
      <c r="BU1653" s="513"/>
      <c r="BV1653" s="513"/>
      <c r="BW1653" s="513"/>
      <c r="BX1653" s="513"/>
      <c r="BY1653" s="513"/>
      <c r="BZ1653" s="513"/>
      <c r="CA1653" s="513"/>
      <c r="CB1653" s="513"/>
      <c r="CC1653" s="1972"/>
      <c r="CD1653" s="1499"/>
      <c r="CE1653" s="1500"/>
      <c r="CF1653" s="1501"/>
      <c r="CG1653" s="1500"/>
      <c r="CH1653" s="1500"/>
      <c r="CI1653" s="1500"/>
      <c r="CJ1653" s="1976"/>
      <c r="CK1653" s="1519"/>
      <c r="CL1653" s="1509"/>
    </row>
    <row r="1654" spans="1:90" s="514" customFormat="1">
      <c r="A1654" s="511"/>
      <c r="B1654" s="512"/>
      <c r="C1654" s="1493"/>
      <c r="D1654" s="1493"/>
      <c r="E1654" s="1493"/>
      <c r="F1654" s="1493"/>
      <c r="G1654" s="1493"/>
      <c r="H1654" s="1530"/>
      <c r="I1654" s="1972"/>
      <c r="J1654" s="1542"/>
      <c r="K1654" s="513"/>
      <c r="L1654" s="513"/>
      <c r="M1654" s="513"/>
      <c r="N1654" s="513"/>
      <c r="O1654" s="513"/>
      <c r="P1654" s="513"/>
      <c r="Q1654" s="513"/>
      <c r="R1654" s="513"/>
      <c r="S1654" s="513"/>
      <c r="T1654" s="513"/>
      <c r="U1654" s="513"/>
      <c r="V1654" s="513"/>
      <c r="W1654" s="513"/>
      <c r="X1654" s="513"/>
      <c r="Y1654" s="513"/>
      <c r="Z1654" s="513"/>
      <c r="AA1654" s="513"/>
      <c r="AB1654" s="513"/>
      <c r="AC1654" s="513"/>
      <c r="AD1654" s="513"/>
      <c r="AE1654" s="513"/>
      <c r="AF1654" s="513"/>
      <c r="AG1654" s="513"/>
      <c r="AH1654" s="513"/>
      <c r="AI1654" s="513"/>
      <c r="AJ1654" s="513"/>
      <c r="AK1654" s="513"/>
      <c r="AL1654" s="513"/>
      <c r="AM1654" s="513"/>
      <c r="AN1654" s="513"/>
      <c r="AO1654" s="513"/>
      <c r="AP1654" s="513"/>
      <c r="AQ1654" s="513"/>
      <c r="AR1654" s="513"/>
      <c r="AS1654" s="513"/>
      <c r="AT1654" s="513"/>
      <c r="AU1654" s="513"/>
      <c r="AV1654" s="513"/>
      <c r="AW1654" s="513"/>
      <c r="AX1654" s="513"/>
      <c r="AY1654" s="513"/>
      <c r="AZ1654" s="513"/>
      <c r="BA1654" s="513"/>
      <c r="BB1654" s="513"/>
      <c r="BC1654" s="513"/>
      <c r="BD1654" s="513"/>
      <c r="BE1654" s="513"/>
      <c r="BF1654" s="513"/>
      <c r="BG1654" s="513"/>
      <c r="BH1654" s="513"/>
      <c r="BI1654" s="513"/>
      <c r="BJ1654" s="513"/>
      <c r="BK1654" s="513"/>
      <c r="BL1654" s="513"/>
      <c r="BM1654" s="513"/>
      <c r="BN1654" s="513"/>
      <c r="BO1654" s="513"/>
      <c r="BP1654" s="513"/>
      <c r="BQ1654" s="513"/>
      <c r="BR1654" s="513"/>
      <c r="BS1654" s="513"/>
      <c r="BT1654" s="513"/>
      <c r="BU1654" s="513"/>
      <c r="BV1654" s="513"/>
      <c r="BW1654" s="513"/>
      <c r="BX1654" s="513"/>
      <c r="BY1654" s="513"/>
      <c r="BZ1654" s="513"/>
      <c r="CA1654" s="513"/>
      <c r="CB1654" s="513"/>
      <c r="CC1654" s="1972"/>
      <c r="CD1654" s="1499"/>
      <c r="CE1654" s="1500"/>
      <c r="CF1654" s="1501"/>
      <c r="CG1654" s="1500"/>
      <c r="CH1654" s="1500"/>
      <c r="CI1654" s="1500"/>
      <c r="CJ1654" s="1976"/>
      <c r="CK1654" s="1519"/>
      <c r="CL1654" s="1509"/>
    </row>
    <row r="1655" spans="1:90" s="514" customFormat="1">
      <c r="A1655" s="511"/>
      <c r="B1655" s="512"/>
      <c r="C1655" s="1493"/>
      <c r="D1655" s="1493"/>
      <c r="E1655" s="1493"/>
      <c r="F1655" s="1493"/>
      <c r="G1655" s="1493"/>
      <c r="H1655" s="1530"/>
      <c r="I1655" s="1972"/>
      <c r="J1655" s="1542"/>
      <c r="K1655" s="513"/>
      <c r="L1655" s="513"/>
      <c r="M1655" s="513"/>
      <c r="N1655" s="513"/>
      <c r="O1655" s="513"/>
      <c r="P1655" s="513"/>
      <c r="Q1655" s="513"/>
      <c r="R1655" s="513"/>
      <c r="S1655" s="513"/>
      <c r="T1655" s="513"/>
      <c r="U1655" s="513"/>
      <c r="V1655" s="513"/>
      <c r="W1655" s="513"/>
      <c r="X1655" s="513"/>
      <c r="Y1655" s="513"/>
      <c r="Z1655" s="513"/>
      <c r="AA1655" s="513"/>
      <c r="AB1655" s="513"/>
      <c r="AC1655" s="513"/>
      <c r="AD1655" s="513"/>
      <c r="AE1655" s="513"/>
      <c r="AF1655" s="513"/>
      <c r="AG1655" s="513"/>
      <c r="AH1655" s="513"/>
      <c r="AI1655" s="513"/>
      <c r="AJ1655" s="513"/>
      <c r="AK1655" s="513"/>
      <c r="AL1655" s="513"/>
      <c r="AM1655" s="513"/>
      <c r="AN1655" s="513"/>
      <c r="AO1655" s="513"/>
      <c r="AP1655" s="513"/>
      <c r="AQ1655" s="513"/>
      <c r="AR1655" s="513"/>
      <c r="AS1655" s="513"/>
      <c r="AT1655" s="513"/>
      <c r="AU1655" s="513"/>
      <c r="AV1655" s="513"/>
      <c r="AW1655" s="513"/>
      <c r="AX1655" s="513"/>
      <c r="AY1655" s="513"/>
      <c r="AZ1655" s="513"/>
      <c r="BA1655" s="513"/>
      <c r="BB1655" s="513"/>
      <c r="BC1655" s="513"/>
      <c r="BD1655" s="513"/>
      <c r="BE1655" s="513"/>
      <c r="BF1655" s="513"/>
      <c r="BG1655" s="513"/>
      <c r="BH1655" s="513"/>
      <c r="BI1655" s="513"/>
      <c r="BJ1655" s="513"/>
      <c r="BK1655" s="513"/>
      <c r="BL1655" s="513"/>
      <c r="BM1655" s="513"/>
      <c r="BN1655" s="513"/>
      <c r="BO1655" s="513"/>
      <c r="BP1655" s="513"/>
      <c r="BQ1655" s="513"/>
      <c r="BR1655" s="513"/>
      <c r="BS1655" s="513"/>
      <c r="BT1655" s="513"/>
      <c r="BU1655" s="513"/>
      <c r="BV1655" s="513"/>
      <c r="BW1655" s="513"/>
      <c r="BX1655" s="513"/>
      <c r="BY1655" s="513"/>
      <c r="BZ1655" s="513"/>
      <c r="CA1655" s="513"/>
      <c r="CB1655" s="513"/>
      <c r="CC1655" s="1972"/>
      <c r="CD1655" s="1499"/>
      <c r="CE1655" s="1500"/>
      <c r="CF1655" s="1501"/>
      <c r="CG1655" s="1500"/>
      <c r="CH1655" s="1500"/>
      <c r="CI1655" s="1500"/>
      <c r="CJ1655" s="1976"/>
      <c r="CK1655" s="1519"/>
      <c r="CL1655" s="1509"/>
    </row>
    <row r="1656" spans="1:90" s="514" customFormat="1">
      <c r="A1656" s="511"/>
      <c r="B1656" s="512"/>
      <c r="C1656" s="1493"/>
      <c r="D1656" s="1493"/>
      <c r="E1656" s="1493"/>
      <c r="F1656" s="1493"/>
      <c r="G1656" s="1493"/>
      <c r="H1656" s="1530"/>
      <c r="I1656" s="1972"/>
      <c r="J1656" s="1542"/>
      <c r="K1656" s="513"/>
      <c r="L1656" s="513"/>
      <c r="M1656" s="513"/>
      <c r="N1656" s="513"/>
      <c r="O1656" s="513"/>
      <c r="P1656" s="513"/>
      <c r="Q1656" s="513"/>
      <c r="R1656" s="513"/>
      <c r="S1656" s="513"/>
      <c r="T1656" s="513"/>
      <c r="U1656" s="513"/>
      <c r="V1656" s="513"/>
      <c r="W1656" s="513"/>
      <c r="X1656" s="513"/>
      <c r="Y1656" s="513"/>
      <c r="Z1656" s="513"/>
      <c r="AA1656" s="513"/>
      <c r="AB1656" s="513"/>
      <c r="AC1656" s="513"/>
      <c r="AD1656" s="513"/>
      <c r="AE1656" s="513"/>
      <c r="AF1656" s="513"/>
      <c r="AG1656" s="513"/>
      <c r="AH1656" s="513"/>
      <c r="AI1656" s="513"/>
      <c r="AJ1656" s="513"/>
      <c r="AK1656" s="513"/>
      <c r="AL1656" s="513"/>
      <c r="AM1656" s="513"/>
      <c r="AN1656" s="513"/>
      <c r="AO1656" s="513"/>
      <c r="AP1656" s="513"/>
      <c r="AQ1656" s="513"/>
      <c r="AR1656" s="513"/>
      <c r="AS1656" s="513"/>
      <c r="AT1656" s="513"/>
      <c r="AU1656" s="513"/>
      <c r="AV1656" s="513"/>
      <c r="AW1656" s="513"/>
      <c r="AX1656" s="513"/>
      <c r="AY1656" s="513"/>
      <c r="AZ1656" s="513"/>
      <c r="BA1656" s="513"/>
      <c r="BB1656" s="513"/>
      <c r="BC1656" s="513"/>
      <c r="BD1656" s="513"/>
      <c r="BE1656" s="513"/>
      <c r="BF1656" s="513"/>
      <c r="BG1656" s="513"/>
      <c r="BH1656" s="513"/>
      <c r="BI1656" s="513"/>
      <c r="BJ1656" s="513"/>
      <c r="BK1656" s="513"/>
      <c r="BL1656" s="513"/>
      <c r="BM1656" s="513"/>
      <c r="BN1656" s="513"/>
      <c r="BO1656" s="513"/>
      <c r="BP1656" s="513"/>
      <c r="BQ1656" s="513"/>
      <c r="BR1656" s="513"/>
      <c r="BS1656" s="513"/>
      <c r="BT1656" s="513"/>
      <c r="BU1656" s="513"/>
      <c r="BV1656" s="513"/>
      <c r="BW1656" s="513"/>
      <c r="BX1656" s="513"/>
      <c r="BY1656" s="513"/>
      <c r="BZ1656" s="513"/>
      <c r="CA1656" s="513"/>
      <c r="CB1656" s="513"/>
      <c r="CC1656" s="1972"/>
      <c r="CD1656" s="1499"/>
      <c r="CE1656" s="1500"/>
      <c r="CF1656" s="1501"/>
      <c r="CG1656" s="1500"/>
      <c r="CH1656" s="1500"/>
      <c r="CI1656" s="1500"/>
      <c r="CJ1656" s="1976"/>
      <c r="CK1656" s="1519"/>
      <c r="CL1656" s="1509"/>
    </row>
    <row r="1657" spans="1:90" s="514" customFormat="1">
      <c r="A1657" s="511"/>
      <c r="B1657" s="512"/>
      <c r="C1657" s="1493"/>
      <c r="D1657" s="1493"/>
      <c r="E1657" s="1493"/>
      <c r="F1657" s="1493"/>
      <c r="G1657" s="1493"/>
      <c r="H1657" s="1530"/>
      <c r="I1657" s="1972"/>
      <c r="J1657" s="1542"/>
      <c r="K1657" s="513"/>
      <c r="L1657" s="513"/>
      <c r="M1657" s="513"/>
      <c r="N1657" s="513"/>
      <c r="O1657" s="513"/>
      <c r="P1657" s="513"/>
      <c r="Q1657" s="513"/>
      <c r="R1657" s="513"/>
      <c r="S1657" s="513"/>
      <c r="T1657" s="513"/>
      <c r="U1657" s="513"/>
      <c r="V1657" s="513"/>
      <c r="W1657" s="513"/>
      <c r="X1657" s="513"/>
      <c r="Y1657" s="513"/>
      <c r="Z1657" s="513"/>
      <c r="AA1657" s="513"/>
      <c r="AB1657" s="513"/>
      <c r="AC1657" s="513"/>
      <c r="AD1657" s="513"/>
      <c r="AE1657" s="513"/>
      <c r="AF1657" s="513"/>
      <c r="AG1657" s="513"/>
      <c r="AH1657" s="513"/>
      <c r="AI1657" s="513"/>
      <c r="AJ1657" s="513"/>
      <c r="AK1657" s="513"/>
      <c r="AL1657" s="513"/>
      <c r="AM1657" s="513"/>
      <c r="AN1657" s="513"/>
      <c r="AO1657" s="513"/>
      <c r="AP1657" s="513"/>
      <c r="AQ1657" s="513"/>
      <c r="AR1657" s="513"/>
      <c r="AS1657" s="513"/>
      <c r="AT1657" s="513"/>
      <c r="AU1657" s="513"/>
      <c r="AV1657" s="513"/>
      <c r="AW1657" s="513"/>
      <c r="AX1657" s="513"/>
      <c r="AY1657" s="513"/>
      <c r="AZ1657" s="513"/>
      <c r="BA1657" s="513"/>
      <c r="BB1657" s="513"/>
      <c r="BC1657" s="513"/>
      <c r="BD1657" s="513"/>
      <c r="BE1657" s="513"/>
      <c r="BF1657" s="513"/>
      <c r="BG1657" s="513"/>
      <c r="BH1657" s="513"/>
      <c r="BI1657" s="513"/>
      <c r="BJ1657" s="513"/>
      <c r="BK1657" s="513"/>
      <c r="BL1657" s="513"/>
      <c r="BM1657" s="513"/>
      <c r="BN1657" s="513"/>
      <c r="BO1657" s="513"/>
      <c r="BP1657" s="513"/>
      <c r="BQ1657" s="513"/>
      <c r="BR1657" s="513"/>
      <c r="BS1657" s="513"/>
      <c r="BT1657" s="513"/>
      <c r="BU1657" s="513"/>
      <c r="BV1657" s="513"/>
      <c r="BW1657" s="513"/>
      <c r="BX1657" s="513"/>
      <c r="BY1657" s="513"/>
      <c r="BZ1657" s="513"/>
      <c r="CA1657" s="513"/>
      <c r="CB1657" s="513"/>
      <c r="CC1657" s="1972"/>
      <c r="CD1657" s="1499"/>
      <c r="CE1657" s="1500"/>
      <c r="CF1657" s="1501"/>
      <c r="CG1657" s="1500"/>
      <c r="CH1657" s="1500"/>
      <c r="CI1657" s="1500"/>
      <c r="CJ1657" s="1976"/>
      <c r="CK1657" s="1519"/>
      <c r="CL1657" s="1509"/>
    </row>
    <row r="1658" spans="1:90" s="514" customFormat="1">
      <c r="A1658" s="511"/>
      <c r="B1658" s="512"/>
      <c r="C1658" s="1493"/>
      <c r="D1658" s="1493"/>
      <c r="E1658" s="1493"/>
      <c r="F1658" s="1493"/>
      <c r="G1658" s="1493"/>
      <c r="H1658" s="1530"/>
      <c r="I1658" s="1972"/>
      <c r="J1658" s="1542"/>
      <c r="K1658" s="513"/>
      <c r="L1658" s="513"/>
      <c r="M1658" s="513"/>
      <c r="N1658" s="513"/>
      <c r="O1658" s="513"/>
      <c r="P1658" s="513"/>
      <c r="Q1658" s="513"/>
      <c r="R1658" s="513"/>
      <c r="S1658" s="513"/>
      <c r="T1658" s="513"/>
      <c r="U1658" s="513"/>
      <c r="V1658" s="513"/>
      <c r="W1658" s="513"/>
      <c r="X1658" s="513"/>
      <c r="Y1658" s="513"/>
      <c r="Z1658" s="513"/>
      <c r="AA1658" s="513"/>
      <c r="AB1658" s="513"/>
      <c r="AC1658" s="513"/>
      <c r="AD1658" s="513"/>
      <c r="AE1658" s="513"/>
      <c r="AF1658" s="513"/>
      <c r="AG1658" s="513"/>
      <c r="AH1658" s="513"/>
      <c r="AI1658" s="513"/>
      <c r="AJ1658" s="513"/>
      <c r="AK1658" s="513"/>
      <c r="AL1658" s="513"/>
      <c r="AM1658" s="513"/>
      <c r="AN1658" s="513"/>
      <c r="AO1658" s="513"/>
      <c r="AP1658" s="513"/>
      <c r="AQ1658" s="513"/>
      <c r="AR1658" s="513"/>
      <c r="AS1658" s="513"/>
      <c r="AT1658" s="513"/>
      <c r="AU1658" s="513"/>
      <c r="AV1658" s="513"/>
      <c r="AW1658" s="513"/>
      <c r="AX1658" s="513"/>
      <c r="AY1658" s="513"/>
      <c r="AZ1658" s="513"/>
      <c r="BA1658" s="513"/>
      <c r="BB1658" s="513"/>
      <c r="BC1658" s="513"/>
      <c r="BD1658" s="513"/>
      <c r="BE1658" s="513"/>
      <c r="BF1658" s="513"/>
      <c r="BG1658" s="513"/>
      <c r="BH1658" s="513"/>
      <c r="BI1658" s="513"/>
      <c r="BJ1658" s="513"/>
      <c r="BK1658" s="513"/>
      <c r="BL1658" s="513"/>
      <c r="BM1658" s="513"/>
      <c r="BN1658" s="513"/>
      <c r="BO1658" s="513"/>
      <c r="BP1658" s="513"/>
      <c r="BQ1658" s="513"/>
      <c r="BR1658" s="513"/>
      <c r="BS1658" s="513"/>
      <c r="BT1658" s="513"/>
      <c r="BU1658" s="513"/>
      <c r="BV1658" s="513"/>
      <c r="BW1658" s="513"/>
      <c r="BX1658" s="513"/>
      <c r="BY1658" s="513"/>
      <c r="BZ1658" s="513"/>
      <c r="CA1658" s="513"/>
      <c r="CB1658" s="513"/>
      <c r="CC1658" s="1972"/>
      <c r="CD1658" s="1499"/>
      <c r="CE1658" s="1500"/>
      <c r="CF1658" s="1501"/>
      <c r="CG1658" s="1500"/>
      <c r="CH1658" s="1500"/>
      <c r="CI1658" s="1500"/>
      <c r="CJ1658" s="1976"/>
      <c r="CK1658" s="1519"/>
      <c r="CL1658" s="1509"/>
    </row>
    <row r="1659" spans="1:90" s="514" customFormat="1">
      <c r="A1659" s="511"/>
      <c r="B1659" s="512"/>
      <c r="C1659" s="1493"/>
      <c r="D1659" s="1493"/>
      <c r="E1659" s="1493"/>
      <c r="F1659" s="1493"/>
      <c r="G1659" s="1493"/>
      <c r="H1659" s="1530"/>
      <c r="I1659" s="1972"/>
      <c r="J1659" s="1542"/>
      <c r="K1659" s="513"/>
      <c r="L1659" s="513"/>
      <c r="M1659" s="513"/>
      <c r="N1659" s="513"/>
      <c r="O1659" s="513"/>
      <c r="P1659" s="513"/>
      <c r="Q1659" s="513"/>
      <c r="R1659" s="513"/>
      <c r="S1659" s="513"/>
      <c r="T1659" s="513"/>
      <c r="U1659" s="513"/>
      <c r="V1659" s="513"/>
      <c r="W1659" s="513"/>
      <c r="X1659" s="513"/>
      <c r="Y1659" s="513"/>
      <c r="Z1659" s="513"/>
      <c r="AA1659" s="513"/>
      <c r="AB1659" s="513"/>
      <c r="AC1659" s="513"/>
      <c r="AD1659" s="513"/>
      <c r="AE1659" s="513"/>
      <c r="AF1659" s="513"/>
      <c r="AG1659" s="513"/>
      <c r="AH1659" s="513"/>
      <c r="AI1659" s="513"/>
      <c r="AJ1659" s="513"/>
      <c r="AK1659" s="513"/>
      <c r="AL1659" s="513"/>
      <c r="AM1659" s="513"/>
      <c r="AN1659" s="513"/>
      <c r="AO1659" s="513"/>
      <c r="AP1659" s="513"/>
      <c r="AQ1659" s="513"/>
      <c r="AR1659" s="513"/>
      <c r="AS1659" s="513"/>
      <c r="AT1659" s="513"/>
      <c r="AU1659" s="513"/>
      <c r="AV1659" s="513"/>
      <c r="AW1659" s="513"/>
      <c r="AX1659" s="513"/>
      <c r="AY1659" s="513"/>
      <c r="AZ1659" s="513"/>
      <c r="BA1659" s="513"/>
      <c r="BB1659" s="513"/>
      <c r="BC1659" s="513"/>
      <c r="BD1659" s="513"/>
      <c r="BE1659" s="513"/>
      <c r="BF1659" s="513"/>
      <c r="BG1659" s="513"/>
      <c r="BH1659" s="513"/>
      <c r="BI1659" s="513"/>
      <c r="BJ1659" s="513"/>
      <c r="BK1659" s="513"/>
      <c r="BL1659" s="513"/>
      <c r="BM1659" s="513"/>
      <c r="BN1659" s="513"/>
      <c r="BO1659" s="513"/>
      <c r="BP1659" s="513"/>
      <c r="BQ1659" s="513"/>
      <c r="BR1659" s="513"/>
      <c r="BS1659" s="513"/>
      <c r="BT1659" s="513"/>
      <c r="BU1659" s="513"/>
      <c r="BV1659" s="513"/>
      <c r="BW1659" s="513"/>
      <c r="BX1659" s="513"/>
      <c r="BY1659" s="513"/>
      <c r="BZ1659" s="513"/>
      <c r="CA1659" s="513"/>
      <c r="CB1659" s="513"/>
      <c r="CC1659" s="1972"/>
      <c r="CD1659" s="1499"/>
      <c r="CE1659" s="1500"/>
      <c r="CF1659" s="1501"/>
      <c r="CG1659" s="1500"/>
      <c r="CH1659" s="1500"/>
      <c r="CI1659" s="1500"/>
      <c r="CJ1659" s="1976"/>
      <c r="CK1659" s="1519"/>
      <c r="CL1659" s="1509"/>
    </row>
    <row r="1660" spans="1:90" s="514" customFormat="1">
      <c r="A1660" s="511"/>
      <c r="B1660" s="512"/>
      <c r="C1660" s="1493"/>
      <c r="D1660" s="1493"/>
      <c r="E1660" s="1493"/>
      <c r="F1660" s="1493"/>
      <c r="G1660" s="1493"/>
      <c r="H1660" s="1530"/>
      <c r="I1660" s="1972"/>
      <c r="J1660" s="1542"/>
      <c r="K1660" s="513"/>
      <c r="L1660" s="513"/>
      <c r="M1660" s="513"/>
      <c r="N1660" s="513"/>
      <c r="O1660" s="513"/>
      <c r="P1660" s="513"/>
      <c r="Q1660" s="513"/>
      <c r="R1660" s="513"/>
      <c r="S1660" s="513"/>
      <c r="T1660" s="513"/>
      <c r="U1660" s="513"/>
      <c r="V1660" s="513"/>
      <c r="W1660" s="513"/>
      <c r="X1660" s="513"/>
      <c r="Y1660" s="513"/>
      <c r="Z1660" s="513"/>
      <c r="AA1660" s="513"/>
      <c r="AB1660" s="513"/>
      <c r="AC1660" s="513"/>
      <c r="AD1660" s="513"/>
      <c r="AE1660" s="513"/>
      <c r="AF1660" s="513"/>
      <c r="AG1660" s="513"/>
      <c r="AH1660" s="513"/>
      <c r="AI1660" s="513"/>
      <c r="AJ1660" s="513"/>
      <c r="AK1660" s="513"/>
      <c r="AL1660" s="513"/>
      <c r="AM1660" s="513"/>
      <c r="AN1660" s="513"/>
      <c r="AO1660" s="513"/>
      <c r="AP1660" s="513"/>
      <c r="AQ1660" s="513"/>
      <c r="AR1660" s="513"/>
      <c r="AS1660" s="513"/>
      <c r="AT1660" s="513"/>
      <c r="AU1660" s="513"/>
      <c r="AV1660" s="513"/>
      <c r="AW1660" s="513"/>
      <c r="AX1660" s="513"/>
      <c r="AY1660" s="513"/>
      <c r="AZ1660" s="513"/>
      <c r="BA1660" s="513"/>
      <c r="BB1660" s="513"/>
      <c r="BC1660" s="513"/>
      <c r="BD1660" s="513"/>
      <c r="BE1660" s="513"/>
      <c r="BF1660" s="513"/>
      <c r="BG1660" s="513"/>
      <c r="BH1660" s="513"/>
      <c r="BI1660" s="513"/>
      <c r="BJ1660" s="513"/>
      <c r="BK1660" s="513"/>
      <c r="BL1660" s="513"/>
      <c r="BM1660" s="513"/>
      <c r="BN1660" s="513"/>
      <c r="BO1660" s="513"/>
      <c r="BP1660" s="513"/>
      <c r="BQ1660" s="513"/>
      <c r="BR1660" s="513"/>
      <c r="BS1660" s="513"/>
      <c r="BT1660" s="513"/>
      <c r="BU1660" s="513"/>
      <c r="BV1660" s="513"/>
      <c r="BW1660" s="513"/>
      <c r="BX1660" s="513"/>
      <c r="BY1660" s="513"/>
      <c r="BZ1660" s="513"/>
      <c r="CA1660" s="513"/>
      <c r="CB1660" s="513"/>
      <c r="CC1660" s="1972"/>
      <c r="CD1660" s="1499"/>
      <c r="CE1660" s="1500"/>
      <c r="CF1660" s="1501"/>
      <c r="CG1660" s="1500"/>
      <c r="CH1660" s="1500"/>
      <c r="CI1660" s="1500"/>
      <c r="CJ1660" s="1976"/>
      <c r="CK1660" s="1519"/>
      <c r="CL1660" s="1509"/>
    </row>
    <row r="1661" spans="1:90" s="514" customFormat="1">
      <c r="A1661" s="511"/>
      <c r="B1661" s="512"/>
      <c r="C1661" s="1493"/>
      <c r="D1661" s="1493"/>
      <c r="E1661" s="1493"/>
      <c r="F1661" s="1493"/>
      <c r="G1661" s="1493"/>
      <c r="H1661" s="1530"/>
      <c r="I1661" s="1972"/>
      <c r="J1661" s="1542"/>
      <c r="K1661" s="513"/>
      <c r="L1661" s="513"/>
      <c r="M1661" s="513"/>
      <c r="N1661" s="513"/>
      <c r="O1661" s="513"/>
      <c r="P1661" s="513"/>
      <c r="Q1661" s="513"/>
      <c r="R1661" s="513"/>
      <c r="S1661" s="513"/>
      <c r="T1661" s="513"/>
      <c r="U1661" s="513"/>
      <c r="V1661" s="513"/>
      <c r="W1661" s="513"/>
      <c r="X1661" s="513"/>
      <c r="Y1661" s="513"/>
      <c r="Z1661" s="513"/>
      <c r="AA1661" s="513"/>
      <c r="AB1661" s="513"/>
      <c r="AC1661" s="513"/>
      <c r="AD1661" s="513"/>
      <c r="AE1661" s="513"/>
      <c r="AF1661" s="513"/>
      <c r="AG1661" s="513"/>
      <c r="AH1661" s="513"/>
      <c r="AI1661" s="513"/>
      <c r="AJ1661" s="513"/>
      <c r="AK1661" s="513"/>
      <c r="AL1661" s="513"/>
      <c r="AM1661" s="513"/>
      <c r="AN1661" s="513"/>
      <c r="AO1661" s="513"/>
      <c r="AP1661" s="513"/>
      <c r="AQ1661" s="513"/>
      <c r="AR1661" s="513"/>
      <c r="AS1661" s="513"/>
      <c r="AT1661" s="513"/>
      <c r="AU1661" s="513"/>
      <c r="AV1661" s="513"/>
      <c r="AW1661" s="513"/>
      <c r="AX1661" s="513"/>
      <c r="AY1661" s="513"/>
      <c r="AZ1661" s="513"/>
      <c r="BA1661" s="513"/>
      <c r="BB1661" s="513"/>
      <c r="BC1661" s="513"/>
      <c r="BD1661" s="513"/>
      <c r="BE1661" s="513"/>
      <c r="BF1661" s="513"/>
      <c r="BG1661" s="513"/>
      <c r="BH1661" s="513"/>
      <c r="BI1661" s="513"/>
      <c r="BJ1661" s="513"/>
      <c r="BK1661" s="513"/>
      <c r="BL1661" s="513"/>
      <c r="BM1661" s="513"/>
      <c r="BN1661" s="513"/>
      <c r="BO1661" s="513"/>
      <c r="BP1661" s="513"/>
      <c r="BQ1661" s="513"/>
      <c r="BR1661" s="513"/>
      <c r="BS1661" s="513"/>
      <c r="BT1661" s="513"/>
      <c r="BU1661" s="513"/>
      <c r="BV1661" s="513"/>
      <c r="BW1661" s="513"/>
      <c r="BX1661" s="513"/>
      <c r="BY1661" s="513"/>
      <c r="BZ1661" s="513"/>
      <c r="CA1661" s="513"/>
      <c r="CB1661" s="513"/>
      <c r="CC1661" s="1972"/>
      <c r="CD1661" s="1499"/>
      <c r="CE1661" s="1500"/>
      <c r="CF1661" s="1501"/>
      <c r="CG1661" s="1500"/>
      <c r="CH1661" s="1500"/>
      <c r="CI1661" s="1500"/>
      <c r="CJ1661" s="1976"/>
      <c r="CK1661" s="1519"/>
      <c r="CL1661" s="1509"/>
    </row>
    <row r="1662" spans="1:90" s="514" customFormat="1">
      <c r="A1662" s="511"/>
      <c r="B1662" s="512"/>
      <c r="C1662" s="1493"/>
      <c r="D1662" s="1493"/>
      <c r="E1662" s="1493"/>
      <c r="F1662" s="1493"/>
      <c r="G1662" s="1493"/>
      <c r="H1662" s="1530"/>
      <c r="I1662" s="1972"/>
      <c r="J1662" s="1542"/>
      <c r="K1662" s="513"/>
      <c r="L1662" s="513"/>
      <c r="M1662" s="513"/>
      <c r="N1662" s="513"/>
      <c r="O1662" s="513"/>
      <c r="P1662" s="513"/>
      <c r="Q1662" s="513"/>
      <c r="R1662" s="513"/>
      <c r="S1662" s="513"/>
      <c r="T1662" s="513"/>
      <c r="U1662" s="513"/>
      <c r="V1662" s="513"/>
      <c r="W1662" s="513"/>
      <c r="X1662" s="513"/>
      <c r="Y1662" s="513"/>
      <c r="Z1662" s="513"/>
      <c r="AA1662" s="513"/>
      <c r="AB1662" s="513"/>
      <c r="AC1662" s="513"/>
      <c r="AD1662" s="513"/>
      <c r="AE1662" s="513"/>
      <c r="AF1662" s="513"/>
      <c r="AG1662" s="513"/>
      <c r="AH1662" s="513"/>
      <c r="AI1662" s="513"/>
      <c r="AJ1662" s="513"/>
      <c r="AK1662" s="513"/>
      <c r="AL1662" s="513"/>
      <c r="AM1662" s="513"/>
      <c r="AN1662" s="513"/>
      <c r="AO1662" s="513"/>
      <c r="AP1662" s="513"/>
      <c r="AQ1662" s="513"/>
      <c r="AR1662" s="513"/>
      <c r="AS1662" s="513"/>
      <c r="AT1662" s="513"/>
      <c r="AU1662" s="513"/>
      <c r="AV1662" s="513"/>
      <c r="AW1662" s="513"/>
      <c r="AX1662" s="513"/>
      <c r="AY1662" s="513"/>
      <c r="AZ1662" s="513"/>
      <c r="BA1662" s="513"/>
      <c r="BB1662" s="513"/>
      <c r="BC1662" s="513"/>
      <c r="BD1662" s="513"/>
      <c r="BE1662" s="513"/>
      <c r="BF1662" s="513"/>
      <c r="BG1662" s="513"/>
      <c r="BH1662" s="513"/>
      <c r="BI1662" s="513"/>
      <c r="BJ1662" s="513"/>
      <c r="BK1662" s="513"/>
      <c r="BL1662" s="513"/>
      <c r="BM1662" s="513"/>
      <c r="BN1662" s="513"/>
      <c r="BO1662" s="513"/>
      <c r="BP1662" s="513"/>
      <c r="BQ1662" s="513"/>
      <c r="BR1662" s="513"/>
      <c r="BS1662" s="513"/>
      <c r="BT1662" s="513"/>
      <c r="BU1662" s="513"/>
      <c r="BV1662" s="513"/>
      <c r="BW1662" s="513"/>
      <c r="BX1662" s="513"/>
      <c r="BY1662" s="513"/>
      <c r="BZ1662" s="513"/>
      <c r="CA1662" s="513"/>
      <c r="CB1662" s="513"/>
      <c r="CC1662" s="1972"/>
      <c r="CD1662" s="1499"/>
      <c r="CE1662" s="1500"/>
      <c r="CF1662" s="1501"/>
      <c r="CG1662" s="1500"/>
      <c r="CH1662" s="1500"/>
      <c r="CI1662" s="1500"/>
      <c r="CJ1662" s="1976"/>
      <c r="CK1662" s="1519"/>
      <c r="CL1662" s="1509"/>
    </row>
    <row r="1663" spans="1:90" s="514" customFormat="1">
      <c r="A1663" s="511"/>
      <c r="B1663" s="512"/>
      <c r="C1663" s="1493"/>
      <c r="D1663" s="1493"/>
      <c r="E1663" s="1493"/>
      <c r="F1663" s="1493"/>
      <c r="G1663" s="1493"/>
      <c r="H1663" s="1530"/>
      <c r="I1663" s="1972"/>
      <c r="J1663" s="1542"/>
      <c r="K1663" s="513"/>
      <c r="L1663" s="513"/>
      <c r="M1663" s="513"/>
      <c r="N1663" s="513"/>
      <c r="O1663" s="513"/>
      <c r="P1663" s="513"/>
      <c r="Q1663" s="513"/>
      <c r="R1663" s="513"/>
      <c r="S1663" s="513"/>
      <c r="T1663" s="513"/>
      <c r="U1663" s="513"/>
      <c r="V1663" s="513"/>
      <c r="W1663" s="513"/>
      <c r="X1663" s="513"/>
      <c r="Y1663" s="513"/>
      <c r="Z1663" s="513"/>
      <c r="AA1663" s="513"/>
      <c r="AB1663" s="513"/>
      <c r="AC1663" s="513"/>
      <c r="AD1663" s="513"/>
      <c r="AE1663" s="513"/>
      <c r="AF1663" s="513"/>
      <c r="AG1663" s="513"/>
      <c r="AH1663" s="513"/>
      <c r="AI1663" s="513"/>
      <c r="AJ1663" s="513"/>
      <c r="AK1663" s="513"/>
      <c r="AL1663" s="513"/>
      <c r="AM1663" s="513"/>
      <c r="AN1663" s="513"/>
      <c r="AO1663" s="513"/>
      <c r="AP1663" s="513"/>
      <c r="AQ1663" s="513"/>
      <c r="AR1663" s="513"/>
      <c r="AS1663" s="513"/>
      <c r="AT1663" s="513"/>
      <c r="AU1663" s="513"/>
      <c r="AV1663" s="513"/>
      <c r="AW1663" s="513"/>
      <c r="AX1663" s="513"/>
      <c r="AY1663" s="513"/>
      <c r="AZ1663" s="513"/>
      <c r="BA1663" s="513"/>
      <c r="BB1663" s="513"/>
      <c r="BC1663" s="513"/>
      <c r="BD1663" s="513"/>
      <c r="BE1663" s="513"/>
      <c r="BF1663" s="513"/>
      <c r="BG1663" s="513"/>
      <c r="BH1663" s="513"/>
      <c r="BI1663" s="513"/>
      <c r="BJ1663" s="513"/>
      <c r="BK1663" s="513"/>
      <c r="BL1663" s="513"/>
      <c r="BM1663" s="513"/>
      <c r="BN1663" s="513"/>
      <c r="BO1663" s="513"/>
      <c r="BP1663" s="513"/>
      <c r="BQ1663" s="513"/>
      <c r="BR1663" s="513"/>
      <c r="BS1663" s="513"/>
      <c r="BT1663" s="513"/>
      <c r="BU1663" s="513"/>
      <c r="BV1663" s="513"/>
      <c r="BW1663" s="513"/>
      <c r="BX1663" s="513"/>
      <c r="BY1663" s="513"/>
      <c r="BZ1663" s="513"/>
      <c r="CA1663" s="513"/>
      <c r="CB1663" s="513"/>
      <c r="CC1663" s="1972"/>
      <c r="CD1663" s="1499"/>
      <c r="CE1663" s="1500"/>
      <c r="CF1663" s="1501"/>
      <c r="CG1663" s="1500"/>
      <c r="CH1663" s="1500"/>
      <c r="CI1663" s="1500"/>
      <c r="CJ1663" s="1976"/>
      <c r="CK1663" s="1519"/>
      <c r="CL1663" s="1509"/>
    </row>
    <row r="1664" spans="1:90" s="514" customFormat="1">
      <c r="A1664" s="511"/>
      <c r="B1664" s="512"/>
      <c r="C1664" s="1493"/>
      <c r="D1664" s="1493"/>
      <c r="E1664" s="1493"/>
      <c r="F1664" s="1493"/>
      <c r="G1664" s="1493"/>
      <c r="H1664" s="1530"/>
      <c r="I1664" s="1972"/>
      <c r="J1664" s="1542"/>
      <c r="K1664" s="513"/>
      <c r="L1664" s="513"/>
      <c r="M1664" s="513"/>
      <c r="N1664" s="513"/>
      <c r="O1664" s="513"/>
      <c r="P1664" s="513"/>
      <c r="Q1664" s="513"/>
      <c r="R1664" s="513"/>
      <c r="S1664" s="513"/>
      <c r="T1664" s="513"/>
      <c r="U1664" s="513"/>
      <c r="V1664" s="513"/>
      <c r="W1664" s="513"/>
      <c r="X1664" s="513"/>
      <c r="Y1664" s="513"/>
      <c r="Z1664" s="513"/>
      <c r="AA1664" s="513"/>
      <c r="AB1664" s="513"/>
      <c r="AC1664" s="513"/>
      <c r="AD1664" s="513"/>
      <c r="AE1664" s="513"/>
      <c r="AF1664" s="513"/>
      <c r="AG1664" s="513"/>
      <c r="AH1664" s="513"/>
      <c r="AI1664" s="513"/>
      <c r="AJ1664" s="513"/>
      <c r="AK1664" s="513"/>
      <c r="AL1664" s="513"/>
      <c r="AM1664" s="513"/>
      <c r="AN1664" s="513"/>
      <c r="AO1664" s="513"/>
      <c r="AP1664" s="513"/>
      <c r="AQ1664" s="513"/>
      <c r="AR1664" s="513"/>
      <c r="AS1664" s="513"/>
      <c r="AT1664" s="513"/>
      <c r="AU1664" s="513"/>
      <c r="AV1664" s="513"/>
      <c r="AW1664" s="513"/>
      <c r="AX1664" s="513"/>
      <c r="AY1664" s="513"/>
      <c r="AZ1664" s="513"/>
      <c r="BA1664" s="513"/>
      <c r="BB1664" s="513"/>
      <c r="BC1664" s="513"/>
      <c r="BD1664" s="513"/>
      <c r="BE1664" s="513"/>
      <c r="BF1664" s="513"/>
      <c r="BG1664" s="513"/>
      <c r="BH1664" s="513"/>
      <c r="BI1664" s="513"/>
      <c r="BJ1664" s="513"/>
      <c r="BK1664" s="513"/>
      <c r="BL1664" s="513"/>
      <c r="BM1664" s="513"/>
      <c r="BN1664" s="513"/>
      <c r="BO1664" s="513"/>
      <c r="BP1664" s="513"/>
      <c r="BQ1664" s="513"/>
      <c r="BR1664" s="513"/>
      <c r="BS1664" s="513"/>
      <c r="BT1664" s="513"/>
      <c r="BU1664" s="513"/>
      <c r="BV1664" s="513"/>
      <c r="BW1664" s="513"/>
      <c r="BX1664" s="513"/>
      <c r="BY1664" s="513"/>
      <c r="BZ1664" s="513"/>
      <c r="CA1664" s="513"/>
      <c r="CB1664" s="513"/>
      <c r="CC1664" s="1972"/>
      <c r="CD1664" s="1499"/>
      <c r="CE1664" s="1500"/>
      <c r="CF1664" s="1501"/>
      <c r="CG1664" s="1500"/>
      <c r="CH1664" s="1500"/>
      <c r="CI1664" s="1500"/>
      <c r="CJ1664" s="1976"/>
      <c r="CK1664" s="1519"/>
      <c r="CL1664" s="1509"/>
    </row>
    <row r="1665" spans="1:90" s="514" customFormat="1">
      <c r="A1665" s="511"/>
      <c r="B1665" s="512"/>
      <c r="C1665" s="1493"/>
      <c r="D1665" s="1493"/>
      <c r="E1665" s="1493"/>
      <c r="F1665" s="1493"/>
      <c r="G1665" s="1493"/>
      <c r="H1665" s="1530"/>
      <c r="I1665" s="1972"/>
      <c r="J1665" s="1542"/>
      <c r="K1665" s="513"/>
      <c r="L1665" s="513"/>
      <c r="M1665" s="513"/>
      <c r="N1665" s="513"/>
      <c r="O1665" s="513"/>
      <c r="P1665" s="513"/>
      <c r="Q1665" s="513"/>
      <c r="R1665" s="513"/>
      <c r="S1665" s="513"/>
      <c r="T1665" s="513"/>
      <c r="U1665" s="513"/>
      <c r="V1665" s="513"/>
      <c r="W1665" s="513"/>
      <c r="X1665" s="513"/>
      <c r="Y1665" s="513"/>
      <c r="Z1665" s="513"/>
      <c r="AA1665" s="513"/>
      <c r="AB1665" s="513"/>
      <c r="AC1665" s="513"/>
      <c r="AD1665" s="513"/>
      <c r="AE1665" s="513"/>
      <c r="AF1665" s="513"/>
      <c r="AG1665" s="513"/>
      <c r="AH1665" s="513"/>
      <c r="AI1665" s="513"/>
      <c r="AJ1665" s="513"/>
      <c r="AK1665" s="513"/>
      <c r="AL1665" s="513"/>
      <c r="AM1665" s="513"/>
      <c r="AN1665" s="513"/>
      <c r="AO1665" s="513"/>
      <c r="AP1665" s="513"/>
      <c r="AQ1665" s="513"/>
      <c r="AR1665" s="513"/>
      <c r="AS1665" s="513"/>
      <c r="AT1665" s="513"/>
      <c r="AU1665" s="513"/>
      <c r="AV1665" s="513"/>
      <c r="AW1665" s="513"/>
      <c r="AX1665" s="513"/>
      <c r="AY1665" s="513"/>
      <c r="AZ1665" s="513"/>
      <c r="BA1665" s="513"/>
      <c r="BB1665" s="513"/>
      <c r="BC1665" s="513"/>
      <c r="BD1665" s="513"/>
      <c r="BE1665" s="513"/>
      <c r="BF1665" s="513"/>
      <c r="BG1665" s="513"/>
      <c r="BH1665" s="513"/>
      <c r="BI1665" s="513"/>
      <c r="BJ1665" s="513"/>
      <c r="BK1665" s="513"/>
      <c r="BL1665" s="513"/>
      <c r="BM1665" s="513"/>
      <c r="BN1665" s="513"/>
      <c r="BO1665" s="513"/>
      <c r="BP1665" s="513"/>
      <c r="BQ1665" s="513"/>
      <c r="BR1665" s="513"/>
      <c r="BS1665" s="513"/>
      <c r="BT1665" s="513"/>
      <c r="BU1665" s="513"/>
      <c r="BV1665" s="513"/>
      <c r="BW1665" s="513"/>
      <c r="BX1665" s="513"/>
      <c r="BY1665" s="513"/>
      <c r="BZ1665" s="513"/>
      <c r="CA1665" s="513"/>
      <c r="CB1665" s="513"/>
      <c r="CC1665" s="1972"/>
      <c r="CD1665" s="1499"/>
      <c r="CE1665" s="1500"/>
      <c r="CF1665" s="1501"/>
      <c r="CG1665" s="1500"/>
      <c r="CH1665" s="1500"/>
      <c r="CI1665" s="1500"/>
      <c r="CJ1665" s="1976"/>
      <c r="CK1665" s="1519"/>
      <c r="CL1665" s="1509"/>
    </row>
    <row r="1666" spans="1:90" s="514" customFormat="1">
      <c r="A1666" s="511"/>
      <c r="B1666" s="512"/>
      <c r="C1666" s="1493"/>
      <c r="D1666" s="1493"/>
      <c r="E1666" s="1493"/>
      <c r="F1666" s="1493"/>
      <c r="G1666" s="1493"/>
      <c r="H1666" s="1530"/>
      <c r="I1666" s="1972"/>
      <c r="J1666" s="1542"/>
      <c r="K1666" s="513"/>
      <c r="L1666" s="513"/>
      <c r="M1666" s="513"/>
      <c r="N1666" s="513"/>
      <c r="O1666" s="513"/>
      <c r="P1666" s="513"/>
      <c r="Q1666" s="513"/>
      <c r="R1666" s="513"/>
      <c r="S1666" s="513"/>
      <c r="T1666" s="513"/>
      <c r="U1666" s="513"/>
      <c r="V1666" s="513"/>
      <c r="W1666" s="513"/>
      <c r="X1666" s="513"/>
      <c r="Y1666" s="513"/>
      <c r="Z1666" s="513"/>
      <c r="AA1666" s="513"/>
      <c r="AB1666" s="513"/>
      <c r="AC1666" s="513"/>
      <c r="AD1666" s="513"/>
      <c r="AE1666" s="513"/>
      <c r="AF1666" s="513"/>
      <c r="AG1666" s="513"/>
      <c r="AH1666" s="513"/>
      <c r="AI1666" s="513"/>
      <c r="AJ1666" s="513"/>
      <c r="AK1666" s="513"/>
      <c r="AL1666" s="513"/>
      <c r="AM1666" s="513"/>
      <c r="AN1666" s="513"/>
      <c r="AO1666" s="513"/>
      <c r="AP1666" s="513"/>
      <c r="AQ1666" s="513"/>
      <c r="AR1666" s="513"/>
      <c r="AS1666" s="513"/>
      <c r="AT1666" s="513"/>
      <c r="AU1666" s="513"/>
      <c r="AV1666" s="513"/>
      <c r="AW1666" s="513"/>
      <c r="AX1666" s="513"/>
      <c r="AY1666" s="513"/>
      <c r="AZ1666" s="513"/>
      <c r="BA1666" s="513"/>
      <c r="BB1666" s="513"/>
      <c r="BC1666" s="513"/>
      <c r="BD1666" s="513"/>
      <c r="BE1666" s="513"/>
      <c r="BF1666" s="513"/>
      <c r="BG1666" s="513"/>
      <c r="BH1666" s="513"/>
      <c r="BI1666" s="513"/>
      <c r="BJ1666" s="513"/>
      <c r="BK1666" s="513"/>
      <c r="BL1666" s="513"/>
      <c r="BM1666" s="513"/>
      <c r="BN1666" s="513"/>
      <c r="BO1666" s="513"/>
      <c r="BP1666" s="513"/>
      <c r="BQ1666" s="513"/>
      <c r="BR1666" s="513"/>
      <c r="BS1666" s="513"/>
      <c r="BT1666" s="513"/>
      <c r="BU1666" s="513"/>
      <c r="BV1666" s="513"/>
      <c r="BW1666" s="513"/>
      <c r="BX1666" s="513"/>
      <c r="BY1666" s="513"/>
      <c r="BZ1666" s="513"/>
      <c r="CA1666" s="513"/>
      <c r="CB1666" s="513"/>
      <c r="CC1666" s="1972"/>
      <c r="CD1666" s="1499"/>
      <c r="CE1666" s="1500"/>
      <c r="CF1666" s="1501"/>
      <c r="CG1666" s="1500"/>
      <c r="CH1666" s="1500"/>
      <c r="CI1666" s="1500"/>
      <c r="CJ1666" s="1976"/>
      <c r="CK1666" s="1519"/>
      <c r="CL1666" s="1509"/>
    </row>
    <row r="1667" spans="1:90" s="514" customFormat="1">
      <c r="A1667" s="511"/>
      <c r="B1667" s="512"/>
      <c r="C1667" s="1493"/>
      <c r="D1667" s="1493"/>
      <c r="E1667" s="1493"/>
      <c r="F1667" s="1493"/>
      <c r="G1667" s="1493"/>
      <c r="H1667" s="1530"/>
      <c r="I1667" s="1972"/>
      <c r="J1667" s="1542"/>
      <c r="K1667" s="513"/>
      <c r="L1667" s="513"/>
      <c r="M1667" s="513"/>
      <c r="N1667" s="513"/>
      <c r="O1667" s="513"/>
      <c r="P1667" s="513"/>
      <c r="Q1667" s="513"/>
      <c r="R1667" s="513"/>
      <c r="S1667" s="513"/>
      <c r="T1667" s="513"/>
      <c r="U1667" s="513"/>
      <c r="V1667" s="513"/>
      <c r="W1667" s="513"/>
      <c r="X1667" s="513"/>
      <c r="Y1667" s="513"/>
      <c r="Z1667" s="513"/>
      <c r="AA1667" s="513"/>
      <c r="AB1667" s="513"/>
      <c r="AC1667" s="513"/>
      <c r="AD1667" s="513"/>
      <c r="AE1667" s="513"/>
      <c r="AF1667" s="513"/>
      <c r="AG1667" s="513"/>
      <c r="AH1667" s="513"/>
      <c r="AI1667" s="513"/>
      <c r="AJ1667" s="513"/>
      <c r="AK1667" s="513"/>
      <c r="AL1667" s="513"/>
      <c r="AM1667" s="513"/>
      <c r="AN1667" s="513"/>
      <c r="AO1667" s="513"/>
      <c r="AP1667" s="513"/>
      <c r="AQ1667" s="513"/>
      <c r="AR1667" s="513"/>
      <c r="AS1667" s="513"/>
      <c r="AT1667" s="513"/>
      <c r="AU1667" s="513"/>
      <c r="AV1667" s="513"/>
      <c r="AW1667" s="513"/>
      <c r="AX1667" s="513"/>
      <c r="AY1667" s="513"/>
      <c r="AZ1667" s="513"/>
      <c r="BA1667" s="513"/>
      <c r="BB1667" s="513"/>
      <c r="BC1667" s="513"/>
      <c r="BD1667" s="513"/>
      <c r="BE1667" s="513"/>
      <c r="BF1667" s="513"/>
      <c r="BG1667" s="513"/>
      <c r="BH1667" s="513"/>
      <c r="BI1667" s="513"/>
      <c r="BJ1667" s="513"/>
      <c r="BK1667" s="513"/>
      <c r="BL1667" s="513"/>
      <c r="BM1667" s="513"/>
      <c r="BN1667" s="513"/>
      <c r="BO1667" s="513"/>
      <c r="BP1667" s="513"/>
      <c r="BQ1667" s="513"/>
      <c r="BR1667" s="513"/>
      <c r="BS1667" s="513"/>
      <c r="BT1667" s="513"/>
      <c r="BU1667" s="513"/>
      <c r="BV1667" s="513"/>
      <c r="BW1667" s="513"/>
      <c r="BX1667" s="513"/>
      <c r="BY1667" s="513"/>
      <c r="BZ1667" s="513"/>
      <c r="CA1667" s="513"/>
      <c r="CB1667" s="513"/>
      <c r="CC1667" s="1972"/>
      <c r="CD1667" s="1499"/>
      <c r="CE1667" s="1500"/>
      <c r="CF1667" s="1501"/>
      <c r="CG1667" s="1500"/>
      <c r="CH1667" s="1500"/>
      <c r="CI1667" s="1500"/>
      <c r="CJ1667" s="1976"/>
      <c r="CK1667" s="1519"/>
      <c r="CL1667" s="1509"/>
    </row>
    <row r="1668" spans="1:90" s="514" customFormat="1">
      <c r="A1668" s="511"/>
      <c r="B1668" s="512"/>
      <c r="C1668" s="1493"/>
      <c r="D1668" s="1493"/>
      <c r="E1668" s="1493"/>
      <c r="F1668" s="1493"/>
      <c r="G1668" s="1493"/>
      <c r="H1668" s="1530"/>
      <c r="I1668" s="1972"/>
      <c r="J1668" s="1542"/>
      <c r="K1668" s="513"/>
      <c r="L1668" s="513"/>
      <c r="M1668" s="513"/>
      <c r="N1668" s="513"/>
      <c r="O1668" s="513"/>
      <c r="P1668" s="513"/>
      <c r="Q1668" s="513"/>
      <c r="R1668" s="513"/>
      <c r="S1668" s="513"/>
      <c r="T1668" s="513"/>
      <c r="U1668" s="513"/>
      <c r="V1668" s="513"/>
      <c r="W1668" s="513"/>
      <c r="X1668" s="513"/>
      <c r="Y1668" s="513"/>
      <c r="Z1668" s="513"/>
      <c r="AA1668" s="513"/>
      <c r="AB1668" s="513"/>
      <c r="AC1668" s="513"/>
      <c r="AD1668" s="513"/>
      <c r="AE1668" s="513"/>
      <c r="AF1668" s="513"/>
      <c r="AG1668" s="513"/>
      <c r="AH1668" s="513"/>
      <c r="AI1668" s="513"/>
      <c r="AJ1668" s="513"/>
      <c r="AK1668" s="513"/>
      <c r="AL1668" s="513"/>
      <c r="AM1668" s="513"/>
      <c r="AN1668" s="513"/>
      <c r="AO1668" s="513"/>
      <c r="AP1668" s="513"/>
      <c r="AQ1668" s="513"/>
      <c r="AR1668" s="513"/>
      <c r="AS1668" s="513"/>
      <c r="AT1668" s="513"/>
      <c r="AU1668" s="513"/>
      <c r="AV1668" s="513"/>
      <c r="AW1668" s="513"/>
      <c r="AX1668" s="513"/>
      <c r="AY1668" s="513"/>
      <c r="AZ1668" s="513"/>
      <c r="BA1668" s="513"/>
      <c r="BB1668" s="513"/>
      <c r="BC1668" s="513"/>
      <c r="BD1668" s="513"/>
      <c r="BE1668" s="513"/>
      <c r="BF1668" s="513"/>
      <c r="BG1668" s="513"/>
      <c r="BH1668" s="513"/>
      <c r="BI1668" s="513"/>
      <c r="BJ1668" s="513"/>
      <c r="BK1668" s="513"/>
      <c r="BL1668" s="513"/>
      <c r="BM1668" s="513"/>
      <c r="BN1668" s="513"/>
      <c r="BO1668" s="513"/>
      <c r="BP1668" s="513"/>
      <c r="BQ1668" s="513"/>
      <c r="BR1668" s="513"/>
      <c r="BS1668" s="513"/>
      <c r="BT1668" s="513"/>
      <c r="BU1668" s="513"/>
      <c r="BV1668" s="513"/>
      <c r="BW1668" s="513"/>
      <c r="BX1668" s="513"/>
      <c r="BY1668" s="513"/>
      <c r="BZ1668" s="513"/>
      <c r="CA1668" s="513"/>
      <c r="CB1668" s="513"/>
      <c r="CC1668" s="1972"/>
      <c r="CD1668" s="1499"/>
      <c r="CE1668" s="1500"/>
      <c r="CF1668" s="1501"/>
      <c r="CG1668" s="1500"/>
      <c r="CH1668" s="1500"/>
      <c r="CI1668" s="1500"/>
      <c r="CJ1668" s="1976"/>
      <c r="CK1668" s="1519"/>
      <c r="CL1668" s="1509"/>
    </row>
    <row r="1669" spans="1:90" s="514" customFormat="1">
      <c r="A1669" s="511"/>
      <c r="B1669" s="512"/>
      <c r="C1669" s="1493"/>
      <c r="D1669" s="1493"/>
      <c r="E1669" s="1493"/>
      <c r="F1669" s="1493"/>
      <c r="G1669" s="1493"/>
      <c r="H1669" s="1530"/>
      <c r="I1669" s="1972"/>
      <c r="J1669" s="1542"/>
      <c r="K1669" s="513"/>
      <c r="L1669" s="513"/>
      <c r="M1669" s="513"/>
      <c r="N1669" s="513"/>
      <c r="O1669" s="513"/>
      <c r="P1669" s="513"/>
      <c r="Q1669" s="513"/>
      <c r="R1669" s="513"/>
      <c r="S1669" s="513"/>
      <c r="T1669" s="513"/>
      <c r="U1669" s="513"/>
      <c r="V1669" s="513"/>
      <c r="W1669" s="513"/>
      <c r="X1669" s="513"/>
      <c r="Y1669" s="513"/>
      <c r="Z1669" s="513"/>
      <c r="AA1669" s="513"/>
      <c r="AB1669" s="513"/>
      <c r="AC1669" s="513"/>
      <c r="AD1669" s="513"/>
      <c r="AE1669" s="513"/>
      <c r="AF1669" s="513"/>
      <c r="AG1669" s="513"/>
      <c r="AH1669" s="513"/>
      <c r="AI1669" s="513"/>
      <c r="AJ1669" s="513"/>
      <c r="AK1669" s="513"/>
      <c r="AL1669" s="513"/>
      <c r="AM1669" s="513"/>
      <c r="AN1669" s="513"/>
      <c r="AO1669" s="513"/>
      <c r="AP1669" s="513"/>
      <c r="AQ1669" s="513"/>
      <c r="AR1669" s="513"/>
      <c r="AS1669" s="513"/>
      <c r="AT1669" s="513"/>
      <c r="AU1669" s="513"/>
      <c r="AV1669" s="513"/>
      <c r="AW1669" s="513"/>
      <c r="AX1669" s="513"/>
      <c r="AY1669" s="513"/>
      <c r="AZ1669" s="513"/>
      <c r="BA1669" s="513"/>
      <c r="BB1669" s="513"/>
      <c r="BC1669" s="513"/>
      <c r="BD1669" s="513"/>
      <c r="BE1669" s="513"/>
      <c r="BF1669" s="513"/>
      <c r="BG1669" s="513"/>
      <c r="BH1669" s="513"/>
      <c r="BI1669" s="513"/>
      <c r="BJ1669" s="513"/>
      <c r="BK1669" s="513"/>
      <c r="BL1669" s="513"/>
      <c r="BM1669" s="513"/>
      <c r="BN1669" s="513"/>
      <c r="BO1669" s="513"/>
      <c r="BP1669" s="513"/>
      <c r="BQ1669" s="513"/>
      <c r="BR1669" s="513"/>
      <c r="BS1669" s="513"/>
      <c r="BT1669" s="513"/>
      <c r="BU1669" s="513"/>
      <c r="BV1669" s="513"/>
      <c r="BW1669" s="513"/>
      <c r="BX1669" s="513"/>
      <c r="BY1669" s="513"/>
      <c r="BZ1669" s="513"/>
      <c r="CA1669" s="513"/>
      <c r="CB1669" s="513"/>
      <c r="CC1669" s="1972"/>
      <c r="CD1669" s="1499"/>
      <c r="CE1669" s="1500"/>
      <c r="CF1669" s="1501"/>
      <c r="CG1669" s="1500"/>
      <c r="CH1669" s="1500"/>
      <c r="CI1669" s="1500"/>
      <c r="CJ1669" s="1976"/>
      <c r="CK1669" s="1519"/>
      <c r="CL1669" s="1509"/>
    </row>
    <row r="1670" spans="1:90" s="514" customFormat="1">
      <c r="A1670" s="511"/>
      <c r="B1670" s="512"/>
      <c r="C1670" s="1493"/>
      <c r="D1670" s="1493"/>
      <c r="E1670" s="1493"/>
      <c r="F1670" s="1493"/>
      <c r="G1670" s="1493"/>
      <c r="H1670" s="1530"/>
      <c r="I1670" s="1972"/>
      <c r="J1670" s="1542"/>
      <c r="K1670" s="513"/>
      <c r="L1670" s="513"/>
      <c r="M1670" s="513"/>
      <c r="N1670" s="513"/>
      <c r="O1670" s="513"/>
      <c r="P1670" s="513"/>
      <c r="Q1670" s="513"/>
      <c r="R1670" s="513"/>
      <c r="S1670" s="513"/>
      <c r="T1670" s="513"/>
      <c r="U1670" s="513"/>
      <c r="V1670" s="513"/>
      <c r="W1670" s="513"/>
      <c r="X1670" s="513"/>
      <c r="Y1670" s="513"/>
      <c r="Z1670" s="513"/>
      <c r="AA1670" s="513"/>
      <c r="AB1670" s="513"/>
      <c r="AC1670" s="513"/>
      <c r="AD1670" s="513"/>
      <c r="AE1670" s="513"/>
      <c r="AF1670" s="513"/>
      <c r="AG1670" s="513"/>
      <c r="AH1670" s="513"/>
      <c r="AI1670" s="513"/>
      <c r="AJ1670" s="513"/>
      <c r="AK1670" s="513"/>
      <c r="AL1670" s="513"/>
      <c r="AM1670" s="513"/>
      <c r="AN1670" s="513"/>
      <c r="AO1670" s="513"/>
      <c r="AP1670" s="513"/>
      <c r="AQ1670" s="513"/>
      <c r="AR1670" s="513"/>
      <c r="AS1670" s="513"/>
      <c r="AT1670" s="513"/>
      <c r="AU1670" s="513"/>
      <c r="AV1670" s="513"/>
      <c r="AW1670" s="513"/>
      <c r="AX1670" s="513"/>
      <c r="AY1670" s="513"/>
      <c r="AZ1670" s="513"/>
      <c r="BA1670" s="513"/>
      <c r="BB1670" s="513"/>
      <c r="BC1670" s="513"/>
      <c r="BD1670" s="513"/>
      <c r="BE1670" s="513"/>
      <c r="BF1670" s="513"/>
      <c r="BG1670" s="513"/>
      <c r="BH1670" s="513"/>
      <c r="BI1670" s="513"/>
      <c r="BJ1670" s="513"/>
      <c r="BK1670" s="513"/>
      <c r="BL1670" s="513"/>
      <c r="BM1670" s="513"/>
      <c r="BN1670" s="513"/>
      <c r="BO1670" s="513"/>
      <c r="BP1670" s="513"/>
      <c r="BQ1670" s="513"/>
      <c r="BR1670" s="513"/>
      <c r="BS1670" s="513"/>
      <c r="BT1670" s="513"/>
      <c r="BU1670" s="513"/>
      <c r="BV1670" s="513"/>
      <c r="BW1670" s="513"/>
      <c r="BX1670" s="513"/>
      <c r="BY1670" s="513"/>
      <c r="BZ1670" s="513"/>
      <c r="CA1670" s="513"/>
      <c r="CB1670" s="513"/>
      <c r="CC1670" s="1972"/>
      <c r="CD1670" s="1499"/>
      <c r="CE1670" s="1500"/>
      <c r="CF1670" s="1501"/>
      <c r="CG1670" s="1500"/>
      <c r="CH1670" s="1500"/>
      <c r="CI1670" s="1500"/>
      <c r="CJ1670" s="1976"/>
      <c r="CK1670" s="1519"/>
      <c r="CL1670" s="1509"/>
    </row>
    <row r="1671" spans="1:90" s="514" customFormat="1">
      <c r="A1671" s="511"/>
      <c r="B1671" s="512"/>
      <c r="C1671" s="1493"/>
      <c r="D1671" s="1493"/>
      <c r="E1671" s="1493"/>
      <c r="F1671" s="1493"/>
      <c r="G1671" s="1493"/>
      <c r="H1671" s="1530"/>
      <c r="I1671" s="1972"/>
      <c r="J1671" s="1542"/>
      <c r="K1671" s="513"/>
      <c r="L1671" s="513"/>
      <c r="M1671" s="513"/>
      <c r="N1671" s="513"/>
      <c r="O1671" s="513"/>
      <c r="P1671" s="513"/>
      <c r="Q1671" s="513"/>
      <c r="R1671" s="513"/>
      <c r="S1671" s="513"/>
      <c r="T1671" s="513"/>
      <c r="U1671" s="513"/>
      <c r="V1671" s="513"/>
      <c r="W1671" s="513"/>
      <c r="X1671" s="513"/>
      <c r="Y1671" s="513"/>
      <c r="Z1671" s="513"/>
      <c r="AA1671" s="513"/>
      <c r="AB1671" s="513"/>
      <c r="AC1671" s="513"/>
      <c r="AD1671" s="513"/>
      <c r="AE1671" s="513"/>
      <c r="AF1671" s="513"/>
      <c r="AG1671" s="513"/>
      <c r="AH1671" s="513"/>
      <c r="AI1671" s="513"/>
      <c r="AJ1671" s="513"/>
      <c r="AK1671" s="513"/>
      <c r="AL1671" s="513"/>
      <c r="AM1671" s="513"/>
      <c r="AN1671" s="513"/>
      <c r="AO1671" s="513"/>
      <c r="AP1671" s="513"/>
      <c r="AQ1671" s="513"/>
      <c r="AR1671" s="513"/>
      <c r="AS1671" s="513"/>
      <c r="AT1671" s="513"/>
      <c r="AU1671" s="513"/>
      <c r="AV1671" s="513"/>
      <c r="AW1671" s="513"/>
      <c r="AX1671" s="513"/>
      <c r="AY1671" s="513"/>
      <c r="AZ1671" s="513"/>
      <c r="BA1671" s="513"/>
      <c r="BB1671" s="513"/>
      <c r="BC1671" s="513"/>
      <c r="BD1671" s="513"/>
      <c r="BE1671" s="513"/>
      <c r="BF1671" s="513"/>
      <c r="BG1671" s="513"/>
      <c r="BH1671" s="513"/>
      <c r="BI1671" s="513"/>
      <c r="BJ1671" s="513"/>
      <c r="BK1671" s="513"/>
      <c r="BL1671" s="513"/>
      <c r="BM1671" s="513"/>
      <c r="BN1671" s="513"/>
      <c r="BO1671" s="513"/>
      <c r="BP1671" s="513"/>
      <c r="BQ1671" s="513"/>
      <c r="BR1671" s="513"/>
      <c r="BS1671" s="513"/>
      <c r="BT1671" s="513"/>
      <c r="BU1671" s="513"/>
      <c r="BV1671" s="513"/>
      <c r="BW1671" s="513"/>
      <c r="BX1671" s="513"/>
      <c r="BY1671" s="513"/>
      <c r="BZ1671" s="513"/>
      <c r="CA1671" s="513"/>
      <c r="CB1671" s="513"/>
      <c r="CC1671" s="1972"/>
      <c r="CD1671" s="1499"/>
      <c r="CE1671" s="1500"/>
      <c r="CF1671" s="1501"/>
      <c r="CG1671" s="1500"/>
      <c r="CH1671" s="1500"/>
      <c r="CI1671" s="1500"/>
      <c r="CJ1671" s="1976"/>
      <c r="CK1671" s="1519"/>
      <c r="CL1671" s="1509"/>
    </row>
    <row r="1672" spans="1:90" s="514" customFormat="1">
      <c r="A1672" s="511"/>
      <c r="B1672" s="512"/>
      <c r="C1672" s="1493"/>
      <c r="D1672" s="1493"/>
      <c r="E1672" s="1493"/>
      <c r="F1672" s="1493"/>
      <c r="G1672" s="1493"/>
      <c r="H1672" s="1530"/>
      <c r="I1672" s="1972"/>
      <c r="J1672" s="1542"/>
      <c r="K1672" s="513"/>
      <c r="L1672" s="513"/>
      <c r="M1672" s="513"/>
      <c r="N1672" s="513"/>
      <c r="O1672" s="513"/>
      <c r="P1672" s="513"/>
      <c r="Q1672" s="513"/>
      <c r="R1672" s="513"/>
      <c r="S1672" s="513"/>
      <c r="T1672" s="513"/>
      <c r="U1672" s="513"/>
      <c r="V1672" s="513"/>
      <c r="W1672" s="513"/>
      <c r="X1672" s="513"/>
      <c r="Y1672" s="513"/>
      <c r="Z1672" s="513"/>
      <c r="AA1672" s="513"/>
      <c r="AB1672" s="513"/>
      <c r="AC1672" s="513"/>
      <c r="AD1672" s="513"/>
      <c r="AE1672" s="513"/>
      <c r="AF1672" s="513"/>
      <c r="AG1672" s="513"/>
      <c r="AH1672" s="513"/>
      <c r="AI1672" s="513"/>
      <c r="AJ1672" s="513"/>
      <c r="AK1672" s="513"/>
      <c r="AL1672" s="513"/>
      <c r="AM1672" s="513"/>
      <c r="AN1672" s="513"/>
      <c r="AO1672" s="513"/>
      <c r="AP1672" s="513"/>
      <c r="AQ1672" s="513"/>
      <c r="AR1672" s="513"/>
      <c r="AS1672" s="513"/>
      <c r="AT1672" s="513"/>
      <c r="AU1672" s="513"/>
      <c r="AV1672" s="513"/>
      <c r="AW1672" s="513"/>
      <c r="AX1672" s="513"/>
      <c r="AY1672" s="513"/>
      <c r="AZ1672" s="513"/>
      <c r="BA1672" s="513"/>
      <c r="BB1672" s="513"/>
      <c r="BC1672" s="513"/>
      <c r="BD1672" s="513"/>
      <c r="BE1672" s="513"/>
      <c r="BF1672" s="513"/>
      <c r="BG1672" s="513"/>
      <c r="BH1672" s="513"/>
      <c r="BI1672" s="513"/>
      <c r="BJ1672" s="513"/>
      <c r="BK1672" s="513"/>
      <c r="BL1672" s="513"/>
      <c r="BM1672" s="513"/>
      <c r="BN1672" s="513"/>
      <c r="BO1672" s="513"/>
      <c r="BP1672" s="513"/>
      <c r="BQ1672" s="513"/>
      <c r="BR1672" s="513"/>
      <c r="BS1672" s="513"/>
      <c r="BT1672" s="513"/>
      <c r="BU1672" s="513"/>
      <c r="BV1672" s="513"/>
      <c r="BW1672" s="513"/>
      <c r="BX1672" s="513"/>
      <c r="BY1672" s="513"/>
      <c r="BZ1672" s="513"/>
      <c r="CA1672" s="513"/>
      <c r="CB1672" s="513"/>
      <c r="CC1672" s="1972"/>
      <c r="CD1672" s="1499"/>
      <c r="CE1672" s="1500"/>
      <c r="CF1672" s="1501"/>
      <c r="CG1672" s="1500"/>
      <c r="CH1672" s="1500"/>
      <c r="CI1672" s="1500"/>
      <c r="CJ1672" s="1976"/>
      <c r="CK1672" s="1519"/>
      <c r="CL1672" s="1509"/>
    </row>
    <row r="1673" spans="1:90" s="514" customFormat="1">
      <c r="A1673" s="511"/>
      <c r="B1673" s="512"/>
      <c r="C1673" s="1493"/>
      <c r="D1673" s="1493"/>
      <c r="E1673" s="1493"/>
      <c r="F1673" s="1493"/>
      <c r="G1673" s="1493"/>
      <c r="H1673" s="1530"/>
      <c r="I1673" s="1972"/>
      <c r="J1673" s="1542"/>
      <c r="K1673" s="513"/>
      <c r="L1673" s="513"/>
      <c r="M1673" s="513"/>
      <c r="N1673" s="513"/>
      <c r="O1673" s="513"/>
      <c r="P1673" s="513"/>
      <c r="Q1673" s="513"/>
      <c r="R1673" s="513"/>
      <c r="S1673" s="513"/>
      <c r="T1673" s="513"/>
      <c r="U1673" s="513"/>
      <c r="V1673" s="513"/>
      <c r="W1673" s="513"/>
      <c r="X1673" s="513"/>
      <c r="Y1673" s="513"/>
      <c r="Z1673" s="513"/>
      <c r="AA1673" s="513"/>
      <c r="AB1673" s="513"/>
      <c r="AC1673" s="513"/>
      <c r="AD1673" s="513"/>
      <c r="AE1673" s="513"/>
      <c r="AF1673" s="513"/>
      <c r="AG1673" s="513"/>
      <c r="AH1673" s="513"/>
      <c r="AI1673" s="513"/>
      <c r="AJ1673" s="513"/>
      <c r="AK1673" s="513"/>
      <c r="AL1673" s="513"/>
      <c r="AM1673" s="513"/>
      <c r="AN1673" s="513"/>
      <c r="AO1673" s="513"/>
      <c r="AP1673" s="513"/>
      <c r="AQ1673" s="513"/>
      <c r="AR1673" s="513"/>
      <c r="AS1673" s="513"/>
      <c r="AT1673" s="513"/>
      <c r="AU1673" s="513"/>
      <c r="AV1673" s="513"/>
      <c r="AW1673" s="513"/>
      <c r="AX1673" s="513"/>
      <c r="AY1673" s="513"/>
      <c r="AZ1673" s="513"/>
      <c r="BA1673" s="513"/>
      <c r="BB1673" s="513"/>
      <c r="BC1673" s="513"/>
      <c r="BD1673" s="513"/>
      <c r="BE1673" s="513"/>
      <c r="BF1673" s="513"/>
      <c r="BG1673" s="513"/>
      <c r="BH1673" s="513"/>
      <c r="BI1673" s="513"/>
      <c r="BJ1673" s="513"/>
      <c r="BK1673" s="513"/>
      <c r="BL1673" s="513"/>
      <c r="BM1673" s="513"/>
      <c r="BN1673" s="513"/>
      <c r="BO1673" s="513"/>
      <c r="BP1673" s="513"/>
      <c r="BQ1673" s="513"/>
      <c r="BR1673" s="513"/>
      <c r="BS1673" s="513"/>
      <c r="BT1673" s="513"/>
      <c r="BU1673" s="513"/>
      <c r="BV1673" s="513"/>
      <c r="BW1673" s="513"/>
      <c r="BX1673" s="513"/>
      <c r="BY1673" s="513"/>
      <c r="BZ1673" s="513"/>
      <c r="CA1673" s="513"/>
      <c r="CB1673" s="513"/>
      <c r="CC1673" s="1972"/>
      <c r="CD1673" s="1499"/>
      <c r="CE1673" s="1500"/>
      <c r="CF1673" s="1501"/>
      <c r="CG1673" s="1500"/>
      <c r="CH1673" s="1500"/>
      <c r="CI1673" s="1500"/>
      <c r="CJ1673" s="1976"/>
      <c r="CK1673" s="1519"/>
      <c r="CL1673" s="1509"/>
    </row>
    <row r="1674" spans="1:90" s="514" customFormat="1">
      <c r="A1674" s="511"/>
      <c r="B1674" s="512"/>
      <c r="C1674" s="1493"/>
      <c r="D1674" s="1493"/>
      <c r="E1674" s="1493"/>
      <c r="F1674" s="1493"/>
      <c r="G1674" s="1493"/>
      <c r="H1674" s="1530"/>
      <c r="I1674" s="1972"/>
      <c r="J1674" s="1542"/>
      <c r="K1674" s="513"/>
      <c r="L1674" s="513"/>
      <c r="M1674" s="513"/>
      <c r="N1674" s="513"/>
      <c r="O1674" s="513"/>
      <c r="P1674" s="513"/>
      <c r="Q1674" s="513"/>
      <c r="R1674" s="513"/>
      <c r="S1674" s="513"/>
      <c r="T1674" s="513"/>
      <c r="U1674" s="513"/>
      <c r="V1674" s="513"/>
      <c r="W1674" s="513"/>
      <c r="X1674" s="513"/>
      <c r="Y1674" s="513"/>
      <c r="Z1674" s="513"/>
      <c r="AA1674" s="513"/>
      <c r="AB1674" s="513"/>
      <c r="AC1674" s="513"/>
      <c r="AD1674" s="513"/>
      <c r="AE1674" s="513"/>
      <c r="AF1674" s="513"/>
      <c r="AG1674" s="513"/>
      <c r="AH1674" s="513"/>
      <c r="AI1674" s="513"/>
      <c r="AJ1674" s="513"/>
      <c r="AK1674" s="513"/>
      <c r="AL1674" s="513"/>
      <c r="AM1674" s="513"/>
      <c r="AN1674" s="513"/>
      <c r="AO1674" s="513"/>
      <c r="AP1674" s="513"/>
      <c r="AQ1674" s="513"/>
      <c r="AR1674" s="513"/>
      <c r="AS1674" s="513"/>
      <c r="AT1674" s="513"/>
      <c r="AU1674" s="513"/>
      <c r="AV1674" s="513"/>
      <c r="AW1674" s="513"/>
      <c r="AX1674" s="513"/>
      <c r="AY1674" s="513"/>
      <c r="AZ1674" s="513"/>
      <c r="BA1674" s="513"/>
      <c r="BB1674" s="513"/>
      <c r="BC1674" s="513"/>
      <c r="BD1674" s="513"/>
      <c r="BE1674" s="513"/>
      <c r="BF1674" s="513"/>
      <c r="BG1674" s="513"/>
      <c r="BH1674" s="513"/>
      <c r="BI1674" s="513"/>
      <c r="BJ1674" s="513"/>
      <c r="BK1674" s="513"/>
      <c r="BL1674" s="513"/>
      <c r="BM1674" s="513"/>
      <c r="BN1674" s="513"/>
      <c r="BO1674" s="513"/>
      <c r="BP1674" s="513"/>
      <c r="BQ1674" s="513"/>
      <c r="BR1674" s="513"/>
      <c r="BS1674" s="513"/>
      <c r="BT1674" s="513"/>
      <c r="BU1674" s="513"/>
      <c r="BV1674" s="513"/>
      <c r="BW1674" s="513"/>
      <c r="BX1674" s="513"/>
      <c r="BY1674" s="513"/>
      <c r="BZ1674" s="513"/>
      <c r="CA1674" s="513"/>
      <c r="CB1674" s="513"/>
      <c r="CC1674" s="1972"/>
      <c r="CD1674" s="1499"/>
      <c r="CE1674" s="1500"/>
      <c r="CF1674" s="1501"/>
      <c r="CG1674" s="1500"/>
      <c r="CH1674" s="1500"/>
      <c r="CI1674" s="1500"/>
      <c r="CJ1674" s="1976"/>
      <c r="CK1674" s="1519"/>
      <c r="CL1674" s="1509"/>
    </row>
    <row r="1675" spans="1:90" s="514" customFormat="1">
      <c r="A1675" s="511"/>
      <c r="B1675" s="512"/>
      <c r="C1675" s="1493"/>
      <c r="D1675" s="1493"/>
      <c r="E1675" s="1493"/>
      <c r="F1675" s="1493"/>
      <c r="G1675" s="1493"/>
      <c r="H1675" s="1530"/>
      <c r="I1675" s="1972"/>
      <c r="J1675" s="1542"/>
      <c r="K1675" s="513"/>
      <c r="L1675" s="513"/>
      <c r="M1675" s="513"/>
      <c r="N1675" s="513"/>
      <c r="O1675" s="513"/>
      <c r="P1675" s="513"/>
      <c r="Q1675" s="513"/>
      <c r="R1675" s="513"/>
      <c r="S1675" s="513"/>
      <c r="T1675" s="513"/>
      <c r="U1675" s="513"/>
      <c r="V1675" s="513"/>
      <c r="W1675" s="513"/>
      <c r="X1675" s="513"/>
      <c r="Y1675" s="513"/>
      <c r="Z1675" s="513"/>
      <c r="AA1675" s="513"/>
      <c r="AB1675" s="513"/>
      <c r="AC1675" s="513"/>
      <c r="AD1675" s="513"/>
      <c r="AE1675" s="513"/>
      <c r="AF1675" s="513"/>
      <c r="AG1675" s="513"/>
      <c r="AH1675" s="513"/>
      <c r="AI1675" s="513"/>
      <c r="AJ1675" s="513"/>
      <c r="AK1675" s="513"/>
      <c r="AL1675" s="513"/>
      <c r="AM1675" s="513"/>
      <c r="AN1675" s="513"/>
      <c r="AO1675" s="513"/>
      <c r="AP1675" s="513"/>
      <c r="AQ1675" s="513"/>
      <c r="AR1675" s="513"/>
      <c r="AS1675" s="513"/>
      <c r="AT1675" s="513"/>
      <c r="AU1675" s="513"/>
      <c r="AV1675" s="513"/>
      <c r="AW1675" s="513"/>
      <c r="AX1675" s="513"/>
      <c r="AY1675" s="513"/>
      <c r="AZ1675" s="513"/>
      <c r="BA1675" s="513"/>
      <c r="BB1675" s="513"/>
      <c r="BC1675" s="513"/>
      <c r="BD1675" s="513"/>
      <c r="BE1675" s="513"/>
      <c r="BF1675" s="513"/>
      <c r="BG1675" s="513"/>
      <c r="BH1675" s="513"/>
      <c r="BI1675" s="513"/>
      <c r="BJ1675" s="513"/>
      <c r="BK1675" s="513"/>
      <c r="BL1675" s="513"/>
      <c r="BM1675" s="513"/>
      <c r="BN1675" s="513"/>
      <c r="BO1675" s="513"/>
      <c r="BP1675" s="513"/>
      <c r="BQ1675" s="513"/>
      <c r="BR1675" s="513"/>
      <c r="BS1675" s="513"/>
      <c r="BT1675" s="513"/>
      <c r="BU1675" s="513"/>
      <c r="BV1675" s="513"/>
      <c r="BW1675" s="513"/>
      <c r="BX1675" s="513"/>
      <c r="BY1675" s="513"/>
      <c r="BZ1675" s="513"/>
      <c r="CA1675" s="513"/>
      <c r="CB1675" s="513"/>
      <c r="CC1675" s="1972"/>
      <c r="CD1675" s="1499"/>
      <c r="CE1675" s="1500"/>
      <c r="CF1675" s="1501"/>
      <c r="CG1675" s="1500"/>
      <c r="CH1675" s="1500"/>
      <c r="CI1675" s="1500"/>
      <c r="CJ1675" s="1976"/>
      <c r="CK1675" s="1519"/>
      <c r="CL1675" s="1509"/>
    </row>
    <row r="1676" spans="1:90" s="514" customFormat="1">
      <c r="A1676" s="511"/>
      <c r="B1676" s="512"/>
      <c r="C1676" s="1493"/>
      <c r="D1676" s="1493"/>
      <c r="E1676" s="1493"/>
      <c r="F1676" s="1493"/>
      <c r="G1676" s="1493"/>
      <c r="H1676" s="1530"/>
      <c r="I1676" s="1972"/>
      <c r="J1676" s="1542"/>
      <c r="K1676" s="513"/>
      <c r="L1676" s="513"/>
      <c r="M1676" s="513"/>
      <c r="N1676" s="513"/>
      <c r="O1676" s="513"/>
      <c r="P1676" s="513"/>
      <c r="Q1676" s="513"/>
      <c r="R1676" s="513"/>
      <c r="S1676" s="513"/>
      <c r="T1676" s="513"/>
      <c r="U1676" s="513"/>
      <c r="V1676" s="513"/>
      <c r="W1676" s="513"/>
      <c r="X1676" s="513"/>
      <c r="Y1676" s="513"/>
      <c r="Z1676" s="513"/>
      <c r="AA1676" s="513"/>
      <c r="AB1676" s="513"/>
      <c r="AC1676" s="513"/>
      <c r="AD1676" s="513"/>
      <c r="AE1676" s="513"/>
      <c r="AF1676" s="513"/>
      <c r="AG1676" s="513"/>
      <c r="AH1676" s="513"/>
      <c r="AI1676" s="513"/>
      <c r="AJ1676" s="513"/>
      <c r="AK1676" s="513"/>
      <c r="AL1676" s="513"/>
      <c r="AM1676" s="513"/>
      <c r="AN1676" s="513"/>
      <c r="AO1676" s="513"/>
      <c r="AP1676" s="513"/>
      <c r="AQ1676" s="513"/>
      <c r="AR1676" s="513"/>
      <c r="AS1676" s="513"/>
      <c r="AT1676" s="513"/>
      <c r="AU1676" s="513"/>
      <c r="AV1676" s="513"/>
      <c r="AW1676" s="513"/>
      <c r="AX1676" s="513"/>
      <c r="AY1676" s="513"/>
      <c r="AZ1676" s="513"/>
      <c r="BA1676" s="513"/>
      <c r="BB1676" s="513"/>
      <c r="BC1676" s="513"/>
      <c r="BD1676" s="513"/>
      <c r="BE1676" s="513"/>
      <c r="BF1676" s="513"/>
      <c r="BG1676" s="513"/>
      <c r="BH1676" s="513"/>
      <c r="BI1676" s="513"/>
      <c r="BJ1676" s="513"/>
      <c r="BK1676" s="513"/>
      <c r="BL1676" s="513"/>
      <c r="BM1676" s="513"/>
      <c r="BN1676" s="513"/>
      <c r="BO1676" s="513"/>
      <c r="BP1676" s="513"/>
      <c r="BQ1676" s="513"/>
      <c r="BR1676" s="513"/>
      <c r="BS1676" s="513"/>
      <c r="BT1676" s="513"/>
      <c r="BU1676" s="513"/>
      <c r="BV1676" s="513"/>
      <c r="BW1676" s="513"/>
      <c r="BX1676" s="513"/>
      <c r="BY1676" s="513"/>
      <c r="BZ1676" s="513"/>
      <c r="CA1676" s="513"/>
      <c r="CB1676" s="513"/>
      <c r="CC1676" s="1972"/>
      <c r="CD1676" s="1499"/>
      <c r="CE1676" s="1500"/>
      <c r="CF1676" s="1501"/>
      <c r="CG1676" s="1500"/>
      <c r="CH1676" s="1500"/>
      <c r="CI1676" s="1500"/>
      <c r="CJ1676" s="1976"/>
      <c r="CK1676" s="1519"/>
      <c r="CL1676" s="1509"/>
    </row>
    <row r="1677" spans="1:90" s="514" customFormat="1">
      <c r="A1677" s="511"/>
      <c r="B1677" s="512"/>
      <c r="C1677" s="1493"/>
      <c r="D1677" s="1493"/>
      <c r="E1677" s="1493"/>
      <c r="F1677" s="1493"/>
      <c r="G1677" s="1493"/>
      <c r="H1677" s="1530"/>
      <c r="I1677" s="1972"/>
      <c r="J1677" s="1542"/>
      <c r="K1677" s="513"/>
      <c r="L1677" s="513"/>
      <c r="M1677" s="513"/>
      <c r="N1677" s="513"/>
      <c r="O1677" s="513"/>
      <c r="P1677" s="513"/>
      <c r="Q1677" s="513"/>
      <c r="R1677" s="513"/>
      <c r="S1677" s="513"/>
      <c r="T1677" s="513"/>
      <c r="U1677" s="513"/>
      <c r="V1677" s="513"/>
      <c r="W1677" s="513"/>
      <c r="X1677" s="513"/>
      <c r="Y1677" s="513"/>
      <c r="Z1677" s="513"/>
      <c r="AA1677" s="513"/>
      <c r="AB1677" s="513"/>
      <c r="AC1677" s="513"/>
      <c r="AD1677" s="513"/>
      <c r="AE1677" s="513"/>
      <c r="AF1677" s="513"/>
      <c r="AG1677" s="513"/>
      <c r="AH1677" s="513"/>
      <c r="AI1677" s="513"/>
      <c r="AJ1677" s="513"/>
      <c r="AK1677" s="513"/>
      <c r="AL1677" s="513"/>
      <c r="AM1677" s="513"/>
      <c r="AN1677" s="513"/>
      <c r="AO1677" s="513"/>
      <c r="AP1677" s="513"/>
      <c r="AQ1677" s="513"/>
      <c r="AR1677" s="513"/>
      <c r="AS1677" s="513"/>
      <c r="AT1677" s="513"/>
      <c r="AU1677" s="513"/>
      <c r="AV1677" s="513"/>
      <c r="AW1677" s="513"/>
      <c r="AX1677" s="513"/>
      <c r="AY1677" s="513"/>
      <c r="AZ1677" s="513"/>
      <c r="BA1677" s="513"/>
      <c r="BB1677" s="513"/>
      <c r="BC1677" s="513"/>
      <c r="BD1677" s="513"/>
      <c r="BE1677" s="513"/>
      <c r="BF1677" s="513"/>
      <c r="BG1677" s="513"/>
      <c r="BH1677" s="513"/>
      <c r="BI1677" s="513"/>
      <c r="BJ1677" s="513"/>
      <c r="BK1677" s="513"/>
      <c r="BL1677" s="513"/>
      <c r="BM1677" s="513"/>
      <c r="BN1677" s="513"/>
      <c r="BO1677" s="513"/>
      <c r="BP1677" s="513"/>
      <c r="BQ1677" s="513"/>
      <c r="BR1677" s="513"/>
      <c r="BS1677" s="513"/>
      <c r="BT1677" s="513"/>
      <c r="BU1677" s="513"/>
      <c r="BV1677" s="513"/>
      <c r="BW1677" s="513"/>
      <c r="BX1677" s="513"/>
      <c r="BY1677" s="513"/>
      <c r="BZ1677" s="513"/>
      <c r="CA1677" s="513"/>
      <c r="CB1677" s="513"/>
      <c r="CC1677" s="1972"/>
      <c r="CD1677" s="1499"/>
      <c r="CE1677" s="1500"/>
      <c r="CF1677" s="1501"/>
      <c r="CG1677" s="1500"/>
      <c r="CH1677" s="1500"/>
      <c r="CI1677" s="1500"/>
      <c r="CJ1677" s="1976"/>
      <c r="CK1677" s="1519"/>
      <c r="CL1677" s="1509"/>
    </row>
    <row r="1678" spans="1:90" s="514" customFormat="1">
      <c r="A1678" s="511"/>
      <c r="B1678" s="512"/>
      <c r="C1678" s="1493"/>
      <c r="D1678" s="1493"/>
      <c r="E1678" s="1493"/>
      <c r="F1678" s="1493"/>
      <c r="G1678" s="1493"/>
      <c r="H1678" s="1530"/>
      <c r="I1678" s="1972"/>
      <c r="J1678" s="1542"/>
      <c r="K1678" s="513"/>
      <c r="L1678" s="513"/>
      <c r="M1678" s="513"/>
      <c r="N1678" s="513"/>
      <c r="O1678" s="513"/>
      <c r="P1678" s="513"/>
      <c r="Q1678" s="513"/>
      <c r="R1678" s="513"/>
      <c r="S1678" s="513"/>
      <c r="T1678" s="513"/>
      <c r="U1678" s="513"/>
      <c r="V1678" s="513"/>
      <c r="W1678" s="513"/>
      <c r="X1678" s="513"/>
      <c r="Y1678" s="513"/>
      <c r="Z1678" s="513"/>
      <c r="AA1678" s="513"/>
      <c r="AB1678" s="513"/>
      <c r="AC1678" s="513"/>
      <c r="AD1678" s="513"/>
      <c r="AE1678" s="513"/>
      <c r="AF1678" s="513"/>
      <c r="AG1678" s="513"/>
      <c r="AH1678" s="513"/>
      <c r="AI1678" s="513"/>
      <c r="AJ1678" s="513"/>
      <c r="AK1678" s="513"/>
      <c r="AL1678" s="513"/>
      <c r="AM1678" s="513"/>
      <c r="AN1678" s="513"/>
      <c r="AO1678" s="513"/>
      <c r="AP1678" s="513"/>
      <c r="AQ1678" s="513"/>
      <c r="AR1678" s="513"/>
      <c r="AS1678" s="513"/>
      <c r="AT1678" s="513"/>
      <c r="AU1678" s="513"/>
      <c r="AV1678" s="513"/>
      <c r="AW1678" s="513"/>
      <c r="AX1678" s="513"/>
      <c r="AY1678" s="513"/>
      <c r="AZ1678" s="513"/>
      <c r="BA1678" s="513"/>
      <c r="BB1678" s="513"/>
      <c r="BC1678" s="513"/>
      <c r="BD1678" s="513"/>
      <c r="BE1678" s="513"/>
      <c r="BF1678" s="513"/>
      <c r="BG1678" s="513"/>
      <c r="BH1678" s="513"/>
      <c r="BI1678" s="513"/>
      <c r="BJ1678" s="513"/>
      <c r="BK1678" s="513"/>
      <c r="BL1678" s="513"/>
      <c r="BM1678" s="513"/>
      <c r="BN1678" s="513"/>
      <c r="BO1678" s="513"/>
      <c r="BP1678" s="513"/>
      <c r="BQ1678" s="513"/>
      <c r="BR1678" s="513"/>
      <c r="BS1678" s="513"/>
      <c r="BT1678" s="513"/>
      <c r="BU1678" s="513"/>
      <c r="BV1678" s="513"/>
      <c r="BW1678" s="513"/>
      <c r="BX1678" s="513"/>
      <c r="BY1678" s="513"/>
      <c r="BZ1678" s="513"/>
      <c r="CA1678" s="513"/>
      <c r="CB1678" s="513"/>
      <c r="CC1678" s="1972"/>
      <c r="CD1678" s="1499"/>
      <c r="CE1678" s="1500"/>
      <c r="CF1678" s="1501"/>
      <c r="CG1678" s="1500"/>
      <c r="CH1678" s="1500"/>
      <c r="CI1678" s="1500"/>
      <c r="CJ1678" s="1976"/>
      <c r="CK1678" s="1519"/>
      <c r="CL1678" s="1509"/>
    </row>
    <row r="1679" spans="1:90" s="514" customFormat="1">
      <c r="A1679" s="511"/>
      <c r="B1679" s="512"/>
      <c r="C1679" s="1493"/>
      <c r="D1679" s="1493"/>
      <c r="E1679" s="1493"/>
      <c r="F1679" s="1493"/>
      <c r="G1679" s="1493"/>
      <c r="H1679" s="1530"/>
      <c r="I1679" s="1972"/>
      <c r="J1679" s="1542"/>
      <c r="K1679" s="513"/>
      <c r="L1679" s="513"/>
      <c r="M1679" s="513"/>
      <c r="N1679" s="513"/>
      <c r="O1679" s="513"/>
      <c r="P1679" s="513"/>
      <c r="Q1679" s="513"/>
      <c r="R1679" s="513"/>
      <c r="S1679" s="513"/>
      <c r="T1679" s="513"/>
      <c r="U1679" s="513"/>
      <c r="V1679" s="513"/>
      <c r="W1679" s="513"/>
      <c r="X1679" s="513"/>
      <c r="Y1679" s="513"/>
      <c r="Z1679" s="513"/>
      <c r="AA1679" s="513"/>
      <c r="AB1679" s="513"/>
      <c r="AC1679" s="513"/>
      <c r="AD1679" s="513"/>
      <c r="AE1679" s="513"/>
      <c r="AF1679" s="513"/>
      <c r="AG1679" s="513"/>
      <c r="AH1679" s="513"/>
      <c r="AI1679" s="513"/>
      <c r="AJ1679" s="513"/>
      <c r="AK1679" s="513"/>
      <c r="AL1679" s="513"/>
      <c r="AM1679" s="513"/>
      <c r="AN1679" s="513"/>
      <c r="AO1679" s="513"/>
      <c r="AP1679" s="513"/>
      <c r="AQ1679" s="513"/>
      <c r="AR1679" s="513"/>
      <c r="AS1679" s="513"/>
      <c r="AT1679" s="513"/>
      <c r="AU1679" s="513"/>
      <c r="AV1679" s="513"/>
      <c r="AW1679" s="513"/>
      <c r="AX1679" s="513"/>
      <c r="AY1679" s="513"/>
      <c r="AZ1679" s="513"/>
      <c r="BA1679" s="513"/>
      <c r="BB1679" s="513"/>
      <c r="BC1679" s="513"/>
      <c r="BD1679" s="513"/>
      <c r="BE1679" s="513"/>
      <c r="BF1679" s="513"/>
      <c r="BG1679" s="513"/>
      <c r="BH1679" s="513"/>
      <c r="BI1679" s="513"/>
      <c r="BJ1679" s="513"/>
      <c r="BK1679" s="513"/>
      <c r="BL1679" s="513"/>
      <c r="BM1679" s="513"/>
      <c r="BN1679" s="513"/>
      <c r="BO1679" s="513"/>
      <c r="BP1679" s="513"/>
      <c r="BQ1679" s="513"/>
      <c r="BR1679" s="513"/>
      <c r="BS1679" s="513"/>
      <c r="BT1679" s="513"/>
      <c r="BU1679" s="513"/>
      <c r="BV1679" s="513"/>
      <c r="BW1679" s="513"/>
      <c r="BX1679" s="513"/>
      <c r="BY1679" s="513"/>
      <c r="BZ1679" s="513"/>
      <c r="CA1679" s="513"/>
      <c r="CB1679" s="513"/>
      <c r="CC1679" s="1972"/>
      <c r="CD1679" s="1499"/>
      <c r="CE1679" s="1500"/>
      <c r="CF1679" s="1501"/>
      <c r="CG1679" s="1500"/>
      <c r="CH1679" s="1500"/>
      <c r="CI1679" s="1500"/>
      <c r="CJ1679" s="1976"/>
      <c r="CK1679" s="1519"/>
      <c r="CL1679" s="1509"/>
    </row>
    <row r="1680" spans="1:90" s="514" customFormat="1">
      <c r="A1680" s="511"/>
      <c r="B1680" s="512"/>
      <c r="C1680" s="1493"/>
      <c r="D1680" s="1493"/>
      <c r="E1680" s="1493"/>
      <c r="F1680" s="1493"/>
      <c r="G1680" s="1493"/>
      <c r="H1680" s="1530"/>
      <c r="I1680" s="1972"/>
      <c r="J1680" s="1542"/>
      <c r="K1680" s="513"/>
      <c r="L1680" s="513"/>
      <c r="M1680" s="513"/>
      <c r="N1680" s="513"/>
      <c r="O1680" s="513"/>
      <c r="P1680" s="513"/>
      <c r="Q1680" s="513"/>
      <c r="R1680" s="513"/>
      <c r="S1680" s="513"/>
      <c r="T1680" s="513"/>
      <c r="U1680" s="513"/>
      <c r="V1680" s="513"/>
      <c r="W1680" s="513"/>
      <c r="X1680" s="513"/>
      <c r="Y1680" s="513"/>
      <c r="Z1680" s="513"/>
      <c r="AA1680" s="513"/>
      <c r="AB1680" s="513"/>
      <c r="AC1680" s="513"/>
      <c r="AD1680" s="513"/>
      <c r="AE1680" s="513"/>
      <c r="AF1680" s="513"/>
      <c r="AG1680" s="513"/>
      <c r="AH1680" s="513"/>
      <c r="AI1680" s="513"/>
      <c r="AJ1680" s="513"/>
      <c r="AK1680" s="513"/>
      <c r="AL1680" s="513"/>
      <c r="AM1680" s="513"/>
      <c r="AN1680" s="513"/>
      <c r="AO1680" s="513"/>
      <c r="AP1680" s="513"/>
      <c r="AQ1680" s="513"/>
      <c r="AR1680" s="513"/>
      <c r="AS1680" s="513"/>
      <c r="AT1680" s="513"/>
      <c r="AU1680" s="513"/>
      <c r="AV1680" s="513"/>
      <c r="AW1680" s="513"/>
      <c r="AX1680" s="513"/>
      <c r="AY1680" s="513"/>
      <c r="AZ1680" s="513"/>
      <c r="BA1680" s="513"/>
      <c r="BB1680" s="513"/>
      <c r="BC1680" s="513"/>
      <c r="BD1680" s="513"/>
      <c r="BE1680" s="513"/>
      <c r="BF1680" s="513"/>
      <c r="BG1680" s="513"/>
      <c r="BH1680" s="513"/>
      <c r="BI1680" s="513"/>
      <c r="BJ1680" s="513"/>
      <c r="BK1680" s="513"/>
      <c r="BL1680" s="513"/>
      <c r="BM1680" s="513"/>
      <c r="BN1680" s="513"/>
      <c r="BO1680" s="513"/>
      <c r="BP1680" s="513"/>
      <c r="BQ1680" s="513"/>
      <c r="BR1680" s="513"/>
      <c r="BS1680" s="513"/>
      <c r="BT1680" s="513"/>
      <c r="BU1680" s="513"/>
      <c r="BV1680" s="513"/>
      <c r="BW1680" s="513"/>
      <c r="BX1680" s="513"/>
      <c r="BY1680" s="513"/>
      <c r="BZ1680" s="513"/>
      <c r="CA1680" s="513"/>
      <c r="CB1680" s="513"/>
      <c r="CC1680" s="1972"/>
      <c r="CD1680" s="1499"/>
      <c r="CE1680" s="1500"/>
      <c r="CF1680" s="1501"/>
      <c r="CG1680" s="1500"/>
      <c r="CH1680" s="1500"/>
      <c r="CI1680" s="1500"/>
      <c r="CJ1680" s="1976"/>
      <c r="CK1680" s="1519"/>
      <c r="CL1680" s="1509"/>
    </row>
    <row r="1681" spans="1:90" s="514" customFormat="1">
      <c r="A1681" s="511"/>
      <c r="B1681" s="512"/>
      <c r="C1681" s="1493"/>
      <c r="D1681" s="1493"/>
      <c r="E1681" s="1493"/>
      <c r="F1681" s="1493"/>
      <c r="G1681" s="1493"/>
      <c r="H1681" s="1530"/>
      <c r="I1681" s="1972"/>
      <c r="J1681" s="1542"/>
      <c r="K1681" s="513"/>
      <c r="L1681" s="513"/>
      <c r="M1681" s="513"/>
      <c r="N1681" s="513"/>
      <c r="O1681" s="513"/>
      <c r="P1681" s="513"/>
      <c r="Q1681" s="513"/>
      <c r="R1681" s="513"/>
      <c r="S1681" s="513"/>
      <c r="T1681" s="513"/>
      <c r="U1681" s="513"/>
      <c r="V1681" s="513"/>
      <c r="W1681" s="513"/>
      <c r="X1681" s="513"/>
      <c r="Y1681" s="513"/>
      <c r="Z1681" s="513"/>
      <c r="AA1681" s="513"/>
      <c r="AB1681" s="513"/>
      <c r="AC1681" s="513"/>
      <c r="AD1681" s="513"/>
      <c r="AE1681" s="513"/>
      <c r="AF1681" s="513"/>
      <c r="AG1681" s="513"/>
      <c r="AH1681" s="513"/>
      <c r="AI1681" s="513"/>
      <c r="AJ1681" s="513"/>
      <c r="AK1681" s="513"/>
      <c r="AL1681" s="513"/>
      <c r="AM1681" s="513"/>
      <c r="AN1681" s="513"/>
      <c r="AO1681" s="513"/>
      <c r="AP1681" s="513"/>
      <c r="AQ1681" s="513"/>
      <c r="AR1681" s="513"/>
      <c r="AS1681" s="513"/>
      <c r="AT1681" s="513"/>
      <c r="AU1681" s="513"/>
      <c r="AV1681" s="513"/>
      <c r="AW1681" s="513"/>
      <c r="AX1681" s="513"/>
      <c r="AY1681" s="513"/>
      <c r="AZ1681" s="513"/>
      <c r="BA1681" s="513"/>
      <c r="BB1681" s="513"/>
      <c r="BC1681" s="513"/>
      <c r="BD1681" s="513"/>
      <c r="BE1681" s="513"/>
      <c r="BF1681" s="513"/>
      <c r="BG1681" s="513"/>
      <c r="BH1681" s="513"/>
      <c r="BI1681" s="513"/>
      <c r="BJ1681" s="513"/>
      <c r="BK1681" s="513"/>
      <c r="BL1681" s="513"/>
      <c r="BM1681" s="513"/>
      <c r="BN1681" s="513"/>
      <c r="BO1681" s="513"/>
      <c r="BP1681" s="513"/>
      <c r="BQ1681" s="513"/>
      <c r="BR1681" s="513"/>
      <c r="BS1681" s="513"/>
      <c r="BT1681" s="513"/>
      <c r="BU1681" s="513"/>
      <c r="BV1681" s="513"/>
      <c r="BW1681" s="513"/>
      <c r="BX1681" s="513"/>
      <c r="BY1681" s="513"/>
      <c r="BZ1681" s="513"/>
      <c r="CA1681" s="513"/>
      <c r="CB1681" s="513"/>
      <c r="CC1681" s="1972"/>
      <c r="CD1681" s="1499"/>
      <c r="CE1681" s="1500"/>
      <c r="CF1681" s="1501"/>
      <c r="CG1681" s="1500"/>
      <c r="CH1681" s="1500"/>
      <c r="CI1681" s="1500"/>
      <c r="CJ1681" s="1976"/>
      <c r="CK1681" s="1519"/>
      <c r="CL1681" s="1509"/>
    </row>
    <row r="1682" spans="1:90" s="514" customFormat="1">
      <c r="A1682" s="511"/>
      <c r="B1682" s="512"/>
      <c r="C1682" s="1493"/>
      <c r="D1682" s="1493"/>
      <c r="E1682" s="1493"/>
      <c r="F1682" s="1493"/>
      <c r="G1682" s="1493"/>
      <c r="H1682" s="1530"/>
      <c r="I1682" s="1972"/>
      <c r="J1682" s="1542"/>
      <c r="K1682" s="513"/>
      <c r="L1682" s="513"/>
      <c r="M1682" s="513"/>
      <c r="N1682" s="513"/>
      <c r="O1682" s="513"/>
      <c r="P1682" s="513"/>
      <c r="Q1682" s="513"/>
      <c r="R1682" s="513"/>
      <c r="S1682" s="513"/>
      <c r="T1682" s="513"/>
      <c r="U1682" s="513"/>
      <c r="V1682" s="513"/>
      <c r="W1682" s="513"/>
      <c r="X1682" s="513"/>
      <c r="Y1682" s="513"/>
      <c r="Z1682" s="513"/>
      <c r="AA1682" s="513"/>
      <c r="AB1682" s="513"/>
      <c r="AC1682" s="513"/>
      <c r="AD1682" s="513"/>
      <c r="AE1682" s="513"/>
      <c r="AF1682" s="513"/>
      <c r="AG1682" s="513"/>
      <c r="AH1682" s="513"/>
      <c r="AI1682" s="513"/>
      <c r="AJ1682" s="513"/>
      <c r="AK1682" s="513"/>
      <c r="AL1682" s="513"/>
      <c r="AM1682" s="513"/>
      <c r="AN1682" s="513"/>
      <c r="AO1682" s="513"/>
      <c r="AP1682" s="513"/>
      <c r="AQ1682" s="513"/>
      <c r="AR1682" s="513"/>
      <c r="AS1682" s="513"/>
      <c r="AT1682" s="513"/>
      <c r="AU1682" s="513"/>
      <c r="AV1682" s="513"/>
      <c r="AW1682" s="513"/>
      <c r="AX1682" s="513"/>
      <c r="AY1682" s="513"/>
      <c r="AZ1682" s="513"/>
      <c r="BA1682" s="513"/>
      <c r="BB1682" s="513"/>
      <c r="BC1682" s="513"/>
      <c r="BD1682" s="513"/>
      <c r="BE1682" s="513"/>
      <c r="BF1682" s="513"/>
      <c r="BG1682" s="513"/>
      <c r="BH1682" s="513"/>
      <c r="BI1682" s="513"/>
      <c r="BJ1682" s="513"/>
      <c r="BK1682" s="513"/>
      <c r="BL1682" s="513"/>
      <c r="BM1682" s="513"/>
      <c r="BN1682" s="513"/>
      <c r="BO1682" s="513"/>
      <c r="BP1682" s="513"/>
      <c r="BQ1682" s="513"/>
      <c r="BR1682" s="513"/>
      <c r="BS1682" s="513"/>
      <c r="BT1682" s="513"/>
      <c r="BU1682" s="513"/>
      <c r="BV1682" s="513"/>
      <c r="BW1682" s="513"/>
      <c r="BX1682" s="513"/>
      <c r="BY1682" s="513"/>
      <c r="BZ1682" s="513"/>
      <c r="CA1682" s="513"/>
      <c r="CB1682" s="513"/>
      <c r="CC1682" s="1972"/>
      <c r="CD1682" s="1499"/>
      <c r="CE1682" s="1500"/>
      <c r="CF1682" s="1501"/>
      <c r="CG1682" s="1500"/>
      <c r="CH1682" s="1500"/>
      <c r="CI1682" s="1500"/>
      <c r="CJ1682" s="1976"/>
      <c r="CK1682" s="1519"/>
      <c r="CL1682" s="1509"/>
    </row>
    <row r="1683" spans="1:90" s="514" customFormat="1">
      <c r="A1683" s="511"/>
      <c r="B1683" s="512"/>
      <c r="C1683" s="1493"/>
      <c r="D1683" s="1493"/>
      <c r="E1683" s="1493"/>
      <c r="F1683" s="1493"/>
      <c r="G1683" s="1493"/>
      <c r="H1683" s="1530"/>
      <c r="I1683" s="1972"/>
      <c r="J1683" s="1542"/>
      <c r="K1683" s="513"/>
      <c r="L1683" s="513"/>
      <c r="M1683" s="513"/>
      <c r="N1683" s="513"/>
      <c r="O1683" s="513"/>
      <c r="P1683" s="513"/>
      <c r="Q1683" s="513"/>
      <c r="R1683" s="513"/>
      <c r="S1683" s="513"/>
      <c r="T1683" s="513"/>
      <c r="U1683" s="513"/>
      <c r="V1683" s="513"/>
      <c r="W1683" s="513"/>
      <c r="X1683" s="513"/>
      <c r="Y1683" s="513"/>
      <c r="Z1683" s="513"/>
      <c r="AA1683" s="513"/>
      <c r="AB1683" s="513"/>
      <c r="AC1683" s="513"/>
      <c r="AD1683" s="513"/>
      <c r="AE1683" s="513"/>
      <c r="AF1683" s="513"/>
      <c r="AG1683" s="513"/>
      <c r="AH1683" s="513"/>
      <c r="AI1683" s="513"/>
      <c r="AJ1683" s="513"/>
      <c r="AK1683" s="513"/>
      <c r="AL1683" s="513"/>
      <c r="AM1683" s="513"/>
      <c r="AN1683" s="513"/>
      <c r="AO1683" s="513"/>
      <c r="AP1683" s="513"/>
      <c r="AQ1683" s="513"/>
      <c r="AR1683" s="513"/>
      <c r="AS1683" s="513"/>
      <c r="AT1683" s="513"/>
      <c r="AU1683" s="513"/>
      <c r="AV1683" s="513"/>
      <c r="AW1683" s="513"/>
      <c r="AX1683" s="513"/>
      <c r="AY1683" s="513"/>
      <c r="AZ1683" s="513"/>
      <c r="BA1683" s="513"/>
      <c r="BB1683" s="513"/>
      <c r="BC1683" s="513"/>
      <c r="BD1683" s="513"/>
      <c r="BE1683" s="513"/>
      <c r="BF1683" s="513"/>
      <c r="BG1683" s="513"/>
      <c r="BH1683" s="513"/>
      <c r="BI1683" s="513"/>
      <c r="BJ1683" s="513"/>
      <c r="BK1683" s="513"/>
      <c r="BL1683" s="513"/>
      <c r="BM1683" s="513"/>
      <c r="BN1683" s="513"/>
      <c r="BO1683" s="513"/>
      <c r="BP1683" s="513"/>
      <c r="BQ1683" s="513"/>
      <c r="BR1683" s="513"/>
      <c r="BS1683" s="513"/>
      <c r="BT1683" s="513"/>
      <c r="BU1683" s="513"/>
      <c r="BV1683" s="513"/>
      <c r="BW1683" s="513"/>
      <c r="BX1683" s="513"/>
      <c r="BY1683" s="513"/>
      <c r="BZ1683" s="513"/>
      <c r="CA1683" s="513"/>
      <c r="CB1683" s="513"/>
      <c r="CC1683" s="1972"/>
      <c r="CD1683" s="1499"/>
      <c r="CE1683" s="1500"/>
      <c r="CF1683" s="1501"/>
      <c r="CG1683" s="1500"/>
      <c r="CH1683" s="1500"/>
      <c r="CI1683" s="1500"/>
      <c r="CJ1683" s="1976"/>
      <c r="CK1683" s="1519"/>
      <c r="CL1683" s="1509"/>
    </row>
    <row r="1684" spans="1:90" s="514" customFormat="1">
      <c r="A1684" s="511"/>
      <c r="B1684" s="512"/>
      <c r="C1684" s="1493"/>
      <c r="D1684" s="1493"/>
      <c r="E1684" s="1493"/>
      <c r="F1684" s="1493"/>
      <c r="G1684" s="1493"/>
      <c r="H1684" s="1530"/>
      <c r="I1684" s="1972"/>
      <c r="J1684" s="1542"/>
      <c r="K1684" s="513"/>
      <c r="L1684" s="513"/>
      <c r="M1684" s="513"/>
      <c r="N1684" s="513"/>
      <c r="O1684" s="513"/>
      <c r="P1684" s="513"/>
      <c r="Q1684" s="513"/>
      <c r="R1684" s="513"/>
      <c r="S1684" s="513"/>
      <c r="T1684" s="513"/>
      <c r="U1684" s="513"/>
      <c r="V1684" s="513"/>
      <c r="W1684" s="513"/>
      <c r="X1684" s="513"/>
      <c r="Y1684" s="513"/>
      <c r="Z1684" s="513"/>
      <c r="AA1684" s="513"/>
      <c r="AB1684" s="513"/>
      <c r="AC1684" s="513"/>
      <c r="AD1684" s="513"/>
      <c r="AE1684" s="513"/>
      <c r="AF1684" s="513"/>
      <c r="AG1684" s="513"/>
      <c r="AH1684" s="513"/>
      <c r="AI1684" s="513"/>
      <c r="AJ1684" s="513"/>
      <c r="AK1684" s="513"/>
      <c r="AL1684" s="513"/>
      <c r="AM1684" s="513"/>
      <c r="AN1684" s="513"/>
      <c r="AO1684" s="513"/>
      <c r="AP1684" s="513"/>
      <c r="AQ1684" s="513"/>
      <c r="AR1684" s="513"/>
      <c r="AS1684" s="513"/>
      <c r="AT1684" s="513"/>
      <c r="AU1684" s="513"/>
      <c r="AV1684" s="513"/>
      <c r="AW1684" s="513"/>
      <c r="AX1684" s="513"/>
      <c r="AY1684" s="513"/>
      <c r="AZ1684" s="513"/>
      <c r="BA1684" s="513"/>
      <c r="BB1684" s="513"/>
      <c r="BC1684" s="513"/>
      <c r="BD1684" s="513"/>
      <c r="BE1684" s="513"/>
      <c r="BF1684" s="513"/>
      <c r="BG1684" s="513"/>
      <c r="BH1684" s="513"/>
      <c r="BI1684" s="513"/>
      <c r="BJ1684" s="513"/>
      <c r="BK1684" s="513"/>
      <c r="BL1684" s="513"/>
      <c r="BM1684" s="513"/>
      <c r="BN1684" s="513"/>
      <c r="BO1684" s="513"/>
      <c r="BP1684" s="513"/>
      <c r="BQ1684" s="513"/>
      <c r="BR1684" s="513"/>
      <c r="BS1684" s="513"/>
      <c r="BT1684" s="513"/>
      <c r="BU1684" s="513"/>
      <c r="BV1684" s="513"/>
      <c r="BW1684" s="513"/>
      <c r="BX1684" s="513"/>
      <c r="BY1684" s="513"/>
      <c r="BZ1684" s="513"/>
      <c r="CA1684" s="513"/>
      <c r="CB1684" s="513"/>
      <c r="CC1684" s="1972"/>
      <c r="CD1684" s="1499"/>
      <c r="CE1684" s="1500"/>
      <c r="CF1684" s="1501"/>
      <c r="CG1684" s="1500"/>
      <c r="CH1684" s="1500"/>
      <c r="CI1684" s="1500"/>
      <c r="CJ1684" s="1976"/>
      <c r="CK1684" s="1519"/>
      <c r="CL1684" s="1509"/>
    </row>
    <row r="1685" spans="1:90" s="514" customFormat="1">
      <c r="A1685" s="511"/>
      <c r="B1685" s="512"/>
      <c r="C1685" s="1493"/>
      <c r="D1685" s="1493"/>
      <c r="E1685" s="1493"/>
      <c r="F1685" s="1493"/>
      <c r="G1685" s="1493"/>
      <c r="H1685" s="1530"/>
      <c r="I1685" s="1972"/>
      <c r="J1685" s="1542"/>
      <c r="K1685" s="513"/>
      <c r="L1685" s="513"/>
      <c r="M1685" s="513"/>
      <c r="N1685" s="513"/>
      <c r="O1685" s="513"/>
      <c r="P1685" s="513"/>
      <c r="Q1685" s="513"/>
      <c r="R1685" s="513"/>
      <c r="S1685" s="513"/>
      <c r="T1685" s="513"/>
      <c r="U1685" s="513"/>
      <c r="V1685" s="513"/>
      <c r="W1685" s="513"/>
      <c r="X1685" s="513"/>
      <c r="Y1685" s="513"/>
      <c r="Z1685" s="513"/>
      <c r="AA1685" s="513"/>
      <c r="AB1685" s="513"/>
      <c r="AC1685" s="513"/>
      <c r="AD1685" s="513"/>
      <c r="AE1685" s="513"/>
      <c r="AF1685" s="513"/>
      <c r="AG1685" s="513"/>
      <c r="AH1685" s="513"/>
      <c r="AI1685" s="513"/>
      <c r="AJ1685" s="513"/>
      <c r="AK1685" s="513"/>
      <c r="AL1685" s="513"/>
      <c r="AM1685" s="513"/>
      <c r="AN1685" s="513"/>
      <c r="AO1685" s="513"/>
      <c r="AP1685" s="513"/>
      <c r="AQ1685" s="513"/>
      <c r="AR1685" s="513"/>
      <c r="AS1685" s="513"/>
      <c r="AT1685" s="513"/>
      <c r="AU1685" s="513"/>
      <c r="AV1685" s="513"/>
      <c r="AW1685" s="513"/>
      <c r="AX1685" s="513"/>
      <c r="AY1685" s="513"/>
      <c r="AZ1685" s="513"/>
      <c r="BA1685" s="513"/>
      <c r="BB1685" s="513"/>
      <c r="BC1685" s="513"/>
      <c r="BD1685" s="513"/>
      <c r="BE1685" s="513"/>
      <c r="BF1685" s="513"/>
      <c r="BG1685" s="513"/>
      <c r="BH1685" s="513"/>
      <c r="BI1685" s="513"/>
      <c r="BJ1685" s="513"/>
      <c r="BK1685" s="513"/>
      <c r="BL1685" s="513"/>
      <c r="BM1685" s="513"/>
      <c r="BN1685" s="513"/>
      <c r="BO1685" s="513"/>
      <c r="BP1685" s="513"/>
      <c r="BQ1685" s="513"/>
      <c r="BR1685" s="513"/>
      <c r="BS1685" s="513"/>
      <c r="BT1685" s="513"/>
      <c r="BU1685" s="513"/>
      <c r="BV1685" s="513"/>
      <c r="BW1685" s="513"/>
      <c r="BX1685" s="513"/>
      <c r="BY1685" s="513"/>
      <c r="BZ1685" s="513"/>
      <c r="CA1685" s="513"/>
      <c r="CB1685" s="513"/>
      <c r="CC1685" s="1972"/>
      <c r="CD1685" s="1499"/>
      <c r="CE1685" s="1500"/>
      <c r="CF1685" s="1501"/>
      <c r="CG1685" s="1500"/>
      <c r="CH1685" s="1500"/>
      <c r="CI1685" s="1500"/>
      <c r="CJ1685" s="1976"/>
      <c r="CK1685" s="1519"/>
      <c r="CL1685" s="1509"/>
    </row>
    <row r="1686" spans="1:90" s="514" customFormat="1">
      <c r="A1686" s="511"/>
      <c r="B1686" s="512"/>
      <c r="C1686" s="1493"/>
      <c r="D1686" s="1493"/>
      <c r="E1686" s="1493"/>
      <c r="F1686" s="1493"/>
      <c r="G1686" s="1493"/>
      <c r="H1686" s="1530"/>
      <c r="I1686" s="1972"/>
      <c r="J1686" s="1542"/>
      <c r="K1686" s="513"/>
      <c r="L1686" s="513"/>
      <c r="M1686" s="513"/>
      <c r="N1686" s="513"/>
      <c r="O1686" s="513"/>
      <c r="P1686" s="513"/>
      <c r="Q1686" s="513"/>
      <c r="R1686" s="513"/>
      <c r="S1686" s="513"/>
      <c r="T1686" s="513"/>
      <c r="U1686" s="513"/>
      <c r="V1686" s="513"/>
      <c r="W1686" s="513"/>
      <c r="X1686" s="513"/>
      <c r="Y1686" s="513"/>
      <c r="Z1686" s="513"/>
      <c r="AA1686" s="513"/>
      <c r="AB1686" s="513"/>
      <c r="AC1686" s="513"/>
      <c r="AD1686" s="513"/>
      <c r="AE1686" s="513"/>
      <c r="AF1686" s="513"/>
      <c r="AG1686" s="513"/>
      <c r="AH1686" s="513"/>
      <c r="AI1686" s="513"/>
      <c r="AJ1686" s="513"/>
      <c r="AK1686" s="513"/>
      <c r="AL1686" s="513"/>
      <c r="AM1686" s="513"/>
      <c r="AN1686" s="513"/>
      <c r="AO1686" s="513"/>
      <c r="AP1686" s="513"/>
      <c r="AQ1686" s="513"/>
      <c r="AR1686" s="513"/>
      <c r="AS1686" s="513"/>
      <c r="AT1686" s="513"/>
      <c r="AU1686" s="513"/>
      <c r="AV1686" s="513"/>
      <c r="AW1686" s="513"/>
      <c r="AX1686" s="513"/>
      <c r="AY1686" s="513"/>
      <c r="AZ1686" s="513"/>
      <c r="BA1686" s="513"/>
      <c r="BB1686" s="513"/>
      <c r="BC1686" s="513"/>
      <c r="BD1686" s="513"/>
      <c r="BE1686" s="513"/>
      <c r="BF1686" s="513"/>
      <c r="BG1686" s="513"/>
      <c r="BH1686" s="513"/>
      <c r="BI1686" s="513"/>
      <c r="BJ1686" s="513"/>
      <c r="BK1686" s="513"/>
      <c r="BL1686" s="513"/>
      <c r="BM1686" s="513"/>
      <c r="BN1686" s="513"/>
      <c r="BO1686" s="513"/>
      <c r="BP1686" s="513"/>
      <c r="BQ1686" s="513"/>
      <c r="BR1686" s="513"/>
      <c r="BS1686" s="513"/>
      <c r="BT1686" s="513"/>
      <c r="BU1686" s="513"/>
      <c r="BV1686" s="513"/>
      <c r="BW1686" s="513"/>
      <c r="BX1686" s="513"/>
      <c r="BY1686" s="513"/>
      <c r="BZ1686" s="513"/>
      <c r="CA1686" s="513"/>
      <c r="CB1686" s="513"/>
      <c r="CC1686" s="1972"/>
      <c r="CD1686" s="1499"/>
      <c r="CE1686" s="1500"/>
      <c r="CF1686" s="1501"/>
      <c r="CG1686" s="1500"/>
      <c r="CH1686" s="1500"/>
      <c r="CI1686" s="1500"/>
      <c r="CJ1686" s="1976"/>
      <c r="CK1686" s="1519"/>
      <c r="CL1686" s="1509"/>
    </row>
    <row r="1687" spans="1:90" s="514" customFormat="1">
      <c r="A1687" s="511"/>
      <c r="B1687" s="512"/>
      <c r="C1687" s="1493"/>
      <c r="D1687" s="1493"/>
      <c r="E1687" s="1493"/>
      <c r="F1687" s="1493"/>
      <c r="G1687" s="1493"/>
      <c r="H1687" s="1530"/>
      <c r="I1687" s="1972"/>
      <c r="J1687" s="1542"/>
      <c r="K1687" s="513"/>
      <c r="L1687" s="513"/>
      <c r="M1687" s="513"/>
      <c r="N1687" s="513"/>
      <c r="O1687" s="513"/>
      <c r="P1687" s="513"/>
      <c r="Q1687" s="513"/>
      <c r="R1687" s="513"/>
      <c r="S1687" s="513"/>
      <c r="T1687" s="513"/>
      <c r="U1687" s="513"/>
      <c r="V1687" s="513"/>
      <c r="W1687" s="513"/>
      <c r="X1687" s="513"/>
      <c r="Y1687" s="513"/>
      <c r="Z1687" s="513"/>
      <c r="AA1687" s="513"/>
      <c r="AB1687" s="513"/>
      <c r="AC1687" s="513"/>
      <c r="AD1687" s="513"/>
      <c r="AE1687" s="513"/>
      <c r="AF1687" s="513"/>
      <c r="AG1687" s="513"/>
      <c r="AH1687" s="513"/>
      <c r="AI1687" s="513"/>
      <c r="AJ1687" s="513"/>
      <c r="AK1687" s="513"/>
      <c r="AL1687" s="513"/>
      <c r="AM1687" s="513"/>
      <c r="AN1687" s="513"/>
      <c r="AO1687" s="513"/>
      <c r="AP1687" s="513"/>
      <c r="AQ1687" s="513"/>
      <c r="AR1687" s="513"/>
      <c r="AS1687" s="513"/>
      <c r="AT1687" s="513"/>
      <c r="AU1687" s="513"/>
      <c r="AV1687" s="513"/>
      <c r="AW1687" s="513"/>
      <c r="AX1687" s="513"/>
      <c r="AY1687" s="513"/>
      <c r="AZ1687" s="513"/>
      <c r="BA1687" s="513"/>
      <c r="BB1687" s="513"/>
      <c r="BC1687" s="513"/>
      <c r="BD1687" s="513"/>
      <c r="BE1687" s="513"/>
      <c r="BF1687" s="513"/>
      <c r="BG1687" s="513"/>
      <c r="BH1687" s="513"/>
      <c r="BI1687" s="513"/>
      <c r="BJ1687" s="513"/>
      <c r="BK1687" s="513"/>
      <c r="BL1687" s="513"/>
      <c r="BM1687" s="513"/>
      <c r="BN1687" s="513"/>
      <c r="BO1687" s="513"/>
      <c r="BP1687" s="513"/>
      <c r="BQ1687" s="513"/>
      <c r="BR1687" s="513"/>
      <c r="BS1687" s="513"/>
      <c r="BT1687" s="513"/>
      <c r="BU1687" s="513"/>
      <c r="BV1687" s="513"/>
      <c r="BW1687" s="513"/>
      <c r="BX1687" s="513"/>
      <c r="BY1687" s="513"/>
      <c r="BZ1687" s="513"/>
      <c r="CA1687" s="513"/>
      <c r="CB1687" s="513"/>
      <c r="CC1687" s="1972"/>
      <c r="CD1687" s="1499"/>
      <c r="CE1687" s="1500"/>
      <c r="CF1687" s="1501"/>
      <c r="CG1687" s="1500"/>
      <c r="CH1687" s="1500"/>
      <c r="CI1687" s="1500"/>
      <c r="CJ1687" s="1976"/>
      <c r="CK1687" s="1519"/>
      <c r="CL1687" s="1509"/>
    </row>
    <row r="1688" spans="1:90" s="514" customFormat="1">
      <c r="A1688" s="511"/>
      <c r="B1688" s="512"/>
      <c r="C1688" s="1493"/>
      <c r="D1688" s="1493"/>
      <c r="E1688" s="1493"/>
      <c r="F1688" s="1493"/>
      <c r="G1688" s="1493"/>
      <c r="H1688" s="1530"/>
      <c r="I1688" s="1972"/>
      <c r="J1688" s="1542"/>
      <c r="K1688" s="513"/>
      <c r="L1688" s="513"/>
      <c r="M1688" s="513"/>
      <c r="N1688" s="513"/>
      <c r="O1688" s="513"/>
      <c r="P1688" s="513"/>
      <c r="Q1688" s="513"/>
      <c r="R1688" s="513"/>
      <c r="S1688" s="513"/>
      <c r="T1688" s="513"/>
      <c r="U1688" s="513"/>
      <c r="V1688" s="513"/>
      <c r="W1688" s="513"/>
      <c r="X1688" s="513"/>
      <c r="Y1688" s="513"/>
      <c r="Z1688" s="513"/>
      <c r="AA1688" s="513"/>
      <c r="AB1688" s="513"/>
      <c r="AC1688" s="513"/>
      <c r="AD1688" s="513"/>
      <c r="AE1688" s="513"/>
      <c r="AF1688" s="513"/>
      <c r="AG1688" s="513"/>
      <c r="AH1688" s="513"/>
      <c r="AI1688" s="513"/>
      <c r="AJ1688" s="513"/>
      <c r="AK1688" s="513"/>
      <c r="AL1688" s="513"/>
      <c r="AM1688" s="513"/>
      <c r="AN1688" s="513"/>
      <c r="AO1688" s="513"/>
      <c r="AP1688" s="513"/>
      <c r="AQ1688" s="513"/>
      <c r="AR1688" s="513"/>
      <c r="AS1688" s="513"/>
      <c r="AT1688" s="513"/>
      <c r="AU1688" s="513"/>
      <c r="AV1688" s="513"/>
      <c r="AW1688" s="513"/>
      <c r="AX1688" s="513"/>
      <c r="AY1688" s="513"/>
      <c r="AZ1688" s="513"/>
      <c r="BA1688" s="513"/>
      <c r="BB1688" s="513"/>
      <c r="BC1688" s="513"/>
      <c r="BD1688" s="513"/>
      <c r="BE1688" s="513"/>
      <c r="BF1688" s="513"/>
      <c r="BG1688" s="513"/>
      <c r="BH1688" s="513"/>
      <c r="BI1688" s="513"/>
      <c r="BJ1688" s="513"/>
      <c r="BK1688" s="513"/>
      <c r="BL1688" s="513"/>
      <c r="BM1688" s="513"/>
      <c r="BN1688" s="513"/>
      <c r="BO1688" s="513"/>
      <c r="BP1688" s="513"/>
      <c r="BQ1688" s="513"/>
      <c r="BR1688" s="513"/>
      <c r="BS1688" s="513"/>
      <c r="BT1688" s="513"/>
      <c r="BU1688" s="513"/>
      <c r="BV1688" s="513"/>
      <c r="BW1688" s="513"/>
      <c r="BX1688" s="513"/>
      <c r="BY1688" s="513"/>
      <c r="BZ1688" s="513"/>
      <c r="CA1688" s="513"/>
      <c r="CB1688" s="513"/>
      <c r="CC1688" s="1972"/>
      <c r="CD1688" s="1499"/>
      <c r="CE1688" s="1500"/>
      <c r="CF1688" s="1501"/>
      <c r="CG1688" s="1500"/>
      <c r="CH1688" s="1500"/>
      <c r="CI1688" s="1500"/>
      <c r="CJ1688" s="1976"/>
      <c r="CK1688" s="1519"/>
      <c r="CL1688" s="1509"/>
    </row>
    <row r="1689" spans="1:90" s="514" customFormat="1">
      <c r="A1689" s="511"/>
      <c r="B1689" s="512"/>
      <c r="C1689" s="1493"/>
      <c r="D1689" s="1493"/>
      <c r="E1689" s="1493"/>
      <c r="F1689" s="1493"/>
      <c r="G1689" s="1493"/>
      <c r="H1689" s="1530"/>
      <c r="I1689" s="1972"/>
      <c r="J1689" s="1542"/>
      <c r="K1689" s="513"/>
      <c r="L1689" s="513"/>
      <c r="M1689" s="513"/>
      <c r="N1689" s="513"/>
      <c r="O1689" s="513"/>
      <c r="P1689" s="513"/>
      <c r="Q1689" s="513"/>
      <c r="R1689" s="513"/>
      <c r="S1689" s="513"/>
      <c r="T1689" s="513"/>
      <c r="U1689" s="513"/>
      <c r="V1689" s="513"/>
      <c r="W1689" s="513"/>
      <c r="X1689" s="513"/>
      <c r="Y1689" s="513"/>
      <c r="Z1689" s="513"/>
      <c r="AA1689" s="513"/>
      <c r="AB1689" s="513"/>
      <c r="AC1689" s="513"/>
      <c r="AD1689" s="513"/>
      <c r="AE1689" s="513"/>
      <c r="AF1689" s="513"/>
      <c r="AG1689" s="513"/>
      <c r="AH1689" s="513"/>
      <c r="AI1689" s="513"/>
      <c r="AJ1689" s="513"/>
      <c r="AK1689" s="513"/>
      <c r="AL1689" s="513"/>
      <c r="AM1689" s="513"/>
      <c r="AN1689" s="513"/>
      <c r="AO1689" s="513"/>
      <c r="AP1689" s="513"/>
      <c r="AQ1689" s="513"/>
      <c r="AR1689" s="513"/>
      <c r="AS1689" s="513"/>
      <c r="AT1689" s="513"/>
      <c r="AU1689" s="513"/>
      <c r="AV1689" s="513"/>
      <c r="AW1689" s="513"/>
      <c r="AX1689" s="513"/>
      <c r="AY1689" s="513"/>
      <c r="AZ1689" s="513"/>
      <c r="BA1689" s="513"/>
      <c r="BB1689" s="513"/>
      <c r="BC1689" s="513"/>
      <c r="BD1689" s="513"/>
      <c r="BE1689" s="513"/>
      <c r="BF1689" s="513"/>
      <c r="BG1689" s="513"/>
      <c r="BH1689" s="513"/>
      <c r="BI1689" s="513"/>
      <c r="BJ1689" s="513"/>
      <c r="BK1689" s="513"/>
      <c r="BL1689" s="513"/>
      <c r="BM1689" s="513"/>
      <c r="BN1689" s="513"/>
      <c r="BO1689" s="513"/>
      <c r="BP1689" s="513"/>
      <c r="BQ1689" s="513"/>
      <c r="BR1689" s="513"/>
      <c r="BS1689" s="513"/>
      <c r="BT1689" s="513"/>
      <c r="BU1689" s="513"/>
      <c r="BV1689" s="513"/>
      <c r="BW1689" s="513"/>
      <c r="BX1689" s="513"/>
      <c r="BY1689" s="513"/>
      <c r="BZ1689" s="513"/>
      <c r="CA1689" s="513"/>
      <c r="CB1689" s="513"/>
      <c r="CC1689" s="1972"/>
      <c r="CD1689" s="1499"/>
      <c r="CE1689" s="1500"/>
      <c r="CF1689" s="1501"/>
      <c r="CG1689" s="1500"/>
      <c r="CH1689" s="1500"/>
      <c r="CI1689" s="1500"/>
      <c r="CJ1689" s="1976"/>
      <c r="CK1689" s="1519"/>
      <c r="CL1689" s="1509"/>
    </row>
    <row r="1690" spans="1:90" s="514" customFormat="1">
      <c r="A1690" s="511"/>
      <c r="B1690" s="512"/>
      <c r="C1690" s="1493"/>
      <c r="D1690" s="1493"/>
      <c r="E1690" s="1493"/>
      <c r="F1690" s="1493"/>
      <c r="G1690" s="1493"/>
      <c r="H1690" s="1530"/>
      <c r="I1690" s="1972"/>
      <c r="J1690" s="1542"/>
      <c r="K1690" s="513"/>
      <c r="L1690" s="513"/>
      <c r="M1690" s="513"/>
      <c r="N1690" s="513"/>
      <c r="O1690" s="513"/>
      <c r="P1690" s="513"/>
      <c r="Q1690" s="513"/>
      <c r="R1690" s="513"/>
      <c r="S1690" s="513"/>
      <c r="T1690" s="513"/>
      <c r="U1690" s="513"/>
      <c r="V1690" s="513"/>
      <c r="W1690" s="513"/>
      <c r="X1690" s="513"/>
      <c r="Y1690" s="513"/>
      <c r="Z1690" s="513"/>
      <c r="AA1690" s="513"/>
      <c r="AB1690" s="513"/>
      <c r="AC1690" s="513"/>
      <c r="AD1690" s="513"/>
      <c r="AE1690" s="513"/>
      <c r="AF1690" s="513"/>
      <c r="AG1690" s="513"/>
      <c r="AH1690" s="513"/>
      <c r="AI1690" s="513"/>
      <c r="AJ1690" s="513"/>
      <c r="AK1690" s="513"/>
      <c r="AL1690" s="513"/>
      <c r="AM1690" s="513"/>
      <c r="AN1690" s="513"/>
      <c r="AO1690" s="513"/>
      <c r="AP1690" s="513"/>
      <c r="AQ1690" s="513"/>
      <c r="AR1690" s="513"/>
      <c r="AS1690" s="513"/>
      <c r="AT1690" s="513"/>
      <c r="AU1690" s="513"/>
      <c r="AV1690" s="513"/>
      <c r="AW1690" s="513"/>
      <c r="AX1690" s="513"/>
      <c r="AY1690" s="513"/>
      <c r="AZ1690" s="513"/>
      <c r="BA1690" s="513"/>
      <c r="BB1690" s="513"/>
      <c r="BC1690" s="513"/>
      <c r="BD1690" s="513"/>
      <c r="BE1690" s="513"/>
      <c r="BF1690" s="513"/>
      <c r="BG1690" s="513"/>
      <c r="BH1690" s="513"/>
      <c r="BI1690" s="513"/>
      <c r="BJ1690" s="513"/>
      <c r="BK1690" s="513"/>
      <c r="BL1690" s="513"/>
      <c r="BM1690" s="513"/>
      <c r="BN1690" s="513"/>
      <c r="BO1690" s="513"/>
      <c r="BP1690" s="513"/>
      <c r="BQ1690" s="513"/>
      <c r="BR1690" s="513"/>
      <c r="BS1690" s="513"/>
      <c r="BT1690" s="513"/>
      <c r="BU1690" s="513"/>
      <c r="BV1690" s="513"/>
      <c r="BW1690" s="513"/>
      <c r="BX1690" s="513"/>
      <c r="BY1690" s="513"/>
      <c r="BZ1690" s="513"/>
      <c r="CA1690" s="513"/>
      <c r="CB1690" s="513"/>
      <c r="CC1690" s="1972"/>
      <c r="CD1690" s="1499"/>
      <c r="CE1690" s="1500"/>
      <c r="CF1690" s="1501"/>
      <c r="CG1690" s="1500"/>
      <c r="CH1690" s="1500"/>
      <c r="CI1690" s="1500"/>
      <c r="CJ1690" s="1976"/>
      <c r="CK1690" s="1519"/>
      <c r="CL1690" s="1509"/>
    </row>
    <row r="1691" spans="1:90" s="514" customFormat="1">
      <c r="A1691" s="511"/>
      <c r="B1691" s="512"/>
      <c r="C1691" s="1493"/>
      <c r="D1691" s="1493"/>
      <c r="E1691" s="1493"/>
      <c r="F1691" s="1493"/>
      <c r="G1691" s="1493"/>
      <c r="H1691" s="1530"/>
      <c r="I1691" s="1972"/>
      <c r="J1691" s="1542"/>
      <c r="K1691" s="513"/>
      <c r="L1691" s="513"/>
      <c r="M1691" s="513"/>
      <c r="N1691" s="513"/>
      <c r="O1691" s="513"/>
      <c r="P1691" s="513"/>
      <c r="Q1691" s="513"/>
      <c r="R1691" s="513"/>
      <c r="S1691" s="513"/>
      <c r="T1691" s="513"/>
      <c r="U1691" s="513"/>
      <c r="V1691" s="513"/>
      <c r="W1691" s="513"/>
      <c r="X1691" s="513"/>
      <c r="Y1691" s="513"/>
      <c r="Z1691" s="513"/>
      <c r="AA1691" s="513"/>
      <c r="AB1691" s="513"/>
      <c r="AC1691" s="513"/>
      <c r="AD1691" s="513"/>
      <c r="AE1691" s="513"/>
      <c r="AF1691" s="513"/>
      <c r="AG1691" s="513"/>
      <c r="AH1691" s="513"/>
      <c r="AI1691" s="513"/>
      <c r="AJ1691" s="513"/>
      <c r="AK1691" s="513"/>
      <c r="AL1691" s="513"/>
      <c r="AM1691" s="513"/>
      <c r="AN1691" s="513"/>
      <c r="AO1691" s="513"/>
      <c r="AP1691" s="513"/>
      <c r="AQ1691" s="513"/>
      <c r="AR1691" s="513"/>
      <c r="AS1691" s="513"/>
      <c r="AT1691" s="513"/>
      <c r="AU1691" s="513"/>
      <c r="AV1691" s="513"/>
      <c r="AW1691" s="513"/>
      <c r="AX1691" s="513"/>
      <c r="AY1691" s="513"/>
      <c r="AZ1691" s="513"/>
      <c r="BA1691" s="513"/>
      <c r="BB1691" s="513"/>
      <c r="BC1691" s="513"/>
      <c r="BD1691" s="513"/>
      <c r="BE1691" s="513"/>
      <c r="BF1691" s="513"/>
      <c r="BG1691" s="513"/>
      <c r="BH1691" s="513"/>
      <c r="BI1691" s="513"/>
      <c r="BJ1691" s="513"/>
      <c r="BK1691" s="513"/>
      <c r="BL1691" s="513"/>
      <c r="BM1691" s="513"/>
      <c r="BN1691" s="513"/>
      <c r="BO1691" s="513"/>
      <c r="BP1691" s="513"/>
      <c r="BQ1691" s="513"/>
      <c r="BR1691" s="513"/>
      <c r="BS1691" s="513"/>
      <c r="BT1691" s="513"/>
      <c r="BU1691" s="513"/>
      <c r="BV1691" s="513"/>
      <c r="BW1691" s="513"/>
      <c r="BX1691" s="513"/>
      <c r="BY1691" s="513"/>
      <c r="BZ1691" s="513"/>
      <c r="CA1691" s="513"/>
      <c r="CB1691" s="513"/>
      <c r="CC1691" s="1972"/>
      <c r="CD1691" s="1499"/>
      <c r="CE1691" s="1500"/>
      <c r="CF1691" s="1501"/>
      <c r="CG1691" s="1500"/>
      <c r="CH1691" s="1500"/>
      <c r="CI1691" s="1500"/>
      <c r="CJ1691" s="1976"/>
      <c r="CK1691" s="1519"/>
      <c r="CL1691" s="1509"/>
    </row>
    <row r="1692" spans="1:90" s="514" customFormat="1">
      <c r="A1692" s="511"/>
      <c r="B1692" s="512"/>
      <c r="C1692" s="1493"/>
      <c r="D1692" s="1493"/>
      <c r="E1692" s="1493"/>
      <c r="F1692" s="1493"/>
      <c r="G1692" s="1493"/>
      <c r="H1692" s="1530"/>
      <c r="I1692" s="1972"/>
      <c r="J1692" s="1542"/>
      <c r="K1692" s="513"/>
      <c r="L1692" s="513"/>
      <c r="M1692" s="513"/>
      <c r="N1692" s="513"/>
      <c r="O1692" s="513"/>
      <c r="P1692" s="513"/>
      <c r="Q1692" s="513"/>
      <c r="R1692" s="513"/>
      <c r="S1692" s="513"/>
      <c r="T1692" s="513"/>
      <c r="U1692" s="513"/>
      <c r="V1692" s="513"/>
      <c r="W1692" s="513"/>
      <c r="X1692" s="513"/>
      <c r="Y1692" s="513"/>
      <c r="Z1692" s="513"/>
      <c r="AA1692" s="513"/>
      <c r="AB1692" s="513"/>
      <c r="AC1692" s="513"/>
      <c r="AD1692" s="513"/>
      <c r="AE1692" s="513"/>
      <c r="AF1692" s="513"/>
      <c r="AG1692" s="513"/>
      <c r="AH1692" s="513"/>
      <c r="AI1692" s="513"/>
      <c r="AJ1692" s="513"/>
      <c r="AK1692" s="513"/>
      <c r="AL1692" s="513"/>
      <c r="AM1692" s="513"/>
      <c r="AN1692" s="513"/>
      <c r="AO1692" s="513"/>
      <c r="AP1692" s="513"/>
      <c r="AQ1692" s="513"/>
      <c r="AR1692" s="513"/>
      <c r="AS1692" s="513"/>
      <c r="AT1692" s="513"/>
      <c r="AU1692" s="513"/>
      <c r="AV1692" s="513"/>
      <c r="AW1692" s="513"/>
      <c r="AX1692" s="513"/>
      <c r="AY1692" s="513"/>
      <c r="AZ1692" s="513"/>
      <c r="BA1692" s="513"/>
      <c r="BB1692" s="513"/>
      <c r="BC1692" s="513"/>
      <c r="BD1692" s="513"/>
      <c r="BE1692" s="513"/>
      <c r="BF1692" s="513"/>
      <c r="BG1692" s="513"/>
      <c r="BH1692" s="513"/>
      <c r="BI1692" s="513"/>
      <c r="BJ1692" s="513"/>
      <c r="BK1692" s="513"/>
      <c r="BL1692" s="513"/>
      <c r="BM1692" s="513"/>
      <c r="BN1692" s="513"/>
      <c r="BO1692" s="513"/>
      <c r="BP1692" s="513"/>
      <c r="BQ1692" s="513"/>
      <c r="BR1692" s="513"/>
      <c r="BS1692" s="513"/>
      <c r="BT1692" s="513"/>
      <c r="BU1692" s="513"/>
      <c r="BV1692" s="513"/>
      <c r="BW1692" s="513"/>
      <c r="BX1692" s="513"/>
      <c r="BY1692" s="513"/>
      <c r="BZ1692" s="513"/>
      <c r="CA1692" s="513"/>
      <c r="CB1692" s="513"/>
      <c r="CC1692" s="1972"/>
      <c r="CD1692" s="1499"/>
      <c r="CE1692" s="1500"/>
      <c r="CF1692" s="1501"/>
      <c r="CG1692" s="1500"/>
      <c r="CH1692" s="1500"/>
      <c r="CI1692" s="1500"/>
      <c r="CJ1692" s="1976"/>
      <c r="CK1692" s="1519"/>
      <c r="CL1692" s="1509"/>
    </row>
    <row r="1693" spans="1:90" s="514" customFormat="1">
      <c r="A1693" s="511"/>
      <c r="B1693" s="512"/>
      <c r="C1693" s="1493"/>
      <c r="D1693" s="1493"/>
      <c r="E1693" s="1493"/>
      <c r="F1693" s="1493"/>
      <c r="G1693" s="1493"/>
      <c r="H1693" s="1530"/>
      <c r="I1693" s="1972"/>
      <c r="J1693" s="1542"/>
      <c r="K1693" s="513"/>
      <c r="L1693" s="513"/>
      <c r="M1693" s="513"/>
      <c r="N1693" s="513"/>
      <c r="O1693" s="513"/>
      <c r="P1693" s="513"/>
      <c r="Q1693" s="513"/>
      <c r="R1693" s="513"/>
      <c r="S1693" s="513"/>
      <c r="T1693" s="513"/>
      <c r="U1693" s="513"/>
      <c r="V1693" s="513"/>
      <c r="W1693" s="513"/>
      <c r="X1693" s="513"/>
      <c r="Y1693" s="513"/>
      <c r="Z1693" s="513"/>
      <c r="AA1693" s="513"/>
      <c r="AB1693" s="513"/>
      <c r="AC1693" s="513"/>
      <c r="AD1693" s="513"/>
      <c r="AE1693" s="513"/>
      <c r="AF1693" s="513"/>
      <c r="AG1693" s="513"/>
      <c r="AH1693" s="513"/>
      <c r="AI1693" s="513"/>
      <c r="AJ1693" s="513"/>
      <c r="AK1693" s="513"/>
      <c r="AL1693" s="513"/>
      <c r="AM1693" s="513"/>
      <c r="AN1693" s="513"/>
      <c r="AO1693" s="513"/>
      <c r="AP1693" s="513"/>
      <c r="AQ1693" s="513"/>
      <c r="AR1693" s="513"/>
      <c r="AS1693" s="513"/>
      <c r="AT1693" s="513"/>
      <c r="AU1693" s="513"/>
      <c r="AV1693" s="513"/>
      <c r="AW1693" s="513"/>
      <c r="AX1693" s="513"/>
      <c r="AY1693" s="513"/>
      <c r="AZ1693" s="513"/>
      <c r="BA1693" s="513"/>
      <c r="BB1693" s="513"/>
      <c r="BC1693" s="513"/>
      <c r="BD1693" s="513"/>
      <c r="BE1693" s="513"/>
      <c r="BF1693" s="513"/>
      <c r="BG1693" s="513"/>
      <c r="BH1693" s="513"/>
      <c r="BI1693" s="513"/>
      <c r="BJ1693" s="513"/>
      <c r="BK1693" s="513"/>
      <c r="BL1693" s="513"/>
      <c r="BM1693" s="513"/>
      <c r="BN1693" s="513"/>
      <c r="BO1693" s="513"/>
      <c r="BP1693" s="513"/>
      <c r="BQ1693" s="513"/>
      <c r="BR1693" s="513"/>
      <c r="BS1693" s="513"/>
      <c r="BT1693" s="513"/>
      <c r="BU1693" s="513"/>
      <c r="BV1693" s="513"/>
      <c r="BW1693" s="513"/>
      <c r="BX1693" s="513"/>
      <c r="BY1693" s="513"/>
      <c r="BZ1693" s="513"/>
      <c r="CA1693" s="513"/>
      <c r="CB1693" s="513"/>
      <c r="CC1693" s="1972"/>
      <c r="CD1693" s="1499"/>
      <c r="CE1693" s="1500"/>
      <c r="CF1693" s="1501"/>
      <c r="CG1693" s="1500"/>
      <c r="CH1693" s="1500"/>
      <c r="CI1693" s="1500"/>
      <c r="CJ1693" s="1976"/>
      <c r="CK1693" s="1519"/>
      <c r="CL1693" s="1509"/>
    </row>
    <row r="1694" spans="1:90" s="514" customFormat="1">
      <c r="A1694" s="511"/>
      <c r="B1694" s="512"/>
      <c r="C1694" s="1493"/>
      <c r="D1694" s="1493"/>
      <c r="E1694" s="1493"/>
      <c r="F1694" s="1493"/>
      <c r="G1694" s="1493"/>
      <c r="H1694" s="1530"/>
      <c r="I1694" s="1972"/>
      <c r="J1694" s="1542"/>
      <c r="K1694" s="513"/>
      <c r="L1694" s="513"/>
      <c r="M1694" s="513"/>
      <c r="N1694" s="513"/>
      <c r="O1694" s="513"/>
      <c r="P1694" s="513"/>
      <c r="Q1694" s="513"/>
      <c r="R1694" s="513"/>
      <c r="S1694" s="513"/>
      <c r="T1694" s="513"/>
      <c r="U1694" s="513"/>
      <c r="V1694" s="513"/>
      <c r="W1694" s="513"/>
      <c r="X1694" s="513"/>
      <c r="Y1694" s="513"/>
      <c r="Z1694" s="513"/>
      <c r="AA1694" s="513"/>
      <c r="AB1694" s="513"/>
      <c r="AC1694" s="513"/>
      <c r="AD1694" s="513"/>
      <c r="AE1694" s="513"/>
      <c r="AF1694" s="513"/>
      <c r="AG1694" s="513"/>
      <c r="AH1694" s="513"/>
      <c r="AI1694" s="513"/>
      <c r="AJ1694" s="513"/>
      <c r="AK1694" s="513"/>
      <c r="AL1694" s="513"/>
      <c r="AM1694" s="513"/>
      <c r="AN1694" s="513"/>
      <c r="AO1694" s="513"/>
      <c r="AP1694" s="513"/>
      <c r="AQ1694" s="513"/>
      <c r="AR1694" s="513"/>
      <c r="AS1694" s="513"/>
      <c r="AT1694" s="513"/>
      <c r="AU1694" s="513"/>
      <c r="AV1694" s="513"/>
      <c r="AW1694" s="513"/>
      <c r="AX1694" s="513"/>
      <c r="AY1694" s="513"/>
      <c r="AZ1694" s="513"/>
      <c r="BA1694" s="513"/>
      <c r="BB1694" s="513"/>
      <c r="BC1694" s="513"/>
      <c r="BD1694" s="513"/>
      <c r="BE1694" s="513"/>
      <c r="BF1694" s="513"/>
      <c r="BG1694" s="513"/>
      <c r="BH1694" s="513"/>
      <c r="BI1694" s="513"/>
      <c r="BJ1694" s="513"/>
      <c r="BK1694" s="513"/>
      <c r="BL1694" s="513"/>
      <c r="BM1694" s="513"/>
      <c r="BN1694" s="513"/>
      <c r="BO1694" s="513"/>
      <c r="BP1694" s="513"/>
      <c r="BQ1694" s="513"/>
      <c r="BR1694" s="513"/>
      <c r="BS1694" s="513"/>
      <c r="BT1694" s="513"/>
      <c r="BU1694" s="513"/>
      <c r="BV1694" s="513"/>
      <c r="BW1694" s="513"/>
      <c r="BX1694" s="513"/>
      <c r="BY1694" s="513"/>
      <c r="BZ1694" s="513"/>
      <c r="CA1694" s="513"/>
      <c r="CB1694" s="513"/>
      <c r="CC1694" s="1972"/>
      <c r="CD1694" s="1499"/>
      <c r="CE1694" s="1500"/>
      <c r="CF1694" s="1501"/>
      <c r="CG1694" s="1500"/>
      <c r="CH1694" s="1500"/>
      <c r="CI1694" s="1500"/>
      <c r="CJ1694" s="1976"/>
      <c r="CK1694" s="1519"/>
      <c r="CL1694" s="1509"/>
    </row>
    <row r="1695" spans="1:90" s="514" customFormat="1">
      <c r="A1695" s="511"/>
      <c r="B1695" s="512"/>
      <c r="C1695" s="1493"/>
      <c r="D1695" s="1493"/>
      <c r="E1695" s="1493"/>
      <c r="F1695" s="1493"/>
      <c r="G1695" s="1493"/>
      <c r="H1695" s="1530"/>
      <c r="I1695" s="1972"/>
      <c r="J1695" s="1542"/>
      <c r="K1695" s="513"/>
      <c r="L1695" s="513"/>
      <c r="M1695" s="513"/>
      <c r="N1695" s="513"/>
      <c r="O1695" s="513"/>
      <c r="P1695" s="513"/>
      <c r="Q1695" s="513"/>
      <c r="R1695" s="513"/>
      <c r="S1695" s="513"/>
      <c r="T1695" s="513"/>
      <c r="U1695" s="513"/>
      <c r="V1695" s="513"/>
      <c r="W1695" s="513"/>
      <c r="X1695" s="513"/>
      <c r="Y1695" s="513"/>
      <c r="Z1695" s="513"/>
      <c r="AA1695" s="513"/>
      <c r="AB1695" s="513"/>
      <c r="AC1695" s="513"/>
      <c r="AD1695" s="513"/>
      <c r="AE1695" s="513"/>
      <c r="AF1695" s="513"/>
      <c r="AG1695" s="513"/>
      <c r="AH1695" s="513"/>
      <c r="AI1695" s="513"/>
      <c r="AJ1695" s="513"/>
      <c r="AK1695" s="513"/>
      <c r="AL1695" s="513"/>
      <c r="AM1695" s="513"/>
      <c r="AN1695" s="513"/>
      <c r="AO1695" s="513"/>
      <c r="AP1695" s="513"/>
      <c r="AQ1695" s="513"/>
      <c r="AR1695" s="513"/>
      <c r="AS1695" s="513"/>
      <c r="AT1695" s="513"/>
      <c r="AU1695" s="513"/>
      <c r="AV1695" s="513"/>
      <c r="AW1695" s="513"/>
      <c r="AX1695" s="513"/>
      <c r="AY1695" s="513"/>
      <c r="AZ1695" s="513"/>
      <c r="BA1695" s="513"/>
      <c r="BB1695" s="513"/>
      <c r="BC1695" s="513"/>
      <c r="BD1695" s="513"/>
      <c r="BE1695" s="513"/>
      <c r="BF1695" s="513"/>
      <c r="BG1695" s="513"/>
      <c r="BH1695" s="513"/>
      <c r="BI1695" s="513"/>
      <c r="BJ1695" s="513"/>
      <c r="BK1695" s="513"/>
      <c r="BL1695" s="513"/>
      <c r="BM1695" s="513"/>
      <c r="BN1695" s="513"/>
      <c r="BO1695" s="513"/>
      <c r="BP1695" s="513"/>
      <c r="BQ1695" s="513"/>
      <c r="BR1695" s="513"/>
      <c r="BS1695" s="513"/>
      <c r="BT1695" s="513"/>
      <c r="BU1695" s="513"/>
      <c r="BV1695" s="513"/>
      <c r="BW1695" s="513"/>
      <c r="BX1695" s="513"/>
      <c r="BY1695" s="513"/>
      <c r="BZ1695" s="513"/>
      <c r="CA1695" s="513"/>
      <c r="CB1695" s="513"/>
      <c r="CC1695" s="1972"/>
      <c r="CD1695" s="1499"/>
      <c r="CE1695" s="1500"/>
      <c r="CF1695" s="1501"/>
      <c r="CG1695" s="1500"/>
      <c r="CH1695" s="1500"/>
      <c r="CI1695" s="1500"/>
      <c r="CJ1695" s="1976"/>
      <c r="CK1695" s="1519"/>
      <c r="CL1695" s="1509"/>
    </row>
    <row r="1696" spans="1:90" s="514" customFormat="1">
      <c r="A1696" s="511"/>
      <c r="B1696" s="512"/>
      <c r="C1696" s="1493"/>
      <c r="D1696" s="1493"/>
      <c r="E1696" s="1493"/>
      <c r="F1696" s="1493"/>
      <c r="G1696" s="1493"/>
      <c r="H1696" s="1530"/>
      <c r="I1696" s="1972"/>
      <c r="J1696" s="1542"/>
      <c r="K1696" s="513"/>
      <c r="L1696" s="513"/>
      <c r="M1696" s="513"/>
      <c r="N1696" s="513"/>
      <c r="O1696" s="513"/>
      <c r="P1696" s="513"/>
      <c r="Q1696" s="513"/>
      <c r="R1696" s="513"/>
      <c r="S1696" s="513"/>
      <c r="T1696" s="513"/>
      <c r="U1696" s="513"/>
      <c r="V1696" s="513"/>
      <c r="W1696" s="513"/>
      <c r="X1696" s="513"/>
      <c r="Y1696" s="513"/>
      <c r="Z1696" s="513"/>
      <c r="AA1696" s="513"/>
      <c r="AB1696" s="513"/>
      <c r="AC1696" s="513"/>
      <c r="AD1696" s="513"/>
      <c r="AE1696" s="513"/>
      <c r="AF1696" s="513"/>
      <c r="AG1696" s="513"/>
      <c r="AH1696" s="513"/>
      <c r="AI1696" s="513"/>
      <c r="AJ1696" s="513"/>
      <c r="AK1696" s="513"/>
      <c r="AL1696" s="513"/>
      <c r="AM1696" s="513"/>
      <c r="AN1696" s="513"/>
      <c r="AO1696" s="513"/>
      <c r="AP1696" s="513"/>
      <c r="AQ1696" s="513"/>
      <c r="AR1696" s="513"/>
      <c r="AS1696" s="513"/>
      <c r="AT1696" s="513"/>
      <c r="AU1696" s="513"/>
      <c r="AV1696" s="513"/>
      <c r="AW1696" s="513"/>
      <c r="AX1696" s="513"/>
      <c r="AY1696" s="513"/>
      <c r="AZ1696" s="513"/>
      <c r="BA1696" s="513"/>
      <c r="BB1696" s="513"/>
      <c r="BC1696" s="513"/>
      <c r="BD1696" s="513"/>
      <c r="BE1696" s="513"/>
      <c r="BF1696" s="513"/>
      <c r="BG1696" s="513"/>
      <c r="BH1696" s="513"/>
      <c r="BI1696" s="513"/>
      <c r="BJ1696" s="513"/>
      <c r="BK1696" s="513"/>
      <c r="BL1696" s="513"/>
      <c r="BM1696" s="513"/>
      <c r="BN1696" s="513"/>
      <c r="BO1696" s="513"/>
      <c r="BP1696" s="513"/>
      <c r="BQ1696" s="513"/>
      <c r="BR1696" s="513"/>
      <c r="BS1696" s="513"/>
      <c r="BT1696" s="513"/>
      <c r="BU1696" s="513"/>
      <c r="BV1696" s="513"/>
      <c r="BW1696" s="513"/>
      <c r="BX1696" s="513"/>
      <c r="BY1696" s="513"/>
      <c r="BZ1696" s="513"/>
      <c r="CA1696" s="513"/>
      <c r="CB1696" s="513"/>
      <c r="CC1696" s="1972"/>
      <c r="CD1696" s="1499"/>
      <c r="CE1696" s="1500"/>
      <c r="CF1696" s="1501"/>
      <c r="CG1696" s="1500"/>
      <c r="CH1696" s="1500"/>
      <c r="CI1696" s="1500"/>
      <c r="CJ1696" s="1976"/>
      <c r="CK1696" s="1519"/>
      <c r="CL1696" s="1509"/>
    </row>
    <row r="1697" spans="1:90" s="514" customFormat="1">
      <c r="A1697" s="511"/>
      <c r="B1697" s="512"/>
      <c r="C1697" s="1493"/>
      <c r="D1697" s="1493"/>
      <c r="E1697" s="1493"/>
      <c r="F1697" s="1493"/>
      <c r="G1697" s="1493"/>
      <c r="H1697" s="1530"/>
      <c r="I1697" s="1972"/>
      <c r="J1697" s="1542"/>
      <c r="K1697" s="513"/>
      <c r="L1697" s="513"/>
      <c r="M1697" s="513"/>
      <c r="N1697" s="513"/>
      <c r="O1697" s="513"/>
      <c r="P1697" s="513"/>
      <c r="Q1697" s="513"/>
      <c r="R1697" s="513"/>
      <c r="S1697" s="513"/>
      <c r="T1697" s="513"/>
      <c r="U1697" s="513"/>
      <c r="V1697" s="513"/>
      <c r="W1697" s="513"/>
      <c r="X1697" s="513"/>
      <c r="Y1697" s="513"/>
      <c r="Z1697" s="513"/>
      <c r="AA1697" s="513"/>
      <c r="AB1697" s="513"/>
      <c r="AC1697" s="513"/>
      <c r="AD1697" s="513"/>
      <c r="AE1697" s="513"/>
      <c r="AF1697" s="513"/>
      <c r="AG1697" s="513"/>
      <c r="AH1697" s="513"/>
      <c r="AI1697" s="513"/>
      <c r="AJ1697" s="513"/>
      <c r="AK1697" s="513"/>
      <c r="AL1697" s="513"/>
      <c r="AM1697" s="513"/>
      <c r="AN1697" s="513"/>
      <c r="AO1697" s="513"/>
      <c r="AP1697" s="513"/>
      <c r="AQ1697" s="513"/>
      <c r="AR1697" s="513"/>
      <c r="AS1697" s="513"/>
      <c r="AT1697" s="513"/>
      <c r="AU1697" s="513"/>
      <c r="AV1697" s="513"/>
      <c r="AW1697" s="513"/>
      <c r="AX1697" s="513"/>
      <c r="AY1697" s="513"/>
      <c r="AZ1697" s="513"/>
      <c r="BA1697" s="513"/>
      <c r="BB1697" s="513"/>
      <c r="BC1697" s="513"/>
      <c r="BD1697" s="513"/>
      <c r="BE1697" s="513"/>
      <c r="BF1697" s="513"/>
      <c r="BG1697" s="513"/>
      <c r="BH1697" s="513"/>
      <c r="BI1697" s="513"/>
      <c r="BJ1697" s="513"/>
      <c r="BK1697" s="513"/>
      <c r="BL1697" s="513"/>
      <c r="BM1697" s="513"/>
      <c r="BN1697" s="513"/>
      <c r="BO1697" s="513"/>
      <c r="BP1697" s="513"/>
      <c r="BQ1697" s="513"/>
      <c r="BR1697" s="513"/>
      <c r="BS1697" s="513"/>
      <c r="BT1697" s="513"/>
      <c r="BU1697" s="513"/>
      <c r="BV1697" s="513"/>
      <c r="BW1697" s="513"/>
      <c r="BX1697" s="513"/>
      <c r="BY1697" s="513"/>
      <c r="BZ1697" s="513"/>
      <c r="CA1697" s="513"/>
      <c r="CB1697" s="513"/>
      <c r="CC1697" s="1972"/>
      <c r="CD1697" s="1499"/>
      <c r="CE1697" s="1500"/>
      <c r="CF1697" s="1501"/>
      <c r="CG1697" s="1500"/>
      <c r="CH1697" s="1500"/>
      <c r="CI1697" s="1500"/>
      <c r="CJ1697" s="1976"/>
      <c r="CK1697" s="1519"/>
      <c r="CL1697" s="1509"/>
    </row>
    <row r="1698" spans="1:90" s="514" customFormat="1">
      <c r="A1698" s="511"/>
      <c r="B1698" s="512"/>
      <c r="C1698" s="1493"/>
      <c r="D1698" s="1493"/>
      <c r="E1698" s="1493"/>
      <c r="F1698" s="1493"/>
      <c r="G1698" s="1493"/>
      <c r="H1698" s="1530"/>
      <c r="I1698" s="1972"/>
      <c r="J1698" s="1542"/>
      <c r="K1698" s="513"/>
      <c r="L1698" s="513"/>
      <c r="M1698" s="513"/>
      <c r="N1698" s="513"/>
      <c r="O1698" s="513"/>
      <c r="P1698" s="513"/>
      <c r="Q1698" s="513"/>
      <c r="R1698" s="513"/>
      <c r="S1698" s="513"/>
      <c r="T1698" s="513"/>
      <c r="U1698" s="513"/>
      <c r="V1698" s="513"/>
      <c r="W1698" s="513"/>
      <c r="X1698" s="513"/>
      <c r="Y1698" s="513"/>
      <c r="Z1698" s="513"/>
      <c r="AA1698" s="513"/>
      <c r="AB1698" s="513"/>
      <c r="AC1698" s="513"/>
      <c r="AD1698" s="513"/>
      <c r="AE1698" s="513"/>
      <c r="AF1698" s="513"/>
      <c r="AG1698" s="513"/>
      <c r="AH1698" s="513"/>
      <c r="AI1698" s="513"/>
      <c r="AJ1698" s="513"/>
      <c r="AK1698" s="513"/>
      <c r="AL1698" s="513"/>
      <c r="AM1698" s="513"/>
      <c r="AN1698" s="513"/>
      <c r="AO1698" s="513"/>
      <c r="AP1698" s="513"/>
      <c r="AQ1698" s="513"/>
      <c r="AR1698" s="513"/>
      <c r="AS1698" s="513"/>
      <c r="AT1698" s="513"/>
      <c r="AU1698" s="513"/>
      <c r="AV1698" s="513"/>
      <c r="AW1698" s="513"/>
      <c r="AX1698" s="513"/>
      <c r="AY1698" s="513"/>
      <c r="AZ1698" s="513"/>
      <c r="BA1698" s="513"/>
      <c r="BB1698" s="513"/>
      <c r="BC1698" s="513"/>
      <c r="BD1698" s="513"/>
      <c r="BE1698" s="513"/>
      <c r="BF1698" s="513"/>
      <c r="BG1698" s="513"/>
      <c r="BH1698" s="513"/>
      <c r="BI1698" s="513"/>
      <c r="BJ1698" s="513"/>
      <c r="BK1698" s="513"/>
      <c r="BL1698" s="513"/>
      <c r="BM1698" s="513"/>
      <c r="BN1698" s="513"/>
      <c r="BO1698" s="513"/>
      <c r="BP1698" s="513"/>
      <c r="BQ1698" s="513"/>
      <c r="BR1698" s="513"/>
      <c r="BS1698" s="513"/>
      <c r="BT1698" s="513"/>
      <c r="BU1698" s="513"/>
      <c r="BV1698" s="513"/>
      <c r="BW1698" s="513"/>
      <c r="BX1698" s="513"/>
      <c r="BY1698" s="513"/>
      <c r="BZ1698" s="513"/>
      <c r="CA1698" s="513"/>
      <c r="CB1698" s="513"/>
      <c r="CC1698" s="1972"/>
      <c r="CD1698" s="1499"/>
      <c r="CE1698" s="1500"/>
      <c r="CF1698" s="1501"/>
      <c r="CG1698" s="1500"/>
      <c r="CH1698" s="1500"/>
      <c r="CI1698" s="1500"/>
      <c r="CJ1698" s="1976"/>
      <c r="CK1698" s="1519"/>
      <c r="CL1698" s="1509"/>
    </row>
    <row r="1699" spans="1:90" s="514" customFormat="1">
      <c r="A1699" s="511"/>
      <c r="B1699" s="512"/>
      <c r="C1699" s="1493"/>
      <c r="D1699" s="1493"/>
      <c r="E1699" s="1493"/>
      <c r="F1699" s="1493"/>
      <c r="G1699" s="1493"/>
      <c r="H1699" s="1530"/>
      <c r="I1699" s="1972"/>
      <c r="J1699" s="1542"/>
      <c r="K1699" s="513"/>
      <c r="L1699" s="513"/>
      <c r="M1699" s="513"/>
      <c r="N1699" s="513"/>
      <c r="O1699" s="513"/>
      <c r="P1699" s="513"/>
      <c r="Q1699" s="513"/>
      <c r="R1699" s="513"/>
      <c r="S1699" s="513"/>
      <c r="T1699" s="513"/>
      <c r="U1699" s="513"/>
      <c r="V1699" s="513"/>
      <c r="W1699" s="513"/>
      <c r="X1699" s="513"/>
      <c r="Y1699" s="513"/>
      <c r="Z1699" s="513"/>
      <c r="AA1699" s="513"/>
      <c r="AB1699" s="513"/>
      <c r="AC1699" s="513"/>
      <c r="AD1699" s="513"/>
      <c r="AE1699" s="513"/>
      <c r="AF1699" s="513"/>
      <c r="AG1699" s="513"/>
      <c r="AH1699" s="513"/>
      <c r="AI1699" s="513"/>
      <c r="AJ1699" s="513"/>
      <c r="AK1699" s="513"/>
      <c r="AL1699" s="513"/>
      <c r="AM1699" s="513"/>
      <c r="AN1699" s="513"/>
      <c r="AO1699" s="513"/>
      <c r="AP1699" s="513"/>
      <c r="AQ1699" s="513"/>
      <c r="AR1699" s="513"/>
      <c r="AS1699" s="513"/>
      <c r="AT1699" s="513"/>
      <c r="AU1699" s="513"/>
      <c r="AV1699" s="513"/>
      <c r="AW1699" s="513"/>
      <c r="AX1699" s="513"/>
      <c r="AY1699" s="513"/>
      <c r="AZ1699" s="513"/>
      <c r="BA1699" s="513"/>
      <c r="BB1699" s="513"/>
      <c r="BC1699" s="513"/>
      <c r="BD1699" s="513"/>
      <c r="BE1699" s="513"/>
      <c r="BF1699" s="513"/>
      <c r="BG1699" s="513"/>
      <c r="BH1699" s="513"/>
      <c r="BI1699" s="513"/>
      <c r="BJ1699" s="513"/>
      <c r="BK1699" s="513"/>
      <c r="BL1699" s="513"/>
      <c r="BM1699" s="513"/>
      <c r="BN1699" s="513"/>
      <c r="BO1699" s="513"/>
      <c r="BP1699" s="513"/>
      <c r="BQ1699" s="513"/>
      <c r="BR1699" s="513"/>
      <c r="BS1699" s="513"/>
      <c r="BT1699" s="513"/>
      <c r="BU1699" s="513"/>
      <c r="BV1699" s="513"/>
      <c r="BW1699" s="513"/>
      <c r="BX1699" s="513"/>
      <c r="BY1699" s="513"/>
      <c r="BZ1699" s="513"/>
      <c r="CA1699" s="513"/>
      <c r="CB1699" s="513"/>
      <c r="CC1699" s="1972"/>
      <c r="CD1699" s="1499"/>
      <c r="CE1699" s="1500"/>
      <c r="CF1699" s="1501"/>
      <c r="CG1699" s="1500"/>
      <c r="CH1699" s="1500"/>
      <c r="CI1699" s="1500"/>
      <c r="CJ1699" s="1976"/>
      <c r="CK1699" s="1519"/>
      <c r="CL1699" s="1509"/>
    </row>
    <row r="1700" spans="1:90" s="514" customFormat="1">
      <c r="A1700" s="511"/>
      <c r="B1700" s="512"/>
      <c r="C1700" s="1493"/>
      <c r="D1700" s="1493"/>
      <c r="E1700" s="1493"/>
      <c r="F1700" s="1493"/>
      <c r="G1700" s="1493"/>
      <c r="H1700" s="1530"/>
      <c r="I1700" s="1972"/>
      <c r="J1700" s="1542"/>
      <c r="K1700" s="513"/>
      <c r="L1700" s="513"/>
      <c r="M1700" s="513"/>
      <c r="N1700" s="513"/>
      <c r="O1700" s="513"/>
      <c r="P1700" s="513"/>
      <c r="Q1700" s="513"/>
      <c r="R1700" s="513"/>
      <c r="S1700" s="513"/>
      <c r="T1700" s="513"/>
      <c r="U1700" s="513"/>
      <c r="V1700" s="513"/>
      <c r="W1700" s="513"/>
      <c r="X1700" s="513"/>
      <c r="Y1700" s="513"/>
      <c r="Z1700" s="513"/>
      <c r="AA1700" s="513"/>
      <c r="AB1700" s="513"/>
      <c r="AC1700" s="513"/>
      <c r="AD1700" s="513"/>
      <c r="AE1700" s="513"/>
      <c r="AF1700" s="513"/>
      <c r="AG1700" s="513"/>
      <c r="AH1700" s="513"/>
      <c r="AI1700" s="513"/>
      <c r="AJ1700" s="513"/>
      <c r="AK1700" s="513"/>
      <c r="AL1700" s="513"/>
      <c r="AM1700" s="513"/>
      <c r="AN1700" s="513"/>
      <c r="AO1700" s="513"/>
      <c r="AP1700" s="513"/>
      <c r="AQ1700" s="513"/>
      <c r="AR1700" s="513"/>
      <c r="AS1700" s="513"/>
      <c r="AT1700" s="513"/>
      <c r="AU1700" s="513"/>
      <c r="AV1700" s="513"/>
      <c r="AW1700" s="513"/>
      <c r="AX1700" s="513"/>
      <c r="AY1700" s="513"/>
      <c r="AZ1700" s="513"/>
      <c r="BA1700" s="513"/>
      <c r="BB1700" s="513"/>
      <c r="BC1700" s="513"/>
      <c r="BD1700" s="513"/>
      <c r="BE1700" s="513"/>
      <c r="BF1700" s="513"/>
      <c r="BG1700" s="513"/>
      <c r="BH1700" s="513"/>
      <c r="BI1700" s="513"/>
      <c r="BJ1700" s="513"/>
      <c r="BK1700" s="513"/>
      <c r="BL1700" s="513"/>
      <c r="BM1700" s="513"/>
      <c r="BN1700" s="513"/>
      <c r="BO1700" s="513"/>
      <c r="BP1700" s="513"/>
      <c r="BQ1700" s="513"/>
      <c r="BR1700" s="513"/>
      <c r="BS1700" s="513"/>
      <c r="BT1700" s="513"/>
      <c r="BU1700" s="513"/>
      <c r="BV1700" s="513"/>
      <c r="BW1700" s="513"/>
      <c r="BX1700" s="513"/>
      <c r="BY1700" s="513"/>
      <c r="BZ1700" s="513"/>
      <c r="CA1700" s="513"/>
      <c r="CB1700" s="513"/>
      <c r="CC1700" s="1972"/>
      <c r="CD1700" s="1499"/>
      <c r="CE1700" s="1500"/>
      <c r="CF1700" s="1501"/>
      <c r="CG1700" s="1500"/>
      <c r="CH1700" s="1500"/>
      <c r="CI1700" s="1500"/>
      <c r="CJ1700" s="1976"/>
      <c r="CK1700" s="1519"/>
      <c r="CL1700" s="1509"/>
    </row>
    <row r="1701" spans="1:90" s="514" customFormat="1">
      <c r="A1701" s="511"/>
      <c r="B1701" s="512"/>
      <c r="C1701" s="1493"/>
      <c r="D1701" s="1493"/>
      <c r="E1701" s="1493"/>
      <c r="F1701" s="1493"/>
      <c r="G1701" s="1493"/>
      <c r="H1701" s="1530"/>
      <c r="I1701" s="1972"/>
      <c r="J1701" s="1542"/>
      <c r="K1701" s="513"/>
      <c r="L1701" s="513"/>
      <c r="M1701" s="513"/>
      <c r="N1701" s="513"/>
      <c r="O1701" s="513"/>
      <c r="P1701" s="513"/>
      <c r="Q1701" s="513"/>
      <c r="R1701" s="513"/>
      <c r="S1701" s="513"/>
      <c r="T1701" s="513"/>
      <c r="U1701" s="513"/>
      <c r="V1701" s="513"/>
      <c r="W1701" s="513"/>
      <c r="X1701" s="513"/>
      <c r="Y1701" s="513"/>
      <c r="Z1701" s="513"/>
      <c r="AA1701" s="513"/>
      <c r="AB1701" s="513"/>
      <c r="AC1701" s="513"/>
      <c r="AD1701" s="513"/>
      <c r="AE1701" s="513"/>
      <c r="AF1701" s="513"/>
      <c r="AG1701" s="513"/>
      <c r="AH1701" s="513"/>
      <c r="AI1701" s="513"/>
      <c r="AJ1701" s="513"/>
      <c r="AK1701" s="513"/>
      <c r="AL1701" s="513"/>
      <c r="AM1701" s="513"/>
      <c r="AN1701" s="513"/>
      <c r="AO1701" s="513"/>
      <c r="AP1701" s="513"/>
      <c r="AQ1701" s="513"/>
      <c r="AR1701" s="513"/>
      <c r="AS1701" s="513"/>
      <c r="AT1701" s="513"/>
      <c r="AU1701" s="513"/>
      <c r="AV1701" s="513"/>
      <c r="AW1701" s="513"/>
      <c r="AX1701" s="513"/>
      <c r="AY1701" s="513"/>
      <c r="AZ1701" s="513"/>
      <c r="BA1701" s="513"/>
      <c r="BB1701" s="513"/>
      <c r="BC1701" s="513"/>
      <c r="BD1701" s="513"/>
      <c r="BE1701" s="513"/>
      <c r="BF1701" s="513"/>
      <c r="BG1701" s="513"/>
      <c r="BH1701" s="513"/>
      <c r="BI1701" s="513"/>
      <c r="BJ1701" s="513"/>
      <c r="BK1701" s="513"/>
      <c r="BL1701" s="513"/>
      <c r="BM1701" s="513"/>
      <c r="BN1701" s="513"/>
      <c r="BO1701" s="513"/>
      <c r="BP1701" s="513"/>
      <c r="BQ1701" s="513"/>
      <c r="BR1701" s="513"/>
      <c r="BS1701" s="513"/>
      <c r="BT1701" s="513"/>
      <c r="BU1701" s="513"/>
      <c r="BV1701" s="513"/>
      <c r="BW1701" s="513"/>
      <c r="BX1701" s="513"/>
      <c r="BY1701" s="513"/>
      <c r="BZ1701" s="513"/>
      <c r="CA1701" s="513"/>
      <c r="CB1701" s="513"/>
      <c r="CC1701" s="1972"/>
      <c r="CD1701" s="1499"/>
      <c r="CE1701" s="1500"/>
      <c r="CF1701" s="1501"/>
      <c r="CG1701" s="1500"/>
      <c r="CH1701" s="1500"/>
      <c r="CI1701" s="1500"/>
      <c r="CJ1701" s="1976"/>
      <c r="CK1701" s="1519"/>
      <c r="CL1701" s="1509"/>
    </row>
    <row r="1702" spans="1:90" s="514" customFormat="1">
      <c r="A1702" s="511"/>
      <c r="B1702" s="512"/>
      <c r="C1702" s="1493"/>
      <c r="D1702" s="1493"/>
      <c r="E1702" s="1493"/>
      <c r="F1702" s="1493"/>
      <c r="G1702" s="1493"/>
      <c r="H1702" s="1530"/>
      <c r="I1702" s="1972"/>
      <c r="J1702" s="1542"/>
      <c r="K1702" s="513"/>
      <c r="L1702" s="513"/>
      <c r="M1702" s="513"/>
      <c r="N1702" s="513"/>
      <c r="O1702" s="513"/>
      <c r="P1702" s="513"/>
      <c r="Q1702" s="513"/>
      <c r="R1702" s="513"/>
      <c r="S1702" s="513"/>
      <c r="T1702" s="513"/>
      <c r="U1702" s="513"/>
      <c r="V1702" s="513"/>
      <c r="W1702" s="513"/>
      <c r="X1702" s="513"/>
      <c r="Y1702" s="513"/>
      <c r="Z1702" s="513"/>
      <c r="AA1702" s="513"/>
      <c r="AB1702" s="513"/>
      <c r="AC1702" s="513"/>
      <c r="AD1702" s="513"/>
      <c r="AE1702" s="513"/>
      <c r="AF1702" s="513"/>
      <c r="AG1702" s="513"/>
      <c r="AH1702" s="513"/>
      <c r="AI1702" s="513"/>
      <c r="AJ1702" s="513"/>
      <c r="AK1702" s="513"/>
      <c r="AL1702" s="513"/>
      <c r="AM1702" s="513"/>
      <c r="AN1702" s="513"/>
      <c r="AO1702" s="513"/>
      <c r="AP1702" s="513"/>
      <c r="AQ1702" s="513"/>
      <c r="AR1702" s="513"/>
      <c r="AS1702" s="513"/>
      <c r="AT1702" s="513"/>
      <c r="AU1702" s="513"/>
      <c r="AV1702" s="513"/>
      <c r="AW1702" s="513"/>
      <c r="AX1702" s="513"/>
      <c r="AY1702" s="513"/>
      <c r="AZ1702" s="513"/>
      <c r="BA1702" s="513"/>
      <c r="BB1702" s="513"/>
      <c r="BC1702" s="513"/>
      <c r="BD1702" s="513"/>
      <c r="BE1702" s="513"/>
      <c r="BF1702" s="513"/>
      <c r="BG1702" s="513"/>
      <c r="BH1702" s="513"/>
      <c r="BI1702" s="513"/>
      <c r="BJ1702" s="513"/>
      <c r="BK1702" s="513"/>
      <c r="BL1702" s="513"/>
      <c r="BM1702" s="513"/>
      <c r="BN1702" s="513"/>
      <c r="BO1702" s="513"/>
      <c r="BP1702" s="513"/>
      <c r="BQ1702" s="513"/>
      <c r="BR1702" s="513"/>
      <c r="BS1702" s="513"/>
      <c r="BT1702" s="513"/>
      <c r="BU1702" s="513"/>
      <c r="BV1702" s="513"/>
      <c r="BW1702" s="513"/>
      <c r="BX1702" s="513"/>
      <c r="BY1702" s="513"/>
      <c r="BZ1702" s="513"/>
      <c r="CA1702" s="513"/>
      <c r="CB1702" s="513"/>
      <c r="CC1702" s="1972"/>
      <c r="CD1702" s="1499"/>
      <c r="CE1702" s="1500"/>
      <c r="CF1702" s="1501"/>
      <c r="CG1702" s="1500"/>
      <c r="CH1702" s="1500"/>
      <c r="CI1702" s="1500"/>
      <c r="CJ1702" s="1976"/>
      <c r="CK1702" s="1519"/>
      <c r="CL1702" s="1509"/>
    </row>
    <row r="1703" spans="1:90" s="514" customFormat="1">
      <c r="A1703" s="511"/>
      <c r="B1703" s="512"/>
      <c r="C1703" s="1493"/>
      <c r="D1703" s="1493"/>
      <c r="E1703" s="1493"/>
      <c r="F1703" s="1493"/>
      <c r="G1703" s="1493"/>
      <c r="H1703" s="1530"/>
      <c r="I1703" s="1972"/>
      <c r="J1703" s="1542"/>
      <c r="K1703" s="513"/>
      <c r="L1703" s="513"/>
      <c r="M1703" s="513"/>
      <c r="N1703" s="513"/>
      <c r="O1703" s="513"/>
      <c r="P1703" s="513"/>
      <c r="Q1703" s="513"/>
      <c r="R1703" s="513"/>
      <c r="S1703" s="513"/>
      <c r="T1703" s="513"/>
      <c r="U1703" s="513"/>
      <c r="V1703" s="513"/>
      <c r="W1703" s="513"/>
      <c r="X1703" s="513"/>
      <c r="Y1703" s="513"/>
      <c r="Z1703" s="513"/>
      <c r="AA1703" s="513"/>
      <c r="AB1703" s="513"/>
      <c r="AC1703" s="513"/>
      <c r="AD1703" s="513"/>
      <c r="AE1703" s="513"/>
      <c r="AF1703" s="513"/>
      <c r="AG1703" s="513"/>
      <c r="AH1703" s="513"/>
      <c r="AI1703" s="513"/>
      <c r="AJ1703" s="513"/>
      <c r="AK1703" s="513"/>
      <c r="AL1703" s="513"/>
      <c r="AM1703" s="513"/>
      <c r="AN1703" s="513"/>
      <c r="AO1703" s="513"/>
      <c r="AP1703" s="513"/>
      <c r="AQ1703" s="513"/>
      <c r="AR1703" s="513"/>
      <c r="AS1703" s="513"/>
      <c r="AT1703" s="513"/>
      <c r="AU1703" s="513"/>
      <c r="AV1703" s="513"/>
      <c r="AW1703" s="513"/>
      <c r="AX1703" s="513"/>
      <c r="AY1703" s="513"/>
      <c r="AZ1703" s="513"/>
      <c r="BA1703" s="513"/>
      <c r="BB1703" s="513"/>
      <c r="BC1703" s="513"/>
      <c r="BD1703" s="513"/>
      <c r="BE1703" s="513"/>
      <c r="BF1703" s="513"/>
      <c r="BG1703" s="513"/>
      <c r="BH1703" s="513"/>
      <c r="BI1703" s="513"/>
      <c r="BJ1703" s="513"/>
      <c r="BK1703" s="513"/>
      <c r="BL1703" s="513"/>
      <c r="BM1703" s="513"/>
      <c r="BN1703" s="513"/>
      <c r="BO1703" s="513"/>
      <c r="BP1703" s="513"/>
      <c r="BQ1703" s="513"/>
      <c r="BR1703" s="513"/>
      <c r="BS1703" s="513"/>
      <c r="BT1703" s="513"/>
      <c r="BU1703" s="513"/>
      <c r="BV1703" s="513"/>
      <c r="BW1703" s="513"/>
      <c r="BX1703" s="513"/>
      <c r="BY1703" s="513"/>
      <c r="BZ1703" s="513"/>
      <c r="CA1703" s="513"/>
      <c r="CB1703" s="513"/>
      <c r="CC1703" s="1972"/>
      <c r="CD1703" s="1499"/>
      <c r="CE1703" s="1500"/>
      <c r="CF1703" s="1501"/>
      <c r="CG1703" s="1500"/>
      <c r="CH1703" s="1500"/>
      <c r="CI1703" s="1500"/>
      <c r="CJ1703" s="1976"/>
      <c r="CK1703" s="1519"/>
      <c r="CL1703" s="1509"/>
    </row>
    <row r="1704" spans="1:90" s="514" customFormat="1">
      <c r="A1704" s="511"/>
      <c r="B1704" s="512"/>
      <c r="C1704" s="1493"/>
      <c r="D1704" s="1493"/>
      <c r="E1704" s="1493"/>
      <c r="F1704" s="1493"/>
      <c r="G1704" s="1493"/>
      <c r="H1704" s="1530"/>
      <c r="I1704" s="1972"/>
      <c r="J1704" s="1542"/>
      <c r="K1704" s="513"/>
      <c r="L1704" s="513"/>
      <c r="M1704" s="513"/>
      <c r="N1704" s="513"/>
      <c r="O1704" s="513"/>
      <c r="P1704" s="513"/>
      <c r="Q1704" s="513"/>
      <c r="R1704" s="513"/>
      <c r="S1704" s="513"/>
      <c r="T1704" s="513"/>
      <c r="U1704" s="513"/>
      <c r="V1704" s="513"/>
      <c r="W1704" s="513"/>
      <c r="X1704" s="513"/>
      <c r="Y1704" s="513"/>
      <c r="Z1704" s="513"/>
      <c r="AA1704" s="513"/>
      <c r="AB1704" s="513"/>
      <c r="AC1704" s="513"/>
      <c r="AD1704" s="513"/>
      <c r="AE1704" s="513"/>
      <c r="AF1704" s="513"/>
      <c r="AG1704" s="513"/>
      <c r="AH1704" s="513"/>
      <c r="AI1704" s="513"/>
      <c r="AJ1704" s="513"/>
      <c r="AK1704" s="513"/>
      <c r="AL1704" s="513"/>
      <c r="AM1704" s="513"/>
      <c r="AN1704" s="513"/>
      <c r="AO1704" s="513"/>
      <c r="AP1704" s="513"/>
      <c r="AQ1704" s="513"/>
      <c r="AR1704" s="513"/>
      <c r="AS1704" s="513"/>
      <c r="AT1704" s="513"/>
      <c r="AU1704" s="513"/>
      <c r="AV1704" s="513"/>
      <c r="AW1704" s="513"/>
      <c r="AX1704" s="513"/>
      <c r="AY1704" s="513"/>
      <c r="AZ1704" s="513"/>
      <c r="BA1704" s="513"/>
      <c r="BB1704" s="513"/>
      <c r="BC1704" s="513"/>
      <c r="BD1704" s="513"/>
      <c r="BE1704" s="513"/>
      <c r="BF1704" s="513"/>
      <c r="BG1704" s="513"/>
      <c r="BH1704" s="513"/>
      <c r="BI1704" s="513"/>
      <c r="BJ1704" s="513"/>
      <c r="BK1704" s="513"/>
      <c r="BL1704" s="513"/>
      <c r="BM1704" s="513"/>
      <c r="BN1704" s="513"/>
      <c r="BO1704" s="513"/>
      <c r="BP1704" s="513"/>
      <c r="BQ1704" s="513"/>
      <c r="BR1704" s="513"/>
      <c r="BS1704" s="513"/>
      <c r="BT1704" s="513"/>
      <c r="BU1704" s="513"/>
      <c r="BV1704" s="513"/>
      <c r="BW1704" s="513"/>
      <c r="BX1704" s="513"/>
      <c r="BY1704" s="513"/>
      <c r="BZ1704" s="513"/>
      <c r="CA1704" s="513"/>
      <c r="CB1704" s="513"/>
      <c r="CC1704" s="1972"/>
      <c r="CD1704" s="1499"/>
      <c r="CE1704" s="1500"/>
      <c r="CF1704" s="1501"/>
      <c r="CG1704" s="1500"/>
      <c r="CH1704" s="1500"/>
      <c r="CI1704" s="1500"/>
      <c r="CJ1704" s="1976"/>
      <c r="CK1704" s="1519"/>
      <c r="CL1704" s="1509"/>
    </row>
    <row r="1705" spans="1:90" s="514" customFormat="1">
      <c r="A1705" s="511"/>
      <c r="B1705" s="512"/>
      <c r="C1705" s="1493"/>
      <c r="D1705" s="1493"/>
      <c r="E1705" s="1493"/>
      <c r="F1705" s="1493"/>
      <c r="G1705" s="1493"/>
      <c r="H1705" s="1530"/>
      <c r="I1705" s="1972"/>
      <c r="J1705" s="1542"/>
      <c r="K1705" s="513"/>
      <c r="L1705" s="513"/>
      <c r="M1705" s="513"/>
      <c r="N1705" s="513"/>
      <c r="O1705" s="513"/>
      <c r="P1705" s="513"/>
      <c r="Q1705" s="513"/>
      <c r="R1705" s="513"/>
      <c r="S1705" s="513"/>
      <c r="T1705" s="513"/>
      <c r="U1705" s="513"/>
      <c r="V1705" s="513"/>
      <c r="W1705" s="513"/>
      <c r="X1705" s="513"/>
      <c r="Y1705" s="513"/>
      <c r="Z1705" s="513"/>
      <c r="AA1705" s="513"/>
      <c r="AB1705" s="513"/>
      <c r="AC1705" s="513"/>
      <c r="AD1705" s="513"/>
      <c r="AE1705" s="513"/>
      <c r="AF1705" s="513"/>
      <c r="AG1705" s="513"/>
      <c r="AH1705" s="513"/>
      <c r="AI1705" s="513"/>
      <c r="AJ1705" s="513"/>
      <c r="AK1705" s="513"/>
      <c r="AL1705" s="513"/>
      <c r="AM1705" s="513"/>
      <c r="AN1705" s="513"/>
      <c r="AO1705" s="513"/>
      <c r="AP1705" s="513"/>
      <c r="AQ1705" s="513"/>
      <c r="AR1705" s="513"/>
      <c r="AS1705" s="513"/>
      <c r="AT1705" s="513"/>
      <c r="AU1705" s="513"/>
      <c r="AV1705" s="513"/>
      <c r="AW1705" s="513"/>
      <c r="AX1705" s="513"/>
      <c r="AY1705" s="513"/>
      <c r="AZ1705" s="513"/>
      <c r="BA1705" s="513"/>
      <c r="BB1705" s="513"/>
      <c r="BC1705" s="513"/>
      <c r="BD1705" s="513"/>
      <c r="BE1705" s="513"/>
      <c r="BF1705" s="513"/>
      <c r="BG1705" s="513"/>
      <c r="BH1705" s="513"/>
      <c r="BI1705" s="513"/>
      <c r="BJ1705" s="513"/>
      <c r="BK1705" s="513"/>
      <c r="BL1705" s="513"/>
      <c r="BM1705" s="513"/>
      <c r="BN1705" s="513"/>
      <c r="BO1705" s="513"/>
      <c r="BP1705" s="513"/>
      <c r="BQ1705" s="513"/>
      <c r="BR1705" s="513"/>
      <c r="BS1705" s="513"/>
      <c r="BT1705" s="513"/>
      <c r="BU1705" s="513"/>
      <c r="BV1705" s="513"/>
      <c r="BW1705" s="513"/>
      <c r="BX1705" s="513"/>
      <c r="BY1705" s="513"/>
      <c r="BZ1705" s="513"/>
      <c r="CA1705" s="513"/>
      <c r="CB1705" s="513"/>
      <c r="CC1705" s="1972"/>
      <c r="CD1705" s="1499"/>
      <c r="CE1705" s="1500"/>
      <c r="CF1705" s="1501"/>
      <c r="CG1705" s="1500"/>
      <c r="CH1705" s="1500"/>
      <c r="CI1705" s="1500"/>
      <c r="CJ1705" s="1976"/>
      <c r="CK1705" s="1519"/>
      <c r="CL1705" s="1509"/>
    </row>
    <row r="1706" spans="1:90" s="514" customFormat="1">
      <c r="A1706" s="511"/>
      <c r="B1706" s="512"/>
      <c r="C1706" s="1493"/>
      <c r="D1706" s="1493"/>
      <c r="E1706" s="1493"/>
      <c r="F1706" s="1493"/>
      <c r="G1706" s="1493"/>
      <c r="H1706" s="1530"/>
      <c r="I1706" s="1972"/>
      <c r="J1706" s="1542"/>
      <c r="K1706" s="513"/>
      <c r="L1706" s="513"/>
      <c r="M1706" s="513"/>
      <c r="N1706" s="513"/>
      <c r="O1706" s="513"/>
      <c r="P1706" s="513"/>
      <c r="Q1706" s="513"/>
      <c r="R1706" s="513"/>
      <c r="S1706" s="513"/>
      <c r="T1706" s="513"/>
      <c r="U1706" s="513"/>
      <c r="V1706" s="513"/>
      <c r="W1706" s="513"/>
      <c r="X1706" s="513"/>
      <c r="Y1706" s="513"/>
      <c r="Z1706" s="513"/>
      <c r="AA1706" s="513"/>
      <c r="AB1706" s="513"/>
      <c r="AC1706" s="513"/>
      <c r="AD1706" s="513"/>
      <c r="AE1706" s="513"/>
      <c r="AF1706" s="513"/>
      <c r="AG1706" s="513"/>
      <c r="AH1706" s="513"/>
      <c r="AI1706" s="513"/>
      <c r="AJ1706" s="513"/>
      <c r="AK1706" s="513"/>
      <c r="AL1706" s="513"/>
      <c r="AM1706" s="513"/>
      <c r="AN1706" s="513"/>
      <c r="AO1706" s="513"/>
      <c r="AP1706" s="513"/>
      <c r="AQ1706" s="513"/>
      <c r="AR1706" s="513"/>
      <c r="AS1706" s="513"/>
      <c r="AT1706" s="513"/>
      <c r="AU1706" s="513"/>
      <c r="AV1706" s="513"/>
      <c r="AW1706" s="513"/>
      <c r="AX1706" s="513"/>
      <c r="AY1706" s="513"/>
      <c r="AZ1706" s="513"/>
      <c r="BA1706" s="513"/>
      <c r="BB1706" s="513"/>
      <c r="BC1706" s="513"/>
      <c r="BD1706" s="513"/>
      <c r="BE1706" s="513"/>
      <c r="BF1706" s="513"/>
      <c r="BG1706" s="513"/>
      <c r="BH1706" s="513"/>
      <c r="BI1706" s="513"/>
      <c r="BJ1706" s="513"/>
      <c r="BK1706" s="513"/>
      <c r="BL1706" s="513"/>
      <c r="BM1706" s="513"/>
      <c r="BN1706" s="513"/>
      <c r="BO1706" s="513"/>
      <c r="BP1706" s="513"/>
      <c r="BQ1706" s="513"/>
      <c r="BR1706" s="513"/>
      <c r="BS1706" s="513"/>
      <c r="BT1706" s="513"/>
      <c r="BU1706" s="513"/>
      <c r="BV1706" s="513"/>
      <c r="BW1706" s="513"/>
      <c r="BX1706" s="513"/>
      <c r="BY1706" s="513"/>
      <c r="BZ1706" s="513"/>
      <c r="CA1706" s="513"/>
      <c r="CB1706" s="513"/>
      <c r="CC1706" s="1972"/>
      <c r="CD1706" s="1499"/>
      <c r="CE1706" s="1500"/>
      <c r="CF1706" s="1501"/>
      <c r="CG1706" s="1500"/>
      <c r="CH1706" s="1500"/>
      <c r="CI1706" s="1500"/>
      <c r="CJ1706" s="1976"/>
      <c r="CK1706" s="1519"/>
      <c r="CL1706" s="1509"/>
    </row>
    <row r="1707" spans="1:90" s="514" customFormat="1">
      <c r="A1707" s="511"/>
      <c r="B1707" s="512"/>
      <c r="C1707" s="1493"/>
      <c r="D1707" s="1493"/>
      <c r="E1707" s="1493"/>
      <c r="F1707" s="1493"/>
      <c r="G1707" s="1493"/>
      <c r="H1707" s="1530"/>
      <c r="I1707" s="1972"/>
      <c r="J1707" s="1542"/>
      <c r="K1707" s="513"/>
      <c r="L1707" s="513"/>
      <c r="M1707" s="513"/>
      <c r="N1707" s="513"/>
      <c r="O1707" s="513"/>
      <c r="P1707" s="513"/>
      <c r="Q1707" s="513"/>
      <c r="R1707" s="513"/>
      <c r="S1707" s="513"/>
      <c r="T1707" s="513"/>
      <c r="U1707" s="513"/>
      <c r="V1707" s="513"/>
      <c r="W1707" s="513"/>
      <c r="X1707" s="513"/>
      <c r="Y1707" s="513"/>
      <c r="Z1707" s="513"/>
      <c r="AA1707" s="513"/>
      <c r="AB1707" s="513"/>
      <c r="AC1707" s="513"/>
      <c r="AD1707" s="513"/>
      <c r="AE1707" s="513"/>
      <c r="AF1707" s="513"/>
      <c r="AG1707" s="513"/>
      <c r="AH1707" s="513"/>
      <c r="AI1707" s="513"/>
      <c r="AJ1707" s="513"/>
      <c r="AK1707" s="513"/>
      <c r="AL1707" s="513"/>
      <c r="AM1707" s="513"/>
      <c r="AN1707" s="513"/>
      <c r="AO1707" s="513"/>
      <c r="AP1707" s="513"/>
      <c r="AQ1707" s="513"/>
      <c r="AR1707" s="513"/>
      <c r="AS1707" s="513"/>
      <c r="AT1707" s="513"/>
      <c r="AU1707" s="513"/>
      <c r="AV1707" s="513"/>
      <c r="AW1707" s="513"/>
      <c r="AX1707" s="513"/>
      <c r="AY1707" s="513"/>
      <c r="AZ1707" s="513"/>
      <c r="BA1707" s="513"/>
      <c r="BB1707" s="513"/>
      <c r="BC1707" s="513"/>
      <c r="BD1707" s="513"/>
      <c r="BE1707" s="513"/>
      <c r="BF1707" s="513"/>
      <c r="BG1707" s="513"/>
      <c r="BH1707" s="513"/>
      <c r="BI1707" s="513"/>
      <c r="BJ1707" s="513"/>
      <c r="BK1707" s="513"/>
      <c r="BL1707" s="513"/>
      <c r="BM1707" s="513"/>
      <c r="BN1707" s="513"/>
      <c r="BO1707" s="513"/>
      <c r="BP1707" s="513"/>
      <c r="BQ1707" s="513"/>
      <c r="BR1707" s="513"/>
      <c r="BS1707" s="513"/>
      <c r="BT1707" s="513"/>
      <c r="BU1707" s="513"/>
      <c r="BV1707" s="513"/>
      <c r="BW1707" s="513"/>
      <c r="BX1707" s="513"/>
      <c r="BY1707" s="513"/>
      <c r="BZ1707" s="513"/>
      <c r="CA1707" s="513"/>
      <c r="CB1707" s="513"/>
      <c r="CC1707" s="1972"/>
      <c r="CD1707" s="1499"/>
      <c r="CE1707" s="1500"/>
      <c r="CF1707" s="1501"/>
      <c r="CG1707" s="1500"/>
      <c r="CH1707" s="1500"/>
      <c r="CI1707" s="1500"/>
      <c r="CJ1707" s="1976"/>
      <c r="CK1707" s="1519"/>
      <c r="CL1707" s="1509"/>
    </row>
    <row r="1708" spans="1:90" s="514" customFormat="1">
      <c r="A1708" s="511"/>
      <c r="B1708" s="512"/>
      <c r="C1708" s="1493"/>
      <c r="D1708" s="1493"/>
      <c r="E1708" s="1493"/>
      <c r="F1708" s="1493"/>
      <c r="G1708" s="1493"/>
      <c r="H1708" s="1530"/>
      <c r="I1708" s="1972"/>
      <c r="J1708" s="1542"/>
      <c r="K1708" s="513"/>
      <c r="L1708" s="513"/>
      <c r="M1708" s="513"/>
      <c r="N1708" s="513"/>
      <c r="O1708" s="513"/>
      <c r="P1708" s="513"/>
      <c r="Q1708" s="513"/>
      <c r="R1708" s="513"/>
      <c r="S1708" s="513"/>
      <c r="T1708" s="513"/>
      <c r="U1708" s="513"/>
      <c r="V1708" s="513"/>
      <c r="W1708" s="513"/>
      <c r="X1708" s="513"/>
      <c r="Y1708" s="513"/>
      <c r="Z1708" s="513"/>
      <c r="AA1708" s="513"/>
      <c r="AB1708" s="513"/>
      <c r="AC1708" s="513"/>
      <c r="AD1708" s="513"/>
      <c r="AE1708" s="513"/>
      <c r="AF1708" s="513"/>
      <c r="AG1708" s="513"/>
      <c r="AH1708" s="513"/>
      <c r="AI1708" s="513"/>
      <c r="AJ1708" s="513"/>
      <c r="AK1708" s="513"/>
      <c r="AL1708" s="513"/>
      <c r="AM1708" s="513"/>
      <c r="AN1708" s="513"/>
      <c r="AO1708" s="513"/>
      <c r="AP1708" s="513"/>
      <c r="AQ1708" s="513"/>
      <c r="AR1708" s="513"/>
      <c r="AS1708" s="513"/>
      <c r="AT1708" s="513"/>
      <c r="AU1708" s="513"/>
      <c r="AV1708" s="513"/>
      <c r="AW1708" s="513"/>
      <c r="AX1708" s="513"/>
      <c r="AY1708" s="513"/>
      <c r="AZ1708" s="513"/>
      <c r="BA1708" s="513"/>
      <c r="BB1708" s="513"/>
      <c r="BC1708" s="513"/>
      <c r="BD1708" s="513"/>
      <c r="BE1708" s="513"/>
      <c r="BF1708" s="513"/>
      <c r="BG1708" s="513"/>
      <c r="BH1708" s="513"/>
      <c r="BI1708" s="513"/>
      <c r="BJ1708" s="513"/>
      <c r="BK1708" s="513"/>
      <c r="BL1708" s="513"/>
      <c r="BM1708" s="513"/>
      <c r="BN1708" s="513"/>
      <c r="BO1708" s="513"/>
      <c r="BP1708" s="513"/>
      <c r="BQ1708" s="513"/>
      <c r="BR1708" s="513"/>
      <c r="BS1708" s="513"/>
      <c r="BT1708" s="513"/>
      <c r="BU1708" s="513"/>
      <c r="BV1708" s="513"/>
      <c r="BW1708" s="513"/>
      <c r="BX1708" s="513"/>
      <c r="BY1708" s="513"/>
      <c r="BZ1708" s="513"/>
      <c r="CA1708" s="513"/>
      <c r="CB1708" s="513"/>
      <c r="CC1708" s="1972"/>
      <c r="CD1708" s="1499"/>
      <c r="CE1708" s="1500"/>
      <c r="CF1708" s="1501"/>
      <c r="CG1708" s="1500"/>
      <c r="CH1708" s="1500"/>
      <c r="CI1708" s="1500"/>
      <c r="CJ1708" s="1976"/>
      <c r="CK1708" s="1519"/>
      <c r="CL1708" s="1509"/>
    </row>
    <row r="1709" spans="1:90" s="514" customFormat="1">
      <c r="A1709" s="511"/>
      <c r="B1709" s="512"/>
      <c r="C1709" s="1493"/>
      <c r="D1709" s="1493"/>
      <c r="E1709" s="1493"/>
      <c r="F1709" s="1493"/>
      <c r="G1709" s="1493"/>
      <c r="H1709" s="1530"/>
      <c r="I1709" s="1972"/>
      <c r="J1709" s="1542"/>
      <c r="K1709" s="513"/>
      <c r="L1709" s="513"/>
      <c r="M1709" s="513"/>
      <c r="N1709" s="513"/>
      <c r="O1709" s="513"/>
      <c r="P1709" s="513"/>
      <c r="Q1709" s="513"/>
      <c r="R1709" s="513"/>
      <c r="S1709" s="513"/>
      <c r="T1709" s="513"/>
      <c r="U1709" s="513"/>
      <c r="V1709" s="513"/>
      <c r="W1709" s="513"/>
      <c r="X1709" s="513"/>
      <c r="Y1709" s="513"/>
      <c r="Z1709" s="513"/>
      <c r="AA1709" s="513"/>
      <c r="AB1709" s="513"/>
      <c r="AC1709" s="513"/>
      <c r="AD1709" s="513"/>
      <c r="AE1709" s="513"/>
      <c r="AF1709" s="513"/>
      <c r="AG1709" s="513"/>
      <c r="AH1709" s="513"/>
      <c r="AI1709" s="513"/>
      <c r="AJ1709" s="513"/>
      <c r="AK1709" s="513"/>
      <c r="AL1709" s="513"/>
      <c r="AM1709" s="513"/>
      <c r="AN1709" s="513"/>
      <c r="AO1709" s="513"/>
      <c r="AP1709" s="513"/>
      <c r="AQ1709" s="513"/>
      <c r="AR1709" s="513"/>
      <c r="AS1709" s="513"/>
      <c r="AT1709" s="513"/>
      <c r="AU1709" s="513"/>
      <c r="AV1709" s="513"/>
      <c r="AW1709" s="513"/>
      <c r="AX1709" s="513"/>
      <c r="AY1709" s="513"/>
      <c r="AZ1709" s="513"/>
      <c r="BA1709" s="513"/>
      <c r="BB1709" s="513"/>
      <c r="BC1709" s="513"/>
      <c r="BD1709" s="513"/>
      <c r="BE1709" s="513"/>
      <c r="BF1709" s="513"/>
      <c r="BG1709" s="513"/>
      <c r="BH1709" s="513"/>
      <c r="BI1709" s="513"/>
      <c r="BJ1709" s="513"/>
      <c r="BK1709" s="513"/>
      <c r="BL1709" s="513"/>
      <c r="BM1709" s="513"/>
      <c r="BN1709" s="513"/>
      <c r="BO1709" s="513"/>
      <c r="BP1709" s="513"/>
      <c r="BQ1709" s="513"/>
      <c r="BR1709" s="513"/>
      <c r="BS1709" s="513"/>
      <c r="BT1709" s="513"/>
      <c r="BU1709" s="513"/>
      <c r="BV1709" s="513"/>
      <c r="BW1709" s="513"/>
      <c r="BX1709" s="513"/>
      <c r="BY1709" s="513"/>
      <c r="BZ1709" s="513"/>
      <c r="CA1709" s="513"/>
      <c r="CB1709" s="513"/>
      <c r="CC1709" s="1972"/>
      <c r="CD1709" s="1499"/>
      <c r="CE1709" s="1500"/>
      <c r="CF1709" s="1501"/>
      <c r="CG1709" s="1500"/>
      <c r="CH1709" s="1500"/>
      <c r="CI1709" s="1500"/>
      <c r="CJ1709" s="1976"/>
      <c r="CK1709" s="1519"/>
      <c r="CL1709" s="1509"/>
    </row>
    <row r="1710" spans="1:90" s="514" customFormat="1">
      <c r="A1710" s="511"/>
      <c r="B1710" s="512"/>
      <c r="C1710" s="1493"/>
      <c r="D1710" s="1493"/>
      <c r="E1710" s="1493"/>
      <c r="F1710" s="1493"/>
      <c r="G1710" s="1493"/>
      <c r="H1710" s="1530"/>
      <c r="I1710" s="1972"/>
      <c r="J1710" s="1542"/>
      <c r="K1710" s="513"/>
      <c r="L1710" s="513"/>
      <c r="M1710" s="513"/>
      <c r="N1710" s="513"/>
      <c r="O1710" s="513"/>
      <c r="P1710" s="513"/>
      <c r="Q1710" s="513"/>
      <c r="R1710" s="513"/>
      <c r="S1710" s="513"/>
      <c r="T1710" s="513"/>
      <c r="U1710" s="513"/>
      <c r="V1710" s="513"/>
      <c r="W1710" s="513"/>
      <c r="X1710" s="513"/>
      <c r="Y1710" s="513"/>
      <c r="Z1710" s="513"/>
      <c r="AA1710" s="513"/>
      <c r="AB1710" s="513"/>
      <c r="AC1710" s="513"/>
      <c r="AD1710" s="513"/>
      <c r="AE1710" s="513"/>
      <c r="AF1710" s="513"/>
      <c r="AG1710" s="513"/>
      <c r="AH1710" s="513"/>
      <c r="AI1710" s="513"/>
      <c r="AJ1710" s="513"/>
      <c r="AK1710" s="513"/>
      <c r="AL1710" s="513"/>
      <c r="AM1710" s="513"/>
      <c r="AN1710" s="513"/>
      <c r="AO1710" s="513"/>
      <c r="AP1710" s="513"/>
      <c r="AQ1710" s="513"/>
      <c r="AR1710" s="513"/>
      <c r="AS1710" s="513"/>
      <c r="AT1710" s="513"/>
      <c r="AU1710" s="513"/>
      <c r="AV1710" s="513"/>
      <c r="AW1710" s="513"/>
      <c r="AX1710" s="513"/>
      <c r="AY1710" s="513"/>
      <c r="AZ1710" s="513"/>
      <c r="BA1710" s="513"/>
      <c r="BB1710" s="513"/>
      <c r="BC1710" s="513"/>
      <c r="BD1710" s="513"/>
      <c r="BE1710" s="513"/>
      <c r="BF1710" s="513"/>
      <c r="BG1710" s="513"/>
      <c r="BH1710" s="513"/>
      <c r="BI1710" s="513"/>
      <c r="BJ1710" s="513"/>
      <c r="BK1710" s="513"/>
      <c r="BL1710" s="513"/>
      <c r="BM1710" s="513"/>
      <c r="BN1710" s="513"/>
      <c r="BO1710" s="513"/>
      <c r="BP1710" s="513"/>
      <c r="BQ1710" s="513"/>
      <c r="BR1710" s="513"/>
      <c r="BS1710" s="513"/>
      <c r="BT1710" s="513"/>
      <c r="BU1710" s="513"/>
      <c r="BV1710" s="513"/>
      <c r="BW1710" s="513"/>
      <c r="BX1710" s="513"/>
      <c r="BY1710" s="513"/>
      <c r="BZ1710" s="513"/>
      <c r="CA1710" s="513"/>
      <c r="CB1710" s="513"/>
      <c r="CC1710" s="1972"/>
      <c r="CD1710" s="1499"/>
      <c r="CE1710" s="1500"/>
      <c r="CF1710" s="1501"/>
      <c r="CG1710" s="1500"/>
      <c r="CH1710" s="1500"/>
      <c r="CI1710" s="1500"/>
      <c r="CJ1710" s="1976"/>
      <c r="CK1710" s="1519"/>
      <c r="CL1710" s="1509"/>
    </row>
    <row r="1711" spans="1:90" s="514" customFormat="1">
      <c r="A1711" s="511"/>
      <c r="B1711" s="512"/>
      <c r="C1711" s="1493"/>
      <c r="D1711" s="1493"/>
      <c r="E1711" s="1493"/>
      <c r="F1711" s="1493"/>
      <c r="G1711" s="1493"/>
      <c r="H1711" s="1530"/>
      <c r="I1711" s="1972"/>
      <c r="J1711" s="1542"/>
      <c r="K1711" s="513"/>
      <c r="L1711" s="513"/>
      <c r="M1711" s="513"/>
      <c r="N1711" s="513"/>
      <c r="O1711" s="513"/>
      <c r="P1711" s="513"/>
      <c r="Q1711" s="513"/>
      <c r="R1711" s="513"/>
      <c r="S1711" s="513"/>
      <c r="T1711" s="513"/>
      <c r="U1711" s="513"/>
      <c r="V1711" s="513"/>
      <c r="W1711" s="513"/>
      <c r="X1711" s="513"/>
      <c r="Y1711" s="513"/>
      <c r="Z1711" s="513"/>
      <c r="AA1711" s="513"/>
      <c r="AB1711" s="513"/>
      <c r="AC1711" s="513"/>
      <c r="AD1711" s="513"/>
      <c r="AE1711" s="513"/>
      <c r="AF1711" s="513"/>
      <c r="AG1711" s="513"/>
      <c r="AH1711" s="513"/>
      <c r="AI1711" s="513"/>
      <c r="AJ1711" s="513"/>
      <c r="AK1711" s="513"/>
      <c r="AL1711" s="513"/>
      <c r="AM1711" s="513"/>
      <c r="AN1711" s="513"/>
      <c r="AO1711" s="513"/>
      <c r="AP1711" s="513"/>
      <c r="AQ1711" s="513"/>
      <c r="AR1711" s="513"/>
      <c r="AS1711" s="513"/>
      <c r="AT1711" s="513"/>
      <c r="AU1711" s="513"/>
      <c r="AV1711" s="513"/>
      <c r="AW1711" s="513"/>
      <c r="AX1711" s="513"/>
      <c r="AY1711" s="513"/>
      <c r="AZ1711" s="513"/>
      <c r="BA1711" s="513"/>
      <c r="BB1711" s="513"/>
      <c r="BC1711" s="513"/>
      <c r="BD1711" s="513"/>
      <c r="BE1711" s="513"/>
      <c r="BF1711" s="513"/>
      <c r="BG1711" s="513"/>
      <c r="BH1711" s="513"/>
      <c r="BI1711" s="513"/>
      <c r="BJ1711" s="513"/>
      <c r="BK1711" s="513"/>
      <c r="BL1711" s="513"/>
      <c r="BM1711" s="513"/>
      <c r="BN1711" s="513"/>
      <c r="BO1711" s="513"/>
      <c r="BP1711" s="513"/>
      <c r="BQ1711" s="513"/>
      <c r="BR1711" s="513"/>
      <c r="BS1711" s="513"/>
      <c r="BT1711" s="513"/>
      <c r="BU1711" s="513"/>
      <c r="BV1711" s="513"/>
      <c r="BW1711" s="513"/>
      <c r="BX1711" s="513"/>
      <c r="BY1711" s="513"/>
      <c r="BZ1711" s="513"/>
      <c r="CA1711" s="513"/>
      <c r="CB1711" s="513"/>
      <c r="CC1711" s="1972"/>
      <c r="CD1711" s="1499"/>
      <c r="CE1711" s="1500"/>
      <c r="CF1711" s="1501"/>
      <c r="CG1711" s="1500"/>
      <c r="CH1711" s="1500"/>
      <c r="CI1711" s="1500"/>
      <c r="CJ1711" s="1976"/>
      <c r="CK1711" s="1519"/>
      <c r="CL1711" s="1509"/>
    </row>
    <row r="1712" spans="1:90" s="514" customFormat="1">
      <c r="A1712" s="511"/>
      <c r="B1712" s="512"/>
      <c r="C1712" s="1493"/>
      <c r="D1712" s="1493"/>
      <c r="E1712" s="1493"/>
      <c r="F1712" s="1493"/>
      <c r="G1712" s="1493"/>
      <c r="H1712" s="1530"/>
      <c r="I1712" s="1972"/>
      <c r="J1712" s="1542"/>
      <c r="K1712" s="513"/>
      <c r="L1712" s="513"/>
      <c r="M1712" s="513"/>
      <c r="N1712" s="513"/>
      <c r="O1712" s="513"/>
      <c r="P1712" s="513"/>
      <c r="Q1712" s="513"/>
      <c r="R1712" s="513"/>
      <c r="S1712" s="513"/>
      <c r="T1712" s="513"/>
      <c r="U1712" s="513"/>
      <c r="V1712" s="513"/>
      <c r="W1712" s="513"/>
      <c r="X1712" s="513"/>
      <c r="Y1712" s="513"/>
      <c r="Z1712" s="513"/>
      <c r="AA1712" s="513"/>
      <c r="AB1712" s="513"/>
      <c r="AC1712" s="513"/>
      <c r="AD1712" s="513"/>
      <c r="AE1712" s="513"/>
      <c r="AF1712" s="513"/>
      <c r="AG1712" s="513"/>
      <c r="AH1712" s="513"/>
      <c r="AI1712" s="513"/>
      <c r="AJ1712" s="513"/>
      <c r="AK1712" s="513"/>
      <c r="AL1712" s="513"/>
      <c r="AM1712" s="513"/>
      <c r="AN1712" s="513"/>
      <c r="AO1712" s="513"/>
      <c r="AP1712" s="513"/>
      <c r="AQ1712" s="513"/>
      <c r="AR1712" s="513"/>
      <c r="AS1712" s="513"/>
      <c r="AT1712" s="513"/>
      <c r="AU1712" s="513"/>
      <c r="AV1712" s="513"/>
      <c r="AW1712" s="513"/>
      <c r="AX1712" s="513"/>
      <c r="AY1712" s="513"/>
      <c r="AZ1712" s="513"/>
      <c r="BA1712" s="513"/>
      <c r="BB1712" s="513"/>
      <c r="BC1712" s="513"/>
      <c r="BD1712" s="513"/>
      <c r="BE1712" s="513"/>
      <c r="BF1712" s="513"/>
      <c r="BG1712" s="513"/>
      <c r="BH1712" s="513"/>
      <c r="BI1712" s="513"/>
      <c r="BJ1712" s="513"/>
      <c r="BK1712" s="513"/>
      <c r="BL1712" s="513"/>
      <c r="BM1712" s="513"/>
      <c r="BN1712" s="513"/>
      <c r="BO1712" s="513"/>
      <c r="BP1712" s="513"/>
      <c r="BQ1712" s="513"/>
      <c r="BR1712" s="513"/>
      <c r="BS1712" s="513"/>
      <c r="BT1712" s="513"/>
      <c r="BU1712" s="513"/>
      <c r="BV1712" s="513"/>
      <c r="BW1712" s="513"/>
      <c r="BX1712" s="513"/>
      <c r="BY1712" s="513"/>
      <c r="BZ1712" s="513"/>
      <c r="CA1712" s="513"/>
      <c r="CB1712" s="513"/>
      <c r="CC1712" s="1972"/>
      <c r="CD1712" s="1499"/>
      <c r="CE1712" s="1500"/>
      <c r="CF1712" s="1501"/>
      <c r="CG1712" s="1500"/>
      <c r="CH1712" s="1500"/>
      <c r="CI1712" s="1500"/>
      <c r="CJ1712" s="1976"/>
      <c r="CK1712" s="1519"/>
      <c r="CL1712" s="1509"/>
    </row>
    <row r="1713" spans="1:90" s="514" customFormat="1">
      <c r="A1713" s="511"/>
      <c r="B1713" s="512"/>
      <c r="C1713" s="1493"/>
      <c r="D1713" s="1493"/>
      <c r="E1713" s="1493"/>
      <c r="F1713" s="1493"/>
      <c r="G1713" s="1493"/>
      <c r="H1713" s="1530"/>
      <c r="I1713" s="1972"/>
      <c r="J1713" s="1542"/>
      <c r="K1713" s="513"/>
      <c r="L1713" s="513"/>
      <c r="M1713" s="513"/>
      <c r="N1713" s="513"/>
      <c r="O1713" s="513"/>
      <c r="P1713" s="513"/>
      <c r="Q1713" s="513"/>
      <c r="R1713" s="513"/>
      <c r="S1713" s="513"/>
      <c r="T1713" s="513"/>
      <c r="U1713" s="513"/>
      <c r="V1713" s="513"/>
      <c r="W1713" s="513"/>
      <c r="X1713" s="513"/>
      <c r="Y1713" s="513"/>
      <c r="Z1713" s="513"/>
      <c r="AA1713" s="513"/>
      <c r="AB1713" s="513"/>
      <c r="AC1713" s="513"/>
      <c r="AD1713" s="513"/>
      <c r="AE1713" s="513"/>
      <c r="AF1713" s="513"/>
      <c r="AG1713" s="513"/>
      <c r="AH1713" s="513"/>
      <c r="AI1713" s="513"/>
      <c r="AJ1713" s="513"/>
      <c r="AK1713" s="513"/>
      <c r="AL1713" s="513"/>
      <c r="AM1713" s="513"/>
      <c r="AN1713" s="513"/>
      <c r="AO1713" s="513"/>
      <c r="AP1713" s="513"/>
      <c r="AQ1713" s="513"/>
      <c r="AR1713" s="513"/>
      <c r="AS1713" s="513"/>
      <c r="AT1713" s="513"/>
      <c r="AU1713" s="513"/>
      <c r="AV1713" s="513"/>
      <c r="AW1713" s="513"/>
      <c r="AX1713" s="513"/>
      <c r="AY1713" s="513"/>
      <c r="AZ1713" s="513"/>
      <c r="BA1713" s="513"/>
      <c r="BB1713" s="513"/>
      <c r="BC1713" s="513"/>
      <c r="BD1713" s="513"/>
      <c r="BE1713" s="513"/>
      <c r="BF1713" s="513"/>
      <c r="BG1713" s="513"/>
      <c r="BH1713" s="513"/>
      <c r="BI1713" s="513"/>
      <c r="BJ1713" s="513"/>
      <c r="BK1713" s="513"/>
      <c r="BL1713" s="513"/>
      <c r="BM1713" s="513"/>
      <c r="BN1713" s="513"/>
      <c r="BO1713" s="513"/>
      <c r="BP1713" s="513"/>
      <c r="BQ1713" s="513"/>
      <c r="BR1713" s="513"/>
      <c r="BS1713" s="513"/>
      <c r="BT1713" s="513"/>
      <c r="BU1713" s="513"/>
      <c r="BV1713" s="513"/>
      <c r="BW1713" s="513"/>
      <c r="BX1713" s="513"/>
      <c r="BY1713" s="513"/>
      <c r="BZ1713" s="513"/>
      <c r="CA1713" s="513"/>
      <c r="CB1713" s="513"/>
      <c r="CC1713" s="1972"/>
      <c r="CD1713" s="1499"/>
      <c r="CE1713" s="1500"/>
      <c r="CF1713" s="1501"/>
      <c r="CG1713" s="1500"/>
      <c r="CH1713" s="1500"/>
      <c r="CI1713" s="1500"/>
      <c r="CJ1713" s="1976"/>
      <c r="CK1713" s="1519"/>
      <c r="CL1713" s="1509"/>
    </row>
    <row r="1714" spans="1:90" s="514" customFormat="1">
      <c r="A1714" s="511"/>
      <c r="B1714" s="512"/>
      <c r="C1714" s="1493"/>
      <c r="D1714" s="1493"/>
      <c r="E1714" s="1493"/>
      <c r="F1714" s="1493"/>
      <c r="G1714" s="1493"/>
      <c r="H1714" s="1530"/>
      <c r="I1714" s="1972"/>
      <c r="J1714" s="1542"/>
      <c r="K1714" s="513"/>
      <c r="L1714" s="513"/>
      <c r="M1714" s="513"/>
      <c r="N1714" s="513"/>
      <c r="O1714" s="513"/>
      <c r="P1714" s="513"/>
      <c r="Q1714" s="513"/>
      <c r="R1714" s="513"/>
      <c r="S1714" s="513"/>
      <c r="T1714" s="513"/>
      <c r="U1714" s="513"/>
      <c r="V1714" s="513"/>
      <c r="W1714" s="513"/>
      <c r="X1714" s="513"/>
      <c r="Y1714" s="513"/>
      <c r="Z1714" s="513"/>
      <c r="AA1714" s="513"/>
      <c r="AB1714" s="513"/>
      <c r="AC1714" s="513"/>
      <c r="AD1714" s="513"/>
      <c r="AE1714" s="513"/>
      <c r="AF1714" s="513"/>
      <c r="AG1714" s="513"/>
      <c r="AH1714" s="513"/>
      <c r="AI1714" s="513"/>
      <c r="AJ1714" s="513"/>
      <c r="AK1714" s="513"/>
      <c r="AL1714" s="513"/>
      <c r="AM1714" s="513"/>
      <c r="AN1714" s="513"/>
      <c r="AO1714" s="513"/>
      <c r="AP1714" s="513"/>
      <c r="AQ1714" s="513"/>
      <c r="AR1714" s="513"/>
      <c r="AS1714" s="513"/>
      <c r="AT1714" s="513"/>
      <c r="AU1714" s="513"/>
      <c r="AV1714" s="513"/>
      <c r="AW1714" s="513"/>
      <c r="AX1714" s="513"/>
      <c r="AY1714" s="513"/>
      <c r="AZ1714" s="513"/>
      <c r="BA1714" s="513"/>
      <c r="BB1714" s="513"/>
      <c r="BC1714" s="513"/>
      <c r="BD1714" s="513"/>
      <c r="BE1714" s="513"/>
      <c r="BF1714" s="513"/>
      <c r="BG1714" s="513"/>
      <c r="BH1714" s="513"/>
      <c r="BI1714" s="513"/>
      <c r="BJ1714" s="513"/>
      <c r="BK1714" s="513"/>
      <c r="BL1714" s="513"/>
      <c r="BM1714" s="513"/>
      <c r="BN1714" s="513"/>
      <c r="BO1714" s="513"/>
      <c r="BP1714" s="513"/>
      <c r="BQ1714" s="513"/>
      <c r="BR1714" s="513"/>
      <c r="BS1714" s="513"/>
      <c r="BT1714" s="513"/>
      <c r="BU1714" s="513"/>
      <c r="BV1714" s="513"/>
      <c r="BW1714" s="513"/>
      <c r="BX1714" s="513"/>
      <c r="BY1714" s="513"/>
      <c r="BZ1714" s="513"/>
      <c r="CA1714" s="513"/>
      <c r="CB1714" s="513"/>
      <c r="CC1714" s="1972"/>
      <c r="CD1714" s="1499"/>
      <c r="CE1714" s="1500"/>
      <c r="CF1714" s="1501"/>
      <c r="CG1714" s="1500"/>
      <c r="CH1714" s="1500"/>
      <c r="CI1714" s="1500"/>
      <c r="CJ1714" s="1976"/>
      <c r="CK1714" s="1519"/>
      <c r="CL1714" s="1509"/>
    </row>
    <row r="1715" spans="1:90" s="514" customFormat="1">
      <c r="A1715" s="511"/>
      <c r="B1715" s="512"/>
      <c r="C1715" s="1493"/>
      <c r="D1715" s="1493"/>
      <c r="E1715" s="1493"/>
      <c r="F1715" s="1493"/>
      <c r="G1715" s="1493"/>
      <c r="H1715" s="1530"/>
      <c r="I1715" s="1972"/>
      <c r="J1715" s="1542"/>
      <c r="K1715" s="513"/>
      <c r="L1715" s="513"/>
      <c r="M1715" s="513"/>
      <c r="N1715" s="513"/>
      <c r="O1715" s="513"/>
      <c r="P1715" s="513"/>
      <c r="Q1715" s="513"/>
      <c r="R1715" s="513"/>
      <c r="S1715" s="513"/>
      <c r="T1715" s="513"/>
      <c r="U1715" s="513"/>
      <c r="V1715" s="513"/>
      <c r="W1715" s="513"/>
      <c r="X1715" s="513"/>
      <c r="Y1715" s="513"/>
      <c r="Z1715" s="513"/>
      <c r="AA1715" s="513"/>
      <c r="AB1715" s="513"/>
      <c r="AC1715" s="513"/>
      <c r="AD1715" s="513"/>
      <c r="AE1715" s="513"/>
      <c r="AF1715" s="513"/>
      <c r="AG1715" s="513"/>
      <c r="AH1715" s="513"/>
      <c r="AI1715" s="513"/>
      <c r="AJ1715" s="513"/>
      <c r="AK1715" s="513"/>
      <c r="AL1715" s="513"/>
      <c r="AM1715" s="513"/>
      <c r="AN1715" s="513"/>
      <c r="AO1715" s="513"/>
      <c r="AP1715" s="513"/>
      <c r="AQ1715" s="513"/>
      <c r="AR1715" s="513"/>
      <c r="AS1715" s="513"/>
      <c r="AT1715" s="513"/>
      <c r="AU1715" s="513"/>
      <c r="AV1715" s="513"/>
      <c r="AW1715" s="513"/>
      <c r="AX1715" s="513"/>
      <c r="AY1715" s="513"/>
      <c r="AZ1715" s="513"/>
      <c r="BA1715" s="513"/>
      <c r="BB1715" s="513"/>
      <c r="BC1715" s="513"/>
      <c r="BD1715" s="513"/>
      <c r="BE1715" s="513"/>
      <c r="BF1715" s="513"/>
      <c r="BG1715" s="513"/>
      <c r="BH1715" s="513"/>
      <c r="BI1715" s="513"/>
      <c r="BJ1715" s="513"/>
      <c r="BK1715" s="513"/>
      <c r="BL1715" s="513"/>
      <c r="BM1715" s="513"/>
      <c r="BN1715" s="513"/>
      <c r="BO1715" s="513"/>
      <c r="BP1715" s="513"/>
      <c r="BQ1715" s="513"/>
      <c r="BR1715" s="513"/>
      <c r="BS1715" s="513"/>
      <c r="BT1715" s="513"/>
      <c r="BU1715" s="513"/>
      <c r="BV1715" s="513"/>
      <c r="BW1715" s="513"/>
      <c r="BX1715" s="513"/>
      <c r="BY1715" s="513"/>
      <c r="BZ1715" s="513"/>
      <c r="CA1715" s="513"/>
      <c r="CB1715" s="513"/>
      <c r="CC1715" s="1972"/>
      <c r="CD1715" s="1499"/>
      <c r="CE1715" s="1500"/>
      <c r="CF1715" s="1501"/>
      <c r="CG1715" s="1500"/>
      <c r="CH1715" s="1500"/>
      <c r="CI1715" s="1500"/>
      <c r="CJ1715" s="1976"/>
      <c r="CK1715" s="1519"/>
      <c r="CL1715" s="1509"/>
    </row>
    <row r="1716" spans="1:90" s="514" customFormat="1">
      <c r="A1716" s="511"/>
      <c r="B1716" s="512"/>
      <c r="C1716" s="1493"/>
      <c r="D1716" s="1493"/>
      <c r="E1716" s="1493"/>
      <c r="F1716" s="1493"/>
      <c r="G1716" s="1493"/>
      <c r="H1716" s="1530"/>
      <c r="I1716" s="1972"/>
      <c r="J1716" s="1542"/>
      <c r="K1716" s="513"/>
      <c r="L1716" s="513"/>
      <c r="M1716" s="513"/>
      <c r="N1716" s="513"/>
      <c r="O1716" s="513"/>
      <c r="P1716" s="513"/>
      <c r="Q1716" s="513"/>
      <c r="R1716" s="513"/>
      <c r="S1716" s="513"/>
      <c r="T1716" s="513"/>
      <c r="U1716" s="513"/>
      <c r="V1716" s="513"/>
      <c r="W1716" s="513"/>
      <c r="X1716" s="513"/>
      <c r="Y1716" s="513"/>
      <c r="Z1716" s="513"/>
      <c r="AA1716" s="513"/>
      <c r="AB1716" s="513"/>
      <c r="AC1716" s="513"/>
      <c r="AD1716" s="513"/>
      <c r="AE1716" s="513"/>
      <c r="AF1716" s="513"/>
      <c r="AG1716" s="513"/>
      <c r="AH1716" s="513"/>
      <c r="AI1716" s="513"/>
      <c r="AJ1716" s="513"/>
      <c r="AK1716" s="513"/>
      <c r="AL1716" s="513"/>
      <c r="AM1716" s="513"/>
      <c r="AN1716" s="513"/>
      <c r="AO1716" s="513"/>
      <c r="AP1716" s="513"/>
      <c r="AQ1716" s="513"/>
      <c r="AR1716" s="513"/>
      <c r="AS1716" s="513"/>
      <c r="AT1716" s="513"/>
      <c r="AU1716" s="513"/>
      <c r="AV1716" s="513"/>
      <c r="AW1716" s="513"/>
      <c r="AX1716" s="513"/>
      <c r="AY1716" s="513"/>
      <c r="AZ1716" s="513"/>
      <c r="BA1716" s="513"/>
      <c r="BB1716" s="513"/>
      <c r="BC1716" s="513"/>
      <c r="BD1716" s="513"/>
      <c r="BE1716" s="513"/>
      <c r="BF1716" s="513"/>
      <c r="BG1716" s="513"/>
      <c r="BH1716" s="513"/>
      <c r="BI1716" s="513"/>
      <c r="BJ1716" s="513"/>
      <c r="BK1716" s="513"/>
      <c r="BL1716" s="513"/>
      <c r="BM1716" s="513"/>
      <c r="BN1716" s="513"/>
      <c r="BO1716" s="513"/>
      <c r="BP1716" s="513"/>
      <c r="BQ1716" s="513"/>
      <c r="BR1716" s="513"/>
      <c r="BS1716" s="513"/>
      <c r="BT1716" s="513"/>
      <c r="BU1716" s="513"/>
      <c r="BV1716" s="513"/>
      <c r="BW1716" s="513"/>
      <c r="BX1716" s="513"/>
      <c r="BY1716" s="513"/>
      <c r="BZ1716" s="513"/>
      <c r="CA1716" s="513"/>
      <c r="CB1716" s="513"/>
      <c r="CC1716" s="1972"/>
      <c r="CD1716" s="1499"/>
      <c r="CE1716" s="1500"/>
      <c r="CF1716" s="1501"/>
      <c r="CG1716" s="1500"/>
      <c r="CH1716" s="1500"/>
      <c r="CI1716" s="1500"/>
      <c r="CJ1716" s="1976"/>
      <c r="CK1716" s="1519"/>
      <c r="CL1716" s="1509"/>
    </row>
    <row r="1717" spans="1:90" s="514" customFormat="1">
      <c r="A1717" s="511"/>
      <c r="B1717" s="512"/>
      <c r="C1717" s="1493"/>
      <c r="D1717" s="1493"/>
      <c r="E1717" s="1493"/>
      <c r="F1717" s="1493"/>
      <c r="G1717" s="1493"/>
      <c r="H1717" s="1530"/>
      <c r="I1717" s="1972"/>
      <c r="J1717" s="1542"/>
      <c r="K1717" s="513"/>
      <c r="L1717" s="513"/>
      <c r="M1717" s="513"/>
      <c r="N1717" s="513"/>
      <c r="O1717" s="513"/>
      <c r="P1717" s="513"/>
      <c r="Q1717" s="513"/>
      <c r="R1717" s="513"/>
      <c r="S1717" s="513"/>
      <c r="T1717" s="513"/>
      <c r="U1717" s="513"/>
      <c r="V1717" s="513"/>
      <c r="W1717" s="513"/>
      <c r="X1717" s="513"/>
      <c r="Y1717" s="513"/>
      <c r="Z1717" s="513"/>
      <c r="AA1717" s="513"/>
      <c r="AB1717" s="513"/>
      <c r="AC1717" s="513"/>
      <c r="AD1717" s="513"/>
      <c r="AE1717" s="513"/>
      <c r="AF1717" s="513"/>
      <c r="AG1717" s="513"/>
      <c r="AH1717" s="513"/>
      <c r="AI1717" s="513"/>
      <c r="AJ1717" s="513"/>
      <c r="AK1717" s="513"/>
      <c r="AL1717" s="513"/>
      <c r="AM1717" s="513"/>
      <c r="AN1717" s="513"/>
      <c r="AO1717" s="513"/>
      <c r="AP1717" s="513"/>
      <c r="AQ1717" s="513"/>
      <c r="AR1717" s="513"/>
      <c r="AS1717" s="513"/>
      <c r="AT1717" s="513"/>
      <c r="AU1717" s="513"/>
      <c r="AV1717" s="513"/>
      <c r="AW1717" s="513"/>
      <c r="AX1717" s="513"/>
      <c r="AY1717" s="513"/>
      <c r="AZ1717" s="513"/>
      <c r="BA1717" s="513"/>
      <c r="BB1717" s="513"/>
      <c r="BC1717" s="513"/>
      <c r="BD1717" s="513"/>
      <c r="BE1717" s="513"/>
      <c r="BF1717" s="513"/>
      <c r="BG1717" s="513"/>
      <c r="BH1717" s="513"/>
      <c r="BI1717" s="513"/>
      <c r="BJ1717" s="513"/>
      <c r="BK1717" s="513"/>
      <c r="BL1717" s="513"/>
      <c r="BM1717" s="513"/>
      <c r="BN1717" s="513"/>
      <c r="BO1717" s="513"/>
      <c r="BP1717" s="513"/>
      <c r="BQ1717" s="513"/>
      <c r="BR1717" s="513"/>
      <c r="BS1717" s="513"/>
      <c r="BT1717" s="513"/>
      <c r="BU1717" s="513"/>
      <c r="BV1717" s="513"/>
      <c r="BW1717" s="513"/>
      <c r="BX1717" s="513"/>
      <c r="BY1717" s="513"/>
      <c r="BZ1717" s="513"/>
      <c r="CA1717" s="513"/>
      <c r="CB1717" s="513"/>
      <c r="CC1717" s="1972"/>
      <c r="CD1717" s="1499"/>
      <c r="CE1717" s="1500"/>
      <c r="CF1717" s="1501"/>
      <c r="CG1717" s="1500"/>
      <c r="CH1717" s="1500"/>
      <c r="CI1717" s="1500"/>
      <c r="CJ1717" s="1976"/>
      <c r="CK1717" s="1519"/>
      <c r="CL1717" s="1509"/>
    </row>
    <row r="1718" spans="1:90" s="514" customFormat="1">
      <c r="A1718" s="511"/>
      <c r="B1718" s="512"/>
      <c r="C1718" s="1493"/>
      <c r="D1718" s="1493"/>
      <c r="E1718" s="1493"/>
      <c r="F1718" s="1493"/>
      <c r="G1718" s="1493"/>
      <c r="H1718" s="1530"/>
      <c r="I1718" s="1972"/>
      <c r="J1718" s="1542"/>
      <c r="K1718" s="513"/>
      <c r="L1718" s="513"/>
      <c r="M1718" s="513"/>
      <c r="N1718" s="513"/>
      <c r="O1718" s="513"/>
      <c r="P1718" s="513"/>
      <c r="Q1718" s="513"/>
      <c r="R1718" s="513"/>
      <c r="S1718" s="513"/>
      <c r="T1718" s="513"/>
      <c r="U1718" s="513"/>
      <c r="V1718" s="513"/>
      <c r="W1718" s="513"/>
      <c r="X1718" s="513"/>
      <c r="Y1718" s="513"/>
      <c r="Z1718" s="513"/>
      <c r="AA1718" s="513"/>
      <c r="AB1718" s="513"/>
      <c r="AC1718" s="513"/>
      <c r="AD1718" s="513"/>
      <c r="AE1718" s="513"/>
      <c r="AF1718" s="513"/>
      <c r="AG1718" s="513"/>
      <c r="AH1718" s="513"/>
      <c r="AI1718" s="513"/>
      <c r="AJ1718" s="513"/>
      <c r="AK1718" s="513"/>
      <c r="AL1718" s="513"/>
      <c r="AM1718" s="513"/>
      <c r="AN1718" s="513"/>
      <c r="AO1718" s="513"/>
      <c r="AP1718" s="513"/>
      <c r="AQ1718" s="513"/>
      <c r="AR1718" s="513"/>
      <c r="AS1718" s="513"/>
      <c r="AT1718" s="513"/>
      <c r="AU1718" s="513"/>
      <c r="AV1718" s="513"/>
      <c r="AW1718" s="513"/>
      <c r="AX1718" s="513"/>
      <c r="AY1718" s="513"/>
      <c r="AZ1718" s="513"/>
      <c r="BA1718" s="513"/>
      <c r="BB1718" s="513"/>
      <c r="BC1718" s="513"/>
      <c r="BD1718" s="513"/>
      <c r="BE1718" s="513"/>
      <c r="BF1718" s="513"/>
      <c r="BG1718" s="513"/>
      <c r="BH1718" s="513"/>
      <c r="BI1718" s="513"/>
      <c r="BJ1718" s="513"/>
      <c r="BK1718" s="513"/>
      <c r="BL1718" s="513"/>
      <c r="BM1718" s="513"/>
      <c r="BN1718" s="513"/>
      <c r="BO1718" s="513"/>
      <c r="BP1718" s="513"/>
      <c r="BQ1718" s="513"/>
      <c r="BR1718" s="513"/>
      <c r="BS1718" s="513"/>
      <c r="BT1718" s="513"/>
      <c r="BU1718" s="513"/>
      <c r="BV1718" s="513"/>
      <c r="BW1718" s="513"/>
      <c r="BX1718" s="513"/>
      <c r="BY1718" s="513"/>
      <c r="BZ1718" s="513"/>
      <c r="CA1718" s="513"/>
      <c r="CB1718" s="513"/>
      <c r="CC1718" s="1972"/>
      <c r="CD1718" s="1499"/>
      <c r="CE1718" s="1500"/>
      <c r="CF1718" s="1501"/>
      <c r="CG1718" s="1500"/>
      <c r="CH1718" s="1500"/>
      <c r="CI1718" s="1500"/>
      <c r="CJ1718" s="1976"/>
      <c r="CK1718" s="1519"/>
      <c r="CL1718" s="1509"/>
    </row>
    <row r="1719" spans="1:90" s="514" customFormat="1">
      <c r="A1719" s="511"/>
      <c r="B1719" s="512"/>
      <c r="C1719" s="1493"/>
      <c r="D1719" s="1493"/>
      <c r="E1719" s="1493"/>
      <c r="F1719" s="1493"/>
      <c r="G1719" s="1493"/>
      <c r="H1719" s="1530"/>
      <c r="I1719" s="1972"/>
      <c r="J1719" s="1542"/>
      <c r="K1719" s="513"/>
      <c r="L1719" s="513"/>
      <c r="M1719" s="513"/>
      <c r="N1719" s="513"/>
      <c r="O1719" s="513"/>
      <c r="P1719" s="513"/>
      <c r="Q1719" s="513"/>
      <c r="R1719" s="513"/>
      <c r="S1719" s="513"/>
      <c r="T1719" s="513"/>
      <c r="U1719" s="513"/>
      <c r="V1719" s="513"/>
      <c r="W1719" s="513"/>
      <c r="X1719" s="513"/>
      <c r="Y1719" s="513"/>
      <c r="Z1719" s="513"/>
      <c r="AA1719" s="513"/>
      <c r="AB1719" s="513"/>
      <c r="AC1719" s="513"/>
      <c r="AD1719" s="513"/>
      <c r="AE1719" s="513"/>
      <c r="AF1719" s="513"/>
      <c r="AG1719" s="513"/>
      <c r="AH1719" s="513"/>
      <c r="AI1719" s="513"/>
      <c r="AJ1719" s="513"/>
      <c r="AK1719" s="513"/>
      <c r="AL1719" s="513"/>
      <c r="AM1719" s="513"/>
      <c r="AN1719" s="513"/>
      <c r="AO1719" s="513"/>
      <c r="AP1719" s="513"/>
      <c r="AQ1719" s="513"/>
      <c r="AR1719" s="513"/>
      <c r="AS1719" s="513"/>
      <c r="AT1719" s="513"/>
      <c r="AU1719" s="513"/>
      <c r="AV1719" s="513"/>
      <c r="AW1719" s="513"/>
      <c r="AX1719" s="513"/>
      <c r="AY1719" s="513"/>
      <c r="AZ1719" s="513"/>
      <c r="BA1719" s="513"/>
      <c r="BB1719" s="513"/>
      <c r="BC1719" s="513"/>
      <c r="BD1719" s="513"/>
      <c r="BE1719" s="513"/>
      <c r="BF1719" s="513"/>
      <c r="BG1719" s="513"/>
      <c r="BH1719" s="513"/>
      <c r="BI1719" s="513"/>
      <c r="BJ1719" s="513"/>
      <c r="BK1719" s="513"/>
      <c r="BL1719" s="513"/>
      <c r="BM1719" s="513"/>
      <c r="BN1719" s="513"/>
      <c r="BO1719" s="513"/>
      <c r="BP1719" s="513"/>
      <c r="BQ1719" s="513"/>
      <c r="BR1719" s="513"/>
      <c r="BS1719" s="513"/>
      <c r="BT1719" s="513"/>
      <c r="BU1719" s="513"/>
      <c r="BV1719" s="513"/>
      <c r="BW1719" s="513"/>
      <c r="BX1719" s="513"/>
      <c r="BY1719" s="513"/>
      <c r="BZ1719" s="513"/>
      <c r="CA1719" s="513"/>
      <c r="CB1719" s="513"/>
      <c r="CC1719" s="1972"/>
      <c r="CD1719" s="1499"/>
      <c r="CE1719" s="1500"/>
      <c r="CF1719" s="1501"/>
      <c r="CG1719" s="1500"/>
      <c r="CH1719" s="1500"/>
      <c r="CI1719" s="1500"/>
      <c r="CJ1719" s="1976"/>
      <c r="CK1719" s="1519"/>
      <c r="CL1719" s="1509"/>
    </row>
    <row r="1720" spans="1:90" s="514" customFormat="1">
      <c r="A1720" s="511"/>
      <c r="B1720" s="512"/>
      <c r="C1720" s="1493"/>
      <c r="D1720" s="1493"/>
      <c r="E1720" s="1493"/>
      <c r="F1720" s="1493"/>
      <c r="G1720" s="1493"/>
      <c r="H1720" s="1530"/>
      <c r="I1720" s="1972"/>
      <c r="J1720" s="1542"/>
      <c r="K1720" s="513"/>
      <c r="L1720" s="513"/>
      <c r="M1720" s="513"/>
      <c r="N1720" s="513"/>
      <c r="O1720" s="513"/>
      <c r="P1720" s="513"/>
      <c r="Q1720" s="513"/>
      <c r="R1720" s="513"/>
      <c r="S1720" s="513"/>
      <c r="T1720" s="513"/>
      <c r="U1720" s="513"/>
      <c r="V1720" s="513"/>
      <c r="W1720" s="513"/>
      <c r="X1720" s="513"/>
      <c r="Y1720" s="513"/>
      <c r="Z1720" s="513"/>
      <c r="AA1720" s="513"/>
      <c r="AB1720" s="513"/>
      <c r="AC1720" s="513"/>
      <c r="AD1720" s="513"/>
      <c r="AE1720" s="513"/>
      <c r="AF1720" s="513"/>
      <c r="AG1720" s="513"/>
      <c r="AH1720" s="513"/>
      <c r="AI1720" s="513"/>
      <c r="AJ1720" s="513"/>
      <c r="AK1720" s="513"/>
      <c r="AL1720" s="513"/>
      <c r="AM1720" s="513"/>
      <c r="AN1720" s="513"/>
      <c r="AO1720" s="513"/>
      <c r="AP1720" s="513"/>
      <c r="AQ1720" s="513"/>
      <c r="AR1720" s="513"/>
      <c r="AS1720" s="513"/>
      <c r="AT1720" s="513"/>
      <c r="AU1720" s="513"/>
      <c r="AV1720" s="513"/>
      <c r="AW1720" s="513"/>
      <c r="AX1720" s="513"/>
      <c r="AY1720" s="513"/>
      <c r="AZ1720" s="513"/>
      <c r="BA1720" s="513"/>
      <c r="BB1720" s="513"/>
      <c r="BC1720" s="513"/>
      <c r="BD1720" s="513"/>
      <c r="BE1720" s="513"/>
      <c r="BF1720" s="513"/>
      <c r="BG1720" s="513"/>
      <c r="BH1720" s="513"/>
      <c r="BI1720" s="513"/>
      <c r="BJ1720" s="513"/>
      <c r="BK1720" s="513"/>
      <c r="BL1720" s="513"/>
      <c r="BM1720" s="513"/>
      <c r="BN1720" s="513"/>
      <c r="BO1720" s="513"/>
      <c r="BP1720" s="513"/>
      <c r="BQ1720" s="513"/>
      <c r="BR1720" s="513"/>
      <c r="BS1720" s="513"/>
      <c r="BT1720" s="513"/>
      <c r="BU1720" s="513"/>
      <c r="BV1720" s="513"/>
      <c r="BW1720" s="513"/>
      <c r="BX1720" s="513"/>
      <c r="BY1720" s="513"/>
      <c r="BZ1720" s="513"/>
      <c r="CA1720" s="513"/>
      <c r="CB1720" s="513"/>
      <c r="CC1720" s="1972"/>
      <c r="CD1720" s="1499"/>
      <c r="CE1720" s="1500"/>
      <c r="CF1720" s="1501"/>
      <c r="CG1720" s="1500"/>
      <c r="CH1720" s="1500"/>
      <c r="CI1720" s="1500"/>
      <c r="CJ1720" s="1976"/>
      <c r="CK1720" s="1519"/>
      <c r="CL1720" s="1509"/>
    </row>
    <row r="1721" spans="1:90" s="514" customFormat="1">
      <c r="A1721" s="511"/>
      <c r="B1721" s="512"/>
      <c r="C1721" s="1493"/>
      <c r="D1721" s="1493"/>
      <c r="E1721" s="1493"/>
      <c r="F1721" s="1493"/>
      <c r="G1721" s="1493"/>
      <c r="H1721" s="1530"/>
      <c r="I1721" s="1972"/>
      <c r="J1721" s="1542"/>
      <c r="K1721" s="513"/>
      <c r="L1721" s="513"/>
      <c r="M1721" s="513"/>
      <c r="N1721" s="513"/>
      <c r="O1721" s="513"/>
      <c r="P1721" s="513"/>
      <c r="Q1721" s="513"/>
      <c r="R1721" s="513"/>
      <c r="S1721" s="513"/>
      <c r="T1721" s="513"/>
      <c r="U1721" s="513"/>
      <c r="V1721" s="513"/>
      <c r="W1721" s="513"/>
      <c r="X1721" s="513"/>
      <c r="Y1721" s="513"/>
      <c r="Z1721" s="513"/>
      <c r="AA1721" s="513"/>
      <c r="AB1721" s="513"/>
      <c r="AC1721" s="513"/>
      <c r="AD1721" s="513"/>
      <c r="AE1721" s="513"/>
      <c r="AF1721" s="513"/>
      <c r="AG1721" s="513"/>
      <c r="AH1721" s="513"/>
      <c r="AI1721" s="513"/>
      <c r="AJ1721" s="513"/>
      <c r="AK1721" s="513"/>
      <c r="AL1721" s="513"/>
      <c r="AM1721" s="513"/>
      <c r="AN1721" s="513"/>
      <c r="AO1721" s="513"/>
      <c r="AP1721" s="513"/>
      <c r="AQ1721" s="513"/>
      <c r="AR1721" s="513"/>
      <c r="AS1721" s="513"/>
      <c r="AT1721" s="513"/>
      <c r="AU1721" s="513"/>
      <c r="AV1721" s="513"/>
      <c r="AW1721" s="513"/>
      <c r="AX1721" s="513"/>
      <c r="AY1721" s="513"/>
      <c r="AZ1721" s="513"/>
      <c r="BA1721" s="513"/>
      <c r="BB1721" s="513"/>
      <c r="BC1721" s="513"/>
      <c r="BD1721" s="513"/>
      <c r="BE1721" s="513"/>
      <c r="BF1721" s="513"/>
      <c r="BG1721" s="513"/>
      <c r="BH1721" s="513"/>
      <c r="BI1721" s="513"/>
      <c r="BJ1721" s="513"/>
      <c r="BK1721" s="513"/>
      <c r="BL1721" s="513"/>
      <c r="BM1721" s="513"/>
      <c r="BN1721" s="513"/>
      <c r="BO1721" s="513"/>
      <c r="BP1721" s="513"/>
      <c r="BQ1721" s="513"/>
      <c r="BR1721" s="513"/>
      <c r="BS1721" s="513"/>
      <c r="BT1721" s="513"/>
      <c r="BU1721" s="513"/>
      <c r="BV1721" s="513"/>
      <c r="BW1721" s="513"/>
      <c r="BX1721" s="513"/>
      <c r="BY1721" s="513"/>
      <c r="BZ1721" s="513"/>
      <c r="CA1721" s="513"/>
      <c r="CB1721" s="513"/>
      <c r="CC1721" s="1972"/>
      <c r="CD1721" s="1499"/>
      <c r="CE1721" s="1500"/>
      <c r="CF1721" s="1501"/>
      <c r="CG1721" s="1500"/>
      <c r="CH1721" s="1500"/>
      <c r="CI1721" s="1500"/>
      <c r="CJ1721" s="1976"/>
      <c r="CK1721" s="1519"/>
      <c r="CL1721" s="1509"/>
    </row>
    <row r="1722" spans="1:90" s="514" customFormat="1">
      <c r="A1722" s="511"/>
      <c r="B1722" s="512"/>
      <c r="C1722" s="1493"/>
      <c r="D1722" s="1493"/>
      <c r="E1722" s="1493"/>
      <c r="F1722" s="1493"/>
      <c r="G1722" s="1493"/>
      <c r="H1722" s="1530"/>
      <c r="I1722" s="1972"/>
      <c r="J1722" s="1542"/>
      <c r="K1722" s="513"/>
      <c r="L1722" s="513"/>
      <c r="M1722" s="513"/>
      <c r="N1722" s="513"/>
      <c r="O1722" s="513"/>
      <c r="P1722" s="513"/>
      <c r="Q1722" s="513"/>
      <c r="R1722" s="513"/>
      <c r="S1722" s="513"/>
      <c r="T1722" s="513"/>
      <c r="U1722" s="513"/>
      <c r="V1722" s="513"/>
      <c r="W1722" s="513"/>
      <c r="X1722" s="513"/>
      <c r="Y1722" s="513"/>
      <c r="Z1722" s="513"/>
      <c r="AA1722" s="513"/>
      <c r="AB1722" s="513"/>
      <c r="AC1722" s="513"/>
      <c r="AD1722" s="513"/>
      <c r="AE1722" s="513"/>
      <c r="AF1722" s="513"/>
      <c r="AG1722" s="513"/>
      <c r="AH1722" s="513"/>
      <c r="AI1722" s="513"/>
      <c r="AJ1722" s="513"/>
      <c r="AK1722" s="513"/>
      <c r="AL1722" s="513"/>
      <c r="AM1722" s="513"/>
      <c r="AN1722" s="513"/>
      <c r="AO1722" s="513"/>
      <c r="AP1722" s="513"/>
      <c r="AQ1722" s="513"/>
      <c r="AR1722" s="513"/>
      <c r="AS1722" s="513"/>
      <c r="AT1722" s="513"/>
      <c r="AU1722" s="513"/>
      <c r="AV1722" s="513"/>
      <c r="AW1722" s="513"/>
      <c r="AX1722" s="513"/>
      <c r="AY1722" s="513"/>
      <c r="AZ1722" s="513"/>
      <c r="BA1722" s="513"/>
      <c r="BB1722" s="513"/>
      <c r="BC1722" s="513"/>
      <c r="BD1722" s="513"/>
      <c r="BE1722" s="513"/>
      <c r="BF1722" s="513"/>
      <c r="BG1722" s="513"/>
      <c r="BH1722" s="513"/>
      <c r="BI1722" s="513"/>
      <c r="BJ1722" s="513"/>
      <c r="BK1722" s="513"/>
      <c r="BL1722" s="513"/>
      <c r="BM1722" s="513"/>
      <c r="BN1722" s="513"/>
      <c r="BO1722" s="513"/>
      <c r="BP1722" s="513"/>
      <c r="BQ1722" s="513"/>
      <c r="BR1722" s="513"/>
      <c r="BS1722" s="513"/>
      <c r="BT1722" s="513"/>
      <c r="BU1722" s="513"/>
      <c r="BV1722" s="513"/>
      <c r="BW1722" s="513"/>
      <c r="BX1722" s="513"/>
      <c r="BY1722" s="513"/>
      <c r="BZ1722" s="513"/>
      <c r="CA1722" s="513"/>
      <c r="CB1722" s="513"/>
      <c r="CC1722" s="1972"/>
      <c r="CD1722" s="1499"/>
      <c r="CE1722" s="1500"/>
      <c r="CF1722" s="1501"/>
      <c r="CG1722" s="1500"/>
      <c r="CH1722" s="1500"/>
      <c r="CI1722" s="1500"/>
      <c r="CJ1722" s="1976"/>
      <c r="CK1722" s="1519"/>
      <c r="CL1722" s="1509"/>
    </row>
    <row r="1723" spans="1:90" s="514" customFormat="1">
      <c r="A1723" s="511"/>
      <c r="B1723" s="512"/>
      <c r="C1723" s="1493"/>
      <c r="D1723" s="1493"/>
      <c r="E1723" s="1493"/>
      <c r="F1723" s="1493"/>
      <c r="G1723" s="1493"/>
      <c r="H1723" s="1530"/>
      <c r="I1723" s="1972"/>
      <c r="J1723" s="1542"/>
      <c r="K1723" s="513"/>
      <c r="L1723" s="513"/>
      <c r="M1723" s="513"/>
      <c r="N1723" s="513"/>
      <c r="O1723" s="513"/>
      <c r="P1723" s="513"/>
      <c r="Q1723" s="513"/>
      <c r="R1723" s="513"/>
      <c r="S1723" s="513"/>
      <c r="T1723" s="513"/>
      <c r="U1723" s="513"/>
      <c r="V1723" s="513"/>
      <c r="W1723" s="513"/>
      <c r="X1723" s="513"/>
      <c r="Y1723" s="513"/>
      <c r="Z1723" s="513"/>
      <c r="AA1723" s="513"/>
      <c r="AB1723" s="513"/>
      <c r="AC1723" s="513"/>
      <c r="AD1723" s="513"/>
      <c r="AE1723" s="513"/>
      <c r="AF1723" s="513"/>
      <c r="AG1723" s="513"/>
      <c r="AH1723" s="513"/>
      <c r="AI1723" s="513"/>
      <c r="AJ1723" s="513"/>
      <c r="AK1723" s="513"/>
      <c r="AL1723" s="513"/>
      <c r="AM1723" s="513"/>
      <c r="AN1723" s="513"/>
      <c r="AO1723" s="513"/>
      <c r="AP1723" s="513"/>
      <c r="AQ1723" s="513"/>
      <c r="AR1723" s="513"/>
      <c r="AS1723" s="513"/>
      <c r="AT1723" s="513"/>
      <c r="AU1723" s="513"/>
      <c r="AV1723" s="513"/>
      <c r="AW1723" s="513"/>
      <c r="AX1723" s="513"/>
      <c r="AY1723" s="513"/>
      <c r="AZ1723" s="513"/>
      <c r="BA1723" s="513"/>
      <c r="BB1723" s="513"/>
      <c r="BC1723" s="513"/>
      <c r="BD1723" s="513"/>
      <c r="BE1723" s="513"/>
      <c r="BF1723" s="513"/>
      <c r="BG1723" s="513"/>
      <c r="BH1723" s="513"/>
      <c r="BI1723" s="513"/>
      <c r="BJ1723" s="513"/>
      <c r="BK1723" s="513"/>
      <c r="BL1723" s="513"/>
      <c r="BM1723" s="513"/>
      <c r="BN1723" s="513"/>
      <c r="BO1723" s="513"/>
      <c r="BP1723" s="513"/>
      <c r="BQ1723" s="513"/>
      <c r="BR1723" s="513"/>
      <c r="BS1723" s="513"/>
      <c r="BT1723" s="513"/>
      <c r="BU1723" s="513"/>
      <c r="BV1723" s="513"/>
      <c r="BW1723" s="513"/>
      <c r="BX1723" s="513"/>
      <c r="BY1723" s="513"/>
      <c r="BZ1723" s="513"/>
      <c r="CA1723" s="513"/>
      <c r="CB1723" s="513"/>
      <c r="CC1723" s="1972"/>
      <c r="CD1723" s="1499"/>
      <c r="CE1723" s="1500"/>
      <c r="CF1723" s="1501"/>
      <c r="CG1723" s="1500"/>
      <c r="CH1723" s="1500"/>
      <c r="CI1723" s="1500"/>
      <c r="CJ1723" s="1976"/>
      <c r="CK1723" s="1519"/>
      <c r="CL1723" s="1509"/>
    </row>
    <row r="1724" spans="1:90" s="514" customFormat="1">
      <c r="A1724" s="511"/>
      <c r="B1724" s="512"/>
      <c r="C1724" s="1493"/>
      <c r="D1724" s="1493"/>
      <c r="E1724" s="1493"/>
      <c r="F1724" s="1493"/>
      <c r="G1724" s="1493"/>
      <c r="H1724" s="1530"/>
      <c r="I1724" s="1972"/>
      <c r="J1724" s="1542"/>
      <c r="K1724" s="513"/>
      <c r="L1724" s="513"/>
      <c r="M1724" s="513"/>
      <c r="N1724" s="513"/>
      <c r="O1724" s="513"/>
      <c r="P1724" s="513"/>
      <c r="Q1724" s="513"/>
      <c r="R1724" s="513"/>
      <c r="S1724" s="513"/>
      <c r="T1724" s="513"/>
      <c r="U1724" s="513"/>
      <c r="V1724" s="513"/>
      <c r="W1724" s="513"/>
      <c r="X1724" s="513"/>
      <c r="Y1724" s="513"/>
      <c r="Z1724" s="513"/>
      <c r="AA1724" s="513"/>
      <c r="AB1724" s="513"/>
      <c r="AC1724" s="513"/>
      <c r="AD1724" s="513"/>
      <c r="AE1724" s="513"/>
      <c r="AF1724" s="513"/>
      <c r="AG1724" s="513"/>
      <c r="AH1724" s="513"/>
      <c r="AI1724" s="513"/>
      <c r="AJ1724" s="513"/>
      <c r="AK1724" s="513"/>
      <c r="AL1724" s="513"/>
      <c r="AM1724" s="513"/>
      <c r="AN1724" s="513"/>
      <c r="AO1724" s="513"/>
      <c r="AP1724" s="513"/>
      <c r="AQ1724" s="513"/>
      <c r="AR1724" s="513"/>
      <c r="AS1724" s="513"/>
      <c r="AT1724" s="513"/>
      <c r="AU1724" s="513"/>
      <c r="AV1724" s="513"/>
      <c r="AW1724" s="513"/>
      <c r="AX1724" s="513"/>
      <c r="AY1724" s="513"/>
      <c r="AZ1724" s="513"/>
      <c r="BA1724" s="513"/>
      <c r="BB1724" s="513"/>
      <c r="BC1724" s="513"/>
      <c r="BD1724" s="513"/>
      <c r="BE1724" s="513"/>
      <c r="BF1724" s="513"/>
      <c r="BG1724" s="513"/>
      <c r="BH1724" s="513"/>
      <c r="BI1724" s="513"/>
      <c r="BJ1724" s="513"/>
      <c r="BK1724" s="513"/>
      <c r="BL1724" s="513"/>
      <c r="BM1724" s="513"/>
      <c r="BN1724" s="513"/>
      <c r="BO1724" s="513"/>
      <c r="BP1724" s="513"/>
      <c r="BQ1724" s="513"/>
      <c r="BR1724" s="513"/>
      <c r="BS1724" s="513"/>
      <c r="BT1724" s="513"/>
      <c r="BU1724" s="513"/>
      <c r="BV1724" s="513"/>
      <c r="BW1724" s="513"/>
      <c r="BX1724" s="513"/>
      <c r="BY1724" s="513"/>
      <c r="BZ1724" s="513"/>
      <c r="CA1724" s="513"/>
      <c r="CB1724" s="513"/>
      <c r="CC1724" s="1972"/>
      <c r="CD1724" s="1499"/>
      <c r="CE1724" s="1500"/>
      <c r="CF1724" s="1501"/>
      <c r="CG1724" s="1500"/>
      <c r="CH1724" s="1500"/>
      <c r="CI1724" s="1500"/>
      <c r="CJ1724" s="1976"/>
      <c r="CK1724" s="1519"/>
      <c r="CL1724" s="1509"/>
    </row>
    <row r="1725" spans="1:90" s="514" customFormat="1">
      <c r="A1725" s="511"/>
      <c r="B1725" s="512"/>
      <c r="C1725" s="1493"/>
      <c r="D1725" s="1493"/>
      <c r="E1725" s="1493"/>
      <c r="F1725" s="1493"/>
      <c r="G1725" s="1493"/>
      <c r="H1725" s="1530"/>
      <c r="I1725" s="1972"/>
      <c r="J1725" s="1542"/>
      <c r="K1725" s="513"/>
      <c r="L1725" s="513"/>
      <c r="M1725" s="513"/>
      <c r="N1725" s="513"/>
      <c r="O1725" s="513"/>
      <c r="P1725" s="513"/>
      <c r="Q1725" s="513"/>
      <c r="R1725" s="513"/>
      <c r="S1725" s="513"/>
      <c r="T1725" s="513"/>
      <c r="U1725" s="513"/>
      <c r="V1725" s="513"/>
      <c r="W1725" s="513"/>
      <c r="X1725" s="513"/>
      <c r="Y1725" s="513"/>
      <c r="Z1725" s="513"/>
      <c r="AA1725" s="513"/>
      <c r="AB1725" s="513"/>
      <c r="AC1725" s="513"/>
      <c r="AD1725" s="513"/>
      <c r="AE1725" s="513"/>
      <c r="AF1725" s="513"/>
      <c r="AG1725" s="513"/>
      <c r="AH1725" s="513"/>
      <c r="AI1725" s="513"/>
      <c r="AJ1725" s="513"/>
      <c r="AK1725" s="513"/>
      <c r="AL1725" s="513"/>
      <c r="AM1725" s="513"/>
      <c r="AN1725" s="513"/>
      <c r="AO1725" s="513"/>
      <c r="AP1725" s="513"/>
      <c r="AQ1725" s="513"/>
      <c r="AR1725" s="513"/>
      <c r="AS1725" s="513"/>
      <c r="AT1725" s="513"/>
      <c r="AU1725" s="513"/>
      <c r="AV1725" s="513"/>
      <c r="AW1725" s="513"/>
      <c r="AX1725" s="513"/>
      <c r="AY1725" s="513"/>
      <c r="AZ1725" s="513"/>
      <c r="BA1725" s="513"/>
      <c r="BB1725" s="513"/>
      <c r="BC1725" s="513"/>
      <c r="BD1725" s="513"/>
      <c r="BE1725" s="513"/>
      <c r="BF1725" s="513"/>
      <c r="BG1725" s="513"/>
      <c r="BH1725" s="513"/>
      <c r="BI1725" s="513"/>
      <c r="BJ1725" s="513"/>
      <c r="BK1725" s="513"/>
      <c r="BL1725" s="513"/>
      <c r="BM1725" s="513"/>
      <c r="BN1725" s="513"/>
      <c r="BO1725" s="513"/>
      <c r="BP1725" s="513"/>
      <c r="BQ1725" s="513"/>
      <c r="BR1725" s="513"/>
      <c r="BS1725" s="513"/>
      <c r="BT1725" s="513"/>
      <c r="BU1725" s="513"/>
      <c r="BV1725" s="513"/>
      <c r="BW1725" s="513"/>
      <c r="BX1725" s="513"/>
      <c r="BY1725" s="513"/>
      <c r="BZ1725" s="513"/>
      <c r="CA1725" s="513"/>
      <c r="CB1725" s="513"/>
      <c r="CC1725" s="1972"/>
      <c r="CD1725" s="1499"/>
      <c r="CE1725" s="1500"/>
      <c r="CF1725" s="1501"/>
      <c r="CG1725" s="1500"/>
      <c r="CH1725" s="1500"/>
      <c r="CI1725" s="1500"/>
      <c r="CJ1725" s="1976"/>
      <c r="CK1725" s="1519"/>
      <c r="CL1725" s="1509"/>
    </row>
    <row r="1726" spans="1:90" s="514" customFormat="1">
      <c r="A1726" s="511"/>
      <c r="B1726" s="512"/>
      <c r="C1726" s="1493"/>
      <c r="D1726" s="1493"/>
      <c r="E1726" s="1493"/>
      <c r="F1726" s="1493"/>
      <c r="G1726" s="1493"/>
      <c r="H1726" s="1530"/>
      <c r="I1726" s="1972"/>
      <c r="J1726" s="1542"/>
      <c r="K1726" s="513"/>
      <c r="L1726" s="513"/>
      <c r="M1726" s="513"/>
      <c r="N1726" s="513"/>
      <c r="O1726" s="513"/>
      <c r="P1726" s="513"/>
      <c r="Q1726" s="513"/>
      <c r="R1726" s="513"/>
      <c r="S1726" s="513"/>
      <c r="T1726" s="513"/>
      <c r="U1726" s="513"/>
      <c r="V1726" s="513"/>
      <c r="W1726" s="513"/>
      <c r="X1726" s="513"/>
      <c r="Y1726" s="513"/>
      <c r="Z1726" s="513"/>
      <c r="AA1726" s="513"/>
      <c r="AB1726" s="513"/>
      <c r="AC1726" s="513"/>
      <c r="AD1726" s="513"/>
      <c r="AE1726" s="513"/>
      <c r="AF1726" s="513"/>
      <c r="AG1726" s="513"/>
      <c r="AH1726" s="513"/>
      <c r="AI1726" s="513"/>
      <c r="AJ1726" s="513"/>
      <c r="AK1726" s="513"/>
      <c r="AL1726" s="513"/>
      <c r="AM1726" s="513"/>
      <c r="AN1726" s="513"/>
      <c r="AO1726" s="513"/>
      <c r="AP1726" s="513"/>
      <c r="AQ1726" s="513"/>
      <c r="AR1726" s="513"/>
      <c r="AS1726" s="513"/>
      <c r="AT1726" s="513"/>
      <c r="AU1726" s="513"/>
      <c r="AV1726" s="513"/>
      <c r="AW1726" s="513"/>
      <c r="AX1726" s="513"/>
      <c r="AY1726" s="513"/>
      <c r="AZ1726" s="513"/>
      <c r="BA1726" s="513"/>
      <c r="BB1726" s="513"/>
      <c r="BC1726" s="513"/>
      <c r="BD1726" s="513"/>
      <c r="BE1726" s="513"/>
      <c r="BF1726" s="513"/>
      <c r="BG1726" s="513"/>
      <c r="BH1726" s="513"/>
      <c r="BI1726" s="513"/>
      <c r="BJ1726" s="513"/>
      <c r="BK1726" s="513"/>
      <c r="BL1726" s="513"/>
      <c r="BM1726" s="513"/>
      <c r="BN1726" s="513"/>
      <c r="BO1726" s="513"/>
      <c r="BP1726" s="513"/>
      <c r="BQ1726" s="513"/>
      <c r="BR1726" s="513"/>
      <c r="BS1726" s="513"/>
      <c r="BT1726" s="513"/>
      <c r="BU1726" s="513"/>
      <c r="BV1726" s="513"/>
      <c r="BW1726" s="513"/>
      <c r="BX1726" s="513"/>
      <c r="BY1726" s="513"/>
      <c r="BZ1726" s="513"/>
      <c r="CA1726" s="513"/>
      <c r="CB1726" s="513"/>
      <c r="CC1726" s="1972"/>
      <c r="CD1726" s="1499"/>
      <c r="CE1726" s="1500"/>
      <c r="CF1726" s="1501"/>
      <c r="CG1726" s="1500"/>
      <c r="CH1726" s="1500"/>
      <c r="CI1726" s="1500"/>
      <c r="CJ1726" s="1976"/>
      <c r="CK1726" s="1519"/>
      <c r="CL1726" s="1509"/>
    </row>
    <row r="1727" spans="1:90" s="514" customFormat="1">
      <c r="A1727" s="511"/>
      <c r="B1727" s="512"/>
      <c r="C1727" s="1493"/>
      <c r="D1727" s="1493"/>
      <c r="E1727" s="1493"/>
      <c r="F1727" s="1493"/>
      <c r="G1727" s="1493"/>
      <c r="H1727" s="1530"/>
      <c r="I1727" s="1972"/>
      <c r="J1727" s="1542"/>
      <c r="K1727" s="513"/>
      <c r="L1727" s="513"/>
      <c r="M1727" s="513"/>
      <c r="N1727" s="513"/>
      <c r="O1727" s="513"/>
      <c r="P1727" s="513"/>
      <c r="Q1727" s="513"/>
      <c r="R1727" s="513"/>
      <c r="S1727" s="513"/>
      <c r="T1727" s="513"/>
      <c r="U1727" s="513"/>
      <c r="V1727" s="513"/>
      <c r="W1727" s="513"/>
      <c r="X1727" s="513"/>
      <c r="Y1727" s="513"/>
      <c r="Z1727" s="513"/>
      <c r="AA1727" s="513"/>
      <c r="AB1727" s="513"/>
      <c r="AC1727" s="513"/>
      <c r="AD1727" s="513"/>
      <c r="AE1727" s="513"/>
      <c r="AF1727" s="513"/>
      <c r="AG1727" s="513"/>
      <c r="AH1727" s="513"/>
      <c r="AI1727" s="513"/>
      <c r="AJ1727" s="513"/>
      <c r="AK1727" s="513"/>
      <c r="AL1727" s="513"/>
      <c r="AM1727" s="513"/>
      <c r="AN1727" s="513"/>
      <c r="AO1727" s="513"/>
      <c r="AP1727" s="513"/>
      <c r="AQ1727" s="513"/>
      <c r="AR1727" s="513"/>
      <c r="AS1727" s="513"/>
      <c r="AT1727" s="513"/>
      <c r="AU1727" s="513"/>
      <c r="AV1727" s="513"/>
      <c r="AW1727" s="513"/>
      <c r="AX1727" s="513"/>
      <c r="AY1727" s="513"/>
      <c r="AZ1727" s="513"/>
      <c r="BA1727" s="513"/>
      <c r="BB1727" s="513"/>
      <c r="BC1727" s="513"/>
      <c r="BD1727" s="513"/>
      <c r="BE1727" s="513"/>
      <c r="BF1727" s="513"/>
      <c r="BG1727" s="513"/>
      <c r="BH1727" s="513"/>
      <c r="BI1727" s="513"/>
      <c r="BJ1727" s="513"/>
      <c r="BK1727" s="513"/>
      <c r="BL1727" s="513"/>
      <c r="BM1727" s="513"/>
      <c r="BN1727" s="513"/>
      <c r="BO1727" s="513"/>
      <c r="BP1727" s="513"/>
      <c r="BQ1727" s="513"/>
      <c r="BR1727" s="513"/>
      <c r="BS1727" s="513"/>
      <c r="BT1727" s="513"/>
      <c r="BU1727" s="513"/>
      <c r="BV1727" s="513"/>
      <c r="BW1727" s="513"/>
      <c r="BX1727" s="513"/>
      <c r="BY1727" s="513"/>
      <c r="BZ1727" s="513"/>
      <c r="CA1727" s="513"/>
      <c r="CB1727" s="513"/>
      <c r="CC1727" s="1972"/>
      <c r="CD1727" s="1499"/>
      <c r="CE1727" s="1500"/>
      <c r="CF1727" s="1501"/>
      <c r="CG1727" s="1500"/>
      <c r="CH1727" s="1500"/>
      <c r="CI1727" s="1500"/>
      <c r="CJ1727" s="1976"/>
      <c r="CK1727" s="1519"/>
      <c r="CL1727" s="1509"/>
    </row>
    <row r="1728" spans="1:90" s="514" customFormat="1">
      <c r="A1728" s="511"/>
      <c r="B1728" s="512"/>
      <c r="C1728" s="1493"/>
      <c r="D1728" s="1493"/>
      <c r="E1728" s="1493"/>
      <c r="F1728" s="1493"/>
      <c r="G1728" s="1493"/>
      <c r="H1728" s="1530"/>
      <c r="I1728" s="1972"/>
      <c r="J1728" s="1542"/>
      <c r="K1728" s="513"/>
      <c r="L1728" s="513"/>
      <c r="M1728" s="513"/>
      <c r="N1728" s="513"/>
      <c r="O1728" s="513"/>
      <c r="P1728" s="513"/>
      <c r="Q1728" s="513"/>
      <c r="R1728" s="513"/>
      <c r="S1728" s="513"/>
      <c r="T1728" s="513"/>
      <c r="U1728" s="513"/>
      <c r="V1728" s="513"/>
      <c r="W1728" s="513"/>
      <c r="X1728" s="513"/>
      <c r="Y1728" s="513"/>
      <c r="Z1728" s="513"/>
      <c r="AA1728" s="513"/>
      <c r="AB1728" s="513"/>
      <c r="AC1728" s="513"/>
      <c r="AD1728" s="513"/>
      <c r="AE1728" s="513"/>
      <c r="AF1728" s="513"/>
      <c r="AG1728" s="513"/>
      <c r="AH1728" s="513"/>
      <c r="AI1728" s="513"/>
      <c r="AJ1728" s="513"/>
      <c r="AK1728" s="513"/>
      <c r="AL1728" s="513"/>
      <c r="AM1728" s="513"/>
      <c r="AN1728" s="513"/>
      <c r="AO1728" s="513"/>
      <c r="AP1728" s="513"/>
      <c r="AQ1728" s="513"/>
      <c r="AR1728" s="513"/>
      <c r="AS1728" s="513"/>
      <c r="AT1728" s="513"/>
      <c r="AU1728" s="513"/>
      <c r="AV1728" s="513"/>
      <c r="AW1728" s="513"/>
      <c r="AX1728" s="513"/>
      <c r="AY1728" s="513"/>
      <c r="AZ1728" s="513"/>
      <c r="BA1728" s="513"/>
      <c r="BB1728" s="513"/>
      <c r="BC1728" s="513"/>
      <c r="BD1728" s="513"/>
      <c r="BE1728" s="513"/>
      <c r="BF1728" s="513"/>
      <c r="BG1728" s="513"/>
      <c r="BH1728" s="513"/>
      <c r="BI1728" s="513"/>
      <c r="BJ1728" s="513"/>
      <c r="BK1728" s="513"/>
      <c r="BL1728" s="513"/>
      <c r="BM1728" s="513"/>
      <c r="BN1728" s="513"/>
      <c r="BO1728" s="513"/>
      <c r="BP1728" s="513"/>
      <c r="BQ1728" s="513"/>
      <c r="BR1728" s="513"/>
      <c r="BS1728" s="513"/>
      <c r="BT1728" s="513"/>
      <c r="BU1728" s="513"/>
      <c r="BV1728" s="513"/>
      <c r="BW1728" s="513"/>
      <c r="BX1728" s="513"/>
      <c r="BY1728" s="513"/>
      <c r="BZ1728" s="513"/>
      <c r="CA1728" s="513"/>
      <c r="CB1728" s="513"/>
      <c r="CC1728" s="1972"/>
      <c r="CD1728" s="1499"/>
      <c r="CE1728" s="1500"/>
      <c r="CF1728" s="1501"/>
      <c r="CG1728" s="1500"/>
      <c r="CH1728" s="1500"/>
      <c r="CI1728" s="1500"/>
      <c r="CJ1728" s="1976"/>
      <c r="CK1728" s="1519"/>
      <c r="CL1728" s="1509"/>
    </row>
    <row r="1729" spans="1:90" s="514" customFormat="1">
      <c r="A1729" s="511"/>
      <c r="B1729" s="512"/>
      <c r="C1729" s="1493"/>
      <c r="D1729" s="1493"/>
      <c r="E1729" s="1493"/>
      <c r="F1729" s="1493"/>
      <c r="G1729" s="1493"/>
      <c r="H1729" s="1530"/>
      <c r="I1729" s="1972"/>
      <c r="J1729" s="1542"/>
      <c r="K1729" s="513"/>
      <c r="L1729" s="513"/>
      <c r="M1729" s="513"/>
      <c r="N1729" s="513"/>
      <c r="O1729" s="513"/>
      <c r="P1729" s="513"/>
      <c r="Q1729" s="513"/>
      <c r="R1729" s="513"/>
      <c r="S1729" s="513"/>
      <c r="T1729" s="513"/>
      <c r="U1729" s="513"/>
      <c r="V1729" s="513"/>
      <c r="W1729" s="513"/>
      <c r="X1729" s="513"/>
      <c r="Y1729" s="513"/>
      <c r="Z1729" s="513"/>
      <c r="AA1729" s="513"/>
      <c r="AB1729" s="513"/>
      <c r="AC1729" s="513"/>
      <c r="AD1729" s="513"/>
      <c r="AE1729" s="513"/>
      <c r="AF1729" s="513"/>
      <c r="AG1729" s="513"/>
      <c r="AH1729" s="513"/>
      <c r="AI1729" s="513"/>
      <c r="AJ1729" s="513"/>
      <c r="AK1729" s="513"/>
      <c r="AL1729" s="513"/>
      <c r="AM1729" s="513"/>
      <c r="AN1729" s="513"/>
      <c r="AO1729" s="513"/>
      <c r="AP1729" s="513"/>
      <c r="AQ1729" s="513"/>
      <c r="AR1729" s="513"/>
      <c r="AS1729" s="513"/>
      <c r="AT1729" s="513"/>
      <c r="AU1729" s="513"/>
      <c r="AV1729" s="513"/>
      <c r="AW1729" s="513"/>
      <c r="AX1729" s="513"/>
      <c r="AY1729" s="513"/>
      <c r="AZ1729" s="513"/>
      <c r="BA1729" s="513"/>
      <c r="BB1729" s="513"/>
      <c r="BC1729" s="513"/>
      <c r="BD1729" s="513"/>
      <c r="BE1729" s="513"/>
      <c r="BF1729" s="513"/>
      <c r="BG1729" s="513"/>
      <c r="BH1729" s="513"/>
      <c r="BI1729" s="513"/>
      <c r="BJ1729" s="513"/>
      <c r="BK1729" s="513"/>
      <c r="BL1729" s="513"/>
      <c r="BM1729" s="513"/>
      <c r="BN1729" s="513"/>
      <c r="BO1729" s="513"/>
      <c r="BP1729" s="513"/>
      <c r="BQ1729" s="513"/>
      <c r="BR1729" s="513"/>
      <c r="BS1729" s="513"/>
      <c r="BT1729" s="513"/>
      <c r="BU1729" s="513"/>
      <c r="BV1729" s="513"/>
      <c r="BW1729" s="513"/>
      <c r="BX1729" s="513"/>
      <c r="BY1729" s="513"/>
      <c r="BZ1729" s="513"/>
      <c r="CA1729" s="513"/>
      <c r="CB1729" s="513"/>
      <c r="CC1729" s="1972"/>
      <c r="CD1729" s="1499"/>
      <c r="CE1729" s="1500"/>
      <c r="CF1729" s="1501"/>
      <c r="CG1729" s="1500"/>
      <c r="CH1729" s="1500"/>
      <c r="CI1729" s="1500"/>
      <c r="CJ1729" s="1976"/>
      <c r="CK1729" s="1519"/>
      <c r="CL1729" s="1509"/>
    </row>
    <row r="1730" spans="1:90" s="514" customFormat="1">
      <c r="A1730" s="511"/>
      <c r="B1730" s="512"/>
      <c r="C1730" s="1493"/>
      <c r="D1730" s="1493"/>
      <c r="E1730" s="1493"/>
      <c r="F1730" s="1493"/>
      <c r="G1730" s="1493"/>
      <c r="H1730" s="1530"/>
      <c r="I1730" s="1972"/>
      <c r="J1730" s="1542"/>
      <c r="K1730" s="513"/>
      <c r="L1730" s="513"/>
      <c r="M1730" s="513"/>
      <c r="N1730" s="513"/>
      <c r="O1730" s="513"/>
      <c r="P1730" s="513"/>
      <c r="Q1730" s="513"/>
      <c r="R1730" s="513"/>
      <c r="S1730" s="513"/>
      <c r="T1730" s="513"/>
      <c r="U1730" s="513"/>
      <c r="V1730" s="513"/>
      <c r="W1730" s="513"/>
      <c r="X1730" s="513"/>
      <c r="Y1730" s="513"/>
      <c r="Z1730" s="513"/>
      <c r="AA1730" s="513"/>
      <c r="AB1730" s="513"/>
      <c r="AC1730" s="513"/>
      <c r="AD1730" s="513"/>
      <c r="AE1730" s="513"/>
      <c r="AF1730" s="513"/>
      <c r="AG1730" s="513"/>
      <c r="AH1730" s="513"/>
      <c r="AI1730" s="513"/>
      <c r="AJ1730" s="513"/>
      <c r="AK1730" s="513"/>
      <c r="AL1730" s="513"/>
      <c r="AM1730" s="513"/>
      <c r="AN1730" s="513"/>
      <c r="AO1730" s="513"/>
      <c r="AP1730" s="513"/>
      <c r="AQ1730" s="513"/>
      <c r="AR1730" s="513"/>
      <c r="AS1730" s="513"/>
      <c r="AT1730" s="513"/>
      <c r="AU1730" s="513"/>
      <c r="AV1730" s="513"/>
      <c r="AW1730" s="513"/>
      <c r="AX1730" s="513"/>
      <c r="AY1730" s="513"/>
      <c r="AZ1730" s="513"/>
      <c r="BA1730" s="513"/>
      <c r="BB1730" s="513"/>
      <c r="BC1730" s="513"/>
      <c r="BD1730" s="513"/>
      <c r="BE1730" s="513"/>
      <c r="BF1730" s="513"/>
      <c r="BG1730" s="513"/>
      <c r="BH1730" s="513"/>
      <c r="BI1730" s="513"/>
      <c r="BJ1730" s="513"/>
      <c r="BK1730" s="513"/>
      <c r="BL1730" s="513"/>
      <c r="BM1730" s="513"/>
      <c r="BN1730" s="513"/>
      <c r="BO1730" s="513"/>
      <c r="BP1730" s="513"/>
      <c r="BQ1730" s="513"/>
      <c r="BR1730" s="513"/>
      <c r="BS1730" s="513"/>
      <c r="BT1730" s="513"/>
      <c r="BU1730" s="513"/>
      <c r="BV1730" s="513"/>
      <c r="BW1730" s="513"/>
      <c r="BX1730" s="513"/>
      <c r="BY1730" s="513"/>
      <c r="BZ1730" s="513"/>
      <c r="CA1730" s="513"/>
      <c r="CB1730" s="513"/>
      <c r="CC1730" s="1972"/>
      <c r="CD1730" s="1499"/>
      <c r="CE1730" s="1500"/>
      <c r="CF1730" s="1501"/>
      <c r="CG1730" s="1500"/>
      <c r="CH1730" s="1500"/>
      <c r="CI1730" s="1500"/>
      <c r="CJ1730" s="1976"/>
      <c r="CK1730" s="1519"/>
      <c r="CL1730" s="1509"/>
    </row>
    <row r="1731" spans="1:90" s="514" customFormat="1">
      <c r="A1731" s="511"/>
      <c r="B1731" s="512"/>
      <c r="C1731" s="1493"/>
      <c r="D1731" s="1493"/>
      <c r="E1731" s="1493"/>
      <c r="F1731" s="1493"/>
      <c r="G1731" s="1493"/>
      <c r="H1731" s="1530"/>
      <c r="I1731" s="1972"/>
      <c r="J1731" s="1542"/>
      <c r="K1731" s="513"/>
      <c r="L1731" s="513"/>
      <c r="M1731" s="513"/>
      <c r="N1731" s="513"/>
      <c r="O1731" s="513"/>
      <c r="P1731" s="513"/>
      <c r="Q1731" s="513"/>
      <c r="R1731" s="513"/>
      <c r="S1731" s="513"/>
      <c r="T1731" s="513"/>
      <c r="U1731" s="513"/>
      <c r="V1731" s="513"/>
      <c r="W1731" s="513"/>
      <c r="X1731" s="513"/>
      <c r="Y1731" s="513"/>
      <c r="Z1731" s="513"/>
      <c r="AA1731" s="513"/>
      <c r="AB1731" s="513"/>
      <c r="AC1731" s="513"/>
      <c r="AD1731" s="513"/>
      <c r="AE1731" s="513"/>
      <c r="AF1731" s="513"/>
      <c r="AG1731" s="513"/>
      <c r="AH1731" s="513"/>
      <c r="AI1731" s="513"/>
      <c r="AJ1731" s="513"/>
      <c r="AK1731" s="513"/>
      <c r="AL1731" s="513"/>
      <c r="AM1731" s="513"/>
      <c r="AN1731" s="513"/>
      <c r="AO1731" s="513"/>
      <c r="AP1731" s="513"/>
      <c r="AQ1731" s="513"/>
      <c r="AR1731" s="513"/>
      <c r="AS1731" s="513"/>
      <c r="AT1731" s="513"/>
      <c r="AU1731" s="513"/>
      <c r="AV1731" s="513"/>
      <c r="AW1731" s="513"/>
      <c r="AX1731" s="513"/>
      <c r="AY1731" s="513"/>
      <c r="AZ1731" s="513"/>
      <c r="BA1731" s="513"/>
      <c r="BB1731" s="513"/>
      <c r="BC1731" s="513"/>
      <c r="BD1731" s="513"/>
      <c r="BE1731" s="513"/>
      <c r="BF1731" s="513"/>
      <c r="BG1731" s="513"/>
      <c r="BH1731" s="513"/>
      <c r="BI1731" s="513"/>
      <c r="BJ1731" s="513"/>
      <c r="BK1731" s="513"/>
      <c r="BL1731" s="513"/>
      <c r="BM1731" s="513"/>
      <c r="BN1731" s="513"/>
      <c r="BO1731" s="513"/>
      <c r="BP1731" s="513"/>
      <c r="BQ1731" s="513"/>
      <c r="BR1731" s="513"/>
      <c r="BS1731" s="513"/>
      <c r="BT1731" s="513"/>
      <c r="BU1731" s="513"/>
      <c r="BV1731" s="513"/>
      <c r="BW1731" s="513"/>
      <c r="BX1731" s="513"/>
      <c r="BY1731" s="513"/>
      <c r="BZ1731" s="513"/>
      <c r="CA1731" s="513"/>
      <c r="CB1731" s="513"/>
      <c r="CC1731" s="1972"/>
      <c r="CD1731" s="1499"/>
      <c r="CE1731" s="1500"/>
      <c r="CF1731" s="1501"/>
      <c r="CG1731" s="1500"/>
      <c r="CH1731" s="1500"/>
      <c r="CI1731" s="1500"/>
      <c r="CJ1731" s="1976"/>
      <c r="CK1731" s="1519"/>
      <c r="CL1731" s="1509"/>
    </row>
    <row r="1732" spans="1:90" s="514" customFormat="1">
      <c r="A1732" s="511"/>
      <c r="B1732" s="512"/>
      <c r="C1732" s="1493"/>
      <c r="D1732" s="1493"/>
      <c r="E1732" s="1493"/>
      <c r="F1732" s="1493"/>
      <c r="G1732" s="1493"/>
      <c r="H1732" s="1530"/>
      <c r="I1732" s="1972"/>
      <c r="J1732" s="1542"/>
      <c r="K1732" s="513"/>
      <c r="L1732" s="513"/>
      <c r="M1732" s="513"/>
      <c r="N1732" s="513"/>
      <c r="O1732" s="513"/>
      <c r="P1732" s="513"/>
      <c r="Q1732" s="513"/>
      <c r="R1732" s="513"/>
      <c r="S1732" s="513"/>
      <c r="T1732" s="513"/>
      <c r="U1732" s="513"/>
      <c r="V1732" s="513"/>
      <c r="W1732" s="513"/>
      <c r="X1732" s="513"/>
      <c r="Y1732" s="513"/>
      <c r="Z1732" s="513"/>
      <c r="AA1732" s="513"/>
      <c r="AB1732" s="513"/>
      <c r="AC1732" s="513"/>
      <c r="AD1732" s="513"/>
      <c r="AE1732" s="513"/>
      <c r="AF1732" s="513"/>
      <c r="AG1732" s="513"/>
      <c r="AH1732" s="513"/>
      <c r="AI1732" s="513"/>
      <c r="AJ1732" s="513"/>
      <c r="AK1732" s="513"/>
      <c r="AL1732" s="513"/>
      <c r="AM1732" s="513"/>
      <c r="AN1732" s="513"/>
      <c r="AO1732" s="513"/>
      <c r="AP1732" s="513"/>
      <c r="AQ1732" s="513"/>
      <c r="AR1732" s="513"/>
      <c r="AS1732" s="513"/>
      <c r="AT1732" s="513"/>
      <c r="AU1732" s="513"/>
      <c r="AV1732" s="513"/>
      <c r="AW1732" s="513"/>
      <c r="AX1732" s="513"/>
      <c r="AY1732" s="513"/>
      <c r="AZ1732" s="513"/>
      <c r="BA1732" s="513"/>
      <c r="BB1732" s="513"/>
      <c r="BC1732" s="513"/>
      <c r="BD1732" s="513"/>
      <c r="BE1732" s="513"/>
      <c r="BF1732" s="513"/>
      <c r="BG1732" s="513"/>
      <c r="BH1732" s="513"/>
      <c r="BI1732" s="513"/>
      <c r="BJ1732" s="513"/>
      <c r="BK1732" s="513"/>
      <c r="BL1732" s="513"/>
      <c r="BM1732" s="513"/>
      <c r="BN1732" s="513"/>
      <c r="BO1732" s="513"/>
      <c r="BP1732" s="513"/>
      <c r="BQ1732" s="513"/>
      <c r="BR1732" s="513"/>
      <c r="BS1732" s="513"/>
      <c r="BT1732" s="513"/>
      <c r="BU1732" s="513"/>
      <c r="BV1732" s="513"/>
      <c r="BW1732" s="513"/>
      <c r="BX1732" s="513"/>
      <c r="BY1732" s="513"/>
      <c r="BZ1732" s="513"/>
      <c r="CA1732" s="513"/>
      <c r="CB1732" s="513"/>
      <c r="CC1732" s="1972"/>
      <c r="CD1732" s="1499"/>
      <c r="CE1732" s="1500"/>
      <c r="CF1732" s="1501"/>
      <c r="CG1732" s="1500"/>
      <c r="CH1732" s="1500"/>
      <c r="CI1732" s="1500"/>
      <c r="CJ1732" s="1976"/>
      <c r="CK1732" s="1519"/>
      <c r="CL1732" s="1509"/>
    </row>
    <row r="1733" spans="1:90" s="514" customFormat="1">
      <c r="A1733" s="511"/>
      <c r="B1733" s="512"/>
      <c r="C1733" s="1493"/>
      <c r="D1733" s="1493"/>
      <c r="E1733" s="1493"/>
      <c r="F1733" s="1493"/>
      <c r="G1733" s="1493"/>
      <c r="H1733" s="1530"/>
      <c r="I1733" s="1972"/>
      <c r="J1733" s="1542"/>
      <c r="K1733" s="513"/>
      <c r="L1733" s="513"/>
      <c r="M1733" s="513"/>
      <c r="N1733" s="513"/>
      <c r="O1733" s="513"/>
      <c r="P1733" s="513"/>
      <c r="Q1733" s="513"/>
      <c r="R1733" s="513"/>
      <c r="S1733" s="513"/>
      <c r="T1733" s="513"/>
      <c r="U1733" s="513"/>
      <c r="V1733" s="513"/>
      <c r="W1733" s="513"/>
      <c r="X1733" s="513"/>
      <c r="Y1733" s="513"/>
      <c r="Z1733" s="513"/>
      <c r="AA1733" s="513"/>
      <c r="AB1733" s="513"/>
      <c r="AC1733" s="513"/>
      <c r="AD1733" s="513"/>
      <c r="AE1733" s="513"/>
      <c r="AF1733" s="513"/>
      <c r="AG1733" s="513"/>
      <c r="AH1733" s="513"/>
      <c r="AI1733" s="513"/>
      <c r="AJ1733" s="513"/>
      <c r="AK1733" s="513"/>
      <c r="AL1733" s="513"/>
      <c r="AM1733" s="513"/>
      <c r="AN1733" s="513"/>
      <c r="AO1733" s="513"/>
      <c r="AP1733" s="513"/>
      <c r="AQ1733" s="513"/>
      <c r="AR1733" s="513"/>
      <c r="AS1733" s="513"/>
      <c r="AT1733" s="513"/>
      <c r="AU1733" s="513"/>
      <c r="AV1733" s="513"/>
      <c r="AW1733" s="513"/>
      <c r="AX1733" s="513"/>
      <c r="AY1733" s="513"/>
      <c r="AZ1733" s="513"/>
      <c r="BA1733" s="513"/>
      <c r="BB1733" s="513"/>
      <c r="BC1733" s="513"/>
      <c r="BD1733" s="513"/>
      <c r="BE1733" s="513"/>
      <c r="BF1733" s="513"/>
      <c r="BG1733" s="513"/>
      <c r="BH1733" s="513"/>
      <c r="BI1733" s="513"/>
      <c r="BJ1733" s="513"/>
      <c r="BK1733" s="513"/>
      <c r="BL1733" s="513"/>
      <c r="BM1733" s="513"/>
      <c r="BN1733" s="513"/>
      <c r="BO1733" s="513"/>
      <c r="BP1733" s="513"/>
      <c r="BQ1733" s="513"/>
      <c r="BR1733" s="513"/>
      <c r="BS1733" s="513"/>
      <c r="BT1733" s="513"/>
      <c r="BU1733" s="513"/>
      <c r="BV1733" s="513"/>
      <c r="BW1733" s="513"/>
      <c r="BX1733" s="513"/>
      <c r="BY1733" s="513"/>
      <c r="BZ1733" s="513"/>
      <c r="CA1733" s="513"/>
      <c r="CB1733" s="513"/>
      <c r="CC1733" s="1972"/>
      <c r="CD1733" s="1499"/>
      <c r="CE1733" s="1500"/>
      <c r="CF1733" s="1501"/>
      <c r="CG1733" s="1500"/>
      <c r="CH1733" s="1500"/>
      <c r="CI1733" s="1500"/>
      <c r="CJ1733" s="1976"/>
      <c r="CK1733" s="1519"/>
      <c r="CL1733" s="1509"/>
    </row>
    <row r="1734" spans="1:90" s="514" customFormat="1">
      <c r="A1734" s="511"/>
      <c r="B1734" s="512"/>
      <c r="C1734" s="1493"/>
      <c r="D1734" s="1493"/>
      <c r="E1734" s="1493"/>
      <c r="F1734" s="1493"/>
      <c r="G1734" s="1493"/>
      <c r="H1734" s="1530"/>
      <c r="I1734" s="1972"/>
      <c r="J1734" s="1542"/>
      <c r="K1734" s="513"/>
      <c r="L1734" s="513"/>
      <c r="M1734" s="513"/>
      <c r="N1734" s="513"/>
      <c r="O1734" s="513"/>
      <c r="P1734" s="513"/>
      <c r="Q1734" s="513"/>
      <c r="R1734" s="513"/>
      <c r="S1734" s="513"/>
      <c r="T1734" s="513"/>
      <c r="U1734" s="513"/>
      <c r="V1734" s="513"/>
      <c r="W1734" s="513"/>
      <c r="X1734" s="513"/>
      <c r="Y1734" s="513"/>
      <c r="Z1734" s="513"/>
      <c r="AA1734" s="513"/>
      <c r="AB1734" s="513"/>
      <c r="AC1734" s="513"/>
      <c r="AD1734" s="513"/>
      <c r="AE1734" s="513"/>
      <c r="AF1734" s="513"/>
      <c r="AG1734" s="513"/>
      <c r="AH1734" s="513"/>
      <c r="AI1734" s="513"/>
      <c r="AJ1734" s="513"/>
      <c r="AK1734" s="513"/>
      <c r="AL1734" s="513"/>
      <c r="AM1734" s="513"/>
      <c r="AN1734" s="513"/>
      <c r="AO1734" s="513"/>
      <c r="AP1734" s="513"/>
      <c r="AQ1734" s="513"/>
      <c r="AR1734" s="513"/>
      <c r="AS1734" s="513"/>
      <c r="AT1734" s="513"/>
      <c r="AU1734" s="513"/>
      <c r="AV1734" s="513"/>
      <c r="AW1734" s="513"/>
      <c r="AX1734" s="513"/>
      <c r="AY1734" s="513"/>
      <c r="AZ1734" s="513"/>
      <c r="BA1734" s="513"/>
      <c r="BB1734" s="513"/>
      <c r="BC1734" s="513"/>
      <c r="BD1734" s="513"/>
      <c r="BE1734" s="513"/>
      <c r="BF1734" s="513"/>
      <c r="BG1734" s="513"/>
      <c r="BH1734" s="513"/>
      <c r="BI1734" s="513"/>
      <c r="BJ1734" s="513"/>
      <c r="BK1734" s="513"/>
      <c r="BL1734" s="513"/>
      <c r="BM1734" s="513"/>
      <c r="BN1734" s="513"/>
      <c r="BO1734" s="513"/>
      <c r="BP1734" s="513"/>
      <c r="BQ1734" s="513"/>
      <c r="BR1734" s="513"/>
      <c r="BS1734" s="513"/>
      <c r="BT1734" s="513"/>
      <c r="BU1734" s="513"/>
      <c r="BV1734" s="513"/>
      <c r="BW1734" s="513"/>
      <c r="BX1734" s="513"/>
      <c r="BY1734" s="513"/>
      <c r="BZ1734" s="513"/>
      <c r="CA1734" s="513"/>
      <c r="CB1734" s="513"/>
      <c r="CC1734" s="1972"/>
      <c r="CD1734" s="1499"/>
      <c r="CE1734" s="1500"/>
      <c r="CF1734" s="1501"/>
      <c r="CG1734" s="1500"/>
      <c r="CH1734" s="1500"/>
      <c r="CI1734" s="1500"/>
      <c r="CJ1734" s="1976"/>
      <c r="CK1734" s="1519"/>
      <c r="CL1734" s="1509"/>
    </row>
    <row r="1735" spans="1:90" s="514" customFormat="1">
      <c r="A1735" s="511"/>
      <c r="B1735" s="512"/>
      <c r="C1735" s="1493"/>
      <c r="D1735" s="1493"/>
      <c r="E1735" s="1493"/>
      <c r="F1735" s="1493"/>
      <c r="G1735" s="1493"/>
      <c r="H1735" s="1530"/>
      <c r="I1735" s="1972"/>
      <c r="J1735" s="1542"/>
      <c r="K1735" s="513"/>
      <c r="L1735" s="513"/>
      <c r="M1735" s="513"/>
      <c r="N1735" s="513"/>
      <c r="O1735" s="513"/>
      <c r="P1735" s="513"/>
      <c r="Q1735" s="513"/>
      <c r="R1735" s="513"/>
      <c r="S1735" s="513"/>
      <c r="T1735" s="513"/>
      <c r="U1735" s="513"/>
      <c r="V1735" s="513"/>
      <c r="W1735" s="513"/>
      <c r="X1735" s="513"/>
      <c r="Y1735" s="513"/>
      <c r="Z1735" s="513"/>
      <c r="AA1735" s="513"/>
      <c r="AB1735" s="513"/>
      <c r="AC1735" s="513"/>
      <c r="AD1735" s="513"/>
      <c r="AE1735" s="513"/>
      <c r="AF1735" s="513"/>
      <c r="AG1735" s="513"/>
      <c r="AH1735" s="513"/>
      <c r="AI1735" s="513"/>
      <c r="AJ1735" s="513"/>
      <c r="AK1735" s="513"/>
      <c r="AL1735" s="513"/>
      <c r="AM1735" s="513"/>
      <c r="AN1735" s="513"/>
      <c r="AO1735" s="513"/>
      <c r="AP1735" s="513"/>
      <c r="AQ1735" s="513"/>
      <c r="AR1735" s="513"/>
      <c r="AS1735" s="513"/>
      <c r="AT1735" s="513"/>
      <c r="AU1735" s="513"/>
      <c r="AV1735" s="513"/>
      <c r="AW1735" s="513"/>
      <c r="AX1735" s="513"/>
      <c r="AY1735" s="513"/>
      <c r="AZ1735" s="513"/>
      <c r="BA1735" s="513"/>
      <c r="BB1735" s="513"/>
      <c r="BC1735" s="513"/>
      <c r="BD1735" s="513"/>
      <c r="BE1735" s="513"/>
      <c r="BF1735" s="513"/>
      <c r="BG1735" s="513"/>
      <c r="BH1735" s="513"/>
      <c r="BI1735" s="513"/>
      <c r="BJ1735" s="513"/>
      <c r="BK1735" s="513"/>
      <c r="BL1735" s="513"/>
      <c r="BM1735" s="513"/>
      <c r="BN1735" s="513"/>
      <c r="BO1735" s="513"/>
      <c r="BP1735" s="513"/>
      <c r="BQ1735" s="513"/>
      <c r="BR1735" s="513"/>
      <c r="BS1735" s="513"/>
      <c r="BT1735" s="513"/>
      <c r="BU1735" s="513"/>
      <c r="BV1735" s="513"/>
      <c r="BW1735" s="513"/>
      <c r="BX1735" s="513"/>
      <c r="BY1735" s="513"/>
      <c r="BZ1735" s="513"/>
      <c r="CA1735" s="513"/>
      <c r="CB1735" s="513"/>
      <c r="CC1735" s="1972"/>
      <c r="CD1735" s="1499"/>
      <c r="CE1735" s="1500"/>
      <c r="CF1735" s="1501"/>
      <c r="CG1735" s="1500"/>
      <c r="CH1735" s="1500"/>
      <c r="CI1735" s="1500"/>
      <c r="CJ1735" s="1976"/>
      <c r="CK1735" s="1519"/>
      <c r="CL1735" s="1509"/>
    </row>
    <row r="1736" spans="1:90" s="514" customFormat="1">
      <c r="A1736" s="511"/>
      <c r="B1736" s="512"/>
      <c r="C1736" s="1493"/>
      <c r="D1736" s="1493"/>
      <c r="E1736" s="1493"/>
      <c r="F1736" s="1493"/>
      <c r="G1736" s="1493"/>
      <c r="H1736" s="1530"/>
      <c r="I1736" s="1972"/>
      <c r="J1736" s="1542"/>
      <c r="K1736" s="513"/>
      <c r="L1736" s="513"/>
      <c r="M1736" s="513"/>
      <c r="N1736" s="513"/>
      <c r="O1736" s="513"/>
      <c r="P1736" s="513"/>
      <c r="Q1736" s="513"/>
      <c r="R1736" s="513"/>
      <c r="S1736" s="513"/>
      <c r="T1736" s="513"/>
      <c r="U1736" s="513"/>
      <c r="V1736" s="513"/>
      <c r="W1736" s="513"/>
      <c r="X1736" s="513"/>
      <c r="Y1736" s="513"/>
      <c r="Z1736" s="513"/>
      <c r="AA1736" s="513"/>
      <c r="AB1736" s="513"/>
      <c r="AC1736" s="513"/>
      <c r="AD1736" s="513"/>
      <c r="AE1736" s="513"/>
      <c r="AF1736" s="513"/>
      <c r="AG1736" s="513"/>
      <c r="AH1736" s="513"/>
      <c r="AI1736" s="513"/>
      <c r="AJ1736" s="513"/>
      <c r="AK1736" s="513"/>
      <c r="AL1736" s="513"/>
      <c r="AM1736" s="513"/>
      <c r="AN1736" s="513"/>
      <c r="AO1736" s="513"/>
      <c r="AP1736" s="513"/>
      <c r="AQ1736" s="513"/>
      <c r="AR1736" s="513"/>
      <c r="AS1736" s="513"/>
      <c r="AT1736" s="513"/>
      <c r="AU1736" s="513"/>
      <c r="AV1736" s="513"/>
      <c r="AW1736" s="513"/>
      <c r="AX1736" s="513"/>
      <c r="AY1736" s="513"/>
      <c r="AZ1736" s="513"/>
      <c r="BA1736" s="513"/>
      <c r="BB1736" s="513"/>
      <c r="BC1736" s="513"/>
      <c r="BD1736" s="513"/>
      <c r="BE1736" s="513"/>
      <c r="BF1736" s="513"/>
      <c r="BG1736" s="513"/>
      <c r="BH1736" s="513"/>
      <c r="BI1736" s="513"/>
      <c r="BJ1736" s="513"/>
      <c r="BK1736" s="513"/>
      <c r="BL1736" s="513"/>
      <c r="BM1736" s="513"/>
      <c r="BN1736" s="513"/>
      <c r="BO1736" s="513"/>
      <c r="BP1736" s="513"/>
      <c r="BQ1736" s="513"/>
      <c r="BR1736" s="513"/>
      <c r="BS1736" s="513"/>
      <c r="BT1736" s="513"/>
      <c r="BU1736" s="513"/>
      <c r="BV1736" s="513"/>
      <c r="BW1736" s="513"/>
      <c r="BX1736" s="513"/>
      <c r="BY1736" s="513"/>
      <c r="BZ1736" s="513"/>
      <c r="CA1736" s="513"/>
      <c r="CB1736" s="513"/>
      <c r="CC1736" s="1972"/>
      <c r="CD1736" s="1499"/>
      <c r="CE1736" s="1500"/>
      <c r="CF1736" s="1501"/>
      <c r="CG1736" s="1500"/>
      <c r="CH1736" s="1500"/>
      <c r="CI1736" s="1500"/>
      <c r="CJ1736" s="1976"/>
      <c r="CK1736" s="1519"/>
      <c r="CL1736" s="1509"/>
    </row>
    <row r="1737" spans="1:90" s="514" customFormat="1">
      <c r="A1737" s="511"/>
      <c r="B1737" s="512"/>
      <c r="C1737" s="1493"/>
      <c r="D1737" s="1493"/>
      <c r="E1737" s="1493"/>
      <c r="F1737" s="1493"/>
      <c r="G1737" s="1493"/>
      <c r="H1737" s="1530"/>
      <c r="I1737" s="1972"/>
      <c r="J1737" s="1542"/>
      <c r="K1737" s="513"/>
      <c r="L1737" s="513"/>
      <c r="M1737" s="513"/>
      <c r="N1737" s="513"/>
      <c r="O1737" s="513"/>
      <c r="P1737" s="513"/>
      <c r="Q1737" s="513"/>
      <c r="R1737" s="513"/>
      <c r="S1737" s="513"/>
      <c r="T1737" s="513"/>
      <c r="U1737" s="513"/>
      <c r="V1737" s="513"/>
      <c r="W1737" s="513"/>
      <c r="X1737" s="513"/>
      <c r="Y1737" s="513"/>
      <c r="Z1737" s="513"/>
      <c r="AA1737" s="513"/>
      <c r="AB1737" s="513"/>
      <c r="AC1737" s="513"/>
      <c r="AD1737" s="513"/>
      <c r="AE1737" s="513"/>
      <c r="AF1737" s="513"/>
      <c r="AG1737" s="513"/>
      <c r="AH1737" s="513"/>
      <c r="AI1737" s="513"/>
      <c r="AJ1737" s="513"/>
      <c r="AK1737" s="513"/>
      <c r="AL1737" s="513"/>
      <c r="AM1737" s="513"/>
      <c r="AN1737" s="513"/>
      <c r="AO1737" s="513"/>
      <c r="AP1737" s="513"/>
      <c r="AQ1737" s="513"/>
      <c r="AR1737" s="513"/>
      <c r="AS1737" s="513"/>
      <c r="AT1737" s="513"/>
      <c r="AU1737" s="513"/>
      <c r="AV1737" s="513"/>
      <c r="AW1737" s="513"/>
      <c r="AX1737" s="513"/>
      <c r="AY1737" s="513"/>
      <c r="AZ1737" s="513"/>
      <c r="BA1737" s="513"/>
      <c r="BB1737" s="513"/>
      <c r="BC1737" s="513"/>
      <c r="BD1737" s="513"/>
      <c r="BE1737" s="513"/>
      <c r="BF1737" s="513"/>
      <c r="BG1737" s="513"/>
      <c r="BH1737" s="513"/>
      <c r="BI1737" s="513"/>
      <c r="BJ1737" s="513"/>
      <c r="BK1737" s="513"/>
      <c r="BL1737" s="513"/>
      <c r="BM1737" s="513"/>
      <c r="BN1737" s="513"/>
      <c r="BO1737" s="513"/>
      <c r="BP1737" s="513"/>
      <c r="BQ1737" s="513"/>
      <c r="BR1737" s="513"/>
      <c r="BS1737" s="513"/>
      <c r="BT1737" s="513"/>
      <c r="BU1737" s="513"/>
      <c r="BV1737" s="513"/>
      <c r="BW1737" s="513"/>
      <c r="BX1737" s="513"/>
      <c r="BY1737" s="513"/>
      <c r="BZ1737" s="513"/>
      <c r="CA1737" s="513"/>
      <c r="CB1737" s="513"/>
      <c r="CC1737" s="1972"/>
      <c r="CD1737" s="1499"/>
      <c r="CE1737" s="1500"/>
      <c r="CF1737" s="1501"/>
      <c r="CG1737" s="1500"/>
      <c r="CH1737" s="1500"/>
      <c r="CI1737" s="1500"/>
      <c r="CJ1737" s="1976"/>
      <c r="CK1737" s="1519"/>
      <c r="CL1737" s="1509"/>
    </row>
    <row r="1738" spans="1:90" s="514" customFormat="1">
      <c r="A1738" s="511"/>
      <c r="B1738" s="512"/>
      <c r="C1738" s="1493"/>
      <c r="D1738" s="1493"/>
      <c r="E1738" s="1493"/>
      <c r="F1738" s="1493"/>
      <c r="G1738" s="1493"/>
      <c r="H1738" s="1530"/>
      <c r="I1738" s="1972"/>
      <c r="J1738" s="1542"/>
      <c r="K1738" s="513"/>
      <c r="L1738" s="513"/>
      <c r="M1738" s="513"/>
      <c r="N1738" s="513"/>
      <c r="O1738" s="513"/>
      <c r="P1738" s="513"/>
      <c r="Q1738" s="513"/>
      <c r="R1738" s="513"/>
      <c r="S1738" s="513"/>
      <c r="T1738" s="513"/>
      <c r="U1738" s="513"/>
      <c r="V1738" s="513"/>
      <c r="W1738" s="513"/>
      <c r="X1738" s="513"/>
      <c r="Y1738" s="513"/>
      <c r="Z1738" s="513"/>
      <c r="AA1738" s="513"/>
      <c r="AB1738" s="513"/>
      <c r="AC1738" s="513"/>
      <c r="AD1738" s="513"/>
      <c r="AE1738" s="513"/>
      <c r="AF1738" s="513"/>
      <c r="AG1738" s="513"/>
      <c r="AH1738" s="513"/>
      <c r="AI1738" s="513"/>
      <c r="AJ1738" s="513"/>
      <c r="AK1738" s="513"/>
      <c r="AL1738" s="513"/>
      <c r="AM1738" s="513"/>
      <c r="AN1738" s="513"/>
      <c r="AO1738" s="513"/>
      <c r="AP1738" s="513"/>
      <c r="AQ1738" s="513"/>
      <c r="AR1738" s="513"/>
      <c r="AS1738" s="513"/>
      <c r="AT1738" s="513"/>
      <c r="AU1738" s="513"/>
      <c r="AV1738" s="513"/>
      <c r="AW1738" s="513"/>
      <c r="AX1738" s="513"/>
      <c r="AY1738" s="513"/>
      <c r="AZ1738" s="513"/>
      <c r="BA1738" s="513"/>
      <c r="BB1738" s="513"/>
      <c r="BC1738" s="513"/>
      <c r="BD1738" s="513"/>
      <c r="BE1738" s="513"/>
      <c r="BF1738" s="513"/>
      <c r="BG1738" s="513"/>
      <c r="BH1738" s="513"/>
      <c r="BI1738" s="513"/>
      <c r="BJ1738" s="513"/>
      <c r="BK1738" s="513"/>
      <c r="BL1738" s="513"/>
      <c r="BM1738" s="513"/>
      <c r="BN1738" s="513"/>
      <c r="BO1738" s="513"/>
      <c r="BP1738" s="513"/>
      <c r="BQ1738" s="513"/>
      <c r="BR1738" s="513"/>
      <c r="BS1738" s="513"/>
      <c r="BT1738" s="513"/>
      <c r="BU1738" s="513"/>
      <c r="BV1738" s="513"/>
      <c r="BW1738" s="513"/>
      <c r="BX1738" s="513"/>
      <c r="BY1738" s="513"/>
      <c r="BZ1738" s="513"/>
      <c r="CA1738" s="513"/>
      <c r="CB1738" s="513"/>
      <c r="CC1738" s="1972"/>
      <c r="CD1738" s="1499"/>
      <c r="CE1738" s="1500"/>
      <c r="CF1738" s="1501"/>
      <c r="CG1738" s="1500"/>
      <c r="CH1738" s="1500"/>
      <c r="CI1738" s="1500"/>
      <c r="CJ1738" s="1976"/>
      <c r="CK1738" s="1519"/>
      <c r="CL1738" s="1509"/>
    </row>
    <row r="1739" spans="1:90" s="514" customFormat="1">
      <c r="A1739" s="511"/>
      <c r="B1739" s="512"/>
      <c r="C1739" s="1493"/>
      <c r="D1739" s="1493"/>
      <c r="E1739" s="1493"/>
      <c r="F1739" s="1493"/>
      <c r="G1739" s="1493"/>
      <c r="H1739" s="1530"/>
      <c r="I1739" s="1972"/>
      <c r="J1739" s="1542"/>
      <c r="K1739" s="513"/>
      <c r="L1739" s="513"/>
      <c r="M1739" s="513"/>
      <c r="N1739" s="513"/>
      <c r="O1739" s="513"/>
      <c r="P1739" s="513"/>
      <c r="Q1739" s="513"/>
      <c r="R1739" s="513"/>
      <c r="S1739" s="513"/>
      <c r="T1739" s="513"/>
      <c r="U1739" s="513"/>
      <c r="V1739" s="513"/>
      <c r="W1739" s="513"/>
      <c r="X1739" s="513"/>
      <c r="Y1739" s="513"/>
      <c r="Z1739" s="513"/>
      <c r="AA1739" s="513"/>
      <c r="AB1739" s="513"/>
      <c r="AC1739" s="513"/>
      <c r="AD1739" s="513"/>
      <c r="AE1739" s="513"/>
      <c r="AF1739" s="513"/>
      <c r="AG1739" s="513"/>
      <c r="AH1739" s="513"/>
      <c r="AI1739" s="513"/>
      <c r="AJ1739" s="513"/>
      <c r="AK1739" s="513"/>
      <c r="AL1739" s="513"/>
      <c r="AM1739" s="513"/>
      <c r="AN1739" s="513"/>
      <c r="AO1739" s="513"/>
      <c r="AP1739" s="513"/>
      <c r="AQ1739" s="513"/>
      <c r="AR1739" s="513"/>
      <c r="AS1739" s="513"/>
      <c r="AT1739" s="513"/>
      <c r="AU1739" s="513"/>
      <c r="AV1739" s="513"/>
      <c r="AW1739" s="513"/>
      <c r="AX1739" s="513"/>
      <c r="AY1739" s="513"/>
      <c r="AZ1739" s="513"/>
      <c r="BA1739" s="513"/>
      <c r="BB1739" s="513"/>
      <c r="BC1739" s="513"/>
      <c r="BD1739" s="513"/>
      <c r="BE1739" s="513"/>
      <c r="BF1739" s="513"/>
      <c r="BG1739" s="513"/>
      <c r="BH1739" s="513"/>
      <c r="BI1739" s="513"/>
      <c r="BJ1739" s="513"/>
      <c r="BK1739" s="513"/>
      <c r="BL1739" s="513"/>
      <c r="BM1739" s="513"/>
      <c r="BN1739" s="513"/>
      <c r="BO1739" s="513"/>
      <c r="BP1739" s="513"/>
      <c r="BQ1739" s="513"/>
      <c r="BR1739" s="513"/>
      <c r="BS1739" s="513"/>
      <c r="BT1739" s="513"/>
      <c r="BU1739" s="513"/>
      <c r="BV1739" s="513"/>
      <c r="BW1739" s="513"/>
      <c r="BX1739" s="513"/>
      <c r="BY1739" s="513"/>
      <c r="BZ1739" s="513"/>
      <c r="CA1739" s="513"/>
      <c r="CB1739" s="513"/>
      <c r="CC1739" s="1972"/>
      <c r="CD1739" s="1499"/>
      <c r="CE1739" s="1500"/>
      <c r="CF1739" s="1501"/>
      <c r="CG1739" s="1500"/>
      <c r="CH1739" s="1500"/>
      <c r="CI1739" s="1500"/>
      <c r="CJ1739" s="1976"/>
      <c r="CK1739" s="1519"/>
      <c r="CL1739" s="1509"/>
    </row>
    <row r="1740" spans="1:90" s="514" customFormat="1">
      <c r="A1740" s="511"/>
      <c r="B1740" s="512"/>
      <c r="C1740" s="1493"/>
      <c r="D1740" s="1493"/>
      <c r="E1740" s="1493"/>
      <c r="F1740" s="1493"/>
      <c r="G1740" s="1493"/>
      <c r="H1740" s="1530"/>
      <c r="I1740" s="1972"/>
      <c r="J1740" s="1542"/>
      <c r="K1740" s="513"/>
      <c r="L1740" s="513"/>
      <c r="M1740" s="513"/>
      <c r="N1740" s="513"/>
      <c r="O1740" s="513"/>
      <c r="P1740" s="513"/>
      <c r="Q1740" s="513"/>
      <c r="R1740" s="513"/>
      <c r="S1740" s="513"/>
      <c r="T1740" s="513"/>
      <c r="U1740" s="513"/>
      <c r="V1740" s="513"/>
      <c r="W1740" s="513"/>
      <c r="X1740" s="513"/>
      <c r="Y1740" s="513"/>
      <c r="Z1740" s="513"/>
      <c r="AA1740" s="513"/>
      <c r="AB1740" s="513"/>
      <c r="AC1740" s="513"/>
      <c r="AD1740" s="513"/>
      <c r="AE1740" s="513"/>
      <c r="AF1740" s="513"/>
      <c r="AG1740" s="513"/>
      <c r="AH1740" s="513"/>
      <c r="AI1740" s="513"/>
      <c r="AJ1740" s="513"/>
      <c r="AK1740" s="513"/>
      <c r="AL1740" s="513"/>
      <c r="AM1740" s="513"/>
      <c r="AN1740" s="513"/>
      <c r="AO1740" s="513"/>
      <c r="AP1740" s="513"/>
      <c r="AQ1740" s="513"/>
      <c r="AR1740" s="513"/>
      <c r="AS1740" s="513"/>
      <c r="AT1740" s="513"/>
      <c r="AU1740" s="513"/>
      <c r="AV1740" s="513"/>
      <c r="AW1740" s="513"/>
      <c r="AX1740" s="513"/>
      <c r="AY1740" s="513"/>
      <c r="AZ1740" s="513"/>
      <c r="BA1740" s="513"/>
      <c r="BB1740" s="513"/>
      <c r="BC1740" s="513"/>
      <c r="BD1740" s="513"/>
      <c r="BE1740" s="513"/>
      <c r="BF1740" s="513"/>
      <c r="BG1740" s="513"/>
      <c r="BH1740" s="513"/>
      <c r="BI1740" s="513"/>
      <c r="BJ1740" s="513"/>
      <c r="BK1740" s="513"/>
      <c r="BL1740" s="513"/>
      <c r="BM1740" s="513"/>
      <c r="BN1740" s="513"/>
      <c r="BO1740" s="513"/>
      <c r="BP1740" s="513"/>
      <c r="BQ1740" s="513"/>
      <c r="BR1740" s="513"/>
      <c r="BS1740" s="513"/>
      <c r="BT1740" s="513"/>
      <c r="BU1740" s="513"/>
      <c r="BV1740" s="513"/>
      <c r="BW1740" s="513"/>
      <c r="BX1740" s="513"/>
      <c r="BY1740" s="513"/>
      <c r="BZ1740" s="513"/>
      <c r="CA1740" s="513"/>
      <c r="CB1740" s="513"/>
      <c r="CC1740" s="1972"/>
      <c r="CD1740" s="1499"/>
      <c r="CE1740" s="1500"/>
      <c r="CF1740" s="1501"/>
      <c r="CG1740" s="1500"/>
      <c r="CH1740" s="1500"/>
      <c r="CI1740" s="1500"/>
      <c r="CJ1740" s="1976"/>
      <c r="CK1740" s="1519"/>
      <c r="CL1740" s="1509"/>
    </row>
    <row r="1741" spans="1:90" s="514" customFormat="1">
      <c r="A1741" s="511"/>
      <c r="B1741" s="512"/>
      <c r="C1741" s="1493"/>
      <c r="D1741" s="1493"/>
      <c r="E1741" s="1493"/>
      <c r="F1741" s="1493"/>
      <c r="G1741" s="1493"/>
      <c r="H1741" s="1530"/>
      <c r="I1741" s="1972"/>
      <c r="J1741" s="1542"/>
      <c r="K1741" s="513"/>
      <c r="L1741" s="513"/>
      <c r="M1741" s="513"/>
      <c r="N1741" s="513"/>
      <c r="O1741" s="513"/>
      <c r="P1741" s="513"/>
      <c r="Q1741" s="513"/>
      <c r="R1741" s="513"/>
      <c r="S1741" s="513"/>
      <c r="T1741" s="513"/>
      <c r="U1741" s="513"/>
      <c r="V1741" s="513"/>
      <c r="W1741" s="513"/>
      <c r="X1741" s="513"/>
      <c r="Y1741" s="513"/>
      <c r="Z1741" s="513"/>
      <c r="AA1741" s="513"/>
      <c r="AB1741" s="513"/>
      <c r="AC1741" s="513"/>
      <c r="AD1741" s="513"/>
      <c r="AE1741" s="513"/>
      <c r="AF1741" s="513"/>
      <c r="AG1741" s="513"/>
      <c r="AH1741" s="513"/>
      <c r="AI1741" s="513"/>
      <c r="AJ1741" s="513"/>
      <c r="AK1741" s="513"/>
      <c r="AL1741" s="513"/>
      <c r="AM1741" s="513"/>
      <c r="AN1741" s="513"/>
      <c r="AO1741" s="513"/>
      <c r="AP1741" s="513"/>
      <c r="AQ1741" s="513"/>
      <c r="AR1741" s="513"/>
      <c r="AS1741" s="513"/>
      <c r="AT1741" s="513"/>
      <c r="AU1741" s="513"/>
      <c r="AV1741" s="513"/>
      <c r="AW1741" s="513"/>
      <c r="AX1741" s="513"/>
      <c r="AY1741" s="513"/>
      <c r="AZ1741" s="513"/>
      <c r="BA1741" s="513"/>
      <c r="BB1741" s="513"/>
      <c r="BC1741" s="513"/>
      <c r="BD1741" s="513"/>
      <c r="BE1741" s="513"/>
      <c r="BF1741" s="513"/>
      <c r="BG1741" s="513"/>
      <c r="BH1741" s="513"/>
      <c r="BI1741" s="513"/>
      <c r="BJ1741" s="513"/>
      <c r="BK1741" s="513"/>
      <c r="BL1741" s="513"/>
      <c r="BM1741" s="513"/>
      <c r="BN1741" s="513"/>
      <c r="BO1741" s="513"/>
      <c r="BP1741" s="513"/>
      <c r="BQ1741" s="513"/>
      <c r="BR1741" s="513"/>
      <c r="BS1741" s="513"/>
      <c r="BT1741" s="513"/>
      <c r="BU1741" s="513"/>
      <c r="BV1741" s="513"/>
      <c r="BW1741" s="513"/>
      <c r="BX1741" s="513"/>
      <c r="BY1741" s="513"/>
      <c r="BZ1741" s="513"/>
      <c r="CA1741" s="513"/>
      <c r="CB1741" s="513"/>
      <c r="CC1741" s="1972"/>
      <c r="CD1741" s="1499"/>
      <c r="CE1741" s="1500"/>
      <c r="CF1741" s="1501"/>
      <c r="CG1741" s="1500"/>
      <c r="CH1741" s="1500"/>
      <c r="CI1741" s="1500"/>
      <c r="CJ1741" s="1976"/>
      <c r="CK1741" s="1519"/>
      <c r="CL1741" s="1509"/>
    </row>
    <row r="1742" spans="1:90" s="514" customFormat="1">
      <c r="A1742" s="511"/>
      <c r="B1742" s="512"/>
      <c r="C1742" s="1493"/>
      <c r="D1742" s="1493"/>
      <c r="E1742" s="1493"/>
      <c r="F1742" s="1493"/>
      <c r="G1742" s="1493"/>
      <c r="H1742" s="1530"/>
      <c r="I1742" s="1972"/>
      <c r="J1742" s="1542"/>
      <c r="K1742" s="513"/>
      <c r="L1742" s="513"/>
      <c r="M1742" s="513"/>
      <c r="N1742" s="513"/>
      <c r="O1742" s="513"/>
      <c r="P1742" s="513"/>
      <c r="Q1742" s="513"/>
      <c r="R1742" s="513"/>
      <c r="S1742" s="513"/>
      <c r="T1742" s="513"/>
      <c r="U1742" s="513"/>
      <c r="V1742" s="513"/>
      <c r="W1742" s="513"/>
      <c r="X1742" s="513"/>
      <c r="Y1742" s="513"/>
      <c r="Z1742" s="513"/>
      <c r="AA1742" s="513"/>
      <c r="AB1742" s="513"/>
      <c r="AC1742" s="513"/>
      <c r="AD1742" s="513"/>
      <c r="AE1742" s="513"/>
      <c r="AF1742" s="513"/>
      <c r="AG1742" s="513"/>
      <c r="AH1742" s="513"/>
      <c r="AI1742" s="513"/>
      <c r="AJ1742" s="513"/>
      <c r="AK1742" s="513"/>
      <c r="AL1742" s="513"/>
      <c r="AM1742" s="513"/>
      <c r="AN1742" s="513"/>
      <c r="AO1742" s="513"/>
      <c r="AP1742" s="513"/>
      <c r="AQ1742" s="513"/>
      <c r="AR1742" s="513"/>
      <c r="AS1742" s="513"/>
      <c r="AT1742" s="513"/>
      <c r="AU1742" s="513"/>
      <c r="AV1742" s="513"/>
      <c r="AW1742" s="513"/>
      <c r="AX1742" s="513"/>
      <c r="AY1742" s="513"/>
      <c r="AZ1742" s="513"/>
      <c r="BA1742" s="513"/>
      <c r="BB1742" s="513"/>
      <c r="BC1742" s="513"/>
      <c r="BD1742" s="513"/>
      <c r="BE1742" s="513"/>
      <c r="BF1742" s="513"/>
      <c r="BG1742" s="513"/>
      <c r="BH1742" s="513"/>
      <c r="BI1742" s="513"/>
      <c r="BJ1742" s="513"/>
      <c r="BK1742" s="513"/>
      <c r="BL1742" s="513"/>
      <c r="BM1742" s="513"/>
      <c r="BN1742" s="513"/>
      <c r="BO1742" s="513"/>
      <c r="BP1742" s="513"/>
      <c r="BQ1742" s="513"/>
      <c r="BR1742" s="513"/>
      <c r="BS1742" s="513"/>
      <c r="BT1742" s="513"/>
      <c r="BU1742" s="513"/>
      <c r="BV1742" s="513"/>
      <c r="BW1742" s="513"/>
      <c r="BX1742" s="513"/>
      <c r="BY1742" s="513"/>
      <c r="BZ1742" s="513"/>
      <c r="CA1742" s="513"/>
      <c r="CB1742" s="513"/>
      <c r="CC1742" s="1972"/>
      <c r="CD1742" s="1499"/>
      <c r="CE1742" s="1500"/>
      <c r="CF1742" s="1501"/>
      <c r="CG1742" s="1500"/>
      <c r="CH1742" s="1500"/>
      <c r="CI1742" s="1500"/>
      <c r="CJ1742" s="1976"/>
      <c r="CK1742" s="1519"/>
      <c r="CL1742" s="1509"/>
    </row>
    <row r="1743" spans="1:90" s="514" customFormat="1">
      <c r="A1743" s="511"/>
      <c r="B1743" s="512"/>
      <c r="C1743" s="1493"/>
      <c r="D1743" s="1493"/>
      <c r="E1743" s="1493"/>
      <c r="F1743" s="1493"/>
      <c r="G1743" s="1493"/>
      <c r="H1743" s="1530"/>
      <c r="I1743" s="1972"/>
      <c r="J1743" s="1542"/>
      <c r="K1743" s="513"/>
      <c r="L1743" s="513"/>
      <c r="M1743" s="513"/>
      <c r="N1743" s="513"/>
      <c r="O1743" s="513"/>
      <c r="P1743" s="513"/>
      <c r="Q1743" s="513"/>
      <c r="R1743" s="513"/>
      <c r="S1743" s="513"/>
      <c r="T1743" s="513"/>
      <c r="U1743" s="513"/>
      <c r="V1743" s="513"/>
      <c r="W1743" s="513"/>
      <c r="X1743" s="513"/>
      <c r="Y1743" s="513"/>
      <c r="Z1743" s="513"/>
      <c r="AA1743" s="513"/>
      <c r="AB1743" s="513"/>
      <c r="AC1743" s="513"/>
      <c r="AD1743" s="513"/>
      <c r="AE1743" s="513"/>
      <c r="AF1743" s="513"/>
      <c r="AG1743" s="513"/>
      <c r="AH1743" s="513"/>
      <c r="AI1743" s="513"/>
      <c r="AJ1743" s="513"/>
      <c r="AK1743" s="513"/>
      <c r="AL1743" s="513"/>
      <c r="AM1743" s="513"/>
      <c r="AN1743" s="513"/>
      <c r="AO1743" s="513"/>
      <c r="AP1743" s="513"/>
      <c r="AQ1743" s="513"/>
      <c r="AR1743" s="513"/>
      <c r="AS1743" s="513"/>
      <c r="AT1743" s="513"/>
      <c r="AU1743" s="513"/>
      <c r="AV1743" s="513"/>
      <c r="AW1743" s="513"/>
      <c r="AX1743" s="513"/>
      <c r="AY1743" s="513"/>
      <c r="AZ1743" s="513"/>
      <c r="BA1743" s="513"/>
      <c r="BB1743" s="513"/>
      <c r="BC1743" s="513"/>
      <c r="BD1743" s="513"/>
      <c r="BE1743" s="513"/>
      <c r="BF1743" s="513"/>
      <c r="BG1743" s="513"/>
      <c r="BH1743" s="513"/>
      <c r="BI1743" s="513"/>
      <c r="BJ1743" s="513"/>
      <c r="BK1743" s="513"/>
      <c r="BL1743" s="513"/>
      <c r="BM1743" s="513"/>
      <c r="BN1743" s="513"/>
      <c r="BO1743" s="513"/>
      <c r="BP1743" s="513"/>
      <c r="BQ1743" s="513"/>
      <c r="BR1743" s="513"/>
      <c r="BS1743" s="513"/>
      <c r="BT1743" s="513"/>
      <c r="BU1743" s="513"/>
      <c r="BV1743" s="513"/>
      <c r="BW1743" s="513"/>
      <c r="BX1743" s="513"/>
      <c r="BY1743" s="513"/>
      <c r="BZ1743" s="513"/>
      <c r="CA1743" s="513"/>
      <c r="CB1743" s="513"/>
      <c r="CC1743" s="1972"/>
      <c r="CD1743" s="1499"/>
      <c r="CE1743" s="1500"/>
      <c r="CF1743" s="1501"/>
      <c r="CG1743" s="1500"/>
      <c r="CH1743" s="1500"/>
      <c r="CI1743" s="1500"/>
      <c r="CJ1743" s="1976"/>
      <c r="CK1743" s="1519"/>
      <c r="CL1743" s="1509"/>
    </row>
    <row r="1744" spans="1:90" s="514" customFormat="1">
      <c r="A1744" s="511"/>
      <c r="B1744" s="512"/>
      <c r="C1744" s="1493"/>
      <c r="D1744" s="1493"/>
      <c r="E1744" s="1493"/>
      <c r="F1744" s="1493"/>
      <c r="G1744" s="1493"/>
      <c r="H1744" s="1530"/>
      <c r="I1744" s="1972"/>
      <c r="J1744" s="1542"/>
      <c r="K1744" s="513"/>
      <c r="L1744" s="513"/>
      <c r="M1744" s="513"/>
      <c r="N1744" s="513"/>
      <c r="O1744" s="513"/>
      <c r="P1744" s="513"/>
      <c r="Q1744" s="513"/>
      <c r="R1744" s="513"/>
      <c r="S1744" s="513"/>
      <c r="T1744" s="513"/>
      <c r="U1744" s="513"/>
      <c r="V1744" s="513"/>
      <c r="W1744" s="513"/>
      <c r="X1744" s="513"/>
      <c r="Y1744" s="513"/>
      <c r="Z1744" s="513"/>
      <c r="AA1744" s="513"/>
      <c r="AB1744" s="513"/>
      <c r="AC1744" s="513"/>
      <c r="AD1744" s="513"/>
      <c r="AE1744" s="513"/>
      <c r="AF1744" s="513"/>
      <c r="AG1744" s="513"/>
      <c r="AH1744" s="513"/>
      <c r="AI1744" s="513"/>
      <c r="AJ1744" s="513"/>
      <c r="AK1744" s="513"/>
      <c r="AL1744" s="513"/>
      <c r="AM1744" s="513"/>
      <c r="AN1744" s="513"/>
      <c r="AO1744" s="513"/>
      <c r="AP1744" s="513"/>
      <c r="AQ1744" s="513"/>
      <c r="AR1744" s="513"/>
      <c r="AS1744" s="513"/>
      <c r="AT1744" s="513"/>
      <c r="AU1744" s="513"/>
      <c r="AV1744" s="513"/>
      <c r="AW1744" s="513"/>
      <c r="AX1744" s="513"/>
      <c r="AY1744" s="513"/>
      <c r="AZ1744" s="513"/>
      <c r="BA1744" s="513"/>
      <c r="BB1744" s="513"/>
      <c r="BC1744" s="513"/>
      <c r="BD1744" s="513"/>
      <c r="BE1744" s="513"/>
      <c r="BF1744" s="513"/>
      <c r="BG1744" s="513"/>
      <c r="BH1744" s="513"/>
      <c r="BI1744" s="513"/>
      <c r="BJ1744" s="513"/>
      <c r="BK1744" s="513"/>
      <c r="BL1744" s="513"/>
      <c r="BM1744" s="513"/>
      <c r="BN1744" s="513"/>
      <c r="BO1744" s="513"/>
      <c r="BP1744" s="513"/>
      <c r="BQ1744" s="513"/>
      <c r="BR1744" s="513"/>
      <c r="BS1744" s="513"/>
      <c r="BT1744" s="513"/>
      <c r="BU1744" s="513"/>
      <c r="BV1744" s="513"/>
      <c r="BW1744" s="513"/>
      <c r="BX1744" s="513"/>
      <c r="BY1744" s="513"/>
      <c r="BZ1744" s="513"/>
      <c r="CA1744" s="513"/>
      <c r="CB1744" s="513"/>
      <c r="CC1744" s="1972"/>
      <c r="CD1744" s="1499"/>
      <c r="CE1744" s="1500"/>
      <c r="CF1744" s="1501"/>
      <c r="CG1744" s="1500"/>
      <c r="CH1744" s="1500"/>
      <c r="CI1744" s="1500"/>
      <c r="CJ1744" s="1976"/>
      <c r="CK1744" s="1519"/>
      <c r="CL1744" s="1509"/>
    </row>
    <row r="1745" spans="1:90" s="514" customFormat="1">
      <c r="A1745" s="511"/>
      <c r="B1745" s="512"/>
      <c r="C1745" s="1493"/>
      <c r="D1745" s="1493"/>
      <c r="E1745" s="1493"/>
      <c r="F1745" s="1493"/>
      <c r="G1745" s="1493"/>
      <c r="H1745" s="1530"/>
      <c r="I1745" s="1972"/>
      <c r="J1745" s="1542"/>
      <c r="K1745" s="513"/>
      <c r="L1745" s="513"/>
      <c r="M1745" s="513"/>
      <c r="N1745" s="513"/>
      <c r="O1745" s="513"/>
      <c r="P1745" s="513"/>
      <c r="Q1745" s="513"/>
      <c r="R1745" s="513"/>
      <c r="S1745" s="513"/>
      <c r="T1745" s="513"/>
      <c r="U1745" s="513"/>
      <c r="V1745" s="513"/>
      <c r="W1745" s="513"/>
      <c r="X1745" s="513"/>
      <c r="Y1745" s="513"/>
      <c r="Z1745" s="513"/>
      <c r="AA1745" s="513"/>
      <c r="AB1745" s="513"/>
      <c r="AC1745" s="513"/>
      <c r="AD1745" s="513"/>
      <c r="AE1745" s="513"/>
      <c r="AF1745" s="513"/>
      <c r="AG1745" s="513"/>
      <c r="AH1745" s="513"/>
      <c r="AI1745" s="513"/>
      <c r="AJ1745" s="513"/>
      <c r="AK1745" s="513"/>
      <c r="AL1745" s="513"/>
      <c r="AM1745" s="513"/>
      <c r="AN1745" s="513"/>
      <c r="AO1745" s="513"/>
      <c r="AP1745" s="513"/>
      <c r="AQ1745" s="513"/>
      <c r="AR1745" s="513"/>
      <c r="AS1745" s="513"/>
      <c r="AT1745" s="513"/>
      <c r="AU1745" s="513"/>
      <c r="AV1745" s="513"/>
      <c r="AW1745" s="513"/>
      <c r="AX1745" s="513"/>
      <c r="AY1745" s="513"/>
      <c r="AZ1745" s="513"/>
      <c r="BA1745" s="513"/>
      <c r="BB1745" s="513"/>
      <c r="BC1745" s="513"/>
      <c r="BD1745" s="513"/>
      <c r="BE1745" s="513"/>
      <c r="BF1745" s="513"/>
      <c r="BG1745" s="513"/>
      <c r="BH1745" s="513"/>
      <c r="BI1745" s="513"/>
      <c r="BJ1745" s="513"/>
      <c r="BK1745" s="513"/>
      <c r="BL1745" s="513"/>
      <c r="BM1745" s="513"/>
      <c r="BN1745" s="513"/>
      <c r="BO1745" s="513"/>
      <c r="BP1745" s="513"/>
      <c r="BQ1745" s="513"/>
      <c r="BR1745" s="513"/>
      <c r="BS1745" s="513"/>
      <c r="BT1745" s="513"/>
      <c r="BU1745" s="513"/>
      <c r="BV1745" s="513"/>
      <c r="BW1745" s="513"/>
      <c r="BX1745" s="513"/>
      <c r="BY1745" s="513"/>
      <c r="BZ1745" s="513"/>
      <c r="CA1745" s="513"/>
      <c r="CB1745" s="513"/>
      <c r="CC1745" s="1972"/>
      <c r="CD1745" s="1499"/>
      <c r="CE1745" s="1500"/>
      <c r="CF1745" s="1501"/>
      <c r="CG1745" s="1500"/>
      <c r="CH1745" s="1500"/>
      <c r="CI1745" s="1500"/>
      <c r="CJ1745" s="1976"/>
      <c r="CK1745" s="1519"/>
      <c r="CL1745" s="1509"/>
    </row>
    <row r="1746" spans="1:90" s="514" customFormat="1">
      <c r="A1746" s="511"/>
      <c r="B1746" s="512"/>
      <c r="C1746" s="1493"/>
      <c r="D1746" s="1493"/>
      <c r="E1746" s="1493"/>
      <c r="F1746" s="1493"/>
      <c r="G1746" s="1493"/>
      <c r="H1746" s="1530"/>
      <c r="I1746" s="1972"/>
      <c r="J1746" s="1542"/>
      <c r="K1746" s="513"/>
      <c r="L1746" s="513"/>
      <c r="M1746" s="513"/>
      <c r="N1746" s="513"/>
      <c r="O1746" s="513"/>
      <c r="P1746" s="513"/>
      <c r="Q1746" s="513"/>
      <c r="R1746" s="513"/>
      <c r="S1746" s="513"/>
      <c r="T1746" s="513"/>
      <c r="U1746" s="513"/>
      <c r="V1746" s="513"/>
      <c r="W1746" s="513"/>
      <c r="X1746" s="513"/>
      <c r="Y1746" s="513"/>
      <c r="Z1746" s="513"/>
      <c r="AA1746" s="513"/>
      <c r="AB1746" s="513"/>
      <c r="AC1746" s="513"/>
      <c r="AD1746" s="513"/>
      <c r="AE1746" s="513"/>
      <c r="AF1746" s="513"/>
      <c r="AG1746" s="513"/>
      <c r="AH1746" s="513"/>
      <c r="AI1746" s="513"/>
      <c r="AJ1746" s="513"/>
      <c r="AK1746" s="513"/>
      <c r="AL1746" s="513"/>
      <c r="AM1746" s="513"/>
      <c r="AN1746" s="513"/>
      <c r="AO1746" s="513"/>
      <c r="AP1746" s="513"/>
      <c r="AQ1746" s="513"/>
      <c r="AR1746" s="513"/>
      <c r="AS1746" s="513"/>
      <c r="AT1746" s="513"/>
      <c r="AU1746" s="513"/>
      <c r="AV1746" s="513"/>
      <c r="AW1746" s="513"/>
      <c r="AX1746" s="513"/>
      <c r="AY1746" s="513"/>
      <c r="AZ1746" s="513"/>
      <c r="BA1746" s="513"/>
      <c r="BB1746" s="513"/>
      <c r="BC1746" s="513"/>
      <c r="BD1746" s="513"/>
      <c r="BE1746" s="513"/>
      <c r="BF1746" s="513"/>
      <c r="BG1746" s="513"/>
      <c r="BH1746" s="513"/>
      <c r="BI1746" s="513"/>
      <c r="BJ1746" s="513"/>
      <c r="BK1746" s="513"/>
      <c r="BL1746" s="513"/>
      <c r="BM1746" s="513"/>
      <c r="BN1746" s="513"/>
      <c r="BO1746" s="513"/>
      <c r="BP1746" s="513"/>
      <c r="BQ1746" s="513"/>
      <c r="BR1746" s="513"/>
      <c r="BS1746" s="513"/>
      <c r="BT1746" s="513"/>
      <c r="BU1746" s="513"/>
      <c r="BV1746" s="513"/>
      <c r="BW1746" s="513"/>
      <c r="BX1746" s="513"/>
      <c r="BY1746" s="513"/>
      <c r="BZ1746" s="513"/>
      <c r="CA1746" s="513"/>
      <c r="CB1746" s="513"/>
      <c r="CC1746" s="1972"/>
      <c r="CD1746" s="1499"/>
      <c r="CE1746" s="1500"/>
      <c r="CF1746" s="1501"/>
      <c r="CG1746" s="1500"/>
      <c r="CH1746" s="1500"/>
      <c r="CI1746" s="1500"/>
      <c r="CJ1746" s="1976"/>
      <c r="CK1746" s="1519"/>
      <c r="CL1746" s="1509"/>
    </row>
    <row r="1747" spans="1:90" s="514" customFormat="1">
      <c r="A1747" s="511"/>
      <c r="B1747" s="512"/>
      <c r="C1747" s="1493"/>
      <c r="D1747" s="1493"/>
      <c r="E1747" s="1493"/>
      <c r="F1747" s="1493"/>
      <c r="G1747" s="1493"/>
      <c r="H1747" s="1530"/>
      <c r="I1747" s="1972"/>
      <c r="J1747" s="1542"/>
      <c r="K1747" s="513"/>
      <c r="L1747" s="513"/>
      <c r="M1747" s="513"/>
      <c r="N1747" s="513"/>
      <c r="O1747" s="513"/>
      <c r="P1747" s="513"/>
      <c r="Q1747" s="513"/>
      <c r="R1747" s="513"/>
      <c r="S1747" s="513"/>
      <c r="T1747" s="513"/>
      <c r="U1747" s="513"/>
      <c r="V1747" s="513"/>
      <c r="W1747" s="513"/>
      <c r="X1747" s="513"/>
      <c r="Y1747" s="513"/>
      <c r="Z1747" s="513"/>
      <c r="AA1747" s="513"/>
      <c r="AB1747" s="513"/>
      <c r="AC1747" s="513"/>
      <c r="AD1747" s="513"/>
      <c r="AE1747" s="513"/>
      <c r="AF1747" s="513"/>
      <c r="AG1747" s="513"/>
      <c r="AH1747" s="513"/>
      <c r="AI1747" s="513"/>
      <c r="AJ1747" s="513"/>
      <c r="AK1747" s="513"/>
      <c r="AL1747" s="513"/>
      <c r="AM1747" s="513"/>
      <c r="AN1747" s="513"/>
      <c r="AO1747" s="513"/>
      <c r="AP1747" s="513"/>
      <c r="AQ1747" s="513"/>
      <c r="AR1747" s="513"/>
      <c r="AS1747" s="513"/>
      <c r="AT1747" s="513"/>
      <c r="AU1747" s="513"/>
      <c r="AV1747" s="513"/>
      <c r="AW1747" s="513"/>
      <c r="AX1747" s="513"/>
      <c r="AY1747" s="513"/>
      <c r="AZ1747" s="513"/>
      <c r="BA1747" s="513"/>
      <c r="BB1747" s="513"/>
      <c r="BC1747" s="513"/>
      <c r="BD1747" s="513"/>
      <c r="BE1747" s="513"/>
      <c r="BF1747" s="513"/>
      <c r="BG1747" s="513"/>
      <c r="BH1747" s="513"/>
      <c r="BI1747" s="513"/>
      <c r="BJ1747" s="513"/>
      <c r="BK1747" s="513"/>
      <c r="BL1747" s="513"/>
      <c r="BM1747" s="513"/>
      <c r="BN1747" s="513"/>
      <c r="BO1747" s="513"/>
      <c r="BP1747" s="513"/>
      <c r="BQ1747" s="513"/>
      <c r="BR1747" s="513"/>
      <c r="BS1747" s="513"/>
      <c r="BT1747" s="513"/>
      <c r="BU1747" s="513"/>
      <c r="BV1747" s="513"/>
      <c r="BW1747" s="513"/>
      <c r="BX1747" s="513"/>
      <c r="BY1747" s="513"/>
      <c r="BZ1747" s="513"/>
      <c r="CA1747" s="513"/>
      <c r="CB1747" s="513"/>
      <c r="CC1747" s="1972"/>
      <c r="CD1747" s="1499"/>
      <c r="CE1747" s="1500"/>
      <c r="CF1747" s="1501"/>
      <c r="CG1747" s="1500"/>
      <c r="CH1747" s="1500"/>
      <c r="CI1747" s="1500"/>
      <c r="CJ1747" s="1976"/>
      <c r="CK1747" s="1519"/>
      <c r="CL1747" s="1509"/>
    </row>
    <row r="1748" spans="1:90" s="514" customFormat="1">
      <c r="A1748" s="511"/>
      <c r="B1748" s="512"/>
      <c r="C1748" s="1493"/>
      <c r="D1748" s="1493"/>
      <c r="E1748" s="1493"/>
      <c r="F1748" s="1493"/>
      <c r="G1748" s="1493"/>
      <c r="H1748" s="1530"/>
      <c r="I1748" s="1972"/>
      <c r="J1748" s="1542"/>
      <c r="K1748" s="513"/>
      <c r="L1748" s="513"/>
      <c r="M1748" s="513"/>
      <c r="N1748" s="513"/>
      <c r="O1748" s="513"/>
      <c r="P1748" s="513"/>
      <c r="Q1748" s="513"/>
      <c r="R1748" s="513"/>
      <c r="S1748" s="513"/>
      <c r="T1748" s="513"/>
      <c r="U1748" s="513"/>
      <c r="V1748" s="513"/>
      <c r="W1748" s="513"/>
      <c r="X1748" s="513"/>
      <c r="Y1748" s="513"/>
      <c r="Z1748" s="513"/>
      <c r="AA1748" s="513"/>
      <c r="AB1748" s="513"/>
      <c r="AC1748" s="513"/>
      <c r="AD1748" s="513"/>
      <c r="AE1748" s="513"/>
      <c r="AF1748" s="513"/>
      <c r="AG1748" s="513"/>
      <c r="AH1748" s="513"/>
      <c r="AI1748" s="513"/>
      <c r="AJ1748" s="513"/>
      <c r="AK1748" s="513"/>
      <c r="AL1748" s="513"/>
      <c r="AM1748" s="513"/>
      <c r="AN1748" s="513"/>
      <c r="AO1748" s="513"/>
      <c r="AP1748" s="513"/>
      <c r="AQ1748" s="513"/>
      <c r="AR1748" s="513"/>
      <c r="AS1748" s="513"/>
      <c r="AT1748" s="513"/>
      <c r="AU1748" s="513"/>
      <c r="AV1748" s="513"/>
      <c r="AW1748" s="513"/>
      <c r="AX1748" s="513"/>
      <c r="AY1748" s="513"/>
      <c r="AZ1748" s="513"/>
      <c r="BA1748" s="513"/>
      <c r="BB1748" s="513"/>
      <c r="BC1748" s="513"/>
      <c r="BD1748" s="513"/>
      <c r="BE1748" s="513"/>
      <c r="BF1748" s="513"/>
      <c r="BG1748" s="513"/>
      <c r="BH1748" s="513"/>
      <c r="BI1748" s="513"/>
      <c r="BJ1748" s="513"/>
      <c r="BK1748" s="513"/>
      <c r="BL1748" s="513"/>
      <c r="BM1748" s="513"/>
      <c r="BN1748" s="513"/>
      <c r="BO1748" s="513"/>
      <c r="BP1748" s="513"/>
      <c r="BQ1748" s="513"/>
      <c r="BR1748" s="513"/>
      <c r="BS1748" s="513"/>
      <c r="BT1748" s="513"/>
      <c r="BU1748" s="513"/>
      <c r="BV1748" s="513"/>
      <c r="BW1748" s="513"/>
      <c r="BX1748" s="513"/>
      <c r="BY1748" s="513"/>
      <c r="BZ1748" s="513"/>
      <c r="CA1748" s="513"/>
      <c r="CB1748" s="513"/>
      <c r="CC1748" s="1972"/>
      <c r="CD1748" s="1499"/>
      <c r="CE1748" s="1500"/>
      <c r="CF1748" s="1501"/>
      <c r="CG1748" s="1500"/>
      <c r="CH1748" s="1500"/>
      <c r="CI1748" s="1500"/>
      <c r="CJ1748" s="1976"/>
      <c r="CK1748" s="1519"/>
      <c r="CL1748" s="1509"/>
    </row>
    <row r="1749" spans="1:90" s="514" customFormat="1">
      <c r="A1749" s="511"/>
      <c r="B1749" s="512"/>
      <c r="C1749" s="1493"/>
      <c r="D1749" s="1493"/>
      <c r="E1749" s="1493"/>
      <c r="F1749" s="1493"/>
      <c r="G1749" s="1493"/>
      <c r="H1749" s="1530"/>
      <c r="I1749" s="1972"/>
      <c r="J1749" s="1542"/>
      <c r="K1749" s="513"/>
      <c r="L1749" s="513"/>
      <c r="M1749" s="513"/>
      <c r="N1749" s="513"/>
      <c r="O1749" s="513"/>
      <c r="P1749" s="513"/>
      <c r="Q1749" s="513"/>
      <c r="R1749" s="513"/>
      <c r="S1749" s="513"/>
      <c r="T1749" s="513"/>
      <c r="U1749" s="513"/>
      <c r="V1749" s="513"/>
      <c r="W1749" s="513"/>
      <c r="X1749" s="513"/>
      <c r="Y1749" s="513"/>
      <c r="Z1749" s="513"/>
      <c r="AA1749" s="513"/>
      <c r="AB1749" s="513"/>
      <c r="AC1749" s="513"/>
      <c r="AD1749" s="513"/>
      <c r="AE1749" s="513"/>
      <c r="AF1749" s="513"/>
      <c r="AG1749" s="513"/>
      <c r="AH1749" s="513"/>
      <c r="AI1749" s="513"/>
      <c r="AJ1749" s="513"/>
      <c r="AK1749" s="513"/>
      <c r="AL1749" s="513"/>
      <c r="AM1749" s="513"/>
      <c r="AN1749" s="513"/>
      <c r="AO1749" s="513"/>
      <c r="AP1749" s="513"/>
      <c r="AQ1749" s="513"/>
      <c r="AR1749" s="513"/>
      <c r="AS1749" s="513"/>
      <c r="AT1749" s="513"/>
      <c r="AU1749" s="513"/>
      <c r="AV1749" s="513"/>
      <c r="AW1749" s="513"/>
      <c r="AX1749" s="513"/>
      <c r="AY1749" s="513"/>
      <c r="AZ1749" s="513"/>
      <c r="BA1749" s="513"/>
      <c r="BB1749" s="513"/>
      <c r="BC1749" s="513"/>
      <c r="BD1749" s="513"/>
      <c r="BE1749" s="513"/>
      <c r="BF1749" s="513"/>
      <c r="BG1749" s="513"/>
      <c r="BH1749" s="513"/>
      <c r="BI1749" s="513"/>
      <c r="BJ1749" s="513"/>
      <c r="BK1749" s="513"/>
      <c r="BL1749" s="513"/>
      <c r="BM1749" s="513"/>
      <c r="BN1749" s="513"/>
      <c r="BO1749" s="513"/>
      <c r="BP1749" s="513"/>
      <c r="BQ1749" s="513"/>
      <c r="BR1749" s="513"/>
      <c r="BS1749" s="513"/>
      <c r="BT1749" s="513"/>
      <c r="BU1749" s="513"/>
      <c r="BV1749" s="513"/>
      <c r="BW1749" s="513"/>
      <c r="BX1749" s="513"/>
      <c r="BY1749" s="513"/>
      <c r="BZ1749" s="513"/>
      <c r="CA1749" s="513"/>
      <c r="CB1749" s="513"/>
      <c r="CC1749" s="1972"/>
      <c r="CD1749" s="1499"/>
      <c r="CE1749" s="1500"/>
      <c r="CF1749" s="1501"/>
      <c r="CG1749" s="1500"/>
      <c r="CH1749" s="1500"/>
      <c r="CI1749" s="1500"/>
      <c r="CJ1749" s="1976"/>
      <c r="CK1749" s="1519"/>
      <c r="CL1749" s="1509"/>
    </row>
    <row r="1750" spans="1:90" s="514" customFormat="1">
      <c r="A1750" s="511"/>
      <c r="B1750" s="512"/>
      <c r="C1750" s="1493"/>
      <c r="D1750" s="1493"/>
      <c r="E1750" s="1493"/>
      <c r="F1750" s="1493"/>
      <c r="G1750" s="1493"/>
      <c r="H1750" s="1530"/>
      <c r="I1750" s="1972"/>
      <c r="J1750" s="1542"/>
      <c r="K1750" s="513"/>
      <c r="L1750" s="513"/>
      <c r="M1750" s="513"/>
      <c r="N1750" s="513"/>
      <c r="O1750" s="513"/>
      <c r="P1750" s="513"/>
      <c r="Q1750" s="513"/>
      <c r="R1750" s="513"/>
      <c r="S1750" s="513"/>
      <c r="T1750" s="513"/>
      <c r="U1750" s="513"/>
      <c r="V1750" s="513"/>
      <c r="W1750" s="513"/>
      <c r="X1750" s="513"/>
      <c r="Y1750" s="513"/>
      <c r="Z1750" s="513"/>
      <c r="AA1750" s="513"/>
      <c r="AB1750" s="513"/>
      <c r="AC1750" s="513"/>
      <c r="AD1750" s="513"/>
      <c r="AE1750" s="513"/>
      <c r="AF1750" s="513"/>
      <c r="AG1750" s="513"/>
      <c r="AH1750" s="513"/>
      <c r="AI1750" s="513"/>
      <c r="AJ1750" s="513"/>
      <c r="AK1750" s="513"/>
      <c r="AL1750" s="513"/>
      <c r="AM1750" s="513"/>
      <c r="AN1750" s="513"/>
      <c r="AO1750" s="513"/>
      <c r="AP1750" s="513"/>
      <c r="AQ1750" s="513"/>
      <c r="AR1750" s="513"/>
      <c r="AS1750" s="513"/>
      <c r="AT1750" s="513"/>
      <c r="AU1750" s="513"/>
      <c r="AV1750" s="513"/>
      <c r="AW1750" s="513"/>
      <c r="AX1750" s="513"/>
      <c r="AY1750" s="513"/>
      <c r="AZ1750" s="513"/>
      <c r="BA1750" s="513"/>
      <c r="BB1750" s="513"/>
      <c r="BC1750" s="513"/>
      <c r="BD1750" s="513"/>
      <c r="BE1750" s="513"/>
      <c r="BF1750" s="513"/>
      <c r="BG1750" s="513"/>
      <c r="BH1750" s="513"/>
      <c r="BI1750" s="513"/>
      <c r="BJ1750" s="513"/>
      <c r="BK1750" s="513"/>
      <c r="BL1750" s="513"/>
      <c r="BM1750" s="513"/>
      <c r="BN1750" s="513"/>
      <c r="BO1750" s="513"/>
      <c r="BP1750" s="513"/>
      <c r="BQ1750" s="513"/>
      <c r="BR1750" s="513"/>
      <c r="BS1750" s="513"/>
      <c r="BT1750" s="513"/>
      <c r="BU1750" s="513"/>
      <c r="BV1750" s="513"/>
      <c r="BW1750" s="513"/>
      <c r="BX1750" s="513"/>
      <c r="BY1750" s="513"/>
      <c r="BZ1750" s="513"/>
      <c r="CA1750" s="513"/>
      <c r="CB1750" s="513"/>
      <c r="CC1750" s="1972"/>
      <c r="CD1750" s="1499"/>
      <c r="CE1750" s="1500"/>
      <c r="CF1750" s="1501"/>
      <c r="CG1750" s="1500"/>
      <c r="CH1750" s="1500"/>
      <c r="CI1750" s="1500"/>
      <c r="CJ1750" s="1976"/>
      <c r="CK1750" s="1519"/>
      <c r="CL1750" s="1509"/>
    </row>
    <row r="1751" spans="1:90" s="514" customFormat="1">
      <c r="A1751" s="511"/>
      <c r="B1751" s="512"/>
      <c r="C1751" s="1493"/>
      <c r="D1751" s="1493"/>
      <c r="E1751" s="1493"/>
      <c r="F1751" s="1493"/>
      <c r="G1751" s="1493"/>
      <c r="H1751" s="1530"/>
      <c r="I1751" s="1972"/>
      <c r="J1751" s="1542"/>
      <c r="K1751" s="513"/>
      <c r="L1751" s="513"/>
      <c r="M1751" s="513"/>
      <c r="N1751" s="513"/>
      <c r="O1751" s="513"/>
      <c r="P1751" s="513"/>
      <c r="Q1751" s="513"/>
      <c r="R1751" s="513"/>
      <c r="S1751" s="513"/>
      <c r="T1751" s="513"/>
      <c r="U1751" s="513"/>
      <c r="V1751" s="513"/>
      <c r="W1751" s="513"/>
      <c r="X1751" s="513"/>
      <c r="Y1751" s="513"/>
      <c r="Z1751" s="513"/>
      <c r="AA1751" s="513"/>
      <c r="AB1751" s="513"/>
      <c r="AC1751" s="513"/>
      <c r="AD1751" s="513"/>
      <c r="AE1751" s="513"/>
      <c r="AF1751" s="513"/>
      <c r="AG1751" s="513"/>
      <c r="AH1751" s="513"/>
      <c r="AI1751" s="513"/>
      <c r="AJ1751" s="513"/>
      <c r="AK1751" s="513"/>
      <c r="AL1751" s="513"/>
      <c r="AM1751" s="513"/>
      <c r="AN1751" s="513"/>
      <c r="AO1751" s="513"/>
      <c r="AP1751" s="513"/>
      <c r="AQ1751" s="513"/>
      <c r="AR1751" s="513"/>
      <c r="AS1751" s="513"/>
      <c r="AT1751" s="513"/>
      <c r="AU1751" s="513"/>
      <c r="AV1751" s="513"/>
      <c r="AW1751" s="513"/>
      <c r="AX1751" s="513"/>
      <c r="AY1751" s="513"/>
      <c r="AZ1751" s="513"/>
      <c r="BA1751" s="513"/>
      <c r="BB1751" s="513"/>
      <c r="BC1751" s="513"/>
      <c r="BD1751" s="513"/>
      <c r="BE1751" s="513"/>
      <c r="BF1751" s="513"/>
      <c r="BG1751" s="513"/>
      <c r="BH1751" s="513"/>
      <c r="BI1751" s="513"/>
      <c r="BJ1751" s="513"/>
      <c r="BK1751" s="513"/>
      <c r="BL1751" s="513"/>
      <c r="BM1751" s="513"/>
      <c r="BN1751" s="513"/>
      <c r="BO1751" s="513"/>
      <c r="BP1751" s="513"/>
      <c r="BQ1751" s="513"/>
      <c r="BR1751" s="513"/>
      <c r="BS1751" s="513"/>
      <c r="BT1751" s="513"/>
      <c r="BU1751" s="513"/>
      <c r="BV1751" s="513"/>
      <c r="BW1751" s="513"/>
      <c r="BX1751" s="513"/>
      <c r="BY1751" s="513"/>
      <c r="BZ1751" s="513"/>
      <c r="CA1751" s="513"/>
      <c r="CB1751" s="513"/>
      <c r="CC1751" s="1972"/>
      <c r="CD1751" s="1499"/>
      <c r="CE1751" s="1500"/>
      <c r="CF1751" s="1501"/>
      <c r="CG1751" s="1500"/>
      <c r="CH1751" s="1500"/>
      <c r="CI1751" s="1500"/>
      <c r="CJ1751" s="1976"/>
      <c r="CK1751" s="1519"/>
      <c r="CL1751" s="1509"/>
    </row>
    <row r="1752" spans="1:90" s="514" customFormat="1">
      <c r="A1752" s="511"/>
      <c r="B1752" s="512"/>
      <c r="C1752" s="1493"/>
      <c r="D1752" s="1493"/>
      <c r="E1752" s="1493"/>
      <c r="F1752" s="1493"/>
      <c r="G1752" s="1493"/>
      <c r="H1752" s="1530"/>
      <c r="I1752" s="1972"/>
      <c r="J1752" s="1542"/>
      <c r="K1752" s="513"/>
      <c r="L1752" s="513"/>
      <c r="M1752" s="513"/>
      <c r="N1752" s="513"/>
      <c r="O1752" s="513"/>
      <c r="P1752" s="513"/>
      <c r="Q1752" s="513"/>
      <c r="R1752" s="513"/>
      <c r="S1752" s="513"/>
      <c r="T1752" s="513"/>
      <c r="U1752" s="513"/>
      <c r="V1752" s="513"/>
      <c r="W1752" s="513"/>
      <c r="X1752" s="513"/>
      <c r="Y1752" s="513"/>
      <c r="Z1752" s="513"/>
      <c r="AA1752" s="513"/>
      <c r="AB1752" s="513"/>
      <c r="AC1752" s="513"/>
      <c r="AD1752" s="513"/>
      <c r="AE1752" s="513"/>
      <c r="AF1752" s="513"/>
      <c r="AG1752" s="513"/>
      <c r="AH1752" s="513"/>
      <c r="AI1752" s="513"/>
      <c r="AJ1752" s="513"/>
      <c r="AK1752" s="513"/>
      <c r="AL1752" s="513"/>
      <c r="AM1752" s="513"/>
      <c r="AN1752" s="513"/>
      <c r="AO1752" s="513"/>
      <c r="AP1752" s="513"/>
      <c r="AQ1752" s="513"/>
      <c r="AR1752" s="513"/>
      <c r="AS1752" s="513"/>
      <c r="AT1752" s="513"/>
      <c r="AU1752" s="513"/>
      <c r="AV1752" s="513"/>
      <c r="AW1752" s="513"/>
      <c r="AX1752" s="513"/>
      <c r="AY1752" s="513"/>
      <c r="AZ1752" s="513"/>
      <c r="BA1752" s="513"/>
      <c r="BB1752" s="513"/>
      <c r="BC1752" s="513"/>
      <c r="BD1752" s="513"/>
      <c r="BE1752" s="513"/>
      <c r="BF1752" s="513"/>
      <c r="BG1752" s="513"/>
      <c r="BH1752" s="513"/>
      <c r="BI1752" s="513"/>
      <c r="BJ1752" s="513"/>
      <c r="BK1752" s="513"/>
      <c r="BL1752" s="513"/>
      <c r="BM1752" s="513"/>
      <c r="BN1752" s="513"/>
      <c r="BO1752" s="513"/>
      <c r="BP1752" s="513"/>
      <c r="BQ1752" s="513"/>
      <c r="BR1752" s="513"/>
      <c r="BS1752" s="513"/>
      <c r="BT1752" s="513"/>
      <c r="BU1752" s="513"/>
      <c r="BV1752" s="513"/>
      <c r="BW1752" s="513"/>
      <c r="BX1752" s="513"/>
      <c r="BY1752" s="513"/>
      <c r="BZ1752" s="513"/>
      <c r="CA1752" s="513"/>
      <c r="CB1752" s="513"/>
      <c r="CC1752" s="1972"/>
      <c r="CD1752" s="1499"/>
      <c r="CE1752" s="1500"/>
      <c r="CF1752" s="1501"/>
      <c r="CG1752" s="1500"/>
      <c r="CH1752" s="1500"/>
      <c r="CI1752" s="1500"/>
      <c r="CJ1752" s="1976"/>
      <c r="CK1752" s="1519"/>
      <c r="CL1752" s="1509"/>
    </row>
    <row r="1753" spans="1:90" s="514" customFormat="1">
      <c r="A1753" s="511"/>
      <c r="B1753" s="512"/>
      <c r="C1753" s="1493"/>
      <c r="D1753" s="1493"/>
      <c r="E1753" s="1493"/>
      <c r="F1753" s="1493"/>
      <c r="G1753" s="1493"/>
      <c r="H1753" s="1530"/>
      <c r="I1753" s="1972"/>
      <c r="J1753" s="1542"/>
      <c r="K1753" s="513"/>
      <c r="L1753" s="513"/>
      <c r="M1753" s="513"/>
      <c r="N1753" s="513"/>
      <c r="O1753" s="513"/>
      <c r="P1753" s="513"/>
      <c r="Q1753" s="513"/>
      <c r="R1753" s="513"/>
      <c r="S1753" s="513"/>
      <c r="T1753" s="513"/>
      <c r="U1753" s="513"/>
      <c r="V1753" s="513"/>
      <c r="W1753" s="513"/>
      <c r="X1753" s="513"/>
      <c r="Y1753" s="513"/>
      <c r="Z1753" s="513"/>
      <c r="AA1753" s="513"/>
      <c r="AB1753" s="513"/>
      <c r="AC1753" s="513"/>
      <c r="AD1753" s="513"/>
      <c r="AE1753" s="513"/>
      <c r="AF1753" s="513"/>
      <c r="AG1753" s="513"/>
      <c r="AH1753" s="513"/>
      <c r="AI1753" s="513"/>
      <c r="AJ1753" s="513"/>
      <c r="AK1753" s="513"/>
      <c r="AL1753" s="513"/>
      <c r="AM1753" s="513"/>
      <c r="AN1753" s="513"/>
      <c r="AO1753" s="513"/>
      <c r="AP1753" s="513"/>
      <c r="AQ1753" s="513"/>
      <c r="AR1753" s="513"/>
      <c r="AS1753" s="513"/>
      <c r="AT1753" s="513"/>
      <c r="AU1753" s="513"/>
      <c r="AV1753" s="513"/>
      <c r="AW1753" s="513"/>
      <c r="AX1753" s="513"/>
      <c r="AY1753" s="513"/>
      <c r="AZ1753" s="513"/>
      <c r="BA1753" s="513"/>
      <c r="BB1753" s="513"/>
      <c r="BC1753" s="513"/>
      <c r="BD1753" s="513"/>
      <c r="BE1753" s="513"/>
      <c r="BF1753" s="513"/>
      <c r="BG1753" s="513"/>
      <c r="BH1753" s="513"/>
      <c r="BI1753" s="513"/>
      <c r="BJ1753" s="513"/>
      <c r="BK1753" s="513"/>
      <c r="BL1753" s="513"/>
      <c r="BM1753" s="513"/>
      <c r="BN1753" s="513"/>
      <c r="BO1753" s="513"/>
      <c r="BP1753" s="513"/>
      <c r="BQ1753" s="513"/>
      <c r="BR1753" s="513"/>
      <c r="BS1753" s="513"/>
      <c r="BT1753" s="513"/>
      <c r="BU1753" s="513"/>
      <c r="BV1753" s="513"/>
      <c r="BW1753" s="513"/>
      <c r="BX1753" s="513"/>
      <c r="BY1753" s="513"/>
      <c r="BZ1753" s="513"/>
      <c r="CA1753" s="513"/>
      <c r="CB1753" s="513"/>
      <c r="CC1753" s="1972"/>
      <c r="CD1753" s="1499"/>
      <c r="CE1753" s="1500"/>
      <c r="CF1753" s="1501"/>
      <c r="CG1753" s="1500"/>
      <c r="CH1753" s="1500"/>
      <c r="CI1753" s="1500"/>
      <c r="CJ1753" s="1976"/>
      <c r="CK1753" s="1519"/>
      <c r="CL1753" s="1509"/>
    </row>
    <row r="1754" spans="1:90" s="514" customFormat="1">
      <c r="A1754" s="511"/>
      <c r="B1754" s="512"/>
      <c r="C1754" s="1493"/>
      <c r="D1754" s="1493"/>
      <c r="E1754" s="1493"/>
      <c r="F1754" s="1493"/>
      <c r="G1754" s="1493"/>
      <c r="H1754" s="1530"/>
      <c r="I1754" s="1972"/>
      <c r="J1754" s="1542"/>
      <c r="K1754" s="513"/>
      <c r="L1754" s="513"/>
      <c r="M1754" s="513"/>
      <c r="N1754" s="513"/>
      <c r="O1754" s="513"/>
      <c r="P1754" s="513"/>
      <c r="Q1754" s="513"/>
      <c r="R1754" s="513"/>
      <c r="S1754" s="513"/>
      <c r="T1754" s="513"/>
      <c r="U1754" s="513"/>
      <c r="V1754" s="513"/>
      <c r="W1754" s="513"/>
      <c r="X1754" s="513"/>
      <c r="Y1754" s="513"/>
      <c r="Z1754" s="513"/>
      <c r="AA1754" s="513"/>
      <c r="AB1754" s="513"/>
      <c r="AC1754" s="513"/>
      <c r="AD1754" s="513"/>
      <c r="AE1754" s="513"/>
      <c r="AF1754" s="513"/>
      <c r="AG1754" s="513"/>
      <c r="AH1754" s="513"/>
      <c r="AI1754" s="513"/>
      <c r="AJ1754" s="513"/>
      <c r="AK1754" s="513"/>
      <c r="AL1754" s="513"/>
      <c r="AM1754" s="513"/>
      <c r="AN1754" s="513"/>
      <c r="AO1754" s="513"/>
      <c r="AP1754" s="513"/>
      <c r="AQ1754" s="513"/>
      <c r="AR1754" s="513"/>
      <c r="AS1754" s="513"/>
      <c r="AT1754" s="513"/>
      <c r="AU1754" s="513"/>
      <c r="AV1754" s="513"/>
      <c r="AW1754" s="513"/>
      <c r="AX1754" s="513"/>
      <c r="AY1754" s="513"/>
      <c r="AZ1754" s="513"/>
      <c r="BA1754" s="513"/>
      <c r="BB1754" s="513"/>
      <c r="BC1754" s="513"/>
      <c r="BD1754" s="513"/>
      <c r="BE1754" s="513"/>
      <c r="BF1754" s="513"/>
      <c r="BG1754" s="513"/>
      <c r="BH1754" s="513"/>
      <c r="BI1754" s="513"/>
      <c r="BJ1754" s="513"/>
      <c r="BK1754" s="513"/>
      <c r="BL1754" s="513"/>
      <c r="BM1754" s="513"/>
      <c r="BN1754" s="513"/>
      <c r="BO1754" s="513"/>
      <c r="BP1754" s="513"/>
      <c r="BQ1754" s="513"/>
      <c r="BR1754" s="513"/>
      <c r="BS1754" s="513"/>
      <c r="BT1754" s="513"/>
      <c r="BU1754" s="513"/>
      <c r="BV1754" s="513"/>
      <c r="BW1754" s="513"/>
      <c r="BX1754" s="513"/>
      <c r="BY1754" s="513"/>
      <c r="BZ1754" s="513"/>
      <c r="CA1754" s="513"/>
      <c r="CB1754" s="513"/>
      <c r="CC1754" s="1972"/>
      <c r="CD1754" s="1499"/>
      <c r="CE1754" s="1500"/>
      <c r="CF1754" s="1501"/>
      <c r="CG1754" s="1500"/>
      <c r="CH1754" s="1500"/>
      <c r="CI1754" s="1500"/>
      <c r="CJ1754" s="1976"/>
      <c r="CK1754" s="1519"/>
      <c r="CL1754" s="1509"/>
    </row>
    <row r="1755" spans="1:90" s="514" customFormat="1">
      <c r="A1755" s="511"/>
      <c r="B1755" s="512"/>
      <c r="C1755" s="1493"/>
      <c r="D1755" s="1493"/>
      <c r="E1755" s="1493"/>
      <c r="F1755" s="1493"/>
      <c r="G1755" s="1493"/>
      <c r="H1755" s="1530"/>
      <c r="I1755" s="1972"/>
      <c r="J1755" s="1542"/>
      <c r="K1755" s="513"/>
      <c r="L1755" s="513"/>
      <c r="M1755" s="513"/>
      <c r="N1755" s="513"/>
      <c r="O1755" s="513"/>
      <c r="P1755" s="513"/>
      <c r="Q1755" s="513"/>
      <c r="R1755" s="513"/>
      <c r="S1755" s="513"/>
      <c r="T1755" s="513"/>
      <c r="U1755" s="513"/>
      <c r="V1755" s="513"/>
      <c r="W1755" s="513"/>
      <c r="X1755" s="513"/>
      <c r="Y1755" s="513"/>
      <c r="Z1755" s="513"/>
      <c r="AA1755" s="513"/>
      <c r="AB1755" s="513"/>
      <c r="AC1755" s="513"/>
      <c r="AD1755" s="513"/>
      <c r="AE1755" s="513"/>
      <c r="AF1755" s="513"/>
      <c r="AG1755" s="513"/>
      <c r="AH1755" s="513"/>
      <c r="AI1755" s="513"/>
      <c r="AJ1755" s="513"/>
      <c r="AK1755" s="513"/>
      <c r="AL1755" s="513"/>
      <c r="AM1755" s="513"/>
      <c r="AN1755" s="513"/>
      <c r="AO1755" s="513"/>
      <c r="AP1755" s="513"/>
      <c r="AQ1755" s="513"/>
      <c r="AR1755" s="513"/>
      <c r="AS1755" s="513"/>
      <c r="AT1755" s="513"/>
      <c r="AU1755" s="513"/>
      <c r="AV1755" s="513"/>
      <c r="AW1755" s="513"/>
      <c r="AX1755" s="513"/>
      <c r="AY1755" s="513"/>
      <c r="AZ1755" s="513"/>
      <c r="BA1755" s="513"/>
      <c r="BB1755" s="513"/>
      <c r="BC1755" s="513"/>
      <c r="BD1755" s="513"/>
      <c r="BE1755" s="513"/>
      <c r="BF1755" s="513"/>
      <c r="BG1755" s="513"/>
      <c r="BH1755" s="513"/>
      <c r="BI1755" s="513"/>
      <c r="BJ1755" s="513"/>
      <c r="BK1755" s="513"/>
      <c r="BL1755" s="513"/>
      <c r="BM1755" s="513"/>
      <c r="BN1755" s="513"/>
      <c r="BO1755" s="513"/>
      <c r="BP1755" s="513"/>
      <c r="BQ1755" s="513"/>
      <c r="BR1755" s="513"/>
      <c r="BS1755" s="513"/>
      <c r="BT1755" s="513"/>
      <c r="BU1755" s="513"/>
      <c r="BV1755" s="513"/>
      <c r="BW1755" s="513"/>
      <c r="BX1755" s="513"/>
      <c r="BY1755" s="513"/>
      <c r="BZ1755" s="513"/>
      <c r="CA1755" s="513"/>
      <c r="CB1755" s="513"/>
      <c r="CC1755" s="1972"/>
      <c r="CD1755" s="1499"/>
      <c r="CE1755" s="1500"/>
      <c r="CF1755" s="1501"/>
      <c r="CG1755" s="1500"/>
      <c r="CH1755" s="1500"/>
      <c r="CI1755" s="1500"/>
      <c r="CJ1755" s="1976"/>
      <c r="CK1755" s="1519"/>
      <c r="CL1755" s="1509"/>
    </row>
    <row r="1756" spans="1:90" s="514" customFormat="1">
      <c r="A1756" s="511"/>
      <c r="B1756" s="512"/>
      <c r="C1756" s="1493"/>
      <c r="D1756" s="1493"/>
      <c r="E1756" s="1493"/>
      <c r="F1756" s="1493"/>
      <c r="G1756" s="1493"/>
      <c r="H1756" s="1530"/>
      <c r="I1756" s="1972"/>
      <c r="J1756" s="1542"/>
      <c r="K1756" s="513"/>
      <c r="L1756" s="513"/>
      <c r="M1756" s="513"/>
      <c r="N1756" s="513"/>
      <c r="O1756" s="513"/>
      <c r="P1756" s="513"/>
      <c r="Q1756" s="513"/>
      <c r="R1756" s="513"/>
      <c r="S1756" s="513"/>
      <c r="T1756" s="513"/>
      <c r="U1756" s="513"/>
      <c r="V1756" s="513"/>
      <c r="W1756" s="513"/>
      <c r="X1756" s="513"/>
      <c r="Y1756" s="513"/>
      <c r="Z1756" s="513"/>
      <c r="AA1756" s="513"/>
      <c r="AB1756" s="513"/>
      <c r="AC1756" s="513"/>
      <c r="AD1756" s="513"/>
      <c r="AE1756" s="513"/>
      <c r="AF1756" s="513"/>
      <c r="AG1756" s="513"/>
      <c r="AH1756" s="513"/>
      <c r="AI1756" s="513"/>
      <c r="AJ1756" s="513"/>
      <c r="AK1756" s="513"/>
      <c r="AL1756" s="513"/>
      <c r="AM1756" s="513"/>
      <c r="AN1756" s="513"/>
      <c r="AO1756" s="513"/>
      <c r="AP1756" s="513"/>
      <c r="AQ1756" s="513"/>
      <c r="AR1756" s="513"/>
      <c r="AS1756" s="513"/>
      <c r="AT1756" s="513"/>
      <c r="AU1756" s="513"/>
      <c r="AV1756" s="513"/>
      <c r="AW1756" s="513"/>
      <c r="AX1756" s="513"/>
      <c r="AY1756" s="513"/>
      <c r="AZ1756" s="513"/>
      <c r="BA1756" s="513"/>
      <c r="BB1756" s="513"/>
      <c r="BC1756" s="513"/>
      <c r="BD1756" s="513"/>
      <c r="BE1756" s="513"/>
      <c r="BF1756" s="513"/>
      <c r="BG1756" s="513"/>
      <c r="BH1756" s="513"/>
      <c r="BI1756" s="513"/>
      <c r="BJ1756" s="513"/>
      <c r="BK1756" s="513"/>
      <c r="BL1756" s="513"/>
      <c r="BM1756" s="513"/>
      <c r="BN1756" s="513"/>
      <c r="BO1756" s="513"/>
      <c r="BP1756" s="513"/>
      <c r="BQ1756" s="513"/>
      <c r="BR1756" s="513"/>
      <c r="BS1756" s="513"/>
      <c r="BT1756" s="513"/>
      <c r="BU1756" s="513"/>
      <c r="BV1756" s="513"/>
      <c r="BW1756" s="513"/>
      <c r="BX1756" s="513"/>
      <c r="BY1756" s="513"/>
      <c r="BZ1756" s="513"/>
      <c r="CA1756" s="513"/>
      <c r="CB1756" s="513"/>
      <c r="CC1756" s="1972"/>
      <c r="CD1756" s="1499"/>
      <c r="CE1756" s="1500"/>
      <c r="CF1756" s="1501"/>
      <c r="CG1756" s="1500"/>
      <c r="CH1756" s="1500"/>
      <c r="CI1756" s="1500"/>
      <c r="CJ1756" s="1976"/>
      <c r="CK1756" s="1519"/>
      <c r="CL1756" s="1509"/>
    </row>
    <row r="1757" spans="1:90" s="514" customFormat="1">
      <c r="A1757" s="511"/>
      <c r="B1757" s="512"/>
      <c r="C1757" s="1493"/>
      <c r="D1757" s="1493"/>
      <c r="E1757" s="1493"/>
      <c r="F1757" s="1493"/>
      <c r="G1757" s="1493"/>
      <c r="H1757" s="1530"/>
      <c r="I1757" s="1972"/>
      <c r="J1757" s="1542"/>
      <c r="K1757" s="513"/>
      <c r="L1757" s="513"/>
      <c r="M1757" s="513"/>
      <c r="N1757" s="513"/>
      <c r="O1757" s="513"/>
      <c r="P1757" s="513"/>
      <c r="Q1757" s="513"/>
      <c r="R1757" s="513"/>
      <c r="S1757" s="513"/>
      <c r="T1757" s="513"/>
      <c r="U1757" s="513"/>
      <c r="V1757" s="513"/>
      <c r="W1757" s="513"/>
      <c r="X1757" s="513"/>
      <c r="Y1757" s="513"/>
      <c r="Z1757" s="513"/>
      <c r="AA1757" s="513"/>
      <c r="AB1757" s="513"/>
      <c r="AC1757" s="513"/>
      <c r="AD1757" s="513"/>
      <c r="AE1757" s="513"/>
      <c r="AF1757" s="513"/>
      <c r="AG1757" s="513"/>
      <c r="AH1757" s="513"/>
      <c r="AI1757" s="513"/>
      <c r="AJ1757" s="513"/>
      <c r="AK1757" s="513"/>
      <c r="AL1757" s="513"/>
      <c r="AM1757" s="513"/>
      <c r="AN1757" s="513"/>
      <c r="AO1757" s="513"/>
      <c r="AP1757" s="513"/>
      <c r="AQ1757" s="513"/>
      <c r="AR1757" s="513"/>
      <c r="AS1757" s="513"/>
      <c r="AT1757" s="513"/>
      <c r="AU1757" s="513"/>
      <c r="AV1757" s="513"/>
      <c r="AW1757" s="513"/>
      <c r="AX1757" s="513"/>
      <c r="AY1757" s="513"/>
      <c r="AZ1757" s="513"/>
      <c r="BA1757" s="513"/>
      <c r="BB1757" s="513"/>
      <c r="BC1757" s="513"/>
      <c r="BD1757" s="513"/>
      <c r="BE1757" s="513"/>
      <c r="BF1757" s="513"/>
      <c r="BG1757" s="513"/>
      <c r="BH1757" s="513"/>
      <c r="BI1757" s="513"/>
      <c r="BJ1757" s="513"/>
      <c r="BK1757" s="513"/>
      <c r="BL1757" s="513"/>
      <c r="BM1757" s="513"/>
      <c r="BN1757" s="513"/>
      <c r="BO1757" s="513"/>
      <c r="BP1757" s="513"/>
      <c r="BQ1757" s="513"/>
      <c r="BR1757" s="513"/>
      <c r="BS1757" s="513"/>
      <c r="BT1757" s="513"/>
      <c r="BU1757" s="513"/>
      <c r="BV1757" s="513"/>
      <c r="BW1757" s="513"/>
      <c r="BX1757" s="513"/>
      <c r="BY1757" s="513"/>
      <c r="BZ1757" s="513"/>
      <c r="CA1757" s="513"/>
      <c r="CB1757" s="513"/>
      <c r="CC1757" s="1972"/>
      <c r="CD1757" s="1499"/>
      <c r="CE1757" s="1500"/>
      <c r="CF1757" s="1501"/>
      <c r="CG1757" s="1500"/>
      <c r="CH1757" s="1500"/>
      <c r="CI1757" s="1500"/>
      <c r="CJ1757" s="1976"/>
      <c r="CK1757" s="1519"/>
      <c r="CL1757" s="1509"/>
    </row>
    <row r="1758" spans="1:90" s="514" customFormat="1">
      <c r="A1758" s="511"/>
      <c r="B1758" s="512"/>
      <c r="C1758" s="1493"/>
      <c r="D1758" s="1493"/>
      <c r="E1758" s="1493"/>
      <c r="F1758" s="1493"/>
      <c r="G1758" s="1493"/>
      <c r="H1758" s="1530"/>
      <c r="I1758" s="1972"/>
      <c r="J1758" s="1542"/>
      <c r="K1758" s="513"/>
      <c r="L1758" s="513"/>
      <c r="M1758" s="513"/>
      <c r="N1758" s="513"/>
      <c r="O1758" s="513"/>
      <c r="P1758" s="513"/>
      <c r="Q1758" s="513"/>
      <c r="R1758" s="513"/>
      <c r="S1758" s="513"/>
      <c r="T1758" s="513"/>
      <c r="U1758" s="513"/>
      <c r="V1758" s="513"/>
      <c r="W1758" s="513"/>
      <c r="X1758" s="513"/>
      <c r="Y1758" s="513"/>
      <c r="Z1758" s="513"/>
      <c r="AA1758" s="513"/>
      <c r="AB1758" s="513"/>
      <c r="AC1758" s="513"/>
      <c r="AD1758" s="513"/>
      <c r="AE1758" s="513"/>
      <c r="AF1758" s="513"/>
      <c r="AG1758" s="513"/>
      <c r="AH1758" s="513"/>
      <c r="AI1758" s="513"/>
      <c r="AJ1758" s="513"/>
      <c r="AK1758" s="513"/>
      <c r="AL1758" s="513"/>
      <c r="AM1758" s="513"/>
      <c r="AN1758" s="513"/>
      <c r="AO1758" s="513"/>
      <c r="AP1758" s="513"/>
      <c r="AQ1758" s="513"/>
      <c r="AR1758" s="513"/>
      <c r="AS1758" s="513"/>
      <c r="AT1758" s="513"/>
      <c r="AU1758" s="513"/>
      <c r="AV1758" s="513"/>
      <c r="AW1758" s="513"/>
      <c r="AX1758" s="513"/>
      <c r="AY1758" s="513"/>
      <c r="AZ1758" s="513"/>
      <c r="BA1758" s="513"/>
      <c r="BB1758" s="513"/>
      <c r="BC1758" s="513"/>
      <c r="BD1758" s="513"/>
      <c r="BE1758" s="513"/>
      <c r="BF1758" s="513"/>
      <c r="BG1758" s="513"/>
      <c r="BH1758" s="513"/>
      <c r="BI1758" s="513"/>
      <c r="BJ1758" s="513"/>
      <c r="BK1758" s="513"/>
      <c r="BL1758" s="513"/>
      <c r="BM1758" s="513"/>
      <c r="BN1758" s="513"/>
      <c r="BO1758" s="513"/>
      <c r="BP1758" s="513"/>
      <c r="BQ1758" s="513"/>
      <c r="BR1758" s="513"/>
      <c r="BS1758" s="513"/>
      <c r="BT1758" s="513"/>
      <c r="BU1758" s="513"/>
      <c r="BV1758" s="513"/>
      <c r="BW1758" s="513"/>
      <c r="BX1758" s="513"/>
      <c r="BY1758" s="513"/>
      <c r="BZ1758" s="513"/>
      <c r="CA1758" s="513"/>
      <c r="CB1758" s="513"/>
      <c r="CC1758" s="1972"/>
      <c r="CD1758" s="1499"/>
      <c r="CE1758" s="1500"/>
      <c r="CF1758" s="1501"/>
      <c r="CG1758" s="1500"/>
      <c r="CH1758" s="1500"/>
      <c r="CI1758" s="1500"/>
      <c r="CJ1758" s="1976"/>
      <c r="CK1758" s="1519"/>
      <c r="CL1758" s="1509"/>
    </row>
    <row r="1759" spans="1:90" s="514" customFormat="1">
      <c r="A1759" s="511"/>
      <c r="B1759" s="512"/>
      <c r="C1759" s="1493"/>
      <c r="D1759" s="1493"/>
      <c r="E1759" s="1493"/>
      <c r="F1759" s="1493"/>
      <c r="G1759" s="1493"/>
      <c r="H1759" s="1530"/>
      <c r="I1759" s="1972"/>
      <c r="J1759" s="1542"/>
      <c r="K1759" s="513"/>
      <c r="L1759" s="513"/>
      <c r="M1759" s="513"/>
      <c r="N1759" s="513"/>
      <c r="O1759" s="513"/>
      <c r="P1759" s="513"/>
      <c r="Q1759" s="513"/>
      <c r="R1759" s="513"/>
      <c r="S1759" s="513"/>
      <c r="T1759" s="513"/>
      <c r="U1759" s="513"/>
      <c r="V1759" s="513"/>
      <c r="W1759" s="513"/>
      <c r="X1759" s="513"/>
      <c r="Y1759" s="513"/>
      <c r="Z1759" s="513"/>
      <c r="AA1759" s="513"/>
      <c r="AB1759" s="513"/>
      <c r="AC1759" s="513"/>
      <c r="AD1759" s="513"/>
      <c r="AE1759" s="513"/>
      <c r="AF1759" s="513"/>
      <c r="AG1759" s="513"/>
      <c r="AH1759" s="513"/>
      <c r="AI1759" s="513"/>
      <c r="AJ1759" s="513"/>
      <c r="AK1759" s="513"/>
      <c r="AL1759" s="513"/>
      <c r="AM1759" s="513"/>
      <c r="AN1759" s="513"/>
      <c r="AO1759" s="513"/>
      <c r="AP1759" s="513"/>
      <c r="AQ1759" s="513"/>
      <c r="AR1759" s="513"/>
      <c r="AS1759" s="513"/>
      <c r="AT1759" s="513"/>
      <c r="AU1759" s="513"/>
      <c r="AV1759" s="513"/>
      <c r="AW1759" s="513"/>
      <c r="AX1759" s="513"/>
      <c r="AY1759" s="513"/>
      <c r="AZ1759" s="513"/>
      <c r="BA1759" s="513"/>
      <c r="BB1759" s="513"/>
      <c r="BC1759" s="513"/>
      <c r="BD1759" s="513"/>
      <c r="BE1759" s="513"/>
      <c r="BF1759" s="513"/>
      <c r="BG1759" s="513"/>
      <c r="BH1759" s="513"/>
      <c r="BI1759" s="513"/>
      <c r="BJ1759" s="513"/>
      <c r="BK1759" s="513"/>
      <c r="BL1759" s="513"/>
      <c r="BM1759" s="513"/>
      <c r="BN1759" s="513"/>
      <c r="BO1759" s="513"/>
      <c r="BP1759" s="513"/>
      <c r="BQ1759" s="513"/>
      <c r="BR1759" s="513"/>
      <c r="BS1759" s="513"/>
      <c r="BT1759" s="513"/>
      <c r="BU1759" s="513"/>
      <c r="BV1759" s="513"/>
      <c r="BW1759" s="513"/>
      <c r="BX1759" s="513"/>
      <c r="BY1759" s="513"/>
      <c r="BZ1759" s="513"/>
      <c r="CA1759" s="513"/>
      <c r="CB1759" s="513"/>
      <c r="CC1759" s="1972"/>
      <c r="CD1759" s="1499"/>
      <c r="CE1759" s="1500"/>
      <c r="CF1759" s="1501"/>
      <c r="CG1759" s="1500"/>
      <c r="CH1759" s="1500"/>
      <c r="CI1759" s="1500"/>
      <c r="CJ1759" s="1976"/>
      <c r="CK1759" s="1519"/>
      <c r="CL1759" s="1509"/>
    </row>
    <row r="1760" spans="1:90" s="514" customFormat="1">
      <c r="A1760" s="511"/>
      <c r="B1760" s="512"/>
      <c r="C1760" s="1493"/>
      <c r="D1760" s="1493"/>
      <c r="E1760" s="1493"/>
      <c r="F1760" s="1493"/>
      <c r="G1760" s="1493"/>
      <c r="H1760" s="1530"/>
      <c r="I1760" s="1972"/>
      <c r="J1760" s="1542"/>
      <c r="K1760" s="513"/>
      <c r="L1760" s="513"/>
      <c r="M1760" s="513"/>
      <c r="N1760" s="513"/>
      <c r="O1760" s="513"/>
      <c r="P1760" s="513"/>
      <c r="Q1760" s="513"/>
      <c r="R1760" s="513"/>
      <c r="S1760" s="513"/>
      <c r="T1760" s="513"/>
      <c r="U1760" s="513"/>
      <c r="V1760" s="513"/>
      <c r="W1760" s="513"/>
      <c r="X1760" s="513"/>
      <c r="Y1760" s="513"/>
      <c r="Z1760" s="513"/>
      <c r="AA1760" s="513"/>
      <c r="AB1760" s="513"/>
      <c r="AC1760" s="513"/>
      <c r="AD1760" s="513"/>
      <c r="AE1760" s="513"/>
      <c r="AF1760" s="513"/>
      <c r="AG1760" s="513"/>
      <c r="AH1760" s="513"/>
      <c r="AI1760" s="513"/>
      <c r="AJ1760" s="513"/>
      <c r="AK1760" s="513"/>
      <c r="AL1760" s="513"/>
      <c r="AM1760" s="513"/>
      <c r="AN1760" s="513"/>
      <c r="AO1760" s="513"/>
      <c r="AP1760" s="513"/>
      <c r="AQ1760" s="513"/>
      <c r="AR1760" s="513"/>
      <c r="AS1760" s="513"/>
      <c r="AT1760" s="513"/>
      <c r="AU1760" s="513"/>
      <c r="AV1760" s="513"/>
      <c r="AW1760" s="513"/>
      <c r="AX1760" s="513"/>
      <c r="AY1760" s="513"/>
      <c r="AZ1760" s="513"/>
      <c r="BA1760" s="513"/>
      <c r="BB1760" s="513"/>
      <c r="BC1760" s="513"/>
      <c r="BD1760" s="513"/>
      <c r="BE1760" s="513"/>
      <c r="BF1760" s="513"/>
      <c r="BG1760" s="513"/>
      <c r="BH1760" s="513"/>
      <c r="BI1760" s="513"/>
      <c r="BJ1760" s="513"/>
      <c r="BK1760" s="513"/>
      <c r="BL1760" s="513"/>
      <c r="BM1760" s="513"/>
      <c r="BN1760" s="513"/>
      <c r="BO1760" s="513"/>
      <c r="BP1760" s="513"/>
      <c r="BQ1760" s="513"/>
      <c r="BR1760" s="513"/>
      <c r="BS1760" s="513"/>
      <c r="BT1760" s="513"/>
      <c r="BU1760" s="513"/>
      <c r="BV1760" s="513"/>
      <c r="BW1760" s="513"/>
      <c r="BX1760" s="513"/>
      <c r="BY1760" s="513"/>
      <c r="BZ1760" s="513"/>
      <c r="CA1760" s="513"/>
      <c r="CB1760" s="513"/>
      <c r="CC1760" s="1972"/>
      <c r="CD1760" s="1499"/>
      <c r="CE1760" s="1500"/>
      <c r="CF1760" s="1501"/>
      <c r="CG1760" s="1500"/>
      <c r="CH1760" s="1500"/>
      <c r="CI1760" s="1500"/>
      <c r="CJ1760" s="1976"/>
      <c r="CK1760" s="1519"/>
      <c r="CL1760" s="1509"/>
    </row>
    <row r="1761" spans="1:90" s="514" customFormat="1">
      <c r="A1761" s="511"/>
      <c r="B1761" s="512"/>
      <c r="C1761" s="1493"/>
      <c r="D1761" s="1493"/>
      <c r="E1761" s="1493"/>
      <c r="F1761" s="1493"/>
      <c r="G1761" s="1493"/>
      <c r="H1761" s="1530"/>
      <c r="I1761" s="1972"/>
      <c r="J1761" s="1542"/>
      <c r="K1761" s="513"/>
      <c r="L1761" s="513"/>
      <c r="M1761" s="513"/>
      <c r="N1761" s="513"/>
      <c r="O1761" s="513"/>
      <c r="P1761" s="513"/>
      <c r="Q1761" s="513"/>
      <c r="R1761" s="513"/>
      <c r="S1761" s="513"/>
      <c r="T1761" s="513"/>
      <c r="U1761" s="513"/>
      <c r="V1761" s="513"/>
      <c r="W1761" s="513"/>
      <c r="X1761" s="513"/>
      <c r="Y1761" s="513"/>
      <c r="Z1761" s="513"/>
      <c r="AA1761" s="513"/>
      <c r="AB1761" s="513"/>
      <c r="AC1761" s="513"/>
      <c r="AD1761" s="513"/>
      <c r="AE1761" s="513"/>
      <c r="AF1761" s="513"/>
      <c r="AG1761" s="513"/>
      <c r="AH1761" s="513"/>
      <c r="AI1761" s="513"/>
      <c r="AJ1761" s="513"/>
      <c r="AK1761" s="513"/>
      <c r="AL1761" s="513"/>
      <c r="AM1761" s="513"/>
      <c r="AN1761" s="513"/>
      <c r="AO1761" s="513"/>
      <c r="AP1761" s="513"/>
      <c r="AQ1761" s="513"/>
      <c r="AR1761" s="513"/>
      <c r="AS1761" s="513"/>
      <c r="AT1761" s="513"/>
      <c r="AU1761" s="513"/>
      <c r="AV1761" s="513"/>
      <c r="AW1761" s="513"/>
      <c r="AX1761" s="513"/>
      <c r="AY1761" s="513"/>
      <c r="AZ1761" s="513"/>
      <c r="BA1761" s="513"/>
      <c r="BB1761" s="513"/>
      <c r="BC1761" s="513"/>
      <c r="BD1761" s="513"/>
      <c r="BE1761" s="513"/>
      <c r="BF1761" s="513"/>
      <c r="BG1761" s="513"/>
      <c r="BH1761" s="513"/>
      <c r="BI1761" s="513"/>
      <c r="BJ1761" s="513"/>
      <c r="BK1761" s="513"/>
      <c r="BL1761" s="513"/>
      <c r="BM1761" s="513"/>
      <c r="BN1761" s="513"/>
      <c r="BO1761" s="513"/>
      <c r="BP1761" s="513"/>
      <c r="BQ1761" s="513"/>
      <c r="BR1761" s="513"/>
      <c r="BS1761" s="513"/>
      <c r="BT1761" s="513"/>
      <c r="BU1761" s="513"/>
      <c r="BV1761" s="513"/>
      <c r="BW1761" s="513"/>
      <c r="BX1761" s="513"/>
      <c r="BY1761" s="513"/>
      <c r="BZ1761" s="513"/>
      <c r="CA1761" s="513"/>
      <c r="CB1761" s="513"/>
      <c r="CC1761" s="1972"/>
      <c r="CD1761" s="1499"/>
      <c r="CE1761" s="1500"/>
      <c r="CF1761" s="1501"/>
      <c r="CG1761" s="1500"/>
      <c r="CH1761" s="1500"/>
      <c r="CI1761" s="1500"/>
      <c r="CJ1761" s="1976"/>
      <c r="CK1761" s="1519"/>
      <c r="CL1761" s="1509"/>
    </row>
    <row r="1762" spans="1:90" s="514" customFormat="1">
      <c r="A1762" s="511"/>
      <c r="B1762" s="512"/>
      <c r="C1762" s="1493"/>
      <c r="D1762" s="1493"/>
      <c r="E1762" s="1493"/>
      <c r="F1762" s="1493"/>
      <c r="G1762" s="1493"/>
      <c r="H1762" s="1530"/>
      <c r="I1762" s="1972"/>
      <c r="J1762" s="1542"/>
      <c r="K1762" s="513"/>
      <c r="L1762" s="513"/>
      <c r="M1762" s="513"/>
      <c r="N1762" s="513"/>
      <c r="O1762" s="513"/>
      <c r="P1762" s="513"/>
      <c r="Q1762" s="513"/>
      <c r="R1762" s="513"/>
      <c r="S1762" s="513"/>
      <c r="T1762" s="513"/>
      <c r="U1762" s="513"/>
      <c r="V1762" s="513"/>
      <c r="W1762" s="513"/>
      <c r="X1762" s="513"/>
      <c r="Y1762" s="513"/>
      <c r="Z1762" s="513"/>
      <c r="AA1762" s="513"/>
      <c r="AB1762" s="513"/>
      <c r="AC1762" s="513"/>
      <c r="AD1762" s="513"/>
      <c r="AE1762" s="513"/>
      <c r="AF1762" s="513"/>
      <c r="AG1762" s="513"/>
      <c r="AH1762" s="513"/>
      <c r="AI1762" s="513"/>
      <c r="AJ1762" s="513"/>
      <c r="AK1762" s="513"/>
      <c r="AL1762" s="513"/>
      <c r="AM1762" s="513"/>
      <c r="AN1762" s="513"/>
      <c r="AO1762" s="513"/>
      <c r="AP1762" s="513"/>
      <c r="AQ1762" s="513"/>
      <c r="AR1762" s="513"/>
      <c r="AS1762" s="513"/>
      <c r="AT1762" s="513"/>
      <c r="AU1762" s="513"/>
      <c r="AV1762" s="513"/>
      <c r="AW1762" s="513"/>
      <c r="AX1762" s="513"/>
      <c r="AY1762" s="513"/>
      <c r="AZ1762" s="513"/>
      <c r="BA1762" s="513"/>
      <c r="BB1762" s="513"/>
      <c r="BC1762" s="513"/>
      <c r="BD1762" s="513"/>
      <c r="BE1762" s="513"/>
      <c r="BF1762" s="513"/>
      <c r="BG1762" s="513"/>
      <c r="BH1762" s="513"/>
      <c r="BI1762" s="513"/>
      <c r="BJ1762" s="513"/>
      <c r="BK1762" s="513"/>
      <c r="BL1762" s="513"/>
      <c r="BM1762" s="513"/>
      <c r="BN1762" s="513"/>
      <c r="BO1762" s="513"/>
      <c r="BP1762" s="513"/>
      <c r="BQ1762" s="513"/>
      <c r="BR1762" s="513"/>
      <c r="BS1762" s="513"/>
      <c r="BT1762" s="513"/>
      <c r="BU1762" s="513"/>
      <c r="BV1762" s="513"/>
      <c r="BW1762" s="513"/>
      <c r="BX1762" s="513"/>
      <c r="BY1762" s="513"/>
      <c r="BZ1762" s="513"/>
      <c r="CA1762" s="513"/>
      <c r="CB1762" s="513"/>
      <c r="CC1762" s="1972"/>
      <c r="CD1762" s="1499"/>
      <c r="CE1762" s="1500"/>
      <c r="CF1762" s="1501"/>
      <c r="CG1762" s="1500"/>
      <c r="CH1762" s="1500"/>
      <c r="CI1762" s="1500"/>
      <c r="CJ1762" s="1976"/>
      <c r="CK1762" s="1519"/>
      <c r="CL1762" s="1509"/>
    </row>
    <row r="1763" spans="1:90" s="514" customFormat="1">
      <c r="A1763" s="511"/>
      <c r="B1763" s="512"/>
      <c r="C1763" s="1493"/>
      <c r="D1763" s="1493"/>
      <c r="E1763" s="1493"/>
      <c r="F1763" s="1493"/>
      <c r="G1763" s="1493"/>
      <c r="H1763" s="1530"/>
      <c r="I1763" s="1972"/>
      <c r="J1763" s="1542"/>
      <c r="K1763" s="513"/>
      <c r="L1763" s="513"/>
      <c r="M1763" s="513"/>
      <c r="N1763" s="513"/>
      <c r="O1763" s="513"/>
      <c r="P1763" s="513"/>
      <c r="Q1763" s="513"/>
      <c r="R1763" s="513"/>
      <c r="S1763" s="513"/>
      <c r="T1763" s="513"/>
      <c r="U1763" s="513"/>
      <c r="V1763" s="513"/>
      <c r="W1763" s="513"/>
      <c r="X1763" s="513"/>
      <c r="Y1763" s="513"/>
      <c r="Z1763" s="513"/>
      <c r="AA1763" s="513"/>
      <c r="AB1763" s="513"/>
      <c r="AC1763" s="513"/>
      <c r="AD1763" s="513"/>
      <c r="AE1763" s="513"/>
      <c r="AF1763" s="513"/>
      <c r="AG1763" s="513"/>
      <c r="AH1763" s="513"/>
      <c r="AI1763" s="513"/>
      <c r="AJ1763" s="513"/>
      <c r="AK1763" s="513"/>
      <c r="AL1763" s="513"/>
      <c r="AM1763" s="513"/>
      <c r="AN1763" s="513"/>
      <c r="AO1763" s="513"/>
      <c r="AP1763" s="513"/>
      <c r="AQ1763" s="513"/>
      <c r="AR1763" s="513"/>
      <c r="AS1763" s="513"/>
      <c r="AT1763" s="513"/>
      <c r="AU1763" s="513"/>
      <c r="AV1763" s="513"/>
      <c r="AW1763" s="513"/>
      <c r="AX1763" s="513"/>
      <c r="AY1763" s="513"/>
      <c r="AZ1763" s="513"/>
      <c r="BA1763" s="513"/>
      <c r="BB1763" s="513"/>
      <c r="BC1763" s="513"/>
      <c r="BD1763" s="513"/>
      <c r="BE1763" s="513"/>
      <c r="BF1763" s="513"/>
      <c r="BG1763" s="513"/>
      <c r="BH1763" s="513"/>
      <c r="BI1763" s="513"/>
      <c r="BJ1763" s="513"/>
      <c r="BK1763" s="513"/>
      <c r="BL1763" s="513"/>
      <c r="BM1763" s="513"/>
      <c r="BN1763" s="513"/>
      <c r="BO1763" s="513"/>
      <c r="BP1763" s="513"/>
      <c r="BQ1763" s="513"/>
      <c r="BR1763" s="513"/>
      <c r="BS1763" s="513"/>
      <c r="BT1763" s="513"/>
      <c r="BU1763" s="513"/>
      <c r="BV1763" s="513"/>
      <c r="BW1763" s="513"/>
      <c r="BX1763" s="513"/>
      <c r="BY1763" s="513"/>
      <c r="BZ1763" s="513"/>
      <c r="CA1763" s="513"/>
      <c r="CB1763" s="513"/>
      <c r="CC1763" s="1972"/>
      <c r="CD1763" s="1499"/>
      <c r="CE1763" s="1500"/>
      <c r="CF1763" s="1501"/>
      <c r="CG1763" s="1500"/>
      <c r="CH1763" s="1500"/>
      <c r="CI1763" s="1500"/>
      <c r="CJ1763" s="1976"/>
      <c r="CK1763" s="1519"/>
      <c r="CL1763" s="1509"/>
    </row>
    <row r="1764" spans="1:90" s="514" customFormat="1">
      <c r="A1764" s="511"/>
      <c r="B1764" s="512"/>
      <c r="C1764" s="1493"/>
      <c r="D1764" s="1493"/>
      <c r="E1764" s="1493"/>
      <c r="F1764" s="1493"/>
      <c r="G1764" s="1493"/>
      <c r="H1764" s="1530"/>
      <c r="I1764" s="1972"/>
      <c r="J1764" s="1542"/>
      <c r="K1764" s="513"/>
      <c r="L1764" s="513"/>
      <c r="M1764" s="513"/>
      <c r="N1764" s="513"/>
      <c r="O1764" s="513"/>
      <c r="P1764" s="513"/>
      <c r="Q1764" s="513"/>
      <c r="R1764" s="513"/>
      <c r="S1764" s="513"/>
      <c r="T1764" s="513"/>
      <c r="U1764" s="513"/>
      <c r="V1764" s="513"/>
      <c r="W1764" s="513"/>
      <c r="X1764" s="513"/>
      <c r="Y1764" s="513"/>
      <c r="Z1764" s="513"/>
      <c r="AA1764" s="513"/>
      <c r="AB1764" s="513"/>
      <c r="AC1764" s="513"/>
      <c r="AD1764" s="513"/>
      <c r="AE1764" s="513"/>
      <c r="AF1764" s="513"/>
      <c r="AG1764" s="513"/>
      <c r="AH1764" s="513"/>
      <c r="AI1764" s="513"/>
      <c r="AJ1764" s="513"/>
      <c r="AK1764" s="513"/>
      <c r="AL1764" s="513"/>
      <c r="AM1764" s="513"/>
      <c r="AN1764" s="513"/>
      <c r="AO1764" s="513"/>
      <c r="AP1764" s="513"/>
      <c r="AQ1764" s="513"/>
      <c r="AR1764" s="513"/>
      <c r="AS1764" s="513"/>
      <c r="AT1764" s="513"/>
      <c r="AU1764" s="513"/>
      <c r="AV1764" s="513"/>
      <c r="AW1764" s="513"/>
      <c r="AX1764" s="513"/>
      <c r="AY1764" s="513"/>
      <c r="AZ1764" s="513"/>
      <c r="BA1764" s="513"/>
      <c r="BB1764" s="513"/>
      <c r="BC1764" s="513"/>
      <c r="BD1764" s="513"/>
      <c r="BE1764" s="513"/>
      <c r="BF1764" s="513"/>
      <c r="BG1764" s="513"/>
      <c r="BH1764" s="513"/>
      <c r="BI1764" s="513"/>
      <c r="BJ1764" s="513"/>
      <c r="BK1764" s="513"/>
      <c r="BL1764" s="513"/>
      <c r="BM1764" s="513"/>
      <c r="BN1764" s="513"/>
      <c r="BO1764" s="513"/>
      <c r="BP1764" s="513"/>
      <c r="BQ1764" s="513"/>
      <c r="BR1764" s="513"/>
      <c r="BS1764" s="513"/>
      <c r="BT1764" s="513"/>
      <c r="BU1764" s="513"/>
      <c r="BV1764" s="513"/>
      <c r="BW1764" s="513"/>
      <c r="BX1764" s="513"/>
      <c r="BY1764" s="513"/>
      <c r="BZ1764" s="513"/>
      <c r="CA1764" s="513"/>
      <c r="CB1764" s="513"/>
      <c r="CC1764" s="1972"/>
      <c r="CD1764" s="1499"/>
      <c r="CE1764" s="1500"/>
      <c r="CF1764" s="1501"/>
      <c r="CG1764" s="1500"/>
      <c r="CH1764" s="1500"/>
      <c r="CI1764" s="1500"/>
      <c r="CJ1764" s="1976"/>
      <c r="CK1764" s="1519"/>
      <c r="CL1764" s="1509"/>
    </row>
    <row r="1765" spans="1:90" s="514" customFormat="1">
      <c r="A1765" s="511"/>
      <c r="B1765" s="512"/>
      <c r="C1765" s="1493"/>
      <c r="D1765" s="1493"/>
      <c r="E1765" s="1493"/>
      <c r="F1765" s="1493"/>
      <c r="G1765" s="1493"/>
      <c r="H1765" s="1530"/>
      <c r="I1765" s="1972"/>
      <c r="J1765" s="1542"/>
      <c r="K1765" s="513"/>
      <c r="L1765" s="513"/>
      <c r="M1765" s="513"/>
      <c r="N1765" s="513"/>
      <c r="O1765" s="513"/>
      <c r="P1765" s="513"/>
      <c r="Q1765" s="513"/>
      <c r="R1765" s="513"/>
      <c r="S1765" s="513"/>
      <c r="T1765" s="513"/>
      <c r="U1765" s="513"/>
      <c r="V1765" s="513"/>
      <c r="W1765" s="513"/>
      <c r="X1765" s="513"/>
      <c r="Y1765" s="513"/>
      <c r="Z1765" s="513"/>
      <c r="AA1765" s="513"/>
      <c r="AB1765" s="513"/>
      <c r="AC1765" s="513"/>
      <c r="AD1765" s="513"/>
      <c r="AE1765" s="513"/>
      <c r="AF1765" s="513"/>
      <c r="AG1765" s="513"/>
      <c r="AH1765" s="513"/>
      <c r="AI1765" s="513"/>
      <c r="AJ1765" s="513"/>
      <c r="AK1765" s="513"/>
      <c r="AL1765" s="513"/>
      <c r="AM1765" s="513"/>
      <c r="AN1765" s="513"/>
      <c r="AO1765" s="513"/>
      <c r="AP1765" s="513"/>
      <c r="AQ1765" s="513"/>
      <c r="AR1765" s="513"/>
      <c r="AS1765" s="513"/>
      <c r="AT1765" s="513"/>
      <c r="AU1765" s="513"/>
      <c r="AV1765" s="513"/>
      <c r="AW1765" s="513"/>
      <c r="AX1765" s="513"/>
      <c r="AY1765" s="513"/>
      <c r="AZ1765" s="513"/>
      <c r="BA1765" s="513"/>
      <c r="BB1765" s="513"/>
      <c r="BC1765" s="513"/>
      <c r="BD1765" s="513"/>
      <c r="BE1765" s="513"/>
      <c r="BF1765" s="513"/>
      <c r="BG1765" s="513"/>
      <c r="BH1765" s="513"/>
      <c r="BI1765" s="513"/>
      <c r="BJ1765" s="513"/>
      <c r="BK1765" s="513"/>
      <c r="BL1765" s="513"/>
      <c r="BM1765" s="513"/>
      <c r="BN1765" s="513"/>
      <c r="BO1765" s="513"/>
      <c r="BP1765" s="513"/>
      <c r="BQ1765" s="513"/>
      <c r="BR1765" s="513"/>
      <c r="BS1765" s="513"/>
      <c r="BT1765" s="513"/>
      <c r="BU1765" s="513"/>
      <c r="BV1765" s="513"/>
      <c r="BW1765" s="513"/>
      <c r="BX1765" s="513"/>
      <c r="BY1765" s="513"/>
      <c r="BZ1765" s="513"/>
      <c r="CA1765" s="513"/>
      <c r="CB1765" s="513"/>
      <c r="CC1765" s="1972"/>
      <c r="CD1765" s="1499"/>
      <c r="CE1765" s="1500"/>
      <c r="CF1765" s="1501"/>
      <c r="CG1765" s="1500"/>
      <c r="CH1765" s="1500"/>
      <c r="CI1765" s="1500"/>
      <c r="CJ1765" s="1976"/>
      <c r="CK1765" s="1519"/>
      <c r="CL1765" s="1509"/>
    </row>
    <row r="1766" spans="1:90" s="514" customFormat="1">
      <c r="A1766" s="511"/>
      <c r="B1766" s="512"/>
      <c r="C1766" s="1493"/>
      <c r="D1766" s="1493"/>
      <c r="E1766" s="1493"/>
      <c r="F1766" s="1493"/>
      <c r="G1766" s="1493"/>
      <c r="H1766" s="1530"/>
      <c r="I1766" s="1972"/>
      <c r="J1766" s="1542"/>
      <c r="K1766" s="513"/>
      <c r="L1766" s="513"/>
      <c r="M1766" s="513"/>
      <c r="N1766" s="513"/>
      <c r="O1766" s="513"/>
      <c r="P1766" s="513"/>
      <c r="Q1766" s="513"/>
      <c r="R1766" s="513"/>
      <c r="S1766" s="513"/>
      <c r="T1766" s="513"/>
      <c r="U1766" s="513"/>
      <c r="V1766" s="513"/>
      <c r="W1766" s="513"/>
      <c r="X1766" s="513"/>
      <c r="Y1766" s="513"/>
      <c r="Z1766" s="513"/>
      <c r="AA1766" s="513"/>
      <c r="AB1766" s="513"/>
      <c r="AC1766" s="513"/>
      <c r="AD1766" s="513"/>
      <c r="AE1766" s="513"/>
      <c r="AF1766" s="513"/>
      <c r="AG1766" s="513"/>
      <c r="AH1766" s="513"/>
      <c r="AI1766" s="513"/>
      <c r="AJ1766" s="513"/>
      <c r="AK1766" s="513"/>
      <c r="AL1766" s="513"/>
      <c r="AM1766" s="513"/>
      <c r="AN1766" s="513"/>
      <c r="AO1766" s="513"/>
      <c r="AP1766" s="513"/>
      <c r="AQ1766" s="513"/>
      <c r="AR1766" s="513"/>
      <c r="AS1766" s="513"/>
      <c r="AT1766" s="513"/>
      <c r="AU1766" s="513"/>
      <c r="AV1766" s="513"/>
      <c r="AW1766" s="513"/>
      <c r="AX1766" s="513"/>
      <c r="AY1766" s="513"/>
      <c r="AZ1766" s="513"/>
      <c r="BA1766" s="513"/>
      <c r="BB1766" s="513"/>
      <c r="BC1766" s="513"/>
      <c r="BD1766" s="513"/>
      <c r="BE1766" s="513"/>
      <c r="BF1766" s="513"/>
      <c r="BG1766" s="513"/>
      <c r="BH1766" s="513"/>
      <c r="BI1766" s="513"/>
      <c r="BJ1766" s="513"/>
      <c r="BK1766" s="513"/>
      <c r="BL1766" s="513"/>
      <c r="BM1766" s="513"/>
      <c r="BN1766" s="513"/>
      <c r="BO1766" s="513"/>
      <c r="BP1766" s="513"/>
      <c r="BQ1766" s="513"/>
      <c r="BR1766" s="513"/>
      <c r="BS1766" s="513"/>
      <c r="BT1766" s="513"/>
      <c r="BU1766" s="513"/>
      <c r="BV1766" s="513"/>
      <c r="BW1766" s="513"/>
      <c r="BX1766" s="513"/>
      <c r="BY1766" s="513"/>
      <c r="BZ1766" s="513"/>
      <c r="CA1766" s="513"/>
      <c r="CB1766" s="513"/>
      <c r="CC1766" s="1972"/>
      <c r="CD1766" s="1499"/>
      <c r="CE1766" s="1500"/>
      <c r="CF1766" s="1501"/>
      <c r="CG1766" s="1500"/>
      <c r="CH1766" s="1500"/>
      <c r="CI1766" s="1500"/>
      <c r="CJ1766" s="1976"/>
      <c r="CK1766" s="1519"/>
      <c r="CL1766" s="1509"/>
    </row>
    <row r="1767" spans="1:90" s="514" customFormat="1">
      <c r="A1767" s="511"/>
      <c r="B1767" s="512"/>
      <c r="C1767" s="1493"/>
      <c r="D1767" s="1493"/>
      <c r="E1767" s="1493"/>
      <c r="F1767" s="1493"/>
      <c r="G1767" s="1493"/>
      <c r="H1767" s="1530"/>
      <c r="I1767" s="1972"/>
      <c r="J1767" s="1542"/>
      <c r="K1767" s="513"/>
      <c r="L1767" s="513"/>
      <c r="M1767" s="513"/>
      <c r="N1767" s="513"/>
      <c r="O1767" s="513"/>
      <c r="P1767" s="513"/>
      <c r="Q1767" s="513"/>
      <c r="R1767" s="513"/>
      <c r="S1767" s="513"/>
      <c r="T1767" s="513"/>
      <c r="U1767" s="513"/>
      <c r="V1767" s="513"/>
      <c r="W1767" s="513"/>
      <c r="X1767" s="513"/>
      <c r="Y1767" s="513"/>
      <c r="Z1767" s="513"/>
      <c r="AA1767" s="513"/>
      <c r="AB1767" s="513"/>
      <c r="AC1767" s="513"/>
      <c r="AD1767" s="513"/>
      <c r="AE1767" s="513"/>
      <c r="AF1767" s="513"/>
      <c r="AG1767" s="513"/>
      <c r="AH1767" s="513"/>
      <c r="AI1767" s="513"/>
      <c r="AJ1767" s="513"/>
      <c r="AK1767" s="513"/>
      <c r="AL1767" s="513"/>
      <c r="AM1767" s="513"/>
      <c r="AN1767" s="513"/>
      <c r="AO1767" s="513"/>
      <c r="AP1767" s="513"/>
      <c r="AQ1767" s="513"/>
      <c r="AR1767" s="513"/>
      <c r="AS1767" s="513"/>
      <c r="AT1767" s="513"/>
      <c r="AU1767" s="513"/>
      <c r="AV1767" s="513"/>
      <c r="AW1767" s="513"/>
      <c r="AX1767" s="513"/>
      <c r="AY1767" s="513"/>
      <c r="AZ1767" s="513"/>
      <c r="BA1767" s="513"/>
      <c r="BB1767" s="513"/>
      <c r="BC1767" s="513"/>
      <c r="BD1767" s="513"/>
      <c r="BE1767" s="513"/>
      <c r="BF1767" s="513"/>
      <c r="BG1767" s="513"/>
      <c r="BH1767" s="513"/>
      <c r="BI1767" s="513"/>
      <c r="BJ1767" s="513"/>
      <c r="BK1767" s="513"/>
      <c r="BL1767" s="513"/>
      <c r="BM1767" s="513"/>
      <c r="BN1767" s="513"/>
      <c r="BO1767" s="513"/>
      <c r="BP1767" s="513"/>
      <c r="BQ1767" s="513"/>
      <c r="BR1767" s="513"/>
      <c r="BS1767" s="513"/>
      <c r="BT1767" s="513"/>
      <c r="BU1767" s="513"/>
      <c r="BV1767" s="513"/>
      <c r="BW1767" s="513"/>
      <c r="BX1767" s="513"/>
      <c r="BY1767" s="513"/>
      <c r="BZ1767" s="513"/>
      <c r="CA1767" s="513"/>
      <c r="CB1767" s="513"/>
      <c r="CC1767" s="1972"/>
      <c r="CD1767" s="1499"/>
      <c r="CE1767" s="1500"/>
      <c r="CF1767" s="1501"/>
      <c r="CG1767" s="1500"/>
      <c r="CH1767" s="1500"/>
      <c r="CI1767" s="1500"/>
      <c r="CJ1767" s="1976"/>
      <c r="CK1767" s="1519"/>
      <c r="CL1767" s="1509"/>
    </row>
    <row r="1768" spans="1:90" s="514" customFormat="1">
      <c r="A1768" s="511"/>
      <c r="B1768" s="512"/>
      <c r="C1768" s="1493"/>
      <c r="D1768" s="1493"/>
      <c r="E1768" s="1493"/>
      <c r="F1768" s="1493"/>
      <c r="G1768" s="1493"/>
      <c r="H1768" s="1530"/>
      <c r="I1768" s="1972"/>
      <c r="J1768" s="1542"/>
      <c r="K1768" s="513"/>
      <c r="L1768" s="513"/>
      <c r="M1768" s="513"/>
      <c r="N1768" s="513"/>
      <c r="O1768" s="513"/>
      <c r="P1768" s="513"/>
      <c r="Q1768" s="513"/>
      <c r="R1768" s="513"/>
      <c r="S1768" s="513"/>
      <c r="T1768" s="513"/>
      <c r="U1768" s="513"/>
      <c r="V1768" s="513"/>
      <c r="W1768" s="513"/>
      <c r="X1768" s="513"/>
      <c r="Y1768" s="513"/>
      <c r="Z1768" s="513"/>
      <c r="AA1768" s="513"/>
      <c r="AB1768" s="513"/>
      <c r="AC1768" s="513"/>
      <c r="AD1768" s="513"/>
      <c r="AE1768" s="513"/>
      <c r="AF1768" s="513"/>
      <c r="AG1768" s="513"/>
      <c r="AH1768" s="513"/>
      <c r="AI1768" s="513"/>
      <c r="AJ1768" s="513"/>
      <c r="AK1768" s="513"/>
      <c r="AL1768" s="513"/>
      <c r="AM1768" s="513"/>
      <c r="AN1768" s="513"/>
      <c r="AO1768" s="513"/>
      <c r="AP1768" s="513"/>
      <c r="AQ1768" s="513"/>
      <c r="AR1768" s="513"/>
      <c r="AS1768" s="513"/>
      <c r="AT1768" s="513"/>
      <c r="AU1768" s="513"/>
      <c r="AV1768" s="513"/>
      <c r="AW1768" s="513"/>
      <c r="AX1768" s="513"/>
      <c r="AY1768" s="513"/>
      <c r="AZ1768" s="513"/>
      <c r="BA1768" s="513"/>
      <c r="BB1768" s="513"/>
      <c r="BC1768" s="513"/>
      <c r="BD1768" s="513"/>
      <c r="BE1768" s="513"/>
      <c r="BF1768" s="513"/>
      <c r="BG1768" s="513"/>
      <c r="BH1768" s="513"/>
      <c r="BI1768" s="513"/>
      <c r="BJ1768" s="513"/>
      <c r="BK1768" s="513"/>
      <c r="BL1768" s="513"/>
      <c r="BM1768" s="513"/>
      <c r="BN1768" s="513"/>
      <c r="BO1768" s="513"/>
      <c r="BP1768" s="513"/>
      <c r="BQ1768" s="513"/>
      <c r="BR1768" s="513"/>
      <c r="BS1768" s="513"/>
      <c r="BT1768" s="513"/>
      <c r="BU1768" s="513"/>
      <c r="BV1768" s="513"/>
      <c r="BW1768" s="513"/>
      <c r="BX1768" s="513"/>
      <c r="BY1768" s="513"/>
      <c r="BZ1768" s="513"/>
      <c r="CA1768" s="513"/>
      <c r="CB1768" s="513"/>
      <c r="CC1768" s="1972"/>
      <c r="CD1768" s="1499"/>
      <c r="CE1768" s="1500"/>
      <c r="CF1768" s="1501"/>
      <c r="CG1768" s="1500"/>
      <c r="CH1768" s="1500"/>
      <c r="CI1768" s="1500"/>
      <c r="CJ1768" s="1976"/>
      <c r="CK1768" s="1519"/>
      <c r="CL1768" s="1509"/>
    </row>
    <row r="1769" spans="1:90" s="514" customFormat="1">
      <c r="A1769" s="511"/>
      <c r="B1769" s="512"/>
      <c r="C1769" s="1493"/>
      <c r="D1769" s="1493"/>
      <c r="E1769" s="1493"/>
      <c r="F1769" s="1493"/>
      <c r="G1769" s="1493"/>
      <c r="H1769" s="1530"/>
      <c r="I1769" s="1972"/>
      <c r="J1769" s="1542"/>
      <c r="K1769" s="513"/>
      <c r="L1769" s="513"/>
      <c r="M1769" s="513"/>
      <c r="N1769" s="513"/>
      <c r="O1769" s="513"/>
      <c r="P1769" s="513"/>
      <c r="Q1769" s="513"/>
      <c r="R1769" s="513"/>
      <c r="S1769" s="513"/>
      <c r="T1769" s="513"/>
      <c r="U1769" s="513"/>
      <c r="V1769" s="513"/>
      <c r="W1769" s="513"/>
      <c r="X1769" s="513"/>
      <c r="Y1769" s="513"/>
      <c r="Z1769" s="513"/>
      <c r="AA1769" s="513"/>
      <c r="AB1769" s="513"/>
      <c r="AC1769" s="513"/>
      <c r="AD1769" s="513"/>
      <c r="AE1769" s="513"/>
      <c r="AF1769" s="513"/>
      <c r="AG1769" s="513"/>
      <c r="AH1769" s="513"/>
      <c r="AI1769" s="513"/>
      <c r="AJ1769" s="513"/>
      <c r="AK1769" s="513"/>
      <c r="AL1769" s="513"/>
      <c r="AM1769" s="513"/>
      <c r="AN1769" s="513"/>
      <c r="AO1769" s="513"/>
      <c r="AP1769" s="513"/>
      <c r="AQ1769" s="513"/>
      <c r="AR1769" s="513"/>
      <c r="AS1769" s="513"/>
      <c r="AT1769" s="513"/>
      <c r="AU1769" s="513"/>
      <c r="AV1769" s="513"/>
      <c r="AW1769" s="513"/>
      <c r="AX1769" s="513"/>
      <c r="AY1769" s="513"/>
      <c r="AZ1769" s="513"/>
      <c r="BA1769" s="513"/>
      <c r="BB1769" s="513"/>
      <c r="BC1769" s="513"/>
      <c r="BD1769" s="513"/>
      <c r="BE1769" s="513"/>
      <c r="BF1769" s="513"/>
      <c r="BG1769" s="513"/>
      <c r="BH1769" s="513"/>
      <c r="BI1769" s="513"/>
      <c r="BJ1769" s="513"/>
      <c r="BK1769" s="513"/>
      <c r="BL1769" s="513"/>
      <c r="BM1769" s="513"/>
      <c r="BN1769" s="513"/>
      <c r="BO1769" s="513"/>
      <c r="BP1769" s="513"/>
      <c r="BQ1769" s="513"/>
      <c r="BR1769" s="513"/>
      <c r="BS1769" s="513"/>
      <c r="BT1769" s="513"/>
      <c r="BU1769" s="513"/>
      <c r="BV1769" s="513"/>
      <c r="BW1769" s="513"/>
      <c r="BX1769" s="513"/>
      <c r="BY1769" s="513"/>
      <c r="BZ1769" s="513"/>
      <c r="CA1769" s="513"/>
      <c r="CB1769" s="513"/>
      <c r="CC1769" s="1972"/>
      <c r="CD1769" s="1499"/>
      <c r="CE1769" s="1500"/>
      <c r="CF1769" s="1501"/>
      <c r="CG1769" s="1500"/>
      <c r="CH1769" s="1500"/>
      <c r="CI1769" s="1500"/>
      <c r="CJ1769" s="1976"/>
      <c r="CK1769" s="1519"/>
      <c r="CL1769" s="1509"/>
    </row>
    <row r="1770" spans="1:90" s="514" customFormat="1">
      <c r="A1770" s="511"/>
      <c r="B1770" s="512"/>
      <c r="C1770" s="1493"/>
      <c r="D1770" s="1493"/>
      <c r="E1770" s="1493"/>
      <c r="F1770" s="1493"/>
      <c r="G1770" s="1493"/>
      <c r="H1770" s="1530"/>
      <c r="I1770" s="1972"/>
      <c r="J1770" s="1542"/>
      <c r="K1770" s="513"/>
      <c r="L1770" s="513"/>
      <c r="M1770" s="513"/>
      <c r="N1770" s="513"/>
      <c r="O1770" s="513"/>
      <c r="P1770" s="513"/>
      <c r="Q1770" s="513"/>
      <c r="R1770" s="513"/>
      <c r="S1770" s="513"/>
      <c r="T1770" s="513"/>
      <c r="U1770" s="513"/>
      <c r="V1770" s="513"/>
      <c r="W1770" s="513"/>
      <c r="X1770" s="513"/>
      <c r="Y1770" s="513"/>
      <c r="Z1770" s="513"/>
      <c r="AA1770" s="513"/>
      <c r="AB1770" s="513"/>
      <c r="AC1770" s="513"/>
      <c r="AD1770" s="513"/>
      <c r="AE1770" s="513"/>
      <c r="AF1770" s="513"/>
      <c r="AG1770" s="513"/>
      <c r="AH1770" s="513"/>
      <c r="AI1770" s="513"/>
      <c r="AJ1770" s="513"/>
      <c r="AK1770" s="513"/>
      <c r="AL1770" s="513"/>
      <c r="AM1770" s="513"/>
      <c r="AN1770" s="513"/>
      <c r="AO1770" s="513"/>
      <c r="AP1770" s="513"/>
      <c r="AQ1770" s="513"/>
      <c r="AR1770" s="513"/>
      <c r="AS1770" s="513"/>
      <c r="AT1770" s="513"/>
      <c r="AU1770" s="513"/>
      <c r="AV1770" s="513"/>
      <c r="AW1770" s="513"/>
      <c r="AX1770" s="513"/>
      <c r="AY1770" s="513"/>
      <c r="AZ1770" s="513"/>
      <c r="BA1770" s="513"/>
      <c r="BB1770" s="513"/>
      <c r="BC1770" s="513"/>
      <c r="BD1770" s="513"/>
      <c r="BE1770" s="513"/>
      <c r="BF1770" s="513"/>
      <c r="BG1770" s="513"/>
      <c r="BH1770" s="513"/>
      <c r="BI1770" s="513"/>
      <c r="BJ1770" s="513"/>
      <c r="BK1770" s="513"/>
      <c r="BL1770" s="513"/>
      <c r="BM1770" s="513"/>
      <c r="BN1770" s="513"/>
      <c r="BO1770" s="513"/>
      <c r="BP1770" s="513"/>
      <c r="BQ1770" s="513"/>
      <c r="BR1770" s="513"/>
      <c r="BS1770" s="513"/>
      <c r="BT1770" s="513"/>
      <c r="BU1770" s="513"/>
      <c r="BV1770" s="513"/>
      <c r="BW1770" s="513"/>
      <c r="BX1770" s="513"/>
      <c r="BY1770" s="513"/>
      <c r="BZ1770" s="513"/>
      <c r="CA1770" s="513"/>
      <c r="CB1770" s="513"/>
      <c r="CC1770" s="1972"/>
      <c r="CD1770" s="1499"/>
      <c r="CE1770" s="1500"/>
      <c r="CF1770" s="1501"/>
      <c r="CG1770" s="1500"/>
      <c r="CH1770" s="1500"/>
      <c r="CI1770" s="1500"/>
      <c r="CJ1770" s="1976"/>
      <c r="CK1770" s="1519"/>
      <c r="CL1770" s="1509"/>
    </row>
    <row r="1771" spans="1:90" s="514" customFormat="1">
      <c r="A1771" s="511"/>
      <c r="B1771" s="512"/>
      <c r="C1771" s="1493"/>
      <c r="D1771" s="1493"/>
      <c r="E1771" s="1493"/>
      <c r="F1771" s="1493"/>
      <c r="G1771" s="1493"/>
      <c r="H1771" s="1530"/>
      <c r="I1771" s="1972"/>
      <c r="J1771" s="1542"/>
      <c r="K1771" s="513"/>
      <c r="L1771" s="513"/>
      <c r="M1771" s="513"/>
      <c r="N1771" s="513"/>
      <c r="O1771" s="513"/>
      <c r="P1771" s="513"/>
      <c r="Q1771" s="513"/>
      <c r="R1771" s="513"/>
      <c r="S1771" s="513"/>
      <c r="T1771" s="513"/>
      <c r="U1771" s="513"/>
      <c r="V1771" s="513"/>
      <c r="W1771" s="513"/>
      <c r="X1771" s="513"/>
      <c r="Y1771" s="513"/>
      <c r="Z1771" s="513"/>
      <c r="AA1771" s="513"/>
      <c r="AB1771" s="513"/>
      <c r="AC1771" s="513"/>
      <c r="AD1771" s="513"/>
      <c r="AE1771" s="513"/>
      <c r="AF1771" s="513"/>
      <c r="AG1771" s="513"/>
      <c r="AH1771" s="513"/>
      <c r="AI1771" s="513"/>
      <c r="AJ1771" s="513"/>
      <c r="AK1771" s="513"/>
      <c r="AL1771" s="513"/>
      <c r="AM1771" s="513"/>
      <c r="AN1771" s="513"/>
      <c r="AO1771" s="513"/>
      <c r="AP1771" s="513"/>
      <c r="AQ1771" s="513"/>
      <c r="AR1771" s="513"/>
      <c r="AS1771" s="513"/>
      <c r="AT1771" s="513"/>
      <c r="AU1771" s="513"/>
      <c r="AV1771" s="513"/>
      <c r="AW1771" s="513"/>
      <c r="AX1771" s="513"/>
      <c r="AY1771" s="513"/>
      <c r="AZ1771" s="513"/>
      <c r="BA1771" s="513"/>
      <c r="BB1771" s="513"/>
      <c r="BC1771" s="513"/>
      <c r="BD1771" s="513"/>
      <c r="BE1771" s="513"/>
      <c r="BF1771" s="513"/>
      <c r="BG1771" s="513"/>
      <c r="BH1771" s="513"/>
      <c r="BI1771" s="513"/>
      <c r="BJ1771" s="513"/>
      <c r="BK1771" s="513"/>
      <c r="BL1771" s="513"/>
      <c r="BM1771" s="513"/>
      <c r="BN1771" s="513"/>
      <c r="BO1771" s="513"/>
      <c r="BP1771" s="513"/>
      <c r="BQ1771" s="513"/>
      <c r="BR1771" s="513"/>
      <c r="BS1771" s="513"/>
      <c r="BT1771" s="513"/>
      <c r="BU1771" s="513"/>
      <c r="BV1771" s="513"/>
      <c r="BW1771" s="513"/>
      <c r="BX1771" s="513"/>
      <c r="BY1771" s="513"/>
      <c r="BZ1771" s="513"/>
      <c r="CA1771" s="513"/>
      <c r="CB1771" s="513"/>
      <c r="CC1771" s="1972"/>
      <c r="CD1771" s="1499"/>
      <c r="CE1771" s="1500"/>
      <c r="CF1771" s="1501"/>
      <c r="CG1771" s="1500"/>
      <c r="CH1771" s="1500"/>
      <c r="CI1771" s="1500"/>
      <c r="CJ1771" s="1976"/>
      <c r="CK1771" s="1519"/>
      <c r="CL1771" s="1509"/>
    </row>
    <row r="1772" spans="1:90" s="514" customFormat="1">
      <c r="A1772" s="511"/>
      <c r="B1772" s="512"/>
      <c r="C1772" s="1493"/>
      <c r="D1772" s="1493"/>
      <c r="E1772" s="1493"/>
      <c r="F1772" s="1493"/>
      <c r="G1772" s="1493"/>
      <c r="H1772" s="1530"/>
      <c r="I1772" s="1972"/>
      <c r="J1772" s="1542"/>
      <c r="K1772" s="513"/>
      <c r="L1772" s="513"/>
      <c r="M1772" s="513"/>
      <c r="N1772" s="513"/>
      <c r="O1772" s="513"/>
      <c r="P1772" s="513"/>
      <c r="Q1772" s="513"/>
      <c r="R1772" s="513"/>
      <c r="S1772" s="513"/>
      <c r="T1772" s="513"/>
      <c r="U1772" s="513"/>
      <c r="V1772" s="513"/>
      <c r="W1772" s="513"/>
      <c r="X1772" s="513"/>
      <c r="Y1772" s="513"/>
      <c r="Z1772" s="513"/>
      <c r="AA1772" s="513"/>
      <c r="AB1772" s="513"/>
      <c r="AC1772" s="513"/>
      <c r="AD1772" s="513"/>
      <c r="AE1772" s="513"/>
      <c r="AF1772" s="513"/>
      <c r="AG1772" s="513"/>
      <c r="AH1772" s="513"/>
      <c r="AI1772" s="513"/>
      <c r="AJ1772" s="513"/>
      <c r="AK1772" s="513"/>
      <c r="AL1772" s="513"/>
      <c r="AM1772" s="513"/>
      <c r="AN1772" s="513"/>
      <c r="AO1772" s="513"/>
      <c r="AP1772" s="513"/>
      <c r="AQ1772" s="513"/>
      <c r="AR1772" s="513"/>
      <c r="AS1772" s="513"/>
      <c r="AT1772" s="513"/>
      <c r="AU1772" s="513"/>
      <c r="AV1772" s="513"/>
      <c r="AW1772" s="513"/>
      <c r="AX1772" s="513"/>
      <c r="AY1772" s="513"/>
      <c r="AZ1772" s="513"/>
      <c r="BA1772" s="513"/>
      <c r="BB1772" s="513"/>
      <c r="BC1772" s="513"/>
      <c r="BD1772" s="513"/>
      <c r="BE1772" s="513"/>
      <c r="BF1772" s="513"/>
      <c r="BG1772" s="513"/>
      <c r="BH1772" s="513"/>
      <c r="BI1772" s="513"/>
      <c r="BJ1772" s="513"/>
      <c r="BK1772" s="513"/>
      <c r="BL1772" s="513"/>
      <c r="BM1772" s="513"/>
      <c r="BN1772" s="513"/>
      <c r="BO1772" s="513"/>
      <c r="BP1772" s="513"/>
      <c r="BQ1772" s="513"/>
      <c r="BR1772" s="513"/>
      <c r="BS1772" s="513"/>
      <c r="BT1772" s="513"/>
      <c r="BU1772" s="513"/>
      <c r="BV1772" s="513"/>
      <c r="BW1772" s="513"/>
      <c r="BX1772" s="513"/>
      <c r="BY1772" s="513"/>
      <c r="BZ1772" s="513"/>
      <c r="CA1772" s="513"/>
      <c r="CB1772" s="513"/>
      <c r="CC1772" s="1972"/>
      <c r="CD1772" s="1499"/>
      <c r="CE1772" s="1500"/>
      <c r="CF1772" s="1501"/>
      <c r="CG1772" s="1500"/>
      <c r="CH1772" s="1500"/>
      <c r="CI1772" s="1500"/>
      <c r="CJ1772" s="1976"/>
      <c r="CK1772" s="1519"/>
      <c r="CL1772" s="1509"/>
    </row>
    <row r="1773" spans="1:90" s="514" customFormat="1">
      <c r="A1773" s="511"/>
      <c r="B1773" s="512"/>
      <c r="C1773" s="1493"/>
      <c r="D1773" s="1493"/>
      <c r="E1773" s="1493"/>
      <c r="F1773" s="1493"/>
      <c r="G1773" s="1493"/>
      <c r="H1773" s="1530"/>
      <c r="I1773" s="1972"/>
      <c r="J1773" s="1542"/>
      <c r="K1773" s="513"/>
      <c r="L1773" s="513"/>
      <c r="M1773" s="513"/>
      <c r="N1773" s="513"/>
      <c r="O1773" s="513"/>
      <c r="P1773" s="513"/>
      <c r="Q1773" s="513"/>
      <c r="R1773" s="513"/>
      <c r="S1773" s="513"/>
      <c r="T1773" s="513"/>
      <c r="U1773" s="513"/>
      <c r="V1773" s="513"/>
      <c r="W1773" s="513"/>
      <c r="X1773" s="513"/>
      <c r="Y1773" s="513"/>
      <c r="Z1773" s="513"/>
      <c r="AA1773" s="513"/>
      <c r="AB1773" s="513"/>
      <c r="AC1773" s="513"/>
      <c r="AD1773" s="513"/>
      <c r="AE1773" s="513"/>
      <c r="AF1773" s="513"/>
      <c r="AG1773" s="513"/>
      <c r="AH1773" s="513"/>
      <c r="AI1773" s="513"/>
      <c r="AJ1773" s="513"/>
      <c r="AK1773" s="513"/>
      <c r="AL1773" s="513"/>
      <c r="AM1773" s="513"/>
      <c r="AN1773" s="513"/>
      <c r="AO1773" s="513"/>
      <c r="AP1773" s="513"/>
      <c r="AQ1773" s="513"/>
      <c r="AR1773" s="513"/>
      <c r="AS1773" s="513"/>
      <c r="AT1773" s="513"/>
      <c r="AU1773" s="513"/>
      <c r="AV1773" s="513"/>
      <c r="AW1773" s="513"/>
      <c r="AX1773" s="513"/>
      <c r="AY1773" s="513"/>
      <c r="AZ1773" s="513"/>
      <c r="BA1773" s="513"/>
      <c r="BB1773" s="513"/>
      <c r="BC1773" s="513"/>
      <c r="BD1773" s="513"/>
      <c r="BE1773" s="513"/>
      <c r="BF1773" s="513"/>
      <c r="BG1773" s="513"/>
      <c r="BH1773" s="513"/>
      <c r="BI1773" s="513"/>
      <c r="BJ1773" s="513"/>
      <c r="BK1773" s="513"/>
      <c r="BL1773" s="513"/>
      <c r="BM1773" s="513"/>
      <c r="BN1773" s="513"/>
      <c r="BO1773" s="513"/>
      <c r="BP1773" s="513"/>
      <c r="BQ1773" s="513"/>
      <c r="BR1773" s="513"/>
      <c r="BS1773" s="513"/>
      <c r="BT1773" s="513"/>
      <c r="BU1773" s="513"/>
      <c r="BV1773" s="513"/>
      <c r="BW1773" s="513"/>
      <c r="BX1773" s="513"/>
      <c r="BY1773" s="513"/>
      <c r="BZ1773" s="513"/>
      <c r="CA1773" s="513"/>
      <c r="CB1773" s="513"/>
      <c r="CC1773" s="1972"/>
      <c r="CD1773" s="1499"/>
      <c r="CE1773" s="1500"/>
      <c r="CF1773" s="1501"/>
      <c r="CG1773" s="1500"/>
      <c r="CH1773" s="1500"/>
      <c r="CI1773" s="1500"/>
      <c r="CJ1773" s="1976"/>
      <c r="CK1773" s="1519"/>
      <c r="CL1773" s="1509"/>
    </row>
    <row r="1774" spans="1:90" s="514" customFormat="1">
      <c r="A1774" s="511"/>
      <c r="B1774" s="512"/>
      <c r="C1774" s="1493"/>
      <c r="D1774" s="1493"/>
      <c r="E1774" s="1493"/>
      <c r="F1774" s="1493"/>
      <c r="G1774" s="1493"/>
      <c r="H1774" s="1530"/>
      <c r="I1774" s="1972"/>
      <c r="J1774" s="1542"/>
      <c r="K1774" s="513"/>
      <c r="L1774" s="513"/>
      <c r="M1774" s="513"/>
      <c r="N1774" s="513"/>
      <c r="O1774" s="513"/>
      <c r="P1774" s="513"/>
      <c r="Q1774" s="513"/>
      <c r="R1774" s="513"/>
      <c r="S1774" s="513"/>
      <c r="T1774" s="513"/>
      <c r="U1774" s="513"/>
      <c r="V1774" s="513"/>
      <c r="W1774" s="513"/>
      <c r="X1774" s="513"/>
      <c r="Y1774" s="513"/>
      <c r="Z1774" s="513"/>
      <c r="AA1774" s="513"/>
      <c r="AB1774" s="513"/>
      <c r="AC1774" s="513"/>
      <c r="AD1774" s="513"/>
      <c r="AE1774" s="513"/>
      <c r="AF1774" s="513"/>
      <c r="AG1774" s="513"/>
      <c r="AH1774" s="513"/>
      <c r="AI1774" s="513"/>
      <c r="AJ1774" s="513"/>
      <c r="AK1774" s="513"/>
      <c r="AL1774" s="513"/>
      <c r="AM1774" s="513"/>
      <c r="AN1774" s="513"/>
      <c r="AO1774" s="513"/>
      <c r="AP1774" s="513"/>
      <c r="AQ1774" s="513"/>
      <c r="AR1774" s="513"/>
      <c r="AS1774" s="513"/>
      <c r="AT1774" s="513"/>
      <c r="AU1774" s="513"/>
      <c r="AV1774" s="513"/>
      <c r="AW1774" s="513"/>
      <c r="AX1774" s="513"/>
      <c r="AY1774" s="513"/>
      <c r="AZ1774" s="513"/>
      <c r="BA1774" s="513"/>
      <c r="BB1774" s="513"/>
      <c r="BC1774" s="513"/>
      <c r="BD1774" s="513"/>
      <c r="BE1774" s="513"/>
      <c r="BF1774" s="513"/>
      <c r="BG1774" s="513"/>
      <c r="BH1774" s="513"/>
      <c r="BI1774" s="513"/>
      <c r="BJ1774" s="513"/>
      <c r="BK1774" s="513"/>
      <c r="BL1774" s="513"/>
      <c r="BM1774" s="513"/>
      <c r="BN1774" s="513"/>
      <c r="BO1774" s="513"/>
      <c r="BP1774" s="513"/>
      <c r="BQ1774" s="513"/>
      <c r="BR1774" s="513"/>
      <c r="BS1774" s="513"/>
      <c r="BT1774" s="513"/>
      <c r="BU1774" s="513"/>
      <c r="BV1774" s="513"/>
      <c r="BW1774" s="513"/>
      <c r="BX1774" s="513"/>
      <c r="BY1774" s="513"/>
      <c r="BZ1774" s="513"/>
      <c r="CA1774" s="513"/>
      <c r="CB1774" s="513"/>
      <c r="CC1774" s="1972"/>
      <c r="CD1774" s="1499"/>
      <c r="CE1774" s="1500"/>
      <c r="CF1774" s="1501"/>
      <c r="CG1774" s="1500"/>
      <c r="CH1774" s="1500"/>
      <c r="CI1774" s="1500"/>
      <c r="CJ1774" s="1976"/>
      <c r="CK1774" s="1519"/>
      <c r="CL1774" s="1509"/>
    </row>
    <row r="1775" spans="1:90" s="514" customFormat="1">
      <c r="A1775" s="511"/>
      <c r="B1775" s="512"/>
      <c r="C1775" s="1493"/>
      <c r="D1775" s="1493"/>
      <c r="E1775" s="1493"/>
      <c r="F1775" s="1493"/>
      <c r="G1775" s="1493"/>
      <c r="H1775" s="1530"/>
      <c r="I1775" s="1972"/>
      <c r="J1775" s="1542"/>
      <c r="K1775" s="513"/>
      <c r="L1775" s="513"/>
      <c r="M1775" s="513"/>
      <c r="N1775" s="513"/>
      <c r="O1775" s="513"/>
      <c r="P1775" s="513"/>
      <c r="Q1775" s="513"/>
      <c r="R1775" s="513"/>
      <c r="S1775" s="513"/>
      <c r="T1775" s="513"/>
      <c r="U1775" s="513"/>
      <c r="V1775" s="513"/>
      <c r="W1775" s="513"/>
      <c r="X1775" s="513"/>
      <c r="Y1775" s="513"/>
      <c r="Z1775" s="513"/>
      <c r="AA1775" s="513"/>
      <c r="AB1775" s="513"/>
      <c r="AC1775" s="513"/>
      <c r="AD1775" s="513"/>
      <c r="AE1775" s="513"/>
      <c r="AF1775" s="513"/>
      <c r="AG1775" s="513"/>
      <c r="AH1775" s="513"/>
      <c r="AI1775" s="513"/>
      <c r="AJ1775" s="513"/>
      <c r="AK1775" s="513"/>
      <c r="AL1775" s="513"/>
      <c r="AM1775" s="513"/>
      <c r="AN1775" s="513"/>
      <c r="AO1775" s="513"/>
      <c r="AP1775" s="513"/>
      <c r="AQ1775" s="513"/>
      <c r="AR1775" s="513"/>
      <c r="AS1775" s="513"/>
      <c r="AT1775" s="513"/>
      <c r="AU1775" s="513"/>
      <c r="AV1775" s="513"/>
      <c r="AW1775" s="513"/>
      <c r="AX1775" s="513"/>
      <c r="AY1775" s="513"/>
      <c r="AZ1775" s="513"/>
      <c r="BA1775" s="513"/>
      <c r="BB1775" s="513"/>
      <c r="BC1775" s="513"/>
      <c r="BD1775" s="513"/>
      <c r="BE1775" s="513"/>
      <c r="BF1775" s="513"/>
      <c r="BG1775" s="513"/>
      <c r="BH1775" s="513"/>
      <c r="BI1775" s="513"/>
      <c r="BJ1775" s="513"/>
      <c r="BK1775" s="513"/>
      <c r="BL1775" s="513"/>
      <c r="BM1775" s="513"/>
      <c r="BN1775" s="513"/>
      <c r="BO1775" s="513"/>
      <c r="BP1775" s="513"/>
      <c r="BQ1775" s="513"/>
      <c r="BR1775" s="513"/>
      <c r="BS1775" s="513"/>
      <c r="BT1775" s="513"/>
      <c r="BU1775" s="513"/>
      <c r="BV1775" s="513"/>
      <c r="BW1775" s="513"/>
      <c r="BX1775" s="513"/>
      <c r="BY1775" s="513"/>
      <c r="BZ1775" s="513"/>
      <c r="CA1775" s="513"/>
      <c r="CB1775" s="513"/>
      <c r="CC1775" s="1972"/>
      <c r="CD1775" s="1499"/>
      <c r="CE1775" s="1500"/>
      <c r="CF1775" s="1501"/>
      <c r="CG1775" s="1500"/>
      <c r="CH1775" s="1500"/>
      <c r="CI1775" s="1500"/>
      <c r="CJ1775" s="1976"/>
      <c r="CK1775" s="1519"/>
      <c r="CL1775" s="1509"/>
    </row>
    <row r="1776" spans="1:90" s="514" customFormat="1">
      <c r="A1776" s="511"/>
      <c r="B1776" s="512"/>
      <c r="C1776" s="1493"/>
      <c r="D1776" s="1493"/>
      <c r="E1776" s="1493"/>
      <c r="F1776" s="1493"/>
      <c r="G1776" s="1493"/>
      <c r="H1776" s="1530"/>
      <c r="I1776" s="1972"/>
      <c r="J1776" s="1542"/>
      <c r="K1776" s="513"/>
      <c r="L1776" s="513"/>
      <c r="M1776" s="513"/>
      <c r="N1776" s="513"/>
      <c r="O1776" s="513"/>
      <c r="P1776" s="513"/>
      <c r="Q1776" s="513"/>
      <c r="R1776" s="513"/>
      <c r="S1776" s="513"/>
      <c r="T1776" s="513"/>
      <c r="U1776" s="513"/>
      <c r="V1776" s="513"/>
      <c r="W1776" s="513"/>
      <c r="X1776" s="513"/>
      <c r="Y1776" s="513"/>
      <c r="Z1776" s="513"/>
      <c r="AA1776" s="513"/>
      <c r="AB1776" s="513"/>
      <c r="AC1776" s="513"/>
      <c r="AD1776" s="513"/>
      <c r="AE1776" s="513"/>
      <c r="AF1776" s="513"/>
      <c r="AG1776" s="513"/>
      <c r="AH1776" s="513"/>
      <c r="AI1776" s="513"/>
      <c r="AJ1776" s="513"/>
      <c r="AK1776" s="513"/>
      <c r="AL1776" s="513"/>
      <c r="AM1776" s="513"/>
      <c r="AN1776" s="513"/>
      <c r="AO1776" s="513"/>
      <c r="AP1776" s="513"/>
      <c r="AQ1776" s="513"/>
      <c r="AR1776" s="513"/>
      <c r="AS1776" s="513"/>
      <c r="AT1776" s="513"/>
      <c r="AU1776" s="513"/>
      <c r="AV1776" s="513"/>
      <c r="AW1776" s="513"/>
      <c r="AX1776" s="513"/>
      <c r="AY1776" s="513"/>
      <c r="AZ1776" s="513"/>
      <c r="BA1776" s="513"/>
      <c r="BB1776" s="513"/>
      <c r="BC1776" s="513"/>
      <c r="BD1776" s="513"/>
      <c r="BE1776" s="513"/>
      <c r="BF1776" s="513"/>
      <c r="BG1776" s="513"/>
      <c r="BH1776" s="513"/>
      <c r="BI1776" s="513"/>
      <c r="BJ1776" s="513"/>
      <c r="BK1776" s="513"/>
      <c r="BL1776" s="513"/>
      <c r="BM1776" s="513"/>
      <c r="BN1776" s="513"/>
      <c r="BO1776" s="513"/>
      <c r="BP1776" s="513"/>
      <c r="BQ1776" s="513"/>
      <c r="BR1776" s="513"/>
      <c r="BS1776" s="513"/>
      <c r="BT1776" s="513"/>
      <c r="BU1776" s="513"/>
      <c r="BV1776" s="513"/>
      <c r="BW1776" s="513"/>
      <c r="BX1776" s="513"/>
      <c r="BY1776" s="513"/>
      <c r="BZ1776" s="513"/>
      <c r="CA1776" s="513"/>
      <c r="CB1776" s="513"/>
      <c r="CC1776" s="1972"/>
      <c r="CD1776" s="1499"/>
      <c r="CE1776" s="1500"/>
      <c r="CF1776" s="1501"/>
      <c r="CG1776" s="1500"/>
      <c r="CH1776" s="1500"/>
      <c r="CI1776" s="1500"/>
      <c r="CJ1776" s="1976"/>
      <c r="CK1776" s="1519"/>
      <c r="CL1776" s="1509"/>
    </row>
    <row r="1777" spans="1:90" s="514" customFormat="1">
      <c r="A1777" s="511"/>
      <c r="B1777" s="512"/>
      <c r="C1777" s="1493"/>
      <c r="D1777" s="1493"/>
      <c r="E1777" s="1493"/>
      <c r="F1777" s="1493"/>
      <c r="G1777" s="1493"/>
      <c r="H1777" s="1530"/>
      <c r="I1777" s="1972"/>
      <c r="J1777" s="1542"/>
      <c r="K1777" s="513"/>
      <c r="L1777" s="513"/>
      <c r="M1777" s="513"/>
      <c r="N1777" s="513"/>
      <c r="O1777" s="513"/>
      <c r="P1777" s="513"/>
      <c r="Q1777" s="513"/>
      <c r="R1777" s="513"/>
      <c r="S1777" s="513"/>
      <c r="T1777" s="513"/>
      <c r="U1777" s="513"/>
      <c r="V1777" s="513"/>
      <c r="W1777" s="513"/>
      <c r="X1777" s="513"/>
      <c r="Y1777" s="513"/>
      <c r="Z1777" s="513"/>
      <c r="AA1777" s="513"/>
      <c r="AB1777" s="513"/>
      <c r="AC1777" s="513"/>
      <c r="AD1777" s="513"/>
      <c r="AE1777" s="513"/>
      <c r="AF1777" s="513"/>
      <c r="AG1777" s="513"/>
      <c r="AH1777" s="513"/>
      <c r="AI1777" s="513"/>
      <c r="AJ1777" s="513"/>
      <c r="AK1777" s="513"/>
      <c r="AL1777" s="513"/>
      <c r="AM1777" s="513"/>
      <c r="AN1777" s="513"/>
      <c r="AO1777" s="513"/>
      <c r="AP1777" s="513"/>
      <c r="AQ1777" s="513"/>
      <c r="AR1777" s="513"/>
      <c r="AS1777" s="513"/>
      <c r="AT1777" s="513"/>
      <c r="AU1777" s="513"/>
      <c r="AV1777" s="513"/>
      <c r="AW1777" s="513"/>
      <c r="AX1777" s="513"/>
      <c r="AY1777" s="513"/>
      <c r="AZ1777" s="513"/>
      <c r="BA1777" s="513"/>
      <c r="BB1777" s="513"/>
      <c r="BC1777" s="513"/>
      <c r="BD1777" s="513"/>
      <c r="BE1777" s="513"/>
      <c r="BF1777" s="513"/>
      <c r="BG1777" s="513"/>
      <c r="BH1777" s="513"/>
      <c r="BI1777" s="513"/>
      <c r="BJ1777" s="513"/>
      <c r="BK1777" s="513"/>
      <c r="BL1777" s="513"/>
      <c r="BM1777" s="513"/>
      <c r="BN1777" s="513"/>
      <c r="BO1777" s="513"/>
      <c r="BP1777" s="513"/>
      <c r="BQ1777" s="513"/>
      <c r="BR1777" s="513"/>
      <c r="BS1777" s="513"/>
      <c r="BT1777" s="513"/>
      <c r="BU1777" s="513"/>
      <c r="BV1777" s="513"/>
      <c r="BW1777" s="513"/>
      <c r="BX1777" s="513"/>
      <c r="BY1777" s="513"/>
      <c r="BZ1777" s="513"/>
      <c r="CA1777" s="513"/>
      <c r="CB1777" s="513"/>
      <c r="CC1777" s="1972"/>
      <c r="CD1777" s="1499"/>
      <c r="CE1777" s="1500"/>
      <c r="CF1777" s="1501"/>
      <c r="CG1777" s="1500"/>
      <c r="CH1777" s="1500"/>
      <c r="CI1777" s="1500"/>
      <c r="CJ1777" s="1976"/>
      <c r="CK1777" s="1519"/>
      <c r="CL1777" s="1509"/>
    </row>
    <row r="1778" spans="1:90" s="514" customFormat="1">
      <c r="A1778" s="511"/>
      <c r="B1778" s="512"/>
      <c r="C1778" s="1493"/>
      <c r="D1778" s="1493"/>
      <c r="E1778" s="1493"/>
      <c r="F1778" s="1493"/>
      <c r="G1778" s="1493"/>
      <c r="H1778" s="1530"/>
      <c r="I1778" s="1972"/>
      <c r="J1778" s="1542"/>
      <c r="K1778" s="513"/>
      <c r="L1778" s="513"/>
      <c r="M1778" s="513"/>
      <c r="N1778" s="513"/>
      <c r="O1778" s="513"/>
      <c r="P1778" s="513"/>
      <c r="Q1778" s="513"/>
      <c r="R1778" s="513"/>
      <c r="S1778" s="513"/>
      <c r="T1778" s="513"/>
      <c r="U1778" s="513"/>
      <c r="V1778" s="513"/>
      <c r="W1778" s="513"/>
      <c r="X1778" s="513"/>
      <c r="Y1778" s="513"/>
      <c r="Z1778" s="513"/>
      <c r="AA1778" s="513"/>
      <c r="AB1778" s="513"/>
      <c r="AC1778" s="513"/>
      <c r="AD1778" s="513"/>
      <c r="AE1778" s="513"/>
      <c r="AF1778" s="513"/>
      <c r="AG1778" s="513"/>
      <c r="AH1778" s="513"/>
      <c r="AI1778" s="513"/>
      <c r="AJ1778" s="513"/>
      <c r="AK1778" s="513"/>
      <c r="AL1778" s="513"/>
      <c r="AM1778" s="513"/>
      <c r="AN1778" s="513"/>
      <c r="AO1778" s="513"/>
      <c r="AP1778" s="513"/>
      <c r="AQ1778" s="513"/>
      <c r="AR1778" s="513"/>
      <c r="AS1778" s="513"/>
      <c r="AT1778" s="513"/>
      <c r="AU1778" s="513"/>
      <c r="AV1778" s="513"/>
      <c r="AW1778" s="513"/>
      <c r="AX1778" s="513"/>
      <c r="AY1778" s="513"/>
      <c r="AZ1778" s="513"/>
      <c r="BA1778" s="513"/>
      <c r="BB1778" s="513"/>
      <c r="BC1778" s="513"/>
      <c r="BD1778" s="513"/>
      <c r="BE1778" s="513"/>
      <c r="BF1778" s="513"/>
      <c r="BG1778" s="513"/>
      <c r="BH1778" s="513"/>
      <c r="BI1778" s="513"/>
      <c r="BJ1778" s="513"/>
      <c r="BK1778" s="513"/>
      <c r="BL1778" s="513"/>
      <c r="BM1778" s="513"/>
      <c r="BN1778" s="513"/>
      <c r="BO1778" s="513"/>
      <c r="BP1778" s="513"/>
      <c r="BQ1778" s="513"/>
      <c r="BR1778" s="513"/>
      <c r="BS1778" s="513"/>
      <c r="BT1778" s="513"/>
      <c r="BU1778" s="513"/>
      <c r="BV1778" s="513"/>
      <c r="BW1778" s="513"/>
      <c r="BX1778" s="513"/>
      <c r="BY1778" s="513"/>
      <c r="BZ1778" s="513"/>
      <c r="CA1778" s="513"/>
      <c r="CB1778" s="513"/>
      <c r="CC1778" s="1972"/>
      <c r="CD1778" s="1499"/>
      <c r="CE1778" s="1500"/>
      <c r="CF1778" s="1501"/>
      <c r="CG1778" s="1500"/>
      <c r="CH1778" s="1500"/>
      <c r="CI1778" s="1500"/>
      <c r="CJ1778" s="1976"/>
      <c r="CK1778" s="1519"/>
      <c r="CL1778" s="1509"/>
    </row>
    <row r="1779" spans="1:90" s="514" customFormat="1">
      <c r="A1779" s="511"/>
      <c r="B1779" s="512"/>
      <c r="C1779" s="1493"/>
      <c r="D1779" s="1493"/>
      <c r="E1779" s="1493"/>
      <c r="F1779" s="1493"/>
      <c r="G1779" s="1493"/>
      <c r="H1779" s="1530"/>
      <c r="I1779" s="1972"/>
      <c r="J1779" s="1542"/>
      <c r="K1779" s="513"/>
      <c r="L1779" s="513"/>
      <c r="M1779" s="513"/>
      <c r="N1779" s="513"/>
      <c r="O1779" s="513"/>
      <c r="P1779" s="513"/>
      <c r="Q1779" s="513"/>
      <c r="R1779" s="513"/>
      <c r="S1779" s="513"/>
      <c r="T1779" s="513"/>
      <c r="U1779" s="513"/>
      <c r="V1779" s="513"/>
      <c r="W1779" s="513"/>
      <c r="X1779" s="513"/>
      <c r="Y1779" s="513"/>
      <c r="Z1779" s="513"/>
      <c r="AA1779" s="513"/>
      <c r="AB1779" s="513"/>
      <c r="AC1779" s="513"/>
      <c r="AD1779" s="513"/>
      <c r="AE1779" s="513"/>
      <c r="AF1779" s="513"/>
      <c r="AG1779" s="513"/>
      <c r="AH1779" s="513"/>
      <c r="AI1779" s="513"/>
      <c r="AJ1779" s="513"/>
      <c r="AK1779" s="513"/>
      <c r="AL1779" s="513"/>
      <c r="AM1779" s="513"/>
      <c r="AN1779" s="513"/>
      <c r="AO1779" s="513"/>
      <c r="AP1779" s="513"/>
      <c r="AQ1779" s="513"/>
      <c r="AR1779" s="513"/>
      <c r="AS1779" s="513"/>
      <c r="AT1779" s="513"/>
      <c r="AU1779" s="513"/>
      <c r="AV1779" s="513"/>
      <c r="AW1779" s="513"/>
      <c r="AX1779" s="513"/>
      <c r="AY1779" s="513"/>
      <c r="AZ1779" s="513"/>
      <c r="BA1779" s="513"/>
      <c r="BB1779" s="513"/>
      <c r="BC1779" s="513"/>
      <c r="BD1779" s="513"/>
      <c r="BE1779" s="513"/>
      <c r="BF1779" s="513"/>
      <c r="BG1779" s="513"/>
      <c r="BH1779" s="513"/>
      <c r="BI1779" s="513"/>
      <c r="BJ1779" s="513"/>
      <c r="BK1779" s="513"/>
      <c r="BL1779" s="513"/>
      <c r="BM1779" s="513"/>
      <c r="BN1779" s="513"/>
      <c r="BO1779" s="513"/>
      <c r="BP1779" s="513"/>
      <c r="BQ1779" s="513"/>
      <c r="BR1779" s="513"/>
      <c r="BS1779" s="513"/>
      <c r="BT1779" s="513"/>
      <c r="BU1779" s="513"/>
      <c r="BV1779" s="513"/>
      <c r="BW1779" s="513"/>
      <c r="BX1779" s="513"/>
      <c r="BY1779" s="513"/>
      <c r="BZ1779" s="513"/>
      <c r="CA1779" s="513"/>
      <c r="CB1779" s="513"/>
      <c r="CC1779" s="1972"/>
      <c r="CD1779" s="1499"/>
      <c r="CE1779" s="1500"/>
      <c r="CF1779" s="1501"/>
      <c r="CG1779" s="1500"/>
      <c r="CH1779" s="1500"/>
      <c r="CI1779" s="1500"/>
      <c r="CJ1779" s="1976"/>
      <c r="CK1779" s="1519"/>
      <c r="CL1779" s="1509"/>
    </row>
    <row r="1780" spans="1:90" s="514" customFormat="1">
      <c r="A1780" s="511"/>
      <c r="B1780" s="512"/>
      <c r="C1780" s="1493"/>
      <c r="D1780" s="1493"/>
      <c r="E1780" s="1493"/>
      <c r="F1780" s="1493"/>
      <c r="G1780" s="1493"/>
      <c r="H1780" s="1530"/>
      <c r="I1780" s="1972"/>
      <c r="J1780" s="1542"/>
      <c r="K1780" s="513"/>
      <c r="L1780" s="513"/>
      <c r="M1780" s="513"/>
      <c r="N1780" s="513"/>
      <c r="O1780" s="513"/>
      <c r="P1780" s="513"/>
      <c r="Q1780" s="513"/>
      <c r="R1780" s="513"/>
      <c r="S1780" s="513"/>
      <c r="T1780" s="513"/>
      <c r="U1780" s="513"/>
      <c r="V1780" s="513"/>
      <c r="W1780" s="513"/>
      <c r="X1780" s="513"/>
      <c r="Y1780" s="513"/>
      <c r="Z1780" s="513"/>
      <c r="AA1780" s="513"/>
      <c r="AB1780" s="513"/>
      <c r="AC1780" s="513"/>
      <c r="AD1780" s="513"/>
      <c r="AE1780" s="513"/>
      <c r="AF1780" s="513"/>
      <c r="AG1780" s="513"/>
      <c r="AH1780" s="513"/>
      <c r="AI1780" s="513"/>
      <c r="AJ1780" s="513"/>
      <c r="AK1780" s="513"/>
      <c r="AL1780" s="513"/>
      <c r="AM1780" s="513"/>
      <c r="AN1780" s="513"/>
      <c r="AO1780" s="513"/>
      <c r="AP1780" s="513"/>
      <c r="AQ1780" s="513"/>
      <c r="AR1780" s="513"/>
      <c r="AS1780" s="513"/>
      <c r="AT1780" s="513"/>
      <c r="AU1780" s="513"/>
      <c r="AV1780" s="513"/>
      <c r="AW1780" s="513"/>
      <c r="AX1780" s="513"/>
      <c r="AY1780" s="513"/>
      <c r="AZ1780" s="513"/>
      <c r="BA1780" s="513"/>
      <c r="BB1780" s="513"/>
      <c r="BC1780" s="513"/>
      <c r="BD1780" s="513"/>
      <c r="BE1780" s="513"/>
      <c r="BF1780" s="513"/>
      <c r="BG1780" s="513"/>
      <c r="BH1780" s="513"/>
      <c r="BI1780" s="513"/>
      <c r="BJ1780" s="513"/>
      <c r="BK1780" s="513"/>
      <c r="BL1780" s="513"/>
      <c r="BM1780" s="513"/>
      <c r="BN1780" s="513"/>
      <c r="BO1780" s="513"/>
      <c r="BP1780" s="513"/>
      <c r="BQ1780" s="513"/>
      <c r="BR1780" s="513"/>
      <c r="BS1780" s="513"/>
      <c r="BT1780" s="513"/>
      <c r="BU1780" s="513"/>
      <c r="BV1780" s="513"/>
      <c r="BW1780" s="513"/>
      <c r="BX1780" s="513"/>
      <c r="BY1780" s="513"/>
      <c r="BZ1780" s="513"/>
      <c r="CA1780" s="513"/>
      <c r="CB1780" s="513"/>
      <c r="CC1780" s="1972"/>
      <c r="CD1780" s="1499"/>
      <c r="CE1780" s="1500"/>
      <c r="CF1780" s="1501"/>
      <c r="CG1780" s="1500"/>
      <c r="CH1780" s="1500"/>
      <c r="CI1780" s="1500"/>
      <c r="CJ1780" s="1976"/>
      <c r="CK1780" s="1519"/>
      <c r="CL1780" s="1509"/>
    </row>
    <row r="1781" spans="1:90" s="514" customFormat="1">
      <c r="A1781" s="511"/>
      <c r="B1781" s="512"/>
      <c r="C1781" s="1493"/>
      <c r="D1781" s="1493"/>
      <c r="E1781" s="1493"/>
      <c r="F1781" s="1493"/>
      <c r="G1781" s="1493"/>
      <c r="H1781" s="1530"/>
      <c r="I1781" s="1972"/>
      <c r="J1781" s="1542"/>
      <c r="K1781" s="513"/>
      <c r="L1781" s="513"/>
      <c r="M1781" s="513"/>
      <c r="N1781" s="513"/>
      <c r="O1781" s="513"/>
      <c r="P1781" s="513"/>
      <c r="Q1781" s="513"/>
      <c r="R1781" s="513"/>
      <c r="S1781" s="513"/>
      <c r="T1781" s="513"/>
      <c r="U1781" s="513"/>
      <c r="V1781" s="513"/>
      <c r="W1781" s="513"/>
      <c r="X1781" s="513"/>
      <c r="Y1781" s="513"/>
      <c r="Z1781" s="513"/>
      <c r="AA1781" s="513"/>
      <c r="AB1781" s="513"/>
      <c r="AC1781" s="513"/>
      <c r="AD1781" s="513"/>
      <c r="AE1781" s="513"/>
      <c r="AF1781" s="513"/>
      <c r="AG1781" s="513"/>
      <c r="AH1781" s="513"/>
      <c r="AI1781" s="513"/>
      <c r="AJ1781" s="513"/>
      <c r="AK1781" s="513"/>
      <c r="AL1781" s="513"/>
      <c r="AM1781" s="513"/>
      <c r="AN1781" s="513"/>
      <c r="AO1781" s="513"/>
      <c r="AP1781" s="513"/>
      <c r="AQ1781" s="513"/>
      <c r="AR1781" s="513"/>
      <c r="AS1781" s="513"/>
      <c r="AT1781" s="513"/>
      <c r="AU1781" s="513"/>
      <c r="AV1781" s="513"/>
      <c r="AW1781" s="513"/>
      <c r="AX1781" s="513"/>
      <c r="AY1781" s="513"/>
      <c r="AZ1781" s="513"/>
      <c r="BA1781" s="513"/>
      <c r="BB1781" s="513"/>
      <c r="BC1781" s="513"/>
      <c r="BD1781" s="513"/>
      <c r="BE1781" s="513"/>
      <c r="BF1781" s="513"/>
      <c r="BG1781" s="513"/>
      <c r="BH1781" s="513"/>
      <c r="BI1781" s="513"/>
      <c r="BJ1781" s="513"/>
      <c r="BK1781" s="513"/>
      <c r="BL1781" s="513"/>
      <c r="BM1781" s="513"/>
      <c r="BN1781" s="513"/>
      <c r="BO1781" s="513"/>
      <c r="BP1781" s="513"/>
      <c r="BQ1781" s="513"/>
      <c r="BR1781" s="513"/>
      <c r="BS1781" s="513"/>
      <c r="BT1781" s="513"/>
      <c r="BU1781" s="513"/>
      <c r="BV1781" s="513"/>
      <c r="BW1781" s="513"/>
      <c r="BX1781" s="513"/>
      <c r="BY1781" s="513"/>
      <c r="BZ1781" s="513"/>
      <c r="CA1781" s="513"/>
      <c r="CB1781" s="513"/>
      <c r="CC1781" s="1972"/>
      <c r="CD1781" s="1499"/>
      <c r="CE1781" s="1500"/>
      <c r="CF1781" s="1501"/>
      <c r="CG1781" s="1500"/>
      <c r="CH1781" s="1500"/>
      <c r="CI1781" s="1500"/>
      <c r="CJ1781" s="1976"/>
      <c r="CK1781" s="1519"/>
      <c r="CL1781" s="1509"/>
    </row>
    <row r="1782" spans="1:90" s="514" customFormat="1">
      <c r="A1782" s="511"/>
      <c r="B1782" s="512"/>
      <c r="C1782" s="1493"/>
      <c r="D1782" s="1493"/>
      <c r="E1782" s="1493"/>
      <c r="F1782" s="1493"/>
      <c r="G1782" s="1493"/>
      <c r="H1782" s="1530"/>
      <c r="I1782" s="1972"/>
      <c r="J1782" s="1542"/>
      <c r="K1782" s="513"/>
      <c r="L1782" s="513"/>
      <c r="M1782" s="513"/>
      <c r="N1782" s="513"/>
      <c r="O1782" s="513"/>
      <c r="P1782" s="513"/>
      <c r="Q1782" s="513"/>
      <c r="R1782" s="513"/>
      <c r="S1782" s="513"/>
      <c r="T1782" s="513"/>
      <c r="U1782" s="513"/>
      <c r="V1782" s="513"/>
      <c r="W1782" s="513"/>
      <c r="X1782" s="513"/>
      <c r="Y1782" s="513"/>
      <c r="Z1782" s="513"/>
      <c r="AA1782" s="513"/>
      <c r="AB1782" s="513"/>
      <c r="AC1782" s="513"/>
      <c r="AD1782" s="513"/>
      <c r="AE1782" s="513"/>
      <c r="AF1782" s="513"/>
      <c r="AG1782" s="513"/>
      <c r="AH1782" s="513"/>
      <c r="AI1782" s="513"/>
      <c r="AJ1782" s="513"/>
      <c r="AK1782" s="513"/>
      <c r="AL1782" s="513"/>
      <c r="AM1782" s="513"/>
      <c r="AN1782" s="513"/>
      <c r="AO1782" s="513"/>
      <c r="AP1782" s="513"/>
      <c r="AQ1782" s="513"/>
      <c r="AR1782" s="513"/>
      <c r="AS1782" s="513"/>
      <c r="AT1782" s="513"/>
      <c r="AU1782" s="513"/>
      <c r="AV1782" s="513"/>
      <c r="AW1782" s="513"/>
      <c r="AX1782" s="513"/>
      <c r="AY1782" s="513"/>
      <c r="AZ1782" s="513"/>
      <c r="BA1782" s="513"/>
      <c r="BB1782" s="513"/>
      <c r="BC1782" s="513"/>
      <c r="BD1782" s="513"/>
      <c r="BE1782" s="513"/>
      <c r="BF1782" s="513"/>
      <c r="BG1782" s="513"/>
      <c r="BH1782" s="513"/>
      <c r="BI1782" s="513"/>
      <c r="BJ1782" s="513"/>
      <c r="BK1782" s="513"/>
      <c r="BL1782" s="513"/>
      <c r="BM1782" s="513"/>
      <c r="BN1782" s="513"/>
      <c r="BO1782" s="513"/>
      <c r="BP1782" s="513"/>
      <c r="BQ1782" s="513"/>
      <c r="BR1782" s="513"/>
      <c r="BS1782" s="513"/>
      <c r="BT1782" s="513"/>
      <c r="BU1782" s="513"/>
      <c r="BV1782" s="513"/>
      <c r="BW1782" s="513"/>
      <c r="BX1782" s="513"/>
      <c r="BY1782" s="513"/>
      <c r="BZ1782" s="513"/>
      <c r="CA1782" s="513"/>
      <c r="CB1782" s="513"/>
      <c r="CC1782" s="1972"/>
      <c r="CD1782" s="1499"/>
      <c r="CE1782" s="1500"/>
      <c r="CF1782" s="1501"/>
      <c r="CG1782" s="1500"/>
      <c r="CH1782" s="1500"/>
      <c r="CI1782" s="1500"/>
      <c r="CJ1782" s="1976"/>
      <c r="CK1782" s="1519"/>
      <c r="CL1782" s="1509"/>
    </row>
    <row r="1783" spans="1:90" s="514" customFormat="1">
      <c r="A1783" s="511"/>
      <c r="B1783" s="512"/>
      <c r="C1783" s="1493"/>
      <c r="D1783" s="1493"/>
      <c r="E1783" s="1493"/>
      <c r="F1783" s="1493"/>
      <c r="G1783" s="1493"/>
      <c r="H1783" s="1530"/>
      <c r="I1783" s="1972"/>
      <c r="J1783" s="1542"/>
      <c r="K1783" s="513"/>
      <c r="L1783" s="513"/>
      <c r="M1783" s="513"/>
      <c r="N1783" s="513"/>
      <c r="O1783" s="513"/>
      <c r="P1783" s="513"/>
      <c r="Q1783" s="513"/>
      <c r="R1783" s="513"/>
      <c r="S1783" s="513"/>
      <c r="T1783" s="513"/>
      <c r="U1783" s="513"/>
      <c r="V1783" s="513"/>
      <c r="W1783" s="513"/>
      <c r="X1783" s="513"/>
      <c r="Y1783" s="513"/>
      <c r="Z1783" s="513"/>
      <c r="AA1783" s="513"/>
      <c r="AB1783" s="513"/>
      <c r="AC1783" s="513"/>
      <c r="AD1783" s="513"/>
      <c r="AE1783" s="513"/>
      <c r="AF1783" s="513"/>
      <c r="AG1783" s="513"/>
      <c r="AH1783" s="513"/>
      <c r="AI1783" s="513"/>
      <c r="AJ1783" s="513"/>
      <c r="AK1783" s="513"/>
      <c r="AL1783" s="513"/>
      <c r="AM1783" s="513"/>
      <c r="AN1783" s="513"/>
      <c r="AO1783" s="513"/>
      <c r="AP1783" s="513"/>
      <c r="AQ1783" s="513"/>
      <c r="AR1783" s="513"/>
      <c r="AS1783" s="513"/>
      <c r="AT1783" s="513"/>
      <c r="AU1783" s="513"/>
      <c r="AV1783" s="513"/>
      <c r="AW1783" s="513"/>
      <c r="AX1783" s="513"/>
      <c r="AY1783" s="513"/>
      <c r="AZ1783" s="513"/>
      <c r="BA1783" s="513"/>
      <c r="BB1783" s="513"/>
      <c r="BC1783" s="513"/>
      <c r="BD1783" s="513"/>
      <c r="BE1783" s="513"/>
      <c r="BF1783" s="513"/>
      <c r="BG1783" s="513"/>
      <c r="BH1783" s="513"/>
      <c r="BI1783" s="513"/>
      <c r="BJ1783" s="513"/>
      <c r="BK1783" s="513"/>
      <c r="BL1783" s="513"/>
      <c r="BM1783" s="513"/>
      <c r="BN1783" s="513"/>
      <c r="BO1783" s="513"/>
      <c r="BP1783" s="513"/>
      <c r="BQ1783" s="513"/>
      <c r="BR1783" s="513"/>
      <c r="BS1783" s="513"/>
      <c r="BT1783" s="513"/>
      <c r="BU1783" s="513"/>
      <c r="BV1783" s="513"/>
      <c r="BW1783" s="513"/>
      <c r="BX1783" s="513"/>
      <c r="BY1783" s="513"/>
      <c r="BZ1783" s="513"/>
      <c r="CA1783" s="513"/>
      <c r="CB1783" s="513"/>
      <c r="CC1783" s="1972"/>
      <c r="CD1783" s="1499"/>
      <c r="CE1783" s="1500"/>
      <c r="CF1783" s="1501"/>
      <c r="CG1783" s="1500"/>
      <c r="CH1783" s="1500"/>
      <c r="CI1783" s="1500"/>
      <c r="CJ1783" s="1976"/>
      <c r="CK1783" s="1519"/>
      <c r="CL1783" s="1509"/>
    </row>
    <row r="1784" spans="1:90" s="514" customFormat="1">
      <c r="A1784" s="511"/>
      <c r="B1784" s="512"/>
      <c r="C1784" s="1493"/>
      <c r="D1784" s="1493"/>
      <c r="E1784" s="1493"/>
      <c r="F1784" s="1493"/>
      <c r="G1784" s="1493"/>
      <c r="H1784" s="1530"/>
      <c r="I1784" s="1972"/>
      <c r="J1784" s="1542"/>
      <c r="K1784" s="513"/>
      <c r="L1784" s="513"/>
      <c r="M1784" s="513"/>
      <c r="N1784" s="513"/>
      <c r="O1784" s="513"/>
      <c r="P1784" s="513"/>
      <c r="Q1784" s="513"/>
      <c r="R1784" s="513"/>
      <c r="S1784" s="513"/>
      <c r="T1784" s="513"/>
      <c r="U1784" s="513"/>
      <c r="V1784" s="513"/>
      <c r="W1784" s="513"/>
      <c r="X1784" s="513"/>
      <c r="Y1784" s="513"/>
      <c r="Z1784" s="513"/>
      <c r="AA1784" s="513"/>
      <c r="AB1784" s="513"/>
      <c r="AC1784" s="513"/>
      <c r="AD1784" s="513"/>
      <c r="AE1784" s="513"/>
      <c r="AF1784" s="513"/>
      <c r="AG1784" s="513"/>
      <c r="AH1784" s="513"/>
      <c r="AI1784" s="513"/>
      <c r="AJ1784" s="513"/>
      <c r="AK1784" s="513"/>
      <c r="AL1784" s="513"/>
      <c r="AM1784" s="513"/>
      <c r="AN1784" s="513"/>
      <c r="AO1784" s="513"/>
      <c r="AP1784" s="513"/>
      <c r="AQ1784" s="513"/>
      <c r="AR1784" s="513"/>
      <c r="AS1784" s="513"/>
      <c r="AT1784" s="513"/>
      <c r="AU1784" s="513"/>
      <c r="AV1784" s="513"/>
      <c r="AW1784" s="513"/>
      <c r="AX1784" s="513"/>
      <c r="AY1784" s="513"/>
      <c r="AZ1784" s="513"/>
      <c r="BA1784" s="513"/>
      <c r="BB1784" s="513"/>
      <c r="BC1784" s="513"/>
      <c r="BD1784" s="513"/>
      <c r="BE1784" s="513"/>
      <c r="BF1784" s="513"/>
      <c r="BG1784" s="513"/>
      <c r="BH1784" s="513"/>
      <c r="BI1784" s="513"/>
      <c r="BJ1784" s="513"/>
      <c r="BK1784" s="513"/>
      <c r="BL1784" s="513"/>
      <c r="BM1784" s="513"/>
      <c r="BN1784" s="513"/>
      <c r="BO1784" s="513"/>
      <c r="BP1784" s="513"/>
      <c r="BQ1784" s="513"/>
      <c r="BR1784" s="513"/>
      <c r="BS1784" s="513"/>
      <c r="BT1784" s="513"/>
      <c r="BU1784" s="513"/>
      <c r="BV1784" s="513"/>
      <c r="BW1784" s="513"/>
      <c r="BX1784" s="513"/>
      <c r="BY1784" s="513"/>
      <c r="BZ1784" s="513"/>
      <c r="CA1784" s="513"/>
      <c r="CB1784" s="513"/>
      <c r="CC1784" s="1972"/>
      <c r="CD1784" s="1499"/>
      <c r="CE1784" s="1500"/>
      <c r="CF1784" s="1501"/>
      <c r="CG1784" s="1500"/>
      <c r="CH1784" s="1500"/>
      <c r="CI1784" s="1500"/>
      <c r="CJ1784" s="1976"/>
      <c r="CK1784" s="1519"/>
      <c r="CL1784" s="1509"/>
    </row>
    <row r="1785" spans="1:90" s="514" customFormat="1">
      <c r="A1785" s="511"/>
      <c r="B1785" s="512"/>
      <c r="C1785" s="1493"/>
      <c r="D1785" s="1493"/>
      <c r="E1785" s="1493"/>
      <c r="F1785" s="1493"/>
      <c r="G1785" s="1493"/>
      <c r="H1785" s="1530"/>
      <c r="I1785" s="1972"/>
      <c r="J1785" s="1542"/>
      <c r="K1785" s="513"/>
      <c r="L1785" s="513"/>
      <c r="M1785" s="513"/>
      <c r="N1785" s="513"/>
      <c r="O1785" s="513"/>
      <c r="P1785" s="513"/>
      <c r="Q1785" s="513"/>
      <c r="R1785" s="513"/>
      <c r="S1785" s="513"/>
      <c r="T1785" s="513"/>
      <c r="U1785" s="513"/>
      <c r="V1785" s="513"/>
      <c r="W1785" s="513"/>
      <c r="X1785" s="513"/>
      <c r="Y1785" s="513"/>
      <c r="Z1785" s="513"/>
      <c r="AA1785" s="513"/>
      <c r="AB1785" s="513"/>
      <c r="AC1785" s="513"/>
      <c r="AD1785" s="513"/>
      <c r="AE1785" s="513"/>
      <c r="AF1785" s="513"/>
      <c r="AG1785" s="513"/>
      <c r="AH1785" s="513"/>
      <c r="AI1785" s="513"/>
      <c r="AJ1785" s="513"/>
      <c r="AK1785" s="513"/>
      <c r="AL1785" s="513"/>
      <c r="AM1785" s="513"/>
      <c r="AN1785" s="513"/>
      <c r="AO1785" s="513"/>
      <c r="AP1785" s="513"/>
      <c r="AQ1785" s="513"/>
      <c r="AR1785" s="513"/>
      <c r="AS1785" s="513"/>
      <c r="AT1785" s="513"/>
      <c r="AU1785" s="513"/>
      <c r="AV1785" s="513"/>
      <c r="AW1785" s="513"/>
      <c r="AX1785" s="513"/>
      <c r="AY1785" s="513"/>
      <c r="AZ1785" s="513"/>
      <c r="BA1785" s="513"/>
      <c r="BB1785" s="513"/>
      <c r="BC1785" s="513"/>
      <c r="BD1785" s="513"/>
      <c r="BE1785" s="513"/>
      <c r="BF1785" s="513"/>
      <c r="BG1785" s="513"/>
      <c r="BH1785" s="513"/>
      <c r="BI1785" s="513"/>
      <c r="BJ1785" s="513"/>
      <c r="BK1785" s="513"/>
      <c r="BL1785" s="513"/>
      <c r="BM1785" s="513"/>
      <c r="BN1785" s="513"/>
      <c r="BO1785" s="513"/>
      <c r="BP1785" s="513"/>
      <c r="BQ1785" s="513"/>
      <c r="BR1785" s="513"/>
      <c r="BS1785" s="513"/>
      <c r="BT1785" s="513"/>
      <c r="BU1785" s="513"/>
      <c r="BV1785" s="513"/>
      <c r="BW1785" s="513"/>
      <c r="BX1785" s="513"/>
      <c r="BY1785" s="513"/>
      <c r="BZ1785" s="513"/>
      <c r="CA1785" s="513"/>
      <c r="CB1785" s="513"/>
      <c r="CC1785" s="1972"/>
      <c r="CD1785" s="1499"/>
      <c r="CE1785" s="1500"/>
      <c r="CF1785" s="1501"/>
      <c r="CG1785" s="1500"/>
      <c r="CH1785" s="1500"/>
      <c r="CI1785" s="1500"/>
      <c r="CJ1785" s="1976"/>
      <c r="CK1785" s="1519"/>
      <c r="CL1785" s="1509"/>
    </row>
    <row r="1786" spans="1:90" s="514" customFormat="1">
      <c r="A1786" s="511"/>
      <c r="B1786" s="512"/>
      <c r="C1786" s="1493"/>
      <c r="D1786" s="1493"/>
      <c r="E1786" s="1493"/>
      <c r="F1786" s="1493"/>
      <c r="G1786" s="1493"/>
      <c r="H1786" s="1530"/>
      <c r="I1786" s="1972"/>
      <c r="J1786" s="1542"/>
      <c r="K1786" s="513"/>
      <c r="L1786" s="513"/>
      <c r="M1786" s="513"/>
      <c r="N1786" s="513"/>
      <c r="O1786" s="513"/>
      <c r="P1786" s="513"/>
      <c r="Q1786" s="513"/>
      <c r="R1786" s="513"/>
      <c r="S1786" s="513"/>
      <c r="T1786" s="513"/>
      <c r="U1786" s="513"/>
      <c r="V1786" s="513"/>
      <c r="W1786" s="513"/>
      <c r="X1786" s="513"/>
      <c r="Y1786" s="513"/>
      <c r="Z1786" s="513"/>
      <c r="AA1786" s="513"/>
      <c r="AB1786" s="513"/>
      <c r="AC1786" s="513"/>
      <c r="AD1786" s="513"/>
      <c r="AE1786" s="513"/>
      <c r="AF1786" s="513"/>
      <c r="AG1786" s="513"/>
      <c r="AH1786" s="513"/>
      <c r="AI1786" s="513"/>
      <c r="AJ1786" s="513"/>
      <c r="AK1786" s="513"/>
      <c r="AL1786" s="513"/>
      <c r="AM1786" s="513"/>
      <c r="AN1786" s="513"/>
      <c r="AO1786" s="513"/>
      <c r="AP1786" s="513"/>
      <c r="AQ1786" s="513"/>
      <c r="AR1786" s="513"/>
      <c r="AS1786" s="513"/>
      <c r="AT1786" s="513"/>
      <c r="AU1786" s="513"/>
      <c r="AV1786" s="513"/>
      <c r="AW1786" s="513"/>
      <c r="AX1786" s="513"/>
      <c r="AY1786" s="513"/>
      <c r="AZ1786" s="513"/>
      <c r="BA1786" s="513"/>
      <c r="BB1786" s="513"/>
      <c r="BC1786" s="513"/>
      <c r="BD1786" s="513"/>
      <c r="BE1786" s="513"/>
      <c r="BF1786" s="513"/>
      <c r="BG1786" s="513"/>
      <c r="BH1786" s="513"/>
      <c r="BI1786" s="513"/>
      <c r="BJ1786" s="513"/>
      <c r="BK1786" s="513"/>
      <c r="BL1786" s="513"/>
      <c r="BM1786" s="513"/>
      <c r="BN1786" s="513"/>
      <c r="BO1786" s="513"/>
      <c r="BP1786" s="513"/>
      <c r="BQ1786" s="513"/>
      <c r="BR1786" s="513"/>
      <c r="BS1786" s="513"/>
      <c r="BT1786" s="513"/>
      <c r="BU1786" s="513"/>
      <c r="BV1786" s="513"/>
      <c r="BW1786" s="513"/>
      <c r="BX1786" s="513"/>
      <c r="BY1786" s="513"/>
      <c r="BZ1786" s="513"/>
      <c r="CA1786" s="513"/>
      <c r="CB1786" s="513"/>
      <c r="CC1786" s="1972"/>
      <c r="CD1786" s="1499"/>
      <c r="CE1786" s="1500"/>
      <c r="CF1786" s="1501"/>
      <c r="CG1786" s="1500"/>
      <c r="CH1786" s="1500"/>
      <c r="CI1786" s="1500"/>
      <c r="CJ1786" s="1976"/>
      <c r="CK1786" s="1519"/>
      <c r="CL1786" s="1509"/>
    </row>
    <row r="1787" spans="1:90" s="514" customFormat="1">
      <c r="A1787" s="511"/>
      <c r="B1787" s="512"/>
      <c r="C1787" s="1493"/>
      <c r="D1787" s="1493"/>
      <c r="E1787" s="1493"/>
      <c r="F1787" s="1493"/>
      <c r="G1787" s="1493"/>
      <c r="H1787" s="1530"/>
      <c r="I1787" s="1972"/>
      <c r="J1787" s="1542"/>
      <c r="K1787" s="513"/>
      <c r="L1787" s="513"/>
      <c r="M1787" s="513"/>
      <c r="N1787" s="513"/>
      <c r="O1787" s="513"/>
      <c r="P1787" s="513"/>
      <c r="Q1787" s="513"/>
      <c r="R1787" s="513"/>
      <c r="S1787" s="513"/>
      <c r="T1787" s="513"/>
      <c r="U1787" s="513"/>
      <c r="V1787" s="513"/>
      <c r="W1787" s="513"/>
      <c r="X1787" s="513"/>
      <c r="Y1787" s="513"/>
      <c r="Z1787" s="513"/>
      <c r="AA1787" s="513"/>
      <c r="AB1787" s="513"/>
      <c r="AC1787" s="513"/>
      <c r="AD1787" s="513"/>
      <c r="AE1787" s="513"/>
      <c r="AF1787" s="513"/>
      <c r="AG1787" s="513"/>
      <c r="AH1787" s="513"/>
      <c r="AI1787" s="513"/>
      <c r="AJ1787" s="513"/>
      <c r="AK1787" s="513"/>
      <c r="AL1787" s="513"/>
      <c r="AM1787" s="513"/>
      <c r="AN1787" s="513"/>
      <c r="AO1787" s="513"/>
      <c r="AP1787" s="513"/>
      <c r="AQ1787" s="513"/>
      <c r="AR1787" s="513"/>
      <c r="AS1787" s="513"/>
      <c r="AT1787" s="513"/>
      <c r="AU1787" s="513"/>
      <c r="AV1787" s="513"/>
      <c r="AW1787" s="513"/>
      <c r="AX1787" s="513"/>
      <c r="AY1787" s="513"/>
      <c r="AZ1787" s="513"/>
      <c r="BA1787" s="513"/>
      <c r="BB1787" s="513"/>
      <c r="BC1787" s="513"/>
      <c r="BD1787" s="513"/>
      <c r="BE1787" s="513"/>
      <c r="BF1787" s="513"/>
      <c r="BG1787" s="513"/>
      <c r="BH1787" s="513"/>
      <c r="BI1787" s="513"/>
      <c r="BJ1787" s="513"/>
      <c r="BK1787" s="513"/>
      <c r="BL1787" s="513"/>
      <c r="BM1787" s="513"/>
      <c r="BN1787" s="513"/>
      <c r="BO1787" s="513"/>
      <c r="BP1787" s="513"/>
      <c r="BQ1787" s="513"/>
      <c r="BR1787" s="513"/>
      <c r="BS1787" s="513"/>
      <c r="BT1787" s="513"/>
      <c r="BU1787" s="513"/>
      <c r="BV1787" s="513"/>
      <c r="BW1787" s="513"/>
      <c r="BX1787" s="513"/>
      <c r="BY1787" s="513"/>
      <c r="BZ1787" s="513"/>
      <c r="CA1787" s="513"/>
      <c r="CB1787" s="513"/>
      <c r="CC1787" s="1972"/>
      <c r="CD1787" s="1499"/>
      <c r="CE1787" s="1500"/>
      <c r="CF1787" s="1501"/>
      <c r="CG1787" s="1500"/>
      <c r="CH1787" s="1500"/>
      <c r="CI1787" s="1500"/>
      <c r="CJ1787" s="1976"/>
      <c r="CK1787" s="1519"/>
      <c r="CL1787" s="1509"/>
    </row>
    <row r="1788" spans="1:90" s="514" customFormat="1">
      <c r="A1788" s="511"/>
      <c r="B1788" s="512"/>
      <c r="C1788" s="1493"/>
      <c r="D1788" s="1493"/>
      <c r="E1788" s="1493"/>
      <c r="F1788" s="1493"/>
      <c r="G1788" s="1493"/>
      <c r="H1788" s="1530"/>
      <c r="I1788" s="1972"/>
      <c r="J1788" s="1542"/>
      <c r="K1788" s="513"/>
      <c r="L1788" s="513"/>
      <c r="M1788" s="513"/>
      <c r="N1788" s="513"/>
      <c r="O1788" s="513"/>
      <c r="P1788" s="513"/>
      <c r="Q1788" s="513"/>
      <c r="R1788" s="513"/>
      <c r="S1788" s="513"/>
      <c r="T1788" s="513"/>
      <c r="U1788" s="513"/>
      <c r="V1788" s="513"/>
      <c r="W1788" s="513"/>
      <c r="X1788" s="513"/>
      <c r="Y1788" s="513"/>
      <c r="Z1788" s="513"/>
      <c r="AA1788" s="513"/>
      <c r="AB1788" s="513"/>
      <c r="AC1788" s="513"/>
      <c r="AD1788" s="513"/>
      <c r="AE1788" s="513"/>
      <c r="AF1788" s="513"/>
      <c r="AG1788" s="513"/>
      <c r="AH1788" s="513"/>
      <c r="AI1788" s="513"/>
      <c r="AJ1788" s="513"/>
      <c r="AK1788" s="513"/>
      <c r="AL1788" s="513"/>
      <c r="AM1788" s="513"/>
      <c r="AN1788" s="513"/>
      <c r="AO1788" s="513"/>
      <c r="AP1788" s="513"/>
      <c r="AQ1788" s="513"/>
      <c r="AR1788" s="513"/>
      <c r="AS1788" s="513"/>
      <c r="AT1788" s="513"/>
      <c r="AU1788" s="513"/>
      <c r="AV1788" s="513"/>
      <c r="AW1788" s="513"/>
      <c r="AX1788" s="513"/>
      <c r="AY1788" s="513"/>
      <c r="AZ1788" s="513"/>
      <c r="BA1788" s="513"/>
      <c r="BB1788" s="513"/>
      <c r="BC1788" s="513"/>
      <c r="BD1788" s="513"/>
      <c r="BE1788" s="513"/>
      <c r="BF1788" s="513"/>
      <c r="BG1788" s="513"/>
      <c r="BH1788" s="513"/>
      <c r="BI1788" s="513"/>
      <c r="BJ1788" s="513"/>
      <c r="BK1788" s="513"/>
      <c r="BL1788" s="513"/>
      <c r="BM1788" s="513"/>
      <c r="BN1788" s="513"/>
      <c r="BO1788" s="513"/>
      <c r="BP1788" s="513"/>
      <c r="BQ1788" s="513"/>
      <c r="BR1788" s="513"/>
      <c r="BS1788" s="513"/>
      <c r="BT1788" s="513"/>
      <c r="BU1788" s="513"/>
      <c r="BV1788" s="513"/>
      <c r="BW1788" s="513"/>
      <c r="BX1788" s="513"/>
      <c r="BY1788" s="513"/>
      <c r="BZ1788" s="513"/>
      <c r="CA1788" s="513"/>
      <c r="CB1788" s="513"/>
      <c r="CC1788" s="1972"/>
      <c r="CD1788" s="1499"/>
      <c r="CE1788" s="1500"/>
      <c r="CF1788" s="1501"/>
      <c r="CG1788" s="1500"/>
      <c r="CH1788" s="1500"/>
      <c r="CI1788" s="1500"/>
      <c r="CJ1788" s="1976"/>
      <c r="CK1788" s="1519"/>
      <c r="CL1788" s="1509"/>
    </row>
    <row r="1789" spans="1:90" s="514" customFormat="1">
      <c r="A1789" s="511"/>
      <c r="B1789" s="512"/>
      <c r="C1789" s="1493"/>
      <c r="D1789" s="1493"/>
      <c r="E1789" s="1493"/>
      <c r="F1789" s="1493"/>
      <c r="G1789" s="1493"/>
      <c r="H1789" s="1530"/>
      <c r="I1789" s="1972"/>
      <c r="J1789" s="1542"/>
      <c r="K1789" s="513"/>
      <c r="L1789" s="513"/>
      <c r="M1789" s="513"/>
      <c r="N1789" s="513"/>
      <c r="O1789" s="513"/>
      <c r="P1789" s="513"/>
      <c r="Q1789" s="513"/>
      <c r="R1789" s="513"/>
      <c r="S1789" s="513"/>
      <c r="T1789" s="513"/>
      <c r="U1789" s="513"/>
      <c r="V1789" s="513"/>
      <c r="W1789" s="513"/>
      <c r="X1789" s="513"/>
      <c r="Y1789" s="513"/>
      <c r="Z1789" s="513"/>
      <c r="AA1789" s="513"/>
      <c r="AB1789" s="513"/>
      <c r="AC1789" s="513"/>
      <c r="AD1789" s="513"/>
      <c r="AE1789" s="513"/>
      <c r="AF1789" s="513"/>
      <c r="AG1789" s="513"/>
      <c r="AH1789" s="513"/>
      <c r="AI1789" s="513"/>
      <c r="AJ1789" s="513"/>
      <c r="AK1789" s="513"/>
      <c r="AL1789" s="513"/>
      <c r="AM1789" s="513"/>
      <c r="AN1789" s="513"/>
      <c r="AO1789" s="513"/>
      <c r="AP1789" s="513"/>
      <c r="AQ1789" s="513"/>
      <c r="AR1789" s="513"/>
      <c r="AS1789" s="513"/>
      <c r="AT1789" s="513"/>
      <c r="AU1789" s="513"/>
      <c r="AV1789" s="513"/>
      <c r="AW1789" s="513"/>
      <c r="AX1789" s="513"/>
      <c r="AY1789" s="513"/>
      <c r="AZ1789" s="513"/>
      <c r="BA1789" s="513"/>
      <c r="BB1789" s="513"/>
      <c r="BC1789" s="513"/>
      <c r="BD1789" s="513"/>
      <c r="BE1789" s="513"/>
      <c r="BF1789" s="513"/>
      <c r="BG1789" s="513"/>
      <c r="BH1789" s="513"/>
      <c r="BI1789" s="513"/>
      <c r="BJ1789" s="513"/>
      <c r="BK1789" s="513"/>
      <c r="BL1789" s="513"/>
      <c r="BM1789" s="513"/>
      <c r="BN1789" s="513"/>
      <c r="BO1789" s="513"/>
      <c r="BP1789" s="513"/>
      <c r="BQ1789" s="513"/>
      <c r="BR1789" s="513"/>
      <c r="BS1789" s="513"/>
      <c r="BT1789" s="513"/>
      <c r="BU1789" s="513"/>
      <c r="BV1789" s="513"/>
      <c r="BW1789" s="513"/>
      <c r="BX1789" s="513"/>
      <c r="BY1789" s="513"/>
      <c r="BZ1789" s="513"/>
      <c r="CA1789" s="513"/>
      <c r="CB1789" s="513"/>
      <c r="CC1789" s="1972"/>
      <c r="CD1789" s="1499"/>
      <c r="CE1789" s="1500"/>
      <c r="CF1789" s="1501"/>
      <c r="CG1789" s="1500"/>
      <c r="CH1789" s="1500"/>
      <c r="CI1789" s="1500"/>
      <c r="CJ1789" s="1976"/>
      <c r="CK1789" s="1519"/>
      <c r="CL1789" s="1509"/>
    </row>
    <row r="1790" spans="1:90" s="514" customFormat="1">
      <c r="A1790" s="511"/>
      <c r="B1790" s="512"/>
      <c r="C1790" s="1493"/>
      <c r="D1790" s="1493"/>
      <c r="E1790" s="1493"/>
      <c r="F1790" s="1493"/>
      <c r="G1790" s="1493"/>
      <c r="H1790" s="1530"/>
      <c r="I1790" s="1972"/>
      <c r="J1790" s="1542"/>
      <c r="K1790" s="513"/>
      <c r="L1790" s="513"/>
      <c r="M1790" s="513"/>
      <c r="N1790" s="513"/>
      <c r="O1790" s="513"/>
      <c r="P1790" s="513"/>
      <c r="Q1790" s="513"/>
      <c r="R1790" s="513"/>
      <c r="S1790" s="513"/>
      <c r="T1790" s="513"/>
      <c r="U1790" s="513"/>
      <c r="V1790" s="513"/>
      <c r="W1790" s="513"/>
      <c r="X1790" s="513"/>
      <c r="Y1790" s="513"/>
      <c r="Z1790" s="513"/>
      <c r="AA1790" s="513"/>
      <c r="AB1790" s="513"/>
      <c r="AC1790" s="513"/>
      <c r="AD1790" s="513"/>
      <c r="AE1790" s="513"/>
      <c r="AF1790" s="513"/>
      <c r="AG1790" s="513"/>
      <c r="AH1790" s="513"/>
      <c r="AI1790" s="513"/>
      <c r="AJ1790" s="513"/>
      <c r="AK1790" s="513"/>
      <c r="AL1790" s="513"/>
      <c r="AM1790" s="513"/>
      <c r="AN1790" s="513"/>
      <c r="AO1790" s="513"/>
      <c r="AP1790" s="513"/>
      <c r="AQ1790" s="513"/>
      <c r="AR1790" s="513"/>
      <c r="AS1790" s="513"/>
      <c r="AT1790" s="513"/>
      <c r="AU1790" s="513"/>
      <c r="AV1790" s="513"/>
      <c r="AW1790" s="513"/>
      <c r="AX1790" s="513"/>
      <c r="AY1790" s="513"/>
      <c r="AZ1790" s="513"/>
      <c r="BA1790" s="513"/>
      <c r="BB1790" s="513"/>
      <c r="BC1790" s="513"/>
      <c r="BD1790" s="513"/>
      <c r="BE1790" s="513"/>
      <c r="BF1790" s="513"/>
      <c r="BG1790" s="513"/>
      <c r="BH1790" s="513"/>
      <c r="BI1790" s="513"/>
      <c r="BJ1790" s="513"/>
      <c r="BK1790" s="513"/>
      <c r="BL1790" s="513"/>
      <c r="BM1790" s="513"/>
      <c r="BN1790" s="513"/>
      <c r="BO1790" s="513"/>
      <c r="BP1790" s="513"/>
      <c r="BQ1790" s="513"/>
      <c r="BR1790" s="513"/>
      <c r="BS1790" s="513"/>
      <c r="BT1790" s="513"/>
      <c r="BU1790" s="513"/>
      <c r="BV1790" s="513"/>
      <c r="BW1790" s="513"/>
      <c r="BX1790" s="513"/>
      <c r="BY1790" s="513"/>
      <c r="BZ1790" s="513"/>
      <c r="CA1790" s="513"/>
      <c r="CB1790" s="513"/>
      <c r="CC1790" s="1972"/>
      <c r="CD1790" s="1499"/>
      <c r="CE1790" s="1500"/>
      <c r="CF1790" s="1501"/>
      <c r="CG1790" s="1500"/>
      <c r="CH1790" s="1500"/>
      <c r="CI1790" s="1500"/>
      <c r="CJ1790" s="1976"/>
      <c r="CK1790" s="1519"/>
      <c r="CL1790" s="1509"/>
    </row>
    <row r="1791" spans="1:90" s="514" customFormat="1">
      <c r="A1791" s="511"/>
      <c r="B1791" s="512"/>
      <c r="C1791" s="1493"/>
      <c r="D1791" s="1493"/>
      <c r="E1791" s="1493"/>
      <c r="F1791" s="1493"/>
      <c r="G1791" s="1493"/>
      <c r="H1791" s="1530"/>
      <c r="I1791" s="1972"/>
      <c r="J1791" s="1542"/>
      <c r="K1791" s="513"/>
      <c r="L1791" s="513"/>
      <c r="M1791" s="513"/>
      <c r="N1791" s="513"/>
      <c r="O1791" s="513"/>
      <c r="P1791" s="513"/>
      <c r="Q1791" s="513"/>
      <c r="R1791" s="513"/>
      <c r="S1791" s="513"/>
      <c r="T1791" s="513"/>
      <c r="U1791" s="513"/>
      <c r="V1791" s="513"/>
      <c r="W1791" s="513"/>
      <c r="X1791" s="513"/>
      <c r="Y1791" s="513"/>
      <c r="Z1791" s="513"/>
      <c r="AA1791" s="513"/>
      <c r="AB1791" s="513"/>
      <c r="AC1791" s="513"/>
      <c r="AD1791" s="513"/>
      <c r="AE1791" s="513"/>
      <c r="AF1791" s="513"/>
      <c r="AG1791" s="513"/>
      <c r="AH1791" s="513"/>
      <c r="AI1791" s="513"/>
      <c r="AJ1791" s="513"/>
      <c r="AK1791" s="513"/>
      <c r="AL1791" s="513"/>
      <c r="AM1791" s="513"/>
      <c r="AN1791" s="513"/>
      <c r="AO1791" s="513"/>
      <c r="AP1791" s="513"/>
      <c r="AQ1791" s="513"/>
      <c r="AR1791" s="513"/>
      <c r="AS1791" s="513"/>
      <c r="AT1791" s="513"/>
      <c r="AU1791" s="513"/>
      <c r="AV1791" s="513"/>
      <c r="AW1791" s="513"/>
      <c r="AX1791" s="513"/>
      <c r="AY1791" s="513"/>
      <c r="AZ1791" s="513"/>
      <c r="BA1791" s="513"/>
      <c r="BB1791" s="513"/>
      <c r="BC1791" s="513"/>
      <c r="BD1791" s="513"/>
      <c r="BE1791" s="513"/>
      <c r="BF1791" s="513"/>
      <c r="BG1791" s="513"/>
      <c r="BH1791" s="513"/>
      <c r="BI1791" s="513"/>
      <c r="BJ1791" s="513"/>
      <c r="BK1791" s="513"/>
      <c r="BL1791" s="513"/>
      <c r="BM1791" s="513"/>
      <c r="BN1791" s="513"/>
      <c r="BO1791" s="513"/>
      <c r="BP1791" s="513"/>
      <c r="BQ1791" s="513"/>
      <c r="BR1791" s="513"/>
      <c r="BS1791" s="513"/>
      <c r="BT1791" s="513"/>
      <c r="BU1791" s="513"/>
      <c r="BV1791" s="513"/>
      <c r="BW1791" s="513"/>
      <c r="BX1791" s="513"/>
      <c r="BY1791" s="513"/>
      <c r="BZ1791" s="513"/>
      <c r="CA1791" s="513"/>
      <c r="CB1791" s="513"/>
      <c r="CC1791" s="1972"/>
      <c r="CD1791" s="1499"/>
      <c r="CE1791" s="1500"/>
      <c r="CF1791" s="1501"/>
      <c r="CG1791" s="1500"/>
      <c r="CH1791" s="1500"/>
      <c r="CI1791" s="1500"/>
      <c r="CJ1791" s="1976"/>
      <c r="CK1791" s="1519"/>
      <c r="CL1791" s="1509"/>
    </row>
    <row r="1792" spans="1:90" s="514" customFormat="1">
      <c r="A1792" s="511"/>
      <c r="B1792" s="512"/>
      <c r="C1792" s="1493"/>
      <c r="D1792" s="1493"/>
      <c r="E1792" s="1493"/>
      <c r="F1792" s="1493"/>
      <c r="G1792" s="1493"/>
      <c r="H1792" s="1530"/>
      <c r="I1792" s="1972"/>
      <c r="J1792" s="1542"/>
      <c r="K1792" s="513"/>
      <c r="L1792" s="513"/>
      <c r="M1792" s="513"/>
      <c r="N1792" s="513"/>
      <c r="O1792" s="513"/>
      <c r="P1792" s="513"/>
      <c r="Q1792" s="513"/>
      <c r="R1792" s="513"/>
      <c r="S1792" s="513"/>
      <c r="T1792" s="513"/>
      <c r="U1792" s="513"/>
      <c r="V1792" s="513"/>
      <c r="W1792" s="513"/>
      <c r="X1792" s="513"/>
      <c r="Y1792" s="513"/>
      <c r="Z1792" s="513"/>
      <c r="AA1792" s="513"/>
      <c r="AB1792" s="513"/>
      <c r="AC1792" s="513"/>
      <c r="AD1792" s="513"/>
      <c r="AE1792" s="513"/>
      <c r="AF1792" s="513"/>
      <c r="AG1792" s="513"/>
      <c r="AH1792" s="513"/>
      <c r="AI1792" s="513"/>
      <c r="AJ1792" s="513"/>
      <c r="AK1792" s="513"/>
      <c r="AL1792" s="513"/>
      <c r="AM1792" s="513"/>
      <c r="AN1792" s="513"/>
      <c r="AO1792" s="513"/>
      <c r="AP1792" s="513"/>
      <c r="AQ1792" s="513"/>
      <c r="AR1792" s="513"/>
      <c r="AS1792" s="513"/>
      <c r="AT1792" s="513"/>
      <c r="AU1792" s="513"/>
      <c r="AV1792" s="513"/>
      <c r="AW1792" s="513"/>
      <c r="AX1792" s="513"/>
      <c r="AY1792" s="513"/>
      <c r="AZ1792" s="513"/>
      <c r="BA1792" s="513"/>
      <c r="BB1792" s="513"/>
      <c r="BC1792" s="513"/>
      <c r="BD1792" s="513"/>
      <c r="BE1792" s="513"/>
      <c r="BF1792" s="513"/>
      <c r="BG1792" s="513"/>
      <c r="BH1792" s="513"/>
      <c r="BI1792" s="513"/>
      <c r="BJ1792" s="513"/>
      <c r="BK1792" s="513"/>
      <c r="BL1792" s="513"/>
      <c r="BM1792" s="513"/>
      <c r="BN1792" s="513"/>
      <c r="BO1792" s="513"/>
      <c r="BP1792" s="513"/>
      <c r="BQ1792" s="513"/>
      <c r="BR1792" s="513"/>
      <c r="BS1792" s="513"/>
      <c r="BT1792" s="513"/>
      <c r="BU1792" s="513"/>
      <c r="BV1792" s="513"/>
      <c r="BW1792" s="513"/>
      <c r="BX1792" s="513"/>
      <c r="BY1792" s="513"/>
      <c r="BZ1792" s="513"/>
      <c r="CA1792" s="513"/>
      <c r="CB1792" s="513"/>
      <c r="CC1792" s="1972"/>
      <c r="CD1792" s="1499"/>
      <c r="CE1792" s="1500"/>
      <c r="CF1792" s="1501"/>
      <c r="CG1792" s="1500"/>
      <c r="CH1792" s="1500"/>
      <c r="CI1792" s="1500"/>
      <c r="CJ1792" s="1976"/>
      <c r="CK1792" s="1519"/>
      <c r="CL1792" s="1509"/>
    </row>
    <row r="1793" spans="1:90" s="514" customFormat="1">
      <c r="A1793" s="511"/>
      <c r="B1793" s="512"/>
      <c r="C1793" s="1493"/>
      <c r="D1793" s="1493"/>
      <c r="E1793" s="1493"/>
      <c r="F1793" s="1493"/>
      <c r="G1793" s="1493"/>
      <c r="H1793" s="1530"/>
      <c r="I1793" s="1972"/>
      <c r="J1793" s="1542"/>
      <c r="K1793" s="513"/>
      <c r="L1793" s="513"/>
      <c r="M1793" s="513"/>
      <c r="N1793" s="513"/>
      <c r="O1793" s="513"/>
      <c r="P1793" s="513"/>
      <c r="Q1793" s="513"/>
      <c r="R1793" s="513"/>
      <c r="S1793" s="513"/>
      <c r="T1793" s="513"/>
      <c r="U1793" s="513"/>
      <c r="V1793" s="513"/>
      <c r="W1793" s="513"/>
      <c r="X1793" s="513"/>
      <c r="Y1793" s="513"/>
      <c r="Z1793" s="513"/>
      <c r="AA1793" s="513"/>
      <c r="AB1793" s="513"/>
      <c r="AC1793" s="513"/>
      <c r="AD1793" s="513"/>
      <c r="AE1793" s="513"/>
      <c r="AF1793" s="513"/>
      <c r="AG1793" s="513"/>
      <c r="AH1793" s="513"/>
      <c r="AI1793" s="513"/>
      <c r="AJ1793" s="513"/>
      <c r="AK1793" s="513"/>
      <c r="AL1793" s="513"/>
      <c r="AM1793" s="513"/>
      <c r="AN1793" s="513"/>
      <c r="AO1793" s="513"/>
      <c r="AP1793" s="513"/>
      <c r="AQ1793" s="513"/>
      <c r="AR1793" s="513"/>
      <c r="AS1793" s="513"/>
      <c r="AT1793" s="513"/>
      <c r="AU1793" s="513"/>
      <c r="AV1793" s="513"/>
      <c r="AW1793" s="513"/>
      <c r="AX1793" s="513"/>
      <c r="AY1793" s="513"/>
      <c r="AZ1793" s="513"/>
      <c r="BA1793" s="513"/>
      <c r="BB1793" s="513"/>
      <c r="BC1793" s="513"/>
      <c r="BD1793" s="513"/>
      <c r="BE1793" s="513"/>
      <c r="BF1793" s="513"/>
      <c r="BG1793" s="513"/>
      <c r="BH1793" s="513"/>
      <c r="BI1793" s="513"/>
      <c r="BJ1793" s="513"/>
      <c r="BK1793" s="513"/>
      <c r="BL1793" s="513"/>
      <c r="BM1793" s="513"/>
      <c r="BN1793" s="513"/>
      <c r="BO1793" s="513"/>
      <c r="BP1793" s="513"/>
      <c r="BQ1793" s="513"/>
      <c r="BR1793" s="513"/>
      <c r="BS1793" s="513"/>
      <c r="BT1793" s="513"/>
      <c r="BU1793" s="513"/>
      <c r="BV1793" s="513"/>
      <c r="BW1793" s="513"/>
      <c r="BX1793" s="513"/>
      <c r="BY1793" s="513"/>
      <c r="BZ1793" s="513"/>
      <c r="CA1793" s="513"/>
      <c r="CB1793" s="513"/>
      <c r="CC1793" s="1972"/>
      <c r="CD1793" s="1499"/>
      <c r="CE1793" s="1500"/>
      <c r="CF1793" s="1501"/>
      <c r="CG1793" s="1500"/>
      <c r="CH1793" s="1500"/>
      <c r="CI1793" s="1500"/>
      <c r="CJ1793" s="1976"/>
      <c r="CK1793" s="1519"/>
      <c r="CL1793" s="1509"/>
    </row>
    <row r="1794" spans="1:90" s="514" customFormat="1">
      <c r="A1794" s="511"/>
      <c r="B1794" s="512"/>
      <c r="C1794" s="1493"/>
      <c r="D1794" s="1493"/>
      <c r="E1794" s="1493"/>
      <c r="F1794" s="1493"/>
      <c r="G1794" s="1493"/>
      <c r="H1794" s="1530"/>
      <c r="I1794" s="1972"/>
      <c r="J1794" s="1542"/>
      <c r="K1794" s="513"/>
      <c r="L1794" s="513"/>
      <c r="M1794" s="513"/>
      <c r="N1794" s="513"/>
      <c r="O1794" s="513"/>
      <c r="P1794" s="513"/>
      <c r="Q1794" s="513"/>
      <c r="R1794" s="513"/>
      <c r="S1794" s="513"/>
      <c r="T1794" s="513"/>
      <c r="U1794" s="513"/>
      <c r="V1794" s="513"/>
      <c r="W1794" s="513"/>
      <c r="X1794" s="513"/>
      <c r="Y1794" s="513"/>
      <c r="Z1794" s="513"/>
      <c r="AA1794" s="513"/>
      <c r="AB1794" s="513"/>
      <c r="AC1794" s="513"/>
      <c r="AD1794" s="513"/>
      <c r="AE1794" s="513"/>
      <c r="AF1794" s="513"/>
      <c r="AG1794" s="513"/>
      <c r="AH1794" s="513"/>
      <c r="AI1794" s="513"/>
      <c r="AJ1794" s="513"/>
      <c r="AK1794" s="513"/>
      <c r="AL1794" s="513"/>
      <c r="AM1794" s="513"/>
      <c r="AN1794" s="513"/>
      <c r="AO1794" s="513"/>
      <c r="AP1794" s="513"/>
      <c r="AQ1794" s="513"/>
      <c r="AR1794" s="513"/>
      <c r="AS1794" s="513"/>
      <c r="AT1794" s="513"/>
      <c r="AU1794" s="513"/>
      <c r="AV1794" s="513"/>
      <c r="AW1794" s="513"/>
      <c r="AX1794" s="513"/>
      <c r="AY1794" s="513"/>
      <c r="AZ1794" s="513"/>
      <c r="BA1794" s="513"/>
      <c r="BB1794" s="513"/>
      <c r="BC1794" s="513"/>
      <c r="BD1794" s="513"/>
      <c r="BE1794" s="513"/>
      <c r="BF1794" s="513"/>
      <c r="BG1794" s="513"/>
      <c r="BH1794" s="513"/>
      <c r="BI1794" s="513"/>
      <c r="BJ1794" s="513"/>
      <c r="BK1794" s="513"/>
      <c r="BL1794" s="513"/>
      <c r="BM1794" s="513"/>
      <c r="BN1794" s="513"/>
      <c r="BO1794" s="513"/>
      <c r="BP1794" s="513"/>
      <c r="BQ1794" s="513"/>
      <c r="BR1794" s="513"/>
      <c r="BS1794" s="513"/>
      <c r="BT1794" s="513"/>
      <c r="BU1794" s="513"/>
      <c r="BV1794" s="513"/>
      <c r="BW1794" s="513"/>
      <c r="BX1794" s="513"/>
      <c r="BY1794" s="513"/>
      <c r="BZ1794" s="513"/>
      <c r="CA1794" s="513"/>
      <c r="CB1794" s="513"/>
      <c r="CC1794" s="1972"/>
      <c r="CD1794" s="1499"/>
      <c r="CE1794" s="1500"/>
      <c r="CF1794" s="1501"/>
      <c r="CG1794" s="1500"/>
      <c r="CH1794" s="1500"/>
      <c r="CI1794" s="1500"/>
      <c r="CJ1794" s="1976"/>
      <c r="CK1794" s="1519"/>
      <c r="CL1794" s="1509"/>
    </row>
    <row r="1795" spans="1:90" s="514" customFormat="1">
      <c r="A1795" s="511"/>
      <c r="B1795" s="512"/>
      <c r="C1795" s="1493"/>
      <c r="D1795" s="1493"/>
      <c r="E1795" s="1493"/>
      <c r="F1795" s="1493"/>
      <c r="G1795" s="1493"/>
      <c r="H1795" s="1530"/>
      <c r="I1795" s="1972"/>
      <c r="J1795" s="1542"/>
      <c r="K1795" s="513"/>
      <c r="L1795" s="513"/>
      <c r="M1795" s="513"/>
      <c r="N1795" s="513"/>
      <c r="O1795" s="513"/>
      <c r="P1795" s="513"/>
      <c r="Q1795" s="513"/>
      <c r="R1795" s="513"/>
      <c r="S1795" s="513"/>
      <c r="T1795" s="513"/>
      <c r="U1795" s="513"/>
      <c r="V1795" s="513"/>
      <c r="W1795" s="513"/>
      <c r="X1795" s="513"/>
      <c r="Y1795" s="513"/>
      <c r="Z1795" s="513"/>
      <c r="AA1795" s="513"/>
      <c r="AB1795" s="513"/>
      <c r="AC1795" s="513"/>
      <c r="AD1795" s="513"/>
      <c r="AE1795" s="513"/>
      <c r="AF1795" s="513"/>
      <c r="AG1795" s="513"/>
      <c r="AH1795" s="513"/>
      <c r="AI1795" s="513"/>
      <c r="AJ1795" s="513"/>
      <c r="AK1795" s="513"/>
      <c r="AL1795" s="513"/>
      <c r="AM1795" s="513"/>
      <c r="AN1795" s="513"/>
      <c r="AO1795" s="513"/>
      <c r="AP1795" s="513"/>
      <c r="AQ1795" s="513"/>
      <c r="AR1795" s="513"/>
      <c r="AS1795" s="513"/>
      <c r="AT1795" s="513"/>
      <c r="AU1795" s="513"/>
      <c r="AV1795" s="513"/>
      <c r="AW1795" s="513"/>
      <c r="AX1795" s="513"/>
      <c r="AY1795" s="513"/>
      <c r="AZ1795" s="513"/>
      <c r="BA1795" s="513"/>
      <c r="BB1795" s="513"/>
      <c r="BC1795" s="513"/>
      <c r="BD1795" s="513"/>
      <c r="BE1795" s="513"/>
      <c r="BF1795" s="513"/>
      <c r="BG1795" s="513"/>
      <c r="BH1795" s="513"/>
      <c r="BI1795" s="513"/>
      <c r="BJ1795" s="513"/>
      <c r="BK1795" s="513"/>
      <c r="BL1795" s="513"/>
      <c r="BM1795" s="513"/>
      <c r="BN1795" s="513"/>
      <c r="BO1795" s="513"/>
      <c r="BP1795" s="513"/>
      <c r="BQ1795" s="513"/>
      <c r="BR1795" s="513"/>
      <c r="BS1795" s="513"/>
      <c r="BT1795" s="513"/>
      <c r="BU1795" s="513"/>
      <c r="BV1795" s="513"/>
      <c r="BW1795" s="513"/>
      <c r="BX1795" s="513"/>
      <c r="BY1795" s="513"/>
      <c r="BZ1795" s="513"/>
      <c r="CA1795" s="513"/>
      <c r="CB1795" s="513"/>
      <c r="CC1795" s="1972"/>
      <c r="CD1795" s="1499"/>
      <c r="CE1795" s="1500"/>
      <c r="CF1795" s="1501"/>
      <c r="CG1795" s="1500"/>
      <c r="CH1795" s="1500"/>
      <c r="CI1795" s="1500"/>
      <c r="CJ1795" s="1976"/>
      <c r="CK1795" s="1519"/>
      <c r="CL1795" s="1509"/>
    </row>
    <row r="1796" spans="1:90" s="514" customFormat="1">
      <c r="A1796" s="511"/>
      <c r="B1796" s="512"/>
      <c r="C1796" s="1493"/>
      <c r="D1796" s="1493"/>
      <c r="E1796" s="1493"/>
      <c r="F1796" s="1493"/>
      <c r="G1796" s="1493"/>
      <c r="H1796" s="1530"/>
      <c r="I1796" s="1972"/>
      <c r="J1796" s="1542"/>
      <c r="K1796" s="513"/>
      <c r="L1796" s="513"/>
      <c r="M1796" s="513"/>
      <c r="N1796" s="513"/>
      <c r="O1796" s="513"/>
      <c r="P1796" s="513"/>
      <c r="Q1796" s="513"/>
      <c r="R1796" s="513"/>
      <c r="S1796" s="513"/>
      <c r="T1796" s="513"/>
      <c r="U1796" s="513"/>
      <c r="V1796" s="513"/>
      <c r="W1796" s="513"/>
      <c r="X1796" s="513"/>
      <c r="Y1796" s="513"/>
      <c r="Z1796" s="513"/>
      <c r="AA1796" s="513"/>
      <c r="AB1796" s="513"/>
      <c r="AC1796" s="513"/>
      <c r="AD1796" s="513"/>
      <c r="AE1796" s="513"/>
      <c r="AF1796" s="513"/>
      <c r="AG1796" s="513"/>
      <c r="AH1796" s="513"/>
      <c r="AI1796" s="513"/>
      <c r="AJ1796" s="513"/>
      <c r="AK1796" s="513"/>
      <c r="AL1796" s="513"/>
      <c r="AM1796" s="513"/>
      <c r="AN1796" s="513"/>
      <c r="AO1796" s="513"/>
      <c r="AP1796" s="513"/>
      <c r="AQ1796" s="513"/>
      <c r="AR1796" s="513"/>
      <c r="AS1796" s="513"/>
      <c r="AT1796" s="513"/>
      <c r="AU1796" s="513"/>
      <c r="AV1796" s="513"/>
      <c r="AW1796" s="513"/>
      <c r="AX1796" s="513"/>
      <c r="AY1796" s="513"/>
      <c r="AZ1796" s="513"/>
      <c r="BA1796" s="513"/>
      <c r="BB1796" s="513"/>
      <c r="BC1796" s="513"/>
      <c r="BD1796" s="513"/>
      <c r="BE1796" s="513"/>
      <c r="BF1796" s="513"/>
      <c r="BG1796" s="513"/>
      <c r="BH1796" s="513"/>
      <c r="BI1796" s="513"/>
      <c r="BJ1796" s="513"/>
      <c r="BK1796" s="513"/>
      <c r="BL1796" s="513"/>
      <c r="BM1796" s="513"/>
      <c r="BN1796" s="513"/>
      <c r="BO1796" s="513"/>
      <c r="BP1796" s="513"/>
      <c r="BQ1796" s="513"/>
      <c r="BR1796" s="513"/>
      <c r="BS1796" s="513"/>
      <c r="BT1796" s="513"/>
      <c r="BU1796" s="513"/>
      <c r="BV1796" s="513"/>
      <c r="BW1796" s="513"/>
      <c r="BX1796" s="513"/>
      <c r="BY1796" s="513"/>
      <c r="BZ1796" s="513"/>
      <c r="CA1796" s="513"/>
      <c r="CB1796" s="513"/>
      <c r="CC1796" s="1972"/>
      <c r="CD1796" s="1499"/>
      <c r="CE1796" s="1500"/>
      <c r="CF1796" s="1501"/>
      <c r="CG1796" s="1500"/>
      <c r="CH1796" s="1500"/>
      <c r="CI1796" s="1500"/>
      <c r="CJ1796" s="1976"/>
      <c r="CK1796" s="1519"/>
      <c r="CL1796" s="1509"/>
    </row>
    <row r="1797" spans="1:90" s="514" customFormat="1">
      <c r="A1797" s="511"/>
      <c r="B1797" s="512"/>
      <c r="C1797" s="1493"/>
      <c r="D1797" s="1493"/>
      <c r="E1797" s="1493"/>
      <c r="F1797" s="1493"/>
      <c r="G1797" s="1493"/>
      <c r="H1797" s="1530"/>
      <c r="I1797" s="1972"/>
      <c r="J1797" s="1542"/>
      <c r="K1797" s="513"/>
      <c r="L1797" s="513"/>
      <c r="M1797" s="513"/>
      <c r="N1797" s="513"/>
      <c r="O1797" s="513"/>
      <c r="P1797" s="513"/>
      <c r="Q1797" s="513"/>
      <c r="R1797" s="513"/>
      <c r="S1797" s="513"/>
      <c r="T1797" s="513"/>
      <c r="U1797" s="513"/>
      <c r="V1797" s="513"/>
      <c r="W1797" s="513"/>
      <c r="X1797" s="513"/>
      <c r="Y1797" s="513"/>
      <c r="Z1797" s="513"/>
      <c r="AA1797" s="513"/>
      <c r="AB1797" s="513"/>
      <c r="AC1797" s="513"/>
      <c r="AD1797" s="513"/>
      <c r="AE1797" s="513"/>
      <c r="AF1797" s="513"/>
      <c r="AG1797" s="513"/>
      <c r="AH1797" s="513"/>
      <c r="AI1797" s="513"/>
      <c r="AJ1797" s="513"/>
      <c r="AK1797" s="513"/>
      <c r="AL1797" s="513"/>
      <c r="AM1797" s="513"/>
      <c r="AN1797" s="513"/>
      <c r="AO1797" s="513"/>
      <c r="AP1797" s="513"/>
      <c r="AQ1797" s="513"/>
      <c r="AR1797" s="513"/>
      <c r="AS1797" s="513"/>
      <c r="AT1797" s="513"/>
      <c r="AU1797" s="513"/>
      <c r="AV1797" s="513"/>
      <c r="AW1797" s="513"/>
      <c r="AX1797" s="513"/>
      <c r="AY1797" s="513"/>
      <c r="AZ1797" s="513"/>
      <c r="BA1797" s="513"/>
      <c r="BB1797" s="513"/>
      <c r="BC1797" s="513"/>
      <c r="BD1797" s="513"/>
      <c r="BE1797" s="513"/>
      <c r="BF1797" s="513"/>
      <c r="BG1797" s="513"/>
      <c r="BH1797" s="513"/>
      <c r="BI1797" s="513"/>
      <c r="BJ1797" s="513"/>
      <c r="BK1797" s="513"/>
      <c r="BL1797" s="513"/>
      <c r="BM1797" s="513"/>
      <c r="BN1797" s="513"/>
      <c r="BO1797" s="513"/>
      <c r="BP1797" s="513"/>
      <c r="BQ1797" s="513"/>
      <c r="BR1797" s="513"/>
      <c r="BS1797" s="513"/>
      <c r="BT1797" s="513"/>
      <c r="BU1797" s="513"/>
      <c r="BV1797" s="513"/>
      <c r="BW1797" s="513"/>
      <c r="BX1797" s="513"/>
      <c r="BY1797" s="513"/>
      <c r="BZ1797" s="513"/>
      <c r="CA1797" s="513"/>
      <c r="CB1797" s="513"/>
      <c r="CC1797" s="1972"/>
      <c r="CD1797" s="1499"/>
      <c r="CE1797" s="1500"/>
      <c r="CF1797" s="1501"/>
      <c r="CG1797" s="1500"/>
      <c r="CH1797" s="1500"/>
      <c r="CI1797" s="1500"/>
      <c r="CJ1797" s="1976"/>
      <c r="CK1797" s="1519"/>
      <c r="CL1797" s="1509"/>
    </row>
    <row r="1798" spans="1:90" s="514" customFormat="1">
      <c r="A1798" s="511"/>
      <c r="B1798" s="512"/>
      <c r="C1798" s="1493"/>
      <c r="D1798" s="1493"/>
      <c r="E1798" s="1493"/>
      <c r="F1798" s="1493"/>
      <c r="G1798" s="1493"/>
      <c r="H1798" s="1530"/>
      <c r="I1798" s="1972"/>
      <c r="J1798" s="1542"/>
      <c r="K1798" s="513"/>
      <c r="L1798" s="513"/>
      <c r="M1798" s="513"/>
      <c r="N1798" s="513"/>
      <c r="O1798" s="513"/>
      <c r="P1798" s="513"/>
      <c r="Q1798" s="513"/>
      <c r="R1798" s="513"/>
      <c r="S1798" s="513"/>
      <c r="T1798" s="513"/>
      <c r="U1798" s="513"/>
      <c r="V1798" s="513"/>
      <c r="W1798" s="513"/>
      <c r="X1798" s="513"/>
      <c r="Y1798" s="513"/>
      <c r="Z1798" s="513"/>
      <c r="AA1798" s="513"/>
      <c r="AB1798" s="513"/>
      <c r="AC1798" s="513"/>
      <c r="AD1798" s="513"/>
      <c r="AE1798" s="513"/>
      <c r="AF1798" s="513"/>
      <c r="AG1798" s="513"/>
      <c r="AH1798" s="513"/>
      <c r="AI1798" s="513"/>
      <c r="AJ1798" s="513"/>
      <c r="AK1798" s="513"/>
      <c r="AL1798" s="513"/>
      <c r="AM1798" s="513"/>
      <c r="AN1798" s="513"/>
      <c r="AO1798" s="513"/>
      <c r="AP1798" s="513"/>
      <c r="AQ1798" s="513"/>
      <c r="AR1798" s="513"/>
      <c r="AS1798" s="513"/>
      <c r="AT1798" s="513"/>
      <c r="AU1798" s="513"/>
      <c r="AV1798" s="513"/>
      <c r="AW1798" s="513"/>
      <c r="AX1798" s="513"/>
      <c r="AY1798" s="513"/>
      <c r="AZ1798" s="513"/>
      <c r="BA1798" s="513"/>
      <c r="BB1798" s="513"/>
      <c r="BC1798" s="513"/>
      <c r="BD1798" s="513"/>
      <c r="BE1798" s="513"/>
      <c r="BF1798" s="513"/>
      <c r="BG1798" s="513"/>
      <c r="BH1798" s="513"/>
      <c r="BI1798" s="513"/>
      <c r="BJ1798" s="513"/>
      <c r="BK1798" s="513"/>
      <c r="BL1798" s="513"/>
      <c r="BM1798" s="513"/>
      <c r="BN1798" s="513"/>
      <c r="BO1798" s="513"/>
      <c r="BP1798" s="513"/>
      <c r="BQ1798" s="513"/>
      <c r="BR1798" s="513"/>
      <c r="BS1798" s="513"/>
      <c r="BT1798" s="513"/>
      <c r="BU1798" s="513"/>
      <c r="BV1798" s="513"/>
      <c r="BW1798" s="513"/>
      <c r="BX1798" s="513"/>
      <c r="BY1798" s="513"/>
      <c r="BZ1798" s="513"/>
      <c r="CA1798" s="513"/>
      <c r="CB1798" s="513"/>
      <c r="CC1798" s="1972"/>
      <c r="CD1798" s="1499"/>
      <c r="CE1798" s="1500"/>
      <c r="CF1798" s="1501"/>
      <c r="CG1798" s="1500"/>
      <c r="CH1798" s="1500"/>
      <c r="CI1798" s="1500"/>
      <c r="CJ1798" s="1976"/>
      <c r="CK1798" s="1519"/>
      <c r="CL1798" s="1509"/>
    </row>
    <row r="1799" spans="1:90" s="514" customFormat="1">
      <c r="A1799" s="511"/>
      <c r="B1799" s="512"/>
      <c r="C1799" s="1493"/>
      <c r="D1799" s="1493"/>
      <c r="E1799" s="1493"/>
      <c r="F1799" s="1493"/>
      <c r="G1799" s="1493"/>
      <c r="H1799" s="1530"/>
      <c r="I1799" s="1972"/>
      <c r="J1799" s="1542"/>
      <c r="K1799" s="513"/>
      <c r="L1799" s="513"/>
      <c r="M1799" s="513"/>
      <c r="N1799" s="513"/>
      <c r="O1799" s="513"/>
      <c r="P1799" s="513"/>
      <c r="Q1799" s="513"/>
      <c r="R1799" s="513"/>
      <c r="S1799" s="513"/>
      <c r="T1799" s="513"/>
      <c r="U1799" s="513"/>
      <c r="V1799" s="513"/>
      <c r="W1799" s="513"/>
      <c r="X1799" s="513"/>
      <c r="Y1799" s="513"/>
      <c r="Z1799" s="513"/>
      <c r="AA1799" s="513"/>
      <c r="AB1799" s="513"/>
      <c r="AC1799" s="513"/>
      <c r="AD1799" s="513"/>
      <c r="AE1799" s="513"/>
      <c r="AF1799" s="513"/>
      <c r="AG1799" s="513"/>
      <c r="AH1799" s="513"/>
      <c r="AI1799" s="513"/>
      <c r="AJ1799" s="513"/>
      <c r="AK1799" s="513"/>
      <c r="AL1799" s="513"/>
      <c r="AM1799" s="513"/>
      <c r="AN1799" s="513"/>
      <c r="AO1799" s="513"/>
      <c r="AP1799" s="513"/>
      <c r="AQ1799" s="513"/>
      <c r="AR1799" s="513"/>
      <c r="AS1799" s="513"/>
      <c r="AT1799" s="513"/>
      <c r="AU1799" s="513"/>
      <c r="AV1799" s="513"/>
      <c r="AW1799" s="513"/>
      <c r="AX1799" s="513"/>
      <c r="AY1799" s="513"/>
      <c r="AZ1799" s="513"/>
      <c r="BA1799" s="513"/>
      <c r="BB1799" s="513"/>
      <c r="BC1799" s="513"/>
      <c r="BD1799" s="513"/>
      <c r="BE1799" s="513"/>
      <c r="BF1799" s="513"/>
      <c r="BG1799" s="513"/>
      <c r="BH1799" s="513"/>
      <c r="BI1799" s="513"/>
      <c r="BJ1799" s="513"/>
      <c r="BK1799" s="513"/>
      <c r="BL1799" s="513"/>
      <c r="BM1799" s="513"/>
      <c r="BN1799" s="513"/>
      <c r="BO1799" s="513"/>
      <c r="BP1799" s="513"/>
      <c r="BQ1799" s="513"/>
      <c r="BR1799" s="513"/>
      <c r="BS1799" s="513"/>
      <c r="BT1799" s="513"/>
      <c r="BU1799" s="513"/>
      <c r="BV1799" s="513"/>
      <c r="BW1799" s="513"/>
      <c r="BX1799" s="513"/>
      <c r="BY1799" s="513"/>
      <c r="BZ1799" s="513"/>
      <c r="CA1799" s="513"/>
      <c r="CB1799" s="513"/>
      <c r="CC1799" s="1972"/>
      <c r="CD1799" s="1499"/>
      <c r="CE1799" s="1500"/>
      <c r="CF1799" s="1501"/>
      <c r="CG1799" s="1500"/>
      <c r="CH1799" s="1500"/>
      <c r="CI1799" s="1500"/>
      <c r="CJ1799" s="1976"/>
      <c r="CK1799" s="1519"/>
      <c r="CL1799" s="1509"/>
    </row>
    <row r="1800" spans="1:90" s="514" customFormat="1">
      <c r="A1800" s="511"/>
      <c r="B1800" s="512"/>
      <c r="C1800" s="1493"/>
      <c r="D1800" s="1493"/>
      <c r="E1800" s="1493"/>
      <c r="F1800" s="1493"/>
      <c r="G1800" s="1493"/>
      <c r="H1800" s="1530"/>
      <c r="I1800" s="1972"/>
      <c r="J1800" s="1542"/>
      <c r="K1800" s="513"/>
      <c r="L1800" s="513"/>
      <c r="M1800" s="513"/>
      <c r="N1800" s="513"/>
      <c r="O1800" s="513"/>
      <c r="P1800" s="513"/>
      <c r="Q1800" s="513"/>
      <c r="R1800" s="513"/>
      <c r="S1800" s="513"/>
      <c r="T1800" s="513"/>
      <c r="U1800" s="513"/>
      <c r="V1800" s="513"/>
      <c r="W1800" s="513"/>
      <c r="X1800" s="513"/>
      <c r="Y1800" s="513"/>
      <c r="Z1800" s="513"/>
      <c r="AA1800" s="513"/>
      <c r="AB1800" s="513"/>
      <c r="AC1800" s="513"/>
      <c r="AD1800" s="513"/>
      <c r="AE1800" s="513"/>
      <c r="AF1800" s="513"/>
      <c r="AG1800" s="513"/>
      <c r="AH1800" s="513"/>
      <c r="AI1800" s="513"/>
      <c r="AJ1800" s="513"/>
      <c r="AK1800" s="513"/>
      <c r="AL1800" s="513"/>
      <c r="AM1800" s="513"/>
      <c r="AN1800" s="513"/>
      <c r="AO1800" s="513"/>
      <c r="AP1800" s="513"/>
      <c r="AQ1800" s="513"/>
      <c r="AR1800" s="513"/>
      <c r="AS1800" s="513"/>
      <c r="AT1800" s="513"/>
      <c r="AU1800" s="513"/>
      <c r="AV1800" s="513"/>
      <c r="AW1800" s="513"/>
      <c r="AX1800" s="513"/>
      <c r="AY1800" s="513"/>
      <c r="AZ1800" s="513"/>
      <c r="BA1800" s="513"/>
      <c r="BB1800" s="513"/>
      <c r="BC1800" s="513"/>
      <c r="BD1800" s="513"/>
      <c r="BE1800" s="513"/>
      <c r="BF1800" s="513"/>
      <c r="BG1800" s="513"/>
      <c r="BH1800" s="513"/>
      <c r="BI1800" s="513"/>
      <c r="BJ1800" s="513"/>
      <c r="BK1800" s="513"/>
      <c r="BL1800" s="513"/>
      <c r="BM1800" s="513"/>
      <c r="BN1800" s="513"/>
      <c r="BO1800" s="513"/>
      <c r="BP1800" s="513"/>
      <c r="BQ1800" s="513"/>
      <c r="BR1800" s="513"/>
      <c r="BS1800" s="513"/>
      <c r="BT1800" s="513"/>
      <c r="BU1800" s="513"/>
      <c r="BV1800" s="513"/>
      <c r="BW1800" s="513"/>
      <c r="BX1800" s="513"/>
      <c r="BY1800" s="513"/>
      <c r="BZ1800" s="513"/>
      <c r="CA1800" s="513"/>
      <c r="CB1800" s="513"/>
      <c r="CC1800" s="1972"/>
      <c r="CD1800" s="1499"/>
      <c r="CE1800" s="1500"/>
      <c r="CF1800" s="1501"/>
      <c r="CG1800" s="1500"/>
      <c r="CH1800" s="1500"/>
      <c r="CI1800" s="1500"/>
      <c r="CJ1800" s="1976"/>
      <c r="CK1800" s="1519"/>
      <c r="CL1800" s="1509"/>
    </row>
    <row r="1801" spans="1:90" s="514" customFormat="1">
      <c r="A1801" s="511"/>
      <c r="B1801" s="512"/>
      <c r="C1801" s="1493"/>
      <c r="D1801" s="1493"/>
      <c r="E1801" s="1493"/>
      <c r="F1801" s="1493"/>
      <c r="G1801" s="1493"/>
      <c r="H1801" s="1530"/>
      <c r="I1801" s="1972"/>
      <c r="J1801" s="1542"/>
      <c r="K1801" s="513"/>
      <c r="L1801" s="513"/>
      <c r="M1801" s="513"/>
      <c r="N1801" s="513"/>
      <c r="O1801" s="513"/>
      <c r="P1801" s="513"/>
      <c r="Q1801" s="513"/>
      <c r="R1801" s="513"/>
      <c r="S1801" s="513"/>
      <c r="T1801" s="513"/>
      <c r="U1801" s="513"/>
      <c r="V1801" s="513"/>
      <c r="W1801" s="513"/>
      <c r="X1801" s="513"/>
      <c r="Y1801" s="513"/>
      <c r="Z1801" s="513"/>
      <c r="AA1801" s="513"/>
      <c r="AB1801" s="513"/>
      <c r="AC1801" s="513"/>
      <c r="AD1801" s="513"/>
      <c r="AE1801" s="513"/>
      <c r="AF1801" s="513"/>
      <c r="AG1801" s="513"/>
      <c r="AH1801" s="513"/>
      <c r="AI1801" s="513"/>
      <c r="AJ1801" s="513"/>
      <c r="AK1801" s="513"/>
      <c r="AL1801" s="513"/>
      <c r="AM1801" s="513"/>
      <c r="AN1801" s="513"/>
      <c r="AO1801" s="513"/>
      <c r="AP1801" s="513"/>
      <c r="AQ1801" s="513"/>
      <c r="AR1801" s="513"/>
      <c r="AS1801" s="513"/>
      <c r="AT1801" s="513"/>
      <c r="AU1801" s="513"/>
      <c r="AV1801" s="513"/>
      <c r="AW1801" s="513"/>
      <c r="AX1801" s="513"/>
      <c r="AY1801" s="513"/>
      <c r="AZ1801" s="513"/>
      <c r="BA1801" s="513"/>
      <c r="BB1801" s="513"/>
      <c r="BC1801" s="513"/>
      <c r="BD1801" s="513"/>
      <c r="BE1801" s="513"/>
      <c r="BF1801" s="513"/>
      <c r="BG1801" s="513"/>
      <c r="BH1801" s="513"/>
      <c r="BI1801" s="513"/>
      <c r="BJ1801" s="513"/>
      <c r="BK1801" s="513"/>
      <c r="BL1801" s="513"/>
      <c r="BM1801" s="513"/>
      <c r="BN1801" s="513"/>
      <c r="BO1801" s="513"/>
      <c r="BP1801" s="513"/>
      <c r="BQ1801" s="513"/>
      <c r="BR1801" s="513"/>
      <c r="BS1801" s="513"/>
      <c r="BT1801" s="513"/>
      <c r="BU1801" s="513"/>
      <c r="BV1801" s="513"/>
      <c r="BW1801" s="513"/>
      <c r="BX1801" s="513"/>
      <c r="BY1801" s="513"/>
      <c r="BZ1801" s="513"/>
      <c r="CA1801" s="513"/>
      <c r="CB1801" s="513"/>
      <c r="CC1801" s="1972"/>
      <c r="CD1801" s="1499"/>
      <c r="CE1801" s="1500"/>
      <c r="CF1801" s="1501"/>
      <c r="CG1801" s="1500"/>
      <c r="CH1801" s="1500"/>
      <c r="CI1801" s="1500"/>
      <c r="CJ1801" s="1976"/>
      <c r="CK1801" s="1519"/>
      <c r="CL1801" s="1509"/>
    </row>
    <row r="1802" spans="1:90" s="514" customFormat="1">
      <c r="A1802" s="511"/>
      <c r="B1802" s="512"/>
      <c r="C1802" s="1493"/>
      <c r="D1802" s="1493"/>
      <c r="E1802" s="1493"/>
      <c r="F1802" s="1493"/>
      <c r="G1802" s="1493"/>
      <c r="H1802" s="1530"/>
      <c r="I1802" s="1972"/>
      <c r="J1802" s="1542"/>
      <c r="K1802" s="513"/>
      <c r="L1802" s="513"/>
      <c r="M1802" s="513"/>
      <c r="N1802" s="513"/>
      <c r="O1802" s="513"/>
      <c r="P1802" s="513"/>
      <c r="Q1802" s="513"/>
      <c r="R1802" s="513"/>
      <c r="S1802" s="513"/>
      <c r="T1802" s="513"/>
      <c r="U1802" s="513"/>
      <c r="V1802" s="513"/>
      <c r="W1802" s="513"/>
      <c r="X1802" s="513"/>
      <c r="Y1802" s="513"/>
      <c r="Z1802" s="513"/>
      <c r="AA1802" s="513"/>
      <c r="AB1802" s="513"/>
      <c r="AC1802" s="513"/>
      <c r="AD1802" s="513"/>
      <c r="AE1802" s="513"/>
      <c r="AF1802" s="513"/>
      <c r="AG1802" s="513"/>
      <c r="AH1802" s="513"/>
      <c r="AI1802" s="513"/>
      <c r="AJ1802" s="513"/>
      <c r="AK1802" s="513"/>
      <c r="AL1802" s="513"/>
      <c r="AM1802" s="513"/>
      <c r="AN1802" s="513"/>
      <c r="AO1802" s="513"/>
      <c r="AP1802" s="513"/>
      <c r="AQ1802" s="513"/>
      <c r="AR1802" s="513"/>
      <c r="AS1802" s="513"/>
      <c r="AT1802" s="513"/>
      <c r="AU1802" s="513"/>
      <c r="AV1802" s="513"/>
      <c r="AW1802" s="513"/>
      <c r="AX1802" s="513"/>
      <c r="AY1802" s="513"/>
      <c r="AZ1802" s="513"/>
      <c r="BA1802" s="513"/>
      <c r="BB1802" s="513"/>
      <c r="BC1802" s="513"/>
      <c r="BD1802" s="513"/>
      <c r="BE1802" s="513"/>
      <c r="BF1802" s="513"/>
      <c r="BG1802" s="513"/>
      <c r="BH1802" s="513"/>
      <c r="BI1802" s="513"/>
      <c r="BJ1802" s="513"/>
      <c r="BK1802" s="513"/>
      <c r="BL1802" s="513"/>
      <c r="BM1802" s="513"/>
      <c r="BN1802" s="513"/>
      <c r="BO1802" s="513"/>
      <c r="BP1802" s="513"/>
      <c r="BQ1802" s="513"/>
      <c r="BR1802" s="513"/>
      <c r="BS1802" s="513"/>
      <c r="BT1802" s="513"/>
      <c r="BU1802" s="513"/>
      <c r="BV1802" s="513"/>
      <c r="BW1802" s="513"/>
      <c r="BX1802" s="513"/>
      <c r="BY1802" s="513"/>
      <c r="BZ1802" s="513"/>
      <c r="CA1802" s="513"/>
      <c r="CB1802" s="513"/>
      <c r="CC1802" s="1972"/>
      <c r="CD1802" s="1499"/>
      <c r="CE1802" s="1500"/>
      <c r="CF1802" s="1501"/>
      <c r="CG1802" s="1500"/>
      <c r="CH1802" s="1500"/>
      <c r="CI1802" s="1500"/>
      <c r="CJ1802" s="1976"/>
      <c r="CK1802" s="1519"/>
      <c r="CL1802" s="1509"/>
    </row>
    <row r="1803" spans="1:90" s="514" customFormat="1">
      <c r="A1803" s="511"/>
      <c r="B1803" s="512"/>
      <c r="C1803" s="1493"/>
      <c r="D1803" s="1493"/>
      <c r="E1803" s="1493"/>
      <c r="F1803" s="1493"/>
      <c r="G1803" s="1493"/>
      <c r="H1803" s="1530"/>
      <c r="I1803" s="1972"/>
      <c r="J1803" s="1542"/>
      <c r="K1803" s="513"/>
      <c r="L1803" s="513"/>
      <c r="M1803" s="513"/>
      <c r="N1803" s="513"/>
      <c r="O1803" s="513"/>
      <c r="P1803" s="513"/>
      <c r="Q1803" s="513"/>
      <c r="R1803" s="513"/>
      <c r="S1803" s="513"/>
      <c r="T1803" s="513"/>
      <c r="U1803" s="513"/>
      <c r="V1803" s="513"/>
      <c r="W1803" s="513"/>
      <c r="X1803" s="513"/>
      <c r="Y1803" s="513"/>
      <c r="Z1803" s="513"/>
      <c r="AA1803" s="513"/>
      <c r="AB1803" s="513"/>
      <c r="AC1803" s="513"/>
      <c r="AD1803" s="513"/>
      <c r="AE1803" s="513"/>
      <c r="AF1803" s="513"/>
      <c r="AG1803" s="513"/>
      <c r="AH1803" s="513"/>
      <c r="AI1803" s="513"/>
      <c r="AJ1803" s="513"/>
      <c r="AK1803" s="513"/>
      <c r="AL1803" s="513"/>
      <c r="AM1803" s="513"/>
      <c r="AN1803" s="513"/>
      <c r="AO1803" s="513"/>
      <c r="AP1803" s="513"/>
      <c r="AQ1803" s="513"/>
      <c r="AR1803" s="513"/>
      <c r="AS1803" s="513"/>
      <c r="AT1803" s="513"/>
      <c r="AU1803" s="513"/>
      <c r="AV1803" s="513"/>
      <c r="AW1803" s="513"/>
      <c r="AX1803" s="513"/>
      <c r="AY1803" s="513"/>
      <c r="AZ1803" s="513"/>
      <c r="BA1803" s="513"/>
      <c r="BB1803" s="513"/>
      <c r="BC1803" s="513"/>
      <c r="BD1803" s="513"/>
      <c r="BE1803" s="513"/>
      <c r="BF1803" s="513"/>
      <c r="BG1803" s="513"/>
      <c r="BH1803" s="513"/>
      <c r="BI1803" s="513"/>
      <c r="BJ1803" s="513"/>
      <c r="BK1803" s="513"/>
      <c r="BL1803" s="513"/>
      <c r="BM1803" s="513"/>
      <c r="BN1803" s="513"/>
      <c r="BO1803" s="513"/>
      <c r="BP1803" s="513"/>
      <c r="BQ1803" s="513"/>
      <c r="BR1803" s="513"/>
      <c r="BS1803" s="513"/>
      <c r="BT1803" s="513"/>
      <c r="BU1803" s="513"/>
      <c r="BV1803" s="513"/>
      <c r="BW1803" s="513"/>
      <c r="BX1803" s="513"/>
      <c r="BY1803" s="513"/>
      <c r="BZ1803" s="513"/>
      <c r="CA1803" s="513"/>
      <c r="CB1803" s="513"/>
      <c r="CC1803" s="1972"/>
      <c r="CD1803" s="1499"/>
      <c r="CE1803" s="1500"/>
      <c r="CF1803" s="1501"/>
      <c r="CG1803" s="1500"/>
      <c r="CH1803" s="1500"/>
      <c r="CI1803" s="1500"/>
      <c r="CJ1803" s="1976"/>
      <c r="CK1803" s="1519"/>
      <c r="CL1803" s="1509"/>
    </row>
    <row r="1804" spans="1:90" s="514" customFormat="1">
      <c r="A1804" s="511"/>
      <c r="B1804" s="512"/>
      <c r="C1804" s="1493"/>
      <c r="D1804" s="1493"/>
      <c r="E1804" s="1493"/>
      <c r="F1804" s="1493"/>
      <c r="G1804" s="1493"/>
      <c r="H1804" s="1530"/>
      <c r="I1804" s="1972"/>
      <c r="J1804" s="1542"/>
      <c r="K1804" s="513"/>
      <c r="L1804" s="513"/>
      <c r="M1804" s="513"/>
      <c r="N1804" s="513"/>
      <c r="O1804" s="513"/>
      <c r="P1804" s="513"/>
      <c r="Q1804" s="513"/>
      <c r="R1804" s="513"/>
      <c r="S1804" s="513"/>
      <c r="T1804" s="513"/>
      <c r="U1804" s="513"/>
      <c r="V1804" s="513"/>
      <c r="W1804" s="513"/>
      <c r="X1804" s="513"/>
      <c r="Y1804" s="513"/>
      <c r="Z1804" s="513"/>
      <c r="AA1804" s="513"/>
      <c r="AB1804" s="513"/>
      <c r="AC1804" s="513"/>
      <c r="AD1804" s="513"/>
      <c r="AE1804" s="513"/>
      <c r="AF1804" s="513"/>
      <c r="AG1804" s="513"/>
      <c r="AH1804" s="513"/>
      <c r="AI1804" s="513"/>
      <c r="AJ1804" s="513"/>
      <c r="AK1804" s="513"/>
      <c r="AL1804" s="513"/>
      <c r="AM1804" s="513"/>
      <c r="AN1804" s="513"/>
      <c r="AO1804" s="513"/>
      <c r="AP1804" s="513"/>
      <c r="AQ1804" s="513"/>
      <c r="AR1804" s="513"/>
      <c r="AS1804" s="513"/>
      <c r="AT1804" s="513"/>
      <c r="AU1804" s="513"/>
      <c r="AV1804" s="513"/>
      <c r="AW1804" s="513"/>
      <c r="AX1804" s="513"/>
      <c r="AY1804" s="513"/>
      <c r="AZ1804" s="513"/>
      <c r="BA1804" s="513"/>
      <c r="BB1804" s="513"/>
      <c r="BC1804" s="513"/>
      <c r="BD1804" s="513"/>
      <c r="BE1804" s="513"/>
      <c r="BF1804" s="513"/>
      <c r="BG1804" s="513"/>
      <c r="BH1804" s="513"/>
      <c r="BI1804" s="513"/>
      <c r="BJ1804" s="513"/>
      <c r="BK1804" s="513"/>
      <c r="BL1804" s="513"/>
      <c r="BM1804" s="513"/>
      <c r="BN1804" s="513"/>
      <c r="BO1804" s="513"/>
      <c r="BP1804" s="513"/>
      <c r="BQ1804" s="513"/>
      <c r="BR1804" s="513"/>
      <c r="BS1804" s="513"/>
      <c r="BT1804" s="513"/>
      <c r="BU1804" s="513"/>
      <c r="BV1804" s="513"/>
      <c r="BW1804" s="513"/>
      <c r="BX1804" s="513"/>
      <c r="BY1804" s="513"/>
      <c r="BZ1804" s="513"/>
      <c r="CA1804" s="513"/>
      <c r="CB1804" s="513"/>
      <c r="CC1804" s="1972"/>
      <c r="CD1804" s="1499"/>
      <c r="CE1804" s="1500"/>
      <c r="CF1804" s="1501"/>
      <c r="CG1804" s="1500"/>
      <c r="CH1804" s="1500"/>
      <c r="CI1804" s="1500"/>
      <c r="CJ1804" s="1976"/>
      <c r="CK1804" s="1519"/>
      <c r="CL1804" s="1509"/>
    </row>
    <row r="1805" spans="1:90" s="514" customFormat="1">
      <c r="A1805" s="511"/>
      <c r="B1805" s="512"/>
      <c r="C1805" s="1493"/>
      <c r="D1805" s="1493"/>
      <c r="E1805" s="1493"/>
      <c r="F1805" s="1493"/>
      <c r="G1805" s="1493"/>
      <c r="H1805" s="1530"/>
      <c r="I1805" s="1972"/>
      <c r="J1805" s="1542"/>
      <c r="K1805" s="513"/>
      <c r="L1805" s="513"/>
      <c r="M1805" s="513"/>
      <c r="N1805" s="513"/>
      <c r="O1805" s="513"/>
      <c r="P1805" s="513"/>
      <c r="Q1805" s="513"/>
      <c r="R1805" s="513"/>
      <c r="S1805" s="513"/>
      <c r="T1805" s="513"/>
      <c r="U1805" s="513"/>
      <c r="V1805" s="513"/>
      <c r="W1805" s="513"/>
      <c r="X1805" s="513"/>
      <c r="Y1805" s="513"/>
      <c r="Z1805" s="513"/>
      <c r="AA1805" s="513"/>
      <c r="AB1805" s="513"/>
      <c r="AC1805" s="513"/>
      <c r="AD1805" s="513"/>
      <c r="AE1805" s="513"/>
      <c r="AF1805" s="513"/>
      <c r="AG1805" s="513"/>
      <c r="AH1805" s="513"/>
      <c r="AI1805" s="513"/>
      <c r="AJ1805" s="513"/>
      <c r="AK1805" s="513"/>
      <c r="AL1805" s="513"/>
      <c r="AM1805" s="513"/>
      <c r="AN1805" s="513"/>
      <c r="AO1805" s="513"/>
      <c r="AP1805" s="513"/>
      <c r="AQ1805" s="513"/>
      <c r="AR1805" s="513"/>
      <c r="AS1805" s="513"/>
      <c r="AT1805" s="513"/>
      <c r="AU1805" s="513"/>
      <c r="AV1805" s="513"/>
      <c r="AW1805" s="513"/>
      <c r="AX1805" s="513"/>
      <c r="AY1805" s="513"/>
      <c r="AZ1805" s="513"/>
      <c r="BA1805" s="513"/>
      <c r="BB1805" s="513"/>
      <c r="BC1805" s="513"/>
      <c r="BD1805" s="513"/>
      <c r="BE1805" s="513"/>
      <c r="BF1805" s="513"/>
      <c r="BG1805" s="513"/>
      <c r="BH1805" s="513"/>
      <c r="BI1805" s="513"/>
      <c r="BJ1805" s="513"/>
      <c r="BK1805" s="513"/>
      <c r="BL1805" s="513"/>
      <c r="BM1805" s="513"/>
      <c r="BN1805" s="513"/>
      <c r="BO1805" s="513"/>
      <c r="BP1805" s="513"/>
      <c r="BQ1805" s="513"/>
      <c r="BR1805" s="513"/>
      <c r="BS1805" s="513"/>
      <c r="BT1805" s="513"/>
      <c r="BU1805" s="513"/>
      <c r="BV1805" s="513"/>
      <c r="BW1805" s="513"/>
      <c r="BX1805" s="513"/>
      <c r="BY1805" s="513"/>
      <c r="BZ1805" s="513"/>
      <c r="CA1805" s="513"/>
      <c r="CB1805" s="513"/>
      <c r="CC1805" s="1972"/>
      <c r="CD1805" s="1499"/>
      <c r="CE1805" s="1500"/>
      <c r="CF1805" s="1501"/>
      <c r="CG1805" s="1500"/>
      <c r="CH1805" s="1500"/>
      <c r="CI1805" s="1500"/>
      <c r="CJ1805" s="1976"/>
      <c r="CK1805" s="1519"/>
      <c r="CL1805" s="1509"/>
    </row>
    <row r="1806" spans="1:90" s="514" customFormat="1">
      <c r="A1806" s="511"/>
      <c r="B1806" s="512"/>
      <c r="C1806" s="1493"/>
      <c r="D1806" s="1493"/>
      <c r="E1806" s="1493"/>
      <c r="F1806" s="1493"/>
      <c r="G1806" s="1493"/>
      <c r="H1806" s="1530"/>
      <c r="I1806" s="1972"/>
      <c r="J1806" s="1542"/>
      <c r="K1806" s="513"/>
      <c r="L1806" s="513"/>
      <c r="M1806" s="513"/>
      <c r="N1806" s="513"/>
      <c r="O1806" s="513"/>
      <c r="P1806" s="513"/>
      <c r="Q1806" s="513"/>
      <c r="R1806" s="513"/>
      <c r="S1806" s="513"/>
      <c r="T1806" s="513"/>
      <c r="U1806" s="513"/>
      <c r="V1806" s="513"/>
      <c r="W1806" s="513"/>
      <c r="X1806" s="513"/>
      <c r="Y1806" s="513"/>
      <c r="Z1806" s="513"/>
      <c r="AA1806" s="513"/>
      <c r="AB1806" s="513"/>
      <c r="AC1806" s="513"/>
      <c r="AD1806" s="513"/>
      <c r="AE1806" s="513"/>
      <c r="AF1806" s="513"/>
      <c r="AG1806" s="513"/>
      <c r="AH1806" s="513"/>
      <c r="AI1806" s="513"/>
      <c r="AJ1806" s="513"/>
      <c r="AK1806" s="513"/>
      <c r="AL1806" s="513"/>
      <c r="AM1806" s="513"/>
      <c r="AN1806" s="513"/>
      <c r="AO1806" s="513"/>
      <c r="AP1806" s="513"/>
      <c r="AQ1806" s="513"/>
      <c r="AR1806" s="513"/>
      <c r="AS1806" s="513"/>
      <c r="AT1806" s="513"/>
      <c r="AU1806" s="513"/>
      <c r="AV1806" s="513"/>
      <c r="AW1806" s="513"/>
      <c r="AX1806" s="513"/>
      <c r="AY1806" s="513"/>
      <c r="AZ1806" s="513"/>
      <c r="BA1806" s="513"/>
      <c r="BB1806" s="513"/>
      <c r="BC1806" s="513"/>
      <c r="BD1806" s="513"/>
      <c r="BE1806" s="513"/>
      <c r="BF1806" s="513"/>
      <c r="BG1806" s="513"/>
      <c r="BH1806" s="513"/>
      <c r="BI1806" s="513"/>
      <c r="BJ1806" s="513"/>
      <c r="BK1806" s="513"/>
      <c r="BL1806" s="513"/>
      <c r="BM1806" s="513"/>
      <c r="BN1806" s="513"/>
      <c r="BO1806" s="513"/>
      <c r="BP1806" s="513"/>
      <c r="BQ1806" s="513"/>
      <c r="BR1806" s="513"/>
      <c r="BS1806" s="513"/>
      <c r="BT1806" s="513"/>
      <c r="BU1806" s="513"/>
      <c r="BV1806" s="513"/>
      <c r="BW1806" s="513"/>
      <c r="BX1806" s="513"/>
      <c r="BY1806" s="513"/>
      <c r="BZ1806" s="513"/>
      <c r="CA1806" s="513"/>
      <c r="CB1806" s="513"/>
      <c r="CC1806" s="1972"/>
      <c r="CD1806" s="1499"/>
      <c r="CE1806" s="1500"/>
      <c r="CF1806" s="1501"/>
      <c r="CG1806" s="1500"/>
      <c r="CH1806" s="1500"/>
      <c r="CI1806" s="1500"/>
      <c r="CJ1806" s="1976"/>
      <c r="CK1806" s="1519"/>
      <c r="CL1806" s="1509"/>
    </row>
    <row r="1807" spans="1:90" s="514" customFormat="1">
      <c r="A1807" s="511"/>
      <c r="B1807" s="512"/>
      <c r="C1807" s="1493"/>
      <c r="D1807" s="1493"/>
      <c r="E1807" s="1493"/>
      <c r="F1807" s="1493"/>
      <c r="G1807" s="1493"/>
      <c r="H1807" s="1530"/>
      <c r="I1807" s="1972"/>
      <c r="J1807" s="1542"/>
      <c r="K1807" s="513"/>
      <c r="L1807" s="513"/>
      <c r="M1807" s="513"/>
      <c r="N1807" s="513"/>
      <c r="O1807" s="513"/>
      <c r="P1807" s="513"/>
      <c r="Q1807" s="513"/>
      <c r="R1807" s="513"/>
      <c r="S1807" s="513"/>
      <c r="T1807" s="513"/>
      <c r="U1807" s="513"/>
      <c r="V1807" s="513"/>
      <c r="W1807" s="513"/>
      <c r="X1807" s="513"/>
      <c r="Y1807" s="513"/>
      <c r="Z1807" s="513"/>
      <c r="AA1807" s="513"/>
      <c r="AB1807" s="513"/>
      <c r="AC1807" s="513"/>
      <c r="AD1807" s="513"/>
      <c r="AE1807" s="513"/>
      <c r="AF1807" s="513"/>
      <c r="AG1807" s="513"/>
      <c r="AH1807" s="513"/>
      <c r="AI1807" s="513"/>
      <c r="AJ1807" s="513"/>
      <c r="AK1807" s="513"/>
      <c r="AL1807" s="513"/>
      <c r="AM1807" s="513"/>
      <c r="AN1807" s="513"/>
      <c r="AO1807" s="513"/>
      <c r="AP1807" s="513"/>
      <c r="AQ1807" s="513"/>
      <c r="AR1807" s="513"/>
      <c r="AS1807" s="513"/>
      <c r="AT1807" s="513"/>
      <c r="AU1807" s="513"/>
      <c r="AV1807" s="513"/>
      <c r="AW1807" s="513"/>
      <c r="AX1807" s="513"/>
      <c r="AY1807" s="513"/>
      <c r="AZ1807" s="513"/>
      <c r="BA1807" s="513"/>
      <c r="BB1807" s="513"/>
      <c r="BC1807" s="513"/>
      <c r="BD1807" s="513"/>
      <c r="BE1807" s="513"/>
      <c r="BF1807" s="513"/>
      <c r="BG1807" s="513"/>
      <c r="BH1807" s="513"/>
      <c r="BI1807" s="513"/>
      <c r="BJ1807" s="513"/>
      <c r="BK1807" s="513"/>
      <c r="BL1807" s="513"/>
      <c r="BM1807" s="513"/>
      <c r="BN1807" s="513"/>
      <c r="BO1807" s="513"/>
      <c r="BP1807" s="513"/>
      <c r="BQ1807" s="513"/>
      <c r="BR1807" s="513"/>
      <c r="BS1807" s="513"/>
      <c r="BT1807" s="513"/>
      <c r="BU1807" s="513"/>
      <c r="BV1807" s="513"/>
      <c r="BW1807" s="513"/>
      <c r="BX1807" s="513"/>
      <c r="BY1807" s="513"/>
      <c r="BZ1807" s="513"/>
      <c r="CA1807" s="513"/>
      <c r="CB1807" s="513"/>
      <c r="CC1807" s="1972"/>
      <c r="CD1807" s="1499"/>
      <c r="CE1807" s="1500"/>
      <c r="CF1807" s="1501"/>
      <c r="CG1807" s="1500"/>
      <c r="CH1807" s="1500"/>
      <c r="CI1807" s="1500"/>
      <c r="CJ1807" s="1976"/>
      <c r="CK1807" s="1519"/>
      <c r="CL1807" s="1509"/>
    </row>
    <row r="1808" spans="1:90" s="514" customFormat="1">
      <c r="A1808" s="511"/>
      <c r="B1808" s="512"/>
      <c r="C1808" s="1493"/>
      <c r="D1808" s="1493"/>
      <c r="E1808" s="1493"/>
      <c r="F1808" s="1493"/>
      <c r="G1808" s="1493"/>
      <c r="H1808" s="1530"/>
      <c r="I1808" s="1972"/>
      <c r="J1808" s="1542"/>
      <c r="K1808" s="513"/>
      <c r="L1808" s="513"/>
      <c r="M1808" s="513"/>
      <c r="N1808" s="513"/>
      <c r="O1808" s="513"/>
      <c r="P1808" s="513"/>
      <c r="Q1808" s="513"/>
      <c r="R1808" s="513"/>
      <c r="S1808" s="513"/>
      <c r="T1808" s="513"/>
      <c r="U1808" s="513"/>
      <c r="V1808" s="513"/>
      <c r="W1808" s="513"/>
      <c r="X1808" s="513"/>
      <c r="Y1808" s="513"/>
      <c r="Z1808" s="513"/>
      <c r="AA1808" s="513"/>
      <c r="AB1808" s="513"/>
      <c r="AC1808" s="513"/>
      <c r="AD1808" s="513"/>
      <c r="AE1808" s="513"/>
      <c r="AF1808" s="513"/>
      <c r="AG1808" s="513"/>
      <c r="AH1808" s="513"/>
      <c r="AI1808" s="513"/>
      <c r="AJ1808" s="513"/>
      <c r="AK1808" s="513"/>
      <c r="AL1808" s="513"/>
      <c r="AM1808" s="513"/>
      <c r="AN1808" s="513"/>
      <c r="AO1808" s="513"/>
      <c r="AP1808" s="513"/>
      <c r="AQ1808" s="513"/>
      <c r="AR1808" s="513"/>
      <c r="AS1808" s="513"/>
      <c r="AT1808" s="513"/>
      <c r="AU1808" s="513"/>
      <c r="AV1808" s="513"/>
      <c r="AW1808" s="513"/>
      <c r="AX1808" s="513"/>
      <c r="AY1808" s="513"/>
      <c r="AZ1808" s="513"/>
      <c r="BA1808" s="513"/>
      <c r="BB1808" s="513"/>
      <c r="BC1808" s="513"/>
      <c r="BD1808" s="513"/>
      <c r="BE1808" s="513"/>
      <c r="BF1808" s="513"/>
      <c r="BG1808" s="513"/>
      <c r="BH1808" s="513"/>
      <c r="BI1808" s="513"/>
      <c r="BJ1808" s="513"/>
      <c r="BK1808" s="513"/>
      <c r="BL1808" s="513"/>
      <c r="BM1808" s="513"/>
      <c r="BN1808" s="513"/>
      <c r="BO1808" s="513"/>
      <c r="BP1808" s="513"/>
      <c r="BQ1808" s="513"/>
      <c r="BR1808" s="513"/>
      <c r="BS1808" s="513"/>
      <c r="BT1808" s="513"/>
      <c r="BU1808" s="513"/>
      <c r="BV1808" s="513"/>
      <c r="BW1808" s="513"/>
      <c r="BX1808" s="513"/>
      <c r="BY1808" s="513"/>
      <c r="BZ1808" s="513"/>
      <c r="CA1808" s="513"/>
      <c r="CB1808" s="513"/>
      <c r="CC1808" s="1972"/>
      <c r="CD1808" s="1499"/>
      <c r="CE1808" s="1500"/>
      <c r="CF1808" s="1501"/>
      <c r="CG1808" s="1500"/>
      <c r="CH1808" s="1500"/>
      <c r="CI1808" s="1500"/>
      <c r="CJ1808" s="1976"/>
      <c r="CK1808" s="1519"/>
      <c r="CL1808" s="1509"/>
    </row>
    <row r="1809" spans="1:90" s="514" customFormat="1">
      <c r="A1809" s="511"/>
      <c r="B1809" s="512"/>
      <c r="C1809" s="1493"/>
      <c r="D1809" s="1493"/>
      <c r="E1809" s="1493"/>
      <c r="F1809" s="1493"/>
      <c r="G1809" s="1493"/>
      <c r="H1809" s="1530"/>
      <c r="I1809" s="1972"/>
      <c r="J1809" s="1542"/>
      <c r="K1809" s="513"/>
      <c r="L1809" s="513"/>
      <c r="M1809" s="513"/>
      <c r="N1809" s="513"/>
      <c r="O1809" s="513"/>
      <c r="P1809" s="513"/>
      <c r="Q1809" s="513"/>
      <c r="R1809" s="513"/>
      <c r="S1809" s="513"/>
      <c r="T1809" s="513"/>
      <c r="U1809" s="513"/>
      <c r="V1809" s="513"/>
      <c r="W1809" s="513"/>
      <c r="X1809" s="513"/>
      <c r="Y1809" s="513"/>
      <c r="Z1809" s="513"/>
      <c r="AA1809" s="513"/>
      <c r="AB1809" s="513"/>
      <c r="AC1809" s="513"/>
      <c r="AD1809" s="513"/>
      <c r="AE1809" s="513"/>
      <c r="AF1809" s="513"/>
      <c r="AG1809" s="513"/>
      <c r="AH1809" s="513"/>
      <c r="AI1809" s="513"/>
      <c r="AJ1809" s="513"/>
      <c r="AK1809" s="513"/>
      <c r="AL1809" s="513"/>
      <c r="AM1809" s="513"/>
      <c r="AN1809" s="513"/>
      <c r="AO1809" s="513"/>
      <c r="AP1809" s="513"/>
      <c r="AQ1809" s="513"/>
      <c r="AR1809" s="513"/>
      <c r="AS1809" s="513"/>
      <c r="AT1809" s="513"/>
      <c r="AU1809" s="513"/>
      <c r="AV1809" s="513"/>
      <c r="AW1809" s="513"/>
      <c r="AX1809" s="513"/>
      <c r="AY1809" s="513"/>
      <c r="AZ1809" s="513"/>
      <c r="BA1809" s="513"/>
      <c r="BB1809" s="513"/>
      <c r="BC1809" s="513"/>
      <c r="BD1809" s="513"/>
      <c r="BE1809" s="513"/>
      <c r="BF1809" s="513"/>
      <c r="BG1809" s="513"/>
      <c r="BH1809" s="513"/>
      <c r="BI1809" s="513"/>
      <c r="BJ1809" s="513"/>
      <c r="BK1809" s="513"/>
      <c r="BL1809" s="513"/>
      <c r="BM1809" s="513"/>
      <c r="BN1809" s="513"/>
      <c r="BO1809" s="513"/>
      <c r="BP1809" s="513"/>
      <c r="BQ1809" s="513"/>
      <c r="BR1809" s="513"/>
      <c r="BS1809" s="513"/>
      <c r="BT1809" s="513"/>
      <c r="BU1809" s="513"/>
      <c r="BV1809" s="513"/>
      <c r="BW1809" s="513"/>
      <c r="BX1809" s="513"/>
      <c r="BY1809" s="513"/>
      <c r="BZ1809" s="513"/>
      <c r="CA1809" s="513"/>
      <c r="CB1809" s="513"/>
      <c r="CC1809" s="1972"/>
      <c r="CD1809" s="1499"/>
      <c r="CE1809" s="1500"/>
      <c r="CF1809" s="1501"/>
      <c r="CG1809" s="1500"/>
      <c r="CH1809" s="1500"/>
      <c r="CI1809" s="1500"/>
      <c r="CJ1809" s="1976"/>
      <c r="CK1809" s="1519"/>
      <c r="CL1809" s="1509"/>
    </row>
    <row r="1810" spans="1:90" s="514" customFormat="1">
      <c r="A1810" s="511"/>
      <c r="B1810" s="512"/>
      <c r="C1810" s="1493"/>
      <c r="D1810" s="1493"/>
      <c r="E1810" s="1493"/>
      <c r="F1810" s="1493"/>
      <c r="G1810" s="1493"/>
      <c r="H1810" s="1530"/>
      <c r="I1810" s="1972"/>
      <c r="J1810" s="1542"/>
      <c r="K1810" s="513"/>
      <c r="L1810" s="513"/>
      <c r="M1810" s="513"/>
      <c r="N1810" s="513"/>
      <c r="O1810" s="513"/>
      <c r="P1810" s="513"/>
      <c r="Q1810" s="513"/>
      <c r="R1810" s="513"/>
      <c r="S1810" s="513"/>
      <c r="T1810" s="513"/>
      <c r="U1810" s="513"/>
      <c r="V1810" s="513"/>
      <c r="W1810" s="513"/>
      <c r="X1810" s="513"/>
      <c r="Y1810" s="513"/>
      <c r="Z1810" s="513"/>
      <c r="AA1810" s="513"/>
      <c r="AB1810" s="513"/>
      <c r="AC1810" s="513"/>
      <c r="AD1810" s="513"/>
      <c r="AE1810" s="513"/>
      <c r="AF1810" s="513"/>
      <c r="AG1810" s="513"/>
      <c r="AH1810" s="513"/>
      <c r="AI1810" s="513"/>
      <c r="AJ1810" s="513"/>
      <c r="AK1810" s="513"/>
      <c r="AL1810" s="513"/>
      <c r="AM1810" s="513"/>
      <c r="AN1810" s="513"/>
      <c r="AO1810" s="513"/>
      <c r="AP1810" s="513"/>
      <c r="AQ1810" s="513"/>
      <c r="AR1810" s="513"/>
      <c r="AS1810" s="513"/>
      <c r="AT1810" s="513"/>
      <c r="AU1810" s="513"/>
      <c r="AV1810" s="513"/>
      <c r="AW1810" s="513"/>
      <c r="AX1810" s="513"/>
      <c r="AY1810" s="513"/>
      <c r="AZ1810" s="513"/>
      <c r="BA1810" s="513"/>
      <c r="BB1810" s="513"/>
      <c r="BC1810" s="513"/>
      <c r="BD1810" s="513"/>
      <c r="BE1810" s="513"/>
      <c r="BF1810" s="513"/>
      <c r="BG1810" s="513"/>
      <c r="BH1810" s="513"/>
      <c r="BI1810" s="513"/>
      <c r="BJ1810" s="513"/>
      <c r="BK1810" s="513"/>
      <c r="BL1810" s="513"/>
      <c r="BM1810" s="513"/>
      <c r="BN1810" s="513"/>
      <c r="BO1810" s="513"/>
      <c r="BP1810" s="513"/>
      <c r="BQ1810" s="513"/>
      <c r="BR1810" s="513"/>
      <c r="BS1810" s="513"/>
      <c r="BT1810" s="513"/>
      <c r="BU1810" s="513"/>
      <c r="BV1810" s="513"/>
      <c r="BW1810" s="513"/>
      <c r="BX1810" s="513"/>
      <c r="BY1810" s="513"/>
      <c r="BZ1810" s="513"/>
      <c r="CA1810" s="513"/>
      <c r="CB1810" s="513"/>
      <c r="CC1810" s="1972"/>
      <c r="CD1810" s="1499"/>
      <c r="CE1810" s="1500"/>
      <c r="CF1810" s="1501"/>
      <c r="CG1810" s="1500"/>
      <c r="CH1810" s="1500"/>
      <c r="CI1810" s="1500"/>
      <c r="CJ1810" s="1976"/>
      <c r="CK1810" s="1519"/>
      <c r="CL1810" s="1509"/>
    </row>
    <row r="1811" spans="1:90" s="514" customFormat="1">
      <c r="A1811" s="511"/>
      <c r="B1811" s="512"/>
      <c r="C1811" s="1493"/>
      <c r="D1811" s="1493"/>
      <c r="E1811" s="1493"/>
      <c r="F1811" s="1493"/>
      <c r="G1811" s="1493"/>
      <c r="H1811" s="1530"/>
      <c r="I1811" s="1972"/>
      <c r="J1811" s="1542"/>
      <c r="K1811" s="513"/>
      <c r="L1811" s="513"/>
      <c r="M1811" s="513"/>
      <c r="N1811" s="513"/>
      <c r="O1811" s="513"/>
      <c r="P1811" s="513"/>
      <c r="Q1811" s="513"/>
      <c r="R1811" s="513"/>
      <c r="S1811" s="513"/>
      <c r="T1811" s="513"/>
      <c r="U1811" s="513"/>
      <c r="V1811" s="513"/>
      <c r="W1811" s="513"/>
      <c r="X1811" s="513"/>
      <c r="Y1811" s="513"/>
      <c r="Z1811" s="513"/>
      <c r="AA1811" s="513"/>
      <c r="AB1811" s="513"/>
      <c r="AC1811" s="513"/>
      <c r="AD1811" s="513"/>
      <c r="AE1811" s="513"/>
      <c r="AF1811" s="513"/>
      <c r="AG1811" s="513"/>
      <c r="AH1811" s="513"/>
      <c r="AI1811" s="513"/>
      <c r="AJ1811" s="513"/>
      <c r="AK1811" s="513"/>
      <c r="AL1811" s="513"/>
      <c r="AM1811" s="513"/>
      <c r="AN1811" s="513"/>
      <c r="AO1811" s="513"/>
      <c r="AP1811" s="513"/>
      <c r="AQ1811" s="513"/>
      <c r="AR1811" s="513"/>
      <c r="AS1811" s="513"/>
      <c r="AT1811" s="513"/>
      <c r="AU1811" s="513"/>
      <c r="AV1811" s="513"/>
      <c r="AW1811" s="513"/>
      <c r="AX1811" s="513"/>
      <c r="AY1811" s="513"/>
      <c r="AZ1811" s="513"/>
      <c r="BA1811" s="513"/>
      <c r="BB1811" s="513"/>
      <c r="BC1811" s="513"/>
      <c r="BD1811" s="513"/>
      <c r="BE1811" s="513"/>
      <c r="BF1811" s="513"/>
      <c r="BG1811" s="513"/>
      <c r="BH1811" s="513"/>
      <c r="BI1811" s="513"/>
      <c r="BJ1811" s="513"/>
      <c r="BK1811" s="513"/>
      <c r="BL1811" s="513"/>
      <c r="BM1811" s="513"/>
      <c r="BN1811" s="513"/>
      <c r="BO1811" s="513"/>
      <c r="BP1811" s="513"/>
      <c r="BQ1811" s="513"/>
      <c r="BR1811" s="513"/>
      <c r="BS1811" s="513"/>
      <c r="BT1811" s="513"/>
      <c r="BU1811" s="513"/>
      <c r="BV1811" s="513"/>
      <c r="BW1811" s="513"/>
      <c r="BX1811" s="513"/>
      <c r="BY1811" s="513"/>
      <c r="BZ1811" s="513"/>
      <c r="CA1811" s="513"/>
      <c r="CB1811" s="513"/>
      <c r="CC1811" s="1972"/>
      <c r="CD1811" s="1499"/>
      <c r="CE1811" s="1500"/>
      <c r="CF1811" s="1501"/>
      <c r="CG1811" s="1500"/>
      <c r="CH1811" s="1500"/>
      <c r="CI1811" s="1500"/>
      <c r="CJ1811" s="1976"/>
      <c r="CK1811" s="1519"/>
      <c r="CL1811" s="1509"/>
    </row>
    <row r="1812" spans="1:90" s="514" customFormat="1">
      <c r="A1812" s="511"/>
      <c r="B1812" s="512"/>
      <c r="C1812" s="1493"/>
      <c r="D1812" s="1493"/>
      <c r="E1812" s="1493"/>
      <c r="F1812" s="1493"/>
      <c r="G1812" s="1493"/>
      <c r="H1812" s="1530"/>
      <c r="I1812" s="1972"/>
      <c r="J1812" s="1542"/>
      <c r="K1812" s="513"/>
      <c r="L1812" s="513"/>
      <c r="M1812" s="513"/>
      <c r="N1812" s="513"/>
      <c r="O1812" s="513"/>
      <c r="P1812" s="513"/>
      <c r="Q1812" s="513"/>
      <c r="R1812" s="513"/>
      <c r="S1812" s="513"/>
      <c r="T1812" s="513"/>
      <c r="U1812" s="513"/>
      <c r="V1812" s="513"/>
      <c r="W1812" s="513"/>
      <c r="X1812" s="513"/>
      <c r="Y1812" s="513"/>
      <c r="Z1812" s="513"/>
      <c r="AA1812" s="513"/>
      <c r="AB1812" s="513"/>
      <c r="AC1812" s="513"/>
      <c r="AD1812" s="513"/>
      <c r="AE1812" s="513"/>
      <c r="AF1812" s="513"/>
      <c r="AG1812" s="513"/>
      <c r="AH1812" s="513"/>
      <c r="AI1812" s="513"/>
      <c r="AJ1812" s="513"/>
      <c r="AK1812" s="513"/>
      <c r="AL1812" s="513"/>
      <c r="AM1812" s="513"/>
      <c r="AN1812" s="513"/>
      <c r="AO1812" s="513"/>
      <c r="AP1812" s="513"/>
      <c r="AQ1812" s="513"/>
      <c r="AR1812" s="513"/>
      <c r="AS1812" s="513"/>
      <c r="AT1812" s="513"/>
      <c r="AU1812" s="513"/>
      <c r="AV1812" s="513"/>
      <c r="AW1812" s="513"/>
      <c r="AX1812" s="513"/>
      <c r="AY1812" s="513"/>
      <c r="AZ1812" s="513"/>
      <c r="BA1812" s="513"/>
      <c r="BB1812" s="513"/>
      <c r="BC1812" s="513"/>
      <c r="BD1812" s="513"/>
      <c r="BE1812" s="513"/>
      <c r="BF1812" s="513"/>
      <c r="BG1812" s="513"/>
      <c r="BH1812" s="513"/>
      <c r="BI1812" s="513"/>
      <c r="BJ1812" s="513"/>
      <c r="BK1812" s="513"/>
      <c r="BL1812" s="513"/>
      <c r="BM1812" s="513"/>
      <c r="BN1812" s="513"/>
      <c r="BO1812" s="513"/>
      <c r="BP1812" s="513"/>
      <c r="BQ1812" s="513"/>
      <c r="BR1812" s="513"/>
      <c r="BS1812" s="513"/>
      <c r="BT1812" s="513"/>
      <c r="BU1812" s="513"/>
      <c r="BV1812" s="513"/>
      <c r="BW1812" s="513"/>
      <c r="BX1812" s="513"/>
      <c r="BY1812" s="513"/>
      <c r="BZ1812" s="513"/>
      <c r="CA1812" s="513"/>
      <c r="CB1812" s="513"/>
      <c r="CC1812" s="1972"/>
      <c r="CD1812" s="1499"/>
      <c r="CE1812" s="1500"/>
      <c r="CF1812" s="1501"/>
      <c r="CG1812" s="1500"/>
      <c r="CH1812" s="1500"/>
      <c r="CI1812" s="1500"/>
      <c r="CJ1812" s="1976"/>
      <c r="CK1812" s="1519"/>
      <c r="CL1812" s="1509"/>
    </row>
    <row r="1813" spans="1:90" s="514" customFormat="1">
      <c r="A1813" s="511"/>
      <c r="B1813" s="512"/>
      <c r="C1813" s="1493"/>
      <c r="D1813" s="1493"/>
      <c r="E1813" s="1493"/>
      <c r="F1813" s="1493"/>
      <c r="G1813" s="1493"/>
      <c r="H1813" s="1530"/>
      <c r="I1813" s="1972"/>
      <c r="J1813" s="1542"/>
      <c r="K1813" s="513"/>
      <c r="L1813" s="513"/>
      <c r="M1813" s="513"/>
      <c r="N1813" s="513"/>
      <c r="O1813" s="513"/>
      <c r="P1813" s="513"/>
      <c r="Q1813" s="513"/>
      <c r="R1813" s="513"/>
      <c r="S1813" s="513"/>
      <c r="T1813" s="513"/>
      <c r="U1813" s="513"/>
      <c r="V1813" s="513"/>
      <c r="W1813" s="513"/>
      <c r="X1813" s="513"/>
      <c r="Y1813" s="513"/>
      <c r="Z1813" s="513"/>
      <c r="AA1813" s="513"/>
      <c r="AB1813" s="513"/>
      <c r="AC1813" s="513"/>
      <c r="AD1813" s="513"/>
      <c r="AE1813" s="513"/>
      <c r="AF1813" s="513"/>
      <c r="AG1813" s="513"/>
      <c r="AH1813" s="513"/>
      <c r="AI1813" s="513"/>
      <c r="AJ1813" s="513"/>
      <c r="AK1813" s="513"/>
      <c r="AL1813" s="513"/>
      <c r="AM1813" s="513"/>
      <c r="AN1813" s="513"/>
      <c r="AO1813" s="513"/>
      <c r="AP1813" s="513"/>
      <c r="AQ1813" s="513"/>
      <c r="AR1813" s="513"/>
      <c r="AS1813" s="513"/>
      <c r="AT1813" s="513"/>
      <c r="AU1813" s="513"/>
      <c r="AV1813" s="513"/>
      <c r="AW1813" s="513"/>
      <c r="AX1813" s="513"/>
      <c r="AY1813" s="513"/>
      <c r="AZ1813" s="513"/>
      <c r="BA1813" s="513"/>
      <c r="BB1813" s="513"/>
      <c r="BC1813" s="513"/>
      <c r="BD1813" s="513"/>
      <c r="BE1813" s="513"/>
      <c r="BF1813" s="513"/>
      <c r="BG1813" s="513"/>
      <c r="BH1813" s="513"/>
      <c r="BI1813" s="513"/>
      <c r="BJ1813" s="513"/>
      <c r="BK1813" s="513"/>
      <c r="BL1813" s="513"/>
      <c r="BM1813" s="513"/>
      <c r="BN1813" s="513"/>
      <c r="BO1813" s="513"/>
      <c r="BP1813" s="513"/>
      <c r="BQ1813" s="513"/>
      <c r="BR1813" s="513"/>
      <c r="BS1813" s="513"/>
      <c r="BT1813" s="513"/>
      <c r="BU1813" s="513"/>
      <c r="BV1813" s="513"/>
      <c r="BW1813" s="513"/>
      <c r="BX1813" s="513"/>
      <c r="BY1813" s="513"/>
      <c r="BZ1813" s="513"/>
      <c r="CA1813" s="513"/>
      <c r="CB1813" s="513"/>
      <c r="CC1813" s="1972"/>
      <c r="CD1813" s="1499"/>
      <c r="CE1813" s="1500"/>
      <c r="CF1813" s="1501"/>
      <c r="CG1813" s="1500"/>
      <c r="CH1813" s="1500"/>
      <c r="CI1813" s="1500"/>
      <c r="CJ1813" s="1976"/>
      <c r="CK1813" s="1519"/>
      <c r="CL1813" s="1509"/>
    </row>
    <row r="1814" spans="1:90" s="514" customFormat="1">
      <c r="A1814" s="511"/>
      <c r="B1814" s="512"/>
      <c r="C1814" s="1493"/>
      <c r="D1814" s="1493"/>
      <c r="E1814" s="1493"/>
      <c r="F1814" s="1493"/>
      <c r="G1814" s="1493"/>
      <c r="H1814" s="1530"/>
      <c r="I1814" s="1972"/>
      <c r="J1814" s="1542"/>
      <c r="K1814" s="513"/>
      <c r="L1814" s="513"/>
      <c r="M1814" s="513"/>
      <c r="N1814" s="513"/>
      <c r="O1814" s="513"/>
      <c r="P1814" s="513"/>
      <c r="Q1814" s="513"/>
      <c r="R1814" s="513"/>
      <c r="S1814" s="513"/>
      <c r="T1814" s="513"/>
      <c r="U1814" s="513"/>
      <c r="V1814" s="513"/>
      <c r="W1814" s="513"/>
      <c r="X1814" s="513"/>
      <c r="Y1814" s="513"/>
      <c r="Z1814" s="513"/>
      <c r="AA1814" s="513"/>
      <c r="AB1814" s="513"/>
      <c r="AC1814" s="513"/>
      <c r="AD1814" s="513"/>
      <c r="AE1814" s="513"/>
      <c r="AF1814" s="513"/>
      <c r="AG1814" s="513"/>
      <c r="AH1814" s="513"/>
      <c r="AI1814" s="513"/>
      <c r="AJ1814" s="513"/>
      <c r="AK1814" s="513"/>
      <c r="AL1814" s="513"/>
      <c r="AM1814" s="513"/>
      <c r="AN1814" s="513"/>
      <c r="AO1814" s="513"/>
      <c r="AP1814" s="513"/>
      <c r="AQ1814" s="513"/>
      <c r="AR1814" s="513"/>
      <c r="AS1814" s="513"/>
      <c r="AT1814" s="513"/>
      <c r="AU1814" s="513"/>
      <c r="AV1814" s="513"/>
      <c r="AW1814" s="513"/>
      <c r="AX1814" s="513"/>
      <c r="AY1814" s="513"/>
      <c r="AZ1814" s="513"/>
      <c r="BA1814" s="513"/>
      <c r="BB1814" s="513"/>
      <c r="BC1814" s="513"/>
      <c r="BD1814" s="513"/>
      <c r="BE1814" s="513"/>
      <c r="BF1814" s="513"/>
      <c r="BG1814" s="513"/>
      <c r="BH1814" s="513"/>
      <c r="BI1814" s="513"/>
      <c r="BJ1814" s="513"/>
      <c r="BK1814" s="513"/>
      <c r="BL1814" s="513"/>
      <c r="BM1814" s="513"/>
      <c r="BN1814" s="513"/>
      <c r="BO1814" s="513"/>
      <c r="BP1814" s="513"/>
      <c r="BQ1814" s="513"/>
      <c r="BR1814" s="513"/>
      <c r="BS1814" s="513"/>
      <c r="BT1814" s="513"/>
      <c r="BU1814" s="513"/>
      <c r="BV1814" s="513"/>
      <c r="BW1814" s="513"/>
      <c r="BX1814" s="513"/>
      <c r="BY1814" s="513"/>
      <c r="BZ1814" s="513"/>
      <c r="CA1814" s="513"/>
      <c r="CB1814" s="513"/>
      <c r="CC1814" s="1972"/>
      <c r="CD1814" s="1499"/>
      <c r="CE1814" s="1500"/>
      <c r="CF1814" s="1501"/>
      <c r="CG1814" s="1500"/>
      <c r="CH1814" s="1500"/>
      <c r="CI1814" s="1500"/>
      <c r="CJ1814" s="1976"/>
      <c r="CK1814" s="1519"/>
      <c r="CL1814" s="1509"/>
    </row>
    <row r="1815" spans="1:90" s="514" customFormat="1">
      <c r="A1815" s="511"/>
      <c r="B1815" s="512"/>
      <c r="C1815" s="1493"/>
      <c r="D1815" s="1493"/>
      <c r="E1815" s="1493"/>
      <c r="F1815" s="1493"/>
      <c r="G1815" s="1493"/>
      <c r="H1815" s="1530"/>
      <c r="I1815" s="1972"/>
      <c r="J1815" s="1542"/>
      <c r="K1815" s="513"/>
      <c r="L1815" s="513"/>
      <c r="M1815" s="513"/>
      <c r="N1815" s="513"/>
      <c r="O1815" s="513"/>
      <c r="P1815" s="513"/>
      <c r="Q1815" s="513"/>
      <c r="R1815" s="513"/>
      <c r="S1815" s="513"/>
      <c r="T1815" s="513"/>
      <c r="U1815" s="513"/>
      <c r="V1815" s="513"/>
      <c r="W1815" s="513"/>
      <c r="X1815" s="513"/>
      <c r="Y1815" s="513"/>
      <c r="Z1815" s="513"/>
      <c r="AA1815" s="513"/>
      <c r="AB1815" s="513"/>
      <c r="AC1815" s="513"/>
      <c r="AD1815" s="513"/>
      <c r="AE1815" s="513"/>
      <c r="AF1815" s="513"/>
      <c r="AG1815" s="513"/>
      <c r="AH1815" s="513"/>
      <c r="AI1815" s="513"/>
      <c r="AJ1815" s="513"/>
      <c r="AK1815" s="513"/>
      <c r="AL1815" s="513"/>
      <c r="AM1815" s="513"/>
      <c r="AN1815" s="513"/>
      <c r="AO1815" s="513"/>
      <c r="AP1815" s="513"/>
      <c r="AQ1815" s="513"/>
      <c r="AR1815" s="513"/>
      <c r="AS1815" s="513"/>
      <c r="AT1815" s="513"/>
      <c r="AU1815" s="513"/>
      <c r="AV1815" s="513"/>
      <c r="AW1815" s="513"/>
      <c r="AX1815" s="513"/>
      <c r="AY1815" s="513"/>
      <c r="AZ1815" s="513"/>
      <c r="BA1815" s="513"/>
      <c r="BB1815" s="513"/>
      <c r="BC1815" s="513"/>
      <c r="BD1815" s="513"/>
      <c r="BE1815" s="513"/>
      <c r="BF1815" s="513"/>
      <c r="BG1815" s="513"/>
      <c r="BH1815" s="513"/>
      <c r="BI1815" s="513"/>
      <c r="BJ1815" s="513"/>
      <c r="BK1815" s="513"/>
      <c r="BL1815" s="513"/>
      <c r="BM1815" s="513"/>
      <c r="BN1815" s="513"/>
      <c r="BO1815" s="513"/>
      <c r="BP1815" s="513"/>
      <c r="BQ1815" s="513"/>
      <c r="BR1815" s="513"/>
      <c r="BS1815" s="513"/>
      <c r="BT1815" s="513"/>
      <c r="BU1815" s="513"/>
      <c r="BV1815" s="513"/>
      <c r="BW1815" s="513"/>
      <c r="BX1815" s="513"/>
      <c r="BY1815" s="513"/>
      <c r="BZ1815" s="513"/>
      <c r="CA1815" s="513"/>
      <c r="CB1815" s="513"/>
      <c r="CC1815" s="1972"/>
      <c r="CD1815" s="1499"/>
      <c r="CE1815" s="1500"/>
      <c r="CF1815" s="1501"/>
      <c r="CG1815" s="1500"/>
      <c r="CH1815" s="1500"/>
      <c r="CI1815" s="1500"/>
      <c r="CJ1815" s="1976"/>
      <c r="CK1815" s="1519"/>
      <c r="CL1815" s="1509"/>
    </row>
    <row r="1816" spans="1:90" s="514" customFormat="1">
      <c r="A1816" s="511"/>
      <c r="B1816" s="512"/>
      <c r="C1816" s="1493"/>
      <c r="D1816" s="1493"/>
      <c r="E1816" s="1493"/>
      <c r="F1816" s="1493"/>
      <c r="G1816" s="1493"/>
      <c r="H1816" s="1530"/>
      <c r="I1816" s="1972"/>
      <c r="J1816" s="1542"/>
      <c r="K1816" s="513"/>
      <c r="L1816" s="513"/>
      <c r="M1816" s="513"/>
      <c r="N1816" s="513"/>
      <c r="O1816" s="513"/>
      <c r="P1816" s="513"/>
      <c r="Q1816" s="513"/>
      <c r="R1816" s="513"/>
      <c r="S1816" s="513"/>
      <c r="T1816" s="513"/>
      <c r="U1816" s="513"/>
      <c r="V1816" s="513"/>
      <c r="W1816" s="513"/>
      <c r="X1816" s="513"/>
      <c r="Y1816" s="513"/>
      <c r="Z1816" s="513"/>
      <c r="AA1816" s="513"/>
      <c r="AB1816" s="513"/>
      <c r="AC1816" s="513"/>
      <c r="AD1816" s="513"/>
      <c r="AE1816" s="513"/>
      <c r="AF1816" s="513"/>
      <c r="AG1816" s="513"/>
      <c r="AH1816" s="513"/>
      <c r="AI1816" s="513"/>
      <c r="AJ1816" s="513"/>
      <c r="AK1816" s="513"/>
      <c r="AL1816" s="513"/>
      <c r="AM1816" s="513"/>
      <c r="AN1816" s="513"/>
      <c r="AO1816" s="513"/>
      <c r="AP1816" s="513"/>
      <c r="AQ1816" s="513"/>
      <c r="AR1816" s="513"/>
      <c r="AS1816" s="513"/>
      <c r="AT1816" s="513"/>
      <c r="AU1816" s="513"/>
      <c r="AV1816" s="513"/>
      <c r="AW1816" s="513"/>
      <c r="AX1816" s="513"/>
      <c r="AY1816" s="513"/>
      <c r="AZ1816" s="513"/>
      <c r="BA1816" s="513"/>
      <c r="BB1816" s="513"/>
      <c r="BC1816" s="513"/>
      <c r="BD1816" s="513"/>
      <c r="BE1816" s="513"/>
      <c r="BF1816" s="513"/>
      <c r="BG1816" s="513"/>
      <c r="BH1816" s="513"/>
      <c r="BI1816" s="513"/>
      <c r="BJ1816" s="513"/>
      <c r="BK1816" s="513"/>
      <c r="BL1816" s="513"/>
      <c r="BM1816" s="513"/>
      <c r="BN1816" s="513"/>
      <c r="BO1816" s="513"/>
      <c r="BP1816" s="513"/>
      <c r="BQ1816" s="513"/>
      <c r="BR1816" s="513"/>
      <c r="BS1816" s="513"/>
      <c r="BT1816" s="513"/>
      <c r="BU1816" s="513"/>
      <c r="BV1816" s="513"/>
      <c r="BW1816" s="513"/>
      <c r="BX1816" s="513"/>
      <c r="BY1816" s="513"/>
      <c r="BZ1816" s="513"/>
      <c r="CA1816" s="513"/>
      <c r="CB1816" s="513"/>
      <c r="CC1816" s="1972"/>
      <c r="CD1816" s="1499"/>
      <c r="CE1816" s="1500"/>
      <c r="CF1816" s="1501"/>
      <c r="CG1816" s="1500"/>
      <c r="CH1816" s="1500"/>
      <c r="CI1816" s="1500"/>
      <c r="CJ1816" s="1976"/>
      <c r="CK1816" s="1519"/>
      <c r="CL1816" s="1509"/>
    </row>
    <row r="1817" spans="1:90" s="514" customFormat="1">
      <c r="A1817" s="511"/>
      <c r="B1817" s="512"/>
      <c r="C1817" s="1493"/>
      <c r="D1817" s="1493"/>
      <c r="E1817" s="1493"/>
      <c r="F1817" s="1493"/>
      <c r="G1817" s="1493"/>
      <c r="H1817" s="1530"/>
      <c r="I1817" s="1972"/>
      <c r="J1817" s="1542"/>
      <c r="K1817" s="513"/>
      <c r="L1817" s="513"/>
      <c r="M1817" s="513"/>
      <c r="N1817" s="513"/>
      <c r="O1817" s="513"/>
      <c r="P1817" s="513"/>
      <c r="Q1817" s="513"/>
      <c r="R1817" s="513"/>
      <c r="S1817" s="513"/>
      <c r="T1817" s="513"/>
      <c r="U1817" s="513"/>
      <c r="V1817" s="513"/>
      <c r="W1817" s="513"/>
      <c r="X1817" s="513"/>
      <c r="Y1817" s="513"/>
      <c r="Z1817" s="513"/>
      <c r="AA1817" s="513"/>
      <c r="AB1817" s="513"/>
      <c r="AC1817" s="513"/>
      <c r="AD1817" s="513"/>
      <c r="AE1817" s="513"/>
      <c r="AF1817" s="513"/>
      <c r="AG1817" s="513"/>
      <c r="AH1817" s="513"/>
      <c r="AI1817" s="513"/>
      <c r="AJ1817" s="513"/>
      <c r="AK1817" s="513"/>
      <c r="AL1817" s="513"/>
      <c r="AM1817" s="513"/>
      <c r="AN1817" s="513"/>
      <c r="AO1817" s="513"/>
      <c r="AP1817" s="513"/>
      <c r="AQ1817" s="513"/>
      <c r="AR1817" s="513"/>
      <c r="AS1817" s="513"/>
      <c r="AT1817" s="513"/>
      <c r="AU1817" s="513"/>
      <c r="AV1817" s="513"/>
      <c r="AW1817" s="513"/>
      <c r="AX1817" s="513"/>
      <c r="AY1817" s="513"/>
      <c r="AZ1817" s="513"/>
      <c r="BA1817" s="513"/>
      <c r="BB1817" s="513"/>
      <c r="BC1817" s="513"/>
      <c r="BD1817" s="513"/>
      <c r="BE1817" s="513"/>
      <c r="BF1817" s="513"/>
      <c r="BG1817" s="513"/>
      <c r="BH1817" s="513"/>
      <c r="BI1817" s="513"/>
      <c r="BJ1817" s="513"/>
      <c r="BK1817" s="513"/>
      <c r="BL1817" s="513"/>
      <c r="BM1817" s="513"/>
      <c r="BN1817" s="513"/>
      <c r="BO1817" s="513"/>
      <c r="BP1817" s="513"/>
      <c r="BQ1817" s="513"/>
      <c r="BR1817" s="513"/>
      <c r="BS1817" s="513"/>
      <c r="BT1817" s="513"/>
      <c r="BU1817" s="513"/>
      <c r="BV1817" s="513"/>
      <c r="BW1817" s="513"/>
      <c r="BX1817" s="513"/>
      <c r="BY1817" s="513"/>
      <c r="BZ1817" s="513"/>
      <c r="CA1817" s="513"/>
      <c r="CB1817" s="513"/>
      <c r="CC1817" s="1972"/>
      <c r="CD1817" s="1499"/>
      <c r="CE1817" s="1500"/>
      <c r="CF1817" s="1501"/>
      <c r="CG1817" s="1500"/>
      <c r="CH1817" s="1500"/>
      <c r="CI1817" s="1500"/>
      <c r="CJ1817" s="1976"/>
      <c r="CK1817" s="1519"/>
      <c r="CL1817" s="1509"/>
    </row>
    <row r="1818" spans="1:90" s="514" customFormat="1">
      <c r="A1818" s="511"/>
      <c r="B1818" s="512"/>
      <c r="C1818" s="1493"/>
      <c r="D1818" s="1493"/>
      <c r="E1818" s="1493"/>
      <c r="F1818" s="1493"/>
      <c r="G1818" s="1493"/>
      <c r="H1818" s="1530"/>
      <c r="I1818" s="1972"/>
      <c r="J1818" s="1542"/>
      <c r="K1818" s="513"/>
      <c r="L1818" s="513"/>
      <c r="M1818" s="513"/>
      <c r="N1818" s="513"/>
      <c r="O1818" s="513"/>
      <c r="P1818" s="513"/>
      <c r="Q1818" s="513"/>
      <c r="R1818" s="513"/>
      <c r="S1818" s="513"/>
      <c r="T1818" s="513"/>
      <c r="U1818" s="513"/>
      <c r="V1818" s="513"/>
      <c r="W1818" s="513"/>
      <c r="X1818" s="513"/>
      <c r="Y1818" s="513"/>
      <c r="Z1818" s="513"/>
      <c r="AA1818" s="513"/>
      <c r="AB1818" s="513"/>
      <c r="AC1818" s="513"/>
      <c r="AD1818" s="513"/>
      <c r="AE1818" s="513"/>
      <c r="AF1818" s="513"/>
      <c r="AG1818" s="513"/>
      <c r="AH1818" s="513"/>
      <c r="AI1818" s="513"/>
      <c r="AJ1818" s="513"/>
      <c r="AK1818" s="513"/>
      <c r="AL1818" s="513"/>
      <c r="AM1818" s="513"/>
      <c r="AN1818" s="513"/>
      <c r="AO1818" s="513"/>
      <c r="AP1818" s="513"/>
      <c r="AQ1818" s="513"/>
      <c r="AR1818" s="513"/>
      <c r="AS1818" s="513"/>
      <c r="AT1818" s="513"/>
      <c r="AU1818" s="513"/>
      <c r="AV1818" s="513"/>
      <c r="AW1818" s="513"/>
      <c r="AX1818" s="513"/>
      <c r="AY1818" s="513"/>
      <c r="AZ1818" s="513"/>
      <c r="BA1818" s="513"/>
      <c r="BB1818" s="513"/>
      <c r="BC1818" s="513"/>
      <c r="BD1818" s="513"/>
      <c r="BE1818" s="513"/>
      <c r="BF1818" s="513"/>
      <c r="BG1818" s="513"/>
      <c r="BH1818" s="513"/>
      <c r="BI1818" s="513"/>
      <c r="BJ1818" s="513"/>
      <c r="BK1818" s="513"/>
      <c r="BL1818" s="513"/>
      <c r="BM1818" s="513"/>
      <c r="BN1818" s="513"/>
      <c r="BO1818" s="513"/>
      <c r="BP1818" s="513"/>
      <c r="BQ1818" s="513"/>
      <c r="BR1818" s="513"/>
      <c r="BS1818" s="513"/>
      <c r="BT1818" s="513"/>
      <c r="BU1818" s="513"/>
      <c r="BV1818" s="513"/>
      <c r="BW1818" s="513"/>
      <c r="BX1818" s="513"/>
      <c r="BY1818" s="513"/>
      <c r="BZ1818" s="513"/>
      <c r="CA1818" s="513"/>
      <c r="CB1818" s="513"/>
      <c r="CC1818" s="1972"/>
      <c r="CD1818" s="1499"/>
      <c r="CE1818" s="1500"/>
      <c r="CF1818" s="1501"/>
      <c r="CG1818" s="1500"/>
      <c r="CH1818" s="1500"/>
      <c r="CI1818" s="1500"/>
      <c r="CJ1818" s="1976"/>
      <c r="CK1818" s="1519"/>
      <c r="CL1818" s="1509"/>
    </row>
    <row r="1819" spans="1:90" s="514" customFormat="1">
      <c r="A1819" s="511"/>
      <c r="B1819" s="512"/>
      <c r="C1819" s="1493"/>
      <c r="D1819" s="1493"/>
      <c r="E1819" s="1493"/>
      <c r="F1819" s="1493"/>
      <c r="G1819" s="1493"/>
      <c r="H1819" s="1530"/>
      <c r="I1819" s="1972"/>
      <c r="J1819" s="1542"/>
      <c r="K1819" s="513"/>
      <c r="L1819" s="513"/>
      <c r="M1819" s="513"/>
      <c r="N1819" s="513"/>
      <c r="O1819" s="513"/>
      <c r="P1819" s="513"/>
      <c r="Q1819" s="513"/>
      <c r="R1819" s="513"/>
      <c r="S1819" s="513"/>
      <c r="T1819" s="513"/>
      <c r="U1819" s="513"/>
      <c r="V1819" s="513"/>
      <c r="W1819" s="513"/>
      <c r="X1819" s="513"/>
      <c r="Y1819" s="513"/>
      <c r="Z1819" s="513"/>
      <c r="AA1819" s="513"/>
      <c r="AB1819" s="513"/>
      <c r="AC1819" s="513"/>
      <c r="AD1819" s="513"/>
      <c r="AE1819" s="513"/>
      <c r="AF1819" s="513"/>
      <c r="AG1819" s="513"/>
      <c r="AH1819" s="513"/>
      <c r="AI1819" s="513"/>
      <c r="AJ1819" s="513"/>
      <c r="AK1819" s="513"/>
      <c r="AL1819" s="513"/>
      <c r="AM1819" s="513"/>
      <c r="AN1819" s="513"/>
      <c r="AO1819" s="513"/>
      <c r="AP1819" s="513"/>
      <c r="AQ1819" s="513"/>
      <c r="AR1819" s="513"/>
      <c r="AS1819" s="513"/>
      <c r="AT1819" s="513"/>
      <c r="AU1819" s="513"/>
      <c r="AV1819" s="513"/>
      <c r="AW1819" s="513"/>
      <c r="AX1819" s="513"/>
      <c r="AY1819" s="513"/>
      <c r="AZ1819" s="513"/>
      <c r="BA1819" s="513"/>
      <c r="BB1819" s="513"/>
      <c r="BC1819" s="513"/>
      <c r="BD1819" s="513"/>
      <c r="BE1819" s="513"/>
      <c r="BF1819" s="513"/>
      <c r="BG1819" s="513"/>
      <c r="BH1819" s="513"/>
      <c r="BI1819" s="513"/>
      <c r="BJ1819" s="513"/>
      <c r="BK1819" s="513"/>
      <c r="BL1819" s="513"/>
      <c r="BM1819" s="513"/>
      <c r="BN1819" s="513"/>
      <c r="BO1819" s="513"/>
      <c r="BP1819" s="513"/>
      <c r="BQ1819" s="513"/>
      <c r="BR1819" s="513"/>
      <c r="BS1819" s="513"/>
      <c r="BT1819" s="513"/>
      <c r="BU1819" s="513"/>
      <c r="BV1819" s="513"/>
      <c r="BW1819" s="513"/>
      <c r="BX1819" s="513"/>
      <c r="BY1819" s="513"/>
      <c r="BZ1819" s="513"/>
      <c r="CA1819" s="513"/>
      <c r="CB1819" s="513"/>
      <c r="CC1819" s="1972"/>
      <c r="CD1819" s="1499"/>
      <c r="CE1819" s="1500"/>
      <c r="CF1819" s="1501"/>
      <c r="CG1819" s="1500"/>
      <c r="CH1819" s="1500"/>
      <c r="CI1819" s="1500"/>
      <c r="CJ1819" s="1976"/>
      <c r="CK1819" s="1519"/>
      <c r="CL1819" s="1509"/>
    </row>
    <row r="1820" spans="1:90" s="514" customFormat="1">
      <c r="A1820" s="511"/>
      <c r="B1820" s="512"/>
      <c r="C1820" s="1493"/>
      <c r="D1820" s="1493"/>
      <c r="E1820" s="1493"/>
      <c r="F1820" s="1493"/>
      <c r="G1820" s="1493"/>
      <c r="H1820" s="1530"/>
      <c r="I1820" s="1972"/>
      <c r="J1820" s="1542"/>
      <c r="K1820" s="513"/>
      <c r="L1820" s="513"/>
      <c r="M1820" s="513"/>
      <c r="N1820" s="513"/>
      <c r="O1820" s="513"/>
      <c r="P1820" s="513"/>
      <c r="Q1820" s="513"/>
      <c r="R1820" s="513"/>
      <c r="S1820" s="513"/>
      <c r="T1820" s="513"/>
      <c r="U1820" s="513"/>
      <c r="V1820" s="513"/>
      <c r="W1820" s="513"/>
      <c r="X1820" s="513"/>
      <c r="Y1820" s="513"/>
      <c r="Z1820" s="513"/>
      <c r="AA1820" s="513"/>
      <c r="AB1820" s="513"/>
      <c r="AC1820" s="513"/>
      <c r="AD1820" s="513"/>
      <c r="AE1820" s="513"/>
      <c r="AF1820" s="513"/>
      <c r="AG1820" s="513"/>
      <c r="AH1820" s="513"/>
      <c r="AI1820" s="513"/>
      <c r="AJ1820" s="513"/>
      <c r="AK1820" s="513"/>
      <c r="AL1820" s="513"/>
      <c r="AM1820" s="513"/>
      <c r="AN1820" s="513"/>
      <c r="AO1820" s="513"/>
      <c r="AP1820" s="513"/>
      <c r="AQ1820" s="513"/>
      <c r="AR1820" s="513"/>
      <c r="AS1820" s="513"/>
      <c r="AT1820" s="513"/>
      <c r="AU1820" s="513"/>
      <c r="AV1820" s="513"/>
      <c r="AW1820" s="513"/>
      <c r="AX1820" s="513"/>
      <c r="AY1820" s="513"/>
      <c r="AZ1820" s="513"/>
      <c r="BA1820" s="513"/>
      <c r="BB1820" s="513"/>
      <c r="BC1820" s="513"/>
      <c r="BD1820" s="513"/>
      <c r="BE1820" s="513"/>
      <c r="BF1820" s="513"/>
      <c r="BG1820" s="513"/>
      <c r="BH1820" s="513"/>
      <c r="BI1820" s="513"/>
      <c r="BJ1820" s="513"/>
      <c r="BK1820" s="513"/>
      <c r="BL1820" s="513"/>
      <c r="BM1820" s="513"/>
      <c r="BN1820" s="513"/>
      <c r="BO1820" s="513"/>
      <c r="BP1820" s="513"/>
      <c r="BQ1820" s="513"/>
      <c r="BR1820" s="513"/>
      <c r="BS1820" s="513"/>
      <c r="BT1820" s="513"/>
      <c r="BU1820" s="513"/>
      <c r="BV1820" s="513"/>
      <c r="BW1820" s="513"/>
      <c r="BX1820" s="513"/>
      <c r="BY1820" s="513"/>
      <c r="BZ1820" s="513"/>
      <c r="CA1820" s="513"/>
      <c r="CB1820" s="513"/>
      <c r="CC1820" s="1972"/>
      <c r="CD1820" s="1499"/>
      <c r="CE1820" s="1500"/>
      <c r="CF1820" s="1501"/>
      <c r="CG1820" s="1500"/>
      <c r="CH1820" s="1500"/>
      <c r="CI1820" s="1500"/>
      <c r="CJ1820" s="1976"/>
      <c r="CK1820" s="1519"/>
      <c r="CL1820" s="1509"/>
    </row>
    <row r="1821" spans="1:90" s="514" customFormat="1">
      <c r="A1821" s="511"/>
      <c r="B1821" s="512"/>
      <c r="C1821" s="1493"/>
      <c r="D1821" s="1493"/>
      <c r="E1821" s="1493"/>
      <c r="F1821" s="1493"/>
      <c r="G1821" s="1493"/>
      <c r="H1821" s="1530"/>
      <c r="I1821" s="1972"/>
      <c r="J1821" s="1542"/>
      <c r="K1821" s="513"/>
      <c r="L1821" s="513"/>
      <c r="M1821" s="513"/>
      <c r="N1821" s="513"/>
      <c r="O1821" s="513"/>
      <c r="P1821" s="513"/>
      <c r="Q1821" s="513"/>
      <c r="R1821" s="513"/>
      <c r="S1821" s="513"/>
      <c r="T1821" s="513"/>
      <c r="U1821" s="513"/>
      <c r="V1821" s="513"/>
      <c r="W1821" s="513"/>
      <c r="X1821" s="513"/>
      <c r="Y1821" s="513"/>
      <c r="Z1821" s="513"/>
      <c r="AA1821" s="513"/>
      <c r="AB1821" s="513"/>
      <c r="AC1821" s="513"/>
      <c r="AD1821" s="513"/>
      <c r="AE1821" s="513"/>
      <c r="AF1821" s="513"/>
      <c r="AG1821" s="513"/>
      <c r="AH1821" s="513"/>
      <c r="AI1821" s="513"/>
      <c r="AJ1821" s="513"/>
      <c r="AK1821" s="513"/>
      <c r="AL1821" s="513"/>
      <c r="AM1821" s="513"/>
      <c r="AN1821" s="513"/>
      <c r="AO1821" s="513"/>
      <c r="AP1821" s="513"/>
      <c r="AQ1821" s="513"/>
      <c r="AR1821" s="513"/>
      <c r="AS1821" s="513"/>
      <c r="AT1821" s="513"/>
      <c r="AU1821" s="513"/>
      <c r="AV1821" s="513"/>
      <c r="AW1821" s="513"/>
      <c r="AX1821" s="513"/>
      <c r="AY1821" s="513"/>
      <c r="AZ1821" s="513"/>
      <c r="BA1821" s="513"/>
      <c r="BB1821" s="513"/>
      <c r="BC1821" s="513"/>
      <c r="BD1821" s="513"/>
      <c r="BE1821" s="513"/>
      <c r="BF1821" s="513"/>
      <c r="BG1821" s="513"/>
      <c r="BH1821" s="513"/>
      <c r="BI1821" s="513"/>
      <c r="BJ1821" s="513"/>
      <c r="BK1821" s="513"/>
      <c r="BL1821" s="513"/>
      <c r="BM1821" s="513"/>
      <c r="BN1821" s="513"/>
      <c r="BO1821" s="513"/>
      <c r="BP1821" s="513"/>
      <c r="BQ1821" s="513"/>
      <c r="BR1821" s="513"/>
      <c r="BS1821" s="513"/>
      <c r="BT1821" s="513"/>
      <c r="BU1821" s="513"/>
      <c r="BV1821" s="513"/>
      <c r="BW1821" s="513"/>
      <c r="BX1821" s="513"/>
      <c r="BY1821" s="513"/>
      <c r="BZ1821" s="513"/>
      <c r="CA1821" s="513"/>
      <c r="CB1821" s="513"/>
      <c r="CC1821" s="1972"/>
      <c r="CD1821" s="1499"/>
      <c r="CE1821" s="1500"/>
      <c r="CF1821" s="1501"/>
      <c r="CG1821" s="1500"/>
      <c r="CH1821" s="1500"/>
      <c r="CI1821" s="1500"/>
      <c r="CJ1821" s="1976"/>
      <c r="CK1821" s="1519"/>
      <c r="CL1821" s="1509"/>
    </row>
    <row r="1822" spans="1:90" s="514" customFormat="1">
      <c r="A1822" s="511"/>
      <c r="B1822" s="512"/>
      <c r="C1822" s="1493"/>
      <c r="D1822" s="1493"/>
      <c r="E1822" s="1493"/>
      <c r="F1822" s="1493"/>
      <c r="G1822" s="1493"/>
      <c r="H1822" s="1530"/>
      <c r="I1822" s="1972"/>
      <c r="J1822" s="1542"/>
      <c r="K1822" s="513"/>
      <c r="L1822" s="513"/>
      <c r="M1822" s="513"/>
      <c r="N1822" s="513"/>
      <c r="O1822" s="513"/>
      <c r="P1822" s="513"/>
      <c r="Q1822" s="513"/>
      <c r="R1822" s="513"/>
      <c r="S1822" s="513"/>
      <c r="T1822" s="513"/>
      <c r="U1822" s="513"/>
      <c r="V1822" s="513"/>
      <c r="W1822" s="513"/>
      <c r="X1822" s="513"/>
      <c r="Y1822" s="513"/>
      <c r="Z1822" s="513"/>
      <c r="AA1822" s="513"/>
      <c r="AB1822" s="513"/>
      <c r="AC1822" s="513"/>
      <c r="AD1822" s="513"/>
      <c r="AE1822" s="513"/>
      <c r="AF1822" s="513"/>
      <c r="AG1822" s="513"/>
      <c r="AH1822" s="513"/>
      <c r="AI1822" s="513"/>
      <c r="AJ1822" s="513"/>
      <c r="AK1822" s="513"/>
      <c r="AL1822" s="513"/>
      <c r="AM1822" s="513"/>
      <c r="AN1822" s="513"/>
      <c r="AO1822" s="513"/>
      <c r="AP1822" s="513"/>
      <c r="AQ1822" s="513"/>
      <c r="AR1822" s="513"/>
      <c r="AS1822" s="513"/>
      <c r="AT1822" s="513"/>
      <c r="AU1822" s="513"/>
      <c r="AV1822" s="513"/>
      <c r="AW1822" s="513"/>
      <c r="AX1822" s="513"/>
      <c r="AY1822" s="513"/>
      <c r="AZ1822" s="513"/>
      <c r="BA1822" s="513"/>
      <c r="BB1822" s="513"/>
      <c r="BC1822" s="513"/>
      <c r="BD1822" s="513"/>
      <c r="BE1822" s="513"/>
      <c r="BF1822" s="513"/>
      <c r="BG1822" s="513"/>
      <c r="BH1822" s="513"/>
      <c r="BI1822" s="513"/>
      <c r="BJ1822" s="513"/>
      <c r="BK1822" s="513"/>
      <c r="BL1822" s="513"/>
      <c r="BM1822" s="513"/>
      <c r="BN1822" s="513"/>
      <c r="BO1822" s="513"/>
      <c r="BP1822" s="513"/>
      <c r="BQ1822" s="513"/>
      <c r="BR1822" s="513"/>
      <c r="BS1822" s="513"/>
      <c r="BT1822" s="513"/>
      <c r="BU1822" s="513"/>
      <c r="BV1822" s="513"/>
      <c r="BW1822" s="513"/>
      <c r="BX1822" s="513"/>
      <c r="BY1822" s="513"/>
      <c r="BZ1822" s="513"/>
      <c r="CA1822" s="513"/>
      <c r="CB1822" s="513"/>
      <c r="CC1822" s="1972"/>
      <c r="CD1822" s="1499"/>
      <c r="CE1822" s="1500"/>
      <c r="CF1822" s="1501"/>
      <c r="CG1822" s="1500"/>
      <c r="CH1822" s="1500"/>
      <c r="CI1822" s="1500"/>
      <c r="CJ1822" s="1976"/>
      <c r="CK1822" s="1519"/>
      <c r="CL1822" s="1509"/>
    </row>
    <row r="1823" spans="1:90" s="514" customFormat="1">
      <c r="A1823" s="511"/>
      <c r="B1823" s="512"/>
      <c r="C1823" s="1493"/>
      <c r="D1823" s="1493"/>
      <c r="E1823" s="1493"/>
      <c r="F1823" s="1493"/>
      <c r="G1823" s="1493"/>
      <c r="H1823" s="1530"/>
      <c r="I1823" s="1972"/>
      <c r="J1823" s="1542"/>
      <c r="K1823" s="513"/>
      <c r="L1823" s="513"/>
      <c r="M1823" s="513"/>
      <c r="N1823" s="513"/>
      <c r="O1823" s="513"/>
      <c r="P1823" s="513"/>
      <c r="Q1823" s="513"/>
      <c r="R1823" s="513"/>
      <c r="S1823" s="513"/>
      <c r="T1823" s="513"/>
      <c r="U1823" s="513"/>
      <c r="V1823" s="513"/>
      <c r="W1823" s="513"/>
      <c r="X1823" s="513"/>
      <c r="Y1823" s="513"/>
      <c r="Z1823" s="513"/>
      <c r="AA1823" s="513"/>
      <c r="AB1823" s="513"/>
      <c r="AC1823" s="513"/>
      <c r="AD1823" s="513"/>
      <c r="AE1823" s="513"/>
      <c r="AF1823" s="513"/>
      <c r="AG1823" s="513"/>
      <c r="AH1823" s="513"/>
      <c r="AI1823" s="513"/>
      <c r="AJ1823" s="513"/>
      <c r="AK1823" s="513"/>
      <c r="AL1823" s="513"/>
      <c r="AM1823" s="513"/>
      <c r="AN1823" s="513"/>
      <c r="AO1823" s="513"/>
      <c r="AP1823" s="513"/>
      <c r="AQ1823" s="513"/>
      <c r="AR1823" s="513"/>
      <c r="AS1823" s="513"/>
      <c r="AT1823" s="513"/>
      <c r="AU1823" s="513"/>
      <c r="AV1823" s="513"/>
      <c r="AW1823" s="513"/>
      <c r="AX1823" s="513"/>
      <c r="AY1823" s="513"/>
      <c r="AZ1823" s="513"/>
      <c r="BA1823" s="513"/>
      <c r="BB1823" s="513"/>
      <c r="BC1823" s="513"/>
      <c r="BD1823" s="513"/>
      <c r="BE1823" s="513"/>
      <c r="BF1823" s="513"/>
      <c r="BG1823" s="513"/>
      <c r="BH1823" s="513"/>
      <c r="BI1823" s="513"/>
      <c r="BJ1823" s="513"/>
      <c r="BK1823" s="513"/>
      <c r="BL1823" s="513"/>
      <c r="BM1823" s="513"/>
      <c r="BN1823" s="513"/>
      <c r="BO1823" s="513"/>
      <c r="BP1823" s="513"/>
      <c r="BQ1823" s="513"/>
      <c r="BR1823" s="513"/>
      <c r="BS1823" s="513"/>
      <c r="BT1823" s="513"/>
      <c r="BU1823" s="513"/>
      <c r="BV1823" s="513"/>
      <c r="BW1823" s="513"/>
      <c r="BX1823" s="513"/>
      <c r="BY1823" s="513"/>
      <c r="BZ1823" s="513"/>
      <c r="CA1823" s="513"/>
      <c r="CB1823" s="513"/>
      <c r="CC1823" s="1972"/>
      <c r="CD1823" s="1499"/>
      <c r="CE1823" s="1500"/>
      <c r="CF1823" s="1501"/>
      <c r="CG1823" s="1500"/>
      <c r="CH1823" s="1500"/>
      <c r="CI1823" s="1500"/>
      <c r="CJ1823" s="1976"/>
      <c r="CK1823" s="1519"/>
      <c r="CL1823" s="1509"/>
    </row>
    <row r="1824" spans="1:90" s="514" customFormat="1">
      <c r="A1824" s="511"/>
      <c r="B1824" s="512"/>
      <c r="C1824" s="1493"/>
      <c r="D1824" s="1493"/>
      <c r="E1824" s="1493"/>
      <c r="F1824" s="1493"/>
      <c r="G1824" s="1493"/>
      <c r="H1824" s="1530"/>
      <c r="I1824" s="1972"/>
      <c r="J1824" s="1542"/>
      <c r="K1824" s="513"/>
      <c r="L1824" s="513"/>
      <c r="M1824" s="513"/>
      <c r="N1824" s="513"/>
      <c r="O1824" s="513"/>
      <c r="P1824" s="513"/>
      <c r="Q1824" s="513"/>
      <c r="R1824" s="513"/>
      <c r="S1824" s="513"/>
      <c r="T1824" s="513"/>
      <c r="U1824" s="513"/>
      <c r="V1824" s="513"/>
      <c r="W1824" s="513"/>
      <c r="X1824" s="513"/>
      <c r="Y1824" s="513"/>
      <c r="Z1824" s="513"/>
      <c r="AA1824" s="513"/>
      <c r="AB1824" s="513"/>
      <c r="AC1824" s="513"/>
      <c r="AD1824" s="513"/>
      <c r="AE1824" s="513"/>
      <c r="AF1824" s="513"/>
      <c r="AG1824" s="513"/>
      <c r="AH1824" s="513"/>
      <c r="AI1824" s="513"/>
      <c r="AJ1824" s="513"/>
      <c r="AK1824" s="513"/>
      <c r="AL1824" s="513"/>
      <c r="AM1824" s="513"/>
      <c r="AN1824" s="513"/>
      <c r="AO1824" s="513"/>
      <c r="AP1824" s="513"/>
      <c r="AQ1824" s="513"/>
      <c r="AR1824" s="513"/>
      <c r="AS1824" s="513"/>
      <c r="AT1824" s="513"/>
      <c r="AU1824" s="513"/>
      <c r="AV1824" s="513"/>
      <c r="AW1824" s="513"/>
      <c r="AX1824" s="513"/>
      <c r="AY1824" s="513"/>
      <c r="AZ1824" s="513"/>
      <c r="BA1824" s="513"/>
      <c r="BB1824" s="513"/>
      <c r="BC1824" s="513"/>
      <c r="BD1824" s="513"/>
      <c r="BE1824" s="513"/>
      <c r="BF1824" s="513"/>
      <c r="BG1824" s="513"/>
      <c r="BH1824" s="513"/>
      <c r="BI1824" s="513"/>
      <c r="BJ1824" s="513"/>
      <c r="BK1824" s="513"/>
      <c r="BL1824" s="513"/>
      <c r="BM1824" s="513"/>
      <c r="BN1824" s="513"/>
      <c r="BO1824" s="513"/>
      <c r="BP1824" s="513"/>
      <c r="BQ1824" s="513"/>
      <c r="BR1824" s="513"/>
      <c r="BS1824" s="513"/>
      <c r="BT1824" s="513"/>
      <c r="BU1824" s="513"/>
      <c r="BV1824" s="513"/>
      <c r="BW1824" s="513"/>
      <c r="BX1824" s="513"/>
      <c r="BY1824" s="513"/>
      <c r="BZ1824" s="513"/>
      <c r="CA1824" s="513"/>
      <c r="CB1824" s="513"/>
      <c r="CC1824" s="1972"/>
      <c r="CD1824" s="1499"/>
      <c r="CE1824" s="1500"/>
      <c r="CF1824" s="1501"/>
      <c r="CG1824" s="1500"/>
      <c r="CH1824" s="1500"/>
      <c r="CI1824" s="1500"/>
      <c r="CJ1824" s="1976"/>
      <c r="CK1824" s="1519"/>
      <c r="CL1824" s="1509"/>
    </row>
    <row r="1825" spans="1:90" s="514" customFormat="1">
      <c r="A1825" s="511"/>
      <c r="B1825" s="512"/>
      <c r="C1825" s="1493"/>
      <c r="D1825" s="1493"/>
      <c r="E1825" s="1493"/>
      <c r="F1825" s="1493"/>
      <c r="G1825" s="1493"/>
      <c r="H1825" s="1530"/>
      <c r="I1825" s="1972"/>
      <c r="J1825" s="1542"/>
      <c r="K1825" s="513"/>
      <c r="L1825" s="513"/>
      <c r="M1825" s="513"/>
      <c r="N1825" s="513"/>
      <c r="O1825" s="513"/>
      <c r="P1825" s="513"/>
      <c r="Q1825" s="513"/>
      <c r="R1825" s="513"/>
      <c r="S1825" s="513"/>
      <c r="T1825" s="513"/>
      <c r="U1825" s="513"/>
      <c r="V1825" s="513"/>
      <c r="W1825" s="513"/>
      <c r="X1825" s="513"/>
      <c r="Y1825" s="513"/>
      <c r="Z1825" s="513"/>
      <c r="AA1825" s="513"/>
      <c r="AB1825" s="513"/>
      <c r="AC1825" s="513"/>
      <c r="AD1825" s="513"/>
      <c r="AE1825" s="513"/>
      <c r="AF1825" s="513"/>
      <c r="AG1825" s="513"/>
      <c r="AH1825" s="513"/>
      <c r="AI1825" s="513"/>
      <c r="AJ1825" s="513"/>
      <c r="AK1825" s="513"/>
      <c r="AL1825" s="513"/>
      <c r="AM1825" s="513"/>
      <c r="AN1825" s="513"/>
      <c r="AO1825" s="513"/>
      <c r="AP1825" s="513"/>
      <c r="AQ1825" s="513"/>
      <c r="AR1825" s="513"/>
      <c r="AS1825" s="513"/>
      <c r="AT1825" s="513"/>
      <c r="AU1825" s="513"/>
      <c r="AV1825" s="513"/>
      <c r="AW1825" s="513"/>
      <c r="AX1825" s="513"/>
      <c r="AY1825" s="513"/>
      <c r="AZ1825" s="513"/>
      <c r="BA1825" s="513"/>
      <c r="BB1825" s="513"/>
      <c r="BC1825" s="513"/>
      <c r="BD1825" s="513"/>
      <c r="BE1825" s="513"/>
      <c r="BF1825" s="513"/>
      <c r="BG1825" s="513"/>
      <c r="BH1825" s="513"/>
      <c r="BI1825" s="513"/>
      <c r="BJ1825" s="513"/>
      <c r="BK1825" s="513"/>
      <c r="BL1825" s="513"/>
      <c r="BM1825" s="513"/>
      <c r="BN1825" s="513"/>
      <c r="BO1825" s="513"/>
      <c r="BP1825" s="513"/>
      <c r="BQ1825" s="513"/>
      <c r="BR1825" s="513"/>
      <c r="BS1825" s="513"/>
      <c r="BT1825" s="513"/>
      <c r="BU1825" s="513"/>
      <c r="BV1825" s="513"/>
      <c r="BW1825" s="513"/>
      <c r="BX1825" s="513"/>
      <c r="BY1825" s="513"/>
      <c r="BZ1825" s="513"/>
      <c r="CA1825" s="513"/>
      <c r="CB1825" s="513"/>
      <c r="CC1825" s="1972"/>
      <c r="CD1825" s="1499"/>
      <c r="CE1825" s="1500"/>
      <c r="CF1825" s="1501"/>
      <c r="CG1825" s="1500"/>
      <c r="CH1825" s="1500"/>
      <c r="CI1825" s="1500"/>
      <c r="CJ1825" s="1976"/>
      <c r="CK1825" s="1519"/>
      <c r="CL1825" s="1509"/>
    </row>
    <row r="1826" spans="1:90" s="514" customFormat="1">
      <c r="A1826" s="511"/>
      <c r="B1826" s="512"/>
      <c r="C1826" s="1493"/>
      <c r="D1826" s="1493"/>
      <c r="E1826" s="1493"/>
      <c r="F1826" s="1493"/>
      <c r="G1826" s="1493"/>
      <c r="H1826" s="1530"/>
      <c r="I1826" s="1972"/>
      <c r="J1826" s="1542"/>
      <c r="K1826" s="513"/>
      <c r="L1826" s="513"/>
      <c r="M1826" s="513"/>
      <c r="N1826" s="513"/>
      <c r="O1826" s="513"/>
      <c r="P1826" s="513"/>
      <c r="Q1826" s="513"/>
      <c r="R1826" s="513"/>
      <c r="S1826" s="513"/>
      <c r="T1826" s="513"/>
      <c r="U1826" s="513"/>
      <c r="V1826" s="513"/>
      <c r="W1826" s="513"/>
      <c r="X1826" s="513"/>
      <c r="Y1826" s="513"/>
      <c r="Z1826" s="513"/>
      <c r="AA1826" s="513"/>
      <c r="AB1826" s="513"/>
      <c r="AC1826" s="513"/>
      <c r="AD1826" s="513"/>
      <c r="AE1826" s="513"/>
      <c r="AF1826" s="513"/>
      <c r="AG1826" s="513"/>
      <c r="AH1826" s="513"/>
      <c r="AI1826" s="513"/>
      <c r="AJ1826" s="513"/>
      <c r="AK1826" s="513"/>
      <c r="AL1826" s="513"/>
      <c r="AM1826" s="513"/>
      <c r="AN1826" s="513"/>
      <c r="AO1826" s="513"/>
      <c r="AP1826" s="513"/>
      <c r="AQ1826" s="513"/>
      <c r="AR1826" s="513"/>
      <c r="AS1826" s="513"/>
      <c r="AT1826" s="513"/>
      <c r="AU1826" s="513"/>
      <c r="AV1826" s="513"/>
      <c r="AW1826" s="513"/>
      <c r="AX1826" s="513"/>
      <c r="AY1826" s="513"/>
      <c r="AZ1826" s="513"/>
      <c r="BA1826" s="513"/>
      <c r="BB1826" s="513"/>
      <c r="BC1826" s="513"/>
      <c r="BD1826" s="513"/>
      <c r="BE1826" s="513"/>
      <c r="BF1826" s="513"/>
      <c r="BG1826" s="513"/>
      <c r="BH1826" s="513"/>
      <c r="BI1826" s="513"/>
      <c r="BJ1826" s="513"/>
      <c r="BK1826" s="513"/>
      <c r="BL1826" s="513"/>
      <c r="BM1826" s="513"/>
      <c r="BN1826" s="513"/>
      <c r="BO1826" s="513"/>
      <c r="BP1826" s="513"/>
      <c r="BQ1826" s="513"/>
      <c r="BR1826" s="513"/>
      <c r="BS1826" s="513"/>
      <c r="BT1826" s="513"/>
      <c r="BU1826" s="513"/>
      <c r="BV1826" s="513"/>
      <c r="BW1826" s="513"/>
      <c r="BX1826" s="513"/>
      <c r="BY1826" s="513"/>
      <c r="BZ1826" s="513"/>
      <c r="CA1826" s="513"/>
      <c r="CB1826" s="513"/>
      <c r="CC1826" s="1972"/>
      <c r="CD1826" s="1499"/>
      <c r="CE1826" s="1500"/>
      <c r="CF1826" s="1501"/>
      <c r="CG1826" s="1500"/>
      <c r="CH1826" s="1500"/>
      <c r="CI1826" s="1500"/>
      <c r="CJ1826" s="1976"/>
      <c r="CK1826" s="1519"/>
      <c r="CL1826" s="1509"/>
    </row>
    <row r="1827" spans="1:90" s="514" customFormat="1">
      <c r="A1827" s="511"/>
      <c r="B1827" s="512"/>
      <c r="C1827" s="1493"/>
      <c r="D1827" s="1493"/>
      <c r="E1827" s="1493"/>
      <c r="F1827" s="1493"/>
      <c r="G1827" s="1493"/>
      <c r="H1827" s="1530"/>
      <c r="I1827" s="1972"/>
      <c r="J1827" s="1542"/>
      <c r="K1827" s="513"/>
      <c r="L1827" s="513"/>
      <c r="M1827" s="513"/>
      <c r="N1827" s="513"/>
      <c r="O1827" s="513"/>
      <c r="P1827" s="513"/>
      <c r="Q1827" s="513"/>
      <c r="R1827" s="513"/>
      <c r="S1827" s="513"/>
      <c r="T1827" s="513"/>
      <c r="U1827" s="513"/>
      <c r="V1827" s="513"/>
      <c r="W1827" s="513"/>
      <c r="X1827" s="513"/>
      <c r="Y1827" s="513"/>
      <c r="Z1827" s="513"/>
      <c r="AA1827" s="513"/>
      <c r="AB1827" s="513"/>
      <c r="AC1827" s="513"/>
      <c r="AD1827" s="513"/>
      <c r="AE1827" s="513"/>
      <c r="AF1827" s="513"/>
      <c r="AG1827" s="513"/>
      <c r="AH1827" s="513"/>
      <c r="AI1827" s="513"/>
      <c r="AJ1827" s="513"/>
      <c r="AK1827" s="513"/>
      <c r="AL1827" s="513"/>
      <c r="AM1827" s="513"/>
      <c r="AN1827" s="513"/>
      <c r="AO1827" s="513"/>
      <c r="AP1827" s="513"/>
      <c r="AQ1827" s="513"/>
      <c r="AR1827" s="513"/>
      <c r="AS1827" s="513"/>
      <c r="AT1827" s="513"/>
      <c r="AU1827" s="513"/>
      <c r="AV1827" s="513"/>
      <c r="AW1827" s="513"/>
      <c r="AX1827" s="513"/>
      <c r="AY1827" s="513"/>
      <c r="AZ1827" s="513"/>
      <c r="BA1827" s="513"/>
      <c r="BB1827" s="513"/>
      <c r="BC1827" s="513"/>
      <c r="BD1827" s="513"/>
      <c r="BE1827" s="513"/>
      <c r="BF1827" s="513"/>
      <c r="BG1827" s="513"/>
      <c r="BH1827" s="513"/>
      <c r="BI1827" s="513"/>
      <c r="BJ1827" s="513"/>
      <c r="BK1827" s="513"/>
      <c r="BL1827" s="513"/>
      <c r="BM1827" s="513"/>
      <c r="BN1827" s="513"/>
      <c r="BO1827" s="513"/>
      <c r="BP1827" s="513"/>
      <c r="BQ1827" s="513"/>
      <c r="BR1827" s="513"/>
      <c r="BS1827" s="513"/>
      <c r="BT1827" s="513"/>
      <c r="BU1827" s="513"/>
      <c r="BV1827" s="513"/>
      <c r="BW1827" s="513"/>
      <c r="BX1827" s="513"/>
      <c r="BY1827" s="513"/>
      <c r="BZ1827" s="513"/>
      <c r="CA1827" s="513"/>
      <c r="CB1827" s="513"/>
      <c r="CC1827" s="1972"/>
      <c r="CD1827" s="1499"/>
      <c r="CE1827" s="1500"/>
      <c r="CF1827" s="1501"/>
      <c r="CG1827" s="1500"/>
      <c r="CH1827" s="1500"/>
      <c r="CI1827" s="1500"/>
      <c r="CJ1827" s="1976"/>
      <c r="CK1827" s="1519"/>
      <c r="CL1827" s="1509"/>
    </row>
    <row r="1828" spans="1:90" s="514" customFormat="1">
      <c r="A1828" s="511"/>
      <c r="B1828" s="512"/>
      <c r="C1828" s="1493"/>
      <c r="D1828" s="1493"/>
      <c r="E1828" s="1493"/>
      <c r="F1828" s="1493"/>
      <c r="G1828" s="1493"/>
      <c r="H1828" s="1530"/>
      <c r="I1828" s="1972"/>
      <c r="J1828" s="1542"/>
      <c r="K1828" s="513"/>
      <c r="L1828" s="513"/>
      <c r="M1828" s="513"/>
      <c r="N1828" s="513"/>
      <c r="O1828" s="513"/>
      <c r="P1828" s="513"/>
      <c r="Q1828" s="513"/>
      <c r="R1828" s="513"/>
      <c r="S1828" s="513"/>
      <c r="T1828" s="513"/>
      <c r="U1828" s="513"/>
      <c r="V1828" s="513"/>
      <c r="W1828" s="513"/>
      <c r="X1828" s="513"/>
      <c r="Y1828" s="513"/>
      <c r="Z1828" s="513"/>
      <c r="AA1828" s="513"/>
      <c r="AB1828" s="513"/>
      <c r="AC1828" s="513"/>
      <c r="AD1828" s="513"/>
      <c r="AE1828" s="513"/>
      <c r="AF1828" s="513"/>
      <c r="AG1828" s="513"/>
      <c r="AH1828" s="513"/>
      <c r="AI1828" s="513"/>
      <c r="AJ1828" s="513"/>
      <c r="AK1828" s="513"/>
      <c r="AL1828" s="513"/>
      <c r="AM1828" s="513"/>
      <c r="AN1828" s="513"/>
      <c r="AO1828" s="513"/>
      <c r="AP1828" s="513"/>
      <c r="AQ1828" s="513"/>
      <c r="AR1828" s="513"/>
      <c r="AS1828" s="513"/>
      <c r="AT1828" s="513"/>
      <c r="AU1828" s="513"/>
      <c r="AV1828" s="513"/>
      <c r="AW1828" s="513"/>
      <c r="AX1828" s="513"/>
      <c r="AY1828" s="513"/>
      <c r="AZ1828" s="513"/>
      <c r="BA1828" s="513"/>
      <c r="BB1828" s="513"/>
      <c r="BC1828" s="513"/>
      <c r="BD1828" s="513"/>
      <c r="BE1828" s="513"/>
      <c r="BF1828" s="513"/>
      <c r="BG1828" s="513"/>
      <c r="BH1828" s="513"/>
      <c r="BI1828" s="513"/>
      <c r="BJ1828" s="513"/>
      <c r="BK1828" s="513"/>
      <c r="BL1828" s="513"/>
      <c r="BM1828" s="513"/>
      <c r="BN1828" s="513"/>
      <c r="BO1828" s="513"/>
      <c r="BP1828" s="513"/>
      <c r="BQ1828" s="513"/>
      <c r="BR1828" s="513"/>
      <c r="BS1828" s="513"/>
      <c r="BT1828" s="513"/>
      <c r="BU1828" s="513"/>
      <c r="BV1828" s="513"/>
      <c r="BW1828" s="513"/>
      <c r="BX1828" s="513"/>
      <c r="BY1828" s="513"/>
      <c r="BZ1828" s="513"/>
      <c r="CA1828" s="513"/>
      <c r="CB1828" s="513"/>
      <c r="CC1828" s="1972"/>
      <c r="CD1828" s="1499"/>
      <c r="CE1828" s="1500"/>
      <c r="CF1828" s="1501"/>
      <c r="CG1828" s="1500"/>
      <c r="CH1828" s="1500"/>
      <c r="CI1828" s="1500"/>
      <c r="CJ1828" s="1976"/>
      <c r="CK1828" s="1519"/>
      <c r="CL1828" s="1509"/>
    </row>
    <row r="1829" spans="1:90" s="514" customFormat="1">
      <c r="A1829" s="511"/>
      <c r="B1829" s="512"/>
      <c r="C1829" s="1493"/>
      <c r="D1829" s="1493"/>
      <c r="E1829" s="1493"/>
      <c r="F1829" s="1493"/>
      <c r="G1829" s="1493"/>
      <c r="H1829" s="1530"/>
      <c r="I1829" s="1972"/>
      <c r="J1829" s="1542"/>
      <c r="K1829" s="513"/>
      <c r="L1829" s="513"/>
      <c r="M1829" s="513"/>
      <c r="N1829" s="513"/>
      <c r="O1829" s="513"/>
      <c r="P1829" s="513"/>
      <c r="Q1829" s="513"/>
      <c r="R1829" s="513"/>
      <c r="S1829" s="513"/>
      <c r="T1829" s="513"/>
      <c r="U1829" s="513"/>
      <c r="V1829" s="513"/>
      <c r="W1829" s="513"/>
      <c r="X1829" s="513"/>
      <c r="Y1829" s="513"/>
      <c r="Z1829" s="513"/>
      <c r="AA1829" s="513"/>
      <c r="AB1829" s="513"/>
      <c r="AC1829" s="513"/>
      <c r="AD1829" s="513"/>
      <c r="AE1829" s="513"/>
      <c r="AF1829" s="513"/>
      <c r="AG1829" s="513"/>
      <c r="AH1829" s="513"/>
      <c r="AI1829" s="513"/>
      <c r="AJ1829" s="513"/>
      <c r="AK1829" s="513"/>
      <c r="AL1829" s="513"/>
      <c r="AM1829" s="513"/>
      <c r="AN1829" s="513"/>
      <c r="AO1829" s="513"/>
      <c r="AP1829" s="513"/>
      <c r="AQ1829" s="513"/>
      <c r="AR1829" s="513"/>
      <c r="AS1829" s="513"/>
      <c r="AT1829" s="513"/>
      <c r="AU1829" s="513"/>
      <c r="AV1829" s="513"/>
      <c r="AW1829" s="513"/>
      <c r="AX1829" s="513"/>
      <c r="AY1829" s="513"/>
      <c r="AZ1829" s="513"/>
      <c r="BA1829" s="513"/>
      <c r="BB1829" s="513"/>
      <c r="BC1829" s="513"/>
      <c r="BD1829" s="513"/>
      <c r="BE1829" s="513"/>
      <c r="BF1829" s="513"/>
      <c r="BG1829" s="513"/>
      <c r="BH1829" s="513"/>
      <c r="BI1829" s="513"/>
      <c r="BJ1829" s="513"/>
      <c r="BK1829" s="513"/>
      <c r="BL1829" s="513"/>
      <c r="BM1829" s="513"/>
      <c r="BN1829" s="513"/>
      <c r="BO1829" s="513"/>
      <c r="BP1829" s="513"/>
      <c r="BQ1829" s="513"/>
      <c r="BR1829" s="513"/>
      <c r="BS1829" s="513"/>
      <c r="BT1829" s="513"/>
      <c r="BU1829" s="513"/>
      <c r="BV1829" s="513"/>
      <c r="BW1829" s="513"/>
      <c r="BX1829" s="513"/>
      <c r="BY1829" s="513"/>
      <c r="BZ1829" s="513"/>
      <c r="CA1829" s="513"/>
      <c r="CB1829" s="513"/>
      <c r="CC1829" s="1972"/>
      <c r="CD1829" s="1499"/>
      <c r="CE1829" s="1500"/>
      <c r="CF1829" s="1501"/>
      <c r="CG1829" s="1500"/>
      <c r="CH1829" s="1500"/>
      <c r="CI1829" s="1500"/>
      <c r="CJ1829" s="1976"/>
      <c r="CK1829" s="1519"/>
      <c r="CL1829" s="1509"/>
    </row>
    <row r="1830" spans="1:90" s="514" customFormat="1">
      <c r="A1830" s="511"/>
      <c r="B1830" s="512"/>
      <c r="C1830" s="1493"/>
      <c r="D1830" s="1493"/>
      <c r="E1830" s="1493"/>
      <c r="F1830" s="1493"/>
      <c r="G1830" s="1493"/>
      <c r="H1830" s="1530"/>
      <c r="I1830" s="1972"/>
      <c r="J1830" s="1542"/>
      <c r="K1830" s="513"/>
      <c r="L1830" s="513"/>
      <c r="M1830" s="513"/>
      <c r="N1830" s="513"/>
      <c r="O1830" s="513"/>
      <c r="P1830" s="513"/>
      <c r="Q1830" s="513"/>
      <c r="R1830" s="513"/>
      <c r="S1830" s="513"/>
      <c r="T1830" s="513"/>
      <c r="U1830" s="513"/>
      <c r="V1830" s="513"/>
      <c r="W1830" s="513"/>
      <c r="X1830" s="513"/>
      <c r="Y1830" s="513"/>
      <c r="Z1830" s="513"/>
      <c r="AA1830" s="513"/>
      <c r="AB1830" s="513"/>
      <c r="AC1830" s="513"/>
      <c r="AD1830" s="513"/>
      <c r="AE1830" s="513"/>
      <c r="AF1830" s="513"/>
      <c r="AG1830" s="513"/>
      <c r="AH1830" s="513"/>
      <c r="AI1830" s="513"/>
      <c r="AJ1830" s="513"/>
      <c r="AK1830" s="513"/>
      <c r="AL1830" s="513"/>
      <c r="AM1830" s="513"/>
      <c r="AN1830" s="513"/>
      <c r="AO1830" s="513"/>
      <c r="AP1830" s="513"/>
      <c r="AQ1830" s="513"/>
      <c r="AR1830" s="513"/>
      <c r="AS1830" s="513"/>
      <c r="AT1830" s="513"/>
      <c r="AU1830" s="513"/>
      <c r="AV1830" s="513"/>
      <c r="AW1830" s="513"/>
      <c r="AX1830" s="513"/>
      <c r="AY1830" s="513"/>
      <c r="AZ1830" s="513"/>
      <c r="BA1830" s="513"/>
      <c r="BB1830" s="513"/>
      <c r="BC1830" s="513"/>
      <c r="BD1830" s="513"/>
      <c r="BE1830" s="513"/>
      <c r="BF1830" s="513"/>
      <c r="BG1830" s="513"/>
      <c r="BH1830" s="513"/>
      <c r="BI1830" s="513"/>
      <c r="BJ1830" s="513"/>
      <c r="BK1830" s="513"/>
      <c r="BL1830" s="513"/>
      <c r="BM1830" s="513"/>
      <c r="BN1830" s="513"/>
      <c r="BO1830" s="513"/>
      <c r="BP1830" s="513"/>
      <c r="BQ1830" s="513"/>
      <c r="BR1830" s="513"/>
      <c r="BS1830" s="513"/>
      <c r="BT1830" s="513"/>
      <c r="BU1830" s="513"/>
      <c r="BV1830" s="513"/>
      <c r="BW1830" s="513"/>
      <c r="BX1830" s="513"/>
      <c r="BY1830" s="513"/>
      <c r="BZ1830" s="513"/>
      <c r="CA1830" s="513"/>
      <c r="CB1830" s="513"/>
      <c r="CC1830" s="1972"/>
      <c r="CD1830" s="1499"/>
      <c r="CE1830" s="1500"/>
      <c r="CF1830" s="1501"/>
      <c r="CG1830" s="1500"/>
      <c r="CH1830" s="1500"/>
      <c r="CI1830" s="1500"/>
      <c r="CJ1830" s="1976"/>
      <c r="CK1830" s="1519"/>
      <c r="CL1830" s="1509"/>
    </row>
    <row r="1831" spans="1:90" s="514" customFormat="1">
      <c r="A1831" s="511"/>
      <c r="B1831" s="512"/>
      <c r="C1831" s="1493"/>
      <c r="D1831" s="1493"/>
      <c r="E1831" s="1493"/>
      <c r="F1831" s="1493"/>
      <c r="G1831" s="1493"/>
      <c r="H1831" s="1530"/>
      <c r="I1831" s="1972"/>
      <c r="J1831" s="1542"/>
      <c r="K1831" s="513"/>
      <c r="L1831" s="513"/>
      <c r="M1831" s="513"/>
      <c r="N1831" s="513"/>
      <c r="O1831" s="513"/>
      <c r="P1831" s="513"/>
      <c r="Q1831" s="513"/>
      <c r="R1831" s="513"/>
      <c r="S1831" s="513"/>
      <c r="T1831" s="513"/>
      <c r="U1831" s="513"/>
      <c r="V1831" s="513"/>
      <c r="W1831" s="513"/>
      <c r="X1831" s="513"/>
      <c r="Y1831" s="513"/>
      <c r="Z1831" s="513"/>
      <c r="AA1831" s="513"/>
      <c r="AB1831" s="513"/>
      <c r="AC1831" s="513"/>
      <c r="AD1831" s="513"/>
      <c r="AE1831" s="513"/>
      <c r="AF1831" s="513"/>
      <c r="AG1831" s="513"/>
      <c r="AH1831" s="513"/>
      <c r="AI1831" s="513"/>
      <c r="AJ1831" s="513"/>
      <c r="AK1831" s="513"/>
      <c r="AL1831" s="513"/>
      <c r="AM1831" s="513"/>
      <c r="AN1831" s="513"/>
      <c r="AO1831" s="513"/>
      <c r="AP1831" s="513"/>
      <c r="AQ1831" s="513"/>
      <c r="AR1831" s="513"/>
      <c r="AS1831" s="513"/>
      <c r="AT1831" s="513"/>
      <c r="AU1831" s="513"/>
      <c r="AV1831" s="513"/>
      <c r="AW1831" s="513"/>
      <c r="AX1831" s="513"/>
      <c r="AY1831" s="513"/>
      <c r="AZ1831" s="513"/>
      <c r="BA1831" s="513"/>
      <c r="BB1831" s="513"/>
      <c r="BC1831" s="513"/>
      <c r="BD1831" s="513"/>
      <c r="BE1831" s="513"/>
      <c r="BF1831" s="513"/>
      <c r="BG1831" s="513"/>
      <c r="BH1831" s="513"/>
      <c r="BI1831" s="513"/>
      <c r="BJ1831" s="513"/>
      <c r="BK1831" s="513"/>
      <c r="BL1831" s="513"/>
      <c r="BM1831" s="513"/>
      <c r="BN1831" s="513"/>
      <c r="BO1831" s="513"/>
      <c r="BP1831" s="513"/>
      <c r="BQ1831" s="513"/>
      <c r="BR1831" s="513"/>
      <c r="BS1831" s="513"/>
      <c r="BT1831" s="513"/>
      <c r="BU1831" s="513"/>
      <c r="BV1831" s="513"/>
      <c r="BW1831" s="513"/>
      <c r="BX1831" s="513"/>
      <c r="BY1831" s="513"/>
      <c r="BZ1831" s="513"/>
      <c r="CA1831" s="513"/>
      <c r="CB1831" s="513"/>
      <c r="CC1831" s="1972"/>
      <c r="CD1831" s="1499"/>
      <c r="CE1831" s="1500"/>
      <c r="CF1831" s="1501"/>
      <c r="CG1831" s="1500"/>
      <c r="CH1831" s="1500"/>
      <c r="CI1831" s="1500"/>
      <c r="CJ1831" s="1976"/>
      <c r="CK1831" s="1519"/>
      <c r="CL1831" s="1509"/>
    </row>
    <row r="1832" spans="1:90" s="514" customFormat="1">
      <c r="A1832" s="511"/>
      <c r="B1832" s="512"/>
      <c r="C1832" s="1493"/>
      <c r="D1832" s="1493"/>
      <c r="E1832" s="1493"/>
      <c r="F1832" s="1493"/>
      <c r="G1832" s="1493"/>
      <c r="H1832" s="1530"/>
      <c r="I1832" s="1972"/>
      <c r="J1832" s="1542"/>
      <c r="K1832" s="513"/>
      <c r="L1832" s="513"/>
      <c r="M1832" s="513"/>
      <c r="N1832" s="513"/>
      <c r="O1832" s="513"/>
      <c r="P1832" s="513"/>
      <c r="Q1832" s="513"/>
      <c r="R1832" s="513"/>
      <c r="S1832" s="513"/>
      <c r="T1832" s="513"/>
      <c r="U1832" s="513"/>
      <c r="V1832" s="513"/>
      <c r="W1832" s="513"/>
      <c r="X1832" s="513"/>
      <c r="Y1832" s="513"/>
      <c r="Z1832" s="513"/>
      <c r="AA1832" s="513"/>
      <c r="AB1832" s="513"/>
      <c r="AC1832" s="513"/>
      <c r="AD1832" s="513"/>
      <c r="AE1832" s="513"/>
      <c r="AF1832" s="513"/>
      <c r="AG1832" s="513"/>
      <c r="AH1832" s="513"/>
      <c r="AI1832" s="513"/>
      <c r="AJ1832" s="513"/>
      <c r="AK1832" s="513"/>
      <c r="AL1832" s="513"/>
      <c r="AM1832" s="513"/>
      <c r="AN1832" s="513"/>
      <c r="AO1832" s="513"/>
      <c r="AP1832" s="513"/>
      <c r="AQ1832" s="513"/>
      <c r="AR1832" s="513"/>
      <c r="AS1832" s="513"/>
      <c r="AT1832" s="513"/>
      <c r="AU1832" s="513"/>
      <c r="AV1832" s="513"/>
      <c r="AW1832" s="513"/>
      <c r="AX1832" s="513"/>
      <c r="AY1832" s="513"/>
      <c r="AZ1832" s="513"/>
      <c r="BA1832" s="513"/>
      <c r="BB1832" s="513"/>
      <c r="BC1832" s="513"/>
      <c r="BD1832" s="513"/>
      <c r="BE1832" s="513"/>
      <c r="BF1832" s="513"/>
      <c r="BG1832" s="513"/>
      <c r="BH1832" s="513"/>
      <c r="BI1832" s="513"/>
      <c r="BJ1832" s="513"/>
      <c r="BK1832" s="513"/>
      <c r="BL1832" s="513"/>
      <c r="BM1832" s="513"/>
      <c r="BN1832" s="513"/>
      <c r="BO1832" s="513"/>
      <c r="BP1832" s="513"/>
      <c r="BQ1832" s="513"/>
      <c r="BR1832" s="513"/>
      <c r="BS1832" s="513"/>
      <c r="BT1832" s="513"/>
      <c r="BU1832" s="513"/>
      <c r="BV1832" s="513"/>
      <c r="BW1832" s="513"/>
      <c r="BX1832" s="513"/>
      <c r="BY1832" s="513"/>
      <c r="BZ1832" s="513"/>
      <c r="CA1832" s="513"/>
      <c r="CB1832" s="513"/>
      <c r="CC1832" s="1972"/>
      <c r="CD1832" s="1499"/>
      <c r="CE1832" s="1500"/>
      <c r="CF1832" s="1501"/>
      <c r="CG1832" s="1500"/>
      <c r="CH1832" s="1500"/>
      <c r="CI1832" s="1500"/>
      <c r="CJ1832" s="1976"/>
      <c r="CK1832" s="1519"/>
      <c r="CL1832" s="1509"/>
    </row>
    <row r="1833" spans="1:90" s="514" customFormat="1">
      <c r="A1833" s="511"/>
      <c r="B1833" s="512"/>
      <c r="C1833" s="1493"/>
      <c r="D1833" s="1493"/>
      <c r="E1833" s="1493"/>
      <c r="F1833" s="1493"/>
      <c r="G1833" s="1493"/>
      <c r="H1833" s="1530"/>
      <c r="I1833" s="1972"/>
      <c r="J1833" s="1542"/>
      <c r="K1833" s="513"/>
      <c r="L1833" s="513"/>
      <c r="M1833" s="513"/>
      <c r="N1833" s="513"/>
      <c r="O1833" s="513"/>
      <c r="P1833" s="513"/>
      <c r="Q1833" s="513"/>
      <c r="R1833" s="513"/>
      <c r="S1833" s="513"/>
      <c r="T1833" s="513"/>
      <c r="U1833" s="513"/>
      <c r="V1833" s="513"/>
      <c r="W1833" s="513"/>
      <c r="X1833" s="513"/>
      <c r="Y1833" s="513"/>
      <c r="Z1833" s="513"/>
      <c r="AA1833" s="513"/>
      <c r="AB1833" s="513"/>
      <c r="AC1833" s="513"/>
      <c r="AD1833" s="513"/>
      <c r="AE1833" s="513"/>
      <c r="AF1833" s="513"/>
      <c r="AG1833" s="513"/>
      <c r="AH1833" s="513"/>
      <c r="AI1833" s="513"/>
      <c r="AJ1833" s="513"/>
      <c r="AK1833" s="513"/>
      <c r="AL1833" s="513"/>
      <c r="AM1833" s="513"/>
      <c r="AN1833" s="513"/>
      <c r="AO1833" s="513"/>
      <c r="AP1833" s="513"/>
      <c r="AQ1833" s="513"/>
      <c r="AR1833" s="513"/>
      <c r="AS1833" s="513"/>
      <c r="AT1833" s="513"/>
      <c r="AU1833" s="513"/>
      <c r="AV1833" s="513"/>
      <c r="AW1833" s="513"/>
      <c r="AX1833" s="513"/>
      <c r="AY1833" s="513"/>
      <c r="AZ1833" s="513"/>
      <c r="BA1833" s="513"/>
      <c r="BB1833" s="513"/>
      <c r="BC1833" s="513"/>
      <c r="BD1833" s="513"/>
      <c r="BE1833" s="513"/>
      <c r="BF1833" s="513"/>
      <c r="BG1833" s="513"/>
      <c r="BH1833" s="513"/>
      <c r="BI1833" s="513"/>
      <c r="BJ1833" s="513"/>
      <c r="BK1833" s="513"/>
      <c r="BL1833" s="513"/>
      <c r="BM1833" s="513"/>
      <c r="BN1833" s="513"/>
      <c r="BO1833" s="513"/>
      <c r="BP1833" s="513"/>
      <c r="BQ1833" s="513"/>
      <c r="BR1833" s="513"/>
      <c r="BS1833" s="513"/>
      <c r="BT1833" s="513"/>
      <c r="BU1833" s="513"/>
      <c r="BV1833" s="513"/>
      <c r="BW1833" s="513"/>
      <c r="BX1833" s="513"/>
      <c r="BY1833" s="513"/>
      <c r="BZ1833" s="513"/>
      <c r="CA1833" s="513"/>
      <c r="CB1833" s="513"/>
      <c r="CC1833" s="1972"/>
      <c r="CD1833" s="1499"/>
      <c r="CE1833" s="1500"/>
      <c r="CF1833" s="1501"/>
      <c r="CG1833" s="1500"/>
      <c r="CH1833" s="1500"/>
      <c r="CI1833" s="1500"/>
      <c r="CJ1833" s="1976"/>
      <c r="CK1833" s="1519"/>
      <c r="CL1833" s="1509"/>
    </row>
    <row r="1834" spans="1:90" s="514" customFormat="1">
      <c r="A1834" s="511"/>
      <c r="B1834" s="512"/>
      <c r="C1834" s="1493"/>
      <c r="D1834" s="1493"/>
      <c r="E1834" s="1493"/>
      <c r="F1834" s="1493"/>
      <c r="G1834" s="1493"/>
      <c r="H1834" s="1530"/>
      <c r="I1834" s="1972"/>
      <c r="J1834" s="1542"/>
      <c r="K1834" s="513"/>
      <c r="L1834" s="513"/>
      <c r="M1834" s="513"/>
      <c r="N1834" s="513"/>
      <c r="O1834" s="513"/>
      <c r="P1834" s="513"/>
      <c r="Q1834" s="513"/>
      <c r="R1834" s="513"/>
      <c r="S1834" s="513"/>
      <c r="T1834" s="513"/>
      <c r="U1834" s="513"/>
      <c r="V1834" s="513"/>
      <c r="W1834" s="513"/>
      <c r="X1834" s="513"/>
      <c r="Y1834" s="513"/>
      <c r="Z1834" s="513"/>
      <c r="AA1834" s="513"/>
      <c r="AB1834" s="513"/>
      <c r="AC1834" s="513"/>
      <c r="AD1834" s="513"/>
      <c r="AE1834" s="513"/>
      <c r="AF1834" s="513"/>
      <c r="AG1834" s="513"/>
      <c r="AH1834" s="513"/>
      <c r="AI1834" s="513"/>
      <c r="AJ1834" s="513"/>
      <c r="AK1834" s="513"/>
      <c r="AL1834" s="513"/>
      <c r="AM1834" s="513"/>
      <c r="AN1834" s="513"/>
      <c r="AO1834" s="513"/>
      <c r="AP1834" s="513"/>
      <c r="AQ1834" s="513"/>
      <c r="AR1834" s="513"/>
      <c r="AS1834" s="513"/>
      <c r="AT1834" s="513"/>
      <c r="AU1834" s="513"/>
      <c r="AV1834" s="513"/>
      <c r="AW1834" s="513"/>
      <c r="AX1834" s="513"/>
      <c r="AY1834" s="513"/>
      <c r="AZ1834" s="513"/>
      <c r="BA1834" s="513"/>
      <c r="BB1834" s="513"/>
      <c r="BC1834" s="513"/>
      <c r="BD1834" s="513"/>
      <c r="BE1834" s="513"/>
      <c r="BF1834" s="513"/>
      <c r="BG1834" s="513"/>
      <c r="BH1834" s="513"/>
      <c r="BI1834" s="513"/>
      <c r="BJ1834" s="513"/>
      <c r="BK1834" s="513"/>
      <c r="BL1834" s="513"/>
      <c r="BM1834" s="513"/>
      <c r="BN1834" s="513"/>
      <c r="BO1834" s="513"/>
      <c r="BP1834" s="513"/>
      <c r="BQ1834" s="513"/>
      <c r="BR1834" s="513"/>
      <c r="BS1834" s="513"/>
      <c r="BT1834" s="513"/>
      <c r="BU1834" s="513"/>
      <c r="BV1834" s="513"/>
      <c r="BW1834" s="513"/>
      <c r="BX1834" s="513"/>
      <c r="BY1834" s="513"/>
      <c r="BZ1834" s="513"/>
      <c r="CA1834" s="513"/>
      <c r="CB1834" s="513"/>
      <c r="CC1834" s="1972"/>
      <c r="CD1834" s="1499"/>
      <c r="CE1834" s="1500"/>
      <c r="CF1834" s="1501"/>
      <c r="CG1834" s="1500"/>
      <c r="CH1834" s="1500"/>
      <c r="CI1834" s="1500"/>
      <c r="CJ1834" s="1976"/>
      <c r="CK1834" s="1519"/>
      <c r="CL1834" s="1509"/>
    </row>
    <row r="1835" spans="1:90" s="514" customFormat="1">
      <c r="A1835" s="511"/>
      <c r="B1835" s="512"/>
      <c r="C1835" s="1493"/>
      <c r="D1835" s="1493"/>
      <c r="E1835" s="1493"/>
      <c r="F1835" s="1493"/>
      <c r="G1835" s="1493"/>
      <c r="H1835" s="1530"/>
      <c r="I1835" s="1972"/>
      <c r="J1835" s="1542"/>
      <c r="K1835" s="513"/>
      <c r="L1835" s="513"/>
      <c r="M1835" s="513"/>
      <c r="N1835" s="513"/>
      <c r="O1835" s="513"/>
      <c r="P1835" s="513"/>
      <c r="Q1835" s="513"/>
      <c r="R1835" s="513"/>
      <c r="S1835" s="513"/>
      <c r="T1835" s="513"/>
      <c r="U1835" s="513"/>
      <c r="V1835" s="513"/>
      <c r="W1835" s="513"/>
      <c r="X1835" s="513"/>
      <c r="Y1835" s="513"/>
      <c r="Z1835" s="513"/>
      <c r="AA1835" s="513"/>
      <c r="AB1835" s="513"/>
      <c r="AC1835" s="513"/>
      <c r="AD1835" s="513"/>
      <c r="AE1835" s="513"/>
      <c r="AF1835" s="513"/>
      <c r="AG1835" s="513"/>
      <c r="AH1835" s="513"/>
      <c r="AI1835" s="513"/>
      <c r="AJ1835" s="513"/>
      <c r="AK1835" s="513"/>
      <c r="AL1835" s="513"/>
      <c r="AM1835" s="513"/>
      <c r="AN1835" s="513"/>
      <c r="AO1835" s="513"/>
      <c r="AP1835" s="513"/>
      <c r="AQ1835" s="513"/>
      <c r="AR1835" s="513"/>
      <c r="AS1835" s="513"/>
      <c r="AT1835" s="513"/>
      <c r="AU1835" s="513"/>
      <c r="AV1835" s="513"/>
      <c r="AW1835" s="513"/>
      <c r="AX1835" s="513"/>
      <c r="AY1835" s="513"/>
      <c r="AZ1835" s="513"/>
      <c r="BA1835" s="513"/>
      <c r="BB1835" s="513"/>
      <c r="BC1835" s="513"/>
      <c r="BD1835" s="513"/>
      <c r="BE1835" s="513"/>
      <c r="BF1835" s="513"/>
      <c r="BG1835" s="513"/>
      <c r="BH1835" s="513"/>
      <c r="BI1835" s="513"/>
      <c r="BJ1835" s="513"/>
      <c r="BK1835" s="513"/>
      <c r="BL1835" s="513"/>
      <c r="BM1835" s="513"/>
      <c r="BN1835" s="513"/>
      <c r="BO1835" s="513"/>
      <c r="BP1835" s="513"/>
      <c r="BQ1835" s="513"/>
      <c r="BR1835" s="513"/>
      <c r="BS1835" s="513"/>
      <c r="BT1835" s="513"/>
      <c r="BU1835" s="513"/>
      <c r="BV1835" s="513"/>
      <c r="BW1835" s="513"/>
      <c r="BX1835" s="513"/>
      <c r="BY1835" s="513"/>
      <c r="BZ1835" s="513"/>
      <c r="CA1835" s="513"/>
      <c r="CB1835" s="513"/>
      <c r="CC1835" s="1972"/>
      <c r="CD1835" s="1499"/>
      <c r="CE1835" s="1500"/>
      <c r="CF1835" s="1501"/>
      <c r="CG1835" s="1500"/>
      <c r="CH1835" s="1500"/>
      <c r="CI1835" s="1500"/>
      <c r="CJ1835" s="1976"/>
      <c r="CK1835" s="1519"/>
      <c r="CL1835" s="1509"/>
    </row>
    <row r="1836" spans="1:90" s="514" customFormat="1">
      <c r="A1836" s="511"/>
      <c r="B1836" s="512"/>
      <c r="C1836" s="1493"/>
      <c r="D1836" s="1493"/>
      <c r="E1836" s="1493"/>
      <c r="F1836" s="1493"/>
      <c r="G1836" s="1493"/>
      <c r="H1836" s="1530"/>
      <c r="I1836" s="1972"/>
      <c r="J1836" s="1542"/>
      <c r="K1836" s="513"/>
      <c r="L1836" s="513"/>
      <c r="M1836" s="513"/>
      <c r="N1836" s="513"/>
      <c r="O1836" s="513"/>
      <c r="P1836" s="513"/>
      <c r="Q1836" s="513"/>
      <c r="R1836" s="513"/>
      <c r="S1836" s="513"/>
      <c r="T1836" s="513"/>
      <c r="U1836" s="513"/>
      <c r="V1836" s="513"/>
      <c r="W1836" s="513"/>
      <c r="X1836" s="513"/>
      <c r="Y1836" s="513"/>
      <c r="Z1836" s="513"/>
      <c r="AA1836" s="513"/>
      <c r="AB1836" s="513"/>
      <c r="AC1836" s="513"/>
      <c r="AD1836" s="513"/>
      <c r="AE1836" s="513"/>
      <c r="AF1836" s="513"/>
      <c r="AG1836" s="513"/>
      <c r="AH1836" s="513"/>
      <c r="AI1836" s="513"/>
      <c r="AJ1836" s="513"/>
      <c r="AK1836" s="513"/>
      <c r="AL1836" s="513"/>
      <c r="AM1836" s="513"/>
      <c r="AN1836" s="513"/>
      <c r="AO1836" s="513"/>
      <c r="AP1836" s="513"/>
      <c r="AQ1836" s="513"/>
      <c r="AR1836" s="513"/>
      <c r="AS1836" s="513"/>
      <c r="AT1836" s="513"/>
      <c r="AU1836" s="513"/>
      <c r="AV1836" s="513"/>
      <c r="AW1836" s="513"/>
      <c r="AX1836" s="513"/>
      <c r="AY1836" s="513"/>
      <c r="AZ1836" s="513"/>
      <c r="BA1836" s="513"/>
      <c r="BB1836" s="513"/>
      <c r="BC1836" s="513"/>
      <c r="BD1836" s="513"/>
      <c r="BE1836" s="513"/>
      <c r="BF1836" s="513"/>
      <c r="BG1836" s="513"/>
      <c r="BH1836" s="513"/>
      <c r="BI1836" s="513"/>
      <c r="BJ1836" s="513"/>
      <c r="BK1836" s="513"/>
      <c r="BL1836" s="513"/>
      <c r="BM1836" s="513"/>
      <c r="BN1836" s="513"/>
      <c r="BO1836" s="513"/>
      <c r="BP1836" s="513"/>
      <c r="BQ1836" s="513"/>
      <c r="BR1836" s="513"/>
      <c r="BS1836" s="513"/>
      <c r="BT1836" s="513"/>
      <c r="BU1836" s="513"/>
      <c r="BV1836" s="513"/>
      <c r="BW1836" s="513"/>
      <c r="BX1836" s="513"/>
      <c r="BY1836" s="513"/>
      <c r="BZ1836" s="513"/>
      <c r="CA1836" s="513"/>
      <c r="CB1836" s="513"/>
      <c r="CC1836" s="1972"/>
      <c r="CD1836" s="1499"/>
      <c r="CE1836" s="1500"/>
      <c r="CF1836" s="1501"/>
      <c r="CG1836" s="1500"/>
      <c r="CH1836" s="1500"/>
      <c r="CI1836" s="1500"/>
      <c r="CJ1836" s="1976"/>
      <c r="CK1836" s="1519"/>
      <c r="CL1836" s="1509"/>
    </row>
    <row r="1837" spans="1:90" s="514" customFormat="1">
      <c r="A1837" s="511"/>
      <c r="B1837" s="512"/>
      <c r="C1837" s="1493"/>
      <c r="D1837" s="1493"/>
      <c r="E1837" s="1493"/>
      <c r="F1837" s="1493"/>
      <c r="G1837" s="1493"/>
      <c r="H1837" s="1530"/>
      <c r="I1837" s="1972"/>
      <c r="J1837" s="1542"/>
      <c r="K1837" s="513"/>
      <c r="L1837" s="513"/>
      <c r="M1837" s="513"/>
      <c r="N1837" s="513"/>
      <c r="O1837" s="513"/>
      <c r="P1837" s="513"/>
      <c r="Q1837" s="513"/>
      <c r="R1837" s="513"/>
      <c r="S1837" s="513"/>
      <c r="T1837" s="513"/>
      <c r="U1837" s="513"/>
      <c r="V1837" s="513"/>
      <c r="W1837" s="513"/>
      <c r="X1837" s="513"/>
      <c r="Y1837" s="513"/>
      <c r="Z1837" s="513"/>
      <c r="AA1837" s="513"/>
      <c r="AB1837" s="513"/>
      <c r="AC1837" s="513"/>
      <c r="AD1837" s="513"/>
      <c r="AE1837" s="513"/>
      <c r="AF1837" s="513"/>
      <c r="AG1837" s="513"/>
      <c r="AH1837" s="513"/>
      <c r="AI1837" s="513"/>
      <c r="AJ1837" s="513"/>
      <c r="AK1837" s="513"/>
      <c r="AL1837" s="513"/>
      <c r="AM1837" s="513"/>
      <c r="AN1837" s="513"/>
      <c r="AO1837" s="513"/>
      <c r="AP1837" s="513"/>
      <c r="AQ1837" s="513"/>
      <c r="AR1837" s="513"/>
      <c r="AS1837" s="513"/>
      <c r="AT1837" s="513"/>
      <c r="AU1837" s="513"/>
      <c r="AV1837" s="513"/>
      <c r="AW1837" s="513"/>
      <c r="AX1837" s="513"/>
      <c r="AY1837" s="513"/>
      <c r="AZ1837" s="513"/>
      <c r="BA1837" s="513"/>
      <c r="BB1837" s="513"/>
      <c r="BC1837" s="513"/>
      <c r="BD1837" s="513"/>
      <c r="BE1837" s="513"/>
      <c r="BF1837" s="513"/>
      <c r="BG1837" s="513"/>
      <c r="BH1837" s="513"/>
      <c r="BI1837" s="513"/>
      <c r="BJ1837" s="513"/>
      <c r="BK1837" s="513"/>
      <c r="BL1837" s="513"/>
      <c r="BM1837" s="513"/>
      <c r="BN1837" s="513"/>
      <c r="BO1837" s="513"/>
      <c r="BP1837" s="513"/>
      <c r="BQ1837" s="513"/>
      <c r="BR1837" s="513"/>
      <c r="BS1837" s="513"/>
      <c r="BT1837" s="513"/>
      <c r="BU1837" s="513"/>
      <c r="BV1837" s="513"/>
      <c r="BW1837" s="513"/>
      <c r="BX1837" s="513"/>
      <c r="BY1837" s="513"/>
      <c r="BZ1837" s="513"/>
      <c r="CA1837" s="513"/>
      <c r="CB1837" s="513"/>
      <c r="CC1837" s="1972"/>
      <c r="CD1837" s="1499"/>
      <c r="CE1837" s="1500"/>
      <c r="CF1837" s="1501"/>
      <c r="CG1837" s="1500"/>
      <c r="CH1837" s="1500"/>
      <c r="CI1837" s="1500"/>
      <c r="CJ1837" s="1976"/>
      <c r="CK1837" s="1519"/>
      <c r="CL1837" s="1509"/>
    </row>
    <row r="1838" spans="1:90" s="514" customFormat="1">
      <c r="A1838" s="511"/>
      <c r="B1838" s="512"/>
      <c r="C1838" s="1493"/>
      <c r="D1838" s="1493"/>
      <c r="E1838" s="1493"/>
      <c r="F1838" s="1493"/>
      <c r="G1838" s="1493"/>
      <c r="H1838" s="1530"/>
      <c r="I1838" s="1972"/>
      <c r="J1838" s="1542"/>
      <c r="K1838" s="513"/>
      <c r="L1838" s="513"/>
      <c r="M1838" s="513"/>
      <c r="N1838" s="513"/>
      <c r="O1838" s="513"/>
      <c r="P1838" s="513"/>
      <c r="Q1838" s="513"/>
      <c r="R1838" s="513"/>
      <c r="S1838" s="513"/>
      <c r="T1838" s="513"/>
      <c r="U1838" s="513"/>
      <c r="V1838" s="513"/>
      <c r="W1838" s="513"/>
      <c r="X1838" s="513"/>
      <c r="Y1838" s="513"/>
      <c r="Z1838" s="513"/>
      <c r="AA1838" s="513"/>
      <c r="AB1838" s="513"/>
      <c r="AC1838" s="513"/>
      <c r="AD1838" s="513"/>
      <c r="AE1838" s="513"/>
      <c r="AF1838" s="513"/>
      <c r="AG1838" s="513"/>
      <c r="AH1838" s="513"/>
      <c r="AI1838" s="513"/>
      <c r="AJ1838" s="513"/>
      <c r="AK1838" s="513"/>
      <c r="AL1838" s="513"/>
      <c r="AM1838" s="513"/>
      <c r="AN1838" s="513"/>
      <c r="AO1838" s="513"/>
      <c r="AP1838" s="513"/>
      <c r="AQ1838" s="513"/>
      <c r="AR1838" s="513"/>
      <c r="AS1838" s="513"/>
      <c r="AT1838" s="513"/>
      <c r="AU1838" s="513"/>
      <c r="AV1838" s="513"/>
      <c r="AW1838" s="513"/>
      <c r="AX1838" s="513"/>
      <c r="AY1838" s="513"/>
      <c r="AZ1838" s="513"/>
      <c r="BA1838" s="513"/>
      <c r="BB1838" s="513"/>
      <c r="BC1838" s="513"/>
      <c r="BD1838" s="513"/>
      <c r="BE1838" s="513"/>
      <c r="BF1838" s="513"/>
      <c r="BG1838" s="513"/>
      <c r="BH1838" s="513"/>
      <c r="BI1838" s="513"/>
      <c r="BJ1838" s="513"/>
      <c r="BK1838" s="513"/>
      <c r="BL1838" s="513"/>
      <c r="BM1838" s="513"/>
      <c r="BN1838" s="513"/>
      <c r="BO1838" s="513"/>
      <c r="BP1838" s="513"/>
      <c r="BQ1838" s="513"/>
      <c r="BR1838" s="513"/>
      <c r="BS1838" s="513"/>
      <c r="BT1838" s="513"/>
      <c r="BU1838" s="513"/>
      <c r="BV1838" s="513"/>
      <c r="BW1838" s="513"/>
      <c r="BX1838" s="513"/>
      <c r="BY1838" s="513"/>
      <c r="BZ1838" s="513"/>
      <c r="CA1838" s="513"/>
      <c r="CB1838" s="513"/>
      <c r="CC1838" s="1972"/>
      <c r="CD1838" s="1499"/>
      <c r="CE1838" s="1500"/>
      <c r="CF1838" s="1501"/>
      <c r="CG1838" s="1500"/>
      <c r="CH1838" s="1500"/>
      <c r="CI1838" s="1500"/>
      <c r="CJ1838" s="1976"/>
      <c r="CK1838" s="1519"/>
      <c r="CL1838" s="1509"/>
    </row>
    <row r="1839" spans="1:90" s="514" customFormat="1">
      <c r="A1839" s="511"/>
      <c r="B1839" s="512"/>
      <c r="C1839" s="1493"/>
      <c r="D1839" s="1493"/>
      <c r="E1839" s="1493"/>
      <c r="F1839" s="1493"/>
      <c r="G1839" s="1493"/>
      <c r="H1839" s="1530"/>
      <c r="I1839" s="1972"/>
      <c r="J1839" s="1542"/>
      <c r="K1839" s="513"/>
      <c r="L1839" s="513"/>
      <c r="M1839" s="513"/>
      <c r="N1839" s="513"/>
      <c r="O1839" s="513"/>
      <c r="P1839" s="513"/>
      <c r="Q1839" s="513"/>
      <c r="R1839" s="513"/>
      <c r="S1839" s="513"/>
      <c r="T1839" s="513"/>
      <c r="U1839" s="513"/>
      <c r="V1839" s="513"/>
      <c r="W1839" s="513"/>
      <c r="X1839" s="513"/>
      <c r="Y1839" s="513"/>
      <c r="Z1839" s="513"/>
      <c r="AA1839" s="513"/>
      <c r="AB1839" s="513"/>
      <c r="AC1839" s="513"/>
      <c r="AD1839" s="513"/>
      <c r="AE1839" s="513"/>
      <c r="AF1839" s="513"/>
      <c r="AG1839" s="513"/>
      <c r="AH1839" s="513"/>
      <c r="AI1839" s="513"/>
      <c r="AJ1839" s="513"/>
      <c r="AK1839" s="513"/>
      <c r="AL1839" s="513"/>
      <c r="AM1839" s="513"/>
      <c r="AN1839" s="513"/>
      <c r="AO1839" s="513"/>
      <c r="AP1839" s="513"/>
      <c r="AQ1839" s="513"/>
      <c r="AR1839" s="513"/>
      <c r="AS1839" s="513"/>
      <c r="AT1839" s="513"/>
      <c r="AU1839" s="513"/>
      <c r="AV1839" s="513"/>
      <c r="AW1839" s="513"/>
      <c r="AX1839" s="513"/>
      <c r="AY1839" s="513"/>
      <c r="AZ1839" s="513"/>
      <c r="BA1839" s="513"/>
      <c r="BB1839" s="513"/>
      <c r="BC1839" s="513"/>
      <c r="BD1839" s="513"/>
      <c r="BE1839" s="513"/>
      <c r="BF1839" s="513"/>
      <c r="BG1839" s="513"/>
      <c r="BH1839" s="513"/>
      <c r="BI1839" s="513"/>
      <c r="BJ1839" s="513"/>
      <c r="BK1839" s="513"/>
      <c r="BL1839" s="513"/>
      <c r="BM1839" s="513"/>
      <c r="BN1839" s="513"/>
      <c r="BO1839" s="513"/>
      <c r="BP1839" s="513"/>
      <c r="BQ1839" s="513"/>
      <c r="BR1839" s="513"/>
      <c r="BS1839" s="513"/>
      <c r="BT1839" s="513"/>
      <c r="BU1839" s="513"/>
      <c r="BV1839" s="513"/>
      <c r="BW1839" s="513"/>
      <c r="BX1839" s="513"/>
      <c r="BY1839" s="513"/>
      <c r="BZ1839" s="513"/>
      <c r="CA1839" s="513"/>
      <c r="CB1839" s="513"/>
      <c r="CC1839" s="1972"/>
      <c r="CD1839" s="1499"/>
      <c r="CE1839" s="1500"/>
      <c r="CF1839" s="1501"/>
      <c r="CG1839" s="1500"/>
      <c r="CH1839" s="1500"/>
      <c r="CI1839" s="1500"/>
      <c r="CJ1839" s="1976"/>
      <c r="CK1839" s="1519"/>
      <c r="CL1839" s="1509"/>
    </row>
    <row r="1840" spans="1:90" s="514" customFormat="1">
      <c r="A1840" s="511"/>
      <c r="B1840" s="512"/>
      <c r="C1840" s="1493"/>
      <c r="D1840" s="1493"/>
      <c r="E1840" s="1493"/>
      <c r="F1840" s="1493"/>
      <c r="G1840" s="1493"/>
      <c r="H1840" s="1530"/>
      <c r="I1840" s="1972"/>
      <c r="J1840" s="1542"/>
      <c r="K1840" s="513"/>
      <c r="L1840" s="513"/>
      <c r="M1840" s="513"/>
      <c r="N1840" s="513"/>
      <c r="O1840" s="513"/>
      <c r="P1840" s="513"/>
      <c r="Q1840" s="513"/>
      <c r="R1840" s="513"/>
      <c r="S1840" s="513"/>
      <c r="T1840" s="513"/>
      <c r="U1840" s="513"/>
      <c r="V1840" s="513"/>
      <c r="W1840" s="513"/>
      <c r="X1840" s="513"/>
      <c r="Y1840" s="513"/>
      <c r="Z1840" s="513"/>
      <c r="AA1840" s="513"/>
      <c r="AB1840" s="513"/>
      <c r="AC1840" s="513"/>
      <c r="AD1840" s="513"/>
      <c r="AE1840" s="513"/>
      <c r="AF1840" s="513"/>
      <c r="AG1840" s="513"/>
      <c r="AH1840" s="513"/>
      <c r="AI1840" s="513"/>
      <c r="AJ1840" s="513"/>
      <c r="AK1840" s="513"/>
      <c r="AL1840" s="513"/>
      <c r="AM1840" s="513"/>
      <c r="AN1840" s="513"/>
      <c r="AO1840" s="513"/>
      <c r="AP1840" s="513"/>
      <c r="AQ1840" s="513"/>
      <c r="AR1840" s="513"/>
      <c r="AS1840" s="513"/>
      <c r="AT1840" s="513"/>
      <c r="AU1840" s="513"/>
      <c r="AV1840" s="513"/>
      <c r="AW1840" s="513"/>
      <c r="AX1840" s="513"/>
      <c r="AY1840" s="513"/>
      <c r="AZ1840" s="513"/>
      <c r="BA1840" s="513"/>
      <c r="BB1840" s="513"/>
      <c r="BC1840" s="513"/>
      <c r="BD1840" s="513"/>
      <c r="BE1840" s="513"/>
      <c r="BF1840" s="513"/>
      <c r="BG1840" s="513"/>
      <c r="BH1840" s="513"/>
      <c r="BI1840" s="513"/>
      <c r="BJ1840" s="513"/>
      <c r="BK1840" s="513"/>
      <c r="BL1840" s="513"/>
      <c r="BM1840" s="513"/>
      <c r="BN1840" s="513"/>
      <c r="BO1840" s="513"/>
      <c r="BP1840" s="513"/>
      <c r="BQ1840" s="513"/>
      <c r="BR1840" s="513"/>
      <c r="BS1840" s="513"/>
      <c r="BT1840" s="513"/>
      <c r="BU1840" s="513"/>
      <c r="BV1840" s="513"/>
      <c r="BW1840" s="513"/>
      <c r="BX1840" s="513"/>
      <c r="BY1840" s="513"/>
      <c r="BZ1840" s="513"/>
      <c r="CA1840" s="513"/>
      <c r="CB1840" s="513"/>
      <c r="CC1840" s="1972"/>
      <c r="CD1840" s="1499"/>
      <c r="CE1840" s="1500"/>
      <c r="CF1840" s="1501"/>
      <c r="CG1840" s="1500"/>
      <c r="CH1840" s="1500"/>
      <c r="CI1840" s="1500"/>
      <c r="CJ1840" s="1976"/>
      <c r="CK1840" s="1519"/>
      <c r="CL1840" s="1509"/>
    </row>
    <row r="1841" spans="1:90" s="514" customFormat="1">
      <c r="A1841" s="511"/>
      <c r="B1841" s="512"/>
      <c r="C1841" s="1493"/>
      <c r="D1841" s="1493"/>
      <c r="E1841" s="1493"/>
      <c r="F1841" s="1493"/>
      <c r="G1841" s="1493"/>
      <c r="H1841" s="1530"/>
      <c r="I1841" s="1972"/>
      <c r="J1841" s="1542"/>
      <c r="K1841" s="513"/>
      <c r="L1841" s="513"/>
      <c r="M1841" s="513"/>
      <c r="N1841" s="513"/>
      <c r="O1841" s="513"/>
      <c r="P1841" s="513"/>
      <c r="Q1841" s="513"/>
      <c r="R1841" s="513"/>
      <c r="S1841" s="513"/>
      <c r="T1841" s="513"/>
      <c r="U1841" s="513"/>
      <c r="V1841" s="513"/>
      <c r="W1841" s="513"/>
      <c r="X1841" s="513"/>
      <c r="Y1841" s="513"/>
      <c r="Z1841" s="513"/>
      <c r="AA1841" s="513"/>
      <c r="AB1841" s="513"/>
      <c r="AC1841" s="513"/>
      <c r="AD1841" s="513"/>
      <c r="AE1841" s="513"/>
      <c r="AF1841" s="513"/>
      <c r="AG1841" s="513"/>
      <c r="AH1841" s="513"/>
      <c r="AI1841" s="513"/>
      <c r="AJ1841" s="513"/>
      <c r="AK1841" s="513"/>
      <c r="AL1841" s="513"/>
      <c r="AM1841" s="513"/>
      <c r="AN1841" s="513"/>
      <c r="AO1841" s="513"/>
      <c r="AP1841" s="513"/>
      <c r="AQ1841" s="513"/>
      <c r="AR1841" s="513"/>
      <c r="AS1841" s="513"/>
      <c r="AT1841" s="513"/>
      <c r="AU1841" s="513"/>
      <c r="AV1841" s="513"/>
      <c r="AW1841" s="513"/>
      <c r="AX1841" s="513"/>
      <c r="AY1841" s="513"/>
      <c r="AZ1841" s="513"/>
      <c r="BA1841" s="513"/>
      <c r="BB1841" s="513"/>
      <c r="BC1841" s="513"/>
      <c r="BD1841" s="513"/>
      <c r="BE1841" s="513"/>
      <c r="BF1841" s="513"/>
      <c r="BG1841" s="513"/>
      <c r="BH1841" s="513"/>
      <c r="BI1841" s="513"/>
      <c r="BJ1841" s="513"/>
      <c r="BK1841" s="513"/>
      <c r="BL1841" s="513"/>
      <c r="BM1841" s="513"/>
      <c r="BN1841" s="513"/>
      <c r="BO1841" s="513"/>
      <c r="BP1841" s="513"/>
      <c r="BQ1841" s="513"/>
      <c r="BR1841" s="513"/>
      <c r="BS1841" s="513"/>
      <c r="BT1841" s="513"/>
      <c r="BU1841" s="513"/>
      <c r="BV1841" s="513"/>
      <c r="BW1841" s="513"/>
      <c r="BX1841" s="513"/>
      <c r="BY1841" s="513"/>
      <c r="BZ1841" s="513"/>
      <c r="CA1841" s="513"/>
      <c r="CB1841" s="513"/>
      <c r="CC1841" s="1972"/>
      <c r="CD1841" s="1499"/>
      <c r="CE1841" s="1500"/>
      <c r="CF1841" s="1501"/>
      <c r="CG1841" s="1500"/>
      <c r="CH1841" s="1500"/>
      <c r="CI1841" s="1500"/>
      <c r="CJ1841" s="1976"/>
      <c r="CK1841" s="1519"/>
      <c r="CL1841" s="1509"/>
    </row>
    <row r="1842" spans="1:90" s="514" customFormat="1">
      <c r="A1842" s="511"/>
      <c r="B1842" s="512"/>
      <c r="C1842" s="1493"/>
      <c r="D1842" s="1493"/>
      <c r="E1842" s="1493"/>
      <c r="F1842" s="1493"/>
      <c r="G1842" s="1493"/>
      <c r="H1842" s="1530"/>
      <c r="I1842" s="1972"/>
      <c r="J1842" s="1542"/>
      <c r="K1842" s="513"/>
      <c r="L1842" s="513"/>
      <c r="M1842" s="513"/>
      <c r="N1842" s="513"/>
      <c r="O1842" s="513"/>
      <c r="P1842" s="513"/>
      <c r="Q1842" s="513"/>
      <c r="R1842" s="513"/>
      <c r="S1842" s="513"/>
      <c r="T1842" s="513"/>
      <c r="U1842" s="513"/>
      <c r="V1842" s="513"/>
      <c r="W1842" s="513"/>
      <c r="X1842" s="513"/>
      <c r="Y1842" s="513"/>
      <c r="Z1842" s="513"/>
      <c r="AA1842" s="513"/>
      <c r="AB1842" s="513"/>
      <c r="AC1842" s="513"/>
      <c r="AD1842" s="513"/>
      <c r="AE1842" s="513"/>
      <c r="AF1842" s="513"/>
      <c r="AG1842" s="513"/>
      <c r="AH1842" s="513"/>
      <c r="AI1842" s="513"/>
      <c r="AJ1842" s="513"/>
      <c r="AK1842" s="513"/>
      <c r="AL1842" s="513"/>
      <c r="AM1842" s="513"/>
      <c r="AN1842" s="513"/>
      <c r="AO1842" s="513"/>
      <c r="AP1842" s="513"/>
      <c r="AQ1842" s="513"/>
      <c r="AR1842" s="513"/>
      <c r="AS1842" s="513"/>
      <c r="AT1842" s="513"/>
      <c r="AU1842" s="513"/>
      <c r="AV1842" s="513"/>
      <c r="AW1842" s="513"/>
      <c r="AX1842" s="513"/>
      <c r="AY1842" s="513"/>
      <c r="AZ1842" s="513"/>
      <c r="BA1842" s="513"/>
      <c r="BB1842" s="513"/>
      <c r="BC1842" s="513"/>
      <c r="BD1842" s="513"/>
      <c r="BE1842" s="513"/>
      <c r="BF1842" s="513"/>
      <c r="BG1842" s="513"/>
      <c r="BH1842" s="513"/>
      <c r="BI1842" s="513"/>
      <c r="BJ1842" s="513"/>
      <c r="BK1842" s="513"/>
      <c r="BL1842" s="513"/>
      <c r="BM1842" s="513"/>
      <c r="BN1842" s="513"/>
      <c r="BO1842" s="513"/>
      <c r="BP1842" s="513"/>
      <c r="BQ1842" s="513"/>
      <c r="BR1842" s="513"/>
      <c r="BS1842" s="513"/>
      <c r="BT1842" s="513"/>
      <c r="BU1842" s="513"/>
      <c r="BV1842" s="513"/>
      <c r="BW1842" s="513"/>
      <c r="BX1842" s="513"/>
      <c r="BY1842" s="513"/>
      <c r="BZ1842" s="513"/>
      <c r="CA1842" s="513"/>
      <c r="CB1842" s="513"/>
      <c r="CC1842" s="1972"/>
      <c r="CD1842" s="1499"/>
      <c r="CE1842" s="1500"/>
      <c r="CF1842" s="1501"/>
      <c r="CG1842" s="1500"/>
      <c r="CH1842" s="1500"/>
      <c r="CI1842" s="1500"/>
      <c r="CJ1842" s="1976"/>
      <c r="CK1842" s="1519"/>
      <c r="CL1842" s="1509"/>
    </row>
    <row r="1843" spans="1:90" s="514" customFormat="1">
      <c r="A1843" s="511"/>
      <c r="B1843" s="512"/>
      <c r="C1843" s="1493"/>
      <c r="D1843" s="1493"/>
      <c r="E1843" s="1493"/>
      <c r="F1843" s="1493"/>
      <c r="G1843" s="1493"/>
      <c r="H1843" s="1530"/>
      <c r="I1843" s="1972"/>
      <c r="J1843" s="1542"/>
      <c r="K1843" s="513"/>
      <c r="L1843" s="513"/>
      <c r="M1843" s="513"/>
      <c r="N1843" s="513"/>
      <c r="O1843" s="513"/>
      <c r="P1843" s="513"/>
      <c r="Q1843" s="513"/>
      <c r="R1843" s="513"/>
      <c r="S1843" s="513"/>
      <c r="T1843" s="513"/>
      <c r="U1843" s="513"/>
      <c r="V1843" s="513"/>
      <c r="W1843" s="513"/>
      <c r="X1843" s="513"/>
      <c r="Y1843" s="513"/>
      <c r="Z1843" s="513"/>
      <c r="AA1843" s="513"/>
      <c r="AB1843" s="513"/>
      <c r="AC1843" s="513"/>
      <c r="AD1843" s="513"/>
      <c r="AE1843" s="513"/>
      <c r="AF1843" s="513"/>
      <c r="AG1843" s="513"/>
      <c r="AH1843" s="513"/>
      <c r="AI1843" s="513"/>
      <c r="AJ1843" s="513"/>
      <c r="AK1843" s="513"/>
      <c r="AL1843" s="513"/>
      <c r="AM1843" s="513"/>
      <c r="AN1843" s="513"/>
      <c r="AO1843" s="513"/>
      <c r="AP1843" s="513"/>
      <c r="AQ1843" s="513"/>
      <c r="AR1843" s="513"/>
      <c r="AS1843" s="513"/>
      <c r="AT1843" s="513"/>
      <c r="AU1843" s="513"/>
      <c r="AV1843" s="513"/>
      <c r="AW1843" s="513"/>
      <c r="AX1843" s="513"/>
      <c r="AY1843" s="513"/>
      <c r="AZ1843" s="513"/>
      <c r="BA1843" s="513"/>
      <c r="BB1843" s="513"/>
      <c r="BC1843" s="513"/>
      <c r="BD1843" s="513"/>
      <c r="BE1843" s="513"/>
      <c r="BF1843" s="513"/>
      <c r="BG1843" s="513"/>
      <c r="BH1843" s="513"/>
      <c r="BI1843" s="513"/>
      <c r="BJ1843" s="513"/>
      <c r="BK1843" s="513"/>
      <c r="BL1843" s="513"/>
      <c r="BM1843" s="513"/>
      <c r="BN1843" s="513"/>
      <c r="BO1843" s="513"/>
      <c r="BP1843" s="513"/>
      <c r="BQ1843" s="513"/>
      <c r="BR1843" s="513"/>
      <c r="BS1843" s="513"/>
      <c r="BT1843" s="513"/>
      <c r="BU1843" s="513"/>
      <c r="BV1843" s="513"/>
      <c r="BW1843" s="513"/>
      <c r="BX1843" s="513"/>
      <c r="BY1843" s="513"/>
      <c r="BZ1843" s="513"/>
      <c r="CA1843" s="513"/>
      <c r="CB1843" s="513"/>
      <c r="CC1843" s="1972"/>
      <c r="CD1843" s="1499"/>
      <c r="CE1843" s="1500"/>
      <c r="CF1843" s="1501"/>
      <c r="CG1843" s="1500"/>
      <c r="CH1843" s="1500"/>
      <c r="CI1843" s="1500"/>
      <c r="CJ1843" s="1976"/>
      <c r="CK1843" s="1519"/>
      <c r="CL1843" s="1509"/>
    </row>
    <row r="1844" spans="1:90" s="514" customFormat="1">
      <c r="A1844" s="511"/>
      <c r="B1844" s="512"/>
      <c r="C1844" s="1493"/>
      <c r="D1844" s="1493"/>
      <c r="E1844" s="1493"/>
      <c r="F1844" s="1493"/>
      <c r="G1844" s="1493"/>
      <c r="H1844" s="1530"/>
      <c r="I1844" s="1972"/>
      <c r="J1844" s="1542"/>
      <c r="K1844" s="513"/>
      <c r="L1844" s="513"/>
      <c r="M1844" s="513"/>
      <c r="N1844" s="513"/>
      <c r="O1844" s="513"/>
      <c r="P1844" s="513"/>
      <c r="Q1844" s="513"/>
      <c r="R1844" s="513"/>
      <c r="S1844" s="513"/>
      <c r="T1844" s="513"/>
      <c r="U1844" s="513"/>
      <c r="V1844" s="513"/>
      <c r="W1844" s="513"/>
      <c r="X1844" s="513"/>
      <c r="Y1844" s="513"/>
      <c r="Z1844" s="513"/>
      <c r="AA1844" s="513"/>
      <c r="AB1844" s="513"/>
      <c r="AC1844" s="513"/>
      <c r="AD1844" s="513"/>
      <c r="AE1844" s="513"/>
      <c r="AF1844" s="513"/>
      <c r="AG1844" s="513"/>
      <c r="AH1844" s="513"/>
      <c r="AI1844" s="513"/>
      <c r="AJ1844" s="513"/>
      <c r="AK1844" s="513"/>
      <c r="AL1844" s="513"/>
      <c r="AM1844" s="513"/>
      <c r="AN1844" s="513"/>
      <c r="AO1844" s="513"/>
      <c r="AP1844" s="513"/>
      <c r="AQ1844" s="513"/>
      <c r="AR1844" s="513"/>
      <c r="AS1844" s="513"/>
      <c r="AT1844" s="513"/>
      <c r="AU1844" s="513"/>
      <c r="AV1844" s="513"/>
      <c r="AW1844" s="513"/>
      <c r="AX1844" s="513"/>
      <c r="AY1844" s="513"/>
      <c r="AZ1844" s="513"/>
      <c r="BA1844" s="513"/>
      <c r="BB1844" s="513"/>
      <c r="BC1844" s="513"/>
      <c r="BD1844" s="513"/>
      <c r="BE1844" s="513"/>
      <c r="BF1844" s="513"/>
      <c r="BG1844" s="513"/>
      <c r="BH1844" s="513"/>
      <c r="BI1844" s="513"/>
      <c r="BJ1844" s="513"/>
      <c r="BK1844" s="513"/>
      <c r="BL1844" s="513"/>
      <c r="BM1844" s="513"/>
      <c r="BN1844" s="513"/>
      <c r="BO1844" s="513"/>
      <c r="BP1844" s="513"/>
      <c r="BQ1844" s="513"/>
      <c r="BR1844" s="513"/>
      <c r="BS1844" s="513"/>
      <c r="BT1844" s="513"/>
      <c r="BU1844" s="513"/>
      <c r="BV1844" s="513"/>
      <c r="BW1844" s="513"/>
      <c r="BX1844" s="513"/>
      <c r="BY1844" s="513"/>
      <c r="BZ1844" s="513"/>
      <c r="CA1844" s="513"/>
      <c r="CB1844" s="513"/>
      <c r="CC1844" s="1972"/>
      <c r="CD1844" s="1499"/>
      <c r="CE1844" s="1500"/>
      <c r="CF1844" s="1501"/>
      <c r="CG1844" s="1500"/>
      <c r="CH1844" s="1500"/>
      <c r="CI1844" s="1500"/>
      <c r="CJ1844" s="1976"/>
      <c r="CK1844" s="1519"/>
      <c r="CL1844" s="1509"/>
    </row>
    <row r="1845" spans="1:90" s="514" customFormat="1">
      <c r="A1845" s="511"/>
      <c r="B1845" s="512"/>
      <c r="C1845" s="1493"/>
      <c r="D1845" s="1493"/>
      <c r="E1845" s="1493"/>
      <c r="F1845" s="1493"/>
      <c r="G1845" s="1493"/>
      <c r="H1845" s="1530"/>
      <c r="I1845" s="1972"/>
      <c r="J1845" s="1542"/>
      <c r="K1845" s="513"/>
      <c r="L1845" s="513"/>
      <c r="M1845" s="513"/>
      <c r="N1845" s="513"/>
      <c r="O1845" s="513"/>
      <c r="P1845" s="513"/>
      <c r="Q1845" s="513"/>
      <c r="R1845" s="513"/>
      <c r="S1845" s="513"/>
      <c r="T1845" s="513"/>
      <c r="U1845" s="513"/>
      <c r="V1845" s="513"/>
      <c r="W1845" s="513"/>
      <c r="X1845" s="513"/>
      <c r="Y1845" s="513"/>
      <c r="Z1845" s="513"/>
      <c r="AA1845" s="513"/>
      <c r="AB1845" s="513"/>
      <c r="AC1845" s="513"/>
      <c r="AD1845" s="513"/>
      <c r="AE1845" s="513"/>
      <c r="AF1845" s="513"/>
      <c r="AG1845" s="513"/>
      <c r="AH1845" s="513"/>
      <c r="AI1845" s="513"/>
      <c r="AJ1845" s="513"/>
      <c r="AK1845" s="513"/>
      <c r="AL1845" s="513"/>
      <c r="AM1845" s="513"/>
      <c r="AN1845" s="513"/>
      <c r="AO1845" s="513"/>
      <c r="AP1845" s="513"/>
      <c r="AQ1845" s="513"/>
      <c r="AR1845" s="513"/>
      <c r="AS1845" s="513"/>
      <c r="AT1845" s="513"/>
      <c r="AU1845" s="513"/>
      <c r="AV1845" s="513"/>
      <c r="AW1845" s="513"/>
      <c r="AX1845" s="513"/>
      <c r="AY1845" s="513"/>
      <c r="AZ1845" s="513"/>
      <c r="BA1845" s="513"/>
      <c r="BB1845" s="513"/>
      <c r="BC1845" s="513"/>
      <c r="BD1845" s="513"/>
      <c r="BE1845" s="513"/>
      <c r="BF1845" s="513"/>
      <c r="BG1845" s="513"/>
      <c r="BH1845" s="513"/>
      <c r="BI1845" s="513"/>
      <c r="BJ1845" s="513"/>
      <c r="BK1845" s="513"/>
      <c r="BL1845" s="513"/>
      <c r="BM1845" s="513"/>
      <c r="BN1845" s="513"/>
      <c r="BO1845" s="513"/>
      <c r="BP1845" s="513"/>
      <c r="BQ1845" s="513"/>
      <c r="BR1845" s="513"/>
      <c r="BS1845" s="513"/>
      <c r="BT1845" s="513"/>
      <c r="BU1845" s="513"/>
      <c r="BV1845" s="513"/>
      <c r="BW1845" s="513"/>
      <c r="BX1845" s="513"/>
      <c r="BY1845" s="513"/>
      <c r="BZ1845" s="513"/>
      <c r="CA1845" s="513"/>
      <c r="CB1845" s="513"/>
      <c r="CC1845" s="1972"/>
      <c r="CD1845" s="1499"/>
      <c r="CE1845" s="1500"/>
      <c r="CF1845" s="1501"/>
      <c r="CG1845" s="1500"/>
      <c r="CH1845" s="1500"/>
      <c r="CI1845" s="1500"/>
      <c r="CJ1845" s="1976"/>
      <c r="CK1845" s="1519"/>
      <c r="CL1845" s="1509"/>
    </row>
    <row r="1846" spans="1:90" s="514" customFormat="1">
      <c r="A1846" s="511"/>
      <c r="B1846" s="512"/>
      <c r="C1846" s="1493"/>
      <c r="D1846" s="1493"/>
      <c r="E1846" s="1493"/>
      <c r="F1846" s="1493"/>
      <c r="G1846" s="1493"/>
      <c r="H1846" s="1530"/>
      <c r="I1846" s="1972"/>
      <c r="J1846" s="1542"/>
      <c r="K1846" s="513"/>
      <c r="L1846" s="513"/>
      <c r="M1846" s="513"/>
      <c r="N1846" s="513"/>
      <c r="O1846" s="513"/>
      <c r="P1846" s="513"/>
      <c r="Q1846" s="513"/>
      <c r="R1846" s="513"/>
      <c r="S1846" s="513"/>
      <c r="T1846" s="513"/>
      <c r="U1846" s="513"/>
      <c r="V1846" s="513"/>
      <c r="W1846" s="513"/>
      <c r="X1846" s="513"/>
      <c r="Y1846" s="513"/>
      <c r="Z1846" s="513"/>
      <c r="AA1846" s="513"/>
      <c r="AB1846" s="513"/>
      <c r="AC1846" s="513"/>
      <c r="AD1846" s="513"/>
      <c r="AE1846" s="513"/>
      <c r="AF1846" s="513"/>
      <c r="AG1846" s="513"/>
      <c r="AH1846" s="513"/>
      <c r="AI1846" s="513"/>
      <c r="AJ1846" s="513"/>
      <c r="AK1846" s="513"/>
      <c r="AL1846" s="513"/>
      <c r="AM1846" s="513"/>
      <c r="AN1846" s="513"/>
      <c r="AO1846" s="513"/>
      <c r="AP1846" s="513"/>
      <c r="AQ1846" s="513"/>
      <c r="AR1846" s="513"/>
      <c r="AS1846" s="513"/>
      <c r="AT1846" s="513"/>
      <c r="AU1846" s="513"/>
      <c r="AV1846" s="513"/>
      <c r="AW1846" s="513"/>
      <c r="AX1846" s="513"/>
      <c r="AY1846" s="513"/>
      <c r="AZ1846" s="513"/>
      <c r="BA1846" s="513"/>
      <c r="BB1846" s="513"/>
      <c r="BC1846" s="513"/>
      <c r="BD1846" s="513"/>
      <c r="BE1846" s="513"/>
      <c r="BF1846" s="513"/>
      <c r="BG1846" s="513"/>
      <c r="BH1846" s="513"/>
      <c r="BI1846" s="513"/>
      <c r="BJ1846" s="513"/>
      <c r="BK1846" s="513"/>
      <c r="BL1846" s="513"/>
      <c r="BM1846" s="513"/>
      <c r="BN1846" s="513"/>
      <c r="BO1846" s="513"/>
      <c r="BP1846" s="513"/>
      <c r="BQ1846" s="513"/>
      <c r="BR1846" s="513"/>
      <c r="BS1846" s="513"/>
      <c r="BT1846" s="513"/>
      <c r="BU1846" s="513"/>
      <c r="BV1846" s="513"/>
      <c r="BW1846" s="513"/>
      <c r="BX1846" s="513"/>
      <c r="BY1846" s="513"/>
      <c r="BZ1846" s="513"/>
      <c r="CA1846" s="513"/>
      <c r="CB1846" s="513"/>
      <c r="CC1846" s="1972"/>
      <c r="CD1846" s="1499"/>
      <c r="CE1846" s="1500"/>
      <c r="CF1846" s="1501"/>
      <c r="CG1846" s="1500"/>
      <c r="CH1846" s="1500"/>
      <c r="CI1846" s="1500"/>
      <c r="CJ1846" s="1976"/>
      <c r="CK1846" s="1519"/>
      <c r="CL1846" s="1509"/>
    </row>
    <row r="1847" spans="1:90" s="514" customFormat="1">
      <c r="A1847" s="511"/>
      <c r="B1847" s="512"/>
      <c r="C1847" s="1493"/>
      <c r="D1847" s="1493"/>
      <c r="E1847" s="1493"/>
      <c r="F1847" s="1493"/>
      <c r="G1847" s="1493"/>
      <c r="H1847" s="1530"/>
      <c r="I1847" s="1972"/>
      <c r="J1847" s="1542"/>
      <c r="K1847" s="513"/>
      <c r="L1847" s="513"/>
      <c r="M1847" s="513"/>
      <c r="N1847" s="513"/>
      <c r="O1847" s="513"/>
      <c r="P1847" s="513"/>
      <c r="Q1847" s="513"/>
      <c r="R1847" s="513"/>
      <c r="S1847" s="513"/>
      <c r="T1847" s="513"/>
      <c r="U1847" s="513"/>
      <c r="V1847" s="513"/>
      <c r="W1847" s="513"/>
      <c r="X1847" s="513"/>
      <c r="Y1847" s="513"/>
      <c r="Z1847" s="513"/>
      <c r="AA1847" s="513"/>
      <c r="AB1847" s="513"/>
      <c r="AC1847" s="513"/>
      <c r="AD1847" s="513"/>
      <c r="AE1847" s="513"/>
      <c r="AF1847" s="513"/>
      <c r="AG1847" s="513"/>
      <c r="AH1847" s="513"/>
      <c r="AI1847" s="513"/>
      <c r="AJ1847" s="513"/>
      <c r="AK1847" s="513"/>
      <c r="AL1847" s="513"/>
      <c r="AM1847" s="513"/>
      <c r="AN1847" s="513"/>
      <c r="AO1847" s="513"/>
      <c r="AP1847" s="513"/>
      <c r="AQ1847" s="513"/>
      <c r="AR1847" s="513"/>
      <c r="AS1847" s="513"/>
      <c r="AT1847" s="513"/>
      <c r="AU1847" s="513"/>
      <c r="AV1847" s="513"/>
      <c r="AW1847" s="513"/>
      <c r="AX1847" s="513"/>
      <c r="AY1847" s="513"/>
      <c r="AZ1847" s="513"/>
      <c r="BA1847" s="513"/>
      <c r="BB1847" s="513"/>
      <c r="BC1847" s="513"/>
      <c r="BD1847" s="513"/>
      <c r="BE1847" s="513"/>
      <c r="BF1847" s="513"/>
      <c r="BG1847" s="513"/>
      <c r="BH1847" s="513"/>
      <c r="BI1847" s="513"/>
      <c r="BJ1847" s="513"/>
      <c r="BK1847" s="513"/>
      <c r="BL1847" s="513"/>
      <c r="BM1847" s="513"/>
      <c r="BN1847" s="513"/>
      <c r="BO1847" s="513"/>
      <c r="BP1847" s="513"/>
      <c r="BQ1847" s="513"/>
      <c r="BR1847" s="513"/>
      <c r="BS1847" s="513"/>
      <c r="BT1847" s="513"/>
      <c r="BU1847" s="513"/>
      <c r="BV1847" s="513"/>
      <c r="BW1847" s="513"/>
      <c r="BX1847" s="513"/>
      <c r="BY1847" s="513"/>
      <c r="BZ1847" s="513"/>
      <c r="CA1847" s="513"/>
      <c r="CB1847" s="513"/>
      <c r="CC1847" s="1972"/>
      <c r="CD1847" s="1499"/>
      <c r="CE1847" s="1500"/>
      <c r="CF1847" s="1501"/>
      <c r="CG1847" s="1500"/>
      <c r="CH1847" s="1500"/>
      <c r="CI1847" s="1500"/>
      <c r="CJ1847" s="1976"/>
      <c r="CK1847" s="1519"/>
      <c r="CL1847" s="1509"/>
    </row>
    <row r="1848" spans="1:90" s="514" customFormat="1">
      <c r="A1848" s="511"/>
      <c r="B1848" s="512"/>
      <c r="C1848" s="1493"/>
      <c r="D1848" s="1493"/>
      <c r="E1848" s="1493"/>
      <c r="F1848" s="1493"/>
      <c r="G1848" s="1493"/>
      <c r="H1848" s="1530"/>
      <c r="I1848" s="1972"/>
      <c r="J1848" s="1542"/>
      <c r="K1848" s="513"/>
      <c r="L1848" s="513"/>
      <c r="M1848" s="513"/>
      <c r="N1848" s="513"/>
      <c r="O1848" s="513"/>
      <c r="P1848" s="513"/>
      <c r="Q1848" s="513"/>
      <c r="R1848" s="513"/>
      <c r="S1848" s="513"/>
      <c r="T1848" s="513"/>
      <c r="U1848" s="513"/>
      <c r="V1848" s="513"/>
      <c r="W1848" s="513"/>
      <c r="X1848" s="513"/>
      <c r="Y1848" s="513"/>
      <c r="Z1848" s="513"/>
      <c r="AA1848" s="513"/>
      <c r="AB1848" s="513"/>
      <c r="AC1848" s="513"/>
      <c r="AD1848" s="513"/>
      <c r="AE1848" s="513"/>
      <c r="AF1848" s="513"/>
      <c r="AG1848" s="513"/>
      <c r="AH1848" s="513"/>
      <c r="AI1848" s="513"/>
      <c r="AJ1848" s="513"/>
      <c r="AK1848" s="513"/>
      <c r="AL1848" s="513"/>
      <c r="AM1848" s="513"/>
      <c r="AN1848" s="513"/>
      <c r="AO1848" s="513"/>
      <c r="AP1848" s="513"/>
      <c r="AQ1848" s="513"/>
      <c r="AR1848" s="513"/>
      <c r="AS1848" s="513"/>
      <c r="AT1848" s="513"/>
      <c r="AU1848" s="513"/>
      <c r="AV1848" s="513"/>
      <c r="AW1848" s="513"/>
      <c r="AX1848" s="513"/>
      <c r="AY1848" s="513"/>
      <c r="AZ1848" s="513"/>
      <c r="BA1848" s="513"/>
      <c r="BB1848" s="513"/>
      <c r="BC1848" s="513"/>
      <c r="BD1848" s="513"/>
      <c r="BE1848" s="513"/>
      <c r="BF1848" s="513"/>
      <c r="BG1848" s="513"/>
      <c r="BH1848" s="513"/>
      <c r="BI1848" s="513"/>
      <c r="BJ1848" s="513"/>
      <c r="BK1848" s="513"/>
      <c r="BL1848" s="513"/>
      <c r="BM1848" s="513"/>
      <c r="BN1848" s="513"/>
      <c r="BO1848" s="513"/>
      <c r="BP1848" s="513"/>
      <c r="BQ1848" s="513"/>
      <c r="BR1848" s="513"/>
      <c r="BS1848" s="513"/>
      <c r="BT1848" s="513"/>
      <c r="BU1848" s="513"/>
      <c r="BV1848" s="513"/>
      <c r="BW1848" s="513"/>
      <c r="BX1848" s="513"/>
      <c r="BY1848" s="513"/>
      <c r="BZ1848" s="513"/>
      <c r="CA1848" s="513"/>
      <c r="CB1848" s="513"/>
      <c r="CC1848" s="1972"/>
      <c r="CD1848" s="1499"/>
      <c r="CE1848" s="1500"/>
      <c r="CF1848" s="1501"/>
      <c r="CG1848" s="1500"/>
      <c r="CH1848" s="1500"/>
      <c r="CI1848" s="1500"/>
      <c r="CJ1848" s="1976"/>
      <c r="CK1848" s="1519"/>
      <c r="CL1848" s="1509"/>
    </row>
    <row r="1849" spans="1:90" s="514" customFormat="1">
      <c r="A1849" s="511"/>
      <c r="B1849" s="512"/>
      <c r="C1849" s="1493"/>
      <c r="D1849" s="1493"/>
      <c r="E1849" s="1493"/>
      <c r="F1849" s="1493"/>
      <c r="G1849" s="1493"/>
      <c r="H1849" s="1530"/>
      <c r="I1849" s="1972"/>
      <c r="J1849" s="1542"/>
      <c r="K1849" s="513"/>
      <c r="L1849" s="513"/>
      <c r="M1849" s="513"/>
      <c r="N1849" s="513"/>
      <c r="O1849" s="513"/>
      <c r="P1849" s="513"/>
      <c r="Q1849" s="513"/>
      <c r="R1849" s="513"/>
      <c r="S1849" s="513"/>
      <c r="T1849" s="513"/>
      <c r="U1849" s="513"/>
      <c r="V1849" s="513"/>
      <c r="W1849" s="513"/>
      <c r="X1849" s="513"/>
      <c r="Y1849" s="513"/>
      <c r="Z1849" s="513"/>
      <c r="AA1849" s="513"/>
      <c r="AB1849" s="513"/>
      <c r="AC1849" s="513"/>
      <c r="AD1849" s="513"/>
      <c r="AE1849" s="513"/>
      <c r="AF1849" s="513"/>
      <c r="AG1849" s="513"/>
      <c r="AH1849" s="513"/>
      <c r="AI1849" s="513"/>
      <c r="AJ1849" s="513"/>
      <c r="AK1849" s="513"/>
      <c r="AL1849" s="513"/>
      <c r="AM1849" s="513"/>
      <c r="AN1849" s="513"/>
      <c r="AO1849" s="513"/>
      <c r="AP1849" s="513"/>
      <c r="AQ1849" s="513"/>
      <c r="AR1849" s="513"/>
      <c r="AS1849" s="513"/>
      <c r="AT1849" s="513"/>
      <c r="AU1849" s="513"/>
      <c r="AV1849" s="513"/>
      <c r="AW1849" s="513"/>
      <c r="AX1849" s="513"/>
      <c r="AY1849" s="513"/>
      <c r="AZ1849" s="513"/>
      <c r="BA1849" s="513"/>
      <c r="BB1849" s="513"/>
      <c r="BC1849" s="513"/>
      <c r="BD1849" s="513"/>
      <c r="BE1849" s="513"/>
      <c r="BF1849" s="513"/>
      <c r="BG1849" s="513"/>
      <c r="BH1849" s="513"/>
      <c r="BI1849" s="513"/>
      <c r="BJ1849" s="513"/>
      <c r="BK1849" s="513"/>
      <c r="BL1849" s="513"/>
      <c r="BM1849" s="513"/>
      <c r="BN1849" s="513"/>
      <c r="BO1849" s="513"/>
      <c r="BP1849" s="513"/>
      <c r="BQ1849" s="513"/>
      <c r="BR1849" s="513"/>
      <c r="BS1849" s="513"/>
      <c r="BT1849" s="513"/>
      <c r="BU1849" s="513"/>
      <c r="BV1849" s="513"/>
      <c r="BW1849" s="513"/>
      <c r="BX1849" s="513"/>
      <c r="BY1849" s="513"/>
      <c r="BZ1849" s="513"/>
      <c r="CA1849" s="513"/>
      <c r="CB1849" s="513"/>
      <c r="CC1849" s="1972"/>
      <c r="CD1849" s="1499"/>
      <c r="CE1849" s="1500"/>
      <c r="CF1849" s="1501"/>
      <c r="CG1849" s="1500"/>
      <c r="CH1849" s="1500"/>
      <c r="CI1849" s="1500"/>
      <c r="CJ1849" s="1976"/>
      <c r="CK1849" s="1519"/>
      <c r="CL1849" s="1509"/>
    </row>
    <row r="1850" spans="1:90" s="514" customFormat="1">
      <c r="A1850" s="511"/>
      <c r="B1850" s="512"/>
      <c r="C1850" s="1493"/>
      <c r="D1850" s="1493"/>
      <c r="E1850" s="1493"/>
      <c r="F1850" s="1493"/>
      <c r="G1850" s="1493"/>
      <c r="H1850" s="1530"/>
      <c r="I1850" s="1972"/>
      <c r="J1850" s="1542"/>
      <c r="K1850" s="513"/>
      <c r="L1850" s="513"/>
      <c r="M1850" s="513"/>
      <c r="N1850" s="513"/>
      <c r="O1850" s="513"/>
      <c r="P1850" s="513"/>
      <c r="Q1850" s="513"/>
      <c r="R1850" s="513"/>
      <c r="S1850" s="513"/>
      <c r="T1850" s="513"/>
      <c r="U1850" s="513"/>
      <c r="V1850" s="513"/>
      <c r="W1850" s="513"/>
      <c r="X1850" s="513"/>
      <c r="Y1850" s="513"/>
      <c r="Z1850" s="513"/>
      <c r="AA1850" s="513"/>
      <c r="AB1850" s="513"/>
      <c r="AC1850" s="513"/>
      <c r="AD1850" s="513"/>
      <c r="AE1850" s="513"/>
      <c r="AF1850" s="513"/>
      <c r="AG1850" s="513"/>
      <c r="AH1850" s="513"/>
      <c r="AI1850" s="513"/>
      <c r="AJ1850" s="513"/>
      <c r="AK1850" s="513"/>
      <c r="AL1850" s="513"/>
      <c r="AM1850" s="513"/>
      <c r="AN1850" s="513"/>
      <c r="AO1850" s="513"/>
      <c r="AP1850" s="513"/>
      <c r="AQ1850" s="513"/>
      <c r="AR1850" s="513"/>
      <c r="AS1850" s="513"/>
      <c r="AT1850" s="513"/>
      <c r="AU1850" s="513"/>
      <c r="AV1850" s="513"/>
      <c r="AW1850" s="513"/>
      <c r="AX1850" s="513"/>
      <c r="AY1850" s="513"/>
      <c r="AZ1850" s="513"/>
      <c r="BA1850" s="513"/>
      <c r="BB1850" s="513"/>
      <c r="BC1850" s="513"/>
      <c r="BD1850" s="513"/>
      <c r="BE1850" s="513"/>
      <c r="BF1850" s="513"/>
      <c r="BG1850" s="513"/>
      <c r="BH1850" s="513"/>
      <c r="BI1850" s="513"/>
      <c r="BJ1850" s="513"/>
      <c r="BK1850" s="513"/>
      <c r="BL1850" s="513"/>
      <c r="BM1850" s="513"/>
      <c r="BN1850" s="513"/>
      <c r="BO1850" s="513"/>
      <c r="BP1850" s="513"/>
      <c r="BQ1850" s="513"/>
      <c r="BR1850" s="513"/>
      <c r="BS1850" s="513"/>
      <c r="BT1850" s="513"/>
      <c r="BU1850" s="513"/>
      <c r="BV1850" s="513"/>
      <c r="BW1850" s="513"/>
      <c r="BX1850" s="513"/>
      <c r="BY1850" s="513"/>
      <c r="BZ1850" s="513"/>
      <c r="CA1850" s="513"/>
      <c r="CB1850" s="513"/>
      <c r="CC1850" s="1972"/>
      <c r="CD1850" s="1499"/>
      <c r="CE1850" s="1500"/>
      <c r="CF1850" s="1501"/>
      <c r="CG1850" s="1500"/>
      <c r="CH1850" s="1500"/>
      <c r="CI1850" s="1500"/>
      <c r="CJ1850" s="1976"/>
      <c r="CK1850" s="1519"/>
      <c r="CL1850" s="1509"/>
    </row>
    <row r="1851" spans="1:90" s="514" customFormat="1">
      <c r="A1851" s="511"/>
      <c r="B1851" s="512"/>
      <c r="C1851" s="1493"/>
      <c r="D1851" s="1493"/>
      <c r="E1851" s="1493"/>
      <c r="F1851" s="1493"/>
      <c r="G1851" s="1493"/>
      <c r="H1851" s="1530"/>
      <c r="I1851" s="1972"/>
      <c r="J1851" s="1542"/>
      <c r="K1851" s="513"/>
      <c r="L1851" s="513"/>
      <c r="M1851" s="513"/>
      <c r="N1851" s="513"/>
      <c r="O1851" s="513"/>
      <c r="P1851" s="513"/>
      <c r="Q1851" s="513"/>
      <c r="R1851" s="513"/>
      <c r="S1851" s="513"/>
      <c r="T1851" s="513"/>
      <c r="U1851" s="513"/>
      <c r="V1851" s="513"/>
      <c r="W1851" s="513"/>
      <c r="X1851" s="513"/>
      <c r="Y1851" s="513"/>
      <c r="Z1851" s="513"/>
      <c r="AA1851" s="513"/>
      <c r="AB1851" s="513"/>
      <c r="AC1851" s="513"/>
      <c r="AD1851" s="513"/>
      <c r="AE1851" s="513"/>
      <c r="AF1851" s="513"/>
      <c r="AG1851" s="513"/>
      <c r="AH1851" s="513"/>
      <c r="AI1851" s="513"/>
      <c r="AJ1851" s="513"/>
      <c r="AK1851" s="513"/>
      <c r="AL1851" s="513"/>
      <c r="AM1851" s="513"/>
      <c r="AN1851" s="513"/>
      <c r="AO1851" s="513"/>
      <c r="AP1851" s="513"/>
      <c r="AQ1851" s="513"/>
      <c r="AR1851" s="513"/>
      <c r="AS1851" s="513"/>
      <c r="AT1851" s="513"/>
      <c r="AU1851" s="513"/>
      <c r="AV1851" s="513"/>
      <c r="AW1851" s="513"/>
      <c r="AX1851" s="513"/>
      <c r="AY1851" s="513"/>
      <c r="AZ1851" s="513"/>
      <c r="BA1851" s="513"/>
      <c r="BB1851" s="513"/>
      <c r="BC1851" s="513"/>
      <c r="BD1851" s="513"/>
      <c r="BE1851" s="513"/>
      <c r="BF1851" s="513"/>
      <c r="BG1851" s="513"/>
      <c r="BH1851" s="513"/>
      <c r="BI1851" s="513"/>
      <c r="BJ1851" s="513"/>
      <c r="BK1851" s="513"/>
      <c r="BL1851" s="513"/>
      <c r="BM1851" s="513"/>
      <c r="BN1851" s="513"/>
      <c r="BO1851" s="513"/>
      <c r="BP1851" s="513"/>
      <c r="BQ1851" s="513"/>
      <c r="BR1851" s="513"/>
      <c r="BS1851" s="513"/>
      <c r="BT1851" s="513"/>
      <c r="BU1851" s="513"/>
      <c r="BV1851" s="513"/>
      <c r="BW1851" s="513"/>
      <c r="BX1851" s="513"/>
      <c r="BY1851" s="513"/>
      <c r="BZ1851" s="513"/>
      <c r="CA1851" s="513"/>
      <c r="CB1851" s="513"/>
      <c r="CC1851" s="1972"/>
      <c r="CD1851" s="1499"/>
      <c r="CE1851" s="1500"/>
      <c r="CF1851" s="1501"/>
      <c r="CG1851" s="1500"/>
      <c r="CH1851" s="1500"/>
      <c r="CI1851" s="1500"/>
      <c r="CJ1851" s="1976"/>
      <c r="CK1851" s="1519"/>
      <c r="CL1851" s="1509"/>
    </row>
    <row r="1852" spans="1:90" s="514" customFormat="1">
      <c r="A1852" s="511"/>
      <c r="B1852" s="512"/>
      <c r="C1852" s="1493"/>
      <c r="D1852" s="1493"/>
      <c r="E1852" s="1493"/>
      <c r="F1852" s="1493"/>
      <c r="G1852" s="1493"/>
      <c r="H1852" s="1530"/>
      <c r="I1852" s="1972"/>
      <c r="J1852" s="1542"/>
      <c r="K1852" s="513"/>
      <c r="L1852" s="513"/>
      <c r="M1852" s="513"/>
      <c r="N1852" s="513"/>
      <c r="O1852" s="513"/>
      <c r="P1852" s="513"/>
      <c r="Q1852" s="513"/>
      <c r="R1852" s="513"/>
      <c r="S1852" s="513"/>
      <c r="T1852" s="513"/>
      <c r="U1852" s="513"/>
      <c r="V1852" s="513"/>
      <c r="W1852" s="513"/>
      <c r="X1852" s="513"/>
      <c r="Y1852" s="513"/>
      <c r="Z1852" s="513"/>
      <c r="AA1852" s="513"/>
      <c r="AB1852" s="513"/>
      <c r="AC1852" s="513"/>
      <c r="AD1852" s="513"/>
      <c r="AE1852" s="513"/>
      <c r="AF1852" s="513"/>
      <c r="AG1852" s="513"/>
      <c r="AH1852" s="513"/>
      <c r="AI1852" s="513"/>
      <c r="AJ1852" s="513"/>
      <c r="AK1852" s="513"/>
      <c r="AL1852" s="513"/>
      <c r="AM1852" s="513"/>
      <c r="AN1852" s="513"/>
      <c r="AO1852" s="513"/>
      <c r="AP1852" s="513"/>
      <c r="AQ1852" s="513"/>
      <c r="AR1852" s="513"/>
      <c r="AS1852" s="513"/>
      <c r="AT1852" s="513"/>
      <c r="AU1852" s="513"/>
      <c r="AV1852" s="513"/>
      <c r="AW1852" s="513"/>
      <c r="AX1852" s="513"/>
      <c r="AY1852" s="513"/>
      <c r="AZ1852" s="513"/>
      <c r="BA1852" s="513"/>
      <c r="BB1852" s="513"/>
      <c r="BC1852" s="513"/>
      <c r="BD1852" s="513"/>
      <c r="BE1852" s="513"/>
      <c r="BF1852" s="513"/>
      <c r="BG1852" s="513"/>
      <c r="BH1852" s="513"/>
      <c r="BI1852" s="513"/>
      <c r="BJ1852" s="513"/>
      <c r="BK1852" s="513"/>
      <c r="BL1852" s="513"/>
      <c r="BM1852" s="513"/>
      <c r="BN1852" s="513"/>
      <c r="BO1852" s="513"/>
      <c r="BP1852" s="513"/>
      <c r="BQ1852" s="513"/>
      <c r="BR1852" s="513"/>
      <c r="BS1852" s="513"/>
      <c r="BT1852" s="513"/>
      <c r="BU1852" s="513"/>
      <c r="BV1852" s="513"/>
      <c r="BW1852" s="513"/>
      <c r="BX1852" s="513"/>
      <c r="BY1852" s="513"/>
      <c r="BZ1852" s="513"/>
      <c r="CA1852" s="513"/>
      <c r="CB1852" s="513"/>
      <c r="CC1852" s="1972"/>
      <c r="CD1852" s="1499"/>
      <c r="CE1852" s="1500"/>
      <c r="CF1852" s="1501"/>
      <c r="CG1852" s="1500"/>
      <c r="CH1852" s="1500"/>
      <c r="CI1852" s="1500"/>
      <c r="CJ1852" s="1976"/>
      <c r="CK1852" s="1519"/>
      <c r="CL1852" s="1509"/>
    </row>
    <row r="1853" spans="1:90" s="514" customFormat="1">
      <c r="A1853" s="511"/>
      <c r="B1853" s="512"/>
      <c r="C1853" s="1493"/>
      <c r="D1853" s="1493"/>
      <c r="E1853" s="1493"/>
      <c r="F1853" s="1493"/>
      <c r="G1853" s="1493"/>
      <c r="H1853" s="1530"/>
      <c r="I1853" s="1972"/>
      <c r="J1853" s="1542"/>
      <c r="K1853" s="513"/>
      <c r="L1853" s="513"/>
      <c r="M1853" s="513"/>
      <c r="N1853" s="513"/>
      <c r="O1853" s="513"/>
      <c r="P1853" s="513"/>
      <c r="Q1853" s="513"/>
      <c r="R1853" s="513"/>
      <c r="S1853" s="513"/>
      <c r="T1853" s="513"/>
      <c r="U1853" s="513"/>
      <c r="V1853" s="513"/>
      <c r="W1853" s="513"/>
      <c r="X1853" s="513"/>
      <c r="Y1853" s="513"/>
      <c r="Z1853" s="513"/>
      <c r="AA1853" s="513"/>
      <c r="AB1853" s="513"/>
      <c r="AC1853" s="513"/>
      <c r="AD1853" s="513"/>
      <c r="AE1853" s="513"/>
      <c r="AF1853" s="513"/>
      <c r="AG1853" s="513"/>
      <c r="AH1853" s="513"/>
      <c r="AI1853" s="513"/>
      <c r="AJ1853" s="513"/>
      <c r="AK1853" s="513"/>
      <c r="AL1853" s="513"/>
      <c r="AM1853" s="513"/>
      <c r="AN1853" s="513"/>
      <c r="AO1853" s="513"/>
      <c r="AP1853" s="513"/>
      <c r="AQ1853" s="513"/>
      <c r="AR1853" s="513"/>
      <c r="AS1853" s="513"/>
      <c r="AT1853" s="513"/>
      <c r="AU1853" s="513"/>
      <c r="AV1853" s="513"/>
      <c r="AW1853" s="513"/>
      <c r="AX1853" s="513"/>
      <c r="AY1853" s="513"/>
      <c r="AZ1853" s="513"/>
      <c r="BA1853" s="513"/>
      <c r="BB1853" s="513"/>
      <c r="BC1853" s="513"/>
      <c r="BD1853" s="513"/>
      <c r="BE1853" s="513"/>
      <c r="BF1853" s="513"/>
      <c r="BG1853" s="513"/>
      <c r="BH1853" s="513"/>
      <c r="BI1853" s="513"/>
      <c r="BJ1853" s="513"/>
      <c r="BK1853" s="513"/>
      <c r="BL1853" s="513"/>
      <c r="BM1853" s="513"/>
      <c r="BN1853" s="513"/>
      <c r="BO1853" s="513"/>
      <c r="BP1853" s="513"/>
      <c r="BQ1853" s="513"/>
      <c r="BR1853" s="513"/>
      <c r="BS1853" s="513"/>
      <c r="BT1853" s="513"/>
      <c r="BU1853" s="513"/>
      <c r="BV1853" s="513"/>
      <c r="BW1853" s="513"/>
      <c r="BX1853" s="513"/>
      <c r="BY1853" s="513"/>
      <c r="BZ1853" s="513"/>
      <c r="CA1853" s="513"/>
      <c r="CB1853" s="513"/>
      <c r="CC1853" s="1972"/>
      <c r="CD1853" s="1499"/>
      <c r="CE1853" s="1500"/>
      <c r="CF1853" s="1501"/>
      <c r="CG1853" s="1500"/>
      <c r="CH1853" s="1500"/>
      <c r="CI1853" s="1500"/>
      <c r="CJ1853" s="1976"/>
      <c r="CK1853" s="1519"/>
      <c r="CL1853" s="1509"/>
    </row>
    <row r="1854" spans="1:90" s="514" customFormat="1">
      <c r="A1854" s="511"/>
      <c r="B1854" s="512"/>
      <c r="C1854" s="1493"/>
      <c r="D1854" s="1493"/>
      <c r="E1854" s="1493"/>
      <c r="F1854" s="1493"/>
      <c r="G1854" s="1493"/>
      <c r="H1854" s="1530"/>
      <c r="I1854" s="1972"/>
      <c r="J1854" s="1542"/>
      <c r="K1854" s="513"/>
      <c r="L1854" s="513"/>
      <c r="M1854" s="513"/>
      <c r="N1854" s="513"/>
      <c r="O1854" s="513"/>
      <c r="P1854" s="513"/>
      <c r="Q1854" s="513"/>
      <c r="R1854" s="513"/>
      <c r="S1854" s="513"/>
      <c r="T1854" s="513"/>
      <c r="U1854" s="513"/>
      <c r="V1854" s="513"/>
      <c r="W1854" s="513"/>
      <c r="X1854" s="513"/>
      <c r="Y1854" s="513"/>
      <c r="Z1854" s="513"/>
      <c r="AA1854" s="513"/>
      <c r="AB1854" s="513"/>
      <c r="AC1854" s="513"/>
      <c r="AD1854" s="513"/>
      <c r="AE1854" s="513"/>
      <c r="AF1854" s="513"/>
      <c r="AG1854" s="513"/>
      <c r="AH1854" s="513"/>
      <c r="AI1854" s="513"/>
      <c r="AJ1854" s="513"/>
      <c r="AK1854" s="513"/>
      <c r="AL1854" s="513"/>
      <c r="AM1854" s="513"/>
      <c r="AN1854" s="513"/>
      <c r="AO1854" s="513"/>
      <c r="AP1854" s="513"/>
      <c r="AQ1854" s="513"/>
      <c r="AR1854" s="513"/>
      <c r="AS1854" s="513"/>
      <c r="AT1854" s="513"/>
      <c r="AU1854" s="513"/>
      <c r="AV1854" s="513"/>
      <c r="AW1854" s="513"/>
      <c r="AX1854" s="513"/>
      <c r="AY1854" s="513"/>
      <c r="AZ1854" s="513"/>
      <c r="BA1854" s="513"/>
      <c r="BB1854" s="513"/>
      <c r="BC1854" s="513"/>
      <c r="BD1854" s="513"/>
      <c r="BE1854" s="513"/>
      <c r="BF1854" s="513"/>
      <c r="BG1854" s="513"/>
      <c r="BH1854" s="513"/>
      <c r="BI1854" s="513"/>
      <c r="BJ1854" s="513"/>
      <c r="BK1854" s="513"/>
      <c r="BL1854" s="513"/>
      <c r="BM1854" s="513"/>
      <c r="BN1854" s="513"/>
      <c r="BO1854" s="513"/>
      <c r="BP1854" s="513"/>
      <c r="BQ1854" s="513"/>
      <c r="BR1854" s="513"/>
      <c r="BS1854" s="513"/>
      <c r="BT1854" s="513"/>
      <c r="BU1854" s="513"/>
      <c r="BV1854" s="513"/>
      <c r="BW1854" s="513"/>
      <c r="BX1854" s="513"/>
      <c r="BY1854" s="513"/>
      <c r="BZ1854" s="513"/>
      <c r="CA1854" s="513"/>
      <c r="CB1854" s="513"/>
      <c r="CC1854" s="1972"/>
      <c r="CD1854" s="1499"/>
      <c r="CE1854" s="1500"/>
      <c r="CF1854" s="1501"/>
      <c r="CG1854" s="1500"/>
      <c r="CH1854" s="1500"/>
      <c r="CI1854" s="1500"/>
      <c r="CJ1854" s="1976"/>
      <c r="CK1854" s="1519"/>
      <c r="CL1854" s="1509"/>
    </row>
    <row r="1855" spans="1:90" s="514" customFormat="1">
      <c r="A1855" s="511"/>
      <c r="B1855" s="512"/>
      <c r="C1855" s="1493"/>
      <c r="D1855" s="1493"/>
      <c r="E1855" s="1493"/>
      <c r="F1855" s="1493"/>
      <c r="G1855" s="1493"/>
      <c r="H1855" s="1530"/>
      <c r="I1855" s="1972"/>
      <c r="J1855" s="1542"/>
      <c r="K1855" s="513"/>
      <c r="L1855" s="513"/>
      <c r="M1855" s="513"/>
      <c r="N1855" s="513"/>
      <c r="O1855" s="513"/>
      <c r="P1855" s="513"/>
      <c r="Q1855" s="513"/>
      <c r="R1855" s="513"/>
      <c r="S1855" s="513"/>
      <c r="T1855" s="513"/>
      <c r="U1855" s="513"/>
      <c r="V1855" s="513"/>
      <c r="W1855" s="513"/>
      <c r="X1855" s="513"/>
      <c r="Y1855" s="513"/>
      <c r="Z1855" s="513"/>
      <c r="AA1855" s="513"/>
      <c r="AB1855" s="513"/>
      <c r="AC1855" s="513"/>
      <c r="AD1855" s="513"/>
      <c r="AE1855" s="513"/>
      <c r="AF1855" s="513"/>
      <c r="AG1855" s="513"/>
      <c r="AH1855" s="513"/>
      <c r="AI1855" s="513"/>
      <c r="AJ1855" s="513"/>
      <c r="AK1855" s="513"/>
      <c r="AL1855" s="513"/>
      <c r="AM1855" s="513"/>
      <c r="AN1855" s="513"/>
      <c r="AO1855" s="513"/>
      <c r="AP1855" s="513"/>
      <c r="AQ1855" s="513"/>
      <c r="AR1855" s="513"/>
      <c r="AS1855" s="513"/>
      <c r="AT1855" s="513"/>
      <c r="AU1855" s="513"/>
      <c r="AV1855" s="513"/>
      <c r="AW1855" s="513"/>
      <c r="AX1855" s="513"/>
      <c r="AY1855" s="513"/>
      <c r="AZ1855" s="513"/>
      <c r="BA1855" s="513"/>
      <c r="BB1855" s="513"/>
      <c r="BC1855" s="513"/>
      <c r="BD1855" s="513"/>
      <c r="BE1855" s="513"/>
      <c r="BF1855" s="513"/>
      <c r="BG1855" s="513"/>
      <c r="BH1855" s="513"/>
      <c r="BI1855" s="513"/>
      <c r="BJ1855" s="513"/>
      <c r="BK1855" s="513"/>
      <c r="BL1855" s="513"/>
      <c r="BM1855" s="513"/>
      <c r="BN1855" s="513"/>
      <c r="BO1855" s="513"/>
      <c r="BP1855" s="513"/>
      <c r="BQ1855" s="513"/>
      <c r="BR1855" s="513"/>
      <c r="BS1855" s="513"/>
      <c r="BT1855" s="513"/>
      <c r="BU1855" s="513"/>
      <c r="BV1855" s="513"/>
      <c r="BW1855" s="513"/>
      <c r="BX1855" s="513"/>
      <c r="BY1855" s="513"/>
      <c r="BZ1855" s="513"/>
      <c r="CA1855" s="513"/>
      <c r="CB1855" s="513"/>
      <c r="CC1855" s="1972"/>
      <c r="CD1855" s="1499"/>
      <c r="CE1855" s="1500"/>
      <c r="CF1855" s="1501"/>
      <c r="CG1855" s="1500"/>
      <c r="CH1855" s="1500"/>
      <c r="CI1855" s="1500"/>
      <c r="CJ1855" s="1976"/>
      <c r="CK1855" s="1519"/>
      <c r="CL1855" s="1509"/>
    </row>
    <row r="1856" spans="1:90" s="514" customFormat="1">
      <c r="A1856" s="511"/>
      <c r="B1856" s="512"/>
      <c r="C1856" s="1493"/>
      <c r="D1856" s="1493"/>
      <c r="E1856" s="1493"/>
      <c r="F1856" s="1493"/>
      <c r="G1856" s="1493"/>
      <c r="H1856" s="1530"/>
      <c r="I1856" s="1972"/>
      <c r="J1856" s="1542"/>
      <c r="K1856" s="513"/>
      <c r="L1856" s="513"/>
      <c r="M1856" s="513"/>
      <c r="N1856" s="513"/>
      <c r="O1856" s="513"/>
      <c r="P1856" s="513"/>
      <c r="Q1856" s="513"/>
      <c r="R1856" s="513"/>
      <c r="S1856" s="513"/>
      <c r="T1856" s="513"/>
      <c r="U1856" s="513"/>
      <c r="V1856" s="513"/>
      <c r="W1856" s="513"/>
      <c r="X1856" s="513"/>
      <c r="Y1856" s="513"/>
      <c r="Z1856" s="513"/>
      <c r="AA1856" s="513"/>
      <c r="AB1856" s="513"/>
      <c r="AC1856" s="513"/>
      <c r="AD1856" s="513"/>
      <c r="AE1856" s="513"/>
      <c r="AF1856" s="513"/>
      <c r="AG1856" s="513"/>
      <c r="AH1856" s="513"/>
      <c r="AI1856" s="513"/>
      <c r="AJ1856" s="513"/>
      <c r="AK1856" s="513"/>
      <c r="AL1856" s="513"/>
      <c r="AM1856" s="513"/>
      <c r="AN1856" s="513"/>
      <c r="AO1856" s="513"/>
      <c r="AP1856" s="513"/>
      <c r="AQ1856" s="513"/>
      <c r="AR1856" s="513"/>
      <c r="AS1856" s="513"/>
      <c r="AT1856" s="513"/>
      <c r="AU1856" s="513"/>
      <c r="AV1856" s="513"/>
      <c r="AW1856" s="513"/>
      <c r="AX1856" s="513"/>
      <c r="AY1856" s="513"/>
      <c r="AZ1856" s="513"/>
      <c r="BA1856" s="513"/>
      <c r="BB1856" s="513"/>
      <c r="BC1856" s="513"/>
      <c r="BD1856" s="513"/>
      <c r="BE1856" s="513"/>
      <c r="BF1856" s="513"/>
      <c r="BG1856" s="513"/>
      <c r="BH1856" s="513"/>
      <c r="BI1856" s="513"/>
      <c r="BJ1856" s="513"/>
      <c r="BK1856" s="513"/>
      <c r="BL1856" s="513"/>
      <c r="BM1856" s="513"/>
      <c r="BN1856" s="513"/>
      <c r="BO1856" s="513"/>
      <c r="BP1856" s="513"/>
      <c r="BQ1856" s="513"/>
      <c r="BR1856" s="513"/>
      <c r="BS1856" s="513"/>
      <c r="BT1856" s="513"/>
      <c r="BU1856" s="513"/>
      <c r="BV1856" s="513"/>
      <c r="BW1856" s="513"/>
      <c r="BX1856" s="513"/>
      <c r="BY1856" s="513"/>
      <c r="BZ1856" s="513"/>
      <c r="CA1856" s="513"/>
      <c r="CB1856" s="513"/>
      <c r="CC1856" s="1972"/>
      <c r="CD1856" s="1499"/>
      <c r="CE1856" s="1500"/>
      <c r="CF1856" s="1501"/>
      <c r="CG1856" s="1500"/>
      <c r="CH1856" s="1500"/>
      <c r="CI1856" s="1500"/>
      <c r="CJ1856" s="1976"/>
      <c r="CK1856" s="1519"/>
      <c r="CL1856" s="1509"/>
    </row>
    <row r="1857" spans="1:90" s="514" customFormat="1">
      <c r="A1857" s="511"/>
      <c r="B1857" s="512"/>
      <c r="C1857" s="1493"/>
      <c r="D1857" s="1493"/>
      <c r="E1857" s="1493"/>
      <c r="F1857" s="1493"/>
      <c r="G1857" s="1493"/>
      <c r="H1857" s="1530"/>
      <c r="I1857" s="1972"/>
      <c r="J1857" s="1542"/>
      <c r="K1857" s="513"/>
      <c r="L1857" s="513"/>
      <c r="M1857" s="513"/>
      <c r="N1857" s="513"/>
      <c r="O1857" s="513"/>
      <c r="P1857" s="513"/>
      <c r="Q1857" s="513"/>
      <c r="R1857" s="513"/>
      <c r="S1857" s="513"/>
      <c r="T1857" s="513"/>
      <c r="U1857" s="513"/>
      <c r="V1857" s="513"/>
      <c r="W1857" s="513"/>
      <c r="X1857" s="513"/>
      <c r="Y1857" s="513"/>
      <c r="Z1857" s="513"/>
      <c r="AA1857" s="513"/>
      <c r="AB1857" s="513"/>
      <c r="AC1857" s="513"/>
      <c r="AD1857" s="513"/>
      <c r="AE1857" s="513"/>
      <c r="AF1857" s="513"/>
      <c r="AG1857" s="513"/>
      <c r="AH1857" s="513"/>
      <c r="AI1857" s="513"/>
      <c r="AJ1857" s="513"/>
      <c r="AK1857" s="513"/>
      <c r="AL1857" s="513"/>
      <c r="AM1857" s="513"/>
      <c r="AN1857" s="513"/>
      <c r="AO1857" s="513"/>
      <c r="AP1857" s="513"/>
      <c r="AQ1857" s="513"/>
      <c r="AR1857" s="513"/>
      <c r="AS1857" s="513"/>
      <c r="AT1857" s="513"/>
      <c r="AU1857" s="513"/>
      <c r="AV1857" s="513"/>
      <c r="AW1857" s="513"/>
      <c r="AX1857" s="513"/>
      <c r="AY1857" s="513"/>
      <c r="AZ1857" s="513"/>
      <c r="BA1857" s="513"/>
      <c r="BB1857" s="513"/>
      <c r="BC1857" s="513"/>
      <c r="BD1857" s="513"/>
      <c r="BE1857" s="513"/>
      <c r="BF1857" s="513"/>
      <c r="BG1857" s="513"/>
      <c r="BH1857" s="513"/>
      <c r="BI1857" s="513"/>
      <c r="BJ1857" s="513"/>
      <c r="BK1857" s="513"/>
      <c r="BL1857" s="513"/>
      <c r="BM1857" s="513"/>
      <c r="BN1857" s="513"/>
      <c r="BO1857" s="513"/>
      <c r="BP1857" s="513"/>
      <c r="BQ1857" s="513"/>
      <c r="BR1857" s="513"/>
      <c r="BS1857" s="513"/>
      <c r="BT1857" s="513"/>
      <c r="BU1857" s="513"/>
      <c r="BV1857" s="513"/>
      <c r="BW1857" s="513"/>
      <c r="BX1857" s="513"/>
      <c r="BY1857" s="513"/>
      <c r="BZ1857" s="513"/>
      <c r="CA1857" s="513"/>
      <c r="CB1857" s="513"/>
      <c r="CC1857" s="1972"/>
      <c r="CD1857" s="1499"/>
      <c r="CE1857" s="1500"/>
      <c r="CF1857" s="1501"/>
      <c r="CG1857" s="1500"/>
      <c r="CH1857" s="1500"/>
      <c r="CI1857" s="1500"/>
      <c r="CJ1857" s="1976"/>
      <c r="CK1857" s="1519"/>
      <c r="CL1857" s="1509"/>
    </row>
    <row r="1858" spans="1:90" s="514" customFormat="1">
      <c r="A1858" s="511"/>
      <c r="B1858" s="512"/>
      <c r="C1858" s="1493"/>
      <c r="D1858" s="1493"/>
      <c r="E1858" s="1493"/>
      <c r="F1858" s="1493"/>
      <c r="G1858" s="1493"/>
      <c r="H1858" s="1530"/>
      <c r="I1858" s="1972"/>
      <c r="J1858" s="1542"/>
      <c r="K1858" s="513"/>
      <c r="L1858" s="513"/>
      <c r="M1858" s="513"/>
      <c r="N1858" s="513"/>
      <c r="O1858" s="513"/>
      <c r="P1858" s="513"/>
      <c r="Q1858" s="513"/>
      <c r="R1858" s="513"/>
      <c r="S1858" s="513"/>
      <c r="T1858" s="513"/>
      <c r="U1858" s="513"/>
      <c r="V1858" s="513"/>
      <c r="W1858" s="513"/>
      <c r="X1858" s="513"/>
      <c r="Y1858" s="513"/>
      <c r="Z1858" s="513"/>
      <c r="AA1858" s="513"/>
      <c r="AB1858" s="513"/>
      <c r="AC1858" s="513"/>
      <c r="AD1858" s="513"/>
      <c r="AE1858" s="513"/>
      <c r="AF1858" s="513"/>
      <c r="AG1858" s="513"/>
      <c r="AH1858" s="513"/>
      <c r="AI1858" s="513"/>
      <c r="AJ1858" s="513"/>
      <c r="AK1858" s="513"/>
      <c r="AL1858" s="513"/>
      <c r="AM1858" s="513"/>
      <c r="AN1858" s="513"/>
      <c r="AO1858" s="513"/>
      <c r="AP1858" s="513"/>
      <c r="AQ1858" s="513"/>
      <c r="AR1858" s="513"/>
      <c r="AS1858" s="513"/>
      <c r="AT1858" s="513"/>
      <c r="AU1858" s="513"/>
      <c r="AV1858" s="513"/>
      <c r="AW1858" s="513"/>
      <c r="AX1858" s="513"/>
      <c r="AY1858" s="513"/>
      <c r="AZ1858" s="513"/>
      <c r="BA1858" s="513"/>
      <c r="BB1858" s="513"/>
      <c r="BC1858" s="513"/>
      <c r="BD1858" s="513"/>
      <c r="BE1858" s="513"/>
      <c r="BF1858" s="513"/>
      <c r="BG1858" s="513"/>
      <c r="BH1858" s="513"/>
      <c r="BI1858" s="513"/>
      <c r="BJ1858" s="513"/>
      <c r="BK1858" s="513"/>
      <c r="BL1858" s="513"/>
      <c r="BM1858" s="513"/>
      <c r="BN1858" s="513"/>
      <c r="BO1858" s="513"/>
      <c r="BP1858" s="513"/>
      <c r="BQ1858" s="513"/>
      <c r="BR1858" s="513"/>
      <c r="BS1858" s="513"/>
      <c r="BT1858" s="513"/>
      <c r="BU1858" s="513"/>
      <c r="BV1858" s="513"/>
      <c r="BW1858" s="513"/>
      <c r="BX1858" s="513"/>
      <c r="BY1858" s="513"/>
      <c r="BZ1858" s="513"/>
      <c r="CA1858" s="513"/>
      <c r="CB1858" s="513"/>
      <c r="CC1858" s="1972"/>
      <c r="CD1858" s="1499"/>
      <c r="CE1858" s="1500"/>
      <c r="CF1858" s="1501"/>
      <c r="CG1858" s="1500"/>
      <c r="CH1858" s="1500"/>
      <c r="CI1858" s="1500"/>
      <c r="CJ1858" s="1976"/>
      <c r="CK1858" s="1519"/>
      <c r="CL1858" s="1509"/>
    </row>
    <row r="1859" spans="1:90" s="514" customFormat="1">
      <c r="A1859" s="511"/>
      <c r="B1859" s="512"/>
      <c r="C1859" s="1493"/>
      <c r="D1859" s="1493"/>
      <c r="E1859" s="1493"/>
      <c r="F1859" s="1493"/>
      <c r="G1859" s="1493"/>
      <c r="H1859" s="1530"/>
      <c r="I1859" s="1972"/>
      <c r="J1859" s="1542"/>
      <c r="K1859" s="513"/>
      <c r="L1859" s="513"/>
      <c r="M1859" s="513"/>
      <c r="N1859" s="513"/>
      <c r="O1859" s="513"/>
      <c r="P1859" s="513"/>
      <c r="Q1859" s="513"/>
      <c r="R1859" s="513"/>
      <c r="S1859" s="513"/>
      <c r="T1859" s="513"/>
      <c r="U1859" s="513"/>
      <c r="V1859" s="513"/>
      <c r="W1859" s="513"/>
      <c r="X1859" s="513"/>
      <c r="Y1859" s="513"/>
      <c r="Z1859" s="513"/>
      <c r="AA1859" s="513"/>
      <c r="AB1859" s="513"/>
      <c r="AC1859" s="513"/>
      <c r="AD1859" s="513"/>
      <c r="AE1859" s="513"/>
      <c r="AF1859" s="513"/>
      <c r="AG1859" s="513"/>
      <c r="AH1859" s="513"/>
      <c r="AI1859" s="513"/>
      <c r="AJ1859" s="513"/>
      <c r="AK1859" s="513"/>
      <c r="AL1859" s="513"/>
      <c r="AM1859" s="513"/>
      <c r="AN1859" s="513"/>
      <c r="AO1859" s="513"/>
      <c r="AP1859" s="513"/>
      <c r="AQ1859" s="513"/>
      <c r="AR1859" s="513"/>
      <c r="AS1859" s="513"/>
      <c r="AT1859" s="513"/>
      <c r="AU1859" s="513"/>
      <c r="AV1859" s="513"/>
      <c r="AW1859" s="513"/>
      <c r="AX1859" s="513"/>
      <c r="AY1859" s="513"/>
      <c r="AZ1859" s="513"/>
      <c r="BA1859" s="513"/>
      <c r="BB1859" s="513"/>
      <c r="BC1859" s="513"/>
      <c r="BD1859" s="513"/>
      <c r="BE1859" s="513"/>
      <c r="BF1859" s="513"/>
      <c r="BG1859" s="513"/>
      <c r="BH1859" s="513"/>
      <c r="BI1859" s="513"/>
      <c r="BJ1859" s="513"/>
      <c r="BK1859" s="513"/>
      <c r="BL1859" s="513"/>
      <c r="BM1859" s="513"/>
      <c r="BN1859" s="513"/>
      <c r="BO1859" s="513"/>
      <c r="BP1859" s="513"/>
      <c r="BQ1859" s="513"/>
      <c r="BR1859" s="513"/>
      <c r="BS1859" s="513"/>
      <c r="BT1859" s="513"/>
      <c r="BU1859" s="513"/>
      <c r="BV1859" s="513"/>
      <c r="BW1859" s="513"/>
      <c r="BX1859" s="513"/>
      <c r="BY1859" s="513"/>
      <c r="BZ1859" s="513"/>
      <c r="CA1859" s="513"/>
      <c r="CB1859" s="513"/>
      <c r="CC1859" s="1972"/>
      <c r="CD1859" s="1499"/>
      <c r="CE1859" s="1500"/>
      <c r="CF1859" s="1501"/>
      <c r="CG1859" s="1500"/>
      <c r="CH1859" s="1500"/>
      <c r="CI1859" s="1500"/>
      <c r="CJ1859" s="1976"/>
      <c r="CK1859" s="1519"/>
      <c r="CL1859" s="1509"/>
    </row>
    <row r="1860" spans="1:90" s="514" customFormat="1">
      <c r="A1860" s="511"/>
      <c r="B1860" s="512"/>
      <c r="C1860" s="1493"/>
      <c r="D1860" s="1493"/>
      <c r="E1860" s="1493"/>
      <c r="F1860" s="1493"/>
      <c r="G1860" s="1493"/>
      <c r="H1860" s="1530"/>
      <c r="I1860" s="1972"/>
      <c r="J1860" s="1542"/>
      <c r="K1860" s="513"/>
      <c r="L1860" s="513"/>
      <c r="M1860" s="513"/>
      <c r="N1860" s="513"/>
      <c r="O1860" s="513"/>
      <c r="P1860" s="513"/>
      <c r="Q1860" s="513"/>
      <c r="R1860" s="513"/>
      <c r="S1860" s="513"/>
      <c r="T1860" s="513"/>
      <c r="U1860" s="513"/>
      <c r="V1860" s="513"/>
      <c r="W1860" s="513"/>
      <c r="X1860" s="513"/>
      <c r="Y1860" s="513"/>
      <c r="Z1860" s="513"/>
      <c r="AA1860" s="513"/>
      <c r="AB1860" s="513"/>
      <c r="AC1860" s="513"/>
      <c r="AD1860" s="513"/>
      <c r="AE1860" s="513"/>
      <c r="AF1860" s="513"/>
      <c r="AG1860" s="513"/>
      <c r="AH1860" s="513"/>
      <c r="AI1860" s="513"/>
      <c r="AJ1860" s="513"/>
      <c r="AK1860" s="513"/>
      <c r="AL1860" s="513"/>
      <c r="AM1860" s="513"/>
      <c r="AN1860" s="513"/>
      <c r="AO1860" s="513"/>
      <c r="AP1860" s="513"/>
      <c r="AQ1860" s="513"/>
      <c r="AR1860" s="513"/>
      <c r="AS1860" s="513"/>
      <c r="AT1860" s="513"/>
      <c r="AU1860" s="513"/>
      <c r="AV1860" s="513"/>
      <c r="AW1860" s="513"/>
      <c r="AX1860" s="513"/>
      <c r="AY1860" s="513"/>
      <c r="AZ1860" s="513"/>
      <c r="BA1860" s="513"/>
      <c r="BB1860" s="513"/>
      <c r="BC1860" s="513"/>
      <c r="BD1860" s="513"/>
      <c r="BE1860" s="513"/>
      <c r="BF1860" s="513"/>
      <c r="BG1860" s="513"/>
      <c r="BH1860" s="513"/>
      <c r="BI1860" s="513"/>
      <c r="BJ1860" s="513"/>
      <c r="BK1860" s="513"/>
      <c r="BL1860" s="513"/>
      <c r="BM1860" s="513"/>
      <c r="BN1860" s="513"/>
      <c r="BO1860" s="513"/>
      <c r="BP1860" s="513"/>
      <c r="BQ1860" s="513"/>
      <c r="BR1860" s="513"/>
      <c r="BS1860" s="513"/>
      <c r="BT1860" s="513"/>
      <c r="BU1860" s="513"/>
      <c r="BV1860" s="513"/>
      <c r="BW1860" s="513"/>
      <c r="BX1860" s="513"/>
      <c r="BY1860" s="513"/>
      <c r="BZ1860" s="513"/>
      <c r="CA1860" s="513"/>
      <c r="CB1860" s="513"/>
      <c r="CC1860" s="1972"/>
      <c r="CD1860" s="1499"/>
      <c r="CE1860" s="1500"/>
      <c r="CF1860" s="1501"/>
      <c r="CG1860" s="1500"/>
      <c r="CH1860" s="1500"/>
      <c r="CI1860" s="1500"/>
      <c r="CJ1860" s="1976"/>
      <c r="CK1860" s="1519"/>
      <c r="CL1860" s="1509"/>
    </row>
    <row r="1861" spans="1:90" s="514" customFormat="1">
      <c r="A1861" s="511"/>
      <c r="B1861" s="512"/>
      <c r="C1861" s="1493"/>
      <c r="D1861" s="1493"/>
      <c r="E1861" s="1493"/>
      <c r="F1861" s="1493"/>
      <c r="G1861" s="1493"/>
      <c r="H1861" s="1530"/>
      <c r="I1861" s="1972"/>
      <c r="J1861" s="1542"/>
      <c r="K1861" s="513"/>
      <c r="L1861" s="513"/>
      <c r="M1861" s="513"/>
      <c r="N1861" s="513"/>
      <c r="O1861" s="513"/>
      <c r="P1861" s="513"/>
      <c r="Q1861" s="513"/>
      <c r="R1861" s="513"/>
      <c r="S1861" s="513"/>
      <c r="T1861" s="513"/>
      <c r="U1861" s="513"/>
      <c r="V1861" s="513"/>
      <c r="W1861" s="513"/>
      <c r="X1861" s="513"/>
      <c r="Y1861" s="513"/>
      <c r="Z1861" s="513"/>
      <c r="AA1861" s="513"/>
      <c r="AB1861" s="513"/>
      <c r="AC1861" s="513"/>
      <c r="AD1861" s="513"/>
      <c r="AE1861" s="513"/>
      <c r="AF1861" s="513"/>
      <c r="AG1861" s="513"/>
      <c r="AH1861" s="513"/>
      <c r="AI1861" s="513"/>
      <c r="AJ1861" s="513"/>
      <c r="AK1861" s="513"/>
      <c r="AL1861" s="513"/>
      <c r="AM1861" s="513"/>
      <c r="AN1861" s="513"/>
      <c r="AO1861" s="513"/>
      <c r="AP1861" s="513"/>
      <c r="AQ1861" s="513"/>
      <c r="AR1861" s="513"/>
      <c r="AS1861" s="513"/>
      <c r="AT1861" s="513"/>
      <c r="AU1861" s="513"/>
      <c r="AV1861" s="513"/>
      <c r="AW1861" s="513"/>
      <c r="AX1861" s="513"/>
      <c r="AY1861" s="513"/>
      <c r="AZ1861" s="513"/>
      <c r="BA1861" s="513"/>
      <c r="BB1861" s="513"/>
      <c r="BC1861" s="513"/>
      <c r="BD1861" s="513"/>
      <c r="BE1861" s="513"/>
      <c r="BF1861" s="513"/>
      <c r="BG1861" s="513"/>
      <c r="BH1861" s="513"/>
      <c r="BI1861" s="513"/>
      <c r="BJ1861" s="513"/>
      <c r="BK1861" s="513"/>
      <c r="BL1861" s="513"/>
      <c r="BM1861" s="513"/>
      <c r="BN1861" s="513"/>
      <c r="BO1861" s="513"/>
      <c r="BP1861" s="513"/>
      <c r="BQ1861" s="513"/>
      <c r="BR1861" s="513"/>
      <c r="BS1861" s="513"/>
      <c r="BT1861" s="513"/>
      <c r="BU1861" s="513"/>
      <c r="BV1861" s="513"/>
      <c r="BW1861" s="513"/>
      <c r="BX1861" s="513"/>
      <c r="BY1861" s="513"/>
      <c r="BZ1861" s="513"/>
      <c r="CA1861" s="513"/>
      <c r="CB1861" s="513"/>
      <c r="CC1861" s="1972"/>
      <c r="CD1861" s="1499"/>
      <c r="CE1861" s="1500"/>
      <c r="CF1861" s="1501"/>
      <c r="CG1861" s="1500"/>
      <c r="CH1861" s="1500"/>
      <c r="CI1861" s="1500"/>
      <c r="CJ1861" s="1976"/>
      <c r="CK1861" s="1519"/>
      <c r="CL1861" s="1509"/>
    </row>
    <row r="1862" spans="1:90" s="514" customFormat="1">
      <c r="A1862" s="511"/>
      <c r="B1862" s="512"/>
      <c r="C1862" s="1493"/>
      <c r="D1862" s="1493"/>
      <c r="E1862" s="1493"/>
      <c r="F1862" s="1493"/>
      <c r="G1862" s="1493"/>
      <c r="H1862" s="1530"/>
      <c r="I1862" s="1972"/>
      <c r="J1862" s="1542"/>
      <c r="K1862" s="513"/>
      <c r="L1862" s="513"/>
      <c r="M1862" s="513"/>
      <c r="N1862" s="513"/>
      <c r="O1862" s="513"/>
      <c r="P1862" s="513"/>
      <c r="Q1862" s="513"/>
      <c r="R1862" s="513"/>
      <c r="S1862" s="513"/>
      <c r="T1862" s="513"/>
      <c r="U1862" s="513"/>
      <c r="V1862" s="513"/>
      <c r="W1862" s="513"/>
      <c r="X1862" s="513"/>
      <c r="Y1862" s="513"/>
      <c r="Z1862" s="513"/>
      <c r="AA1862" s="513"/>
      <c r="AB1862" s="513"/>
      <c r="AC1862" s="513"/>
      <c r="AD1862" s="513"/>
      <c r="AE1862" s="513"/>
      <c r="AF1862" s="513"/>
      <c r="AG1862" s="513"/>
      <c r="AH1862" s="513"/>
      <c r="AI1862" s="513"/>
      <c r="AJ1862" s="513"/>
      <c r="AK1862" s="513"/>
      <c r="AL1862" s="513"/>
      <c r="AM1862" s="513"/>
      <c r="AN1862" s="513"/>
      <c r="AO1862" s="513"/>
      <c r="AP1862" s="513"/>
      <c r="AQ1862" s="513"/>
      <c r="AR1862" s="513"/>
      <c r="AS1862" s="513"/>
      <c r="AT1862" s="513"/>
      <c r="AU1862" s="513"/>
      <c r="AV1862" s="513"/>
      <c r="AW1862" s="513"/>
      <c r="AX1862" s="513"/>
      <c r="AY1862" s="513"/>
      <c r="AZ1862" s="513"/>
      <c r="BA1862" s="513"/>
      <c r="BB1862" s="513"/>
      <c r="BC1862" s="513"/>
      <c r="BD1862" s="513"/>
      <c r="BE1862" s="513"/>
      <c r="BF1862" s="513"/>
      <c r="BG1862" s="513"/>
      <c r="BH1862" s="513"/>
      <c r="BI1862" s="513"/>
      <c r="BJ1862" s="513"/>
      <c r="BK1862" s="513"/>
      <c r="BL1862" s="513"/>
      <c r="BM1862" s="513"/>
      <c r="BN1862" s="513"/>
      <c r="BO1862" s="513"/>
      <c r="BP1862" s="513"/>
      <c r="BQ1862" s="513"/>
      <c r="BR1862" s="513"/>
      <c r="BS1862" s="513"/>
      <c r="BT1862" s="513"/>
      <c r="BU1862" s="513"/>
      <c r="BV1862" s="513"/>
      <c r="BW1862" s="513"/>
      <c r="BX1862" s="513"/>
      <c r="BY1862" s="513"/>
      <c r="BZ1862" s="513"/>
      <c r="CA1862" s="513"/>
      <c r="CB1862" s="513"/>
      <c r="CC1862" s="1972"/>
      <c r="CD1862" s="1499"/>
      <c r="CE1862" s="1500"/>
      <c r="CF1862" s="1501"/>
      <c r="CG1862" s="1500"/>
      <c r="CH1862" s="1500"/>
      <c r="CI1862" s="1500"/>
      <c r="CJ1862" s="1976"/>
      <c r="CK1862" s="1519"/>
      <c r="CL1862" s="1509"/>
    </row>
    <row r="1863" spans="1:90" s="514" customFormat="1">
      <c r="A1863" s="511"/>
      <c r="B1863" s="512"/>
      <c r="C1863" s="1493"/>
      <c r="D1863" s="1493"/>
      <c r="E1863" s="1493"/>
      <c r="F1863" s="1493"/>
      <c r="G1863" s="1493"/>
      <c r="H1863" s="1530"/>
      <c r="I1863" s="1972"/>
      <c r="J1863" s="1542"/>
      <c r="K1863" s="513"/>
      <c r="L1863" s="513"/>
      <c r="M1863" s="513"/>
      <c r="N1863" s="513"/>
      <c r="O1863" s="513"/>
      <c r="P1863" s="513"/>
      <c r="Q1863" s="513"/>
      <c r="R1863" s="513"/>
      <c r="S1863" s="513"/>
      <c r="T1863" s="513"/>
      <c r="U1863" s="513"/>
      <c r="V1863" s="513"/>
      <c r="W1863" s="513"/>
      <c r="X1863" s="513"/>
      <c r="Y1863" s="513"/>
      <c r="Z1863" s="513"/>
      <c r="AA1863" s="513"/>
      <c r="AB1863" s="513"/>
      <c r="AC1863" s="513"/>
      <c r="AD1863" s="513"/>
      <c r="AE1863" s="513"/>
      <c r="AF1863" s="513"/>
      <c r="AG1863" s="513"/>
      <c r="AH1863" s="513"/>
      <c r="AI1863" s="513"/>
      <c r="AJ1863" s="513"/>
      <c r="AK1863" s="513"/>
      <c r="AL1863" s="513"/>
      <c r="AM1863" s="513"/>
      <c r="AN1863" s="513"/>
      <c r="AO1863" s="513"/>
      <c r="AP1863" s="513"/>
      <c r="AQ1863" s="513"/>
      <c r="AR1863" s="513"/>
      <c r="AS1863" s="513"/>
      <c r="AT1863" s="513"/>
      <c r="AU1863" s="513"/>
      <c r="AV1863" s="513"/>
      <c r="AW1863" s="513"/>
      <c r="AX1863" s="513"/>
      <c r="AY1863" s="513"/>
      <c r="AZ1863" s="513"/>
      <c r="BA1863" s="513"/>
      <c r="BB1863" s="513"/>
      <c r="BC1863" s="513"/>
      <c r="BD1863" s="513"/>
      <c r="BE1863" s="513"/>
      <c r="BF1863" s="513"/>
      <c r="BG1863" s="513"/>
      <c r="BH1863" s="513"/>
      <c r="BI1863" s="513"/>
      <c r="BJ1863" s="513"/>
      <c r="BK1863" s="513"/>
      <c r="BL1863" s="513"/>
      <c r="BM1863" s="513"/>
      <c r="BN1863" s="513"/>
      <c r="BO1863" s="513"/>
      <c r="BP1863" s="513"/>
      <c r="BQ1863" s="513"/>
      <c r="BR1863" s="513"/>
      <c r="BS1863" s="513"/>
      <c r="BT1863" s="513"/>
      <c r="BU1863" s="513"/>
      <c r="BV1863" s="513"/>
      <c r="BW1863" s="513"/>
      <c r="BX1863" s="513"/>
      <c r="BY1863" s="513"/>
      <c r="BZ1863" s="513"/>
      <c r="CA1863" s="513"/>
      <c r="CB1863" s="513"/>
      <c r="CC1863" s="1972"/>
      <c r="CD1863" s="1499"/>
      <c r="CE1863" s="1500"/>
      <c r="CF1863" s="1501"/>
      <c r="CG1863" s="1500"/>
      <c r="CH1863" s="1500"/>
      <c r="CI1863" s="1500"/>
      <c r="CJ1863" s="1976"/>
      <c r="CK1863" s="1519"/>
      <c r="CL1863" s="1509"/>
    </row>
    <row r="1864" spans="1:90" s="514" customFormat="1">
      <c r="A1864" s="511"/>
      <c r="B1864" s="512"/>
      <c r="C1864" s="1493"/>
      <c r="D1864" s="1493"/>
      <c r="E1864" s="1493"/>
      <c r="F1864" s="1493"/>
      <c r="G1864" s="1493"/>
      <c r="H1864" s="1530"/>
      <c r="I1864" s="1972"/>
      <c r="J1864" s="1542"/>
      <c r="K1864" s="513"/>
      <c r="L1864" s="513"/>
      <c r="M1864" s="513"/>
      <c r="N1864" s="513"/>
      <c r="O1864" s="513"/>
      <c r="P1864" s="513"/>
      <c r="Q1864" s="513"/>
      <c r="R1864" s="513"/>
      <c r="S1864" s="513"/>
      <c r="T1864" s="513"/>
      <c r="U1864" s="513"/>
      <c r="V1864" s="513"/>
      <c r="W1864" s="513"/>
      <c r="X1864" s="513"/>
      <c r="Y1864" s="513"/>
      <c r="Z1864" s="513"/>
      <c r="AA1864" s="513"/>
      <c r="AB1864" s="513"/>
      <c r="AC1864" s="513"/>
      <c r="AD1864" s="513"/>
      <c r="AE1864" s="513"/>
      <c r="AF1864" s="513"/>
      <c r="AG1864" s="513"/>
      <c r="AH1864" s="513"/>
      <c r="AI1864" s="513"/>
      <c r="AJ1864" s="513"/>
      <c r="AK1864" s="513"/>
      <c r="AL1864" s="513"/>
      <c r="AM1864" s="513"/>
      <c r="AN1864" s="513"/>
      <c r="AO1864" s="513"/>
      <c r="AP1864" s="513"/>
      <c r="AQ1864" s="513"/>
      <c r="AR1864" s="513"/>
      <c r="AS1864" s="513"/>
      <c r="AT1864" s="513"/>
      <c r="AU1864" s="513"/>
      <c r="AV1864" s="513"/>
      <c r="AW1864" s="513"/>
      <c r="AX1864" s="513"/>
      <c r="AY1864" s="513"/>
      <c r="AZ1864" s="513"/>
      <c r="BA1864" s="513"/>
      <c r="BB1864" s="513"/>
      <c r="BC1864" s="513"/>
      <c r="BD1864" s="513"/>
      <c r="BE1864" s="513"/>
      <c r="BF1864" s="513"/>
      <c r="BG1864" s="513"/>
      <c r="BH1864" s="513"/>
      <c r="BI1864" s="513"/>
      <c r="BJ1864" s="513"/>
      <c r="BK1864" s="513"/>
      <c r="BL1864" s="513"/>
      <c r="BM1864" s="513"/>
      <c r="BN1864" s="513"/>
      <c r="BO1864" s="513"/>
      <c r="BP1864" s="513"/>
      <c r="BQ1864" s="513"/>
      <c r="BR1864" s="513"/>
      <c r="BS1864" s="513"/>
      <c r="BT1864" s="513"/>
      <c r="BU1864" s="513"/>
      <c r="BV1864" s="513"/>
      <c r="BW1864" s="513"/>
      <c r="BX1864" s="513"/>
      <c r="BY1864" s="513"/>
      <c r="BZ1864" s="513"/>
      <c r="CA1864" s="513"/>
      <c r="CB1864" s="513"/>
      <c r="CC1864" s="1972"/>
      <c r="CD1864" s="1499"/>
      <c r="CE1864" s="1500"/>
      <c r="CF1864" s="1501"/>
      <c r="CG1864" s="1500"/>
      <c r="CH1864" s="1500"/>
      <c r="CI1864" s="1500"/>
      <c r="CJ1864" s="1976"/>
      <c r="CK1864" s="1519"/>
      <c r="CL1864" s="1509"/>
    </row>
    <row r="1865" spans="1:90" s="514" customFormat="1">
      <c r="A1865" s="511"/>
      <c r="B1865" s="512"/>
      <c r="C1865" s="1493"/>
      <c r="D1865" s="1493"/>
      <c r="E1865" s="1493"/>
      <c r="F1865" s="1493"/>
      <c r="G1865" s="1493"/>
      <c r="H1865" s="1530"/>
      <c r="I1865" s="1972"/>
      <c r="J1865" s="1542"/>
      <c r="K1865" s="513"/>
      <c r="L1865" s="513"/>
      <c r="M1865" s="513"/>
      <c r="N1865" s="513"/>
      <c r="O1865" s="513"/>
      <c r="P1865" s="513"/>
      <c r="Q1865" s="513"/>
      <c r="R1865" s="513"/>
      <c r="S1865" s="513"/>
      <c r="T1865" s="513"/>
      <c r="U1865" s="513"/>
      <c r="V1865" s="513"/>
      <c r="W1865" s="513"/>
      <c r="X1865" s="513"/>
      <c r="Y1865" s="513"/>
      <c r="Z1865" s="513"/>
      <c r="AA1865" s="513"/>
      <c r="AB1865" s="513"/>
      <c r="AC1865" s="513"/>
      <c r="AD1865" s="513"/>
      <c r="AE1865" s="513"/>
      <c r="AF1865" s="513"/>
      <c r="AG1865" s="513"/>
      <c r="AH1865" s="513"/>
      <c r="AI1865" s="513"/>
      <c r="AJ1865" s="513"/>
      <c r="AK1865" s="513"/>
      <c r="AL1865" s="513"/>
      <c r="AM1865" s="513"/>
      <c r="AN1865" s="513"/>
      <c r="AO1865" s="513"/>
      <c r="AP1865" s="513"/>
      <c r="AQ1865" s="513"/>
      <c r="AR1865" s="513"/>
      <c r="AS1865" s="513"/>
      <c r="AT1865" s="513"/>
      <c r="AU1865" s="513"/>
      <c r="AV1865" s="513"/>
      <c r="AW1865" s="513"/>
      <c r="AX1865" s="513"/>
      <c r="AY1865" s="513"/>
      <c r="AZ1865" s="513"/>
      <c r="BA1865" s="513"/>
      <c r="BB1865" s="513"/>
      <c r="BC1865" s="513"/>
      <c r="BD1865" s="513"/>
      <c r="BE1865" s="513"/>
      <c r="BF1865" s="513"/>
      <c r="BG1865" s="513"/>
      <c r="BH1865" s="513"/>
      <c r="BI1865" s="513"/>
      <c r="BJ1865" s="513"/>
      <c r="BK1865" s="513"/>
      <c r="BL1865" s="513"/>
      <c r="BM1865" s="513"/>
      <c r="BN1865" s="513"/>
      <c r="BO1865" s="513"/>
      <c r="BP1865" s="513"/>
      <c r="BQ1865" s="513"/>
      <c r="BR1865" s="513"/>
      <c r="BS1865" s="513"/>
      <c r="BT1865" s="513"/>
      <c r="BU1865" s="513"/>
      <c r="BV1865" s="513"/>
      <c r="BW1865" s="513"/>
      <c r="BX1865" s="513"/>
      <c r="BY1865" s="513"/>
      <c r="BZ1865" s="513"/>
      <c r="CA1865" s="513"/>
      <c r="CB1865" s="513"/>
      <c r="CC1865" s="1972"/>
      <c r="CD1865" s="1499"/>
      <c r="CE1865" s="1500"/>
      <c r="CF1865" s="1501"/>
      <c r="CG1865" s="1500"/>
      <c r="CH1865" s="1500"/>
      <c r="CI1865" s="1500"/>
      <c r="CJ1865" s="1976"/>
      <c r="CK1865" s="1519"/>
      <c r="CL1865" s="1509"/>
    </row>
    <row r="1866" spans="1:90" s="514" customFormat="1">
      <c r="A1866" s="511"/>
      <c r="B1866" s="512"/>
      <c r="C1866" s="1493"/>
      <c r="D1866" s="1493"/>
      <c r="E1866" s="1493"/>
      <c r="F1866" s="1493"/>
      <c r="G1866" s="1493"/>
      <c r="H1866" s="1530"/>
      <c r="I1866" s="1972"/>
      <c r="J1866" s="1542"/>
      <c r="K1866" s="513"/>
      <c r="L1866" s="513"/>
      <c r="M1866" s="513"/>
      <c r="N1866" s="513"/>
      <c r="O1866" s="513"/>
      <c r="P1866" s="513"/>
      <c r="Q1866" s="513"/>
      <c r="R1866" s="513"/>
      <c r="S1866" s="513"/>
      <c r="T1866" s="513"/>
      <c r="U1866" s="513"/>
      <c r="V1866" s="513"/>
      <c r="W1866" s="513"/>
      <c r="X1866" s="513"/>
      <c r="Y1866" s="513"/>
      <c r="Z1866" s="513"/>
      <c r="AA1866" s="513"/>
      <c r="AB1866" s="513"/>
      <c r="AC1866" s="513"/>
      <c r="AD1866" s="513"/>
      <c r="AE1866" s="513"/>
      <c r="AF1866" s="513"/>
      <c r="AG1866" s="513"/>
      <c r="AH1866" s="513"/>
      <c r="AI1866" s="513"/>
      <c r="AJ1866" s="513"/>
      <c r="AK1866" s="513"/>
      <c r="AL1866" s="513"/>
      <c r="AM1866" s="513"/>
      <c r="AN1866" s="513"/>
      <c r="AO1866" s="513"/>
      <c r="AP1866" s="513"/>
      <c r="AQ1866" s="513"/>
      <c r="AR1866" s="513"/>
      <c r="AS1866" s="513"/>
      <c r="AT1866" s="513"/>
      <c r="AU1866" s="513"/>
      <c r="AV1866" s="513"/>
      <c r="AW1866" s="513"/>
      <c r="AX1866" s="513"/>
      <c r="AY1866" s="513"/>
      <c r="AZ1866" s="513"/>
      <c r="BA1866" s="513"/>
      <c r="BB1866" s="513"/>
      <c r="BC1866" s="513"/>
      <c r="BD1866" s="513"/>
      <c r="BE1866" s="513"/>
      <c r="BF1866" s="513"/>
      <c r="BG1866" s="513"/>
      <c r="BH1866" s="513"/>
      <c r="BI1866" s="513"/>
      <c r="BJ1866" s="513"/>
      <c r="BK1866" s="513"/>
      <c r="BL1866" s="513"/>
      <c r="BM1866" s="513"/>
      <c r="BN1866" s="513"/>
      <c r="BO1866" s="513"/>
      <c r="BP1866" s="513"/>
      <c r="BQ1866" s="513"/>
      <c r="BR1866" s="513"/>
      <c r="BS1866" s="513"/>
      <c r="BT1866" s="513"/>
      <c r="BU1866" s="513"/>
      <c r="BV1866" s="513"/>
      <c r="BW1866" s="513"/>
      <c r="BX1866" s="513"/>
      <c r="BY1866" s="513"/>
      <c r="BZ1866" s="513"/>
      <c r="CA1866" s="513"/>
      <c r="CB1866" s="513"/>
      <c r="CC1866" s="1972"/>
      <c r="CD1866" s="1499"/>
      <c r="CE1866" s="1500"/>
      <c r="CF1866" s="1501"/>
      <c r="CG1866" s="1500"/>
      <c r="CH1866" s="1500"/>
      <c r="CI1866" s="1500"/>
      <c r="CJ1866" s="1976"/>
      <c r="CK1866" s="1519"/>
      <c r="CL1866" s="1509"/>
    </row>
    <row r="1867" spans="1:90" s="514" customFormat="1">
      <c r="A1867" s="511"/>
      <c r="B1867" s="512"/>
      <c r="C1867" s="1493"/>
      <c r="D1867" s="1493"/>
      <c r="E1867" s="1493"/>
      <c r="F1867" s="1493"/>
      <c r="G1867" s="1493"/>
      <c r="H1867" s="1530"/>
      <c r="I1867" s="1972"/>
      <c r="J1867" s="1542"/>
      <c r="K1867" s="513"/>
      <c r="L1867" s="513"/>
      <c r="M1867" s="513"/>
      <c r="N1867" s="513"/>
      <c r="O1867" s="513"/>
      <c r="P1867" s="513"/>
      <c r="Q1867" s="513"/>
      <c r="R1867" s="513"/>
      <c r="S1867" s="513"/>
      <c r="T1867" s="513"/>
      <c r="U1867" s="513"/>
      <c r="V1867" s="513"/>
      <c r="W1867" s="513"/>
      <c r="X1867" s="513"/>
      <c r="Y1867" s="513"/>
      <c r="Z1867" s="513"/>
      <c r="AA1867" s="513"/>
      <c r="AB1867" s="513"/>
      <c r="AC1867" s="513"/>
      <c r="AD1867" s="513"/>
      <c r="AE1867" s="513"/>
      <c r="AF1867" s="513"/>
      <c r="AG1867" s="513"/>
      <c r="AH1867" s="513"/>
      <c r="AI1867" s="513"/>
      <c r="AJ1867" s="513"/>
      <c r="AK1867" s="513"/>
      <c r="AL1867" s="513"/>
      <c r="AM1867" s="513"/>
      <c r="AN1867" s="513"/>
      <c r="AO1867" s="513"/>
      <c r="AP1867" s="513"/>
      <c r="AQ1867" s="513"/>
      <c r="AR1867" s="513"/>
      <c r="AS1867" s="513"/>
      <c r="AT1867" s="513"/>
      <c r="AU1867" s="513"/>
      <c r="AV1867" s="513"/>
      <c r="AW1867" s="513"/>
      <c r="AX1867" s="513"/>
      <c r="AY1867" s="513"/>
      <c r="AZ1867" s="513"/>
      <c r="BA1867" s="513"/>
      <c r="BB1867" s="513"/>
      <c r="BC1867" s="513"/>
      <c r="BD1867" s="513"/>
      <c r="BE1867" s="513"/>
      <c r="BF1867" s="513"/>
      <c r="BG1867" s="513"/>
      <c r="BH1867" s="513"/>
      <c r="BI1867" s="513"/>
      <c r="BJ1867" s="513"/>
      <c r="BK1867" s="513"/>
      <c r="BL1867" s="513"/>
      <c r="BM1867" s="513"/>
      <c r="BN1867" s="513"/>
      <c r="BO1867" s="513"/>
      <c r="BP1867" s="513"/>
      <c r="BQ1867" s="513"/>
      <c r="BR1867" s="513"/>
      <c r="BS1867" s="513"/>
      <c r="BT1867" s="513"/>
      <c r="BU1867" s="513"/>
      <c r="BV1867" s="513"/>
      <c r="BW1867" s="513"/>
      <c r="BX1867" s="513"/>
      <c r="BY1867" s="513"/>
      <c r="BZ1867" s="513"/>
      <c r="CA1867" s="513"/>
      <c r="CB1867" s="513"/>
      <c r="CC1867" s="1972"/>
      <c r="CD1867" s="1499"/>
      <c r="CE1867" s="1500"/>
      <c r="CF1867" s="1501"/>
      <c r="CG1867" s="1500"/>
      <c r="CH1867" s="1500"/>
      <c r="CI1867" s="1500"/>
      <c r="CJ1867" s="1976"/>
      <c r="CK1867" s="1519"/>
      <c r="CL1867" s="1509"/>
    </row>
    <row r="1868" spans="1:90" s="514" customFormat="1">
      <c r="A1868" s="511"/>
      <c r="B1868" s="512"/>
      <c r="C1868" s="1493"/>
      <c r="D1868" s="1493"/>
      <c r="E1868" s="1493"/>
      <c r="F1868" s="1493"/>
      <c r="G1868" s="1493"/>
      <c r="H1868" s="1530"/>
      <c r="I1868" s="1972"/>
      <c r="J1868" s="1542"/>
      <c r="K1868" s="513"/>
      <c r="L1868" s="513"/>
      <c r="M1868" s="513"/>
      <c r="N1868" s="513"/>
      <c r="O1868" s="513"/>
      <c r="P1868" s="513"/>
      <c r="Q1868" s="513"/>
      <c r="R1868" s="513"/>
      <c r="S1868" s="513"/>
      <c r="T1868" s="513"/>
      <c r="U1868" s="513"/>
      <c r="V1868" s="513"/>
      <c r="W1868" s="513"/>
      <c r="X1868" s="513"/>
      <c r="Y1868" s="513"/>
      <c r="Z1868" s="513"/>
      <c r="AA1868" s="513"/>
      <c r="AB1868" s="513"/>
      <c r="AC1868" s="513"/>
      <c r="AD1868" s="513"/>
      <c r="AE1868" s="513"/>
      <c r="AF1868" s="513"/>
      <c r="AG1868" s="513"/>
      <c r="AH1868" s="513"/>
      <c r="AI1868" s="513"/>
      <c r="AJ1868" s="513"/>
      <c r="AK1868" s="513"/>
      <c r="AL1868" s="513"/>
      <c r="AM1868" s="513"/>
      <c r="AN1868" s="513"/>
      <c r="AO1868" s="513"/>
      <c r="AP1868" s="513"/>
      <c r="AQ1868" s="513"/>
      <c r="AR1868" s="513"/>
      <c r="AS1868" s="513"/>
      <c r="AT1868" s="513"/>
      <c r="AU1868" s="513"/>
      <c r="AV1868" s="513"/>
      <c r="AW1868" s="513"/>
      <c r="AX1868" s="513"/>
      <c r="AY1868" s="513"/>
      <c r="AZ1868" s="513"/>
      <c r="BA1868" s="513"/>
      <c r="BB1868" s="513"/>
      <c r="BC1868" s="513"/>
      <c r="BD1868" s="513"/>
      <c r="BE1868" s="513"/>
      <c r="BF1868" s="513"/>
      <c r="BG1868" s="513"/>
      <c r="BH1868" s="513"/>
      <c r="BI1868" s="513"/>
      <c r="BJ1868" s="513"/>
      <c r="BK1868" s="513"/>
      <c r="BL1868" s="513"/>
      <c r="BM1868" s="513"/>
      <c r="BN1868" s="513"/>
      <c r="BO1868" s="513"/>
      <c r="BP1868" s="513"/>
      <c r="BQ1868" s="513"/>
      <c r="BR1868" s="513"/>
      <c r="BS1868" s="513"/>
      <c r="BT1868" s="513"/>
      <c r="BU1868" s="513"/>
      <c r="BV1868" s="513"/>
      <c r="BW1868" s="513"/>
      <c r="BX1868" s="513"/>
      <c r="BY1868" s="513"/>
      <c r="BZ1868" s="513"/>
      <c r="CA1868" s="513"/>
      <c r="CB1868" s="513"/>
      <c r="CC1868" s="1972"/>
      <c r="CD1868" s="1499"/>
      <c r="CE1868" s="1500"/>
      <c r="CF1868" s="1501"/>
      <c r="CG1868" s="1500"/>
      <c r="CH1868" s="1500"/>
      <c r="CI1868" s="1500"/>
      <c r="CJ1868" s="1976"/>
      <c r="CK1868" s="1519"/>
      <c r="CL1868" s="1509"/>
    </row>
    <row r="1869" spans="1:90" s="514" customFormat="1">
      <c r="A1869" s="511"/>
      <c r="B1869" s="512"/>
      <c r="C1869" s="1493"/>
      <c r="D1869" s="1493"/>
      <c r="E1869" s="1493"/>
      <c r="F1869" s="1493"/>
      <c r="G1869" s="1493"/>
      <c r="H1869" s="1530"/>
      <c r="I1869" s="1972"/>
      <c r="J1869" s="1542"/>
      <c r="K1869" s="513"/>
      <c r="L1869" s="513"/>
      <c r="M1869" s="513"/>
      <c r="N1869" s="513"/>
      <c r="O1869" s="513"/>
      <c r="P1869" s="513"/>
      <c r="Q1869" s="513"/>
      <c r="R1869" s="513"/>
      <c r="S1869" s="513"/>
      <c r="T1869" s="513"/>
      <c r="U1869" s="513"/>
      <c r="V1869" s="513"/>
      <c r="W1869" s="513"/>
      <c r="X1869" s="513"/>
      <c r="Y1869" s="513"/>
      <c r="Z1869" s="513"/>
      <c r="AA1869" s="513"/>
      <c r="AB1869" s="513"/>
      <c r="AC1869" s="513"/>
      <c r="AD1869" s="513"/>
      <c r="AE1869" s="513"/>
      <c r="AF1869" s="513"/>
      <c r="AG1869" s="513"/>
      <c r="AH1869" s="513"/>
      <c r="AI1869" s="513"/>
      <c r="AJ1869" s="513"/>
      <c r="AK1869" s="513"/>
      <c r="AL1869" s="513"/>
      <c r="AM1869" s="513"/>
      <c r="AN1869" s="513"/>
      <c r="AO1869" s="513"/>
      <c r="AP1869" s="513"/>
      <c r="AQ1869" s="513"/>
      <c r="AR1869" s="513"/>
      <c r="AS1869" s="513"/>
      <c r="AT1869" s="513"/>
      <c r="AU1869" s="513"/>
      <c r="AV1869" s="513"/>
      <c r="AW1869" s="513"/>
      <c r="AX1869" s="513"/>
      <c r="AY1869" s="513"/>
      <c r="AZ1869" s="513"/>
      <c r="BA1869" s="513"/>
      <c r="BB1869" s="513"/>
      <c r="BC1869" s="513"/>
      <c r="BD1869" s="513"/>
      <c r="BE1869" s="513"/>
      <c r="BF1869" s="513"/>
      <c r="BG1869" s="513"/>
      <c r="BH1869" s="513"/>
      <c r="BI1869" s="513"/>
      <c r="BJ1869" s="513"/>
      <c r="BK1869" s="513"/>
      <c r="BL1869" s="513"/>
      <c r="BM1869" s="513"/>
      <c r="BN1869" s="513"/>
      <c r="BO1869" s="513"/>
      <c r="BP1869" s="513"/>
      <c r="BQ1869" s="513"/>
      <c r="BR1869" s="513"/>
      <c r="BS1869" s="513"/>
      <c r="BT1869" s="513"/>
      <c r="BU1869" s="513"/>
      <c r="BV1869" s="513"/>
      <c r="BW1869" s="513"/>
      <c r="BX1869" s="513"/>
      <c r="BY1869" s="513"/>
      <c r="BZ1869" s="513"/>
      <c r="CA1869" s="513"/>
      <c r="CB1869" s="513"/>
      <c r="CC1869" s="1972"/>
      <c r="CD1869" s="1499"/>
      <c r="CE1869" s="1500"/>
      <c r="CF1869" s="1501"/>
      <c r="CG1869" s="1500"/>
      <c r="CH1869" s="1500"/>
      <c r="CI1869" s="1500"/>
      <c r="CJ1869" s="1976"/>
      <c r="CK1869" s="1519"/>
      <c r="CL1869" s="1509"/>
    </row>
    <row r="1870" spans="1:90" s="514" customFormat="1">
      <c r="A1870" s="511"/>
      <c r="B1870" s="512"/>
      <c r="C1870" s="1493"/>
      <c r="D1870" s="1493"/>
      <c r="E1870" s="1493"/>
      <c r="F1870" s="1493"/>
      <c r="G1870" s="1493"/>
      <c r="H1870" s="1530"/>
      <c r="I1870" s="1972"/>
      <c r="J1870" s="1542"/>
      <c r="K1870" s="513"/>
      <c r="L1870" s="513"/>
      <c r="M1870" s="513"/>
      <c r="N1870" s="513"/>
      <c r="O1870" s="513"/>
      <c r="P1870" s="513"/>
      <c r="Q1870" s="513"/>
      <c r="R1870" s="513"/>
      <c r="S1870" s="513"/>
      <c r="T1870" s="513"/>
      <c r="U1870" s="513"/>
      <c r="V1870" s="513"/>
      <c r="W1870" s="513"/>
      <c r="X1870" s="513"/>
      <c r="Y1870" s="513"/>
      <c r="Z1870" s="513"/>
      <c r="AA1870" s="513"/>
      <c r="AB1870" s="513"/>
      <c r="AC1870" s="513"/>
      <c r="AD1870" s="513"/>
      <c r="AE1870" s="513"/>
      <c r="AF1870" s="513"/>
      <c r="AG1870" s="513"/>
      <c r="AH1870" s="513"/>
      <c r="AI1870" s="513"/>
      <c r="AJ1870" s="513"/>
      <c r="AK1870" s="513"/>
      <c r="AL1870" s="513"/>
      <c r="AM1870" s="513"/>
      <c r="AN1870" s="513"/>
      <c r="AO1870" s="513"/>
      <c r="AP1870" s="513"/>
      <c r="AQ1870" s="513"/>
      <c r="AR1870" s="513"/>
      <c r="AS1870" s="513"/>
      <c r="AT1870" s="513"/>
      <c r="AU1870" s="513"/>
      <c r="AV1870" s="513"/>
      <c r="AW1870" s="513"/>
      <c r="AX1870" s="513"/>
      <c r="AY1870" s="513"/>
      <c r="AZ1870" s="513"/>
      <c r="BA1870" s="513"/>
      <c r="BB1870" s="513"/>
      <c r="BC1870" s="513"/>
      <c r="BD1870" s="513"/>
      <c r="BE1870" s="513"/>
      <c r="BF1870" s="513"/>
      <c r="BG1870" s="513"/>
      <c r="BH1870" s="513"/>
      <c r="BI1870" s="513"/>
      <c r="BJ1870" s="513"/>
      <c r="BK1870" s="513"/>
      <c r="BL1870" s="513"/>
      <c r="BM1870" s="513"/>
      <c r="BN1870" s="513"/>
      <c r="BO1870" s="513"/>
      <c r="BP1870" s="513"/>
      <c r="BQ1870" s="513"/>
      <c r="BR1870" s="513"/>
      <c r="BS1870" s="513"/>
      <c r="BT1870" s="513"/>
      <c r="BU1870" s="513"/>
      <c r="BV1870" s="513"/>
      <c r="BW1870" s="513"/>
      <c r="BX1870" s="513"/>
      <c r="BY1870" s="513"/>
      <c r="BZ1870" s="513"/>
      <c r="CA1870" s="513"/>
      <c r="CB1870" s="513"/>
      <c r="CC1870" s="1972"/>
      <c r="CD1870" s="1499"/>
      <c r="CE1870" s="1500"/>
      <c r="CF1870" s="1501"/>
      <c r="CG1870" s="1500"/>
      <c r="CH1870" s="1500"/>
      <c r="CI1870" s="1500"/>
      <c r="CJ1870" s="1976"/>
      <c r="CK1870" s="1519"/>
      <c r="CL1870" s="1509"/>
    </row>
    <row r="1871" spans="1:90" s="514" customFormat="1">
      <c r="A1871" s="511"/>
      <c r="B1871" s="512"/>
      <c r="C1871" s="1493"/>
      <c r="D1871" s="1493"/>
      <c r="E1871" s="1493"/>
      <c r="F1871" s="1493"/>
      <c r="G1871" s="1493"/>
      <c r="H1871" s="1530"/>
      <c r="I1871" s="1972"/>
      <c r="J1871" s="1542"/>
      <c r="K1871" s="513"/>
      <c r="L1871" s="513"/>
      <c r="M1871" s="513"/>
      <c r="N1871" s="513"/>
      <c r="O1871" s="513"/>
      <c r="P1871" s="513"/>
      <c r="Q1871" s="513"/>
      <c r="R1871" s="513"/>
      <c r="S1871" s="513"/>
      <c r="T1871" s="513"/>
      <c r="U1871" s="513"/>
      <c r="V1871" s="513"/>
      <c r="W1871" s="513"/>
      <c r="X1871" s="513"/>
      <c r="Y1871" s="513"/>
      <c r="Z1871" s="513"/>
      <c r="AA1871" s="513"/>
      <c r="AB1871" s="513"/>
      <c r="AC1871" s="513"/>
      <c r="AD1871" s="513"/>
      <c r="AE1871" s="513"/>
      <c r="AF1871" s="513"/>
      <c r="AG1871" s="513"/>
      <c r="AH1871" s="513"/>
      <c r="AI1871" s="513"/>
      <c r="AJ1871" s="513"/>
      <c r="AK1871" s="513"/>
      <c r="AL1871" s="513"/>
      <c r="AM1871" s="513"/>
      <c r="AN1871" s="513"/>
      <c r="AO1871" s="513"/>
      <c r="AP1871" s="513"/>
      <c r="AQ1871" s="513"/>
      <c r="AR1871" s="513"/>
      <c r="AS1871" s="513"/>
      <c r="AT1871" s="513"/>
      <c r="AU1871" s="513"/>
      <c r="AV1871" s="513"/>
      <c r="AW1871" s="513"/>
      <c r="AX1871" s="513"/>
      <c r="AY1871" s="513"/>
      <c r="AZ1871" s="513"/>
      <c r="BA1871" s="513"/>
      <c r="BB1871" s="513"/>
      <c r="BC1871" s="513"/>
      <c r="BD1871" s="513"/>
      <c r="BE1871" s="513"/>
      <c r="BF1871" s="513"/>
      <c r="BG1871" s="513"/>
      <c r="BH1871" s="513"/>
      <c r="BI1871" s="513"/>
      <c r="BJ1871" s="513"/>
      <c r="BK1871" s="513"/>
      <c r="BL1871" s="513"/>
      <c r="BM1871" s="513"/>
      <c r="BN1871" s="513"/>
      <c r="BO1871" s="513"/>
      <c r="BP1871" s="513"/>
      <c r="BQ1871" s="513"/>
      <c r="BR1871" s="513"/>
      <c r="BS1871" s="513"/>
      <c r="BT1871" s="513"/>
      <c r="BU1871" s="513"/>
      <c r="BV1871" s="513"/>
      <c r="BW1871" s="513"/>
      <c r="BX1871" s="513"/>
      <c r="BY1871" s="513"/>
      <c r="BZ1871" s="513"/>
      <c r="CA1871" s="513"/>
      <c r="CB1871" s="513"/>
      <c r="CC1871" s="1972"/>
      <c r="CD1871" s="1499"/>
      <c r="CE1871" s="1500"/>
      <c r="CF1871" s="1501"/>
      <c r="CG1871" s="1500"/>
      <c r="CH1871" s="1500"/>
      <c r="CI1871" s="1500"/>
      <c r="CJ1871" s="1976"/>
      <c r="CK1871" s="1519"/>
      <c r="CL1871" s="1509"/>
    </row>
    <row r="1872" spans="1:90" s="514" customFormat="1">
      <c r="A1872" s="511"/>
      <c r="B1872" s="512"/>
      <c r="C1872" s="1493"/>
      <c r="D1872" s="1493"/>
      <c r="E1872" s="1493"/>
      <c r="F1872" s="1493"/>
      <c r="G1872" s="1493"/>
      <c r="H1872" s="1530"/>
      <c r="I1872" s="1972"/>
      <c r="J1872" s="1542"/>
      <c r="K1872" s="513"/>
      <c r="L1872" s="513"/>
      <c r="M1872" s="513"/>
      <c r="N1872" s="513"/>
      <c r="O1872" s="513"/>
      <c r="P1872" s="513"/>
      <c r="Q1872" s="513"/>
      <c r="R1872" s="513"/>
      <c r="S1872" s="513"/>
      <c r="T1872" s="513"/>
      <c r="U1872" s="513"/>
      <c r="V1872" s="513"/>
      <c r="W1872" s="513"/>
      <c r="X1872" s="513"/>
      <c r="Y1872" s="513"/>
      <c r="Z1872" s="513"/>
      <c r="AA1872" s="513"/>
      <c r="AB1872" s="513"/>
      <c r="AC1872" s="513"/>
      <c r="AD1872" s="513"/>
      <c r="AE1872" s="513"/>
      <c r="AF1872" s="513"/>
      <c r="AG1872" s="513"/>
      <c r="AH1872" s="513"/>
      <c r="AI1872" s="513"/>
      <c r="AJ1872" s="513"/>
      <c r="AK1872" s="513"/>
      <c r="AL1872" s="513"/>
      <c r="AM1872" s="513"/>
      <c r="AN1872" s="513"/>
      <c r="AO1872" s="513"/>
      <c r="AP1872" s="513"/>
      <c r="AQ1872" s="513"/>
      <c r="AR1872" s="513"/>
      <c r="AS1872" s="513"/>
      <c r="AT1872" s="513"/>
      <c r="AU1872" s="513"/>
      <c r="AV1872" s="513"/>
      <c r="AW1872" s="513"/>
      <c r="AX1872" s="513"/>
      <c r="AY1872" s="513"/>
      <c r="AZ1872" s="513"/>
      <c r="BA1872" s="513"/>
      <c r="BB1872" s="513"/>
      <c r="BC1872" s="513"/>
      <c r="BD1872" s="513"/>
      <c r="BE1872" s="513"/>
      <c r="BF1872" s="513"/>
      <c r="BG1872" s="513"/>
      <c r="BH1872" s="513"/>
      <c r="BI1872" s="513"/>
      <c r="BJ1872" s="513"/>
      <c r="BK1872" s="513"/>
      <c r="BL1872" s="513"/>
      <c r="BM1872" s="513"/>
      <c r="BN1872" s="513"/>
      <c r="BO1872" s="513"/>
      <c r="BP1872" s="513"/>
      <c r="BQ1872" s="513"/>
      <c r="BR1872" s="513"/>
      <c r="BS1872" s="513"/>
      <c r="BT1872" s="513"/>
      <c r="BU1872" s="513"/>
      <c r="BV1872" s="513"/>
      <c r="BW1872" s="513"/>
      <c r="BX1872" s="513"/>
      <c r="BY1872" s="513"/>
      <c r="BZ1872" s="513"/>
      <c r="CA1872" s="513"/>
      <c r="CB1872" s="513"/>
      <c r="CC1872" s="1972"/>
      <c r="CD1872" s="1499"/>
      <c r="CE1872" s="1500"/>
      <c r="CF1872" s="1501"/>
      <c r="CG1872" s="1500"/>
      <c r="CH1872" s="1500"/>
      <c r="CI1872" s="1500"/>
      <c r="CJ1872" s="1976"/>
      <c r="CK1872" s="1519"/>
      <c r="CL1872" s="1509"/>
    </row>
    <row r="1873" spans="1:90" s="514" customFormat="1">
      <c r="A1873" s="511"/>
      <c r="B1873" s="512"/>
      <c r="C1873" s="1493"/>
      <c r="D1873" s="1493"/>
      <c r="E1873" s="1493"/>
      <c r="F1873" s="1493"/>
      <c r="G1873" s="1493"/>
      <c r="H1873" s="1530"/>
      <c r="I1873" s="1972"/>
      <c r="J1873" s="1542"/>
      <c r="K1873" s="513"/>
      <c r="L1873" s="513"/>
      <c r="M1873" s="513"/>
      <c r="N1873" s="513"/>
      <c r="O1873" s="513"/>
      <c r="P1873" s="513"/>
      <c r="Q1873" s="513"/>
      <c r="R1873" s="513"/>
      <c r="S1873" s="513"/>
      <c r="T1873" s="513"/>
      <c r="U1873" s="513"/>
      <c r="V1873" s="513"/>
      <c r="W1873" s="513"/>
      <c r="X1873" s="513"/>
      <c r="Y1873" s="513"/>
      <c r="Z1873" s="513"/>
      <c r="AA1873" s="513"/>
      <c r="AB1873" s="513"/>
      <c r="AC1873" s="513"/>
      <c r="AD1873" s="513"/>
      <c r="AE1873" s="513"/>
      <c r="AF1873" s="513"/>
      <c r="AG1873" s="513"/>
      <c r="AH1873" s="513"/>
      <c r="AI1873" s="513"/>
      <c r="AJ1873" s="513"/>
      <c r="AK1873" s="513"/>
      <c r="AL1873" s="513"/>
      <c r="AM1873" s="513"/>
      <c r="AN1873" s="513"/>
      <c r="AO1873" s="513"/>
      <c r="AP1873" s="513"/>
      <c r="AQ1873" s="513"/>
      <c r="AR1873" s="513"/>
      <c r="AS1873" s="513"/>
      <c r="AT1873" s="513"/>
      <c r="AU1873" s="513"/>
      <c r="AV1873" s="513"/>
      <c r="AW1873" s="513"/>
      <c r="AX1873" s="513"/>
      <c r="AY1873" s="513"/>
      <c r="AZ1873" s="513"/>
      <c r="BA1873" s="513"/>
      <c r="BB1873" s="513"/>
      <c r="BC1873" s="513"/>
      <c r="BD1873" s="513"/>
      <c r="BE1873" s="513"/>
      <c r="BF1873" s="513"/>
      <c r="BG1873" s="513"/>
      <c r="BH1873" s="513"/>
      <c r="BI1873" s="513"/>
      <c r="BJ1873" s="513"/>
      <c r="BK1873" s="513"/>
      <c r="BL1873" s="513"/>
      <c r="BM1873" s="513"/>
      <c r="BN1873" s="513"/>
      <c r="BO1873" s="513"/>
      <c r="BP1873" s="513"/>
      <c r="BQ1873" s="513"/>
      <c r="BR1873" s="513"/>
      <c r="BS1873" s="513"/>
      <c r="BT1873" s="513"/>
      <c r="BU1873" s="513"/>
      <c r="BV1873" s="513"/>
      <c r="BW1873" s="513"/>
      <c r="BX1873" s="513"/>
      <c r="BY1873" s="513"/>
      <c r="BZ1873" s="513"/>
      <c r="CA1873" s="513"/>
      <c r="CB1873" s="513"/>
      <c r="CC1873" s="1972"/>
      <c r="CD1873" s="1499"/>
      <c r="CE1873" s="1500"/>
      <c r="CF1873" s="1501"/>
      <c r="CG1873" s="1500"/>
      <c r="CH1873" s="1500"/>
      <c r="CI1873" s="1500"/>
      <c r="CJ1873" s="1976"/>
      <c r="CK1873" s="1519"/>
      <c r="CL1873" s="1509"/>
    </row>
    <row r="1874" spans="1:90" s="514" customFormat="1">
      <c r="A1874" s="511"/>
      <c r="B1874" s="512"/>
      <c r="C1874" s="1493"/>
      <c r="D1874" s="1493"/>
      <c r="E1874" s="1493"/>
      <c r="F1874" s="1493"/>
      <c r="G1874" s="1493"/>
      <c r="H1874" s="1530"/>
      <c r="I1874" s="1972"/>
      <c r="J1874" s="1542"/>
      <c r="K1874" s="513"/>
      <c r="L1874" s="513"/>
      <c r="M1874" s="513"/>
      <c r="N1874" s="513"/>
      <c r="O1874" s="513"/>
      <c r="P1874" s="513"/>
      <c r="Q1874" s="513"/>
      <c r="R1874" s="513"/>
      <c r="S1874" s="513"/>
      <c r="T1874" s="513"/>
      <c r="U1874" s="513"/>
      <c r="V1874" s="513"/>
      <c r="W1874" s="513"/>
      <c r="X1874" s="513"/>
      <c r="Y1874" s="513"/>
      <c r="Z1874" s="513"/>
      <c r="AA1874" s="513"/>
      <c r="AB1874" s="513"/>
      <c r="AC1874" s="513"/>
      <c r="AD1874" s="513"/>
      <c r="AE1874" s="513"/>
      <c r="AF1874" s="513"/>
      <c r="AG1874" s="513"/>
      <c r="AH1874" s="513"/>
      <c r="AI1874" s="513"/>
      <c r="AJ1874" s="513"/>
      <c r="AK1874" s="513"/>
      <c r="AL1874" s="513"/>
      <c r="AM1874" s="513"/>
      <c r="AN1874" s="513"/>
      <c r="AO1874" s="513"/>
      <c r="AP1874" s="513"/>
      <c r="AQ1874" s="513"/>
      <c r="AR1874" s="513"/>
      <c r="AS1874" s="513"/>
      <c r="AT1874" s="513"/>
      <c r="AU1874" s="513"/>
      <c r="AV1874" s="513"/>
      <c r="AW1874" s="513"/>
      <c r="AX1874" s="513"/>
      <c r="AY1874" s="513"/>
      <c r="AZ1874" s="513"/>
      <c r="BA1874" s="513"/>
      <c r="BB1874" s="513"/>
      <c r="BC1874" s="513"/>
      <c r="BD1874" s="513"/>
      <c r="BE1874" s="513"/>
      <c r="BF1874" s="513"/>
      <c r="BG1874" s="513"/>
      <c r="BH1874" s="513"/>
      <c r="BI1874" s="513"/>
      <c r="BJ1874" s="513"/>
      <c r="BK1874" s="513"/>
      <c r="BL1874" s="513"/>
      <c r="BM1874" s="513"/>
      <c r="BN1874" s="513"/>
      <c r="BO1874" s="513"/>
      <c r="BP1874" s="513"/>
      <c r="BQ1874" s="513"/>
      <c r="BR1874" s="513"/>
      <c r="BS1874" s="513"/>
      <c r="BT1874" s="513"/>
      <c r="BU1874" s="513"/>
      <c r="BV1874" s="513"/>
      <c r="BW1874" s="513"/>
      <c r="BX1874" s="513"/>
      <c r="BY1874" s="513"/>
      <c r="BZ1874" s="513"/>
      <c r="CA1874" s="513"/>
      <c r="CB1874" s="513"/>
      <c r="CC1874" s="1972"/>
      <c r="CD1874" s="1499"/>
      <c r="CE1874" s="1500"/>
      <c r="CF1874" s="1501"/>
      <c r="CG1874" s="1500"/>
      <c r="CH1874" s="1500"/>
      <c r="CI1874" s="1500"/>
      <c r="CJ1874" s="1976"/>
      <c r="CK1874" s="1519"/>
      <c r="CL1874" s="1509"/>
    </row>
    <row r="1875" spans="1:90" s="514" customFormat="1">
      <c r="A1875" s="511"/>
      <c r="B1875" s="512"/>
      <c r="C1875" s="1493"/>
      <c r="D1875" s="1493"/>
      <c r="E1875" s="1493"/>
      <c r="F1875" s="1493"/>
      <c r="G1875" s="1493"/>
      <c r="H1875" s="1530"/>
      <c r="I1875" s="1972"/>
      <c r="J1875" s="1542"/>
      <c r="K1875" s="513"/>
      <c r="L1875" s="513"/>
      <c r="M1875" s="513"/>
      <c r="N1875" s="513"/>
      <c r="O1875" s="513"/>
      <c r="P1875" s="513"/>
      <c r="Q1875" s="513"/>
      <c r="R1875" s="513"/>
      <c r="S1875" s="513"/>
      <c r="T1875" s="513"/>
      <c r="U1875" s="513"/>
      <c r="V1875" s="513"/>
      <c r="W1875" s="513"/>
      <c r="X1875" s="513"/>
      <c r="Y1875" s="513"/>
      <c r="Z1875" s="513"/>
      <c r="AA1875" s="513"/>
      <c r="AB1875" s="513"/>
      <c r="AC1875" s="513"/>
      <c r="AD1875" s="513"/>
      <c r="AE1875" s="513"/>
      <c r="AF1875" s="513"/>
      <c r="AG1875" s="513"/>
      <c r="AH1875" s="513"/>
      <c r="AI1875" s="513"/>
      <c r="AJ1875" s="513"/>
      <c r="AK1875" s="513"/>
      <c r="AL1875" s="513"/>
      <c r="AM1875" s="513"/>
      <c r="AN1875" s="513"/>
      <c r="AO1875" s="513"/>
      <c r="AP1875" s="513"/>
      <c r="AQ1875" s="513"/>
      <c r="AR1875" s="513"/>
      <c r="AS1875" s="513"/>
      <c r="AT1875" s="513"/>
      <c r="AU1875" s="513"/>
      <c r="AV1875" s="513"/>
      <c r="AW1875" s="513"/>
      <c r="AX1875" s="513"/>
      <c r="AY1875" s="513"/>
      <c r="AZ1875" s="513"/>
      <c r="BA1875" s="513"/>
      <c r="BB1875" s="513"/>
      <c r="BC1875" s="513"/>
      <c r="BD1875" s="513"/>
      <c r="BE1875" s="513"/>
      <c r="BF1875" s="513"/>
      <c r="BG1875" s="513"/>
      <c r="BH1875" s="513"/>
      <c r="BI1875" s="513"/>
      <c r="BJ1875" s="513"/>
      <c r="BK1875" s="513"/>
      <c r="BL1875" s="513"/>
      <c r="BM1875" s="513"/>
      <c r="BN1875" s="513"/>
      <c r="BO1875" s="513"/>
      <c r="BP1875" s="513"/>
      <c r="BQ1875" s="513"/>
      <c r="BR1875" s="513"/>
      <c r="BS1875" s="513"/>
      <c r="BT1875" s="513"/>
      <c r="BU1875" s="513"/>
      <c r="BV1875" s="513"/>
      <c r="BW1875" s="513"/>
      <c r="BX1875" s="513"/>
      <c r="BY1875" s="513"/>
      <c r="BZ1875" s="513"/>
      <c r="CA1875" s="513"/>
      <c r="CB1875" s="513"/>
      <c r="CC1875" s="1972"/>
      <c r="CD1875" s="1499"/>
      <c r="CE1875" s="1500"/>
      <c r="CF1875" s="1501"/>
      <c r="CG1875" s="1500"/>
      <c r="CH1875" s="1500"/>
      <c r="CI1875" s="1500"/>
      <c r="CJ1875" s="1976"/>
      <c r="CK1875" s="1519"/>
      <c r="CL1875" s="1509"/>
    </row>
    <row r="1876" spans="1:90" s="514" customFormat="1">
      <c r="A1876" s="511"/>
      <c r="B1876" s="512"/>
      <c r="C1876" s="1493"/>
      <c r="D1876" s="1493"/>
      <c r="E1876" s="1493"/>
      <c r="F1876" s="1493"/>
      <c r="G1876" s="1493"/>
      <c r="H1876" s="1530"/>
      <c r="I1876" s="1972"/>
      <c r="J1876" s="1542"/>
      <c r="K1876" s="513"/>
      <c r="L1876" s="513"/>
      <c r="M1876" s="513"/>
      <c r="N1876" s="513"/>
      <c r="O1876" s="513"/>
      <c r="P1876" s="513"/>
      <c r="Q1876" s="513"/>
      <c r="R1876" s="513"/>
      <c r="S1876" s="513"/>
      <c r="T1876" s="513"/>
      <c r="U1876" s="513"/>
      <c r="V1876" s="513"/>
      <c r="W1876" s="513"/>
      <c r="X1876" s="513"/>
      <c r="Y1876" s="513"/>
      <c r="Z1876" s="513"/>
      <c r="AA1876" s="513"/>
      <c r="AB1876" s="513"/>
      <c r="AC1876" s="513"/>
      <c r="AD1876" s="513"/>
      <c r="AE1876" s="513"/>
      <c r="AF1876" s="513"/>
      <c r="AG1876" s="513"/>
      <c r="AH1876" s="513"/>
      <c r="AI1876" s="513"/>
      <c r="AJ1876" s="513"/>
      <c r="AK1876" s="513"/>
      <c r="AL1876" s="513"/>
      <c r="AM1876" s="513"/>
      <c r="AN1876" s="513"/>
      <c r="AO1876" s="513"/>
      <c r="AP1876" s="513"/>
      <c r="AQ1876" s="513"/>
      <c r="AR1876" s="513"/>
      <c r="AS1876" s="513"/>
      <c r="AT1876" s="513"/>
      <c r="AU1876" s="513"/>
      <c r="AV1876" s="513"/>
      <c r="AW1876" s="513"/>
      <c r="AX1876" s="513"/>
      <c r="AY1876" s="513"/>
      <c r="AZ1876" s="513"/>
      <c r="BA1876" s="513"/>
      <c r="BB1876" s="513"/>
      <c r="BC1876" s="513"/>
      <c r="BD1876" s="513"/>
      <c r="BE1876" s="513"/>
      <c r="BF1876" s="513"/>
      <c r="BG1876" s="513"/>
      <c r="BH1876" s="513"/>
      <c r="BI1876" s="513"/>
      <c r="BJ1876" s="513"/>
      <c r="BK1876" s="513"/>
      <c r="BL1876" s="513"/>
      <c r="BM1876" s="513"/>
      <c r="BN1876" s="513"/>
      <c r="BO1876" s="513"/>
      <c r="BP1876" s="513"/>
      <c r="BQ1876" s="513"/>
      <c r="BR1876" s="513"/>
      <c r="BS1876" s="513"/>
      <c r="BT1876" s="513"/>
      <c r="BU1876" s="513"/>
      <c r="BV1876" s="513"/>
      <c r="BW1876" s="513"/>
      <c r="BX1876" s="513"/>
      <c r="BY1876" s="513"/>
      <c r="BZ1876" s="513"/>
      <c r="CA1876" s="513"/>
      <c r="CB1876" s="513"/>
      <c r="CC1876" s="1972"/>
      <c r="CD1876" s="1499"/>
      <c r="CE1876" s="1500"/>
      <c r="CF1876" s="1501"/>
      <c r="CG1876" s="1500"/>
      <c r="CH1876" s="1500"/>
      <c r="CI1876" s="1500"/>
      <c r="CJ1876" s="1976"/>
      <c r="CK1876" s="1519"/>
      <c r="CL1876" s="1509"/>
    </row>
    <row r="1877" spans="1:90" s="514" customFormat="1">
      <c r="A1877" s="511"/>
      <c r="B1877" s="512"/>
      <c r="C1877" s="1493"/>
      <c r="D1877" s="1493"/>
      <c r="E1877" s="1493"/>
      <c r="F1877" s="1493"/>
      <c r="G1877" s="1493"/>
      <c r="H1877" s="1530"/>
      <c r="I1877" s="1972"/>
      <c r="J1877" s="1542"/>
      <c r="K1877" s="513"/>
      <c r="L1877" s="513"/>
      <c r="M1877" s="513"/>
      <c r="N1877" s="513"/>
      <c r="O1877" s="513"/>
      <c r="P1877" s="513"/>
      <c r="Q1877" s="513"/>
      <c r="R1877" s="513"/>
      <c r="S1877" s="513"/>
      <c r="T1877" s="513"/>
      <c r="U1877" s="513"/>
      <c r="V1877" s="513"/>
      <c r="W1877" s="513"/>
      <c r="X1877" s="513"/>
      <c r="Y1877" s="513"/>
      <c r="Z1877" s="513"/>
      <c r="AA1877" s="513"/>
      <c r="AB1877" s="513"/>
      <c r="AC1877" s="513"/>
      <c r="AD1877" s="513"/>
      <c r="AE1877" s="513"/>
      <c r="AF1877" s="513"/>
      <c r="AG1877" s="513"/>
      <c r="AH1877" s="513"/>
      <c r="AI1877" s="513"/>
      <c r="AJ1877" s="513"/>
      <c r="AK1877" s="513"/>
      <c r="AL1877" s="513"/>
      <c r="AM1877" s="513"/>
      <c r="AN1877" s="513"/>
      <c r="AO1877" s="513"/>
      <c r="AP1877" s="513"/>
      <c r="AQ1877" s="513"/>
      <c r="AR1877" s="513"/>
      <c r="AS1877" s="513"/>
      <c r="AT1877" s="513"/>
      <c r="AU1877" s="513"/>
      <c r="AV1877" s="513"/>
      <c r="AW1877" s="513"/>
      <c r="AX1877" s="513"/>
      <c r="AY1877" s="513"/>
      <c r="AZ1877" s="513"/>
      <c r="BA1877" s="513"/>
      <c r="BB1877" s="513"/>
      <c r="BC1877" s="513"/>
      <c r="BD1877" s="513"/>
      <c r="BE1877" s="513"/>
      <c r="BF1877" s="513"/>
      <c r="BG1877" s="513"/>
      <c r="BH1877" s="513"/>
      <c r="BI1877" s="513"/>
      <c r="BJ1877" s="513"/>
      <c r="BK1877" s="513"/>
      <c r="BL1877" s="513"/>
      <c r="BM1877" s="513"/>
      <c r="BN1877" s="513"/>
      <c r="BO1877" s="513"/>
      <c r="BP1877" s="513"/>
      <c r="BQ1877" s="513"/>
      <c r="BR1877" s="513"/>
      <c r="BS1877" s="513"/>
      <c r="BT1877" s="513"/>
      <c r="BU1877" s="513"/>
      <c r="BV1877" s="513"/>
      <c r="BW1877" s="513"/>
      <c r="BX1877" s="513"/>
      <c r="BY1877" s="513"/>
      <c r="BZ1877" s="513"/>
      <c r="CA1877" s="513"/>
      <c r="CB1877" s="513"/>
      <c r="CC1877" s="1972"/>
      <c r="CD1877" s="1499"/>
      <c r="CE1877" s="1500"/>
      <c r="CF1877" s="1501"/>
      <c r="CG1877" s="1500"/>
      <c r="CH1877" s="1500"/>
      <c r="CI1877" s="1500"/>
      <c r="CJ1877" s="1976"/>
      <c r="CK1877" s="1519"/>
      <c r="CL1877" s="1509"/>
    </row>
    <row r="1878" spans="1:90" s="514" customFormat="1">
      <c r="A1878" s="511"/>
      <c r="B1878" s="512"/>
      <c r="C1878" s="1493"/>
      <c r="D1878" s="1493"/>
      <c r="E1878" s="1493"/>
      <c r="F1878" s="1493"/>
      <c r="G1878" s="1493"/>
      <c r="H1878" s="1530"/>
      <c r="I1878" s="1972"/>
      <c r="J1878" s="1542"/>
      <c r="K1878" s="513"/>
      <c r="L1878" s="513"/>
      <c r="M1878" s="513"/>
      <c r="N1878" s="513"/>
      <c r="O1878" s="513"/>
      <c r="P1878" s="513"/>
      <c r="Q1878" s="513"/>
      <c r="R1878" s="513"/>
      <c r="S1878" s="513"/>
      <c r="T1878" s="513"/>
      <c r="U1878" s="513"/>
      <c r="V1878" s="513"/>
      <c r="W1878" s="513"/>
      <c r="X1878" s="513"/>
      <c r="Y1878" s="513"/>
      <c r="Z1878" s="513"/>
      <c r="AA1878" s="513"/>
      <c r="AB1878" s="513"/>
      <c r="AC1878" s="513"/>
      <c r="AD1878" s="513"/>
      <c r="AE1878" s="513"/>
      <c r="AF1878" s="513"/>
      <c r="AG1878" s="513"/>
      <c r="AH1878" s="513"/>
      <c r="AI1878" s="513"/>
      <c r="AJ1878" s="513"/>
      <c r="AK1878" s="513"/>
      <c r="AL1878" s="513"/>
      <c r="AM1878" s="513"/>
      <c r="AN1878" s="513"/>
      <c r="AO1878" s="513"/>
      <c r="AP1878" s="513"/>
      <c r="AQ1878" s="513"/>
      <c r="AR1878" s="513"/>
      <c r="AS1878" s="513"/>
      <c r="AT1878" s="513"/>
      <c r="AU1878" s="513"/>
      <c r="AV1878" s="513"/>
      <c r="AW1878" s="513"/>
      <c r="AX1878" s="513"/>
      <c r="AY1878" s="513"/>
      <c r="AZ1878" s="513"/>
      <c r="BA1878" s="513"/>
      <c r="BB1878" s="513"/>
      <c r="BC1878" s="513"/>
      <c r="BD1878" s="513"/>
      <c r="BE1878" s="513"/>
      <c r="BF1878" s="513"/>
      <c r="BG1878" s="513"/>
      <c r="BH1878" s="513"/>
      <c r="BI1878" s="513"/>
      <c r="BJ1878" s="513"/>
      <c r="BK1878" s="513"/>
      <c r="BL1878" s="513"/>
      <c r="BM1878" s="513"/>
      <c r="BN1878" s="513"/>
      <c r="BO1878" s="513"/>
      <c r="BP1878" s="513"/>
      <c r="BQ1878" s="513"/>
      <c r="BR1878" s="513"/>
      <c r="BS1878" s="513"/>
      <c r="BT1878" s="513"/>
      <c r="BU1878" s="513"/>
      <c r="BV1878" s="513"/>
      <c r="BW1878" s="513"/>
      <c r="BX1878" s="513"/>
      <c r="BY1878" s="513"/>
      <c r="BZ1878" s="513"/>
      <c r="CA1878" s="513"/>
      <c r="CB1878" s="513"/>
      <c r="CC1878" s="1972"/>
      <c r="CD1878" s="1499"/>
      <c r="CE1878" s="1500"/>
      <c r="CF1878" s="1501"/>
      <c r="CG1878" s="1500"/>
      <c r="CH1878" s="1500"/>
      <c r="CI1878" s="1500"/>
      <c r="CJ1878" s="1976"/>
      <c r="CK1878" s="1519"/>
      <c r="CL1878" s="1509"/>
    </row>
    <row r="1879" spans="1:90" s="514" customFormat="1">
      <c r="A1879" s="511"/>
      <c r="B1879" s="512"/>
      <c r="C1879" s="1493"/>
      <c r="D1879" s="1493"/>
      <c r="E1879" s="1493"/>
      <c r="F1879" s="1493"/>
      <c r="G1879" s="1493"/>
      <c r="H1879" s="1530"/>
      <c r="I1879" s="1972"/>
      <c r="J1879" s="1542"/>
      <c r="K1879" s="513"/>
      <c r="L1879" s="513"/>
      <c r="M1879" s="513"/>
      <c r="N1879" s="513"/>
      <c r="O1879" s="513"/>
      <c r="P1879" s="513"/>
      <c r="Q1879" s="513"/>
      <c r="R1879" s="513"/>
      <c r="S1879" s="513"/>
      <c r="T1879" s="513"/>
      <c r="U1879" s="513"/>
      <c r="V1879" s="513"/>
      <c r="W1879" s="513"/>
      <c r="X1879" s="513"/>
      <c r="Y1879" s="513"/>
      <c r="Z1879" s="513"/>
      <c r="AA1879" s="513"/>
      <c r="AB1879" s="513"/>
      <c r="AC1879" s="513"/>
      <c r="AD1879" s="513"/>
      <c r="AE1879" s="513"/>
      <c r="AF1879" s="513"/>
      <c r="AG1879" s="513"/>
      <c r="AH1879" s="513"/>
      <c r="AI1879" s="513"/>
      <c r="AJ1879" s="513"/>
      <c r="AK1879" s="513"/>
      <c r="AL1879" s="513"/>
      <c r="AM1879" s="513"/>
      <c r="AN1879" s="513"/>
      <c r="AO1879" s="513"/>
      <c r="AP1879" s="513"/>
      <c r="AQ1879" s="513"/>
      <c r="AR1879" s="513"/>
      <c r="AS1879" s="513"/>
      <c r="AT1879" s="513"/>
      <c r="AU1879" s="513"/>
      <c r="AV1879" s="513"/>
      <c r="AW1879" s="513"/>
      <c r="AX1879" s="513"/>
      <c r="AY1879" s="513"/>
      <c r="AZ1879" s="513"/>
      <c r="BA1879" s="513"/>
      <c r="BB1879" s="513"/>
      <c r="BC1879" s="513"/>
      <c r="BD1879" s="513"/>
      <c r="BE1879" s="513"/>
      <c r="BF1879" s="513"/>
      <c r="BG1879" s="513"/>
      <c r="BH1879" s="513"/>
      <c r="BI1879" s="513"/>
      <c r="BJ1879" s="513"/>
      <c r="BK1879" s="513"/>
      <c r="BL1879" s="513"/>
      <c r="BM1879" s="513"/>
      <c r="BN1879" s="513"/>
      <c r="BO1879" s="513"/>
      <c r="BP1879" s="513"/>
      <c r="BQ1879" s="513"/>
      <c r="BR1879" s="513"/>
      <c r="BS1879" s="513"/>
      <c r="BT1879" s="513"/>
      <c r="BU1879" s="513"/>
      <c r="BV1879" s="513"/>
      <c r="BW1879" s="513"/>
      <c r="BX1879" s="513"/>
      <c r="BY1879" s="513"/>
      <c r="BZ1879" s="513"/>
      <c r="CA1879" s="513"/>
      <c r="CB1879" s="513"/>
      <c r="CC1879" s="1972"/>
      <c r="CD1879" s="1499"/>
      <c r="CE1879" s="1500"/>
      <c r="CF1879" s="1501"/>
      <c r="CG1879" s="1500"/>
      <c r="CH1879" s="1500"/>
      <c r="CI1879" s="1500"/>
      <c r="CJ1879" s="1976"/>
      <c r="CK1879" s="1519"/>
      <c r="CL1879" s="1509"/>
    </row>
    <row r="1880" spans="1:90" s="514" customFormat="1">
      <c r="A1880" s="511"/>
      <c r="B1880" s="512"/>
      <c r="C1880" s="1493"/>
      <c r="D1880" s="1493"/>
      <c r="E1880" s="1493"/>
      <c r="F1880" s="1493"/>
      <c r="G1880" s="1493"/>
      <c r="H1880" s="1530"/>
      <c r="I1880" s="1972"/>
      <c r="J1880" s="1542"/>
      <c r="K1880" s="513"/>
      <c r="L1880" s="513"/>
      <c r="M1880" s="513"/>
      <c r="N1880" s="513"/>
      <c r="O1880" s="513"/>
      <c r="P1880" s="513"/>
      <c r="Q1880" s="513"/>
      <c r="R1880" s="513"/>
      <c r="S1880" s="513"/>
      <c r="T1880" s="513"/>
      <c r="U1880" s="513"/>
      <c r="V1880" s="513"/>
      <c r="W1880" s="513"/>
      <c r="X1880" s="513"/>
      <c r="Y1880" s="513"/>
      <c r="Z1880" s="513"/>
      <c r="AA1880" s="513"/>
      <c r="AB1880" s="513"/>
      <c r="AC1880" s="513"/>
      <c r="AD1880" s="513"/>
      <c r="AE1880" s="513"/>
      <c r="AF1880" s="513"/>
      <c r="AG1880" s="513"/>
      <c r="AH1880" s="513"/>
      <c r="AI1880" s="513"/>
      <c r="AJ1880" s="513"/>
      <c r="AK1880" s="513"/>
      <c r="AL1880" s="513"/>
      <c r="AM1880" s="513"/>
      <c r="AN1880" s="513"/>
      <c r="AO1880" s="513"/>
      <c r="AP1880" s="513"/>
      <c r="AQ1880" s="513"/>
      <c r="AR1880" s="513"/>
      <c r="AS1880" s="513"/>
      <c r="AT1880" s="513"/>
      <c r="AU1880" s="513"/>
      <c r="AV1880" s="513"/>
      <c r="AW1880" s="513"/>
      <c r="AX1880" s="513"/>
      <c r="AY1880" s="513"/>
      <c r="AZ1880" s="513"/>
      <c r="BA1880" s="513"/>
      <c r="BB1880" s="513"/>
      <c r="BC1880" s="513"/>
      <c r="BD1880" s="513"/>
      <c r="BE1880" s="513"/>
      <c r="BF1880" s="513"/>
      <c r="BG1880" s="513"/>
      <c r="BH1880" s="513"/>
      <c r="BI1880" s="513"/>
      <c r="BJ1880" s="513"/>
      <c r="BK1880" s="513"/>
      <c r="BL1880" s="513"/>
      <c r="BM1880" s="513"/>
      <c r="BN1880" s="513"/>
      <c r="BO1880" s="513"/>
      <c r="BP1880" s="513"/>
      <c r="BQ1880" s="513"/>
      <c r="BR1880" s="513"/>
      <c r="BS1880" s="513"/>
      <c r="BT1880" s="513"/>
      <c r="BU1880" s="513"/>
      <c r="BV1880" s="513"/>
      <c r="BW1880" s="513"/>
      <c r="BX1880" s="513"/>
      <c r="BY1880" s="513"/>
      <c r="BZ1880" s="513"/>
      <c r="CA1880" s="513"/>
      <c r="CB1880" s="513"/>
      <c r="CC1880" s="1972"/>
      <c r="CD1880" s="1499"/>
      <c r="CE1880" s="1500"/>
      <c r="CF1880" s="1501"/>
      <c r="CG1880" s="1500"/>
      <c r="CH1880" s="1500"/>
      <c r="CI1880" s="1500"/>
      <c r="CJ1880" s="1976"/>
      <c r="CK1880" s="1519"/>
      <c r="CL1880" s="1509"/>
    </row>
    <row r="1881" spans="1:90" s="514" customFormat="1">
      <c r="A1881" s="511"/>
      <c r="B1881" s="512"/>
      <c r="C1881" s="1493"/>
      <c r="D1881" s="1493"/>
      <c r="E1881" s="1493"/>
      <c r="F1881" s="1493"/>
      <c r="G1881" s="1493"/>
      <c r="H1881" s="1530"/>
      <c r="I1881" s="1972"/>
      <c r="J1881" s="1542"/>
      <c r="K1881" s="513"/>
      <c r="L1881" s="513"/>
      <c r="M1881" s="513"/>
      <c r="N1881" s="513"/>
      <c r="O1881" s="513"/>
      <c r="P1881" s="513"/>
      <c r="Q1881" s="513"/>
      <c r="R1881" s="513"/>
      <c r="S1881" s="513"/>
      <c r="T1881" s="513"/>
      <c r="U1881" s="513"/>
      <c r="V1881" s="513"/>
      <c r="W1881" s="513"/>
      <c r="X1881" s="513"/>
      <c r="Y1881" s="513"/>
      <c r="Z1881" s="513"/>
      <c r="AA1881" s="513"/>
      <c r="AB1881" s="513"/>
      <c r="AC1881" s="513"/>
      <c r="AD1881" s="513"/>
      <c r="AE1881" s="513"/>
      <c r="AF1881" s="513"/>
      <c r="AG1881" s="513"/>
      <c r="AH1881" s="513"/>
      <c r="AI1881" s="513"/>
      <c r="AJ1881" s="513"/>
      <c r="AK1881" s="513"/>
      <c r="AL1881" s="513"/>
      <c r="AM1881" s="513"/>
      <c r="AN1881" s="513"/>
      <c r="AO1881" s="513"/>
      <c r="AP1881" s="513"/>
      <c r="AQ1881" s="513"/>
      <c r="AR1881" s="513"/>
      <c r="AS1881" s="513"/>
      <c r="AT1881" s="513"/>
      <c r="AU1881" s="513"/>
      <c r="AV1881" s="513"/>
      <c r="AW1881" s="513"/>
      <c r="AX1881" s="513"/>
      <c r="AY1881" s="513"/>
      <c r="AZ1881" s="513"/>
      <c r="BA1881" s="513"/>
      <c r="BB1881" s="513"/>
      <c r="BC1881" s="513"/>
      <c r="BD1881" s="513"/>
      <c r="BE1881" s="513"/>
      <c r="BF1881" s="513"/>
      <c r="BG1881" s="513"/>
      <c r="BH1881" s="513"/>
      <c r="BI1881" s="513"/>
      <c r="BJ1881" s="513"/>
      <c r="BK1881" s="513"/>
      <c r="BL1881" s="513"/>
      <c r="BM1881" s="513"/>
      <c r="BN1881" s="513"/>
      <c r="BO1881" s="513"/>
      <c r="BP1881" s="513"/>
      <c r="BQ1881" s="513"/>
      <c r="BR1881" s="513"/>
      <c r="BS1881" s="513"/>
      <c r="BT1881" s="513"/>
      <c r="BU1881" s="513"/>
      <c r="BV1881" s="513"/>
      <c r="BW1881" s="513"/>
      <c r="BX1881" s="513"/>
      <c r="BY1881" s="513"/>
      <c r="BZ1881" s="513"/>
      <c r="CA1881" s="513"/>
      <c r="CB1881" s="513"/>
      <c r="CC1881" s="1972"/>
      <c r="CD1881" s="1499"/>
      <c r="CE1881" s="1500"/>
      <c r="CF1881" s="1501"/>
      <c r="CG1881" s="1500"/>
      <c r="CH1881" s="1500"/>
      <c r="CI1881" s="1500"/>
      <c r="CJ1881" s="1976"/>
      <c r="CK1881" s="1519"/>
      <c r="CL1881" s="1509"/>
    </row>
    <row r="1882" spans="1:90" s="514" customFormat="1">
      <c r="A1882" s="511"/>
      <c r="B1882" s="512"/>
      <c r="C1882" s="1493"/>
      <c r="D1882" s="1493"/>
      <c r="E1882" s="1493"/>
      <c r="F1882" s="1493"/>
      <c r="G1882" s="1493"/>
      <c r="H1882" s="1530"/>
      <c r="I1882" s="1972"/>
      <c r="J1882" s="1542"/>
      <c r="K1882" s="513"/>
      <c r="L1882" s="513"/>
      <c r="M1882" s="513"/>
      <c r="N1882" s="513"/>
      <c r="O1882" s="513"/>
      <c r="P1882" s="513"/>
      <c r="Q1882" s="513"/>
      <c r="R1882" s="513"/>
      <c r="S1882" s="513"/>
      <c r="T1882" s="513"/>
      <c r="U1882" s="513"/>
      <c r="V1882" s="513"/>
      <c r="W1882" s="513"/>
      <c r="X1882" s="513"/>
      <c r="Y1882" s="513"/>
      <c r="Z1882" s="513"/>
      <c r="AA1882" s="513"/>
      <c r="AB1882" s="513"/>
      <c r="AC1882" s="513"/>
      <c r="AD1882" s="513"/>
      <c r="AE1882" s="513"/>
      <c r="AF1882" s="513"/>
      <c r="AG1882" s="513"/>
      <c r="AH1882" s="513"/>
      <c r="AI1882" s="513"/>
      <c r="AJ1882" s="513"/>
      <c r="AK1882" s="513"/>
      <c r="AL1882" s="513"/>
      <c r="AM1882" s="513"/>
      <c r="AN1882" s="513"/>
      <c r="AO1882" s="513"/>
      <c r="AP1882" s="513"/>
      <c r="AQ1882" s="513"/>
      <c r="AR1882" s="513"/>
      <c r="AS1882" s="513"/>
      <c r="AT1882" s="513"/>
      <c r="AU1882" s="513"/>
      <c r="AV1882" s="513"/>
      <c r="AW1882" s="513"/>
      <c r="AX1882" s="513"/>
      <c r="AY1882" s="513"/>
      <c r="AZ1882" s="513"/>
      <c r="BA1882" s="513"/>
      <c r="BB1882" s="513"/>
      <c r="BC1882" s="513"/>
      <c r="BD1882" s="513"/>
      <c r="BE1882" s="513"/>
      <c r="BF1882" s="513"/>
      <c r="BG1882" s="513"/>
      <c r="BH1882" s="513"/>
      <c r="BI1882" s="513"/>
      <c r="BJ1882" s="513"/>
      <c r="BK1882" s="513"/>
      <c r="BL1882" s="513"/>
      <c r="BM1882" s="513"/>
      <c r="BN1882" s="513"/>
      <c r="BO1882" s="513"/>
      <c r="BP1882" s="513"/>
      <c r="BQ1882" s="513"/>
      <c r="BR1882" s="513"/>
      <c r="BS1882" s="513"/>
      <c r="BT1882" s="513"/>
      <c r="BU1882" s="513"/>
      <c r="BV1882" s="513"/>
      <c r="BW1882" s="513"/>
      <c r="BX1882" s="513"/>
      <c r="BY1882" s="513"/>
      <c r="BZ1882" s="513"/>
      <c r="CA1882" s="513"/>
      <c r="CB1882" s="513"/>
      <c r="CC1882" s="1972"/>
      <c r="CD1882" s="1499"/>
      <c r="CE1882" s="1500"/>
      <c r="CF1882" s="1501"/>
      <c r="CG1882" s="1500"/>
      <c r="CH1882" s="1500"/>
      <c r="CI1882" s="1500"/>
      <c r="CJ1882" s="1976"/>
      <c r="CK1882" s="1519"/>
      <c r="CL1882" s="1509"/>
    </row>
    <row r="1883" spans="1:90" s="514" customFormat="1">
      <c r="A1883" s="511"/>
      <c r="B1883" s="512"/>
      <c r="C1883" s="1493"/>
      <c r="D1883" s="1493"/>
      <c r="E1883" s="1493"/>
      <c r="F1883" s="1493"/>
      <c r="G1883" s="1493"/>
      <c r="H1883" s="1530"/>
      <c r="I1883" s="1972"/>
      <c r="J1883" s="1542"/>
      <c r="K1883" s="513"/>
      <c r="L1883" s="513"/>
      <c r="M1883" s="513"/>
      <c r="N1883" s="513"/>
      <c r="O1883" s="513"/>
      <c r="P1883" s="513"/>
      <c r="Q1883" s="513"/>
      <c r="R1883" s="513"/>
      <c r="S1883" s="513"/>
      <c r="T1883" s="513"/>
      <c r="U1883" s="513"/>
      <c r="V1883" s="513"/>
      <c r="W1883" s="513"/>
      <c r="X1883" s="513"/>
      <c r="Y1883" s="513"/>
      <c r="Z1883" s="513"/>
      <c r="AA1883" s="513"/>
      <c r="AB1883" s="513"/>
      <c r="AC1883" s="513"/>
      <c r="AD1883" s="513"/>
      <c r="AE1883" s="513"/>
      <c r="AF1883" s="513"/>
      <c r="AG1883" s="513"/>
      <c r="AH1883" s="513"/>
      <c r="AI1883" s="513"/>
      <c r="AJ1883" s="513"/>
      <c r="AK1883" s="513"/>
      <c r="AL1883" s="513"/>
      <c r="AM1883" s="513"/>
      <c r="AN1883" s="513"/>
      <c r="AO1883" s="513"/>
      <c r="AP1883" s="513"/>
      <c r="AQ1883" s="513"/>
      <c r="AR1883" s="513"/>
      <c r="AS1883" s="513"/>
      <c r="AT1883" s="513"/>
      <c r="AU1883" s="513"/>
      <c r="AV1883" s="513"/>
      <c r="AW1883" s="513"/>
      <c r="AX1883" s="513"/>
      <c r="AY1883" s="513"/>
      <c r="AZ1883" s="513"/>
      <c r="BA1883" s="513"/>
      <c r="BB1883" s="513"/>
      <c r="BC1883" s="513"/>
      <c r="BD1883" s="513"/>
      <c r="BE1883" s="513"/>
      <c r="BF1883" s="513"/>
      <c r="BG1883" s="513"/>
      <c r="BH1883" s="513"/>
      <c r="BI1883" s="513"/>
      <c r="BJ1883" s="513"/>
      <c r="BK1883" s="513"/>
      <c r="BL1883" s="513"/>
      <c r="BM1883" s="513"/>
      <c r="BN1883" s="513"/>
      <c r="BO1883" s="513"/>
      <c r="BP1883" s="513"/>
      <c r="BQ1883" s="513"/>
      <c r="BR1883" s="513"/>
      <c r="BS1883" s="513"/>
      <c r="BT1883" s="513"/>
      <c r="BU1883" s="513"/>
      <c r="BV1883" s="513"/>
      <c r="BW1883" s="513"/>
      <c r="BX1883" s="513"/>
      <c r="BY1883" s="513"/>
      <c r="BZ1883" s="513"/>
      <c r="CA1883" s="513"/>
      <c r="CB1883" s="513"/>
      <c r="CC1883" s="1972"/>
      <c r="CD1883" s="1499"/>
      <c r="CE1883" s="1500"/>
      <c r="CF1883" s="1501"/>
      <c r="CG1883" s="1500"/>
      <c r="CH1883" s="1500"/>
      <c r="CI1883" s="1500"/>
      <c r="CJ1883" s="1976"/>
      <c r="CK1883" s="1519"/>
      <c r="CL1883" s="1509"/>
    </row>
    <row r="1884" spans="1:90" s="514" customFormat="1">
      <c r="A1884" s="511"/>
      <c r="B1884" s="512"/>
      <c r="C1884" s="1493"/>
      <c r="D1884" s="1493"/>
      <c r="E1884" s="1493"/>
      <c r="F1884" s="1493"/>
      <c r="G1884" s="1493"/>
      <c r="H1884" s="1530"/>
      <c r="I1884" s="1972"/>
      <c r="J1884" s="1542"/>
      <c r="K1884" s="513"/>
      <c r="L1884" s="513"/>
      <c r="M1884" s="513"/>
      <c r="N1884" s="513"/>
      <c r="O1884" s="513"/>
      <c r="P1884" s="513"/>
      <c r="Q1884" s="513"/>
      <c r="R1884" s="513"/>
      <c r="S1884" s="513"/>
      <c r="T1884" s="513"/>
      <c r="U1884" s="513"/>
      <c r="V1884" s="513"/>
      <c r="W1884" s="513"/>
      <c r="X1884" s="513"/>
      <c r="Y1884" s="513"/>
      <c r="Z1884" s="513"/>
      <c r="AA1884" s="513"/>
      <c r="AB1884" s="513"/>
      <c r="AC1884" s="513"/>
      <c r="AD1884" s="513"/>
      <c r="AE1884" s="513"/>
      <c r="AF1884" s="513"/>
      <c r="AG1884" s="513"/>
      <c r="AH1884" s="513"/>
      <c r="AI1884" s="513"/>
      <c r="AJ1884" s="513"/>
      <c r="AK1884" s="513"/>
      <c r="AL1884" s="513"/>
      <c r="AM1884" s="513"/>
      <c r="AN1884" s="513"/>
      <c r="AO1884" s="513"/>
      <c r="AP1884" s="513"/>
      <c r="AQ1884" s="513"/>
      <c r="AR1884" s="513"/>
      <c r="AS1884" s="513"/>
      <c r="AT1884" s="513"/>
      <c r="AU1884" s="513"/>
      <c r="AV1884" s="513"/>
      <c r="AW1884" s="513"/>
      <c r="AX1884" s="513"/>
      <c r="AY1884" s="513"/>
      <c r="AZ1884" s="513"/>
      <c r="BA1884" s="513"/>
      <c r="BB1884" s="513"/>
      <c r="BC1884" s="513"/>
      <c r="BD1884" s="513"/>
      <c r="BE1884" s="513"/>
      <c r="BF1884" s="513"/>
      <c r="BG1884" s="513"/>
      <c r="BH1884" s="513"/>
      <c r="BI1884" s="513"/>
      <c r="BJ1884" s="513"/>
      <c r="BK1884" s="513"/>
      <c r="BL1884" s="513"/>
      <c r="BM1884" s="513"/>
      <c r="BN1884" s="513"/>
      <c r="BO1884" s="513"/>
      <c r="BP1884" s="513"/>
      <c r="BQ1884" s="513"/>
      <c r="BR1884" s="513"/>
      <c r="BS1884" s="513"/>
      <c r="BT1884" s="513"/>
      <c r="BU1884" s="513"/>
      <c r="BV1884" s="513"/>
      <c r="BW1884" s="513"/>
      <c r="BX1884" s="513"/>
      <c r="BY1884" s="513"/>
      <c r="BZ1884" s="513"/>
      <c r="CA1884" s="513"/>
      <c r="CB1884" s="513"/>
      <c r="CC1884" s="1972"/>
      <c r="CD1884" s="1499"/>
      <c r="CE1884" s="1500"/>
      <c r="CF1884" s="1501"/>
      <c r="CG1884" s="1500"/>
      <c r="CH1884" s="1500"/>
      <c r="CI1884" s="1500"/>
      <c r="CJ1884" s="1976"/>
      <c r="CK1884" s="1519"/>
      <c r="CL1884" s="1509"/>
    </row>
    <row r="1885" spans="1:90" s="514" customFormat="1">
      <c r="A1885" s="511"/>
      <c r="B1885" s="512"/>
      <c r="C1885" s="1493"/>
      <c r="D1885" s="1493"/>
      <c r="E1885" s="1493"/>
      <c r="F1885" s="1493"/>
      <c r="G1885" s="1493"/>
      <c r="H1885" s="1530"/>
      <c r="I1885" s="1972"/>
      <c r="J1885" s="1542"/>
      <c r="K1885" s="513"/>
      <c r="L1885" s="513"/>
      <c r="M1885" s="513"/>
      <c r="N1885" s="513"/>
      <c r="O1885" s="513"/>
      <c r="P1885" s="513"/>
      <c r="Q1885" s="513"/>
      <c r="R1885" s="513"/>
      <c r="S1885" s="513"/>
      <c r="T1885" s="513"/>
      <c r="U1885" s="513"/>
      <c r="V1885" s="513"/>
      <c r="W1885" s="513"/>
      <c r="X1885" s="513"/>
      <c r="Y1885" s="513"/>
      <c r="Z1885" s="513"/>
      <c r="AA1885" s="513"/>
      <c r="AB1885" s="513"/>
      <c r="AC1885" s="513"/>
      <c r="AD1885" s="513"/>
      <c r="AE1885" s="513"/>
      <c r="AF1885" s="513"/>
      <c r="AG1885" s="513"/>
      <c r="AH1885" s="513"/>
      <c r="AI1885" s="513"/>
      <c r="AJ1885" s="513"/>
      <c r="AK1885" s="513"/>
      <c r="AL1885" s="513"/>
      <c r="AM1885" s="513"/>
      <c r="AN1885" s="513"/>
      <c r="AO1885" s="513"/>
      <c r="AP1885" s="513"/>
      <c r="AQ1885" s="513"/>
      <c r="AR1885" s="513"/>
      <c r="AS1885" s="513"/>
      <c r="AT1885" s="513"/>
      <c r="AU1885" s="513"/>
      <c r="AV1885" s="513"/>
      <c r="AW1885" s="513"/>
      <c r="AX1885" s="513"/>
      <c r="AY1885" s="513"/>
      <c r="AZ1885" s="513"/>
      <c r="BA1885" s="513"/>
      <c r="BB1885" s="513"/>
      <c r="BC1885" s="513"/>
      <c r="BD1885" s="513"/>
      <c r="BE1885" s="513"/>
      <c r="BF1885" s="513"/>
      <c r="BG1885" s="513"/>
      <c r="BH1885" s="513"/>
      <c r="BI1885" s="513"/>
      <c r="BJ1885" s="513"/>
      <c r="BK1885" s="513"/>
      <c r="BL1885" s="513"/>
      <c r="BM1885" s="513"/>
      <c r="BN1885" s="513"/>
      <c r="BO1885" s="513"/>
      <c r="BP1885" s="513"/>
      <c r="BQ1885" s="513"/>
      <c r="BR1885" s="513"/>
      <c r="BS1885" s="513"/>
      <c r="BT1885" s="513"/>
      <c r="BU1885" s="513"/>
      <c r="BV1885" s="513"/>
      <c r="BW1885" s="513"/>
      <c r="BX1885" s="513"/>
      <c r="BY1885" s="513"/>
      <c r="BZ1885" s="513"/>
      <c r="CA1885" s="513"/>
      <c r="CB1885" s="513"/>
      <c r="CC1885" s="1972"/>
      <c r="CD1885" s="1499"/>
      <c r="CE1885" s="1500"/>
      <c r="CF1885" s="1501"/>
      <c r="CG1885" s="1500"/>
      <c r="CH1885" s="1500"/>
      <c r="CI1885" s="1500"/>
      <c r="CJ1885" s="1976"/>
      <c r="CK1885" s="1519"/>
      <c r="CL1885" s="1509"/>
    </row>
    <row r="1886" spans="1:90" s="514" customFormat="1">
      <c r="A1886" s="511"/>
      <c r="B1886" s="512"/>
      <c r="C1886" s="1493"/>
      <c r="D1886" s="1493"/>
      <c r="E1886" s="1493"/>
      <c r="F1886" s="1493"/>
      <c r="G1886" s="1493"/>
      <c r="H1886" s="1530"/>
      <c r="I1886" s="1972"/>
      <c r="J1886" s="1542"/>
      <c r="K1886" s="513"/>
      <c r="L1886" s="513"/>
      <c r="M1886" s="513"/>
      <c r="N1886" s="513"/>
      <c r="O1886" s="513"/>
      <c r="P1886" s="513"/>
      <c r="Q1886" s="513"/>
      <c r="R1886" s="513"/>
      <c r="S1886" s="513"/>
      <c r="T1886" s="513"/>
      <c r="U1886" s="513"/>
      <c r="V1886" s="513"/>
      <c r="W1886" s="513"/>
      <c r="X1886" s="513"/>
      <c r="Y1886" s="513"/>
      <c r="Z1886" s="513"/>
      <c r="AA1886" s="513"/>
      <c r="AB1886" s="513"/>
      <c r="AC1886" s="513"/>
      <c r="AD1886" s="513"/>
      <c r="AE1886" s="513"/>
      <c r="AF1886" s="513"/>
      <c r="AG1886" s="513"/>
      <c r="AH1886" s="513"/>
      <c r="AI1886" s="513"/>
      <c r="AJ1886" s="513"/>
      <c r="AK1886" s="513"/>
      <c r="AL1886" s="513"/>
      <c r="AM1886" s="513"/>
      <c r="AN1886" s="513"/>
      <c r="AO1886" s="513"/>
      <c r="AP1886" s="513"/>
      <c r="AQ1886" s="513"/>
      <c r="AR1886" s="513"/>
      <c r="AS1886" s="513"/>
      <c r="AT1886" s="513"/>
      <c r="AU1886" s="513"/>
      <c r="AV1886" s="513"/>
      <c r="AW1886" s="513"/>
      <c r="AX1886" s="513"/>
      <c r="AY1886" s="513"/>
      <c r="AZ1886" s="513"/>
      <c r="BA1886" s="513"/>
      <c r="BB1886" s="513"/>
      <c r="BC1886" s="513"/>
      <c r="BD1886" s="513"/>
      <c r="BE1886" s="513"/>
      <c r="BF1886" s="513"/>
      <c r="BG1886" s="513"/>
      <c r="BH1886" s="513"/>
      <c r="BI1886" s="513"/>
      <c r="BJ1886" s="513"/>
      <c r="BK1886" s="513"/>
      <c r="BL1886" s="513"/>
      <c r="BM1886" s="513"/>
      <c r="BN1886" s="513"/>
      <c r="BO1886" s="513"/>
      <c r="BP1886" s="513"/>
      <c r="BQ1886" s="513"/>
      <c r="BR1886" s="513"/>
      <c r="BS1886" s="513"/>
      <c r="BT1886" s="513"/>
      <c r="BU1886" s="513"/>
      <c r="BV1886" s="513"/>
      <c r="BW1886" s="513"/>
      <c r="BX1886" s="513"/>
      <c r="BY1886" s="513"/>
      <c r="BZ1886" s="513"/>
      <c r="CA1886" s="513"/>
      <c r="CB1886" s="513"/>
      <c r="CC1886" s="1972"/>
      <c r="CD1886" s="1499"/>
      <c r="CE1886" s="1500"/>
      <c r="CF1886" s="1501"/>
      <c r="CG1886" s="1500"/>
      <c r="CH1886" s="1500"/>
      <c r="CI1886" s="1500"/>
      <c r="CJ1886" s="1976"/>
      <c r="CK1886" s="1519"/>
      <c r="CL1886" s="1509"/>
    </row>
    <row r="1887" spans="1:90" s="514" customFormat="1">
      <c r="A1887" s="511"/>
      <c r="B1887" s="512"/>
      <c r="C1887" s="1493"/>
      <c r="D1887" s="1493"/>
      <c r="E1887" s="1493"/>
      <c r="F1887" s="1493"/>
      <c r="G1887" s="1493"/>
      <c r="H1887" s="1530"/>
      <c r="I1887" s="1972"/>
      <c r="J1887" s="1542"/>
      <c r="K1887" s="513"/>
      <c r="L1887" s="513"/>
      <c r="M1887" s="513"/>
      <c r="N1887" s="513"/>
      <c r="O1887" s="513"/>
      <c r="P1887" s="513"/>
      <c r="Q1887" s="513"/>
      <c r="R1887" s="513"/>
      <c r="S1887" s="513"/>
      <c r="T1887" s="513"/>
      <c r="U1887" s="513"/>
      <c r="V1887" s="513"/>
      <c r="W1887" s="513"/>
      <c r="X1887" s="513"/>
      <c r="Y1887" s="513"/>
      <c r="Z1887" s="513"/>
      <c r="AA1887" s="513"/>
      <c r="AB1887" s="513"/>
      <c r="AC1887" s="513"/>
      <c r="AD1887" s="513"/>
      <c r="AE1887" s="513"/>
      <c r="AF1887" s="513"/>
      <c r="AG1887" s="513"/>
      <c r="AH1887" s="513"/>
      <c r="AI1887" s="513"/>
      <c r="AJ1887" s="513"/>
      <c r="AK1887" s="513"/>
      <c r="AL1887" s="513"/>
      <c r="AM1887" s="513"/>
      <c r="AN1887" s="513"/>
      <c r="AO1887" s="513"/>
      <c r="AP1887" s="513"/>
      <c r="AQ1887" s="513"/>
      <c r="AR1887" s="513"/>
      <c r="AS1887" s="513"/>
      <c r="AT1887" s="513"/>
      <c r="AU1887" s="513"/>
      <c r="AV1887" s="513"/>
      <c r="AW1887" s="513"/>
      <c r="AX1887" s="513"/>
      <c r="AY1887" s="513"/>
      <c r="AZ1887" s="513"/>
      <c r="BA1887" s="513"/>
      <c r="BB1887" s="513"/>
      <c r="BC1887" s="513"/>
      <c r="BD1887" s="513"/>
      <c r="BE1887" s="513"/>
      <c r="BF1887" s="513"/>
      <c r="BG1887" s="513"/>
      <c r="BH1887" s="513"/>
      <c r="BI1887" s="513"/>
      <c r="BJ1887" s="513"/>
      <c r="BK1887" s="513"/>
      <c r="BL1887" s="513"/>
      <c r="BM1887" s="513"/>
      <c r="BN1887" s="513"/>
      <c r="BO1887" s="513"/>
      <c r="BP1887" s="513"/>
      <c r="BQ1887" s="513"/>
      <c r="BR1887" s="513"/>
      <c r="BS1887" s="513"/>
      <c r="BT1887" s="513"/>
      <c r="BU1887" s="513"/>
      <c r="BV1887" s="513"/>
      <c r="BW1887" s="513"/>
      <c r="BX1887" s="513"/>
      <c r="BY1887" s="513"/>
      <c r="BZ1887" s="513"/>
      <c r="CA1887" s="513"/>
      <c r="CB1887" s="513"/>
      <c r="CC1887" s="1972"/>
      <c r="CD1887" s="1499"/>
      <c r="CE1887" s="1500"/>
      <c r="CF1887" s="1501"/>
      <c r="CG1887" s="1500"/>
      <c r="CH1887" s="1500"/>
      <c r="CI1887" s="1500"/>
      <c r="CJ1887" s="1976"/>
      <c r="CK1887" s="1519"/>
      <c r="CL1887" s="1509"/>
    </row>
    <row r="1888" spans="1:90" s="514" customFormat="1">
      <c r="A1888" s="511"/>
      <c r="B1888" s="512"/>
      <c r="C1888" s="1493"/>
      <c r="D1888" s="1493"/>
      <c r="E1888" s="1493"/>
      <c r="F1888" s="1493"/>
      <c r="G1888" s="1493"/>
      <c r="H1888" s="1530"/>
      <c r="I1888" s="1972"/>
      <c r="J1888" s="1542"/>
      <c r="K1888" s="513"/>
      <c r="L1888" s="513"/>
      <c r="M1888" s="513"/>
      <c r="N1888" s="513"/>
      <c r="O1888" s="513"/>
      <c r="P1888" s="513"/>
      <c r="Q1888" s="513"/>
      <c r="R1888" s="513"/>
      <c r="S1888" s="513"/>
      <c r="T1888" s="513"/>
      <c r="U1888" s="513"/>
      <c r="V1888" s="513"/>
      <c r="W1888" s="513"/>
      <c r="X1888" s="513"/>
      <c r="Y1888" s="513"/>
      <c r="Z1888" s="513"/>
      <c r="AA1888" s="513"/>
      <c r="AB1888" s="513"/>
      <c r="AC1888" s="513"/>
      <c r="AD1888" s="513"/>
      <c r="AE1888" s="513"/>
      <c r="AF1888" s="513"/>
      <c r="AG1888" s="513"/>
      <c r="AH1888" s="513"/>
      <c r="AI1888" s="513"/>
      <c r="AJ1888" s="513"/>
      <c r="AK1888" s="513"/>
      <c r="AL1888" s="513"/>
      <c r="AM1888" s="513"/>
      <c r="AN1888" s="513"/>
      <c r="AO1888" s="513"/>
      <c r="AP1888" s="513"/>
      <c r="AQ1888" s="513"/>
      <c r="AR1888" s="513"/>
      <c r="AS1888" s="513"/>
      <c r="AT1888" s="513"/>
      <c r="AU1888" s="513"/>
      <c r="AV1888" s="513"/>
      <c r="AW1888" s="513"/>
      <c r="AX1888" s="513"/>
      <c r="AY1888" s="513"/>
      <c r="AZ1888" s="513"/>
      <c r="BA1888" s="513"/>
      <c r="BB1888" s="513"/>
      <c r="BC1888" s="513"/>
      <c r="BD1888" s="513"/>
      <c r="BE1888" s="513"/>
      <c r="BF1888" s="513"/>
      <c r="BG1888" s="513"/>
      <c r="BH1888" s="513"/>
      <c r="BI1888" s="513"/>
      <c r="BJ1888" s="513"/>
      <c r="BK1888" s="513"/>
      <c r="BL1888" s="513"/>
      <c r="BM1888" s="513"/>
      <c r="BN1888" s="513"/>
      <c r="BO1888" s="513"/>
      <c r="BP1888" s="513"/>
      <c r="BQ1888" s="513"/>
      <c r="BR1888" s="513"/>
      <c r="BS1888" s="513"/>
      <c r="BT1888" s="513"/>
      <c r="BU1888" s="513"/>
      <c r="BV1888" s="513"/>
      <c r="BW1888" s="513"/>
      <c r="BX1888" s="513"/>
      <c r="BY1888" s="513"/>
      <c r="BZ1888" s="513"/>
      <c r="CA1888" s="513"/>
      <c r="CB1888" s="513"/>
      <c r="CC1888" s="1972"/>
      <c r="CD1888" s="1499"/>
      <c r="CE1888" s="1500"/>
      <c r="CF1888" s="1501"/>
      <c r="CG1888" s="1500"/>
      <c r="CH1888" s="1500"/>
      <c r="CI1888" s="1500"/>
      <c r="CJ1888" s="1976"/>
      <c r="CK1888" s="1519"/>
      <c r="CL1888" s="1509"/>
    </row>
    <row r="1889" spans="1:90" s="514" customFormat="1">
      <c r="A1889" s="511"/>
      <c r="B1889" s="512"/>
      <c r="C1889" s="1493"/>
      <c r="D1889" s="1493"/>
      <c r="E1889" s="1493"/>
      <c r="F1889" s="1493"/>
      <c r="G1889" s="1493"/>
      <c r="H1889" s="1530"/>
      <c r="I1889" s="1972"/>
      <c r="J1889" s="1542"/>
      <c r="K1889" s="513"/>
      <c r="L1889" s="513"/>
      <c r="M1889" s="513"/>
      <c r="N1889" s="513"/>
      <c r="O1889" s="513"/>
      <c r="P1889" s="513"/>
      <c r="Q1889" s="513"/>
      <c r="R1889" s="513"/>
      <c r="S1889" s="513"/>
      <c r="T1889" s="513"/>
      <c r="U1889" s="513"/>
      <c r="V1889" s="513"/>
      <c r="W1889" s="513"/>
      <c r="X1889" s="513"/>
      <c r="Y1889" s="513"/>
      <c r="Z1889" s="513"/>
      <c r="AA1889" s="513"/>
      <c r="AB1889" s="513"/>
      <c r="AC1889" s="513"/>
      <c r="AD1889" s="513"/>
      <c r="AE1889" s="513"/>
      <c r="AF1889" s="513"/>
      <c r="AG1889" s="513"/>
      <c r="AH1889" s="513"/>
      <c r="AI1889" s="513"/>
      <c r="AJ1889" s="513"/>
      <c r="AK1889" s="513"/>
      <c r="AL1889" s="513"/>
      <c r="AM1889" s="513"/>
      <c r="AN1889" s="513"/>
      <c r="AO1889" s="513"/>
      <c r="AP1889" s="513"/>
      <c r="AQ1889" s="513"/>
      <c r="AR1889" s="513"/>
      <c r="AS1889" s="513"/>
      <c r="AT1889" s="513"/>
      <c r="AU1889" s="513"/>
      <c r="AV1889" s="513"/>
      <c r="AW1889" s="513"/>
      <c r="AX1889" s="513"/>
      <c r="AY1889" s="513"/>
      <c r="AZ1889" s="513"/>
      <c r="BA1889" s="513"/>
      <c r="BB1889" s="513"/>
      <c r="BC1889" s="513"/>
      <c r="BD1889" s="513"/>
      <c r="BE1889" s="513"/>
      <c r="BF1889" s="513"/>
      <c r="BG1889" s="513"/>
      <c r="BH1889" s="513"/>
      <c r="BI1889" s="513"/>
      <c r="BJ1889" s="513"/>
      <c r="BK1889" s="513"/>
      <c r="BL1889" s="513"/>
      <c r="BM1889" s="513"/>
      <c r="BN1889" s="513"/>
      <c r="BO1889" s="513"/>
      <c r="BP1889" s="513"/>
      <c r="BQ1889" s="513"/>
      <c r="BR1889" s="513"/>
      <c r="BS1889" s="513"/>
      <c r="BT1889" s="513"/>
      <c r="BU1889" s="513"/>
      <c r="BV1889" s="513"/>
      <c r="BW1889" s="513"/>
      <c r="BX1889" s="513"/>
      <c r="BY1889" s="513"/>
      <c r="BZ1889" s="513"/>
      <c r="CA1889" s="513"/>
      <c r="CB1889" s="513"/>
      <c r="CC1889" s="1972"/>
      <c r="CD1889" s="1499"/>
      <c r="CE1889" s="1500"/>
      <c r="CF1889" s="1501"/>
      <c r="CG1889" s="1500"/>
      <c r="CH1889" s="1500"/>
      <c r="CI1889" s="1500"/>
      <c r="CJ1889" s="1976"/>
      <c r="CK1889" s="1519"/>
      <c r="CL1889" s="1509"/>
    </row>
    <row r="1890" spans="1:90" s="514" customFormat="1">
      <c r="A1890" s="511"/>
      <c r="B1890" s="512"/>
      <c r="C1890" s="1493"/>
      <c r="D1890" s="1493"/>
      <c r="E1890" s="1493"/>
      <c r="F1890" s="1493"/>
      <c r="G1890" s="1493"/>
      <c r="H1890" s="1530"/>
      <c r="I1890" s="1972"/>
      <c r="J1890" s="1542"/>
      <c r="K1890" s="513"/>
      <c r="L1890" s="513"/>
      <c r="M1890" s="513"/>
      <c r="N1890" s="513"/>
      <c r="O1890" s="513"/>
      <c r="P1890" s="513"/>
      <c r="Q1890" s="513"/>
      <c r="R1890" s="513"/>
      <c r="S1890" s="513"/>
      <c r="T1890" s="513"/>
      <c r="U1890" s="513"/>
      <c r="V1890" s="513"/>
      <c r="W1890" s="513"/>
      <c r="X1890" s="513"/>
      <c r="Y1890" s="513"/>
      <c r="Z1890" s="513"/>
      <c r="AA1890" s="513"/>
      <c r="AB1890" s="513"/>
      <c r="AC1890" s="513"/>
      <c r="AD1890" s="513"/>
      <c r="AE1890" s="513"/>
      <c r="AF1890" s="513"/>
      <c r="AG1890" s="513"/>
      <c r="AH1890" s="513"/>
      <c r="AI1890" s="513"/>
      <c r="AJ1890" s="513"/>
      <c r="AK1890" s="513"/>
      <c r="AL1890" s="513"/>
      <c r="AM1890" s="513"/>
      <c r="AN1890" s="513"/>
      <c r="AO1890" s="513"/>
      <c r="AP1890" s="513"/>
      <c r="AQ1890" s="513"/>
      <c r="AR1890" s="513"/>
      <c r="AS1890" s="513"/>
      <c r="AT1890" s="513"/>
      <c r="AU1890" s="513"/>
      <c r="AV1890" s="513"/>
      <c r="AW1890" s="513"/>
      <c r="AX1890" s="513"/>
      <c r="AY1890" s="513"/>
      <c r="AZ1890" s="513"/>
      <c r="BA1890" s="513"/>
      <c r="BB1890" s="513"/>
      <c r="BC1890" s="513"/>
      <c r="BD1890" s="513"/>
      <c r="BE1890" s="513"/>
      <c r="BF1890" s="513"/>
      <c r="BG1890" s="513"/>
      <c r="BH1890" s="513"/>
      <c r="BI1890" s="513"/>
      <c r="BJ1890" s="513"/>
      <c r="BK1890" s="513"/>
      <c r="BL1890" s="513"/>
      <c r="BM1890" s="513"/>
      <c r="BN1890" s="513"/>
      <c r="BO1890" s="513"/>
      <c r="BP1890" s="513"/>
      <c r="BQ1890" s="513"/>
      <c r="BR1890" s="513"/>
      <c r="BS1890" s="513"/>
      <c r="BT1890" s="513"/>
      <c r="BU1890" s="513"/>
      <c r="BV1890" s="513"/>
      <c r="BW1890" s="513"/>
      <c r="BX1890" s="513"/>
      <c r="BY1890" s="513"/>
      <c r="BZ1890" s="513"/>
      <c r="CA1890" s="513"/>
      <c r="CB1890" s="513"/>
      <c r="CC1890" s="1972"/>
      <c r="CD1890" s="1499"/>
      <c r="CE1890" s="1500"/>
      <c r="CF1890" s="1501"/>
      <c r="CG1890" s="1500"/>
      <c r="CH1890" s="1500"/>
      <c r="CI1890" s="1500"/>
      <c r="CJ1890" s="1976"/>
      <c r="CK1890" s="1519"/>
      <c r="CL1890" s="1509"/>
    </row>
    <row r="1891" spans="1:90" s="514" customFormat="1">
      <c r="A1891" s="511"/>
      <c r="B1891" s="512"/>
      <c r="C1891" s="1493"/>
      <c r="D1891" s="1493"/>
      <c r="E1891" s="1493"/>
      <c r="F1891" s="1493"/>
      <c r="G1891" s="1493"/>
      <c r="H1891" s="1530"/>
      <c r="I1891" s="1972"/>
      <c r="J1891" s="1542"/>
      <c r="K1891" s="513"/>
      <c r="L1891" s="513"/>
      <c r="M1891" s="513"/>
      <c r="N1891" s="513"/>
      <c r="O1891" s="513"/>
      <c r="P1891" s="513"/>
      <c r="Q1891" s="513"/>
      <c r="R1891" s="513"/>
      <c r="S1891" s="513"/>
      <c r="T1891" s="513"/>
      <c r="U1891" s="513"/>
      <c r="V1891" s="513"/>
      <c r="W1891" s="513"/>
      <c r="X1891" s="513"/>
      <c r="Y1891" s="513"/>
      <c r="Z1891" s="513"/>
      <c r="AA1891" s="513"/>
      <c r="AB1891" s="513"/>
      <c r="AC1891" s="513"/>
      <c r="AD1891" s="513"/>
      <c r="AE1891" s="513"/>
      <c r="AF1891" s="513"/>
      <c r="AG1891" s="513"/>
      <c r="AH1891" s="513"/>
      <c r="AI1891" s="513"/>
      <c r="AJ1891" s="513"/>
      <c r="AK1891" s="513"/>
      <c r="AL1891" s="513"/>
      <c r="AM1891" s="513"/>
      <c r="AN1891" s="513"/>
      <c r="AO1891" s="513"/>
      <c r="AP1891" s="513"/>
      <c r="AQ1891" s="513"/>
      <c r="AR1891" s="513"/>
      <c r="AS1891" s="513"/>
      <c r="AT1891" s="513"/>
      <c r="AU1891" s="513"/>
      <c r="AV1891" s="513"/>
      <c r="AW1891" s="513"/>
      <c r="AX1891" s="513"/>
      <c r="AY1891" s="513"/>
      <c r="AZ1891" s="513"/>
      <c r="BA1891" s="513"/>
      <c r="BB1891" s="513"/>
      <c r="BC1891" s="513"/>
      <c r="BD1891" s="513"/>
      <c r="BE1891" s="513"/>
      <c r="BF1891" s="513"/>
      <c r="BG1891" s="513"/>
      <c r="BH1891" s="513"/>
      <c r="BI1891" s="513"/>
      <c r="BJ1891" s="513"/>
      <c r="BK1891" s="513"/>
      <c r="BL1891" s="513"/>
      <c r="BM1891" s="513"/>
      <c r="BN1891" s="513"/>
      <c r="BO1891" s="513"/>
      <c r="BP1891" s="513"/>
      <c r="BQ1891" s="513"/>
      <c r="BR1891" s="513"/>
      <c r="BS1891" s="513"/>
      <c r="BT1891" s="513"/>
      <c r="BU1891" s="513"/>
      <c r="BV1891" s="513"/>
      <c r="BW1891" s="513"/>
      <c r="BX1891" s="513"/>
      <c r="BY1891" s="513"/>
      <c r="BZ1891" s="513"/>
      <c r="CA1891" s="513"/>
      <c r="CB1891" s="513"/>
      <c r="CC1891" s="1972"/>
      <c r="CD1891" s="1499"/>
      <c r="CE1891" s="1500"/>
      <c r="CF1891" s="1501"/>
      <c r="CG1891" s="1500"/>
      <c r="CH1891" s="1500"/>
      <c r="CI1891" s="1500"/>
      <c r="CJ1891" s="1976"/>
      <c r="CK1891" s="1519"/>
      <c r="CL1891" s="1509"/>
    </row>
    <row r="1892" spans="1:90" s="514" customFormat="1">
      <c r="A1892" s="511"/>
      <c r="B1892" s="512"/>
      <c r="C1892" s="1493"/>
      <c r="D1892" s="1493"/>
      <c r="E1892" s="1493"/>
      <c r="F1892" s="1493"/>
      <c r="G1892" s="1493"/>
      <c r="H1892" s="1530"/>
      <c r="I1892" s="1972"/>
      <c r="J1892" s="1542"/>
      <c r="K1892" s="513"/>
      <c r="L1892" s="513"/>
      <c r="M1892" s="513"/>
      <c r="N1892" s="513"/>
      <c r="O1892" s="513"/>
      <c r="P1892" s="513"/>
      <c r="Q1892" s="513"/>
      <c r="R1892" s="513"/>
      <c r="S1892" s="513"/>
      <c r="T1892" s="513"/>
      <c r="U1892" s="513"/>
      <c r="V1892" s="513"/>
      <c r="W1892" s="513"/>
      <c r="X1892" s="513"/>
      <c r="Y1892" s="513"/>
      <c r="Z1892" s="513"/>
      <c r="AA1892" s="513"/>
      <c r="AB1892" s="513"/>
      <c r="AC1892" s="513"/>
      <c r="AD1892" s="513"/>
      <c r="AE1892" s="513"/>
      <c r="AF1892" s="513"/>
      <c r="AG1892" s="513"/>
      <c r="AH1892" s="513"/>
      <c r="AI1892" s="513"/>
      <c r="AJ1892" s="513"/>
      <c r="AK1892" s="513"/>
      <c r="AL1892" s="513"/>
      <c r="AM1892" s="513"/>
      <c r="AN1892" s="513"/>
      <c r="AO1892" s="513"/>
      <c r="AP1892" s="513"/>
      <c r="AQ1892" s="513"/>
      <c r="AR1892" s="513"/>
      <c r="AS1892" s="513"/>
      <c r="AT1892" s="513"/>
      <c r="AU1892" s="513"/>
      <c r="AV1892" s="513"/>
      <c r="AW1892" s="513"/>
      <c r="AX1892" s="513"/>
      <c r="AY1892" s="513"/>
      <c r="AZ1892" s="513"/>
      <c r="BA1892" s="513"/>
      <c r="BB1892" s="513"/>
      <c r="BC1892" s="513"/>
      <c r="BD1892" s="513"/>
      <c r="BE1892" s="513"/>
      <c r="BF1892" s="513"/>
      <c r="BG1892" s="513"/>
      <c r="BH1892" s="513"/>
      <c r="BI1892" s="513"/>
      <c r="BJ1892" s="513"/>
      <c r="BK1892" s="513"/>
      <c r="BL1892" s="513"/>
      <c r="BM1892" s="513"/>
      <c r="BN1892" s="513"/>
      <c r="BO1892" s="513"/>
      <c r="BP1892" s="513"/>
      <c r="BQ1892" s="513"/>
      <c r="BR1892" s="513"/>
      <c r="BS1892" s="513"/>
      <c r="BT1892" s="513"/>
      <c r="BU1892" s="513"/>
      <c r="BV1892" s="513"/>
      <c r="BW1892" s="513"/>
      <c r="BX1892" s="513"/>
      <c r="BY1892" s="513"/>
      <c r="BZ1892" s="513"/>
      <c r="CA1892" s="513"/>
      <c r="CB1892" s="513"/>
      <c r="CC1892" s="1972"/>
      <c r="CD1892" s="1499"/>
      <c r="CE1892" s="1500"/>
      <c r="CF1892" s="1501"/>
      <c r="CG1892" s="1500"/>
      <c r="CH1892" s="1500"/>
      <c r="CI1892" s="1500"/>
      <c r="CJ1892" s="1976"/>
      <c r="CK1892" s="1519"/>
      <c r="CL1892" s="1509"/>
    </row>
    <row r="1893" spans="1:90" s="514" customFormat="1">
      <c r="A1893" s="511"/>
      <c r="B1893" s="512"/>
      <c r="C1893" s="1493"/>
      <c r="D1893" s="1493"/>
      <c r="E1893" s="1493"/>
      <c r="F1893" s="1493"/>
      <c r="G1893" s="1493"/>
      <c r="H1893" s="1530"/>
      <c r="I1893" s="1972"/>
      <c r="J1893" s="1542"/>
      <c r="K1893" s="513"/>
      <c r="L1893" s="513"/>
      <c r="M1893" s="513"/>
      <c r="N1893" s="513"/>
      <c r="O1893" s="513"/>
      <c r="P1893" s="513"/>
      <c r="Q1893" s="513"/>
      <c r="R1893" s="513"/>
      <c r="S1893" s="513"/>
      <c r="T1893" s="513"/>
      <c r="U1893" s="513"/>
      <c r="V1893" s="513"/>
      <c r="W1893" s="513"/>
      <c r="X1893" s="513"/>
      <c r="Y1893" s="513"/>
      <c r="Z1893" s="513"/>
      <c r="AA1893" s="513"/>
      <c r="AB1893" s="513"/>
      <c r="AC1893" s="513"/>
      <c r="AD1893" s="513"/>
      <c r="AE1893" s="513"/>
      <c r="AF1893" s="513"/>
      <c r="AG1893" s="513"/>
      <c r="AH1893" s="513"/>
      <c r="AI1893" s="513"/>
      <c r="AJ1893" s="513"/>
      <c r="AK1893" s="513"/>
      <c r="AL1893" s="513"/>
      <c r="AM1893" s="513"/>
      <c r="AN1893" s="513"/>
      <c r="AO1893" s="513"/>
      <c r="AP1893" s="513"/>
      <c r="AQ1893" s="513"/>
      <c r="AR1893" s="513"/>
      <c r="AS1893" s="513"/>
      <c r="AT1893" s="513"/>
      <c r="AU1893" s="513"/>
      <c r="AV1893" s="513"/>
      <c r="AW1893" s="513"/>
      <c r="AX1893" s="513"/>
      <c r="AY1893" s="513"/>
      <c r="AZ1893" s="513"/>
      <c r="BA1893" s="513"/>
      <c r="BB1893" s="513"/>
      <c r="BC1893" s="513"/>
      <c r="BD1893" s="513"/>
      <c r="BE1893" s="513"/>
      <c r="BF1893" s="513"/>
      <c r="BG1893" s="513"/>
      <c r="BH1893" s="513"/>
      <c r="BI1893" s="513"/>
      <c r="BJ1893" s="513"/>
      <c r="BK1893" s="513"/>
      <c r="BL1893" s="513"/>
      <c r="BM1893" s="513"/>
      <c r="BN1893" s="513"/>
      <c r="BO1893" s="513"/>
      <c r="BP1893" s="513"/>
      <c r="BQ1893" s="513"/>
      <c r="BR1893" s="513"/>
      <c r="BS1893" s="513"/>
      <c r="BT1893" s="513"/>
      <c r="BU1893" s="513"/>
      <c r="BV1893" s="513"/>
      <c r="BW1893" s="513"/>
      <c r="BX1893" s="513"/>
      <c r="BY1893" s="513"/>
      <c r="BZ1893" s="513"/>
      <c r="CA1893" s="513"/>
      <c r="CB1893" s="513"/>
      <c r="CC1893" s="1972"/>
      <c r="CD1893" s="1499"/>
      <c r="CE1893" s="1500"/>
      <c r="CF1893" s="1501"/>
      <c r="CG1893" s="1500"/>
      <c r="CH1893" s="1500"/>
      <c r="CI1893" s="1500"/>
      <c r="CJ1893" s="1976"/>
      <c r="CK1893" s="1519"/>
      <c r="CL1893" s="1509"/>
    </row>
    <row r="1894" spans="1:90" s="514" customFormat="1">
      <c r="A1894" s="511"/>
      <c r="B1894" s="512"/>
      <c r="C1894" s="1493"/>
      <c r="D1894" s="1493"/>
      <c r="E1894" s="1493"/>
      <c r="F1894" s="1493"/>
      <c r="G1894" s="1493"/>
      <c r="H1894" s="1530"/>
      <c r="I1894" s="1972"/>
      <c r="J1894" s="1542"/>
      <c r="K1894" s="513"/>
      <c r="L1894" s="513"/>
      <c r="M1894" s="513"/>
      <c r="N1894" s="513"/>
      <c r="O1894" s="513"/>
      <c r="P1894" s="513"/>
      <c r="Q1894" s="513"/>
      <c r="R1894" s="513"/>
      <c r="S1894" s="513"/>
      <c r="T1894" s="513"/>
      <c r="U1894" s="513"/>
      <c r="V1894" s="513"/>
      <c r="W1894" s="513"/>
      <c r="X1894" s="513"/>
      <c r="Y1894" s="513"/>
      <c r="Z1894" s="513"/>
      <c r="AA1894" s="513"/>
      <c r="AB1894" s="513"/>
      <c r="AC1894" s="513"/>
      <c r="AD1894" s="513"/>
      <c r="AE1894" s="513"/>
      <c r="AF1894" s="513"/>
      <c r="AG1894" s="513"/>
      <c r="AH1894" s="513"/>
      <c r="AI1894" s="513"/>
      <c r="AJ1894" s="513"/>
      <c r="AK1894" s="513"/>
      <c r="AL1894" s="513"/>
      <c r="AM1894" s="513"/>
      <c r="AN1894" s="513"/>
      <c r="AO1894" s="513"/>
      <c r="AP1894" s="513"/>
      <c r="AQ1894" s="513"/>
      <c r="AR1894" s="513"/>
      <c r="AS1894" s="513"/>
      <c r="AT1894" s="513"/>
      <c r="AU1894" s="513"/>
      <c r="AV1894" s="513"/>
      <c r="AW1894" s="513"/>
      <c r="AX1894" s="513"/>
      <c r="AY1894" s="513"/>
      <c r="AZ1894" s="513"/>
      <c r="BA1894" s="513"/>
      <c r="BB1894" s="513"/>
      <c r="BC1894" s="513"/>
      <c r="BD1894" s="513"/>
      <c r="BE1894" s="513"/>
      <c r="BF1894" s="513"/>
      <c r="BG1894" s="513"/>
      <c r="BH1894" s="513"/>
      <c r="BI1894" s="513"/>
      <c r="BJ1894" s="513"/>
      <c r="BK1894" s="513"/>
      <c r="BL1894" s="513"/>
      <c r="BM1894" s="513"/>
      <c r="BN1894" s="513"/>
      <c r="BO1894" s="513"/>
      <c r="BP1894" s="513"/>
      <c r="BQ1894" s="513"/>
      <c r="BR1894" s="513"/>
      <c r="BS1894" s="513"/>
      <c r="BT1894" s="513"/>
      <c r="BU1894" s="513"/>
      <c r="BV1894" s="513"/>
      <c r="BW1894" s="513"/>
      <c r="BX1894" s="513"/>
      <c r="BY1894" s="513"/>
      <c r="BZ1894" s="513"/>
      <c r="CA1894" s="513"/>
      <c r="CB1894" s="513"/>
      <c r="CC1894" s="1972"/>
      <c r="CD1894" s="1499"/>
      <c r="CE1894" s="1500"/>
      <c r="CF1894" s="1501"/>
      <c r="CG1894" s="1500"/>
      <c r="CH1894" s="1500"/>
      <c r="CI1894" s="1500"/>
      <c r="CJ1894" s="1976"/>
      <c r="CK1894" s="1519"/>
      <c r="CL1894" s="1509"/>
    </row>
    <row r="1895" spans="1:90" s="514" customFormat="1">
      <c r="A1895" s="511"/>
      <c r="B1895" s="512"/>
      <c r="C1895" s="1493"/>
      <c r="D1895" s="1493"/>
      <c r="E1895" s="1493"/>
      <c r="F1895" s="1493"/>
      <c r="G1895" s="1493"/>
      <c r="H1895" s="1530"/>
      <c r="I1895" s="1972"/>
      <c r="J1895" s="1542"/>
      <c r="K1895" s="513"/>
      <c r="L1895" s="513"/>
      <c r="M1895" s="513"/>
      <c r="N1895" s="513"/>
      <c r="O1895" s="513"/>
      <c r="P1895" s="513"/>
      <c r="Q1895" s="513"/>
      <c r="R1895" s="513"/>
      <c r="S1895" s="513"/>
      <c r="T1895" s="513"/>
      <c r="U1895" s="513"/>
      <c r="V1895" s="513"/>
      <c r="W1895" s="513"/>
      <c r="X1895" s="513"/>
      <c r="Y1895" s="513"/>
      <c r="Z1895" s="513"/>
      <c r="AA1895" s="513"/>
      <c r="AB1895" s="513"/>
      <c r="AC1895" s="513"/>
      <c r="AD1895" s="513"/>
      <c r="AE1895" s="513"/>
      <c r="AF1895" s="513"/>
      <c r="AG1895" s="513"/>
      <c r="AH1895" s="513"/>
      <c r="AI1895" s="513"/>
      <c r="AJ1895" s="513"/>
      <c r="AK1895" s="513"/>
      <c r="AL1895" s="513"/>
      <c r="AM1895" s="513"/>
      <c r="AN1895" s="513"/>
      <c r="AO1895" s="513"/>
      <c r="AP1895" s="513"/>
      <c r="AQ1895" s="513"/>
      <c r="AR1895" s="513"/>
      <c r="AS1895" s="513"/>
      <c r="AT1895" s="513"/>
      <c r="AU1895" s="513"/>
      <c r="AV1895" s="513"/>
      <c r="AW1895" s="513"/>
      <c r="AX1895" s="513"/>
      <c r="AY1895" s="513"/>
      <c r="AZ1895" s="513"/>
      <c r="BA1895" s="513"/>
      <c r="BB1895" s="513"/>
      <c r="BC1895" s="513"/>
      <c r="BD1895" s="513"/>
      <c r="BE1895" s="513"/>
      <c r="BF1895" s="513"/>
      <c r="BG1895" s="513"/>
      <c r="BH1895" s="513"/>
      <c r="BI1895" s="513"/>
      <c r="BJ1895" s="513"/>
      <c r="BK1895" s="513"/>
      <c r="BL1895" s="513"/>
      <c r="BM1895" s="513"/>
      <c r="BN1895" s="513"/>
      <c r="BO1895" s="513"/>
      <c r="BP1895" s="513"/>
      <c r="BQ1895" s="513"/>
      <c r="BR1895" s="513"/>
      <c r="BS1895" s="513"/>
      <c r="BT1895" s="513"/>
      <c r="BU1895" s="513"/>
      <c r="BV1895" s="513"/>
      <c r="BW1895" s="513"/>
      <c r="BX1895" s="513"/>
      <c r="BY1895" s="513"/>
      <c r="BZ1895" s="513"/>
      <c r="CA1895" s="513"/>
      <c r="CB1895" s="513"/>
      <c r="CC1895" s="1972"/>
      <c r="CD1895" s="1499"/>
      <c r="CE1895" s="1500"/>
      <c r="CF1895" s="1501"/>
      <c r="CG1895" s="1500"/>
      <c r="CH1895" s="1500"/>
      <c r="CI1895" s="1500"/>
      <c r="CJ1895" s="1976"/>
      <c r="CK1895" s="1519"/>
      <c r="CL1895" s="1509"/>
    </row>
    <row r="1896" spans="1:90" s="514" customFormat="1">
      <c r="A1896" s="511"/>
      <c r="B1896" s="512"/>
      <c r="C1896" s="1493"/>
      <c r="D1896" s="1493"/>
      <c r="E1896" s="1493"/>
      <c r="F1896" s="1493"/>
      <c r="G1896" s="1493"/>
      <c r="H1896" s="1530"/>
      <c r="I1896" s="1972"/>
      <c r="J1896" s="1542"/>
      <c r="K1896" s="513"/>
      <c r="L1896" s="513"/>
      <c r="M1896" s="513"/>
      <c r="N1896" s="513"/>
      <c r="O1896" s="513"/>
      <c r="P1896" s="513"/>
      <c r="Q1896" s="513"/>
      <c r="R1896" s="513"/>
      <c r="S1896" s="513"/>
      <c r="T1896" s="513"/>
      <c r="U1896" s="513"/>
      <c r="V1896" s="513"/>
      <c r="W1896" s="513"/>
      <c r="X1896" s="513"/>
      <c r="Y1896" s="513"/>
      <c r="Z1896" s="513"/>
      <c r="AA1896" s="513"/>
      <c r="AB1896" s="513"/>
      <c r="AC1896" s="513"/>
      <c r="AD1896" s="513"/>
      <c r="AE1896" s="513"/>
      <c r="AF1896" s="513"/>
      <c r="AG1896" s="513"/>
      <c r="AH1896" s="513"/>
      <c r="AI1896" s="513"/>
      <c r="AJ1896" s="513"/>
      <c r="AK1896" s="513"/>
      <c r="AL1896" s="513"/>
      <c r="AM1896" s="513"/>
      <c r="AN1896" s="513"/>
      <c r="AO1896" s="513"/>
      <c r="AP1896" s="513"/>
      <c r="AQ1896" s="513"/>
      <c r="AR1896" s="513"/>
      <c r="AS1896" s="513"/>
      <c r="AT1896" s="513"/>
      <c r="AU1896" s="513"/>
      <c r="AV1896" s="513"/>
      <c r="AW1896" s="513"/>
      <c r="AX1896" s="513"/>
      <c r="AY1896" s="513"/>
      <c r="AZ1896" s="513"/>
      <c r="BA1896" s="513"/>
      <c r="BB1896" s="513"/>
      <c r="BC1896" s="513"/>
      <c r="BD1896" s="513"/>
      <c r="BE1896" s="513"/>
      <c r="BF1896" s="513"/>
      <c r="BG1896" s="513"/>
      <c r="BH1896" s="513"/>
      <c r="BI1896" s="513"/>
      <c r="BJ1896" s="513"/>
      <c r="BK1896" s="513"/>
      <c r="BL1896" s="513"/>
      <c r="BM1896" s="513"/>
      <c r="BN1896" s="513"/>
      <c r="BO1896" s="513"/>
      <c r="BP1896" s="513"/>
      <c r="BQ1896" s="513"/>
      <c r="BR1896" s="513"/>
      <c r="BS1896" s="513"/>
      <c r="BT1896" s="513"/>
      <c r="BU1896" s="513"/>
      <c r="BV1896" s="513"/>
      <c r="BW1896" s="513"/>
      <c r="BX1896" s="513"/>
      <c r="BY1896" s="513"/>
      <c r="BZ1896" s="513"/>
      <c r="CA1896" s="513"/>
      <c r="CB1896" s="513"/>
      <c r="CC1896" s="1972"/>
      <c r="CD1896" s="1499"/>
      <c r="CE1896" s="1500"/>
      <c r="CF1896" s="1501"/>
      <c r="CG1896" s="1500"/>
      <c r="CH1896" s="1500"/>
      <c r="CI1896" s="1500"/>
      <c r="CJ1896" s="1976"/>
      <c r="CK1896" s="1519"/>
      <c r="CL1896" s="1509"/>
    </row>
    <row r="1897" spans="1:90" s="514" customFormat="1">
      <c r="A1897" s="511"/>
      <c r="B1897" s="512"/>
      <c r="C1897" s="1493"/>
      <c r="D1897" s="1493"/>
      <c r="E1897" s="1493"/>
      <c r="F1897" s="1493"/>
      <c r="G1897" s="1493"/>
      <c r="H1897" s="1530"/>
      <c r="I1897" s="1972"/>
      <c r="J1897" s="1542"/>
      <c r="K1897" s="513"/>
      <c r="L1897" s="513"/>
      <c r="M1897" s="513"/>
      <c r="N1897" s="513"/>
      <c r="O1897" s="513"/>
      <c r="P1897" s="513"/>
      <c r="Q1897" s="513"/>
      <c r="R1897" s="513"/>
      <c r="S1897" s="513"/>
      <c r="T1897" s="513"/>
      <c r="U1897" s="513"/>
      <c r="V1897" s="513"/>
      <c r="W1897" s="513"/>
      <c r="X1897" s="513"/>
      <c r="Y1897" s="513"/>
      <c r="Z1897" s="513"/>
      <c r="AA1897" s="513"/>
      <c r="AB1897" s="513"/>
      <c r="AC1897" s="513"/>
      <c r="AD1897" s="513"/>
      <c r="AE1897" s="513"/>
      <c r="AF1897" s="513"/>
      <c r="AG1897" s="513"/>
      <c r="AH1897" s="513"/>
      <c r="AI1897" s="513"/>
      <c r="AJ1897" s="513"/>
      <c r="AK1897" s="513"/>
      <c r="AL1897" s="513"/>
      <c r="AM1897" s="513"/>
      <c r="AN1897" s="513"/>
      <c r="AO1897" s="513"/>
      <c r="AP1897" s="513"/>
      <c r="AQ1897" s="513"/>
      <c r="AR1897" s="513"/>
      <c r="AS1897" s="513"/>
      <c r="AT1897" s="513"/>
      <c r="AU1897" s="513"/>
      <c r="AV1897" s="513"/>
      <c r="AW1897" s="513"/>
      <c r="AX1897" s="513"/>
      <c r="AY1897" s="513"/>
      <c r="AZ1897" s="513"/>
      <c r="BA1897" s="513"/>
      <c r="BB1897" s="513"/>
      <c r="BC1897" s="513"/>
      <c r="BD1897" s="513"/>
      <c r="BE1897" s="513"/>
      <c r="BF1897" s="513"/>
      <c r="BG1897" s="513"/>
      <c r="BH1897" s="513"/>
      <c r="BI1897" s="513"/>
      <c r="BJ1897" s="513"/>
      <c r="BK1897" s="513"/>
      <c r="BL1897" s="513"/>
      <c r="BM1897" s="513"/>
      <c r="BN1897" s="513"/>
      <c r="BO1897" s="513"/>
      <c r="BP1897" s="513"/>
      <c r="BQ1897" s="513"/>
      <c r="BR1897" s="513"/>
      <c r="BS1897" s="513"/>
      <c r="BT1897" s="513"/>
      <c r="BU1897" s="513"/>
      <c r="BV1897" s="513"/>
      <c r="BW1897" s="513"/>
      <c r="BX1897" s="513"/>
      <c r="BY1897" s="513"/>
      <c r="BZ1897" s="513"/>
      <c r="CA1897" s="513"/>
      <c r="CB1897" s="513"/>
      <c r="CC1897" s="1972"/>
      <c r="CD1897" s="1499"/>
      <c r="CE1897" s="1500"/>
      <c r="CF1897" s="1501"/>
      <c r="CG1897" s="1500"/>
      <c r="CH1897" s="1500"/>
      <c r="CI1897" s="1500"/>
      <c r="CJ1897" s="1976"/>
      <c r="CK1897" s="1519"/>
      <c r="CL1897" s="1509"/>
    </row>
    <row r="1898" spans="1:90" s="514" customFormat="1">
      <c r="A1898" s="511"/>
      <c r="B1898" s="512"/>
      <c r="C1898" s="1493"/>
      <c r="D1898" s="1493"/>
      <c r="E1898" s="1493"/>
      <c r="F1898" s="1493"/>
      <c r="G1898" s="1493"/>
      <c r="H1898" s="1530"/>
      <c r="I1898" s="1972"/>
      <c r="J1898" s="1542"/>
      <c r="K1898" s="513"/>
      <c r="L1898" s="513"/>
      <c r="M1898" s="513"/>
      <c r="N1898" s="513"/>
      <c r="O1898" s="513"/>
      <c r="P1898" s="513"/>
      <c r="Q1898" s="513"/>
      <c r="R1898" s="513"/>
      <c r="S1898" s="513"/>
      <c r="T1898" s="513"/>
      <c r="U1898" s="513"/>
      <c r="V1898" s="513"/>
      <c r="W1898" s="513"/>
      <c r="X1898" s="513"/>
      <c r="Y1898" s="513"/>
      <c r="Z1898" s="513"/>
      <c r="AA1898" s="513"/>
      <c r="AB1898" s="513"/>
      <c r="AC1898" s="513"/>
      <c r="AD1898" s="513"/>
      <c r="AE1898" s="513"/>
      <c r="AF1898" s="513"/>
      <c r="AG1898" s="513"/>
      <c r="AH1898" s="513"/>
      <c r="AI1898" s="513"/>
      <c r="AJ1898" s="513"/>
      <c r="AK1898" s="513"/>
      <c r="AL1898" s="513"/>
      <c r="AM1898" s="513"/>
      <c r="AN1898" s="513"/>
      <c r="AO1898" s="513"/>
      <c r="AP1898" s="513"/>
      <c r="AQ1898" s="513"/>
      <c r="AR1898" s="513"/>
      <c r="AS1898" s="513"/>
      <c r="AT1898" s="513"/>
      <c r="AU1898" s="513"/>
      <c r="AV1898" s="513"/>
      <c r="AW1898" s="513"/>
      <c r="AX1898" s="513"/>
      <c r="AY1898" s="513"/>
      <c r="AZ1898" s="513"/>
      <c r="BA1898" s="513"/>
      <c r="BB1898" s="513"/>
      <c r="BC1898" s="513"/>
      <c r="BD1898" s="513"/>
      <c r="BE1898" s="513"/>
      <c r="BF1898" s="513"/>
      <c r="BG1898" s="513"/>
      <c r="BH1898" s="513"/>
      <c r="BI1898" s="513"/>
      <c r="BJ1898" s="513"/>
      <c r="BK1898" s="513"/>
      <c r="BL1898" s="513"/>
      <c r="BM1898" s="513"/>
      <c r="BN1898" s="513"/>
      <c r="BO1898" s="513"/>
      <c r="BP1898" s="513"/>
      <c r="BQ1898" s="513"/>
      <c r="BR1898" s="513"/>
      <c r="BS1898" s="513"/>
      <c r="BT1898" s="513"/>
      <c r="BU1898" s="513"/>
      <c r="BV1898" s="513"/>
      <c r="BW1898" s="513"/>
      <c r="BX1898" s="513"/>
      <c r="BY1898" s="513"/>
      <c r="BZ1898" s="513"/>
      <c r="CA1898" s="513"/>
      <c r="CB1898" s="513"/>
      <c r="CC1898" s="1972"/>
      <c r="CD1898" s="1499"/>
      <c r="CE1898" s="1500"/>
      <c r="CF1898" s="1501"/>
      <c r="CG1898" s="1500"/>
      <c r="CH1898" s="1500"/>
      <c r="CI1898" s="1500"/>
      <c r="CJ1898" s="1976"/>
      <c r="CK1898" s="1519"/>
      <c r="CL1898" s="1509"/>
    </row>
    <row r="1899" spans="1:90" s="514" customFormat="1">
      <c r="A1899" s="511"/>
      <c r="B1899" s="512"/>
      <c r="C1899" s="1493"/>
      <c r="D1899" s="1493"/>
      <c r="E1899" s="1493"/>
      <c r="F1899" s="1493"/>
      <c r="G1899" s="1493"/>
      <c r="H1899" s="1530"/>
      <c r="I1899" s="1972"/>
      <c r="J1899" s="1542"/>
      <c r="K1899" s="513"/>
      <c r="L1899" s="513"/>
      <c r="M1899" s="513"/>
      <c r="N1899" s="513"/>
      <c r="O1899" s="513"/>
      <c r="P1899" s="513"/>
      <c r="Q1899" s="513"/>
      <c r="R1899" s="513"/>
      <c r="S1899" s="513"/>
      <c r="T1899" s="513"/>
      <c r="U1899" s="513"/>
      <c r="V1899" s="513"/>
      <c r="W1899" s="513"/>
      <c r="X1899" s="513"/>
      <c r="Y1899" s="513"/>
      <c r="Z1899" s="513"/>
      <c r="AA1899" s="513"/>
      <c r="AB1899" s="513"/>
      <c r="AC1899" s="513"/>
      <c r="AD1899" s="513"/>
      <c r="AE1899" s="513"/>
      <c r="AF1899" s="513"/>
      <c r="AG1899" s="513"/>
      <c r="AH1899" s="513"/>
      <c r="AI1899" s="513"/>
      <c r="AJ1899" s="513"/>
      <c r="AK1899" s="513"/>
      <c r="AL1899" s="513"/>
      <c r="AM1899" s="513"/>
      <c r="AN1899" s="513"/>
      <c r="AO1899" s="513"/>
      <c r="AP1899" s="513"/>
      <c r="AQ1899" s="513"/>
      <c r="AR1899" s="513"/>
      <c r="AS1899" s="513"/>
      <c r="AT1899" s="513"/>
      <c r="AU1899" s="513"/>
      <c r="AV1899" s="513"/>
      <c r="AW1899" s="513"/>
      <c r="AX1899" s="513"/>
      <c r="AY1899" s="513"/>
      <c r="AZ1899" s="513"/>
      <c r="BA1899" s="513"/>
      <c r="BB1899" s="513"/>
      <c r="BC1899" s="513"/>
      <c r="BD1899" s="513"/>
      <c r="BE1899" s="513"/>
      <c r="BF1899" s="513"/>
      <c r="BG1899" s="513"/>
      <c r="BH1899" s="513"/>
      <c r="BI1899" s="513"/>
      <c r="BJ1899" s="513"/>
      <c r="BK1899" s="513"/>
      <c r="BL1899" s="513"/>
      <c r="BM1899" s="513"/>
      <c r="BN1899" s="513"/>
      <c r="BO1899" s="513"/>
      <c r="BP1899" s="513"/>
      <c r="BQ1899" s="513"/>
      <c r="BR1899" s="513"/>
      <c r="BS1899" s="513"/>
      <c r="BT1899" s="513"/>
      <c r="BU1899" s="513"/>
      <c r="BV1899" s="513"/>
      <c r="BW1899" s="513"/>
      <c r="BX1899" s="513"/>
      <c r="BY1899" s="513"/>
      <c r="BZ1899" s="513"/>
      <c r="CA1899" s="513"/>
      <c r="CB1899" s="513"/>
      <c r="CC1899" s="1972"/>
      <c r="CD1899" s="1499"/>
      <c r="CE1899" s="1500"/>
      <c r="CF1899" s="1501"/>
      <c r="CG1899" s="1500"/>
      <c r="CH1899" s="1500"/>
      <c r="CI1899" s="1500"/>
      <c r="CJ1899" s="1976"/>
      <c r="CK1899" s="1519"/>
      <c r="CL1899" s="1509"/>
    </row>
    <row r="1900" spans="1:90" s="514" customFormat="1">
      <c r="A1900" s="511"/>
      <c r="B1900" s="512"/>
      <c r="C1900" s="1493"/>
      <c r="D1900" s="1493"/>
      <c r="E1900" s="1493"/>
      <c r="F1900" s="1493"/>
      <c r="G1900" s="1493"/>
      <c r="H1900" s="1530"/>
      <c r="I1900" s="1972"/>
      <c r="J1900" s="1542"/>
      <c r="K1900" s="513"/>
      <c r="L1900" s="513"/>
      <c r="M1900" s="513"/>
      <c r="N1900" s="513"/>
      <c r="O1900" s="513"/>
      <c r="P1900" s="513"/>
      <c r="Q1900" s="513"/>
      <c r="R1900" s="513"/>
      <c r="S1900" s="513"/>
      <c r="T1900" s="513"/>
      <c r="U1900" s="513"/>
      <c r="V1900" s="513"/>
      <c r="W1900" s="513"/>
      <c r="X1900" s="513"/>
      <c r="Y1900" s="513"/>
      <c r="Z1900" s="513"/>
      <c r="AA1900" s="513"/>
      <c r="AB1900" s="513"/>
      <c r="AC1900" s="513"/>
      <c r="AD1900" s="513"/>
      <c r="AE1900" s="513"/>
      <c r="AF1900" s="513"/>
      <c r="AG1900" s="513"/>
      <c r="AH1900" s="513"/>
      <c r="AI1900" s="513"/>
      <c r="AJ1900" s="513"/>
      <c r="AK1900" s="513"/>
      <c r="AL1900" s="513"/>
      <c r="AM1900" s="513"/>
      <c r="AN1900" s="513"/>
      <c r="AO1900" s="513"/>
      <c r="AP1900" s="513"/>
      <c r="AQ1900" s="513"/>
      <c r="AR1900" s="513"/>
      <c r="AS1900" s="513"/>
      <c r="AT1900" s="513"/>
      <c r="AU1900" s="513"/>
      <c r="AV1900" s="513"/>
      <c r="AW1900" s="513"/>
      <c r="AX1900" s="513"/>
      <c r="AY1900" s="513"/>
      <c r="AZ1900" s="513"/>
      <c r="BA1900" s="513"/>
      <c r="BB1900" s="513"/>
      <c r="BC1900" s="513"/>
      <c r="BD1900" s="513"/>
      <c r="BE1900" s="513"/>
      <c r="BF1900" s="513"/>
      <c r="BG1900" s="513"/>
      <c r="BH1900" s="513"/>
      <c r="BI1900" s="513"/>
      <c r="BJ1900" s="513"/>
      <c r="BK1900" s="513"/>
      <c r="BL1900" s="513"/>
      <c r="BM1900" s="513"/>
      <c r="BN1900" s="513"/>
      <c r="BO1900" s="513"/>
      <c r="BP1900" s="513"/>
      <c r="BQ1900" s="513"/>
      <c r="BR1900" s="513"/>
      <c r="BS1900" s="513"/>
      <c r="BT1900" s="513"/>
      <c r="BU1900" s="513"/>
      <c r="BV1900" s="513"/>
      <c r="BW1900" s="513"/>
      <c r="BX1900" s="513"/>
      <c r="BY1900" s="513"/>
      <c r="BZ1900" s="513"/>
      <c r="CA1900" s="513"/>
      <c r="CB1900" s="513"/>
      <c r="CC1900" s="1972"/>
      <c r="CD1900" s="1499"/>
      <c r="CE1900" s="1500"/>
      <c r="CF1900" s="1501"/>
      <c r="CG1900" s="1500"/>
      <c r="CH1900" s="1500"/>
      <c r="CI1900" s="1500"/>
      <c r="CJ1900" s="1976"/>
      <c r="CK1900" s="1519"/>
      <c r="CL1900" s="1509"/>
    </row>
    <row r="1901" spans="1:90" s="514" customFormat="1">
      <c r="A1901" s="511"/>
      <c r="B1901" s="512"/>
      <c r="C1901" s="1493"/>
      <c r="D1901" s="1493"/>
      <c r="E1901" s="1493"/>
      <c r="F1901" s="1493"/>
      <c r="G1901" s="1493"/>
      <c r="H1901" s="1530"/>
      <c r="I1901" s="1972"/>
      <c r="J1901" s="1542"/>
      <c r="K1901" s="513"/>
      <c r="L1901" s="513"/>
      <c r="M1901" s="513"/>
      <c r="N1901" s="513"/>
      <c r="O1901" s="513"/>
      <c r="P1901" s="513"/>
      <c r="Q1901" s="513"/>
      <c r="R1901" s="513"/>
      <c r="S1901" s="513"/>
      <c r="T1901" s="513"/>
      <c r="U1901" s="513"/>
      <c r="V1901" s="513"/>
      <c r="W1901" s="513"/>
      <c r="X1901" s="513"/>
      <c r="Y1901" s="513"/>
      <c r="Z1901" s="513"/>
      <c r="AA1901" s="513"/>
      <c r="AB1901" s="513"/>
      <c r="AC1901" s="513"/>
      <c r="AD1901" s="513"/>
      <c r="AE1901" s="513"/>
      <c r="AF1901" s="513"/>
      <c r="AG1901" s="513"/>
      <c r="AH1901" s="513"/>
      <c r="AI1901" s="513"/>
      <c r="AJ1901" s="513"/>
      <c r="AK1901" s="513"/>
      <c r="AL1901" s="513"/>
      <c r="AM1901" s="513"/>
      <c r="AN1901" s="513"/>
      <c r="AO1901" s="513"/>
      <c r="AP1901" s="513"/>
      <c r="AQ1901" s="513"/>
      <c r="AR1901" s="513"/>
      <c r="AS1901" s="513"/>
      <c r="AT1901" s="513"/>
      <c r="AU1901" s="513"/>
      <c r="AV1901" s="513"/>
      <c r="AW1901" s="513"/>
      <c r="AX1901" s="513"/>
      <c r="AY1901" s="513"/>
      <c r="AZ1901" s="513"/>
      <c r="BA1901" s="513"/>
      <c r="BB1901" s="513"/>
      <c r="BC1901" s="513"/>
      <c r="BD1901" s="513"/>
      <c r="BE1901" s="513"/>
      <c r="BF1901" s="513"/>
      <c r="BG1901" s="513"/>
      <c r="BH1901" s="513"/>
      <c r="BI1901" s="513"/>
      <c r="BJ1901" s="513"/>
      <c r="BK1901" s="513"/>
      <c r="BL1901" s="513"/>
      <c r="BM1901" s="513"/>
      <c r="BN1901" s="513"/>
      <c r="BO1901" s="513"/>
      <c r="BP1901" s="513"/>
      <c r="BQ1901" s="513"/>
      <c r="BR1901" s="513"/>
      <c r="BS1901" s="513"/>
      <c r="BT1901" s="513"/>
      <c r="BU1901" s="513"/>
      <c r="BV1901" s="513"/>
      <c r="BW1901" s="513"/>
      <c r="BX1901" s="513"/>
      <c r="BY1901" s="513"/>
      <c r="BZ1901" s="513"/>
      <c r="CA1901" s="513"/>
      <c r="CB1901" s="513"/>
      <c r="CC1901" s="1972"/>
      <c r="CD1901" s="1499"/>
      <c r="CE1901" s="1500"/>
      <c r="CF1901" s="1501"/>
      <c r="CG1901" s="1500"/>
      <c r="CH1901" s="1500"/>
      <c r="CI1901" s="1500"/>
      <c r="CJ1901" s="1976"/>
      <c r="CK1901" s="1519"/>
      <c r="CL1901" s="1509"/>
    </row>
    <row r="1902" spans="1:90" s="514" customFormat="1">
      <c r="A1902" s="511"/>
      <c r="B1902" s="512"/>
      <c r="C1902" s="1493"/>
      <c r="D1902" s="1493"/>
      <c r="E1902" s="1493"/>
      <c r="F1902" s="1493"/>
      <c r="G1902" s="1493"/>
      <c r="H1902" s="1530"/>
      <c r="I1902" s="1972"/>
      <c r="J1902" s="1542"/>
      <c r="K1902" s="513"/>
      <c r="L1902" s="513"/>
      <c r="M1902" s="513"/>
      <c r="N1902" s="513"/>
      <c r="O1902" s="513"/>
      <c r="P1902" s="513"/>
      <c r="Q1902" s="513"/>
      <c r="R1902" s="513"/>
      <c r="S1902" s="513"/>
      <c r="T1902" s="513"/>
      <c r="U1902" s="513"/>
      <c r="V1902" s="513"/>
      <c r="W1902" s="513"/>
      <c r="X1902" s="513"/>
      <c r="Y1902" s="513"/>
      <c r="Z1902" s="513"/>
      <c r="AA1902" s="513"/>
      <c r="AB1902" s="513"/>
      <c r="AC1902" s="513"/>
      <c r="AD1902" s="513"/>
      <c r="AE1902" s="513"/>
      <c r="AF1902" s="513"/>
      <c r="AG1902" s="513"/>
      <c r="AH1902" s="513"/>
      <c r="AI1902" s="513"/>
      <c r="AJ1902" s="513"/>
      <c r="AK1902" s="513"/>
      <c r="AL1902" s="513"/>
      <c r="AM1902" s="513"/>
      <c r="AN1902" s="513"/>
      <c r="AO1902" s="513"/>
      <c r="AP1902" s="513"/>
      <c r="AQ1902" s="513"/>
      <c r="AR1902" s="513"/>
      <c r="AS1902" s="513"/>
      <c r="AT1902" s="513"/>
      <c r="AU1902" s="513"/>
      <c r="AV1902" s="513"/>
      <c r="AW1902" s="513"/>
      <c r="AX1902" s="513"/>
      <c r="AY1902" s="513"/>
      <c r="AZ1902" s="513"/>
      <c r="BA1902" s="513"/>
      <c r="BB1902" s="513"/>
      <c r="BC1902" s="513"/>
      <c r="BD1902" s="513"/>
      <c r="BE1902" s="513"/>
      <c r="BF1902" s="513"/>
      <c r="BG1902" s="513"/>
      <c r="BH1902" s="513"/>
      <c r="BI1902" s="513"/>
      <c r="BJ1902" s="513"/>
      <c r="BK1902" s="513"/>
      <c r="BL1902" s="513"/>
      <c r="BM1902" s="513"/>
      <c r="BN1902" s="513"/>
      <c r="BO1902" s="513"/>
      <c r="BP1902" s="513"/>
      <c r="BQ1902" s="513"/>
      <c r="BR1902" s="513"/>
      <c r="BS1902" s="513"/>
      <c r="BT1902" s="513"/>
      <c r="BU1902" s="513"/>
      <c r="BV1902" s="513"/>
      <c r="BW1902" s="513"/>
      <c r="BX1902" s="513"/>
      <c r="BY1902" s="513"/>
      <c r="BZ1902" s="513"/>
      <c r="CA1902" s="513"/>
      <c r="CB1902" s="513"/>
      <c r="CC1902" s="1972"/>
      <c r="CD1902" s="1499"/>
      <c r="CE1902" s="1500"/>
      <c r="CF1902" s="1501"/>
      <c r="CG1902" s="1500"/>
      <c r="CH1902" s="1500"/>
      <c r="CI1902" s="1500"/>
      <c r="CJ1902" s="1976"/>
      <c r="CK1902" s="1519"/>
      <c r="CL1902" s="1509"/>
    </row>
    <row r="1903" spans="1:90" s="514" customFormat="1">
      <c r="A1903" s="511"/>
      <c r="B1903" s="512"/>
      <c r="C1903" s="1493"/>
      <c r="D1903" s="1493"/>
      <c r="E1903" s="1493"/>
      <c r="F1903" s="1493"/>
      <c r="G1903" s="1493"/>
      <c r="H1903" s="1530"/>
      <c r="I1903" s="1972"/>
      <c r="J1903" s="1542"/>
      <c r="K1903" s="513"/>
      <c r="L1903" s="513"/>
      <c r="M1903" s="513"/>
      <c r="N1903" s="513"/>
      <c r="O1903" s="513"/>
      <c r="P1903" s="513"/>
      <c r="Q1903" s="513"/>
      <c r="R1903" s="513"/>
      <c r="S1903" s="513"/>
      <c r="T1903" s="513"/>
      <c r="U1903" s="513"/>
      <c r="V1903" s="513"/>
      <c r="W1903" s="513"/>
      <c r="X1903" s="513"/>
      <c r="Y1903" s="513"/>
      <c r="Z1903" s="513"/>
      <c r="AA1903" s="513"/>
      <c r="AB1903" s="513"/>
      <c r="AC1903" s="513"/>
      <c r="AD1903" s="513"/>
      <c r="AE1903" s="513"/>
      <c r="AF1903" s="513"/>
      <c r="AG1903" s="513"/>
      <c r="AH1903" s="513"/>
      <c r="AI1903" s="513"/>
      <c r="AJ1903" s="513"/>
      <c r="AK1903" s="513"/>
      <c r="AL1903" s="513"/>
      <c r="AM1903" s="513"/>
      <c r="AN1903" s="513"/>
      <c r="AO1903" s="513"/>
      <c r="AP1903" s="513"/>
      <c r="AQ1903" s="513"/>
      <c r="AR1903" s="513"/>
      <c r="AS1903" s="513"/>
      <c r="AT1903" s="513"/>
      <c r="AU1903" s="513"/>
      <c r="AV1903" s="513"/>
      <c r="AW1903" s="513"/>
      <c r="AX1903" s="513"/>
      <c r="AY1903" s="513"/>
      <c r="AZ1903" s="513"/>
      <c r="BA1903" s="513"/>
      <c r="BB1903" s="513"/>
      <c r="BC1903" s="513"/>
      <c r="BD1903" s="513"/>
      <c r="BE1903" s="513"/>
      <c r="BF1903" s="513"/>
      <c r="BG1903" s="513"/>
      <c r="BH1903" s="513"/>
      <c r="BI1903" s="513"/>
      <c r="BJ1903" s="513"/>
      <c r="BK1903" s="513"/>
      <c r="BL1903" s="513"/>
      <c r="BM1903" s="513"/>
      <c r="BN1903" s="513"/>
      <c r="BO1903" s="513"/>
      <c r="BP1903" s="513"/>
      <c r="BQ1903" s="513"/>
      <c r="BR1903" s="513"/>
      <c r="BS1903" s="513"/>
      <c r="BT1903" s="513"/>
      <c r="BU1903" s="513"/>
      <c r="BV1903" s="513"/>
      <c r="BW1903" s="513"/>
      <c r="BX1903" s="513"/>
      <c r="BY1903" s="513"/>
      <c r="BZ1903" s="513"/>
      <c r="CA1903" s="513"/>
      <c r="CB1903" s="513"/>
      <c r="CC1903" s="1972"/>
      <c r="CD1903" s="1499"/>
      <c r="CE1903" s="1500"/>
      <c r="CF1903" s="1501"/>
      <c r="CG1903" s="1500"/>
      <c r="CH1903" s="1500"/>
      <c r="CI1903" s="1500"/>
      <c r="CJ1903" s="1976"/>
      <c r="CK1903" s="1519"/>
      <c r="CL1903" s="1509"/>
    </row>
    <row r="1904" spans="1:90" s="514" customFormat="1">
      <c r="A1904" s="511"/>
      <c r="B1904" s="512"/>
      <c r="C1904" s="1493"/>
      <c r="D1904" s="1493"/>
      <c r="E1904" s="1493"/>
      <c r="F1904" s="1493"/>
      <c r="G1904" s="1493"/>
      <c r="H1904" s="1530"/>
      <c r="I1904" s="1972"/>
      <c r="J1904" s="1542"/>
      <c r="K1904" s="513"/>
      <c r="L1904" s="513"/>
      <c r="M1904" s="513"/>
      <c r="N1904" s="513"/>
      <c r="O1904" s="513"/>
      <c r="P1904" s="513"/>
      <c r="Q1904" s="513"/>
      <c r="R1904" s="513"/>
      <c r="S1904" s="513"/>
      <c r="T1904" s="513"/>
      <c r="U1904" s="513"/>
      <c r="V1904" s="513"/>
      <c r="W1904" s="513"/>
      <c r="X1904" s="513"/>
      <c r="Y1904" s="513"/>
      <c r="Z1904" s="513"/>
      <c r="AA1904" s="513"/>
      <c r="AB1904" s="513"/>
      <c r="AC1904" s="513"/>
      <c r="AD1904" s="513"/>
      <c r="AE1904" s="513"/>
      <c r="AF1904" s="513"/>
      <c r="AG1904" s="513"/>
      <c r="AH1904" s="513"/>
      <c r="AI1904" s="513"/>
      <c r="AJ1904" s="513"/>
      <c r="AK1904" s="513"/>
      <c r="AL1904" s="513"/>
      <c r="AM1904" s="513"/>
      <c r="AN1904" s="513"/>
      <c r="AO1904" s="513"/>
      <c r="AP1904" s="513"/>
      <c r="AQ1904" s="513"/>
      <c r="AR1904" s="513"/>
      <c r="AS1904" s="513"/>
      <c r="AT1904" s="513"/>
      <c r="AU1904" s="513"/>
      <c r="AV1904" s="513"/>
      <c r="AW1904" s="513"/>
      <c r="AX1904" s="513"/>
      <c r="AY1904" s="513"/>
      <c r="AZ1904" s="513"/>
      <c r="BA1904" s="513"/>
      <c r="BB1904" s="513"/>
      <c r="BC1904" s="513"/>
      <c r="BD1904" s="513"/>
      <c r="BE1904" s="513"/>
      <c r="BF1904" s="513"/>
      <c r="BG1904" s="513"/>
      <c r="BH1904" s="513"/>
      <c r="BI1904" s="513"/>
      <c r="BJ1904" s="513"/>
      <c r="BK1904" s="513"/>
      <c r="BL1904" s="513"/>
      <c r="BM1904" s="513"/>
      <c r="BN1904" s="513"/>
      <c r="BO1904" s="513"/>
      <c r="BP1904" s="513"/>
      <c r="BQ1904" s="513"/>
      <c r="BR1904" s="513"/>
      <c r="BS1904" s="513"/>
      <c r="BT1904" s="513"/>
      <c r="BU1904" s="513"/>
      <c r="BV1904" s="513"/>
      <c r="BW1904" s="513"/>
      <c r="BX1904" s="513"/>
      <c r="BY1904" s="513"/>
      <c r="BZ1904" s="513"/>
      <c r="CA1904" s="513"/>
      <c r="CB1904" s="513"/>
      <c r="CC1904" s="1972"/>
      <c r="CD1904" s="1499"/>
      <c r="CE1904" s="1500"/>
      <c r="CF1904" s="1501"/>
      <c r="CG1904" s="1500"/>
      <c r="CH1904" s="1500"/>
      <c r="CI1904" s="1500"/>
      <c r="CJ1904" s="1976"/>
      <c r="CK1904" s="1519"/>
      <c r="CL1904" s="1509"/>
    </row>
    <row r="1905" spans="1:90" s="514" customFormat="1">
      <c r="A1905" s="511"/>
      <c r="B1905" s="512"/>
      <c r="C1905" s="1493"/>
      <c r="D1905" s="1493"/>
      <c r="E1905" s="1493"/>
      <c r="F1905" s="1493"/>
      <c r="G1905" s="1493"/>
      <c r="H1905" s="1530"/>
      <c r="I1905" s="1972"/>
      <c r="J1905" s="1542"/>
      <c r="K1905" s="513"/>
      <c r="L1905" s="513"/>
      <c r="M1905" s="513"/>
      <c r="N1905" s="513"/>
      <c r="O1905" s="513"/>
      <c r="P1905" s="513"/>
      <c r="Q1905" s="513"/>
      <c r="R1905" s="513"/>
      <c r="S1905" s="513"/>
      <c r="T1905" s="513"/>
      <c r="U1905" s="513"/>
      <c r="V1905" s="513"/>
      <c r="W1905" s="513"/>
      <c r="X1905" s="513"/>
      <c r="Y1905" s="513"/>
      <c r="Z1905" s="513"/>
      <c r="AA1905" s="513"/>
      <c r="AB1905" s="513"/>
      <c r="AC1905" s="513"/>
      <c r="AD1905" s="513"/>
      <c r="AE1905" s="513"/>
      <c r="AF1905" s="513"/>
      <c r="AG1905" s="513"/>
      <c r="AH1905" s="513"/>
      <c r="AI1905" s="513"/>
      <c r="AJ1905" s="513"/>
      <c r="AK1905" s="513"/>
      <c r="AL1905" s="513"/>
      <c r="AM1905" s="513"/>
      <c r="AN1905" s="513"/>
      <c r="AO1905" s="513"/>
      <c r="AP1905" s="513"/>
      <c r="AQ1905" s="513"/>
      <c r="AR1905" s="513"/>
      <c r="AS1905" s="513"/>
      <c r="AT1905" s="513"/>
      <c r="AU1905" s="513"/>
      <c r="AV1905" s="513"/>
      <c r="AW1905" s="513"/>
      <c r="AX1905" s="513"/>
      <c r="AY1905" s="513"/>
      <c r="AZ1905" s="513"/>
      <c r="BA1905" s="513"/>
      <c r="BB1905" s="513"/>
      <c r="BC1905" s="513"/>
      <c r="BD1905" s="513"/>
      <c r="BE1905" s="513"/>
      <c r="BF1905" s="513"/>
      <c r="BG1905" s="513"/>
      <c r="BH1905" s="513"/>
      <c r="BI1905" s="513"/>
      <c r="BJ1905" s="513"/>
      <c r="BK1905" s="513"/>
      <c r="BL1905" s="513"/>
      <c r="BM1905" s="513"/>
      <c r="BN1905" s="513"/>
      <c r="BO1905" s="513"/>
      <c r="BP1905" s="513"/>
      <c r="BQ1905" s="513"/>
      <c r="BR1905" s="513"/>
      <c r="BS1905" s="513"/>
      <c r="BT1905" s="513"/>
      <c r="BU1905" s="513"/>
      <c r="BV1905" s="513"/>
      <c r="BW1905" s="513"/>
      <c r="BX1905" s="513"/>
      <c r="BY1905" s="513"/>
      <c r="BZ1905" s="513"/>
      <c r="CA1905" s="513"/>
      <c r="CB1905" s="513"/>
      <c r="CC1905" s="1972"/>
      <c r="CD1905" s="1499"/>
      <c r="CE1905" s="1500"/>
      <c r="CF1905" s="1501"/>
      <c r="CG1905" s="1500"/>
      <c r="CH1905" s="1500"/>
      <c r="CI1905" s="1500"/>
      <c r="CJ1905" s="1976"/>
      <c r="CK1905" s="1519"/>
      <c r="CL1905" s="1509"/>
    </row>
    <row r="1906" spans="1:90" s="514" customFormat="1">
      <c r="A1906" s="511"/>
      <c r="B1906" s="512"/>
      <c r="C1906" s="1493"/>
      <c r="D1906" s="1493"/>
      <c r="E1906" s="1493"/>
      <c r="F1906" s="1493"/>
      <c r="G1906" s="1493"/>
      <c r="H1906" s="1530"/>
      <c r="I1906" s="1972"/>
      <c r="J1906" s="1542"/>
      <c r="K1906" s="513"/>
      <c r="L1906" s="513"/>
      <c r="M1906" s="513"/>
      <c r="N1906" s="513"/>
      <c r="O1906" s="513"/>
      <c r="P1906" s="513"/>
      <c r="Q1906" s="513"/>
      <c r="R1906" s="513"/>
      <c r="S1906" s="513"/>
      <c r="T1906" s="513"/>
      <c r="U1906" s="513"/>
      <c r="V1906" s="513"/>
      <c r="W1906" s="513"/>
      <c r="X1906" s="513"/>
      <c r="Y1906" s="513"/>
      <c r="Z1906" s="513"/>
      <c r="AA1906" s="513"/>
      <c r="AB1906" s="513"/>
      <c r="AC1906" s="513"/>
      <c r="AD1906" s="513"/>
      <c r="AE1906" s="513"/>
      <c r="AF1906" s="513"/>
      <c r="AG1906" s="513"/>
      <c r="AH1906" s="513"/>
      <c r="AI1906" s="513"/>
      <c r="AJ1906" s="513"/>
      <c r="AK1906" s="513"/>
      <c r="AL1906" s="513"/>
      <c r="AM1906" s="513"/>
      <c r="AN1906" s="513"/>
      <c r="AO1906" s="513"/>
      <c r="AP1906" s="513"/>
      <c r="AQ1906" s="513"/>
      <c r="AR1906" s="513"/>
      <c r="AS1906" s="513"/>
      <c r="AT1906" s="513"/>
      <c r="AU1906" s="513"/>
      <c r="AV1906" s="513"/>
      <c r="AW1906" s="513"/>
      <c r="AX1906" s="513"/>
      <c r="AY1906" s="513"/>
      <c r="AZ1906" s="513"/>
      <c r="BA1906" s="513"/>
      <c r="BB1906" s="513"/>
      <c r="BC1906" s="513"/>
      <c r="BD1906" s="513"/>
      <c r="BE1906" s="513"/>
      <c r="BF1906" s="513"/>
      <c r="BG1906" s="513"/>
      <c r="BH1906" s="513"/>
      <c r="BI1906" s="513"/>
      <c r="BJ1906" s="513"/>
      <c r="BK1906" s="513"/>
      <c r="BL1906" s="513"/>
      <c r="BM1906" s="513"/>
      <c r="BN1906" s="513"/>
      <c r="BO1906" s="513"/>
      <c r="BP1906" s="513"/>
      <c r="BQ1906" s="513"/>
      <c r="BR1906" s="513"/>
      <c r="BS1906" s="513"/>
      <c r="BT1906" s="513"/>
      <c r="BU1906" s="513"/>
      <c r="BV1906" s="513"/>
      <c r="BW1906" s="513"/>
      <c r="BX1906" s="513"/>
      <c r="BY1906" s="513"/>
      <c r="BZ1906" s="513"/>
      <c r="CA1906" s="513"/>
      <c r="CB1906" s="513"/>
      <c r="CC1906" s="1972"/>
      <c r="CD1906" s="1499"/>
      <c r="CE1906" s="1500"/>
      <c r="CF1906" s="1501"/>
      <c r="CG1906" s="1500"/>
      <c r="CH1906" s="1500"/>
      <c r="CI1906" s="1500"/>
      <c r="CJ1906" s="1976"/>
      <c r="CK1906" s="1519"/>
      <c r="CL1906" s="1509"/>
    </row>
    <row r="1907" spans="1:90" s="514" customFormat="1">
      <c r="A1907" s="511"/>
      <c r="B1907" s="512"/>
      <c r="C1907" s="1493"/>
      <c r="D1907" s="1493"/>
      <c r="E1907" s="1493"/>
      <c r="F1907" s="1493"/>
      <c r="G1907" s="1493"/>
      <c r="H1907" s="1530"/>
      <c r="I1907" s="1972"/>
      <c r="J1907" s="1542"/>
      <c r="K1907" s="513"/>
      <c r="L1907" s="513"/>
      <c r="M1907" s="513"/>
      <c r="N1907" s="513"/>
      <c r="O1907" s="513"/>
      <c r="P1907" s="513"/>
      <c r="Q1907" s="513"/>
      <c r="R1907" s="513"/>
      <c r="S1907" s="513"/>
      <c r="T1907" s="513"/>
      <c r="U1907" s="513"/>
      <c r="V1907" s="513"/>
      <c r="W1907" s="513"/>
      <c r="X1907" s="513"/>
      <c r="Y1907" s="513"/>
      <c r="Z1907" s="513"/>
      <c r="AA1907" s="513"/>
      <c r="AB1907" s="513"/>
      <c r="AC1907" s="513"/>
      <c r="AD1907" s="513"/>
      <c r="AE1907" s="513"/>
      <c r="AF1907" s="513"/>
      <c r="AG1907" s="513"/>
      <c r="AH1907" s="513"/>
      <c r="AI1907" s="513"/>
      <c r="AJ1907" s="513"/>
      <c r="AK1907" s="513"/>
      <c r="AL1907" s="513"/>
      <c r="AM1907" s="513"/>
      <c r="AN1907" s="513"/>
      <c r="AO1907" s="513"/>
      <c r="AP1907" s="513"/>
      <c r="AQ1907" s="513"/>
      <c r="AR1907" s="513"/>
      <c r="AS1907" s="513"/>
      <c r="AT1907" s="513"/>
      <c r="AU1907" s="513"/>
      <c r="AV1907" s="513"/>
      <c r="AW1907" s="513"/>
      <c r="AX1907" s="513"/>
      <c r="AY1907" s="513"/>
      <c r="AZ1907" s="513"/>
      <c r="BA1907" s="513"/>
      <c r="BB1907" s="513"/>
      <c r="BC1907" s="513"/>
      <c r="BD1907" s="513"/>
      <c r="BE1907" s="513"/>
      <c r="BF1907" s="513"/>
      <c r="BG1907" s="513"/>
      <c r="BH1907" s="513"/>
      <c r="BI1907" s="513"/>
      <c r="BJ1907" s="513"/>
      <c r="BK1907" s="513"/>
      <c r="BL1907" s="513"/>
      <c r="BM1907" s="513"/>
      <c r="BN1907" s="513"/>
      <c r="BO1907" s="513"/>
      <c r="BP1907" s="513"/>
      <c r="BQ1907" s="513"/>
      <c r="BR1907" s="513"/>
      <c r="BS1907" s="513"/>
      <c r="BT1907" s="513"/>
      <c r="BU1907" s="513"/>
      <c r="BV1907" s="513"/>
      <c r="BW1907" s="513"/>
      <c r="BX1907" s="513"/>
      <c r="BY1907" s="513"/>
      <c r="BZ1907" s="513"/>
      <c r="CA1907" s="513"/>
      <c r="CB1907" s="513"/>
      <c r="CC1907" s="1972"/>
      <c r="CD1907" s="1499"/>
      <c r="CE1907" s="1500"/>
      <c r="CF1907" s="1501"/>
      <c r="CG1907" s="1500"/>
      <c r="CH1907" s="1500"/>
      <c r="CI1907" s="1500"/>
      <c r="CJ1907" s="1976"/>
      <c r="CK1907" s="1519"/>
      <c r="CL1907" s="1509"/>
    </row>
    <row r="1908" spans="1:90" s="514" customFormat="1">
      <c r="A1908" s="511"/>
      <c r="B1908" s="512"/>
      <c r="C1908" s="1493"/>
      <c r="D1908" s="1493"/>
      <c r="E1908" s="1493"/>
      <c r="F1908" s="1493"/>
      <c r="G1908" s="1493"/>
      <c r="H1908" s="1530"/>
      <c r="I1908" s="1972"/>
      <c r="J1908" s="1542"/>
      <c r="K1908" s="513"/>
      <c r="L1908" s="513"/>
      <c r="M1908" s="513"/>
      <c r="N1908" s="513"/>
      <c r="O1908" s="513"/>
      <c r="P1908" s="513"/>
      <c r="Q1908" s="513"/>
      <c r="R1908" s="513"/>
      <c r="S1908" s="513"/>
      <c r="T1908" s="513"/>
      <c r="U1908" s="513"/>
      <c r="V1908" s="513"/>
      <c r="W1908" s="513"/>
      <c r="X1908" s="513"/>
      <c r="Y1908" s="513"/>
      <c r="Z1908" s="513"/>
      <c r="AA1908" s="513"/>
      <c r="AB1908" s="513"/>
      <c r="AC1908" s="513"/>
      <c r="AD1908" s="513"/>
      <c r="AE1908" s="513"/>
      <c r="AF1908" s="513"/>
      <c r="AG1908" s="513"/>
      <c r="AH1908" s="513"/>
      <c r="AI1908" s="513"/>
      <c r="AJ1908" s="513"/>
      <c r="AK1908" s="513"/>
      <c r="AL1908" s="513"/>
      <c r="AM1908" s="513"/>
      <c r="AN1908" s="513"/>
      <c r="AO1908" s="513"/>
      <c r="AP1908" s="513"/>
      <c r="AQ1908" s="513"/>
      <c r="AR1908" s="513"/>
      <c r="AS1908" s="513"/>
      <c r="AT1908" s="513"/>
      <c r="AU1908" s="513"/>
      <c r="AV1908" s="513"/>
      <c r="AW1908" s="513"/>
      <c r="AX1908" s="513"/>
      <c r="AY1908" s="513"/>
      <c r="AZ1908" s="513"/>
      <c r="BA1908" s="513"/>
      <c r="BB1908" s="513"/>
      <c r="BC1908" s="513"/>
      <c r="BD1908" s="513"/>
      <c r="BE1908" s="513"/>
      <c r="BF1908" s="513"/>
      <c r="BG1908" s="513"/>
      <c r="BH1908" s="513"/>
      <c r="BI1908" s="513"/>
      <c r="BJ1908" s="513"/>
      <c r="BK1908" s="513"/>
      <c r="BL1908" s="513"/>
      <c r="BM1908" s="513"/>
      <c r="BN1908" s="513"/>
      <c r="BO1908" s="513"/>
      <c r="BP1908" s="513"/>
      <c r="BQ1908" s="513"/>
      <c r="BR1908" s="513"/>
      <c r="BS1908" s="513"/>
      <c r="BT1908" s="513"/>
      <c r="BU1908" s="513"/>
      <c r="BV1908" s="513"/>
      <c r="BW1908" s="513"/>
      <c r="BX1908" s="513"/>
      <c r="BY1908" s="513"/>
      <c r="BZ1908" s="513"/>
      <c r="CA1908" s="513"/>
      <c r="CB1908" s="513"/>
      <c r="CC1908" s="1972"/>
      <c r="CD1908" s="1499"/>
      <c r="CE1908" s="1500"/>
      <c r="CF1908" s="1501"/>
      <c r="CG1908" s="1500"/>
      <c r="CH1908" s="1500"/>
      <c r="CI1908" s="1500"/>
      <c r="CJ1908" s="1976"/>
      <c r="CK1908" s="1519"/>
      <c r="CL1908" s="1509"/>
    </row>
    <row r="1909" spans="1:90" s="514" customFormat="1">
      <c r="A1909" s="511"/>
      <c r="B1909" s="512"/>
      <c r="C1909" s="1493"/>
      <c r="D1909" s="1493"/>
      <c r="E1909" s="1493"/>
      <c r="F1909" s="1493"/>
      <c r="G1909" s="1493"/>
      <c r="H1909" s="1530"/>
      <c r="I1909" s="1972"/>
      <c r="J1909" s="1542"/>
      <c r="K1909" s="513"/>
      <c r="L1909" s="513"/>
      <c r="M1909" s="513"/>
      <c r="N1909" s="513"/>
      <c r="O1909" s="513"/>
      <c r="P1909" s="513"/>
      <c r="Q1909" s="513"/>
      <c r="R1909" s="513"/>
      <c r="S1909" s="513"/>
      <c r="T1909" s="513"/>
      <c r="U1909" s="513"/>
      <c r="V1909" s="513"/>
      <c r="W1909" s="513"/>
      <c r="X1909" s="513"/>
      <c r="Y1909" s="513"/>
      <c r="Z1909" s="513"/>
      <c r="AA1909" s="513"/>
      <c r="AB1909" s="513"/>
      <c r="AC1909" s="513"/>
      <c r="AD1909" s="513"/>
      <c r="AE1909" s="513"/>
      <c r="AF1909" s="513"/>
      <c r="AG1909" s="513"/>
      <c r="AH1909" s="513"/>
      <c r="AI1909" s="513"/>
      <c r="AJ1909" s="513"/>
      <c r="AK1909" s="513"/>
      <c r="AL1909" s="513"/>
      <c r="AM1909" s="513"/>
      <c r="AN1909" s="513"/>
      <c r="AO1909" s="513"/>
      <c r="AP1909" s="513"/>
      <c r="AQ1909" s="513"/>
      <c r="AR1909" s="513"/>
      <c r="AS1909" s="513"/>
      <c r="AT1909" s="513"/>
      <c r="AU1909" s="513"/>
      <c r="AV1909" s="513"/>
      <c r="AW1909" s="513"/>
      <c r="AX1909" s="513"/>
      <c r="AY1909" s="513"/>
      <c r="AZ1909" s="513"/>
      <c r="BA1909" s="513"/>
      <c r="BB1909" s="513"/>
      <c r="BC1909" s="513"/>
      <c r="BD1909" s="513"/>
      <c r="BE1909" s="513"/>
      <c r="BF1909" s="513"/>
      <c r="BG1909" s="513"/>
      <c r="BH1909" s="513"/>
      <c r="BI1909" s="513"/>
      <c r="BJ1909" s="513"/>
      <c r="BK1909" s="513"/>
      <c r="BL1909" s="513"/>
      <c r="BM1909" s="513"/>
      <c r="BN1909" s="513"/>
      <c r="BO1909" s="513"/>
      <c r="BP1909" s="513"/>
      <c r="BQ1909" s="513"/>
      <c r="BR1909" s="513"/>
      <c r="BS1909" s="513"/>
      <c r="BT1909" s="513"/>
      <c r="BU1909" s="513"/>
      <c r="BV1909" s="513"/>
      <c r="BW1909" s="513"/>
      <c r="BX1909" s="513"/>
      <c r="BY1909" s="513"/>
      <c r="BZ1909" s="513"/>
      <c r="CA1909" s="513"/>
      <c r="CB1909" s="513"/>
      <c r="CC1909" s="1972"/>
      <c r="CD1909" s="1499"/>
      <c r="CE1909" s="1500"/>
      <c r="CF1909" s="1501"/>
      <c r="CG1909" s="1500"/>
      <c r="CH1909" s="1500"/>
      <c r="CI1909" s="1500"/>
      <c r="CJ1909" s="1976"/>
      <c r="CK1909" s="1519"/>
      <c r="CL1909" s="1509"/>
    </row>
    <row r="1910" spans="1:90" s="514" customFormat="1">
      <c r="A1910" s="511"/>
      <c r="B1910" s="512"/>
      <c r="C1910" s="1493"/>
      <c r="D1910" s="1493"/>
      <c r="E1910" s="1493"/>
      <c r="F1910" s="1493"/>
      <c r="G1910" s="1493"/>
      <c r="H1910" s="1530"/>
      <c r="I1910" s="1972"/>
      <c r="J1910" s="1542"/>
      <c r="K1910" s="513"/>
      <c r="L1910" s="513"/>
      <c r="M1910" s="513"/>
      <c r="N1910" s="513"/>
      <c r="O1910" s="513"/>
      <c r="P1910" s="513"/>
      <c r="Q1910" s="513"/>
      <c r="R1910" s="513"/>
      <c r="S1910" s="513"/>
      <c r="T1910" s="513"/>
      <c r="U1910" s="513"/>
      <c r="V1910" s="513"/>
      <c r="W1910" s="513"/>
      <c r="X1910" s="513"/>
      <c r="Y1910" s="513"/>
      <c r="Z1910" s="513"/>
      <c r="AA1910" s="513"/>
      <c r="AB1910" s="513"/>
      <c r="AC1910" s="513"/>
      <c r="AD1910" s="513"/>
      <c r="AE1910" s="513"/>
      <c r="AF1910" s="513"/>
      <c r="AG1910" s="513"/>
      <c r="AH1910" s="513"/>
      <c r="AI1910" s="513"/>
      <c r="AJ1910" s="513"/>
      <c r="AK1910" s="513"/>
      <c r="AL1910" s="513"/>
      <c r="AM1910" s="513"/>
      <c r="AN1910" s="513"/>
      <c r="AO1910" s="513"/>
      <c r="AP1910" s="513"/>
      <c r="AQ1910" s="513"/>
      <c r="AR1910" s="513"/>
      <c r="AS1910" s="513"/>
      <c r="AT1910" s="513"/>
      <c r="AU1910" s="513"/>
      <c r="AV1910" s="513"/>
      <c r="AW1910" s="513"/>
      <c r="AX1910" s="513"/>
      <c r="AY1910" s="513"/>
      <c r="AZ1910" s="513"/>
      <c r="BA1910" s="513"/>
      <c r="BB1910" s="513"/>
      <c r="BC1910" s="513"/>
      <c r="BD1910" s="513"/>
      <c r="BE1910" s="513"/>
      <c r="BF1910" s="513"/>
      <c r="BG1910" s="513"/>
      <c r="BH1910" s="513"/>
      <c r="BI1910" s="513"/>
      <c r="BJ1910" s="513"/>
      <c r="BK1910" s="513"/>
      <c r="BL1910" s="513"/>
      <c r="BM1910" s="513"/>
      <c r="BN1910" s="513"/>
      <c r="BO1910" s="513"/>
      <c r="BP1910" s="513"/>
      <c r="BQ1910" s="513"/>
      <c r="BR1910" s="513"/>
      <c r="BS1910" s="513"/>
      <c r="BT1910" s="513"/>
      <c r="BU1910" s="513"/>
      <c r="BV1910" s="513"/>
      <c r="BW1910" s="513"/>
      <c r="BX1910" s="513"/>
      <c r="BY1910" s="513"/>
      <c r="BZ1910" s="513"/>
      <c r="CA1910" s="513"/>
      <c r="CB1910" s="513"/>
      <c r="CC1910" s="1972"/>
      <c r="CD1910" s="1499"/>
      <c r="CE1910" s="1500"/>
      <c r="CF1910" s="1501"/>
      <c r="CG1910" s="1500"/>
      <c r="CH1910" s="1500"/>
      <c r="CI1910" s="1500"/>
      <c r="CJ1910" s="1976"/>
      <c r="CK1910" s="1519"/>
      <c r="CL1910" s="1509"/>
    </row>
    <row r="1911" spans="1:90" s="514" customFormat="1">
      <c r="A1911" s="511"/>
      <c r="B1911" s="512"/>
      <c r="C1911" s="1493"/>
      <c r="D1911" s="1493"/>
      <c r="E1911" s="1493"/>
      <c r="F1911" s="1493"/>
      <c r="G1911" s="1493"/>
      <c r="H1911" s="1530"/>
      <c r="I1911" s="1972"/>
      <c r="J1911" s="1542"/>
      <c r="K1911" s="513"/>
      <c r="L1911" s="513"/>
      <c r="M1911" s="513"/>
      <c r="N1911" s="513"/>
      <c r="O1911" s="513"/>
      <c r="P1911" s="513"/>
      <c r="Q1911" s="513"/>
      <c r="R1911" s="513"/>
      <c r="S1911" s="513"/>
      <c r="T1911" s="513"/>
      <c r="U1911" s="513"/>
      <c r="V1911" s="513"/>
      <c r="W1911" s="513"/>
      <c r="X1911" s="513"/>
      <c r="Y1911" s="513"/>
      <c r="Z1911" s="513"/>
      <c r="AA1911" s="513"/>
      <c r="AB1911" s="513"/>
      <c r="AC1911" s="513"/>
      <c r="AD1911" s="513"/>
      <c r="AE1911" s="513"/>
      <c r="AF1911" s="513"/>
      <c r="AG1911" s="513"/>
      <c r="AH1911" s="513"/>
      <c r="AI1911" s="513"/>
      <c r="AJ1911" s="513"/>
      <c r="AK1911" s="513"/>
      <c r="AL1911" s="513"/>
      <c r="AM1911" s="513"/>
      <c r="AN1911" s="513"/>
      <c r="AO1911" s="513"/>
      <c r="AP1911" s="513"/>
      <c r="AQ1911" s="513"/>
      <c r="AR1911" s="513"/>
      <c r="AS1911" s="513"/>
      <c r="AT1911" s="513"/>
      <c r="AU1911" s="513"/>
      <c r="AV1911" s="513"/>
      <c r="AW1911" s="513"/>
      <c r="AX1911" s="513"/>
      <c r="AY1911" s="513"/>
      <c r="AZ1911" s="513"/>
      <c r="BA1911" s="513"/>
      <c r="BB1911" s="513"/>
      <c r="BC1911" s="513"/>
      <c r="BD1911" s="513"/>
      <c r="BE1911" s="513"/>
      <c r="BF1911" s="513"/>
      <c r="BG1911" s="513"/>
      <c r="BH1911" s="513"/>
      <c r="BI1911" s="513"/>
      <c r="BJ1911" s="513"/>
      <c r="BK1911" s="513"/>
      <c r="BL1911" s="513"/>
      <c r="BM1911" s="513"/>
      <c r="BN1911" s="513"/>
      <c r="BO1911" s="513"/>
      <c r="BP1911" s="513"/>
      <c r="BQ1911" s="513"/>
      <c r="BR1911" s="513"/>
      <c r="BS1911" s="513"/>
      <c r="BT1911" s="513"/>
      <c r="BU1911" s="513"/>
      <c r="BV1911" s="513"/>
      <c r="BW1911" s="513"/>
      <c r="BX1911" s="513"/>
      <c r="BY1911" s="513"/>
      <c r="BZ1911" s="513"/>
      <c r="CA1911" s="513"/>
      <c r="CB1911" s="513"/>
      <c r="CC1911" s="1972"/>
      <c r="CD1911" s="1499"/>
      <c r="CE1911" s="1500"/>
      <c r="CF1911" s="1501"/>
      <c r="CG1911" s="1500"/>
      <c r="CH1911" s="1500"/>
      <c r="CI1911" s="1500"/>
      <c r="CJ1911" s="1976"/>
      <c r="CK1911" s="1519"/>
      <c r="CL1911" s="1509"/>
    </row>
    <row r="1912" spans="1:90" s="514" customFormat="1">
      <c r="A1912" s="511"/>
      <c r="B1912" s="512"/>
      <c r="C1912" s="1493"/>
      <c r="D1912" s="1493"/>
      <c r="E1912" s="1493"/>
      <c r="F1912" s="1493"/>
      <c r="G1912" s="1493"/>
      <c r="H1912" s="1530"/>
      <c r="I1912" s="1972"/>
      <c r="J1912" s="1542"/>
      <c r="K1912" s="513"/>
      <c r="L1912" s="513"/>
      <c r="M1912" s="513"/>
      <c r="N1912" s="513"/>
      <c r="O1912" s="513"/>
      <c r="P1912" s="513"/>
      <c r="Q1912" s="513"/>
      <c r="R1912" s="513"/>
      <c r="S1912" s="513"/>
      <c r="T1912" s="513"/>
      <c r="U1912" s="513"/>
      <c r="V1912" s="513"/>
      <c r="W1912" s="513"/>
      <c r="X1912" s="513"/>
      <c r="Y1912" s="513"/>
      <c r="Z1912" s="513"/>
      <c r="AA1912" s="513"/>
      <c r="AB1912" s="513"/>
      <c r="AC1912" s="513"/>
      <c r="AD1912" s="513"/>
      <c r="AE1912" s="513"/>
      <c r="AF1912" s="513"/>
      <c r="AG1912" s="513"/>
      <c r="AH1912" s="513"/>
      <c r="AI1912" s="513"/>
      <c r="AJ1912" s="513"/>
      <c r="AK1912" s="513"/>
      <c r="AL1912" s="513"/>
      <c r="AM1912" s="513"/>
      <c r="AN1912" s="513"/>
      <c r="AO1912" s="513"/>
      <c r="AP1912" s="513"/>
      <c r="AQ1912" s="513"/>
      <c r="AR1912" s="513"/>
      <c r="AS1912" s="513"/>
      <c r="AT1912" s="513"/>
      <c r="AU1912" s="513"/>
      <c r="AV1912" s="513"/>
      <c r="AW1912" s="513"/>
      <c r="AX1912" s="513"/>
      <c r="AY1912" s="513"/>
      <c r="AZ1912" s="513"/>
      <c r="BA1912" s="513"/>
      <c r="BB1912" s="513"/>
      <c r="BC1912" s="513"/>
      <c r="BD1912" s="513"/>
      <c r="BE1912" s="513"/>
      <c r="BF1912" s="513"/>
      <c r="BG1912" s="513"/>
      <c r="BH1912" s="513"/>
      <c r="BI1912" s="513"/>
      <c r="BJ1912" s="513"/>
      <c r="BK1912" s="513"/>
      <c r="BL1912" s="513"/>
      <c r="BM1912" s="513"/>
      <c r="BN1912" s="513"/>
      <c r="BO1912" s="513"/>
      <c r="BP1912" s="513"/>
      <c r="BQ1912" s="513"/>
      <c r="BR1912" s="513"/>
      <c r="BS1912" s="513"/>
      <c r="BT1912" s="513"/>
      <c r="BU1912" s="513"/>
      <c r="BV1912" s="513"/>
      <c r="BW1912" s="513"/>
      <c r="BX1912" s="513"/>
      <c r="BY1912" s="513"/>
      <c r="BZ1912" s="513"/>
      <c r="CA1912" s="513"/>
      <c r="CB1912" s="513"/>
      <c r="CC1912" s="1972"/>
      <c r="CD1912" s="1499"/>
      <c r="CE1912" s="1500"/>
      <c r="CF1912" s="1501"/>
      <c r="CG1912" s="1500"/>
      <c r="CH1912" s="1500"/>
      <c r="CI1912" s="1500"/>
      <c r="CJ1912" s="1976"/>
      <c r="CK1912" s="1519"/>
      <c r="CL1912" s="1509"/>
    </row>
    <row r="1913" spans="1:90" s="514" customFormat="1">
      <c r="A1913" s="511"/>
      <c r="B1913" s="512"/>
      <c r="C1913" s="1493"/>
      <c r="D1913" s="1493"/>
      <c r="E1913" s="1493"/>
      <c r="F1913" s="1493"/>
      <c r="G1913" s="1493"/>
      <c r="H1913" s="1530"/>
      <c r="I1913" s="1972"/>
      <c r="J1913" s="1542"/>
      <c r="K1913" s="513"/>
      <c r="L1913" s="513"/>
      <c r="M1913" s="513"/>
      <c r="N1913" s="513"/>
      <c r="O1913" s="513"/>
      <c r="P1913" s="513"/>
      <c r="Q1913" s="513"/>
      <c r="R1913" s="513"/>
      <c r="S1913" s="513"/>
      <c r="T1913" s="513"/>
      <c r="U1913" s="513"/>
      <c r="V1913" s="513"/>
      <c r="W1913" s="513"/>
      <c r="X1913" s="513"/>
      <c r="Y1913" s="513"/>
      <c r="Z1913" s="513"/>
      <c r="AA1913" s="513"/>
      <c r="AB1913" s="513"/>
      <c r="AC1913" s="513"/>
      <c r="AD1913" s="513"/>
      <c r="AE1913" s="513"/>
      <c r="AF1913" s="513"/>
      <c r="AG1913" s="513"/>
      <c r="AH1913" s="513"/>
      <c r="AI1913" s="513"/>
      <c r="AJ1913" s="513"/>
      <c r="AK1913" s="513"/>
      <c r="AL1913" s="513"/>
      <c r="AM1913" s="513"/>
      <c r="AN1913" s="513"/>
      <c r="AO1913" s="513"/>
      <c r="AP1913" s="513"/>
      <c r="AQ1913" s="513"/>
      <c r="AR1913" s="513"/>
      <c r="AS1913" s="513"/>
      <c r="AT1913" s="513"/>
      <c r="AU1913" s="513"/>
      <c r="AV1913" s="513"/>
      <c r="AW1913" s="513"/>
      <c r="AX1913" s="513"/>
      <c r="AY1913" s="513"/>
      <c r="AZ1913" s="513"/>
      <c r="BA1913" s="513"/>
      <c r="BB1913" s="513"/>
      <c r="BC1913" s="513"/>
      <c r="BD1913" s="513"/>
      <c r="BE1913" s="513"/>
      <c r="BF1913" s="513"/>
      <c r="BG1913" s="513"/>
      <c r="BH1913" s="513"/>
      <c r="BI1913" s="513"/>
      <c r="BJ1913" s="513"/>
      <c r="BK1913" s="513"/>
      <c r="BL1913" s="513"/>
      <c r="BM1913" s="513"/>
      <c r="BN1913" s="513"/>
      <c r="BO1913" s="513"/>
      <c r="BP1913" s="513"/>
      <c r="BQ1913" s="513"/>
      <c r="BR1913" s="513"/>
      <c r="BS1913" s="513"/>
      <c r="BT1913" s="513"/>
      <c r="BU1913" s="513"/>
      <c r="BV1913" s="513"/>
      <c r="BW1913" s="513"/>
      <c r="BX1913" s="513"/>
      <c r="BY1913" s="513"/>
      <c r="BZ1913" s="513"/>
      <c r="CA1913" s="513"/>
      <c r="CB1913" s="513"/>
      <c r="CC1913" s="1972"/>
      <c r="CD1913" s="1499"/>
      <c r="CE1913" s="1500"/>
      <c r="CF1913" s="1501"/>
      <c r="CG1913" s="1500"/>
      <c r="CH1913" s="1500"/>
      <c r="CI1913" s="1500"/>
      <c r="CJ1913" s="1976"/>
      <c r="CK1913" s="1519"/>
      <c r="CL1913" s="1509"/>
    </row>
    <row r="1914" spans="1:90" s="514" customFormat="1">
      <c r="A1914" s="511"/>
      <c r="B1914" s="512"/>
      <c r="C1914" s="1493"/>
      <c r="D1914" s="1493"/>
      <c r="E1914" s="1493"/>
      <c r="F1914" s="1493"/>
      <c r="G1914" s="1493"/>
      <c r="H1914" s="1530"/>
      <c r="I1914" s="1972"/>
      <c r="J1914" s="1542"/>
      <c r="K1914" s="513"/>
      <c r="L1914" s="513"/>
      <c r="M1914" s="513"/>
      <c r="N1914" s="513"/>
      <c r="O1914" s="513"/>
      <c r="P1914" s="513"/>
      <c r="Q1914" s="513"/>
      <c r="R1914" s="513"/>
      <c r="S1914" s="513"/>
      <c r="T1914" s="513"/>
      <c r="U1914" s="513"/>
      <c r="V1914" s="513"/>
      <c r="W1914" s="513"/>
      <c r="X1914" s="513"/>
      <c r="Y1914" s="513"/>
      <c r="Z1914" s="513"/>
      <c r="AA1914" s="513"/>
      <c r="AB1914" s="513"/>
      <c r="AC1914" s="513"/>
      <c r="AD1914" s="513"/>
      <c r="AE1914" s="513"/>
      <c r="AF1914" s="513"/>
      <c r="AG1914" s="513"/>
      <c r="AH1914" s="513"/>
      <c r="AI1914" s="513"/>
      <c r="AJ1914" s="513"/>
      <c r="AK1914" s="513"/>
      <c r="AL1914" s="513"/>
      <c r="AM1914" s="513"/>
      <c r="AN1914" s="513"/>
      <c r="AO1914" s="513"/>
      <c r="AP1914" s="513"/>
      <c r="AQ1914" s="513"/>
      <c r="AR1914" s="513"/>
      <c r="AS1914" s="513"/>
      <c r="AT1914" s="513"/>
      <c r="AU1914" s="513"/>
      <c r="AV1914" s="513"/>
      <c r="AW1914" s="513"/>
      <c r="AX1914" s="513"/>
      <c r="AY1914" s="513"/>
      <c r="AZ1914" s="513"/>
      <c r="BA1914" s="513"/>
      <c r="BB1914" s="513"/>
      <c r="BC1914" s="513"/>
      <c r="BD1914" s="513"/>
      <c r="BE1914" s="513"/>
      <c r="BF1914" s="513"/>
      <c r="BG1914" s="513"/>
      <c r="BH1914" s="513"/>
      <c r="BI1914" s="513"/>
      <c r="BJ1914" s="513"/>
      <c r="BK1914" s="513"/>
      <c r="BL1914" s="513"/>
      <c r="BM1914" s="513"/>
      <c r="BN1914" s="513"/>
      <c r="BO1914" s="513"/>
      <c r="BP1914" s="513"/>
      <c r="BQ1914" s="513"/>
      <c r="BR1914" s="513"/>
      <c r="BS1914" s="513"/>
      <c r="BT1914" s="513"/>
      <c r="BU1914" s="513"/>
      <c r="BV1914" s="513"/>
      <c r="BW1914" s="513"/>
      <c r="BX1914" s="513"/>
      <c r="BY1914" s="513"/>
      <c r="BZ1914" s="513"/>
      <c r="CA1914" s="513"/>
      <c r="CB1914" s="513"/>
      <c r="CC1914" s="1972"/>
      <c r="CD1914" s="1499"/>
      <c r="CE1914" s="1500"/>
      <c r="CF1914" s="1501"/>
      <c r="CG1914" s="1500"/>
      <c r="CH1914" s="1500"/>
      <c r="CI1914" s="1500"/>
      <c r="CJ1914" s="1976"/>
      <c r="CK1914" s="1519"/>
      <c r="CL1914" s="1509"/>
    </row>
    <row r="1915" spans="1:90" s="514" customFormat="1">
      <c r="A1915" s="511"/>
      <c r="B1915" s="512"/>
      <c r="C1915" s="1493"/>
      <c r="D1915" s="1493"/>
      <c r="E1915" s="1493"/>
      <c r="F1915" s="1493"/>
      <c r="G1915" s="1493"/>
      <c r="H1915" s="1530"/>
      <c r="I1915" s="1972"/>
      <c r="J1915" s="1542"/>
      <c r="K1915" s="513"/>
      <c r="L1915" s="513"/>
      <c r="M1915" s="513"/>
      <c r="N1915" s="513"/>
      <c r="O1915" s="513"/>
      <c r="P1915" s="513"/>
      <c r="Q1915" s="513"/>
      <c r="R1915" s="513"/>
      <c r="S1915" s="513"/>
      <c r="T1915" s="513"/>
      <c r="U1915" s="513"/>
      <c r="V1915" s="513"/>
      <c r="W1915" s="513"/>
      <c r="X1915" s="513"/>
      <c r="Y1915" s="513"/>
      <c r="Z1915" s="513"/>
      <c r="AA1915" s="513"/>
      <c r="AB1915" s="513"/>
      <c r="AC1915" s="513"/>
      <c r="AD1915" s="513"/>
      <c r="AE1915" s="513"/>
      <c r="AF1915" s="513"/>
      <c r="AG1915" s="513"/>
      <c r="AH1915" s="513"/>
      <c r="AI1915" s="513"/>
      <c r="AJ1915" s="513"/>
      <c r="AK1915" s="513"/>
      <c r="AL1915" s="513"/>
      <c r="AM1915" s="513"/>
      <c r="AN1915" s="513"/>
      <c r="AO1915" s="513"/>
      <c r="AP1915" s="513"/>
      <c r="AQ1915" s="513"/>
      <c r="AR1915" s="513"/>
      <c r="AS1915" s="513"/>
      <c r="AT1915" s="513"/>
      <c r="AU1915" s="513"/>
      <c r="AV1915" s="513"/>
      <c r="AW1915" s="513"/>
      <c r="AX1915" s="513"/>
      <c r="AY1915" s="513"/>
      <c r="AZ1915" s="513"/>
      <c r="BA1915" s="513"/>
      <c r="BB1915" s="513"/>
      <c r="BC1915" s="513"/>
      <c r="BD1915" s="513"/>
      <c r="BE1915" s="513"/>
      <c r="BF1915" s="513"/>
      <c r="BG1915" s="513"/>
      <c r="BH1915" s="513"/>
      <c r="BI1915" s="513"/>
      <c r="BJ1915" s="513"/>
      <c r="BK1915" s="513"/>
      <c r="BL1915" s="513"/>
      <c r="BM1915" s="513"/>
      <c r="BN1915" s="513"/>
      <c r="BO1915" s="513"/>
      <c r="BP1915" s="513"/>
      <c r="BQ1915" s="513"/>
      <c r="BR1915" s="513"/>
      <c r="BS1915" s="513"/>
      <c r="BT1915" s="513"/>
      <c r="BU1915" s="513"/>
      <c r="BV1915" s="513"/>
      <c r="BW1915" s="513"/>
      <c r="BX1915" s="513"/>
      <c r="BY1915" s="513"/>
      <c r="BZ1915" s="513"/>
      <c r="CA1915" s="513"/>
      <c r="CB1915" s="513"/>
      <c r="CC1915" s="1972"/>
      <c r="CD1915" s="1499"/>
      <c r="CE1915" s="1500"/>
      <c r="CF1915" s="1501"/>
      <c r="CG1915" s="1500"/>
      <c r="CH1915" s="1500"/>
      <c r="CI1915" s="1500"/>
      <c r="CJ1915" s="1976"/>
      <c r="CK1915" s="1519"/>
      <c r="CL1915" s="1509"/>
    </row>
    <row r="1916" spans="1:90" s="514" customFormat="1">
      <c r="A1916" s="511"/>
      <c r="B1916" s="512"/>
      <c r="C1916" s="1493"/>
      <c r="D1916" s="1493"/>
      <c r="E1916" s="1493"/>
      <c r="F1916" s="1493"/>
      <c r="G1916" s="1493"/>
      <c r="H1916" s="1530"/>
      <c r="I1916" s="1972"/>
      <c r="J1916" s="1542"/>
      <c r="K1916" s="513"/>
      <c r="L1916" s="513"/>
      <c r="M1916" s="513"/>
      <c r="N1916" s="513"/>
      <c r="O1916" s="513"/>
      <c r="P1916" s="513"/>
      <c r="Q1916" s="513"/>
      <c r="R1916" s="513"/>
      <c r="S1916" s="513"/>
      <c r="T1916" s="513"/>
      <c r="U1916" s="513"/>
      <c r="V1916" s="513"/>
      <c r="W1916" s="513"/>
      <c r="X1916" s="513"/>
      <c r="Y1916" s="513"/>
      <c r="Z1916" s="513"/>
      <c r="AA1916" s="513"/>
      <c r="AB1916" s="513"/>
      <c r="AC1916" s="513"/>
      <c r="AD1916" s="513"/>
      <c r="AE1916" s="513"/>
      <c r="AF1916" s="513"/>
      <c r="AG1916" s="513"/>
      <c r="AH1916" s="513"/>
      <c r="AI1916" s="513"/>
      <c r="AJ1916" s="513"/>
      <c r="AK1916" s="513"/>
      <c r="AL1916" s="513"/>
      <c r="AM1916" s="513"/>
      <c r="AN1916" s="513"/>
      <c r="AO1916" s="513"/>
      <c r="AP1916" s="513"/>
      <c r="AQ1916" s="513"/>
      <c r="AR1916" s="513"/>
      <c r="AS1916" s="513"/>
      <c r="AT1916" s="513"/>
      <c r="AU1916" s="513"/>
      <c r="AV1916" s="513"/>
      <c r="AW1916" s="513"/>
      <c r="AX1916" s="513"/>
      <c r="AY1916" s="513"/>
      <c r="AZ1916" s="513"/>
      <c r="BA1916" s="513"/>
      <c r="BB1916" s="513"/>
      <c r="BC1916" s="513"/>
      <c r="BD1916" s="513"/>
      <c r="BE1916" s="513"/>
      <c r="BF1916" s="513"/>
      <c r="BG1916" s="513"/>
      <c r="BH1916" s="513"/>
      <c r="BI1916" s="513"/>
      <c r="BJ1916" s="513"/>
      <c r="BK1916" s="513"/>
      <c r="BL1916" s="513"/>
      <c r="BM1916" s="513"/>
      <c r="BN1916" s="513"/>
      <c r="BO1916" s="513"/>
      <c r="BP1916" s="513"/>
      <c r="BQ1916" s="513"/>
      <c r="BR1916" s="513"/>
      <c r="BS1916" s="513"/>
      <c r="BT1916" s="513"/>
      <c r="BU1916" s="513"/>
      <c r="BV1916" s="513"/>
      <c r="BW1916" s="513"/>
      <c r="BX1916" s="513"/>
      <c r="BY1916" s="513"/>
      <c r="BZ1916" s="513"/>
      <c r="CA1916" s="513"/>
      <c r="CB1916" s="513"/>
      <c r="CC1916" s="1972"/>
      <c r="CD1916" s="1499"/>
      <c r="CE1916" s="1500"/>
      <c r="CF1916" s="1501"/>
      <c r="CG1916" s="1500"/>
      <c r="CH1916" s="1500"/>
      <c r="CI1916" s="1500"/>
      <c r="CJ1916" s="1976"/>
      <c r="CK1916" s="1519"/>
      <c r="CL1916" s="1509"/>
    </row>
    <row r="1917" spans="1:90" s="514" customFormat="1">
      <c r="A1917" s="511"/>
      <c r="B1917" s="512"/>
      <c r="C1917" s="1493"/>
      <c r="D1917" s="1493"/>
      <c r="E1917" s="1493"/>
      <c r="F1917" s="1493"/>
      <c r="G1917" s="1493"/>
      <c r="H1917" s="1530"/>
      <c r="I1917" s="1972"/>
      <c r="J1917" s="1542"/>
      <c r="K1917" s="513"/>
      <c r="L1917" s="513"/>
      <c r="M1917" s="513"/>
      <c r="N1917" s="513"/>
      <c r="O1917" s="513"/>
      <c r="P1917" s="513"/>
      <c r="Q1917" s="513"/>
      <c r="R1917" s="513"/>
      <c r="S1917" s="513"/>
      <c r="T1917" s="513"/>
      <c r="U1917" s="513"/>
      <c r="V1917" s="513"/>
      <c r="W1917" s="513"/>
      <c r="X1917" s="513"/>
      <c r="Y1917" s="513"/>
      <c r="Z1917" s="513"/>
      <c r="AA1917" s="513"/>
      <c r="AB1917" s="513"/>
      <c r="AC1917" s="513"/>
      <c r="AD1917" s="513"/>
      <c r="AE1917" s="513"/>
      <c r="AF1917" s="513"/>
      <c r="AG1917" s="513"/>
      <c r="AH1917" s="513"/>
      <c r="AI1917" s="513"/>
      <c r="AJ1917" s="513"/>
      <c r="AK1917" s="513"/>
      <c r="AL1917" s="513"/>
      <c r="AM1917" s="513"/>
      <c r="AN1917" s="513"/>
      <c r="AO1917" s="513"/>
      <c r="AP1917" s="513"/>
      <c r="AQ1917" s="513"/>
      <c r="AR1917" s="513"/>
      <c r="AS1917" s="513"/>
      <c r="AT1917" s="513"/>
      <c r="AU1917" s="513"/>
      <c r="AV1917" s="513"/>
      <c r="AW1917" s="513"/>
      <c r="AX1917" s="513"/>
      <c r="AY1917" s="513"/>
      <c r="AZ1917" s="513"/>
      <c r="BA1917" s="513"/>
      <c r="BB1917" s="513"/>
      <c r="BC1917" s="513"/>
      <c r="BD1917" s="513"/>
      <c r="BE1917" s="513"/>
      <c r="BF1917" s="513"/>
      <c r="BG1917" s="513"/>
      <c r="BH1917" s="513"/>
      <c r="BI1917" s="513"/>
      <c r="BJ1917" s="513"/>
      <c r="BK1917" s="513"/>
      <c r="BL1917" s="513"/>
      <c r="BM1917" s="513"/>
      <c r="BN1917" s="513"/>
      <c r="BO1917" s="513"/>
      <c r="BP1917" s="513"/>
      <c r="BQ1917" s="513"/>
      <c r="BR1917" s="513"/>
      <c r="BS1917" s="513"/>
      <c r="BT1917" s="513"/>
      <c r="BU1917" s="513"/>
      <c r="BV1917" s="513"/>
      <c r="BW1917" s="513"/>
      <c r="BX1917" s="513"/>
      <c r="BY1917" s="513"/>
      <c r="BZ1917" s="513"/>
      <c r="CA1917" s="513"/>
      <c r="CB1917" s="513"/>
      <c r="CC1917" s="1972"/>
      <c r="CD1917" s="1499"/>
      <c r="CE1917" s="1500"/>
      <c r="CF1917" s="1501"/>
      <c r="CG1917" s="1500"/>
      <c r="CH1917" s="1500"/>
      <c r="CI1917" s="1500"/>
      <c r="CJ1917" s="1976"/>
      <c r="CK1917" s="1519"/>
      <c r="CL1917" s="1509"/>
    </row>
    <row r="1918" spans="1:90" s="514" customFormat="1">
      <c r="A1918" s="511"/>
      <c r="B1918" s="512"/>
      <c r="C1918" s="1493"/>
      <c r="D1918" s="1493"/>
      <c r="E1918" s="1493"/>
      <c r="F1918" s="1493"/>
      <c r="G1918" s="1493"/>
      <c r="H1918" s="1530"/>
      <c r="I1918" s="1972"/>
      <c r="J1918" s="1542"/>
      <c r="K1918" s="513"/>
      <c r="L1918" s="513"/>
      <c r="M1918" s="513"/>
      <c r="N1918" s="513"/>
      <c r="O1918" s="513"/>
      <c r="P1918" s="513"/>
      <c r="Q1918" s="513"/>
      <c r="R1918" s="513"/>
      <c r="S1918" s="513"/>
      <c r="T1918" s="513"/>
      <c r="U1918" s="513"/>
      <c r="V1918" s="513"/>
      <c r="W1918" s="513"/>
      <c r="X1918" s="513"/>
      <c r="Y1918" s="513"/>
      <c r="Z1918" s="513"/>
      <c r="AA1918" s="513"/>
      <c r="AB1918" s="513"/>
      <c r="AC1918" s="513"/>
      <c r="AD1918" s="513"/>
      <c r="AE1918" s="513"/>
      <c r="AF1918" s="513"/>
      <c r="AG1918" s="513"/>
      <c r="AH1918" s="513"/>
      <c r="AI1918" s="513"/>
      <c r="AJ1918" s="513"/>
      <c r="AK1918" s="513"/>
      <c r="AL1918" s="513"/>
      <c r="AM1918" s="513"/>
      <c r="AN1918" s="513"/>
      <c r="AO1918" s="513"/>
      <c r="AP1918" s="513"/>
      <c r="AQ1918" s="513"/>
      <c r="AR1918" s="513"/>
      <c r="AS1918" s="513"/>
      <c r="AT1918" s="513"/>
      <c r="AU1918" s="513"/>
      <c r="AV1918" s="513"/>
      <c r="AW1918" s="513"/>
      <c r="AX1918" s="513"/>
      <c r="AY1918" s="513"/>
      <c r="AZ1918" s="513"/>
      <c r="BA1918" s="513"/>
      <c r="BB1918" s="513"/>
      <c r="BC1918" s="513"/>
      <c r="BD1918" s="513"/>
      <c r="BE1918" s="513"/>
      <c r="BF1918" s="513"/>
      <c r="BG1918" s="513"/>
      <c r="BH1918" s="513"/>
      <c r="BI1918" s="513"/>
      <c r="BJ1918" s="513"/>
      <c r="BK1918" s="513"/>
      <c r="BL1918" s="513"/>
      <c r="BM1918" s="513"/>
      <c r="BN1918" s="513"/>
      <c r="BO1918" s="513"/>
      <c r="BP1918" s="513"/>
      <c r="BQ1918" s="513"/>
      <c r="BR1918" s="513"/>
      <c r="BS1918" s="513"/>
      <c r="BT1918" s="513"/>
      <c r="BU1918" s="513"/>
      <c r="BV1918" s="513"/>
      <c r="BW1918" s="513"/>
      <c r="BX1918" s="513"/>
      <c r="BY1918" s="513"/>
      <c r="BZ1918" s="513"/>
      <c r="CA1918" s="513"/>
      <c r="CB1918" s="513"/>
      <c r="CC1918" s="1972"/>
      <c r="CD1918" s="1499"/>
      <c r="CE1918" s="1500"/>
      <c r="CF1918" s="1501"/>
      <c r="CG1918" s="1500"/>
      <c r="CH1918" s="1500"/>
      <c r="CI1918" s="1500"/>
      <c r="CJ1918" s="1976"/>
      <c r="CK1918" s="1519"/>
      <c r="CL1918" s="1509"/>
    </row>
    <row r="1919" spans="1:90" s="514" customFormat="1">
      <c r="A1919" s="511"/>
      <c r="B1919" s="512"/>
      <c r="C1919" s="1493"/>
      <c r="D1919" s="1493"/>
      <c r="E1919" s="1493"/>
      <c r="F1919" s="1493"/>
      <c r="G1919" s="1493"/>
      <c r="H1919" s="1530"/>
      <c r="I1919" s="1972"/>
      <c r="J1919" s="1542"/>
      <c r="K1919" s="513"/>
      <c r="L1919" s="513"/>
      <c r="M1919" s="513"/>
      <c r="N1919" s="513"/>
      <c r="O1919" s="513"/>
      <c r="P1919" s="513"/>
      <c r="Q1919" s="513"/>
      <c r="R1919" s="513"/>
      <c r="S1919" s="513"/>
      <c r="T1919" s="513"/>
      <c r="U1919" s="513"/>
      <c r="V1919" s="513"/>
      <c r="W1919" s="513"/>
      <c r="X1919" s="513"/>
      <c r="Y1919" s="513"/>
      <c r="Z1919" s="513"/>
      <c r="AA1919" s="513"/>
      <c r="AB1919" s="513"/>
      <c r="AC1919" s="513"/>
      <c r="AD1919" s="513"/>
      <c r="AE1919" s="513"/>
      <c r="AF1919" s="513"/>
      <c r="AG1919" s="513"/>
      <c r="AH1919" s="513"/>
      <c r="AI1919" s="513"/>
      <c r="AJ1919" s="513"/>
      <c r="AK1919" s="513"/>
      <c r="AL1919" s="513"/>
      <c r="AM1919" s="513"/>
      <c r="AN1919" s="513"/>
      <c r="AO1919" s="513"/>
      <c r="AP1919" s="513"/>
      <c r="AQ1919" s="513"/>
      <c r="AR1919" s="513"/>
      <c r="AS1919" s="513"/>
      <c r="AT1919" s="513"/>
      <c r="AU1919" s="513"/>
      <c r="AV1919" s="513"/>
      <c r="AW1919" s="513"/>
      <c r="AX1919" s="513"/>
      <c r="AY1919" s="513"/>
      <c r="AZ1919" s="513"/>
      <c r="BA1919" s="513"/>
      <c r="BB1919" s="513"/>
      <c r="BC1919" s="513"/>
      <c r="BD1919" s="513"/>
      <c r="BE1919" s="513"/>
      <c r="BF1919" s="513"/>
      <c r="BG1919" s="513"/>
      <c r="BH1919" s="513"/>
      <c r="BI1919" s="513"/>
      <c r="BJ1919" s="513"/>
      <c r="BK1919" s="513"/>
      <c r="BL1919" s="513"/>
      <c r="BM1919" s="513"/>
      <c r="BN1919" s="513"/>
      <c r="BO1919" s="513"/>
      <c r="BP1919" s="513"/>
      <c r="BQ1919" s="513"/>
      <c r="BR1919" s="513"/>
      <c r="BS1919" s="513"/>
      <c r="BT1919" s="513"/>
      <c r="BU1919" s="513"/>
      <c r="BV1919" s="513"/>
      <c r="BW1919" s="513"/>
      <c r="BX1919" s="513"/>
      <c r="BY1919" s="513"/>
      <c r="BZ1919" s="513"/>
      <c r="CA1919" s="513"/>
      <c r="CB1919" s="513"/>
      <c r="CC1919" s="1972"/>
      <c r="CD1919" s="1499"/>
      <c r="CE1919" s="1500"/>
      <c r="CF1919" s="1501"/>
      <c r="CG1919" s="1500"/>
      <c r="CH1919" s="1500"/>
      <c r="CI1919" s="1500"/>
      <c r="CJ1919" s="1976"/>
      <c r="CK1919" s="1519"/>
      <c r="CL1919" s="1509"/>
    </row>
    <row r="1920" spans="1:90" s="514" customFormat="1">
      <c r="A1920" s="511"/>
      <c r="B1920" s="512"/>
      <c r="C1920" s="1493"/>
      <c r="D1920" s="1493"/>
      <c r="E1920" s="1493"/>
      <c r="F1920" s="1493"/>
      <c r="G1920" s="1493"/>
      <c r="H1920" s="1530"/>
      <c r="I1920" s="1972"/>
      <c r="J1920" s="1542"/>
      <c r="K1920" s="513"/>
      <c r="L1920" s="513"/>
      <c r="M1920" s="513"/>
      <c r="N1920" s="513"/>
      <c r="O1920" s="513"/>
      <c r="P1920" s="513"/>
      <c r="Q1920" s="513"/>
      <c r="R1920" s="513"/>
      <c r="S1920" s="513"/>
      <c r="T1920" s="513"/>
      <c r="U1920" s="513"/>
      <c r="V1920" s="513"/>
      <c r="W1920" s="513"/>
      <c r="X1920" s="513"/>
      <c r="Y1920" s="513"/>
      <c r="Z1920" s="513"/>
      <c r="AA1920" s="513"/>
      <c r="AB1920" s="513"/>
      <c r="AC1920" s="513"/>
      <c r="AD1920" s="513"/>
      <c r="AE1920" s="513"/>
      <c r="AF1920" s="513"/>
      <c r="AG1920" s="513"/>
      <c r="AH1920" s="513"/>
      <c r="AI1920" s="513"/>
      <c r="AJ1920" s="513"/>
      <c r="AK1920" s="513"/>
      <c r="AL1920" s="513"/>
      <c r="AM1920" s="513"/>
      <c r="AN1920" s="513"/>
      <c r="AO1920" s="513"/>
      <c r="AP1920" s="513"/>
      <c r="AQ1920" s="513"/>
      <c r="AR1920" s="513"/>
      <c r="AS1920" s="513"/>
      <c r="AT1920" s="513"/>
      <c r="AU1920" s="513"/>
      <c r="AV1920" s="513"/>
      <c r="AW1920" s="513"/>
      <c r="AX1920" s="513"/>
      <c r="AY1920" s="513"/>
      <c r="AZ1920" s="513"/>
      <c r="BA1920" s="513"/>
      <c r="BB1920" s="513"/>
      <c r="BC1920" s="513"/>
      <c r="BD1920" s="513"/>
      <c r="BE1920" s="513"/>
      <c r="BF1920" s="513"/>
      <c r="BG1920" s="513"/>
      <c r="BH1920" s="513"/>
      <c r="BI1920" s="513"/>
      <c r="BJ1920" s="513"/>
      <c r="BK1920" s="513"/>
      <c r="BL1920" s="513"/>
      <c r="BM1920" s="513"/>
      <c r="BN1920" s="513"/>
      <c r="BO1920" s="513"/>
      <c r="BP1920" s="513"/>
      <c r="BQ1920" s="513"/>
      <c r="BR1920" s="513"/>
      <c r="BS1920" s="513"/>
      <c r="BT1920" s="513"/>
      <c r="BU1920" s="513"/>
      <c r="BV1920" s="513"/>
      <c r="BW1920" s="513"/>
      <c r="BX1920" s="513"/>
      <c r="BY1920" s="513"/>
      <c r="BZ1920" s="513"/>
      <c r="CA1920" s="513"/>
      <c r="CB1920" s="513"/>
      <c r="CC1920" s="1972"/>
      <c r="CD1920" s="1499"/>
      <c r="CE1920" s="1500"/>
      <c r="CF1920" s="1501"/>
      <c r="CG1920" s="1500"/>
      <c r="CH1920" s="1500"/>
      <c r="CI1920" s="1500"/>
      <c r="CJ1920" s="1976"/>
      <c r="CK1920" s="1519"/>
      <c r="CL1920" s="1509"/>
    </row>
    <row r="1921" spans="1:90" s="514" customFormat="1">
      <c r="A1921" s="511"/>
      <c r="B1921" s="512"/>
      <c r="C1921" s="1493"/>
      <c r="D1921" s="1493"/>
      <c r="E1921" s="1493"/>
      <c r="F1921" s="1493"/>
      <c r="G1921" s="1493"/>
      <c r="H1921" s="1530"/>
      <c r="I1921" s="1972"/>
      <c r="J1921" s="1542"/>
      <c r="K1921" s="513"/>
      <c r="L1921" s="513"/>
      <c r="M1921" s="513"/>
      <c r="N1921" s="513"/>
      <c r="O1921" s="513"/>
      <c r="P1921" s="513"/>
      <c r="Q1921" s="513"/>
      <c r="R1921" s="513"/>
      <c r="S1921" s="513"/>
      <c r="T1921" s="513"/>
      <c r="U1921" s="513"/>
      <c r="V1921" s="513"/>
      <c r="W1921" s="513"/>
      <c r="X1921" s="513"/>
      <c r="Y1921" s="513"/>
      <c r="Z1921" s="513"/>
      <c r="AA1921" s="513"/>
      <c r="AB1921" s="513"/>
      <c r="AC1921" s="513"/>
      <c r="AD1921" s="513"/>
      <c r="AE1921" s="513"/>
      <c r="AF1921" s="513"/>
      <c r="AG1921" s="513"/>
      <c r="AH1921" s="513"/>
      <c r="AI1921" s="513"/>
      <c r="AJ1921" s="513"/>
      <c r="AK1921" s="513"/>
      <c r="AL1921" s="513"/>
      <c r="AM1921" s="513"/>
      <c r="AN1921" s="513"/>
      <c r="AO1921" s="513"/>
      <c r="AP1921" s="513"/>
      <c r="AQ1921" s="513"/>
      <c r="AR1921" s="513"/>
      <c r="AS1921" s="513"/>
      <c r="AT1921" s="513"/>
      <c r="AU1921" s="513"/>
      <c r="AV1921" s="513"/>
      <c r="AW1921" s="513"/>
      <c r="AX1921" s="513"/>
      <c r="AY1921" s="513"/>
      <c r="AZ1921" s="513"/>
      <c r="BA1921" s="513"/>
      <c r="BB1921" s="513"/>
      <c r="BC1921" s="513"/>
      <c r="BD1921" s="513"/>
      <c r="BE1921" s="513"/>
      <c r="BF1921" s="513"/>
      <c r="BG1921" s="513"/>
      <c r="BH1921" s="513"/>
      <c r="BI1921" s="513"/>
      <c r="BJ1921" s="513"/>
      <c r="BK1921" s="513"/>
      <c r="BL1921" s="513"/>
      <c r="BM1921" s="513"/>
      <c r="BN1921" s="513"/>
      <c r="BO1921" s="513"/>
      <c r="BP1921" s="513"/>
      <c r="BQ1921" s="513"/>
      <c r="BR1921" s="513"/>
      <c r="BS1921" s="513"/>
      <c r="BT1921" s="513"/>
      <c r="BU1921" s="513"/>
      <c r="BV1921" s="513"/>
      <c r="BW1921" s="513"/>
      <c r="BX1921" s="513"/>
      <c r="BY1921" s="513"/>
      <c r="BZ1921" s="513"/>
      <c r="CA1921" s="513"/>
      <c r="CB1921" s="513"/>
      <c r="CC1921" s="1972"/>
      <c r="CD1921" s="1499"/>
      <c r="CE1921" s="1500"/>
      <c r="CF1921" s="1501"/>
      <c r="CG1921" s="1500"/>
      <c r="CH1921" s="1500"/>
      <c r="CI1921" s="1500"/>
      <c r="CJ1921" s="1976"/>
      <c r="CK1921" s="1519"/>
      <c r="CL1921" s="1509"/>
    </row>
    <row r="1922" spans="1:90" s="514" customFormat="1">
      <c r="A1922" s="511"/>
      <c r="B1922" s="512"/>
      <c r="C1922" s="1493"/>
      <c r="D1922" s="1493"/>
      <c r="E1922" s="1493"/>
      <c r="F1922" s="1493"/>
      <c r="G1922" s="1493"/>
      <c r="H1922" s="1530"/>
      <c r="I1922" s="1972"/>
      <c r="J1922" s="1542"/>
      <c r="K1922" s="513"/>
      <c r="L1922" s="513"/>
      <c r="M1922" s="513"/>
      <c r="N1922" s="513"/>
      <c r="O1922" s="513"/>
      <c r="P1922" s="513"/>
      <c r="Q1922" s="513"/>
      <c r="R1922" s="513"/>
      <c r="S1922" s="513"/>
      <c r="T1922" s="513"/>
      <c r="U1922" s="513"/>
      <c r="V1922" s="513"/>
      <c r="W1922" s="513"/>
      <c r="X1922" s="513"/>
      <c r="Y1922" s="513"/>
      <c r="Z1922" s="513"/>
      <c r="AA1922" s="513"/>
      <c r="AB1922" s="513"/>
      <c r="AC1922" s="513"/>
      <c r="AD1922" s="513"/>
      <c r="AE1922" s="513"/>
      <c r="AF1922" s="513"/>
      <c r="AG1922" s="513"/>
      <c r="AH1922" s="513"/>
      <c r="AI1922" s="513"/>
      <c r="AJ1922" s="513"/>
      <c r="AK1922" s="513"/>
      <c r="AL1922" s="513"/>
      <c r="AM1922" s="513"/>
      <c r="AN1922" s="513"/>
      <c r="AO1922" s="513"/>
      <c r="AP1922" s="513"/>
      <c r="AQ1922" s="513"/>
      <c r="AR1922" s="513"/>
      <c r="AS1922" s="513"/>
      <c r="AT1922" s="513"/>
      <c r="AU1922" s="513"/>
      <c r="AV1922" s="513"/>
      <c r="AW1922" s="513"/>
      <c r="AX1922" s="513"/>
      <c r="AY1922" s="513"/>
      <c r="AZ1922" s="513"/>
      <c r="BA1922" s="513"/>
      <c r="BB1922" s="513"/>
      <c r="BC1922" s="513"/>
      <c r="BD1922" s="513"/>
      <c r="BE1922" s="513"/>
      <c r="BF1922" s="513"/>
      <c r="BG1922" s="513"/>
      <c r="BH1922" s="513"/>
      <c r="BI1922" s="513"/>
      <c r="BJ1922" s="513"/>
      <c r="BK1922" s="513"/>
      <c r="BL1922" s="513"/>
      <c r="BM1922" s="513"/>
      <c r="BN1922" s="513"/>
      <c r="BO1922" s="513"/>
      <c r="BP1922" s="513"/>
      <c r="BQ1922" s="513"/>
      <c r="BR1922" s="513"/>
      <c r="BS1922" s="513"/>
      <c r="BT1922" s="513"/>
      <c r="BU1922" s="513"/>
      <c r="BV1922" s="513"/>
      <c r="BW1922" s="513"/>
      <c r="BX1922" s="513"/>
      <c r="BY1922" s="513"/>
      <c r="BZ1922" s="513"/>
      <c r="CA1922" s="513"/>
      <c r="CB1922" s="513"/>
      <c r="CC1922" s="1972"/>
      <c r="CD1922" s="1499"/>
      <c r="CE1922" s="1500"/>
      <c r="CF1922" s="1501"/>
      <c r="CG1922" s="1500"/>
      <c r="CH1922" s="1500"/>
      <c r="CI1922" s="1500"/>
      <c r="CJ1922" s="1976"/>
      <c r="CK1922" s="1519"/>
      <c r="CL1922" s="1509"/>
    </row>
    <row r="1923" spans="1:90" s="514" customFormat="1">
      <c r="A1923" s="511"/>
      <c r="B1923" s="512"/>
      <c r="C1923" s="1493"/>
      <c r="D1923" s="1493"/>
      <c r="E1923" s="1493"/>
      <c r="F1923" s="1493"/>
      <c r="G1923" s="1493"/>
      <c r="H1923" s="1530"/>
      <c r="I1923" s="1972"/>
      <c r="J1923" s="1542"/>
      <c r="K1923" s="513"/>
      <c r="L1923" s="513"/>
      <c r="M1923" s="513"/>
      <c r="N1923" s="513"/>
      <c r="O1923" s="513"/>
      <c r="P1923" s="513"/>
      <c r="Q1923" s="513"/>
      <c r="R1923" s="513"/>
      <c r="S1923" s="513"/>
      <c r="T1923" s="513"/>
      <c r="U1923" s="513"/>
      <c r="V1923" s="513"/>
      <c r="W1923" s="513"/>
      <c r="X1923" s="513"/>
      <c r="Y1923" s="513"/>
      <c r="Z1923" s="513"/>
      <c r="AA1923" s="513"/>
      <c r="AB1923" s="513"/>
      <c r="AC1923" s="513"/>
      <c r="AD1923" s="513"/>
      <c r="AE1923" s="513"/>
      <c r="AF1923" s="513"/>
      <c r="AG1923" s="513"/>
      <c r="AH1923" s="513"/>
      <c r="AI1923" s="513"/>
      <c r="AJ1923" s="513"/>
      <c r="AK1923" s="513"/>
      <c r="AL1923" s="513"/>
      <c r="AM1923" s="513"/>
      <c r="AN1923" s="513"/>
      <c r="AO1923" s="513"/>
      <c r="AP1923" s="513"/>
      <c r="AQ1923" s="513"/>
      <c r="AR1923" s="513"/>
      <c r="AS1923" s="513"/>
      <c r="AT1923" s="513"/>
      <c r="AU1923" s="513"/>
      <c r="AV1923" s="513"/>
      <c r="AW1923" s="513"/>
      <c r="AX1923" s="513"/>
      <c r="AY1923" s="513"/>
      <c r="AZ1923" s="513"/>
      <c r="BA1923" s="513"/>
      <c r="BB1923" s="513"/>
      <c r="BC1923" s="513"/>
      <c r="BD1923" s="513"/>
      <c r="BE1923" s="513"/>
      <c r="BF1923" s="513"/>
      <c r="BG1923" s="513"/>
      <c r="BH1923" s="513"/>
      <c r="BI1923" s="513"/>
      <c r="BJ1923" s="513"/>
      <c r="BK1923" s="513"/>
      <c r="BL1923" s="513"/>
      <c r="BM1923" s="513"/>
      <c r="BN1923" s="513"/>
      <c r="BO1923" s="513"/>
      <c r="BP1923" s="513"/>
      <c r="BQ1923" s="513"/>
      <c r="BR1923" s="513"/>
      <c r="BS1923" s="513"/>
      <c r="BT1923" s="513"/>
      <c r="BU1923" s="513"/>
      <c r="BV1923" s="513"/>
      <c r="BW1923" s="513"/>
      <c r="BX1923" s="513"/>
      <c r="BY1923" s="513"/>
      <c r="BZ1923" s="513"/>
      <c r="CA1923" s="513"/>
      <c r="CB1923" s="513"/>
      <c r="CC1923" s="1972"/>
      <c r="CD1923" s="1499"/>
      <c r="CE1923" s="1500"/>
      <c r="CF1923" s="1501"/>
      <c r="CG1923" s="1500"/>
      <c r="CH1923" s="1500"/>
      <c r="CI1923" s="1500"/>
      <c r="CJ1923" s="1976"/>
      <c r="CK1923" s="1519"/>
      <c r="CL1923" s="1509"/>
    </row>
    <row r="1924" spans="1:90" s="514" customFormat="1">
      <c r="A1924" s="511"/>
      <c r="B1924" s="512"/>
      <c r="C1924" s="1493"/>
      <c r="D1924" s="1493"/>
      <c r="E1924" s="1493"/>
      <c r="F1924" s="1493"/>
      <c r="G1924" s="1493"/>
      <c r="H1924" s="1530"/>
      <c r="I1924" s="1972"/>
      <c r="J1924" s="1542"/>
      <c r="K1924" s="513"/>
      <c r="L1924" s="513"/>
      <c r="M1924" s="513"/>
      <c r="N1924" s="513"/>
      <c r="O1924" s="513"/>
      <c r="P1924" s="513"/>
      <c r="Q1924" s="513"/>
      <c r="R1924" s="513"/>
      <c r="S1924" s="513"/>
      <c r="T1924" s="513"/>
      <c r="U1924" s="513"/>
      <c r="V1924" s="513"/>
      <c r="W1924" s="513"/>
      <c r="X1924" s="513"/>
      <c r="Y1924" s="513"/>
      <c r="Z1924" s="513"/>
      <c r="AA1924" s="513"/>
      <c r="AB1924" s="513"/>
      <c r="AC1924" s="513"/>
      <c r="AD1924" s="513"/>
      <c r="AE1924" s="513"/>
      <c r="AF1924" s="513"/>
      <c r="AG1924" s="513"/>
      <c r="AH1924" s="513"/>
      <c r="AI1924" s="513"/>
      <c r="AJ1924" s="513"/>
      <c r="AK1924" s="513"/>
      <c r="AL1924" s="513"/>
      <c r="AM1924" s="513"/>
      <c r="AN1924" s="513"/>
      <c r="AO1924" s="513"/>
      <c r="AP1924" s="513"/>
      <c r="AQ1924" s="513"/>
      <c r="AR1924" s="513"/>
      <c r="AS1924" s="513"/>
      <c r="AT1924" s="513"/>
      <c r="AU1924" s="513"/>
      <c r="AV1924" s="513"/>
      <c r="AW1924" s="513"/>
      <c r="AX1924" s="513"/>
      <c r="AY1924" s="513"/>
      <c r="AZ1924" s="513"/>
      <c r="BA1924" s="513"/>
      <c r="BB1924" s="513"/>
      <c r="BC1924" s="513"/>
      <c r="BD1924" s="513"/>
      <c r="BE1924" s="513"/>
      <c r="BF1924" s="513"/>
      <c r="BG1924" s="513"/>
      <c r="BH1924" s="513"/>
      <c r="BI1924" s="513"/>
      <c r="BJ1924" s="513"/>
      <c r="BK1924" s="513"/>
      <c r="BL1924" s="513"/>
      <c r="BM1924" s="513"/>
      <c r="BN1924" s="513"/>
      <c r="BO1924" s="513"/>
      <c r="BP1924" s="513"/>
      <c r="BQ1924" s="513"/>
      <c r="BR1924" s="513"/>
      <c r="BS1924" s="513"/>
      <c r="BT1924" s="513"/>
      <c r="BU1924" s="513"/>
      <c r="BV1924" s="513"/>
      <c r="BW1924" s="513"/>
      <c r="BX1924" s="513"/>
      <c r="BY1924" s="513"/>
      <c r="BZ1924" s="513"/>
      <c r="CA1924" s="513"/>
      <c r="CB1924" s="513"/>
      <c r="CC1924" s="1972"/>
      <c r="CD1924" s="1499"/>
      <c r="CE1924" s="1500"/>
      <c r="CF1924" s="1501"/>
      <c r="CG1924" s="1500"/>
      <c r="CH1924" s="1500"/>
      <c r="CI1924" s="1500"/>
      <c r="CJ1924" s="1976"/>
      <c r="CK1924" s="1519"/>
      <c r="CL1924" s="1509"/>
    </row>
    <row r="1925" spans="1:90" s="514" customFormat="1">
      <c r="A1925" s="511"/>
      <c r="B1925" s="512"/>
      <c r="C1925" s="1493"/>
      <c r="D1925" s="1493"/>
      <c r="E1925" s="1493"/>
      <c r="F1925" s="1493"/>
      <c r="G1925" s="1493"/>
      <c r="H1925" s="1530"/>
      <c r="I1925" s="1972"/>
      <c r="J1925" s="1542"/>
      <c r="K1925" s="513"/>
      <c r="L1925" s="513"/>
      <c r="M1925" s="513"/>
      <c r="N1925" s="513"/>
      <c r="O1925" s="513"/>
      <c r="P1925" s="513"/>
      <c r="Q1925" s="513"/>
      <c r="R1925" s="513"/>
      <c r="S1925" s="513"/>
      <c r="T1925" s="513"/>
      <c r="U1925" s="513"/>
      <c r="V1925" s="513"/>
      <c r="W1925" s="513"/>
      <c r="X1925" s="513"/>
      <c r="Y1925" s="513"/>
      <c r="Z1925" s="513"/>
      <c r="AA1925" s="513"/>
      <c r="AB1925" s="513"/>
      <c r="AC1925" s="513"/>
      <c r="AD1925" s="513"/>
      <c r="AE1925" s="513"/>
      <c r="AF1925" s="513"/>
      <c r="AG1925" s="513"/>
      <c r="AH1925" s="513"/>
      <c r="AI1925" s="513"/>
      <c r="AJ1925" s="513"/>
      <c r="AK1925" s="513"/>
      <c r="AL1925" s="513"/>
      <c r="AM1925" s="513"/>
      <c r="AN1925" s="513"/>
      <c r="AO1925" s="513"/>
      <c r="AP1925" s="513"/>
      <c r="AQ1925" s="513"/>
      <c r="AR1925" s="513"/>
      <c r="AS1925" s="513"/>
      <c r="AT1925" s="513"/>
      <c r="AU1925" s="513"/>
      <c r="AV1925" s="513"/>
      <c r="AW1925" s="513"/>
      <c r="AX1925" s="513"/>
      <c r="AY1925" s="513"/>
      <c r="AZ1925" s="513"/>
      <c r="BA1925" s="513"/>
      <c r="BB1925" s="513"/>
      <c r="BC1925" s="513"/>
      <c r="BD1925" s="513"/>
      <c r="BE1925" s="513"/>
      <c r="BF1925" s="513"/>
      <c r="BG1925" s="513"/>
      <c r="BH1925" s="513"/>
      <c r="BI1925" s="513"/>
      <c r="BJ1925" s="513"/>
      <c r="BK1925" s="513"/>
      <c r="BL1925" s="513"/>
      <c r="BM1925" s="513"/>
      <c r="BN1925" s="513"/>
      <c r="BO1925" s="513"/>
      <c r="BP1925" s="513"/>
      <c r="BQ1925" s="513"/>
      <c r="BR1925" s="513"/>
      <c r="BS1925" s="513"/>
      <c r="BT1925" s="513"/>
      <c r="BU1925" s="513"/>
      <c r="BV1925" s="513"/>
      <c r="BW1925" s="513"/>
      <c r="BX1925" s="513"/>
      <c r="BY1925" s="513"/>
      <c r="BZ1925" s="513"/>
      <c r="CA1925" s="513"/>
      <c r="CB1925" s="513"/>
      <c r="CC1925" s="1972"/>
      <c r="CD1925" s="1499"/>
      <c r="CE1925" s="1500"/>
      <c r="CF1925" s="1501"/>
      <c r="CG1925" s="1500"/>
      <c r="CH1925" s="1500"/>
      <c r="CI1925" s="1500"/>
      <c r="CJ1925" s="1976"/>
      <c r="CK1925" s="1519"/>
      <c r="CL1925" s="1509"/>
    </row>
    <row r="1926" spans="1:90" s="514" customFormat="1">
      <c r="A1926" s="511"/>
      <c r="B1926" s="512"/>
      <c r="C1926" s="1493"/>
      <c r="D1926" s="1493"/>
      <c r="E1926" s="1493"/>
      <c r="F1926" s="1493"/>
      <c r="G1926" s="1493"/>
      <c r="H1926" s="1530"/>
      <c r="I1926" s="1972"/>
      <c r="J1926" s="1542"/>
      <c r="K1926" s="513"/>
      <c r="L1926" s="513"/>
      <c r="M1926" s="513"/>
      <c r="N1926" s="513"/>
      <c r="O1926" s="513"/>
      <c r="P1926" s="513"/>
      <c r="Q1926" s="513"/>
      <c r="R1926" s="513"/>
      <c r="S1926" s="513"/>
      <c r="T1926" s="513"/>
      <c r="U1926" s="513"/>
      <c r="V1926" s="513"/>
      <c r="W1926" s="513"/>
      <c r="X1926" s="513"/>
      <c r="Y1926" s="513"/>
      <c r="Z1926" s="513"/>
      <c r="AA1926" s="513"/>
      <c r="AB1926" s="513"/>
      <c r="AC1926" s="513"/>
      <c r="AD1926" s="513"/>
      <c r="AE1926" s="513"/>
      <c r="AF1926" s="513"/>
      <c r="AG1926" s="513"/>
      <c r="AH1926" s="513"/>
      <c r="AI1926" s="513"/>
      <c r="AJ1926" s="513"/>
      <c r="AK1926" s="513"/>
      <c r="AL1926" s="513"/>
      <c r="AM1926" s="513"/>
      <c r="AN1926" s="513"/>
      <c r="AO1926" s="513"/>
      <c r="AP1926" s="513"/>
      <c r="AQ1926" s="513"/>
      <c r="AR1926" s="513"/>
      <c r="AS1926" s="513"/>
      <c r="AT1926" s="513"/>
      <c r="AU1926" s="513"/>
      <c r="AV1926" s="513"/>
      <c r="AW1926" s="513"/>
      <c r="AX1926" s="513"/>
      <c r="AY1926" s="513"/>
      <c r="AZ1926" s="513"/>
      <c r="BA1926" s="513"/>
      <c r="BB1926" s="513"/>
      <c r="BC1926" s="513"/>
      <c r="BD1926" s="513"/>
      <c r="BE1926" s="513"/>
      <c r="BF1926" s="513"/>
      <c r="BG1926" s="513"/>
      <c r="BH1926" s="513"/>
      <c r="BI1926" s="513"/>
      <c r="BJ1926" s="513"/>
      <c r="BK1926" s="513"/>
      <c r="BL1926" s="513"/>
      <c r="BM1926" s="513"/>
      <c r="BN1926" s="513"/>
      <c r="BO1926" s="513"/>
      <c r="BP1926" s="513"/>
      <c r="BQ1926" s="513"/>
      <c r="BR1926" s="513"/>
      <c r="BS1926" s="513"/>
      <c r="BT1926" s="513"/>
      <c r="BU1926" s="513"/>
      <c r="BV1926" s="513"/>
      <c r="BW1926" s="513"/>
      <c r="BX1926" s="513"/>
      <c r="BY1926" s="513"/>
      <c r="BZ1926" s="513"/>
      <c r="CA1926" s="513"/>
      <c r="CB1926" s="513"/>
      <c r="CC1926" s="1972"/>
      <c r="CD1926" s="1499"/>
      <c r="CE1926" s="1500"/>
      <c r="CF1926" s="1501"/>
      <c r="CG1926" s="1500"/>
      <c r="CH1926" s="1500"/>
      <c r="CI1926" s="1500"/>
      <c r="CJ1926" s="1976"/>
      <c r="CK1926" s="1519"/>
      <c r="CL1926" s="1509"/>
    </row>
    <row r="1927" spans="1:90" s="514" customFormat="1">
      <c r="A1927" s="511"/>
      <c r="B1927" s="512"/>
      <c r="C1927" s="1493"/>
      <c r="D1927" s="1493"/>
      <c r="E1927" s="1493"/>
      <c r="F1927" s="1493"/>
      <c r="G1927" s="1493"/>
      <c r="H1927" s="1530"/>
      <c r="I1927" s="1972"/>
      <c r="J1927" s="1542"/>
      <c r="K1927" s="513"/>
      <c r="L1927" s="513"/>
      <c r="M1927" s="513"/>
      <c r="N1927" s="513"/>
      <c r="O1927" s="513"/>
      <c r="P1927" s="513"/>
      <c r="Q1927" s="513"/>
      <c r="R1927" s="513"/>
      <c r="S1927" s="513"/>
      <c r="T1927" s="513"/>
      <c r="U1927" s="513"/>
      <c r="V1927" s="513"/>
      <c r="W1927" s="513"/>
      <c r="X1927" s="513"/>
      <c r="Y1927" s="513"/>
      <c r="Z1927" s="513"/>
      <c r="AA1927" s="513"/>
      <c r="AB1927" s="513"/>
      <c r="AC1927" s="513"/>
      <c r="AD1927" s="513"/>
      <c r="AE1927" s="513"/>
      <c r="AF1927" s="513"/>
      <c r="AG1927" s="513"/>
      <c r="AH1927" s="513"/>
      <c r="AI1927" s="513"/>
      <c r="AJ1927" s="513"/>
      <c r="AK1927" s="513"/>
      <c r="AL1927" s="513"/>
      <c r="AM1927" s="513"/>
      <c r="AN1927" s="513"/>
      <c r="AO1927" s="513"/>
      <c r="AP1927" s="513"/>
      <c r="AQ1927" s="513"/>
      <c r="AR1927" s="513"/>
      <c r="AS1927" s="513"/>
      <c r="AT1927" s="513"/>
      <c r="AU1927" s="513"/>
      <c r="AV1927" s="513"/>
      <c r="AW1927" s="513"/>
      <c r="AX1927" s="513"/>
      <c r="AY1927" s="513"/>
      <c r="AZ1927" s="513"/>
      <c r="BA1927" s="513"/>
      <c r="BB1927" s="513"/>
      <c r="BC1927" s="513"/>
      <c r="BD1927" s="513"/>
      <c r="BE1927" s="513"/>
      <c r="BF1927" s="513"/>
      <c r="BG1927" s="513"/>
      <c r="BH1927" s="513"/>
      <c r="BI1927" s="513"/>
      <c r="BJ1927" s="513"/>
      <c r="BK1927" s="513"/>
      <c r="BL1927" s="513"/>
      <c r="BM1927" s="513"/>
      <c r="BN1927" s="513"/>
      <c r="BO1927" s="513"/>
      <c r="BP1927" s="513"/>
      <c r="BQ1927" s="513"/>
      <c r="BR1927" s="513"/>
      <c r="BS1927" s="513"/>
      <c r="BT1927" s="513"/>
      <c r="BU1927" s="513"/>
      <c r="BV1927" s="513"/>
      <c r="BW1927" s="513"/>
      <c r="BX1927" s="513"/>
      <c r="BY1927" s="513"/>
      <c r="BZ1927" s="513"/>
      <c r="CA1927" s="513"/>
      <c r="CB1927" s="513"/>
      <c r="CC1927" s="1972"/>
      <c r="CD1927" s="1499"/>
      <c r="CE1927" s="1500"/>
      <c r="CF1927" s="1501"/>
      <c r="CG1927" s="1500"/>
      <c r="CH1927" s="1500"/>
      <c r="CI1927" s="1500"/>
      <c r="CJ1927" s="1976"/>
      <c r="CK1927" s="1519"/>
      <c r="CL1927" s="1509"/>
    </row>
    <row r="1928" spans="1:90" s="514" customFormat="1">
      <c r="A1928" s="511"/>
      <c r="B1928" s="512"/>
      <c r="C1928" s="1493"/>
      <c r="D1928" s="1493"/>
      <c r="E1928" s="1493"/>
      <c r="F1928" s="1493"/>
      <c r="G1928" s="1493"/>
      <c r="H1928" s="1530"/>
      <c r="I1928" s="1972"/>
      <c r="J1928" s="1542"/>
      <c r="K1928" s="513"/>
      <c r="L1928" s="513"/>
      <c r="M1928" s="513"/>
      <c r="N1928" s="513"/>
      <c r="O1928" s="513"/>
      <c r="P1928" s="513"/>
      <c r="Q1928" s="513"/>
      <c r="R1928" s="513"/>
      <c r="S1928" s="513"/>
      <c r="T1928" s="513"/>
      <c r="U1928" s="513"/>
      <c r="V1928" s="513"/>
      <c r="W1928" s="513"/>
      <c r="X1928" s="513"/>
      <c r="Y1928" s="513"/>
      <c r="Z1928" s="513"/>
      <c r="AA1928" s="513"/>
      <c r="AB1928" s="513"/>
      <c r="AC1928" s="513"/>
      <c r="AD1928" s="513"/>
      <c r="AE1928" s="513"/>
      <c r="AF1928" s="513"/>
      <c r="AG1928" s="513"/>
      <c r="AH1928" s="513"/>
      <c r="AI1928" s="513"/>
      <c r="AJ1928" s="513"/>
      <c r="AK1928" s="513"/>
      <c r="AL1928" s="513"/>
      <c r="AM1928" s="513"/>
      <c r="AN1928" s="513"/>
      <c r="AO1928" s="513"/>
      <c r="AP1928" s="513"/>
      <c r="AQ1928" s="513"/>
      <c r="AR1928" s="513"/>
      <c r="AS1928" s="513"/>
      <c r="AT1928" s="513"/>
      <c r="AU1928" s="513"/>
      <c r="AV1928" s="513"/>
      <c r="AW1928" s="513"/>
      <c r="AX1928" s="513"/>
      <c r="AY1928" s="513"/>
      <c r="AZ1928" s="513"/>
      <c r="BA1928" s="513"/>
      <c r="BB1928" s="513"/>
      <c r="BC1928" s="513"/>
      <c r="BD1928" s="513"/>
      <c r="BE1928" s="513"/>
      <c r="BF1928" s="513"/>
      <c r="BG1928" s="513"/>
      <c r="BH1928" s="513"/>
      <c r="BI1928" s="513"/>
      <c r="BJ1928" s="513"/>
      <c r="BK1928" s="513"/>
      <c r="BL1928" s="513"/>
      <c r="BM1928" s="513"/>
      <c r="BN1928" s="513"/>
      <c r="BO1928" s="513"/>
      <c r="BP1928" s="513"/>
      <c r="BQ1928" s="513"/>
      <c r="BR1928" s="513"/>
      <c r="BS1928" s="513"/>
      <c r="BT1928" s="513"/>
      <c r="BU1928" s="513"/>
      <c r="BV1928" s="513"/>
      <c r="BW1928" s="513"/>
      <c r="BX1928" s="513"/>
      <c r="BY1928" s="513"/>
      <c r="BZ1928" s="513"/>
      <c r="CA1928" s="513"/>
      <c r="CB1928" s="513"/>
      <c r="CC1928" s="1972"/>
      <c r="CD1928" s="1499"/>
      <c r="CE1928" s="1500"/>
      <c r="CF1928" s="1501"/>
      <c r="CG1928" s="1500"/>
      <c r="CH1928" s="1500"/>
      <c r="CI1928" s="1500"/>
      <c r="CJ1928" s="1976"/>
      <c r="CK1928" s="1519"/>
      <c r="CL1928" s="1509"/>
    </row>
    <row r="1929" spans="1:90" s="514" customFormat="1">
      <c r="A1929" s="511"/>
      <c r="B1929" s="512"/>
      <c r="C1929" s="1493"/>
      <c r="D1929" s="1493"/>
      <c r="E1929" s="1493"/>
      <c r="F1929" s="1493"/>
      <c r="G1929" s="1493"/>
      <c r="H1929" s="1530"/>
      <c r="I1929" s="1972"/>
      <c r="J1929" s="1542"/>
      <c r="K1929" s="513"/>
      <c r="L1929" s="513"/>
      <c r="M1929" s="513"/>
      <c r="N1929" s="513"/>
      <c r="O1929" s="513"/>
      <c r="P1929" s="513"/>
      <c r="Q1929" s="513"/>
      <c r="R1929" s="513"/>
      <c r="S1929" s="513"/>
      <c r="T1929" s="513"/>
      <c r="U1929" s="513"/>
      <c r="V1929" s="513"/>
      <c r="W1929" s="513"/>
      <c r="X1929" s="513"/>
      <c r="Y1929" s="513"/>
      <c r="Z1929" s="513"/>
      <c r="AA1929" s="513"/>
      <c r="AB1929" s="513"/>
      <c r="AC1929" s="513"/>
      <c r="AD1929" s="513"/>
      <c r="AE1929" s="513"/>
      <c r="AF1929" s="513"/>
      <c r="AG1929" s="513"/>
      <c r="AH1929" s="513"/>
      <c r="AI1929" s="513"/>
      <c r="AJ1929" s="513"/>
      <c r="AK1929" s="513"/>
      <c r="AL1929" s="513"/>
      <c r="AM1929" s="513"/>
      <c r="AN1929" s="513"/>
      <c r="AO1929" s="513"/>
      <c r="AP1929" s="513"/>
      <c r="AQ1929" s="513"/>
      <c r="AR1929" s="513"/>
      <c r="AS1929" s="513"/>
      <c r="AT1929" s="513"/>
      <c r="AU1929" s="513"/>
      <c r="AV1929" s="513"/>
      <c r="AW1929" s="513"/>
      <c r="AX1929" s="513"/>
      <c r="AY1929" s="513"/>
      <c r="AZ1929" s="513"/>
      <c r="BA1929" s="513"/>
      <c r="BB1929" s="513"/>
      <c r="BC1929" s="513"/>
      <c r="BD1929" s="513"/>
      <c r="BE1929" s="513"/>
      <c r="BF1929" s="513"/>
      <c r="BG1929" s="513"/>
      <c r="BH1929" s="513"/>
      <c r="BI1929" s="513"/>
      <c r="BJ1929" s="513"/>
      <c r="BK1929" s="513"/>
      <c r="BL1929" s="513"/>
      <c r="BM1929" s="513"/>
      <c r="BN1929" s="513"/>
      <c r="BO1929" s="513"/>
      <c r="BP1929" s="513"/>
      <c r="BQ1929" s="513"/>
      <c r="BR1929" s="513"/>
      <c r="BS1929" s="513"/>
      <c r="BT1929" s="513"/>
      <c r="BU1929" s="513"/>
      <c r="BV1929" s="513"/>
      <c r="BW1929" s="513"/>
      <c r="BX1929" s="513"/>
      <c r="BY1929" s="513"/>
      <c r="BZ1929" s="513"/>
      <c r="CA1929" s="513"/>
      <c r="CB1929" s="513"/>
      <c r="CC1929" s="1972"/>
      <c r="CD1929" s="1499"/>
      <c r="CE1929" s="1500"/>
      <c r="CF1929" s="1501"/>
      <c r="CG1929" s="1500"/>
      <c r="CH1929" s="1500"/>
      <c r="CI1929" s="1500"/>
      <c r="CJ1929" s="1976"/>
      <c r="CK1929" s="1519"/>
      <c r="CL1929" s="1509"/>
    </row>
    <row r="1930" spans="1:90" s="514" customFormat="1">
      <c r="A1930" s="511"/>
      <c r="B1930" s="512"/>
      <c r="C1930" s="1493"/>
      <c r="D1930" s="1493"/>
      <c r="E1930" s="1493"/>
      <c r="F1930" s="1493"/>
      <c r="G1930" s="1493"/>
      <c r="H1930" s="1530"/>
      <c r="I1930" s="1972"/>
      <c r="J1930" s="1542"/>
      <c r="K1930" s="513"/>
      <c r="L1930" s="513"/>
      <c r="M1930" s="513"/>
      <c r="N1930" s="513"/>
      <c r="O1930" s="513"/>
      <c r="P1930" s="513"/>
      <c r="Q1930" s="513"/>
      <c r="R1930" s="513"/>
      <c r="S1930" s="513"/>
      <c r="T1930" s="513"/>
      <c r="U1930" s="513"/>
      <c r="V1930" s="513"/>
      <c r="W1930" s="513"/>
      <c r="X1930" s="513"/>
      <c r="Y1930" s="513"/>
      <c r="Z1930" s="513"/>
      <c r="AA1930" s="513"/>
      <c r="AB1930" s="513"/>
      <c r="AC1930" s="513"/>
      <c r="AD1930" s="513"/>
      <c r="AE1930" s="513"/>
      <c r="AF1930" s="513"/>
      <c r="AG1930" s="513"/>
      <c r="AH1930" s="513"/>
      <c r="AI1930" s="513"/>
      <c r="AJ1930" s="513"/>
      <c r="AK1930" s="513"/>
      <c r="AL1930" s="513"/>
      <c r="AM1930" s="513"/>
      <c r="AN1930" s="513"/>
      <c r="AO1930" s="513"/>
      <c r="AP1930" s="513"/>
      <c r="AQ1930" s="513"/>
      <c r="AR1930" s="513"/>
      <c r="AS1930" s="513"/>
      <c r="AT1930" s="513"/>
      <c r="AU1930" s="513"/>
      <c r="AV1930" s="513"/>
      <c r="AW1930" s="513"/>
      <c r="AX1930" s="513"/>
      <c r="AY1930" s="513"/>
      <c r="AZ1930" s="513"/>
      <c r="BA1930" s="513"/>
      <c r="BB1930" s="513"/>
      <c r="BC1930" s="513"/>
      <c r="BD1930" s="513"/>
      <c r="BE1930" s="513"/>
      <c r="BF1930" s="513"/>
      <c r="BG1930" s="513"/>
      <c r="BH1930" s="513"/>
      <c r="BI1930" s="513"/>
      <c r="BJ1930" s="513"/>
      <c r="BK1930" s="513"/>
      <c r="BL1930" s="513"/>
      <c r="BM1930" s="513"/>
      <c r="BN1930" s="513"/>
      <c r="BO1930" s="513"/>
      <c r="BP1930" s="513"/>
      <c r="BQ1930" s="513"/>
      <c r="BR1930" s="513"/>
      <c r="BS1930" s="513"/>
      <c r="BT1930" s="513"/>
      <c r="BU1930" s="513"/>
      <c r="BV1930" s="513"/>
      <c r="BW1930" s="513"/>
      <c r="BX1930" s="513"/>
      <c r="BY1930" s="513"/>
      <c r="BZ1930" s="513"/>
      <c r="CA1930" s="513"/>
      <c r="CB1930" s="513"/>
      <c r="CC1930" s="1972"/>
      <c r="CD1930" s="1499"/>
      <c r="CE1930" s="1500"/>
      <c r="CF1930" s="1501"/>
      <c r="CG1930" s="1500"/>
      <c r="CH1930" s="1500"/>
      <c r="CI1930" s="1500"/>
      <c r="CJ1930" s="1976"/>
      <c r="CK1930" s="1519"/>
      <c r="CL1930" s="1509"/>
    </row>
    <row r="1931" spans="1:90" s="514" customFormat="1">
      <c r="A1931" s="511"/>
      <c r="B1931" s="512"/>
      <c r="C1931" s="1493"/>
      <c r="D1931" s="1493"/>
      <c r="E1931" s="1493"/>
      <c r="F1931" s="1493"/>
      <c r="G1931" s="1493"/>
      <c r="H1931" s="1530"/>
      <c r="I1931" s="1972"/>
      <c r="J1931" s="1542"/>
      <c r="K1931" s="513"/>
      <c r="L1931" s="513"/>
      <c r="M1931" s="513"/>
      <c r="N1931" s="513"/>
      <c r="O1931" s="513"/>
      <c r="P1931" s="513"/>
      <c r="Q1931" s="513"/>
      <c r="R1931" s="513"/>
      <c r="S1931" s="513"/>
      <c r="T1931" s="513"/>
      <c r="U1931" s="513"/>
      <c r="V1931" s="513"/>
      <c r="W1931" s="513"/>
      <c r="X1931" s="513"/>
      <c r="Y1931" s="513"/>
      <c r="Z1931" s="513"/>
      <c r="AA1931" s="513"/>
      <c r="AB1931" s="513"/>
      <c r="AC1931" s="513"/>
      <c r="AD1931" s="513"/>
      <c r="AE1931" s="513"/>
      <c r="AF1931" s="513"/>
      <c r="AG1931" s="513"/>
      <c r="AH1931" s="513"/>
      <c r="AI1931" s="513"/>
      <c r="AJ1931" s="513"/>
      <c r="AK1931" s="513"/>
      <c r="AL1931" s="513"/>
      <c r="AM1931" s="513"/>
      <c r="AN1931" s="513"/>
      <c r="AO1931" s="513"/>
      <c r="AP1931" s="513"/>
      <c r="AQ1931" s="513"/>
      <c r="AR1931" s="513"/>
      <c r="AS1931" s="513"/>
      <c r="AT1931" s="513"/>
      <c r="AU1931" s="513"/>
      <c r="AV1931" s="513"/>
      <c r="AW1931" s="513"/>
      <c r="AX1931" s="513"/>
      <c r="AY1931" s="513"/>
      <c r="AZ1931" s="513"/>
      <c r="BA1931" s="513"/>
      <c r="BB1931" s="513"/>
      <c r="BC1931" s="513"/>
      <c r="BD1931" s="513"/>
      <c r="BE1931" s="513"/>
      <c r="BF1931" s="513"/>
      <c r="BG1931" s="513"/>
      <c r="BH1931" s="513"/>
      <c r="BI1931" s="513"/>
      <c r="BJ1931" s="513"/>
      <c r="BK1931" s="513"/>
      <c r="BL1931" s="513"/>
      <c r="BM1931" s="513"/>
      <c r="BN1931" s="513"/>
      <c r="BO1931" s="513"/>
      <c r="BP1931" s="513"/>
      <c r="BQ1931" s="513"/>
      <c r="BR1931" s="513"/>
      <c r="BS1931" s="513"/>
      <c r="BT1931" s="513"/>
      <c r="BU1931" s="513"/>
      <c r="BV1931" s="513"/>
      <c r="BW1931" s="513"/>
      <c r="BX1931" s="513"/>
      <c r="BY1931" s="513"/>
      <c r="BZ1931" s="513"/>
      <c r="CA1931" s="513"/>
      <c r="CB1931" s="513"/>
      <c r="CC1931" s="1972"/>
      <c r="CD1931" s="1499"/>
      <c r="CE1931" s="1500"/>
      <c r="CF1931" s="1501"/>
      <c r="CG1931" s="1500"/>
      <c r="CH1931" s="1500"/>
      <c r="CI1931" s="1500"/>
      <c r="CJ1931" s="1976"/>
      <c r="CK1931" s="1519"/>
      <c r="CL1931" s="1509"/>
    </row>
    <row r="1932" spans="1:90" s="514" customFormat="1">
      <c r="A1932" s="511"/>
      <c r="B1932" s="512"/>
      <c r="C1932" s="1493"/>
      <c r="D1932" s="1493"/>
      <c r="E1932" s="1493"/>
      <c r="F1932" s="1493"/>
      <c r="G1932" s="1493"/>
      <c r="H1932" s="1530"/>
      <c r="I1932" s="1972"/>
      <c r="J1932" s="1542"/>
      <c r="K1932" s="513"/>
      <c r="L1932" s="513"/>
      <c r="M1932" s="513"/>
      <c r="N1932" s="513"/>
      <c r="O1932" s="513"/>
      <c r="P1932" s="513"/>
      <c r="Q1932" s="513"/>
      <c r="R1932" s="513"/>
      <c r="S1932" s="513"/>
      <c r="T1932" s="513"/>
      <c r="U1932" s="513"/>
      <c r="V1932" s="513"/>
      <c r="W1932" s="513"/>
      <c r="X1932" s="513"/>
      <c r="Y1932" s="513"/>
      <c r="Z1932" s="513"/>
      <c r="AA1932" s="513"/>
      <c r="AB1932" s="513"/>
      <c r="AC1932" s="513"/>
      <c r="AD1932" s="513"/>
      <c r="AE1932" s="513"/>
      <c r="AF1932" s="513"/>
      <c r="AG1932" s="513"/>
      <c r="AH1932" s="513"/>
      <c r="AI1932" s="513"/>
      <c r="AJ1932" s="513"/>
      <c r="AK1932" s="513"/>
      <c r="AL1932" s="513"/>
      <c r="AM1932" s="513"/>
      <c r="AN1932" s="513"/>
      <c r="AO1932" s="513"/>
      <c r="AP1932" s="513"/>
      <c r="AQ1932" s="513"/>
      <c r="AR1932" s="513"/>
      <c r="AS1932" s="513"/>
      <c r="AT1932" s="513"/>
      <c r="AU1932" s="513"/>
      <c r="AV1932" s="513"/>
      <c r="AW1932" s="513"/>
      <c r="AX1932" s="513"/>
      <c r="AY1932" s="513"/>
      <c r="AZ1932" s="513"/>
      <c r="BA1932" s="513"/>
      <c r="BB1932" s="513"/>
      <c r="BC1932" s="513"/>
      <c r="BD1932" s="513"/>
      <c r="BE1932" s="513"/>
      <c r="BF1932" s="513"/>
      <c r="BG1932" s="513"/>
      <c r="BH1932" s="513"/>
      <c r="BI1932" s="513"/>
      <c r="BJ1932" s="513"/>
      <c r="BK1932" s="513"/>
      <c r="BL1932" s="513"/>
      <c r="BM1932" s="513"/>
      <c r="BN1932" s="513"/>
      <c r="BO1932" s="513"/>
      <c r="BP1932" s="513"/>
      <c r="BQ1932" s="513"/>
      <c r="BR1932" s="513"/>
      <c r="BS1932" s="513"/>
      <c r="BT1932" s="513"/>
      <c r="BU1932" s="513"/>
      <c r="BV1932" s="513"/>
      <c r="BW1932" s="513"/>
      <c r="BX1932" s="513"/>
      <c r="BY1932" s="513"/>
      <c r="BZ1932" s="513"/>
      <c r="CA1932" s="513"/>
      <c r="CB1932" s="513"/>
      <c r="CC1932" s="1972"/>
      <c r="CD1932" s="1499"/>
      <c r="CE1932" s="1500"/>
      <c r="CF1932" s="1501"/>
      <c r="CG1932" s="1500"/>
      <c r="CH1932" s="1500"/>
      <c r="CI1932" s="1500"/>
      <c r="CJ1932" s="1976"/>
      <c r="CK1932" s="1519"/>
      <c r="CL1932" s="1509"/>
    </row>
    <row r="1933" spans="1:90" s="514" customFormat="1">
      <c r="A1933" s="511"/>
      <c r="B1933" s="512"/>
      <c r="C1933" s="1493"/>
      <c r="D1933" s="1493"/>
      <c r="E1933" s="1493"/>
      <c r="F1933" s="1493"/>
      <c r="G1933" s="1493"/>
      <c r="H1933" s="1530"/>
      <c r="I1933" s="1972"/>
      <c r="J1933" s="1542"/>
      <c r="K1933" s="513"/>
      <c r="L1933" s="513"/>
      <c r="M1933" s="513"/>
      <c r="N1933" s="513"/>
      <c r="O1933" s="513"/>
      <c r="P1933" s="513"/>
      <c r="Q1933" s="513"/>
      <c r="R1933" s="513"/>
      <c r="S1933" s="513"/>
      <c r="T1933" s="513"/>
      <c r="U1933" s="513"/>
      <c r="V1933" s="513"/>
      <c r="W1933" s="513"/>
      <c r="X1933" s="513"/>
      <c r="Y1933" s="513"/>
      <c r="Z1933" s="513"/>
      <c r="AA1933" s="513"/>
      <c r="AB1933" s="513"/>
      <c r="AC1933" s="513"/>
      <c r="AD1933" s="513"/>
      <c r="AE1933" s="513"/>
      <c r="AF1933" s="513"/>
      <c r="AG1933" s="513"/>
      <c r="AH1933" s="513"/>
      <c r="AI1933" s="513"/>
      <c r="AJ1933" s="513"/>
      <c r="AK1933" s="513"/>
      <c r="AL1933" s="513"/>
      <c r="AM1933" s="513"/>
      <c r="AN1933" s="513"/>
      <c r="AO1933" s="513"/>
      <c r="AP1933" s="513"/>
      <c r="AQ1933" s="513"/>
      <c r="AR1933" s="513"/>
      <c r="AS1933" s="513"/>
      <c r="AT1933" s="513"/>
      <c r="AU1933" s="513"/>
      <c r="AV1933" s="513"/>
      <c r="AW1933" s="513"/>
      <c r="AX1933" s="513"/>
      <c r="AY1933" s="513"/>
      <c r="AZ1933" s="513"/>
      <c r="BA1933" s="513"/>
      <c r="BB1933" s="513"/>
      <c r="BC1933" s="513"/>
      <c r="BD1933" s="513"/>
      <c r="BE1933" s="513"/>
      <c r="BF1933" s="513"/>
      <c r="BG1933" s="513"/>
      <c r="BH1933" s="513"/>
      <c r="BI1933" s="513"/>
      <c r="BJ1933" s="513"/>
      <c r="BK1933" s="513"/>
      <c r="BL1933" s="513"/>
      <c r="BM1933" s="513"/>
      <c r="BN1933" s="513"/>
      <c r="BO1933" s="513"/>
      <c r="BP1933" s="513"/>
      <c r="BQ1933" s="513"/>
      <c r="BR1933" s="513"/>
      <c r="BS1933" s="513"/>
      <c r="BT1933" s="513"/>
      <c r="BU1933" s="513"/>
      <c r="BV1933" s="513"/>
      <c r="BW1933" s="513"/>
      <c r="BX1933" s="513"/>
      <c r="BY1933" s="513"/>
      <c r="BZ1933" s="513"/>
      <c r="CA1933" s="513"/>
      <c r="CB1933" s="513"/>
      <c r="CC1933" s="1972"/>
      <c r="CD1933" s="1499"/>
      <c r="CE1933" s="1500"/>
      <c r="CF1933" s="1501"/>
      <c r="CG1933" s="1500"/>
      <c r="CH1933" s="1500"/>
      <c r="CI1933" s="1500"/>
      <c r="CJ1933" s="1976"/>
      <c r="CK1933" s="1519"/>
      <c r="CL1933" s="1509"/>
    </row>
    <row r="1934" spans="1:90" s="514" customFormat="1">
      <c r="A1934" s="511"/>
      <c r="B1934" s="512"/>
      <c r="C1934" s="1493"/>
      <c r="D1934" s="1493"/>
      <c r="E1934" s="1493"/>
      <c r="F1934" s="1493"/>
      <c r="G1934" s="1493"/>
      <c r="H1934" s="1530"/>
      <c r="I1934" s="1972"/>
      <c r="J1934" s="1542"/>
      <c r="K1934" s="513"/>
      <c r="L1934" s="513"/>
      <c r="M1934" s="513"/>
      <c r="N1934" s="513"/>
      <c r="O1934" s="513"/>
      <c r="P1934" s="513"/>
      <c r="Q1934" s="513"/>
      <c r="R1934" s="513"/>
      <c r="S1934" s="513"/>
      <c r="T1934" s="513"/>
      <c r="U1934" s="513"/>
      <c r="V1934" s="513"/>
      <c r="W1934" s="513"/>
      <c r="X1934" s="513"/>
      <c r="Y1934" s="513"/>
      <c r="Z1934" s="513"/>
      <c r="AA1934" s="513"/>
      <c r="AB1934" s="513"/>
      <c r="AC1934" s="513"/>
      <c r="AD1934" s="513"/>
      <c r="AE1934" s="513"/>
      <c r="AF1934" s="513"/>
      <c r="AG1934" s="513"/>
      <c r="AH1934" s="513"/>
      <c r="AI1934" s="513"/>
      <c r="AJ1934" s="513"/>
      <c r="AK1934" s="513"/>
      <c r="AL1934" s="513"/>
      <c r="AM1934" s="513"/>
      <c r="AN1934" s="513"/>
      <c r="AO1934" s="513"/>
      <c r="AP1934" s="513"/>
      <c r="AQ1934" s="513"/>
      <c r="AR1934" s="513"/>
      <c r="AS1934" s="513"/>
      <c r="AT1934" s="513"/>
      <c r="AU1934" s="513"/>
      <c r="AV1934" s="513"/>
      <c r="AW1934" s="513"/>
      <c r="AX1934" s="513"/>
      <c r="AY1934" s="513"/>
      <c r="AZ1934" s="513"/>
      <c r="BA1934" s="513"/>
      <c r="BB1934" s="513"/>
      <c r="BC1934" s="513"/>
      <c r="BD1934" s="513"/>
      <c r="BE1934" s="513"/>
      <c r="BF1934" s="513"/>
      <c r="BG1934" s="513"/>
      <c r="BH1934" s="513"/>
      <c r="BI1934" s="513"/>
      <c r="BJ1934" s="513"/>
      <c r="BK1934" s="513"/>
      <c r="BL1934" s="513"/>
      <c r="BM1934" s="513"/>
      <c r="BN1934" s="513"/>
      <c r="BO1934" s="513"/>
      <c r="BP1934" s="513"/>
      <c r="BQ1934" s="513"/>
      <c r="BR1934" s="513"/>
      <c r="BS1934" s="513"/>
      <c r="BT1934" s="513"/>
      <c r="BU1934" s="513"/>
      <c r="BV1934" s="513"/>
      <c r="BW1934" s="513"/>
      <c r="BX1934" s="513"/>
      <c r="BY1934" s="513"/>
      <c r="BZ1934" s="513"/>
      <c r="CA1934" s="513"/>
      <c r="CB1934" s="513"/>
      <c r="CC1934" s="1972"/>
      <c r="CD1934" s="1499"/>
      <c r="CE1934" s="1500"/>
      <c r="CF1934" s="1501"/>
      <c r="CG1934" s="1500"/>
      <c r="CH1934" s="1500"/>
      <c r="CI1934" s="1500"/>
      <c r="CJ1934" s="1976"/>
      <c r="CK1934" s="1519"/>
      <c r="CL1934" s="1509"/>
    </row>
    <row r="1935" spans="1:90" s="514" customFormat="1">
      <c r="A1935" s="511"/>
      <c r="B1935" s="512"/>
      <c r="C1935" s="1493"/>
      <c r="D1935" s="1493"/>
      <c r="E1935" s="1493"/>
      <c r="F1935" s="1493"/>
      <c r="G1935" s="1493"/>
      <c r="H1935" s="1530"/>
      <c r="I1935" s="1972"/>
      <c r="J1935" s="1542"/>
      <c r="K1935" s="513"/>
      <c r="L1935" s="513"/>
      <c r="M1935" s="513"/>
      <c r="N1935" s="513"/>
      <c r="O1935" s="513"/>
      <c r="P1935" s="513"/>
      <c r="Q1935" s="513"/>
      <c r="R1935" s="513"/>
      <c r="S1935" s="513"/>
      <c r="T1935" s="513"/>
      <c r="U1935" s="513"/>
      <c r="V1935" s="513"/>
      <c r="W1935" s="513"/>
      <c r="X1935" s="513"/>
      <c r="Y1935" s="513"/>
      <c r="Z1935" s="513"/>
      <c r="AA1935" s="513"/>
      <c r="AB1935" s="513"/>
      <c r="AC1935" s="513"/>
      <c r="AD1935" s="513"/>
      <c r="AE1935" s="513"/>
      <c r="AF1935" s="513"/>
      <c r="AG1935" s="513"/>
      <c r="AH1935" s="513"/>
      <c r="AI1935" s="513"/>
      <c r="AJ1935" s="513"/>
      <c r="AK1935" s="513"/>
      <c r="AL1935" s="513"/>
      <c r="AM1935" s="513"/>
      <c r="AN1935" s="513"/>
      <c r="AO1935" s="513"/>
      <c r="AP1935" s="513"/>
      <c r="AQ1935" s="513"/>
      <c r="AR1935" s="513"/>
      <c r="AS1935" s="513"/>
      <c r="AT1935" s="513"/>
      <c r="AU1935" s="513"/>
      <c r="AV1935" s="513"/>
      <c r="AW1935" s="513"/>
      <c r="AX1935" s="513"/>
      <c r="AY1935" s="513"/>
      <c r="AZ1935" s="513"/>
      <c r="BA1935" s="513"/>
      <c r="BB1935" s="513"/>
      <c r="BC1935" s="513"/>
      <c r="BD1935" s="513"/>
      <c r="BE1935" s="513"/>
      <c r="BF1935" s="513"/>
      <c r="BG1935" s="513"/>
      <c r="BH1935" s="513"/>
      <c r="BI1935" s="513"/>
      <c r="BJ1935" s="513"/>
      <c r="BK1935" s="513"/>
      <c r="BL1935" s="513"/>
      <c r="BM1935" s="513"/>
      <c r="BN1935" s="513"/>
      <c r="BO1935" s="513"/>
      <c r="BP1935" s="513"/>
      <c r="BQ1935" s="513"/>
      <c r="BR1935" s="513"/>
      <c r="BS1935" s="513"/>
      <c r="BT1935" s="513"/>
      <c r="BU1935" s="513"/>
      <c r="BV1935" s="513"/>
      <c r="BW1935" s="513"/>
      <c r="BX1935" s="513"/>
      <c r="BY1935" s="513"/>
      <c r="BZ1935" s="513"/>
      <c r="CA1935" s="513"/>
      <c r="CB1935" s="513"/>
      <c r="CC1935" s="1972"/>
      <c r="CD1935" s="1499"/>
      <c r="CE1935" s="1500"/>
      <c r="CF1935" s="1501"/>
      <c r="CG1935" s="1500"/>
      <c r="CH1935" s="1500"/>
      <c r="CI1935" s="1500"/>
      <c r="CJ1935" s="1976"/>
      <c r="CK1935" s="1519"/>
      <c r="CL1935" s="1509"/>
    </row>
    <row r="1936" spans="1:90" s="514" customFormat="1">
      <c r="A1936" s="511"/>
      <c r="B1936" s="512"/>
      <c r="C1936" s="1493"/>
      <c r="D1936" s="1493"/>
      <c r="E1936" s="1493"/>
      <c r="F1936" s="1493"/>
      <c r="G1936" s="1493"/>
      <c r="H1936" s="1530"/>
      <c r="I1936" s="1972"/>
      <c r="J1936" s="1542"/>
      <c r="K1936" s="513"/>
      <c r="L1936" s="513"/>
      <c r="M1936" s="513"/>
      <c r="N1936" s="513"/>
      <c r="O1936" s="513"/>
      <c r="P1936" s="513"/>
      <c r="Q1936" s="513"/>
      <c r="R1936" s="513"/>
      <c r="S1936" s="513"/>
      <c r="T1936" s="513"/>
      <c r="U1936" s="513"/>
      <c r="V1936" s="513"/>
      <c r="W1936" s="513"/>
      <c r="X1936" s="513"/>
      <c r="Y1936" s="513"/>
      <c r="Z1936" s="513"/>
      <c r="AA1936" s="513"/>
      <c r="AB1936" s="513"/>
      <c r="AC1936" s="513"/>
      <c r="AD1936" s="513"/>
      <c r="AE1936" s="513"/>
      <c r="AF1936" s="513"/>
      <c r="AG1936" s="513"/>
      <c r="AH1936" s="513"/>
      <c r="AI1936" s="513"/>
      <c r="AJ1936" s="513"/>
      <c r="AK1936" s="513"/>
      <c r="AL1936" s="513"/>
      <c r="AM1936" s="513"/>
      <c r="AN1936" s="513"/>
      <c r="AO1936" s="513"/>
      <c r="AP1936" s="513"/>
      <c r="AQ1936" s="513"/>
      <c r="AR1936" s="513"/>
      <c r="AS1936" s="513"/>
      <c r="AT1936" s="513"/>
      <c r="AU1936" s="513"/>
      <c r="AV1936" s="513"/>
      <c r="AW1936" s="513"/>
      <c r="AX1936" s="513"/>
      <c r="AY1936" s="513"/>
      <c r="AZ1936" s="513"/>
      <c r="BA1936" s="513"/>
      <c r="BB1936" s="513"/>
      <c r="BC1936" s="513"/>
      <c r="BD1936" s="513"/>
      <c r="BE1936" s="513"/>
      <c r="BF1936" s="513"/>
      <c r="BG1936" s="513"/>
      <c r="BH1936" s="513"/>
      <c r="BI1936" s="513"/>
      <c r="BJ1936" s="513"/>
      <c r="BK1936" s="513"/>
      <c r="BL1936" s="513"/>
      <c r="BM1936" s="513"/>
      <c r="BN1936" s="513"/>
      <c r="BO1936" s="513"/>
      <c r="BP1936" s="513"/>
      <c r="BQ1936" s="513"/>
      <c r="BR1936" s="513"/>
      <c r="BS1936" s="513"/>
      <c r="BT1936" s="513"/>
      <c r="BU1936" s="513"/>
      <c r="BV1936" s="513"/>
      <c r="BW1936" s="513"/>
      <c r="BX1936" s="513"/>
      <c r="BY1936" s="513"/>
      <c r="BZ1936" s="513"/>
      <c r="CA1936" s="513"/>
      <c r="CB1936" s="513"/>
      <c r="CC1936" s="1972"/>
      <c r="CD1936" s="1499"/>
      <c r="CE1936" s="1500"/>
      <c r="CF1936" s="1501"/>
      <c r="CG1936" s="1500"/>
      <c r="CH1936" s="1500"/>
      <c r="CI1936" s="1500"/>
      <c r="CJ1936" s="1976"/>
      <c r="CK1936" s="1519"/>
      <c r="CL1936" s="1509"/>
    </row>
    <row r="1937" spans="1:90" s="514" customFormat="1">
      <c r="A1937" s="511"/>
      <c r="B1937" s="512"/>
      <c r="C1937" s="1493"/>
      <c r="D1937" s="1493"/>
      <c r="E1937" s="1493"/>
      <c r="F1937" s="1493"/>
      <c r="G1937" s="1493"/>
      <c r="H1937" s="1530"/>
      <c r="I1937" s="1972"/>
      <c r="J1937" s="1542"/>
      <c r="K1937" s="513"/>
      <c r="L1937" s="513"/>
      <c r="M1937" s="513"/>
      <c r="N1937" s="513"/>
      <c r="O1937" s="513"/>
      <c r="P1937" s="513"/>
      <c r="Q1937" s="513"/>
      <c r="R1937" s="513"/>
      <c r="S1937" s="513"/>
      <c r="T1937" s="513"/>
      <c r="U1937" s="513"/>
      <c r="V1937" s="513"/>
      <c r="W1937" s="513"/>
      <c r="X1937" s="513"/>
      <c r="Y1937" s="513"/>
      <c r="Z1937" s="513"/>
      <c r="AA1937" s="513"/>
      <c r="AB1937" s="513"/>
      <c r="AC1937" s="513"/>
      <c r="AD1937" s="513"/>
      <c r="AE1937" s="513"/>
      <c r="AF1937" s="513"/>
      <c r="AG1937" s="513"/>
      <c r="AH1937" s="513"/>
      <c r="AI1937" s="513"/>
      <c r="AJ1937" s="513"/>
      <c r="AK1937" s="513"/>
      <c r="AL1937" s="513"/>
      <c r="AM1937" s="513"/>
      <c r="AN1937" s="513"/>
      <c r="AO1937" s="513"/>
      <c r="AP1937" s="513"/>
      <c r="AQ1937" s="513"/>
      <c r="AR1937" s="513"/>
      <c r="AS1937" s="513"/>
      <c r="AT1937" s="513"/>
      <c r="AU1937" s="513"/>
      <c r="AV1937" s="513"/>
      <c r="AW1937" s="513"/>
      <c r="AX1937" s="513"/>
      <c r="AY1937" s="513"/>
      <c r="AZ1937" s="513"/>
      <c r="BA1937" s="513"/>
      <c r="BB1937" s="513"/>
      <c r="BC1937" s="513"/>
      <c r="BD1937" s="513"/>
      <c r="BE1937" s="513"/>
      <c r="BF1937" s="513"/>
      <c r="BG1937" s="513"/>
      <c r="BH1937" s="513"/>
      <c r="BI1937" s="513"/>
      <c r="BJ1937" s="513"/>
      <c r="BK1937" s="513"/>
      <c r="BL1937" s="513"/>
      <c r="BM1937" s="513"/>
      <c r="BN1937" s="513"/>
      <c r="BO1937" s="513"/>
      <c r="BP1937" s="513"/>
      <c r="BQ1937" s="513"/>
      <c r="BR1937" s="513"/>
      <c r="BS1937" s="513"/>
      <c r="BT1937" s="513"/>
      <c r="BU1937" s="513"/>
      <c r="BV1937" s="513"/>
      <c r="BW1937" s="513"/>
      <c r="BX1937" s="513"/>
      <c r="BY1937" s="513"/>
      <c r="BZ1937" s="513"/>
      <c r="CA1937" s="513"/>
      <c r="CB1937" s="513"/>
      <c r="CC1937" s="1972"/>
      <c r="CD1937" s="1499"/>
      <c r="CE1937" s="1500"/>
      <c r="CF1937" s="1501"/>
      <c r="CG1937" s="1500"/>
      <c r="CH1937" s="1500"/>
      <c r="CI1937" s="1500"/>
      <c r="CJ1937" s="1976"/>
      <c r="CK1937" s="1519"/>
      <c r="CL1937" s="1509"/>
    </row>
    <row r="1938" spans="1:90" s="514" customFormat="1">
      <c r="A1938" s="511"/>
      <c r="B1938" s="512"/>
      <c r="C1938" s="1493"/>
      <c r="D1938" s="1493"/>
      <c r="E1938" s="1493"/>
      <c r="F1938" s="1493"/>
      <c r="G1938" s="1493"/>
      <c r="H1938" s="1530"/>
      <c r="I1938" s="1972"/>
      <c r="J1938" s="1542"/>
      <c r="K1938" s="513"/>
      <c r="L1938" s="513"/>
      <c r="M1938" s="513"/>
      <c r="N1938" s="513"/>
      <c r="O1938" s="513"/>
      <c r="P1938" s="513"/>
      <c r="Q1938" s="513"/>
      <c r="R1938" s="513"/>
      <c r="S1938" s="513"/>
      <c r="T1938" s="513"/>
      <c r="U1938" s="513"/>
      <c r="V1938" s="513"/>
      <c r="W1938" s="513"/>
      <c r="X1938" s="513"/>
      <c r="Y1938" s="513"/>
      <c r="Z1938" s="513"/>
      <c r="AA1938" s="513"/>
      <c r="AB1938" s="513"/>
      <c r="AC1938" s="513"/>
      <c r="AD1938" s="513"/>
      <c r="AE1938" s="513"/>
      <c r="AF1938" s="513"/>
      <c r="AG1938" s="513"/>
      <c r="AH1938" s="513"/>
      <c r="AI1938" s="513"/>
      <c r="AJ1938" s="513"/>
      <c r="AK1938" s="513"/>
      <c r="AL1938" s="513"/>
      <c r="AM1938" s="513"/>
      <c r="AN1938" s="513"/>
      <c r="AO1938" s="513"/>
      <c r="AP1938" s="513"/>
      <c r="AQ1938" s="513"/>
      <c r="AR1938" s="513"/>
      <c r="AS1938" s="513"/>
      <c r="AT1938" s="513"/>
      <c r="AU1938" s="513"/>
      <c r="AV1938" s="513"/>
      <c r="AW1938" s="513"/>
      <c r="AX1938" s="513"/>
      <c r="AY1938" s="513"/>
      <c r="AZ1938" s="513"/>
      <c r="BA1938" s="513"/>
      <c r="BB1938" s="513"/>
      <c r="BC1938" s="513"/>
      <c r="BD1938" s="513"/>
      <c r="BE1938" s="513"/>
      <c r="BF1938" s="513"/>
      <c r="BG1938" s="513"/>
      <c r="BH1938" s="513"/>
      <c r="BI1938" s="513"/>
      <c r="BJ1938" s="513"/>
      <c r="BK1938" s="513"/>
      <c r="BL1938" s="513"/>
      <c r="BM1938" s="513"/>
      <c r="BN1938" s="513"/>
      <c r="BO1938" s="513"/>
      <c r="BP1938" s="513"/>
      <c r="BQ1938" s="513"/>
      <c r="BR1938" s="513"/>
      <c r="BS1938" s="513"/>
      <c r="BT1938" s="513"/>
      <c r="BU1938" s="513"/>
      <c r="BV1938" s="513"/>
      <c r="BW1938" s="513"/>
      <c r="BX1938" s="513"/>
      <c r="BY1938" s="513"/>
      <c r="BZ1938" s="513"/>
      <c r="CA1938" s="513"/>
      <c r="CB1938" s="513"/>
      <c r="CC1938" s="1972"/>
      <c r="CD1938" s="1499"/>
      <c r="CE1938" s="1500"/>
      <c r="CF1938" s="1501"/>
      <c r="CG1938" s="1500"/>
      <c r="CH1938" s="1500"/>
      <c r="CI1938" s="1500"/>
      <c r="CJ1938" s="1976"/>
      <c r="CK1938" s="1519"/>
      <c r="CL1938" s="1509"/>
    </row>
    <row r="1939" spans="1:90" s="514" customFormat="1">
      <c r="A1939" s="511"/>
      <c r="B1939" s="512"/>
      <c r="C1939" s="1493"/>
      <c r="D1939" s="1493"/>
      <c r="E1939" s="1493"/>
      <c r="F1939" s="1493"/>
      <c r="G1939" s="1493"/>
      <c r="H1939" s="1530"/>
      <c r="I1939" s="1972"/>
      <c r="J1939" s="1542"/>
      <c r="K1939" s="513"/>
      <c r="L1939" s="513"/>
      <c r="M1939" s="513"/>
      <c r="N1939" s="513"/>
      <c r="O1939" s="513"/>
      <c r="P1939" s="513"/>
      <c r="Q1939" s="513"/>
      <c r="R1939" s="513"/>
      <c r="S1939" s="513"/>
      <c r="T1939" s="513"/>
      <c r="U1939" s="513"/>
      <c r="V1939" s="513"/>
      <c r="W1939" s="513"/>
      <c r="X1939" s="513"/>
      <c r="Y1939" s="513"/>
      <c r="Z1939" s="513"/>
      <c r="AA1939" s="513"/>
      <c r="AB1939" s="513"/>
      <c r="AC1939" s="513"/>
      <c r="AD1939" s="513"/>
      <c r="AE1939" s="513"/>
      <c r="AF1939" s="513"/>
      <c r="AG1939" s="513"/>
      <c r="AH1939" s="513"/>
      <c r="AI1939" s="513"/>
      <c r="AJ1939" s="513"/>
      <c r="AK1939" s="513"/>
      <c r="AL1939" s="513"/>
      <c r="AM1939" s="513"/>
      <c r="AN1939" s="513"/>
      <c r="AO1939" s="513"/>
      <c r="AP1939" s="513"/>
      <c r="AQ1939" s="513"/>
      <c r="AR1939" s="513"/>
      <c r="AS1939" s="513"/>
      <c r="AT1939" s="513"/>
      <c r="AU1939" s="513"/>
      <c r="AV1939" s="513"/>
      <c r="AW1939" s="513"/>
      <c r="AX1939" s="513"/>
      <c r="AY1939" s="513"/>
      <c r="AZ1939" s="513"/>
      <c r="BA1939" s="513"/>
      <c r="BB1939" s="513"/>
      <c r="BC1939" s="513"/>
      <c r="BD1939" s="513"/>
      <c r="BE1939" s="513"/>
      <c r="BF1939" s="513"/>
      <c r="BG1939" s="513"/>
      <c r="BH1939" s="513"/>
      <c r="BI1939" s="513"/>
      <c r="BJ1939" s="513"/>
      <c r="BK1939" s="513"/>
      <c r="BL1939" s="513"/>
      <c r="BM1939" s="513"/>
      <c r="BN1939" s="513"/>
      <c r="BO1939" s="513"/>
      <c r="BP1939" s="513"/>
      <c r="BQ1939" s="513"/>
      <c r="BR1939" s="513"/>
      <c r="BS1939" s="513"/>
      <c r="BT1939" s="513"/>
      <c r="BU1939" s="513"/>
      <c r="BV1939" s="513"/>
      <c r="BW1939" s="513"/>
      <c r="BX1939" s="513"/>
      <c r="BY1939" s="513"/>
      <c r="BZ1939" s="513"/>
      <c r="CA1939" s="513"/>
      <c r="CB1939" s="513"/>
      <c r="CC1939" s="1972"/>
      <c r="CD1939" s="1499"/>
      <c r="CE1939" s="1500"/>
      <c r="CF1939" s="1501"/>
      <c r="CG1939" s="1500"/>
      <c r="CH1939" s="1500"/>
      <c r="CI1939" s="1500"/>
      <c r="CJ1939" s="1976"/>
      <c r="CK1939" s="1519"/>
      <c r="CL1939" s="1509"/>
    </row>
    <row r="1940" spans="1:90" s="514" customFormat="1">
      <c r="A1940" s="511"/>
      <c r="B1940" s="512"/>
      <c r="C1940" s="1493"/>
      <c r="D1940" s="1493"/>
      <c r="E1940" s="1493"/>
      <c r="F1940" s="1493"/>
      <c r="G1940" s="1493"/>
      <c r="H1940" s="1530"/>
      <c r="I1940" s="1972"/>
      <c r="J1940" s="1542"/>
      <c r="K1940" s="513"/>
      <c r="L1940" s="513"/>
      <c r="M1940" s="513"/>
      <c r="N1940" s="513"/>
      <c r="O1940" s="513"/>
      <c r="P1940" s="513"/>
      <c r="Q1940" s="513"/>
      <c r="R1940" s="513"/>
      <c r="S1940" s="513"/>
      <c r="T1940" s="513"/>
      <c r="U1940" s="513"/>
      <c r="V1940" s="513"/>
      <c r="W1940" s="513"/>
      <c r="X1940" s="513"/>
      <c r="Y1940" s="513"/>
      <c r="Z1940" s="513"/>
      <c r="AA1940" s="513"/>
      <c r="AB1940" s="513"/>
      <c r="AC1940" s="513"/>
      <c r="AD1940" s="513"/>
      <c r="AE1940" s="513"/>
      <c r="AF1940" s="513"/>
      <c r="AG1940" s="513"/>
      <c r="AH1940" s="513"/>
      <c r="AI1940" s="513"/>
      <c r="AJ1940" s="513"/>
      <c r="AK1940" s="513"/>
      <c r="AL1940" s="513"/>
      <c r="AM1940" s="513"/>
      <c r="AN1940" s="513"/>
      <c r="AO1940" s="513"/>
      <c r="AP1940" s="513"/>
      <c r="AQ1940" s="513"/>
      <c r="AR1940" s="513"/>
      <c r="AS1940" s="513"/>
      <c r="AT1940" s="513"/>
      <c r="AU1940" s="513"/>
      <c r="AV1940" s="513"/>
      <c r="AW1940" s="513"/>
      <c r="AX1940" s="513"/>
      <c r="AY1940" s="513"/>
      <c r="AZ1940" s="513"/>
      <c r="BA1940" s="513"/>
      <c r="BB1940" s="513"/>
      <c r="BC1940" s="513"/>
      <c r="BD1940" s="513"/>
      <c r="BE1940" s="513"/>
      <c r="BF1940" s="513"/>
      <c r="BG1940" s="513"/>
      <c r="BH1940" s="513"/>
      <c r="BI1940" s="513"/>
      <c r="BJ1940" s="513"/>
      <c r="BK1940" s="513"/>
      <c r="BL1940" s="513"/>
      <c r="BM1940" s="513"/>
      <c r="BN1940" s="513"/>
      <c r="BO1940" s="513"/>
      <c r="BP1940" s="513"/>
      <c r="BQ1940" s="513"/>
      <c r="BR1940" s="513"/>
      <c r="BS1940" s="513"/>
      <c r="BT1940" s="513"/>
      <c r="BU1940" s="513"/>
      <c r="BV1940" s="513"/>
      <c r="BW1940" s="513"/>
      <c r="BX1940" s="513"/>
      <c r="BY1940" s="513"/>
      <c r="BZ1940" s="513"/>
      <c r="CA1940" s="513"/>
      <c r="CB1940" s="513"/>
      <c r="CC1940" s="1972"/>
      <c r="CD1940" s="1499"/>
      <c r="CE1940" s="1500"/>
      <c r="CF1940" s="1501"/>
      <c r="CG1940" s="1500"/>
      <c r="CH1940" s="1500"/>
      <c r="CI1940" s="1500"/>
      <c r="CJ1940" s="1976"/>
      <c r="CK1940" s="1519"/>
      <c r="CL1940" s="1509"/>
    </row>
    <row r="1941" spans="1:90" s="514" customFormat="1">
      <c r="A1941" s="511"/>
      <c r="B1941" s="512"/>
      <c r="C1941" s="1493"/>
      <c r="D1941" s="1493"/>
      <c r="E1941" s="1493"/>
      <c r="F1941" s="1493"/>
      <c r="G1941" s="1493"/>
      <c r="H1941" s="1530"/>
      <c r="I1941" s="1972"/>
      <c r="J1941" s="1542"/>
      <c r="K1941" s="513"/>
      <c r="L1941" s="513"/>
      <c r="M1941" s="513"/>
      <c r="N1941" s="513"/>
      <c r="O1941" s="513"/>
      <c r="P1941" s="513"/>
      <c r="Q1941" s="513"/>
      <c r="R1941" s="513"/>
      <c r="S1941" s="513"/>
      <c r="T1941" s="513"/>
      <c r="U1941" s="513"/>
      <c r="V1941" s="513"/>
      <c r="W1941" s="513"/>
      <c r="X1941" s="513"/>
      <c r="Y1941" s="513"/>
      <c r="Z1941" s="513"/>
      <c r="AA1941" s="513"/>
      <c r="AB1941" s="513"/>
      <c r="AC1941" s="513"/>
      <c r="AD1941" s="513"/>
      <c r="AE1941" s="513"/>
      <c r="AF1941" s="513"/>
      <c r="AG1941" s="513"/>
      <c r="AH1941" s="513"/>
      <c r="AI1941" s="513"/>
      <c r="AJ1941" s="513"/>
      <c r="AK1941" s="513"/>
      <c r="AL1941" s="513"/>
      <c r="AM1941" s="513"/>
      <c r="AN1941" s="513"/>
      <c r="AO1941" s="513"/>
      <c r="AP1941" s="513"/>
      <c r="AQ1941" s="513"/>
      <c r="AR1941" s="513"/>
      <c r="AS1941" s="513"/>
      <c r="AT1941" s="513"/>
      <c r="AU1941" s="513"/>
      <c r="AV1941" s="513"/>
      <c r="AW1941" s="513"/>
      <c r="AX1941" s="513"/>
      <c r="AY1941" s="513"/>
      <c r="AZ1941" s="513"/>
      <c r="BA1941" s="513"/>
      <c r="BB1941" s="513"/>
      <c r="BC1941" s="513"/>
      <c r="BD1941" s="513"/>
      <c r="BE1941" s="513"/>
      <c r="BF1941" s="513"/>
      <c r="BG1941" s="513"/>
      <c r="BH1941" s="513"/>
      <c r="BI1941" s="513"/>
      <c r="BJ1941" s="513"/>
      <c r="BK1941" s="513"/>
      <c r="BL1941" s="513"/>
      <c r="BM1941" s="513"/>
      <c r="BN1941" s="513"/>
      <c r="BO1941" s="513"/>
      <c r="BP1941" s="513"/>
      <c r="BQ1941" s="513"/>
      <c r="BR1941" s="513"/>
      <c r="BS1941" s="513"/>
      <c r="BT1941" s="513"/>
      <c r="BU1941" s="513"/>
      <c r="BV1941" s="513"/>
      <c r="BW1941" s="513"/>
      <c r="BX1941" s="513"/>
      <c r="BY1941" s="513"/>
      <c r="BZ1941" s="513"/>
      <c r="CA1941" s="513"/>
      <c r="CB1941" s="513"/>
      <c r="CC1941" s="1972"/>
      <c r="CD1941" s="1499"/>
      <c r="CE1941" s="1500"/>
      <c r="CF1941" s="1501"/>
      <c r="CG1941" s="1500"/>
      <c r="CH1941" s="1500"/>
      <c r="CI1941" s="1500"/>
      <c r="CJ1941" s="1976"/>
      <c r="CK1941" s="1519"/>
      <c r="CL1941" s="1509"/>
    </row>
    <row r="1942" spans="1:90" s="514" customFormat="1">
      <c r="A1942" s="511"/>
      <c r="B1942" s="512"/>
      <c r="C1942" s="1493"/>
      <c r="D1942" s="1493"/>
      <c r="E1942" s="1493"/>
      <c r="F1942" s="1493"/>
      <c r="G1942" s="1493"/>
      <c r="H1942" s="1530"/>
      <c r="I1942" s="1972"/>
      <c r="J1942" s="1542"/>
      <c r="K1942" s="513"/>
      <c r="L1942" s="513"/>
      <c r="M1942" s="513"/>
      <c r="N1942" s="513"/>
      <c r="O1942" s="513"/>
      <c r="P1942" s="513"/>
      <c r="Q1942" s="513"/>
      <c r="R1942" s="513"/>
      <c r="S1942" s="513"/>
      <c r="T1942" s="513"/>
      <c r="U1942" s="513"/>
      <c r="V1942" s="513"/>
      <c r="W1942" s="513"/>
      <c r="X1942" s="513"/>
      <c r="Y1942" s="513"/>
      <c r="Z1942" s="513"/>
      <c r="AA1942" s="513"/>
      <c r="AB1942" s="513"/>
      <c r="AC1942" s="513"/>
      <c r="AD1942" s="513"/>
      <c r="AE1942" s="513"/>
      <c r="AF1942" s="513"/>
      <c r="AG1942" s="513"/>
      <c r="AH1942" s="513"/>
      <c r="AI1942" s="513"/>
      <c r="AJ1942" s="513"/>
      <c r="AK1942" s="513"/>
      <c r="AL1942" s="513"/>
      <c r="AM1942" s="513"/>
      <c r="AN1942" s="513"/>
      <c r="AO1942" s="513"/>
      <c r="AP1942" s="513"/>
      <c r="AQ1942" s="513"/>
      <c r="AR1942" s="513"/>
      <c r="AS1942" s="513"/>
      <c r="AT1942" s="513"/>
      <c r="AU1942" s="513"/>
      <c r="AV1942" s="513"/>
      <c r="AW1942" s="513"/>
      <c r="AX1942" s="513"/>
      <c r="AY1942" s="513"/>
      <c r="AZ1942" s="513"/>
      <c r="BA1942" s="513"/>
      <c r="BB1942" s="513"/>
      <c r="BC1942" s="513"/>
      <c r="BD1942" s="513"/>
      <c r="BE1942" s="513"/>
      <c r="BF1942" s="513"/>
      <c r="BG1942" s="513"/>
      <c r="BH1942" s="513"/>
      <c r="BI1942" s="513"/>
      <c r="BJ1942" s="513"/>
      <c r="BK1942" s="513"/>
      <c r="BL1942" s="513"/>
      <c r="BM1942" s="513"/>
      <c r="BN1942" s="513"/>
      <c r="BO1942" s="513"/>
      <c r="BP1942" s="513"/>
      <c r="BQ1942" s="513"/>
      <c r="BR1942" s="513"/>
      <c r="BS1942" s="513"/>
      <c r="BT1942" s="513"/>
      <c r="BU1942" s="513"/>
      <c r="BV1942" s="513"/>
      <c r="BW1942" s="513"/>
      <c r="BX1942" s="513"/>
      <c r="BY1942" s="513"/>
      <c r="BZ1942" s="513"/>
      <c r="CA1942" s="513"/>
      <c r="CB1942" s="513"/>
      <c r="CC1942" s="1972"/>
      <c r="CD1942" s="1499"/>
      <c r="CE1942" s="1500"/>
      <c r="CF1942" s="1501"/>
      <c r="CG1942" s="1500"/>
      <c r="CH1942" s="1500"/>
      <c r="CI1942" s="1500"/>
      <c r="CJ1942" s="1976"/>
      <c r="CK1942" s="1519"/>
      <c r="CL1942" s="1509"/>
    </row>
    <row r="1943" spans="1:90" s="514" customFormat="1">
      <c r="A1943" s="511"/>
      <c r="B1943" s="512"/>
      <c r="C1943" s="1493"/>
      <c r="D1943" s="1493"/>
      <c r="E1943" s="1493"/>
      <c r="F1943" s="1493"/>
      <c r="G1943" s="1493"/>
      <c r="H1943" s="1530"/>
      <c r="I1943" s="1972"/>
      <c r="J1943" s="1542"/>
      <c r="K1943" s="513"/>
      <c r="L1943" s="513"/>
      <c r="M1943" s="513"/>
      <c r="N1943" s="513"/>
      <c r="O1943" s="513"/>
      <c r="P1943" s="513"/>
      <c r="Q1943" s="513"/>
      <c r="R1943" s="513"/>
      <c r="S1943" s="513"/>
      <c r="T1943" s="513"/>
      <c r="U1943" s="513"/>
      <c r="V1943" s="513"/>
      <c r="W1943" s="513"/>
      <c r="X1943" s="513"/>
      <c r="Y1943" s="513"/>
      <c r="Z1943" s="513"/>
      <c r="AA1943" s="513"/>
      <c r="AB1943" s="513"/>
      <c r="AC1943" s="513"/>
      <c r="AD1943" s="513"/>
      <c r="AE1943" s="513"/>
      <c r="AF1943" s="513"/>
      <c r="AG1943" s="513"/>
      <c r="AH1943" s="513"/>
      <c r="AI1943" s="513"/>
      <c r="AJ1943" s="513"/>
      <c r="AK1943" s="513"/>
      <c r="AL1943" s="513"/>
      <c r="AM1943" s="513"/>
      <c r="AN1943" s="513"/>
      <c r="AO1943" s="513"/>
      <c r="AP1943" s="513"/>
      <c r="AQ1943" s="513"/>
      <c r="AR1943" s="513"/>
      <c r="AS1943" s="513"/>
      <c r="AT1943" s="513"/>
      <c r="AU1943" s="513"/>
      <c r="AV1943" s="513"/>
      <c r="AW1943" s="513"/>
      <c r="AX1943" s="513"/>
      <c r="AY1943" s="513"/>
      <c r="AZ1943" s="513"/>
      <c r="BA1943" s="513"/>
      <c r="BB1943" s="513"/>
      <c r="BC1943" s="513"/>
      <c r="BD1943" s="513"/>
      <c r="BE1943" s="513"/>
      <c r="BF1943" s="513"/>
      <c r="BG1943" s="513"/>
      <c r="BH1943" s="513"/>
      <c r="BI1943" s="513"/>
      <c r="BJ1943" s="513"/>
      <c r="BK1943" s="513"/>
      <c r="BL1943" s="513"/>
      <c r="BM1943" s="513"/>
      <c r="BN1943" s="513"/>
      <c r="BO1943" s="513"/>
      <c r="BP1943" s="513"/>
      <c r="BQ1943" s="513"/>
      <c r="BR1943" s="513"/>
      <c r="BS1943" s="513"/>
      <c r="BT1943" s="513"/>
      <c r="BU1943" s="513"/>
      <c r="BV1943" s="513"/>
      <c r="BW1943" s="513"/>
      <c r="BX1943" s="513"/>
      <c r="BY1943" s="513"/>
      <c r="BZ1943" s="513"/>
      <c r="CA1943" s="513"/>
      <c r="CB1943" s="513"/>
      <c r="CC1943" s="1972"/>
      <c r="CD1943" s="1499"/>
      <c r="CE1943" s="1500"/>
      <c r="CF1943" s="1501"/>
      <c r="CG1943" s="1500"/>
      <c r="CH1943" s="1500"/>
      <c r="CI1943" s="1500"/>
      <c r="CJ1943" s="1976"/>
      <c r="CK1943" s="1519"/>
      <c r="CL1943" s="1509"/>
    </row>
    <row r="1944" spans="1:90" s="514" customFormat="1">
      <c r="A1944" s="511"/>
      <c r="B1944" s="512"/>
      <c r="C1944" s="1493"/>
      <c r="D1944" s="1493"/>
      <c r="E1944" s="1493"/>
      <c r="F1944" s="1493"/>
      <c r="G1944" s="1493"/>
      <c r="H1944" s="1530"/>
      <c r="I1944" s="1972"/>
      <c r="J1944" s="1542"/>
      <c r="K1944" s="513"/>
      <c r="L1944" s="513"/>
      <c r="M1944" s="513"/>
      <c r="N1944" s="513"/>
      <c r="O1944" s="513"/>
      <c r="P1944" s="513"/>
      <c r="Q1944" s="513"/>
      <c r="R1944" s="513"/>
      <c r="S1944" s="513"/>
      <c r="T1944" s="513"/>
      <c r="U1944" s="513"/>
      <c r="V1944" s="513"/>
      <c r="W1944" s="513"/>
      <c r="X1944" s="513"/>
      <c r="Y1944" s="513"/>
      <c r="Z1944" s="513"/>
      <c r="AA1944" s="513"/>
      <c r="AB1944" s="513"/>
      <c r="AC1944" s="513"/>
      <c r="AD1944" s="513"/>
      <c r="AE1944" s="513"/>
      <c r="AF1944" s="513"/>
      <c r="AG1944" s="513"/>
      <c r="AH1944" s="513"/>
      <c r="AI1944" s="513"/>
      <c r="AJ1944" s="513"/>
      <c r="AK1944" s="513"/>
      <c r="AL1944" s="513"/>
      <c r="AM1944" s="513"/>
      <c r="AN1944" s="513"/>
      <c r="AO1944" s="513"/>
      <c r="AP1944" s="513"/>
      <c r="AQ1944" s="513"/>
      <c r="AR1944" s="513"/>
      <c r="AS1944" s="513"/>
      <c r="AT1944" s="513"/>
      <c r="AU1944" s="513"/>
      <c r="AV1944" s="513"/>
      <c r="AW1944" s="513"/>
      <c r="AX1944" s="513"/>
      <c r="AY1944" s="513"/>
      <c r="AZ1944" s="513"/>
      <c r="BA1944" s="513"/>
      <c r="BB1944" s="513"/>
      <c r="BC1944" s="513"/>
      <c r="BD1944" s="513"/>
      <c r="BE1944" s="513"/>
      <c r="BF1944" s="513"/>
      <c r="BG1944" s="513"/>
      <c r="BH1944" s="513"/>
      <c r="BI1944" s="513"/>
      <c r="BJ1944" s="513"/>
      <c r="BK1944" s="513"/>
      <c r="BL1944" s="513"/>
      <c r="BM1944" s="513"/>
      <c r="BN1944" s="513"/>
      <c r="BO1944" s="513"/>
      <c r="BP1944" s="513"/>
      <c r="BQ1944" s="513"/>
      <c r="BR1944" s="513"/>
      <c r="BS1944" s="513"/>
      <c r="BT1944" s="513"/>
      <c r="BU1944" s="513"/>
      <c r="BV1944" s="513"/>
      <c r="BW1944" s="513"/>
      <c r="BX1944" s="513"/>
      <c r="BY1944" s="513"/>
      <c r="BZ1944" s="513"/>
      <c r="CA1944" s="513"/>
      <c r="CB1944" s="513"/>
      <c r="CC1944" s="1972"/>
      <c r="CD1944" s="1499"/>
      <c r="CE1944" s="1500"/>
      <c r="CF1944" s="1501"/>
      <c r="CG1944" s="1500"/>
      <c r="CH1944" s="1500"/>
      <c r="CI1944" s="1500"/>
      <c r="CJ1944" s="1976"/>
      <c r="CK1944" s="1519"/>
      <c r="CL1944" s="1509"/>
    </row>
    <row r="1945" spans="1:90" s="514" customFormat="1">
      <c r="A1945" s="511"/>
      <c r="B1945" s="512"/>
      <c r="C1945" s="1493"/>
      <c r="D1945" s="1493"/>
      <c r="E1945" s="1493"/>
      <c r="F1945" s="1493"/>
      <c r="G1945" s="1493"/>
      <c r="H1945" s="1530"/>
      <c r="I1945" s="1972"/>
      <c r="J1945" s="1542"/>
      <c r="K1945" s="513"/>
      <c r="L1945" s="513"/>
      <c r="M1945" s="513"/>
      <c r="N1945" s="513"/>
      <c r="O1945" s="513"/>
      <c r="P1945" s="513"/>
      <c r="Q1945" s="513"/>
      <c r="R1945" s="513"/>
      <c r="S1945" s="513"/>
      <c r="T1945" s="513"/>
      <c r="U1945" s="513"/>
      <c r="V1945" s="513"/>
      <c r="W1945" s="513"/>
      <c r="X1945" s="513"/>
      <c r="Y1945" s="513"/>
      <c r="Z1945" s="513"/>
      <c r="AA1945" s="513"/>
      <c r="AB1945" s="513"/>
      <c r="AC1945" s="513"/>
      <c r="AD1945" s="513"/>
      <c r="AE1945" s="513"/>
      <c r="AF1945" s="513"/>
      <c r="AG1945" s="513"/>
      <c r="AH1945" s="513"/>
      <c r="AI1945" s="513"/>
      <c r="AJ1945" s="513"/>
      <c r="AK1945" s="513"/>
      <c r="AL1945" s="513"/>
      <c r="AM1945" s="513"/>
      <c r="AN1945" s="513"/>
      <c r="AO1945" s="513"/>
      <c r="AP1945" s="513"/>
      <c r="AQ1945" s="513"/>
      <c r="AR1945" s="513"/>
      <c r="AS1945" s="513"/>
      <c r="AT1945" s="513"/>
      <c r="AU1945" s="513"/>
      <c r="AV1945" s="513"/>
      <c r="AW1945" s="513"/>
      <c r="AX1945" s="513"/>
      <c r="AY1945" s="513"/>
      <c r="AZ1945" s="513"/>
      <c r="BA1945" s="513"/>
      <c r="BB1945" s="513"/>
      <c r="BC1945" s="513"/>
      <c r="BD1945" s="513"/>
      <c r="BE1945" s="513"/>
      <c r="BF1945" s="513"/>
      <c r="BG1945" s="513"/>
      <c r="BH1945" s="513"/>
      <c r="BI1945" s="513"/>
      <c r="BJ1945" s="513"/>
      <c r="BK1945" s="513"/>
      <c r="BL1945" s="513"/>
      <c r="BM1945" s="513"/>
      <c r="BN1945" s="513"/>
      <c r="BO1945" s="513"/>
      <c r="BP1945" s="513"/>
      <c r="BQ1945" s="513"/>
      <c r="BR1945" s="513"/>
      <c r="BS1945" s="513"/>
      <c r="BT1945" s="513"/>
      <c r="BU1945" s="513"/>
      <c r="BV1945" s="513"/>
      <c r="BW1945" s="513"/>
      <c r="BX1945" s="513"/>
      <c r="BY1945" s="513"/>
      <c r="BZ1945" s="513"/>
      <c r="CA1945" s="513"/>
      <c r="CB1945" s="513"/>
      <c r="CC1945" s="1972"/>
      <c r="CD1945" s="1499"/>
      <c r="CE1945" s="1500"/>
      <c r="CF1945" s="1501"/>
      <c r="CG1945" s="1500"/>
      <c r="CH1945" s="1500"/>
      <c r="CI1945" s="1500"/>
      <c r="CJ1945" s="1976"/>
      <c r="CK1945" s="1519"/>
      <c r="CL1945" s="1509"/>
    </row>
    <row r="1946" spans="1:90" s="514" customFormat="1">
      <c r="A1946" s="511"/>
      <c r="B1946" s="512"/>
      <c r="C1946" s="1493"/>
      <c r="D1946" s="1493"/>
      <c r="E1946" s="1493"/>
      <c r="F1946" s="1493"/>
      <c r="G1946" s="1493"/>
      <c r="H1946" s="1530"/>
      <c r="I1946" s="1972"/>
      <c r="J1946" s="1542"/>
      <c r="K1946" s="513"/>
      <c r="L1946" s="513"/>
      <c r="M1946" s="513"/>
      <c r="N1946" s="513"/>
      <c r="O1946" s="513"/>
      <c r="P1946" s="513"/>
      <c r="Q1946" s="513"/>
      <c r="R1946" s="513"/>
      <c r="S1946" s="513"/>
      <c r="T1946" s="513"/>
      <c r="U1946" s="513"/>
      <c r="V1946" s="513"/>
      <c r="W1946" s="513"/>
      <c r="X1946" s="513"/>
      <c r="Y1946" s="513"/>
      <c r="Z1946" s="513"/>
      <c r="AA1946" s="513"/>
      <c r="AB1946" s="513"/>
      <c r="AC1946" s="513"/>
      <c r="AD1946" s="513"/>
      <c r="AE1946" s="513"/>
      <c r="AF1946" s="513"/>
      <c r="AG1946" s="513"/>
      <c r="AH1946" s="513"/>
      <c r="AI1946" s="513"/>
      <c r="AJ1946" s="513"/>
      <c r="AK1946" s="513"/>
      <c r="AL1946" s="513"/>
      <c r="AM1946" s="513"/>
      <c r="AN1946" s="513"/>
      <c r="AO1946" s="513"/>
      <c r="AP1946" s="513"/>
      <c r="AQ1946" s="513"/>
      <c r="AR1946" s="513"/>
      <c r="AS1946" s="513"/>
      <c r="AT1946" s="513"/>
      <c r="AU1946" s="513"/>
      <c r="AV1946" s="513"/>
      <c r="AW1946" s="513"/>
      <c r="AX1946" s="513"/>
      <c r="AY1946" s="513"/>
      <c r="AZ1946" s="513"/>
      <c r="BA1946" s="513"/>
      <c r="BB1946" s="513"/>
      <c r="BC1946" s="513"/>
      <c r="BD1946" s="513"/>
      <c r="BE1946" s="513"/>
      <c r="BF1946" s="513"/>
      <c r="BG1946" s="513"/>
      <c r="BH1946" s="513"/>
      <c r="BI1946" s="513"/>
      <c r="BJ1946" s="513"/>
      <c r="BK1946" s="513"/>
      <c r="BL1946" s="513"/>
      <c r="BM1946" s="513"/>
      <c r="BN1946" s="513"/>
      <c r="BO1946" s="513"/>
      <c r="BP1946" s="513"/>
      <c r="BQ1946" s="513"/>
      <c r="BR1946" s="513"/>
      <c r="BS1946" s="513"/>
      <c r="BT1946" s="513"/>
      <c r="BU1946" s="513"/>
      <c r="BV1946" s="513"/>
      <c r="BW1946" s="513"/>
      <c r="BX1946" s="513"/>
      <c r="BY1946" s="513"/>
      <c r="BZ1946" s="513"/>
      <c r="CA1946" s="513"/>
      <c r="CB1946" s="513"/>
      <c r="CC1946" s="1972"/>
      <c r="CD1946" s="1499"/>
      <c r="CE1946" s="1500"/>
      <c r="CF1946" s="1501"/>
      <c r="CG1946" s="1500"/>
      <c r="CH1946" s="1500"/>
      <c r="CI1946" s="1500"/>
      <c r="CJ1946" s="1976"/>
      <c r="CK1946" s="1519"/>
      <c r="CL1946" s="1509"/>
    </row>
    <row r="1947" spans="1:90" s="514" customFormat="1">
      <c r="A1947" s="511"/>
      <c r="B1947" s="512"/>
      <c r="C1947" s="1493"/>
      <c r="D1947" s="1493"/>
      <c r="E1947" s="1493"/>
      <c r="F1947" s="1493"/>
      <c r="G1947" s="1493"/>
      <c r="H1947" s="1530"/>
      <c r="I1947" s="1972"/>
      <c r="J1947" s="1542"/>
      <c r="K1947" s="513"/>
      <c r="L1947" s="513"/>
      <c r="M1947" s="513"/>
      <c r="N1947" s="513"/>
      <c r="O1947" s="513"/>
      <c r="P1947" s="513"/>
      <c r="Q1947" s="513"/>
      <c r="R1947" s="513"/>
      <c r="S1947" s="513"/>
      <c r="T1947" s="513"/>
      <c r="U1947" s="513"/>
      <c r="V1947" s="513"/>
      <c r="W1947" s="513"/>
      <c r="X1947" s="513"/>
      <c r="Y1947" s="513"/>
      <c r="Z1947" s="513"/>
      <c r="AA1947" s="513"/>
      <c r="AB1947" s="513"/>
      <c r="AC1947" s="513"/>
      <c r="AD1947" s="513"/>
      <c r="AE1947" s="513"/>
      <c r="AF1947" s="513"/>
      <c r="AG1947" s="513"/>
      <c r="AH1947" s="513"/>
      <c r="AI1947" s="513"/>
      <c r="AJ1947" s="513"/>
      <c r="AK1947" s="513"/>
      <c r="AL1947" s="513"/>
      <c r="AM1947" s="513"/>
      <c r="AN1947" s="513"/>
      <c r="AO1947" s="513"/>
      <c r="AP1947" s="513"/>
      <c r="AQ1947" s="513"/>
      <c r="AR1947" s="513"/>
      <c r="AS1947" s="513"/>
      <c r="AT1947" s="513"/>
      <c r="AU1947" s="513"/>
      <c r="AV1947" s="513"/>
      <c r="AW1947" s="513"/>
      <c r="AX1947" s="513"/>
      <c r="AY1947" s="513"/>
      <c r="AZ1947" s="513"/>
      <c r="BA1947" s="513"/>
      <c r="BB1947" s="513"/>
      <c r="BC1947" s="513"/>
      <c r="BD1947" s="513"/>
      <c r="BE1947" s="513"/>
      <c r="BF1947" s="513"/>
      <c r="BG1947" s="513"/>
      <c r="BH1947" s="513"/>
      <c r="BI1947" s="513"/>
      <c r="BJ1947" s="513"/>
      <c r="BK1947" s="513"/>
      <c r="BL1947" s="513"/>
      <c r="BM1947" s="513"/>
      <c r="BN1947" s="513"/>
      <c r="BO1947" s="513"/>
      <c r="BP1947" s="513"/>
      <c r="BQ1947" s="513"/>
      <c r="BR1947" s="513"/>
      <c r="BS1947" s="513"/>
      <c r="BT1947" s="513"/>
      <c r="BU1947" s="513"/>
      <c r="BV1947" s="513"/>
      <c r="BW1947" s="513"/>
      <c r="BX1947" s="513"/>
      <c r="BY1947" s="513"/>
      <c r="BZ1947" s="513"/>
      <c r="CA1947" s="513"/>
      <c r="CB1947" s="513"/>
      <c r="CC1947" s="1972"/>
      <c r="CD1947" s="1499"/>
      <c r="CE1947" s="1500"/>
      <c r="CF1947" s="1501"/>
      <c r="CG1947" s="1500"/>
      <c r="CH1947" s="1500"/>
      <c r="CI1947" s="1500"/>
      <c r="CJ1947" s="1976"/>
      <c r="CK1947" s="1519"/>
      <c r="CL1947" s="1509"/>
    </row>
    <row r="1948" spans="1:90" s="514" customFormat="1">
      <c r="A1948" s="511"/>
      <c r="B1948" s="512"/>
      <c r="C1948" s="1493"/>
      <c r="D1948" s="1493"/>
      <c r="E1948" s="1493"/>
      <c r="F1948" s="1493"/>
      <c r="G1948" s="1493"/>
      <c r="H1948" s="1530"/>
      <c r="I1948" s="1972"/>
      <c r="J1948" s="1542"/>
      <c r="K1948" s="513"/>
      <c r="L1948" s="513"/>
      <c r="M1948" s="513"/>
      <c r="N1948" s="513"/>
      <c r="O1948" s="513"/>
      <c r="P1948" s="513"/>
      <c r="Q1948" s="513"/>
      <c r="R1948" s="513"/>
      <c r="S1948" s="513"/>
      <c r="T1948" s="513"/>
      <c r="U1948" s="513"/>
      <c r="V1948" s="513"/>
      <c r="W1948" s="513"/>
      <c r="X1948" s="513"/>
      <c r="Y1948" s="513"/>
      <c r="Z1948" s="513"/>
      <c r="AA1948" s="513"/>
      <c r="AB1948" s="513"/>
      <c r="AC1948" s="513"/>
      <c r="AD1948" s="513"/>
      <c r="AE1948" s="513"/>
      <c r="AF1948" s="513"/>
      <c r="AG1948" s="513"/>
      <c r="AH1948" s="513"/>
      <c r="AI1948" s="513"/>
      <c r="AJ1948" s="513"/>
      <c r="AK1948" s="513"/>
      <c r="AL1948" s="513"/>
      <c r="AM1948" s="513"/>
      <c r="AN1948" s="513"/>
      <c r="AO1948" s="513"/>
      <c r="AP1948" s="513"/>
      <c r="AQ1948" s="513"/>
      <c r="AR1948" s="513"/>
      <c r="AS1948" s="513"/>
      <c r="AT1948" s="513"/>
      <c r="AU1948" s="513"/>
      <c r="AV1948" s="513"/>
      <c r="AW1948" s="513"/>
      <c r="AX1948" s="513"/>
      <c r="AY1948" s="513"/>
      <c r="AZ1948" s="513"/>
      <c r="BA1948" s="513"/>
      <c r="BB1948" s="513"/>
      <c r="BC1948" s="513"/>
      <c r="BD1948" s="513"/>
      <c r="BE1948" s="513"/>
      <c r="BF1948" s="513"/>
      <c r="BG1948" s="513"/>
      <c r="BH1948" s="513"/>
      <c r="BI1948" s="513"/>
      <c r="BJ1948" s="513"/>
      <c r="BK1948" s="513"/>
      <c r="BL1948" s="513"/>
      <c r="BM1948" s="513"/>
      <c r="BN1948" s="513"/>
      <c r="BO1948" s="513"/>
      <c r="BP1948" s="513"/>
      <c r="BQ1948" s="513"/>
      <c r="BR1948" s="513"/>
      <c r="BS1948" s="513"/>
      <c r="BT1948" s="513"/>
      <c r="BU1948" s="513"/>
      <c r="BV1948" s="513"/>
      <c r="BW1948" s="513"/>
      <c r="BX1948" s="513"/>
      <c r="BY1948" s="513"/>
      <c r="BZ1948" s="513"/>
      <c r="CA1948" s="513"/>
      <c r="CB1948" s="513"/>
      <c r="CC1948" s="1972"/>
      <c r="CD1948" s="1499"/>
      <c r="CE1948" s="1500"/>
      <c r="CF1948" s="1501"/>
      <c r="CG1948" s="1500"/>
      <c r="CH1948" s="1500"/>
      <c r="CI1948" s="1500"/>
      <c r="CJ1948" s="1976"/>
      <c r="CK1948" s="1519"/>
      <c r="CL1948" s="1509"/>
    </row>
    <row r="1949" spans="1:90" s="514" customFormat="1">
      <c r="A1949" s="511"/>
      <c r="B1949" s="512"/>
      <c r="C1949" s="1493"/>
      <c r="D1949" s="1493"/>
      <c r="E1949" s="1493"/>
      <c r="F1949" s="1493"/>
      <c r="G1949" s="1493"/>
      <c r="H1949" s="1530"/>
      <c r="I1949" s="1972"/>
      <c r="J1949" s="1542"/>
      <c r="K1949" s="513"/>
      <c r="L1949" s="513"/>
      <c r="M1949" s="513"/>
      <c r="N1949" s="513"/>
      <c r="O1949" s="513"/>
      <c r="P1949" s="513"/>
      <c r="Q1949" s="513"/>
      <c r="R1949" s="513"/>
      <c r="S1949" s="513"/>
      <c r="T1949" s="513"/>
      <c r="U1949" s="513"/>
      <c r="V1949" s="513"/>
      <c r="W1949" s="513"/>
      <c r="X1949" s="513"/>
      <c r="Y1949" s="513"/>
      <c r="Z1949" s="513"/>
      <c r="AA1949" s="513"/>
      <c r="AB1949" s="513"/>
      <c r="AC1949" s="513"/>
      <c r="AD1949" s="513"/>
      <c r="AE1949" s="513"/>
      <c r="AF1949" s="513"/>
      <c r="AG1949" s="513"/>
      <c r="AH1949" s="513"/>
      <c r="AI1949" s="513"/>
      <c r="AJ1949" s="513"/>
      <c r="AK1949" s="513"/>
      <c r="AL1949" s="513"/>
      <c r="AM1949" s="513"/>
      <c r="AN1949" s="513"/>
      <c r="AO1949" s="513"/>
      <c r="AP1949" s="513"/>
      <c r="AQ1949" s="513"/>
      <c r="AR1949" s="513"/>
      <c r="AS1949" s="513"/>
      <c r="AT1949" s="513"/>
      <c r="AU1949" s="513"/>
      <c r="AV1949" s="513"/>
      <c r="AW1949" s="513"/>
      <c r="AX1949" s="513"/>
      <c r="AY1949" s="513"/>
      <c r="AZ1949" s="513"/>
      <c r="BA1949" s="513"/>
      <c r="BB1949" s="513"/>
      <c r="BC1949" s="513"/>
      <c r="BD1949" s="513"/>
      <c r="BE1949" s="513"/>
      <c r="BF1949" s="513"/>
      <c r="BG1949" s="513"/>
      <c r="BH1949" s="513"/>
      <c r="BI1949" s="513"/>
      <c r="BJ1949" s="513"/>
      <c r="BK1949" s="513"/>
      <c r="BL1949" s="513"/>
      <c r="BM1949" s="513"/>
      <c r="BN1949" s="513"/>
      <c r="BO1949" s="513"/>
      <c r="BP1949" s="513"/>
      <c r="BQ1949" s="513"/>
      <c r="BR1949" s="513"/>
      <c r="BS1949" s="513"/>
      <c r="BT1949" s="513"/>
      <c r="BU1949" s="513"/>
      <c r="BV1949" s="513"/>
      <c r="BW1949" s="513"/>
      <c r="BX1949" s="513"/>
      <c r="BY1949" s="513"/>
      <c r="BZ1949" s="513"/>
      <c r="CA1949" s="513"/>
      <c r="CB1949" s="513"/>
      <c r="CC1949" s="1972"/>
      <c r="CD1949" s="1499"/>
      <c r="CE1949" s="1500"/>
      <c r="CF1949" s="1501"/>
      <c r="CG1949" s="1500"/>
      <c r="CH1949" s="1500"/>
      <c r="CI1949" s="1500"/>
      <c r="CJ1949" s="1976"/>
      <c r="CK1949" s="1519"/>
      <c r="CL1949" s="1509"/>
    </row>
    <row r="1950" spans="1:90" s="514" customFormat="1">
      <c r="A1950" s="511"/>
      <c r="B1950" s="512"/>
      <c r="C1950" s="1493"/>
      <c r="D1950" s="1493"/>
      <c r="E1950" s="1493"/>
      <c r="F1950" s="1493"/>
      <c r="G1950" s="1493"/>
      <c r="H1950" s="1530"/>
      <c r="I1950" s="1972"/>
      <c r="J1950" s="1542"/>
      <c r="K1950" s="513"/>
      <c r="L1950" s="513"/>
      <c r="M1950" s="513"/>
      <c r="N1950" s="513"/>
      <c r="O1950" s="513"/>
      <c r="P1950" s="513"/>
      <c r="Q1950" s="513"/>
      <c r="R1950" s="513"/>
      <c r="S1950" s="513"/>
      <c r="T1950" s="513"/>
      <c r="U1950" s="513"/>
      <c r="V1950" s="513"/>
      <c r="W1950" s="513"/>
      <c r="X1950" s="513"/>
      <c r="Y1950" s="513"/>
      <c r="Z1950" s="513"/>
      <c r="AA1950" s="513"/>
      <c r="AB1950" s="513"/>
      <c r="AC1950" s="513"/>
      <c r="AD1950" s="513"/>
      <c r="AE1950" s="513"/>
      <c r="AF1950" s="513"/>
      <c r="AG1950" s="513"/>
      <c r="AH1950" s="513"/>
      <c r="AI1950" s="513"/>
      <c r="AJ1950" s="513"/>
      <c r="AK1950" s="513"/>
      <c r="AL1950" s="513"/>
      <c r="AM1950" s="513"/>
      <c r="AN1950" s="513"/>
      <c r="AO1950" s="513"/>
      <c r="AP1950" s="513"/>
      <c r="AQ1950" s="513"/>
      <c r="AR1950" s="513"/>
      <c r="AS1950" s="513"/>
      <c r="AT1950" s="513"/>
      <c r="AU1950" s="513"/>
      <c r="AV1950" s="513"/>
      <c r="AW1950" s="513"/>
      <c r="AX1950" s="513"/>
      <c r="AY1950" s="513"/>
      <c r="AZ1950" s="513"/>
      <c r="BA1950" s="513"/>
      <c r="BB1950" s="513"/>
      <c r="BC1950" s="513"/>
      <c r="BD1950" s="513"/>
      <c r="BE1950" s="513"/>
      <c r="BF1950" s="513"/>
      <c r="BG1950" s="513"/>
      <c r="BH1950" s="513"/>
      <c r="BI1950" s="513"/>
      <c r="BJ1950" s="513"/>
      <c r="BK1950" s="513"/>
      <c r="BL1950" s="513"/>
      <c r="BM1950" s="513"/>
      <c r="BN1950" s="513"/>
      <c r="BO1950" s="513"/>
      <c r="BP1950" s="513"/>
      <c r="BQ1950" s="513"/>
      <c r="BR1950" s="513"/>
      <c r="BS1950" s="513"/>
      <c r="BT1950" s="513"/>
      <c r="BU1950" s="513"/>
      <c r="BV1950" s="513"/>
      <c r="BW1950" s="513"/>
      <c r="BX1950" s="513"/>
      <c r="BY1950" s="513"/>
      <c r="BZ1950" s="513"/>
      <c r="CA1950" s="513"/>
      <c r="CB1950" s="513"/>
      <c r="CC1950" s="1972"/>
      <c r="CD1950" s="1499"/>
      <c r="CE1950" s="1500"/>
      <c r="CF1950" s="1501"/>
      <c r="CG1950" s="1500"/>
      <c r="CH1950" s="1500"/>
      <c r="CI1950" s="1500"/>
      <c r="CJ1950" s="1976"/>
      <c r="CK1950" s="1519"/>
      <c r="CL1950" s="1509"/>
    </row>
    <row r="1951" spans="1:90" s="514" customFormat="1">
      <c r="A1951" s="511"/>
      <c r="B1951" s="512"/>
      <c r="C1951" s="1493"/>
      <c r="D1951" s="1493"/>
      <c r="E1951" s="1493"/>
      <c r="F1951" s="1493"/>
      <c r="G1951" s="1493"/>
      <c r="H1951" s="1530"/>
      <c r="I1951" s="1972"/>
      <c r="J1951" s="1542"/>
      <c r="K1951" s="513"/>
      <c r="L1951" s="513"/>
      <c r="M1951" s="513"/>
      <c r="N1951" s="513"/>
      <c r="O1951" s="513"/>
      <c r="P1951" s="513"/>
      <c r="Q1951" s="513"/>
      <c r="R1951" s="513"/>
      <c r="S1951" s="513"/>
      <c r="T1951" s="513"/>
      <c r="U1951" s="513"/>
      <c r="V1951" s="513"/>
      <c r="W1951" s="513"/>
      <c r="X1951" s="513"/>
      <c r="Y1951" s="513"/>
      <c r="Z1951" s="513"/>
      <c r="AA1951" s="513"/>
      <c r="AB1951" s="513"/>
      <c r="AC1951" s="513"/>
      <c r="AD1951" s="513"/>
      <c r="AE1951" s="513"/>
      <c r="AF1951" s="513"/>
      <c r="AG1951" s="513"/>
      <c r="AH1951" s="513"/>
      <c r="AI1951" s="513"/>
      <c r="AJ1951" s="513"/>
      <c r="AK1951" s="513"/>
      <c r="AL1951" s="513"/>
      <c r="AM1951" s="513"/>
      <c r="AN1951" s="513"/>
      <c r="AO1951" s="513"/>
      <c r="AP1951" s="513"/>
      <c r="AQ1951" s="513"/>
      <c r="AR1951" s="513"/>
      <c r="AS1951" s="513"/>
      <c r="AT1951" s="513"/>
      <c r="AU1951" s="513"/>
      <c r="AV1951" s="513"/>
      <c r="AW1951" s="513"/>
      <c r="AX1951" s="513"/>
      <c r="AY1951" s="513"/>
      <c r="AZ1951" s="513"/>
      <c r="BA1951" s="513"/>
      <c r="BB1951" s="513"/>
      <c r="BC1951" s="513"/>
      <c r="BD1951" s="513"/>
      <c r="BE1951" s="513"/>
      <c r="BF1951" s="513"/>
      <c r="BG1951" s="513"/>
      <c r="BH1951" s="513"/>
      <c r="BI1951" s="513"/>
      <c r="BJ1951" s="513"/>
      <c r="BK1951" s="513"/>
      <c r="BL1951" s="513"/>
      <c r="BM1951" s="513"/>
      <c r="BN1951" s="513"/>
      <c r="BO1951" s="513"/>
      <c r="BP1951" s="513"/>
      <c r="BQ1951" s="513"/>
      <c r="BR1951" s="513"/>
      <c r="BS1951" s="513"/>
      <c r="BT1951" s="513"/>
      <c r="BU1951" s="513"/>
      <c r="BV1951" s="513"/>
      <c r="BW1951" s="513"/>
      <c r="BX1951" s="513"/>
      <c r="BY1951" s="513"/>
      <c r="BZ1951" s="513"/>
      <c r="CA1951" s="513"/>
      <c r="CB1951" s="513"/>
      <c r="CC1951" s="1972"/>
      <c r="CD1951" s="1499"/>
      <c r="CE1951" s="1500"/>
      <c r="CF1951" s="1501"/>
      <c r="CG1951" s="1500"/>
      <c r="CH1951" s="1500"/>
      <c r="CI1951" s="1500"/>
      <c r="CJ1951" s="1976"/>
      <c r="CK1951" s="1519"/>
      <c r="CL1951" s="1509"/>
    </row>
    <row r="1952" spans="1:90" s="514" customFormat="1">
      <c r="A1952" s="511"/>
      <c r="B1952" s="512"/>
      <c r="C1952" s="1493"/>
      <c r="D1952" s="1493"/>
      <c r="E1952" s="1493"/>
      <c r="F1952" s="1493"/>
      <c r="G1952" s="1493"/>
      <c r="H1952" s="1530"/>
      <c r="I1952" s="1972"/>
      <c r="J1952" s="1542"/>
      <c r="K1952" s="513"/>
      <c r="L1952" s="513"/>
      <c r="M1952" s="513"/>
      <c r="N1952" s="513"/>
      <c r="O1952" s="513"/>
      <c r="P1952" s="513"/>
      <c r="Q1952" s="513"/>
      <c r="R1952" s="513"/>
      <c r="S1952" s="513"/>
      <c r="T1952" s="513"/>
      <c r="U1952" s="513"/>
      <c r="V1952" s="513"/>
      <c r="W1952" s="513"/>
      <c r="X1952" s="513"/>
      <c r="Y1952" s="513"/>
      <c r="Z1952" s="513"/>
      <c r="AA1952" s="513"/>
      <c r="AB1952" s="513"/>
      <c r="AC1952" s="513"/>
      <c r="AD1952" s="513"/>
      <c r="AE1952" s="513"/>
      <c r="AF1952" s="513"/>
      <c r="AG1952" s="513"/>
      <c r="AH1952" s="513"/>
      <c r="AI1952" s="513"/>
      <c r="AJ1952" s="513"/>
      <c r="AK1952" s="513"/>
      <c r="AL1952" s="513"/>
      <c r="AM1952" s="513"/>
      <c r="AN1952" s="513"/>
      <c r="AO1952" s="513"/>
      <c r="AP1952" s="513"/>
      <c r="AQ1952" s="513"/>
      <c r="AR1952" s="513"/>
      <c r="AS1952" s="513"/>
      <c r="AT1952" s="513"/>
      <c r="AU1952" s="513"/>
      <c r="AV1952" s="513"/>
      <c r="AW1952" s="513"/>
      <c r="AX1952" s="513"/>
      <c r="AY1952" s="513"/>
      <c r="AZ1952" s="513"/>
      <c r="BA1952" s="513"/>
      <c r="BB1952" s="513"/>
      <c r="BC1952" s="513"/>
      <c r="BD1952" s="513"/>
      <c r="BE1952" s="513"/>
      <c r="BF1952" s="513"/>
      <c r="BG1952" s="513"/>
      <c r="BH1952" s="513"/>
      <c r="BI1952" s="513"/>
      <c r="BJ1952" s="513"/>
      <c r="BK1952" s="513"/>
      <c r="BL1952" s="513"/>
      <c r="BM1952" s="513"/>
      <c r="BN1952" s="513"/>
      <c r="BO1952" s="513"/>
      <c r="BP1952" s="513"/>
      <c r="BQ1952" s="513"/>
      <c r="BR1952" s="513"/>
      <c r="BS1952" s="513"/>
      <c r="BT1952" s="513"/>
      <c r="BU1952" s="513"/>
      <c r="BV1952" s="513"/>
      <c r="BW1952" s="513"/>
      <c r="BX1952" s="513"/>
      <c r="BY1952" s="513"/>
      <c r="BZ1952" s="513"/>
      <c r="CA1952" s="513"/>
      <c r="CB1952" s="513"/>
      <c r="CC1952" s="1972"/>
      <c r="CD1952" s="1499"/>
      <c r="CE1952" s="1500"/>
      <c r="CF1952" s="1501"/>
      <c r="CG1952" s="1500"/>
      <c r="CH1952" s="1500"/>
      <c r="CI1952" s="1500"/>
      <c r="CJ1952" s="1976"/>
      <c r="CK1952" s="1519"/>
      <c r="CL1952" s="1509"/>
    </row>
    <row r="1953" spans="1:90" s="514" customFormat="1">
      <c r="A1953" s="511"/>
      <c r="B1953" s="512"/>
      <c r="C1953" s="1493"/>
      <c r="D1953" s="1493"/>
      <c r="E1953" s="1493"/>
      <c r="F1953" s="1493"/>
      <c r="G1953" s="1493"/>
      <c r="H1953" s="1530"/>
      <c r="I1953" s="1972"/>
      <c r="J1953" s="1542"/>
      <c r="K1953" s="513"/>
      <c r="L1953" s="513"/>
      <c r="M1953" s="513"/>
      <c r="N1953" s="513"/>
      <c r="O1953" s="513"/>
      <c r="P1953" s="513"/>
      <c r="Q1953" s="513"/>
      <c r="R1953" s="513"/>
      <c r="S1953" s="513"/>
      <c r="T1953" s="513"/>
      <c r="U1953" s="513"/>
      <c r="V1953" s="513"/>
      <c r="W1953" s="513"/>
      <c r="X1953" s="513"/>
      <c r="Y1953" s="513"/>
      <c r="Z1953" s="513"/>
      <c r="AA1953" s="513"/>
      <c r="AB1953" s="513"/>
      <c r="AC1953" s="513"/>
      <c r="AD1953" s="513"/>
      <c r="AE1953" s="513"/>
      <c r="AF1953" s="513"/>
      <c r="AG1953" s="513"/>
      <c r="AH1953" s="513"/>
      <c r="AI1953" s="513"/>
      <c r="AJ1953" s="513"/>
      <c r="AK1953" s="513"/>
      <c r="AL1953" s="513"/>
      <c r="AM1953" s="513"/>
      <c r="AN1953" s="513"/>
      <c r="AO1953" s="513"/>
      <c r="AP1953" s="513"/>
      <c r="AQ1953" s="513"/>
      <c r="AR1953" s="513"/>
      <c r="AS1953" s="513"/>
      <c r="AT1953" s="513"/>
      <c r="AU1953" s="513"/>
      <c r="AV1953" s="513"/>
      <c r="AW1953" s="513"/>
      <c r="AX1953" s="513"/>
      <c r="AY1953" s="513"/>
      <c r="AZ1953" s="513"/>
      <c r="BA1953" s="513"/>
      <c r="BB1953" s="513"/>
      <c r="BC1953" s="513"/>
      <c r="BD1953" s="513"/>
      <c r="BE1953" s="513"/>
      <c r="BF1953" s="513"/>
      <c r="BG1953" s="513"/>
      <c r="BH1953" s="513"/>
      <c r="BI1953" s="513"/>
      <c r="BJ1953" s="513"/>
      <c r="BK1953" s="513"/>
      <c r="BL1953" s="513"/>
      <c r="BM1953" s="513"/>
      <c r="BN1953" s="513"/>
      <c r="BO1953" s="513"/>
      <c r="BP1953" s="513"/>
      <c r="BQ1953" s="513"/>
      <c r="BR1953" s="513"/>
      <c r="BS1953" s="513"/>
      <c r="BT1953" s="513"/>
      <c r="BU1953" s="513"/>
      <c r="BV1953" s="513"/>
      <c r="BW1953" s="513"/>
      <c r="BX1953" s="513"/>
      <c r="BY1953" s="513"/>
      <c r="BZ1953" s="513"/>
      <c r="CA1953" s="513"/>
      <c r="CB1953" s="513"/>
      <c r="CC1953" s="1972"/>
      <c r="CD1953" s="1499"/>
      <c r="CE1953" s="1500"/>
      <c r="CF1953" s="1501"/>
      <c r="CG1953" s="1500"/>
      <c r="CH1953" s="1500"/>
      <c r="CI1953" s="1500"/>
      <c r="CJ1953" s="1976"/>
      <c r="CK1953" s="1519"/>
      <c r="CL1953" s="1509"/>
    </row>
    <row r="1954" spans="1:90" s="514" customFormat="1">
      <c r="A1954" s="511"/>
      <c r="B1954" s="512"/>
      <c r="C1954" s="1493"/>
      <c r="D1954" s="1493"/>
      <c r="E1954" s="1493"/>
      <c r="F1954" s="1493"/>
      <c r="G1954" s="1493"/>
      <c r="H1954" s="1530"/>
      <c r="I1954" s="1972"/>
      <c r="J1954" s="1542"/>
      <c r="K1954" s="513"/>
      <c r="L1954" s="513"/>
      <c r="M1954" s="513"/>
      <c r="N1954" s="513"/>
      <c r="O1954" s="513"/>
      <c r="P1954" s="513"/>
      <c r="Q1954" s="513"/>
      <c r="R1954" s="513"/>
      <c r="S1954" s="513"/>
      <c r="T1954" s="513"/>
      <c r="U1954" s="513"/>
      <c r="V1954" s="513"/>
      <c r="W1954" s="513"/>
      <c r="X1954" s="513"/>
      <c r="Y1954" s="513"/>
      <c r="Z1954" s="513"/>
      <c r="AA1954" s="513"/>
      <c r="AB1954" s="513"/>
      <c r="AC1954" s="513"/>
      <c r="AD1954" s="513"/>
      <c r="AE1954" s="513"/>
      <c r="AF1954" s="513"/>
      <c r="AG1954" s="513"/>
      <c r="AH1954" s="513"/>
      <c r="AI1954" s="513"/>
      <c r="AJ1954" s="513"/>
      <c r="AK1954" s="513"/>
      <c r="AL1954" s="513"/>
      <c r="AM1954" s="513"/>
      <c r="AN1954" s="513"/>
      <c r="AO1954" s="513"/>
      <c r="AP1954" s="513"/>
      <c r="AQ1954" s="513"/>
      <c r="AR1954" s="513"/>
      <c r="AS1954" s="513"/>
      <c r="AT1954" s="513"/>
      <c r="AU1954" s="513"/>
      <c r="AV1954" s="513"/>
      <c r="AW1954" s="513"/>
      <c r="AX1954" s="513"/>
      <c r="AY1954" s="513"/>
      <c r="AZ1954" s="513"/>
      <c r="BA1954" s="513"/>
      <c r="BB1954" s="513"/>
      <c r="BC1954" s="513"/>
      <c r="BD1954" s="513"/>
      <c r="BE1954" s="513"/>
      <c r="BF1954" s="513"/>
      <c r="BG1954" s="513"/>
      <c r="BH1954" s="513"/>
      <c r="BI1954" s="513"/>
      <c r="BJ1954" s="513"/>
      <c r="BK1954" s="513"/>
      <c r="BL1954" s="513"/>
      <c r="BM1954" s="513"/>
      <c r="BN1954" s="513"/>
      <c r="BO1954" s="513"/>
      <c r="BP1954" s="513"/>
      <c r="BQ1954" s="513"/>
      <c r="BR1954" s="513"/>
      <c r="BS1954" s="513"/>
      <c r="BT1954" s="513"/>
      <c r="BU1954" s="513"/>
      <c r="BV1954" s="513"/>
      <c r="BW1954" s="513"/>
      <c r="BX1954" s="513"/>
      <c r="BY1954" s="513"/>
      <c r="BZ1954" s="513"/>
      <c r="CA1954" s="513"/>
      <c r="CB1954" s="513"/>
      <c r="CC1954" s="1972"/>
      <c r="CD1954" s="1499"/>
      <c r="CE1954" s="1500"/>
      <c r="CF1954" s="1501"/>
      <c r="CG1954" s="1500"/>
      <c r="CH1954" s="1500"/>
      <c r="CI1954" s="1500"/>
      <c r="CJ1954" s="1976"/>
      <c r="CK1954" s="1519"/>
      <c r="CL1954" s="1509"/>
    </row>
    <row r="1955" spans="1:90" s="514" customFormat="1">
      <c r="A1955" s="511"/>
      <c r="B1955" s="512"/>
      <c r="C1955" s="1493"/>
      <c r="D1955" s="1493"/>
      <c r="E1955" s="1493"/>
      <c r="F1955" s="1493"/>
      <c r="G1955" s="1493"/>
      <c r="H1955" s="1530"/>
      <c r="I1955" s="1972"/>
      <c r="J1955" s="1542"/>
      <c r="K1955" s="513"/>
      <c r="L1955" s="513"/>
      <c r="M1955" s="513"/>
      <c r="N1955" s="513"/>
      <c r="O1955" s="513"/>
      <c r="P1955" s="513"/>
      <c r="Q1955" s="513"/>
      <c r="R1955" s="513"/>
      <c r="S1955" s="513"/>
      <c r="T1955" s="513"/>
      <c r="U1955" s="513"/>
      <c r="V1955" s="513"/>
      <c r="W1955" s="513"/>
      <c r="X1955" s="513"/>
      <c r="Y1955" s="513"/>
      <c r="Z1955" s="513"/>
      <c r="AA1955" s="513"/>
      <c r="AB1955" s="513"/>
      <c r="AC1955" s="513"/>
      <c r="AD1955" s="513"/>
      <c r="AE1955" s="513"/>
      <c r="AF1955" s="513"/>
      <c r="AG1955" s="513"/>
      <c r="AH1955" s="513"/>
      <c r="AI1955" s="513"/>
      <c r="AJ1955" s="513"/>
      <c r="AK1955" s="513"/>
      <c r="AL1955" s="513"/>
      <c r="AM1955" s="513"/>
      <c r="AN1955" s="513"/>
      <c r="AO1955" s="513"/>
      <c r="AP1955" s="513"/>
      <c r="AQ1955" s="513"/>
      <c r="AR1955" s="513"/>
      <c r="AS1955" s="513"/>
      <c r="AT1955" s="513"/>
      <c r="AU1955" s="513"/>
      <c r="AV1955" s="513"/>
      <c r="AW1955" s="513"/>
      <c r="AX1955" s="513"/>
      <c r="AY1955" s="513"/>
      <c r="AZ1955" s="513"/>
      <c r="BA1955" s="513"/>
      <c r="BB1955" s="513"/>
      <c r="BC1955" s="513"/>
      <c r="BD1955" s="513"/>
      <c r="BE1955" s="513"/>
      <c r="BF1955" s="513"/>
      <c r="BG1955" s="513"/>
      <c r="BH1955" s="513"/>
      <c r="BI1955" s="513"/>
      <c r="BJ1955" s="513"/>
      <c r="BK1955" s="513"/>
      <c r="BL1955" s="513"/>
      <c r="BM1955" s="513"/>
      <c r="BN1955" s="513"/>
      <c r="BO1955" s="513"/>
      <c r="BP1955" s="513"/>
      <c r="BQ1955" s="513"/>
      <c r="BR1955" s="513"/>
      <c r="BS1955" s="513"/>
      <c r="BT1955" s="513"/>
      <c r="BU1955" s="513"/>
      <c r="BV1955" s="513"/>
      <c r="BW1955" s="513"/>
      <c r="BX1955" s="513"/>
      <c r="BY1955" s="513"/>
      <c r="BZ1955" s="513"/>
      <c r="CA1955" s="513"/>
      <c r="CB1955" s="513"/>
      <c r="CC1955" s="1972"/>
      <c r="CD1955" s="1499"/>
      <c r="CE1955" s="1500"/>
      <c r="CF1955" s="1501"/>
      <c r="CG1955" s="1500"/>
      <c r="CH1955" s="1500"/>
      <c r="CI1955" s="1500"/>
      <c r="CJ1955" s="1976"/>
      <c r="CK1955" s="1519"/>
      <c r="CL1955" s="1509"/>
    </row>
    <row r="1956" spans="1:90" s="514" customFormat="1">
      <c r="A1956" s="511"/>
      <c r="B1956" s="512"/>
      <c r="C1956" s="1493"/>
      <c r="D1956" s="1493"/>
      <c r="E1956" s="1493"/>
      <c r="F1956" s="1493"/>
      <c r="G1956" s="1493"/>
      <c r="H1956" s="1530"/>
      <c r="I1956" s="1972"/>
      <c r="J1956" s="1542"/>
      <c r="K1956" s="513"/>
      <c r="L1956" s="513"/>
      <c r="M1956" s="513"/>
      <c r="N1956" s="513"/>
      <c r="O1956" s="513"/>
      <c r="P1956" s="513"/>
      <c r="Q1956" s="513"/>
      <c r="R1956" s="513"/>
      <c r="S1956" s="513"/>
      <c r="T1956" s="513"/>
      <c r="U1956" s="513"/>
      <c r="V1956" s="513"/>
      <c r="W1956" s="513"/>
      <c r="X1956" s="513"/>
      <c r="Y1956" s="513"/>
      <c r="Z1956" s="513"/>
      <c r="AA1956" s="513"/>
      <c r="AB1956" s="513"/>
      <c r="AC1956" s="513"/>
      <c r="AD1956" s="513"/>
      <c r="AE1956" s="513"/>
      <c r="AF1956" s="513"/>
      <c r="AG1956" s="513"/>
      <c r="AH1956" s="513"/>
      <c r="AI1956" s="513"/>
      <c r="AJ1956" s="513"/>
      <c r="AK1956" s="513"/>
      <c r="AL1956" s="513"/>
      <c r="AM1956" s="513"/>
      <c r="AN1956" s="513"/>
      <c r="AO1956" s="513"/>
      <c r="AP1956" s="513"/>
      <c r="AQ1956" s="513"/>
      <c r="AR1956" s="513"/>
      <c r="AS1956" s="513"/>
      <c r="AT1956" s="513"/>
      <c r="AU1956" s="513"/>
      <c r="AV1956" s="513"/>
      <c r="AW1956" s="513"/>
      <c r="AX1956" s="513"/>
      <c r="AY1956" s="513"/>
      <c r="AZ1956" s="513"/>
      <c r="BA1956" s="513"/>
      <c r="BB1956" s="513"/>
      <c r="BC1956" s="513"/>
      <c r="BD1956" s="513"/>
      <c r="BE1956" s="513"/>
      <c r="BF1956" s="513"/>
      <c r="BG1956" s="513"/>
      <c r="BH1956" s="513"/>
      <c r="BI1956" s="513"/>
      <c r="BJ1956" s="513"/>
      <c r="BK1956" s="513"/>
      <c r="BL1956" s="513"/>
      <c r="BM1956" s="513"/>
      <c r="BN1956" s="513"/>
      <c r="BO1956" s="513"/>
      <c r="BP1956" s="513"/>
      <c r="BQ1956" s="513"/>
      <c r="BR1956" s="513"/>
      <c r="BS1956" s="513"/>
      <c r="BT1956" s="513"/>
      <c r="BU1956" s="513"/>
      <c r="BV1956" s="513"/>
      <c r="BW1956" s="513"/>
      <c r="BX1956" s="513"/>
      <c r="BY1956" s="513"/>
      <c r="BZ1956" s="513"/>
      <c r="CA1956" s="513"/>
      <c r="CB1956" s="513"/>
      <c r="CC1956" s="1972"/>
      <c r="CD1956" s="1499"/>
      <c r="CE1956" s="1500"/>
      <c r="CF1956" s="1501"/>
      <c r="CG1956" s="1500"/>
      <c r="CH1956" s="1500"/>
      <c r="CI1956" s="1500"/>
      <c r="CJ1956" s="1976"/>
      <c r="CK1956" s="1519"/>
      <c r="CL1956" s="1509"/>
    </row>
    <row r="1957" spans="1:90" s="514" customFormat="1">
      <c r="A1957" s="511"/>
      <c r="B1957" s="512"/>
      <c r="C1957" s="1493"/>
      <c r="D1957" s="1493"/>
      <c r="E1957" s="1493"/>
      <c r="F1957" s="1493"/>
      <c r="G1957" s="1493"/>
      <c r="H1957" s="1530"/>
      <c r="I1957" s="1972"/>
      <c r="J1957" s="1542"/>
      <c r="K1957" s="513"/>
      <c r="L1957" s="513"/>
      <c r="M1957" s="513"/>
      <c r="N1957" s="513"/>
      <c r="O1957" s="513"/>
      <c r="P1957" s="513"/>
      <c r="Q1957" s="513"/>
      <c r="R1957" s="513"/>
      <c r="S1957" s="513"/>
      <c r="T1957" s="513"/>
      <c r="U1957" s="513"/>
      <c r="V1957" s="513"/>
      <c r="W1957" s="513"/>
      <c r="X1957" s="513"/>
      <c r="Y1957" s="513"/>
      <c r="Z1957" s="513"/>
      <c r="AA1957" s="513"/>
      <c r="AB1957" s="513"/>
      <c r="AC1957" s="513"/>
      <c r="AD1957" s="513"/>
      <c r="AE1957" s="513"/>
      <c r="AF1957" s="513"/>
      <c r="AG1957" s="513"/>
      <c r="AH1957" s="513"/>
      <c r="AI1957" s="513"/>
      <c r="AJ1957" s="513"/>
      <c r="AK1957" s="513"/>
      <c r="AL1957" s="513"/>
      <c r="AM1957" s="513"/>
      <c r="AN1957" s="513"/>
      <c r="AO1957" s="513"/>
      <c r="AP1957" s="513"/>
      <c r="AQ1957" s="513"/>
      <c r="AR1957" s="513"/>
      <c r="AS1957" s="513"/>
      <c r="AT1957" s="513"/>
      <c r="AU1957" s="513"/>
      <c r="AV1957" s="513"/>
      <c r="AW1957" s="513"/>
      <c r="AX1957" s="513"/>
      <c r="AY1957" s="513"/>
      <c r="AZ1957" s="513"/>
      <c r="BA1957" s="513"/>
      <c r="BB1957" s="513"/>
      <c r="BC1957" s="513"/>
      <c r="BD1957" s="513"/>
      <c r="BE1957" s="513"/>
      <c r="BF1957" s="513"/>
      <c r="BG1957" s="513"/>
      <c r="BH1957" s="513"/>
      <c r="BI1957" s="513"/>
      <c r="BJ1957" s="513"/>
      <c r="BK1957" s="513"/>
      <c r="BL1957" s="513"/>
      <c r="BM1957" s="513"/>
      <c r="BN1957" s="513"/>
      <c r="BO1957" s="513"/>
      <c r="BP1957" s="513"/>
      <c r="BQ1957" s="513"/>
      <c r="BR1957" s="513"/>
      <c r="BS1957" s="513"/>
      <c r="BT1957" s="513"/>
      <c r="BU1957" s="513"/>
      <c r="BV1957" s="513"/>
      <c r="BW1957" s="513"/>
      <c r="BX1957" s="513"/>
      <c r="BY1957" s="513"/>
      <c r="BZ1957" s="513"/>
      <c r="CA1957" s="513"/>
      <c r="CB1957" s="513"/>
      <c r="CC1957" s="1972"/>
      <c r="CD1957" s="1499"/>
      <c r="CE1957" s="1500"/>
      <c r="CF1957" s="1501"/>
      <c r="CG1957" s="1500"/>
      <c r="CH1957" s="1500"/>
      <c r="CI1957" s="1500"/>
      <c r="CJ1957" s="1976"/>
      <c r="CK1957" s="1519"/>
      <c r="CL1957" s="1509"/>
    </row>
    <row r="1958" spans="1:90" s="514" customFormat="1">
      <c r="A1958" s="511"/>
      <c r="B1958" s="512"/>
      <c r="C1958" s="1493"/>
      <c r="D1958" s="1493"/>
      <c r="E1958" s="1493"/>
      <c r="F1958" s="1493"/>
      <c r="G1958" s="1493"/>
      <c r="H1958" s="1530"/>
      <c r="I1958" s="1972"/>
      <c r="J1958" s="1542"/>
      <c r="K1958" s="513"/>
      <c r="L1958" s="513"/>
      <c r="M1958" s="513"/>
      <c r="N1958" s="513"/>
      <c r="O1958" s="513"/>
      <c r="P1958" s="513"/>
      <c r="Q1958" s="513"/>
      <c r="R1958" s="513"/>
      <c r="S1958" s="513"/>
      <c r="T1958" s="513"/>
      <c r="U1958" s="513"/>
      <c r="V1958" s="513"/>
      <c r="W1958" s="513"/>
      <c r="X1958" s="513"/>
      <c r="Y1958" s="513"/>
      <c r="Z1958" s="513"/>
      <c r="AA1958" s="513"/>
      <c r="AB1958" s="513"/>
      <c r="AC1958" s="513"/>
      <c r="AD1958" s="513"/>
      <c r="AE1958" s="513"/>
      <c r="AF1958" s="513"/>
      <c r="AG1958" s="513"/>
      <c r="AH1958" s="513"/>
      <c r="AI1958" s="513"/>
      <c r="AJ1958" s="513"/>
      <c r="AK1958" s="513"/>
      <c r="AL1958" s="513"/>
      <c r="AM1958" s="513"/>
      <c r="AN1958" s="513"/>
      <c r="AO1958" s="513"/>
      <c r="AP1958" s="513"/>
      <c r="AQ1958" s="513"/>
      <c r="AR1958" s="513"/>
      <c r="AS1958" s="513"/>
      <c r="AT1958" s="513"/>
      <c r="AU1958" s="513"/>
      <c r="AV1958" s="513"/>
      <c r="AW1958" s="513"/>
      <c r="AX1958" s="513"/>
      <c r="AY1958" s="513"/>
      <c r="AZ1958" s="513"/>
      <c r="BA1958" s="513"/>
      <c r="BB1958" s="513"/>
      <c r="BC1958" s="513"/>
      <c r="BD1958" s="513"/>
      <c r="BE1958" s="513"/>
      <c r="BF1958" s="513"/>
      <c r="BG1958" s="513"/>
      <c r="BH1958" s="513"/>
      <c r="BI1958" s="513"/>
      <c r="BJ1958" s="513"/>
      <c r="BK1958" s="513"/>
      <c r="BL1958" s="513"/>
      <c r="BM1958" s="513"/>
      <c r="BN1958" s="513"/>
      <c r="BO1958" s="513"/>
      <c r="BP1958" s="513"/>
      <c r="BQ1958" s="513"/>
      <c r="BR1958" s="513"/>
      <c r="BS1958" s="513"/>
      <c r="BT1958" s="513"/>
      <c r="BU1958" s="513"/>
      <c r="BV1958" s="513"/>
      <c r="BW1958" s="513"/>
      <c r="BX1958" s="513"/>
      <c r="BY1958" s="513"/>
      <c r="BZ1958" s="513"/>
      <c r="CA1958" s="513"/>
      <c r="CB1958" s="513"/>
      <c r="CC1958" s="1972"/>
      <c r="CD1958" s="1499"/>
      <c r="CE1958" s="1500"/>
      <c r="CF1958" s="1501"/>
      <c r="CG1958" s="1500"/>
      <c r="CH1958" s="1500"/>
      <c r="CI1958" s="1500"/>
      <c r="CJ1958" s="1976"/>
      <c r="CK1958" s="1519"/>
      <c r="CL1958" s="1509"/>
    </row>
    <row r="1959" spans="1:90" s="514" customFormat="1">
      <c r="A1959" s="511"/>
      <c r="B1959" s="512"/>
      <c r="C1959" s="1493"/>
      <c r="D1959" s="1493"/>
      <c r="E1959" s="1493"/>
      <c r="F1959" s="1493"/>
      <c r="G1959" s="1493"/>
      <c r="H1959" s="1530"/>
      <c r="I1959" s="1972"/>
      <c r="J1959" s="1542"/>
      <c r="K1959" s="513"/>
      <c r="L1959" s="513"/>
      <c r="M1959" s="513"/>
      <c r="N1959" s="513"/>
      <c r="O1959" s="513"/>
      <c r="P1959" s="513"/>
      <c r="Q1959" s="513"/>
      <c r="R1959" s="513"/>
      <c r="S1959" s="513"/>
      <c r="T1959" s="513"/>
      <c r="U1959" s="513"/>
      <c r="V1959" s="513"/>
      <c r="W1959" s="513"/>
      <c r="X1959" s="513"/>
      <c r="Y1959" s="513"/>
      <c r="Z1959" s="513"/>
      <c r="AA1959" s="513"/>
      <c r="AB1959" s="513"/>
      <c r="AC1959" s="513"/>
      <c r="AD1959" s="513"/>
      <c r="AE1959" s="513"/>
      <c r="AF1959" s="513"/>
      <c r="AG1959" s="513"/>
      <c r="AH1959" s="513"/>
      <c r="AI1959" s="513"/>
      <c r="AJ1959" s="513"/>
      <c r="AK1959" s="513"/>
      <c r="AL1959" s="513"/>
      <c r="AM1959" s="513"/>
      <c r="AN1959" s="513"/>
      <c r="AO1959" s="513"/>
      <c r="AP1959" s="513"/>
      <c r="AQ1959" s="513"/>
      <c r="AR1959" s="513"/>
      <c r="AS1959" s="513"/>
      <c r="AT1959" s="513"/>
      <c r="AU1959" s="513"/>
      <c r="AV1959" s="513"/>
      <c r="AW1959" s="513"/>
      <c r="AX1959" s="513"/>
      <c r="AY1959" s="513"/>
      <c r="AZ1959" s="513"/>
      <c r="BA1959" s="513"/>
      <c r="BB1959" s="513"/>
      <c r="BC1959" s="513"/>
      <c r="BD1959" s="513"/>
      <c r="BE1959" s="513"/>
      <c r="BF1959" s="513"/>
      <c r="BG1959" s="513"/>
      <c r="BH1959" s="513"/>
      <c r="BI1959" s="513"/>
      <c r="BJ1959" s="513"/>
      <c r="BK1959" s="513"/>
      <c r="BL1959" s="513"/>
      <c r="BM1959" s="513"/>
      <c r="BN1959" s="513"/>
      <c r="BO1959" s="513"/>
      <c r="BP1959" s="513"/>
      <c r="BQ1959" s="513"/>
      <c r="BR1959" s="513"/>
      <c r="BS1959" s="513"/>
      <c r="BT1959" s="513"/>
      <c r="BU1959" s="513"/>
      <c r="BV1959" s="513"/>
      <c r="BW1959" s="513"/>
      <c r="BX1959" s="513"/>
      <c r="BY1959" s="513"/>
      <c r="BZ1959" s="513"/>
      <c r="CA1959" s="513"/>
      <c r="CB1959" s="513"/>
      <c r="CC1959" s="1972"/>
      <c r="CD1959" s="1499"/>
      <c r="CE1959" s="1500"/>
      <c r="CF1959" s="1501"/>
      <c r="CG1959" s="1500"/>
      <c r="CH1959" s="1500"/>
      <c r="CI1959" s="1500"/>
      <c r="CJ1959" s="1976"/>
      <c r="CK1959" s="1519"/>
      <c r="CL1959" s="1509"/>
    </row>
    <row r="1960" spans="1:90" s="514" customFormat="1">
      <c r="A1960" s="511"/>
      <c r="B1960" s="512"/>
      <c r="C1960" s="1493"/>
      <c r="D1960" s="1493"/>
      <c r="E1960" s="1493"/>
      <c r="F1960" s="1493"/>
      <c r="G1960" s="1493"/>
      <c r="H1960" s="1530"/>
      <c r="I1960" s="1972"/>
      <c r="J1960" s="1542"/>
      <c r="K1960" s="513"/>
      <c r="L1960" s="513"/>
      <c r="M1960" s="513"/>
      <c r="N1960" s="513"/>
      <c r="O1960" s="513"/>
      <c r="P1960" s="513"/>
      <c r="Q1960" s="513"/>
      <c r="R1960" s="513"/>
      <c r="S1960" s="513"/>
      <c r="T1960" s="513"/>
      <c r="U1960" s="513"/>
      <c r="V1960" s="513"/>
      <c r="W1960" s="513"/>
      <c r="X1960" s="513"/>
      <c r="Y1960" s="513"/>
      <c r="Z1960" s="513"/>
      <c r="AA1960" s="513"/>
      <c r="AB1960" s="513"/>
      <c r="AC1960" s="513"/>
      <c r="AD1960" s="513"/>
      <c r="AE1960" s="513"/>
      <c r="AF1960" s="513"/>
      <c r="AG1960" s="513"/>
      <c r="AH1960" s="513"/>
      <c r="AI1960" s="513"/>
      <c r="AJ1960" s="513"/>
      <c r="AK1960" s="513"/>
      <c r="AL1960" s="513"/>
      <c r="AM1960" s="513"/>
      <c r="AN1960" s="513"/>
      <c r="AO1960" s="513"/>
      <c r="AP1960" s="513"/>
      <c r="AQ1960" s="513"/>
      <c r="AR1960" s="513"/>
      <c r="AS1960" s="513"/>
      <c r="AT1960" s="513"/>
      <c r="AU1960" s="513"/>
      <c r="AV1960" s="513"/>
      <c r="AW1960" s="513"/>
      <c r="AX1960" s="513"/>
      <c r="AY1960" s="513"/>
      <c r="AZ1960" s="513"/>
      <c r="BA1960" s="513"/>
      <c r="BB1960" s="513"/>
      <c r="BC1960" s="513"/>
      <c r="BD1960" s="513"/>
      <c r="BE1960" s="513"/>
      <c r="BF1960" s="513"/>
      <c r="BG1960" s="513"/>
      <c r="BH1960" s="513"/>
      <c r="BI1960" s="513"/>
      <c r="BJ1960" s="513"/>
      <c r="BK1960" s="513"/>
      <c r="BL1960" s="513"/>
      <c r="BM1960" s="513"/>
      <c r="BN1960" s="513"/>
      <c r="BO1960" s="513"/>
      <c r="BP1960" s="513"/>
      <c r="BQ1960" s="513"/>
      <c r="BR1960" s="513"/>
      <c r="BS1960" s="513"/>
      <c r="BT1960" s="513"/>
      <c r="BU1960" s="513"/>
      <c r="BV1960" s="513"/>
      <c r="BW1960" s="513"/>
      <c r="BX1960" s="513"/>
      <c r="BY1960" s="513"/>
      <c r="BZ1960" s="513"/>
      <c r="CA1960" s="513"/>
      <c r="CB1960" s="513"/>
      <c r="CC1960" s="1972"/>
      <c r="CD1960" s="1499"/>
      <c r="CE1960" s="1500"/>
      <c r="CF1960" s="1501"/>
      <c r="CG1960" s="1500"/>
      <c r="CH1960" s="1500"/>
      <c r="CI1960" s="1500"/>
      <c r="CJ1960" s="1976"/>
      <c r="CK1960" s="1519"/>
      <c r="CL1960" s="1509"/>
    </row>
    <row r="1961" spans="1:90" s="514" customFormat="1">
      <c r="A1961" s="511"/>
      <c r="B1961" s="512"/>
      <c r="C1961" s="1493"/>
      <c r="D1961" s="1493"/>
      <c r="E1961" s="1493"/>
      <c r="F1961" s="1493"/>
      <c r="G1961" s="1493"/>
      <c r="H1961" s="1530"/>
      <c r="I1961" s="1972"/>
      <c r="J1961" s="1542"/>
      <c r="K1961" s="513"/>
      <c r="L1961" s="513"/>
      <c r="M1961" s="513"/>
      <c r="N1961" s="513"/>
      <c r="O1961" s="513"/>
      <c r="P1961" s="513"/>
      <c r="Q1961" s="513"/>
      <c r="R1961" s="513"/>
      <c r="S1961" s="513"/>
      <c r="T1961" s="513"/>
      <c r="U1961" s="513"/>
      <c r="V1961" s="513"/>
      <c r="W1961" s="513"/>
      <c r="X1961" s="513"/>
      <c r="Y1961" s="513"/>
      <c r="Z1961" s="513"/>
      <c r="AA1961" s="513"/>
      <c r="AB1961" s="513"/>
      <c r="AC1961" s="513"/>
      <c r="AD1961" s="513"/>
      <c r="AE1961" s="513"/>
      <c r="AF1961" s="513"/>
      <c r="AG1961" s="513"/>
      <c r="AH1961" s="513"/>
      <c r="AI1961" s="513"/>
      <c r="AJ1961" s="513"/>
      <c r="AK1961" s="513"/>
      <c r="AL1961" s="513"/>
      <c r="AM1961" s="513"/>
      <c r="AN1961" s="513"/>
      <c r="AO1961" s="513"/>
      <c r="AP1961" s="513"/>
      <c r="AQ1961" s="513"/>
      <c r="AR1961" s="513"/>
      <c r="AS1961" s="513"/>
      <c r="AT1961" s="513"/>
      <c r="AU1961" s="513"/>
      <c r="AV1961" s="513"/>
      <c r="AW1961" s="513"/>
      <c r="AX1961" s="513"/>
      <c r="AY1961" s="513"/>
      <c r="AZ1961" s="513"/>
      <c r="BA1961" s="513"/>
      <c r="BB1961" s="513"/>
      <c r="BC1961" s="513"/>
      <c r="BD1961" s="513"/>
      <c r="BE1961" s="513"/>
      <c r="BF1961" s="513"/>
      <c r="BG1961" s="513"/>
      <c r="BH1961" s="513"/>
      <c r="BI1961" s="513"/>
      <c r="BJ1961" s="513"/>
      <c r="BK1961" s="513"/>
      <c r="BL1961" s="513"/>
      <c r="BM1961" s="513"/>
      <c r="BN1961" s="513"/>
      <c r="BO1961" s="513"/>
      <c r="BP1961" s="513"/>
      <c r="BQ1961" s="513"/>
      <c r="BR1961" s="513"/>
      <c r="BS1961" s="513"/>
      <c r="BT1961" s="513"/>
      <c r="BU1961" s="513"/>
      <c r="BV1961" s="513"/>
      <c r="BW1961" s="513"/>
      <c r="BX1961" s="513"/>
      <c r="BY1961" s="513"/>
      <c r="BZ1961" s="513"/>
      <c r="CA1961" s="513"/>
      <c r="CB1961" s="513"/>
      <c r="CC1961" s="1972"/>
      <c r="CD1961" s="1499"/>
      <c r="CE1961" s="1500"/>
      <c r="CF1961" s="1501"/>
      <c r="CG1961" s="1500"/>
      <c r="CH1961" s="1500"/>
      <c r="CI1961" s="1500"/>
      <c r="CJ1961" s="1976"/>
      <c r="CK1961" s="1519"/>
      <c r="CL1961" s="1509"/>
    </row>
    <row r="1962" spans="1:90" s="514" customFormat="1">
      <c r="A1962" s="511"/>
      <c r="B1962" s="512"/>
      <c r="C1962" s="1493"/>
      <c r="D1962" s="1493"/>
      <c r="E1962" s="1493"/>
      <c r="F1962" s="1493"/>
      <c r="G1962" s="1493"/>
      <c r="H1962" s="1530"/>
      <c r="I1962" s="1972"/>
      <c r="J1962" s="1542"/>
      <c r="K1962" s="513"/>
      <c r="L1962" s="513"/>
      <c r="M1962" s="513"/>
      <c r="N1962" s="513"/>
      <c r="O1962" s="513"/>
      <c r="P1962" s="513"/>
      <c r="Q1962" s="513"/>
      <c r="R1962" s="513"/>
      <c r="S1962" s="513"/>
      <c r="T1962" s="513"/>
      <c r="U1962" s="513"/>
      <c r="V1962" s="513"/>
      <c r="W1962" s="513"/>
      <c r="X1962" s="513"/>
      <c r="Y1962" s="513"/>
      <c r="Z1962" s="513"/>
      <c r="AA1962" s="513"/>
      <c r="AB1962" s="513"/>
      <c r="AC1962" s="513"/>
      <c r="AD1962" s="513"/>
      <c r="AE1962" s="513"/>
      <c r="AF1962" s="513"/>
      <c r="AG1962" s="513"/>
      <c r="AH1962" s="513"/>
      <c r="AI1962" s="513"/>
      <c r="AJ1962" s="513"/>
      <c r="AK1962" s="513"/>
      <c r="AL1962" s="513"/>
      <c r="AM1962" s="513"/>
      <c r="AN1962" s="513"/>
      <c r="AO1962" s="513"/>
      <c r="AP1962" s="513"/>
      <c r="AQ1962" s="513"/>
      <c r="AR1962" s="513"/>
      <c r="AS1962" s="513"/>
      <c r="AT1962" s="513"/>
      <c r="AU1962" s="513"/>
      <c r="AV1962" s="513"/>
      <c r="AW1962" s="513"/>
      <c r="AX1962" s="513"/>
      <c r="AY1962" s="513"/>
      <c r="AZ1962" s="513"/>
      <c r="BA1962" s="513"/>
      <c r="BB1962" s="513"/>
      <c r="BC1962" s="513"/>
      <c r="BD1962" s="513"/>
      <c r="BE1962" s="513"/>
      <c r="BF1962" s="513"/>
      <c r="BG1962" s="513"/>
      <c r="BH1962" s="513"/>
      <c r="BI1962" s="513"/>
      <c r="BJ1962" s="513"/>
      <c r="BK1962" s="513"/>
      <c r="BL1962" s="513"/>
      <c r="BM1962" s="513"/>
      <c r="BN1962" s="513"/>
      <c r="BO1962" s="513"/>
      <c r="BP1962" s="513"/>
      <c r="BQ1962" s="513"/>
      <c r="BR1962" s="513"/>
      <c r="BS1962" s="513"/>
      <c r="BT1962" s="513"/>
      <c r="BU1962" s="513"/>
      <c r="BV1962" s="513"/>
      <c r="BW1962" s="513"/>
      <c r="BX1962" s="513"/>
      <c r="BY1962" s="513"/>
      <c r="BZ1962" s="513"/>
      <c r="CA1962" s="513"/>
      <c r="CB1962" s="513"/>
      <c r="CC1962" s="1972"/>
      <c r="CD1962" s="1499"/>
      <c r="CE1962" s="1500"/>
      <c r="CF1962" s="1501"/>
      <c r="CG1962" s="1500"/>
      <c r="CH1962" s="1500"/>
      <c r="CI1962" s="1500"/>
      <c r="CJ1962" s="1976"/>
      <c r="CK1962" s="1519"/>
      <c r="CL1962" s="1509"/>
    </row>
    <row r="1963" spans="1:90" s="514" customFormat="1">
      <c r="A1963" s="511"/>
      <c r="B1963" s="512"/>
      <c r="C1963" s="1493"/>
      <c r="D1963" s="1493"/>
      <c r="E1963" s="1493"/>
      <c r="F1963" s="1493"/>
      <c r="G1963" s="1493"/>
      <c r="H1963" s="1530"/>
      <c r="I1963" s="1972"/>
      <c r="J1963" s="1542"/>
      <c r="K1963" s="513"/>
      <c r="L1963" s="513"/>
      <c r="M1963" s="513"/>
      <c r="N1963" s="513"/>
      <c r="O1963" s="513"/>
      <c r="P1963" s="513"/>
      <c r="Q1963" s="513"/>
      <c r="R1963" s="513"/>
      <c r="S1963" s="513"/>
      <c r="T1963" s="513"/>
      <c r="U1963" s="513"/>
      <c r="V1963" s="513"/>
      <c r="W1963" s="513"/>
      <c r="X1963" s="513"/>
      <c r="Y1963" s="513"/>
      <c r="Z1963" s="513"/>
      <c r="AA1963" s="513"/>
      <c r="AB1963" s="513"/>
      <c r="AC1963" s="513"/>
      <c r="AD1963" s="513"/>
      <c r="AE1963" s="513"/>
      <c r="AF1963" s="513"/>
      <c r="AG1963" s="513"/>
      <c r="AH1963" s="513"/>
      <c r="AI1963" s="513"/>
      <c r="AJ1963" s="513"/>
      <c r="AK1963" s="513"/>
      <c r="AL1963" s="513"/>
      <c r="AM1963" s="513"/>
      <c r="AN1963" s="513"/>
      <c r="AO1963" s="513"/>
      <c r="AP1963" s="513"/>
      <c r="AQ1963" s="513"/>
      <c r="AR1963" s="513"/>
      <c r="AS1963" s="513"/>
      <c r="AT1963" s="513"/>
      <c r="AU1963" s="513"/>
      <c r="AV1963" s="513"/>
      <c r="AW1963" s="513"/>
      <c r="AX1963" s="513"/>
      <c r="AY1963" s="513"/>
      <c r="AZ1963" s="513"/>
      <c r="BA1963" s="513"/>
      <c r="BB1963" s="513"/>
      <c r="BC1963" s="513"/>
      <c r="BD1963" s="513"/>
      <c r="BE1963" s="513"/>
      <c r="BF1963" s="513"/>
      <c r="BG1963" s="513"/>
      <c r="BH1963" s="513"/>
      <c r="BI1963" s="513"/>
      <c r="BJ1963" s="513"/>
      <c r="BK1963" s="513"/>
      <c r="BL1963" s="513"/>
      <c r="BM1963" s="513"/>
      <c r="BN1963" s="513"/>
      <c r="BO1963" s="513"/>
      <c r="BP1963" s="513"/>
      <c r="BQ1963" s="513"/>
      <c r="BR1963" s="513"/>
      <c r="BS1963" s="513"/>
      <c r="BT1963" s="513"/>
      <c r="BU1963" s="513"/>
      <c r="BV1963" s="513"/>
      <c r="BW1963" s="513"/>
      <c r="BX1963" s="513"/>
      <c r="BY1963" s="513"/>
      <c r="BZ1963" s="513"/>
      <c r="CA1963" s="513"/>
      <c r="CB1963" s="513"/>
      <c r="CC1963" s="1972"/>
      <c r="CD1963" s="1499"/>
      <c r="CE1963" s="1500"/>
      <c r="CF1963" s="1501"/>
      <c r="CG1963" s="1500"/>
      <c r="CH1963" s="1500"/>
      <c r="CI1963" s="1500"/>
      <c r="CJ1963" s="1976"/>
      <c r="CK1963" s="1519"/>
      <c r="CL1963" s="1509"/>
    </row>
    <row r="1964" spans="1:90" s="514" customFormat="1">
      <c r="A1964" s="511"/>
      <c r="B1964" s="512"/>
      <c r="C1964" s="1493"/>
      <c r="D1964" s="1493"/>
      <c r="E1964" s="1493"/>
      <c r="F1964" s="1493"/>
      <c r="G1964" s="1493"/>
      <c r="H1964" s="1530"/>
      <c r="I1964" s="1972"/>
      <c r="J1964" s="1542"/>
      <c r="K1964" s="513"/>
      <c r="L1964" s="513"/>
      <c r="M1964" s="513"/>
      <c r="N1964" s="513"/>
      <c r="O1964" s="513"/>
      <c r="P1964" s="513"/>
      <c r="Q1964" s="513"/>
      <c r="R1964" s="513"/>
      <c r="S1964" s="513"/>
      <c r="T1964" s="513"/>
      <c r="U1964" s="513"/>
      <c r="V1964" s="513"/>
      <c r="W1964" s="513"/>
      <c r="X1964" s="513"/>
      <c r="Y1964" s="513"/>
      <c r="Z1964" s="513"/>
      <c r="AA1964" s="513"/>
      <c r="AB1964" s="513"/>
      <c r="AC1964" s="513"/>
      <c r="AD1964" s="513"/>
      <c r="AE1964" s="513"/>
      <c r="AF1964" s="513"/>
      <c r="AG1964" s="513"/>
      <c r="AH1964" s="513"/>
      <c r="AI1964" s="513"/>
      <c r="AJ1964" s="513"/>
      <c r="AK1964" s="513"/>
      <c r="AL1964" s="513"/>
      <c r="AM1964" s="513"/>
      <c r="AN1964" s="513"/>
      <c r="AO1964" s="513"/>
      <c r="AP1964" s="513"/>
      <c r="AQ1964" s="513"/>
      <c r="AR1964" s="513"/>
      <c r="AS1964" s="513"/>
      <c r="AT1964" s="513"/>
      <c r="AU1964" s="513"/>
      <c r="AV1964" s="513"/>
      <c r="AW1964" s="513"/>
      <c r="AX1964" s="513"/>
      <c r="AY1964" s="513"/>
      <c r="AZ1964" s="513"/>
      <c r="BA1964" s="513"/>
      <c r="BB1964" s="513"/>
      <c r="BC1964" s="513"/>
      <c r="BD1964" s="513"/>
      <c r="BE1964" s="513"/>
      <c r="BF1964" s="513"/>
      <c r="BG1964" s="513"/>
      <c r="BH1964" s="513"/>
      <c r="BI1964" s="513"/>
      <c r="BJ1964" s="513"/>
      <c r="BK1964" s="513"/>
      <c r="BL1964" s="513"/>
      <c r="BM1964" s="513"/>
      <c r="BN1964" s="513"/>
      <c r="BO1964" s="513"/>
      <c r="BP1964" s="513"/>
      <c r="BQ1964" s="513"/>
      <c r="BR1964" s="513"/>
      <c r="BS1964" s="513"/>
      <c r="BT1964" s="513"/>
      <c r="BU1964" s="513"/>
      <c r="BV1964" s="513"/>
      <c r="BW1964" s="513"/>
      <c r="BX1964" s="513"/>
      <c r="BY1964" s="513"/>
      <c r="BZ1964" s="513"/>
      <c r="CA1964" s="513"/>
      <c r="CB1964" s="513"/>
      <c r="CC1964" s="1972"/>
      <c r="CD1964" s="1499"/>
      <c r="CE1964" s="1500"/>
      <c r="CF1964" s="1501"/>
      <c r="CG1964" s="1500"/>
      <c r="CH1964" s="1500"/>
      <c r="CI1964" s="1500"/>
      <c r="CJ1964" s="1976"/>
      <c r="CK1964" s="1519"/>
      <c r="CL1964" s="1509"/>
    </row>
    <row r="1965" spans="1:90" s="514" customFormat="1">
      <c r="A1965" s="511"/>
      <c r="B1965" s="512"/>
      <c r="C1965" s="1493"/>
      <c r="D1965" s="1493"/>
      <c r="E1965" s="1493"/>
      <c r="F1965" s="1493"/>
      <c r="G1965" s="1493"/>
      <c r="H1965" s="1530"/>
      <c r="I1965" s="1972"/>
      <c r="J1965" s="1542"/>
      <c r="K1965" s="513"/>
      <c r="L1965" s="513"/>
      <c r="M1965" s="513"/>
      <c r="N1965" s="513"/>
      <c r="O1965" s="513"/>
      <c r="P1965" s="513"/>
      <c r="Q1965" s="513"/>
      <c r="R1965" s="513"/>
      <c r="S1965" s="513"/>
      <c r="T1965" s="513"/>
      <c r="U1965" s="513"/>
      <c r="V1965" s="513"/>
      <c r="W1965" s="513"/>
      <c r="X1965" s="513"/>
      <c r="Y1965" s="513"/>
      <c r="Z1965" s="513"/>
      <c r="AA1965" s="513"/>
      <c r="AB1965" s="513"/>
      <c r="AC1965" s="513"/>
      <c r="AD1965" s="513"/>
      <c r="AE1965" s="513"/>
      <c r="AF1965" s="513"/>
      <c r="AG1965" s="513"/>
      <c r="AH1965" s="513"/>
      <c r="AI1965" s="513"/>
      <c r="AJ1965" s="513"/>
      <c r="AK1965" s="513"/>
      <c r="AL1965" s="513"/>
      <c r="AM1965" s="513"/>
      <c r="AN1965" s="513"/>
      <c r="AO1965" s="513"/>
      <c r="AP1965" s="513"/>
      <c r="AQ1965" s="513"/>
      <c r="AR1965" s="513"/>
      <c r="AS1965" s="513"/>
      <c r="AT1965" s="513"/>
      <c r="AU1965" s="513"/>
      <c r="AV1965" s="513"/>
      <c r="AW1965" s="513"/>
      <c r="AX1965" s="513"/>
      <c r="AY1965" s="513"/>
      <c r="AZ1965" s="513"/>
      <c r="BA1965" s="513"/>
      <c r="BB1965" s="513"/>
      <c r="BC1965" s="513"/>
      <c r="BD1965" s="513"/>
      <c r="BE1965" s="513"/>
      <c r="BF1965" s="513"/>
      <c r="BG1965" s="513"/>
      <c r="BH1965" s="513"/>
      <c r="BI1965" s="513"/>
      <c r="BJ1965" s="513"/>
      <c r="BK1965" s="513"/>
      <c r="BL1965" s="513"/>
      <c r="BM1965" s="513"/>
      <c r="BN1965" s="513"/>
      <c r="BO1965" s="513"/>
      <c r="BP1965" s="513"/>
      <c r="BQ1965" s="513"/>
      <c r="BR1965" s="513"/>
      <c r="BS1965" s="513"/>
      <c r="BT1965" s="513"/>
      <c r="BU1965" s="513"/>
      <c r="BV1965" s="513"/>
      <c r="BW1965" s="513"/>
      <c r="BX1965" s="513"/>
      <c r="BY1965" s="513"/>
      <c r="BZ1965" s="513"/>
      <c r="CA1965" s="513"/>
      <c r="CB1965" s="513"/>
      <c r="CC1965" s="1972"/>
      <c r="CD1965" s="1499"/>
      <c r="CE1965" s="1500"/>
      <c r="CF1965" s="1501"/>
      <c r="CG1965" s="1500"/>
      <c r="CH1965" s="1500"/>
      <c r="CI1965" s="1500"/>
      <c r="CJ1965" s="1976"/>
      <c r="CK1965" s="1519"/>
      <c r="CL1965" s="1509"/>
    </row>
    <row r="1966" spans="1:90" s="514" customFormat="1">
      <c r="A1966" s="511"/>
      <c r="B1966" s="512"/>
      <c r="C1966" s="1493"/>
      <c r="D1966" s="1493"/>
      <c r="E1966" s="1493"/>
      <c r="F1966" s="1493"/>
      <c r="G1966" s="1493"/>
      <c r="H1966" s="1530"/>
      <c r="I1966" s="1972"/>
      <c r="J1966" s="1542"/>
      <c r="K1966" s="513"/>
      <c r="L1966" s="513"/>
      <c r="M1966" s="513"/>
      <c r="N1966" s="513"/>
      <c r="O1966" s="513"/>
      <c r="P1966" s="513"/>
      <c r="Q1966" s="513"/>
      <c r="R1966" s="513"/>
      <c r="S1966" s="513"/>
      <c r="T1966" s="513"/>
      <c r="U1966" s="513"/>
      <c r="V1966" s="513"/>
      <c r="W1966" s="513"/>
      <c r="X1966" s="513"/>
      <c r="Y1966" s="513"/>
      <c r="Z1966" s="513"/>
      <c r="AA1966" s="513"/>
      <c r="AB1966" s="513"/>
      <c r="AC1966" s="513"/>
      <c r="AD1966" s="513"/>
      <c r="AE1966" s="513"/>
      <c r="AF1966" s="513"/>
      <c r="AG1966" s="513"/>
      <c r="AH1966" s="513"/>
      <c r="AI1966" s="513"/>
      <c r="AJ1966" s="513"/>
      <c r="AK1966" s="513"/>
      <c r="AL1966" s="513"/>
      <c r="AM1966" s="513"/>
      <c r="AN1966" s="513"/>
      <c r="AO1966" s="513"/>
      <c r="AP1966" s="513"/>
      <c r="AQ1966" s="513"/>
      <c r="AR1966" s="513"/>
      <c r="AS1966" s="513"/>
      <c r="AT1966" s="513"/>
      <c r="AU1966" s="513"/>
      <c r="AV1966" s="513"/>
      <c r="AW1966" s="513"/>
      <c r="AX1966" s="513"/>
      <c r="AY1966" s="513"/>
      <c r="AZ1966" s="513"/>
      <c r="BA1966" s="513"/>
      <c r="BB1966" s="513"/>
      <c r="BC1966" s="513"/>
      <c r="BD1966" s="513"/>
      <c r="BE1966" s="513"/>
      <c r="BF1966" s="513"/>
      <c r="BG1966" s="513"/>
      <c r="BH1966" s="513"/>
      <c r="BI1966" s="513"/>
      <c r="BJ1966" s="513"/>
      <c r="BK1966" s="513"/>
      <c r="BL1966" s="513"/>
      <c r="BM1966" s="513"/>
      <c r="BN1966" s="513"/>
      <c r="BO1966" s="513"/>
      <c r="BP1966" s="513"/>
      <c r="BQ1966" s="513"/>
      <c r="BR1966" s="513"/>
      <c r="BS1966" s="513"/>
      <c r="BT1966" s="513"/>
      <c r="BU1966" s="513"/>
      <c r="BV1966" s="513"/>
      <c r="BW1966" s="513"/>
      <c r="BX1966" s="513"/>
      <c r="BY1966" s="513"/>
      <c r="BZ1966" s="513"/>
      <c r="CA1966" s="513"/>
      <c r="CB1966" s="513"/>
      <c r="CC1966" s="1972"/>
      <c r="CD1966" s="1499"/>
      <c r="CE1966" s="1500"/>
      <c r="CF1966" s="1501"/>
      <c r="CG1966" s="1500"/>
      <c r="CH1966" s="1500"/>
      <c r="CI1966" s="1500"/>
      <c r="CJ1966" s="1976"/>
      <c r="CK1966" s="1519"/>
      <c r="CL1966" s="1509"/>
    </row>
    <row r="1967" spans="1:90" s="514" customFormat="1">
      <c r="A1967" s="511"/>
      <c r="B1967" s="512"/>
      <c r="C1967" s="1493"/>
      <c r="D1967" s="1493"/>
      <c r="E1967" s="1493"/>
      <c r="F1967" s="1493"/>
      <c r="G1967" s="1493"/>
      <c r="H1967" s="1530"/>
      <c r="I1967" s="1972"/>
      <c r="J1967" s="1542"/>
      <c r="K1967" s="513"/>
      <c r="L1967" s="513"/>
      <c r="M1967" s="513"/>
      <c r="N1967" s="513"/>
      <c r="O1967" s="513"/>
      <c r="P1967" s="513"/>
      <c r="Q1967" s="513"/>
      <c r="R1967" s="513"/>
      <c r="S1967" s="513"/>
      <c r="T1967" s="513"/>
      <c r="U1967" s="513"/>
      <c r="V1967" s="513"/>
      <c r="W1967" s="513"/>
      <c r="X1967" s="513"/>
      <c r="Y1967" s="513"/>
      <c r="Z1967" s="513"/>
      <c r="AA1967" s="513"/>
      <c r="AB1967" s="513"/>
      <c r="AC1967" s="513"/>
      <c r="AD1967" s="513"/>
      <c r="AE1967" s="513"/>
      <c r="AF1967" s="513"/>
      <c r="AG1967" s="513"/>
      <c r="AH1967" s="513"/>
      <c r="AI1967" s="513"/>
      <c r="AJ1967" s="513"/>
      <c r="AK1967" s="513"/>
      <c r="AL1967" s="513"/>
      <c r="AM1967" s="513"/>
      <c r="AN1967" s="513"/>
      <c r="AO1967" s="513"/>
      <c r="AP1967" s="513"/>
      <c r="AQ1967" s="513"/>
      <c r="AR1967" s="513"/>
      <c r="AS1967" s="513"/>
      <c r="AT1967" s="513"/>
      <c r="AU1967" s="513"/>
      <c r="AV1967" s="513"/>
      <c r="AW1967" s="513"/>
      <c r="AX1967" s="513"/>
      <c r="AY1967" s="513"/>
      <c r="AZ1967" s="513"/>
      <c r="BA1967" s="513"/>
      <c r="BB1967" s="513"/>
      <c r="BC1967" s="513"/>
      <c r="BD1967" s="513"/>
      <c r="BE1967" s="513"/>
      <c r="BF1967" s="513"/>
      <c r="BG1967" s="513"/>
      <c r="BH1967" s="513"/>
      <c r="BI1967" s="513"/>
      <c r="BJ1967" s="513"/>
      <c r="BK1967" s="513"/>
      <c r="BL1967" s="513"/>
      <c r="BM1967" s="513"/>
      <c r="BN1967" s="513"/>
      <c r="BO1967" s="513"/>
      <c r="BP1967" s="513"/>
      <c r="BQ1967" s="513"/>
      <c r="BR1967" s="513"/>
      <c r="BS1967" s="513"/>
      <c r="BT1967" s="513"/>
      <c r="BU1967" s="513"/>
      <c r="BV1967" s="513"/>
      <c r="BW1967" s="513"/>
      <c r="BX1967" s="513"/>
      <c r="BY1967" s="513"/>
      <c r="BZ1967" s="513"/>
      <c r="CA1967" s="513"/>
      <c r="CB1967" s="513"/>
      <c r="CC1967" s="1972"/>
      <c r="CD1967" s="1499"/>
      <c r="CE1967" s="1500"/>
      <c r="CF1967" s="1501"/>
      <c r="CG1967" s="1500"/>
      <c r="CH1967" s="1500"/>
      <c r="CI1967" s="1500"/>
      <c r="CJ1967" s="1976"/>
      <c r="CK1967" s="1519"/>
      <c r="CL1967" s="1509"/>
    </row>
    <row r="1968" spans="1:90" s="514" customFormat="1">
      <c r="A1968" s="511"/>
      <c r="B1968" s="512"/>
      <c r="C1968" s="1493"/>
      <c r="D1968" s="1493"/>
      <c r="E1968" s="1493"/>
      <c r="F1968" s="1493"/>
      <c r="G1968" s="1493"/>
      <c r="H1968" s="1530"/>
      <c r="I1968" s="1972"/>
      <c r="J1968" s="1542"/>
      <c r="K1968" s="513"/>
      <c r="L1968" s="513"/>
      <c r="M1968" s="513"/>
      <c r="N1968" s="513"/>
      <c r="O1968" s="513"/>
      <c r="P1968" s="513"/>
      <c r="Q1968" s="513"/>
      <c r="R1968" s="513"/>
      <c r="S1968" s="513"/>
      <c r="T1968" s="513"/>
      <c r="U1968" s="513"/>
      <c r="V1968" s="513"/>
      <c r="W1968" s="513"/>
      <c r="X1968" s="513"/>
      <c r="Y1968" s="513"/>
      <c r="Z1968" s="513"/>
      <c r="AA1968" s="513"/>
      <c r="AB1968" s="513"/>
      <c r="AC1968" s="513"/>
      <c r="AD1968" s="513"/>
      <c r="AE1968" s="513"/>
      <c r="AF1968" s="513"/>
      <c r="AG1968" s="513"/>
      <c r="AH1968" s="513"/>
      <c r="AI1968" s="513"/>
      <c r="AJ1968" s="513"/>
      <c r="AK1968" s="513"/>
      <c r="AL1968" s="513"/>
      <c r="AM1968" s="513"/>
      <c r="AN1968" s="513"/>
      <c r="AO1968" s="513"/>
      <c r="AP1968" s="513"/>
      <c r="AQ1968" s="513"/>
      <c r="AR1968" s="513"/>
      <c r="AS1968" s="513"/>
      <c r="AT1968" s="513"/>
      <c r="AU1968" s="513"/>
      <c r="AV1968" s="513"/>
      <c r="AW1968" s="513"/>
      <c r="AX1968" s="513"/>
      <c r="AY1968" s="513"/>
      <c r="AZ1968" s="513"/>
      <c r="BA1968" s="513"/>
      <c r="BB1968" s="513"/>
      <c r="BC1968" s="513"/>
      <c r="BD1968" s="513"/>
      <c r="BE1968" s="513"/>
      <c r="BF1968" s="513"/>
      <c r="BG1968" s="513"/>
      <c r="BH1968" s="513"/>
      <c r="BI1968" s="513"/>
      <c r="BJ1968" s="513"/>
      <c r="BK1968" s="513"/>
      <c r="BL1968" s="513"/>
      <c r="BM1968" s="513"/>
      <c r="BN1968" s="513"/>
      <c r="BO1968" s="513"/>
      <c r="BP1968" s="513"/>
      <c r="BQ1968" s="513"/>
      <c r="BR1968" s="513"/>
      <c r="BS1968" s="513"/>
      <c r="BT1968" s="513"/>
      <c r="BU1968" s="513"/>
      <c r="BV1968" s="513"/>
      <c r="BW1968" s="513"/>
      <c r="BX1968" s="513"/>
      <c r="BY1968" s="513"/>
      <c r="BZ1968" s="513"/>
      <c r="CA1968" s="513"/>
      <c r="CB1968" s="513"/>
      <c r="CC1968" s="1972"/>
      <c r="CD1968" s="1499"/>
      <c r="CE1968" s="1500"/>
      <c r="CF1968" s="1501"/>
      <c r="CG1968" s="1500"/>
      <c r="CH1968" s="1500"/>
      <c r="CI1968" s="1500"/>
      <c r="CJ1968" s="1976"/>
      <c r="CK1968" s="1519"/>
      <c r="CL1968" s="1509"/>
    </row>
    <row r="1969" spans="1:90" s="514" customFormat="1">
      <c r="A1969" s="511"/>
      <c r="B1969" s="512"/>
      <c r="C1969" s="1493"/>
      <c r="D1969" s="1493"/>
      <c r="E1969" s="1493"/>
      <c r="F1969" s="1493"/>
      <c r="G1969" s="1493"/>
      <c r="H1969" s="1530"/>
      <c r="I1969" s="1972"/>
      <c r="J1969" s="1542"/>
      <c r="K1969" s="513"/>
      <c r="L1969" s="513"/>
      <c r="M1969" s="513"/>
      <c r="N1969" s="513"/>
      <c r="O1969" s="513"/>
      <c r="P1969" s="513"/>
      <c r="Q1969" s="513"/>
      <c r="R1969" s="513"/>
      <c r="S1969" s="513"/>
      <c r="T1969" s="513"/>
      <c r="U1969" s="513"/>
      <c r="V1969" s="513"/>
      <c r="W1969" s="513"/>
      <c r="X1969" s="513"/>
      <c r="Y1969" s="513"/>
      <c r="Z1969" s="513"/>
      <c r="AA1969" s="513"/>
      <c r="AB1969" s="513"/>
      <c r="AC1969" s="513"/>
      <c r="AD1969" s="513"/>
      <c r="AE1969" s="513"/>
      <c r="AF1969" s="513"/>
      <c r="AG1969" s="513"/>
      <c r="AH1969" s="513"/>
      <c r="AI1969" s="513"/>
      <c r="AJ1969" s="513"/>
      <c r="AK1969" s="513"/>
      <c r="AL1969" s="513"/>
      <c r="AM1969" s="513"/>
      <c r="AN1969" s="513"/>
      <c r="AO1969" s="513"/>
      <c r="AP1969" s="513"/>
      <c r="AQ1969" s="513"/>
      <c r="AR1969" s="513"/>
      <c r="AS1969" s="513"/>
      <c r="AT1969" s="513"/>
      <c r="AU1969" s="513"/>
      <c r="AV1969" s="513"/>
      <c r="AW1969" s="513"/>
      <c r="AX1969" s="513"/>
      <c r="AY1969" s="513"/>
      <c r="AZ1969" s="513"/>
      <c r="BA1969" s="513"/>
      <c r="BB1969" s="513"/>
      <c r="BC1969" s="513"/>
      <c r="BD1969" s="513"/>
      <c r="BE1969" s="513"/>
      <c r="BF1969" s="513"/>
      <c r="BG1969" s="513"/>
      <c r="BH1969" s="513"/>
      <c r="BI1969" s="513"/>
      <c r="BJ1969" s="513"/>
      <c r="BK1969" s="513"/>
      <c r="BL1969" s="513"/>
      <c r="BM1969" s="513"/>
      <c r="BN1969" s="513"/>
      <c r="BO1969" s="513"/>
      <c r="BP1969" s="513"/>
      <c r="BQ1969" s="513"/>
      <c r="BR1969" s="513"/>
      <c r="BS1969" s="513"/>
      <c r="BT1969" s="513"/>
      <c r="BU1969" s="513"/>
      <c r="BV1969" s="513"/>
      <c r="BW1969" s="513"/>
      <c r="BX1969" s="513"/>
      <c r="BY1969" s="513"/>
      <c r="BZ1969" s="513"/>
      <c r="CA1969" s="513"/>
      <c r="CB1969" s="513"/>
      <c r="CC1969" s="1972"/>
      <c r="CD1969" s="1499"/>
      <c r="CE1969" s="1500"/>
      <c r="CF1969" s="1501"/>
      <c r="CG1969" s="1500"/>
      <c r="CH1969" s="1500"/>
      <c r="CI1969" s="1500"/>
      <c r="CJ1969" s="1976"/>
      <c r="CK1969" s="1519"/>
      <c r="CL1969" s="1509"/>
    </row>
    <row r="1970" spans="1:90" s="514" customFormat="1">
      <c r="A1970" s="511"/>
      <c r="B1970" s="512"/>
      <c r="C1970" s="1493"/>
      <c r="D1970" s="1493"/>
      <c r="E1970" s="1493"/>
      <c r="F1970" s="1493"/>
      <c r="G1970" s="1493"/>
      <c r="H1970" s="1530"/>
      <c r="I1970" s="1972"/>
      <c r="J1970" s="1542"/>
      <c r="K1970" s="513"/>
      <c r="L1970" s="513"/>
      <c r="M1970" s="513"/>
      <c r="N1970" s="513"/>
      <c r="O1970" s="513"/>
      <c r="P1970" s="513"/>
      <c r="Q1970" s="513"/>
      <c r="R1970" s="513"/>
      <c r="S1970" s="513"/>
      <c r="T1970" s="513"/>
      <c r="U1970" s="513"/>
      <c r="V1970" s="513"/>
      <c r="W1970" s="513"/>
      <c r="X1970" s="513"/>
      <c r="Y1970" s="513"/>
      <c r="Z1970" s="513"/>
      <c r="AA1970" s="513"/>
      <c r="AB1970" s="513"/>
      <c r="AC1970" s="513"/>
      <c r="AD1970" s="513"/>
      <c r="AE1970" s="513"/>
      <c r="AF1970" s="513"/>
      <c r="AG1970" s="513"/>
      <c r="AH1970" s="513"/>
      <c r="AI1970" s="513"/>
      <c r="AJ1970" s="513"/>
      <c r="AK1970" s="513"/>
      <c r="AL1970" s="513"/>
      <c r="AM1970" s="513"/>
      <c r="AN1970" s="513"/>
      <c r="AO1970" s="513"/>
      <c r="AP1970" s="513"/>
      <c r="AQ1970" s="513"/>
      <c r="AR1970" s="513"/>
      <c r="AS1970" s="513"/>
      <c r="AT1970" s="513"/>
      <c r="AU1970" s="513"/>
      <c r="AV1970" s="513"/>
      <c r="AW1970" s="513"/>
      <c r="AX1970" s="513"/>
      <c r="AY1970" s="513"/>
      <c r="AZ1970" s="513"/>
      <c r="BA1970" s="513"/>
      <c r="BB1970" s="513"/>
      <c r="BC1970" s="513"/>
      <c r="BD1970" s="513"/>
      <c r="BE1970" s="513"/>
      <c r="BF1970" s="513"/>
      <c r="BG1970" s="513"/>
      <c r="BH1970" s="513"/>
      <c r="BI1970" s="513"/>
      <c r="BJ1970" s="513"/>
      <c r="BK1970" s="513"/>
      <c r="BL1970" s="513"/>
      <c r="BM1970" s="513"/>
      <c r="BN1970" s="513"/>
      <c r="BO1970" s="513"/>
      <c r="BP1970" s="513"/>
      <c r="BQ1970" s="513"/>
      <c r="BR1970" s="513"/>
      <c r="BS1970" s="513"/>
      <c r="BT1970" s="513"/>
      <c r="BU1970" s="513"/>
      <c r="BV1970" s="513"/>
      <c r="BW1970" s="513"/>
      <c r="BX1970" s="513"/>
      <c r="BY1970" s="513"/>
      <c r="BZ1970" s="513"/>
      <c r="CA1970" s="513"/>
      <c r="CB1970" s="513"/>
      <c r="CC1970" s="1972"/>
      <c r="CD1970" s="1499"/>
      <c r="CE1970" s="1500"/>
      <c r="CF1970" s="1501"/>
      <c r="CG1970" s="1500"/>
      <c r="CH1970" s="1500"/>
      <c r="CI1970" s="1500"/>
      <c r="CJ1970" s="1976"/>
      <c r="CK1970" s="1519"/>
      <c r="CL1970" s="1509"/>
    </row>
    <row r="1971" spans="1:90" s="514" customFormat="1">
      <c r="A1971" s="511"/>
      <c r="B1971" s="512"/>
      <c r="C1971" s="1493"/>
      <c r="D1971" s="1493"/>
      <c r="E1971" s="1493"/>
      <c r="F1971" s="1493"/>
      <c r="G1971" s="1493"/>
      <c r="H1971" s="1530"/>
      <c r="I1971" s="1972"/>
      <c r="J1971" s="1542"/>
      <c r="K1971" s="513"/>
      <c r="L1971" s="513"/>
      <c r="M1971" s="513"/>
      <c r="N1971" s="513"/>
      <c r="O1971" s="513"/>
      <c r="P1971" s="513"/>
      <c r="Q1971" s="513"/>
      <c r="R1971" s="513"/>
      <c r="S1971" s="513"/>
      <c r="T1971" s="513"/>
      <c r="U1971" s="513"/>
      <c r="V1971" s="513"/>
      <c r="W1971" s="513"/>
      <c r="X1971" s="513"/>
      <c r="Y1971" s="513"/>
      <c r="Z1971" s="513"/>
      <c r="AA1971" s="513"/>
      <c r="AB1971" s="513"/>
      <c r="AC1971" s="513"/>
      <c r="AD1971" s="513"/>
      <c r="AE1971" s="513"/>
      <c r="AF1971" s="513"/>
      <c r="AG1971" s="513"/>
      <c r="AH1971" s="513"/>
      <c r="AI1971" s="513"/>
      <c r="AJ1971" s="513"/>
      <c r="AK1971" s="513"/>
      <c r="AL1971" s="513"/>
      <c r="AM1971" s="513"/>
      <c r="AN1971" s="513"/>
      <c r="AO1971" s="513"/>
      <c r="AP1971" s="513"/>
      <c r="AQ1971" s="513"/>
      <c r="AR1971" s="513"/>
      <c r="AS1971" s="513"/>
      <c r="AT1971" s="513"/>
      <c r="AU1971" s="513"/>
      <c r="AV1971" s="513"/>
      <c r="AW1971" s="513"/>
      <c r="AX1971" s="513"/>
      <c r="AY1971" s="513"/>
      <c r="AZ1971" s="513"/>
      <c r="BA1971" s="513"/>
      <c r="BB1971" s="513"/>
      <c r="BC1971" s="513"/>
      <c r="BD1971" s="513"/>
      <c r="BE1971" s="513"/>
      <c r="BF1971" s="513"/>
      <c r="BG1971" s="513"/>
      <c r="BH1971" s="513"/>
      <c r="BI1971" s="513"/>
      <c r="BJ1971" s="513"/>
      <c r="BK1971" s="513"/>
      <c r="BL1971" s="513"/>
      <c r="BM1971" s="513"/>
      <c r="BN1971" s="513"/>
      <c r="BO1971" s="513"/>
      <c r="BP1971" s="513"/>
      <c r="BQ1971" s="513"/>
      <c r="BR1971" s="513"/>
      <c r="BS1971" s="513"/>
      <c r="BT1971" s="513"/>
      <c r="BU1971" s="513"/>
      <c r="BV1971" s="513"/>
      <c r="BW1971" s="513"/>
      <c r="BX1971" s="513"/>
      <c r="BY1971" s="513"/>
      <c r="BZ1971" s="513"/>
      <c r="CA1971" s="513"/>
      <c r="CB1971" s="513"/>
      <c r="CC1971" s="1972"/>
      <c r="CD1971" s="1499"/>
      <c r="CE1971" s="1500"/>
      <c r="CF1971" s="1501"/>
      <c r="CG1971" s="1500"/>
      <c r="CH1971" s="1500"/>
      <c r="CI1971" s="1500"/>
      <c r="CJ1971" s="1976"/>
      <c r="CK1971" s="1519"/>
      <c r="CL1971" s="1509"/>
    </row>
    <row r="1972" spans="1:90" s="514" customFormat="1">
      <c r="A1972" s="511"/>
      <c r="B1972" s="512"/>
      <c r="C1972" s="1493"/>
      <c r="D1972" s="1493"/>
      <c r="E1972" s="1493"/>
      <c r="F1972" s="1493"/>
      <c r="G1972" s="1493"/>
      <c r="H1972" s="1530"/>
      <c r="I1972" s="1972"/>
      <c r="J1972" s="1542"/>
      <c r="K1972" s="513"/>
      <c r="L1972" s="513"/>
      <c r="M1972" s="513"/>
      <c r="N1972" s="513"/>
      <c r="O1972" s="513"/>
      <c r="P1972" s="513"/>
      <c r="Q1972" s="513"/>
      <c r="R1972" s="513"/>
      <c r="S1972" s="513"/>
      <c r="T1972" s="513"/>
      <c r="U1972" s="513"/>
      <c r="V1972" s="513"/>
      <c r="W1972" s="513"/>
      <c r="X1972" s="513"/>
      <c r="Y1972" s="513"/>
      <c r="Z1972" s="513"/>
      <c r="AA1972" s="513"/>
      <c r="AB1972" s="513"/>
      <c r="AC1972" s="513"/>
      <c r="AD1972" s="513"/>
      <c r="AE1972" s="513"/>
      <c r="AF1972" s="513"/>
      <c r="AG1972" s="513"/>
      <c r="AH1972" s="513"/>
      <c r="AI1972" s="513"/>
      <c r="AJ1972" s="513"/>
      <c r="AK1972" s="513"/>
      <c r="AL1972" s="513"/>
      <c r="AM1972" s="513"/>
      <c r="AN1972" s="513"/>
      <c r="AO1972" s="513"/>
      <c r="AP1972" s="513"/>
      <c r="AQ1972" s="513"/>
      <c r="AR1972" s="513"/>
      <c r="AS1972" s="513"/>
      <c r="AT1972" s="513"/>
      <c r="AU1972" s="513"/>
      <c r="AV1972" s="513"/>
      <c r="AW1972" s="513"/>
      <c r="AX1972" s="513"/>
      <c r="AY1972" s="513"/>
      <c r="AZ1972" s="513"/>
      <c r="BA1972" s="513"/>
      <c r="BB1972" s="513"/>
      <c r="BC1972" s="513"/>
      <c r="BD1972" s="513"/>
      <c r="BE1972" s="513"/>
      <c r="BF1972" s="513"/>
      <c r="BG1972" s="513"/>
      <c r="BH1972" s="513"/>
      <c r="BI1972" s="513"/>
      <c r="BJ1972" s="513"/>
      <c r="BK1972" s="513"/>
      <c r="BL1972" s="513"/>
      <c r="BM1972" s="513"/>
      <c r="BN1972" s="513"/>
      <c r="BO1972" s="513"/>
      <c r="BP1972" s="513"/>
      <c r="BQ1972" s="513"/>
      <c r="BR1972" s="513"/>
      <c r="BS1972" s="513"/>
      <c r="BT1972" s="513"/>
      <c r="BU1972" s="513"/>
      <c r="BV1972" s="513"/>
      <c r="BW1972" s="513"/>
      <c r="BX1972" s="513"/>
      <c r="BY1972" s="513"/>
      <c r="BZ1972" s="513"/>
      <c r="CA1972" s="513"/>
      <c r="CB1972" s="513"/>
      <c r="CC1972" s="1972"/>
      <c r="CD1972" s="1499"/>
      <c r="CE1972" s="1500"/>
      <c r="CF1972" s="1501"/>
      <c r="CG1972" s="1500"/>
      <c r="CH1972" s="1500"/>
      <c r="CI1972" s="1500"/>
      <c r="CJ1972" s="1976"/>
      <c r="CK1972" s="1519"/>
      <c r="CL1972" s="1509"/>
    </row>
    <row r="1973" spans="1:90" s="514" customFormat="1">
      <c r="A1973" s="511"/>
      <c r="B1973" s="512"/>
      <c r="C1973" s="1493"/>
      <c r="D1973" s="1493"/>
      <c r="E1973" s="1493"/>
      <c r="F1973" s="1493"/>
      <c r="G1973" s="1493"/>
      <c r="H1973" s="1530"/>
      <c r="I1973" s="1972"/>
      <c r="J1973" s="1542"/>
      <c r="K1973" s="513"/>
      <c r="L1973" s="513"/>
      <c r="M1973" s="513"/>
      <c r="N1973" s="513"/>
      <c r="O1973" s="513"/>
      <c r="P1973" s="513"/>
      <c r="Q1973" s="513"/>
      <c r="R1973" s="513"/>
      <c r="S1973" s="513"/>
      <c r="T1973" s="513"/>
      <c r="U1973" s="513"/>
      <c r="V1973" s="513"/>
      <c r="W1973" s="513"/>
      <c r="X1973" s="513"/>
      <c r="Y1973" s="513"/>
      <c r="Z1973" s="513"/>
      <c r="AA1973" s="513"/>
      <c r="AB1973" s="513"/>
      <c r="AC1973" s="513"/>
      <c r="AD1973" s="513"/>
      <c r="AE1973" s="513"/>
      <c r="AF1973" s="513"/>
      <c r="AG1973" s="513"/>
      <c r="AH1973" s="513"/>
      <c r="AI1973" s="513"/>
      <c r="AJ1973" s="513"/>
      <c r="AK1973" s="513"/>
      <c r="AL1973" s="513"/>
      <c r="AM1973" s="513"/>
      <c r="AN1973" s="513"/>
      <c r="AO1973" s="513"/>
      <c r="AP1973" s="513"/>
      <c r="AQ1973" s="513"/>
      <c r="AR1973" s="513"/>
      <c r="AS1973" s="513"/>
      <c r="AT1973" s="513"/>
      <c r="AU1973" s="513"/>
      <c r="AV1973" s="513"/>
      <c r="AW1973" s="513"/>
      <c r="AX1973" s="513"/>
      <c r="AY1973" s="513"/>
      <c r="AZ1973" s="513"/>
      <c r="BA1973" s="513"/>
      <c r="BB1973" s="513"/>
      <c r="BC1973" s="513"/>
      <c r="BD1973" s="513"/>
      <c r="BE1973" s="513"/>
      <c r="BF1973" s="513"/>
      <c r="BG1973" s="513"/>
      <c r="BH1973" s="513"/>
      <c r="BI1973" s="513"/>
      <c r="BJ1973" s="513"/>
      <c r="BK1973" s="513"/>
      <c r="BL1973" s="513"/>
      <c r="BM1973" s="513"/>
      <c r="BN1973" s="513"/>
      <c r="BO1973" s="513"/>
      <c r="BP1973" s="513"/>
      <c r="BQ1973" s="513"/>
      <c r="BR1973" s="513"/>
      <c r="BS1973" s="513"/>
      <c r="BT1973" s="513"/>
      <c r="BU1973" s="513"/>
      <c r="BV1973" s="513"/>
      <c r="BW1973" s="513"/>
      <c r="BX1973" s="513"/>
      <c r="BY1973" s="513"/>
      <c r="BZ1973" s="513"/>
      <c r="CA1973" s="513"/>
      <c r="CB1973" s="513"/>
      <c r="CC1973" s="1972"/>
      <c r="CD1973" s="1499"/>
      <c r="CE1973" s="1500"/>
      <c r="CF1973" s="1501"/>
      <c r="CG1973" s="1500"/>
      <c r="CH1973" s="1500"/>
      <c r="CI1973" s="1500"/>
      <c r="CJ1973" s="1976"/>
      <c r="CK1973" s="1519"/>
      <c r="CL1973" s="1509"/>
    </row>
    <row r="1974" spans="1:90" s="514" customFormat="1">
      <c r="A1974" s="511"/>
      <c r="B1974" s="512"/>
      <c r="C1974" s="1493"/>
      <c r="D1974" s="1493"/>
      <c r="E1974" s="1493"/>
      <c r="F1974" s="1493"/>
      <c r="G1974" s="1493"/>
      <c r="H1974" s="1530"/>
      <c r="I1974" s="1972"/>
      <c r="J1974" s="1542"/>
      <c r="K1974" s="513"/>
      <c r="L1974" s="513"/>
      <c r="M1974" s="513"/>
      <c r="N1974" s="513"/>
      <c r="O1974" s="513"/>
      <c r="P1974" s="513"/>
      <c r="Q1974" s="513"/>
      <c r="R1974" s="513"/>
      <c r="S1974" s="513"/>
      <c r="T1974" s="513"/>
      <c r="U1974" s="513"/>
      <c r="V1974" s="513"/>
      <c r="W1974" s="513"/>
      <c r="X1974" s="513"/>
      <c r="Y1974" s="513"/>
      <c r="Z1974" s="513"/>
      <c r="AA1974" s="513"/>
      <c r="AB1974" s="513"/>
      <c r="AC1974" s="513"/>
      <c r="AD1974" s="513"/>
      <c r="AE1974" s="513"/>
      <c r="AF1974" s="513"/>
      <c r="AG1974" s="513"/>
      <c r="AH1974" s="513"/>
      <c r="AI1974" s="513"/>
      <c r="AJ1974" s="513"/>
      <c r="AK1974" s="513"/>
      <c r="AL1974" s="513"/>
      <c r="AM1974" s="513"/>
      <c r="AN1974" s="513"/>
      <c r="AO1974" s="513"/>
      <c r="AP1974" s="513"/>
      <c r="AQ1974" s="513"/>
      <c r="AR1974" s="513"/>
      <c r="AS1974" s="513"/>
      <c r="AT1974" s="513"/>
      <c r="AU1974" s="513"/>
      <c r="AV1974" s="513"/>
      <c r="AW1974" s="513"/>
      <c r="AX1974" s="513"/>
      <c r="AY1974" s="513"/>
      <c r="AZ1974" s="513"/>
      <c r="BA1974" s="513"/>
      <c r="BB1974" s="513"/>
      <c r="BC1974" s="513"/>
      <c r="BD1974" s="513"/>
      <c r="BE1974" s="513"/>
      <c r="BF1974" s="513"/>
      <c r="BG1974" s="513"/>
      <c r="BH1974" s="513"/>
      <c r="BI1974" s="513"/>
      <c r="BJ1974" s="513"/>
      <c r="BK1974" s="513"/>
      <c r="BL1974" s="513"/>
      <c r="BM1974" s="513"/>
      <c r="BN1974" s="513"/>
      <c r="BO1974" s="513"/>
      <c r="BP1974" s="513"/>
      <c r="BQ1974" s="513"/>
      <c r="BR1974" s="513"/>
      <c r="BS1974" s="513"/>
      <c r="BT1974" s="513"/>
      <c r="BU1974" s="513"/>
      <c r="BV1974" s="513"/>
      <c r="BW1974" s="513"/>
      <c r="BX1974" s="513"/>
      <c r="BY1974" s="513"/>
      <c r="BZ1974" s="513"/>
      <c r="CA1974" s="513"/>
      <c r="CB1974" s="513"/>
      <c r="CC1974" s="1972"/>
      <c r="CD1974" s="1499"/>
      <c r="CE1974" s="1500"/>
      <c r="CF1974" s="1501"/>
      <c r="CG1974" s="1500"/>
      <c r="CH1974" s="1500"/>
      <c r="CI1974" s="1500"/>
      <c r="CJ1974" s="1976"/>
      <c r="CK1974" s="1519"/>
      <c r="CL1974" s="1509"/>
    </row>
    <row r="1975" spans="1:90" s="514" customFormat="1">
      <c r="A1975" s="511"/>
      <c r="B1975" s="512"/>
      <c r="C1975" s="1493"/>
      <c r="D1975" s="1493"/>
      <c r="E1975" s="1493"/>
      <c r="F1975" s="1493"/>
      <c r="G1975" s="1493"/>
      <c r="H1975" s="1530"/>
      <c r="I1975" s="1972"/>
      <c r="J1975" s="1542"/>
      <c r="K1975" s="513"/>
      <c r="L1975" s="513"/>
      <c r="M1975" s="513"/>
      <c r="N1975" s="513"/>
      <c r="O1975" s="513"/>
      <c r="P1975" s="513"/>
      <c r="Q1975" s="513"/>
      <c r="R1975" s="513"/>
      <c r="S1975" s="513"/>
      <c r="T1975" s="513"/>
      <c r="U1975" s="513"/>
      <c r="V1975" s="513"/>
      <c r="W1975" s="513"/>
      <c r="X1975" s="513"/>
      <c r="Y1975" s="513"/>
      <c r="Z1975" s="513"/>
      <c r="AA1975" s="513"/>
      <c r="AB1975" s="513"/>
      <c r="AC1975" s="513"/>
      <c r="AD1975" s="513"/>
      <c r="AE1975" s="513"/>
      <c r="AF1975" s="513"/>
      <c r="AG1975" s="513"/>
      <c r="AH1975" s="513"/>
      <c r="AI1975" s="513"/>
      <c r="AJ1975" s="513"/>
      <c r="AK1975" s="513"/>
      <c r="AL1975" s="513"/>
      <c r="AM1975" s="513"/>
      <c r="AN1975" s="513"/>
      <c r="AO1975" s="513"/>
      <c r="AP1975" s="513"/>
      <c r="AQ1975" s="513"/>
      <c r="AR1975" s="513"/>
      <c r="AS1975" s="513"/>
      <c r="AT1975" s="513"/>
      <c r="AU1975" s="513"/>
      <c r="AV1975" s="513"/>
      <c r="AW1975" s="513"/>
      <c r="AX1975" s="513"/>
      <c r="AY1975" s="513"/>
      <c r="AZ1975" s="513"/>
      <c r="BA1975" s="513"/>
      <c r="BB1975" s="513"/>
      <c r="BC1975" s="513"/>
      <c r="BD1975" s="513"/>
      <c r="BE1975" s="513"/>
      <c r="BF1975" s="513"/>
      <c r="BG1975" s="513"/>
      <c r="BH1975" s="513"/>
      <c r="BI1975" s="513"/>
      <c r="BJ1975" s="513"/>
      <c r="BK1975" s="513"/>
      <c r="BL1975" s="513"/>
      <c r="BM1975" s="513"/>
      <c r="BN1975" s="513"/>
      <c r="BO1975" s="513"/>
      <c r="BP1975" s="513"/>
      <c r="BQ1975" s="513"/>
      <c r="BR1975" s="513"/>
      <c r="BS1975" s="513"/>
      <c r="BT1975" s="513"/>
      <c r="BU1975" s="513"/>
      <c r="BV1975" s="513"/>
      <c r="BW1975" s="513"/>
      <c r="BX1975" s="513"/>
      <c r="BY1975" s="513"/>
      <c r="BZ1975" s="513"/>
      <c r="CA1975" s="513"/>
      <c r="CB1975" s="513"/>
      <c r="CC1975" s="1972"/>
      <c r="CD1975" s="1499"/>
      <c r="CE1975" s="1500"/>
      <c r="CF1975" s="1501"/>
      <c r="CG1975" s="1500"/>
      <c r="CH1975" s="1500"/>
      <c r="CI1975" s="1500"/>
      <c r="CJ1975" s="1976"/>
      <c r="CK1975" s="1519"/>
      <c r="CL1975" s="1509"/>
    </row>
    <row r="1976" spans="1:90" s="514" customFormat="1">
      <c r="A1976" s="511"/>
      <c r="B1976" s="512"/>
      <c r="C1976" s="1493"/>
      <c r="D1976" s="1493"/>
      <c r="E1976" s="1493"/>
      <c r="F1976" s="1493"/>
      <c r="G1976" s="1493"/>
      <c r="H1976" s="1530"/>
      <c r="I1976" s="1972"/>
      <c r="J1976" s="1542"/>
      <c r="K1976" s="513"/>
      <c r="L1976" s="513"/>
      <c r="M1976" s="513"/>
      <c r="N1976" s="513"/>
      <c r="O1976" s="513"/>
      <c r="P1976" s="513"/>
      <c r="Q1976" s="513"/>
      <c r="R1976" s="513"/>
      <c r="S1976" s="513"/>
      <c r="T1976" s="513"/>
      <c r="U1976" s="513"/>
      <c r="V1976" s="513"/>
      <c r="W1976" s="513"/>
      <c r="X1976" s="513"/>
      <c r="Y1976" s="513"/>
      <c r="Z1976" s="513"/>
      <c r="AA1976" s="513"/>
      <c r="AB1976" s="513"/>
      <c r="AC1976" s="513"/>
      <c r="AD1976" s="513"/>
      <c r="AE1976" s="513"/>
      <c r="AF1976" s="513"/>
      <c r="AG1976" s="513"/>
      <c r="AH1976" s="513"/>
      <c r="AI1976" s="513"/>
      <c r="AJ1976" s="513"/>
      <c r="AK1976" s="513"/>
      <c r="AL1976" s="513"/>
      <c r="AM1976" s="513"/>
      <c r="AN1976" s="513"/>
      <c r="AO1976" s="513"/>
      <c r="AP1976" s="513"/>
      <c r="AQ1976" s="513"/>
      <c r="AR1976" s="513"/>
      <c r="AS1976" s="513"/>
      <c r="AT1976" s="513"/>
      <c r="AU1976" s="513"/>
      <c r="AV1976" s="513"/>
      <c r="AW1976" s="513"/>
      <c r="AX1976" s="513"/>
      <c r="AY1976" s="513"/>
      <c r="AZ1976" s="513"/>
      <c r="BA1976" s="513"/>
      <c r="BB1976" s="513"/>
      <c r="BC1976" s="513"/>
      <c r="BD1976" s="513"/>
      <c r="BE1976" s="513"/>
      <c r="BF1976" s="513"/>
      <c r="BG1976" s="513"/>
      <c r="BH1976" s="513"/>
      <c r="BI1976" s="513"/>
      <c r="BJ1976" s="513"/>
      <c r="BK1976" s="513"/>
      <c r="BL1976" s="513"/>
      <c r="BM1976" s="513"/>
      <c r="BN1976" s="513"/>
      <c r="BO1976" s="513"/>
      <c r="BP1976" s="513"/>
      <c r="BQ1976" s="513"/>
      <c r="BR1976" s="513"/>
      <c r="BS1976" s="513"/>
      <c r="BT1976" s="513"/>
      <c r="BU1976" s="513"/>
      <c r="BV1976" s="513"/>
      <c r="BW1976" s="513"/>
      <c r="BX1976" s="513"/>
      <c r="BY1976" s="513"/>
      <c r="BZ1976" s="513"/>
      <c r="CA1976" s="513"/>
      <c r="CB1976" s="513"/>
      <c r="CC1976" s="1972"/>
      <c r="CD1976" s="1499"/>
      <c r="CE1976" s="1500"/>
      <c r="CF1976" s="1501"/>
      <c r="CG1976" s="1500"/>
      <c r="CH1976" s="1500"/>
      <c r="CI1976" s="1500"/>
      <c r="CJ1976" s="1976"/>
      <c r="CK1976" s="1519"/>
      <c r="CL1976" s="1509"/>
    </row>
    <row r="1977" spans="1:90" s="514" customFormat="1">
      <c r="A1977" s="511"/>
      <c r="B1977" s="512"/>
      <c r="C1977" s="1493"/>
      <c r="D1977" s="1493"/>
      <c r="E1977" s="1493"/>
      <c r="F1977" s="1493"/>
      <c r="G1977" s="1493"/>
      <c r="H1977" s="1530"/>
      <c r="I1977" s="1972"/>
      <c r="J1977" s="1542"/>
      <c r="K1977" s="513"/>
      <c r="L1977" s="513"/>
      <c r="M1977" s="513"/>
      <c r="N1977" s="513"/>
      <c r="O1977" s="513"/>
      <c r="P1977" s="513"/>
      <c r="Q1977" s="513"/>
      <c r="R1977" s="513"/>
      <c r="S1977" s="513"/>
      <c r="T1977" s="513"/>
      <c r="U1977" s="513"/>
      <c r="V1977" s="513"/>
      <c r="W1977" s="513"/>
      <c r="X1977" s="513"/>
      <c r="Y1977" s="513"/>
      <c r="Z1977" s="513"/>
      <c r="AA1977" s="513"/>
      <c r="AB1977" s="513"/>
      <c r="AC1977" s="513"/>
      <c r="AD1977" s="513"/>
      <c r="AE1977" s="513"/>
      <c r="AF1977" s="513"/>
      <c r="AG1977" s="513"/>
      <c r="AH1977" s="513"/>
      <c r="AI1977" s="513"/>
      <c r="AJ1977" s="513"/>
      <c r="AK1977" s="513"/>
      <c r="AL1977" s="513"/>
      <c r="AM1977" s="513"/>
      <c r="AN1977" s="513"/>
      <c r="AO1977" s="513"/>
      <c r="AP1977" s="513"/>
      <c r="AQ1977" s="513"/>
      <c r="AR1977" s="513"/>
      <c r="AS1977" s="513"/>
      <c r="AT1977" s="513"/>
      <c r="AU1977" s="513"/>
      <c r="AV1977" s="513"/>
      <c r="AW1977" s="513"/>
      <c r="AX1977" s="513"/>
      <c r="AY1977" s="513"/>
      <c r="AZ1977" s="513"/>
      <c r="BA1977" s="513"/>
      <c r="BB1977" s="513"/>
      <c r="BC1977" s="513"/>
      <c r="BD1977" s="513"/>
      <c r="BE1977" s="513"/>
      <c r="BF1977" s="513"/>
      <c r="BG1977" s="513"/>
      <c r="BH1977" s="513"/>
      <c r="BI1977" s="513"/>
      <c r="BJ1977" s="513"/>
      <c r="BK1977" s="513"/>
      <c r="BL1977" s="513"/>
      <c r="BM1977" s="513"/>
      <c r="BN1977" s="513"/>
      <c r="BO1977" s="513"/>
      <c r="BP1977" s="513"/>
      <c r="BQ1977" s="513"/>
      <c r="BR1977" s="513"/>
      <c r="BS1977" s="513"/>
      <c r="BT1977" s="513"/>
      <c r="BU1977" s="513"/>
      <c r="BV1977" s="513"/>
      <c r="BW1977" s="513"/>
      <c r="BX1977" s="513"/>
      <c r="BY1977" s="513"/>
      <c r="BZ1977" s="513"/>
      <c r="CA1977" s="513"/>
      <c r="CB1977" s="513"/>
      <c r="CC1977" s="1972"/>
      <c r="CD1977" s="1499"/>
      <c r="CE1977" s="1500"/>
      <c r="CF1977" s="1501"/>
      <c r="CG1977" s="1500"/>
      <c r="CH1977" s="1500"/>
      <c r="CI1977" s="1500"/>
      <c r="CJ1977" s="1976"/>
      <c r="CK1977" s="1519"/>
      <c r="CL1977" s="1509"/>
    </row>
    <row r="1978" spans="1:90" s="514" customFormat="1">
      <c r="A1978" s="511"/>
      <c r="B1978" s="512"/>
      <c r="C1978" s="1493"/>
      <c r="D1978" s="1493"/>
      <c r="E1978" s="1493"/>
      <c r="F1978" s="1493"/>
      <c r="G1978" s="1493"/>
      <c r="H1978" s="1530"/>
      <c r="I1978" s="1972"/>
      <c r="J1978" s="1542"/>
      <c r="K1978" s="513"/>
      <c r="L1978" s="513"/>
      <c r="M1978" s="513"/>
      <c r="N1978" s="513"/>
      <c r="O1978" s="513"/>
      <c r="P1978" s="513"/>
      <c r="Q1978" s="513"/>
      <c r="R1978" s="513"/>
      <c r="S1978" s="513"/>
      <c r="T1978" s="513"/>
      <c r="U1978" s="513"/>
      <c r="V1978" s="513"/>
      <c r="W1978" s="513"/>
      <c r="X1978" s="513"/>
      <c r="Y1978" s="513"/>
      <c r="Z1978" s="513"/>
      <c r="AA1978" s="513"/>
      <c r="AB1978" s="513"/>
      <c r="AC1978" s="513"/>
      <c r="AD1978" s="513"/>
      <c r="AE1978" s="513"/>
      <c r="AF1978" s="513"/>
      <c r="AG1978" s="513"/>
      <c r="AH1978" s="513"/>
      <c r="AI1978" s="513"/>
      <c r="AJ1978" s="513"/>
      <c r="AK1978" s="513"/>
      <c r="AL1978" s="513"/>
      <c r="AM1978" s="513"/>
      <c r="AN1978" s="513"/>
      <c r="AO1978" s="513"/>
      <c r="AP1978" s="513"/>
      <c r="AQ1978" s="513"/>
      <c r="AR1978" s="513"/>
      <c r="AS1978" s="513"/>
      <c r="AT1978" s="513"/>
      <c r="AU1978" s="513"/>
      <c r="AV1978" s="513"/>
      <c r="AW1978" s="513"/>
      <c r="AX1978" s="513"/>
      <c r="AY1978" s="513"/>
      <c r="AZ1978" s="513"/>
      <c r="BA1978" s="513"/>
      <c r="BB1978" s="513"/>
      <c r="BC1978" s="513"/>
      <c r="BD1978" s="513"/>
      <c r="BE1978" s="513"/>
      <c r="BF1978" s="513"/>
      <c r="BG1978" s="513"/>
      <c r="BH1978" s="513"/>
      <c r="BI1978" s="513"/>
      <c r="BJ1978" s="513"/>
      <c r="BK1978" s="513"/>
      <c r="BL1978" s="513"/>
      <c r="BM1978" s="513"/>
      <c r="BN1978" s="513"/>
      <c r="BO1978" s="513"/>
      <c r="BP1978" s="513"/>
      <c r="BQ1978" s="513"/>
      <c r="BR1978" s="513"/>
      <c r="BS1978" s="513"/>
      <c r="BT1978" s="513"/>
      <c r="BU1978" s="513"/>
      <c r="BV1978" s="513"/>
      <c r="BW1978" s="513"/>
      <c r="BX1978" s="513"/>
      <c r="BY1978" s="513"/>
      <c r="BZ1978" s="513"/>
      <c r="CA1978" s="513"/>
      <c r="CB1978" s="513"/>
      <c r="CC1978" s="1972"/>
      <c r="CD1978" s="1499"/>
      <c r="CE1978" s="1500"/>
      <c r="CF1978" s="1501"/>
      <c r="CG1978" s="1500"/>
      <c r="CH1978" s="1500"/>
      <c r="CI1978" s="1500"/>
      <c r="CJ1978" s="1976"/>
      <c r="CK1978" s="1519"/>
      <c r="CL1978" s="1509"/>
    </row>
    <row r="1979" spans="1:90" s="514" customFormat="1">
      <c r="A1979" s="511"/>
      <c r="B1979" s="512"/>
      <c r="C1979" s="1493"/>
      <c r="D1979" s="1493"/>
      <c r="E1979" s="1493"/>
      <c r="F1979" s="1493"/>
      <c r="G1979" s="1493"/>
      <c r="H1979" s="1530"/>
      <c r="I1979" s="1972"/>
      <c r="J1979" s="1542"/>
      <c r="K1979" s="513"/>
      <c r="L1979" s="513"/>
      <c r="M1979" s="513"/>
      <c r="N1979" s="513"/>
      <c r="O1979" s="513"/>
      <c r="P1979" s="513"/>
      <c r="Q1979" s="513"/>
      <c r="R1979" s="513"/>
      <c r="S1979" s="513"/>
      <c r="T1979" s="513"/>
      <c r="U1979" s="513"/>
      <c r="V1979" s="513"/>
      <c r="W1979" s="513"/>
      <c r="X1979" s="513"/>
      <c r="Y1979" s="513"/>
      <c r="Z1979" s="513"/>
      <c r="AA1979" s="513"/>
      <c r="AB1979" s="513"/>
      <c r="AC1979" s="513"/>
      <c r="AD1979" s="513"/>
      <c r="AE1979" s="513"/>
      <c r="AF1979" s="513"/>
      <c r="AG1979" s="513"/>
      <c r="AH1979" s="513"/>
      <c r="AI1979" s="513"/>
      <c r="AJ1979" s="513"/>
      <c r="AK1979" s="513"/>
      <c r="AL1979" s="513"/>
      <c r="AM1979" s="513"/>
      <c r="AN1979" s="513"/>
      <c r="AO1979" s="513"/>
      <c r="AP1979" s="513"/>
      <c r="AQ1979" s="513"/>
      <c r="AR1979" s="513"/>
      <c r="AS1979" s="513"/>
      <c r="AT1979" s="513"/>
      <c r="AU1979" s="513"/>
      <c r="AV1979" s="513"/>
      <c r="AW1979" s="513"/>
      <c r="AX1979" s="513"/>
      <c r="AY1979" s="513"/>
      <c r="AZ1979" s="513"/>
      <c r="BA1979" s="513"/>
      <c r="BB1979" s="513"/>
      <c r="BC1979" s="513"/>
      <c r="BD1979" s="513"/>
      <c r="BE1979" s="513"/>
      <c r="BF1979" s="513"/>
      <c r="BG1979" s="513"/>
      <c r="BH1979" s="513"/>
      <c r="BI1979" s="513"/>
      <c r="BJ1979" s="513"/>
      <c r="BK1979" s="513"/>
      <c r="BL1979" s="513"/>
      <c r="BM1979" s="513"/>
      <c r="BN1979" s="513"/>
      <c r="BO1979" s="513"/>
      <c r="BP1979" s="513"/>
      <c r="BQ1979" s="513"/>
      <c r="BR1979" s="513"/>
      <c r="BS1979" s="513"/>
      <c r="BT1979" s="513"/>
      <c r="BU1979" s="513"/>
      <c r="BV1979" s="513"/>
      <c r="BW1979" s="513"/>
      <c r="BX1979" s="513"/>
      <c r="BY1979" s="513"/>
      <c r="BZ1979" s="513"/>
      <c r="CA1979" s="513"/>
      <c r="CB1979" s="513"/>
      <c r="CC1979" s="1972"/>
      <c r="CD1979" s="1499"/>
      <c r="CE1979" s="1500"/>
      <c r="CF1979" s="1501"/>
      <c r="CG1979" s="1500"/>
      <c r="CH1979" s="1500"/>
      <c r="CI1979" s="1500"/>
      <c r="CJ1979" s="1976"/>
      <c r="CK1979" s="1519"/>
      <c r="CL1979" s="1509"/>
    </row>
    <row r="1980" spans="1:90" s="514" customFormat="1">
      <c r="A1980" s="511"/>
      <c r="B1980" s="512"/>
      <c r="C1980" s="1493"/>
      <c r="D1980" s="1493"/>
      <c r="E1980" s="1493"/>
      <c r="F1980" s="1493"/>
      <c r="G1980" s="1493"/>
      <c r="H1980" s="1530"/>
      <c r="I1980" s="1972"/>
      <c r="J1980" s="1542"/>
      <c r="K1980" s="513"/>
      <c r="L1980" s="513"/>
      <c r="M1980" s="513"/>
      <c r="N1980" s="513"/>
      <c r="O1980" s="513"/>
      <c r="P1980" s="513"/>
      <c r="Q1980" s="513"/>
      <c r="R1980" s="513"/>
      <c r="S1980" s="513"/>
      <c r="T1980" s="513"/>
      <c r="U1980" s="513"/>
      <c r="V1980" s="513"/>
      <c r="W1980" s="513"/>
      <c r="X1980" s="513"/>
      <c r="Y1980" s="513"/>
      <c r="Z1980" s="513"/>
      <c r="AA1980" s="513"/>
      <c r="AB1980" s="513"/>
      <c r="AC1980" s="513"/>
      <c r="AD1980" s="513"/>
      <c r="AE1980" s="513"/>
      <c r="AF1980" s="513"/>
      <c r="AG1980" s="513"/>
      <c r="AH1980" s="513"/>
      <c r="AI1980" s="513"/>
      <c r="AJ1980" s="513"/>
      <c r="AK1980" s="513"/>
      <c r="AL1980" s="513"/>
      <c r="AM1980" s="513"/>
      <c r="AN1980" s="513"/>
      <c r="AO1980" s="513"/>
      <c r="AP1980" s="513"/>
      <c r="AQ1980" s="513"/>
      <c r="AR1980" s="513"/>
      <c r="AS1980" s="513"/>
      <c r="AT1980" s="513"/>
      <c r="AU1980" s="513"/>
      <c r="AV1980" s="513"/>
      <c r="AW1980" s="513"/>
      <c r="AX1980" s="513"/>
      <c r="AY1980" s="513"/>
      <c r="AZ1980" s="513"/>
      <c r="BA1980" s="513"/>
      <c r="BB1980" s="513"/>
      <c r="BC1980" s="513"/>
      <c r="BD1980" s="513"/>
      <c r="BE1980" s="513"/>
      <c r="BF1980" s="513"/>
      <c r="BG1980" s="513"/>
      <c r="BH1980" s="513"/>
      <c r="BI1980" s="513"/>
      <c r="BJ1980" s="513"/>
      <c r="BK1980" s="513"/>
      <c r="BL1980" s="513"/>
      <c r="BM1980" s="513"/>
      <c r="BN1980" s="513"/>
      <c r="BO1980" s="513"/>
      <c r="BP1980" s="513"/>
      <c r="BQ1980" s="513"/>
      <c r="BR1980" s="513"/>
      <c r="BS1980" s="513"/>
      <c r="BT1980" s="513"/>
      <c r="BU1980" s="513"/>
      <c r="BV1980" s="513"/>
      <c r="BW1980" s="513"/>
      <c r="BX1980" s="513"/>
      <c r="BY1980" s="513"/>
      <c r="BZ1980" s="513"/>
      <c r="CA1980" s="513"/>
      <c r="CB1980" s="513"/>
      <c r="CC1980" s="1972"/>
      <c r="CD1980" s="1499"/>
      <c r="CE1980" s="1500"/>
      <c r="CF1980" s="1501"/>
      <c r="CG1980" s="1500"/>
      <c r="CH1980" s="1500"/>
      <c r="CI1980" s="1500"/>
      <c r="CJ1980" s="1976"/>
      <c r="CK1980" s="1519"/>
      <c r="CL1980" s="1509"/>
    </row>
    <row r="1981" spans="1:90" s="514" customFormat="1">
      <c r="A1981" s="511"/>
      <c r="B1981" s="512"/>
      <c r="C1981" s="1493"/>
      <c r="D1981" s="1493"/>
      <c r="E1981" s="1493"/>
      <c r="F1981" s="1493"/>
      <c r="G1981" s="1493"/>
      <c r="H1981" s="1530"/>
      <c r="I1981" s="1972"/>
      <c r="J1981" s="1542"/>
      <c r="K1981" s="513"/>
      <c r="L1981" s="513"/>
      <c r="M1981" s="513"/>
      <c r="N1981" s="513"/>
      <c r="O1981" s="513"/>
      <c r="P1981" s="513"/>
      <c r="Q1981" s="513"/>
      <c r="R1981" s="513"/>
      <c r="S1981" s="513"/>
      <c r="T1981" s="513"/>
      <c r="U1981" s="513"/>
      <c r="V1981" s="513"/>
      <c r="W1981" s="513"/>
      <c r="X1981" s="513"/>
      <c r="Y1981" s="513"/>
      <c r="Z1981" s="513"/>
      <c r="AA1981" s="513"/>
      <c r="AB1981" s="513"/>
      <c r="AC1981" s="513"/>
      <c r="AD1981" s="513"/>
      <c r="AE1981" s="513"/>
      <c r="AF1981" s="513"/>
      <c r="AG1981" s="513"/>
      <c r="AH1981" s="513"/>
      <c r="AI1981" s="513"/>
      <c r="AJ1981" s="513"/>
      <c r="AK1981" s="513"/>
      <c r="AL1981" s="513"/>
      <c r="AM1981" s="513"/>
      <c r="AN1981" s="513"/>
      <c r="AO1981" s="513"/>
      <c r="AP1981" s="513"/>
      <c r="AQ1981" s="513"/>
      <c r="AR1981" s="513"/>
      <c r="AS1981" s="513"/>
      <c r="AT1981" s="513"/>
      <c r="AU1981" s="513"/>
      <c r="AV1981" s="513"/>
      <c r="AW1981" s="513"/>
      <c r="AX1981" s="513"/>
      <c r="AY1981" s="513"/>
      <c r="AZ1981" s="513"/>
      <c r="BA1981" s="513"/>
      <c r="BB1981" s="513"/>
      <c r="BC1981" s="513"/>
      <c r="BD1981" s="513"/>
      <c r="BE1981" s="513"/>
      <c r="BF1981" s="513"/>
      <c r="BG1981" s="513"/>
      <c r="BH1981" s="513"/>
      <c r="BI1981" s="513"/>
      <c r="BJ1981" s="513"/>
      <c r="BK1981" s="513"/>
      <c r="BL1981" s="513"/>
      <c r="BM1981" s="513"/>
      <c r="BN1981" s="513"/>
      <c r="BO1981" s="513"/>
      <c r="BP1981" s="513"/>
      <c r="BQ1981" s="513"/>
      <c r="BR1981" s="513"/>
      <c r="BS1981" s="513"/>
      <c r="BT1981" s="513"/>
      <c r="BU1981" s="513"/>
      <c r="BV1981" s="513"/>
      <c r="BW1981" s="513"/>
      <c r="BX1981" s="513"/>
      <c r="BY1981" s="513"/>
      <c r="BZ1981" s="513"/>
      <c r="CA1981" s="513"/>
      <c r="CB1981" s="513"/>
      <c r="CC1981" s="1972"/>
      <c r="CD1981" s="1499"/>
      <c r="CE1981" s="1500"/>
      <c r="CF1981" s="1501"/>
      <c r="CG1981" s="1500"/>
      <c r="CH1981" s="1500"/>
      <c r="CI1981" s="1500"/>
      <c r="CJ1981" s="1976"/>
      <c r="CK1981" s="1519"/>
      <c r="CL1981" s="1509"/>
    </row>
    <row r="1982" spans="1:90" s="514" customFormat="1">
      <c r="A1982" s="511"/>
      <c r="B1982" s="512"/>
      <c r="C1982" s="1493"/>
      <c r="D1982" s="1493"/>
      <c r="E1982" s="1493"/>
      <c r="F1982" s="1493"/>
      <c r="G1982" s="1493"/>
      <c r="H1982" s="1530"/>
      <c r="I1982" s="1972"/>
      <c r="J1982" s="1542"/>
      <c r="K1982" s="513"/>
      <c r="L1982" s="513"/>
      <c r="M1982" s="513"/>
      <c r="N1982" s="513"/>
      <c r="O1982" s="513"/>
      <c r="P1982" s="513"/>
      <c r="Q1982" s="513"/>
      <c r="R1982" s="513"/>
      <c r="S1982" s="513"/>
      <c r="T1982" s="513"/>
      <c r="U1982" s="513"/>
      <c r="V1982" s="513"/>
      <c r="W1982" s="513"/>
      <c r="X1982" s="513"/>
      <c r="Y1982" s="513"/>
      <c r="Z1982" s="513"/>
      <c r="AA1982" s="513"/>
      <c r="AB1982" s="513"/>
      <c r="AC1982" s="513"/>
      <c r="AD1982" s="513"/>
      <c r="AE1982" s="513"/>
      <c r="AF1982" s="513"/>
      <c r="AG1982" s="513"/>
      <c r="AH1982" s="513"/>
      <c r="AI1982" s="513"/>
      <c r="AJ1982" s="513"/>
      <c r="AK1982" s="513"/>
      <c r="AL1982" s="513"/>
      <c r="AM1982" s="513"/>
      <c r="AN1982" s="513"/>
      <c r="AO1982" s="513"/>
      <c r="AP1982" s="513"/>
      <c r="AQ1982" s="513"/>
      <c r="AR1982" s="513"/>
      <c r="AS1982" s="513"/>
      <c r="AT1982" s="513"/>
      <c r="AU1982" s="513"/>
      <c r="AV1982" s="513"/>
      <c r="AW1982" s="513"/>
      <c r="AX1982" s="513"/>
      <c r="AY1982" s="513"/>
      <c r="AZ1982" s="513"/>
      <c r="BA1982" s="513"/>
      <c r="BB1982" s="513"/>
      <c r="BC1982" s="513"/>
      <c r="BD1982" s="513"/>
      <c r="BE1982" s="513"/>
      <c r="BF1982" s="513"/>
      <c r="BG1982" s="513"/>
      <c r="BH1982" s="513"/>
      <c r="BI1982" s="513"/>
      <c r="BJ1982" s="513"/>
      <c r="BK1982" s="513"/>
      <c r="BL1982" s="513"/>
      <c r="BM1982" s="513"/>
      <c r="BN1982" s="513"/>
      <c r="BO1982" s="513"/>
      <c r="BP1982" s="513"/>
      <c r="BQ1982" s="513"/>
      <c r="BR1982" s="513"/>
      <c r="BS1982" s="513"/>
      <c r="BT1982" s="513"/>
      <c r="BU1982" s="513"/>
      <c r="BV1982" s="513"/>
      <c r="BW1982" s="513"/>
      <c r="BX1982" s="513"/>
      <c r="BY1982" s="513"/>
      <c r="BZ1982" s="513"/>
      <c r="CA1982" s="513"/>
      <c r="CB1982" s="513"/>
      <c r="CC1982" s="1972"/>
      <c r="CD1982" s="1499"/>
      <c r="CE1982" s="1500"/>
      <c r="CF1982" s="1501"/>
      <c r="CG1982" s="1500"/>
      <c r="CH1982" s="1500"/>
      <c r="CI1982" s="1500"/>
      <c r="CJ1982" s="1976"/>
      <c r="CK1982" s="1519"/>
      <c r="CL1982" s="1509"/>
    </row>
    <row r="1983" spans="1:90" s="514" customFormat="1">
      <c r="A1983" s="511"/>
      <c r="B1983" s="512"/>
      <c r="C1983" s="1493"/>
      <c r="D1983" s="1493"/>
      <c r="E1983" s="1493"/>
      <c r="F1983" s="1493"/>
      <c r="G1983" s="1493"/>
      <c r="H1983" s="1530"/>
      <c r="I1983" s="1972"/>
      <c r="J1983" s="1542"/>
      <c r="K1983" s="513"/>
      <c r="L1983" s="513"/>
      <c r="M1983" s="513"/>
      <c r="N1983" s="513"/>
      <c r="O1983" s="513"/>
      <c r="P1983" s="513"/>
      <c r="Q1983" s="513"/>
      <c r="R1983" s="513"/>
      <c r="S1983" s="513"/>
      <c r="T1983" s="513"/>
      <c r="U1983" s="513"/>
      <c r="V1983" s="513"/>
      <c r="W1983" s="513"/>
      <c r="X1983" s="513"/>
      <c r="Y1983" s="513"/>
      <c r="Z1983" s="513"/>
      <c r="AA1983" s="513"/>
      <c r="AB1983" s="513"/>
      <c r="AC1983" s="513"/>
      <c r="AD1983" s="513"/>
      <c r="AE1983" s="513"/>
      <c r="AF1983" s="513"/>
      <c r="AG1983" s="513"/>
      <c r="AH1983" s="513"/>
      <c r="AI1983" s="513"/>
      <c r="AJ1983" s="513"/>
      <c r="AK1983" s="513"/>
      <c r="AL1983" s="513"/>
      <c r="AM1983" s="513"/>
      <c r="AN1983" s="513"/>
      <c r="AO1983" s="513"/>
      <c r="AP1983" s="513"/>
      <c r="AQ1983" s="513"/>
      <c r="AR1983" s="513"/>
      <c r="AS1983" s="513"/>
      <c r="AT1983" s="513"/>
      <c r="AU1983" s="513"/>
      <c r="AV1983" s="513"/>
      <c r="AW1983" s="513"/>
      <c r="AX1983" s="513"/>
      <c r="AY1983" s="513"/>
      <c r="AZ1983" s="513"/>
      <c r="BA1983" s="513"/>
      <c r="BB1983" s="513"/>
      <c r="BC1983" s="513"/>
      <c r="BD1983" s="513"/>
      <c r="BE1983" s="513"/>
      <c r="BF1983" s="513"/>
      <c r="BG1983" s="513"/>
      <c r="BH1983" s="513"/>
      <c r="BI1983" s="513"/>
      <c r="BJ1983" s="513"/>
      <c r="BK1983" s="513"/>
      <c r="BL1983" s="513"/>
      <c r="BM1983" s="513"/>
      <c r="BN1983" s="513"/>
      <c r="BO1983" s="513"/>
      <c r="BP1983" s="513"/>
      <c r="BQ1983" s="513"/>
      <c r="BR1983" s="513"/>
      <c r="BS1983" s="513"/>
      <c r="BT1983" s="513"/>
      <c r="BU1983" s="513"/>
      <c r="BV1983" s="513"/>
      <c r="BW1983" s="513"/>
      <c r="BX1983" s="513"/>
      <c r="BY1983" s="513"/>
      <c r="BZ1983" s="513"/>
      <c r="CA1983" s="513"/>
      <c r="CB1983" s="513"/>
      <c r="CC1983" s="1972"/>
      <c r="CD1983" s="1499"/>
      <c r="CE1983" s="1500"/>
      <c r="CF1983" s="1501"/>
      <c r="CG1983" s="1500"/>
      <c r="CH1983" s="1500"/>
      <c r="CI1983" s="1500"/>
      <c r="CJ1983" s="1976"/>
      <c r="CK1983" s="1519"/>
      <c r="CL1983" s="1509"/>
    </row>
    <row r="1984" spans="1:90" s="514" customFormat="1">
      <c r="A1984" s="511"/>
      <c r="B1984" s="512"/>
      <c r="C1984" s="1493"/>
      <c r="D1984" s="1493"/>
      <c r="E1984" s="1493"/>
      <c r="F1984" s="1493"/>
      <c r="G1984" s="1493"/>
      <c r="H1984" s="1530"/>
      <c r="I1984" s="1972"/>
      <c r="J1984" s="1542"/>
      <c r="K1984" s="513"/>
      <c r="L1984" s="513"/>
      <c r="M1984" s="513"/>
      <c r="N1984" s="513"/>
      <c r="O1984" s="513"/>
      <c r="P1984" s="513"/>
      <c r="Q1984" s="513"/>
      <c r="R1984" s="513"/>
      <c r="S1984" s="513"/>
      <c r="T1984" s="513"/>
      <c r="U1984" s="513"/>
      <c r="V1984" s="513"/>
      <c r="W1984" s="513"/>
      <c r="X1984" s="513"/>
      <c r="Y1984" s="513"/>
      <c r="Z1984" s="513"/>
      <c r="AA1984" s="513"/>
      <c r="AB1984" s="513"/>
      <c r="AC1984" s="513"/>
      <c r="AD1984" s="513"/>
      <c r="AE1984" s="513"/>
      <c r="AF1984" s="513"/>
      <c r="AG1984" s="513"/>
      <c r="AH1984" s="513"/>
      <c r="AI1984" s="513"/>
      <c r="AJ1984" s="513"/>
      <c r="AK1984" s="513"/>
      <c r="AL1984" s="513"/>
      <c r="AM1984" s="513"/>
      <c r="AN1984" s="513"/>
      <c r="AO1984" s="513"/>
      <c r="AP1984" s="513"/>
      <c r="AQ1984" s="513"/>
      <c r="AR1984" s="513"/>
      <c r="AS1984" s="513"/>
      <c r="AT1984" s="513"/>
      <c r="AU1984" s="513"/>
      <c r="AV1984" s="513"/>
      <c r="AW1984" s="513"/>
      <c r="AX1984" s="513"/>
      <c r="AY1984" s="513"/>
      <c r="AZ1984" s="513"/>
      <c r="BA1984" s="513"/>
      <c r="BB1984" s="513"/>
      <c r="BC1984" s="513"/>
      <c r="BD1984" s="513"/>
      <c r="BE1984" s="513"/>
      <c r="BF1984" s="513"/>
      <c r="BG1984" s="513"/>
      <c r="BH1984" s="513"/>
      <c r="BI1984" s="513"/>
      <c r="BJ1984" s="513"/>
      <c r="BK1984" s="513"/>
      <c r="BL1984" s="513"/>
      <c r="BM1984" s="513"/>
      <c r="BN1984" s="513"/>
      <c r="BO1984" s="513"/>
      <c r="BP1984" s="513"/>
      <c r="BQ1984" s="513"/>
      <c r="BR1984" s="513"/>
      <c r="BS1984" s="513"/>
      <c r="BT1984" s="513"/>
      <c r="BU1984" s="513"/>
      <c r="BV1984" s="513"/>
      <c r="BW1984" s="513"/>
      <c r="BX1984" s="513"/>
      <c r="BY1984" s="513"/>
      <c r="BZ1984" s="513"/>
      <c r="CA1984" s="513"/>
      <c r="CB1984" s="513"/>
      <c r="CC1984" s="1972"/>
      <c r="CD1984" s="1499"/>
      <c r="CE1984" s="1500"/>
      <c r="CF1984" s="1501"/>
      <c r="CG1984" s="1500"/>
      <c r="CH1984" s="1500"/>
      <c r="CI1984" s="1500"/>
      <c r="CJ1984" s="1976"/>
      <c r="CK1984" s="1519"/>
      <c r="CL1984" s="1509"/>
    </row>
    <row r="1985" spans="1:90" s="514" customFormat="1">
      <c r="A1985" s="511"/>
      <c r="B1985" s="512"/>
      <c r="C1985" s="1493"/>
      <c r="D1985" s="1493"/>
      <c r="E1985" s="1493"/>
      <c r="F1985" s="1493"/>
      <c r="G1985" s="1493"/>
      <c r="H1985" s="1530"/>
      <c r="I1985" s="1972"/>
      <c r="J1985" s="1542"/>
      <c r="K1985" s="513"/>
      <c r="L1985" s="513"/>
      <c r="M1985" s="513"/>
      <c r="N1985" s="513"/>
      <c r="O1985" s="513"/>
      <c r="P1985" s="513"/>
      <c r="Q1985" s="513"/>
      <c r="R1985" s="513"/>
      <c r="S1985" s="513"/>
      <c r="T1985" s="513"/>
      <c r="U1985" s="513"/>
      <c r="V1985" s="513"/>
      <c r="W1985" s="513"/>
      <c r="X1985" s="513"/>
      <c r="Y1985" s="513"/>
      <c r="Z1985" s="513"/>
      <c r="AA1985" s="513"/>
      <c r="AB1985" s="513"/>
      <c r="AC1985" s="513"/>
      <c r="AD1985" s="513"/>
      <c r="AE1985" s="513"/>
      <c r="AF1985" s="513"/>
      <c r="AG1985" s="513"/>
      <c r="AH1985" s="513"/>
      <c r="AI1985" s="513"/>
      <c r="AJ1985" s="513"/>
      <c r="AK1985" s="513"/>
      <c r="AL1985" s="513"/>
      <c r="AM1985" s="513"/>
      <c r="AN1985" s="513"/>
      <c r="AO1985" s="513"/>
      <c r="AP1985" s="513"/>
      <c r="AQ1985" s="513"/>
      <c r="AR1985" s="513"/>
      <c r="AS1985" s="513"/>
      <c r="AT1985" s="513"/>
      <c r="AU1985" s="513"/>
      <c r="AV1985" s="513"/>
      <c r="AW1985" s="513"/>
      <c r="AX1985" s="513"/>
      <c r="AY1985" s="513"/>
      <c r="AZ1985" s="513"/>
      <c r="BA1985" s="513"/>
      <c r="BB1985" s="513"/>
      <c r="BC1985" s="513"/>
      <c r="BD1985" s="513"/>
      <c r="BE1985" s="513"/>
      <c r="BF1985" s="513"/>
      <c r="BG1985" s="513"/>
      <c r="BH1985" s="513"/>
      <c r="BI1985" s="513"/>
      <c r="BJ1985" s="513"/>
      <c r="BK1985" s="513"/>
      <c r="BL1985" s="513"/>
      <c r="BM1985" s="513"/>
      <c r="BN1985" s="513"/>
      <c r="BO1985" s="513"/>
      <c r="BP1985" s="513"/>
      <c r="BQ1985" s="513"/>
      <c r="BR1985" s="513"/>
      <c r="BS1985" s="513"/>
      <c r="BT1985" s="513"/>
      <c r="BU1985" s="513"/>
      <c r="BV1985" s="513"/>
      <c r="BW1985" s="513"/>
      <c r="BX1985" s="513"/>
      <c r="BY1985" s="513"/>
      <c r="BZ1985" s="513"/>
      <c r="CA1985" s="513"/>
      <c r="CB1985" s="513"/>
      <c r="CC1985" s="1972"/>
      <c r="CD1985" s="1499"/>
      <c r="CE1985" s="1500"/>
      <c r="CF1985" s="1501"/>
      <c r="CG1985" s="1500"/>
      <c r="CH1985" s="1500"/>
      <c r="CI1985" s="1500"/>
      <c r="CJ1985" s="1976"/>
      <c r="CK1985" s="1519"/>
      <c r="CL1985" s="1509"/>
    </row>
    <row r="1986" spans="1:90" s="514" customFormat="1">
      <c r="A1986" s="511"/>
      <c r="B1986" s="512"/>
      <c r="C1986" s="1493"/>
      <c r="D1986" s="1493"/>
      <c r="E1986" s="1493"/>
      <c r="F1986" s="1493"/>
      <c r="G1986" s="1493"/>
      <c r="H1986" s="1530"/>
      <c r="I1986" s="1972"/>
      <c r="J1986" s="1542"/>
      <c r="K1986" s="513"/>
      <c r="L1986" s="513"/>
      <c r="M1986" s="513"/>
      <c r="N1986" s="513"/>
      <c r="O1986" s="513"/>
      <c r="P1986" s="513"/>
      <c r="Q1986" s="513"/>
      <c r="R1986" s="513"/>
      <c r="S1986" s="513"/>
      <c r="T1986" s="513"/>
      <c r="U1986" s="513"/>
      <c r="V1986" s="513"/>
      <c r="W1986" s="513"/>
      <c r="X1986" s="513"/>
      <c r="Y1986" s="513"/>
      <c r="Z1986" s="513"/>
      <c r="AA1986" s="513"/>
      <c r="AB1986" s="513"/>
      <c r="AC1986" s="513"/>
      <c r="AD1986" s="513"/>
      <c r="AE1986" s="513"/>
      <c r="AF1986" s="513"/>
      <c r="AG1986" s="513"/>
      <c r="AH1986" s="513"/>
      <c r="AI1986" s="513"/>
      <c r="AJ1986" s="513"/>
      <c r="AK1986" s="513"/>
      <c r="AL1986" s="513"/>
      <c r="AM1986" s="513"/>
      <c r="AN1986" s="513"/>
      <c r="AO1986" s="513"/>
      <c r="AP1986" s="513"/>
      <c r="AQ1986" s="513"/>
      <c r="AR1986" s="513"/>
      <c r="AS1986" s="513"/>
      <c r="AT1986" s="513"/>
      <c r="AU1986" s="513"/>
      <c r="AV1986" s="513"/>
      <c r="AW1986" s="513"/>
      <c r="AX1986" s="513"/>
      <c r="AY1986" s="513"/>
      <c r="AZ1986" s="513"/>
      <c r="BA1986" s="513"/>
      <c r="BB1986" s="513"/>
      <c r="BC1986" s="513"/>
      <c r="BD1986" s="513"/>
      <c r="BE1986" s="513"/>
      <c r="BF1986" s="513"/>
      <c r="BG1986" s="513"/>
      <c r="BH1986" s="513"/>
      <c r="BI1986" s="513"/>
      <c r="BJ1986" s="513"/>
      <c r="BK1986" s="513"/>
      <c r="BL1986" s="513"/>
      <c r="BM1986" s="513"/>
      <c r="BN1986" s="513"/>
      <c r="BO1986" s="513"/>
      <c r="BP1986" s="513"/>
      <c r="BQ1986" s="513"/>
      <c r="BR1986" s="513"/>
      <c r="BS1986" s="513"/>
      <c r="BT1986" s="513"/>
      <c r="BU1986" s="513"/>
      <c r="BV1986" s="513"/>
      <c r="BW1986" s="513"/>
      <c r="BX1986" s="513"/>
      <c r="BY1986" s="513"/>
      <c r="BZ1986" s="513"/>
      <c r="CA1986" s="513"/>
      <c r="CB1986" s="513"/>
      <c r="CC1986" s="1972"/>
      <c r="CD1986" s="1499"/>
      <c r="CE1986" s="1500"/>
      <c r="CF1986" s="1501"/>
      <c r="CG1986" s="1500"/>
      <c r="CH1986" s="1500"/>
      <c r="CI1986" s="1500"/>
      <c r="CJ1986" s="1976"/>
      <c r="CK1986" s="1519"/>
      <c r="CL1986" s="1509"/>
    </row>
    <row r="1987" spans="1:90" s="514" customFormat="1">
      <c r="A1987" s="511"/>
      <c r="B1987" s="512"/>
      <c r="C1987" s="1493"/>
      <c r="D1987" s="1493"/>
      <c r="E1987" s="1493"/>
      <c r="F1987" s="1493"/>
      <c r="G1987" s="1493"/>
      <c r="H1987" s="1530"/>
      <c r="I1987" s="1972"/>
      <c r="J1987" s="1542"/>
      <c r="K1987" s="513"/>
      <c r="L1987" s="513"/>
      <c r="M1987" s="513"/>
      <c r="N1987" s="513"/>
      <c r="O1987" s="513"/>
      <c r="P1987" s="513"/>
      <c r="Q1987" s="513"/>
      <c r="R1987" s="513"/>
      <c r="S1987" s="513"/>
      <c r="T1987" s="513"/>
      <c r="U1987" s="513"/>
      <c r="V1987" s="513"/>
      <c r="W1987" s="513"/>
      <c r="X1987" s="513"/>
      <c r="Y1987" s="513"/>
      <c r="Z1987" s="513"/>
      <c r="AA1987" s="513"/>
      <c r="AB1987" s="513"/>
      <c r="AC1987" s="513"/>
      <c r="AD1987" s="513"/>
      <c r="AE1987" s="513"/>
      <c r="AF1987" s="513"/>
      <c r="AG1987" s="513"/>
      <c r="AH1987" s="513"/>
      <c r="AI1987" s="513"/>
      <c r="AJ1987" s="513"/>
      <c r="AK1987" s="513"/>
      <c r="AL1987" s="513"/>
      <c r="AM1987" s="513"/>
      <c r="AN1987" s="513"/>
      <c r="AO1987" s="513"/>
      <c r="AP1987" s="513"/>
      <c r="AQ1987" s="513"/>
      <c r="AR1987" s="513"/>
      <c r="AS1987" s="513"/>
      <c r="AT1987" s="513"/>
      <c r="AU1987" s="513"/>
      <c r="AV1987" s="513"/>
      <c r="AW1987" s="513"/>
      <c r="AX1987" s="513"/>
      <c r="AY1987" s="513"/>
      <c r="AZ1987" s="513"/>
      <c r="BA1987" s="513"/>
      <c r="BB1987" s="513"/>
      <c r="BC1987" s="513"/>
      <c r="BD1987" s="513"/>
      <c r="BE1987" s="513"/>
      <c r="BF1987" s="513"/>
      <c r="BG1987" s="513"/>
      <c r="BH1987" s="513"/>
      <c r="BI1987" s="513"/>
      <c r="BJ1987" s="513"/>
      <c r="BK1987" s="513"/>
      <c r="BL1987" s="513"/>
      <c r="BM1987" s="513"/>
      <c r="BN1987" s="513"/>
      <c r="BO1987" s="513"/>
      <c r="BP1987" s="513"/>
      <c r="BQ1987" s="513"/>
      <c r="BR1987" s="513"/>
      <c r="BS1987" s="513"/>
      <c r="BT1987" s="513"/>
      <c r="BU1987" s="513"/>
      <c r="BV1987" s="513"/>
      <c r="BW1987" s="513"/>
      <c r="BX1987" s="513"/>
      <c r="BY1987" s="513"/>
      <c r="BZ1987" s="513"/>
      <c r="CA1987" s="513"/>
      <c r="CB1987" s="513"/>
      <c r="CC1987" s="1972"/>
      <c r="CD1987" s="1499"/>
      <c r="CE1987" s="1500"/>
      <c r="CF1987" s="1501"/>
      <c r="CG1987" s="1500"/>
      <c r="CH1987" s="1500"/>
      <c r="CI1987" s="1500"/>
      <c r="CJ1987" s="1976"/>
      <c r="CK1987" s="1519"/>
      <c r="CL1987" s="1509"/>
    </row>
    <row r="1988" spans="1:90" s="514" customFormat="1">
      <c r="A1988" s="511"/>
      <c r="B1988" s="512"/>
      <c r="C1988" s="1493"/>
      <c r="D1988" s="1493"/>
      <c r="E1988" s="1493"/>
      <c r="F1988" s="1493"/>
      <c r="G1988" s="1493"/>
      <c r="H1988" s="1530"/>
      <c r="I1988" s="1972"/>
      <c r="J1988" s="1542"/>
      <c r="K1988" s="513"/>
      <c r="L1988" s="513"/>
      <c r="M1988" s="513"/>
      <c r="N1988" s="513"/>
      <c r="O1988" s="513"/>
      <c r="P1988" s="513"/>
      <c r="Q1988" s="513"/>
      <c r="R1988" s="513"/>
      <c r="S1988" s="513"/>
      <c r="T1988" s="513"/>
      <c r="U1988" s="513"/>
      <c r="V1988" s="513"/>
      <c r="W1988" s="513"/>
      <c r="X1988" s="513"/>
      <c r="Y1988" s="513"/>
      <c r="Z1988" s="513"/>
      <c r="AA1988" s="513"/>
      <c r="AB1988" s="513"/>
      <c r="AC1988" s="513"/>
      <c r="AD1988" s="513"/>
      <c r="AE1988" s="513"/>
      <c r="AF1988" s="513"/>
      <c r="AG1988" s="513"/>
      <c r="AH1988" s="513"/>
      <c r="AI1988" s="513"/>
      <c r="AJ1988" s="513"/>
      <c r="AK1988" s="513"/>
      <c r="AL1988" s="513"/>
      <c r="AM1988" s="513"/>
      <c r="AN1988" s="513"/>
      <c r="AO1988" s="513"/>
      <c r="AP1988" s="513"/>
      <c r="AQ1988" s="513"/>
      <c r="AR1988" s="513"/>
      <c r="AS1988" s="513"/>
      <c r="AT1988" s="513"/>
      <c r="AU1988" s="513"/>
      <c r="AV1988" s="513"/>
      <c r="AW1988" s="513"/>
      <c r="AX1988" s="513"/>
      <c r="AY1988" s="513"/>
      <c r="AZ1988" s="513"/>
      <c r="BA1988" s="513"/>
      <c r="BB1988" s="513"/>
      <c r="BC1988" s="513"/>
      <c r="BD1988" s="513"/>
      <c r="BE1988" s="513"/>
      <c r="BF1988" s="513"/>
      <c r="BG1988" s="513"/>
      <c r="BH1988" s="513"/>
      <c r="BI1988" s="513"/>
      <c r="BJ1988" s="513"/>
      <c r="BK1988" s="513"/>
      <c r="BL1988" s="513"/>
      <c r="BM1988" s="513"/>
      <c r="BN1988" s="513"/>
      <c r="BO1988" s="513"/>
      <c r="BP1988" s="513"/>
      <c r="BQ1988" s="513"/>
      <c r="BR1988" s="513"/>
      <c r="BS1988" s="513"/>
      <c r="BT1988" s="513"/>
      <c r="BU1988" s="513"/>
      <c r="BV1988" s="513"/>
      <c r="BW1988" s="513"/>
      <c r="BX1988" s="513"/>
      <c r="BY1988" s="513"/>
      <c r="BZ1988" s="513"/>
      <c r="CA1988" s="513"/>
      <c r="CB1988" s="513"/>
      <c r="CC1988" s="1972"/>
      <c r="CD1988" s="1499"/>
      <c r="CE1988" s="1500"/>
      <c r="CF1988" s="1501"/>
      <c r="CG1988" s="1500"/>
      <c r="CH1988" s="1500"/>
      <c r="CI1988" s="1500"/>
      <c r="CJ1988" s="1976"/>
      <c r="CK1988" s="1519"/>
      <c r="CL1988" s="1509"/>
    </row>
    <row r="1989" spans="1:90" s="514" customFormat="1">
      <c r="A1989" s="511"/>
      <c r="B1989" s="512"/>
      <c r="C1989" s="1493"/>
      <c r="D1989" s="1493"/>
      <c r="E1989" s="1493"/>
      <c r="F1989" s="1493"/>
      <c r="G1989" s="1493"/>
      <c r="H1989" s="1530"/>
      <c r="I1989" s="1972"/>
      <c r="J1989" s="1542"/>
      <c r="K1989" s="513"/>
      <c r="L1989" s="513"/>
      <c r="M1989" s="513"/>
      <c r="N1989" s="513"/>
      <c r="O1989" s="513"/>
      <c r="P1989" s="513"/>
      <c r="Q1989" s="513"/>
      <c r="R1989" s="513"/>
      <c r="S1989" s="513"/>
      <c r="T1989" s="513"/>
      <c r="U1989" s="513"/>
      <c r="V1989" s="513"/>
      <c r="W1989" s="513"/>
      <c r="X1989" s="513"/>
      <c r="Y1989" s="513"/>
      <c r="Z1989" s="513"/>
      <c r="AA1989" s="513"/>
      <c r="AB1989" s="513"/>
      <c r="AC1989" s="513"/>
      <c r="AD1989" s="513"/>
      <c r="AE1989" s="513"/>
      <c r="AF1989" s="513"/>
      <c r="AG1989" s="513"/>
      <c r="AH1989" s="513"/>
      <c r="AI1989" s="513"/>
      <c r="AJ1989" s="513"/>
      <c r="AK1989" s="513"/>
      <c r="AL1989" s="513"/>
      <c r="AM1989" s="513"/>
      <c r="AN1989" s="513"/>
      <c r="AO1989" s="513"/>
      <c r="AP1989" s="513"/>
      <c r="AQ1989" s="513"/>
      <c r="AR1989" s="513"/>
      <c r="AS1989" s="513"/>
      <c r="AT1989" s="513"/>
      <c r="AU1989" s="513"/>
      <c r="AV1989" s="513"/>
      <c r="AW1989" s="513"/>
      <c r="AX1989" s="513"/>
      <c r="AY1989" s="513"/>
      <c r="AZ1989" s="513"/>
      <c r="BA1989" s="513"/>
      <c r="BB1989" s="513"/>
      <c r="BC1989" s="513"/>
      <c r="BD1989" s="513"/>
      <c r="BE1989" s="513"/>
      <c r="BF1989" s="513"/>
      <c r="BG1989" s="513"/>
      <c r="BH1989" s="513"/>
      <c r="BI1989" s="513"/>
      <c r="BJ1989" s="513"/>
      <c r="BK1989" s="513"/>
      <c r="BL1989" s="513"/>
      <c r="BM1989" s="513"/>
      <c r="BN1989" s="513"/>
      <c r="BO1989" s="513"/>
      <c r="BP1989" s="513"/>
      <c r="BQ1989" s="513"/>
      <c r="BR1989" s="513"/>
      <c r="BS1989" s="513"/>
      <c r="BT1989" s="513"/>
      <c r="BU1989" s="513"/>
      <c r="BV1989" s="513"/>
      <c r="BW1989" s="513"/>
      <c r="BX1989" s="513"/>
      <c r="BY1989" s="513"/>
      <c r="BZ1989" s="513"/>
      <c r="CA1989" s="513"/>
      <c r="CB1989" s="513"/>
      <c r="CC1989" s="1972"/>
      <c r="CD1989" s="1499"/>
      <c r="CE1989" s="1500"/>
      <c r="CF1989" s="1501"/>
      <c r="CG1989" s="1500"/>
      <c r="CH1989" s="1500"/>
      <c r="CI1989" s="1500"/>
      <c r="CJ1989" s="1976"/>
      <c r="CK1989" s="1519"/>
      <c r="CL1989" s="1509"/>
    </row>
    <row r="1990" spans="1:90" s="514" customFormat="1">
      <c r="A1990" s="511"/>
      <c r="B1990" s="512"/>
      <c r="C1990" s="1493"/>
      <c r="D1990" s="1493"/>
      <c r="E1990" s="1493"/>
      <c r="F1990" s="1493"/>
      <c r="G1990" s="1493"/>
      <c r="H1990" s="1530"/>
      <c r="I1990" s="1972"/>
      <c r="J1990" s="1542"/>
      <c r="K1990" s="513"/>
      <c r="L1990" s="513"/>
      <c r="M1990" s="513"/>
      <c r="N1990" s="513"/>
      <c r="O1990" s="513"/>
      <c r="P1990" s="513"/>
      <c r="Q1990" s="513"/>
      <c r="R1990" s="513"/>
      <c r="S1990" s="513"/>
      <c r="T1990" s="513"/>
      <c r="U1990" s="513"/>
      <c r="V1990" s="513"/>
      <c r="W1990" s="513"/>
      <c r="X1990" s="513"/>
      <c r="Y1990" s="513"/>
      <c r="Z1990" s="513"/>
      <c r="AA1990" s="513"/>
      <c r="AB1990" s="513"/>
      <c r="AC1990" s="513"/>
      <c r="AD1990" s="513"/>
      <c r="AE1990" s="513"/>
      <c r="AF1990" s="513"/>
      <c r="AG1990" s="513"/>
      <c r="AH1990" s="513"/>
      <c r="AI1990" s="513"/>
      <c r="AJ1990" s="513"/>
      <c r="AK1990" s="513"/>
      <c r="AL1990" s="513"/>
      <c r="AM1990" s="513"/>
      <c r="AN1990" s="513"/>
      <c r="AO1990" s="513"/>
      <c r="AP1990" s="513"/>
      <c r="AQ1990" s="513"/>
      <c r="AR1990" s="513"/>
      <c r="AS1990" s="513"/>
      <c r="AT1990" s="513"/>
      <c r="AU1990" s="513"/>
      <c r="AV1990" s="513"/>
      <c r="AW1990" s="513"/>
      <c r="AX1990" s="513"/>
      <c r="AY1990" s="513"/>
      <c r="AZ1990" s="513"/>
      <c r="BA1990" s="513"/>
      <c r="BB1990" s="513"/>
      <c r="BC1990" s="513"/>
      <c r="BD1990" s="513"/>
      <c r="BE1990" s="513"/>
      <c r="BF1990" s="513"/>
      <c r="BG1990" s="513"/>
      <c r="BH1990" s="513"/>
      <c r="BI1990" s="513"/>
      <c r="BJ1990" s="513"/>
      <c r="BK1990" s="513"/>
      <c r="BL1990" s="513"/>
      <c r="BM1990" s="513"/>
      <c r="BN1990" s="513"/>
      <c r="BO1990" s="513"/>
      <c r="BP1990" s="513"/>
      <c r="BQ1990" s="513"/>
      <c r="BR1990" s="513"/>
      <c r="BS1990" s="513"/>
      <c r="BT1990" s="513"/>
      <c r="BU1990" s="513"/>
      <c r="BV1990" s="513"/>
      <c r="BW1990" s="513"/>
      <c r="BX1990" s="513"/>
      <c r="BY1990" s="513"/>
      <c r="BZ1990" s="513"/>
      <c r="CA1990" s="513"/>
      <c r="CB1990" s="513"/>
      <c r="CC1990" s="1972"/>
      <c r="CD1990" s="1499"/>
      <c r="CE1990" s="1500"/>
      <c r="CF1990" s="1501"/>
      <c r="CG1990" s="1500"/>
      <c r="CH1990" s="1500"/>
      <c r="CI1990" s="1500"/>
      <c r="CJ1990" s="1976"/>
      <c r="CK1990" s="1519"/>
      <c r="CL1990" s="1509"/>
    </row>
    <row r="1991" spans="1:90" s="514" customFormat="1">
      <c r="A1991" s="511"/>
      <c r="B1991" s="512"/>
      <c r="C1991" s="1493"/>
      <c r="D1991" s="1493"/>
      <c r="E1991" s="1493"/>
      <c r="F1991" s="1493"/>
      <c r="G1991" s="1493"/>
      <c r="H1991" s="1530"/>
      <c r="I1991" s="1972"/>
      <c r="J1991" s="1542"/>
      <c r="K1991" s="513"/>
      <c r="L1991" s="513"/>
      <c r="M1991" s="513"/>
      <c r="N1991" s="513"/>
      <c r="O1991" s="513"/>
      <c r="P1991" s="513"/>
      <c r="Q1991" s="513"/>
      <c r="R1991" s="513"/>
      <c r="S1991" s="513"/>
      <c r="T1991" s="513"/>
      <c r="U1991" s="513"/>
      <c r="V1991" s="513"/>
      <c r="W1991" s="513"/>
      <c r="X1991" s="513"/>
      <c r="Y1991" s="513"/>
      <c r="Z1991" s="513"/>
      <c r="AA1991" s="513"/>
      <c r="AB1991" s="513"/>
      <c r="AC1991" s="513"/>
      <c r="AD1991" s="513"/>
      <c r="AE1991" s="513"/>
      <c r="AF1991" s="513"/>
      <c r="AG1991" s="513"/>
      <c r="AH1991" s="513"/>
      <c r="AI1991" s="513"/>
      <c r="AJ1991" s="513"/>
      <c r="AK1991" s="513"/>
      <c r="AL1991" s="513"/>
      <c r="AM1991" s="513"/>
      <c r="AN1991" s="513"/>
      <c r="AO1991" s="513"/>
      <c r="AP1991" s="513"/>
      <c r="AQ1991" s="513"/>
      <c r="AR1991" s="513"/>
      <c r="AS1991" s="513"/>
      <c r="AT1991" s="513"/>
      <c r="AU1991" s="513"/>
      <c r="AV1991" s="513"/>
      <c r="AW1991" s="513"/>
      <c r="AX1991" s="513"/>
      <c r="AY1991" s="513"/>
      <c r="AZ1991" s="513"/>
      <c r="BA1991" s="513"/>
      <c r="BB1991" s="513"/>
      <c r="BC1991" s="513"/>
      <c r="BD1991" s="513"/>
      <c r="BE1991" s="513"/>
      <c r="BF1991" s="513"/>
      <c r="BG1991" s="513"/>
      <c r="BH1991" s="513"/>
      <c r="BI1991" s="513"/>
      <c r="BJ1991" s="513"/>
      <c r="BK1991" s="513"/>
      <c r="BL1991" s="513"/>
      <c r="BM1991" s="513"/>
      <c r="BN1991" s="513"/>
      <c r="BO1991" s="513"/>
      <c r="BP1991" s="513"/>
      <c r="BQ1991" s="513"/>
      <c r="BR1991" s="513"/>
      <c r="BS1991" s="513"/>
      <c r="BT1991" s="513"/>
      <c r="BU1991" s="513"/>
      <c r="BV1991" s="513"/>
      <c r="BW1991" s="513"/>
      <c r="BX1991" s="513"/>
      <c r="BY1991" s="513"/>
      <c r="BZ1991" s="513"/>
      <c r="CA1991" s="513"/>
      <c r="CB1991" s="513"/>
      <c r="CC1991" s="1972"/>
      <c r="CD1991" s="1499"/>
      <c r="CE1991" s="1500"/>
      <c r="CF1991" s="1501"/>
      <c r="CG1991" s="1500"/>
      <c r="CH1991" s="1500"/>
      <c r="CI1991" s="1500"/>
      <c r="CJ1991" s="1976"/>
      <c r="CK1991" s="1519"/>
      <c r="CL1991" s="1509"/>
    </row>
    <row r="1992" spans="1:90" s="514" customFormat="1">
      <c r="A1992" s="511"/>
      <c r="B1992" s="512"/>
      <c r="C1992" s="1493"/>
      <c r="D1992" s="1493"/>
      <c r="E1992" s="1493"/>
      <c r="F1992" s="1493"/>
      <c r="G1992" s="1493"/>
      <c r="H1992" s="1530"/>
      <c r="I1992" s="1972"/>
      <c r="J1992" s="1542"/>
      <c r="K1992" s="513"/>
      <c r="L1992" s="513"/>
      <c r="M1992" s="513"/>
      <c r="N1992" s="513"/>
      <c r="O1992" s="513"/>
      <c r="P1992" s="513"/>
      <c r="Q1992" s="513"/>
      <c r="R1992" s="513"/>
      <c r="S1992" s="513"/>
      <c r="T1992" s="513"/>
      <c r="U1992" s="513"/>
      <c r="V1992" s="513"/>
      <c r="W1992" s="513"/>
      <c r="X1992" s="513"/>
      <c r="Y1992" s="513"/>
      <c r="Z1992" s="513"/>
      <c r="AA1992" s="513"/>
      <c r="AB1992" s="513"/>
      <c r="AC1992" s="513"/>
      <c r="AD1992" s="513"/>
      <c r="AE1992" s="513"/>
      <c r="AF1992" s="513"/>
      <c r="AG1992" s="513"/>
      <c r="AH1992" s="513"/>
      <c r="AI1992" s="513"/>
      <c r="AJ1992" s="513"/>
      <c r="AK1992" s="513"/>
      <c r="AL1992" s="513"/>
      <c r="AM1992" s="513"/>
      <c r="AN1992" s="513"/>
      <c r="AO1992" s="513"/>
      <c r="AP1992" s="513"/>
      <c r="AQ1992" s="513"/>
      <c r="AR1992" s="513"/>
      <c r="AS1992" s="513"/>
      <c r="AT1992" s="513"/>
      <c r="AU1992" s="513"/>
      <c r="AV1992" s="513"/>
      <c r="AW1992" s="513"/>
      <c r="AX1992" s="513"/>
      <c r="AY1992" s="513"/>
      <c r="AZ1992" s="513"/>
      <c r="BA1992" s="513"/>
      <c r="BB1992" s="513"/>
      <c r="BC1992" s="513"/>
      <c r="BD1992" s="513"/>
      <c r="BE1992" s="513"/>
      <c r="BF1992" s="513"/>
      <c r="BG1992" s="513"/>
      <c r="BH1992" s="513"/>
      <c r="BI1992" s="513"/>
      <c r="BJ1992" s="513"/>
      <c r="BK1992" s="513"/>
      <c r="BL1992" s="513"/>
      <c r="BM1992" s="513"/>
      <c r="BN1992" s="513"/>
      <c r="BO1992" s="513"/>
      <c r="BP1992" s="513"/>
      <c r="BQ1992" s="513"/>
      <c r="BR1992" s="513"/>
      <c r="BS1992" s="513"/>
      <c r="BT1992" s="513"/>
      <c r="BU1992" s="513"/>
      <c r="BV1992" s="513"/>
      <c r="BW1992" s="513"/>
      <c r="BX1992" s="513"/>
      <c r="BY1992" s="513"/>
      <c r="BZ1992" s="513"/>
      <c r="CA1992" s="513"/>
      <c r="CB1992" s="513"/>
      <c r="CC1992" s="1972"/>
      <c r="CD1992" s="1499"/>
      <c r="CE1992" s="1500"/>
      <c r="CF1992" s="1501"/>
      <c r="CG1992" s="1500"/>
      <c r="CH1992" s="1500"/>
      <c r="CI1992" s="1500"/>
      <c r="CJ1992" s="1976"/>
      <c r="CK1992" s="1519"/>
      <c r="CL1992" s="1509"/>
    </row>
    <row r="1993" spans="1:90" s="514" customFormat="1">
      <c r="A1993" s="511"/>
      <c r="B1993" s="512"/>
      <c r="C1993" s="1493"/>
      <c r="D1993" s="1493"/>
      <c r="E1993" s="1493"/>
      <c r="F1993" s="1493"/>
      <c r="G1993" s="1493"/>
      <c r="H1993" s="1530"/>
      <c r="I1993" s="1972"/>
      <c r="J1993" s="1542"/>
      <c r="K1993" s="513"/>
      <c r="L1993" s="513"/>
      <c r="M1993" s="513"/>
      <c r="N1993" s="513"/>
      <c r="O1993" s="513"/>
      <c r="P1993" s="513"/>
      <c r="Q1993" s="513"/>
      <c r="R1993" s="513"/>
      <c r="S1993" s="513"/>
      <c r="T1993" s="513"/>
      <c r="U1993" s="513"/>
      <c r="V1993" s="513"/>
      <c r="W1993" s="513"/>
      <c r="X1993" s="513"/>
      <c r="Y1993" s="513"/>
      <c r="Z1993" s="513"/>
      <c r="AA1993" s="513"/>
      <c r="AB1993" s="513"/>
      <c r="AC1993" s="513"/>
      <c r="AD1993" s="513"/>
      <c r="AE1993" s="513"/>
      <c r="AF1993" s="513"/>
      <c r="AG1993" s="513"/>
      <c r="AH1993" s="513"/>
      <c r="AI1993" s="513"/>
      <c r="AJ1993" s="513"/>
      <c r="AK1993" s="513"/>
      <c r="AL1993" s="513"/>
      <c r="AM1993" s="513"/>
      <c r="AN1993" s="513"/>
      <c r="AO1993" s="513"/>
      <c r="AP1993" s="513"/>
      <c r="AQ1993" s="513"/>
      <c r="AR1993" s="513"/>
      <c r="AS1993" s="513"/>
      <c r="AT1993" s="513"/>
      <c r="AU1993" s="513"/>
      <c r="AV1993" s="513"/>
      <c r="AW1993" s="513"/>
      <c r="AX1993" s="513"/>
      <c r="AY1993" s="513"/>
      <c r="AZ1993" s="513"/>
      <c r="BA1993" s="513"/>
      <c r="BB1993" s="513"/>
      <c r="BC1993" s="513"/>
      <c r="BD1993" s="513"/>
      <c r="BE1993" s="513"/>
      <c r="BF1993" s="513"/>
      <c r="BG1993" s="513"/>
      <c r="BH1993" s="513"/>
      <c r="BI1993" s="513"/>
      <c r="BJ1993" s="513"/>
      <c r="BK1993" s="513"/>
      <c r="BL1993" s="513"/>
      <c r="BM1993" s="513"/>
      <c r="BN1993" s="513"/>
      <c r="BO1993" s="513"/>
      <c r="BP1993" s="513"/>
      <c r="BQ1993" s="513"/>
      <c r="BR1993" s="513"/>
      <c r="BS1993" s="513"/>
      <c r="BT1993" s="513"/>
      <c r="BU1993" s="513"/>
      <c r="BV1993" s="513"/>
      <c r="BW1993" s="513"/>
      <c r="BX1993" s="513"/>
      <c r="BY1993" s="513"/>
      <c r="BZ1993" s="513"/>
      <c r="CA1993" s="513"/>
      <c r="CB1993" s="513"/>
      <c r="CC1993" s="1972"/>
      <c r="CD1993" s="1499"/>
      <c r="CE1993" s="1500"/>
      <c r="CF1993" s="1501"/>
      <c r="CG1993" s="1500"/>
      <c r="CH1993" s="1500"/>
      <c r="CI1993" s="1500"/>
      <c r="CJ1993" s="1976"/>
      <c r="CK1993" s="1519"/>
      <c r="CL1993" s="1509"/>
    </row>
    <row r="1994" spans="1:90" s="514" customFormat="1">
      <c r="A1994" s="511"/>
      <c r="B1994" s="512"/>
      <c r="C1994" s="1493"/>
      <c r="D1994" s="1493"/>
      <c r="E1994" s="1493"/>
      <c r="F1994" s="1493"/>
      <c r="G1994" s="1493"/>
      <c r="H1994" s="1530"/>
      <c r="I1994" s="1972"/>
      <c r="J1994" s="1542"/>
      <c r="K1994" s="513"/>
      <c r="L1994" s="513"/>
      <c r="M1994" s="513"/>
      <c r="N1994" s="513"/>
      <c r="O1994" s="513"/>
      <c r="P1994" s="513"/>
      <c r="Q1994" s="513"/>
      <c r="R1994" s="513"/>
      <c r="S1994" s="513"/>
      <c r="T1994" s="513"/>
      <c r="U1994" s="513"/>
      <c r="V1994" s="513"/>
      <c r="W1994" s="513"/>
      <c r="X1994" s="513"/>
      <c r="Y1994" s="513"/>
      <c r="Z1994" s="513"/>
      <c r="AA1994" s="513"/>
      <c r="AB1994" s="513"/>
      <c r="AC1994" s="513"/>
      <c r="AD1994" s="513"/>
      <c r="AE1994" s="513"/>
      <c r="AF1994" s="513"/>
      <c r="AG1994" s="513"/>
      <c r="AH1994" s="513"/>
      <c r="AI1994" s="513"/>
      <c r="AJ1994" s="513"/>
      <c r="AK1994" s="513"/>
      <c r="AL1994" s="513"/>
      <c r="AM1994" s="513"/>
      <c r="AN1994" s="513"/>
      <c r="AO1994" s="513"/>
      <c r="AP1994" s="513"/>
      <c r="AQ1994" s="513"/>
      <c r="AR1994" s="513"/>
      <c r="AS1994" s="513"/>
      <c r="AT1994" s="513"/>
      <c r="AU1994" s="513"/>
      <c r="AV1994" s="513"/>
      <c r="AW1994" s="513"/>
      <c r="AX1994" s="513"/>
      <c r="AY1994" s="513"/>
      <c r="AZ1994" s="513"/>
      <c r="BA1994" s="513"/>
      <c r="BB1994" s="513"/>
      <c r="BC1994" s="513"/>
      <c r="BD1994" s="513"/>
      <c r="BE1994" s="513"/>
      <c r="BF1994" s="513"/>
      <c r="BG1994" s="513"/>
      <c r="BH1994" s="513"/>
      <c r="BI1994" s="513"/>
      <c r="BJ1994" s="513"/>
      <c r="BK1994" s="513"/>
      <c r="BL1994" s="513"/>
      <c r="BM1994" s="513"/>
      <c r="BN1994" s="513"/>
      <c r="BO1994" s="513"/>
      <c r="BP1994" s="513"/>
      <c r="BQ1994" s="513"/>
      <c r="BR1994" s="513"/>
      <c r="BS1994" s="513"/>
      <c r="BT1994" s="513"/>
      <c r="BU1994" s="513"/>
      <c r="BV1994" s="513"/>
      <c r="BW1994" s="513"/>
      <c r="BX1994" s="513"/>
      <c r="BY1994" s="513"/>
      <c r="BZ1994" s="513"/>
      <c r="CA1994" s="513"/>
      <c r="CB1994" s="513"/>
      <c r="CC1994" s="1972"/>
      <c r="CD1994" s="1499"/>
      <c r="CE1994" s="1500"/>
      <c r="CF1994" s="1501"/>
      <c r="CG1994" s="1500"/>
      <c r="CH1994" s="1500"/>
      <c r="CI1994" s="1500"/>
      <c r="CJ1994" s="1976"/>
      <c r="CK1994" s="1519"/>
      <c r="CL1994" s="1509"/>
    </row>
    <row r="1995" spans="1:90" s="514" customFormat="1">
      <c r="A1995" s="511"/>
      <c r="B1995" s="512"/>
      <c r="C1995" s="1493"/>
      <c r="D1995" s="1493"/>
      <c r="E1995" s="1493"/>
      <c r="F1995" s="1493"/>
      <c r="G1995" s="1493"/>
      <c r="H1995" s="1530"/>
      <c r="I1995" s="1972"/>
      <c r="J1995" s="1542"/>
      <c r="K1995" s="513"/>
      <c r="L1995" s="513"/>
      <c r="M1995" s="513"/>
      <c r="N1995" s="513"/>
      <c r="O1995" s="513"/>
      <c r="P1995" s="513"/>
      <c r="Q1995" s="513"/>
      <c r="R1995" s="513"/>
      <c r="S1995" s="513"/>
      <c r="T1995" s="513"/>
      <c r="U1995" s="513"/>
      <c r="V1995" s="513"/>
      <c r="W1995" s="513"/>
      <c r="X1995" s="513"/>
      <c r="Y1995" s="513"/>
      <c r="Z1995" s="513"/>
      <c r="AA1995" s="513"/>
      <c r="AB1995" s="513"/>
      <c r="AC1995" s="513"/>
      <c r="AD1995" s="513"/>
      <c r="AE1995" s="513"/>
      <c r="AF1995" s="513"/>
      <c r="AG1995" s="513"/>
      <c r="AH1995" s="513"/>
      <c r="AI1995" s="513"/>
      <c r="AJ1995" s="513"/>
      <c r="AK1995" s="513"/>
      <c r="AL1995" s="513"/>
      <c r="AM1995" s="513"/>
      <c r="AN1995" s="513"/>
      <c r="AO1995" s="513"/>
      <c r="AP1995" s="513"/>
      <c r="AQ1995" s="513"/>
      <c r="AR1995" s="513"/>
      <c r="AS1995" s="513"/>
      <c r="AT1995" s="513"/>
      <c r="AU1995" s="513"/>
      <c r="AV1995" s="513"/>
      <c r="AW1995" s="513"/>
      <c r="AX1995" s="513"/>
      <c r="AY1995" s="513"/>
      <c r="AZ1995" s="513"/>
      <c r="BA1995" s="513"/>
      <c r="BB1995" s="513"/>
      <c r="BC1995" s="513"/>
      <c r="BD1995" s="513"/>
      <c r="BE1995" s="513"/>
      <c r="BF1995" s="513"/>
      <c r="BG1995" s="513"/>
      <c r="BH1995" s="513"/>
      <c r="BI1995" s="513"/>
      <c r="BJ1995" s="513"/>
      <c r="BK1995" s="513"/>
      <c r="BL1995" s="513"/>
      <c r="BM1995" s="513"/>
      <c r="BN1995" s="513"/>
      <c r="BO1995" s="513"/>
      <c r="BP1995" s="513"/>
      <c r="BQ1995" s="513"/>
      <c r="BR1995" s="513"/>
      <c r="BS1995" s="513"/>
      <c r="BT1995" s="513"/>
      <c r="BU1995" s="513"/>
      <c r="BV1995" s="513"/>
      <c r="BW1995" s="513"/>
      <c r="BX1995" s="513"/>
      <c r="BY1995" s="513"/>
      <c r="BZ1995" s="513"/>
      <c r="CA1995" s="513"/>
      <c r="CB1995" s="513"/>
      <c r="CC1995" s="1972"/>
      <c r="CD1995" s="1499"/>
      <c r="CE1995" s="1500"/>
      <c r="CF1995" s="1501"/>
      <c r="CG1995" s="1500"/>
      <c r="CH1995" s="1500"/>
      <c r="CI1995" s="1500"/>
      <c r="CJ1995" s="1976"/>
      <c r="CK1995" s="1519"/>
      <c r="CL1995" s="1509"/>
    </row>
    <row r="1996" spans="1:90" s="514" customFormat="1">
      <c r="A1996" s="511"/>
      <c r="B1996" s="512"/>
      <c r="C1996" s="1493"/>
      <c r="D1996" s="1493"/>
      <c r="E1996" s="1493"/>
      <c r="F1996" s="1493"/>
      <c r="G1996" s="1493"/>
      <c r="H1996" s="1530"/>
      <c r="I1996" s="1972"/>
      <c r="J1996" s="1542"/>
      <c r="K1996" s="513"/>
      <c r="L1996" s="513"/>
      <c r="M1996" s="513"/>
      <c r="N1996" s="513"/>
      <c r="O1996" s="513"/>
      <c r="P1996" s="513"/>
      <c r="Q1996" s="513"/>
      <c r="R1996" s="513"/>
      <c r="S1996" s="513"/>
      <c r="T1996" s="513"/>
      <c r="U1996" s="513"/>
      <c r="V1996" s="513"/>
      <c r="W1996" s="513"/>
      <c r="X1996" s="513"/>
      <c r="Y1996" s="513"/>
      <c r="Z1996" s="513"/>
      <c r="AA1996" s="513"/>
      <c r="AB1996" s="513"/>
      <c r="AC1996" s="513"/>
      <c r="AD1996" s="513"/>
      <c r="AE1996" s="513"/>
      <c r="AF1996" s="513"/>
      <c r="AG1996" s="513"/>
      <c r="AH1996" s="513"/>
      <c r="AI1996" s="513"/>
      <c r="AJ1996" s="513"/>
      <c r="AK1996" s="513"/>
      <c r="AL1996" s="513"/>
      <c r="AM1996" s="513"/>
      <c r="AN1996" s="513"/>
      <c r="AO1996" s="513"/>
      <c r="AP1996" s="513"/>
      <c r="AQ1996" s="513"/>
      <c r="AR1996" s="513"/>
      <c r="AS1996" s="513"/>
      <c r="AT1996" s="513"/>
      <c r="AU1996" s="513"/>
      <c r="AV1996" s="513"/>
      <c r="AW1996" s="513"/>
      <c r="AX1996" s="513"/>
      <c r="AY1996" s="513"/>
      <c r="AZ1996" s="513"/>
      <c r="BA1996" s="513"/>
      <c r="BB1996" s="513"/>
      <c r="BC1996" s="513"/>
      <c r="BD1996" s="513"/>
      <c r="BE1996" s="513"/>
      <c r="BF1996" s="513"/>
      <c r="BG1996" s="513"/>
      <c r="BH1996" s="513"/>
      <c r="BI1996" s="513"/>
      <c r="BJ1996" s="513"/>
      <c r="BK1996" s="513"/>
      <c r="BL1996" s="513"/>
      <c r="BM1996" s="513"/>
      <c r="BN1996" s="513"/>
      <c r="BO1996" s="513"/>
      <c r="BP1996" s="513"/>
      <c r="BQ1996" s="513"/>
      <c r="BR1996" s="513"/>
      <c r="BS1996" s="513"/>
      <c r="BT1996" s="513"/>
      <c r="BU1996" s="513"/>
      <c r="BV1996" s="513"/>
      <c r="BW1996" s="513"/>
      <c r="BX1996" s="513"/>
      <c r="BY1996" s="513"/>
      <c r="BZ1996" s="513"/>
      <c r="CA1996" s="513"/>
      <c r="CB1996" s="513"/>
      <c r="CC1996" s="1972"/>
      <c r="CD1996" s="1499"/>
      <c r="CE1996" s="1500"/>
      <c r="CF1996" s="1501"/>
      <c r="CG1996" s="1500"/>
      <c r="CH1996" s="1500"/>
      <c r="CI1996" s="1500"/>
      <c r="CJ1996" s="1976"/>
      <c r="CK1996" s="1519"/>
      <c r="CL1996" s="1509"/>
    </row>
    <row r="1997" spans="1:90" s="514" customFormat="1">
      <c r="A1997" s="511"/>
      <c r="B1997" s="512"/>
      <c r="C1997" s="1493"/>
      <c r="D1997" s="1493"/>
      <c r="E1997" s="1493"/>
      <c r="F1997" s="1493"/>
      <c r="G1997" s="1493"/>
      <c r="H1997" s="1530"/>
      <c r="I1997" s="1972"/>
      <c r="J1997" s="1542"/>
      <c r="K1997" s="513"/>
      <c r="L1997" s="513"/>
      <c r="M1997" s="513"/>
      <c r="N1997" s="513"/>
      <c r="O1997" s="513"/>
      <c r="P1997" s="513"/>
      <c r="Q1997" s="513"/>
      <c r="R1997" s="513"/>
      <c r="S1997" s="513"/>
      <c r="T1997" s="513"/>
      <c r="U1997" s="513"/>
      <c r="V1997" s="513"/>
      <c r="W1997" s="513"/>
      <c r="X1997" s="513"/>
      <c r="Y1997" s="513"/>
      <c r="Z1997" s="513"/>
      <c r="AA1997" s="513"/>
      <c r="AB1997" s="513"/>
      <c r="AC1997" s="513"/>
      <c r="AD1997" s="513"/>
      <c r="AE1997" s="513"/>
      <c r="AF1997" s="513"/>
      <c r="AG1997" s="513"/>
      <c r="AH1997" s="513"/>
      <c r="AI1997" s="513"/>
      <c r="AJ1997" s="513"/>
      <c r="AK1997" s="513"/>
      <c r="AL1997" s="513"/>
      <c r="AM1997" s="513"/>
      <c r="AN1997" s="513"/>
      <c r="AO1997" s="513"/>
      <c r="AP1997" s="513"/>
      <c r="AQ1997" s="513"/>
      <c r="AR1997" s="513"/>
      <c r="AS1997" s="513"/>
      <c r="AT1997" s="513"/>
      <c r="AU1997" s="513"/>
      <c r="AV1997" s="513"/>
      <c r="AW1997" s="513"/>
      <c r="AX1997" s="513"/>
      <c r="AY1997" s="513"/>
      <c r="AZ1997" s="513"/>
      <c r="BA1997" s="513"/>
      <c r="BB1997" s="513"/>
      <c r="BC1997" s="513"/>
      <c r="BD1997" s="513"/>
      <c r="BE1997" s="513"/>
      <c r="BF1997" s="513"/>
      <c r="BG1997" s="513"/>
      <c r="BH1997" s="513"/>
      <c r="BI1997" s="513"/>
      <c r="BJ1997" s="513"/>
      <c r="BK1997" s="513"/>
      <c r="BL1997" s="513"/>
      <c r="BM1997" s="513"/>
      <c r="BN1997" s="513"/>
      <c r="BO1997" s="513"/>
      <c r="BP1997" s="513"/>
      <c r="BQ1997" s="513"/>
      <c r="BR1997" s="513"/>
      <c r="BS1997" s="513"/>
      <c r="BT1997" s="513"/>
      <c r="BU1997" s="513"/>
      <c r="BV1997" s="513"/>
      <c r="BW1997" s="513"/>
      <c r="BX1997" s="513"/>
      <c r="BY1997" s="513"/>
      <c r="BZ1997" s="513"/>
      <c r="CA1997" s="513"/>
      <c r="CB1997" s="513"/>
      <c r="CC1997" s="1972"/>
      <c r="CD1997" s="1499"/>
      <c r="CE1997" s="1500"/>
      <c r="CF1997" s="1501"/>
      <c r="CG1997" s="1500"/>
      <c r="CH1997" s="1500"/>
      <c r="CI1997" s="1500"/>
      <c r="CJ1997" s="1976"/>
      <c r="CK1997" s="1519"/>
      <c r="CL1997" s="1509"/>
    </row>
    <row r="1998" spans="1:90" s="514" customFormat="1">
      <c r="A1998" s="511"/>
      <c r="B1998" s="512"/>
      <c r="C1998" s="1493"/>
      <c r="D1998" s="1493"/>
      <c r="E1998" s="1493"/>
      <c r="F1998" s="1493"/>
      <c r="G1998" s="1493"/>
      <c r="H1998" s="1530"/>
      <c r="I1998" s="1972"/>
      <c r="J1998" s="1542"/>
      <c r="K1998" s="513"/>
      <c r="L1998" s="513"/>
      <c r="M1998" s="513"/>
      <c r="N1998" s="513"/>
      <c r="O1998" s="513"/>
      <c r="P1998" s="513"/>
      <c r="Q1998" s="513"/>
      <c r="R1998" s="513"/>
      <c r="S1998" s="513"/>
      <c r="T1998" s="513"/>
      <c r="U1998" s="513"/>
      <c r="V1998" s="513"/>
      <c r="W1998" s="513"/>
      <c r="X1998" s="513"/>
      <c r="Y1998" s="513"/>
      <c r="Z1998" s="513"/>
      <c r="AA1998" s="513"/>
      <c r="AB1998" s="513"/>
      <c r="AC1998" s="513"/>
      <c r="AD1998" s="513"/>
      <c r="AE1998" s="513"/>
      <c r="AF1998" s="513"/>
      <c r="AG1998" s="513"/>
      <c r="AH1998" s="513"/>
      <c r="AI1998" s="513"/>
      <c r="AJ1998" s="513"/>
      <c r="AK1998" s="513"/>
      <c r="AL1998" s="513"/>
      <c r="AM1998" s="513"/>
      <c r="AN1998" s="513"/>
      <c r="AO1998" s="513"/>
      <c r="AP1998" s="513"/>
      <c r="AQ1998" s="513"/>
      <c r="AR1998" s="513"/>
      <c r="AS1998" s="513"/>
      <c r="AT1998" s="513"/>
      <c r="AU1998" s="513"/>
      <c r="AV1998" s="513"/>
      <c r="AW1998" s="513"/>
      <c r="AX1998" s="513"/>
      <c r="AY1998" s="513"/>
      <c r="AZ1998" s="513"/>
      <c r="BA1998" s="513"/>
      <c r="BB1998" s="513"/>
      <c r="BC1998" s="513"/>
      <c r="BD1998" s="513"/>
      <c r="BE1998" s="513"/>
      <c r="BF1998" s="513"/>
      <c r="BG1998" s="513"/>
      <c r="BH1998" s="513"/>
      <c r="BI1998" s="513"/>
      <c r="BJ1998" s="513"/>
      <c r="BK1998" s="513"/>
      <c r="BL1998" s="513"/>
      <c r="BM1998" s="513"/>
      <c r="BN1998" s="513"/>
      <c r="BO1998" s="513"/>
      <c r="BP1998" s="513"/>
      <c r="BQ1998" s="513"/>
      <c r="BR1998" s="513"/>
      <c r="BS1998" s="513"/>
      <c r="BT1998" s="513"/>
      <c r="BU1998" s="513"/>
      <c r="BV1998" s="513"/>
      <c r="BW1998" s="513"/>
      <c r="BX1998" s="513"/>
      <c r="BY1998" s="513"/>
      <c r="BZ1998" s="513"/>
      <c r="CA1998" s="513"/>
      <c r="CB1998" s="513"/>
      <c r="CC1998" s="1972"/>
      <c r="CD1998" s="1499"/>
      <c r="CE1998" s="1500"/>
      <c r="CF1998" s="1501"/>
      <c r="CG1998" s="1500"/>
      <c r="CH1998" s="1500"/>
      <c r="CI1998" s="1500"/>
      <c r="CJ1998" s="1976"/>
      <c r="CK1998" s="1519"/>
      <c r="CL1998" s="1509"/>
    </row>
    <row r="1999" spans="1:90" s="514" customFormat="1">
      <c r="A1999" s="511"/>
      <c r="B1999" s="512"/>
      <c r="C1999" s="1493"/>
      <c r="D1999" s="1493"/>
      <c r="E1999" s="1493"/>
      <c r="F1999" s="1493"/>
      <c r="G1999" s="1493"/>
      <c r="H1999" s="1530"/>
      <c r="I1999" s="1972"/>
      <c r="J1999" s="1542"/>
      <c r="K1999" s="513"/>
      <c r="L1999" s="513"/>
      <c r="M1999" s="513"/>
      <c r="N1999" s="513"/>
      <c r="O1999" s="513"/>
      <c r="P1999" s="513"/>
      <c r="Q1999" s="513"/>
      <c r="R1999" s="513"/>
      <c r="S1999" s="513"/>
      <c r="T1999" s="513"/>
      <c r="U1999" s="513"/>
      <c r="V1999" s="513"/>
      <c r="W1999" s="513"/>
      <c r="X1999" s="513"/>
      <c r="Y1999" s="513"/>
      <c r="Z1999" s="513"/>
      <c r="AA1999" s="513"/>
      <c r="AB1999" s="513"/>
      <c r="AC1999" s="513"/>
      <c r="AD1999" s="513"/>
      <c r="AE1999" s="513"/>
      <c r="AF1999" s="513"/>
      <c r="AG1999" s="513"/>
      <c r="AH1999" s="513"/>
      <c r="AI1999" s="513"/>
      <c r="AJ1999" s="513"/>
      <c r="AK1999" s="513"/>
      <c r="AL1999" s="513"/>
      <c r="AM1999" s="513"/>
      <c r="AN1999" s="513"/>
      <c r="AO1999" s="513"/>
      <c r="AP1999" s="513"/>
      <c r="AQ1999" s="513"/>
      <c r="AR1999" s="513"/>
      <c r="AS1999" s="513"/>
      <c r="AT1999" s="513"/>
      <c r="AU1999" s="513"/>
      <c r="AV1999" s="513"/>
      <c r="AW1999" s="513"/>
      <c r="AX1999" s="513"/>
      <c r="AY1999" s="513"/>
      <c r="AZ1999" s="513"/>
      <c r="BA1999" s="513"/>
      <c r="BB1999" s="513"/>
      <c r="BC1999" s="513"/>
      <c r="BD1999" s="513"/>
      <c r="BE1999" s="513"/>
      <c r="BF1999" s="513"/>
      <c r="BG1999" s="513"/>
      <c r="BH1999" s="513"/>
      <c r="BI1999" s="513"/>
      <c r="BJ1999" s="513"/>
      <c r="BK1999" s="513"/>
      <c r="BL1999" s="513"/>
      <c r="BM1999" s="513"/>
      <c r="BN1999" s="513"/>
      <c r="BO1999" s="513"/>
      <c r="BP1999" s="513"/>
      <c r="BQ1999" s="513"/>
      <c r="BR1999" s="513"/>
      <c r="BS1999" s="513"/>
      <c r="BT1999" s="513"/>
      <c r="BU1999" s="513"/>
      <c r="BV1999" s="513"/>
      <c r="BW1999" s="513"/>
      <c r="BX1999" s="513"/>
      <c r="BY1999" s="513"/>
      <c r="BZ1999" s="513"/>
      <c r="CA1999" s="513"/>
      <c r="CB1999" s="513"/>
      <c r="CC1999" s="1972"/>
      <c r="CD1999" s="1499"/>
      <c r="CE1999" s="1500"/>
      <c r="CF1999" s="1501"/>
      <c r="CG1999" s="1500"/>
      <c r="CH1999" s="1500"/>
      <c r="CI1999" s="1500"/>
      <c r="CJ1999" s="1976"/>
      <c r="CK1999" s="1519"/>
      <c r="CL1999" s="1509"/>
    </row>
    <row r="2000" spans="1:90" s="514" customFormat="1">
      <c r="A2000" s="511"/>
      <c r="B2000" s="512"/>
      <c r="C2000" s="1493"/>
      <c r="D2000" s="1493"/>
      <c r="E2000" s="1493"/>
      <c r="F2000" s="1493"/>
      <c r="G2000" s="1493"/>
      <c r="H2000" s="1530"/>
      <c r="I2000" s="1972"/>
      <c r="J2000" s="1542"/>
      <c r="K2000" s="513"/>
      <c r="L2000" s="513"/>
      <c r="M2000" s="513"/>
      <c r="N2000" s="513"/>
      <c r="O2000" s="513"/>
      <c r="P2000" s="513"/>
      <c r="Q2000" s="513"/>
      <c r="R2000" s="513"/>
      <c r="S2000" s="513"/>
      <c r="T2000" s="513"/>
      <c r="U2000" s="513"/>
      <c r="V2000" s="513"/>
      <c r="W2000" s="513"/>
      <c r="X2000" s="513"/>
      <c r="Y2000" s="513"/>
      <c r="Z2000" s="513"/>
      <c r="AA2000" s="513"/>
      <c r="AB2000" s="513"/>
      <c r="AC2000" s="513"/>
      <c r="AD2000" s="513"/>
      <c r="AE2000" s="513"/>
      <c r="AF2000" s="513"/>
      <c r="AG2000" s="513"/>
      <c r="AH2000" s="513"/>
      <c r="AI2000" s="513"/>
      <c r="AJ2000" s="513"/>
      <c r="AK2000" s="513"/>
      <c r="AL2000" s="513"/>
      <c r="AM2000" s="513"/>
      <c r="AN2000" s="513"/>
      <c r="AO2000" s="513"/>
      <c r="AP2000" s="513"/>
      <c r="AQ2000" s="513"/>
      <c r="AR2000" s="513"/>
      <c r="AS2000" s="513"/>
      <c r="AT2000" s="513"/>
      <c r="AU2000" s="513"/>
      <c r="AV2000" s="513"/>
      <c r="AW2000" s="513"/>
      <c r="AX2000" s="513"/>
      <c r="AY2000" s="513"/>
      <c r="AZ2000" s="513"/>
      <c r="BA2000" s="513"/>
      <c r="BB2000" s="513"/>
      <c r="BC2000" s="513"/>
      <c r="BD2000" s="513"/>
      <c r="BE2000" s="513"/>
      <c r="BF2000" s="513"/>
      <c r="BG2000" s="513"/>
      <c r="BH2000" s="513"/>
      <c r="BI2000" s="513"/>
      <c r="BJ2000" s="513"/>
      <c r="BK2000" s="513"/>
      <c r="BL2000" s="513"/>
      <c r="BM2000" s="513"/>
      <c r="BN2000" s="513"/>
      <c r="BO2000" s="513"/>
      <c r="BP2000" s="513"/>
      <c r="BQ2000" s="513"/>
      <c r="BR2000" s="513"/>
      <c r="BS2000" s="513"/>
      <c r="BT2000" s="513"/>
      <c r="BU2000" s="513"/>
      <c r="BV2000" s="513"/>
      <c r="BW2000" s="513"/>
      <c r="BX2000" s="513"/>
      <c r="BY2000" s="513"/>
      <c r="BZ2000" s="513"/>
      <c r="CA2000" s="513"/>
      <c r="CB2000" s="513"/>
      <c r="CC2000" s="1972"/>
      <c r="CD2000" s="1499"/>
      <c r="CE2000" s="1500"/>
      <c r="CF2000" s="1501"/>
      <c r="CG2000" s="1500"/>
      <c r="CH2000" s="1500"/>
      <c r="CI2000" s="1500"/>
      <c r="CJ2000" s="1976"/>
      <c r="CK2000" s="1519"/>
      <c r="CL2000" s="1509"/>
    </row>
    <row r="2001" spans="1:90" s="514" customFormat="1">
      <c r="A2001" s="511"/>
      <c r="B2001" s="512"/>
      <c r="C2001" s="1493"/>
      <c r="D2001" s="1493"/>
      <c r="E2001" s="1493"/>
      <c r="F2001" s="1493"/>
      <c r="G2001" s="1493"/>
      <c r="H2001" s="1530"/>
      <c r="I2001" s="1972"/>
      <c r="J2001" s="1542"/>
      <c r="K2001" s="513"/>
      <c r="L2001" s="513"/>
      <c r="M2001" s="513"/>
      <c r="N2001" s="513"/>
      <c r="O2001" s="513"/>
      <c r="P2001" s="513"/>
      <c r="Q2001" s="513"/>
      <c r="R2001" s="513"/>
      <c r="S2001" s="513"/>
      <c r="T2001" s="513"/>
      <c r="U2001" s="513"/>
      <c r="V2001" s="513"/>
      <c r="W2001" s="513"/>
      <c r="X2001" s="513"/>
      <c r="Y2001" s="513"/>
      <c r="Z2001" s="513"/>
      <c r="AA2001" s="513"/>
      <c r="AB2001" s="513"/>
      <c r="AC2001" s="513"/>
      <c r="AD2001" s="513"/>
      <c r="AE2001" s="513"/>
      <c r="AF2001" s="513"/>
      <c r="AG2001" s="513"/>
      <c r="AH2001" s="513"/>
      <c r="AI2001" s="513"/>
      <c r="AJ2001" s="513"/>
      <c r="AK2001" s="513"/>
      <c r="AL2001" s="513"/>
      <c r="AM2001" s="513"/>
      <c r="AN2001" s="513"/>
      <c r="AO2001" s="513"/>
      <c r="AP2001" s="513"/>
      <c r="AQ2001" s="513"/>
      <c r="AR2001" s="513"/>
      <c r="AS2001" s="513"/>
      <c r="AT2001" s="513"/>
      <c r="AU2001" s="513"/>
      <c r="AV2001" s="513"/>
      <c r="AW2001" s="513"/>
      <c r="AX2001" s="513"/>
      <c r="AY2001" s="513"/>
      <c r="AZ2001" s="513"/>
      <c r="BA2001" s="513"/>
      <c r="BB2001" s="513"/>
      <c r="BC2001" s="513"/>
      <c r="BD2001" s="513"/>
      <c r="BE2001" s="513"/>
      <c r="BF2001" s="513"/>
      <c r="BG2001" s="513"/>
      <c r="BH2001" s="513"/>
      <c r="BI2001" s="513"/>
      <c r="BJ2001" s="513"/>
      <c r="BK2001" s="513"/>
      <c r="BL2001" s="513"/>
      <c r="BM2001" s="513"/>
      <c r="BN2001" s="513"/>
      <c r="BO2001" s="513"/>
      <c r="BP2001" s="513"/>
      <c r="BQ2001" s="513"/>
      <c r="BR2001" s="513"/>
      <c r="BS2001" s="513"/>
      <c r="BT2001" s="513"/>
      <c r="BU2001" s="513"/>
      <c r="BV2001" s="513"/>
      <c r="BW2001" s="513"/>
      <c r="BX2001" s="513"/>
      <c r="BY2001" s="513"/>
      <c r="BZ2001" s="513"/>
      <c r="CA2001" s="513"/>
      <c r="CB2001" s="513"/>
      <c r="CC2001" s="1972"/>
      <c r="CD2001" s="1499"/>
      <c r="CE2001" s="1500"/>
      <c r="CF2001" s="1501"/>
      <c r="CG2001" s="1500"/>
      <c r="CH2001" s="1500"/>
      <c r="CI2001" s="1500"/>
      <c r="CJ2001" s="1976"/>
      <c r="CK2001" s="1519"/>
      <c r="CL2001" s="1509"/>
    </row>
    <row r="2002" spans="1:90" s="514" customFormat="1">
      <c r="A2002" s="511"/>
      <c r="B2002" s="512"/>
      <c r="C2002" s="1493"/>
      <c r="D2002" s="1493"/>
      <c r="E2002" s="1493"/>
      <c r="F2002" s="1493"/>
      <c r="G2002" s="1493"/>
      <c r="H2002" s="1530"/>
      <c r="I2002" s="1972"/>
      <c r="J2002" s="1542"/>
      <c r="K2002" s="513"/>
      <c r="L2002" s="513"/>
      <c r="M2002" s="513"/>
      <c r="N2002" s="513"/>
      <c r="O2002" s="513"/>
      <c r="P2002" s="513"/>
      <c r="Q2002" s="513"/>
      <c r="R2002" s="513"/>
      <c r="S2002" s="513"/>
      <c r="T2002" s="513"/>
      <c r="U2002" s="513"/>
      <c r="V2002" s="513"/>
      <c r="W2002" s="513"/>
      <c r="X2002" s="513"/>
      <c r="Y2002" s="513"/>
      <c r="Z2002" s="513"/>
      <c r="AA2002" s="513"/>
      <c r="AB2002" s="513"/>
      <c r="AC2002" s="513"/>
      <c r="AD2002" s="513"/>
      <c r="AE2002" s="513"/>
      <c r="AF2002" s="513"/>
      <c r="AG2002" s="513"/>
      <c r="AH2002" s="513"/>
      <c r="AI2002" s="513"/>
      <c r="AJ2002" s="513"/>
      <c r="AK2002" s="513"/>
      <c r="AL2002" s="513"/>
      <c r="AM2002" s="513"/>
      <c r="AN2002" s="513"/>
      <c r="AO2002" s="513"/>
      <c r="AP2002" s="513"/>
      <c r="AQ2002" s="513"/>
      <c r="AR2002" s="513"/>
      <c r="AS2002" s="513"/>
      <c r="AT2002" s="513"/>
      <c r="AU2002" s="513"/>
      <c r="AV2002" s="513"/>
      <c r="AW2002" s="513"/>
      <c r="AX2002" s="513"/>
      <c r="AY2002" s="513"/>
      <c r="AZ2002" s="513"/>
      <c r="BA2002" s="513"/>
      <c r="BB2002" s="513"/>
      <c r="BC2002" s="513"/>
      <c r="BD2002" s="513"/>
      <c r="BE2002" s="513"/>
      <c r="BF2002" s="513"/>
      <c r="BG2002" s="513"/>
      <c r="BH2002" s="513"/>
      <c r="BI2002" s="513"/>
      <c r="BJ2002" s="513"/>
      <c r="BK2002" s="513"/>
      <c r="BL2002" s="513"/>
      <c r="BM2002" s="513"/>
      <c r="BN2002" s="513"/>
      <c r="BO2002" s="513"/>
      <c r="BP2002" s="513"/>
      <c r="BQ2002" s="513"/>
      <c r="BR2002" s="513"/>
      <c r="BS2002" s="513"/>
      <c r="BT2002" s="513"/>
      <c r="BU2002" s="513"/>
      <c r="BV2002" s="513"/>
      <c r="BW2002" s="513"/>
      <c r="BX2002" s="513"/>
      <c r="BY2002" s="513"/>
      <c r="BZ2002" s="513"/>
      <c r="CA2002" s="513"/>
      <c r="CB2002" s="513"/>
      <c r="CC2002" s="1972"/>
      <c r="CD2002" s="1499"/>
      <c r="CE2002" s="1500"/>
      <c r="CF2002" s="1501"/>
      <c r="CG2002" s="1500"/>
      <c r="CH2002" s="1500"/>
      <c r="CI2002" s="1500"/>
      <c r="CJ2002" s="1976"/>
      <c r="CK2002" s="1519"/>
      <c r="CL2002" s="1509"/>
    </row>
    <row r="2003" spans="1:90" s="514" customFormat="1">
      <c r="A2003" s="511"/>
      <c r="B2003" s="512"/>
      <c r="C2003" s="1493"/>
      <c r="D2003" s="1493"/>
      <c r="E2003" s="1493"/>
      <c r="F2003" s="1493"/>
      <c r="G2003" s="1493"/>
      <c r="H2003" s="1530"/>
      <c r="I2003" s="1972"/>
      <c r="J2003" s="1542"/>
      <c r="K2003" s="513"/>
      <c r="L2003" s="513"/>
      <c r="M2003" s="513"/>
      <c r="N2003" s="513"/>
      <c r="O2003" s="513"/>
      <c r="P2003" s="513"/>
      <c r="Q2003" s="513"/>
      <c r="R2003" s="513"/>
      <c r="S2003" s="513"/>
      <c r="T2003" s="513"/>
      <c r="U2003" s="513"/>
      <c r="V2003" s="513"/>
      <c r="W2003" s="513"/>
      <c r="X2003" s="513"/>
      <c r="Y2003" s="513"/>
      <c r="Z2003" s="513"/>
      <c r="AA2003" s="513"/>
      <c r="AB2003" s="513"/>
      <c r="AC2003" s="513"/>
      <c r="AD2003" s="513"/>
      <c r="AE2003" s="513"/>
      <c r="AF2003" s="513"/>
      <c r="AG2003" s="513"/>
      <c r="AH2003" s="513"/>
      <c r="AI2003" s="513"/>
      <c r="AJ2003" s="513"/>
      <c r="AK2003" s="513"/>
      <c r="AL2003" s="513"/>
      <c r="AM2003" s="513"/>
      <c r="AN2003" s="513"/>
      <c r="AO2003" s="513"/>
      <c r="AP2003" s="513"/>
      <c r="AQ2003" s="513"/>
      <c r="AR2003" s="513"/>
      <c r="AS2003" s="513"/>
      <c r="AT2003" s="513"/>
      <c r="AU2003" s="513"/>
      <c r="AV2003" s="513"/>
      <c r="AW2003" s="513"/>
      <c r="AX2003" s="513"/>
      <c r="AY2003" s="513"/>
      <c r="AZ2003" s="513"/>
      <c r="BA2003" s="513"/>
      <c r="BB2003" s="513"/>
      <c r="BC2003" s="513"/>
      <c r="BD2003" s="513"/>
      <c r="BE2003" s="513"/>
      <c r="BF2003" s="513"/>
      <c r="BG2003" s="513"/>
      <c r="BH2003" s="513"/>
      <c r="BI2003" s="513"/>
      <c r="BJ2003" s="513"/>
      <c r="BK2003" s="513"/>
      <c r="BL2003" s="513"/>
      <c r="BM2003" s="513"/>
      <c r="BN2003" s="513"/>
      <c r="BO2003" s="513"/>
      <c r="BP2003" s="513"/>
      <c r="BQ2003" s="513"/>
      <c r="BR2003" s="513"/>
      <c r="BS2003" s="513"/>
      <c r="BT2003" s="513"/>
      <c r="BU2003" s="513"/>
      <c r="BV2003" s="513"/>
      <c r="BW2003" s="513"/>
      <c r="BX2003" s="513"/>
      <c r="BY2003" s="513"/>
      <c r="BZ2003" s="513"/>
      <c r="CA2003" s="513"/>
      <c r="CB2003" s="513"/>
      <c r="CC2003" s="1972"/>
      <c r="CD2003" s="1499"/>
      <c r="CE2003" s="1500"/>
      <c r="CF2003" s="1501"/>
      <c r="CG2003" s="1500"/>
      <c r="CH2003" s="1500"/>
      <c r="CI2003" s="1500"/>
      <c r="CJ2003" s="1976"/>
      <c r="CK2003" s="1519"/>
      <c r="CL2003" s="1509"/>
    </row>
    <row r="2004" spans="1:90" s="514" customFormat="1">
      <c r="A2004" s="511"/>
      <c r="B2004" s="512"/>
      <c r="C2004" s="1493"/>
      <c r="D2004" s="1493"/>
      <c r="E2004" s="1493"/>
      <c r="F2004" s="1493"/>
      <c r="G2004" s="1493"/>
      <c r="H2004" s="1530"/>
      <c r="I2004" s="1972"/>
      <c r="J2004" s="1542"/>
      <c r="K2004" s="513"/>
      <c r="L2004" s="513"/>
      <c r="M2004" s="513"/>
      <c r="N2004" s="513"/>
      <c r="O2004" s="513"/>
      <c r="P2004" s="513"/>
      <c r="Q2004" s="513"/>
      <c r="R2004" s="513"/>
      <c r="S2004" s="513"/>
      <c r="T2004" s="513"/>
      <c r="U2004" s="513"/>
      <c r="V2004" s="513"/>
      <c r="W2004" s="513"/>
      <c r="X2004" s="513"/>
      <c r="Y2004" s="513"/>
      <c r="Z2004" s="513"/>
      <c r="AA2004" s="513"/>
      <c r="AB2004" s="513"/>
      <c r="AC2004" s="513"/>
      <c r="AD2004" s="513"/>
      <c r="AE2004" s="513"/>
      <c r="AF2004" s="513"/>
      <c r="AG2004" s="513"/>
      <c r="AH2004" s="513"/>
      <c r="AI2004" s="513"/>
      <c r="AJ2004" s="513"/>
      <c r="AK2004" s="513"/>
      <c r="AL2004" s="513"/>
      <c r="AM2004" s="513"/>
      <c r="AN2004" s="513"/>
      <c r="AO2004" s="513"/>
      <c r="AP2004" s="513"/>
      <c r="AQ2004" s="513"/>
      <c r="AR2004" s="513"/>
      <c r="AS2004" s="513"/>
      <c r="AT2004" s="513"/>
      <c r="AU2004" s="513"/>
      <c r="AV2004" s="513"/>
      <c r="AW2004" s="513"/>
      <c r="AX2004" s="513"/>
      <c r="AY2004" s="513"/>
      <c r="AZ2004" s="513"/>
      <c r="BA2004" s="513"/>
      <c r="BB2004" s="513"/>
      <c r="BC2004" s="513"/>
      <c r="BD2004" s="513"/>
      <c r="BE2004" s="513"/>
      <c r="BF2004" s="513"/>
      <c r="BG2004" s="513"/>
      <c r="BH2004" s="513"/>
      <c r="BI2004" s="513"/>
      <c r="BJ2004" s="513"/>
      <c r="BK2004" s="513"/>
      <c r="BL2004" s="513"/>
      <c r="BM2004" s="513"/>
      <c r="BN2004" s="513"/>
      <c r="BO2004" s="513"/>
      <c r="BP2004" s="513"/>
      <c r="BQ2004" s="513"/>
      <c r="BR2004" s="513"/>
      <c r="BS2004" s="513"/>
      <c r="BT2004" s="513"/>
      <c r="BU2004" s="513"/>
      <c r="BV2004" s="513"/>
      <c r="BW2004" s="513"/>
      <c r="BX2004" s="513"/>
      <c r="BY2004" s="513"/>
      <c r="BZ2004" s="513"/>
      <c r="CA2004" s="513"/>
      <c r="CB2004" s="513"/>
      <c r="CC2004" s="1972"/>
      <c r="CD2004" s="1499"/>
      <c r="CE2004" s="1500"/>
      <c r="CF2004" s="1501"/>
      <c r="CG2004" s="1500"/>
      <c r="CH2004" s="1500"/>
      <c r="CI2004" s="1500"/>
      <c r="CJ2004" s="1976"/>
      <c r="CK2004" s="1519"/>
      <c r="CL2004" s="1509"/>
    </row>
    <row r="2005" spans="1:90" s="514" customFormat="1">
      <c r="A2005" s="511"/>
      <c r="B2005" s="512"/>
      <c r="C2005" s="1493"/>
      <c r="D2005" s="1493"/>
      <c r="E2005" s="1493"/>
      <c r="F2005" s="1493"/>
      <c r="G2005" s="1493"/>
      <c r="H2005" s="1530"/>
      <c r="I2005" s="1972"/>
      <c r="J2005" s="1542"/>
      <c r="K2005" s="513"/>
      <c r="L2005" s="513"/>
      <c r="M2005" s="513"/>
      <c r="N2005" s="513"/>
      <c r="O2005" s="513"/>
      <c r="P2005" s="513"/>
      <c r="Q2005" s="513"/>
      <c r="R2005" s="513"/>
      <c r="S2005" s="513"/>
      <c r="T2005" s="513"/>
      <c r="U2005" s="513"/>
      <c r="V2005" s="513"/>
      <c r="W2005" s="513"/>
      <c r="X2005" s="513"/>
      <c r="Y2005" s="513"/>
      <c r="Z2005" s="513"/>
      <c r="AA2005" s="513"/>
      <c r="AB2005" s="513"/>
      <c r="AC2005" s="513"/>
      <c r="AD2005" s="513"/>
      <c r="AE2005" s="513"/>
      <c r="AF2005" s="513"/>
      <c r="AG2005" s="513"/>
      <c r="AH2005" s="513"/>
      <c r="AI2005" s="513"/>
      <c r="AJ2005" s="513"/>
      <c r="AK2005" s="513"/>
      <c r="AL2005" s="513"/>
      <c r="AM2005" s="513"/>
      <c r="AN2005" s="513"/>
      <c r="AO2005" s="513"/>
      <c r="AP2005" s="513"/>
      <c r="AQ2005" s="513"/>
      <c r="AR2005" s="513"/>
      <c r="AS2005" s="513"/>
      <c r="AT2005" s="513"/>
      <c r="AU2005" s="513"/>
      <c r="AV2005" s="513"/>
      <c r="AW2005" s="513"/>
      <c r="AX2005" s="513"/>
      <c r="AY2005" s="513"/>
      <c r="AZ2005" s="513"/>
      <c r="BA2005" s="513"/>
      <c r="BB2005" s="513"/>
      <c r="BC2005" s="513"/>
      <c r="BD2005" s="513"/>
      <c r="BE2005" s="513"/>
      <c r="BF2005" s="513"/>
      <c r="BG2005" s="513"/>
      <c r="BH2005" s="513"/>
      <c r="BI2005" s="513"/>
      <c r="BJ2005" s="513"/>
      <c r="BK2005" s="513"/>
      <c r="BL2005" s="513"/>
      <c r="BM2005" s="513"/>
      <c r="BN2005" s="513"/>
      <c r="BO2005" s="513"/>
      <c r="BP2005" s="513"/>
      <c r="BQ2005" s="513"/>
      <c r="BR2005" s="513"/>
      <c r="BS2005" s="513"/>
      <c r="BT2005" s="513"/>
      <c r="BU2005" s="513"/>
      <c r="BV2005" s="513"/>
      <c r="BW2005" s="513"/>
      <c r="BX2005" s="513"/>
      <c r="BY2005" s="513"/>
      <c r="BZ2005" s="513"/>
      <c r="CA2005" s="513"/>
      <c r="CB2005" s="513"/>
      <c r="CC2005" s="1972"/>
      <c r="CD2005" s="1499"/>
      <c r="CE2005" s="1500"/>
      <c r="CF2005" s="1501"/>
      <c r="CG2005" s="1500"/>
      <c r="CH2005" s="1500"/>
      <c r="CI2005" s="1500"/>
      <c r="CJ2005" s="1976"/>
      <c r="CK2005" s="1519"/>
      <c r="CL2005" s="1509"/>
    </row>
    <row r="2006" spans="1:90" s="514" customFormat="1">
      <c r="A2006" s="511"/>
      <c r="B2006" s="512"/>
      <c r="C2006" s="1493"/>
      <c r="D2006" s="1493"/>
      <c r="E2006" s="1493"/>
      <c r="F2006" s="1493"/>
      <c r="G2006" s="1493"/>
      <c r="H2006" s="1530"/>
      <c r="I2006" s="1972"/>
      <c r="J2006" s="1542"/>
      <c r="K2006" s="513"/>
      <c r="L2006" s="513"/>
      <c r="M2006" s="513"/>
      <c r="N2006" s="513"/>
      <c r="O2006" s="513"/>
      <c r="P2006" s="513"/>
      <c r="Q2006" s="513"/>
      <c r="R2006" s="513"/>
      <c r="S2006" s="513"/>
      <c r="T2006" s="513"/>
      <c r="U2006" s="513"/>
      <c r="V2006" s="513"/>
      <c r="W2006" s="513"/>
      <c r="X2006" s="513"/>
      <c r="Y2006" s="513"/>
      <c r="Z2006" s="513"/>
      <c r="AA2006" s="513"/>
      <c r="AB2006" s="513"/>
      <c r="AC2006" s="513"/>
      <c r="AD2006" s="513"/>
      <c r="AE2006" s="513"/>
      <c r="AF2006" s="513"/>
      <c r="AG2006" s="513"/>
      <c r="AH2006" s="513"/>
      <c r="AI2006" s="513"/>
      <c r="AJ2006" s="513"/>
      <c r="AK2006" s="513"/>
      <c r="AL2006" s="513"/>
      <c r="AM2006" s="513"/>
      <c r="AN2006" s="513"/>
      <c r="AO2006" s="513"/>
      <c r="AP2006" s="513"/>
      <c r="AQ2006" s="513"/>
      <c r="AR2006" s="513"/>
      <c r="AS2006" s="513"/>
      <c r="AT2006" s="513"/>
      <c r="AU2006" s="513"/>
      <c r="AV2006" s="513"/>
      <c r="AW2006" s="513"/>
      <c r="AX2006" s="513"/>
      <c r="AY2006" s="513"/>
      <c r="AZ2006" s="513"/>
      <c r="BA2006" s="513"/>
      <c r="BB2006" s="513"/>
      <c r="BC2006" s="513"/>
      <c r="BD2006" s="513"/>
      <c r="BE2006" s="513"/>
      <c r="BF2006" s="513"/>
      <c r="BG2006" s="513"/>
      <c r="BH2006" s="513"/>
      <c r="BI2006" s="513"/>
      <c r="BJ2006" s="513"/>
      <c r="BK2006" s="513"/>
      <c r="BL2006" s="513"/>
      <c r="BM2006" s="513"/>
      <c r="BN2006" s="513"/>
      <c r="BO2006" s="513"/>
      <c r="BP2006" s="513"/>
      <c r="BQ2006" s="513"/>
      <c r="BR2006" s="513"/>
      <c r="BS2006" s="513"/>
      <c r="BT2006" s="513"/>
      <c r="BU2006" s="513"/>
      <c r="BV2006" s="513"/>
      <c r="BW2006" s="513"/>
      <c r="BX2006" s="513"/>
      <c r="BY2006" s="513"/>
      <c r="BZ2006" s="513"/>
      <c r="CA2006" s="513"/>
      <c r="CB2006" s="513"/>
      <c r="CC2006" s="1972"/>
      <c r="CD2006" s="1499"/>
      <c r="CE2006" s="1500"/>
      <c r="CF2006" s="1501"/>
      <c r="CG2006" s="1500"/>
      <c r="CH2006" s="1500"/>
      <c r="CI2006" s="1500"/>
      <c r="CJ2006" s="1976"/>
      <c r="CK2006" s="1519"/>
      <c r="CL2006" s="1509"/>
    </row>
    <row r="2007" spans="1:90" s="514" customFormat="1">
      <c r="A2007" s="511"/>
      <c r="B2007" s="512"/>
      <c r="C2007" s="1493"/>
      <c r="D2007" s="1493"/>
      <c r="E2007" s="1493"/>
      <c r="F2007" s="1493"/>
      <c r="G2007" s="1493"/>
      <c r="H2007" s="1530"/>
      <c r="I2007" s="1972"/>
      <c r="J2007" s="1542"/>
      <c r="K2007" s="513"/>
      <c r="L2007" s="513"/>
      <c r="M2007" s="513"/>
      <c r="N2007" s="513"/>
      <c r="O2007" s="513"/>
      <c r="P2007" s="513"/>
      <c r="Q2007" s="513"/>
      <c r="R2007" s="513"/>
      <c r="S2007" s="513"/>
      <c r="T2007" s="513"/>
      <c r="U2007" s="513"/>
      <c r="V2007" s="513"/>
      <c r="W2007" s="513"/>
      <c r="X2007" s="513"/>
      <c r="Y2007" s="513"/>
      <c r="Z2007" s="513"/>
      <c r="AA2007" s="513"/>
      <c r="AB2007" s="513"/>
      <c r="AC2007" s="513"/>
      <c r="AD2007" s="513"/>
      <c r="AE2007" s="513"/>
      <c r="AF2007" s="513"/>
      <c r="AG2007" s="513"/>
      <c r="AH2007" s="513"/>
      <c r="AI2007" s="513"/>
      <c r="AJ2007" s="513"/>
      <c r="AK2007" s="513"/>
      <c r="AL2007" s="513"/>
      <c r="AM2007" s="513"/>
      <c r="AN2007" s="513"/>
      <c r="AO2007" s="513"/>
      <c r="AP2007" s="513"/>
      <c r="AQ2007" s="513"/>
      <c r="AR2007" s="513"/>
      <c r="AS2007" s="513"/>
      <c r="AT2007" s="513"/>
      <c r="AU2007" s="513"/>
      <c r="AV2007" s="513"/>
      <c r="AW2007" s="513"/>
      <c r="AX2007" s="513"/>
      <c r="AY2007" s="513"/>
      <c r="AZ2007" s="513"/>
      <c r="BA2007" s="513"/>
      <c r="BB2007" s="513"/>
      <c r="BC2007" s="513"/>
      <c r="BD2007" s="513"/>
      <c r="BE2007" s="513"/>
      <c r="BF2007" s="513"/>
      <c r="BG2007" s="513"/>
      <c r="BH2007" s="513"/>
      <c r="BI2007" s="513"/>
      <c r="BJ2007" s="513"/>
      <c r="BK2007" s="513"/>
      <c r="BL2007" s="513"/>
      <c r="BM2007" s="513"/>
      <c r="BN2007" s="513"/>
      <c r="BO2007" s="513"/>
      <c r="BP2007" s="513"/>
      <c r="BQ2007" s="513"/>
      <c r="BR2007" s="513"/>
      <c r="BS2007" s="513"/>
      <c r="BT2007" s="513"/>
      <c r="BU2007" s="513"/>
      <c r="BV2007" s="513"/>
      <c r="BW2007" s="513"/>
      <c r="BX2007" s="513"/>
      <c r="BY2007" s="513"/>
      <c r="BZ2007" s="513"/>
      <c r="CA2007" s="513"/>
      <c r="CB2007" s="513"/>
      <c r="CC2007" s="1972"/>
      <c r="CD2007" s="1499"/>
      <c r="CE2007" s="1500"/>
      <c r="CF2007" s="1501"/>
      <c r="CG2007" s="1500"/>
      <c r="CH2007" s="1500"/>
      <c r="CI2007" s="1500"/>
      <c r="CJ2007" s="1976"/>
      <c r="CK2007" s="1519"/>
      <c r="CL2007" s="1509"/>
    </row>
    <row r="2008" spans="1:90" s="514" customFormat="1">
      <c r="A2008" s="511"/>
      <c r="B2008" s="512"/>
      <c r="C2008" s="1493"/>
      <c r="D2008" s="1493"/>
      <c r="E2008" s="1493"/>
      <c r="F2008" s="1493"/>
      <c r="G2008" s="1493"/>
      <c r="H2008" s="1530"/>
      <c r="I2008" s="1972"/>
      <c r="J2008" s="1542"/>
      <c r="K2008" s="513"/>
      <c r="L2008" s="513"/>
      <c r="M2008" s="513"/>
      <c r="N2008" s="513"/>
      <c r="O2008" s="513"/>
      <c r="P2008" s="513"/>
      <c r="Q2008" s="513"/>
      <c r="R2008" s="513"/>
      <c r="S2008" s="513"/>
      <c r="T2008" s="513"/>
      <c r="U2008" s="513"/>
      <c r="V2008" s="513"/>
      <c r="W2008" s="513"/>
      <c r="X2008" s="513"/>
      <c r="Y2008" s="513"/>
      <c r="Z2008" s="513"/>
      <c r="AA2008" s="513"/>
      <c r="AB2008" s="513"/>
      <c r="AC2008" s="513"/>
      <c r="AD2008" s="513"/>
      <c r="AE2008" s="513"/>
      <c r="AF2008" s="513"/>
      <c r="AG2008" s="513"/>
      <c r="AH2008" s="513"/>
      <c r="AI2008" s="513"/>
      <c r="AJ2008" s="513"/>
      <c r="AK2008" s="513"/>
      <c r="AL2008" s="513"/>
      <c r="AM2008" s="513"/>
      <c r="AN2008" s="513"/>
      <c r="AO2008" s="513"/>
      <c r="AP2008" s="513"/>
      <c r="AQ2008" s="513"/>
      <c r="AR2008" s="513"/>
      <c r="AS2008" s="513"/>
      <c r="AT2008" s="513"/>
      <c r="AU2008" s="513"/>
      <c r="AV2008" s="513"/>
      <c r="AW2008" s="513"/>
      <c r="AX2008" s="513"/>
      <c r="AY2008" s="513"/>
      <c r="AZ2008" s="513"/>
      <c r="BA2008" s="513"/>
      <c r="BB2008" s="513"/>
      <c r="BC2008" s="513"/>
      <c r="BD2008" s="513"/>
      <c r="BE2008" s="513"/>
      <c r="BF2008" s="513"/>
      <c r="BG2008" s="513"/>
      <c r="BH2008" s="513"/>
      <c r="BI2008" s="513"/>
      <c r="BJ2008" s="513"/>
      <c r="BK2008" s="513"/>
      <c r="BL2008" s="513"/>
      <c r="BM2008" s="513"/>
      <c r="BN2008" s="513"/>
      <c r="BO2008" s="513"/>
      <c r="BP2008" s="513"/>
      <c r="BQ2008" s="513"/>
      <c r="BR2008" s="513"/>
      <c r="BS2008" s="513"/>
      <c r="BT2008" s="513"/>
      <c r="BU2008" s="513"/>
      <c r="BV2008" s="513"/>
      <c r="BW2008" s="513"/>
      <c r="BX2008" s="513"/>
      <c r="BY2008" s="513"/>
      <c r="BZ2008" s="513"/>
      <c r="CA2008" s="513"/>
      <c r="CB2008" s="513"/>
      <c r="CC2008" s="1972"/>
      <c r="CD2008" s="1499"/>
      <c r="CE2008" s="1500"/>
      <c r="CF2008" s="1501"/>
      <c r="CG2008" s="1500"/>
      <c r="CH2008" s="1500"/>
      <c r="CI2008" s="1500"/>
      <c r="CJ2008" s="1976"/>
      <c r="CK2008" s="1519"/>
      <c r="CL2008" s="1509"/>
    </row>
    <row r="2009" spans="1:90" s="514" customFormat="1">
      <c r="A2009" s="511"/>
      <c r="B2009" s="512"/>
      <c r="C2009" s="1493"/>
      <c r="D2009" s="1493"/>
      <c r="E2009" s="1493"/>
      <c r="F2009" s="1493"/>
      <c r="G2009" s="1493"/>
      <c r="H2009" s="1530"/>
      <c r="I2009" s="1972"/>
      <c r="J2009" s="1542"/>
      <c r="K2009" s="513"/>
      <c r="L2009" s="513"/>
      <c r="M2009" s="513"/>
      <c r="N2009" s="513"/>
      <c r="O2009" s="513"/>
      <c r="P2009" s="513"/>
      <c r="Q2009" s="513"/>
      <c r="R2009" s="513"/>
      <c r="S2009" s="513"/>
      <c r="T2009" s="513"/>
      <c r="U2009" s="513"/>
      <c r="V2009" s="513"/>
      <c r="W2009" s="513"/>
      <c r="X2009" s="513"/>
      <c r="Y2009" s="513"/>
      <c r="Z2009" s="513"/>
      <c r="AA2009" s="513"/>
      <c r="AB2009" s="513"/>
      <c r="AC2009" s="513"/>
      <c r="AD2009" s="513"/>
      <c r="AE2009" s="513"/>
      <c r="AF2009" s="513"/>
      <c r="AG2009" s="513"/>
      <c r="AH2009" s="513"/>
      <c r="AI2009" s="513"/>
      <c r="AJ2009" s="513"/>
      <c r="AK2009" s="513"/>
      <c r="AL2009" s="513"/>
      <c r="AM2009" s="513"/>
      <c r="AN2009" s="513"/>
      <c r="AO2009" s="513"/>
      <c r="AP2009" s="513"/>
      <c r="AQ2009" s="513"/>
      <c r="AR2009" s="513"/>
      <c r="AS2009" s="513"/>
      <c r="AT2009" s="513"/>
      <c r="AU2009" s="513"/>
      <c r="AV2009" s="513"/>
      <c r="AW2009" s="513"/>
      <c r="AX2009" s="513"/>
      <c r="AY2009" s="513"/>
      <c r="AZ2009" s="513"/>
      <c r="BA2009" s="513"/>
      <c r="BB2009" s="513"/>
      <c r="BC2009" s="513"/>
      <c r="BD2009" s="513"/>
      <c r="BE2009" s="513"/>
      <c r="BF2009" s="513"/>
      <c r="BG2009" s="513"/>
      <c r="BH2009" s="513"/>
      <c r="BI2009" s="513"/>
      <c r="BJ2009" s="513"/>
      <c r="BK2009" s="513"/>
      <c r="BL2009" s="513"/>
      <c r="BM2009" s="513"/>
      <c r="BN2009" s="513"/>
      <c r="BO2009" s="513"/>
      <c r="BP2009" s="513"/>
      <c r="BQ2009" s="513"/>
      <c r="BR2009" s="513"/>
      <c r="BS2009" s="513"/>
      <c r="BT2009" s="513"/>
      <c r="BU2009" s="513"/>
      <c r="BV2009" s="513"/>
      <c r="BW2009" s="513"/>
      <c r="BX2009" s="513"/>
      <c r="BY2009" s="513"/>
      <c r="BZ2009" s="513"/>
      <c r="CA2009" s="513"/>
      <c r="CB2009" s="513"/>
      <c r="CC2009" s="1972"/>
      <c r="CD2009" s="1499"/>
      <c r="CE2009" s="1500"/>
      <c r="CF2009" s="1501"/>
      <c r="CG2009" s="1500"/>
      <c r="CH2009" s="1500"/>
      <c r="CI2009" s="1500"/>
      <c r="CJ2009" s="1976"/>
      <c r="CK2009" s="1519"/>
      <c r="CL2009" s="1509"/>
    </row>
    <row r="2010" spans="1:90" s="514" customFormat="1">
      <c r="A2010" s="511"/>
      <c r="B2010" s="512"/>
      <c r="C2010" s="1493"/>
      <c r="D2010" s="1493"/>
      <c r="E2010" s="1493"/>
      <c r="F2010" s="1493"/>
      <c r="G2010" s="1493"/>
      <c r="H2010" s="1530"/>
      <c r="I2010" s="1972"/>
      <c r="J2010" s="1542"/>
      <c r="K2010" s="513"/>
      <c r="L2010" s="513"/>
      <c r="M2010" s="513"/>
      <c r="N2010" s="513"/>
      <c r="O2010" s="513"/>
      <c r="P2010" s="513"/>
      <c r="Q2010" s="513"/>
      <c r="R2010" s="513"/>
      <c r="S2010" s="513"/>
      <c r="T2010" s="513"/>
      <c r="U2010" s="513"/>
      <c r="V2010" s="513"/>
      <c r="W2010" s="513"/>
      <c r="X2010" s="513"/>
      <c r="Y2010" s="513"/>
      <c r="Z2010" s="513"/>
      <c r="AA2010" s="513"/>
      <c r="AB2010" s="513"/>
      <c r="AC2010" s="513"/>
      <c r="AD2010" s="513"/>
      <c r="AE2010" s="513"/>
      <c r="AF2010" s="513"/>
      <c r="AG2010" s="513"/>
      <c r="AH2010" s="513"/>
      <c r="AI2010" s="513"/>
      <c r="AJ2010" s="513"/>
      <c r="AK2010" s="513"/>
      <c r="AL2010" s="513"/>
      <c r="AM2010" s="513"/>
      <c r="AN2010" s="513"/>
      <c r="AO2010" s="513"/>
      <c r="AP2010" s="513"/>
      <c r="AQ2010" s="513"/>
      <c r="AR2010" s="513"/>
      <c r="AS2010" s="513"/>
      <c r="AT2010" s="513"/>
      <c r="AU2010" s="513"/>
      <c r="AV2010" s="513"/>
      <c r="AW2010" s="513"/>
      <c r="AX2010" s="513"/>
      <c r="AY2010" s="513"/>
      <c r="AZ2010" s="513"/>
      <c r="BA2010" s="513"/>
      <c r="BB2010" s="513"/>
      <c r="BC2010" s="513"/>
      <c r="BD2010" s="513"/>
      <c r="BE2010" s="513"/>
      <c r="BF2010" s="513"/>
      <c r="BG2010" s="513"/>
      <c r="BH2010" s="513"/>
      <c r="BI2010" s="513"/>
      <c r="BJ2010" s="513"/>
      <c r="BK2010" s="513"/>
      <c r="BL2010" s="513"/>
      <c r="BM2010" s="513"/>
      <c r="BN2010" s="513"/>
      <c r="BO2010" s="513"/>
      <c r="BP2010" s="513"/>
      <c r="BQ2010" s="513"/>
      <c r="BR2010" s="513"/>
      <c r="BS2010" s="513"/>
      <c r="BT2010" s="513"/>
      <c r="BU2010" s="513"/>
      <c r="BV2010" s="513"/>
      <c r="BW2010" s="513"/>
      <c r="BX2010" s="513"/>
      <c r="BY2010" s="513"/>
      <c r="BZ2010" s="513"/>
      <c r="CA2010" s="513"/>
      <c r="CB2010" s="513"/>
      <c r="CC2010" s="1972"/>
      <c r="CD2010" s="1499"/>
      <c r="CE2010" s="1500"/>
      <c r="CF2010" s="1501"/>
      <c r="CG2010" s="1500"/>
      <c r="CH2010" s="1500"/>
      <c r="CI2010" s="1500"/>
      <c r="CJ2010" s="1976"/>
      <c r="CK2010" s="1519"/>
      <c r="CL2010" s="1509"/>
    </row>
    <row r="2011" spans="1:90" s="514" customFormat="1">
      <c r="A2011" s="511"/>
      <c r="B2011" s="512"/>
      <c r="C2011" s="1493"/>
      <c r="D2011" s="1493"/>
      <c r="E2011" s="1493"/>
      <c r="F2011" s="1493"/>
      <c r="G2011" s="1493"/>
      <c r="H2011" s="1530"/>
      <c r="I2011" s="1972"/>
      <c r="J2011" s="1542"/>
      <c r="K2011" s="513"/>
      <c r="L2011" s="513"/>
      <c r="M2011" s="513"/>
      <c r="N2011" s="513"/>
      <c r="O2011" s="513"/>
      <c r="P2011" s="513"/>
      <c r="Q2011" s="513"/>
      <c r="R2011" s="513"/>
      <c r="S2011" s="513"/>
      <c r="T2011" s="513"/>
      <c r="U2011" s="513"/>
      <c r="V2011" s="513"/>
      <c r="W2011" s="513"/>
      <c r="X2011" s="513"/>
      <c r="Y2011" s="513"/>
      <c r="Z2011" s="513"/>
      <c r="AA2011" s="513"/>
      <c r="AB2011" s="513"/>
      <c r="AC2011" s="513"/>
      <c r="AD2011" s="513"/>
      <c r="AE2011" s="513"/>
      <c r="AF2011" s="513"/>
      <c r="AG2011" s="513"/>
      <c r="AH2011" s="513"/>
      <c r="AI2011" s="513"/>
      <c r="AJ2011" s="513"/>
      <c r="AK2011" s="513"/>
      <c r="AL2011" s="513"/>
      <c r="AM2011" s="513"/>
      <c r="AN2011" s="513"/>
      <c r="AO2011" s="513"/>
      <c r="AP2011" s="513"/>
      <c r="AQ2011" s="513"/>
      <c r="AR2011" s="513"/>
      <c r="AS2011" s="513"/>
      <c r="AT2011" s="513"/>
      <c r="AU2011" s="513"/>
      <c r="AV2011" s="513"/>
      <c r="AW2011" s="513"/>
      <c r="AX2011" s="513"/>
      <c r="AY2011" s="513"/>
      <c r="AZ2011" s="513"/>
      <c r="BA2011" s="513"/>
      <c r="BB2011" s="513"/>
      <c r="BC2011" s="513"/>
      <c r="BD2011" s="513"/>
      <c r="BE2011" s="513"/>
      <c r="BF2011" s="513"/>
      <c r="BG2011" s="513"/>
      <c r="BH2011" s="513"/>
      <c r="BI2011" s="513"/>
      <c r="BJ2011" s="513"/>
      <c r="BK2011" s="513"/>
      <c r="BL2011" s="513"/>
      <c r="BM2011" s="513"/>
      <c r="BN2011" s="513"/>
      <c r="BO2011" s="513"/>
      <c r="BP2011" s="513"/>
      <c r="BQ2011" s="513"/>
      <c r="BR2011" s="513"/>
      <c r="BS2011" s="513"/>
      <c r="BT2011" s="513"/>
      <c r="BU2011" s="513"/>
      <c r="BV2011" s="513"/>
      <c r="BW2011" s="513"/>
      <c r="BX2011" s="513"/>
      <c r="BY2011" s="513"/>
      <c r="BZ2011" s="513"/>
      <c r="CA2011" s="513"/>
      <c r="CB2011" s="513"/>
      <c r="CC2011" s="1972"/>
      <c r="CD2011" s="1499"/>
      <c r="CE2011" s="1500"/>
      <c r="CF2011" s="1501"/>
      <c r="CG2011" s="1500"/>
      <c r="CH2011" s="1500"/>
      <c r="CI2011" s="1500"/>
      <c r="CJ2011" s="1976"/>
      <c r="CK2011" s="1519"/>
      <c r="CL2011" s="1509"/>
    </row>
    <row r="2012" spans="1:90" s="514" customFormat="1">
      <c r="A2012" s="511"/>
      <c r="B2012" s="512"/>
      <c r="C2012" s="1493"/>
      <c r="D2012" s="1493"/>
      <c r="E2012" s="1493"/>
      <c r="F2012" s="1493"/>
      <c r="G2012" s="1493"/>
      <c r="H2012" s="1530"/>
      <c r="I2012" s="1972"/>
      <c r="J2012" s="1542"/>
      <c r="K2012" s="513"/>
      <c r="L2012" s="513"/>
      <c r="M2012" s="513"/>
      <c r="N2012" s="513"/>
      <c r="O2012" s="513"/>
      <c r="P2012" s="513"/>
      <c r="Q2012" s="513"/>
      <c r="R2012" s="513"/>
      <c r="S2012" s="513"/>
      <c r="T2012" s="513"/>
      <c r="U2012" s="513"/>
      <c r="V2012" s="513"/>
      <c r="W2012" s="513"/>
      <c r="X2012" s="513"/>
      <c r="Y2012" s="513"/>
      <c r="Z2012" s="513"/>
      <c r="AA2012" s="513"/>
      <c r="AB2012" s="513"/>
      <c r="AC2012" s="513"/>
      <c r="AD2012" s="513"/>
      <c r="AE2012" s="513"/>
      <c r="AF2012" s="513"/>
      <c r="AG2012" s="513"/>
      <c r="AH2012" s="513"/>
      <c r="AI2012" s="513"/>
      <c r="AJ2012" s="513"/>
      <c r="AK2012" s="513"/>
      <c r="AL2012" s="513"/>
      <c r="AM2012" s="513"/>
      <c r="AN2012" s="513"/>
      <c r="AO2012" s="513"/>
      <c r="AP2012" s="513"/>
      <c r="AQ2012" s="513"/>
      <c r="AR2012" s="513"/>
      <c r="AS2012" s="513"/>
      <c r="AT2012" s="513"/>
      <c r="AU2012" s="513"/>
      <c r="AV2012" s="513"/>
      <c r="AW2012" s="513"/>
      <c r="AX2012" s="513"/>
      <c r="AY2012" s="513"/>
      <c r="AZ2012" s="513"/>
      <c r="BA2012" s="513"/>
      <c r="BB2012" s="513"/>
      <c r="BC2012" s="513"/>
      <c r="BD2012" s="513"/>
      <c r="BE2012" s="513"/>
      <c r="BF2012" s="513"/>
      <c r="BG2012" s="513"/>
      <c r="BH2012" s="513"/>
      <c r="BI2012" s="513"/>
      <c r="BJ2012" s="513"/>
      <c r="BK2012" s="513"/>
      <c r="BL2012" s="513"/>
      <c r="BM2012" s="513"/>
      <c r="BN2012" s="513"/>
      <c r="BO2012" s="513"/>
      <c r="BP2012" s="513"/>
      <c r="BQ2012" s="513"/>
      <c r="BR2012" s="513"/>
      <c r="BS2012" s="513"/>
      <c r="BT2012" s="513"/>
      <c r="BU2012" s="513"/>
      <c r="BV2012" s="513"/>
      <c r="BW2012" s="513"/>
      <c r="BX2012" s="513"/>
      <c r="BY2012" s="513"/>
      <c r="BZ2012" s="513"/>
      <c r="CA2012" s="513"/>
      <c r="CB2012" s="513"/>
      <c r="CC2012" s="1972"/>
      <c r="CD2012" s="1499"/>
      <c r="CE2012" s="1500"/>
      <c r="CF2012" s="1501"/>
      <c r="CG2012" s="1500"/>
      <c r="CH2012" s="1500"/>
      <c r="CI2012" s="1500"/>
      <c r="CJ2012" s="1976"/>
      <c r="CK2012" s="1519"/>
      <c r="CL2012" s="1509"/>
    </row>
    <row r="2013" spans="1:90" s="514" customFormat="1">
      <c r="A2013" s="511"/>
      <c r="B2013" s="512"/>
      <c r="C2013" s="1493"/>
      <c r="D2013" s="1493"/>
      <c r="E2013" s="1493"/>
      <c r="F2013" s="1493"/>
      <c r="G2013" s="1493"/>
      <c r="H2013" s="1530"/>
      <c r="I2013" s="1972"/>
      <c r="J2013" s="1542"/>
      <c r="K2013" s="513"/>
      <c r="L2013" s="513"/>
      <c r="M2013" s="513"/>
      <c r="N2013" s="513"/>
      <c r="O2013" s="513"/>
      <c r="P2013" s="513"/>
      <c r="Q2013" s="513"/>
      <c r="R2013" s="513"/>
      <c r="S2013" s="513"/>
      <c r="T2013" s="513"/>
      <c r="U2013" s="513"/>
      <c r="V2013" s="513"/>
      <c r="W2013" s="513"/>
      <c r="X2013" s="513"/>
      <c r="Y2013" s="513"/>
      <c r="Z2013" s="513"/>
      <c r="AA2013" s="513"/>
      <c r="AB2013" s="513"/>
      <c r="AC2013" s="513"/>
      <c r="AD2013" s="513"/>
      <c r="AE2013" s="513"/>
      <c r="AF2013" s="513"/>
      <c r="AG2013" s="513"/>
      <c r="AH2013" s="513"/>
      <c r="AI2013" s="513"/>
      <c r="AJ2013" s="513"/>
      <c r="AK2013" s="513"/>
      <c r="AL2013" s="513"/>
      <c r="AM2013" s="513"/>
      <c r="AN2013" s="513"/>
      <c r="AO2013" s="513"/>
      <c r="AP2013" s="513"/>
      <c r="AQ2013" s="513"/>
      <c r="AR2013" s="513"/>
      <c r="AS2013" s="513"/>
      <c r="AT2013" s="513"/>
      <c r="AU2013" s="513"/>
      <c r="AV2013" s="513"/>
      <c r="AW2013" s="513"/>
      <c r="AX2013" s="513"/>
      <c r="AY2013" s="513"/>
      <c r="AZ2013" s="513"/>
      <c r="BA2013" s="513"/>
      <c r="BB2013" s="513"/>
      <c r="BC2013" s="513"/>
      <c r="BD2013" s="513"/>
      <c r="BE2013" s="513"/>
      <c r="BF2013" s="513"/>
      <c r="BG2013" s="513"/>
      <c r="BH2013" s="513"/>
      <c r="BI2013" s="513"/>
      <c r="BJ2013" s="513"/>
      <c r="BK2013" s="513"/>
      <c r="BL2013" s="513"/>
      <c r="BM2013" s="513"/>
      <c r="BN2013" s="513"/>
      <c r="BO2013" s="513"/>
      <c r="BP2013" s="513"/>
      <c r="BQ2013" s="513"/>
      <c r="BR2013" s="513"/>
      <c r="BS2013" s="513"/>
      <c r="BT2013" s="513"/>
      <c r="BU2013" s="513"/>
      <c r="BV2013" s="513"/>
      <c r="BW2013" s="513"/>
      <c r="BX2013" s="513"/>
      <c r="BY2013" s="513"/>
      <c r="BZ2013" s="513"/>
      <c r="CA2013" s="513"/>
      <c r="CB2013" s="513"/>
      <c r="CC2013" s="1972"/>
      <c r="CD2013" s="1499"/>
      <c r="CE2013" s="1500"/>
      <c r="CF2013" s="1501"/>
      <c r="CG2013" s="1500"/>
      <c r="CH2013" s="1500"/>
      <c r="CI2013" s="1500"/>
      <c r="CJ2013" s="1976"/>
      <c r="CK2013" s="1519"/>
      <c r="CL2013" s="1509"/>
    </row>
    <row r="2014" spans="1:90" s="514" customFormat="1">
      <c r="A2014" s="511"/>
      <c r="B2014" s="512"/>
      <c r="C2014" s="1493"/>
      <c r="D2014" s="1493"/>
      <c r="E2014" s="1493"/>
      <c r="F2014" s="1493"/>
      <c r="G2014" s="1493"/>
      <c r="H2014" s="1530"/>
      <c r="I2014" s="1972"/>
      <c r="J2014" s="1542"/>
      <c r="K2014" s="513"/>
      <c r="L2014" s="513"/>
      <c r="M2014" s="513"/>
      <c r="N2014" s="513"/>
      <c r="O2014" s="513"/>
      <c r="P2014" s="513"/>
      <c r="Q2014" s="513"/>
      <c r="R2014" s="513"/>
      <c r="S2014" s="513"/>
      <c r="T2014" s="513"/>
      <c r="U2014" s="513"/>
      <c r="V2014" s="513"/>
      <c r="W2014" s="513"/>
      <c r="X2014" s="513"/>
      <c r="Y2014" s="513"/>
      <c r="Z2014" s="513"/>
      <c r="AA2014" s="513"/>
      <c r="AB2014" s="513"/>
      <c r="AC2014" s="513"/>
      <c r="AD2014" s="513"/>
      <c r="AE2014" s="513"/>
      <c r="AF2014" s="513"/>
      <c r="AG2014" s="513"/>
      <c r="AH2014" s="513"/>
      <c r="AI2014" s="513"/>
      <c r="AJ2014" s="513"/>
      <c r="AK2014" s="513"/>
      <c r="AL2014" s="513"/>
      <c r="AM2014" s="513"/>
      <c r="AN2014" s="513"/>
      <c r="AO2014" s="513"/>
      <c r="AP2014" s="513"/>
      <c r="AQ2014" s="513"/>
      <c r="AR2014" s="513"/>
      <c r="AS2014" s="513"/>
      <c r="AT2014" s="513"/>
      <c r="AU2014" s="513"/>
      <c r="AV2014" s="513"/>
      <c r="AW2014" s="513"/>
      <c r="AX2014" s="513"/>
      <c r="AY2014" s="513"/>
      <c r="AZ2014" s="513"/>
      <c r="BA2014" s="513"/>
      <c r="BB2014" s="513"/>
      <c r="BC2014" s="513"/>
      <c r="BD2014" s="513"/>
      <c r="BE2014" s="513"/>
      <c r="BF2014" s="513"/>
      <c r="BG2014" s="513"/>
      <c r="BH2014" s="513"/>
      <c r="BI2014" s="513"/>
      <c r="BJ2014" s="513"/>
      <c r="BK2014" s="513"/>
      <c r="BL2014" s="513"/>
      <c r="BM2014" s="513"/>
      <c r="BN2014" s="513"/>
      <c r="BO2014" s="513"/>
      <c r="BP2014" s="513"/>
      <c r="BQ2014" s="513"/>
      <c r="BR2014" s="513"/>
      <c r="BS2014" s="513"/>
      <c r="BT2014" s="513"/>
      <c r="BU2014" s="513"/>
      <c r="BV2014" s="513"/>
      <c r="BW2014" s="513"/>
      <c r="BX2014" s="513"/>
      <c r="BY2014" s="513"/>
      <c r="BZ2014" s="513"/>
      <c r="CA2014" s="513"/>
      <c r="CB2014" s="513"/>
      <c r="CC2014" s="1972"/>
      <c r="CD2014" s="1499"/>
      <c r="CE2014" s="1500"/>
      <c r="CF2014" s="1501"/>
      <c r="CG2014" s="1500"/>
      <c r="CH2014" s="1500"/>
      <c r="CI2014" s="1500"/>
      <c r="CJ2014" s="1976"/>
      <c r="CK2014" s="1519"/>
      <c r="CL2014" s="1509"/>
    </row>
    <row r="2015" spans="1:90" s="514" customFormat="1">
      <c r="A2015" s="511"/>
      <c r="B2015" s="512"/>
      <c r="C2015" s="1493"/>
      <c r="D2015" s="1493"/>
      <c r="E2015" s="1493"/>
      <c r="F2015" s="1493"/>
      <c r="G2015" s="1493"/>
      <c r="H2015" s="1530"/>
      <c r="I2015" s="1972"/>
      <c r="J2015" s="1542"/>
      <c r="K2015" s="513"/>
      <c r="L2015" s="513"/>
      <c r="M2015" s="513"/>
      <c r="N2015" s="513"/>
      <c r="O2015" s="513"/>
      <c r="P2015" s="513"/>
      <c r="Q2015" s="513"/>
      <c r="R2015" s="513"/>
      <c r="S2015" s="513"/>
      <c r="T2015" s="513"/>
      <c r="U2015" s="513"/>
      <c r="V2015" s="513"/>
      <c r="W2015" s="513"/>
      <c r="X2015" s="513"/>
      <c r="Y2015" s="513"/>
      <c r="Z2015" s="513"/>
      <c r="AA2015" s="513"/>
      <c r="AB2015" s="513"/>
      <c r="AC2015" s="513"/>
      <c r="AD2015" s="513"/>
      <c r="AE2015" s="513"/>
      <c r="AF2015" s="513"/>
      <c r="AG2015" s="513"/>
      <c r="AH2015" s="513"/>
      <c r="AI2015" s="513"/>
      <c r="AJ2015" s="513"/>
      <c r="AK2015" s="513"/>
      <c r="AL2015" s="513"/>
      <c r="AM2015" s="513"/>
      <c r="AN2015" s="513"/>
      <c r="AO2015" s="513"/>
      <c r="AP2015" s="513"/>
      <c r="AQ2015" s="513"/>
      <c r="AR2015" s="513"/>
      <c r="AS2015" s="513"/>
      <c r="AT2015" s="513"/>
      <c r="AU2015" s="513"/>
      <c r="AV2015" s="513"/>
      <c r="AW2015" s="513"/>
      <c r="AX2015" s="513"/>
      <c r="AY2015" s="513"/>
      <c r="AZ2015" s="513"/>
      <c r="BA2015" s="513"/>
      <c r="BB2015" s="513"/>
      <c r="BC2015" s="513"/>
      <c r="BD2015" s="513"/>
      <c r="BE2015" s="513"/>
      <c r="BF2015" s="513"/>
      <c r="BG2015" s="513"/>
      <c r="BH2015" s="513"/>
      <c r="BI2015" s="513"/>
      <c r="BJ2015" s="513"/>
      <c r="BK2015" s="513"/>
      <c r="BL2015" s="513"/>
      <c r="BM2015" s="513"/>
      <c r="BN2015" s="513"/>
      <c r="BO2015" s="513"/>
      <c r="BP2015" s="513"/>
      <c r="BQ2015" s="513"/>
      <c r="BR2015" s="513"/>
      <c r="BS2015" s="513"/>
      <c r="BT2015" s="513"/>
      <c r="BU2015" s="513"/>
      <c r="BV2015" s="513"/>
      <c r="BW2015" s="513"/>
      <c r="BX2015" s="513"/>
      <c r="BY2015" s="513"/>
      <c r="BZ2015" s="513"/>
      <c r="CA2015" s="513"/>
      <c r="CB2015" s="513"/>
      <c r="CC2015" s="1972"/>
      <c r="CD2015" s="1499"/>
      <c r="CE2015" s="1500"/>
      <c r="CF2015" s="1501"/>
      <c r="CG2015" s="1500"/>
      <c r="CH2015" s="1500"/>
      <c r="CI2015" s="1500"/>
      <c r="CJ2015" s="1976"/>
      <c r="CK2015" s="1519"/>
      <c r="CL2015" s="1509"/>
    </row>
    <row r="2016" spans="1:90" s="514" customFormat="1">
      <c r="A2016" s="511"/>
      <c r="B2016" s="512"/>
      <c r="C2016" s="1493"/>
      <c r="D2016" s="1493"/>
      <c r="E2016" s="1493"/>
      <c r="F2016" s="1493"/>
      <c r="G2016" s="1493"/>
      <c r="H2016" s="1530"/>
      <c r="I2016" s="1972"/>
      <c r="J2016" s="1542"/>
      <c r="K2016" s="513"/>
      <c r="L2016" s="513"/>
      <c r="M2016" s="513"/>
      <c r="N2016" s="513"/>
      <c r="O2016" s="513"/>
      <c r="P2016" s="513"/>
      <c r="Q2016" s="513"/>
      <c r="R2016" s="513"/>
      <c r="S2016" s="513"/>
      <c r="T2016" s="513"/>
      <c r="U2016" s="513"/>
      <c r="V2016" s="513"/>
      <c r="W2016" s="513"/>
      <c r="X2016" s="513"/>
      <c r="Y2016" s="513"/>
      <c r="Z2016" s="513"/>
      <c r="AA2016" s="513"/>
      <c r="AB2016" s="513"/>
      <c r="AC2016" s="513"/>
      <c r="AD2016" s="513"/>
      <c r="AE2016" s="513"/>
      <c r="AF2016" s="513"/>
      <c r="AG2016" s="513"/>
      <c r="AH2016" s="513"/>
      <c r="AI2016" s="513"/>
      <c r="AJ2016" s="513"/>
      <c r="AK2016" s="513"/>
      <c r="AL2016" s="513"/>
      <c r="AM2016" s="513"/>
      <c r="AN2016" s="513"/>
      <c r="AO2016" s="513"/>
      <c r="AP2016" s="513"/>
      <c r="AQ2016" s="513"/>
      <c r="AR2016" s="513"/>
      <c r="AS2016" s="513"/>
      <c r="AT2016" s="513"/>
      <c r="AU2016" s="513"/>
      <c r="AV2016" s="513"/>
      <c r="AW2016" s="513"/>
      <c r="AX2016" s="513"/>
      <c r="AY2016" s="513"/>
      <c r="AZ2016" s="513"/>
      <c r="BA2016" s="513"/>
      <c r="BB2016" s="513"/>
      <c r="BC2016" s="513"/>
      <c r="BD2016" s="513"/>
      <c r="BE2016" s="513"/>
      <c r="BF2016" s="513"/>
      <c r="BG2016" s="513"/>
      <c r="BH2016" s="513"/>
      <c r="BI2016" s="513"/>
      <c r="BJ2016" s="513"/>
      <c r="BK2016" s="513"/>
      <c r="BL2016" s="513"/>
      <c r="BM2016" s="513"/>
      <c r="BN2016" s="513"/>
      <c r="BO2016" s="513"/>
      <c r="BP2016" s="513"/>
      <c r="BQ2016" s="513"/>
      <c r="BR2016" s="513"/>
      <c r="BS2016" s="513"/>
      <c r="BT2016" s="513"/>
      <c r="BU2016" s="513"/>
      <c r="BV2016" s="513"/>
      <c r="BW2016" s="513"/>
      <c r="BX2016" s="513"/>
      <c r="BY2016" s="513"/>
      <c r="BZ2016" s="513"/>
      <c r="CA2016" s="513"/>
      <c r="CB2016" s="513"/>
      <c r="CC2016" s="1972"/>
      <c r="CD2016" s="1499"/>
      <c r="CE2016" s="1500"/>
      <c r="CF2016" s="1501"/>
      <c r="CG2016" s="1500"/>
      <c r="CH2016" s="1500"/>
      <c r="CI2016" s="1500"/>
      <c r="CJ2016" s="1976"/>
      <c r="CK2016" s="1519"/>
      <c r="CL2016" s="1509"/>
    </row>
    <row r="2017" spans="1:90" s="514" customFormat="1">
      <c r="A2017" s="511"/>
      <c r="B2017" s="512"/>
      <c r="C2017" s="1493"/>
      <c r="D2017" s="1493"/>
      <c r="E2017" s="1493"/>
      <c r="F2017" s="1493"/>
      <c r="G2017" s="1493"/>
      <c r="H2017" s="1530"/>
      <c r="I2017" s="1972"/>
      <c r="J2017" s="1542"/>
      <c r="K2017" s="513"/>
      <c r="L2017" s="513"/>
      <c r="M2017" s="513"/>
      <c r="N2017" s="513"/>
      <c r="O2017" s="513"/>
      <c r="P2017" s="513"/>
      <c r="Q2017" s="513"/>
      <c r="R2017" s="513"/>
      <c r="S2017" s="513"/>
      <c r="T2017" s="513"/>
      <c r="U2017" s="513"/>
      <c r="V2017" s="513"/>
      <c r="W2017" s="513"/>
      <c r="X2017" s="513"/>
      <c r="Y2017" s="513"/>
      <c r="Z2017" s="513"/>
      <c r="AA2017" s="513"/>
      <c r="AB2017" s="513"/>
      <c r="AC2017" s="513"/>
      <c r="AD2017" s="513"/>
      <c r="AE2017" s="513"/>
      <c r="AF2017" s="513"/>
      <c r="AG2017" s="513"/>
      <c r="AH2017" s="513"/>
      <c r="AI2017" s="513"/>
      <c r="AJ2017" s="513"/>
      <c r="AK2017" s="513"/>
      <c r="AL2017" s="513"/>
      <c r="AM2017" s="513"/>
      <c r="AN2017" s="513"/>
      <c r="AO2017" s="513"/>
      <c r="AP2017" s="513"/>
      <c r="AQ2017" s="513"/>
      <c r="AR2017" s="513"/>
      <c r="AS2017" s="513"/>
      <c r="AT2017" s="513"/>
      <c r="AU2017" s="513"/>
      <c r="AV2017" s="513"/>
      <c r="AW2017" s="513"/>
      <c r="AX2017" s="513"/>
      <c r="AY2017" s="513"/>
      <c r="AZ2017" s="513"/>
      <c r="BA2017" s="513"/>
      <c r="BB2017" s="513"/>
      <c r="BC2017" s="513"/>
      <c r="BD2017" s="513"/>
      <c r="BE2017" s="513"/>
      <c r="BF2017" s="513"/>
      <c r="BG2017" s="513"/>
      <c r="BH2017" s="513"/>
      <c r="BI2017" s="513"/>
      <c r="BJ2017" s="513"/>
      <c r="BK2017" s="513"/>
      <c r="BL2017" s="513"/>
      <c r="BM2017" s="513"/>
      <c r="BN2017" s="513"/>
      <c r="BO2017" s="513"/>
      <c r="BP2017" s="513"/>
      <c r="BQ2017" s="513"/>
      <c r="BR2017" s="513"/>
      <c r="BS2017" s="513"/>
      <c r="BT2017" s="513"/>
      <c r="BU2017" s="513"/>
      <c r="BV2017" s="513"/>
      <c r="BW2017" s="513"/>
      <c r="BX2017" s="513"/>
      <c r="BY2017" s="513"/>
      <c r="BZ2017" s="513"/>
      <c r="CA2017" s="513"/>
      <c r="CB2017" s="513"/>
      <c r="CC2017" s="1972"/>
      <c r="CD2017" s="1499"/>
      <c r="CE2017" s="1500"/>
      <c r="CF2017" s="1501"/>
      <c r="CG2017" s="1500"/>
      <c r="CH2017" s="1500"/>
      <c r="CI2017" s="1500"/>
      <c r="CJ2017" s="1976"/>
      <c r="CK2017" s="1519"/>
      <c r="CL2017" s="1509"/>
    </row>
    <row r="2018" spans="1:90" s="514" customFormat="1">
      <c r="A2018" s="511"/>
      <c r="B2018" s="512"/>
      <c r="C2018" s="1493"/>
      <c r="D2018" s="1493"/>
      <c r="E2018" s="1493"/>
      <c r="F2018" s="1493"/>
      <c r="G2018" s="1493"/>
      <c r="H2018" s="1530"/>
      <c r="I2018" s="1972"/>
      <c r="J2018" s="1542"/>
      <c r="K2018" s="513"/>
      <c r="L2018" s="513"/>
      <c r="M2018" s="513"/>
      <c r="N2018" s="513"/>
      <c r="O2018" s="513"/>
      <c r="P2018" s="513"/>
      <c r="Q2018" s="513"/>
      <c r="R2018" s="513"/>
      <c r="S2018" s="513"/>
      <c r="T2018" s="513"/>
      <c r="U2018" s="513"/>
      <c r="V2018" s="513"/>
      <c r="W2018" s="513"/>
      <c r="X2018" s="513"/>
      <c r="Y2018" s="513"/>
      <c r="Z2018" s="513"/>
      <c r="AA2018" s="513"/>
      <c r="AB2018" s="513"/>
      <c r="AC2018" s="513"/>
      <c r="AD2018" s="513"/>
      <c r="AE2018" s="513"/>
      <c r="AF2018" s="513"/>
      <c r="AG2018" s="513"/>
      <c r="AH2018" s="513"/>
      <c r="AI2018" s="513"/>
      <c r="AJ2018" s="513"/>
      <c r="AK2018" s="513"/>
      <c r="AL2018" s="513"/>
      <c r="AM2018" s="513"/>
      <c r="AN2018" s="513"/>
      <c r="AO2018" s="513"/>
      <c r="AP2018" s="513"/>
      <c r="AQ2018" s="513"/>
      <c r="AR2018" s="513"/>
      <c r="AS2018" s="513"/>
      <c r="AT2018" s="513"/>
      <c r="AU2018" s="513"/>
      <c r="AV2018" s="513"/>
      <c r="AW2018" s="513"/>
      <c r="AX2018" s="513"/>
      <c r="AY2018" s="513"/>
      <c r="AZ2018" s="513"/>
      <c r="BA2018" s="513"/>
      <c r="BB2018" s="513"/>
      <c r="BC2018" s="513"/>
      <c r="BD2018" s="513"/>
      <c r="BE2018" s="513"/>
      <c r="BF2018" s="513"/>
      <c r="BG2018" s="513"/>
      <c r="BH2018" s="513"/>
      <c r="BI2018" s="513"/>
      <c r="BJ2018" s="513"/>
      <c r="BK2018" s="513"/>
      <c r="BL2018" s="513"/>
      <c r="BM2018" s="513"/>
      <c r="BN2018" s="513"/>
      <c r="BO2018" s="513"/>
      <c r="BP2018" s="513"/>
      <c r="BQ2018" s="513"/>
      <c r="BR2018" s="513"/>
      <c r="BS2018" s="513"/>
      <c r="BT2018" s="513"/>
      <c r="BU2018" s="513"/>
      <c r="BV2018" s="513"/>
      <c r="BW2018" s="513"/>
      <c r="BX2018" s="513"/>
      <c r="BY2018" s="513"/>
      <c r="BZ2018" s="513"/>
      <c r="CA2018" s="513"/>
      <c r="CB2018" s="513"/>
      <c r="CC2018" s="1972"/>
      <c r="CD2018" s="1499"/>
      <c r="CE2018" s="1500"/>
      <c r="CF2018" s="1501"/>
      <c r="CG2018" s="1500"/>
      <c r="CH2018" s="1500"/>
      <c r="CI2018" s="1500"/>
      <c r="CJ2018" s="1976"/>
      <c r="CK2018" s="1519"/>
      <c r="CL2018" s="1509"/>
    </row>
    <row r="2019" spans="1:90" s="514" customFormat="1">
      <c r="A2019" s="511"/>
      <c r="B2019" s="512"/>
      <c r="C2019" s="1493"/>
      <c r="D2019" s="1493"/>
      <c r="E2019" s="1493"/>
      <c r="F2019" s="1493"/>
      <c r="G2019" s="1493"/>
      <c r="H2019" s="1530"/>
      <c r="I2019" s="1972"/>
      <c r="J2019" s="1542"/>
      <c r="K2019" s="513"/>
      <c r="L2019" s="513"/>
      <c r="M2019" s="513"/>
      <c r="N2019" s="513"/>
      <c r="O2019" s="513"/>
      <c r="P2019" s="513"/>
      <c r="Q2019" s="513"/>
      <c r="R2019" s="513"/>
      <c r="S2019" s="513"/>
      <c r="T2019" s="513"/>
      <c r="U2019" s="513"/>
      <c r="V2019" s="513"/>
      <c r="W2019" s="513"/>
      <c r="X2019" s="513"/>
      <c r="Y2019" s="513"/>
      <c r="Z2019" s="513"/>
      <c r="AA2019" s="513"/>
      <c r="AB2019" s="513"/>
      <c r="AC2019" s="513"/>
      <c r="AD2019" s="513"/>
      <c r="AE2019" s="513"/>
      <c r="AF2019" s="513"/>
      <c r="AG2019" s="513"/>
      <c r="AH2019" s="513"/>
      <c r="AI2019" s="513"/>
      <c r="AJ2019" s="513"/>
      <c r="AK2019" s="513"/>
      <c r="AL2019" s="513"/>
      <c r="AM2019" s="513"/>
      <c r="AN2019" s="513"/>
      <c r="AO2019" s="513"/>
      <c r="AP2019" s="513"/>
      <c r="AQ2019" s="513"/>
      <c r="AR2019" s="513"/>
      <c r="AS2019" s="513"/>
      <c r="AT2019" s="513"/>
      <c r="AU2019" s="513"/>
      <c r="AV2019" s="513"/>
      <c r="AW2019" s="513"/>
      <c r="AX2019" s="513"/>
      <c r="AY2019" s="513"/>
      <c r="AZ2019" s="513"/>
      <c r="BA2019" s="513"/>
      <c r="BB2019" s="513"/>
      <c r="BC2019" s="513"/>
      <c r="BD2019" s="513"/>
      <c r="BE2019" s="513"/>
      <c r="BF2019" s="513"/>
      <c r="BG2019" s="513"/>
      <c r="BH2019" s="513"/>
      <c r="BI2019" s="513"/>
      <c r="BJ2019" s="513"/>
      <c r="BK2019" s="513"/>
      <c r="BL2019" s="513"/>
      <c r="BM2019" s="513"/>
      <c r="BN2019" s="513"/>
      <c r="BO2019" s="513"/>
      <c r="BP2019" s="513"/>
      <c r="BQ2019" s="513"/>
      <c r="BR2019" s="513"/>
      <c r="BS2019" s="513"/>
      <c r="BT2019" s="513"/>
      <c r="BU2019" s="513"/>
      <c r="BV2019" s="513"/>
      <c r="BW2019" s="513"/>
      <c r="BX2019" s="513"/>
      <c r="BY2019" s="513"/>
      <c r="BZ2019" s="513"/>
      <c r="CA2019" s="513"/>
      <c r="CB2019" s="513"/>
      <c r="CC2019" s="1972"/>
      <c r="CD2019" s="1499"/>
      <c r="CE2019" s="1500"/>
      <c r="CF2019" s="1501"/>
      <c r="CG2019" s="1500"/>
      <c r="CH2019" s="1500"/>
      <c r="CI2019" s="1500"/>
      <c r="CJ2019" s="1976"/>
      <c r="CK2019" s="1519"/>
      <c r="CL2019" s="1509"/>
    </row>
    <row r="2020" spans="1:90" s="514" customFormat="1">
      <c r="A2020" s="511"/>
      <c r="B2020" s="512"/>
      <c r="C2020" s="1493"/>
      <c r="D2020" s="1493"/>
      <c r="E2020" s="1493"/>
      <c r="F2020" s="1493"/>
      <c r="G2020" s="1493"/>
      <c r="H2020" s="1530"/>
      <c r="I2020" s="1972"/>
      <c r="J2020" s="1542"/>
      <c r="K2020" s="513"/>
      <c r="L2020" s="513"/>
      <c r="M2020" s="513"/>
      <c r="N2020" s="513"/>
      <c r="O2020" s="513"/>
      <c r="P2020" s="513"/>
      <c r="Q2020" s="513"/>
      <c r="R2020" s="513"/>
      <c r="S2020" s="513"/>
      <c r="T2020" s="513"/>
      <c r="U2020" s="513"/>
      <c r="V2020" s="513"/>
      <c r="W2020" s="513"/>
      <c r="X2020" s="513"/>
      <c r="Y2020" s="513"/>
      <c r="Z2020" s="513"/>
      <c r="AA2020" s="513"/>
      <c r="AB2020" s="513"/>
      <c r="AC2020" s="513"/>
      <c r="AD2020" s="513"/>
      <c r="AE2020" s="513"/>
      <c r="AF2020" s="513"/>
      <c r="AG2020" s="513"/>
      <c r="AH2020" s="513"/>
      <c r="AI2020" s="513"/>
      <c r="AJ2020" s="513"/>
      <c r="AK2020" s="513"/>
      <c r="AL2020" s="513"/>
      <c r="AM2020" s="513"/>
      <c r="AN2020" s="513"/>
      <c r="AO2020" s="513"/>
      <c r="AP2020" s="513"/>
      <c r="AQ2020" s="513"/>
      <c r="AR2020" s="513"/>
      <c r="AS2020" s="513"/>
      <c r="AT2020" s="513"/>
      <c r="AU2020" s="513"/>
      <c r="AV2020" s="513"/>
      <c r="AW2020" s="513"/>
      <c r="AX2020" s="513"/>
      <c r="AY2020" s="513"/>
      <c r="AZ2020" s="513"/>
      <c r="BA2020" s="513"/>
      <c r="BB2020" s="513"/>
      <c r="BC2020" s="513"/>
      <c r="BD2020" s="513"/>
      <c r="BE2020" s="513"/>
      <c r="BF2020" s="513"/>
      <c r="BG2020" s="513"/>
      <c r="BH2020" s="513"/>
      <c r="BI2020" s="513"/>
      <c r="BJ2020" s="513"/>
      <c r="BK2020" s="513"/>
      <c r="BL2020" s="513"/>
      <c r="BM2020" s="513"/>
      <c r="BN2020" s="513"/>
      <c r="BO2020" s="513"/>
      <c r="BP2020" s="513"/>
      <c r="BQ2020" s="513"/>
      <c r="BR2020" s="513"/>
      <c r="BS2020" s="513"/>
      <c r="BT2020" s="513"/>
      <c r="BU2020" s="513"/>
      <c r="BV2020" s="513"/>
      <c r="BW2020" s="513"/>
      <c r="BX2020" s="513"/>
      <c r="BY2020" s="513"/>
      <c r="BZ2020" s="513"/>
      <c r="CA2020" s="513"/>
      <c r="CB2020" s="513"/>
      <c r="CC2020" s="1972"/>
      <c r="CD2020" s="1499"/>
      <c r="CE2020" s="1500"/>
      <c r="CF2020" s="1501"/>
      <c r="CG2020" s="1500"/>
      <c r="CH2020" s="1500"/>
      <c r="CI2020" s="1500"/>
      <c r="CJ2020" s="1976"/>
      <c r="CK2020" s="1519"/>
      <c r="CL2020" s="1509"/>
    </row>
    <row r="2021" spans="1:90" s="514" customFormat="1">
      <c r="A2021" s="511"/>
      <c r="B2021" s="512"/>
      <c r="C2021" s="1493"/>
      <c r="D2021" s="1493"/>
      <c r="E2021" s="1493"/>
      <c r="F2021" s="1493"/>
      <c r="G2021" s="1493"/>
      <c r="H2021" s="1530"/>
      <c r="I2021" s="1972"/>
      <c r="J2021" s="1542"/>
      <c r="K2021" s="513"/>
      <c r="L2021" s="513"/>
      <c r="M2021" s="513"/>
      <c r="N2021" s="513"/>
      <c r="O2021" s="513"/>
      <c r="P2021" s="513"/>
      <c r="Q2021" s="513"/>
      <c r="R2021" s="513"/>
      <c r="S2021" s="513"/>
      <c r="T2021" s="513"/>
      <c r="U2021" s="513"/>
      <c r="V2021" s="513"/>
      <c r="W2021" s="513"/>
      <c r="X2021" s="513"/>
      <c r="Y2021" s="513"/>
      <c r="Z2021" s="513"/>
      <c r="AA2021" s="513"/>
      <c r="AB2021" s="513"/>
      <c r="AC2021" s="513"/>
      <c r="AD2021" s="513"/>
      <c r="AE2021" s="513"/>
      <c r="AF2021" s="513"/>
      <c r="AG2021" s="513"/>
      <c r="AH2021" s="513"/>
      <c r="AI2021" s="513"/>
      <c r="AJ2021" s="513"/>
      <c r="AK2021" s="513"/>
      <c r="AL2021" s="513"/>
      <c r="AM2021" s="513"/>
      <c r="AN2021" s="513"/>
      <c r="AO2021" s="513"/>
      <c r="AP2021" s="513"/>
      <c r="AQ2021" s="513"/>
      <c r="AR2021" s="513"/>
      <c r="AS2021" s="513"/>
      <c r="AT2021" s="513"/>
      <c r="AU2021" s="513"/>
      <c r="AV2021" s="513"/>
      <c r="AW2021" s="513"/>
      <c r="AX2021" s="513"/>
      <c r="AY2021" s="513"/>
      <c r="AZ2021" s="513"/>
      <c r="BA2021" s="513"/>
      <c r="BB2021" s="513"/>
      <c r="BC2021" s="513"/>
      <c r="BD2021" s="513"/>
      <c r="BE2021" s="513"/>
      <c r="BF2021" s="513"/>
      <c r="BG2021" s="513"/>
      <c r="BH2021" s="513"/>
      <c r="BI2021" s="513"/>
      <c r="BJ2021" s="513"/>
      <c r="BK2021" s="513"/>
      <c r="BL2021" s="513"/>
      <c r="BM2021" s="513"/>
      <c r="BN2021" s="513"/>
      <c r="BO2021" s="513"/>
      <c r="BP2021" s="513"/>
      <c r="BQ2021" s="513"/>
      <c r="BR2021" s="513"/>
      <c r="BS2021" s="513"/>
      <c r="BT2021" s="513"/>
      <c r="BU2021" s="513"/>
      <c r="BV2021" s="513"/>
      <c r="BW2021" s="513"/>
      <c r="BX2021" s="513"/>
      <c r="BY2021" s="513"/>
      <c r="BZ2021" s="513"/>
      <c r="CA2021" s="513"/>
      <c r="CB2021" s="513"/>
      <c r="CC2021" s="1972"/>
      <c r="CD2021" s="1499"/>
      <c r="CE2021" s="1500"/>
      <c r="CF2021" s="1501"/>
      <c r="CG2021" s="1500"/>
      <c r="CH2021" s="1500"/>
      <c r="CI2021" s="1500"/>
      <c r="CJ2021" s="1976"/>
      <c r="CK2021" s="1519"/>
      <c r="CL2021" s="1509"/>
    </row>
    <row r="2022" spans="1:90" s="514" customFormat="1">
      <c r="A2022" s="511"/>
      <c r="B2022" s="512"/>
      <c r="C2022" s="1493"/>
      <c r="D2022" s="1493"/>
      <c r="E2022" s="1493"/>
      <c r="F2022" s="1493"/>
      <c r="G2022" s="1493"/>
      <c r="H2022" s="1530"/>
      <c r="I2022" s="1972"/>
      <c r="J2022" s="1542"/>
      <c r="K2022" s="513"/>
      <c r="L2022" s="513"/>
      <c r="M2022" s="513"/>
      <c r="N2022" s="513"/>
      <c r="O2022" s="513"/>
      <c r="P2022" s="513"/>
      <c r="Q2022" s="513"/>
      <c r="R2022" s="513"/>
      <c r="S2022" s="513"/>
      <c r="T2022" s="513"/>
      <c r="U2022" s="513"/>
      <c r="V2022" s="513"/>
      <c r="W2022" s="513"/>
      <c r="X2022" s="513"/>
      <c r="Y2022" s="513"/>
      <c r="Z2022" s="513"/>
      <c r="AA2022" s="513"/>
      <c r="AB2022" s="513"/>
      <c r="AC2022" s="513"/>
      <c r="AD2022" s="513"/>
      <c r="AE2022" s="513"/>
      <c r="AF2022" s="513"/>
      <c r="AG2022" s="513"/>
      <c r="AH2022" s="513"/>
      <c r="AI2022" s="513"/>
      <c r="AJ2022" s="513"/>
      <c r="AK2022" s="513"/>
      <c r="AL2022" s="513"/>
      <c r="AM2022" s="513"/>
      <c r="AN2022" s="513"/>
      <c r="AO2022" s="513"/>
      <c r="AP2022" s="513"/>
      <c r="AQ2022" s="513"/>
      <c r="AR2022" s="513"/>
      <c r="AS2022" s="513"/>
      <c r="AT2022" s="513"/>
      <c r="AU2022" s="513"/>
      <c r="AV2022" s="513"/>
      <c r="AW2022" s="513"/>
      <c r="AX2022" s="513"/>
      <c r="AY2022" s="513"/>
      <c r="AZ2022" s="513"/>
      <c r="BA2022" s="513"/>
      <c r="BB2022" s="513"/>
      <c r="BC2022" s="513"/>
      <c r="BD2022" s="513"/>
      <c r="BE2022" s="513"/>
      <c r="BF2022" s="513"/>
      <c r="BG2022" s="513"/>
      <c r="BH2022" s="513"/>
      <c r="BI2022" s="513"/>
      <c r="BJ2022" s="513"/>
      <c r="BK2022" s="513"/>
      <c r="BL2022" s="513"/>
      <c r="BM2022" s="513"/>
      <c r="BN2022" s="513"/>
      <c r="BO2022" s="513"/>
      <c r="BP2022" s="513"/>
      <c r="BQ2022" s="513"/>
      <c r="BR2022" s="513"/>
      <c r="BS2022" s="513"/>
      <c r="BT2022" s="513"/>
      <c r="BU2022" s="513"/>
      <c r="BV2022" s="513"/>
      <c r="BW2022" s="513"/>
      <c r="BX2022" s="513"/>
      <c r="BY2022" s="513"/>
      <c r="BZ2022" s="513"/>
      <c r="CA2022" s="513"/>
      <c r="CB2022" s="513"/>
      <c r="CC2022" s="1972"/>
      <c r="CD2022" s="1499"/>
      <c r="CE2022" s="1500"/>
      <c r="CF2022" s="1501"/>
      <c r="CG2022" s="1500"/>
      <c r="CH2022" s="1500"/>
      <c r="CI2022" s="1500"/>
      <c r="CJ2022" s="1976"/>
      <c r="CK2022" s="1519"/>
      <c r="CL2022" s="1509"/>
    </row>
    <row r="2023" spans="1:90" s="514" customFormat="1">
      <c r="A2023" s="511"/>
      <c r="B2023" s="512"/>
      <c r="C2023" s="1493"/>
      <c r="D2023" s="1493"/>
      <c r="E2023" s="1493"/>
      <c r="F2023" s="1493"/>
      <c r="G2023" s="1493"/>
      <c r="H2023" s="1530"/>
      <c r="I2023" s="1972"/>
      <c r="J2023" s="1542"/>
      <c r="K2023" s="513"/>
      <c r="L2023" s="513"/>
      <c r="M2023" s="513"/>
      <c r="N2023" s="513"/>
      <c r="O2023" s="513"/>
      <c r="P2023" s="513"/>
      <c r="Q2023" s="513"/>
      <c r="R2023" s="513"/>
      <c r="S2023" s="513"/>
      <c r="T2023" s="513"/>
      <c r="U2023" s="513"/>
      <c r="V2023" s="513"/>
      <c r="W2023" s="513"/>
      <c r="X2023" s="513"/>
      <c r="Y2023" s="513"/>
      <c r="Z2023" s="513"/>
      <c r="AA2023" s="513"/>
      <c r="AB2023" s="513"/>
      <c r="AC2023" s="513"/>
      <c r="AD2023" s="513"/>
      <c r="AE2023" s="513"/>
      <c r="AF2023" s="513"/>
      <c r="AG2023" s="513"/>
      <c r="AH2023" s="513"/>
      <c r="AI2023" s="513"/>
      <c r="AJ2023" s="513"/>
      <c r="AK2023" s="513"/>
      <c r="AL2023" s="513"/>
      <c r="AM2023" s="513"/>
      <c r="AN2023" s="513"/>
      <c r="AO2023" s="513"/>
      <c r="AP2023" s="513"/>
      <c r="AQ2023" s="513"/>
      <c r="AR2023" s="513"/>
      <c r="AS2023" s="513"/>
      <c r="AT2023" s="513"/>
      <c r="AU2023" s="513"/>
      <c r="AV2023" s="513"/>
      <c r="AW2023" s="513"/>
      <c r="AX2023" s="513"/>
      <c r="AY2023" s="513"/>
      <c r="AZ2023" s="513"/>
      <c r="BA2023" s="513"/>
      <c r="BB2023" s="513"/>
      <c r="BC2023" s="513"/>
      <c r="BD2023" s="513"/>
      <c r="BE2023" s="513"/>
      <c r="BF2023" s="513"/>
      <c r="BG2023" s="513"/>
      <c r="BH2023" s="513"/>
      <c r="BI2023" s="513"/>
      <c r="BJ2023" s="513"/>
      <c r="BK2023" s="513"/>
      <c r="BL2023" s="513"/>
      <c r="BM2023" s="513"/>
      <c r="BN2023" s="513"/>
      <c r="BO2023" s="513"/>
      <c r="BP2023" s="513"/>
      <c r="BQ2023" s="513"/>
      <c r="BR2023" s="513"/>
      <c r="BS2023" s="513"/>
      <c r="BT2023" s="513"/>
      <c r="BU2023" s="513"/>
      <c r="BV2023" s="513"/>
      <c r="BW2023" s="513"/>
      <c r="BX2023" s="513"/>
      <c r="BY2023" s="513"/>
      <c r="BZ2023" s="513"/>
      <c r="CA2023" s="513"/>
      <c r="CB2023" s="513"/>
      <c r="CC2023" s="1972"/>
      <c r="CD2023" s="1499"/>
      <c r="CE2023" s="1500"/>
      <c r="CF2023" s="1501"/>
      <c r="CG2023" s="1500"/>
      <c r="CH2023" s="1500"/>
      <c r="CI2023" s="1500"/>
      <c r="CJ2023" s="1976"/>
      <c r="CK2023" s="1519"/>
      <c r="CL2023" s="1509"/>
    </row>
    <row r="2024" spans="1:90" s="514" customFormat="1">
      <c r="A2024" s="511"/>
      <c r="B2024" s="512"/>
      <c r="C2024" s="1493"/>
      <c r="D2024" s="1493"/>
      <c r="E2024" s="1493"/>
      <c r="F2024" s="1493"/>
      <c r="G2024" s="1493"/>
      <c r="H2024" s="1530"/>
      <c r="I2024" s="1972"/>
      <c r="J2024" s="1542"/>
      <c r="K2024" s="513"/>
      <c r="L2024" s="513"/>
      <c r="M2024" s="513"/>
      <c r="N2024" s="513"/>
      <c r="O2024" s="513"/>
      <c r="P2024" s="513"/>
      <c r="Q2024" s="513"/>
      <c r="R2024" s="513"/>
      <c r="S2024" s="513"/>
      <c r="T2024" s="513"/>
      <c r="U2024" s="513"/>
      <c r="V2024" s="513"/>
      <c r="W2024" s="513"/>
      <c r="X2024" s="513"/>
      <c r="Y2024" s="513"/>
      <c r="Z2024" s="513"/>
      <c r="AA2024" s="513"/>
      <c r="AB2024" s="513"/>
      <c r="AC2024" s="513"/>
      <c r="AD2024" s="513"/>
      <c r="AE2024" s="513"/>
      <c r="AF2024" s="513"/>
      <c r="AG2024" s="513"/>
      <c r="AH2024" s="513"/>
      <c r="AI2024" s="513"/>
      <c r="AJ2024" s="513"/>
      <c r="AK2024" s="513"/>
      <c r="AL2024" s="513"/>
      <c r="AM2024" s="513"/>
      <c r="AN2024" s="513"/>
      <c r="AO2024" s="513"/>
      <c r="AP2024" s="513"/>
      <c r="AQ2024" s="513"/>
      <c r="AR2024" s="513"/>
      <c r="AS2024" s="513"/>
      <c r="AT2024" s="513"/>
      <c r="AU2024" s="513"/>
      <c r="AV2024" s="513"/>
      <c r="AW2024" s="513"/>
      <c r="AX2024" s="513"/>
      <c r="AY2024" s="513"/>
      <c r="AZ2024" s="513"/>
      <c r="BA2024" s="513"/>
      <c r="BB2024" s="513"/>
      <c r="BC2024" s="513"/>
      <c r="BD2024" s="513"/>
      <c r="BE2024" s="513"/>
      <c r="BF2024" s="513"/>
      <c r="BG2024" s="513"/>
      <c r="BH2024" s="513"/>
      <c r="BI2024" s="513"/>
      <c r="BJ2024" s="513"/>
      <c r="BK2024" s="513"/>
      <c r="BL2024" s="513"/>
      <c r="BM2024" s="513"/>
      <c r="BN2024" s="513"/>
      <c r="BO2024" s="513"/>
      <c r="BP2024" s="513"/>
      <c r="BQ2024" s="513"/>
      <c r="BR2024" s="513"/>
      <c r="BS2024" s="513"/>
      <c r="BT2024" s="513"/>
      <c r="BU2024" s="513"/>
      <c r="BV2024" s="513"/>
      <c r="BW2024" s="513"/>
      <c r="BX2024" s="513"/>
      <c r="BY2024" s="513"/>
      <c r="BZ2024" s="513"/>
      <c r="CA2024" s="513"/>
      <c r="CB2024" s="513"/>
      <c r="CC2024" s="1972"/>
      <c r="CD2024" s="1499"/>
      <c r="CE2024" s="1500"/>
      <c r="CF2024" s="1501"/>
      <c r="CG2024" s="1500"/>
      <c r="CH2024" s="1500"/>
      <c r="CI2024" s="1500"/>
      <c r="CJ2024" s="1976"/>
      <c r="CK2024" s="1519"/>
      <c r="CL2024" s="1509"/>
    </row>
    <row r="2025" spans="1:90" s="514" customFormat="1">
      <c r="A2025" s="511"/>
      <c r="B2025" s="512"/>
      <c r="C2025" s="1493"/>
      <c r="D2025" s="1493"/>
      <c r="E2025" s="1493"/>
      <c r="F2025" s="1493"/>
      <c r="G2025" s="1493"/>
      <c r="H2025" s="1530"/>
      <c r="I2025" s="1972"/>
      <c r="J2025" s="1542"/>
      <c r="K2025" s="513"/>
      <c r="L2025" s="513"/>
      <c r="M2025" s="513"/>
      <c r="N2025" s="513"/>
      <c r="O2025" s="513"/>
      <c r="P2025" s="513"/>
      <c r="Q2025" s="513"/>
      <c r="R2025" s="513"/>
      <c r="S2025" s="513"/>
      <c r="T2025" s="513"/>
      <c r="U2025" s="513"/>
      <c r="V2025" s="513"/>
      <c r="W2025" s="513"/>
      <c r="X2025" s="513"/>
      <c r="Y2025" s="513"/>
      <c r="Z2025" s="513"/>
      <c r="AA2025" s="513"/>
      <c r="AB2025" s="513"/>
      <c r="AC2025" s="513"/>
      <c r="AD2025" s="513"/>
      <c r="AE2025" s="513"/>
      <c r="AF2025" s="513"/>
      <c r="AG2025" s="513"/>
      <c r="AH2025" s="513"/>
      <c r="AI2025" s="513"/>
      <c r="AJ2025" s="513"/>
      <c r="AK2025" s="513"/>
      <c r="AL2025" s="513"/>
      <c r="AM2025" s="513"/>
      <c r="AN2025" s="513"/>
      <c r="AO2025" s="513"/>
      <c r="AP2025" s="513"/>
      <c r="AQ2025" s="513"/>
      <c r="AR2025" s="513"/>
      <c r="AS2025" s="513"/>
      <c r="AT2025" s="513"/>
      <c r="AU2025" s="513"/>
      <c r="AV2025" s="513"/>
      <c r="AW2025" s="513"/>
      <c r="AX2025" s="513"/>
      <c r="AY2025" s="513"/>
      <c r="AZ2025" s="513"/>
      <c r="BA2025" s="513"/>
      <c r="BB2025" s="513"/>
      <c r="BC2025" s="513"/>
      <c r="BD2025" s="513"/>
      <c r="BE2025" s="513"/>
      <c r="BF2025" s="513"/>
      <c r="BG2025" s="513"/>
      <c r="BH2025" s="513"/>
      <c r="BI2025" s="513"/>
      <c r="BJ2025" s="513"/>
      <c r="BK2025" s="513"/>
      <c r="BL2025" s="513"/>
      <c r="BM2025" s="513"/>
      <c r="BN2025" s="513"/>
      <c r="BO2025" s="513"/>
      <c r="BP2025" s="513"/>
      <c r="BQ2025" s="513"/>
      <c r="BR2025" s="513"/>
      <c r="BS2025" s="513"/>
      <c r="BT2025" s="513"/>
      <c r="BU2025" s="513"/>
      <c r="BV2025" s="513"/>
      <c r="BW2025" s="513"/>
      <c r="BX2025" s="513"/>
      <c r="BY2025" s="513"/>
      <c r="BZ2025" s="513"/>
      <c r="CA2025" s="513"/>
      <c r="CB2025" s="513"/>
      <c r="CC2025" s="1972"/>
      <c r="CD2025" s="1499"/>
      <c r="CE2025" s="1500"/>
      <c r="CF2025" s="1501"/>
      <c r="CG2025" s="1500"/>
      <c r="CH2025" s="1500"/>
      <c r="CI2025" s="1500"/>
      <c r="CJ2025" s="1976"/>
      <c r="CK2025" s="1519"/>
      <c r="CL2025" s="1509"/>
    </row>
    <row r="2026" spans="1:90" s="514" customFormat="1">
      <c r="A2026" s="511"/>
      <c r="B2026" s="512"/>
      <c r="C2026" s="1493"/>
      <c r="D2026" s="1493"/>
      <c r="E2026" s="1493"/>
      <c r="F2026" s="1493"/>
      <c r="G2026" s="1493"/>
      <c r="H2026" s="1530"/>
      <c r="I2026" s="1972"/>
      <c r="J2026" s="1542"/>
      <c r="K2026" s="513"/>
      <c r="L2026" s="513"/>
      <c r="M2026" s="513"/>
      <c r="N2026" s="513"/>
      <c r="O2026" s="513"/>
      <c r="P2026" s="513"/>
      <c r="Q2026" s="513"/>
      <c r="R2026" s="513"/>
      <c r="S2026" s="513"/>
      <c r="T2026" s="513"/>
      <c r="U2026" s="513"/>
      <c r="V2026" s="513"/>
      <c r="W2026" s="513"/>
      <c r="X2026" s="513"/>
      <c r="Y2026" s="513"/>
      <c r="Z2026" s="513"/>
      <c r="AA2026" s="513"/>
      <c r="AB2026" s="513"/>
      <c r="AC2026" s="513"/>
      <c r="AD2026" s="513"/>
      <c r="AE2026" s="513"/>
      <c r="AF2026" s="513"/>
      <c r="AG2026" s="513"/>
      <c r="AH2026" s="513"/>
      <c r="AI2026" s="513"/>
      <c r="AJ2026" s="513"/>
      <c r="AK2026" s="513"/>
      <c r="AL2026" s="513"/>
      <c r="AM2026" s="513"/>
      <c r="AN2026" s="513"/>
      <c r="AO2026" s="513"/>
      <c r="AP2026" s="513"/>
      <c r="AQ2026" s="513"/>
      <c r="AR2026" s="513"/>
      <c r="AS2026" s="513"/>
      <c r="AT2026" s="513"/>
      <c r="AU2026" s="513"/>
      <c r="AV2026" s="513"/>
      <c r="AW2026" s="513"/>
      <c r="AX2026" s="513"/>
      <c r="AY2026" s="513"/>
      <c r="AZ2026" s="513"/>
      <c r="BA2026" s="513"/>
      <c r="BB2026" s="513"/>
      <c r="BC2026" s="513"/>
      <c r="BD2026" s="513"/>
      <c r="BE2026" s="513"/>
      <c r="BF2026" s="513"/>
      <c r="BG2026" s="513"/>
      <c r="BH2026" s="513"/>
      <c r="BI2026" s="513"/>
      <c r="BJ2026" s="513"/>
      <c r="BK2026" s="513"/>
      <c r="BL2026" s="513"/>
      <c r="BM2026" s="513"/>
      <c r="BN2026" s="513"/>
      <c r="BO2026" s="513"/>
      <c r="BP2026" s="513"/>
      <c r="BQ2026" s="513"/>
      <c r="BR2026" s="513"/>
      <c r="BS2026" s="513"/>
      <c r="BT2026" s="513"/>
      <c r="BU2026" s="513"/>
      <c r="BV2026" s="513"/>
      <c r="BW2026" s="513"/>
      <c r="BX2026" s="513"/>
      <c r="BY2026" s="513"/>
      <c r="BZ2026" s="513"/>
      <c r="CA2026" s="513"/>
      <c r="CB2026" s="513"/>
      <c r="CC2026" s="1972"/>
      <c r="CD2026" s="1499"/>
      <c r="CE2026" s="1500"/>
      <c r="CF2026" s="1501"/>
      <c r="CG2026" s="1500"/>
      <c r="CH2026" s="1500"/>
      <c r="CI2026" s="1500"/>
      <c r="CJ2026" s="1976"/>
      <c r="CK2026" s="1519"/>
      <c r="CL2026" s="1509"/>
    </row>
    <row r="2027" spans="1:90" s="514" customFormat="1">
      <c r="A2027" s="511"/>
      <c r="B2027" s="512"/>
      <c r="C2027" s="1493"/>
      <c r="D2027" s="1493"/>
      <c r="E2027" s="1493"/>
      <c r="F2027" s="1493"/>
      <c r="G2027" s="1493"/>
      <c r="H2027" s="1530"/>
      <c r="I2027" s="1972"/>
      <c r="J2027" s="1542"/>
      <c r="K2027" s="513"/>
      <c r="L2027" s="513"/>
      <c r="M2027" s="513"/>
      <c r="N2027" s="513"/>
      <c r="O2027" s="513"/>
      <c r="P2027" s="513"/>
      <c r="Q2027" s="513"/>
      <c r="R2027" s="513"/>
      <c r="S2027" s="513"/>
      <c r="T2027" s="513"/>
      <c r="U2027" s="513"/>
      <c r="V2027" s="513"/>
      <c r="W2027" s="513"/>
      <c r="X2027" s="513"/>
      <c r="Y2027" s="513"/>
      <c r="Z2027" s="513"/>
      <c r="AA2027" s="513"/>
      <c r="AB2027" s="513"/>
      <c r="AC2027" s="513"/>
      <c r="AD2027" s="513"/>
      <c r="AE2027" s="513"/>
      <c r="AF2027" s="513"/>
      <c r="AG2027" s="513"/>
      <c r="AH2027" s="513"/>
      <c r="AI2027" s="513"/>
      <c r="AJ2027" s="513"/>
      <c r="AK2027" s="513"/>
      <c r="AL2027" s="513"/>
      <c r="AM2027" s="513"/>
      <c r="AN2027" s="513"/>
      <c r="AO2027" s="513"/>
      <c r="AP2027" s="513"/>
      <c r="AQ2027" s="513"/>
      <c r="AR2027" s="513"/>
      <c r="AS2027" s="513"/>
      <c r="AT2027" s="513"/>
      <c r="AU2027" s="513"/>
      <c r="AV2027" s="513"/>
      <c r="AW2027" s="513"/>
      <c r="AX2027" s="513"/>
      <c r="AY2027" s="513"/>
      <c r="AZ2027" s="513"/>
      <c r="BA2027" s="513"/>
      <c r="BB2027" s="513"/>
      <c r="BC2027" s="513"/>
      <c r="BD2027" s="513"/>
      <c r="BE2027" s="513"/>
      <c r="BF2027" s="513"/>
      <c r="BG2027" s="513"/>
      <c r="BH2027" s="513"/>
      <c r="BI2027" s="513"/>
      <c r="BJ2027" s="513"/>
      <c r="BK2027" s="513"/>
      <c r="BL2027" s="513"/>
      <c r="BM2027" s="513"/>
      <c r="BN2027" s="513"/>
      <c r="BO2027" s="513"/>
      <c r="BP2027" s="513"/>
      <c r="BQ2027" s="513"/>
      <c r="BR2027" s="513"/>
      <c r="BS2027" s="513"/>
      <c r="BT2027" s="513"/>
      <c r="BU2027" s="513"/>
      <c r="BV2027" s="513"/>
      <c r="BW2027" s="513"/>
      <c r="BX2027" s="513"/>
      <c r="BY2027" s="513"/>
      <c r="BZ2027" s="513"/>
      <c r="CA2027" s="513"/>
      <c r="CB2027" s="513"/>
      <c r="CC2027" s="1972"/>
      <c r="CD2027" s="1499"/>
      <c r="CE2027" s="1500"/>
      <c r="CF2027" s="1501"/>
      <c r="CG2027" s="1500"/>
      <c r="CH2027" s="1500"/>
      <c r="CI2027" s="1500"/>
      <c r="CJ2027" s="1976"/>
      <c r="CK2027" s="1519"/>
      <c r="CL2027" s="1509"/>
    </row>
    <row r="2028" spans="1:90" s="514" customFormat="1">
      <c r="A2028" s="511"/>
      <c r="B2028" s="512"/>
      <c r="C2028" s="1493"/>
      <c r="D2028" s="1493"/>
      <c r="E2028" s="1493"/>
      <c r="F2028" s="1493"/>
      <c r="G2028" s="1493"/>
      <c r="H2028" s="1530"/>
      <c r="I2028" s="1972"/>
      <c r="J2028" s="1542"/>
      <c r="K2028" s="513"/>
      <c r="L2028" s="513"/>
      <c r="M2028" s="513"/>
      <c r="N2028" s="513"/>
      <c r="O2028" s="513"/>
      <c r="P2028" s="513"/>
      <c r="Q2028" s="513"/>
      <c r="R2028" s="513"/>
      <c r="S2028" s="513"/>
      <c r="T2028" s="513"/>
      <c r="U2028" s="513"/>
      <c r="V2028" s="513"/>
      <c r="W2028" s="513"/>
      <c r="X2028" s="513"/>
      <c r="Y2028" s="513"/>
      <c r="Z2028" s="513"/>
      <c r="AA2028" s="513"/>
      <c r="AB2028" s="513"/>
      <c r="AC2028" s="513"/>
      <c r="AD2028" s="513"/>
      <c r="AE2028" s="513"/>
      <c r="AF2028" s="513"/>
      <c r="AG2028" s="513"/>
      <c r="AH2028" s="513"/>
      <c r="AI2028" s="513"/>
      <c r="AJ2028" s="513"/>
      <c r="AK2028" s="513"/>
      <c r="AL2028" s="513"/>
      <c r="AM2028" s="513"/>
      <c r="AN2028" s="513"/>
      <c r="AO2028" s="513"/>
      <c r="AP2028" s="513"/>
      <c r="AQ2028" s="513"/>
      <c r="AR2028" s="513"/>
      <c r="AS2028" s="513"/>
      <c r="AT2028" s="513"/>
      <c r="AU2028" s="513"/>
      <c r="AV2028" s="513"/>
      <c r="AW2028" s="513"/>
      <c r="AX2028" s="513"/>
      <c r="AY2028" s="513"/>
      <c r="AZ2028" s="513"/>
      <c r="BA2028" s="513"/>
      <c r="BB2028" s="513"/>
      <c r="BC2028" s="513"/>
      <c r="BD2028" s="513"/>
      <c r="BE2028" s="513"/>
      <c r="BF2028" s="513"/>
      <c r="BG2028" s="513"/>
      <c r="BH2028" s="513"/>
      <c r="BI2028" s="513"/>
      <c r="BJ2028" s="513"/>
      <c r="BK2028" s="513"/>
      <c r="BL2028" s="513"/>
      <c r="BM2028" s="513"/>
      <c r="BN2028" s="513"/>
      <c r="BO2028" s="513"/>
      <c r="BP2028" s="513"/>
      <c r="BQ2028" s="513"/>
      <c r="BR2028" s="513"/>
      <c r="BS2028" s="513"/>
      <c r="BT2028" s="513"/>
      <c r="BU2028" s="513"/>
      <c r="BV2028" s="513"/>
      <c r="BW2028" s="513"/>
      <c r="BX2028" s="513"/>
      <c r="BY2028" s="513"/>
      <c r="BZ2028" s="513"/>
      <c r="CA2028" s="513"/>
      <c r="CB2028" s="513"/>
      <c r="CC2028" s="1972"/>
      <c r="CD2028" s="1499"/>
      <c r="CE2028" s="1500"/>
      <c r="CF2028" s="1501"/>
      <c r="CG2028" s="1500"/>
      <c r="CH2028" s="1500"/>
      <c r="CI2028" s="1500"/>
      <c r="CJ2028" s="1976"/>
      <c r="CK2028" s="1519"/>
      <c r="CL2028" s="1509"/>
    </row>
    <row r="2029" spans="1:90" s="514" customFormat="1">
      <c r="A2029" s="511"/>
      <c r="B2029" s="512"/>
      <c r="C2029" s="1493"/>
      <c r="D2029" s="1493"/>
      <c r="E2029" s="1493"/>
      <c r="F2029" s="1493"/>
      <c r="G2029" s="1493"/>
      <c r="H2029" s="1530"/>
      <c r="I2029" s="1972"/>
      <c r="J2029" s="1542"/>
      <c r="K2029" s="513"/>
      <c r="L2029" s="513"/>
      <c r="M2029" s="513"/>
      <c r="N2029" s="513"/>
      <c r="O2029" s="513"/>
      <c r="P2029" s="513"/>
      <c r="Q2029" s="513"/>
      <c r="R2029" s="513"/>
      <c r="S2029" s="513"/>
      <c r="T2029" s="513"/>
      <c r="U2029" s="513"/>
      <c r="V2029" s="513"/>
      <c r="W2029" s="513"/>
      <c r="X2029" s="513"/>
      <c r="Y2029" s="513"/>
      <c r="Z2029" s="513"/>
      <c r="AA2029" s="513"/>
      <c r="AB2029" s="513"/>
      <c r="AC2029" s="513"/>
      <c r="AD2029" s="513"/>
      <c r="AE2029" s="513"/>
      <c r="AF2029" s="513"/>
      <c r="AG2029" s="513"/>
      <c r="AH2029" s="513"/>
      <c r="AI2029" s="513"/>
      <c r="AJ2029" s="513"/>
      <c r="AK2029" s="513"/>
      <c r="AL2029" s="513"/>
      <c r="AM2029" s="513"/>
      <c r="AN2029" s="513"/>
      <c r="AO2029" s="513"/>
      <c r="AP2029" s="513"/>
      <c r="AQ2029" s="513"/>
      <c r="AR2029" s="513"/>
      <c r="AS2029" s="513"/>
      <c r="AT2029" s="513"/>
      <c r="AU2029" s="513"/>
      <c r="AV2029" s="513"/>
      <c r="AW2029" s="513"/>
      <c r="AX2029" s="513"/>
      <c r="AY2029" s="513"/>
      <c r="AZ2029" s="513"/>
      <c r="BA2029" s="513"/>
      <c r="BB2029" s="513"/>
      <c r="BC2029" s="513"/>
      <c r="BD2029" s="513"/>
      <c r="BE2029" s="513"/>
      <c r="BF2029" s="513"/>
      <c r="BG2029" s="513"/>
      <c r="BH2029" s="513"/>
      <c r="BI2029" s="513"/>
      <c r="BJ2029" s="513"/>
      <c r="BK2029" s="513"/>
      <c r="BL2029" s="513"/>
      <c r="BM2029" s="513"/>
      <c r="BN2029" s="513"/>
      <c r="BO2029" s="513"/>
      <c r="BP2029" s="513"/>
      <c r="BQ2029" s="513"/>
      <c r="BR2029" s="513"/>
      <c r="BS2029" s="513"/>
      <c r="BT2029" s="513"/>
      <c r="BU2029" s="513"/>
      <c r="BV2029" s="513"/>
      <c r="BW2029" s="513"/>
      <c r="BX2029" s="513"/>
      <c r="BY2029" s="513"/>
      <c r="BZ2029" s="513"/>
      <c r="CA2029" s="513"/>
      <c r="CB2029" s="513"/>
      <c r="CC2029" s="1972"/>
      <c r="CD2029" s="1499"/>
      <c r="CE2029" s="1500"/>
      <c r="CF2029" s="1501"/>
      <c r="CG2029" s="1500"/>
      <c r="CH2029" s="1500"/>
      <c r="CI2029" s="1500"/>
      <c r="CJ2029" s="1976"/>
      <c r="CK2029" s="1519"/>
      <c r="CL2029" s="1509"/>
    </row>
    <row r="2030" spans="1:90" s="514" customFormat="1">
      <c r="A2030" s="511"/>
      <c r="B2030" s="512"/>
      <c r="C2030" s="1493"/>
      <c r="D2030" s="1493"/>
      <c r="E2030" s="1493"/>
      <c r="F2030" s="1493"/>
      <c r="G2030" s="1493"/>
      <c r="H2030" s="1530"/>
      <c r="I2030" s="1972"/>
      <c r="J2030" s="1542"/>
      <c r="K2030" s="513"/>
      <c r="L2030" s="513"/>
      <c r="M2030" s="513"/>
      <c r="N2030" s="513"/>
      <c r="O2030" s="513"/>
      <c r="P2030" s="513"/>
      <c r="Q2030" s="513"/>
      <c r="R2030" s="513"/>
      <c r="S2030" s="513"/>
      <c r="T2030" s="513"/>
      <c r="U2030" s="513"/>
      <c r="V2030" s="513"/>
      <c r="W2030" s="513"/>
      <c r="X2030" s="513"/>
      <c r="Y2030" s="513"/>
      <c r="Z2030" s="513"/>
      <c r="AA2030" s="513"/>
      <c r="AB2030" s="513"/>
      <c r="AC2030" s="513"/>
      <c r="AD2030" s="513"/>
      <c r="AE2030" s="513"/>
      <c r="AF2030" s="513"/>
      <c r="AG2030" s="513"/>
      <c r="AH2030" s="513"/>
      <c r="AI2030" s="513"/>
      <c r="AJ2030" s="513"/>
      <c r="AK2030" s="513"/>
      <c r="AL2030" s="513"/>
      <c r="AM2030" s="513"/>
      <c r="AN2030" s="513"/>
      <c r="AO2030" s="513"/>
      <c r="AP2030" s="513"/>
      <c r="AQ2030" s="513"/>
      <c r="AR2030" s="513"/>
      <c r="AS2030" s="513"/>
      <c r="AT2030" s="513"/>
      <c r="AU2030" s="513"/>
      <c r="AV2030" s="513"/>
      <c r="AW2030" s="513"/>
      <c r="AX2030" s="513"/>
      <c r="AY2030" s="513"/>
      <c r="AZ2030" s="513"/>
      <c r="BA2030" s="513"/>
      <c r="BB2030" s="513"/>
      <c r="BC2030" s="513"/>
      <c r="BD2030" s="513"/>
      <c r="BE2030" s="513"/>
      <c r="BF2030" s="513"/>
      <c r="BG2030" s="513"/>
      <c r="BH2030" s="513"/>
      <c r="BI2030" s="513"/>
      <c r="BJ2030" s="513"/>
      <c r="BK2030" s="513"/>
      <c r="BL2030" s="513"/>
      <c r="BM2030" s="513"/>
      <c r="BN2030" s="513"/>
      <c r="BO2030" s="513"/>
      <c r="BP2030" s="513"/>
      <c r="BQ2030" s="513"/>
      <c r="BR2030" s="513"/>
      <c r="BS2030" s="513"/>
      <c r="BT2030" s="513"/>
      <c r="BU2030" s="513"/>
      <c r="BV2030" s="513"/>
      <c r="BW2030" s="513"/>
      <c r="BX2030" s="513"/>
      <c r="BY2030" s="513"/>
      <c r="BZ2030" s="513"/>
      <c r="CA2030" s="513"/>
      <c r="CB2030" s="513"/>
      <c r="CC2030" s="1972"/>
      <c r="CD2030" s="1499"/>
      <c r="CE2030" s="1500"/>
      <c r="CF2030" s="1501"/>
      <c r="CG2030" s="1500"/>
      <c r="CH2030" s="1500"/>
      <c r="CI2030" s="1500"/>
      <c r="CJ2030" s="1976"/>
      <c r="CK2030" s="1519"/>
      <c r="CL2030" s="1509"/>
    </row>
    <row r="2031" spans="1:90" s="514" customFormat="1">
      <c r="A2031" s="511"/>
      <c r="B2031" s="512"/>
      <c r="C2031" s="1493"/>
      <c r="D2031" s="1493"/>
      <c r="E2031" s="1493"/>
      <c r="F2031" s="1493"/>
      <c r="G2031" s="1493"/>
      <c r="H2031" s="1530"/>
      <c r="I2031" s="1972"/>
      <c r="J2031" s="1542"/>
      <c r="K2031" s="513"/>
      <c r="L2031" s="513"/>
      <c r="M2031" s="513"/>
      <c r="N2031" s="513"/>
      <c r="O2031" s="513"/>
      <c r="P2031" s="513"/>
      <c r="Q2031" s="513"/>
      <c r="R2031" s="513"/>
      <c r="S2031" s="513"/>
      <c r="T2031" s="513"/>
      <c r="U2031" s="513"/>
      <c r="V2031" s="513"/>
      <c r="W2031" s="513"/>
      <c r="X2031" s="513"/>
      <c r="Y2031" s="513"/>
      <c r="Z2031" s="513"/>
      <c r="AA2031" s="513"/>
      <c r="AB2031" s="513"/>
      <c r="AC2031" s="513"/>
      <c r="AD2031" s="513"/>
      <c r="AE2031" s="513"/>
      <c r="AF2031" s="513"/>
      <c r="AG2031" s="513"/>
      <c r="AH2031" s="513"/>
      <c r="AI2031" s="513"/>
      <c r="AJ2031" s="513"/>
      <c r="AK2031" s="513"/>
      <c r="AL2031" s="513"/>
      <c r="AM2031" s="513"/>
      <c r="AN2031" s="513"/>
      <c r="AO2031" s="513"/>
      <c r="AP2031" s="513"/>
      <c r="AQ2031" s="513"/>
      <c r="AR2031" s="513"/>
      <c r="AS2031" s="513"/>
      <c r="AT2031" s="513"/>
      <c r="AU2031" s="513"/>
      <c r="AV2031" s="513"/>
      <c r="AW2031" s="513"/>
      <c r="AX2031" s="513"/>
      <c r="AY2031" s="513"/>
      <c r="AZ2031" s="513"/>
      <c r="BA2031" s="513"/>
      <c r="BB2031" s="513"/>
      <c r="BC2031" s="513"/>
      <c r="BD2031" s="513"/>
      <c r="BE2031" s="513"/>
      <c r="BF2031" s="513"/>
      <c r="BG2031" s="513"/>
      <c r="BH2031" s="513"/>
      <c r="BI2031" s="513"/>
      <c r="BJ2031" s="513"/>
      <c r="BK2031" s="513"/>
      <c r="BL2031" s="513"/>
      <c r="BM2031" s="513"/>
      <c r="BN2031" s="513"/>
      <c r="BO2031" s="513"/>
      <c r="BP2031" s="513"/>
      <c r="BQ2031" s="513"/>
      <c r="BR2031" s="513"/>
      <c r="BS2031" s="513"/>
      <c r="BT2031" s="513"/>
      <c r="BU2031" s="513"/>
      <c r="BV2031" s="513"/>
      <c r="BW2031" s="513"/>
      <c r="BX2031" s="513"/>
      <c r="BY2031" s="513"/>
      <c r="BZ2031" s="513"/>
      <c r="CA2031" s="513"/>
      <c r="CB2031" s="513"/>
      <c r="CC2031" s="1972"/>
      <c r="CD2031" s="1499"/>
      <c r="CE2031" s="1500"/>
      <c r="CF2031" s="1501"/>
      <c r="CG2031" s="1500"/>
      <c r="CH2031" s="1500"/>
      <c r="CI2031" s="1500"/>
      <c r="CJ2031" s="1976"/>
      <c r="CK2031" s="1519"/>
      <c r="CL2031" s="1509"/>
    </row>
    <row r="2032" spans="1:90" s="514" customFormat="1">
      <c r="A2032" s="511"/>
      <c r="B2032" s="512"/>
      <c r="C2032" s="1493"/>
      <c r="D2032" s="1493"/>
      <c r="E2032" s="1493"/>
      <c r="F2032" s="1493"/>
      <c r="G2032" s="1493"/>
      <c r="H2032" s="1530"/>
      <c r="I2032" s="1972"/>
      <c r="J2032" s="1542"/>
      <c r="K2032" s="513"/>
      <c r="L2032" s="513"/>
      <c r="M2032" s="513"/>
      <c r="N2032" s="513"/>
      <c r="O2032" s="513"/>
      <c r="P2032" s="513"/>
      <c r="Q2032" s="513"/>
      <c r="R2032" s="513"/>
      <c r="S2032" s="513"/>
      <c r="T2032" s="513"/>
      <c r="U2032" s="513"/>
      <c r="V2032" s="513"/>
      <c r="W2032" s="513"/>
      <c r="X2032" s="513"/>
      <c r="Y2032" s="513"/>
      <c r="Z2032" s="513"/>
      <c r="AA2032" s="513"/>
      <c r="AB2032" s="513"/>
      <c r="AC2032" s="513"/>
      <c r="AD2032" s="513"/>
      <c r="AE2032" s="513"/>
      <c r="AF2032" s="513"/>
      <c r="AG2032" s="513"/>
      <c r="AH2032" s="513"/>
      <c r="AI2032" s="513"/>
      <c r="AJ2032" s="513"/>
      <c r="AK2032" s="513"/>
      <c r="AL2032" s="513"/>
      <c r="AM2032" s="513"/>
      <c r="AN2032" s="513"/>
      <c r="AO2032" s="513"/>
      <c r="AP2032" s="513"/>
      <c r="AQ2032" s="513"/>
      <c r="AR2032" s="513"/>
      <c r="AS2032" s="513"/>
      <c r="AT2032" s="513"/>
      <c r="AU2032" s="513"/>
      <c r="AV2032" s="513"/>
      <c r="AW2032" s="513"/>
      <c r="AX2032" s="513"/>
      <c r="AY2032" s="513"/>
      <c r="AZ2032" s="513"/>
      <c r="BA2032" s="513"/>
      <c r="BB2032" s="513"/>
      <c r="BC2032" s="513"/>
      <c r="BD2032" s="513"/>
      <c r="BE2032" s="513"/>
      <c r="BF2032" s="513"/>
      <c r="BG2032" s="513"/>
      <c r="BH2032" s="513"/>
      <c r="BI2032" s="513"/>
      <c r="BJ2032" s="513"/>
      <c r="BK2032" s="513"/>
      <c r="BL2032" s="513"/>
      <c r="BM2032" s="513"/>
      <c r="BN2032" s="513"/>
      <c r="BO2032" s="513"/>
      <c r="BP2032" s="513"/>
      <c r="BQ2032" s="513"/>
      <c r="BR2032" s="513"/>
      <c r="BS2032" s="513"/>
      <c r="BT2032" s="513"/>
      <c r="BU2032" s="513"/>
      <c r="BV2032" s="513"/>
      <c r="BW2032" s="513"/>
      <c r="BX2032" s="513"/>
      <c r="BY2032" s="513"/>
      <c r="BZ2032" s="513"/>
      <c r="CA2032" s="513"/>
      <c r="CB2032" s="513"/>
      <c r="CC2032" s="1972"/>
      <c r="CD2032" s="1499"/>
      <c r="CE2032" s="1500"/>
      <c r="CF2032" s="1501"/>
      <c r="CG2032" s="1500"/>
      <c r="CH2032" s="1500"/>
      <c r="CI2032" s="1500"/>
      <c r="CJ2032" s="1976"/>
      <c r="CK2032" s="1519"/>
      <c r="CL2032" s="1509"/>
    </row>
    <row r="2033" spans="1:90" s="514" customFormat="1">
      <c r="A2033" s="511"/>
      <c r="B2033" s="512"/>
      <c r="C2033" s="1493"/>
      <c r="D2033" s="1493"/>
      <c r="E2033" s="1493"/>
      <c r="F2033" s="1493"/>
      <c r="G2033" s="1493"/>
      <c r="H2033" s="1530"/>
      <c r="I2033" s="1972"/>
      <c r="J2033" s="1542"/>
      <c r="K2033" s="513"/>
      <c r="L2033" s="513"/>
      <c r="M2033" s="513"/>
      <c r="N2033" s="513"/>
      <c r="O2033" s="513"/>
      <c r="P2033" s="513"/>
      <c r="Q2033" s="513"/>
      <c r="R2033" s="513"/>
      <c r="S2033" s="513"/>
      <c r="T2033" s="513"/>
      <c r="U2033" s="513"/>
      <c r="V2033" s="513"/>
      <c r="W2033" s="513"/>
      <c r="X2033" s="513"/>
      <c r="Y2033" s="513"/>
      <c r="Z2033" s="513"/>
      <c r="AA2033" s="513"/>
      <c r="AB2033" s="513"/>
      <c r="AC2033" s="513"/>
      <c r="AD2033" s="513"/>
      <c r="AE2033" s="513"/>
      <c r="AF2033" s="513"/>
      <c r="AG2033" s="513"/>
      <c r="AH2033" s="513"/>
      <c r="AI2033" s="513"/>
      <c r="AJ2033" s="513"/>
      <c r="AK2033" s="513"/>
      <c r="AL2033" s="513"/>
      <c r="AM2033" s="513"/>
      <c r="AN2033" s="513"/>
      <c r="AO2033" s="513"/>
      <c r="AP2033" s="513"/>
      <c r="AQ2033" s="513"/>
      <c r="AR2033" s="513"/>
      <c r="AS2033" s="513"/>
      <c r="AT2033" s="513"/>
      <c r="AU2033" s="513"/>
      <c r="AV2033" s="513"/>
      <c r="AW2033" s="513"/>
      <c r="AX2033" s="513"/>
      <c r="AY2033" s="513"/>
      <c r="AZ2033" s="513"/>
      <c r="BA2033" s="513"/>
      <c r="BB2033" s="513"/>
      <c r="BC2033" s="513"/>
      <c r="BD2033" s="513"/>
      <c r="BE2033" s="513"/>
      <c r="BF2033" s="513"/>
      <c r="BG2033" s="513"/>
      <c r="BH2033" s="513"/>
      <c r="BI2033" s="513"/>
      <c r="BJ2033" s="513"/>
      <c r="BK2033" s="513"/>
      <c r="BL2033" s="513"/>
      <c r="BM2033" s="513"/>
      <c r="BN2033" s="513"/>
      <c r="BO2033" s="513"/>
      <c r="BP2033" s="513"/>
      <c r="BQ2033" s="513"/>
      <c r="BR2033" s="513"/>
      <c r="BS2033" s="513"/>
      <c r="BT2033" s="513"/>
      <c r="BU2033" s="513"/>
      <c r="BV2033" s="513"/>
      <c r="BW2033" s="513"/>
      <c r="BX2033" s="513"/>
      <c r="BY2033" s="513"/>
      <c r="BZ2033" s="513"/>
      <c r="CA2033" s="513"/>
      <c r="CB2033" s="513"/>
      <c r="CC2033" s="1972"/>
      <c r="CD2033" s="1499"/>
      <c r="CE2033" s="1500"/>
      <c r="CF2033" s="1501"/>
      <c r="CG2033" s="1500"/>
      <c r="CH2033" s="1500"/>
      <c r="CI2033" s="1500"/>
      <c r="CJ2033" s="1976"/>
      <c r="CK2033" s="1519"/>
      <c r="CL2033" s="1509"/>
    </row>
    <row r="2034" spans="1:90" s="514" customFormat="1">
      <c r="A2034" s="511"/>
      <c r="B2034" s="512"/>
      <c r="C2034" s="1493"/>
      <c r="D2034" s="1493"/>
      <c r="E2034" s="1493"/>
      <c r="F2034" s="1493"/>
      <c r="G2034" s="1493"/>
      <c r="H2034" s="1530"/>
      <c r="I2034" s="1972"/>
      <c r="J2034" s="1542"/>
      <c r="K2034" s="513"/>
      <c r="L2034" s="513"/>
      <c r="M2034" s="513"/>
      <c r="N2034" s="513"/>
      <c r="O2034" s="513"/>
      <c r="P2034" s="513"/>
      <c r="Q2034" s="513"/>
      <c r="R2034" s="513"/>
      <c r="S2034" s="513"/>
      <c r="T2034" s="513"/>
      <c r="U2034" s="513"/>
      <c r="V2034" s="513"/>
      <c r="W2034" s="513"/>
      <c r="X2034" s="513"/>
      <c r="Y2034" s="513"/>
      <c r="Z2034" s="513"/>
      <c r="AA2034" s="513"/>
      <c r="AB2034" s="513"/>
      <c r="AC2034" s="513"/>
      <c r="AD2034" s="513"/>
      <c r="AE2034" s="513"/>
      <c r="AF2034" s="513"/>
      <c r="AG2034" s="513"/>
      <c r="AH2034" s="513"/>
      <c r="AI2034" s="513"/>
      <c r="AJ2034" s="513"/>
      <c r="AK2034" s="513"/>
      <c r="AL2034" s="513"/>
      <c r="AM2034" s="513"/>
      <c r="AN2034" s="513"/>
      <c r="AO2034" s="513"/>
      <c r="AP2034" s="513"/>
      <c r="AQ2034" s="513"/>
      <c r="AR2034" s="513"/>
      <c r="AS2034" s="513"/>
      <c r="AT2034" s="513"/>
      <c r="AU2034" s="513"/>
      <c r="AV2034" s="513"/>
      <c r="AW2034" s="513"/>
      <c r="AX2034" s="513"/>
      <c r="AY2034" s="513"/>
      <c r="AZ2034" s="513"/>
      <c r="BA2034" s="513"/>
      <c r="BB2034" s="513"/>
      <c r="BC2034" s="513"/>
      <c r="BD2034" s="513"/>
      <c r="BE2034" s="513"/>
      <c r="BF2034" s="513"/>
      <c r="BG2034" s="513"/>
      <c r="BH2034" s="513"/>
      <c r="BI2034" s="513"/>
      <c r="BJ2034" s="513"/>
      <c r="BK2034" s="513"/>
      <c r="BL2034" s="513"/>
      <c r="BM2034" s="513"/>
      <c r="BN2034" s="513"/>
      <c r="BO2034" s="513"/>
      <c r="BP2034" s="513"/>
      <c r="BQ2034" s="513"/>
      <c r="BR2034" s="513"/>
      <c r="BS2034" s="513"/>
      <c r="BT2034" s="513"/>
      <c r="BU2034" s="513"/>
      <c r="BV2034" s="513"/>
      <c r="BW2034" s="513"/>
      <c r="BX2034" s="513"/>
      <c r="BY2034" s="513"/>
      <c r="BZ2034" s="513"/>
      <c r="CA2034" s="513"/>
      <c r="CB2034" s="513"/>
      <c r="CC2034" s="1972"/>
      <c r="CD2034" s="1499"/>
      <c r="CE2034" s="1500"/>
      <c r="CF2034" s="1501"/>
      <c r="CG2034" s="1500"/>
      <c r="CH2034" s="1500"/>
      <c r="CI2034" s="1500"/>
      <c r="CJ2034" s="1976"/>
      <c r="CK2034" s="1519"/>
      <c r="CL2034" s="1509"/>
    </row>
    <row r="2035" spans="1:90" s="514" customFormat="1">
      <c r="A2035" s="511"/>
      <c r="B2035" s="512"/>
      <c r="C2035" s="1493"/>
      <c r="D2035" s="1493"/>
      <c r="E2035" s="1493"/>
      <c r="F2035" s="1493"/>
      <c r="G2035" s="1493"/>
      <c r="H2035" s="1530"/>
      <c r="I2035" s="1972"/>
      <c r="J2035" s="1542"/>
      <c r="K2035" s="513"/>
      <c r="L2035" s="513"/>
      <c r="M2035" s="513"/>
      <c r="N2035" s="513"/>
      <c r="O2035" s="513"/>
      <c r="P2035" s="513"/>
      <c r="Q2035" s="513"/>
      <c r="R2035" s="513"/>
      <c r="S2035" s="513"/>
      <c r="T2035" s="513"/>
      <c r="U2035" s="513"/>
      <c r="V2035" s="513"/>
      <c r="W2035" s="513"/>
      <c r="X2035" s="513"/>
      <c r="Y2035" s="513"/>
      <c r="Z2035" s="513"/>
      <c r="AA2035" s="513"/>
      <c r="AB2035" s="513"/>
      <c r="AC2035" s="513"/>
      <c r="AD2035" s="513"/>
      <c r="AE2035" s="513"/>
      <c r="AF2035" s="513"/>
      <c r="AG2035" s="513"/>
      <c r="AH2035" s="513"/>
      <c r="AI2035" s="513"/>
      <c r="AJ2035" s="513"/>
      <c r="AK2035" s="513"/>
      <c r="AL2035" s="513"/>
      <c r="AM2035" s="513"/>
      <c r="AN2035" s="513"/>
      <c r="AO2035" s="513"/>
      <c r="AP2035" s="513"/>
      <c r="AQ2035" s="513"/>
      <c r="AR2035" s="513"/>
      <c r="AS2035" s="513"/>
      <c r="AT2035" s="513"/>
      <c r="AU2035" s="513"/>
      <c r="AV2035" s="513"/>
      <c r="AW2035" s="513"/>
      <c r="AX2035" s="513"/>
      <c r="AY2035" s="513"/>
      <c r="AZ2035" s="513"/>
      <c r="BA2035" s="513"/>
      <c r="BB2035" s="513"/>
      <c r="BC2035" s="513"/>
      <c r="BD2035" s="513"/>
      <c r="BE2035" s="513"/>
      <c r="BF2035" s="513"/>
      <c r="BG2035" s="513"/>
      <c r="BH2035" s="513"/>
      <c r="BI2035" s="513"/>
      <c r="BJ2035" s="513"/>
      <c r="BK2035" s="513"/>
      <c r="BL2035" s="513"/>
      <c r="BM2035" s="513"/>
      <c r="BN2035" s="513"/>
      <c r="BO2035" s="513"/>
      <c r="BP2035" s="513"/>
      <c r="BQ2035" s="513"/>
      <c r="BR2035" s="513"/>
      <c r="BS2035" s="513"/>
      <c r="BT2035" s="513"/>
      <c r="BU2035" s="513"/>
      <c r="BV2035" s="513"/>
      <c r="BW2035" s="513"/>
      <c r="BX2035" s="513"/>
      <c r="BY2035" s="513"/>
      <c r="BZ2035" s="513"/>
      <c r="CA2035" s="513"/>
      <c r="CB2035" s="513"/>
      <c r="CC2035" s="1972"/>
      <c r="CD2035" s="1499"/>
      <c r="CE2035" s="1500"/>
      <c r="CF2035" s="1501"/>
      <c r="CG2035" s="1500"/>
      <c r="CH2035" s="1500"/>
      <c r="CI2035" s="1500"/>
      <c r="CJ2035" s="1976"/>
      <c r="CK2035" s="1519"/>
      <c r="CL2035" s="1509"/>
    </row>
    <row r="2036" spans="1:90" s="514" customFormat="1">
      <c r="A2036" s="511"/>
      <c r="B2036" s="512"/>
      <c r="C2036" s="1493"/>
      <c r="D2036" s="1493"/>
      <c r="E2036" s="1493"/>
      <c r="F2036" s="1493"/>
      <c r="G2036" s="1493"/>
      <c r="H2036" s="1530"/>
      <c r="I2036" s="1972"/>
      <c r="J2036" s="1542"/>
      <c r="K2036" s="513"/>
      <c r="L2036" s="513"/>
      <c r="M2036" s="513"/>
      <c r="N2036" s="513"/>
      <c r="O2036" s="513"/>
      <c r="P2036" s="513"/>
      <c r="Q2036" s="513"/>
      <c r="R2036" s="513"/>
      <c r="S2036" s="513"/>
      <c r="T2036" s="513"/>
      <c r="U2036" s="513"/>
      <c r="V2036" s="513"/>
      <c r="W2036" s="513"/>
      <c r="X2036" s="513"/>
      <c r="Y2036" s="513"/>
      <c r="Z2036" s="513"/>
      <c r="AA2036" s="513"/>
      <c r="AB2036" s="513"/>
      <c r="AC2036" s="513"/>
      <c r="AD2036" s="513"/>
      <c r="AE2036" s="513"/>
      <c r="AF2036" s="513"/>
      <c r="AG2036" s="513"/>
      <c r="AH2036" s="513"/>
      <c r="AI2036" s="513"/>
      <c r="AJ2036" s="513"/>
      <c r="AK2036" s="513"/>
      <c r="AL2036" s="513"/>
      <c r="AM2036" s="513"/>
      <c r="AN2036" s="513"/>
      <c r="AO2036" s="513"/>
      <c r="AP2036" s="513"/>
      <c r="AQ2036" s="513"/>
      <c r="AR2036" s="513"/>
      <c r="AS2036" s="513"/>
      <c r="AT2036" s="513"/>
      <c r="AU2036" s="513"/>
      <c r="AV2036" s="513"/>
      <c r="AW2036" s="513"/>
      <c r="AX2036" s="513"/>
      <c r="AY2036" s="513"/>
      <c r="AZ2036" s="513"/>
      <c r="BA2036" s="513"/>
      <c r="BB2036" s="513"/>
      <c r="BC2036" s="513"/>
      <c r="BD2036" s="513"/>
      <c r="BE2036" s="513"/>
      <c r="BF2036" s="513"/>
      <c r="BG2036" s="513"/>
      <c r="BH2036" s="513"/>
      <c r="BI2036" s="513"/>
      <c r="BJ2036" s="513"/>
      <c r="BK2036" s="513"/>
      <c r="BL2036" s="513"/>
      <c r="BM2036" s="513"/>
      <c r="BN2036" s="513"/>
      <c r="BO2036" s="513"/>
      <c r="BP2036" s="513"/>
      <c r="BQ2036" s="513"/>
      <c r="BR2036" s="513"/>
      <c r="BS2036" s="513"/>
      <c r="BT2036" s="513"/>
      <c r="BU2036" s="513"/>
      <c r="BV2036" s="513"/>
      <c r="BW2036" s="513"/>
      <c r="BX2036" s="513"/>
      <c r="BY2036" s="513"/>
      <c r="BZ2036" s="513"/>
      <c r="CA2036" s="513"/>
      <c r="CB2036" s="513"/>
      <c r="CC2036" s="1972"/>
      <c r="CD2036" s="1499"/>
      <c r="CE2036" s="1500"/>
      <c r="CF2036" s="1501"/>
      <c r="CG2036" s="1500"/>
      <c r="CH2036" s="1500"/>
      <c r="CI2036" s="1500"/>
      <c r="CJ2036" s="1976"/>
      <c r="CK2036" s="1519"/>
      <c r="CL2036" s="1509"/>
    </row>
    <row r="2037" spans="1:90" s="514" customFormat="1">
      <c r="A2037" s="511"/>
      <c r="B2037" s="512"/>
      <c r="C2037" s="1493"/>
      <c r="D2037" s="1493"/>
      <c r="E2037" s="1493"/>
      <c r="F2037" s="1493"/>
      <c r="G2037" s="1493"/>
      <c r="H2037" s="1530"/>
      <c r="I2037" s="1972"/>
      <c r="J2037" s="1542"/>
      <c r="K2037" s="513"/>
      <c r="L2037" s="513"/>
      <c r="M2037" s="513"/>
      <c r="N2037" s="513"/>
      <c r="O2037" s="513"/>
      <c r="P2037" s="513"/>
      <c r="Q2037" s="513"/>
      <c r="R2037" s="513"/>
      <c r="S2037" s="513"/>
      <c r="T2037" s="513"/>
      <c r="U2037" s="513"/>
      <c r="V2037" s="513"/>
      <c r="W2037" s="513"/>
      <c r="X2037" s="513"/>
      <c r="Y2037" s="513"/>
      <c r="Z2037" s="513"/>
      <c r="AA2037" s="513"/>
      <c r="AB2037" s="513"/>
      <c r="AC2037" s="513"/>
      <c r="AD2037" s="513"/>
      <c r="AE2037" s="513"/>
      <c r="AF2037" s="513"/>
      <c r="AG2037" s="513"/>
      <c r="AH2037" s="513"/>
      <c r="AI2037" s="513"/>
      <c r="AJ2037" s="513"/>
      <c r="AK2037" s="513"/>
      <c r="AL2037" s="513"/>
      <c r="AM2037" s="513"/>
      <c r="AN2037" s="513"/>
      <c r="AO2037" s="513"/>
      <c r="AP2037" s="513"/>
      <c r="AQ2037" s="513"/>
      <c r="AR2037" s="513"/>
      <c r="AS2037" s="513"/>
      <c r="AT2037" s="513"/>
      <c r="AU2037" s="513"/>
      <c r="AV2037" s="513"/>
      <c r="AW2037" s="513"/>
      <c r="AX2037" s="513"/>
      <c r="AY2037" s="513"/>
      <c r="AZ2037" s="513"/>
      <c r="BA2037" s="513"/>
      <c r="BB2037" s="513"/>
      <c r="BC2037" s="513"/>
      <c r="BD2037" s="513"/>
      <c r="BE2037" s="513"/>
      <c r="BF2037" s="513"/>
      <c r="BG2037" s="513"/>
      <c r="BH2037" s="513"/>
      <c r="BI2037" s="513"/>
      <c r="BJ2037" s="513"/>
      <c r="BK2037" s="513"/>
      <c r="BL2037" s="513"/>
      <c r="BM2037" s="513"/>
      <c r="BN2037" s="513"/>
      <c r="BO2037" s="513"/>
      <c r="BP2037" s="513"/>
      <c r="BQ2037" s="513"/>
      <c r="BR2037" s="513"/>
      <c r="BS2037" s="513"/>
      <c r="BT2037" s="513"/>
      <c r="BU2037" s="513"/>
      <c r="BV2037" s="513"/>
      <c r="BW2037" s="513"/>
      <c r="BX2037" s="513"/>
      <c r="BY2037" s="513"/>
      <c r="BZ2037" s="513"/>
      <c r="CA2037" s="513"/>
      <c r="CB2037" s="513"/>
      <c r="CC2037" s="1972"/>
      <c r="CD2037" s="1499"/>
      <c r="CE2037" s="1500"/>
      <c r="CF2037" s="1501"/>
      <c r="CG2037" s="1500"/>
      <c r="CH2037" s="1500"/>
      <c r="CI2037" s="1500"/>
      <c r="CJ2037" s="1976"/>
      <c r="CK2037" s="1519"/>
      <c r="CL2037" s="1509"/>
    </row>
    <row r="2038" spans="1:90" s="514" customFormat="1">
      <c r="A2038" s="511"/>
      <c r="B2038" s="512"/>
      <c r="C2038" s="1493"/>
      <c r="D2038" s="1493"/>
      <c r="E2038" s="1493"/>
      <c r="F2038" s="1493"/>
      <c r="G2038" s="1493"/>
      <c r="H2038" s="1530"/>
      <c r="I2038" s="1972"/>
      <c r="J2038" s="1542"/>
      <c r="K2038" s="513"/>
      <c r="L2038" s="513"/>
      <c r="M2038" s="513"/>
      <c r="N2038" s="513"/>
      <c r="O2038" s="513"/>
      <c r="P2038" s="513"/>
      <c r="Q2038" s="513"/>
      <c r="R2038" s="513"/>
      <c r="S2038" s="513"/>
      <c r="T2038" s="513"/>
      <c r="U2038" s="513"/>
      <c r="V2038" s="513"/>
      <c r="W2038" s="513"/>
      <c r="X2038" s="513"/>
      <c r="Y2038" s="513"/>
      <c r="Z2038" s="513"/>
      <c r="AA2038" s="513"/>
      <c r="AB2038" s="513"/>
      <c r="AC2038" s="513"/>
      <c r="AD2038" s="513"/>
      <c r="AE2038" s="513"/>
      <c r="AF2038" s="513"/>
      <c r="AG2038" s="513"/>
      <c r="AH2038" s="513"/>
      <c r="AI2038" s="513"/>
      <c r="AJ2038" s="513"/>
      <c r="AK2038" s="513"/>
      <c r="AL2038" s="513"/>
      <c r="AM2038" s="513"/>
      <c r="AN2038" s="513"/>
      <c r="AO2038" s="513"/>
      <c r="AP2038" s="513"/>
      <c r="AQ2038" s="513"/>
      <c r="AR2038" s="513"/>
      <c r="AS2038" s="513"/>
      <c r="AT2038" s="513"/>
      <c r="AU2038" s="513"/>
      <c r="AV2038" s="513"/>
      <c r="AW2038" s="513"/>
      <c r="AX2038" s="513"/>
      <c r="AY2038" s="513"/>
      <c r="AZ2038" s="513"/>
      <c r="BA2038" s="513"/>
      <c r="BB2038" s="513"/>
      <c r="BC2038" s="513"/>
      <c r="BD2038" s="513"/>
      <c r="BE2038" s="513"/>
      <c r="BF2038" s="513"/>
      <c r="BG2038" s="513"/>
      <c r="BH2038" s="513"/>
      <c r="BI2038" s="513"/>
      <c r="BJ2038" s="513"/>
      <c r="BK2038" s="513"/>
      <c r="BL2038" s="513"/>
      <c r="BM2038" s="513"/>
      <c r="BN2038" s="513"/>
      <c r="BO2038" s="513"/>
      <c r="BP2038" s="513"/>
      <c r="BQ2038" s="513"/>
      <c r="BR2038" s="513"/>
      <c r="BS2038" s="513"/>
      <c r="BT2038" s="513"/>
      <c r="BU2038" s="513"/>
      <c r="BV2038" s="513"/>
      <c r="BW2038" s="513"/>
      <c r="BX2038" s="513"/>
      <c r="BY2038" s="513"/>
      <c r="BZ2038" s="513"/>
      <c r="CA2038" s="513"/>
      <c r="CB2038" s="513"/>
      <c r="CC2038" s="1972"/>
      <c r="CD2038" s="1499"/>
      <c r="CE2038" s="1500"/>
      <c r="CF2038" s="1501"/>
      <c r="CG2038" s="1500"/>
      <c r="CH2038" s="1500"/>
      <c r="CI2038" s="1500"/>
      <c r="CJ2038" s="1976"/>
      <c r="CK2038" s="1519"/>
      <c r="CL2038" s="1509"/>
    </row>
    <row r="2039" spans="1:90" s="514" customFormat="1">
      <c r="A2039" s="511"/>
      <c r="B2039" s="512"/>
      <c r="C2039" s="1493"/>
      <c r="D2039" s="1493"/>
      <c r="E2039" s="1493"/>
      <c r="F2039" s="1493"/>
      <c r="G2039" s="1493"/>
      <c r="H2039" s="1530"/>
      <c r="I2039" s="1972"/>
      <c r="J2039" s="1542"/>
      <c r="K2039" s="513"/>
      <c r="L2039" s="513"/>
      <c r="M2039" s="513"/>
      <c r="N2039" s="513"/>
      <c r="O2039" s="513"/>
      <c r="P2039" s="513"/>
      <c r="Q2039" s="513"/>
      <c r="R2039" s="513"/>
      <c r="S2039" s="513"/>
      <c r="T2039" s="513"/>
      <c r="U2039" s="513"/>
      <c r="V2039" s="513"/>
      <c r="W2039" s="513"/>
      <c r="X2039" s="513"/>
      <c r="Y2039" s="513"/>
      <c r="Z2039" s="513"/>
      <c r="AA2039" s="513"/>
      <c r="AB2039" s="513"/>
      <c r="AC2039" s="513"/>
      <c r="AD2039" s="513"/>
      <c r="AE2039" s="513"/>
      <c r="AF2039" s="513"/>
      <c r="AG2039" s="513"/>
      <c r="AH2039" s="513"/>
      <c r="AI2039" s="513"/>
      <c r="AJ2039" s="513"/>
      <c r="AK2039" s="513"/>
      <c r="AL2039" s="513"/>
      <c r="AM2039" s="513"/>
      <c r="AN2039" s="513"/>
      <c r="AO2039" s="513"/>
      <c r="AP2039" s="513"/>
      <c r="AQ2039" s="513"/>
      <c r="AR2039" s="513"/>
      <c r="AS2039" s="513"/>
      <c r="AT2039" s="513"/>
      <c r="AU2039" s="513"/>
      <c r="AV2039" s="513"/>
      <c r="AW2039" s="513"/>
      <c r="AX2039" s="513"/>
      <c r="AY2039" s="513"/>
      <c r="AZ2039" s="513"/>
      <c r="BA2039" s="513"/>
      <c r="BB2039" s="513"/>
      <c r="BC2039" s="513"/>
      <c r="BD2039" s="513"/>
      <c r="BE2039" s="513"/>
      <c r="BF2039" s="513"/>
      <c r="BG2039" s="513"/>
      <c r="BH2039" s="513"/>
      <c r="BI2039" s="513"/>
      <c r="BJ2039" s="513"/>
      <c r="BK2039" s="513"/>
      <c r="BL2039" s="513"/>
      <c r="BM2039" s="513"/>
      <c r="BN2039" s="513"/>
      <c r="BO2039" s="513"/>
      <c r="BP2039" s="513"/>
      <c r="BQ2039" s="513"/>
      <c r="BR2039" s="513"/>
      <c r="BS2039" s="513"/>
      <c r="BT2039" s="513"/>
      <c r="BU2039" s="513"/>
      <c r="BV2039" s="513"/>
      <c r="BW2039" s="513"/>
      <c r="BX2039" s="513"/>
      <c r="BY2039" s="513"/>
      <c r="BZ2039" s="513"/>
      <c r="CA2039" s="513"/>
      <c r="CB2039" s="513"/>
      <c r="CC2039" s="1972"/>
      <c r="CD2039" s="1499"/>
      <c r="CE2039" s="1500"/>
      <c r="CF2039" s="1501"/>
      <c r="CG2039" s="1500"/>
      <c r="CH2039" s="1500"/>
      <c r="CI2039" s="1500"/>
      <c r="CJ2039" s="1976"/>
      <c r="CK2039" s="1519"/>
      <c r="CL2039" s="1509"/>
    </row>
    <row r="2040" spans="1:90" s="514" customFormat="1">
      <c r="A2040" s="511"/>
      <c r="B2040" s="512"/>
      <c r="C2040" s="1493"/>
      <c r="D2040" s="1493"/>
      <c r="E2040" s="1493"/>
      <c r="F2040" s="1493"/>
      <c r="G2040" s="1493"/>
      <c r="H2040" s="1530"/>
      <c r="I2040" s="1972"/>
      <c r="J2040" s="1542"/>
      <c r="K2040" s="513"/>
      <c r="L2040" s="513"/>
      <c r="M2040" s="513"/>
      <c r="N2040" s="513"/>
      <c r="O2040" s="513"/>
      <c r="P2040" s="513"/>
      <c r="Q2040" s="513"/>
      <c r="R2040" s="513"/>
      <c r="S2040" s="513"/>
      <c r="T2040" s="513"/>
      <c r="U2040" s="513"/>
      <c r="V2040" s="513"/>
      <c r="W2040" s="513"/>
      <c r="X2040" s="513"/>
      <c r="Y2040" s="513"/>
      <c r="Z2040" s="513"/>
      <c r="AA2040" s="513"/>
      <c r="AB2040" s="513"/>
      <c r="AC2040" s="513"/>
      <c r="AD2040" s="513"/>
      <c r="AE2040" s="513"/>
      <c r="AF2040" s="513"/>
      <c r="AG2040" s="513"/>
      <c r="AH2040" s="513"/>
      <c r="AI2040" s="513"/>
      <c r="AJ2040" s="513"/>
      <c r="AK2040" s="513"/>
      <c r="AL2040" s="513"/>
      <c r="AM2040" s="513"/>
      <c r="AN2040" s="513"/>
      <c r="AO2040" s="513"/>
      <c r="AP2040" s="513"/>
      <c r="AQ2040" s="513"/>
      <c r="AR2040" s="513"/>
      <c r="AS2040" s="513"/>
      <c r="AT2040" s="513"/>
      <c r="AU2040" s="513"/>
      <c r="AV2040" s="513"/>
      <c r="AW2040" s="513"/>
      <c r="AX2040" s="513"/>
      <c r="AY2040" s="513"/>
      <c r="AZ2040" s="513"/>
      <c r="BA2040" s="513"/>
      <c r="BB2040" s="513"/>
      <c r="BC2040" s="513"/>
      <c r="BD2040" s="513"/>
      <c r="BE2040" s="513"/>
      <c r="BF2040" s="513"/>
      <c r="BG2040" s="513"/>
      <c r="BH2040" s="513"/>
      <c r="BI2040" s="513"/>
      <c r="BJ2040" s="513"/>
      <c r="BK2040" s="513"/>
      <c r="BL2040" s="513"/>
      <c r="BM2040" s="513"/>
      <c r="BN2040" s="513"/>
      <c r="BO2040" s="513"/>
      <c r="BP2040" s="513"/>
      <c r="BQ2040" s="513"/>
      <c r="BR2040" s="513"/>
      <c r="BS2040" s="513"/>
      <c r="BT2040" s="513"/>
      <c r="BU2040" s="513"/>
      <c r="BV2040" s="513"/>
      <c r="BW2040" s="513"/>
      <c r="BX2040" s="513"/>
      <c r="BY2040" s="513"/>
      <c r="BZ2040" s="513"/>
      <c r="CA2040" s="513"/>
      <c r="CB2040" s="513"/>
      <c r="CC2040" s="1972"/>
      <c r="CD2040" s="1499"/>
      <c r="CE2040" s="1500"/>
      <c r="CF2040" s="1501"/>
      <c r="CG2040" s="1500"/>
      <c r="CH2040" s="1500"/>
      <c r="CI2040" s="1500"/>
      <c r="CJ2040" s="1976"/>
      <c r="CK2040" s="1519"/>
      <c r="CL2040" s="1509"/>
    </row>
    <row r="2041" spans="1:90" s="514" customFormat="1">
      <c r="A2041" s="511"/>
      <c r="B2041" s="512"/>
      <c r="C2041" s="1493"/>
      <c r="D2041" s="1493"/>
      <c r="E2041" s="1493"/>
      <c r="F2041" s="1493"/>
      <c r="G2041" s="1493"/>
      <c r="H2041" s="1530"/>
      <c r="I2041" s="1972"/>
      <c r="J2041" s="1542"/>
      <c r="K2041" s="513"/>
      <c r="L2041" s="513"/>
      <c r="M2041" s="513"/>
      <c r="N2041" s="513"/>
      <c r="O2041" s="513"/>
      <c r="P2041" s="513"/>
      <c r="Q2041" s="513"/>
      <c r="R2041" s="513"/>
      <c r="S2041" s="513"/>
      <c r="T2041" s="513"/>
      <c r="U2041" s="513"/>
      <c r="V2041" s="513"/>
      <c r="W2041" s="513"/>
      <c r="X2041" s="513"/>
      <c r="Y2041" s="513"/>
      <c r="Z2041" s="513"/>
      <c r="AA2041" s="513"/>
      <c r="AB2041" s="513"/>
      <c r="AC2041" s="513"/>
      <c r="AD2041" s="513"/>
      <c r="AE2041" s="513"/>
      <c r="AF2041" s="513"/>
      <c r="AG2041" s="513"/>
      <c r="AH2041" s="513"/>
      <c r="AI2041" s="513"/>
      <c r="AJ2041" s="513"/>
      <c r="AK2041" s="513"/>
      <c r="AL2041" s="513"/>
      <c r="AM2041" s="513"/>
      <c r="AN2041" s="513"/>
      <c r="AO2041" s="513"/>
      <c r="AP2041" s="513"/>
      <c r="AQ2041" s="513"/>
      <c r="AR2041" s="513"/>
      <c r="AS2041" s="513"/>
      <c r="AT2041" s="513"/>
      <c r="AU2041" s="513"/>
      <c r="AV2041" s="513"/>
      <c r="AW2041" s="513"/>
      <c r="AX2041" s="513"/>
      <c r="AY2041" s="513"/>
      <c r="AZ2041" s="513"/>
      <c r="BA2041" s="513"/>
      <c r="BB2041" s="513"/>
      <c r="BC2041" s="513"/>
      <c r="BD2041" s="513"/>
      <c r="BE2041" s="513"/>
      <c r="BF2041" s="513"/>
      <c r="BG2041" s="513"/>
      <c r="BH2041" s="513"/>
      <c r="BI2041" s="513"/>
      <c r="BJ2041" s="513"/>
      <c r="BK2041" s="513"/>
      <c r="BL2041" s="513"/>
      <c r="BM2041" s="513"/>
      <c r="BN2041" s="513"/>
      <c r="BO2041" s="513"/>
      <c r="BP2041" s="513"/>
      <c r="BQ2041" s="513"/>
      <c r="BR2041" s="513"/>
      <c r="BS2041" s="513"/>
      <c r="BT2041" s="513"/>
      <c r="BU2041" s="513"/>
      <c r="BV2041" s="513"/>
      <c r="BW2041" s="513"/>
      <c r="BX2041" s="513"/>
      <c r="BY2041" s="513"/>
      <c r="BZ2041" s="513"/>
      <c r="CA2041" s="513"/>
      <c r="CB2041" s="513"/>
      <c r="CC2041" s="1972"/>
      <c r="CD2041" s="1499"/>
      <c r="CE2041" s="1500"/>
      <c r="CF2041" s="1501"/>
      <c r="CG2041" s="1500"/>
      <c r="CH2041" s="1500"/>
      <c r="CI2041" s="1500"/>
      <c r="CJ2041" s="1976"/>
      <c r="CK2041" s="1519"/>
      <c r="CL2041" s="1509"/>
    </row>
    <row r="2042" spans="1:90" s="514" customFormat="1">
      <c r="A2042" s="511"/>
      <c r="B2042" s="512"/>
      <c r="C2042" s="1493"/>
      <c r="D2042" s="1493"/>
      <c r="E2042" s="1493"/>
      <c r="F2042" s="1493"/>
      <c r="G2042" s="1493"/>
      <c r="H2042" s="1530"/>
      <c r="I2042" s="1972"/>
      <c r="J2042" s="1542"/>
      <c r="K2042" s="513"/>
      <c r="L2042" s="513"/>
      <c r="M2042" s="513"/>
      <c r="N2042" s="513"/>
      <c r="O2042" s="513"/>
      <c r="P2042" s="513"/>
      <c r="Q2042" s="513"/>
      <c r="R2042" s="513"/>
      <c r="S2042" s="513"/>
      <c r="T2042" s="513"/>
      <c r="U2042" s="513"/>
      <c r="V2042" s="513"/>
      <c r="W2042" s="513"/>
      <c r="X2042" s="513"/>
      <c r="Y2042" s="513"/>
      <c r="Z2042" s="513"/>
      <c r="AA2042" s="513"/>
      <c r="AB2042" s="513"/>
      <c r="AC2042" s="513"/>
      <c r="AD2042" s="513"/>
      <c r="AE2042" s="513"/>
      <c r="AF2042" s="513"/>
      <c r="AG2042" s="513"/>
      <c r="AH2042" s="513"/>
      <c r="AI2042" s="513"/>
      <c r="AJ2042" s="513"/>
      <c r="AK2042" s="513"/>
      <c r="AL2042" s="513"/>
      <c r="AM2042" s="513"/>
      <c r="AN2042" s="513"/>
      <c r="AO2042" s="513"/>
      <c r="AP2042" s="513"/>
      <c r="AQ2042" s="513"/>
      <c r="AR2042" s="513"/>
      <c r="AS2042" s="513"/>
      <c r="AT2042" s="513"/>
      <c r="AU2042" s="513"/>
      <c r="AV2042" s="513"/>
      <c r="AW2042" s="513"/>
      <c r="AX2042" s="513"/>
      <c r="AY2042" s="513"/>
      <c r="AZ2042" s="513"/>
      <c r="BA2042" s="513"/>
      <c r="BB2042" s="513"/>
      <c r="BC2042" s="513"/>
      <c r="BD2042" s="513"/>
      <c r="BE2042" s="513"/>
      <c r="BF2042" s="513"/>
      <c r="BG2042" s="513"/>
      <c r="BH2042" s="513"/>
      <c r="BI2042" s="513"/>
      <c r="BJ2042" s="513"/>
      <c r="BK2042" s="513"/>
      <c r="BL2042" s="513"/>
      <c r="BM2042" s="513"/>
      <c r="BN2042" s="513"/>
      <c r="BO2042" s="513"/>
      <c r="BP2042" s="513"/>
      <c r="BQ2042" s="513"/>
      <c r="BR2042" s="513"/>
      <c r="BS2042" s="513"/>
      <c r="BT2042" s="513"/>
      <c r="BU2042" s="513"/>
      <c r="BV2042" s="513"/>
      <c r="BW2042" s="513"/>
      <c r="BX2042" s="513"/>
      <c r="BY2042" s="513"/>
      <c r="BZ2042" s="513"/>
      <c r="CA2042" s="513"/>
      <c r="CB2042" s="513"/>
      <c r="CC2042" s="1972"/>
      <c r="CD2042" s="1499"/>
      <c r="CE2042" s="1500"/>
      <c r="CF2042" s="1501"/>
      <c r="CG2042" s="1500"/>
      <c r="CH2042" s="1500"/>
      <c r="CI2042" s="1500"/>
      <c r="CJ2042" s="1976"/>
      <c r="CK2042" s="1519"/>
      <c r="CL2042" s="1509"/>
    </row>
    <row r="2043" spans="1:90" s="514" customFormat="1">
      <c r="A2043" s="511"/>
      <c r="B2043" s="512"/>
      <c r="C2043" s="1493"/>
      <c r="D2043" s="1493"/>
      <c r="E2043" s="1493"/>
      <c r="F2043" s="1493"/>
      <c r="G2043" s="1493"/>
      <c r="H2043" s="1530"/>
      <c r="I2043" s="1972"/>
      <c r="J2043" s="1542"/>
      <c r="K2043" s="513"/>
      <c r="L2043" s="513"/>
      <c r="M2043" s="513"/>
      <c r="N2043" s="513"/>
      <c r="O2043" s="513"/>
      <c r="P2043" s="513"/>
      <c r="Q2043" s="513"/>
      <c r="R2043" s="513"/>
      <c r="S2043" s="513"/>
      <c r="T2043" s="513"/>
      <c r="U2043" s="513"/>
      <c r="V2043" s="513"/>
      <c r="W2043" s="513"/>
      <c r="X2043" s="513"/>
      <c r="Y2043" s="513"/>
      <c r="Z2043" s="513"/>
      <c r="AA2043" s="513"/>
      <c r="AB2043" s="513"/>
      <c r="AC2043" s="513"/>
      <c r="AD2043" s="513"/>
      <c r="AE2043" s="513"/>
      <c r="AF2043" s="513"/>
      <c r="AG2043" s="513"/>
      <c r="AH2043" s="513"/>
      <c r="AI2043" s="513"/>
      <c r="AJ2043" s="513"/>
      <c r="AK2043" s="513"/>
      <c r="AL2043" s="513"/>
      <c r="AM2043" s="513"/>
      <c r="AN2043" s="513"/>
      <c r="AO2043" s="513"/>
      <c r="AP2043" s="513"/>
      <c r="AQ2043" s="513"/>
      <c r="AR2043" s="513"/>
      <c r="AS2043" s="513"/>
      <c r="AT2043" s="513"/>
      <c r="AU2043" s="513"/>
      <c r="AV2043" s="513"/>
      <c r="AW2043" s="513"/>
      <c r="AX2043" s="513"/>
      <c r="AY2043" s="513"/>
      <c r="AZ2043" s="513"/>
      <c r="BA2043" s="513"/>
      <c r="BB2043" s="513"/>
      <c r="BC2043" s="513"/>
      <c r="BD2043" s="513"/>
      <c r="BE2043" s="513"/>
      <c r="BF2043" s="513"/>
      <c r="BG2043" s="513"/>
      <c r="BH2043" s="513"/>
      <c r="BI2043" s="513"/>
      <c r="BJ2043" s="513"/>
      <c r="BK2043" s="513"/>
      <c r="BL2043" s="513"/>
      <c r="BM2043" s="513"/>
      <c r="BN2043" s="513"/>
      <c r="BO2043" s="513"/>
      <c r="BP2043" s="513"/>
      <c r="BQ2043" s="513"/>
      <c r="BR2043" s="513"/>
      <c r="BS2043" s="513"/>
      <c r="BT2043" s="513"/>
      <c r="BU2043" s="513"/>
      <c r="BV2043" s="513"/>
      <c r="BW2043" s="513"/>
      <c r="BX2043" s="513"/>
      <c r="BY2043" s="513"/>
      <c r="BZ2043" s="513"/>
      <c r="CA2043" s="513"/>
      <c r="CB2043" s="513"/>
      <c r="CC2043" s="1972"/>
      <c r="CD2043" s="1499"/>
      <c r="CE2043" s="1500"/>
      <c r="CF2043" s="1501"/>
      <c r="CG2043" s="1500"/>
      <c r="CH2043" s="1500"/>
      <c r="CI2043" s="1500"/>
      <c r="CJ2043" s="1976"/>
      <c r="CK2043" s="1519"/>
      <c r="CL2043" s="1509"/>
    </row>
    <row r="2044" spans="1:90" s="514" customFormat="1">
      <c r="A2044" s="511"/>
      <c r="B2044" s="512"/>
      <c r="C2044" s="1493"/>
      <c r="D2044" s="1493"/>
      <c r="E2044" s="1493"/>
      <c r="F2044" s="1493"/>
      <c r="G2044" s="1493"/>
      <c r="H2044" s="1530"/>
      <c r="I2044" s="1972"/>
      <c r="J2044" s="1542"/>
      <c r="K2044" s="513"/>
      <c r="L2044" s="513"/>
      <c r="M2044" s="513"/>
      <c r="N2044" s="513"/>
      <c r="O2044" s="513"/>
      <c r="P2044" s="513"/>
      <c r="Q2044" s="513"/>
      <c r="R2044" s="513"/>
      <c r="S2044" s="513"/>
      <c r="T2044" s="513"/>
      <c r="U2044" s="513"/>
      <c r="V2044" s="513"/>
      <c r="W2044" s="513"/>
      <c r="X2044" s="513"/>
      <c r="Y2044" s="513"/>
      <c r="Z2044" s="513"/>
      <c r="AA2044" s="513"/>
      <c r="AB2044" s="513"/>
      <c r="AC2044" s="513"/>
      <c r="AD2044" s="513"/>
      <c r="AE2044" s="513"/>
      <c r="AF2044" s="513"/>
      <c r="AG2044" s="513"/>
      <c r="AH2044" s="513"/>
      <c r="AI2044" s="513"/>
      <c r="AJ2044" s="513"/>
      <c r="AK2044" s="513"/>
      <c r="AL2044" s="513"/>
      <c r="AM2044" s="513"/>
      <c r="AN2044" s="513"/>
      <c r="AO2044" s="513"/>
      <c r="AP2044" s="513"/>
      <c r="AQ2044" s="513"/>
      <c r="AR2044" s="513"/>
      <c r="AS2044" s="513"/>
      <c r="AT2044" s="513"/>
      <c r="AU2044" s="513"/>
      <c r="AV2044" s="513"/>
      <c r="AW2044" s="513"/>
      <c r="AX2044" s="513"/>
      <c r="AY2044" s="513"/>
      <c r="AZ2044" s="513"/>
      <c r="BA2044" s="513"/>
      <c r="BB2044" s="513"/>
      <c r="BC2044" s="513"/>
      <c r="BD2044" s="513"/>
      <c r="BE2044" s="513"/>
      <c r="BF2044" s="513"/>
      <c r="BG2044" s="513"/>
      <c r="BH2044" s="513"/>
      <c r="BI2044" s="513"/>
      <c r="BJ2044" s="513"/>
      <c r="BK2044" s="513"/>
      <c r="BL2044" s="513"/>
      <c r="BM2044" s="513"/>
      <c r="BN2044" s="513"/>
      <c r="BO2044" s="513"/>
      <c r="BP2044" s="513"/>
      <c r="BQ2044" s="513"/>
      <c r="BR2044" s="513"/>
      <c r="BS2044" s="513"/>
      <c r="BT2044" s="513"/>
      <c r="BU2044" s="513"/>
      <c r="BV2044" s="513"/>
      <c r="BW2044" s="513"/>
      <c r="BX2044" s="513"/>
      <c r="BY2044" s="513"/>
      <c r="BZ2044" s="513"/>
      <c r="CA2044" s="513"/>
      <c r="CB2044" s="513"/>
      <c r="CC2044" s="1972"/>
      <c r="CD2044" s="1499"/>
      <c r="CE2044" s="1500"/>
      <c r="CF2044" s="1501"/>
      <c r="CG2044" s="1500"/>
      <c r="CH2044" s="1500"/>
      <c r="CI2044" s="1500"/>
      <c r="CJ2044" s="1976"/>
      <c r="CK2044" s="1519"/>
      <c r="CL2044" s="1509"/>
    </row>
    <row r="2045" spans="1:90" s="514" customFormat="1">
      <c r="A2045" s="511"/>
      <c r="B2045" s="512"/>
      <c r="C2045" s="1493"/>
      <c r="D2045" s="1493"/>
      <c r="E2045" s="1493"/>
      <c r="F2045" s="1493"/>
      <c r="G2045" s="1493"/>
      <c r="H2045" s="1530"/>
      <c r="I2045" s="1972"/>
      <c r="J2045" s="1542"/>
      <c r="K2045" s="513"/>
      <c r="L2045" s="513"/>
      <c r="M2045" s="513"/>
      <c r="N2045" s="513"/>
      <c r="O2045" s="513"/>
      <c r="P2045" s="513"/>
      <c r="Q2045" s="513"/>
      <c r="R2045" s="513"/>
      <c r="S2045" s="513"/>
      <c r="T2045" s="513"/>
      <c r="U2045" s="513"/>
      <c r="V2045" s="513"/>
      <c r="W2045" s="513"/>
      <c r="X2045" s="513"/>
      <c r="Y2045" s="513"/>
      <c r="Z2045" s="513"/>
      <c r="AA2045" s="513"/>
      <c r="AB2045" s="513"/>
      <c r="AC2045" s="513"/>
      <c r="AD2045" s="513"/>
      <c r="AE2045" s="513"/>
      <c r="AF2045" s="513"/>
      <c r="AG2045" s="513"/>
      <c r="AH2045" s="513"/>
      <c r="AI2045" s="513"/>
      <c r="AJ2045" s="513"/>
      <c r="AK2045" s="513"/>
      <c r="AL2045" s="513"/>
      <c r="AM2045" s="513"/>
      <c r="AN2045" s="513"/>
      <c r="AO2045" s="513"/>
      <c r="AP2045" s="513"/>
      <c r="AQ2045" s="513"/>
      <c r="AR2045" s="513"/>
      <c r="AS2045" s="513"/>
      <c r="AT2045" s="513"/>
      <c r="AU2045" s="513"/>
      <c r="AV2045" s="513"/>
      <c r="AW2045" s="513"/>
      <c r="AX2045" s="513"/>
      <c r="AY2045" s="513"/>
      <c r="AZ2045" s="513"/>
      <c r="BA2045" s="513"/>
      <c r="BB2045" s="513"/>
      <c r="BC2045" s="513"/>
      <c r="BD2045" s="513"/>
      <c r="BE2045" s="513"/>
      <c r="BF2045" s="513"/>
      <c r="BG2045" s="513"/>
      <c r="BH2045" s="513"/>
      <c r="BI2045" s="513"/>
      <c r="BJ2045" s="513"/>
      <c r="BK2045" s="513"/>
      <c r="BL2045" s="513"/>
      <c r="BM2045" s="513"/>
      <c r="BN2045" s="513"/>
      <c r="BO2045" s="513"/>
      <c r="BP2045" s="513"/>
      <c r="BQ2045" s="513"/>
      <c r="BR2045" s="513"/>
      <c r="BS2045" s="513"/>
      <c r="BT2045" s="513"/>
      <c r="BU2045" s="513"/>
      <c r="BV2045" s="513"/>
      <c r="BW2045" s="513"/>
      <c r="BX2045" s="513"/>
      <c r="BY2045" s="513"/>
      <c r="BZ2045" s="513"/>
      <c r="CA2045" s="513"/>
      <c r="CB2045" s="513"/>
      <c r="CC2045" s="1972"/>
      <c r="CD2045" s="1499"/>
      <c r="CE2045" s="1500"/>
      <c r="CF2045" s="1501"/>
      <c r="CG2045" s="1500"/>
      <c r="CH2045" s="1500"/>
      <c r="CI2045" s="1500"/>
      <c r="CJ2045" s="1976"/>
      <c r="CK2045" s="1519"/>
      <c r="CL2045" s="1509"/>
    </row>
    <row r="2046" spans="1:90" s="514" customFormat="1">
      <c r="A2046" s="511"/>
      <c r="B2046" s="512"/>
      <c r="C2046" s="1493"/>
      <c r="D2046" s="1493"/>
      <c r="E2046" s="1493"/>
      <c r="F2046" s="1493"/>
      <c r="G2046" s="1493"/>
      <c r="H2046" s="1530"/>
      <c r="I2046" s="1972"/>
      <c r="J2046" s="1542"/>
      <c r="K2046" s="513"/>
      <c r="L2046" s="513"/>
      <c r="M2046" s="513"/>
      <c r="N2046" s="513"/>
      <c r="O2046" s="513"/>
      <c r="P2046" s="513"/>
      <c r="Q2046" s="513"/>
      <c r="R2046" s="513"/>
      <c r="S2046" s="513"/>
      <c r="T2046" s="513"/>
      <c r="U2046" s="513"/>
      <c r="V2046" s="513"/>
      <c r="W2046" s="513"/>
      <c r="X2046" s="513"/>
      <c r="Y2046" s="513"/>
      <c r="Z2046" s="513"/>
      <c r="AA2046" s="513"/>
      <c r="AB2046" s="513"/>
      <c r="AC2046" s="513"/>
      <c r="AD2046" s="513"/>
      <c r="AE2046" s="513"/>
      <c r="AF2046" s="513"/>
      <c r="AG2046" s="513"/>
      <c r="AH2046" s="513"/>
      <c r="AI2046" s="513"/>
      <c r="AJ2046" s="513"/>
      <c r="AK2046" s="513"/>
      <c r="AL2046" s="513"/>
      <c r="AM2046" s="513"/>
      <c r="AN2046" s="513"/>
      <c r="AO2046" s="513"/>
      <c r="AP2046" s="513"/>
      <c r="AQ2046" s="513"/>
      <c r="AR2046" s="513"/>
      <c r="AS2046" s="513"/>
      <c r="AT2046" s="513"/>
      <c r="AU2046" s="513"/>
      <c r="AV2046" s="513"/>
      <c r="AW2046" s="513"/>
      <c r="AX2046" s="513"/>
      <c r="AY2046" s="513"/>
      <c r="AZ2046" s="513"/>
      <c r="BA2046" s="513"/>
      <c r="BB2046" s="513"/>
      <c r="BC2046" s="513"/>
      <c r="BD2046" s="513"/>
      <c r="BE2046" s="513"/>
      <c r="BF2046" s="513"/>
      <c r="BG2046" s="513"/>
      <c r="BH2046" s="513"/>
      <c r="BI2046" s="513"/>
      <c r="BJ2046" s="513"/>
      <c r="BK2046" s="513"/>
      <c r="BL2046" s="513"/>
      <c r="BM2046" s="513"/>
      <c r="BN2046" s="513"/>
      <c r="BO2046" s="513"/>
      <c r="BP2046" s="513"/>
      <c r="BQ2046" s="513"/>
      <c r="BR2046" s="513"/>
      <c r="BS2046" s="513"/>
      <c r="BT2046" s="513"/>
      <c r="BU2046" s="513"/>
      <c r="BV2046" s="513"/>
      <c r="BW2046" s="513"/>
      <c r="BX2046" s="513"/>
      <c r="BY2046" s="513"/>
      <c r="BZ2046" s="513"/>
      <c r="CA2046" s="513"/>
      <c r="CB2046" s="513"/>
      <c r="CC2046" s="1972"/>
      <c r="CD2046" s="1499"/>
      <c r="CE2046" s="1500"/>
      <c r="CF2046" s="1501"/>
      <c r="CG2046" s="1500"/>
      <c r="CH2046" s="1500"/>
      <c r="CI2046" s="1500"/>
      <c r="CJ2046" s="1976"/>
      <c r="CK2046" s="1519"/>
      <c r="CL2046" s="1509"/>
    </row>
    <row r="2047" spans="1:90" s="514" customFormat="1">
      <c r="A2047" s="511"/>
      <c r="B2047" s="512"/>
      <c r="C2047" s="1493"/>
      <c r="D2047" s="1493"/>
      <c r="E2047" s="1493"/>
      <c r="F2047" s="1493"/>
      <c r="G2047" s="1493"/>
      <c r="H2047" s="1530"/>
      <c r="I2047" s="1972"/>
      <c r="J2047" s="1542"/>
      <c r="K2047" s="513"/>
      <c r="L2047" s="513"/>
      <c r="M2047" s="513"/>
      <c r="N2047" s="513"/>
      <c r="O2047" s="513"/>
      <c r="P2047" s="513"/>
      <c r="Q2047" s="513"/>
      <c r="R2047" s="513"/>
      <c r="S2047" s="513"/>
      <c r="T2047" s="513"/>
      <c r="U2047" s="513"/>
      <c r="V2047" s="513"/>
      <c r="W2047" s="513"/>
      <c r="X2047" s="513"/>
      <c r="Y2047" s="513"/>
      <c r="Z2047" s="513"/>
      <c r="AA2047" s="513"/>
      <c r="AB2047" s="513"/>
      <c r="AC2047" s="513"/>
      <c r="AD2047" s="513"/>
      <c r="AE2047" s="513"/>
      <c r="AF2047" s="513"/>
      <c r="AG2047" s="513"/>
      <c r="AH2047" s="513"/>
      <c r="AI2047" s="513"/>
      <c r="AJ2047" s="513"/>
      <c r="AK2047" s="513"/>
      <c r="AL2047" s="513"/>
      <c r="AM2047" s="513"/>
      <c r="AN2047" s="513"/>
      <c r="AO2047" s="513"/>
      <c r="AP2047" s="513"/>
      <c r="AQ2047" s="513"/>
      <c r="AR2047" s="513"/>
      <c r="AS2047" s="513"/>
      <c r="AT2047" s="513"/>
      <c r="AU2047" s="513"/>
      <c r="AV2047" s="513"/>
      <c r="AW2047" s="513"/>
      <c r="AX2047" s="513"/>
      <c r="AY2047" s="513"/>
      <c r="AZ2047" s="513"/>
      <c r="BA2047" s="513"/>
      <c r="BB2047" s="513"/>
      <c r="BC2047" s="513"/>
      <c r="BD2047" s="513"/>
      <c r="BE2047" s="513"/>
      <c r="BF2047" s="513"/>
      <c r="BG2047" s="513"/>
      <c r="BH2047" s="513"/>
      <c r="BI2047" s="513"/>
      <c r="BJ2047" s="513"/>
      <c r="BK2047" s="513"/>
      <c r="BL2047" s="513"/>
      <c r="BM2047" s="513"/>
      <c r="BN2047" s="513"/>
      <c r="BO2047" s="513"/>
      <c r="BP2047" s="513"/>
      <c r="BQ2047" s="513"/>
      <c r="BR2047" s="513"/>
      <c r="BS2047" s="513"/>
      <c r="BT2047" s="513"/>
      <c r="BU2047" s="513"/>
      <c r="BV2047" s="513"/>
      <c r="BW2047" s="513"/>
      <c r="BX2047" s="513"/>
      <c r="BY2047" s="513"/>
      <c r="BZ2047" s="513"/>
      <c r="CA2047" s="513"/>
      <c r="CB2047" s="513"/>
      <c r="CC2047" s="1972"/>
      <c r="CD2047" s="1499"/>
      <c r="CE2047" s="1500"/>
      <c r="CF2047" s="1501"/>
      <c r="CG2047" s="1500"/>
      <c r="CH2047" s="1500"/>
      <c r="CI2047" s="1500"/>
      <c r="CJ2047" s="1976"/>
      <c r="CK2047" s="1519"/>
      <c r="CL2047" s="1509"/>
    </row>
    <row r="2048" spans="1:90" s="514" customFormat="1">
      <c r="A2048" s="511"/>
      <c r="B2048" s="512"/>
      <c r="C2048" s="1493"/>
      <c r="D2048" s="1493"/>
      <c r="E2048" s="1493"/>
      <c r="F2048" s="1493"/>
      <c r="G2048" s="1493"/>
      <c r="H2048" s="1530"/>
      <c r="I2048" s="1972"/>
      <c r="J2048" s="1542"/>
      <c r="K2048" s="513"/>
      <c r="L2048" s="513"/>
      <c r="M2048" s="513"/>
      <c r="N2048" s="513"/>
      <c r="O2048" s="513"/>
      <c r="P2048" s="513"/>
      <c r="Q2048" s="513"/>
      <c r="R2048" s="513"/>
      <c r="S2048" s="513"/>
      <c r="T2048" s="513"/>
      <c r="U2048" s="513"/>
      <c r="V2048" s="513"/>
      <c r="W2048" s="513"/>
      <c r="X2048" s="513"/>
      <c r="Y2048" s="513"/>
      <c r="Z2048" s="513"/>
      <c r="AA2048" s="513"/>
      <c r="AB2048" s="513"/>
      <c r="AC2048" s="513"/>
      <c r="AD2048" s="513"/>
      <c r="AE2048" s="513"/>
      <c r="AF2048" s="513"/>
      <c r="AG2048" s="513"/>
      <c r="AH2048" s="513"/>
      <c r="AI2048" s="513"/>
      <c r="AJ2048" s="513"/>
      <c r="AK2048" s="513"/>
      <c r="AL2048" s="513"/>
      <c r="AM2048" s="513"/>
      <c r="AN2048" s="513"/>
      <c r="AO2048" s="513"/>
      <c r="AP2048" s="513"/>
      <c r="AQ2048" s="513"/>
      <c r="AR2048" s="513"/>
      <c r="AS2048" s="513"/>
      <c r="AT2048" s="513"/>
      <c r="AU2048" s="513"/>
      <c r="AV2048" s="513"/>
      <c r="AW2048" s="513"/>
      <c r="AX2048" s="513"/>
      <c r="AY2048" s="513"/>
      <c r="AZ2048" s="513"/>
      <c r="BA2048" s="513"/>
      <c r="BB2048" s="513"/>
      <c r="BC2048" s="513"/>
      <c r="BD2048" s="513"/>
      <c r="BE2048" s="513"/>
      <c r="BF2048" s="513"/>
      <c r="BG2048" s="513"/>
      <c r="BH2048" s="513"/>
      <c r="BI2048" s="513"/>
      <c r="BJ2048" s="513"/>
      <c r="BK2048" s="513"/>
      <c r="BL2048" s="513"/>
      <c r="BM2048" s="513"/>
      <c r="BN2048" s="513"/>
      <c r="BO2048" s="513"/>
      <c r="BP2048" s="513"/>
      <c r="BQ2048" s="513"/>
      <c r="BR2048" s="513"/>
      <c r="BS2048" s="513"/>
      <c r="BT2048" s="513"/>
      <c r="BU2048" s="513"/>
      <c r="BV2048" s="513"/>
      <c r="BW2048" s="513"/>
      <c r="BX2048" s="513"/>
      <c r="BY2048" s="513"/>
      <c r="BZ2048" s="513"/>
      <c r="CA2048" s="513"/>
      <c r="CB2048" s="513"/>
      <c r="CC2048" s="1972"/>
      <c r="CD2048" s="1499"/>
      <c r="CE2048" s="1500"/>
      <c r="CF2048" s="1501"/>
      <c r="CG2048" s="1500"/>
      <c r="CH2048" s="1500"/>
      <c r="CI2048" s="1500"/>
      <c r="CJ2048" s="1976"/>
      <c r="CK2048" s="1519"/>
      <c r="CL2048" s="1509"/>
    </row>
    <row r="2049" spans="1:90" s="514" customFormat="1">
      <c r="A2049" s="511"/>
      <c r="B2049" s="512"/>
      <c r="C2049" s="1493"/>
      <c r="D2049" s="1493"/>
      <c r="E2049" s="1493"/>
      <c r="F2049" s="1493"/>
      <c r="G2049" s="1493"/>
      <c r="H2049" s="1530"/>
      <c r="I2049" s="1972"/>
      <c r="J2049" s="1542"/>
      <c r="K2049" s="513"/>
      <c r="L2049" s="513"/>
      <c r="M2049" s="513"/>
      <c r="N2049" s="513"/>
      <c r="O2049" s="513"/>
      <c r="P2049" s="513"/>
      <c r="Q2049" s="513"/>
      <c r="R2049" s="513"/>
      <c r="S2049" s="513"/>
      <c r="T2049" s="513"/>
      <c r="U2049" s="513"/>
      <c r="V2049" s="513"/>
      <c r="W2049" s="513"/>
      <c r="X2049" s="513"/>
      <c r="Y2049" s="513"/>
      <c r="Z2049" s="513"/>
      <c r="AA2049" s="513"/>
      <c r="AB2049" s="513"/>
      <c r="AC2049" s="513"/>
      <c r="AD2049" s="513"/>
      <c r="AE2049" s="513"/>
      <c r="AF2049" s="513"/>
      <c r="AG2049" s="513"/>
      <c r="AH2049" s="513"/>
      <c r="AI2049" s="513"/>
      <c r="AJ2049" s="513"/>
      <c r="AK2049" s="513"/>
      <c r="AL2049" s="513"/>
      <c r="AM2049" s="513"/>
      <c r="AN2049" s="513"/>
      <c r="AO2049" s="513"/>
      <c r="AP2049" s="513"/>
      <c r="AQ2049" s="513"/>
      <c r="AR2049" s="513"/>
      <c r="AS2049" s="513"/>
      <c r="AT2049" s="513"/>
      <c r="AU2049" s="513"/>
      <c r="AV2049" s="513"/>
      <c r="AW2049" s="513"/>
      <c r="AX2049" s="513"/>
      <c r="AY2049" s="513"/>
      <c r="AZ2049" s="513"/>
      <c r="BA2049" s="513"/>
      <c r="BB2049" s="513"/>
      <c r="BC2049" s="513"/>
      <c r="BD2049" s="513"/>
      <c r="BE2049" s="513"/>
      <c r="BF2049" s="513"/>
      <c r="BG2049" s="513"/>
      <c r="BH2049" s="513"/>
      <c r="BI2049" s="513"/>
      <c r="BJ2049" s="513"/>
      <c r="BK2049" s="513"/>
      <c r="BL2049" s="513"/>
      <c r="BM2049" s="513"/>
      <c r="BN2049" s="513"/>
      <c r="BO2049" s="513"/>
      <c r="BP2049" s="513"/>
      <c r="BQ2049" s="513"/>
      <c r="BR2049" s="513"/>
      <c r="BS2049" s="513"/>
      <c r="BT2049" s="513"/>
      <c r="BU2049" s="513"/>
      <c r="BV2049" s="513"/>
      <c r="BW2049" s="513"/>
      <c r="BX2049" s="513"/>
      <c r="BY2049" s="513"/>
      <c r="BZ2049" s="513"/>
      <c r="CA2049" s="513"/>
      <c r="CB2049" s="513"/>
      <c r="CC2049" s="1972"/>
      <c r="CD2049" s="1499"/>
      <c r="CE2049" s="1500"/>
      <c r="CF2049" s="1501"/>
      <c r="CG2049" s="1500"/>
      <c r="CH2049" s="1500"/>
      <c r="CI2049" s="1500"/>
      <c r="CJ2049" s="1976"/>
      <c r="CK2049" s="1519"/>
      <c r="CL2049" s="1509"/>
    </row>
    <row r="2050" spans="1:90" s="514" customFormat="1">
      <c r="A2050" s="511"/>
      <c r="B2050" s="512"/>
      <c r="C2050" s="1493"/>
      <c r="D2050" s="1493"/>
      <c r="E2050" s="1493"/>
      <c r="F2050" s="1493"/>
      <c r="G2050" s="1493"/>
      <c r="H2050" s="1530"/>
      <c r="I2050" s="1972"/>
      <c r="J2050" s="1542"/>
      <c r="K2050" s="513"/>
      <c r="L2050" s="513"/>
      <c r="M2050" s="513"/>
      <c r="N2050" s="513"/>
      <c r="O2050" s="513"/>
      <c r="P2050" s="513"/>
      <c r="Q2050" s="513"/>
      <c r="R2050" s="513"/>
      <c r="S2050" s="513"/>
      <c r="T2050" s="513"/>
      <c r="U2050" s="513"/>
      <c r="V2050" s="513"/>
      <c r="W2050" s="513"/>
      <c r="X2050" s="513"/>
      <c r="Y2050" s="513"/>
      <c r="Z2050" s="513"/>
      <c r="AA2050" s="513"/>
      <c r="AB2050" s="513"/>
      <c r="AC2050" s="513"/>
      <c r="AD2050" s="513"/>
      <c r="AE2050" s="513"/>
      <c r="AF2050" s="513"/>
      <c r="AG2050" s="513"/>
      <c r="AH2050" s="513"/>
      <c r="AI2050" s="513"/>
      <c r="AJ2050" s="513"/>
      <c r="AK2050" s="513"/>
      <c r="AL2050" s="513"/>
      <c r="AM2050" s="513"/>
      <c r="AN2050" s="513"/>
      <c r="AO2050" s="513"/>
      <c r="AP2050" s="513"/>
      <c r="AQ2050" s="513"/>
      <c r="AR2050" s="513"/>
      <c r="AS2050" s="513"/>
      <c r="AT2050" s="513"/>
      <c r="AU2050" s="513"/>
      <c r="AV2050" s="513"/>
      <c r="AW2050" s="513"/>
      <c r="AX2050" s="513"/>
      <c r="AY2050" s="513"/>
      <c r="AZ2050" s="513"/>
      <c r="BA2050" s="513"/>
      <c r="BB2050" s="513"/>
      <c r="BC2050" s="513"/>
      <c r="BD2050" s="513"/>
      <c r="BE2050" s="513"/>
      <c r="BF2050" s="513"/>
      <c r="BG2050" s="513"/>
      <c r="BH2050" s="513"/>
      <c r="BI2050" s="513"/>
      <c r="BJ2050" s="513"/>
      <c r="BK2050" s="513"/>
      <c r="BL2050" s="513"/>
      <c r="BM2050" s="513"/>
      <c r="BN2050" s="513"/>
      <c r="BO2050" s="513"/>
      <c r="BP2050" s="513"/>
      <c r="BQ2050" s="513"/>
      <c r="BR2050" s="513"/>
      <c r="BS2050" s="513"/>
      <c r="BT2050" s="513"/>
      <c r="BU2050" s="513"/>
      <c r="BV2050" s="513"/>
      <c r="BW2050" s="513"/>
      <c r="BX2050" s="513"/>
      <c r="BY2050" s="513"/>
      <c r="BZ2050" s="513"/>
      <c r="CA2050" s="513"/>
      <c r="CB2050" s="513"/>
      <c r="CC2050" s="1972"/>
      <c r="CD2050" s="1499"/>
      <c r="CE2050" s="1500"/>
      <c r="CF2050" s="1501"/>
      <c r="CG2050" s="1500"/>
      <c r="CH2050" s="1500"/>
      <c r="CI2050" s="1500"/>
      <c r="CJ2050" s="1976"/>
      <c r="CK2050" s="1519"/>
      <c r="CL2050" s="1509"/>
    </row>
    <row r="2051" spans="1:90" s="514" customFormat="1">
      <c r="A2051" s="511"/>
      <c r="B2051" s="512"/>
      <c r="C2051" s="1493"/>
      <c r="D2051" s="1493"/>
      <c r="E2051" s="1493"/>
      <c r="F2051" s="1493"/>
      <c r="G2051" s="1493"/>
      <c r="H2051" s="1530"/>
      <c r="I2051" s="1972"/>
      <c r="J2051" s="1542"/>
      <c r="K2051" s="513"/>
      <c r="L2051" s="513"/>
      <c r="M2051" s="513"/>
      <c r="N2051" s="513"/>
      <c r="O2051" s="513"/>
      <c r="P2051" s="513"/>
      <c r="Q2051" s="513"/>
      <c r="R2051" s="513"/>
      <c r="S2051" s="513"/>
      <c r="T2051" s="513"/>
      <c r="U2051" s="513"/>
      <c r="V2051" s="513"/>
      <c r="W2051" s="513"/>
      <c r="X2051" s="513"/>
      <c r="Y2051" s="513"/>
      <c r="Z2051" s="513"/>
      <c r="AA2051" s="513"/>
      <c r="AB2051" s="513"/>
      <c r="AC2051" s="513"/>
      <c r="AD2051" s="513"/>
      <c r="AE2051" s="513"/>
      <c r="AF2051" s="513"/>
      <c r="AG2051" s="513"/>
      <c r="AH2051" s="513"/>
      <c r="AI2051" s="513"/>
      <c r="AJ2051" s="513"/>
      <c r="AK2051" s="513"/>
      <c r="AL2051" s="513"/>
      <c r="AM2051" s="513"/>
      <c r="AN2051" s="513"/>
      <c r="AO2051" s="513"/>
      <c r="AP2051" s="513"/>
      <c r="AQ2051" s="513"/>
      <c r="AR2051" s="513"/>
      <c r="AS2051" s="513"/>
      <c r="AT2051" s="513"/>
      <c r="AU2051" s="513"/>
      <c r="AV2051" s="513"/>
      <c r="AW2051" s="513"/>
      <c r="AX2051" s="513"/>
      <c r="AY2051" s="513"/>
      <c r="AZ2051" s="513"/>
      <c r="BA2051" s="513"/>
      <c r="BB2051" s="513"/>
      <c r="BC2051" s="513"/>
      <c r="BD2051" s="513"/>
      <c r="BE2051" s="513"/>
      <c r="BF2051" s="513"/>
      <c r="BG2051" s="513"/>
      <c r="BH2051" s="513"/>
      <c r="BI2051" s="513"/>
      <c r="BJ2051" s="513"/>
      <c r="BK2051" s="513"/>
      <c r="BL2051" s="513"/>
      <c r="BM2051" s="513"/>
      <c r="BN2051" s="513"/>
      <c r="BO2051" s="513"/>
      <c r="BP2051" s="513"/>
      <c r="BQ2051" s="513"/>
      <c r="BR2051" s="513"/>
      <c r="BS2051" s="513"/>
      <c r="BT2051" s="513"/>
      <c r="BU2051" s="513"/>
      <c r="BV2051" s="513"/>
      <c r="BW2051" s="513"/>
      <c r="BX2051" s="513"/>
      <c r="BY2051" s="513"/>
      <c r="BZ2051" s="513"/>
      <c r="CA2051" s="513"/>
      <c r="CB2051" s="513"/>
      <c r="CC2051" s="1972"/>
      <c r="CD2051" s="1499"/>
      <c r="CE2051" s="1500"/>
      <c r="CF2051" s="1501"/>
      <c r="CG2051" s="1500"/>
      <c r="CH2051" s="1500"/>
      <c r="CI2051" s="1500"/>
      <c r="CJ2051" s="1976"/>
      <c r="CK2051" s="1519"/>
      <c r="CL2051" s="1509"/>
    </row>
    <row r="2052" spans="1:90" s="514" customFormat="1">
      <c r="A2052" s="511"/>
      <c r="B2052" s="512"/>
      <c r="C2052" s="1493"/>
      <c r="D2052" s="1493"/>
      <c r="E2052" s="1493"/>
      <c r="F2052" s="1493"/>
      <c r="G2052" s="1493"/>
      <c r="H2052" s="1530"/>
      <c r="I2052" s="1972"/>
      <c r="J2052" s="1542"/>
      <c r="K2052" s="513"/>
      <c r="L2052" s="513"/>
      <c r="M2052" s="513"/>
      <c r="N2052" s="513"/>
      <c r="O2052" s="513"/>
      <c r="P2052" s="513"/>
      <c r="Q2052" s="513"/>
      <c r="R2052" s="513"/>
      <c r="S2052" s="513"/>
      <c r="T2052" s="513"/>
      <c r="U2052" s="513"/>
      <c r="V2052" s="513"/>
      <c r="W2052" s="513"/>
      <c r="X2052" s="513"/>
      <c r="Y2052" s="513"/>
      <c r="Z2052" s="513"/>
      <c r="AA2052" s="513"/>
      <c r="AB2052" s="513"/>
      <c r="AC2052" s="513"/>
      <c r="AD2052" s="513"/>
      <c r="AE2052" s="513"/>
      <c r="AF2052" s="513"/>
      <c r="AG2052" s="513"/>
      <c r="AH2052" s="513"/>
      <c r="AI2052" s="513"/>
      <c r="AJ2052" s="513"/>
      <c r="AK2052" s="513"/>
      <c r="AL2052" s="513"/>
      <c r="AM2052" s="513"/>
      <c r="AN2052" s="513"/>
      <c r="AO2052" s="513"/>
      <c r="AP2052" s="513"/>
      <c r="AQ2052" s="513"/>
      <c r="AR2052" s="513"/>
      <c r="AS2052" s="513"/>
      <c r="AT2052" s="513"/>
      <c r="AU2052" s="513"/>
      <c r="AV2052" s="513"/>
      <c r="AW2052" s="513"/>
      <c r="AX2052" s="513"/>
      <c r="AY2052" s="513"/>
      <c r="AZ2052" s="513"/>
      <c r="BA2052" s="513"/>
      <c r="BB2052" s="513"/>
      <c r="BC2052" s="513"/>
      <c r="BD2052" s="513"/>
      <c r="BE2052" s="513"/>
      <c r="BF2052" s="513"/>
      <c r="BG2052" s="513"/>
      <c r="BH2052" s="513"/>
      <c r="BI2052" s="513"/>
      <c r="BJ2052" s="513"/>
      <c r="BK2052" s="513"/>
      <c r="BL2052" s="513"/>
      <c r="BM2052" s="513"/>
      <c r="BN2052" s="513"/>
      <c r="BO2052" s="513"/>
      <c r="BP2052" s="513"/>
      <c r="BQ2052" s="513"/>
      <c r="BR2052" s="513"/>
      <c r="BS2052" s="513"/>
      <c r="BT2052" s="513"/>
      <c r="BU2052" s="513"/>
      <c r="BV2052" s="513"/>
      <c r="BW2052" s="513"/>
      <c r="BX2052" s="513"/>
      <c r="BY2052" s="513"/>
      <c r="BZ2052" s="513"/>
      <c r="CA2052" s="513"/>
      <c r="CB2052" s="513"/>
      <c r="CC2052" s="1972"/>
      <c r="CD2052" s="1499"/>
      <c r="CE2052" s="1500"/>
      <c r="CF2052" s="1501"/>
      <c r="CG2052" s="1500"/>
      <c r="CH2052" s="1500"/>
      <c r="CI2052" s="1500"/>
      <c r="CJ2052" s="1976"/>
      <c r="CK2052" s="1519"/>
      <c r="CL2052" s="1509"/>
    </row>
    <row r="2053" spans="1:90" s="514" customFormat="1">
      <c r="A2053" s="511"/>
      <c r="B2053" s="512"/>
      <c r="C2053" s="1493"/>
      <c r="D2053" s="1493"/>
      <c r="E2053" s="1493"/>
      <c r="F2053" s="1493"/>
      <c r="G2053" s="1493"/>
      <c r="H2053" s="1530"/>
      <c r="I2053" s="1972"/>
      <c r="J2053" s="1542"/>
      <c r="K2053" s="513"/>
      <c r="L2053" s="513"/>
      <c r="M2053" s="513"/>
      <c r="N2053" s="513"/>
      <c r="O2053" s="513"/>
      <c r="P2053" s="513"/>
      <c r="Q2053" s="513"/>
      <c r="R2053" s="513"/>
      <c r="S2053" s="513"/>
      <c r="T2053" s="513"/>
      <c r="U2053" s="513"/>
      <c r="V2053" s="513"/>
      <c r="W2053" s="513"/>
      <c r="X2053" s="513"/>
      <c r="Y2053" s="513"/>
      <c r="Z2053" s="513"/>
      <c r="AA2053" s="513"/>
      <c r="AB2053" s="513"/>
      <c r="AC2053" s="513"/>
      <c r="AD2053" s="513"/>
      <c r="AE2053" s="513"/>
      <c r="AF2053" s="513"/>
      <c r="AG2053" s="513"/>
      <c r="AH2053" s="513"/>
      <c r="AI2053" s="513"/>
      <c r="AJ2053" s="513"/>
      <c r="AK2053" s="513"/>
      <c r="AL2053" s="513"/>
      <c r="AM2053" s="513"/>
      <c r="AN2053" s="513"/>
      <c r="AO2053" s="513"/>
      <c r="AP2053" s="513"/>
      <c r="AQ2053" s="513"/>
      <c r="AR2053" s="513"/>
      <c r="AS2053" s="513"/>
      <c r="AT2053" s="513"/>
      <c r="AU2053" s="513"/>
      <c r="AV2053" s="513"/>
      <c r="AW2053" s="513"/>
      <c r="AX2053" s="513"/>
      <c r="AY2053" s="513"/>
      <c r="AZ2053" s="513"/>
      <c r="BA2053" s="513"/>
      <c r="BB2053" s="513"/>
      <c r="BC2053" s="513"/>
      <c r="BD2053" s="513"/>
      <c r="BE2053" s="513"/>
      <c r="BF2053" s="513"/>
      <c r="BG2053" s="513"/>
      <c r="BH2053" s="513"/>
      <c r="BI2053" s="513"/>
      <c r="BJ2053" s="513"/>
      <c r="BK2053" s="513"/>
      <c r="BL2053" s="513"/>
      <c r="BM2053" s="513"/>
      <c r="BN2053" s="513"/>
      <c r="BO2053" s="513"/>
      <c r="BP2053" s="513"/>
      <c r="BQ2053" s="513"/>
      <c r="BR2053" s="513"/>
      <c r="BS2053" s="513"/>
      <c r="BT2053" s="513"/>
      <c r="BU2053" s="513"/>
      <c r="BV2053" s="513"/>
      <c r="BW2053" s="513"/>
      <c r="BX2053" s="513"/>
      <c r="BY2053" s="513"/>
      <c r="BZ2053" s="513"/>
      <c r="CA2053" s="513"/>
      <c r="CB2053" s="513"/>
      <c r="CC2053" s="1972"/>
      <c r="CD2053" s="1499"/>
      <c r="CE2053" s="1500"/>
      <c r="CF2053" s="1501"/>
      <c r="CG2053" s="1500"/>
      <c r="CH2053" s="1500"/>
      <c r="CI2053" s="1500"/>
      <c r="CJ2053" s="1976"/>
      <c r="CK2053" s="1519"/>
      <c r="CL2053" s="1509"/>
    </row>
    <row r="2054" spans="1:90" s="514" customFormat="1">
      <c r="A2054" s="511"/>
      <c r="B2054" s="512"/>
      <c r="C2054" s="1493"/>
      <c r="D2054" s="1493"/>
      <c r="E2054" s="1493"/>
      <c r="F2054" s="1493"/>
      <c r="G2054" s="1493"/>
      <c r="H2054" s="1530"/>
      <c r="I2054" s="1972"/>
      <c r="J2054" s="1542"/>
      <c r="K2054" s="513"/>
      <c r="L2054" s="513"/>
      <c r="M2054" s="513"/>
      <c r="N2054" s="513"/>
      <c r="O2054" s="513"/>
      <c r="P2054" s="513"/>
      <c r="Q2054" s="513"/>
      <c r="R2054" s="513"/>
      <c r="S2054" s="513"/>
      <c r="T2054" s="513"/>
      <c r="U2054" s="513"/>
      <c r="V2054" s="513"/>
      <c r="W2054" s="513"/>
      <c r="X2054" s="513"/>
      <c r="Y2054" s="513"/>
      <c r="Z2054" s="513"/>
      <c r="AA2054" s="513"/>
      <c r="AB2054" s="513"/>
      <c r="AC2054" s="513"/>
      <c r="AD2054" s="513"/>
      <c r="AE2054" s="513"/>
      <c r="AF2054" s="513"/>
      <c r="AG2054" s="513"/>
      <c r="AH2054" s="513"/>
      <c r="AI2054" s="513"/>
      <c r="AJ2054" s="513"/>
      <c r="AK2054" s="513"/>
      <c r="AL2054" s="513"/>
      <c r="AM2054" s="513"/>
      <c r="AN2054" s="513"/>
      <c r="AO2054" s="513"/>
      <c r="AP2054" s="513"/>
      <c r="AQ2054" s="513"/>
      <c r="AR2054" s="513"/>
      <c r="AS2054" s="513"/>
      <c r="AT2054" s="513"/>
      <c r="AU2054" s="513"/>
      <c r="AV2054" s="513"/>
      <c r="AW2054" s="513"/>
      <c r="AX2054" s="513"/>
      <c r="AY2054" s="513"/>
      <c r="AZ2054" s="513"/>
      <c r="BA2054" s="513"/>
      <c r="BB2054" s="513"/>
      <c r="BC2054" s="513"/>
      <c r="BD2054" s="513"/>
      <c r="BE2054" s="513"/>
      <c r="BF2054" s="513"/>
      <c r="BG2054" s="513"/>
      <c r="BH2054" s="513"/>
      <c r="BI2054" s="513"/>
      <c r="BJ2054" s="513"/>
      <c r="BK2054" s="513"/>
      <c r="BL2054" s="513"/>
      <c r="BM2054" s="513"/>
      <c r="BN2054" s="513"/>
      <c r="BO2054" s="513"/>
      <c r="BP2054" s="513"/>
      <c r="BQ2054" s="513"/>
      <c r="BR2054" s="513"/>
      <c r="BS2054" s="513"/>
      <c r="BT2054" s="513"/>
      <c r="BU2054" s="513"/>
      <c r="BV2054" s="513"/>
      <c r="BW2054" s="513"/>
      <c r="BX2054" s="513"/>
      <c r="BY2054" s="513"/>
      <c r="BZ2054" s="513"/>
      <c r="CA2054" s="513"/>
      <c r="CB2054" s="513"/>
      <c r="CC2054" s="1972"/>
      <c r="CD2054" s="1499"/>
      <c r="CE2054" s="1500"/>
      <c r="CF2054" s="1501"/>
      <c r="CG2054" s="1500"/>
      <c r="CH2054" s="1500"/>
      <c r="CI2054" s="1500"/>
      <c r="CJ2054" s="1976"/>
      <c r="CK2054" s="1519"/>
      <c r="CL2054" s="1509"/>
    </row>
    <row r="2055" spans="1:90" s="514" customFormat="1">
      <c r="A2055" s="511"/>
      <c r="B2055" s="512"/>
      <c r="C2055" s="1493"/>
      <c r="D2055" s="1493"/>
      <c r="E2055" s="1493"/>
      <c r="F2055" s="1493"/>
      <c r="G2055" s="1493"/>
      <c r="H2055" s="1530"/>
      <c r="I2055" s="1972"/>
      <c r="J2055" s="1542"/>
      <c r="K2055" s="513"/>
      <c r="L2055" s="513"/>
      <c r="M2055" s="513"/>
      <c r="N2055" s="513"/>
      <c r="O2055" s="513"/>
      <c r="P2055" s="513"/>
      <c r="Q2055" s="513"/>
      <c r="R2055" s="513"/>
      <c r="S2055" s="513"/>
      <c r="T2055" s="513"/>
      <c r="U2055" s="513"/>
      <c r="V2055" s="513"/>
      <c r="W2055" s="513"/>
      <c r="X2055" s="513"/>
      <c r="Y2055" s="513"/>
      <c r="Z2055" s="513"/>
      <c r="AA2055" s="513"/>
      <c r="AB2055" s="513"/>
      <c r="AC2055" s="513"/>
      <c r="AD2055" s="513"/>
      <c r="AE2055" s="513"/>
      <c r="AF2055" s="513"/>
      <c r="AG2055" s="513"/>
      <c r="AH2055" s="513"/>
      <c r="AI2055" s="513"/>
      <c r="AJ2055" s="513"/>
      <c r="AK2055" s="513"/>
      <c r="AL2055" s="513"/>
      <c r="AM2055" s="513"/>
      <c r="AN2055" s="513"/>
      <c r="AO2055" s="513"/>
      <c r="AP2055" s="513"/>
      <c r="AQ2055" s="513"/>
      <c r="AR2055" s="513"/>
      <c r="AS2055" s="513"/>
      <c r="AT2055" s="513"/>
      <c r="AU2055" s="513"/>
      <c r="AV2055" s="513"/>
      <c r="AW2055" s="513"/>
      <c r="AX2055" s="513"/>
      <c r="AY2055" s="513"/>
      <c r="AZ2055" s="513"/>
      <c r="BA2055" s="513"/>
      <c r="BB2055" s="513"/>
      <c r="BC2055" s="513"/>
      <c r="BD2055" s="513"/>
      <c r="BE2055" s="513"/>
      <c r="BF2055" s="513"/>
      <c r="BG2055" s="513"/>
      <c r="BH2055" s="513"/>
      <c r="BI2055" s="513"/>
      <c r="BJ2055" s="513"/>
      <c r="BK2055" s="513"/>
      <c r="BL2055" s="513"/>
      <c r="BM2055" s="513"/>
      <c r="BN2055" s="513"/>
      <c r="BO2055" s="513"/>
      <c r="BP2055" s="513"/>
      <c r="BQ2055" s="513"/>
      <c r="BR2055" s="513"/>
      <c r="BS2055" s="513"/>
      <c r="BT2055" s="513"/>
      <c r="BU2055" s="513"/>
      <c r="BV2055" s="513"/>
      <c r="BW2055" s="513"/>
      <c r="BX2055" s="513"/>
      <c r="BY2055" s="513"/>
      <c r="BZ2055" s="513"/>
      <c r="CA2055" s="513"/>
      <c r="CB2055" s="513"/>
      <c r="CC2055" s="1972"/>
      <c r="CD2055" s="1499"/>
      <c r="CE2055" s="1500"/>
      <c r="CF2055" s="1501"/>
      <c r="CG2055" s="1500"/>
      <c r="CH2055" s="1500"/>
      <c r="CI2055" s="1500"/>
      <c r="CJ2055" s="1976"/>
      <c r="CK2055" s="1519"/>
      <c r="CL2055" s="1509"/>
    </row>
    <row r="2056" spans="1:90" s="514" customFormat="1">
      <c r="A2056" s="511"/>
      <c r="B2056" s="512"/>
      <c r="C2056" s="1493"/>
      <c r="D2056" s="1493"/>
      <c r="E2056" s="1493"/>
      <c r="F2056" s="1493"/>
      <c r="G2056" s="1493"/>
      <c r="H2056" s="1530"/>
      <c r="I2056" s="1972"/>
      <c r="J2056" s="1542"/>
      <c r="K2056" s="513"/>
      <c r="L2056" s="513"/>
      <c r="M2056" s="513"/>
      <c r="N2056" s="513"/>
      <c r="O2056" s="513"/>
      <c r="P2056" s="513"/>
      <c r="Q2056" s="513"/>
      <c r="R2056" s="513"/>
      <c r="S2056" s="513"/>
      <c r="T2056" s="513"/>
      <c r="U2056" s="513"/>
      <c r="V2056" s="513"/>
      <c r="W2056" s="513"/>
      <c r="X2056" s="513"/>
      <c r="Y2056" s="513"/>
      <c r="Z2056" s="513"/>
      <c r="AA2056" s="513"/>
      <c r="AB2056" s="513"/>
      <c r="AC2056" s="513"/>
      <c r="AD2056" s="513"/>
      <c r="AE2056" s="513"/>
      <c r="AF2056" s="513"/>
      <c r="AG2056" s="513"/>
      <c r="AH2056" s="513"/>
      <c r="AI2056" s="513"/>
      <c r="AJ2056" s="513"/>
      <c r="AK2056" s="513"/>
      <c r="AL2056" s="513"/>
      <c r="AM2056" s="513"/>
      <c r="AN2056" s="513"/>
      <c r="AO2056" s="513"/>
      <c r="AP2056" s="513"/>
      <c r="AQ2056" s="513"/>
      <c r="AR2056" s="513"/>
      <c r="AS2056" s="513"/>
      <c r="AT2056" s="513"/>
      <c r="AU2056" s="513"/>
      <c r="AV2056" s="513"/>
      <c r="AW2056" s="513"/>
      <c r="AX2056" s="513"/>
      <c r="AY2056" s="513"/>
      <c r="AZ2056" s="513"/>
      <c r="BA2056" s="513"/>
      <c r="BB2056" s="513"/>
      <c r="BC2056" s="513"/>
      <c r="BD2056" s="513"/>
      <c r="BE2056" s="513"/>
      <c r="BF2056" s="513"/>
      <c r="BG2056" s="513"/>
      <c r="BH2056" s="513"/>
      <c r="BI2056" s="513"/>
      <c r="BJ2056" s="513"/>
      <c r="BK2056" s="513"/>
      <c r="BL2056" s="513"/>
      <c r="BM2056" s="513"/>
      <c r="BN2056" s="513"/>
      <c r="BO2056" s="513"/>
      <c r="BP2056" s="513"/>
      <c r="BQ2056" s="513"/>
      <c r="BR2056" s="513"/>
      <c r="BS2056" s="513"/>
      <c r="BT2056" s="513"/>
      <c r="BU2056" s="513"/>
      <c r="BV2056" s="513"/>
      <c r="BW2056" s="513"/>
      <c r="BX2056" s="513"/>
      <c r="BY2056" s="513"/>
      <c r="BZ2056" s="513"/>
      <c r="CA2056" s="513"/>
      <c r="CB2056" s="513"/>
      <c r="CC2056" s="1972"/>
      <c r="CD2056" s="1499"/>
      <c r="CE2056" s="1500"/>
      <c r="CF2056" s="1501"/>
      <c r="CG2056" s="1500"/>
      <c r="CH2056" s="1500"/>
      <c r="CI2056" s="1500"/>
      <c r="CJ2056" s="1976"/>
      <c r="CK2056" s="1519"/>
      <c r="CL2056" s="1509"/>
    </row>
    <row r="2057" spans="1:90" s="514" customFormat="1">
      <c r="A2057" s="511"/>
      <c r="B2057" s="512"/>
      <c r="C2057" s="1493"/>
      <c r="D2057" s="1493"/>
      <c r="E2057" s="1493"/>
      <c r="F2057" s="1493"/>
      <c r="G2057" s="1493"/>
      <c r="H2057" s="1530"/>
      <c r="I2057" s="1972"/>
      <c r="J2057" s="1542"/>
      <c r="K2057" s="513"/>
      <c r="L2057" s="513"/>
      <c r="M2057" s="513"/>
      <c r="N2057" s="513"/>
      <c r="O2057" s="513"/>
      <c r="P2057" s="513"/>
      <c r="Q2057" s="513"/>
      <c r="R2057" s="513"/>
      <c r="S2057" s="513"/>
      <c r="T2057" s="513"/>
      <c r="U2057" s="513"/>
      <c r="V2057" s="513"/>
      <c r="W2057" s="513"/>
      <c r="X2057" s="513"/>
      <c r="Y2057" s="513"/>
      <c r="Z2057" s="513"/>
      <c r="AA2057" s="513"/>
      <c r="AB2057" s="513"/>
      <c r="AC2057" s="513"/>
      <c r="AD2057" s="513"/>
      <c r="AE2057" s="513"/>
      <c r="AF2057" s="513"/>
      <c r="AG2057" s="513"/>
      <c r="AH2057" s="513"/>
      <c r="AI2057" s="513"/>
      <c r="AJ2057" s="513"/>
      <c r="AK2057" s="513"/>
      <c r="AL2057" s="513"/>
      <c r="AM2057" s="513"/>
      <c r="AN2057" s="513"/>
      <c r="AO2057" s="513"/>
      <c r="AP2057" s="513"/>
      <c r="AQ2057" s="513"/>
      <c r="AR2057" s="513"/>
      <c r="AS2057" s="513"/>
      <c r="AT2057" s="513"/>
      <c r="AU2057" s="513"/>
      <c r="AV2057" s="513"/>
      <c r="AW2057" s="513"/>
      <c r="AX2057" s="513"/>
      <c r="AY2057" s="513"/>
      <c r="AZ2057" s="513"/>
      <c r="BA2057" s="513"/>
      <c r="BB2057" s="513"/>
      <c r="BC2057" s="513"/>
      <c r="BD2057" s="513"/>
      <c r="BE2057" s="513"/>
      <c r="BF2057" s="513"/>
      <c r="BG2057" s="513"/>
      <c r="BH2057" s="513"/>
      <c r="BI2057" s="513"/>
      <c r="BJ2057" s="513"/>
      <c r="BK2057" s="513"/>
      <c r="BL2057" s="513"/>
      <c r="BM2057" s="513"/>
      <c r="BN2057" s="513"/>
      <c r="BO2057" s="513"/>
      <c r="BP2057" s="513"/>
      <c r="BQ2057" s="513"/>
      <c r="BR2057" s="513"/>
      <c r="BS2057" s="513"/>
      <c r="BT2057" s="513"/>
      <c r="BU2057" s="513"/>
      <c r="BV2057" s="513"/>
      <c r="BW2057" s="513"/>
      <c r="BX2057" s="513"/>
      <c r="BY2057" s="513"/>
      <c r="BZ2057" s="513"/>
      <c r="CA2057" s="513"/>
      <c r="CB2057" s="513"/>
      <c r="CC2057" s="1972"/>
      <c r="CD2057" s="1499"/>
      <c r="CE2057" s="1500"/>
      <c r="CF2057" s="1501"/>
      <c r="CG2057" s="1500"/>
      <c r="CH2057" s="1500"/>
      <c r="CI2057" s="1500"/>
      <c r="CJ2057" s="1976"/>
      <c r="CK2057" s="1519"/>
      <c r="CL2057" s="1509"/>
    </row>
    <row r="2058" spans="1:90" s="514" customFormat="1">
      <c r="A2058" s="511"/>
      <c r="B2058" s="512"/>
      <c r="C2058" s="1493"/>
      <c r="D2058" s="1493"/>
      <c r="E2058" s="1493"/>
      <c r="F2058" s="1493"/>
      <c r="G2058" s="1493"/>
      <c r="H2058" s="1530"/>
      <c r="I2058" s="1972"/>
      <c r="J2058" s="1542"/>
      <c r="K2058" s="513"/>
      <c r="L2058" s="513"/>
      <c r="M2058" s="513"/>
      <c r="N2058" s="513"/>
      <c r="O2058" s="513"/>
      <c r="P2058" s="513"/>
      <c r="Q2058" s="513"/>
      <c r="R2058" s="513"/>
      <c r="S2058" s="513"/>
      <c r="T2058" s="513"/>
      <c r="U2058" s="513"/>
      <c r="V2058" s="513"/>
      <c r="W2058" s="513"/>
      <c r="X2058" s="513"/>
      <c r="Y2058" s="513"/>
      <c r="Z2058" s="513"/>
      <c r="AA2058" s="513"/>
      <c r="AB2058" s="513"/>
      <c r="AC2058" s="513"/>
      <c r="AD2058" s="513"/>
      <c r="AE2058" s="513"/>
      <c r="AF2058" s="513"/>
      <c r="AG2058" s="513"/>
      <c r="AH2058" s="513"/>
      <c r="AI2058" s="513"/>
      <c r="AJ2058" s="513"/>
      <c r="AK2058" s="513"/>
      <c r="AL2058" s="513"/>
      <c r="AM2058" s="513"/>
      <c r="AN2058" s="513"/>
      <c r="AO2058" s="513"/>
      <c r="AP2058" s="513"/>
      <c r="AQ2058" s="513"/>
      <c r="AR2058" s="513"/>
      <c r="AS2058" s="513"/>
      <c r="AT2058" s="513"/>
      <c r="AU2058" s="513"/>
      <c r="AV2058" s="513"/>
      <c r="AW2058" s="513"/>
      <c r="AX2058" s="513"/>
      <c r="AY2058" s="513"/>
      <c r="AZ2058" s="513"/>
      <c r="BA2058" s="513"/>
      <c r="BB2058" s="513"/>
      <c r="BC2058" s="513"/>
      <c r="BD2058" s="513"/>
      <c r="BE2058" s="513"/>
      <c r="BF2058" s="513"/>
      <c r="BG2058" s="513"/>
      <c r="BH2058" s="513"/>
      <c r="BI2058" s="513"/>
      <c r="BJ2058" s="513"/>
      <c r="BK2058" s="513"/>
      <c r="BL2058" s="513"/>
      <c r="BM2058" s="513"/>
      <c r="BN2058" s="513"/>
      <c r="BO2058" s="513"/>
      <c r="BP2058" s="513"/>
      <c r="BQ2058" s="513"/>
      <c r="BR2058" s="513"/>
      <c r="BS2058" s="513"/>
      <c r="BT2058" s="513"/>
      <c r="BU2058" s="513"/>
      <c r="BV2058" s="513"/>
      <c r="BW2058" s="513"/>
      <c r="BX2058" s="513"/>
      <c r="BY2058" s="513"/>
      <c r="BZ2058" s="513"/>
      <c r="CA2058" s="513"/>
      <c r="CB2058" s="513"/>
      <c r="CC2058" s="1972"/>
      <c r="CD2058" s="1499"/>
      <c r="CE2058" s="1500"/>
      <c r="CF2058" s="1501"/>
      <c r="CG2058" s="1500"/>
      <c r="CH2058" s="1500"/>
      <c r="CI2058" s="1500"/>
      <c r="CJ2058" s="1976"/>
      <c r="CK2058" s="1519"/>
      <c r="CL2058" s="1509"/>
    </row>
    <row r="2059" spans="1:90" s="514" customFormat="1">
      <c r="A2059" s="511"/>
      <c r="B2059" s="512"/>
      <c r="C2059" s="1493"/>
      <c r="D2059" s="1493"/>
      <c r="E2059" s="1493"/>
      <c r="F2059" s="1493"/>
      <c r="G2059" s="1493"/>
      <c r="H2059" s="1530"/>
      <c r="I2059" s="1972"/>
      <c r="J2059" s="1542"/>
      <c r="K2059" s="513"/>
      <c r="L2059" s="513"/>
      <c r="M2059" s="513"/>
      <c r="N2059" s="513"/>
      <c r="O2059" s="513"/>
      <c r="P2059" s="513"/>
      <c r="Q2059" s="513"/>
      <c r="R2059" s="513"/>
      <c r="S2059" s="513"/>
      <c r="T2059" s="513"/>
      <c r="U2059" s="513"/>
      <c r="V2059" s="513"/>
      <c r="W2059" s="513"/>
      <c r="X2059" s="513"/>
      <c r="Y2059" s="513"/>
      <c r="Z2059" s="513"/>
      <c r="AA2059" s="513"/>
      <c r="AB2059" s="513"/>
      <c r="AC2059" s="513"/>
      <c r="AD2059" s="513"/>
      <c r="AE2059" s="513"/>
      <c r="AF2059" s="513"/>
      <c r="AG2059" s="513"/>
      <c r="AH2059" s="513"/>
      <c r="AI2059" s="513"/>
      <c r="AJ2059" s="513"/>
      <c r="AK2059" s="513"/>
      <c r="AL2059" s="513"/>
      <c r="AM2059" s="513"/>
      <c r="AN2059" s="513"/>
      <c r="AO2059" s="513"/>
      <c r="AP2059" s="513"/>
      <c r="AQ2059" s="513"/>
      <c r="AR2059" s="513"/>
      <c r="AS2059" s="513"/>
      <c r="AT2059" s="513"/>
      <c r="AU2059" s="513"/>
      <c r="AV2059" s="513"/>
      <c r="AW2059" s="513"/>
      <c r="AX2059" s="513"/>
      <c r="AY2059" s="513"/>
      <c r="AZ2059" s="513"/>
      <c r="BA2059" s="513"/>
      <c r="BB2059" s="513"/>
      <c r="BC2059" s="513"/>
      <c r="BD2059" s="513"/>
      <c r="BE2059" s="513"/>
      <c r="BF2059" s="513"/>
      <c r="BG2059" s="513"/>
      <c r="BH2059" s="513"/>
      <c r="BI2059" s="513"/>
      <c r="BJ2059" s="513"/>
      <c r="BK2059" s="513"/>
      <c r="BL2059" s="513"/>
      <c r="BM2059" s="513"/>
      <c r="BN2059" s="513"/>
      <c r="BO2059" s="513"/>
      <c r="BP2059" s="513"/>
      <c r="BQ2059" s="513"/>
      <c r="BR2059" s="513"/>
      <c r="BS2059" s="513"/>
      <c r="BT2059" s="513"/>
      <c r="BU2059" s="513"/>
      <c r="BV2059" s="513"/>
      <c r="BW2059" s="513"/>
      <c r="BX2059" s="513"/>
      <c r="BY2059" s="513"/>
      <c r="BZ2059" s="513"/>
      <c r="CA2059" s="513"/>
      <c r="CB2059" s="513"/>
      <c r="CC2059" s="1972"/>
      <c r="CD2059" s="1499"/>
      <c r="CE2059" s="1500"/>
      <c r="CF2059" s="1501"/>
      <c r="CG2059" s="1500"/>
      <c r="CH2059" s="1500"/>
      <c r="CI2059" s="1500"/>
      <c r="CJ2059" s="1976"/>
      <c r="CK2059" s="1519"/>
      <c r="CL2059" s="1509"/>
    </row>
    <row r="2060" spans="1:90" s="514" customFormat="1">
      <c r="A2060" s="511"/>
      <c r="B2060" s="512"/>
      <c r="C2060" s="1493"/>
      <c r="D2060" s="1493"/>
      <c r="E2060" s="1493"/>
      <c r="F2060" s="1493"/>
      <c r="G2060" s="1493"/>
      <c r="H2060" s="1530"/>
      <c r="I2060" s="1972"/>
      <c r="J2060" s="1542"/>
      <c r="K2060" s="513"/>
      <c r="L2060" s="513"/>
      <c r="M2060" s="513"/>
      <c r="N2060" s="513"/>
      <c r="O2060" s="513"/>
      <c r="P2060" s="513"/>
      <c r="Q2060" s="513"/>
      <c r="R2060" s="513"/>
      <c r="S2060" s="513"/>
      <c r="T2060" s="513"/>
      <c r="U2060" s="513"/>
      <c r="V2060" s="513"/>
      <c r="W2060" s="513"/>
      <c r="X2060" s="513"/>
      <c r="Y2060" s="513"/>
      <c r="Z2060" s="513"/>
      <c r="AA2060" s="513"/>
      <c r="AB2060" s="513"/>
      <c r="AC2060" s="513"/>
      <c r="AD2060" s="513"/>
      <c r="AE2060" s="513"/>
      <c r="AF2060" s="513"/>
      <c r="AG2060" s="513"/>
      <c r="AH2060" s="513"/>
      <c r="AI2060" s="513"/>
      <c r="AJ2060" s="513"/>
      <c r="AK2060" s="513"/>
      <c r="AL2060" s="513"/>
      <c r="AM2060" s="513"/>
      <c r="AN2060" s="513"/>
      <c r="AO2060" s="513"/>
      <c r="AP2060" s="513"/>
      <c r="AQ2060" s="513"/>
      <c r="AR2060" s="513"/>
      <c r="AS2060" s="513"/>
      <c r="AT2060" s="513"/>
      <c r="AU2060" s="513"/>
      <c r="AV2060" s="513"/>
      <c r="AW2060" s="513"/>
      <c r="AX2060" s="513"/>
      <c r="AY2060" s="513"/>
      <c r="AZ2060" s="513"/>
      <c r="BA2060" s="513"/>
      <c r="BB2060" s="513"/>
      <c r="BC2060" s="513"/>
      <c r="BD2060" s="513"/>
      <c r="BE2060" s="513"/>
      <c r="BF2060" s="513"/>
      <c r="BG2060" s="513"/>
      <c r="BH2060" s="513"/>
      <c r="BI2060" s="513"/>
      <c r="BJ2060" s="513"/>
      <c r="BK2060" s="513"/>
      <c r="BL2060" s="513"/>
      <c r="BM2060" s="513"/>
      <c r="BN2060" s="513"/>
      <c r="BO2060" s="513"/>
      <c r="BP2060" s="513"/>
      <c r="BQ2060" s="513"/>
      <c r="BR2060" s="513"/>
      <c r="BS2060" s="513"/>
      <c r="BT2060" s="513"/>
      <c r="BU2060" s="513"/>
      <c r="BV2060" s="513"/>
      <c r="BW2060" s="513"/>
      <c r="BX2060" s="513"/>
      <c r="BY2060" s="513"/>
      <c r="BZ2060" s="513"/>
      <c r="CA2060" s="513"/>
      <c r="CB2060" s="513"/>
      <c r="CC2060" s="1972"/>
      <c r="CD2060" s="1499"/>
      <c r="CE2060" s="1500"/>
      <c r="CF2060" s="1501"/>
      <c r="CG2060" s="1500"/>
      <c r="CH2060" s="1500"/>
      <c r="CI2060" s="1500"/>
      <c r="CJ2060" s="1976"/>
      <c r="CK2060" s="1519"/>
      <c r="CL2060" s="1509"/>
    </row>
    <row r="2061" spans="1:90" s="514" customFormat="1">
      <c r="A2061" s="511"/>
      <c r="B2061" s="512"/>
      <c r="C2061" s="1493"/>
      <c r="D2061" s="1493"/>
      <c r="E2061" s="1493"/>
      <c r="F2061" s="1493"/>
      <c r="G2061" s="1493"/>
      <c r="H2061" s="1530"/>
      <c r="I2061" s="1972"/>
      <c r="J2061" s="1542"/>
      <c r="K2061" s="513"/>
      <c r="L2061" s="513"/>
      <c r="M2061" s="513"/>
      <c r="N2061" s="513"/>
      <c r="O2061" s="513"/>
      <c r="P2061" s="513"/>
      <c r="Q2061" s="513"/>
      <c r="R2061" s="513"/>
      <c r="S2061" s="513"/>
      <c r="T2061" s="513"/>
      <c r="U2061" s="513"/>
      <c r="V2061" s="513"/>
      <c r="W2061" s="513"/>
      <c r="X2061" s="513"/>
      <c r="Y2061" s="513"/>
      <c r="Z2061" s="513"/>
      <c r="AA2061" s="513"/>
      <c r="AB2061" s="513"/>
      <c r="AC2061" s="513"/>
      <c r="AD2061" s="513"/>
      <c r="AE2061" s="513"/>
      <c r="AF2061" s="513"/>
      <c r="AG2061" s="513"/>
      <c r="AH2061" s="513"/>
      <c r="AI2061" s="513"/>
      <c r="AJ2061" s="513"/>
      <c r="AK2061" s="513"/>
      <c r="AL2061" s="513"/>
      <c r="AM2061" s="513"/>
      <c r="AN2061" s="513"/>
      <c r="AO2061" s="513"/>
      <c r="AP2061" s="513"/>
      <c r="AQ2061" s="513"/>
      <c r="AR2061" s="513"/>
      <c r="AS2061" s="513"/>
      <c r="AT2061" s="513"/>
      <c r="AU2061" s="513"/>
      <c r="AV2061" s="513"/>
      <c r="AW2061" s="513"/>
      <c r="AX2061" s="513"/>
      <c r="AY2061" s="513"/>
      <c r="AZ2061" s="513"/>
      <c r="BA2061" s="513"/>
      <c r="BB2061" s="513"/>
      <c r="BC2061" s="513"/>
      <c r="BD2061" s="513"/>
      <c r="BE2061" s="513"/>
      <c r="BF2061" s="513"/>
      <c r="BG2061" s="513"/>
      <c r="BH2061" s="513"/>
      <c r="BI2061" s="513"/>
      <c r="BJ2061" s="513"/>
      <c r="BK2061" s="513"/>
      <c r="BL2061" s="513"/>
      <c r="BM2061" s="513"/>
      <c r="BN2061" s="513"/>
      <c r="BO2061" s="513"/>
      <c r="BP2061" s="513"/>
      <c r="BQ2061" s="513"/>
      <c r="BR2061" s="513"/>
      <c r="BS2061" s="513"/>
      <c r="BT2061" s="513"/>
      <c r="BU2061" s="513"/>
      <c r="BV2061" s="513"/>
      <c r="BW2061" s="513"/>
      <c r="BX2061" s="513"/>
      <c r="BY2061" s="513"/>
      <c r="BZ2061" s="513"/>
      <c r="CA2061" s="513"/>
      <c r="CB2061" s="513"/>
      <c r="CC2061" s="1972"/>
      <c r="CD2061" s="1499"/>
      <c r="CE2061" s="1500"/>
      <c r="CF2061" s="1501"/>
      <c r="CG2061" s="1500"/>
      <c r="CH2061" s="1500"/>
      <c r="CI2061" s="1500"/>
      <c r="CJ2061" s="1976"/>
      <c r="CK2061" s="1519"/>
      <c r="CL2061" s="1509"/>
    </row>
    <row r="2062" spans="1:90" s="514" customFormat="1">
      <c r="A2062" s="511"/>
      <c r="B2062" s="512"/>
      <c r="C2062" s="1493"/>
      <c r="D2062" s="1493"/>
      <c r="E2062" s="1493"/>
      <c r="F2062" s="1493"/>
      <c r="G2062" s="1493"/>
      <c r="H2062" s="1530"/>
      <c r="I2062" s="1972"/>
      <c r="J2062" s="1542"/>
      <c r="K2062" s="513"/>
      <c r="L2062" s="513"/>
      <c r="M2062" s="513"/>
      <c r="N2062" s="513"/>
      <c r="O2062" s="513"/>
      <c r="P2062" s="513"/>
      <c r="Q2062" s="513"/>
      <c r="R2062" s="513"/>
      <c r="S2062" s="513"/>
      <c r="T2062" s="513"/>
      <c r="U2062" s="513"/>
      <c r="V2062" s="513"/>
      <c r="W2062" s="513"/>
      <c r="X2062" s="513"/>
      <c r="Y2062" s="513"/>
      <c r="Z2062" s="513"/>
      <c r="AA2062" s="513"/>
      <c r="AB2062" s="513"/>
      <c r="AC2062" s="513"/>
      <c r="AD2062" s="513"/>
      <c r="AE2062" s="513"/>
      <c r="AF2062" s="513"/>
      <c r="AG2062" s="513"/>
      <c r="AH2062" s="513"/>
      <c r="AI2062" s="513"/>
      <c r="AJ2062" s="513"/>
      <c r="AK2062" s="513"/>
      <c r="AL2062" s="513"/>
      <c r="AM2062" s="513"/>
      <c r="AN2062" s="513"/>
      <c r="AO2062" s="513"/>
      <c r="AP2062" s="513"/>
      <c r="AQ2062" s="513"/>
      <c r="AR2062" s="513"/>
      <c r="AS2062" s="513"/>
      <c r="AT2062" s="513"/>
      <c r="AU2062" s="513"/>
      <c r="AV2062" s="513"/>
      <c r="AW2062" s="513"/>
      <c r="AX2062" s="513"/>
      <c r="AY2062" s="513"/>
      <c r="AZ2062" s="513"/>
      <c r="BA2062" s="513"/>
      <c r="BB2062" s="513"/>
      <c r="BC2062" s="513"/>
      <c r="BD2062" s="513"/>
      <c r="BE2062" s="513"/>
      <c r="BF2062" s="513"/>
      <c r="BG2062" s="513"/>
      <c r="BH2062" s="513"/>
      <c r="BI2062" s="513"/>
      <c r="BJ2062" s="513"/>
      <c r="BK2062" s="513"/>
      <c r="BL2062" s="513"/>
      <c r="BM2062" s="513"/>
      <c r="BN2062" s="513"/>
      <c r="BO2062" s="513"/>
      <c r="BP2062" s="513"/>
      <c r="BQ2062" s="513"/>
      <c r="BR2062" s="513"/>
      <c r="BS2062" s="513"/>
      <c r="BT2062" s="513"/>
      <c r="BU2062" s="513"/>
      <c r="BV2062" s="513"/>
      <c r="BW2062" s="513"/>
      <c r="BX2062" s="513"/>
      <c r="BY2062" s="513"/>
      <c r="BZ2062" s="513"/>
      <c r="CA2062" s="513"/>
      <c r="CB2062" s="513"/>
      <c r="CC2062" s="1972"/>
      <c r="CD2062" s="1499"/>
      <c r="CE2062" s="1500"/>
      <c r="CF2062" s="1501"/>
      <c r="CG2062" s="1500"/>
      <c r="CH2062" s="1500"/>
      <c r="CI2062" s="1500"/>
      <c r="CJ2062" s="1976"/>
      <c r="CK2062" s="1519"/>
      <c r="CL2062" s="1509"/>
    </row>
    <row r="2063" spans="1:90" s="514" customFormat="1">
      <c r="A2063" s="511"/>
      <c r="B2063" s="512"/>
      <c r="C2063" s="1493"/>
      <c r="D2063" s="1493"/>
      <c r="E2063" s="1493"/>
      <c r="F2063" s="1493"/>
      <c r="G2063" s="1493"/>
      <c r="H2063" s="1530"/>
      <c r="I2063" s="1972"/>
      <c r="J2063" s="1542"/>
      <c r="K2063" s="513"/>
      <c r="L2063" s="513"/>
      <c r="M2063" s="513"/>
      <c r="N2063" s="513"/>
      <c r="O2063" s="513"/>
      <c r="P2063" s="513"/>
      <c r="Q2063" s="513"/>
      <c r="R2063" s="513"/>
      <c r="S2063" s="513"/>
      <c r="T2063" s="513"/>
      <c r="U2063" s="513"/>
      <c r="V2063" s="513"/>
      <c r="W2063" s="513"/>
      <c r="X2063" s="513"/>
      <c r="Y2063" s="513"/>
      <c r="Z2063" s="513"/>
      <c r="AA2063" s="513"/>
      <c r="AB2063" s="513"/>
      <c r="AC2063" s="513"/>
      <c r="AD2063" s="513"/>
      <c r="AE2063" s="513"/>
      <c r="AF2063" s="513"/>
      <c r="AG2063" s="513"/>
      <c r="AH2063" s="513"/>
      <c r="AI2063" s="513"/>
      <c r="AJ2063" s="513"/>
      <c r="AK2063" s="513"/>
      <c r="AL2063" s="513"/>
      <c r="AM2063" s="513"/>
      <c r="AN2063" s="513"/>
      <c r="AO2063" s="513"/>
      <c r="AP2063" s="513"/>
      <c r="AQ2063" s="513"/>
      <c r="AR2063" s="513"/>
      <c r="AS2063" s="513"/>
      <c r="AT2063" s="513"/>
      <c r="AU2063" s="513"/>
      <c r="AV2063" s="513"/>
      <c r="AW2063" s="513"/>
      <c r="AX2063" s="513"/>
      <c r="AY2063" s="513"/>
      <c r="AZ2063" s="513"/>
      <c r="BA2063" s="513"/>
      <c r="BB2063" s="513"/>
      <c r="BC2063" s="513"/>
      <c r="BD2063" s="513"/>
      <c r="BE2063" s="513"/>
      <c r="BF2063" s="513"/>
      <c r="BG2063" s="513"/>
      <c r="BH2063" s="513"/>
      <c r="BI2063" s="513"/>
      <c r="BJ2063" s="513"/>
      <c r="BK2063" s="513"/>
      <c r="BL2063" s="513"/>
      <c r="BM2063" s="513"/>
      <c r="BN2063" s="513"/>
      <c r="BO2063" s="513"/>
      <c r="BP2063" s="513"/>
      <c r="BQ2063" s="513"/>
      <c r="BR2063" s="513"/>
      <c r="BS2063" s="513"/>
      <c r="BT2063" s="513"/>
      <c r="BU2063" s="513"/>
      <c r="BV2063" s="513"/>
      <c r="BW2063" s="513"/>
      <c r="BX2063" s="513"/>
      <c r="BY2063" s="513"/>
      <c r="BZ2063" s="513"/>
      <c r="CA2063" s="513"/>
      <c r="CB2063" s="513"/>
      <c r="CC2063" s="1972"/>
      <c r="CD2063" s="1499"/>
      <c r="CE2063" s="1500"/>
      <c r="CF2063" s="1501"/>
      <c r="CG2063" s="1500"/>
      <c r="CH2063" s="1500"/>
      <c r="CI2063" s="1500"/>
      <c r="CJ2063" s="1976"/>
      <c r="CK2063" s="1519"/>
      <c r="CL2063" s="1509"/>
    </row>
    <row r="2064" spans="1:90" s="514" customFormat="1">
      <c r="A2064" s="511"/>
      <c r="B2064" s="512"/>
      <c r="C2064" s="1493"/>
      <c r="D2064" s="1493"/>
      <c r="E2064" s="1493"/>
      <c r="F2064" s="1493"/>
      <c r="G2064" s="1493"/>
      <c r="H2064" s="1530"/>
      <c r="I2064" s="1972"/>
      <c r="J2064" s="1542"/>
      <c r="K2064" s="513"/>
      <c r="L2064" s="513"/>
      <c r="M2064" s="513"/>
      <c r="N2064" s="513"/>
      <c r="O2064" s="513"/>
      <c r="P2064" s="513"/>
      <c r="Q2064" s="513"/>
      <c r="R2064" s="513"/>
      <c r="S2064" s="513"/>
      <c r="T2064" s="513"/>
      <c r="U2064" s="513"/>
      <c r="V2064" s="513"/>
      <c r="W2064" s="513"/>
      <c r="X2064" s="513"/>
      <c r="Y2064" s="513"/>
      <c r="Z2064" s="513"/>
      <c r="AA2064" s="513"/>
      <c r="AB2064" s="513"/>
      <c r="AC2064" s="513"/>
      <c r="AD2064" s="513"/>
      <c r="AE2064" s="513"/>
      <c r="AF2064" s="513"/>
      <c r="AG2064" s="513"/>
      <c r="AH2064" s="513"/>
      <c r="AI2064" s="513"/>
      <c r="AJ2064" s="513"/>
      <c r="AK2064" s="513"/>
      <c r="AL2064" s="513"/>
      <c r="AM2064" s="513"/>
      <c r="AN2064" s="513"/>
      <c r="AO2064" s="513"/>
      <c r="AP2064" s="513"/>
      <c r="AQ2064" s="513"/>
      <c r="AR2064" s="513"/>
      <c r="AS2064" s="513"/>
      <c r="AT2064" s="513"/>
      <c r="AU2064" s="513"/>
      <c r="AV2064" s="513"/>
      <c r="AW2064" s="513"/>
      <c r="AX2064" s="513"/>
      <c r="AY2064" s="513"/>
      <c r="AZ2064" s="513"/>
      <c r="BA2064" s="513"/>
      <c r="BB2064" s="513"/>
      <c r="BC2064" s="513"/>
      <c r="BD2064" s="513"/>
      <c r="BE2064" s="513"/>
      <c r="BF2064" s="513"/>
      <c r="BG2064" s="513"/>
      <c r="BH2064" s="513"/>
      <c r="BI2064" s="513"/>
      <c r="BJ2064" s="513"/>
      <c r="BK2064" s="513"/>
      <c r="BL2064" s="513"/>
      <c r="BM2064" s="513"/>
      <c r="BN2064" s="513"/>
      <c r="BO2064" s="513"/>
      <c r="BP2064" s="513"/>
      <c r="BQ2064" s="513"/>
      <c r="BR2064" s="513"/>
      <c r="BS2064" s="513"/>
      <c r="BT2064" s="513"/>
      <c r="BU2064" s="513"/>
      <c r="BV2064" s="513"/>
      <c r="BW2064" s="513"/>
      <c r="BX2064" s="513"/>
      <c r="BY2064" s="513"/>
      <c r="BZ2064" s="513"/>
      <c r="CA2064" s="513"/>
      <c r="CB2064" s="513"/>
      <c r="CC2064" s="1972"/>
      <c r="CD2064" s="1499"/>
      <c r="CE2064" s="1500"/>
      <c r="CF2064" s="1501"/>
      <c r="CG2064" s="1500"/>
      <c r="CH2064" s="1500"/>
      <c r="CI2064" s="1500"/>
      <c r="CJ2064" s="1976"/>
      <c r="CK2064" s="1519"/>
      <c r="CL2064" s="1509"/>
    </row>
    <row r="2065" spans="1:90" s="514" customFormat="1">
      <c r="A2065" s="511"/>
      <c r="B2065" s="512"/>
      <c r="C2065" s="1493"/>
      <c r="D2065" s="1493"/>
      <c r="E2065" s="1493"/>
      <c r="F2065" s="1493"/>
      <c r="G2065" s="1493"/>
      <c r="H2065" s="1530"/>
      <c r="I2065" s="1972"/>
      <c r="J2065" s="1542"/>
      <c r="K2065" s="513"/>
      <c r="L2065" s="513"/>
      <c r="M2065" s="513"/>
      <c r="N2065" s="513"/>
      <c r="O2065" s="513"/>
      <c r="P2065" s="513"/>
      <c r="Q2065" s="513"/>
      <c r="R2065" s="513"/>
      <c r="S2065" s="513"/>
      <c r="T2065" s="513"/>
      <c r="U2065" s="513"/>
      <c r="V2065" s="513"/>
      <c r="W2065" s="513"/>
      <c r="X2065" s="513"/>
      <c r="Y2065" s="513"/>
      <c r="Z2065" s="513"/>
      <c r="AA2065" s="513"/>
      <c r="AB2065" s="513"/>
      <c r="AC2065" s="513"/>
      <c r="AD2065" s="513"/>
      <c r="AE2065" s="513"/>
      <c r="AF2065" s="513"/>
      <c r="AG2065" s="513"/>
      <c r="AH2065" s="513"/>
      <c r="AI2065" s="513"/>
      <c r="AJ2065" s="513"/>
      <c r="AK2065" s="513"/>
      <c r="AL2065" s="513"/>
      <c r="AM2065" s="513"/>
      <c r="AN2065" s="513"/>
      <c r="AO2065" s="513"/>
      <c r="AP2065" s="513"/>
      <c r="AQ2065" s="513"/>
      <c r="AR2065" s="513"/>
      <c r="AS2065" s="513"/>
      <c r="AT2065" s="513"/>
      <c r="AU2065" s="513"/>
      <c r="AV2065" s="513"/>
      <c r="AW2065" s="513"/>
      <c r="AX2065" s="513"/>
      <c r="AY2065" s="513"/>
      <c r="AZ2065" s="513"/>
      <c r="BA2065" s="513"/>
      <c r="BB2065" s="513"/>
      <c r="BC2065" s="513"/>
      <c r="BD2065" s="513"/>
      <c r="BE2065" s="513"/>
      <c r="BF2065" s="513"/>
      <c r="BG2065" s="513"/>
      <c r="BH2065" s="513"/>
      <c r="BI2065" s="513"/>
      <c r="BJ2065" s="513"/>
      <c r="BK2065" s="513"/>
      <c r="BL2065" s="513"/>
      <c r="BM2065" s="513"/>
      <c r="BN2065" s="513"/>
      <c r="BO2065" s="513"/>
      <c r="BP2065" s="513"/>
      <c r="BQ2065" s="513"/>
      <c r="BR2065" s="513"/>
      <c r="BS2065" s="513"/>
      <c r="BT2065" s="513"/>
      <c r="BU2065" s="513"/>
      <c r="BV2065" s="513"/>
      <c r="BW2065" s="513"/>
      <c r="BX2065" s="513"/>
      <c r="BY2065" s="513"/>
      <c r="BZ2065" s="513"/>
      <c r="CA2065" s="513"/>
      <c r="CB2065" s="513"/>
      <c r="CC2065" s="1972"/>
      <c r="CD2065" s="1499"/>
      <c r="CE2065" s="1500"/>
      <c r="CF2065" s="1501"/>
      <c r="CG2065" s="1500"/>
      <c r="CH2065" s="1500"/>
      <c r="CI2065" s="1500"/>
      <c r="CJ2065" s="1976"/>
      <c r="CK2065" s="1519"/>
      <c r="CL2065" s="1509"/>
    </row>
    <row r="2066" spans="1:90" s="514" customFormat="1">
      <c r="A2066" s="511"/>
      <c r="B2066" s="512"/>
      <c r="C2066" s="1493"/>
      <c r="D2066" s="1493"/>
      <c r="E2066" s="1493"/>
      <c r="F2066" s="1493"/>
      <c r="G2066" s="1493"/>
      <c r="H2066" s="1530"/>
      <c r="I2066" s="1972"/>
      <c r="J2066" s="1542"/>
      <c r="K2066" s="513"/>
      <c r="L2066" s="513"/>
      <c r="M2066" s="513"/>
      <c r="N2066" s="513"/>
      <c r="O2066" s="513"/>
      <c r="P2066" s="513"/>
      <c r="Q2066" s="513"/>
      <c r="R2066" s="513"/>
      <c r="S2066" s="513"/>
      <c r="T2066" s="513"/>
      <c r="U2066" s="513"/>
      <c r="V2066" s="513"/>
      <c r="W2066" s="513"/>
      <c r="X2066" s="513"/>
      <c r="Y2066" s="513"/>
      <c r="Z2066" s="513"/>
      <c r="AA2066" s="513"/>
      <c r="AB2066" s="513"/>
      <c r="AC2066" s="513"/>
      <c r="AD2066" s="513"/>
      <c r="AE2066" s="513"/>
      <c r="AF2066" s="513"/>
      <c r="AG2066" s="513"/>
      <c r="AH2066" s="513"/>
      <c r="AI2066" s="513"/>
      <c r="AJ2066" s="513"/>
      <c r="AK2066" s="513"/>
      <c r="AL2066" s="513"/>
      <c r="AM2066" s="513"/>
      <c r="AN2066" s="513"/>
      <c r="AO2066" s="513"/>
      <c r="AP2066" s="513"/>
      <c r="AQ2066" s="513"/>
      <c r="AR2066" s="513"/>
      <c r="AS2066" s="513"/>
      <c r="AT2066" s="513"/>
      <c r="AU2066" s="513"/>
      <c r="AV2066" s="513"/>
      <c r="AW2066" s="513"/>
      <c r="AX2066" s="513"/>
      <c r="AY2066" s="513"/>
      <c r="AZ2066" s="513"/>
      <c r="BA2066" s="513"/>
      <c r="BB2066" s="513"/>
      <c r="BC2066" s="513"/>
      <c r="BD2066" s="513"/>
      <c r="BE2066" s="513"/>
      <c r="BF2066" s="513"/>
      <c r="BG2066" s="513"/>
      <c r="BH2066" s="513"/>
      <c r="BI2066" s="513"/>
      <c r="BJ2066" s="513"/>
      <c r="BK2066" s="513"/>
      <c r="BL2066" s="513"/>
      <c r="BM2066" s="513"/>
      <c r="BN2066" s="513"/>
      <c r="BO2066" s="513"/>
      <c r="BP2066" s="513"/>
      <c r="BQ2066" s="513"/>
      <c r="BR2066" s="513"/>
      <c r="BS2066" s="513"/>
      <c r="BT2066" s="513"/>
      <c r="BU2066" s="513"/>
      <c r="BV2066" s="513"/>
      <c r="BW2066" s="513"/>
      <c r="BX2066" s="513"/>
      <c r="BY2066" s="513"/>
      <c r="BZ2066" s="513"/>
      <c r="CA2066" s="513"/>
      <c r="CB2066" s="513"/>
      <c r="CC2066" s="1972"/>
      <c r="CD2066" s="1499"/>
      <c r="CE2066" s="1500"/>
      <c r="CF2066" s="1501"/>
      <c r="CG2066" s="1500"/>
      <c r="CH2066" s="1500"/>
      <c r="CI2066" s="1500"/>
      <c r="CJ2066" s="1976"/>
      <c r="CK2066" s="1519"/>
      <c r="CL2066" s="1509"/>
    </row>
    <row r="2067" spans="1:90" s="514" customFormat="1">
      <c r="A2067" s="511"/>
      <c r="B2067" s="512"/>
      <c r="C2067" s="1493"/>
      <c r="D2067" s="1493"/>
      <c r="E2067" s="1493"/>
      <c r="F2067" s="1493"/>
      <c r="G2067" s="1493"/>
      <c r="H2067" s="1530"/>
      <c r="I2067" s="1972"/>
      <c r="J2067" s="1542"/>
      <c r="K2067" s="513"/>
      <c r="L2067" s="513"/>
      <c r="M2067" s="513"/>
      <c r="N2067" s="513"/>
      <c r="O2067" s="513"/>
      <c r="P2067" s="513"/>
      <c r="Q2067" s="513"/>
      <c r="R2067" s="513"/>
      <c r="S2067" s="513"/>
      <c r="T2067" s="513"/>
      <c r="U2067" s="513"/>
      <c r="V2067" s="513"/>
      <c r="W2067" s="513"/>
      <c r="X2067" s="513"/>
      <c r="Y2067" s="513"/>
      <c r="Z2067" s="513"/>
      <c r="AA2067" s="513"/>
      <c r="AB2067" s="513"/>
      <c r="AC2067" s="513"/>
      <c r="AD2067" s="513"/>
      <c r="AE2067" s="513"/>
      <c r="AF2067" s="513"/>
      <c r="AG2067" s="513"/>
      <c r="AH2067" s="513"/>
      <c r="AI2067" s="513"/>
      <c r="AJ2067" s="513"/>
      <c r="AK2067" s="513"/>
      <c r="AL2067" s="513"/>
      <c r="AM2067" s="513"/>
      <c r="AN2067" s="513"/>
      <c r="AO2067" s="513"/>
      <c r="AP2067" s="513"/>
      <c r="AQ2067" s="513"/>
      <c r="AR2067" s="513"/>
      <c r="AS2067" s="513"/>
      <c r="AT2067" s="513"/>
      <c r="AU2067" s="513"/>
      <c r="AV2067" s="513"/>
      <c r="AW2067" s="513"/>
      <c r="AX2067" s="513"/>
      <c r="AY2067" s="513"/>
      <c r="AZ2067" s="513"/>
      <c r="BA2067" s="513"/>
      <c r="BB2067" s="513"/>
      <c r="BC2067" s="513"/>
      <c r="BD2067" s="513"/>
      <c r="BE2067" s="513"/>
      <c r="BF2067" s="513"/>
      <c r="BG2067" s="513"/>
      <c r="BH2067" s="513"/>
      <c r="BI2067" s="513"/>
      <c r="BJ2067" s="513"/>
      <c r="BK2067" s="513"/>
      <c r="BL2067" s="513"/>
      <c r="BM2067" s="513"/>
      <c r="BN2067" s="513"/>
      <c r="BO2067" s="513"/>
      <c r="BP2067" s="513"/>
      <c r="BQ2067" s="513"/>
      <c r="BR2067" s="513"/>
      <c r="BS2067" s="513"/>
      <c r="BT2067" s="513"/>
      <c r="BU2067" s="513"/>
      <c r="BV2067" s="513"/>
      <c r="BW2067" s="513"/>
      <c r="BX2067" s="513"/>
      <c r="BY2067" s="513"/>
      <c r="BZ2067" s="513"/>
      <c r="CA2067" s="513"/>
      <c r="CB2067" s="513"/>
      <c r="CC2067" s="1972"/>
      <c r="CD2067" s="1499"/>
      <c r="CE2067" s="1500"/>
      <c r="CF2067" s="1501"/>
      <c r="CG2067" s="1500"/>
      <c r="CH2067" s="1500"/>
      <c r="CI2067" s="1500"/>
      <c r="CJ2067" s="1976"/>
      <c r="CK2067" s="1519"/>
      <c r="CL2067" s="1509"/>
    </row>
    <row r="2068" spans="1:90" s="514" customFormat="1">
      <c r="A2068" s="511"/>
      <c r="B2068" s="512"/>
      <c r="C2068" s="1493"/>
      <c r="D2068" s="1493"/>
      <c r="E2068" s="1493"/>
      <c r="F2068" s="1493"/>
      <c r="G2068" s="1493"/>
      <c r="H2068" s="1530"/>
      <c r="I2068" s="1972"/>
      <c r="J2068" s="1542"/>
      <c r="K2068" s="513"/>
      <c r="L2068" s="513"/>
      <c r="M2068" s="513"/>
      <c r="N2068" s="513"/>
      <c r="O2068" s="513"/>
      <c r="P2068" s="513"/>
      <c r="Q2068" s="513"/>
      <c r="R2068" s="513"/>
      <c r="S2068" s="513"/>
      <c r="T2068" s="513"/>
      <c r="U2068" s="513"/>
      <c r="V2068" s="513"/>
      <c r="W2068" s="513"/>
      <c r="X2068" s="513"/>
      <c r="Y2068" s="513"/>
      <c r="Z2068" s="513"/>
      <c r="AA2068" s="513"/>
      <c r="AB2068" s="513"/>
      <c r="AC2068" s="513"/>
      <c r="AD2068" s="513"/>
      <c r="AE2068" s="513"/>
      <c r="AF2068" s="513"/>
      <c r="AG2068" s="513"/>
      <c r="AH2068" s="513"/>
      <c r="AI2068" s="513"/>
      <c r="AJ2068" s="513"/>
      <c r="AK2068" s="513"/>
      <c r="AL2068" s="513"/>
      <c r="AM2068" s="513"/>
      <c r="AN2068" s="513"/>
      <c r="AO2068" s="513"/>
      <c r="AP2068" s="513"/>
      <c r="AQ2068" s="513"/>
      <c r="AR2068" s="513"/>
      <c r="AS2068" s="513"/>
      <c r="AT2068" s="513"/>
      <c r="AU2068" s="513"/>
      <c r="AV2068" s="513"/>
      <c r="AW2068" s="513"/>
      <c r="AX2068" s="513"/>
      <c r="AY2068" s="513"/>
      <c r="AZ2068" s="513"/>
      <c r="BA2068" s="513"/>
      <c r="BB2068" s="513"/>
      <c r="BC2068" s="513"/>
      <c r="BD2068" s="513"/>
      <c r="BE2068" s="513"/>
      <c r="BF2068" s="513"/>
      <c r="BG2068" s="513"/>
      <c r="BH2068" s="513"/>
      <c r="BI2068" s="513"/>
      <c r="BJ2068" s="513"/>
      <c r="BK2068" s="513"/>
      <c r="BL2068" s="513"/>
      <c r="BM2068" s="513"/>
      <c r="BN2068" s="513"/>
      <c r="BO2068" s="513"/>
      <c r="BP2068" s="513"/>
      <c r="BQ2068" s="513"/>
      <c r="BR2068" s="513"/>
      <c r="BS2068" s="513"/>
      <c r="BT2068" s="513"/>
      <c r="BU2068" s="513"/>
      <c r="BV2068" s="513"/>
      <c r="BW2068" s="513"/>
      <c r="BX2068" s="513"/>
      <c r="BY2068" s="513"/>
      <c r="BZ2068" s="513"/>
      <c r="CA2068" s="513"/>
      <c r="CB2068" s="513"/>
      <c r="CC2068" s="1972"/>
      <c r="CD2068" s="1499"/>
      <c r="CE2068" s="1500"/>
      <c r="CF2068" s="1501"/>
      <c r="CG2068" s="1500"/>
      <c r="CH2068" s="1500"/>
      <c r="CI2068" s="1500"/>
      <c r="CJ2068" s="1976"/>
      <c r="CK2068" s="1519"/>
      <c r="CL2068" s="1509"/>
    </row>
    <row r="2069" spans="1:90" s="514" customFormat="1">
      <c r="A2069" s="511"/>
      <c r="B2069" s="512"/>
      <c r="C2069" s="1493"/>
      <c r="D2069" s="1493"/>
      <c r="E2069" s="1493"/>
      <c r="F2069" s="1493"/>
      <c r="G2069" s="1493"/>
      <c r="H2069" s="1530"/>
      <c r="I2069" s="1972"/>
      <c r="J2069" s="1542"/>
      <c r="K2069" s="513"/>
      <c r="L2069" s="513"/>
      <c r="M2069" s="513"/>
      <c r="N2069" s="513"/>
      <c r="O2069" s="513"/>
      <c r="P2069" s="513"/>
      <c r="Q2069" s="513"/>
      <c r="R2069" s="513"/>
      <c r="S2069" s="513"/>
      <c r="T2069" s="513"/>
      <c r="U2069" s="513"/>
      <c r="V2069" s="513"/>
      <c r="W2069" s="513"/>
      <c r="X2069" s="513"/>
      <c r="Y2069" s="513"/>
      <c r="Z2069" s="513"/>
      <c r="AA2069" s="513"/>
      <c r="AB2069" s="513"/>
      <c r="AC2069" s="513"/>
      <c r="AD2069" s="513"/>
      <c r="AE2069" s="513"/>
      <c r="AF2069" s="513"/>
      <c r="AG2069" s="513"/>
      <c r="AH2069" s="513"/>
      <c r="AI2069" s="513"/>
      <c r="AJ2069" s="513"/>
      <c r="AK2069" s="513"/>
      <c r="AL2069" s="513"/>
      <c r="AM2069" s="513"/>
      <c r="AN2069" s="513"/>
      <c r="AO2069" s="513"/>
      <c r="AP2069" s="513"/>
      <c r="AQ2069" s="513"/>
      <c r="AR2069" s="513"/>
      <c r="AS2069" s="513"/>
      <c r="AT2069" s="513"/>
      <c r="AU2069" s="513"/>
      <c r="AV2069" s="513"/>
      <c r="AW2069" s="513"/>
      <c r="AX2069" s="513"/>
      <c r="AY2069" s="513"/>
      <c r="AZ2069" s="513"/>
      <c r="BA2069" s="513"/>
      <c r="BB2069" s="513"/>
      <c r="BC2069" s="513"/>
      <c r="BD2069" s="513"/>
      <c r="BE2069" s="513"/>
      <c r="BF2069" s="513"/>
      <c r="BG2069" s="513"/>
      <c r="BH2069" s="513"/>
      <c r="BI2069" s="513"/>
      <c r="BJ2069" s="513"/>
      <c r="BK2069" s="513"/>
      <c r="BL2069" s="513"/>
      <c r="BM2069" s="513"/>
      <c r="BN2069" s="513"/>
      <c r="BO2069" s="513"/>
      <c r="BP2069" s="513"/>
      <c r="BQ2069" s="513"/>
      <c r="BR2069" s="513"/>
      <c r="BS2069" s="513"/>
      <c r="BT2069" s="513"/>
      <c r="BU2069" s="513"/>
      <c r="BV2069" s="513"/>
      <c r="BW2069" s="513"/>
      <c r="BX2069" s="513"/>
      <c r="BY2069" s="513"/>
      <c r="BZ2069" s="513"/>
      <c r="CA2069" s="513"/>
      <c r="CB2069" s="513"/>
      <c r="CC2069" s="1972"/>
      <c r="CD2069" s="1499"/>
      <c r="CE2069" s="1500"/>
      <c r="CF2069" s="1501"/>
      <c r="CG2069" s="1500"/>
      <c r="CH2069" s="1500"/>
      <c r="CI2069" s="1500"/>
      <c r="CJ2069" s="1976"/>
      <c r="CK2069" s="1519"/>
      <c r="CL2069" s="1509"/>
    </row>
    <row r="2070" spans="1:90" s="514" customFormat="1">
      <c r="A2070" s="511"/>
      <c r="B2070" s="512"/>
      <c r="C2070" s="1493"/>
      <c r="D2070" s="1493"/>
      <c r="E2070" s="1493"/>
      <c r="F2070" s="1493"/>
      <c r="G2070" s="1493"/>
      <c r="H2070" s="1530"/>
      <c r="I2070" s="1972"/>
      <c r="J2070" s="1542"/>
      <c r="K2070" s="513"/>
      <c r="L2070" s="513"/>
      <c r="M2070" s="513"/>
      <c r="N2070" s="513"/>
      <c r="O2070" s="513"/>
      <c r="P2070" s="513"/>
      <c r="Q2070" s="513"/>
      <c r="R2070" s="513"/>
      <c r="S2070" s="513"/>
      <c r="T2070" s="513"/>
      <c r="U2070" s="513"/>
      <c r="V2070" s="513"/>
      <c r="W2070" s="513"/>
      <c r="X2070" s="513"/>
      <c r="Y2070" s="513"/>
      <c r="Z2070" s="513"/>
      <c r="AA2070" s="513"/>
      <c r="AB2070" s="513"/>
      <c r="AC2070" s="513"/>
      <c r="AD2070" s="513"/>
      <c r="AE2070" s="513"/>
      <c r="AF2070" s="513"/>
      <c r="AG2070" s="513"/>
      <c r="AH2070" s="513"/>
      <c r="AI2070" s="513"/>
      <c r="AJ2070" s="513"/>
      <c r="AK2070" s="513"/>
      <c r="AL2070" s="513"/>
      <c r="AM2070" s="513"/>
      <c r="AN2070" s="513"/>
      <c r="AO2070" s="513"/>
      <c r="AP2070" s="513"/>
      <c r="AQ2070" s="513"/>
      <c r="AR2070" s="513"/>
      <c r="AS2070" s="513"/>
      <c r="AT2070" s="513"/>
      <c r="AU2070" s="513"/>
      <c r="AV2070" s="513"/>
      <c r="AW2070" s="513"/>
      <c r="AX2070" s="513"/>
      <c r="AY2070" s="513"/>
      <c r="AZ2070" s="513"/>
      <c r="BA2070" s="513"/>
      <c r="BB2070" s="513"/>
      <c r="BC2070" s="513"/>
      <c r="BD2070" s="513"/>
      <c r="BE2070" s="513"/>
      <c r="BF2070" s="513"/>
      <c r="BG2070" s="513"/>
      <c r="BH2070" s="513"/>
      <c r="BI2070" s="513"/>
      <c r="BJ2070" s="513"/>
      <c r="BK2070" s="513"/>
      <c r="BL2070" s="513"/>
      <c r="BM2070" s="513"/>
      <c r="BN2070" s="513"/>
      <c r="BO2070" s="513"/>
      <c r="BP2070" s="513"/>
      <c r="BQ2070" s="513"/>
      <c r="BR2070" s="513"/>
      <c r="BS2070" s="513"/>
      <c r="BT2070" s="513"/>
      <c r="BU2070" s="513"/>
      <c r="BV2070" s="513"/>
      <c r="BW2070" s="513"/>
      <c r="BX2070" s="513"/>
      <c r="BY2070" s="513"/>
      <c r="BZ2070" s="513"/>
      <c r="CA2070" s="513"/>
      <c r="CB2070" s="513"/>
      <c r="CC2070" s="1972"/>
      <c r="CD2070" s="1499"/>
      <c r="CE2070" s="1500"/>
      <c r="CF2070" s="1501"/>
      <c r="CG2070" s="1500"/>
      <c r="CH2070" s="1500"/>
      <c r="CI2070" s="1500"/>
      <c r="CJ2070" s="1976"/>
      <c r="CK2070" s="1519"/>
      <c r="CL2070" s="1509"/>
    </row>
    <row r="2071" spans="1:90" s="514" customFormat="1">
      <c r="A2071" s="511"/>
      <c r="B2071" s="512"/>
      <c r="C2071" s="1493"/>
      <c r="D2071" s="1493"/>
      <c r="E2071" s="1493"/>
      <c r="F2071" s="1493"/>
      <c r="G2071" s="1493"/>
      <c r="H2071" s="1530"/>
      <c r="I2071" s="1972"/>
      <c r="J2071" s="1542"/>
      <c r="K2071" s="513"/>
      <c r="L2071" s="513"/>
      <c r="M2071" s="513"/>
      <c r="N2071" s="513"/>
      <c r="O2071" s="513"/>
      <c r="P2071" s="513"/>
      <c r="Q2071" s="513"/>
      <c r="R2071" s="513"/>
      <c r="S2071" s="513"/>
      <c r="T2071" s="513"/>
      <c r="U2071" s="513"/>
      <c r="V2071" s="513"/>
      <c r="W2071" s="513"/>
      <c r="X2071" s="513"/>
      <c r="Y2071" s="513"/>
      <c r="Z2071" s="513"/>
      <c r="AA2071" s="513"/>
      <c r="AB2071" s="513"/>
      <c r="AC2071" s="513"/>
      <c r="AD2071" s="513"/>
      <c r="AE2071" s="513"/>
      <c r="AF2071" s="513"/>
      <c r="AG2071" s="513"/>
      <c r="AH2071" s="513"/>
      <c r="AI2071" s="513"/>
      <c r="AJ2071" s="513"/>
      <c r="AK2071" s="513"/>
      <c r="AL2071" s="513"/>
      <c r="AM2071" s="513"/>
      <c r="AN2071" s="513"/>
      <c r="AO2071" s="513"/>
      <c r="AP2071" s="513"/>
      <c r="AQ2071" s="513"/>
      <c r="AR2071" s="513"/>
      <c r="AS2071" s="513"/>
      <c r="AT2071" s="513"/>
      <c r="AU2071" s="513"/>
      <c r="AV2071" s="513"/>
      <c r="AW2071" s="513"/>
      <c r="AX2071" s="513"/>
      <c r="AY2071" s="513"/>
      <c r="AZ2071" s="513"/>
      <c r="BA2071" s="513"/>
      <c r="BB2071" s="513"/>
      <c r="BC2071" s="513"/>
      <c r="BD2071" s="513"/>
      <c r="BE2071" s="513"/>
      <c r="BF2071" s="513"/>
      <c r="BG2071" s="513"/>
      <c r="BH2071" s="513"/>
      <c r="BI2071" s="513"/>
      <c r="BJ2071" s="513"/>
      <c r="BK2071" s="513"/>
      <c r="BL2071" s="513"/>
      <c r="BM2071" s="513"/>
      <c r="BN2071" s="513"/>
      <c r="BO2071" s="513"/>
      <c r="BP2071" s="513"/>
      <c r="BQ2071" s="513"/>
      <c r="BR2071" s="513"/>
      <c r="BS2071" s="513"/>
      <c r="BT2071" s="513"/>
      <c r="BU2071" s="513"/>
      <c r="BV2071" s="513"/>
      <c r="BW2071" s="513"/>
      <c r="BX2071" s="513"/>
      <c r="BY2071" s="513"/>
      <c r="BZ2071" s="513"/>
      <c r="CA2071" s="513"/>
      <c r="CB2071" s="513"/>
      <c r="CC2071" s="1972"/>
      <c r="CD2071" s="1499"/>
      <c r="CE2071" s="1500"/>
      <c r="CF2071" s="1501"/>
      <c r="CG2071" s="1500"/>
      <c r="CH2071" s="1500"/>
      <c r="CI2071" s="1500"/>
      <c r="CJ2071" s="1976"/>
      <c r="CK2071" s="1519"/>
      <c r="CL2071" s="1509"/>
    </row>
    <row r="2072" spans="1:90" s="514" customFormat="1">
      <c r="A2072" s="511"/>
      <c r="B2072" s="512"/>
      <c r="C2072" s="1493"/>
      <c r="D2072" s="1493"/>
      <c r="E2072" s="1493"/>
      <c r="F2072" s="1493"/>
      <c r="G2072" s="1493"/>
      <c r="H2072" s="1530"/>
      <c r="I2072" s="1972"/>
      <c r="J2072" s="1542"/>
      <c r="K2072" s="513"/>
      <c r="L2072" s="513"/>
      <c r="M2072" s="513"/>
      <c r="N2072" s="513"/>
      <c r="O2072" s="513"/>
      <c r="P2072" s="513"/>
      <c r="Q2072" s="513"/>
      <c r="R2072" s="513"/>
      <c r="S2072" s="513"/>
      <c r="T2072" s="513"/>
      <c r="U2072" s="513"/>
      <c r="V2072" s="513"/>
      <c r="W2072" s="513"/>
      <c r="X2072" s="513"/>
      <c r="Y2072" s="513"/>
      <c r="Z2072" s="513"/>
      <c r="AA2072" s="513"/>
      <c r="AB2072" s="513"/>
      <c r="AC2072" s="513"/>
      <c r="AD2072" s="513"/>
      <c r="AE2072" s="513"/>
      <c r="AF2072" s="513"/>
      <c r="AG2072" s="513"/>
      <c r="AH2072" s="513"/>
      <c r="AI2072" s="513"/>
      <c r="AJ2072" s="513"/>
      <c r="AK2072" s="513"/>
      <c r="AL2072" s="513"/>
      <c r="AM2072" s="513"/>
      <c r="AN2072" s="513"/>
      <c r="AO2072" s="513"/>
      <c r="AP2072" s="513"/>
      <c r="AQ2072" s="513"/>
      <c r="AR2072" s="513"/>
      <c r="AS2072" s="513"/>
      <c r="AT2072" s="513"/>
      <c r="AU2072" s="513"/>
      <c r="AV2072" s="513"/>
      <c r="AW2072" s="513"/>
      <c r="AX2072" s="513"/>
      <c r="AY2072" s="513"/>
      <c r="AZ2072" s="513"/>
      <c r="BA2072" s="513"/>
      <c r="BB2072" s="513"/>
      <c r="BC2072" s="513"/>
      <c r="BD2072" s="513"/>
      <c r="BE2072" s="513"/>
      <c r="BF2072" s="513"/>
      <c r="BG2072" s="513"/>
      <c r="BH2072" s="513"/>
      <c r="BI2072" s="513"/>
      <c r="BJ2072" s="513"/>
      <c r="BK2072" s="513"/>
      <c r="BL2072" s="513"/>
      <c r="BM2072" s="513"/>
      <c r="BN2072" s="513"/>
      <c r="BO2072" s="513"/>
      <c r="BP2072" s="513"/>
      <c r="BQ2072" s="513"/>
      <c r="BR2072" s="513"/>
      <c r="BS2072" s="513"/>
      <c r="BT2072" s="513"/>
      <c r="BU2072" s="513"/>
      <c r="BV2072" s="513"/>
      <c r="BW2072" s="513"/>
      <c r="BX2072" s="513"/>
      <c r="BY2072" s="513"/>
      <c r="BZ2072" s="513"/>
      <c r="CA2072" s="513"/>
      <c r="CB2072" s="513"/>
      <c r="CC2072" s="1972"/>
      <c r="CD2072" s="1499"/>
      <c r="CE2072" s="1500"/>
      <c r="CF2072" s="1501"/>
      <c r="CG2072" s="1500"/>
      <c r="CH2072" s="1500"/>
      <c r="CI2072" s="1500"/>
      <c r="CJ2072" s="1976"/>
      <c r="CK2072" s="1519"/>
      <c r="CL2072" s="1509"/>
    </row>
    <row r="2073" spans="1:90" s="514" customFormat="1">
      <c r="A2073" s="511"/>
      <c r="B2073" s="512"/>
      <c r="C2073" s="1493"/>
      <c r="D2073" s="1493"/>
      <c r="E2073" s="1493"/>
      <c r="F2073" s="1493"/>
      <c r="G2073" s="1493"/>
      <c r="H2073" s="1530"/>
      <c r="I2073" s="1972"/>
      <c r="J2073" s="1542"/>
      <c r="K2073" s="513"/>
      <c r="L2073" s="513"/>
      <c r="M2073" s="513"/>
      <c r="N2073" s="513"/>
      <c r="O2073" s="513"/>
      <c r="P2073" s="513"/>
      <c r="Q2073" s="513"/>
      <c r="R2073" s="513"/>
      <c r="S2073" s="513"/>
      <c r="T2073" s="513"/>
      <c r="U2073" s="513"/>
      <c r="V2073" s="513"/>
      <c r="W2073" s="513"/>
      <c r="X2073" s="513"/>
      <c r="Y2073" s="513"/>
      <c r="Z2073" s="513"/>
      <c r="AA2073" s="513"/>
      <c r="AB2073" s="513"/>
      <c r="AC2073" s="513"/>
      <c r="AD2073" s="513"/>
      <c r="AE2073" s="513"/>
      <c r="AF2073" s="513"/>
      <c r="AG2073" s="513"/>
      <c r="AH2073" s="513"/>
      <c r="AI2073" s="513"/>
      <c r="AJ2073" s="513"/>
      <c r="AK2073" s="513"/>
      <c r="AL2073" s="513"/>
      <c r="AM2073" s="513"/>
      <c r="AN2073" s="513"/>
      <c r="AO2073" s="513"/>
      <c r="AP2073" s="513"/>
      <c r="AQ2073" s="513"/>
      <c r="AR2073" s="513"/>
      <c r="AS2073" s="513"/>
      <c r="AT2073" s="513"/>
      <c r="AU2073" s="513"/>
      <c r="AV2073" s="513"/>
      <c r="AW2073" s="513"/>
      <c r="AX2073" s="513"/>
      <c r="AY2073" s="513"/>
      <c r="AZ2073" s="513"/>
      <c r="BA2073" s="513"/>
      <c r="BB2073" s="513"/>
      <c r="BC2073" s="513"/>
      <c r="BD2073" s="513"/>
      <c r="BE2073" s="513"/>
      <c r="BF2073" s="513"/>
      <c r="BG2073" s="513"/>
      <c r="BH2073" s="513"/>
      <c r="BI2073" s="513"/>
      <c r="BJ2073" s="513"/>
      <c r="BK2073" s="513"/>
      <c r="BL2073" s="513"/>
      <c r="BM2073" s="513"/>
      <c r="BN2073" s="513"/>
      <c r="BO2073" s="513"/>
      <c r="BP2073" s="513"/>
      <c r="BQ2073" s="513"/>
      <c r="BR2073" s="513"/>
      <c r="BS2073" s="513"/>
      <c r="BT2073" s="513"/>
      <c r="BU2073" s="513"/>
      <c r="BV2073" s="513"/>
      <c r="BW2073" s="513"/>
      <c r="BX2073" s="513"/>
      <c r="BY2073" s="513"/>
      <c r="BZ2073" s="513"/>
      <c r="CA2073" s="513"/>
      <c r="CB2073" s="513"/>
      <c r="CC2073" s="1972"/>
      <c r="CD2073" s="1499"/>
      <c r="CE2073" s="1500"/>
      <c r="CF2073" s="1501"/>
      <c r="CG2073" s="1500"/>
      <c r="CH2073" s="1500"/>
      <c r="CI2073" s="1500"/>
      <c r="CJ2073" s="1976"/>
      <c r="CK2073" s="1519"/>
      <c r="CL2073" s="1509"/>
    </row>
    <row r="2074" spans="1:90" s="514" customFormat="1">
      <c r="A2074" s="511"/>
      <c r="B2074" s="512"/>
      <c r="C2074" s="1493"/>
      <c r="D2074" s="1493"/>
      <c r="E2074" s="1493"/>
      <c r="F2074" s="1493"/>
      <c r="G2074" s="1493"/>
      <c r="H2074" s="1530"/>
      <c r="I2074" s="1972"/>
      <c r="J2074" s="1542"/>
      <c r="K2074" s="513"/>
      <c r="L2074" s="513"/>
      <c r="M2074" s="513"/>
      <c r="N2074" s="513"/>
      <c r="O2074" s="513"/>
      <c r="P2074" s="513"/>
      <c r="Q2074" s="513"/>
      <c r="R2074" s="513"/>
      <c r="S2074" s="513"/>
      <c r="T2074" s="513"/>
      <c r="U2074" s="513"/>
      <c r="V2074" s="513"/>
      <c r="W2074" s="513"/>
      <c r="X2074" s="513"/>
      <c r="Y2074" s="513"/>
      <c r="Z2074" s="513"/>
      <c r="AA2074" s="513"/>
      <c r="AB2074" s="513"/>
      <c r="AC2074" s="513"/>
      <c r="AD2074" s="513"/>
      <c r="AE2074" s="513"/>
      <c r="AF2074" s="513"/>
      <c r="AG2074" s="513"/>
      <c r="AH2074" s="513"/>
      <c r="AI2074" s="513"/>
      <c r="AJ2074" s="513"/>
      <c r="AK2074" s="513"/>
      <c r="AL2074" s="513"/>
      <c r="AM2074" s="513"/>
      <c r="AN2074" s="513"/>
      <c r="AO2074" s="513"/>
      <c r="AP2074" s="513"/>
      <c r="AQ2074" s="513"/>
      <c r="AR2074" s="513"/>
      <c r="AS2074" s="513"/>
      <c r="AT2074" s="513"/>
      <c r="AU2074" s="513"/>
      <c r="AV2074" s="513"/>
      <c r="AW2074" s="513"/>
      <c r="AX2074" s="513"/>
      <c r="AY2074" s="513"/>
      <c r="AZ2074" s="513"/>
      <c r="BA2074" s="513"/>
      <c r="BB2074" s="513"/>
      <c r="BC2074" s="513"/>
      <c r="BD2074" s="513"/>
      <c r="BE2074" s="513"/>
      <c r="BF2074" s="513"/>
      <c r="BG2074" s="513"/>
      <c r="BH2074" s="513"/>
      <c r="BI2074" s="513"/>
      <c r="BJ2074" s="513"/>
      <c r="BK2074" s="513"/>
      <c r="BL2074" s="513"/>
      <c r="BM2074" s="513"/>
      <c r="BN2074" s="513"/>
      <c r="BO2074" s="513"/>
      <c r="BP2074" s="513"/>
      <c r="BQ2074" s="513"/>
      <c r="BR2074" s="513"/>
      <c r="BS2074" s="513"/>
      <c r="BT2074" s="513"/>
      <c r="BU2074" s="513"/>
      <c r="BV2074" s="513"/>
      <c r="BW2074" s="513"/>
      <c r="BX2074" s="513"/>
      <c r="BY2074" s="513"/>
      <c r="BZ2074" s="513"/>
      <c r="CA2074" s="513"/>
      <c r="CB2074" s="513"/>
      <c r="CC2074" s="1972"/>
      <c r="CD2074" s="1499"/>
      <c r="CE2074" s="1500"/>
      <c r="CF2074" s="1501"/>
      <c r="CG2074" s="1500"/>
      <c r="CH2074" s="1500"/>
      <c r="CI2074" s="1500"/>
      <c r="CJ2074" s="1976"/>
      <c r="CK2074" s="1519"/>
      <c r="CL2074" s="1509"/>
    </row>
    <row r="2075" spans="1:90" s="514" customFormat="1">
      <c r="A2075" s="511"/>
      <c r="B2075" s="512"/>
      <c r="C2075" s="1493"/>
      <c r="D2075" s="1493"/>
      <c r="E2075" s="1493"/>
      <c r="F2075" s="1493"/>
      <c r="G2075" s="1493"/>
      <c r="H2075" s="1530"/>
      <c r="I2075" s="1972"/>
      <c r="J2075" s="1542"/>
      <c r="K2075" s="513"/>
      <c r="L2075" s="513"/>
      <c r="M2075" s="513"/>
      <c r="N2075" s="513"/>
      <c r="O2075" s="513"/>
      <c r="P2075" s="513"/>
      <c r="Q2075" s="513"/>
      <c r="R2075" s="513"/>
      <c r="S2075" s="513"/>
      <c r="T2075" s="513"/>
      <c r="U2075" s="513"/>
      <c r="V2075" s="513"/>
      <c r="W2075" s="513"/>
      <c r="X2075" s="513"/>
      <c r="Y2075" s="513"/>
      <c r="Z2075" s="513"/>
      <c r="AA2075" s="513"/>
      <c r="AB2075" s="513"/>
      <c r="AC2075" s="513"/>
      <c r="AD2075" s="513"/>
      <c r="AE2075" s="513"/>
      <c r="AF2075" s="513"/>
      <c r="AG2075" s="513"/>
      <c r="AH2075" s="513"/>
      <c r="AI2075" s="513"/>
      <c r="AJ2075" s="513"/>
      <c r="AK2075" s="513"/>
      <c r="AL2075" s="513"/>
      <c r="AM2075" s="513"/>
      <c r="AN2075" s="513"/>
      <c r="AO2075" s="513"/>
      <c r="AP2075" s="513"/>
      <c r="AQ2075" s="513"/>
      <c r="AR2075" s="513"/>
      <c r="AS2075" s="513"/>
      <c r="AT2075" s="513"/>
      <c r="AU2075" s="513"/>
      <c r="AV2075" s="513"/>
      <c r="AW2075" s="513"/>
      <c r="AX2075" s="513"/>
      <c r="AY2075" s="513"/>
      <c r="AZ2075" s="513"/>
      <c r="BA2075" s="513"/>
      <c r="BB2075" s="513"/>
      <c r="BC2075" s="513"/>
      <c r="BD2075" s="513"/>
      <c r="BE2075" s="513"/>
      <c r="BF2075" s="513"/>
      <c r="BG2075" s="513"/>
      <c r="BH2075" s="513"/>
      <c r="BI2075" s="513"/>
      <c r="BJ2075" s="513"/>
      <c r="BK2075" s="513"/>
      <c r="BL2075" s="513"/>
      <c r="BM2075" s="513"/>
      <c r="BN2075" s="513"/>
      <c r="BO2075" s="513"/>
      <c r="BP2075" s="513"/>
      <c r="BQ2075" s="513"/>
      <c r="BR2075" s="513"/>
      <c r="BS2075" s="513"/>
      <c r="BT2075" s="513"/>
      <c r="BU2075" s="513"/>
      <c r="BV2075" s="513"/>
      <c r="BW2075" s="513"/>
      <c r="BX2075" s="513"/>
      <c r="BY2075" s="513"/>
      <c r="BZ2075" s="513"/>
      <c r="CA2075" s="513"/>
      <c r="CB2075" s="513"/>
      <c r="CC2075" s="1972"/>
      <c r="CD2075" s="1499"/>
      <c r="CE2075" s="1500"/>
      <c r="CF2075" s="1501"/>
      <c r="CG2075" s="1500"/>
      <c r="CH2075" s="1500"/>
      <c r="CI2075" s="1500"/>
      <c r="CJ2075" s="1976"/>
      <c r="CK2075" s="1519"/>
      <c r="CL2075" s="1509"/>
    </row>
    <row r="2076" spans="1:90" s="514" customFormat="1">
      <c r="A2076" s="511"/>
      <c r="B2076" s="512"/>
      <c r="C2076" s="1493"/>
      <c r="D2076" s="1493"/>
      <c r="E2076" s="1493"/>
      <c r="F2076" s="1493"/>
      <c r="G2076" s="1493"/>
      <c r="H2076" s="1530"/>
      <c r="I2076" s="1972"/>
      <c r="J2076" s="1542"/>
      <c r="K2076" s="513"/>
      <c r="L2076" s="513"/>
      <c r="M2076" s="513"/>
      <c r="N2076" s="513"/>
      <c r="O2076" s="513"/>
      <c r="P2076" s="513"/>
      <c r="Q2076" s="513"/>
      <c r="R2076" s="513"/>
      <c r="S2076" s="513"/>
      <c r="T2076" s="513"/>
      <c r="U2076" s="513"/>
      <c r="V2076" s="513"/>
      <c r="W2076" s="513"/>
      <c r="X2076" s="513"/>
      <c r="Y2076" s="513"/>
      <c r="Z2076" s="513"/>
      <c r="AA2076" s="513"/>
      <c r="AB2076" s="513"/>
      <c r="AC2076" s="513"/>
      <c r="AD2076" s="513"/>
      <c r="AE2076" s="513"/>
      <c r="AF2076" s="513"/>
      <c r="AG2076" s="513"/>
      <c r="AH2076" s="513"/>
      <c r="AI2076" s="513"/>
      <c r="AJ2076" s="513"/>
      <c r="AK2076" s="513"/>
      <c r="AL2076" s="513"/>
      <c r="AM2076" s="513"/>
      <c r="AN2076" s="513"/>
      <c r="AO2076" s="513"/>
      <c r="AP2076" s="513"/>
      <c r="AQ2076" s="513"/>
      <c r="AR2076" s="513"/>
      <c r="AS2076" s="513"/>
      <c r="AT2076" s="513"/>
      <c r="AU2076" s="513"/>
      <c r="AV2076" s="513"/>
      <c r="AW2076" s="513"/>
      <c r="AX2076" s="513"/>
      <c r="AY2076" s="513"/>
      <c r="AZ2076" s="513"/>
      <c r="BA2076" s="513"/>
      <c r="BB2076" s="513"/>
      <c r="BC2076" s="513"/>
      <c r="BD2076" s="513"/>
      <c r="BE2076" s="513"/>
      <c r="BF2076" s="513"/>
      <c r="BG2076" s="513"/>
      <c r="BH2076" s="513"/>
      <c r="BI2076" s="513"/>
      <c r="BJ2076" s="513"/>
      <c r="BK2076" s="513"/>
      <c r="BL2076" s="513"/>
      <c r="BM2076" s="513"/>
      <c r="BN2076" s="513"/>
      <c r="BO2076" s="513"/>
      <c r="BP2076" s="513"/>
      <c r="BQ2076" s="513"/>
      <c r="BR2076" s="513"/>
      <c r="BS2076" s="513"/>
      <c r="BT2076" s="513"/>
      <c r="BU2076" s="513"/>
      <c r="BV2076" s="513"/>
      <c r="BW2076" s="513"/>
      <c r="BX2076" s="513"/>
      <c r="BY2076" s="513"/>
      <c r="BZ2076" s="513"/>
      <c r="CA2076" s="513"/>
      <c r="CB2076" s="513"/>
      <c r="CC2076" s="1972"/>
      <c r="CD2076" s="1499"/>
      <c r="CE2076" s="1500"/>
      <c r="CF2076" s="1501"/>
      <c r="CG2076" s="1500"/>
      <c r="CH2076" s="1500"/>
      <c r="CI2076" s="1500"/>
      <c r="CJ2076" s="1976"/>
      <c r="CK2076" s="1519"/>
      <c r="CL2076" s="1509"/>
    </row>
    <row r="2077" spans="1:90" s="514" customFormat="1">
      <c r="A2077" s="511"/>
      <c r="B2077" s="512"/>
      <c r="C2077" s="1493"/>
      <c r="D2077" s="1493"/>
      <c r="E2077" s="1493"/>
      <c r="F2077" s="1493"/>
      <c r="G2077" s="1493"/>
      <c r="H2077" s="1530"/>
      <c r="I2077" s="1972"/>
      <c r="J2077" s="1542"/>
      <c r="K2077" s="513"/>
      <c r="L2077" s="513"/>
      <c r="M2077" s="513"/>
      <c r="N2077" s="513"/>
      <c r="O2077" s="513"/>
      <c r="P2077" s="513"/>
      <c r="Q2077" s="513"/>
      <c r="R2077" s="513"/>
      <c r="S2077" s="513"/>
      <c r="T2077" s="513"/>
      <c r="U2077" s="513"/>
      <c r="V2077" s="513"/>
      <c r="W2077" s="513"/>
      <c r="X2077" s="513"/>
      <c r="Y2077" s="513"/>
      <c r="Z2077" s="513"/>
      <c r="AA2077" s="513"/>
      <c r="AB2077" s="513"/>
      <c r="AC2077" s="513"/>
      <c r="AD2077" s="513"/>
      <c r="AE2077" s="513"/>
      <c r="AF2077" s="513"/>
      <c r="AG2077" s="513"/>
      <c r="AH2077" s="513"/>
      <c r="AI2077" s="513"/>
      <c r="AJ2077" s="513"/>
      <c r="AK2077" s="513"/>
      <c r="AL2077" s="513"/>
      <c r="AM2077" s="513"/>
      <c r="AN2077" s="513"/>
      <c r="AO2077" s="513"/>
      <c r="AP2077" s="513"/>
      <c r="AQ2077" s="513"/>
      <c r="AR2077" s="513"/>
      <c r="AS2077" s="513"/>
      <c r="AT2077" s="513"/>
      <c r="AU2077" s="513"/>
      <c r="AV2077" s="513"/>
      <c r="AW2077" s="513"/>
      <c r="AX2077" s="513"/>
      <c r="AY2077" s="513"/>
      <c r="AZ2077" s="513"/>
      <c r="BA2077" s="513"/>
      <c r="BB2077" s="513"/>
      <c r="BC2077" s="513"/>
      <c r="BD2077" s="513"/>
      <c r="BE2077" s="513"/>
      <c r="BF2077" s="513"/>
      <c r="BG2077" s="513"/>
      <c r="BH2077" s="513"/>
      <c r="BI2077" s="513"/>
      <c r="BJ2077" s="513"/>
      <c r="BK2077" s="513"/>
      <c r="BL2077" s="513"/>
      <c r="BM2077" s="513"/>
      <c r="BN2077" s="513"/>
      <c r="BO2077" s="513"/>
      <c r="BP2077" s="513"/>
      <c r="BQ2077" s="513"/>
      <c r="BR2077" s="513"/>
      <c r="BS2077" s="513"/>
      <c r="BT2077" s="513"/>
      <c r="BU2077" s="513"/>
      <c r="BV2077" s="513"/>
      <c r="BW2077" s="513"/>
      <c r="BX2077" s="513"/>
      <c r="BY2077" s="513"/>
      <c r="BZ2077" s="513"/>
      <c r="CA2077" s="513"/>
      <c r="CB2077" s="513"/>
      <c r="CC2077" s="1972"/>
      <c r="CD2077" s="1499"/>
      <c r="CE2077" s="1500"/>
      <c r="CF2077" s="1501"/>
      <c r="CG2077" s="1500"/>
      <c r="CH2077" s="1500"/>
      <c r="CI2077" s="1500"/>
      <c r="CJ2077" s="1976"/>
      <c r="CK2077" s="1519"/>
      <c r="CL2077" s="1509"/>
    </row>
    <row r="2078" spans="1:90" s="514" customFormat="1">
      <c r="A2078" s="511"/>
      <c r="B2078" s="512"/>
      <c r="C2078" s="1493"/>
      <c r="D2078" s="1493"/>
      <c r="E2078" s="1493"/>
      <c r="F2078" s="1493"/>
      <c r="G2078" s="1493"/>
      <c r="H2078" s="1530"/>
      <c r="I2078" s="1972"/>
      <c r="J2078" s="1542"/>
      <c r="K2078" s="513"/>
      <c r="L2078" s="513"/>
      <c r="M2078" s="513"/>
      <c r="N2078" s="513"/>
      <c r="O2078" s="513"/>
      <c r="P2078" s="513"/>
      <c r="Q2078" s="513"/>
      <c r="R2078" s="513"/>
      <c r="S2078" s="513"/>
      <c r="T2078" s="513"/>
      <c r="U2078" s="513"/>
      <c r="V2078" s="513"/>
      <c r="W2078" s="513"/>
      <c r="X2078" s="513"/>
      <c r="Y2078" s="513"/>
      <c r="Z2078" s="513"/>
      <c r="AA2078" s="513"/>
      <c r="AB2078" s="513"/>
      <c r="AC2078" s="513"/>
      <c r="AD2078" s="513"/>
      <c r="AE2078" s="513"/>
      <c r="AF2078" s="513"/>
      <c r="AG2078" s="513"/>
      <c r="AH2078" s="513"/>
      <c r="AI2078" s="513"/>
      <c r="AJ2078" s="513"/>
      <c r="AK2078" s="513"/>
      <c r="AL2078" s="513"/>
      <c r="AM2078" s="513"/>
      <c r="AN2078" s="513"/>
      <c r="AO2078" s="513"/>
      <c r="AP2078" s="513"/>
      <c r="AQ2078" s="513"/>
      <c r="AR2078" s="513"/>
      <c r="AS2078" s="513"/>
      <c r="AT2078" s="513"/>
      <c r="AU2078" s="513"/>
      <c r="AV2078" s="513"/>
      <c r="AW2078" s="513"/>
      <c r="AX2078" s="513"/>
      <c r="AY2078" s="513"/>
      <c r="AZ2078" s="513"/>
      <c r="BA2078" s="513"/>
      <c r="BB2078" s="513"/>
      <c r="BC2078" s="513"/>
      <c r="BD2078" s="513"/>
      <c r="BE2078" s="513"/>
      <c r="BF2078" s="513"/>
      <c r="BG2078" s="513"/>
      <c r="BH2078" s="513"/>
      <c r="BI2078" s="513"/>
      <c r="BJ2078" s="513"/>
      <c r="BK2078" s="513"/>
      <c r="BL2078" s="513"/>
      <c r="BM2078" s="513"/>
      <c r="BN2078" s="513"/>
      <c r="BO2078" s="513"/>
      <c r="BP2078" s="513"/>
      <c r="BQ2078" s="513"/>
      <c r="BR2078" s="513"/>
      <c r="BS2078" s="513"/>
      <c r="BT2078" s="513"/>
      <c r="BU2078" s="513"/>
      <c r="BV2078" s="513"/>
      <c r="BW2078" s="513"/>
      <c r="BX2078" s="513"/>
      <c r="BY2078" s="513"/>
      <c r="BZ2078" s="513"/>
      <c r="CA2078" s="513"/>
      <c r="CB2078" s="513"/>
      <c r="CC2078" s="1972"/>
      <c r="CD2078" s="1499"/>
      <c r="CE2078" s="1500"/>
      <c r="CF2078" s="1501"/>
      <c r="CG2078" s="1500"/>
      <c r="CH2078" s="1500"/>
      <c r="CI2078" s="1500"/>
      <c r="CJ2078" s="1976"/>
      <c r="CK2078" s="1519"/>
      <c r="CL2078" s="1509"/>
    </row>
    <row r="2079" spans="1:90" s="514" customFormat="1">
      <c r="A2079" s="511"/>
      <c r="B2079" s="512"/>
      <c r="C2079" s="1493"/>
      <c r="D2079" s="1493"/>
      <c r="E2079" s="1493"/>
      <c r="F2079" s="1493"/>
      <c r="G2079" s="1493"/>
      <c r="H2079" s="1530"/>
      <c r="I2079" s="1972"/>
      <c r="J2079" s="1542"/>
      <c r="K2079" s="513"/>
      <c r="L2079" s="513"/>
      <c r="M2079" s="513"/>
      <c r="N2079" s="513"/>
      <c r="O2079" s="513"/>
      <c r="P2079" s="513"/>
      <c r="Q2079" s="513"/>
      <c r="R2079" s="513"/>
      <c r="S2079" s="513"/>
      <c r="T2079" s="513"/>
      <c r="U2079" s="513"/>
      <c r="V2079" s="513"/>
      <c r="W2079" s="513"/>
      <c r="X2079" s="513"/>
      <c r="Y2079" s="513"/>
      <c r="Z2079" s="513"/>
      <c r="AA2079" s="513"/>
      <c r="AB2079" s="513"/>
      <c r="AC2079" s="513"/>
      <c r="AD2079" s="513"/>
      <c r="AE2079" s="513"/>
      <c r="AF2079" s="513"/>
      <c r="AG2079" s="513"/>
      <c r="AH2079" s="513"/>
      <c r="AI2079" s="513"/>
      <c r="AJ2079" s="513"/>
      <c r="AK2079" s="513"/>
      <c r="AL2079" s="513"/>
      <c r="AM2079" s="513"/>
      <c r="AN2079" s="513"/>
      <c r="AO2079" s="513"/>
      <c r="AP2079" s="513"/>
      <c r="AQ2079" s="513"/>
      <c r="AR2079" s="513"/>
      <c r="AS2079" s="513"/>
      <c r="AT2079" s="513"/>
      <c r="AU2079" s="513"/>
      <c r="AV2079" s="513"/>
      <c r="AW2079" s="513"/>
      <c r="AX2079" s="513"/>
      <c r="AY2079" s="513"/>
      <c r="AZ2079" s="513"/>
      <c r="BA2079" s="513"/>
      <c r="BB2079" s="513"/>
      <c r="BC2079" s="513"/>
      <c r="BD2079" s="513"/>
      <c r="BE2079" s="513"/>
      <c r="BF2079" s="513"/>
      <c r="BG2079" s="513"/>
      <c r="BH2079" s="513"/>
      <c r="BI2079" s="513"/>
      <c r="BJ2079" s="513"/>
      <c r="BK2079" s="513"/>
      <c r="BL2079" s="513"/>
      <c r="BM2079" s="513"/>
      <c r="BN2079" s="513"/>
      <c r="BO2079" s="513"/>
      <c r="BP2079" s="513"/>
      <c r="BQ2079" s="513"/>
      <c r="BR2079" s="513"/>
      <c r="BS2079" s="513"/>
      <c r="BT2079" s="513"/>
      <c r="BU2079" s="513"/>
      <c r="BV2079" s="513"/>
      <c r="BW2079" s="513"/>
      <c r="BX2079" s="513"/>
      <c r="BY2079" s="513"/>
      <c r="BZ2079" s="513"/>
      <c r="CA2079" s="513"/>
      <c r="CB2079" s="513"/>
      <c r="CC2079" s="1972"/>
      <c r="CD2079" s="1499"/>
      <c r="CE2079" s="1500"/>
      <c r="CF2079" s="1501"/>
      <c r="CG2079" s="1500"/>
      <c r="CH2079" s="1500"/>
      <c r="CI2079" s="1500"/>
      <c r="CJ2079" s="1976"/>
      <c r="CK2079" s="1519"/>
      <c r="CL2079" s="1509"/>
    </row>
    <row r="2080" spans="1:90" s="514" customFormat="1">
      <c r="A2080" s="511"/>
      <c r="B2080" s="512"/>
      <c r="C2080" s="1493"/>
      <c r="D2080" s="1493"/>
      <c r="E2080" s="1493"/>
      <c r="F2080" s="1493"/>
      <c r="G2080" s="1493"/>
      <c r="H2080" s="1530"/>
      <c r="I2080" s="1972"/>
      <c r="J2080" s="1542"/>
      <c r="K2080" s="513"/>
      <c r="L2080" s="513"/>
      <c r="M2080" s="513"/>
      <c r="N2080" s="513"/>
      <c r="O2080" s="513"/>
      <c r="P2080" s="513"/>
      <c r="Q2080" s="513"/>
      <c r="R2080" s="513"/>
      <c r="S2080" s="513"/>
      <c r="T2080" s="513"/>
      <c r="U2080" s="513"/>
      <c r="V2080" s="513"/>
      <c r="W2080" s="513"/>
      <c r="X2080" s="513"/>
      <c r="Y2080" s="513"/>
      <c r="Z2080" s="513"/>
      <c r="AA2080" s="513"/>
      <c r="AB2080" s="513"/>
      <c r="AC2080" s="513"/>
      <c r="AD2080" s="513"/>
      <c r="AE2080" s="513"/>
      <c r="AF2080" s="513"/>
      <c r="AG2080" s="513"/>
      <c r="AH2080" s="513"/>
      <c r="AI2080" s="513"/>
      <c r="AJ2080" s="513"/>
      <c r="AK2080" s="513"/>
      <c r="AL2080" s="513"/>
      <c r="AM2080" s="513"/>
      <c r="AN2080" s="513"/>
      <c r="AO2080" s="513"/>
      <c r="AP2080" s="513"/>
      <c r="AQ2080" s="513"/>
      <c r="AR2080" s="513"/>
      <c r="AS2080" s="513"/>
      <c r="AT2080" s="513"/>
      <c r="AU2080" s="513"/>
      <c r="AV2080" s="513"/>
      <c r="AW2080" s="513"/>
      <c r="AX2080" s="513"/>
      <c r="AY2080" s="513"/>
      <c r="AZ2080" s="513"/>
      <c r="BA2080" s="513"/>
      <c r="BB2080" s="513"/>
      <c r="BC2080" s="513"/>
      <c r="BD2080" s="513"/>
      <c r="BE2080" s="513"/>
      <c r="BF2080" s="513"/>
      <c r="BG2080" s="513"/>
      <c r="BH2080" s="513"/>
      <c r="BI2080" s="513"/>
      <c r="BJ2080" s="513"/>
      <c r="BK2080" s="513"/>
      <c r="BL2080" s="513"/>
      <c r="BM2080" s="513"/>
      <c r="BN2080" s="513"/>
      <c r="BO2080" s="513"/>
      <c r="BP2080" s="513"/>
      <c r="BQ2080" s="513"/>
      <c r="BR2080" s="513"/>
      <c r="BS2080" s="513"/>
      <c r="BT2080" s="513"/>
      <c r="BU2080" s="513"/>
      <c r="BV2080" s="513"/>
      <c r="BW2080" s="513"/>
      <c r="BX2080" s="513"/>
      <c r="BY2080" s="513"/>
      <c r="BZ2080" s="513"/>
      <c r="CA2080" s="513"/>
      <c r="CB2080" s="513"/>
      <c r="CC2080" s="1972"/>
      <c r="CD2080" s="1499"/>
      <c r="CE2080" s="1500"/>
      <c r="CF2080" s="1501"/>
      <c r="CG2080" s="1500"/>
      <c r="CH2080" s="1500"/>
      <c r="CI2080" s="1500"/>
      <c r="CJ2080" s="1976"/>
      <c r="CK2080" s="1519"/>
      <c r="CL2080" s="1509"/>
    </row>
    <row r="2081" spans="1:90" s="514" customFormat="1">
      <c r="A2081" s="511"/>
      <c r="B2081" s="512"/>
      <c r="C2081" s="1493"/>
      <c r="D2081" s="1493"/>
      <c r="E2081" s="1493"/>
      <c r="F2081" s="1493"/>
      <c r="G2081" s="1493"/>
      <c r="H2081" s="1530"/>
      <c r="I2081" s="1972"/>
      <c r="J2081" s="1542"/>
      <c r="K2081" s="513"/>
      <c r="L2081" s="513"/>
      <c r="M2081" s="513"/>
      <c r="N2081" s="513"/>
      <c r="O2081" s="513"/>
      <c r="P2081" s="513"/>
      <c r="Q2081" s="513"/>
      <c r="R2081" s="513"/>
      <c r="S2081" s="513"/>
      <c r="T2081" s="513"/>
      <c r="U2081" s="513"/>
      <c r="V2081" s="513"/>
      <c r="W2081" s="513"/>
      <c r="X2081" s="513"/>
      <c r="Y2081" s="513"/>
      <c r="Z2081" s="513"/>
      <c r="AA2081" s="513"/>
      <c r="AB2081" s="513"/>
      <c r="AC2081" s="513"/>
      <c r="AD2081" s="513"/>
      <c r="AE2081" s="513"/>
      <c r="AF2081" s="513"/>
      <c r="AG2081" s="513"/>
      <c r="AH2081" s="513"/>
      <c r="AI2081" s="513"/>
      <c r="AJ2081" s="513"/>
      <c r="AK2081" s="513"/>
      <c r="AL2081" s="513"/>
      <c r="AM2081" s="513"/>
      <c r="AN2081" s="513"/>
      <c r="AO2081" s="513"/>
      <c r="AP2081" s="513"/>
      <c r="AQ2081" s="513"/>
      <c r="AR2081" s="513"/>
      <c r="AS2081" s="513"/>
      <c r="AT2081" s="513"/>
      <c r="AU2081" s="513"/>
      <c r="AV2081" s="513"/>
      <c r="AW2081" s="513"/>
      <c r="AX2081" s="513"/>
      <c r="AY2081" s="513"/>
      <c r="AZ2081" s="513"/>
      <c r="BA2081" s="513"/>
      <c r="BB2081" s="513"/>
      <c r="BC2081" s="513"/>
      <c r="BD2081" s="513"/>
      <c r="BE2081" s="513"/>
      <c r="BF2081" s="513"/>
      <c r="BG2081" s="513"/>
      <c r="BH2081" s="513"/>
      <c r="BI2081" s="513"/>
      <c r="BJ2081" s="513"/>
      <c r="BK2081" s="513"/>
      <c r="BL2081" s="513"/>
      <c r="BM2081" s="513"/>
      <c r="BN2081" s="513"/>
      <c r="BO2081" s="513"/>
      <c r="BP2081" s="513"/>
      <c r="BQ2081" s="513"/>
      <c r="BR2081" s="513"/>
      <c r="BS2081" s="513"/>
      <c r="BT2081" s="513"/>
      <c r="BU2081" s="513"/>
      <c r="BV2081" s="513"/>
      <c r="BW2081" s="513"/>
      <c r="BX2081" s="513"/>
      <c r="BY2081" s="513"/>
      <c r="BZ2081" s="513"/>
      <c r="CA2081" s="513"/>
      <c r="CB2081" s="513"/>
      <c r="CC2081" s="1972"/>
      <c r="CD2081" s="1499"/>
      <c r="CE2081" s="1500"/>
      <c r="CF2081" s="1501"/>
      <c r="CG2081" s="1500"/>
      <c r="CH2081" s="1500"/>
      <c r="CI2081" s="1500"/>
      <c r="CJ2081" s="1976"/>
      <c r="CK2081" s="1519"/>
      <c r="CL2081" s="1509"/>
    </row>
    <row r="2082" spans="1:90" s="514" customFormat="1">
      <c r="A2082" s="511"/>
      <c r="B2082" s="512"/>
      <c r="C2082" s="1493"/>
      <c r="D2082" s="1493"/>
      <c r="E2082" s="1493"/>
      <c r="F2082" s="1493"/>
      <c r="G2082" s="1493"/>
      <c r="H2082" s="1530"/>
      <c r="I2082" s="1972"/>
      <c r="J2082" s="1542"/>
      <c r="K2082" s="513"/>
      <c r="L2082" s="513"/>
      <c r="M2082" s="513"/>
      <c r="N2082" s="513"/>
      <c r="O2082" s="513"/>
      <c r="P2082" s="513"/>
      <c r="Q2082" s="513"/>
      <c r="R2082" s="513"/>
      <c r="S2082" s="513"/>
      <c r="T2082" s="513"/>
      <c r="U2082" s="513"/>
      <c r="V2082" s="513"/>
      <c r="W2082" s="513"/>
      <c r="X2082" s="513"/>
      <c r="Y2082" s="513"/>
      <c r="Z2082" s="513"/>
      <c r="AA2082" s="513"/>
      <c r="AB2082" s="513"/>
      <c r="AC2082" s="513"/>
      <c r="AD2082" s="513"/>
      <c r="AE2082" s="513"/>
      <c r="AF2082" s="513"/>
      <c r="AG2082" s="513"/>
      <c r="AH2082" s="513"/>
      <c r="AI2082" s="513"/>
      <c r="AJ2082" s="513"/>
      <c r="AK2082" s="513"/>
      <c r="AL2082" s="513"/>
      <c r="AM2082" s="513"/>
      <c r="AN2082" s="513"/>
      <c r="AO2082" s="513"/>
      <c r="AP2082" s="513"/>
      <c r="AQ2082" s="513"/>
      <c r="AR2082" s="513"/>
      <c r="AS2082" s="513"/>
      <c r="AT2082" s="513"/>
      <c r="AU2082" s="513"/>
      <c r="AV2082" s="513"/>
      <c r="AW2082" s="513"/>
      <c r="AX2082" s="513"/>
      <c r="AY2082" s="513"/>
      <c r="AZ2082" s="513"/>
      <c r="BA2082" s="513"/>
      <c r="BB2082" s="513"/>
      <c r="BC2082" s="513"/>
      <c r="BD2082" s="513"/>
      <c r="BE2082" s="513"/>
      <c r="BF2082" s="513"/>
      <c r="BG2082" s="513"/>
      <c r="BH2082" s="513"/>
      <c r="BI2082" s="513"/>
      <c r="BJ2082" s="513"/>
      <c r="BK2082" s="513"/>
      <c r="BL2082" s="513"/>
      <c r="BM2082" s="513"/>
      <c r="BN2082" s="513"/>
      <c r="BO2082" s="513"/>
      <c r="BP2082" s="513"/>
      <c r="BQ2082" s="513"/>
      <c r="BR2082" s="513"/>
      <c r="BS2082" s="513"/>
      <c r="BT2082" s="513"/>
      <c r="BU2082" s="513"/>
      <c r="BV2082" s="513"/>
      <c r="BW2082" s="513"/>
      <c r="BX2082" s="513"/>
      <c r="BY2082" s="513"/>
      <c r="BZ2082" s="513"/>
      <c r="CA2082" s="513"/>
      <c r="CB2082" s="513"/>
      <c r="CC2082" s="1972"/>
      <c r="CD2082" s="1499"/>
      <c r="CE2082" s="1500"/>
      <c r="CF2082" s="1501"/>
      <c r="CG2082" s="1500"/>
      <c r="CH2082" s="1500"/>
      <c r="CI2082" s="1500"/>
      <c r="CJ2082" s="1976"/>
      <c r="CK2082" s="1519"/>
      <c r="CL2082" s="1509"/>
    </row>
    <row r="2083" spans="1:90" s="514" customFormat="1">
      <c r="A2083" s="511"/>
      <c r="B2083" s="512"/>
      <c r="C2083" s="1493"/>
      <c r="D2083" s="1493"/>
      <c r="E2083" s="1493"/>
      <c r="F2083" s="1493"/>
      <c r="G2083" s="1493"/>
      <c r="H2083" s="1530"/>
      <c r="I2083" s="1972"/>
      <c r="J2083" s="1542"/>
      <c r="K2083" s="513"/>
      <c r="L2083" s="513"/>
      <c r="M2083" s="513"/>
      <c r="N2083" s="513"/>
      <c r="O2083" s="513"/>
      <c r="P2083" s="513"/>
      <c r="Q2083" s="513"/>
      <c r="R2083" s="513"/>
      <c r="S2083" s="513"/>
      <c r="T2083" s="513"/>
      <c r="U2083" s="513"/>
      <c r="V2083" s="513"/>
      <c r="W2083" s="513"/>
      <c r="X2083" s="513"/>
      <c r="Y2083" s="513"/>
      <c r="Z2083" s="513"/>
      <c r="AA2083" s="513"/>
      <c r="AB2083" s="513"/>
      <c r="AC2083" s="513"/>
      <c r="AD2083" s="513"/>
      <c r="AE2083" s="513"/>
      <c r="AF2083" s="513"/>
      <c r="AG2083" s="513"/>
      <c r="AH2083" s="513"/>
      <c r="AI2083" s="513"/>
      <c r="AJ2083" s="513"/>
      <c r="AK2083" s="513"/>
      <c r="AL2083" s="513"/>
      <c r="AM2083" s="513"/>
      <c r="AN2083" s="513"/>
      <c r="AO2083" s="513"/>
      <c r="AP2083" s="513"/>
      <c r="AQ2083" s="513"/>
      <c r="AR2083" s="513"/>
      <c r="AS2083" s="513"/>
      <c r="AT2083" s="513"/>
      <c r="AU2083" s="513"/>
      <c r="AV2083" s="513"/>
      <c r="AW2083" s="513"/>
      <c r="AX2083" s="513"/>
      <c r="AY2083" s="513"/>
      <c r="AZ2083" s="513"/>
      <c r="BA2083" s="513"/>
      <c r="BB2083" s="513"/>
      <c r="BC2083" s="513"/>
      <c r="BD2083" s="513"/>
      <c r="BE2083" s="513"/>
      <c r="BF2083" s="513"/>
      <c r="BG2083" s="513"/>
      <c r="BH2083" s="513"/>
      <c r="BI2083" s="513"/>
      <c r="BJ2083" s="513"/>
      <c r="BK2083" s="513"/>
      <c r="BL2083" s="513"/>
      <c r="BM2083" s="513"/>
      <c r="BN2083" s="513"/>
      <c r="BO2083" s="513"/>
      <c r="BP2083" s="513"/>
      <c r="BQ2083" s="513"/>
      <c r="BR2083" s="513"/>
      <c r="BS2083" s="513"/>
      <c r="BT2083" s="513"/>
      <c r="BU2083" s="513"/>
      <c r="BV2083" s="513"/>
      <c r="BW2083" s="513"/>
      <c r="BX2083" s="513"/>
      <c r="BY2083" s="513"/>
      <c r="BZ2083" s="513"/>
      <c r="CA2083" s="513"/>
      <c r="CB2083" s="513"/>
      <c r="CC2083" s="1972"/>
      <c r="CD2083" s="1499"/>
      <c r="CE2083" s="1500"/>
      <c r="CF2083" s="1501"/>
      <c r="CG2083" s="1500"/>
      <c r="CH2083" s="1500"/>
      <c r="CI2083" s="1500"/>
      <c r="CJ2083" s="1976"/>
      <c r="CK2083" s="1519"/>
      <c r="CL2083" s="1509"/>
    </row>
    <row r="2084" spans="1:90" s="514" customFormat="1">
      <c r="A2084" s="511"/>
      <c r="B2084" s="512"/>
      <c r="C2084" s="1493"/>
      <c r="D2084" s="1493"/>
      <c r="E2084" s="1493"/>
      <c r="F2084" s="1493"/>
      <c r="G2084" s="1493"/>
      <c r="H2084" s="1530"/>
      <c r="I2084" s="1972"/>
      <c r="J2084" s="1542"/>
      <c r="K2084" s="513"/>
      <c r="L2084" s="513"/>
      <c r="M2084" s="513"/>
      <c r="N2084" s="513"/>
      <c r="O2084" s="513"/>
      <c r="P2084" s="513"/>
      <c r="Q2084" s="513"/>
      <c r="R2084" s="513"/>
      <c r="S2084" s="513"/>
      <c r="T2084" s="513"/>
      <c r="U2084" s="513"/>
      <c r="V2084" s="513"/>
      <c r="W2084" s="513"/>
      <c r="X2084" s="513"/>
      <c r="Y2084" s="513"/>
      <c r="Z2084" s="513"/>
      <c r="AA2084" s="513"/>
      <c r="AB2084" s="513"/>
      <c r="AC2084" s="513"/>
      <c r="AD2084" s="513"/>
      <c r="AE2084" s="513"/>
      <c r="AF2084" s="513"/>
      <c r="AG2084" s="513"/>
      <c r="AH2084" s="513"/>
      <c r="AI2084" s="513"/>
      <c r="AJ2084" s="513"/>
      <c r="AK2084" s="513"/>
      <c r="AL2084" s="513"/>
      <c r="AM2084" s="513"/>
      <c r="AN2084" s="513"/>
      <c r="AO2084" s="513"/>
      <c r="AP2084" s="513"/>
      <c r="AQ2084" s="513"/>
      <c r="AR2084" s="513"/>
      <c r="AS2084" s="513"/>
      <c r="AT2084" s="513"/>
      <c r="AU2084" s="513"/>
      <c r="AV2084" s="513"/>
      <c r="AW2084" s="513"/>
      <c r="AX2084" s="513"/>
      <c r="AY2084" s="513"/>
      <c r="AZ2084" s="513"/>
      <c r="BA2084" s="513"/>
      <c r="BB2084" s="513"/>
      <c r="BC2084" s="513"/>
      <c r="BD2084" s="513"/>
      <c r="BE2084" s="513"/>
      <c r="BF2084" s="513"/>
      <c r="BG2084" s="513"/>
      <c r="BH2084" s="513"/>
      <c r="BI2084" s="513"/>
      <c r="BJ2084" s="513"/>
      <c r="BK2084" s="513"/>
      <c r="BL2084" s="513"/>
      <c r="BM2084" s="513"/>
      <c r="BN2084" s="513"/>
      <c r="BO2084" s="513"/>
      <c r="BP2084" s="513"/>
      <c r="BQ2084" s="513"/>
      <c r="BR2084" s="513"/>
      <c r="BS2084" s="513"/>
      <c r="BT2084" s="513"/>
      <c r="BU2084" s="513"/>
      <c r="BV2084" s="513"/>
      <c r="BW2084" s="513"/>
      <c r="BX2084" s="513"/>
      <c r="BY2084" s="513"/>
      <c r="BZ2084" s="513"/>
      <c r="CA2084" s="513"/>
      <c r="CB2084" s="513"/>
      <c r="CC2084" s="1972"/>
      <c r="CD2084" s="1499"/>
      <c r="CE2084" s="1500"/>
      <c r="CF2084" s="1501"/>
      <c r="CG2084" s="1500"/>
      <c r="CH2084" s="1500"/>
      <c r="CI2084" s="1500"/>
      <c r="CJ2084" s="1976"/>
      <c r="CK2084" s="1519"/>
      <c r="CL2084" s="1509"/>
    </row>
    <row r="2085" spans="1:90" s="514" customFormat="1">
      <c r="A2085" s="511"/>
      <c r="B2085" s="512"/>
      <c r="C2085" s="1493"/>
      <c r="D2085" s="1493"/>
      <c r="E2085" s="1493"/>
      <c r="F2085" s="1493"/>
      <c r="G2085" s="1493"/>
      <c r="H2085" s="1530"/>
      <c r="I2085" s="1972"/>
      <c r="J2085" s="1542"/>
      <c r="K2085" s="513"/>
      <c r="L2085" s="513"/>
      <c r="M2085" s="513"/>
      <c r="N2085" s="513"/>
      <c r="O2085" s="513"/>
      <c r="P2085" s="513"/>
      <c r="Q2085" s="513"/>
      <c r="R2085" s="513"/>
      <c r="S2085" s="513"/>
      <c r="T2085" s="513"/>
      <c r="U2085" s="513"/>
      <c r="V2085" s="513"/>
      <c r="W2085" s="513"/>
      <c r="X2085" s="513"/>
      <c r="Y2085" s="513"/>
      <c r="Z2085" s="513"/>
      <c r="AA2085" s="513"/>
      <c r="AB2085" s="513"/>
      <c r="AC2085" s="513"/>
      <c r="AD2085" s="513"/>
      <c r="AE2085" s="513"/>
      <c r="AF2085" s="513"/>
      <c r="AG2085" s="513"/>
      <c r="AH2085" s="513"/>
      <c r="AI2085" s="513"/>
      <c r="AJ2085" s="513"/>
      <c r="AK2085" s="513"/>
      <c r="AL2085" s="513"/>
      <c r="AM2085" s="513"/>
      <c r="AN2085" s="513"/>
      <c r="AO2085" s="513"/>
      <c r="AP2085" s="513"/>
      <c r="AQ2085" s="513"/>
      <c r="AR2085" s="513"/>
      <c r="AS2085" s="513"/>
      <c r="AT2085" s="513"/>
      <c r="AU2085" s="513"/>
      <c r="AV2085" s="513"/>
      <c r="AW2085" s="513"/>
      <c r="AX2085" s="513"/>
      <c r="AY2085" s="513"/>
      <c r="AZ2085" s="513"/>
      <c r="BA2085" s="513"/>
      <c r="BB2085" s="513"/>
      <c r="BC2085" s="513"/>
      <c r="BD2085" s="513"/>
      <c r="BE2085" s="513"/>
      <c r="BF2085" s="513"/>
      <c r="BG2085" s="513"/>
      <c r="BH2085" s="513"/>
      <c r="BI2085" s="513"/>
      <c r="BJ2085" s="513"/>
      <c r="BK2085" s="513"/>
      <c r="BL2085" s="513"/>
      <c r="BM2085" s="513"/>
      <c r="BN2085" s="513"/>
      <c r="BO2085" s="513"/>
      <c r="BP2085" s="513"/>
      <c r="BQ2085" s="513"/>
      <c r="BR2085" s="513"/>
      <c r="BS2085" s="513"/>
      <c r="BT2085" s="513"/>
      <c r="BU2085" s="513"/>
      <c r="BV2085" s="513"/>
      <c r="BW2085" s="513"/>
      <c r="BX2085" s="513"/>
      <c r="BY2085" s="513"/>
      <c r="BZ2085" s="513"/>
      <c r="CA2085" s="513"/>
      <c r="CB2085" s="513"/>
      <c r="CC2085" s="1972"/>
      <c r="CD2085" s="1499"/>
      <c r="CE2085" s="1500"/>
      <c r="CF2085" s="1501"/>
      <c r="CG2085" s="1500"/>
      <c r="CH2085" s="1500"/>
      <c r="CI2085" s="1500"/>
      <c r="CJ2085" s="1976"/>
      <c r="CK2085" s="1519"/>
      <c r="CL2085" s="1509"/>
    </row>
    <row r="2086" spans="1:90" s="514" customFormat="1">
      <c r="A2086" s="511"/>
      <c r="B2086" s="512"/>
      <c r="C2086" s="1493"/>
      <c r="D2086" s="1493"/>
      <c r="E2086" s="1493"/>
      <c r="F2086" s="1493"/>
      <c r="G2086" s="1493"/>
      <c r="H2086" s="1530"/>
      <c r="I2086" s="1972"/>
      <c r="J2086" s="1542"/>
      <c r="K2086" s="513"/>
      <c r="L2086" s="513"/>
      <c r="M2086" s="513"/>
      <c r="N2086" s="513"/>
      <c r="O2086" s="513"/>
      <c r="P2086" s="513"/>
      <c r="Q2086" s="513"/>
      <c r="R2086" s="513"/>
      <c r="S2086" s="513"/>
      <c r="T2086" s="513"/>
      <c r="U2086" s="513"/>
      <c r="V2086" s="513"/>
      <c r="W2086" s="513"/>
      <c r="X2086" s="513"/>
      <c r="Y2086" s="513"/>
      <c r="Z2086" s="513"/>
      <c r="AA2086" s="513"/>
      <c r="AB2086" s="513"/>
      <c r="AC2086" s="513"/>
      <c r="AD2086" s="513"/>
      <c r="AE2086" s="513"/>
      <c r="AF2086" s="513"/>
      <c r="AG2086" s="513"/>
      <c r="AH2086" s="513"/>
      <c r="AI2086" s="513"/>
      <c r="AJ2086" s="513"/>
      <c r="AK2086" s="513"/>
      <c r="AL2086" s="513"/>
      <c r="AM2086" s="513"/>
      <c r="AN2086" s="513"/>
      <c r="AO2086" s="513"/>
      <c r="AP2086" s="513"/>
      <c r="AQ2086" s="513"/>
      <c r="AR2086" s="513"/>
      <c r="AS2086" s="513"/>
      <c r="AT2086" s="513"/>
      <c r="AU2086" s="513"/>
      <c r="AV2086" s="513"/>
      <c r="AW2086" s="513"/>
      <c r="AX2086" s="513"/>
      <c r="AY2086" s="513"/>
      <c r="AZ2086" s="513"/>
      <c r="BA2086" s="513"/>
      <c r="BB2086" s="513"/>
      <c r="BC2086" s="513"/>
      <c r="BD2086" s="513"/>
      <c r="BE2086" s="513"/>
      <c r="BF2086" s="513"/>
      <c r="BG2086" s="513"/>
      <c r="BH2086" s="513"/>
      <c r="BI2086" s="513"/>
      <c r="BJ2086" s="513"/>
      <c r="BK2086" s="513"/>
      <c r="BL2086" s="513"/>
      <c r="BM2086" s="513"/>
      <c r="BN2086" s="513"/>
      <c r="BO2086" s="513"/>
      <c r="BP2086" s="513"/>
      <c r="BQ2086" s="513"/>
      <c r="BR2086" s="513"/>
      <c r="BS2086" s="513"/>
      <c r="BT2086" s="513"/>
      <c r="BU2086" s="513"/>
      <c r="BV2086" s="513"/>
      <c r="BW2086" s="513"/>
      <c r="BX2086" s="513"/>
      <c r="BY2086" s="513"/>
      <c r="BZ2086" s="513"/>
      <c r="CA2086" s="513"/>
      <c r="CB2086" s="513"/>
      <c r="CC2086" s="1972"/>
      <c r="CD2086" s="1499"/>
      <c r="CE2086" s="1500"/>
      <c r="CF2086" s="1501"/>
      <c r="CG2086" s="1500"/>
      <c r="CH2086" s="1500"/>
      <c r="CI2086" s="1500"/>
      <c r="CJ2086" s="1976"/>
      <c r="CK2086" s="1519"/>
      <c r="CL2086" s="1509"/>
    </row>
    <row r="2087" spans="1:90" s="514" customFormat="1">
      <c r="A2087" s="511"/>
      <c r="B2087" s="512"/>
      <c r="C2087" s="1493"/>
      <c r="D2087" s="1493"/>
      <c r="E2087" s="1493"/>
      <c r="F2087" s="1493"/>
      <c r="G2087" s="1493"/>
      <c r="H2087" s="1530"/>
      <c r="I2087" s="1972"/>
      <c r="J2087" s="1542"/>
      <c r="K2087" s="513"/>
      <c r="L2087" s="513"/>
      <c r="M2087" s="513"/>
      <c r="N2087" s="513"/>
      <c r="O2087" s="513"/>
      <c r="P2087" s="513"/>
      <c r="Q2087" s="513"/>
      <c r="R2087" s="513"/>
      <c r="S2087" s="513"/>
      <c r="T2087" s="513"/>
      <c r="U2087" s="513"/>
      <c r="V2087" s="513"/>
      <c r="W2087" s="513"/>
      <c r="X2087" s="513"/>
      <c r="Y2087" s="513"/>
      <c r="Z2087" s="513"/>
      <c r="AA2087" s="513"/>
      <c r="AB2087" s="513"/>
      <c r="AC2087" s="513"/>
      <c r="AD2087" s="513"/>
      <c r="AE2087" s="513"/>
      <c r="AF2087" s="513"/>
      <c r="AG2087" s="513"/>
      <c r="AH2087" s="513"/>
      <c r="AI2087" s="513"/>
      <c r="AJ2087" s="513"/>
      <c r="AK2087" s="513"/>
      <c r="AL2087" s="513"/>
      <c r="AM2087" s="513"/>
      <c r="AN2087" s="513"/>
      <c r="AO2087" s="513"/>
      <c r="AP2087" s="513"/>
      <c r="AQ2087" s="513"/>
      <c r="AR2087" s="513"/>
      <c r="AS2087" s="513"/>
      <c r="AT2087" s="513"/>
      <c r="AU2087" s="513"/>
      <c r="AV2087" s="513"/>
      <c r="AW2087" s="513"/>
      <c r="AX2087" s="513"/>
      <c r="AY2087" s="513"/>
      <c r="AZ2087" s="513"/>
      <c r="BA2087" s="513"/>
      <c r="BB2087" s="513"/>
      <c r="BC2087" s="513"/>
      <c r="BD2087" s="513"/>
      <c r="BE2087" s="513"/>
      <c r="BF2087" s="513"/>
      <c r="BG2087" s="513"/>
      <c r="BH2087" s="513"/>
      <c r="BI2087" s="513"/>
      <c r="BJ2087" s="513"/>
      <c r="BK2087" s="513"/>
      <c r="BL2087" s="513"/>
      <c r="BM2087" s="513"/>
      <c r="BN2087" s="513"/>
      <c r="BO2087" s="513"/>
      <c r="BP2087" s="513"/>
      <c r="BQ2087" s="513"/>
      <c r="BR2087" s="513"/>
      <c r="BS2087" s="513"/>
      <c r="BT2087" s="513"/>
      <c r="BU2087" s="513"/>
      <c r="BV2087" s="513"/>
      <c r="BW2087" s="513"/>
      <c r="BX2087" s="513"/>
      <c r="BY2087" s="513"/>
      <c r="BZ2087" s="513"/>
      <c r="CA2087" s="513"/>
      <c r="CB2087" s="513"/>
      <c r="CC2087" s="1972"/>
      <c r="CD2087" s="1499"/>
      <c r="CE2087" s="1500"/>
      <c r="CF2087" s="1501"/>
      <c r="CG2087" s="1500"/>
      <c r="CH2087" s="1500"/>
      <c r="CI2087" s="1500"/>
      <c r="CJ2087" s="1976"/>
      <c r="CK2087" s="1519"/>
      <c r="CL2087" s="1509"/>
    </row>
    <row r="2088" spans="1:90" s="514" customFormat="1">
      <c r="A2088" s="511"/>
      <c r="B2088" s="512"/>
      <c r="C2088" s="1493"/>
      <c r="D2088" s="1493"/>
      <c r="E2088" s="1493"/>
      <c r="F2088" s="1493"/>
      <c r="G2088" s="1493"/>
      <c r="H2088" s="1530"/>
      <c r="I2088" s="1972"/>
      <c r="J2088" s="1542"/>
      <c r="K2088" s="513"/>
      <c r="L2088" s="513"/>
      <c r="M2088" s="513"/>
      <c r="N2088" s="513"/>
      <c r="O2088" s="513"/>
      <c r="P2088" s="513"/>
      <c r="Q2088" s="513"/>
      <c r="R2088" s="513"/>
      <c r="S2088" s="513"/>
      <c r="T2088" s="513"/>
      <c r="U2088" s="513"/>
      <c r="V2088" s="513"/>
      <c r="W2088" s="513"/>
      <c r="X2088" s="513"/>
      <c r="Y2088" s="513"/>
      <c r="Z2088" s="513"/>
      <c r="AA2088" s="513"/>
      <c r="AB2088" s="513"/>
      <c r="AC2088" s="513"/>
      <c r="AD2088" s="513"/>
      <c r="AE2088" s="513"/>
      <c r="AF2088" s="513"/>
      <c r="AG2088" s="513"/>
      <c r="AH2088" s="513"/>
      <c r="AI2088" s="513"/>
      <c r="AJ2088" s="513"/>
      <c r="AK2088" s="513"/>
      <c r="AL2088" s="513"/>
      <c r="AM2088" s="513"/>
      <c r="AN2088" s="513"/>
      <c r="AO2088" s="513"/>
      <c r="AP2088" s="513"/>
      <c r="AQ2088" s="513"/>
      <c r="AR2088" s="513"/>
      <c r="AS2088" s="513"/>
      <c r="AT2088" s="513"/>
      <c r="AU2088" s="513"/>
      <c r="AV2088" s="513"/>
      <c r="AW2088" s="513"/>
      <c r="AX2088" s="513"/>
      <c r="AY2088" s="513"/>
      <c r="AZ2088" s="513"/>
      <c r="BA2088" s="513"/>
      <c r="BB2088" s="513"/>
      <c r="BC2088" s="513"/>
      <c r="BD2088" s="513"/>
      <c r="BE2088" s="513"/>
      <c r="BF2088" s="513"/>
      <c r="BG2088" s="513"/>
      <c r="BH2088" s="513"/>
      <c r="BI2088" s="513"/>
      <c r="BJ2088" s="513"/>
      <c r="BK2088" s="513"/>
      <c r="BL2088" s="513"/>
      <c r="BM2088" s="513"/>
      <c r="BN2088" s="513"/>
      <c r="BO2088" s="513"/>
      <c r="BP2088" s="513"/>
      <c r="BQ2088" s="513"/>
      <c r="BR2088" s="513"/>
      <c r="BS2088" s="513"/>
      <c r="BT2088" s="513"/>
      <c r="BU2088" s="513"/>
      <c r="BV2088" s="513"/>
      <c r="BW2088" s="513"/>
      <c r="BX2088" s="513"/>
      <c r="BY2088" s="513"/>
      <c r="BZ2088" s="513"/>
      <c r="CA2088" s="513"/>
      <c r="CB2088" s="513"/>
      <c r="CC2088" s="1972"/>
      <c r="CD2088" s="1499"/>
      <c r="CE2088" s="1500"/>
      <c r="CF2088" s="1501"/>
      <c r="CG2088" s="1500"/>
      <c r="CH2088" s="1500"/>
      <c r="CI2088" s="1500"/>
      <c r="CJ2088" s="1976"/>
      <c r="CK2088" s="1519"/>
      <c r="CL2088" s="1509"/>
    </row>
    <row r="2089" spans="1:90" s="514" customFormat="1">
      <c r="A2089" s="511"/>
      <c r="B2089" s="512"/>
      <c r="C2089" s="1493"/>
      <c r="D2089" s="1493"/>
      <c r="E2089" s="1493"/>
      <c r="F2089" s="1493"/>
      <c r="G2089" s="1493"/>
      <c r="H2089" s="1530"/>
      <c r="I2089" s="1972"/>
      <c r="J2089" s="1542"/>
      <c r="K2089" s="513"/>
      <c r="L2089" s="513"/>
      <c r="M2089" s="513"/>
      <c r="N2089" s="513"/>
      <c r="O2089" s="513"/>
      <c r="P2089" s="513"/>
      <c r="Q2089" s="513"/>
      <c r="R2089" s="513"/>
      <c r="S2089" s="513"/>
      <c r="T2089" s="513"/>
      <c r="U2089" s="513"/>
      <c r="V2089" s="513"/>
      <c r="W2089" s="513"/>
      <c r="X2089" s="513"/>
      <c r="Y2089" s="513"/>
      <c r="Z2089" s="513"/>
      <c r="AA2089" s="513"/>
      <c r="AB2089" s="513"/>
      <c r="AC2089" s="513"/>
      <c r="AD2089" s="513"/>
      <c r="AE2089" s="513"/>
      <c r="AF2089" s="513"/>
      <c r="AG2089" s="513"/>
      <c r="AH2089" s="513"/>
      <c r="AI2089" s="513"/>
      <c r="AJ2089" s="513"/>
      <c r="AK2089" s="513"/>
      <c r="AL2089" s="513"/>
      <c r="AM2089" s="513"/>
      <c r="AN2089" s="513"/>
      <c r="AO2089" s="513"/>
      <c r="AP2089" s="513"/>
      <c r="AQ2089" s="513"/>
      <c r="AR2089" s="513"/>
      <c r="AS2089" s="513"/>
      <c r="AT2089" s="513"/>
      <c r="AU2089" s="513"/>
      <c r="AV2089" s="513"/>
      <c r="AW2089" s="513"/>
      <c r="AX2089" s="513"/>
      <c r="AY2089" s="513"/>
      <c r="AZ2089" s="513"/>
      <c r="BA2089" s="513"/>
      <c r="BB2089" s="513"/>
      <c r="BC2089" s="513"/>
      <c r="BD2089" s="513"/>
      <c r="BE2089" s="513"/>
      <c r="BF2089" s="513"/>
      <c r="BG2089" s="513"/>
      <c r="BH2089" s="513"/>
      <c r="BI2089" s="513"/>
      <c r="BJ2089" s="513"/>
      <c r="BK2089" s="513"/>
      <c r="BL2089" s="513"/>
      <c r="BM2089" s="513"/>
      <c r="BN2089" s="513"/>
      <c r="BO2089" s="513"/>
      <c r="BP2089" s="513"/>
      <c r="BQ2089" s="513"/>
      <c r="BR2089" s="513"/>
      <c r="BS2089" s="513"/>
      <c r="BT2089" s="513"/>
      <c r="BU2089" s="513"/>
      <c r="BV2089" s="513"/>
      <c r="BW2089" s="513"/>
      <c r="BX2089" s="513"/>
      <c r="BY2089" s="513"/>
      <c r="BZ2089" s="513"/>
      <c r="CA2089" s="513"/>
      <c r="CB2089" s="513"/>
      <c r="CC2089" s="1972"/>
      <c r="CD2089" s="1499"/>
      <c r="CE2089" s="1500"/>
      <c r="CF2089" s="1501"/>
      <c r="CG2089" s="1500"/>
      <c r="CH2089" s="1500"/>
      <c r="CI2089" s="1500"/>
      <c r="CJ2089" s="1976"/>
      <c r="CK2089" s="1519"/>
      <c r="CL2089" s="1509"/>
    </row>
    <row r="2090" spans="1:90" s="514" customFormat="1">
      <c r="A2090" s="511"/>
      <c r="B2090" s="512"/>
      <c r="C2090" s="1493"/>
      <c r="D2090" s="1493"/>
      <c r="E2090" s="1493"/>
      <c r="F2090" s="1493"/>
      <c r="G2090" s="1493"/>
      <c r="H2090" s="1530"/>
      <c r="I2090" s="1972"/>
      <c r="J2090" s="1542"/>
      <c r="K2090" s="513"/>
      <c r="L2090" s="513"/>
      <c r="M2090" s="513"/>
      <c r="N2090" s="513"/>
      <c r="O2090" s="513"/>
      <c r="P2090" s="513"/>
      <c r="Q2090" s="513"/>
      <c r="R2090" s="513"/>
      <c r="S2090" s="513"/>
      <c r="T2090" s="513"/>
      <c r="U2090" s="513"/>
      <c r="V2090" s="513"/>
      <c r="W2090" s="513"/>
      <c r="X2090" s="513"/>
      <c r="Y2090" s="513"/>
      <c r="Z2090" s="513"/>
      <c r="AA2090" s="513"/>
      <c r="AB2090" s="513"/>
      <c r="AC2090" s="513"/>
      <c r="AD2090" s="513"/>
      <c r="AE2090" s="513"/>
      <c r="AF2090" s="513"/>
      <c r="AG2090" s="513"/>
      <c r="AH2090" s="513"/>
      <c r="AI2090" s="513"/>
      <c r="AJ2090" s="513"/>
      <c r="AK2090" s="513"/>
      <c r="AL2090" s="513"/>
      <c r="AM2090" s="513"/>
      <c r="AN2090" s="513"/>
      <c r="AO2090" s="513"/>
      <c r="AP2090" s="513"/>
      <c r="AQ2090" s="513"/>
      <c r="AR2090" s="513"/>
      <c r="AS2090" s="513"/>
      <c r="AT2090" s="513"/>
      <c r="AU2090" s="513"/>
      <c r="AV2090" s="513"/>
      <c r="AW2090" s="513"/>
      <c r="AX2090" s="513"/>
      <c r="AY2090" s="513"/>
      <c r="AZ2090" s="513"/>
      <c r="BA2090" s="513"/>
      <c r="BB2090" s="513"/>
      <c r="BC2090" s="513"/>
      <c r="BD2090" s="513"/>
      <c r="BE2090" s="513"/>
      <c r="BF2090" s="513"/>
      <c r="BG2090" s="513"/>
      <c r="BH2090" s="513"/>
      <c r="BI2090" s="513"/>
      <c r="BJ2090" s="513"/>
      <c r="BK2090" s="513"/>
      <c r="BL2090" s="513"/>
      <c r="BM2090" s="513"/>
      <c r="BN2090" s="513"/>
      <c r="BO2090" s="513"/>
      <c r="BP2090" s="513"/>
      <c r="BQ2090" s="513"/>
      <c r="BR2090" s="513"/>
      <c r="BS2090" s="513"/>
      <c r="BT2090" s="513"/>
      <c r="BU2090" s="513"/>
      <c r="BV2090" s="513"/>
      <c r="BW2090" s="513"/>
      <c r="BX2090" s="513"/>
      <c r="BY2090" s="513"/>
      <c r="BZ2090" s="513"/>
      <c r="CA2090" s="513"/>
      <c r="CB2090" s="513"/>
      <c r="CC2090" s="1972"/>
      <c r="CD2090" s="1499"/>
      <c r="CE2090" s="1500"/>
      <c r="CF2090" s="1501"/>
      <c r="CG2090" s="1500"/>
      <c r="CH2090" s="1500"/>
      <c r="CI2090" s="1500"/>
      <c r="CJ2090" s="1976"/>
      <c r="CK2090" s="1519"/>
      <c r="CL2090" s="1509"/>
    </row>
    <row r="2091" spans="1:90" s="514" customFormat="1">
      <c r="A2091" s="511"/>
      <c r="B2091" s="512"/>
      <c r="C2091" s="1493"/>
      <c r="D2091" s="1493"/>
      <c r="E2091" s="1493"/>
      <c r="F2091" s="1493"/>
      <c r="G2091" s="1493"/>
      <c r="H2091" s="1530"/>
      <c r="I2091" s="1972"/>
      <c r="J2091" s="1542"/>
      <c r="K2091" s="513"/>
      <c r="L2091" s="513"/>
      <c r="M2091" s="513"/>
      <c r="N2091" s="513"/>
      <c r="O2091" s="513"/>
      <c r="P2091" s="513"/>
      <c r="Q2091" s="513"/>
      <c r="R2091" s="513"/>
      <c r="S2091" s="513"/>
      <c r="T2091" s="513"/>
      <c r="U2091" s="513"/>
      <c r="V2091" s="513"/>
      <c r="W2091" s="513"/>
      <c r="X2091" s="513"/>
      <c r="Y2091" s="513"/>
      <c r="Z2091" s="513"/>
      <c r="AA2091" s="513"/>
      <c r="AB2091" s="513"/>
      <c r="AC2091" s="513"/>
      <c r="AD2091" s="513"/>
      <c r="AE2091" s="513"/>
      <c r="AF2091" s="513"/>
      <c r="AG2091" s="513"/>
      <c r="AH2091" s="513"/>
      <c r="AI2091" s="513"/>
      <c r="AJ2091" s="513"/>
      <c r="AK2091" s="513"/>
      <c r="AL2091" s="513"/>
      <c r="AM2091" s="513"/>
      <c r="AN2091" s="513"/>
      <c r="AO2091" s="513"/>
      <c r="AP2091" s="513"/>
      <c r="AQ2091" s="513"/>
      <c r="AR2091" s="513"/>
      <c r="AS2091" s="513"/>
      <c r="AT2091" s="513"/>
      <c r="AU2091" s="513"/>
      <c r="AV2091" s="513"/>
      <c r="AW2091" s="513"/>
      <c r="AX2091" s="513"/>
      <c r="AY2091" s="513"/>
      <c r="AZ2091" s="513"/>
      <c r="BA2091" s="513"/>
      <c r="BB2091" s="513"/>
      <c r="BC2091" s="513"/>
      <c r="BD2091" s="513"/>
      <c r="BE2091" s="513"/>
      <c r="BF2091" s="513"/>
      <c r="BG2091" s="513"/>
      <c r="BH2091" s="513"/>
      <c r="BI2091" s="513"/>
      <c r="BJ2091" s="513"/>
      <c r="BK2091" s="513"/>
      <c r="BL2091" s="513"/>
      <c r="BM2091" s="513"/>
      <c r="BN2091" s="513"/>
      <c r="BO2091" s="513"/>
      <c r="BP2091" s="513"/>
      <c r="BQ2091" s="513"/>
      <c r="BR2091" s="513"/>
      <c r="BS2091" s="513"/>
      <c r="BT2091" s="513"/>
      <c r="BU2091" s="513"/>
      <c r="BV2091" s="513"/>
      <c r="BW2091" s="513"/>
      <c r="BX2091" s="513"/>
      <c r="BY2091" s="513"/>
      <c r="BZ2091" s="513"/>
      <c r="CA2091" s="513"/>
      <c r="CB2091" s="513"/>
      <c r="CC2091" s="1972"/>
      <c r="CD2091" s="1499"/>
      <c r="CE2091" s="1500"/>
      <c r="CF2091" s="1501"/>
      <c r="CG2091" s="1500"/>
      <c r="CH2091" s="1500"/>
      <c r="CI2091" s="1500"/>
      <c r="CJ2091" s="1976"/>
      <c r="CK2091" s="1519"/>
      <c r="CL2091" s="1509"/>
    </row>
    <row r="2092" spans="1:90" s="514" customFormat="1">
      <c r="A2092" s="511"/>
      <c r="B2092" s="512"/>
      <c r="C2092" s="1493"/>
      <c r="D2092" s="1493"/>
      <c r="E2092" s="1493"/>
      <c r="F2092" s="1493"/>
      <c r="G2092" s="1493"/>
      <c r="H2092" s="1530"/>
      <c r="I2092" s="1972"/>
      <c r="J2092" s="1542"/>
      <c r="K2092" s="513"/>
      <c r="L2092" s="513"/>
      <c r="M2092" s="513"/>
      <c r="N2092" s="513"/>
      <c r="O2092" s="513"/>
      <c r="P2092" s="513"/>
      <c r="Q2092" s="513"/>
      <c r="R2092" s="513"/>
      <c r="S2092" s="513"/>
      <c r="T2092" s="513"/>
      <c r="U2092" s="513"/>
      <c r="V2092" s="513"/>
      <c r="W2092" s="513"/>
      <c r="X2092" s="513"/>
      <c r="Y2092" s="513"/>
      <c r="Z2092" s="513"/>
      <c r="AA2092" s="513"/>
      <c r="AB2092" s="513"/>
      <c r="AC2092" s="513"/>
      <c r="AD2092" s="513"/>
      <c r="AE2092" s="513"/>
      <c r="AF2092" s="513"/>
      <c r="AG2092" s="513"/>
      <c r="AH2092" s="513"/>
      <c r="AI2092" s="513"/>
      <c r="AJ2092" s="513"/>
      <c r="AK2092" s="513"/>
      <c r="AL2092" s="513"/>
      <c r="AM2092" s="513"/>
      <c r="AN2092" s="513"/>
      <c r="AO2092" s="513"/>
      <c r="AP2092" s="513"/>
      <c r="AQ2092" s="513"/>
      <c r="AR2092" s="513"/>
      <c r="AS2092" s="513"/>
      <c r="AT2092" s="513"/>
      <c r="AU2092" s="513"/>
      <c r="AV2092" s="513"/>
      <c r="AW2092" s="513"/>
      <c r="AX2092" s="513"/>
      <c r="AY2092" s="513"/>
      <c r="AZ2092" s="513"/>
      <c r="BA2092" s="513"/>
      <c r="BB2092" s="513"/>
      <c r="BC2092" s="513"/>
      <c r="BD2092" s="513"/>
      <c r="BE2092" s="513"/>
      <c r="BF2092" s="513"/>
      <c r="BG2092" s="513"/>
      <c r="BH2092" s="513"/>
      <c r="BI2092" s="513"/>
      <c r="BJ2092" s="513"/>
      <c r="BK2092" s="513"/>
      <c r="BL2092" s="513"/>
      <c r="BM2092" s="513"/>
      <c r="BN2092" s="513"/>
      <c r="BO2092" s="513"/>
      <c r="BP2092" s="513"/>
      <c r="BQ2092" s="513"/>
      <c r="BR2092" s="513"/>
      <c r="BS2092" s="513"/>
      <c r="BT2092" s="513"/>
      <c r="BU2092" s="513"/>
      <c r="BV2092" s="513"/>
      <c r="BW2092" s="513"/>
      <c r="BX2092" s="513"/>
      <c r="BY2092" s="513"/>
      <c r="BZ2092" s="513"/>
      <c r="CA2092" s="513"/>
      <c r="CB2092" s="513"/>
      <c r="CC2092" s="1972"/>
      <c r="CD2092" s="1499"/>
      <c r="CE2092" s="1500"/>
      <c r="CF2092" s="1501"/>
      <c r="CG2092" s="1500"/>
      <c r="CH2092" s="1500"/>
      <c r="CI2092" s="1500"/>
      <c r="CJ2092" s="1976"/>
      <c r="CK2092" s="1519"/>
      <c r="CL2092" s="1509"/>
    </row>
    <row r="2093" spans="1:90" s="514" customFormat="1">
      <c r="A2093" s="511"/>
      <c r="B2093" s="512"/>
      <c r="C2093" s="1493"/>
      <c r="D2093" s="1493"/>
      <c r="E2093" s="1493"/>
      <c r="F2093" s="1493"/>
      <c r="G2093" s="1493"/>
      <c r="H2093" s="1530"/>
      <c r="I2093" s="1972"/>
      <c r="J2093" s="1542"/>
      <c r="K2093" s="513"/>
      <c r="L2093" s="513"/>
      <c r="M2093" s="513"/>
      <c r="N2093" s="513"/>
      <c r="O2093" s="513"/>
      <c r="P2093" s="513"/>
      <c r="Q2093" s="513"/>
      <c r="R2093" s="513"/>
      <c r="S2093" s="513"/>
      <c r="T2093" s="513"/>
      <c r="U2093" s="513"/>
      <c r="V2093" s="513"/>
      <c r="W2093" s="513"/>
      <c r="X2093" s="513"/>
      <c r="Y2093" s="513"/>
      <c r="Z2093" s="513"/>
      <c r="AA2093" s="513"/>
      <c r="AB2093" s="513"/>
      <c r="AC2093" s="513"/>
      <c r="AD2093" s="513"/>
      <c r="AE2093" s="513"/>
      <c r="AF2093" s="513"/>
      <c r="AG2093" s="513"/>
      <c r="AH2093" s="513"/>
      <c r="AI2093" s="513"/>
      <c r="AJ2093" s="513"/>
      <c r="AK2093" s="513"/>
      <c r="AL2093" s="513"/>
      <c r="AM2093" s="513"/>
      <c r="AN2093" s="513"/>
      <c r="AO2093" s="513"/>
      <c r="AP2093" s="513"/>
      <c r="AQ2093" s="513"/>
      <c r="AR2093" s="513"/>
      <c r="AS2093" s="513"/>
      <c r="AT2093" s="513"/>
      <c r="AU2093" s="513"/>
      <c r="AV2093" s="513"/>
      <c r="AW2093" s="513"/>
      <c r="AX2093" s="513"/>
      <c r="AY2093" s="513"/>
      <c r="AZ2093" s="513"/>
      <c r="BA2093" s="513"/>
      <c r="BB2093" s="513"/>
      <c r="BC2093" s="513"/>
      <c r="BD2093" s="513"/>
      <c r="BE2093" s="513"/>
      <c r="BF2093" s="513"/>
      <c r="BG2093" s="513"/>
      <c r="BH2093" s="513"/>
      <c r="BI2093" s="513"/>
      <c r="BJ2093" s="513"/>
      <c r="BK2093" s="513"/>
      <c r="BL2093" s="513"/>
      <c r="BM2093" s="513"/>
      <c r="BN2093" s="513"/>
      <c r="BO2093" s="513"/>
      <c r="BP2093" s="513"/>
      <c r="BQ2093" s="513"/>
      <c r="BR2093" s="513"/>
      <c r="BS2093" s="513"/>
      <c r="BT2093" s="513"/>
      <c r="BU2093" s="513"/>
      <c r="BV2093" s="513"/>
      <c r="BW2093" s="513"/>
      <c r="BX2093" s="513"/>
      <c r="BY2093" s="513"/>
      <c r="BZ2093" s="513"/>
      <c r="CA2093" s="513"/>
      <c r="CB2093" s="513"/>
      <c r="CC2093" s="1972"/>
      <c r="CD2093" s="1499"/>
      <c r="CE2093" s="1500"/>
      <c r="CF2093" s="1501"/>
      <c r="CG2093" s="1500"/>
      <c r="CH2093" s="1500"/>
      <c r="CI2093" s="1500"/>
      <c r="CJ2093" s="1976"/>
      <c r="CK2093" s="1519"/>
      <c r="CL2093" s="1509"/>
    </row>
    <row r="2094" spans="1:90" s="514" customFormat="1">
      <c r="A2094" s="511"/>
      <c r="B2094" s="512"/>
      <c r="C2094" s="1493"/>
      <c r="D2094" s="1493"/>
      <c r="E2094" s="1493"/>
      <c r="F2094" s="1493"/>
      <c r="G2094" s="1493"/>
      <c r="H2094" s="1530"/>
      <c r="I2094" s="1972"/>
      <c r="J2094" s="1542"/>
      <c r="K2094" s="513"/>
      <c r="L2094" s="513"/>
      <c r="M2094" s="513"/>
      <c r="N2094" s="513"/>
      <c r="O2094" s="513"/>
      <c r="P2094" s="513"/>
      <c r="Q2094" s="513"/>
      <c r="R2094" s="513"/>
      <c r="S2094" s="513"/>
      <c r="T2094" s="513"/>
      <c r="U2094" s="513"/>
      <c r="V2094" s="513"/>
      <c r="W2094" s="513"/>
      <c r="X2094" s="513"/>
      <c r="Y2094" s="513"/>
      <c r="Z2094" s="513"/>
      <c r="AA2094" s="513"/>
      <c r="AB2094" s="513"/>
      <c r="AC2094" s="513"/>
      <c r="AD2094" s="513"/>
      <c r="AE2094" s="513"/>
      <c r="AF2094" s="513"/>
      <c r="AG2094" s="513"/>
      <c r="AH2094" s="513"/>
      <c r="AI2094" s="513"/>
      <c r="AJ2094" s="513"/>
      <c r="AK2094" s="513"/>
      <c r="AL2094" s="513"/>
      <c r="AM2094" s="513"/>
      <c r="AN2094" s="513"/>
      <c r="AO2094" s="513"/>
      <c r="AP2094" s="513"/>
      <c r="AQ2094" s="513"/>
      <c r="AR2094" s="513"/>
      <c r="AS2094" s="513"/>
      <c r="AT2094" s="513"/>
      <c r="AU2094" s="513"/>
      <c r="AV2094" s="513"/>
      <c r="AW2094" s="513"/>
      <c r="AX2094" s="513"/>
      <c r="AY2094" s="513"/>
      <c r="AZ2094" s="513"/>
      <c r="BA2094" s="513"/>
      <c r="BB2094" s="513"/>
      <c r="BC2094" s="513"/>
      <c r="BD2094" s="513"/>
      <c r="BE2094" s="513"/>
      <c r="BF2094" s="513"/>
      <c r="BG2094" s="513"/>
      <c r="BH2094" s="513"/>
      <c r="BI2094" s="513"/>
      <c r="BJ2094" s="513"/>
      <c r="BK2094" s="513"/>
      <c r="BL2094" s="513"/>
      <c r="BM2094" s="513"/>
      <c r="BN2094" s="513"/>
      <c r="BO2094" s="513"/>
      <c r="BP2094" s="513"/>
      <c r="BQ2094" s="513"/>
      <c r="BR2094" s="513"/>
      <c r="BS2094" s="513"/>
      <c r="BT2094" s="513"/>
      <c r="BU2094" s="513"/>
      <c r="BV2094" s="513"/>
      <c r="BW2094" s="513"/>
      <c r="BX2094" s="513"/>
      <c r="BY2094" s="513"/>
      <c r="BZ2094" s="513"/>
      <c r="CA2094" s="513"/>
      <c r="CB2094" s="513"/>
      <c r="CC2094" s="1972"/>
      <c r="CD2094" s="1499"/>
      <c r="CE2094" s="1500"/>
      <c r="CF2094" s="1501"/>
      <c r="CG2094" s="1500"/>
      <c r="CH2094" s="1500"/>
      <c r="CI2094" s="1500"/>
      <c r="CJ2094" s="1976"/>
      <c r="CK2094" s="1519"/>
      <c r="CL2094" s="1509"/>
    </row>
    <row r="2095" spans="1:90" s="514" customFormat="1">
      <c r="A2095" s="511"/>
      <c r="B2095" s="512"/>
      <c r="C2095" s="1493"/>
      <c r="D2095" s="1493"/>
      <c r="E2095" s="1493"/>
      <c r="F2095" s="1493"/>
      <c r="G2095" s="1493"/>
      <c r="H2095" s="1530"/>
      <c r="I2095" s="1972"/>
      <c r="J2095" s="1542"/>
      <c r="K2095" s="513"/>
      <c r="L2095" s="513"/>
      <c r="M2095" s="513"/>
      <c r="N2095" s="513"/>
      <c r="O2095" s="513"/>
      <c r="P2095" s="513"/>
      <c r="Q2095" s="513"/>
      <c r="R2095" s="513"/>
      <c r="S2095" s="513"/>
      <c r="T2095" s="513"/>
      <c r="U2095" s="513"/>
      <c r="V2095" s="513"/>
      <c r="W2095" s="513"/>
      <c r="X2095" s="513"/>
      <c r="Y2095" s="513"/>
      <c r="Z2095" s="513"/>
      <c r="AA2095" s="513"/>
      <c r="AB2095" s="513"/>
      <c r="AC2095" s="513"/>
      <c r="AD2095" s="513"/>
      <c r="AE2095" s="513"/>
      <c r="AF2095" s="513"/>
      <c r="AG2095" s="513"/>
      <c r="AH2095" s="513"/>
      <c r="AI2095" s="513"/>
      <c r="AJ2095" s="513"/>
      <c r="AK2095" s="513"/>
      <c r="AL2095" s="513"/>
      <c r="AM2095" s="513"/>
      <c r="AN2095" s="513"/>
      <c r="AO2095" s="513"/>
      <c r="AP2095" s="513"/>
      <c r="AQ2095" s="513"/>
      <c r="AR2095" s="513"/>
      <c r="AS2095" s="513"/>
      <c r="AT2095" s="513"/>
      <c r="AU2095" s="513"/>
      <c r="AV2095" s="513"/>
      <c r="AW2095" s="513"/>
      <c r="AX2095" s="513"/>
      <c r="AY2095" s="513"/>
      <c r="AZ2095" s="513"/>
      <c r="BA2095" s="513"/>
      <c r="BB2095" s="513"/>
      <c r="BC2095" s="513"/>
      <c r="BD2095" s="513"/>
      <c r="BE2095" s="513"/>
      <c r="BF2095" s="513"/>
      <c r="BG2095" s="513"/>
      <c r="BH2095" s="513"/>
      <c r="BI2095" s="513"/>
      <c r="BJ2095" s="513"/>
      <c r="BK2095" s="513"/>
      <c r="BL2095" s="513"/>
      <c r="BM2095" s="513"/>
      <c r="BN2095" s="513"/>
      <c r="BO2095" s="513"/>
      <c r="BP2095" s="513"/>
      <c r="BQ2095" s="513"/>
      <c r="BR2095" s="513"/>
      <c r="BS2095" s="513"/>
      <c r="BT2095" s="513"/>
      <c r="BU2095" s="513"/>
      <c r="BV2095" s="513"/>
      <c r="BW2095" s="513"/>
      <c r="BX2095" s="513"/>
      <c r="BY2095" s="513"/>
      <c r="BZ2095" s="513"/>
      <c r="CA2095" s="513"/>
      <c r="CB2095" s="513"/>
      <c r="CC2095" s="1972"/>
      <c r="CD2095" s="1499"/>
      <c r="CE2095" s="1500"/>
      <c r="CF2095" s="1501"/>
      <c r="CG2095" s="1500"/>
      <c r="CH2095" s="1500"/>
      <c r="CI2095" s="1500"/>
      <c r="CJ2095" s="1976"/>
      <c r="CK2095" s="1519"/>
      <c r="CL2095" s="1509"/>
    </row>
    <row r="2096" spans="1:90" s="514" customFormat="1">
      <c r="A2096" s="511"/>
      <c r="B2096" s="512"/>
      <c r="C2096" s="1493"/>
      <c r="D2096" s="1493"/>
      <c r="E2096" s="1493"/>
      <c r="F2096" s="1493"/>
      <c r="G2096" s="1493"/>
      <c r="H2096" s="1530"/>
      <c r="I2096" s="1972"/>
      <c r="J2096" s="1542"/>
      <c r="K2096" s="513"/>
      <c r="L2096" s="513"/>
      <c r="M2096" s="513"/>
      <c r="N2096" s="513"/>
      <c r="O2096" s="513"/>
      <c r="P2096" s="513"/>
      <c r="Q2096" s="513"/>
      <c r="R2096" s="513"/>
      <c r="S2096" s="513"/>
      <c r="T2096" s="513"/>
      <c r="U2096" s="513"/>
      <c r="V2096" s="513"/>
      <c r="W2096" s="513"/>
      <c r="X2096" s="513"/>
      <c r="Y2096" s="513"/>
      <c r="Z2096" s="513"/>
      <c r="AA2096" s="513"/>
      <c r="AB2096" s="513"/>
      <c r="AC2096" s="513"/>
      <c r="AD2096" s="513"/>
      <c r="AE2096" s="513"/>
      <c r="AF2096" s="513"/>
      <c r="AG2096" s="513"/>
      <c r="AH2096" s="513"/>
      <c r="AI2096" s="513"/>
      <c r="AJ2096" s="513"/>
      <c r="AK2096" s="513"/>
      <c r="AL2096" s="513"/>
      <c r="AM2096" s="513"/>
      <c r="AN2096" s="513"/>
      <c r="AO2096" s="513"/>
      <c r="AP2096" s="513"/>
      <c r="AQ2096" s="513"/>
      <c r="AR2096" s="513"/>
      <c r="AS2096" s="513"/>
      <c r="AT2096" s="513"/>
      <c r="AU2096" s="513"/>
      <c r="AV2096" s="513"/>
      <c r="AW2096" s="513"/>
      <c r="AX2096" s="513"/>
      <c r="AY2096" s="513"/>
      <c r="AZ2096" s="513"/>
      <c r="BA2096" s="513"/>
      <c r="BB2096" s="513"/>
      <c r="BC2096" s="513"/>
      <c r="BD2096" s="513"/>
      <c r="BE2096" s="513"/>
      <c r="BF2096" s="513"/>
      <c r="BG2096" s="513"/>
      <c r="BH2096" s="513"/>
      <c r="BI2096" s="513"/>
      <c r="BJ2096" s="513"/>
      <c r="BK2096" s="513"/>
      <c r="BL2096" s="513"/>
      <c r="BM2096" s="513"/>
      <c r="BN2096" s="513"/>
      <c r="BO2096" s="513"/>
      <c r="BP2096" s="513"/>
      <c r="BQ2096" s="513"/>
      <c r="BR2096" s="513"/>
      <c r="BS2096" s="513"/>
      <c r="BT2096" s="513"/>
      <c r="BU2096" s="513"/>
      <c r="BV2096" s="513"/>
      <c r="BW2096" s="513"/>
      <c r="BX2096" s="513"/>
      <c r="BY2096" s="513"/>
      <c r="BZ2096" s="513"/>
      <c r="CA2096" s="513"/>
      <c r="CB2096" s="513"/>
      <c r="CC2096" s="1972"/>
      <c r="CD2096" s="1499"/>
      <c r="CE2096" s="1500"/>
      <c r="CF2096" s="1501"/>
      <c r="CG2096" s="1500"/>
      <c r="CH2096" s="1500"/>
      <c r="CI2096" s="1500"/>
      <c r="CJ2096" s="1976"/>
      <c r="CK2096" s="1519"/>
      <c r="CL2096" s="1509"/>
    </row>
    <row r="2097" spans="1:90" s="514" customFormat="1">
      <c r="A2097" s="511"/>
      <c r="B2097" s="512"/>
      <c r="C2097" s="1493"/>
      <c r="D2097" s="1493"/>
      <c r="E2097" s="1493"/>
      <c r="F2097" s="1493"/>
      <c r="G2097" s="1493"/>
      <c r="H2097" s="1530"/>
      <c r="I2097" s="1972"/>
      <c r="J2097" s="1542"/>
      <c r="K2097" s="513"/>
      <c r="L2097" s="513"/>
      <c r="M2097" s="513"/>
      <c r="N2097" s="513"/>
      <c r="O2097" s="513"/>
      <c r="P2097" s="513"/>
      <c r="Q2097" s="513"/>
      <c r="R2097" s="513"/>
      <c r="S2097" s="513"/>
      <c r="T2097" s="513"/>
      <c r="U2097" s="513"/>
      <c r="V2097" s="513"/>
      <c r="W2097" s="513"/>
      <c r="X2097" s="513"/>
      <c r="Y2097" s="513"/>
      <c r="Z2097" s="513"/>
      <c r="AA2097" s="513"/>
      <c r="AB2097" s="513"/>
      <c r="AC2097" s="513"/>
      <c r="AD2097" s="513"/>
      <c r="AE2097" s="513"/>
      <c r="AF2097" s="513"/>
      <c r="AG2097" s="513"/>
      <c r="AH2097" s="513"/>
      <c r="AI2097" s="513"/>
      <c r="AJ2097" s="513"/>
      <c r="AK2097" s="513"/>
      <c r="AL2097" s="513"/>
      <c r="AM2097" s="513"/>
      <c r="AN2097" s="513"/>
      <c r="AO2097" s="513"/>
      <c r="AP2097" s="513"/>
      <c r="AQ2097" s="513"/>
      <c r="AR2097" s="513"/>
      <c r="AS2097" s="513"/>
      <c r="AT2097" s="513"/>
      <c r="AU2097" s="513"/>
      <c r="AV2097" s="513"/>
      <c r="AW2097" s="513"/>
      <c r="AX2097" s="513"/>
      <c r="AY2097" s="513"/>
      <c r="AZ2097" s="513"/>
      <c r="BA2097" s="513"/>
      <c r="BB2097" s="513"/>
      <c r="BC2097" s="513"/>
      <c r="BD2097" s="513"/>
      <c r="BE2097" s="513"/>
      <c r="BF2097" s="513"/>
      <c r="BG2097" s="513"/>
      <c r="BH2097" s="513"/>
      <c r="BI2097" s="513"/>
      <c r="BJ2097" s="513"/>
      <c r="BK2097" s="513"/>
      <c r="BL2097" s="513"/>
      <c r="BM2097" s="513"/>
      <c r="BN2097" s="513"/>
      <c r="BO2097" s="513"/>
      <c r="BP2097" s="513"/>
      <c r="BQ2097" s="513"/>
      <c r="BR2097" s="513"/>
      <c r="BS2097" s="513"/>
      <c r="BT2097" s="513"/>
      <c r="BU2097" s="513"/>
      <c r="BV2097" s="513"/>
      <c r="BW2097" s="513"/>
      <c r="BX2097" s="513"/>
      <c r="BY2097" s="513"/>
      <c r="BZ2097" s="513"/>
      <c r="CA2097" s="513"/>
      <c r="CB2097" s="513"/>
      <c r="CC2097" s="1972"/>
      <c r="CD2097" s="1499"/>
      <c r="CE2097" s="1500"/>
      <c r="CF2097" s="1501"/>
      <c r="CG2097" s="1500"/>
      <c r="CH2097" s="1500"/>
      <c r="CI2097" s="1500"/>
      <c r="CJ2097" s="1976"/>
      <c r="CK2097" s="1519"/>
      <c r="CL2097" s="1509"/>
    </row>
    <row r="2098" spans="1:90" s="514" customFormat="1">
      <c r="A2098" s="511"/>
      <c r="B2098" s="512"/>
      <c r="C2098" s="1493"/>
      <c r="D2098" s="1493"/>
      <c r="E2098" s="1493"/>
      <c r="F2098" s="1493"/>
      <c r="G2098" s="1493"/>
      <c r="H2098" s="1530"/>
      <c r="I2098" s="1972"/>
      <c r="J2098" s="1542"/>
      <c r="K2098" s="513"/>
      <c r="L2098" s="513"/>
      <c r="M2098" s="513"/>
      <c r="N2098" s="513"/>
      <c r="O2098" s="513"/>
      <c r="P2098" s="513"/>
      <c r="Q2098" s="513"/>
      <c r="R2098" s="513"/>
      <c r="S2098" s="513"/>
      <c r="T2098" s="513"/>
      <c r="U2098" s="513"/>
      <c r="V2098" s="513"/>
      <c r="W2098" s="513"/>
      <c r="X2098" s="513"/>
      <c r="Y2098" s="513"/>
      <c r="Z2098" s="513"/>
      <c r="AA2098" s="513"/>
      <c r="AB2098" s="513"/>
      <c r="AC2098" s="513"/>
      <c r="AD2098" s="513"/>
      <c r="AE2098" s="513"/>
      <c r="AF2098" s="513"/>
      <c r="AG2098" s="513"/>
      <c r="AH2098" s="513"/>
      <c r="AI2098" s="513"/>
      <c r="AJ2098" s="513"/>
      <c r="AK2098" s="513"/>
      <c r="AL2098" s="513"/>
      <c r="AM2098" s="513"/>
      <c r="AN2098" s="513"/>
      <c r="AO2098" s="513"/>
      <c r="AP2098" s="513"/>
      <c r="AQ2098" s="513"/>
      <c r="AR2098" s="513"/>
      <c r="AS2098" s="513"/>
      <c r="AT2098" s="513"/>
      <c r="AU2098" s="513"/>
      <c r="AV2098" s="513"/>
      <c r="AW2098" s="513"/>
      <c r="AX2098" s="513"/>
      <c r="AY2098" s="513"/>
      <c r="AZ2098" s="513"/>
      <c r="BA2098" s="513"/>
      <c r="BB2098" s="513"/>
      <c r="BC2098" s="513"/>
      <c r="BD2098" s="513"/>
      <c r="BE2098" s="513"/>
      <c r="BF2098" s="513"/>
      <c r="BG2098" s="513"/>
      <c r="BH2098" s="513"/>
      <c r="BI2098" s="513"/>
      <c r="BJ2098" s="513"/>
      <c r="BK2098" s="513"/>
      <c r="BL2098" s="513"/>
      <c r="BM2098" s="513"/>
      <c r="BN2098" s="513"/>
      <c r="BO2098" s="513"/>
      <c r="BP2098" s="513"/>
      <c r="BQ2098" s="513"/>
      <c r="BR2098" s="513"/>
      <c r="BS2098" s="513"/>
      <c r="BT2098" s="513"/>
      <c r="BU2098" s="513"/>
      <c r="BV2098" s="513"/>
      <c r="BW2098" s="513"/>
      <c r="BX2098" s="513"/>
      <c r="BY2098" s="513"/>
      <c r="BZ2098" s="513"/>
      <c r="CA2098" s="513"/>
      <c r="CB2098" s="513"/>
      <c r="CC2098" s="1972"/>
      <c r="CD2098" s="1499"/>
      <c r="CE2098" s="1500"/>
      <c r="CF2098" s="1501"/>
      <c r="CG2098" s="1500"/>
      <c r="CH2098" s="1500"/>
      <c r="CI2098" s="1500"/>
      <c r="CJ2098" s="1976"/>
      <c r="CK2098" s="1519"/>
      <c r="CL2098" s="1509"/>
    </row>
    <row r="2099" spans="1:90" s="514" customFormat="1">
      <c r="A2099" s="511"/>
      <c r="B2099" s="512"/>
      <c r="C2099" s="1493"/>
      <c r="D2099" s="1493"/>
      <c r="E2099" s="1493"/>
      <c r="F2099" s="1493"/>
      <c r="G2099" s="1493"/>
      <c r="H2099" s="1530"/>
      <c r="I2099" s="1972"/>
      <c r="J2099" s="1542"/>
      <c r="K2099" s="513"/>
      <c r="L2099" s="513"/>
      <c r="M2099" s="513"/>
      <c r="N2099" s="513"/>
      <c r="O2099" s="513"/>
      <c r="P2099" s="513"/>
      <c r="Q2099" s="513"/>
      <c r="R2099" s="513"/>
      <c r="S2099" s="513"/>
      <c r="T2099" s="513"/>
      <c r="U2099" s="513"/>
      <c r="V2099" s="513"/>
      <c r="W2099" s="513"/>
      <c r="X2099" s="513"/>
      <c r="Y2099" s="513"/>
      <c r="Z2099" s="513"/>
      <c r="AA2099" s="513"/>
      <c r="AB2099" s="513"/>
      <c r="AC2099" s="513"/>
      <c r="AD2099" s="513"/>
      <c r="AE2099" s="513"/>
      <c r="AF2099" s="513"/>
      <c r="AG2099" s="513"/>
      <c r="AH2099" s="513"/>
      <c r="AI2099" s="513"/>
      <c r="AJ2099" s="513"/>
      <c r="AK2099" s="513"/>
      <c r="AL2099" s="513"/>
      <c r="AM2099" s="513"/>
      <c r="AN2099" s="513"/>
      <c r="AO2099" s="513"/>
      <c r="AP2099" s="513"/>
      <c r="AQ2099" s="513"/>
      <c r="AR2099" s="513"/>
      <c r="AS2099" s="513"/>
      <c r="AT2099" s="513"/>
      <c r="AU2099" s="513"/>
      <c r="AV2099" s="513"/>
      <c r="AW2099" s="513"/>
      <c r="AX2099" s="513"/>
      <c r="AY2099" s="513"/>
      <c r="AZ2099" s="513"/>
      <c r="BA2099" s="513"/>
      <c r="BB2099" s="513"/>
      <c r="BC2099" s="513"/>
      <c r="BD2099" s="513"/>
      <c r="BE2099" s="513"/>
      <c r="BF2099" s="513"/>
      <c r="BG2099" s="513"/>
      <c r="BH2099" s="513"/>
      <c r="BI2099" s="513"/>
      <c r="BJ2099" s="513"/>
      <c r="BK2099" s="513"/>
      <c r="BL2099" s="513"/>
      <c r="BM2099" s="513"/>
      <c r="BN2099" s="513"/>
      <c r="BO2099" s="513"/>
      <c r="BP2099" s="513"/>
      <c r="BQ2099" s="513"/>
      <c r="BR2099" s="513"/>
      <c r="BS2099" s="513"/>
      <c r="BT2099" s="513"/>
      <c r="BU2099" s="513"/>
      <c r="BV2099" s="513"/>
      <c r="BW2099" s="513"/>
      <c r="BX2099" s="513"/>
      <c r="BY2099" s="513"/>
      <c r="BZ2099" s="513"/>
      <c r="CA2099" s="513"/>
      <c r="CB2099" s="513"/>
      <c r="CC2099" s="1972"/>
      <c r="CD2099" s="1499"/>
      <c r="CE2099" s="1500"/>
      <c r="CF2099" s="1501"/>
      <c r="CG2099" s="1500"/>
      <c r="CH2099" s="1500"/>
      <c r="CI2099" s="1500"/>
      <c r="CJ2099" s="1976"/>
      <c r="CK2099" s="1519"/>
      <c r="CL2099" s="1509"/>
    </row>
    <row r="2100" spans="1:90" s="514" customFormat="1">
      <c r="A2100" s="511"/>
      <c r="B2100" s="512"/>
      <c r="C2100" s="1493"/>
      <c r="D2100" s="1493"/>
      <c r="E2100" s="1493"/>
      <c r="F2100" s="1493"/>
      <c r="G2100" s="1493"/>
      <c r="H2100" s="1530"/>
      <c r="I2100" s="1972"/>
      <c r="J2100" s="1542"/>
      <c r="K2100" s="513"/>
      <c r="L2100" s="513"/>
      <c r="M2100" s="513"/>
      <c r="N2100" s="513"/>
      <c r="O2100" s="513"/>
      <c r="P2100" s="513"/>
      <c r="Q2100" s="513"/>
      <c r="R2100" s="513"/>
      <c r="S2100" s="513"/>
      <c r="T2100" s="513"/>
      <c r="U2100" s="513"/>
      <c r="V2100" s="513"/>
      <c r="W2100" s="513"/>
      <c r="X2100" s="513"/>
      <c r="Y2100" s="513"/>
      <c r="Z2100" s="513"/>
      <c r="AA2100" s="513"/>
      <c r="AB2100" s="513"/>
      <c r="AC2100" s="513"/>
      <c r="AD2100" s="513"/>
      <c r="AE2100" s="513"/>
      <c r="AF2100" s="513"/>
      <c r="AG2100" s="513"/>
      <c r="AH2100" s="513"/>
      <c r="AI2100" s="513"/>
      <c r="AJ2100" s="513"/>
      <c r="AK2100" s="513"/>
      <c r="AL2100" s="513"/>
      <c r="AM2100" s="513"/>
      <c r="AN2100" s="513"/>
      <c r="AO2100" s="513"/>
      <c r="AP2100" s="513"/>
      <c r="AQ2100" s="513"/>
      <c r="AR2100" s="513"/>
      <c r="AS2100" s="513"/>
      <c r="AT2100" s="513"/>
      <c r="AU2100" s="513"/>
      <c r="AV2100" s="513"/>
      <c r="AW2100" s="513"/>
      <c r="AX2100" s="513"/>
      <c r="AY2100" s="513"/>
      <c r="AZ2100" s="513"/>
      <c r="BA2100" s="513"/>
      <c r="BB2100" s="513"/>
      <c r="BC2100" s="513"/>
      <c r="BD2100" s="513"/>
      <c r="BE2100" s="513"/>
      <c r="BF2100" s="513"/>
      <c r="BG2100" s="513"/>
      <c r="BH2100" s="513"/>
      <c r="BI2100" s="513"/>
      <c r="BJ2100" s="513"/>
      <c r="BK2100" s="513"/>
      <c r="BL2100" s="513"/>
      <c r="BM2100" s="513"/>
      <c r="BN2100" s="513"/>
      <c r="BO2100" s="513"/>
      <c r="BP2100" s="513"/>
      <c r="BQ2100" s="513"/>
      <c r="BR2100" s="513"/>
      <c r="BS2100" s="513"/>
      <c r="BT2100" s="513"/>
      <c r="BU2100" s="513"/>
      <c r="BV2100" s="513"/>
      <c r="BW2100" s="513"/>
      <c r="BX2100" s="513"/>
      <c r="BY2100" s="513"/>
      <c r="BZ2100" s="513"/>
      <c r="CA2100" s="513"/>
      <c r="CB2100" s="513"/>
      <c r="CC2100" s="1972"/>
      <c r="CD2100" s="1499"/>
      <c r="CE2100" s="1500"/>
      <c r="CF2100" s="1501"/>
      <c r="CG2100" s="1500"/>
      <c r="CH2100" s="1500"/>
      <c r="CI2100" s="1500"/>
      <c r="CJ2100" s="1976"/>
      <c r="CK2100" s="1519"/>
      <c r="CL2100" s="1509"/>
    </row>
    <row r="2101" spans="1:90" s="514" customFormat="1">
      <c r="A2101" s="511"/>
      <c r="B2101" s="512"/>
      <c r="C2101" s="1493"/>
      <c r="D2101" s="1493"/>
      <c r="E2101" s="1493"/>
      <c r="F2101" s="1493"/>
      <c r="G2101" s="1493"/>
      <c r="H2101" s="1530"/>
      <c r="I2101" s="1972"/>
      <c r="J2101" s="1542"/>
      <c r="K2101" s="513"/>
      <c r="L2101" s="513"/>
      <c r="M2101" s="513"/>
      <c r="N2101" s="513"/>
      <c r="O2101" s="513"/>
      <c r="P2101" s="513"/>
      <c r="Q2101" s="513"/>
      <c r="R2101" s="513"/>
      <c r="S2101" s="513"/>
      <c r="T2101" s="513"/>
      <c r="U2101" s="513"/>
      <c r="V2101" s="513"/>
      <c r="W2101" s="513"/>
      <c r="X2101" s="513"/>
      <c r="Y2101" s="513"/>
      <c r="Z2101" s="513"/>
      <c r="AA2101" s="513"/>
      <c r="AB2101" s="513"/>
      <c r="AC2101" s="513"/>
      <c r="AD2101" s="513"/>
      <c r="AE2101" s="513"/>
      <c r="AF2101" s="513"/>
      <c r="AG2101" s="513"/>
      <c r="AH2101" s="513"/>
      <c r="AI2101" s="513"/>
      <c r="AJ2101" s="513"/>
      <c r="AK2101" s="513"/>
      <c r="AL2101" s="513"/>
      <c r="AM2101" s="513"/>
      <c r="AN2101" s="513"/>
      <c r="AO2101" s="513"/>
      <c r="AP2101" s="513"/>
      <c r="AQ2101" s="513"/>
      <c r="AR2101" s="513"/>
      <c r="AS2101" s="513"/>
      <c r="AT2101" s="513"/>
      <c r="AU2101" s="513"/>
      <c r="AV2101" s="513"/>
      <c r="AW2101" s="513"/>
      <c r="AX2101" s="513"/>
      <c r="AY2101" s="513"/>
      <c r="AZ2101" s="513"/>
      <c r="BA2101" s="513"/>
      <c r="BB2101" s="513"/>
      <c r="BC2101" s="513"/>
      <c r="BD2101" s="513"/>
      <c r="BE2101" s="513"/>
      <c r="BF2101" s="513"/>
      <c r="BG2101" s="513"/>
      <c r="BH2101" s="513"/>
      <c r="BI2101" s="513"/>
      <c r="BJ2101" s="513"/>
      <c r="BK2101" s="513"/>
      <c r="BL2101" s="513"/>
      <c r="BM2101" s="513"/>
      <c r="BN2101" s="513"/>
      <c r="BO2101" s="513"/>
      <c r="BP2101" s="513"/>
      <c r="BQ2101" s="513"/>
      <c r="BR2101" s="513"/>
      <c r="BS2101" s="513"/>
      <c r="BT2101" s="513"/>
      <c r="BU2101" s="513"/>
      <c r="BV2101" s="513"/>
      <c r="BW2101" s="513"/>
      <c r="BX2101" s="513"/>
      <c r="BY2101" s="513"/>
      <c r="BZ2101" s="513"/>
      <c r="CA2101" s="513"/>
      <c r="CB2101" s="513"/>
      <c r="CC2101" s="1972"/>
      <c r="CD2101" s="1499"/>
      <c r="CE2101" s="1500"/>
      <c r="CF2101" s="1501"/>
      <c r="CG2101" s="1500"/>
      <c r="CH2101" s="1500"/>
      <c r="CI2101" s="1500"/>
      <c r="CJ2101" s="1976"/>
      <c r="CK2101" s="1519"/>
      <c r="CL2101" s="1509"/>
    </row>
    <row r="2102" spans="1:90" s="514" customFormat="1">
      <c r="A2102" s="511"/>
      <c r="B2102" s="512"/>
      <c r="C2102" s="1493"/>
      <c r="D2102" s="1493"/>
      <c r="E2102" s="1493"/>
      <c r="F2102" s="1493"/>
      <c r="G2102" s="1493"/>
      <c r="H2102" s="1530"/>
      <c r="I2102" s="1972"/>
      <c r="J2102" s="1542"/>
      <c r="K2102" s="513"/>
      <c r="L2102" s="513"/>
      <c r="M2102" s="513"/>
      <c r="N2102" s="513"/>
      <c r="O2102" s="513"/>
      <c r="P2102" s="513"/>
      <c r="Q2102" s="513"/>
      <c r="R2102" s="513"/>
      <c r="S2102" s="513"/>
      <c r="T2102" s="513"/>
      <c r="U2102" s="513"/>
      <c r="V2102" s="513"/>
      <c r="W2102" s="513"/>
      <c r="X2102" s="513"/>
      <c r="Y2102" s="513"/>
      <c r="Z2102" s="513"/>
      <c r="AA2102" s="513"/>
      <c r="AB2102" s="513"/>
      <c r="AC2102" s="513"/>
      <c r="AD2102" s="513"/>
      <c r="AE2102" s="513"/>
      <c r="AF2102" s="513"/>
      <c r="AG2102" s="513"/>
      <c r="AH2102" s="513"/>
      <c r="AI2102" s="513"/>
      <c r="AJ2102" s="513"/>
      <c r="AK2102" s="513"/>
      <c r="AL2102" s="513"/>
      <c r="AM2102" s="513"/>
      <c r="AN2102" s="513"/>
      <c r="AO2102" s="513"/>
      <c r="AP2102" s="513"/>
      <c r="AQ2102" s="513"/>
      <c r="AR2102" s="513"/>
      <c r="AS2102" s="513"/>
      <c r="AT2102" s="513"/>
      <c r="AU2102" s="513"/>
      <c r="AV2102" s="513"/>
      <c r="AW2102" s="513"/>
      <c r="AX2102" s="513"/>
      <c r="AY2102" s="513"/>
      <c r="AZ2102" s="513"/>
      <c r="BA2102" s="513"/>
      <c r="BB2102" s="513"/>
      <c r="BC2102" s="513"/>
      <c r="BD2102" s="513"/>
      <c r="BE2102" s="513"/>
      <c r="BF2102" s="513"/>
      <c r="BG2102" s="513"/>
      <c r="BH2102" s="513"/>
      <c r="BI2102" s="513"/>
      <c r="BJ2102" s="513"/>
      <c r="BK2102" s="513"/>
      <c r="BL2102" s="513"/>
      <c r="BM2102" s="513"/>
      <c r="BN2102" s="513"/>
      <c r="BO2102" s="513"/>
      <c r="BP2102" s="513"/>
      <c r="BQ2102" s="513"/>
      <c r="BR2102" s="513"/>
      <c r="BS2102" s="513"/>
      <c r="BT2102" s="513"/>
      <c r="BU2102" s="513"/>
      <c r="BV2102" s="513"/>
      <c r="BW2102" s="513"/>
      <c r="BX2102" s="513"/>
      <c r="BY2102" s="513"/>
      <c r="BZ2102" s="513"/>
      <c r="CA2102" s="513"/>
      <c r="CB2102" s="513"/>
      <c r="CC2102" s="1972"/>
      <c r="CD2102" s="1499"/>
      <c r="CE2102" s="1500"/>
      <c r="CF2102" s="1501"/>
      <c r="CG2102" s="1500"/>
      <c r="CH2102" s="1500"/>
      <c r="CI2102" s="1500"/>
      <c r="CJ2102" s="1976"/>
      <c r="CK2102" s="1519"/>
      <c r="CL2102" s="1509"/>
    </row>
    <row r="2103" spans="1:90" s="514" customFormat="1">
      <c r="A2103" s="511"/>
      <c r="B2103" s="512"/>
      <c r="C2103" s="1493"/>
      <c r="D2103" s="1493"/>
      <c r="E2103" s="1493"/>
      <c r="F2103" s="1493"/>
      <c r="G2103" s="1493"/>
      <c r="H2103" s="1530"/>
      <c r="I2103" s="1972"/>
      <c r="J2103" s="1542"/>
      <c r="K2103" s="513"/>
      <c r="L2103" s="513"/>
      <c r="M2103" s="513"/>
      <c r="N2103" s="513"/>
      <c r="O2103" s="513"/>
      <c r="P2103" s="513"/>
      <c r="Q2103" s="513"/>
      <c r="R2103" s="513"/>
      <c r="S2103" s="513"/>
      <c r="T2103" s="513"/>
      <c r="U2103" s="513"/>
      <c r="V2103" s="513"/>
      <c r="W2103" s="513"/>
      <c r="X2103" s="513"/>
      <c r="Y2103" s="513"/>
      <c r="Z2103" s="513"/>
      <c r="AA2103" s="513"/>
      <c r="AB2103" s="513"/>
      <c r="AC2103" s="513"/>
      <c r="AD2103" s="513"/>
      <c r="AE2103" s="513"/>
      <c r="AF2103" s="513"/>
      <c r="AG2103" s="513"/>
      <c r="AH2103" s="513"/>
      <c r="AI2103" s="513"/>
      <c r="AJ2103" s="513"/>
      <c r="AK2103" s="513"/>
      <c r="AL2103" s="513"/>
      <c r="AM2103" s="513"/>
      <c r="AN2103" s="513"/>
      <c r="AO2103" s="513"/>
      <c r="AP2103" s="513"/>
      <c r="AQ2103" s="513"/>
      <c r="AR2103" s="513"/>
      <c r="AS2103" s="513"/>
      <c r="AT2103" s="513"/>
      <c r="AU2103" s="513"/>
      <c r="AV2103" s="513"/>
      <c r="AW2103" s="513"/>
      <c r="AX2103" s="513"/>
      <c r="AY2103" s="513"/>
      <c r="AZ2103" s="513"/>
      <c r="BA2103" s="513"/>
      <c r="BB2103" s="513"/>
      <c r="BC2103" s="513"/>
      <c r="BD2103" s="513"/>
      <c r="BE2103" s="513"/>
      <c r="BF2103" s="513"/>
      <c r="BG2103" s="513"/>
      <c r="BH2103" s="513"/>
      <c r="BI2103" s="513"/>
      <c r="BJ2103" s="513"/>
      <c r="BK2103" s="513"/>
      <c r="BL2103" s="513"/>
      <c r="BM2103" s="513"/>
      <c r="BN2103" s="513"/>
      <c r="BO2103" s="513"/>
      <c r="BP2103" s="513"/>
      <c r="BQ2103" s="513"/>
      <c r="BR2103" s="513"/>
      <c r="BS2103" s="513"/>
      <c r="BT2103" s="513"/>
      <c r="BU2103" s="513"/>
      <c r="BV2103" s="513"/>
      <c r="BW2103" s="513"/>
      <c r="BX2103" s="513"/>
      <c r="BY2103" s="513"/>
      <c r="BZ2103" s="513"/>
      <c r="CA2103" s="513"/>
      <c r="CB2103" s="513"/>
      <c r="CC2103" s="1972"/>
      <c r="CD2103" s="1499"/>
      <c r="CE2103" s="1500"/>
      <c r="CF2103" s="1501"/>
      <c r="CG2103" s="1500"/>
      <c r="CH2103" s="1500"/>
      <c r="CI2103" s="1500"/>
      <c r="CJ2103" s="1976"/>
      <c r="CK2103" s="1519"/>
      <c r="CL2103" s="1509"/>
    </row>
    <row r="2104" spans="1:90" s="514" customFormat="1">
      <c r="A2104" s="511"/>
      <c r="B2104" s="512"/>
      <c r="C2104" s="1493"/>
      <c r="D2104" s="1493"/>
      <c r="E2104" s="1493"/>
      <c r="F2104" s="1493"/>
      <c r="G2104" s="1493"/>
      <c r="H2104" s="1530"/>
      <c r="I2104" s="1972"/>
      <c r="J2104" s="1542"/>
      <c r="K2104" s="513"/>
      <c r="L2104" s="513"/>
      <c r="M2104" s="513"/>
      <c r="N2104" s="513"/>
      <c r="O2104" s="513"/>
      <c r="P2104" s="513"/>
      <c r="Q2104" s="513"/>
      <c r="R2104" s="513"/>
      <c r="S2104" s="513"/>
      <c r="T2104" s="513"/>
      <c r="U2104" s="513"/>
      <c r="V2104" s="513"/>
      <c r="W2104" s="513"/>
      <c r="X2104" s="513"/>
      <c r="Y2104" s="513"/>
      <c r="Z2104" s="513"/>
      <c r="AA2104" s="513"/>
      <c r="AB2104" s="513"/>
      <c r="AC2104" s="513"/>
      <c r="AD2104" s="513"/>
      <c r="AE2104" s="513"/>
      <c r="AF2104" s="513"/>
      <c r="AG2104" s="513"/>
      <c r="AH2104" s="513"/>
      <c r="AI2104" s="513"/>
      <c r="AJ2104" s="513"/>
      <c r="AK2104" s="513"/>
      <c r="AL2104" s="513"/>
      <c r="AM2104" s="513"/>
      <c r="AN2104" s="513"/>
      <c r="AO2104" s="513"/>
      <c r="AP2104" s="513"/>
      <c r="AQ2104" s="513"/>
      <c r="AR2104" s="513"/>
      <c r="AS2104" s="513"/>
      <c r="AT2104" s="513"/>
      <c r="AU2104" s="513"/>
      <c r="AV2104" s="513"/>
      <c r="AW2104" s="513"/>
      <c r="AX2104" s="513"/>
      <c r="AY2104" s="513"/>
      <c r="AZ2104" s="513"/>
      <c r="BA2104" s="513"/>
      <c r="BB2104" s="513"/>
      <c r="BC2104" s="513"/>
      <c r="BD2104" s="513"/>
      <c r="BE2104" s="513"/>
      <c r="BF2104" s="513"/>
      <c r="BG2104" s="513"/>
      <c r="BH2104" s="513"/>
      <c r="BI2104" s="513"/>
      <c r="BJ2104" s="513"/>
      <c r="BK2104" s="513"/>
      <c r="BL2104" s="513"/>
      <c r="BM2104" s="513"/>
      <c r="BN2104" s="513"/>
      <c r="BO2104" s="513"/>
      <c r="BP2104" s="513"/>
      <c r="BQ2104" s="513"/>
      <c r="BR2104" s="513"/>
      <c r="BS2104" s="513"/>
      <c r="BT2104" s="513"/>
      <c r="BU2104" s="513"/>
      <c r="BV2104" s="513"/>
      <c r="BW2104" s="513"/>
      <c r="BX2104" s="513"/>
      <c r="BY2104" s="513"/>
      <c r="BZ2104" s="513"/>
      <c r="CA2104" s="513"/>
      <c r="CB2104" s="513"/>
      <c r="CC2104" s="1972"/>
      <c r="CD2104" s="1499"/>
      <c r="CE2104" s="1500"/>
      <c r="CF2104" s="1501"/>
      <c r="CG2104" s="1500"/>
      <c r="CH2104" s="1500"/>
      <c r="CI2104" s="1500"/>
      <c r="CJ2104" s="1976"/>
      <c r="CK2104" s="1519"/>
      <c r="CL2104" s="1509"/>
    </row>
    <row r="2105" spans="1:90" s="514" customFormat="1">
      <c r="A2105" s="511"/>
      <c r="B2105" s="512"/>
      <c r="C2105" s="1493"/>
      <c r="D2105" s="1493"/>
      <c r="E2105" s="1493"/>
      <c r="F2105" s="1493"/>
      <c r="G2105" s="1493"/>
      <c r="H2105" s="1530"/>
      <c r="I2105" s="1972"/>
      <c r="J2105" s="1542"/>
      <c r="K2105" s="513"/>
      <c r="L2105" s="513"/>
      <c r="M2105" s="513"/>
      <c r="N2105" s="513"/>
      <c r="O2105" s="513"/>
      <c r="P2105" s="513"/>
      <c r="Q2105" s="513"/>
      <c r="R2105" s="513"/>
      <c r="S2105" s="513"/>
      <c r="T2105" s="513"/>
      <c r="U2105" s="513"/>
      <c r="V2105" s="513"/>
      <c r="W2105" s="513"/>
      <c r="X2105" s="513"/>
      <c r="Y2105" s="513"/>
      <c r="Z2105" s="513"/>
      <c r="AA2105" s="513"/>
      <c r="AB2105" s="513"/>
      <c r="AC2105" s="513"/>
      <c r="AD2105" s="513"/>
      <c r="AE2105" s="513"/>
      <c r="AF2105" s="513"/>
      <c r="AG2105" s="513"/>
      <c r="AH2105" s="513"/>
      <c r="AI2105" s="513"/>
      <c r="AJ2105" s="513"/>
      <c r="AK2105" s="513"/>
      <c r="AL2105" s="513"/>
      <c r="AM2105" s="513"/>
      <c r="AN2105" s="513"/>
      <c r="AO2105" s="513"/>
      <c r="AP2105" s="513"/>
      <c r="AQ2105" s="513"/>
      <c r="AR2105" s="513"/>
      <c r="AS2105" s="513"/>
      <c r="AT2105" s="513"/>
      <c r="AU2105" s="513"/>
      <c r="AV2105" s="513"/>
      <c r="AW2105" s="513"/>
      <c r="AX2105" s="513"/>
      <c r="AY2105" s="513"/>
      <c r="AZ2105" s="513"/>
      <c r="BA2105" s="513"/>
      <c r="BB2105" s="513"/>
      <c r="BC2105" s="513"/>
      <c r="BD2105" s="513"/>
      <c r="BE2105" s="513"/>
      <c r="BF2105" s="513"/>
      <c r="BG2105" s="513"/>
      <c r="BH2105" s="513"/>
      <c r="BI2105" s="513"/>
      <c r="BJ2105" s="513"/>
      <c r="BK2105" s="513"/>
      <c r="BL2105" s="513"/>
      <c r="BM2105" s="513"/>
      <c r="BN2105" s="513"/>
      <c r="BO2105" s="513"/>
      <c r="BP2105" s="513"/>
      <c r="BQ2105" s="513"/>
      <c r="BR2105" s="513"/>
      <c r="BS2105" s="513"/>
      <c r="BT2105" s="513"/>
      <c r="BU2105" s="513"/>
      <c r="BV2105" s="513"/>
      <c r="BW2105" s="513"/>
      <c r="BX2105" s="513"/>
      <c r="BY2105" s="513"/>
      <c r="BZ2105" s="513"/>
      <c r="CA2105" s="513"/>
      <c r="CB2105" s="513"/>
      <c r="CC2105" s="1972"/>
      <c r="CD2105" s="1499"/>
      <c r="CE2105" s="1500"/>
      <c r="CF2105" s="1501"/>
      <c r="CG2105" s="1500"/>
      <c r="CH2105" s="1500"/>
      <c r="CI2105" s="1500"/>
      <c r="CJ2105" s="1976"/>
      <c r="CK2105" s="1519"/>
      <c r="CL2105" s="1509"/>
    </row>
    <row r="2106" spans="1:90" s="514" customFormat="1">
      <c r="A2106" s="511"/>
      <c r="B2106" s="512"/>
      <c r="C2106" s="1493"/>
      <c r="D2106" s="1493"/>
      <c r="E2106" s="1493"/>
      <c r="F2106" s="1493"/>
      <c r="G2106" s="1493"/>
      <c r="H2106" s="1530"/>
      <c r="I2106" s="1972"/>
      <c r="J2106" s="1542"/>
      <c r="K2106" s="513"/>
      <c r="L2106" s="513"/>
      <c r="M2106" s="513"/>
      <c r="N2106" s="513"/>
      <c r="O2106" s="513"/>
      <c r="P2106" s="513"/>
      <c r="Q2106" s="513"/>
      <c r="R2106" s="513"/>
      <c r="S2106" s="513"/>
      <c r="T2106" s="513"/>
      <c r="U2106" s="513"/>
      <c r="V2106" s="513"/>
      <c r="W2106" s="513"/>
      <c r="X2106" s="513"/>
      <c r="Y2106" s="513"/>
      <c r="Z2106" s="513"/>
      <c r="AA2106" s="513"/>
      <c r="AB2106" s="513"/>
      <c r="AC2106" s="513"/>
      <c r="AD2106" s="513"/>
      <c r="AE2106" s="513"/>
      <c r="AF2106" s="513"/>
      <c r="AG2106" s="513"/>
      <c r="AH2106" s="513"/>
      <c r="AI2106" s="513"/>
      <c r="AJ2106" s="513"/>
      <c r="AK2106" s="513"/>
      <c r="AL2106" s="513"/>
      <c r="AM2106" s="513"/>
      <c r="AN2106" s="513"/>
      <c r="AO2106" s="513"/>
      <c r="AP2106" s="513"/>
      <c r="AQ2106" s="513"/>
      <c r="AR2106" s="513"/>
      <c r="AS2106" s="513"/>
      <c r="AT2106" s="513"/>
      <c r="AU2106" s="513"/>
      <c r="AV2106" s="513"/>
      <c r="AW2106" s="513"/>
      <c r="AX2106" s="513"/>
      <c r="AY2106" s="513"/>
      <c r="AZ2106" s="513"/>
      <c r="BA2106" s="513"/>
      <c r="BB2106" s="513"/>
      <c r="BC2106" s="513"/>
      <c r="BD2106" s="513"/>
      <c r="BE2106" s="513"/>
      <c r="BF2106" s="513"/>
      <c r="BG2106" s="513"/>
      <c r="BH2106" s="513"/>
      <c r="BI2106" s="513"/>
      <c r="BJ2106" s="513"/>
      <c r="BK2106" s="513"/>
      <c r="BL2106" s="513"/>
      <c r="BM2106" s="513"/>
      <c r="BN2106" s="513"/>
      <c r="BO2106" s="513"/>
      <c r="BP2106" s="513"/>
      <c r="BQ2106" s="513"/>
      <c r="BR2106" s="513"/>
      <c r="BS2106" s="513"/>
      <c r="BT2106" s="513"/>
      <c r="BU2106" s="513"/>
      <c r="BV2106" s="513"/>
      <c r="BW2106" s="513"/>
      <c r="BX2106" s="513"/>
      <c r="BY2106" s="513"/>
      <c r="BZ2106" s="513"/>
      <c r="CA2106" s="513"/>
      <c r="CB2106" s="513"/>
      <c r="CC2106" s="1972"/>
      <c r="CD2106" s="1499"/>
      <c r="CE2106" s="1500"/>
      <c r="CF2106" s="1501"/>
      <c r="CG2106" s="1500"/>
      <c r="CH2106" s="1500"/>
      <c r="CI2106" s="1500"/>
      <c r="CJ2106" s="1976"/>
      <c r="CK2106" s="1519"/>
      <c r="CL2106" s="1509"/>
    </row>
    <row r="2107" spans="1:90" s="514" customFormat="1">
      <c r="A2107" s="511"/>
      <c r="B2107" s="512"/>
      <c r="C2107" s="1493"/>
      <c r="D2107" s="1493"/>
      <c r="E2107" s="1493"/>
      <c r="F2107" s="1493"/>
      <c r="G2107" s="1493"/>
      <c r="H2107" s="1530"/>
      <c r="I2107" s="1972"/>
      <c r="J2107" s="1542"/>
      <c r="K2107" s="513"/>
      <c r="L2107" s="513"/>
      <c r="M2107" s="513"/>
      <c r="N2107" s="513"/>
      <c r="O2107" s="513"/>
      <c r="P2107" s="513"/>
      <c r="Q2107" s="513"/>
      <c r="R2107" s="513"/>
      <c r="S2107" s="513"/>
      <c r="T2107" s="513"/>
      <c r="U2107" s="513"/>
      <c r="V2107" s="513"/>
      <c r="W2107" s="513"/>
      <c r="X2107" s="513"/>
      <c r="Y2107" s="513"/>
      <c r="Z2107" s="513"/>
      <c r="AA2107" s="513"/>
      <c r="AB2107" s="513"/>
      <c r="AC2107" s="513"/>
      <c r="AD2107" s="513"/>
      <c r="AE2107" s="513"/>
      <c r="AF2107" s="513"/>
      <c r="AG2107" s="513"/>
      <c r="AH2107" s="513"/>
      <c r="AI2107" s="513"/>
      <c r="AJ2107" s="513"/>
      <c r="AK2107" s="513"/>
      <c r="AL2107" s="513"/>
      <c r="AM2107" s="513"/>
      <c r="AN2107" s="513"/>
      <c r="AO2107" s="513"/>
      <c r="AP2107" s="513"/>
      <c r="AQ2107" s="513"/>
      <c r="AR2107" s="513"/>
      <c r="AS2107" s="513"/>
      <c r="AT2107" s="513"/>
      <c r="AU2107" s="513"/>
      <c r="AV2107" s="513"/>
      <c r="AW2107" s="513"/>
      <c r="AX2107" s="513"/>
      <c r="AY2107" s="513"/>
      <c r="AZ2107" s="513"/>
      <c r="BA2107" s="513"/>
      <c r="BB2107" s="513"/>
      <c r="BC2107" s="513"/>
      <c r="BD2107" s="513"/>
      <c r="BE2107" s="513"/>
      <c r="BF2107" s="513"/>
      <c r="BG2107" s="513"/>
      <c r="BH2107" s="513"/>
      <c r="BI2107" s="513"/>
      <c r="BJ2107" s="513"/>
      <c r="BK2107" s="513"/>
      <c r="BL2107" s="513"/>
      <c r="BM2107" s="513"/>
      <c r="BN2107" s="513"/>
      <c r="BO2107" s="513"/>
      <c r="BP2107" s="513"/>
      <c r="BQ2107" s="513"/>
      <c r="BR2107" s="513"/>
      <c r="BS2107" s="513"/>
      <c r="BT2107" s="513"/>
      <c r="BU2107" s="513"/>
      <c r="BV2107" s="513"/>
      <c r="BW2107" s="513"/>
      <c r="BX2107" s="513"/>
      <c r="BY2107" s="513"/>
      <c r="BZ2107" s="513"/>
      <c r="CA2107" s="513"/>
      <c r="CB2107" s="513"/>
      <c r="CC2107" s="1972"/>
      <c r="CD2107" s="1499"/>
      <c r="CE2107" s="1500"/>
      <c r="CF2107" s="1501"/>
      <c r="CG2107" s="1500"/>
      <c r="CH2107" s="1500"/>
      <c r="CI2107" s="1500"/>
      <c r="CJ2107" s="1976"/>
      <c r="CK2107" s="1519"/>
      <c r="CL2107" s="1509"/>
    </row>
    <row r="2108" spans="1:90" s="514" customFormat="1">
      <c r="A2108" s="511"/>
      <c r="B2108" s="512"/>
      <c r="C2108" s="1493"/>
      <c r="D2108" s="1493"/>
      <c r="E2108" s="1493"/>
      <c r="F2108" s="1493"/>
      <c r="G2108" s="1493"/>
      <c r="H2108" s="1530"/>
      <c r="I2108" s="1972"/>
      <c r="J2108" s="1542"/>
      <c r="K2108" s="513"/>
      <c r="L2108" s="513"/>
      <c r="M2108" s="513"/>
      <c r="N2108" s="513"/>
      <c r="O2108" s="513"/>
      <c r="P2108" s="513"/>
      <c r="Q2108" s="513"/>
      <c r="R2108" s="513"/>
      <c r="S2108" s="513"/>
      <c r="T2108" s="513"/>
      <c r="U2108" s="513"/>
      <c r="V2108" s="513"/>
      <c r="W2108" s="513"/>
      <c r="X2108" s="513"/>
      <c r="Y2108" s="513"/>
      <c r="Z2108" s="513"/>
      <c r="AA2108" s="513"/>
      <c r="AB2108" s="513"/>
      <c r="AC2108" s="513"/>
      <c r="AD2108" s="513"/>
      <c r="AE2108" s="513"/>
      <c r="AF2108" s="513"/>
      <c r="AG2108" s="513"/>
      <c r="AH2108" s="513"/>
      <c r="AI2108" s="513"/>
      <c r="AJ2108" s="513"/>
      <c r="AK2108" s="513"/>
      <c r="AL2108" s="513"/>
      <c r="AM2108" s="513"/>
      <c r="AN2108" s="513"/>
      <c r="AO2108" s="513"/>
      <c r="AP2108" s="513"/>
      <c r="AQ2108" s="513"/>
      <c r="AR2108" s="513"/>
      <c r="AS2108" s="513"/>
      <c r="AT2108" s="513"/>
      <c r="AU2108" s="513"/>
      <c r="AV2108" s="513"/>
      <c r="AW2108" s="513"/>
      <c r="AX2108" s="513"/>
      <c r="AY2108" s="513"/>
      <c r="AZ2108" s="513"/>
      <c r="BA2108" s="513"/>
      <c r="BB2108" s="513"/>
      <c r="BC2108" s="513"/>
      <c r="BD2108" s="513"/>
      <c r="BE2108" s="513"/>
      <c r="BF2108" s="513"/>
      <c r="BG2108" s="513"/>
      <c r="BH2108" s="513"/>
      <c r="BI2108" s="513"/>
      <c r="BJ2108" s="513"/>
      <c r="BK2108" s="513"/>
      <c r="BL2108" s="513"/>
      <c r="BM2108" s="513"/>
      <c r="BN2108" s="513"/>
      <c r="BO2108" s="513"/>
      <c r="BP2108" s="513"/>
      <c r="BQ2108" s="513"/>
      <c r="BR2108" s="513"/>
      <c r="BS2108" s="513"/>
      <c r="BT2108" s="513"/>
      <c r="BU2108" s="513"/>
      <c r="BV2108" s="513"/>
      <c r="BW2108" s="513"/>
      <c r="BX2108" s="513"/>
      <c r="BY2108" s="513"/>
      <c r="BZ2108" s="513"/>
      <c r="CA2108" s="513"/>
      <c r="CB2108" s="513"/>
      <c r="CC2108" s="1972"/>
      <c r="CD2108" s="1499"/>
      <c r="CE2108" s="1500"/>
      <c r="CF2108" s="1501"/>
      <c r="CG2108" s="1500"/>
      <c r="CH2108" s="1500"/>
      <c r="CI2108" s="1500"/>
      <c r="CJ2108" s="1976"/>
      <c r="CK2108" s="1519"/>
      <c r="CL2108" s="1509"/>
    </row>
    <row r="2109" spans="1:90" s="514" customFormat="1">
      <c r="A2109" s="511"/>
      <c r="B2109" s="512"/>
      <c r="C2109" s="1493"/>
      <c r="D2109" s="1493"/>
      <c r="E2109" s="1493"/>
      <c r="F2109" s="1493"/>
      <c r="G2109" s="1493"/>
      <c r="H2109" s="1530"/>
      <c r="I2109" s="1972"/>
      <c r="J2109" s="1542"/>
      <c r="K2109" s="513"/>
      <c r="L2109" s="513"/>
      <c r="M2109" s="513"/>
      <c r="N2109" s="513"/>
      <c r="O2109" s="513"/>
      <c r="P2109" s="513"/>
      <c r="Q2109" s="513"/>
      <c r="R2109" s="513"/>
      <c r="S2109" s="513"/>
      <c r="T2109" s="513"/>
      <c r="U2109" s="513"/>
      <c r="V2109" s="513"/>
      <c r="W2109" s="513"/>
      <c r="X2109" s="513"/>
      <c r="Y2109" s="513"/>
      <c r="Z2109" s="513"/>
      <c r="AA2109" s="513"/>
      <c r="AB2109" s="513"/>
      <c r="AC2109" s="513"/>
      <c r="AD2109" s="513"/>
      <c r="AE2109" s="513"/>
      <c r="AF2109" s="513"/>
      <c r="AG2109" s="513"/>
      <c r="AH2109" s="513"/>
      <c r="AI2109" s="513"/>
      <c r="AJ2109" s="513"/>
      <c r="AK2109" s="513"/>
      <c r="AL2109" s="513"/>
      <c r="AM2109" s="513"/>
      <c r="AN2109" s="513"/>
      <c r="AO2109" s="513"/>
      <c r="AP2109" s="513"/>
      <c r="AQ2109" s="513"/>
      <c r="AR2109" s="513"/>
      <c r="AS2109" s="513"/>
      <c r="AT2109" s="513"/>
      <c r="AU2109" s="513"/>
      <c r="AV2109" s="513"/>
      <c r="AW2109" s="513"/>
      <c r="AX2109" s="513"/>
      <c r="AY2109" s="513"/>
      <c r="AZ2109" s="513"/>
      <c r="BA2109" s="513"/>
      <c r="BB2109" s="513"/>
      <c r="BC2109" s="513"/>
      <c r="BD2109" s="513"/>
      <c r="BE2109" s="513"/>
      <c r="BF2109" s="513"/>
      <c r="BG2109" s="513"/>
      <c r="BH2109" s="513"/>
      <c r="BI2109" s="513"/>
      <c r="BJ2109" s="513"/>
      <c r="BK2109" s="513"/>
      <c r="BL2109" s="513"/>
      <c r="BM2109" s="513"/>
      <c r="BN2109" s="513"/>
      <c r="BO2109" s="513"/>
      <c r="BP2109" s="513"/>
      <c r="BQ2109" s="513"/>
      <c r="BR2109" s="513"/>
      <c r="BS2109" s="513"/>
      <c r="BT2109" s="513"/>
      <c r="BU2109" s="513"/>
      <c r="BV2109" s="513"/>
      <c r="BW2109" s="513"/>
      <c r="BX2109" s="513"/>
      <c r="BY2109" s="513"/>
      <c r="BZ2109" s="513"/>
      <c r="CA2109" s="513"/>
      <c r="CB2109" s="513"/>
      <c r="CC2109" s="1972"/>
      <c r="CD2109" s="1499"/>
      <c r="CE2109" s="1500"/>
      <c r="CF2109" s="1501"/>
      <c r="CG2109" s="1500"/>
      <c r="CH2109" s="1500"/>
      <c r="CI2109" s="1500"/>
      <c r="CJ2109" s="1976"/>
      <c r="CK2109" s="1519"/>
      <c r="CL2109" s="1509"/>
    </row>
    <row r="2110" spans="1:90" s="514" customFormat="1">
      <c r="A2110" s="511"/>
      <c r="B2110" s="512"/>
      <c r="C2110" s="1493"/>
      <c r="D2110" s="1493"/>
      <c r="E2110" s="1493"/>
      <c r="F2110" s="1493"/>
      <c r="G2110" s="1493"/>
      <c r="H2110" s="1530"/>
      <c r="I2110" s="1972"/>
      <c r="J2110" s="1542"/>
      <c r="K2110" s="513"/>
      <c r="L2110" s="513"/>
      <c r="M2110" s="513"/>
      <c r="N2110" s="513"/>
      <c r="O2110" s="513"/>
      <c r="P2110" s="513"/>
      <c r="Q2110" s="513"/>
      <c r="R2110" s="513"/>
      <c r="S2110" s="513"/>
      <c r="T2110" s="513"/>
      <c r="U2110" s="513"/>
      <c r="V2110" s="513"/>
      <c r="W2110" s="513"/>
      <c r="X2110" s="513"/>
      <c r="Y2110" s="513"/>
      <c r="Z2110" s="513"/>
      <c r="AA2110" s="513"/>
      <c r="AB2110" s="513"/>
      <c r="AC2110" s="513"/>
      <c r="AD2110" s="513"/>
      <c r="AE2110" s="513"/>
      <c r="AF2110" s="513"/>
      <c r="AG2110" s="513"/>
      <c r="AH2110" s="513"/>
      <c r="AI2110" s="513"/>
      <c r="AJ2110" s="513"/>
      <c r="AK2110" s="513"/>
      <c r="AL2110" s="513"/>
      <c r="AM2110" s="513"/>
      <c r="AN2110" s="513"/>
      <c r="AO2110" s="513"/>
      <c r="AP2110" s="513"/>
      <c r="AQ2110" s="513"/>
      <c r="AR2110" s="513"/>
      <c r="AS2110" s="513"/>
      <c r="AT2110" s="513"/>
      <c r="AU2110" s="513"/>
      <c r="AV2110" s="513"/>
      <c r="AW2110" s="513"/>
      <c r="AX2110" s="513"/>
      <c r="AY2110" s="513"/>
      <c r="AZ2110" s="513"/>
      <c r="BA2110" s="513"/>
      <c r="BB2110" s="513"/>
      <c r="BC2110" s="513"/>
      <c r="BD2110" s="513"/>
      <c r="BE2110" s="513"/>
      <c r="BF2110" s="513"/>
      <c r="BG2110" s="513"/>
      <c r="BH2110" s="513"/>
      <c r="BI2110" s="513"/>
      <c r="BJ2110" s="513"/>
      <c r="BK2110" s="513"/>
      <c r="BL2110" s="513"/>
      <c r="BM2110" s="513"/>
      <c r="BN2110" s="513"/>
      <c r="BO2110" s="513"/>
      <c r="BP2110" s="513"/>
      <c r="BQ2110" s="513"/>
      <c r="BR2110" s="513"/>
      <c r="BS2110" s="513"/>
      <c r="BT2110" s="513"/>
      <c r="BU2110" s="513"/>
      <c r="BV2110" s="513"/>
      <c r="BW2110" s="513"/>
      <c r="BX2110" s="513"/>
      <c r="BY2110" s="513"/>
      <c r="BZ2110" s="513"/>
      <c r="CA2110" s="513"/>
      <c r="CB2110" s="513"/>
      <c r="CC2110" s="1972"/>
      <c r="CD2110" s="1499"/>
      <c r="CE2110" s="1500"/>
      <c r="CF2110" s="1501"/>
      <c r="CG2110" s="1500"/>
      <c r="CH2110" s="1500"/>
      <c r="CI2110" s="1500"/>
      <c r="CJ2110" s="1976"/>
      <c r="CK2110" s="1519"/>
      <c r="CL2110" s="1509"/>
    </row>
    <row r="2111" spans="1:90" s="514" customFormat="1">
      <c r="A2111" s="511"/>
      <c r="B2111" s="512"/>
      <c r="C2111" s="1493"/>
      <c r="D2111" s="1493"/>
      <c r="E2111" s="1493"/>
      <c r="F2111" s="1493"/>
      <c r="G2111" s="1493"/>
      <c r="H2111" s="1530"/>
      <c r="I2111" s="1972"/>
      <c r="J2111" s="1542"/>
      <c r="K2111" s="513"/>
      <c r="L2111" s="513"/>
      <c r="M2111" s="513"/>
      <c r="N2111" s="513"/>
      <c r="O2111" s="513"/>
      <c r="P2111" s="513"/>
      <c r="Q2111" s="513"/>
      <c r="R2111" s="513"/>
      <c r="S2111" s="513"/>
      <c r="T2111" s="513"/>
      <c r="U2111" s="513"/>
      <c r="V2111" s="513"/>
      <c r="W2111" s="513"/>
      <c r="X2111" s="513"/>
      <c r="Y2111" s="513"/>
      <c r="Z2111" s="513"/>
      <c r="AA2111" s="513"/>
      <c r="AB2111" s="513"/>
      <c r="AC2111" s="513"/>
      <c r="AD2111" s="513"/>
      <c r="AE2111" s="513"/>
      <c r="AF2111" s="513"/>
      <c r="AG2111" s="513"/>
      <c r="AH2111" s="513"/>
      <c r="AI2111" s="513"/>
      <c r="AJ2111" s="513"/>
      <c r="AK2111" s="513"/>
      <c r="AL2111" s="513"/>
      <c r="AM2111" s="513"/>
      <c r="AN2111" s="513"/>
      <c r="AO2111" s="513"/>
      <c r="AP2111" s="513"/>
      <c r="AQ2111" s="513"/>
      <c r="AR2111" s="513"/>
      <c r="AS2111" s="513"/>
      <c r="AT2111" s="513"/>
      <c r="AU2111" s="513"/>
      <c r="AV2111" s="513"/>
      <c r="AW2111" s="513"/>
      <c r="AX2111" s="513"/>
      <c r="AY2111" s="513"/>
      <c r="AZ2111" s="513"/>
      <c r="BA2111" s="513"/>
      <c r="BB2111" s="513"/>
      <c r="BC2111" s="513"/>
      <c r="BD2111" s="513"/>
      <c r="BE2111" s="513"/>
      <c r="BF2111" s="513"/>
      <c r="BG2111" s="513"/>
      <c r="BH2111" s="513"/>
      <c r="BI2111" s="513"/>
      <c r="BJ2111" s="513"/>
      <c r="BK2111" s="513"/>
      <c r="BL2111" s="513"/>
      <c r="BM2111" s="513"/>
      <c r="BN2111" s="513"/>
      <c r="BO2111" s="513"/>
      <c r="BP2111" s="513"/>
      <c r="BQ2111" s="513"/>
      <c r="BR2111" s="513"/>
      <c r="BS2111" s="513"/>
      <c r="BT2111" s="513"/>
      <c r="BU2111" s="513"/>
      <c r="BV2111" s="513"/>
      <c r="BW2111" s="513"/>
      <c r="BX2111" s="513"/>
      <c r="BY2111" s="513"/>
      <c r="BZ2111" s="513"/>
      <c r="CA2111" s="513"/>
      <c r="CB2111" s="513"/>
      <c r="CC2111" s="1972"/>
      <c r="CD2111" s="1499"/>
      <c r="CE2111" s="1500"/>
      <c r="CF2111" s="1501"/>
      <c r="CG2111" s="1500"/>
      <c r="CH2111" s="1500"/>
      <c r="CI2111" s="1500"/>
      <c r="CJ2111" s="1976"/>
      <c r="CK2111" s="1519"/>
      <c r="CL2111" s="1509"/>
    </row>
    <row r="2112" spans="1:90" s="514" customFormat="1">
      <c r="A2112" s="511"/>
      <c r="B2112" s="512"/>
      <c r="C2112" s="1493"/>
      <c r="D2112" s="1493"/>
      <c r="E2112" s="1493"/>
      <c r="F2112" s="1493"/>
      <c r="G2112" s="1493"/>
      <c r="H2112" s="1530"/>
      <c r="I2112" s="1972"/>
      <c r="J2112" s="1542"/>
      <c r="K2112" s="513"/>
      <c r="L2112" s="513"/>
      <c r="M2112" s="513"/>
      <c r="N2112" s="513"/>
      <c r="O2112" s="513"/>
      <c r="P2112" s="513"/>
      <c r="Q2112" s="513"/>
      <c r="R2112" s="513"/>
      <c r="S2112" s="513"/>
      <c r="T2112" s="513"/>
      <c r="U2112" s="513"/>
      <c r="V2112" s="513"/>
      <c r="W2112" s="513"/>
      <c r="X2112" s="513"/>
      <c r="Y2112" s="513"/>
      <c r="Z2112" s="513"/>
      <c r="AA2112" s="513"/>
      <c r="AB2112" s="513"/>
      <c r="AC2112" s="513"/>
      <c r="AD2112" s="513"/>
      <c r="AE2112" s="513"/>
      <c r="AF2112" s="513"/>
      <c r="AG2112" s="513"/>
      <c r="AH2112" s="513"/>
      <c r="AI2112" s="513"/>
      <c r="AJ2112" s="513"/>
      <c r="AK2112" s="513"/>
      <c r="AL2112" s="513"/>
      <c r="AM2112" s="513"/>
      <c r="AN2112" s="513"/>
      <c r="AO2112" s="513"/>
      <c r="AP2112" s="513"/>
      <c r="AQ2112" s="513"/>
      <c r="AR2112" s="513"/>
      <c r="AS2112" s="513"/>
      <c r="AT2112" s="513"/>
      <c r="AU2112" s="513"/>
      <c r="AV2112" s="513"/>
      <c r="AW2112" s="513"/>
      <c r="AX2112" s="513"/>
      <c r="AY2112" s="513"/>
      <c r="AZ2112" s="513"/>
      <c r="BA2112" s="513"/>
      <c r="BB2112" s="513"/>
      <c r="BC2112" s="513"/>
      <c r="BD2112" s="513"/>
      <c r="BE2112" s="513"/>
      <c r="BF2112" s="513"/>
      <c r="BG2112" s="513"/>
      <c r="BH2112" s="513"/>
      <c r="BI2112" s="513"/>
      <c r="BJ2112" s="513"/>
      <c r="BK2112" s="513"/>
      <c r="BL2112" s="513"/>
      <c r="BM2112" s="513"/>
      <c r="BN2112" s="513"/>
      <c r="BO2112" s="513"/>
      <c r="BP2112" s="513"/>
      <c r="BQ2112" s="513"/>
      <c r="BR2112" s="513"/>
      <c r="BS2112" s="513"/>
      <c r="BT2112" s="513"/>
      <c r="BU2112" s="513"/>
      <c r="BV2112" s="513"/>
      <c r="BW2112" s="513"/>
      <c r="BX2112" s="513"/>
      <c r="BY2112" s="513"/>
      <c r="BZ2112" s="513"/>
      <c r="CA2112" s="513"/>
      <c r="CB2112" s="513"/>
      <c r="CC2112" s="1972"/>
      <c r="CD2112" s="1499"/>
      <c r="CE2112" s="1500"/>
      <c r="CF2112" s="1501"/>
      <c r="CG2112" s="1500"/>
      <c r="CH2112" s="1500"/>
      <c r="CI2112" s="1500"/>
      <c r="CJ2112" s="1976"/>
      <c r="CK2112" s="1519"/>
      <c r="CL2112" s="1509"/>
    </row>
    <row r="2113" spans="1:90" s="514" customFormat="1">
      <c r="A2113" s="511"/>
      <c r="B2113" s="512"/>
      <c r="C2113" s="1493"/>
      <c r="D2113" s="1493"/>
      <c r="E2113" s="1493"/>
      <c r="F2113" s="1493"/>
      <c r="G2113" s="1493"/>
      <c r="H2113" s="1530"/>
      <c r="I2113" s="1972"/>
      <c r="J2113" s="1542"/>
      <c r="K2113" s="513"/>
      <c r="L2113" s="513"/>
      <c r="M2113" s="513"/>
      <c r="N2113" s="513"/>
      <c r="O2113" s="513"/>
      <c r="P2113" s="513"/>
      <c r="Q2113" s="513"/>
      <c r="R2113" s="513"/>
      <c r="S2113" s="513"/>
      <c r="T2113" s="513"/>
      <c r="U2113" s="513"/>
      <c r="V2113" s="513"/>
      <c r="W2113" s="513"/>
      <c r="X2113" s="513"/>
      <c r="Y2113" s="513"/>
      <c r="Z2113" s="513"/>
      <c r="AA2113" s="513"/>
      <c r="AB2113" s="513"/>
      <c r="AC2113" s="513"/>
      <c r="AD2113" s="513"/>
      <c r="AE2113" s="513"/>
      <c r="AF2113" s="513"/>
      <c r="AG2113" s="513"/>
      <c r="AH2113" s="513"/>
      <c r="AI2113" s="513"/>
      <c r="AJ2113" s="513"/>
      <c r="AK2113" s="513"/>
      <c r="AL2113" s="513"/>
      <c r="AM2113" s="513"/>
      <c r="AN2113" s="513"/>
      <c r="AO2113" s="513"/>
      <c r="AP2113" s="513"/>
      <c r="AQ2113" s="513"/>
      <c r="AR2113" s="513"/>
      <c r="AS2113" s="513"/>
      <c r="AT2113" s="513"/>
      <c r="AU2113" s="513"/>
      <c r="AV2113" s="513"/>
      <c r="AW2113" s="513"/>
      <c r="AX2113" s="513"/>
      <c r="AY2113" s="513"/>
      <c r="AZ2113" s="513"/>
      <c r="BA2113" s="513"/>
      <c r="BB2113" s="513"/>
      <c r="BC2113" s="513"/>
      <c r="BD2113" s="513"/>
      <c r="BE2113" s="513"/>
      <c r="BF2113" s="513"/>
      <c r="BG2113" s="513"/>
      <c r="BH2113" s="513"/>
      <c r="BI2113" s="513"/>
      <c r="BJ2113" s="513"/>
      <c r="BK2113" s="513"/>
      <c r="BL2113" s="513"/>
      <c r="BM2113" s="513"/>
      <c r="BN2113" s="513"/>
      <c r="BO2113" s="513"/>
      <c r="BP2113" s="513"/>
      <c r="BQ2113" s="513"/>
      <c r="BR2113" s="513"/>
      <c r="BS2113" s="513"/>
      <c r="BT2113" s="513"/>
      <c r="BU2113" s="513"/>
      <c r="BV2113" s="513"/>
      <c r="BW2113" s="513"/>
      <c r="BX2113" s="513"/>
      <c r="BY2113" s="513"/>
      <c r="BZ2113" s="513"/>
      <c r="CA2113" s="513"/>
      <c r="CB2113" s="513"/>
      <c r="CC2113" s="1972"/>
      <c r="CD2113" s="1499"/>
      <c r="CE2113" s="1500"/>
      <c r="CF2113" s="1501"/>
      <c r="CG2113" s="1500"/>
      <c r="CH2113" s="1500"/>
      <c r="CI2113" s="1500"/>
      <c r="CJ2113" s="1976"/>
      <c r="CK2113" s="1519"/>
      <c r="CL2113" s="1509"/>
    </row>
    <row r="2114" spans="1:90" s="514" customFormat="1">
      <c r="A2114" s="511"/>
      <c r="B2114" s="512"/>
      <c r="C2114" s="1493"/>
      <c r="D2114" s="1493"/>
      <c r="E2114" s="1493"/>
      <c r="F2114" s="1493"/>
      <c r="G2114" s="1493"/>
      <c r="H2114" s="1530"/>
      <c r="I2114" s="1972"/>
      <c r="J2114" s="1542"/>
      <c r="K2114" s="513"/>
      <c r="L2114" s="513"/>
      <c r="M2114" s="513"/>
      <c r="N2114" s="513"/>
      <c r="O2114" s="513"/>
      <c r="P2114" s="513"/>
      <c r="Q2114" s="513"/>
      <c r="R2114" s="513"/>
      <c r="S2114" s="513"/>
      <c r="T2114" s="513"/>
      <c r="U2114" s="513"/>
      <c r="V2114" s="513"/>
      <c r="W2114" s="513"/>
      <c r="X2114" s="513"/>
      <c r="Y2114" s="513"/>
      <c r="Z2114" s="513"/>
      <c r="AA2114" s="513"/>
      <c r="AB2114" s="513"/>
      <c r="AC2114" s="513"/>
      <c r="AD2114" s="513"/>
      <c r="AE2114" s="513"/>
      <c r="AF2114" s="513"/>
      <c r="AG2114" s="513"/>
      <c r="AH2114" s="513"/>
      <c r="AI2114" s="513"/>
      <c r="AJ2114" s="513"/>
      <c r="AK2114" s="513"/>
      <c r="AL2114" s="513"/>
      <c r="AM2114" s="513"/>
      <c r="AN2114" s="513"/>
      <c r="AO2114" s="513"/>
      <c r="AP2114" s="513"/>
      <c r="AQ2114" s="513"/>
      <c r="AR2114" s="513"/>
      <c r="AS2114" s="513"/>
      <c r="AT2114" s="513"/>
      <c r="AU2114" s="513"/>
      <c r="AV2114" s="513"/>
      <c r="AW2114" s="513"/>
      <c r="AX2114" s="513"/>
      <c r="AY2114" s="513"/>
      <c r="AZ2114" s="513"/>
      <c r="BA2114" s="513"/>
      <c r="BB2114" s="513"/>
      <c r="BC2114" s="513"/>
      <c r="BD2114" s="513"/>
      <c r="BE2114" s="513"/>
      <c r="BF2114" s="513"/>
      <c r="BG2114" s="513"/>
      <c r="BH2114" s="513"/>
      <c r="BI2114" s="513"/>
      <c r="BJ2114" s="513"/>
      <c r="BK2114" s="513"/>
      <c r="BL2114" s="513"/>
      <c r="BM2114" s="513"/>
      <c r="BN2114" s="513"/>
      <c r="BO2114" s="513"/>
      <c r="BP2114" s="513"/>
      <c r="BQ2114" s="513"/>
      <c r="BR2114" s="513"/>
      <c r="BS2114" s="513"/>
      <c r="BT2114" s="513"/>
      <c r="BU2114" s="513"/>
      <c r="BV2114" s="513"/>
      <c r="BW2114" s="513"/>
      <c r="BX2114" s="513"/>
      <c r="BY2114" s="513"/>
      <c r="BZ2114" s="513"/>
      <c r="CA2114" s="513"/>
      <c r="CB2114" s="513"/>
      <c r="CC2114" s="1972"/>
      <c r="CD2114" s="1499"/>
      <c r="CE2114" s="1500"/>
      <c r="CF2114" s="1501"/>
      <c r="CG2114" s="1500"/>
      <c r="CH2114" s="1500"/>
      <c r="CI2114" s="1500"/>
      <c r="CJ2114" s="1976"/>
      <c r="CK2114" s="1519"/>
      <c r="CL2114" s="1509"/>
    </row>
    <row r="2115" spans="1:90" s="514" customFormat="1">
      <c r="A2115" s="511"/>
      <c r="B2115" s="512"/>
      <c r="C2115" s="1493"/>
      <c r="D2115" s="1493"/>
      <c r="E2115" s="1493"/>
      <c r="F2115" s="1493"/>
      <c r="G2115" s="1493"/>
      <c r="H2115" s="1530"/>
      <c r="I2115" s="1972"/>
      <c r="J2115" s="1542"/>
      <c r="K2115" s="513"/>
      <c r="L2115" s="513"/>
      <c r="M2115" s="513"/>
      <c r="N2115" s="513"/>
      <c r="O2115" s="513"/>
      <c r="P2115" s="513"/>
      <c r="Q2115" s="513"/>
      <c r="R2115" s="513"/>
      <c r="S2115" s="513"/>
      <c r="T2115" s="513"/>
      <c r="U2115" s="513"/>
      <c r="V2115" s="513"/>
      <c r="W2115" s="513"/>
      <c r="X2115" s="513"/>
      <c r="Y2115" s="513"/>
      <c r="Z2115" s="513"/>
      <c r="AA2115" s="513"/>
      <c r="AB2115" s="513"/>
      <c r="AC2115" s="513"/>
      <c r="AD2115" s="513"/>
      <c r="AE2115" s="513"/>
      <c r="AF2115" s="513"/>
      <c r="AG2115" s="513"/>
      <c r="AH2115" s="513"/>
      <c r="AI2115" s="513"/>
      <c r="AJ2115" s="513"/>
      <c r="AK2115" s="513"/>
      <c r="AL2115" s="513"/>
      <c r="AM2115" s="513"/>
      <c r="AN2115" s="513"/>
      <c r="AO2115" s="513"/>
      <c r="AP2115" s="513"/>
      <c r="AQ2115" s="513"/>
      <c r="AR2115" s="513"/>
      <c r="AS2115" s="513"/>
      <c r="AT2115" s="513"/>
      <c r="AU2115" s="513"/>
      <c r="AV2115" s="513"/>
      <c r="AW2115" s="513"/>
      <c r="AX2115" s="513"/>
      <c r="AY2115" s="513"/>
      <c r="AZ2115" s="513"/>
      <c r="BA2115" s="513"/>
      <c r="BB2115" s="513"/>
      <c r="BC2115" s="513"/>
      <c r="BD2115" s="513"/>
      <c r="BE2115" s="513"/>
      <c r="BF2115" s="513"/>
      <c r="BG2115" s="513"/>
      <c r="BH2115" s="513"/>
      <c r="BI2115" s="513"/>
      <c r="BJ2115" s="513"/>
      <c r="BK2115" s="513"/>
      <c r="BL2115" s="513"/>
      <c r="BM2115" s="513"/>
      <c r="BN2115" s="513"/>
      <c r="BO2115" s="513"/>
      <c r="BP2115" s="513"/>
      <c r="BQ2115" s="513"/>
      <c r="BR2115" s="513"/>
      <c r="BS2115" s="513"/>
      <c r="BT2115" s="513"/>
      <c r="BU2115" s="513"/>
      <c r="BV2115" s="513"/>
      <c r="BW2115" s="513"/>
      <c r="BX2115" s="513"/>
      <c r="BY2115" s="513"/>
      <c r="BZ2115" s="513"/>
      <c r="CA2115" s="513"/>
      <c r="CB2115" s="513"/>
      <c r="CC2115" s="1972"/>
      <c r="CD2115" s="1499"/>
      <c r="CE2115" s="1500"/>
      <c r="CF2115" s="1501"/>
      <c r="CG2115" s="1500"/>
      <c r="CH2115" s="1500"/>
      <c r="CI2115" s="1500"/>
      <c r="CJ2115" s="1976"/>
      <c r="CK2115" s="1519"/>
      <c r="CL2115" s="1509"/>
    </row>
    <row r="2116" spans="1:90" s="514" customFormat="1">
      <c r="A2116" s="511"/>
      <c r="B2116" s="512"/>
      <c r="C2116" s="1493"/>
      <c r="D2116" s="1493"/>
      <c r="E2116" s="1493"/>
      <c r="F2116" s="1493"/>
      <c r="G2116" s="1493"/>
      <c r="H2116" s="1530"/>
      <c r="I2116" s="1972"/>
      <c r="J2116" s="1542"/>
      <c r="K2116" s="513"/>
      <c r="L2116" s="513"/>
      <c r="M2116" s="513"/>
      <c r="N2116" s="513"/>
      <c r="O2116" s="513"/>
      <c r="P2116" s="513"/>
      <c r="Q2116" s="513"/>
      <c r="R2116" s="513"/>
      <c r="S2116" s="513"/>
      <c r="T2116" s="513"/>
      <c r="U2116" s="513"/>
      <c r="V2116" s="513"/>
      <c r="W2116" s="513"/>
      <c r="X2116" s="513"/>
      <c r="Y2116" s="513"/>
      <c r="Z2116" s="513"/>
      <c r="AA2116" s="513"/>
      <c r="AB2116" s="513"/>
      <c r="AC2116" s="513"/>
      <c r="AD2116" s="513"/>
      <c r="AE2116" s="513"/>
      <c r="AF2116" s="513"/>
      <c r="AG2116" s="513"/>
      <c r="AH2116" s="513"/>
      <c r="AI2116" s="513"/>
      <c r="AJ2116" s="513"/>
      <c r="AK2116" s="513"/>
      <c r="AL2116" s="513"/>
      <c r="AM2116" s="513"/>
      <c r="AN2116" s="513"/>
      <c r="AO2116" s="513"/>
      <c r="AP2116" s="513"/>
      <c r="AQ2116" s="513"/>
      <c r="AR2116" s="513"/>
      <c r="AS2116" s="513"/>
      <c r="AT2116" s="513"/>
      <c r="AU2116" s="513"/>
      <c r="AV2116" s="513"/>
      <c r="AW2116" s="513"/>
      <c r="AX2116" s="513"/>
      <c r="AY2116" s="513"/>
      <c r="AZ2116" s="513"/>
      <c r="BA2116" s="513"/>
      <c r="BB2116" s="513"/>
      <c r="BC2116" s="513"/>
      <c r="BD2116" s="513"/>
      <c r="BE2116" s="513"/>
      <c r="BF2116" s="513"/>
      <c r="BG2116" s="513"/>
      <c r="BH2116" s="513"/>
      <c r="BI2116" s="513"/>
      <c r="BJ2116" s="513"/>
      <c r="BK2116" s="513"/>
      <c r="BL2116" s="513"/>
      <c r="BM2116" s="513"/>
      <c r="BN2116" s="513"/>
      <c r="BO2116" s="513"/>
      <c r="BP2116" s="513"/>
      <c r="BQ2116" s="513"/>
      <c r="BR2116" s="513"/>
      <c r="BS2116" s="513"/>
      <c r="BT2116" s="513"/>
      <c r="BU2116" s="513"/>
      <c r="BV2116" s="513"/>
      <c r="BW2116" s="513"/>
      <c r="BX2116" s="513"/>
      <c r="BY2116" s="513"/>
      <c r="BZ2116" s="513"/>
      <c r="CA2116" s="513"/>
      <c r="CB2116" s="513"/>
      <c r="CC2116" s="1972"/>
      <c r="CD2116" s="1499"/>
      <c r="CE2116" s="1500"/>
      <c r="CF2116" s="1501"/>
      <c r="CG2116" s="1500"/>
      <c r="CH2116" s="1500"/>
      <c r="CI2116" s="1500"/>
      <c r="CJ2116" s="1976"/>
      <c r="CK2116" s="1519"/>
      <c r="CL2116" s="1509"/>
    </row>
    <row r="2117" spans="1:90" s="514" customFormat="1">
      <c r="A2117" s="511"/>
      <c r="B2117" s="512"/>
      <c r="C2117" s="1493"/>
      <c r="D2117" s="1493"/>
      <c r="E2117" s="1493"/>
      <c r="F2117" s="1493"/>
      <c r="G2117" s="1493"/>
      <c r="H2117" s="1530"/>
      <c r="I2117" s="1972"/>
      <c r="J2117" s="1542"/>
      <c r="K2117" s="513"/>
      <c r="L2117" s="513"/>
      <c r="M2117" s="513"/>
      <c r="N2117" s="513"/>
      <c r="O2117" s="513"/>
      <c r="P2117" s="513"/>
      <c r="Q2117" s="513"/>
      <c r="R2117" s="513"/>
      <c r="S2117" s="513"/>
      <c r="T2117" s="513"/>
      <c r="U2117" s="513"/>
      <c r="V2117" s="513"/>
      <c r="W2117" s="513"/>
      <c r="X2117" s="513"/>
      <c r="Y2117" s="513"/>
      <c r="Z2117" s="513"/>
      <c r="AA2117" s="513"/>
      <c r="AB2117" s="513"/>
      <c r="AC2117" s="513"/>
      <c r="AD2117" s="513"/>
      <c r="AE2117" s="513"/>
      <c r="AF2117" s="513"/>
      <c r="AG2117" s="513"/>
      <c r="AH2117" s="513"/>
      <c r="AI2117" s="513"/>
      <c r="AJ2117" s="513"/>
      <c r="AK2117" s="513"/>
      <c r="AL2117" s="513"/>
      <c r="AM2117" s="513"/>
      <c r="AN2117" s="513"/>
      <c r="AO2117" s="513"/>
      <c r="AP2117" s="513"/>
      <c r="AQ2117" s="513"/>
      <c r="AR2117" s="513"/>
      <c r="AS2117" s="513"/>
      <c r="AT2117" s="513"/>
      <c r="AU2117" s="513"/>
      <c r="AV2117" s="513"/>
      <c r="AW2117" s="513"/>
      <c r="AX2117" s="513"/>
      <c r="AY2117" s="513"/>
      <c r="AZ2117" s="513"/>
      <c r="BA2117" s="513"/>
      <c r="BB2117" s="513"/>
      <c r="BC2117" s="513"/>
      <c r="BD2117" s="513"/>
      <c r="BE2117" s="513"/>
      <c r="BF2117" s="513"/>
      <c r="BG2117" s="513"/>
      <c r="BH2117" s="513"/>
      <c r="BI2117" s="513"/>
      <c r="BJ2117" s="513"/>
      <c r="BK2117" s="513"/>
      <c r="BL2117" s="513"/>
      <c r="BM2117" s="513"/>
      <c r="BN2117" s="513"/>
      <c r="BO2117" s="513"/>
      <c r="BP2117" s="513"/>
      <c r="BQ2117" s="513"/>
      <c r="BR2117" s="513"/>
      <c r="BS2117" s="513"/>
      <c r="BT2117" s="513"/>
      <c r="BU2117" s="513"/>
      <c r="BV2117" s="513"/>
      <c r="BW2117" s="513"/>
      <c r="BX2117" s="513"/>
      <c r="BY2117" s="513"/>
      <c r="BZ2117" s="513"/>
      <c r="CA2117" s="513"/>
      <c r="CB2117" s="513"/>
      <c r="CC2117" s="1972"/>
      <c r="CD2117" s="1499"/>
      <c r="CE2117" s="1500"/>
      <c r="CF2117" s="1501"/>
      <c r="CG2117" s="1500"/>
      <c r="CH2117" s="1500"/>
      <c r="CI2117" s="1500"/>
      <c r="CJ2117" s="1976"/>
      <c r="CK2117" s="1519"/>
      <c r="CL2117" s="1509"/>
    </row>
    <row r="2118" spans="1:90" s="514" customFormat="1">
      <c r="A2118" s="511"/>
      <c r="B2118" s="512"/>
      <c r="C2118" s="1493"/>
      <c r="D2118" s="1493"/>
      <c r="E2118" s="1493"/>
      <c r="F2118" s="1493"/>
      <c r="G2118" s="1493"/>
      <c r="H2118" s="1530"/>
      <c r="I2118" s="1972"/>
      <c r="J2118" s="1542"/>
      <c r="K2118" s="513"/>
      <c r="L2118" s="513"/>
      <c r="M2118" s="513"/>
      <c r="N2118" s="513"/>
      <c r="O2118" s="513"/>
      <c r="P2118" s="513"/>
      <c r="Q2118" s="513"/>
      <c r="R2118" s="513"/>
      <c r="S2118" s="513"/>
      <c r="T2118" s="513"/>
      <c r="U2118" s="513"/>
      <c r="V2118" s="513"/>
      <c r="W2118" s="513"/>
      <c r="X2118" s="513"/>
      <c r="Y2118" s="513"/>
      <c r="Z2118" s="513"/>
      <c r="AA2118" s="513"/>
      <c r="AB2118" s="513"/>
      <c r="AC2118" s="513"/>
      <c r="AD2118" s="513"/>
      <c r="AE2118" s="513"/>
      <c r="AF2118" s="513"/>
      <c r="AG2118" s="513"/>
      <c r="AH2118" s="513"/>
      <c r="AI2118" s="513"/>
      <c r="AJ2118" s="513"/>
      <c r="AK2118" s="513"/>
      <c r="AL2118" s="513"/>
      <c r="AM2118" s="513"/>
      <c r="AN2118" s="513"/>
      <c r="AO2118" s="513"/>
      <c r="AP2118" s="513"/>
      <c r="AQ2118" s="513"/>
      <c r="AR2118" s="513"/>
      <c r="AS2118" s="513"/>
      <c r="AT2118" s="513"/>
      <c r="AU2118" s="513"/>
      <c r="AV2118" s="513"/>
      <c r="AW2118" s="513"/>
      <c r="AX2118" s="513"/>
      <c r="AY2118" s="513"/>
      <c r="AZ2118" s="513"/>
      <c r="BA2118" s="513"/>
      <c r="BB2118" s="513"/>
      <c r="BC2118" s="513"/>
      <c r="BD2118" s="513"/>
      <c r="BE2118" s="513"/>
      <c r="BF2118" s="513"/>
      <c r="BG2118" s="513"/>
      <c r="BH2118" s="513"/>
      <c r="BI2118" s="513"/>
      <c r="BJ2118" s="513"/>
      <c r="BK2118" s="513"/>
      <c r="BL2118" s="513"/>
      <c r="BM2118" s="513"/>
      <c r="BN2118" s="513"/>
      <c r="BO2118" s="513"/>
      <c r="BP2118" s="513"/>
      <c r="BQ2118" s="513"/>
      <c r="BR2118" s="513"/>
      <c r="BS2118" s="513"/>
      <c r="BT2118" s="513"/>
      <c r="BU2118" s="513"/>
      <c r="BV2118" s="513"/>
      <c r="BW2118" s="513"/>
      <c r="BX2118" s="513"/>
      <c r="BY2118" s="513"/>
      <c r="BZ2118" s="513"/>
      <c r="CA2118" s="513"/>
      <c r="CB2118" s="513"/>
      <c r="CC2118" s="1972"/>
      <c r="CD2118" s="1499"/>
      <c r="CE2118" s="1500"/>
      <c r="CF2118" s="1501"/>
      <c r="CG2118" s="1500"/>
      <c r="CH2118" s="1500"/>
      <c r="CI2118" s="1500"/>
      <c r="CJ2118" s="1976"/>
      <c r="CK2118" s="1519"/>
      <c r="CL2118" s="1509"/>
    </row>
    <row r="2119" spans="1:90" s="514" customFormat="1">
      <c r="A2119" s="511"/>
      <c r="B2119" s="512"/>
      <c r="C2119" s="1493"/>
      <c r="D2119" s="1493"/>
      <c r="E2119" s="1493"/>
      <c r="F2119" s="1493"/>
      <c r="G2119" s="1493"/>
      <c r="H2119" s="1530"/>
      <c r="I2119" s="1972"/>
      <c r="J2119" s="1542"/>
      <c r="K2119" s="513"/>
      <c r="L2119" s="513"/>
      <c r="M2119" s="513"/>
      <c r="N2119" s="513"/>
      <c r="O2119" s="513"/>
      <c r="P2119" s="513"/>
      <c r="Q2119" s="513"/>
      <c r="R2119" s="513"/>
      <c r="S2119" s="513"/>
      <c r="T2119" s="513"/>
      <c r="U2119" s="513"/>
      <c r="V2119" s="513"/>
      <c r="W2119" s="513"/>
      <c r="X2119" s="513"/>
      <c r="Y2119" s="513"/>
      <c r="Z2119" s="513"/>
      <c r="AA2119" s="513"/>
      <c r="AB2119" s="513"/>
      <c r="AC2119" s="513"/>
      <c r="AD2119" s="513"/>
      <c r="AE2119" s="513"/>
      <c r="AF2119" s="513"/>
      <c r="AG2119" s="513"/>
      <c r="AH2119" s="513"/>
      <c r="AI2119" s="513"/>
      <c r="AJ2119" s="513"/>
      <c r="AK2119" s="513"/>
      <c r="AL2119" s="513"/>
      <c r="AM2119" s="513"/>
      <c r="AN2119" s="513"/>
      <c r="AO2119" s="513"/>
      <c r="AP2119" s="513"/>
      <c r="AQ2119" s="513"/>
      <c r="AR2119" s="513"/>
      <c r="AS2119" s="513"/>
      <c r="AT2119" s="513"/>
      <c r="AU2119" s="513"/>
      <c r="AV2119" s="513"/>
      <c r="AW2119" s="513"/>
      <c r="AX2119" s="513"/>
      <c r="AY2119" s="513"/>
      <c r="AZ2119" s="513"/>
      <c r="BA2119" s="513"/>
      <c r="BB2119" s="513"/>
      <c r="BC2119" s="513"/>
      <c r="BD2119" s="513"/>
      <c r="BE2119" s="513"/>
      <c r="BF2119" s="513"/>
      <c r="BG2119" s="513"/>
      <c r="BH2119" s="513"/>
      <c r="BI2119" s="513"/>
      <c r="BJ2119" s="513"/>
      <c r="BK2119" s="513"/>
      <c r="BL2119" s="513"/>
      <c r="BM2119" s="513"/>
      <c r="BN2119" s="513"/>
      <c r="BO2119" s="513"/>
      <c r="BP2119" s="513"/>
      <c r="BQ2119" s="513"/>
      <c r="BR2119" s="513"/>
      <c r="BS2119" s="513"/>
      <c r="BT2119" s="513"/>
      <c r="BU2119" s="513"/>
      <c r="BV2119" s="513"/>
      <c r="BW2119" s="513"/>
      <c r="BX2119" s="513"/>
      <c r="BY2119" s="513"/>
      <c r="BZ2119" s="513"/>
      <c r="CA2119" s="513"/>
      <c r="CB2119" s="513"/>
      <c r="CC2119" s="1972"/>
      <c r="CD2119" s="1499"/>
      <c r="CE2119" s="1500"/>
      <c r="CF2119" s="1501"/>
      <c r="CG2119" s="1500"/>
      <c r="CH2119" s="1500"/>
      <c r="CI2119" s="1500"/>
      <c r="CJ2119" s="1976"/>
      <c r="CK2119" s="1519"/>
      <c r="CL2119" s="1509"/>
    </row>
    <row r="2120" spans="1:90" s="514" customFormat="1">
      <c r="A2120" s="511"/>
      <c r="B2120" s="512"/>
      <c r="C2120" s="1493"/>
      <c r="D2120" s="1493"/>
      <c r="E2120" s="1493"/>
      <c r="F2120" s="1493"/>
      <c r="G2120" s="1493"/>
      <c r="H2120" s="1530"/>
      <c r="I2120" s="1972"/>
      <c r="J2120" s="1542"/>
      <c r="K2120" s="513"/>
      <c r="L2120" s="513"/>
      <c r="M2120" s="513"/>
      <c r="N2120" s="513"/>
      <c r="O2120" s="513"/>
      <c r="P2120" s="513"/>
      <c r="Q2120" s="513"/>
      <c r="R2120" s="513"/>
      <c r="S2120" s="513"/>
      <c r="T2120" s="513"/>
      <c r="U2120" s="513"/>
      <c r="V2120" s="513"/>
      <c r="W2120" s="513"/>
      <c r="X2120" s="513"/>
      <c r="Y2120" s="513"/>
      <c r="Z2120" s="513"/>
      <c r="AA2120" s="513"/>
      <c r="AB2120" s="513"/>
      <c r="AC2120" s="513"/>
      <c r="AD2120" s="513"/>
      <c r="AE2120" s="513"/>
      <c r="AF2120" s="513"/>
      <c r="AG2120" s="513"/>
      <c r="AH2120" s="513"/>
      <c r="AI2120" s="513"/>
      <c r="AJ2120" s="513"/>
      <c r="AK2120" s="513"/>
      <c r="AL2120" s="513"/>
      <c r="AM2120" s="513"/>
      <c r="AN2120" s="513"/>
      <c r="AO2120" s="513"/>
      <c r="AP2120" s="513"/>
      <c r="AQ2120" s="513"/>
      <c r="AR2120" s="513"/>
      <c r="AS2120" s="513"/>
      <c r="AT2120" s="513"/>
      <c r="AU2120" s="513"/>
      <c r="AV2120" s="513"/>
      <c r="AW2120" s="513"/>
      <c r="AX2120" s="513"/>
      <c r="AY2120" s="513"/>
      <c r="AZ2120" s="513"/>
      <c r="BA2120" s="513"/>
      <c r="BB2120" s="513"/>
      <c r="BC2120" s="513"/>
      <c r="BD2120" s="513"/>
      <c r="BE2120" s="513"/>
      <c r="BF2120" s="513"/>
      <c r="BG2120" s="513"/>
      <c r="BH2120" s="513"/>
      <c r="BI2120" s="513"/>
      <c r="BJ2120" s="513"/>
      <c r="BK2120" s="513"/>
      <c r="BL2120" s="513"/>
      <c r="BM2120" s="513"/>
      <c r="BN2120" s="513"/>
      <c r="BO2120" s="513"/>
      <c r="BP2120" s="513"/>
      <c r="BQ2120" s="513"/>
      <c r="BR2120" s="513"/>
      <c r="BS2120" s="513"/>
      <c r="BT2120" s="513"/>
      <c r="BU2120" s="513"/>
      <c r="BV2120" s="513"/>
      <c r="BW2120" s="513"/>
      <c r="BX2120" s="513"/>
      <c r="BY2120" s="513"/>
      <c r="BZ2120" s="513"/>
      <c r="CA2120" s="513"/>
      <c r="CB2120" s="513"/>
      <c r="CC2120" s="1972"/>
      <c r="CD2120" s="1499"/>
      <c r="CE2120" s="1500"/>
      <c r="CF2120" s="1501"/>
      <c r="CG2120" s="1500"/>
      <c r="CH2120" s="1500"/>
      <c r="CI2120" s="1500"/>
      <c r="CJ2120" s="1976"/>
      <c r="CK2120" s="1519"/>
      <c r="CL2120" s="1509"/>
    </row>
    <row r="2121" spans="1:90" s="514" customFormat="1">
      <c r="A2121" s="511"/>
      <c r="B2121" s="512"/>
      <c r="C2121" s="1493"/>
      <c r="D2121" s="1493"/>
      <c r="E2121" s="1493"/>
      <c r="F2121" s="1493"/>
      <c r="G2121" s="1493"/>
      <c r="H2121" s="1530"/>
      <c r="I2121" s="1972"/>
      <c r="J2121" s="1542"/>
      <c r="K2121" s="513"/>
      <c r="L2121" s="513"/>
      <c r="M2121" s="513"/>
      <c r="N2121" s="513"/>
      <c r="O2121" s="513"/>
      <c r="P2121" s="513"/>
      <c r="Q2121" s="513"/>
      <c r="R2121" s="513"/>
      <c r="S2121" s="513"/>
      <c r="T2121" s="513"/>
      <c r="U2121" s="513"/>
      <c r="V2121" s="513"/>
      <c r="W2121" s="513"/>
      <c r="X2121" s="513"/>
      <c r="Y2121" s="513"/>
      <c r="Z2121" s="513"/>
      <c r="AA2121" s="513"/>
      <c r="AB2121" s="513"/>
      <c r="AC2121" s="513"/>
      <c r="AD2121" s="513"/>
      <c r="AE2121" s="513"/>
      <c r="AF2121" s="513"/>
      <c r="AG2121" s="513"/>
      <c r="AH2121" s="513"/>
      <c r="AI2121" s="513"/>
      <c r="AJ2121" s="513"/>
      <c r="AK2121" s="513"/>
      <c r="AL2121" s="513"/>
      <c r="AM2121" s="513"/>
      <c r="AN2121" s="513"/>
      <c r="AO2121" s="513"/>
      <c r="AP2121" s="513"/>
      <c r="AQ2121" s="513"/>
      <c r="AR2121" s="513"/>
      <c r="AS2121" s="513"/>
      <c r="AT2121" s="513"/>
      <c r="AU2121" s="513"/>
      <c r="AV2121" s="513"/>
      <c r="AW2121" s="513"/>
      <c r="AX2121" s="513"/>
      <c r="AY2121" s="513"/>
      <c r="AZ2121" s="513"/>
      <c r="BA2121" s="513"/>
      <c r="BB2121" s="513"/>
      <c r="BC2121" s="513"/>
      <c r="BD2121" s="513"/>
      <c r="BE2121" s="513"/>
      <c r="BF2121" s="513"/>
      <c r="BG2121" s="513"/>
      <c r="BH2121" s="513"/>
      <c r="BI2121" s="513"/>
      <c r="BJ2121" s="513"/>
      <c r="BK2121" s="513"/>
      <c r="BL2121" s="513"/>
      <c r="BM2121" s="513"/>
      <c r="BN2121" s="513"/>
      <c r="BO2121" s="513"/>
      <c r="BP2121" s="513"/>
      <c r="BQ2121" s="513"/>
      <c r="BR2121" s="513"/>
      <c r="BS2121" s="513"/>
      <c r="BT2121" s="513"/>
      <c r="BU2121" s="513"/>
      <c r="BV2121" s="513"/>
      <c r="BW2121" s="513"/>
      <c r="BX2121" s="513"/>
      <c r="BY2121" s="513"/>
      <c r="BZ2121" s="513"/>
      <c r="CA2121" s="513"/>
      <c r="CB2121" s="513"/>
      <c r="CC2121" s="1972"/>
      <c r="CD2121" s="1499"/>
      <c r="CE2121" s="1500"/>
      <c r="CF2121" s="1501"/>
      <c r="CG2121" s="1500"/>
      <c r="CH2121" s="1500"/>
      <c r="CI2121" s="1500"/>
      <c r="CJ2121" s="1976"/>
      <c r="CK2121" s="1519"/>
      <c r="CL2121" s="1509"/>
    </row>
    <row r="2122" spans="1:90" s="514" customFormat="1">
      <c r="A2122" s="511"/>
      <c r="B2122" s="512"/>
      <c r="C2122" s="1493"/>
      <c r="D2122" s="1493"/>
      <c r="E2122" s="1493"/>
      <c r="F2122" s="1493"/>
      <c r="G2122" s="1493"/>
      <c r="H2122" s="1530"/>
      <c r="I2122" s="1972"/>
      <c r="J2122" s="1542"/>
      <c r="K2122" s="513"/>
      <c r="L2122" s="513"/>
      <c r="M2122" s="513"/>
      <c r="N2122" s="513"/>
      <c r="O2122" s="513"/>
      <c r="P2122" s="513"/>
      <c r="Q2122" s="513"/>
      <c r="R2122" s="513"/>
      <c r="S2122" s="513"/>
      <c r="T2122" s="513"/>
      <c r="U2122" s="513"/>
      <c r="V2122" s="513"/>
      <c r="W2122" s="513"/>
      <c r="X2122" s="513"/>
      <c r="Y2122" s="513"/>
      <c r="Z2122" s="513"/>
      <c r="AA2122" s="513"/>
      <c r="AB2122" s="513"/>
      <c r="AC2122" s="513"/>
      <c r="AD2122" s="513"/>
      <c r="AE2122" s="513"/>
      <c r="AF2122" s="513"/>
      <c r="AG2122" s="513"/>
      <c r="AH2122" s="513"/>
      <c r="AI2122" s="513"/>
      <c r="AJ2122" s="513"/>
      <c r="AK2122" s="513"/>
      <c r="AL2122" s="513"/>
      <c r="AM2122" s="513"/>
      <c r="AN2122" s="513"/>
      <c r="AO2122" s="513"/>
      <c r="AP2122" s="513"/>
      <c r="AQ2122" s="513"/>
      <c r="AR2122" s="513"/>
      <c r="AS2122" s="513"/>
      <c r="AT2122" s="513"/>
      <c r="AU2122" s="513"/>
      <c r="AV2122" s="513"/>
      <c r="AW2122" s="513"/>
      <c r="AX2122" s="513"/>
      <c r="AY2122" s="513"/>
      <c r="AZ2122" s="513"/>
      <c r="BA2122" s="513"/>
      <c r="BB2122" s="513"/>
      <c r="BC2122" s="513"/>
      <c r="BD2122" s="513"/>
      <c r="BE2122" s="513"/>
      <c r="BF2122" s="513"/>
      <c r="BG2122" s="513"/>
      <c r="BH2122" s="513"/>
      <c r="BI2122" s="513"/>
      <c r="BJ2122" s="513"/>
      <c r="BK2122" s="513"/>
      <c r="BL2122" s="513"/>
      <c r="BM2122" s="513"/>
      <c r="BN2122" s="513"/>
      <c r="BO2122" s="513"/>
      <c r="BP2122" s="513"/>
      <c r="BQ2122" s="513"/>
      <c r="BR2122" s="513"/>
      <c r="BS2122" s="513"/>
      <c r="BT2122" s="513"/>
      <c r="BU2122" s="513"/>
      <c r="BV2122" s="513"/>
      <c r="BW2122" s="513"/>
      <c r="BX2122" s="513"/>
      <c r="BY2122" s="513"/>
      <c r="BZ2122" s="513"/>
      <c r="CA2122" s="513"/>
      <c r="CB2122" s="513"/>
      <c r="CC2122" s="1972"/>
      <c r="CD2122" s="1499"/>
      <c r="CE2122" s="1500"/>
      <c r="CF2122" s="1501"/>
      <c r="CG2122" s="1500"/>
      <c r="CH2122" s="1500"/>
      <c r="CI2122" s="1500"/>
      <c r="CJ2122" s="1976"/>
      <c r="CK2122" s="1519"/>
      <c r="CL2122" s="1509"/>
    </row>
    <row r="2123" spans="1:90" s="514" customFormat="1">
      <c r="A2123" s="511"/>
      <c r="B2123" s="512"/>
      <c r="C2123" s="1493"/>
      <c r="D2123" s="1493"/>
      <c r="E2123" s="1493"/>
      <c r="F2123" s="1493"/>
      <c r="G2123" s="1493"/>
      <c r="H2123" s="1530"/>
      <c r="I2123" s="1972"/>
      <c r="J2123" s="1542"/>
      <c r="K2123" s="513"/>
      <c r="L2123" s="513"/>
      <c r="M2123" s="513"/>
      <c r="N2123" s="513"/>
      <c r="O2123" s="513"/>
      <c r="P2123" s="513"/>
      <c r="Q2123" s="513"/>
      <c r="R2123" s="513"/>
      <c r="S2123" s="513"/>
      <c r="T2123" s="513"/>
      <c r="U2123" s="513"/>
      <c r="V2123" s="513"/>
      <c r="W2123" s="513"/>
      <c r="X2123" s="513"/>
      <c r="Y2123" s="513"/>
      <c r="Z2123" s="513"/>
      <c r="AA2123" s="513"/>
      <c r="AB2123" s="513"/>
      <c r="AC2123" s="513"/>
      <c r="AD2123" s="513"/>
      <c r="AE2123" s="513"/>
      <c r="AF2123" s="513"/>
      <c r="AG2123" s="513"/>
      <c r="AH2123" s="513"/>
      <c r="AI2123" s="513"/>
      <c r="AJ2123" s="513"/>
      <c r="AK2123" s="513"/>
      <c r="AL2123" s="513"/>
      <c r="AM2123" s="513"/>
      <c r="AN2123" s="513"/>
      <c r="AO2123" s="513"/>
      <c r="AP2123" s="513"/>
      <c r="AQ2123" s="513"/>
      <c r="AR2123" s="513"/>
      <c r="AS2123" s="513"/>
      <c r="AT2123" s="513"/>
      <c r="AU2123" s="513"/>
      <c r="AV2123" s="513"/>
      <c r="AW2123" s="513"/>
      <c r="AX2123" s="513"/>
      <c r="AY2123" s="513"/>
      <c r="AZ2123" s="513"/>
      <c r="BA2123" s="513"/>
      <c r="BB2123" s="513"/>
      <c r="BC2123" s="513"/>
      <c r="BD2123" s="513"/>
      <c r="BE2123" s="513"/>
      <c r="BF2123" s="513"/>
      <c r="BG2123" s="513"/>
      <c r="BH2123" s="513"/>
      <c r="BI2123" s="513"/>
      <c r="BJ2123" s="513"/>
      <c r="BK2123" s="513"/>
      <c r="BL2123" s="513"/>
      <c r="BM2123" s="513"/>
      <c r="BN2123" s="513"/>
      <c r="BO2123" s="513"/>
      <c r="BP2123" s="513"/>
      <c r="BQ2123" s="513"/>
      <c r="BR2123" s="513"/>
      <c r="BS2123" s="513"/>
      <c r="BT2123" s="513"/>
      <c r="BU2123" s="513"/>
      <c r="BV2123" s="513"/>
      <c r="BW2123" s="513"/>
      <c r="BX2123" s="513"/>
      <c r="BY2123" s="513"/>
      <c r="BZ2123" s="513"/>
      <c r="CA2123" s="513"/>
      <c r="CB2123" s="513"/>
      <c r="CC2123" s="1972"/>
      <c r="CD2123" s="1499"/>
      <c r="CE2123" s="1500"/>
      <c r="CF2123" s="1501"/>
      <c r="CG2123" s="1500"/>
      <c r="CH2123" s="1500"/>
      <c r="CI2123" s="1500"/>
      <c r="CJ2123" s="1976"/>
      <c r="CK2123" s="1519"/>
      <c r="CL2123" s="1509"/>
    </row>
    <row r="2124" spans="1:90" s="514" customFormat="1">
      <c r="A2124" s="511"/>
      <c r="B2124" s="512"/>
      <c r="C2124" s="1493"/>
      <c r="D2124" s="1493"/>
      <c r="E2124" s="1493"/>
      <c r="F2124" s="1493"/>
      <c r="G2124" s="1493"/>
      <c r="H2124" s="1530"/>
      <c r="I2124" s="1972"/>
      <c r="J2124" s="1542"/>
      <c r="K2124" s="513"/>
      <c r="L2124" s="513"/>
      <c r="M2124" s="513"/>
      <c r="N2124" s="513"/>
      <c r="O2124" s="513"/>
      <c r="P2124" s="513"/>
      <c r="Q2124" s="513"/>
      <c r="R2124" s="513"/>
      <c r="S2124" s="513"/>
      <c r="T2124" s="513"/>
      <c r="U2124" s="513"/>
      <c r="V2124" s="513"/>
      <c r="W2124" s="513"/>
      <c r="X2124" s="513"/>
      <c r="Y2124" s="513"/>
      <c r="Z2124" s="513"/>
      <c r="AA2124" s="513"/>
      <c r="AB2124" s="513"/>
      <c r="AC2124" s="513"/>
      <c r="AD2124" s="513"/>
      <c r="AE2124" s="513"/>
      <c r="AF2124" s="513"/>
      <c r="AG2124" s="513"/>
      <c r="AH2124" s="513"/>
      <c r="AI2124" s="513"/>
      <c r="AJ2124" s="513"/>
      <c r="AK2124" s="513"/>
      <c r="AL2124" s="513"/>
      <c r="AM2124" s="513"/>
      <c r="AN2124" s="513"/>
      <c r="AO2124" s="513"/>
      <c r="AP2124" s="513"/>
      <c r="AQ2124" s="513"/>
      <c r="AR2124" s="513"/>
      <c r="AS2124" s="513"/>
      <c r="AT2124" s="513"/>
      <c r="AU2124" s="513"/>
      <c r="AV2124" s="513"/>
      <c r="AW2124" s="513"/>
      <c r="AX2124" s="513"/>
      <c r="AY2124" s="513"/>
      <c r="AZ2124" s="513"/>
      <c r="BA2124" s="513"/>
      <c r="BB2124" s="513"/>
      <c r="BC2124" s="513"/>
      <c r="BD2124" s="513"/>
      <c r="BE2124" s="513"/>
      <c r="BF2124" s="513"/>
      <c r="BG2124" s="513"/>
      <c r="BH2124" s="513"/>
      <c r="BI2124" s="513"/>
      <c r="BJ2124" s="513"/>
      <c r="BK2124" s="513"/>
      <c r="BL2124" s="513"/>
      <c r="BM2124" s="513"/>
      <c r="BN2124" s="513"/>
      <c r="BO2124" s="513"/>
      <c r="BP2124" s="513"/>
      <c r="BQ2124" s="513"/>
      <c r="BR2124" s="513"/>
      <c r="BS2124" s="513"/>
      <c r="BT2124" s="513"/>
      <c r="BU2124" s="513"/>
      <c r="BV2124" s="513"/>
      <c r="BW2124" s="513"/>
      <c r="BX2124" s="513"/>
      <c r="BY2124" s="513"/>
      <c r="BZ2124" s="513"/>
      <c r="CA2124" s="513"/>
      <c r="CB2124" s="513"/>
      <c r="CC2124" s="1972"/>
      <c r="CD2124" s="1499"/>
      <c r="CE2124" s="1500"/>
      <c r="CF2124" s="1501"/>
      <c r="CG2124" s="1500"/>
      <c r="CH2124" s="1500"/>
      <c r="CI2124" s="1500"/>
      <c r="CJ2124" s="1976"/>
      <c r="CK2124" s="1519"/>
      <c r="CL2124" s="1509"/>
    </row>
    <row r="2125" spans="1:90" s="514" customFormat="1">
      <c r="A2125" s="511"/>
      <c r="B2125" s="512"/>
      <c r="C2125" s="1493"/>
      <c r="D2125" s="1493"/>
      <c r="E2125" s="1493"/>
      <c r="F2125" s="1493"/>
      <c r="G2125" s="1493"/>
      <c r="H2125" s="1530"/>
      <c r="I2125" s="1972"/>
      <c r="J2125" s="1542"/>
      <c r="K2125" s="513"/>
      <c r="L2125" s="513"/>
      <c r="M2125" s="513"/>
      <c r="N2125" s="513"/>
      <c r="O2125" s="513"/>
      <c r="P2125" s="513"/>
      <c r="Q2125" s="513"/>
      <c r="R2125" s="513"/>
      <c r="S2125" s="513"/>
      <c r="T2125" s="513"/>
      <c r="U2125" s="513"/>
      <c r="V2125" s="513"/>
      <c r="W2125" s="513"/>
      <c r="X2125" s="513"/>
      <c r="Y2125" s="513"/>
      <c r="Z2125" s="513"/>
      <c r="AA2125" s="513"/>
      <c r="AB2125" s="513"/>
      <c r="AC2125" s="513"/>
      <c r="AD2125" s="513"/>
      <c r="AE2125" s="513"/>
      <c r="AF2125" s="513"/>
      <c r="AG2125" s="513"/>
      <c r="AH2125" s="513"/>
      <c r="AI2125" s="513"/>
      <c r="AJ2125" s="513"/>
      <c r="AK2125" s="513"/>
      <c r="AL2125" s="513"/>
      <c r="AM2125" s="513"/>
      <c r="AN2125" s="513"/>
      <c r="AO2125" s="513"/>
      <c r="AP2125" s="513"/>
      <c r="AQ2125" s="513"/>
      <c r="AR2125" s="513"/>
      <c r="AS2125" s="513"/>
      <c r="AT2125" s="513"/>
      <c r="AU2125" s="513"/>
      <c r="AV2125" s="513"/>
      <c r="AW2125" s="513"/>
      <c r="AX2125" s="513"/>
      <c r="AY2125" s="513"/>
      <c r="AZ2125" s="513"/>
      <c r="BA2125" s="513"/>
      <c r="BB2125" s="513"/>
      <c r="BC2125" s="513"/>
      <c r="BD2125" s="513"/>
      <c r="BE2125" s="513"/>
      <c r="BF2125" s="513"/>
      <c r="BG2125" s="513"/>
      <c r="BH2125" s="513"/>
      <c r="BI2125" s="513"/>
      <c r="BJ2125" s="513"/>
      <c r="BK2125" s="513"/>
      <c r="BL2125" s="513"/>
      <c r="BM2125" s="513"/>
      <c r="BN2125" s="513"/>
      <c r="BO2125" s="513"/>
      <c r="BP2125" s="513"/>
      <c r="BQ2125" s="513"/>
      <c r="BR2125" s="513"/>
      <c r="BS2125" s="513"/>
      <c r="BT2125" s="513"/>
      <c r="BU2125" s="513"/>
      <c r="BV2125" s="513"/>
      <c r="BW2125" s="513"/>
      <c r="BX2125" s="513"/>
      <c r="BY2125" s="513"/>
      <c r="BZ2125" s="513"/>
      <c r="CA2125" s="513"/>
      <c r="CB2125" s="513"/>
      <c r="CC2125" s="1972"/>
      <c r="CD2125" s="1499"/>
      <c r="CE2125" s="1500"/>
      <c r="CF2125" s="1501"/>
      <c r="CG2125" s="1500"/>
      <c r="CH2125" s="1500"/>
      <c r="CI2125" s="1500"/>
      <c r="CJ2125" s="1976"/>
      <c r="CK2125" s="1519"/>
      <c r="CL2125" s="1509"/>
    </row>
    <row r="2126" spans="1:90" s="514" customFormat="1">
      <c r="A2126" s="511"/>
      <c r="B2126" s="512"/>
      <c r="C2126" s="1493"/>
      <c r="D2126" s="1493"/>
      <c r="E2126" s="1493"/>
      <c r="F2126" s="1493"/>
      <c r="G2126" s="1493"/>
      <c r="H2126" s="1530"/>
      <c r="I2126" s="1972"/>
      <c r="J2126" s="1542"/>
      <c r="K2126" s="513"/>
      <c r="L2126" s="513"/>
      <c r="M2126" s="513"/>
      <c r="N2126" s="513"/>
      <c r="O2126" s="513"/>
      <c r="P2126" s="513"/>
      <c r="Q2126" s="513"/>
      <c r="R2126" s="513"/>
      <c r="S2126" s="513"/>
      <c r="T2126" s="513"/>
      <c r="U2126" s="513"/>
      <c r="V2126" s="513"/>
      <c r="W2126" s="513"/>
      <c r="X2126" s="513"/>
      <c r="Y2126" s="513"/>
      <c r="Z2126" s="513"/>
      <c r="AA2126" s="513"/>
      <c r="AB2126" s="513"/>
      <c r="AC2126" s="513"/>
      <c r="AD2126" s="513"/>
      <c r="AE2126" s="513"/>
      <c r="AF2126" s="513"/>
      <c r="AG2126" s="513"/>
      <c r="AH2126" s="513"/>
      <c r="AI2126" s="513"/>
      <c r="AJ2126" s="513"/>
      <c r="AK2126" s="513"/>
      <c r="AL2126" s="513"/>
      <c r="AM2126" s="513"/>
      <c r="AN2126" s="513"/>
      <c r="AO2126" s="513"/>
      <c r="AP2126" s="513"/>
      <c r="AQ2126" s="513"/>
      <c r="AR2126" s="513"/>
      <c r="AS2126" s="513"/>
      <c r="AT2126" s="513"/>
      <c r="AU2126" s="513"/>
      <c r="AV2126" s="513"/>
      <c r="AW2126" s="513"/>
      <c r="AX2126" s="513"/>
      <c r="AY2126" s="513"/>
      <c r="AZ2126" s="513"/>
      <c r="BA2126" s="513"/>
      <c r="BB2126" s="513"/>
      <c r="BC2126" s="513"/>
      <c r="BD2126" s="513"/>
      <c r="BE2126" s="513"/>
      <c r="BF2126" s="513"/>
      <c r="BG2126" s="513"/>
      <c r="BH2126" s="513"/>
      <c r="BI2126" s="513"/>
      <c r="BJ2126" s="513"/>
      <c r="BK2126" s="513"/>
      <c r="BL2126" s="513"/>
      <c r="BM2126" s="513"/>
      <c r="BN2126" s="513"/>
      <c r="BO2126" s="513"/>
      <c r="BP2126" s="513"/>
      <c r="BQ2126" s="513"/>
      <c r="BR2126" s="513"/>
      <c r="BS2126" s="513"/>
      <c r="BT2126" s="513"/>
      <c r="BU2126" s="513"/>
      <c r="BV2126" s="513"/>
      <c r="BW2126" s="513"/>
      <c r="BX2126" s="513"/>
      <c r="BY2126" s="513"/>
      <c r="BZ2126" s="513"/>
      <c r="CA2126" s="513"/>
      <c r="CB2126" s="513"/>
      <c r="CC2126" s="1972"/>
      <c r="CD2126" s="1499"/>
      <c r="CE2126" s="1500"/>
      <c r="CF2126" s="1501"/>
      <c r="CG2126" s="1500"/>
      <c r="CH2126" s="1500"/>
      <c r="CI2126" s="1500"/>
      <c r="CJ2126" s="1976"/>
      <c r="CK2126" s="1519"/>
      <c r="CL2126" s="1509"/>
    </row>
    <row r="2127" spans="1:90" s="514" customFormat="1">
      <c r="A2127" s="511"/>
      <c r="B2127" s="512"/>
      <c r="C2127" s="1493"/>
      <c r="D2127" s="1493"/>
      <c r="E2127" s="1493"/>
      <c r="F2127" s="1493"/>
      <c r="G2127" s="1493"/>
      <c r="H2127" s="1530"/>
      <c r="I2127" s="1972"/>
      <c r="J2127" s="1542"/>
      <c r="K2127" s="513"/>
      <c r="L2127" s="513"/>
      <c r="M2127" s="513"/>
      <c r="N2127" s="513"/>
      <c r="O2127" s="513"/>
      <c r="P2127" s="513"/>
      <c r="Q2127" s="513"/>
      <c r="R2127" s="513"/>
      <c r="S2127" s="513"/>
      <c r="T2127" s="513"/>
      <c r="U2127" s="513"/>
      <c r="V2127" s="513"/>
      <c r="W2127" s="513"/>
      <c r="X2127" s="513"/>
      <c r="Y2127" s="513"/>
      <c r="Z2127" s="513"/>
      <c r="AA2127" s="513"/>
      <c r="AB2127" s="513"/>
      <c r="AC2127" s="513"/>
      <c r="AD2127" s="513"/>
      <c r="AE2127" s="513"/>
      <c r="AF2127" s="513"/>
      <c r="AG2127" s="513"/>
      <c r="AH2127" s="513"/>
      <c r="AI2127" s="513"/>
      <c r="AJ2127" s="513"/>
      <c r="AK2127" s="513"/>
      <c r="AL2127" s="513"/>
      <c r="AM2127" s="513"/>
      <c r="AN2127" s="513"/>
      <c r="AO2127" s="513"/>
      <c r="AP2127" s="513"/>
      <c r="AQ2127" s="513"/>
      <c r="AR2127" s="513"/>
      <c r="AS2127" s="513"/>
      <c r="AT2127" s="513"/>
      <c r="AU2127" s="513"/>
      <c r="AV2127" s="513"/>
      <c r="AW2127" s="513"/>
      <c r="AX2127" s="513"/>
      <c r="AY2127" s="513"/>
      <c r="AZ2127" s="513"/>
      <c r="BA2127" s="513"/>
      <c r="BB2127" s="513"/>
      <c r="BC2127" s="513"/>
      <c r="BD2127" s="513"/>
      <c r="BE2127" s="513"/>
      <c r="BF2127" s="513"/>
      <c r="BG2127" s="513"/>
      <c r="BH2127" s="513"/>
      <c r="BI2127" s="513"/>
      <c r="BJ2127" s="513"/>
      <c r="BK2127" s="513"/>
      <c r="BL2127" s="513"/>
      <c r="BM2127" s="513"/>
      <c r="BN2127" s="513"/>
      <c r="BO2127" s="513"/>
      <c r="BP2127" s="513"/>
      <c r="BQ2127" s="513"/>
      <c r="BR2127" s="513"/>
      <c r="BS2127" s="513"/>
      <c r="BT2127" s="513"/>
      <c r="BU2127" s="513"/>
      <c r="BV2127" s="513"/>
      <c r="BW2127" s="513"/>
      <c r="BX2127" s="513"/>
      <c r="BY2127" s="513"/>
      <c r="BZ2127" s="513"/>
      <c r="CA2127" s="513"/>
      <c r="CB2127" s="513"/>
      <c r="CC2127" s="1972"/>
      <c r="CD2127" s="1499"/>
      <c r="CE2127" s="1500"/>
      <c r="CF2127" s="1501"/>
      <c r="CG2127" s="1500"/>
      <c r="CH2127" s="1500"/>
      <c r="CI2127" s="1500"/>
      <c r="CJ2127" s="1976"/>
      <c r="CK2127" s="1519"/>
      <c r="CL2127" s="1509"/>
    </row>
    <row r="2128" spans="1:90" s="514" customFormat="1">
      <c r="A2128" s="511"/>
      <c r="B2128" s="512"/>
      <c r="C2128" s="1493"/>
      <c r="D2128" s="1493"/>
      <c r="E2128" s="1493"/>
      <c r="F2128" s="1493"/>
      <c r="G2128" s="1493"/>
      <c r="H2128" s="1530"/>
      <c r="I2128" s="1972"/>
      <c r="J2128" s="1542"/>
      <c r="K2128" s="513"/>
      <c r="L2128" s="513"/>
      <c r="M2128" s="513"/>
      <c r="N2128" s="513"/>
      <c r="O2128" s="513"/>
      <c r="P2128" s="513"/>
      <c r="Q2128" s="513"/>
      <c r="R2128" s="513"/>
      <c r="S2128" s="513"/>
      <c r="T2128" s="513"/>
      <c r="U2128" s="513"/>
      <c r="V2128" s="513"/>
      <c r="W2128" s="513"/>
      <c r="X2128" s="513"/>
      <c r="Y2128" s="513"/>
      <c r="Z2128" s="513"/>
      <c r="AA2128" s="513"/>
      <c r="AB2128" s="513"/>
      <c r="AC2128" s="513"/>
      <c r="AD2128" s="513"/>
      <c r="AE2128" s="513"/>
      <c r="AF2128" s="513"/>
      <c r="AG2128" s="513"/>
      <c r="AH2128" s="513"/>
      <c r="AI2128" s="513"/>
      <c r="AJ2128" s="513"/>
      <c r="AK2128" s="513"/>
      <c r="AL2128" s="513"/>
      <c r="AM2128" s="513"/>
      <c r="AN2128" s="513"/>
      <c r="AO2128" s="513"/>
      <c r="AP2128" s="513"/>
      <c r="AQ2128" s="513"/>
      <c r="AR2128" s="513"/>
      <c r="AS2128" s="513"/>
      <c r="AT2128" s="513"/>
      <c r="AU2128" s="513"/>
      <c r="AV2128" s="513"/>
      <c r="AW2128" s="513"/>
      <c r="AX2128" s="513"/>
      <c r="AY2128" s="513"/>
      <c r="AZ2128" s="513"/>
      <c r="BA2128" s="513"/>
      <c r="BB2128" s="513"/>
      <c r="BC2128" s="513"/>
      <c r="BD2128" s="513"/>
      <c r="BE2128" s="513"/>
      <c r="BF2128" s="513"/>
      <c r="BG2128" s="513"/>
      <c r="BH2128" s="513"/>
      <c r="BI2128" s="513"/>
      <c r="BJ2128" s="513"/>
      <c r="BK2128" s="513"/>
      <c r="BL2128" s="513"/>
      <c r="BM2128" s="513"/>
      <c r="BN2128" s="513"/>
      <c r="BO2128" s="513"/>
      <c r="BP2128" s="513"/>
      <c r="BQ2128" s="513"/>
      <c r="BR2128" s="513"/>
      <c r="BS2128" s="513"/>
      <c r="BT2128" s="513"/>
      <c r="BU2128" s="513"/>
      <c r="BV2128" s="513"/>
      <c r="BW2128" s="513"/>
      <c r="BX2128" s="513"/>
      <c r="BY2128" s="513"/>
      <c r="BZ2128" s="513"/>
      <c r="CA2128" s="513"/>
      <c r="CB2128" s="513"/>
      <c r="CC2128" s="1972"/>
      <c r="CD2128" s="1499"/>
      <c r="CE2128" s="1500"/>
      <c r="CF2128" s="1501"/>
      <c r="CG2128" s="1500"/>
      <c r="CH2128" s="1500"/>
      <c r="CI2128" s="1500"/>
      <c r="CJ2128" s="1976"/>
      <c r="CK2128" s="1519"/>
      <c r="CL2128" s="1509"/>
    </row>
    <row r="2129" spans="1:90" s="514" customFormat="1">
      <c r="A2129" s="511"/>
      <c r="B2129" s="512"/>
      <c r="C2129" s="1493"/>
      <c r="D2129" s="1493"/>
      <c r="E2129" s="1493"/>
      <c r="F2129" s="1493"/>
      <c r="G2129" s="1493"/>
      <c r="H2129" s="1530"/>
      <c r="I2129" s="1972"/>
      <c r="J2129" s="1542"/>
      <c r="K2129" s="513"/>
      <c r="L2129" s="513"/>
      <c r="M2129" s="513"/>
      <c r="N2129" s="513"/>
      <c r="O2129" s="513"/>
      <c r="P2129" s="513"/>
      <c r="Q2129" s="513"/>
      <c r="R2129" s="513"/>
      <c r="S2129" s="513"/>
      <c r="T2129" s="513"/>
      <c r="U2129" s="513"/>
      <c r="V2129" s="513"/>
      <c r="W2129" s="513"/>
      <c r="X2129" s="513"/>
      <c r="Y2129" s="513"/>
      <c r="Z2129" s="513"/>
      <c r="AA2129" s="513"/>
      <c r="AB2129" s="513"/>
      <c r="AC2129" s="513"/>
      <c r="AD2129" s="513"/>
      <c r="AE2129" s="513"/>
      <c r="AF2129" s="513"/>
      <c r="AG2129" s="513"/>
      <c r="AH2129" s="513"/>
      <c r="AI2129" s="513"/>
      <c r="AJ2129" s="513"/>
      <c r="AK2129" s="513"/>
      <c r="AL2129" s="513"/>
      <c r="AM2129" s="513"/>
      <c r="AN2129" s="513"/>
      <c r="AO2129" s="513"/>
      <c r="AP2129" s="513"/>
      <c r="AQ2129" s="513"/>
      <c r="AR2129" s="513"/>
      <c r="AS2129" s="513"/>
      <c r="AT2129" s="513"/>
      <c r="AU2129" s="513"/>
      <c r="AV2129" s="513"/>
      <c r="AW2129" s="513"/>
      <c r="AX2129" s="513"/>
      <c r="AY2129" s="513"/>
      <c r="AZ2129" s="513"/>
      <c r="BA2129" s="513"/>
      <c r="BB2129" s="513"/>
      <c r="BC2129" s="513"/>
      <c r="BD2129" s="513"/>
      <c r="BE2129" s="513"/>
      <c r="BF2129" s="513"/>
      <c r="BG2129" s="513"/>
      <c r="BH2129" s="513"/>
      <c r="BI2129" s="513"/>
      <c r="BJ2129" s="513"/>
      <c r="BK2129" s="513"/>
      <c r="BL2129" s="513"/>
      <c r="BM2129" s="513"/>
      <c r="BN2129" s="513"/>
      <c r="BO2129" s="513"/>
      <c r="BP2129" s="513"/>
      <c r="BQ2129" s="513"/>
      <c r="BR2129" s="513"/>
      <c r="BS2129" s="513"/>
      <c r="BT2129" s="513"/>
      <c r="BU2129" s="513"/>
      <c r="BV2129" s="513"/>
      <c r="BW2129" s="513"/>
      <c r="BX2129" s="513"/>
      <c r="BY2129" s="513"/>
      <c r="BZ2129" s="513"/>
      <c r="CA2129" s="513"/>
      <c r="CB2129" s="513"/>
      <c r="CC2129" s="1972"/>
      <c r="CD2129" s="1499"/>
      <c r="CE2129" s="1500"/>
      <c r="CF2129" s="1501"/>
      <c r="CG2129" s="1500"/>
      <c r="CH2129" s="1500"/>
      <c r="CI2129" s="1500"/>
      <c r="CJ2129" s="1976"/>
      <c r="CK2129" s="1519"/>
      <c r="CL2129" s="1509"/>
    </row>
    <row r="2130" spans="1:90" s="514" customFormat="1">
      <c r="A2130" s="511"/>
      <c r="B2130" s="512"/>
      <c r="C2130" s="1493"/>
      <c r="D2130" s="1493"/>
      <c r="E2130" s="1493"/>
      <c r="F2130" s="1493"/>
      <c r="G2130" s="1493"/>
      <c r="H2130" s="1530"/>
      <c r="I2130" s="1972"/>
      <c r="J2130" s="1542"/>
      <c r="K2130" s="513"/>
      <c r="L2130" s="513"/>
      <c r="M2130" s="513"/>
      <c r="N2130" s="513"/>
      <c r="O2130" s="513"/>
      <c r="P2130" s="513"/>
      <c r="Q2130" s="513"/>
      <c r="R2130" s="513"/>
      <c r="S2130" s="513"/>
      <c r="T2130" s="513"/>
      <c r="U2130" s="513"/>
      <c r="V2130" s="513"/>
      <c r="W2130" s="513"/>
      <c r="X2130" s="513"/>
      <c r="Y2130" s="513"/>
      <c r="Z2130" s="513"/>
      <c r="AA2130" s="513"/>
      <c r="AB2130" s="513"/>
      <c r="AC2130" s="513"/>
      <c r="AD2130" s="513"/>
      <c r="AE2130" s="513"/>
      <c r="AF2130" s="513"/>
      <c r="AG2130" s="513"/>
      <c r="AH2130" s="513"/>
      <c r="AI2130" s="513"/>
      <c r="AJ2130" s="513"/>
      <c r="AK2130" s="513"/>
      <c r="AL2130" s="513"/>
      <c r="AM2130" s="513"/>
      <c r="AN2130" s="513"/>
      <c r="AO2130" s="513"/>
      <c r="AP2130" s="513"/>
      <c r="AQ2130" s="513"/>
      <c r="AR2130" s="513"/>
      <c r="AS2130" s="513"/>
      <c r="AT2130" s="513"/>
      <c r="AU2130" s="513"/>
      <c r="AV2130" s="513"/>
      <c r="AW2130" s="513"/>
      <c r="AX2130" s="513"/>
      <c r="AY2130" s="513"/>
      <c r="AZ2130" s="513"/>
      <c r="BA2130" s="513"/>
      <c r="BB2130" s="513"/>
      <c r="BC2130" s="513"/>
      <c r="BD2130" s="513"/>
      <c r="BE2130" s="513"/>
      <c r="BF2130" s="513"/>
      <c r="BG2130" s="513"/>
      <c r="BH2130" s="513"/>
      <c r="BI2130" s="513"/>
      <c r="BJ2130" s="513"/>
      <c r="BK2130" s="513"/>
      <c r="BL2130" s="513"/>
      <c r="BM2130" s="513"/>
      <c r="BN2130" s="513"/>
      <c r="BO2130" s="513"/>
      <c r="BP2130" s="513"/>
      <c r="BQ2130" s="513"/>
      <c r="BR2130" s="513"/>
      <c r="BS2130" s="513"/>
      <c r="BT2130" s="513"/>
      <c r="BU2130" s="513"/>
      <c r="BV2130" s="513"/>
      <c r="BW2130" s="513"/>
      <c r="BX2130" s="513"/>
      <c r="BY2130" s="513"/>
      <c r="BZ2130" s="513"/>
      <c r="CA2130" s="513"/>
      <c r="CB2130" s="513"/>
      <c r="CC2130" s="1972"/>
      <c r="CD2130" s="1499"/>
      <c r="CE2130" s="1500"/>
      <c r="CF2130" s="1501"/>
      <c r="CG2130" s="1500"/>
      <c r="CH2130" s="1500"/>
      <c r="CI2130" s="1500"/>
      <c r="CJ2130" s="1976"/>
      <c r="CK2130" s="1519"/>
      <c r="CL2130" s="1509"/>
    </row>
    <row r="2131" spans="1:90" s="514" customFormat="1">
      <c r="A2131" s="511"/>
      <c r="B2131" s="512"/>
      <c r="C2131" s="1493"/>
      <c r="D2131" s="1493"/>
      <c r="E2131" s="1493"/>
      <c r="F2131" s="1493"/>
      <c r="G2131" s="1493"/>
      <c r="H2131" s="1530"/>
      <c r="I2131" s="1972"/>
      <c r="J2131" s="1542"/>
      <c r="K2131" s="513"/>
      <c r="L2131" s="513"/>
      <c r="M2131" s="513"/>
      <c r="N2131" s="513"/>
      <c r="O2131" s="513"/>
      <c r="P2131" s="513"/>
      <c r="Q2131" s="513"/>
      <c r="R2131" s="513"/>
      <c r="S2131" s="513"/>
      <c r="T2131" s="513"/>
      <c r="U2131" s="513"/>
      <c r="V2131" s="513"/>
      <c r="W2131" s="513"/>
      <c r="X2131" s="513"/>
      <c r="Y2131" s="513"/>
      <c r="Z2131" s="513"/>
      <c r="AA2131" s="513"/>
      <c r="AB2131" s="513"/>
      <c r="AC2131" s="513"/>
      <c r="AD2131" s="513"/>
      <c r="AE2131" s="513"/>
      <c r="AF2131" s="513"/>
      <c r="AG2131" s="513"/>
      <c r="AH2131" s="513"/>
      <c r="AI2131" s="513"/>
      <c r="AJ2131" s="513"/>
      <c r="AK2131" s="513"/>
      <c r="AL2131" s="513"/>
      <c r="AM2131" s="513"/>
      <c r="AN2131" s="513"/>
      <c r="AO2131" s="513"/>
      <c r="AP2131" s="513"/>
      <c r="AQ2131" s="513"/>
      <c r="AR2131" s="513"/>
      <c r="AS2131" s="513"/>
      <c r="AT2131" s="513"/>
      <c r="AU2131" s="513"/>
      <c r="AV2131" s="513"/>
      <c r="AW2131" s="513"/>
      <c r="AX2131" s="513"/>
      <c r="AY2131" s="513"/>
      <c r="AZ2131" s="513"/>
      <c r="BA2131" s="513"/>
      <c r="BB2131" s="513"/>
      <c r="BC2131" s="513"/>
      <c r="BD2131" s="513"/>
      <c r="BE2131" s="513"/>
      <c r="BF2131" s="513"/>
      <c r="BG2131" s="513"/>
      <c r="BH2131" s="513"/>
      <c r="BI2131" s="513"/>
      <c r="BJ2131" s="513"/>
      <c r="BK2131" s="513"/>
      <c r="BL2131" s="513"/>
      <c r="BM2131" s="513"/>
      <c r="BN2131" s="513"/>
      <c r="BO2131" s="513"/>
      <c r="BP2131" s="513"/>
      <c r="BQ2131" s="513"/>
      <c r="BR2131" s="513"/>
      <c r="BS2131" s="513"/>
      <c r="BT2131" s="513"/>
      <c r="BU2131" s="513"/>
      <c r="BV2131" s="513"/>
      <c r="BW2131" s="513"/>
      <c r="BX2131" s="513"/>
      <c r="BY2131" s="513"/>
      <c r="BZ2131" s="513"/>
      <c r="CA2131" s="513"/>
      <c r="CB2131" s="513"/>
      <c r="CC2131" s="1972"/>
      <c r="CD2131" s="1499"/>
      <c r="CE2131" s="1500"/>
      <c r="CF2131" s="1501"/>
      <c r="CG2131" s="1500"/>
      <c r="CH2131" s="1500"/>
      <c r="CI2131" s="1500"/>
      <c r="CJ2131" s="1976"/>
      <c r="CK2131" s="1519"/>
      <c r="CL2131" s="1509"/>
    </row>
    <row r="2132" spans="1:90" s="514" customFormat="1">
      <c r="A2132" s="511"/>
      <c r="B2132" s="512"/>
      <c r="C2132" s="1493"/>
      <c r="D2132" s="1493"/>
      <c r="E2132" s="1493"/>
      <c r="F2132" s="1493"/>
      <c r="G2132" s="1493"/>
      <c r="H2132" s="1530"/>
      <c r="I2132" s="1972"/>
      <c r="J2132" s="1542"/>
      <c r="K2132" s="513"/>
      <c r="L2132" s="513"/>
      <c r="M2132" s="513"/>
      <c r="N2132" s="513"/>
      <c r="O2132" s="513"/>
      <c r="P2132" s="513"/>
      <c r="Q2132" s="513"/>
      <c r="R2132" s="513"/>
      <c r="S2132" s="513"/>
      <c r="T2132" s="513"/>
      <c r="U2132" s="513"/>
      <c r="V2132" s="513"/>
      <c r="W2132" s="513"/>
      <c r="X2132" s="513"/>
      <c r="Y2132" s="513"/>
      <c r="Z2132" s="513"/>
      <c r="AA2132" s="513"/>
      <c r="AB2132" s="513"/>
      <c r="AC2132" s="513"/>
      <c r="AD2132" s="513"/>
      <c r="AE2132" s="513"/>
      <c r="AF2132" s="513"/>
      <c r="AG2132" s="513"/>
      <c r="AH2132" s="513"/>
      <c r="AI2132" s="513"/>
      <c r="AJ2132" s="513"/>
      <c r="AK2132" s="513"/>
      <c r="AL2132" s="513"/>
      <c r="AM2132" s="513"/>
      <c r="AN2132" s="513"/>
      <c r="AO2132" s="513"/>
      <c r="AP2132" s="513"/>
      <c r="AQ2132" s="513"/>
      <c r="AR2132" s="513"/>
      <c r="AS2132" s="513"/>
      <c r="AT2132" s="513"/>
      <c r="AU2132" s="513"/>
      <c r="AV2132" s="513"/>
      <c r="AW2132" s="513"/>
      <c r="AX2132" s="513"/>
      <c r="AY2132" s="513"/>
      <c r="AZ2132" s="513"/>
      <c r="BA2132" s="513"/>
      <c r="BB2132" s="513"/>
      <c r="BC2132" s="513"/>
      <c r="BD2132" s="513"/>
      <c r="BE2132" s="513"/>
      <c r="BF2132" s="513"/>
      <c r="BG2132" s="513"/>
      <c r="BH2132" s="513"/>
      <c r="BI2132" s="513"/>
      <c r="BJ2132" s="513"/>
      <c r="BK2132" s="513"/>
      <c r="BL2132" s="513"/>
      <c r="BM2132" s="513"/>
      <c r="BN2132" s="513"/>
      <c r="BO2132" s="513"/>
      <c r="BP2132" s="513"/>
      <c r="BQ2132" s="513"/>
      <c r="BR2132" s="513"/>
      <c r="BS2132" s="513"/>
      <c r="BT2132" s="513"/>
      <c r="BU2132" s="513"/>
      <c r="BV2132" s="513"/>
      <c r="BW2132" s="513"/>
      <c r="BX2132" s="513"/>
      <c r="BY2132" s="513"/>
      <c r="BZ2132" s="513"/>
      <c r="CA2132" s="513"/>
      <c r="CB2132" s="513"/>
      <c r="CC2132" s="1972"/>
      <c r="CD2132" s="1499"/>
      <c r="CE2132" s="1500"/>
      <c r="CF2132" s="1501"/>
      <c r="CG2132" s="1500"/>
      <c r="CH2132" s="1500"/>
      <c r="CI2132" s="1500"/>
      <c r="CJ2132" s="1976"/>
      <c r="CK2132" s="1519"/>
      <c r="CL2132" s="1509"/>
    </row>
    <row r="2133" spans="1:90" s="514" customFormat="1">
      <c r="A2133" s="511"/>
      <c r="B2133" s="512"/>
      <c r="C2133" s="1493"/>
      <c r="D2133" s="1493"/>
      <c r="E2133" s="1493"/>
      <c r="F2133" s="1493"/>
      <c r="G2133" s="1493"/>
      <c r="H2133" s="1530"/>
      <c r="I2133" s="1972"/>
      <c r="J2133" s="1542"/>
      <c r="K2133" s="513"/>
      <c r="L2133" s="513"/>
      <c r="M2133" s="513"/>
      <c r="N2133" s="513"/>
      <c r="O2133" s="513"/>
      <c r="P2133" s="513"/>
      <c r="Q2133" s="513"/>
      <c r="R2133" s="513"/>
      <c r="S2133" s="513"/>
      <c r="T2133" s="513"/>
      <c r="U2133" s="513"/>
      <c r="V2133" s="513"/>
      <c r="W2133" s="513"/>
      <c r="X2133" s="513"/>
      <c r="Y2133" s="513"/>
      <c r="Z2133" s="513"/>
      <c r="AA2133" s="513"/>
      <c r="AB2133" s="513"/>
      <c r="AC2133" s="513"/>
      <c r="AD2133" s="513"/>
      <c r="AE2133" s="513"/>
      <c r="AF2133" s="513"/>
      <c r="AG2133" s="513"/>
      <c r="AH2133" s="513"/>
      <c r="AI2133" s="513"/>
      <c r="AJ2133" s="513"/>
      <c r="AK2133" s="513"/>
      <c r="AL2133" s="513"/>
      <c r="AM2133" s="513"/>
      <c r="AN2133" s="513"/>
      <c r="AO2133" s="513"/>
      <c r="AP2133" s="513"/>
      <c r="AQ2133" s="513"/>
      <c r="AR2133" s="513"/>
      <c r="AS2133" s="513"/>
      <c r="AT2133" s="513"/>
      <c r="AU2133" s="513"/>
      <c r="AV2133" s="513"/>
      <c r="AW2133" s="513"/>
      <c r="AX2133" s="513"/>
      <c r="AY2133" s="513"/>
      <c r="AZ2133" s="513"/>
      <c r="BA2133" s="513"/>
      <c r="BB2133" s="513"/>
      <c r="BC2133" s="513"/>
      <c r="BD2133" s="513"/>
      <c r="BE2133" s="513"/>
      <c r="BF2133" s="513"/>
      <c r="BG2133" s="513"/>
      <c r="BH2133" s="513"/>
      <c r="BI2133" s="513"/>
      <c r="BJ2133" s="513"/>
      <c r="BK2133" s="513"/>
      <c r="BL2133" s="513"/>
      <c r="BM2133" s="513"/>
      <c r="BN2133" s="513"/>
      <c r="BO2133" s="513"/>
      <c r="BP2133" s="513"/>
      <c r="BQ2133" s="513"/>
      <c r="BR2133" s="513"/>
      <c r="BS2133" s="513"/>
      <c r="BT2133" s="513"/>
      <c r="BU2133" s="513"/>
      <c r="BV2133" s="513"/>
      <c r="BW2133" s="513"/>
      <c r="BX2133" s="513"/>
      <c r="BY2133" s="513"/>
      <c r="BZ2133" s="513"/>
      <c r="CA2133" s="513"/>
      <c r="CB2133" s="513"/>
      <c r="CC2133" s="1972"/>
      <c r="CD2133" s="1499"/>
      <c r="CE2133" s="1500"/>
      <c r="CF2133" s="1501"/>
      <c r="CG2133" s="1500"/>
      <c r="CH2133" s="1500"/>
      <c r="CI2133" s="1500"/>
      <c r="CJ2133" s="1976"/>
      <c r="CK2133" s="1519"/>
      <c r="CL2133" s="1509"/>
    </row>
    <row r="2134" spans="1:90" s="514" customFormat="1">
      <c r="A2134" s="511"/>
      <c r="B2134" s="512"/>
      <c r="C2134" s="1493"/>
      <c r="D2134" s="1493"/>
      <c r="E2134" s="1493"/>
      <c r="F2134" s="1493"/>
      <c r="G2134" s="1493"/>
      <c r="H2134" s="1530"/>
      <c r="I2134" s="1972"/>
      <c r="J2134" s="1542"/>
      <c r="K2134" s="513"/>
      <c r="L2134" s="513"/>
      <c r="M2134" s="513"/>
      <c r="N2134" s="513"/>
      <c r="O2134" s="513"/>
      <c r="P2134" s="513"/>
      <c r="Q2134" s="513"/>
      <c r="R2134" s="513"/>
      <c r="S2134" s="513"/>
      <c r="T2134" s="513"/>
      <c r="U2134" s="513"/>
      <c r="V2134" s="513"/>
      <c r="W2134" s="513"/>
      <c r="X2134" s="513"/>
      <c r="Y2134" s="513"/>
      <c r="Z2134" s="513"/>
      <c r="AA2134" s="513"/>
      <c r="AB2134" s="513"/>
      <c r="AC2134" s="513"/>
      <c r="AD2134" s="513"/>
      <c r="AE2134" s="513"/>
      <c r="AF2134" s="513"/>
      <c r="AG2134" s="513"/>
      <c r="AH2134" s="513"/>
      <c r="AI2134" s="513"/>
      <c r="AJ2134" s="513"/>
      <c r="AK2134" s="513"/>
      <c r="AL2134" s="513"/>
      <c r="AM2134" s="513"/>
      <c r="AN2134" s="513"/>
      <c r="AO2134" s="513"/>
      <c r="AP2134" s="513"/>
      <c r="AQ2134" s="513"/>
      <c r="AR2134" s="513"/>
      <c r="AS2134" s="513"/>
      <c r="AT2134" s="513"/>
      <c r="AU2134" s="513"/>
      <c r="AV2134" s="513"/>
      <c r="AW2134" s="513"/>
      <c r="AX2134" s="513"/>
      <c r="AY2134" s="513"/>
      <c r="AZ2134" s="513"/>
      <c r="BA2134" s="513"/>
      <c r="BB2134" s="513"/>
      <c r="BC2134" s="513"/>
      <c r="BD2134" s="513"/>
      <c r="BE2134" s="513"/>
      <c r="BF2134" s="513"/>
      <c r="BG2134" s="513"/>
      <c r="BH2134" s="513"/>
      <c r="BI2134" s="513"/>
      <c r="BJ2134" s="513"/>
      <c r="BK2134" s="513"/>
      <c r="BL2134" s="513"/>
      <c r="BM2134" s="513"/>
      <c r="BN2134" s="513"/>
      <c r="BO2134" s="513"/>
      <c r="BP2134" s="513"/>
      <c r="BQ2134" s="513"/>
      <c r="BR2134" s="513"/>
      <c r="BS2134" s="513"/>
      <c r="BT2134" s="513"/>
      <c r="BU2134" s="513"/>
      <c r="BV2134" s="513"/>
      <c r="BW2134" s="513"/>
      <c r="BX2134" s="513"/>
      <c r="BY2134" s="513"/>
      <c r="BZ2134" s="513"/>
      <c r="CA2134" s="513"/>
      <c r="CB2134" s="513"/>
      <c r="CC2134" s="1972"/>
      <c r="CD2134" s="1499"/>
      <c r="CE2134" s="1500"/>
      <c r="CF2134" s="1501"/>
      <c r="CG2134" s="1500"/>
      <c r="CH2134" s="1500"/>
      <c r="CI2134" s="1500"/>
      <c r="CJ2134" s="1976"/>
      <c r="CK2134" s="1519"/>
      <c r="CL2134" s="1509"/>
    </row>
    <row r="2135" spans="1:90" s="514" customFormat="1">
      <c r="A2135" s="511"/>
      <c r="B2135" s="512"/>
      <c r="C2135" s="1493"/>
      <c r="D2135" s="1493"/>
      <c r="E2135" s="1493"/>
      <c r="F2135" s="1493"/>
      <c r="G2135" s="1493"/>
      <c r="H2135" s="1530"/>
      <c r="I2135" s="1972"/>
      <c r="J2135" s="1542"/>
      <c r="K2135" s="513"/>
      <c r="L2135" s="513"/>
      <c r="M2135" s="513"/>
      <c r="N2135" s="513"/>
      <c r="O2135" s="513"/>
      <c r="P2135" s="513"/>
      <c r="Q2135" s="513"/>
      <c r="R2135" s="513"/>
      <c r="S2135" s="513"/>
      <c r="T2135" s="513"/>
      <c r="U2135" s="513"/>
      <c r="V2135" s="513"/>
      <c r="W2135" s="513"/>
      <c r="X2135" s="513"/>
      <c r="Y2135" s="513"/>
      <c r="Z2135" s="513"/>
      <c r="AA2135" s="513"/>
      <c r="AB2135" s="513"/>
      <c r="AC2135" s="513"/>
      <c r="AD2135" s="513"/>
      <c r="AE2135" s="513"/>
      <c r="AF2135" s="513"/>
      <c r="AG2135" s="513"/>
      <c r="AH2135" s="513"/>
      <c r="AI2135" s="513"/>
      <c r="AJ2135" s="513"/>
      <c r="AK2135" s="513"/>
      <c r="AL2135" s="513"/>
      <c r="AM2135" s="513"/>
      <c r="AN2135" s="513"/>
      <c r="AO2135" s="513"/>
      <c r="AP2135" s="513"/>
      <c r="AQ2135" s="513"/>
      <c r="AR2135" s="513"/>
      <c r="AS2135" s="513"/>
      <c r="AT2135" s="513"/>
      <c r="AU2135" s="513"/>
      <c r="AV2135" s="513"/>
      <c r="AW2135" s="513"/>
      <c r="AX2135" s="513"/>
      <c r="AY2135" s="513"/>
      <c r="AZ2135" s="513"/>
      <c r="BA2135" s="513"/>
      <c r="BB2135" s="513"/>
      <c r="BC2135" s="513"/>
      <c r="BD2135" s="513"/>
      <c r="BE2135" s="513"/>
      <c r="BF2135" s="513"/>
      <c r="BG2135" s="513"/>
      <c r="BH2135" s="513"/>
      <c r="BI2135" s="513"/>
      <c r="BJ2135" s="513"/>
      <c r="BK2135" s="513"/>
      <c r="BL2135" s="513"/>
      <c r="BM2135" s="513"/>
      <c r="BN2135" s="513"/>
      <c r="BO2135" s="513"/>
      <c r="BP2135" s="513"/>
      <c r="BQ2135" s="513"/>
      <c r="BR2135" s="513"/>
      <c r="BS2135" s="513"/>
      <c r="BT2135" s="513"/>
      <c r="BU2135" s="513"/>
      <c r="BV2135" s="513"/>
      <c r="BW2135" s="513"/>
      <c r="BX2135" s="513"/>
      <c r="BY2135" s="513"/>
      <c r="BZ2135" s="513"/>
      <c r="CA2135" s="513"/>
      <c r="CB2135" s="513"/>
      <c r="CC2135" s="1972"/>
      <c r="CD2135" s="1499"/>
      <c r="CE2135" s="1500"/>
      <c r="CF2135" s="1501"/>
      <c r="CG2135" s="1500"/>
      <c r="CH2135" s="1500"/>
      <c r="CI2135" s="1500"/>
      <c r="CJ2135" s="1976"/>
      <c r="CK2135" s="1519"/>
      <c r="CL2135" s="1509"/>
    </row>
    <row r="2136" spans="1:90" s="514" customFormat="1">
      <c r="A2136" s="511"/>
      <c r="B2136" s="512"/>
      <c r="C2136" s="1493"/>
      <c r="D2136" s="1493"/>
      <c r="E2136" s="1493"/>
      <c r="F2136" s="1493"/>
      <c r="G2136" s="1493"/>
      <c r="H2136" s="1530"/>
      <c r="I2136" s="1972"/>
      <c r="J2136" s="1542"/>
      <c r="K2136" s="513"/>
      <c r="L2136" s="513"/>
      <c r="M2136" s="513"/>
      <c r="N2136" s="513"/>
      <c r="O2136" s="513"/>
      <c r="P2136" s="513"/>
      <c r="Q2136" s="513"/>
      <c r="R2136" s="513"/>
      <c r="S2136" s="513"/>
      <c r="T2136" s="513"/>
      <c r="U2136" s="513"/>
      <c r="V2136" s="513"/>
      <c r="W2136" s="513"/>
      <c r="X2136" s="513"/>
      <c r="Y2136" s="513"/>
      <c r="Z2136" s="513"/>
      <c r="AA2136" s="513"/>
      <c r="AB2136" s="513"/>
      <c r="AC2136" s="513"/>
      <c r="AD2136" s="513"/>
      <c r="AE2136" s="513"/>
      <c r="AF2136" s="513"/>
      <c r="AG2136" s="513"/>
      <c r="AH2136" s="513"/>
      <c r="AI2136" s="513"/>
      <c r="AJ2136" s="513"/>
      <c r="AK2136" s="513"/>
      <c r="AL2136" s="513"/>
      <c r="AM2136" s="513"/>
      <c r="AN2136" s="513"/>
      <c r="AO2136" s="513"/>
      <c r="AP2136" s="513"/>
      <c r="AQ2136" s="513"/>
      <c r="AR2136" s="513"/>
      <c r="AS2136" s="513"/>
      <c r="AT2136" s="513"/>
      <c r="AU2136" s="513"/>
      <c r="AV2136" s="513"/>
      <c r="AW2136" s="513"/>
      <c r="AX2136" s="513"/>
      <c r="AY2136" s="513"/>
      <c r="AZ2136" s="513"/>
      <c r="BA2136" s="513"/>
      <c r="BB2136" s="513"/>
      <c r="BC2136" s="513"/>
      <c r="BD2136" s="513"/>
      <c r="BE2136" s="513"/>
      <c r="BF2136" s="513"/>
      <c r="BG2136" s="513"/>
      <c r="BH2136" s="513"/>
      <c r="BI2136" s="513"/>
      <c r="BJ2136" s="513"/>
      <c r="BK2136" s="513"/>
      <c r="BL2136" s="513"/>
      <c r="BM2136" s="513"/>
      <c r="BN2136" s="513"/>
      <c r="BO2136" s="513"/>
      <c r="BP2136" s="513"/>
      <c r="BQ2136" s="513"/>
      <c r="BR2136" s="513"/>
      <c r="BS2136" s="513"/>
      <c r="BT2136" s="513"/>
      <c r="BU2136" s="513"/>
      <c r="BV2136" s="513"/>
      <c r="BW2136" s="513"/>
      <c r="BX2136" s="513"/>
      <c r="BY2136" s="513"/>
      <c r="BZ2136" s="513"/>
      <c r="CA2136" s="513"/>
      <c r="CB2136" s="513"/>
      <c r="CC2136" s="1972"/>
      <c r="CD2136" s="1499"/>
      <c r="CE2136" s="1500"/>
      <c r="CF2136" s="1501"/>
      <c r="CG2136" s="1500"/>
      <c r="CH2136" s="1500"/>
      <c r="CI2136" s="1500"/>
      <c r="CJ2136" s="1976"/>
      <c r="CK2136" s="1519"/>
      <c r="CL2136" s="1509"/>
    </row>
    <row r="2137" spans="1:90" s="514" customFormat="1">
      <c r="A2137" s="511"/>
      <c r="B2137" s="512"/>
      <c r="C2137" s="1493"/>
      <c r="D2137" s="1493"/>
      <c r="E2137" s="1493"/>
      <c r="F2137" s="1493"/>
      <c r="G2137" s="1493"/>
      <c r="H2137" s="1530"/>
      <c r="I2137" s="1972"/>
      <c r="J2137" s="1542"/>
      <c r="K2137" s="513"/>
      <c r="L2137" s="513"/>
      <c r="M2137" s="513"/>
      <c r="N2137" s="513"/>
      <c r="O2137" s="513"/>
      <c r="P2137" s="513"/>
      <c r="Q2137" s="513"/>
      <c r="R2137" s="513"/>
      <c r="S2137" s="513"/>
      <c r="T2137" s="513"/>
      <c r="U2137" s="513"/>
      <c r="V2137" s="513"/>
      <c r="W2137" s="513"/>
      <c r="X2137" s="513"/>
      <c r="Y2137" s="513"/>
      <c r="Z2137" s="513"/>
      <c r="AA2137" s="513"/>
      <c r="AB2137" s="513"/>
      <c r="AC2137" s="513"/>
      <c r="AD2137" s="513"/>
      <c r="AE2137" s="513"/>
      <c r="AF2137" s="513"/>
      <c r="AG2137" s="513"/>
      <c r="AH2137" s="513"/>
      <c r="AI2137" s="513"/>
      <c r="AJ2137" s="513"/>
      <c r="AK2137" s="513"/>
      <c r="AL2137" s="513"/>
      <c r="AM2137" s="513"/>
      <c r="AN2137" s="513"/>
      <c r="AO2137" s="513"/>
      <c r="AP2137" s="513"/>
      <c r="AQ2137" s="513"/>
      <c r="AR2137" s="513"/>
      <c r="AS2137" s="513"/>
      <c r="AT2137" s="513"/>
      <c r="AU2137" s="513"/>
      <c r="AV2137" s="513"/>
      <c r="AW2137" s="513"/>
      <c r="AX2137" s="513"/>
      <c r="AY2137" s="513"/>
      <c r="AZ2137" s="513"/>
      <c r="BA2137" s="513"/>
      <c r="BB2137" s="513"/>
      <c r="BC2137" s="513"/>
      <c r="BD2137" s="513"/>
      <c r="BE2137" s="513"/>
      <c r="BF2137" s="513"/>
      <c r="BG2137" s="513"/>
      <c r="BH2137" s="513"/>
      <c r="BI2137" s="513"/>
      <c r="BJ2137" s="513"/>
      <c r="BK2137" s="513"/>
      <c r="BL2137" s="513"/>
      <c r="BM2137" s="513"/>
      <c r="BN2137" s="513"/>
      <c r="BO2137" s="513"/>
      <c r="BP2137" s="513"/>
      <c r="BQ2137" s="513"/>
      <c r="BR2137" s="513"/>
      <c r="BS2137" s="513"/>
      <c r="BT2137" s="513"/>
      <c r="BU2137" s="513"/>
      <c r="BV2137" s="513"/>
      <c r="BW2137" s="513"/>
      <c r="BX2137" s="513"/>
      <c r="BY2137" s="513"/>
      <c r="BZ2137" s="513"/>
      <c r="CA2137" s="513"/>
      <c r="CB2137" s="513"/>
      <c r="CC2137" s="1972"/>
      <c r="CD2137" s="1499"/>
      <c r="CE2137" s="1500"/>
      <c r="CF2137" s="1501"/>
      <c r="CG2137" s="1500"/>
      <c r="CH2137" s="1500"/>
      <c r="CI2137" s="1500"/>
      <c r="CJ2137" s="1976"/>
      <c r="CK2137" s="1519"/>
      <c r="CL2137" s="1509"/>
    </row>
    <row r="2138" spans="1:90" s="514" customFormat="1">
      <c r="A2138" s="511"/>
      <c r="B2138" s="512"/>
      <c r="C2138" s="1493"/>
      <c r="D2138" s="1493"/>
      <c r="E2138" s="1493"/>
      <c r="F2138" s="1493"/>
      <c r="G2138" s="1493"/>
      <c r="H2138" s="1530"/>
      <c r="I2138" s="1972"/>
      <c r="J2138" s="1542"/>
      <c r="K2138" s="513"/>
      <c r="L2138" s="513"/>
      <c r="M2138" s="513"/>
      <c r="N2138" s="513"/>
      <c r="O2138" s="513"/>
      <c r="P2138" s="513"/>
      <c r="Q2138" s="513"/>
      <c r="R2138" s="513"/>
      <c r="S2138" s="513"/>
      <c r="T2138" s="513"/>
      <c r="U2138" s="513"/>
      <c r="V2138" s="513"/>
      <c r="W2138" s="513"/>
      <c r="X2138" s="513"/>
      <c r="Y2138" s="513"/>
      <c r="Z2138" s="513"/>
      <c r="AA2138" s="513"/>
      <c r="AB2138" s="513"/>
      <c r="AC2138" s="513"/>
      <c r="AD2138" s="513"/>
      <c r="AE2138" s="513"/>
      <c r="AF2138" s="513"/>
      <c r="AG2138" s="513"/>
      <c r="AH2138" s="513"/>
      <c r="AI2138" s="513"/>
      <c r="AJ2138" s="513"/>
      <c r="AK2138" s="513"/>
      <c r="AL2138" s="513"/>
      <c r="AM2138" s="513"/>
      <c r="AN2138" s="513"/>
      <c r="AO2138" s="513"/>
      <c r="AP2138" s="513"/>
      <c r="AQ2138" s="513"/>
      <c r="AR2138" s="513"/>
      <c r="AS2138" s="513"/>
      <c r="AT2138" s="513"/>
      <c r="AU2138" s="513"/>
      <c r="AV2138" s="513"/>
      <c r="AW2138" s="513"/>
      <c r="AX2138" s="513"/>
      <c r="AY2138" s="513"/>
      <c r="AZ2138" s="513"/>
      <c r="BA2138" s="513"/>
      <c r="BB2138" s="513"/>
      <c r="BC2138" s="513"/>
      <c r="BD2138" s="513"/>
      <c r="BE2138" s="513"/>
      <c r="BF2138" s="513"/>
      <c r="BG2138" s="513"/>
      <c r="BH2138" s="513"/>
      <c r="BI2138" s="513"/>
      <c r="BJ2138" s="513"/>
      <c r="BK2138" s="513"/>
      <c r="BL2138" s="513"/>
      <c r="BM2138" s="513"/>
      <c r="BN2138" s="513"/>
      <c r="BO2138" s="513"/>
      <c r="BP2138" s="513"/>
      <c r="BQ2138" s="513"/>
      <c r="BR2138" s="513"/>
      <c r="BS2138" s="513"/>
      <c r="BT2138" s="513"/>
      <c r="BU2138" s="513"/>
      <c r="BV2138" s="513"/>
      <c r="BW2138" s="513"/>
      <c r="BX2138" s="513"/>
      <c r="BY2138" s="513"/>
      <c r="BZ2138" s="513"/>
      <c r="CA2138" s="513"/>
      <c r="CB2138" s="513"/>
      <c r="CC2138" s="1972"/>
      <c r="CD2138" s="1499"/>
      <c r="CE2138" s="1500"/>
      <c r="CF2138" s="1501"/>
      <c r="CG2138" s="1500"/>
      <c r="CH2138" s="1500"/>
      <c r="CI2138" s="1500"/>
      <c r="CJ2138" s="1976"/>
      <c r="CK2138" s="1519"/>
      <c r="CL2138" s="1509"/>
    </row>
    <row r="2139" spans="1:90" s="514" customFormat="1">
      <c r="A2139" s="511"/>
      <c r="B2139" s="512"/>
      <c r="C2139" s="1493"/>
      <c r="D2139" s="1493"/>
      <c r="E2139" s="1493"/>
      <c r="F2139" s="1493"/>
      <c r="G2139" s="1493"/>
      <c r="H2139" s="1530"/>
      <c r="I2139" s="1972"/>
      <c r="J2139" s="1542"/>
      <c r="K2139" s="513"/>
      <c r="L2139" s="513"/>
      <c r="M2139" s="513"/>
      <c r="N2139" s="513"/>
      <c r="O2139" s="513"/>
      <c r="P2139" s="513"/>
      <c r="Q2139" s="513"/>
      <c r="R2139" s="513"/>
      <c r="S2139" s="513"/>
      <c r="T2139" s="513"/>
      <c r="U2139" s="513"/>
      <c r="V2139" s="513"/>
      <c r="W2139" s="513"/>
      <c r="X2139" s="513"/>
      <c r="Y2139" s="513"/>
      <c r="Z2139" s="513"/>
      <c r="AA2139" s="513"/>
      <c r="AB2139" s="513"/>
      <c r="AC2139" s="513"/>
      <c r="AD2139" s="513"/>
      <c r="AE2139" s="513"/>
      <c r="AF2139" s="513"/>
      <c r="AG2139" s="513"/>
      <c r="AH2139" s="513"/>
      <c r="AI2139" s="513"/>
      <c r="AJ2139" s="513"/>
      <c r="AK2139" s="513"/>
      <c r="AL2139" s="513"/>
      <c r="AM2139" s="513"/>
      <c r="AN2139" s="513"/>
      <c r="AO2139" s="513"/>
      <c r="AP2139" s="513"/>
      <c r="AQ2139" s="513"/>
      <c r="AR2139" s="513"/>
      <c r="AS2139" s="513"/>
      <c r="AT2139" s="513"/>
      <c r="AU2139" s="513"/>
      <c r="AV2139" s="513"/>
      <c r="AW2139" s="513"/>
      <c r="AX2139" s="513"/>
      <c r="AY2139" s="513"/>
      <c r="AZ2139" s="513"/>
      <c r="BA2139" s="513"/>
      <c r="BB2139" s="513"/>
      <c r="BC2139" s="513"/>
      <c r="BD2139" s="513"/>
      <c r="BE2139" s="513"/>
      <c r="BF2139" s="513"/>
      <c r="BG2139" s="513"/>
      <c r="BH2139" s="513"/>
      <c r="BI2139" s="513"/>
      <c r="BJ2139" s="513"/>
      <c r="BK2139" s="513"/>
      <c r="BL2139" s="513"/>
      <c r="BM2139" s="513"/>
      <c r="BN2139" s="513"/>
      <c r="BO2139" s="513"/>
      <c r="BP2139" s="513"/>
      <c r="BQ2139" s="513"/>
      <c r="BR2139" s="513"/>
      <c r="BS2139" s="513"/>
      <c r="BT2139" s="513"/>
      <c r="BU2139" s="513"/>
      <c r="BV2139" s="513"/>
      <c r="BW2139" s="513"/>
      <c r="BX2139" s="513"/>
      <c r="BY2139" s="513"/>
      <c r="BZ2139" s="513"/>
      <c r="CA2139" s="513"/>
      <c r="CB2139" s="513"/>
      <c r="CC2139" s="1972"/>
      <c r="CD2139" s="1499"/>
      <c r="CE2139" s="1500"/>
      <c r="CF2139" s="1501"/>
      <c r="CG2139" s="1500"/>
      <c r="CH2139" s="1500"/>
      <c r="CI2139" s="1500"/>
      <c r="CJ2139" s="1976"/>
      <c r="CK2139" s="1519"/>
      <c r="CL2139" s="1509"/>
    </row>
    <row r="2140" spans="1:90" s="514" customFormat="1">
      <c r="A2140" s="511"/>
      <c r="B2140" s="512"/>
      <c r="C2140" s="1493"/>
      <c r="D2140" s="1493"/>
      <c r="E2140" s="1493"/>
      <c r="F2140" s="1493"/>
      <c r="G2140" s="1493"/>
      <c r="H2140" s="1530"/>
      <c r="I2140" s="1972"/>
      <c r="J2140" s="1542"/>
      <c r="K2140" s="513"/>
      <c r="L2140" s="513"/>
      <c r="M2140" s="513"/>
      <c r="N2140" s="513"/>
      <c r="O2140" s="513"/>
      <c r="P2140" s="513"/>
      <c r="Q2140" s="513"/>
      <c r="R2140" s="513"/>
      <c r="S2140" s="513"/>
      <c r="T2140" s="513"/>
      <c r="U2140" s="513"/>
      <c r="V2140" s="513"/>
      <c r="W2140" s="513"/>
      <c r="X2140" s="513"/>
      <c r="Y2140" s="513"/>
      <c r="Z2140" s="513"/>
      <c r="AA2140" s="513"/>
      <c r="AB2140" s="513"/>
      <c r="AC2140" s="513"/>
      <c r="AD2140" s="513"/>
      <c r="AE2140" s="513"/>
      <c r="AF2140" s="513"/>
      <c r="AG2140" s="513"/>
      <c r="AH2140" s="513"/>
      <c r="AI2140" s="513"/>
      <c r="AJ2140" s="513"/>
      <c r="AK2140" s="513"/>
      <c r="AL2140" s="513"/>
      <c r="AM2140" s="513"/>
      <c r="AN2140" s="513"/>
      <c r="AO2140" s="513"/>
      <c r="AP2140" s="513"/>
      <c r="AQ2140" s="513"/>
      <c r="AR2140" s="513"/>
      <c r="AS2140" s="513"/>
      <c r="AT2140" s="513"/>
      <c r="AU2140" s="513"/>
      <c r="AV2140" s="513"/>
      <c r="AW2140" s="513"/>
      <c r="AX2140" s="513"/>
      <c r="AY2140" s="513"/>
      <c r="AZ2140" s="513"/>
      <c r="BA2140" s="513"/>
      <c r="BB2140" s="513"/>
      <c r="BC2140" s="513"/>
      <c r="BD2140" s="513"/>
      <c r="BE2140" s="513"/>
      <c r="BF2140" s="513"/>
      <c r="BG2140" s="513"/>
      <c r="BH2140" s="513"/>
      <c r="BI2140" s="513"/>
      <c r="BJ2140" s="513"/>
      <c r="BK2140" s="513"/>
      <c r="BL2140" s="513"/>
      <c r="BM2140" s="513"/>
      <c r="BN2140" s="513"/>
      <c r="BO2140" s="513"/>
      <c r="BP2140" s="513"/>
      <c r="BQ2140" s="513"/>
      <c r="BR2140" s="513"/>
      <c r="BS2140" s="513"/>
      <c r="BT2140" s="513"/>
      <c r="BU2140" s="513"/>
      <c r="BV2140" s="513"/>
      <c r="BW2140" s="513"/>
      <c r="BX2140" s="513"/>
      <c r="BY2140" s="513"/>
      <c r="BZ2140" s="513"/>
      <c r="CA2140" s="513"/>
      <c r="CB2140" s="513"/>
      <c r="CC2140" s="1972"/>
      <c r="CD2140" s="1499"/>
      <c r="CE2140" s="1500"/>
      <c r="CF2140" s="1501"/>
      <c r="CG2140" s="1500"/>
      <c r="CH2140" s="1500"/>
      <c r="CI2140" s="1500"/>
      <c r="CJ2140" s="1976"/>
      <c r="CK2140" s="1519"/>
      <c r="CL2140" s="1509"/>
    </row>
    <row r="2141" spans="1:90" s="514" customFormat="1">
      <c r="A2141" s="511"/>
      <c r="B2141" s="512"/>
      <c r="C2141" s="1493"/>
      <c r="D2141" s="1493"/>
      <c r="E2141" s="1493"/>
      <c r="F2141" s="1493"/>
      <c r="G2141" s="1493"/>
      <c r="H2141" s="1530"/>
      <c r="I2141" s="1972"/>
      <c r="J2141" s="1542"/>
      <c r="K2141" s="513"/>
      <c r="L2141" s="513"/>
      <c r="M2141" s="513"/>
      <c r="N2141" s="513"/>
      <c r="O2141" s="513"/>
      <c r="P2141" s="513"/>
      <c r="Q2141" s="513"/>
      <c r="R2141" s="513"/>
      <c r="S2141" s="513"/>
      <c r="T2141" s="513"/>
      <c r="U2141" s="513"/>
      <c r="V2141" s="513"/>
      <c r="W2141" s="513"/>
      <c r="X2141" s="513"/>
      <c r="Y2141" s="513"/>
      <c r="Z2141" s="513"/>
      <c r="AA2141" s="513"/>
      <c r="AB2141" s="513"/>
      <c r="AC2141" s="513"/>
      <c r="AD2141" s="513"/>
      <c r="AE2141" s="513"/>
      <c r="AF2141" s="513"/>
      <c r="AG2141" s="513"/>
      <c r="AH2141" s="513"/>
      <c r="AI2141" s="513"/>
      <c r="AJ2141" s="513"/>
      <c r="AK2141" s="513"/>
      <c r="AL2141" s="513"/>
      <c r="AM2141" s="513"/>
      <c r="AN2141" s="513"/>
      <c r="AO2141" s="513"/>
      <c r="AP2141" s="513"/>
      <c r="AQ2141" s="513"/>
      <c r="AR2141" s="513"/>
      <c r="AS2141" s="513"/>
      <c r="AT2141" s="513"/>
      <c r="AU2141" s="513"/>
      <c r="AV2141" s="513"/>
      <c r="AW2141" s="513"/>
      <c r="AX2141" s="513"/>
      <c r="AY2141" s="513"/>
      <c r="AZ2141" s="513"/>
      <c r="BA2141" s="513"/>
      <c r="BB2141" s="513"/>
      <c r="BC2141" s="513"/>
      <c r="BD2141" s="513"/>
      <c r="BE2141" s="513"/>
      <c r="BF2141" s="513"/>
      <c r="BG2141" s="513"/>
      <c r="BH2141" s="513"/>
      <c r="BI2141" s="513"/>
      <c r="BJ2141" s="513"/>
      <c r="BK2141" s="513"/>
      <c r="BL2141" s="513"/>
      <c r="BM2141" s="513"/>
      <c r="BN2141" s="513"/>
      <c r="BO2141" s="513"/>
      <c r="BP2141" s="513"/>
      <c r="BQ2141" s="513"/>
      <c r="BR2141" s="513"/>
      <c r="BS2141" s="513"/>
      <c r="BT2141" s="513"/>
      <c r="BU2141" s="513"/>
      <c r="BV2141" s="513"/>
      <c r="BW2141" s="513"/>
      <c r="BX2141" s="513"/>
      <c r="BY2141" s="513"/>
      <c r="BZ2141" s="513"/>
      <c r="CA2141" s="513"/>
      <c r="CB2141" s="513"/>
      <c r="CC2141" s="1972"/>
      <c r="CD2141" s="1499"/>
      <c r="CE2141" s="1500"/>
      <c r="CF2141" s="1501"/>
      <c r="CG2141" s="1500"/>
      <c r="CH2141" s="1500"/>
      <c r="CI2141" s="1500"/>
      <c r="CJ2141" s="1976"/>
      <c r="CK2141" s="1519"/>
      <c r="CL2141" s="1509"/>
    </row>
    <row r="2142" spans="1:90" s="514" customFormat="1">
      <c r="A2142" s="511"/>
      <c r="B2142" s="512"/>
      <c r="C2142" s="1493"/>
      <c r="D2142" s="1493"/>
      <c r="E2142" s="1493"/>
      <c r="F2142" s="1493"/>
      <c r="G2142" s="1493"/>
      <c r="H2142" s="1530"/>
      <c r="I2142" s="1972"/>
      <c r="J2142" s="1542"/>
      <c r="K2142" s="513"/>
      <c r="L2142" s="513"/>
      <c r="M2142" s="513"/>
      <c r="N2142" s="513"/>
      <c r="O2142" s="513"/>
      <c r="P2142" s="513"/>
      <c r="Q2142" s="513"/>
      <c r="R2142" s="513"/>
      <c r="S2142" s="513"/>
      <c r="T2142" s="513"/>
      <c r="U2142" s="513"/>
      <c r="V2142" s="513"/>
      <c r="W2142" s="513"/>
      <c r="X2142" s="513"/>
      <c r="Y2142" s="513"/>
      <c r="Z2142" s="513"/>
      <c r="AA2142" s="513"/>
      <c r="AB2142" s="513"/>
      <c r="AC2142" s="513"/>
      <c r="AD2142" s="513"/>
      <c r="AE2142" s="513"/>
      <c r="AF2142" s="513"/>
      <c r="AG2142" s="513"/>
      <c r="AH2142" s="513"/>
      <c r="AI2142" s="513"/>
      <c r="AJ2142" s="513"/>
      <c r="AK2142" s="513"/>
      <c r="AL2142" s="513"/>
      <c r="AM2142" s="513"/>
      <c r="AN2142" s="513"/>
      <c r="AO2142" s="513"/>
      <c r="AP2142" s="513"/>
      <c r="AQ2142" s="513"/>
      <c r="AR2142" s="513"/>
      <c r="AS2142" s="513"/>
      <c r="AT2142" s="513"/>
      <c r="AU2142" s="513"/>
      <c r="AV2142" s="513"/>
      <c r="AW2142" s="513"/>
      <c r="AX2142" s="513"/>
      <c r="AY2142" s="513"/>
      <c r="AZ2142" s="513"/>
      <c r="BA2142" s="513"/>
      <c r="BB2142" s="513"/>
      <c r="BC2142" s="513"/>
      <c r="BD2142" s="513"/>
      <c r="BE2142" s="513"/>
      <c r="BF2142" s="513"/>
      <c r="BG2142" s="513"/>
      <c r="BH2142" s="513"/>
      <c r="BI2142" s="513"/>
      <c r="BJ2142" s="513"/>
      <c r="BK2142" s="513"/>
      <c r="BL2142" s="513"/>
      <c r="BM2142" s="513"/>
      <c r="BN2142" s="513"/>
      <c r="BO2142" s="513"/>
      <c r="BP2142" s="513"/>
      <c r="BQ2142" s="513"/>
      <c r="BR2142" s="513"/>
      <c r="BS2142" s="513"/>
      <c r="BT2142" s="513"/>
      <c r="BU2142" s="513"/>
      <c r="BV2142" s="513"/>
      <c r="BW2142" s="513"/>
      <c r="BX2142" s="513"/>
      <c r="BY2142" s="513"/>
      <c r="BZ2142" s="513"/>
      <c r="CA2142" s="513"/>
      <c r="CB2142" s="513"/>
      <c r="CC2142" s="1972"/>
      <c r="CD2142" s="1499"/>
      <c r="CE2142" s="1500"/>
      <c r="CF2142" s="1501"/>
      <c r="CG2142" s="1500"/>
      <c r="CH2142" s="1500"/>
      <c r="CI2142" s="1500"/>
      <c r="CJ2142" s="1976"/>
      <c r="CK2142" s="1519"/>
      <c r="CL2142" s="1509"/>
    </row>
    <row r="2143" spans="1:90" s="514" customFormat="1">
      <c r="A2143" s="511"/>
      <c r="B2143" s="512"/>
      <c r="C2143" s="1493"/>
      <c r="D2143" s="1493"/>
      <c r="E2143" s="1493"/>
      <c r="F2143" s="1493"/>
      <c r="G2143" s="1493"/>
      <c r="H2143" s="1530"/>
      <c r="I2143" s="1972"/>
      <c r="J2143" s="1542"/>
      <c r="K2143" s="513"/>
      <c r="L2143" s="513"/>
      <c r="M2143" s="513"/>
      <c r="N2143" s="513"/>
      <c r="O2143" s="513"/>
      <c r="P2143" s="513"/>
      <c r="Q2143" s="513"/>
      <c r="R2143" s="513"/>
      <c r="S2143" s="513"/>
      <c r="T2143" s="513"/>
      <c r="U2143" s="513"/>
      <c r="V2143" s="513"/>
      <c r="W2143" s="513"/>
      <c r="X2143" s="513"/>
      <c r="Y2143" s="513"/>
      <c r="Z2143" s="513"/>
      <c r="AA2143" s="513"/>
      <c r="AB2143" s="513"/>
      <c r="AC2143" s="513"/>
      <c r="AD2143" s="513"/>
      <c r="AE2143" s="513"/>
      <c r="AF2143" s="513"/>
      <c r="AG2143" s="513"/>
      <c r="AH2143" s="513"/>
      <c r="AI2143" s="513"/>
      <c r="AJ2143" s="513"/>
      <c r="AK2143" s="513"/>
      <c r="AL2143" s="513"/>
      <c r="AM2143" s="513"/>
      <c r="AN2143" s="513"/>
      <c r="AO2143" s="513"/>
      <c r="AP2143" s="513"/>
      <c r="AQ2143" s="513"/>
      <c r="AR2143" s="513"/>
      <c r="AS2143" s="513"/>
      <c r="AT2143" s="513"/>
      <c r="AU2143" s="513"/>
      <c r="AV2143" s="513"/>
      <c r="AW2143" s="513"/>
      <c r="AX2143" s="513"/>
      <c r="AY2143" s="513"/>
      <c r="AZ2143" s="513"/>
      <c r="BA2143" s="513"/>
      <c r="BB2143" s="513"/>
      <c r="BC2143" s="513"/>
      <c r="BD2143" s="513"/>
      <c r="BE2143" s="513"/>
      <c r="BF2143" s="513"/>
      <c r="BG2143" s="513"/>
      <c r="BH2143" s="513"/>
      <c r="BI2143" s="513"/>
      <c r="BJ2143" s="513"/>
      <c r="BK2143" s="513"/>
      <c r="BL2143" s="513"/>
      <c r="BM2143" s="513"/>
      <c r="BN2143" s="513"/>
      <c r="BO2143" s="513"/>
      <c r="BP2143" s="513"/>
      <c r="BQ2143" s="513"/>
      <c r="BR2143" s="513"/>
      <c r="BS2143" s="513"/>
      <c r="BT2143" s="513"/>
      <c r="BU2143" s="513"/>
      <c r="BV2143" s="513"/>
      <c r="BW2143" s="513"/>
      <c r="BX2143" s="513"/>
      <c r="BY2143" s="513"/>
      <c r="BZ2143" s="513"/>
      <c r="CA2143" s="513"/>
      <c r="CB2143" s="513"/>
      <c r="CC2143" s="1972"/>
      <c r="CD2143" s="1499"/>
      <c r="CE2143" s="1500"/>
      <c r="CF2143" s="1501"/>
      <c r="CG2143" s="1500"/>
      <c r="CH2143" s="1500"/>
      <c r="CI2143" s="1500"/>
      <c r="CJ2143" s="1976"/>
      <c r="CK2143" s="1519"/>
      <c r="CL2143" s="1509"/>
    </row>
    <row r="2144" spans="1:90" s="514" customFormat="1">
      <c r="A2144" s="511"/>
      <c r="B2144" s="512"/>
      <c r="C2144" s="1493"/>
      <c r="D2144" s="1493"/>
      <c r="E2144" s="1493"/>
      <c r="F2144" s="1493"/>
      <c r="G2144" s="1493"/>
      <c r="H2144" s="1530"/>
      <c r="I2144" s="1972"/>
      <c r="J2144" s="1542"/>
      <c r="K2144" s="513"/>
      <c r="L2144" s="513"/>
      <c r="M2144" s="513"/>
      <c r="N2144" s="513"/>
      <c r="O2144" s="513"/>
      <c r="P2144" s="513"/>
      <c r="Q2144" s="513"/>
      <c r="R2144" s="513"/>
      <c r="S2144" s="513"/>
      <c r="T2144" s="513"/>
      <c r="U2144" s="513"/>
      <c r="V2144" s="513"/>
      <c r="W2144" s="513"/>
      <c r="X2144" s="513"/>
      <c r="Y2144" s="513"/>
      <c r="Z2144" s="513"/>
      <c r="AA2144" s="513"/>
      <c r="AB2144" s="513"/>
      <c r="AC2144" s="513"/>
      <c r="AD2144" s="513"/>
      <c r="AE2144" s="513"/>
      <c r="AF2144" s="513"/>
      <c r="AG2144" s="513"/>
      <c r="AH2144" s="513"/>
      <c r="AI2144" s="513"/>
      <c r="AJ2144" s="513"/>
      <c r="AK2144" s="513"/>
      <c r="AL2144" s="513"/>
      <c r="AM2144" s="513"/>
      <c r="AN2144" s="513"/>
      <c r="AO2144" s="513"/>
      <c r="AP2144" s="513"/>
      <c r="AQ2144" s="513"/>
      <c r="AR2144" s="513"/>
      <c r="AS2144" s="513"/>
      <c r="AT2144" s="513"/>
      <c r="AU2144" s="513"/>
      <c r="AV2144" s="513"/>
      <c r="AW2144" s="513"/>
      <c r="AX2144" s="513"/>
      <c r="AY2144" s="513"/>
      <c r="AZ2144" s="513"/>
      <c r="BA2144" s="513"/>
      <c r="BB2144" s="513"/>
      <c r="BC2144" s="513"/>
      <c r="BD2144" s="513"/>
      <c r="BE2144" s="513"/>
      <c r="BF2144" s="513"/>
      <c r="BG2144" s="513"/>
      <c r="BH2144" s="513"/>
      <c r="BI2144" s="513"/>
      <c r="BJ2144" s="513"/>
      <c r="BK2144" s="513"/>
      <c r="BL2144" s="513"/>
      <c r="BM2144" s="513"/>
      <c r="BN2144" s="513"/>
      <c r="BO2144" s="513"/>
      <c r="BP2144" s="513"/>
      <c r="BQ2144" s="513"/>
      <c r="BR2144" s="513"/>
      <c r="BS2144" s="513"/>
      <c r="BT2144" s="513"/>
      <c r="BU2144" s="513"/>
      <c r="BV2144" s="513"/>
      <c r="BW2144" s="513"/>
      <c r="BX2144" s="513"/>
      <c r="BY2144" s="513"/>
      <c r="BZ2144" s="513"/>
      <c r="CA2144" s="513"/>
      <c r="CB2144" s="513"/>
      <c r="CC2144" s="1972"/>
      <c r="CD2144" s="1499"/>
      <c r="CE2144" s="1500"/>
      <c r="CF2144" s="1501"/>
      <c r="CG2144" s="1500"/>
      <c r="CH2144" s="1500"/>
      <c r="CI2144" s="1500"/>
      <c r="CJ2144" s="1976"/>
      <c r="CK2144" s="1519"/>
      <c r="CL2144" s="1509"/>
    </row>
    <row r="2145" spans="1:90" s="514" customFormat="1">
      <c r="A2145" s="511"/>
      <c r="B2145" s="512"/>
      <c r="C2145" s="1493"/>
      <c r="D2145" s="1493"/>
      <c r="E2145" s="1493"/>
      <c r="F2145" s="1493"/>
      <c r="G2145" s="1493"/>
      <c r="H2145" s="1530"/>
      <c r="I2145" s="1972"/>
      <c r="J2145" s="1542"/>
      <c r="K2145" s="513"/>
      <c r="L2145" s="513"/>
      <c r="M2145" s="513"/>
      <c r="N2145" s="513"/>
      <c r="O2145" s="513"/>
      <c r="P2145" s="513"/>
      <c r="Q2145" s="513"/>
      <c r="R2145" s="513"/>
      <c r="S2145" s="513"/>
      <c r="T2145" s="513"/>
      <c r="U2145" s="513"/>
      <c r="V2145" s="513"/>
      <c r="W2145" s="513"/>
      <c r="X2145" s="513"/>
      <c r="Y2145" s="513"/>
      <c r="Z2145" s="513"/>
      <c r="AA2145" s="513"/>
      <c r="AB2145" s="513"/>
      <c r="AC2145" s="513"/>
      <c r="AD2145" s="513"/>
      <c r="AE2145" s="513"/>
      <c r="AF2145" s="513"/>
      <c r="AG2145" s="513"/>
      <c r="AH2145" s="513"/>
      <c r="AI2145" s="513"/>
      <c r="AJ2145" s="513"/>
      <c r="AK2145" s="513"/>
      <c r="AL2145" s="513"/>
      <c r="AM2145" s="513"/>
      <c r="AN2145" s="513"/>
      <c r="AO2145" s="513"/>
      <c r="AP2145" s="513"/>
      <c r="AQ2145" s="513"/>
      <c r="AR2145" s="513"/>
      <c r="AS2145" s="513"/>
      <c r="AT2145" s="513"/>
      <c r="AU2145" s="513"/>
      <c r="AV2145" s="513"/>
      <c r="AW2145" s="513"/>
      <c r="AX2145" s="513"/>
      <c r="AY2145" s="513"/>
      <c r="AZ2145" s="513"/>
      <c r="BA2145" s="513"/>
      <c r="BB2145" s="513"/>
      <c r="BC2145" s="513"/>
      <c r="BD2145" s="513"/>
      <c r="BE2145" s="513"/>
      <c r="BF2145" s="513"/>
      <c r="BG2145" s="513"/>
      <c r="BH2145" s="513"/>
      <c r="BI2145" s="513"/>
      <c r="BJ2145" s="513"/>
      <c r="BK2145" s="513"/>
      <c r="BL2145" s="513"/>
      <c r="BM2145" s="513"/>
      <c r="BN2145" s="513"/>
      <c r="BO2145" s="513"/>
      <c r="BP2145" s="513"/>
      <c r="BQ2145" s="513"/>
      <c r="BR2145" s="513"/>
      <c r="BS2145" s="513"/>
      <c r="BT2145" s="513"/>
      <c r="BU2145" s="513"/>
      <c r="BV2145" s="513"/>
      <c r="BW2145" s="513"/>
      <c r="BX2145" s="513"/>
      <c r="BY2145" s="513"/>
      <c r="BZ2145" s="513"/>
      <c r="CA2145" s="513"/>
      <c r="CB2145" s="513"/>
      <c r="CC2145" s="1972"/>
      <c r="CD2145" s="1499"/>
      <c r="CE2145" s="1500"/>
      <c r="CF2145" s="1501"/>
      <c r="CG2145" s="1500"/>
      <c r="CH2145" s="1500"/>
      <c r="CI2145" s="1500"/>
      <c r="CJ2145" s="1976"/>
      <c r="CK2145" s="1519"/>
      <c r="CL2145" s="1509"/>
    </row>
    <row r="2146" spans="1:90" s="514" customFormat="1">
      <c r="A2146" s="511"/>
      <c r="B2146" s="512"/>
      <c r="C2146" s="1493"/>
      <c r="D2146" s="1493"/>
      <c r="E2146" s="1493"/>
      <c r="F2146" s="1493"/>
      <c r="G2146" s="1493"/>
      <c r="H2146" s="1530"/>
      <c r="I2146" s="1972"/>
      <c r="J2146" s="1542"/>
      <c r="K2146" s="513"/>
      <c r="L2146" s="513"/>
      <c r="M2146" s="513"/>
      <c r="N2146" s="513"/>
      <c r="O2146" s="513"/>
      <c r="P2146" s="513"/>
      <c r="Q2146" s="513"/>
      <c r="R2146" s="513"/>
      <c r="S2146" s="513"/>
      <c r="T2146" s="513"/>
      <c r="U2146" s="513"/>
      <c r="V2146" s="513"/>
      <c r="W2146" s="513"/>
      <c r="X2146" s="513"/>
      <c r="Y2146" s="513"/>
      <c r="Z2146" s="513"/>
      <c r="AA2146" s="513"/>
      <c r="AB2146" s="513"/>
      <c r="AC2146" s="513"/>
      <c r="AD2146" s="513"/>
      <c r="AE2146" s="513"/>
      <c r="AF2146" s="513"/>
      <c r="AG2146" s="513"/>
      <c r="AH2146" s="513"/>
      <c r="AI2146" s="513"/>
      <c r="AJ2146" s="513"/>
      <c r="AK2146" s="513"/>
      <c r="AL2146" s="513"/>
      <c r="AM2146" s="513"/>
      <c r="AN2146" s="513"/>
      <c r="AO2146" s="513"/>
      <c r="AP2146" s="513"/>
      <c r="AQ2146" s="513"/>
      <c r="AR2146" s="513"/>
      <c r="AS2146" s="513"/>
      <c r="AT2146" s="513"/>
      <c r="AU2146" s="513"/>
      <c r="AV2146" s="513"/>
      <c r="AW2146" s="513"/>
      <c r="AX2146" s="513"/>
      <c r="AY2146" s="513"/>
      <c r="AZ2146" s="513"/>
      <c r="BA2146" s="513"/>
      <c r="BB2146" s="513"/>
      <c r="BC2146" s="513"/>
      <c r="BD2146" s="513"/>
      <c r="BE2146" s="513"/>
      <c r="BF2146" s="513"/>
      <c r="BG2146" s="513"/>
      <c r="BH2146" s="513"/>
      <c r="BI2146" s="513"/>
      <c r="BJ2146" s="513"/>
      <c r="BK2146" s="513"/>
      <c r="BL2146" s="513"/>
      <c r="BM2146" s="513"/>
      <c r="BN2146" s="513"/>
      <c r="BO2146" s="513"/>
      <c r="BP2146" s="513"/>
      <c r="BQ2146" s="513"/>
      <c r="BR2146" s="513"/>
      <c r="BS2146" s="513"/>
      <c r="BT2146" s="513"/>
      <c r="BU2146" s="513"/>
      <c r="BV2146" s="513"/>
      <c r="BW2146" s="513"/>
      <c r="BX2146" s="513"/>
      <c r="BY2146" s="513"/>
      <c r="BZ2146" s="513"/>
      <c r="CA2146" s="513"/>
      <c r="CB2146" s="513"/>
      <c r="CC2146" s="1972"/>
      <c r="CD2146" s="1499"/>
      <c r="CE2146" s="1500"/>
      <c r="CF2146" s="1501"/>
      <c r="CG2146" s="1500"/>
      <c r="CH2146" s="1500"/>
      <c r="CI2146" s="1500"/>
      <c r="CJ2146" s="1976"/>
      <c r="CK2146" s="1519"/>
      <c r="CL2146" s="1509"/>
    </row>
    <row r="2147" spans="1:90" s="514" customFormat="1">
      <c r="A2147" s="511"/>
      <c r="B2147" s="512"/>
      <c r="C2147" s="1493"/>
      <c r="D2147" s="1493"/>
      <c r="E2147" s="1493"/>
      <c r="F2147" s="1493"/>
      <c r="G2147" s="1493"/>
      <c r="H2147" s="1530"/>
      <c r="I2147" s="1972"/>
      <c r="J2147" s="1542"/>
      <c r="K2147" s="513"/>
      <c r="L2147" s="513"/>
      <c r="M2147" s="513"/>
      <c r="N2147" s="513"/>
      <c r="O2147" s="513"/>
      <c r="P2147" s="513"/>
      <c r="Q2147" s="513"/>
      <c r="R2147" s="513"/>
      <c r="S2147" s="513"/>
      <c r="T2147" s="513"/>
      <c r="U2147" s="513"/>
      <c r="V2147" s="513"/>
      <c r="W2147" s="513"/>
      <c r="X2147" s="513"/>
      <c r="Y2147" s="513"/>
      <c r="Z2147" s="513"/>
      <c r="AA2147" s="513"/>
      <c r="AB2147" s="513"/>
      <c r="AC2147" s="513"/>
      <c r="AD2147" s="513"/>
      <c r="AE2147" s="513"/>
      <c r="AF2147" s="513"/>
      <c r="AG2147" s="513"/>
      <c r="AH2147" s="513"/>
      <c r="AI2147" s="513"/>
      <c r="AJ2147" s="513"/>
      <c r="AK2147" s="513"/>
      <c r="AL2147" s="513"/>
      <c r="AM2147" s="513"/>
      <c r="AN2147" s="513"/>
      <c r="AO2147" s="513"/>
      <c r="AP2147" s="513"/>
      <c r="AQ2147" s="513"/>
      <c r="AR2147" s="513"/>
      <c r="AS2147" s="513"/>
      <c r="AT2147" s="513"/>
      <c r="AU2147" s="513"/>
      <c r="AV2147" s="513"/>
      <c r="AW2147" s="513"/>
      <c r="AX2147" s="513"/>
      <c r="AY2147" s="513"/>
      <c r="AZ2147" s="513"/>
      <c r="BA2147" s="513"/>
      <c r="BB2147" s="513"/>
      <c r="BC2147" s="513"/>
      <c r="BD2147" s="513"/>
      <c r="BE2147" s="513"/>
      <c r="BF2147" s="513"/>
      <c r="BG2147" s="513"/>
      <c r="BH2147" s="513"/>
      <c r="BI2147" s="513"/>
      <c r="BJ2147" s="513"/>
      <c r="BK2147" s="513"/>
      <c r="BL2147" s="513"/>
      <c r="BM2147" s="513"/>
      <c r="BN2147" s="513"/>
      <c r="BO2147" s="513"/>
      <c r="BP2147" s="513"/>
      <c r="BQ2147" s="513"/>
      <c r="BR2147" s="513"/>
      <c r="BS2147" s="513"/>
      <c r="BT2147" s="513"/>
      <c r="BU2147" s="513"/>
      <c r="BV2147" s="513"/>
      <c r="BW2147" s="513"/>
      <c r="BX2147" s="513"/>
      <c r="BY2147" s="513"/>
      <c r="BZ2147" s="513"/>
      <c r="CA2147" s="513"/>
      <c r="CB2147" s="513"/>
      <c r="CC2147" s="1972"/>
      <c r="CD2147" s="1499"/>
      <c r="CE2147" s="1500"/>
      <c r="CF2147" s="1501"/>
      <c r="CG2147" s="1500"/>
      <c r="CH2147" s="1500"/>
      <c r="CI2147" s="1500"/>
      <c r="CJ2147" s="1976"/>
      <c r="CK2147" s="1519"/>
      <c r="CL2147" s="1509"/>
    </row>
    <row r="2148" spans="1:90" s="514" customFormat="1">
      <c r="A2148" s="511"/>
      <c r="B2148" s="512"/>
      <c r="C2148" s="1493"/>
      <c r="D2148" s="1493"/>
      <c r="E2148" s="1493"/>
      <c r="F2148" s="1493"/>
      <c r="G2148" s="1493"/>
      <c r="H2148" s="1530"/>
      <c r="I2148" s="1972"/>
      <c r="J2148" s="1542"/>
      <c r="K2148" s="513"/>
      <c r="L2148" s="513"/>
      <c r="M2148" s="513"/>
      <c r="N2148" s="513"/>
      <c r="O2148" s="513"/>
      <c r="P2148" s="513"/>
      <c r="Q2148" s="513"/>
      <c r="R2148" s="513"/>
      <c r="S2148" s="513"/>
      <c r="T2148" s="513"/>
      <c r="U2148" s="513"/>
      <c r="V2148" s="513"/>
      <c r="W2148" s="513"/>
      <c r="X2148" s="513"/>
      <c r="Y2148" s="513"/>
      <c r="Z2148" s="513"/>
      <c r="AA2148" s="513"/>
      <c r="AB2148" s="513"/>
      <c r="AC2148" s="513"/>
      <c r="AD2148" s="513"/>
      <c r="AE2148" s="513"/>
      <c r="AF2148" s="513"/>
      <c r="AG2148" s="513"/>
      <c r="AH2148" s="513"/>
      <c r="AI2148" s="513"/>
      <c r="AJ2148" s="513"/>
      <c r="AK2148" s="513"/>
      <c r="AL2148" s="513"/>
      <c r="AM2148" s="513"/>
      <c r="AN2148" s="513"/>
      <c r="AO2148" s="513"/>
      <c r="AP2148" s="513"/>
      <c r="AQ2148" s="513"/>
      <c r="AR2148" s="513"/>
      <c r="AS2148" s="513"/>
      <c r="AT2148" s="513"/>
      <c r="AU2148" s="513"/>
      <c r="AV2148" s="513"/>
      <c r="AW2148" s="513"/>
      <c r="AX2148" s="513"/>
      <c r="AY2148" s="513"/>
      <c r="AZ2148" s="513"/>
      <c r="BA2148" s="513"/>
      <c r="BB2148" s="513"/>
      <c r="BC2148" s="513"/>
      <c r="BD2148" s="513"/>
      <c r="BE2148" s="513"/>
      <c r="BF2148" s="513"/>
      <c r="BG2148" s="513"/>
      <c r="BH2148" s="513"/>
      <c r="BI2148" s="513"/>
      <c r="BJ2148" s="513"/>
      <c r="BK2148" s="513"/>
      <c r="BL2148" s="513"/>
      <c r="BM2148" s="513"/>
      <c r="BN2148" s="513"/>
      <c r="BO2148" s="513"/>
      <c r="BP2148" s="513"/>
      <c r="BQ2148" s="513"/>
      <c r="BR2148" s="513"/>
      <c r="BS2148" s="513"/>
      <c r="BT2148" s="513"/>
      <c r="BU2148" s="513"/>
      <c r="BV2148" s="513"/>
      <c r="BW2148" s="513"/>
      <c r="BX2148" s="513"/>
      <c r="BY2148" s="513"/>
      <c r="BZ2148" s="513"/>
      <c r="CA2148" s="513"/>
      <c r="CB2148" s="513"/>
      <c r="CC2148" s="1972"/>
      <c r="CD2148" s="1499"/>
      <c r="CE2148" s="1500"/>
      <c r="CF2148" s="1501"/>
      <c r="CG2148" s="1500"/>
      <c r="CH2148" s="1500"/>
      <c r="CI2148" s="1500"/>
      <c r="CJ2148" s="1976"/>
      <c r="CK2148" s="1519"/>
      <c r="CL2148" s="1509"/>
    </row>
    <row r="2149" spans="1:90" s="514" customFormat="1">
      <c r="A2149" s="511"/>
      <c r="B2149" s="512"/>
      <c r="C2149" s="1493"/>
      <c r="D2149" s="1493"/>
      <c r="E2149" s="1493"/>
      <c r="F2149" s="1493"/>
      <c r="G2149" s="1493"/>
      <c r="H2149" s="1530"/>
      <c r="I2149" s="1972"/>
      <c r="J2149" s="1542"/>
      <c r="K2149" s="513"/>
      <c r="L2149" s="513"/>
      <c r="M2149" s="513"/>
      <c r="N2149" s="513"/>
      <c r="O2149" s="513"/>
      <c r="P2149" s="513"/>
      <c r="Q2149" s="513"/>
      <c r="R2149" s="513"/>
      <c r="S2149" s="513"/>
      <c r="T2149" s="513"/>
      <c r="U2149" s="513"/>
      <c r="V2149" s="513"/>
      <c r="W2149" s="513"/>
      <c r="X2149" s="513"/>
      <c r="Y2149" s="513"/>
      <c r="Z2149" s="513"/>
      <c r="AA2149" s="513"/>
      <c r="AB2149" s="513"/>
      <c r="AC2149" s="513"/>
      <c r="AD2149" s="513"/>
      <c r="AE2149" s="513"/>
      <c r="AF2149" s="513"/>
      <c r="AG2149" s="513"/>
      <c r="AH2149" s="513"/>
      <c r="AI2149" s="513"/>
      <c r="AJ2149" s="513"/>
      <c r="AK2149" s="513"/>
      <c r="AL2149" s="513"/>
      <c r="AM2149" s="513"/>
      <c r="AN2149" s="513"/>
      <c r="AO2149" s="513"/>
      <c r="AP2149" s="513"/>
      <c r="AQ2149" s="513"/>
      <c r="AR2149" s="513"/>
      <c r="AS2149" s="513"/>
      <c r="AT2149" s="513"/>
      <c r="AU2149" s="513"/>
      <c r="AV2149" s="513"/>
      <c r="AW2149" s="513"/>
      <c r="AX2149" s="513"/>
      <c r="AY2149" s="513"/>
      <c r="AZ2149" s="513"/>
      <c r="BA2149" s="513"/>
      <c r="BB2149" s="513"/>
      <c r="BC2149" s="513"/>
      <c r="BD2149" s="513"/>
      <c r="BE2149" s="513"/>
      <c r="BF2149" s="513"/>
      <c r="BG2149" s="513"/>
      <c r="BH2149" s="513"/>
      <c r="BI2149" s="513"/>
      <c r="BJ2149" s="513"/>
      <c r="BK2149" s="513"/>
      <c r="BL2149" s="513"/>
      <c r="BM2149" s="513"/>
      <c r="BN2149" s="513"/>
      <c r="BO2149" s="513"/>
      <c r="BP2149" s="513"/>
      <c r="BQ2149" s="513"/>
      <c r="BR2149" s="513"/>
      <c r="BS2149" s="513"/>
      <c r="BT2149" s="513"/>
      <c r="BU2149" s="513"/>
      <c r="BV2149" s="513"/>
      <c r="BW2149" s="513"/>
      <c r="BX2149" s="513"/>
      <c r="BY2149" s="513"/>
      <c r="BZ2149" s="513"/>
      <c r="CA2149" s="513"/>
      <c r="CB2149" s="513"/>
      <c r="CC2149" s="1972"/>
      <c r="CD2149" s="1499"/>
      <c r="CE2149" s="1500"/>
      <c r="CF2149" s="1501"/>
      <c r="CG2149" s="1500"/>
      <c r="CH2149" s="1500"/>
      <c r="CI2149" s="1500"/>
      <c r="CJ2149" s="1976"/>
      <c r="CK2149" s="1519"/>
      <c r="CL2149" s="1509"/>
    </row>
    <row r="2150" spans="1:90" s="514" customFormat="1">
      <c r="A2150" s="511"/>
      <c r="B2150" s="512"/>
      <c r="C2150" s="1493"/>
      <c r="D2150" s="1493"/>
      <c r="E2150" s="1493"/>
      <c r="F2150" s="1493"/>
      <c r="G2150" s="1493"/>
      <c r="H2150" s="1530"/>
      <c r="I2150" s="1972"/>
      <c r="J2150" s="1542"/>
      <c r="K2150" s="513"/>
      <c r="L2150" s="513"/>
      <c r="M2150" s="513"/>
      <c r="N2150" s="513"/>
      <c r="O2150" s="513"/>
      <c r="P2150" s="513"/>
      <c r="Q2150" s="513"/>
      <c r="R2150" s="513"/>
      <c r="S2150" s="513"/>
      <c r="T2150" s="513"/>
      <c r="U2150" s="513"/>
      <c r="V2150" s="513"/>
      <c r="W2150" s="513"/>
      <c r="X2150" s="513"/>
      <c r="Y2150" s="513"/>
      <c r="Z2150" s="513"/>
      <c r="AA2150" s="513"/>
      <c r="AB2150" s="513"/>
      <c r="AC2150" s="513"/>
      <c r="AD2150" s="513"/>
      <c r="AE2150" s="513"/>
      <c r="AF2150" s="513"/>
      <c r="AG2150" s="513"/>
      <c r="AH2150" s="513"/>
      <c r="AI2150" s="513"/>
      <c r="AJ2150" s="513"/>
      <c r="AK2150" s="513"/>
      <c r="AL2150" s="513"/>
      <c r="AM2150" s="513"/>
      <c r="AN2150" s="513"/>
      <c r="AO2150" s="513"/>
      <c r="AP2150" s="513"/>
      <c r="AQ2150" s="513"/>
      <c r="AR2150" s="513"/>
      <c r="AS2150" s="513"/>
      <c r="AT2150" s="513"/>
      <c r="AU2150" s="513"/>
      <c r="AV2150" s="513"/>
      <c r="AW2150" s="513"/>
      <c r="AX2150" s="513"/>
      <c r="AY2150" s="513"/>
      <c r="AZ2150" s="513"/>
      <c r="BA2150" s="513"/>
      <c r="BB2150" s="513"/>
      <c r="BC2150" s="513"/>
      <c r="BD2150" s="513"/>
      <c r="BE2150" s="513"/>
      <c r="BF2150" s="513"/>
      <c r="BG2150" s="513"/>
      <c r="BH2150" s="513"/>
      <c r="BI2150" s="513"/>
      <c r="BJ2150" s="513"/>
      <c r="BK2150" s="513"/>
      <c r="BL2150" s="513"/>
      <c r="BM2150" s="513"/>
      <c r="BN2150" s="513"/>
      <c r="BO2150" s="513"/>
      <c r="BP2150" s="513"/>
      <c r="BQ2150" s="513"/>
      <c r="BR2150" s="513"/>
      <c r="BS2150" s="513"/>
      <c r="BT2150" s="513"/>
      <c r="BU2150" s="513"/>
      <c r="BV2150" s="513"/>
      <c r="BW2150" s="513"/>
      <c r="BX2150" s="513"/>
      <c r="BY2150" s="513"/>
      <c r="BZ2150" s="513"/>
      <c r="CA2150" s="513"/>
      <c r="CB2150" s="513"/>
      <c r="CC2150" s="1972"/>
      <c r="CD2150" s="1499"/>
      <c r="CE2150" s="1500"/>
      <c r="CF2150" s="1501"/>
      <c r="CG2150" s="1500"/>
      <c r="CH2150" s="1500"/>
      <c r="CI2150" s="1500"/>
      <c r="CJ2150" s="1976"/>
      <c r="CK2150" s="1519"/>
      <c r="CL2150" s="1509"/>
    </row>
    <row r="2151" spans="1:90" s="514" customFormat="1">
      <c r="A2151" s="511"/>
      <c r="B2151" s="512"/>
      <c r="C2151" s="1493"/>
      <c r="D2151" s="1493"/>
      <c r="E2151" s="1493"/>
      <c r="F2151" s="1493"/>
      <c r="G2151" s="1493"/>
      <c r="H2151" s="1530"/>
      <c r="I2151" s="1972"/>
      <c r="J2151" s="1542"/>
      <c r="K2151" s="513"/>
      <c r="L2151" s="513"/>
      <c r="M2151" s="513"/>
      <c r="N2151" s="513"/>
      <c r="O2151" s="513"/>
      <c r="P2151" s="513"/>
      <c r="Q2151" s="513"/>
      <c r="R2151" s="513"/>
      <c r="S2151" s="513"/>
      <c r="T2151" s="513"/>
      <c r="U2151" s="513"/>
      <c r="V2151" s="513"/>
      <c r="W2151" s="513"/>
      <c r="X2151" s="513"/>
      <c r="Y2151" s="513"/>
      <c r="Z2151" s="513"/>
      <c r="AA2151" s="513"/>
      <c r="AB2151" s="513"/>
      <c r="AC2151" s="513"/>
      <c r="AD2151" s="513"/>
      <c r="AE2151" s="513"/>
      <c r="AF2151" s="513"/>
      <c r="AG2151" s="513"/>
      <c r="AH2151" s="513"/>
      <c r="AI2151" s="513"/>
      <c r="AJ2151" s="513"/>
      <c r="AK2151" s="513"/>
      <c r="AL2151" s="513"/>
      <c r="AM2151" s="513"/>
      <c r="AN2151" s="513"/>
      <c r="AO2151" s="513"/>
      <c r="AP2151" s="513"/>
      <c r="AQ2151" s="513"/>
      <c r="AR2151" s="513"/>
      <c r="AS2151" s="513"/>
      <c r="AT2151" s="513"/>
      <c r="AU2151" s="513"/>
      <c r="AV2151" s="513"/>
      <c r="AW2151" s="513"/>
      <c r="AX2151" s="513"/>
      <c r="AY2151" s="513"/>
      <c r="AZ2151" s="513"/>
      <c r="BA2151" s="513"/>
      <c r="BB2151" s="513"/>
      <c r="BC2151" s="513"/>
      <c r="BD2151" s="513"/>
      <c r="BE2151" s="513"/>
      <c r="BF2151" s="513"/>
      <c r="BG2151" s="513"/>
      <c r="BH2151" s="513"/>
      <c r="BI2151" s="513"/>
      <c r="BJ2151" s="513"/>
      <c r="BK2151" s="513"/>
      <c r="BL2151" s="513"/>
      <c r="BM2151" s="513"/>
      <c r="BN2151" s="513"/>
      <c r="BO2151" s="513"/>
      <c r="BP2151" s="513"/>
      <c r="BQ2151" s="513"/>
      <c r="BR2151" s="513"/>
      <c r="BS2151" s="513"/>
      <c r="BT2151" s="513"/>
      <c r="BU2151" s="513"/>
      <c r="BV2151" s="513"/>
      <c r="BW2151" s="513"/>
      <c r="BX2151" s="513"/>
      <c r="BY2151" s="513"/>
      <c r="BZ2151" s="513"/>
      <c r="CA2151" s="513"/>
      <c r="CB2151" s="513"/>
      <c r="CC2151" s="1972"/>
      <c r="CD2151" s="1499"/>
      <c r="CE2151" s="1500"/>
      <c r="CF2151" s="1501"/>
      <c r="CG2151" s="1500"/>
      <c r="CH2151" s="1500"/>
      <c r="CI2151" s="1500"/>
      <c r="CJ2151" s="1976"/>
      <c r="CK2151" s="1519"/>
      <c r="CL2151" s="1509"/>
    </row>
    <row r="2152" spans="1:90" s="514" customFormat="1">
      <c r="A2152" s="511"/>
      <c r="B2152" s="512"/>
      <c r="C2152" s="1493"/>
      <c r="D2152" s="1493"/>
      <c r="E2152" s="1493"/>
      <c r="F2152" s="1493"/>
      <c r="G2152" s="1493"/>
      <c r="H2152" s="1530"/>
      <c r="I2152" s="1972"/>
      <c r="J2152" s="1542"/>
      <c r="K2152" s="513"/>
      <c r="L2152" s="513"/>
      <c r="M2152" s="513"/>
      <c r="N2152" s="513"/>
      <c r="O2152" s="513"/>
      <c r="P2152" s="513"/>
      <c r="Q2152" s="513"/>
      <c r="R2152" s="513"/>
      <c r="S2152" s="513"/>
      <c r="T2152" s="513"/>
      <c r="U2152" s="513"/>
      <c r="V2152" s="513"/>
      <c r="W2152" s="513"/>
      <c r="X2152" s="513"/>
      <c r="Y2152" s="513"/>
      <c r="Z2152" s="513"/>
      <c r="AA2152" s="513"/>
      <c r="AB2152" s="513"/>
      <c r="AC2152" s="513"/>
      <c r="AD2152" s="513"/>
      <c r="AE2152" s="513"/>
      <c r="AF2152" s="513"/>
      <c r="AG2152" s="513"/>
      <c r="AH2152" s="513"/>
      <c r="AI2152" s="513"/>
      <c r="AJ2152" s="513"/>
      <c r="AK2152" s="513"/>
      <c r="AL2152" s="513"/>
      <c r="AM2152" s="513"/>
      <c r="AN2152" s="513"/>
      <c r="AO2152" s="513"/>
      <c r="AP2152" s="513"/>
      <c r="AQ2152" s="513"/>
      <c r="AR2152" s="513"/>
      <c r="AS2152" s="513"/>
      <c r="AT2152" s="513"/>
      <c r="AU2152" s="513"/>
      <c r="AV2152" s="513"/>
      <c r="AW2152" s="513"/>
      <c r="AX2152" s="513"/>
      <c r="AY2152" s="513"/>
      <c r="AZ2152" s="513"/>
      <c r="BA2152" s="513"/>
      <c r="BB2152" s="513"/>
      <c r="BC2152" s="513"/>
      <c r="BD2152" s="513"/>
      <c r="BE2152" s="513"/>
      <c r="BF2152" s="513"/>
      <c r="BG2152" s="513"/>
      <c r="BH2152" s="513"/>
      <c r="BI2152" s="513"/>
      <c r="BJ2152" s="513"/>
      <c r="BK2152" s="513"/>
      <c r="BL2152" s="513"/>
      <c r="BM2152" s="513"/>
      <c r="BN2152" s="513"/>
      <c r="BO2152" s="513"/>
      <c r="BP2152" s="513"/>
      <c r="BQ2152" s="513"/>
      <c r="BR2152" s="513"/>
      <c r="BS2152" s="513"/>
      <c r="BT2152" s="513"/>
      <c r="BU2152" s="513"/>
      <c r="BV2152" s="513"/>
      <c r="BW2152" s="513"/>
      <c r="BX2152" s="513"/>
      <c r="BY2152" s="513"/>
      <c r="BZ2152" s="513"/>
      <c r="CA2152" s="513"/>
      <c r="CB2152" s="513"/>
      <c r="CC2152" s="1972"/>
      <c r="CD2152" s="1499"/>
      <c r="CE2152" s="1500"/>
      <c r="CF2152" s="1501"/>
      <c r="CG2152" s="1500"/>
      <c r="CH2152" s="1500"/>
      <c r="CI2152" s="1500"/>
      <c r="CJ2152" s="1976"/>
      <c r="CK2152" s="1519"/>
      <c r="CL2152" s="1509"/>
    </row>
    <row r="2153" spans="1:90" s="514" customFormat="1">
      <c r="A2153" s="511"/>
      <c r="B2153" s="512"/>
      <c r="C2153" s="1493"/>
      <c r="D2153" s="1493"/>
      <c r="E2153" s="1493"/>
      <c r="F2153" s="1493"/>
      <c r="G2153" s="1493"/>
      <c r="H2153" s="1530"/>
      <c r="I2153" s="1972"/>
      <c r="J2153" s="1542"/>
      <c r="K2153" s="513"/>
      <c r="L2153" s="513"/>
      <c r="M2153" s="513"/>
      <c r="N2153" s="513"/>
      <c r="O2153" s="513"/>
      <c r="P2153" s="513"/>
      <c r="Q2153" s="513"/>
      <c r="R2153" s="513"/>
      <c r="S2153" s="513"/>
      <c r="T2153" s="513"/>
      <c r="U2153" s="513"/>
      <c r="V2153" s="513"/>
      <c r="W2153" s="513"/>
      <c r="X2153" s="513"/>
      <c r="Y2153" s="513"/>
      <c r="Z2153" s="513"/>
      <c r="AA2153" s="513"/>
      <c r="AB2153" s="513"/>
      <c r="AC2153" s="513"/>
      <c r="AD2153" s="513"/>
      <c r="AE2153" s="513"/>
      <c r="AF2153" s="513"/>
      <c r="AG2153" s="513"/>
      <c r="AH2153" s="513"/>
      <c r="AI2153" s="513"/>
      <c r="AJ2153" s="513"/>
      <c r="AK2153" s="513"/>
      <c r="AL2153" s="513"/>
      <c r="AM2153" s="513"/>
      <c r="AN2153" s="513"/>
      <c r="AO2153" s="513"/>
      <c r="AP2153" s="513"/>
      <c r="AQ2153" s="513"/>
      <c r="AR2153" s="513"/>
      <c r="AS2153" s="513"/>
      <c r="AT2153" s="513"/>
      <c r="AU2153" s="513"/>
      <c r="AV2153" s="513"/>
      <c r="AW2153" s="513"/>
      <c r="AX2153" s="513"/>
      <c r="AY2153" s="513"/>
      <c r="AZ2153" s="513"/>
      <c r="BA2153" s="513"/>
      <c r="BB2153" s="513"/>
      <c r="BC2153" s="513"/>
      <c r="BD2153" s="513"/>
      <c r="BE2153" s="513"/>
      <c r="BF2153" s="513"/>
      <c r="BG2153" s="513"/>
      <c r="BH2153" s="513"/>
      <c r="BI2153" s="513"/>
      <c r="BJ2153" s="513"/>
      <c r="BK2153" s="513"/>
      <c r="BL2153" s="513"/>
      <c r="BM2153" s="513"/>
      <c r="BN2153" s="513"/>
      <c r="BO2153" s="513"/>
      <c r="BP2153" s="513"/>
      <c r="BQ2153" s="513"/>
      <c r="BR2153" s="513"/>
      <c r="BS2153" s="513"/>
      <c r="BT2153" s="513"/>
      <c r="BU2153" s="513"/>
      <c r="BV2153" s="513"/>
      <c r="BW2153" s="513"/>
      <c r="BX2153" s="513"/>
      <c r="BY2153" s="513"/>
      <c r="BZ2153" s="513"/>
      <c r="CA2153" s="513"/>
      <c r="CB2153" s="513"/>
      <c r="CC2153" s="1972"/>
      <c r="CD2153" s="1499"/>
      <c r="CE2153" s="1500"/>
      <c r="CF2153" s="1501"/>
      <c r="CG2153" s="1500"/>
      <c r="CH2153" s="1500"/>
      <c r="CI2153" s="1500"/>
      <c r="CJ2153" s="1976"/>
      <c r="CK2153" s="1519"/>
      <c r="CL2153" s="1509"/>
    </row>
    <row r="2154" spans="1:90" s="514" customFormat="1">
      <c r="A2154" s="511"/>
      <c r="B2154" s="512"/>
      <c r="C2154" s="1493"/>
      <c r="D2154" s="1493"/>
      <c r="E2154" s="1493"/>
      <c r="F2154" s="1493"/>
      <c r="G2154" s="1493"/>
      <c r="H2154" s="1530"/>
      <c r="I2154" s="1972"/>
      <c r="J2154" s="1542"/>
      <c r="K2154" s="513"/>
      <c r="L2154" s="513"/>
      <c r="M2154" s="513"/>
      <c r="N2154" s="513"/>
      <c r="O2154" s="513"/>
      <c r="P2154" s="513"/>
      <c r="Q2154" s="513"/>
      <c r="R2154" s="513"/>
      <c r="S2154" s="513"/>
      <c r="T2154" s="513"/>
      <c r="U2154" s="513"/>
      <c r="V2154" s="513"/>
      <c r="W2154" s="513"/>
      <c r="X2154" s="513"/>
      <c r="Y2154" s="513"/>
      <c r="Z2154" s="513"/>
      <c r="AA2154" s="513"/>
      <c r="AB2154" s="513"/>
      <c r="AC2154" s="513"/>
      <c r="AD2154" s="513"/>
      <c r="AE2154" s="513"/>
      <c r="AF2154" s="513"/>
      <c r="AG2154" s="513"/>
      <c r="AH2154" s="513"/>
      <c r="AI2154" s="513"/>
      <c r="AJ2154" s="513"/>
      <c r="AK2154" s="513"/>
      <c r="AL2154" s="513"/>
      <c r="AM2154" s="513"/>
      <c r="AN2154" s="513"/>
      <c r="AO2154" s="513"/>
      <c r="AP2154" s="513"/>
      <c r="AQ2154" s="513"/>
      <c r="AR2154" s="513"/>
      <c r="AS2154" s="513"/>
      <c r="AT2154" s="513"/>
      <c r="AU2154" s="513"/>
      <c r="AV2154" s="513"/>
      <c r="AW2154" s="513"/>
      <c r="AX2154" s="513"/>
      <c r="AY2154" s="513"/>
      <c r="AZ2154" s="513"/>
      <c r="BA2154" s="513"/>
      <c r="BB2154" s="513"/>
      <c r="BC2154" s="513"/>
      <c r="BD2154" s="513"/>
      <c r="BE2154" s="513"/>
      <c r="BF2154" s="513"/>
      <c r="BG2154" s="513"/>
      <c r="BH2154" s="513"/>
      <c r="BI2154" s="513"/>
      <c r="BJ2154" s="513"/>
      <c r="BK2154" s="513"/>
      <c r="BL2154" s="513"/>
      <c r="BM2154" s="513"/>
      <c r="BN2154" s="513"/>
      <c r="BO2154" s="513"/>
      <c r="BP2154" s="513"/>
      <c r="BQ2154" s="513"/>
      <c r="BR2154" s="513"/>
      <c r="BS2154" s="513"/>
      <c r="BT2154" s="513"/>
      <c r="BU2154" s="513"/>
      <c r="BV2154" s="513"/>
      <c r="BW2154" s="513"/>
      <c r="BX2154" s="513"/>
      <c r="BY2154" s="513"/>
      <c r="BZ2154" s="513"/>
      <c r="CA2154" s="513"/>
      <c r="CB2154" s="513"/>
      <c r="CC2154" s="1972"/>
      <c r="CD2154" s="1499"/>
      <c r="CE2154" s="1500"/>
      <c r="CF2154" s="1501"/>
      <c r="CG2154" s="1500"/>
      <c r="CH2154" s="1500"/>
      <c r="CI2154" s="1500"/>
      <c r="CJ2154" s="1976"/>
      <c r="CK2154" s="1519"/>
      <c r="CL2154" s="1509"/>
    </row>
    <row r="2155" spans="1:90" s="514" customFormat="1">
      <c r="A2155" s="511"/>
      <c r="B2155" s="512"/>
      <c r="C2155" s="1493"/>
      <c r="D2155" s="1493"/>
      <c r="E2155" s="1493"/>
      <c r="F2155" s="1493"/>
      <c r="G2155" s="1493"/>
      <c r="H2155" s="1530"/>
      <c r="I2155" s="1972"/>
      <c r="J2155" s="1542"/>
      <c r="K2155" s="513"/>
      <c r="L2155" s="513"/>
      <c r="M2155" s="513"/>
      <c r="N2155" s="513"/>
      <c r="O2155" s="513"/>
      <c r="P2155" s="513"/>
      <c r="Q2155" s="513"/>
      <c r="R2155" s="513"/>
      <c r="S2155" s="513"/>
      <c r="T2155" s="513"/>
      <c r="U2155" s="513"/>
      <c r="V2155" s="513"/>
      <c r="W2155" s="513"/>
      <c r="X2155" s="513"/>
      <c r="Y2155" s="513"/>
      <c r="Z2155" s="513"/>
      <c r="AA2155" s="513"/>
      <c r="AB2155" s="513"/>
      <c r="AC2155" s="513"/>
      <c r="AD2155" s="513"/>
      <c r="AE2155" s="513"/>
      <c r="AF2155" s="513"/>
      <c r="AG2155" s="513"/>
      <c r="AH2155" s="513"/>
      <c r="AI2155" s="513"/>
      <c r="AJ2155" s="513"/>
      <c r="AK2155" s="513"/>
      <c r="AL2155" s="513"/>
      <c r="AM2155" s="513"/>
      <c r="AN2155" s="513"/>
      <c r="AO2155" s="513"/>
      <c r="AP2155" s="513"/>
      <c r="AQ2155" s="513"/>
      <c r="AR2155" s="513"/>
      <c r="AS2155" s="513"/>
      <c r="AT2155" s="513"/>
      <c r="AU2155" s="513"/>
      <c r="AV2155" s="513"/>
      <c r="AW2155" s="513"/>
      <c r="AX2155" s="513"/>
      <c r="AY2155" s="513"/>
      <c r="AZ2155" s="513"/>
      <c r="BA2155" s="513"/>
      <c r="BB2155" s="513"/>
      <c r="BC2155" s="513"/>
      <c r="BD2155" s="513"/>
      <c r="BE2155" s="513"/>
      <c r="BF2155" s="513"/>
      <c r="BG2155" s="513"/>
      <c r="BH2155" s="513"/>
      <c r="BI2155" s="513"/>
      <c r="BJ2155" s="513"/>
      <c r="BK2155" s="513"/>
      <c r="BL2155" s="513"/>
      <c r="BM2155" s="513"/>
      <c r="BN2155" s="513"/>
      <c r="BO2155" s="513"/>
      <c r="BP2155" s="513"/>
      <c r="BQ2155" s="513"/>
      <c r="BR2155" s="513"/>
      <c r="BS2155" s="513"/>
      <c r="BT2155" s="513"/>
      <c r="BU2155" s="513"/>
      <c r="BV2155" s="513"/>
      <c r="BW2155" s="513"/>
      <c r="BX2155" s="513"/>
      <c r="BY2155" s="513"/>
      <c r="BZ2155" s="513"/>
      <c r="CA2155" s="513"/>
      <c r="CB2155" s="513"/>
      <c r="CC2155" s="1972"/>
      <c r="CD2155" s="1499"/>
      <c r="CE2155" s="1500"/>
      <c r="CF2155" s="1501"/>
      <c r="CG2155" s="1500"/>
      <c r="CH2155" s="1500"/>
      <c r="CI2155" s="1500"/>
      <c r="CJ2155" s="1976"/>
      <c r="CK2155" s="1519"/>
      <c r="CL2155" s="1509"/>
    </row>
    <row r="2156" spans="1:90" s="514" customFormat="1">
      <c r="A2156" s="511"/>
      <c r="B2156" s="512"/>
      <c r="C2156" s="1493"/>
      <c r="D2156" s="1493"/>
      <c r="E2156" s="1493"/>
      <c r="F2156" s="1493"/>
      <c r="G2156" s="1493"/>
      <c r="H2156" s="1530"/>
      <c r="I2156" s="1972"/>
      <c r="J2156" s="1542"/>
      <c r="K2156" s="513"/>
      <c r="L2156" s="513"/>
      <c r="M2156" s="513"/>
      <c r="N2156" s="513"/>
      <c r="O2156" s="513"/>
      <c r="P2156" s="513"/>
      <c r="Q2156" s="513"/>
      <c r="R2156" s="513"/>
      <c r="S2156" s="513"/>
      <c r="T2156" s="513"/>
      <c r="U2156" s="513"/>
      <c r="V2156" s="513"/>
      <c r="W2156" s="513"/>
      <c r="X2156" s="513"/>
      <c r="Y2156" s="513"/>
      <c r="Z2156" s="513"/>
      <c r="AA2156" s="513"/>
      <c r="AB2156" s="513"/>
      <c r="AC2156" s="513"/>
      <c r="AD2156" s="513"/>
      <c r="AE2156" s="513"/>
      <c r="AF2156" s="513"/>
      <c r="AG2156" s="513"/>
      <c r="AH2156" s="513"/>
      <c r="AI2156" s="513"/>
      <c r="AJ2156" s="513"/>
      <c r="AK2156" s="513"/>
      <c r="AL2156" s="513"/>
      <c r="AM2156" s="513"/>
      <c r="AN2156" s="513"/>
      <c r="AO2156" s="513"/>
      <c r="AP2156" s="513"/>
      <c r="AQ2156" s="513"/>
      <c r="AR2156" s="513"/>
      <c r="AS2156" s="513"/>
      <c r="AT2156" s="513"/>
      <c r="AU2156" s="513"/>
      <c r="AV2156" s="513"/>
      <c r="AW2156" s="513"/>
      <c r="AX2156" s="513"/>
      <c r="AY2156" s="513"/>
      <c r="AZ2156" s="513"/>
      <c r="BA2156" s="513"/>
      <c r="BB2156" s="513"/>
      <c r="BC2156" s="513"/>
      <c r="BD2156" s="513"/>
      <c r="BE2156" s="513"/>
      <c r="BF2156" s="513"/>
      <c r="BG2156" s="513"/>
      <c r="BH2156" s="513"/>
      <c r="BI2156" s="513"/>
      <c r="BJ2156" s="513"/>
      <c r="BK2156" s="513"/>
      <c r="BL2156" s="513"/>
      <c r="BM2156" s="513"/>
      <c r="BN2156" s="513"/>
      <c r="BO2156" s="513"/>
      <c r="BP2156" s="513"/>
      <c r="BQ2156" s="513"/>
      <c r="BR2156" s="513"/>
      <c r="BS2156" s="513"/>
      <c r="BT2156" s="513"/>
      <c r="BU2156" s="513"/>
      <c r="BV2156" s="513"/>
      <c r="BW2156" s="513"/>
      <c r="BX2156" s="513"/>
      <c r="BY2156" s="513"/>
      <c r="BZ2156" s="513"/>
      <c r="CA2156" s="513"/>
      <c r="CB2156" s="513"/>
      <c r="CC2156" s="1972"/>
      <c r="CD2156" s="1499"/>
      <c r="CE2156" s="1500"/>
      <c r="CF2156" s="1501"/>
      <c r="CG2156" s="1500"/>
      <c r="CH2156" s="1500"/>
      <c r="CI2156" s="1500"/>
      <c r="CJ2156" s="1976"/>
      <c r="CK2156" s="1519"/>
      <c r="CL2156" s="1509"/>
    </row>
    <row r="2157" spans="1:90" s="514" customFormat="1">
      <c r="A2157" s="511"/>
      <c r="B2157" s="512"/>
      <c r="C2157" s="1493"/>
      <c r="D2157" s="1493"/>
      <c r="E2157" s="1493"/>
      <c r="F2157" s="1493"/>
      <c r="G2157" s="1493"/>
      <c r="H2157" s="1530"/>
      <c r="I2157" s="1972"/>
      <c r="J2157" s="1542"/>
      <c r="K2157" s="513"/>
      <c r="L2157" s="513"/>
      <c r="M2157" s="513"/>
      <c r="N2157" s="513"/>
      <c r="O2157" s="513"/>
      <c r="P2157" s="513"/>
      <c r="Q2157" s="513"/>
      <c r="R2157" s="513"/>
      <c r="S2157" s="513"/>
      <c r="T2157" s="513"/>
      <c r="U2157" s="513"/>
      <c r="V2157" s="513"/>
      <c r="W2157" s="513"/>
      <c r="X2157" s="513"/>
      <c r="Y2157" s="513"/>
      <c r="Z2157" s="513"/>
      <c r="AA2157" s="513"/>
      <c r="AB2157" s="513"/>
      <c r="AC2157" s="513"/>
      <c r="AD2157" s="513"/>
      <c r="AE2157" s="513"/>
      <c r="AF2157" s="513"/>
      <c r="AG2157" s="513"/>
      <c r="AH2157" s="513"/>
      <c r="AI2157" s="513"/>
      <c r="AJ2157" s="513"/>
      <c r="AK2157" s="513"/>
      <c r="AL2157" s="513"/>
      <c r="AM2157" s="513"/>
      <c r="AN2157" s="513"/>
      <c r="AO2157" s="513"/>
      <c r="AP2157" s="513"/>
      <c r="AQ2157" s="513"/>
      <c r="AR2157" s="513"/>
      <c r="AS2157" s="513"/>
      <c r="AT2157" s="513"/>
      <c r="AU2157" s="513"/>
      <c r="AV2157" s="513"/>
      <c r="AW2157" s="513"/>
      <c r="AX2157" s="513"/>
      <c r="AY2157" s="513"/>
      <c r="AZ2157" s="513"/>
      <c r="BA2157" s="513"/>
      <c r="BB2157" s="513"/>
      <c r="BC2157" s="513"/>
      <c r="BD2157" s="513"/>
      <c r="BE2157" s="513"/>
      <c r="BF2157" s="513"/>
      <c r="BG2157" s="513"/>
      <c r="BH2157" s="513"/>
      <c r="BI2157" s="513"/>
      <c r="BJ2157" s="513"/>
      <c r="BK2157" s="513"/>
      <c r="BL2157" s="513"/>
      <c r="BM2157" s="513"/>
      <c r="BN2157" s="513"/>
      <c r="BO2157" s="513"/>
      <c r="BP2157" s="513"/>
      <c r="BQ2157" s="513"/>
      <c r="BR2157" s="513"/>
      <c r="BS2157" s="513"/>
      <c r="BT2157" s="513"/>
      <c r="BU2157" s="513"/>
      <c r="BV2157" s="513"/>
      <c r="BW2157" s="513"/>
      <c r="BX2157" s="513"/>
      <c r="BY2157" s="513"/>
      <c r="BZ2157" s="513"/>
      <c r="CA2157" s="513"/>
      <c r="CB2157" s="513"/>
      <c r="CC2157" s="1972"/>
      <c r="CD2157" s="1499"/>
      <c r="CE2157" s="1500"/>
      <c r="CF2157" s="1501"/>
      <c r="CG2157" s="1500"/>
      <c r="CH2157" s="1500"/>
      <c r="CI2157" s="1500"/>
      <c r="CJ2157" s="1976"/>
      <c r="CK2157" s="1519"/>
      <c r="CL2157" s="1509"/>
    </row>
    <row r="2158" spans="1:90" s="514" customFormat="1">
      <c r="A2158" s="511"/>
      <c r="B2158" s="512"/>
      <c r="C2158" s="1493"/>
      <c r="D2158" s="1493"/>
      <c r="E2158" s="1493"/>
      <c r="F2158" s="1493"/>
      <c r="G2158" s="1493"/>
      <c r="H2158" s="1530"/>
      <c r="I2158" s="1972"/>
      <c r="J2158" s="1542"/>
      <c r="K2158" s="513"/>
      <c r="L2158" s="513"/>
      <c r="M2158" s="513"/>
      <c r="N2158" s="513"/>
      <c r="O2158" s="513"/>
      <c r="P2158" s="513"/>
      <c r="Q2158" s="513"/>
      <c r="R2158" s="513"/>
      <c r="S2158" s="513"/>
      <c r="T2158" s="513"/>
      <c r="U2158" s="513"/>
      <c r="V2158" s="513"/>
      <c r="W2158" s="513"/>
      <c r="X2158" s="513"/>
      <c r="Y2158" s="513"/>
      <c r="Z2158" s="513"/>
      <c r="AA2158" s="513"/>
      <c r="AB2158" s="513"/>
      <c r="AC2158" s="513"/>
      <c r="AD2158" s="513"/>
      <c r="AE2158" s="513"/>
      <c r="AF2158" s="513"/>
      <c r="AG2158" s="513"/>
      <c r="AH2158" s="513"/>
      <c r="AI2158" s="513"/>
      <c r="AJ2158" s="513"/>
      <c r="AK2158" s="513"/>
      <c r="AL2158" s="513"/>
      <c r="AM2158" s="513"/>
      <c r="AN2158" s="513"/>
      <c r="AO2158" s="513"/>
      <c r="AP2158" s="513"/>
      <c r="AQ2158" s="513"/>
      <c r="AR2158" s="513"/>
      <c r="AS2158" s="513"/>
      <c r="AT2158" s="513"/>
      <c r="AU2158" s="513"/>
      <c r="AV2158" s="513"/>
      <c r="AW2158" s="513"/>
      <c r="AX2158" s="513"/>
      <c r="AY2158" s="513"/>
      <c r="AZ2158" s="513"/>
      <c r="BA2158" s="513"/>
      <c r="BB2158" s="513"/>
      <c r="BC2158" s="513"/>
      <c r="BD2158" s="513"/>
      <c r="BE2158" s="513"/>
      <c r="BF2158" s="513"/>
      <c r="BG2158" s="513"/>
      <c r="BH2158" s="513"/>
      <c r="BI2158" s="513"/>
      <c r="BJ2158" s="513"/>
      <c r="BK2158" s="513"/>
      <c r="BL2158" s="513"/>
      <c r="BM2158" s="513"/>
      <c r="BN2158" s="513"/>
      <c r="BO2158" s="513"/>
      <c r="BP2158" s="513"/>
      <c r="BQ2158" s="513"/>
      <c r="BR2158" s="513"/>
      <c r="BS2158" s="513"/>
      <c r="BT2158" s="513"/>
      <c r="BU2158" s="513"/>
      <c r="BV2158" s="513"/>
      <c r="BW2158" s="513"/>
      <c r="BX2158" s="513"/>
      <c r="BY2158" s="513"/>
      <c r="BZ2158" s="513"/>
      <c r="CA2158" s="513"/>
      <c r="CB2158" s="513"/>
      <c r="CC2158" s="1972"/>
      <c r="CD2158" s="1499"/>
      <c r="CE2158" s="1500"/>
      <c r="CF2158" s="1501"/>
      <c r="CG2158" s="1500"/>
      <c r="CH2158" s="1500"/>
      <c r="CI2158" s="1500"/>
      <c r="CJ2158" s="1976"/>
      <c r="CK2158" s="1519"/>
      <c r="CL2158" s="1509"/>
    </row>
    <row r="2159" spans="1:90" s="514" customFormat="1">
      <c r="A2159" s="511"/>
      <c r="B2159" s="512"/>
      <c r="C2159" s="1493"/>
      <c r="D2159" s="1493"/>
      <c r="E2159" s="1493"/>
      <c r="F2159" s="1493"/>
      <c r="G2159" s="1493"/>
      <c r="H2159" s="1530"/>
      <c r="I2159" s="1972"/>
      <c r="J2159" s="1542"/>
      <c r="K2159" s="513"/>
      <c r="L2159" s="513"/>
      <c r="M2159" s="513"/>
      <c r="N2159" s="513"/>
      <c r="O2159" s="513"/>
      <c r="P2159" s="513"/>
      <c r="Q2159" s="513"/>
      <c r="R2159" s="513"/>
      <c r="S2159" s="513"/>
      <c r="T2159" s="513"/>
      <c r="U2159" s="513"/>
      <c r="V2159" s="513"/>
      <c r="W2159" s="513"/>
      <c r="X2159" s="513"/>
      <c r="Y2159" s="513"/>
      <c r="Z2159" s="513"/>
      <c r="AA2159" s="513"/>
      <c r="AB2159" s="513"/>
      <c r="AC2159" s="513"/>
      <c r="AD2159" s="513"/>
      <c r="AE2159" s="513"/>
      <c r="AF2159" s="513"/>
      <c r="AG2159" s="513"/>
      <c r="AH2159" s="513"/>
      <c r="AI2159" s="513"/>
      <c r="AJ2159" s="513"/>
      <c r="AK2159" s="513"/>
      <c r="AL2159" s="513"/>
      <c r="AM2159" s="513"/>
      <c r="AN2159" s="513"/>
      <c r="AO2159" s="513"/>
      <c r="AP2159" s="513"/>
      <c r="AQ2159" s="513"/>
      <c r="AR2159" s="513"/>
      <c r="AS2159" s="513"/>
      <c r="AT2159" s="513"/>
      <c r="AU2159" s="513"/>
      <c r="AV2159" s="513"/>
      <c r="AW2159" s="513"/>
      <c r="AX2159" s="513"/>
      <c r="AY2159" s="513"/>
      <c r="AZ2159" s="513"/>
      <c r="BA2159" s="513"/>
      <c r="BB2159" s="513"/>
      <c r="BC2159" s="513"/>
      <c r="BD2159" s="513"/>
      <c r="BE2159" s="513"/>
      <c r="BF2159" s="513"/>
      <c r="BG2159" s="513"/>
      <c r="BH2159" s="513"/>
      <c r="BI2159" s="513"/>
      <c r="BJ2159" s="513"/>
      <c r="BK2159" s="513"/>
      <c r="BL2159" s="513"/>
      <c r="BM2159" s="513"/>
      <c r="BN2159" s="513"/>
      <c r="BO2159" s="513"/>
      <c r="BP2159" s="513"/>
      <c r="BQ2159" s="513"/>
      <c r="BR2159" s="513"/>
      <c r="BS2159" s="513"/>
      <c r="BT2159" s="513"/>
      <c r="BU2159" s="513"/>
      <c r="BV2159" s="513"/>
      <c r="BW2159" s="513"/>
      <c r="BX2159" s="513"/>
      <c r="BY2159" s="513"/>
      <c r="BZ2159" s="513"/>
      <c r="CA2159" s="513"/>
      <c r="CB2159" s="513"/>
      <c r="CC2159" s="1972"/>
      <c r="CD2159" s="1499"/>
      <c r="CE2159" s="1500"/>
      <c r="CF2159" s="1501"/>
      <c r="CG2159" s="1500"/>
      <c r="CH2159" s="1500"/>
      <c r="CI2159" s="1500"/>
      <c r="CJ2159" s="1976"/>
      <c r="CK2159" s="1519"/>
      <c r="CL2159" s="1509"/>
    </row>
    <row r="2160" spans="1:90" s="514" customFormat="1">
      <c r="A2160" s="511"/>
      <c r="B2160" s="512"/>
      <c r="C2160" s="1493"/>
      <c r="D2160" s="1493"/>
      <c r="E2160" s="1493"/>
      <c r="F2160" s="1493"/>
      <c r="G2160" s="1493"/>
      <c r="H2160" s="1530"/>
      <c r="I2160" s="1972"/>
      <c r="J2160" s="1542"/>
      <c r="K2160" s="513"/>
      <c r="L2160" s="513"/>
      <c r="M2160" s="513"/>
      <c r="N2160" s="513"/>
      <c r="O2160" s="513"/>
      <c r="P2160" s="513"/>
      <c r="Q2160" s="513"/>
      <c r="R2160" s="513"/>
      <c r="S2160" s="513"/>
      <c r="T2160" s="513"/>
      <c r="U2160" s="513"/>
      <c r="V2160" s="513"/>
      <c r="W2160" s="513"/>
      <c r="X2160" s="513"/>
      <c r="Y2160" s="513"/>
      <c r="Z2160" s="513"/>
      <c r="AA2160" s="513"/>
      <c r="AB2160" s="513"/>
      <c r="AC2160" s="513"/>
      <c r="AD2160" s="513"/>
      <c r="AE2160" s="513"/>
      <c r="AF2160" s="513"/>
      <c r="AG2160" s="513"/>
      <c r="AH2160" s="513"/>
      <c r="AI2160" s="513"/>
      <c r="AJ2160" s="513"/>
      <c r="AK2160" s="513"/>
      <c r="AL2160" s="513"/>
      <c r="AM2160" s="513"/>
      <c r="AN2160" s="513"/>
      <c r="AO2160" s="513"/>
      <c r="AP2160" s="513"/>
      <c r="AQ2160" s="513"/>
      <c r="AR2160" s="513"/>
      <c r="AS2160" s="513"/>
      <c r="AT2160" s="513"/>
      <c r="AU2160" s="513"/>
      <c r="AV2160" s="513"/>
      <c r="AW2160" s="513"/>
      <c r="AX2160" s="513"/>
      <c r="AY2160" s="513"/>
      <c r="AZ2160" s="513"/>
      <c r="BA2160" s="513"/>
      <c r="BB2160" s="513"/>
      <c r="BC2160" s="513"/>
      <c r="BD2160" s="513"/>
      <c r="BE2160" s="513"/>
      <c r="BF2160" s="513"/>
      <c r="BG2160" s="513"/>
      <c r="BH2160" s="513"/>
      <c r="BI2160" s="513"/>
      <c r="BJ2160" s="513"/>
      <c r="BK2160" s="513"/>
      <c r="BL2160" s="513"/>
      <c r="BM2160" s="513"/>
      <c r="BN2160" s="513"/>
      <c r="BO2160" s="513"/>
      <c r="BP2160" s="513"/>
      <c r="BQ2160" s="513"/>
      <c r="BR2160" s="513"/>
      <c r="BS2160" s="513"/>
      <c r="BT2160" s="513"/>
      <c r="BU2160" s="513"/>
      <c r="BV2160" s="513"/>
      <c r="BW2160" s="513"/>
      <c r="BX2160" s="513"/>
      <c r="BY2160" s="513"/>
      <c r="BZ2160" s="513"/>
      <c r="CA2160" s="513"/>
      <c r="CB2160" s="513"/>
      <c r="CC2160" s="1972"/>
      <c r="CD2160" s="1499"/>
      <c r="CE2160" s="1500"/>
      <c r="CF2160" s="1501"/>
      <c r="CG2160" s="1500"/>
      <c r="CH2160" s="1500"/>
      <c r="CI2160" s="1500"/>
      <c r="CJ2160" s="1976"/>
      <c r="CK2160" s="1519"/>
      <c r="CL2160" s="1509"/>
    </row>
    <row r="2161" spans="1:90" s="514" customFormat="1">
      <c r="A2161" s="511"/>
      <c r="B2161" s="512"/>
      <c r="C2161" s="1493"/>
      <c r="D2161" s="1493"/>
      <c r="E2161" s="1493"/>
      <c r="F2161" s="1493"/>
      <c r="G2161" s="1493"/>
      <c r="H2161" s="1530"/>
      <c r="I2161" s="1972"/>
      <c r="J2161" s="1542"/>
      <c r="K2161" s="513"/>
      <c r="L2161" s="513"/>
      <c r="M2161" s="513"/>
      <c r="N2161" s="513"/>
      <c r="O2161" s="513"/>
      <c r="P2161" s="513"/>
      <c r="Q2161" s="513"/>
      <c r="R2161" s="513"/>
      <c r="S2161" s="513"/>
      <c r="T2161" s="513"/>
      <c r="U2161" s="513"/>
      <c r="V2161" s="513"/>
      <c r="W2161" s="513"/>
      <c r="X2161" s="513"/>
      <c r="Y2161" s="513"/>
      <c r="Z2161" s="513"/>
      <c r="AA2161" s="513"/>
      <c r="AB2161" s="513"/>
      <c r="AC2161" s="513"/>
      <c r="AD2161" s="513"/>
      <c r="AE2161" s="513"/>
      <c r="AF2161" s="513"/>
      <c r="AG2161" s="513"/>
      <c r="AH2161" s="513"/>
      <c r="AI2161" s="513"/>
      <c r="AJ2161" s="513"/>
      <c r="AK2161" s="513"/>
      <c r="AL2161" s="513"/>
      <c r="AM2161" s="513"/>
      <c r="AN2161" s="513"/>
      <c r="AO2161" s="513"/>
      <c r="AP2161" s="513"/>
      <c r="AQ2161" s="513"/>
      <c r="AR2161" s="513"/>
      <c r="AS2161" s="513"/>
      <c r="AT2161" s="513"/>
      <c r="AU2161" s="513"/>
      <c r="AV2161" s="513"/>
      <c r="AW2161" s="513"/>
      <c r="AX2161" s="513"/>
      <c r="AY2161" s="513"/>
      <c r="AZ2161" s="513"/>
      <c r="BA2161" s="513"/>
      <c r="BB2161" s="513"/>
      <c r="BC2161" s="513"/>
      <c r="BD2161" s="513"/>
      <c r="BE2161" s="513"/>
      <c r="BF2161" s="513"/>
      <c r="BG2161" s="513"/>
      <c r="BH2161" s="513"/>
      <c r="BI2161" s="513"/>
      <c r="BJ2161" s="513"/>
      <c r="BK2161" s="513"/>
      <c r="BL2161" s="513"/>
      <c r="BM2161" s="513"/>
      <c r="BN2161" s="513"/>
      <c r="BO2161" s="513"/>
      <c r="BP2161" s="513"/>
      <c r="BQ2161" s="513"/>
      <c r="BR2161" s="513"/>
      <c r="BS2161" s="513"/>
      <c r="BT2161" s="513"/>
      <c r="BU2161" s="513"/>
      <c r="BV2161" s="513"/>
      <c r="BW2161" s="513"/>
      <c r="BX2161" s="513"/>
      <c r="BY2161" s="513"/>
      <c r="BZ2161" s="513"/>
      <c r="CA2161" s="513"/>
      <c r="CB2161" s="513"/>
      <c r="CC2161" s="1972"/>
      <c r="CD2161" s="1499"/>
      <c r="CE2161" s="1500"/>
      <c r="CF2161" s="1501"/>
      <c r="CG2161" s="1500"/>
      <c r="CH2161" s="1500"/>
      <c r="CI2161" s="1500"/>
      <c r="CJ2161" s="1976"/>
      <c r="CK2161" s="1519"/>
      <c r="CL2161" s="1509"/>
    </row>
    <row r="2162" spans="1:90" s="514" customFormat="1">
      <c r="A2162" s="511"/>
      <c r="B2162" s="512"/>
      <c r="C2162" s="1493"/>
      <c r="D2162" s="1493"/>
      <c r="E2162" s="1493"/>
      <c r="F2162" s="1493"/>
      <c r="G2162" s="1493"/>
      <c r="H2162" s="1530"/>
      <c r="I2162" s="1972"/>
      <c r="J2162" s="1542"/>
      <c r="K2162" s="513"/>
      <c r="L2162" s="513"/>
      <c r="M2162" s="513"/>
      <c r="N2162" s="513"/>
      <c r="O2162" s="513"/>
      <c r="P2162" s="513"/>
      <c r="Q2162" s="513"/>
      <c r="R2162" s="513"/>
      <c r="S2162" s="513"/>
      <c r="T2162" s="513"/>
      <c r="U2162" s="513"/>
      <c r="V2162" s="513"/>
      <c r="W2162" s="513"/>
      <c r="X2162" s="513"/>
      <c r="Y2162" s="513"/>
      <c r="Z2162" s="513"/>
      <c r="AA2162" s="513"/>
      <c r="AB2162" s="513"/>
      <c r="AC2162" s="513"/>
      <c r="AD2162" s="513"/>
      <c r="AE2162" s="513"/>
      <c r="AF2162" s="513"/>
      <c r="AG2162" s="513"/>
      <c r="AH2162" s="513"/>
      <c r="AI2162" s="513"/>
      <c r="AJ2162" s="513"/>
      <c r="AK2162" s="513"/>
      <c r="AL2162" s="513"/>
      <c r="AM2162" s="513"/>
      <c r="AN2162" s="513"/>
      <c r="AO2162" s="513"/>
      <c r="AP2162" s="513"/>
      <c r="AQ2162" s="513"/>
      <c r="AR2162" s="513"/>
      <c r="AS2162" s="513"/>
      <c r="AT2162" s="513"/>
      <c r="AU2162" s="513"/>
      <c r="AV2162" s="513"/>
      <c r="AW2162" s="513"/>
      <c r="AX2162" s="513"/>
      <c r="AY2162" s="513"/>
      <c r="AZ2162" s="513"/>
      <c r="BA2162" s="513"/>
      <c r="BB2162" s="513"/>
      <c r="BC2162" s="513"/>
      <c r="BD2162" s="513"/>
      <c r="BE2162" s="513"/>
      <c r="BF2162" s="513"/>
      <c r="BG2162" s="513"/>
      <c r="BH2162" s="513"/>
      <c r="BI2162" s="513"/>
      <c r="BJ2162" s="513"/>
      <c r="BK2162" s="513"/>
      <c r="BL2162" s="513"/>
      <c r="BM2162" s="513"/>
      <c r="BN2162" s="513"/>
      <c r="BO2162" s="513"/>
      <c r="BP2162" s="513"/>
      <c r="BQ2162" s="513"/>
      <c r="BR2162" s="513"/>
      <c r="BS2162" s="513"/>
      <c r="BT2162" s="513"/>
      <c r="BU2162" s="513"/>
      <c r="BV2162" s="513"/>
      <c r="BW2162" s="513"/>
      <c r="BX2162" s="513"/>
      <c r="BY2162" s="513"/>
      <c r="BZ2162" s="513"/>
      <c r="CA2162" s="513"/>
      <c r="CB2162" s="513"/>
      <c r="CC2162" s="1972"/>
      <c r="CD2162" s="1499"/>
      <c r="CE2162" s="1500"/>
      <c r="CF2162" s="1501"/>
      <c r="CG2162" s="1500"/>
      <c r="CH2162" s="1500"/>
      <c r="CI2162" s="1500"/>
      <c r="CJ2162" s="1976"/>
      <c r="CK2162" s="1519"/>
      <c r="CL2162" s="1509"/>
    </row>
    <row r="2163" spans="1:90" s="514" customFormat="1">
      <c r="A2163" s="511"/>
      <c r="B2163" s="512"/>
      <c r="C2163" s="1493"/>
      <c r="D2163" s="1493"/>
      <c r="E2163" s="1493"/>
      <c r="F2163" s="1493"/>
      <c r="G2163" s="1493"/>
      <c r="H2163" s="1530"/>
      <c r="I2163" s="1972"/>
      <c r="J2163" s="1542"/>
      <c r="K2163" s="513"/>
      <c r="L2163" s="513"/>
      <c r="M2163" s="513"/>
      <c r="N2163" s="513"/>
      <c r="O2163" s="513"/>
      <c r="P2163" s="513"/>
      <c r="Q2163" s="513"/>
      <c r="R2163" s="513"/>
      <c r="S2163" s="513"/>
      <c r="T2163" s="513"/>
      <c r="U2163" s="513"/>
      <c r="V2163" s="513"/>
      <c r="W2163" s="513"/>
      <c r="X2163" s="513"/>
      <c r="Y2163" s="513"/>
      <c r="Z2163" s="513"/>
      <c r="AA2163" s="513"/>
      <c r="AB2163" s="513"/>
      <c r="AC2163" s="513"/>
      <c r="AD2163" s="513"/>
      <c r="AE2163" s="513"/>
      <c r="AF2163" s="513"/>
      <c r="AG2163" s="513"/>
      <c r="AH2163" s="513"/>
      <c r="AI2163" s="513"/>
      <c r="AJ2163" s="513"/>
      <c r="AK2163" s="513"/>
      <c r="AL2163" s="513"/>
      <c r="AM2163" s="513"/>
      <c r="AN2163" s="513"/>
      <c r="AO2163" s="513"/>
      <c r="AP2163" s="513"/>
      <c r="AQ2163" s="513"/>
      <c r="AR2163" s="513"/>
      <c r="AS2163" s="513"/>
      <c r="AT2163" s="513"/>
      <c r="AU2163" s="513"/>
      <c r="AV2163" s="513"/>
      <c r="AW2163" s="513"/>
      <c r="AX2163" s="513"/>
      <c r="AY2163" s="513"/>
      <c r="AZ2163" s="513"/>
      <c r="BA2163" s="513"/>
      <c r="BB2163" s="513"/>
      <c r="BC2163" s="513"/>
      <c r="BD2163" s="513"/>
      <c r="BE2163" s="513"/>
      <c r="BF2163" s="513"/>
      <c r="BG2163" s="513"/>
      <c r="BH2163" s="513"/>
      <c r="BI2163" s="513"/>
      <c r="BJ2163" s="513"/>
      <c r="BK2163" s="513"/>
      <c r="BL2163" s="513"/>
      <c r="BM2163" s="513"/>
      <c r="BN2163" s="513"/>
      <c r="BO2163" s="513"/>
      <c r="BP2163" s="513"/>
      <c r="BQ2163" s="513"/>
      <c r="BR2163" s="513"/>
      <c r="BS2163" s="513"/>
      <c r="BT2163" s="513"/>
      <c r="BU2163" s="513"/>
      <c r="BV2163" s="513"/>
      <c r="BW2163" s="513"/>
      <c r="BX2163" s="513"/>
      <c r="BY2163" s="513"/>
      <c r="BZ2163" s="513"/>
      <c r="CA2163" s="513"/>
      <c r="CB2163" s="513"/>
      <c r="CC2163" s="1972"/>
      <c r="CD2163" s="1499"/>
      <c r="CE2163" s="1500"/>
      <c r="CF2163" s="1501"/>
      <c r="CG2163" s="1500"/>
      <c r="CH2163" s="1500"/>
      <c r="CI2163" s="1500"/>
      <c r="CJ2163" s="1976"/>
      <c r="CK2163" s="1519"/>
      <c r="CL2163" s="1509"/>
    </row>
    <row r="2164" spans="1:90" s="514" customFormat="1">
      <c r="A2164" s="511"/>
      <c r="B2164" s="512"/>
      <c r="C2164" s="1493"/>
      <c r="D2164" s="1493"/>
      <c r="E2164" s="1493"/>
      <c r="F2164" s="1493"/>
      <c r="G2164" s="1493"/>
      <c r="H2164" s="1530"/>
      <c r="I2164" s="1972"/>
      <c r="J2164" s="1542"/>
      <c r="K2164" s="513"/>
      <c r="L2164" s="513"/>
      <c r="M2164" s="513"/>
      <c r="N2164" s="513"/>
      <c r="O2164" s="513"/>
      <c r="P2164" s="513"/>
      <c r="Q2164" s="513"/>
      <c r="R2164" s="513"/>
      <c r="S2164" s="513"/>
      <c r="T2164" s="513"/>
      <c r="U2164" s="513"/>
      <c r="V2164" s="513"/>
      <c r="W2164" s="513"/>
      <c r="X2164" s="513"/>
      <c r="Y2164" s="513"/>
      <c r="Z2164" s="513"/>
      <c r="AA2164" s="513"/>
      <c r="AB2164" s="513"/>
      <c r="AC2164" s="513"/>
      <c r="AD2164" s="513"/>
      <c r="AE2164" s="513"/>
      <c r="AF2164" s="513"/>
      <c r="AG2164" s="513"/>
      <c r="AH2164" s="513"/>
      <c r="AI2164" s="513"/>
      <c r="AJ2164" s="513"/>
      <c r="AK2164" s="513"/>
      <c r="AL2164" s="513"/>
      <c r="AM2164" s="513"/>
      <c r="AN2164" s="513"/>
      <c r="AO2164" s="513"/>
      <c r="AP2164" s="513"/>
      <c r="AQ2164" s="513"/>
      <c r="AR2164" s="513"/>
      <c r="AS2164" s="513"/>
      <c r="AT2164" s="513"/>
      <c r="AU2164" s="513"/>
      <c r="AV2164" s="513"/>
      <c r="AW2164" s="513"/>
      <c r="AX2164" s="513"/>
      <c r="AY2164" s="513"/>
      <c r="AZ2164" s="513"/>
      <c r="BA2164" s="513"/>
      <c r="BB2164" s="513"/>
      <c r="BC2164" s="513"/>
      <c r="BD2164" s="513"/>
      <c r="BE2164" s="513"/>
      <c r="BF2164" s="513"/>
      <c r="BG2164" s="513"/>
      <c r="BH2164" s="513"/>
      <c r="BI2164" s="513"/>
      <c r="BJ2164" s="513"/>
      <c r="BK2164" s="513"/>
      <c r="BL2164" s="513"/>
      <c r="BM2164" s="513"/>
      <c r="BN2164" s="513"/>
      <c r="BO2164" s="513"/>
      <c r="BP2164" s="513"/>
      <c r="BQ2164" s="513"/>
      <c r="BR2164" s="513"/>
      <c r="BS2164" s="513"/>
      <c r="BT2164" s="513"/>
      <c r="BU2164" s="513"/>
      <c r="BV2164" s="513"/>
      <c r="BW2164" s="513"/>
      <c r="BX2164" s="513"/>
      <c r="BY2164" s="513"/>
      <c r="BZ2164" s="513"/>
      <c r="CA2164" s="513"/>
      <c r="CB2164" s="513"/>
      <c r="CC2164" s="1972"/>
      <c r="CD2164" s="1499"/>
      <c r="CE2164" s="1500"/>
      <c r="CF2164" s="1501"/>
      <c r="CG2164" s="1500"/>
      <c r="CH2164" s="1500"/>
      <c r="CI2164" s="1500"/>
      <c r="CJ2164" s="1976"/>
      <c r="CK2164" s="1519"/>
      <c r="CL2164" s="1509"/>
    </row>
    <row r="2165" spans="1:90" s="514" customFormat="1">
      <c r="A2165" s="511"/>
      <c r="B2165" s="512"/>
      <c r="C2165" s="1493"/>
      <c r="D2165" s="1493"/>
      <c r="E2165" s="1493"/>
      <c r="F2165" s="1493"/>
      <c r="G2165" s="1493"/>
      <c r="H2165" s="1530"/>
      <c r="I2165" s="1972"/>
      <c r="J2165" s="1542"/>
      <c r="K2165" s="513"/>
      <c r="L2165" s="513"/>
      <c r="M2165" s="513"/>
      <c r="N2165" s="513"/>
      <c r="O2165" s="513"/>
      <c r="P2165" s="513"/>
      <c r="Q2165" s="513"/>
      <c r="R2165" s="513"/>
      <c r="S2165" s="513"/>
      <c r="T2165" s="513"/>
      <c r="U2165" s="513"/>
      <c r="V2165" s="513"/>
      <c r="W2165" s="513"/>
      <c r="X2165" s="513"/>
      <c r="Y2165" s="513"/>
      <c r="Z2165" s="513"/>
      <c r="AA2165" s="513"/>
      <c r="AB2165" s="513"/>
      <c r="AC2165" s="513"/>
      <c r="AD2165" s="513"/>
      <c r="AE2165" s="513"/>
      <c r="AF2165" s="513"/>
      <c r="AG2165" s="513"/>
      <c r="AH2165" s="513"/>
      <c r="AI2165" s="513"/>
      <c r="AJ2165" s="513"/>
      <c r="AK2165" s="513"/>
      <c r="AL2165" s="513"/>
      <c r="AM2165" s="513"/>
      <c r="AN2165" s="513"/>
      <c r="AO2165" s="513"/>
      <c r="AP2165" s="513"/>
      <c r="AQ2165" s="513"/>
      <c r="AR2165" s="513"/>
      <c r="AS2165" s="513"/>
      <c r="AT2165" s="513"/>
      <c r="AU2165" s="513"/>
      <c r="AV2165" s="513"/>
      <c r="AW2165" s="513"/>
      <c r="AX2165" s="513"/>
      <c r="AY2165" s="513"/>
      <c r="AZ2165" s="513"/>
      <c r="BA2165" s="513"/>
      <c r="BB2165" s="513"/>
      <c r="BC2165" s="513"/>
      <c r="BD2165" s="513"/>
      <c r="BE2165" s="513"/>
      <c r="BF2165" s="513"/>
      <c r="BG2165" s="513"/>
      <c r="BH2165" s="513"/>
      <c r="BI2165" s="513"/>
      <c r="BJ2165" s="513"/>
      <c r="BK2165" s="513"/>
      <c r="BL2165" s="513"/>
      <c r="BM2165" s="513"/>
      <c r="BN2165" s="513"/>
      <c r="BO2165" s="513"/>
      <c r="BP2165" s="513"/>
      <c r="BQ2165" s="513"/>
      <c r="BR2165" s="513"/>
      <c r="BS2165" s="513"/>
      <c r="BT2165" s="513"/>
      <c r="BU2165" s="513"/>
      <c r="BV2165" s="513"/>
      <c r="BW2165" s="513"/>
      <c r="BX2165" s="513"/>
      <c r="BY2165" s="513"/>
      <c r="BZ2165" s="513"/>
      <c r="CA2165" s="513"/>
      <c r="CB2165" s="513"/>
      <c r="CC2165" s="1972"/>
      <c r="CD2165" s="1499"/>
      <c r="CE2165" s="1500"/>
      <c r="CF2165" s="1501"/>
      <c r="CG2165" s="1500"/>
      <c r="CH2165" s="1500"/>
      <c r="CI2165" s="1500"/>
      <c r="CJ2165" s="1976"/>
      <c r="CK2165" s="1519"/>
      <c r="CL2165" s="1509"/>
    </row>
    <row r="2166" spans="1:90" s="514" customFormat="1">
      <c r="A2166" s="511"/>
      <c r="B2166" s="512"/>
      <c r="C2166" s="1493"/>
      <c r="D2166" s="1493"/>
      <c r="E2166" s="1493"/>
      <c r="F2166" s="1493"/>
      <c r="G2166" s="1493"/>
      <c r="H2166" s="1530"/>
      <c r="I2166" s="1972"/>
      <c r="J2166" s="1542"/>
      <c r="K2166" s="513"/>
      <c r="L2166" s="513"/>
      <c r="M2166" s="513"/>
      <c r="N2166" s="513"/>
      <c r="O2166" s="513"/>
      <c r="P2166" s="513"/>
      <c r="Q2166" s="513"/>
      <c r="R2166" s="513"/>
      <c r="S2166" s="513"/>
      <c r="T2166" s="513"/>
      <c r="U2166" s="513"/>
      <c r="V2166" s="513"/>
      <c r="W2166" s="513"/>
      <c r="X2166" s="513"/>
      <c r="Y2166" s="513"/>
      <c r="Z2166" s="513"/>
      <c r="AA2166" s="513"/>
      <c r="AB2166" s="513"/>
      <c r="AC2166" s="513"/>
      <c r="AD2166" s="513"/>
      <c r="AE2166" s="513"/>
      <c r="AF2166" s="513"/>
      <c r="AG2166" s="513"/>
      <c r="AH2166" s="513"/>
      <c r="AI2166" s="513"/>
      <c r="AJ2166" s="513"/>
      <c r="AK2166" s="513"/>
      <c r="AL2166" s="513"/>
      <c r="AM2166" s="513"/>
      <c r="AN2166" s="513"/>
      <c r="AO2166" s="513"/>
      <c r="AP2166" s="513"/>
      <c r="AQ2166" s="513"/>
      <c r="AR2166" s="513"/>
      <c r="AS2166" s="513"/>
      <c r="AT2166" s="513"/>
      <c r="AU2166" s="513"/>
      <c r="AV2166" s="513"/>
      <c r="AW2166" s="513"/>
      <c r="AX2166" s="513"/>
      <c r="AY2166" s="513"/>
      <c r="AZ2166" s="513"/>
      <c r="BA2166" s="513"/>
      <c r="BB2166" s="513"/>
      <c r="BC2166" s="513"/>
      <c r="BD2166" s="513"/>
      <c r="BE2166" s="513"/>
      <c r="BF2166" s="513"/>
      <c r="BG2166" s="513"/>
      <c r="BH2166" s="513"/>
      <c r="BI2166" s="513"/>
      <c r="BJ2166" s="513"/>
      <c r="BK2166" s="513"/>
      <c r="BL2166" s="513"/>
      <c r="BM2166" s="513"/>
      <c r="BN2166" s="513"/>
      <c r="BO2166" s="513"/>
      <c r="BP2166" s="513"/>
      <c r="BQ2166" s="513"/>
      <c r="BR2166" s="513"/>
      <c r="BS2166" s="513"/>
      <c r="BT2166" s="513"/>
      <c r="BU2166" s="513"/>
      <c r="BV2166" s="513"/>
      <c r="BW2166" s="513"/>
      <c r="BX2166" s="513"/>
      <c r="BY2166" s="513"/>
      <c r="BZ2166" s="513"/>
      <c r="CA2166" s="513"/>
      <c r="CB2166" s="513"/>
      <c r="CC2166" s="1972"/>
      <c r="CD2166" s="1499"/>
      <c r="CE2166" s="1500"/>
      <c r="CF2166" s="1501"/>
      <c r="CG2166" s="1500"/>
      <c r="CH2166" s="1500"/>
      <c r="CI2166" s="1500"/>
      <c r="CJ2166" s="1976"/>
      <c r="CK2166" s="1519"/>
      <c r="CL2166" s="1509"/>
    </row>
    <row r="2167" spans="1:90" s="514" customFormat="1">
      <c r="A2167" s="511"/>
      <c r="B2167" s="512"/>
      <c r="C2167" s="1493"/>
      <c r="D2167" s="1493"/>
      <c r="E2167" s="1493"/>
      <c r="F2167" s="1493"/>
      <c r="G2167" s="1493"/>
      <c r="H2167" s="1530"/>
      <c r="I2167" s="1972"/>
      <c r="J2167" s="1542"/>
      <c r="K2167" s="513"/>
      <c r="L2167" s="513"/>
      <c r="M2167" s="513"/>
      <c r="N2167" s="513"/>
      <c r="O2167" s="513"/>
      <c r="P2167" s="513"/>
      <c r="Q2167" s="513"/>
      <c r="R2167" s="513"/>
      <c r="S2167" s="513"/>
      <c r="T2167" s="513"/>
      <c r="U2167" s="513"/>
      <c r="V2167" s="513"/>
      <c r="W2167" s="513"/>
      <c r="X2167" s="513"/>
      <c r="Y2167" s="513"/>
      <c r="Z2167" s="513"/>
      <c r="AA2167" s="513"/>
      <c r="AB2167" s="513"/>
      <c r="AC2167" s="513"/>
      <c r="AD2167" s="513"/>
      <c r="AE2167" s="513"/>
      <c r="AF2167" s="513"/>
      <c r="AG2167" s="513"/>
      <c r="AH2167" s="513"/>
      <c r="AI2167" s="513"/>
      <c r="AJ2167" s="513"/>
      <c r="AK2167" s="513"/>
      <c r="AL2167" s="513"/>
      <c r="AM2167" s="513"/>
      <c r="AN2167" s="513"/>
      <c r="AO2167" s="513"/>
      <c r="AP2167" s="513"/>
      <c r="AQ2167" s="513"/>
      <c r="AR2167" s="513"/>
      <c r="AS2167" s="513"/>
      <c r="AT2167" s="513"/>
      <c r="AU2167" s="513"/>
      <c r="AV2167" s="513"/>
      <c r="AW2167" s="513"/>
      <c r="AX2167" s="513"/>
      <c r="AY2167" s="513"/>
      <c r="AZ2167" s="513"/>
      <c r="BA2167" s="513"/>
      <c r="BB2167" s="513"/>
      <c r="BC2167" s="513"/>
      <c r="BD2167" s="513"/>
      <c r="BE2167" s="513"/>
      <c r="BF2167" s="513"/>
      <c r="BG2167" s="513"/>
      <c r="BH2167" s="513"/>
      <c r="BI2167" s="513"/>
      <c r="BJ2167" s="513"/>
      <c r="BK2167" s="513"/>
      <c r="BL2167" s="513"/>
      <c r="BM2167" s="513"/>
      <c r="BN2167" s="513"/>
      <c r="BO2167" s="513"/>
      <c r="BP2167" s="513"/>
      <c r="BQ2167" s="513"/>
      <c r="BR2167" s="513"/>
      <c r="BS2167" s="513"/>
      <c r="BT2167" s="513"/>
      <c r="BU2167" s="513"/>
      <c r="BV2167" s="513"/>
      <c r="BW2167" s="513"/>
      <c r="BX2167" s="513"/>
      <c r="BY2167" s="513"/>
      <c r="BZ2167" s="513"/>
      <c r="CA2167" s="513"/>
      <c r="CB2167" s="513"/>
      <c r="CC2167" s="1972"/>
      <c r="CD2167" s="1499"/>
      <c r="CE2167" s="1500"/>
      <c r="CF2167" s="1501"/>
      <c r="CG2167" s="1500"/>
      <c r="CH2167" s="1500"/>
      <c r="CI2167" s="1500"/>
      <c r="CJ2167" s="1976"/>
      <c r="CK2167" s="1519"/>
      <c r="CL2167" s="1509"/>
    </row>
    <row r="2168" spans="1:90" s="514" customFormat="1">
      <c r="A2168" s="511"/>
      <c r="B2168" s="512"/>
      <c r="C2168" s="1493"/>
      <c r="D2168" s="1493"/>
      <c r="E2168" s="1493"/>
      <c r="F2168" s="1493"/>
      <c r="G2168" s="1493"/>
      <c r="H2168" s="1530"/>
      <c r="I2168" s="1972"/>
      <c r="J2168" s="1542"/>
      <c r="K2168" s="513"/>
      <c r="L2168" s="513"/>
      <c r="M2168" s="513"/>
      <c r="N2168" s="513"/>
      <c r="O2168" s="513"/>
      <c r="P2168" s="513"/>
      <c r="Q2168" s="513"/>
      <c r="R2168" s="513"/>
      <c r="S2168" s="513"/>
      <c r="T2168" s="513"/>
      <c r="U2168" s="513"/>
      <c r="V2168" s="513"/>
      <c r="W2168" s="513"/>
      <c r="X2168" s="513"/>
      <c r="Y2168" s="513"/>
      <c r="Z2168" s="513"/>
      <c r="AA2168" s="513"/>
      <c r="AB2168" s="513"/>
      <c r="AC2168" s="513"/>
      <c r="AD2168" s="513"/>
      <c r="AE2168" s="513"/>
      <c r="AF2168" s="513"/>
      <c r="AG2168" s="513"/>
      <c r="AH2168" s="513"/>
      <c r="AI2168" s="513"/>
      <c r="AJ2168" s="513"/>
      <c r="AK2168" s="513"/>
      <c r="AL2168" s="513"/>
      <c r="AM2168" s="513"/>
      <c r="AN2168" s="513"/>
      <c r="AO2168" s="513"/>
      <c r="AP2168" s="513"/>
      <c r="AQ2168" s="513"/>
      <c r="AR2168" s="513"/>
      <c r="AS2168" s="513"/>
      <c r="AT2168" s="513"/>
      <c r="AU2168" s="513"/>
      <c r="AV2168" s="513"/>
      <c r="AW2168" s="513"/>
      <c r="AX2168" s="513"/>
      <c r="AY2168" s="513"/>
      <c r="AZ2168" s="513"/>
      <c r="BA2168" s="513"/>
      <c r="BB2168" s="513"/>
      <c r="BC2168" s="513"/>
      <c r="BD2168" s="513"/>
      <c r="BE2168" s="513"/>
      <c r="BF2168" s="513"/>
      <c r="BG2168" s="513"/>
      <c r="BH2168" s="513"/>
      <c r="BI2168" s="513"/>
      <c r="BJ2168" s="513"/>
      <c r="BK2168" s="513"/>
      <c r="BL2168" s="513"/>
      <c r="BM2168" s="513"/>
      <c r="BN2168" s="513"/>
      <c r="BO2168" s="513"/>
      <c r="BP2168" s="513"/>
      <c r="BQ2168" s="513"/>
      <c r="BR2168" s="513"/>
      <c r="BS2168" s="513"/>
      <c r="BT2168" s="513"/>
      <c r="BU2168" s="513"/>
      <c r="BV2168" s="513"/>
      <c r="BW2168" s="513"/>
      <c r="BX2168" s="513"/>
      <c r="BY2168" s="513"/>
      <c r="BZ2168" s="513"/>
      <c r="CA2168" s="513"/>
      <c r="CB2168" s="513"/>
      <c r="CC2168" s="1972"/>
      <c r="CD2168" s="1499"/>
      <c r="CE2168" s="1500"/>
      <c r="CF2168" s="1501"/>
      <c r="CG2168" s="1500"/>
      <c r="CH2168" s="1500"/>
      <c r="CI2168" s="1500"/>
      <c r="CJ2168" s="1976"/>
      <c r="CK2168" s="1519"/>
      <c r="CL2168" s="1509"/>
    </row>
    <row r="2169" spans="1:90" s="514" customFormat="1">
      <c r="A2169" s="511"/>
      <c r="B2169" s="512"/>
      <c r="C2169" s="1493"/>
      <c r="D2169" s="1493"/>
      <c r="E2169" s="1493"/>
      <c r="F2169" s="1493"/>
      <c r="G2169" s="1493"/>
      <c r="H2169" s="1530"/>
      <c r="I2169" s="1972"/>
      <c r="J2169" s="1542"/>
      <c r="K2169" s="513"/>
      <c r="L2169" s="513"/>
      <c r="M2169" s="513"/>
      <c r="N2169" s="513"/>
      <c r="O2169" s="513"/>
      <c r="P2169" s="513"/>
      <c r="Q2169" s="513"/>
      <c r="R2169" s="513"/>
      <c r="S2169" s="513"/>
      <c r="T2169" s="513"/>
      <c r="U2169" s="513"/>
      <c r="V2169" s="513"/>
      <c r="W2169" s="513"/>
      <c r="X2169" s="513"/>
      <c r="Y2169" s="513"/>
      <c r="Z2169" s="513"/>
      <c r="AA2169" s="513"/>
      <c r="AB2169" s="513"/>
      <c r="AC2169" s="513"/>
      <c r="AD2169" s="513"/>
      <c r="AE2169" s="513"/>
      <c r="AF2169" s="513"/>
      <c r="AG2169" s="513"/>
      <c r="AH2169" s="513"/>
      <c r="AI2169" s="513"/>
      <c r="AJ2169" s="513"/>
      <c r="AK2169" s="513"/>
      <c r="AL2169" s="513"/>
      <c r="AM2169" s="513"/>
      <c r="AN2169" s="513"/>
      <c r="AO2169" s="513"/>
      <c r="AP2169" s="513"/>
      <c r="AQ2169" s="513"/>
      <c r="AR2169" s="513"/>
      <c r="AS2169" s="513"/>
      <c r="AT2169" s="513"/>
      <c r="AU2169" s="513"/>
      <c r="AV2169" s="513"/>
      <c r="AW2169" s="513"/>
      <c r="AX2169" s="513"/>
      <c r="AY2169" s="513"/>
      <c r="AZ2169" s="513"/>
      <c r="BA2169" s="513"/>
      <c r="BB2169" s="513"/>
      <c r="BC2169" s="513"/>
      <c r="BD2169" s="513"/>
      <c r="BE2169" s="513"/>
      <c r="BF2169" s="513"/>
      <c r="BG2169" s="513"/>
      <c r="BH2169" s="513"/>
      <c r="BI2169" s="513"/>
      <c r="BJ2169" s="513"/>
      <c r="BK2169" s="513"/>
      <c r="BL2169" s="513"/>
      <c r="BM2169" s="513"/>
      <c r="BN2169" s="513"/>
      <c r="BO2169" s="513"/>
      <c r="BP2169" s="513"/>
      <c r="BQ2169" s="513"/>
      <c r="BR2169" s="513"/>
      <c r="BS2169" s="513"/>
      <c r="BT2169" s="513"/>
      <c r="BU2169" s="513"/>
      <c r="BV2169" s="513"/>
      <c r="BW2169" s="513"/>
      <c r="BX2169" s="513"/>
      <c r="BY2169" s="513"/>
      <c r="BZ2169" s="513"/>
      <c r="CA2169" s="513"/>
      <c r="CB2169" s="513"/>
      <c r="CC2169" s="1972"/>
      <c r="CD2169" s="1499"/>
      <c r="CE2169" s="1500"/>
      <c r="CF2169" s="1501"/>
      <c r="CG2169" s="1500"/>
      <c r="CH2169" s="1500"/>
      <c r="CI2169" s="1500"/>
      <c r="CJ2169" s="1976"/>
      <c r="CK2169" s="1519"/>
      <c r="CL2169" s="1509"/>
    </row>
    <row r="2170" spans="1:90" s="514" customFormat="1">
      <c r="A2170" s="511"/>
      <c r="B2170" s="512"/>
      <c r="C2170" s="1493"/>
      <c r="D2170" s="1493"/>
      <c r="E2170" s="1493"/>
      <c r="F2170" s="1493"/>
      <c r="G2170" s="1493"/>
      <c r="H2170" s="1530"/>
      <c r="I2170" s="1972"/>
      <c r="J2170" s="1542"/>
      <c r="K2170" s="513"/>
      <c r="L2170" s="513"/>
      <c r="M2170" s="513"/>
      <c r="N2170" s="513"/>
      <c r="O2170" s="513"/>
      <c r="P2170" s="513"/>
      <c r="Q2170" s="513"/>
      <c r="R2170" s="513"/>
      <c r="S2170" s="513"/>
      <c r="T2170" s="513"/>
      <c r="U2170" s="513"/>
      <c r="V2170" s="513"/>
      <c r="W2170" s="513"/>
      <c r="X2170" s="513"/>
      <c r="Y2170" s="513"/>
      <c r="Z2170" s="513"/>
      <c r="AA2170" s="513"/>
      <c r="AB2170" s="513"/>
      <c r="AC2170" s="513"/>
      <c r="AD2170" s="513"/>
      <c r="AE2170" s="513"/>
      <c r="AF2170" s="513"/>
      <c r="AG2170" s="513"/>
      <c r="AH2170" s="513"/>
      <c r="AI2170" s="513"/>
      <c r="AJ2170" s="513"/>
      <c r="AK2170" s="513"/>
      <c r="AL2170" s="513"/>
      <c r="AM2170" s="513"/>
      <c r="AN2170" s="513"/>
      <c r="AO2170" s="513"/>
      <c r="AP2170" s="513"/>
      <c r="AQ2170" s="513"/>
      <c r="AR2170" s="513"/>
      <c r="AS2170" s="513"/>
      <c r="AT2170" s="513"/>
      <c r="AU2170" s="513"/>
      <c r="AV2170" s="513"/>
      <c r="AW2170" s="513"/>
      <c r="AX2170" s="513"/>
      <c r="AY2170" s="513"/>
      <c r="AZ2170" s="513"/>
      <c r="BA2170" s="513"/>
      <c r="BB2170" s="513"/>
      <c r="BC2170" s="513"/>
      <c r="BD2170" s="513"/>
      <c r="BE2170" s="513"/>
      <c r="BF2170" s="513"/>
      <c r="BG2170" s="513"/>
      <c r="BH2170" s="513"/>
      <c r="BI2170" s="513"/>
      <c r="BJ2170" s="513"/>
      <c r="BK2170" s="513"/>
      <c r="BL2170" s="513"/>
      <c r="BM2170" s="513"/>
      <c r="BN2170" s="513"/>
      <c r="BO2170" s="513"/>
      <c r="BP2170" s="513"/>
      <c r="BQ2170" s="513"/>
      <c r="BR2170" s="513"/>
      <c r="BS2170" s="513"/>
      <c r="BT2170" s="513"/>
      <c r="BU2170" s="513"/>
      <c r="BV2170" s="513"/>
      <c r="BW2170" s="513"/>
      <c r="BX2170" s="513"/>
      <c r="BY2170" s="513"/>
      <c r="BZ2170" s="513"/>
      <c r="CA2170" s="513"/>
      <c r="CB2170" s="513"/>
      <c r="CC2170" s="1972"/>
      <c r="CD2170" s="1499"/>
      <c r="CE2170" s="1500"/>
      <c r="CF2170" s="1501"/>
      <c r="CG2170" s="1500"/>
      <c r="CH2170" s="1500"/>
      <c r="CI2170" s="1500"/>
      <c r="CJ2170" s="1976"/>
      <c r="CK2170" s="1519"/>
      <c r="CL2170" s="1509"/>
    </row>
    <row r="2171" spans="1:90" s="514" customFormat="1">
      <c r="A2171" s="511"/>
      <c r="B2171" s="512"/>
      <c r="C2171" s="1493"/>
      <c r="D2171" s="1493"/>
      <c r="E2171" s="1493"/>
      <c r="F2171" s="1493"/>
      <c r="G2171" s="1493"/>
      <c r="H2171" s="1530"/>
      <c r="I2171" s="1972"/>
      <c r="J2171" s="1542"/>
      <c r="K2171" s="513"/>
      <c r="L2171" s="513"/>
      <c r="M2171" s="513"/>
      <c r="N2171" s="513"/>
      <c r="O2171" s="513"/>
      <c r="P2171" s="513"/>
      <c r="Q2171" s="513"/>
      <c r="R2171" s="513"/>
      <c r="S2171" s="513"/>
      <c r="T2171" s="513"/>
      <c r="U2171" s="513"/>
      <c r="V2171" s="513"/>
      <c r="W2171" s="513"/>
      <c r="X2171" s="513"/>
      <c r="Y2171" s="513"/>
      <c r="Z2171" s="513"/>
      <c r="AA2171" s="513"/>
      <c r="AB2171" s="513"/>
      <c r="AC2171" s="513"/>
      <c r="AD2171" s="513"/>
      <c r="AE2171" s="513"/>
      <c r="AF2171" s="513"/>
      <c r="AG2171" s="513"/>
      <c r="AH2171" s="513"/>
      <c r="AI2171" s="513"/>
      <c r="AJ2171" s="513"/>
      <c r="AK2171" s="513"/>
      <c r="AL2171" s="513"/>
      <c r="AM2171" s="513"/>
      <c r="AN2171" s="513"/>
      <c r="AO2171" s="513"/>
      <c r="AP2171" s="513"/>
      <c r="AQ2171" s="513"/>
      <c r="AR2171" s="513"/>
      <c r="AS2171" s="513"/>
      <c r="AT2171" s="513"/>
      <c r="AU2171" s="513"/>
      <c r="AV2171" s="513"/>
      <c r="AW2171" s="513"/>
      <c r="AX2171" s="513"/>
      <c r="AY2171" s="513"/>
      <c r="AZ2171" s="513"/>
      <c r="BA2171" s="513"/>
      <c r="BB2171" s="513"/>
      <c r="BC2171" s="513"/>
      <c r="BD2171" s="513"/>
      <c r="BE2171" s="513"/>
      <c r="BF2171" s="513"/>
      <c r="BG2171" s="513"/>
      <c r="BH2171" s="513"/>
      <c r="BI2171" s="513"/>
      <c r="BJ2171" s="513"/>
      <c r="BK2171" s="513"/>
      <c r="BL2171" s="513"/>
      <c r="BM2171" s="513"/>
      <c r="BN2171" s="513"/>
      <c r="BO2171" s="513"/>
      <c r="BP2171" s="513"/>
      <c r="BQ2171" s="513"/>
      <c r="BR2171" s="513"/>
      <c r="BS2171" s="513"/>
      <c r="BT2171" s="513"/>
      <c r="BU2171" s="513"/>
      <c r="BV2171" s="513"/>
      <c r="BW2171" s="513"/>
      <c r="BX2171" s="513"/>
      <c r="BY2171" s="513"/>
      <c r="BZ2171" s="513"/>
      <c r="CA2171" s="513"/>
      <c r="CB2171" s="513"/>
      <c r="CC2171" s="1972"/>
      <c r="CD2171" s="1499"/>
      <c r="CE2171" s="1500"/>
      <c r="CF2171" s="1501"/>
      <c r="CG2171" s="1500"/>
      <c r="CH2171" s="1500"/>
      <c r="CI2171" s="1500"/>
      <c r="CJ2171" s="1976"/>
      <c r="CK2171" s="1519"/>
      <c r="CL2171" s="1509"/>
    </row>
    <row r="2172" spans="1:90" s="514" customFormat="1">
      <c r="A2172" s="511"/>
      <c r="B2172" s="512"/>
      <c r="C2172" s="1493"/>
      <c r="D2172" s="1493"/>
      <c r="E2172" s="1493"/>
      <c r="F2172" s="1493"/>
      <c r="G2172" s="1493"/>
      <c r="H2172" s="1530"/>
      <c r="I2172" s="1972"/>
      <c r="J2172" s="1542"/>
      <c r="K2172" s="513"/>
      <c r="L2172" s="513"/>
      <c r="M2172" s="513"/>
      <c r="N2172" s="513"/>
      <c r="O2172" s="513"/>
      <c r="P2172" s="513"/>
      <c r="Q2172" s="513"/>
      <c r="R2172" s="513"/>
      <c r="S2172" s="513"/>
      <c r="T2172" s="513"/>
      <c r="U2172" s="513"/>
      <c r="V2172" s="513"/>
      <c r="W2172" s="513"/>
      <c r="X2172" s="513"/>
      <c r="Y2172" s="513"/>
      <c r="Z2172" s="513"/>
      <c r="AA2172" s="513"/>
      <c r="AB2172" s="513"/>
      <c r="AC2172" s="513"/>
      <c r="AD2172" s="513"/>
      <c r="AE2172" s="513"/>
      <c r="AF2172" s="513"/>
      <c r="AG2172" s="513"/>
      <c r="AH2172" s="513"/>
      <c r="AI2172" s="513"/>
      <c r="AJ2172" s="513"/>
      <c r="AK2172" s="513"/>
      <c r="AL2172" s="513"/>
      <c r="AM2172" s="513"/>
      <c r="AN2172" s="513"/>
      <c r="AO2172" s="513"/>
      <c r="AP2172" s="513"/>
      <c r="AQ2172" s="513"/>
      <c r="AR2172" s="513"/>
      <c r="AS2172" s="513"/>
      <c r="AT2172" s="513"/>
      <c r="AU2172" s="513"/>
      <c r="AV2172" s="513"/>
      <c r="AW2172" s="513"/>
      <c r="AX2172" s="513"/>
      <c r="AY2172" s="513"/>
      <c r="AZ2172" s="513"/>
      <c r="BA2172" s="513"/>
      <c r="BB2172" s="513"/>
      <c r="BC2172" s="513"/>
      <c r="BD2172" s="513"/>
      <c r="BE2172" s="513"/>
      <c r="BF2172" s="513"/>
      <c r="BG2172" s="513"/>
      <c r="BH2172" s="513"/>
      <c r="BI2172" s="513"/>
      <c r="BJ2172" s="513"/>
      <c r="BK2172" s="513"/>
      <c r="BL2172" s="513"/>
      <c r="BM2172" s="513"/>
      <c r="BN2172" s="513"/>
      <c r="BO2172" s="513"/>
      <c r="BP2172" s="513"/>
      <c r="BQ2172" s="513"/>
      <c r="BR2172" s="513"/>
      <c r="BS2172" s="513"/>
      <c r="BT2172" s="513"/>
      <c r="BU2172" s="513"/>
      <c r="BV2172" s="513"/>
      <c r="BW2172" s="513"/>
      <c r="BX2172" s="513"/>
      <c r="BY2172" s="513"/>
      <c r="BZ2172" s="513"/>
      <c r="CA2172" s="513"/>
      <c r="CB2172" s="513"/>
      <c r="CC2172" s="1972"/>
      <c r="CD2172" s="1499"/>
      <c r="CE2172" s="1500"/>
      <c r="CF2172" s="1501"/>
      <c r="CG2172" s="1500"/>
      <c r="CH2172" s="1500"/>
      <c r="CI2172" s="1500"/>
      <c r="CJ2172" s="1976"/>
      <c r="CK2172" s="1519"/>
      <c r="CL2172" s="1509"/>
    </row>
    <row r="2173" spans="1:90" s="514" customFormat="1">
      <c r="A2173" s="511"/>
      <c r="B2173" s="512"/>
      <c r="C2173" s="1493"/>
      <c r="D2173" s="1493"/>
      <c r="E2173" s="1493"/>
      <c r="F2173" s="1493"/>
      <c r="G2173" s="1493"/>
      <c r="H2173" s="1530"/>
      <c r="I2173" s="1972"/>
      <c r="J2173" s="1542"/>
      <c r="K2173" s="513"/>
      <c r="L2173" s="513"/>
      <c r="M2173" s="513"/>
      <c r="N2173" s="513"/>
      <c r="O2173" s="513"/>
      <c r="P2173" s="513"/>
      <c r="Q2173" s="513"/>
      <c r="R2173" s="513"/>
      <c r="S2173" s="513"/>
      <c r="T2173" s="513"/>
      <c r="U2173" s="513"/>
      <c r="V2173" s="513"/>
      <c r="W2173" s="513"/>
      <c r="X2173" s="513"/>
      <c r="Y2173" s="513"/>
      <c r="Z2173" s="513"/>
      <c r="AA2173" s="513"/>
      <c r="AB2173" s="513"/>
      <c r="AC2173" s="513"/>
      <c r="AD2173" s="513"/>
      <c r="AE2173" s="513"/>
      <c r="AF2173" s="513"/>
      <c r="AG2173" s="513"/>
      <c r="AH2173" s="513"/>
      <c r="AI2173" s="513"/>
      <c r="AJ2173" s="513"/>
      <c r="AK2173" s="513"/>
      <c r="AL2173" s="513"/>
      <c r="AM2173" s="513"/>
      <c r="AN2173" s="513"/>
      <c r="AO2173" s="513"/>
      <c r="AP2173" s="513"/>
      <c r="AQ2173" s="513"/>
      <c r="AR2173" s="513"/>
      <c r="AS2173" s="513"/>
      <c r="AT2173" s="513"/>
      <c r="AU2173" s="513"/>
      <c r="AV2173" s="513"/>
      <c r="AW2173" s="513"/>
      <c r="AX2173" s="513"/>
      <c r="AY2173" s="513"/>
      <c r="AZ2173" s="513"/>
      <c r="BA2173" s="513"/>
      <c r="BB2173" s="513"/>
      <c r="BC2173" s="513"/>
      <c r="BD2173" s="513"/>
      <c r="BE2173" s="513"/>
      <c r="BF2173" s="513"/>
      <c r="BG2173" s="513"/>
      <c r="BH2173" s="513"/>
      <c r="BI2173" s="513"/>
      <c r="BJ2173" s="513"/>
      <c r="BK2173" s="513"/>
      <c r="BL2173" s="513"/>
      <c r="BM2173" s="513"/>
      <c r="BN2173" s="513"/>
      <c r="BO2173" s="513"/>
      <c r="BP2173" s="513"/>
      <c r="BQ2173" s="513"/>
      <c r="BR2173" s="513"/>
      <c r="BS2173" s="513"/>
      <c r="BT2173" s="513"/>
      <c r="BU2173" s="513"/>
      <c r="BV2173" s="513"/>
      <c r="BW2173" s="513"/>
      <c r="BX2173" s="513"/>
      <c r="BY2173" s="513"/>
      <c r="BZ2173" s="513"/>
      <c r="CA2173" s="513"/>
      <c r="CB2173" s="513"/>
      <c r="CC2173" s="1972"/>
      <c r="CD2173" s="1499"/>
      <c r="CE2173" s="1500"/>
      <c r="CF2173" s="1501"/>
      <c r="CG2173" s="1500"/>
      <c r="CH2173" s="1500"/>
      <c r="CI2173" s="1500"/>
      <c r="CJ2173" s="1976"/>
      <c r="CK2173" s="1519"/>
      <c r="CL2173" s="1509"/>
    </row>
    <row r="2174" spans="1:90" s="514" customFormat="1">
      <c r="A2174" s="511"/>
      <c r="B2174" s="512"/>
      <c r="C2174" s="1493"/>
      <c r="D2174" s="1493"/>
      <c r="E2174" s="1493"/>
      <c r="F2174" s="1493"/>
      <c r="G2174" s="1493"/>
      <c r="H2174" s="1530"/>
      <c r="I2174" s="1972"/>
      <c r="J2174" s="1542"/>
      <c r="K2174" s="513"/>
      <c r="L2174" s="513"/>
      <c r="M2174" s="513"/>
      <c r="N2174" s="513"/>
      <c r="O2174" s="513"/>
      <c r="P2174" s="513"/>
      <c r="Q2174" s="513"/>
      <c r="R2174" s="513"/>
      <c r="S2174" s="513"/>
      <c r="T2174" s="513"/>
      <c r="U2174" s="513"/>
      <c r="V2174" s="513"/>
      <c r="W2174" s="513"/>
      <c r="X2174" s="513"/>
      <c r="Y2174" s="513"/>
      <c r="Z2174" s="513"/>
      <c r="AA2174" s="513"/>
      <c r="AB2174" s="513"/>
      <c r="AC2174" s="513"/>
      <c r="AD2174" s="513"/>
      <c r="AE2174" s="513"/>
      <c r="AF2174" s="513"/>
      <c r="AG2174" s="513"/>
      <c r="AH2174" s="513"/>
      <c r="AI2174" s="513"/>
      <c r="AJ2174" s="513"/>
      <c r="AK2174" s="513"/>
      <c r="AL2174" s="513"/>
      <c r="AM2174" s="513"/>
      <c r="AN2174" s="513"/>
      <c r="AO2174" s="513"/>
      <c r="AP2174" s="513"/>
      <c r="AQ2174" s="513"/>
      <c r="AR2174" s="513"/>
      <c r="AS2174" s="513"/>
      <c r="AT2174" s="513"/>
      <c r="AU2174" s="513"/>
      <c r="AV2174" s="513"/>
      <c r="AW2174" s="513"/>
      <c r="AX2174" s="513"/>
      <c r="AY2174" s="513"/>
      <c r="AZ2174" s="513"/>
      <c r="BA2174" s="513"/>
      <c r="BB2174" s="513"/>
      <c r="BC2174" s="513"/>
      <c r="BD2174" s="513"/>
      <c r="BE2174" s="513"/>
      <c r="BF2174" s="513"/>
      <c r="BG2174" s="513"/>
      <c r="BH2174" s="513"/>
      <c r="BI2174" s="513"/>
      <c r="BJ2174" s="513"/>
      <c r="BK2174" s="513"/>
      <c r="BL2174" s="513"/>
      <c r="BM2174" s="513"/>
      <c r="BN2174" s="513"/>
      <c r="BO2174" s="513"/>
      <c r="BP2174" s="513"/>
      <c r="BQ2174" s="513"/>
      <c r="BR2174" s="513"/>
      <c r="BS2174" s="513"/>
      <c r="BT2174" s="513"/>
      <c r="BU2174" s="513"/>
      <c r="BV2174" s="513"/>
      <c r="BW2174" s="513"/>
      <c r="BX2174" s="513"/>
      <c r="BY2174" s="513"/>
      <c r="BZ2174" s="513"/>
      <c r="CA2174" s="513"/>
      <c r="CB2174" s="513"/>
      <c r="CC2174" s="1972"/>
      <c r="CD2174" s="1499"/>
      <c r="CE2174" s="1500"/>
      <c r="CF2174" s="1501"/>
      <c r="CG2174" s="1500"/>
      <c r="CH2174" s="1500"/>
      <c r="CI2174" s="1500"/>
      <c r="CJ2174" s="1976"/>
      <c r="CK2174" s="1519"/>
      <c r="CL2174" s="1509"/>
    </row>
    <row r="2175" spans="1:90" s="514" customFormat="1">
      <c r="A2175" s="511"/>
      <c r="B2175" s="512"/>
      <c r="C2175" s="1493"/>
      <c r="D2175" s="1493"/>
      <c r="E2175" s="1493"/>
      <c r="F2175" s="1493"/>
      <c r="G2175" s="1493"/>
      <c r="H2175" s="1530"/>
      <c r="I2175" s="1972"/>
      <c r="J2175" s="1542"/>
      <c r="K2175" s="513"/>
      <c r="L2175" s="513"/>
      <c r="M2175" s="513"/>
      <c r="N2175" s="513"/>
      <c r="O2175" s="513"/>
      <c r="P2175" s="513"/>
      <c r="Q2175" s="513"/>
      <c r="R2175" s="513"/>
      <c r="S2175" s="513"/>
      <c r="T2175" s="513"/>
      <c r="U2175" s="513"/>
      <c r="V2175" s="513"/>
      <c r="W2175" s="513"/>
      <c r="X2175" s="513"/>
      <c r="Y2175" s="513"/>
      <c r="Z2175" s="513"/>
      <c r="AA2175" s="513"/>
      <c r="AB2175" s="513"/>
      <c r="AC2175" s="513"/>
      <c r="AD2175" s="513"/>
      <c r="AE2175" s="513"/>
      <c r="AF2175" s="513"/>
      <c r="AG2175" s="513"/>
      <c r="AH2175" s="513"/>
      <c r="AI2175" s="513"/>
      <c r="AJ2175" s="513"/>
      <c r="AK2175" s="513"/>
      <c r="AL2175" s="513"/>
      <c r="AM2175" s="513"/>
      <c r="AN2175" s="513"/>
      <c r="AO2175" s="513"/>
      <c r="AP2175" s="513"/>
      <c r="AQ2175" s="513"/>
      <c r="AR2175" s="513"/>
      <c r="AS2175" s="513"/>
      <c r="AT2175" s="513"/>
      <c r="AU2175" s="513"/>
      <c r="AV2175" s="513"/>
      <c r="AW2175" s="513"/>
      <c r="AX2175" s="513"/>
      <c r="AY2175" s="513"/>
      <c r="AZ2175" s="513"/>
      <c r="BA2175" s="513"/>
      <c r="BB2175" s="513"/>
      <c r="BC2175" s="513"/>
      <c r="BD2175" s="513"/>
      <c r="BE2175" s="513"/>
      <c r="BF2175" s="513"/>
      <c r="BG2175" s="513"/>
      <c r="BH2175" s="513"/>
      <c r="BI2175" s="513"/>
      <c r="BJ2175" s="513"/>
      <c r="BK2175" s="513"/>
      <c r="BL2175" s="513"/>
      <c r="BM2175" s="513"/>
      <c r="BN2175" s="513"/>
      <c r="BO2175" s="513"/>
      <c r="BP2175" s="513"/>
      <c r="BQ2175" s="513"/>
      <c r="BR2175" s="513"/>
      <c r="BS2175" s="513"/>
      <c r="BT2175" s="513"/>
      <c r="BU2175" s="513"/>
      <c r="BV2175" s="513"/>
      <c r="BW2175" s="513"/>
      <c r="BX2175" s="513"/>
      <c r="BY2175" s="513"/>
      <c r="BZ2175" s="513"/>
      <c r="CA2175" s="513"/>
      <c r="CB2175" s="513"/>
      <c r="CC2175" s="1972"/>
      <c r="CD2175" s="1499"/>
      <c r="CE2175" s="1500"/>
      <c r="CF2175" s="1501"/>
      <c r="CG2175" s="1500"/>
      <c r="CH2175" s="1500"/>
      <c r="CI2175" s="1500"/>
      <c r="CJ2175" s="1976"/>
      <c r="CK2175" s="1519"/>
      <c r="CL2175" s="1509"/>
    </row>
    <row r="2176" spans="1:90" s="514" customFormat="1">
      <c r="A2176" s="511"/>
      <c r="B2176" s="512"/>
      <c r="C2176" s="1493"/>
      <c r="D2176" s="1493"/>
      <c r="E2176" s="1493"/>
      <c r="F2176" s="1493"/>
      <c r="G2176" s="1493"/>
      <c r="H2176" s="1530"/>
      <c r="I2176" s="1972"/>
      <c r="J2176" s="1542"/>
      <c r="K2176" s="513"/>
      <c r="L2176" s="513"/>
      <c r="M2176" s="513"/>
      <c r="N2176" s="513"/>
      <c r="O2176" s="513"/>
      <c r="P2176" s="513"/>
      <c r="Q2176" s="513"/>
      <c r="R2176" s="513"/>
      <c r="S2176" s="513"/>
      <c r="T2176" s="513"/>
      <c r="U2176" s="513"/>
      <c r="V2176" s="513"/>
      <c r="W2176" s="513"/>
      <c r="X2176" s="513"/>
      <c r="Y2176" s="513"/>
      <c r="Z2176" s="513"/>
      <c r="AA2176" s="513"/>
      <c r="AB2176" s="513"/>
      <c r="AC2176" s="513"/>
      <c r="AD2176" s="513"/>
      <c r="AE2176" s="513"/>
      <c r="AF2176" s="513"/>
      <c r="AG2176" s="513"/>
      <c r="AH2176" s="513"/>
      <c r="AI2176" s="513"/>
      <c r="AJ2176" s="513"/>
      <c r="AK2176" s="513"/>
      <c r="AL2176" s="513"/>
      <c r="AM2176" s="513"/>
      <c r="AN2176" s="513"/>
      <c r="AO2176" s="513"/>
      <c r="AP2176" s="513"/>
      <c r="AQ2176" s="513"/>
      <c r="AR2176" s="513"/>
      <c r="AS2176" s="513"/>
      <c r="AT2176" s="513"/>
      <c r="AU2176" s="513"/>
      <c r="AV2176" s="513"/>
      <c r="AW2176" s="513"/>
      <c r="AX2176" s="513"/>
      <c r="AY2176" s="513"/>
      <c r="AZ2176" s="513"/>
      <c r="BA2176" s="513"/>
      <c r="BB2176" s="513"/>
      <c r="BC2176" s="513"/>
      <c r="BD2176" s="513"/>
      <c r="BE2176" s="513"/>
      <c r="BF2176" s="513"/>
      <c r="BG2176" s="513"/>
      <c r="BH2176" s="513"/>
      <c r="BI2176" s="513"/>
      <c r="BJ2176" s="513"/>
      <c r="BK2176" s="513"/>
      <c r="BL2176" s="513"/>
      <c r="BM2176" s="513"/>
      <c r="BN2176" s="513"/>
      <c r="BO2176" s="513"/>
      <c r="BP2176" s="513"/>
      <c r="BQ2176" s="513"/>
      <c r="BR2176" s="513"/>
      <c r="BS2176" s="513"/>
      <c r="BT2176" s="513"/>
      <c r="BU2176" s="513"/>
      <c r="BV2176" s="513"/>
      <c r="BW2176" s="513"/>
      <c r="BX2176" s="513"/>
      <c r="BY2176" s="513"/>
      <c r="BZ2176" s="513"/>
      <c r="CA2176" s="513"/>
      <c r="CB2176" s="513"/>
      <c r="CC2176" s="1972"/>
      <c r="CD2176" s="1499"/>
      <c r="CE2176" s="1500"/>
      <c r="CF2176" s="1501"/>
      <c r="CG2176" s="1500"/>
      <c r="CH2176" s="1500"/>
      <c r="CI2176" s="1500"/>
      <c r="CJ2176" s="1976"/>
      <c r="CK2176" s="1519"/>
      <c r="CL2176" s="1509"/>
    </row>
    <row r="2177" spans="1:90" s="514" customFormat="1">
      <c r="A2177" s="511"/>
      <c r="B2177" s="512"/>
      <c r="C2177" s="1493"/>
      <c r="D2177" s="1493"/>
      <c r="E2177" s="1493"/>
      <c r="F2177" s="1493"/>
      <c r="G2177" s="1493"/>
      <c r="H2177" s="1530"/>
      <c r="I2177" s="1972"/>
      <c r="J2177" s="1542"/>
      <c r="K2177" s="513"/>
      <c r="L2177" s="513"/>
      <c r="M2177" s="513"/>
      <c r="N2177" s="513"/>
      <c r="O2177" s="513"/>
      <c r="P2177" s="513"/>
      <c r="Q2177" s="513"/>
      <c r="R2177" s="513"/>
      <c r="S2177" s="513"/>
      <c r="T2177" s="513"/>
      <c r="U2177" s="513"/>
      <c r="V2177" s="513"/>
      <c r="W2177" s="513"/>
      <c r="X2177" s="513"/>
      <c r="Y2177" s="513"/>
      <c r="Z2177" s="513"/>
      <c r="AA2177" s="513"/>
      <c r="AB2177" s="513"/>
      <c r="AC2177" s="513"/>
      <c r="AD2177" s="513"/>
      <c r="AE2177" s="513"/>
      <c r="AF2177" s="513"/>
      <c r="AG2177" s="513"/>
      <c r="AH2177" s="513"/>
      <c r="AI2177" s="513"/>
      <c r="AJ2177" s="513"/>
      <c r="AK2177" s="513"/>
      <c r="AL2177" s="513"/>
      <c r="AM2177" s="513"/>
      <c r="AN2177" s="513"/>
      <c r="AO2177" s="513"/>
      <c r="AP2177" s="513"/>
      <c r="AQ2177" s="513"/>
      <c r="AR2177" s="513"/>
      <c r="AS2177" s="513"/>
      <c r="AT2177" s="513"/>
      <c r="AU2177" s="513"/>
      <c r="AV2177" s="513"/>
      <c r="AW2177" s="513"/>
      <c r="AX2177" s="513"/>
      <c r="AY2177" s="513"/>
      <c r="AZ2177" s="513"/>
      <c r="BA2177" s="513"/>
      <c r="BB2177" s="513"/>
      <c r="BC2177" s="513"/>
      <c r="BD2177" s="513"/>
      <c r="BE2177" s="513"/>
      <c r="BF2177" s="513"/>
      <c r="BG2177" s="513"/>
      <c r="BH2177" s="513"/>
      <c r="BI2177" s="513"/>
      <c r="BJ2177" s="513"/>
      <c r="BK2177" s="513"/>
      <c r="BL2177" s="513"/>
      <c r="BM2177" s="513"/>
      <c r="BN2177" s="513"/>
      <c r="BO2177" s="513"/>
      <c r="BP2177" s="513"/>
      <c r="BQ2177" s="513"/>
      <c r="BR2177" s="513"/>
      <c r="BS2177" s="513"/>
      <c r="BT2177" s="513"/>
      <c r="BU2177" s="513"/>
      <c r="BV2177" s="513"/>
      <c r="BW2177" s="513"/>
      <c r="BX2177" s="513"/>
      <c r="BY2177" s="513"/>
      <c r="BZ2177" s="513"/>
      <c r="CA2177" s="513"/>
      <c r="CB2177" s="513"/>
      <c r="CC2177" s="1972"/>
      <c r="CD2177" s="1499"/>
      <c r="CE2177" s="1500"/>
      <c r="CF2177" s="1501"/>
      <c r="CG2177" s="1500"/>
      <c r="CH2177" s="1500"/>
      <c r="CI2177" s="1500"/>
      <c r="CJ2177" s="1976"/>
      <c r="CK2177" s="1519"/>
      <c r="CL2177" s="1509"/>
    </row>
    <row r="2178" spans="1:90" s="514" customFormat="1">
      <c r="A2178" s="511"/>
      <c r="B2178" s="512"/>
      <c r="C2178" s="1493"/>
      <c r="D2178" s="1493"/>
      <c r="E2178" s="1493"/>
      <c r="F2178" s="1493"/>
      <c r="G2178" s="1493"/>
      <c r="H2178" s="1530"/>
      <c r="I2178" s="1972"/>
      <c r="J2178" s="1542"/>
      <c r="K2178" s="513"/>
      <c r="L2178" s="513"/>
      <c r="M2178" s="513"/>
      <c r="N2178" s="513"/>
      <c r="O2178" s="513"/>
      <c r="P2178" s="513"/>
      <c r="Q2178" s="513"/>
      <c r="R2178" s="513"/>
      <c r="S2178" s="513"/>
      <c r="T2178" s="513"/>
      <c r="U2178" s="513"/>
      <c r="V2178" s="513"/>
      <c r="W2178" s="513"/>
      <c r="X2178" s="513"/>
      <c r="Y2178" s="513"/>
      <c r="Z2178" s="513"/>
      <c r="AA2178" s="513"/>
      <c r="AB2178" s="513"/>
      <c r="AC2178" s="513"/>
      <c r="AD2178" s="513"/>
      <c r="AE2178" s="513"/>
      <c r="AF2178" s="513"/>
      <c r="AG2178" s="513"/>
      <c r="AH2178" s="513"/>
      <c r="AI2178" s="513"/>
      <c r="AJ2178" s="513"/>
      <c r="AK2178" s="513"/>
      <c r="AL2178" s="513"/>
      <c r="AM2178" s="513"/>
      <c r="AN2178" s="513"/>
      <c r="AO2178" s="513"/>
      <c r="AP2178" s="513"/>
      <c r="AQ2178" s="513"/>
      <c r="AR2178" s="513"/>
      <c r="AS2178" s="513"/>
      <c r="AT2178" s="513"/>
      <c r="AU2178" s="513"/>
      <c r="AV2178" s="513"/>
      <c r="AW2178" s="513"/>
      <c r="AX2178" s="513"/>
      <c r="AY2178" s="513"/>
      <c r="AZ2178" s="513"/>
      <c r="BA2178" s="513"/>
      <c r="BB2178" s="513"/>
      <c r="BC2178" s="513"/>
      <c r="BD2178" s="513"/>
      <c r="BE2178" s="513"/>
      <c r="BF2178" s="513"/>
      <c r="BG2178" s="513"/>
      <c r="BH2178" s="513"/>
      <c r="BI2178" s="513"/>
      <c r="BJ2178" s="513"/>
      <c r="BK2178" s="513"/>
      <c r="BL2178" s="513"/>
      <c r="BM2178" s="513"/>
      <c r="BN2178" s="513"/>
      <c r="BO2178" s="513"/>
      <c r="BP2178" s="513"/>
      <c r="BQ2178" s="513"/>
      <c r="BR2178" s="513"/>
      <c r="BS2178" s="513"/>
      <c r="BT2178" s="513"/>
      <c r="BU2178" s="513"/>
      <c r="BV2178" s="513"/>
      <c r="BW2178" s="513"/>
      <c r="BX2178" s="513"/>
      <c r="BY2178" s="513"/>
      <c r="BZ2178" s="513"/>
      <c r="CA2178" s="513"/>
      <c r="CB2178" s="513"/>
      <c r="CC2178" s="1972"/>
      <c r="CD2178" s="1499"/>
      <c r="CE2178" s="1500"/>
      <c r="CF2178" s="1501"/>
      <c r="CG2178" s="1500"/>
      <c r="CH2178" s="1500"/>
      <c r="CI2178" s="1500"/>
      <c r="CJ2178" s="1976"/>
      <c r="CK2178" s="1519"/>
      <c r="CL2178" s="1509"/>
    </row>
    <row r="2179" spans="1:90" s="514" customFormat="1">
      <c r="A2179" s="511"/>
      <c r="B2179" s="512"/>
      <c r="C2179" s="1493"/>
      <c r="D2179" s="1493"/>
      <c r="E2179" s="1493"/>
      <c r="F2179" s="1493"/>
      <c r="G2179" s="1493"/>
      <c r="H2179" s="1530"/>
      <c r="I2179" s="1972"/>
      <c r="J2179" s="1542"/>
      <c r="K2179" s="513"/>
      <c r="L2179" s="513"/>
      <c r="M2179" s="513"/>
      <c r="N2179" s="513"/>
      <c r="O2179" s="513"/>
      <c r="P2179" s="513"/>
      <c r="Q2179" s="513"/>
      <c r="R2179" s="513"/>
      <c r="S2179" s="513"/>
      <c r="T2179" s="513"/>
      <c r="U2179" s="513"/>
      <c r="V2179" s="513"/>
      <c r="W2179" s="513"/>
      <c r="X2179" s="513"/>
      <c r="Y2179" s="513"/>
      <c r="Z2179" s="513"/>
      <c r="AA2179" s="513"/>
      <c r="AB2179" s="513"/>
      <c r="AC2179" s="513"/>
      <c r="AD2179" s="513"/>
      <c r="AE2179" s="513"/>
      <c r="AF2179" s="513"/>
      <c r="AG2179" s="513"/>
      <c r="AH2179" s="513"/>
      <c r="AI2179" s="513"/>
      <c r="AJ2179" s="513"/>
      <c r="AK2179" s="513"/>
      <c r="AL2179" s="513"/>
      <c r="AM2179" s="513"/>
      <c r="AN2179" s="513"/>
      <c r="AO2179" s="513"/>
      <c r="AP2179" s="513"/>
      <c r="AQ2179" s="513"/>
      <c r="AR2179" s="513"/>
      <c r="AS2179" s="513"/>
      <c r="AT2179" s="513"/>
      <c r="AU2179" s="513"/>
      <c r="AV2179" s="513"/>
      <c r="AW2179" s="513"/>
      <c r="AX2179" s="513"/>
      <c r="AY2179" s="513"/>
      <c r="AZ2179" s="513"/>
      <c r="BA2179" s="513"/>
      <c r="BB2179" s="513"/>
      <c r="BC2179" s="513"/>
      <c r="BD2179" s="513"/>
      <c r="BE2179" s="513"/>
      <c r="BF2179" s="513"/>
      <c r="BG2179" s="513"/>
      <c r="BH2179" s="513"/>
      <c r="BI2179" s="513"/>
      <c r="BJ2179" s="513"/>
      <c r="BK2179" s="513"/>
      <c r="BL2179" s="513"/>
      <c r="BM2179" s="513"/>
      <c r="BN2179" s="513"/>
      <c r="BO2179" s="513"/>
      <c r="BP2179" s="513"/>
      <c r="BQ2179" s="513"/>
      <c r="BR2179" s="513"/>
      <c r="BS2179" s="513"/>
      <c r="BT2179" s="513"/>
      <c r="BU2179" s="513"/>
      <c r="BV2179" s="513"/>
      <c r="BW2179" s="513"/>
      <c r="BX2179" s="513"/>
      <c r="BY2179" s="513"/>
      <c r="BZ2179" s="513"/>
      <c r="CA2179" s="513"/>
      <c r="CB2179" s="513"/>
      <c r="CC2179" s="1972"/>
      <c r="CD2179" s="1499"/>
      <c r="CE2179" s="1500"/>
      <c r="CF2179" s="1501"/>
      <c r="CG2179" s="1500"/>
      <c r="CH2179" s="1500"/>
      <c r="CI2179" s="1500"/>
      <c r="CJ2179" s="1976"/>
      <c r="CK2179" s="1519"/>
      <c r="CL2179" s="1509"/>
    </row>
    <row r="2180" spans="1:90" s="514" customFormat="1">
      <c r="A2180" s="511"/>
      <c r="B2180" s="512"/>
      <c r="C2180" s="1493"/>
      <c r="D2180" s="1493"/>
      <c r="E2180" s="1493"/>
      <c r="F2180" s="1493"/>
      <c r="G2180" s="1493"/>
      <c r="H2180" s="1530"/>
      <c r="I2180" s="1972"/>
      <c r="J2180" s="1542"/>
      <c r="K2180" s="513"/>
      <c r="L2180" s="513"/>
      <c r="M2180" s="513"/>
      <c r="N2180" s="513"/>
      <c r="O2180" s="513"/>
      <c r="P2180" s="513"/>
      <c r="Q2180" s="513"/>
      <c r="R2180" s="513"/>
      <c r="S2180" s="513"/>
      <c r="T2180" s="513"/>
      <c r="U2180" s="513"/>
      <c r="V2180" s="513"/>
      <c r="W2180" s="513"/>
      <c r="X2180" s="513"/>
      <c r="Y2180" s="513"/>
      <c r="Z2180" s="513"/>
      <c r="AA2180" s="513"/>
      <c r="AB2180" s="513"/>
      <c r="AC2180" s="513"/>
      <c r="AD2180" s="513"/>
      <c r="AE2180" s="513"/>
      <c r="AF2180" s="513"/>
      <c r="AG2180" s="513"/>
      <c r="AH2180" s="513"/>
      <c r="AI2180" s="513"/>
      <c r="AJ2180" s="513"/>
      <c r="AK2180" s="513"/>
      <c r="AL2180" s="513"/>
      <c r="AM2180" s="513"/>
      <c r="AN2180" s="513"/>
      <c r="AO2180" s="513"/>
      <c r="AP2180" s="513"/>
      <c r="AQ2180" s="513"/>
      <c r="AR2180" s="513"/>
      <c r="AS2180" s="513"/>
      <c r="AT2180" s="513"/>
      <c r="AU2180" s="513"/>
      <c r="AV2180" s="513"/>
      <c r="AW2180" s="513"/>
      <c r="AX2180" s="513"/>
      <c r="AY2180" s="513"/>
      <c r="AZ2180" s="513"/>
      <c r="BA2180" s="513"/>
      <c r="BB2180" s="513"/>
      <c r="BC2180" s="513"/>
      <c r="BD2180" s="513"/>
      <c r="BE2180" s="513"/>
      <c r="BF2180" s="513"/>
      <c r="BG2180" s="513"/>
      <c r="BH2180" s="513"/>
      <c r="BI2180" s="513"/>
      <c r="BJ2180" s="513"/>
      <c r="BK2180" s="513"/>
      <c r="BL2180" s="513"/>
      <c r="BM2180" s="513"/>
      <c r="BN2180" s="513"/>
      <c r="BO2180" s="513"/>
      <c r="BP2180" s="513"/>
      <c r="BQ2180" s="513"/>
      <c r="BR2180" s="513"/>
      <c r="BS2180" s="513"/>
      <c r="BT2180" s="513"/>
      <c r="BU2180" s="513"/>
      <c r="BV2180" s="513"/>
      <c r="BW2180" s="513"/>
      <c r="BX2180" s="513"/>
      <c r="BY2180" s="513"/>
      <c r="BZ2180" s="513"/>
      <c r="CA2180" s="513"/>
      <c r="CB2180" s="513"/>
      <c r="CC2180" s="1972"/>
      <c r="CD2180" s="1499"/>
      <c r="CE2180" s="1500"/>
      <c r="CF2180" s="1501"/>
      <c r="CG2180" s="1500"/>
      <c r="CH2180" s="1500"/>
      <c r="CI2180" s="1500"/>
      <c r="CJ2180" s="1976"/>
      <c r="CK2180" s="1519"/>
      <c r="CL2180" s="1509"/>
    </row>
    <row r="2181" spans="1:90" s="514" customFormat="1">
      <c r="A2181" s="511"/>
      <c r="B2181" s="512"/>
      <c r="C2181" s="1493"/>
      <c r="D2181" s="1493"/>
      <c r="E2181" s="1493"/>
      <c r="F2181" s="1493"/>
      <c r="G2181" s="1493"/>
      <c r="H2181" s="1530"/>
      <c r="I2181" s="1972"/>
      <c r="J2181" s="1542"/>
      <c r="K2181" s="513"/>
      <c r="L2181" s="513"/>
      <c r="M2181" s="513"/>
      <c r="N2181" s="513"/>
      <c r="O2181" s="513"/>
      <c r="P2181" s="513"/>
      <c r="Q2181" s="513"/>
      <c r="R2181" s="513"/>
      <c r="S2181" s="513"/>
      <c r="T2181" s="513"/>
      <c r="U2181" s="513"/>
      <c r="V2181" s="513"/>
      <c r="W2181" s="513"/>
      <c r="X2181" s="513"/>
      <c r="Y2181" s="513"/>
      <c r="Z2181" s="513"/>
      <c r="AA2181" s="513"/>
      <c r="AB2181" s="513"/>
      <c r="AC2181" s="513"/>
      <c r="AD2181" s="513"/>
      <c r="AE2181" s="513"/>
      <c r="AF2181" s="513"/>
      <c r="AG2181" s="513"/>
      <c r="AH2181" s="513"/>
      <c r="AI2181" s="513"/>
      <c r="AJ2181" s="513"/>
      <c r="AK2181" s="513"/>
      <c r="AL2181" s="513"/>
      <c r="AM2181" s="513"/>
      <c r="AN2181" s="513"/>
      <c r="AO2181" s="513"/>
      <c r="AP2181" s="513"/>
      <c r="AQ2181" s="513"/>
      <c r="AR2181" s="513"/>
      <c r="AS2181" s="513"/>
      <c r="AT2181" s="513"/>
      <c r="AU2181" s="513"/>
      <c r="AV2181" s="513"/>
      <c r="AW2181" s="513"/>
      <c r="AX2181" s="513"/>
      <c r="AY2181" s="513"/>
      <c r="AZ2181" s="513"/>
      <c r="BA2181" s="513"/>
      <c r="BB2181" s="513"/>
      <c r="BC2181" s="513"/>
      <c r="BD2181" s="513"/>
      <c r="BE2181" s="513"/>
      <c r="BF2181" s="513"/>
      <c r="BG2181" s="513"/>
      <c r="BH2181" s="513"/>
      <c r="BI2181" s="513"/>
      <c r="BJ2181" s="513"/>
      <c r="BK2181" s="513"/>
      <c r="BL2181" s="513"/>
      <c r="BM2181" s="513"/>
      <c r="BN2181" s="513"/>
      <c r="BO2181" s="513"/>
      <c r="BP2181" s="513"/>
      <c r="BQ2181" s="513"/>
      <c r="BR2181" s="513"/>
      <c r="BS2181" s="513"/>
      <c r="BT2181" s="513"/>
      <c r="BU2181" s="513"/>
      <c r="BV2181" s="513"/>
      <c r="BW2181" s="513"/>
      <c r="BX2181" s="513"/>
      <c r="BY2181" s="513"/>
      <c r="BZ2181" s="513"/>
      <c r="CA2181" s="513"/>
      <c r="CB2181" s="513"/>
      <c r="CC2181" s="1972"/>
      <c r="CD2181" s="1499"/>
      <c r="CE2181" s="1500"/>
      <c r="CF2181" s="1501"/>
      <c r="CG2181" s="1500"/>
      <c r="CH2181" s="1500"/>
      <c r="CI2181" s="1500"/>
      <c r="CJ2181" s="1976"/>
      <c r="CK2181" s="1519"/>
      <c r="CL2181" s="1509"/>
    </row>
    <row r="2182" spans="1:90" s="514" customFormat="1">
      <c r="A2182" s="511"/>
      <c r="B2182" s="512"/>
      <c r="C2182" s="1493"/>
      <c r="D2182" s="1493"/>
      <c r="E2182" s="1493"/>
      <c r="F2182" s="1493"/>
      <c r="G2182" s="1493"/>
      <c r="H2182" s="1530"/>
      <c r="I2182" s="1972"/>
      <c r="J2182" s="1542"/>
      <c r="K2182" s="513"/>
      <c r="L2182" s="513"/>
      <c r="M2182" s="513"/>
      <c r="N2182" s="513"/>
      <c r="O2182" s="513"/>
      <c r="P2182" s="513"/>
      <c r="Q2182" s="513"/>
      <c r="R2182" s="513"/>
      <c r="S2182" s="513"/>
      <c r="T2182" s="513"/>
      <c r="U2182" s="513"/>
      <c r="V2182" s="513"/>
      <c r="W2182" s="513"/>
      <c r="X2182" s="513"/>
      <c r="Y2182" s="513"/>
      <c r="Z2182" s="513"/>
      <c r="AA2182" s="513"/>
      <c r="AB2182" s="513"/>
      <c r="AC2182" s="513"/>
      <c r="AD2182" s="513"/>
      <c r="AE2182" s="513"/>
      <c r="AF2182" s="513"/>
      <c r="AG2182" s="513"/>
      <c r="AH2182" s="513"/>
      <c r="AI2182" s="513"/>
      <c r="AJ2182" s="513"/>
      <c r="AK2182" s="513"/>
      <c r="AL2182" s="513"/>
      <c r="AM2182" s="513"/>
      <c r="AN2182" s="513"/>
      <c r="AO2182" s="513"/>
      <c r="AP2182" s="513"/>
      <c r="AQ2182" s="513"/>
      <c r="AR2182" s="513"/>
      <c r="AS2182" s="513"/>
      <c r="AT2182" s="513"/>
      <c r="AU2182" s="513"/>
      <c r="AV2182" s="513"/>
      <c r="AW2182" s="513"/>
      <c r="AX2182" s="513"/>
      <c r="AY2182" s="513"/>
      <c r="AZ2182" s="513"/>
      <c r="BA2182" s="513"/>
      <c r="BB2182" s="513"/>
      <c r="BC2182" s="513"/>
      <c r="BD2182" s="513"/>
      <c r="BE2182" s="513"/>
      <c r="BF2182" s="513"/>
      <c r="BG2182" s="513"/>
      <c r="BH2182" s="513"/>
      <c r="BI2182" s="513"/>
      <c r="BJ2182" s="513"/>
      <c r="BK2182" s="513"/>
      <c r="BL2182" s="513"/>
      <c r="BM2182" s="513"/>
      <c r="BN2182" s="513"/>
      <c r="BO2182" s="513"/>
      <c r="BP2182" s="513"/>
      <c r="BQ2182" s="513"/>
      <c r="BR2182" s="513"/>
      <c r="BS2182" s="513"/>
      <c r="BT2182" s="513"/>
      <c r="BU2182" s="513"/>
      <c r="BV2182" s="513"/>
      <c r="BW2182" s="513"/>
      <c r="BX2182" s="513"/>
      <c r="BY2182" s="513"/>
      <c r="BZ2182" s="513"/>
      <c r="CA2182" s="513"/>
      <c r="CB2182" s="513"/>
      <c r="CC2182" s="1972"/>
      <c r="CD2182" s="1499"/>
      <c r="CE2182" s="1500"/>
      <c r="CF2182" s="1501"/>
      <c r="CG2182" s="1500"/>
      <c r="CH2182" s="1500"/>
      <c r="CI2182" s="1500"/>
      <c r="CJ2182" s="1976"/>
      <c r="CK2182" s="1519"/>
      <c r="CL2182" s="1509"/>
    </row>
    <row r="2183" spans="1:90" s="514" customFormat="1">
      <c r="A2183" s="511"/>
      <c r="B2183" s="512"/>
      <c r="C2183" s="1493"/>
      <c r="D2183" s="1493"/>
      <c r="E2183" s="1493"/>
      <c r="F2183" s="1493"/>
      <c r="G2183" s="1493"/>
      <c r="H2183" s="1530"/>
      <c r="I2183" s="1972"/>
      <c r="J2183" s="1542"/>
      <c r="K2183" s="513"/>
      <c r="L2183" s="513"/>
      <c r="M2183" s="513"/>
      <c r="N2183" s="513"/>
      <c r="O2183" s="513"/>
      <c r="P2183" s="513"/>
      <c r="Q2183" s="513"/>
      <c r="R2183" s="513"/>
      <c r="S2183" s="513"/>
      <c r="T2183" s="513"/>
      <c r="U2183" s="513"/>
      <c r="V2183" s="513"/>
      <c r="W2183" s="513"/>
      <c r="X2183" s="513"/>
      <c r="Y2183" s="513"/>
      <c r="Z2183" s="513"/>
      <c r="AA2183" s="513"/>
      <c r="AB2183" s="513"/>
      <c r="AC2183" s="513"/>
      <c r="AD2183" s="513"/>
      <c r="AE2183" s="513"/>
      <c r="AF2183" s="513"/>
      <c r="AG2183" s="513"/>
      <c r="AH2183" s="513"/>
      <c r="AI2183" s="513"/>
      <c r="AJ2183" s="513"/>
      <c r="AK2183" s="513"/>
      <c r="AL2183" s="513"/>
      <c r="AM2183" s="513"/>
      <c r="AN2183" s="513"/>
      <c r="AO2183" s="513"/>
      <c r="AP2183" s="513"/>
      <c r="AQ2183" s="513"/>
      <c r="AR2183" s="513"/>
      <c r="AS2183" s="513"/>
      <c r="AT2183" s="513"/>
      <c r="AU2183" s="513"/>
      <c r="AV2183" s="513"/>
      <c r="AW2183" s="513"/>
      <c r="AX2183" s="513"/>
      <c r="AY2183" s="513"/>
      <c r="AZ2183" s="513"/>
      <c r="BA2183" s="513"/>
      <c r="BB2183" s="513"/>
      <c r="BC2183" s="513"/>
      <c r="BD2183" s="513"/>
      <c r="BE2183" s="513"/>
      <c r="BF2183" s="513"/>
      <c r="BG2183" s="513"/>
      <c r="BH2183" s="513"/>
      <c r="BI2183" s="513"/>
      <c r="BJ2183" s="513"/>
      <c r="BK2183" s="513"/>
      <c r="BL2183" s="513"/>
      <c r="BM2183" s="513"/>
      <c r="BN2183" s="513"/>
      <c r="BO2183" s="513"/>
      <c r="BP2183" s="513"/>
      <c r="BQ2183" s="513"/>
      <c r="BR2183" s="513"/>
      <c r="BS2183" s="513"/>
      <c r="BT2183" s="513"/>
      <c r="BU2183" s="513"/>
      <c r="BV2183" s="513"/>
      <c r="BW2183" s="513"/>
      <c r="BX2183" s="513"/>
      <c r="BY2183" s="513"/>
      <c r="BZ2183" s="513"/>
      <c r="CA2183" s="513"/>
      <c r="CB2183" s="513"/>
      <c r="CC2183" s="1972"/>
      <c r="CD2183" s="1499"/>
      <c r="CE2183" s="1500"/>
      <c r="CF2183" s="1501"/>
      <c r="CG2183" s="1500"/>
      <c r="CH2183" s="1500"/>
      <c r="CI2183" s="1500"/>
      <c r="CJ2183" s="1976"/>
      <c r="CK2183" s="1519"/>
      <c r="CL2183" s="1509"/>
    </row>
    <row r="2184" spans="1:90" s="514" customFormat="1">
      <c r="A2184" s="511"/>
      <c r="B2184" s="512"/>
      <c r="C2184" s="1493"/>
      <c r="D2184" s="1493"/>
      <c r="E2184" s="1493"/>
      <c r="F2184" s="1493"/>
      <c r="G2184" s="1493"/>
      <c r="H2184" s="1530"/>
      <c r="I2184" s="1972"/>
      <c r="J2184" s="1542"/>
      <c r="K2184" s="513"/>
      <c r="L2184" s="513"/>
      <c r="M2184" s="513"/>
      <c r="N2184" s="513"/>
      <c r="O2184" s="513"/>
      <c r="P2184" s="513"/>
      <c r="Q2184" s="513"/>
      <c r="R2184" s="513"/>
      <c r="S2184" s="513"/>
      <c r="T2184" s="513"/>
      <c r="U2184" s="513"/>
      <c r="V2184" s="513"/>
      <c r="W2184" s="513"/>
      <c r="X2184" s="513"/>
      <c r="Y2184" s="513"/>
      <c r="Z2184" s="513"/>
      <c r="AA2184" s="513"/>
      <c r="AB2184" s="513"/>
      <c r="AC2184" s="513"/>
      <c r="AD2184" s="513"/>
      <c r="AE2184" s="513"/>
      <c r="AF2184" s="513"/>
      <c r="AG2184" s="513"/>
      <c r="AH2184" s="513"/>
      <c r="AI2184" s="513"/>
      <c r="AJ2184" s="513"/>
      <c r="AK2184" s="513"/>
      <c r="AL2184" s="513"/>
      <c r="AM2184" s="513"/>
      <c r="AN2184" s="513"/>
      <c r="AO2184" s="513"/>
      <c r="AP2184" s="513"/>
      <c r="AQ2184" s="513"/>
      <c r="AR2184" s="513"/>
      <c r="AS2184" s="513"/>
      <c r="AT2184" s="513"/>
      <c r="AU2184" s="513"/>
      <c r="AV2184" s="513"/>
      <c r="AW2184" s="513"/>
      <c r="AX2184" s="513"/>
      <c r="AY2184" s="513"/>
      <c r="AZ2184" s="513"/>
      <c r="BA2184" s="513"/>
      <c r="BB2184" s="513"/>
      <c r="BC2184" s="513"/>
      <c r="BD2184" s="513"/>
      <c r="BE2184" s="513"/>
      <c r="BF2184" s="513"/>
      <c r="BG2184" s="513"/>
      <c r="BH2184" s="513"/>
      <c r="BI2184" s="513"/>
      <c r="BJ2184" s="513"/>
      <c r="BK2184" s="513"/>
      <c r="BL2184" s="513"/>
      <c r="BM2184" s="513"/>
      <c r="BN2184" s="513"/>
      <c r="BO2184" s="513"/>
      <c r="BP2184" s="513"/>
      <c r="BQ2184" s="513"/>
      <c r="BR2184" s="513"/>
      <c r="BS2184" s="513"/>
      <c r="BT2184" s="513"/>
      <c r="BU2184" s="513"/>
      <c r="BV2184" s="513"/>
      <c r="BW2184" s="513"/>
      <c r="BX2184" s="513"/>
      <c r="BY2184" s="513"/>
      <c r="BZ2184" s="513"/>
      <c r="CA2184" s="513"/>
      <c r="CB2184" s="513"/>
      <c r="CC2184" s="1972"/>
      <c r="CD2184" s="1499"/>
      <c r="CE2184" s="1500"/>
      <c r="CF2184" s="1501"/>
      <c r="CG2184" s="1500"/>
      <c r="CH2184" s="1500"/>
      <c r="CI2184" s="1500"/>
      <c r="CJ2184" s="1976"/>
      <c r="CK2184" s="1519"/>
      <c r="CL2184" s="1509"/>
    </row>
    <row r="2185" spans="1:90" s="514" customFormat="1">
      <c r="A2185" s="511"/>
      <c r="B2185" s="512"/>
      <c r="C2185" s="1493"/>
      <c r="D2185" s="1493"/>
      <c r="E2185" s="1493"/>
      <c r="F2185" s="1493"/>
      <c r="G2185" s="1493"/>
      <c r="H2185" s="1530"/>
      <c r="I2185" s="1972"/>
      <c r="J2185" s="1542"/>
      <c r="K2185" s="513"/>
      <c r="L2185" s="513"/>
      <c r="M2185" s="513"/>
      <c r="N2185" s="513"/>
      <c r="O2185" s="513"/>
      <c r="P2185" s="513"/>
      <c r="Q2185" s="513"/>
      <c r="R2185" s="513"/>
      <c r="S2185" s="513"/>
      <c r="T2185" s="513"/>
      <c r="U2185" s="513"/>
      <c r="V2185" s="513"/>
      <c r="W2185" s="513"/>
      <c r="X2185" s="513"/>
      <c r="Y2185" s="513"/>
      <c r="Z2185" s="513"/>
      <c r="AA2185" s="513"/>
      <c r="AB2185" s="513"/>
      <c r="AC2185" s="513"/>
      <c r="AD2185" s="513"/>
      <c r="AE2185" s="513"/>
      <c r="AF2185" s="513"/>
      <c r="AG2185" s="513"/>
      <c r="AH2185" s="513"/>
      <c r="AI2185" s="513"/>
      <c r="AJ2185" s="513"/>
      <c r="AK2185" s="513"/>
      <c r="AL2185" s="513"/>
      <c r="AM2185" s="513"/>
      <c r="AN2185" s="513"/>
      <c r="AO2185" s="513"/>
      <c r="AP2185" s="513"/>
      <c r="AQ2185" s="513"/>
      <c r="AR2185" s="513"/>
      <c r="AS2185" s="513"/>
      <c r="AT2185" s="513"/>
      <c r="AU2185" s="513"/>
      <c r="AV2185" s="513"/>
      <c r="AW2185" s="513"/>
      <c r="AX2185" s="513"/>
      <c r="AY2185" s="513"/>
      <c r="AZ2185" s="513"/>
      <c r="BA2185" s="513"/>
      <c r="BB2185" s="513"/>
      <c r="BC2185" s="513"/>
      <c r="BD2185" s="513"/>
      <c r="BE2185" s="513"/>
      <c r="BF2185" s="513"/>
      <c r="BG2185" s="513"/>
      <c r="BH2185" s="513"/>
      <c r="BI2185" s="513"/>
      <c r="BJ2185" s="513"/>
      <c r="BK2185" s="513"/>
      <c r="BL2185" s="513"/>
      <c r="BM2185" s="513"/>
      <c r="BN2185" s="513"/>
      <c r="BO2185" s="513"/>
      <c r="BP2185" s="513"/>
      <c r="BQ2185" s="513"/>
      <c r="BR2185" s="513"/>
      <c r="BS2185" s="513"/>
      <c r="BT2185" s="513"/>
      <c r="BU2185" s="513"/>
      <c r="BV2185" s="513"/>
      <c r="BW2185" s="513"/>
      <c r="BX2185" s="513"/>
      <c r="BY2185" s="513"/>
      <c r="BZ2185" s="513"/>
      <c r="CA2185" s="513"/>
      <c r="CB2185" s="513"/>
      <c r="CC2185" s="1972"/>
      <c r="CD2185" s="1499"/>
      <c r="CE2185" s="1500"/>
      <c r="CF2185" s="1501"/>
      <c r="CG2185" s="1500"/>
      <c r="CH2185" s="1500"/>
      <c r="CI2185" s="1500"/>
      <c r="CJ2185" s="1976"/>
      <c r="CK2185" s="1519"/>
      <c r="CL2185" s="1509"/>
    </row>
    <row r="2186" spans="1:90" s="514" customFormat="1">
      <c r="A2186" s="511"/>
      <c r="B2186" s="512"/>
      <c r="C2186" s="1493"/>
      <c r="D2186" s="1493"/>
      <c r="E2186" s="1493"/>
      <c r="F2186" s="1493"/>
      <c r="G2186" s="1493"/>
      <c r="H2186" s="1530"/>
      <c r="I2186" s="1972"/>
      <c r="J2186" s="1542"/>
      <c r="K2186" s="513"/>
      <c r="L2186" s="513"/>
      <c r="M2186" s="513"/>
      <c r="N2186" s="513"/>
      <c r="O2186" s="513"/>
      <c r="P2186" s="513"/>
      <c r="Q2186" s="513"/>
      <c r="R2186" s="513"/>
      <c r="S2186" s="513"/>
      <c r="T2186" s="513"/>
      <c r="U2186" s="513"/>
      <c r="V2186" s="513"/>
      <c r="W2186" s="513"/>
      <c r="X2186" s="513"/>
      <c r="Y2186" s="513"/>
      <c r="Z2186" s="513"/>
      <c r="AA2186" s="513"/>
      <c r="AB2186" s="513"/>
      <c r="AC2186" s="513"/>
      <c r="AD2186" s="513"/>
      <c r="AE2186" s="513"/>
      <c r="AF2186" s="513"/>
      <c r="AG2186" s="513"/>
      <c r="AH2186" s="513"/>
      <c r="AI2186" s="513"/>
      <c r="AJ2186" s="513"/>
      <c r="AK2186" s="513"/>
      <c r="AL2186" s="513"/>
      <c r="AM2186" s="513"/>
      <c r="AN2186" s="513"/>
      <c r="AO2186" s="513"/>
      <c r="AP2186" s="513"/>
      <c r="AQ2186" s="513"/>
      <c r="AR2186" s="513"/>
      <c r="AS2186" s="513"/>
      <c r="AT2186" s="513"/>
      <c r="AU2186" s="513"/>
      <c r="AV2186" s="513"/>
      <c r="AW2186" s="513"/>
      <c r="AX2186" s="513"/>
      <c r="AY2186" s="513"/>
      <c r="AZ2186" s="513"/>
      <c r="BA2186" s="513"/>
      <c r="BB2186" s="513"/>
      <c r="BC2186" s="513"/>
      <c r="BD2186" s="513"/>
      <c r="BE2186" s="513"/>
      <c r="BF2186" s="513"/>
      <c r="BG2186" s="513"/>
      <c r="BH2186" s="513"/>
      <c r="BI2186" s="513"/>
      <c r="BJ2186" s="513"/>
      <c r="BK2186" s="513"/>
      <c r="BL2186" s="513"/>
      <c r="BM2186" s="513"/>
      <c r="BN2186" s="513"/>
      <c r="BO2186" s="513"/>
      <c r="BP2186" s="513"/>
      <c r="BQ2186" s="513"/>
      <c r="BR2186" s="513"/>
      <c r="BS2186" s="513"/>
      <c r="BT2186" s="513"/>
      <c r="BU2186" s="513"/>
      <c r="BV2186" s="513"/>
      <c r="BW2186" s="513"/>
      <c r="BX2186" s="513"/>
      <c r="BY2186" s="513"/>
      <c r="BZ2186" s="513"/>
      <c r="CA2186" s="513"/>
      <c r="CB2186" s="513"/>
      <c r="CC2186" s="1972"/>
      <c r="CD2186" s="1499"/>
      <c r="CE2186" s="1500"/>
      <c r="CF2186" s="1501"/>
      <c r="CG2186" s="1500"/>
      <c r="CH2186" s="1500"/>
      <c r="CI2186" s="1500"/>
      <c r="CJ2186" s="1976"/>
      <c r="CK2186" s="1519"/>
      <c r="CL2186" s="1509"/>
    </row>
    <row r="2187" spans="1:90" s="514" customFormat="1">
      <c r="A2187" s="511"/>
      <c r="B2187" s="512"/>
      <c r="C2187" s="1493"/>
      <c r="D2187" s="1493"/>
      <c r="E2187" s="1493"/>
      <c r="F2187" s="1493"/>
      <c r="G2187" s="1493"/>
      <c r="H2187" s="1530"/>
      <c r="I2187" s="1972"/>
      <c r="J2187" s="1542"/>
      <c r="K2187" s="513"/>
      <c r="L2187" s="513"/>
      <c r="M2187" s="513"/>
      <c r="N2187" s="513"/>
      <c r="O2187" s="513"/>
      <c r="P2187" s="513"/>
      <c r="Q2187" s="513"/>
      <c r="R2187" s="513"/>
      <c r="S2187" s="513"/>
      <c r="T2187" s="513"/>
      <c r="U2187" s="513"/>
      <c r="V2187" s="513"/>
      <c r="W2187" s="513"/>
      <c r="X2187" s="513"/>
      <c r="Y2187" s="513"/>
      <c r="Z2187" s="513"/>
      <c r="AA2187" s="513"/>
      <c r="AB2187" s="513"/>
      <c r="AC2187" s="513"/>
      <c r="AD2187" s="513"/>
      <c r="AE2187" s="513"/>
      <c r="AF2187" s="513"/>
      <c r="AG2187" s="513"/>
      <c r="AH2187" s="513"/>
      <c r="AI2187" s="513"/>
      <c r="AJ2187" s="513"/>
      <c r="AK2187" s="513"/>
      <c r="AL2187" s="513"/>
      <c r="AM2187" s="513"/>
      <c r="AN2187" s="513"/>
      <c r="AO2187" s="513"/>
      <c r="AP2187" s="513"/>
      <c r="AQ2187" s="513"/>
      <c r="AR2187" s="513"/>
      <c r="AS2187" s="513"/>
      <c r="AT2187" s="513"/>
      <c r="AU2187" s="513"/>
      <c r="AV2187" s="513"/>
      <c r="AW2187" s="513"/>
      <c r="AX2187" s="513"/>
      <c r="AY2187" s="513"/>
      <c r="AZ2187" s="513"/>
      <c r="BA2187" s="513"/>
      <c r="BB2187" s="513"/>
      <c r="BC2187" s="513"/>
      <c r="BD2187" s="513"/>
      <c r="BE2187" s="513"/>
      <c r="BF2187" s="513"/>
      <c r="BG2187" s="513"/>
      <c r="BH2187" s="513"/>
      <c r="BI2187" s="513"/>
      <c r="BJ2187" s="513"/>
      <c r="BK2187" s="513"/>
      <c r="BL2187" s="513"/>
      <c r="BM2187" s="513"/>
      <c r="BN2187" s="513"/>
      <c r="BO2187" s="513"/>
      <c r="BP2187" s="513"/>
      <c r="BQ2187" s="513"/>
      <c r="BR2187" s="513"/>
      <c r="BS2187" s="513"/>
      <c r="BT2187" s="513"/>
      <c r="BU2187" s="513"/>
      <c r="BV2187" s="513"/>
      <c r="BW2187" s="513"/>
      <c r="BX2187" s="513"/>
      <c r="BY2187" s="513"/>
      <c r="BZ2187" s="513"/>
      <c r="CA2187" s="513"/>
      <c r="CB2187" s="513"/>
      <c r="CC2187" s="1972"/>
      <c r="CD2187" s="1499"/>
      <c r="CE2187" s="1500"/>
      <c r="CF2187" s="1501"/>
      <c r="CG2187" s="1500"/>
      <c r="CH2187" s="1500"/>
      <c r="CI2187" s="1500"/>
      <c r="CJ2187" s="1976"/>
      <c r="CK2187" s="1519"/>
      <c r="CL2187" s="1509"/>
    </row>
    <row r="2188" spans="1:90" s="514" customFormat="1">
      <c r="A2188" s="511"/>
      <c r="B2188" s="512"/>
      <c r="C2188" s="1493"/>
      <c r="D2188" s="1493"/>
      <c r="E2188" s="1493"/>
      <c r="F2188" s="1493"/>
      <c r="G2188" s="1493"/>
      <c r="H2188" s="1530"/>
      <c r="I2188" s="1972"/>
      <c r="J2188" s="1542"/>
      <c r="K2188" s="513"/>
      <c r="L2188" s="513"/>
      <c r="M2188" s="513"/>
      <c r="N2188" s="513"/>
      <c r="O2188" s="513"/>
      <c r="P2188" s="513"/>
      <c r="Q2188" s="513"/>
      <c r="R2188" s="513"/>
      <c r="S2188" s="513"/>
      <c r="T2188" s="513"/>
      <c r="U2188" s="513"/>
      <c r="V2188" s="513"/>
      <c r="W2188" s="513"/>
      <c r="X2188" s="513"/>
      <c r="Y2188" s="513"/>
      <c r="Z2188" s="513"/>
      <c r="AA2188" s="513"/>
      <c r="AB2188" s="513"/>
      <c r="AC2188" s="513"/>
      <c r="AD2188" s="513"/>
      <c r="AE2188" s="513"/>
      <c r="AF2188" s="513"/>
      <c r="AG2188" s="513"/>
      <c r="AH2188" s="513"/>
      <c r="AI2188" s="513"/>
      <c r="AJ2188" s="513"/>
      <c r="AK2188" s="513"/>
      <c r="AL2188" s="513"/>
      <c r="AM2188" s="513"/>
      <c r="AN2188" s="513"/>
      <c r="AO2188" s="513"/>
      <c r="AP2188" s="513"/>
      <c r="AQ2188" s="513"/>
      <c r="AR2188" s="513"/>
      <c r="AS2188" s="513"/>
      <c r="AT2188" s="513"/>
      <c r="AU2188" s="513"/>
      <c r="AV2188" s="513"/>
      <c r="AW2188" s="513"/>
      <c r="AX2188" s="513"/>
      <c r="AY2188" s="513"/>
      <c r="AZ2188" s="513"/>
      <c r="BA2188" s="513"/>
      <c r="BB2188" s="513"/>
      <c r="BC2188" s="513"/>
      <c r="BD2188" s="513"/>
      <c r="BE2188" s="513"/>
      <c r="BF2188" s="513"/>
      <c r="BG2188" s="513"/>
      <c r="BH2188" s="513"/>
      <c r="BI2188" s="513"/>
      <c r="BJ2188" s="513"/>
      <c r="BK2188" s="513"/>
      <c r="BL2188" s="513"/>
      <c r="BM2188" s="513"/>
      <c r="BN2188" s="513"/>
      <c r="BO2188" s="513"/>
      <c r="BP2188" s="513"/>
      <c r="BQ2188" s="513"/>
      <c r="BR2188" s="513"/>
      <c r="BS2188" s="513"/>
      <c r="BT2188" s="513"/>
      <c r="BU2188" s="513"/>
      <c r="BV2188" s="513"/>
      <c r="BW2188" s="513"/>
      <c r="BX2188" s="513"/>
      <c r="BY2188" s="513"/>
      <c r="BZ2188" s="513"/>
      <c r="CA2188" s="513"/>
      <c r="CB2188" s="513"/>
      <c r="CC2188" s="1972"/>
      <c r="CD2188" s="1499"/>
      <c r="CE2188" s="1500"/>
      <c r="CF2188" s="1501"/>
      <c r="CG2188" s="1500"/>
      <c r="CH2188" s="1500"/>
      <c r="CI2188" s="1500"/>
      <c r="CJ2188" s="1976"/>
      <c r="CK2188" s="1519"/>
      <c r="CL2188" s="1509"/>
    </row>
    <row r="2189" spans="1:90" s="514" customFormat="1">
      <c r="A2189" s="511"/>
      <c r="B2189" s="512"/>
      <c r="C2189" s="1493"/>
      <c r="D2189" s="1493"/>
      <c r="E2189" s="1493"/>
      <c r="F2189" s="1493"/>
      <c r="G2189" s="1493"/>
      <c r="H2189" s="1530"/>
      <c r="I2189" s="1972"/>
      <c r="J2189" s="1542"/>
      <c r="K2189" s="513"/>
      <c r="L2189" s="513"/>
      <c r="M2189" s="513"/>
      <c r="N2189" s="513"/>
      <c r="O2189" s="513"/>
      <c r="P2189" s="513"/>
      <c r="Q2189" s="513"/>
      <c r="R2189" s="513"/>
      <c r="S2189" s="513"/>
      <c r="T2189" s="513"/>
      <c r="U2189" s="513"/>
      <c r="V2189" s="513"/>
      <c r="W2189" s="513"/>
      <c r="X2189" s="513"/>
      <c r="Y2189" s="513"/>
      <c r="Z2189" s="513"/>
      <c r="AA2189" s="513"/>
      <c r="AB2189" s="513"/>
      <c r="AC2189" s="513"/>
      <c r="AD2189" s="513"/>
      <c r="AE2189" s="513"/>
      <c r="AF2189" s="513"/>
      <c r="AG2189" s="513"/>
      <c r="AH2189" s="513"/>
      <c r="AI2189" s="513"/>
      <c r="AJ2189" s="513"/>
      <c r="AK2189" s="513"/>
      <c r="AL2189" s="513"/>
      <c r="AM2189" s="513"/>
      <c r="AN2189" s="513"/>
      <c r="AO2189" s="513"/>
      <c r="AP2189" s="513"/>
      <c r="AQ2189" s="513"/>
      <c r="AR2189" s="513"/>
      <c r="AS2189" s="513"/>
      <c r="AT2189" s="513"/>
      <c r="AU2189" s="513"/>
      <c r="AV2189" s="513"/>
      <c r="AW2189" s="513"/>
      <c r="AX2189" s="513"/>
      <c r="AY2189" s="513"/>
      <c r="AZ2189" s="513"/>
      <c r="BA2189" s="513"/>
      <c r="BB2189" s="513"/>
      <c r="BC2189" s="513"/>
      <c r="BD2189" s="513"/>
      <c r="BE2189" s="513"/>
      <c r="BF2189" s="513"/>
      <c r="BG2189" s="513"/>
      <c r="BH2189" s="513"/>
      <c r="BI2189" s="513"/>
      <c r="BJ2189" s="513"/>
      <c r="BK2189" s="513"/>
      <c r="BL2189" s="513"/>
      <c r="BM2189" s="513"/>
      <c r="BN2189" s="513"/>
      <c r="BO2189" s="513"/>
      <c r="BP2189" s="513"/>
      <c r="BQ2189" s="513"/>
      <c r="BR2189" s="513"/>
      <c r="BS2189" s="513"/>
      <c r="BT2189" s="513"/>
      <c r="BU2189" s="513"/>
      <c r="BV2189" s="513"/>
      <c r="BW2189" s="513"/>
      <c r="BX2189" s="513"/>
      <c r="BY2189" s="513"/>
      <c r="BZ2189" s="513"/>
      <c r="CA2189" s="513"/>
      <c r="CB2189" s="513"/>
      <c r="CC2189" s="1972"/>
      <c r="CD2189" s="1499"/>
      <c r="CE2189" s="1500"/>
      <c r="CF2189" s="1501"/>
      <c r="CG2189" s="1500"/>
      <c r="CH2189" s="1500"/>
      <c r="CI2189" s="1500"/>
      <c r="CJ2189" s="1976"/>
      <c r="CK2189" s="1519"/>
      <c r="CL2189" s="1509"/>
    </row>
    <row r="2190" spans="1:90" s="514" customFormat="1">
      <c r="A2190" s="511"/>
      <c r="B2190" s="512"/>
      <c r="C2190" s="1493"/>
      <c r="D2190" s="1493"/>
      <c r="E2190" s="1493"/>
      <c r="F2190" s="1493"/>
      <c r="G2190" s="1493"/>
      <c r="H2190" s="1530"/>
      <c r="I2190" s="1972"/>
      <c r="J2190" s="1542"/>
      <c r="K2190" s="513"/>
      <c r="L2190" s="513"/>
      <c r="M2190" s="513"/>
      <c r="N2190" s="513"/>
      <c r="O2190" s="513"/>
      <c r="P2190" s="513"/>
      <c r="Q2190" s="513"/>
      <c r="R2190" s="513"/>
      <c r="S2190" s="513"/>
      <c r="T2190" s="513"/>
      <c r="U2190" s="513"/>
      <c r="V2190" s="513"/>
      <c r="W2190" s="513"/>
      <c r="X2190" s="513"/>
      <c r="Y2190" s="513"/>
      <c r="Z2190" s="513"/>
      <c r="AA2190" s="513"/>
      <c r="AB2190" s="513"/>
      <c r="AC2190" s="513"/>
      <c r="AD2190" s="513"/>
      <c r="AE2190" s="513"/>
      <c r="AF2190" s="513"/>
      <c r="AG2190" s="513"/>
      <c r="AH2190" s="513"/>
      <c r="AI2190" s="513"/>
      <c r="AJ2190" s="513"/>
      <c r="AK2190" s="513"/>
      <c r="AL2190" s="513"/>
      <c r="AM2190" s="513"/>
      <c r="AN2190" s="513"/>
      <c r="AO2190" s="513"/>
      <c r="AP2190" s="513"/>
      <c r="AQ2190" s="513"/>
      <c r="AR2190" s="513"/>
      <c r="AS2190" s="513"/>
      <c r="AT2190" s="513"/>
      <c r="AU2190" s="513"/>
      <c r="AV2190" s="513"/>
      <c r="AW2190" s="513"/>
      <c r="AX2190" s="513"/>
      <c r="AY2190" s="513"/>
      <c r="AZ2190" s="513"/>
      <c r="BA2190" s="513"/>
      <c r="BB2190" s="513"/>
      <c r="BC2190" s="513"/>
      <c r="BD2190" s="513"/>
      <c r="BE2190" s="513"/>
      <c r="BF2190" s="513"/>
      <c r="BG2190" s="513"/>
      <c r="BH2190" s="513"/>
      <c r="BI2190" s="513"/>
      <c r="BJ2190" s="513"/>
      <c r="BK2190" s="513"/>
      <c r="BL2190" s="513"/>
      <c r="BM2190" s="513"/>
      <c r="BN2190" s="513"/>
      <c r="BO2190" s="513"/>
      <c r="BP2190" s="513"/>
      <c r="BQ2190" s="513"/>
      <c r="BR2190" s="513"/>
      <c r="BS2190" s="513"/>
      <c r="BT2190" s="513"/>
      <c r="BU2190" s="513"/>
      <c r="BV2190" s="513"/>
      <c r="BW2190" s="513"/>
      <c r="BX2190" s="513"/>
      <c r="BY2190" s="513"/>
      <c r="BZ2190" s="513"/>
      <c r="CA2190" s="513"/>
      <c r="CB2190" s="513"/>
      <c r="CC2190" s="1972"/>
      <c r="CD2190" s="1499"/>
      <c r="CE2190" s="1500"/>
      <c r="CF2190" s="1501"/>
      <c r="CG2190" s="1500"/>
      <c r="CH2190" s="1500"/>
      <c r="CI2190" s="1500"/>
      <c r="CJ2190" s="1976"/>
      <c r="CK2190" s="1519"/>
      <c r="CL2190" s="1509"/>
    </row>
    <row r="2191" spans="1:90" s="514" customFormat="1">
      <c r="A2191" s="511"/>
      <c r="B2191" s="512"/>
      <c r="C2191" s="1493"/>
      <c r="D2191" s="1493"/>
      <c r="E2191" s="1493"/>
      <c r="F2191" s="1493"/>
      <c r="G2191" s="1493"/>
      <c r="H2191" s="1530"/>
      <c r="I2191" s="1972"/>
      <c r="J2191" s="1542"/>
      <c r="K2191" s="513"/>
      <c r="L2191" s="513"/>
      <c r="M2191" s="513"/>
      <c r="N2191" s="513"/>
      <c r="O2191" s="513"/>
      <c r="P2191" s="513"/>
      <c r="Q2191" s="513"/>
      <c r="R2191" s="513"/>
      <c r="S2191" s="513"/>
      <c r="T2191" s="513"/>
      <c r="U2191" s="513"/>
      <c r="V2191" s="513"/>
      <c r="W2191" s="513"/>
      <c r="X2191" s="513"/>
      <c r="Y2191" s="513"/>
      <c r="Z2191" s="513"/>
      <c r="AA2191" s="513"/>
      <c r="AB2191" s="513"/>
      <c r="AC2191" s="513"/>
      <c r="AD2191" s="513"/>
      <c r="AE2191" s="513"/>
      <c r="AF2191" s="513"/>
      <c r="AG2191" s="513"/>
      <c r="AH2191" s="513"/>
      <c r="AI2191" s="513"/>
      <c r="AJ2191" s="513"/>
      <c r="AK2191" s="513"/>
      <c r="AL2191" s="513"/>
      <c r="AM2191" s="513"/>
      <c r="AN2191" s="513"/>
      <c r="AO2191" s="513"/>
      <c r="AP2191" s="513"/>
      <c r="AQ2191" s="513"/>
      <c r="AR2191" s="513"/>
      <c r="AS2191" s="513"/>
      <c r="AT2191" s="513"/>
      <c r="AU2191" s="513"/>
      <c r="AV2191" s="513"/>
      <c r="AW2191" s="513"/>
      <c r="AX2191" s="513"/>
      <c r="AY2191" s="513"/>
      <c r="AZ2191" s="513"/>
      <c r="BA2191" s="513"/>
      <c r="BB2191" s="513"/>
      <c r="BC2191" s="513"/>
      <c r="BD2191" s="513"/>
      <c r="BE2191" s="513"/>
      <c r="BF2191" s="513"/>
      <c r="BG2191" s="513"/>
      <c r="BH2191" s="513"/>
      <c r="BI2191" s="513"/>
      <c r="BJ2191" s="513"/>
      <c r="BK2191" s="513"/>
      <c r="BL2191" s="513"/>
      <c r="BM2191" s="513"/>
      <c r="BN2191" s="513"/>
      <c r="BO2191" s="513"/>
      <c r="BP2191" s="513"/>
      <c r="BQ2191" s="513"/>
      <c r="BR2191" s="513"/>
      <c r="BS2191" s="513"/>
      <c r="BT2191" s="513"/>
      <c r="BU2191" s="513"/>
      <c r="BV2191" s="513"/>
      <c r="BW2191" s="513"/>
      <c r="BX2191" s="513"/>
      <c r="BY2191" s="513"/>
      <c r="BZ2191" s="513"/>
      <c r="CA2191" s="513"/>
      <c r="CB2191" s="513"/>
      <c r="CC2191" s="1972"/>
      <c r="CD2191" s="1499"/>
      <c r="CE2191" s="1500"/>
      <c r="CF2191" s="1501"/>
      <c r="CG2191" s="1500"/>
      <c r="CH2191" s="1500"/>
      <c r="CI2191" s="1500"/>
      <c r="CJ2191" s="1976"/>
      <c r="CK2191" s="1519"/>
      <c r="CL2191" s="1509"/>
    </row>
    <row r="2192" spans="1:90" s="514" customFormat="1">
      <c r="A2192" s="511"/>
      <c r="B2192" s="512"/>
      <c r="C2192" s="1493"/>
      <c r="D2192" s="1493"/>
      <c r="E2192" s="1493"/>
      <c r="F2192" s="1493"/>
      <c r="G2192" s="1493"/>
      <c r="H2192" s="1530"/>
      <c r="I2192" s="1972"/>
      <c r="J2192" s="1542"/>
      <c r="K2192" s="513"/>
      <c r="L2192" s="513"/>
      <c r="M2192" s="513"/>
      <c r="N2192" s="513"/>
      <c r="O2192" s="513"/>
      <c r="P2192" s="513"/>
      <c r="Q2192" s="513"/>
      <c r="R2192" s="513"/>
      <c r="S2192" s="513"/>
      <c r="T2192" s="513"/>
      <c r="U2192" s="513"/>
      <c r="V2192" s="513"/>
      <c r="W2192" s="513"/>
      <c r="X2192" s="513"/>
      <c r="Y2192" s="513"/>
      <c r="Z2192" s="513"/>
      <c r="AA2192" s="513"/>
      <c r="AB2192" s="513"/>
      <c r="AC2192" s="513"/>
      <c r="AD2192" s="513"/>
      <c r="AE2192" s="513"/>
      <c r="AF2192" s="513"/>
      <c r="AG2192" s="513"/>
      <c r="AH2192" s="513"/>
      <c r="AI2192" s="513"/>
      <c r="AJ2192" s="513"/>
      <c r="AK2192" s="513"/>
      <c r="AL2192" s="513"/>
      <c r="AM2192" s="513"/>
      <c r="AN2192" s="513"/>
      <c r="AO2192" s="513"/>
      <c r="AP2192" s="513"/>
      <c r="AQ2192" s="513"/>
      <c r="AR2192" s="513"/>
      <c r="AS2192" s="513"/>
      <c r="AT2192" s="513"/>
      <c r="AU2192" s="513"/>
      <c r="AV2192" s="513"/>
      <c r="AW2192" s="513"/>
      <c r="AX2192" s="513"/>
      <c r="AY2192" s="513"/>
      <c r="AZ2192" s="513"/>
      <c r="BA2192" s="513"/>
      <c r="BB2192" s="513"/>
      <c r="BC2192" s="513"/>
      <c r="BD2192" s="513"/>
      <c r="BE2192" s="513"/>
      <c r="BF2192" s="513"/>
      <c r="BG2192" s="513"/>
      <c r="BH2192" s="513"/>
      <c r="BI2192" s="513"/>
      <c r="BJ2192" s="513"/>
      <c r="BK2192" s="513"/>
      <c r="BL2192" s="513"/>
      <c r="BM2192" s="513"/>
      <c r="BN2192" s="513"/>
      <c r="BO2192" s="513"/>
      <c r="BP2192" s="513"/>
      <c r="BQ2192" s="513"/>
      <c r="BR2192" s="513"/>
      <c r="BS2192" s="513"/>
      <c r="BT2192" s="513"/>
      <c r="BU2192" s="513"/>
      <c r="BV2192" s="513"/>
      <c r="BW2192" s="513"/>
      <c r="BX2192" s="513"/>
      <c r="BY2192" s="513"/>
      <c r="BZ2192" s="513"/>
      <c r="CA2192" s="513"/>
      <c r="CB2192" s="513"/>
      <c r="CC2192" s="1972"/>
      <c r="CD2192" s="1499"/>
      <c r="CE2192" s="1500"/>
      <c r="CF2192" s="1501"/>
      <c r="CG2192" s="1500"/>
      <c r="CH2192" s="1500"/>
      <c r="CI2192" s="1500"/>
      <c r="CJ2192" s="1976"/>
      <c r="CK2192" s="1519"/>
      <c r="CL2192" s="1509"/>
    </row>
    <row r="2193" spans="1:90" s="514" customFormat="1">
      <c r="A2193" s="511"/>
      <c r="B2193" s="512"/>
      <c r="C2193" s="1493"/>
      <c r="D2193" s="1493"/>
      <c r="E2193" s="1493"/>
      <c r="F2193" s="1493"/>
      <c r="G2193" s="1493"/>
      <c r="H2193" s="1530"/>
      <c r="I2193" s="1972"/>
      <c r="J2193" s="1542"/>
      <c r="K2193" s="513"/>
      <c r="L2193" s="513"/>
      <c r="M2193" s="513"/>
      <c r="N2193" s="513"/>
      <c r="O2193" s="513"/>
      <c r="P2193" s="513"/>
      <c r="Q2193" s="513"/>
      <c r="R2193" s="513"/>
      <c r="S2193" s="513"/>
      <c r="T2193" s="513"/>
      <c r="U2193" s="513"/>
      <c r="V2193" s="513"/>
      <c r="W2193" s="513"/>
      <c r="X2193" s="513"/>
      <c r="Y2193" s="513"/>
      <c r="Z2193" s="513"/>
      <c r="AA2193" s="513"/>
      <c r="AB2193" s="513"/>
      <c r="AC2193" s="513"/>
      <c r="AD2193" s="513"/>
      <c r="AE2193" s="513"/>
      <c r="AF2193" s="513"/>
      <c r="AG2193" s="513"/>
      <c r="AH2193" s="513"/>
      <c r="AI2193" s="513"/>
      <c r="AJ2193" s="513"/>
      <c r="AK2193" s="513"/>
      <c r="AL2193" s="513"/>
      <c r="AM2193" s="513"/>
      <c r="AN2193" s="513"/>
      <c r="AO2193" s="513"/>
      <c r="AP2193" s="513"/>
      <c r="AQ2193" s="513"/>
      <c r="AR2193" s="513"/>
      <c r="AS2193" s="513"/>
      <c r="AT2193" s="513"/>
      <c r="AU2193" s="513"/>
      <c r="AV2193" s="513"/>
      <c r="AW2193" s="513"/>
      <c r="AX2193" s="513"/>
      <c r="AY2193" s="513"/>
      <c r="AZ2193" s="513"/>
      <c r="BA2193" s="513"/>
      <c r="BB2193" s="513"/>
      <c r="BC2193" s="513"/>
      <c r="BD2193" s="513"/>
      <c r="BE2193" s="513"/>
      <c r="BF2193" s="513"/>
      <c r="BG2193" s="513"/>
      <c r="BH2193" s="513"/>
      <c r="BI2193" s="513"/>
      <c r="BJ2193" s="513"/>
      <c r="BK2193" s="513"/>
      <c r="BL2193" s="513"/>
      <c r="BM2193" s="513"/>
      <c r="BN2193" s="513"/>
      <c r="BO2193" s="513"/>
      <c r="BP2193" s="513"/>
      <c r="BQ2193" s="513"/>
      <c r="BR2193" s="513"/>
      <c r="BS2193" s="513"/>
      <c r="BT2193" s="513"/>
      <c r="BU2193" s="513"/>
      <c r="BV2193" s="513"/>
      <c r="BW2193" s="513"/>
      <c r="BX2193" s="513"/>
      <c r="BY2193" s="513"/>
      <c r="BZ2193" s="513"/>
      <c r="CA2193" s="513"/>
      <c r="CB2193" s="513"/>
      <c r="CC2193" s="1972"/>
      <c r="CD2193" s="1499"/>
      <c r="CE2193" s="1500"/>
      <c r="CF2193" s="1501"/>
      <c r="CG2193" s="1500"/>
      <c r="CH2193" s="1500"/>
      <c r="CI2193" s="1500"/>
      <c r="CJ2193" s="1976"/>
      <c r="CK2193" s="1519"/>
      <c r="CL2193" s="1509"/>
    </row>
    <row r="2194" spans="1:90" s="514" customFormat="1">
      <c r="A2194" s="511"/>
      <c r="B2194" s="512"/>
      <c r="C2194" s="1493"/>
      <c r="D2194" s="1493"/>
      <c r="E2194" s="1493"/>
      <c r="F2194" s="1493"/>
      <c r="G2194" s="1493"/>
      <c r="H2194" s="1530"/>
      <c r="I2194" s="1972"/>
      <c r="J2194" s="1542"/>
      <c r="K2194" s="513"/>
      <c r="L2194" s="513"/>
      <c r="M2194" s="513"/>
      <c r="N2194" s="513"/>
      <c r="O2194" s="513"/>
      <c r="P2194" s="513"/>
      <c r="Q2194" s="513"/>
      <c r="R2194" s="513"/>
      <c r="S2194" s="513"/>
      <c r="T2194" s="513"/>
      <c r="U2194" s="513"/>
      <c r="V2194" s="513"/>
      <c r="W2194" s="513"/>
      <c r="X2194" s="513"/>
      <c r="Y2194" s="513"/>
      <c r="Z2194" s="513"/>
      <c r="AA2194" s="513"/>
      <c r="AB2194" s="513"/>
      <c r="AC2194" s="513"/>
      <c r="AD2194" s="513"/>
      <c r="AE2194" s="513"/>
      <c r="AF2194" s="513"/>
      <c r="AG2194" s="513"/>
      <c r="AH2194" s="513"/>
      <c r="AI2194" s="513"/>
      <c r="AJ2194" s="513"/>
      <c r="AK2194" s="513"/>
      <c r="AL2194" s="513"/>
      <c r="AM2194" s="513"/>
      <c r="AN2194" s="513"/>
      <c r="AO2194" s="513"/>
      <c r="AP2194" s="513"/>
      <c r="AQ2194" s="513"/>
      <c r="AR2194" s="513"/>
      <c r="AS2194" s="513"/>
      <c r="AT2194" s="513"/>
      <c r="AU2194" s="513"/>
      <c r="AV2194" s="513"/>
      <c r="AW2194" s="513"/>
      <c r="AX2194" s="513"/>
      <c r="AY2194" s="513"/>
      <c r="AZ2194" s="513"/>
      <c r="BA2194" s="513"/>
      <c r="BB2194" s="513"/>
      <c r="BC2194" s="513"/>
      <c r="BD2194" s="513"/>
      <c r="BE2194" s="513"/>
      <c r="BF2194" s="513"/>
      <c r="BG2194" s="513"/>
      <c r="BH2194" s="513"/>
      <c r="BI2194" s="513"/>
      <c r="BJ2194" s="513"/>
      <c r="BK2194" s="513"/>
      <c r="BL2194" s="513"/>
      <c r="BM2194" s="513"/>
      <c r="BN2194" s="513"/>
      <c r="BO2194" s="513"/>
      <c r="BP2194" s="513"/>
      <c r="BQ2194" s="513"/>
      <c r="BR2194" s="513"/>
      <c r="BS2194" s="513"/>
      <c r="BT2194" s="513"/>
      <c r="BU2194" s="513"/>
      <c r="BV2194" s="513"/>
      <c r="BW2194" s="513"/>
      <c r="BX2194" s="513"/>
      <c r="BY2194" s="513"/>
      <c r="BZ2194" s="513"/>
      <c r="CA2194" s="513"/>
      <c r="CB2194" s="513"/>
      <c r="CC2194" s="1972"/>
      <c r="CD2194" s="1499"/>
      <c r="CE2194" s="1500"/>
      <c r="CF2194" s="1501"/>
      <c r="CG2194" s="1500"/>
      <c r="CH2194" s="1500"/>
      <c r="CI2194" s="1500"/>
      <c r="CJ2194" s="1976"/>
      <c r="CK2194" s="1519"/>
      <c r="CL2194" s="1509"/>
    </row>
    <row r="2195" spans="1:90" s="514" customFormat="1">
      <c r="A2195" s="511"/>
      <c r="B2195" s="512"/>
      <c r="C2195" s="1493"/>
      <c r="D2195" s="1493"/>
      <c r="E2195" s="1493"/>
      <c r="F2195" s="1493"/>
      <c r="G2195" s="1493"/>
      <c r="H2195" s="1530"/>
      <c r="I2195" s="1972"/>
      <c r="J2195" s="1542"/>
      <c r="K2195" s="513"/>
      <c r="L2195" s="513"/>
      <c r="M2195" s="513"/>
      <c r="N2195" s="513"/>
      <c r="O2195" s="513"/>
      <c r="P2195" s="513"/>
      <c r="Q2195" s="513"/>
      <c r="R2195" s="513"/>
      <c r="S2195" s="513"/>
      <c r="T2195" s="513"/>
      <c r="U2195" s="513"/>
      <c r="V2195" s="513"/>
      <c r="W2195" s="513"/>
      <c r="X2195" s="513"/>
      <c r="Y2195" s="513"/>
      <c r="Z2195" s="513"/>
      <c r="AA2195" s="513"/>
      <c r="AB2195" s="513"/>
      <c r="AC2195" s="513"/>
      <c r="AD2195" s="513"/>
      <c r="AE2195" s="513"/>
      <c r="AF2195" s="513"/>
      <c r="AG2195" s="513"/>
      <c r="AH2195" s="513"/>
      <c r="AI2195" s="513"/>
      <c r="AJ2195" s="513"/>
      <c r="AK2195" s="513"/>
      <c r="AL2195" s="513"/>
      <c r="AM2195" s="513"/>
      <c r="AN2195" s="513"/>
      <c r="AO2195" s="513"/>
      <c r="AP2195" s="513"/>
      <c r="AQ2195" s="513"/>
      <c r="AR2195" s="513"/>
      <c r="AS2195" s="513"/>
      <c r="AT2195" s="513"/>
      <c r="AU2195" s="513"/>
      <c r="AV2195" s="513"/>
      <c r="AW2195" s="513"/>
      <c r="AX2195" s="513"/>
      <c r="AY2195" s="513"/>
      <c r="AZ2195" s="513"/>
      <c r="BA2195" s="513"/>
      <c r="BB2195" s="513"/>
      <c r="BC2195" s="513"/>
      <c r="BD2195" s="513"/>
      <c r="BE2195" s="513"/>
      <c r="BF2195" s="513"/>
      <c r="BG2195" s="513"/>
      <c r="BH2195" s="513"/>
      <c r="BI2195" s="513"/>
      <c r="BJ2195" s="513"/>
      <c r="BK2195" s="513"/>
      <c r="BL2195" s="513"/>
      <c r="BM2195" s="513"/>
      <c r="BN2195" s="513"/>
      <c r="BO2195" s="513"/>
      <c r="BP2195" s="513"/>
      <c r="BQ2195" s="513"/>
      <c r="BR2195" s="513"/>
      <c r="BS2195" s="513"/>
      <c r="BT2195" s="513"/>
      <c r="BU2195" s="513"/>
      <c r="BV2195" s="513"/>
      <c r="BW2195" s="513"/>
      <c r="BX2195" s="513"/>
      <c r="BY2195" s="513"/>
      <c r="BZ2195" s="513"/>
      <c r="CA2195" s="513"/>
      <c r="CB2195" s="513"/>
      <c r="CC2195" s="1972"/>
      <c r="CD2195" s="1499"/>
      <c r="CE2195" s="1500"/>
      <c r="CF2195" s="1501"/>
      <c r="CG2195" s="1500"/>
      <c r="CH2195" s="1500"/>
      <c r="CI2195" s="1500"/>
      <c r="CJ2195" s="1976"/>
      <c r="CK2195" s="1519"/>
      <c r="CL2195" s="1509"/>
    </row>
    <row r="2196" spans="1:90" s="514" customFormat="1">
      <c r="A2196" s="511"/>
      <c r="B2196" s="512"/>
      <c r="C2196" s="1493"/>
      <c r="D2196" s="1493"/>
      <c r="E2196" s="1493"/>
      <c r="F2196" s="1493"/>
      <c r="G2196" s="1493"/>
      <c r="H2196" s="1530"/>
      <c r="I2196" s="1972"/>
      <c r="J2196" s="1542"/>
      <c r="K2196" s="513"/>
      <c r="L2196" s="513"/>
      <c r="M2196" s="513"/>
      <c r="N2196" s="513"/>
      <c r="O2196" s="513"/>
      <c r="P2196" s="513"/>
      <c r="Q2196" s="513"/>
      <c r="R2196" s="513"/>
      <c r="S2196" s="513"/>
      <c r="T2196" s="513"/>
      <c r="U2196" s="513"/>
      <c r="V2196" s="513"/>
      <c r="W2196" s="513"/>
      <c r="X2196" s="513"/>
      <c r="Y2196" s="513"/>
      <c r="Z2196" s="513"/>
      <c r="AA2196" s="513"/>
      <c r="AB2196" s="513"/>
      <c r="AC2196" s="513"/>
      <c r="AD2196" s="513"/>
      <c r="AE2196" s="513"/>
      <c r="AF2196" s="513"/>
      <c r="AG2196" s="513"/>
      <c r="AH2196" s="513"/>
      <c r="AI2196" s="513"/>
      <c r="AJ2196" s="513"/>
      <c r="AK2196" s="513"/>
      <c r="AL2196" s="513"/>
      <c r="AM2196" s="513"/>
      <c r="AN2196" s="513"/>
      <c r="AO2196" s="513"/>
      <c r="AP2196" s="513"/>
      <c r="AQ2196" s="513"/>
      <c r="AR2196" s="513"/>
      <c r="AS2196" s="513"/>
      <c r="AT2196" s="513"/>
      <c r="AU2196" s="513"/>
      <c r="AV2196" s="513"/>
      <c r="AW2196" s="513"/>
      <c r="AX2196" s="513"/>
      <c r="AY2196" s="513"/>
      <c r="AZ2196" s="513"/>
      <c r="BA2196" s="513"/>
      <c r="BB2196" s="513"/>
      <c r="BC2196" s="513"/>
      <c r="BD2196" s="513"/>
      <c r="BE2196" s="513"/>
      <c r="BF2196" s="513"/>
      <c r="BG2196" s="513"/>
      <c r="BH2196" s="513"/>
      <c r="BI2196" s="513"/>
      <c r="BJ2196" s="513"/>
      <c r="BK2196" s="513"/>
      <c r="BL2196" s="513"/>
      <c r="BM2196" s="513"/>
      <c r="BN2196" s="513"/>
      <c r="BO2196" s="513"/>
      <c r="BP2196" s="513"/>
      <c r="BQ2196" s="513"/>
      <c r="BR2196" s="513"/>
      <c r="BS2196" s="513"/>
      <c r="BT2196" s="513"/>
      <c r="BU2196" s="513"/>
      <c r="BV2196" s="513"/>
      <c r="BW2196" s="513"/>
      <c r="BX2196" s="513"/>
      <c r="BY2196" s="513"/>
      <c r="BZ2196" s="513"/>
      <c r="CA2196" s="513"/>
      <c r="CB2196" s="513"/>
      <c r="CC2196" s="1972"/>
      <c r="CD2196" s="1499"/>
      <c r="CE2196" s="1500"/>
      <c r="CF2196" s="1501"/>
      <c r="CG2196" s="1500"/>
      <c r="CH2196" s="1500"/>
      <c r="CI2196" s="1500"/>
      <c r="CJ2196" s="1976"/>
      <c r="CK2196" s="1519"/>
      <c r="CL2196" s="1509"/>
    </row>
    <row r="2197" spans="1:90" s="514" customFormat="1">
      <c r="A2197" s="511"/>
      <c r="B2197" s="512"/>
      <c r="C2197" s="1493"/>
      <c r="D2197" s="1493"/>
      <c r="E2197" s="1493"/>
      <c r="F2197" s="1493"/>
      <c r="G2197" s="1493"/>
      <c r="H2197" s="1530"/>
      <c r="I2197" s="1972"/>
      <c r="J2197" s="1542"/>
      <c r="K2197" s="513"/>
      <c r="L2197" s="513"/>
      <c r="M2197" s="513"/>
      <c r="N2197" s="513"/>
      <c r="O2197" s="513"/>
      <c r="P2197" s="513"/>
      <c r="Q2197" s="513"/>
      <c r="R2197" s="513"/>
      <c r="S2197" s="513"/>
      <c r="T2197" s="513"/>
      <c r="U2197" s="513"/>
      <c r="V2197" s="513"/>
      <c r="W2197" s="513"/>
      <c r="X2197" s="513"/>
      <c r="Y2197" s="513"/>
      <c r="Z2197" s="513"/>
      <c r="AA2197" s="513"/>
      <c r="AB2197" s="513"/>
      <c r="AC2197" s="513"/>
      <c r="AD2197" s="513"/>
      <c r="AE2197" s="513"/>
      <c r="AF2197" s="513"/>
      <c r="AG2197" s="513"/>
      <c r="AH2197" s="513"/>
      <c r="AI2197" s="513"/>
      <c r="AJ2197" s="513"/>
      <c r="AK2197" s="513"/>
      <c r="AL2197" s="513"/>
      <c r="AM2197" s="513"/>
      <c r="AN2197" s="513"/>
      <c r="AO2197" s="513"/>
      <c r="AP2197" s="513"/>
      <c r="AQ2197" s="513"/>
      <c r="AR2197" s="513"/>
      <c r="AS2197" s="513"/>
      <c r="AT2197" s="513"/>
      <c r="AU2197" s="513"/>
      <c r="AV2197" s="513"/>
      <c r="AW2197" s="513"/>
      <c r="AX2197" s="513"/>
      <c r="AY2197" s="513"/>
      <c r="AZ2197" s="513"/>
      <c r="BA2197" s="513"/>
      <c r="BB2197" s="513"/>
      <c r="BC2197" s="513"/>
      <c r="BD2197" s="513"/>
      <c r="BE2197" s="513"/>
      <c r="BF2197" s="513"/>
      <c r="BG2197" s="513"/>
      <c r="BH2197" s="513"/>
      <c r="BI2197" s="513"/>
      <c r="BJ2197" s="513"/>
      <c r="BK2197" s="513"/>
      <c r="BL2197" s="513"/>
      <c r="BM2197" s="513"/>
      <c r="BN2197" s="513"/>
      <c r="BO2197" s="513"/>
      <c r="BP2197" s="513"/>
      <c r="BQ2197" s="513"/>
      <c r="BR2197" s="513"/>
      <c r="BS2197" s="513"/>
      <c r="BT2197" s="513"/>
      <c r="BU2197" s="513"/>
      <c r="BV2197" s="513"/>
      <c r="BW2197" s="513"/>
      <c r="BX2197" s="513"/>
      <c r="BY2197" s="513"/>
      <c r="BZ2197" s="513"/>
      <c r="CA2197" s="513"/>
      <c r="CB2197" s="513"/>
      <c r="CC2197" s="1972"/>
      <c r="CD2197" s="1499"/>
      <c r="CE2197" s="1500"/>
      <c r="CF2197" s="1501"/>
      <c r="CG2197" s="1500"/>
      <c r="CH2197" s="1500"/>
      <c r="CI2197" s="1500"/>
      <c r="CJ2197" s="1976"/>
      <c r="CK2197" s="1519"/>
      <c r="CL2197" s="1509"/>
    </row>
    <row r="2198" spans="1:90" s="514" customFormat="1">
      <c r="A2198" s="511"/>
      <c r="B2198" s="512"/>
      <c r="C2198" s="1493"/>
      <c r="D2198" s="1493"/>
      <c r="E2198" s="1493"/>
      <c r="F2198" s="1493"/>
      <c r="G2198" s="1493"/>
      <c r="H2198" s="1530"/>
      <c r="I2198" s="1972"/>
      <c r="J2198" s="1542"/>
      <c r="K2198" s="513"/>
      <c r="L2198" s="513"/>
      <c r="M2198" s="513"/>
      <c r="N2198" s="513"/>
      <c r="O2198" s="513"/>
      <c r="P2198" s="513"/>
      <c r="Q2198" s="513"/>
      <c r="R2198" s="513"/>
      <c r="S2198" s="513"/>
      <c r="T2198" s="513"/>
      <c r="U2198" s="513"/>
      <c r="V2198" s="513"/>
      <c r="W2198" s="513"/>
      <c r="X2198" s="513"/>
      <c r="Y2198" s="513"/>
      <c r="Z2198" s="513"/>
      <c r="AA2198" s="513"/>
      <c r="AB2198" s="513"/>
      <c r="AC2198" s="513"/>
      <c r="AD2198" s="513"/>
      <c r="AE2198" s="513"/>
      <c r="AF2198" s="513"/>
      <c r="AG2198" s="513"/>
      <c r="AH2198" s="513"/>
      <c r="AI2198" s="513"/>
      <c r="AJ2198" s="513"/>
      <c r="AK2198" s="513"/>
      <c r="AL2198" s="513"/>
      <c r="AM2198" s="513"/>
      <c r="AN2198" s="513"/>
      <c r="AO2198" s="513"/>
      <c r="AP2198" s="513"/>
      <c r="AQ2198" s="513"/>
      <c r="AR2198" s="513"/>
      <c r="AS2198" s="513"/>
      <c r="AT2198" s="513"/>
      <c r="AU2198" s="513"/>
      <c r="AV2198" s="513"/>
      <c r="AW2198" s="513"/>
      <c r="AX2198" s="513"/>
      <c r="AY2198" s="513"/>
      <c r="AZ2198" s="513"/>
      <c r="BA2198" s="513"/>
      <c r="BB2198" s="513"/>
      <c r="BC2198" s="513"/>
      <c r="BD2198" s="513"/>
      <c r="BE2198" s="513"/>
      <c r="BF2198" s="513"/>
      <c r="BG2198" s="513"/>
      <c r="BH2198" s="513"/>
      <c r="BI2198" s="513"/>
      <c r="BJ2198" s="513"/>
      <c r="BK2198" s="513"/>
      <c r="BL2198" s="513"/>
      <c r="BM2198" s="513"/>
      <c r="BN2198" s="513"/>
      <c r="BO2198" s="513"/>
      <c r="BP2198" s="513"/>
      <c r="BQ2198" s="513"/>
      <c r="BR2198" s="513"/>
      <c r="BS2198" s="513"/>
      <c r="BT2198" s="513"/>
      <c r="BU2198" s="513"/>
      <c r="BV2198" s="513"/>
      <c r="BW2198" s="513"/>
      <c r="BX2198" s="513"/>
      <c r="BY2198" s="513"/>
      <c r="BZ2198" s="513"/>
      <c r="CA2198" s="513"/>
      <c r="CB2198" s="513"/>
      <c r="CC2198" s="1972"/>
      <c r="CD2198" s="1499"/>
      <c r="CE2198" s="1500"/>
      <c r="CF2198" s="1501"/>
      <c r="CG2198" s="1500"/>
      <c r="CH2198" s="1500"/>
      <c r="CI2198" s="1500"/>
      <c r="CJ2198" s="1976"/>
      <c r="CK2198" s="1519"/>
      <c r="CL2198" s="1509"/>
    </row>
    <row r="2199" spans="1:90" s="514" customFormat="1">
      <c r="A2199" s="511"/>
      <c r="B2199" s="512"/>
      <c r="C2199" s="1493"/>
      <c r="D2199" s="1493"/>
      <c r="E2199" s="1493"/>
      <c r="F2199" s="1493"/>
      <c r="G2199" s="1493"/>
      <c r="H2199" s="1530"/>
      <c r="I2199" s="1972"/>
      <c r="J2199" s="1542"/>
      <c r="K2199" s="513"/>
      <c r="L2199" s="513"/>
      <c r="M2199" s="513"/>
      <c r="N2199" s="513"/>
      <c r="O2199" s="513"/>
      <c r="P2199" s="513"/>
      <c r="Q2199" s="513"/>
      <c r="R2199" s="513"/>
      <c r="S2199" s="513"/>
      <c r="T2199" s="513"/>
      <c r="U2199" s="513"/>
      <c r="V2199" s="513"/>
      <c r="W2199" s="513"/>
      <c r="X2199" s="513"/>
      <c r="Y2199" s="513"/>
      <c r="Z2199" s="513"/>
      <c r="AA2199" s="513"/>
      <c r="AB2199" s="513"/>
      <c r="AC2199" s="513"/>
      <c r="AD2199" s="513"/>
      <c r="AE2199" s="513"/>
      <c r="AF2199" s="513"/>
      <c r="AG2199" s="513"/>
      <c r="AH2199" s="513"/>
      <c r="AI2199" s="513"/>
      <c r="AJ2199" s="513"/>
      <c r="AK2199" s="513"/>
      <c r="AL2199" s="513"/>
      <c r="AM2199" s="513"/>
      <c r="AN2199" s="513"/>
      <c r="AO2199" s="513"/>
      <c r="AP2199" s="513"/>
      <c r="AQ2199" s="513"/>
      <c r="AR2199" s="513"/>
      <c r="AS2199" s="513"/>
      <c r="AT2199" s="513"/>
      <c r="AU2199" s="513"/>
      <c r="AV2199" s="513"/>
      <c r="AW2199" s="513"/>
      <c r="AX2199" s="513"/>
      <c r="AY2199" s="513"/>
      <c r="AZ2199" s="513"/>
      <c r="BA2199" s="513"/>
      <c r="BB2199" s="513"/>
      <c r="BC2199" s="513"/>
      <c r="BD2199" s="513"/>
      <c r="BE2199" s="513"/>
      <c r="BF2199" s="513"/>
      <c r="BG2199" s="513"/>
      <c r="BH2199" s="513"/>
      <c r="BI2199" s="513"/>
      <c r="BJ2199" s="513"/>
      <c r="BK2199" s="513"/>
      <c r="BL2199" s="513"/>
      <c r="BM2199" s="513"/>
      <c r="BN2199" s="513"/>
      <c r="BO2199" s="513"/>
      <c r="BP2199" s="513"/>
      <c r="BQ2199" s="513"/>
      <c r="BR2199" s="513"/>
      <c r="BS2199" s="513"/>
      <c r="BT2199" s="513"/>
      <c r="BU2199" s="513"/>
      <c r="BV2199" s="513"/>
      <c r="BW2199" s="513"/>
      <c r="BX2199" s="513"/>
      <c r="BY2199" s="513"/>
      <c r="BZ2199" s="513"/>
      <c r="CA2199" s="513"/>
      <c r="CB2199" s="513"/>
      <c r="CC2199" s="1972"/>
      <c r="CD2199" s="1499"/>
      <c r="CE2199" s="1500"/>
      <c r="CF2199" s="1501"/>
      <c r="CG2199" s="1500"/>
      <c r="CH2199" s="1500"/>
      <c r="CI2199" s="1500"/>
      <c r="CJ2199" s="1976"/>
      <c r="CK2199" s="1519"/>
      <c r="CL2199" s="1509"/>
    </row>
    <row r="2200" spans="1:90" s="514" customFormat="1">
      <c r="A2200" s="511"/>
      <c r="B2200" s="512"/>
      <c r="C2200" s="1493"/>
      <c r="D2200" s="1493"/>
      <c r="E2200" s="1493"/>
      <c r="F2200" s="1493"/>
      <c r="G2200" s="1493"/>
      <c r="H2200" s="1530"/>
      <c r="I2200" s="1972"/>
      <c r="J2200" s="1542"/>
      <c r="K2200" s="513"/>
      <c r="L2200" s="513"/>
      <c r="M2200" s="513"/>
      <c r="N2200" s="513"/>
      <c r="O2200" s="513"/>
      <c r="P2200" s="513"/>
      <c r="Q2200" s="513"/>
      <c r="R2200" s="513"/>
      <c r="S2200" s="513"/>
      <c r="T2200" s="513"/>
      <c r="U2200" s="513"/>
      <c r="V2200" s="513"/>
      <c r="W2200" s="513"/>
      <c r="X2200" s="513"/>
      <c r="Y2200" s="513"/>
      <c r="Z2200" s="513"/>
      <c r="AA2200" s="513"/>
      <c r="AB2200" s="513"/>
      <c r="AC2200" s="513"/>
      <c r="AD2200" s="513"/>
      <c r="AE2200" s="513"/>
      <c r="AF2200" s="513"/>
      <c r="AG2200" s="513"/>
      <c r="AH2200" s="513"/>
      <c r="AI2200" s="513"/>
      <c r="AJ2200" s="513"/>
      <c r="AK2200" s="513"/>
      <c r="AL2200" s="513"/>
      <c r="AM2200" s="513"/>
      <c r="AN2200" s="513"/>
      <c r="AO2200" s="513"/>
      <c r="AP2200" s="513"/>
      <c r="AQ2200" s="513"/>
      <c r="AR2200" s="513"/>
      <c r="AS2200" s="513"/>
      <c r="AT2200" s="513"/>
      <c r="AU2200" s="513"/>
      <c r="AV2200" s="513"/>
      <c r="AW2200" s="513"/>
      <c r="AX2200" s="513"/>
      <c r="AY2200" s="513"/>
      <c r="AZ2200" s="513"/>
      <c r="BA2200" s="513"/>
      <c r="BB2200" s="513"/>
      <c r="BC2200" s="513"/>
      <c r="BD2200" s="513"/>
      <c r="BE2200" s="513"/>
      <c r="BF2200" s="513"/>
      <c r="BG2200" s="513"/>
      <c r="BH2200" s="513"/>
      <c r="BI2200" s="513"/>
      <c r="BJ2200" s="513"/>
      <c r="BK2200" s="513"/>
      <c r="BL2200" s="513"/>
      <c r="BM2200" s="513"/>
      <c r="BN2200" s="513"/>
      <c r="BO2200" s="513"/>
      <c r="BP2200" s="513"/>
      <c r="BQ2200" s="513"/>
      <c r="BR2200" s="513"/>
      <c r="BS2200" s="513"/>
      <c r="BT2200" s="513"/>
      <c r="BU2200" s="513"/>
      <c r="BV2200" s="513"/>
      <c r="BW2200" s="513"/>
      <c r="BX2200" s="513"/>
      <c r="BY2200" s="513"/>
      <c r="BZ2200" s="513"/>
      <c r="CA2200" s="513"/>
      <c r="CB2200" s="513"/>
      <c r="CC2200" s="1972"/>
      <c r="CD2200" s="1499"/>
      <c r="CE2200" s="1500"/>
      <c r="CF2200" s="1501"/>
      <c r="CG2200" s="1500"/>
      <c r="CH2200" s="1500"/>
      <c r="CI2200" s="1500"/>
      <c r="CJ2200" s="1976"/>
      <c r="CK2200" s="1519"/>
      <c r="CL2200" s="1509"/>
    </row>
    <row r="2201" spans="1:90" s="514" customFormat="1">
      <c r="A2201" s="511"/>
      <c r="B2201" s="512"/>
      <c r="C2201" s="1493"/>
      <c r="D2201" s="1493"/>
      <c r="E2201" s="1493"/>
      <c r="F2201" s="1493"/>
      <c r="G2201" s="1493"/>
      <c r="H2201" s="1530"/>
      <c r="I2201" s="1972"/>
      <c r="J2201" s="1542"/>
      <c r="K2201" s="513"/>
      <c r="L2201" s="513"/>
      <c r="M2201" s="513"/>
      <c r="N2201" s="513"/>
      <c r="O2201" s="513"/>
      <c r="P2201" s="513"/>
      <c r="Q2201" s="513"/>
      <c r="R2201" s="513"/>
      <c r="S2201" s="513"/>
      <c r="T2201" s="513"/>
      <c r="U2201" s="513"/>
      <c r="V2201" s="513"/>
      <c r="W2201" s="513"/>
      <c r="X2201" s="513"/>
      <c r="Y2201" s="513"/>
      <c r="Z2201" s="513"/>
      <c r="AA2201" s="513"/>
      <c r="AB2201" s="513"/>
      <c r="AC2201" s="513"/>
      <c r="AD2201" s="513"/>
      <c r="AE2201" s="513"/>
      <c r="AF2201" s="513"/>
      <c r="AG2201" s="513"/>
      <c r="AH2201" s="513"/>
      <c r="AI2201" s="513"/>
      <c r="AJ2201" s="513"/>
      <c r="AK2201" s="513"/>
      <c r="AL2201" s="513"/>
      <c r="AM2201" s="513"/>
      <c r="AN2201" s="513"/>
      <c r="AO2201" s="513"/>
      <c r="AP2201" s="513"/>
      <c r="AQ2201" s="513"/>
      <c r="AR2201" s="513"/>
      <c r="AS2201" s="513"/>
      <c r="AT2201" s="513"/>
      <c r="AU2201" s="513"/>
      <c r="AV2201" s="513"/>
      <c r="AW2201" s="513"/>
      <c r="AX2201" s="513"/>
      <c r="AY2201" s="513"/>
      <c r="AZ2201" s="513"/>
      <c r="BA2201" s="513"/>
      <c r="BB2201" s="513"/>
      <c r="BC2201" s="513"/>
      <c r="BD2201" s="513"/>
      <c r="BE2201" s="513"/>
      <c r="BF2201" s="513"/>
      <c r="BG2201" s="513"/>
      <c r="BH2201" s="513"/>
      <c r="BI2201" s="513"/>
      <c r="BJ2201" s="513"/>
      <c r="BK2201" s="513"/>
      <c r="BL2201" s="513"/>
      <c r="BM2201" s="513"/>
      <c r="BN2201" s="513"/>
      <c r="BO2201" s="513"/>
      <c r="BP2201" s="513"/>
      <c r="BQ2201" s="513"/>
      <c r="BR2201" s="513"/>
      <c r="BS2201" s="513"/>
      <c r="BT2201" s="513"/>
      <c r="BU2201" s="513"/>
      <c r="BV2201" s="513"/>
      <c r="BW2201" s="513"/>
      <c r="BX2201" s="513"/>
      <c r="BY2201" s="513"/>
      <c r="BZ2201" s="513"/>
      <c r="CA2201" s="513"/>
      <c r="CB2201" s="513"/>
      <c r="CC2201" s="1972"/>
      <c r="CD2201" s="1499"/>
      <c r="CE2201" s="1500"/>
      <c r="CF2201" s="1501"/>
      <c r="CG2201" s="1500"/>
      <c r="CH2201" s="1500"/>
      <c r="CI2201" s="1500"/>
      <c r="CJ2201" s="1976"/>
      <c r="CK2201" s="1519"/>
      <c r="CL2201" s="1509"/>
    </row>
    <row r="2202" spans="1:90" s="514" customFormat="1">
      <c r="A2202" s="511"/>
      <c r="B2202" s="512"/>
      <c r="C2202" s="1493"/>
      <c r="D2202" s="1493"/>
      <c r="E2202" s="1493"/>
      <c r="F2202" s="1493"/>
      <c r="G2202" s="1493"/>
      <c r="H2202" s="1530"/>
      <c r="I2202" s="1972"/>
      <c r="J2202" s="1542"/>
      <c r="K2202" s="513"/>
      <c r="L2202" s="513"/>
      <c r="M2202" s="513"/>
      <c r="N2202" s="513"/>
      <c r="O2202" s="513"/>
      <c r="P2202" s="513"/>
      <c r="Q2202" s="513"/>
      <c r="R2202" s="513"/>
      <c r="S2202" s="513"/>
      <c r="T2202" s="513"/>
      <c r="U2202" s="513"/>
      <c r="V2202" s="513"/>
      <c r="W2202" s="513"/>
      <c r="X2202" s="513"/>
      <c r="Y2202" s="513"/>
      <c r="Z2202" s="513"/>
      <c r="AA2202" s="513"/>
      <c r="AB2202" s="513"/>
      <c r="AC2202" s="513"/>
      <c r="AD2202" s="513"/>
      <c r="AE2202" s="513"/>
      <c r="AF2202" s="513"/>
      <c r="AG2202" s="513"/>
      <c r="AH2202" s="513"/>
      <c r="AI2202" s="513"/>
      <c r="AJ2202" s="513"/>
      <c r="AK2202" s="513"/>
      <c r="AL2202" s="513"/>
      <c r="AM2202" s="513"/>
      <c r="AN2202" s="513"/>
      <c r="AO2202" s="513"/>
      <c r="AP2202" s="513"/>
      <c r="AQ2202" s="513"/>
      <c r="AR2202" s="513"/>
      <c r="AS2202" s="513"/>
      <c r="AT2202" s="513"/>
      <c r="AU2202" s="513"/>
      <c r="AV2202" s="513"/>
      <c r="AW2202" s="513"/>
      <c r="AX2202" s="513"/>
      <c r="AY2202" s="513"/>
      <c r="AZ2202" s="513"/>
      <c r="BA2202" s="513"/>
      <c r="BB2202" s="513"/>
      <c r="BC2202" s="513"/>
      <c r="BD2202" s="513"/>
      <c r="BE2202" s="513"/>
      <c r="BF2202" s="513"/>
      <c r="BG2202" s="513"/>
      <c r="BH2202" s="513"/>
      <c r="BI2202" s="513"/>
      <c r="BJ2202" s="513"/>
      <c r="BK2202" s="513"/>
      <c r="BL2202" s="513"/>
      <c r="BM2202" s="513"/>
      <c r="BN2202" s="513"/>
      <c r="BO2202" s="513"/>
      <c r="BP2202" s="513"/>
      <c r="BQ2202" s="513"/>
      <c r="BR2202" s="513"/>
      <c r="BS2202" s="513"/>
      <c r="BT2202" s="513"/>
      <c r="BU2202" s="513"/>
      <c r="BV2202" s="513"/>
      <c r="BW2202" s="513"/>
      <c r="BX2202" s="513"/>
      <c r="BY2202" s="513"/>
      <c r="BZ2202" s="513"/>
      <c r="CA2202" s="513"/>
      <c r="CB2202" s="513"/>
      <c r="CC2202" s="1972"/>
      <c r="CD2202" s="1499"/>
      <c r="CE2202" s="1500"/>
      <c r="CF2202" s="1501"/>
      <c r="CG2202" s="1500"/>
      <c r="CH2202" s="1500"/>
      <c r="CI2202" s="1500"/>
      <c r="CJ2202" s="1976"/>
      <c r="CK2202" s="1519"/>
      <c r="CL2202" s="1509"/>
    </row>
    <row r="2203" spans="1:90" s="514" customFormat="1">
      <c r="A2203" s="511"/>
      <c r="B2203" s="512"/>
      <c r="C2203" s="1493"/>
      <c r="D2203" s="1493"/>
      <c r="E2203" s="1493"/>
      <c r="F2203" s="1493"/>
      <c r="G2203" s="1493"/>
      <c r="H2203" s="1530"/>
      <c r="I2203" s="1972"/>
      <c r="J2203" s="1542"/>
      <c r="K2203" s="513"/>
      <c r="L2203" s="513"/>
      <c r="M2203" s="513"/>
      <c r="N2203" s="513"/>
      <c r="O2203" s="513"/>
      <c r="P2203" s="513"/>
      <c r="Q2203" s="513"/>
      <c r="R2203" s="513"/>
      <c r="S2203" s="513"/>
      <c r="T2203" s="513"/>
      <c r="U2203" s="513"/>
      <c r="V2203" s="513"/>
      <c r="W2203" s="513"/>
      <c r="X2203" s="513"/>
      <c r="Y2203" s="513"/>
      <c r="Z2203" s="513"/>
      <c r="AA2203" s="513"/>
      <c r="AB2203" s="513"/>
      <c r="AC2203" s="513"/>
      <c r="AD2203" s="513"/>
      <c r="AE2203" s="513"/>
      <c r="AF2203" s="513"/>
      <c r="AG2203" s="513"/>
      <c r="AH2203" s="513"/>
      <c r="AI2203" s="513"/>
      <c r="AJ2203" s="513"/>
      <c r="AK2203" s="513"/>
      <c r="AL2203" s="513"/>
      <c r="AM2203" s="513"/>
      <c r="AN2203" s="513"/>
      <c r="AO2203" s="513"/>
      <c r="AP2203" s="513"/>
      <c r="AQ2203" s="513"/>
      <c r="AR2203" s="513"/>
      <c r="AS2203" s="513"/>
      <c r="AT2203" s="513"/>
      <c r="AU2203" s="513"/>
      <c r="AV2203" s="513"/>
      <c r="AW2203" s="513"/>
      <c r="AX2203" s="513"/>
      <c r="AY2203" s="513"/>
      <c r="AZ2203" s="513"/>
      <c r="BA2203" s="513"/>
      <c r="BB2203" s="513"/>
      <c r="BC2203" s="513"/>
      <c r="BD2203" s="513"/>
      <c r="BE2203" s="513"/>
      <c r="BF2203" s="513"/>
      <c r="BG2203" s="513"/>
      <c r="BH2203" s="513"/>
      <c r="BI2203" s="513"/>
      <c r="BJ2203" s="513"/>
      <c r="BK2203" s="513"/>
      <c r="BL2203" s="513"/>
      <c r="BM2203" s="513"/>
      <c r="BN2203" s="513"/>
      <c r="BO2203" s="513"/>
      <c r="BP2203" s="513"/>
      <c r="BQ2203" s="513"/>
      <c r="BR2203" s="513"/>
      <c r="BS2203" s="513"/>
      <c r="BT2203" s="513"/>
      <c r="BU2203" s="513"/>
      <c r="BV2203" s="513"/>
      <c r="BW2203" s="513"/>
      <c r="BX2203" s="513"/>
      <c r="BY2203" s="513"/>
      <c r="BZ2203" s="513"/>
      <c r="CA2203" s="513"/>
      <c r="CB2203" s="513"/>
      <c r="CC2203" s="1972"/>
      <c r="CD2203" s="1499"/>
      <c r="CE2203" s="1500"/>
      <c r="CF2203" s="1501"/>
      <c r="CG2203" s="1500"/>
      <c r="CH2203" s="1500"/>
      <c r="CI2203" s="1500"/>
      <c r="CJ2203" s="1976"/>
      <c r="CK2203" s="1519"/>
      <c r="CL2203" s="1509"/>
    </row>
    <row r="2204" spans="1:90" s="514" customFormat="1">
      <c r="A2204" s="511"/>
      <c r="B2204" s="512"/>
      <c r="C2204" s="1493"/>
      <c r="D2204" s="1493"/>
      <c r="E2204" s="1493"/>
      <c r="F2204" s="1493"/>
      <c r="G2204" s="1493"/>
      <c r="H2204" s="1530"/>
      <c r="I2204" s="1972"/>
      <c r="J2204" s="1542"/>
      <c r="K2204" s="513"/>
      <c r="L2204" s="513"/>
      <c r="M2204" s="513"/>
      <c r="N2204" s="513"/>
      <c r="O2204" s="513"/>
      <c r="P2204" s="513"/>
      <c r="Q2204" s="513"/>
      <c r="R2204" s="513"/>
      <c r="S2204" s="513"/>
      <c r="T2204" s="513"/>
      <c r="U2204" s="513"/>
      <c r="V2204" s="513"/>
      <c r="W2204" s="513"/>
      <c r="X2204" s="513"/>
      <c r="Y2204" s="513"/>
      <c r="Z2204" s="513"/>
      <c r="AA2204" s="513"/>
      <c r="AB2204" s="513"/>
      <c r="AC2204" s="513"/>
      <c r="AD2204" s="513"/>
      <c r="AE2204" s="513"/>
      <c r="AF2204" s="513"/>
      <c r="AG2204" s="513"/>
      <c r="AH2204" s="513"/>
      <c r="AI2204" s="513"/>
      <c r="AJ2204" s="513"/>
      <c r="AK2204" s="513"/>
      <c r="AL2204" s="513"/>
      <c r="AM2204" s="513"/>
      <c r="AN2204" s="513"/>
      <c r="AO2204" s="513"/>
      <c r="AP2204" s="513"/>
      <c r="AQ2204" s="513"/>
      <c r="AR2204" s="513"/>
      <c r="AS2204" s="513"/>
      <c r="AT2204" s="513"/>
      <c r="AU2204" s="513"/>
      <c r="AV2204" s="513"/>
      <c r="AW2204" s="513"/>
      <c r="AX2204" s="513"/>
      <c r="AY2204" s="513"/>
      <c r="AZ2204" s="513"/>
      <c r="BA2204" s="513"/>
      <c r="BB2204" s="513"/>
      <c r="BC2204" s="513"/>
      <c r="BD2204" s="513"/>
      <c r="BE2204" s="513"/>
      <c r="BF2204" s="513"/>
      <c r="BG2204" s="513"/>
      <c r="BH2204" s="513"/>
      <c r="BI2204" s="513"/>
      <c r="BJ2204" s="513"/>
      <c r="BK2204" s="513"/>
      <c r="BL2204" s="513"/>
      <c r="BM2204" s="513"/>
      <c r="BN2204" s="513"/>
      <c r="BO2204" s="513"/>
      <c r="BP2204" s="513"/>
      <c r="BQ2204" s="513"/>
      <c r="BR2204" s="513"/>
      <c r="BS2204" s="513"/>
      <c r="BT2204" s="513"/>
      <c r="BU2204" s="513"/>
      <c r="BV2204" s="513"/>
      <c r="BW2204" s="513"/>
      <c r="BX2204" s="513"/>
      <c r="BY2204" s="513"/>
      <c r="BZ2204" s="513"/>
      <c r="CA2204" s="513"/>
      <c r="CB2204" s="513"/>
      <c r="CC2204" s="1972"/>
      <c r="CD2204" s="1499"/>
      <c r="CE2204" s="1500"/>
      <c r="CF2204" s="1501"/>
      <c r="CG2204" s="1500"/>
      <c r="CH2204" s="1500"/>
      <c r="CI2204" s="1500"/>
      <c r="CJ2204" s="1976"/>
      <c r="CK2204" s="1519"/>
      <c r="CL2204" s="1509"/>
    </row>
    <row r="2205" spans="1:90" s="514" customFormat="1">
      <c r="A2205" s="511"/>
      <c r="B2205" s="512"/>
      <c r="C2205" s="1493"/>
      <c r="D2205" s="1493"/>
      <c r="E2205" s="1493"/>
      <c r="F2205" s="1493"/>
      <c r="G2205" s="1493"/>
      <c r="H2205" s="1530"/>
      <c r="I2205" s="1972"/>
      <c r="J2205" s="1542"/>
      <c r="K2205" s="513"/>
      <c r="L2205" s="513"/>
      <c r="M2205" s="513"/>
      <c r="N2205" s="513"/>
      <c r="O2205" s="513"/>
      <c r="P2205" s="513"/>
      <c r="Q2205" s="513"/>
      <c r="R2205" s="513"/>
      <c r="S2205" s="513"/>
      <c r="T2205" s="513"/>
      <c r="U2205" s="513"/>
      <c r="V2205" s="513"/>
      <c r="W2205" s="513"/>
      <c r="X2205" s="513"/>
      <c r="Y2205" s="513"/>
      <c r="Z2205" s="513"/>
      <c r="AA2205" s="513"/>
      <c r="AB2205" s="513"/>
      <c r="AC2205" s="513"/>
      <c r="AD2205" s="513"/>
      <c r="AE2205" s="513"/>
      <c r="AF2205" s="513"/>
      <c r="AG2205" s="513"/>
      <c r="AH2205" s="513"/>
      <c r="AI2205" s="513"/>
      <c r="AJ2205" s="513"/>
      <c r="AK2205" s="513"/>
      <c r="AL2205" s="513"/>
      <c r="AM2205" s="513"/>
      <c r="AN2205" s="513"/>
      <c r="AO2205" s="513"/>
      <c r="AP2205" s="513"/>
      <c r="AQ2205" s="513"/>
      <c r="AR2205" s="513"/>
      <c r="AS2205" s="513"/>
      <c r="AT2205" s="513"/>
      <c r="AU2205" s="513"/>
      <c r="AV2205" s="513"/>
      <c r="AW2205" s="513"/>
      <c r="AX2205" s="513"/>
      <c r="AY2205" s="513"/>
      <c r="AZ2205" s="513"/>
      <c r="BA2205" s="513"/>
      <c r="BB2205" s="513"/>
      <c r="BC2205" s="513"/>
      <c r="BD2205" s="513"/>
      <c r="BE2205" s="513"/>
      <c r="BF2205" s="513"/>
      <c r="BG2205" s="513"/>
      <c r="BH2205" s="513"/>
      <c r="BI2205" s="513"/>
      <c r="BJ2205" s="513"/>
      <c r="BK2205" s="513"/>
      <c r="BL2205" s="513"/>
      <c r="BM2205" s="513"/>
      <c r="BN2205" s="513"/>
      <c r="BO2205" s="513"/>
      <c r="BP2205" s="513"/>
      <c r="BQ2205" s="513"/>
      <c r="BR2205" s="513"/>
      <c r="BS2205" s="513"/>
      <c r="BT2205" s="513"/>
      <c r="BU2205" s="513"/>
      <c r="BV2205" s="513"/>
      <c r="BW2205" s="513"/>
      <c r="BX2205" s="513"/>
      <c r="BY2205" s="513"/>
      <c r="BZ2205" s="513"/>
      <c r="CA2205" s="513"/>
      <c r="CB2205" s="513"/>
      <c r="CC2205" s="1972"/>
      <c r="CD2205" s="1499"/>
      <c r="CE2205" s="1500"/>
      <c r="CF2205" s="1501"/>
      <c r="CG2205" s="1500"/>
      <c r="CH2205" s="1500"/>
      <c r="CI2205" s="1500"/>
      <c r="CJ2205" s="1976"/>
      <c r="CK2205" s="1519"/>
      <c r="CL2205" s="1509"/>
    </row>
    <row r="2206" spans="1:90" s="514" customFormat="1">
      <c r="A2206" s="511"/>
      <c r="B2206" s="512"/>
      <c r="C2206" s="1493"/>
      <c r="D2206" s="1493"/>
      <c r="E2206" s="1493"/>
      <c r="F2206" s="1493"/>
      <c r="G2206" s="1493"/>
      <c r="H2206" s="1530"/>
      <c r="I2206" s="1972"/>
      <c r="J2206" s="1542"/>
      <c r="K2206" s="513"/>
      <c r="L2206" s="513"/>
      <c r="M2206" s="513"/>
      <c r="N2206" s="513"/>
      <c r="O2206" s="513"/>
      <c r="P2206" s="513"/>
      <c r="Q2206" s="513"/>
      <c r="R2206" s="513"/>
      <c r="S2206" s="513"/>
      <c r="T2206" s="513"/>
      <c r="U2206" s="513"/>
      <c r="V2206" s="513"/>
      <c r="W2206" s="513"/>
      <c r="X2206" s="513"/>
      <c r="Y2206" s="513"/>
      <c r="Z2206" s="513"/>
      <c r="AA2206" s="513"/>
      <c r="AB2206" s="513"/>
      <c r="AC2206" s="513"/>
      <c r="AD2206" s="513"/>
      <c r="AE2206" s="513"/>
      <c r="AF2206" s="513"/>
      <c r="AG2206" s="513"/>
      <c r="AH2206" s="513"/>
      <c r="AI2206" s="513"/>
      <c r="AJ2206" s="513"/>
      <c r="AK2206" s="513"/>
      <c r="AL2206" s="513"/>
      <c r="AM2206" s="513"/>
      <c r="AN2206" s="513"/>
      <c r="AO2206" s="513"/>
      <c r="AP2206" s="513"/>
      <c r="AQ2206" s="513"/>
      <c r="AR2206" s="513"/>
      <c r="AS2206" s="513"/>
      <c r="AT2206" s="513"/>
      <c r="AU2206" s="513"/>
      <c r="AV2206" s="513"/>
      <c r="AW2206" s="513"/>
      <c r="AX2206" s="513"/>
      <c r="AY2206" s="513"/>
      <c r="AZ2206" s="513"/>
      <c r="BA2206" s="513"/>
      <c r="BB2206" s="513"/>
      <c r="BC2206" s="513"/>
      <c r="BD2206" s="513"/>
      <c r="BE2206" s="513"/>
      <c r="BF2206" s="513"/>
      <c r="BG2206" s="513"/>
      <c r="BH2206" s="513"/>
      <c r="BI2206" s="513"/>
      <c r="BJ2206" s="513"/>
      <c r="BK2206" s="513"/>
      <c r="BL2206" s="513"/>
      <c r="BM2206" s="513"/>
      <c r="BN2206" s="513"/>
      <c r="BO2206" s="513"/>
      <c r="BP2206" s="513"/>
      <c r="BQ2206" s="513"/>
      <c r="BR2206" s="513"/>
      <c r="BS2206" s="513"/>
      <c r="BT2206" s="513"/>
      <c r="BU2206" s="513"/>
      <c r="BV2206" s="513"/>
      <c r="BW2206" s="513"/>
      <c r="BX2206" s="513"/>
      <c r="BY2206" s="513"/>
      <c r="BZ2206" s="513"/>
      <c r="CA2206" s="513"/>
      <c r="CB2206" s="513"/>
      <c r="CC2206" s="1972"/>
      <c r="CD2206" s="1499"/>
      <c r="CE2206" s="1500"/>
      <c r="CF2206" s="1501"/>
      <c r="CG2206" s="1500"/>
      <c r="CH2206" s="1500"/>
      <c r="CI2206" s="1500"/>
      <c r="CJ2206" s="1976"/>
      <c r="CK2206" s="1519"/>
      <c r="CL2206" s="1509"/>
    </row>
    <row r="2207" spans="1:90" s="514" customFormat="1">
      <c r="A2207" s="511"/>
      <c r="B2207" s="512"/>
      <c r="C2207" s="1493"/>
      <c r="D2207" s="1493"/>
      <c r="E2207" s="1493"/>
      <c r="F2207" s="1493"/>
      <c r="G2207" s="1493"/>
      <c r="H2207" s="1530"/>
      <c r="I2207" s="1972"/>
      <c r="J2207" s="1542"/>
      <c r="K2207" s="513"/>
      <c r="L2207" s="513"/>
      <c r="M2207" s="513"/>
      <c r="N2207" s="513"/>
      <c r="O2207" s="513"/>
      <c r="P2207" s="513"/>
      <c r="Q2207" s="513"/>
      <c r="R2207" s="513"/>
      <c r="S2207" s="513"/>
      <c r="T2207" s="513"/>
      <c r="U2207" s="513"/>
      <c r="V2207" s="513"/>
      <c r="W2207" s="513"/>
      <c r="X2207" s="513"/>
      <c r="Y2207" s="513"/>
      <c r="Z2207" s="513"/>
      <c r="AA2207" s="513"/>
      <c r="AB2207" s="513"/>
      <c r="AC2207" s="513"/>
      <c r="AD2207" s="513"/>
      <c r="AE2207" s="513"/>
      <c r="AF2207" s="513"/>
      <c r="AG2207" s="513"/>
      <c r="AH2207" s="513"/>
      <c r="AI2207" s="513"/>
      <c r="AJ2207" s="513"/>
      <c r="AK2207" s="513"/>
      <c r="AL2207" s="513"/>
      <c r="AM2207" s="513"/>
      <c r="AN2207" s="513"/>
      <c r="AO2207" s="513"/>
      <c r="AP2207" s="513"/>
      <c r="AQ2207" s="513"/>
      <c r="AR2207" s="513"/>
      <c r="AS2207" s="513"/>
      <c r="AT2207" s="513"/>
      <c r="AU2207" s="513"/>
      <c r="AV2207" s="513"/>
      <c r="AW2207" s="513"/>
      <c r="AX2207" s="513"/>
      <c r="AY2207" s="513"/>
      <c r="AZ2207" s="513"/>
      <c r="BA2207" s="513"/>
      <c r="BB2207" s="513"/>
      <c r="BC2207" s="513"/>
      <c r="BD2207" s="513"/>
      <c r="BE2207" s="513"/>
      <c r="BF2207" s="513"/>
      <c r="BG2207" s="513"/>
      <c r="BH2207" s="513"/>
      <c r="BI2207" s="513"/>
      <c r="BJ2207" s="513"/>
      <c r="BK2207" s="513"/>
      <c r="BL2207" s="513"/>
      <c r="BM2207" s="513"/>
      <c r="BN2207" s="513"/>
      <c r="BO2207" s="513"/>
      <c r="BP2207" s="513"/>
      <c r="BQ2207" s="513"/>
      <c r="BR2207" s="513"/>
      <c r="BS2207" s="513"/>
      <c r="BT2207" s="513"/>
      <c r="BU2207" s="513"/>
      <c r="BV2207" s="513"/>
      <c r="BW2207" s="513"/>
      <c r="BX2207" s="513"/>
      <c r="BY2207" s="513"/>
      <c r="BZ2207" s="513"/>
      <c r="CA2207" s="513"/>
      <c r="CB2207" s="513"/>
      <c r="CC2207" s="1972"/>
      <c r="CD2207" s="1499"/>
      <c r="CE2207" s="1500"/>
      <c r="CF2207" s="1501"/>
      <c r="CG2207" s="1500"/>
      <c r="CH2207" s="1500"/>
      <c r="CI2207" s="1500"/>
      <c r="CJ2207" s="1976"/>
      <c r="CK2207" s="1519"/>
      <c r="CL2207" s="1509"/>
    </row>
    <row r="2208" spans="1:90" s="514" customFormat="1">
      <c r="A2208" s="511"/>
      <c r="B2208" s="512"/>
      <c r="C2208" s="1493"/>
      <c r="D2208" s="1493"/>
      <c r="E2208" s="1493"/>
      <c r="F2208" s="1493"/>
      <c r="G2208" s="1493"/>
      <c r="H2208" s="1530"/>
      <c r="I2208" s="1972"/>
      <c r="J2208" s="1542"/>
      <c r="K2208" s="513"/>
      <c r="L2208" s="513"/>
      <c r="M2208" s="513"/>
      <c r="N2208" s="513"/>
      <c r="O2208" s="513"/>
      <c r="P2208" s="513"/>
      <c r="Q2208" s="513"/>
      <c r="R2208" s="513"/>
      <c r="S2208" s="513"/>
      <c r="T2208" s="513"/>
      <c r="U2208" s="513"/>
      <c r="V2208" s="513"/>
      <c r="W2208" s="513"/>
      <c r="X2208" s="513"/>
      <c r="Y2208" s="513"/>
      <c r="Z2208" s="513"/>
      <c r="AA2208" s="513"/>
      <c r="AB2208" s="513"/>
      <c r="AC2208" s="513"/>
      <c r="AD2208" s="513"/>
      <c r="AE2208" s="513"/>
      <c r="AF2208" s="513"/>
      <c r="AG2208" s="513"/>
      <c r="AH2208" s="513"/>
      <c r="AI2208" s="513"/>
      <c r="AJ2208" s="513"/>
      <c r="AK2208" s="513"/>
      <c r="AL2208" s="513"/>
      <c r="AM2208" s="513"/>
      <c r="AN2208" s="513"/>
      <c r="AO2208" s="513"/>
      <c r="AP2208" s="513"/>
      <c r="AQ2208" s="513"/>
      <c r="AR2208" s="513"/>
      <c r="AS2208" s="513"/>
      <c r="AT2208" s="513"/>
      <c r="AU2208" s="513"/>
      <c r="AV2208" s="513"/>
      <c r="AW2208" s="513"/>
      <c r="AX2208" s="513"/>
      <c r="AY2208" s="513"/>
      <c r="AZ2208" s="513"/>
      <c r="BA2208" s="513"/>
      <c r="BB2208" s="513"/>
      <c r="BC2208" s="513"/>
      <c r="BD2208" s="513"/>
      <c r="BE2208" s="513"/>
      <c r="BF2208" s="513"/>
      <c r="BG2208" s="513"/>
      <c r="BH2208" s="513"/>
      <c r="BI2208" s="513"/>
      <c r="BJ2208" s="513"/>
      <c r="BK2208" s="513"/>
      <c r="BL2208" s="513"/>
      <c r="BM2208" s="513"/>
      <c r="BN2208" s="513"/>
      <c r="BO2208" s="513"/>
      <c r="BP2208" s="513"/>
      <c r="BQ2208" s="513"/>
      <c r="BR2208" s="513"/>
      <c r="BS2208" s="513"/>
      <c r="BT2208" s="513"/>
      <c r="BU2208" s="513"/>
      <c r="BV2208" s="513"/>
      <c r="BW2208" s="513"/>
      <c r="BX2208" s="513"/>
      <c r="BY2208" s="513"/>
      <c r="BZ2208" s="513"/>
      <c r="CA2208" s="513"/>
      <c r="CB2208" s="513"/>
      <c r="CC2208" s="1972"/>
      <c r="CD2208" s="1499"/>
      <c r="CE2208" s="1500"/>
      <c r="CF2208" s="1501"/>
      <c r="CG2208" s="1500"/>
      <c r="CH2208" s="1500"/>
      <c r="CI2208" s="1500"/>
      <c r="CJ2208" s="1976"/>
      <c r="CK2208" s="1519"/>
      <c r="CL2208" s="1509"/>
    </row>
    <row r="2209" spans="1:90" s="514" customFormat="1">
      <c r="A2209" s="511"/>
      <c r="B2209" s="512"/>
      <c r="C2209" s="1493"/>
      <c r="D2209" s="1493"/>
      <c r="E2209" s="1493"/>
      <c r="F2209" s="1493"/>
      <c r="G2209" s="1493"/>
      <c r="H2209" s="1530"/>
      <c r="I2209" s="1972"/>
      <c r="J2209" s="1542"/>
      <c r="K2209" s="513"/>
      <c r="L2209" s="513"/>
      <c r="M2209" s="513"/>
      <c r="N2209" s="513"/>
      <c r="O2209" s="513"/>
      <c r="P2209" s="513"/>
      <c r="Q2209" s="513"/>
      <c r="R2209" s="513"/>
      <c r="S2209" s="513"/>
      <c r="T2209" s="513"/>
      <c r="U2209" s="513"/>
      <c r="V2209" s="513"/>
      <c r="W2209" s="513"/>
      <c r="X2209" s="513"/>
      <c r="Y2209" s="513"/>
      <c r="Z2209" s="513"/>
      <c r="AA2209" s="513"/>
      <c r="AB2209" s="513"/>
      <c r="AC2209" s="513"/>
      <c r="AD2209" s="513"/>
      <c r="AE2209" s="513"/>
      <c r="AF2209" s="513"/>
      <c r="AG2209" s="513"/>
      <c r="AH2209" s="513"/>
      <c r="AI2209" s="513"/>
      <c r="AJ2209" s="513"/>
      <c r="AK2209" s="513"/>
      <c r="AL2209" s="513"/>
      <c r="AM2209" s="513"/>
      <c r="AN2209" s="513"/>
      <c r="AO2209" s="513"/>
      <c r="AP2209" s="513"/>
      <c r="AQ2209" s="513"/>
      <c r="AR2209" s="513"/>
      <c r="AS2209" s="513"/>
      <c r="AT2209" s="513"/>
      <c r="AU2209" s="513"/>
      <c r="AV2209" s="513"/>
      <c r="AW2209" s="513"/>
      <c r="AX2209" s="513"/>
      <c r="AY2209" s="513"/>
      <c r="AZ2209" s="513"/>
      <c r="BA2209" s="513"/>
      <c r="BB2209" s="513"/>
      <c r="BC2209" s="513"/>
      <c r="BD2209" s="513"/>
      <c r="BE2209" s="513"/>
      <c r="BF2209" s="513"/>
      <c r="BG2209" s="513"/>
      <c r="BH2209" s="513"/>
      <c r="BI2209" s="513"/>
      <c r="BJ2209" s="513"/>
      <c r="BK2209" s="513"/>
      <c r="BL2209" s="513"/>
      <c r="BM2209" s="513"/>
      <c r="BN2209" s="513"/>
      <c r="BO2209" s="513"/>
      <c r="BP2209" s="513"/>
      <c r="BQ2209" s="513"/>
      <c r="BR2209" s="513"/>
      <c r="BS2209" s="513"/>
      <c r="BT2209" s="513"/>
      <c r="BU2209" s="513"/>
      <c r="BV2209" s="513"/>
      <c r="BW2209" s="513"/>
      <c r="BX2209" s="513"/>
      <c r="BY2209" s="513"/>
      <c r="BZ2209" s="513"/>
      <c r="CA2209" s="513"/>
      <c r="CB2209" s="513"/>
      <c r="CC2209" s="1972"/>
      <c r="CD2209" s="1499"/>
      <c r="CE2209" s="1500"/>
      <c r="CF2209" s="1501"/>
      <c r="CG2209" s="1500"/>
      <c r="CH2209" s="1500"/>
      <c r="CI2209" s="1500"/>
      <c r="CJ2209" s="1976"/>
      <c r="CK2209" s="1519"/>
      <c r="CL2209" s="1509"/>
    </row>
    <row r="2210" spans="1:90" s="514" customFormat="1">
      <c r="A2210" s="511"/>
      <c r="B2210" s="512"/>
      <c r="C2210" s="1493"/>
      <c r="D2210" s="1493"/>
      <c r="E2210" s="1493"/>
      <c r="F2210" s="1493"/>
      <c r="G2210" s="1493"/>
      <c r="H2210" s="1530"/>
      <c r="I2210" s="1972"/>
      <c r="J2210" s="1542"/>
      <c r="K2210" s="513"/>
      <c r="L2210" s="513"/>
      <c r="M2210" s="513"/>
      <c r="N2210" s="513"/>
      <c r="O2210" s="513"/>
      <c r="P2210" s="513"/>
      <c r="Q2210" s="513"/>
      <c r="R2210" s="513"/>
      <c r="S2210" s="513"/>
      <c r="T2210" s="513"/>
      <c r="U2210" s="513"/>
      <c r="V2210" s="513"/>
      <c r="W2210" s="513"/>
      <c r="X2210" s="513"/>
      <c r="Y2210" s="513"/>
      <c r="Z2210" s="513"/>
      <c r="AA2210" s="513"/>
      <c r="AB2210" s="513"/>
      <c r="AC2210" s="513"/>
      <c r="AD2210" s="513"/>
      <c r="AE2210" s="513"/>
      <c r="AF2210" s="513"/>
      <c r="AG2210" s="513"/>
      <c r="AH2210" s="513"/>
      <c r="AI2210" s="513"/>
      <c r="AJ2210" s="513"/>
      <c r="AK2210" s="513"/>
      <c r="AL2210" s="513"/>
      <c r="AM2210" s="513"/>
      <c r="AN2210" s="513"/>
      <c r="AO2210" s="513"/>
      <c r="AP2210" s="513"/>
      <c r="AQ2210" s="513"/>
      <c r="AR2210" s="513"/>
      <c r="AS2210" s="513"/>
      <c r="AT2210" s="513"/>
      <c r="AU2210" s="513"/>
      <c r="AV2210" s="513"/>
      <c r="AW2210" s="513"/>
      <c r="AX2210" s="513"/>
      <c r="AY2210" s="513"/>
      <c r="AZ2210" s="513"/>
      <c r="BA2210" s="513"/>
      <c r="BB2210" s="513"/>
      <c r="BC2210" s="513"/>
      <c r="BD2210" s="513"/>
      <c r="BE2210" s="513"/>
      <c r="BF2210" s="513"/>
      <c r="BG2210" s="513"/>
      <c r="BH2210" s="513"/>
      <c r="BI2210" s="513"/>
      <c r="BJ2210" s="513"/>
      <c r="BK2210" s="513"/>
      <c r="BL2210" s="513"/>
      <c r="BM2210" s="513"/>
      <c r="BN2210" s="513"/>
      <c r="BO2210" s="513"/>
      <c r="BP2210" s="513"/>
      <c r="BQ2210" s="513"/>
      <c r="BR2210" s="513"/>
      <c r="BS2210" s="513"/>
      <c r="BT2210" s="513"/>
      <c r="BU2210" s="513"/>
      <c r="BV2210" s="513"/>
      <c r="BW2210" s="513"/>
      <c r="BX2210" s="513"/>
      <c r="BY2210" s="513"/>
      <c r="BZ2210" s="513"/>
      <c r="CA2210" s="513"/>
      <c r="CB2210" s="513"/>
      <c r="CC2210" s="1972"/>
      <c r="CD2210" s="1499"/>
      <c r="CE2210" s="1500"/>
      <c r="CF2210" s="1501"/>
      <c r="CG2210" s="1500"/>
      <c r="CH2210" s="1500"/>
      <c r="CI2210" s="1500"/>
      <c r="CJ2210" s="1976"/>
      <c r="CK2210" s="1519"/>
      <c r="CL2210" s="1509"/>
    </row>
    <row r="2211" spans="1:90" s="514" customFormat="1">
      <c r="A2211" s="511"/>
      <c r="B2211" s="512"/>
      <c r="C2211" s="1493"/>
      <c r="D2211" s="1493"/>
      <c r="E2211" s="1493"/>
      <c r="F2211" s="1493"/>
      <c r="G2211" s="1493"/>
      <c r="H2211" s="1530"/>
      <c r="I2211" s="1972"/>
      <c r="J2211" s="1542"/>
      <c r="K2211" s="513"/>
      <c r="L2211" s="513"/>
      <c r="M2211" s="513"/>
      <c r="N2211" s="513"/>
      <c r="O2211" s="513"/>
      <c r="P2211" s="513"/>
      <c r="Q2211" s="513"/>
      <c r="R2211" s="513"/>
      <c r="S2211" s="513"/>
      <c r="T2211" s="513"/>
      <c r="U2211" s="513"/>
      <c r="V2211" s="513"/>
      <c r="W2211" s="513"/>
      <c r="X2211" s="513"/>
      <c r="Y2211" s="513"/>
      <c r="Z2211" s="513"/>
      <c r="AA2211" s="513"/>
      <c r="AB2211" s="513"/>
      <c r="AC2211" s="513"/>
      <c r="AD2211" s="513"/>
      <c r="AE2211" s="513"/>
      <c r="AF2211" s="513"/>
      <c r="AG2211" s="513"/>
      <c r="AH2211" s="513"/>
      <c r="AI2211" s="513"/>
      <c r="AJ2211" s="513"/>
      <c r="AK2211" s="513"/>
      <c r="AL2211" s="513"/>
      <c r="AM2211" s="513"/>
      <c r="AN2211" s="513"/>
      <c r="AO2211" s="513"/>
      <c r="AP2211" s="513"/>
      <c r="AQ2211" s="513"/>
      <c r="AR2211" s="513"/>
      <c r="AS2211" s="513"/>
      <c r="AT2211" s="513"/>
      <c r="AU2211" s="513"/>
      <c r="AV2211" s="513"/>
      <c r="AW2211" s="513"/>
      <c r="AX2211" s="513"/>
      <c r="AY2211" s="513"/>
      <c r="AZ2211" s="513"/>
      <c r="BA2211" s="513"/>
      <c r="BB2211" s="513"/>
      <c r="BC2211" s="513"/>
      <c r="BD2211" s="513"/>
      <c r="BE2211" s="513"/>
      <c r="BF2211" s="513"/>
      <c r="BG2211" s="513"/>
      <c r="BH2211" s="513"/>
      <c r="BI2211" s="513"/>
      <c r="BJ2211" s="513"/>
      <c r="BK2211" s="513"/>
      <c r="BL2211" s="513"/>
      <c r="BM2211" s="513"/>
      <c r="BN2211" s="513"/>
      <c r="BO2211" s="513"/>
      <c r="BP2211" s="513"/>
      <c r="BQ2211" s="513"/>
      <c r="BR2211" s="513"/>
      <c r="BS2211" s="513"/>
      <c r="BT2211" s="513"/>
      <c r="BU2211" s="513"/>
      <c r="BV2211" s="513"/>
      <c r="BW2211" s="513"/>
      <c r="BX2211" s="513"/>
      <c r="BY2211" s="513"/>
      <c r="BZ2211" s="513"/>
      <c r="CA2211" s="513"/>
      <c r="CB2211" s="513"/>
      <c r="CC2211" s="1972"/>
      <c r="CD2211" s="1499"/>
      <c r="CE2211" s="1500"/>
      <c r="CF2211" s="1501"/>
      <c r="CG2211" s="1500"/>
      <c r="CH2211" s="1500"/>
      <c r="CI2211" s="1500"/>
      <c r="CJ2211" s="1976"/>
      <c r="CK2211" s="1519"/>
      <c r="CL2211" s="1509"/>
    </row>
    <row r="2212" spans="1:90" s="514" customFormat="1">
      <c r="A2212" s="511"/>
      <c r="B2212" s="512"/>
      <c r="C2212" s="1493"/>
      <c r="D2212" s="1493"/>
      <c r="E2212" s="1493"/>
      <c r="F2212" s="1493"/>
      <c r="G2212" s="1493"/>
      <c r="H2212" s="1530"/>
      <c r="I2212" s="1972"/>
      <c r="J2212" s="1542"/>
      <c r="K2212" s="513"/>
      <c r="L2212" s="513"/>
      <c r="M2212" s="513"/>
      <c r="N2212" s="513"/>
      <c r="O2212" s="513"/>
      <c r="P2212" s="513"/>
      <c r="Q2212" s="513"/>
      <c r="R2212" s="513"/>
      <c r="S2212" s="513"/>
      <c r="T2212" s="513"/>
      <c r="U2212" s="513"/>
      <c r="V2212" s="513"/>
      <c r="W2212" s="513"/>
      <c r="X2212" s="513"/>
      <c r="Y2212" s="513"/>
      <c r="Z2212" s="513"/>
      <c r="AA2212" s="513"/>
      <c r="AB2212" s="513"/>
      <c r="AC2212" s="513"/>
      <c r="AD2212" s="513"/>
      <c r="AE2212" s="513"/>
      <c r="AF2212" s="513"/>
      <c r="AG2212" s="513"/>
      <c r="AH2212" s="513"/>
      <c r="AI2212" s="513"/>
      <c r="AJ2212" s="513"/>
      <c r="AK2212" s="513"/>
      <c r="AL2212" s="513"/>
      <c r="AM2212" s="513"/>
      <c r="AN2212" s="513"/>
      <c r="AO2212" s="513"/>
      <c r="AP2212" s="513"/>
      <c r="AQ2212" s="513"/>
      <c r="AR2212" s="513"/>
      <c r="AS2212" s="513"/>
      <c r="AT2212" s="513"/>
      <c r="AU2212" s="513"/>
      <c r="AV2212" s="513"/>
      <c r="AW2212" s="513"/>
      <c r="AX2212" s="513"/>
      <c r="AY2212" s="513"/>
      <c r="AZ2212" s="513"/>
      <c r="BA2212" s="513"/>
      <c r="BB2212" s="513"/>
      <c r="BC2212" s="513"/>
      <c r="BD2212" s="513"/>
      <c r="BE2212" s="513"/>
      <c r="BF2212" s="513"/>
      <c r="BG2212" s="513"/>
      <c r="BH2212" s="513"/>
      <c r="BI2212" s="513"/>
      <c r="BJ2212" s="513"/>
      <c r="BK2212" s="513"/>
      <c r="BL2212" s="513"/>
      <c r="BM2212" s="513"/>
      <c r="BN2212" s="513"/>
      <c r="BO2212" s="513"/>
      <c r="BP2212" s="513"/>
      <c r="BQ2212" s="513"/>
      <c r="BR2212" s="513"/>
      <c r="BS2212" s="513"/>
      <c r="BT2212" s="513"/>
      <c r="BU2212" s="513"/>
      <c r="BV2212" s="513"/>
      <c r="BW2212" s="513"/>
      <c r="BX2212" s="513"/>
      <c r="BY2212" s="513"/>
      <c r="BZ2212" s="513"/>
      <c r="CA2212" s="513"/>
      <c r="CB2212" s="513"/>
      <c r="CC2212" s="1972"/>
      <c r="CD2212" s="1499"/>
      <c r="CE2212" s="1500"/>
      <c r="CF2212" s="1501"/>
      <c r="CG2212" s="1500"/>
      <c r="CH2212" s="1500"/>
      <c r="CI2212" s="1500"/>
      <c r="CJ2212" s="1976"/>
      <c r="CK2212" s="1519"/>
      <c r="CL2212" s="1509"/>
    </row>
    <row r="2213" spans="1:90" s="514" customFormat="1">
      <c r="A2213" s="511"/>
      <c r="B2213" s="512"/>
      <c r="C2213" s="1493"/>
      <c r="D2213" s="1493"/>
      <c r="E2213" s="1493"/>
      <c r="F2213" s="1493"/>
      <c r="G2213" s="1493"/>
      <c r="H2213" s="1530"/>
      <c r="I2213" s="1972"/>
      <c r="J2213" s="1542"/>
      <c r="K2213" s="513"/>
      <c r="L2213" s="513"/>
      <c r="M2213" s="513"/>
      <c r="N2213" s="513"/>
      <c r="O2213" s="513"/>
      <c r="P2213" s="513"/>
      <c r="Q2213" s="513"/>
      <c r="R2213" s="513"/>
      <c r="S2213" s="513"/>
      <c r="T2213" s="513"/>
      <c r="U2213" s="513"/>
      <c r="V2213" s="513"/>
      <c r="W2213" s="513"/>
      <c r="X2213" s="513"/>
      <c r="Y2213" s="513"/>
      <c r="Z2213" s="513"/>
      <c r="AA2213" s="513"/>
      <c r="AB2213" s="513"/>
      <c r="AC2213" s="513"/>
      <c r="AD2213" s="513"/>
      <c r="AE2213" s="513"/>
      <c r="AF2213" s="513"/>
      <c r="AG2213" s="513"/>
      <c r="AH2213" s="513"/>
      <c r="AI2213" s="513"/>
      <c r="AJ2213" s="513"/>
      <c r="AK2213" s="513"/>
      <c r="AL2213" s="513"/>
      <c r="AM2213" s="513"/>
      <c r="AN2213" s="513"/>
      <c r="AO2213" s="513"/>
      <c r="AP2213" s="513"/>
      <c r="AQ2213" s="513"/>
      <c r="AR2213" s="513"/>
      <c r="AS2213" s="513"/>
      <c r="AT2213" s="513"/>
      <c r="AU2213" s="513"/>
      <c r="AV2213" s="513"/>
      <c r="AW2213" s="513"/>
      <c r="AX2213" s="513"/>
      <c r="AY2213" s="513"/>
      <c r="AZ2213" s="513"/>
      <c r="BA2213" s="513"/>
      <c r="BB2213" s="513"/>
      <c r="BC2213" s="513"/>
      <c r="BD2213" s="513"/>
      <c r="BE2213" s="513"/>
      <c r="BF2213" s="513"/>
      <c r="BG2213" s="513"/>
      <c r="BH2213" s="513"/>
      <c r="BI2213" s="513"/>
      <c r="BJ2213" s="513"/>
      <c r="BK2213" s="513"/>
      <c r="BL2213" s="513"/>
      <c r="BM2213" s="513"/>
      <c r="BN2213" s="513"/>
      <c r="BO2213" s="513"/>
      <c r="BP2213" s="513"/>
      <c r="BQ2213" s="513"/>
      <c r="BR2213" s="513"/>
      <c r="BS2213" s="513"/>
      <c r="BT2213" s="513"/>
      <c r="BU2213" s="513"/>
      <c r="BV2213" s="513"/>
      <c r="BW2213" s="513"/>
      <c r="BX2213" s="513"/>
      <c r="BY2213" s="513"/>
      <c r="BZ2213" s="513"/>
      <c r="CA2213" s="513"/>
      <c r="CB2213" s="513"/>
      <c r="CC2213" s="1972"/>
      <c r="CD2213" s="1499"/>
      <c r="CE2213" s="1500"/>
      <c r="CF2213" s="1501"/>
      <c r="CG2213" s="1500"/>
      <c r="CH2213" s="1500"/>
      <c r="CI2213" s="1500"/>
      <c r="CJ2213" s="1976"/>
      <c r="CK2213" s="1519"/>
      <c r="CL2213" s="1509"/>
    </row>
    <row r="2214" spans="1:90" s="514" customFormat="1">
      <c r="A2214" s="511"/>
      <c r="B2214" s="512"/>
      <c r="C2214" s="1493"/>
      <c r="D2214" s="1493"/>
      <c r="E2214" s="1493"/>
      <c r="F2214" s="1493"/>
      <c r="G2214" s="1493"/>
      <c r="H2214" s="1530"/>
      <c r="I2214" s="1972"/>
      <c r="J2214" s="1542"/>
      <c r="K2214" s="513"/>
      <c r="L2214" s="513"/>
      <c r="M2214" s="513"/>
      <c r="N2214" s="513"/>
      <c r="O2214" s="513"/>
      <c r="P2214" s="513"/>
      <c r="Q2214" s="513"/>
      <c r="R2214" s="513"/>
      <c r="S2214" s="513"/>
      <c r="T2214" s="513"/>
      <c r="U2214" s="513"/>
      <c r="V2214" s="513"/>
      <c r="W2214" s="513"/>
      <c r="X2214" s="513"/>
      <c r="Y2214" s="513"/>
      <c r="Z2214" s="513"/>
      <c r="AA2214" s="513"/>
      <c r="AB2214" s="513"/>
      <c r="AC2214" s="513"/>
      <c r="AD2214" s="513"/>
      <c r="AE2214" s="513"/>
      <c r="AF2214" s="513"/>
      <c r="AG2214" s="513"/>
      <c r="AH2214" s="513"/>
      <c r="AI2214" s="513"/>
      <c r="AJ2214" s="513"/>
      <c r="AK2214" s="513"/>
      <c r="AL2214" s="513"/>
      <c r="AM2214" s="513"/>
      <c r="AN2214" s="513"/>
      <c r="AO2214" s="513"/>
      <c r="AP2214" s="513"/>
      <c r="AQ2214" s="513"/>
      <c r="AR2214" s="513"/>
      <c r="AS2214" s="513"/>
      <c r="AT2214" s="513"/>
      <c r="AU2214" s="513"/>
      <c r="AV2214" s="513"/>
      <c r="AW2214" s="513"/>
      <c r="AX2214" s="513"/>
      <c r="AY2214" s="513"/>
      <c r="AZ2214" s="513"/>
      <c r="BA2214" s="513"/>
      <c r="BB2214" s="513"/>
      <c r="BC2214" s="513"/>
      <c r="BD2214" s="513"/>
      <c r="BE2214" s="513"/>
      <c r="BF2214" s="513"/>
      <c r="BG2214" s="513"/>
      <c r="BH2214" s="513"/>
      <c r="BI2214" s="513"/>
      <c r="BJ2214" s="513"/>
      <c r="BK2214" s="513"/>
      <c r="BL2214" s="513"/>
      <c r="BM2214" s="513"/>
      <c r="BN2214" s="513"/>
      <c r="BO2214" s="513"/>
      <c r="BP2214" s="513"/>
      <c r="BQ2214" s="513"/>
      <c r="BR2214" s="513"/>
      <c r="BS2214" s="513"/>
      <c r="BT2214" s="513"/>
      <c r="BU2214" s="513"/>
      <c r="BV2214" s="513"/>
      <c r="BW2214" s="513"/>
      <c r="BX2214" s="513"/>
      <c r="BY2214" s="513"/>
      <c r="BZ2214" s="513"/>
      <c r="CA2214" s="513"/>
      <c r="CB2214" s="513"/>
      <c r="CC2214" s="1972"/>
      <c r="CD2214" s="1499"/>
      <c r="CE2214" s="1500"/>
      <c r="CF2214" s="1501"/>
      <c r="CG2214" s="1500"/>
      <c r="CH2214" s="1500"/>
      <c r="CI2214" s="1500"/>
      <c r="CJ2214" s="1976"/>
      <c r="CK2214" s="1519"/>
      <c r="CL2214" s="1509"/>
    </row>
    <row r="2215" spans="1:90" s="514" customFormat="1">
      <c r="A2215" s="511"/>
      <c r="B2215" s="512"/>
      <c r="C2215" s="1493"/>
      <c r="D2215" s="1493"/>
      <c r="E2215" s="1493"/>
      <c r="F2215" s="1493"/>
      <c r="G2215" s="1493"/>
      <c r="H2215" s="1530"/>
      <c r="I2215" s="1972"/>
      <c r="J2215" s="1542"/>
      <c r="K2215" s="513"/>
      <c r="L2215" s="513"/>
      <c r="M2215" s="513"/>
      <c r="N2215" s="513"/>
      <c r="O2215" s="513"/>
      <c r="P2215" s="513"/>
      <c r="Q2215" s="513"/>
      <c r="R2215" s="513"/>
      <c r="S2215" s="513"/>
      <c r="T2215" s="513"/>
      <c r="U2215" s="513"/>
      <c r="V2215" s="513"/>
      <c r="W2215" s="513"/>
      <c r="X2215" s="513"/>
      <c r="Y2215" s="513"/>
      <c r="Z2215" s="513"/>
      <c r="AA2215" s="513"/>
      <c r="AB2215" s="513"/>
      <c r="AC2215" s="513"/>
      <c r="AD2215" s="513"/>
      <c r="AE2215" s="513"/>
      <c r="AF2215" s="513"/>
      <c r="AG2215" s="513"/>
      <c r="AH2215" s="513"/>
      <c r="AI2215" s="513"/>
      <c r="AJ2215" s="513"/>
      <c r="AK2215" s="513"/>
      <c r="AL2215" s="513"/>
      <c r="AM2215" s="513"/>
      <c r="AN2215" s="513"/>
      <c r="AO2215" s="513"/>
      <c r="AP2215" s="513"/>
      <c r="AQ2215" s="513"/>
      <c r="AR2215" s="513"/>
      <c r="AS2215" s="513"/>
      <c r="AT2215" s="513"/>
      <c r="AU2215" s="513"/>
      <c r="AV2215" s="513"/>
      <c r="AW2215" s="513"/>
      <c r="AX2215" s="513"/>
      <c r="AY2215" s="513"/>
      <c r="AZ2215" s="513"/>
      <c r="BA2215" s="513"/>
      <c r="BB2215" s="513"/>
      <c r="BC2215" s="513"/>
      <c r="BD2215" s="513"/>
      <c r="BE2215" s="513"/>
      <c r="BF2215" s="513"/>
      <c r="BG2215" s="513"/>
      <c r="BH2215" s="513"/>
      <c r="BI2215" s="513"/>
      <c r="BJ2215" s="513"/>
      <c r="BK2215" s="513"/>
      <c r="BL2215" s="513"/>
      <c r="BM2215" s="513"/>
      <c r="BN2215" s="513"/>
      <c r="BO2215" s="513"/>
      <c r="BP2215" s="513"/>
      <c r="BQ2215" s="513"/>
      <c r="BR2215" s="513"/>
      <c r="BS2215" s="513"/>
      <c r="BT2215" s="513"/>
      <c r="BU2215" s="513"/>
      <c r="BV2215" s="513"/>
      <c r="BW2215" s="513"/>
      <c r="BX2215" s="513"/>
      <c r="BY2215" s="513"/>
      <c r="BZ2215" s="513"/>
      <c r="CA2215" s="513"/>
      <c r="CB2215" s="513"/>
      <c r="CC2215" s="1972"/>
      <c r="CD2215" s="1499"/>
      <c r="CE2215" s="1500"/>
      <c r="CF2215" s="1501"/>
      <c r="CG2215" s="1500"/>
      <c r="CH2215" s="1500"/>
      <c r="CI2215" s="1500"/>
      <c r="CJ2215" s="1976"/>
      <c r="CK2215" s="1519"/>
      <c r="CL2215" s="1509"/>
    </row>
    <row r="2216" spans="1:90" s="514" customFormat="1">
      <c r="A2216" s="511"/>
      <c r="B2216" s="512"/>
      <c r="C2216" s="1493"/>
      <c r="D2216" s="1493"/>
      <c r="E2216" s="1493"/>
      <c r="F2216" s="1493"/>
      <c r="G2216" s="1493"/>
      <c r="H2216" s="1530"/>
      <c r="I2216" s="1972"/>
      <c r="J2216" s="1542"/>
      <c r="K2216" s="513"/>
      <c r="L2216" s="513"/>
      <c r="M2216" s="513"/>
      <c r="N2216" s="513"/>
      <c r="O2216" s="513"/>
      <c r="P2216" s="513"/>
      <c r="Q2216" s="513"/>
      <c r="R2216" s="513"/>
      <c r="S2216" s="513"/>
      <c r="T2216" s="513"/>
      <c r="U2216" s="513"/>
      <c r="V2216" s="513"/>
      <c r="W2216" s="513"/>
      <c r="X2216" s="513"/>
      <c r="Y2216" s="513"/>
      <c r="Z2216" s="513"/>
      <c r="AA2216" s="513"/>
      <c r="AB2216" s="513"/>
      <c r="AC2216" s="513"/>
      <c r="AD2216" s="513"/>
      <c r="AE2216" s="513"/>
      <c r="AF2216" s="513"/>
      <c r="AG2216" s="513"/>
      <c r="AH2216" s="513"/>
      <c r="AI2216" s="513"/>
      <c r="AJ2216" s="513"/>
      <c r="AK2216" s="513"/>
      <c r="AL2216" s="513"/>
      <c r="AM2216" s="513"/>
      <c r="AN2216" s="513"/>
      <c r="AO2216" s="513"/>
      <c r="AP2216" s="513"/>
      <c r="AQ2216" s="513"/>
      <c r="AR2216" s="513"/>
      <c r="AS2216" s="513"/>
      <c r="AT2216" s="513"/>
      <c r="AU2216" s="513"/>
      <c r="AV2216" s="513"/>
      <c r="AW2216" s="513"/>
      <c r="AX2216" s="513"/>
      <c r="AY2216" s="513"/>
      <c r="AZ2216" s="513"/>
      <c r="BA2216" s="513"/>
      <c r="BB2216" s="513"/>
      <c r="BC2216" s="513"/>
      <c r="BD2216" s="513"/>
      <c r="BE2216" s="513"/>
      <c r="BF2216" s="513"/>
      <c r="BG2216" s="513"/>
      <c r="BH2216" s="513"/>
      <c r="BI2216" s="513"/>
      <c r="BJ2216" s="513"/>
      <c r="BK2216" s="513"/>
      <c r="BL2216" s="513"/>
      <c r="BM2216" s="513"/>
      <c r="BN2216" s="513"/>
      <c r="BO2216" s="513"/>
      <c r="BP2216" s="513"/>
      <c r="BQ2216" s="513"/>
      <c r="BR2216" s="513"/>
      <c r="BS2216" s="513"/>
      <c r="BT2216" s="513"/>
      <c r="BU2216" s="513"/>
      <c r="BV2216" s="513"/>
      <c r="BW2216" s="513"/>
      <c r="BX2216" s="513"/>
      <c r="BY2216" s="513"/>
      <c r="BZ2216" s="513"/>
      <c r="CA2216" s="513"/>
      <c r="CB2216" s="513"/>
      <c r="CC2216" s="1972"/>
      <c r="CD2216" s="1499"/>
      <c r="CE2216" s="1500"/>
      <c r="CF2216" s="1501"/>
      <c r="CG2216" s="1500"/>
      <c r="CH2216" s="1500"/>
      <c r="CI2216" s="1500"/>
      <c r="CJ2216" s="1976"/>
      <c r="CK2216" s="1519"/>
      <c r="CL2216" s="1509"/>
    </row>
    <row r="2217" spans="1:90" s="514" customFormat="1">
      <c r="A2217" s="511"/>
      <c r="B2217" s="512"/>
      <c r="C2217" s="1493"/>
      <c r="D2217" s="1493"/>
      <c r="E2217" s="1493"/>
      <c r="F2217" s="1493"/>
      <c r="G2217" s="1493"/>
      <c r="H2217" s="1530"/>
      <c r="I2217" s="1972"/>
      <c r="J2217" s="1542"/>
      <c r="K2217" s="513"/>
      <c r="L2217" s="513"/>
      <c r="M2217" s="513"/>
      <c r="N2217" s="513"/>
      <c r="O2217" s="513"/>
      <c r="P2217" s="513"/>
      <c r="Q2217" s="513"/>
      <c r="R2217" s="513"/>
      <c r="S2217" s="513"/>
      <c r="T2217" s="513"/>
      <c r="U2217" s="513"/>
      <c r="V2217" s="513"/>
      <c r="W2217" s="513"/>
      <c r="X2217" s="513"/>
      <c r="Y2217" s="513"/>
      <c r="Z2217" s="513"/>
      <c r="AA2217" s="513"/>
      <c r="AB2217" s="513"/>
      <c r="AC2217" s="513"/>
      <c r="AD2217" s="513"/>
      <c r="AE2217" s="513"/>
      <c r="AF2217" s="513"/>
      <c r="AG2217" s="513"/>
      <c r="AH2217" s="513"/>
      <c r="AI2217" s="513"/>
      <c r="AJ2217" s="513"/>
      <c r="AK2217" s="513"/>
      <c r="AL2217" s="513"/>
      <c r="AM2217" s="513"/>
      <c r="AN2217" s="513"/>
      <c r="AO2217" s="513"/>
      <c r="AP2217" s="513"/>
      <c r="AQ2217" s="513"/>
      <c r="AR2217" s="513"/>
      <c r="AS2217" s="513"/>
      <c r="AT2217" s="513"/>
      <c r="AU2217" s="513"/>
      <c r="AV2217" s="513"/>
      <c r="AW2217" s="513"/>
      <c r="AX2217" s="513"/>
      <c r="AY2217" s="513"/>
      <c r="AZ2217" s="513"/>
      <c r="BA2217" s="513"/>
      <c r="BB2217" s="513"/>
      <c r="BC2217" s="513"/>
      <c r="BD2217" s="513"/>
      <c r="BE2217" s="513"/>
      <c r="BF2217" s="513"/>
      <c r="BG2217" s="513"/>
      <c r="BH2217" s="513"/>
      <c r="BI2217" s="513"/>
      <c r="BJ2217" s="513"/>
      <c r="BK2217" s="513"/>
      <c r="BL2217" s="513"/>
      <c r="BM2217" s="513"/>
      <c r="BN2217" s="513"/>
      <c r="BO2217" s="513"/>
      <c r="BP2217" s="513"/>
      <c r="BQ2217" s="513"/>
      <c r="BR2217" s="513"/>
      <c r="BS2217" s="513"/>
      <c r="BT2217" s="513"/>
      <c r="BU2217" s="513"/>
      <c r="BV2217" s="513"/>
      <c r="BW2217" s="513"/>
      <c r="BX2217" s="513"/>
      <c r="BY2217" s="513"/>
      <c r="BZ2217" s="513"/>
      <c r="CA2217" s="513"/>
      <c r="CB2217" s="513"/>
      <c r="CC2217" s="1972"/>
      <c r="CD2217" s="1499"/>
      <c r="CE2217" s="1500"/>
      <c r="CF2217" s="1501"/>
      <c r="CG2217" s="1500"/>
      <c r="CH2217" s="1500"/>
      <c r="CI2217" s="1500"/>
      <c r="CJ2217" s="1976"/>
      <c r="CK2217" s="1519"/>
      <c r="CL2217" s="1509"/>
    </row>
    <row r="2218" spans="1:90" s="514" customFormat="1">
      <c r="A2218" s="511"/>
      <c r="B2218" s="512"/>
      <c r="C2218" s="1493"/>
      <c r="D2218" s="1493"/>
      <c r="E2218" s="1493"/>
      <c r="F2218" s="1493"/>
      <c r="G2218" s="1493"/>
      <c r="H2218" s="1530"/>
      <c r="I2218" s="1972"/>
      <c r="J2218" s="1542"/>
      <c r="K2218" s="513"/>
      <c r="L2218" s="513"/>
      <c r="M2218" s="513"/>
      <c r="N2218" s="513"/>
      <c r="O2218" s="513"/>
      <c r="P2218" s="513"/>
      <c r="Q2218" s="513"/>
      <c r="R2218" s="513"/>
      <c r="S2218" s="513"/>
      <c r="T2218" s="513"/>
      <c r="U2218" s="513"/>
      <c r="V2218" s="513"/>
      <c r="W2218" s="513"/>
      <c r="X2218" s="513"/>
      <c r="Y2218" s="513"/>
      <c r="Z2218" s="513"/>
      <c r="AA2218" s="513"/>
      <c r="AB2218" s="513"/>
      <c r="AC2218" s="513"/>
      <c r="AD2218" s="513"/>
      <c r="AE2218" s="513"/>
      <c r="AF2218" s="513"/>
      <c r="AG2218" s="513"/>
      <c r="AH2218" s="513"/>
      <c r="AI2218" s="513"/>
      <c r="AJ2218" s="513"/>
      <c r="AK2218" s="513"/>
      <c r="AL2218" s="513"/>
      <c r="AM2218" s="513"/>
      <c r="AN2218" s="513"/>
      <c r="AO2218" s="513"/>
      <c r="AP2218" s="513"/>
      <c r="AQ2218" s="513"/>
      <c r="AR2218" s="513"/>
      <c r="AS2218" s="513"/>
      <c r="AT2218" s="513"/>
      <c r="AU2218" s="513"/>
      <c r="AV2218" s="513"/>
      <c r="AW2218" s="513"/>
      <c r="AX2218" s="513"/>
      <c r="AY2218" s="513"/>
      <c r="AZ2218" s="513"/>
      <c r="BA2218" s="513"/>
      <c r="BB2218" s="513"/>
      <c r="BC2218" s="513"/>
      <c r="BD2218" s="513"/>
      <c r="BE2218" s="513"/>
      <c r="BF2218" s="513"/>
      <c r="BG2218" s="513"/>
      <c r="BH2218" s="513"/>
      <c r="BI2218" s="513"/>
      <c r="BJ2218" s="513"/>
      <c r="BK2218" s="513"/>
      <c r="BL2218" s="513"/>
      <c r="BM2218" s="513"/>
      <c r="BN2218" s="513"/>
      <c r="BO2218" s="513"/>
      <c r="BP2218" s="513"/>
      <c r="BQ2218" s="513"/>
      <c r="BR2218" s="513"/>
      <c r="BS2218" s="513"/>
      <c r="BT2218" s="513"/>
      <c r="BU2218" s="513"/>
      <c r="BV2218" s="513"/>
      <c r="BW2218" s="513"/>
      <c r="BX2218" s="513"/>
      <c r="BY2218" s="513"/>
      <c r="BZ2218" s="513"/>
      <c r="CA2218" s="513"/>
      <c r="CB2218" s="513"/>
      <c r="CC2218" s="1972"/>
      <c r="CD2218" s="1499"/>
      <c r="CE2218" s="1500"/>
      <c r="CF2218" s="1501"/>
      <c r="CG2218" s="1500"/>
      <c r="CH2218" s="1500"/>
      <c r="CI2218" s="1500"/>
      <c r="CJ2218" s="1976"/>
      <c r="CK2218" s="1519"/>
      <c r="CL2218" s="1509"/>
    </row>
    <row r="2219" spans="1:90" s="514" customFormat="1">
      <c r="A2219" s="511"/>
      <c r="B2219" s="512"/>
      <c r="C2219" s="1493"/>
      <c r="D2219" s="1493"/>
      <c r="E2219" s="1493"/>
      <c r="F2219" s="1493"/>
      <c r="G2219" s="1493"/>
      <c r="H2219" s="1530"/>
      <c r="I2219" s="1972"/>
      <c r="J2219" s="1542"/>
      <c r="K2219" s="513"/>
      <c r="L2219" s="513"/>
      <c r="M2219" s="513"/>
      <c r="N2219" s="513"/>
      <c r="O2219" s="513"/>
      <c r="P2219" s="513"/>
      <c r="Q2219" s="513"/>
      <c r="R2219" s="513"/>
      <c r="S2219" s="513"/>
      <c r="T2219" s="513"/>
      <c r="U2219" s="513"/>
      <c r="V2219" s="513"/>
      <c r="W2219" s="513"/>
      <c r="X2219" s="513"/>
      <c r="Y2219" s="513"/>
      <c r="Z2219" s="513"/>
      <c r="AA2219" s="513"/>
      <c r="AB2219" s="513"/>
      <c r="AC2219" s="513"/>
      <c r="AD2219" s="513"/>
      <c r="AE2219" s="513"/>
      <c r="AF2219" s="513"/>
      <c r="AG2219" s="513"/>
      <c r="AH2219" s="513"/>
      <c r="AI2219" s="513"/>
      <c r="AJ2219" s="513"/>
      <c r="AK2219" s="513"/>
      <c r="AL2219" s="513"/>
      <c r="AM2219" s="513"/>
      <c r="AN2219" s="513"/>
      <c r="AO2219" s="513"/>
      <c r="AP2219" s="513"/>
      <c r="AQ2219" s="513"/>
      <c r="AR2219" s="513"/>
      <c r="AS2219" s="513"/>
      <c r="AT2219" s="513"/>
      <c r="AU2219" s="513"/>
      <c r="AV2219" s="513"/>
      <c r="AW2219" s="513"/>
      <c r="AX2219" s="513"/>
      <c r="AY2219" s="513"/>
      <c r="AZ2219" s="513"/>
      <c r="BA2219" s="513"/>
      <c r="BB2219" s="513"/>
      <c r="BC2219" s="513"/>
      <c r="BD2219" s="513"/>
      <c r="BE2219" s="513"/>
      <c r="BF2219" s="513"/>
      <c r="BG2219" s="513"/>
      <c r="BH2219" s="513"/>
      <c r="BI2219" s="513"/>
      <c r="BJ2219" s="513"/>
      <c r="BK2219" s="513"/>
      <c r="BL2219" s="513"/>
      <c r="BM2219" s="513"/>
      <c r="BN2219" s="513"/>
      <c r="BO2219" s="513"/>
      <c r="BP2219" s="513"/>
      <c r="BQ2219" s="513"/>
      <c r="BR2219" s="513"/>
      <c r="BS2219" s="513"/>
      <c r="BT2219" s="513"/>
      <c r="BU2219" s="513"/>
      <c r="BV2219" s="513"/>
      <c r="BW2219" s="513"/>
      <c r="BX2219" s="513"/>
      <c r="BY2219" s="513"/>
      <c r="BZ2219" s="513"/>
      <c r="CA2219" s="513"/>
      <c r="CB2219" s="513"/>
      <c r="CC2219" s="1972"/>
      <c r="CD2219" s="1499"/>
      <c r="CE2219" s="1500"/>
      <c r="CF2219" s="1501"/>
      <c r="CG2219" s="1500"/>
      <c r="CH2219" s="1500"/>
      <c r="CI2219" s="1500"/>
      <c r="CJ2219" s="1976"/>
      <c r="CK2219" s="1519"/>
      <c r="CL2219" s="1509"/>
    </row>
    <row r="2220" spans="1:90" s="514" customFormat="1">
      <c r="A2220" s="511"/>
      <c r="B2220" s="512"/>
      <c r="C2220" s="1493"/>
      <c r="D2220" s="1493"/>
      <c r="E2220" s="1493"/>
      <c r="F2220" s="1493"/>
      <c r="G2220" s="1493"/>
      <c r="H2220" s="1530"/>
      <c r="I2220" s="1972"/>
      <c r="J2220" s="1542"/>
      <c r="K2220" s="513"/>
      <c r="L2220" s="513"/>
      <c r="M2220" s="513"/>
      <c r="N2220" s="513"/>
      <c r="O2220" s="513"/>
      <c r="P2220" s="513"/>
      <c r="Q2220" s="513"/>
      <c r="R2220" s="513"/>
      <c r="S2220" s="513"/>
      <c r="T2220" s="513"/>
      <c r="U2220" s="513"/>
      <c r="V2220" s="513"/>
      <c r="W2220" s="513"/>
      <c r="X2220" s="513"/>
      <c r="Y2220" s="513"/>
      <c r="Z2220" s="513"/>
      <c r="AA2220" s="513"/>
      <c r="AB2220" s="513"/>
      <c r="AC2220" s="513"/>
      <c r="AD2220" s="513"/>
      <c r="AE2220" s="513"/>
      <c r="AF2220" s="513"/>
      <c r="AG2220" s="513"/>
      <c r="AH2220" s="513"/>
      <c r="AI2220" s="513"/>
      <c r="AJ2220" s="513"/>
      <c r="AK2220" s="513"/>
      <c r="AL2220" s="513"/>
      <c r="AM2220" s="513"/>
      <c r="AN2220" s="513"/>
      <c r="AO2220" s="513"/>
      <c r="AP2220" s="513"/>
      <c r="AQ2220" s="513"/>
      <c r="AR2220" s="513"/>
      <c r="AS2220" s="513"/>
      <c r="AT2220" s="513"/>
      <c r="AU2220" s="513"/>
      <c r="AV2220" s="513"/>
      <c r="AW2220" s="513"/>
      <c r="AX2220" s="513"/>
      <c r="AY2220" s="513"/>
      <c r="AZ2220" s="513"/>
      <c r="BA2220" s="513"/>
      <c r="BB2220" s="513"/>
      <c r="BC2220" s="513"/>
      <c r="BD2220" s="513"/>
      <c r="BE2220" s="513"/>
      <c r="BF2220" s="513"/>
      <c r="BG2220" s="513"/>
      <c r="BH2220" s="513"/>
      <c r="BI2220" s="513"/>
      <c r="BJ2220" s="513"/>
      <c r="BK2220" s="513"/>
      <c r="BL2220" s="513"/>
      <c r="BM2220" s="513"/>
      <c r="BN2220" s="513"/>
      <c r="BO2220" s="513"/>
      <c r="BP2220" s="513"/>
      <c r="BQ2220" s="513"/>
      <c r="BR2220" s="513"/>
      <c r="BS2220" s="513"/>
      <c r="BT2220" s="513"/>
      <c r="BU2220" s="513"/>
      <c r="BV2220" s="513"/>
      <c r="BW2220" s="513"/>
      <c r="BX2220" s="513"/>
      <c r="BY2220" s="513"/>
      <c r="BZ2220" s="513"/>
      <c r="CA2220" s="513"/>
      <c r="CB2220" s="513"/>
      <c r="CC2220" s="1972"/>
      <c r="CD2220" s="1499"/>
      <c r="CE2220" s="1500"/>
      <c r="CF2220" s="1501"/>
      <c r="CG2220" s="1500"/>
      <c r="CH2220" s="1500"/>
      <c r="CI2220" s="1500"/>
      <c r="CJ2220" s="1976"/>
      <c r="CK2220" s="1519"/>
      <c r="CL2220" s="1509"/>
    </row>
    <row r="2221" spans="1:90" s="514" customFormat="1">
      <c r="A2221" s="511"/>
      <c r="B2221" s="512"/>
      <c r="C2221" s="1493"/>
      <c r="D2221" s="1493"/>
      <c r="E2221" s="1493"/>
      <c r="F2221" s="1493"/>
      <c r="G2221" s="1493"/>
      <c r="H2221" s="1530"/>
      <c r="I2221" s="1972"/>
      <c r="J2221" s="1542"/>
      <c r="K2221" s="513"/>
      <c r="L2221" s="513"/>
      <c r="M2221" s="513"/>
      <c r="N2221" s="513"/>
      <c r="O2221" s="513"/>
      <c r="P2221" s="513"/>
      <c r="Q2221" s="513"/>
      <c r="R2221" s="513"/>
      <c r="S2221" s="513"/>
      <c r="T2221" s="513"/>
      <c r="U2221" s="513"/>
      <c r="V2221" s="513"/>
      <c r="W2221" s="513"/>
      <c r="X2221" s="513"/>
      <c r="Y2221" s="513"/>
      <c r="Z2221" s="513"/>
      <c r="AA2221" s="513"/>
      <c r="AB2221" s="513"/>
      <c r="AC2221" s="513"/>
      <c r="AD2221" s="513"/>
      <c r="AE2221" s="513"/>
      <c r="AF2221" s="513"/>
      <c r="AG2221" s="513"/>
      <c r="AH2221" s="513"/>
      <c r="AI2221" s="513"/>
      <c r="AJ2221" s="513"/>
      <c r="AK2221" s="513"/>
      <c r="AL2221" s="513"/>
      <c r="AM2221" s="513"/>
      <c r="AN2221" s="513"/>
      <c r="AO2221" s="513"/>
      <c r="AP2221" s="513"/>
      <c r="AQ2221" s="513"/>
      <c r="AR2221" s="513"/>
      <c r="AS2221" s="513"/>
      <c r="AT2221" s="513"/>
      <c r="AU2221" s="513"/>
      <c r="AV2221" s="513"/>
      <c r="AW2221" s="513"/>
      <c r="AX2221" s="513"/>
      <c r="AY2221" s="513"/>
      <c r="AZ2221" s="513"/>
      <c r="BA2221" s="513"/>
      <c r="BB2221" s="513"/>
      <c r="BC2221" s="513"/>
      <c r="BD2221" s="513"/>
      <c r="BE2221" s="513"/>
      <c r="BF2221" s="513"/>
      <c r="BG2221" s="513"/>
      <c r="BH2221" s="513"/>
      <c r="BI2221" s="513"/>
      <c r="BJ2221" s="513"/>
      <c r="BK2221" s="513"/>
      <c r="BL2221" s="513"/>
      <c r="BM2221" s="513"/>
      <c r="BN2221" s="513"/>
      <c r="BO2221" s="513"/>
      <c r="BP2221" s="513"/>
      <c r="BQ2221" s="513"/>
      <c r="BR2221" s="513"/>
      <c r="BS2221" s="513"/>
      <c r="BT2221" s="513"/>
      <c r="BU2221" s="513"/>
      <c r="BV2221" s="513"/>
      <c r="BW2221" s="513"/>
      <c r="BX2221" s="513"/>
      <c r="BY2221" s="513"/>
      <c r="BZ2221" s="513"/>
      <c r="CA2221" s="513"/>
      <c r="CB2221" s="513"/>
      <c r="CC2221" s="1972"/>
      <c r="CD2221" s="1499"/>
      <c r="CE2221" s="1500"/>
      <c r="CF2221" s="1501"/>
      <c r="CG2221" s="1500"/>
      <c r="CH2221" s="1500"/>
      <c r="CI2221" s="1500"/>
      <c r="CJ2221" s="1976"/>
      <c r="CK2221" s="1519"/>
      <c r="CL2221" s="1509"/>
    </row>
    <row r="2222" spans="1:90" s="514" customFormat="1">
      <c r="A2222" s="511"/>
      <c r="B2222" s="512"/>
      <c r="C2222" s="1493"/>
      <c r="D2222" s="1493"/>
      <c r="E2222" s="1493"/>
      <c r="F2222" s="1493"/>
      <c r="G2222" s="1493"/>
      <c r="H2222" s="1530"/>
      <c r="I2222" s="1972"/>
      <c r="J2222" s="1542"/>
      <c r="K2222" s="513"/>
      <c r="L2222" s="513"/>
      <c r="M2222" s="513"/>
      <c r="N2222" s="513"/>
      <c r="O2222" s="513"/>
      <c r="P2222" s="513"/>
      <c r="Q2222" s="513"/>
      <c r="R2222" s="513"/>
      <c r="S2222" s="513"/>
      <c r="T2222" s="513"/>
      <c r="U2222" s="513"/>
      <c r="V2222" s="513"/>
      <c r="W2222" s="513"/>
      <c r="X2222" s="513"/>
      <c r="Y2222" s="513"/>
      <c r="Z2222" s="513"/>
      <c r="AA2222" s="513"/>
      <c r="AB2222" s="513"/>
      <c r="AC2222" s="513"/>
      <c r="AD2222" s="513"/>
      <c r="AE2222" s="513"/>
      <c r="AF2222" s="513"/>
      <c r="AG2222" s="513"/>
      <c r="AH2222" s="513"/>
      <c r="AI2222" s="513"/>
      <c r="AJ2222" s="513"/>
      <c r="AK2222" s="513"/>
      <c r="AL2222" s="513"/>
      <c r="AM2222" s="513"/>
      <c r="AN2222" s="513"/>
      <c r="AO2222" s="513"/>
      <c r="AP2222" s="513"/>
      <c r="AQ2222" s="513"/>
      <c r="AR2222" s="513"/>
      <c r="AS2222" s="513"/>
      <c r="AT2222" s="513"/>
      <c r="AU2222" s="513"/>
      <c r="AV2222" s="513"/>
      <c r="AW2222" s="513"/>
      <c r="AX2222" s="513"/>
      <c r="AY2222" s="513"/>
      <c r="AZ2222" s="513"/>
      <c r="BA2222" s="513"/>
      <c r="BB2222" s="513"/>
      <c r="BC2222" s="513"/>
      <c r="BD2222" s="513"/>
      <c r="BE2222" s="513"/>
      <c r="BF2222" s="513"/>
      <c r="BG2222" s="513"/>
      <c r="BH2222" s="513"/>
      <c r="BI2222" s="513"/>
      <c r="BJ2222" s="513"/>
      <c r="BK2222" s="513"/>
      <c r="BL2222" s="513"/>
      <c r="BM2222" s="513"/>
      <c r="BN2222" s="513"/>
      <c r="BO2222" s="513"/>
      <c r="BP2222" s="513"/>
      <c r="BQ2222" s="513"/>
      <c r="BR2222" s="513"/>
      <c r="BS2222" s="513"/>
      <c r="BT2222" s="513"/>
      <c r="BU2222" s="513"/>
      <c r="BV2222" s="513"/>
      <c r="BW2222" s="513"/>
      <c r="BX2222" s="513"/>
      <c r="BY2222" s="513"/>
      <c r="BZ2222" s="513"/>
      <c r="CA2222" s="513"/>
      <c r="CB2222" s="513"/>
      <c r="CC2222" s="1972"/>
      <c r="CD2222" s="1499"/>
      <c r="CE2222" s="1500"/>
      <c r="CF2222" s="1501"/>
      <c r="CG2222" s="1500"/>
      <c r="CH2222" s="1500"/>
      <c r="CI2222" s="1500"/>
      <c r="CJ2222" s="1976"/>
      <c r="CK2222" s="1519"/>
      <c r="CL2222" s="1509"/>
    </row>
    <row r="2223" spans="1:90" s="514" customFormat="1">
      <c r="A2223" s="511"/>
      <c r="B2223" s="512"/>
      <c r="C2223" s="1493"/>
      <c r="D2223" s="1493"/>
      <c r="E2223" s="1493"/>
      <c r="F2223" s="1493"/>
      <c r="G2223" s="1493"/>
      <c r="H2223" s="1530"/>
      <c r="I2223" s="1972"/>
      <c r="J2223" s="1542"/>
      <c r="K2223" s="513"/>
      <c r="L2223" s="513"/>
      <c r="M2223" s="513"/>
      <c r="N2223" s="513"/>
      <c r="O2223" s="513"/>
      <c r="P2223" s="513"/>
      <c r="Q2223" s="513"/>
      <c r="R2223" s="513"/>
      <c r="S2223" s="513"/>
      <c r="T2223" s="513"/>
      <c r="U2223" s="513"/>
      <c r="V2223" s="513"/>
      <c r="W2223" s="513"/>
      <c r="X2223" s="513"/>
      <c r="Y2223" s="513"/>
      <c r="Z2223" s="513"/>
      <c r="AA2223" s="513"/>
      <c r="AB2223" s="513"/>
      <c r="AC2223" s="513"/>
      <c r="AD2223" s="513"/>
      <c r="AE2223" s="513"/>
      <c r="AF2223" s="513"/>
      <c r="AG2223" s="513"/>
      <c r="AH2223" s="513"/>
      <c r="AI2223" s="513"/>
      <c r="AJ2223" s="513"/>
      <c r="AK2223" s="513"/>
      <c r="AL2223" s="513"/>
      <c r="AM2223" s="513"/>
      <c r="AN2223" s="513"/>
      <c r="AO2223" s="513"/>
      <c r="AP2223" s="513"/>
      <c r="AQ2223" s="513"/>
      <c r="AR2223" s="513"/>
      <c r="AS2223" s="513"/>
      <c r="AT2223" s="513"/>
      <c r="AU2223" s="513"/>
      <c r="AV2223" s="513"/>
      <c r="AW2223" s="513"/>
      <c r="AX2223" s="513"/>
      <c r="AY2223" s="513"/>
      <c r="AZ2223" s="513"/>
      <c r="BA2223" s="513"/>
      <c r="BB2223" s="513"/>
      <c r="BC2223" s="513"/>
      <c r="BD2223" s="513"/>
      <c r="BE2223" s="513"/>
      <c r="BF2223" s="513"/>
      <c r="BG2223" s="513"/>
      <c r="BH2223" s="513"/>
      <c r="BI2223" s="513"/>
      <c r="BJ2223" s="513"/>
      <c r="BK2223" s="513"/>
      <c r="BL2223" s="513"/>
      <c r="BM2223" s="513"/>
      <c r="BN2223" s="513"/>
      <c r="BO2223" s="513"/>
      <c r="BP2223" s="513"/>
      <c r="BQ2223" s="513"/>
      <c r="BR2223" s="513"/>
      <c r="BS2223" s="513"/>
      <c r="BT2223" s="513"/>
      <c r="BU2223" s="513"/>
      <c r="BV2223" s="513"/>
      <c r="BW2223" s="513"/>
      <c r="BX2223" s="513"/>
      <c r="BY2223" s="513"/>
      <c r="BZ2223" s="513"/>
      <c r="CA2223" s="513"/>
      <c r="CB2223" s="513"/>
      <c r="CC2223" s="1972"/>
      <c r="CD2223" s="1499"/>
      <c r="CE2223" s="1500"/>
      <c r="CF2223" s="1501"/>
      <c r="CG2223" s="1500"/>
      <c r="CH2223" s="1500"/>
      <c r="CI2223" s="1500"/>
      <c r="CJ2223" s="1976"/>
      <c r="CK2223" s="1519"/>
      <c r="CL2223" s="1509"/>
    </row>
    <row r="2224" spans="1:90" s="514" customFormat="1">
      <c r="A2224" s="511"/>
      <c r="B2224" s="512"/>
      <c r="C2224" s="1493"/>
      <c r="D2224" s="1493"/>
      <c r="E2224" s="1493"/>
      <c r="F2224" s="1493"/>
      <c r="G2224" s="1493"/>
      <c r="H2224" s="1530"/>
      <c r="I2224" s="1972"/>
      <c r="J2224" s="1542"/>
      <c r="K2224" s="513"/>
      <c r="L2224" s="513"/>
      <c r="M2224" s="513"/>
      <c r="N2224" s="513"/>
      <c r="O2224" s="513"/>
      <c r="P2224" s="513"/>
      <c r="Q2224" s="513"/>
      <c r="R2224" s="513"/>
      <c r="S2224" s="513"/>
      <c r="T2224" s="513"/>
      <c r="U2224" s="513"/>
      <c r="V2224" s="513"/>
      <c r="W2224" s="513"/>
      <c r="X2224" s="513"/>
      <c r="Y2224" s="513"/>
      <c r="Z2224" s="513"/>
      <c r="AA2224" s="513"/>
      <c r="AB2224" s="513"/>
      <c r="AC2224" s="513"/>
      <c r="AD2224" s="513"/>
      <c r="AE2224" s="513"/>
      <c r="AF2224" s="513"/>
      <c r="AG2224" s="513"/>
      <c r="AH2224" s="513"/>
      <c r="AI2224" s="513"/>
      <c r="AJ2224" s="513"/>
      <c r="AK2224" s="513"/>
      <c r="AL2224" s="513"/>
      <c r="AM2224" s="513"/>
      <c r="AN2224" s="513"/>
      <c r="AO2224" s="513"/>
      <c r="AP2224" s="513"/>
      <c r="AQ2224" s="513"/>
      <c r="AR2224" s="513"/>
      <c r="AS2224" s="513"/>
      <c r="AT2224" s="513"/>
      <c r="AU2224" s="513"/>
      <c r="AV2224" s="513"/>
      <c r="AW2224" s="513"/>
      <c r="AX2224" s="513"/>
      <c r="AY2224" s="513"/>
      <c r="AZ2224" s="513"/>
      <c r="BA2224" s="513"/>
      <c r="BB2224" s="513"/>
      <c r="BC2224" s="513"/>
      <c r="BD2224" s="513"/>
      <c r="BE2224" s="513"/>
      <c r="BF2224" s="513"/>
      <c r="BG2224" s="513"/>
      <c r="BH2224" s="513"/>
      <c r="BI2224" s="513"/>
      <c r="BJ2224" s="513"/>
      <c r="BK2224" s="513"/>
      <c r="BL2224" s="513"/>
      <c r="BM2224" s="513"/>
      <c r="BN2224" s="513"/>
      <c r="BO2224" s="513"/>
      <c r="BP2224" s="513"/>
      <c r="BQ2224" s="513"/>
      <c r="BR2224" s="513"/>
      <c r="BS2224" s="513"/>
      <c r="BT2224" s="513"/>
      <c r="BU2224" s="513"/>
      <c r="BV2224" s="513"/>
      <c r="BW2224" s="513"/>
      <c r="BX2224" s="513"/>
      <c r="BY2224" s="513"/>
      <c r="BZ2224" s="513"/>
      <c r="CA2224" s="513"/>
      <c r="CB2224" s="513"/>
      <c r="CC2224" s="1972"/>
      <c r="CD2224" s="1499"/>
      <c r="CE2224" s="1500"/>
      <c r="CF2224" s="1501"/>
      <c r="CG2224" s="1500"/>
      <c r="CH2224" s="1500"/>
      <c r="CI2224" s="1500"/>
      <c r="CJ2224" s="1976"/>
      <c r="CK2224" s="1519"/>
      <c r="CL2224" s="1509"/>
    </row>
    <row r="2225" spans="1:90" s="514" customFormat="1">
      <c r="A2225" s="511"/>
      <c r="B2225" s="512"/>
      <c r="C2225" s="1493"/>
      <c r="D2225" s="1493"/>
      <c r="E2225" s="1493"/>
      <c r="F2225" s="1493"/>
      <c r="G2225" s="1493"/>
      <c r="H2225" s="1530"/>
      <c r="I2225" s="1972"/>
      <c r="J2225" s="1542"/>
      <c r="K2225" s="513"/>
      <c r="L2225" s="513"/>
      <c r="M2225" s="513"/>
      <c r="N2225" s="513"/>
      <c r="O2225" s="513"/>
      <c r="P2225" s="513"/>
      <c r="Q2225" s="513"/>
      <c r="R2225" s="513"/>
      <c r="S2225" s="513"/>
      <c r="T2225" s="513"/>
      <c r="U2225" s="513"/>
      <c r="V2225" s="513"/>
      <c r="W2225" s="513"/>
      <c r="X2225" s="513"/>
      <c r="Y2225" s="513"/>
      <c r="Z2225" s="513"/>
      <c r="AA2225" s="513"/>
      <c r="AB2225" s="513"/>
      <c r="AC2225" s="513"/>
      <c r="AD2225" s="513"/>
      <c r="AE2225" s="513"/>
      <c r="AF2225" s="513"/>
      <c r="AG2225" s="513"/>
      <c r="AH2225" s="513"/>
      <c r="AI2225" s="513"/>
      <c r="AJ2225" s="513"/>
      <c r="AK2225" s="513"/>
      <c r="AL2225" s="513"/>
      <c r="AM2225" s="513"/>
      <c r="AN2225" s="513"/>
      <c r="AO2225" s="513"/>
      <c r="AP2225" s="513"/>
      <c r="AQ2225" s="513"/>
      <c r="AR2225" s="513"/>
      <c r="AS2225" s="513"/>
      <c r="AT2225" s="513"/>
      <c r="AU2225" s="513"/>
      <c r="AV2225" s="513"/>
      <c r="AW2225" s="513"/>
      <c r="AX2225" s="513"/>
      <c r="AY2225" s="513"/>
      <c r="AZ2225" s="513"/>
      <c r="BA2225" s="513"/>
      <c r="BB2225" s="513"/>
      <c r="BC2225" s="513"/>
      <c r="BD2225" s="513"/>
      <c r="BE2225" s="513"/>
      <c r="BF2225" s="513"/>
      <c r="BG2225" s="513"/>
      <c r="BH2225" s="513"/>
      <c r="BI2225" s="513"/>
      <c r="BJ2225" s="513"/>
      <c r="BK2225" s="513"/>
      <c r="BL2225" s="513"/>
      <c r="BM2225" s="513"/>
      <c r="BN2225" s="513"/>
      <c r="BO2225" s="513"/>
      <c r="BP2225" s="513"/>
      <c r="BQ2225" s="513"/>
      <c r="BR2225" s="513"/>
      <c r="BS2225" s="513"/>
      <c r="BT2225" s="513"/>
      <c r="BU2225" s="513"/>
      <c r="BV2225" s="513"/>
      <c r="BW2225" s="513"/>
      <c r="BX2225" s="513"/>
      <c r="BY2225" s="513"/>
      <c r="BZ2225" s="513"/>
      <c r="CA2225" s="513"/>
      <c r="CB2225" s="513"/>
      <c r="CC2225" s="1972"/>
      <c r="CD2225" s="1499"/>
      <c r="CE2225" s="1500"/>
      <c r="CF2225" s="1501"/>
      <c r="CG2225" s="1500"/>
      <c r="CH2225" s="1500"/>
      <c r="CI2225" s="1500"/>
      <c r="CJ2225" s="1976"/>
      <c r="CK2225" s="1519"/>
      <c r="CL2225" s="1509"/>
    </row>
    <row r="2226" spans="1:90" s="514" customFormat="1">
      <c r="A2226" s="511"/>
      <c r="B2226" s="512"/>
      <c r="C2226" s="1493"/>
      <c r="D2226" s="1493"/>
      <c r="E2226" s="1493"/>
      <c r="F2226" s="1493"/>
      <c r="G2226" s="1493"/>
      <c r="H2226" s="1530"/>
      <c r="I2226" s="1972"/>
      <c r="J2226" s="1542"/>
      <c r="K2226" s="513"/>
      <c r="L2226" s="513"/>
      <c r="M2226" s="513"/>
      <c r="N2226" s="513"/>
      <c r="O2226" s="513"/>
      <c r="P2226" s="513"/>
      <c r="Q2226" s="513"/>
      <c r="R2226" s="513"/>
      <c r="S2226" s="513"/>
      <c r="T2226" s="513"/>
      <c r="U2226" s="513"/>
      <c r="V2226" s="513"/>
      <c r="W2226" s="513"/>
      <c r="X2226" s="513"/>
      <c r="Y2226" s="513"/>
      <c r="Z2226" s="513"/>
      <c r="AA2226" s="513"/>
      <c r="AB2226" s="513"/>
      <c r="AC2226" s="513"/>
      <c r="AD2226" s="513"/>
      <c r="AE2226" s="513"/>
      <c r="AF2226" s="513"/>
      <c r="AG2226" s="513"/>
      <c r="AH2226" s="513"/>
      <c r="AI2226" s="513"/>
      <c r="AJ2226" s="513"/>
      <c r="AK2226" s="513"/>
      <c r="AL2226" s="513"/>
      <c r="AM2226" s="513"/>
      <c r="AN2226" s="513"/>
      <c r="AO2226" s="513"/>
      <c r="AP2226" s="513"/>
      <c r="AQ2226" s="513"/>
      <c r="AR2226" s="513"/>
      <c r="AS2226" s="513"/>
      <c r="AT2226" s="513"/>
      <c r="AU2226" s="513"/>
      <c r="AV2226" s="513"/>
      <c r="AW2226" s="513"/>
      <c r="AX2226" s="513"/>
      <c r="AY2226" s="513"/>
      <c r="AZ2226" s="513"/>
      <c r="BA2226" s="513"/>
      <c r="BB2226" s="513"/>
      <c r="BC2226" s="513"/>
      <c r="BD2226" s="513"/>
      <c r="BE2226" s="513"/>
      <c r="BF2226" s="513"/>
      <c r="BG2226" s="513"/>
      <c r="BH2226" s="513"/>
      <c r="BI2226" s="513"/>
      <c r="BJ2226" s="513"/>
      <c r="BK2226" s="513"/>
      <c r="BL2226" s="513"/>
      <c r="BM2226" s="513"/>
      <c r="BN2226" s="513"/>
      <c r="BO2226" s="513"/>
      <c r="BP2226" s="513"/>
      <c r="BQ2226" s="513"/>
      <c r="BR2226" s="513"/>
      <c r="BS2226" s="513"/>
      <c r="BT2226" s="513"/>
      <c r="BU2226" s="513"/>
      <c r="BV2226" s="513"/>
      <c r="BW2226" s="513"/>
      <c r="BX2226" s="513"/>
      <c r="BY2226" s="513"/>
      <c r="BZ2226" s="513"/>
      <c r="CA2226" s="513"/>
      <c r="CB2226" s="513"/>
      <c r="CC2226" s="1972"/>
      <c r="CD2226" s="1499"/>
      <c r="CE2226" s="1500"/>
      <c r="CF2226" s="1501"/>
      <c r="CG2226" s="1500"/>
      <c r="CH2226" s="1500"/>
      <c r="CI2226" s="1500"/>
      <c r="CJ2226" s="1976"/>
      <c r="CK2226" s="1519"/>
      <c r="CL2226" s="1509"/>
    </row>
    <row r="2227" spans="1:90" s="514" customFormat="1">
      <c r="A2227" s="511"/>
      <c r="B2227" s="512"/>
      <c r="C2227" s="1493"/>
      <c r="D2227" s="1493"/>
      <c r="E2227" s="1493"/>
      <c r="F2227" s="1493"/>
      <c r="G2227" s="1493"/>
      <c r="H2227" s="1530"/>
      <c r="I2227" s="1972"/>
      <c r="J2227" s="1542"/>
      <c r="K2227" s="513"/>
      <c r="L2227" s="513"/>
      <c r="M2227" s="513"/>
      <c r="N2227" s="513"/>
      <c r="O2227" s="513"/>
      <c r="P2227" s="513"/>
      <c r="Q2227" s="513"/>
      <c r="R2227" s="513"/>
      <c r="S2227" s="513"/>
      <c r="T2227" s="513"/>
      <c r="U2227" s="513"/>
      <c r="V2227" s="513"/>
      <c r="W2227" s="513"/>
      <c r="X2227" s="513"/>
      <c r="Y2227" s="513"/>
      <c r="Z2227" s="513"/>
      <c r="AA2227" s="513"/>
      <c r="AB2227" s="513"/>
      <c r="AC2227" s="513"/>
      <c r="AD2227" s="513"/>
      <c r="AE2227" s="513"/>
      <c r="AF2227" s="513"/>
      <c r="AG2227" s="513"/>
      <c r="AH2227" s="513"/>
      <c r="AI2227" s="513"/>
      <c r="AJ2227" s="513"/>
      <c r="AK2227" s="513"/>
      <c r="AL2227" s="513"/>
      <c r="AM2227" s="513"/>
      <c r="AN2227" s="513"/>
      <c r="AO2227" s="513"/>
      <c r="AP2227" s="513"/>
      <c r="AQ2227" s="513"/>
      <c r="AR2227" s="513"/>
      <c r="AS2227" s="513"/>
      <c r="AT2227" s="513"/>
      <c r="AU2227" s="513"/>
      <c r="AV2227" s="513"/>
      <c r="AW2227" s="513"/>
      <c r="AX2227" s="513"/>
      <c r="AY2227" s="513"/>
      <c r="AZ2227" s="513"/>
      <c r="BA2227" s="513"/>
      <c r="BB2227" s="513"/>
      <c r="BC2227" s="513"/>
      <c r="BD2227" s="513"/>
      <c r="BE2227" s="513"/>
      <c r="BF2227" s="513"/>
      <c r="BG2227" s="513"/>
      <c r="BH2227" s="513"/>
      <c r="BI2227" s="513"/>
      <c r="BJ2227" s="513"/>
      <c r="BK2227" s="513"/>
      <c r="BL2227" s="513"/>
      <c r="BM2227" s="513"/>
      <c r="BN2227" s="513"/>
      <c r="BO2227" s="513"/>
      <c r="BP2227" s="513"/>
      <c r="BQ2227" s="513"/>
      <c r="BR2227" s="513"/>
      <c r="BS2227" s="513"/>
      <c r="BT2227" s="513"/>
      <c r="BU2227" s="513"/>
      <c r="BV2227" s="513"/>
      <c r="BW2227" s="513"/>
      <c r="BX2227" s="513"/>
      <c r="BY2227" s="513"/>
      <c r="BZ2227" s="513"/>
      <c r="CA2227" s="513"/>
      <c r="CB2227" s="513"/>
      <c r="CC2227" s="1972"/>
      <c r="CD2227" s="1499"/>
      <c r="CE2227" s="1500"/>
      <c r="CF2227" s="1501"/>
      <c r="CG2227" s="1500"/>
      <c r="CH2227" s="1500"/>
      <c r="CI2227" s="1500"/>
      <c r="CJ2227" s="1976"/>
      <c r="CK2227" s="1519"/>
      <c r="CL2227" s="1509"/>
    </row>
    <row r="2228" spans="1:90" s="514" customFormat="1">
      <c r="A2228" s="511"/>
      <c r="B2228" s="512"/>
      <c r="C2228" s="1493"/>
      <c r="D2228" s="1493"/>
      <c r="E2228" s="1493"/>
      <c r="F2228" s="1493"/>
      <c r="G2228" s="1493"/>
      <c r="H2228" s="1530"/>
      <c r="I2228" s="1972"/>
      <c r="J2228" s="1542"/>
      <c r="K2228" s="513"/>
      <c r="L2228" s="513"/>
      <c r="M2228" s="513"/>
      <c r="N2228" s="513"/>
      <c r="O2228" s="513"/>
      <c r="P2228" s="513"/>
      <c r="Q2228" s="513"/>
      <c r="R2228" s="513"/>
      <c r="S2228" s="513"/>
      <c r="T2228" s="513"/>
      <c r="U2228" s="513"/>
      <c r="V2228" s="513"/>
      <c r="W2228" s="513"/>
      <c r="X2228" s="513"/>
      <c r="Y2228" s="513"/>
      <c r="Z2228" s="513"/>
      <c r="AA2228" s="513"/>
      <c r="AB2228" s="513"/>
      <c r="AC2228" s="513"/>
      <c r="AD2228" s="513"/>
      <c r="AE2228" s="513"/>
      <c r="AF2228" s="513"/>
      <c r="AG2228" s="513"/>
      <c r="AH2228" s="513"/>
      <c r="AI2228" s="513"/>
      <c r="AJ2228" s="513"/>
      <c r="AK2228" s="513"/>
      <c r="AL2228" s="513"/>
      <c r="AM2228" s="513"/>
      <c r="AN2228" s="513"/>
      <c r="AO2228" s="513"/>
      <c r="AP2228" s="513"/>
      <c r="AQ2228" s="513"/>
      <c r="AR2228" s="513"/>
      <c r="AS2228" s="513"/>
      <c r="AT2228" s="513"/>
      <c r="AU2228" s="513"/>
      <c r="AV2228" s="513"/>
      <c r="AW2228" s="513"/>
      <c r="AX2228" s="513"/>
      <c r="AY2228" s="513"/>
      <c r="AZ2228" s="513"/>
      <c r="BA2228" s="513"/>
      <c r="BB2228" s="513"/>
      <c r="BC2228" s="513"/>
      <c r="BD2228" s="513"/>
      <c r="BE2228" s="513"/>
      <c r="BF2228" s="513"/>
      <c r="BG2228" s="513"/>
      <c r="BH2228" s="513"/>
      <c r="BI2228" s="513"/>
      <c r="BJ2228" s="513"/>
      <c r="BK2228" s="513"/>
      <c r="BL2228" s="513"/>
      <c r="BM2228" s="513"/>
      <c r="BN2228" s="513"/>
      <c r="BO2228" s="513"/>
      <c r="BP2228" s="513"/>
      <c r="BQ2228" s="513"/>
      <c r="BR2228" s="513"/>
      <c r="BS2228" s="513"/>
      <c r="BT2228" s="513"/>
      <c r="BU2228" s="513"/>
      <c r="BV2228" s="513"/>
      <c r="BW2228" s="513"/>
      <c r="BX2228" s="513"/>
      <c r="BY2228" s="513"/>
      <c r="BZ2228" s="513"/>
      <c r="CA2228" s="513"/>
      <c r="CB2228" s="513"/>
      <c r="CC2228" s="1972"/>
      <c r="CD2228" s="1499"/>
      <c r="CE2228" s="1500"/>
      <c r="CF2228" s="1501"/>
      <c r="CG2228" s="1500"/>
      <c r="CH2228" s="1500"/>
      <c r="CI2228" s="1500"/>
      <c r="CJ2228" s="1976"/>
      <c r="CK2228" s="1519"/>
      <c r="CL2228" s="1509"/>
    </row>
    <row r="2229" spans="1:90" s="514" customFormat="1">
      <c r="A2229" s="511"/>
      <c r="B2229" s="512"/>
      <c r="C2229" s="1493"/>
      <c r="D2229" s="1493"/>
      <c r="E2229" s="1493"/>
      <c r="F2229" s="1493"/>
      <c r="G2229" s="1493"/>
      <c r="H2229" s="1530"/>
      <c r="I2229" s="1972"/>
      <c r="J2229" s="1542"/>
      <c r="K2229" s="513"/>
      <c r="L2229" s="513"/>
      <c r="M2229" s="513"/>
      <c r="N2229" s="513"/>
      <c r="O2229" s="513"/>
      <c r="P2229" s="513"/>
      <c r="Q2229" s="513"/>
      <c r="R2229" s="513"/>
      <c r="S2229" s="513"/>
      <c r="T2229" s="513"/>
      <c r="U2229" s="513"/>
      <c r="V2229" s="513"/>
      <c r="W2229" s="513"/>
      <c r="X2229" s="513"/>
      <c r="Y2229" s="513"/>
      <c r="Z2229" s="513"/>
      <c r="AA2229" s="513"/>
      <c r="AB2229" s="513"/>
      <c r="AC2229" s="513"/>
      <c r="AD2229" s="513"/>
      <c r="AE2229" s="513"/>
      <c r="AF2229" s="513"/>
      <c r="AG2229" s="513"/>
      <c r="AH2229" s="513"/>
      <c r="AI2229" s="513"/>
      <c r="AJ2229" s="513"/>
      <c r="AK2229" s="513"/>
      <c r="AL2229" s="513"/>
      <c r="AM2229" s="513"/>
      <c r="AN2229" s="513"/>
      <c r="AO2229" s="513"/>
      <c r="AP2229" s="513"/>
      <c r="AQ2229" s="513"/>
      <c r="AR2229" s="513"/>
      <c r="AS2229" s="513"/>
      <c r="AT2229" s="513"/>
      <c r="AU2229" s="513"/>
      <c r="AV2229" s="513"/>
      <c r="AW2229" s="513"/>
      <c r="AX2229" s="513"/>
      <c r="AY2229" s="513"/>
      <c r="AZ2229" s="513"/>
      <c r="BA2229" s="513"/>
      <c r="BB2229" s="513"/>
      <c r="BC2229" s="513"/>
      <c r="BD2229" s="513"/>
      <c r="BE2229" s="513"/>
      <c r="BF2229" s="513"/>
      <c r="BG2229" s="513"/>
      <c r="BH2229" s="513"/>
      <c r="BI2229" s="513"/>
      <c r="BJ2229" s="513"/>
      <c r="BK2229" s="513"/>
      <c r="BL2229" s="513"/>
      <c r="BM2229" s="513"/>
      <c r="BN2229" s="513"/>
      <c r="BO2229" s="513"/>
      <c r="BP2229" s="513"/>
      <c r="BQ2229" s="513"/>
      <c r="BR2229" s="513"/>
      <c r="BS2229" s="513"/>
      <c r="BT2229" s="513"/>
      <c r="BU2229" s="513"/>
      <c r="BV2229" s="513"/>
      <c r="BW2229" s="513"/>
      <c r="BX2229" s="513"/>
      <c r="BY2229" s="513"/>
      <c r="BZ2229" s="513"/>
      <c r="CA2229" s="513"/>
      <c r="CB2229" s="513"/>
      <c r="CC2229" s="1972"/>
      <c r="CD2229" s="1499"/>
      <c r="CE2229" s="1500"/>
      <c r="CF2229" s="1501"/>
      <c r="CG2229" s="1500"/>
      <c r="CH2229" s="1500"/>
      <c r="CI2229" s="1500"/>
      <c r="CJ2229" s="1976"/>
      <c r="CK2229" s="1519"/>
      <c r="CL2229" s="1509"/>
    </row>
    <row r="2230" spans="1:90" s="514" customFormat="1">
      <c r="A2230" s="511"/>
      <c r="B2230" s="512"/>
      <c r="C2230" s="1493"/>
      <c r="D2230" s="1493"/>
      <c r="E2230" s="1493"/>
      <c r="F2230" s="1493"/>
      <c r="G2230" s="1493"/>
      <c r="H2230" s="1530"/>
      <c r="I2230" s="1972"/>
      <c r="J2230" s="1542"/>
      <c r="K2230" s="513"/>
      <c r="L2230" s="513"/>
      <c r="M2230" s="513"/>
      <c r="N2230" s="513"/>
      <c r="O2230" s="513"/>
      <c r="P2230" s="513"/>
      <c r="Q2230" s="513"/>
      <c r="R2230" s="513"/>
      <c r="S2230" s="513"/>
      <c r="T2230" s="513"/>
      <c r="U2230" s="513"/>
      <c r="V2230" s="513"/>
      <c r="W2230" s="513"/>
      <c r="X2230" s="513"/>
      <c r="Y2230" s="513"/>
      <c r="Z2230" s="513"/>
      <c r="AA2230" s="513"/>
      <c r="AB2230" s="513"/>
      <c r="AC2230" s="513"/>
      <c r="AD2230" s="513"/>
      <c r="AE2230" s="513"/>
      <c r="AF2230" s="513"/>
      <c r="AG2230" s="513"/>
      <c r="AH2230" s="513"/>
      <c r="AI2230" s="513"/>
      <c r="AJ2230" s="513"/>
      <c r="AK2230" s="513"/>
      <c r="AL2230" s="513"/>
      <c r="AM2230" s="513"/>
      <c r="AN2230" s="513"/>
      <c r="AO2230" s="513"/>
      <c r="AP2230" s="513"/>
      <c r="AQ2230" s="513"/>
      <c r="AR2230" s="513"/>
      <c r="AS2230" s="513"/>
      <c r="AT2230" s="513"/>
      <c r="AU2230" s="513"/>
      <c r="AV2230" s="513"/>
      <c r="AW2230" s="513"/>
      <c r="AX2230" s="513"/>
      <c r="AY2230" s="513"/>
      <c r="AZ2230" s="513"/>
      <c r="BA2230" s="513"/>
      <c r="BB2230" s="513"/>
      <c r="BC2230" s="513"/>
      <c r="BD2230" s="513"/>
      <c r="BE2230" s="513"/>
      <c r="BF2230" s="513"/>
      <c r="BG2230" s="513"/>
      <c r="BH2230" s="513"/>
      <c r="BI2230" s="513"/>
      <c r="BJ2230" s="513"/>
      <c r="BK2230" s="513"/>
      <c r="BL2230" s="513"/>
      <c r="BM2230" s="513"/>
      <c r="BN2230" s="513"/>
      <c r="BO2230" s="513"/>
      <c r="BP2230" s="513"/>
      <c r="BQ2230" s="513"/>
      <c r="BR2230" s="513"/>
      <c r="BS2230" s="513"/>
      <c r="BT2230" s="513"/>
      <c r="BU2230" s="513"/>
      <c r="BV2230" s="513"/>
      <c r="BW2230" s="513"/>
      <c r="BX2230" s="513"/>
      <c r="BY2230" s="513"/>
      <c r="BZ2230" s="513"/>
      <c r="CA2230" s="513"/>
      <c r="CB2230" s="513"/>
      <c r="CC2230" s="1972"/>
      <c r="CD2230" s="1499"/>
      <c r="CE2230" s="1500"/>
      <c r="CF2230" s="1501"/>
      <c r="CG2230" s="1500"/>
      <c r="CH2230" s="1500"/>
      <c r="CI2230" s="1500"/>
      <c r="CJ2230" s="1976"/>
      <c r="CK2230" s="1519"/>
      <c r="CL2230" s="1509"/>
    </row>
    <row r="2231" spans="1:90" s="514" customFormat="1">
      <c r="A2231" s="511"/>
      <c r="B2231" s="512"/>
      <c r="C2231" s="1493"/>
      <c r="D2231" s="1493"/>
      <c r="E2231" s="1493"/>
      <c r="F2231" s="1493"/>
      <c r="G2231" s="1493"/>
      <c r="H2231" s="1530"/>
      <c r="I2231" s="1972"/>
      <c r="J2231" s="1542"/>
      <c r="K2231" s="513"/>
      <c r="L2231" s="513"/>
      <c r="M2231" s="513"/>
      <c r="N2231" s="513"/>
      <c r="O2231" s="513"/>
      <c r="P2231" s="513"/>
      <c r="Q2231" s="513"/>
      <c r="R2231" s="513"/>
      <c r="S2231" s="513"/>
      <c r="T2231" s="513"/>
      <c r="U2231" s="513"/>
      <c r="V2231" s="513"/>
      <c r="W2231" s="513"/>
      <c r="X2231" s="513"/>
      <c r="Y2231" s="513"/>
      <c r="Z2231" s="513"/>
      <c r="AA2231" s="513"/>
      <c r="AB2231" s="513"/>
      <c r="AC2231" s="513"/>
      <c r="AD2231" s="513"/>
      <c r="AE2231" s="513"/>
      <c r="AF2231" s="513"/>
      <c r="AG2231" s="513"/>
      <c r="AH2231" s="513"/>
      <c r="AI2231" s="513"/>
      <c r="AJ2231" s="513"/>
      <c r="AK2231" s="513"/>
      <c r="AL2231" s="513"/>
      <c r="AM2231" s="513"/>
      <c r="AN2231" s="513"/>
      <c r="AO2231" s="513"/>
      <c r="AP2231" s="513"/>
      <c r="AQ2231" s="513"/>
      <c r="AR2231" s="513"/>
      <c r="AS2231" s="513"/>
      <c r="AT2231" s="513"/>
      <c r="AU2231" s="513"/>
      <c r="AV2231" s="513"/>
      <c r="AW2231" s="513"/>
      <c r="AX2231" s="513"/>
      <c r="AY2231" s="513"/>
      <c r="AZ2231" s="513"/>
      <c r="BA2231" s="513"/>
      <c r="BB2231" s="513"/>
      <c r="BC2231" s="513"/>
      <c r="BD2231" s="513"/>
      <c r="BE2231" s="513"/>
      <c r="BF2231" s="513"/>
      <c r="BG2231" s="513"/>
      <c r="BH2231" s="513"/>
      <c r="BI2231" s="513"/>
      <c r="BJ2231" s="513"/>
      <c r="BK2231" s="513"/>
      <c r="BL2231" s="513"/>
      <c r="BM2231" s="513"/>
      <c r="BN2231" s="513"/>
      <c r="BO2231" s="513"/>
      <c r="BP2231" s="513"/>
      <c r="BQ2231" s="513"/>
      <c r="BR2231" s="513"/>
      <c r="BS2231" s="513"/>
      <c r="BT2231" s="513"/>
      <c r="BU2231" s="513"/>
      <c r="BV2231" s="513"/>
      <c r="BW2231" s="513"/>
      <c r="BX2231" s="513"/>
      <c r="BY2231" s="513"/>
      <c r="BZ2231" s="513"/>
      <c r="CA2231" s="513"/>
      <c r="CB2231" s="513"/>
      <c r="CC2231" s="1972"/>
      <c r="CD2231" s="1499"/>
      <c r="CE2231" s="1500"/>
      <c r="CF2231" s="1501"/>
      <c r="CG2231" s="1500"/>
      <c r="CH2231" s="1500"/>
      <c r="CI2231" s="1500"/>
      <c r="CJ2231" s="1976"/>
      <c r="CK2231" s="1519"/>
      <c r="CL2231" s="1509"/>
    </row>
    <row r="2232" spans="1:90" s="514" customFormat="1">
      <c r="A2232" s="511"/>
      <c r="B2232" s="512"/>
      <c r="C2232" s="1493"/>
      <c r="D2232" s="1493"/>
      <c r="E2232" s="1493"/>
      <c r="F2232" s="1493"/>
      <c r="G2232" s="1493"/>
      <c r="H2232" s="1530"/>
      <c r="I2232" s="1972"/>
      <c r="J2232" s="1542"/>
      <c r="K2232" s="513"/>
      <c r="L2232" s="513"/>
      <c r="M2232" s="513"/>
      <c r="N2232" s="513"/>
      <c r="O2232" s="513"/>
      <c r="P2232" s="513"/>
      <c r="Q2232" s="513"/>
      <c r="R2232" s="513"/>
      <c r="S2232" s="513"/>
      <c r="T2232" s="513"/>
      <c r="U2232" s="513"/>
      <c r="V2232" s="513"/>
      <c r="W2232" s="513"/>
      <c r="X2232" s="513"/>
      <c r="Y2232" s="513"/>
      <c r="Z2232" s="513"/>
      <c r="AA2232" s="513"/>
      <c r="AB2232" s="513"/>
      <c r="AC2232" s="513"/>
      <c r="AD2232" s="513"/>
      <c r="AE2232" s="513"/>
      <c r="AF2232" s="513"/>
      <c r="AG2232" s="513"/>
      <c r="AH2232" s="513"/>
      <c r="AI2232" s="513"/>
      <c r="AJ2232" s="513"/>
      <c r="AK2232" s="513"/>
      <c r="AL2232" s="513"/>
      <c r="AM2232" s="513"/>
      <c r="AN2232" s="513"/>
      <c r="AO2232" s="513"/>
      <c r="AP2232" s="513"/>
      <c r="AQ2232" s="513"/>
      <c r="AR2232" s="513"/>
      <c r="AS2232" s="513"/>
      <c r="AT2232" s="513"/>
      <c r="AU2232" s="513"/>
      <c r="AV2232" s="513"/>
      <c r="AW2232" s="513"/>
      <c r="AX2232" s="513"/>
      <c r="AY2232" s="513"/>
      <c r="AZ2232" s="513"/>
      <c r="BA2232" s="513"/>
      <c r="BB2232" s="513"/>
      <c r="BC2232" s="513"/>
      <c r="BD2232" s="513"/>
      <c r="BE2232" s="513"/>
      <c r="BF2232" s="513"/>
      <c r="BG2232" s="513"/>
      <c r="BH2232" s="513"/>
      <c r="BI2232" s="513"/>
      <c r="BJ2232" s="513"/>
      <c r="BK2232" s="513"/>
      <c r="BL2232" s="513"/>
      <c r="BM2232" s="513"/>
      <c r="BN2232" s="513"/>
      <c r="BO2232" s="513"/>
      <c r="BP2232" s="513"/>
      <c r="BQ2232" s="513"/>
      <c r="BR2232" s="513"/>
      <c r="BS2232" s="513"/>
      <c r="BT2232" s="513"/>
      <c r="BU2232" s="513"/>
      <c r="BV2232" s="513"/>
      <c r="BW2232" s="513"/>
      <c r="BX2232" s="513"/>
      <c r="BY2232" s="513"/>
      <c r="BZ2232" s="513"/>
      <c r="CA2232" s="513"/>
      <c r="CB2232" s="513"/>
      <c r="CC2232" s="1972"/>
      <c r="CD2232" s="1499"/>
      <c r="CE2232" s="1500"/>
      <c r="CF2232" s="1501"/>
      <c r="CG2232" s="1500"/>
      <c r="CH2232" s="1500"/>
      <c r="CI2232" s="1500"/>
      <c r="CJ2232" s="1976"/>
      <c r="CK2232" s="1519"/>
      <c r="CL2232" s="1509"/>
    </row>
    <row r="2233" spans="1:90" s="514" customFormat="1">
      <c r="A2233" s="511"/>
      <c r="B2233" s="512"/>
      <c r="C2233" s="1493"/>
      <c r="D2233" s="1493"/>
      <c r="E2233" s="1493"/>
      <c r="F2233" s="1493"/>
      <c r="G2233" s="1493"/>
      <c r="H2233" s="1530"/>
      <c r="I2233" s="1972"/>
      <c r="J2233" s="1542"/>
      <c r="K2233" s="513"/>
      <c r="L2233" s="513"/>
      <c r="M2233" s="513"/>
      <c r="N2233" s="513"/>
      <c r="O2233" s="513"/>
      <c r="P2233" s="513"/>
      <c r="Q2233" s="513"/>
      <c r="R2233" s="513"/>
      <c r="S2233" s="513"/>
      <c r="T2233" s="513"/>
      <c r="U2233" s="513"/>
      <c r="V2233" s="513"/>
      <c r="W2233" s="513"/>
      <c r="X2233" s="513"/>
      <c r="Y2233" s="513"/>
      <c r="Z2233" s="513"/>
      <c r="AA2233" s="513"/>
      <c r="AB2233" s="513"/>
      <c r="AC2233" s="513"/>
      <c r="AD2233" s="513"/>
      <c r="AE2233" s="513"/>
      <c r="AF2233" s="513"/>
      <c r="AG2233" s="513"/>
      <c r="AH2233" s="513"/>
      <c r="AI2233" s="513"/>
      <c r="AJ2233" s="513"/>
      <c r="AK2233" s="513"/>
      <c r="AL2233" s="513"/>
      <c r="AM2233" s="513"/>
      <c r="AN2233" s="513"/>
      <c r="AO2233" s="513"/>
      <c r="AP2233" s="513"/>
      <c r="AQ2233" s="513"/>
      <c r="AR2233" s="513"/>
      <c r="AS2233" s="513"/>
      <c r="AT2233" s="513"/>
      <c r="AU2233" s="513"/>
      <c r="AV2233" s="513"/>
      <c r="AW2233" s="513"/>
      <c r="AX2233" s="513"/>
      <c r="AY2233" s="513"/>
      <c r="AZ2233" s="513"/>
      <c r="BA2233" s="513"/>
      <c r="BB2233" s="513"/>
      <c r="BC2233" s="513"/>
      <c r="BD2233" s="513"/>
      <c r="BE2233" s="513"/>
      <c r="BF2233" s="513"/>
      <c r="BG2233" s="513"/>
      <c r="BH2233" s="513"/>
      <c r="BI2233" s="513"/>
      <c r="BJ2233" s="513"/>
      <c r="BK2233" s="513"/>
      <c r="BL2233" s="513"/>
      <c r="BM2233" s="513"/>
      <c r="BN2233" s="513"/>
      <c r="BO2233" s="513"/>
      <c r="BP2233" s="513"/>
      <c r="BQ2233" s="513"/>
      <c r="BR2233" s="513"/>
      <c r="BS2233" s="513"/>
      <c r="BT2233" s="513"/>
      <c r="BU2233" s="513"/>
      <c r="BV2233" s="513"/>
      <c r="BW2233" s="513"/>
      <c r="BX2233" s="513"/>
      <c r="BY2233" s="513"/>
      <c r="BZ2233" s="513"/>
      <c r="CA2233" s="513"/>
      <c r="CB2233" s="513"/>
      <c r="CC2233" s="1972"/>
      <c r="CD2233" s="1499"/>
      <c r="CE2233" s="1500"/>
      <c r="CF2233" s="1501"/>
      <c r="CG2233" s="1500"/>
      <c r="CH2233" s="1500"/>
      <c r="CI2233" s="1500"/>
      <c r="CJ2233" s="1976"/>
      <c r="CK2233" s="1519"/>
      <c r="CL2233" s="1509"/>
    </row>
    <row r="2234" spans="1:90" s="514" customFormat="1">
      <c r="A2234" s="511"/>
      <c r="B2234" s="512"/>
      <c r="C2234" s="1493"/>
      <c r="D2234" s="1493"/>
      <c r="E2234" s="1493"/>
      <c r="F2234" s="1493"/>
      <c r="G2234" s="1493"/>
      <c r="H2234" s="1530"/>
      <c r="I2234" s="1972"/>
      <c r="J2234" s="1542"/>
      <c r="K2234" s="513"/>
      <c r="L2234" s="513"/>
      <c r="M2234" s="513"/>
      <c r="N2234" s="513"/>
      <c r="O2234" s="513"/>
      <c r="P2234" s="513"/>
      <c r="Q2234" s="513"/>
      <c r="R2234" s="513"/>
      <c r="S2234" s="513"/>
      <c r="T2234" s="513"/>
      <c r="U2234" s="513"/>
      <c r="V2234" s="513"/>
      <c r="W2234" s="513"/>
      <c r="X2234" s="513"/>
      <c r="Y2234" s="513"/>
      <c r="Z2234" s="513"/>
      <c r="AA2234" s="513"/>
      <c r="AB2234" s="513"/>
      <c r="AC2234" s="513"/>
      <c r="AD2234" s="513"/>
      <c r="AE2234" s="513"/>
      <c r="AF2234" s="513"/>
      <c r="AG2234" s="513"/>
      <c r="AH2234" s="513"/>
      <c r="AI2234" s="513"/>
      <c r="AJ2234" s="513"/>
      <c r="AK2234" s="513"/>
      <c r="AL2234" s="513"/>
      <c r="AM2234" s="513"/>
      <c r="AN2234" s="513"/>
      <c r="AO2234" s="513"/>
      <c r="AP2234" s="513"/>
      <c r="AQ2234" s="513"/>
      <c r="AR2234" s="513"/>
      <c r="AS2234" s="513"/>
      <c r="AT2234" s="513"/>
      <c r="AU2234" s="513"/>
      <c r="AV2234" s="513"/>
      <c r="AW2234" s="513"/>
      <c r="AX2234" s="513"/>
      <c r="AY2234" s="513"/>
      <c r="AZ2234" s="513"/>
      <c r="BA2234" s="513"/>
      <c r="BB2234" s="513"/>
      <c r="BC2234" s="513"/>
      <c r="BD2234" s="513"/>
      <c r="BE2234" s="513"/>
      <c r="BF2234" s="513"/>
      <c r="BG2234" s="513"/>
      <c r="BH2234" s="513"/>
      <c r="BI2234" s="513"/>
      <c r="BJ2234" s="513"/>
      <c r="BK2234" s="513"/>
      <c r="BL2234" s="513"/>
      <c r="BM2234" s="513"/>
      <c r="BN2234" s="513"/>
      <c r="BO2234" s="513"/>
      <c r="BP2234" s="513"/>
      <c r="BQ2234" s="513"/>
      <c r="BR2234" s="513"/>
      <c r="BS2234" s="513"/>
      <c r="BT2234" s="513"/>
      <c r="BU2234" s="513"/>
      <c r="BV2234" s="513"/>
      <c r="BW2234" s="513"/>
      <c r="BX2234" s="513"/>
      <c r="BY2234" s="513"/>
      <c r="BZ2234" s="513"/>
      <c r="CA2234" s="513"/>
      <c r="CB2234" s="513"/>
      <c r="CC2234" s="1972"/>
      <c r="CD2234" s="1499"/>
      <c r="CE2234" s="1500"/>
      <c r="CF2234" s="1501"/>
      <c r="CG2234" s="1500"/>
      <c r="CH2234" s="1500"/>
      <c r="CI2234" s="1500"/>
      <c r="CJ2234" s="1976"/>
      <c r="CK2234" s="1519"/>
      <c r="CL2234" s="1509"/>
    </row>
    <row r="2235" spans="1:90" s="514" customFormat="1">
      <c r="A2235" s="511"/>
      <c r="B2235" s="512"/>
      <c r="C2235" s="1493"/>
      <c r="D2235" s="1493"/>
      <c r="E2235" s="1493"/>
      <c r="F2235" s="1493"/>
      <c r="G2235" s="1493"/>
      <c r="H2235" s="1530"/>
      <c r="I2235" s="1972"/>
      <c r="J2235" s="1542"/>
      <c r="K2235" s="513"/>
      <c r="L2235" s="513"/>
      <c r="M2235" s="513"/>
      <c r="N2235" s="513"/>
      <c r="O2235" s="513"/>
      <c r="P2235" s="513"/>
      <c r="Q2235" s="513"/>
      <c r="R2235" s="513"/>
      <c r="S2235" s="513"/>
      <c r="T2235" s="513"/>
      <c r="U2235" s="513"/>
      <c r="V2235" s="513"/>
      <c r="W2235" s="513"/>
      <c r="X2235" s="513"/>
      <c r="Y2235" s="513"/>
      <c r="Z2235" s="513"/>
      <c r="AA2235" s="513"/>
      <c r="AB2235" s="513"/>
      <c r="AC2235" s="513"/>
      <c r="AD2235" s="513"/>
      <c r="AE2235" s="513"/>
      <c r="AF2235" s="513"/>
      <c r="AG2235" s="513"/>
      <c r="AH2235" s="513"/>
      <c r="AI2235" s="513"/>
      <c r="AJ2235" s="513"/>
      <c r="AK2235" s="513"/>
      <c r="AL2235" s="513"/>
      <c r="AM2235" s="513"/>
      <c r="AN2235" s="513"/>
      <c r="AO2235" s="513"/>
      <c r="AP2235" s="513"/>
      <c r="AQ2235" s="513"/>
      <c r="AR2235" s="513"/>
      <c r="AS2235" s="513"/>
      <c r="AT2235" s="513"/>
      <c r="AU2235" s="513"/>
      <c r="AV2235" s="513"/>
      <c r="AW2235" s="513"/>
      <c r="AX2235" s="513"/>
      <c r="AY2235" s="513"/>
      <c r="AZ2235" s="513"/>
      <c r="BA2235" s="513"/>
      <c r="BB2235" s="513"/>
      <c r="BC2235" s="513"/>
      <c r="BD2235" s="513"/>
      <c r="BE2235" s="513"/>
      <c r="BF2235" s="513"/>
      <c r="BG2235" s="513"/>
      <c r="BH2235" s="513"/>
      <c r="BI2235" s="513"/>
      <c r="BJ2235" s="513"/>
      <c r="BK2235" s="513"/>
      <c r="BL2235" s="513"/>
      <c r="BM2235" s="513"/>
      <c r="BN2235" s="513"/>
      <c r="BO2235" s="513"/>
      <c r="BP2235" s="513"/>
      <c r="BQ2235" s="513"/>
      <c r="BR2235" s="513"/>
      <c r="BS2235" s="513"/>
      <c r="BT2235" s="513"/>
      <c r="BU2235" s="513"/>
      <c r="BV2235" s="513"/>
      <c r="BW2235" s="513"/>
      <c r="BX2235" s="513"/>
      <c r="BY2235" s="513"/>
      <c r="BZ2235" s="513"/>
      <c r="CA2235" s="513"/>
      <c r="CB2235" s="513"/>
      <c r="CC2235" s="1972"/>
      <c r="CD2235" s="1499"/>
      <c r="CE2235" s="1500"/>
      <c r="CF2235" s="1501"/>
      <c r="CG2235" s="1500"/>
      <c r="CH2235" s="1500"/>
      <c r="CI2235" s="1500"/>
      <c r="CJ2235" s="1976"/>
      <c r="CK2235" s="1519"/>
      <c r="CL2235" s="1509"/>
    </row>
    <row r="2236" spans="1:90" s="514" customFormat="1">
      <c r="A2236" s="511"/>
      <c r="B2236" s="512"/>
      <c r="C2236" s="1493"/>
      <c r="D2236" s="1493"/>
      <c r="E2236" s="1493"/>
      <c r="F2236" s="1493"/>
      <c r="G2236" s="1493"/>
      <c r="H2236" s="1530"/>
      <c r="I2236" s="1972"/>
      <c r="J2236" s="1542"/>
      <c r="K2236" s="513"/>
      <c r="L2236" s="513"/>
      <c r="M2236" s="513"/>
      <c r="N2236" s="513"/>
      <c r="O2236" s="513"/>
      <c r="P2236" s="513"/>
      <c r="Q2236" s="513"/>
      <c r="R2236" s="513"/>
      <c r="S2236" s="513"/>
      <c r="T2236" s="513"/>
      <c r="U2236" s="513"/>
      <c r="V2236" s="513"/>
      <c r="W2236" s="513"/>
      <c r="X2236" s="513"/>
      <c r="Y2236" s="513"/>
      <c r="Z2236" s="513"/>
      <c r="AA2236" s="513"/>
      <c r="AB2236" s="513"/>
      <c r="AC2236" s="513"/>
      <c r="AD2236" s="513"/>
      <c r="AE2236" s="513"/>
      <c r="AF2236" s="513"/>
      <c r="AG2236" s="513"/>
      <c r="AH2236" s="513"/>
      <c r="AI2236" s="513"/>
      <c r="AJ2236" s="513"/>
      <c r="AK2236" s="513"/>
      <c r="AL2236" s="513"/>
      <c r="AM2236" s="513"/>
      <c r="AN2236" s="513"/>
      <c r="AO2236" s="513"/>
      <c r="AP2236" s="513"/>
      <c r="AQ2236" s="513"/>
      <c r="AR2236" s="513"/>
      <c r="AS2236" s="513"/>
      <c r="AT2236" s="513"/>
      <c r="AU2236" s="513"/>
      <c r="AV2236" s="513"/>
      <c r="AW2236" s="513"/>
      <c r="AX2236" s="513"/>
      <c r="AY2236" s="513"/>
      <c r="AZ2236" s="513"/>
      <c r="BA2236" s="513"/>
      <c r="BB2236" s="513"/>
      <c r="BC2236" s="513"/>
      <c r="BD2236" s="513"/>
      <c r="BE2236" s="513"/>
      <c r="BF2236" s="513"/>
      <c r="BG2236" s="513"/>
      <c r="BH2236" s="513"/>
      <c r="BI2236" s="513"/>
      <c r="BJ2236" s="513"/>
      <c r="BK2236" s="513"/>
      <c r="BL2236" s="513"/>
      <c r="BM2236" s="513"/>
      <c r="BN2236" s="513"/>
      <c r="BO2236" s="513"/>
      <c r="BP2236" s="513"/>
      <c r="BQ2236" s="513"/>
      <c r="BR2236" s="513"/>
      <c r="BS2236" s="513"/>
      <c r="BT2236" s="513"/>
      <c r="BU2236" s="513"/>
      <c r="BV2236" s="513"/>
      <c r="BW2236" s="513"/>
      <c r="BX2236" s="513"/>
      <c r="BY2236" s="513"/>
      <c r="BZ2236" s="513"/>
      <c r="CA2236" s="513"/>
      <c r="CB2236" s="513"/>
      <c r="CC2236" s="1972"/>
      <c r="CD2236" s="1499"/>
      <c r="CE2236" s="1500"/>
      <c r="CF2236" s="1501"/>
      <c r="CG2236" s="1500"/>
      <c r="CH2236" s="1500"/>
      <c r="CI2236" s="1500"/>
      <c r="CJ2236" s="1976"/>
      <c r="CK2236" s="1519"/>
      <c r="CL2236" s="1509"/>
    </row>
    <row r="2237" spans="1:90" s="514" customFormat="1">
      <c r="A2237" s="511"/>
      <c r="B2237" s="512"/>
      <c r="C2237" s="1493"/>
      <c r="D2237" s="1493"/>
      <c r="E2237" s="1493"/>
      <c r="F2237" s="1493"/>
      <c r="G2237" s="1493"/>
      <c r="H2237" s="1530"/>
      <c r="I2237" s="1972"/>
      <c r="J2237" s="1542"/>
      <c r="K2237" s="513"/>
      <c r="L2237" s="513"/>
      <c r="M2237" s="513"/>
      <c r="N2237" s="513"/>
      <c r="O2237" s="513"/>
      <c r="P2237" s="513"/>
      <c r="Q2237" s="513"/>
      <c r="R2237" s="513"/>
      <c r="S2237" s="513"/>
      <c r="T2237" s="513"/>
      <c r="U2237" s="513"/>
      <c r="V2237" s="513"/>
      <c r="W2237" s="513"/>
      <c r="X2237" s="513"/>
      <c r="Y2237" s="513"/>
      <c r="Z2237" s="513"/>
      <c r="AA2237" s="513"/>
      <c r="AB2237" s="513"/>
      <c r="AC2237" s="513"/>
      <c r="AD2237" s="513"/>
      <c r="AE2237" s="513"/>
      <c r="AF2237" s="513"/>
      <c r="AG2237" s="513"/>
      <c r="AH2237" s="513"/>
      <c r="AI2237" s="513"/>
      <c r="AJ2237" s="513"/>
      <c r="AK2237" s="513"/>
      <c r="AL2237" s="513"/>
      <c r="AM2237" s="513"/>
      <c r="AN2237" s="513"/>
      <c r="AO2237" s="513"/>
      <c r="AP2237" s="513"/>
      <c r="AQ2237" s="513"/>
      <c r="AR2237" s="513"/>
      <c r="AS2237" s="513"/>
      <c r="AT2237" s="513"/>
      <c r="AU2237" s="513"/>
      <c r="AV2237" s="513"/>
      <c r="AW2237" s="513"/>
      <c r="AX2237" s="513"/>
      <c r="AY2237" s="513"/>
      <c r="AZ2237" s="513"/>
      <c r="BA2237" s="513"/>
      <c r="BB2237" s="513"/>
      <c r="BC2237" s="513"/>
      <c r="BD2237" s="513"/>
      <c r="BE2237" s="513"/>
      <c r="BF2237" s="513"/>
      <c r="BG2237" s="513"/>
      <c r="BH2237" s="513"/>
      <c r="BI2237" s="513"/>
      <c r="BJ2237" s="513"/>
      <c r="BK2237" s="513"/>
      <c r="BL2237" s="513"/>
      <c r="BM2237" s="513"/>
      <c r="BN2237" s="513"/>
      <c r="BO2237" s="513"/>
      <c r="BP2237" s="513"/>
      <c r="BQ2237" s="513"/>
      <c r="BR2237" s="513"/>
      <c r="BS2237" s="513"/>
      <c r="BT2237" s="513"/>
      <c r="BU2237" s="513"/>
      <c r="BV2237" s="513"/>
      <c r="BW2237" s="513"/>
      <c r="BX2237" s="513"/>
      <c r="BY2237" s="513"/>
      <c r="BZ2237" s="513"/>
      <c r="CA2237" s="513"/>
      <c r="CB2237" s="513"/>
      <c r="CC2237" s="1972"/>
      <c r="CD2237" s="1499"/>
      <c r="CE2237" s="1500"/>
      <c r="CF2237" s="1501"/>
      <c r="CG2237" s="1500"/>
      <c r="CH2237" s="1500"/>
      <c r="CI2237" s="1500"/>
      <c r="CJ2237" s="1976"/>
      <c r="CK2237" s="1519"/>
      <c r="CL2237" s="1509"/>
    </row>
    <row r="2238" spans="1:90" s="514" customFormat="1">
      <c r="A2238" s="511"/>
      <c r="B2238" s="512"/>
      <c r="C2238" s="1493"/>
      <c r="D2238" s="1493"/>
      <c r="E2238" s="1493"/>
      <c r="F2238" s="1493"/>
      <c r="G2238" s="1493"/>
      <c r="H2238" s="1530"/>
      <c r="I2238" s="1972"/>
      <c r="J2238" s="1542"/>
      <c r="K2238" s="513"/>
      <c r="L2238" s="513"/>
      <c r="M2238" s="513"/>
      <c r="N2238" s="513"/>
      <c r="O2238" s="513"/>
      <c r="P2238" s="513"/>
      <c r="Q2238" s="513"/>
      <c r="R2238" s="513"/>
      <c r="S2238" s="513"/>
      <c r="T2238" s="513"/>
      <c r="U2238" s="513"/>
      <c r="V2238" s="513"/>
      <c r="W2238" s="513"/>
      <c r="X2238" s="513"/>
      <c r="Y2238" s="513"/>
      <c r="Z2238" s="513"/>
      <c r="AA2238" s="513"/>
      <c r="AB2238" s="513"/>
      <c r="AC2238" s="513"/>
      <c r="AD2238" s="513"/>
      <c r="AE2238" s="513"/>
      <c r="AF2238" s="513"/>
      <c r="AG2238" s="513"/>
      <c r="AH2238" s="513"/>
      <c r="AI2238" s="513"/>
      <c r="AJ2238" s="513"/>
      <c r="AK2238" s="513"/>
      <c r="AL2238" s="513"/>
      <c r="AM2238" s="513"/>
      <c r="AN2238" s="513"/>
      <c r="AO2238" s="513"/>
      <c r="AP2238" s="513"/>
      <c r="AQ2238" s="513"/>
      <c r="AR2238" s="513"/>
      <c r="AS2238" s="513"/>
      <c r="AT2238" s="513"/>
      <c r="AU2238" s="513"/>
      <c r="AV2238" s="513"/>
      <c r="AW2238" s="513"/>
      <c r="AX2238" s="513"/>
      <c r="AY2238" s="513"/>
      <c r="AZ2238" s="513"/>
      <c r="BA2238" s="513"/>
      <c r="BB2238" s="513"/>
      <c r="BC2238" s="513"/>
      <c r="BD2238" s="513"/>
      <c r="BE2238" s="513"/>
      <c r="BF2238" s="513"/>
      <c r="BG2238" s="513"/>
      <c r="BH2238" s="513"/>
      <c r="BI2238" s="513"/>
      <c r="BJ2238" s="513"/>
      <c r="BK2238" s="513"/>
      <c r="BL2238" s="513"/>
      <c r="BM2238" s="513"/>
      <c r="BN2238" s="513"/>
      <c r="BO2238" s="513"/>
      <c r="BP2238" s="513"/>
      <c r="BQ2238" s="513"/>
      <c r="BR2238" s="513"/>
      <c r="BS2238" s="513"/>
      <c r="BT2238" s="513"/>
      <c r="BU2238" s="513"/>
      <c r="BV2238" s="513"/>
      <c r="BW2238" s="513"/>
      <c r="BX2238" s="513"/>
      <c r="BY2238" s="513"/>
      <c r="BZ2238" s="513"/>
      <c r="CA2238" s="513"/>
      <c r="CB2238" s="513"/>
      <c r="CC2238" s="1972"/>
      <c r="CD2238" s="1499"/>
      <c r="CE2238" s="1500"/>
      <c r="CF2238" s="1501"/>
      <c r="CG2238" s="1500"/>
      <c r="CH2238" s="1500"/>
      <c r="CI2238" s="1500"/>
      <c r="CJ2238" s="1976"/>
      <c r="CK2238" s="1519"/>
      <c r="CL2238" s="1509"/>
    </row>
    <row r="2239" spans="1:90" s="514" customFormat="1">
      <c r="A2239" s="511"/>
      <c r="B2239" s="512"/>
      <c r="C2239" s="1493"/>
      <c r="D2239" s="1493"/>
      <c r="E2239" s="1493"/>
      <c r="F2239" s="1493"/>
      <c r="G2239" s="1493"/>
      <c r="H2239" s="1530"/>
      <c r="I2239" s="1972"/>
      <c r="J2239" s="1542"/>
      <c r="K2239" s="513"/>
      <c r="L2239" s="513"/>
      <c r="M2239" s="513"/>
      <c r="N2239" s="513"/>
      <c r="O2239" s="513"/>
      <c r="P2239" s="513"/>
      <c r="Q2239" s="513"/>
      <c r="R2239" s="513"/>
      <c r="S2239" s="513"/>
      <c r="T2239" s="513"/>
      <c r="U2239" s="513"/>
      <c r="V2239" s="513"/>
      <c r="W2239" s="513"/>
      <c r="X2239" s="513"/>
      <c r="Y2239" s="513"/>
      <c r="Z2239" s="513"/>
      <c r="AA2239" s="513"/>
      <c r="AB2239" s="513"/>
      <c r="AC2239" s="513"/>
      <c r="AD2239" s="513"/>
      <c r="AE2239" s="513"/>
      <c r="AF2239" s="513"/>
      <c r="AG2239" s="513"/>
      <c r="AH2239" s="513"/>
      <c r="AI2239" s="513"/>
      <c r="AJ2239" s="513"/>
      <c r="AK2239" s="513"/>
      <c r="AL2239" s="513"/>
      <c r="AM2239" s="513"/>
      <c r="AN2239" s="513"/>
      <c r="AO2239" s="513"/>
      <c r="AP2239" s="513"/>
      <c r="AQ2239" s="513"/>
      <c r="AR2239" s="513"/>
      <c r="AS2239" s="513"/>
      <c r="AT2239" s="513"/>
      <c r="AU2239" s="513"/>
      <c r="AV2239" s="513"/>
      <c r="AW2239" s="513"/>
      <c r="AX2239" s="513"/>
      <c r="AY2239" s="513"/>
      <c r="AZ2239" s="513"/>
      <c r="BA2239" s="513"/>
      <c r="BB2239" s="513"/>
      <c r="BC2239" s="513"/>
      <c r="BD2239" s="513"/>
      <c r="BE2239" s="513"/>
      <c r="BF2239" s="513"/>
      <c r="BG2239" s="513"/>
      <c r="BH2239" s="513"/>
      <c r="BI2239" s="513"/>
      <c r="BJ2239" s="513"/>
      <c r="BK2239" s="513"/>
      <c r="BL2239" s="513"/>
      <c r="BM2239" s="513"/>
      <c r="BN2239" s="513"/>
      <c r="BO2239" s="513"/>
      <c r="BP2239" s="513"/>
      <c r="BQ2239" s="513"/>
      <c r="BR2239" s="513"/>
      <c r="BS2239" s="513"/>
      <c r="BT2239" s="513"/>
      <c r="BU2239" s="513"/>
      <c r="BV2239" s="513"/>
      <c r="BW2239" s="513"/>
      <c r="BX2239" s="513"/>
      <c r="BY2239" s="513"/>
      <c r="BZ2239" s="513"/>
      <c r="CA2239" s="513"/>
      <c r="CB2239" s="513"/>
      <c r="CC2239" s="1972"/>
      <c r="CD2239" s="1499"/>
      <c r="CE2239" s="1500"/>
      <c r="CF2239" s="1501"/>
      <c r="CG2239" s="1500"/>
      <c r="CH2239" s="1500"/>
      <c r="CI2239" s="1500"/>
      <c r="CJ2239" s="1976"/>
      <c r="CK2239" s="1519"/>
      <c r="CL2239" s="1509"/>
    </row>
    <row r="2240" spans="1:90" s="514" customFormat="1">
      <c r="A2240" s="511"/>
      <c r="B2240" s="512"/>
      <c r="C2240" s="1493"/>
      <c r="D2240" s="1493"/>
      <c r="E2240" s="1493"/>
      <c r="F2240" s="1493"/>
      <c r="G2240" s="1493"/>
      <c r="H2240" s="1530"/>
      <c r="I2240" s="1972"/>
      <c r="J2240" s="1542"/>
      <c r="K2240" s="513"/>
      <c r="L2240" s="513"/>
      <c r="M2240" s="513"/>
      <c r="N2240" s="513"/>
      <c r="O2240" s="513"/>
      <c r="P2240" s="513"/>
      <c r="Q2240" s="513"/>
      <c r="R2240" s="513"/>
      <c r="S2240" s="513"/>
      <c r="T2240" s="513"/>
      <c r="U2240" s="513"/>
      <c r="V2240" s="513"/>
      <c r="W2240" s="513"/>
      <c r="X2240" s="513"/>
      <c r="Y2240" s="513"/>
      <c r="Z2240" s="513"/>
      <c r="AA2240" s="513"/>
      <c r="AB2240" s="513"/>
      <c r="AC2240" s="513"/>
      <c r="AD2240" s="513"/>
      <c r="AE2240" s="513"/>
      <c r="AF2240" s="513"/>
      <c r="AG2240" s="513"/>
      <c r="AH2240" s="513"/>
      <c r="AI2240" s="513"/>
      <c r="AJ2240" s="513"/>
      <c r="AK2240" s="513"/>
      <c r="AL2240" s="513"/>
      <c r="AM2240" s="513"/>
      <c r="AN2240" s="513"/>
      <c r="AO2240" s="513"/>
      <c r="AP2240" s="513"/>
      <c r="AQ2240" s="513"/>
      <c r="AR2240" s="513"/>
      <c r="AS2240" s="513"/>
      <c r="AT2240" s="513"/>
      <c r="AU2240" s="513"/>
      <c r="AV2240" s="513"/>
      <c r="AW2240" s="513"/>
      <c r="AX2240" s="513"/>
      <c r="AY2240" s="513"/>
      <c r="AZ2240" s="513"/>
      <c r="BA2240" s="513"/>
      <c r="BB2240" s="513"/>
      <c r="BC2240" s="513"/>
      <c r="BD2240" s="513"/>
      <c r="BE2240" s="513"/>
      <c r="BF2240" s="513"/>
      <c r="BG2240" s="513"/>
      <c r="BH2240" s="513"/>
      <c r="BI2240" s="513"/>
      <c r="BJ2240" s="513"/>
      <c r="BK2240" s="513"/>
      <c r="BL2240" s="513"/>
      <c r="BM2240" s="513"/>
      <c r="BN2240" s="513"/>
      <c r="BO2240" s="513"/>
      <c r="BP2240" s="513"/>
      <c r="BQ2240" s="513"/>
      <c r="BR2240" s="513"/>
      <c r="BS2240" s="513"/>
      <c r="BT2240" s="513"/>
      <c r="BU2240" s="513"/>
      <c r="BV2240" s="513"/>
      <c r="BW2240" s="513"/>
      <c r="BX2240" s="513"/>
      <c r="BY2240" s="513"/>
      <c r="BZ2240" s="513"/>
      <c r="CA2240" s="513"/>
      <c r="CB2240" s="513"/>
      <c r="CC2240" s="1972"/>
      <c r="CD2240" s="1499"/>
      <c r="CE2240" s="1500"/>
      <c r="CF2240" s="1501"/>
      <c r="CG2240" s="1500"/>
      <c r="CH2240" s="1500"/>
      <c r="CI2240" s="1500"/>
      <c r="CJ2240" s="1976"/>
      <c r="CK2240" s="1519"/>
      <c r="CL2240" s="1509"/>
    </row>
    <row r="2241" spans="1:90" s="514" customFormat="1">
      <c r="A2241" s="511"/>
      <c r="B2241" s="512"/>
      <c r="C2241" s="1493"/>
      <c r="D2241" s="1493"/>
      <c r="E2241" s="1493"/>
      <c r="F2241" s="1493"/>
      <c r="G2241" s="1493"/>
      <c r="H2241" s="1530"/>
      <c r="I2241" s="1972"/>
      <c r="J2241" s="1542"/>
      <c r="K2241" s="513"/>
      <c r="L2241" s="513"/>
      <c r="M2241" s="513"/>
      <c r="N2241" s="513"/>
      <c r="O2241" s="513"/>
      <c r="P2241" s="513"/>
      <c r="Q2241" s="513"/>
      <c r="R2241" s="513"/>
      <c r="S2241" s="513"/>
      <c r="T2241" s="513"/>
      <c r="U2241" s="513"/>
      <c r="V2241" s="513"/>
      <c r="W2241" s="513"/>
      <c r="X2241" s="513"/>
      <c r="Y2241" s="513"/>
      <c r="Z2241" s="513"/>
      <c r="AA2241" s="513"/>
      <c r="AB2241" s="513"/>
      <c r="AC2241" s="513"/>
      <c r="AD2241" s="513"/>
      <c r="AE2241" s="513"/>
      <c r="AF2241" s="513"/>
      <c r="AG2241" s="513"/>
      <c r="AH2241" s="513"/>
      <c r="AI2241" s="513"/>
      <c r="AJ2241" s="513"/>
      <c r="AK2241" s="513"/>
      <c r="AL2241" s="513"/>
      <c r="AM2241" s="513"/>
      <c r="AN2241" s="513"/>
      <c r="AO2241" s="513"/>
      <c r="AP2241" s="513"/>
      <c r="AQ2241" s="513"/>
      <c r="AR2241" s="513"/>
      <c r="AS2241" s="513"/>
      <c r="AT2241" s="513"/>
      <c r="AU2241" s="513"/>
      <c r="AV2241" s="513"/>
      <c r="AW2241" s="513"/>
      <c r="AX2241" s="513"/>
      <c r="AY2241" s="513"/>
      <c r="AZ2241" s="513"/>
      <c r="BA2241" s="513"/>
      <c r="BB2241" s="513"/>
      <c r="BC2241" s="513"/>
      <c r="BD2241" s="513"/>
      <c r="BE2241" s="513"/>
      <c r="BF2241" s="513"/>
      <c r="BG2241" s="513"/>
      <c r="BH2241" s="513"/>
      <c r="BI2241" s="513"/>
      <c r="BJ2241" s="513"/>
      <c r="BK2241" s="513"/>
      <c r="BL2241" s="513"/>
      <c r="BM2241" s="513"/>
      <c r="BN2241" s="513"/>
      <c r="BO2241" s="513"/>
      <c r="BP2241" s="513"/>
      <c r="BQ2241" s="513"/>
      <c r="BR2241" s="513"/>
      <c r="BS2241" s="513"/>
      <c r="BT2241" s="513"/>
      <c r="BU2241" s="513"/>
      <c r="BV2241" s="513"/>
      <c r="BW2241" s="513"/>
      <c r="BX2241" s="513"/>
      <c r="BY2241" s="513"/>
      <c r="BZ2241" s="513"/>
      <c r="CA2241" s="513"/>
      <c r="CB2241" s="513"/>
      <c r="CC2241" s="1972"/>
      <c r="CD2241" s="1499"/>
      <c r="CE2241" s="1500"/>
      <c r="CF2241" s="1501"/>
      <c r="CG2241" s="1500"/>
      <c r="CH2241" s="1500"/>
      <c r="CI2241" s="1500"/>
      <c r="CJ2241" s="1976"/>
      <c r="CK2241" s="1519"/>
      <c r="CL2241" s="1509"/>
    </row>
    <row r="2242" spans="1:90" s="514" customFormat="1">
      <c r="A2242" s="511"/>
      <c r="B2242" s="512"/>
      <c r="C2242" s="1493"/>
      <c r="D2242" s="1493"/>
      <c r="E2242" s="1493"/>
      <c r="F2242" s="1493"/>
      <c r="G2242" s="1493"/>
      <c r="H2242" s="1530"/>
      <c r="I2242" s="1972"/>
      <c r="J2242" s="1542"/>
      <c r="K2242" s="513"/>
      <c r="L2242" s="513"/>
      <c r="M2242" s="513"/>
      <c r="N2242" s="513"/>
      <c r="O2242" s="513"/>
      <c r="P2242" s="513"/>
      <c r="Q2242" s="513"/>
      <c r="R2242" s="513"/>
      <c r="S2242" s="513"/>
      <c r="T2242" s="513"/>
      <c r="U2242" s="513"/>
      <c r="V2242" s="513"/>
      <c r="W2242" s="513"/>
      <c r="X2242" s="513"/>
      <c r="Y2242" s="513"/>
      <c r="Z2242" s="513"/>
      <c r="AA2242" s="513"/>
      <c r="AB2242" s="513"/>
      <c r="AC2242" s="513"/>
      <c r="AD2242" s="513"/>
      <c r="AE2242" s="513"/>
      <c r="AF2242" s="513"/>
      <c r="AG2242" s="513"/>
      <c r="AH2242" s="513"/>
      <c r="AI2242" s="513"/>
      <c r="AJ2242" s="513"/>
      <c r="AK2242" s="513"/>
      <c r="AL2242" s="513"/>
      <c r="AM2242" s="513"/>
      <c r="AN2242" s="513"/>
      <c r="AO2242" s="513"/>
      <c r="AP2242" s="513"/>
      <c r="AQ2242" s="513"/>
      <c r="AR2242" s="513"/>
      <c r="AS2242" s="513"/>
      <c r="AT2242" s="513"/>
      <c r="AU2242" s="513"/>
      <c r="AV2242" s="513"/>
      <c r="AW2242" s="513"/>
      <c r="AX2242" s="513"/>
      <c r="AY2242" s="513"/>
      <c r="AZ2242" s="513"/>
      <c r="BA2242" s="513"/>
      <c r="BB2242" s="513"/>
      <c r="BC2242" s="513"/>
      <c r="BD2242" s="513"/>
      <c r="BE2242" s="513"/>
      <c r="BF2242" s="513"/>
      <c r="BG2242" s="513"/>
      <c r="BH2242" s="513"/>
      <c r="BI2242" s="513"/>
      <c r="BJ2242" s="513"/>
      <c r="BK2242" s="513"/>
      <c r="BL2242" s="513"/>
      <c r="BM2242" s="513"/>
      <c r="BN2242" s="513"/>
      <c r="BO2242" s="513"/>
      <c r="BP2242" s="513"/>
      <c r="BQ2242" s="513"/>
      <c r="BR2242" s="513"/>
      <c r="BS2242" s="513"/>
      <c r="BT2242" s="513"/>
      <c r="BU2242" s="513"/>
      <c r="BV2242" s="513"/>
      <c r="BW2242" s="513"/>
      <c r="BX2242" s="513"/>
      <c r="BY2242" s="513"/>
      <c r="BZ2242" s="513"/>
      <c r="CA2242" s="513"/>
      <c r="CB2242" s="513"/>
      <c r="CC2242" s="1972"/>
      <c r="CD2242" s="1499"/>
      <c r="CE2242" s="1500"/>
      <c r="CF2242" s="1501"/>
      <c r="CG2242" s="1500"/>
      <c r="CH2242" s="1500"/>
      <c r="CI2242" s="1500"/>
      <c r="CJ2242" s="1976"/>
      <c r="CK2242" s="1519"/>
      <c r="CL2242" s="1509"/>
    </row>
    <row r="2243" spans="1:90" s="514" customFormat="1">
      <c r="A2243" s="511"/>
      <c r="B2243" s="512"/>
      <c r="C2243" s="1493"/>
      <c r="D2243" s="1493"/>
      <c r="E2243" s="1493"/>
      <c r="F2243" s="1493"/>
      <c r="G2243" s="1493"/>
      <c r="H2243" s="1530"/>
      <c r="I2243" s="1972"/>
      <c r="J2243" s="1542"/>
      <c r="K2243" s="513"/>
      <c r="L2243" s="513"/>
      <c r="M2243" s="513"/>
      <c r="N2243" s="513"/>
      <c r="O2243" s="513"/>
      <c r="P2243" s="513"/>
      <c r="Q2243" s="513"/>
      <c r="R2243" s="513"/>
      <c r="S2243" s="513"/>
      <c r="T2243" s="513"/>
      <c r="U2243" s="513"/>
      <c r="V2243" s="513"/>
      <c r="W2243" s="513"/>
      <c r="X2243" s="513"/>
      <c r="Y2243" s="513"/>
      <c r="Z2243" s="513"/>
      <c r="AA2243" s="513"/>
      <c r="AB2243" s="513"/>
      <c r="AC2243" s="513"/>
      <c r="AD2243" s="513"/>
      <c r="AE2243" s="513"/>
      <c r="AF2243" s="513"/>
      <c r="AG2243" s="513"/>
      <c r="AH2243" s="513"/>
      <c r="AI2243" s="513"/>
      <c r="AJ2243" s="513"/>
      <c r="AK2243" s="513"/>
      <c r="AL2243" s="513"/>
      <c r="AM2243" s="513"/>
      <c r="AN2243" s="513"/>
      <c r="AO2243" s="513"/>
      <c r="AP2243" s="513"/>
      <c r="AQ2243" s="513"/>
      <c r="AR2243" s="513"/>
      <c r="AS2243" s="513"/>
      <c r="AT2243" s="513"/>
      <c r="AU2243" s="513"/>
      <c r="AV2243" s="513"/>
      <c r="AW2243" s="513"/>
      <c r="AX2243" s="513"/>
      <c r="AY2243" s="513"/>
      <c r="AZ2243" s="513"/>
      <c r="BA2243" s="513"/>
      <c r="BB2243" s="513"/>
      <c r="BC2243" s="513"/>
      <c r="BD2243" s="513"/>
      <c r="BE2243" s="513"/>
      <c r="BF2243" s="513"/>
      <c r="BG2243" s="513"/>
      <c r="BH2243" s="513"/>
      <c r="BI2243" s="513"/>
      <c r="BJ2243" s="513"/>
      <c r="BK2243" s="513"/>
      <c r="BL2243" s="513"/>
      <c r="BM2243" s="513"/>
      <c r="BN2243" s="513"/>
      <c r="BO2243" s="513"/>
      <c r="BP2243" s="513"/>
      <c r="BQ2243" s="513"/>
      <c r="BR2243" s="513"/>
      <c r="BS2243" s="513"/>
      <c r="BT2243" s="513"/>
      <c r="BU2243" s="513"/>
      <c r="BV2243" s="513"/>
      <c r="BW2243" s="513"/>
      <c r="BX2243" s="513"/>
      <c r="BY2243" s="513"/>
      <c r="BZ2243" s="513"/>
      <c r="CA2243" s="513"/>
      <c r="CB2243" s="513"/>
      <c r="CC2243" s="1972"/>
      <c r="CD2243" s="1499"/>
      <c r="CE2243" s="1500"/>
      <c r="CF2243" s="1501"/>
      <c r="CG2243" s="1500"/>
      <c r="CH2243" s="1500"/>
      <c r="CI2243" s="1500"/>
      <c r="CJ2243" s="1976"/>
      <c r="CK2243" s="1519"/>
      <c r="CL2243" s="1509"/>
    </row>
    <row r="2244" spans="1:90" s="514" customFormat="1">
      <c r="A2244" s="511"/>
      <c r="B2244" s="512"/>
      <c r="C2244" s="1493"/>
      <c r="D2244" s="1493"/>
      <c r="E2244" s="1493"/>
      <c r="F2244" s="1493"/>
      <c r="G2244" s="1493"/>
      <c r="H2244" s="1530"/>
      <c r="I2244" s="1972"/>
      <c r="J2244" s="1542"/>
      <c r="K2244" s="513"/>
      <c r="L2244" s="513"/>
      <c r="M2244" s="513"/>
      <c r="N2244" s="513"/>
      <c r="O2244" s="513"/>
      <c r="P2244" s="513"/>
      <c r="Q2244" s="513"/>
      <c r="R2244" s="513"/>
      <c r="S2244" s="513"/>
      <c r="T2244" s="513"/>
      <c r="U2244" s="513"/>
      <c r="V2244" s="513"/>
      <c r="W2244" s="513"/>
      <c r="X2244" s="513"/>
      <c r="Y2244" s="513"/>
      <c r="Z2244" s="513"/>
      <c r="AA2244" s="513"/>
      <c r="AB2244" s="513"/>
      <c r="AC2244" s="513"/>
      <c r="AD2244" s="513"/>
      <c r="AE2244" s="513"/>
      <c r="AF2244" s="513"/>
      <c r="AG2244" s="513"/>
      <c r="AH2244" s="513"/>
      <c r="AI2244" s="513"/>
      <c r="AJ2244" s="513"/>
      <c r="AK2244" s="513"/>
      <c r="AL2244" s="513"/>
      <c r="AM2244" s="513"/>
      <c r="AN2244" s="513"/>
      <c r="AO2244" s="513"/>
      <c r="AP2244" s="513"/>
      <c r="AQ2244" s="513"/>
      <c r="AR2244" s="513"/>
      <c r="AS2244" s="513"/>
      <c r="AT2244" s="513"/>
      <c r="AU2244" s="513"/>
      <c r="AV2244" s="513"/>
      <c r="AW2244" s="513"/>
      <c r="AX2244" s="513"/>
      <c r="AY2244" s="513"/>
      <c r="AZ2244" s="513"/>
      <c r="BA2244" s="513"/>
      <c r="BB2244" s="513"/>
      <c r="BC2244" s="513"/>
      <c r="BD2244" s="513"/>
      <c r="BE2244" s="513"/>
      <c r="BF2244" s="513"/>
      <c r="BG2244" s="513"/>
      <c r="BH2244" s="513"/>
      <c r="BI2244" s="513"/>
      <c r="BJ2244" s="513"/>
      <c r="BK2244" s="513"/>
      <c r="BL2244" s="513"/>
      <c r="BM2244" s="513"/>
      <c r="BN2244" s="513"/>
      <c r="BO2244" s="513"/>
      <c r="BP2244" s="513"/>
      <c r="BQ2244" s="513"/>
      <c r="BR2244" s="513"/>
      <c r="BS2244" s="513"/>
      <c r="BT2244" s="513"/>
      <c r="BU2244" s="513"/>
      <c r="BV2244" s="513"/>
      <c r="BW2244" s="513"/>
      <c r="BX2244" s="513"/>
      <c r="BY2244" s="513"/>
      <c r="BZ2244" s="513"/>
      <c r="CA2244" s="513"/>
      <c r="CB2244" s="513"/>
      <c r="CC2244" s="1972"/>
      <c r="CD2244" s="1499"/>
      <c r="CE2244" s="1500"/>
      <c r="CF2244" s="1501"/>
      <c r="CG2244" s="1500"/>
      <c r="CH2244" s="1500"/>
      <c r="CI2244" s="1500"/>
      <c r="CJ2244" s="1976"/>
      <c r="CK2244" s="1519"/>
      <c r="CL2244" s="1509"/>
    </row>
    <row r="2245" spans="1:90" s="514" customFormat="1">
      <c r="A2245" s="511"/>
      <c r="B2245" s="512"/>
      <c r="C2245" s="1493"/>
      <c r="D2245" s="1493"/>
      <c r="E2245" s="1493"/>
      <c r="F2245" s="1493"/>
      <c r="G2245" s="1493"/>
      <c r="H2245" s="1530"/>
      <c r="I2245" s="1972"/>
      <c r="J2245" s="1542"/>
      <c r="K2245" s="513"/>
      <c r="L2245" s="513"/>
      <c r="M2245" s="513"/>
      <c r="N2245" s="513"/>
      <c r="O2245" s="513"/>
      <c r="P2245" s="513"/>
      <c r="Q2245" s="513"/>
      <c r="R2245" s="513"/>
      <c r="S2245" s="513"/>
      <c r="T2245" s="513"/>
      <c r="U2245" s="513"/>
      <c r="V2245" s="513"/>
      <c r="W2245" s="513"/>
      <c r="X2245" s="513"/>
      <c r="Y2245" s="513"/>
      <c r="Z2245" s="513"/>
      <c r="AA2245" s="513"/>
      <c r="AB2245" s="513"/>
      <c r="AC2245" s="513"/>
      <c r="AD2245" s="513"/>
      <c r="AE2245" s="513"/>
      <c r="AF2245" s="513"/>
      <c r="AG2245" s="513"/>
      <c r="AH2245" s="513"/>
      <c r="AI2245" s="513"/>
      <c r="AJ2245" s="513"/>
      <c r="AK2245" s="513"/>
      <c r="AL2245" s="513"/>
      <c r="AM2245" s="513"/>
      <c r="AN2245" s="513"/>
      <c r="AO2245" s="513"/>
      <c r="AP2245" s="513"/>
      <c r="AQ2245" s="513"/>
      <c r="AR2245" s="513"/>
      <c r="AS2245" s="513"/>
      <c r="AT2245" s="513"/>
      <c r="AU2245" s="513"/>
      <c r="AV2245" s="513"/>
      <c r="AW2245" s="513"/>
      <c r="AX2245" s="513"/>
      <c r="AY2245" s="513"/>
      <c r="AZ2245" s="513"/>
      <c r="BA2245" s="513"/>
      <c r="BB2245" s="513"/>
      <c r="BC2245" s="513"/>
      <c r="BD2245" s="513"/>
      <c r="BE2245" s="513"/>
      <c r="BF2245" s="513"/>
      <c r="BG2245" s="513"/>
      <c r="BH2245" s="513"/>
      <c r="BI2245" s="513"/>
      <c r="BJ2245" s="513"/>
      <c r="BK2245" s="513"/>
      <c r="BL2245" s="513"/>
      <c r="BM2245" s="513"/>
      <c r="BN2245" s="513"/>
      <c r="BO2245" s="513"/>
      <c r="BP2245" s="513"/>
      <c r="BQ2245" s="513"/>
      <c r="BR2245" s="513"/>
      <c r="BS2245" s="513"/>
      <c r="BT2245" s="513"/>
      <c r="BU2245" s="513"/>
      <c r="BV2245" s="513"/>
      <c r="BW2245" s="513"/>
      <c r="BX2245" s="513"/>
      <c r="BY2245" s="513"/>
      <c r="BZ2245" s="513"/>
      <c r="CA2245" s="513"/>
      <c r="CB2245" s="513"/>
      <c r="CC2245" s="1972"/>
      <c r="CD2245" s="1499"/>
      <c r="CE2245" s="1500"/>
      <c r="CF2245" s="1501"/>
      <c r="CG2245" s="1500"/>
      <c r="CH2245" s="1500"/>
      <c r="CI2245" s="1500"/>
      <c r="CJ2245" s="1976"/>
      <c r="CK2245" s="1519"/>
      <c r="CL2245" s="1509"/>
    </row>
    <row r="2246" spans="1:90" s="514" customFormat="1">
      <c r="A2246" s="511"/>
      <c r="B2246" s="512"/>
      <c r="C2246" s="1493"/>
      <c r="D2246" s="1493"/>
      <c r="E2246" s="1493"/>
      <c r="F2246" s="1493"/>
      <c r="G2246" s="1493"/>
      <c r="H2246" s="1530"/>
      <c r="I2246" s="1972"/>
      <c r="J2246" s="1542"/>
      <c r="K2246" s="513"/>
      <c r="L2246" s="513"/>
      <c r="M2246" s="513"/>
      <c r="N2246" s="513"/>
      <c r="O2246" s="513"/>
      <c r="P2246" s="513"/>
      <c r="Q2246" s="513"/>
      <c r="R2246" s="513"/>
      <c r="S2246" s="513"/>
      <c r="T2246" s="513"/>
      <c r="U2246" s="513"/>
      <c r="V2246" s="513"/>
      <c r="W2246" s="513"/>
      <c r="X2246" s="513"/>
      <c r="Y2246" s="513"/>
      <c r="Z2246" s="513"/>
      <c r="AA2246" s="513"/>
      <c r="AB2246" s="513"/>
      <c r="AC2246" s="513"/>
      <c r="AD2246" s="513"/>
      <c r="AE2246" s="513"/>
      <c r="AF2246" s="513"/>
      <c r="AG2246" s="513"/>
      <c r="AH2246" s="513"/>
      <c r="AI2246" s="513"/>
      <c r="AJ2246" s="513"/>
      <c r="AK2246" s="513"/>
      <c r="AL2246" s="513"/>
      <c r="AM2246" s="513"/>
      <c r="AN2246" s="513"/>
      <c r="AO2246" s="513"/>
      <c r="AP2246" s="513"/>
      <c r="AQ2246" s="513"/>
      <c r="AR2246" s="513"/>
      <c r="AS2246" s="513"/>
      <c r="AT2246" s="513"/>
      <c r="AU2246" s="513"/>
      <c r="AV2246" s="513"/>
      <c r="AW2246" s="513"/>
      <c r="AX2246" s="513"/>
      <c r="AY2246" s="513"/>
      <c r="AZ2246" s="513"/>
      <c r="BA2246" s="513"/>
      <c r="BB2246" s="513"/>
      <c r="BC2246" s="513"/>
      <c r="BD2246" s="513"/>
      <c r="BE2246" s="513"/>
      <c r="BF2246" s="513"/>
      <c r="BG2246" s="513"/>
      <c r="BH2246" s="513"/>
      <c r="BI2246" s="513"/>
      <c r="BJ2246" s="513"/>
      <c r="BK2246" s="513"/>
      <c r="BL2246" s="513"/>
      <c r="BM2246" s="513"/>
      <c r="BN2246" s="513"/>
      <c r="BO2246" s="513"/>
      <c r="BP2246" s="513"/>
      <c r="BQ2246" s="513"/>
      <c r="BR2246" s="513"/>
      <c r="BS2246" s="513"/>
      <c r="BT2246" s="513"/>
      <c r="BU2246" s="513"/>
      <c r="BV2246" s="513"/>
      <c r="BW2246" s="513"/>
      <c r="BX2246" s="513"/>
      <c r="BY2246" s="513"/>
      <c r="BZ2246" s="513"/>
      <c r="CA2246" s="513"/>
      <c r="CB2246" s="513"/>
      <c r="CC2246" s="1972"/>
      <c r="CD2246" s="1499"/>
      <c r="CE2246" s="1500"/>
      <c r="CF2246" s="1501"/>
      <c r="CG2246" s="1500"/>
      <c r="CH2246" s="1500"/>
      <c r="CI2246" s="1500"/>
      <c r="CJ2246" s="1976"/>
      <c r="CK2246" s="1519"/>
      <c r="CL2246" s="1509"/>
    </row>
    <row r="2247" spans="1:90" s="514" customFormat="1">
      <c r="A2247" s="511"/>
      <c r="B2247" s="512"/>
      <c r="C2247" s="1493"/>
      <c r="D2247" s="1493"/>
      <c r="E2247" s="1493"/>
      <c r="F2247" s="1493"/>
      <c r="G2247" s="1493"/>
      <c r="H2247" s="1530"/>
      <c r="I2247" s="1972"/>
      <c r="J2247" s="1542"/>
      <c r="K2247" s="513"/>
      <c r="L2247" s="513"/>
      <c r="M2247" s="513"/>
      <c r="N2247" s="513"/>
      <c r="O2247" s="513"/>
      <c r="P2247" s="513"/>
      <c r="Q2247" s="513"/>
      <c r="R2247" s="513"/>
      <c r="S2247" s="513"/>
      <c r="T2247" s="513"/>
      <c r="U2247" s="513"/>
      <c r="V2247" s="513"/>
      <c r="W2247" s="513"/>
      <c r="X2247" s="513"/>
      <c r="Y2247" s="513"/>
      <c r="Z2247" s="513"/>
      <c r="AA2247" s="513"/>
      <c r="AB2247" s="513"/>
      <c r="AC2247" s="513"/>
      <c r="AD2247" s="513"/>
      <c r="AE2247" s="513"/>
      <c r="AF2247" s="513"/>
      <c r="AG2247" s="513"/>
      <c r="AH2247" s="513"/>
      <c r="AI2247" s="513"/>
      <c r="AJ2247" s="513"/>
      <c r="AK2247" s="513"/>
      <c r="AL2247" s="513"/>
      <c r="AM2247" s="513"/>
      <c r="AN2247" s="513"/>
      <c r="AO2247" s="513"/>
      <c r="AP2247" s="513"/>
      <c r="AQ2247" s="513"/>
      <c r="AR2247" s="513"/>
      <c r="AS2247" s="513"/>
      <c r="AT2247" s="513"/>
      <c r="AU2247" s="513"/>
      <c r="AV2247" s="513"/>
      <c r="AW2247" s="513"/>
      <c r="AX2247" s="513"/>
      <c r="AY2247" s="513"/>
      <c r="AZ2247" s="513"/>
      <c r="BA2247" s="513"/>
      <c r="BB2247" s="513"/>
      <c r="BC2247" s="513"/>
      <c r="BD2247" s="513"/>
      <c r="BE2247" s="513"/>
      <c r="BF2247" s="513"/>
      <c r="BG2247" s="513"/>
      <c r="BH2247" s="513"/>
      <c r="BI2247" s="513"/>
      <c r="BJ2247" s="513"/>
      <c r="BK2247" s="513"/>
      <c r="BL2247" s="513"/>
      <c r="BM2247" s="513"/>
      <c r="BN2247" s="513"/>
      <c r="BO2247" s="513"/>
      <c r="BP2247" s="513"/>
      <c r="BQ2247" s="513"/>
      <c r="BR2247" s="513"/>
      <c r="BS2247" s="513"/>
      <c r="BT2247" s="513"/>
      <c r="BU2247" s="513"/>
      <c r="BV2247" s="513"/>
      <c r="BW2247" s="513"/>
      <c r="BX2247" s="513"/>
      <c r="BY2247" s="513"/>
      <c r="BZ2247" s="513"/>
      <c r="CA2247" s="513"/>
      <c r="CB2247" s="513"/>
      <c r="CC2247" s="1972"/>
      <c r="CD2247" s="1499"/>
      <c r="CE2247" s="1500"/>
      <c r="CF2247" s="1501"/>
      <c r="CG2247" s="1500"/>
      <c r="CH2247" s="1500"/>
      <c r="CI2247" s="1500"/>
      <c r="CJ2247" s="1976"/>
      <c r="CK2247" s="1519"/>
      <c r="CL2247" s="1509"/>
    </row>
    <row r="2248" spans="1:90" s="514" customFormat="1">
      <c r="A2248" s="511"/>
      <c r="B2248" s="512"/>
      <c r="C2248" s="1493"/>
      <c r="D2248" s="1493"/>
      <c r="E2248" s="1493"/>
      <c r="F2248" s="1493"/>
      <c r="G2248" s="1493"/>
      <c r="H2248" s="1530"/>
      <c r="I2248" s="1972"/>
      <c r="J2248" s="1542"/>
      <c r="K2248" s="513"/>
      <c r="L2248" s="513"/>
      <c r="M2248" s="513"/>
      <c r="N2248" s="513"/>
      <c r="O2248" s="513"/>
      <c r="P2248" s="513"/>
      <c r="Q2248" s="513"/>
      <c r="R2248" s="513"/>
      <c r="S2248" s="513"/>
      <c r="T2248" s="513"/>
      <c r="U2248" s="513"/>
      <c r="V2248" s="513"/>
      <c r="W2248" s="513"/>
      <c r="X2248" s="513"/>
      <c r="Y2248" s="513"/>
      <c r="Z2248" s="513"/>
      <c r="AA2248" s="513"/>
      <c r="AB2248" s="513"/>
      <c r="AC2248" s="513"/>
      <c r="AD2248" s="513"/>
      <c r="AE2248" s="513"/>
      <c r="AF2248" s="513"/>
      <c r="AG2248" s="513"/>
      <c r="AH2248" s="513"/>
      <c r="AI2248" s="513"/>
      <c r="AJ2248" s="513"/>
      <c r="AK2248" s="513"/>
      <c r="AL2248" s="513"/>
      <c r="AM2248" s="513"/>
      <c r="AN2248" s="513"/>
      <c r="AO2248" s="513"/>
      <c r="AP2248" s="513"/>
      <c r="AQ2248" s="513"/>
      <c r="AR2248" s="513"/>
      <c r="AS2248" s="513"/>
      <c r="AT2248" s="513"/>
      <c r="AU2248" s="513"/>
      <c r="AV2248" s="513"/>
      <c r="AW2248" s="513"/>
      <c r="AX2248" s="513"/>
      <c r="AY2248" s="513"/>
      <c r="AZ2248" s="513"/>
      <c r="BA2248" s="513"/>
      <c r="BB2248" s="513"/>
      <c r="BC2248" s="513"/>
      <c r="BD2248" s="513"/>
      <c r="BE2248" s="513"/>
      <c r="BF2248" s="513"/>
      <c r="BG2248" s="513"/>
      <c r="BH2248" s="513"/>
      <c r="BI2248" s="513"/>
      <c r="BJ2248" s="513"/>
      <c r="BK2248" s="513"/>
      <c r="BL2248" s="513"/>
      <c r="BM2248" s="513"/>
      <c r="BN2248" s="513"/>
      <c r="BO2248" s="513"/>
      <c r="BP2248" s="513"/>
      <c r="BQ2248" s="513"/>
      <c r="BR2248" s="513"/>
      <c r="BS2248" s="513"/>
      <c r="BT2248" s="513"/>
      <c r="BU2248" s="513"/>
      <c r="BV2248" s="513"/>
      <c r="BW2248" s="513"/>
      <c r="BX2248" s="513"/>
      <c r="BY2248" s="513"/>
      <c r="BZ2248" s="513"/>
      <c r="CA2248" s="513"/>
      <c r="CB2248" s="513"/>
      <c r="CC2248" s="1972"/>
      <c r="CD2248" s="1499"/>
      <c r="CE2248" s="1500"/>
      <c r="CF2248" s="1501"/>
      <c r="CG2248" s="1500"/>
      <c r="CH2248" s="1500"/>
      <c r="CI2248" s="1500"/>
      <c r="CJ2248" s="1976"/>
      <c r="CK2248" s="1519"/>
      <c r="CL2248" s="1509"/>
    </row>
    <row r="2249" spans="1:90" s="514" customFormat="1">
      <c r="A2249" s="511"/>
      <c r="B2249" s="512"/>
      <c r="C2249" s="1493"/>
      <c r="D2249" s="1493"/>
      <c r="E2249" s="1493"/>
      <c r="F2249" s="1493"/>
      <c r="G2249" s="1493"/>
      <c r="H2249" s="1530"/>
      <c r="I2249" s="1972"/>
      <c r="J2249" s="1542"/>
      <c r="K2249" s="513"/>
      <c r="L2249" s="513"/>
      <c r="M2249" s="513"/>
      <c r="N2249" s="513"/>
      <c r="O2249" s="513"/>
      <c r="P2249" s="513"/>
      <c r="Q2249" s="513"/>
      <c r="R2249" s="513"/>
      <c r="S2249" s="513"/>
      <c r="T2249" s="513"/>
      <c r="U2249" s="513"/>
      <c r="V2249" s="513"/>
      <c r="W2249" s="513"/>
      <c r="X2249" s="513"/>
      <c r="Y2249" s="513"/>
      <c r="Z2249" s="513"/>
      <c r="AA2249" s="513"/>
      <c r="AB2249" s="513"/>
      <c r="AC2249" s="513"/>
      <c r="AD2249" s="513"/>
      <c r="AE2249" s="513"/>
      <c r="AF2249" s="513"/>
      <c r="AG2249" s="513"/>
      <c r="AH2249" s="513"/>
      <c r="AI2249" s="513"/>
      <c r="AJ2249" s="513"/>
      <c r="AK2249" s="513"/>
      <c r="AL2249" s="513"/>
      <c r="AM2249" s="513"/>
      <c r="AN2249" s="513"/>
      <c r="AO2249" s="513"/>
      <c r="AP2249" s="513"/>
      <c r="AQ2249" s="513"/>
      <c r="AR2249" s="513"/>
      <c r="AS2249" s="513"/>
      <c r="AT2249" s="513"/>
      <c r="AU2249" s="513"/>
      <c r="AV2249" s="513"/>
      <c r="AW2249" s="513"/>
      <c r="AX2249" s="513"/>
      <c r="AY2249" s="513"/>
      <c r="AZ2249" s="513"/>
      <c r="BA2249" s="513"/>
      <c r="BB2249" s="513"/>
      <c r="BC2249" s="513"/>
      <c r="BD2249" s="513"/>
      <c r="BE2249" s="513"/>
      <c r="BF2249" s="513"/>
      <c r="BG2249" s="513"/>
      <c r="BH2249" s="513"/>
      <c r="BI2249" s="513"/>
      <c r="BJ2249" s="513"/>
      <c r="BK2249" s="513"/>
      <c r="BL2249" s="513"/>
      <c r="BM2249" s="513"/>
      <c r="BN2249" s="513"/>
      <c r="BO2249" s="513"/>
      <c r="BP2249" s="513"/>
      <c r="BQ2249" s="513"/>
      <c r="BR2249" s="513"/>
      <c r="BS2249" s="513"/>
      <c r="BT2249" s="513"/>
      <c r="BU2249" s="513"/>
      <c r="BV2249" s="513"/>
      <c r="BW2249" s="513"/>
      <c r="BX2249" s="513"/>
      <c r="BY2249" s="513"/>
      <c r="BZ2249" s="513"/>
      <c r="CA2249" s="513"/>
      <c r="CB2249" s="513"/>
      <c r="CC2249" s="1972"/>
      <c r="CD2249" s="1499"/>
      <c r="CE2249" s="1500"/>
      <c r="CF2249" s="1501"/>
      <c r="CG2249" s="1500"/>
      <c r="CH2249" s="1500"/>
      <c r="CI2249" s="1500"/>
      <c r="CJ2249" s="1976"/>
      <c r="CK2249" s="1519"/>
      <c r="CL2249" s="1509"/>
    </row>
    <row r="2250" spans="1:90" s="514" customFormat="1">
      <c r="A2250" s="511"/>
      <c r="B2250" s="512"/>
      <c r="C2250" s="1493"/>
      <c r="D2250" s="1493"/>
      <c r="E2250" s="1493"/>
      <c r="F2250" s="1493"/>
      <c r="G2250" s="1493"/>
      <c r="H2250" s="1530"/>
      <c r="I2250" s="1972"/>
      <c r="J2250" s="1542"/>
      <c r="K2250" s="513"/>
      <c r="L2250" s="513"/>
      <c r="M2250" s="513"/>
      <c r="N2250" s="513"/>
      <c r="O2250" s="513"/>
      <c r="P2250" s="513"/>
      <c r="Q2250" s="513"/>
      <c r="R2250" s="513"/>
      <c r="S2250" s="513"/>
      <c r="T2250" s="513"/>
      <c r="U2250" s="513"/>
      <c r="V2250" s="513"/>
      <c r="W2250" s="513"/>
      <c r="X2250" s="513"/>
      <c r="Y2250" s="513"/>
      <c r="Z2250" s="513"/>
      <c r="AA2250" s="513"/>
      <c r="AB2250" s="513"/>
      <c r="AC2250" s="513"/>
      <c r="AD2250" s="513"/>
      <c r="AE2250" s="513"/>
      <c r="AF2250" s="513"/>
      <c r="AG2250" s="513"/>
      <c r="AH2250" s="513"/>
      <c r="AI2250" s="513"/>
      <c r="AJ2250" s="513"/>
      <c r="AK2250" s="513"/>
      <c r="AL2250" s="513"/>
      <c r="AM2250" s="513"/>
      <c r="AN2250" s="513"/>
      <c r="AO2250" s="513"/>
      <c r="AP2250" s="513"/>
      <c r="AQ2250" s="513"/>
      <c r="AR2250" s="513"/>
      <c r="AS2250" s="513"/>
      <c r="AT2250" s="513"/>
      <c r="AU2250" s="513"/>
      <c r="AV2250" s="513"/>
      <c r="AW2250" s="513"/>
      <c r="AX2250" s="513"/>
      <c r="AY2250" s="513"/>
      <c r="AZ2250" s="513"/>
      <c r="BA2250" s="513"/>
      <c r="BB2250" s="513"/>
      <c r="BC2250" s="513"/>
      <c r="BD2250" s="513"/>
      <c r="BE2250" s="513"/>
      <c r="BF2250" s="513"/>
      <c r="BG2250" s="513"/>
      <c r="BH2250" s="513"/>
      <c r="BI2250" s="513"/>
      <c r="BJ2250" s="513"/>
      <c r="BK2250" s="513"/>
      <c r="BL2250" s="513"/>
      <c r="BM2250" s="513"/>
      <c r="BN2250" s="513"/>
      <c r="BO2250" s="513"/>
      <c r="BP2250" s="513"/>
      <c r="BQ2250" s="513"/>
      <c r="BR2250" s="513"/>
      <c r="BS2250" s="513"/>
      <c r="BT2250" s="513"/>
      <c r="BU2250" s="513"/>
      <c r="BV2250" s="513"/>
      <c r="BW2250" s="513"/>
      <c r="BX2250" s="513"/>
      <c r="BY2250" s="513"/>
      <c r="BZ2250" s="513"/>
      <c r="CA2250" s="513"/>
      <c r="CB2250" s="513"/>
      <c r="CC2250" s="1972"/>
      <c r="CD2250" s="1499"/>
      <c r="CE2250" s="1500"/>
      <c r="CF2250" s="1501"/>
      <c r="CG2250" s="1500"/>
      <c r="CH2250" s="1500"/>
      <c r="CI2250" s="1500"/>
      <c r="CJ2250" s="1976"/>
      <c r="CK2250" s="1519"/>
      <c r="CL2250" s="1509"/>
    </row>
    <row r="2251" spans="1:90" s="514" customFormat="1">
      <c r="A2251" s="511"/>
      <c r="B2251" s="512"/>
      <c r="C2251" s="1493"/>
      <c r="D2251" s="1493"/>
      <c r="E2251" s="1493"/>
      <c r="F2251" s="1493"/>
      <c r="G2251" s="1493"/>
      <c r="H2251" s="1530"/>
      <c r="I2251" s="1972"/>
      <c r="J2251" s="1542"/>
      <c r="K2251" s="513"/>
      <c r="L2251" s="513"/>
      <c r="M2251" s="513"/>
      <c r="N2251" s="513"/>
      <c r="O2251" s="513"/>
      <c r="P2251" s="513"/>
      <c r="Q2251" s="513"/>
      <c r="R2251" s="513"/>
      <c r="S2251" s="513"/>
      <c r="T2251" s="513"/>
      <c r="U2251" s="513"/>
      <c r="V2251" s="513"/>
      <c r="W2251" s="513"/>
      <c r="X2251" s="513"/>
      <c r="Y2251" s="513"/>
      <c r="Z2251" s="513"/>
      <c r="AA2251" s="513"/>
      <c r="AB2251" s="513"/>
      <c r="AC2251" s="513"/>
      <c r="AD2251" s="513"/>
      <c r="AE2251" s="513"/>
      <c r="AF2251" s="513"/>
      <c r="AG2251" s="513"/>
      <c r="AH2251" s="513"/>
      <c r="AI2251" s="513"/>
      <c r="AJ2251" s="513"/>
      <c r="AK2251" s="513"/>
      <c r="AL2251" s="513"/>
      <c r="AM2251" s="513"/>
      <c r="AN2251" s="513"/>
      <c r="AO2251" s="513"/>
      <c r="AP2251" s="513"/>
      <c r="AQ2251" s="513"/>
      <c r="AR2251" s="513"/>
      <c r="AS2251" s="513"/>
      <c r="AT2251" s="513"/>
      <c r="AU2251" s="513"/>
      <c r="AV2251" s="513"/>
      <c r="AW2251" s="513"/>
      <c r="AX2251" s="513"/>
      <c r="AY2251" s="513"/>
      <c r="AZ2251" s="513"/>
      <c r="BA2251" s="513"/>
      <c r="BB2251" s="513"/>
      <c r="BC2251" s="513"/>
      <c r="BD2251" s="513"/>
      <c r="BE2251" s="513"/>
      <c r="BF2251" s="513"/>
      <c r="BG2251" s="513"/>
      <c r="BH2251" s="513"/>
      <c r="BI2251" s="513"/>
      <c r="BJ2251" s="513"/>
      <c r="BK2251" s="513"/>
      <c r="BL2251" s="513"/>
      <c r="BM2251" s="513"/>
      <c r="BN2251" s="513"/>
      <c r="BO2251" s="513"/>
      <c r="BP2251" s="513"/>
      <c r="BQ2251" s="513"/>
      <c r="BR2251" s="513"/>
      <c r="BS2251" s="513"/>
      <c r="BT2251" s="513"/>
      <c r="BU2251" s="513"/>
      <c r="BV2251" s="513"/>
      <c r="BW2251" s="513"/>
      <c r="BX2251" s="513"/>
      <c r="BY2251" s="513"/>
      <c r="BZ2251" s="513"/>
      <c r="CA2251" s="513"/>
      <c r="CB2251" s="513"/>
      <c r="CC2251" s="1972"/>
      <c r="CD2251" s="1499"/>
      <c r="CE2251" s="1500"/>
      <c r="CF2251" s="1501"/>
      <c r="CG2251" s="1500"/>
      <c r="CH2251" s="1500"/>
      <c r="CI2251" s="1500"/>
      <c r="CJ2251" s="1976"/>
      <c r="CK2251" s="1519"/>
      <c r="CL2251" s="1509"/>
    </row>
    <row r="2252" spans="1:90" s="514" customFormat="1">
      <c r="A2252" s="511"/>
      <c r="B2252" s="512"/>
      <c r="C2252" s="1493"/>
      <c r="D2252" s="1493"/>
      <c r="E2252" s="1493"/>
      <c r="F2252" s="1493"/>
      <c r="G2252" s="1493"/>
      <c r="H2252" s="1530"/>
      <c r="I2252" s="1972"/>
      <c r="J2252" s="1542"/>
      <c r="K2252" s="513"/>
      <c r="L2252" s="513"/>
      <c r="M2252" s="513"/>
      <c r="N2252" s="513"/>
      <c r="O2252" s="513"/>
      <c r="P2252" s="513"/>
      <c r="Q2252" s="513"/>
      <c r="R2252" s="513"/>
      <c r="S2252" s="513"/>
      <c r="T2252" s="513"/>
      <c r="U2252" s="513"/>
      <c r="V2252" s="513"/>
      <c r="W2252" s="513"/>
      <c r="X2252" s="513"/>
      <c r="Y2252" s="513"/>
      <c r="Z2252" s="513"/>
      <c r="AA2252" s="513"/>
      <c r="AB2252" s="513"/>
      <c r="AC2252" s="513"/>
      <c r="AD2252" s="513"/>
      <c r="AE2252" s="513"/>
      <c r="AF2252" s="513"/>
      <c r="AG2252" s="513"/>
      <c r="AH2252" s="513"/>
      <c r="AI2252" s="513"/>
      <c r="AJ2252" s="513"/>
      <c r="AK2252" s="513"/>
      <c r="AL2252" s="513"/>
      <c r="AM2252" s="513"/>
      <c r="AN2252" s="513"/>
      <c r="AO2252" s="513"/>
      <c r="AP2252" s="513"/>
      <c r="AQ2252" s="513"/>
      <c r="AR2252" s="513"/>
      <c r="AS2252" s="513"/>
      <c r="AT2252" s="513"/>
      <c r="AU2252" s="513"/>
      <c r="AV2252" s="513"/>
      <c r="AW2252" s="513"/>
      <c r="AX2252" s="513"/>
      <c r="AY2252" s="513"/>
      <c r="AZ2252" s="513"/>
      <c r="BA2252" s="513"/>
      <c r="BB2252" s="513"/>
      <c r="BC2252" s="513"/>
      <c r="BD2252" s="513"/>
      <c r="BE2252" s="513"/>
      <c r="BF2252" s="513"/>
      <c r="BG2252" s="513"/>
      <c r="BH2252" s="513"/>
      <c r="BI2252" s="513"/>
      <c r="BJ2252" s="513"/>
      <c r="BK2252" s="513"/>
      <c r="BL2252" s="513"/>
      <c r="BM2252" s="513"/>
      <c r="BN2252" s="513"/>
      <c r="BO2252" s="513"/>
      <c r="BP2252" s="513"/>
      <c r="BQ2252" s="513"/>
      <c r="BR2252" s="513"/>
      <c r="BS2252" s="513"/>
      <c r="BT2252" s="513"/>
      <c r="BU2252" s="513"/>
      <c r="BV2252" s="513"/>
      <c r="BW2252" s="513"/>
      <c r="BX2252" s="513"/>
      <c r="BY2252" s="513"/>
      <c r="BZ2252" s="513"/>
      <c r="CA2252" s="513"/>
      <c r="CB2252" s="513"/>
      <c r="CC2252" s="1972"/>
      <c r="CD2252" s="1499"/>
      <c r="CE2252" s="1500"/>
      <c r="CF2252" s="1501"/>
      <c r="CG2252" s="1500"/>
      <c r="CH2252" s="1500"/>
      <c r="CI2252" s="1500"/>
      <c r="CJ2252" s="1976"/>
      <c r="CK2252" s="1519"/>
      <c r="CL2252" s="1509"/>
    </row>
    <row r="2253" spans="1:90" s="514" customFormat="1">
      <c r="A2253" s="511"/>
      <c r="B2253" s="512"/>
      <c r="C2253" s="1493"/>
      <c r="D2253" s="1493"/>
      <c r="E2253" s="1493"/>
      <c r="F2253" s="1493"/>
      <c r="G2253" s="1493"/>
      <c r="H2253" s="1530"/>
      <c r="I2253" s="1972"/>
      <c r="J2253" s="1542"/>
      <c r="K2253" s="513"/>
      <c r="L2253" s="513"/>
      <c r="M2253" s="513"/>
      <c r="N2253" s="513"/>
      <c r="O2253" s="513"/>
      <c r="P2253" s="513"/>
      <c r="Q2253" s="513"/>
      <c r="R2253" s="513"/>
      <c r="S2253" s="513"/>
      <c r="T2253" s="513"/>
      <c r="U2253" s="513"/>
      <c r="V2253" s="513"/>
      <c r="W2253" s="513"/>
      <c r="X2253" s="513"/>
      <c r="Y2253" s="513"/>
      <c r="Z2253" s="513"/>
      <c r="AA2253" s="513"/>
      <c r="AB2253" s="513"/>
      <c r="AC2253" s="513"/>
      <c r="AD2253" s="513"/>
      <c r="AE2253" s="513"/>
      <c r="AF2253" s="513"/>
      <c r="AG2253" s="513"/>
      <c r="AH2253" s="513"/>
      <c r="AI2253" s="513"/>
      <c r="AJ2253" s="513"/>
      <c r="AK2253" s="513"/>
      <c r="AL2253" s="513"/>
      <c r="AM2253" s="513"/>
      <c r="AN2253" s="513"/>
      <c r="AO2253" s="513"/>
      <c r="AP2253" s="513"/>
      <c r="AQ2253" s="513"/>
      <c r="AR2253" s="513"/>
      <c r="AS2253" s="513"/>
      <c r="AT2253" s="513"/>
      <c r="AU2253" s="513"/>
      <c r="AV2253" s="513"/>
      <c r="AW2253" s="513"/>
      <c r="AX2253" s="513"/>
      <c r="AY2253" s="513"/>
      <c r="AZ2253" s="513"/>
      <c r="BA2253" s="513"/>
      <c r="BB2253" s="513"/>
      <c r="BC2253" s="513"/>
      <c r="BD2253" s="513"/>
      <c r="BE2253" s="513"/>
      <c r="BF2253" s="513"/>
      <c r="BG2253" s="513"/>
      <c r="BH2253" s="513"/>
      <c r="BI2253" s="513"/>
      <c r="BJ2253" s="513"/>
      <c r="BK2253" s="513"/>
      <c r="BL2253" s="513"/>
      <c r="BM2253" s="513"/>
      <c r="BN2253" s="513"/>
      <c r="BO2253" s="513"/>
      <c r="BP2253" s="513"/>
      <c r="BQ2253" s="513"/>
      <c r="BR2253" s="513"/>
      <c r="BS2253" s="513"/>
      <c r="BT2253" s="513"/>
      <c r="BU2253" s="513"/>
      <c r="BV2253" s="513"/>
      <c r="BW2253" s="513"/>
      <c r="BX2253" s="513"/>
      <c r="BY2253" s="513"/>
      <c r="BZ2253" s="513"/>
      <c r="CA2253" s="513"/>
      <c r="CB2253" s="513"/>
      <c r="CC2253" s="1972"/>
      <c r="CD2253" s="1499"/>
      <c r="CE2253" s="1500"/>
      <c r="CF2253" s="1501"/>
      <c r="CG2253" s="1500"/>
      <c r="CH2253" s="1500"/>
      <c r="CI2253" s="1500"/>
      <c r="CJ2253" s="1976"/>
      <c r="CK2253" s="1519"/>
      <c r="CL2253" s="1509"/>
    </row>
    <row r="2254" spans="1:90" s="514" customFormat="1">
      <c r="A2254" s="511"/>
      <c r="B2254" s="512"/>
      <c r="C2254" s="1493"/>
      <c r="D2254" s="1493"/>
      <c r="E2254" s="1493"/>
      <c r="F2254" s="1493"/>
      <c r="G2254" s="1493"/>
      <c r="H2254" s="1530"/>
      <c r="I2254" s="1972"/>
      <c r="J2254" s="1542"/>
      <c r="K2254" s="513"/>
      <c r="L2254" s="513"/>
      <c r="M2254" s="513"/>
      <c r="N2254" s="513"/>
      <c r="O2254" s="513"/>
      <c r="P2254" s="513"/>
      <c r="Q2254" s="513"/>
      <c r="R2254" s="513"/>
      <c r="S2254" s="513"/>
      <c r="T2254" s="513"/>
      <c r="U2254" s="513"/>
      <c r="V2254" s="513"/>
      <c r="W2254" s="513"/>
      <c r="X2254" s="513"/>
      <c r="Y2254" s="513"/>
      <c r="Z2254" s="513"/>
      <c r="AA2254" s="513"/>
      <c r="AB2254" s="513"/>
      <c r="AC2254" s="513"/>
      <c r="AD2254" s="513"/>
      <c r="AE2254" s="513"/>
      <c r="AF2254" s="513"/>
      <c r="AG2254" s="513"/>
      <c r="AH2254" s="513"/>
      <c r="AI2254" s="513"/>
      <c r="AJ2254" s="513"/>
      <c r="AK2254" s="513"/>
      <c r="AL2254" s="513"/>
      <c r="AM2254" s="513"/>
      <c r="AN2254" s="513"/>
      <c r="AO2254" s="513"/>
      <c r="AP2254" s="513"/>
      <c r="AQ2254" s="513"/>
      <c r="AR2254" s="513"/>
      <c r="AS2254" s="513"/>
      <c r="AT2254" s="513"/>
      <c r="AU2254" s="513"/>
      <c r="AV2254" s="513"/>
      <c r="AW2254" s="513"/>
      <c r="AX2254" s="513"/>
      <c r="AY2254" s="513"/>
      <c r="AZ2254" s="513"/>
      <c r="BA2254" s="513"/>
      <c r="BB2254" s="513"/>
      <c r="BC2254" s="513"/>
      <c r="BD2254" s="513"/>
      <c r="BE2254" s="513"/>
      <c r="BF2254" s="513"/>
      <c r="BG2254" s="513"/>
      <c r="BH2254" s="513"/>
      <c r="BI2254" s="513"/>
      <c r="BJ2254" s="513"/>
      <c r="BK2254" s="513"/>
      <c r="BL2254" s="513"/>
      <c r="BM2254" s="513"/>
      <c r="BN2254" s="513"/>
      <c r="BO2254" s="513"/>
      <c r="BP2254" s="513"/>
      <c r="BQ2254" s="513"/>
      <c r="BR2254" s="513"/>
      <c r="BS2254" s="513"/>
      <c r="BT2254" s="513"/>
      <c r="BU2254" s="513"/>
      <c r="BV2254" s="513"/>
      <c r="BW2254" s="513"/>
      <c r="BX2254" s="513"/>
      <c r="BY2254" s="513"/>
      <c r="BZ2254" s="513"/>
      <c r="CA2254" s="513"/>
      <c r="CB2254" s="513"/>
      <c r="CC2254" s="1972"/>
      <c r="CD2254" s="1499"/>
      <c r="CE2254" s="1500"/>
      <c r="CF2254" s="1501"/>
      <c r="CG2254" s="1500"/>
      <c r="CH2254" s="1500"/>
      <c r="CI2254" s="1500"/>
      <c r="CJ2254" s="1976"/>
      <c r="CK2254" s="1519"/>
      <c r="CL2254" s="1509"/>
    </row>
    <row r="2255" spans="1:90" s="514" customFormat="1">
      <c r="A2255" s="511"/>
      <c r="B2255" s="512"/>
      <c r="C2255" s="1493"/>
      <c r="D2255" s="1493"/>
      <c r="E2255" s="1493"/>
      <c r="F2255" s="1493"/>
      <c r="G2255" s="1493"/>
      <c r="H2255" s="1530"/>
      <c r="I2255" s="1972"/>
      <c r="J2255" s="1542"/>
      <c r="K2255" s="513"/>
      <c r="L2255" s="513"/>
      <c r="M2255" s="513"/>
      <c r="N2255" s="513"/>
      <c r="O2255" s="513"/>
      <c r="P2255" s="513"/>
      <c r="Q2255" s="513"/>
      <c r="R2255" s="513"/>
      <c r="S2255" s="513"/>
      <c r="T2255" s="513"/>
      <c r="U2255" s="513"/>
      <c r="V2255" s="513"/>
      <c r="W2255" s="513"/>
      <c r="X2255" s="513"/>
      <c r="Y2255" s="513"/>
      <c r="Z2255" s="513"/>
      <c r="AA2255" s="513"/>
      <c r="AB2255" s="513"/>
      <c r="AC2255" s="513"/>
      <c r="AD2255" s="513"/>
      <c r="AE2255" s="513"/>
      <c r="AF2255" s="513"/>
      <c r="AG2255" s="513"/>
      <c r="AH2255" s="513"/>
      <c r="AI2255" s="513"/>
      <c r="AJ2255" s="513"/>
      <c r="AK2255" s="513"/>
      <c r="AL2255" s="513"/>
      <c r="AM2255" s="513"/>
      <c r="AN2255" s="513"/>
      <c r="AO2255" s="513"/>
      <c r="AP2255" s="513"/>
      <c r="AQ2255" s="513"/>
      <c r="AR2255" s="513"/>
      <c r="AS2255" s="513"/>
      <c r="AT2255" s="513"/>
      <c r="AU2255" s="513"/>
      <c r="AV2255" s="513"/>
      <c r="AW2255" s="513"/>
      <c r="AX2255" s="513"/>
      <c r="AY2255" s="513"/>
      <c r="AZ2255" s="513"/>
      <c r="BA2255" s="513"/>
      <c r="BB2255" s="513"/>
      <c r="BC2255" s="513"/>
      <c r="BD2255" s="513"/>
      <c r="BE2255" s="513"/>
      <c r="BF2255" s="513"/>
      <c r="BG2255" s="513"/>
      <c r="BH2255" s="513"/>
      <c r="BI2255" s="513"/>
      <c r="BJ2255" s="513"/>
      <c r="BK2255" s="513"/>
      <c r="BL2255" s="513"/>
      <c r="BM2255" s="513"/>
      <c r="BN2255" s="513"/>
      <c r="BO2255" s="513"/>
      <c r="BP2255" s="513"/>
      <c r="BQ2255" s="513"/>
      <c r="BR2255" s="513"/>
      <c r="BS2255" s="513"/>
      <c r="BT2255" s="513"/>
      <c r="BU2255" s="513"/>
      <c r="BV2255" s="513"/>
      <c r="BW2255" s="513"/>
      <c r="BX2255" s="513"/>
      <c r="BY2255" s="513"/>
      <c r="BZ2255" s="513"/>
      <c r="CA2255" s="513"/>
      <c r="CB2255" s="513"/>
      <c r="CC2255" s="1972"/>
      <c r="CD2255" s="1499"/>
      <c r="CE2255" s="1500"/>
      <c r="CF2255" s="1501"/>
      <c r="CG2255" s="1500"/>
      <c r="CH2255" s="1500"/>
      <c r="CI2255" s="1500"/>
      <c r="CJ2255" s="1976"/>
      <c r="CK2255" s="1519"/>
      <c r="CL2255" s="1509"/>
    </row>
    <row r="2256" spans="1:90" s="514" customFormat="1">
      <c r="A2256" s="511"/>
      <c r="B2256" s="512"/>
      <c r="C2256" s="1493"/>
      <c r="D2256" s="1493"/>
      <c r="E2256" s="1493"/>
      <c r="F2256" s="1493"/>
      <c r="G2256" s="1493"/>
      <c r="H2256" s="1530"/>
      <c r="I2256" s="1972"/>
      <c r="J2256" s="1542"/>
      <c r="K2256" s="513"/>
      <c r="L2256" s="513"/>
      <c r="M2256" s="513"/>
      <c r="N2256" s="513"/>
      <c r="O2256" s="513"/>
      <c r="P2256" s="513"/>
      <c r="Q2256" s="513"/>
      <c r="R2256" s="513"/>
      <c r="S2256" s="513"/>
      <c r="T2256" s="513"/>
      <c r="U2256" s="513"/>
      <c r="V2256" s="513"/>
      <c r="W2256" s="513"/>
      <c r="X2256" s="513"/>
      <c r="Y2256" s="513"/>
      <c r="Z2256" s="513"/>
      <c r="AA2256" s="513"/>
      <c r="AB2256" s="513"/>
      <c r="AC2256" s="513"/>
      <c r="AD2256" s="513"/>
      <c r="AE2256" s="513"/>
      <c r="AF2256" s="513"/>
      <c r="AG2256" s="513"/>
      <c r="AH2256" s="513"/>
      <c r="AI2256" s="513"/>
      <c r="AJ2256" s="513"/>
      <c r="AK2256" s="513"/>
      <c r="AL2256" s="513"/>
      <c r="AM2256" s="513"/>
      <c r="AN2256" s="513"/>
      <c r="AO2256" s="513"/>
      <c r="AP2256" s="513"/>
      <c r="AQ2256" s="513"/>
      <c r="AR2256" s="513"/>
      <c r="AS2256" s="513"/>
      <c r="AT2256" s="513"/>
      <c r="AU2256" s="513"/>
      <c r="AV2256" s="513"/>
      <c r="AW2256" s="513"/>
      <c r="AX2256" s="513"/>
      <c r="AY2256" s="513"/>
      <c r="AZ2256" s="513"/>
      <c r="BA2256" s="513"/>
      <c r="BB2256" s="513"/>
      <c r="BC2256" s="513"/>
      <c r="BD2256" s="513"/>
      <c r="BE2256" s="513"/>
      <c r="BF2256" s="513"/>
      <c r="BG2256" s="513"/>
      <c r="BH2256" s="513"/>
      <c r="BI2256" s="513"/>
      <c r="BJ2256" s="513"/>
      <c r="BK2256" s="513"/>
      <c r="BL2256" s="513"/>
      <c r="BM2256" s="513"/>
      <c r="BN2256" s="513"/>
      <c r="BO2256" s="513"/>
      <c r="BP2256" s="513"/>
      <c r="BQ2256" s="513"/>
      <c r="BR2256" s="513"/>
      <c r="BS2256" s="513"/>
      <c r="BT2256" s="513"/>
      <c r="BU2256" s="513"/>
      <c r="BV2256" s="513"/>
      <c r="BW2256" s="513"/>
      <c r="BX2256" s="513"/>
      <c r="BY2256" s="513"/>
      <c r="BZ2256" s="513"/>
      <c r="CA2256" s="513"/>
      <c r="CB2256" s="513"/>
      <c r="CC2256" s="1972"/>
      <c r="CD2256" s="1499"/>
      <c r="CE2256" s="1500"/>
      <c r="CF2256" s="1501"/>
      <c r="CG2256" s="1500"/>
      <c r="CH2256" s="1500"/>
      <c r="CI2256" s="1500"/>
      <c r="CJ2256" s="1976"/>
      <c r="CK2256" s="1519"/>
      <c r="CL2256" s="1509"/>
    </row>
    <row r="2257" spans="1:90" s="514" customFormat="1">
      <c r="A2257" s="511"/>
      <c r="B2257" s="512"/>
      <c r="C2257" s="1493"/>
      <c r="D2257" s="1493"/>
      <c r="E2257" s="1493"/>
      <c r="F2257" s="1493"/>
      <c r="G2257" s="1493"/>
      <c r="H2257" s="1530"/>
      <c r="I2257" s="1972"/>
      <c r="J2257" s="1542"/>
      <c r="K2257" s="513"/>
      <c r="L2257" s="513"/>
      <c r="M2257" s="513"/>
      <c r="N2257" s="513"/>
      <c r="O2257" s="513"/>
      <c r="P2257" s="513"/>
      <c r="Q2257" s="513"/>
      <c r="R2257" s="513"/>
      <c r="S2257" s="513"/>
      <c r="T2257" s="513"/>
      <c r="U2257" s="513"/>
      <c r="V2257" s="513"/>
      <c r="W2257" s="513"/>
      <c r="X2257" s="513"/>
      <c r="Y2257" s="513"/>
      <c r="Z2257" s="513"/>
      <c r="AA2257" s="513"/>
      <c r="AB2257" s="513"/>
      <c r="AC2257" s="513"/>
      <c r="AD2257" s="513"/>
      <c r="AE2257" s="513"/>
      <c r="AF2257" s="513"/>
      <c r="AG2257" s="513"/>
      <c r="AH2257" s="513"/>
      <c r="AI2257" s="513"/>
      <c r="AJ2257" s="513"/>
      <c r="AK2257" s="513"/>
      <c r="AL2257" s="513"/>
      <c r="AM2257" s="513"/>
      <c r="AN2257" s="513"/>
      <c r="AO2257" s="513"/>
      <c r="AP2257" s="513"/>
      <c r="AQ2257" s="513"/>
      <c r="AR2257" s="513"/>
      <c r="AS2257" s="513"/>
      <c r="AT2257" s="513"/>
      <c r="AU2257" s="513"/>
      <c r="AV2257" s="513"/>
      <c r="AW2257" s="513"/>
      <c r="AX2257" s="513"/>
      <c r="AY2257" s="513"/>
      <c r="AZ2257" s="513"/>
      <c r="BA2257" s="513"/>
      <c r="BB2257" s="513"/>
      <c r="BC2257" s="513"/>
      <c r="BD2257" s="513"/>
      <c r="BE2257" s="513"/>
      <c r="BF2257" s="513"/>
      <c r="BG2257" s="513"/>
      <c r="BH2257" s="513"/>
      <c r="BI2257" s="513"/>
      <c r="BJ2257" s="513"/>
      <c r="BK2257" s="513"/>
      <c r="BL2257" s="513"/>
      <c r="BM2257" s="513"/>
      <c r="BN2257" s="513"/>
      <c r="BO2257" s="513"/>
      <c r="BP2257" s="513"/>
      <c r="BQ2257" s="513"/>
      <c r="BR2257" s="513"/>
      <c r="BS2257" s="513"/>
      <c r="BT2257" s="513"/>
      <c r="BU2257" s="513"/>
      <c r="BV2257" s="513"/>
      <c r="BW2257" s="513"/>
      <c r="BX2257" s="513"/>
      <c r="BY2257" s="513"/>
      <c r="BZ2257" s="513"/>
      <c r="CA2257" s="513"/>
      <c r="CB2257" s="513"/>
      <c r="CC2257" s="1972"/>
      <c r="CD2257" s="1499"/>
      <c r="CE2257" s="1500"/>
      <c r="CF2257" s="1501"/>
      <c r="CG2257" s="1500"/>
      <c r="CH2257" s="1500"/>
      <c r="CI2257" s="1500"/>
      <c r="CJ2257" s="1976"/>
      <c r="CK2257" s="1519"/>
      <c r="CL2257" s="1509"/>
    </row>
    <row r="2258" spans="1:90" s="514" customFormat="1">
      <c r="A2258" s="511"/>
      <c r="B2258" s="512"/>
      <c r="C2258" s="1493"/>
      <c r="D2258" s="1493"/>
      <c r="E2258" s="1493"/>
      <c r="F2258" s="1493"/>
      <c r="G2258" s="1493"/>
      <c r="H2258" s="1530"/>
      <c r="I2258" s="1972"/>
      <c r="J2258" s="1542"/>
      <c r="K2258" s="513"/>
      <c r="L2258" s="513"/>
      <c r="M2258" s="513"/>
      <c r="N2258" s="513"/>
      <c r="O2258" s="513"/>
      <c r="P2258" s="513"/>
      <c r="Q2258" s="513"/>
      <c r="R2258" s="513"/>
      <c r="S2258" s="513"/>
      <c r="T2258" s="513"/>
      <c r="U2258" s="513"/>
      <c r="V2258" s="513"/>
      <c r="W2258" s="513"/>
      <c r="X2258" s="513"/>
      <c r="Y2258" s="513"/>
      <c r="Z2258" s="513"/>
      <c r="AA2258" s="513"/>
      <c r="AB2258" s="513"/>
      <c r="AC2258" s="513"/>
      <c r="AD2258" s="513"/>
      <c r="AE2258" s="513"/>
      <c r="AF2258" s="513"/>
      <c r="AG2258" s="513"/>
      <c r="AH2258" s="513"/>
      <c r="AI2258" s="513"/>
      <c r="AJ2258" s="513"/>
      <c r="AK2258" s="513"/>
      <c r="AL2258" s="513"/>
      <c r="AM2258" s="513"/>
      <c r="AN2258" s="513"/>
      <c r="AO2258" s="513"/>
      <c r="AP2258" s="513"/>
      <c r="AQ2258" s="513"/>
      <c r="AR2258" s="513"/>
      <c r="AS2258" s="513"/>
      <c r="AT2258" s="513"/>
      <c r="AU2258" s="513"/>
      <c r="AV2258" s="513"/>
      <c r="AW2258" s="513"/>
      <c r="AX2258" s="513"/>
      <c r="AY2258" s="513"/>
      <c r="AZ2258" s="513"/>
      <c r="BA2258" s="513"/>
      <c r="BB2258" s="513"/>
      <c r="BC2258" s="513"/>
      <c r="BD2258" s="513"/>
      <c r="BE2258" s="513"/>
      <c r="BF2258" s="513"/>
      <c r="BG2258" s="513"/>
      <c r="BH2258" s="513"/>
      <c r="BI2258" s="513"/>
      <c r="BJ2258" s="513"/>
      <c r="BK2258" s="513"/>
      <c r="BL2258" s="513"/>
      <c r="BM2258" s="513"/>
      <c r="BN2258" s="513"/>
      <c r="BO2258" s="513"/>
      <c r="BP2258" s="513"/>
      <c r="BQ2258" s="513"/>
      <c r="BR2258" s="513"/>
      <c r="BS2258" s="513"/>
      <c r="BT2258" s="513"/>
      <c r="BU2258" s="513"/>
      <c r="BV2258" s="513"/>
      <c r="BW2258" s="513"/>
      <c r="BX2258" s="513"/>
      <c r="BY2258" s="513"/>
      <c r="BZ2258" s="513"/>
      <c r="CA2258" s="513"/>
      <c r="CB2258" s="513"/>
      <c r="CC2258" s="1972"/>
      <c r="CD2258" s="1499"/>
      <c r="CE2258" s="1500"/>
      <c r="CF2258" s="1501"/>
      <c r="CG2258" s="1500"/>
      <c r="CH2258" s="1500"/>
      <c r="CI2258" s="1500"/>
      <c r="CJ2258" s="1976"/>
      <c r="CK2258" s="1519"/>
      <c r="CL2258" s="1509"/>
    </row>
    <row r="2259" spans="1:90" s="514" customFormat="1">
      <c r="A2259" s="511"/>
      <c r="B2259" s="512"/>
      <c r="C2259" s="1493"/>
      <c r="D2259" s="1493"/>
      <c r="E2259" s="1493"/>
      <c r="F2259" s="1493"/>
      <c r="G2259" s="1493"/>
      <c r="H2259" s="1530"/>
      <c r="I2259" s="1972"/>
      <c r="J2259" s="1542"/>
      <c r="K2259" s="513"/>
      <c r="L2259" s="513"/>
      <c r="M2259" s="513"/>
      <c r="N2259" s="513"/>
      <c r="O2259" s="513"/>
      <c r="P2259" s="513"/>
      <c r="Q2259" s="513"/>
      <c r="R2259" s="513"/>
      <c r="S2259" s="513"/>
      <c r="T2259" s="513"/>
      <c r="U2259" s="513"/>
      <c r="V2259" s="513"/>
      <c r="W2259" s="513"/>
      <c r="X2259" s="513"/>
      <c r="Y2259" s="513"/>
      <c r="Z2259" s="513"/>
      <c r="AA2259" s="513"/>
      <c r="AB2259" s="513"/>
      <c r="AC2259" s="513"/>
      <c r="AD2259" s="513"/>
      <c r="AE2259" s="513"/>
      <c r="AF2259" s="513"/>
      <c r="AG2259" s="513"/>
      <c r="AH2259" s="513"/>
      <c r="AI2259" s="513"/>
      <c r="AJ2259" s="513"/>
      <c r="AK2259" s="513"/>
      <c r="AL2259" s="513"/>
      <c r="AM2259" s="513"/>
      <c r="AN2259" s="513"/>
      <c r="AO2259" s="513"/>
      <c r="AP2259" s="513"/>
      <c r="AQ2259" s="513"/>
      <c r="AR2259" s="513"/>
      <c r="AS2259" s="513"/>
      <c r="AT2259" s="513"/>
      <c r="AU2259" s="513"/>
      <c r="AV2259" s="513"/>
      <c r="AW2259" s="513"/>
      <c r="AX2259" s="513"/>
      <c r="AY2259" s="513"/>
      <c r="AZ2259" s="513"/>
      <c r="BA2259" s="513"/>
      <c r="BB2259" s="513"/>
      <c r="BC2259" s="513"/>
      <c r="BD2259" s="513"/>
      <c r="BE2259" s="513"/>
      <c r="BF2259" s="513"/>
      <c r="BG2259" s="513"/>
      <c r="BH2259" s="513"/>
      <c r="BI2259" s="513"/>
      <c r="BJ2259" s="513"/>
      <c r="BK2259" s="513"/>
      <c r="BL2259" s="513"/>
      <c r="BM2259" s="513"/>
      <c r="BN2259" s="513"/>
      <c r="BO2259" s="513"/>
      <c r="BP2259" s="513"/>
      <c r="BQ2259" s="513"/>
      <c r="BR2259" s="513"/>
      <c r="BS2259" s="513"/>
      <c r="BT2259" s="513"/>
      <c r="BU2259" s="513"/>
      <c r="BV2259" s="513"/>
      <c r="BW2259" s="513"/>
      <c r="BX2259" s="513"/>
      <c r="BY2259" s="513"/>
      <c r="BZ2259" s="513"/>
      <c r="CA2259" s="513"/>
      <c r="CB2259" s="513"/>
      <c r="CC2259" s="1972"/>
      <c r="CD2259" s="1499"/>
      <c r="CE2259" s="1500"/>
      <c r="CF2259" s="1501"/>
      <c r="CG2259" s="1500"/>
      <c r="CH2259" s="1500"/>
      <c r="CI2259" s="1500"/>
      <c r="CJ2259" s="1976"/>
      <c r="CK2259" s="1519"/>
      <c r="CL2259" s="1509"/>
    </row>
    <row r="2260" spans="1:90" s="514" customFormat="1">
      <c r="A2260" s="511"/>
      <c r="B2260" s="512"/>
      <c r="C2260" s="1493"/>
      <c r="D2260" s="1493"/>
      <c r="E2260" s="1493"/>
      <c r="F2260" s="1493"/>
      <c r="G2260" s="1493"/>
      <c r="H2260" s="1530"/>
      <c r="I2260" s="1972"/>
      <c r="J2260" s="1542"/>
      <c r="K2260" s="513"/>
      <c r="L2260" s="513"/>
      <c r="M2260" s="513"/>
      <c r="N2260" s="513"/>
      <c r="O2260" s="513"/>
      <c r="P2260" s="513"/>
      <c r="Q2260" s="513"/>
      <c r="R2260" s="513"/>
      <c r="S2260" s="513"/>
      <c r="T2260" s="513"/>
      <c r="U2260" s="513"/>
      <c r="V2260" s="513"/>
      <c r="W2260" s="513"/>
      <c r="X2260" s="513"/>
      <c r="Y2260" s="513"/>
      <c r="Z2260" s="513"/>
      <c r="AA2260" s="513"/>
      <c r="AB2260" s="513"/>
      <c r="AC2260" s="513"/>
      <c r="AD2260" s="513"/>
      <c r="AE2260" s="513"/>
      <c r="AF2260" s="513"/>
      <c r="AG2260" s="513"/>
      <c r="AH2260" s="513"/>
      <c r="AI2260" s="513"/>
      <c r="AJ2260" s="513"/>
      <c r="AK2260" s="513"/>
      <c r="AL2260" s="513"/>
      <c r="AM2260" s="513"/>
      <c r="AN2260" s="513"/>
      <c r="AO2260" s="513"/>
      <c r="AP2260" s="513"/>
      <c r="AQ2260" s="513"/>
      <c r="AR2260" s="513"/>
      <c r="AS2260" s="513"/>
      <c r="AT2260" s="513"/>
      <c r="AU2260" s="513"/>
      <c r="AV2260" s="513"/>
      <c r="AW2260" s="513"/>
      <c r="AX2260" s="513"/>
      <c r="AY2260" s="513"/>
      <c r="AZ2260" s="513"/>
      <c r="BA2260" s="513"/>
      <c r="BB2260" s="513"/>
      <c r="BC2260" s="513"/>
      <c r="BD2260" s="513"/>
      <c r="BE2260" s="513"/>
      <c r="BF2260" s="513"/>
      <c r="BG2260" s="513"/>
      <c r="BH2260" s="513"/>
      <c r="BI2260" s="513"/>
      <c r="BJ2260" s="513"/>
      <c r="BK2260" s="513"/>
      <c r="BL2260" s="513"/>
      <c r="BM2260" s="513"/>
      <c r="BN2260" s="513"/>
      <c r="BO2260" s="513"/>
      <c r="BP2260" s="513"/>
      <c r="BQ2260" s="513"/>
      <c r="BR2260" s="513"/>
      <c r="BS2260" s="513"/>
      <c r="BT2260" s="513"/>
      <c r="BU2260" s="513"/>
      <c r="BV2260" s="513"/>
      <c r="BW2260" s="513"/>
      <c r="BX2260" s="513"/>
      <c r="BY2260" s="513"/>
      <c r="BZ2260" s="513"/>
      <c r="CA2260" s="513"/>
      <c r="CB2260" s="513"/>
      <c r="CC2260" s="1972"/>
      <c r="CD2260" s="1499"/>
      <c r="CE2260" s="1500"/>
      <c r="CF2260" s="1501"/>
      <c r="CG2260" s="1500"/>
      <c r="CH2260" s="1500"/>
      <c r="CI2260" s="1500"/>
      <c r="CJ2260" s="1976"/>
      <c r="CK2260" s="1519"/>
      <c r="CL2260" s="1509"/>
    </row>
    <row r="2261" spans="1:90" s="514" customFormat="1">
      <c r="A2261" s="511"/>
      <c r="B2261" s="512"/>
      <c r="C2261" s="1493"/>
      <c r="D2261" s="1493"/>
      <c r="E2261" s="1493"/>
      <c r="F2261" s="1493"/>
      <c r="G2261" s="1493"/>
      <c r="H2261" s="1530"/>
      <c r="I2261" s="1972"/>
      <c r="J2261" s="1542"/>
      <c r="K2261" s="513"/>
      <c r="L2261" s="513"/>
      <c r="M2261" s="513"/>
      <c r="N2261" s="513"/>
      <c r="O2261" s="513"/>
      <c r="P2261" s="513"/>
      <c r="Q2261" s="513"/>
      <c r="R2261" s="513"/>
      <c r="S2261" s="513"/>
      <c r="T2261" s="513"/>
      <c r="U2261" s="513"/>
      <c r="V2261" s="513"/>
      <c r="W2261" s="513"/>
      <c r="X2261" s="513"/>
      <c r="Y2261" s="513"/>
      <c r="Z2261" s="513"/>
      <c r="AA2261" s="513"/>
      <c r="AB2261" s="513"/>
      <c r="AC2261" s="513"/>
      <c r="AD2261" s="513"/>
      <c r="AE2261" s="513"/>
      <c r="AF2261" s="513"/>
      <c r="AG2261" s="513"/>
      <c r="AH2261" s="513"/>
      <c r="AI2261" s="513"/>
      <c r="AJ2261" s="513"/>
      <c r="AK2261" s="513"/>
      <c r="AL2261" s="513"/>
      <c r="AM2261" s="513"/>
      <c r="AN2261" s="513"/>
      <c r="AO2261" s="513"/>
      <c r="AP2261" s="513"/>
      <c r="AQ2261" s="513"/>
      <c r="AR2261" s="513"/>
      <c r="AS2261" s="513"/>
      <c r="AT2261" s="513"/>
      <c r="AU2261" s="513"/>
      <c r="AV2261" s="513"/>
      <c r="AW2261" s="513"/>
      <c r="AX2261" s="513"/>
      <c r="AY2261" s="513"/>
      <c r="AZ2261" s="513"/>
      <c r="BA2261" s="513"/>
      <c r="BB2261" s="513"/>
      <c r="BC2261" s="513"/>
      <c r="BD2261" s="513"/>
      <c r="BE2261" s="513"/>
      <c r="BF2261" s="513"/>
      <c r="BG2261" s="513"/>
      <c r="BH2261" s="513"/>
      <c r="BI2261" s="513"/>
      <c r="BJ2261" s="513"/>
      <c r="BK2261" s="513"/>
      <c r="BL2261" s="513"/>
      <c r="BM2261" s="513"/>
      <c r="BN2261" s="513"/>
      <c r="BO2261" s="513"/>
      <c r="BP2261" s="513"/>
      <c r="BQ2261" s="513"/>
      <c r="BR2261" s="513"/>
      <c r="BS2261" s="513"/>
      <c r="BT2261" s="513"/>
      <c r="BU2261" s="513"/>
      <c r="BV2261" s="513"/>
      <c r="BW2261" s="513"/>
      <c r="BX2261" s="513"/>
      <c r="BY2261" s="513"/>
      <c r="BZ2261" s="513"/>
      <c r="CA2261" s="513"/>
      <c r="CB2261" s="513"/>
      <c r="CC2261" s="1972"/>
      <c r="CD2261" s="1499"/>
      <c r="CE2261" s="1500"/>
      <c r="CF2261" s="1501"/>
      <c r="CG2261" s="1500"/>
      <c r="CH2261" s="1500"/>
      <c r="CI2261" s="1500"/>
      <c r="CJ2261" s="1976"/>
      <c r="CK2261" s="1519"/>
      <c r="CL2261" s="1509"/>
    </row>
    <row r="2262" spans="1:90" s="514" customFormat="1">
      <c r="A2262" s="511"/>
      <c r="B2262" s="512"/>
      <c r="C2262" s="1493"/>
      <c r="D2262" s="1493"/>
      <c r="E2262" s="1493"/>
      <c r="F2262" s="1493"/>
      <c r="G2262" s="1493"/>
      <c r="H2262" s="1530"/>
      <c r="I2262" s="1972"/>
      <c r="J2262" s="1542"/>
      <c r="K2262" s="513"/>
      <c r="L2262" s="513"/>
      <c r="M2262" s="513"/>
      <c r="N2262" s="513"/>
      <c r="O2262" s="513"/>
      <c r="P2262" s="513"/>
      <c r="Q2262" s="513"/>
      <c r="R2262" s="513"/>
      <c r="S2262" s="513"/>
      <c r="T2262" s="513"/>
      <c r="U2262" s="513"/>
      <c r="V2262" s="513"/>
      <c r="W2262" s="513"/>
      <c r="X2262" s="513"/>
      <c r="Y2262" s="513"/>
      <c r="Z2262" s="513"/>
      <c r="AA2262" s="513"/>
      <c r="AB2262" s="513"/>
      <c r="AC2262" s="513"/>
      <c r="AD2262" s="513"/>
      <c r="AE2262" s="513"/>
      <c r="AF2262" s="513"/>
      <c r="AG2262" s="513"/>
      <c r="AH2262" s="513"/>
      <c r="AI2262" s="513"/>
      <c r="AJ2262" s="513"/>
      <c r="AK2262" s="513"/>
      <c r="AL2262" s="513"/>
      <c r="AM2262" s="513"/>
      <c r="AN2262" s="513"/>
      <c r="AO2262" s="513"/>
      <c r="AP2262" s="513"/>
      <c r="AQ2262" s="513"/>
      <c r="AR2262" s="513"/>
      <c r="AS2262" s="513"/>
      <c r="AT2262" s="513"/>
      <c r="AU2262" s="513"/>
      <c r="AV2262" s="513"/>
      <c r="AW2262" s="513"/>
      <c r="AX2262" s="513"/>
      <c r="AY2262" s="513"/>
      <c r="AZ2262" s="513"/>
      <c r="BA2262" s="513"/>
      <c r="BB2262" s="513"/>
      <c r="BC2262" s="513"/>
      <c r="BD2262" s="513"/>
      <c r="BE2262" s="513"/>
      <c r="BF2262" s="513"/>
      <c r="BG2262" s="513"/>
      <c r="BH2262" s="513"/>
      <c r="BI2262" s="513"/>
      <c r="BJ2262" s="513"/>
      <c r="BK2262" s="513"/>
      <c r="BL2262" s="513"/>
      <c r="BM2262" s="513"/>
      <c r="BN2262" s="513"/>
      <c r="BO2262" s="513"/>
      <c r="BP2262" s="513"/>
      <c r="BQ2262" s="513"/>
      <c r="BR2262" s="513"/>
      <c r="BS2262" s="513"/>
      <c r="BT2262" s="513"/>
      <c r="BU2262" s="513"/>
      <c r="BV2262" s="513"/>
      <c r="BW2262" s="513"/>
      <c r="BX2262" s="513"/>
      <c r="BY2262" s="513"/>
      <c r="BZ2262" s="513"/>
      <c r="CA2262" s="513"/>
      <c r="CB2262" s="513"/>
      <c r="CC2262" s="1972"/>
      <c r="CD2262" s="1499"/>
      <c r="CE2262" s="1500"/>
      <c r="CF2262" s="1501"/>
      <c r="CG2262" s="1500"/>
      <c r="CH2262" s="1500"/>
      <c r="CI2262" s="1500"/>
      <c r="CJ2262" s="1976"/>
      <c r="CK2262" s="1519"/>
      <c r="CL2262" s="1509"/>
    </row>
    <row r="2263" spans="1:90" s="514" customFormat="1">
      <c r="A2263" s="511"/>
      <c r="B2263" s="512"/>
      <c r="C2263" s="1493"/>
      <c r="D2263" s="1493"/>
      <c r="E2263" s="1493"/>
      <c r="F2263" s="1493"/>
      <c r="G2263" s="1493"/>
      <c r="H2263" s="1530"/>
      <c r="I2263" s="1972"/>
      <c r="J2263" s="1542"/>
      <c r="K2263" s="513"/>
      <c r="L2263" s="513"/>
      <c r="M2263" s="513"/>
      <c r="N2263" s="513"/>
      <c r="O2263" s="513"/>
      <c r="P2263" s="513"/>
      <c r="Q2263" s="513"/>
      <c r="R2263" s="513"/>
      <c r="S2263" s="513"/>
      <c r="T2263" s="513"/>
      <c r="U2263" s="513"/>
      <c r="V2263" s="513"/>
      <c r="W2263" s="513"/>
      <c r="X2263" s="513"/>
      <c r="Y2263" s="513"/>
      <c r="Z2263" s="513"/>
      <c r="AA2263" s="513"/>
      <c r="AB2263" s="513"/>
      <c r="AC2263" s="513"/>
      <c r="AD2263" s="513"/>
      <c r="AE2263" s="513"/>
      <c r="AF2263" s="513"/>
      <c r="AG2263" s="513"/>
      <c r="AH2263" s="513"/>
      <c r="AI2263" s="513"/>
      <c r="AJ2263" s="513"/>
      <c r="AK2263" s="513"/>
      <c r="AL2263" s="513"/>
      <c r="AM2263" s="513"/>
      <c r="AN2263" s="513"/>
      <c r="AO2263" s="513"/>
      <c r="AP2263" s="513"/>
      <c r="AQ2263" s="513"/>
      <c r="AR2263" s="513"/>
      <c r="AS2263" s="513"/>
      <c r="AT2263" s="513"/>
      <c r="AU2263" s="513"/>
      <c r="AV2263" s="513"/>
      <c r="AW2263" s="513"/>
      <c r="AX2263" s="513"/>
      <c r="AY2263" s="513"/>
      <c r="AZ2263" s="513"/>
      <c r="BA2263" s="513"/>
      <c r="BB2263" s="513"/>
      <c r="BC2263" s="513"/>
      <c r="BD2263" s="513"/>
      <c r="BE2263" s="513"/>
      <c r="BF2263" s="513"/>
      <c r="BG2263" s="513"/>
      <c r="BH2263" s="513"/>
      <c r="BI2263" s="513"/>
      <c r="BJ2263" s="513"/>
      <c r="BK2263" s="513"/>
      <c r="BL2263" s="513"/>
      <c r="BM2263" s="513"/>
      <c r="BN2263" s="513"/>
      <c r="BO2263" s="513"/>
      <c r="BP2263" s="513"/>
      <c r="BQ2263" s="513"/>
      <c r="BR2263" s="513"/>
      <c r="BS2263" s="513"/>
      <c r="BT2263" s="513"/>
      <c r="BU2263" s="513"/>
      <c r="BV2263" s="513"/>
      <c r="BW2263" s="513"/>
      <c r="BX2263" s="513"/>
      <c r="BY2263" s="513"/>
      <c r="BZ2263" s="513"/>
      <c r="CA2263" s="513"/>
      <c r="CB2263" s="513"/>
      <c r="CC2263" s="1972"/>
      <c r="CD2263" s="1499"/>
      <c r="CE2263" s="1500"/>
      <c r="CF2263" s="1501"/>
      <c r="CG2263" s="1500"/>
      <c r="CH2263" s="1500"/>
      <c r="CI2263" s="1500"/>
      <c r="CJ2263" s="1976"/>
      <c r="CK2263" s="1519"/>
      <c r="CL2263" s="1509"/>
    </row>
    <row r="2264" spans="1:90" s="514" customFormat="1">
      <c r="A2264" s="511"/>
      <c r="B2264" s="512"/>
      <c r="C2264" s="1493"/>
      <c r="D2264" s="1493"/>
      <c r="E2264" s="1493"/>
      <c r="F2264" s="1493"/>
      <c r="G2264" s="1493"/>
      <c r="H2264" s="1530"/>
      <c r="I2264" s="1972"/>
      <c r="J2264" s="1542"/>
      <c r="K2264" s="513"/>
      <c r="L2264" s="513"/>
      <c r="M2264" s="513"/>
      <c r="N2264" s="513"/>
      <c r="O2264" s="513"/>
      <c r="P2264" s="513"/>
      <c r="Q2264" s="513"/>
      <c r="R2264" s="513"/>
      <c r="S2264" s="513"/>
      <c r="T2264" s="513"/>
      <c r="U2264" s="513"/>
      <c r="V2264" s="513"/>
      <c r="W2264" s="513"/>
      <c r="X2264" s="513"/>
      <c r="Y2264" s="513"/>
      <c r="Z2264" s="513"/>
      <c r="AA2264" s="513"/>
      <c r="AB2264" s="513"/>
      <c r="AC2264" s="513"/>
      <c r="AD2264" s="513"/>
      <c r="AE2264" s="513"/>
      <c r="AF2264" s="513"/>
      <c r="AG2264" s="513"/>
      <c r="AH2264" s="513"/>
      <c r="AI2264" s="513"/>
      <c r="AJ2264" s="513"/>
      <c r="AK2264" s="513"/>
      <c r="AL2264" s="513"/>
      <c r="AM2264" s="513"/>
      <c r="AN2264" s="513"/>
      <c r="AO2264" s="513"/>
      <c r="AP2264" s="513"/>
      <c r="AQ2264" s="513"/>
      <c r="AR2264" s="513"/>
      <c r="AS2264" s="513"/>
      <c r="AT2264" s="513"/>
      <c r="AU2264" s="513"/>
      <c r="AV2264" s="513"/>
      <c r="AW2264" s="513"/>
      <c r="AX2264" s="513"/>
      <c r="AY2264" s="513"/>
      <c r="AZ2264" s="513"/>
      <c r="BA2264" s="513"/>
      <c r="BB2264" s="513"/>
      <c r="BC2264" s="513"/>
      <c r="BD2264" s="513"/>
      <c r="BE2264" s="513"/>
      <c r="BF2264" s="513"/>
      <c r="BG2264" s="513"/>
      <c r="BH2264" s="513"/>
      <c r="BI2264" s="513"/>
      <c r="BJ2264" s="513"/>
      <c r="BK2264" s="513"/>
      <c r="BL2264" s="513"/>
      <c r="BM2264" s="513"/>
      <c r="BN2264" s="513"/>
      <c r="BO2264" s="513"/>
      <c r="BP2264" s="513"/>
      <c r="BQ2264" s="513"/>
      <c r="BR2264" s="513"/>
      <c r="BS2264" s="513"/>
      <c r="BT2264" s="513"/>
      <c r="BU2264" s="513"/>
      <c r="BV2264" s="513"/>
      <c r="BW2264" s="513"/>
      <c r="BX2264" s="513"/>
      <c r="BY2264" s="513"/>
      <c r="BZ2264" s="513"/>
      <c r="CA2264" s="513"/>
      <c r="CB2264" s="513"/>
      <c r="CC2264" s="1972"/>
      <c r="CD2264" s="1499"/>
      <c r="CE2264" s="1500"/>
      <c r="CF2264" s="1501"/>
      <c r="CG2264" s="1500"/>
      <c r="CH2264" s="1500"/>
      <c r="CI2264" s="1500"/>
      <c r="CJ2264" s="1976"/>
      <c r="CK2264" s="1519"/>
      <c r="CL2264" s="1509"/>
    </row>
    <row r="2265" spans="1:90" s="514" customFormat="1">
      <c r="A2265" s="511"/>
      <c r="B2265" s="512"/>
      <c r="C2265" s="1493"/>
      <c r="D2265" s="1493"/>
      <c r="E2265" s="1493"/>
      <c r="F2265" s="1493"/>
      <c r="G2265" s="1493"/>
      <c r="H2265" s="1530"/>
      <c r="I2265" s="1972"/>
      <c r="J2265" s="1542"/>
      <c r="K2265" s="513"/>
      <c r="L2265" s="513"/>
      <c r="M2265" s="513"/>
      <c r="N2265" s="513"/>
      <c r="O2265" s="513"/>
      <c r="P2265" s="513"/>
      <c r="Q2265" s="513"/>
      <c r="R2265" s="513"/>
      <c r="S2265" s="513"/>
      <c r="T2265" s="513"/>
      <c r="U2265" s="513"/>
      <c r="V2265" s="513"/>
      <c r="W2265" s="513"/>
      <c r="X2265" s="513"/>
      <c r="Y2265" s="513"/>
      <c r="Z2265" s="513"/>
      <c r="AA2265" s="513"/>
      <c r="AB2265" s="513"/>
      <c r="AC2265" s="513"/>
      <c r="AD2265" s="513"/>
      <c r="AE2265" s="513"/>
      <c r="AF2265" s="513"/>
      <c r="AG2265" s="513"/>
      <c r="AH2265" s="513"/>
      <c r="AI2265" s="513"/>
      <c r="AJ2265" s="513"/>
      <c r="AK2265" s="513"/>
      <c r="AL2265" s="513"/>
      <c r="AM2265" s="513"/>
      <c r="AN2265" s="513"/>
      <c r="AO2265" s="513"/>
      <c r="AP2265" s="513"/>
      <c r="AQ2265" s="513"/>
      <c r="AR2265" s="513"/>
      <c r="AS2265" s="513"/>
      <c r="AT2265" s="513"/>
      <c r="AU2265" s="513"/>
      <c r="AV2265" s="513"/>
      <c r="AW2265" s="513"/>
      <c r="AX2265" s="513"/>
      <c r="AY2265" s="513"/>
      <c r="AZ2265" s="513"/>
      <c r="BA2265" s="513"/>
      <c r="BB2265" s="513"/>
      <c r="BC2265" s="513"/>
      <c r="BD2265" s="513"/>
      <c r="BE2265" s="513"/>
      <c r="BF2265" s="513"/>
      <c r="BG2265" s="513"/>
      <c r="BH2265" s="513"/>
      <c r="BI2265" s="513"/>
      <c r="BJ2265" s="513"/>
      <c r="BK2265" s="513"/>
      <c r="BL2265" s="513"/>
      <c r="BM2265" s="513"/>
      <c r="BN2265" s="513"/>
      <c r="BO2265" s="513"/>
      <c r="BP2265" s="513"/>
      <c r="BQ2265" s="513"/>
      <c r="BR2265" s="513"/>
      <c r="BS2265" s="513"/>
      <c r="BT2265" s="513"/>
      <c r="BU2265" s="513"/>
      <c r="BV2265" s="513"/>
      <c r="BW2265" s="513"/>
      <c r="BX2265" s="513"/>
      <c r="BY2265" s="513"/>
      <c r="BZ2265" s="513"/>
      <c r="CA2265" s="513"/>
      <c r="CB2265" s="513"/>
      <c r="CC2265" s="1972"/>
      <c r="CD2265" s="1499"/>
      <c r="CE2265" s="1500"/>
      <c r="CF2265" s="1501"/>
      <c r="CG2265" s="1500"/>
      <c r="CH2265" s="1500"/>
      <c r="CI2265" s="1500"/>
      <c r="CJ2265" s="1976"/>
      <c r="CK2265" s="1519"/>
      <c r="CL2265" s="1509"/>
    </row>
    <row r="2266" spans="1:90" s="514" customFormat="1">
      <c r="A2266" s="511"/>
      <c r="B2266" s="512"/>
      <c r="C2266" s="1493"/>
      <c r="D2266" s="1493"/>
      <c r="E2266" s="1493"/>
      <c r="F2266" s="1493"/>
      <c r="G2266" s="1493"/>
      <c r="H2266" s="1530"/>
      <c r="I2266" s="1972"/>
      <c r="J2266" s="1542"/>
      <c r="K2266" s="513"/>
      <c r="L2266" s="513"/>
      <c r="M2266" s="513"/>
      <c r="N2266" s="513"/>
      <c r="O2266" s="513"/>
      <c r="P2266" s="513"/>
      <c r="Q2266" s="513"/>
      <c r="R2266" s="513"/>
      <c r="S2266" s="513"/>
      <c r="T2266" s="513"/>
      <c r="U2266" s="513"/>
      <c r="V2266" s="513"/>
      <c r="W2266" s="513"/>
      <c r="X2266" s="513"/>
      <c r="Y2266" s="513"/>
      <c r="Z2266" s="513"/>
      <c r="AA2266" s="513"/>
      <c r="AB2266" s="513"/>
      <c r="AC2266" s="513"/>
      <c r="AD2266" s="513"/>
      <c r="AE2266" s="513"/>
      <c r="AF2266" s="513"/>
      <c r="AG2266" s="513"/>
      <c r="AH2266" s="513"/>
      <c r="AI2266" s="513"/>
      <c r="AJ2266" s="513"/>
      <c r="AK2266" s="513"/>
      <c r="AL2266" s="513"/>
      <c r="AM2266" s="513"/>
      <c r="AN2266" s="513"/>
      <c r="AO2266" s="513"/>
      <c r="AP2266" s="513"/>
      <c r="AQ2266" s="513"/>
      <c r="AR2266" s="513"/>
      <c r="AS2266" s="513"/>
      <c r="AT2266" s="513"/>
      <c r="AU2266" s="513"/>
      <c r="AV2266" s="513"/>
      <c r="AW2266" s="513"/>
      <c r="AX2266" s="513"/>
      <c r="AY2266" s="513"/>
      <c r="AZ2266" s="513"/>
      <c r="BA2266" s="513"/>
      <c r="BB2266" s="513"/>
      <c r="BC2266" s="513"/>
      <c r="BD2266" s="513"/>
      <c r="BE2266" s="513"/>
      <c r="BF2266" s="513"/>
      <c r="BG2266" s="513"/>
      <c r="BH2266" s="513"/>
      <c r="BI2266" s="513"/>
      <c r="BJ2266" s="513"/>
      <c r="BK2266" s="513"/>
      <c r="BL2266" s="513"/>
      <c r="BM2266" s="513"/>
      <c r="BN2266" s="513"/>
      <c r="BO2266" s="513"/>
      <c r="BP2266" s="513"/>
      <c r="BQ2266" s="513"/>
      <c r="BR2266" s="513"/>
      <c r="BS2266" s="513"/>
      <c r="BT2266" s="513"/>
      <c r="BU2266" s="513"/>
      <c r="BV2266" s="513"/>
      <c r="BW2266" s="513"/>
      <c r="BX2266" s="513"/>
      <c r="BY2266" s="513"/>
      <c r="BZ2266" s="513"/>
      <c r="CA2266" s="513"/>
      <c r="CB2266" s="513"/>
      <c r="CC2266" s="1972"/>
      <c r="CD2266" s="1499"/>
      <c r="CE2266" s="1500"/>
      <c r="CF2266" s="1501"/>
      <c r="CG2266" s="1500"/>
      <c r="CH2266" s="1500"/>
      <c r="CI2266" s="1500"/>
      <c r="CJ2266" s="1976"/>
      <c r="CK2266" s="1519"/>
      <c r="CL2266" s="1509"/>
    </row>
    <row r="2267" spans="1:90" s="514" customFormat="1">
      <c r="A2267" s="511"/>
      <c r="B2267" s="512"/>
      <c r="C2267" s="1493"/>
      <c r="D2267" s="1493"/>
      <c r="E2267" s="1493"/>
      <c r="F2267" s="1493"/>
      <c r="G2267" s="1493"/>
      <c r="H2267" s="1530"/>
      <c r="I2267" s="1972"/>
      <c r="J2267" s="1542"/>
      <c r="K2267" s="513"/>
      <c r="L2267" s="513"/>
      <c r="M2267" s="513"/>
      <c r="N2267" s="513"/>
      <c r="O2267" s="513"/>
      <c r="P2267" s="513"/>
      <c r="Q2267" s="513"/>
      <c r="R2267" s="513"/>
      <c r="S2267" s="513"/>
      <c r="T2267" s="513"/>
      <c r="U2267" s="513"/>
      <c r="V2267" s="513"/>
      <c r="W2267" s="513"/>
      <c r="X2267" s="513"/>
      <c r="Y2267" s="513"/>
      <c r="Z2267" s="513"/>
      <c r="AA2267" s="513"/>
      <c r="AB2267" s="513"/>
      <c r="AC2267" s="513"/>
      <c r="AD2267" s="513"/>
      <c r="AE2267" s="513"/>
      <c r="AF2267" s="513"/>
      <c r="AG2267" s="513"/>
      <c r="AH2267" s="513"/>
      <c r="AI2267" s="513"/>
      <c r="AJ2267" s="513"/>
      <c r="AK2267" s="513"/>
      <c r="AL2267" s="513"/>
      <c r="AM2267" s="513"/>
      <c r="AN2267" s="513"/>
      <c r="AO2267" s="513"/>
      <c r="AP2267" s="513"/>
      <c r="AQ2267" s="513"/>
      <c r="AR2267" s="513"/>
      <c r="AS2267" s="513"/>
      <c r="AT2267" s="513"/>
      <c r="AU2267" s="513"/>
      <c r="AV2267" s="513"/>
      <c r="AW2267" s="513"/>
      <c r="AX2267" s="513"/>
      <c r="AY2267" s="513"/>
      <c r="AZ2267" s="513"/>
      <c r="BA2267" s="513"/>
      <c r="BB2267" s="513"/>
      <c r="BC2267" s="513"/>
      <c r="BD2267" s="513"/>
      <c r="BE2267" s="513"/>
      <c r="BF2267" s="513"/>
      <c r="BG2267" s="513"/>
      <c r="BH2267" s="513"/>
      <c r="BI2267" s="513"/>
      <c r="BJ2267" s="513"/>
      <c r="BK2267" s="513"/>
      <c r="BL2267" s="513"/>
      <c r="BM2267" s="513"/>
      <c r="BN2267" s="513"/>
      <c r="BO2267" s="513"/>
      <c r="BP2267" s="513"/>
      <c r="BQ2267" s="513"/>
      <c r="BR2267" s="513"/>
      <c r="BS2267" s="513"/>
      <c r="BT2267" s="513"/>
      <c r="BU2267" s="513"/>
      <c r="BV2267" s="513"/>
      <c r="BW2267" s="513"/>
      <c r="BX2267" s="513"/>
      <c r="BY2267" s="513"/>
      <c r="BZ2267" s="513"/>
      <c r="CA2267" s="513"/>
      <c r="CB2267" s="513"/>
      <c r="CC2267" s="1972"/>
      <c r="CD2267" s="1499"/>
      <c r="CE2267" s="1500"/>
      <c r="CF2267" s="1501"/>
      <c r="CG2267" s="1500"/>
      <c r="CH2267" s="1500"/>
      <c r="CI2267" s="1500"/>
      <c r="CJ2267" s="1976"/>
      <c r="CK2267" s="1519"/>
      <c r="CL2267" s="1509"/>
    </row>
    <row r="2268" spans="1:90" s="514" customFormat="1">
      <c r="A2268" s="511"/>
      <c r="B2268" s="512"/>
      <c r="C2268" s="1493"/>
      <c r="D2268" s="1493"/>
      <c r="E2268" s="1493"/>
      <c r="F2268" s="1493"/>
      <c r="G2268" s="1493"/>
      <c r="H2268" s="1530"/>
      <c r="I2268" s="1972"/>
      <c r="J2268" s="1542"/>
      <c r="K2268" s="513"/>
      <c r="L2268" s="513"/>
      <c r="M2268" s="513"/>
      <c r="N2268" s="513"/>
      <c r="O2268" s="513"/>
      <c r="P2268" s="513"/>
      <c r="Q2268" s="513"/>
      <c r="R2268" s="513"/>
      <c r="S2268" s="513"/>
      <c r="T2268" s="513"/>
      <c r="U2268" s="513"/>
      <c r="V2268" s="513"/>
      <c r="W2268" s="513"/>
      <c r="X2268" s="513"/>
      <c r="Y2268" s="513"/>
      <c r="Z2268" s="513"/>
      <c r="AA2268" s="513"/>
      <c r="AB2268" s="513"/>
      <c r="AC2268" s="513"/>
      <c r="AD2268" s="513"/>
      <c r="AE2268" s="513"/>
      <c r="AF2268" s="513"/>
      <c r="AG2268" s="513"/>
      <c r="AH2268" s="513"/>
      <c r="AI2268" s="513"/>
      <c r="AJ2268" s="513"/>
      <c r="AK2268" s="513"/>
      <c r="AL2268" s="513"/>
      <c r="AM2268" s="513"/>
      <c r="AN2268" s="513"/>
      <c r="AO2268" s="513"/>
      <c r="AP2268" s="513"/>
      <c r="AQ2268" s="513"/>
      <c r="AR2268" s="513"/>
      <c r="AS2268" s="513"/>
      <c r="AT2268" s="513"/>
      <c r="AU2268" s="513"/>
      <c r="AV2268" s="513"/>
      <c r="AW2268" s="513"/>
      <c r="AX2268" s="513"/>
      <c r="AY2268" s="513"/>
      <c r="AZ2268" s="513"/>
      <c r="BA2268" s="513"/>
      <c r="BB2268" s="513"/>
      <c r="BC2268" s="513"/>
      <c r="BD2268" s="513"/>
      <c r="BE2268" s="513"/>
      <c r="BF2268" s="513"/>
      <c r="BG2268" s="513"/>
      <c r="BH2268" s="513"/>
      <c r="BI2268" s="513"/>
      <c r="BJ2268" s="513"/>
      <c r="BK2268" s="513"/>
      <c r="BL2268" s="513"/>
      <c r="BM2268" s="513"/>
      <c r="BN2268" s="513"/>
      <c r="BO2268" s="513"/>
      <c r="BP2268" s="513"/>
      <c r="BQ2268" s="513"/>
      <c r="BR2268" s="513"/>
      <c r="BS2268" s="513"/>
      <c r="BT2268" s="513"/>
      <c r="BU2268" s="513"/>
      <c r="BV2268" s="513"/>
      <c r="BW2268" s="513"/>
      <c r="BX2268" s="513"/>
      <c r="BY2268" s="513"/>
      <c r="BZ2268" s="513"/>
      <c r="CA2268" s="513"/>
      <c r="CB2268" s="513"/>
      <c r="CC2268" s="1972"/>
      <c r="CD2268" s="1499"/>
      <c r="CE2268" s="1500"/>
      <c r="CF2268" s="1501"/>
      <c r="CG2268" s="1500"/>
      <c r="CH2268" s="1500"/>
      <c r="CI2268" s="1500"/>
      <c r="CJ2268" s="1976"/>
      <c r="CK2268" s="1519"/>
      <c r="CL2268" s="1509"/>
    </row>
    <row r="2269" spans="1:90" s="514" customFormat="1">
      <c r="A2269" s="511"/>
      <c r="B2269" s="512"/>
      <c r="C2269" s="1493"/>
      <c r="D2269" s="1493"/>
      <c r="E2269" s="1493"/>
      <c r="F2269" s="1493"/>
      <c r="G2269" s="1493"/>
      <c r="H2269" s="1530"/>
      <c r="I2269" s="1972"/>
      <c r="J2269" s="1542"/>
      <c r="K2269" s="513"/>
      <c r="L2269" s="513"/>
      <c r="M2269" s="513"/>
      <c r="N2269" s="513"/>
      <c r="O2269" s="513"/>
      <c r="P2269" s="513"/>
      <c r="Q2269" s="513"/>
      <c r="R2269" s="513"/>
      <c r="S2269" s="513"/>
      <c r="T2269" s="513"/>
      <c r="U2269" s="513"/>
      <c r="V2269" s="513"/>
      <c r="W2269" s="513"/>
      <c r="X2269" s="513"/>
      <c r="Y2269" s="513"/>
      <c r="Z2269" s="513"/>
      <c r="AA2269" s="513"/>
      <c r="AB2269" s="513"/>
      <c r="AC2269" s="513"/>
      <c r="AD2269" s="513"/>
      <c r="AE2269" s="513"/>
      <c r="AF2269" s="513"/>
      <c r="AG2269" s="513"/>
      <c r="AH2269" s="513"/>
      <c r="AI2269" s="513"/>
      <c r="AJ2269" s="513"/>
      <c r="AK2269" s="513"/>
      <c r="AL2269" s="513"/>
      <c r="AM2269" s="513"/>
      <c r="AN2269" s="513"/>
      <c r="AO2269" s="513"/>
      <c r="AP2269" s="513"/>
      <c r="AQ2269" s="513"/>
      <c r="AR2269" s="513"/>
      <c r="AS2269" s="513"/>
      <c r="AT2269" s="513"/>
      <c r="AU2269" s="513"/>
      <c r="AV2269" s="513"/>
      <c r="AW2269" s="513"/>
      <c r="AX2269" s="513"/>
      <c r="AY2269" s="513"/>
      <c r="AZ2269" s="513"/>
      <c r="BA2269" s="513"/>
      <c r="BB2269" s="513"/>
      <c r="BC2269" s="513"/>
      <c r="BD2269" s="513"/>
      <c r="BE2269" s="513"/>
      <c r="BF2269" s="513"/>
      <c r="BG2269" s="513"/>
      <c r="BH2269" s="513"/>
      <c r="BI2269" s="513"/>
      <c r="BJ2269" s="513"/>
      <c r="BK2269" s="513"/>
      <c r="BL2269" s="513"/>
      <c r="BM2269" s="513"/>
      <c r="BN2269" s="513"/>
      <c r="BO2269" s="513"/>
      <c r="BP2269" s="513"/>
      <c r="BQ2269" s="513"/>
      <c r="BR2269" s="513"/>
      <c r="BS2269" s="513"/>
      <c r="BT2269" s="513"/>
      <c r="BU2269" s="513"/>
      <c r="BV2269" s="513"/>
      <c r="BW2269" s="513"/>
      <c r="BX2269" s="513"/>
      <c r="BY2269" s="513"/>
      <c r="BZ2269" s="513"/>
      <c r="CA2269" s="513"/>
      <c r="CB2269" s="513"/>
      <c r="CC2269" s="1972"/>
      <c r="CD2269" s="1499"/>
      <c r="CE2269" s="1500"/>
      <c r="CF2269" s="1501"/>
      <c r="CG2269" s="1500"/>
      <c r="CH2269" s="1500"/>
      <c r="CI2269" s="1500"/>
      <c r="CJ2269" s="1976"/>
      <c r="CK2269" s="1519"/>
      <c r="CL2269" s="1509"/>
    </row>
    <row r="2270" spans="1:90" s="514" customFormat="1">
      <c r="A2270" s="511"/>
      <c r="B2270" s="512"/>
      <c r="C2270" s="1493"/>
      <c r="D2270" s="1493"/>
      <c r="E2270" s="1493"/>
      <c r="F2270" s="1493"/>
      <c r="G2270" s="1493"/>
      <c r="H2270" s="1530"/>
      <c r="I2270" s="1972"/>
      <c r="J2270" s="1542"/>
      <c r="K2270" s="513"/>
      <c r="L2270" s="513"/>
      <c r="M2270" s="513"/>
      <c r="N2270" s="513"/>
      <c r="O2270" s="513"/>
      <c r="P2270" s="513"/>
      <c r="Q2270" s="513"/>
      <c r="R2270" s="513"/>
      <c r="S2270" s="513"/>
      <c r="T2270" s="513"/>
      <c r="U2270" s="513"/>
      <c r="V2270" s="513"/>
      <c r="W2270" s="513"/>
      <c r="X2270" s="513"/>
      <c r="Y2270" s="513"/>
      <c r="Z2270" s="513"/>
      <c r="AA2270" s="513"/>
      <c r="AB2270" s="513"/>
      <c r="AC2270" s="513"/>
      <c r="AD2270" s="513"/>
      <c r="AE2270" s="513"/>
      <c r="AF2270" s="513"/>
      <c r="AG2270" s="513"/>
      <c r="AH2270" s="513"/>
      <c r="AI2270" s="513"/>
      <c r="AJ2270" s="513"/>
      <c r="AK2270" s="513"/>
      <c r="AL2270" s="513"/>
      <c r="AM2270" s="513"/>
      <c r="AN2270" s="513"/>
      <c r="AO2270" s="513"/>
      <c r="AP2270" s="513"/>
      <c r="AQ2270" s="513"/>
      <c r="AR2270" s="513"/>
      <c r="AS2270" s="513"/>
      <c r="AT2270" s="513"/>
      <c r="AU2270" s="513"/>
      <c r="AV2270" s="513"/>
      <c r="AW2270" s="513"/>
      <c r="AX2270" s="513"/>
      <c r="AY2270" s="513"/>
      <c r="AZ2270" s="513"/>
      <c r="BA2270" s="513"/>
      <c r="BB2270" s="513"/>
      <c r="BC2270" s="513"/>
      <c r="BD2270" s="513"/>
      <c r="BE2270" s="513"/>
      <c r="BF2270" s="513"/>
      <c r="BG2270" s="513"/>
      <c r="BH2270" s="513"/>
      <c r="BI2270" s="513"/>
      <c r="BJ2270" s="513"/>
      <c r="BK2270" s="513"/>
      <c r="BL2270" s="513"/>
      <c r="BM2270" s="513"/>
      <c r="BN2270" s="513"/>
      <c r="BO2270" s="513"/>
      <c r="BP2270" s="513"/>
      <c r="BQ2270" s="513"/>
      <c r="BR2270" s="513"/>
      <c r="BS2270" s="513"/>
      <c r="BT2270" s="513"/>
      <c r="BU2270" s="513"/>
      <c r="BV2270" s="513"/>
      <c r="BW2270" s="513"/>
      <c r="BX2270" s="513"/>
      <c r="BY2270" s="513"/>
      <c r="BZ2270" s="513"/>
      <c r="CA2270" s="513"/>
      <c r="CB2270" s="513"/>
      <c r="CC2270" s="1972"/>
      <c r="CD2270" s="1499"/>
      <c r="CE2270" s="1500"/>
      <c r="CF2270" s="1501"/>
      <c r="CG2270" s="1500"/>
      <c r="CH2270" s="1500"/>
      <c r="CI2270" s="1500"/>
      <c r="CJ2270" s="1976"/>
      <c r="CK2270" s="1519"/>
      <c r="CL2270" s="1509"/>
    </row>
    <row r="2271" spans="1:90" s="514" customFormat="1">
      <c r="A2271" s="511"/>
      <c r="B2271" s="512"/>
      <c r="C2271" s="1493"/>
      <c r="D2271" s="1493"/>
      <c r="E2271" s="1493"/>
      <c r="F2271" s="1493"/>
      <c r="G2271" s="1493"/>
      <c r="H2271" s="1530"/>
      <c r="I2271" s="1972"/>
      <c r="J2271" s="1542"/>
      <c r="K2271" s="513"/>
      <c r="L2271" s="513"/>
      <c r="M2271" s="513"/>
      <c r="N2271" s="513"/>
      <c r="O2271" s="513"/>
      <c r="P2271" s="513"/>
      <c r="Q2271" s="513"/>
      <c r="R2271" s="513"/>
      <c r="S2271" s="513"/>
      <c r="T2271" s="513"/>
      <c r="U2271" s="513"/>
      <c r="V2271" s="513"/>
      <c r="W2271" s="513"/>
      <c r="X2271" s="513"/>
      <c r="Y2271" s="513"/>
      <c r="Z2271" s="513"/>
      <c r="AA2271" s="513"/>
      <c r="AB2271" s="513"/>
      <c r="AC2271" s="513"/>
      <c r="AD2271" s="513"/>
      <c r="AE2271" s="513"/>
      <c r="AF2271" s="513"/>
      <c r="AG2271" s="513"/>
      <c r="AH2271" s="513"/>
      <c r="AI2271" s="513"/>
      <c r="AJ2271" s="513"/>
      <c r="AK2271" s="513"/>
      <c r="AL2271" s="513"/>
      <c r="AM2271" s="513"/>
      <c r="AN2271" s="513"/>
      <c r="AO2271" s="513"/>
      <c r="AP2271" s="513"/>
      <c r="AQ2271" s="513"/>
      <c r="AR2271" s="513"/>
      <c r="AS2271" s="513"/>
      <c r="AT2271" s="513"/>
      <c r="AU2271" s="513"/>
      <c r="AV2271" s="513"/>
      <c r="AW2271" s="513"/>
      <c r="AX2271" s="513"/>
      <c r="AY2271" s="513"/>
      <c r="AZ2271" s="513"/>
      <c r="BA2271" s="513"/>
      <c r="BB2271" s="513"/>
      <c r="BC2271" s="513"/>
      <c r="BD2271" s="513"/>
      <c r="BE2271" s="513"/>
      <c r="BF2271" s="513"/>
      <c r="BG2271" s="513"/>
      <c r="BH2271" s="513"/>
      <c r="BI2271" s="513"/>
      <c r="BJ2271" s="513"/>
      <c r="BK2271" s="513"/>
      <c r="BL2271" s="513"/>
      <c r="BM2271" s="513"/>
      <c r="BN2271" s="513"/>
      <c r="BO2271" s="513"/>
      <c r="BP2271" s="513"/>
      <c r="BQ2271" s="513"/>
      <c r="BR2271" s="513"/>
      <c r="BS2271" s="513"/>
      <c r="BT2271" s="513"/>
      <c r="BU2271" s="513"/>
      <c r="BV2271" s="513"/>
      <c r="BW2271" s="513"/>
      <c r="BX2271" s="513"/>
      <c r="BY2271" s="513"/>
      <c r="BZ2271" s="513"/>
      <c r="CA2271" s="513"/>
      <c r="CB2271" s="513"/>
      <c r="CC2271" s="1972"/>
      <c r="CD2271" s="1499"/>
      <c r="CE2271" s="1500"/>
      <c r="CF2271" s="1501"/>
      <c r="CG2271" s="1500"/>
      <c r="CH2271" s="1500"/>
      <c r="CI2271" s="1500"/>
      <c r="CJ2271" s="1976"/>
      <c r="CK2271" s="1519"/>
      <c r="CL2271" s="1509"/>
    </row>
    <row r="2272" spans="1:90" s="514" customFormat="1">
      <c r="A2272" s="511"/>
      <c r="B2272" s="512"/>
      <c r="C2272" s="1493"/>
      <c r="D2272" s="1493"/>
      <c r="E2272" s="1493"/>
      <c r="F2272" s="1493"/>
      <c r="G2272" s="1493"/>
      <c r="H2272" s="1530"/>
      <c r="I2272" s="1972"/>
      <c r="J2272" s="1542"/>
      <c r="K2272" s="513"/>
      <c r="L2272" s="513"/>
      <c r="M2272" s="513"/>
      <c r="N2272" s="513"/>
      <c r="O2272" s="513"/>
      <c r="P2272" s="513"/>
      <c r="Q2272" s="513"/>
      <c r="R2272" s="513"/>
      <c r="S2272" s="513"/>
      <c r="T2272" s="513"/>
      <c r="U2272" s="513"/>
      <c r="V2272" s="513"/>
      <c r="W2272" s="513"/>
      <c r="X2272" s="513"/>
      <c r="Y2272" s="513"/>
      <c r="Z2272" s="513"/>
      <c r="AA2272" s="513"/>
      <c r="AB2272" s="513"/>
      <c r="AC2272" s="513"/>
      <c r="AD2272" s="513"/>
      <c r="AE2272" s="513"/>
      <c r="AF2272" s="513"/>
      <c r="AG2272" s="513"/>
      <c r="AH2272" s="513"/>
      <c r="AI2272" s="513"/>
      <c r="AJ2272" s="513"/>
      <c r="AK2272" s="513"/>
      <c r="AL2272" s="513"/>
      <c r="AM2272" s="513"/>
      <c r="AN2272" s="513"/>
      <c r="AO2272" s="513"/>
      <c r="AP2272" s="513"/>
      <c r="AQ2272" s="513"/>
      <c r="AR2272" s="513"/>
      <c r="AS2272" s="513"/>
      <c r="AT2272" s="513"/>
      <c r="AU2272" s="513"/>
      <c r="AV2272" s="513"/>
      <c r="AW2272" s="513"/>
      <c r="AX2272" s="513"/>
      <c r="AY2272" s="513"/>
      <c r="AZ2272" s="513"/>
      <c r="BA2272" s="513"/>
      <c r="BB2272" s="513"/>
      <c r="BC2272" s="513"/>
      <c r="BD2272" s="513"/>
      <c r="BE2272" s="513"/>
      <c r="BF2272" s="513"/>
      <c r="BG2272" s="513"/>
      <c r="BH2272" s="513"/>
      <c r="BI2272" s="513"/>
      <c r="BJ2272" s="513"/>
      <c r="BK2272" s="513"/>
      <c r="BL2272" s="513"/>
      <c r="BM2272" s="513"/>
      <c r="BN2272" s="513"/>
      <c r="BO2272" s="513"/>
      <c r="BP2272" s="513"/>
      <c r="BQ2272" s="513"/>
      <c r="BR2272" s="513"/>
      <c r="BS2272" s="513"/>
      <c r="BT2272" s="513"/>
      <c r="BU2272" s="513"/>
      <c r="BV2272" s="513"/>
      <c r="BW2272" s="513"/>
      <c r="BX2272" s="513"/>
      <c r="BY2272" s="513"/>
      <c r="BZ2272" s="513"/>
      <c r="CA2272" s="513"/>
      <c r="CB2272" s="513"/>
      <c r="CC2272" s="1972"/>
      <c r="CD2272" s="1499"/>
      <c r="CE2272" s="1500"/>
      <c r="CF2272" s="1501"/>
      <c r="CG2272" s="1500"/>
      <c r="CH2272" s="1500"/>
      <c r="CI2272" s="1500"/>
      <c r="CJ2272" s="1976"/>
      <c r="CK2272" s="1519"/>
      <c r="CL2272" s="1509"/>
    </row>
    <row r="2273" spans="1:90" s="514" customFormat="1">
      <c r="A2273" s="511"/>
      <c r="B2273" s="512"/>
      <c r="C2273" s="1493"/>
      <c r="D2273" s="1493"/>
      <c r="E2273" s="1493"/>
      <c r="F2273" s="1493"/>
      <c r="G2273" s="1493"/>
      <c r="H2273" s="1530"/>
      <c r="I2273" s="1972"/>
      <c r="J2273" s="1542"/>
      <c r="K2273" s="513"/>
      <c r="L2273" s="513"/>
      <c r="M2273" s="513"/>
      <c r="N2273" s="513"/>
      <c r="O2273" s="513"/>
      <c r="P2273" s="513"/>
      <c r="Q2273" s="513"/>
      <c r="R2273" s="513"/>
      <c r="S2273" s="513"/>
      <c r="T2273" s="513"/>
      <c r="U2273" s="513"/>
      <c r="V2273" s="513"/>
      <c r="W2273" s="513"/>
      <c r="X2273" s="513"/>
      <c r="Y2273" s="513"/>
      <c r="Z2273" s="513"/>
      <c r="AA2273" s="513"/>
      <c r="AB2273" s="513"/>
      <c r="AC2273" s="513"/>
      <c r="AD2273" s="513"/>
      <c r="AE2273" s="513"/>
      <c r="AF2273" s="513"/>
      <c r="AG2273" s="513"/>
      <c r="AH2273" s="513"/>
      <c r="AI2273" s="513"/>
      <c r="AJ2273" s="513"/>
      <c r="AK2273" s="513"/>
      <c r="AL2273" s="513"/>
      <c r="AM2273" s="513"/>
      <c r="AN2273" s="513"/>
      <c r="AO2273" s="513"/>
      <c r="AP2273" s="513"/>
      <c r="AQ2273" s="513"/>
      <c r="AR2273" s="513"/>
      <c r="AS2273" s="513"/>
      <c r="AT2273" s="513"/>
      <c r="AU2273" s="513"/>
      <c r="AV2273" s="513"/>
      <c r="AW2273" s="513"/>
      <c r="AX2273" s="513"/>
      <c r="AY2273" s="513"/>
      <c r="AZ2273" s="513"/>
      <c r="BA2273" s="513"/>
      <c r="BB2273" s="513"/>
      <c r="BC2273" s="513"/>
      <c r="BD2273" s="513"/>
      <c r="BE2273" s="513"/>
      <c r="BF2273" s="513"/>
      <c r="BG2273" s="513"/>
      <c r="BH2273" s="513"/>
      <c r="BI2273" s="513"/>
      <c r="BJ2273" s="513"/>
      <c r="BK2273" s="513"/>
      <c r="BL2273" s="513"/>
      <c r="BM2273" s="513"/>
      <c r="BN2273" s="513"/>
      <c r="BO2273" s="513"/>
      <c r="BP2273" s="513"/>
      <c r="BQ2273" s="513"/>
      <c r="BR2273" s="513"/>
      <c r="BS2273" s="513"/>
      <c r="BT2273" s="513"/>
      <c r="BU2273" s="513"/>
      <c r="BV2273" s="513"/>
      <c r="BW2273" s="513"/>
      <c r="BX2273" s="513"/>
      <c r="BY2273" s="513"/>
      <c r="BZ2273" s="513"/>
      <c r="CA2273" s="513"/>
      <c r="CB2273" s="513"/>
      <c r="CC2273" s="1972"/>
      <c r="CD2273" s="1499"/>
      <c r="CE2273" s="1500"/>
      <c r="CF2273" s="1501"/>
      <c r="CG2273" s="1500"/>
      <c r="CH2273" s="1500"/>
      <c r="CI2273" s="1500"/>
      <c r="CJ2273" s="1976"/>
      <c r="CK2273" s="1519"/>
      <c r="CL2273" s="1509"/>
    </row>
    <row r="2274" spans="1:90" s="514" customFormat="1">
      <c r="A2274" s="511"/>
      <c r="B2274" s="512"/>
      <c r="C2274" s="1493"/>
      <c r="D2274" s="1493"/>
      <c r="E2274" s="1493"/>
      <c r="F2274" s="1493"/>
      <c r="G2274" s="1493"/>
      <c r="H2274" s="1530"/>
      <c r="I2274" s="1972"/>
      <c r="J2274" s="1542"/>
      <c r="K2274" s="513"/>
      <c r="L2274" s="513"/>
      <c r="M2274" s="513"/>
      <c r="N2274" s="513"/>
      <c r="O2274" s="513"/>
      <c r="P2274" s="513"/>
      <c r="Q2274" s="513"/>
      <c r="R2274" s="513"/>
      <c r="S2274" s="513"/>
      <c r="T2274" s="513"/>
      <c r="U2274" s="513"/>
      <c r="V2274" s="513"/>
      <c r="W2274" s="513"/>
      <c r="X2274" s="513"/>
      <c r="Y2274" s="513"/>
      <c r="Z2274" s="513"/>
      <c r="AA2274" s="513"/>
      <c r="AB2274" s="513"/>
      <c r="AC2274" s="513"/>
      <c r="AD2274" s="513"/>
      <c r="AE2274" s="513"/>
      <c r="AF2274" s="513"/>
      <c r="AG2274" s="513"/>
      <c r="AH2274" s="513"/>
      <c r="AI2274" s="513"/>
      <c r="AJ2274" s="513"/>
      <c r="AK2274" s="513"/>
      <c r="AL2274" s="513"/>
      <c r="AM2274" s="513"/>
      <c r="AN2274" s="513"/>
      <c r="AO2274" s="513"/>
      <c r="AP2274" s="513"/>
      <c r="AQ2274" s="513"/>
      <c r="AR2274" s="513"/>
      <c r="AS2274" s="513"/>
      <c r="AT2274" s="513"/>
      <c r="AU2274" s="513"/>
      <c r="AV2274" s="513"/>
      <c r="AW2274" s="513"/>
      <c r="AX2274" s="513"/>
      <c r="AY2274" s="513"/>
      <c r="AZ2274" s="513"/>
      <c r="BA2274" s="513"/>
      <c r="BB2274" s="513"/>
      <c r="BC2274" s="513"/>
      <c r="BD2274" s="513"/>
      <c r="BE2274" s="513"/>
      <c r="BF2274" s="513"/>
      <c r="BG2274" s="513"/>
      <c r="BH2274" s="513"/>
      <c r="BI2274" s="513"/>
      <c r="BJ2274" s="513"/>
      <c r="BK2274" s="513"/>
      <c r="BL2274" s="513"/>
      <c r="BM2274" s="513"/>
      <c r="BN2274" s="513"/>
      <c r="BO2274" s="513"/>
      <c r="BP2274" s="513"/>
      <c r="BQ2274" s="513"/>
      <c r="BR2274" s="513"/>
      <c r="BS2274" s="513"/>
      <c r="BT2274" s="513"/>
      <c r="BU2274" s="513"/>
      <c r="BV2274" s="513"/>
      <c r="BW2274" s="513"/>
      <c r="BX2274" s="513"/>
      <c r="BY2274" s="513"/>
      <c r="BZ2274" s="513"/>
      <c r="CA2274" s="513"/>
      <c r="CB2274" s="513"/>
      <c r="CC2274" s="1972"/>
      <c r="CD2274" s="1499"/>
      <c r="CE2274" s="1500"/>
      <c r="CF2274" s="1501"/>
      <c r="CG2274" s="1500"/>
      <c r="CH2274" s="1500"/>
      <c r="CI2274" s="1500"/>
      <c r="CJ2274" s="1976"/>
      <c r="CK2274" s="1519"/>
      <c r="CL2274" s="1509"/>
    </row>
    <row r="2275" spans="1:90" s="514" customFormat="1">
      <c r="A2275" s="511"/>
      <c r="B2275" s="512"/>
      <c r="C2275" s="1493"/>
      <c r="D2275" s="1493"/>
      <c r="E2275" s="1493"/>
      <c r="F2275" s="1493"/>
      <c r="G2275" s="1493"/>
      <c r="H2275" s="1530"/>
      <c r="I2275" s="1972"/>
      <c r="J2275" s="1542"/>
      <c r="K2275" s="513"/>
      <c r="L2275" s="513"/>
      <c r="M2275" s="513"/>
      <c r="N2275" s="513"/>
      <c r="O2275" s="513"/>
      <c r="P2275" s="513"/>
      <c r="Q2275" s="513"/>
      <c r="R2275" s="513"/>
      <c r="S2275" s="513"/>
      <c r="T2275" s="513"/>
      <c r="U2275" s="513"/>
      <c r="V2275" s="513"/>
      <c r="W2275" s="513"/>
      <c r="X2275" s="513"/>
      <c r="Y2275" s="513"/>
      <c r="Z2275" s="513"/>
      <c r="AA2275" s="513"/>
      <c r="AB2275" s="513"/>
      <c r="AC2275" s="513"/>
      <c r="AD2275" s="513"/>
      <c r="AE2275" s="513"/>
      <c r="AF2275" s="513"/>
      <c r="AG2275" s="513"/>
      <c r="AH2275" s="513"/>
      <c r="AI2275" s="513"/>
      <c r="AJ2275" s="513"/>
      <c r="AK2275" s="513"/>
      <c r="AL2275" s="513"/>
      <c r="AM2275" s="513"/>
      <c r="AN2275" s="513"/>
      <c r="AO2275" s="513"/>
      <c r="AP2275" s="513"/>
      <c r="AQ2275" s="513"/>
      <c r="AR2275" s="513"/>
      <c r="AS2275" s="513"/>
      <c r="AT2275" s="513"/>
      <c r="AU2275" s="513"/>
      <c r="AV2275" s="513"/>
      <c r="AW2275" s="513"/>
      <c r="AX2275" s="513"/>
      <c r="AY2275" s="513"/>
      <c r="AZ2275" s="513"/>
      <c r="BA2275" s="513"/>
      <c r="BB2275" s="513"/>
      <c r="BC2275" s="513"/>
      <c r="BD2275" s="513"/>
      <c r="BE2275" s="513"/>
      <c r="BF2275" s="513"/>
      <c r="BG2275" s="513"/>
      <c r="BH2275" s="513"/>
      <c r="BI2275" s="513"/>
      <c r="BJ2275" s="513"/>
      <c r="BK2275" s="513"/>
      <c r="BL2275" s="513"/>
      <c r="BM2275" s="513"/>
      <c r="BN2275" s="513"/>
      <c r="BO2275" s="513"/>
      <c r="BP2275" s="513"/>
      <c r="BQ2275" s="513"/>
      <c r="BR2275" s="513"/>
      <c r="BS2275" s="513"/>
      <c r="BT2275" s="513"/>
      <c r="BU2275" s="513"/>
      <c r="BV2275" s="513"/>
      <c r="BW2275" s="513"/>
      <c r="BX2275" s="513"/>
      <c r="BY2275" s="513"/>
      <c r="BZ2275" s="513"/>
      <c r="CA2275" s="513"/>
      <c r="CB2275" s="513"/>
      <c r="CC2275" s="1972"/>
      <c r="CD2275" s="1499"/>
      <c r="CE2275" s="1500"/>
      <c r="CF2275" s="1501"/>
      <c r="CG2275" s="1500"/>
      <c r="CH2275" s="1500"/>
      <c r="CI2275" s="1500"/>
      <c r="CJ2275" s="1976"/>
      <c r="CK2275" s="1519"/>
      <c r="CL2275" s="1509"/>
    </row>
    <row r="2276" spans="1:90" s="514" customFormat="1">
      <c r="A2276" s="511"/>
      <c r="B2276" s="512"/>
      <c r="C2276" s="1493"/>
      <c r="D2276" s="1493"/>
      <c r="E2276" s="1493"/>
      <c r="F2276" s="1493"/>
      <c r="G2276" s="1493"/>
      <c r="H2276" s="1530"/>
      <c r="I2276" s="1972"/>
      <c r="J2276" s="1542"/>
      <c r="K2276" s="513"/>
      <c r="L2276" s="513"/>
      <c r="M2276" s="513"/>
      <c r="N2276" s="513"/>
      <c r="O2276" s="513"/>
      <c r="P2276" s="513"/>
      <c r="Q2276" s="513"/>
      <c r="R2276" s="513"/>
      <c r="S2276" s="513"/>
      <c r="T2276" s="513"/>
      <c r="U2276" s="513"/>
      <c r="V2276" s="513"/>
      <c r="W2276" s="513"/>
      <c r="X2276" s="513"/>
      <c r="Y2276" s="513"/>
      <c r="Z2276" s="513"/>
      <c r="AA2276" s="513"/>
      <c r="AB2276" s="513"/>
      <c r="AC2276" s="513"/>
      <c r="AD2276" s="513"/>
      <c r="AE2276" s="513"/>
      <c r="AF2276" s="513"/>
      <c r="AG2276" s="513"/>
      <c r="AH2276" s="513"/>
      <c r="AI2276" s="513"/>
      <c r="AJ2276" s="513"/>
      <c r="AK2276" s="513"/>
      <c r="AL2276" s="513"/>
      <c r="AM2276" s="513"/>
      <c r="AN2276" s="513"/>
      <c r="AO2276" s="513"/>
      <c r="AP2276" s="513"/>
      <c r="AQ2276" s="513"/>
      <c r="AR2276" s="513"/>
      <c r="AS2276" s="513"/>
      <c r="AT2276" s="513"/>
      <c r="AU2276" s="513"/>
      <c r="AV2276" s="513"/>
      <c r="AW2276" s="513"/>
      <c r="AX2276" s="513"/>
      <c r="AY2276" s="513"/>
      <c r="AZ2276" s="513"/>
      <c r="BA2276" s="513"/>
      <c r="BB2276" s="513"/>
      <c r="BC2276" s="513"/>
      <c r="BD2276" s="513"/>
      <c r="BE2276" s="513"/>
      <c r="BF2276" s="513"/>
      <c r="BG2276" s="513"/>
      <c r="BH2276" s="513"/>
      <c r="BI2276" s="513"/>
      <c r="BJ2276" s="513"/>
      <c r="BK2276" s="513"/>
      <c r="BL2276" s="513"/>
      <c r="BM2276" s="513"/>
      <c r="BN2276" s="513"/>
      <c r="BO2276" s="513"/>
      <c r="BP2276" s="513"/>
      <c r="BQ2276" s="513"/>
      <c r="BR2276" s="513"/>
      <c r="BS2276" s="513"/>
      <c r="BT2276" s="513"/>
      <c r="BU2276" s="513"/>
      <c r="BV2276" s="513"/>
      <c r="BW2276" s="513"/>
      <c r="BX2276" s="513"/>
      <c r="BY2276" s="513"/>
      <c r="BZ2276" s="513"/>
      <c r="CA2276" s="513"/>
      <c r="CB2276" s="513"/>
      <c r="CC2276" s="1972"/>
      <c r="CD2276" s="1499"/>
      <c r="CE2276" s="1500"/>
      <c r="CF2276" s="1501"/>
      <c r="CG2276" s="1500"/>
      <c r="CH2276" s="1500"/>
      <c r="CI2276" s="1500"/>
      <c r="CJ2276" s="1976"/>
      <c r="CK2276" s="1519"/>
      <c r="CL2276" s="1509"/>
    </row>
    <row r="2277" spans="1:90" s="514" customFormat="1">
      <c r="A2277" s="511"/>
      <c r="B2277" s="512"/>
      <c r="C2277" s="1493"/>
      <c r="D2277" s="1493"/>
      <c r="E2277" s="1493"/>
      <c r="F2277" s="1493"/>
      <c r="G2277" s="1493"/>
      <c r="H2277" s="1530"/>
      <c r="I2277" s="1972"/>
      <c r="J2277" s="1542"/>
      <c r="K2277" s="513"/>
      <c r="L2277" s="513"/>
      <c r="M2277" s="513"/>
      <c r="N2277" s="513"/>
      <c r="O2277" s="513"/>
      <c r="P2277" s="513"/>
      <c r="Q2277" s="513"/>
      <c r="R2277" s="513"/>
      <c r="S2277" s="513"/>
      <c r="T2277" s="513"/>
      <c r="U2277" s="513"/>
      <c r="V2277" s="513"/>
      <c r="W2277" s="513"/>
      <c r="X2277" s="513"/>
      <c r="Y2277" s="513"/>
      <c r="Z2277" s="513"/>
      <c r="AA2277" s="513"/>
      <c r="AB2277" s="513"/>
      <c r="AC2277" s="513"/>
      <c r="AD2277" s="513"/>
      <c r="AE2277" s="513"/>
      <c r="AF2277" s="513"/>
      <c r="AG2277" s="513"/>
      <c r="AH2277" s="513"/>
      <c r="AI2277" s="513"/>
      <c r="AJ2277" s="513"/>
      <c r="AK2277" s="513"/>
      <c r="AL2277" s="513"/>
      <c r="AM2277" s="513"/>
      <c r="AN2277" s="513"/>
      <c r="AO2277" s="513"/>
      <c r="AP2277" s="513"/>
      <c r="AQ2277" s="513"/>
      <c r="AR2277" s="513"/>
      <c r="AS2277" s="513"/>
      <c r="AT2277" s="513"/>
      <c r="AU2277" s="513"/>
      <c r="AV2277" s="513"/>
      <c r="AW2277" s="513"/>
      <c r="AX2277" s="513"/>
      <c r="AY2277" s="513"/>
      <c r="AZ2277" s="513"/>
      <c r="BA2277" s="513"/>
      <c r="BB2277" s="513"/>
      <c r="BC2277" s="513"/>
      <c r="BD2277" s="513"/>
      <c r="BE2277" s="513"/>
      <c r="BF2277" s="513"/>
      <c r="BG2277" s="513"/>
      <c r="BH2277" s="513"/>
      <c r="BI2277" s="513"/>
      <c r="BJ2277" s="513"/>
      <c r="BK2277" s="513"/>
      <c r="BL2277" s="513"/>
      <c r="BM2277" s="513"/>
      <c r="BN2277" s="513"/>
      <c r="BO2277" s="513"/>
      <c r="BP2277" s="513"/>
      <c r="BQ2277" s="513"/>
      <c r="BR2277" s="513"/>
      <c r="BS2277" s="513"/>
      <c r="BT2277" s="513"/>
      <c r="BU2277" s="513"/>
      <c r="BV2277" s="513"/>
      <c r="BW2277" s="513"/>
      <c r="BX2277" s="513"/>
      <c r="BY2277" s="513"/>
      <c r="BZ2277" s="513"/>
      <c r="CA2277" s="513"/>
      <c r="CB2277" s="513"/>
      <c r="CC2277" s="1972"/>
      <c r="CD2277" s="1499"/>
      <c r="CE2277" s="1500"/>
      <c r="CF2277" s="1501"/>
      <c r="CG2277" s="1500"/>
      <c r="CH2277" s="1500"/>
      <c r="CI2277" s="1500"/>
      <c r="CJ2277" s="1976"/>
      <c r="CK2277" s="1519"/>
      <c r="CL2277" s="1509"/>
    </row>
    <row r="2278" spans="1:90" s="514" customFormat="1">
      <c r="A2278" s="511"/>
      <c r="B2278" s="512"/>
      <c r="C2278" s="1493"/>
      <c r="D2278" s="1493"/>
      <c r="E2278" s="1493"/>
      <c r="F2278" s="1493"/>
      <c r="G2278" s="1493"/>
      <c r="H2278" s="1530"/>
      <c r="I2278" s="1972"/>
      <c r="J2278" s="1542"/>
      <c r="K2278" s="513"/>
      <c r="L2278" s="513"/>
      <c r="M2278" s="513"/>
      <c r="N2278" s="513"/>
      <c r="O2278" s="513"/>
      <c r="P2278" s="513"/>
      <c r="Q2278" s="513"/>
      <c r="R2278" s="513"/>
      <c r="S2278" s="513"/>
      <c r="T2278" s="513"/>
      <c r="U2278" s="513"/>
      <c r="V2278" s="513"/>
      <c r="W2278" s="513"/>
      <c r="X2278" s="513"/>
      <c r="Y2278" s="513"/>
      <c r="Z2278" s="513"/>
      <c r="AA2278" s="513"/>
      <c r="AB2278" s="513"/>
      <c r="AC2278" s="513"/>
      <c r="AD2278" s="513"/>
      <c r="AE2278" s="513"/>
      <c r="AF2278" s="513"/>
      <c r="AG2278" s="513"/>
      <c r="AH2278" s="513"/>
      <c r="AI2278" s="513"/>
      <c r="AJ2278" s="513"/>
      <c r="AK2278" s="513"/>
      <c r="AL2278" s="513"/>
      <c r="AM2278" s="513"/>
      <c r="AN2278" s="513"/>
      <c r="AO2278" s="513"/>
      <c r="AP2278" s="513"/>
      <c r="AQ2278" s="513"/>
      <c r="AR2278" s="513"/>
      <c r="AS2278" s="513"/>
      <c r="AT2278" s="513"/>
      <c r="AU2278" s="513"/>
      <c r="AV2278" s="513"/>
      <c r="AW2278" s="513"/>
      <c r="AX2278" s="513"/>
      <c r="AY2278" s="513"/>
      <c r="AZ2278" s="513"/>
      <c r="BA2278" s="513"/>
      <c r="BB2278" s="513"/>
      <c r="BC2278" s="513"/>
      <c r="BD2278" s="513"/>
      <c r="BE2278" s="513"/>
      <c r="BF2278" s="513"/>
      <c r="BG2278" s="513"/>
      <c r="BH2278" s="513"/>
      <c r="BI2278" s="513"/>
      <c r="BJ2278" s="513"/>
      <c r="BK2278" s="513"/>
      <c r="BL2278" s="513"/>
      <c r="BM2278" s="513"/>
      <c r="BN2278" s="513"/>
      <c r="BO2278" s="513"/>
      <c r="BP2278" s="513"/>
      <c r="BQ2278" s="513"/>
      <c r="BR2278" s="513"/>
      <c r="BS2278" s="513"/>
      <c r="BT2278" s="513"/>
      <c r="BU2278" s="513"/>
      <c r="BV2278" s="513"/>
      <c r="BW2278" s="513"/>
      <c r="BX2278" s="513"/>
      <c r="BY2278" s="513"/>
      <c r="BZ2278" s="513"/>
      <c r="CA2278" s="513"/>
      <c r="CB2278" s="513"/>
      <c r="CC2278" s="1972"/>
      <c r="CD2278" s="1499"/>
      <c r="CE2278" s="1500"/>
      <c r="CF2278" s="1501"/>
      <c r="CG2278" s="1500"/>
      <c r="CH2278" s="1500"/>
      <c r="CI2278" s="1500"/>
      <c r="CJ2278" s="1976"/>
      <c r="CK2278" s="1519"/>
      <c r="CL2278" s="1509"/>
    </row>
    <row r="2279" spans="1:90" s="514" customFormat="1">
      <c r="A2279" s="511"/>
      <c r="B2279" s="512"/>
      <c r="C2279" s="1493"/>
      <c r="D2279" s="1493"/>
      <c r="E2279" s="1493"/>
      <c r="F2279" s="1493"/>
      <c r="G2279" s="1493"/>
      <c r="H2279" s="1530"/>
      <c r="I2279" s="1972"/>
      <c r="J2279" s="1542"/>
      <c r="K2279" s="513"/>
      <c r="L2279" s="513"/>
      <c r="M2279" s="513"/>
      <c r="N2279" s="513"/>
      <c r="O2279" s="513"/>
      <c r="P2279" s="513"/>
      <c r="Q2279" s="513"/>
      <c r="R2279" s="513"/>
      <c r="S2279" s="513"/>
      <c r="T2279" s="513"/>
      <c r="U2279" s="513"/>
      <c r="V2279" s="513"/>
      <c r="W2279" s="513"/>
      <c r="X2279" s="513"/>
      <c r="Y2279" s="513"/>
      <c r="Z2279" s="513"/>
      <c r="AA2279" s="513"/>
      <c r="AB2279" s="513"/>
      <c r="AC2279" s="513"/>
      <c r="AD2279" s="513"/>
      <c r="AE2279" s="513"/>
      <c r="AF2279" s="513"/>
      <c r="AG2279" s="513"/>
      <c r="AH2279" s="513"/>
      <c r="AI2279" s="513"/>
      <c r="AJ2279" s="513"/>
      <c r="AK2279" s="513"/>
      <c r="AL2279" s="513"/>
      <c r="AM2279" s="513"/>
      <c r="AN2279" s="513"/>
      <c r="AO2279" s="513"/>
      <c r="AP2279" s="513"/>
      <c r="AQ2279" s="513"/>
      <c r="AR2279" s="513"/>
      <c r="AS2279" s="513"/>
      <c r="AT2279" s="513"/>
      <c r="AU2279" s="513"/>
      <c r="AV2279" s="513"/>
      <c r="AW2279" s="513"/>
      <c r="AX2279" s="513"/>
      <c r="AY2279" s="513"/>
      <c r="AZ2279" s="513"/>
      <c r="BA2279" s="513"/>
      <c r="BB2279" s="513"/>
      <c r="BC2279" s="513"/>
      <c r="BD2279" s="513"/>
      <c r="BE2279" s="513"/>
      <c r="BF2279" s="513"/>
      <c r="BG2279" s="513"/>
      <c r="BH2279" s="513"/>
      <c r="BI2279" s="513"/>
      <c r="BJ2279" s="513"/>
      <c r="BK2279" s="513"/>
      <c r="BL2279" s="513"/>
      <c r="BM2279" s="513"/>
      <c r="BN2279" s="513"/>
      <c r="BO2279" s="513"/>
      <c r="BP2279" s="513"/>
      <c r="BQ2279" s="513"/>
      <c r="BR2279" s="513"/>
      <c r="BS2279" s="513"/>
      <c r="BT2279" s="513"/>
      <c r="BU2279" s="513"/>
      <c r="BV2279" s="513"/>
      <c r="BW2279" s="513"/>
      <c r="BX2279" s="513"/>
      <c r="BY2279" s="513"/>
      <c r="BZ2279" s="513"/>
      <c r="CA2279" s="513"/>
      <c r="CB2279" s="513"/>
      <c r="CC2279" s="1972"/>
      <c r="CD2279" s="1499"/>
      <c r="CE2279" s="1500"/>
      <c r="CF2279" s="1501"/>
      <c r="CG2279" s="1500"/>
      <c r="CH2279" s="1500"/>
      <c r="CI2279" s="1500"/>
      <c r="CJ2279" s="1976"/>
      <c r="CK2279" s="1519"/>
      <c r="CL2279" s="1509"/>
    </row>
    <row r="2280" spans="1:90" s="514" customFormat="1">
      <c r="A2280" s="511"/>
      <c r="B2280" s="512"/>
      <c r="C2280" s="1493"/>
      <c r="D2280" s="1493"/>
      <c r="E2280" s="1493"/>
      <c r="F2280" s="1493"/>
      <c r="G2280" s="1493"/>
      <c r="H2280" s="1530"/>
      <c r="I2280" s="1972"/>
      <c r="J2280" s="1542"/>
      <c r="K2280" s="513"/>
      <c r="L2280" s="513"/>
      <c r="M2280" s="513"/>
      <c r="N2280" s="513"/>
      <c r="O2280" s="513"/>
      <c r="P2280" s="513"/>
      <c r="Q2280" s="513"/>
      <c r="R2280" s="513"/>
      <c r="S2280" s="513"/>
      <c r="T2280" s="513"/>
      <c r="U2280" s="513"/>
      <c r="V2280" s="513"/>
      <c r="W2280" s="513"/>
      <c r="X2280" s="513"/>
      <c r="Y2280" s="513"/>
      <c r="Z2280" s="513"/>
      <c r="AA2280" s="513"/>
      <c r="AB2280" s="513"/>
      <c r="AC2280" s="513"/>
      <c r="AD2280" s="513"/>
      <c r="AE2280" s="513"/>
      <c r="AF2280" s="513"/>
      <c r="AG2280" s="513"/>
      <c r="AH2280" s="513"/>
      <c r="AI2280" s="513"/>
      <c r="AJ2280" s="513"/>
      <c r="AK2280" s="513"/>
      <c r="AL2280" s="513"/>
      <c r="AM2280" s="513"/>
      <c r="AN2280" s="513"/>
      <c r="AO2280" s="513"/>
      <c r="AP2280" s="513"/>
      <c r="AQ2280" s="513"/>
      <c r="AR2280" s="513"/>
      <c r="AS2280" s="513"/>
      <c r="AT2280" s="513"/>
      <c r="AU2280" s="513"/>
      <c r="AV2280" s="513"/>
      <c r="AW2280" s="513"/>
      <c r="AX2280" s="513"/>
      <c r="AY2280" s="513"/>
      <c r="AZ2280" s="513"/>
      <c r="BA2280" s="513"/>
      <c r="BB2280" s="513"/>
      <c r="BC2280" s="513"/>
      <c r="BD2280" s="513"/>
      <c r="BE2280" s="513"/>
      <c r="BF2280" s="513"/>
      <c r="BG2280" s="513"/>
      <c r="BH2280" s="513"/>
      <c r="BI2280" s="513"/>
      <c r="BJ2280" s="513"/>
      <c r="BK2280" s="513"/>
      <c r="BL2280" s="513"/>
      <c r="BM2280" s="513"/>
      <c r="BN2280" s="513"/>
      <c r="BO2280" s="513"/>
      <c r="BP2280" s="513"/>
      <c r="BQ2280" s="513"/>
      <c r="BR2280" s="513"/>
      <c r="BS2280" s="513"/>
      <c r="BT2280" s="513"/>
      <c r="BU2280" s="513"/>
      <c r="BV2280" s="513"/>
      <c r="BW2280" s="513"/>
      <c r="BX2280" s="513"/>
      <c r="BY2280" s="513"/>
      <c r="BZ2280" s="513"/>
      <c r="CA2280" s="513"/>
      <c r="CB2280" s="513"/>
      <c r="CC2280" s="1972"/>
      <c r="CD2280" s="1499"/>
      <c r="CE2280" s="1500"/>
      <c r="CF2280" s="1501"/>
      <c r="CG2280" s="1500"/>
      <c r="CH2280" s="1500"/>
      <c r="CI2280" s="1500"/>
      <c r="CJ2280" s="1976"/>
      <c r="CK2280" s="1519"/>
      <c r="CL2280" s="1509"/>
    </row>
    <row r="2281" spans="1:90" s="514" customFormat="1">
      <c r="A2281" s="511"/>
      <c r="B2281" s="512"/>
      <c r="C2281" s="1493"/>
      <c r="D2281" s="1493"/>
      <c r="E2281" s="1493"/>
      <c r="F2281" s="1493"/>
      <c r="G2281" s="1493"/>
      <c r="H2281" s="1530"/>
      <c r="I2281" s="1972"/>
      <c r="J2281" s="1542"/>
      <c r="K2281" s="513"/>
      <c r="L2281" s="513"/>
      <c r="M2281" s="513"/>
      <c r="N2281" s="513"/>
      <c r="O2281" s="513"/>
      <c r="P2281" s="513"/>
      <c r="Q2281" s="513"/>
      <c r="R2281" s="513"/>
      <c r="S2281" s="513"/>
      <c r="T2281" s="513"/>
      <c r="U2281" s="513"/>
      <c r="V2281" s="513"/>
      <c r="W2281" s="513"/>
      <c r="X2281" s="513"/>
      <c r="Y2281" s="513"/>
      <c r="Z2281" s="513"/>
      <c r="AA2281" s="513"/>
      <c r="AB2281" s="513"/>
      <c r="AC2281" s="513"/>
      <c r="AD2281" s="513"/>
      <c r="AE2281" s="513"/>
      <c r="AF2281" s="513"/>
      <c r="AG2281" s="513"/>
      <c r="AH2281" s="513"/>
      <c r="AI2281" s="513"/>
      <c r="AJ2281" s="513"/>
      <c r="AK2281" s="513"/>
      <c r="AL2281" s="513"/>
      <c r="AM2281" s="513"/>
      <c r="AN2281" s="513"/>
      <c r="AO2281" s="513"/>
      <c r="AP2281" s="513"/>
      <c r="AQ2281" s="513"/>
      <c r="AR2281" s="513"/>
      <c r="AS2281" s="513"/>
      <c r="AT2281" s="513"/>
      <c r="AU2281" s="513"/>
      <c r="AV2281" s="513"/>
      <c r="AW2281" s="513"/>
      <c r="AX2281" s="513"/>
      <c r="AY2281" s="513"/>
      <c r="AZ2281" s="513"/>
      <c r="BA2281" s="513"/>
      <c r="BB2281" s="513"/>
      <c r="BC2281" s="513"/>
      <c r="BD2281" s="513"/>
      <c r="BE2281" s="513"/>
      <c r="BF2281" s="513"/>
      <c r="BG2281" s="513"/>
      <c r="BH2281" s="513"/>
      <c r="BI2281" s="513"/>
      <c r="BJ2281" s="513"/>
      <c r="BK2281" s="513"/>
      <c r="BL2281" s="513"/>
      <c r="BM2281" s="513"/>
      <c r="BN2281" s="513"/>
      <c r="BO2281" s="513"/>
      <c r="BP2281" s="513"/>
      <c r="BQ2281" s="513"/>
      <c r="BR2281" s="513"/>
      <c r="BS2281" s="513"/>
      <c r="BT2281" s="513"/>
      <c r="BU2281" s="513"/>
      <c r="BV2281" s="513"/>
      <c r="BW2281" s="513"/>
      <c r="BX2281" s="513"/>
      <c r="BY2281" s="513"/>
      <c r="BZ2281" s="513"/>
      <c r="CA2281" s="513"/>
      <c r="CB2281" s="513"/>
      <c r="CC2281" s="1972"/>
      <c r="CD2281" s="1499"/>
      <c r="CE2281" s="1500"/>
      <c r="CF2281" s="1501"/>
      <c r="CG2281" s="1500"/>
      <c r="CH2281" s="1500"/>
      <c r="CI2281" s="1500"/>
      <c r="CJ2281" s="1976"/>
      <c r="CK2281" s="1519"/>
      <c r="CL2281" s="1509"/>
    </row>
    <row r="2282" spans="1:90" s="514" customFormat="1">
      <c r="A2282" s="511"/>
      <c r="B2282" s="512"/>
      <c r="C2282" s="1493"/>
      <c r="D2282" s="1493"/>
      <c r="E2282" s="1493"/>
      <c r="F2282" s="1493"/>
      <c r="G2282" s="1493"/>
      <c r="H2282" s="1530"/>
      <c r="I2282" s="1972"/>
      <c r="J2282" s="1542"/>
      <c r="K2282" s="513"/>
      <c r="L2282" s="513"/>
      <c r="M2282" s="513"/>
      <c r="N2282" s="513"/>
      <c r="O2282" s="513"/>
      <c r="P2282" s="513"/>
      <c r="Q2282" s="513"/>
      <c r="R2282" s="513"/>
      <c r="S2282" s="513"/>
      <c r="T2282" s="513"/>
      <c r="U2282" s="513"/>
      <c r="V2282" s="513"/>
      <c r="W2282" s="513"/>
      <c r="X2282" s="513"/>
      <c r="Y2282" s="513"/>
      <c r="Z2282" s="513"/>
      <c r="AA2282" s="513"/>
      <c r="AB2282" s="513"/>
      <c r="AC2282" s="513"/>
      <c r="AD2282" s="513"/>
      <c r="AE2282" s="513"/>
      <c r="AF2282" s="513"/>
      <c r="AG2282" s="513"/>
      <c r="AH2282" s="513"/>
      <c r="AI2282" s="513"/>
      <c r="AJ2282" s="513"/>
      <c r="AK2282" s="513"/>
      <c r="AL2282" s="513"/>
      <c r="AM2282" s="513"/>
      <c r="AN2282" s="513"/>
      <c r="AO2282" s="513"/>
      <c r="AP2282" s="513"/>
      <c r="AQ2282" s="513"/>
      <c r="AR2282" s="513"/>
      <c r="AS2282" s="513"/>
      <c r="AT2282" s="513"/>
      <c r="AU2282" s="513"/>
      <c r="AV2282" s="513"/>
      <c r="AW2282" s="513"/>
      <c r="AX2282" s="513"/>
      <c r="AY2282" s="513"/>
      <c r="AZ2282" s="513"/>
      <c r="BA2282" s="513"/>
      <c r="BB2282" s="513"/>
      <c r="BC2282" s="513"/>
      <c r="BD2282" s="513"/>
      <c r="BE2282" s="513"/>
      <c r="BF2282" s="513"/>
      <c r="BG2282" s="513"/>
      <c r="BH2282" s="513"/>
      <c r="BI2282" s="513"/>
      <c r="BJ2282" s="513"/>
      <c r="BK2282" s="513"/>
      <c r="BL2282" s="513"/>
      <c r="BM2282" s="513"/>
      <c r="BN2282" s="513"/>
      <c r="BO2282" s="513"/>
      <c r="BP2282" s="513"/>
      <c r="BQ2282" s="513"/>
      <c r="BR2282" s="513"/>
      <c r="BS2282" s="513"/>
      <c r="BT2282" s="513"/>
      <c r="BU2282" s="513"/>
      <c r="BV2282" s="513"/>
      <c r="BW2282" s="513"/>
      <c r="BX2282" s="513"/>
      <c r="BY2282" s="513"/>
      <c r="BZ2282" s="513"/>
      <c r="CA2282" s="513"/>
      <c r="CB2282" s="513"/>
      <c r="CC2282" s="1972"/>
      <c r="CD2282" s="1499"/>
      <c r="CE2282" s="1500"/>
      <c r="CF2282" s="1501"/>
      <c r="CG2282" s="1500"/>
      <c r="CH2282" s="1500"/>
      <c r="CI2282" s="1500"/>
      <c r="CJ2282" s="1976"/>
      <c r="CK2282" s="1519"/>
      <c r="CL2282" s="1509"/>
    </row>
    <row r="2283" spans="1:90" s="514" customFormat="1">
      <c r="A2283" s="511"/>
      <c r="B2283" s="512"/>
      <c r="C2283" s="1493"/>
      <c r="D2283" s="1493"/>
      <c r="E2283" s="1493"/>
      <c r="F2283" s="1493"/>
      <c r="G2283" s="1493"/>
      <c r="H2283" s="1530"/>
      <c r="I2283" s="1972"/>
      <c r="J2283" s="1542"/>
      <c r="K2283" s="513"/>
      <c r="L2283" s="513"/>
      <c r="M2283" s="513"/>
      <c r="N2283" s="513"/>
      <c r="O2283" s="513"/>
      <c r="P2283" s="513"/>
      <c r="Q2283" s="513"/>
      <c r="R2283" s="513"/>
      <c r="S2283" s="513"/>
      <c r="T2283" s="513"/>
      <c r="U2283" s="513"/>
      <c r="V2283" s="513"/>
      <c r="W2283" s="513"/>
      <c r="X2283" s="513"/>
      <c r="Y2283" s="513"/>
      <c r="Z2283" s="513"/>
      <c r="AA2283" s="513"/>
      <c r="AB2283" s="513"/>
      <c r="AC2283" s="513"/>
      <c r="AD2283" s="513"/>
      <c r="AE2283" s="513"/>
      <c r="AF2283" s="513"/>
      <c r="AG2283" s="513"/>
      <c r="AH2283" s="513"/>
      <c r="AI2283" s="513"/>
      <c r="AJ2283" s="513"/>
      <c r="AK2283" s="513"/>
      <c r="AL2283" s="513"/>
      <c r="AM2283" s="513"/>
      <c r="AN2283" s="513"/>
      <c r="AO2283" s="513"/>
      <c r="AP2283" s="513"/>
      <c r="AQ2283" s="513"/>
      <c r="AR2283" s="513"/>
      <c r="AS2283" s="513"/>
      <c r="AT2283" s="513"/>
      <c r="AU2283" s="513"/>
      <c r="AV2283" s="513"/>
      <c r="AW2283" s="513"/>
      <c r="AX2283" s="513"/>
      <c r="AY2283" s="513"/>
      <c r="AZ2283" s="513"/>
      <c r="BA2283" s="513"/>
      <c r="BB2283" s="513"/>
      <c r="BC2283" s="513"/>
      <c r="BD2283" s="513"/>
      <c r="BE2283" s="513"/>
      <c r="BF2283" s="513"/>
      <c r="BG2283" s="513"/>
      <c r="BH2283" s="513"/>
      <c r="BI2283" s="513"/>
      <c r="BJ2283" s="513"/>
      <c r="BK2283" s="513"/>
      <c r="BL2283" s="513"/>
      <c r="BM2283" s="513"/>
      <c r="BN2283" s="513"/>
      <c r="BO2283" s="513"/>
      <c r="BP2283" s="513"/>
      <c r="BQ2283" s="513"/>
      <c r="BR2283" s="513"/>
      <c r="BS2283" s="513"/>
      <c r="BT2283" s="513"/>
      <c r="BU2283" s="513"/>
      <c r="BV2283" s="513"/>
      <c r="BW2283" s="513"/>
      <c r="BX2283" s="513"/>
      <c r="BY2283" s="513"/>
      <c r="BZ2283" s="513"/>
      <c r="CA2283" s="513"/>
      <c r="CB2283" s="513"/>
      <c r="CC2283" s="1972"/>
      <c r="CD2283" s="1499"/>
      <c r="CE2283" s="1500"/>
      <c r="CF2283" s="1501"/>
      <c r="CG2283" s="1500"/>
      <c r="CH2283" s="1500"/>
      <c r="CI2283" s="1500"/>
      <c r="CJ2283" s="1976"/>
      <c r="CK2283" s="1519"/>
      <c r="CL2283" s="1509"/>
    </row>
    <row r="2284" spans="1:90" s="514" customFormat="1">
      <c r="A2284" s="511"/>
      <c r="B2284" s="512"/>
      <c r="C2284" s="1493"/>
      <c r="D2284" s="1493"/>
      <c r="E2284" s="1493"/>
      <c r="F2284" s="1493"/>
      <c r="G2284" s="1493"/>
      <c r="H2284" s="1530"/>
      <c r="I2284" s="1972"/>
      <c r="J2284" s="1542"/>
      <c r="K2284" s="513"/>
      <c r="L2284" s="513"/>
      <c r="M2284" s="513"/>
      <c r="N2284" s="513"/>
      <c r="O2284" s="513"/>
      <c r="P2284" s="513"/>
      <c r="Q2284" s="513"/>
      <c r="R2284" s="513"/>
      <c r="S2284" s="513"/>
      <c r="T2284" s="513"/>
      <c r="U2284" s="513"/>
      <c r="V2284" s="513"/>
      <c r="W2284" s="513"/>
      <c r="X2284" s="513"/>
      <c r="Y2284" s="513"/>
      <c r="Z2284" s="513"/>
      <c r="AA2284" s="513"/>
      <c r="AB2284" s="513"/>
      <c r="AC2284" s="513"/>
      <c r="AD2284" s="513"/>
      <c r="AE2284" s="513"/>
      <c r="AF2284" s="513"/>
      <c r="AG2284" s="513"/>
      <c r="AH2284" s="513"/>
      <c r="AI2284" s="513"/>
      <c r="AJ2284" s="513"/>
      <c r="AK2284" s="513"/>
      <c r="AL2284" s="513"/>
      <c r="AM2284" s="513"/>
      <c r="AN2284" s="513"/>
      <c r="AO2284" s="513"/>
      <c r="AP2284" s="513"/>
      <c r="AQ2284" s="513"/>
      <c r="AR2284" s="513"/>
      <c r="AS2284" s="513"/>
      <c r="AT2284" s="513"/>
      <c r="AU2284" s="513"/>
      <c r="AV2284" s="513"/>
      <c r="AW2284" s="513"/>
      <c r="AX2284" s="513"/>
      <c r="AY2284" s="513"/>
      <c r="AZ2284" s="513"/>
      <c r="BA2284" s="513"/>
      <c r="BB2284" s="513"/>
      <c r="BC2284" s="513"/>
      <c r="BD2284" s="513"/>
      <c r="BE2284" s="513"/>
      <c r="BF2284" s="513"/>
      <c r="BG2284" s="513"/>
      <c r="BH2284" s="513"/>
      <c r="BI2284" s="513"/>
      <c r="BJ2284" s="513"/>
      <c r="BK2284" s="513"/>
      <c r="BL2284" s="513"/>
      <c r="BM2284" s="513"/>
      <c r="BN2284" s="513"/>
      <c r="BO2284" s="513"/>
      <c r="BP2284" s="513"/>
      <c r="BQ2284" s="513"/>
      <c r="BR2284" s="513"/>
      <c r="BS2284" s="513"/>
      <c r="BT2284" s="513"/>
      <c r="BU2284" s="513"/>
      <c r="BV2284" s="513"/>
      <c r="BW2284" s="513"/>
      <c r="BX2284" s="513"/>
      <c r="BY2284" s="513"/>
      <c r="BZ2284" s="513"/>
      <c r="CA2284" s="513"/>
      <c r="CB2284" s="513"/>
      <c r="CC2284" s="1972"/>
      <c r="CD2284" s="1499"/>
      <c r="CE2284" s="1500"/>
      <c r="CF2284" s="1501"/>
      <c r="CG2284" s="1500"/>
      <c r="CH2284" s="1500"/>
      <c r="CI2284" s="1500"/>
      <c r="CJ2284" s="1976"/>
      <c r="CK2284" s="1519"/>
      <c r="CL2284" s="1509"/>
    </row>
    <row r="2285" spans="1:90" s="514" customFormat="1">
      <c r="A2285" s="511"/>
      <c r="B2285" s="512"/>
      <c r="C2285" s="1493"/>
      <c r="D2285" s="1493"/>
      <c r="E2285" s="1493"/>
      <c r="F2285" s="1493"/>
      <c r="G2285" s="1493"/>
      <c r="H2285" s="1530"/>
      <c r="I2285" s="1972"/>
      <c r="J2285" s="1542"/>
      <c r="K2285" s="513"/>
      <c r="L2285" s="513"/>
      <c r="M2285" s="513"/>
      <c r="N2285" s="513"/>
      <c r="O2285" s="513"/>
      <c r="P2285" s="513"/>
      <c r="Q2285" s="513"/>
      <c r="R2285" s="513"/>
      <c r="S2285" s="513"/>
      <c r="T2285" s="513"/>
      <c r="U2285" s="513"/>
      <c r="V2285" s="513"/>
      <c r="W2285" s="513"/>
      <c r="X2285" s="513"/>
      <c r="Y2285" s="513"/>
      <c r="Z2285" s="513"/>
      <c r="AA2285" s="513"/>
      <c r="AB2285" s="513"/>
      <c r="AC2285" s="513"/>
      <c r="AD2285" s="513"/>
      <c r="AE2285" s="513"/>
      <c r="AF2285" s="513"/>
      <c r="AG2285" s="513"/>
      <c r="AH2285" s="513"/>
      <c r="AI2285" s="513"/>
      <c r="AJ2285" s="513"/>
      <c r="AK2285" s="513"/>
      <c r="AL2285" s="513"/>
      <c r="AM2285" s="513"/>
      <c r="AN2285" s="513"/>
      <c r="AO2285" s="513"/>
      <c r="AP2285" s="513"/>
      <c r="AQ2285" s="513"/>
      <c r="AR2285" s="513"/>
      <c r="AS2285" s="513"/>
      <c r="AT2285" s="513"/>
      <c r="AU2285" s="513"/>
      <c r="AV2285" s="513"/>
      <c r="AW2285" s="513"/>
      <c r="AX2285" s="513"/>
      <c r="AY2285" s="513"/>
      <c r="AZ2285" s="513"/>
      <c r="BA2285" s="513"/>
      <c r="BB2285" s="513"/>
      <c r="BC2285" s="513"/>
      <c r="BD2285" s="513"/>
      <c r="BE2285" s="513"/>
      <c r="BF2285" s="513"/>
      <c r="BG2285" s="513"/>
      <c r="BH2285" s="513"/>
      <c r="BI2285" s="513"/>
      <c r="BJ2285" s="513"/>
      <c r="BK2285" s="513"/>
      <c r="BL2285" s="513"/>
      <c r="BM2285" s="513"/>
      <c r="BN2285" s="513"/>
      <c r="BO2285" s="513"/>
      <c r="BP2285" s="513"/>
      <c r="BQ2285" s="513"/>
      <c r="BR2285" s="513"/>
      <c r="BS2285" s="513"/>
      <c r="BT2285" s="513"/>
      <c r="BU2285" s="513"/>
      <c r="BV2285" s="513"/>
      <c r="BW2285" s="513"/>
      <c r="BX2285" s="513"/>
      <c r="BY2285" s="513"/>
      <c r="BZ2285" s="513"/>
      <c r="CA2285" s="513"/>
      <c r="CB2285" s="513"/>
      <c r="CC2285" s="1972"/>
      <c r="CD2285" s="1499"/>
      <c r="CE2285" s="1500"/>
      <c r="CF2285" s="1501"/>
      <c r="CG2285" s="1500"/>
      <c r="CH2285" s="1500"/>
      <c r="CI2285" s="1500"/>
      <c r="CJ2285" s="1976"/>
      <c r="CK2285" s="1519"/>
      <c r="CL2285" s="1509"/>
    </row>
    <row r="2286" spans="1:90" s="514" customFormat="1">
      <c r="A2286" s="511"/>
      <c r="B2286" s="512"/>
      <c r="C2286" s="1493"/>
      <c r="D2286" s="1493"/>
      <c r="E2286" s="1493"/>
      <c r="F2286" s="1493"/>
      <c r="G2286" s="1493"/>
      <c r="H2286" s="1530"/>
      <c r="I2286" s="1972"/>
      <c r="J2286" s="1542"/>
      <c r="K2286" s="513"/>
      <c r="L2286" s="513"/>
      <c r="M2286" s="513"/>
      <c r="N2286" s="513"/>
      <c r="O2286" s="513"/>
      <c r="P2286" s="513"/>
      <c r="Q2286" s="513"/>
      <c r="R2286" s="513"/>
      <c r="S2286" s="513"/>
      <c r="T2286" s="513"/>
      <c r="U2286" s="513"/>
      <c r="V2286" s="513"/>
      <c r="W2286" s="513"/>
      <c r="X2286" s="513"/>
      <c r="Y2286" s="513"/>
      <c r="Z2286" s="513"/>
      <c r="AA2286" s="513"/>
      <c r="AB2286" s="513"/>
      <c r="AC2286" s="513"/>
      <c r="AD2286" s="513"/>
      <c r="AE2286" s="513"/>
      <c r="AF2286" s="513"/>
      <c r="AG2286" s="513"/>
      <c r="AH2286" s="513"/>
      <c r="AI2286" s="513"/>
      <c r="AJ2286" s="513"/>
      <c r="AK2286" s="513"/>
      <c r="AL2286" s="513"/>
      <c r="AM2286" s="513"/>
      <c r="AN2286" s="513"/>
      <c r="AO2286" s="513"/>
      <c r="AP2286" s="513"/>
      <c r="AQ2286" s="513"/>
      <c r="AR2286" s="513"/>
      <c r="AS2286" s="513"/>
      <c r="AT2286" s="513"/>
      <c r="AU2286" s="513"/>
      <c r="AV2286" s="513"/>
      <c r="AW2286" s="513"/>
      <c r="AX2286" s="513"/>
      <c r="AY2286" s="513"/>
      <c r="AZ2286" s="513"/>
      <c r="BA2286" s="513"/>
      <c r="BB2286" s="513"/>
      <c r="BC2286" s="513"/>
      <c r="BD2286" s="513"/>
      <c r="BE2286" s="513"/>
      <c r="BF2286" s="513"/>
      <c r="BG2286" s="513"/>
      <c r="BH2286" s="513"/>
      <c r="BI2286" s="513"/>
      <c r="BJ2286" s="513"/>
      <c r="BK2286" s="513"/>
      <c r="BL2286" s="513"/>
      <c r="BM2286" s="513"/>
      <c r="BN2286" s="513"/>
      <c r="BO2286" s="513"/>
      <c r="BP2286" s="513"/>
      <c r="BQ2286" s="513"/>
      <c r="BR2286" s="513"/>
      <c r="BS2286" s="513"/>
      <c r="BT2286" s="513"/>
      <c r="BU2286" s="513"/>
      <c r="BV2286" s="513"/>
      <c r="BW2286" s="513"/>
      <c r="BX2286" s="513"/>
      <c r="BY2286" s="513"/>
      <c r="BZ2286" s="513"/>
      <c r="CA2286" s="513"/>
      <c r="CB2286" s="513"/>
      <c r="CC2286" s="1972"/>
      <c r="CD2286" s="1499"/>
      <c r="CE2286" s="1500"/>
      <c r="CF2286" s="1501"/>
      <c r="CG2286" s="1500"/>
      <c r="CH2286" s="1500"/>
      <c r="CI2286" s="1500"/>
      <c r="CJ2286" s="1976"/>
      <c r="CK2286" s="1519"/>
      <c r="CL2286" s="1509"/>
    </row>
    <row r="2287" spans="1:90" s="514" customFormat="1">
      <c r="A2287" s="511"/>
      <c r="B2287" s="512"/>
      <c r="C2287" s="1493"/>
      <c r="D2287" s="1493"/>
      <c r="E2287" s="1493"/>
      <c r="F2287" s="1493"/>
      <c r="G2287" s="1493"/>
      <c r="H2287" s="1530"/>
      <c r="I2287" s="1972"/>
      <c r="J2287" s="1542"/>
      <c r="K2287" s="513"/>
      <c r="L2287" s="513"/>
      <c r="M2287" s="513"/>
      <c r="N2287" s="513"/>
      <c r="O2287" s="513"/>
      <c r="P2287" s="513"/>
      <c r="Q2287" s="513"/>
      <c r="R2287" s="513"/>
      <c r="S2287" s="513"/>
      <c r="T2287" s="513"/>
      <c r="U2287" s="513"/>
      <c r="V2287" s="513"/>
      <c r="W2287" s="513"/>
      <c r="X2287" s="513"/>
      <c r="Y2287" s="513"/>
      <c r="Z2287" s="513"/>
      <c r="AA2287" s="513"/>
      <c r="AB2287" s="513"/>
      <c r="AC2287" s="513"/>
      <c r="AD2287" s="513"/>
      <c r="AE2287" s="513"/>
      <c r="AF2287" s="513"/>
      <c r="AG2287" s="513"/>
      <c r="AH2287" s="513"/>
      <c r="AI2287" s="513"/>
      <c r="AJ2287" s="513"/>
      <c r="AK2287" s="513"/>
      <c r="AL2287" s="513"/>
      <c r="AM2287" s="513"/>
      <c r="AN2287" s="513"/>
      <c r="AO2287" s="513"/>
      <c r="AP2287" s="513"/>
      <c r="AQ2287" s="513"/>
      <c r="AR2287" s="513"/>
      <c r="AS2287" s="513"/>
      <c r="AT2287" s="513"/>
      <c r="AU2287" s="513"/>
      <c r="AV2287" s="513"/>
      <c r="AW2287" s="513"/>
      <c r="AX2287" s="513"/>
      <c r="AY2287" s="513"/>
      <c r="AZ2287" s="513"/>
      <c r="BA2287" s="513"/>
      <c r="BB2287" s="513"/>
      <c r="BC2287" s="513"/>
      <c r="BD2287" s="513"/>
      <c r="BE2287" s="513"/>
      <c r="BF2287" s="513"/>
      <c r="BG2287" s="513"/>
      <c r="BH2287" s="513"/>
      <c r="BI2287" s="513"/>
      <c r="BJ2287" s="513"/>
      <c r="BK2287" s="513"/>
      <c r="BL2287" s="513"/>
      <c r="BM2287" s="513"/>
      <c r="BN2287" s="513"/>
      <c r="BO2287" s="513"/>
      <c r="BP2287" s="513"/>
      <c r="BQ2287" s="513"/>
      <c r="BR2287" s="513"/>
      <c r="BS2287" s="513"/>
      <c r="BT2287" s="513"/>
      <c r="BU2287" s="513"/>
      <c r="BV2287" s="513"/>
      <c r="BW2287" s="513"/>
      <c r="BX2287" s="513"/>
      <c r="BY2287" s="513"/>
      <c r="BZ2287" s="513"/>
      <c r="CA2287" s="513"/>
      <c r="CB2287" s="513"/>
      <c r="CC2287" s="1972"/>
      <c r="CD2287" s="1499"/>
      <c r="CE2287" s="1500"/>
      <c r="CF2287" s="1501"/>
      <c r="CG2287" s="1500"/>
      <c r="CH2287" s="1500"/>
      <c r="CI2287" s="1500"/>
      <c r="CJ2287" s="1976"/>
      <c r="CK2287" s="1519"/>
      <c r="CL2287" s="1509"/>
    </row>
    <row r="2288" spans="1:90" s="514" customFormat="1">
      <c r="A2288" s="511"/>
      <c r="B2288" s="512"/>
      <c r="C2288" s="1493"/>
      <c r="D2288" s="1493"/>
      <c r="E2288" s="1493"/>
      <c r="F2288" s="1493"/>
      <c r="G2288" s="1493"/>
      <c r="H2288" s="1530"/>
      <c r="I2288" s="1972"/>
      <c r="J2288" s="1542"/>
      <c r="K2288" s="513"/>
      <c r="L2288" s="513"/>
      <c r="M2288" s="513"/>
      <c r="N2288" s="513"/>
      <c r="O2288" s="513"/>
      <c r="P2288" s="513"/>
      <c r="Q2288" s="513"/>
      <c r="R2288" s="513"/>
      <c r="S2288" s="513"/>
      <c r="T2288" s="513"/>
      <c r="U2288" s="513"/>
      <c r="V2288" s="513"/>
      <c r="W2288" s="513"/>
      <c r="X2288" s="513"/>
      <c r="Y2288" s="513"/>
      <c r="Z2288" s="513"/>
      <c r="AA2288" s="513"/>
      <c r="AB2288" s="513"/>
      <c r="AC2288" s="513"/>
      <c r="AD2288" s="513"/>
      <c r="AE2288" s="513"/>
      <c r="AF2288" s="513"/>
      <c r="AG2288" s="513"/>
      <c r="AH2288" s="513"/>
      <c r="AI2288" s="513"/>
      <c r="AJ2288" s="513"/>
      <c r="AK2288" s="513"/>
      <c r="AL2288" s="513"/>
      <c r="AM2288" s="513"/>
      <c r="AN2288" s="513"/>
      <c r="AO2288" s="513"/>
      <c r="AP2288" s="513"/>
      <c r="AQ2288" s="513"/>
      <c r="AR2288" s="513"/>
      <c r="AS2288" s="513"/>
      <c r="AT2288" s="513"/>
      <c r="AU2288" s="513"/>
      <c r="AV2288" s="513"/>
      <c r="AW2288" s="513"/>
      <c r="AX2288" s="513"/>
      <c r="AY2288" s="513"/>
      <c r="AZ2288" s="513"/>
      <c r="BA2288" s="513"/>
      <c r="BB2288" s="513"/>
      <c r="BC2288" s="513"/>
      <c r="BD2288" s="513"/>
      <c r="BE2288" s="513"/>
      <c r="BF2288" s="513"/>
      <c r="BG2288" s="513"/>
      <c r="BH2288" s="513"/>
      <c r="BI2288" s="513"/>
      <c r="BJ2288" s="513"/>
      <c r="BK2288" s="513"/>
      <c r="BL2288" s="513"/>
      <c r="BM2288" s="513"/>
      <c r="BN2288" s="513"/>
      <c r="BO2288" s="513"/>
      <c r="BP2288" s="513"/>
      <c r="BQ2288" s="513"/>
      <c r="BR2288" s="513"/>
      <c r="BS2288" s="513"/>
      <c r="BT2288" s="513"/>
      <c r="BU2288" s="513"/>
      <c r="BV2288" s="513"/>
      <c r="BW2288" s="513"/>
      <c r="BX2288" s="513"/>
      <c r="BY2288" s="513"/>
      <c r="BZ2288" s="513"/>
      <c r="CA2288" s="513"/>
      <c r="CB2288" s="513"/>
      <c r="CC2288" s="1972"/>
      <c r="CD2288" s="1499"/>
      <c r="CE2288" s="1500"/>
      <c r="CF2288" s="1501"/>
      <c r="CG2288" s="1500"/>
      <c r="CH2288" s="1500"/>
      <c r="CI2288" s="1500"/>
      <c r="CJ2288" s="1976"/>
      <c r="CK2288" s="1519"/>
      <c r="CL2288" s="1509"/>
    </row>
    <row r="2289" spans="1:90" s="514" customFormat="1">
      <c r="A2289" s="511"/>
      <c r="B2289" s="512"/>
      <c r="C2289" s="1493"/>
      <c r="D2289" s="1493"/>
      <c r="E2289" s="1493"/>
      <c r="F2289" s="1493"/>
      <c r="G2289" s="1493"/>
      <c r="H2289" s="1530"/>
      <c r="I2289" s="1972"/>
      <c r="J2289" s="1542"/>
      <c r="K2289" s="513"/>
      <c r="L2289" s="513"/>
      <c r="M2289" s="513"/>
      <c r="N2289" s="513"/>
      <c r="O2289" s="513"/>
      <c r="P2289" s="513"/>
      <c r="Q2289" s="513"/>
      <c r="R2289" s="513"/>
      <c r="S2289" s="513"/>
      <c r="T2289" s="513"/>
      <c r="U2289" s="513"/>
      <c r="V2289" s="513"/>
      <c r="W2289" s="513"/>
      <c r="X2289" s="513"/>
      <c r="Y2289" s="513"/>
      <c r="Z2289" s="513"/>
      <c r="AA2289" s="513"/>
      <c r="AB2289" s="513"/>
      <c r="AC2289" s="513"/>
      <c r="AD2289" s="513"/>
      <c r="AE2289" s="513"/>
      <c r="AF2289" s="513"/>
      <c r="AG2289" s="513"/>
      <c r="AH2289" s="513"/>
      <c r="AI2289" s="513"/>
      <c r="AJ2289" s="513"/>
      <c r="AK2289" s="513"/>
      <c r="AL2289" s="513"/>
      <c r="AM2289" s="513"/>
      <c r="AN2289" s="513"/>
      <c r="AO2289" s="513"/>
      <c r="AP2289" s="513"/>
      <c r="AQ2289" s="513"/>
      <c r="AR2289" s="513"/>
      <c r="AS2289" s="513"/>
      <c r="AT2289" s="513"/>
      <c r="AU2289" s="513"/>
      <c r="AV2289" s="513"/>
      <c r="AW2289" s="513"/>
      <c r="AX2289" s="513"/>
      <c r="AY2289" s="513"/>
      <c r="AZ2289" s="513"/>
      <c r="BA2289" s="513"/>
      <c r="BB2289" s="513"/>
      <c r="BC2289" s="513"/>
      <c r="BD2289" s="513"/>
      <c r="BE2289" s="513"/>
      <c r="BF2289" s="513"/>
      <c r="BG2289" s="513"/>
      <c r="BH2289" s="513"/>
      <c r="BI2289" s="513"/>
      <c r="BJ2289" s="513"/>
      <c r="BK2289" s="513"/>
      <c r="BL2289" s="513"/>
      <c r="BM2289" s="513"/>
      <c r="BN2289" s="513"/>
      <c r="BO2289" s="513"/>
      <c r="BP2289" s="513"/>
      <c r="BQ2289" s="513"/>
      <c r="BR2289" s="513"/>
      <c r="BS2289" s="513"/>
      <c r="BT2289" s="513"/>
      <c r="BU2289" s="513"/>
      <c r="BV2289" s="513"/>
      <c r="BW2289" s="513"/>
      <c r="BX2289" s="513"/>
      <c r="BY2289" s="513"/>
      <c r="BZ2289" s="513"/>
      <c r="CA2289" s="513"/>
      <c r="CB2289" s="513"/>
      <c r="CC2289" s="1972"/>
      <c r="CD2289" s="1499"/>
      <c r="CE2289" s="1500"/>
      <c r="CF2289" s="1501"/>
      <c r="CG2289" s="1500"/>
      <c r="CH2289" s="1500"/>
      <c r="CI2289" s="1500"/>
      <c r="CJ2289" s="1976"/>
      <c r="CK2289" s="1519"/>
      <c r="CL2289" s="1509"/>
    </row>
    <row r="2290" spans="1:90" s="514" customFormat="1">
      <c r="A2290" s="511"/>
      <c r="B2290" s="512"/>
      <c r="C2290" s="1493"/>
      <c r="D2290" s="1493"/>
      <c r="E2290" s="1493"/>
      <c r="F2290" s="1493"/>
      <c r="G2290" s="1493"/>
      <c r="H2290" s="1530"/>
      <c r="I2290" s="1972"/>
      <c r="J2290" s="1542"/>
      <c r="K2290" s="513"/>
      <c r="L2290" s="513"/>
      <c r="M2290" s="513"/>
      <c r="N2290" s="513"/>
      <c r="O2290" s="513"/>
      <c r="P2290" s="513"/>
      <c r="Q2290" s="513"/>
      <c r="R2290" s="513"/>
      <c r="S2290" s="513"/>
      <c r="T2290" s="513"/>
      <c r="U2290" s="513"/>
      <c r="V2290" s="513"/>
      <c r="W2290" s="513"/>
      <c r="X2290" s="513"/>
      <c r="Y2290" s="513"/>
      <c r="Z2290" s="513"/>
      <c r="AA2290" s="513"/>
      <c r="AB2290" s="513"/>
      <c r="AC2290" s="513"/>
      <c r="AD2290" s="513"/>
      <c r="AE2290" s="513"/>
      <c r="AF2290" s="513"/>
      <c r="AG2290" s="513"/>
      <c r="AH2290" s="513"/>
      <c r="AI2290" s="513"/>
      <c r="AJ2290" s="513"/>
      <c r="AK2290" s="513"/>
      <c r="AL2290" s="513"/>
      <c r="AM2290" s="513"/>
      <c r="AN2290" s="513"/>
      <c r="AO2290" s="513"/>
      <c r="AP2290" s="513"/>
      <c r="AQ2290" s="513"/>
      <c r="AR2290" s="513"/>
      <c r="AS2290" s="513"/>
      <c r="AT2290" s="513"/>
      <c r="AU2290" s="513"/>
      <c r="AV2290" s="513"/>
      <c r="AW2290" s="513"/>
      <c r="AX2290" s="513"/>
      <c r="AY2290" s="513"/>
      <c r="AZ2290" s="513"/>
      <c r="BA2290" s="513"/>
      <c r="BB2290" s="513"/>
      <c r="BC2290" s="513"/>
      <c r="BD2290" s="513"/>
      <c r="BE2290" s="513"/>
      <c r="BF2290" s="513"/>
      <c r="BG2290" s="513"/>
      <c r="BH2290" s="513"/>
      <c r="BI2290" s="513"/>
      <c r="BJ2290" s="513"/>
      <c r="BK2290" s="513"/>
      <c r="BL2290" s="513"/>
      <c r="BM2290" s="513"/>
      <c r="BN2290" s="513"/>
      <c r="BO2290" s="513"/>
      <c r="BP2290" s="513"/>
      <c r="BQ2290" s="513"/>
      <c r="BR2290" s="513"/>
      <c r="BS2290" s="513"/>
      <c r="BT2290" s="513"/>
      <c r="BU2290" s="513"/>
      <c r="BV2290" s="513"/>
      <c r="BW2290" s="513"/>
      <c r="BX2290" s="513"/>
      <c r="BY2290" s="513"/>
      <c r="BZ2290" s="513"/>
      <c r="CA2290" s="513"/>
      <c r="CB2290" s="513"/>
      <c r="CC2290" s="1972"/>
      <c r="CD2290" s="1499"/>
      <c r="CE2290" s="1500"/>
      <c r="CF2290" s="1501"/>
      <c r="CG2290" s="1500"/>
      <c r="CH2290" s="1500"/>
      <c r="CI2290" s="1500"/>
      <c r="CJ2290" s="1976"/>
      <c r="CK2290" s="1519"/>
      <c r="CL2290" s="1509"/>
    </row>
    <row r="2291" spans="1:90" s="514" customFormat="1">
      <c r="A2291" s="511"/>
      <c r="B2291" s="512"/>
      <c r="C2291" s="1493"/>
      <c r="D2291" s="1493"/>
      <c r="E2291" s="1493"/>
      <c r="F2291" s="1493"/>
      <c r="G2291" s="1493"/>
      <c r="H2291" s="1530"/>
      <c r="I2291" s="1972"/>
      <c r="J2291" s="1542"/>
      <c r="K2291" s="513"/>
      <c r="L2291" s="513"/>
      <c r="M2291" s="513"/>
      <c r="N2291" s="513"/>
      <c r="O2291" s="513"/>
      <c r="P2291" s="513"/>
      <c r="Q2291" s="513"/>
      <c r="R2291" s="513"/>
      <c r="S2291" s="513"/>
      <c r="T2291" s="513"/>
      <c r="U2291" s="513"/>
      <c r="V2291" s="513"/>
      <c r="W2291" s="513"/>
      <c r="X2291" s="513"/>
      <c r="Y2291" s="513"/>
      <c r="Z2291" s="513"/>
      <c r="AA2291" s="513"/>
      <c r="AB2291" s="513"/>
      <c r="AC2291" s="513"/>
      <c r="AD2291" s="513"/>
      <c r="AE2291" s="513"/>
      <c r="AF2291" s="513"/>
      <c r="AG2291" s="513"/>
      <c r="AH2291" s="513"/>
      <c r="AI2291" s="513"/>
      <c r="AJ2291" s="513"/>
      <c r="AK2291" s="513"/>
      <c r="AL2291" s="513"/>
      <c r="AM2291" s="513"/>
      <c r="AN2291" s="513"/>
      <c r="AO2291" s="513"/>
      <c r="AP2291" s="513"/>
      <c r="AQ2291" s="513"/>
      <c r="AR2291" s="513"/>
      <c r="AS2291" s="513"/>
      <c r="AT2291" s="513"/>
      <c r="AU2291" s="513"/>
      <c r="AV2291" s="513"/>
      <c r="AW2291" s="513"/>
      <c r="AX2291" s="513"/>
      <c r="AY2291" s="513"/>
      <c r="AZ2291" s="513"/>
      <c r="BA2291" s="513"/>
      <c r="BB2291" s="513"/>
      <c r="BC2291" s="513"/>
      <c r="BD2291" s="513"/>
      <c r="BE2291" s="513"/>
      <c r="BF2291" s="513"/>
      <c r="BG2291" s="513"/>
      <c r="BH2291" s="513"/>
      <c r="BI2291" s="513"/>
      <c r="BJ2291" s="513"/>
      <c r="BK2291" s="513"/>
      <c r="BL2291" s="513"/>
      <c r="BM2291" s="513"/>
      <c r="BN2291" s="513"/>
      <c r="BO2291" s="513"/>
      <c r="BP2291" s="513"/>
      <c r="BQ2291" s="513"/>
      <c r="BR2291" s="513"/>
      <c r="BS2291" s="513"/>
      <c r="BT2291" s="513"/>
      <c r="BU2291" s="513"/>
      <c r="BV2291" s="513"/>
      <c r="BW2291" s="513"/>
      <c r="BX2291" s="513"/>
      <c r="BY2291" s="513"/>
      <c r="BZ2291" s="513"/>
      <c r="CA2291" s="513"/>
      <c r="CB2291" s="513"/>
      <c r="CC2291" s="1972"/>
      <c r="CD2291" s="1499"/>
      <c r="CE2291" s="1500"/>
      <c r="CF2291" s="1501"/>
      <c r="CG2291" s="1500"/>
      <c r="CH2291" s="1500"/>
      <c r="CI2291" s="1500"/>
      <c r="CJ2291" s="1976"/>
      <c r="CK2291" s="1519"/>
      <c r="CL2291" s="1509"/>
    </row>
    <row r="2292" spans="1:90" s="514" customFormat="1">
      <c r="A2292" s="511"/>
      <c r="B2292" s="512"/>
      <c r="C2292" s="1493"/>
      <c r="D2292" s="1493"/>
      <c r="E2292" s="1493"/>
      <c r="F2292" s="1493"/>
      <c r="G2292" s="1493"/>
      <c r="H2292" s="1530"/>
      <c r="I2292" s="1972"/>
      <c r="J2292" s="1542"/>
      <c r="K2292" s="513"/>
      <c r="L2292" s="513"/>
      <c r="M2292" s="513"/>
      <c r="N2292" s="513"/>
      <c r="O2292" s="513"/>
      <c r="P2292" s="513"/>
      <c r="Q2292" s="513"/>
      <c r="R2292" s="513"/>
      <c r="S2292" s="513"/>
      <c r="T2292" s="513"/>
      <c r="U2292" s="513"/>
      <c r="V2292" s="513"/>
      <c r="W2292" s="513"/>
      <c r="X2292" s="513"/>
      <c r="Y2292" s="513"/>
      <c r="Z2292" s="513"/>
      <c r="AA2292" s="513"/>
      <c r="AB2292" s="513"/>
      <c r="AC2292" s="513"/>
      <c r="AD2292" s="513"/>
      <c r="AE2292" s="513"/>
      <c r="AF2292" s="513"/>
      <c r="AG2292" s="513"/>
      <c r="AH2292" s="513"/>
      <c r="AI2292" s="513"/>
      <c r="AJ2292" s="513"/>
      <c r="AK2292" s="513"/>
      <c r="AL2292" s="513"/>
      <c r="AM2292" s="513"/>
      <c r="AN2292" s="513"/>
      <c r="AO2292" s="513"/>
      <c r="AP2292" s="513"/>
      <c r="AQ2292" s="513"/>
      <c r="AR2292" s="513"/>
      <c r="AS2292" s="513"/>
      <c r="AT2292" s="513"/>
      <c r="AU2292" s="513"/>
      <c r="AV2292" s="513"/>
      <c r="AW2292" s="513"/>
      <c r="AX2292" s="513"/>
      <c r="AY2292" s="513"/>
      <c r="AZ2292" s="513"/>
      <c r="BA2292" s="513"/>
      <c r="BB2292" s="513"/>
      <c r="BC2292" s="513"/>
      <c r="BD2292" s="513"/>
      <c r="BE2292" s="513"/>
      <c r="BF2292" s="513"/>
      <c r="BG2292" s="513"/>
      <c r="BH2292" s="513"/>
      <c r="BI2292" s="513"/>
      <c r="BJ2292" s="513"/>
      <c r="BK2292" s="513"/>
      <c r="BL2292" s="513"/>
      <c r="BM2292" s="513"/>
      <c r="BN2292" s="513"/>
      <c r="BO2292" s="513"/>
      <c r="BP2292" s="513"/>
      <c r="BQ2292" s="513"/>
      <c r="BR2292" s="513"/>
      <c r="BS2292" s="513"/>
      <c r="BT2292" s="513"/>
      <c r="BU2292" s="513"/>
      <c r="BV2292" s="513"/>
      <c r="BW2292" s="513"/>
      <c r="BX2292" s="513"/>
      <c r="BY2292" s="513"/>
      <c r="BZ2292" s="513"/>
      <c r="CA2292" s="513"/>
      <c r="CB2292" s="513"/>
      <c r="CC2292" s="1972"/>
      <c r="CD2292" s="1499"/>
      <c r="CE2292" s="1500"/>
      <c r="CF2292" s="1501"/>
      <c r="CG2292" s="1500"/>
      <c r="CH2292" s="1500"/>
      <c r="CI2292" s="1500"/>
      <c r="CJ2292" s="1976"/>
      <c r="CK2292" s="1519"/>
      <c r="CL2292" s="1509"/>
    </row>
    <row r="2293" spans="1:90" s="514" customFormat="1">
      <c r="A2293" s="511"/>
      <c r="B2293" s="512"/>
      <c r="C2293" s="1493"/>
      <c r="D2293" s="1493"/>
      <c r="E2293" s="1493"/>
      <c r="F2293" s="1493"/>
      <c r="G2293" s="1493"/>
      <c r="H2293" s="1530"/>
      <c r="I2293" s="1972"/>
      <c r="J2293" s="1542"/>
      <c r="K2293" s="513"/>
      <c r="L2293" s="513"/>
      <c r="M2293" s="513"/>
      <c r="N2293" s="513"/>
      <c r="O2293" s="513"/>
      <c r="P2293" s="513"/>
      <c r="Q2293" s="513"/>
      <c r="R2293" s="513"/>
      <c r="S2293" s="513"/>
      <c r="T2293" s="513"/>
      <c r="U2293" s="513"/>
      <c r="V2293" s="513"/>
      <c r="W2293" s="513"/>
      <c r="X2293" s="513"/>
      <c r="Y2293" s="513"/>
      <c r="Z2293" s="513"/>
      <c r="AA2293" s="513"/>
      <c r="AB2293" s="513"/>
      <c r="AC2293" s="513"/>
      <c r="AD2293" s="513"/>
      <c r="AE2293" s="513"/>
      <c r="AF2293" s="513"/>
      <c r="AG2293" s="513"/>
      <c r="AH2293" s="513"/>
      <c r="AI2293" s="513"/>
      <c r="AJ2293" s="513"/>
      <c r="AK2293" s="513"/>
      <c r="AL2293" s="513"/>
      <c r="AM2293" s="513"/>
      <c r="AN2293" s="513"/>
      <c r="AO2293" s="513"/>
      <c r="AP2293" s="513"/>
      <c r="AQ2293" s="513"/>
      <c r="AR2293" s="513"/>
      <c r="AS2293" s="513"/>
      <c r="AT2293" s="513"/>
      <c r="AU2293" s="513"/>
      <c r="AV2293" s="513"/>
      <c r="AW2293" s="513"/>
      <c r="AX2293" s="513"/>
      <c r="AY2293" s="513"/>
      <c r="AZ2293" s="513"/>
      <c r="BA2293" s="513"/>
      <c r="BB2293" s="513"/>
      <c r="BC2293" s="513"/>
      <c r="BD2293" s="513"/>
      <c r="BE2293" s="513"/>
      <c r="BF2293" s="513"/>
      <c r="BG2293" s="513"/>
      <c r="BH2293" s="513"/>
      <c r="BI2293" s="513"/>
      <c r="BJ2293" s="513"/>
      <c r="BK2293" s="513"/>
      <c r="BL2293" s="513"/>
      <c r="BM2293" s="513"/>
      <c r="BN2293" s="513"/>
      <c r="BO2293" s="513"/>
      <c r="BP2293" s="513"/>
      <c r="BQ2293" s="513"/>
      <c r="BR2293" s="513"/>
      <c r="BS2293" s="513"/>
      <c r="BT2293" s="513"/>
      <c r="BU2293" s="513"/>
      <c r="BV2293" s="513"/>
      <c r="BW2293" s="513"/>
      <c r="BX2293" s="513"/>
      <c r="BY2293" s="513"/>
      <c r="BZ2293" s="513"/>
      <c r="CA2293" s="513"/>
      <c r="CB2293" s="513"/>
      <c r="CC2293" s="1972"/>
      <c r="CD2293" s="1499"/>
      <c r="CE2293" s="1500"/>
      <c r="CF2293" s="1501"/>
      <c r="CG2293" s="1500"/>
      <c r="CH2293" s="1500"/>
      <c r="CI2293" s="1500"/>
      <c r="CJ2293" s="1976"/>
      <c r="CK2293" s="1519"/>
      <c r="CL2293" s="1509"/>
    </row>
    <row r="2294" spans="1:90" s="514" customFormat="1">
      <c r="A2294" s="511"/>
      <c r="B2294" s="512"/>
      <c r="C2294" s="1493"/>
      <c r="D2294" s="1493"/>
      <c r="E2294" s="1493"/>
      <c r="F2294" s="1493"/>
      <c r="G2294" s="1493"/>
      <c r="H2294" s="1530"/>
      <c r="I2294" s="1972"/>
      <c r="J2294" s="1542"/>
      <c r="K2294" s="513"/>
      <c r="L2294" s="513"/>
      <c r="M2294" s="513"/>
      <c r="N2294" s="513"/>
      <c r="O2294" s="513"/>
      <c r="P2294" s="513"/>
      <c r="Q2294" s="513"/>
      <c r="R2294" s="513"/>
      <c r="S2294" s="513"/>
      <c r="T2294" s="513"/>
      <c r="U2294" s="513"/>
      <c r="V2294" s="513"/>
      <c r="W2294" s="513"/>
      <c r="X2294" s="513"/>
      <c r="Y2294" s="513"/>
      <c r="Z2294" s="513"/>
      <c r="AA2294" s="513"/>
      <c r="AB2294" s="513"/>
      <c r="AC2294" s="513"/>
      <c r="AD2294" s="513"/>
      <c r="AE2294" s="513"/>
      <c r="AF2294" s="513"/>
      <c r="AG2294" s="513"/>
      <c r="AH2294" s="513"/>
      <c r="AI2294" s="513"/>
      <c r="AJ2294" s="513"/>
      <c r="AK2294" s="513"/>
      <c r="AL2294" s="513"/>
      <c r="AM2294" s="513"/>
      <c r="AN2294" s="513"/>
      <c r="AO2294" s="513"/>
      <c r="AP2294" s="513"/>
      <c r="AQ2294" s="513"/>
      <c r="AR2294" s="513"/>
      <c r="AS2294" s="513"/>
      <c r="AT2294" s="513"/>
      <c r="AU2294" s="513"/>
      <c r="AV2294" s="513"/>
      <c r="AW2294" s="513"/>
      <c r="AX2294" s="513"/>
      <c r="AY2294" s="513"/>
      <c r="AZ2294" s="513"/>
      <c r="BA2294" s="513"/>
      <c r="BB2294" s="513"/>
      <c r="BC2294" s="513"/>
      <c r="BD2294" s="513"/>
      <c r="BE2294" s="513"/>
      <c r="BF2294" s="513"/>
      <c r="BG2294" s="513"/>
      <c r="BH2294" s="513"/>
      <c r="BI2294" s="513"/>
      <c r="BJ2294" s="513"/>
      <c r="BK2294" s="513"/>
      <c r="BL2294" s="513"/>
      <c r="BM2294" s="513"/>
      <c r="BN2294" s="513"/>
      <c r="BO2294" s="513"/>
      <c r="BP2294" s="513"/>
      <c r="BQ2294" s="513"/>
      <c r="BR2294" s="513"/>
      <c r="BS2294" s="513"/>
      <c r="BT2294" s="513"/>
      <c r="BU2294" s="513"/>
      <c r="BV2294" s="513"/>
      <c r="BW2294" s="513"/>
      <c r="BX2294" s="513"/>
      <c r="BY2294" s="513"/>
      <c r="BZ2294" s="513"/>
      <c r="CA2294" s="513"/>
      <c r="CB2294" s="513"/>
      <c r="CC2294" s="1972"/>
      <c r="CD2294" s="1499"/>
      <c r="CE2294" s="1500"/>
      <c r="CF2294" s="1501"/>
      <c r="CG2294" s="1500"/>
      <c r="CH2294" s="1500"/>
      <c r="CI2294" s="1500"/>
      <c r="CJ2294" s="1976"/>
      <c r="CK2294" s="1519"/>
      <c r="CL2294" s="1509"/>
    </row>
    <row r="2295" spans="1:90" s="514" customFormat="1">
      <c r="A2295" s="511"/>
      <c r="B2295" s="512"/>
      <c r="C2295" s="1493"/>
      <c r="D2295" s="1493"/>
      <c r="E2295" s="1493"/>
      <c r="F2295" s="1493"/>
      <c r="G2295" s="1493"/>
      <c r="H2295" s="1530"/>
      <c r="I2295" s="1972"/>
      <c r="J2295" s="1542"/>
      <c r="K2295" s="513"/>
      <c r="L2295" s="513"/>
      <c r="M2295" s="513"/>
      <c r="N2295" s="513"/>
      <c r="O2295" s="513"/>
      <c r="P2295" s="513"/>
      <c r="Q2295" s="513"/>
      <c r="R2295" s="513"/>
      <c r="S2295" s="513"/>
      <c r="T2295" s="513"/>
      <c r="U2295" s="513"/>
      <c r="V2295" s="513"/>
      <c r="W2295" s="513"/>
      <c r="X2295" s="513"/>
      <c r="Y2295" s="513"/>
      <c r="Z2295" s="513"/>
      <c r="AA2295" s="513"/>
      <c r="AB2295" s="513"/>
      <c r="AC2295" s="513"/>
      <c r="AD2295" s="513"/>
      <c r="AE2295" s="513"/>
      <c r="AF2295" s="513"/>
      <c r="AG2295" s="513"/>
      <c r="AH2295" s="513"/>
      <c r="AI2295" s="513"/>
      <c r="AJ2295" s="513"/>
      <c r="AK2295" s="513"/>
      <c r="AL2295" s="513"/>
      <c r="AM2295" s="513"/>
      <c r="AN2295" s="513"/>
      <c r="AO2295" s="513"/>
      <c r="AP2295" s="513"/>
      <c r="AQ2295" s="513"/>
      <c r="AR2295" s="513"/>
      <c r="AS2295" s="513"/>
      <c r="AT2295" s="513"/>
      <c r="AU2295" s="513"/>
      <c r="AV2295" s="513"/>
      <c r="AW2295" s="513"/>
      <c r="AX2295" s="513"/>
      <c r="AY2295" s="513"/>
      <c r="AZ2295" s="513"/>
      <c r="BA2295" s="513"/>
      <c r="BB2295" s="513"/>
      <c r="BC2295" s="513"/>
      <c r="BD2295" s="513"/>
      <c r="BE2295" s="513"/>
      <c r="BF2295" s="513"/>
      <c r="BG2295" s="513"/>
      <c r="BH2295" s="513"/>
      <c r="BI2295" s="513"/>
      <c r="BJ2295" s="513"/>
      <c r="BK2295" s="513"/>
      <c r="BL2295" s="513"/>
      <c r="BM2295" s="513"/>
      <c r="BN2295" s="513"/>
      <c r="BO2295" s="513"/>
      <c r="BP2295" s="513"/>
      <c r="BQ2295" s="513"/>
      <c r="BR2295" s="513"/>
      <c r="BS2295" s="513"/>
      <c r="BT2295" s="513"/>
      <c r="BU2295" s="513"/>
      <c r="BV2295" s="513"/>
      <c r="BW2295" s="513"/>
      <c r="BX2295" s="513"/>
      <c r="BY2295" s="513"/>
      <c r="BZ2295" s="513"/>
      <c r="CA2295" s="513"/>
      <c r="CB2295" s="513"/>
      <c r="CC2295" s="1972"/>
      <c r="CD2295" s="1499"/>
      <c r="CE2295" s="1500"/>
      <c r="CF2295" s="1501"/>
      <c r="CG2295" s="1500"/>
      <c r="CH2295" s="1500"/>
      <c r="CI2295" s="1500"/>
      <c r="CJ2295" s="1976"/>
      <c r="CK2295" s="1519"/>
      <c r="CL2295" s="1509"/>
    </row>
    <row r="2296" spans="1:90" s="514" customFormat="1">
      <c r="A2296" s="511"/>
      <c r="B2296" s="512"/>
      <c r="C2296" s="1493"/>
      <c r="D2296" s="1493"/>
      <c r="E2296" s="1493"/>
      <c r="F2296" s="1493"/>
      <c r="G2296" s="1493"/>
      <c r="H2296" s="1530"/>
      <c r="I2296" s="1972"/>
      <c r="J2296" s="1542"/>
      <c r="K2296" s="513"/>
      <c r="L2296" s="513"/>
      <c r="M2296" s="513"/>
      <c r="N2296" s="513"/>
      <c r="O2296" s="513"/>
      <c r="P2296" s="513"/>
      <c r="Q2296" s="513"/>
      <c r="R2296" s="513"/>
      <c r="S2296" s="513"/>
      <c r="T2296" s="513"/>
      <c r="U2296" s="513"/>
      <c r="V2296" s="513"/>
      <c r="W2296" s="513"/>
      <c r="X2296" s="513"/>
      <c r="Y2296" s="513"/>
      <c r="Z2296" s="513"/>
      <c r="AA2296" s="513"/>
      <c r="AB2296" s="513"/>
      <c r="AC2296" s="513"/>
      <c r="AD2296" s="513"/>
      <c r="AE2296" s="513"/>
      <c r="AF2296" s="513"/>
      <c r="AG2296" s="513"/>
      <c r="AH2296" s="513"/>
      <c r="AI2296" s="513"/>
      <c r="AJ2296" s="513"/>
      <c r="AK2296" s="513"/>
      <c r="AL2296" s="513"/>
      <c r="AM2296" s="513"/>
      <c r="AN2296" s="513"/>
      <c r="AO2296" s="513"/>
      <c r="AP2296" s="513"/>
      <c r="AQ2296" s="513"/>
      <c r="AR2296" s="513"/>
      <c r="AS2296" s="513"/>
      <c r="AT2296" s="513"/>
      <c r="AU2296" s="513"/>
      <c r="AV2296" s="513"/>
      <c r="AW2296" s="513"/>
      <c r="AX2296" s="513"/>
      <c r="AY2296" s="513"/>
      <c r="AZ2296" s="513"/>
      <c r="BA2296" s="513"/>
      <c r="BB2296" s="513"/>
      <c r="BC2296" s="513"/>
      <c r="BD2296" s="513"/>
      <c r="BE2296" s="513"/>
      <c r="BF2296" s="513"/>
      <c r="BG2296" s="513"/>
      <c r="BH2296" s="513"/>
      <c r="BI2296" s="513"/>
      <c r="BJ2296" s="513"/>
      <c r="BK2296" s="513"/>
      <c r="BL2296" s="513"/>
      <c r="BM2296" s="513"/>
      <c r="BN2296" s="513"/>
      <c r="BO2296" s="513"/>
      <c r="BP2296" s="513"/>
      <c r="BQ2296" s="513"/>
      <c r="BR2296" s="513"/>
      <c r="BS2296" s="513"/>
      <c r="BT2296" s="513"/>
      <c r="BU2296" s="513"/>
      <c r="BV2296" s="513"/>
      <c r="BW2296" s="513"/>
      <c r="BX2296" s="513"/>
      <c r="BY2296" s="513"/>
      <c r="BZ2296" s="513"/>
      <c r="CA2296" s="513"/>
      <c r="CB2296" s="513"/>
      <c r="CC2296" s="1972"/>
      <c r="CD2296" s="1499"/>
      <c r="CE2296" s="1500"/>
      <c r="CF2296" s="1501"/>
      <c r="CG2296" s="1500"/>
      <c r="CH2296" s="1500"/>
      <c r="CI2296" s="1500"/>
      <c r="CJ2296" s="1976"/>
      <c r="CK2296" s="1519"/>
      <c r="CL2296" s="1509"/>
    </row>
    <row r="2297" spans="1:90" s="514" customFormat="1">
      <c r="A2297" s="511"/>
      <c r="B2297" s="512"/>
      <c r="C2297" s="1493"/>
      <c r="D2297" s="1493"/>
      <c r="E2297" s="1493"/>
      <c r="F2297" s="1493"/>
      <c r="G2297" s="1493"/>
      <c r="H2297" s="1530"/>
      <c r="I2297" s="1972"/>
      <c r="J2297" s="1542"/>
      <c r="K2297" s="513"/>
      <c r="L2297" s="513"/>
      <c r="M2297" s="513"/>
      <c r="N2297" s="513"/>
      <c r="O2297" s="513"/>
      <c r="P2297" s="513"/>
      <c r="Q2297" s="513"/>
      <c r="R2297" s="513"/>
      <c r="S2297" s="513"/>
      <c r="T2297" s="513"/>
      <c r="U2297" s="513"/>
      <c r="V2297" s="513"/>
      <c r="W2297" s="513"/>
      <c r="X2297" s="513"/>
      <c r="Y2297" s="513"/>
      <c r="Z2297" s="513"/>
      <c r="AA2297" s="513"/>
      <c r="AB2297" s="513"/>
      <c r="AC2297" s="513"/>
      <c r="AD2297" s="513"/>
      <c r="AE2297" s="513"/>
      <c r="AF2297" s="513"/>
      <c r="AG2297" s="513"/>
      <c r="AH2297" s="513"/>
      <c r="AI2297" s="513"/>
      <c r="AJ2297" s="513"/>
      <c r="AK2297" s="513"/>
      <c r="AL2297" s="513"/>
      <c r="AM2297" s="513"/>
      <c r="AN2297" s="513"/>
      <c r="AO2297" s="513"/>
      <c r="AP2297" s="513"/>
      <c r="AQ2297" s="513"/>
      <c r="AR2297" s="513"/>
      <c r="AS2297" s="513"/>
      <c r="AT2297" s="513"/>
      <c r="AU2297" s="513"/>
      <c r="AV2297" s="513"/>
      <c r="AW2297" s="513"/>
      <c r="AX2297" s="513"/>
      <c r="AY2297" s="513"/>
      <c r="AZ2297" s="513"/>
      <c r="BA2297" s="513"/>
      <c r="BB2297" s="513"/>
      <c r="BC2297" s="513"/>
      <c r="BD2297" s="513"/>
      <c r="BE2297" s="513"/>
      <c r="BF2297" s="513"/>
      <c r="BG2297" s="513"/>
      <c r="BH2297" s="513"/>
      <c r="BI2297" s="513"/>
      <c r="BJ2297" s="513"/>
      <c r="BK2297" s="513"/>
      <c r="BL2297" s="513"/>
      <c r="BM2297" s="513"/>
      <c r="BN2297" s="513"/>
      <c r="BO2297" s="513"/>
      <c r="BP2297" s="513"/>
      <c r="BQ2297" s="513"/>
      <c r="BR2297" s="513"/>
      <c r="BS2297" s="513"/>
      <c r="BT2297" s="513"/>
      <c r="BU2297" s="513"/>
      <c r="BV2297" s="513"/>
      <c r="BW2297" s="513"/>
      <c r="BX2297" s="513"/>
      <c r="BY2297" s="513"/>
      <c r="BZ2297" s="513"/>
      <c r="CA2297" s="513"/>
      <c r="CB2297" s="513"/>
      <c r="CC2297" s="1972"/>
      <c r="CD2297" s="1499"/>
      <c r="CE2297" s="1500"/>
      <c r="CF2297" s="1501"/>
      <c r="CG2297" s="1500"/>
      <c r="CH2297" s="1500"/>
      <c r="CI2297" s="1500"/>
      <c r="CJ2297" s="1976"/>
      <c r="CK2297" s="1519"/>
      <c r="CL2297" s="1509"/>
    </row>
    <row r="2298" spans="1:90" s="514" customFormat="1">
      <c r="A2298" s="511"/>
      <c r="B2298" s="512"/>
      <c r="C2298" s="1493"/>
      <c r="D2298" s="1493"/>
      <c r="E2298" s="1493"/>
      <c r="F2298" s="1493"/>
      <c r="G2298" s="1493"/>
      <c r="H2298" s="1530"/>
      <c r="I2298" s="1972"/>
      <c r="J2298" s="1542"/>
      <c r="K2298" s="513"/>
      <c r="L2298" s="513"/>
      <c r="M2298" s="513"/>
      <c r="N2298" s="513"/>
      <c r="O2298" s="513"/>
      <c r="P2298" s="513"/>
      <c r="Q2298" s="513"/>
      <c r="R2298" s="513"/>
      <c r="S2298" s="513"/>
      <c r="T2298" s="513"/>
      <c r="U2298" s="513"/>
      <c r="V2298" s="513"/>
      <c r="W2298" s="513"/>
      <c r="X2298" s="513"/>
      <c r="Y2298" s="513"/>
      <c r="Z2298" s="513"/>
      <c r="AA2298" s="513"/>
      <c r="AB2298" s="513"/>
      <c r="AC2298" s="513"/>
      <c r="AD2298" s="513"/>
      <c r="AE2298" s="513"/>
      <c r="AF2298" s="513"/>
      <c r="AG2298" s="513"/>
      <c r="AH2298" s="513"/>
      <c r="AI2298" s="513"/>
      <c r="AJ2298" s="513"/>
      <c r="AK2298" s="513"/>
      <c r="AL2298" s="513"/>
      <c r="AM2298" s="513"/>
      <c r="AN2298" s="513"/>
      <c r="AO2298" s="513"/>
      <c r="AP2298" s="513"/>
      <c r="AQ2298" s="513"/>
      <c r="AR2298" s="513"/>
      <c r="AS2298" s="513"/>
      <c r="AT2298" s="513"/>
      <c r="AU2298" s="513"/>
      <c r="AV2298" s="513"/>
      <c r="AW2298" s="513"/>
      <c r="AX2298" s="513"/>
      <c r="AY2298" s="513"/>
      <c r="AZ2298" s="513"/>
      <c r="BA2298" s="513"/>
      <c r="BB2298" s="513"/>
      <c r="BC2298" s="513"/>
      <c r="BD2298" s="513"/>
      <c r="BE2298" s="513"/>
      <c r="BF2298" s="513"/>
      <c r="BG2298" s="513"/>
      <c r="BH2298" s="513"/>
      <c r="BI2298" s="513"/>
      <c r="BJ2298" s="513"/>
      <c r="BK2298" s="513"/>
      <c r="BL2298" s="513"/>
      <c r="BM2298" s="513"/>
      <c r="BN2298" s="513"/>
      <c r="BO2298" s="513"/>
      <c r="BP2298" s="513"/>
      <c r="BQ2298" s="513"/>
      <c r="BR2298" s="513"/>
      <c r="BS2298" s="513"/>
      <c r="BT2298" s="513"/>
      <c r="BU2298" s="513"/>
      <c r="BV2298" s="513"/>
      <c r="BW2298" s="513"/>
      <c r="BX2298" s="513"/>
      <c r="BY2298" s="513"/>
      <c r="BZ2298" s="513"/>
      <c r="CA2298" s="513"/>
      <c r="CB2298" s="513"/>
      <c r="CC2298" s="1972"/>
      <c r="CD2298" s="1499"/>
      <c r="CE2298" s="1500"/>
      <c r="CF2298" s="1501"/>
      <c r="CG2298" s="1500"/>
      <c r="CH2298" s="1500"/>
      <c r="CI2298" s="1500"/>
      <c r="CJ2298" s="1976"/>
      <c r="CK2298" s="1519"/>
      <c r="CL2298" s="1509"/>
    </row>
    <row r="2299" spans="1:90" s="514" customFormat="1">
      <c r="A2299" s="511"/>
      <c r="B2299" s="512"/>
      <c r="C2299" s="1493"/>
      <c r="D2299" s="1493"/>
      <c r="E2299" s="1493"/>
      <c r="F2299" s="1493"/>
      <c r="G2299" s="1493"/>
      <c r="H2299" s="1530"/>
      <c r="I2299" s="1972"/>
      <c r="J2299" s="1542"/>
      <c r="K2299" s="513"/>
      <c r="L2299" s="513"/>
      <c r="M2299" s="513"/>
      <c r="N2299" s="513"/>
      <c r="O2299" s="513"/>
      <c r="P2299" s="513"/>
      <c r="Q2299" s="513"/>
      <c r="R2299" s="513"/>
      <c r="S2299" s="513"/>
      <c r="T2299" s="513"/>
      <c r="U2299" s="513"/>
      <c r="V2299" s="513"/>
      <c r="W2299" s="513"/>
      <c r="X2299" s="513"/>
      <c r="Y2299" s="513"/>
      <c r="Z2299" s="513"/>
      <c r="AA2299" s="513"/>
      <c r="AB2299" s="513"/>
      <c r="AC2299" s="513"/>
      <c r="AD2299" s="513"/>
      <c r="AE2299" s="513"/>
      <c r="AF2299" s="513"/>
      <c r="AG2299" s="513"/>
      <c r="AH2299" s="513"/>
      <c r="AI2299" s="513"/>
      <c r="AJ2299" s="513"/>
      <c r="AK2299" s="513"/>
      <c r="AL2299" s="513"/>
      <c r="AM2299" s="513"/>
      <c r="AN2299" s="513"/>
      <c r="AO2299" s="513"/>
      <c r="AP2299" s="513"/>
      <c r="AQ2299" s="513"/>
      <c r="AR2299" s="513"/>
      <c r="AS2299" s="513"/>
      <c r="AT2299" s="513"/>
      <c r="AU2299" s="513"/>
      <c r="AV2299" s="513"/>
      <c r="AW2299" s="513"/>
      <c r="AX2299" s="513"/>
      <c r="AY2299" s="513"/>
      <c r="AZ2299" s="513"/>
      <c r="BA2299" s="513"/>
      <c r="BB2299" s="513"/>
      <c r="BC2299" s="513"/>
      <c r="BD2299" s="513"/>
      <c r="BE2299" s="513"/>
      <c r="BF2299" s="513"/>
      <c r="BG2299" s="513"/>
      <c r="BH2299" s="513"/>
      <c r="BI2299" s="513"/>
      <c r="BJ2299" s="513"/>
      <c r="BK2299" s="513"/>
      <c r="BL2299" s="513"/>
      <c r="BM2299" s="513"/>
      <c r="BN2299" s="513"/>
      <c r="BO2299" s="513"/>
      <c r="BP2299" s="513"/>
      <c r="BQ2299" s="513"/>
      <c r="BR2299" s="513"/>
      <c r="BS2299" s="513"/>
      <c r="BT2299" s="513"/>
      <c r="BU2299" s="513"/>
      <c r="BV2299" s="513"/>
      <c r="BW2299" s="513"/>
      <c r="BX2299" s="513"/>
      <c r="BY2299" s="513"/>
      <c r="BZ2299" s="513"/>
      <c r="CA2299" s="513"/>
      <c r="CB2299" s="513"/>
      <c r="CC2299" s="1972"/>
      <c r="CD2299" s="1499"/>
      <c r="CE2299" s="1500"/>
      <c r="CF2299" s="1501"/>
      <c r="CG2299" s="1500"/>
      <c r="CH2299" s="1500"/>
      <c r="CI2299" s="1500"/>
      <c r="CJ2299" s="1976"/>
      <c r="CK2299" s="1519"/>
      <c r="CL2299" s="1509"/>
    </row>
    <row r="2300" spans="1:90" s="514" customFormat="1">
      <c r="A2300" s="511"/>
      <c r="B2300" s="512"/>
      <c r="C2300" s="1493"/>
      <c r="D2300" s="1493"/>
      <c r="E2300" s="1493"/>
      <c r="F2300" s="1493"/>
      <c r="G2300" s="1493"/>
      <c r="H2300" s="1530"/>
      <c r="I2300" s="1972"/>
      <c r="J2300" s="1542"/>
      <c r="K2300" s="513"/>
      <c r="L2300" s="513"/>
      <c r="M2300" s="513"/>
      <c r="N2300" s="513"/>
      <c r="O2300" s="513"/>
      <c r="P2300" s="513"/>
      <c r="Q2300" s="513"/>
      <c r="R2300" s="513"/>
      <c r="S2300" s="513"/>
      <c r="T2300" s="513"/>
      <c r="U2300" s="513"/>
      <c r="V2300" s="513"/>
      <c r="W2300" s="513"/>
      <c r="X2300" s="513"/>
      <c r="Y2300" s="513"/>
      <c r="Z2300" s="513"/>
      <c r="AA2300" s="513"/>
      <c r="AB2300" s="513"/>
      <c r="AC2300" s="513"/>
      <c r="AD2300" s="513"/>
      <c r="AE2300" s="513"/>
      <c r="AF2300" s="513"/>
      <c r="AG2300" s="513"/>
      <c r="AH2300" s="513"/>
      <c r="AI2300" s="513"/>
      <c r="AJ2300" s="513"/>
      <c r="AK2300" s="513"/>
      <c r="AL2300" s="513"/>
      <c r="AM2300" s="513"/>
      <c r="AN2300" s="513"/>
      <c r="AO2300" s="513"/>
      <c r="AP2300" s="513"/>
      <c r="AQ2300" s="513"/>
      <c r="AR2300" s="513"/>
      <c r="AS2300" s="513"/>
      <c r="AT2300" s="513"/>
      <c r="AU2300" s="513"/>
      <c r="AV2300" s="513"/>
      <c r="AW2300" s="513"/>
      <c r="AX2300" s="513"/>
      <c r="AY2300" s="513"/>
      <c r="AZ2300" s="513"/>
      <c r="BA2300" s="513"/>
      <c r="BB2300" s="513"/>
      <c r="BC2300" s="513"/>
      <c r="BD2300" s="513"/>
      <c r="BE2300" s="513"/>
      <c r="BF2300" s="513"/>
      <c r="BG2300" s="513"/>
      <c r="BH2300" s="513"/>
      <c r="BI2300" s="513"/>
      <c r="BJ2300" s="513"/>
      <c r="BK2300" s="513"/>
      <c r="BL2300" s="513"/>
      <c r="BM2300" s="513"/>
      <c r="BN2300" s="513"/>
      <c r="BO2300" s="513"/>
      <c r="BP2300" s="513"/>
      <c r="BQ2300" s="513"/>
      <c r="BR2300" s="513"/>
      <c r="BS2300" s="513"/>
      <c r="BT2300" s="513"/>
      <c r="BU2300" s="513"/>
      <c r="BV2300" s="513"/>
      <c r="BW2300" s="513"/>
      <c r="BX2300" s="513"/>
      <c r="BY2300" s="513"/>
      <c r="BZ2300" s="513"/>
      <c r="CA2300" s="513"/>
      <c r="CB2300" s="513"/>
      <c r="CC2300" s="1972"/>
      <c r="CD2300" s="1499"/>
      <c r="CE2300" s="1500"/>
      <c r="CF2300" s="1501"/>
      <c r="CG2300" s="1500"/>
      <c r="CH2300" s="1500"/>
      <c r="CI2300" s="1500"/>
      <c r="CJ2300" s="1976"/>
      <c r="CK2300" s="1519"/>
      <c r="CL2300" s="1509"/>
    </row>
    <row r="2301" spans="1:90" s="514" customFormat="1">
      <c r="A2301" s="511"/>
      <c r="B2301" s="512"/>
      <c r="C2301" s="1493"/>
      <c r="D2301" s="1493"/>
      <c r="E2301" s="1493"/>
      <c r="F2301" s="1493"/>
      <c r="G2301" s="1493"/>
      <c r="H2301" s="1530"/>
      <c r="I2301" s="1972"/>
      <c r="J2301" s="1542"/>
      <c r="K2301" s="513"/>
      <c r="L2301" s="513"/>
      <c r="M2301" s="513"/>
      <c r="N2301" s="513"/>
      <c r="O2301" s="513"/>
      <c r="P2301" s="513"/>
      <c r="Q2301" s="513"/>
      <c r="R2301" s="513"/>
      <c r="S2301" s="513"/>
      <c r="T2301" s="513"/>
      <c r="U2301" s="513"/>
      <c r="V2301" s="513"/>
      <c r="W2301" s="513"/>
      <c r="X2301" s="513"/>
      <c r="Y2301" s="513"/>
      <c r="Z2301" s="513"/>
      <c r="AA2301" s="513"/>
      <c r="AB2301" s="513"/>
      <c r="AC2301" s="513"/>
      <c r="AD2301" s="513"/>
      <c r="AE2301" s="513"/>
      <c r="AF2301" s="513"/>
      <c r="AG2301" s="513"/>
      <c r="AH2301" s="513"/>
      <c r="AI2301" s="513"/>
      <c r="AJ2301" s="513"/>
      <c r="AK2301" s="513"/>
      <c r="AL2301" s="513"/>
      <c r="AM2301" s="513"/>
      <c r="AN2301" s="513"/>
      <c r="AO2301" s="513"/>
      <c r="AP2301" s="513"/>
      <c r="AQ2301" s="513"/>
      <c r="AR2301" s="513"/>
      <c r="AS2301" s="513"/>
      <c r="AT2301" s="513"/>
      <c r="AU2301" s="513"/>
      <c r="AV2301" s="513"/>
      <c r="AW2301" s="513"/>
      <c r="AX2301" s="513"/>
      <c r="AY2301" s="513"/>
      <c r="AZ2301" s="513"/>
      <c r="BA2301" s="513"/>
      <c r="BB2301" s="513"/>
      <c r="BC2301" s="513"/>
      <c r="BD2301" s="513"/>
      <c r="BE2301" s="513"/>
      <c r="BF2301" s="513"/>
      <c r="BG2301" s="513"/>
      <c r="BH2301" s="513"/>
      <c r="BI2301" s="513"/>
      <c r="BJ2301" s="513"/>
      <c r="BK2301" s="513"/>
      <c r="BL2301" s="513"/>
      <c r="BM2301" s="513"/>
      <c r="BN2301" s="513"/>
      <c r="BO2301" s="513"/>
      <c r="BP2301" s="513"/>
      <c r="BQ2301" s="513"/>
      <c r="BR2301" s="513"/>
      <c r="BS2301" s="513"/>
      <c r="BT2301" s="513"/>
      <c r="BU2301" s="513"/>
      <c r="BV2301" s="513"/>
      <c r="BW2301" s="513"/>
      <c r="BX2301" s="513"/>
      <c r="BY2301" s="513"/>
      <c r="BZ2301" s="513"/>
      <c r="CA2301" s="513"/>
      <c r="CB2301" s="513"/>
      <c r="CC2301" s="1972"/>
      <c r="CD2301" s="1499"/>
      <c r="CE2301" s="1500"/>
      <c r="CF2301" s="1501"/>
      <c r="CG2301" s="1500"/>
      <c r="CH2301" s="1500"/>
      <c r="CI2301" s="1500"/>
      <c r="CJ2301" s="1976"/>
      <c r="CK2301" s="1519"/>
      <c r="CL2301" s="1509"/>
    </row>
    <row r="2302" spans="1:90" s="514" customFormat="1">
      <c r="A2302" s="511"/>
      <c r="B2302" s="512"/>
      <c r="C2302" s="1493"/>
      <c r="D2302" s="1493"/>
      <c r="E2302" s="1493"/>
      <c r="F2302" s="1493"/>
      <c r="G2302" s="1493"/>
      <c r="H2302" s="1530"/>
      <c r="I2302" s="1972"/>
      <c r="J2302" s="1542"/>
      <c r="K2302" s="513"/>
      <c r="L2302" s="513"/>
      <c r="M2302" s="513"/>
      <c r="N2302" s="513"/>
      <c r="O2302" s="513"/>
      <c r="P2302" s="513"/>
      <c r="Q2302" s="513"/>
      <c r="R2302" s="513"/>
      <c r="S2302" s="513"/>
      <c r="T2302" s="513"/>
      <c r="U2302" s="513"/>
      <c r="V2302" s="513"/>
      <c r="W2302" s="513"/>
      <c r="X2302" s="513"/>
      <c r="Y2302" s="513"/>
      <c r="Z2302" s="513"/>
      <c r="AA2302" s="513"/>
      <c r="AB2302" s="513"/>
      <c r="AC2302" s="513"/>
      <c r="AD2302" s="513"/>
      <c r="AE2302" s="513"/>
      <c r="AF2302" s="513"/>
      <c r="AG2302" s="513"/>
      <c r="AH2302" s="513"/>
      <c r="AI2302" s="513"/>
      <c r="AJ2302" s="513"/>
      <c r="AK2302" s="513"/>
      <c r="AL2302" s="513"/>
      <c r="AM2302" s="513"/>
      <c r="AN2302" s="513"/>
      <c r="AO2302" s="513"/>
      <c r="AP2302" s="513"/>
      <c r="AQ2302" s="513"/>
      <c r="AR2302" s="513"/>
      <c r="AS2302" s="513"/>
      <c r="AT2302" s="513"/>
      <c r="AU2302" s="513"/>
      <c r="AV2302" s="513"/>
      <c r="AW2302" s="513"/>
      <c r="AX2302" s="513"/>
      <c r="AY2302" s="513"/>
      <c r="AZ2302" s="513"/>
      <c r="BA2302" s="513"/>
      <c r="BB2302" s="513"/>
      <c r="BC2302" s="513"/>
      <c r="BD2302" s="513"/>
      <c r="BE2302" s="513"/>
      <c r="BF2302" s="513"/>
      <c r="BG2302" s="513"/>
      <c r="BH2302" s="513"/>
      <c r="BI2302" s="513"/>
      <c r="BJ2302" s="513"/>
      <c r="BK2302" s="513"/>
      <c r="BL2302" s="513"/>
      <c r="BM2302" s="513"/>
      <c r="BN2302" s="513"/>
      <c r="BO2302" s="513"/>
      <c r="BP2302" s="513"/>
      <c r="BQ2302" s="513"/>
      <c r="BR2302" s="513"/>
      <c r="BS2302" s="513"/>
      <c r="BT2302" s="513"/>
      <c r="BU2302" s="513"/>
      <c r="BV2302" s="513"/>
      <c r="BW2302" s="513"/>
      <c r="BX2302" s="513"/>
      <c r="BY2302" s="513"/>
      <c r="BZ2302" s="513"/>
      <c r="CA2302" s="513"/>
      <c r="CB2302" s="513"/>
      <c r="CC2302" s="1972"/>
      <c r="CD2302" s="1499"/>
      <c r="CE2302" s="1500"/>
      <c r="CF2302" s="1501"/>
      <c r="CG2302" s="1500"/>
      <c r="CH2302" s="1500"/>
      <c r="CI2302" s="1500"/>
      <c r="CJ2302" s="1976"/>
      <c r="CK2302" s="1519"/>
      <c r="CL2302" s="1509"/>
    </row>
    <row r="2303" spans="1:90" s="514" customFormat="1">
      <c r="A2303" s="511"/>
      <c r="B2303" s="512"/>
      <c r="C2303" s="1493"/>
      <c r="D2303" s="1493"/>
      <c r="E2303" s="1493"/>
      <c r="F2303" s="1493"/>
      <c r="G2303" s="1493"/>
      <c r="H2303" s="1530"/>
      <c r="I2303" s="1972"/>
      <c r="J2303" s="1542"/>
      <c r="K2303" s="513"/>
      <c r="L2303" s="513"/>
      <c r="M2303" s="513"/>
      <c r="N2303" s="513"/>
      <c r="O2303" s="513"/>
      <c r="P2303" s="513"/>
      <c r="Q2303" s="513"/>
      <c r="R2303" s="513"/>
      <c r="S2303" s="513"/>
      <c r="T2303" s="513"/>
      <c r="U2303" s="513"/>
      <c r="V2303" s="513"/>
      <c r="W2303" s="513"/>
      <c r="X2303" s="513"/>
      <c r="Y2303" s="513"/>
      <c r="Z2303" s="513"/>
      <c r="AA2303" s="513"/>
      <c r="AB2303" s="513"/>
      <c r="AC2303" s="513"/>
      <c r="AD2303" s="513"/>
      <c r="AE2303" s="513"/>
      <c r="AF2303" s="513"/>
      <c r="AG2303" s="513"/>
      <c r="AH2303" s="513"/>
      <c r="AI2303" s="513"/>
      <c r="AJ2303" s="513"/>
      <c r="AK2303" s="513"/>
      <c r="AL2303" s="513"/>
      <c r="AM2303" s="513"/>
      <c r="AN2303" s="513"/>
      <c r="AO2303" s="513"/>
      <c r="AP2303" s="513"/>
      <c r="AQ2303" s="513"/>
      <c r="AR2303" s="513"/>
      <c r="AS2303" s="513"/>
      <c r="AT2303" s="513"/>
      <c r="AU2303" s="513"/>
      <c r="AV2303" s="513"/>
      <c r="AW2303" s="513"/>
      <c r="AX2303" s="513"/>
      <c r="AY2303" s="513"/>
      <c r="AZ2303" s="513"/>
      <c r="BA2303" s="513"/>
      <c r="BB2303" s="513"/>
      <c r="BC2303" s="513"/>
      <c r="BD2303" s="513"/>
      <c r="BE2303" s="513"/>
      <c r="BF2303" s="513"/>
      <c r="BG2303" s="513"/>
      <c r="BH2303" s="513"/>
      <c r="BI2303" s="513"/>
      <c r="BJ2303" s="513"/>
      <c r="BK2303" s="513"/>
      <c r="BL2303" s="513"/>
      <c r="BM2303" s="513"/>
      <c r="BN2303" s="513"/>
      <c r="BO2303" s="513"/>
      <c r="BP2303" s="513"/>
      <c r="BQ2303" s="513"/>
      <c r="BR2303" s="513"/>
      <c r="BS2303" s="513"/>
      <c r="BT2303" s="513"/>
      <c r="BU2303" s="513"/>
      <c r="BV2303" s="513"/>
      <c r="BW2303" s="513"/>
      <c r="BX2303" s="513"/>
      <c r="BY2303" s="513"/>
      <c r="BZ2303" s="513"/>
      <c r="CA2303" s="513"/>
      <c r="CB2303" s="513"/>
      <c r="CC2303" s="1972"/>
      <c r="CD2303" s="1499"/>
      <c r="CE2303" s="1500"/>
      <c r="CF2303" s="1501"/>
      <c r="CG2303" s="1500"/>
      <c r="CH2303" s="1500"/>
      <c r="CI2303" s="1500"/>
      <c r="CJ2303" s="1976"/>
      <c r="CK2303" s="1519"/>
      <c r="CL2303" s="1509"/>
    </row>
    <row r="2304" spans="1:90" s="514" customFormat="1">
      <c r="A2304" s="511"/>
      <c r="B2304" s="512"/>
      <c r="C2304" s="1493"/>
      <c r="D2304" s="1493"/>
      <c r="E2304" s="1493"/>
      <c r="F2304" s="1493"/>
      <c r="G2304" s="1493"/>
      <c r="H2304" s="1530"/>
      <c r="I2304" s="1972"/>
      <c r="J2304" s="1542"/>
      <c r="K2304" s="513"/>
      <c r="L2304" s="513"/>
      <c r="M2304" s="513"/>
      <c r="N2304" s="513"/>
      <c r="O2304" s="513"/>
      <c r="P2304" s="513"/>
      <c r="Q2304" s="513"/>
      <c r="R2304" s="513"/>
      <c r="S2304" s="513"/>
      <c r="T2304" s="513"/>
      <c r="U2304" s="513"/>
      <c r="V2304" s="513"/>
      <c r="W2304" s="513"/>
      <c r="X2304" s="513"/>
      <c r="Y2304" s="513"/>
      <c r="Z2304" s="513"/>
      <c r="AA2304" s="513"/>
      <c r="AB2304" s="513"/>
      <c r="AC2304" s="513"/>
      <c r="AD2304" s="513"/>
      <c r="AE2304" s="513"/>
      <c r="AF2304" s="513"/>
      <c r="AG2304" s="513"/>
      <c r="AH2304" s="513"/>
      <c r="AI2304" s="513"/>
      <c r="AJ2304" s="513"/>
      <c r="AK2304" s="513"/>
      <c r="AL2304" s="513"/>
      <c r="AM2304" s="513"/>
      <c r="AN2304" s="513"/>
      <c r="AO2304" s="513"/>
      <c r="AP2304" s="513"/>
      <c r="AQ2304" s="513"/>
      <c r="AR2304" s="513"/>
      <c r="AS2304" s="513"/>
      <c r="AT2304" s="513"/>
      <c r="AU2304" s="513"/>
      <c r="AV2304" s="513"/>
      <c r="AW2304" s="513"/>
      <c r="AX2304" s="513"/>
      <c r="AY2304" s="513"/>
      <c r="AZ2304" s="513"/>
      <c r="BA2304" s="513"/>
      <c r="BB2304" s="513"/>
      <c r="BC2304" s="513"/>
      <c r="BD2304" s="513"/>
      <c r="BE2304" s="513"/>
      <c r="BF2304" s="513"/>
      <c r="BG2304" s="513"/>
      <c r="BH2304" s="513"/>
      <c r="BI2304" s="513"/>
      <c r="BJ2304" s="513"/>
      <c r="BK2304" s="513"/>
      <c r="BL2304" s="513"/>
      <c r="BM2304" s="513"/>
      <c r="BN2304" s="513"/>
      <c r="BO2304" s="513"/>
      <c r="BP2304" s="513"/>
      <c r="BQ2304" s="513"/>
      <c r="BR2304" s="513"/>
      <c r="BS2304" s="513"/>
      <c r="BT2304" s="513"/>
      <c r="BU2304" s="513"/>
      <c r="BV2304" s="513"/>
      <c r="BW2304" s="513"/>
      <c r="BX2304" s="513"/>
      <c r="BY2304" s="513"/>
      <c r="BZ2304" s="513"/>
      <c r="CA2304" s="513"/>
      <c r="CB2304" s="513"/>
      <c r="CC2304" s="1972"/>
      <c r="CD2304" s="1499"/>
      <c r="CE2304" s="1500"/>
      <c r="CF2304" s="1501"/>
      <c r="CG2304" s="1500"/>
      <c r="CH2304" s="1500"/>
      <c r="CI2304" s="1500"/>
      <c r="CJ2304" s="1976"/>
      <c r="CK2304" s="1519"/>
      <c r="CL2304" s="1509"/>
    </row>
    <row r="2305" spans="1:90" s="514" customFormat="1">
      <c r="A2305" s="511"/>
      <c r="B2305" s="512"/>
      <c r="C2305" s="1493"/>
      <c r="D2305" s="1493"/>
      <c r="E2305" s="1493"/>
      <c r="F2305" s="1493"/>
      <c r="G2305" s="1493"/>
      <c r="H2305" s="1530"/>
      <c r="I2305" s="1972"/>
      <c r="J2305" s="1542"/>
      <c r="K2305" s="513"/>
      <c r="L2305" s="513"/>
      <c r="M2305" s="513"/>
      <c r="N2305" s="513"/>
      <c r="O2305" s="513"/>
      <c r="P2305" s="513"/>
      <c r="Q2305" s="513"/>
      <c r="R2305" s="513"/>
      <c r="S2305" s="513"/>
      <c r="T2305" s="513"/>
      <c r="U2305" s="513"/>
      <c r="V2305" s="513"/>
      <c r="W2305" s="513"/>
      <c r="X2305" s="513"/>
      <c r="Y2305" s="513"/>
      <c r="Z2305" s="513"/>
      <c r="AA2305" s="513"/>
      <c r="AB2305" s="513"/>
      <c r="AC2305" s="513"/>
      <c r="AD2305" s="513"/>
      <c r="AE2305" s="513"/>
      <c r="AF2305" s="513"/>
      <c r="AG2305" s="513"/>
      <c r="AH2305" s="513"/>
      <c r="AI2305" s="513"/>
      <c r="AJ2305" s="513"/>
      <c r="AK2305" s="513"/>
      <c r="AL2305" s="513"/>
      <c r="AM2305" s="513"/>
      <c r="AN2305" s="513"/>
      <c r="AO2305" s="513"/>
      <c r="AP2305" s="513"/>
      <c r="AQ2305" s="513"/>
      <c r="AR2305" s="513"/>
      <c r="AS2305" s="513"/>
      <c r="AT2305" s="513"/>
      <c r="AU2305" s="513"/>
      <c r="AV2305" s="513"/>
      <c r="AW2305" s="513"/>
      <c r="AX2305" s="513"/>
      <c r="AY2305" s="513"/>
      <c r="AZ2305" s="513"/>
      <c r="BA2305" s="513"/>
      <c r="BB2305" s="513"/>
      <c r="BC2305" s="513"/>
      <c r="BD2305" s="513"/>
      <c r="BE2305" s="513"/>
      <c r="BF2305" s="513"/>
      <c r="BG2305" s="513"/>
      <c r="BH2305" s="513"/>
      <c r="BI2305" s="513"/>
      <c r="BJ2305" s="513"/>
      <c r="BK2305" s="513"/>
      <c r="BL2305" s="513"/>
      <c r="BM2305" s="513"/>
      <c r="BN2305" s="513"/>
      <c r="BO2305" s="513"/>
      <c r="BP2305" s="513"/>
      <c r="BQ2305" s="513"/>
      <c r="BR2305" s="513"/>
      <c r="BS2305" s="513"/>
      <c r="BT2305" s="513"/>
      <c r="BU2305" s="513"/>
      <c r="BV2305" s="513"/>
      <c r="BW2305" s="513"/>
      <c r="BX2305" s="513"/>
      <c r="BY2305" s="513"/>
      <c r="BZ2305" s="513"/>
      <c r="CA2305" s="513"/>
      <c r="CB2305" s="513"/>
      <c r="CC2305" s="1972"/>
      <c r="CD2305" s="1499"/>
      <c r="CE2305" s="1500"/>
      <c r="CF2305" s="1501"/>
      <c r="CG2305" s="1500"/>
      <c r="CH2305" s="1500"/>
      <c r="CI2305" s="1500"/>
      <c r="CJ2305" s="1976"/>
      <c r="CK2305" s="1519"/>
      <c r="CL2305" s="1509"/>
    </row>
    <row r="2306" spans="1:90" s="514" customFormat="1">
      <c r="A2306" s="511"/>
      <c r="B2306" s="512"/>
      <c r="C2306" s="1493"/>
      <c r="D2306" s="1493"/>
      <c r="E2306" s="1493"/>
      <c r="F2306" s="1493"/>
      <c r="G2306" s="1493"/>
      <c r="H2306" s="1530"/>
      <c r="I2306" s="1972"/>
      <c r="J2306" s="1542"/>
      <c r="K2306" s="513"/>
      <c r="L2306" s="513"/>
      <c r="M2306" s="513"/>
      <c r="N2306" s="513"/>
      <c r="O2306" s="513"/>
      <c r="P2306" s="513"/>
      <c r="Q2306" s="513"/>
      <c r="R2306" s="513"/>
      <c r="S2306" s="513"/>
      <c r="T2306" s="513"/>
      <c r="U2306" s="513"/>
      <c r="V2306" s="513"/>
      <c r="W2306" s="513"/>
      <c r="X2306" s="513"/>
      <c r="Y2306" s="513"/>
      <c r="Z2306" s="513"/>
      <c r="AA2306" s="513"/>
      <c r="AB2306" s="513"/>
      <c r="AC2306" s="513"/>
      <c r="AD2306" s="513"/>
      <c r="AE2306" s="513"/>
      <c r="AF2306" s="513"/>
      <c r="AG2306" s="513"/>
      <c r="AH2306" s="513"/>
      <c r="AI2306" s="513"/>
      <c r="AJ2306" s="513"/>
      <c r="AK2306" s="513"/>
      <c r="AL2306" s="513"/>
      <c r="AM2306" s="513"/>
      <c r="AN2306" s="513"/>
      <c r="AO2306" s="513"/>
      <c r="AP2306" s="513"/>
      <c r="AQ2306" s="513"/>
      <c r="AR2306" s="513"/>
      <c r="AS2306" s="513"/>
      <c r="AT2306" s="513"/>
      <c r="AU2306" s="513"/>
      <c r="AV2306" s="513"/>
      <c r="AW2306" s="513"/>
      <c r="AX2306" s="513"/>
      <c r="AY2306" s="513"/>
      <c r="AZ2306" s="513"/>
      <c r="BA2306" s="513"/>
      <c r="BB2306" s="513"/>
      <c r="BC2306" s="513"/>
      <c r="BD2306" s="513"/>
      <c r="BE2306" s="513"/>
      <c r="BF2306" s="513"/>
      <c r="BG2306" s="513"/>
      <c r="BH2306" s="513"/>
      <c r="BI2306" s="513"/>
      <c r="BJ2306" s="513"/>
      <c r="BK2306" s="513"/>
      <c r="BL2306" s="513"/>
      <c r="BM2306" s="513"/>
      <c r="BN2306" s="513"/>
      <c r="BO2306" s="513"/>
      <c r="BP2306" s="513"/>
      <c r="BQ2306" s="513"/>
      <c r="BR2306" s="513"/>
      <c r="BS2306" s="513"/>
      <c r="BT2306" s="513"/>
      <c r="BU2306" s="513"/>
      <c r="BV2306" s="513"/>
      <c r="BW2306" s="513"/>
      <c r="BX2306" s="513"/>
      <c r="BY2306" s="513"/>
      <c r="BZ2306" s="513"/>
      <c r="CA2306" s="513"/>
      <c r="CB2306" s="513"/>
      <c r="CC2306" s="1972"/>
      <c r="CD2306" s="1499"/>
      <c r="CE2306" s="1500"/>
      <c r="CF2306" s="1501"/>
      <c r="CG2306" s="1500"/>
      <c r="CH2306" s="1500"/>
      <c r="CI2306" s="1500"/>
      <c r="CJ2306" s="1976"/>
      <c r="CK2306" s="1519"/>
      <c r="CL2306" s="1509"/>
    </row>
    <row r="2307" spans="1:90" s="514" customFormat="1">
      <c r="A2307" s="511"/>
      <c r="B2307" s="512"/>
      <c r="C2307" s="1493"/>
      <c r="D2307" s="1493"/>
      <c r="E2307" s="1493"/>
      <c r="F2307" s="1493"/>
      <c r="G2307" s="1493"/>
      <c r="H2307" s="1530"/>
      <c r="I2307" s="1972"/>
      <c r="J2307" s="1542"/>
      <c r="K2307" s="513"/>
      <c r="L2307" s="513"/>
      <c r="M2307" s="513"/>
      <c r="N2307" s="513"/>
      <c r="O2307" s="513"/>
      <c r="P2307" s="513"/>
      <c r="Q2307" s="513"/>
      <c r="R2307" s="513"/>
      <c r="S2307" s="513"/>
      <c r="T2307" s="513"/>
      <c r="U2307" s="513"/>
      <c r="V2307" s="513"/>
      <c r="W2307" s="513"/>
      <c r="X2307" s="513"/>
      <c r="Y2307" s="513"/>
      <c r="Z2307" s="513"/>
      <c r="AA2307" s="513"/>
      <c r="AB2307" s="513"/>
      <c r="AC2307" s="513"/>
      <c r="AD2307" s="513"/>
      <c r="AE2307" s="513"/>
      <c r="AF2307" s="513"/>
      <c r="AG2307" s="513"/>
      <c r="AH2307" s="513"/>
      <c r="AI2307" s="513"/>
      <c r="AJ2307" s="513"/>
      <c r="AK2307" s="513"/>
      <c r="AL2307" s="513"/>
      <c r="AM2307" s="513"/>
      <c r="AN2307" s="513"/>
      <c r="AO2307" s="513"/>
      <c r="AP2307" s="513"/>
      <c r="AQ2307" s="513"/>
      <c r="AR2307" s="513"/>
      <c r="AS2307" s="513"/>
      <c r="AT2307" s="513"/>
      <c r="AU2307" s="513"/>
      <c r="AV2307" s="513"/>
      <c r="AW2307" s="513"/>
      <c r="AX2307" s="513"/>
      <c r="AY2307" s="513"/>
      <c r="AZ2307" s="513"/>
      <c r="BA2307" s="513"/>
      <c r="BB2307" s="513"/>
      <c r="BC2307" s="513"/>
      <c r="BD2307" s="513"/>
      <c r="BE2307" s="513"/>
      <c r="BF2307" s="513"/>
      <c r="BG2307" s="513"/>
      <c r="BH2307" s="513"/>
      <c r="BI2307" s="513"/>
      <c r="BJ2307" s="513"/>
      <c r="BK2307" s="513"/>
      <c r="BL2307" s="513"/>
      <c r="BM2307" s="513"/>
      <c r="BN2307" s="513"/>
      <c r="BO2307" s="513"/>
      <c r="BP2307" s="513"/>
      <c r="BQ2307" s="513"/>
      <c r="BR2307" s="513"/>
      <c r="BS2307" s="513"/>
      <c r="BT2307" s="513"/>
      <c r="BU2307" s="513"/>
      <c r="BV2307" s="513"/>
      <c r="BW2307" s="513"/>
      <c r="BX2307" s="513"/>
      <c r="BY2307" s="513"/>
      <c r="BZ2307" s="513"/>
      <c r="CA2307" s="513"/>
      <c r="CB2307" s="513"/>
      <c r="CC2307" s="1972"/>
      <c r="CD2307" s="1499"/>
      <c r="CE2307" s="1500"/>
      <c r="CF2307" s="1501"/>
      <c r="CG2307" s="1500"/>
      <c r="CH2307" s="1500"/>
      <c r="CI2307" s="1500"/>
      <c r="CJ2307" s="1976"/>
      <c r="CK2307" s="1519"/>
      <c r="CL2307" s="1509"/>
    </row>
    <row r="2308" spans="1:90" s="514" customFormat="1">
      <c r="A2308" s="511"/>
      <c r="B2308" s="512"/>
      <c r="C2308" s="1493"/>
      <c r="D2308" s="1493"/>
      <c r="E2308" s="1493"/>
      <c r="F2308" s="1493"/>
      <c r="G2308" s="1493"/>
      <c r="H2308" s="1530"/>
      <c r="I2308" s="1972"/>
      <c r="J2308" s="1542"/>
      <c r="K2308" s="513"/>
      <c r="L2308" s="513"/>
      <c r="M2308" s="513"/>
      <c r="N2308" s="513"/>
      <c r="O2308" s="513"/>
      <c r="P2308" s="513"/>
      <c r="Q2308" s="513"/>
      <c r="R2308" s="513"/>
      <c r="S2308" s="513"/>
      <c r="T2308" s="513"/>
      <c r="U2308" s="513"/>
      <c r="V2308" s="513"/>
      <c r="W2308" s="513"/>
      <c r="X2308" s="513"/>
      <c r="Y2308" s="513"/>
      <c r="Z2308" s="513"/>
      <c r="AA2308" s="513"/>
      <c r="AB2308" s="513"/>
      <c r="AC2308" s="513"/>
      <c r="AD2308" s="513"/>
      <c r="AE2308" s="513"/>
      <c r="AF2308" s="513"/>
      <c r="AG2308" s="513"/>
      <c r="AH2308" s="513"/>
      <c r="AI2308" s="513"/>
      <c r="AJ2308" s="513"/>
      <c r="AK2308" s="513"/>
      <c r="AL2308" s="513"/>
      <c r="AM2308" s="513"/>
      <c r="AN2308" s="513"/>
      <c r="AO2308" s="513"/>
      <c r="AP2308" s="513"/>
      <c r="AQ2308" s="513"/>
      <c r="AR2308" s="513"/>
      <c r="AS2308" s="513"/>
      <c r="AT2308" s="513"/>
      <c r="AU2308" s="513"/>
      <c r="AV2308" s="513"/>
      <c r="AW2308" s="513"/>
      <c r="AX2308" s="513"/>
      <c r="AY2308" s="513"/>
      <c r="AZ2308" s="513"/>
      <c r="BA2308" s="513"/>
      <c r="BB2308" s="513"/>
      <c r="BC2308" s="513"/>
      <c r="BD2308" s="513"/>
      <c r="BE2308" s="513"/>
      <c r="BF2308" s="513"/>
      <c r="BG2308" s="513"/>
      <c r="BH2308" s="513"/>
      <c r="BI2308" s="513"/>
      <c r="BJ2308" s="513"/>
      <c r="BK2308" s="513"/>
      <c r="BL2308" s="513"/>
      <c r="BM2308" s="513"/>
      <c r="BN2308" s="513"/>
      <c r="BO2308" s="513"/>
      <c r="BP2308" s="513"/>
      <c r="BQ2308" s="513"/>
      <c r="BR2308" s="513"/>
      <c r="BS2308" s="513"/>
      <c r="BT2308" s="513"/>
      <c r="BU2308" s="513"/>
      <c r="BV2308" s="513"/>
      <c r="BW2308" s="513"/>
      <c r="BX2308" s="513"/>
      <c r="BY2308" s="513"/>
      <c r="BZ2308" s="513"/>
      <c r="CA2308" s="513"/>
      <c r="CB2308" s="513"/>
      <c r="CC2308" s="1972"/>
      <c r="CD2308" s="1499"/>
      <c r="CE2308" s="1500"/>
      <c r="CF2308" s="1501"/>
      <c r="CG2308" s="1500"/>
      <c r="CH2308" s="1500"/>
      <c r="CI2308" s="1500"/>
      <c r="CJ2308" s="1976"/>
      <c r="CK2308" s="1519"/>
      <c r="CL2308" s="1509"/>
    </row>
    <row r="2309" spans="1:90" s="514" customFormat="1">
      <c r="A2309" s="511"/>
      <c r="B2309" s="512"/>
      <c r="C2309" s="1493"/>
      <c r="D2309" s="1493"/>
      <c r="E2309" s="1493"/>
      <c r="F2309" s="1493"/>
      <c r="G2309" s="1493"/>
      <c r="H2309" s="1530"/>
      <c r="I2309" s="1972"/>
      <c r="J2309" s="1542"/>
      <c r="K2309" s="513"/>
      <c r="L2309" s="513"/>
      <c r="M2309" s="513"/>
      <c r="N2309" s="513"/>
      <c r="O2309" s="513"/>
      <c r="P2309" s="513"/>
      <c r="Q2309" s="513"/>
      <c r="R2309" s="513"/>
      <c r="S2309" s="513"/>
      <c r="T2309" s="513"/>
      <c r="U2309" s="513"/>
      <c r="V2309" s="513"/>
      <c r="W2309" s="513"/>
      <c r="X2309" s="513"/>
      <c r="Y2309" s="513"/>
      <c r="Z2309" s="513"/>
      <c r="AA2309" s="513"/>
      <c r="AB2309" s="513"/>
      <c r="AC2309" s="513"/>
      <c r="AD2309" s="513"/>
      <c r="AE2309" s="513"/>
      <c r="AF2309" s="513"/>
      <c r="AG2309" s="513"/>
      <c r="AH2309" s="513"/>
      <c r="AI2309" s="513"/>
      <c r="AJ2309" s="513"/>
      <c r="AK2309" s="513"/>
      <c r="AL2309" s="513"/>
      <c r="AM2309" s="513"/>
      <c r="AN2309" s="513"/>
      <c r="AO2309" s="513"/>
      <c r="AP2309" s="513"/>
      <c r="AQ2309" s="513"/>
      <c r="AR2309" s="513"/>
      <c r="AS2309" s="513"/>
      <c r="AT2309" s="513"/>
      <c r="AU2309" s="513"/>
      <c r="AV2309" s="513"/>
      <c r="AW2309" s="513"/>
      <c r="AX2309" s="513"/>
      <c r="AY2309" s="513"/>
      <c r="AZ2309" s="513"/>
      <c r="BA2309" s="513"/>
      <c r="BB2309" s="513"/>
      <c r="BC2309" s="513"/>
      <c r="BD2309" s="513"/>
      <c r="BE2309" s="513"/>
      <c r="BF2309" s="513"/>
      <c r="BG2309" s="513"/>
      <c r="BH2309" s="513"/>
      <c r="BI2309" s="513"/>
      <c r="BJ2309" s="513"/>
      <c r="BK2309" s="513"/>
      <c r="BL2309" s="513"/>
      <c r="BM2309" s="513"/>
      <c r="BN2309" s="513"/>
      <c r="BO2309" s="513"/>
      <c r="BP2309" s="513"/>
      <c r="BQ2309" s="513"/>
      <c r="BR2309" s="513"/>
      <c r="BS2309" s="513"/>
      <c r="BT2309" s="513"/>
      <c r="BU2309" s="513"/>
      <c r="BV2309" s="513"/>
      <c r="BW2309" s="513"/>
      <c r="BX2309" s="513"/>
      <c r="BY2309" s="513"/>
      <c r="BZ2309" s="513"/>
      <c r="CA2309" s="513"/>
      <c r="CB2309" s="513"/>
      <c r="CC2309" s="1972"/>
      <c r="CD2309" s="1499"/>
      <c r="CE2309" s="1500"/>
      <c r="CF2309" s="1501"/>
      <c r="CG2309" s="1500"/>
      <c r="CH2309" s="1500"/>
      <c r="CI2309" s="1500"/>
      <c r="CJ2309" s="1976"/>
      <c r="CK2309" s="1519"/>
      <c r="CL2309" s="1509"/>
    </row>
    <row r="2310" spans="1:90" s="514" customFormat="1">
      <c r="A2310" s="511"/>
      <c r="B2310" s="512"/>
      <c r="C2310" s="1493"/>
      <c r="D2310" s="1493"/>
      <c r="E2310" s="1493"/>
      <c r="F2310" s="1493"/>
      <c r="G2310" s="1493"/>
      <c r="H2310" s="1530"/>
      <c r="I2310" s="1972"/>
      <c r="J2310" s="1542"/>
      <c r="K2310" s="513"/>
      <c r="L2310" s="513"/>
      <c r="M2310" s="513"/>
      <c r="N2310" s="513"/>
      <c r="O2310" s="513"/>
      <c r="P2310" s="513"/>
      <c r="Q2310" s="513"/>
      <c r="R2310" s="513"/>
      <c r="S2310" s="513"/>
      <c r="T2310" s="513"/>
      <c r="U2310" s="513"/>
      <c r="V2310" s="513"/>
      <c r="W2310" s="513"/>
      <c r="X2310" s="513"/>
      <c r="Y2310" s="513"/>
      <c r="Z2310" s="513"/>
      <c r="AA2310" s="513"/>
      <c r="AB2310" s="513"/>
      <c r="AC2310" s="513"/>
      <c r="AD2310" s="513"/>
      <c r="AE2310" s="513"/>
      <c r="AF2310" s="513"/>
      <c r="AG2310" s="513"/>
      <c r="AH2310" s="513"/>
      <c r="AI2310" s="513"/>
      <c r="AJ2310" s="513"/>
      <c r="AK2310" s="513"/>
      <c r="AL2310" s="513"/>
      <c r="AM2310" s="513"/>
      <c r="AN2310" s="513"/>
      <c r="AO2310" s="513"/>
      <c r="AP2310" s="513"/>
      <c r="AQ2310" s="513"/>
      <c r="AR2310" s="513"/>
      <c r="AS2310" s="513"/>
      <c r="AT2310" s="513"/>
      <c r="AU2310" s="513"/>
      <c r="AV2310" s="513"/>
      <c r="AW2310" s="513"/>
      <c r="AX2310" s="513"/>
      <c r="AY2310" s="513"/>
      <c r="AZ2310" s="513"/>
      <c r="BA2310" s="513"/>
      <c r="BB2310" s="513"/>
      <c r="BC2310" s="513"/>
      <c r="BD2310" s="513"/>
      <c r="BE2310" s="513"/>
      <c r="BF2310" s="513"/>
      <c r="BG2310" s="513"/>
      <c r="BH2310" s="513"/>
      <c r="BI2310" s="513"/>
      <c r="BJ2310" s="513"/>
      <c r="BK2310" s="513"/>
      <c r="BL2310" s="513"/>
      <c r="BM2310" s="513"/>
      <c r="BN2310" s="513"/>
      <c r="BO2310" s="513"/>
      <c r="BP2310" s="513"/>
      <c r="BQ2310" s="513"/>
      <c r="BR2310" s="513"/>
      <c r="BS2310" s="513"/>
      <c r="BT2310" s="513"/>
      <c r="BU2310" s="513"/>
      <c r="BV2310" s="513"/>
      <c r="BW2310" s="513"/>
      <c r="BX2310" s="513"/>
      <c r="BY2310" s="513"/>
      <c r="BZ2310" s="513"/>
      <c r="CA2310" s="513"/>
      <c r="CB2310" s="513"/>
      <c r="CC2310" s="1972"/>
      <c r="CD2310" s="1499"/>
      <c r="CE2310" s="1500"/>
      <c r="CF2310" s="1501"/>
      <c r="CG2310" s="1500"/>
      <c r="CH2310" s="1500"/>
      <c r="CI2310" s="1500"/>
      <c r="CJ2310" s="1976"/>
      <c r="CK2310" s="1519"/>
      <c r="CL2310" s="1509"/>
    </row>
    <row r="2311" spans="1:90" s="514" customFormat="1">
      <c r="A2311" s="511"/>
      <c r="B2311" s="512"/>
      <c r="C2311" s="1493"/>
      <c r="D2311" s="1493"/>
      <c r="E2311" s="1493"/>
      <c r="F2311" s="1493"/>
      <c r="G2311" s="1493"/>
      <c r="H2311" s="1530"/>
      <c r="I2311" s="1972"/>
      <c r="J2311" s="1542"/>
      <c r="K2311" s="513"/>
      <c r="L2311" s="513"/>
      <c r="M2311" s="513"/>
      <c r="N2311" s="513"/>
      <c r="O2311" s="513"/>
      <c r="P2311" s="513"/>
      <c r="Q2311" s="513"/>
      <c r="R2311" s="513"/>
      <c r="S2311" s="513"/>
      <c r="T2311" s="513"/>
      <c r="U2311" s="513"/>
      <c r="V2311" s="513"/>
      <c r="W2311" s="513"/>
      <c r="X2311" s="513"/>
      <c r="Y2311" s="513"/>
      <c r="Z2311" s="513"/>
      <c r="AA2311" s="513"/>
      <c r="AB2311" s="513"/>
      <c r="AC2311" s="513"/>
      <c r="AD2311" s="513"/>
      <c r="AE2311" s="513"/>
      <c r="AF2311" s="513"/>
      <c r="AG2311" s="513"/>
      <c r="AH2311" s="513"/>
      <c r="AI2311" s="513"/>
      <c r="AJ2311" s="513"/>
      <c r="AK2311" s="513"/>
      <c r="AL2311" s="513"/>
      <c r="AM2311" s="513"/>
      <c r="AN2311" s="513"/>
      <c r="AO2311" s="513"/>
      <c r="AP2311" s="513"/>
      <c r="AQ2311" s="513"/>
      <c r="AR2311" s="513"/>
      <c r="AS2311" s="513"/>
      <c r="AT2311" s="513"/>
      <c r="AU2311" s="513"/>
      <c r="AV2311" s="513"/>
      <c r="AW2311" s="513"/>
      <c r="AX2311" s="513"/>
      <c r="AY2311" s="513"/>
      <c r="AZ2311" s="513"/>
      <c r="BA2311" s="513"/>
      <c r="BB2311" s="513"/>
      <c r="BC2311" s="513"/>
      <c r="BD2311" s="513"/>
      <c r="BE2311" s="513"/>
      <c r="BF2311" s="513"/>
      <c r="BG2311" s="513"/>
      <c r="BH2311" s="513"/>
      <c r="BI2311" s="513"/>
      <c r="BJ2311" s="513"/>
      <c r="BK2311" s="513"/>
      <c r="BL2311" s="513"/>
      <c r="BM2311" s="513"/>
      <c r="BN2311" s="513"/>
      <c r="BO2311" s="513"/>
      <c r="BP2311" s="513"/>
      <c r="BQ2311" s="513"/>
      <c r="BR2311" s="513"/>
      <c r="BS2311" s="513"/>
      <c r="BT2311" s="513"/>
      <c r="BU2311" s="513"/>
      <c r="BV2311" s="513"/>
      <c r="BW2311" s="513"/>
      <c r="BX2311" s="513"/>
      <c r="BY2311" s="513"/>
      <c r="BZ2311" s="513"/>
      <c r="CA2311" s="513"/>
      <c r="CB2311" s="513"/>
      <c r="CC2311" s="1972"/>
      <c r="CD2311" s="1499"/>
      <c r="CE2311" s="1500"/>
      <c r="CF2311" s="1501"/>
      <c r="CG2311" s="1500"/>
      <c r="CH2311" s="1500"/>
      <c r="CI2311" s="1500"/>
      <c r="CJ2311" s="1976"/>
      <c r="CK2311" s="1519"/>
      <c r="CL2311" s="1509"/>
    </row>
    <row r="2312" spans="1:90" s="514" customFormat="1">
      <c r="A2312" s="511"/>
      <c r="B2312" s="512"/>
      <c r="C2312" s="1493"/>
      <c r="D2312" s="1493"/>
      <c r="E2312" s="1493"/>
      <c r="F2312" s="1493"/>
      <c r="G2312" s="1493"/>
      <c r="H2312" s="1530"/>
      <c r="I2312" s="1972"/>
      <c r="J2312" s="1542"/>
      <c r="K2312" s="513"/>
      <c r="L2312" s="513"/>
      <c r="M2312" s="513"/>
      <c r="N2312" s="513"/>
      <c r="O2312" s="513"/>
      <c r="P2312" s="513"/>
      <c r="Q2312" s="513"/>
      <c r="R2312" s="513"/>
      <c r="S2312" s="513"/>
      <c r="T2312" s="513"/>
      <c r="U2312" s="513"/>
      <c r="V2312" s="513"/>
      <c r="W2312" s="513"/>
      <c r="X2312" s="513"/>
      <c r="Y2312" s="513"/>
      <c r="Z2312" s="513"/>
      <c r="AA2312" s="513"/>
      <c r="AB2312" s="513"/>
      <c r="AC2312" s="513"/>
      <c r="AD2312" s="513"/>
      <c r="AE2312" s="513"/>
      <c r="AF2312" s="513"/>
      <c r="AG2312" s="513"/>
      <c r="AH2312" s="513"/>
      <c r="AI2312" s="513"/>
      <c r="AJ2312" s="513"/>
      <c r="AK2312" s="513"/>
      <c r="AL2312" s="513"/>
      <c r="AM2312" s="513"/>
      <c r="AN2312" s="513"/>
      <c r="AO2312" s="513"/>
      <c r="AP2312" s="513"/>
      <c r="AQ2312" s="513"/>
      <c r="AR2312" s="513"/>
      <c r="AS2312" s="513"/>
      <c r="AT2312" s="513"/>
      <c r="AU2312" s="513"/>
      <c r="AV2312" s="513"/>
      <c r="AW2312" s="513"/>
      <c r="AX2312" s="513"/>
      <c r="AY2312" s="513"/>
      <c r="AZ2312" s="513"/>
      <c r="BA2312" s="513"/>
      <c r="BB2312" s="513"/>
      <c r="BC2312" s="513"/>
      <c r="BD2312" s="513"/>
      <c r="BE2312" s="513"/>
      <c r="BF2312" s="513"/>
      <c r="BG2312" s="513"/>
      <c r="BH2312" s="513"/>
      <c r="BI2312" s="513"/>
      <c r="BJ2312" s="513"/>
      <c r="BK2312" s="513"/>
      <c r="BL2312" s="513"/>
      <c r="BM2312" s="513"/>
      <c r="BN2312" s="513"/>
      <c r="BO2312" s="513"/>
      <c r="BP2312" s="513"/>
      <c r="BQ2312" s="513"/>
      <c r="BR2312" s="513"/>
      <c r="BS2312" s="513"/>
      <c r="BT2312" s="513"/>
      <c r="BU2312" s="513"/>
      <c r="BV2312" s="513"/>
      <c r="BW2312" s="513"/>
      <c r="BX2312" s="513"/>
      <c r="BY2312" s="513"/>
      <c r="BZ2312" s="513"/>
      <c r="CA2312" s="513"/>
      <c r="CB2312" s="513"/>
      <c r="CC2312" s="1972"/>
      <c r="CD2312" s="1499"/>
      <c r="CE2312" s="1500"/>
      <c r="CF2312" s="1501"/>
      <c r="CG2312" s="1500"/>
      <c r="CH2312" s="1500"/>
      <c r="CI2312" s="1500"/>
      <c r="CJ2312" s="1976"/>
      <c r="CK2312" s="1519"/>
      <c r="CL2312" s="1509"/>
    </row>
    <row r="2313" spans="1:90" s="514" customFormat="1">
      <c r="A2313" s="511"/>
      <c r="B2313" s="512"/>
      <c r="C2313" s="1493"/>
      <c r="D2313" s="1493"/>
      <c r="E2313" s="1493"/>
      <c r="F2313" s="1493"/>
      <c r="G2313" s="1493"/>
      <c r="H2313" s="1530"/>
      <c r="I2313" s="1972"/>
      <c r="J2313" s="1542"/>
      <c r="K2313" s="513"/>
      <c r="L2313" s="513"/>
      <c r="M2313" s="513"/>
      <c r="N2313" s="513"/>
      <c r="O2313" s="513"/>
      <c r="P2313" s="513"/>
      <c r="Q2313" s="513"/>
      <c r="R2313" s="513"/>
      <c r="S2313" s="513"/>
      <c r="T2313" s="513"/>
      <c r="U2313" s="513"/>
      <c r="V2313" s="513"/>
      <c r="W2313" s="513"/>
      <c r="X2313" s="513"/>
      <c r="Y2313" s="513"/>
      <c r="Z2313" s="513"/>
      <c r="AA2313" s="513"/>
      <c r="AB2313" s="513"/>
      <c r="AC2313" s="513"/>
      <c r="AD2313" s="513"/>
      <c r="AE2313" s="513"/>
      <c r="AF2313" s="513"/>
      <c r="AG2313" s="513"/>
      <c r="AH2313" s="513"/>
      <c r="AI2313" s="513"/>
      <c r="AJ2313" s="513"/>
      <c r="AK2313" s="513"/>
      <c r="AL2313" s="513"/>
      <c r="AM2313" s="513"/>
      <c r="AN2313" s="513"/>
      <c r="AO2313" s="513"/>
      <c r="AP2313" s="513"/>
      <c r="AQ2313" s="513"/>
      <c r="AR2313" s="513"/>
      <c r="AS2313" s="513"/>
      <c r="AT2313" s="513"/>
      <c r="AU2313" s="513"/>
      <c r="AV2313" s="513"/>
      <c r="AW2313" s="513"/>
      <c r="AX2313" s="513"/>
      <c r="AY2313" s="513"/>
      <c r="AZ2313" s="513"/>
      <c r="BA2313" s="513"/>
      <c r="BB2313" s="513"/>
      <c r="BC2313" s="513"/>
      <c r="BD2313" s="513"/>
      <c r="BE2313" s="513"/>
      <c r="BF2313" s="513"/>
      <c r="BG2313" s="513"/>
      <c r="BH2313" s="513"/>
      <c r="BI2313" s="513"/>
      <c r="BJ2313" s="513"/>
      <c r="BK2313" s="513"/>
      <c r="BL2313" s="513"/>
      <c r="BM2313" s="513"/>
      <c r="BN2313" s="513"/>
      <c r="BO2313" s="513"/>
      <c r="BP2313" s="513"/>
      <c r="BQ2313" s="513"/>
      <c r="BR2313" s="513"/>
      <c r="BS2313" s="513"/>
      <c r="BT2313" s="513"/>
      <c r="BU2313" s="513"/>
      <c r="BV2313" s="513"/>
      <c r="BW2313" s="513"/>
      <c r="BX2313" s="513"/>
      <c r="BY2313" s="513"/>
      <c r="BZ2313" s="513"/>
      <c r="CA2313" s="513"/>
      <c r="CB2313" s="513"/>
      <c r="CC2313" s="1972"/>
      <c r="CD2313" s="1499"/>
      <c r="CE2313" s="1500"/>
      <c r="CF2313" s="1501"/>
      <c r="CG2313" s="1500"/>
      <c r="CH2313" s="1500"/>
      <c r="CI2313" s="1500"/>
      <c r="CJ2313" s="1976"/>
      <c r="CK2313" s="1519"/>
      <c r="CL2313" s="1509"/>
    </row>
    <row r="2314" spans="1:90" s="514" customFormat="1">
      <c r="A2314" s="511"/>
      <c r="B2314" s="512"/>
      <c r="C2314" s="1493"/>
      <c r="D2314" s="1493"/>
      <c r="E2314" s="1493"/>
      <c r="F2314" s="1493"/>
      <c r="G2314" s="1493"/>
      <c r="H2314" s="1530"/>
      <c r="I2314" s="1972"/>
      <c r="J2314" s="1542"/>
      <c r="K2314" s="513"/>
      <c r="L2314" s="513"/>
      <c r="M2314" s="513"/>
      <c r="N2314" s="513"/>
      <c r="O2314" s="513"/>
      <c r="P2314" s="513"/>
      <c r="Q2314" s="513"/>
      <c r="R2314" s="513"/>
      <c r="S2314" s="513"/>
      <c r="T2314" s="513"/>
      <c r="U2314" s="513"/>
      <c r="V2314" s="513"/>
      <c r="W2314" s="513"/>
      <c r="X2314" s="513"/>
      <c r="Y2314" s="513"/>
      <c r="Z2314" s="513"/>
      <c r="AA2314" s="513"/>
      <c r="AB2314" s="513"/>
      <c r="AC2314" s="513"/>
      <c r="AD2314" s="513"/>
      <c r="AE2314" s="513"/>
      <c r="AF2314" s="513"/>
      <c r="AG2314" s="513"/>
      <c r="AH2314" s="513"/>
      <c r="AI2314" s="513"/>
      <c r="AJ2314" s="513"/>
      <c r="AK2314" s="513"/>
      <c r="AL2314" s="513"/>
      <c r="AM2314" s="513"/>
      <c r="AN2314" s="513"/>
      <c r="AO2314" s="513"/>
      <c r="AP2314" s="513"/>
      <c r="AQ2314" s="513"/>
      <c r="AR2314" s="513"/>
      <c r="AS2314" s="513"/>
      <c r="AT2314" s="513"/>
      <c r="AU2314" s="513"/>
      <c r="AV2314" s="513"/>
      <c r="AW2314" s="513"/>
      <c r="AX2314" s="513"/>
      <c r="AY2314" s="513"/>
      <c r="AZ2314" s="513"/>
      <c r="BA2314" s="513"/>
      <c r="BB2314" s="513"/>
      <c r="BC2314" s="513"/>
      <c r="BD2314" s="513"/>
      <c r="BE2314" s="513"/>
      <c r="BF2314" s="513"/>
      <c r="BG2314" s="513"/>
      <c r="BH2314" s="513"/>
      <c r="BI2314" s="513"/>
      <c r="BJ2314" s="513"/>
      <c r="BK2314" s="513"/>
      <c r="BL2314" s="513"/>
      <c r="BM2314" s="513"/>
      <c r="BN2314" s="513"/>
      <c r="BO2314" s="513"/>
      <c r="BP2314" s="513"/>
      <c r="BQ2314" s="513"/>
      <c r="BR2314" s="513"/>
      <c r="BS2314" s="513"/>
      <c r="BT2314" s="513"/>
      <c r="BU2314" s="513"/>
      <c r="BV2314" s="513"/>
      <c r="BW2314" s="513"/>
      <c r="BX2314" s="513"/>
      <c r="BY2314" s="513"/>
      <c r="BZ2314" s="513"/>
      <c r="CA2314" s="513"/>
      <c r="CB2314" s="513"/>
      <c r="CC2314" s="1972"/>
      <c r="CD2314" s="1499"/>
      <c r="CE2314" s="1500"/>
      <c r="CF2314" s="1501"/>
      <c r="CG2314" s="1500"/>
      <c r="CH2314" s="1500"/>
      <c r="CI2314" s="1500"/>
      <c r="CJ2314" s="1976"/>
      <c r="CK2314" s="1519"/>
      <c r="CL2314" s="1509"/>
    </row>
    <row r="2315" spans="1:90" s="514" customFormat="1">
      <c r="A2315" s="511"/>
      <c r="B2315" s="512"/>
      <c r="C2315" s="1493"/>
      <c r="D2315" s="1493"/>
      <c r="E2315" s="1493"/>
      <c r="F2315" s="1493"/>
      <c r="G2315" s="1493"/>
      <c r="H2315" s="1530"/>
      <c r="I2315" s="1972"/>
      <c r="J2315" s="1542"/>
      <c r="K2315" s="513"/>
      <c r="L2315" s="513"/>
      <c r="M2315" s="513"/>
      <c r="N2315" s="513"/>
      <c r="O2315" s="513"/>
      <c r="P2315" s="513"/>
      <c r="Q2315" s="513"/>
      <c r="R2315" s="513"/>
      <c r="S2315" s="513"/>
      <c r="T2315" s="513"/>
      <c r="U2315" s="513"/>
      <c r="V2315" s="513"/>
      <c r="W2315" s="513"/>
      <c r="X2315" s="513"/>
      <c r="Y2315" s="513"/>
      <c r="Z2315" s="513"/>
      <c r="AA2315" s="513"/>
      <c r="AB2315" s="513"/>
      <c r="AC2315" s="513"/>
      <c r="AD2315" s="513"/>
      <c r="AE2315" s="513"/>
      <c r="AF2315" s="513"/>
      <c r="AG2315" s="513"/>
      <c r="AH2315" s="513"/>
      <c r="AI2315" s="513"/>
      <c r="AJ2315" s="513"/>
      <c r="AK2315" s="513"/>
      <c r="AL2315" s="513"/>
      <c r="AM2315" s="513"/>
      <c r="AN2315" s="513"/>
      <c r="AO2315" s="513"/>
      <c r="AP2315" s="513"/>
      <c r="AQ2315" s="513"/>
      <c r="AR2315" s="513"/>
      <c r="AS2315" s="513"/>
      <c r="AT2315" s="513"/>
      <c r="AU2315" s="513"/>
      <c r="AV2315" s="513"/>
      <c r="AW2315" s="513"/>
      <c r="AX2315" s="513"/>
      <c r="AY2315" s="513"/>
      <c r="AZ2315" s="513"/>
      <c r="BA2315" s="513"/>
      <c r="BB2315" s="513"/>
      <c r="BC2315" s="513"/>
      <c r="BD2315" s="513"/>
      <c r="BE2315" s="513"/>
      <c r="BF2315" s="513"/>
      <c r="BG2315" s="513"/>
      <c r="BH2315" s="513"/>
      <c r="BI2315" s="513"/>
      <c r="BJ2315" s="513"/>
      <c r="BK2315" s="513"/>
      <c r="BL2315" s="513"/>
      <c r="BM2315" s="513"/>
      <c r="BN2315" s="513"/>
      <c r="BO2315" s="513"/>
      <c r="BP2315" s="513"/>
      <c r="BQ2315" s="513"/>
      <c r="BR2315" s="513"/>
      <c r="BS2315" s="513"/>
      <c r="BT2315" s="513"/>
      <c r="BU2315" s="513"/>
      <c r="BV2315" s="513"/>
      <c r="BW2315" s="513"/>
      <c r="BX2315" s="513"/>
      <c r="BY2315" s="513"/>
      <c r="BZ2315" s="513"/>
      <c r="CA2315" s="513"/>
      <c r="CB2315" s="513"/>
      <c r="CC2315" s="1972"/>
      <c r="CD2315" s="1499"/>
      <c r="CE2315" s="1500"/>
      <c r="CF2315" s="1501"/>
      <c r="CG2315" s="1500"/>
      <c r="CH2315" s="1500"/>
      <c r="CI2315" s="1500"/>
      <c r="CJ2315" s="1976"/>
      <c r="CK2315" s="1519"/>
      <c r="CL2315" s="1509"/>
    </row>
    <row r="2316" spans="1:90" s="514" customFormat="1">
      <c r="A2316" s="511"/>
      <c r="B2316" s="512"/>
      <c r="C2316" s="1493"/>
      <c r="D2316" s="1493"/>
      <c r="E2316" s="1493"/>
      <c r="F2316" s="1493"/>
      <c r="G2316" s="1493"/>
      <c r="H2316" s="1530"/>
      <c r="I2316" s="1972"/>
      <c r="J2316" s="1542"/>
      <c r="K2316" s="513"/>
      <c r="L2316" s="513"/>
      <c r="M2316" s="513"/>
      <c r="N2316" s="513"/>
      <c r="O2316" s="513"/>
      <c r="P2316" s="513"/>
      <c r="Q2316" s="513"/>
      <c r="R2316" s="513"/>
      <c r="S2316" s="513"/>
      <c r="T2316" s="513"/>
      <c r="U2316" s="513"/>
      <c r="V2316" s="513"/>
      <c r="W2316" s="513"/>
      <c r="X2316" s="513"/>
      <c r="Y2316" s="513"/>
      <c r="Z2316" s="513"/>
      <c r="AA2316" s="513"/>
      <c r="AB2316" s="513"/>
      <c r="AC2316" s="513"/>
      <c r="AD2316" s="513"/>
      <c r="AE2316" s="513"/>
      <c r="AF2316" s="513"/>
      <c r="AG2316" s="513"/>
      <c r="AH2316" s="513"/>
      <c r="AI2316" s="513"/>
      <c r="AJ2316" s="513"/>
      <c r="AK2316" s="513"/>
      <c r="AL2316" s="513"/>
      <c r="AM2316" s="513"/>
      <c r="AN2316" s="513"/>
      <c r="AO2316" s="513"/>
      <c r="AP2316" s="513"/>
      <c r="AQ2316" s="513"/>
      <c r="AR2316" s="513"/>
      <c r="AS2316" s="513"/>
      <c r="AT2316" s="513"/>
      <c r="AU2316" s="513"/>
      <c r="AV2316" s="513"/>
      <c r="AW2316" s="513"/>
      <c r="AX2316" s="513"/>
      <c r="AY2316" s="513"/>
      <c r="AZ2316" s="513"/>
      <c r="BA2316" s="513"/>
      <c r="BB2316" s="513"/>
      <c r="BC2316" s="513"/>
      <c r="BD2316" s="513"/>
      <c r="BE2316" s="513"/>
      <c r="BF2316" s="513"/>
      <c r="BG2316" s="513"/>
      <c r="BH2316" s="513"/>
      <c r="BI2316" s="513"/>
      <c r="BJ2316" s="513"/>
      <c r="BK2316" s="513"/>
      <c r="BL2316" s="513"/>
      <c r="BM2316" s="513"/>
      <c r="BN2316" s="513"/>
      <c r="BO2316" s="513"/>
      <c r="BP2316" s="513"/>
      <c r="BQ2316" s="513"/>
      <c r="BR2316" s="513"/>
      <c r="BS2316" s="513"/>
      <c r="BT2316" s="513"/>
      <c r="BU2316" s="513"/>
      <c r="BV2316" s="513"/>
      <c r="BW2316" s="513"/>
      <c r="BX2316" s="513"/>
      <c r="BY2316" s="513"/>
      <c r="BZ2316" s="513"/>
      <c r="CA2316" s="513"/>
      <c r="CB2316" s="513"/>
      <c r="CC2316" s="1972"/>
      <c r="CD2316" s="1499"/>
      <c r="CE2316" s="1500"/>
      <c r="CF2316" s="1501"/>
      <c r="CG2316" s="1500"/>
      <c r="CH2316" s="1500"/>
      <c r="CI2316" s="1500"/>
      <c r="CJ2316" s="1976"/>
      <c r="CK2316" s="1519"/>
      <c r="CL2316" s="1509"/>
    </row>
    <row r="2317" spans="1:90" s="514" customFormat="1">
      <c r="A2317" s="511"/>
      <c r="B2317" s="512"/>
      <c r="C2317" s="1493"/>
      <c r="D2317" s="1493"/>
      <c r="E2317" s="1493"/>
      <c r="F2317" s="1493"/>
      <c r="G2317" s="1493"/>
      <c r="H2317" s="1530"/>
      <c r="I2317" s="1972"/>
      <c r="J2317" s="1542"/>
      <c r="K2317" s="513"/>
      <c r="L2317" s="513"/>
      <c r="M2317" s="513"/>
      <c r="N2317" s="513"/>
      <c r="O2317" s="513"/>
      <c r="P2317" s="513"/>
      <c r="Q2317" s="513"/>
      <c r="R2317" s="513"/>
      <c r="S2317" s="513"/>
      <c r="T2317" s="513"/>
      <c r="U2317" s="513"/>
      <c r="V2317" s="513"/>
      <c r="W2317" s="513"/>
      <c r="X2317" s="513"/>
      <c r="Y2317" s="513"/>
      <c r="Z2317" s="513"/>
      <c r="AA2317" s="513"/>
      <c r="AB2317" s="513"/>
      <c r="AC2317" s="513"/>
      <c r="AD2317" s="513"/>
      <c r="AE2317" s="513"/>
      <c r="AF2317" s="513"/>
      <c r="AG2317" s="513"/>
      <c r="AH2317" s="513"/>
      <c r="AI2317" s="513"/>
      <c r="AJ2317" s="513"/>
      <c r="AK2317" s="513"/>
      <c r="AL2317" s="513"/>
      <c r="AM2317" s="513"/>
      <c r="AN2317" s="513"/>
      <c r="AO2317" s="513"/>
      <c r="AP2317" s="513"/>
      <c r="AQ2317" s="513"/>
      <c r="AR2317" s="513"/>
      <c r="AS2317" s="513"/>
      <c r="AT2317" s="513"/>
      <c r="AU2317" s="513"/>
      <c r="AV2317" s="513"/>
      <c r="AW2317" s="513"/>
      <c r="AX2317" s="513"/>
      <c r="AY2317" s="513"/>
      <c r="AZ2317" s="513"/>
      <c r="BA2317" s="513"/>
      <c r="BB2317" s="513"/>
      <c r="BC2317" s="513"/>
      <c r="BD2317" s="513"/>
      <c r="BE2317" s="513"/>
      <c r="BF2317" s="513"/>
      <c r="BG2317" s="513"/>
      <c r="BH2317" s="513"/>
      <c r="BI2317" s="513"/>
      <c r="BJ2317" s="513"/>
      <c r="BK2317" s="513"/>
      <c r="BL2317" s="513"/>
      <c r="BM2317" s="513"/>
      <c r="BN2317" s="513"/>
      <c r="BO2317" s="513"/>
      <c r="BP2317" s="513"/>
      <c r="BQ2317" s="513"/>
      <c r="BR2317" s="513"/>
      <c r="BS2317" s="513"/>
      <c r="BT2317" s="513"/>
      <c r="BU2317" s="513"/>
      <c r="BV2317" s="513"/>
      <c r="BW2317" s="513"/>
      <c r="BX2317" s="513"/>
      <c r="BY2317" s="513"/>
      <c r="BZ2317" s="513"/>
      <c r="CA2317" s="513"/>
      <c r="CB2317" s="513"/>
      <c r="CC2317" s="1972"/>
      <c r="CD2317" s="1499"/>
      <c r="CE2317" s="1500"/>
      <c r="CF2317" s="1501"/>
      <c r="CG2317" s="1500"/>
      <c r="CH2317" s="1500"/>
      <c r="CI2317" s="1500"/>
      <c r="CJ2317" s="1976"/>
      <c r="CK2317" s="1519"/>
      <c r="CL2317" s="1509"/>
    </row>
    <row r="2318" spans="1:90" s="514" customFormat="1">
      <c r="A2318" s="511"/>
      <c r="B2318" s="512"/>
      <c r="C2318" s="1493"/>
      <c r="D2318" s="1493"/>
      <c r="E2318" s="1493"/>
      <c r="F2318" s="1493"/>
      <c r="G2318" s="1493"/>
      <c r="H2318" s="1530"/>
      <c r="I2318" s="1972"/>
      <c r="J2318" s="1542"/>
      <c r="K2318" s="513"/>
      <c r="L2318" s="513"/>
      <c r="M2318" s="513"/>
      <c r="N2318" s="513"/>
      <c r="O2318" s="513"/>
      <c r="P2318" s="513"/>
      <c r="Q2318" s="513"/>
      <c r="R2318" s="513"/>
      <c r="S2318" s="513"/>
      <c r="T2318" s="513"/>
      <c r="U2318" s="513"/>
      <c r="V2318" s="513"/>
      <c r="W2318" s="513"/>
      <c r="X2318" s="513"/>
      <c r="Y2318" s="513"/>
      <c r="Z2318" s="513"/>
      <c r="AA2318" s="513"/>
      <c r="AB2318" s="513"/>
      <c r="AC2318" s="513"/>
      <c r="AD2318" s="513"/>
      <c r="AE2318" s="513"/>
      <c r="AF2318" s="513"/>
      <c r="AG2318" s="513"/>
      <c r="AH2318" s="513"/>
      <c r="AI2318" s="513"/>
      <c r="AJ2318" s="513"/>
      <c r="AK2318" s="513"/>
      <c r="AL2318" s="513"/>
      <c r="AM2318" s="513"/>
      <c r="AN2318" s="513"/>
      <c r="AO2318" s="513"/>
      <c r="AP2318" s="513"/>
      <c r="AQ2318" s="513"/>
      <c r="AR2318" s="513"/>
      <c r="AS2318" s="513"/>
      <c r="AT2318" s="513"/>
      <c r="AU2318" s="513"/>
      <c r="AV2318" s="513"/>
      <c r="AW2318" s="513"/>
      <c r="AX2318" s="513"/>
      <c r="AY2318" s="513"/>
      <c r="AZ2318" s="513"/>
      <c r="BA2318" s="513"/>
      <c r="BB2318" s="513"/>
      <c r="BC2318" s="513"/>
      <c r="BD2318" s="513"/>
      <c r="BE2318" s="513"/>
      <c r="BF2318" s="513"/>
      <c r="BG2318" s="513"/>
      <c r="BH2318" s="513"/>
      <c r="BI2318" s="513"/>
      <c r="BJ2318" s="513"/>
      <c r="BK2318" s="513"/>
      <c r="BL2318" s="513"/>
      <c r="BM2318" s="513"/>
      <c r="BN2318" s="513"/>
      <c r="BO2318" s="513"/>
      <c r="BP2318" s="513"/>
      <c r="BQ2318" s="513"/>
      <c r="BR2318" s="513"/>
      <c r="BS2318" s="513"/>
      <c r="BT2318" s="513"/>
      <c r="BU2318" s="513"/>
      <c r="BV2318" s="513"/>
      <c r="BW2318" s="513"/>
      <c r="BX2318" s="513"/>
      <c r="BY2318" s="513"/>
      <c r="BZ2318" s="513"/>
      <c r="CA2318" s="513"/>
      <c r="CB2318" s="513"/>
      <c r="CC2318" s="1972"/>
      <c r="CD2318" s="1499"/>
      <c r="CE2318" s="1500"/>
      <c r="CF2318" s="1501"/>
      <c r="CG2318" s="1500"/>
      <c r="CH2318" s="1500"/>
      <c r="CI2318" s="1500"/>
      <c r="CJ2318" s="1976"/>
      <c r="CK2318" s="1519"/>
      <c r="CL2318" s="1509"/>
    </row>
    <row r="2319" spans="1:90" s="514" customFormat="1">
      <c r="A2319" s="511"/>
      <c r="B2319" s="512"/>
      <c r="C2319" s="1493"/>
      <c r="D2319" s="1493"/>
      <c r="E2319" s="1493"/>
      <c r="F2319" s="1493"/>
      <c r="G2319" s="1493"/>
      <c r="H2319" s="1530"/>
      <c r="I2319" s="1972"/>
      <c r="J2319" s="1542"/>
      <c r="K2319" s="513"/>
      <c r="L2319" s="513"/>
      <c r="M2319" s="513"/>
      <c r="N2319" s="513"/>
      <c r="O2319" s="513"/>
      <c r="P2319" s="513"/>
      <c r="Q2319" s="513"/>
      <c r="R2319" s="513"/>
      <c r="S2319" s="513"/>
      <c r="T2319" s="513"/>
      <c r="U2319" s="513"/>
      <c r="V2319" s="513"/>
      <c r="W2319" s="513"/>
      <c r="X2319" s="513"/>
      <c r="Y2319" s="513"/>
      <c r="Z2319" s="513"/>
      <c r="AA2319" s="513"/>
      <c r="AB2319" s="513"/>
      <c r="AC2319" s="513"/>
      <c r="AD2319" s="513"/>
      <c r="AE2319" s="513"/>
      <c r="AF2319" s="513"/>
      <c r="AG2319" s="513"/>
      <c r="AH2319" s="513"/>
      <c r="AI2319" s="513"/>
      <c r="AJ2319" s="513"/>
      <c r="AK2319" s="513"/>
      <c r="AL2319" s="513"/>
      <c r="AM2319" s="513"/>
      <c r="AN2319" s="513"/>
      <c r="AO2319" s="513"/>
      <c r="AP2319" s="513"/>
      <c r="AQ2319" s="513"/>
      <c r="AR2319" s="513"/>
      <c r="AS2319" s="513"/>
      <c r="AT2319" s="513"/>
      <c r="AU2319" s="513"/>
      <c r="AV2319" s="513"/>
      <c r="AW2319" s="513"/>
      <c r="AX2319" s="513"/>
      <c r="AY2319" s="513"/>
      <c r="AZ2319" s="513"/>
      <c r="BA2319" s="513"/>
      <c r="BB2319" s="513"/>
      <c r="BC2319" s="513"/>
      <c r="BD2319" s="513"/>
      <c r="BE2319" s="513"/>
      <c r="BF2319" s="513"/>
      <c r="BG2319" s="513"/>
      <c r="BH2319" s="513"/>
      <c r="BI2319" s="513"/>
      <c r="BJ2319" s="513"/>
      <c r="BK2319" s="513"/>
      <c r="BL2319" s="513"/>
      <c r="BM2319" s="513"/>
      <c r="BN2319" s="513"/>
      <c r="BO2319" s="513"/>
      <c r="BP2319" s="513"/>
      <c r="BQ2319" s="513"/>
      <c r="BR2319" s="513"/>
      <c r="BS2319" s="513"/>
      <c r="BT2319" s="513"/>
      <c r="BU2319" s="513"/>
      <c r="BV2319" s="513"/>
      <c r="BW2319" s="513"/>
      <c r="BX2319" s="513"/>
      <c r="BY2319" s="513"/>
      <c r="BZ2319" s="513"/>
      <c r="CA2319" s="513"/>
      <c r="CB2319" s="513"/>
      <c r="CC2319" s="1972"/>
      <c r="CD2319" s="1499"/>
      <c r="CE2319" s="1500"/>
      <c r="CF2319" s="1501"/>
      <c r="CG2319" s="1500"/>
      <c r="CH2319" s="1500"/>
      <c r="CI2319" s="1500"/>
      <c r="CJ2319" s="1976"/>
      <c r="CK2319" s="1519"/>
      <c r="CL2319" s="1509"/>
    </row>
    <row r="2320" spans="1:90" s="514" customFormat="1">
      <c r="A2320" s="511"/>
      <c r="B2320" s="512"/>
      <c r="C2320" s="1493"/>
      <c r="D2320" s="1493"/>
      <c r="E2320" s="1493"/>
      <c r="F2320" s="1493"/>
      <c r="G2320" s="1493"/>
      <c r="H2320" s="1530"/>
      <c r="I2320" s="1972"/>
      <c r="J2320" s="1542"/>
      <c r="K2320" s="513"/>
      <c r="L2320" s="513"/>
      <c r="M2320" s="513"/>
      <c r="N2320" s="513"/>
      <c r="O2320" s="513"/>
      <c r="P2320" s="513"/>
      <c r="Q2320" s="513"/>
      <c r="R2320" s="513"/>
      <c r="S2320" s="513"/>
      <c r="T2320" s="513"/>
      <c r="U2320" s="513"/>
      <c r="V2320" s="513"/>
      <c r="W2320" s="513"/>
      <c r="X2320" s="513"/>
      <c r="Y2320" s="513"/>
      <c r="Z2320" s="513"/>
      <c r="AA2320" s="513"/>
      <c r="AB2320" s="513"/>
      <c r="AC2320" s="513"/>
      <c r="AD2320" s="513"/>
      <c r="AE2320" s="513"/>
      <c r="AF2320" s="513"/>
      <c r="AG2320" s="513"/>
      <c r="AH2320" s="513"/>
      <c r="AI2320" s="513"/>
      <c r="AJ2320" s="513"/>
      <c r="AK2320" s="513"/>
      <c r="AL2320" s="513"/>
      <c r="AM2320" s="513"/>
      <c r="AN2320" s="513"/>
      <c r="AO2320" s="513"/>
      <c r="AP2320" s="513"/>
      <c r="AQ2320" s="513"/>
      <c r="AR2320" s="513"/>
      <c r="AS2320" s="513"/>
      <c r="AT2320" s="513"/>
      <c r="AU2320" s="513"/>
      <c r="AV2320" s="513"/>
      <c r="AW2320" s="513"/>
      <c r="AX2320" s="513"/>
      <c r="AY2320" s="513"/>
      <c r="AZ2320" s="513"/>
      <c r="BA2320" s="513"/>
      <c r="BB2320" s="513"/>
      <c r="BC2320" s="513"/>
      <c r="BD2320" s="513"/>
      <c r="BE2320" s="513"/>
      <c r="BF2320" s="513"/>
      <c r="BG2320" s="513"/>
      <c r="BH2320" s="513"/>
      <c r="BI2320" s="513"/>
      <c r="BJ2320" s="513"/>
      <c r="BK2320" s="513"/>
      <c r="BL2320" s="513"/>
      <c r="BM2320" s="513"/>
      <c r="BN2320" s="513"/>
      <c r="BO2320" s="513"/>
      <c r="BP2320" s="513"/>
      <c r="BQ2320" s="513"/>
      <c r="BR2320" s="513"/>
      <c r="BS2320" s="513"/>
      <c r="BT2320" s="513"/>
      <c r="BU2320" s="513"/>
      <c r="BV2320" s="513"/>
      <c r="BW2320" s="513"/>
      <c r="BX2320" s="513"/>
      <c r="BY2320" s="513"/>
      <c r="BZ2320" s="513"/>
      <c r="CA2320" s="513"/>
      <c r="CB2320" s="513"/>
      <c r="CC2320" s="1972"/>
      <c r="CD2320" s="1499"/>
      <c r="CE2320" s="1500"/>
      <c r="CF2320" s="1501"/>
      <c r="CG2320" s="1500"/>
      <c r="CH2320" s="1500"/>
      <c r="CI2320" s="1500"/>
      <c r="CJ2320" s="1976"/>
      <c r="CK2320" s="1519"/>
      <c r="CL2320" s="1509"/>
    </row>
    <row r="2321" spans="1:90" s="514" customFormat="1">
      <c r="A2321" s="511"/>
      <c r="B2321" s="512"/>
      <c r="C2321" s="1493"/>
      <c r="D2321" s="1493"/>
      <c r="E2321" s="1493"/>
      <c r="F2321" s="1493"/>
      <c r="G2321" s="1493"/>
      <c r="H2321" s="1530"/>
      <c r="I2321" s="1972"/>
      <c r="J2321" s="1542"/>
      <c r="K2321" s="513"/>
      <c r="L2321" s="513"/>
      <c r="M2321" s="513"/>
      <c r="N2321" s="513"/>
      <c r="O2321" s="513"/>
      <c r="P2321" s="513"/>
      <c r="Q2321" s="513"/>
      <c r="R2321" s="513"/>
      <c r="S2321" s="513"/>
      <c r="T2321" s="513"/>
      <c r="U2321" s="513"/>
      <c r="V2321" s="513"/>
      <c r="W2321" s="513"/>
      <c r="X2321" s="513"/>
      <c r="Y2321" s="513"/>
      <c r="Z2321" s="513"/>
      <c r="AA2321" s="513"/>
      <c r="AB2321" s="513"/>
      <c r="AC2321" s="513"/>
      <c r="AD2321" s="513"/>
      <c r="AE2321" s="513"/>
      <c r="AF2321" s="513"/>
      <c r="AG2321" s="513"/>
      <c r="AH2321" s="513"/>
      <c r="AI2321" s="513"/>
      <c r="AJ2321" s="513"/>
      <c r="AK2321" s="513"/>
      <c r="AL2321" s="513"/>
      <c r="AM2321" s="513"/>
      <c r="AN2321" s="513"/>
      <c r="AO2321" s="513"/>
      <c r="AP2321" s="513"/>
      <c r="AQ2321" s="513"/>
      <c r="AR2321" s="513"/>
      <c r="AS2321" s="513"/>
      <c r="AT2321" s="513"/>
      <c r="AU2321" s="513"/>
      <c r="AV2321" s="513"/>
      <c r="AW2321" s="513"/>
      <c r="AX2321" s="513"/>
      <c r="AY2321" s="513"/>
      <c r="AZ2321" s="513"/>
      <c r="BA2321" s="513"/>
      <c r="BB2321" s="513"/>
      <c r="BC2321" s="513"/>
      <c r="BD2321" s="513"/>
      <c r="BE2321" s="513"/>
      <c r="BF2321" s="513"/>
      <c r="BG2321" s="513"/>
      <c r="BH2321" s="513"/>
      <c r="BI2321" s="513"/>
      <c r="BJ2321" s="513"/>
      <c r="BK2321" s="513"/>
      <c r="BL2321" s="513"/>
      <c r="BM2321" s="513"/>
      <c r="BN2321" s="513"/>
      <c r="BO2321" s="513"/>
      <c r="BP2321" s="513"/>
      <c r="BQ2321" s="513"/>
      <c r="BR2321" s="513"/>
      <c r="BS2321" s="513"/>
      <c r="BT2321" s="513"/>
      <c r="BU2321" s="513"/>
      <c r="BV2321" s="513"/>
      <c r="BW2321" s="513"/>
      <c r="BX2321" s="513"/>
      <c r="BY2321" s="513"/>
      <c r="BZ2321" s="513"/>
      <c r="CA2321" s="513"/>
      <c r="CB2321" s="513"/>
      <c r="CC2321" s="1972"/>
      <c r="CD2321" s="1499"/>
      <c r="CE2321" s="1500"/>
      <c r="CF2321" s="1501"/>
      <c r="CG2321" s="1500"/>
      <c r="CH2321" s="1500"/>
      <c r="CI2321" s="1500"/>
      <c r="CJ2321" s="1976"/>
      <c r="CK2321" s="1519"/>
      <c r="CL2321" s="1509"/>
    </row>
    <row r="2322" spans="1:90" s="514" customFormat="1">
      <c r="A2322" s="511"/>
      <c r="B2322" s="512"/>
      <c r="C2322" s="1493"/>
      <c r="D2322" s="1493"/>
      <c r="E2322" s="1493"/>
      <c r="F2322" s="1493"/>
      <c r="G2322" s="1493"/>
      <c r="H2322" s="1530"/>
      <c r="I2322" s="1972"/>
      <c r="J2322" s="1542"/>
      <c r="K2322" s="513"/>
      <c r="L2322" s="513"/>
      <c r="M2322" s="513"/>
      <c r="N2322" s="513"/>
      <c r="O2322" s="513"/>
      <c r="P2322" s="513"/>
      <c r="Q2322" s="513"/>
      <c r="R2322" s="513"/>
      <c r="S2322" s="513"/>
      <c r="T2322" s="513"/>
      <c r="U2322" s="513"/>
      <c r="V2322" s="513"/>
      <c r="W2322" s="513"/>
      <c r="X2322" s="513"/>
      <c r="Y2322" s="513"/>
      <c r="Z2322" s="513"/>
      <c r="AA2322" s="513"/>
      <c r="AB2322" s="513"/>
      <c r="AC2322" s="513"/>
      <c r="AD2322" s="513"/>
      <c r="AE2322" s="513"/>
      <c r="AF2322" s="513"/>
      <c r="AG2322" s="513"/>
      <c r="AH2322" s="513"/>
      <c r="AI2322" s="513"/>
      <c r="AJ2322" s="513"/>
      <c r="AK2322" s="513"/>
      <c r="AL2322" s="513"/>
      <c r="AM2322" s="513"/>
      <c r="AN2322" s="513"/>
      <c r="AO2322" s="513"/>
      <c r="AP2322" s="513"/>
      <c r="AQ2322" s="513"/>
      <c r="AR2322" s="513"/>
      <c r="AS2322" s="513"/>
      <c r="AT2322" s="513"/>
      <c r="AU2322" s="513"/>
      <c r="AV2322" s="513"/>
      <c r="AW2322" s="513"/>
      <c r="AX2322" s="513"/>
      <c r="AY2322" s="513"/>
      <c r="AZ2322" s="513"/>
      <c r="BA2322" s="513"/>
      <c r="BB2322" s="513"/>
      <c r="BC2322" s="513"/>
      <c r="BD2322" s="513"/>
      <c r="BE2322" s="513"/>
      <c r="BF2322" s="513"/>
      <c r="BG2322" s="513"/>
      <c r="BH2322" s="513"/>
      <c r="BI2322" s="513"/>
      <c r="BJ2322" s="513"/>
      <c r="BK2322" s="513"/>
      <c r="BL2322" s="513"/>
      <c r="BM2322" s="513"/>
      <c r="BN2322" s="513"/>
      <c r="BO2322" s="513"/>
      <c r="BP2322" s="513"/>
      <c r="BQ2322" s="513"/>
      <c r="BR2322" s="513"/>
      <c r="BS2322" s="513"/>
      <c r="BT2322" s="513"/>
      <c r="BU2322" s="513"/>
      <c r="BV2322" s="513"/>
      <c r="BW2322" s="513"/>
      <c r="BX2322" s="513"/>
      <c r="BY2322" s="513"/>
      <c r="BZ2322" s="513"/>
      <c r="CA2322" s="513"/>
      <c r="CB2322" s="513"/>
      <c r="CC2322" s="1972"/>
      <c r="CD2322" s="1499"/>
      <c r="CE2322" s="1500"/>
      <c r="CF2322" s="1501"/>
      <c r="CG2322" s="1500"/>
      <c r="CH2322" s="1500"/>
      <c r="CI2322" s="1500"/>
      <c r="CJ2322" s="1976"/>
      <c r="CK2322" s="1519"/>
      <c r="CL2322" s="1509"/>
    </row>
    <row r="2323" spans="1:90" s="514" customFormat="1">
      <c r="A2323" s="511"/>
      <c r="B2323" s="512"/>
      <c r="C2323" s="1493"/>
      <c r="D2323" s="1493"/>
      <c r="E2323" s="1493"/>
      <c r="F2323" s="1493"/>
      <c r="G2323" s="1493"/>
      <c r="H2323" s="1530"/>
      <c r="I2323" s="1972"/>
      <c r="J2323" s="1542"/>
      <c r="K2323" s="513"/>
      <c r="L2323" s="513"/>
      <c r="M2323" s="513"/>
      <c r="N2323" s="513"/>
      <c r="O2323" s="513"/>
      <c r="P2323" s="513"/>
      <c r="Q2323" s="513"/>
      <c r="R2323" s="513"/>
      <c r="S2323" s="513"/>
      <c r="T2323" s="513"/>
      <c r="U2323" s="513"/>
      <c r="V2323" s="513"/>
      <c r="W2323" s="513"/>
      <c r="X2323" s="513"/>
      <c r="Y2323" s="513"/>
      <c r="Z2323" s="513"/>
      <c r="AA2323" s="513"/>
      <c r="AB2323" s="513"/>
      <c r="AC2323" s="513"/>
      <c r="AD2323" s="513"/>
      <c r="AE2323" s="513"/>
      <c r="AF2323" s="513"/>
      <c r="AG2323" s="513"/>
      <c r="AH2323" s="513"/>
      <c r="AI2323" s="513"/>
      <c r="AJ2323" s="513"/>
      <c r="AK2323" s="513"/>
      <c r="AL2323" s="513"/>
      <c r="AM2323" s="513"/>
      <c r="AN2323" s="513"/>
      <c r="AO2323" s="513"/>
      <c r="AP2323" s="513"/>
      <c r="AQ2323" s="513"/>
      <c r="AR2323" s="513"/>
      <c r="AS2323" s="513"/>
      <c r="AT2323" s="513"/>
      <c r="AU2323" s="513"/>
      <c r="AV2323" s="513"/>
      <c r="AW2323" s="513"/>
      <c r="AX2323" s="513"/>
      <c r="AY2323" s="513"/>
      <c r="AZ2323" s="513"/>
      <c r="BA2323" s="513"/>
      <c r="BB2323" s="513"/>
      <c r="BC2323" s="513"/>
      <c r="BD2323" s="513"/>
      <c r="BE2323" s="513"/>
      <c r="BF2323" s="513"/>
      <c r="BG2323" s="513"/>
      <c r="BH2323" s="513"/>
      <c r="BI2323" s="513"/>
      <c r="BJ2323" s="513"/>
      <c r="BK2323" s="513"/>
      <c r="BL2323" s="513"/>
      <c r="BM2323" s="513"/>
      <c r="BN2323" s="513"/>
      <c r="BO2323" s="513"/>
      <c r="BP2323" s="513"/>
      <c r="BQ2323" s="513"/>
      <c r="BR2323" s="513"/>
      <c r="BS2323" s="513"/>
      <c r="BT2323" s="513"/>
      <c r="BU2323" s="513"/>
      <c r="BV2323" s="513"/>
      <c r="BW2323" s="513"/>
      <c r="BX2323" s="513"/>
      <c r="BY2323" s="513"/>
      <c r="BZ2323" s="513"/>
      <c r="CA2323" s="513"/>
      <c r="CB2323" s="513"/>
      <c r="CC2323" s="1972"/>
      <c r="CD2323" s="1499"/>
      <c r="CE2323" s="1500"/>
      <c r="CF2323" s="1501"/>
      <c r="CG2323" s="1500"/>
      <c r="CH2323" s="1500"/>
      <c r="CI2323" s="1500"/>
      <c r="CJ2323" s="1976"/>
      <c r="CK2323" s="1519"/>
      <c r="CL2323" s="1509"/>
    </row>
    <row r="2324" spans="1:90" s="514" customFormat="1">
      <c r="A2324" s="511"/>
      <c r="B2324" s="512"/>
      <c r="C2324" s="1493"/>
      <c r="D2324" s="1493"/>
      <c r="E2324" s="1493"/>
      <c r="F2324" s="1493"/>
      <c r="G2324" s="1493"/>
      <c r="H2324" s="1530"/>
      <c r="I2324" s="1972"/>
      <c r="J2324" s="1542"/>
      <c r="K2324" s="513"/>
      <c r="L2324" s="513"/>
      <c r="M2324" s="513"/>
      <c r="N2324" s="513"/>
      <c r="O2324" s="513"/>
      <c r="P2324" s="513"/>
      <c r="Q2324" s="513"/>
      <c r="R2324" s="513"/>
      <c r="S2324" s="513"/>
      <c r="T2324" s="513"/>
      <c r="U2324" s="513"/>
      <c r="V2324" s="513"/>
      <c r="W2324" s="513"/>
      <c r="X2324" s="513"/>
      <c r="Y2324" s="513"/>
      <c r="Z2324" s="513"/>
      <c r="AA2324" s="513"/>
      <c r="AB2324" s="513"/>
      <c r="AC2324" s="513"/>
      <c r="AD2324" s="513"/>
      <c r="AE2324" s="513"/>
      <c r="AF2324" s="513"/>
      <c r="AG2324" s="513"/>
      <c r="AH2324" s="513"/>
      <c r="AI2324" s="513"/>
      <c r="AJ2324" s="513"/>
      <c r="AK2324" s="513"/>
      <c r="AL2324" s="513"/>
      <c r="AM2324" s="513"/>
      <c r="AN2324" s="513"/>
      <c r="AO2324" s="513"/>
      <c r="AP2324" s="513"/>
      <c r="AQ2324" s="513"/>
      <c r="AR2324" s="513"/>
      <c r="AS2324" s="513"/>
      <c r="AT2324" s="513"/>
      <c r="AU2324" s="513"/>
      <c r="AV2324" s="513"/>
      <c r="AW2324" s="513"/>
      <c r="AX2324" s="513"/>
      <c r="AY2324" s="513"/>
      <c r="AZ2324" s="513"/>
      <c r="BA2324" s="513"/>
      <c r="BB2324" s="513"/>
      <c r="BC2324" s="513"/>
      <c r="BD2324" s="513"/>
      <c r="BE2324" s="513"/>
      <c r="BF2324" s="513"/>
      <c r="BG2324" s="513"/>
      <c r="BH2324" s="513"/>
      <c r="BI2324" s="513"/>
      <c r="BJ2324" s="513"/>
      <c r="BK2324" s="513"/>
      <c r="BL2324" s="513"/>
      <c r="BM2324" s="513"/>
      <c r="BN2324" s="513"/>
      <c r="BO2324" s="513"/>
      <c r="BP2324" s="513"/>
      <c r="BQ2324" s="513"/>
      <c r="BR2324" s="513"/>
      <c r="BS2324" s="513"/>
      <c r="BT2324" s="513"/>
      <c r="BU2324" s="513"/>
      <c r="BV2324" s="513"/>
      <c r="BW2324" s="513"/>
      <c r="BX2324" s="513"/>
      <c r="BY2324" s="513"/>
      <c r="BZ2324" s="513"/>
      <c r="CA2324" s="513"/>
      <c r="CB2324" s="513"/>
      <c r="CC2324" s="1972"/>
      <c r="CD2324" s="1499"/>
      <c r="CE2324" s="1500"/>
      <c r="CF2324" s="1501"/>
      <c r="CG2324" s="1500"/>
      <c r="CH2324" s="1500"/>
      <c r="CI2324" s="1500"/>
      <c r="CJ2324" s="1976"/>
      <c r="CK2324" s="1519"/>
      <c r="CL2324" s="1509"/>
    </row>
    <row r="2325" spans="1:90" s="514" customFormat="1">
      <c r="A2325" s="511"/>
      <c r="B2325" s="512"/>
      <c r="C2325" s="1493"/>
      <c r="D2325" s="1493"/>
      <c r="E2325" s="1493"/>
      <c r="F2325" s="1493"/>
      <c r="G2325" s="1493"/>
      <c r="H2325" s="1530"/>
      <c r="I2325" s="1972"/>
      <c r="J2325" s="1542"/>
      <c r="K2325" s="513"/>
      <c r="L2325" s="513"/>
      <c r="M2325" s="513"/>
      <c r="N2325" s="513"/>
      <c r="O2325" s="513"/>
      <c r="P2325" s="513"/>
      <c r="Q2325" s="513"/>
      <c r="R2325" s="513"/>
      <c r="S2325" s="513"/>
      <c r="T2325" s="513"/>
      <c r="U2325" s="513"/>
      <c r="V2325" s="513"/>
      <c r="W2325" s="513"/>
      <c r="X2325" s="513"/>
      <c r="Y2325" s="513"/>
      <c r="Z2325" s="513"/>
      <c r="AA2325" s="513"/>
      <c r="AB2325" s="513"/>
      <c r="AC2325" s="513"/>
      <c r="AD2325" s="513"/>
      <c r="AE2325" s="513"/>
      <c r="AF2325" s="513"/>
      <c r="AG2325" s="513"/>
      <c r="AH2325" s="513"/>
      <c r="AI2325" s="513"/>
      <c r="AJ2325" s="513"/>
      <c r="AK2325" s="513"/>
      <c r="AL2325" s="513"/>
      <c r="AM2325" s="513"/>
      <c r="AN2325" s="513"/>
      <c r="AO2325" s="513"/>
      <c r="AP2325" s="513"/>
      <c r="AQ2325" s="513"/>
      <c r="AR2325" s="513"/>
      <c r="AS2325" s="513"/>
      <c r="AT2325" s="513"/>
      <c r="AU2325" s="513"/>
      <c r="AV2325" s="513"/>
      <c r="AW2325" s="513"/>
      <c r="AX2325" s="513"/>
      <c r="AY2325" s="513"/>
      <c r="AZ2325" s="513"/>
      <c r="BA2325" s="513"/>
      <c r="BB2325" s="513"/>
      <c r="BC2325" s="513"/>
      <c r="BD2325" s="513"/>
      <c r="BE2325" s="513"/>
      <c r="BF2325" s="513"/>
      <c r="BG2325" s="513"/>
      <c r="BH2325" s="513"/>
      <c r="BI2325" s="513"/>
      <c r="BJ2325" s="513"/>
      <c r="BK2325" s="513"/>
      <c r="BL2325" s="513"/>
      <c r="BM2325" s="513"/>
      <c r="BN2325" s="513"/>
      <c r="BO2325" s="513"/>
      <c r="BP2325" s="513"/>
      <c r="BQ2325" s="513"/>
      <c r="BR2325" s="513"/>
      <c r="BS2325" s="513"/>
      <c r="BT2325" s="513"/>
      <c r="BU2325" s="513"/>
      <c r="BV2325" s="513"/>
      <c r="BW2325" s="513"/>
      <c r="BX2325" s="513"/>
      <c r="BY2325" s="513"/>
      <c r="BZ2325" s="513"/>
      <c r="CA2325" s="513"/>
      <c r="CB2325" s="513"/>
      <c r="CC2325" s="1972"/>
      <c r="CD2325" s="1499"/>
      <c r="CE2325" s="1500"/>
      <c r="CF2325" s="1501"/>
      <c r="CG2325" s="1500"/>
      <c r="CH2325" s="1500"/>
      <c r="CI2325" s="1500"/>
      <c r="CJ2325" s="1976"/>
      <c r="CK2325" s="1519"/>
      <c r="CL2325" s="1509"/>
    </row>
    <row r="2326" spans="1:90" s="514" customFormat="1">
      <c r="A2326" s="511"/>
      <c r="B2326" s="512"/>
      <c r="C2326" s="1493"/>
      <c r="D2326" s="1493"/>
      <c r="E2326" s="1493"/>
      <c r="F2326" s="1493"/>
      <c r="G2326" s="1493"/>
      <c r="H2326" s="1530"/>
      <c r="I2326" s="1972"/>
      <c r="J2326" s="1542"/>
      <c r="K2326" s="513"/>
      <c r="L2326" s="513"/>
      <c r="M2326" s="513"/>
      <c r="N2326" s="513"/>
      <c r="O2326" s="513"/>
      <c r="P2326" s="513"/>
      <c r="Q2326" s="513"/>
      <c r="R2326" s="513"/>
      <c r="S2326" s="513"/>
      <c r="T2326" s="513"/>
      <c r="U2326" s="513"/>
      <c r="V2326" s="513"/>
      <c r="W2326" s="513"/>
      <c r="X2326" s="513"/>
      <c r="Y2326" s="513"/>
      <c r="Z2326" s="513"/>
      <c r="AA2326" s="513"/>
      <c r="AB2326" s="513"/>
      <c r="AC2326" s="513"/>
      <c r="AD2326" s="513"/>
      <c r="AE2326" s="513"/>
      <c r="AF2326" s="513"/>
      <c r="AG2326" s="513"/>
      <c r="AH2326" s="513"/>
      <c r="AI2326" s="513"/>
      <c r="AJ2326" s="513"/>
      <c r="AK2326" s="513"/>
      <c r="AL2326" s="513"/>
      <c r="AM2326" s="513"/>
      <c r="AN2326" s="513"/>
      <c r="AO2326" s="513"/>
      <c r="AP2326" s="513"/>
      <c r="AQ2326" s="513"/>
      <c r="AR2326" s="513"/>
      <c r="AS2326" s="513"/>
      <c r="AT2326" s="513"/>
      <c r="AU2326" s="513"/>
      <c r="AV2326" s="513"/>
      <c r="AW2326" s="513"/>
      <c r="AX2326" s="513"/>
      <c r="AY2326" s="513"/>
      <c r="AZ2326" s="513"/>
      <c r="BA2326" s="513"/>
      <c r="BB2326" s="513"/>
      <c r="BC2326" s="513"/>
      <c r="BD2326" s="513"/>
      <c r="BE2326" s="513"/>
      <c r="BF2326" s="513"/>
      <c r="BG2326" s="513"/>
      <c r="BH2326" s="513"/>
      <c r="BI2326" s="513"/>
      <c r="BJ2326" s="513"/>
      <c r="BK2326" s="513"/>
      <c r="BL2326" s="513"/>
      <c r="BM2326" s="513"/>
      <c r="BN2326" s="513"/>
      <c r="BO2326" s="513"/>
      <c r="BP2326" s="513"/>
      <c r="BQ2326" s="513"/>
      <c r="BR2326" s="513"/>
      <c r="BS2326" s="513"/>
      <c r="BT2326" s="513"/>
      <c r="BU2326" s="513"/>
      <c r="BV2326" s="513"/>
      <c r="BW2326" s="513"/>
      <c r="BX2326" s="513"/>
      <c r="BY2326" s="513"/>
      <c r="BZ2326" s="513"/>
      <c r="CA2326" s="513"/>
      <c r="CB2326" s="513"/>
      <c r="CC2326" s="1972"/>
      <c r="CD2326" s="1499"/>
      <c r="CE2326" s="1500"/>
      <c r="CF2326" s="1501"/>
      <c r="CG2326" s="1500"/>
      <c r="CH2326" s="1500"/>
      <c r="CI2326" s="1500"/>
      <c r="CJ2326" s="1976"/>
      <c r="CK2326" s="1519"/>
      <c r="CL2326" s="1509"/>
    </row>
    <row r="2327" spans="1:90" s="514" customFormat="1">
      <c r="A2327" s="511"/>
      <c r="B2327" s="512"/>
      <c r="C2327" s="1493"/>
      <c r="D2327" s="1493"/>
      <c r="E2327" s="1493"/>
      <c r="F2327" s="1493"/>
      <c r="G2327" s="1493"/>
      <c r="H2327" s="1530"/>
      <c r="I2327" s="1972"/>
      <c r="J2327" s="1542"/>
      <c r="K2327" s="513"/>
      <c r="L2327" s="513"/>
      <c r="M2327" s="513"/>
      <c r="N2327" s="513"/>
      <c r="O2327" s="513"/>
      <c r="P2327" s="513"/>
      <c r="Q2327" s="513"/>
      <c r="R2327" s="513"/>
      <c r="S2327" s="513"/>
      <c r="T2327" s="513"/>
      <c r="U2327" s="513"/>
      <c r="V2327" s="513"/>
      <c r="W2327" s="513"/>
      <c r="X2327" s="513"/>
      <c r="Y2327" s="513"/>
      <c r="Z2327" s="513"/>
      <c r="AA2327" s="513"/>
      <c r="AB2327" s="513"/>
      <c r="AC2327" s="513"/>
      <c r="AD2327" s="513"/>
      <c r="AE2327" s="513"/>
      <c r="AF2327" s="513"/>
      <c r="AG2327" s="513"/>
      <c r="AH2327" s="513"/>
      <c r="AI2327" s="513"/>
      <c r="AJ2327" s="513"/>
      <c r="AK2327" s="513"/>
      <c r="AL2327" s="513"/>
      <c r="AM2327" s="513"/>
      <c r="AN2327" s="513"/>
      <c r="AO2327" s="513"/>
      <c r="AP2327" s="513"/>
      <c r="AQ2327" s="513"/>
      <c r="AR2327" s="513"/>
      <c r="AS2327" s="513"/>
      <c r="AT2327" s="513"/>
      <c r="AU2327" s="513"/>
      <c r="AV2327" s="513"/>
      <c r="AW2327" s="513"/>
      <c r="AX2327" s="513"/>
      <c r="AY2327" s="513"/>
      <c r="AZ2327" s="513"/>
      <c r="BA2327" s="513"/>
      <c r="BB2327" s="513"/>
      <c r="BC2327" s="513"/>
      <c r="BD2327" s="513"/>
      <c r="BE2327" s="513"/>
      <c r="BF2327" s="513"/>
      <c r="BG2327" s="513"/>
      <c r="BH2327" s="513"/>
      <c r="BI2327" s="513"/>
      <c r="BJ2327" s="513"/>
      <c r="BK2327" s="513"/>
      <c r="BL2327" s="513"/>
      <c r="BM2327" s="513"/>
      <c r="BN2327" s="513"/>
      <c r="BO2327" s="513"/>
      <c r="BP2327" s="513"/>
      <c r="BQ2327" s="513"/>
      <c r="BR2327" s="513"/>
      <c r="BS2327" s="513"/>
      <c r="BT2327" s="513"/>
      <c r="BU2327" s="513"/>
      <c r="BV2327" s="513"/>
      <c r="BW2327" s="513"/>
      <c r="BX2327" s="513"/>
      <c r="BY2327" s="513"/>
      <c r="BZ2327" s="513"/>
      <c r="CA2327" s="513"/>
      <c r="CB2327" s="513"/>
      <c r="CC2327" s="1972"/>
      <c r="CD2327" s="1499"/>
      <c r="CE2327" s="1500"/>
      <c r="CF2327" s="1501"/>
      <c r="CG2327" s="1500"/>
      <c r="CH2327" s="1500"/>
      <c r="CI2327" s="1500"/>
      <c r="CJ2327" s="1976"/>
      <c r="CK2327" s="1519"/>
      <c r="CL2327" s="1509"/>
    </row>
    <row r="2328" spans="1:90" s="514" customFormat="1">
      <c r="A2328" s="511"/>
      <c r="B2328" s="512"/>
      <c r="C2328" s="1493"/>
      <c r="D2328" s="1493"/>
      <c r="E2328" s="1493"/>
      <c r="F2328" s="1493"/>
      <c r="G2328" s="1493"/>
      <c r="H2328" s="1530"/>
      <c r="I2328" s="1972"/>
      <c r="J2328" s="1542"/>
      <c r="K2328" s="513"/>
      <c r="L2328" s="513"/>
      <c r="M2328" s="513"/>
      <c r="N2328" s="513"/>
      <c r="O2328" s="513"/>
      <c r="P2328" s="513"/>
      <c r="Q2328" s="513"/>
      <c r="R2328" s="513"/>
      <c r="S2328" s="513"/>
      <c r="T2328" s="513"/>
      <c r="U2328" s="513"/>
      <c r="V2328" s="513"/>
      <c r="W2328" s="513"/>
      <c r="X2328" s="513"/>
      <c r="Y2328" s="513"/>
      <c r="Z2328" s="513"/>
      <c r="AA2328" s="513"/>
      <c r="AB2328" s="513"/>
      <c r="AC2328" s="513"/>
      <c r="AD2328" s="513"/>
      <c r="AE2328" s="513"/>
      <c r="AF2328" s="513"/>
      <c r="AG2328" s="513"/>
      <c r="AH2328" s="513"/>
      <c r="AI2328" s="513"/>
      <c r="AJ2328" s="513"/>
      <c r="AK2328" s="513"/>
      <c r="AL2328" s="513"/>
      <c r="AM2328" s="513"/>
      <c r="AN2328" s="513"/>
      <c r="AO2328" s="513"/>
      <c r="AP2328" s="513"/>
      <c r="AQ2328" s="513"/>
      <c r="AR2328" s="513"/>
      <c r="AS2328" s="513"/>
      <c r="AT2328" s="513"/>
      <c r="AU2328" s="513"/>
      <c r="AV2328" s="513"/>
      <c r="AW2328" s="513"/>
      <c r="AX2328" s="513"/>
      <c r="AY2328" s="513"/>
      <c r="AZ2328" s="513"/>
      <c r="BA2328" s="513"/>
      <c r="BB2328" s="513"/>
      <c r="BC2328" s="513"/>
      <c r="BD2328" s="513"/>
      <c r="BE2328" s="513"/>
      <c r="BF2328" s="513"/>
      <c r="BG2328" s="513"/>
      <c r="BH2328" s="513"/>
      <c r="BI2328" s="513"/>
      <c r="BJ2328" s="513"/>
      <c r="BK2328" s="513"/>
      <c r="BL2328" s="513"/>
      <c r="BM2328" s="513"/>
      <c r="BN2328" s="513"/>
      <c r="BO2328" s="513"/>
      <c r="BP2328" s="513"/>
      <c r="BQ2328" s="513"/>
      <c r="BR2328" s="513"/>
      <c r="BS2328" s="513"/>
      <c r="BT2328" s="513"/>
      <c r="BU2328" s="513"/>
      <c r="BV2328" s="513"/>
      <c r="BW2328" s="513"/>
      <c r="BX2328" s="513"/>
      <c r="BY2328" s="513"/>
      <c r="BZ2328" s="513"/>
      <c r="CA2328" s="513"/>
      <c r="CB2328" s="513"/>
      <c r="CC2328" s="1972"/>
      <c r="CD2328" s="1499"/>
      <c r="CE2328" s="1500"/>
      <c r="CF2328" s="1501"/>
      <c r="CG2328" s="1500"/>
      <c r="CH2328" s="1500"/>
      <c r="CI2328" s="1500"/>
      <c r="CJ2328" s="1976"/>
      <c r="CK2328" s="1519"/>
      <c r="CL2328" s="1509"/>
    </row>
    <row r="2329" spans="1:90" s="514" customFormat="1">
      <c r="A2329" s="511"/>
      <c r="B2329" s="512"/>
      <c r="C2329" s="1493"/>
      <c r="D2329" s="1493"/>
      <c r="E2329" s="1493"/>
      <c r="F2329" s="1493"/>
      <c r="G2329" s="1493"/>
      <c r="H2329" s="1530"/>
      <c r="I2329" s="1972"/>
      <c r="J2329" s="1542"/>
      <c r="K2329" s="513"/>
      <c r="L2329" s="513"/>
      <c r="M2329" s="513"/>
      <c r="N2329" s="513"/>
      <c r="O2329" s="513"/>
      <c r="P2329" s="513"/>
      <c r="Q2329" s="513"/>
      <c r="R2329" s="513"/>
      <c r="S2329" s="513"/>
      <c r="T2329" s="513"/>
      <c r="U2329" s="513"/>
      <c r="V2329" s="513"/>
      <c r="W2329" s="513"/>
      <c r="X2329" s="513"/>
      <c r="Y2329" s="513"/>
      <c r="Z2329" s="513"/>
      <c r="AA2329" s="513"/>
      <c r="AB2329" s="513"/>
      <c r="AC2329" s="513"/>
      <c r="AD2329" s="513"/>
      <c r="AE2329" s="513"/>
      <c r="AF2329" s="513"/>
      <c r="AG2329" s="513"/>
      <c r="AH2329" s="513"/>
      <c r="AI2329" s="513"/>
      <c r="AJ2329" s="513"/>
      <c r="AK2329" s="513"/>
      <c r="AL2329" s="513"/>
      <c r="AM2329" s="513"/>
      <c r="AN2329" s="513"/>
      <c r="AO2329" s="513"/>
      <c r="AP2329" s="513"/>
      <c r="AQ2329" s="513"/>
      <c r="AR2329" s="513"/>
      <c r="AS2329" s="513"/>
      <c r="AT2329" s="513"/>
      <c r="AU2329" s="513"/>
      <c r="AV2329" s="513"/>
      <c r="AW2329" s="513"/>
      <c r="AX2329" s="513"/>
      <c r="AY2329" s="513"/>
      <c r="AZ2329" s="513"/>
      <c r="BA2329" s="513"/>
      <c r="BB2329" s="513"/>
      <c r="BC2329" s="513"/>
      <c r="BD2329" s="513"/>
      <c r="BE2329" s="513"/>
      <c r="BF2329" s="513"/>
      <c r="BG2329" s="513"/>
      <c r="BH2329" s="513"/>
      <c r="BI2329" s="513"/>
      <c r="BJ2329" s="513"/>
      <c r="BK2329" s="513"/>
      <c r="BL2329" s="513"/>
      <c r="BM2329" s="513"/>
      <c r="BN2329" s="513"/>
      <c r="BO2329" s="513"/>
      <c r="BP2329" s="513"/>
      <c r="BQ2329" s="513"/>
      <c r="BR2329" s="513"/>
      <c r="BS2329" s="513"/>
      <c r="BT2329" s="513"/>
      <c r="BU2329" s="513"/>
      <c r="BV2329" s="513"/>
      <c r="BW2329" s="513"/>
      <c r="BX2329" s="513"/>
      <c r="BY2329" s="513"/>
      <c r="BZ2329" s="513"/>
      <c r="CA2329" s="513"/>
      <c r="CB2329" s="513"/>
      <c r="CC2329" s="1972"/>
      <c r="CD2329" s="1499"/>
      <c r="CE2329" s="1500"/>
      <c r="CF2329" s="1501"/>
      <c r="CG2329" s="1500"/>
      <c r="CH2329" s="1500"/>
      <c r="CI2329" s="1500"/>
      <c r="CJ2329" s="1976"/>
      <c r="CK2329" s="1519"/>
      <c r="CL2329" s="1509"/>
    </row>
    <row r="2330" spans="1:90" s="514" customFormat="1">
      <c r="A2330" s="511"/>
      <c r="B2330" s="512"/>
      <c r="C2330" s="1493"/>
      <c r="D2330" s="1493"/>
      <c r="E2330" s="1493"/>
      <c r="F2330" s="1493"/>
      <c r="G2330" s="1493"/>
      <c r="H2330" s="1530"/>
      <c r="I2330" s="1972"/>
      <c r="J2330" s="1542"/>
      <c r="K2330" s="513"/>
      <c r="L2330" s="513"/>
      <c r="M2330" s="513"/>
      <c r="N2330" s="513"/>
      <c r="O2330" s="513"/>
      <c r="P2330" s="513"/>
      <c r="Q2330" s="513"/>
      <c r="R2330" s="513"/>
      <c r="S2330" s="513"/>
      <c r="T2330" s="513"/>
      <c r="U2330" s="513"/>
      <c r="V2330" s="513"/>
      <c r="W2330" s="513"/>
      <c r="X2330" s="513"/>
      <c r="Y2330" s="513"/>
      <c r="Z2330" s="513"/>
      <c r="AA2330" s="513"/>
      <c r="AB2330" s="513"/>
      <c r="AC2330" s="513"/>
      <c r="AD2330" s="513"/>
      <c r="AE2330" s="513"/>
      <c r="AF2330" s="513"/>
      <c r="AG2330" s="513"/>
      <c r="AH2330" s="513"/>
      <c r="AI2330" s="513"/>
      <c r="AJ2330" s="513"/>
      <c r="AK2330" s="513"/>
      <c r="AL2330" s="513"/>
      <c r="AM2330" s="513"/>
      <c r="AN2330" s="513"/>
      <c r="AO2330" s="513"/>
      <c r="AP2330" s="513"/>
      <c r="AQ2330" s="513"/>
      <c r="AR2330" s="513"/>
      <c r="AS2330" s="513"/>
      <c r="AT2330" s="513"/>
      <c r="AU2330" s="513"/>
      <c r="AV2330" s="513"/>
      <c r="AW2330" s="513"/>
      <c r="AX2330" s="513"/>
      <c r="AY2330" s="513"/>
      <c r="AZ2330" s="513"/>
      <c r="BA2330" s="513"/>
      <c r="BB2330" s="513"/>
      <c r="BC2330" s="513"/>
      <c r="BD2330" s="513"/>
      <c r="BE2330" s="513"/>
      <c r="BF2330" s="513"/>
      <c r="BG2330" s="513"/>
      <c r="BH2330" s="513"/>
      <c r="BI2330" s="513"/>
      <c r="BJ2330" s="513"/>
      <c r="BK2330" s="513"/>
      <c r="BL2330" s="513"/>
      <c r="BM2330" s="513"/>
      <c r="BN2330" s="513"/>
      <c r="BO2330" s="513"/>
      <c r="BP2330" s="513"/>
      <c r="BQ2330" s="513"/>
      <c r="BR2330" s="513"/>
      <c r="BS2330" s="513"/>
      <c r="BT2330" s="513"/>
      <c r="BU2330" s="513"/>
      <c r="BV2330" s="513"/>
      <c r="BW2330" s="513"/>
      <c r="BX2330" s="513"/>
      <c r="BY2330" s="513"/>
      <c r="BZ2330" s="513"/>
      <c r="CA2330" s="513"/>
      <c r="CB2330" s="513"/>
      <c r="CC2330" s="1972"/>
      <c r="CD2330" s="1499"/>
      <c r="CE2330" s="1500"/>
      <c r="CF2330" s="1501"/>
      <c r="CG2330" s="1500"/>
      <c r="CH2330" s="1500"/>
      <c r="CI2330" s="1500"/>
      <c r="CJ2330" s="1976"/>
      <c r="CK2330" s="1519"/>
      <c r="CL2330" s="1509"/>
    </row>
    <row r="2331" spans="1:90" s="514" customFormat="1">
      <c r="A2331" s="511"/>
      <c r="B2331" s="512"/>
      <c r="C2331" s="1493"/>
      <c r="D2331" s="1493"/>
      <c r="E2331" s="1493"/>
      <c r="F2331" s="1493"/>
      <c r="G2331" s="1493"/>
      <c r="H2331" s="1530"/>
      <c r="I2331" s="1972"/>
      <c r="J2331" s="1542"/>
      <c r="K2331" s="513"/>
      <c r="L2331" s="513"/>
      <c r="M2331" s="513"/>
      <c r="N2331" s="513"/>
      <c r="O2331" s="513"/>
      <c r="P2331" s="513"/>
      <c r="Q2331" s="513"/>
      <c r="R2331" s="513"/>
      <c r="S2331" s="513"/>
      <c r="T2331" s="513"/>
      <c r="U2331" s="513"/>
      <c r="V2331" s="513"/>
      <c r="W2331" s="513"/>
      <c r="X2331" s="513"/>
      <c r="Y2331" s="513"/>
      <c r="Z2331" s="513"/>
      <c r="AA2331" s="513"/>
      <c r="AB2331" s="513"/>
      <c r="AC2331" s="513"/>
      <c r="AD2331" s="513"/>
      <c r="AE2331" s="513"/>
      <c r="AF2331" s="513"/>
      <c r="AG2331" s="513"/>
      <c r="AH2331" s="513"/>
      <c r="AI2331" s="513"/>
      <c r="AJ2331" s="513"/>
      <c r="AK2331" s="513"/>
      <c r="AL2331" s="513"/>
      <c r="AM2331" s="513"/>
      <c r="AN2331" s="513"/>
      <c r="AO2331" s="513"/>
      <c r="AP2331" s="513"/>
      <c r="AQ2331" s="513"/>
      <c r="AR2331" s="513"/>
      <c r="AS2331" s="513"/>
      <c r="AT2331" s="513"/>
      <c r="AU2331" s="513"/>
      <c r="AV2331" s="513"/>
      <c r="AW2331" s="513"/>
      <c r="AX2331" s="513"/>
      <c r="AY2331" s="513"/>
      <c r="AZ2331" s="513"/>
      <c r="BA2331" s="513"/>
      <c r="BB2331" s="513"/>
      <c r="BC2331" s="513"/>
      <c r="BD2331" s="513"/>
      <c r="BE2331" s="513"/>
      <c r="BF2331" s="513"/>
      <c r="BG2331" s="513"/>
      <c r="BH2331" s="513"/>
      <c r="BI2331" s="513"/>
      <c r="BJ2331" s="513"/>
      <c r="BK2331" s="513"/>
      <c r="BL2331" s="513"/>
      <c r="BM2331" s="513"/>
      <c r="BN2331" s="513"/>
      <c r="BO2331" s="513"/>
      <c r="BP2331" s="513"/>
      <c r="BQ2331" s="513"/>
      <c r="BR2331" s="513"/>
      <c r="BS2331" s="513"/>
      <c r="BT2331" s="513"/>
      <c r="BU2331" s="513"/>
      <c r="BV2331" s="513"/>
      <c r="BW2331" s="513"/>
      <c r="BX2331" s="513"/>
      <c r="BY2331" s="513"/>
      <c r="BZ2331" s="513"/>
      <c r="CA2331" s="513"/>
      <c r="CB2331" s="513"/>
      <c r="CC2331" s="1972"/>
      <c r="CD2331" s="1499"/>
      <c r="CE2331" s="1500"/>
      <c r="CF2331" s="1501"/>
      <c r="CG2331" s="1500"/>
      <c r="CH2331" s="1500"/>
      <c r="CI2331" s="1500"/>
      <c r="CJ2331" s="1976"/>
      <c r="CK2331" s="1519"/>
      <c r="CL2331" s="1509"/>
    </row>
    <row r="2332" spans="1:90" s="514" customFormat="1">
      <c r="A2332" s="511"/>
      <c r="B2332" s="512"/>
      <c r="C2332" s="1493"/>
      <c r="D2332" s="1493"/>
      <c r="E2332" s="1493"/>
      <c r="F2332" s="1493"/>
      <c r="G2332" s="1493"/>
      <c r="H2332" s="1530"/>
      <c r="I2332" s="1972"/>
      <c r="J2332" s="1542"/>
      <c r="K2332" s="513"/>
      <c r="L2332" s="513"/>
      <c r="M2332" s="513"/>
      <c r="N2332" s="513"/>
      <c r="O2332" s="513"/>
      <c r="P2332" s="513"/>
      <c r="Q2332" s="513"/>
      <c r="R2332" s="513"/>
      <c r="S2332" s="513"/>
      <c r="T2332" s="513"/>
      <c r="U2332" s="513"/>
      <c r="V2332" s="513"/>
      <c r="W2332" s="513"/>
      <c r="X2332" s="513"/>
      <c r="Y2332" s="513"/>
      <c r="Z2332" s="513"/>
      <c r="AA2332" s="513"/>
      <c r="AB2332" s="513"/>
      <c r="AC2332" s="513"/>
      <c r="AD2332" s="513"/>
      <c r="AE2332" s="513"/>
      <c r="AF2332" s="513"/>
      <c r="AG2332" s="513"/>
      <c r="AH2332" s="513"/>
      <c r="AI2332" s="513"/>
      <c r="AJ2332" s="513"/>
      <c r="AK2332" s="513"/>
      <c r="AL2332" s="513"/>
      <c r="AM2332" s="513"/>
      <c r="AN2332" s="513"/>
      <c r="AO2332" s="513"/>
      <c r="AP2332" s="513"/>
      <c r="AQ2332" s="513"/>
      <c r="AR2332" s="513"/>
      <c r="AS2332" s="513"/>
      <c r="AT2332" s="513"/>
      <c r="AU2332" s="513"/>
      <c r="AV2332" s="513"/>
      <c r="AW2332" s="513"/>
      <c r="AX2332" s="513"/>
      <c r="AY2332" s="513"/>
      <c r="AZ2332" s="513"/>
      <c r="BA2332" s="513"/>
      <c r="BB2332" s="513"/>
      <c r="BC2332" s="513"/>
      <c r="BD2332" s="513"/>
      <c r="BE2332" s="513"/>
      <c r="BF2332" s="513"/>
      <c r="BG2332" s="513"/>
      <c r="BH2332" s="513"/>
      <c r="BI2332" s="513"/>
      <c r="BJ2332" s="513"/>
      <c r="BK2332" s="513"/>
      <c r="BL2332" s="513"/>
      <c r="BM2332" s="513"/>
      <c r="BN2332" s="513"/>
      <c r="BO2332" s="513"/>
      <c r="BP2332" s="513"/>
      <c r="BQ2332" s="513"/>
      <c r="BR2332" s="513"/>
      <c r="BS2332" s="513"/>
      <c r="BT2332" s="513"/>
      <c r="BU2332" s="513"/>
      <c r="BV2332" s="513"/>
      <c r="BW2332" s="513"/>
      <c r="BX2332" s="513"/>
      <c r="BY2332" s="513"/>
      <c r="BZ2332" s="513"/>
      <c r="CA2332" s="513"/>
      <c r="CB2332" s="513"/>
      <c r="CC2332" s="1972"/>
      <c r="CD2332" s="1499"/>
      <c r="CE2332" s="1500"/>
      <c r="CF2332" s="1501"/>
      <c r="CG2332" s="1500"/>
      <c r="CH2332" s="1500"/>
      <c r="CI2332" s="1500"/>
      <c r="CJ2332" s="1976"/>
      <c r="CK2332" s="1519"/>
      <c r="CL2332" s="1509"/>
    </row>
    <row r="2333" spans="1:90" s="514" customFormat="1">
      <c r="A2333" s="511"/>
      <c r="B2333" s="512"/>
      <c r="C2333" s="1493"/>
      <c r="D2333" s="1493"/>
      <c r="E2333" s="1493"/>
      <c r="F2333" s="1493"/>
      <c r="G2333" s="1493"/>
      <c r="H2333" s="1530"/>
      <c r="I2333" s="1972"/>
      <c r="J2333" s="1542"/>
      <c r="K2333" s="513"/>
      <c r="L2333" s="513"/>
      <c r="M2333" s="513"/>
      <c r="N2333" s="513"/>
      <c r="O2333" s="513"/>
      <c r="P2333" s="513"/>
      <c r="Q2333" s="513"/>
      <c r="R2333" s="513"/>
      <c r="S2333" s="513"/>
      <c r="T2333" s="513"/>
      <c r="U2333" s="513"/>
      <c r="V2333" s="513"/>
      <c r="W2333" s="513"/>
      <c r="X2333" s="513"/>
      <c r="Y2333" s="513"/>
      <c r="Z2333" s="513"/>
      <c r="AA2333" s="513"/>
      <c r="AB2333" s="513"/>
      <c r="AC2333" s="513"/>
      <c r="AD2333" s="513"/>
      <c r="AE2333" s="513"/>
      <c r="AF2333" s="513"/>
      <c r="AG2333" s="513"/>
      <c r="AH2333" s="513"/>
      <c r="AI2333" s="513"/>
      <c r="AJ2333" s="513"/>
      <c r="AK2333" s="513"/>
      <c r="AL2333" s="513"/>
      <c r="AM2333" s="513"/>
      <c r="AN2333" s="513"/>
      <c r="AO2333" s="513"/>
      <c r="AP2333" s="513"/>
      <c r="AQ2333" s="513"/>
      <c r="AR2333" s="513"/>
      <c r="AS2333" s="513"/>
      <c r="AT2333" s="513"/>
      <c r="AU2333" s="513"/>
      <c r="AV2333" s="513"/>
      <c r="AW2333" s="513"/>
      <c r="AX2333" s="513"/>
      <c r="AY2333" s="513"/>
      <c r="AZ2333" s="513"/>
      <c r="BA2333" s="513"/>
      <c r="BB2333" s="513"/>
      <c r="BC2333" s="513"/>
      <c r="BD2333" s="513"/>
      <c r="BE2333" s="513"/>
      <c r="BF2333" s="513"/>
      <c r="BG2333" s="513"/>
      <c r="BH2333" s="513"/>
      <c r="BI2333" s="513"/>
      <c r="BJ2333" s="513"/>
      <c r="BK2333" s="513"/>
      <c r="BL2333" s="513"/>
      <c r="BM2333" s="513"/>
      <c r="BN2333" s="513"/>
      <c r="BO2333" s="513"/>
      <c r="BP2333" s="513"/>
      <c r="BQ2333" s="513"/>
      <c r="BR2333" s="513"/>
      <c r="BS2333" s="513"/>
      <c r="BT2333" s="513"/>
      <c r="BU2333" s="513"/>
      <c r="BV2333" s="513"/>
      <c r="BW2333" s="513"/>
      <c r="BX2333" s="513"/>
      <c r="BY2333" s="513"/>
      <c r="BZ2333" s="513"/>
      <c r="CA2333" s="513"/>
      <c r="CB2333" s="513"/>
      <c r="CC2333" s="1972"/>
      <c r="CD2333" s="1499"/>
      <c r="CE2333" s="1500"/>
      <c r="CF2333" s="1501"/>
      <c r="CG2333" s="1500"/>
      <c r="CH2333" s="1500"/>
      <c r="CI2333" s="1500"/>
      <c r="CJ2333" s="1976"/>
      <c r="CK2333" s="1519"/>
      <c r="CL2333" s="1509"/>
    </row>
    <row r="2334" spans="1:90" s="514" customFormat="1">
      <c r="A2334" s="511"/>
      <c r="B2334" s="512"/>
      <c r="C2334" s="1493"/>
      <c r="D2334" s="1493"/>
      <c r="E2334" s="1493"/>
      <c r="F2334" s="1493"/>
      <c r="G2334" s="1493"/>
      <c r="H2334" s="1530"/>
      <c r="I2334" s="1972"/>
      <c r="J2334" s="1542"/>
      <c r="K2334" s="513"/>
      <c r="L2334" s="513"/>
      <c r="M2334" s="513"/>
      <c r="N2334" s="513"/>
      <c r="O2334" s="513"/>
      <c r="P2334" s="513"/>
      <c r="Q2334" s="513"/>
      <c r="R2334" s="513"/>
      <c r="S2334" s="513"/>
      <c r="T2334" s="513"/>
      <c r="U2334" s="513"/>
      <c r="V2334" s="513"/>
      <c r="W2334" s="513"/>
      <c r="X2334" s="513"/>
      <c r="Y2334" s="513"/>
      <c r="Z2334" s="513"/>
      <c r="AA2334" s="513"/>
      <c r="AB2334" s="513"/>
      <c r="AC2334" s="513"/>
      <c r="AD2334" s="513"/>
      <c r="AE2334" s="513"/>
      <c r="AF2334" s="513"/>
      <c r="AG2334" s="513"/>
      <c r="AH2334" s="513"/>
      <c r="AI2334" s="513"/>
      <c r="AJ2334" s="513"/>
      <c r="AK2334" s="513"/>
      <c r="AL2334" s="513"/>
      <c r="AM2334" s="513"/>
      <c r="AN2334" s="513"/>
      <c r="AO2334" s="513"/>
      <c r="AP2334" s="513"/>
      <c r="AQ2334" s="513"/>
      <c r="AR2334" s="513"/>
      <c r="AS2334" s="513"/>
      <c r="AT2334" s="513"/>
      <c r="AU2334" s="513"/>
      <c r="AV2334" s="513"/>
      <c r="AW2334" s="513"/>
      <c r="AX2334" s="513"/>
      <c r="AY2334" s="513"/>
      <c r="AZ2334" s="513"/>
      <c r="BA2334" s="513"/>
      <c r="BB2334" s="513"/>
      <c r="BC2334" s="513"/>
      <c r="BD2334" s="513"/>
      <c r="BE2334" s="513"/>
      <c r="BF2334" s="513"/>
      <c r="BG2334" s="513"/>
      <c r="BH2334" s="513"/>
      <c r="BI2334" s="513"/>
      <c r="BJ2334" s="513"/>
      <c r="BK2334" s="513"/>
      <c r="BL2334" s="513"/>
      <c r="BM2334" s="513"/>
      <c r="BN2334" s="513"/>
      <c r="BO2334" s="513"/>
      <c r="BP2334" s="513"/>
      <c r="BQ2334" s="513"/>
      <c r="BR2334" s="513"/>
      <c r="BS2334" s="513"/>
      <c r="BT2334" s="513"/>
      <c r="BU2334" s="513"/>
      <c r="BV2334" s="513"/>
      <c r="BW2334" s="513"/>
      <c r="BX2334" s="513"/>
      <c r="BY2334" s="513"/>
      <c r="BZ2334" s="513"/>
      <c r="CA2334" s="513"/>
      <c r="CB2334" s="513"/>
      <c r="CC2334" s="1972"/>
      <c r="CD2334" s="1499"/>
      <c r="CE2334" s="1500"/>
      <c r="CF2334" s="1501"/>
      <c r="CG2334" s="1500"/>
      <c r="CH2334" s="1500"/>
      <c r="CI2334" s="1500"/>
      <c r="CJ2334" s="1976"/>
      <c r="CK2334" s="1519"/>
      <c r="CL2334" s="1509"/>
    </row>
    <row r="2335" spans="1:90" s="514" customFormat="1">
      <c r="A2335" s="511"/>
      <c r="B2335" s="512"/>
      <c r="C2335" s="1493"/>
      <c r="D2335" s="1493"/>
      <c r="E2335" s="1493"/>
      <c r="F2335" s="1493"/>
      <c r="G2335" s="1493"/>
      <c r="H2335" s="1530"/>
      <c r="I2335" s="1972"/>
      <c r="J2335" s="1542"/>
      <c r="K2335" s="513"/>
      <c r="L2335" s="513"/>
      <c r="M2335" s="513"/>
      <c r="N2335" s="513"/>
      <c r="O2335" s="513"/>
      <c r="P2335" s="513"/>
      <c r="Q2335" s="513"/>
      <c r="R2335" s="513"/>
      <c r="S2335" s="513"/>
      <c r="T2335" s="513"/>
      <c r="U2335" s="513"/>
      <c r="V2335" s="513"/>
      <c r="W2335" s="513"/>
      <c r="X2335" s="513"/>
      <c r="Y2335" s="513"/>
      <c r="Z2335" s="513"/>
      <c r="AA2335" s="513"/>
      <c r="AB2335" s="513"/>
      <c r="AC2335" s="513"/>
      <c r="AD2335" s="513"/>
      <c r="AE2335" s="513"/>
      <c r="AF2335" s="513"/>
      <c r="AG2335" s="513"/>
      <c r="AH2335" s="513"/>
      <c r="AI2335" s="513"/>
      <c r="AJ2335" s="513"/>
      <c r="AK2335" s="513"/>
      <c r="AL2335" s="513"/>
      <c r="AM2335" s="513"/>
      <c r="AN2335" s="513"/>
      <c r="AO2335" s="513"/>
      <c r="AP2335" s="513"/>
      <c r="AQ2335" s="513"/>
      <c r="AR2335" s="513"/>
      <c r="AS2335" s="513"/>
      <c r="AT2335" s="513"/>
      <c r="AU2335" s="513"/>
      <c r="AV2335" s="513"/>
      <c r="AW2335" s="513"/>
      <c r="AX2335" s="513"/>
      <c r="AY2335" s="513"/>
      <c r="AZ2335" s="513"/>
      <c r="BA2335" s="513"/>
      <c r="BB2335" s="513"/>
      <c r="BC2335" s="513"/>
      <c r="BD2335" s="513"/>
      <c r="BE2335" s="513"/>
      <c r="BF2335" s="513"/>
      <c r="BG2335" s="513"/>
      <c r="BH2335" s="513"/>
      <c r="BI2335" s="513"/>
      <c r="BJ2335" s="513"/>
      <c r="BK2335" s="513"/>
      <c r="BL2335" s="513"/>
      <c r="BM2335" s="513"/>
      <c r="BN2335" s="513"/>
      <c r="BO2335" s="513"/>
      <c r="BP2335" s="513"/>
      <c r="BQ2335" s="513"/>
      <c r="BR2335" s="513"/>
      <c r="BS2335" s="513"/>
      <c r="BT2335" s="513"/>
      <c r="BU2335" s="513"/>
      <c r="BV2335" s="513"/>
      <c r="BW2335" s="513"/>
      <c r="BX2335" s="513"/>
      <c r="BY2335" s="513"/>
      <c r="BZ2335" s="513"/>
      <c r="CA2335" s="513"/>
      <c r="CB2335" s="513"/>
      <c r="CC2335" s="1972"/>
      <c r="CD2335" s="1499"/>
      <c r="CE2335" s="1500"/>
      <c r="CF2335" s="1501"/>
      <c r="CG2335" s="1500"/>
      <c r="CH2335" s="1500"/>
      <c r="CI2335" s="1500"/>
      <c r="CJ2335" s="1976"/>
      <c r="CK2335" s="1519"/>
      <c r="CL2335" s="1509"/>
    </row>
    <row r="2336" spans="1:90" s="514" customFormat="1">
      <c r="A2336" s="511"/>
      <c r="B2336" s="512"/>
      <c r="C2336" s="1493"/>
      <c r="D2336" s="1493"/>
      <c r="E2336" s="1493"/>
      <c r="F2336" s="1493"/>
      <c r="G2336" s="1493"/>
      <c r="H2336" s="1530"/>
      <c r="I2336" s="1972"/>
      <c r="J2336" s="1542"/>
      <c r="K2336" s="513"/>
      <c r="L2336" s="513"/>
      <c r="M2336" s="513"/>
      <c r="N2336" s="513"/>
      <c r="O2336" s="513"/>
      <c r="P2336" s="513"/>
      <c r="Q2336" s="513"/>
      <c r="R2336" s="513"/>
      <c r="S2336" s="513"/>
      <c r="T2336" s="513"/>
      <c r="U2336" s="513"/>
      <c r="V2336" s="513"/>
      <c r="W2336" s="513"/>
      <c r="X2336" s="513"/>
      <c r="Y2336" s="513"/>
      <c r="Z2336" s="513"/>
      <c r="AA2336" s="513"/>
      <c r="AB2336" s="513"/>
      <c r="AC2336" s="513"/>
      <c r="AD2336" s="513"/>
      <c r="AE2336" s="513"/>
      <c r="AF2336" s="513"/>
      <c r="AG2336" s="513"/>
      <c r="AH2336" s="513"/>
      <c r="AI2336" s="513"/>
      <c r="AJ2336" s="513"/>
      <c r="AK2336" s="513"/>
      <c r="AL2336" s="513"/>
      <c r="AM2336" s="513"/>
      <c r="AN2336" s="513"/>
      <c r="AO2336" s="513"/>
      <c r="AP2336" s="513"/>
      <c r="AQ2336" s="513"/>
      <c r="AR2336" s="513"/>
      <c r="AS2336" s="513"/>
      <c r="AT2336" s="513"/>
      <c r="AU2336" s="513"/>
      <c r="AV2336" s="513"/>
      <c r="AW2336" s="513"/>
      <c r="AX2336" s="513"/>
      <c r="AY2336" s="513"/>
      <c r="AZ2336" s="513"/>
      <c r="BA2336" s="513"/>
      <c r="BB2336" s="513"/>
      <c r="BC2336" s="513"/>
      <c r="BD2336" s="513"/>
      <c r="BE2336" s="513"/>
      <c r="BF2336" s="513"/>
      <c r="BG2336" s="513"/>
      <c r="BH2336" s="513"/>
      <c r="BI2336" s="513"/>
      <c r="BJ2336" s="513"/>
      <c r="BK2336" s="513"/>
      <c r="BL2336" s="513"/>
      <c r="BM2336" s="513"/>
      <c r="BN2336" s="513"/>
      <c r="BO2336" s="513"/>
      <c r="BP2336" s="513"/>
      <c r="BQ2336" s="513"/>
      <c r="BR2336" s="513"/>
      <c r="BS2336" s="513"/>
      <c r="BT2336" s="513"/>
      <c r="BU2336" s="513"/>
      <c r="BV2336" s="513"/>
      <c r="BW2336" s="513"/>
      <c r="BX2336" s="513"/>
      <c r="BY2336" s="513"/>
      <c r="BZ2336" s="513"/>
      <c r="CA2336" s="513"/>
      <c r="CB2336" s="513"/>
      <c r="CC2336" s="1972"/>
      <c r="CD2336" s="1499"/>
      <c r="CE2336" s="1500"/>
      <c r="CF2336" s="1501"/>
      <c r="CG2336" s="1500"/>
      <c r="CH2336" s="1500"/>
      <c r="CI2336" s="1500"/>
      <c r="CJ2336" s="1976"/>
      <c r="CK2336" s="1519"/>
      <c r="CL2336" s="1509"/>
    </row>
    <row r="2337" spans="1:90" s="514" customFormat="1">
      <c r="A2337" s="511"/>
      <c r="B2337" s="512"/>
      <c r="C2337" s="1493"/>
      <c r="D2337" s="1493"/>
      <c r="E2337" s="1493"/>
      <c r="F2337" s="1493"/>
      <c r="G2337" s="1493"/>
      <c r="H2337" s="1530"/>
      <c r="I2337" s="1972"/>
      <c r="J2337" s="1542"/>
      <c r="K2337" s="513"/>
      <c r="L2337" s="513"/>
      <c r="M2337" s="513"/>
      <c r="N2337" s="513"/>
      <c r="O2337" s="513"/>
      <c r="P2337" s="513"/>
      <c r="Q2337" s="513"/>
      <c r="R2337" s="513"/>
      <c r="S2337" s="513"/>
      <c r="T2337" s="513"/>
      <c r="U2337" s="513"/>
      <c r="V2337" s="513"/>
      <c r="W2337" s="513"/>
      <c r="X2337" s="513"/>
      <c r="Y2337" s="513"/>
      <c r="Z2337" s="513"/>
      <c r="AA2337" s="513"/>
      <c r="AB2337" s="513"/>
      <c r="AC2337" s="513"/>
      <c r="AD2337" s="513"/>
      <c r="AE2337" s="513"/>
      <c r="AF2337" s="513"/>
      <c r="AG2337" s="513"/>
      <c r="AH2337" s="513"/>
      <c r="AI2337" s="513"/>
      <c r="AJ2337" s="513"/>
      <c r="AK2337" s="513"/>
      <c r="AL2337" s="513"/>
      <c r="AM2337" s="513"/>
      <c r="AN2337" s="513"/>
      <c r="AO2337" s="513"/>
      <c r="AP2337" s="513"/>
      <c r="AQ2337" s="513"/>
      <c r="AR2337" s="513"/>
      <c r="AS2337" s="513"/>
      <c r="AT2337" s="513"/>
      <c r="AU2337" s="513"/>
      <c r="AV2337" s="513"/>
      <c r="AW2337" s="513"/>
      <c r="AX2337" s="513"/>
      <c r="AY2337" s="513"/>
      <c r="AZ2337" s="513"/>
      <c r="BA2337" s="513"/>
      <c r="BB2337" s="513"/>
      <c r="BC2337" s="513"/>
      <c r="BD2337" s="513"/>
      <c r="BE2337" s="513"/>
      <c r="BF2337" s="513"/>
      <c r="BG2337" s="513"/>
      <c r="BH2337" s="513"/>
      <c r="BI2337" s="513"/>
      <c r="BJ2337" s="513"/>
      <c r="BK2337" s="513"/>
      <c r="BL2337" s="513"/>
      <c r="BM2337" s="513"/>
      <c r="BN2337" s="513"/>
      <c r="BO2337" s="513"/>
      <c r="BP2337" s="513"/>
      <c r="BQ2337" s="513"/>
      <c r="BR2337" s="513"/>
      <c r="BS2337" s="513"/>
      <c r="BT2337" s="513"/>
      <c r="BU2337" s="513"/>
      <c r="BV2337" s="513"/>
      <c r="BW2337" s="513"/>
      <c r="BX2337" s="513"/>
      <c r="BY2337" s="513"/>
      <c r="BZ2337" s="513"/>
      <c r="CA2337" s="513"/>
      <c r="CB2337" s="513"/>
      <c r="CC2337" s="1972"/>
      <c r="CD2337" s="1499"/>
      <c r="CE2337" s="1500"/>
      <c r="CF2337" s="1501"/>
      <c r="CG2337" s="1500"/>
      <c r="CH2337" s="1500"/>
      <c r="CI2337" s="1500"/>
      <c r="CJ2337" s="1976"/>
      <c r="CK2337" s="1519"/>
      <c r="CL2337" s="1509"/>
    </row>
    <row r="2338" spans="1:90" s="514" customFormat="1">
      <c r="A2338" s="511"/>
      <c r="B2338" s="512"/>
      <c r="C2338" s="1493"/>
      <c r="D2338" s="1493"/>
      <c r="E2338" s="1493"/>
      <c r="F2338" s="1493"/>
      <c r="G2338" s="1493"/>
      <c r="H2338" s="1530"/>
      <c r="I2338" s="1972"/>
      <c r="J2338" s="1542"/>
      <c r="K2338" s="513"/>
      <c r="L2338" s="513"/>
      <c r="M2338" s="513"/>
      <c r="N2338" s="513"/>
      <c r="O2338" s="513"/>
      <c r="P2338" s="513"/>
      <c r="Q2338" s="513"/>
      <c r="R2338" s="513"/>
      <c r="S2338" s="513"/>
      <c r="T2338" s="513"/>
      <c r="U2338" s="513"/>
      <c r="V2338" s="513"/>
      <c r="W2338" s="513"/>
      <c r="X2338" s="513"/>
      <c r="Y2338" s="513"/>
      <c r="Z2338" s="513"/>
      <c r="AA2338" s="513"/>
      <c r="AB2338" s="513"/>
      <c r="AC2338" s="513"/>
      <c r="AD2338" s="513"/>
      <c r="AE2338" s="513"/>
      <c r="AF2338" s="513"/>
      <c r="AG2338" s="513"/>
      <c r="AH2338" s="513"/>
      <c r="AI2338" s="513"/>
      <c r="AJ2338" s="513"/>
      <c r="AK2338" s="513"/>
      <c r="AL2338" s="513"/>
      <c r="AM2338" s="513"/>
      <c r="AN2338" s="513"/>
      <c r="AO2338" s="513"/>
      <c r="AP2338" s="513"/>
      <c r="AQ2338" s="513"/>
      <c r="AR2338" s="513"/>
      <c r="AS2338" s="513"/>
      <c r="AT2338" s="513"/>
      <c r="AU2338" s="513"/>
      <c r="AV2338" s="513"/>
      <c r="AW2338" s="513"/>
      <c r="AX2338" s="513"/>
      <c r="AY2338" s="513"/>
      <c r="AZ2338" s="513"/>
      <c r="BA2338" s="513"/>
      <c r="BB2338" s="513"/>
      <c r="BC2338" s="513"/>
      <c r="BD2338" s="513"/>
      <c r="BE2338" s="513"/>
      <c r="BF2338" s="513"/>
      <c r="BG2338" s="513"/>
      <c r="BH2338" s="513"/>
      <c r="BI2338" s="513"/>
      <c r="BJ2338" s="513"/>
      <c r="BK2338" s="513"/>
      <c r="BL2338" s="513"/>
      <c r="BM2338" s="513"/>
      <c r="BN2338" s="513"/>
      <c r="BO2338" s="513"/>
      <c r="BP2338" s="513"/>
      <c r="BQ2338" s="513"/>
      <c r="BR2338" s="513"/>
      <c r="BS2338" s="513"/>
      <c r="BT2338" s="513"/>
      <c r="BU2338" s="513"/>
      <c r="BV2338" s="513"/>
      <c r="BW2338" s="513"/>
      <c r="BX2338" s="513"/>
      <c r="BY2338" s="513"/>
      <c r="BZ2338" s="513"/>
      <c r="CA2338" s="513"/>
      <c r="CB2338" s="513"/>
      <c r="CC2338" s="1972"/>
      <c r="CD2338" s="1499"/>
      <c r="CE2338" s="1500"/>
      <c r="CF2338" s="1501"/>
      <c r="CG2338" s="1500"/>
      <c r="CH2338" s="1500"/>
      <c r="CI2338" s="1500"/>
      <c r="CJ2338" s="1976"/>
      <c r="CK2338" s="1519"/>
      <c r="CL2338" s="1509"/>
    </row>
    <row r="2339" spans="1:90" s="514" customFormat="1">
      <c r="A2339" s="511"/>
      <c r="B2339" s="512"/>
      <c r="C2339" s="1493"/>
      <c r="D2339" s="1493"/>
      <c r="E2339" s="1493"/>
      <c r="F2339" s="1493"/>
      <c r="G2339" s="1493"/>
      <c r="H2339" s="1530"/>
      <c r="I2339" s="1972"/>
      <c r="J2339" s="1542"/>
      <c r="K2339" s="513"/>
      <c r="L2339" s="513"/>
      <c r="M2339" s="513"/>
      <c r="N2339" s="513"/>
      <c r="O2339" s="513"/>
      <c r="P2339" s="513"/>
      <c r="Q2339" s="513"/>
      <c r="R2339" s="513"/>
      <c r="S2339" s="513"/>
      <c r="T2339" s="513"/>
      <c r="U2339" s="513"/>
      <c r="V2339" s="513"/>
      <c r="W2339" s="513"/>
      <c r="X2339" s="513"/>
      <c r="Y2339" s="513"/>
      <c r="Z2339" s="513"/>
      <c r="AA2339" s="513"/>
      <c r="AB2339" s="513"/>
      <c r="AC2339" s="513"/>
      <c r="AD2339" s="513"/>
      <c r="AE2339" s="513"/>
      <c r="AF2339" s="513"/>
      <c r="AG2339" s="513"/>
      <c r="AH2339" s="513"/>
      <c r="AI2339" s="513"/>
      <c r="AJ2339" s="513"/>
      <c r="AK2339" s="513"/>
      <c r="AL2339" s="513"/>
      <c r="AM2339" s="513"/>
      <c r="AN2339" s="513"/>
      <c r="AO2339" s="513"/>
      <c r="AP2339" s="513"/>
      <c r="AQ2339" s="513"/>
      <c r="AR2339" s="513"/>
      <c r="AS2339" s="513"/>
      <c r="AT2339" s="513"/>
      <c r="AU2339" s="513"/>
      <c r="AV2339" s="513"/>
      <c r="AW2339" s="513"/>
      <c r="AX2339" s="513"/>
      <c r="AY2339" s="513"/>
      <c r="AZ2339" s="513"/>
      <c r="BA2339" s="513"/>
      <c r="BB2339" s="513"/>
      <c r="BC2339" s="513"/>
      <c r="BD2339" s="513"/>
      <c r="BE2339" s="513"/>
      <c r="BF2339" s="513"/>
      <c r="BG2339" s="513"/>
      <c r="BH2339" s="513"/>
      <c r="BI2339" s="513"/>
      <c r="BJ2339" s="513"/>
      <c r="BK2339" s="513"/>
      <c r="BL2339" s="513"/>
      <c r="BM2339" s="513"/>
      <c r="BN2339" s="513"/>
      <c r="BO2339" s="513"/>
      <c r="BP2339" s="513"/>
      <c r="BQ2339" s="513"/>
      <c r="BR2339" s="513"/>
      <c r="BS2339" s="513"/>
      <c r="BT2339" s="513"/>
      <c r="BU2339" s="513"/>
      <c r="BV2339" s="513"/>
      <c r="BW2339" s="513"/>
      <c r="BX2339" s="513"/>
      <c r="BY2339" s="513"/>
      <c r="BZ2339" s="513"/>
      <c r="CA2339" s="513"/>
      <c r="CB2339" s="513"/>
      <c r="CC2339" s="1972"/>
      <c r="CD2339" s="1499"/>
      <c r="CE2339" s="1500"/>
      <c r="CF2339" s="1501"/>
      <c r="CG2339" s="1500"/>
      <c r="CH2339" s="1500"/>
      <c r="CI2339" s="1500"/>
      <c r="CJ2339" s="1976"/>
      <c r="CK2339" s="1519"/>
      <c r="CL2339" s="1509"/>
    </row>
    <row r="2340" spans="1:90" s="514" customFormat="1">
      <c r="A2340" s="511"/>
      <c r="B2340" s="512"/>
      <c r="C2340" s="1493"/>
      <c r="D2340" s="1493"/>
      <c r="E2340" s="1493"/>
      <c r="F2340" s="1493"/>
      <c r="G2340" s="1493"/>
      <c r="H2340" s="1530"/>
      <c r="I2340" s="1972"/>
      <c r="J2340" s="1542"/>
      <c r="K2340" s="513"/>
      <c r="L2340" s="513"/>
      <c r="M2340" s="513"/>
      <c r="N2340" s="513"/>
      <c r="O2340" s="513"/>
      <c r="P2340" s="513"/>
      <c r="Q2340" s="513"/>
      <c r="R2340" s="513"/>
      <c r="S2340" s="513"/>
      <c r="T2340" s="513"/>
      <c r="U2340" s="513"/>
      <c r="V2340" s="513"/>
      <c r="W2340" s="513"/>
      <c r="X2340" s="513"/>
      <c r="Y2340" s="513"/>
      <c r="Z2340" s="513"/>
      <c r="AA2340" s="513"/>
      <c r="AB2340" s="513"/>
      <c r="AC2340" s="513"/>
      <c r="AD2340" s="513"/>
      <c r="AE2340" s="513"/>
      <c r="AF2340" s="513"/>
      <c r="AG2340" s="513"/>
      <c r="AH2340" s="513"/>
      <c r="AI2340" s="513"/>
      <c r="AJ2340" s="513"/>
      <c r="AK2340" s="513"/>
      <c r="AL2340" s="513"/>
      <c r="AM2340" s="513"/>
      <c r="AN2340" s="513"/>
      <c r="AO2340" s="513"/>
      <c r="AP2340" s="513"/>
      <c r="AQ2340" s="513"/>
      <c r="AR2340" s="513"/>
      <c r="AS2340" s="513"/>
      <c r="AT2340" s="513"/>
      <c r="AU2340" s="513"/>
      <c r="AV2340" s="513"/>
      <c r="AW2340" s="513"/>
      <c r="AX2340" s="513"/>
      <c r="AY2340" s="513"/>
      <c r="AZ2340" s="513"/>
      <c r="BA2340" s="513"/>
      <c r="BB2340" s="513"/>
      <c r="BC2340" s="513"/>
      <c r="BD2340" s="513"/>
      <c r="BE2340" s="513"/>
      <c r="BF2340" s="513"/>
      <c r="BG2340" s="513"/>
      <c r="BH2340" s="513"/>
      <c r="BI2340" s="513"/>
      <c r="BJ2340" s="513"/>
      <c r="BK2340" s="513"/>
      <c r="BL2340" s="513"/>
      <c r="BM2340" s="513"/>
      <c r="BN2340" s="513"/>
      <c r="BO2340" s="513"/>
      <c r="BP2340" s="513"/>
      <c r="BQ2340" s="513"/>
      <c r="BR2340" s="513"/>
      <c r="BS2340" s="513"/>
      <c r="BT2340" s="513"/>
      <c r="BU2340" s="513"/>
      <c r="BV2340" s="513"/>
      <c r="BW2340" s="513"/>
      <c r="BX2340" s="513"/>
      <c r="BY2340" s="513"/>
      <c r="BZ2340" s="513"/>
      <c r="CA2340" s="513"/>
      <c r="CB2340" s="513"/>
      <c r="CC2340" s="1972"/>
      <c r="CD2340" s="1499"/>
      <c r="CE2340" s="1500"/>
      <c r="CF2340" s="1501"/>
      <c r="CG2340" s="1500"/>
      <c r="CH2340" s="1500"/>
      <c r="CI2340" s="1500"/>
      <c r="CJ2340" s="1976"/>
      <c r="CK2340" s="1519"/>
      <c r="CL2340" s="1509"/>
    </row>
    <row r="2341" spans="1:90" s="514" customFormat="1">
      <c r="A2341" s="511"/>
      <c r="B2341" s="512"/>
      <c r="C2341" s="1493"/>
      <c r="D2341" s="1493"/>
      <c r="E2341" s="1493"/>
      <c r="F2341" s="1493"/>
      <c r="G2341" s="1493"/>
      <c r="H2341" s="1530"/>
      <c r="I2341" s="1972"/>
      <c r="J2341" s="1542"/>
      <c r="K2341" s="513"/>
      <c r="L2341" s="513"/>
      <c r="M2341" s="513"/>
      <c r="N2341" s="513"/>
      <c r="O2341" s="513"/>
      <c r="P2341" s="513"/>
      <c r="Q2341" s="513"/>
      <c r="R2341" s="513"/>
      <c r="S2341" s="513"/>
      <c r="T2341" s="513"/>
      <c r="U2341" s="513"/>
      <c r="V2341" s="513"/>
      <c r="W2341" s="513"/>
      <c r="X2341" s="513"/>
      <c r="Y2341" s="513"/>
      <c r="Z2341" s="513"/>
      <c r="AA2341" s="513"/>
      <c r="AB2341" s="513"/>
      <c r="AC2341" s="513"/>
      <c r="AD2341" s="513"/>
      <c r="AE2341" s="513"/>
      <c r="AF2341" s="513"/>
      <c r="AG2341" s="513"/>
      <c r="AH2341" s="513"/>
      <c r="AI2341" s="513"/>
      <c r="AJ2341" s="513"/>
      <c r="AK2341" s="513"/>
      <c r="AL2341" s="513"/>
      <c r="AM2341" s="513"/>
      <c r="AN2341" s="513"/>
      <c r="AO2341" s="513"/>
      <c r="AP2341" s="513"/>
      <c r="AQ2341" s="513"/>
      <c r="AR2341" s="513"/>
      <c r="AS2341" s="513"/>
      <c r="AT2341" s="513"/>
      <c r="AU2341" s="513"/>
      <c r="AV2341" s="513"/>
      <c r="AW2341" s="513"/>
      <c r="AX2341" s="513"/>
      <c r="AY2341" s="513"/>
      <c r="AZ2341" s="513"/>
      <c r="BA2341" s="513"/>
      <c r="BB2341" s="513"/>
      <c r="BC2341" s="513"/>
      <c r="BD2341" s="513"/>
      <c r="BE2341" s="513"/>
      <c r="BF2341" s="513"/>
      <c r="BG2341" s="513"/>
      <c r="BH2341" s="513"/>
      <c r="BI2341" s="513"/>
      <c r="BJ2341" s="513"/>
      <c r="BK2341" s="513"/>
      <c r="BL2341" s="513"/>
      <c r="BM2341" s="513"/>
      <c r="BN2341" s="513"/>
      <c r="BO2341" s="513"/>
      <c r="BP2341" s="513"/>
      <c r="BQ2341" s="513"/>
      <c r="BR2341" s="513"/>
      <c r="BS2341" s="513"/>
      <c r="BT2341" s="513"/>
      <c r="BU2341" s="513"/>
      <c r="BV2341" s="513"/>
      <c r="BW2341" s="513"/>
      <c r="BX2341" s="513"/>
      <c r="BY2341" s="513"/>
      <c r="BZ2341" s="513"/>
      <c r="CA2341" s="513"/>
      <c r="CB2341" s="513"/>
      <c r="CC2341" s="1972"/>
      <c r="CD2341" s="1499"/>
      <c r="CE2341" s="1500"/>
      <c r="CF2341" s="1501"/>
      <c r="CG2341" s="1500"/>
      <c r="CH2341" s="1500"/>
      <c r="CI2341" s="1500"/>
      <c r="CJ2341" s="1976"/>
      <c r="CK2341" s="1519"/>
      <c r="CL2341" s="1509"/>
    </row>
    <row r="2342" spans="1:90" s="514" customFormat="1">
      <c r="A2342" s="511"/>
      <c r="B2342" s="512"/>
      <c r="C2342" s="1493"/>
      <c r="D2342" s="1493"/>
      <c r="E2342" s="1493"/>
      <c r="F2342" s="1493"/>
      <c r="G2342" s="1493"/>
      <c r="H2342" s="1530"/>
      <c r="I2342" s="1972"/>
      <c r="J2342" s="1542"/>
      <c r="K2342" s="513"/>
      <c r="L2342" s="513"/>
      <c r="M2342" s="513"/>
      <c r="N2342" s="513"/>
      <c r="O2342" s="513"/>
      <c r="P2342" s="513"/>
      <c r="Q2342" s="513"/>
      <c r="R2342" s="513"/>
      <c r="S2342" s="513"/>
      <c r="T2342" s="513"/>
      <c r="U2342" s="513"/>
      <c r="V2342" s="513"/>
      <c r="W2342" s="513"/>
      <c r="X2342" s="513"/>
      <c r="Y2342" s="513"/>
      <c r="Z2342" s="513"/>
      <c r="AA2342" s="513"/>
      <c r="AB2342" s="513"/>
      <c r="AC2342" s="513"/>
      <c r="AD2342" s="513"/>
      <c r="AE2342" s="513"/>
      <c r="AF2342" s="513"/>
      <c r="AG2342" s="513"/>
      <c r="AH2342" s="513"/>
      <c r="AI2342" s="513"/>
      <c r="AJ2342" s="513"/>
      <c r="AK2342" s="513"/>
      <c r="AL2342" s="513"/>
      <c r="AM2342" s="513"/>
      <c r="AN2342" s="513"/>
      <c r="AO2342" s="513"/>
      <c r="AP2342" s="513"/>
      <c r="AQ2342" s="513"/>
      <c r="AR2342" s="513"/>
      <c r="AS2342" s="513"/>
      <c r="AT2342" s="513"/>
      <c r="AU2342" s="513"/>
      <c r="AV2342" s="513"/>
      <c r="AW2342" s="513"/>
      <c r="AX2342" s="513"/>
      <c r="AY2342" s="513"/>
      <c r="AZ2342" s="513"/>
      <c r="BA2342" s="513"/>
      <c r="BB2342" s="513"/>
      <c r="BC2342" s="513"/>
      <c r="BD2342" s="513"/>
      <c r="BE2342" s="513"/>
      <c r="BF2342" s="513"/>
      <c r="BG2342" s="513"/>
      <c r="BH2342" s="513"/>
      <c r="BI2342" s="513"/>
      <c r="BJ2342" s="513"/>
      <c r="BK2342" s="513"/>
      <c r="BL2342" s="513"/>
      <c r="BM2342" s="513"/>
      <c r="BN2342" s="513"/>
      <c r="BO2342" s="513"/>
      <c r="BP2342" s="513"/>
      <c r="BQ2342" s="513"/>
      <c r="BR2342" s="513"/>
      <c r="BS2342" s="513"/>
      <c r="BT2342" s="513"/>
      <c r="BU2342" s="513"/>
      <c r="BV2342" s="513"/>
      <c r="BW2342" s="513"/>
      <c r="BX2342" s="513"/>
      <c r="BY2342" s="513"/>
      <c r="BZ2342" s="513"/>
      <c r="CA2342" s="513"/>
      <c r="CB2342" s="513"/>
      <c r="CC2342" s="1972"/>
      <c r="CD2342" s="1499"/>
      <c r="CE2342" s="1500"/>
      <c r="CF2342" s="1501"/>
      <c r="CG2342" s="1500"/>
      <c r="CH2342" s="1500"/>
      <c r="CI2342" s="1500"/>
      <c r="CJ2342" s="1976"/>
      <c r="CK2342" s="1519"/>
      <c r="CL2342" s="1509"/>
    </row>
    <row r="2343" spans="1:90" s="514" customFormat="1">
      <c r="A2343" s="511"/>
      <c r="B2343" s="512"/>
      <c r="C2343" s="1493"/>
      <c r="D2343" s="1493"/>
      <c r="E2343" s="1493"/>
      <c r="F2343" s="1493"/>
      <c r="G2343" s="1493"/>
      <c r="H2343" s="1530"/>
      <c r="I2343" s="1972"/>
      <c r="J2343" s="1542"/>
      <c r="K2343" s="513"/>
      <c r="L2343" s="513"/>
      <c r="M2343" s="513"/>
      <c r="N2343" s="513"/>
      <c r="O2343" s="513"/>
      <c r="P2343" s="513"/>
      <c r="Q2343" s="513"/>
      <c r="R2343" s="513"/>
      <c r="S2343" s="513"/>
      <c r="T2343" s="513"/>
      <c r="U2343" s="513"/>
      <c r="V2343" s="513"/>
      <c r="W2343" s="513"/>
      <c r="X2343" s="513"/>
      <c r="Y2343" s="513"/>
      <c r="Z2343" s="513"/>
      <c r="AA2343" s="513"/>
      <c r="AB2343" s="513"/>
      <c r="AC2343" s="513"/>
      <c r="AD2343" s="513"/>
      <c r="AE2343" s="513"/>
      <c r="AF2343" s="513"/>
      <c r="AG2343" s="513"/>
      <c r="AH2343" s="513"/>
      <c r="AI2343" s="513"/>
      <c r="AJ2343" s="513"/>
      <c r="AK2343" s="513"/>
      <c r="AL2343" s="513"/>
      <c r="AM2343" s="513"/>
      <c r="AN2343" s="513"/>
      <c r="AO2343" s="513"/>
      <c r="AP2343" s="513"/>
      <c r="AQ2343" s="513"/>
      <c r="AR2343" s="513"/>
      <c r="AS2343" s="513"/>
      <c r="AT2343" s="513"/>
      <c r="AU2343" s="513"/>
      <c r="AV2343" s="513"/>
      <c r="AW2343" s="513"/>
      <c r="AX2343" s="513"/>
      <c r="AY2343" s="513"/>
      <c r="AZ2343" s="513"/>
      <c r="BA2343" s="513"/>
      <c r="BB2343" s="513"/>
      <c r="BC2343" s="513"/>
      <c r="BD2343" s="513"/>
      <c r="BE2343" s="513"/>
      <c r="BF2343" s="513"/>
      <c r="BG2343" s="513"/>
      <c r="BH2343" s="513"/>
      <c r="BI2343" s="513"/>
      <c r="BJ2343" s="513"/>
      <c r="BK2343" s="513"/>
      <c r="BL2343" s="513"/>
      <c r="BM2343" s="513"/>
      <c r="BN2343" s="513"/>
      <c r="BO2343" s="513"/>
      <c r="BP2343" s="513"/>
      <c r="BQ2343" s="513"/>
      <c r="BR2343" s="513"/>
      <c r="BS2343" s="513"/>
      <c r="BT2343" s="513"/>
      <c r="BU2343" s="513"/>
      <c r="BV2343" s="513"/>
      <c r="BW2343" s="513"/>
      <c r="BX2343" s="513"/>
      <c r="BY2343" s="513"/>
      <c r="BZ2343" s="513"/>
      <c r="CA2343" s="513"/>
      <c r="CB2343" s="513"/>
      <c r="CC2343" s="1972"/>
      <c r="CD2343" s="1499"/>
      <c r="CE2343" s="1500"/>
      <c r="CF2343" s="1501"/>
      <c r="CG2343" s="1500"/>
      <c r="CH2343" s="1500"/>
      <c r="CI2343" s="1500"/>
      <c r="CJ2343" s="1976"/>
      <c r="CK2343" s="1519"/>
      <c r="CL2343" s="1509"/>
    </row>
    <row r="2344" spans="1:90" s="514" customFormat="1">
      <c r="A2344" s="511"/>
      <c r="B2344" s="512"/>
      <c r="C2344" s="1493"/>
      <c r="D2344" s="1493"/>
      <c r="E2344" s="1493"/>
      <c r="F2344" s="1493"/>
      <c r="G2344" s="1493"/>
      <c r="H2344" s="1530"/>
      <c r="I2344" s="1972"/>
      <c r="J2344" s="1542"/>
      <c r="K2344" s="513"/>
      <c r="L2344" s="513"/>
      <c r="M2344" s="513"/>
      <c r="N2344" s="513"/>
      <c r="O2344" s="513"/>
      <c r="P2344" s="513"/>
      <c r="Q2344" s="513"/>
      <c r="R2344" s="513"/>
      <c r="S2344" s="513"/>
      <c r="T2344" s="513"/>
      <c r="U2344" s="513"/>
      <c r="V2344" s="513"/>
      <c r="W2344" s="513"/>
      <c r="X2344" s="513"/>
      <c r="Y2344" s="513"/>
      <c r="Z2344" s="513"/>
      <c r="AA2344" s="513"/>
      <c r="AB2344" s="513"/>
      <c r="AC2344" s="513"/>
      <c r="AD2344" s="513"/>
      <c r="AE2344" s="513"/>
      <c r="AF2344" s="513"/>
      <c r="AG2344" s="513"/>
      <c r="AH2344" s="513"/>
      <c r="AI2344" s="513"/>
      <c r="AJ2344" s="513"/>
      <c r="AK2344" s="513"/>
      <c r="AL2344" s="513"/>
      <c r="AM2344" s="513"/>
      <c r="AN2344" s="513"/>
      <c r="AO2344" s="513"/>
      <c r="AP2344" s="513"/>
      <c r="AQ2344" s="513"/>
      <c r="AR2344" s="513"/>
      <c r="AS2344" s="513"/>
      <c r="AT2344" s="513"/>
      <c r="AU2344" s="513"/>
      <c r="AV2344" s="513"/>
      <c r="AW2344" s="513"/>
      <c r="AX2344" s="513"/>
      <c r="AY2344" s="513"/>
      <c r="AZ2344" s="513"/>
      <c r="BA2344" s="513"/>
      <c r="BB2344" s="513"/>
      <c r="BC2344" s="513"/>
      <c r="BD2344" s="513"/>
      <c r="BE2344" s="513"/>
      <c r="BF2344" s="513"/>
      <c r="BG2344" s="513"/>
      <c r="BH2344" s="513"/>
      <c r="BI2344" s="513"/>
      <c r="BJ2344" s="513"/>
      <c r="BK2344" s="513"/>
      <c r="BL2344" s="513"/>
      <c r="BM2344" s="513"/>
      <c r="BN2344" s="513"/>
      <c r="BO2344" s="513"/>
      <c r="BP2344" s="513"/>
      <c r="BQ2344" s="513"/>
      <c r="BR2344" s="513"/>
      <c r="BS2344" s="513"/>
      <c r="BT2344" s="513"/>
      <c r="BU2344" s="513"/>
      <c r="BV2344" s="513"/>
      <c r="BW2344" s="513"/>
      <c r="BX2344" s="513"/>
      <c r="BY2344" s="513"/>
      <c r="BZ2344" s="513"/>
      <c r="CA2344" s="513"/>
      <c r="CB2344" s="513"/>
      <c r="CC2344" s="1972"/>
      <c r="CD2344" s="1499"/>
      <c r="CE2344" s="1500"/>
      <c r="CF2344" s="1501"/>
      <c r="CG2344" s="1500"/>
      <c r="CH2344" s="1500"/>
      <c r="CI2344" s="1500"/>
      <c r="CJ2344" s="1976"/>
      <c r="CK2344" s="1519"/>
      <c r="CL2344" s="1509"/>
    </row>
    <row r="2345" spans="1:90" s="514" customFormat="1">
      <c r="A2345" s="511"/>
      <c r="B2345" s="512"/>
      <c r="C2345" s="1493"/>
      <c r="D2345" s="1493"/>
      <c r="E2345" s="1493"/>
      <c r="F2345" s="1493"/>
      <c r="G2345" s="1493"/>
      <c r="H2345" s="1530"/>
      <c r="I2345" s="1972"/>
      <c r="J2345" s="1542"/>
      <c r="K2345" s="513"/>
      <c r="L2345" s="513"/>
      <c r="M2345" s="513"/>
      <c r="N2345" s="513"/>
      <c r="O2345" s="513"/>
      <c r="P2345" s="513"/>
      <c r="Q2345" s="513"/>
      <c r="R2345" s="513"/>
      <c r="S2345" s="513"/>
      <c r="T2345" s="513"/>
      <c r="U2345" s="513"/>
      <c r="V2345" s="513"/>
      <c r="W2345" s="513"/>
      <c r="X2345" s="513"/>
      <c r="Y2345" s="513"/>
      <c r="Z2345" s="513"/>
      <c r="AA2345" s="513"/>
      <c r="AB2345" s="513"/>
      <c r="AC2345" s="513"/>
      <c r="AD2345" s="513"/>
      <c r="AE2345" s="513"/>
      <c r="AF2345" s="513"/>
      <c r="AG2345" s="513"/>
      <c r="AH2345" s="513"/>
      <c r="AI2345" s="513"/>
      <c r="AJ2345" s="513"/>
      <c r="AK2345" s="513"/>
      <c r="AL2345" s="513"/>
      <c r="AM2345" s="513"/>
      <c r="AN2345" s="513"/>
      <c r="AO2345" s="513"/>
      <c r="AP2345" s="513"/>
      <c r="AQ2345" s="513"/>
      <c r="AR2345" s="513"/>
      <c r="AS2345" s="513"/>
      <c r="AT2345" s="513"/>
      <c r="AU2345" s="513"/>
      <c r="AV2345" s="513"/>
      <c r="AW2345" s="513"/>
      <c r="AX2345" s="513"/>
      <c r="AY2345" s="513"/>
      <c r="AZ2345" s="513"/>
      <c r="BA2345" s="513"/>
      <c r="BB2345" s="513"/>
      <c r="BC2345" s="513"/>
      <c r="BD2345" s="513"/>
      <c r="BE2345" s="513"/>
      <c r="BF2345" s="513"/>
      <c r="BG2345" s="513"/>
      <c r="BH2345" s="513"/>
      <c r="BI2345" s="513"/>
      <c r="BJ2345" s="513"/>
      <c r="BK2345" s="513"/>
      <c r="BL2345" s="513"/>
      <c r="BM2345" s="513"/>
      <c r="BN2345" s="513"/>
      <c r="BO2345" s="513"/>
      <c r="BP2345" s="513"/>
      <c r="BQ2345" s="513"/>
      <c r="BR2345" s="513"/>
      <c r="BS2345" s="513"/>
      <c r="BT2345" s="513"/>
      <c r="BU2345" s="513"/>
      <c r="BV2345" s="513"/>
      <c r="BW2345" s="513"/>
      <c r="BX2345" s="513"/>
      <c r="BY2345" s="513"/>
      <c r="BZ2345" s="513"/>
      <c r="CA2345" s="513"/>
      <c r="CB2345" s="513"/>
      <c r="CC2345" s="1972"/>
      <c r="CD2345" s="1499"/>
      <c r="CE2345" s="1500"/>
      <c r="CF2345" s="1501"/>
      <c r="CG2345" s="1500"/>
      <c r="CH2345" s="1500"/>
      <c r="CI2345" s="1500"/>
      <c r="CJ2345" s="1976"/>
      <c r="CK2345" s="1519"/>
      <c r="CL2345" s="1509"/>
    </row>
    <row r="2346" spans="1:90" s="514" customFormat="1">
      <c r="A2346" s="511"/>
      <c r="B2346" s="512"/>
      <c r="C2346" s="1493"/>
      <c r="D2346" s="1493"/>
      <c r="E2346" s="1493"/>
      <c r="F2346" s="1493"/>
      <c r="G2346" s="1493"/>
      <c r="H2346" s="1530"/>
      <c r="I2346" s="1972"/>
      <c r="J2346" s="1542"/>
      <c r="K2346" s="513"/>
      <c r="L2346" s="513"/>
      <c r="M2346" s="513"/>
      <c r="N2346" s="513"/>
      <c r="O2346" s="513"/>
      <c r="P2346" s="513"/>
      <c r="Q2346" s="513"/>
      <c r="R2346" s="513"/>
      <c r="S2346" s="513"/>
      <c r="T2346" s="513"/>
      <c r="U2346" s="513"/>
      <c r="V2346" s="513"/>
      <c r="W2346" s="513"/>
      <c r="X2346" s="513"/>
      <c r="Y2346" s="513"/>
      <c r="Z2346" s="513"/>
      <c r="AA2346" s="513"/>
      <c r="AB2346" s="513"/>
      <c r="AC2346" s="513"/>
      <c r="AD2346" s="513"/>
      <c r="AE2346" s="513"/>
      <c r="AF2346" s="513"/>
      <c r="AG2346" s="513"/>
      <c r="AH2346" s="513"/>
      <c r="AI2346" s="513"/>
      <c r="AJ2346" s="513"/>
      <c r="AK2346" s="513"/>
      <c r="AL2346" s="513"/>
      <c r="AM2346" s="513"/>
      <c r="AN2346" s="513"/>
      <c r="AO2346" s="513"/>
      <c r="AP2346" s="513"/>
      <c r="AQ2346" s="513"/>
      <c r="AR2346" s="513"/>
      <c r="AS2346" s="513"/>
      <c r="AT2346" s="513"/>
      <c r="AU2346" s="513"/>
      <c r="AV2346" s="513"/>
      <c r="AW2346" s="513"/>
      <c r="AX2346" s="513"/>
      <c r="AY2346" s="513"/>
      <c r="AZ2346" s="513"/>
      <c r="BA2346" s="513"/>
      <c r="BB2346" s="513"/>
      <c r="BC2346" s="513"/>
      <c r="BD2346" s="513"/>
      <c r="BE2346" s="513"/>
      <c r="BF2346" s="513"/>
      <c r="BG2346" s="513"/>
      <c r="BH2346" s="513"/>
      <c r="BI2346" s="513"/>
      <c r="BJ2346" s="513"/>
      <c r="BK2346" s="513"/>
      <c r="BL2346" s="513"/>
      <c r="BM2346" s="513"/>
      <c r="BN2346" s="513"/>
      <c r="BO2346" s="513"/>
      <c r="BP2346" s="513"/>
      <c r="BQ2346" s="513"/>
      <c r="BR2346" s="513"/>
      <c r="BS2346" s="513"/>
      <c r="BT2346" s="513"/>
      <c r="BU2346" s="513"/>
      <c r="BV2346" s="513"/>
      <c r="BW2346" s="513"/>
      <c r="BX2346" s="513"/>
      <c r="BY2346" s="513"/>
      <c r="BZ2346" s="513"/>
      <c r="CA2346" s="513"/>
      <c r="CB2346" s="513"/>
      <c r="CC2346" s="1972"/>
      <c r="CD2346" s="1499"/>
      <c r="CE2346" s="1500"/>
      <c r="CF2346" s="1501"/>
      <c r="CG2346" s="1500"/>
      <c r="CH2346" s="1500"/>
      <c r="CI2346" s="1500"/>
      <c r="CJ2346" s="1976"/>
      <c r="CK2346" s="1519"/>
      <c r="CL2346" s="1509"/>
    </row>
    <row r="2347" spans="1:90" s="514" customFormat="1">
      <c r="A2347" s="511"/>
      <c r="B2347" s="512"/>
      <c r="C2347" s="1493"/>
      <c r="D2347" s="1493"/>
      <c r="E2347" s="1493"/>
      <c r="F2347" s="1493"/>
      <c r="G2347" s="1493"/>
      <c r="H2347" s="1530"/>
      <c r="I2347" s="1972"/>
      <c r="J2347" s="1542"/>
      <c r="K2347" s="513"/>
      <c r="L2347" s="513"/>
      <c r="M2347" s="513"/>
      <c r="N2347" s="513"/>
      <c r="O2347" s="513"/>
      <c r="P2347" s="513"/>
      <c r="Q2347" s="513"/>
      <c r="R2347" s="513"/>
      <c r="S2347" s="513"/>
      <c r="T2347" s="513"/>
      <c r="U2347" s="513"/>
      <c r="V2347" s="513"/>
      <c r="W2347" s="513"/>
      <c r="X2347" s="513"/>
      <c r="Y2347" s="513"/>
      <c r="Z2347" s="513"/>
      <c r="AA2347" s="513"/>
      <c r="AB2347" s="513"/>
      <c r="AC2347" s="513"/>
      <c r="AD2347" s="513"/>
      <c r="AE2347" s="513"/>
      <c r="AF2347" s="513"/>
      <c r="AG2347" s="513"/>
      <c r="AH2347" s="513"/>
      <c r="AI2347" s="513"/>
      <c r="AJ2347" s="513"/>
      <c r="AK2347" s="513"/>
      <c r="AL2347" s="513"/>
      <c r="AM2347" s="513"/>
      <c r="AN2347" s="513"/>
      <c r="AO2347" s="513"/>
      <c r="AP2347" s="513"/>
      <c r="AQ2347" s="513"/>
      <c r="AR2347" s="513"/>
      <c r="AS2347" s="513"/>
      <c r="AT2347" s="513"/>
      <c r="AU2347" s="513"/>
      <c r="AV2347" s="513"/>
      <c r="AW2347" s="513"/>
      <c r="AX2347" s="513"/>
      <c r="AY2347" s="513"/>
      <c r="AZ2347" s="513"/>
      <c r="BA2347" s="513"/>
      <c r="BB2347" s="513"/>
      <c r="BC2347" s="513"/>
      <c r="BD2347" s="513"/>
      <c r="BE2347" s="513"/>
      <c r="BF2347" s="513"/>
      <c r="BG2347" s="513"/>
      <c r="BH2347" s="513"/>
      <c r="BI2347" s="513"/>
      <c r="BJ2347" s="513"/>
      <c r="BK2347" s="513"/>
      <c r="BL2347" s="513"/>
      <c r="BM2347" s="513"/>
      <c r="BN2347" s="513"/>
      <c r="BO2347" s="513"/>
      <c r="BP2347" s="513"/>
      <c r="BQ2347" s="513"/>
      <c r="BR2347" s="513"/>
      <c r="BS2347" s="513"/>
      <c r="BT2347" s="513"/>
      <c r="BU2347" s="513"/>
      <c r="BV2347" s="513"/>
      <c r="BW2347" s="513"/>
      <c r="BX2347" s="513"/>
      <c r="BY2347" s="513"/>
      <c r="BZ2347" s="513"/>
      <c r="CA2347" s="513"/>
      <c r="CB2347" s="513"/>
      <c r="CC2347" s="1972"/>
      <c r="CD2347" s="1499"/>
      <c r="CE2347" s="1500"/>
      <c r="CF2347" s="1501"/>
      <c r="CG2347" s="1500"/>
      <c r="CH2347" s="1500"/>
      <c r="CI2347" s="1500"/>
      <c r="CJ2347" s="1976"/>
      <c r="CK2347" s="1519"/>
      <c r="CL2347" s="1509"/>
    </row>
    <row r="2348" spans="1:90" s="514" customFormat="1">
      <c r="A2348" s="511"/>
      <c r="B2348" s="512"/>
      <c r="C2348" s="1493"/>
      <c r="D2348" s="1493"/>
      <c r="E2348" s="1493"/>
      <c r="F2348" s="1493"/>
      <c r="G2348" s="1493"/>
      <c r="H2348" s="1530"/>
      <c r="I2348" s="1972"/>
      <c r="J2348" s="1542"/>
      <c r="K2348" s="513"/>
      <c r="L2348" s="513"/>
      <c r="M2348" s="513"/>
      <c r="N2348" s="513"/>
      <c r="O2348" s="513"/>
      <c r="P2348" s="513"/>
      <c r="Q2348" s="513"/>
      <c r="R2348" s="513"/>
      <c r="S2348" s="513"/>
      <c r="T2348" s="513"/>
      <c r="U2348" s="513"/>
      <c r="V2348" s="513"/>
      <c r="W2348" s="513"/>
      <c r="X2348" s="513"/>
      <c r="Y2348" s="513"/>
      <c r="Z2348" s="513"/>
      <c r="AA2348" s="513"/>
      <c r="AB2348" s="513"/>
      <c r="AC2348" s="513"/>
      <c r="AD2348" s="513"/>
      <c r="AE2348" s="513"/>
      <c r="AF2348" s="513"/>
      <c r="AG2348" s="513"/>
      <c r="AH2348" s="513"/>
      <c r="AI2348" s="513"/>
      <c r="AJ2348" s="513"/>
      <c r="AK2348" s="513"/>
      <c r="AL2348" s="513"/>
      <c r="AM2348" s="513"/>
      <c r="AN2348" s="513"/>
      <c r="AO2348" s="513"/>
      <c r="AP2348" s="513"/>
      <c r="AQ2348" s="513"/>
      <c r="AR2348" s="513"/>
      <c r="AS2348" s="513"/>
      <c r="AT2348" s="513"/>
      <c r="AU2348" s="513"/>
      <c r="AV2348" s="513"/>
      <c r="AW2348" s="513"/>
      <c r="AX2348" s="513"/>
      <c r="AY2348" s="513"/>
      <c r="AZ2348" s="513"/>
      <c r="BA2348" s="513"/>
      <c r="BB2348" s="513"/>
      <c r="BC2348" s="513"/>
      <c r="BD2348" s="513"/>
      <c r="BE2348" s="513"/>
      <c r="BF2348" s="513"/>
      <c r="BG2348" s="513"/>
      <c r="BH2348" s="513"/>
      <c r="BI2348" s="513"/>
      <c r="BJ2348" s="513"/>
      <c r="BK2348" s="513"/>
      <c r="BL2348" s="513"/>
      <c r="BM2348" s="513"/>
      <c r="BN2348" s="513"/>
      <c r="BO2348" s="513"/>
      <c r="BP2348" s="513"/>
      <c r="BQ2348" s="513"/>
      <c r="BR2348" s="513"/>
      <c r="BS2348" s="513"/>
      <c r="BT2348" s="513"/>
      <c r="BU2348" s="513"/>
      <c r="BV2348" s="513"/>
      <c r="BW2348" s="513"/>
      <c r="BX2348" s="513"/>
      <c r="BY2348" s="513"/>
      <c r="BZ2348" s="513"/>
      <c r="CA2348" s="513"/>
      <c r="CB2348" s="513"/>
      <c r="CC2348" s="1972"/>
      <c r="CD2348" s="1499"/>
      <c r="CE2348" s="1500"/>
      <c r="CF2348" s="1501"/>
      <c r="CG2348" s="1500"/>
      <c r="CH2348" s="1500"/>
      <c r="CI2348" s="1500"/>
      <c r="CJ2348" s="1976"/>
      <c r="CK2348" s="1519"/>
      <c r="CL2348" s="1509"/>
    </row>
    <row r="2349" spans="1:90" s="514" customFormat="1">
      <c r="A2349" s="511"/>
      <c r="B2349" s="512"/>
      <c r="C2349" s="1493"/>
      <c r="D2349" s="1493"/>
      <c r="E2349" s="1493"/>
      <c r="F2349" s="1493"/>
      <c r="G2349" s="1493"/>
      <c r="H2349" s="1530"/>
      <c r="I2349" s="1972"/>
      <c r="J2349" s="1542"/>
      <c r="K2349" s="513"/>
      <c r="L2349" s="513"/>
      <c r="M2349" s="513"/>
      <c r="N2349" s="513"/>
      <c r="O2349" s="513"/>
      <c r="P2349" s="513"/>
      <c r="Q2349" s="513"/>
      <c r="R2349" s="513"/>
      <c r="S2349" s="513"/>
      <c r="T2349" s="513"/>
      <c r="U2349" s="513"/>
      <c r="V2349" s="513"/>
      <c r="W2349" s="513"/>
      <c r="X2349" s="513"/>
      <c r="Y2349" s="513"/>
      <c r="Z2349" s="513"/>
      <c r="AA2349" s="513"/>
      <c r="AB2349" s="513"/>
      <c r="AC2349" s="513"/>
      <c r="AD2349" s="513"/>
      <c r="AE2349" s="513"/>
      <c r="AF2349" s="513"/>
      <c r="AG2349" s="513"/>
      <c r="AH2349" s="513"/>
      <c r="AI2349" s="513"/>
      <c r="AJ2349" s="513"/>
      <c r="AK2349" s="513"/>
      <c r="AL2349" s="513"/>
      <c r="AM2349" s="513"/>
      <c r="AN2349" s="513"/>
      <c r="AO2349" s="513"/>
      <c r="AP2349" s="513"/>
      <c r="AQ2349" s="513"/>
      <c r="AR2349" s="513"/>
      <c r="AS2349" s="513"/>
      <c r="AT2349" s="513"/>
      <c r="AU2349" s="513"/>
      <c r="AV2349" s="513"/>
      <c r="AW2349" s="513"/>
      <c r="AX2349" s="513"/>
      <c r="AY2349" s="513"/>
      <c r="AZ2349" s="513"/>
      <c r="BA2349" s="513"/>
      <c r="BB2349" s="513"/>
      <c r="BC2349" s="513"/>
      <c r="BD2349" s="513"/>
      <c r="BE2349" s="513"/>
      <c r="BF2349" s="513"/>
      <c r="BG2349" s="513"/>
      <c r="BH2349" s="513"/>
      <c r="BI2349" s="513"/>
      <c r="BJ2349" s="513"/>
      <c r="BK2349" s="513"/>
      <c r="BL2349" s="513"/>
      <c r="BM2349" s="513"/>
      <c r="BN2349" s="513"/>
      <c r="BO2349" s="513"/>
      <c r="BP2349" s="513"/>
      <c r="BQ2349" s="513"/>
      <c r="BR2349" s="513"/>
      <c r="BS2349" s="513"/>
      <c r="BT2349" s="513"/>
      <c r="BU2349" s="513"/>
      <c r="BV2349" s="513"/>
      <c r="BW2349" s="513"/>
      <c r="BX2349" s="513"/>
      <c r="BY2349" s="513"/>
      <c r="BZ2349" s="513"/>
      <c r="CA2349" s="513"/>
      <c r="CB2349" s="513"/>
      <c r="CC2349" s="1972"/>
      <c r="CD2349" s="1499"/>
      <c r="CE2349" s="1500"/>
      <c r="CF2349" s="1501"/>
      <c r="CG2349" s="1500"/>
      <c r="CH2349" s="1500"/>
      <c r="CI2349" s="1500"/>
      <c r="CJ2349" s="1976"/>
      <c r="CK2349" s="1519"/>
      <c r="CL2349" s="1509"/>
    </row>
    <row r="2350" spans="1:90" s="514" customFormat="1">
      <c r="A2350" s="511"/>
      <c r="B2350" s="512"/>
      <c r="C2350" s="1493"/>
      <c r="D2350" s="1493"/>
      <c r="E2350" s="1493"/>
      <c r="F2350" s="1493"/>
      <c r="G2350" s="1493"/>
      <c r="H2350" s="1530"/>
      <c r="I2350" s="1972"/>
      <c r="J2350" s="1542"/>
      <c r="K2350" s="513"/>
      <c r="L2350" s="513"/>
      <c r="M2350" s="513"/>
      <c r="N2350" s="513"/>
      <c r="O2350" s="513"/>
      <c r="P2350" s="513"/>
      <c r="Q2350" s="513"/>
      <c r="R2350" s="513"/>
      <c r="S2350" s="513"/>
      <c r="T2350" s="513"/>
      <c r="U2350" s="513"/>
      <c r="V2350" s="513"/>
      <c r="W2350" s="513"/>
      <c r="X2350" s="513"/>
      <c r="Y2350" s="513"/>
      <c r="Z2350" s="513"/>
      <c r="AA2350" s="513"/>
      <c r="AB2350" s="513"/>
      <c r="AC2350" s="513"/>
      <c r="AD2350" s="513"/>
      <c r="AE2350" s="513"/>
      <c r="AF2350" s="513"/>
      <c r="AG2350" s="513"/>
      <c r="AH2350" s="513"/>
      <c r="AI2350" s="513"/>
      <c r="AJ2350" s="513"/>
      <c r="AK2350" s="513"/>
      <c r="AL2350" s="513"/>
      <c r="AM2350" s="513"/>
      <c r="AN2350" s="513"/>
      <c r="AO2350" s="513"/>
      <c r="AP2350" s="513"/>
      <c r="AQ2350" s="513"/>
      <c r="AR2350" s="513"/>
      <c r="AS2350" s="513"/>
      <c r="AT2350" s="513"/>
      <c r="AU2350" s="513"/>
      <c r="AV2350" s="513"/>
      <c r="AW2350" s="513"/>
      <c r="AX2350" s="513"/>
      <c r="AY2350" s="513"/>
      <c r="AZ2350" s="513"/>
      <c r="BA2350" s="513"/>
      <c r="BB2350" s="513"/>
      <c r="BC2350" s="513"/>
      <c r="BD2350" s="513"/>
      <c r="BE2350" s="513"/>
      <c r="BF2350" s="513"/>
      <c r="BG2350" s="513"/>
      <c r="BH2350" s="513"/>
      <c r="BI2350" s="513"/>
      <c r="BJ2350" s="513"/>
      <c r="BK2350" s="513"/>
      <c r="BL2350" s="513"/>
      <c r="BM2350" s="513"/>
      <c r="BN2350" s="513"/>
      <c r="BO2350" s="513"/>
      <c r="BP2350" s="513"/>
      <c r="BQ2350" s="513"/>
      <c r="BR2350" s="513"/>
      <c r="BS2350" s="513"/>
      <c r="BT2350" s="513"/>
      <c r="BU2350" s="513"/>
      <c r="BV2350" s="513"/>
      <c r="BW2350" s="513"/>
      <c r="BX2350" s="513"/>
      <c r="BY2350" s="513"/>
      <c r="BZ2350" s="513"/>
      <c r="CA2350" s="513"/>
      <c r="CB2350" s="513"/>
      <c r="CC2350" s="1972"/>
      <c r="CD2350" s="1499"/>
      <c r="CE2350" s="1500"/>
      <c r="CF2350" s="1501"/>
      <c r="CG2350" s="1500"/>
      <c r="CH2350" s="1500"/>
      <c r="CI2350" s="1500"/>
      <c r="CJ2350" s="1976"/>
      <c r="CK2350" s="1519"/>
      <c r="CL2350" s="1509"/>
    </row>
    <row r="2351" spans="1:90" s="514" customFormat="1">
      <c r="A2351" s="511"/>
      <c r="B2351" s="512"/>
      <c r="C2351" s="1493"/>
      <c r="D2351" s="1493"/>
      <c r="E2351" s="1493"/>
      <c r="F2351" s="1493"/>
      <c r="G2351" s="1493"/>
      <c r="H2351" s="1530"/>
      <c r="I2351" s="1972"/>
      <c r="J2351" s="1542"/>
      <c r="K2351" s="513"/>
      <c r="L2351" s="513"/>
      <c r="M2351" s="513"/>
      <c r="N2351" s="513"/>
      <c r="O2351" s="513"/>
      <c r="P2351" s="513"/>
      <c r="Q2351" s="513"/>
      <c r="R2351" s="513"/>
      <c r="S2351" s="513"/>
      <c r="T2351" s="513"/>
      <c r="U2351" s="513"/>
      <c r="V2351" s="513"/>
      <c r="W2351" s="513"/>
      <c r="X2351" s="513"/>
      <c r="Y2351" s="513"/>
      <c r="Z2351" s="513"/>
      <c r="AA2351" s="513"/>
      <c r="AB2351" s="513"/>
      <c r="AC2351" s="513"/>
      <c r="AD2351" s="513"/>
      <c r="AE2351" s="513"/>
      <c r="AF2351" s="513"/>
      <c r="AG2351" s="513"/>
      <c r="AH2351" s="513"/>
      <c r="AI2351" s="513"/>
      <c r="AJ2351" s="513"/>
      <c r="AK2351" s="513"/>
      <c r="AL2351" s="513"/>
      <c r="AM2351" s="513"/>
      <c r="AN2351" s="513"/>
      <c r="AO2351" s="513"/>
      <c r="AP2351" s="513"/>
      <c r="AQ2351" s="513"/>
      <c r="AR2351" s="513"/>
      <c r="AS2351" s="513"/>
      <c r="AT2351" s="513"/>
      <c r="AU2351" s="513"/>
      <c r="AV2351" s="513"/>
      <c r="AW2351" s="513"/>
      <c r="AX2351" s="513"/>
      <c r="AY2351" s="513"/>
      <c r="AZ2351" s="513"/>
      <c r="BA2351" s="513"/>
      <c r="BB2351" s="513"/>
      <c r="BC2351" s="513"/>
      <c r="BD2351" s="513"/>
      <c r="BE2351" s="513"/>
      <c r="BF2351" s="513"/>
      <c r="BG2351" s="513"/>
      <c r="BH2351" s="513"/>
      <c r="BI2351" s="513"/>
      <c r="BJ2351" s="513"/>
      <c r="BK2351" s="513"/>
      <c r="BL2351" s="513"/>
      <c r="BM2351" s="513"/>
      <c r="BN2351" s="513"/>
      <c r="BO2351" s="513"/>
      <c r="BP2351" s="513"/>
      <c r="BQ2351" s="513"/>
      <c r="BR2351" s="513"/>
      <c r="BS2351" s="513"/>
      <c r="BT2351" s="513"/>
      <c r="BU2351" s="513"/>
      <c r="BV2351" s="513"/>
      <c r="BW2351" s="513"/>
      <c r="BX2351" s="513"/>
      <c r="BY2351" s="513"/>
      <c r="BZ2351" s="513"/>
      <c r="CA2351" s="513"/>
      <c r="CB2351" s="513"/>
      <c r="CC2351" s="1972"/>
      <c r="CD2351" s="1499"/>
      <c r="CE2351" s="1500"/>
      <c r="CF2351" s="1501"/>
      <c r="CG2351" s="1500"/>
      <c r="CH2351" s="1500"/>
      <c r="CI2351" s="1500"/>
      <c r="CJ2351" s="1976"/>
      <c r="CK2351" s="1519"/>
      <c r="CL2351" s="1509"/>
    </row>
    <row r="2352" spans="1:90" s="514" customFormat="1">
      <c r="A2352" s="511"/>
      <c r="B2352" s="512"/>
      <c r="C2352" s="1493"/>
      <c r="D2352" s="1493"/>
      <c r="E2352" s="1493"/>
      <c r="F2352" s="1493"/>
      <c r="G2352" s="1493"/>
      <c r="H2352" s="1530"/>
      <c r="I2352" s="1972"/>
      <c r="J2352" s="1542"/>
      <c r="K2352" s="513"/>
      <c r="L2352" s="513"/>
      <c r="M2352" s="513"/>
      <c r="N2352" s="513"/>
      <c r="O2352" s="513"/>
      <c r="P2352" s="513"/>
      <c r="Q2352" s="513"/>
      <c r="R2352" s="513"/>
      <c r="S2352" s="513"/>
      <c r="T2352" s="513"/>
      <c r="U2352" s="513"/>
      <c r="V2352" s="513"/>
      <c r="W2352" s="513"/>
      <c r="X2352" s="513"/>
      <c r="Y2352" s="513"/>
      <c r="Z2352" s="513"/>
      <c r="AA2352" s="513"/>
      <c r="AB2352" s="513"/>
      <c r="AC2352" s="513"/>
      <c r="AD2352" s="513"/>
      <c r="AE2352" s="513"/>
      <c r="AF2352" s="513"/>
      <c r="AG2352" s="513"/>
      <c r="AH2352" s="513"/>
      <c r="AI2352" s="513"/>
      <c r="AJ2352" s="513"/>
      <c r="AK2352" s="513"/>
      <c r="AL2352" s="513"/>
      <c r="AM2352" s="513"/>
      <c r="AN2352" s="513"/>
      <c r="AO2352" s="513"/>
      <c r="AP2352" s="513"/>
      <c r="AQ2352" s="513"/>
      <c r="AR2352" s="513"/>
      <c r="AS2352" s="513"/>
      <c r="AT2352" s="513"/>
      <c r="AU2352" s="513"/>
      <c r="AV2352" s="513"/>
      <c r="AW2352" s="513"/>
      <c r="AX2352" s="513"/>
      <c r="AY2352" s="513"/>
      <c r="AZ2352" s="513"/>
      <c r="BA2352" s="513"/>
      <c r="BB2352" s="513"/>
      <c r="BC2352" s="513"/>
      <c r="BD2352" s="513"/>
      <c r="BE2352" s="513"/>
      <c r="BF2352" s="513"/>
      <c r="BG2352" s="513"/>
      <c r="BH2352" s="513"/>
      <c r="BI2352" s="513"/>
      <c r="BJ2352" s="513"/>
      <c r="BK2352" s="513"/>
      <c r="BL2352" s="513"/>
      <c r="BM2352" s="513"/>
      <c r="BN2352" s="513"/>
      <c r="BO2352" s="513"/>
      <c r="BP2352" s="513"/>
      <c r="BQ2352" s="513"/>
      <c r="BR2352" s="513"/>
      <c r="BS2352" s="513"/>
      <c r="BT2352" s="513"/>
      <c r="BU2352" s="513"/>
      <c r="BV2352" s="513"/>
      <c r="BW2352" s="513"/>
      <c r="BX2352" s="513"/>
      <c r="BY2352" s="513"/>
      <c r="BZ2352" s="513"/>
      <c r="CA2352" s="513"/>
      <c r="CB2352" s="513"/>
      <c r="CC2352" s="1972"/>
      <c r="CD2352" s="1499"/>
      <c r="CE2352" s="1500"/>
      <c r="CF2352" s="1501"/>
      <c r="CG2352" s="1500"/>
      <c r="CH2352" s="1500"/>
      <c r="CI2352" s="1500"/>
      <c r="CJ2352" s="1976"/>
      <c r="CK2352" s="1519"/>
      <c r="CL2352" s="1509"/>
    </row>
    <row r="2353" spans="1:90" s="514" customFormat="1">
      <c r="A2353" s="511"/>
      <c r="B2353" s="512"/>
      <c r="C2353" s="1493"/>
      <c r="D2353" s="1493"/>
      <c r="E2353" s="1493"/>
      <c r="F2353" s="1493"/>
      <c r="G2353" s="1493"/>
      <c r="H2353" s="1530"/>
      <c r="I2353" s="1972"/>
      <c r="J2353" s="1542"/>
      <c r="K2353" s="513"/>
      <c r="L2353" s="513"/>
      <c r="M2353" s="513"/>
      <c r="N2353" s="513"/>
      <c r="O2353" s="513"/>
      <c r="P2353" s="513"/>
      <c r="Q2353" s="513"/>
      <c r="R2353" s="513"/>
      <c r="S2353" s="513"/>
      <c r="T2353" s="513"/>
      <c r="U2353" s="513"/>
      <c r="V2353" s="513"/>
      <c r="W2353" s="513"/>
      <c r="X2353" s="513"/>
      <c r="Y2353" s="513"/>
      <c r="Z2353" s="513"/>
      <c r="AA2353" s="513"/>
      <c r="AB2353" s="513"/>
      <c r="AC2353" s="513"/>
      <c r="AD2353" s="513"/>
      <c r="AE2353" s="513"/>
      <c r="AF2353" s="513"/>
      <c r="AG2353" s="513"/>
      <c r="AH2353" s="513"/>
      <c r="AI2353" s="513"/>
      <c r="AJ2353" s="513"/>
      <c r="AK2353" s="513"/>
      <c r="AL2353" s="513"/>
      <c r="AM2353" s="513"/>
      <c r="AN2353" s="513"/>
      <c r="AO2353" s="513"/>
      <c r="AP2353" s="513"/>
      <c r="AQ2353" s="513"/>
      <c r="AR2353" s="513"/>
      <c r="AS2353" s="513"/>
      <c r="AT2353" s="513"/>
      <c r="AU2353" s="513"/>
      <c r="AV2353" s="513"/>
      <c r="AW2353" s="513"/>
      <c r="AX2353" s="513"/>
      <c r="AY2353" s="513"/>
      <c r="AZ2353" s="513"/>
      <c r="BA2353" s="513"/>
      <c r="BB2353" s="513"/>
      <c r="BC2353" s="513"/>
      <c r="BD2353" s="513"/>
      <c r="BE2353" s="513"/>
      <c r="BF2353" s="513"/>
      <c r="BG2353" s="513"/>
      <c r="BH2353" s="513"/>
      <c r="BI2353" s="513"/>
      <c r="BJ2353" s="513"/>
      <c r="BK2353" s="513"/>
      <c r="BL2353" s="513"/>
      <c r="BM2353" s="513"/>
      <c r="BN2353" s="513"/>
      <c r="BO2353" s="513"/>
      <c r="BP2353" s="513"/>
      <c r="BQ2353" s="513"/>
      <c r="BR2353" s="513"/>
      <c r="BS2353" s="513"/>
      <c r="BT2353" s="513"/>
      <c r="BU2353" s="513"/>
      <c r="BV2353" s="513"/>
      <c r="BW2353" s="513"/>
      <c r="BX2353" s="513"/>
      <c r="BY2353" s="513"/>
      <c r="BZ2353" s="513"/>
      <c r="CA2353" s="513"/>
      <c r="CB2353" s="513"/>
      <c r="CC2353" s="1972"/>
      <c r="CD2353" s="1499"/>
      <c r="CE2353" s="1500"/>
      <c r="CF2353" s="1501"/>
      <c r="CG2353" s="1500"/>
      <c r="CH2353" s="1500"/>
      <c r="CI2353" s="1500"/>
      <c r="CJ2353" s="1976"/>
      <c r="CK2353" s="1519"/>
      <c r="CL2353" s="1509"/>
    </row>
    <row r="2354" spans="1:90" s="514" customFormat="1">
      <c r="A2354" s="511"/>
      <c r="B2354" s="512"/>
      <c r="C2354" s="1493"/>
      <c r="D2354" s="1493"/>
      <c r="E2354" s="1493"/>
      <c r="F2354" s="1493"/>
      <c r="G2354" s="1493"/>
      <c r="H2354" s="1530"/>
      <c r="I2354" s="1972"/>
      <c r="J2354" s="1542"/>
      <c r="K2354" s="513"/>
      <c r="L2354" s="513"/>
      <c r="M2354" s="513"/>
      <c r="N2354" s="513"/>
      <c r="O2354" s="513"/>
      <c r="P2354" s="513"/>
      <c r="Q2354" s="513"/>
      <c r="R2354" s="513"/>
      <c r="S2354" s="513"/>
      <c r="T2354" s="513"/>
      <c r="U2354" s="513"/>
      <c r="V2354" s="513"/>
      <c r="W2354" s="513"/>
      <c r="X2354" s="513"/>
      <c r="Y2354" s="513"/>
      <c r="Z2354" s="513"/>
      <c r="AA2354" s="513"/>
      <c r="AB2354" s="513"/>
      <c r="AC2354" s="513"/>
      <c r="AD2354" s="513"/>
      <c r="AE2354" s="513"/>
      <c r="AF2354" s="513"/>
      <c r="AG2354" s="513"/>
      <c r="AH2354" s="513"/>
      <c r="AI2354" s="513"/>
      <c r="AJ2354" s="513"/>
      <c r="AK2354" s="513"/>
      <c r="AL2354" s="513"/>
      <c r="AM2354" s="513"/>
      <c r="AN2354" s="513"/>
      <c r="AO2354" s="513"/>
      <c r="AP2354" s="513"/>
      <c r="AQ2354" s="513"/>
      <c r="AR2354" s="513"/>
      <c r="AS2354" s="513"/>
      <c r="AT2354" s="513"/>
      <c r="AU2354" s="513"/>
      <c r="AV2354" s="513"/>
      <c r="AW2354" s="513"/>
      <c r="AX2354" s="513"/>
      <c r="AY2354" s="513"/>
      <c r="AZ2354" s="513"/>
      <c r="BA2354" s="513"/>
      <c r="BB2354" s="513"/>
      <c r="BC2354" s="513"/>
      <c r="BD2354" s="513"/>
      <c r="BE2354" s="513"/>
      <c r="BF2354" s="513"/>
      <c r="BG2354" s="513"/>
      <c r="BH2354" s="513"/>
      <c r="BI2354" s="513"/>
      <c r="BJ2354" s="513"/>
      <c r="BK2354" s="513"/>
      <c r="BL2354" s="513"/>
      <c r="BM2354" s="513"/>
      <c r="BN2354" s="513"/>
      <c r="BO2354" s="513"/>
      <c r="BP2354" s="513"/>
      <c r="BQ2354" s="513"/>
      <c r="BR2354" s="513"/>
      <c r="BS2354" s="513"/>
      <c r="BT2354" s="513"/>
      <c r="BU2354" s="513"/>
      <c r="BV2354" s="513"/>
      <c r="BW2354" s="513"/>
      <c r="BX2354" s="513"/>
      <c r="BY2354" s="513"/>
      <c r="BZ2354" s="513"/>
      <c r="CA2354" s="513"/>
      <c r="CB2354" s="513"/>
      <c r="CC2354" s="1972"/>
      <c r="CD2354" s="1499"/>
      <c r="CE2354" s="1500"/>
      <c r="CF2354" s="1501"/>
      <c r="CG2354" s="1500"/>
      <c r="CH2354" s="1500"/>
      <c r="CI2354" s="1500"/>
      <c r="CJ2354" s="1976"/>
      <c r="CK2354" s="1519"/>
      <c r="CL2354" s="1509"/>
    </row>
    <row r="2355" spans="1:90" s="514" customFormat="1">
      <c r="A2355" s="511"/>
      <c r="B2355" s="512"/>
      <c r="C2355" s="1493"/>
      <c r="D2355" s="1493"/>
      <c r="E2355" s="1493"/>
      <c r="F2355" s="1493"/>
      <c r="G2355" s="1493"/>
      <c r="H2355" s="1530"/>
      <c r="I2355" s="1972"/>
      <c r="J2355" s="1542"/>
      <c r="K2355" s="513"/>
      <c r="L2355" s="513"/>
      <c r="M2355" s="513"/>
      <c r="N2355" s="513"/>
      <c r="O2355" s="513"/>
      <c r="P2355" s="513"/>
      <c r="Q2355" s="513"/>
      <c r="R2355" s="513"/>
      <c r="S2355" s="513"/>
      <c r="T2355" s="513"/>
      <c r="U2355" s="513"/>
      <c r="V2355" s="513"/>
      <c r="W2355" s="513"/>
      <c r="X2355" s="513"/>
      <c r="Y2355" s="513"/>
      <c r="Z2355" s="513"/>
      <c r="AA2355" s="513"/>
      <c r="AB2355" s="513"/>
      <c r="AC2355" s="513"/>
      <c r="AD2355" s="513"/>
      <c r="AE2355" s="513"/>
      <c r="AF2355" s="513"/>
      <c r="AG2355" s="513"/>
      <c r="AH2355" s="513"/>
      <c r="AI2355" s="513"/>
      <c r="AJ2355" s="513"/>
      <c r="AK2355" s="513"/>
      <c r="AL2355" s="513"/>
      <c r="AM2355" s="513"/>
      <c r="AN2355" s="513"/>
      <c r="AO2355" s="513"/>
      <c r="AP2355" s="513"/>
      <c r="AQ2355" s="513"/>
      <c r="AR2355" s="513"/>
      <c r="AS2355" s="513"/>
      <c r="AT2355" s="513"/>
      <c r="AU2355" s="513"/>
      <c r="AV2355" s="513"/>
      <c r="AW2355" s="513"/>
      <c r="AX2355" s="513"/>
      <c r="AY2355" s="513"/>
      <c r="AZ2355" s="513"/>
      <c r="BA2355" s="513"/>
      <c r="BB2355" s="513"/>
      <c r="BC2355" s="513"/>
      <c r="BD2355" s="513"/>
      <c r="BE2355" s="513"/>
      <c r="BF2355" s="513"/>
      <c r="BG2355" s="513"/>
      <c r="BH2355" s="513"/>
      <c r="BI2355" s="513"/>
      <c r="BJ2355" s="513"/>
      <c r="BK2355" s="513"/>
      <c r="BL2355" s="513"/>
      <c r="BM2355" s="513"/>
      <c r="BN2355" s="513"/>
      <c r="BO2355" s="513"/>
      <c r="BP2355" s="513"/>
      <c r="BQ2355" s="513"/>
      <c r="BR2355" s="513"/>
      <c r="BS2355" s="513"/>
      <c r="BT2355" s="513"/>
      <c r="BU2355" s="513"/>
      <c r="BV2355" s="513"/>
      <c r="BW2355" s="513"/>
      <c r="BX2355" s="513"/>
      <c r="BY2355" s="513"/>
      <c r="BZ2355" s="513"/>
      <c r="CA2355" s="513"/>
      <c r="CB2355" s="513"/>
      <c r="CC2355" s="1972"/>
      <c r="CD2355" s="1499"/>
      <c r="CE2355" s="1500"/>
      <c r="CF2355" s="1501"/>
      <c r="CG2355" s="1500"/>
      <c r="CH2355" s="1500"/>
      <c r="CI2355" s="1500"/>
      <c r="CJ2355" s="1976"/>
      <c r="CK2355" s="1519"/>
      <c r="CL2355" s="1509"/>
    </row>
    <row r="2356" spans="1:90" s="514" customFormat="1">
      <c r="A2356" s="511"/>
      <c r="B2356" s="512"/>
      <c r="C2356" s="1493"/>
      <c r="D2356" s="1493"/>
      <c r="E2356" s="1493"/>
      <c r="F2356" s="1493"/>
      <c r="G2356" s="1493"/>
      <c r="H2356" s="1530"/>
      <c r="I2356" s="1972"/>
      <c r="J2356" s="1542"/>
      <c r="K2356" s="513"/>
      <c r="L2356" s="513"/>
      <c r="M2356" s="513"/>
      <c r="N2356" s="513"/>
      <c r="O2356" s="513"/>
      <c r="P2356" s="513"/>
      <c r="Q2356" s="513"/>
      <c r="R2356" s="513"/>
      <c r="S2356" s="513"/>
      <c r="T2356" s="513"/>
      <c r="U2356" s="513"/>
      <c r="V2356" s="513"/>
      <c r="W2356" s="513"/>
      <c r="X2356" s="513"/>
      <c r="Y2356" s="513"/>
      <c r="Z2356" s="513"/>
      <c r="AA2356" s="513"/>
      <c r="AB2356" s="513"/>
      <c r="AC2356" s="513"/>
      <c r="AD2356" s="513"/>
      <c r="AE2356" s="513"/>
      <c r="AF2356" s="513"/>
      <c r="AG2356" s="513"/>
      <c r="AH2356" s="513"/>
      <c r="AI2356" s="513"/>
      <c r="AJ2356" s="513"/>
      <c r="AK2356" s="513"/>
      <c r="AL2356" s="513"/>
      <c r="AM2356" s="513"/>
      <c r="AN2356" s="513"/>
      <c r="AO2356" s="513"/>
      <c r="AP2356" s="513"/>
      <c r="AQ2356" s="513"/>
      <c r="AR2356" s="513"/>
      <c r="AS2356" s="513"/>
      <c r="AT2356" s="513"/>
      <c r="AU2356" s="513"/>
      <c r="AV2356" s="513"/>
      <c r="AW2356" s="513"/>
      <c r="AX2356" s="513"/>
      <c r="AY2356" s="513"/>
      <c r="AZ2356" s="513"/>
      <c r="BA2356" s="513"/>
      <c r="BB2356" s="513"/>
      <c r="BC2356" s="513"/>
      <c r="BD2356" s="513"/>
      <c r="BE2356" s="513"/>
      <c r="BF2356" s="513"/>
      <c r="BG2356" s="513"/>
      <c r="BH2356" s="513"/>
      <c r="BI2356" s="513"/>
      <c r="BJ2356" s="513"/>
      <c r="BK2356" s="513"/>
      <c r="BL2356" s="513"/>
      <c r="BM2356" s="513"/>
      <c r="BN2356" s="513"/>
      <c r="BO2356" s="513"/>
      <c r="BP2356" s="513"/>
      <c r="BQ2356" s="513"/>
      <c r="BR2356" s="513"/>
      <c r="BS2356" s="513"/>
      <c r="BT2356" s="513"/>
      <c r="BU2356" s="513"/>
      <c r="BV2356" s="513"/>
      <c r="BW2356" s="513"/>
      <c r="BX2356" s="513"/>
      <c r="BY2356" s="513"/>
      <c r="BZ2356" s="513"/>
      <c r="CA2356" s="513"/>
      <c r="CB2356" s="513"/>
      <c r="CC2356" s="1972"/>
      <c r="CD2356" s="1499"/>
      <c r="CE2356" s="1500"/>
      <c r="CF2356" s="1501"/>
      <c r="CG2356" s="1500"/>
      <c r="CH2356" s="1500"/>
      <c r="CI2356" s="1500"/>
      <c r="CJ2356" s="1976"/>
      <c r="CK2356" s="1519"/>
      <c r="CL2356" s="1509"/>
    </row>
    <row r="2357" spans="1:90" s="514" customFormat="1">
      <c r="A2357" s="511"/>
      <c r="B2357" s="512"/>
      <c r="C2357" s="1493"/>
      <c r="D2357" s="1493"/>
      <c r="E2357" s="1493"/>
      <c r="F2357" s="1493"/>
      <c r="G2357" s="1493"/>
      <c r="H2357" s="1530"/>
      <c r="I2357" s="1972"/>
      <c r="J2357" s="1542"/>
      <c r="K2357" s="513"/>
      <c r="L2357" s="513"/>
      <c r="M2357" s="513"/>
      <c r="N2357" s="513"/>
      <c r="O2357" s="513"/>
      <c r="P2357" s="513"/>
      <c r="Q2357" s="513"/>
      <c r="R2357" s="513"/>
      <c r="S2357" s="513"/>
      <c r="T2357" s="513"/>
      <c r="U2357" s="513"/>
      <c r="V2357" s="513"/>
      <c r="W2357" s="513"/>
      <c r="X2357" s="513"/>
      <c r="Y2357" s="513"/>
      <c r="Z2357" s="513"/>
      <c r="AA2357" s="513"/>
      <c r="AB2357" s="513"/>
      <c r="AC2357" s="513"/>
      <c r="AD2357" s="513"/>
      <c r="AE2357" s="513"/>
      <c r="AF2357" s="513"/>
      <c r="AG2357" s="513"/>
      <c r="AH2357" s="513"/>
      <c r="AI2357" s="513"/>
      <c r="AJ2357" s="513"/>
      <c r="AK2357" s="513"/>
      <c r="AL2357" s="513"/>
      <c r="AM2357" s="513"/>
      <c r="AN2357" s="513"/>
      <c r="AO2357" s="513"/>
      <c r="AP2357" s="513"/>
      <c r="AQ2357" s="513"/>
      <c r="AR2357" s="513"/>
      <c r="AS2357" s="513"/>
      <c r="AT2357" s="513"/>
      <c r="AU2357" s="513"/>
      <c r="AV2357" s="513"/>
      <c r="AW2357" s="513"/>
      <c r="AX2357" s="513"/>
      <c r="AY2357" s="513"/>
      <c r="AZ2357" s="513"/>
      <c r="BA2357" s="513"/>
      <c r="BB2357" s="513"/>
      <c r="BC2357" s="513"/>
      <c r="BD2357" s="513"/>
      <c r="BE2357" s="513"/>
      <c r="BF2357" s="513"/>
      <c r="BG2357" s="513"/>
      <c r="BH2357" s="513"/>
      <c r="BI2357" s="513"/>
      <c r="BJ2357" s="513"/>
      <c r="BK2357" s="513"/>
      <c r="BL2357" s="513"/>
      <c r="BM2357" s="513"/>
      <c r="BN2357" s="513"/>
      <c r="BO2357" s="513"/>
      <c r="BP2357" s="513"/>
      <c r="BQ2357" s="513"/>
      <c r="BR2357" s="513"/>
      <c r="BS2357" s="513"/>
      <c r="BT2357" s="513"/>
      <c r="BU2357" s="513"/>
      <c r="BV2357" s="513"/>
      <c r="BW2357" s="513"/>
      <c r="BX2357" s="513"/>
      <c r="BY2357" s="513"/>
      <c r="BZ2357" s="513"/>
      <c r="CA2357" s="513"/>
      <c r="CB2357" s="513"/>
      <c r="CC2357" s="1972"/>
      <c r="CD2357" s="1499"/>
      <c r="CE2357" s="1500"/>
      <c r="CF2357" s="1501"/>
      <c r="CG2357" s="1500"/>
      <c r="CH2357" s="1500"/>
      <c r="CI2357" s="1500"/>
      <c r="CJ2357" s="1976"/>
      <c r="CK2357" s="1519"/>
      <c r="CL2357" s="1509"/>
    </row>
    <row r="2358" spans="1:90" s="514" customFormat="1">
      <c r="A2358" s="511"/>
      <c r="B2358" s="512"/>
      <c r="C2358" s="1493"/>
      <c r="D2358" s="1493"/>
      <c r="E2358" s="1493"/>
      <c r="F2358" s="1493"/>
      <c r="G2358" s="1493"/>
      <c r="H2358" s="1530"/>
      <c r="I2358" s="1972"/>
      <c r="J2358" s="1542"/>
      <c r="K2358" s="513"/>
      <c r="L2358" s="513"/>
      <c r="M2358" s="513"/>
      <c r="N2358" s="513"/>
      <c r="O2358" s="513"/>
      <c r="P2358" s="513"/>
      <c r="Q2358" s="513"/>
      <c r="R2358" s="513"/>
      <c r="S2358" s="513"/>
      <c r="T2358" s="513"/>
      <c r="U2358" s="513"/>
      <c r="V2358" s="513"/>
      <c r="W2358" s="513"/>
      <c r="X2358" s="513"/>
      <c r="Y2358" s="513"/>
      <c r="Z2358" s="513"/>
      <c r="AA2358" s="513"/>
      <c r="AB2358" s="513"/>
      <c r="AC2358" s="513"/>
      <c r="AD2358" s="513"/>
      <c r="AE2358" s="513"/>
      <c r="AF2358" s="513"/>
      <c r="AG2358" s="513"/>
      <c r="AH2358" s="513"/>
      <c r="AI2358" s="513"/>
      <c r="AJ2358" s="513"/>
      <c r="AK2358" s="513"/>
      <c r="AL2358" s="513"/>
      <c r="AM2358" s="513"/>
      <c r="AN2358" s="513"/>
      <c r="AO2358" s="513"/>
      <c r="AP2358" s="513"/>
      <c r="AQ2358" s="513"/>
      <c r="AR2358" s="513"/>
      <c r="AS2358" s="513"/>
      <c r="AT2358" s="513"/>
      <c r="AU2358" s="513"/>
      <c r="AV2358" s="513"/>
      <c r="AW2358" s="513"/>
      <c r="AX2358" s="513"/>
      <c r="AY2358" s="513"/>
      <c r="AZ2358" s="513"/>
      <c r="BA2358" s="513"/>
      <c r="BB2358" s="513"/>
      <c r="BC2358" s="513"/>
      <c r="BD2358" s="513"/>
      <c r="BE2358" s="513"/>
      <c r="BF2358" s="513"/>
      <c r="BG2358" s="513"/>
      <c r="BH2358" s="513"/>
      <c r="BI2358" s="513"/>
      <c r="BJ2358" s="513"/>
      <c r="BK2358" s="513"/>
      <c r="BL2358" s="513"/>
      <c r="BM2358" s="513"/>
      <c r="BN2358" s="513"/>
      <c r="BO2358" s="513"/>
      <c r="BP2358" s="513"/>
      <c r="BQ2358" s="513"/>
      <c r="BR2358" s="513"/>
      <c r="BS2358" s="513"/>
      <c r="BT2358" s="513"/>
      <c r="BU2358" s="513"/>
      <c r="BV2358" s="513"/>
      <c r="BW2358" s="513"/>
      <c r="BX2358" s="513"/>
      <c r="BY2358" s="513"/>
      <c r="BZ2358" s="513"/>
      <c r="CA2358" s="513"/>
      <c r="CB2358" s="513"/>
      <c r="CC2358" s="1972"/>
      <c r="CD2358" s="1499"/>
      <c r="CE2358" s="1500"/>
      <c r="CF2358" s="1501"/>
      <c r="CG2358" s="1500"/>
      <c r="CH2358" s="1500"/>
      <c r="CI2358" s="1500"/>
      <c r="CJ2358" s="1976"/>
      <c r="CK2358" s="1519"/>
      <c r="CL2358" s="1509"/>
    </row>
    <row r="2359" spans="1:90" s="514" customFormat="1">
      <c r="A2359" s="511"/>
      <c r="B2359" s="512"/>
      <c r="C2359" s="1493"/>
      <c r="D2359" s="1493"/>
      <c r="E2359" s="1493"/>
      <c r="F2359" s="1493"/>
      <c r="G2359" s="1493"/>
      <c r="H2359" s="1530"/>
      <c r="I2359" s="1972"/>
      <c r="J2359" s="1542"/>
      <c r="K2359" s="513"/>
      <c r="L2359" s="513"/>
      <c r="M2359" s="513"/>
      <c r="N2359" s="513"/>
      <c r="O2359" s="513"/>
      <c r="P2359" s="513"/>
      <c r="Q2359" s="513"/>
      <c r="R2359" s="513"/>
      <c r="S2359" s="513"/>
      <c r="T2359" s="513"/>
      <c r="U2359" s="513"/>
      <c r="V2359" s="513"/>
      <c r="W2359" s="513"/>
      <c r="X2359" s="513"/>
      <c r="Y2359" s="513"/>
      <c r="Z2359" s="513"/>
      <c r="AA2359" s="513"/>
      <c r="AB2359" s="513"/>
      <c r="AC2359" s="513"/>
      <c r="AD2359" s="513"/>
      <c r="AE2359" s="513"/>
      <c r="AF2359" s="513"/>
      <c r="AG2359" s="513"/>
      <c r="AH2359" s="513"/>
      <c r="AI2359" s="513"/>
      <c r="AJ2359" s="513"/>
      <c r="AK2359" s="513"/>
      <c r="AL2359" s="513"/>
      <c r="AM2359" s="513"/>
      <c r="AN2359" s="513"/>
      <c r="AO2359" s="513"/>
      <c r="AP2359" s="513"/>
      <c r="AQ2359" s="513"/>
      <c r="AR2359" s="513"/>
      <c r="AS2359" s="513"/>
      <c r="AT2359" s="513"/>
      <c r="AU2359" s="513"/>
      <c r="AV2359" s="513"/>
      <c r="AW2359" s="513"/>
      <c r="AX2359" s="513"/>
      <c r="AY2359" s="513"/>
      <c r="AZ2359" s="513"/>
      <c r="BA2359" s="513"/>
      <c r="BB2359" s="513"/>
      <c r="BC2359" s="513"/>
      <c r="BD2359" s="513"/>
      <c r="BE2359" s="513"/>
      <c r="BF2359" s="513"/>
      <c r="BG2359" s="513"/>
      <c r="BH2359" s="513"/>
      <c r="BI2359" s="513"/>
      <c r="BJ2359" s="513"/>
      <c r="BK2359" s="513"/>
      <c r="BL2359" s="513"/>
      <c r="BM2359" s="513"/>
      <c r="BN2359" s="513"/>
      <c r="BO2359" s="513"/>
      <c r="BP2359" s="513"/>
      <c r="BQ2359" s="513"/>
      <c r="BR2359" s="513"/>
      <c r="BS2359" s="513"/>
      <c r="BT2359" s="513"/>
      <c r="BU2359" s="513"/>
      <c r="BV2359" s="513"/>
      <c r="BW2359" s="513"/>
      <c r="BX2359" s="513"/>
      <c r="BY2359" s="513"/>
      <c r="BZ2359" s="513"/>
      <c r="CA2359" s="513"/>
      <c r="CB2359" s="513"/>
      <c r="CC2359" s="1972"/>
      <c r="CD2359" s="1499"/>
      <c r="CE2359" s="1500"/>
      <c r="CF2359" s="1501"/>
      <c r="CG2359" s="1500"/>
      <c r="CH2359" s="1500"/>
      <c r="CI2359" s="1500"/>
      <c r="CJ2359" s="1976"/>
      <c r="CK2359" s="1519"/>
      <c r="CL2359" s="1509"/>
    </row>
    <row r="2360" spans="1:90" s="514" customFormat="1">
      <c r="A2360" s="511"/>
      <c r="B2360" s="512"/>
      <c r="C2360" s="1493"/>
      <c r="D2360" s="1493"/>
      <c r="E2360" s="1493"/>
      <c r="F2360" s="1493"/>
      <c r="G2360" s="1493"/>
      <c r="H2360" s="1530"/>
      <c r="I2360" s="1972"/>
      <c r="J2360" s="1542"/>
      <c r="K2360" s="513"/>
      <c r="L2360" s="513"/>
      <c r="M2360" s="513"/>
      <c r="N2360" s="513"/>
      <c r="O2360" s="513"/>
      <c r="P2360" s="513"/>
      <c r="Q2360" s="513"/>
      <c r="R2360" s="513"/>
      <c r="S2360" s="513"/>
      <c r="T2360" s="513"/>
      <c r="U2360" s="513"/>
      <c r="V2360" s="513"/>
      <c r="W2360" s="513"/>
      <c r="X2360" s="513"/>
      <c r="Y2360" s="513"/>
      <c r="Z2360" s="513"/>
      <c r="AA2360" s="513"/>
      <c r="AB2360" s="513"/>
      <c r="AC2360" s="513"/>
      <c r="AD2360" s="513"/>
      <c r="AE2360" s="513"/>
      <c r="AF2360" s="513"/>
      <c r="AG2360" s="513"/>
      <c r="AH2360" s="513"/>
      <c r="AI2360" s="513"/>
      <c r="AJ2360" s="513"/>
      <c r="AK2360" s="513"/>
      <c r="AL2360" s="513"/>
      <c r="AM2360" s="513"/>
      <c r="AN2360" s="513"/>
      <c r="AO2360" s="513"/>
      <c r="AP2360" s="513"/>
      <c r="AQ2360" s="513"/>
      <c r="AR2360" s="513"/>
      <c r="AS2360" s="513"/>
      <c r="AT2360" s="513"/>
      <c r="AU2360" s="513"/>
      <c r="AV2360" s="513"/>
      <c r="AW2360" s="513"/>
      <c r="AX2360" s="513"/>
      <c r="AY2360" s="513"/>
      <c r="AZ2360" s="513"/>
      <c r="BA2360" s="513"/>
      <c r="BB2360" s="513"/>
      <c r="BC2360" s="513"/>
      <c r="BD2360" s="513"/>
      <c r="BE2360" s="513"/>
      <c r="BF2360" s="513"/>
      <c r="BG2360" s="513"/>
      <c r="BH2360" s="513"/>
      <c r="BI2360" s="513"/>
      <c r="BJ2360" s="513"/>
      <c r="BK2360" s="513"/>
      <c r="BL2360" s="513"/>
      <c r="BM2360" s="513"/>
      <c r="BN2360" s="513"/>
      <c r="BO2360" s="513"/>
      <c r="BP2360" s="513"/>
      <c r="BQ2360" s="513"/>
      <c r="BR2360" s="513"/>
      <c r="BS2360" s="513"/>
      <c r="BT2360" s="513"/>
      <c r="BU2360" s="513"/>
      <c r="BV2360" s="513"/>
      <c r="BW2360" s="513"/>
      <c r="BX2360" s="513"/>
      <c r="BY2360" s="513"/>
      <c r="BZ2360" s="513"/>
      <c r="CA2360" s="513"/>
      <c r="CB2360" s="513"/>
      <c r="CC2360" s="1972"/>
      <c r="CD2360" s="1499"/>
      <c r="CE2360" s="1500"/>
      <c r="CF2360" s="1501"/>
      <c r="CG2360" s="1500"/>
      <c r="CH2360" s="1500"/>
      <c r="CI2360" s="1500"/>
      <c r="CJ2360" s="1976"/>
      <c r="CK2360" s="1519"/>
      <c r="CL2360" s="1509"/>
    </row>
    <row r="2361" spans="1:90" s="514" customFormat="1">
      <c r="A2361" s="511"/>
      <c r="B2361" s="512"/>
      <c r="C2361" s="1493"/>
      <c r="D2361" s="1493"/>
      <c r="E2361" s="1493"/>
      <c r="F2361" s="1493"/>
      <c r="G2361" s="1493"/>
      <c r="H2361" s="1530"/>
      <c r="I2361" s="1972"/>
      <c r="J2361" s="1542"/>
      <c r="K2361" s="513"/>
      <c r="L2361" s="513"/>
      <c r="M2361" s="513"/>
      <c r="N2361" s="513"/>
      <c r="O2361" s="513"/>
      <c r="P2361" s="513"/>
      <c r="Q2361" s="513"/>
      <c r="R2361" s="513"/>
      <c r="S2361" s="513"/>
      <c r="T2361" s="513"/>
      <c r="U2361" s="513"/>
      <c r="V2361" s="513"/>
      <c r="W2361" s="513"/>
      <c r="X2361" s="513"/>
      <c r="Y2361" s="513"/>
      <c r="Z2361" s="513"/>
      <c r="AA2361" s="513"/>
      <c r="AB2361" s="513"/>
      <c r="AC2361" s="513"/>
      <c r="AD2361" s="513"/>
      <c r="AE2361" s="513"/>
      <c r="AF2361" s="513"/>
      <c r="AG2361" s="513"/>
      <c r="AH2361" s="513"/>
      <c r="AI2361" s="513"/>
      <c r="AJ2361" s="513"/>
      <c r="AK2361" s="513"/>
      <c r="AL2361" s="513"/>
      <c r="AM2361" s="513"/>
      <c r="AN2361" s="513"/>
      <c r="AO2361" s="513"/>
      <c r="AP2361" s="513"/>
      <c r="AQ2361" s="513"/>
      <c r="AR2361" s="513"/>
      <c r="AS2361" s="513"/>
      <c r="AT2361" s="513"/>
      <c r="AU2361" s="513"/>
      <c r="AV2361" s="513"/>
      <c r="AW2361" s="513"/>
      <c r="AX2361" s="513"/>
      <c r="AY2361" s="513"/>
      <c r="AZ2361" s="513"/>
      <c r="BA2361" s="513"/>
      <c r="BB2361" s="513"/>
      <c r="BC2361" s="513"/>
      <c r="BD2361" s="513"/>
      <c r="BE2361" s="513"/>
      <c r="BF2361" s="513"/>
      <c r="BG2361" s="513"/>
      <c r="BH2361" s="513"/>
      <c r="BI2361" s="513"/>
      <c r="BJ2361" s="513"/>
      <c r="BK2361" s="513"/>
      <c r="BL2361" s="513"/>
      <c r="BM2361" s="513"/>
      <c r="BN2361" s="513"/>
      <c r="BO2361" s="513"/>
      <c r="BP2361" s="513"/>
      <c r="BQ2361" s="513"/>
      <c r="BR2361" s="513"/>
      <c r="BS2361" s="513"/>
      <c r="BT2361" s="513"/>
      <c r="BU2361" s="513"/>
      <c r="BV2361" s="513"/>
      <c r="BW2361" s="513"/>
      <c r="BX2361" s="513"/>
      <c r="BY2361" s="513"/>
      <c r="BZ2361" s="513"/>
      <c r="CA2361" s="513"/>
      <c r="CB2361" s="513"/>
      <c r="CC2361" s="1972"/>
      <c r="CD2361" s="1499"/>
      <c r="CE2361" s="1500"/>
      <c r="CF2361" s="1501"/>
      <c r="CG2361" s="1500"/>
      <c r="CH2361" s="1500"/>
      <c r="CI2361" s="1500"/>
      <c r="CJ2361" s="1976"/>
      <c r="CK2361" s="1519"/>
      <c r="CL2361" s="1509"/>
    </row>
    <row r="2362" spans="1:90" s="514" customFormat="1">
      <c r="A2362" s="511"/>
      <c r="B2362" s="512"/>
      <c r="C2362" s="1493"/>
      <c r="D2362" s="1493"/>
      <c r="E2362" s="1493"/>
      <c r="F2362" s="1493"/>
      <c r="G2362" s="1493"/>
      <c r="H2362" s="1530"/>
      <c r="I2362" s="1972"/>
      <c r="J2362" s="1542"/>
      <c r="K2362" s="513"/>
      <c r="L2362" s="513"/>
      <c r="M2362" s="513"/>
      <c r="N2362" s="513"/>
      <c r="O2362" s="513"/>
      <c r="P2362" s="513"/>
      <c r="Q2362" s="513"/>
      <c r="R2362" s="513"/>
      <c r="S2362" s="513"/>
      <c r="T2362" s="513"/>
      <c r="U2362" s="513"/>
      <c r="V2362" s="513"/>
      <c r="W2362" s="513"/>
      <c r="X2362" s="513"/>
      <c r="Y2362" s="513"/>
      <c r="Z2362" s="513"/>
      <c r="AA2362" s="513"/>
      <c r="AB2362" s="513"/>
      <c r="AC2362" s="513"/>
      <c r="AD2362" s="513"/>
      <c r="AE2362" s="513"/>
      <c r="AF2362" s="513"/>
      <c r="AG2362" s="513"/>
      <c r="AH2362" s="513"/>
      <c r="AI2362" s="513"/>
      <c r="AJ2362" s="513"/>
      <c r="AK2362" s="513"/>
      <c r="AL2362" s="513"/>
      <c r="AM2362" s="513"/>
      <c r="AN2362" s="513"/>
      <c r="AO2362" s="513"/>
      <c r="AP2362" s="513"/>
      <c r="AQ2362" s="513"/>
      <c r="AR2362" s="513"/>
      <c r="AS2362" s="513"/>
      <c r="AT2362" s="513"/>
      <c r="AU2362" s="513"/>
      <c r="AV2362" s="513"/>
      <c r="AW2362" s="513"/>
      <c r="AX2362" s="513"/>
      <c r="AY2362" s="513"/>
      <c r="AZ2362" s="513"/>
      <c r="BA2362" s="513"/>
      <c r="BB2362" s="513"/>
      <c r="BC2362" s="513"/>
      <c r="BD2362" s="513"/>
      <c r="BE2362" s="513"/>
      <c r="BF2362" s="513"/>
      <c r="BG2362" s="513"/>
      <c r="BH2362" s="513"/>
      <c r="BI2362" s="513"/>
      <c r="BJ2362" s="513"/>
      <c r="BK2362" s="513"/>
      <c r="BL2362" s="513"/>
      <c r="BM2362" s="513"/>
      <c r="BN2362" s="513"/>
      <c r="BO2362" s="513"/>
      <c r="BP2362" s="513"/>
      <c r="BQ2362" s="513"/>
      <c r="BR2362" s="513"/>
      <c r="BS2362" s="513"/>
      <c r="BT2362" s="513"/>
      <c r="BU2362" s="513"/>
      <c r="BV2362" s="513"/>
      <c r="BW2362" s="513"/>
      <c r="BX2362" s="513"/>
      <c r="BY2362" s="513"/>
      <c r="BZ2362" s="513"/>
      <c r="CA2362" s="513"/>
      <c r="CB2362" s="513"/>
      <c r="CC2362" s="1972"/>
      <c r="CD2362" s="1499"/>
      <c r="CE2362" s="1500"/>
      <c r="CF2362" s="1501"/>
      <c r="CG2362" s="1500"/>
      <c r="CH2362" s="1500"/>
      <c r="CI2362" s="1500"/>
      <c r="CJ2362" s="1976"/>
      <c r="CK2362" s="1519"/>
      <c r="CL2362" s="1509"/>
    </row>
    <row r="2363" spans="1:90" s="514" customFormat="1">
      <c r="A2363" s="511"/>
      <c r="B2363" s="512"/>
      <c r="C2363" s="1493"/>
      <c r="D2363" s="1493"/>
      <c r="E2363" s="1493"/>
      <c r="F2363" s="1493"/>
      <c r="G2363" s="1493"/>
      <c r="H2363" s="1530"/>
      <c r="I2363" s="1972"/>
      <c r="J2363" s="1542"/>
      <c r="K2363" s="513"/>
      <c r="L2363" s="513"/>
      <c r="M2363" s="513"/>
      <c r="N2363" s="513"/>
      <c r="O2363" s="513"/>
      <c r="P2363" s="513"/>
      <c r="Q2363" s="513"/>
      <c r="R2363" s="513"/>
      <c r="S2363" s="513"/>
      <c r="T2363" s="513"/>
      <c r="U2363" s="513"/>
      <c r="V2363" s="513"/>
      <c r="W2363" s="513"/>
      <c r="X2363" s="513"/>
      <c r="Y2363" s="513"/>
      <c r="Z2363" s="513"/>
      <c r="AA2363" s="513"/>
      <c r="AB2363" s="513"/>
      <c r="AC2363" s="513"/>
      <c r="AD2363" s="513"/>
      <c r="AE2363" s="513"/>
      <c r="AF2363" s="513"/>
      <c r="AG2363" s="513"/>
      <c r="AH2363" s="513"/>
      <c r="AI2363" s="513"/>
      <c r="AJ2363" s="513"/>
      <c r="AK2363" s="513"/>
      <c r="AL2363" s="513"/>
      <c r="AM2363" s="513"/>
      <c r="AN2363" s="513"/>
      <c r="AO2363" s="513"/>
      <c r="AP2363" s="513"/>
      <c r="AQ2363" s="513"/>
      <c r="AR2363" s="513"/>
      <c r="AS2363" s="513"/>
      <c r="AT2363" s="513"/>
      <c r="AU2363" s="513"/>
      <c r="AV2363" s="513"/>
      <c r="AW2363" s="513"/>
      <c r="AX2363" s="513"/>
      <c r="AY2363" s="513"/>
      <c r="AZ2363" s="513"/>
      <c r="BA2363" s="513"/>
      <c r="BB2363" s="513"/>
      <c r="BC2363" s="513"/>
      <c r="BD2363" s="513"/>
      <c r="BE2363" s="513"/>
      <c r="BF2363" s="513"/>
      <c r="BG2363" s="513"/>
      <c r="BH2363" s="513"/>
      <c r="BI2363" s="513"/>
      <c r="BJ2363" s="513"/>
      <c r="BK2363" s="513"/>
      <c r="BL2363" s="513"/>
      <c r="BM2363" s="513"/>
      <c r="BN2363" s="513"/>
      <c r="BO2363" s="513"/>
      <c r="BP2363" s="513"/>
      <c r="BQ2363" s="513"/>
      <c r="BR2363" s="513"/>
      <c r="BS2363" s="513"/>
      <c r="BT2363" s="513"/>
      <c r="BU2363" s="513"/>
      <c r="BV2363" s="513"/>
      <c r="BW2363" s="513"/>
      <c r="BX2363" s="513"/>
      <c r="BY2363" s="513"/>
      <c r="BZ2363" s="513"/>
      <c r="CA2363" s="513"/>
      <c r="CB2363" s="513"/>
      <c r="CC2363" s="1972"/>
      <c r="CD2363" s="1499"/>
      <c r="CE2363" s="1500"/>
      <c r="CF2363" s="1501"/>
      <c r="CG2363" s="1500"/>
      <c r="CH2363" s="1500"/>
      <c r="CI2363" s="1500"/>
      <c r="CJ2363" s="1976"/>
      <c r="CK2363" s="1519"/>
      <c r="CL2363" s="1509"/>
    </row>
    <row r="2364" spans="1:90" s="514" customFormat="1">
      <c r="A2364" s="511"/>
      <c r="B2364" s="512"/>
      <c r="C2364" s="1493"/>
      <c r="D2364" s="1493"/>
      <c r="E2364" s="1493"/>
      <c r="F2364" s="1493"/>
      <c r="G2364" s="1493"/>
      <c r="H2364" s="1530"/>
      <c r="I2364" s="1972"/>
      <c r="J2364" s="1542"/>
      <c r="K2364" s="513"/>
      <c r="L2364" s="513"/>
      <c r="M2364" s="513"/>
      <c r="N2364" s="513"/>
      <c r="O2364" s="513"/>
      <c r="P2364" s="513"/>
      <c r="Q2364" s="513"/>
      <c r="R2364" s="513"/>
      <c r="S2364" s="513"/>
      <c r="T2364" s="513"/>
      <c r="U2364" s="513"/>
      <c r="V2364" s="513"/>
      <c r="W2364" s="513"/>
      <c r="X2364" s="513"/>
      <c r="Y2364" s="513"/>
      <c r="Z2364" s="513"/>
      <c r="AA2364" s="513"/>
      <c r="AB2364" s="513"/>
      <c r="AC2364" s="513"/>
      <c r="AD2364" s="513"/>
      <c r="AE2364" s="513"/>
      <c r="AF2364" s="513"/>
      <c r="AG2364" s="513"/>
      <c r="AH2364" s="513"/>
      <c r="AI2364" s="513"/>
      <c r="AJ2364" s="513"/>
      <c r="AK2364" s="513"/>
      <c r="AL2364" s="513"/>
      <c r="AM2364" s="513"/>
      <c r="AN2364" s="513"/>
      <c r="AO2364" s="513"/>
      <c r="AP2364" s="513"/>
      <c r="AQ2364" s="513"/>
      <c r="AR2364" s="513"/>
      <c r="AS2364" s="513"/>
      <c r="AT2364" s="513"/>
      <c r="AU2364" s="513"/>
      <c r="AV2364" s="513"/>
      <c r="AW2364" s="513"/>
      <c r="AX2364" s="513"/>
      <c r="AY2364" s="513"/>
      <c r="AZ2364" s="513"/>
      <c r="BA2364" s="513"/>
      <c r="BB2364" s="513"/>
      <c r="BC2364" s="513"/>
      <c r="BD2364" s="513"/>
      <c r="BE2364" s="513"/>
      <c r="BF2364" s="513"/>
      <c r="BG2364" s="513"/>
      <c r="BH2364" s="513"/>
      <c r="BI2364" s="513"/>
      <c r="BJ2364" s="513"/>
      <c r="BK2364" s="513"/>
      <c r="BL2364" s="513"/>
      <c r="BM2364" s="513"/>
      <c r="BN2364" s="513"/>
      <c r="BO2364" s="513"/>
      <c r="BP2364" s="513"/>
      <c r="BQ2364" s="513"/>
      <c r="BR2364" s="513"/>
      <c r="BS2364" s="513"/>
      <c r="BT2364" s="513"/>
      <c r="BU2364" s="513"/>
      <c r="BV2364" s="513"/>
      <c r="BW2364" s="513"/>
      <c r="BX2364" s="513"/>
      <c r="BY2364" s="513"/>
      <c r="BZ2364" s="513"/>
      <c r="CA2364" s="513"/>
      <c r="CB2364" s="513"/>
      <c r="CC2364" s="1972"/>
      <c r="CD2364" s="1499"/>
      <c r="CE2364" s="1500"/>
      <c r="CF2364" s="1501"/>
      <c r="CG2364" s="1500"/>
      <c r="CH2364" s="1500"/>
      <c r="CI2364" s="1500"/>
      <c r="CJ2364" s="1976"/>
      <c r="CK2364" s="1519"/>
      <c r="CL2364" s="1509"/>
    </row>
    <row r="2365" spans="1:90" s="514" customFormat="1">
      <c r="A2365" s="511"/>
      <c r="B2365" s="512"/>
      <c r="C2365" s="1493"/>
      <c r="D2365" s="1493"/>
      <c r="E2365" s="1493"/>
      <c r="F2365" s="1493"/>
      <c r="G2365" s="1493"/>
      <c r="H2365" s="1530"/>
      <c r="I2365" s="1972"/>
      <c r="J2365" s="1542"/>
      <c r="K2365" s="513"/>
      <c r="L2365" s="513"/>
      <c r="M2365" s="513"/>
      <c r="N2365" s="513"/>
      <c r="O2365" s="513"/>
      <c r="P2365" s="513"/>
      <c r="Q2365" s="513"/>
      <c r="R2365" s="513"/>
      <c r="S2365" s="513"/>
      <c r="T2365" s="513"/>
      <c r="U2365" s="513"/>
      <c r="V2365" s="513"/>
      <c r="W2365" s="513"/>
      <c r="X2365" s="513"/>
      <c r="Y2365" s="513"/>
      <c r="Z2365" s="513"/>
      <c r="AA2365" s="513"/>
      <c r="AB2365" s="513"/>
      <c r="AC2365" s="513"/>
      <c r="AD2365" s="513"/>
      <c r="AE2365" s="513"/>
      <c r="AF2365" s="513"/>
      <c r="AG2365" s="513"/>
      <c r="AH2365" s="513"/>
      <c r="AI2365" s="513"/>
      <c r="AJ2365" s="513"/>
      <c r="AK2365" s="513"/>
      <c r="AL2365" s="513"/>
      <c r="AM2365" s="513"/>
      <c r="AN2365" s="513"/>
      <c r="AO2365" s="513"/>
      <c r="AP2365" s="513"/>
      <c r="AQ2365" s="513"/>
      <c r="AR2365" s="513"/>
      <c r="AS2365" s="513"/>
      <c r="AT2365" s="513"/>
      <c r="AU2365" s="513"/>
      <c r="AV2365" s="513"/>
      <c r="AW2365" s="513"/>
      <c r="AX2365" s="513"/>
      <c r="AY2365" s="513"/>
      <c r="AZ2365" s="513"/>
      <c r="BA2365" s="513"/>
      <c r="BB2365" s="513"/>
      <c r="BC2365" s="513"/>
      <c r="BD2365" s="513"/>
      <c r="BE2365" s="513"/>
      <c r="BF2365" s="513"/>
      <c r="BG2365" s="513"/>
      <c r="BH2365" s="513"/>
      <c r="BI2365" s="513"/>
      <c r="BJ2365" s="513"/>
      <c r="BK2365" s="513"/>
      <c r="BL2365" s="513"/>
      <c r="BM2365" s="513"/>
      <c r="BN2365" s="513"/>
      <c r="BO2365" s="513"/>
      <c r="BP2365" s="513"/>
      <c r="BQ2365" s="513"/>
      <c r="BR2365" s="513"/>
      <c r="BS2365" s="513"/>
      <c r="BT2365" s="513"/>
      <c r="BU2365" s="513"/>
      <c r="BV2365" s="513"/>
      <c r="BW2365" s="513"/>
      <c r="BX2365" s="513"/>
      <c r="BY2365" s="513"/>
      <c r="BZ2365" s="513"/>
      <c r="CA2365" s="513"/>
      <c r="CB2365" s="513"/>
      <c r="CC2365" s="1972"/>
      <c r="CD2365" s="1499"/>
      <c r="CE2365" s="1500"/>
      <c r="CF2365" s="1501"/>
      <c r="CG2365" s="1500"/>
      <c r="CH2365" s="1500"/>
      <c r="CI2365" s="1500"/>
      <c r="CJ2365" s="1976"/>
      <c r="CK2365" s="1519"/>
      <c r="CL2365" s="1509"/>
    </row>
    <row r="2366" spans="1:90" s="514" customFormat="1">
      <c r="A2366" s="511"/>
      <c r="B2366" s="512"/>
      <c r="C2366" s="1493"/>
      <c r="D2366" s="1493"/>
      <c r="E2366" s="1493"/>
      <c r="F2366" s="1493"/>
      <c r="G2366" s="1493"/>
      <c r="H2366" s="1530"/>
      <c r="I2366" s="1972"/>
      <c r="J2366" s="1542"/>
      <c r="K2366" s="513"/>
      <c r="L2366" s="513"/>
      <c r="M2366" s="513"/>
      <c r="N2366" s="513"/>
      <c r="O2366" s="513"/>
      <c r="P2366" s="513"/>
      <c r="Q2366" s="513"/>
      <c r="R2366" s="513"/>
      <c r="S2366" s="513"/>
      <c r="T2366" s="513"/>
      <c r="U2366" s="513"/>
      <c r="V2366" s="513"/>
      <c r="W2366" s="513"/>
      <c r="X2366" s="513"/>
      <c r="Y2366" s="513"/>
      <c r="Z2366" s="513"/>
      <c r="AA2366" s="513"/>
      <c r="AB2366" s="513"/>
      <c r="AC2366" s="513"/>
      <c r="AD2366" s="513"/>
      <c r="AE2366" s="513"/>
      <c r="AF2366" s="513"/>
      <c r="AG2366" s="513"/>
      <c r="AH2366" s="513"/>
      <c r="AI2366" s="513"/>
      <c r="AJ2366" s="513"/>
      <c r="AK2366" s="513"/>
      <c r="AL2366" s="513"/>
      <c r="AM2366" s="513"/>
      <c r="AN2366" s="513"/>
      <c r="AO2366" s="513"/>
      <c r="AP2366" s="513"/>
      <c r="AQ2366" s="513"/>
      <c r="AR2366" s="513"/>
      <c r="AS2366" s="513"/>
      <c r="AT2366" s="513"/>
      <c r="AU2366" s="513"/>
      <c r="AV2366" s="513"/>
      <c r="AW2366" s="513"/>
      <c r="AX2366" s="513"/>
      <c r="AY2366" s="513"/>
      <c r="AZ2366" s="513"/>
      <c r="BA2366" s="513"/>
      <c r="BB2366" s="513"/>
      <c r="BC2366" s="513"/>
      <c r="BD2366" s="513"/>
      <c r="BE2366" s="513"/>
      <c r="BF2366" s="513"/>
      <c r="BG2366" s="513"/>
      <c r="BH2366" s="513"/>
      <c r="BI2366" s="513"/>
      <c r="BJ2366" s="513"/>
      <c r="BK2366" s="513"/>
      <c r="BL2366" s="513"/>
      <c r="BM2366" s="513"/>
      <c r="BN2366" s="513"/>
      <c r="BO2366" s="513"/>
      <c r="BP2366" s="513"/>
      <c r="BQ2366" s="513"/>
      <c r="BR2366" s="513"/>
      <c r="BS2366" s="513"/>
      <c r="BT2366" s="513"/>
      <c r="BU2366" s="513"/>
      <c r="BV2366" s="513"/>
      <c r="BW2366" s="513"/>
      <c r="BX2366" s="513"/>
      <c r="BY2366" s="513"/>
      <c r="BZ2366" s="513"/>
      <c r="CA2366" s="513"/>
      <c r="CB2366" s="513"/>
      <c r="CC2366" s="1972"/>
      <c r="CD2366" s="1499"/>
      <c r="CE2366" s="1500"/>
      <c r="CF2366" s="1501"/>
      <c r="CG2366" s="1500"/>
      <c r="CH2366" s="1500"/>
      <c r="CI2366" s="1500"/>
      <c r="CJ2366" s="1976"/>
      <c r="CK2366" s="1519"/>
      <c r="CL2366" s="1509"/>
    </row>
    <row r="2367" spans="1:90" s="514" customFormat="1">
      <c r="A2367" s="511"/>
      <c r="B2367" s="512"/>
      <c r="C2367" s="1493"/>
      <c r="D2367" s="1493"/>
      <c r="E2367" s="1493"/>
      <c r="F2367" s="1493"/>
      <c r="G2367" s="1493"/>
      <c r="H2367" s="1530"/>
      <c r="I2367" s="1972"/>
      <c r="J2367" s="1542"/>
      <c r="K2367" s="513"/>
      <c r="L2367" s="513"/>
      <c r="M2367" s="513"/>
      <c r="N2367" s="513"/>
      <c r="O2367" s="513"/>
      <c r="P2367" s="513"/>
      <c r="Q2367" s="513"/>
      <c r="R2367" s="513"/>
      <c r="S2367" s="513"/>
      <c r="T2367" s="513"/>
      <c r="U2367" s="513"/>
      <c r="V2367" s="513"/>
      <c r="W2367" s="513"/>
      <c r="X2367" s="513"/>
      <c r="Y2367" s="513"/>
      <c r="Z2367" s="513"/>
      <c r="AA2367" s="513"/>
      <c r="AB2367" s="513"/>
      <c r="AC2367" s="513"/>
      <c r="AD2367" s="513"/>
      <c r="AE2367" s="513"/>
      <c r="AF2367" s="513"/>
      <c r="AG2367" s="513"/>
      <c r="AH2367" s="513"/>
      <c r="AI2367" s="513"/>
      <c r="AJ2367" s="513"/>
      <c r="AK2367" s="513"/>
      <c r="AL2367" s="513"/>
      <c r="AM2367" s="513"/>
      <c r="AN2367" s="513"/>
      <c r="AO2367" s="513"/>
      <c r="AP2367" s="513"/>
      <c r="AQ2367" s="513"/>
      <c r="AR2367" s="513"/>
      <c r="AS2367" s="513"/>
      <c r="AT2367" s="513"/>
      <c r="AU2367" s="513"/>
      <c r="AV2367" s="513"/>
      <c r="AW2367" s="513"/>
      <c r="AX2367" s="513"/>
      <c r="AY2367" s="513"/>
      <c r="AZ2367" s="513"/>
      <c r="BA2367" s="513"/>
      <c r="BB2367" s="513"/>
      <c r="BC2367" s="513"/>
      <c r="BD2367" s="513"/>
      <c r="BE2367" s="513"/>
      <c r="BF2367" s="513"/>
      <c r="BG2367" s="513"/>
      <c r="BH2367" s="513"/>
      <c r="BI2367" s="513"/>
      <c r="BJ2367" s="513"/>
      <c r="BK2367" s="513"/>
      <c r="BL2367" s="513"/>
      <c r="BM2367" s="513"/>
      <c r="BN2367" s="513"/>
      <c r="BO2367" s="513"/>
      <c r="BP2367" s="513"/>
      <c r="BQ2367" s="513"/>
      <c r="BR2367" s="513"/>
      <c r="BS2367" s="513"/>
      <c r="BT2367" s="513"/>
      <c r="BU2367" s="513"/>
      <c r="BV2367" s="513"/>
      <c r="BW2367" s="513"/>
      <c r="BX2367" s="513"/>
      <c r="BY2367" s="513"/>
      <c r="BZ2367" s="513"/>
      <c r="CA2367" s="513"/>
      <c r="CB2367" s="513"/>
      <c r="CC2367" s="1972"/>
      <c r="CD2367" s="1499"/>
      <c r="CE2367" s="1500"/>
      <c r="CF2367" s="1501"/>
      <c r="CG2367" s="1500"/>
      <c r="CH2367" s="1500"/>
      <c r="CI2367" s="1500"/>
      <c r="CJ2367" s="1976"/>
      <c r="CK2367" s="1519"/>
      <c r="CL2367" s="1509"/>
    </row>
    <row r="2368" spans="1:90" s="514" customFormat="1">
      <c r="A2368" s="511"/>
      <c r="B2368" s="512"/>
      <c r="C2368" s="1493"/>
      <c r="D2368" s="1493"/>
      <c r="E2368" s="1493"/>
      <c r="F2368" s="1493"/>
      <c r="G2368" s="1493"/>
      <c r="H2368" s="1530"/>
      <c r="I2368" s="1972"/>
      <c r="J2368" s="1542"/>
      <c r="K2368" s="513"/>
      <c r="L2368" s="513"/>
      <c r="M2368" s="513"/>
      <c r="N2368" s="513"/>
      <c r="O2368" s="513"/>
      <c r="P2368" s="513"/>
      <c r="Q2368" s="513"/>
      <c r="R2368" s="513"/>
      <c r="S2368" s="513"/>
      <c r="T2368" s="513"/>
      <c r="U2368" s="513"/>
      <c r="V2368" s="513"/>
      <c r="W2368" s="513"/>
      <c r="X2368" s="513"/>
      <c r="Y2368" s="513"/>
      <c r="Z2368" s="513"/>
      <c r="AA2368" s="513"/>
      <c r="AB2368" s="513"/>
      <c r="AC2368" s="513"/>
      <c r="AD2368" s="513"/>
      <c r="AE2368" s="513"/>
      <c r="AF2368" s="513"/>
      <c r="AG2368" s="513"/>
      <c r="AH2368" s="513"/>
      <c r="AI2368" s="513"/>
      <c r="AJ2368" s="513"/>
      <c r="AK2368" s="513"/>
      <c r="AL2368" s="513"/>
      <c r="AM2368" s="513"/>
      <c r="AN2368" s="513"/>
      <c r="AO2368" s="513"/>
      <c r="AP2368" s="513"/>
      <c r="AQ2368" s="513"/>
      <c r="AR2368" s="513"/>
      <c r="AS2368" s="513"/>
      <c r="AT2368" s="513"/>
      <c r="AU2368" s="513"/>
      <c r="AV2368" s="513"/>
      <c r="AW2368" s="513"/>
      <c r="AX2368" s="513"/>
      <c r="AY2368" s="513"/>
      <c r="AZ2368" s="513"/>
      <c r="BA2368" s="513"/>
      <c r="BB2368" s="513"/>
      <c r="BC2368" s="513"/>
      <c r="BD2368" s="513"/>
      <c r="BE2368" s="513"/>
      <c r="BF2368" s="513"/>
      <c r="BG2368" s="513"/>
      <c r="BH2368" s="513"/>
      <c r="BI2368" s="513"/>
      <c r="BJ2368" s="513"/>
      <c r="BK2368" s="513"/>
      <c r="BL2368" s="513"/>
      <c r="BM2368" s="513"/>
      <c r="BN2368" s="513"/>
      <c r="BO2368" s="513"/>
      <c r="BP2368" s="513"/>
      <c r="BQ2368" s="513"/>
      <c r="BR2368" s="513"/>
      <c r="BS2368" s="513"/>
      <c r="BT2368" s="513"/>
      <c r="BU2368" s="513"/>
      <c r="BV2368" s="513"/>
      <c r="BW2368" s="513"/>
      <c r="BX2368" s="513"/>
      <c r="BY2368" s="513"/>
      <c r="BZ2368" s="513"/>
      <c r="CA2368" s="513"/>
      <c r="CB2368" s="513"/>
      <c r="CC2368" s="1972"/>
      <c r="CD2368" s="1499"/>
      <c r="CE2368" s="1500"/>
      <c r="CF2368" s="1501"/>
      <c r="CG2368" s="1500"/>
      <c r="CH2368" s="1500"/>
      <c r="CI2368" s="1500"/>
      <c r="CJ2368" s="1976"/>
      <c r="CK2368" s="1519"/>
      <c r="CL2368" s="1509"/>
    </row>
    <row r="2369" spans="1:90" s="514" customFormat="1">
      <c r="A2369" s="511"/>
      <c r="B2369" s="512"/>
      <c r="C2369" s="1493"/>
      <c r="D2369" s="1493"/>
      <c r="E2369" s="1493"/>
      <c r="F2369" s="1493"/>
      <c r="G2369" s="1493"/>
      <c r="H2369" s="1530"/>
      <c r="I2369" s="1972"/>
      <c r="J2369" s="1542"/>
      <c r="K2369" s="513"/>
      <c r="L2369" s="513"/>
      <c r="M2369" s="513"/>
      <c r="N2369" s="513"/>
      <c r="O2369" s="513"/>
      <c r="P2369" s="513"/>
      <c r="Q2369" s="513"/>
      <c r="R2369" s="513"/>
      <c r="S2369" s="513"/>
      <c r="T2369" s="513"/>
      <c r="U2369" s="513"/>
      <c r="V2369" s="513"/>
      <c r="W2369" s="513"/>
      <c r="X2369" s="513"/>
      <c r="Y2369" s="513"/>
      <c r="Z2369" s="513"/>
      <c r="AA2369" s="513"/>
      <c r="AB2369" s="513"/>
      <c r="AC2369" s="513"/>
      <c r="AD2369" s="513"/>
      <c r="AE2369" s="513"/>
      <c r="AF2369" s="513"/>
      <c r="AG2369" s="513"/>
      <c r="AH2369" s="513"/>
      <c r="AI2369" s="513"/>
      <c r="AJ2369" s="513"/>
      <c r="AK2369" s="513"/>
      <c r="AL2369" s="513"/>
      <c r="AM2369" s="513"/>
      <c r="AN2369" s="513"/>
      <c r="AO2369" s="513"/>
      <c r="AP2369" s="513"/>
      <c r="AQ2369" s="513"/>
      <c r="AR2369" s="513"/>
      <c r="AS2369" s="513"/>
      <c r="AT2369" s="513"/>
      <c r="AU2369" s="513"/>
      <c r="AV2369" s="513"/>
      <c r="AW2369" s="513"/>
      <c r="AX2369" s="513"/>
      <c r="AY2369" s="513"/>
      <c r="AZ2369" s="513"/>
      <c r="BA2369" s="513"/>
      <c r="BB2369" s="513"/>
      <c r="BC2369" s="513"/>
      <c r="BD2369" s="513"/>
      <c r="BE2369" s="513"/>
      <c r="BF2369" s="513"/>
      <c r="BG2369" s="513"/>
      <c r="BH2369" s="513"/>
      <c r="BI2369" s="513"/>
      <c r="BJ2369" s="513"/>
      <c r="BK2369" s="513"/>
      <c r="BL2369" s="513"/>
      <c r="BM2369" s="513"/>
      <c r="BN2369" s="513"/>
      <c r="BO2369" s="513"/>
      <c r="BP2369" s="513"/>
      <c r="BQ2369" s="513"/>
      <c r="BR2369" s="513"/>
      <c r="BS2369" s="513"/>
      <c r="BT2369" s="513"/>
      <c r="BU2369" s="513"/>
      <c r="BV2369" s="513"/>
      <c r="BW2369" s="513"/>
      <c r="BX2369" s="513"/>
      <c r="BY2369" s="513"/>
      <c r="BZ2369" s="513"/>
      <c r="CA2369" s="513"/>
      <c r="CB2369" s="513"/>
      <c r="CC2369" s="1972"/>
      <c r="CD2369" s="1499"/>
      <c r="CE2369" s="1500"/>
      <c r="CF2369" s="1501"/>
      <c r="CG2369" s="1500"/>
      <c r="CH2369" s="1500"/>
      <c r="CI2369" s="1500"/>
      <c r="CJ2369" s="1976"/>
      <c r="CK2369" s="1519"/>
      <c r="CL2369" s="1509"/>
    </row>
    <row r="2370" spans="1:90" s="514" customFormat="1">
      <c r="A2370" s="511"/>
      <c r="B2370" s="512"/>
      <c r="C2370" s="1493"/>
      <c r="D2370" s="1493"/>
      <c r="E2370" s="1493"/>
      <c r="F2370" s="1493"/>
      <c r="G2370" s="1493"/>
      <c r="H2370" s="1530"/>
      <c r="I2370" s="1972"/>
      <c r="J2370" s="1542"/>
      <c r="K2370" s="513"/>
      <c r="L2370" s="513"/>
      <c r="M2370" s="513"/>
      <c r="N2370" s="513"/>
      <c r="O2370" s="513"/>
      <c r="P2370" s="513"/>
      <c r="Q2370" s="513"/>
      <c r="R2370" s="513"/>
      <c r="S2370" s="513"/>
      <c r="T2370" s="513"/>
      <c r="U2370" s="513"/>
      <c r="V2370" s="513"/>
      <c r="W2370" s="513"/>
      <c r="X2370" s="513"/>
      <c r="Y2370" s="513"/>
      <c r="Z2370" s="513"/>
      <c r="AA2370" s="513"/>
      <c r="AB2370" s="513"/>
      <c r="AC2370" s="513"/>
      <c r="AD2370" s="513"/>
      <c r="AE2370" s="513"/>
      <c r="AF2370" s="513"/>
      <c r="AG2370" s="513"/>
      <c r="AH2370" s="513"/>
      <c r="AI2370" s="513"/>
      <c r="AJ2370" s="513"/>
      <c r="AK2370" s="513"/>
      <c r="AL2370" s="513"/>
      <c r="AM2370" s="513"/>
      <c r="AN2370" s="513"/>
      <c r="AO2370" s="513"/>
      <c r="AP2370" s="513"/>
      <c r="AQ2370" s="513"/>
      <c r="AR2370" s="513"/>
      <c r="AS2370" s="513"/>
      <c r="AT2370" s="513"/>
      <c r="AU2370" s="513"/>
      <c r="AV2370" s="513"/>
      <c r="AW2370" s="513"/>
      <c r="AX2370" s="513"/>
      <c r="AY2370" s="513"/>
      <c r="AZ2370" s="513"/>
      <c r="BA2370" s="513"/>
      <c r="BB2370" s="513"/>
      <c r="BC2370" s="513"/>
      <c r="BD2370" s="513"/>
      <c r="BE2370" s="513"/>
      <c r="BF2370" s="513"/>
      <c r="BG2370" s="513"/>
      <c r="BH2370" s="513"/>
      <c r="BI2370" s="513"/>
      <c r="BJ2370" s="513"/>
      <c r="BK2370" s="513"/>
      <c r="BL2370" s="513"/>
      <c r="BM2370" s="513"/>
      <c r="BN2370" s="513"/>
      <c r="BO2370" s="513"/>
      <c r="BP2370" s="513"/>
      <c r="BQ2370" s="513"/>
      <c r="BR2370" s="513"/>
      <c r="BS2370" s="513"/>
      <c r="BT2370" s="513"/>
      <c r="BU2370" s="513"/>
      <c r="BV2370" s="513"/>
      <c r="BW2370" s="513"/>
      <c r="BX2370" s="513"/>
      <c r="BY2370" s="513"/>
      <c r="BZ2370" s="513"/>
      <c r="CA2370" s="513"/>
      <c r="CB2370" s="513"/>
      <c r="CC2370" s="1972"/>
      <c r="CD2370" s="1499"/>
      <c r="CE2370" s="1500"/>
      <c r="CF2370" s="1501"/>
      <c r="CG2370" s="1500"/>
      <c r="CH2370" s="1500"/>
      <c r="CI2370" s="1500"/>
      <c r="CJ2370" s="1976"/>
      <c r="CK2370" s="1519"/>
      <c r="CL2370" s="1509"/>
    </row>
    <row r="2371" spans="1:90" s="514" customFormat="1">
      <c r="A2371" s="511"/>
      <c r="B2371" s="512"/>
      <c r="C2371" s="1493"/>
      <c r="D2371" s="1493"/>
      <c r="E2371" s="1493"/>
      <c r="F2371" s="1493"/>
      <c r="G2371" s="1493"/>
      <c r="H2371" s="1530"/>
      <c r="I2371" s="1972"/>
      <c r="J2371" s="1542"/>
      <c r="K2371" s="513"/>
      <c r="L2371" s="513"/>
      <c r="M2371" s="513"/>
      <c r="N2371" s="513"/>
      <c r="O2371" s="513"/>
      <c r="P2371" s="513"/>
      <c r="Q2371" s="513"/>
      <c r="R2371" s="513"/>
      <c r="S2371" s="513"/>
      <c r="T2371" s="513"/>
      <c r="U2371" s="513"/>
      <c r="V2371" s="513"/>
      <c r="W2371" s="513"/>
      <c r="X2371" s="513"/>
      <c r="Y2371" s="513"/>
      <c r="Z2371" s="513"/>
      <c r="AA2371" s="513"/>
      <c r="AB2371" s="513"/>
      <c r="AC2371" s="513"/>
      <c r="AD2371" s="513"/>
      <c r="AE2371" s="513"/>
      <c r="AF2371" s="513"/>
      <c r="AG2371" s="513"/>
      <c r="AH2371" s="513"/>
      <c r="AI2371" s="513"/>
      <c r="AJ2371" s="513"/>
      <c r="AK2371" s="513"/>
      <c r="AL2371" s="513"/>
      <c r="AM2371" s="513"/>
      <c r="AN2371" s="513"/>
      <c r="AO2371" s="513"/>
      <c r="AP2371" s="513"/>
      <c r="AQ2371" s="513"/>
      <c r="AR2371" s="513"/>
      <c r="AS2371" s="513"/>
      <c r="AT2371" s="513"/>
      <c r="AU2371" s="513"/>
      <c r="AV2371" s="513"/>
      <c r="AW2371" s="513"/>
      <c r="AX2371" s="513"/>
      <c r="AY2371" s="513"/>
      <c r="AZ2371" s="513"/>
      <c r="BA2371" s="513"/>
      <c r="BB2371" s="513"/>
      <c r="BC2371" s="513"/>
      <c r="BD2371" s="513"/>
      <c r="BE2371" s="513"/>
      <c r="BF2371" s="513"/>
      <c r="BG2371" s="513"/>
      <c r="BH2371" s="513"/>
      <c r="BI2371" s="513"/>
      <c r="BJ2371" s="513"/>
      <c r="BK2371" s="513"/>
      <c r="BL2371" s="513"/>
      <c r="BM2371" s="513"/>
      <c r="BN2371" s="513"/>
      <c r="BO2371" s="513"/>
      <c r="BP2371" s="513"/>
      <c r="BQ2371" s="513"/>
      <c r="BR2371" s="513"/>
      <c r="BS2371" s="513"/>
      <c r="BT2371" s="513"/>
      <c r="BU2371" s="513"/>
      <c r="BV2371" s="513"/>
      <c r="BW2371" s="513"/>
      <c r="BX2371" s="513"/>
      <c r="BY2371" s="513"/>
      <c r="BZ2371" s="513"/>
      <c r="CA2371" s="513"/>
      <c r="CB2371" s="513"/>
      <c r="CC2371" s="1972"/>
      <c r="CD2371" s="1499"/>
      <c r="CE2371" s="1500"/>
      <c r="CF2371" s="1501"/>
      <c r="CG2371" s="1500"/>
      <c r="CH2371" s="1500"/>
      <c r="CI2371" s="1500"/>
      <c r="CJ2371" s="1976"/>
      <c r="CK2371" s="1519"/>
      <c r="CL2371" s="1509"/>
    </row>
    <row r="2372" spans="1:90" s="514" customFormat="1">
      <c r="A2372" s="511"/>
      <c r="B2372" s="512"/>
      <c r="C2372" s="1493"/>
      <c r="D2372" s="1493"/>
      <c r="E2372" s="1493"/>
      <c r="F2372" s="1493"/>
      <c r="G2372" s="1493"/>
      <c r="H2372" s="1530"/>
      <c r="I2372" s="1972"/>
      <c r="J2372" s="1542"/>
      <c r="K2372" s="513"/>
      <c r="L2372" s="513"/>
      <c r="M2372" s="513"/>
      <c r="N2372" s="513"/>
      <c r="O2372" s="513"/>
      <c r="P2372" s="513"/>
      <c r="Q2372" s="513"/>
      <c r="R2372" s="513"/>
      <c r="S2372" s="513"/>
      <c r="T2372" s="513"/>
      <c r="U2372" s="513"/>
      <c r="V2372" s="513"/>
      <c r="W2372" s="513"/>
      <c r="X2372" s="513"/>
      <c r="Y2372" s="513"/>
      <c r="Z2372" s="513"/>
      <c r="AA2372" s="513"/>
      <c r="AB2372" s="513"/>
      <c r="AC2372" s="513"/>
      <c r="AD2372" s="513"/>
      <c r="AE2372" s="513"/>
      <c r="AF2372" s="513"/>
      <c r="AG2372" s="513"/>
      <c r="AH2372" s="513"/>
      <c r="AI2372" s="513"/>
      <c r="AJ2372" s="513"/>
      <c r="AK2372" s="513"/>
      <c r="AL2372" s="513"/>
      <c r="AM2372" s="513"/>
      <c r="AN2372" s="513"/>
      <c r="AO2372" s="513"/>
      <c r="AP2372" s="513"/>
      <c r="AQ2372" s="513"/>
      <c r="AR2372" s="513"/>
      <c r="AS2372" s="513"/>
      <c r="AT2372" s="513"/>
      <c r="AU2372" s="513"/>
      <c r="AV2372" s="513"/>
      <c r="AW2372" s="513"/>
      <c r="AX2372" s="513"/>
      <c r="AY2372" s="513"/>
      <c r="AZ2372" s="513"/>
      <c r="BA2372" s="513"/>
      <c r="BB2372" s="513"/>
      <c r="BC2372" s="513"/>
      <c r="BD2372" s="513"/>
      <c r="BE2372" s="513"/>
      <c r="BF2372" s="513"/>
      <c r="BG2372" s="513"/>
      <c r="BH2372" s="513"/>
      <c r="BI2372" s="513"/>
      <c r="BJ2372" s="513"/>
      <c r="BK2372" s="513"/>
      <c r="BL2372" s="513"/>
      <c r="BM2372" s="513"/>
      <c r="BN2372" s="513"/>
      <c r="BO2372" s="513"/>
      <c r="BP2372" s="513"/>
      <c r="BQ2372" s="513"/>
      <c r="BR2372" s="513"/>
      <c r="BS2372" s="513"/>
      <c r="BT2372" s="513"/>
      <c r="BU2372" s="513"/>
      <c r="BV2372" s="513"/>
      <c r="BW2372" s="513"/>
      <c r="BX2372" s="513"/>
      <c r="BY2372" s="513"/>
      <c r="BZ2372" s="513"/>
      <c r="CA2372" s="513"/>
      <c r="CB2372" s="513"/>
      <c r="CC2372" s="1972"/>
      <c r="CD2372" s="1499"/>
      <c r="CE2372" s="1500"/>
      <c r="CF2372" s="1501"/>
      <c r="CG2372" s="1500"/>
      <c r="CH2372" s="1500"/>
      <c r="CI2372" s="1500"/>
      <c r="CJ2372" s="1976"/>
      <c r="CK2372" s="1519"/>
      <c r="CL2372" s="1509"/>
    </row>
    <row r="2373" spans="1:90" s="514" customFormat="1">
      <c r="A2373" s="511"/>
      <c r="B2373" s="512"/>
      <c r="C2373" s="1493"/>
      <c r="D2373" s="1493"/>
      <c r="E2373" s="1493"/>
      <c r="F2373" s="1493"/>
      <c r="G2373" s="1493"/>
      <c r="H2373" s="1530"/>
      <c r="I2373" s="1972"/>
      <c r="J2373" s="1542"/>
      <c r="K2373" s="513"/>
      <c r="L2373" s="513"/>
      <c r="M2373" s="513"/>
      <c r="N2373" s="513"/>
      <c r="O2373" s="513"/>
      <c r="P2373" s="513"/>
      <c r="Q2373" s="513"/>
      <c r="R2373" s="513"/>
      <c r="S2373" s="513"/>
      <c r="T2373" s="513"/>
      <c r="U2373" s="513"/>
      <c r="V2373" s="513"/>
      <c r="W2373" s="513"/>
      <c r="X2373" s="513"/>
      <c r="Y2373" s="513"/>
      <c r="Z2373" s="513"/>
      <c r="AA2373" s="513"/>
      <c r="AB2373" s="513"/>
      <c r="AC2373" s="513"/>
      <c r="AD2373" s="513"/>
      <c r="AE2373" s="513"/>
      <c r="AF2373" s="513"/>
      <c r="AG2373" s="513"/>
      <c r="AH2373" s="513"/>
      <c r="AI2373" s="513"/>
      <c r="AJ2373" s="513"/>
      <c r="AK2373" s="513"/>
      <c r="AL2373" s="513"/>
      <c r="AM2373" s="513"/>
      <c r="AN2373" s="513"/>
      <c r="AO2373" s="513"/>
      <c r="AP2373" s="513"/>
      <c r="AQ2373" s="513"/>
      <c r="AR2373" s="513"/>
      <c r="AS2373" s="513"/>
      <c r="AT2373" s="513"/>
      <c r="AU2373" s="513"/>
      <c r="AV2373" s="513"/>
      <c r="AW2373" s="513"/>
      <c r="AX2373" s="513"/>
      <c r="AY2373" s="513"/>
      <c r="AZ2373" s="513"/>
      <c r="BA2373" s="513"/>
      <c r="BB2373" s="513"/>
      <c r="BC2373" s="513"/>
      <c r="BD2373" s="513"/>
      <c r="BE2373" s="513"/>
      <c r="BF2373" s="513"/>
      <c r="BG2373" s="513"/>
      <c r="BH2373" s="513"/>
      <c r="BI2373" s="513"/>
      <c r="BJ2373" s="513"/>
      <c r="BK2373" s="513"/>
      <c r="BL2373" s="513"/>
      <c r="BM2373" s="513"/>
      <c r="BN2373" s="513"/>
      <c r="BO2373" s="513"/>
      <c r="BP2373" s="513"/>
      <c r="BQ2373" s="513"/>
      <c r="BR2373" s="513"/>
      <c r="BS2373" s="513"/>
      <c r="BT2373" s="513"/>
      <c r="BU2373" s="513"/>
      <c r="BV2373" s="513"/>
      <c r="BW2373" s="513"/>
      <c r="BX2373" s="513"/>
      <c r="BY2373" s="513"/>
      <c r="BZ2373" s="513"/>
      <c r="CA2373" s="513"/>
      <c r="CB2373" s="513"/>
      <c r="CC2373" s="1972"/>
      <c r="CD2373" s="1499"/>
      <c r="CE2373" s="1500"/>
      <c r="CF2373" s="1501"/>
      <c r="CG2373" s="1500"/>
      <c r="CH2373" s="1500"/>
      <c r="CI2373" s="1500"/>
      <c r="CJ2373" s="1976"/>
      <c r="CK2373" s="1519"/>
      <c r="CL2373" s="1509"/>
    </row>
    <row r="2374" spans="1:90" s="514" customFormat="1">
      <c r="A2374" s="511"/>
      <c r="B2374" s="512"/>
      <c r="C2374" s="1493"/>
      <c r="D2374" s="1493"/>
      <c r="E2374" s="1493"/>
      <c r="F2374" s="1493"/>
      <c r="G2374" s="1493"/>
      <c r="H2374" s="1530"/>
      <c r="I2374" s="1972"/>
      <c r="J2374" s="1542"/>
      <c r="K2374" s="513"/>
      <c r="L2374" s="513"/>
      <c r="M2374" s="513"/>
      <c r="N2374" s="513"/>
      <c r="O2374" s="513"/>
      <c r="P2374" s="513"/>
      <c r="Q2374" s="513"/>
      <c r="R2374" s="513"/>
      <c r="S2374" s="513"/>
      <c r="T2374" s="513"/>
      <c r="U2374" s="513"/>
      <c r="V2374" s="513"/>
      <c r="W2374" s="513"/>
      <c r="X2374" s="513"/>
      <c r="Y2374" s="513"/>
      <c r="Z2374" s="513"/>
      <c r="AA2374" s="513"/>
      <c r="AB2374" s="513"/>
      <c r="AC2374" s="513"/>
      <c r="AD2374" s="513"/>
      <c r="AE2374" s="513"/>
      <c r="AF2374" s="513"/>
      <c r="AG2374" s="513"/>
      <c r="AH2374" s="513"/>
      <c r="AI2374" s="513"/>
      <c r="AJ2374" s="513"/>
      <c r="AK2374" s="513"/>
      <c r="AL2374" s="513"/>
      <c r="AM2374" s="513"/>
      <c r="AN2374" s="513"/>
      <c r="AO2374" s="513"/>
      <c r="AP2374" s="513"/>
      <c r="AQ2374" s="513"/>
      <c r="AR2374" s="513"/>
      <c r="AS2374" s="513"/>
      <c r="AT2374" s="513"/>
      <c r="AU2374" s="513"/>
      <c r="AV2374" s="513"/>
      <c r="AW2374" s="513"/>
      <c r="AX2374" s="513"/>
      <c r="AY2374" s="513"/>
      <c r="AZ2374" s="513"/>
      <c r="BA2374" s="513"/>
      <c r="BB2374" s="513"/>
      <c r="BC2374" s="513"/>
      <c r="BD2374" s="513"/>
      <c r="BE2374" s="513"/>
      <c r="BF2374" s="513"/>
      <c r="BG2374" s="513"/>
      <c r="BH2374" s="513"/>
      <c r="BI2374" s="513"/>
      <c r="BJ2374" s="513"/>
      <c r="BK2374" s="513"/>
      <c r="BL2374" s="513"/>
      <c r="BM2374" s="513"/>
      <c r="BN2374" s="513"/>
      <c r="BO2374" s="513"/>
      <c r="BP2374" s="513"/>
      <c r="BQ2374" s="513"/>
      <c r="BR2374" s="513"/>
      <c r="BS2374" s="513"/>
      <c r="BT2374" s="513"/>
      <c r="BU2374" s="513"/>
      <c r="BV2374" s="513"/>
      <c r="BW2374" s="513"/>
      <c r="BX2374" s="513"/>
      <c r="BY2374" s="513"/>
      <c r="BZ2374" s="513"/>
      <c r="CA2374" s="513"/>
      <c r="CB2374" s="513"/>
      <c r="CC2374" s="1972"/>
      <c r="CD2374" s="1499"/>
      <c r="CE2374" s="1500"/>
      <c r="CF2374" s="1501"/>
      <c r="CG2374" s="1500"/>
      <c r="CH2374" s="1500"/>
      <c r="CI2374" s="1500"/>
      <c r="CJ2374" s="1976"/>
      <c r="CK2374" s="1519"/>
      <c r="CL2374" s="1509"/>
    </row>
    <row r="2375" spans="1:90" s="514" customFormat="1">
      <c r="A2375" s="511"/>
      <c r="B2375" s="512"/>
      <c r="C2375" s="1493"/>
      <c r="D2375" s="1493"/>
      <c r="E2375" s="1493"/>
      <c r="F2375" s="1493"/>
      <c r="G2375" s="1493"/>
      <c r="H2375" s="1530"/>
      <c r="I2375" s="1972"/>
      <c r="J2375" s="1542"/>
      <c r="K2375" s="513"/>
      <c r="L2375" s="513"/>
      <c r="M2375" s="513"/>
      <c r="N2375" s="513"/>
      <c r="O2375" s="513"/>
      <c r="P2375" s="513"/>
      <c r="Q2375" s="513"/>
      <c r="R2375" s="513"/>
      <c r="S2375" s="513"/>
      <c r="T2375" s="513"/>
      <c r="U2375" s="513"/>
      <c r="V2375" s="513"/>
      <c r="W2375" s="513"/>
      <c r="X2375" s="513"/>
      <c r="Y2375" s="513"/>
      <c r="Z2375" s="513"/>
      <c r="AA2375" s="513"/>
      <c r="AB2375" s="513"/>
      <c r="AC2375" s="513"/>
      <c r="AD2375" s="513"/>
      <c r="AE2375" s="513"/>
      <c r="AF2375" s="513"/>
      <c r="AG2375" s="513"/>
      <c r="AH2375" s="513"/>
      <c r="AI2375" s="513"/>
      <c r="AJ2375" s="513"/>
      <c r="AK2375" s="513"/>
      <c r="AL2375" s="513"/>
      <c r="AM2375" s="513"/>
      <c r="AN2375" s="513"/>
      <c r="AO2375" s="513"/>
      <c r="AP2375" s="513"/>
      <c r="AQ2375" s="513"/>
      <c r="AR2375" s="513"/>
      <c r="AS2375" s="513"/>
      <c r="AT2375" s="513"/>
      <c r="AU2375" s="513"/>
      <c r="AV2375" s="513"/>
      <c r="AW2375" s="513"/>
      <c r="AX2375" s="513"/>
      <c r="AY2375" s="513"/>
      <c r="AZ2375" s="513"/>
      <c r="BA2375" s="513"/>
      <c r="BB2375" s="513"/>
      <c r="BC2375" s="513"/>
      <c r="BD2375" s="513"/>
      <c r="BE2375" s="513"/>
      <c r="BF2375" s="513"/>
      <c r="BG2375" s="513"/>
      <c r="BH2375" s="513"/>
      <c r="BI2375" s="513"/>
      <c r="BJ2375" s="513"/>
      <c r="BK2375" s="513"/>
      <c r="BL2375" s="513"/>
      <c r="BM2375" s="513"/>
      <c r="BN2375" s="513"/>
      <c r="BO2375" s="513"/>
      <c r="BP2375" s="513"/>
      <c r="BQ2375" s="513"/>
      <c r="BR2375" s="513"/>
      <c r="BS2375" s="513"/>
      <c r="BT2375" s="513"/>
      <c r="BU2375" s="513"/>
      <c r="BV2375" s="513"/>
      <c r="BW2375" s="513"/>
      <c r="BX2375" s="513"/>
      <c r="BY2375" s="513"/>
      <c r="BZ2375" s="513"/>
      <c r="CA2375" s="513"/>
      <c r="CB2375" s="513"/>
      <c r="CC2375" s="1972"/>
      <c r="CD2375" s="1499"/>
      <c r="CE2375" s="1500"/>
      <c r="CF2375" s="1501"/>
      <c r="CG2375" s="1500"/>
      <c r="CH2375" s="1500"/>
      <c r="CI2375" s="1500"/>
      <c r="CJ2375" s="1976"/>
      <c r="CK2375" s="1519"/>
      <c r="CL2375" s="1509"/>
    </row>
    <row r="2376" spans="1:90" s="514" customFormat="1">
      <c r="A2376" s="511"/>
      <c r="B2376" s="512"/>
      <c r="C2376" s="1493"/>
      <c r="D2376" s="1493"/>
      <c r="E2376" s="1493"/>
      <c r="F2376" s="1493"/>
      <c r="G2376" s="1493"/>
      <c r="H2376" s="1530"/>
      <c r="I2376" s="1972"/>
      <c r="J2376" s="1542"/>
      <c r="K2376" s="513"/>
      <c r="L2376" s="513"/>
      <c r="M2376" s="513"/>
      <c r="N2376" s="513"/>
      <c r="O2376" s="513"/>
      <c r="P2376" s="513"/>
      <c r="Q2376" s="513"/>
      <c r="R2376" s="513"/>
      <c r="S2376" s="513"/>
      <c r="T2376" s="513"/>
      <c r="U2376" s="513"/>
      <c r="V2376" s="513"/>
      <c r="W2376" s="513"/>
      <c r="X2376" s="513"/>
      <c r="Y2376" s="513"/>
      <c r="Z2376" s="513"/>
      <c r="AA2376" s="513"/>
      <c r="AB2376" s="513"/>
      <c r="AC2376" s="513"/>
      <c r="AD2376" s="513"/>
      <c r="AE2376" s="513"/>
      <c r="AF2376" s="513"/>
      <c r="AG2376" s="513"/>
      <c r="AH2376" s="513"/>
      <c r="AI2376" s="513"/>
      <c r="AJ2376" s="513"/>
      <c r="AK2376" s="513"/>
      <c r="AL2376" s="513"/>
      <c r="AM2376" s="513"/>
      <c r="AN2376" s="513"/>
      <c r="AO2376" s="513"/>
      <c r="AP2376" s="513"/>
      <c r="AQ2376" s="513"/>
      <c r="AR2376" s="513"/>
      <c r="AS2376" s="513"/>
      <c r="AT2376" s="513"/>
      <c r="AU2376" s="513"/>
      <c r="AV2376" s="513"/>
      <c r="AW2376" s="513"/>
      <c r="AX2376" s="513"/>
      <c r="AY2376" s="513"/>
      <c r="AZ2376" s="513"/>
      <c r="BA2376" s="513"/>
      <c r="BB2376" s="513"/>
      <c r="BC2376" s="513"/>
      <c r="BD2376" s="513"/>
      <c r="BE2376" s="513"/>
      <c r="BF2376" s="513"/>
      <c r="BG2376" s="513"/>
      <c r="BH2376" s="513"/>
      <c r="BI2376" s="513"/>
      <c r="BJ2376" s="513"/>
      <c r="BK2376" s="513"/>
      <c r="BL2376" s="513"/>
      <c r="BM2376" s="513"/>
      <c r="BN2376" s="513"/>
      <c r="BO2376" s="513"/>
      <c r="BP2376" s="513"/>
      <c r="BQ2376" s="513"/>
      <c r="BR2376" s="513"/>
      <c r="BS2376" s="513"/>
      <c r="BT2376" s="513"/>
      <c r="BU2376" s="513"/>
      <c r="BV2376" s="513"/>
      <c r="BW2376" s="513"/>
      <c r="BX2376" s="513"/>
      <c r="BY2376" s="513"/>
      <c r="BZ2376" s="513"/>
      <c r="CA2376" s="513"/>
      <c r="CB2376" s="513"/>
      <c r="CC2376" s="1972"/>
      <c r="CD2376" s="1499"/>
      <c r="CE2376" s="1500"/>
      <c r="CF2376" s="1501"/>
      <c r="CG2376" s="1500"/>
      <c r="CH2376" s="1500"/>
      <c r="CI2376" s="1500"/>
      <c r="CJ2376" s="1976"/>
      <c r="CK2376" s="1519"/>
      <c r="CL2376" s="1509"/>
    </row>
    <row r="2377" spans="1:90" s="514" customFormat="1">
      <c r="A2377" s="511"/>
      <c r="B2377" s="512"/>
      <c r="C2377" s="1493"/>
      <c r="D2377" s="1493"/>
      <c r="E2377" s="1493"/>
      <c r="F2377" s="1493"/>
      <c r="G2377" s="1493"/>
      <c r="H2377" s="1530"/>
      <c r="I2377" s="1972"/>
      <c r="J2377" s="1542"/>
      <c r="K2377" s="513"/>
      <c r="L2377" s="513"/>
      <c r="M2377" s="513"/>
      <c r="N2377" s="513"/>
      <c r="O2377" s="513"/>
      <c r="P2377" s="513"/>
      <c r="Q2377" s="513"/>
      <c r="R2377" s="513"/>
      <c r="S2377" s="513"/>
      <c r="T2377" s="513"/>
      <c r="U2377" s="513"/>
      <c r="V2377" s="513"/>
      <c r="W2377" s="513"/>
      <c r="X2377" s="513"/>
      <c r="Y2377" s="513"/>
      <c r="Z2377" s="513"/>
      <c r="AA2377" s="513"/>
      <c r="AB2377" s="513"/>
      <c r="AC2377" s="513"/>
      <c r="AD2377" s="513"/>
      <c r="AE2377" s="513"/>
      <c r="AF2377" s="513"/>
      <c r="AG2377" s="513"/>
      <c r="AH2377" s="513"/>
      <c r="AI2377" s="513"/>
      <c r="AJ2377" s="513"/>
      <c r="AK2377" s="513"/>
      <c r="AL2377" s="513"/>
      <c r="AM2377" s="513"/>
      <c r="AN2377" s="513"/>
      <c r="AO2377" s="513"/>
      <c r="AP2377" s="513"/>
      <c r="AQ2377" s="513"/>
      <c r="AR2377" s="513"/>
      <c r="AS2377" s="513"/>
      <c r="AT2377" s="513"/>
      <c r="AU2377" s="513"/>
      <c r="AV2377" s="513"/>
      <c r="AW2377" s="513"/>
      <c r="AX2377" s="513"/>
      <c r="AY2377" s="513"/>
      <c r="AZ2377" s="513"/>
      <c r="BA2377" s="513"/>
      <c r="BB2377" s="513"/>
      <c r="BC2377" s="513"/>
      <c r="BD2377" s="513"/>
      <c r="BE2377" s="513"/>
      <c r="BF2377" s="513"/>
      <c r="BG2377" s="513"/>
      <c r="BH2377" s="513"/>
      <c r="BI2377" s="513"/>
      <c r="BJ2377" s="513"/>
      <c r="BK2377" s="513"/>
      <c r="BL2377" s="513"/>
      <c r="BM2377" s="513"/>
      <c r="BN2377" s="513"/>
      <c r="BO2377" s="513"/>
      <c r="BP2377" s="513"/>
      <c r="BQ2377" s="513"/>
      <c r="BR2377" s="513"/>
      <c r="BS2377" s="513"/>
      <c r="BT2377" s="513"/>
      <c r="BU2377" s="513"/>
      <c r="BV2377" s="513"/>
      <c r="BW2377" s="513"/>
      <c r="BX2377" s="513"/>
      <c r="BY2377" s="513"/>
      <c r="BZ2377" s="513"/>
      <c r="CA2377" s="513"/>
      <c r="CB2377" s="513"/>
      <c r="CC2377" s="1972"/>
      <c r="CD2377" s="1499"/>
      <c r="CE2377" s="1500"/>
      <c r="CF2377" s="1501"/>
      <c r="CG2377" s="1500"/>
      <c r="CH2377" s="1500"/>
      <c r="CI2377" s="1500"/>
      <c r="CJ2377" s="1976"/>
      <c r="CK2377" s="1519"/>
      <c r="CL2377" s="1509"/>
    </row>
    <row r="2378" spans="1:90" s="514" customFormat="1">
      <c r="A2378" s="511"/>
      <c r="B2378" s="512"/>
      <c r="C2378" s="1493"/>
      <c r="D2378" s="1493"/>
      <c r="E2378" s="1493"/>
      <c r="F2378" s="1493"/>
      <c r="G2378" s="1493"/>
      <c r="H2378" s="1530"/>
      <c r="I2378" s="1972"/>
      <c r="J2378" s="1542"/>
      <c r="K2378" s="513"/>
      <c r="L2378" s="513"/>
      <c r="M2378" s="513"/>
      <c r="N2378" s="513"/>
      <c r="O2378" s="513"/>
      <c r="P2378" s="513"/>
      <c r="Q2378" s="513"/>
      <c r="R2378" s="513"/>
      <c r="S2378" s="513"/>
      <c r="T2378" s="513"/>
      <c r="U2378" s="513"/>
      <c r="V2378" s="513"/>
      <c r="W2378" s="513"/>
      <c r="X2378" s="513"/>
      <c r="Y2378" s="513"/>
      <c r="Z2378" s="513"/>
      <c r="AA2378" s="513"/>
      <c r="AB2378" s="513"/>
      <c r="AC2378" s="513"/>
      <c r="AD2378" s="513"/>
      <c r="AE2378" s="513"/>
      <c r="AF2378" s="513"/>
      <c r="AG2378" s="513"/>
      <c r="AH2378" s="513"/>
      <c r="AI2378" s="513"/>
      <c r="AJ2378" s="513"/>
      <c r="AK2378" s="513"/>
      <c r="AL2378" s="513"/>
      <c r="AM2378" s="513"/>
      <c r="AN2378" s="513"/>
      <c r="AO2378" s="513"/>
      <c r="AP2378" s="513"/>
      <c r="AQ2378" s="513"/>
      <c r="AR2378" s="513"/>
      <c r="AS2378" s="513"/>
      <c r="AT2378" s="513"/>
      <c r="AU2378" s="513"/>
      <c r="AV2378" s="513"/>
      <c r="AW2378" s="513"/>
      <c r="AX2378" s="513"/>
      <c r="AY2378" s="513"/>
      <c r="AZ2378" s="513"/>
      <c r="BA2378" s="513"/>
      <c r="BB2378" s="513"/>
      <c r="BC2378" s="513"/>
      <c r="BD2378" s="513"/>
      <c r="BE2378" s="513"/>
      <c r="BF2378" s="513"/>
      <c r="BG2378" s="513"/>
      <c r="BH2378" s="513"/>
      <c r="BI2378" s="513"/>
      <c r="BJ2378" s="513"/>
      <c r="BK2378" s="513"/>
      <c r="BL2378" s="513"/>
      <c r="BM2378" s="513"/>
      <c r="BN2378" s="513"/>
      <c r="BO2378" s="513"/>
      <c r="BP2378" s="513"/>
      <c r="BQ2378" s="513"/>
      <c r="BR2378" s="513"/>
      <c r="BS2378" s="513"/>
      <c r="BT2378" s="513"/>
      <c r="BU2378" s="513"/>
      <c r="BV2378" s="513"/>
      <c r="BW2378" s="513"/>
      <c r="BX2378" s="513"/>
      <c r="BY2378" s="513"/>
      <c r="BZ2378" s="513"/>
      <c r="CA2378" s="513"/>
      <c r="CB2378" s="513"/>
      <c r="CC2378" s="1972"/>
      <c r="CD2378" s="1499"/>
      <c r="CE2378" s="1500"/>
      <c r="CF2378" s="1501"/>
      <c r="CG2378" s="1500"/>
      <c r="CH2378" s="1500"/>
      <c r="CI2378" s="1500"/>
      <c r="CJ2378" s="1976"/>
      <c r="CK2378" s="1519"/>
      <c r="CL2378" s="1509"/>
    </row>
    <row r="2379" spans="1:90" s="514" customFormat="1">
      <c r="A2379" s="511"/>
      <c r="B2379" s="512"/>
      <c r="C2379" s="1493"/>
      <c r="D2379" s="1493"/>
      <c r="E2379" s="1493"/>
      <c r="F2379" s="1493"/>
      <c r="G2379" s="1493"/>
      <c r="H2379" s="1530"/>
      <c r="I2379" s="1972"/>
      <c r="J2379" s="1542"/>
      <c r="K2379" s="513"/>
      <c r="L2379" s="513"/>
      <c r="M2379" s="513"/>
      <c r="N2379" s="513"/>
      <c r="O2379" s="513"/>
      <c r="P2379" s="513"/>
      <c r="Q2379" s="513"/>
      <c r="R2379" s="513"/>
      <c r="S2379" s="513"/>
      <c r="T2379" s="513"/>
      <c r="U2379" s="513"/>
      <c r="V2379" s="513"/>
      <c r="W2379" s="513"/>
      <c r="X2379" s="513"/>
      <c r="Y2379" s="513"/>
      <c r="Z2379" s="513"/>
      <c r="AA2379" s="513"/>
      <c r="AB2379" s="513"/>
      <c r="AC2379" s="513"/>
      <c r="AD2379" s="513"/>
      <c r="AE2379" s="513"/>
      <c r="AF2379" s="513"/>
      <c r="AG2379" s="513"/>
      <c r="AH2379" s="513"/>
      <c r="AI2379" s="513"/>
      <c r="AJ2379" s="513"/>
      <c r="AK2379" s="513"/>
      <c r="AL2379" s="513"/>
      <c r="AM2379" s="513"/>
      <c r="AN2379" s="513"/>
      <c r="AO2379" s="513"/>
      <c r="AP2379" s="513"/>
      <c r="AQ2379" s="513"/>
      <c r="AR2379" s="513"/>
      <c r="AS2379" s="513"/>
      <c r="AT2379" s="513"/>
      <c r="AU2379" s="513"/>
      <c r="AV2379" s="513"/>
      <c r="AW2379" s="513"/>
      <c r="AX2379" s="513"/>
      <c r="AY2379" s="513"/>
      <c r="AZ2379" s="513"/>
      <c r="BA2379" s="513"/>
      <c r="BB2379" s="513"/>
      <c r="BC2379" s="513"/>
      <c r="BD2379" s="513"/>
      <c r="BE2379" s="513"/>
      <c r="BF2379" s="513"/>
      <c r="BG2379" s="513"/>
      <c r="BH2379" s="513"/>
      <c r="BI2379" s="513"/>
      <c r="BJ2379" s="513"/>
      <c r="BK2379" s="513"/>
      <c r="BL2379" s="513"/>
      <c r="BM2379" s="513"/>
      <c r="BN2379" s="513"/>
      <c r="BO2379" s="513"/>
      <c r="BP2379" s="513"/>
      <c r="BQ2379" s="513"/>
      <c r="BR2379" s="513"/>
      <c r="BS2379" s="513"/>
      <c r="BT2379" s="513"/>
      <c r="BU2379" s="513"/>
      <c r="BV2379" s="513"/>
      <c r="BW2379" s="513"/>
      <c r="BX2379" s="513"/>
      <c r="BY2379" s="513"/>
      <c r="BZ2379" s="513"/>
      <c r="CA2379" s="513"/>
      <c r="CB2379" s="513"/>
      <c r="CC2379" s="1972"/>
      <c r="CD2379" s="1499"/>
      <c r="CE2379" s="1500"/>
      <c r="CF2379" s="1501"/>
      <c r="CG2379" s="1500"/>
      <c r="CH2379" s="1500"/>
      <c r="CI2379" s="1500"/>
      <c r="CJ2379" s="1976"/>
      <c r="CK2379" s="1519"/>
      <c r="CL2379" s="1509"/>
    </row>
    <row r="2380" spans="1:90" s="514" customFormat="1">
      <c r="A2380" s="511"/>
      <c r="B2380" s="512"/>
      <c r="C2380" s="1493"/>
      <c r="D2380" s="1493"/>
      <c r="E2380" s="1493"/>
      <c r="F2380" s="1493"/>
      <c r="G2380" s="1493"/>
      <c r="H2380" s="1530"/>
      <c r="I2380" s="1972"/>
      <c r="J2380" s="1542"/>
      <c r="K2380" s="513"/>
      <c r="L2380" s="513"/>
      <c r="M2380" s="513"/>
      <c r="N2380" s="513"/>
      <c r="O2380" s="513"/>
      <c r="P2380" s="513"/>
      <c r="Q2380" s="513"/>
      <c r="R2380" s="513"/>
      <c r="S2380" s="513"/>
      <c r="T2380" s="513"/>
      <c r="U2380" s="513"/>
      <c r="V2380" s="513"/>
      <c r="W2380" s="513"/>
      <c r="X2380" s="513"/>
      <c r="Y2380" s="513"/>
      <c r="Z2380" s="513"/>
      <c r="AA2380" s="513"/>
      <c r="AB2380" s="513"/>
      <c r="AC2380" s="513"/>
      <c r="AD2380" s="513"/>
      <c r="AE2380" s="513"/>
      <c r="AF2380" s="513"/>
      <c r="AG2380" s="513"/>
      <c r="AH2380" s="513"/>
      <c r="AI2380" s="513"/>
      <c r="AJ2380" s="513"/>
      <c r="AK2380" s="513"/>
      <c r="AL2380" s="513"/>
      <c r="AM2380" s="513"/>
      <c r="AN2380" s="513"/>
      <c r="AO2380" s="513"/>
      <c r="AP2380" s="513"/>
      <c r="AQ2380" s="513"/>
      <c r="AR2380" s="513"/>
      <c r="AS2380" s="513"/>
      <c r="AT2380" s="513"/>
      <c r="AU2380" s="513"/>
      <c r="AV2380" s="513"/>
      <c r="AW2380" s="513"/>
      <c r="AX2380" s="513"/>
      <c r="AY2380" s="513"/>
      <c r="AZ2380" s="513"/>
      <c r="BA2380" s="513"/>
      <c r="BB2380" s="513"/>
      <c r="BC2380" s="513"/>
      <c r="BD2380" s="513"/>
      <c r="BE2380" s="513"/>
      <c r="BF2380" s="513"/>
      <c r="BG2380" s="513"/>
      <c r="BH2380" s="513"/>
      <c r="BI2380" s="513"/>
      <c r="BJ2380" s="513"/>
      <c r="BK2380" s="513"/>
      <c r="BL2380" s="513"/>
      <c r="BM2380" s="513"/>
      <c r="BN2380" s="513"/>
      <c r="BO2380" s="513"/>
      <c r="BP2380" s="513"/>
      <c r="BQ2380" s="513"/>
      <c r="BR2380" s="513"/>
      <c r="BS2380" s="513"/>
      <c r="BT2380" s="513"/>
      <c r="BU2380" s="513"/>
      <c r="BV2380" s="513"/>
      <c r="BW2380" s="513"/>
      <c r="BX2380" s="513"/>
      <c r="BY2380" s="513"/>
      <c r="BZ2380" s="513"/>
      <c r="CA2380" s="513"/>
      <c r="CB2380" s="513"/>
      <c r="CC2380" s="1972"/>
      <c r="CD2380" s="1499"/>
      <c r="CE2380" s="1500"/>
      <c r="CF2380" s="1501"/>
      <c r="CG2380" s="1500"/>
      <c r="CH2380" s="1500"/>
      <c r="CI2380" s="1500"/>
      <c r="CJ2380" s="1976"/>
      <c r="CK2380" s="1519"/>
      <c r="CL2380" s="1509"/>
    </row>
    <row r="2381" spans="1:90" s="514" customFormat="1">
      <c r="A2381" s="511"/>
      <c r="B2381" s="512"/>
      <c r="C2381" s="1493"/>
      <c r="D2381" s="1493"/>
      <c r="E2381" s="1493"/>
      <c r="F2381" s="1493"/>
      <c r="G2381" s="1493"/>
      <c r="H2381" s="1530"/>
      <c r="I2381" s="1972"/>
      <c r="J2381" s="1542"/>
      <c r="K2381" s="513"/>
      <c r="L2381" s="513"/>
      <c r="M2381" s="513"/>
      <c r="N2381" s="513"/>
      <c r="O2381" s="513"/>
      <c r="P2381" s="513"/>
      <c r="Q2381" s="513"/>
      <c r="R2381" s="513"/>
      <c r="S2381" s="513"/>
      <c r="T2381" s="513"/>
      <c r="U2381" s="513"/>
      <c r="V2381" s="513"/>
      <c r="W2381" s="513"/>
      <c r="X2381" s="513"/>
      <c r="Y2381" s="513"/>
      <c r="Z2381" s="513"/>
      <c r="AA2381" s="513"/>
      <c r="AB2381" s="513"/>
      <c r="AC2381" s="513"/>
      <c r="AD2381" s="513"/>
      <c r="AE2381" s="513"/>
      <c r="AF2381" s="513"/>
      <c r="AG2381" s="513"/>
      <c r="AH2381" s="513"/>
      <c r="AI2381" s="513"/>
      <c r="AJ2381" s="513"/>
      <c r="AK2381" s="513"/>
      <c r="AL2381" s="513"/>
      <c r="AM2381" s="513"/>
      <c r="AN2381" s="513"/>
      <c r="AO2381" s="513"/>
      <c r="AP2381" s="513"/>
      <c r="AQ2381" s="513"/>
      <c r="AR2381" s="513"/>
      <c r="AS2381" s="513"/>
      <c r="AT2381" s="513"/>
      <c r="AU2381" s="513"/>
      <c r="AV2381" s="513"/>
      <c r="AW2381" s="513"/>
      <c r="AX2381" s="513"/>
      <c r="AY2381" s="513"/>
      <c r="AZ2381" s="513"/>
      <c r="BA2381" s="513"/>
      <c r="BB2381" s="513"/>
      <c r="BC2381" s="513"/>
      <c r="BD2381" s="513"/>
      <c r="BE2381" s="513"/>
      <c r="BF2381" s="513"/>
      <c r="BG2381" s="513"/>
      <c r="BH2381" s="513"/>
      <c r="BI2381" s="513"/>
      <c r="BJ2381" s="513"/>
      <c r="BK2381" s="513"/>
      <c r="BL2381" s="513"/>
      <c r="BM2381" s="513"/>
      <c r="BN2381" s="513"/>
      <c r="BO2381" s="513"/>
      <c r="BP2381" s="513"/>
      <c r="BQ2381" s="513"/>
      <c r="BR2381" s="513"/>
      <c r="BS2381" s="513"/>
      <c r="BT2381" s="513"/>
      <c r="BU2381" s="513"/>
      <c r="BV2381" s="513"/>
      <c r="BW2381" s="513"/>
      <c r="BX2381" s="513"/>
      <c r="BY2381" s="513"/>
      <c r="BZ2381" s="513"/>
      <c r="CA2381" s="513"/>
      <c r="CB2381" s="513"/>
      <c r="CC2381" s="1972"/>
      <c r="CD2381" s="1499"/>
      <c r="CE2381" s="1500"/>
      <c r="CF2381" s="1501"/>
      <c r="CG2381" s="1500"/>
      <c r="CH2381" s="1500"/>
      <c r="CI2381" s="1500"/>
      <c r="CJ2381" s="1976"/>
      <c r="CK2381" s="1519"/>
      <c r="CL2381" s="1509"/>
    </row>
    <row r="2382" spans="1:90" s="514" customFormat="1">
      <c r="A2382" s="511"/>
      <c r="B2382" s="512"/>
      <c r="C2382" s="1493"/>
      <c r="D2382" s="1493"/>
      <c r="E2382" s="1493"/>
      <c r="F2382" s="1493"/>
      <c r="G2382" s="1493"/>
      <c r="H2382" s="1530"/>
      <c r="I2382" s="1972"/>
      <c r="J2382" s="1542"/>
      <c r="K2382" s="513"/>
      <c r="L2382" s="513"/>
      <c r="M2382" s="513"/>
      <c r="N2382" s="513"/>
      <c r="O2382" s="513"/>
      <c r="P2382" s="513"/>
      <c r="Q2382" s="513"/>
      <c r="R2382" s="513"/>
      <c r="S2382" s="513"/>
      <c r="T2382" s="513"/>
      <c r="U2382" s="513"/>
      <c r="V2382" s="513"/>
      <c r="W2382" s="513"/>
      <c r="X2382" s="513"/>
      <c r="Y2382" s="513"/>
      <c r="Z2382" s="513"/>
      <c r="AA2382" s="513"/>
      <c r="AB2382" s="513"/>
      <c r="AC2382" s="513"/>
      <c r="AD2382" s="513"/>
      <c r="AE2382" s="513"/>
      <c r="AF2382" s="513"/>
      <c r="AG2382" s="513"/>
      <c r="AH2382" s="513"/>
      <c r="AI2382" s="513"/>
      <c r="AJ2382" s="513"/>
      <c r="AK2382" s="513"/>
      <c r="AL2382" s="513"/>
      <c r="AM2382" s="513"/>
      <c r="AN2382" s="513"/>
      <c r="AO2382" s="513"/>
      <c r="AP2382" s="513"/>
      <c r="AQ2382" s="513"/>
      <c r="AR2382" s="513"/>
      <c r="AS2382" s="513"/>
      <c r="AT2382" s="513"/>
      <c r="AU2382" s="513"/>
      <c r="AV2382" s="513"/>
      <c r="AW2382" s="513"/>
      <c r="AX2382" s="513"/>
      <c r="AY2382" s="513"/>
      <c r="AZ2382" s="513"/>
      <c r="BA2382" s="513"/>
      <c r="BB2382" s="513"/>
      <c r="BC2382" s="513"/>
      <c r="BD2382" s="513"/>
      <c r="BE2382" s="513"/>
      <c r="BF2382" s="513"/>
      <c r="BG2382" s="513"/>
      <c r="BH2382" s="513"/>
      <c r="BI2382" s="513"/>
      <c r="BJ2382" s="513"/>
      <c r="BK2382" s="513"/>
      <c r="BL2382" s="513"/>
      <c r="BM2382" s="513"/>
      <c r="BN2382" s="513"/>
      <c r="BO2382" s="513"/>
      <c r="BP2382" s="513"/>
      <c r="BQ2382" s="513"/>
      <c r="BR2382" s="513"/>
      <c r="BS2382" s="513"/>
      <c r="BT2382" s="513"/>
      <c r="BU2382" s="513"/>
      <c r="BV2382" s="513"/>
      <c r="BW2382" s="513"/>
      <c r="BX2382" s="513"/>
      <c r="BY2382" s="513"/>
      <c r="BZ2382" s="513"/>
      <c r="CA2382" s="513"/>
      <c r="CB2382" s="513"/>
      <c r="CC2382" s="1972"/>
      <c r="CD2382" s="1499"/>
      <c r="CE2382" s="1500"/>
      <c r="CF2382" s="1501"/>
      <c r="CG2382" s="1500"/>
      <c r="CH2382" s="1500"/>
      <c r="CI2382" s="1500"/>
      <c r="CJ2382" s="1976"/>
      <c r="CK2382" s="1519"/>
      <c r="CL2382" s="1509"/>
    </row>
    <row r="2383" spans="1:90" s="514" customFormat="1">
      <c r="A2383" s="511"/>
      <c r="B2383" s="512"/>
      <c r="C2383" s="1493"/>
      <c r="D2383" s="1493"/>
      <c r="E2383" s="1493"/>
      <c r="F2383" s="1493"/>
      <c r="G2383" s="1493"/>
      <c r="H2383" s="1530"/>
      <c r="I2383" s="1972"/>
      <c r="J2383" s="1542"/>
      <c r="K2383" s="513"/>
      <c r="L2383" s="513"/>
      <c r="M2383" s="513"/>
      <c r="N2383" s="513"/>
      <c r="O2383" s="513"/>
      <c r="P2383" s="513"/>
      <c r="Q2383" s="513"/>
      <c r="R2383" s="513"/>
      <c r="S2383" s="513"/>
      <c r="T2383" s="513"/>
      <c r="U2383" s="513"/>
      <c r="V2383" s="513"/>
      <c r="W2383" s="513"/>
      <c r="X2383" s="513"/>
      <c r="Y2383" s="513"/>
      <c r="Z2383" s="513"/>
      <c r="AA2383" s="513"/>
      <c r="AB2383" s="513"/>
      <c r="AC2383" s="513"/>
      <c r="AD2383" s="513"/>
      <c r="AE2383" s="513"/>
      <c r="AF2383" s="513"/>
      <c r="AG2383" s="513"/>
      <c r="AH2383" s="513"/>
      <c r="AI2383" s="513"/>
      <c r="AJ2383" s="513"/>
      <c r="AK2383" s="513"/>
      <c r="AL2383" s="513"/>
      <c r="AM2383" s="513"/>
      <c r="AN2383" s="513"/>
      <c r="AO2383" s="513"/>
      <c r="AP2383" s="513"/>
      <c r="AQ2383" s="513"/>
      <c r="AR2383" s="513"/>
      <c r="AS2383" s="513"/>
      <c r="AT2383" s="513"/>
      <c r="AU2383" s="513"/>
      <c r="AV2383" s="513"/>
      <c r="AW2383" s="513"/>
      <c r="AX2383" s="513"/>
      <c r="AY2383" s="513"/>
      <c r="AZ2383" s="513"/>
      <c r="BA2383" s="513"/>
      <c r="BB2383" s="513"/>
      <c r="BC2383" s="513"/>
      <c r="BD2383" s="513"/>
      <c r="BE2383" s="513"/>
      <c r="BF2383" s="513"/>
      <c r="BG2383" s="513"/>
      <c r="BH2383" s="513"/>
      <c r="BI2383" s="513"/>
      <c r="BJ2383" s="513"/>
      <c r="BK2383" s="513"/>
      <c r="BL2383" s="513"/>
      <c r="BM2383" s="513"/>
      <c r="BN2383" s="513"/>
      <c r="BO2383" s="513"/>
      <c r="BP2383" s="513"/>
      <c r="BQ2383" s="513"/>
      <c r="BR2383" s="513"/>
      <c r="BS2383" s="513"/>
      <c r="BT2383" s="513"/>
      <c r="BU2383" s="513"/>
      <c r="BV2383" s="513"/>
      <c r="BW2383" s="513"/>
      <c r="BX2383" s="513"/>
      <c r="BY2383" s="513"/>
      <c r="BZ2383" s="513"/>
      <c r="CA2383" s="513"/>
      <c r="CB2383" s="513"/>
      <c r="CC2383" s="1972"/>
      <c r="CD2383" s="1499"/>
      <c r="CE2383" s="1500"/>
      <c r="CF2383" s="1501"/>
      <c r="CG2383" s="1500"/>
      <c r="CH2383" s="1500"/>
      <c r="CI2383" s="1500"/>
      <c r="CJ2383" s="1976"/>
      <c r="CK2383" s="1519"/>
      <c r="CL2383" s="1509"/>
    </row>
    <row r="2384" spans="1:90" s="514" customFormat="1">
      <c r="A2384" s="511"/>
      <c r="B2384" s="512"/>
      <c r="C2384" s="1493"/>
      <c r="D2384" s="1493"/>
      <c r="E2384" s="1493"/>
      <c r="F2384" s="1493"/>
      <c r="G2384" s="1493"/>
      <c r="H2384" s="1530"/>
      <c r="I2384" s="1972"/>
      <c r="J2384" s="1542"/>
      <c r="K2384" s="513"/>
      <c r="L2384" s="513"/>
      <c r="M2384" s="513"/>
      <c r="N2384" s="513"/>
      <c r="O2384" s="513"/>
      <c r="P2384" s="513"/>
      <c r="Q2384" s="513"/>
      <c r="R2384" s="513"/>
      <c r="S2384" s="513"/>
      <c r="T2384" s="513"/>
      <c r="U2384" s="513"/>
      <c r="V2384" s="513"/>
      <c r="W2384" s="513"/>
      <c r="X2384" s="513"/>
      <c r="Y2384" s="513"/>
      <c r="Z2384" s="513"/>
      <c r="AA2384" s="513"/>
      <c r="AB2384" s="513"/>
      <c r="AC2384" s="513"/>
      <c r="AD2384" s="513"/>
      <c r="AE2384" s="513"/>
      <c r="AF2384" s="513"/>
      <c r="AG2384" s="513"/>
      <c r="AH2384" s="513"/>
      <c r="AI2384" s="513"/>
      <c r="AJ2384" s="513"/>
      <c r="AK2384" s="513"/>
      <c r="AL2384" s="513"/>
      <c r="AM2384" s="513"/>
      <c r="AN2384" s="513"/>
      <c r="AO2384" s="513"/>
      <c r="AP2384" s="513"/>
      <c r="AQ2384" s="513"/>
      <c r="AR2384" s="513"/>
      <c r="AS2384" s="513"/>
      <c r="AT2384" s="513"/>
      <c r="AU2384" s="513"/>
      <c r="AV2384" s="513"/>
      <c r="AW2384" s="513"/>
      <c r="AX2384" s="513"/>
      <c r="AY2384" s="513"/>
      <c r="AZ2384" s="513"/>
      <c r="BA2384" s="513"/>
      <c r="BB2384" s="513"/>
      <c r="BC2384" s="513"/>
      <c r="BD2384" s="513"/>
      <c r="BE2384" s="513"/>
      <c r="BF2384" s="513"/>
      <c r="BG2384" s="513"/>
      <c r="BH2384" s="513"/>
      <c r="BI2384" s="513"/>
      <c r="BJ2384" s="513"/>
      <c r="BK2384" s="513"/>
      <c r="BL2384" s="513"/>
      <c r="BM2384" s="513"/>
      <c r="BN2384" s="513"/>
      <c r="BO2384" s="513"/>
      <c r="BP2384" s="513"/>
      <c r="BQ2384" s="513"/>
      <c r="BR2384" s="513"/>
      <c r="BS2384" s="513"/>
      <c r="BT2384" s="513"/>
      <c r="BU2384" s="513"/>
      <c r="BV2384" s="513"/>
      <c r="BW2384" s="513"/>
      <c r="BX2384" s="513"/>
      <c r="BY2384" s="513"/>
      <c r="BZ2384" s="513"/>
      <c r="CA2384" s="513"/>
      <c r="CB2384" s="513"/>
      <c r="CC2384" s="1972"/>
      <c r="CD2384" s="1499"/>
      <c r="CE2384" s="1500"/>
      <c r="CF2384" s="1501"/>
      <c r="CG2384" s="1500"/>
      <c r="CH2384" s="1500"/>
      <c r="CI2384" s="1500"/>
      <c r="CJ2384" s="1976"/>
      <c r="CK2384" s="1519"/>
      <c r="CL2384" s="1509"/>
    </row>
    <row r="2385" spans="1:90" s="514" customFormat="1">
      <c r="A2385" s="511"/>
      <c r="B2385" s="512"/>
      <c r="C2385" s="1493"/>
      <c r="D2385" s="1493"/>
      <c r="E2385" s="1493"/>
      <c r="F2385" s="1493"/>
      <c r="G2385" s="1493"/>
      <c r="H2385" s="1530"/>
      <c r="I2385" s="1972"/>
      <c r="J2385" s="1542"/>
      <c r="K2385" s="513"/>
      <c r="L2385" s="513"/>
      <c r="M2385" s="513"/>
      <c r="N2385" s="513"/>
      <c r="O2385" s="513"/>
      <c r="P2385" s="513"/>
      <c r="Q2385" s="513"/>
      <c r="R2385" s="513"/>
      <c r="S2385" s="513"/>
      <c r="T2385" s="513"/>
      <c r="U2385" s="513"/>
      <c r="V2385" s="513"/>
      <c r="W2385" s="513"/>
      <c r="X2385" s="513"/>
      <c r="Y2385" s="513"/>
      <c r="Z2385" s="513"/>
      <c r="AA2385" s="513"/>
      <c r="AB2385" s="513"/>
      <c r="AC2385" s="513"/>
      <c r="AD2385" s="513"/>
      <c r="AE2385" s="513"/>
      <c r="AF2385" s="513"/>
      <c r="AG2385" s="513"/>
      <c r="AH2385" s="513"/>
      <c r="AI2385" s="513"/>
      <c r="AJ2385" s="513"/>
      <c r="AK2385" s="513"/>
      <c r="AL2385" s="513"/>
      <c r="AM2385" s="513"/>
      <c r="AN2385" s="513"/>
      <c r="AO2385" s="513"/>
      <c r="AP2385" s="513"/>
      <c r="AQ2385" s="513"/>
      <c r="AR2385" s="513"/>
      <c r="AS2385" s="513"/>
      <c r="AT2385" s="513"/>
      <c r="AU2385" s="513"/>
      <c r="AV2385" s="513"/>
      <c r="AW2385" s="513"/>
      <c r="AX2385" s="513"/>
      <c r="AY2385" s="513"/>
      <c r="AZ2385" s="513"/>
      <c r="BA2385" s="513"/>
      <c r="BB2385" s="513"/>
      <c r="BC2385" s="513"/>
      <c r="BD2385" s="513"/>
      <c r="BE2385" s="513"/>
      <c r="BF2385" s="513"/>
      <c r="BG2385" s="513"/>
      <c r="BH2385" s="513"/>
      <c r="BI2385" s="513"/>
      <c r="BJ2385" s="513"/>
      <c r="BK2385" s="513"/>
      <c r="BL2385" s="513"/>
      <c r="BM2385" s="513"/>
      <c r="BN2385" s="513"/>
      <c r="BO2385" s="513"/>
      <c r="BP2385" s="513"/>
      <c r="BQ2385" s="513"/>
      <c r="BR2385" s="513"/>
      <c r="BS2385" s="513"/>
      <c r="BT2385" s="513"/>
      <c r="BU2385" s="513"/>
      <c r="BV2385" s="513"/>
      <c r="BW2385" s="513"/>
      <c r="BX2385" s="513"/>
      <c r="BY2385" s="513"/>
      <c r="BZ2385" s="513"/>
      <c r="CA2385" s="513"/>
      <c r="CB2385" s="513"/>
      <c r="CC2385" s="1972"/>
      <c r="CD2385" s="1499"/>
      <c r="CE2385" s="1500"/>
      <c r="CF2385" s="1501"/>
      <c r="CG2385" s="1500"/>
      <c r="CH2385" s="1500"/>
      <c r="CI2385" s="1500"/>
      <c r="CJ2385" s="1976"/>
      <c r="CK2385" s="1519"/>
      <c r="CL2385" s="1509"/>
    </row>
    <row r="2386" spans="1:90" s="514" customFormat="1">
      <c r="A2386" s="511"/>
      <c r="B2386" s="512"/>
      <c r="C2386" s="1493"/>
      <c r="D2386" s="1493"/>
      <c r="E2386" s="1493"/>
      <c r="F2386" s="1493"/>
      <c r="G2386" s="1493"/>
      <c r="H2386" s="1530"/>
      <c r="I2386" s="1972"/>
      <c r="J2386" s="1542"/>
      <c r="K2386" s="513"/>
      <c r="L2386" s="513"/>
      <c r="M2386" s="513"/>
      <c r="N2386" s="513"/>
      <c r="O2386" s="513"/>
      <c r="P2386" s="513"/>
      <c r="Q2386" s="513"/>
      <c r="R2386" s="513"/>
      <c r="S2386" s="513"/>
      <c r="T2386" s="513"/>
      <c r="U2386" s="513"/>
      <c r="V2386" s="513"/>
      <c r="W2386" s="513"/>
      <c r="X2386" s="513"/>
      <c r="Y2386" s="513"/>
      <c r="Z2386" s="513"/>
      <c r="AA2386" s="513"/>
      <c r="AB2386" s="513"/>
      <c r="AC2386" s="513"/>
      <c r="AD2386" s="513"/>
      <c r="AE2386" s="513"/>
      <c r="AF2386" s="513"/>
      <c r="AG2386" s="513"/>
      <c r="AH2386" s="513"/>
      <c r="AI2386" s="513"/>
      <c r="AJ2386" s="513"/>
      <c r="AK2386" s="513"/>
      <c r="AL2386" s="513"/>
      <c r="AM2386" s="513"/>
      <c r="AN2386" s="513"/>
      <c r="AO2386" s="513"/>
      <c r="AP2386" s="513"/>
      <c r="AQ2386" s="513"/>
      <c r="AR2386" s="513"/>
      <c r="AS2386" s="513"/>
      <c r="AT2386" s="513"/>
      <c r="AU2386" s="513"/>
      <c r="AV2386" s="513"/>
      <c r="AW2386" s="513"/>
      <c r="AX2386" s="513"/>
      <c r="AY2386" s="513"/>
      <c r="AZ2386" s="513"/>
      <c r="BA2386" s="513"/>
      <c r="BB2386" s="513"/>
      <c r="BC2386" s="513"/>
      <c r="BD2386" s="513"/>
      <c r="BE2386" s="513"/>
      <c r="BF2386" s="513"/>
      <c r="BG2386" s="513"/>
      <c r="BH2386" s="513"/>
      <c r="BI2386" s="513"/>
      <c r="BJ2386" s="513"/>
      <c r="BK2386" s="513"/>
      <c r="BL2386" s="513"/>
      <c r="BM2386" s="513"/>
      <c r="BN2386" s="513"/>
      <c r="BO2386" s="513"/>
      <c r="BP2386" s="513"/>
      <c r="BQ2386" s="513"/>
      <c r="BR2386" s="513"/>
      <c r="BS2386" s="513"/>
      <c r="BT2386" s="513"/>
      <c r="BU2386" s="513"/>
      <c r="BV2386" s="513"/>
      <c r="BW2386" s="513"/>
      <c r="BX2386" s="513"/>
      <c r="BY2386" s="513"/>
      <c r="BZ2386" s="513"/>
      <c r="CA2386" s="513"/>
      <c r="CB2386" s="513"/>
      <c r="CC2386" s="1972"/>
      <c r="CD2386" s="1499"/>
      <c r="CE2386" s="1500"/>
      <c r="CF2386" s="1501"/>
      <c r="CG2386" s="1500"/>
      <c r="CH2386" s="1500"/>
      <c r="CI2386" s="1500"/>
      <c r="CJ2386" s="1976"/>
      <c r="CK2386" s="1519"/>
      <c r="CL2386" s="1509"/>
    </row>
    <row r="2387" spans="1:90" s="514" customFormat="1">
      <c r="A2387" s="511"/>
      <c r="B2387" s="512"/>
      <c r="C2387" s="1493"/>
      <c r="D2387" s="1493"/>
      <c r="E2387" s="1493"/>
      <c r="F2387" s="1493"/>
      <c r="G2387" s="1493"/>
      <c r="H2387" s="1530"/>
      <c r="I2387" s="1972"/>
      <c r="J2387" s="1542"/>
      <c r="K2387" s="513"/>
      <c r="L2387" s="513"/>
      <c r="M2387" s="513"/>
      <c r="N2387" s="513"/>
      <c r="O2387" s="513"/>
      <c r="P2387" s="513"/>
      <c r="Q2387" s="513"/>
      <c r="R2387" s="513"/>
      <c r="S2387" s="513"/>
      <c r="T2387" s="513"/>
      <c r="U2387" s="513"/>
      <c r="V2387" s="513"/>
      <c r="W2387" s="513"/>
      <c r="X2387" s="513"/>
      <c r="Y2387" s="513"/>
      <c r="Z2387" s="513"/>
      <c r="AA2387" s="513"/>
      <c r="AB2387" s="513"/>
      <c r="AC2387" s="513"/>
      <c r="AD2387" s="513"/>
      <c r="AE2387" s="513"/>
      <c r="AF2387" s="513"/>
      <c r="AG2387" s="513"/>
      <c r="AH2387" s="513"/>
      <c r="AI2387" s="513"/>
      <c r="AJ2387" s="513"/>
      <c r="AK2387" s="513"/>
      <c r="AL2387" s="513"/>
      <c r="AM2387" s="513"/>
      <c r="AN2387" s="513"/>
      <c r="AO2387" s="513"/>
      <c r="AP2387" s="513"/>
      <c r="AQ2387" s="513"/>
      <c r="AR2387" s="513"/>
      <c r="AS2387" s="513"/>
      <c r="AT2387" s="513"/>
      <c r="AU2387" s="513"/>
      <c r="AV2387" s="513"/>
      <c r="AW2387" s="513"/>
      <c r="AX2387" s="513"/>
      <c r="AY2387" s="513"/>
      <c r="AZ2387" s="513"/>
      <c r="BA2387" s="513"/>
      <c r="BB2387" s="513"/>
      <c r="BC2387" s="513"/>
      <c r="BD2387" s="513"/>
      <c r="BE2387" s="513"/>
      <c r="BF2387" s="513"/>
      <c r="BG2387" s="513"/>
      <c r="BH2387" s="513"/>
      <c r="BI2387" s="513"/>
      <c r="BJ2387" s="513"/>
      <c r="BK2387" s="513"/>
      <c r="BL2387" s="513"/>
      <c r="BM2387" s="513"/>
      <c r="BN2387" s="513"/>
      <c r="BO2387" s="513"/>
      <c r="BP2387" s="513"/>
      <c r="BQ2387" s="513"/>
      <c r="BR2387" s="513"/>
      <c r="BS2387" s="513"/>
      <c r="BT2387" s="513"/>
      <c r="BU2387" s="513"/>
      <c r="BV2387" s="513"/>
      <c r="BW2387" s="513"/>
      <c r="BX2387" s="513"/>
      <c r="BY2387" s="513"/>
      <c r="BZ2387" s="513"/>
      <c r="CA2387" s="513"/>
      <c r="CB2387" s="513"/>
      <c r="CC2387" s="1972"/>
      <c r="CD2387" s="1499"/>
      <c r="CE2387" s="1500"/>
      <c r="CF2387" s="1501"/>
      <c r="CG2387" s="1500"/>
      <c r="CH2387" s="1500"/>
      <c r="CI2387" s="1500"/>
      <c r="CJ2387" s="1976"/>
      <c r="CK2387" s="1519"/>
      <c r="CL2387" s="1509"/>
    </row>
    <row r="2388" spans="1:90" s="514" customFormat="1">
      <c r="A2388" s="511"/>
      <c r="B2388" s="512"/>
      <c r="C2388" s="1493"/>
      <c r="D2388" s="1493"/>
      <c r="E2388" s="1493"/>
      <c r="F2388" s="1493"/>
      <c r="G2388" s="1493"/>
      <c r="H2388" s="1530"/>
      <c r="I2388" s="1972"/>
      <c r="J2388" s="1542"/>
      <c r="K2388" s="513"/>
      <c r="L2388" s="513"/>
      <c r="M2388" s="513"/>
      <c r="N2388" s="513"/>
      <c r="O2388" s="513"/>
      <c r="P2388" s="513"/>
      <c r="Q2388" s="513"/>
      <c r="R2388" s="513"/>
      <c r="S2388" s="513"/>
      <c r="T2388" s="513"/>
      <c r="U2388" s="513"/>
      <c r="V2388" s="513"/>
      <c r="W2388" s="513"/>
      <c r="X2388" s="513"/>
      <c r="Y2388" s="513"/>
      <c r="Z2388" s="513"/>
      <c r="AA2388" s="513"/>
      <c r="AB2388" s="513"/>
      <c r="AC2388" s="513"/>
      <c r="AD2388" s="513"/>
      <c r="AE2388" s="513"/>
      <c r="AF2388" s="513"/>
      <c r="AG2388" s="513"/>
      <c r="AH2388" s="513"/>
      <c r="AI2388" s="513"/>
      <c r="AJ2388" s="513"/>
      <c r="AK2388" s="513"/>
      <c r="AL2388" s="513"/>
      <c r="AM2388" s="513"/>
      <c r="AN2388" s="513"/>
      <c r="AO2388" s="513"/>
      <c r="AP2388" s="513"/>
      <c r="AQ2388" s="513"/>
      <c r="AR2388" s="513"/>
      <c r="AS2388" s="513"/>
      <c r="AT2388" s="513"/>
      <c r="AU2388" s="513"/>
      <c r="AV2388" s="513"/>
      <c r="AW2388" s="513"/>
      <c r="AX2388" s="513"/>
      <c r="AY2388" s="513"/>
      <c r="AZ2388" s="513"/>
      <c r="BA2388" s="513"/>
      <c r="BB2388" s="513"/>
      <c r="BC2388" s="513"/>
      <c r="BD2388" s="513"/>
      <c r="BE2388" s="513"/>
      <c r="BF2388" s="513"/>
      <c r="BG2388" s="513"/>
      <c r="BH2388" s="513"/>
      <c r="BI2388" s="513"/>
      <c r="BJ2388" s="513"/>
      <c r="BK2388" s="513"/>
      <c r="BL2388" s="513"/>
      <c r="BM2388" s="513"/>
      <c r="BN2388" s="513"/>
      <c r="BO2388" s="513"/>
      <c r="BP2388" s="513"/>
      <c r="BQ2388" s="513"/>
      <c r="BR2388" s="513"/>
      <c r="BS2388" s="513"/>
      <c r="BT2388" s="513"/>
      <c r="BU2388" s="513"/>
      <c r="BV2388" s="513"/>
      <c r="BW2388" s="513"/>
      <c r="BX2388" s="513"/>
      <c r="BY2388" s="513"/>
      <c r="BZ2388" s="513"/>
      <c r="CA2388" s="513"/>
      <c r="CB2388" s="513"/>
      <c r="CC2388" s="1972"/>
      <c r="CD2388" s="1499"/>
      <c r="CE2388" s="1500"/>
      <c r="CF2388" s="1501"/>
      <c r="CG2388" s="1500"/>
      <c r="CH2388" s="1500"/>
      <c r="CI2388" s="1500"/>
      <c r="CJ2388" s="1976"/>
      <c r="CK2388" s="1519"/>
      <c r="CL2388" s="1509"/>
    </row>
    <row r="2389" spans="1:90" s="514" customFormat="1">
      <c r="A2389" s="511"/>
      <c r="B2389" s="512"/>
      <c r="C2389" s="1493"/>
      <c r="D2389" s="1493"/>
      <c r="E2389" s="1493"/>
      <c r="F2389" s="1493"/>
      <c r="G2389" s="1493"/>
      <c r="H2389" s="1530"/>
      <c r="I2389" s="1972"/>
      <c r="J2389" s="1542"/>
      <c r="K2389" s="513"/>
      <c r="L2389" s="513"/>
      <c r="M2389" s="513"/>
      <c r="N2389" s="513"/>
      <c r="O2389" s="513"/>
      <c r="P2389" s="513"/>
      <c r="Q2389" s="513"/>
      <c r="R2389" s="513"/>
      <c r="S2389" s="513"/>
      <c r="T2389" s="513"/>
      <c r="U2389" s="513"/>
      <c r="V2389" s="513"/>
      <c r="W2389" s="513"/>
      <c r="X2389" s="513"/>
      <c r="Y2389" s="513"/>
      <c r="Z2389" s="513"/>
      <c r="AA2389" s="513"/>
      <c r="AB2389" s="513"/>
      <c r="AC2389" s="513"/>
      <c r="AD2389" s="513"/>
      <c r="AE2389" s="513"/>
      <c r="AF2389" s="513"/>
      <c r="AG2389" s="513"/>
      <c r="AH2389" s="513"/>
      <c r="AI2389" s="513"/>
      <c r="AJ2389" s="513"/>
      <c r="AK2389" s="513"/>
      <c r="AL2389" s="513"/>
      <c r="AM2389" s="513"/>
      <c r="AN2389" s="513"/>
      <c r="AO2389" s="513"/>
      <c r="AP2389" s="513"/>
      <c r="AQ2389" s="513"/>
      <c r="AR2389" s="513"/>
      <c r="AS2389" s="513"/>
      <c r="AT2389" s="513"/>
      <c r="AU2389" s="513"/>
      <c r="AV2389" s="513"/>
      <c r="AW2389" s="513"/>
      <c r="AX2389" s="513"/>
      <c r="AY2389" s="513"/>
      <c r="AZ2389" s="513"/>
      <c r="BA2389" s="513"/>
      <c r="BB2389" s="513"/>
      <c r="BC2389" s="513"/>
      <c r="BD2389" s="513"/>
      <c r="BE2389" s="513"/>
      <c r="BF2389" s="513"/>
      <c r="BG2389" s="513"/>
      <c r="BH2389" s="513"/>
      <c r="BI2389" s="513"/>
      <c r="BJ2389" s="513"/>
      <c r="BK2389" s="513"/>
      <c r="BL2389" s="513"/>
      <c r="BM2389" s="513"/>
      <c r="BN2389" s="513"/>
      <c r="BO2389" s="513"/>
      <c r="BP2389" s="513"/>
      <c r="BQ2389" s="513"/>
      <c r="BR2389" s="513"/>
      <c r="BS2389" s="513"/>
      <c r="BT2389" s="513"/>
      <c r="BU2389" s="513"/>
      <c r="BV2389" s="513"/>
      <c r="BW2389" s="513"/>
      <c r="BX2389" s="513"/>
      <c r="BY2389" s="513"/>
      <c r="BZ2389" s="513"/>
      <c r="CA2389" s="513"/>
      <c r="CB2389" s="513"/>
      <c r="CC2389" s="1972"/>
      <c r="CD2389" s="1499"/>
      <c r="CE2389" s="1500"/>
      <c r="CF2389" s="1501"/>
      <c r="CG2389" s="1500"/>
      <c r="CH2389" s="1500"/>
      <c r="CI2389" s="1500"/>
      <c r="CJ2389" s="1976"/>
      <c r="CK2389" s="1519"/>
      <c r="CL2389" s="1509"/>
    </row>
    <row r="2390" spans="1:90" s="514" customFormat="1">
      <c r="A2390" s="511"/>
      <c r="B2390" s="512"/>
      <c r="C2390" s="1493"/>
      <c r="D2390" s="1493"/>
      <c r="E2390" s="1493"/>
      <c r="F2390" s="1493"/>
      <c r="G2390" s="1493"/>
      <c r="H2390" s="1530"/>
      <c r="I2390" s="1972"/>
      <c r="J2390" s="1542"/>
      <c r="K2390" s="513"/>
      <c r="L2390" s="513"/>
      <c r="M2390" s="513"/>
      <c r="N2390" s="513"/>
      <c r="O2390" s="513"/>
      <c r="P2390" s="513"/>
      <c r="Q2390" s="513"/>
      <c r="R2390" s="513"/>
      <c r="S2390" s="513"/>
      <c r="T2390" s="513"/>
      <c r="U2390" s="513"/>
      <c r="V2390" s="513"/>
      <c r="W2390" s="513"/>
      <c r="X2390" s="513"/>
      <c r="Y2390" s="513"/>
      <c r="Z2390" s="513"/>
      <c r="AA2390" s="513"/>
      <c r="AB2390" s="513"/>
      <c r="AC2390" s="513"/>
      <c r="AD2390" s="513"/>
      <c r="AE2390" s="513"/>
      <c r="AF2390" s="513"/>
      <c r="AG2390" s="513"/>
      <c r="AH2390" s="513"/>
      <c r="AI2390" s="513"/>
      <c r="AJ2390" s="513"/>
      <c r="AK2390" s="513"/>
      <c r="AL2390" s="513"/>
      <c r="AM2390" s="513"/>
      <c r="AN2390" s="513"/>
      <c r="AO2390" s="513"/>
      <c r="AP2390" s="513"/>
      <c r="AQ2390" s="513"/>
      <c r="AR2390" s="513"/>
      <c r="AS2390" s="513"/>
      <c r="AT2390" s="513"/>
      <c r="AU2390" s="513"/>
      <c r="AV2390" s="513"/>
      <c r="AW2390" s="513"/>
      <c r="AX2390" s="513"/>
      <c r="AY2390" s="513"/>
      <c r="AZ2390" s="513"/>
      <c r="BA2390" s="513"/>
      <c r="BB2390" s="513"/>
      <c r="BC2390" s="513"/>
      <c r="BD2390" s="513"/>
      <c r="BE2390" s="513"/>
      <c r="BF2390" s="513"/>
      <c r="BG2390" s="513"/>
      <c r="BH2390" s="513"/>
      <c r="BI2390" s="513"/>
      <c r="BJ2390" s="513"/>
      <c r="BK2390" s="513"/>
      <c r="BL2390" s="513"/>
      <c r="BM2390" s="513"/>
      <c r="BN2390" s="513"/>
      <c r="BO2390" s="513"/>
      <c r="BP2390" s="513"/>
      <c r="BQ2390" s="513"/>
      <c r="BR2390" s="513"/>
      <c r="BS2390" s="513"/>
      <c r="BT2390" s="513"/>
      <c r="BU2390" s="513"/>
      <c r="BV2390" s="513"/>
      <c r="BW2390" s="513"/>
      <c r="BX2390" s="513"/>
      <c r="BY2390" s="513"/>
      <c r="BZ2390" s="513"/>
      <c r="CA2390" s="513"/>
      <c r="CB2390" s="513"/>
      <c r="CC2390" s="1972"/>
      <c r="CD2390" s="1499"/>
      <c r="CE2390" s="1500"/>
      <c r="CF2390" s="1501"/>
      <c r="CG2390" s="1500"/>
      <c r="CH2390" s="1500"/>
      <c r="CI2390" s="1500"/>
      <c r="CJ2390" s="1976"/>
      <c r="CK2390" s="1519"/>
      <c r="CL2390" s="1509"/>
    </row>
    <row r="2391" spans="1:90" s="514" customFormat="1">
      <c r="A2391" s="511"/>
      <c r="B2391" s="512"/>
      <c r="C2391" s="1493"/>
      <c r="D2391" s="1493"/>
      <c r="E2391" s="1493"/>
      <c r="F2391" s="1493"/>
      <c r="G2391" s="1493"/>
      <c r="H2391" s="1530"/>
      <c r="I2391" s="1972"/>
      <c r="J2391" s="1542"/>
      <c r="K2391" s="513"/>
      <c r="L2391" s="513"/>
      <c r="M2391" s="513"/>
      <c r="N2391" s="513"/>
      <c r="O2391" s="513"/>
      <c r="P2391" s="513"/>
      <c r="Q2391" s="513"/>
      <c r="R2391" s="513"/>
      <c r="S2391" s="513"/>
      <c r="T2391" s="513"/>
      <c r="U2391" s="513"/>
      <c r="V2391" s="513"/>
      <c r="W2391" s="513"/>
      <c r="X2391" s="513"/>
      <c r="Y2391" s="513"/>
      <c r="Z2391" s="513"/>
      <c r="AA2391" s="513"/>
      <c r="AB2391" s="513"/>
      <c r="AC2391" s="513"/>
      <c r="AD2391" s="513"/>
      <c r="AE2391" s="513"/>
      <c r="AF2391" s="513"/>
      <c r="AG2391" s="513"/>
      <c r="AH2391" s="513"/>
      <c r="AI2391" s="513"/>
      <c r="AJ2391" s="513"/>
      <c r="AK2391" s="513"/>
      <c r="AL2391" s="513"/>
      <c r="AM2391" s="513"/>
      <c r="AN2391" s="513"/>
      <c r="AO2391" s="513"/>
      <c r="AP2391" s="513"/>
      <c r="AQ2391" s="513"/>
      <c r="AR2391" s="513"/>
      <c r="AS2391" s="513"/>
      <c r="AT2391" s="513"/>
      <c r="AU2391" s="513"/>
      <c r="AV2391" s="513"/>
      <c r="AW2391" s="513"/>
      <c r="AX2391" s="513"/>
      <c r="AY2391" s="513"/>
      <c r="AZ2391" s="513"/>
      <c r="BA2391" s="513"/>
      <c r="BB2391" s="513"/>
      <c r="BC2391" s="513"/>
      <c r="BD2391" s="513"/>
      <c r="BE2391" s="513"/>
      <c r="BF2391" s="513"/>
      <c r="BG2391" s="513"/>
      <c r="BH2391" s="513"/>
      <c r="BI2391" s="513"/>
      <c r="BJ2391" s="513"/>
      <c r="BK2391" s="513"/>
      <c r="BL2391" s="513"/>
      <c r="BM2391" s="513"/>
      <c r="BN2391" s="513"/>
      <c r="BO2391" s="513"/>
      <c r="BP2391" s="513"/>
      <c r="BQ2391" s="513"/>
      <c r="BR2391" s="513"/>
      <c r="BS2391" s="513"/>
      <c r="BT2391" s="513"/>
      <c r="BU2391" s="513"/>
      <c r="BV2391" s="513"/>
      <c r="BW2391" s="513"/>
      <c r="BX2391" s="513"/>
      <c r="BY2391" s="513"/>
      <c r="BZ2391" s="513"/>
      <c r="CA2391" s="513"/>
      <c r="CB2391" s="513"/>
      <c r="CC2391" s="1972"/>
      <c r="CD2391" s="1499"/>
      <c r="CE2391" s="1500"/>
      <c r="CF2391" s="1501"/>
      <c r="CG2391" s="1500"/>
      <c r="CH2391" s="1500"/>
      <c r="CI2391" s="1500"/>
      <c r="CJ2391" s="1976"/>
      <c r="CK2391" s="1519"/>
      <c r="CL2391" s="1509"/>
    </row>
    <row r="2392" spans="1:90" s="514" customFormat="1">
      <c r="A2392" s="511"/>
      <c r="B2392" s="512"/>
      <c r="C2392" s="1493"/>
      <c r="D2392" s="1493"/>
      <c r="E2392" s="1493"/>
      <c r="F2392" s="1493"/>
      <c r="G2392" s="1493"/>
      <c r="H2392" s="1530"/>
      <c r="I2392" s="1972"/>
      <c r="J2392" s="1542"/>
      <c r="K2392" s="513"/>
      <c r="L2392" s="513"/>
      <c r="M2392" s="513"/>
      <c r="N2392" s="513"/>
      <c r="O2392" s="513"/>
      <c r="P2392" s="513"/>
      <c r="Q2392" s="513"/>
      <c r="R2392" s="513"/>
      <c r="S2392" s="513"/>
      <c r="T2392" s="513"/>
      <c r="U2392" s="513"/>
      <c r="V2392" s="513"/>
      <c r="W2392" s="513"/>
      <c r="X2392" s="513"/>
      <c r="Y2392" s="513"/>
      <c r="Z2392" s="513"/>
      <c r="AA2392" s="513"/>
      <c r="AB2392" s="513"/>
      <c r="AC2392" s="513"/>
      <c r="AD2392" s="513"/>
      <c r="AE2392" s="513"/>
      <c r="AF2392" s="513"/>
      <c r="AG2392" s="513"/>
      <c r="AH2392" s="513"/>
      <c r="AI2392" s="513"/>
      <c r="AJ2392" s="513"/>
      <c r="AK2392" s="513"/>
      <c r="AL2392" s="513"/>
      <c r="AM2392" s="513"/>
      <c r="AN2392" s="513"/>
      <c r="AO2392" s="513"/>
      <c r="AP2392" s="513"/>
      <c r="AQ2392" s="513"/>
      <c r="AR2392" s="513"/>
      <c r="AS2392" s="513"/>
      <c r="AT2392" s="513"/>
      <c r="AU2392" s="513"/>
      <c r="AV2392" s="513"/>
      <c r="AW2392" s="513"/>
      <c r="AX2392" s="513"/>
      <c r="AY2392" s="513"/>
      <c r="AZ2392" s="513"/>
      <c r="BA2392" s="513"/>
      <c r="BB2392" s="513"/>
      <c r="BC2392" s="513"/>
      <c r="BD2392" s="513"/>
      <c r="BE2392" s="513"/>
      <c r="BF2392" s="513"/>
      <c r="BG2392" s="513"/>
      <c r="BH2392" s="513"/>
      <c r="BI2392" s="513"/>
      <c r="BJ2392" s="513"/>
      <c r="BK2392" s="513"/>
      <c r="BL2392" s="513"/>
      <c r="BM2392" s="513"/>
      <c r="BN2392" s="513"/>
      <c r="BO2392" s="513"/>
      <c r="BP2392" s="513"/>
      <c r="BQ2392" s="513"/>
      <c r="BR2392" s="513"/>
      <c r="BS2392" s="513"/>
      <c r="BT2392" s="513"/>
      <c r="BU2392" s="513"/>
      <c r="BV2392" s="513"/>
      <c r="BW2392" s="513"/>
      <c r="BX2392" s="513"/>
      <c r="BY2392" s="513"/>
      <c r="BZ2392" s="513"/>
      <c r="CA2392" s="513"/>
      <c r="CB2392" s="513"/>
      <c r="CC2392" s="1972"/>
      <c r="CD2392" s="1499"/>
      <c r="CE2392" s="1500"/>
      <c r="CF2392" s="1501"/>
      <c r="CG2392" s="1500"/>
      <c r="CH2392" s="1500"/>
      <c r="CI2392" s="1500"/>
      <c r="CJ2392" s="1976"/>
      <c r="CK2392" s="1519"/>
      <c r="CL2392" s="1509"/>
    </row>
    <row r="2393" spans="1:90" s="514" customFormat="1">
      <c r="A2393" s="511"/>
      <c r="B2393" s="512"/>
      <c r="C2393" s="1493"/>
      <c r="D2393" s="1493"/>
      <c r="E2393" s="1493"/>
      <c r="F2393" s="1493"/>
      <c r="G2393" s="1493"/>
      <c r="H2393" s="1530"/>
      <c r="I2393" s="1972"/>
      <c r="J2393" s="1542"/>
      <c r="K2393" s="513"/>
      <c r="L2393" s="513"/>
      <c r="M2393" s="513"/>
      <c r="N2393" s="513"/>
      <c r="O2393" s="513"/>
      <c r="P2393" s="513"/>
      <c r="Q2393" s="513"/>
      <c r="R2393" s="513"/>
      <c r="S2393" s="513"/>
      <c r="T2393" s="513"/>
      <c r="U2393" s="513"/>
      <c r="V2393" s="513"/>
      <c r="W2393" s="513"/>
      <c r="X2393" s="513"/>
      <c r="Y2393" s="513"/>
      <c r="Z2393" s="513"/>
      <c r="AA2393" s="513"/>
      <c r="AB2393" s="513"/>
      <c r="AC2393" s="513"/>
      <c r="AD2393" s="513"/>
      <c r="AE2393" s="513"/>
      <c r="AF2393" s="513"/>
      <c r="AG2393" s="513"/>
      <c r="AH2393" s="513"/>
      <c r="AI2393" s="513"/>
      <c r="AJ2393" s="513"/>
      <c r="AK2393" s="513"/>
      <c r="AL2393" s="513"/>
      <c r="AM2393" s="513"/>
      <c r="AN2393" s="513"/>
      <c r="AO2393" s="513"/>
      <c r="AP2393" s="513"/>
      <c r="AQ2393" s="513"/>
      <c r="AR2393" s="513"/>
      <c r="AS2393" s="513"/>
      <c r="AT2393" s="513"/>
      <c r="AU2393" s="513"/>
      <c r="AV2393" s="513"/>
      <c r="AW2393" s="513"/>
      <c r="AX2393" s="513"/>
      <c r="AY2393" s="513"/>
      <c r="AZ2393" s="513"/>
      <c r="BA2393" s="513"/>
      <c r="BB2393" s="513"/>
      <c r="BC2393" s="513"/>
      <c r="BD2393" s="513"/>
      <c r="BE2393" s="513"/>
      <c r="BF2393" s="513"/>
      <c r="BG2393" s="513"/>
      <c r="BH2393" s="513"/>
      <c r="BI2393" s="513"/>
      <c r="BJ2393" s="513"/>
      <c r="BK2393" s="513"/>
      <c r="BL2393" s="513"/>
      <c r="BM2393" s="513"/>
      <c r="BN2393" s="513"/>
      <c r="BO2393" s="513"/>
      <c r="BP2393" s="513"/>
      <c r="BQ2393" s="513"/>
      <c r="BR2393" s="513"/>
      <c r="BS2393" s="513"/>
      <c r="BT2393" s="513"/>
      <c r="BU2393" s="513"/>
      <c r="BV2393" s="513"/>
      <c r="BW2393" s="513"/>
      <c r="BX2393" s="513"/>
      <c r="BY2393" s="513"/>
      <c r="BZ2393" s="513"/>
      <c r="CA2393" s="513"/>
      <c r="CB2393" s="513"/>
      <c r="CC2393" s="1972"/>
      <c r="CD2393" s="1499"/>
      <c r="CE2393" s="1500"/>
      <c r="CF2393" s="1501"/>
      <c r="CG2393" s="1500"/>
      <c r="CH2393" s="1500"/>
      <c r="CI2393" s="1500"/>
      <c r="CJ2393" s="1976"/>
      <c r="CK2393" s="1519"/>
      <c r="CL2393" s="1509"/>
    </row>
    <row r="2394" spans="1:90" s="514" customFormat="1">
      <c r="A2394" s="511"/>
      <c r="B2394" s="512"/>
      <c r="C2394" s="1493"/>
      <c r="D2394" s="1493"/>
      <c r="E2394" s="1493"/>
      <c r="F2394" s="1493"/>
      <c r="G2394" s="1493"/>
      <c r="H2394" s="1530"/>
      <c r="I2394" s="1972"/>
      <c r="J2394" s="1542"/>
      <c r="K2394" s="513"/>
      <c r="L2394" s="513"/>
      <c r="M2394" s="513"/>
      <c r="N2394" s="513"/>
      <c r="O2394" s="513"/>
      <c r="P2394" s="513"/>
      <c r="Q2394" s="513"/>
      <c r="R2394" s="513"/>
      <c r="S2394" s="513"/>
      <c r="T2394" s="513"/>
      <c r="U2394" s="513"/>
      <c r="V2394" s="513"/>
      <c r="W2394" s="513"/>
      <c r="X2394" s="513"/>
      <c r="Y2394" s="513"/>
      <c r="Z2394" s="513"/>
      <c r="AA2394" s="513"/>
      <c r="AB2394" s="513"/>
      <c r="AC2394" s="513"/>
      <c r="AD2394" s="513"/>
      <c r="AE2394" s="513"/>
      <c r="AF2394" s="513"/>
      <c r="AG2394" s="513"/>
      <c r="AH2394" s="513"/>
      <c r="AI2394" s="513"/>
      <c r="AJ2394" s="513"/>
      <c r="AK2394" s="513"/>
      <c r="AL2394" s="513"/>
      <c r="AM2394" s="513"/>
      <c r="AN2394" s="513"/>
      <c r="AO2394" s="513"/>
      <c r="AP2394" s="513"/>
      <c r="AQ2394" s="513"/>
      <c r="AR2394" s="513"/>
      <c r="AS2394" s="513"/>
      <c r="AT2394" s="513"/>
      <c r="AU2394" s="513"/>
      <c r="AV2394" s="513"/>
      <c r="AW2394" s="513"/>
      <c r="AX2394" s="513"/>
      <c r="AY2394" s="513"/>
      <c r="AZ2394" s="513"/>
      <c r="BA2394" s="513"/>
      <c r="BB2394" s="513"/>
      <c r="BC2394" s="513"/>
      <c r="BD2394" s="513"/>
      <c r="BE2394" s="513"/>
      <c r="BF2394" s="513"/>
      <c r="BG2394" s="513"/>
      <c r="BH2394" s="513"/>
      <c r="BI2394" s="513"/>
      <c r="BJ2394" s="513"/>
      <c r="BK2394" s="513"/>
      <c r="BL2394" s="513"/>
      <c r="BM2394" s="513"/>
      <c r="BN2394" s="513"/>
      <c r="BO2394" s="513"/>
      <c r="BP2394" s="513"/>
      <c r="BQ2394" s="513"/>
      <c r="BR2394" s="513"/>
      <c r="BS2394" s="513"/>
      <c r="BT2394" s="513"/>
      <c r="BU2394" s="513"/>
      <c r="BV2394" s="513"/>
      <c r="BW2394" s="513"/>
      <c r="BX2394" s="513"/>
      <c r="BY2394" s="513"/>
      <c r="BZ2394" s="513"/>
      <c r="CA2394" s="513"/>
      <c r="CB2394" s="513"/>
      <c r="CC2394" s="1972"/>
      <c r="CD2394" s="1499"/>
      <c r="CE2394" s="1500"/>
      <c r="CF2394" s="1501"/>
      <c r="CG2394" s="1500"/>
      <c r="CH2394" s="1500"/>
      <c r="CI2394" s="1500"/>
      <c r="CJ2394" s="1976"/>
      <c r="CK2394" s="1519"/>
      <c r="CL2394" s="1509"/>
    </row>
    <row r="2395" spans="1:90" s="514" customFormat="1">
      <c r="A2395" s="511"/>
      <c r="B2395" s="512"/>
      <c r="C2395" s="1493"/>
      <c r="D2395" s="1493"/>
      <c r="E2395" s="1493"/>
      <c r="F2395" s="1493"/>
      <c r="G2395" s="1493"/>
      <c r="H2395" s="1530"/>
      <c r="I2395" s="1972"/>
      <c r="J2395" s="1542"/>
      <c r="K2395" s="513"/>
      <c r="L2395" s="513"/>
      <c r="M2395" s="513"/>
      <c r="N2395" s="513"/>
      <c r="O2395" s="513"/>
      <c r="P2395" s="513"/>
      <c r="Q2395" s="513"/>
      <c r="R2395" s="513"/>
      <c r="S2395" s="513"/>
      <c r="T2395" s="513"/>
      <c r="U2395" s="513"/>
      <c r="V2395" s="513"/>
      <c r="W2395" s="513"/>
      <c r="X2395" s="513"/>
      <c r="Y2395" s="513"/>
      <c r="Z2395" s="513"/>
      <c r="AA2395" s="513"/>
      <c r="AB2395" s="513"/>
      <c r="AC2395" s="513"/>
      <c r="AD2395" s="513"/>
      <c r="AE2395" s="513"/>
      <c r="AF2395" s="513"/>
      <c r="AG2395" s="513"/>
      <c r="AH2395" s="513"/>
      <c r="AI2395" s="513"/>
      <c r="AJ2395" s="513"/>
      <c r="AK2395" s="513"/>
      <c r="AL2395" s="513"/>
      <c r="AM2395" s="513"/>
      <c r="AN2395" s="513"/>
      <c r="AO2395" s="513"/>
      <c r="AP2395" s="513"/>
      <c r="AQ2395" s="513"/>
      <c r="AR2395" s="513"/>
      <c r="AS2395" s="513"/>
      <c r="AT2395" s="513"/>
      <c r="AU2395" s="513"/>
      <c r="AV2395" s="513"/>
      <c r="AW2395" s="513"/>
      <c r="AX2395" s="513"/>
      <c r="AY2395" s="513"/>
      <c r="AZ2395" s="513"/>
      <c r="BA2395" s="513"/>
      <c r="BB2395" s="513"/>
      <c r="BC2395" s="513"/>
      <c r="BD2395" s="513"/>
      <c r="BE2395" s="513"/>
      <c r="BF2395" s="513"/>
      <c r="BG2395" s="513"/>
      <c r="BH2395" s="513"/>
      <c r="BI2395" s="513"/>
      <c r="BJ2395" s="513"/>
      <c r="BK2395" s="513"/>
      <c r="BL2395" s="513"/>
      <c r="BM2395" s="513"/>
      <c r="BN2395" s="513"/>
      <c r="BO2395" s="513"/>
      <c r="BP2395" s="513"/>
      <c r="BQ2395" s="513"/>
      <c r="BR2395" s="513"/>
      <c r="BS2395" s="513"/>
      <c r="BT2395" s="513"/>
      <c r="BU2395" s="513"/>
      <c r="BV2395" s="513"/>
      <c r="BW2395" s="513"/>
      <c r="BX2395" s="513"/>
      <c r="BY2395" s="513"/>
      <c r="BZ2395" s="513"/>
      <c r="CA2395" s="513"/>
      <c r="CB2395" s="513"/>
      <c r="CC2395" s="1972"/>
      <c r="CD2395" s="1499"/>
      <c r="CE2395" s="1500"/>
      <c r="CF2395" s="1501"/>
      <c r="CG2395" s="1500"/>
      <c r="CH2395" s="1500"/>
      <c r="CI2395" s="1500"/>
      <c r="CJ2395" s="1976"/>
      <c r="CK2395" s="1519"/>
      <c r="CL2395" s="1509"/>
    </row>
    <row r="2396" spans="1:90" s="514" customFormat="1">
      <c r="A2396" s="511"/>
      <c r="B2396" s="512"/>
      <c r="C2396" s="1493"/>
      <c r="D2396" s="1493"/>
      <c r="E2396" s="1493"/>
      <c r="F2396" s="1493"/>
      <c r="G2396" s="1493"/>
      <c r="H2396" s="1530"/>
      <c r="I2396" s="1972"/>
      <c r="J2396" s="1542"/>
      <c r="K2396" s="513"/>
      <c r="L2396" s="513"/>
      <c r="M2396" s="513"/>
      <c r="N2396" s="513"/>
      <c r="O2396" s="513"/>
      <c r="P2396" s="513"/>
      <c r="Q2396" s="513"/>
      <c r="R2396" s="513"/>
      <c r="S2396" s="513"/>
      <c r="T2396" s="513"/>
      <c r="U2396" s="513"/>
      <c r="V2396" s="513"/>
      <c r="W2396" s="513"/>
      <c r="X2396" s="513"/>
      <c r="Y2396" s="513"/>
      <c r="Z2396" s="513"/>
      <c r="AA2396" s="513"/>
      <c r="AB2396" s="513"/>
      <c r="AC2396" s="513"/>
      <c r="AD2396" s="513"/>
      <c r="AE2396" s="513"/>
      <c r="AF2396" s="513"/>
      <c r="AG2396" s="513"/>
      <c r="AH2396" s="513"/>
      <c r="AI2396" s="513"/>
      <c r="AJ2396" s="513"/>
      <c r="AK2396" s="513"/>
      <c r="AL2396" s="513"/>
      <c r="AM2396" s="513"/>
      <c r="AN2396" s="513"/>
      <c r="AO2396" s="513"/>
      <c r="AP2396" s="513"/>
      <c r="AQ2396" s="513"/>
      <c r="AR2396" s="513"/>
      <c r="AS2396" s="513"/>
      <c r="AT2396" s="513"/>
      <c r="AU2396" s="513"/>
      <c r="AV2396" s="513"/>
      <c r="AW2396" s="513"/>
      <c r="AX2396" s="513"/>
      <c r="AY2396" s="513"/>
      <c r="AZ2396" s="513"/>
      <c r="BA2396" s="513"/>
      <c r="BB2396" s="513"/>
      <c r="BC2396" s="513"/>
      <c r="BD2396" s="513"/>
      <c r="BE2396" s="513"/>
      <c r="BF2396" s="513"/>
      <c r="BG2396" s="513"/>
      <c r="BH2396" s="513"/>
      <c r="BI2396" s="513"/>
      <c r="BJ2396" s="513"/>
      <c r="BK2396" s="513"/>
      <c r="BL2396" s="513"/>
      <c r="BM2396" s="513"/>
      <c r="BN2396" s="513"/>
      <c r="BO2396" s="513"/>
      <c r="BP2396" s="513"/>
      <c r="BQ2396" s="513"/>
      <c r="BR2396" s="513"/>
      <c r="BS2396" s="513"/>
      <c r="BT2396" s="513"/>
      <c r="BU2396" s="513"/>
      <c r="BV2396" s="513"/>
      <c r="BW2396" s="513"/>
      <c r="BX2396" s="513"/>
      <c r="BY2396" s="513"/>
      <c r="BZ2396" s="513"/>
      <c r="CA2396" s="513"/>
      <c r="CB2396" s="513"/>
      <c r="CC2396" s="1972"/>
      <c r="CD2396" s="1499"/>
      <c r="CE2396" s="1500"/>
      <c r="CF2396" s="1501"/>
      <c r="CG2396" s="1500"/>
      <c r="CH2396" s="1500"/>
      <c r="CI2396" s="1500"/>
      <c r="CJ2396" s="1976"/>
      <c r="CK2396" s="1519"/>
      <c r="CL2396" s="1509"/>
    </row>
    <row r="2397" spans="1:90" s="514" customFormat="1">
      <c r="A2397" s="511"/>
      <c r="B2397" s="512"/>
      <c r="C2397" s="1493"/>
      <c r="D2397" s="1493"/>
      <c r="E2397" s="1493"/>
      <c r="F2397" s="1493"/>
      <c r="G2397" s="1493"/>
      <c r="H2397" s="1530"/>
      <c r="I2397" s="1972"/>
      <c r="J2397" s="1542"/>
      <c r="K2397" s="513"/>
      <c r="L2397" s="513"/>
      <c r="M2397" s="513"/>
      <c r="N2397" s="513"/>
      <c r="O2397" s="513"/>
      <c r="P2397" s="513"/>
      <c r="Q2397" s="513"/>
      <c r="R2397" s="513"/>
      <c r="S2397" s="513"/>
      <c r="T2397" s="513"/>
      <c r="U2397" s="513"/>
      <c r="V2397" s="513"/>
      <c r="W2397" s="513"/>
      <c r="X2397" s="513"/>
      <c r="Y2397" s="513"/>
      <c r="Z2397" s="513"/>
      <c r="AA2397" s="513"/>
      <c r="AB2397" s="513"/>
      <c r="AC2397" s="513"/>
      <c r="AD2397" s="513"/>
      <c r="AE2397" s="513"/>
      <c r="AF2397" s="513"/>
      <c r="AG2397" s="513"/>
      <c r="AH2397" s="513"/>
      <c r="AI2397" s="513"/>
      <c r="AJ2397" s="513"/>
      <c r="AK2397" s="513"/>
      <c r="AL2397" s="513"/>
      <c r="AM2397" s="513"/>
      <c r="AN2397" s="513"/>
      <c r="AO2397" s="513"/>
      <c r="AP2397" s="513"/>
      <c r="AQ2397" s="513"/>
      <c r="AR2397" s="513"/>
      <c r="AS2397" s="513"/>
      <c r="AT2397" s="513"/>
      <c r="AU2397" s="513"/>
      <c r="AV2397" s="513"/>
      <c r="AW2397" s="513"/>
      <c r="AX2397" s="513"/>
      <c r="AY2397" s="513"/>
      <c r="AZ2397" s="513"/>
      <c r="BA2397" s="513"/>
      <c r="BB2397" s="513"/>
      <c r="BC2397" s="513"/>
      <c r="BD2397" s="513"/>
      <c r="BE2397" s="513"/>
      <c r="BF2397" s="513"/>
      <c r="BG2397" s="513"/>
      <c r="BH2397" s="513"/>
      <c r="BI2397" s="513"/>
      <c r="BJ2397" s="513"/>
      <c r="BK2397" s="513"/>
      <c r="BL2397" s="513"/>
      <c r="BM2397" s="513"/>
      <c r="BN2397" s="513"/>
      <c r="BO2397" s="513"/>
      <c r="BP2397" s="513"/>
      <c r="BQ2397" s="513"/>
      <c r="BR2397" s="513"/>
      <c r="BS2397" s="513"/>
      <c r="BT2397" s="513"/>
      <c r="BU2397" s="513"/>
      <c r="BV2397" s="513"/>
      <c r="BW2397" s="513"/>
      <c r="BX2397" s="513"/>
      <c r="BY2397" s="513"/>
      <c r="BZ2397" s="513"/>
      <c r="CA2397" s="513"/>
      <c r="CB2397" s="513"/>
      <c r="CC2397" s="1972"/>
      <c r="CD2397" s="1499"/>
      <c r="CE2397" s="1500"/>
      <c r="CF2397" s="1501"/>
      <c r="CG2397" s="1500"/>
      <c r="CH2397" s="1500"/>
      <c r="CI2397" s="1500"/>
      <c r="CJ2397" s="1976"/>
      <c r="CK2397" s="1519"/>
      <c r="CL2397" s="1509"/>
    </row>
    <row r="2398" spans="1:90" s="514" customFormat="1">
      <c r="A2398" s="511"/>
      <c r="B2398" s="512"/>
      <c r="C2398" s="1493"/>
      <c r="D2398" s="1493"/>
      <c r="E2398" s="1493"/>
      <c r="F2398" s="1493"/>
      <c r="G2398" s="1493"/>
      <c r="H2398" s="1530"/>
      <c r="I2398" s="1972"/>
      <c r="J2398" s="1542"/>
      <c r="K2398" s="513"/>
      <c r="L2398" s="513"/>
      <c r="M2398" s="513"/>
      <c r="N2398" s="513"/>
      <c r="O2398" s="513"/>
      <c r="P2398" s="513"/>
      <c r="Q2398" s="513"/>
      <c r="R2398" s="513"/>
      <c r="S2398" s="513"/>
      <c r="T2398" s="513"/>
      <c r="U2398" s="513"/>
      <c r="V2398" s="513"/>
      <c r="W2398" s="513"/>
      <c r="X2398" s="513"/>
      <c r="Y2398" s="513"/>
      <c r="Z2398" s="513"/>
      <c r="AA2398" s="513"/>
      <c r="AB2398" s="513"/>
      <c r="AC2398" s="513"/>
      <c r="AD2398" s="513"/>
      <c r="AE2398" s="513"/>
      <c r="AF2398" s="513"/>
      <c r="AG2398" s="513"/>
      <c r="AH2398" s="513"/>
      <c r="AI2398" s="513"/>
      <c r="AJ2398" s="513"/>
      <c r="AK2398" s="513"/>
      <c r="AL2398" s="513"/>
      <c r="AM2398" s="513"/>
      <c r="AN2398" s="513"/>
      <c r="AO2398" s="513"/>
      <c r="AP2398" s="513"/>
      <c r="AQ2398" s="513"/>
      <c r="AR2398" s="513"/>
      <c r="AS2398" s="513"/>
      <c r="AT2398" s="513"/>
      <c r="AU2398" s="513"/>
      <c r="AV2398" s="513"/>
      <c r="AW2398" s="513"/>
      <c r="AX2398" s="513"/>
      <c r="AY2398" s="513"/>
      <c r="AZ2398" s="513"/>
      <c r="BA2398" s="513"/>
      <c r="BB2398" s="513"/>
      <c r="BC2398" s="513"/>
      <c r="BD2398" s="513"/>
      <c r="BE2398" s="513"/>
      <c r="BF2398" s="513"/>
      <c r="BG2398" s="513"/>
      <c r="BH2398" s="513"/>
      <c r="BI2398" s="513"/>
      <c r="BJ2398" s="513"/>
      <c r="BK2398" s="513"/>
      <c r="BL2398" s="513"/>
      <c r="BM2398" s="513"/>
      <c r="BN2398" s="513"/>
      <c r="BO2398" s="513"/>
      <c r="BP2398" s="513"/>
      <c r="BQ2398" s="513"/>
      <c r="BR2398" s="513"/>
      <c r="BS2398" s="513"/>
      <c r="BT2398" s="513"/>
      <c r="BU2398" s="513"/>
      <c r="BV2398" s="513"/>
      <c r="BW2398" s="513"/>
      <c r="BX2398" s="513"/>
      <c r="BY2398" s="513"/>
      <c r="BZ2398" s="513"/>
      <c r="CA2398" s="513"/>
      <c r="CB2398" s="513"/>
      <c r="CC2398" s="1972"/>
      <c r="CD2398" s="1499"/>
      <c r="CE2398" s="1500"/>
      <c r="CF2398" s="1501"/>
      <c r="CG2398" s="1500"/>
      <c r="CH2398" s="1500"/>
      <c r="CI2398" s="1500"/>
      <c r="CJ2398" s="1976"/>
      <c r="CK2398" s="1519"/>
      <c r="CL2398" s="1509"/>
    </row>
    <row r="2399" spans="1:90" s="514" customFormat="1">
      <c r="A2399" s="511"/>
      <c r="B2399" s="512"/>
      <c r="C2399" s="1493"/>
      <c r="D2399" s="1493"/>
      <c r="E2399" s="1493"/>
      <c r="F2399" s="1493"/>
      <c r="G2399" s="1493"/>
      <c r="H2399" s="1530"/>
      <c r="I2399" s="1972"/>
      <c r="J2399" s="1542"/>
      <c r="K2399" s="513"/>
      <c r="L2399" s="513"/>
      <c r="M2399" s="513"/>
      <c r="N2399" s="513"/>
      <c r="O2399" s="513"/>
      <c r="P2399" s="513"/>
      <c r="Q2399" s="513"/>
      <c r="R2399" s="513"/>
      <c r="S2399" s="513"/>
      <c r="T2399" s="513"/>
      <c r="U2399" s="513"/>
      <c r="V2399" s="513"/>
      <c r="W2399" s="513"/>
      <c r="X2399" s="513"/>
      <c r="Y2399" s="513"/>
      <c r="Z2399" s="513"/>
      <c r="AA2399" s="513"/>
      <c r="AB2399" s="513"/>
      <c r="AC2399" s="513"/>
      <c r="AD2399" s="513"/>
      <c r="AE2399" s="513"/>
      <c r="AF2399" s="513"/>
      <c r="AG2399" s="513"/>
      <c r="AH2399" s="513"/>
      <c r="AI2399" s="513"/>
      <c r="AJ2399" s="513"/>
      <c r="AK2399" s="513"/>
      <c r="AL2399" s="513"/>
      <c r="AM2399" s="513"/>
      <c r="AN2399" s="513"/>
      <c r="AO2399" s="513"/>
      <c r="AP2399" s="513"/>
      <c r="AQ2399" s="513"/>
      <c r="AR2399" s="513"/>
      <c r="AS2399" s="513"/>
      <c r="AT2399" s="513"/>
      <c r="AU2399" s="513"/>
      <c r="AV2399" s="513"/>
      <c r="AW2399" s="513"/>
      <c r="AX2399" s="513"/>
      <c r="AY2399" s="513"/>
      <c r="AZ2399" s="513"/>
      <c r="BA2399" s="513"/>
      <c r="BB2399" s="513"/>
      <c r="BC2399" s="513"/>
      <c r="BD2399" s="513"/>
      <c r="BE2399" s="513"/>
      <c r="BF2399" s="513"/>
      <c r="BG2399" s="513"/>
      <c r="BH2399" s="513"/>
      <c r="BI2399" s="513"/>
      <c r="BJ2399" s="513"/>
      <c r="BK2399" s="513"/>
      <c r="BL2399" s="513"/>
      <c r="BM2399" s="513"/>
      <c r="BN2399" s="513"/>
      <c r="BO2399" s="513"/>
      <c r="BP2399" s="513"/>
      <c r="BQ2399" s="513"/>
      <c r="BR2399" s="513"/>
      <c r="BS2399" s="513"/>
      <c r="BT2399" s="513"/>
      <c r="BU2399" s="513"/>
      <c r="BV2399" s="513"/>
      <c r="BW2399" s="513"/>
      <c r="BX2399" s="513"/>
      <c r="BY2399" s="513"/>
      <c r="BZ2399" s="513"/>
      <c r="CA2399" s="513"/>
      <c r="CB2399" s="513"/>
      <c r="CC2399" s="1972"/>
      <c r="CD2399" s="1499"/>
      <c r="CE2399" s="1500"/>
      <c r="CF2399" s="1501"/>
      <c r="CG2399" s="1500"/>
      <c r="CH2399" s="1500"/>
      <c r="CI2399" s="1500"/>
      <c r="CJ2399" s="1976"/>
      <c r="CK2399" s="1519"/>
      <c r="CL2399" s="1509"/>
    </row>
    <row r="2400" spans="1:90" s="514" customFormat="1">
      <c r="A2400" s="511"/>
      <c r="B2400" s="512"/>
      <c r="C2400" s="1493"/>
      <c r="D2400" s="1493"/>
      <c r="E2400" s="1493"/>
      <c r="F2400" s="1493"/>
      <c r="G2400" s="1493"/>
      <c r="H2400" s="1530"/>
      <c r="I2400" s="1972"/>
      <c r="J2400" s="1542"/>
      <c r="K2400" s="513"/>
      <c r="L2400" s="513"/>
      <c r="M2400" s="513"/>
      <c r="N2400" s="513"/>
      <c r="O2400" s="513"/>
      <c r="P2400" s="513"/>
      <c r="Q2400" s="513"/>
      <c r="R2400" s="513"/>
      <c r="S2400" s="513"/>
      <c r="T2400" s="513"/>
      <c r="U2400" s="513"/>
      <c r="V2400" s="513"/>
      <c r="W2400" s="513"/>
      <c r="X2400" s="513"/>
      <c r="Y2400" s="513"/>
      <c r="Z2400" s="513"/>
      <c r="AA2400" s="513"/>
      <c r="AB2400" s="513"/>
      <c r="AC2400" s="513"/>
      <c r="AD2400" s="513"/>
      <c r="AE2400" s="513"/>
      <c r="AF2400" s="513"/>
      <c r="AG2400" s="513"/>
      <c r="AH2400" s="513"/>
      <c r="AI2400" s="513"/>
      <c r="AJ2400" s="513"/>
      <c r="AK2400" s="513"/>
      <c r="AL2400" s="513"/>
      <c r="AM2400" s="513"/>
      <c r="AN2400" s="513"/>
      <c r="AO2400" s="513"/>
      <c r="AP2400" s="513"/>
      <c r="AQ2400" s="513"/>
      <c r="AR2400" s="513"/>
      <c r="AS2400" s="513"/>
      <c r="AT2400" s="513"/>
      <c r="AU2400" s="513"/>
      <c r="AV2400" s="513"/>
      <c r="AW2400" s="513"/>
      <c r="AX2400" s="513"/>
      <c r="AY2400" s="513"/>
      <c r="AZ2400" s="513"/>
      <c r="BA2400" s="513"/>
      <c r="BB2400" s="513"/>
      <c r="BC2400" s="513"/>
      <c r="BD2400" s="513"/>
      <c r="BE2400" s="513"/>
      <c r="BF2400" s="513"/>
      <c r="BG2400" s="513"/>
      <c r="BH2400" s="513"/>
      <c r="BI2400" s="513"/>
      <c r="BJ2400" s="513"/>
      <c r="BK2400" s="513"/>
      <c r="BL2400" s="513"/>
      <c r="BM2400" s="513"/>
      <c r="BN2400" s="513"/>
      <c r="BO2400" s="513"/>
      <c r="BP2400" s="513"/>
      <c r="BQ2400" s="513"/>
      <c r="BR2400" s="513"/>
      <c r="BS2400" s="513"/>
      <c r="BT2400" s="513"/>
      <c r="BU2400" s="513"/>
      <c r="BV2400" s="513"/>
      <c r="BW2400" s="513"/>
      <c r="BX2400" s="513"/>
      <c r="BY2400" s="513"/>
      <c r="BZ2400" s="513"/>
      <c r="CA2400" s="513"/>
      <c r="CB2400" s="513"/>
      <c r="CC2400" s="1972"/>
      <c r="CD2400" s="1499"/>
      <c r="CE2400" s="1500"/>
      <c r="CF2400" s="1501"/>
      <c r="CG2400" s="1500"/>
      <c r="CH2400" s="1500"/>
      <c r="CI2400" s="1500"/>
      <c r="CJ2400" s="1976"/>
      <c r="CK2400" s="1519"/>
      <c r="CL2400" s="1509"/>
    </row>
    <row r="2401" spans="1:90" s="514" customFormat="1">
      <c r="A2401" s="511"/>
      <c r="B2401" s="512"/>
      <c r="C2401" s="1493"/>
      <c r="D2401" s="1493"/>
      <c r="E2401" s="1493"/>
      <c r="F2401" s="1493"/>
      <c r="G2401" s="1493"/>
      <c r="H2401" s="1530"/>
      <c r="I2401" s="1972"/>
      <c r="J2401" s="1542"/>
      <c r="K2401" s="513"/>
      <c r="L2401" s="513"/>
      <c r="M2401" s="513"/>
      <c r="N2401" s="513"/>
      <c r="O2401" s="513"/>
      <c r="P2401" s="513"/>
      <c r="Q2401" s="513"/>
      <c r="R2401" s="513"/>
      <c r="S2401" s="513"/>
      <c r="T2401" s="513"/>
      <c r="U2401" s="513"/>
      <c r="V2401" s="513"/>
      <c r="W2401" s="513"/>
      <c r="X2401" s="513"/>
      <c r="Y2401" s="513"/>
      <c r="Z2401" s="513"/>
      <c r="AA2401" s="513"/>
      <c r="AB2401" s="513"/>
      <c r="AC2401" s="513"/>
      <c r="AD2401" s="513"/>
      <c r="AE2401" s="513"/>
      <c r="AF2401" s="513"/>
      <c r="AG2401" s="513"/>
      <c r="AH2401" s="513"/>
      <c r="AI2401" s="513"/>
      <c r="AJ2401" s="513"/>
      <c r="AK2401" s="513"/>
      <c r="AL2401" s="513"/>
      <c r="AM2401" s="513"/>
      <c r="AN2401" s="513"/>
      <c r="AO2401" s="513"/>
      <c r="AP2401" s="513"/>
      <c r="AQ2401" s="513"/>
      <c r="AR2401" s="513"/>
      <c r="AS2401" s="513"/>
      <c r="AT2401" s="513"/>
      <c r="AU2401" s="513"/>
      <c r="AV2401" s="513"/>
      <c r="AW2401" s="513"/>
      <c r="AX2401" s="513"/>
      <c r="AY2401" s="513"/>
      <c r="AZ2401" s="513"/>
      <c r="BA2401" s="513"/>
      <c r="BB2401" s="513"/>
      <c r="BC2401" s="513"/>
      <c r="BD2401" s="513"/>
      <c r="BE2401" s="513"/>
      <c r="BF2401" s="513"/>
      <c r="BG2401" s="513"/>
      <c r="BH2401" s="513"/>
      <c r="BI2401" s="513"/>
      <c r="BJ2401" s="513"/>
      <c r="BK2401" s="513"/>
      <c r="BL2401" s="513"/>
      <c r="BM2401" s="513"/>
      <c r="BN2401" s="513"/>
      <c r="BO2401" s="513"/>
      <c r="BP2401" s="513"/>
      <c r="BQ2401" s="513"/>
      <c r="BR2401" s="513"/>
      <c r="BS2401" s="513"/>
      <c r="BT2401" s="513"/>
      <c r="BU2401" s="513"/>
      <c r="BV2401" s="513"/>
      <c r="BW2401" s="513"/>
      <c r="BX2401" s="513"/>
      <c r="BY2401" s="513"/>
      <c r="BZ2401" s="513"/>
      <c r="CA2401" s="513"/>
      <c r="CB2401" s="513"/>
      <c r="CC2401" s="1972"/>
      <c r="CD2401" s="1499"/>
      <c r="CE2401" s="1500"/>
      <c r="CF2401" s="1501"/>
      <c r="CG2401" s="1500"/>
      <c r="CH2401" s="1500"/>
      <c r="CI2401" s="1500"/>
      <c r="CJ2401" s="1976"/>
      <c r="CK2401" s="1519"/>
      <c r="CL2401" s="1509"/>
    </row>
    <row r="2402" spans="1:90" s="514" customFormat="1">
      <c r="A2402" s="511"/>
      <c r="B2402" s="512"/>
      <c r="C2402" s="1493"/>
      <c r="D2402" s="1493"/>
      <c r="E2402" s="1493"/>
      <c r="F2402" s="1493"/>
      <c r="G2402" s="1493"/>
      <c r="H2402" s="1530"/>
      <c r="I2402" s="1972"/>
      <c r="J2402" s="1542"/>
      <c r="K2402" s="513"/>
      <c r="L2402" s="513"/>
      <c r="M2402" s="513"/>
      <c r="N2402" s="513"/>
      <c r="O2402" s="513"/>
      <c r="P2402" s="513"/>
      <c r="Q2402" s="513"/>
      <c r="R2402" s="513"/>
      <c r="S2402" s="513"/>
      <c r="T2402" s="513"/>
      <c r="U2402" s="513"/>
      <c r="V2402" s="513"/>
      <c r="W2402" s="513"/>
      <c r="X2402" s="513"/>
      <c r="Y2402" s="513"/>
      <c r="Z2402" s="513"/>
      <c r="AA2402" s="513"/>
      <c r="AB2402" s="513"/>
      <c r="AC2402" s="513"/>
      <c r="AD2402" s="513"/>
      <c r="AE2402" s="513"/>
      <c r="AF2402" s="513"/>
      <c r="AG2402" s="513"/>
      <c r="AH2402" s="513"/>
      <c r="AI2402" s="513"/>
      <c r="AJ2402" s="513"/>
      <c r="AK2402" s="513"/>
      <c r="AL2402" s="513"/>
      <c r="AM2402" s="513"/>
      <c r="AN2402" s="513"/>
      <c r="AO2402" s="513"/>
      <c r="AP2402" s="513"/>
      <c r="AQ2402" s="513"/>
      <c r="AR2402" s="513"/>
      <c r="AS2402" s="513"/>
      <c r="AT2402" s="513"/>
      <c r="AU2402" s="513"/>
      <c r="AV2402" s="513"/>
      <c r="AW2402" s="513"/>
      <c r="AX2402" s="513"/>
      <c r="AY2402" s="513"/>
      <c r="AZ2402" s="513"/>
      <c r="BA2402" s="513"/>
      <c r="BB2402" s="513"/>
      <c r="BC2402" s="513"/>
      <c r="BD2402" s="513"/>
      <c r="BE2402" s="513"/>
      <c r="BF2402" s="513"/>
      <c r="BG2402" s="513"/>
      <c r="BH2402" s="513"/>
      <c r="BI2402" s="513"/>
      <c r="BJ2402" s="513"/>
      <c r="BK2402" s="513"/>
      <c r="BL2402" s="513"/>
      <c r="BM2402" s="513"/>
      <c r="BN2402" s="513"/>
      <c r="BO2402" s="513"/>
      <c r="BP2402" s="513"/>
      <c r="BQ2402" s="513"/>
      <c r="BR2402" s="513"/>
      <c r="BS2402" s="513"/>
      <c r="BT2402" s="513"/>
      <c r="BU2402" s="513"/>
      <c r="BV2402" s="513"/>
      <c r="BW2402" s="513"/>
      <c r="BX2402" s="513"/>
      <c r="BY2402" s="513"/>
      <c r="BZ2402" s="513"/>
      <c r="CA2402" s="513"/>
      <c r="CB2402" s="513"/>
      <c r="CC2402" s="1972"/>
      <c r="CD2402" s="1499"/>
      <c r="CE2402" s="1500"/>
      <c r="CF2402" s="1501"/>
      <c r="CG2402" s="1500"/>
      <c r="CH2402" s="1500"/>
      <c r="CI2402" s="1500"/>
      <c r="CJ2402" s="1976"/>
      <c r="CK2402" s="1519"/>
      <c r="CL2402" s="1509"/>
    </row>
    <row r="2403" spans="1:90" s="514" customFormat="1">
      <c r="A2403" s="511"/>
      <c r="B2403" s="512"/>
      <c r="C2403" s="1493"/>
      <c r="D2403" s="1493"/>
      <c r="E2403" s="1493"/>
      <c r="F2403" s="1493"/>
      <c r="G2403" s="1493"/>
      <c r="H2403" s="1530"/>
      <c r="I2403" s="1972"/>
      <c r="J2403" s="1542"/>
      <c r="K2403" s="513"/>
      <c r="L2403" s="513"/>
      <c r="M2403" s="513"/>
      <c r="N2403" s="513"/>
      <c r="O2403" s="513"/>
      <c r="P2403" s="513"/>
      <c r="Q2403" s="513"/>
      <c r="R2403" s="513"/>
      <c r="S2403" s="513"/>
      <c r="T2403" s="513"/>
      <c r="U2403" s="513"/>
      <c r="V2403" s="513"/>
      <c r="W2403" s="513"/>
      <c r="X2403" s="513"/>
      <c r="Y2403" s="513"/>
      <c r="Z2403" s="513"/>
      <c r="AA2403" s="513"/>
      <c r="AB2403" s="513"/>
      <c r="AC2403" s="513"/>
      <c r="AD2403" s="513"/>
      <c r="AE2403" s="513"/>
      <c r="AF2403" s="513"/>
      <c r="AG2403" s="513"/>
      <c r="AH2403" s="513"/>
      <c r="AI2403" s="513"/>
      <c r="AJ2403" s="513"/>
      <c r="AK2403" s="513"/>
      <c r="AL2403" s="513"/>
      <c r="AM2403" s="513"/>
      <c r="AN2403" s="513"/>
      <c r="AO2403" s="513"/>
      <c r="AP2403" s="513"/>
      <c r="AQ2403" s="513"/>
      <c r="AR2403" s="513"/>
      <c r="AS2403" s="513"/>
      <c r="AT2403" s="513"/>
      <c r="AU2403" s="513"/>
      <c r="AV2403" s="513"/>
      <c r="AW2403" s="513"/>
      <c r="AX2403" s="513"/>
      <c r="AY2403" s="513"/>
      <c r="AZ2403" s="513"/>
      <c r="BA2403" s="513"/>
      <c r="BB2403" s="513"/>
      <c r="BC2403" s="513"/>
      <c r="BD2403" s="513"/>
      <c r="BE2403" s="513"/>
      <c r="BF2403" s="513"/>
      <c r="BG2403" s="513"/>
      <c r="BH2403" s="513"/>
      <c r="BI2403" s="513"/>
      <c r="BJ2403" s="513"/>
      <c r="BK2403" s="513"/>
      <c r="BL2403" s="513"/>
      <c r="BM2403" s="513"/>
      <c r="BN2403" s="513"/>
      <c r="BO2403" s="513"/>
      <c r="BP2403" s="513"/>
      <c r="BQ2403" s="513"/>
      <c r="BR2403" s="513"/>
      <c r="BS2403" s="513"/>
      <c r="BT2403" s="513"/>
      <c r="BU2403" s="513"/>
      <c r="BV2403" s="513"/>
      <c r="BW2403" s="513"/>
      <c r="BX2403" s="513"/>
      <c r="BY2403" s="513"/>
      <c r="BZ2403" s="513"/>
      <c r="CA2403" s="513"/>
      <c r="CB2403" s="513"/>
      <c r="CC2403" s="1972"/>
      <c r="CD2403" s="1499"/>
      <c r="CE2403" s="1500"/>
      <c r="CF2403" s="1501"/>
      <c r="CG2403" s="1500"/>
      <c r="CH2403" s="1500"/>
      <c r="CI2403" s="1500"/>
      <c r="CJ2403" s="1976"/>
      <c r="CK2403" s="1519"/>
      <c r="CL2403" s="1509"/>
    </row>
    <row r="2404" spans="1:90" s="514" customFormat="1">
      <c r="A2404" s="511"/>
      <c r="B2404" s="512"/>
      <c r="C2404" s="1493"/>
      <c r="D2404" s="1493"/>
      <c r="E2404" s="1493"/>
      <c r="F2404" s="1493"/>
      <c r="G2404" s="1493"/>
      <c r="H2404" s="1530"/>
      <c r="I2404" s="1972"/>
      <c r="J2404" s="1542"/>
      <c r="K2404" s="513"/>
      <c r="L2404" s="513"/>
      <c r="M2404" s="513"/>
      <c r="N2404" s="513"/>
      <c r="O2404" s="513"/>
      <c r="P2404" s="513"/>
      <c r="Q2404" s="513"/>
      <c r="R2404" s="513"/>
      <c r="S2404" s="513"/>
      <c r="T2404" s="513"/>
      <c r="U2404" s="513"/>
      <c r="V2404" s="513"/>
      <c r="W2404" s="513"/>
      <c r="X2404" s="513"/>
      <c r="Y2404" s="513"/>
      <c r="Z2404" s="513"/>
      <c r="AA2404" s="513"/>
      <c r="AB2404" s="513"/>
      <c r="AC2404" s="513"/>
      <c r="AD2404" s="513"/>
      <c r="AE2404" s="513"/>
      <c r="AF2404" s="513"/>
      <c r="AG2404" s="513"/>
      <c r="AH2404" s="513"/>
      <c r="AI2404" s="513"/>
      <c r="AJ2404" s="513"/>
      <c r="AK2404" s="513"/>
      <c r="AL2404" s="513"/>
      <c r="AM2404" s="513"/>
      <c r="AN2404" s="513"/>
      <c r="AO2404" s="513"/>
      <c r="AP2404" s="513"/>
      <c r="AQ2404" s="513"/>
      <c r="AR2404" s="513"/>
      <c r="AS2404" s="513"/>
      <c r="AT2404" s="513"/>
      <c r="AU2404" s="513"/>
      <c r="AV2404" s="513"/>
      <c r="AW2404" s="513"/>
      <c r="AX2404" s="513"/>
      <c r="AY2404" s="513"/>
      <c r="AZ2404" s="513"/>
      <c r="BA2404" s="513"/>
      <c r="BB2404" s="513"/>
      <c r="BC2404" s="513"/>
      <c r="BD2404" s="513"/>
      <c r="BE2404" s="513"/>
      <c r="BF2404" s="513"/>
      <c r="BG2404" s="513"/>
      <c r="BH2404" s="513"/>
      <c r="BI2404" s="513"/>
      <c r="BJ2404" s="513"/>
      <c r="BK2404" s="513"/>
      <c r="BL2404" s="513"/>
      <c r="BM2404" s="513"/>
      <c r="BN2404" s="513"/>
      <c r="BO2404" s="513"/>
      <c r="BP2404" s="513"/>
      <c r="BQ2404" s="513"/>
      <c r="BR2404" s="513"/>
      <c r="BS2404" s="513"/>
      <c r="BT2404" s="513"/>
      <c r="BU2404" s="513"/>
      <c r="BV2404" s="513"/>
      <c r="BW2404" s="513"/>
      <c r="BX2404" s="513"/>
      <c r="BY2404" s="513"/>
      <c r="BZ2404" s="513"/>
      <c r="CA2404" s="513"/>
      <c r="CB2404" s="513"/>
      <c r="CC2404" s="1972"/>
      <c r="CD2404" s="1499"/>
      <c r="CE2404" s="1500"/>
      <c r="CF2404" s="1501"/>
      <c r="CG2404" s="1500"/>
      <c r="CH2404" s="1500"/>
      <c r="CI2404" s="1500"/>
      <c r="CJ2404" s="1976"/>
      <c r="CK2404" s="1519"/>
      <c r="CL2404" s="1509"/>
    </row>
    <row r="2405" spans="1:90" s="514" customFormat="1">
      <c r="A2405" s="511"/>
      <c r="B2405" s="512"/>
      <c r="C2405" s="1493"/>
      <c r="D2405" s="1493"/>
      <c r="E2405" s="1493"/>
      <c r="F2405" s="1493"/>
      <c r="G2405" s="1493"/>
      <c r="H2405" s="1530"/>
      <c r="I2405" s="1972"/>
      <c r="J2405" s="1542"/>
      <c r="K2405" s="513"/>
      <c r="L2405" s="513"/>
      <c r="M2405" s="513"/>
      <c r="N2405" s="513"/>
      <c r="O2405" s="513"/>
      <c r="P2405" s="513"/>
      <c r="Q2405" s="513"/>
      <c r="R2405" s="513"/>
      <c r="S2405" s="513"/>
      <c r="T2405" s="513"/>
      <c r="U2405" s="513"/>
      <c r="V2405" s="513"/>
      <c r="W2405" s="513"/>
      <c r="X2405" s="513"/>
      <c r="Y2405" s="513"/>
      <c r="Z2405" s="513"/>
      <c r="AA2405" s="513"/>
      <c r="AB2405" s="513"/>
      <c r="AC2405" s="513"/>
      <c r="AD2405" s="513"/>
      <c r="AE2405" s="513"/>
      <c r="AF2405" s="513"/>
      <c r="AG2405" s="513"/>
      <c r="AH2405" s="513"/>
      <c r="AI2405" s="513"/>
      <c r="AJ2405" s="513"/>
      <c r="AK2405" s="513"/>
      <c r="AL2405" s="513"/>
      <c r="AM2405" s="513"/>
      <c r="AN2405" s="513"/>
      <c r="AO2405" s="513"/>
      <c r="AP2405" s="513"/>
      <c r="AQ2405" s="513"/>
      <c r="AR2405" s="513"/>
      <c r="AS2405" s="513"/>
      <c r="AT2405" s="513"/>
      <c r="AU2405" s="513"/>
      <c r="AV2405" s="513"/>
      <c r="AW2405" s="513"/>
      <c r="AX2405" s="513"/>
      <c r="AY2405" s="513"/>
      <c r="AZ2405" s="513"/>
      <c r="BA2405" s="513"/>
      <c r="BB2405" s="513"/>
      <c r="BC2405" s="513"/>
      <c r="BD2405" s="513"/>
      <c r="BE2405" s="513"/>
      <c r="BF2405" s="513"/>
      <c r="BG2405" s="513"/>
      <c r="BH2405" s="513"/>
      <c r="BI2405" s="513"/>
      <c r="BJ2405" s="513"/>
      <c r="BK2405" s="513"/>
      <c r="BL2405" s="513"/>
      <c r="BM2405" s="513"/>
      <c r="BN2405" s="513"/>
      <c r="BO2405" s="513"/>
      <c r="BP2405" s="513"/>
      <c r="BQ2405" s="513"/>
      <c r="BR2405" s="513"/>
      <c r="BS2405" s="513"/>
      <c r="BT2405" s="513"/>
      <c r="BU2405" s="513"/>
      <c r="BV2405" s="513"/>
      <c r="BW2405" s="513"/>
      <c r="BX2405" s="513"/>
      <c r="BY2405" s="513"/>
      <c r="BZ2405" s="513"/>
      <c r="CA2405" s="513"/>
      <c r="CB2405" s="513"/>
      <c r="CC2405" s="1972"/>
      <c r="CD2405" s="1499"/>
      <c r="CE2405" s="1500"/>
      <c r="CF2405" s="1501"/>
      <c r="CG2405" s="1500"/>
      <c r="CH2405" s="1500"/>
      <c r="CI2405" s="1500"/>
      <c r="CJ2405" s="1976"/>
      <c r="CK2405" s="1519"/>
      <c r="CL2405" s="1509"/>
    </row>
    <row r="2406" spans="1:90" s="514" customFormat="1">
      <c r="A2406" s="511"/>
      <c r="B2406" s="512"/>
      <c r="C2406" s="1493"/>
      <c r="D2406" s="1493"/>
      <c r="E2406" s="1493"/>
      <c r="F2406" s="1493"/>
      <c r="G2406" s="1493"/>
      <c r="H2406" s="1530"/>
      <c r="I2406" s="1972"/>
      <c r="J2406" s="1542"/>
      <c r="K2406" s="513"/>
      <c r="L2406" s="513"/>
      <c r="M2406" s="513"/>
      <c r="N2406" s="513"/>
      <c r="O2406" s="513"/>
      <c r="P2406" s="513"/>
      <c r="Q2406" s="513"/>
      <c r="R2406" s="513"/>
      <c r="S2406" s="513"/>
      <c r="T2406" s="513"/>
      <c r="U2406" s="513"/>
      <c r="V2406" s="513"/>
      <c r="W2406" s="513"/>
      <c r="X2406" s="513"/>
      <c r="Y2406" s="513"/>
      <c r="Z2406" s="513"/>
      <c r="AA2406" s="513"/>
      <c r="AB2406" s="513"/>
      <c r="AC2406" s="513"/>
      <c r="AD2406" s="513"/>
      <c r="AE2406" s="513"/>
      <c r="AF2406" s="513"/>
      <c r="AG2406" s="513"/>
      <c r="AH2406" s="513"/>
      <c r="AI2406" s="513"/>
      <c r="AJ2406" s="513"/>
      <c r="AK2406" s="513"/>
      <c r="AL2406" s="513"/>
      <c r="AM2406" s="513"/>
      <c r="AN2406" s="513"/>
      <c r="AO2406" s="513"/>
      <c r="AP2406" s="513"/>
      <c r="AQ2406" s="513"/>
      <c r="AR2406" s="513"/>
      <c r="AS2406" s="513"/>
      <c r="AT2406" s="513"/>
      <c r="AU2406" s="513"/>
      <c r="AV2406" s="513"/>
      <c r="AW2406" s="513"/>
      <c r="AX2406" s="513"/>
      <c r="AY2406" s="513"/>
      <c r="AZ2406" s="513"/>
      <c r="BA2406" s="513"/>
      <c r="BB2406" s="513"/>
      <c r="BC2406" s="513"/>
      <c r="BD2406" s="513"/>
      <c r="BE2406" s="513"/>
      <c r="BF2406" s="513"/>
      <c r="BG2406" s="513"/>
      <c r="BH2406" s="513"/>
      <c r="BI2406" s="513"/>
      <c r="BJ2406" s="513"/>
      <c r="BK2406" s="513"/>
      <c r="BL2406" s="513"/>
      <c r="BM2406" s="513"/>
      <c r="BN2406" s="513"/>
      <c r="BO2406" s="513"/>
      <c r="BP2406" s="513"/>
      <c r="BQ2406" s="513"/>
      <c r="BR2406" s="513"/>
      <c r="BS2406" s="513"/>
      <c r="BT2406" s="513"/>
      <c r="BU2406" s="513"/>
      <c r="BV2406" s="513"/>
      <c r="BW2406" s="513"/>
      <c r="BX2406" s="513"/>
      <c r="BY2406" s="513"/>
      <c r="BZ2406" s="513"/>
      <c r="CA2406" s="513"/>
      <c r="CB2406" s="513"/>
      <c r="CC2406" s="1972"/>
      <c r="CD2406" s="1499"/>
      <c r="CE2406" s="1500"/>
      <c r="CF2406" s="1501"/>
      <c r="CG2406" s="1500"/>
      <c r="CH2406" s="1500"/>
      <c r="CI2406" s="1500"/>
      <c r="CJ2406" s="1976"/>
      <c r="CK2406" s="1519"/>
      <c r="CL2406" s="1509"/>
    </row>
    <row r="2407" spans="1:90" s="514" customFormat="1">
      <c r="A2407" s="511"/>
      <c r="B2407" s="512"/>
      <c r="C2407" s="1493"/>
      <c r="D2407" s="1493"/>
      <c r="E2407" s="1493"/>
      <c r="F2407" s="1493"/>
      <c r="G2407" s="1493"/>
      <c r="H2407" s="1530"/>
      <c r="I2407" s="1972"/>
      <c r="J2407" s="1542"/>
      <c r="K2407" s="513"/>
      <c r="L2407" s="513"/>
      <c r="M2407" s="513"/>
      <c r="N2407" s="513"/>
      <c r="O2407" s="513"/>
      <c r="P2407" s="513"/>
      <c r="Q2407" s="513"/>
      <c r="R2407" s="513"/>
      <c r="S2407" s="513"/>
      <c r="T2407" s="513"/>
      <c r="U2407" s="513"/>
      <c r="V2407" s="513"/>
      <c r="W2407" s="513"/>
      <c r="X2407" s="513"/>
      <c r="Y2407" s="513"/>
      <c r="Z2407" s="513"/>
      <c r="AA2407" s="513"/>
      <c r="AB2407" s="513"/>
      <c r="AC2407" s="513"/>
      <c r="AD2407" s="513"/>
      <c r="AE2407" s="513"/>
      <c r="AF2407" s="513"/>
      <c r="AG2407" s="513"/>
      <c r="AH2407" s="513"/>
      <c r="AI2407" s="513"/>
      <c r="AJ2407" s="513"/>
      <c r="AK2407" s="513"/>
      <c r="AL2407" s="513"/>
      <c r="AM2407" s="513"/>
      <c r="AN2407" s="513"/>
      <c r="AO2407" s="513"/>
      <c r="AP2407" s="513"/>
      <c r="AQ2407" s="513"/>
      <c r="AR2407" s="513"/>
      <c r="AS2407" s="513"/>
      <c r="AT2407" s="513"/>
      <c r="AU2407" s="513"/>
      <c r="AV2407" s="513"/>
      <c r="AW2407" s="513"/>
      <c r="AX2407" s="513"/>
      <c r="AY2407" s="513"/>
      <c r="AZ2407" s="513"/>
      <c r="BA2407" s="513"/>
      <c r="BB2407" s="513"/>
      <c r="BC2407" s="513"/>
      <c r="BD2407" s="513"/>
      <c r="BE2407" s="513"/>
      <c r="BF2407" s="513"/>
      <c r="BG2407" s="513"/>
      <c r="BH2407" s="513"/>
      <c r="BI2407" s="513"/>
      <c r="BJ2407" s="513"/>
      <c r="BK2407" s="513"/>
      <c r="BL2407" s="513"/>
      <c r="BM2407" s="513"/>
      <c r="BN2407" s="513"/>
      <c r="BO2407" s="513"/>
      <c r="BP2407" s="513"/>
      <c r="BQ2407" s="513"/>
      <c r="BR2407" s="513"/>
      <c r="BS2407" s="513"/>
      <c r="BT2407" s="513"/>
      <c r="BU2407" s="513"/>
      <c r="BV2407" s="513"/>
      <c r="BW2407" s="513"/>
      <c r="BX2407" s="513"/>
      <c r="BY2407" s="513"/>
      <c r="BZ2407" s="513"/>
      <c r="CA2407" s="513"/>
      <c r="CB2407" s="513"/>
      <c r="CC2407" s="1972"/>
      <c r="CD2407" s="1499"/>
      <c r="CE2407" s="1500"/>
      <c r="CF2407" s="1501"/>
      <c r="CG2407" s="1500"/>
      <c r="CH2407" s="1500"/>
      <c r="CI2407" s="1500"/>
      <c r="CJ2407" s="1976"/>
      <c r="CK2407" s="1519"/>
      <c r="CL2407" s="1509"/>
    </row>
    <row r="2408" spans="1:90" s="514" customFormat="1">
      <c r="A2408" s="511"/>
      <c r="B2408" s="512"/>
      <c r="C2408" s="1493"/>
      <c r="D2408" s="1493"/>
      <c r="E2408" s="1493"/>
      <c r="F2408" s="1493"/>
      <c r="G2408" s="1493"/>
      <c r="H2408" s="1530"/>
      <c r="I2408" s="1972"/>
      <c r="J2408" s="1542"/>
      <c r="K2408" s="513"/>
      <c r="L2408" s="513"/>
      <c r="M2408" s="513"/>
      <c r="N2408" s="513"/>
      <c r="O2408" s="513"/>
      <c r="P2408" s="513"/>
      <c r="Q2408" s="513"/>
      <c r="R2408" s="513"/>
      <c r="S2408" s="513"/>
      <c r="T2408" s="513"/>
      <c r="U2408" s="513"/>
      <c r="V2408" s="513"/>
      <c r="W2408" s="513"/>
      <c r="X2408" s="513"/>
      <c r="Y2408" s="513"/>
      <c r="Z2408" s="513"/>
      <c r="AA2408" s="513"/>
      <c r="AB2408" s="513"/>
      <c r="AC2408" s="513"/>
      <c r="AD2408" s="513"/>
      <c r="AE2408" s="513"/>
      <c r="AF2408" s="513"/>
      <c r="AG2408" s="513"/>
      <c r="AH2408" s="513"/>
      <c r="AI2408" s="513"/>
      <c r="AJ2408" s="513"/>
      <c r="AK2408" s="513"/>
      <c r="AL2408" s="513"/>
      <c r="AM2408" s="513"/>
      <c r="AN2408" s="513"/>
      <c r="AO2408" s="513"/>
      <c r="AP2408" s="513"/>
      <c r="AQ2408" s="513"/>
      <c r="AR2408" s="513"/>
      <c r="AS2408" s="513"/>
      <c r="AT2408" s="513"/>
      <c r="AU2408" s="513"/>
      <c r="AV2408" s="513"/>
      <c r="AW2408" s="513"/>
      <c r="AX2408" s="513"/>
      <c r="AY2408" s="513"/>
      <c r="AZ2408" s="513"/>
      <c r="BA2408" s="513"/>
      <c r="BB2408" s="513"/>
      <c r="BC2408" s="513"/>
      <c r="BD2408" s="513"/>
      <c r="BE2408" s="513"/>
      <c r="BF2408" s="513"/>
      <c r="BG2408" s="513"/>
      <c r="BH2408" s="513"/>
      <c r="BI2408" s="513"/>
      <c r="BJ2408" s="513"/>
      <c r="BK2408" s="513"/>
      <c r="BL2408" s="513"/>
      <c r="BM2408" s="513"/>
      <c r="BN2408" s="513"/>
      <c r="BO2408" s="513"/>
      <c r="BP2408" s="513"/>
      <c r="BQ2408" s="513"/>
      <c r="BR2408" s="513"/>
      <c r="BS2408" s="513"/>
      <c r="BT2408" s="513"/>
      <c r="BU2408" s="513"/>
      <c r="BV2408" s="513"/>
      <c r="BW2408" s="513"/>
      <c r="BX2408" s="513"/>
      <c r="BY2408" s="513"/>
      <c r="BZ2408" s="513"/>
      <c r="CA2408" s="513"/>
      <c r="CB2408" s="513"/>
      <c r="CC2408" s="1972"/>
      <c r="CD2408" s="1499"/>
      <c r="CE2408" s="1500"/>
      <c r="CF2408" s="1501"/>
      <c r="CG2408" s="1500"/>
      <c r="CH2408" s="1500"/>
      <c r="CI2408" s="1500"/>
      <c r="CJ2408" s="1976"/>
      <c r="CK2408" s="1519"/>
      <c r="CL2408" s="1509"/>
    </row>
    <row r="2409" spans="1:90" s="514" customFormat="1">
      <c r="A2409" s="511"/>
      <c r="B2409" s="512"/>
      <c r="C2409" s="1493"/>
      <c r="D2409" s="1493"/>
      <c r="E2409" s="1493"/>
      <c r="F2409" s="1493"/>
      <c r="G2409" s="1493"/>
      <c r="H2409" s="1530"/>
      <c r="I2409" s="1972"/>
      <c r="J2409" s="1542"/>
      <c r="K2409" s="513"/>
      <c r="L2409" s="513"/>
      <c r="M2409" s="513"/>
      <c r="N2409" s="513"/>
      <c r="O2409" s="513"/>
      <c r="P2409" s="513"/>
      <c r="Q2409" s="513"/>
      <c r="R2409" s="513"/>
      <c r="S2409" s="513"/>
      <c r="T2409" s="513"/>
      <c r="U2409" s="513"/>
      <c r="V2409" s="513"/>
      <c r="W2409" s="513"/>
      <c r="X2409" s="513"/>
      <c r="Y2409" s="513"/>
      <c r="Z2409" s="513"/>
      <c r="AA2409" s="513"/>
      <c r="AB2409" s="513"/>
      <c r="AC2409" s="513"/>
      <c r="AD2409" s="513"/>
      <c r="AE2409" s="513"/>
      <c r="AF2409" s="513"/>
      <c r="AG2409" s="513"/>
      <c r="AH2409" s="513"/>
      <c r="AI2409" s="513"/>
      <c r="AJ2409" s="513"/>
      <c r="AK2409" s="513"/>
      <c r="AL2409" s="513"/>
      <c r="AM2409" s="513"/>
      <c r="AN2409" s="513"/>
      <c r="AO2409" s="513"/>
      <c r="AP2409" s="513"/>
      <c r="AQ2409" s="513"/>
      <c r="AR2409" s="513"/>
      <c r="AS2409" s="513"/>
      <c r="AT2409" s="513"/>
      <c r="AU2409" s="513"/>
      <c r="AV2409" s="513"/>
      <c r="AW2409" s="513"/>
      <c r="AX2409" s="513"/>
      <c r="AY2409" s="513"/>
      <c r="AZ2409" s="513"/>
      <c r="BA2409" s="513"/>
      <c r="BB2409" s="513"/>
      <c r="BC2409" s="513"/>
      <c r="BD2409" s="513"/>
      <c r="BE2409" s="513"/>
      <c r="BF2409" s="513"/>
      <c r="BG2409" s="513"/>
      <c r="BH2409" s="513"/>
      <c r="BI2409" s="513"/>
      <c r="BJ2409" s="513"/>
      <c r="BK2409" s="513"/>
      <c r="BL2409" s="513"/>
      <c r="BM2409" s="513"/>
      <c r="BN2409" s="513"/>
      <c r="BO2409" s="513"/>
      <c r="BP2409" s="513"/>
      <c r="BQ2409" s="513"/>
      <c r="BR2409" s="513"/>
      <c r="BS2409" s="513"/>
      <c r="BT2409" s="513"/>
      <c r="BU2409" s="513"/>
      <c r="BV2409" s="513"/>
      <c r="BW2409" s="513"/>
      <c r="BX2409" s="513"/>
      <c r="BY2409" s="513"/>
      <c r="BZ2409" s="513"/>
      <c r="CA2409" s="513"/>
      <c r="CB2409" s="513"/>
      <c r="CC2409" s="1972"/>
      <c r="CD2409" s="1499"/>
      <c r="CE2409" s="1500"/>
      <c r="CF2409" s="1501"/>
      <c r="CG2409" s="1500"/>
      <c r="CH2409" s="1500"/>
      <c r="CI2409" s="1500"/>
      <c r="CJ2409" s="1976"/>
      <c r="CK2409" s="1519"/>
      <c r="CL2409" s="1509"/>
    </row>
    <row r="2410" spans="1:90" s="514" customFormat="1">
      <c r="A2410" s="511"/>
      <c r="B2410" s="512"/>
      <c r="C2410" s="1493"/>
      <c r="D2410" s="1493"/>
      <c r="E2410" s="1493"/>
      <c r="F2410" s="1493"/>
      <c r="G2410" s="1493"/>
      <c r="H2410" s="1530"/>
      <c r="I2410" s="1972"/>
      <c r="J2410" s="1542"/>
      <c r="K2410" s="513"/>
      <c r="L2410" s="513"/>
      <c r="M2410" s="513"/>
      <c r="N2410" s="513"/>
      <c r="O2410" s="513"/>
      <c r="P2410" s="513"/>
      <c r="Q2410" s="513"/>
      <c r="R2410" s="513"/>
      <c r="S2410" s="513"/>
      <c r="T2410" s="513"/>
      <c r="U2410" s="513"/>
      <c r="V2410" s="513"/>
      <c r="W2410" s="513"/>
      <c r="X2410" s="513"/>
      <c r="Y2410" s="513"/>
      <c r="Z2410" s="513"/>
      <c r="AA2410" s="513"/>
      <c r="AB2410" s="513"/>
      <c r="AC2410" s="513"/>
      <c r="AD2410" s="513"/>
      <c r="AE2410" s="513"/>
      <c r="AF2410" s="513"/>
      <c r="AG2410" s="513"/>
      <c r="AH2410" s="513"/>
      <c r="AI2410" s="513"/>
      <c r="AJ2410" s="513"/>
      <c r="AK2410" s="513"/>
      <c r="AL2410" s="513"/>
      <c r="AM2410" s="513"/>
      <c r="AN2410" s="513"/>
      <c r="AO2410" s="513"/>
      <c r="AP2410" s="513"/>
      <c r="AQ2410" s="513"/>
      <c r="AR2410" s="513"/>
      <c r="AS2410" s="513"/>
      <c r="AT2410" s="513"/>
      <c r="AU2410" s="513"/>
      <c r="AV2410" s="513"/>
      <c r="AW2410" s="513"/>
      <c r="AX2410" s="513"/>
      <c r="AY2410" s="513"/>
      <c r="AZ2410" s="513"/>
      <c r="BA2410" s="513"/>
      <c r="BB2410" s="513"/>
      <c r="BC2410" s="513"/>
      <c r="BD2410" s="513"/>
      <c r="BE2410" s="513"/>
      <c r="BF2410" s="513"/>
      <c r="BG2410" s="513"/>
      <c r="BH2410" s="513"/>
      <c r="BI2410" s="513"/>
      <c r="BJ2410" s="513"/>
      <c r="BK2410" s="513"/>
      <c r="BL2410" s="513"/>
      <c r="BM2410" s="513"/>
      <c r="BN2410" s="513"/>
      <c r="BO2410" s="513"/>
      <c r="BP2410" s="513"/>
      <c r="BQ2410" s="513"/>
      <c r="BR2410" s="513"/>
      <c r="BS2410" s="513"/>
      <c r="BT2410" s="513"/>
      <c r="BU2410" s="513"/>
      <c r="BV2410" s="513"/>
      <c r="BW2410" s="513"/>
      <c r="BX2410" s="513"/>
      <c r="BY2410" s="513"/>
      <c r="BZ2410" s="513"/>
      <c r="CA2410" s="513"/>
      <c r="CB2410" s="513"/>
      <c r="CC2410" s="1972"/>
      <c r="CD2410" s="1499"/>
      <c r="CE2410" s="1500"/>
      <c r="CF2410" s="1501"/>
      <c r="CG2410" s="1500"/>
      <c r="CH2410" s="1500"/>
      <c r="CI2410" s="1500"/>
      <c r="CJ2410" s="1976"/>
      <c r="CK2410" s="1519"/>
      <c r="CL2410" s="1509"/>
    </row>
    <row r="2411" spans="1:90" s="514" customFormat="1">
      <c r="A2411" s="511"/>
      <c r="B2411" s="512"/>
      <c r="C2411" s="1493"/>
      <c r="D2411" s="1493"/>
      <c r="E2411" s="1493"/>
      <c r="F2411" s="1493"/>
      <c r="G2411" s="1493"/>
      <c r="H2411" s="1530"/>
      <c r="I2411" s="1972"/>
      <c r="J2411" s="1542"/>
      <c r="K2411" s="513"/>
      <c r="L2411" s="513"/>
      <c r="M2411" s="513"/>
      <c r="N2411" s="513"/>
      <c r="O2411" s="513"/>
      <c r="P2411" s="513"/>
      <c r="Q2411" s="513"/>
      <c r="R2411" s="513"/>
      <c r="S2411" s="513"/>
      <c r="T2411" s="513"/>
      <c r="U2411" s="513"/>
      <c r="V2411" s="513"/>
      <c r="W2411" s="513"/>
      <c r="X2411" s="513"/>
      <c r="Y2411" s="513"/>
      <c r="Z2411" s="513"/>
      <c r="AA2411" s="513"/>
      <c r="AB2411" s="513"/>
      <c r="AC2411" s="513"/>
      <c r="AD2411" s="513"/>
      <c r="AE2411" s="513"/>
      <c r="AF2411" s="513"/>
      <c r="AG2411" s="513"/>
      <c r="AH2411" s="513"/>
      <c r="AI2411" s="513"/>
      <c r="AJ2411" s="513"/>
      <c r="AK2411" s="513"/>
      <c r="AL2411" s="513"/>
      <c r="AM2411" s="513"/>
      <c r="AN2411" s="513"/>
      <c r="AO2411" s="513"/>
      <c r="AP2411" s="513"/>
      <c r="AQ2411" s="513"/>
      <c r="AR2411" s="513"/>
      <c r="AS2411" s="513"/>
      <c r="AT2411" s="513"/>
      <c r="AU2411" s="513"/>
      <c r="AV2411" s="513"/>
      <c r="AW2411" s="513"/>
      <c r="AX2411" s="513"/>
      <c r="AY2411" s="513"/>
      <c r="AZ2411" s="513"/>
      <c r="BA2411" s="513"/>
      <c r="BB2411" s="513"/>
      <c r="BC2411" s="513"/>
      <c r="BD2411" s="513"/>
      <c r="BE2411" s="513"/>
      <c r="BF2411" s="513"/>
      <c r="BG2411" s="513"/>
      <c r="BH2411" s="513"/>
      <c r="BI2411" s="513"/>
      <c r="BJ2411" s="513"/>
      <c r="BK2411" s="513"/>
      <c r="BL2411" s="513"/>
      <c r="BM2411" s="513"/>
      <c r="BN2411" s="513"/>
      <c r="BO2411" s="513"/>
      <c r="BP2411" s="513"/>
      <c r="BQ2411" s="513"/>
      <c r="BR2411" s="513"/>
      <c r="BS2411" s="513"/>
      <c r="BT2411" s="513"/>
      <c r="BU2411" s="513"/>
      <c r="BV2411" s="513"/>
      <c r="BW2411" s="513"/>
      <c r="BX2411" s="513"/>
      <c r="BY2411" s="513"/>
      <c r="BZ2411" s="513"/>
      <c r="CA2411" s="513"/>
      <c r="CB2411" s="513"/>
      <c r="CC2411" s="1972"/>
      <c r="CD2411" s="1499"/>
      <c r="CE2411" s="1500"/>
      <c r="CF2411" s="1501"/>
      <c r="CG2411" s="1500"/>
      <c r="CH2411" s="1500"/>
      <c r="CI2411" s="1500"/>
      <c r="CJ2411" s="1976"/>
      <c r="CK2411" s="1519"/>
      <c r="CL2411" s="1509"/>
    </row>
    <row r="2412" spans="1:90" s="514" customFormat="1">
      <c r="A2412" s="511"/>
      <c r="B2412" s="512"/>
      <c r="C2412" s="1493"/>
      <c r="D2412" s="1493"/>
      <c r="E2412" s="1493"/>
      <c r="F2412" s="1493"/>
      <c r="G2412" s="1493"/>
      <c r="H2412" s="1530"/>
      <c r="I2412" s="1972"/>
      <c r="J2412" s="1542"/>
      <c r="K2412" s="513"/>
      <c r="L2412" s="513"/>
      <c r="M2412" s="513"/>
      <c r="N2412" s="513"/>
      <c r="O2412" s="513"/>
      <c r="P2412" s="513"/>
      <c r="Q2412" s="513"/>
      <c r="R2412" s="513"/>
      <c r="S2412" s="513"/>
      <c r="T2412" s="513"/>
      <c r="U2412" s="513"/>
      <c r="V2412" s="513"/>
      <c r="W2412" s="513"/>
      <c r="X2412" s="513"/>
      <c r="Y2412" s="513"/>
      <c r="Z2412" s="513"/>
      <c r="AA2412" s="513"/>
      <c r="AB2412" s="513"/>
      <c r="AC2412" s="513"/>
      <c r="AD2412" s="513"/>
      <c r="AE2412" s="513"/>
      <c r="AF2412" s="513"/>
      <c r="AG2412" s="513"/>
      <c r="AH2412" s="513"/>
      <c r="AI2412" s="513"/>
      <c r="AJ2412" s="513"/>
      <c r="AK2412" s="513"/>
      <c r="AL2412" s="513"/>
      <c r="AM2412" s="513"/>
      <c r="AN2412" s="513"/>
      <c r="AO2412" s="513"/>
      <c r="AP2412" s="513"/>
      <c r="AQ2412" s="513"/>
      <c r="AR2412" s="513"/>
      <c r="AS2412" s="513"/>
      <c r="AT2412" s="513"/>
      <c r="AU2412" s="513"/>
      <c r="AV2412" s="513"/>
      <c r="AW2412" s="513"/>
      <c r="AX2412" s="513"/>
      <c r="AY2412" s="513"/>
      <c r="AZ2412" s="513"/>
      <c r="BA2412" s="513"/>
      <c r="BB2412" s="513"/>
      <c r="BC2412" s="513"/>
      <c r="BD2412" s="513"/>
      <c r="BE2412" s="513"/>
      <c r="BF2412" s="513"/>
      <c r="BG2412" s="513"/>
      <c r="BH2412" s="513"/>
      <c r="BI2412" s="513"/>
      <c r="BJ2412" s="513"/>
      <c r="BK2412" s="513"/>
      <c r="BL2412" s="513"/>
      <c r="BM2412" s="513"/>
      <c r="BN2412" s="513"/>
      <c r="BO2412" s="513"/>
      <c r="BP2412" s="513"/>
      <c r="BQ2412" s="513"/>
      <c r="BR2412" s="513"/>
      <c r="BS2412" s="513"/>
      <c r="BT2412" s="513"/>
      <c r="BU2412" s="513"/>
      <c r="BV2412" s="513"/>
      <c r="BW2412" s="513"/>
      <c r="BX2412" s="513"/>
      <c r="BY2412" s="513"/>
      <c r="BZ2412" s="513"/>
      <c r="CA2412" s="513"/>
      <c r="CB2412" s="513"/>
      <c r="CC2412" s="1972"/>
      <c r="CD2412" s="1499"/>
      <c r="CE2412" s="1500"/>
      <c r="CF2412" s="1501"/>
      <c r="CG2412" s="1500"/>
      <c r="CH2412" s="1500"/>
      <c r="CI2412" s="1500"/>
      <c r="CJ2412" s="1976"/>
      <c r="CK2412" s="1519"/>
      <c r="CL2412" s="1509"/>
    </row>
    <row r="2413" spans="1:90" s="514" customFormat="1">
      <c r="A2413" s="511"/>
      <c r="B2413" s="512"/>
      <c r="C2413" s="1493"/>
      <c r="D2413" s="1493"/>
      <c r="E2413" s="1493"/>
      <c r="F2413" s="1493"/>
      <c r="G2413" s="1493"/>
      <c r="H2413" s="1530"/>
      <c r="I2413" s="1972"/>
      <c r="J2413" s="1542"/>
      <c r="K2413" s="513"/>
      <c r="L2413" s="513"/>
      <c r="M2413" s="513"/>
      <c r="N2413" s="513"/>
      <c r="O2413" s="513"/>
      <c r="P2413" s="513"/>
      <c r="Q2413" s="513"/>
      <c r="R2413" s="513"/>
      <c r="S2413" s="513"/>
      <c r="T2413" s="513"/>
      <c r="U2413" s="513"/>
      <c r="V2413" s="513"/>
      <c r="W2413" s="513"/>
      <c r="X2413" s="513"/>
      <c r="Y2413" s="513"/>
      <c r="Z2413" s="513"/>
      <c r="AA2413" s="513"/>
      <c r="AB2413" s="513"/>
      <c r="AC2413" s="513"/>
      <c r="AD2413" s="513"/>
      <c r="AE2413" s="513"/>
      <c r="AF2413" s="513"/>
      <c r="AG2413" s="513"/>
      <c r="AH2413" s="513"/>
      <c r="AI2413" s="513"/>
      <c r="AJ2413" s="513"/>
      <c r="AK2413" s="513"/>
      <c r="AL2413" s="513"/>
      <c r="AM2413" s="513"/>
      <c r="AN2413" s="513"/>
      <c r="AO2413" s="513"/>
      <c r="AP2413" s="513"/>
      <c r="AQ2413" s="513"/>
      <c r="AR2413" s="513"/>
      <c r="AS2413" s="513"/>
      <c r="AT2413" s="513"/>
      <c r="AU2413" s="513"/>
      <c r="AV2413" s="513"/>
      <c r="AW2413" s="513"/>
      <c r="AX2413" s="513"/>
      <c r="AY2413" s="513"/>
      <c r="AZ2413" s="513"/>
      <c r="BA2413" s="513"/>
      <c r="BB2413" s="513"/>
      <c r="BC2413" s="513"/>
      <c r="BD2413" s="513"/>
      <c r="BE2413" s="513"/>
      <c r="BF2413" s="513"/>
      <c r="BG2413" s="513"/>
      <c r="BH2413" s="513"/>
      <c r="BI2413" s="513"/>
      <c r="BJ2413" s="513"/>
      <c r="BK2413" s="513"/>
      <c r="BL2413" s="513"/>
      <c r="BM2413" s="513"/>
      <c r="BN2413" s="513"/>
      <c r="BO2413" s="513"/>
      <c r="BP2413" s="513"/>
      <c r="BQ2413" s="513"/>
      <c r="BR2413" s="513"/>
      <c r="BS2413" s="513"/>
      <c r="BT2413" s="513"/>
      <c r="BU2413" s="513"/>
      <c r="BV2413" s="513"/>
      <c r="BW2413" s="513"/>
      <c r="BX2413" s="513"/>
      <c r="BY2413" s="513"/>
      <c r="BZ2413" s="513"/>
      <c r="CA2413" s="513"/>
      <c r="CB2413" s="513"/>
      <c r="CC2413" s="1972"/>
      <c r="CD2413" s="1499"/>
      <c r="CE2413" s="1500"/>
      <c r="CF2413" s="1501"/>
      <c r="CG2413" s="1500"/>
      <c r="CH2413" s="1500"/>
      <c r="CI2413" s="1500"/>
      <c r="CJ2413" s="1976"/>
      <c r="CK2413" s="1519"/>
      <c r="CL2413" s="1509"/>
    </row>
    <row r="2414" spans="1:90" s="514" customFormat="1">
      <c r="A2414" s="511"/>
      <c r="B2414" s="512"/>
      <c r="C2414" s="1493"/>
      <c r="D2414" s="1493"/>
      <c r="E2414" s="1493"/>
      <c r="F2414" s="1493"/>
      <c r="G2414" s="1493"/>
      <c r="H2414" s="1530"/>
      <c r="I2414" s="1972"/>
      <c r="J2414" s="1542"/>
      <c r="K2414" s="513"/>
      <c r="L2414" s="513"/>
      <c r="M2414" s="513"/>
      <c r="N2414" s="513"/>
      <c r="O2414" s="513"/>
      <c r="P2414" s="513"/>
      <c r="Q2414" s="513"/>
      <c r="R2414" s="513"/>
      <c r="S2414" s="513"/>
      <c r="T2414" s="513"/>
      <c r="U2414" s="513"/>
      <c r="V2414" s="513"/>
      <c r="W2414" s="513"/>
      <c r="X2414" s="513"/>
      <c r="Y2414" s="513"/>
      <c r="Z2414" s="513"/>
      <c r="AA2414" s="513"/>
      <c r="AB2414" s="513"/>
      <c r="AC2414" s="513"/>
      <c r="AD2414" s="513"/>
      <c r="AE2414" s="513"/>
      <c r="AF2414" s="513"/>
      <c r="AG2414" s="513"/>
      <c r="AH2414" s="513"/>
      <c r="AI2414" s="513"/>
      <c r="AJ2414" s="513"/>
      <c r="AK2414" s="513"/>
      <c r="AL2414" s="513"/>
      <c r="AM2414" s="513"/>
      <c r="AN2414" s="513"/>
      <c r="AO2414" s="513"/>
      <c r="AP2414" s="513"/>
      <c r="AQ2414" s="513"/>
      <c r="AR2414" s="513"/>
      <c r="AS2414" s="513"/>
      <c r="AT2414" s="513"/>
      <c r="AU2414" s="513"/>
      <c r="AV2414" s="513"/>
      <c r="AW2414" s="513"/>
      <c r="AX2414" s="513"/>
      <c r="AY2414" s="513"/>
      <c r="AZ2414" s="513"/>
      <c r="BA2414" s="513"/>
      <c r="BB2414" s="513"/>
      <c r="BC2414" s="513"/>
      <c r="BD2414" s="513"/>
      <c r="BE2414" s="513"/>
      <c r="BF2414" s="513"/>
      <c r="BG2414" s="513"/>
      <c r="BH2414" s="513"/>
      <c r="BI2414" s="513"/>
      <c r="BJ2414" s="513"/>
      <c r="BK2414" s="513"/>
      <c r="BL2414" s="513"/>
      <c r="BM2414" s="513"/>
      <c r="BN2414" s="513"/>
      <c r="BO2414" s="513"/>
      <c r="BP2414" s="513"/>
      <c r="BQ2414" s="513"/>
      <c r="BR2414" s="513"/>
      <c r="BS2414" s="513"/>
      <c r="BT2414" s="513"/>
      <c r="BU2414" s="513"/>
      <c r="BV2414" s="513"/>
      <c r="BW2414" s="513"/>
      <c r="BX2414" s="513"/>
      <c r="BY2414" s="513"/>
      <c r="BZ2414" s="513"/>
      <c r="CA2414" s="513"/>
      <c r="CB2414" s="513"/>
      <c r="CC2414" s="1972"/>
      <c r="CD2414" s="1499"/>
      <c r="CE2414" s="1500"/>
      <c r="CF2414" s="1501"/>
      <c r="CG2414" s="1500"/>
      <c r="CH2414" s="1500"/>
      <c r="CI2414" s="1500"/>
      <c r="CJ2414" s="1976"/>
      <c r="CK2414" s="1519"/>
      <c r="CL2414" s="1509"/>
    </row>
    <row r="2415" spans="1:90" s="514" customFormat="1">
      <c r="A2415" s="511"/>
      <c r="B2415" s="512"/>
      <c r="C2415" s="1493"/>
      <c r="D2415" s="1493"/>
      <c r="E2415" s="1493"/>
      <c r="F2415" s="1493"/>
      <c r="G2415" s="1493"/>
      <c r="H2415" s="1530"/>
      <c r="I2415" s="1972"/>
      <c r="J2415" s="1542"/>
      <c r="K2415" s="513"/>
      <c r="L2415" s="513"/>
      <c r="M2415" s="513"/>
      <c r="N2415" s="513"/>
      <c r="O2415" s="513"/>
      <c r="P2415" s="513"/>
      <c r="Q2415" s="513"/>
      <c r="R2415" s="513"/>
      <c r="S2415" s="513"/>
      <c r="T2415" s="513"/>
      <c r="U2415" s="513"/>
      <c r="V2415" s="513"/>
      <c r="W2415" s="513"/>
      <c r="X2415" s="513"/>
      <c r="Y2415" s="513"/>
      <c r="Z2415" s="513"/>
      <c r="AA2415" s="513"/>
      <c r="AB2415" s="513"/>
      <c r="AC2415" s="513"/>
      <c r="AD2415" s="513"/>
      <c r="AE2415" s="513"/>
      <c r="AF2415" s="513"/>
      <c r="AG2415" s="513"/>
      <c r="AH2415" s="513"/>
      <c r="AI2415" s="513"/>
      <c r="AJ2415" s="513"/>
      <c r="AK2415" s="513"/>
      <c r="AL2415" s="513"/>
      <c r="AM2415" s="513"/>
      <c r="AN2415" s="513"/>
      <c r="AO2415" s="513"/>
      <c r="AP2415" s="513"/>
      <c r="AQ2415" s="513"/>
      <c r="AR2415" s="513"/>
      <c r="AS2415" s="513"/>
      <c r="AT2415" s="513"/>
      <c r="AU2415" s="513"/>
      <c r="AV2415" s="513"/>
      <c r="AW2415" s="513"/>
      <c r="AX2415" s="513"/>
      <c r="AY2415" s="513"/>
      <c r="AZ2415" s="513"/>
      <c r="BA2415" s="513"/>
      <c r="BB2415" s="513"/>
      <c r="BC2415" s="513"/>
      <c r="BD2415" s="513"/>
      <c r="BE2415" s="513"/>
      <c r="BF2415" s="513"/>
      <c r="BG2415" s="513"/>
      <c r="BH2415" s="513"/>
      <c r="BI2415" s="513"/>
      <c r="BJ2415" s="513"/>
      <c r="BK2415" s="513"/>
      <c r="BL2415" s="513"/>
      <c r="BM2415" s="513"/>
      <c r="BN2415" s="513"/>
      <c r="BO2415" s="513"/>
      <c r="BP2415" s="513"/>
      <c r="BQ2415" s="513"/>
      <c r="BR2415" s="513"/>
      <c r="BS2415" s="513"/>
      <c r="BT2415" s="513"/>
      <c r="BU2415" s="513"/>
      <c r="BV2415" s="513"/>
      <c r="BW2415" s="513"/>
      <c r="BX2415" s="513"/>
      <c r="BY2415" s="513"/>
      <c r="BZ2415" s="513"/>
      <c r="CA2415" s="513"/>
      <c r="CB2415" s="513"/>
      <c r="CC2415" s="1972"/>
      <c r="CD2415" s="1499"/>
      <c r="CE2415" s="1500"/>
      <c r="CF2415" s="1501"/>
      <c r="CG2415" s="1500"/>
      <c r="CH2415" s="1500"/>
      <c r="CI2415" s="1500"/>
      <c r="CJ2415" s="1976"/>
      <c r="CK2415" s="1519"/>
      <c r="CL2415" s="1509"/>
    </row>
    <row r="2416" spans="1:90" s="514" customFormat="1">
      <c r="A2416" s="511"/>
      <c r="B2416" s="512"/>
      <c r="C2416" s="1493"/>
      <c r="D2416" s="1493"/>
      <c r="E2416" s="1493"/>
      <c r="F2416" s="1493"/>
      <c r="G2416" s="1493"/>
      <c r="H2416" s="1530"/>
      <c r="I2416" s="1972"/>
      <c r="J2416" s="1542"/>
      <c r="K2416" s="513"/>
      <c r="L2416" s="513"/>
      <c r="M2416" s="513"/>
      <c r="N2416" s="513"/>
      <c r="O2416" s="513"/>
      <c r="P2416" s="513"/>
      <c r="Q2416" s="513"/>
      <c r="R2416" s="513"/>
      <c r="S2416" s="513"/>
      <c r="T2416" s="513"/>
      <c r="U2416" s="513"/>
      <c r="V2416" s="513"/>
      <c r="W2416" s="513"/>
      <c r="X2416" s="513"/>
      <c r="Y2416" s="513"/>
      <c r="Z2416" s="513"/>
      <c r="AA2416" s="513"/>
      <c r="AB2416" s="513"/>
      <c r="AC2416" s="513"/>
      <c r="AD2416" s="513"/>
      <c r="AE2416" s="513"/>
      <c r="AF2416" s="513"/>
      <c r="AG2416" s="513"/>
      <c r="AH2416" s="513"/>
      <c r="AI2416" s="513"/>
      <c r="AJ2416" s="513"/>
      <c r="AK2416" s="513"/>
      <c r="AL2416" s="513"/>
      <c r="AM2416" s="513"/>
      <c r="AN2416" s="513"/>
      <c r="AO2416" s="513"/>
      <c r="AP2416" s="513"/>
      <c r="AQ2416" s="513"/>
      <c r="AR2416" s="513"/>
      <c r="AS2416" s="513"/>
      <c r="AT2416" s="513"/>
      <c r="AU2416" s="513"/>
      <c r="AV2416" s="513"/>
      <c r="AW2416" s="513"/>
      <c r="AX2416" s="513"/>
      <c r="AY2416" s="513"/>
      <c r="AZ2416" s="513"/>
      <c r="BA2416" s="513"/>
      <c r="BB2416" s="513"/>
      <c r="BC2416" s="513"/>
      <c r="BD2416" s="513"/>
      <c r="BE2416" s="513"/>
      <c r="BF2416" s="513"/>
      <c r="BG2416" s="513"/>
      <c r="BH2416" s="513"/>
      <c r="BI2416" s="513"/>
      <c r="BJ2416" s="513"/>
      <c r="BK2416" s="513"/>
      <c r="BL2416" s="513"/>
      <c r="BM2416" s="513"/>
      <c r="BN2416" s="513"/>
      <c r="BO2416" s="513"/>
      <c r="BP2416" s="513"/>
      <c r="BQ2416" s="513"/>
      <c r="BR2416" s="513"/>
      <c r="BS2416" s="513"/>
      <c r="BT2416" s="513"/>
      <c r="BU2416" s="513"/>
      <c r="BV2416" s="513"/>
      <c r="BW2416" s="513"/>
      <c r="BX2416" s="513"/>
      <c r="BY2416" s="513"/>
      <c r="BZ2416" s="513"/>
      <c r="CA2416" s="513"/>
      <c r="CB2416" s="513"/>
      <c r="CC2416" s="1972"/>
      <c r="CD2416" s="1499"/>
      <c r="CE2416" s="1500"/>
      <c r="CF2416" s="1501"/>
      <c r="CG2416" s="1500"/>
      <c r="CH2416" s="1500"/>
      <c r="CI2416" s="1500"/>
      <c r="CJ2416" s="1976"/>
      <c r="CK2416" s="1519"/>
      <c r="CL2416" s="1509"/>
    </row>
  </sheetData>
  <mergeCells count="27">
    <mergeCell ref="CS4:CT4"/>
    <mergeCell ref="CW4:CX4"/>
    <mergeCell ref="CD1:CJ1"/>
    <mergeCell ref="BV2:CB2"/>
    <mergeCell ref="BV3:CB3"/>
    <mergeCell ref="CD2:CJ3"/>
    <mergeCell ref="BA2:BG2"/>
    <mergeCell ref="BA3:BG3"/>
    <mergeCell ref="BH2:BN2"/>
    <mergeCell ref="BH3:BN3"/>
    <mergeCell ref="BO2:BU2"/>
    <mergeCell ref="BO3:BU3"/>
    <mergeCell ref="B1:I1"/>
    <mergeCell ref="C2:I3"/>
    <mergeCell ref="AT2:AZ2"/>
    <mergeCell ref="AT3:AZ3"/>
    <mergeCell ref="AM3:AS3"/>
    <mergeCell ref="AM2:AS2"/>
    <mergeCell ref="K2:Q2"/>
    <mergeCell ref="K3:Q3"/>
    <mergeCell ref="R2:X2"/>
    <mergeCell ref="R3:X3"/>
    <mergeCell ref="Y2:AE2"/>
    <mergeCell ref="Y3:AE3"/>
    <mergeCell ref="AF2:AL2"/>
    <mergeCell ref="AF3:AL3"/>
    <mergeCell ref="B2:B3"/>
  </mergeCells>
  <conditionalFormatting sqref="C2 J2:J3">
    <cfRule type="cellIs" dxfId="951" priority="47" operator="equal">
      <formula>"x"</formula>
    </cfRule>
  </conditionalFormatting>
  <conditionalFormatting sqref="AT3">
    <cfRule type="cellIs" dxfId="950" priority="34" operator="equal">
      <formula>"x"</formula>
    </cfRule>
  </conditionalFormatting>
  <conditionalFormatting sqref="BA3">
    <cfRule type="cellIs" dxfId="949" priority="33" operator="equal">
      <formula>"x"</formula>
    </cfRule>
  </conditionalFormatting>
  <conditionalFormatting sqref="BH3">
    <cfRule type="cellIs" dxfId="948" priority="32" operator="equal">
      <formula>"x"</formula>
    </cfRule>
  </conditionalFormatting>
  <conditionalFormatting sqref="BO3">
    <cfRule type="cellIs" dxfId="947" priority="31" operator="equal">
      <formula>"x"</formula>
    </cfRule>
  </conditionalFormatting>
  <conditionalFormatting sqref="BV3">
    <cfRule type="cellIs" dxfId="946" priority="30" operator="equal">
      <formula>"x"</formula>
    </cfRule>
  </conditionalFormatting>
  <conditionalFormatting sqref="CD2">
    <cfRule type="cellIs" dxfId="945" priority="23" operator="equal">
      <formula>"x"</formula>
    </cfRule>
  </conditionalFormatting>
  <conditionalFormatting sqref="AT2:AY2">
    <cfRule type="cellIs" dxfId="944" priority="22" operator="equal">
      <formula>"x"</formula>
    </cfRule>
  </conditionalFormatting>
  <conditionalFormatting sqref="BA2:BF2">
    <cfRule type="cellIs" dxfId="943" priority="21" operator="equal">
      <formula>"x"</formula>
    </cfRule>
  </conditionalFormatting>
  <conditionalFormatting sqref="BH2:BM2">
    <cfRule type="cellIs" dxfId="942" priority="20" operator="equal">
      <formula>"x"</formula>
    </cfRule>
  </conditionalFormatting>
  <conditionalFormatting sqref="BO2:BT2">
    <cfRule type="cellIs" dxfId="941" priority="19" operator="equal">
      <formula>"x"</formula>
    </cfRule>
  </conditionalFormatting>
  <conditionalFormatting sqref="BV2:CA2">
    <cfRule type="cellIs" dxfId="940" priority="18" operator="equal">
      <formula>"x"</formula>
    </cfRule>
  </conditionalFormatting>
  <conditionalFormatting sqref="Y3">
    <cfRule type="cellIs" dxfId="939" priority="4" operator="equal">
      <formula>"x"</formula>
    </cfRule>
  </conditionalFormatting>
  <conditionalFormatting sqref="AM3">
    <cfRule type="cellIs" dxfId="938" priority="10" operator="equal">
      <formula>"x"</formula>
    </cfRule>
  </conditionalFormatting>
  <conditionalFormatting sqref="AM2">
    <cfRule type="cellIs" dxfId="937" priority="9" operator="equal">
      <formula>"x"</formula>
    </cfRule>
  </conditionalFormatting>
  <conditionalFormatting sqref="K3">
    <cfRule type="cellIs" dxfId="936" priority="8" operator="equal">
      <formula>"x"</formula>
    </cfRule>
  </conditionalFormatting>
  <conditionalFormatting sqref="K2:P2">
    <cfRule type="cellIs" dxfId="935" priority="7" operator="equal">
      <formula>"x"</formula>
    </cfRule>
  </conditionalFormatting>
  <conditionalFormatting sqref="R3">
    <cfRule type="cellIs" dxfId="934" priority="6" operator="equal">
      <formula>"x"</formula>
    </cfRule>
  </conditionalFormatting>
  <conditionalFormatting sqref="R2:W2">
    <cfRule type="cellIs" dxfId="933" priority="5" operator="equal">
      <formula>"x"</formula>
    </cfRule>
  </conditionalFormatting>
  <conditionalFormatting sqref="Y2:AD2">
    <cfRule type="cellIs" dxfId="932" priority="3" operator="equal">
      <formula>"x"</formula>
    </cfRule>
  </conditionalFormatting>
  <conditionalFormatting sqref="AF3">
    <cfRule type="cellIs" dxfId="931" priority="2" operator="equal">
      <formula>"x"</formula>
    </cfRule>
  </conditionalFormatting>
  <conditionalFormatting sqref="AF2:AK2">
    <cfRule type="cellIs" dxfId="930" priority="1" operator="equal">
      <formula>"x"</formula>
    </cfRule>
  </conditionalFormatting>
  <pageMargins left="0.25" right="0.25" top="0.75" bottom="0.75" header="0.3" footer="0.3"/>
  <pageSetup orientation="portrait" horizontalDpi="4294967295" verticalDpi="4294967295"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33</vt:i4>
      </vt:variant>
      <vt:variant>
        <vt:lpstr>Named Ranges</vt:lpstr>
      </vt:variant>
      <vt:variant>
        <vt:i4>12</vt:i4>
      </vt:variant>
    </vt:vector>
  </HeadingPairs>
  <TitlesOfParts>
    <vt:vector size="45" baseType="lpstr">
      <vt:lpstr>Strategy</vt:lpstr>
      <vt:lpstr>A.Grant Profiles </vt:lpstr>
      <vt:lpstr>B.SectorandLocation</vt:lpstr>
      <vt:lpstr>D. ITT_All_Grants</vt:lpstr>
      <vt:lpstr>B.Sector &amp; Location</vt:lpstr>
      <vt:lpstr>D.Reporting Calendar</vt:lpstr>
      <vt:lpstr>Guidance Notes </vt:lpstr>
      <vt:lpstr>C. Portfolio Financial Status</vt:lpstr>
      <vt:lpstr>DASHBOARD</vt:lpstr>
      <vt:lpstr>Beneficiary Table</vt:lpstr>
      <vt:lpstr>ARC.</vt:lpstr>
      <vt:lpstr>UNHCR.</vt:lpstr>
      <vt:lpstr>HPF.</vt:lpstr>
      <vt:lpstr>SSJR</vt:lpstr>
      <vt:lpstr>SDC.</vt:lpstr>
      <vt:lpstr>UNICEF-NUT.</vt:lpstr>
      <vt:lpstr>WFP.</vt:lpstr>
      <vt:lpstr>CHF-HEALTH</vt:lpstr>
      <vt:lpstr>CHF-NUTRITION</vt:lpstr>
      <vt:lpstr>FEED.</vt:lpstr>
      <vt:lpstr>SAFPAC-SRH</vt:lpstr>
      <vt:lpstr>LDS.</vt:lpstr>
      <vt:lpstr>UNICEF SM.</vt:lpstr>
      <vt:lpstr>DEC</vt:lpstr>
      <vt:lpstr>FAO-EE(SS0006).</vt:lpstr>
      <vt:lpstr>FAO-UNS(SS0005)</vt:lpstr>
      <vt:lpstr>FAO-J&amp;UP(SS0007)</vt:lpstr>
      <vt:lpstr>RRF.</vt:lpstr>
      <vt:lpstr>GE. </vt:lpstr>
      <vt:lpstr>HELSEL </vt:lpstr>
      <vt:lpstr>NUTRITION- NIS</vt:lpstr>
      <vt:lpstr>Staff Tracking</vt:lpstr>
      <vt:lpstr>Donor Engagement Schedule</vt:lpstr>
      <vt:lpstr>ARC.!_ftn1</vt:lpstr>
      <vt:lpstr>HPF.!_ftn1</vt:lpstr>
      <vt:lpstr>LDS.!_ftn1</vt:lpstr>
      <vt:lpstr>SSJR!_ftn1</vt:lpstr>
      <vt:lpstr>UNHCR.!_ftn1</vt:lpstr>
      <vt:lpstr>ARC.!_ftnref1</vt:lpstr>
      <vt:lpstr>HPF.!_ftnref1</vt:lpstr>
      <vt:lpstr>LDS.!_ftnref1</vt:lpstr>
      <vt:lpstr>SSJR!_ftnref1</vt:lpstr>
      <vt:lpstr>UNHCR.!_ftnref1</vt:lpstr>
      <vt:lpstr>'A.Grant Profiles '!Funindg</vt:lpstr>
      <vt:lpstr>'Beneficiary Table'!Print_Area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Darias</dc:creator>
  <cp:lastModifiedBy>Promise Iroegbu</cp:lastModifiedBy>
  <cp:lastPrinted>2017-05-22T13:11:23Z</cp:lastPrinted>
  <dcterms:created xsi:type="dcterms:W3CDTF">2014-05-01T15:06:45Z</dcterms:created>
  <dcterms:modified xsi:type="dcterms:W3CDTF">2017-08-09T19:41:10Z</dcterms:modified>
</cp:coreProperties>
</file>